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nezperce365-my.sharepoint.com/personal/michelleb_nezperce_org/Documents/github/SRFallChinook/data_inputs/compiled_spreadsheets/"/>
    </mc:Choice>
  </mc:AlternateContent>
  <xr:revisionPtr revIDLastSave="46" documentId="13_ncr:1_{6AA7F8F3-BA80-4605-8751-23419C6EB0EE}" xr6:coauthVersionLast="47" xr6:coauthVersionMax="47" xr10:uidLastSave="{46CBA86E-AFC7-48C9-852B-FA0C9EA8C8B9}"/>
  <bookViews>
    <workbookView xWindow="11400" yWindow="405" windowWidth="37200" windowHeight="20145" tabRatio="911" activeTab="5" xr2:uid="{00000000-000D-0000-FFFF-FFFF00000000}"/>
  </bookViews>
  <sheets>
    <sheet name="Column Definitions" sheetId="2" r:id="rId1"/>
    <sheet name="pvt tbl" sheetId="9" r:id="rId2"/>
    <sheet name="Individual Data" sheetId="1" r:id="rId3"/>
    <sheet name="age-length prop" sheetId="13" r:id="rId4"/>
    <sheet name="age-length nat &amp; Unk AD" sheetId="8" r:id="rId5"/>
    <sheet name="final totals" sheetId="6" r:id="rId6"/>
    <sheet name="Hauled Pnob (2)" sheetId="24" r:id="rId7"/>
    <sheet name="All hauled" sheetId="23" r:id="rId8"/>
    <sheet name="est abv LGR" sheetId="20" r:id="rId9"/>
    <sheet name="PBT Tag Rates" sheetId="3" r:id="rId10"/>
    <sheet name="cwt rel info" sheetId="14" r:id="rId11"/>
    <sheet name="LGD window" sheetId="22" r:id="rId12"/>
  </sheets>
  <definedNames>
    <definedName name="_xlnm._FilterDatabase" localSheetId="7" hidden="1">'All hauled'!$A$1:$Y$3094</definedName>
    <definedName name="_xlnm._FilterDatabase" localSheetId="10" hidden="1">'cwt rel info'!$A$5:$AE$217</definedName>
    <definedName name="_xlnm._FilterDatabase" localSheetId="5" hidden="1">'final totals'!$K$5:$T$85</definedName>
    <definedName name="_xlnm._FilterDatabase" localSheetId="2" hidden="1">'Individual Data'!$A$5:$AC$5544</definedName>
  </definedNames>
  <calcPr calcId="191029"/>
  <pivotCaches>
    <pivotCache cacheId="9" r:id="rId13"/>
    <pivotCache cacheId="10"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6" l="1"/>
  <c r="AZ8" i="13"/>
  <c r="AJ2" i="13"/>
  <c r="V3" i="13"/>
  <c r="BY161" i="13"/>
  <c r="CZ161" i="13"/>
  <c r="BY160" i="13"/>
  <c r="CF97" i="13"/>
  <c r="BV91" i="13"/>
  <c r="BW9" i="13"/>
  <c r="BN1" i="13"/>
  <c r="I1" i="13"/>
  <c r="V1" i="13"/>
  <c r="Y23" i="13"/>
  <c r="L23" i="13"/>
  <c r="W25" i="13"/>
  <c r="AK25" i="13"/>
  <c r="AA14" i="1"/>
  <c r="BO26" i="13"/>
  <c r="AK21" i="13"/>
  <c r="CS18" i="13"/>
  <c r="CE15" i="13"/>
  <c r="BA15" i="13"/>
  <c r="AK23" i="13"/>
  <c r="W20" i="13"/>
  <c r="AB2" i="1"/>
  <c r="E6" i="1" l="1"/>
  <c r="AA9" i="1"/>
  <c r="Z10" i="1"/>
  <c r="AA10" i="1" s="1"/>
  <c r="AB9" i="1"/>
  <c r="A2" i="6" l="1"/>
  <c r="K8" i="6"/>
  <c r="AB6" i="1"/>
  <c r="BA13" i="6"/>
  <c r="BA12" i="6"/>
  <c r="BA11" i="6"/>
  <c r="AY13" i="6"/>
  <c r="AY12" i="6"/>
  <c r="AY11" i="6"/>
  <c r="V2" i="1"/>
  <c r="V1" i="1"/>
  <c r="V3" i="1" s="1"/>
  <c r="AY5" i="20" l="1"/>
  <c r="AZ5" i="20"/>
  <c r="AY6" i="20"/>
  <c r="AZ6" i="20"/>
  <c r="AY7" i="20"/>
  <c r="AZ7" i="20"/>
  <c r="AY8" i="20"/>
  <c r="AZ8" i="20"/>
  <c r="AY9" i="20"/>
  <c r="AZ9" i="20"/>
  <c r="AY10" i="20"/>
  <c r="AZ10" i="20"/>
  <c r="AY11" i="20"/>
  <c r="AZ11" i="20"/>
  <c r="AY12" i="20"/>
  <c r="AZ12" i="20"/>
  <c r="AY13" i="20"/>
  <c r="AZ13" i="20"/>
  <c r="AZ4" i="20"/>
  <c r="AY4" i="20"/>
  <c r="AW16" i="20"/>
  <c r="AX16" i="20"/>
  <c r="AV16" i="20"/>
  <c r="AW15" i="20"/>
  <c r="AX15" i="20"/>
  <c r="AV15" i="20"/>
  <c r="AW14" i="20"/>
  <c r="AX14" i="20"/>
  <c r="AV14" i="20"/>
  <c r="AW17" i="20"/>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6" i="14"/>
  <c r="AB9" i="14"/>
  <c r="Q40" i="22" l="1"/>
  <c r="Z1535" i="1"/>
  <c r="V37" i="22"/>
  <c r="V36" i="22"/>
  <c r="T37" i="22"/>
  <c r="U36" i="22" s="1"/>
  <c r="T38" i="22"/>
  <c r="T36" i="22"/>
  <c r="Q38" i="22"/>
  <c r="P38" i="22"/>
  <c r="S38" i="22"/>
  <c r="AY49" i="13" l="1"/>
  <c r="AY9" i="13"/>
  <c r="AY10" i="13"/>
  <c r="AY11" i="13"/>
  <c r="AY12" i="13"/>
  <c r="AY13" i="13"/>
  <c r="AY14" i="13"/>
  <c r="AY16" i="13"/>
  <c r="AY17" i="13"/>
  <c r="AY18" i="13"/>
  <c r="AY19" i="13"/>
  <c r="AY20" i="13"/>
  <c r="AY21" i="13"/>
  <c r="AY22" i="13"/>
  <c r="AY23" i="13"/>
  <c r="AY24" i="13"/>
  <c r="AY25" i="13"/>
  <c r="AY26" i="13"/>
  <c r="AY27" i="13"/>
  <c r="AY28" i="13"/>
  <c r="AY29" i="13"/>
  <c r="AY30" i="13"/>
  <c r="AY31" i="13"/>
  <c r="AY32" i="13"/>
  <c r="AY33" i="13"/>
  <c r="AY34" i="13"/>
  <c r="AY35" i="13"/>
  <c r="AY36" i="13"/>
  <c r="AY37" i="13"/>
  <c r="AY38" i="13"/>
  <c r="AY39" i="13"/>
  <c r="AY40" i="13"/>
  <c r="AY41" i="13"/>
  <c r="AY42" i="13"/>
  <c r="AY43" i="13"/>
  <c r="AY44" i="13"/>
  <c r="AY45" i="13"/>
  <c r="AY46" i="13"/>
  <c r="AY47" i="13"/>
  <c r="AY48" i="13"/>
  <c r="AY50" i="13"/>
  <c r="AY51" i="13"/>
  <c r="AY52" i="13"/>
  <c r="AY53" i="13"/>
  <c r="AY54" i="13"/>
  <c r="AY55" i="13"/>
  <c r="AY56" i="13"/>
  <c r="AY57" i="13"/>
  <c r="AY58" i="13"/>
  <c r="AY59" i="13"/>
  <c r="AY60" i="13"/>
  <c r="AY61" i="13"/>
  <c r="AY62" i="13"/>
  <c r="AY63" i="13"/>
  <c r="AY64" i="13"/>
  <c r="AY65" i="13"/>
  <c r="AY66" i="13"/>
  <c r="AY67" i="13"/>
  <c r="AY68" i="13"/>
  <c r="AY69" i="13"/>
  <c r="AY70" i="13"/>
  <c r="AY71" i="13"/>
  <c r="AY72" i="13"/>
  <c r="AY73" i="13"/>
  <c r="AY74" i="13"/>
  <c r="AY75" i="13"/>
  <c r="AY76" i="13"/>
  <c r="AY77" i="13"/>
  <c r="AY8" i="13"/>
  <c r="V218" i="14"/>
  <c r="AD218" i="14" s="1"/>
  <c r="AB218" i="14"/>
  <c r="AC218" i="14" s="1"/>
  <c r="W218" i="14"/>
  <c r="Y218" i="14"/>
  <c r="X218" i="14"/>
  <c r="AA218" i="14" l="1"/>
  <c r="AE218" i="14"/>
  <c r="U116" i="23" l="1"/>
  <c r="U125" i="23"/>
  <c r="U172" i="23"/>
  <c r="U320" i="23"/>
  <c r="U434" i="23"/>
  <c r="U679" i="23"/>
  <c r="U731" i="23"/>
  <c r="U762" i="23"/>
  <c r="U2578" i="23"/>
  <c r="U2809" i="23"/>
  <c r="U2956" i="23"/>
  <c r="U2962" i="23"/>
  <c r="U2963" i="23"/>
  <c r="U2966" i="23"/>
  <c r="U2977" i="23"/>
  <c r="U2987" i="23"/>
  <c r="U2990" i="23"/>
  <c r="U2993" i="23"/>
  <c r="U2998" i="23"/>
  <c r="U984" i="23"/>
  <c r="U3094" i="23"/>
  <c r="U1768" i="23"/>
  <c r="U3091" i="23"/>
  <c r="U3093" i="23"/>
  <c r="U3092" i="23"/>
  <c r="U983" i="23"/>
  <c r="U982" i="23"/>
  <c r="U981" i="23"/>
  <c r="U980" i="23"/>
  <c r="U979" i="23"/>
  <c r="U978" i="23"/>
  <c r="U977" i="23"/>
  <c r="U976" i="23"/>
  <c r="U975" i="23"/>
  <c r="U974" i="23"/>
  <c r="U973" i="23"/>
  <c r="U689" i="23"/>
  <c r="U211" i="23"/>
  <c r="U202" i="23"/>
  <c r="U198" i="23"/>
  <c r="U181" i="23"/>
  <c r="N29" i="24"/>
  <c r="P29" i="24"/>
  <c r="O29" i="24"/>
  <c r="W7" i="1" l="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Z86" i="1"/>
  <c r="AA86" i="1" s="1"/>
  <c r="S86" i="1"/>
  <c r="N86" i="1"/>
  <c r="H86" i="1"/>
  <c r="Y86" i="1" s="1"/>
  <c r="E86" i="1"/>
  <c r="Z85" i="1"/>
  <c r="AA85" i="1" s="1"/>
  <c r="S85" i="1"/>
  <c r="N85" i="1"/>
  <c r="H85" i="1"/>
  <c r="Y85" i="1" s="1"/>
  <c r="E85" i="1"/>
  <c r="Z84" i="1"/>
  <c r="AA84" i="1" s="1"/>
  <c r="S84" i="1"/>
  <c r="N84" i="1"/>
  <c r="H84" i="1"/>
  <c r="Y84" i="1" s="1"/>
  <c r="E84" i="1"/>
  <c r="Z83" i="1"/>
  <c r="AA83" i="1" s="1"/>
  <c r="S83" i="1"/>
  <c r="N83" i="1"/>
  <c r="H83" i="1"/>
  <c r="Y83" i="1" s="1"/>
  <c r="E83" i="1"/>
  <c r="Z82" i="1"/>
  <c r="AA82" i="1" s="1"/>
  <c r="S82" i="1"/>
  <c r="N82" i="1"/>
  <c r="H82" i="1"/>
  <c r="Y82" i="1" s="1"/>
  <c r="E82" i="1"/>
  <c r="Z81" i="1"/>
  <c r="AA81" i="1" s="1"/>
  <c r="S81" i="1"/>
  <c r="N81" i="1"/>
  <c r="H81" i="1"/>
  <c r="Y81" i="1" s="1"/>
  <c r="E81" i="1"/>
  <c r="Z80" i="1"/>
  <c r="AA80" i="1" s="1"/>
  <c r="S80" i="1"/>
  <c r="N80" i="1"/>
  <c r="H80" i="1"/>
  <c r="Y80" i="1" s="1"/>
  <c r="E80" i="1"/>
  <c r="Z79" i="1"/>
  <c r="AA79" i="1" s="1"/>
  <c r="S79" i="1"/>
  <c r="N79" i="1"/>
  <c r="H79" i="1"/>
  <c r="Y79" i="1" s="1"/>
  <c r="E79" i="1"/>
  <c r="Z78" i="1"/>
  <c r="AA78" i="1" s="1"/>
  <c r="S78" i="1"/>
  <c r="N78" i="1"/>
  <c r="H78" i="1"/>
  <c r="Y78" i="1" s="1"/>
  <c r="E78" i="1"/>
  <c r="Z77" i="1"/>
  <c r="AA77" i="1" s="1"/>
  <c r="S77" i="1"/>
  <c r="N77" i="1"/>
  <c r="H77" i="1"/>
  <c r="Y77" i="1" s="1"/>
  <c r="E77" i="1"/>
  <c r="Z76" i="1"/>
  <c r="AA76" i="1" s="1"/>
  <c r="S76" i="1"/>
  <c r="N76" i="1"/>
  <c r="H76" i="1"/>
  <c r="Y76" i="1" s="1"/>
  <c r="E76" i="1"/>
  <c r="Z75" i="1"/>
  <c r="AA75" i="1" s="1"/>
  <c r="S75" i="1"/>
  <c r="N75" i="1"/>
  <c r="H75" i="1"/>
  <c r="Y75" i="1" s="1"/>
  <c r="E75" i="1"/>
  <c r="Z74" i="1"/>
  <c r="AA74" i="1" s="1"/>
  <c r="S74" i="1"/>
  <c r="N74" i="1"/>
  <c r="H74" i="1"/>
  <c r="Y74" i="1" s="1"/>
  <c r="E74" i="1"/>
  <c r="Z73" i="1"/>
  <c r="AA73" i="1" s="1"/>
  <c r="S73" i="1"/>
  <c r="N73" i="1"/>
  <c r="H73" i="1"/>
  <c r="Y73" i="1" s="1"/>
  <c r="E73" i="1"/>
  <c r="Z72" i="1"/>
  <c r="AA72" i="1" s="1"/>
  <c r="S72" i="1"/>
  <c r="N72" i="1"/>
  <c r="H72" i="1"/>
  <c r="Y72" i="1" s="1"/>
  <c r="E72" i="1"/>
  <c r="Z71" i="1"/>
  <c r="AA71" i="1" s="1"/>
  <c r="S71" i="1"/>
  <c r="N71" i="1"/>
  <c r="H71" i="1"/>
  <c r="Y71" i="1" s="1"/>
  <c r="E71" i="1"/>
  <c r="Z70" i="1"/>
  <c r="AA70" i="1" s="1"/>
  <c r="S70" i="1"/>
  <c r="N70" i="1"/>
  <c r="H70" i="1"/>
  <c r="Y70" i="1" s="1"/>
  <c r="E70" i="1"/>
  <c r="Z69" i="1"/>
  <c r="AA69" i="1" s="1"/>
  <c r="S69" i="1"/>
  <c r="N69" i="1"/>
  <c r="H69" i="1"/>
  <c r="Y69" i="1" s="1"/>
  <c r="E69" i="1"/>
  <c r="Z68" i="1"/>
  <c r="AA68" i="1" s="1"/>
  <c r="S68" i="1"/>
  <c r="N68" i="1"/>
  <c r="H68" i="1"/>
  <c r="Y68" i="1" s="1"/>
  <c r="E68" i="1"/>
  <c r="Z67" i="1"/>
  <c r="AA67" i="1" s="1"/>
  <c r="S67" i="1"/>
  <c r="N67" i="1"/>
  <c r="H67" i="1"/>
  <c r="Y67" i="1" s="1"/>
  <c r="E67" i="1"/>
  <c r="Z66" i="1"/>
  <c r="AA66" i="1" s="1"/>
  <c r="S66" i="1"/>
  <c r="N66" i="1"/>
  <c r="H66" i="1"/>
  <c r="Y66" i="1" s="1"/>
  <c r="E66" i="1"/>
  <c r="Z65" i="1"/>
  <c r="AA65" i="1" s="1"/>
  <c r="S65" i="1"/>
  <c r="N65" i="1"/>
  <c r="H65" i="1"/>
  <c r="Y65" i="1" s="1"/>
  <c r="E65" i="1"/>
  <c r="Z64" i="1"/>
  <c r="AA64" i="1" s="1"/>
  <c r="S64" i="1"/>
  <c r="N64" i="1"/>
  <c r="H64" i="1"/>
  <c r="Y64" i="1" s="1"/>
  <c r="E64" i="1"/>
  <c r="Z63" i="1"/>
  <c r="AA63" i="1" s="1"/>
  <c r="S63" i="1"/>
  <c r="N63" i="1"/>
  <c r="H63" i="1"/>
  <c r="Y63" i="1" s="1"/>
  <c r="E63" i="1"/>
  <c r="Z62" i="1"/>
  <c r="AA62" i="1" s="1"/>
  <c r="S62" i="1"/>
  <c r="N62" i="1"/>
  <c r="H62" i="1"/>
  <c r="Y62" i="1" s="1"/>
  <c r="E62" i="1"/>
  <c r="Z61" i="1"/>
  <c r="AA61" i="1" s="1"/>
  <c r="S61" i="1"/>
  <c r="N61" i="1"/>
  <c r="H61" i="1"/>
  <c r="Y61" i="1" s="1"/>
  <c r="E61" i="1"/>
  <c r="Z60" i="1"/>
  <c r="AA60" i="1" s="1"/>
  <c r="S60" i="1"/>
  <c r="N60" i="1"/>
  <c r="H60" i="1"/>
  <c r="Y60" i="1" s="1"/>
  <c r="E60" i="1"/>
  <c r="Z59" i="1"/>
  <c r="AA59" i="1" s="1"/>
  <c r="S59" i="1"/>
  <c r="N59" i="1"/>
  <c r="H59" i="1"/>
  <c r="Y59" i="1" s="1"/>
  <c r="E59" i="1"/>
  <c r="Z58" i="1"/>
  <c r="AA58" i="1" s="1"/>
  <c r="S58" i="1"/>
  <c r="N58" i="1"/>
  <c r="H58" i="1"/>
  <c r="Y58" i="1" s="1"/>
  <c r="E58" i="1"/>
  <c r="Z57" i="1"/>
  <c r="AA57" i="1" s="1"/>
  <c r="S57" i="1"/>
  <c r="N57" i="1"/>
  <c r="H57" i="1"/>
  <c r="Y57" i="1" s="1"/>
  <c r="E57" i="1"/>
  <c r="Z56" i="1"/>
  <c r="AA56" i="1" s="1"/>
  <c r="S56" i="1"/>
  <c r="N56" i="1"/>
  <c r="H56" i="1"/>
  <c r="Y56" i="1" s="1"/>
  <c r="E56" i="1"/>
  <c r="Z55" i="1"/>
  <c r="AA55" i="1" s="1"/>
  <c r="S55" i="1"/>
  <c r="N55" i="1"/>
  <c r="H55" i="1"/>
  <c r="Y55" i="1" s="1"/>
  <c r="E55" i="1"/>
  <c r="Z54" i="1"/>
  <c r="AA54" i="1" s="1"/>
  <c r="S54" i="1"/>
  <c r="N54" i="1"/>
  <c r="H54" i="1"/>
  <c r="Y54" i="1" s="1"/>
  <c r="E54" i="1"/>
  <c r="Z53" i="1"/>
  <c r="AA53" i="1" s="1"/>
  <c r="S53" i="1"/>
  <c r="N53" i="1"/>
  <c r="H53" i="1"/>
  <c r="Y53" i="1" s="1"/>
  <c r="E53" i="1"/>
  <c r="Z52" i="1"/>
  <c r="AA52" i="1" s="1"/>
  <c r="S52" i="1"/>
  <c r="N52" i="1"/>
  <c r="H52" i="1"/>
  <c r="Y52" i="1" s="1"/>
  <c r="E52" i="1"/>
  <c r="Z51" i="1"/>
  <c r="AA51" i="1" s="1"/>
  <c r="S51" i="1"/>
  <c r="N51" i="1"/>
  <c r="H51" i="1"/>
  <c r="Y51" i="1" s="1"/>
  <c r="E51" i="1"/>
  <c r="Z50" i="1"/>
  <c r="AA50" i="1" s="1"/>
  <c r="S50" i="1"/>
  <c r="N50" i="1"/>
  <c r="H50" i="1"/>
  <c r="Y50" i="1" s="1"/>
  <c r="E50" i="1"/>
  <c r="Z49" i="1"/>
  <c r="AA49" i="1" s="1"/>
  <c r="S49" i="1"/>
  <c r="N49" i="1"/>
  <c r="H49" i="1"/>
  <c r="Y49" i="1" s="1"/>
  <c r="E49" i="1"/>
  <c r="Z48" i="1"/>
  <c r="AA48" i="1" s="1"/>
  <c r="S48" i="1"/>
  <c r="N48" i="1"/>
  <c r="H48" i="1"/>
  <c r="Y48" i="1" s="1"/>
  <c r="E48" i="1"/>
  <c r="Z47" i="1"/>
  <c r="AA47" i="1" s="1"/>
  <c r="S47" i="1"/>
  <c r="N47" i="1"/>
  <c r="H47" i="1"/>
  <c r="Y47" i="1" s="1"/>
  <c r="E47" i="1"/>
  <c r="Z46" i="1"/>
  <c r="AA46" i="1" s="1"/>
  <c r="S46" i="1"/>
  <c r="N46" i="1"/>
  <c r="H46" i="1"/>
  <c r="Y46" i="1" s="1"/>
  <c r="E46" i="1"/>
  <c r="Z45" i="1"/>
  <c r="AA45" i="1" s="1"/>
  <c r="S45" i="1"/>
  <c r="N45" i="1"/>
  <c r="H45" i="1"/>
  <c r="Y45" i="1" s="1"/>
  <c r="E45" i="1"/>
  <c r="Z44" i="1"/>
  <c r="AA44" i="1" s="1"/>
  <c r="S44" i="1"/>
  <c r="N44" i="1"/>
  <c r="H44" i="1"/>
  <c r="Y44" i="1" s="1"/>
  <c r="E44" i="1"/>
  <c r="Z43" i="1"/>
  <c r="AA43" i="1" s="1"/>
  <c r="S43" i="1"/>
  <c r="N43" i="1"/>
  <c r="H43" i="1"/>
  <c r="Y43" i="1" s="1"/>
  <c r="E43" i="1"/>
  <c r="Z42" i="1"/>
  <c r="AA42" i="1" s="1"/>
  <c r="S42" i="1"/>
  <c r="N42" i="1"/>
  <c r="H42" i="1"/>
  <c r="Y42" i="1" s="1"/>
  <c r="E42" i="1"/>
  <c r="Z41" i="1"/>
  <c r="AA41" i="1" s="1"/>
  <c r="S41" i="1"/>
  <c r="N41" i="1"/>
  <c r="H41" i="1"/>
  <c r="Y41" i="1" s="1"/>
  <c r="E41" i="1"/>
  <c r="Z40" i="1"/>
  <c r="AA40" i="1" s="1"/>
  <c r="S40" i="1"/>
  <c r="N40" i="1"/>
  <c r="H40" i="1"/>
  <c r="Y40" i="1" s="1"/>
  <c r="E40" i="1"/>
  <c r="Z39" i="1"/>
  <c r="AA39" i="1" s="1"/>
  <c r="S39" i="1"/>
  <c r="N39" i="1"/>
  <c r="H39" i="1"/>
  <c r="Y39" i="1" s="1"/>
  <c r="E39" i="1"/>
  <c r="Z38" i="1"/>
  <c r="AA38" i="1" s="1"/>
  <c r="S38" i="1"/>
  <c r="N38" i="1"/>
  <c r="H38" i="1"/>
  <c r="Y38" i="1" s="1"/>
  <c r="E38" i="1"/>
  <c r="Z37" i="1"/>
  <c r="AA37" i="1" s="1"/>
  <c r="S37" i="1"/>
  <c r="N37" i="1"/>
  <c r="H37" i="1"/>
  <c r="Y37" i="1" s="1"/>
  <c r="E37" i="1"/>
  <c r="Z36" i="1"/>
  <c r="AA36" i="1" s="1"/>
  <c r="S36" i="1"/>
  <c r="N36" i="1"/>
  <c r="H36" i="1"/>
  <c r="Y36" i="1" s="1"/>
  <c r="E36" i="1"/>
  <c r="Z35" i="1"/>
  <c r="AA35" i="1" s="1"/>
  <c r="S35" i="1"/>
  <c r="N35" i="1"/>
  <c r="H35" i="1"/>
  <c r="Y35" i="1" s="1"/>
  <c r="E35" i="1"/>
  <c r="Z34" i="1"/>
  <c r="AA34" i="1" s="1"/>
  <c r="S34" i="1"/>
  <c r="N34" i="1"/>
  <c r="H34" i="1"/>
  <c r="Y34" i="1" s="1"/>
  <c r="E34" i="1"/>
  <c r="Z33" i="1"/>
  <c r="AA33" i="1" s="1"/>
  <c r="S33" i="1"/>
  <c r="N33" i="1"/>
  <c r="H33" i="1"/>
  <c r="Y33" i="1" s="1"/>
  <c r="E33" i="1"/>
  <c r="Z32" i="1"/>
  <c r="AA32" i="1" s="1"/>
  <c r="S32" i="1"/>
  <c r="N32" i="1"/>
  <c r="H32" i="1"/>
  <c r="Y32" i="1" s="1"/>
  <c r="E32" i="1"/>
  <c r="Z31" i="1"/>
  <c r="AA31" i="1" s="1"/>
  <c r="S31" i="1"/>
  <c r="N31" i="1"/>
  <c r="H31" i="1"/>
  <c r="Y31" i="1" s="1"/>
  <c r="E31" i="1"/>
  <c r="Z30" i="1"/>
  <c r="AA30" i="1" s="1"/>
  <c r="S30" i="1"/>
  <c r="N30" i="1"/>
  <c r="H30" i="1"/>
  <c r="Y30" i="1" s="1"/>
  <c r="E30" i="1"/>
  <c r="Z29" i="1"/>
  <c r="AA29" i="1" s="1"/>
  <c r="S29" i="1"/>
  <c r="N29" i="1"/>
  <c r="H29" i="1"/>
  <c r="Y29" i="1" s="1"/>
  <c r="E29" i="1"/>
  <c r="Z28" i="1"/>
  <c r="AA28" i="1" s="1"/>
  <c r="S28" i="1"/>
  <c r="N28" i="1"/>
  <c r="H28" i="1"/>
  <c r="Y28" i="1" s="1"/>
  <c r="E28" i="1"/>
  <c r="Z27" i="1"/>
  <c r="AA27" i="1" s="1"/>
  <c r="S27" i="1"/>
  <c r="N27" i="1"/>
  <c r="H27" i="1"/>
  <c r="Y27" i="1" s="1"/>
  <c r="E27" i="1"/>
  <c r="Z26" i="1"/>
  <c r="AA26" i="1" s="1"/>
  <c r="S26" i="1"/>
  <c r="N26" i="1"/>
  <c r="H26" i="1"/>
  <c r="Y26" i="1" s="1"/>
  <c r="E26" i="1"/>
  <c r="Z25" i="1"/>
  <c r="AA25" i="1" s="1"/>
  <c r="S25" i="1"/>
  <c r="N25" i="1"/>
  <c r="H25" i="1"/>
  <c r="Y25" i="1" s="1"/>
  <c r="E25" i="1"/>
  <c r="Z24" i="1"/>
  <c r="AA24" i="1" s="1"/>
  <c r="S24" i="1"/>
  <c r="N24" i="1"/>
  <c r="H24" i="1"/>
  <c r="Y24" i="1" s="1"/>
  <c r="E24" i="1"/>
  <c r="Z23" i="1"/>
  <c r="AA23" i="1" s="1"/>
  <c r="S23" i="1"/>
  <c r="N23" i="1"/>
  <c r="H23" i="1"/>
  <c r="Y23" i="1" s="1"/>
  <c r="E23" i="1"/>
  <c r="Z22" i="1"/>
  <c r="AA22" i="1" s="1"/>
  <c r="S22" i="1"/>
  <c r="N22" i="1"/>
  <c r="H22" i="1"/>
  <c r="Y22" i="1" s="1"/>
  <c r="E22" i="1"/>
  <c r="Z21" i="1"/>
  <c r="AA21" i="1" s="1"/>
  <c r="S21" i="1"/>
  <c r="N21" i="1"/>
  <c r="H21" i="1"/>
  <c r="Y21" i="1" s="1"/>
  <c r="E21" i="1"/>
  <c r="Z20" i="1"/>
  <c r="AA20" i="1" s="1"/>
  <c r="S20" i="1"/>
  <c r="N20" i="1"/>
  <c r="H20" i="1"/>
  <c r="Y20" i="1" s="1"/>
  <c r="E20" i="1"/>
  <c r="Z19" i="1"/>
  <c r="AA19" i="1" s="1"/>
  <c r="S19" i="1"/>
  <c r="N19" i="1"/>
  <c r="H19" i="1"/>
  <c r="Y19" i="1" s="1"/>
  <c r="E19" i="1"/>
  <c r="Z18" i="1"/>
  <c r="AA18" i="1" s="1"/>
  <c r="S18" i="1"/>
  <c r="N18" i="1"/>
  <c r="H18" i="1"/>
  <c r="Y18" i="1" s="1"/>
  <c r="E18" i="1"/>
  <c r="Z17" i="1"/>
  <c r="AA17" i="1" s="1"/>
  <c r="S17" i="1"/>
  <c r="N17" i="1"/>
  <c r="H17" i="1"/>
  <c r="Y17" i="1" s="1"/>
  <c r="E17" i="1"/>
  <c r="Z16" i="1"/>
  <c r="AA16" i="1" s="1"/>
  <c r="S16" i="1"/>
  <c r="N16" i="1"/>
  <c r="H16" i="1"/>
  <c r="Y16" i="1" s="1"/>
  <c r="E16" i="1"/>
  <c r="Z15" i="1"/>
  <c r="AA15" i="1" s="1"/>
  <c r="S15" i="1"/>
  <c r="N15" i="1"/>
  <c r="H15" i="1"/>
  <c r="Y15" i="1" s="1"/>
  <c r="E15" i="1"/>
  <c r="Z14" i="1"/>
  <c r="S14" i="1"/>
  <c r="N14" i="1"/>
  <c r="H14" i="1"/>
  <c r="Y14" i="1" s="1"/>
  <c r="E14" i="1"/>
  <c r="Z13" i="1"/>
  <c r="AA13" i="1" s="1"/>
  <c r="S13" i="1"/>
  <c r="N13" i="1"/>
  <c r="H13" i="1"/>
  <c r="Y13" i="1" s="1"/>
  <c r="E13" i="1"/>
  <c r="Z12" i="1"/>
  <c r="AA12" i="1" s="1"/>
  <c r="S12" i="1"/>
  <c r="N12" i="1"/>
  <c r="H12" i="1"/>
  <c r="Y12" i="1" s="1"/>
  <c r="E12" i="1"/>
  <c r="Z11" i="1"/>
  <c r="AA11" i="1" s="1"/>
  <c r="S11" i="1"/>
  <c r="N11" i="1"/>
  <c r="H11" i="1"/>
  <c r="Y11" i="1" s="1"/>
  <c r="E11" i="1"/>
  <c r="S10" i="1"/>
  <c r="N10" i="1"/>
  <c r="H10" i="1"/>
  <c r="Y10" i="1" s="1"/>
  <c r="E10" i="1"/>
  <c r="Z9" i="1"/>
  <c r="S9" i="1"/>
  <c r="N9" i="1"/>
  <c r="H9" i="1"/>
  <c r="Y9" i="1" s="1"/>
  <c r="E9" i="1"/>
  <c r="Z8" i="1"/>
  <c r="AA8" i="1" s="1"/>
  <c r="S8" i="1"/>
  <c r="N8" i="1"/>
  <c r="H8" i="1"/>
  <c r="Y8" i="1" s="1"/>
  <c r="E8" i="1"/>
  <c r="Z7" i="1"/>
  <c r="AA7" i="1" s="1"/>
  <c r="S7" i="1"/>
  <c r="N7" i="1"/>
  <c r="H7" i="1"/>
  <c r="Y7" i="1" s="1"/>
  <c r="E7" i="1"/>
  <c r="L77" i="6"/>
  <c r="L78" i="6"/>
  <c r="L79" i="6"/>
  <c r="L80" i="6"/>
  <c r="L81" i="6"/>
  <c r="L82" i="6"/>
  <c r="L83" i="6"/>
  <c r="L84" i="6"/>
  <c r="L85" i="6"/>
  <c r="L86" i="6"/>
  <c r="L87" i="6"/>
  <c r="L88" i="6"/>
  <c r="L89" i="6"/>
  <c r="L90" i="6"/>
  <c r="L91" i="6"/>
  <c r="L92" i="6"/>
  <c r="L93" i="6"/>
  <c r="L94" i="6"/>
  <c r="L95" i="6"/>
  <c r="L76" i="6"/>
  <c r="I22" i="22" l="1"/>
  <c r="AB8" i="20"/>
  <c r="AB9" i="20"/>
  <c r="AB10" i="20"/>
  <c r="AB11" i="20"/>
  <c r="AB12" i="20"/>
  <c r="AB13" i="20"/>
  <c r="AB14" i="20"/>
  <c r="AB15" i="20"/>
  <c r="AB16" i="20"/>
  <c r="AB17" i="20"/>
  <c r="AF87" i="6"/>
  <c r="AF88" i="6"/>
  <c r="AF89" i="6"/>
  <c r="AF90" i="6"/>
  <c r="AF91" i="6"/>
  <c r="AF92" i="6"/>
  <c r="AF93" i="6"/>
  <c r="AF94" i="6"/>
  <c r="AF95" i="6"/>
  <c r="AF86" i="6"/>
  <c r="AF6" i="6"/>
  <c r="AJ5" i="6"/>
  <c r="U56" i="20"/>
  <c r="U57" i="20"/>
  <c r="U58" i="20"/>
  <c r="U59" i="20"/>
  <c r="U60" i="20"/>
  <c r="U61" i="20"/>
  <c r="U62" i="20"/>
  <c r="U63" i="20"/>
  <c r="U64" i="20"/>
  <c r="U65" i="20"/>
  <c r="V55" i="20"/>
  <c r="W55" i="20"/>
  <c r="X55" i="20"/>
  <c r="AD14" i="6"/>
  <c r="AD13" i="6"/>
  <c r="AD12" i="6"/>
  <c r="AD20" i="6"/>
  <c r="AD19" i="6"/>
  <c r="AD18" i="6"/>
  <c r="AD17" i="6"/>
  <c r="AD22" i="6"/>
  <c r="AD23" i="6"/>
  <c r="AD24" i="6"/>
  <c r="AD25" i="6"/>
  <c r="AD15" i="6"/>
  <c r="AF67" i="6"/>
  <c r="AF68" i="6"/>
  <c r="AF69" i="6"/>
  <c r="AF70" i="6"/>
  <c r="AF71" i="6"/>
  <c r="AF72" i="6"/>
  <c r="AF73" i="6"/>
  <c r="AF74" i="6"/>
  <c r="AF75" i="6"/>
  <c r="BW37" i="13" l="1"/>
  <c r="BX43" i="13"/>
  <c r="BX45" i="13"/>
  <c r="BW47" i="13"/>
  <c r="BX51" i="13"/>
  <c r="BW52" i="13"/>
  <c r="BW61" i="13"/>
  <c r="BW65" i="13"/>
  <c r="BX66" i="13"/>
  <c r="BW67" i="13"/>
  <c r="BW70" i="13"/>
  <c r="BX72" i="13"/>
  <c r="BW73" i="13"/>
  <c r="BX74" i="13"/>
  <c r="BX75" i="13"/>
  <c r="BX76" i="13"/>
  <c r="BX77" i="13"/>
  <c r="BX9" i="13"/>
  <c r="BX11" i="13"/>
  <c r="BW13" i="13"/>
  <c r="BX17" i="13"/>
  <c r="BW24" i="13"/>
  <c r="BW25" i="13"/>
  <c r="BX31" i="13"/>
  <c r="AF7" i="6"/>
  <c r="AF8" i="6"/>
  <c r="AF9" i="6"/>
  <c r="AF10" i="6"/>
  <c r="AF11" i="6"/>
  <c r="AF12" i="6"/>
  <c r="AF14" i="6"/>
  <c r="AF15" i="6"/>
  <c r="AF16" i="6"/>
  <c r="AF17" i="6"/>
  <c r="AF18" i="6"/>
  <c r="AF19" i="6"/>
  <c r="AF20" i="6"/>
  <c r="AF21" i="6"/>
  <c r="AF22" i="6"/>
  <c r="AF23" i="6"/>
  <c r="AF24" i="6"/>
  <c r="AF25" i="6"/>
  <c r="AF26" i="6"/>
  <c r="AF27" i="6"/>
  <c r="AF28" i="6"/>
  <c r="AF29" i="6"/>
  <c r="AF30" i="6"/>
  <c r="AF31" i="6"/>
  <c r="AF32" i="6"/>
  <c r="AF33" i="6"/>
  <c r="AF34" i="6"/>
  <c r="AF35" i="6"/>
  <c r="AF36" i="6"/>
  <c r="AF37" i="6"/>
  <c r="AF38" i="6"/>
  <c r="AF39" i="6"/>
  <c r="AF40" i="6"/>
  <c r="AF41" i="6"/>
  <c r="AF42" i="6"/>
  <c r="AF43" i="6"/>
  <c r="AF44" i="6"/>
  <c r="AF45" i="6"/>
  <c r="AF46" i="6"/>
  <c r="AF47" i="6"/>
  <c r="AF48" i="6"/>
  <c r="AF49" i="6"/>
  <c r="AF50" i="6"/>
  <c r="AF51" i="6"/>
  <c r="AF52" i="6"/>
  <c r="AF53" i="6"/>
  <c r="AF54" i="6"/>
  <c r="AF55" i="6"/>
  <c r="AF56" i="6"/>
  <c r="AF57" i="6"/>
  <c r="AF58" i="6"/>
  <c r="AF59" i="6"/>
  <c r="AF60" i="6"/>
  <c r="AF61" i="6"/>
  <c r="AF62" i="6"/>
  <c r="AF63" i="6"/>
  <c r="AF64" i="6"/>
  <c r="AF65" i="6"/>
  <c r="AF66" i="6"/>
  <c r="N19" i="20" l="1"/>
  <c r="N20" i="20"/>
  <c r="N21" i="20"/>
  <c r="N22" i="20"/>
  <c r="N23" i="20"/>
  <c r="N24" i="20"/>
  <c r="N25" i="20"/>
  <c r="N26" i="20"/>
  <c r="N27" i="20"/>
  <c r="N28" i="20"/>
  <c r="N29" i="20"/>
  <c r="N30" i="20"/>
  <c r="N31" i="20"/>
  <c r="N32" i="20"/>
  <c r="N33" i="20"/>
  <c r="N34" i="20"/>
  <c r="N35" i="20"/>
  <c r="N36" i="20"/>
  <c r="N37" i="20"/>
  <c r="N38" i="20"/>
  <c r="N39" i="20"/>
  <c r="N40" i="20"/>
  <c r="N41" i="20"/>
  <c r="N42" i="20"/>
  <c r="N43" i="20"/>
  <c r="N44" i="20"/>
  <c r="N45" i="20"/>
  <c r="N46" i="20"/>
  <c r="N47" i="20"/>
  <c r="N48" i="20"/>
  <c r="N49" i="20"/>
  <c r="N50" i="20"/>
  <c r="N51" i="20"/>
  <c r="N52" i="20"/>
  <c r="N53" i="20"/>
  <c r="N54" i="20"/>
  <c r="N55" i="20"/>
  <c r="N56" i="20"/>
  <c r="N57" i="20"/>
  <c r="N58" i="20"/>
  <c r="N59" i="20"/>
  <c r="N60" i="20"/>
  <c r="N61" i="20"/>
  <c r="N18" i="20"/>
  <c r="BR76" i="24"/>
  <c r="N84" i="20" s="1"/>
  <c r="BR77" i="24"/>
  <c r="N85" i="20" s="1"/>
  <c r="BR78" i="24"/>
  <c r="N86" i="20" s="1"/>
  <c r="BR79" i="24"/>
  <c r="N87" i="20" s="1"/>
  <c r="CP67" i="24"/>
  <c r="CO67" i="24"/>
  <c r="CN67" i="24"/>
  <c r="CM67" i="24"/>
  <c r="CL67" i="24"/>
  <c r="CK67" i="24"/>
  <c r="CJ67" i="24"/>
  <c r="CI67" i="24"/>
  <c r="CH67" i="24"/>
  <c r="CG67" i="24"/>
  <c r="CP66" i="24"/>
  <c r="CO66" i="24"/>
  <c r="CN66" i="24"/>
  <c r="CM66" i="24"/>
  <c r="CL66" i="24"/>
  <c r="CK66" i="24"/>
  <c r="CJ66" i="24"/>
  <c r="CI66" i="24"/>
  <c r="CH66" i="24"/>
  <c r="CG66" i="24"/>
  <c r="CP65" i="24"/>
  <c r="CO65" i="24"/>
  <c r="CN65" i="24"/>
  <c r="CM65" i="24"/>
  <c r="CL65" i="24"/>
  <c r="CK65" i="24"/>
  <c r="CJ65" i="24"/>
  <c r="CI65" i="24"/>
  <c r="CH65" i="24"/>
  <c r="CG65" i="24"/>
  <c r="CP64" i="24"/>
  <c r="CO64" i="24"/>
  <c r="CN64" i="24"/>
  <c r="CM64" i="24"/>
  <c r="CL64" i="24"/>
  <c r="CK64" i="24"/>
  <c r="CJ64" i="24"/>
  <c r="CI64" i="24"/>
  <c r="CH64" i="24"/>
  <c r="CG64" i="24"/>
  <c r="CP63" i="24"/>
  <c r="CO63" i="24"/>
  <c r="CN63" i="24"/>
  <c r="CM63" i="24"/>
  <c r="CL63" i="24"/>
  <c r="CK63" i="24"/>
  <c r="CJ63" i="24"/>
  <c r="CI63" i="24"/>
  <c r="CH63" i="24"/>
  <c r="CG63" i="24"/>
  <c r="CP62" i="24"/>
  <c r="CO62" i="24"/>
  <c r="CN62" i="24"/>
  <c r="CM62" i="24"/>
  <c r="CL62" i="24"/>
  <c r="CK62" i="24"/>
  <c r="CJ62" i="24"/>
  <c r="CI62" i="24"/>
  <c r="CH62" i="24"/>
  <c r="CG62" i="24"/>
  <c r="CP61" i="24"/>
  <c r="CO61" i="24"/>
  <c r="CN61" i="24"/>
  <c r="CM61" i="24"/>
  <c r="CL61" i="24"/>
  <c r="CK61" i="24"/>
  <c r="CJ61" i="24"/>
  <c r="CI61" i="24"/>
  <c r="CH61" i="24"/>
  <c r="CG61" i="24"/>
  <c r="CP60" i="24"/>
  <c r="CO60" i="24"/>
  <c r="CN60" i="24"/>
  <c r="CM60" i="24"/>
  <c r="CL60" i="24"/>
  <c r="CK60" i="24"/>
  <c r="CJ60" i="24"/>
  <c r="CI60" i="24"/>
  <c r="CH60" i="24"/>
  <c r="CG60" i="24"/>
  <c r="CP59" i="24"/>
  <c r="DP43" i="24" s="1"/>
  <c r="CO59" i="24"/>
  <c r="DO43" i="24" s="1"/>
  <c r="CN59" i="24"/>
  <c r="DN43" i="24" s="1"/>
  <c r="CM59" i="24"/>
  <c r="DM43" i="24" s="1"/>
  <c r="CL59" i="24"/>
  <c r="DL43" i="24" s="1"/>
  <c r="CK59" i="24"/>
  <c r="DK43" i="24" s="1"/>
  <c r="CJ59" i="24"/>
  <c r="DJ43" i="24" s="1"/>
  <c r="CI59" i="24"/>
  <c r="DI43" i="24" s="1"/>
  <c r="CH59" i="24"/>
  <c r="DH43" i="24" s="1"/>
  <c r="CG59" i="24"/>
  <c r="DG43" i="24" s="1"/>
  <c r="V59" i="24"/>
  <c r="U59" i="24"/>
  <c r="T59" i="24"/>
  <c r="S59" i="24"/>
  <c r="R59" i="24"/>
  <c r="Q59" i="24"/>
  <c r="P59" i="24"/>
  <c r="O59" i="24"/>
  <c r="N59" i="24"/>
  <c r="CP58" i="24"/>
  <c r="DP42" i="24" s="1"/>
  <c r="CO58" i="24"/>
  <c r="DO42" i="24" s="1"/>
  <c r="CN58" i="24"/>
  <c r="DN42" i="24" s="1"/>
  <c r="CM58" i="24"/>
  <c r="DM42" i="24" s="1"/>
  <c r="CL58" i="24"/>
  <c r="DL42" i="24" s="1"/>
  <c r="CK58" i="24"/>
  <c r="DK42" i="24" s="1"/>
  <c r="CJ58" i="24"/>
  <c r="DJ42" i="24" s="1"/>
  <c r="CI58" i="24"/>
  <c r="DI42" i="24" s="1"/>
  <c r="CH58" i="24"/>
  <c r="DH42" i="24" s="1"/>
  <c r="CG58" i="24"/>
  <c r="DG42" i="24" s="1"/>
  <c r="V58" i="24"/>
  <c r="V60" i="24" s="1"/>
  <c r="V61" i="24" s="1"/>
  <c r="U58" i="24"/>
  <c r="T58" i="24"/>
  <c r="S58" i="24"/>
  <c r="R58" i="24"/>
  <c r="Q58" i="24"/>
  <c r="P58" i="24"/>
  <c r="O58" i="24"/>
  <c r="N58" i="24"/>
  <c r="CP57" i="24"/>
  <c r="DP41" i="24" s="1"/>
  <c r="CO57" i="24"/>
  <c r="DO41" i="24" s="1"/>
  <c r="CN57" i="24"/>
  <c r="DN41" i="24" s="1"/>
  <c r="CM57" i="24"/>
  <c r="DM41" i="24" s="1"/>
  <c r="CL57" i="24"/>
  <c r="DL41" i="24" s="1"/>
  <c r="CK57" i="24"/>
  <c r="DK41" i="24" s="1"/>
  <c r="CJ57" i="24"/>
  <c r="DJ41" i="24" s="1"/>
  <c r="CI57" i="24"/>
  <c r="DI41" i="24" s="1"/>
  <c r="CH57" i="24"/>
  <c r="DH41" i="24" s="1"/>
  <c r="CG57" i="24"/>
  <c r="DG41" i="24" s="1"/>
  <c r="V57" i="24"/>
  <c r="U57" i="24"/>
  <c r="T57" i="24"/>
  <c r="S57" i="24"/>
  <c r="R57" i="24"/>
  <c r="Q57" i="24"/>
  <c r="P57" i="24"/>
  <c r="O57" i="24"/>
  <c r="N57" i="24"/>
  <c r="CP56" i="24"/>
  <c r="DP40" i="24" s="1"/>
  <c r="CO56" i="24"/>
  <c r="DO40" i="24" s="1"/>
  <c r="CN56" i="24"/>
  <c r="DN40" i="24" s="1"/>
  <c r="CM56" i="24"/>
  <c r="DM40" i="24" s="1"/>
  <c r="CL56" i="24"/>
  <c r="DL40" i="24" s="1"/>
  <c r="CK56" i="24"/>
  <c r="DK40" i="24" s="1"/>
  <c r="CJ56" i="24"/>
  <c r="DJ40" i="24" s="1"/>
  <c r="CI56" i="24"/>
  <c r="DI40" i="24" s="1"/>
  <c r="CH56" i="24"/>
  <c r="DH40" i="24" s="1"/>
  <c r="CG56" i="24"/>
  <c r="DG40" i="24" s="1"/>
  <c r="V56" i="24"/>
  <c r="U56" i="24"/>
  <c r="T56" i="24"/>
  <c r="S56" i="24"/>
  <c r="R56" i="24"/>
  <c r="Q56" i="24"/>
  <c r="P56" i="24"/>
  <c r="O56" i="24"/>
  <c r="N56" i="24"/>
  <c r="CP55" i="24"/>
  <c r="DP39" i="24" s="1"/>
  <c r="CO55" i="24"/>
  <c r="DO39" i="24" s="1"/>
  <c r="CN55" i="24"/>
  <c r="DN39" i="24" s="1"/>
  <c r="CM55" i="24"/>
  <c r="DM39" i="24" s="1"/>
  <c r="CL55" i="24"/>
  <c r="DL39" i="24" s="1"/>
  <c r="CK55" i="24"/>
  <c r="DK39" i="24" s="1"/>
  <c r="CJ55" i="24"/>
  <c r="DJ39" i="24" s="1"/>
  <c r="CI55" i="24"/>
  <c r="DI39" i="24" s="1"/>
  <c r="CH55" i="24"/>
  <c r="DH39" i="24" s="1"/>
  <c r="CG55" i="24"/>
  <c r="DG39" i="24" s="1"/>
  <c r="V53" i="24"/>
  <c r="U53" i="24"/>
  <c r="T53" i="24"/>
  <c r="S53" i="24"/>
  <c r="R53" i="24"/>
  <c r="Q53" i="24"/>
  <c r="P53" i="24"/>
  <c r="O53" i="24"/>
  <c r="N53" i="24"/>
  <c r="V52" i="24"/>
  <c r="U52" i="24"/>
  <c r="T52" i="24"/>
  <c r="S52" i="24"/>
  <c r="R52" i="24"/>
  <c r="Q52" i="24"/>
  <c r="P52" i="24"/>
  <c r="O52" i="24"/>
  <c r="N52" i="24"/>
  <c r="CP51" i="24"/>
  <c r="CO51" i="24"/>
  <c r="CN51" i="24"/>
  <c r="CM51" i="24"/>
  <c r="CL51" i="24"/>
  <c r="CK51" i="24"/>
  <c r="CJ51" i="24"/>
  <c r="CI51" i="24"/>
  <c r="CH51" i="24"/>
  <c r="CG51" i="24"/>
  <c r="V51" i="24"/>
  <c r="U51" i="24"/>
  <c r="T51" i="24"/>
  <c r="S51" i="24"/>
  <c r="R51" i="24"/>
  <c r="Q51" i="24"/>
  <c r="P51" i="24"/>
  <c r="O51" i="24"/>
  <c r="N51" i="24"/>
  <c r="CP50" i="24"/>
  <c r="CO50" i="24"/>
  <c r="CN50" i="24"/>
  <c r="CM50" i="24"/>
  <c r="CL50" i="24"/>
  <c r="CK50" i="24"/>
  <c r="CJ50" i="24"/>
  <c r="CI50" i="24"/>
  <c r="CH50" i="24"/>
  <c r="CG50" i="24"/>
  <c r="V50" i="24"/>
  <c r="U50" i="24"/>
  <c r="T50" i="24"/>
  <c r="S50" i="24"/>
  <c r="R50" i="24"/>
  <c r="Q50" i="24"/>
  <c r="P50" i="24"/>
  <c r="O50" i="24"/>
  <c r="N50" i="24"/>
  <c r="CP49" i="24"/>
  <c r="CO49" i="24"/>
  <c r="CN49" i="24"/>
  <c r="CM49" i="24"/>
  <c r="CL49" i="24"/>
  <c r="CK49" i="24"/>
  <c r="CJ49" i="24"/>
  <c r="CI49" i="24"/>
  <c r="CH49" i="24"/>
  <c r="CG49" i="24"/>
  <c r="V49" i="24"/>
  <c r="U49" i="24"/>
  <c r="T49" i="24"/>
  <c r="S49" i="24"/>
  <c r="R49" i="24"/>
  <c r="Q49" i="24"/>
  <c r="P49" i="24"/>
  <c r="O49" i="24"/>
  <c r="N49" i="24"/>
  <c r="CP48" i="24"/>
  <c r="CO48" i="24"/>
  <c r="CN48" i="24"/>
  <c r="CM48" i="24"/>
  <c r="CL48" i="24"/>
  <c r="CK48" i="24"/>
  <c r="CJ48" i="24"/>
  <c r="CI48" i="24"/>
  <c r="CH48" i="24"/>
  <c r="CG48" i="24"/>
  <c r="V48" i="24"/>
  <c r="U48" i="24"/>
  <c r="T48" i="24"/>
  <c r="S48" i="24"/>
  <c r="R48" i="24"/>
  <c r="Q48" i="24"/>
  <c r="P48" i="24"/>
  <c r="O48" i="24"/>
  <c r="N48" i="24"/>
  <c r="CP47" i="24"/>
  <c r="CO47" i="24"/>
  <c r="CN47" i="24"/>
  <c r="CM47" i="24"/>
  <c r="CL47" i="24"/>
  <c r="CK47" i="24"/>
  <c r="CJ47" i="24"/>
  <c r="CI47" i="24"/>
  <c r="CH47" i="24"/>
  <c r="CG47" i="24"/>
  <c r="V47" i="24"/>
  <c r="U47" i="24"/>
  <c r="T47" i="24"/>
  <c r="S47" i="24"/>
  <c r="R47" i="24"/>
  <c r="Q47" i="24"/>
  <c r="P47" i="24"/>
  <c r="O47" i="24"/>
  <c r="N47" i="24"/>
  <c r="CP46" i="24"/>
  <c r="CO46" i="24"/>
  <c r="CN46" i="24"/>
  <c r="CM46" i="24"/>
  <c r="CL46" i="24"/>
  <c r="CK46" i="24"/>
  <c r="CJ46" i="24"/>
  <c r="CI46" i="24"/>
  <c r="CH46" i="24"/>
  <c r="CG46" i="24"/>
  <c r="V46" i="24"/>
  <c r="U46" i="24"/>
  <c r="T46" i="24"/>
  <c r="S46" i="24"/>
  <c r="R46" i="24"/>
  <c r="Q46" i="24"/>
  <c r="P46" i="24"/>
  <c r="O46" i="24"/>
  <c r="N46" i="24"/>
  <c r="CP45" i="24"/>
  <c r="CO45" i="24"/>
  <c r="CN45" i="24"/>
  <c r="CM45" i="24"/>
  <c r="CL45" i="24"/>
  <c r="CK45" i="24"/>
  <c r="CJ45" i="24"/>
  <c r="CI45" i="24"/>
  <c r="CH45" i="24"/>
  <c r="CG45" i="24"/>
  <c r="V45" i="24"/>
  <c r="U45" i="24"/>
  <c r="T45" i="24"/>
  <c r="S45" i="24"/>
  <c r="R45" i="24"/>
  <c r="Q45" i="24"/>
  <c r="P45" i="24"/>
  <c r="O45" i="24"/>
  <c r="N45" i="24"/>
  <c r="CP44" i="24"/>
  <c r="CO44" i="24"/>
  <c r="CN44" i="24"/>
  <c r="CM44" i="24"/>
  <c r="CL44" i="24"/>
  <c r="CK44" i="24"/>
  <c r="CJ44" i="24"/>
  <c r="CI44" i="24"/>
  <c r="CH44" i="24"/>
  <c r="CG44" i="24"/>
  <c r="V44" i="24"/>
  <c r="U44" i="24"/>
  <c r="T44" i="24"/>
  <c r="S44" i="24"/>
  <c r="R44" i="24"/>
  <c r="Q44" i="24"/>
  <c r="P44" i="24"/>
  <c r="O44" i="24"/>
  <c r="N44" i="24"/>
  <c r="CP43" i="24"/>
  <c r="CO43" i="24"/>
  <c r="DE43" i="24" s="1"/>
  <c r="CN43" i="24"/>
  <c r="DD43" i="24" s="1"/>
  <c r="CM43" i="24"/>
  <c r="DC43" i="24" s="1"/>
  <c r="CL43" i="24"/>
  <c r="DB43" i="24" s="1"/>
  <c r="CK43" i="24"/>
  <c r="DA43" i="24" s="1"/>
  <c r="CJ43" i="24"/>
  <c r="CI43" i="24"/>
  <c r="CH43" i="24"/>
  <c r="CG43" i="24"/>
  <c r="CW43" i="24" s="1"/>
  <c r="V43" i="24"/>
  <c r="U43" i="24"/>
  <c r="T43" i="24"/>
  <c r="S43" i="24"/>
  <c r="R43" i="24"/>
  <c r="Q43" i="24"/>
  <c r="P43" i="24"/>
  <c r="O43" i="24"/>
  <c r="N43" i="24"/>
  <c r="CP42" i="24"/>
  <c r="DF42" i="24" s="1"/>
  <c r="CO42" i="24"/>
  <c r="DE42" i="24" s="1"/>
  <c r="CN42" i="24"/>
  <c r="DD42" i="24" s="1"/>
  <c r="CM42" i="24"/>
  <c r="DC42" i="24" s="1"/>
  <c r="CL42" i="24"/>
  <c r="DB42" i="24" s="1"/>
  <c r="CK42" i="24"/>
  <c r="DA42" i="24" s="1"/>
  <c r="CJ42" i="24"/>
  <c r="CZ42" i="24" s="1"/>
  <c r="CI42" i="24"/>
  <c r="CY42" i="24" s="1"/>
  <c r="CH42" i="24"/>
  <c r="CX42" i="24" s="1"/>
  <c r="CG42" i="24"/>
  <c r="CW42" i="24" s="1"/>
  <c r="V42" i="24"/>
  <c r="U42" i="24"/>
  <c r="T42" i="24"/>
  <c r="S42" i="24"/>
  <c r="R42" i="24"/>
  <c r="Q42" i="24"/>
  <c r="P42" i="24"/>
  <c r="O42" i="24"/>
  <c r="N42" i="24"/>
  <c r="CP41" i="24"/>
  <c r="DF41" i="24" s="1"/>
  <c r="CO41" i="24"/>
  <c r="DE41" i="24" s="1"/>
  <c r="CN41" i="24"/>
  <c r="DD41" i="24" s="1"/>
  <c r="CM41" i="24"/>
  <c r="DC41" i="24" s="1"/>
  <c r="CL41" i="24"/>
  <c r="DB41" i="24" s="1"/>
  <c r="CK41" i="24"/>
  <c r="CJ41" i="24"/>
  <c r="CZ41" i="24" s="1"/>
  <c r="CI41" i="24"/>
  <c r="CY41" i="24" s="1"/>
  <c r="CH41" i="24"/>
  <c r="CX41" i="24" s="1"/>
  <c r="CG41" i="24"/>
  <c r="CW41" i="24" s="1"/>
  <c r="V41" i="24"/>
  <c r="U41" i="24"/>
  <c r="T41" i="24"/>
  <c r="S41" i="24"/>
  <c r="R41" i="24"/>
  <c r="Q41" i="24"/>
  <c r="P41" i="24"/>
  <c r="O41" i="24"/>
  <c r="N41" i="24"/>
  <c r="CP40" i="24"/>
  <c r="CO40" i="24"/>
  <c r="CN40" i="24"/>
  <c r="CM40" i="24"/>
  <c r="DC40" i="24" s="1"/>
  <c r="CL40" i="24"/>
  <c r="CK40" i="24"/>
  <c r="CJ40" i="24"/>
  <c r="CI40" i="24"/>
  <c r="CY40" i="24" s="1"/>
  <c r="CH40" i="24"/>
  <c r="CG40" i="24"/>
  <c r="V40" i="24"/>
  <c r="U40" i="24"/>
  <c r="T40" i="24"/>
  <c r="S40" i="24"/>
  <c r="R40" i="24"/>
  <c r="Q40" i="24"/>
  <c r="P40" i="24"/>
  <c r="O40" i="24"/>
  <c r="N40" i="24"/>
  <c r="CP39" i="24"/>
  <c r="DF39" i="24" s="1"/>
  <c r="CO39" i="24"/>
  <c r="CN39" i="24"/>
  <c r="DD39" i="24" s="1"/>
  <c r="CM39" i="24"/>
  <c r="DC39" i="24" s="1"/>
  <c r="CL39" i="24"/>
  <c r="CK39" i="24"/>
  <c r="CJ39" i="24"/>
  <c r="CI39" i="24"/>
  <c r="CY39" i="24" s="1"/>
  <c r="CH39" i="24"/>
  <c r="CX39" i="24" s="1"/>
  <c r="CG39" i="24"/>
  <c r="V39" i="24"/>
  <c r="U39" i="24"/>
  <c r="T39" i="24"/>
  <c r="S39" i="24"/>
  <c r="R39" i="24"/>
  <c r="Q39" i="24"/>
  <c r="P39" i="24"/>
  <c r="O39" i="24"/>
  <c r="N39" i="24"/>
  <c r="V38" i="24"/>
  <c r="U38" i="24"/>
  <c r="T38" i="24"/>
  <c r="S38" i="24"/>
  <c r="R38" i="24"/>
  <c r="Q38" i="24"/>
  <c r="P38" i="24"/>
  <c r="O38" i="24"/>
  <c r="N38" i="24"/>
  <c r="V37" i="24"/>
  <c r="U37" i="24"/>
  <c r="T37" i="24"/>
  <c r="S37" i="24"/>
  <c r="R37" i="24"/>
  <c r="Q37" i="24"/>
  <c r="P37" i="24"/>
  <c r="O37" i="24"/>
  <c r="N37" i="24"/>
  <c r="V36" i="24"/>
  <c r="U36" i="24"/>
  <c r="T36" i="24"/>
  <c r="S36" i="24"/>
  <c r="R36" i="24"/>
  <c r="Q36" i="24"/>
  <c r="P36" i="24"/>
  <c r="O36" i="24"/>
  <c r="N36" i="24"/>
  <c r="V35" i="24"/>
  <c r="U35" i="24"/>
  <c r="T35" i="24"/>
  <c r="S35" i="24"/>
  <c r="R35" i="24"/>
  <c r="Q35" i="24"/>
  <c r="P35" i="24"/>
  <c r="O35" i="24"/>
  <c r="N35" i="24"/>
  <c r="V34" i="24"/>
  <c r="U34" i="24"/>
  <c r="T34" i="24"/>
  <c r="S34" i="24"/>
  <c r="R34" i="24"/>
  <c r="Q34" i="24"/>
  <c r="P34" i="24"/>
  <c r="O34" i="24"/>
  <c r="N34" i="24"/>
  <c r="B32" i="24"/>
  <c r="AA31" i="24"/>
  <c r="V29" i="24"/>
  <c r="V30" i="24" s="1"/>
  <c r="U29" i="24"/>
  <c r="T29" i="24"/>
  <c r="S29" i="24"/>
  <c r="R29" i="24"/>
  <c r="Q29" i="24"/>
  <c r="V28" i="24"/>
  <c r="U28" i="24"/>
  <c r="T28" i="24"/>
  <c r="S28" i="24"/>
  <c r="R28" i="24"/>
  <c r="Q28" i="24"/>
  <c r="P28" i="24"/>
  <c r="O28" i="24"/>
  <c r="N28" i="24"/>
  <c r="CS27" i="24"/>
  <c r="CR27" i="24"/>
  <c r="CQ27" i="24"/>
  <c r="CP27" i="24"/>
  <c r="CO27" i="24"/>
  <c r="CN27" i="24"/>
  <c r="CM27" i="24"/>
  <c r="CL27" i="24"/>
  <c r="CK27" i="24"/>
  <c r="CJ27" i="24"/>
  <c r="V27" i="24"/>
  <c r="U27" i="24"/>
  <c r="T27" i="24"/>
  <c r="S27" i="24"/>
  <c r="R27" i="24"/>
  <c r="Q27" i="24"/>
  <c r="P27" i="24"/>
  <c r="O27" i="24"/>
  <c r="N27" i="24"/>
  <c r="CS26" i="24"/>
  <c r="CR26" i="24"/>
  <c r="CQ26" i="24"/>
  <c r="CP26" i="24"/>
  <c r="CO26" i="24"/>
  <c r="CN26" i="24"/>
  <c r="CM26" i="24"/>
  <c r="CL26" i="24"/>
  <c r="CK26" i="24"/>
  <c r="CJ26" i="24"/>
  <c r="V26" i="24"/>
  <c r="U26" i="24"/>
  <c r="T26" i="24"/>
  <c r="S26" i="24"/>
  <c r="R26" i="24"/>
  <c r="Q26" i="24"/>
  <c r="P26" i="24"/>
  <c r="O26" i="24"/>
  <c r="N26" i="24"/>
  <c r="CS25" i="24"/>
  <c r="CR25" i="24"/>
  <c r="CQ25" i="24"/>
  <c r="CP25" i="24"/>
  <c r="CO25" i="24"/>
  <c r="CN25" i="24"/>
  <c r="CM25" i="24"/>
  <c r="CL25" i="24"/>
  <c r="CK25" i="24"/>
  <c r="CJ25" i="24"/>
  <c r="V25" i="24"/>
  <c r="U25" i="24"/>
  <c r="T25" i="24"/>
  <c r="S25" i="24"/>
  <c r="R25" i="24"/>
  <c r="Q25" i="24"/>
  <c r="P25" i="24"/>
  <c r="O25" i="24"/>
  <c r="N25" i="24"/>
  <c r="CS24" i="24"/>
  <c r="CR24" i="24"/>
  <c r="CQ24" i="24"/>
  <c r="CP24" i="24"/>
  <c r="CO24" i="24"/>
  <c r="CN24" i="24"/>
  <c r="CM24" i="24"/>
  <c r="CL24" i="24"/>
  <c r="CK24" i="24"/>
  <c r="CJ24" i="24"/>
  <c r="V24" i="24"/>
  <c r="U24" i="24"/>
  <c r="T24" i="24"/>
  <c r="S24" i="24"/>
  <c r="R24" i="24"/>
  <c r="Q24" i="24"/>
  <c r="P24" i="24"/>
  <c r="O24" i="24"/>
  <c r="N24" i="24"/>
  <c r="CS23" i="24"/>
  <c r="CR23" i="24"/>
  <c r="CQ23" i="24"/>
  <c r="CP23" i="24"/>
  <c r="CO23" i="24"/>
  <c r="CN23" i="24"/>
  <c r="CM23" i="24"/>
  <c r="CL23" i="24"/>
  <c r="CK23" i="24"/>
  <c r="CJ23" i="24"/>
  <c r="V23" i="24"/>
  <c r="U23" i="24"/>
  <c r="T23" i="24"/>
  <c r="S23" i="24"/>
  <c r="R23" i="24"/>
  <c r="Q23" i="24"/>
  <c r="P23" i="24"/>
  <c r="O23" i="24"/>
  <c r="N23" i="24"/>
  <c r="V22" i="24"/>
  <c r="U22" i="24"/>
  <c r="T22" i="24"/>
  <c r="S22" i="24"/>
  <c r="R22" i="24"/>
  <c r="Q22" i="24"/>
  <c r="P22" i="24"/>
  <c r="O22" i="24"/>
  <c r="N22" i="24"/>
  <c r="V21" i="24"/>
  <c r="U21" i="24"/>
  <c r="T21" i="24"/>
  <c r="S21" i="24"/>
  <c r="R21" i="24"/>
  <c r="Q21" i="24"/>
  <c r="P21" i="24"/>
  <c r="O21" i="24"/>
  <c r="N21" i="24"/>
  <c r="V20" i="24"/>
  <c r="U20" i="24"/>
  <c r="T20" i="24"/>
  <c r="S20" i="24"/>
  <c r="R20" i="24"/>
  <c r="Q20" i="24"/>
  <c r="P20" i="24"/>
  <c r="O20" i="24"/>
  <c r="N20" i="24"/>
  <c r="V19" i="24"/>
  <c r="U19" i="24"/>
  <c r="T19" i="24"/>
  <c r="S19" i="24"/>
  <c r="R19" i="24"/>
  <c r="Q19" i="24"/>
  <c r="P19" i="24"/>
  <c r="O19" i="24"/>
  <c r="N19" i="24"/>
  <c r="V18" i="24"/>
  <c r="U18" i="24"/>
  <c r="T18" i="24"/>
  <c r="S18" i="24"/>
  <c r="R18" i="24"/>
  <c r="Q18" i="24"/>
  <c r="P18" i="24"/>
  <c r="O18" i="24"/>
  <c r="N18" i="24"/>
  <c r="V17" i="24"/>
  <c r="U17" i="24"/>
  <c r="T17" i="24"/>
  <c r="S17" i="24"/>
  <c r="R17" i="24"/>
  <c r="Q17" i="24"/>
  <c r="P17" i="24"/>
  <c r="O17" i="24"/>
  <c r="N17" i="24"/>
  <c r="V16" i="24"/>
  <c r="U16" i="24"/>
  <c r="T16" i="24"/>
  <c r="S16" i="24"/>
  <c r="R16" i="24"/>
  <c r="Q16" i="24"/>
  <c r="P16" i="24"/>
  <c r="O16" i="24"/>
  <c r="N16" i="24"/>
  <c r="V15" i="24"/>
  <c r="U15" i="24"/>
  <c r="T15" i="24"/>
  <c r="S15" i="24"/>
  <c r="R15" i="24"/>
  <c r="Q15" i="24"/>
  <c r="P15" i="24"/>
  <c r="O15" i="24"/>
  <c r="N15" i="24"/>
  <c r="V14" i="24"/>
  <c r="U14" i="24"/>
  <c r="T14" i="24"/>
  <c r="S14" i="24"/>
  <c r="R14" i="24"/>
  <c r="Q14" i="24"/>
  <c r="P14" i="24"/>
  <c r="O14" i="24"/>
  <c r="N14" i="24"/>
  <c r="CS13" i="24"/>
  <c r="CR13" i="24"/>
  <c r="CQ13" i="24"/>
  <c r="CP13" i="24"/>
  <c r="CO13" i="24"/>
  <c r="CN13" i="24"/>
  <c r="CM13" i="24"/>
  <c r="CL13" i="24"/>
  <c r="CK13" i="24"/>
  <c r="CJ13" i="24"/>
  <c r="V13" i="24"/>
  <c r="U13" i="24"/>
  <c r="T13" i="24"/>
  <c r="S13" i="24"/>
  <c r="R13" i="24"/>
  <c r="Q13" i="24"/>
  <c r="P13" i="24"/>
  <c r="O13" i="24"/>
  <c r="N13" i="24"/>
  <c r="CS12" i="24"/>
  <c r="CR12" i="24"/>
  <c r="CQ12" i="24"/>
  <c r="CP12" i="24"/>
  <c r="CO12" i="24"/>
  <c r="CN12" i="24"/>
  <c r="CM12" i="24"/>
  <c r="CL12" i="24"/>
  <c r="CK12" i="24"/>
  <c r="CJ12" i="24"/>
  <c r="V12" i="24"/>
  <c r="U12" i="24"/>
  <c r="T12" i="24"/>
  <c r="S12" i="24"/>
  <c r="R12" i="24"/>
  <c r="Q12" i="24"/>
  <c r="P12" i="24"/>
  <c r="O12" i="24"/>
  <c r="N12" i="24"/>
  <c r="CS11" i="24"/>
  <c r="CR11" i="24"/>
  <c r="CQ11" i="24"/>
  <c r="CP11" i="24"/>
  <c r="CO11" i="24"/>
  <c r="CN11" i="24"/>
  <c r="CM11" i="24"/>
  <c r="CL11" i="24"/>
  <c r="CK11" i="24"/>
  <c r="CJ11" i="24"/>
  <c r="V11" i="24"/>
  <c r="U11" i="24"/>
  <c r="T11" i="24"/>
  <c r="S11" i="24"/>
  <c r="R11" i="24"/>
  <c r="Q11" i="24"/>
  <c r="P11" i="24"/>
  <c r="O11" i="24"/>
  <c r="N11" i="24"/>
  <c r="CS10" i="24"/>
  <c r="CR10" i="24"/>
  <c r="CQ10" i="24"/>
  <c r="CP10" i="24"/>
  <c r="CO10" i="24"/>
  <c r="CN10" i="24"/>
  <c r="CM10" i="24"/>
  <c r="CL10" i="24"/>
  <c r="CK10" i="24"/>
  <c r="CJ10" i="24"/>
  <c r="V10" i="24"/>
  <c r="U10" i="24"/>
  <c r="T10" i="24"/>
  <c r="S10" i="24"/>
  <c r="R10" i="24"/>
  <c r="Q10" i="24"/>
  <c r="P10" i="24"/>
  <c r="O10" i="24"/>
  <c r="N10" i="24"/>
  <c r="CS9" i="24"/>
  <c r="CR9" i="24"/>
  <c r="CQ9" i="24"/>
  <c r="CP9" i="24"/>
  <c r="CO9" i="24"/>
  <c r="CN9" i="24"/>
  <c r="CM9" i="24"/>
  <c r="CL9" i="24"/>
  <c r="CK9" i="24"/>
  <c r="CJ9" i="24"/>
  <c r="V9" i="24"/>
  <c r="U9" i="24"/>
  <c r="T9" i="24"/>
  <c r="S9" i="24"/>
  <c r="R9" i="24"/>
  <c r="Q9" i="24"/>
  <c r="P9" i="24"/>
  <c r="O9" i="24"/>
  <c r="N9" i="24"/>
  <c r="V8" i="24"/>
  <c r="U8" i="24"/>
  <c r="T8" i="24"/>
  <c r="S8" i="24"/>
  <c r="R8" i="24"/>
  <c r="Q8" i="24"/>
  <c r="P8" i="24"/>
  <c r="O8" i="24"/>
  <c r="N8" i="24"/>
  <c r="V7" i="24"/>
  <c r="U7" i="24"/>
  <c r="T7" i="24"/>
  <c r="S7" i="24"/>
  <c r="R7" i="24"/>
  <c r="Q7" i="24"/>
  <c r="P7" i="24"/>
  <c r="O7" i="24"/>
  <c r="N7" i="24"/>
  <c r="V6" i="24"/>
  <c r="U6" i="24"/>
  <c r="T6" i="24"/>
  <c r="S6" i="24"/>
  <c r="R6" i="24"/>
  <c r="Q6" i="24"/>
  <c r="P6" i="24"/>
  <c r="O6" i="24"/>
  <c r="N6" i="24"/>
  <c r="CH4" i="24"/>
  <c r="BR3" i="24"/>
  <c r="G9" i="20"/>
  <c r="G10" i="20"/>
  <c r="G11" i="20"/>
  <c r="G12" i="20"/>
  <c r="G13" i="20"/>
  <c r="G14" i="20"/>
  <c r="G15" i="20"/>
  <c r="G16" i="20"/>
  <c r="G17" i="20"/>
  <c r="G8" i="20"/>
  <c r="BC8" i="13"/>
  <c r="CZ11" i="24" l="1"/>
  <c r="N9" i="20" s="1"/>
  <c r="Z10" i="24"/>
  <c r="Z6" i="24"/>
  <c r="Z12" i="24"/>
  <c r="Y12" i="24"/>
  <c r="CZ14" i="24"/>
  <c r="N12" i="20" s="1"/>
  <c r="Y10" i="24"/>
  <c r="Y26" i="24"/>
  <c r="Z20" i="24"/>
  <c r="Z24" i="24"/>
  <c r="Z26" i="24"/>
  <c r="Z8" i="24"/>
  <c r="Y24" i="24"/>
  <c r="Z17" i="24"/>
  <c r="Z27" i="24"/>
  <c r="CZ19" i="24"/>
  <c r="N17" i="20" s="1"/>
  <c r="Z22" i="24"/>
  <c r="Z28" i="24"/>
  <c r="Z13" i="24"/>
  <c r="CZ17" i="24"/>
  <c r="N15" i="20" s="1"/>
  <c r="Z15" i="24"/>
  <c r="Z18" i="24"/>
  <c r="Y13" i="24"/>
  <c r="Y22" i="24"/>
  <c r="CZ15" i="24"/>
  <c r="N13" i="20" s="1"/>
  <c r="V31" i="24"/>
  <c r="DY40" i="24"/>
  <c r="N89" i="20" s="1"/>
  <c r="Z14" i="24"/>
  <c r="Z21" i="24"/>
  <c r="Y19" i="24"/>
  <c r="CZ13" i="24"/>
  <c r="N11" i="20" s="1"/>
  <c r="Y15" i="24"/>
  <c r="Z16" i="24"/>
  <c r="Z19" i="24"/>
  <c r="DA40" i="24"/>
  <c r="CZ22" i="24"/>
  <c r="Z7" i="24"/>
  <c r="Z11" i="24"/>
  <c r="Z25" i="24"/>
  <c r="Y6" i="24"/>
  <c r="Y17" i="24"/>
  <c r="Y7" i="24"/>
  <c r="Y25" i="24"/>
  <c r="Y27" i="24"/>
  <c r="CZ18" i="24"/>
  <c r="N16" i="20" s="1"/>
  <c r="Y8" i="24"/>
  <c r="Y21" i="24"/>
  <c r="Z23" i="24"/>
  <c r="Y11" i="24"/>
  <c r="DA41" i="24"/>
  <c r="CY43" i="24"/>
  <c r="CZ12" i="24"/>
  <c r="N10" i="20" s="1"/>
  <c r="CZ43" i="24"/>
  <c r="Z9" i="24"/>
  <c r="Y23" i="24"/>
  <c r="CZ10" i="24"/>
  <c r="N8" i="20" s="1"/>
  <c r="DE39" i="24"/>
  <c r="CW39" i="24"/>
  <c r="DB39" i="24"/>
  <c r="CZ39" i="24"/>
  <c r="DD40" i="24"/>
  <c r="Y9" i="24"/>
  <c r="Y14" i="24"/>
  <c r="Y16" i="24"/>
  <c r="Y28" i="24"/>
  <c r="DA39" i="24"/>
  <c r="CX40" i="24"/>
  <c r="DF40" i="24"/>
  <c r="Y18" i="24"/>
  <c r="DE40" i="24"/>
  <c r="CW40" i="24"/>
  <c r="DB40" i="24"/>
  <c r="CZ40" i="24"/>
  <c r="Y20" i="24"/>
  <c r="CZ16" i="24"/>
  <c r="N14" i="20" s="1"/>
  <c r="BR58" i="24"/>
  <c r="N66" i="20" s="1"/>
  <c r="DY47" i="24"/>
  <c r="N96" i="20" s="1"/>
  <c r="BR54" i="24"/>
  <c r="N62" i="20" s="1"/>
  <c r="BR65" i="24"/>
  <c r="N73" i="20" s="1"/>
  <c r="CX43" i="24"/>
  <c r="DF43" i="24"/>
  <c r="Q57" i="8"/>
  <c r="R57" i="8"/>
  <c r="S57" i="8"/>
  <c r="T57" i="8"/>
  <c r="U57" i="8"/>
  <c r="V57" i="8"/>
  <c r="W57" i="8"/>
  <c r="X57" i="8"/>
  <c r="Y57" i="8"/>
  <c r="Z57" i="8"/>
  <c r="Q58" i="8"/>
  <c r="R58" i="8"/>
  <c r="S58" i="8"/>
  <c r="T58" i="8"/>
  <c r="U58" i="8"/>
  <c r="V58" i="8"/>
  <c r="W58" i="8"/>
  <c r="X58" i="8"/>
  <c r="Y58" i="8"/>
  <c r="Z58" i="8"/>
  <c r="Q59" i="8"/>
  <c r="R59" i="8"/>
  <c r="S59" i="8"/>
  <c r="T59" i="8"/>
  <c r="U59" i="8"/>
  <c r="V59" i="8"/>
  <c r="W59" i="8"/>
  <c r="X59" i="8"/>
  <c r="Y59" i="8"/>
  <c r="Z59" i="8"/>
  <c r="Q60" i="8"/>
  <c r="R60" i="8"/>
  <c r="S60" i="8"/>
  <c r="T60" i="8"/>
  <c r="U60" i="8"/>
  <c r="V60" i="8"/>
  <c r="W60" i="8"/>
  <c r="X60" i="8"/>
  <c r="Y60" i="8"/>
  <c r="Z60" i="8"/>
  <c r="Q61" i="8"/>
  <c r="R61" i="8"/>
  <c r="S61" i="8"/>
  <c r="T61" i="8"/>
  <c r="U61" i="8"/>
  <c r="V61" i="8"/>
  <c r="W61" i="8"/>
  <c r="X61" i="8"/>
  <c r="Y61" i="8"/>
  <c r="Z61" i="8"/>
  <c r="Q62" i="8"/>
  <c r="R62" i="8"/>
  <c r="S62" i="8"/>
  <c r="T62" i="8"/>
  <c r="U62" i="8"/>
  <c r="V62" i="8"/>
  <c r="W62" i="8"/>
  <c r="X62" i="8"/>
  <c r="Y62" i="8"/>
  <c r="Z62" i="8"/>
  <c r="Q63" i="8"/>
  <c r="R63" i="8"/>
  <c r="S63" i="8"/>
  <c r="T63" i="8"/>
  <c r="U63" i="8"/>
  <c r="V63" i="8"/>
  <c r="W63" i="8"/>
  <c r="X63" i="8"/>
  <c r="Y63" i="8"/>
  <c r="Z63" i="8"/>
  <c r="Q64" i="8"/>
  <c r="R64" i="8"/>
  <c r="S64" i="8"/>
  <c r="T64" i="8"/>
  <c r="U64" i="8"/>
  <c r="V64" i="8"/>
  <c r="W64" i="8"/>
  <c r="X64" i="8"/>
  <c r="Y64" i="8"/>
  <c r="Z64" i="8"/>
  <c r="Q65" i="8"/>
  <c r="R65" i="8"/>
  <c r="S65" i="8"/>
  <c r="T65" i="8"/>
  <c r="U65" i="8"/>
  <c r="V65" i="8"/>
  <c r="W65" i="8"/>
  <c r="X65" i="8"/>
  <c r="Y65" i="8"/>
  <c r="Z65" i="8"/>
  <c r="Q66" i="8"/>
  <c r="R66" i="8"/>
  <c r="S66" i="8"/>
  <c r="T66" i="8"/>
  <c r="U66" i="8"/>
  <c r="V66" i="8"/>
  <c r="W66" i="8"/>
  <c r="X66" i="8"/>
  <c r="Y66" i="8"/>
  <c r="Z66" i="8"/>
  <c r="Q67" i="8"/>
  <c r="R67" i="8"/>
  <c r="S67" i="8"/>
  <c r="T67" i="8"/>
  <c r="U67" i="8"/>
  <c r="V67" i="8"/>
  <c r="W67" i="8"/>
  <c r="X67" i="8"/>
  <c r="Y67" i="8"/>
  <c r="Z67" i="8"/>
  <c r="Q68" i="8"/>
  <c r="R68" i="8"/>
  <c r="S68" i="8"/>
  <c r="T68" i="8"/>
  <c r="U68" i="8"/>
  <c r="V68" i="8"/>
  <c r="W68" i="8"/>
  <c r="X68" i="8"/>
  <c r="Y68" i="8"/>
  <c r="Z68" i="8"/>
  <c r="R56" i="8"/>
  <c r="S56" i="8"/>
  <c r="T56" i="8"/>
  <c r="U56" i="8"/>
  <c r="V56" i="8"/>
  <c r="W56" i="8"/>
  <c r="X56" i="8"/>
  <c r="Y56" i="8"/>
  <c r="Z56" i="8"/>
  <c r="Q56" i="8"/>
  <c r="Q41" i="8"/>
  <c r="R41" i="8"/>
  <c r="S41" i="8"/>
  <c r="T41" i="8"/>
  <c r="U41" i="8"/>
  <c r="V41" i="8"/>
  <c r="W41" i="8"/>
  <c r="X41" i="8"/>
  <c r="Y41" i="8"/>
  <c r="Z41" i="8"/>
  <c r="Q42" i="8"/>
  <c r="R42" i="8"/>
  <c r="S42" i="8"/>
  <c r="T42" i="8"/>
  <c r="U42" i="8"/>
  <c r="V42" i="8"/>
  <c r="W42" i="8"/>
  <c r="X42" i="8"/>
  <c r="Y42" i="8"/>
  <c r="Z42" i="8"/>
  <c r="Q43" i="8"/>
  <c r="R43" i="8"/>
  <c r="S43" i="8"/>
  <c r="T43" i="8"/>
  <c r="U43" i="8"/>
  <c r="V43" i="8"/>
  <c r="W43" i="8"/>
  <c r="X43" i="8"/>
  <c r="Y43" i="8"/>
  <c r="Z43" i="8"/>
  <c r="Q44" i="8"/>
  <c r="R44" i="8"/>
  <c r="S44" i="8"/>
  <c r="T44" i="8"/>
  <c r="U44" i="8"/>
  <c r="V44" i="8"/>
  <c r="W44" i="8"/>
  <c r="X44" i="8"/>
  <c r="Y44" i="8"/>
  <c r="Z44" i="8"/>
  <c r="Q45" i="8"/>
  <c r="R45" i="8"/>
  <c r="S45" i="8"/>
  <c r="T45" i="8"/>
  <c r="U45" i="8"/>
  <c r="V45" i="8"/>
  <c r="W45" i="8"/>
  <c r="X45" i="8"/>
  <c r="Y45" i="8"/>
  <c r="Z45" i="8"/>
  <c r="Q46" i="8"/>
  <c r="R46" i="8"/>
  <c r="S46" i="8"/>
  <c r="T46" i="8"/>
  <c r="U46" i="8"/>
  <c r="V46" i="8"/>
  <c r="W46" i="8"/>
  <c r="X46" i="8"/>
  <c r="Y46" i="8"/>
  <c r="Z46" i="8"/>
  <c r="Q47" i="8"/>
  <c r="R47" i="8"/>
  <c r="S47" i="8"/>
  <c r="T47" i="8"/>
  <c r="U47" i="8"/>
  <c r="V47" i="8"/>
  <c r="W47" i="8"/>
  <c r="X47" i="8"/>
  <c r="Y47" i="8"/>
  <c r="Z47" i="8"/>
  <c r="Q48" i="8"/>
  <c r="R48" i="8"/>
  <c r="S48" i="8"/>
  <c r="T48" i="8"/>
  <c r="U48" i="8"/>
  <c r="V48" i="8"/>
  <c r="W48" i="8"/>
  <c r="X48" i="8"/>
  <c r="Y48" i="8"/>
  <c r="Z48" i="8"/>
  <c r="Q49" i="8"/>
  <c r="R49" i="8"/>
  <c r="S49" i="8"/>
  <c r="T49" i="8"/>
  <c r="U49" i="8"/>
  <c r="V49" i="8"/>
  <c r="W49" i="8"/>
  <c r="X49" i="8"/>
  <c r="Y49" i="8"/>
  <c r="Z49" i="8"/>
  <c r="Q50" i="8"/>
  <c r="R50" i="8"/>
  <c r="S50" i="8"/>
  <c r="T50" i="8"/>
  <c r="U50" i="8"/>
  <c r="V50" i="8"/>
  <c r="W50" i="8"/>
  <c r="X50" i="8"/>
  <c r="Y50" i="8"/>
  <c r="Z50" i="8"/>
  <c r="Q51" i="8"/>
  <c r="R51" i="8"/>
  <c r="S51" i="8"/>
  <c r="T51" i="8"/>
  <c r="U51" i="8"/>
  <c r="V51" i="8"/>
  <c r="W51" i="8"/>
  <c r="X51" i="8"/>
  <c r="Y51" i="8"/>
  <c r="Z51" i="8"/>
  <c r="Q52" i="8"/>
  <c r="R52" i="8"/>
  <c r="S52" i="8"/>
  <c r="T52" i="8"/>
  <c r="U52" i="8"/>
  <c r="V52" i="8"/>
  <c r="W52" i="8"/>
  <c r="X52" i="8"/>
  <c r="Y52" i="8"/>
  <c r="Z52" i="8"/>
  <c r="R40" i="8"/>
  <c r="S40" i="8"/>
  <c r="T40" i="8"/>
  <c r="U40" i="8"/>
  <c r="V40" i="8"/>
  <c r="W40" i="8"/>
  <c r="X40" i="8"/>
  <c r="Y40" i="8"/>
  <c r="Z40" i="8"/>
  <c r="Q40" i="8"/>
  <c r="Q6" i="8"/>
  <c r="Q18" i="8"/>
  <c r="R18" i="8"/>
  <c r="S18" i="8"/>
  <c r="T18" i="8"/>
  <c r="U18" i="8"/>
  <c r="V18" i="8"/>
  <c r="W18" i="8"/>
  <c r="X18" i="8"/>
  <c r="Y18" i="8"/>
  <c r="Z18" i="8"/>
  <c r="Q21" i="8"/>
  <c r="B89" i="20"/>
  <c r="C89" i="20"/>
  <c r="D89" i="20"/>
  <c r="E89" i="20"/>
  <c r="F89" i="20"/>
  <c r="B90" i="20"/>
  <c r="C90" i="20"/>
  <c r="D90" i="20"/>
  <c r="E90" i="20"/>
  <c r="F90" i="20"/>
  <c r="B91" i="20"/>
  <c r="C91" i="20"/>
  <c r="D91" i="20"/>
  <c r="E91" i="20"/>
  <c r="F91" i="20"/>
  <c r="B92" i="20"/>
  <c r="C92" i="20"/>
  <c r="D92" i="20"/>
  <c r="E92" i="20"/>
  <c r="F92" i="20"/>
  <c r="B93" i="20"/>
  <c r="C93" i="20"/>
  <c r="D93" i="20"/>
  <c r="E93" i="20"/>
  <c r="F93" i="20"/>
  <c r="B94" i="20"/>
  <c r="C94" i="20"/>
  <c r="D94" i="20"/>
  <c r="E94" i="20"/>
  <c r="F94" i="20"/>
  <c r="B95" i="20"/>
  <c r="C95" i="20"/>
  <c r="D95" i="20"/>
  <c r="E95" i="20"/>
  <c r="F95" i="20"/>
  <c r="B96" i="20"/>
  <c r="C96" i="20"/>
  <c r="D96" i="20"/>
  <c r="E96" i="20"/>
  <c r="F96" i="20"/>
  <c r="B97" i="20"/>
  <c r="C97" i="20"/>
  <c r="D97" i="20"/>
  <c r="E97" i="20"/>
  <c r="F97" i="20"/>
  <c r="D77" i="20"/>
  <c r="E77" i="20"/>
  <c r="D78" i="20"/>
  <c r="E78" i="20"/>
  <c r="D79" i="20"/>
  <c r="E79" i="20"/>
  <c r="D80" i="20"/>
  <c r="E80" i="20"/>
  <c r="D81" i="20"/>
  <c r="E81" i="20"/>
  <c r="D82" i="20"/>
  <c r="E82" i="20"/>
  <c r="D83" i="20"/>
  <c r="E83" i="20"/>
  <c r="D84" i="20"/>
  <c r="E84" i="20"/>
  <c r="D85" i="20"/>
  <c r="E85" i="20"/>
  <c r="D86" i="20"/>
  <c r="E86" i="20"/>
  <c r="D87" i="20"/>
  <c r="E87" i="20"/>
  <c r="B88" i="20"/>
  <c r="C88" i="20"/>
  <c r="D88" i="20"/>
  <c r="E88" i="20"/>
  <c r="F88" i="20"/>
  <c r="D64" i="20"/>
  <c r="E64" i="20"/>
  <c r="D65" i="20"/>
  <c r="E65" i="20"/>
  <c r="D66" i="20"/>
  <c r="E66" i="20"/>
  <c r="D67" i="20"/>
  <c r="E67" i="20"/>
  <c r="D68" i="20"/>
  <c r="E68" i="20"/>
  <c r="D69" i="20"/>
  <c r="E69" i="20"/>
  <c r="D70" i="20"/>
  <c r="E70" i="20"/>
  <c r="D71" i="20"/>
  <c r="E71" i="20"/>
  <c r="D72" i="20"/>
  <c r="E72" i="20"/>
  <c r="D73" i="20"/>
  <c r="E73" i="20"/>
  <c r="D74" i="20"/>
  <c r="E74" i="20"/>
  <c r="D75" i="20"/>
  <c r="E75" i="20"/>
  <c r="D76" i="20"/>
  <c r="E76" i="20"/>
  <c r="D48" i="20"/>
  <c r="E48" i="20"/>
  <c r="D49" i="20"/>
  <c r="E49" i="20"/>
  <c r="D50" i="20"/>
  <c r="E50" i="20"/>
  <c r="D51" i="20"/>
  <c r="E51" i="20"/>
  <c r="D52" i="20"/>
  <c r="E52" i="20"/>
  <c r="D53" i="20"/>
  <c r="E53" i="20"/>
  <c r="D54" i="20"/>
  <c r="E54" i="20"/>
  <c r="D55" i="20"/>
  <c r="E55" i="20"/>
  <c r="D56" i="20"/>
  <c r="E56" i="20"/>
  <c r="D57" i="20"/>
  <c r="E57" i="20"/>
  <c r="D58" i="20"/>
  <c r="E58" i="20"/>
  <c r="D59" i="20"/>
  <c r="E59" i="20"/>
  <c r="D60" i="20"/>
  <c r="E60" i="20"/>
  <c r="D61" i="20"/>
  <c r="E61" i="20"/>
  <c r="D62" i="20"/>
  <c r="E62" i="20"/>
  <c r="D63" i="20"/>
  <c r="E63" i="20"/>
  <c r="D18" i="20"/>
  <c r="E18" i="20"/>
  <c r="D19" i="20"/>
  <c r="E19" i="20"/>
  <c r="D20" i="20"/>
  <c r="E20" i="20"/>
  <c r="D21" i="20"/>
  <c r="E21" i="20"/>
  <c r="D22" i="20"/>
  <c r="E22" i="20"/>
  <c r="D23" i="20"/>
  <c r="E23" i="20"/>
  <c r="D24" i="20"/>
  <c r="E24" i="20"/>
  <c r="D25" i="20"/>
  <c r="E25" i="20"/>
  <c r="D26" i="20"/>
  <c r="E26" i="20"/>
  <c r="D27" i="20"/>
  <c r="E27" i="20"/>
  <c r="D28" i="20"/>
  <c r="E28" i="20"/>
  <c r="D29" i="20"/>
  <c r="E29" i="20"/>
  <c r="D30" i="20"/>
  <c r="E30" i="20"/>
  <c r="D31" i="20"/>
  <c r="E31" i="20"/>
  <c r="D32" i="20"/>
  <c r="E32" i="20"/>
  <c r="D33" i="20"/>
  <c r="E33" i="20"/>
  <c r="D34" i="20"/>
  <c r="E34" i="20"/>
  <c r="D35" i="20"/>
  <c r="E35" i="20"/>
  <c r="D36" i="20"/>
  <c r="E36" i="20"/>
  <c r="D37" i="20"/>
  <c r="E37" i="20"/>
  <c r="D38" i="20"/>
  <c r="E38" i="20"/>
  <c r="D39" i="20"/>
  <c r="E39" i="20"/>
  <c r="D40" i="20"/>
  <c r="E40" i="20"/>
  <c r="D41" i="20"/>
  <c r="E41" i="20"/>
  <c r="D42" i="20"/>
  <c r="E42" i="20"/>
  <c r="D43" i="20"/>
  <c r="E43" i="20"/>
  <c r="D44" i="20"/>
  <c r="E44" i="20"/>
  <c r="D45" i="20"/>
  <c r="E45" i="20"/>
  <c r="D46" i="20"/>
  <c r="E46" i="20"/>
  <c r="D47" i="20"/>
  <c r="E47" i="20"/>
  <c r="D7" i="20"/>
  <c r="Y928" i="23"/>
  <c r="Y922" i="23"/>
  <c r="Y884" i="23"/>
  <c r="Y871" i="23"/>
  <c r="Y935" i="23"/>
  <c r="Y964" i="23"/>
  <c r="Y26" i="23"/>
  <c r="Y35" i="23"/>
  <c r="Y82" i="23"/>
  <c r="Y116" i="23"/>
  <c r="Y125" i="23"/>
  <c r="Y131" i="23"/>
  <c r="Y172" i="23"/>
  <c r="Y181" i="23"/>
  <c r="Y198" i="23"/>
  <c r="Y200" i="23"/>
  <c r="Y202" i="23"/>
  <c r="Y211" i="23"/>
  <c r="Y234" i="23"/>
  <c r="Y252" i="23"/>
  <c r="Y281" i="23"/>
  <c r="Y320" i="23"/>
  <c r="Y321" i="23"/>
  <c r="Y362" i="23"/>
  <c r="Y387" i="23"/>
  <c r="Y415" i="23"/>
  <c r="Y418" i="23"/>
  <c r="Y434" i="23"/>
  <c r="Y435" i="23"/>
  <c r="Y446" i="23"/>
  <c r="Y489" i="23"/>
  <c r="Y525" i="23"/>
  <c r="Y532" i="23"/>
  <c r="Y547" i="23"/>
  <c r="Y679" i="23"/>
  <c r="Y689" i="23"/>
  <c r="Y697" i="23"/>
  <c r="Y729" i="23"/>
  <c r="Y731" i="23"/>
  <c r="Y762" i="23"/>
  <c r="Y764" i="23"/>
  <c r="Y973" i="23"/>
  <c r="Y974" i="23"/>
  <c r="Y975" i="23"/>
  <c r="Y976" i="23"/>
  <c r="Y977" i="23"/>
  <c r="Y978" i="23"/>
  <c r="Y979" i="23"/>
  <c r="Y980" i="23"/>
  <c r="Y981" i="23"/>
  <c r="Y982" i="23"/>
  <c r="Y983" i="23"/>
  <c r="Y3094" i="23"/>
  <c r="Y984" i="23"/>
  <c r="Y1768" i="23"/>
  <c r="Y2425" i="23"/>
  <c r="Y2578" i="23"/>
  <c r="Y2809" i="23"/>
  <c r="Y2948" i="23"/>
  <c r="Y2950" i="23"/>
  <c r="Y2954" i="23"/>
  <c r="Y2956" i="23"/>
  <c r="Y2957" i="23"/>
  <c r="Y2958" i="23"/>
  <c r="Y2959" i="23"/>
  <c r="Y2960" i="23"/>
  <c r="Y2962" i="23"/>
  <c r="Y2963" i="23"/>
  <c r="Y2964" i="23"/>
  <c r="Y2966" i="23"/>
  <c r="Y2967" i="23"/>
  <c r="Y2969" i="23"/>
  <c r="Y2970" i="23"/>
  <c r="Y2972" i="23"/>
  <c r="Y2973" i="23"/>
  <c r="Y2975" i="23"/>
  <c r="Y2977" i="23"/>
  <c r="Y2978" i="23"/>
  <c r="Y2979" i="23"/>
  <c r="Y2980" i="23"/>
  <c r="Y2982" i="23"/>
  <c r="Y2983" i="23"/>
  <c r="Y2985" i="23"/>
  <c r="Y2987" i="23"/>
  <c r="Y2990" i="23"/>
  <c r="Y2991" i="23"/>
  <c r="Y2992" i="23"/>
  <c r="Y2993" i="23"/>
  <c r="Y2994" i="23"/>
  <c r="Y2996" i="23"/>
  <c r="Y2997" i="23"/>
  <c r="Y2998" i="23"/>
  <c r="Y3052" i="23"/>
  <c r="Y3054" i="23"/>
  <c r="Y3055" i="23"/>
  <c r="Y3057" i="23"/>
  <c r="Y3058" i="23"/>
  <c r="Y3091" i="23"/>
  <c r="Y3092" i="23"/>
  <c r="Y3093" i="23"/>
  <c r="X932" i="23"/>
  <c r="X929" i="23"/>
  <c r="X928" i="23"/>
  <c r="X927" i="23"/>
  <c r="X926" i="23"/>
  <c r="X925" i="23"/>
  <c r="X924" i="23"/>
  <c r="X923" i="23"/>
  <c r="X922" i="23"/>
  <c r="X921" i="23"/>
  <c r="X920" i="23"/>
  <c r="X919" i="23"/>
  <c r="X918" i="23"/>
  <c r="X917" i="23"/>
  <c r="X916" i="23"/>
  <c r="X915" i="23"/>
  <c r="X914" i="23"/>
  <c r="X913" i="23"/>
  <c r="X912" i="23"/>
  <c r="X911" i="23"/>
  <c r="X910" i="23"/>
  <c r="X909" i="23"/>
  <c r="X908" i="23"/>
  <c r="X907" i="23"/>
  <c r="X906" i="23"/>
  <c r="X905" i="23"/>
  <c r="X904" i="23"/>
  <c r="X903" i="23"/>
  <c r="X902" i="23"/>
  <c r="X901" i="23"/>
  <c r="X900" i="23"/>
  <c r="X899" i="23"/>
  <c r="X898" i="23"/>
  <c r="X897" i="23"/>
  <c r="X896" i="23"/>
  <c r="X895" i="23"/>
  <c r="X894" i="23"/>
  <c r="X893" i="23"/>
  <c r="X892" i="23"/>
  <c r="X891" i="23"/>
  <c r="X890" i="23"/>
  <c r="X889" i="23"/>
  <c r="X888" i="23"/>
  <c r="X887" i="23"/>
  <c r="X886" i="23"/>
  <c r="X885" i="23"/>
  <c r="X884" i="23"/>
  <c r="X883" i="23"/>
  <c r="X882" i="23"/>
  <c r="X881" i="23"/>
  <c r="X880" i="23"/>
  <c r="X879" i="23"/>
  <c r="X878" i="23"/>
  <c r="X877" i="23"/>
  <c r="X876" i="23"/>
  <c r="X875" i="23"/>
  <c r="X874" i="23"/>
  <c r="X873" i="23"/>
  <c r="X872" i="23"/>
  <c r="X871" i="23"/>
  <c r="X870" i="23"/>
  <c r="X869" i="23"/>
  <c r="X868" i="23"/>
  <c r="X867" i="23"/>
  <c r="X866" i="23"/>
  <c r="X865" i="23"/>
  <c r="X864" i="23"/>
  <c r="X863" i="23"/>
  <c r="X862" i="23"/>
  <c r="X861" i="23"/>
  <c r="X860" i="23"/>
  <c r="X859" i="23"/>
  <c r="X858" i="23"/>
  <c r="X857" i="23"/>
  <c r="X856" i="23"/>
  <c r="X855" i="23"/>
  <c r="X854" i="23"/>
  <c r="X853" i="23"/>
  <c r="X852" i="23"/>
  <c r="X851" i="23"/>
  <c r="X850" i="23"/>
  <c r="X849" i="23"/>
  <c r="X848" i="23"/>
  <c r="X847" i="23"/>
  <c r="X846" i="23"/>
  <c r="X845" i="23"/>
  <c r="X844" i="23"/>
  <c r="X843" i="23"/>
  <c r="X842" i="23"/>
  <c r="X841" i="23"/>
  <c r="X840" i="23"/>
  <c r="X839" i="23"/>
  <c r="X838" i="23"/>
  <c r="X837" i="23"/>
  <c r="X836" i="23"/>
  <c r="X835" i="23"/>
  <c r="X834" i="23"/>
  <c r="X833" i="23"/>
  <c r="X832" i="23"/>
  <c r="X831" i="23"/>
  <c r="X830" i="23"/>
  <c r="X829" i="23"/>
  <c r="X828" i="23"/>
  <c r="X827" i="23"/>
  <c r="X826" i="23"/>
  <c r="X825" i="23"/>
  <c r="X824" i="23"/>
  <c r="X823" i="23"/>
  <c r="X822" i="23"/>
  <c r="X821" i="23"/>
  <c r="X820" i="23"/>
  <c r="X819" i="23"/>
  <c r="X818" i="23"/>
  <c r="X817" i="23"/>
  <c r="X816" i="23"/>
  <c r="X815" i="23"/>
  <c r="X814" i="23"/>
  <c r="X813" i="23"/>
  <c r="X812" i="23"/>
  <c r="X811" i="23"/>
  <c r="X810" i="23"/>
  <c r="X809" i="23"/>
  <c r="X808" i="23"/>
  <c r="X807" i="23"/>
  <c r="X806" i="23"/>
  <c r="X805" i="23"/>
  <c r="X804" i="23"/>
  <c r="X803" i="23"/>
  <c r="X802" i="23"/>
  <c r="X801" i="23"/>
  <c r="X800" i="23"/>
  <c r="X799" i="23"/>
  <c r="X798" i="23"/>
  <c r="X797" i="23"/>
  <c r="X102" i="23"/>
  <c r="X105" i="23"/>
  <c r="X255" i="23"/>
  <c r="X450" i="23"/>
  <c r="X656" i="23"/>
  <c r="X930" i="23"/>
  <c r="X931" i="23"/>
  <c r="X934" i="23"/>
  <c r="X935" i="23"/>
  <c r="X936" i="23"/>
  <c r="X937" i="23"/>
  <c r="X938" i="23"/>
  <c r="X939" i="23"/>
  <c r="X940" i="23"/>
  <c r="X941" i="23"/>
  <c r="X942" i="23"/>
  <c r="X943" i="23"/>
  <c r="X944" i="23"/>
  <c r="X945" i="23"/>
  <c r="X946" i="23"/>
  <c r="X947" i="23"/>
  <c r="X948" i="23"/>
  <c r="X949" i="23"/>
  <c r="X950" i="23"/>
  <c r="X951" i="23"/>
  <c r="X952" i="23"/>
  <c r="X953" i="23"/>
  <c r="X954" i="23"/>
  <c r="X955" i="23"/>
  <c r="X956" i="23"/>
  <c r="X957" i="23"/>
  <c r="X958" i="23"/>
  <c r="X959" i="23"/>
  <c r="X960" i="23"/>
  <c r="X961" i="23"/>
  <c r="X962" i="23"/>
  <c r="X963" i="23"/>
  <c r="X964" i="23"/>
  <c r="X965" i="23"/>
  <c r="X966" i="23"/>
  <c r="X967" i="23"/>
  <c r="X968" i="23"/>
  <c r="X969" i="23"/>
  <c r="X970" i="23"/>
  <c r="X971" i="23"/>
  <c r="X972" i="23"/>
  <c r="X2" i="23"/>
  <c r="X3" i="23"/>
  <c r="X4" i="23"/>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6" i="23"/>
  <c r="X47" i="23"/>
  <c r="X48" i="23"/>
  <c r="X49" i="23"/>
  <c r="X50" i="23"/>
  <c r="X51" i="23"/>
  <c r="X52" i="23"/>
  <c r="X53" i="23"/>
  <c r="X54" i="23"/>
  <c r="X55" i="23"/>
  <c r="X56" i="23"/>
  <c r="X57" i="23"/>
  <c r="X58" i="23"/>
  <c r="X59" i="23"/>
  <c r="X60" i="23"/>
  <c r="X61" i="23"/>
  <c r="X62" i="23"/>
  <c r="X63" i="23"/>
  <c r="X64" i="23"/>
  <c r="X65" i="23"/>
  <c r="X66" i="23"/>
  <c r="X67" i="23"/>
  <c r="X68" i="23"/>
  <c r="X69" i="23"/>
  <c r="X70" i="23"/>
  <c r="X71" i="23"/>
  <c r="X72" i="23"/>
  <c r="X73" i="23"/>
  <c r="X74" i="23"/>
  <c r="X75" i="23"/>
  <c r="X76" i="23"/>
  <c r="X77" i="23"/>
  <c r="X78" i="23"/>
  <c r="X79" i="23"/>
  <c r="X80" i="23"/>
  <c r="X81" i="23"/>
  <c r="X82" i="23"/>
  <c r="X83" i="23"/>
  <c r="X84" i="23"/>
  <c r="X85" i="23"/>
  <c r="X86" i="23"/>
  <c r="X87" i="23"/>
  <c r="X88" i="23"/>
  <c r="X89" i="23"/>
  <c r="X90" i="23"/>
  <c r="X91" i="23"/>
  <c r="X92" i="23"/>
  <c r="X93" i="23"/>
  <c r="X94" i="23"/>
  <c r="X95" i="23"/>
  <c r="X96" i="23"/>
  <c r="X97" i="23"/>
  <c r="X98" i="23"/>
  <c r="X99" i="23"/>
  <c r="X100" i="23"/>
  <c r="X101" i="23"/>
  <c r="X103" i="23"/>
  <c r="X104" i="23"/>
  <c r="X106" i="23"/>
  <c r="X107" i="23"/>
  <c r="X108" i="23"/>
  <c r="X109" i="23"/>
  <c r="X110" i="23"/>
  <c r="X111" i="23"/>
  <c r="X112" i="23"/>
  <c r="X113" i="23"/>
  <c r="X114" i="23"/>
  <c r="X115" i="23"/>
  <c r="X116" i="23"/>
  <c r="X117" i="23"/>
  <c r="X118" i="23"/>
  <c r="X119" i="23"/>
  <c r="X120" i="23"/>
  <c r="X121" i="23"/>
  <c r="X122" i="23"/>
  <c r="X123" i="23"/>
  <c r="X124" i="23"/>
  <c r="X125" i="23"/>
  <c r="X126" i="23"/>
  <c r="X127" i="23"/>
  <c r="X128" i="23"/>
  <c r="X129" i="23"/>
  <c r="X130" i="23"/>
  <c r="X131" i="23"/>
  <c r="X132" i="23"/>
  <c r="X133" i="23"/>
  <c r="X134" i="23"/>
  <c r="X135" i="23"/>
  <c r="X136" i="23"/>
  <c r="X137" i="23"/>
  <c r="X138" i="23"/>
  <c r="X139" i="23"/>
  <c r="X140" i="23"/>
  <c r="X141" i="23"/>
  <c r="X142" i="23"/>
  <c r="X143" i="23"/>
  <c r="X144" i="23"/>
  <c r="X145" i="23"/>
  <c r="X146" i="23"/>
  <c r="X147" i="23"/>
  <c r="X148" i="23"/>
  <c r="X149" i="23"/>
  <c r="X150" i="23"/>
  <c r="X151" i="23"/>
  <c r="X152" i="23"/>
  <c r="X153" i="23"/>
  <c r="X154" i="23"/>
  <c r="X155" i="23"/>
  <c r="X156" i="23"/>
  <c r="X157" i="23"/>
  <c r="X158" i="23"/>
  <c r="X159" i="23"/>
  <c r="X160" i="23"/>
  <c r="X161" i="23"/>
  <c r="X162" i="23"/>
  <c r="X163" i="23"/>
  <c r="X164" i="23"/>
  <c r="X165" i="23"/>
  <c r="X166" i="23"/>
  <c r="X167" i="23"/>
  <c r="X168" i="23"/>
  <c r="X169" i="23"/>
  <c r="X170" i="23"/>
  <c r="X171" i="23"/>
  <c r="X172" i="23"/>
  <c r="X173" i="23"/>
  <c r="X174" i="23"/>
  <c r="X175" i="23"/>
  <c r="X176" i="23"/>
  <c r="X177" i="23"/>
  <c r="X178" i="23"/>
  <c r="X179" i="23"/>
  <c r="X180" i="23"/>
  <c r="X181" i="23"/>
  <c r="X182" i="23"/>
  <c r="X183" i="23"/>
  <c r="X184" i="23"/>
  <c r="X185" i="23"/>
  <c r="X186" i="23"/>
  <c r="X187" i="23"/>
  <c r="X188" i="23"/>
  <c r="X189" i="23"/>
  <c r="X190" i="23"/>
  <c r="X191" i="23"/>
  <c r="X192" i="23"/>
  <c r="X193" i="23"/>
  <c r="X194" i="23"/>
  <c r="X195" i="23"/>
  <c r="X196" i="23"/>
  <c r="X197" i="23"/>
  <c r="X198" i="23"/>
  <c r="X199" i="23"/>
  <c r="X200" i="23"/>
  <c r="X201" i="23"/>
  <c r="X202" i="23"/>
  <c r="X203" i="23"/>
  <c r="X204" i="23"/>
  <c r="X205" i="23"/>
  <c r="X206" i="23"/>
  <c r="X207" i="23"/>
  <c r="X208" i="23"/>
  <c r="X209" i="23"/>
  <c r="X210" i="23"/>
  <c r="X211" i="23"/>
  <c r="X212" i="23"/>
  <c r="X213" i="23"/>
  <c r="X214" i="23"/>
  <c r="X215" i="23"/>
  <c r="X216" i="23"/>
  <c r="X217" i="23"/>
  <c r="X218" i="23"/>
  <c r="X219" i="23"/>
  <c r="X220" i="23"/>
  <c r="X221" i="23"/>
  <c r="X222" i="23"/>
  <c r="X223" i="23"/>
  <c r="X224" i="23"/>
  <c r="X225" i="23"/>
  <c r="X226" i="23"/>
  <c r="X227" i="23"/>
  <c r="X228" i="23"/>
  <c r="X229" i="23"/>
  <c r="X230" i="23"/>
  <c r="X231" i="23"/>
  <c r="X232" i="23"/>
  <c r="X233" i="23"/>
  <c r="X234" i="23"/>
  <c r="X235" i="23"/>
  <c r="X236" i="23"/>
  <c r="X237" i="23"/>
  <c r="X238" i="23"/>
  <c r="X239" i="23"/>
  <c r="X240" i="23"/>
  <c r="X241" i="23"/>
  <c r="X242" i="23"/>
  <c r="X243" i="23"/>
  <c r="X244" i="23"/>
  <c r="X245" i="23"/>
  <c r="X246" i="23"/>
  <c r="X247" i="23"/>
  <c r="X248" i="23"/>
  <c r="X249" i="23"/>
  <c r="X250" i="23"/>
  <c r="X251" i="23"/>
  <c r="X252" i="23"/>
  <c r="X253" i="23"/>
  <c r="X254" i="23"/>
  <c r="X256" i="23"/>
  <c r="X257" i="23"/>
  <c r="X258" i="23"/>
  <c r="X259" i="23"/>
  <c r="X260" i="23"/>
  <c r="X261" i="23"/>
  <c r="X262" i="23"/>
  <c r="X263" i="23"/>
  <c r="X264" i="23"/>
  <c r="X265" i="23"/>
  <c r="X266" i="23"/>
  <c r="X267" i="23"/>
  <c r="X268" i="23"/>
  <c r="X269" i="23"/>
  <c r="X270" i="23"/>
  <c r="X271" i="23"/>
  <c r="X272" i="23"/>
  <c r="X273" i="23"/>
  <c r="X274" i="23"/>
  <c r="X275" i="23"/>
  <c r="X276" i="23"/>
  <c r="X277" i="23"/>
  <c r="X278" i="23"/>
  <c r="X279" i="23"/>
  <c r="X280" i="23"/>
  <c r="X281" i="23"/>
  <c r="X282" i="23"/>
  <c r="X283" i="23"/>
  <c r="X284" i="23"/>
  <c r="X285" i="23"/>
  <c r="X286" i="23"/>
  <c r="X287" i="23"/>
  <c r="X288" i="23"/>
  <c r="X289" i="23"/>
  <c r="X290" i="23"/>
  <c r="X291" i="23"/>
  <c r="X292" i="23"/>
  <c r="X293" i="23"/>
  <c r="X294" i="23"/>
  <c r="X295" i="23"/>
  <c r="X296" i="23"/>
  <c r="X297" i="23"/>
  <c r="X298" i="23"/>
  <c r="X299" i="23"/>
  <c r="X300" i="23"/>
  <c r="X301" i="23"/>
  <c r="X302" i="23"/>
  <c r="X303" i="23"/>
  <c r="X304" i="23"/>
  <c r="X305" i="23"/>
  <c r="X306" i="23"/>
  <c r="X307" i="23"/>
  <c r="X308" i="23"/>
  <c r="X309" i="23"/>
  <c r="X310" i="23"/>
  <c r="X311" i="23"/>
  <c r="X312" i="23"/>
  <c r="X313" i="23"/>
  <c r="X314" i="23"/>
  <c r="X315" i="23"/>
  <c r="X316" i="23"/>
  <c r="X317" i="23"/>
  <c r="X318" i="23"/>
  <c r="X319" i="23"/>
  <c r="X320" i="23"/>
  <c r="X321" i="23"/>
  <c r="X322" i="23"/>
  <c r="X323" i="23"/>
  <c r="X324" i="23"/>
  <c r="X325" i="23"/>
  <c r="X326" i="23"/>
  <c r="X327" i="23"/>
  <c r="X328" i="23"/>
  <c r="X329" i="23"/>
  <c r="X330" i="23"/>
  <c r="X331" i="23"/>
  <c r="X332" i="23"/>
  <c r="X333" i="23"/>
  <c r="X334" i="23"/>
  <c r="X335" i="23"/>
  <c r="X336" i="23"/>
  <c r="X337" i="23"/>
  <c r="X338" i="23"/>
  <c r="X339" i="23"/>
  <c r="X340" i="23"/>
  <c r="X341" i="23"/>
  <c r="X342" i="23"/>
  <c r="X343" i="23"/>
  <c r="X344" i="23"/>
  <c r="X345" i="23"/>
  <c r="X346" i="23"/>
  <c r="X347" i="23"/>
  <c r="X348" i="23"/>
  <c r="X349" i="23"/>
  <c r="X350" i="23"/>
  <c r="X351" i="23"/>
  <c r="X352" i="23"/>
  <c r="X353" i="23"/>
  <c r="X354" i="23"/>
  <c r="X355" i="23"/>
  <c r="X356" i="23"/>
  <c r="X357" i="23"/>
  <c r="X358" i="23"/>
  <c r="X359" i="23"/>
  <c r="X360" i="23"/>
  <c r="X361" i="23"/>
  <c r="X362" i="23"/>
  <c r="X363" i="23"/>
  <c r="X364" i="23"/>
  <c r="X365" i="23"/>
  <c r="X366" i="23"/>
  <c r="X367" i="23"/>
  <c r="X368" i="23"/>
  <c r="X369" i="23"/>
  <c r="X370" i="23"/>
  <c r="X371" i="23"/>
  <c r="X372" i="23"/>
  <c r="X373" i="23"/>
  <c r="X374" i="23"/>
  <c r="X375" i="23"/>
  <c r="X376" i="23"/>
  <c r="X377" i="23"/>
  <c r="X378" i="23"/>
  <c r="X379" i="23"/>
  <c r="X380" i="23"/>
  <c r="X381" i="23"/>
  <c r="X382" i="23"/>
  <c r="X383" i="23"/>
  <c r="X384" i="23"/>
  <c r="X385" i="23"/>
  <c r="X386" i="23"/>
  <c r="X387" i="23"/>
  <c r="X388" i="23"/>
  <c r="X389" i="23"/>
  <c r="X390" i="23"/>
  <c r="X391" i="23"/>
  <c r="X392" i="23"/>
  <c r="X393" i="23"/>
  <c r="X394" i="23"/>
  <c r="X395" i="23"/>
  <c r="X396" i="23"/>
  <c r="X397" i="23"/>
  <c r="X398" i="23"/>
  <c r="X399" i="23"/>
  <c r="X400" i="23"/>
  <c r="X401" i="23"/>
  <c r="X402" i="23"/>
  <c r="X403" i="23"/>
  <c r="X404" i="23"/>
  <c r="X405" i="23"/>
  <c r="X406" i="23"/>
  <c r="X407" i="23"/>
  <c r="X408" i="23"/>
  <c r="X409" i="23"/>
  <c r="X410" i="23"/>
  <c r="X411" i="23"/>
  <c r="X412" i="23"/>
  <c r="X413" i="23"/>
  <c r="X414" i="23"/>
  <c r="X415" i="23"/>
  <c r="X416" i="23"/>
  <c r="X417" i="23"/>
  <c r="X418" i="23"/>
  <c r="X419" i="23"/>
  <c r="X420" i="23"/>
  <c r="X421" i="23"/>
  <c r="X422" i="23"/>
  <c r="X423" i="23"/>
  <c r="X424" i="23"/>
  <c r="X425" i="23"/>
  <c r="X426" i="23"/>
  <c r="X427" i="23"/>
  <c r="X428" i="23"/>
  <c r="X429" i="23"/>
  <c r="X430" i="23"/>
  <c r="X431" i="23"/>
  <c r="X432" i="23"/>
  <c r="X433" i="23"/>
  <c r="X434" i="23"/>
  <c r="X435" i="23"/>
  <c r="X436" i="23"/>
  <c r="X437" i="23"/>
  <c r="X438" i="23"/>
  <c r="X439" i="23"/>
  <c r="X440" i="23"/>
  <c r="X441" i="23"/>
  <c r="X442" i="23"/>
  <c r="X443" i="23"/>
  <c r="X444" i="23"/>
  <c r="X445" i="23"/>
  <c r="X446" i="23"/>
  <c r="X447" i="23"/>
  <c r="X448" i="23"/>
  <c r="X449" i="23"/>
  <c r="X451" i="23"/>
  <c r="X452" i="23"/>
  <c r="X453" i="23"/>
  <c r="X454" i="23"/>
  <c r="X455" i="23"/>
  <c r="X456" i="23"/>
  <c r="X457" i="23"/>
  <c r="X458" i="23"/>
  <c r="X459" i="23"/>
  <c r="X460" i="23"/>
  <c r="X461" i="23"/>
  <c r="X462" i="23"/>
  <c r="X463" i="23"/>
  <c r="X464" i="23"/>
  <c r="X465" i="23"/>
  <c r="X466" i="23"/>
  <c r="X467" i="23"/>
  <c r="X468" i="23"/>
  <c r="X469" i="23"/>
  <c r="X470" i="23"/>
  <c r="X471" i="23"/>
  <c r="X472" i="23"/>
  <c r="X473" i="23"/>
  <c r="X474" i="23"/>
  <c r="X475" i="23"/>
  <c r="X476" i="23"/>
  <c r="X477" i="23"/>
  <c r="X478" i="23"/>
  <c r="X479" i="23"/>
  <c r="X480" i="23"/>
  <c r="X481" i="23"/>
  <c r="X482" i="23"/>
  <c r="X483" i="23"/>
  <c r="X484" i="23"/>
  <c r="X485" i="23"/>
  <c r="X486" i="23"/>
  <c r="X487" i="23"/>
  <c r="X488" i="23"/>
  <c r="X489" i="23"/>
  <c r="X490" i="23"/>
  <c r="X491" i="23"/>
  <c r="X492" i="23"/>
  <c r="X493" i="23"/>
  <c r="X494" i="23"/>
  <c r="X495" i="23"/>
  <c r="X496" i="23"/>
  <c r="X497" i="23"/>
  <c r="X498" i="23"/>
  <c r="X499" i="23"/>
  <c r="X500" i="23"/>
  <c r="X501" i="23"/>
  <c r="X502" i="23"/>
  <c r="X503" i="23"/>
  <c r="X504" i="23"/>
  <c r="X505" i="23"/>
  <c r="X506" i="23"/>
  <c r="X507" i="23"/>
  <c r="X508" i="23"/>
  <c r="X509" i="23"/>
  <c r="X510" i="23"/>
  <c r="X511" i="23"/>
  <c r="X512" i="23"/>
  <c r="X513" i="23"/>
  <c r="X514" i="23"/>
  <c r="X515" i="23"/>
  <c r="X516" i="23"/>
  <c r="X517" i="23"/>
  <c r="X518" i="23"/>
  <c r="X519" i="23"/>
  <c r="X520" i="23"/>
  <c r="X521" i="23"/>
  <c r="X522" i="23"/>
  <c r="X523" i="23"/>
  <c r="X524" i="23"/>
  <c r="X525" i="23"/>
  <c r="X526" i="23"/>
  <c r="X527" i="23"/>
  <c r="X528" i="23"/>
  <c r="X529" i="23"/>
  <c r="X530" i="23"/>
  <c r="X531" i="23"/>
  <c r="X532" i="23"/>
  <c r="X533" i="23"/>
  <c r="X534" i="23"/>
  <c r="X535" i="23"/>
  <c r="X536" i="23"/>
  <c r="X537" i="23"/>
  <c r="X538" i="23"/>
  <c r="X539" i="23"/>
  <c r="X540" i="23"/>
  <c r="X541" i="23"/>
  <c r="X542" i="23"/>
  <c r="X543" i="23"/>
  <c r="X544" i="23"/>
  <c r="X545" i="23"/>
  <c r="X546" i="23"/>
  <c r="X547" i="23"/>
  <c r="X548" i="23"/>
  <c r="X549" i="23"/>
  <c r="X550" i="23"/>
  <c r="X551" i="23"/>
  <c r="X552" i="23"/>
  <c r="X553" i="23"/>
  <c r="X554" i="23"/>
  <c r="X555" i="23"/>
  <c r="X556" i="23"/>
  <c r="X557" i="23"/>
  <c r="X558" i="23"/>
  <c r="X559" i="23"/>
  <c r="X560" i="23"/>
  <c r="X561" i="23"/>
  <c r="X562" i="23"/>
  <c r="X563" i="23"/>
  <c r="X564" i="23"/>
  <c r="X565" i="23"/>
  <c r="X566" i="23"/>
  <c r="X567" i="23"/>
  <c r="X568" i="23"/>
  <c r="X569" i="23"/>
  <c r="X570" i="23"/>
  <c r="X571" i="23"/>
  <c r="X572" i="23"/>
  <c r="X573" i="23"/>
  <c r="X574" i="23"/>
  <c r="X575" i="23"/>
  <c r="X576" i="23"/>
  <c r="X577" i="23"/>
  <c r="X578" i="23"/>
  <c r="X579" i="23"/>
  <c r="X580" i="23"/>
  <c r="X581" i="23"/>
  <c r="X582" i="23"/>
  <c r="X583" i="23"/>
  <c r="X584" i="23"/>
  <c r="X585" i="23"/>
  <c r="X586" i="23"/>
  <c r="X587" i="23"/>
  <c r="X588" i="23"/>
  <c r="X589" i="23"/>
  <c r="X590" i="23"/>
  <c r="X591" i="23"/>
  <c r="X592" i="23"/>
  <c r="X593" i="23"/>
  <c r="X594" i="23"/>
  <c r="X595" i="23"/>
  <c r="X596" i="23"/>
  <c r="X597" i="23"/>
  <c r="X598" i="23"/>
  <c r="X599" i="23"/>
  <c r="X600" i="23"/>
  <c r="X601" i="23"/>
  <c r="X602" i="23"/>
  <c r="X603" i="23"/>
  <c r="X604" i="23"/>
  <c r="X605" i="23"/>
  <c r="X606" i="23"/>
  <c r="X607" i="23"/>
  <c r="X608" i="23"/>
  <c r="X609" i="23"/>
  <c r="X610" i="23"/>
  <c r="X611" i="23"/>
  <c r="X612" i="23"/>
  <c r="X613" i="23"/>
  <c r="X614" i="23"/>
  <c r="X615" i="23"/>
  <c r="X616" i="23"/>
  <c r="X617" i="23"/>
  <c r="X618" i="23"/>
  <c r="X619" i="23"/>
  <c r="X620" i="23"/>
  <c r="X621" i="23"/>
  <c r="X622" i="23"/>
  <c r="X623" i="23"/>
  <c r="X624" i="23"/>
  <c r="X625" i="23"/>
  <c r="X626" i="23"/>
  <c r="X627" i="23"/>
  <c r="X628" i="23"/>
  <c r="X629" i="23"/>
  <c r="X630" i="23"/>
  <c r="X631" i="23"/>
  <c r="X632" i="23"/>
  <c r="X633" i="23"/>
  <c r="X634" i="23"/>
  <c r="X635" i="23"/>
  <c r="X636" i="23"/>
  <c r="X637" i="23"/>
  <c r="X638" i="23"/>
  <c r="X639" i="23"/>
  <c r="X640" i="23"/>
  <c r="X641" i="23"/>
  <c r="X642" i="23"/>
  <c r="X643" i="23"/>
  <c r="X644" i="23"/>
  <c r="X645" i="23"/>
  <c r="X646" i="23"/>
  <c r="X647" i="23"/>
  <c r="X648" i="23"/>
  <c r="X649" i="23"/>
  <c r="X650" i="23"/>
  <c r="X651" i="23"/>
  <c r="X652" i="23"/>
  <c r="X653" i="23"/>
  <c r="X654" i="23"/>
  <c r="X655" i="23"/>
  <c r="X657" i="23"/>
  <c r="X658" i="23"/>
  <c r="X659" i="23"/>
  <c r="X660" i="23"/>
  <c r="X661" i="23"/>
  <c r="X662" i="23"/>
  <c r="X663" i="23"/>
  <c r="X664" i="23"/>
  <c r="X665" i="23"/>
  <c r="X666" i="23"/>
  <c r="X667" i="23"/>
  <c r="X668" i="23"/>
  <c r="X669" i="23"/>
  <c r="X670" i="23"/>
  <c r="X671" i="23"/>
  <c r="X672" i="23"/>
  <c r="X673" i="23"/>
  <c r="X674" i="23"/>
  <c r="X675" i="23"/>
  <c r="X676" i="23"/>
  <c r="X677" i="23"/>
  <c r="X678" i="23"/>
  <c r="X679" i="23"/>
  <c r="X680" i="23"/>
  <c r="X681" i="23"/>
  <c r="X682" i="23"/>
  <c r="X683" i="23"/>
  <c r="X684" i="23"/>
  <c r="X685" i="23"/>
  <c r="X686" i="23"/>
  <c r="X687" i="23"/>
  <c r="X688" i="23"/>
  <c r="X689" i="23"/>
  <c r="X690" i="23"/>
  <c r="X691" i="23"/>
  <c r="X692" i="23"/>
  <c r="X693" i="23"/>
  <c r="X694" i="23"/>
  <c r="X695" i="23"/>
  <c r="X696" i="23"/>
  <c r="X697" i="23"/>
  <c r="X698" i="23"/>
  <c r="X699" i="23"/>
  <c r="X700" i="23"/>
  <c r="X701" i="23"/>
  <c r="X702" i="23"/>
  <c r="X703" i="23"/>
  <c r="X704" i="23"/>
  <c r="X705" i="23"/>
  <c r="X706" i="23"/>
  <c r="X707" i="23"/>
  <c r="X708" i="23"/>
  <c r="X709" i="23"/>
  <c r="X710" i="23"/>
  <c r="X711" i="23"/>
  <c r="X712" i="23"/>
  <c r="X713" i="23"/>
  <c r="X714" i="23"/>
  <c r="X715" i="23"/>
  <c r="X716" i="23"/>
  <c r="X717" i="23"/>
  <c r="X718" i="23"/>
  <c r="X719" i="23"/>
  <c r="X720" i="23"/>
  <c r="X721" i="23"/>
  <c r="X722" i="23"/>
  <c r="X723" i="23"/>
  <c r="X724" i="23"/>
  <c r="X725" i="23"/>
  <c r="X726" i="23"/>
  <c r="X727" i="23"/>
  <c r="X728" i="23"/>
  <c r="X729" i="23"/>
  <c r="X730" i="23"/>
  <c r="X731" i="23"/>
  <c r="X732" i="23"/>
  <c r="X733" i="23"/>
  <c r="X734" i="23"/>
  <c r="X735" i="23"/>
  <c r="X736" i="23"/>
  <c r="X737" i="23"/>
  <c r="X738" i="23"/>
  <c r="X739" i="23"/>
  <c r="X740" i="23"/>
  <c r="X741" i="23"/>
  <c r="X742" i="23"/>
  <c r="X743" i="23"/>
  <c r="X744" i="23"/>
  <c r="X745" i="23"/>
  <c r="X746" i="23"/>
  <c r="X747" i="23"/>
  <c r="X748" i="23"/>
  <c r="X749" i="23"/>
  <c r="X750" i="23"/>
  <c r="X751" i="23"/>
  <c r="X752" i="23"/>
  <c r="X753" i="23"/>
  <c r="X754" i="23"/>
  <c r="X755" i="23"/>
  <c r="X756" i="23"/>
  <c r="X757" i="23"/>
  <c r="X758" i="23"/>
  <c r="X759" i="23"/>
  <c r="X760" i="23"/>
  <c r="X761" i="23"/>
  <c r="X762" i="23"/>
  <c r="X763" i="23"/>
  <c r="X764" i="23"/>
  <c r="X765" i="23"/>
  <c r="X766" i="23"/>
  <c r="X767" i="23"/>
  <c r="X768" i="23"/>
  <c r="X769" i="23"/>
  <c r="X770" i="23"/>
  <c r="X771" i="23"/>
  <c r="X772" i="23"/>
  <c r="X773" i="23"/>
  <c r="X774" i="23"/>
  <c r="X775" i="23"/>
  <c r="X776" i="23"/>
  <c r="X777" i="23"/>
  <c r="X778" i="23"/>
  <c r="X779" i="23"/>
  <c r="X780" i="23"/>
  <c r="X781" i="23"/>
  <c r="X782" i="23"/>
  <c r="X783" i="23"/>
  <c r="X784" i="23"/>
  <c r="X785" i="23"/>
  <c r="X786" i="23"/>
  <c r="X787" i="23"/>
  <c r="X788" i="23"/>
  <c r="X789" i="23"/>
  <c r="X790" i="23"/>
  <c r="X791" i="23"/>
  <c r="X792" i="23"/>
  <c r="X793" i="23"/>
  <c r="X794" i="23"/>
  <c r="X795" i="23"/>
  <c r="X796" i="23"/>
  <c r="X973" i="23"/>
  <c r="X974" i="23"/>
  <c r="X975" i="23"/>
  <c r="X976" i="23"/>
  <c r="X977" i="23"/>
  <c r="X978" i="23"/>
  <c r="X979" i="23"/>
  <c r="X980" i="23"/>
  <c r="X981" i="23"/>
  <c r="X982" i="23"/>
  <c r="X983" i="23"/>
  <c r="X3094" i="23"/>
  <c r="X984" i="23"/>
  <c r="X985" i="23"/>
  <c r="X986" i="23"/>
  <c r="X987" i="23"/>
  <c r="X988" i="23"/>
  <c r="X989" i="23"/>
  <c r="X990" i="23"/>
  <c r="X991" i="23"/>
  <c r="X992" i="23"/>
  <c r="X993" i="23"/>
  <c r="X994" i="23"/>
  <c r="X995" i="23"/>
  <c r="X996" i="23"/>
  <c r="X997" i="23"/>
  <c r="X998" i="23"/>
  <c r="X999" i="23"/>
  <c r="X1000" i="23"/>
  <c r="X1001" i="23"/>
  <c r="X1002" i="23"/>
  <c r="X1003" i="23"/>
  <c r="X1004" i="23"/>
  <c r="X1005" i="23"/>
  <c r="X1006" i="23"/>
  <c r="X1007" i="23"/>
  <c r="X1008" i="23"/>
  <c r="X1009" i="23"/>
  <c r="X1010" i="23"/>
  <c r="X1011" i="23"/>
  <c r="X1012" i="23"/>
  <c r="X1013" i="23"/>
  <c r="X1014" i="23"/>
  <c r="X1015" i="23"/>
  <c r="X1016" i="23"/>
  <c r="X1017" i="23"/>
  <c r="X1018" i="23"/>
  <c r="X1019" i="23"/>
  <c r="X1020" i="23"/>
  <c r="X1021" i="23"/>
  <c r="X1022" i="23"/>
  <c r="X1023" i="23"/>
  <c r="X1024" i="23"/>
  <c r="X1025" i="23"/>
  <c r="X1026" i="23"/>
  <c r="X1027" i="23"/>
  <c r="X1028" i="23"/>
  <c r="X1029" i="23"/>
  <c r="X1030" i="23"/>
  <c r="X1031" i="23"/>
  <c r="X1032" i="23"/>
  <c r="X1033" i="23"/>
  <c r="X1034" i="23"/>
  <c r="X1035" i="23"/>
  <c r="X1036" i="23"/>
  <c r="X1037" i="23"/>
  <c r="X1038" i="23"/>
  <c r="X1039" i="23"/>
  <c r="X1040" i="23"/>
  <c r="X1041" i="23"/>
  <c r="X1042" i="23"/>
  <c r="X1043" i="23"/>
  <c r="X1044" i="23"/>
  <c r="X1045" i="23"/>
  <c r="X1046" i="23"/>
  <c r="X1047" i="23"/>
  <c r="X1048" i="23"/>
  <c r="X1049" i="23"/>
  <c r="X1050" i="23"/>
  <c r="X1051" i="23"/>
  <c r="X1052" i="23"/>
  <c r="X1053" i="23"/>
  <c r="X1054" i="23"/>
  <c r="X1055" i="23"/>
  <c r="X1056" i="23"/>
  <c r="X1057" i="23"/>
  <c r="X1058" i="23"/>
  <c r="X1059" i="23"/>
  <c r="X1060" i="23"/>
  <c r="X1061" i="23"/>
  <c r="X1062" i="23"/>
  <c r="X1063" i="23"/>
  <c r="X1064" i="23"/>
  <c r="X1065" i="23"/>
  <c r="X1066" i="23"/>
  <c r="X1067" i="23"/>
  <c r="X1068" i="23"/>
  <c r="X1069" i="23"/>
  <c r="X1070" i="23"/>
  <c r="X1071" i="23"/>
  <c r="X1072" i="23"/>
  <c r="X1073" i="23"/>
  <c r="X1074" i="23"/>
  <c r="X1075" i="23"/>
  <c r="X1076" i="23"/>
  <c r="X1077" i="23"/>
  <c r="X1078" i="23"/>
  <c r="X1079" i="23"/>
  <c r="X1080" i="23"/>
  <c r="X1081" i="23"/>
  <c r="X1082" i="23"/>
  <c r="X1083" i="23"/>
  <c r="X1084" i="23"/>
  <c r="X1085" i="23"/>
  <c r="X1086" i="23"/>
  <c r="X1087" i="23"/>
  <c r="X1088" i="23"/>
  <c r="X1089" i="23"/>
  <c r="X1090" i="23"/>
  <c r="X1091" i="23"/>
  <c r="X1092" i="23"/>
  <c r="X1093" i="23"/>
  <c r="X1094" i="23"/>
  <c r="X1095" i="23"/>
  <c r="X1096" i="23"/>
  <c r="X1097" i="23"/>
  <c r="X1098" i="23"/>
  <c r="X1099" i="23"/>
  <c r="X1100" i="23"/>
  <c r="X1101" i="23"/>
  <c r="X1102" i="23"/>
  <c r="X1103" i="23"/>
  <c r="X1104" i="23"/>
  <c r="X1105" i="23"/>
  <c r="X1106" i="23"/>
  <c r="X1107" i="23"/>
  <c r="X1108" i="23"/>
  <c r="X1109" i="23"/>
  <c r="X1110" i="23"/>
  <c r="X1111" i="23"/>
  <c r="X1112" i="23"/>
  <c r="X1113" i="23"/>
  <c r="X1114" i="23"/>
  <c r="X1115" i="23"/>
  <c r="X1116" i="23"/>
  <c r="X1117" i="23"/>
  <c r="X1118" i="23"/>
  <c r="X1119" i="23"/>
  <c r="X1120" i="23"/>
  <c r="X1121" i="23"/>
  <c r="X1122" i="23"/>
  <c r="X1123" i="23"/>
  <c r="X1124" i="23"/>
  <c r="X1125" i="23"/>
  <c r="X1126" i="23"/>
  <c r="X1127" i="23"/>
  <c r="X1128" i="23"/>
  <c r="X1129" i="23"/>
  <c r="X1130" i="23"/>
  <c r="X1131" i="23"/>
  <c r="X1132" i="23"/>
  <c r="X1133" i="23"/>
  <c r="X1134" i="23"/>
  <c r="X1135" i="23"/>
  <c r="X1136" i="23"/>
  <c r="X1137" i="23"/>
  <c r="X1138" i="23"/>
  <c r="X1139" i="23"/>
  <c r="X1140" i="23"/>
  <c r="X1141" i="23"/>
  <c r="X1142" i="23"/>
  <c r="X1143" i="23"/>
  <c r="X1144" i="23"/>
  <c r="X1145" i="23"/>
  <c r="X1146" i="23"/>
  <c r="X1147" i="23"/>
  <c r="X1148" i="23"/>
  <c r="X1149" i="23"/>
  <c r="X1150" i="23"/>
  <c r="X1151" i="23"/>
  <c r="X1152" i="23"/>
  <c r="X1153" i="23"/>
  <c r="X1154" i="23"/>
  <c r="X1155" i="23"/>
  <c r="X1156" i="23"/>
  <c r="X1157" i="23"/>
  <c r="X1158" i="23"/>
  <c r="X1159" i="23"/>
  <c r="X1160" i="23"/>
  <c r="X1161" i="23"/>
  <c r="X1162" i="23"/>
  <c r="X1163" i="23"/>
  <c r="X1164" i="23"/>
  <c r="X1165" i="23"/>
  <c r="X1166" i="23"/>
  <c r="X1167" i="23"/>
  <c r="X1168" i="23"/>
  <c r="X1169" i="23"/>
  <c r="X1170" i="23"/>
  <c r="X1171" i="23"/>
  <c r="X1172" i="23"/>
  <c r="X1173" i="23"/>
  <c r="X1174" i="23"/>
  <c r="X1175" i="23"/>
  <c r="X1176" i="23"/>
  <c r="X1177" i="23"/>
  <c r="X1178" i="23"/>
  <c r="X1179" i="23"/>
  <c r="X1180" i="23"/>
  <c r="X1181" i="23"/>
  <c r="X1182" i="23"/>
  <c r="X1183" i="23"/>
  <c r="X1184" i="23"/>
  <c r="X1185" i="23"/>
  <c r="X1186" i="23"/>
  <c r="X1187" i="23"/>
  <c r="X1188" i="23"/>
  <c r="X1189" i="23"/>
  <c r="X1190" i="23"/>
  <c r="X1191" i="23"/>
  <c r="X1192" i="23"/>
  <c r="X1193" i="23"/>
  <c r="X1194" i="23"/>
  <c r="X1195" i="23"/>
  <c r="X1196" i="23"/>
  <c r="X1197" i="23"/>
  <c r="X1198" i="23"/>
  <c r="X1199" i="23"/>
  <c r="X1200" i="23"/>
  <c r="X1201" i="23"/>
  <c r="X1202" i="23"/>
  <c r="X1203" i="23"/>
  <c r="X1204" i="23"/>
  <c r="X1205" i="23"/>
  <c r="X1206" i="23"/>
  <c r="X1207" i="23"/>
  <c r="X1208" i="23"/>
  <c r="X1209" i="23"/>
  <c r="X1210" i="23"/>
  <c r="X1211" i="23"/>
  <c r="X1212" i="23"/>
  <c r="X1213" i="23"/>
  <c r="X1214" i="23"/>
  <c r="X1215" i="23"/>
  <c r="X1216" i="23"/>
  <c r="X1217" i="23"/>
  <c r="X1218" i="23"/>
  <c r="X1219" i="23"/>
  <c r="X1220" i="23"/>
  <c r="X1221" i="23"/>
  <c r="X1222" i="23"/>
  <c r="X1223" i="23"/>
  <c r="X1224" i="23"/>
  <c r="X1225" i="23"/>
  <c r="X1226" i="23"/>
  <c r="X1227" i="23"/>
  <c r="X1228" i="23"/>
  <c r="X1229" i="23"/>
  <c r="X1230" i="23"/>
  <c r="X1231" i="23"/>
  <c r="X1232" i="23"/>
  <c r="X1233" i="23"/>
  <c r="X1234" i="23"/>
  <c r="X1235" i="23"/>
  <c r="X1236" i="23"/>
  <c r="X1237" i="23"/>
  <c r="X1238" i="23"/>
  <c r="X1239" i="23"/>
  <c r="X1240" i="23"/>
  <c r="X1241" i="23"/>
  <c r="X1242" i="23"/>
  <c r="X1243" i="23"/>
  <c r="X1244" i="23"/>
  <c r="X1245" i="23"/>
  <c r="X1246" i="23"/>
  <c r="X1247" i="23"/>
  <c r="X1248" i="23"/>
  <c r="X1249" i="23"/>
  <c r="X1250" i="23"/>
  <c r="X1251" i="23"/>
  <c r="X1252" i="23"/>
  <c r="X1253" i="23"/>
  <c r="X1254" i="23"/>
  <c r="X1255" i="23"/>
  <c r="X1256" i="23"/>
  <c r="X1257" i="23"/>
  <c r="X1258" i="23"/>
  <c r="X1259" i="23"/>
  <c r="X1260" i="23"/>
  <c r="X1261" i="23"/>
  <c r="X1262" i="23"/>
  <c r="X1263" i="23"/>
  <c r="X1264" i="23"/>
  <c r="X1265" i="23"/>
  <c r="X1266" i="23"/>
  <c r="X1267" i="23"/>
  <c r="X1268" i="23"/>
  <c r="X1269" i="23"/>
  <c r="X1270" i="23"/>
  <c r="X1271" i="23"/>
  <c r="X1272" i="23"/>
  <c r="X1273" i="23"/>
  <c r="X1274" i="23"/>
  <c r="X1275" i="23"/>
  <c r="X1276" i="23"/>
  <c r="X1277" i="23"/>
  <c r="X1278" i="23"/>
  <c r="X1279" i="23"/>
  <c r="X1280" i="23"/>
  <c r="X1281" i="23"/>
  <c r="X1282" i="23"/>
  <c r="X1283" i="23"/>
  <c r="X1284" i="23"/>
  <c r="X1285" i="23"/>
  <c r="X1286" i="23"/>
  <c r="X1287" i="23"/>
  <c r="X1288" i="23"/>
  <c r="X1289" i="23"/>
  <c r="X1290" i="23"/>
  <c r="X1291" i="23"/>
  <c r="X1292" i="23"/>
  <c r="X1293" i="23"/>
  <c r="X1294" i="23"/>
  <c r="X1295" i="23"/>
  <c r="X1296" i="23"/>
  <c r="X1297" i="23"/>
  <c r="X1298" i="23"/>
  <c r="X1299" i="23"/>
  <c r="X1300" i="23"/>
  <c r="X1301" i="23"/>
  <c r="X1302" i="23"/>
  <c r="X1303" i="23"/>
  <c r="X1304" i="23"/>
  <c r="X1305" i="23"/>
  <c r="X1306" i="23"/>
  <c r="X1307" i="23"/>
  <c r="X1308" i="23"/>
  <c r="X1309" i="23"/>
  <c r="X1310" i="23"/>
  <c r="X1311" i="23"/>
  <c r="X1312" i="23"/>
  <c r="X1313" i="23"/>
  <c r="X1314" i="23"/>
  <c r="X1315" i="23"/>
  <c r="X1316" i="23"/>
  <c r="X1317" i="23"/>
  <c r="X1318" i="23"/>
  <c r="X1319" i="23"/>
  <c r="X1320" i="23"/>
  <c r="X1321" i="23"/>
  <c r="X1322" i="23"/>
  <c r="X1323" i="23"/>
  <c r="X1324" i="23"/>
  <c r="X1325" i="23"/>
  <c r="X1326" i="23"/>
  <c r="X1327" i="23"/>
  <c r="X1328" i="23"/>
  <c r="X1329" i="23"/>
  <c r="X1330" i="23"/>
  <c r="X1331" i="23"/>
  <c r="X1332" i="23"/>
  <c r="X1333" i="23"/>
  <c r="X1334" i="23"/>
  <c r="X1335" i="23"/>
  <c r="X1336" i="23"/>
  <c r="X1337" i="23"/>
  <c r="X1338" i="23"/>
  <c r="X1339" i="23"/>
  <c r="X1340" i="23"/>
  <c r="X1341" i="23"/>
  <c r="X1342" i="23"/>
  <c r="X1343" i="23"/>
  <c r="X1344" i="23"/>
  <c r="X1345" i="23"/>
  <c r="X1346" i="23"/>
  <c r="X1347" i="23"/>
  <c r="X1348" i="23"/>
  <c r="X1349" i="23"/>
  <c r="X1350" i="23"/>
  <c r="X1351" i="23"/>
  <c r="X1352" i="23"/>
  <c r="X1353" i="23"/>
  <c r="X1354" i="23"/>
  <c r="X1355" i="23"/>
  <c r="X1356" i="23"/>
  <c r="X1357" i="23"/>
  <c r="X1358" i="23"/>
  <c r="X1359" i="23"/>
  <c r="X1360" i="23"/>
  <c r="X1361" i="23"/>
  <c r="X1362" i="23"/>
  <c r="X1363" i="23"/>
  <c r="X1364" i="23"/>
  <c r="X1365" i="23"/>
  <c r="X1366" i="23"/>
  <c r="X1367" i="23"/>
  <c r="X1368" i="23"/>
  <c r="X1369" i="23"/>
  <c r="X1370" i="23"/>
  <c r="X1371" i="23"/>
  <c r="X1372" i="23"/>
  <c r="X1373" i="23"/>
  <c r="X1374" i="23"/>
  <c r="X1375" i="23"/>
  <c r="X1376" i="23"/>
  <c r="X1377" i="23"/>
  <c r="X1378" i="23"/>
  <c r="X1379" i="23"/>
  <c r="X1380" i="23"/>
  <c r="X1381" i="23"/>
  <c r="X1382" i="23"/>
  <c r="X1383" i="23"/>
  <c r="X1384" i="23"/>
  <c r="X1385" i="23"/>
  <c r="X1386" i="23"/>
  <c r="X1387" i="23"/>
  <c r="X1388" i="23"/>
  <c r="X1389" i="23"/>
  <c r="X1390" i="23"/>
  <c r="X1391" i="23"/>
  <c r="X1392" i="23"/>
  <c r="X1393" i="23"/>
  <c r="X1394" i="23"/>
  <c r="X1395" i="23"/>
  <c r="X1396" i="23"/>
  <c r="X1397" i="23"/>
  <c r="X1398" i="23"/>
  <c r="X1399" i="23"/>
  <c r="X1400" i="23"/>
  <c r="X1401" i="23"/>
  <c r="X1402" i="23"/>
  <c r="X1403" i="23"/>
  <c r="X1404" i="23"/>
  <c r="X1405" i="23"/>
  <c r="X1406" i="23"/>
  <c r="X1407" i="23"/>
  <c r="X1408" i="23"/>
  <c r="X1409" i="23"/>
  <c r="X1410" i="23"/>
  <c r="X1411" i="23"/>
  <c r="X1412" i="23"/>
  <c r="X1413" i="23"/>
  <c r="X1414" i="23"/>
  <c r="X1415" i="23"/>
  <c r="X1416" i="23"/>
  <c r="X1417" i="23"/>
  <c r="X1418" i="23"/>
  <c r="X1419" i="23"/>
  <c r="X1420" i="23"/>
  <c r="X1421" i="23"/>
  <c r="X1422" i="23"/>
  <c r="X1423" i="23"/>
  <c r="X1424" i="23"/>
  <c r="X1425" i="23"/>
  <c r="X1426" i="23"/>
  <c r="X1427" i="23"/>
  <c r="X1428" i="23"/>
  <c r="X1429" i="23"/>
  <c r="X1430" i="23"/>
  <c r="X1431" i="23"/>
  <c r="X1432" i="23"/>
  <c r="X1433" i="23"/>
  <c r="X1434" i="23"/>
  <c r="X1435" i="23"/>
  <c r="X1436" i="23"/>
  <c r="X1437" i="23"/>
  <c r="X1438" i="23"/>
  <c r="X1439" i="23"/>
  <c r="X1440" i="23"/>
  <c r="X1441" i="23"/>
  <c r="X1442" i="23"/>
  <c r="X1443" i="23"/>
  <c r="X1444" i="23"/>
  <c r="X1445" i="23"/>
  <c r="X1446" i="23"/>
  <c r="X1447" i="23"/>
  <c r="X1448" i="23"/>
  <c r="X1449" i="23"/>
  <c r="X1450" i="23"/>
  <c r="X1451" i="23"/>
  <c r="X1452" i="23"/>
  <c r="X1453" i="23"/>
  <c r="X1454" i="23"/>
  <c r="X1455" i="23"/>
  <c r="X1456" i="23"/>
  <c r="X1457" i="23"/>
  <c r="X1458" i="23"/>
  <c r="X1459" i="23"/>
  <c r="X1460" i="23"/>
  <c r="X1461" i="23"/>
  <c r="X1462" i="23"/>
  <c r="X1463" i="23"/>
  <c r="X1464" i="23"/>
  <c r="X1465" i="23"/>
  <c r="X1466" i="23"/>
  <c r="X1467" i="23"/>
  <c r="X1468" i="23"/>
  <c r="X1469" i="23"/>
  <c r="X1470" i="23"/>
  <c r="X1471" i="23"/>
  <c r="X1472" i="23"/>
  <c r="X1473" i="23"/>
  <c r="X1474" i="23"/>
  <c r="X1475" i="23"/>
  <c r="X1476" i="23"/>
  <c r="X1477" i="23"/>
  <c r="X1478" i="23"/>
  <c r="X1479" i="23"/>
  <c r="X1480" i="23"/>
  <c r="X1481" i="23"/>
  <c r="X1482" i="23"/>
  <c r="X1483" i="23"/>
  <c r="X1484" i="23"/>
  <c r="X1485" i="23"/>
  <c r="X1486" i="23"/>
  <c r="X1487" i="23"/>
  <c r="X1488" i="23"/>
  <c r="X1489" i="23"/>
  <c r="X1490" i="23"/>
  <c r="X1491" i="23"/>
  <c r="X1492" i="23"/>
  <c r="X1493" i="23"/>
  <c r="X1494" i="23"/>
  <c r="X1495" i="23"/>
  <c r="X1496" i="23"/>
  <c r="X1497" i="23"/>
  <c r="X1498" i="23"/>
  <c r="X1499" i="23"/>
  <c r="X1500" i="23"/>
  <c r="X1501" i="23"/>
  <c r="X1502" i="23"/>
  <c r="X1503" i="23"/>
  <c r="X1504" i="23"/>
  <c r="X1505" i="23"/>
  <c r="X1506" i="23"/>
  <c r="X1507" i="23"/>
  <c r="X1508" i="23"/>
  <c r="X1509" i="23"/>
  <c r="X1510" i="23"/>
  <c r="X1511" i="23"/>
  <c r="X1512" i="23"/>
  <c r="X1513" i="23"/>
  <c r="X1514" i="23"/>
  <c r="X1515" i="23"/>
  <c r="X1516" i="23"/>
  <c r="X1517" i="23"/>
  <c r="X1518" i="23"/>
  <c r="X1519" i="23"/>
  <c r="X1520" i="23"/>
  <c r="X1521" i="23"/>
  <c r="X1522" i="23"/>
  <c r="X1523" i="23"/>
  <c r="X1524" i="23"/>
  <c r="X1525" i="23"/>
  <c r="X1526" i="23"/>
  <c r="X1527" i="23"/>
  <c r="X1528" i="23"/>
  <c r="X1529" i="23"/>
  <c r="X1530" i="23"/>
  <c r="X1531" i="23"/>
  <c r="X1532" i="23"/>
  <c r="X1533" i="23"/>
  <c r="X1534" i="23"/>
  <c r="X1535" i="23"/>
  <c r="X1536" i="23"/>
  <c r="X1537" i="23"/>
  <c r="X1538" i="23"/>
  <c r="X1539" i="23"/>
  <c r="X1540" i="23"/>
  <c r="X1541" i="23"/>
  <c r="X1542" i="23"/>
  <c r="X1543" i="23"/>
  <c r="X1544" i="23"/>
  <c r="X1545" i="23"/>
  <c r="X1546" i="23"/>
  <c r="X1547" i="23"/>
  <c r="X1548" i="23"/>
  <c r="X1549" i="23"/>
  <c r="X1550" i="23"/>
  <c r="X1551" i="23"/>
  <c r="X1552" i="23"/>
  <c r="X1553" i="23"/>
  <c r="X1554" i="23"/>
  <c r="X1555" i="23"/>
  <c r="X1556" i="23"/>
  <c r="X1557" i="23"/>
  <c r="X1558" i="23"/>
  <c r="X1559" i="23"/>
  <c r="X1560" i="23"/>
  <c r="X1561" i="23"/>
  <c r="X1562" i="23"/>
  <c r="X1563" i="23"/>
  <c r="X1564" i="23"/>
  <c r="X1565" i="23"/>
  <c r="X1566" i="23"/>
  <c r="X1567" i="23"/>
  <c r="X1568" i="23"/>
  <c r="X1569" i="23"/>
  <c r="X1570" i="23"/>
  <c r="X1571" i="23"/>
  <c r="X1572" i="23"/>
  <c r="X1573" i="23"/>
  <c r="X1574" i="23"/>
  <c r="X1575" i="23"/>
  <c r="X1576" i="23"/>
  <c r="X1577" i="23"/>
  <c r="X1578" i="23"/>
  <c r="X1579" i="23"/>
  <c r="X1580" i="23"/>
  <c r="X1581" i="23"/>
  <c r="X1582" i="23"/>
  <c r="X1583" i="23"/>
  <c r="X1584" i="23"/>
  <c r="X1585" i="23"/>
  <c r="X1586" i="23"/>
  <c r="X1587" i="23"/>
  <c r="X1588" i="23"/>
  <c r="X1589" i="23"/>
  <c r="X1590" i="23"/>
  <c r="X1591" i="23"/>
  <c r="X1592" i="23"/>
  <c r="X1593" i="23"/>
  <c r="X1594" i="23"/>
  <c r="X1595" i="23"/>
  <c r="X1596" i="23"/>
  <c r="X1597" i="23"/>
  <c r="X1598" i="23"/>
  <c r="X1599" i="23"/>
  <c r="X1600" i="23"/>
  <c r="X1601" i="23"/>
  <c r="X1602" i="23"/>
  <c r="X1603" i="23"/>
  <c r="X1604" i="23"/>
  <c r="X1605" i="23"/>
  <c r="X1606" i="23"/>
  <c r="X1607" i="23"/>
  <c r="X1608" i="23"/>
  <c r="X1609" i="23"/>
  <c r="X1610" i="23"/>
  <c r="X1611" i="23"/>
  <c r="X1612" i="23"/>
  <c r="X1613" i="23"/>
  <c r="X1614" i="23"/>
  <c r="X1615" i="23"/>
  <c r="X1616" i="23"/>
  <c r="X1617" i="23"/>
  <c r="X1618" i="23"/>
  <c r="X1619" i="23"/>
  <c r="X1620" i="23"/>
  <c r="X1621" i="23"/>
  <c r="X1622" i="23"/>
  <c r="X1623" i="23"/>
  <c r="X1624" i="23"/>
  <c r="X1625" i="23"/>
  <c r="X1626" i="23"/>
  <c r="X1627" i="23"/>
  <c r="X1628" i="23"/>
  <c r="X1629" i="23"/>
  <c r="X1630" i="23"/>
  <c r="X1631" i="23"/>
  <c r="X1632" i="23"/>
  <c r="X1633" i="23"/>
  <c r="X1634" i="23"/>
  <c r="X1635" i="23"/>
  <c r="X1636" i="23"/>
  <c r="X1637" i="23"/>
  <c r="X1638" i="23"/>
  <c r="X1639" i="23"/>
  <c r="X1640" i="23"/>
  <c r="X1641" i="23"/>
  <c r="X1642" i="23"/>
  <c r="X1643" i="23"/>
  <c r="X1644" i="23"/>
  <c r="X1645" i="23"/>
  <c r="X1646" i="23"/>
  <c r="X1647" i="23"/>
  <c r="X1648" i="23"/>
  <c r="X1649" i="23"/>
  <c r="X1650" i="23"/>
  <c r="X1651" i="23"/>
  <c r="X1652" i="23"/>
  <c r="X1653" i="23"/>
  <c r="X1654" i="23"/>
  <c r="X1655" i="23"/>
  <c r="X1656" i="23"/>
  <c r="X1657" i="23"/>
  <c r="X1658" i="23"/>
  <c r="X1659" i="23"/>
  <c r="X1660" i="23"/>
  <c r="X1661" i="23"/>
  <c r="X1662" i="23"/>
  <c r="X1663" i="23"/>
  <c r="X1664" i="23"/>
  <c r="X1665" i="23"/>
  <c r="X1666" i="23"/>
  <c r="X1667" i="23"/>
  <c r="X1668" i="23"/>
  <c r="X1669" i="23"/>
  <c r="X1670" i="23"/>
  <c r="X1671" i="23"/>
  <c r="X1672" i="23"/>
  <c r="X1673" i="23"/>
  <c r="X1674" i="23"/>
  <c r="X1675" i="23"/>
  <c r="X1676" i="23"/>
  <c r="X1677" i="23"/>
  <c r="X1678" i="23"/>
  <c r="X1679" i="23"/>
  <c r="X1680" i="23"/>
  <c r="X1681" i="23"/>
  <c r="X1682" i="23"/>
  <c r="X1683" i="23"/>
  <c r="X1684" i="23"/>
  <c r="X1685" i="23"/>
  <c r="X1686" i="23"/>
  <c r="X1687" i="23"/>
  <c r="X1688" i="23"/>
  <c r="X1689" i="23"/>
  <c r="X1690" i="23"/>
  <c r="X1691" i="23"/>
  <c r="X1692" i="23"/>
  <c r="X1693" i="23"/>
  <c r="X1694" i="23"/>
  <c r="X1695" i="23"/>
  <c r="X1696" i="23"/>
  <c r="X1697" i="23"/>
  <c r="X1698" i="23"/>
  <c r="X1699" i="23"/>
  <c r="X1700" i="23"/>
  <c r="X1701" i="23"/>
  <c r="X1702" i="23"/>
  <c r="X1703" i="23"/>
  <c r="X1704" i="23"/>
  <c r="X1705" i="23"/>
  <c r="X1706" i="23"/>
  <c r="X1707" i="23"/>
  <c r="X1708" i="23"/>
  <c r="X1709" i="23"/>
  <c r="X1710" i="23"/>
  <c r="X1711" i="23"/>
  <c r="X1712" i="23"/>
  <c r="X1713" i="23"/>
  <c r="X1714" i="23"/>
  <c r="X1715" i="23"/>
  <c r="X1716" i="23"/>
  <c r="X1717" i="23"/>
  <c r="X1718" i="23"/>
  <c r="X1719" i="23"/>
  <c r="X1720" i="23"/>
  <c r="X1721" i="23"/>
  <c r="X1722" i="23"/>
  <c r="X1723" i="23"/>
  <c r="X1724" i="23"/>
  <c r="X1725" i="23"/>
  <c r="X1726" i="23"/>
  <c r="X1727" i="23"/>
  <c r="X1728" i="23"/>
  <c r="X1729" i="23"/>
  <c r="X1730" i="23"/>
  <c r="X1731" i="23"/>
  <c r="X1732" i="23"/>
  <c r="X1733" i="23"/>
  <c r="X1734" i="23"/>
  <c r="X1735" i="23"/>
  <c r="X1736" i="23"/>
  <c r="X1737" i="23"/>
  <c r="X1738" i="23"/>
  <c r="X1739" i="23"/>
  <c r="X1740" i="23"/>
  <c r="X1741" i="23"/>
  <c r="X1742" i="23"/>
  <c r="X1743" i="23"/>
  <c r="X1744" i="23"/>
  <c r="X1745" i="23"/>
  <c r="X1746" i="23"/>
  <c r="X1747" i="23"/>
  <c r="X1748" i="23"/>
  <c r="X1749" i="23"/>
  <c r="X1750" i="23"/>
  <c r="X1751" i="23"/>
  <c r="X1752" i="23"/>
  <c r="X1753" i="23"/>
  <c r="X1754" i="23"/>
  <c r="X1755" i="23"/>
  <c r="X1756" i="23"/>
  <c r="X1757" i="23"/>
  <c r="X1758" i="23"/>
  <c r="X1759" i="23"/>
  <c r="X1760" i="23"/>
  <c r="X1761" i="23"/>
  <c r="X1762" i="23"/>
  <c r="X1763" i="23"/>
  <c r="X1764" i="23"/>
  <c r="X1765" i="23"/>
  <c r="X1766" i="23"/>
  <c r="X1767" i="23"/>
  <c r="X1768" i="23"/>
  <c r="X1769" i="23"/>
  <c r="X1770" i="23"/>
  <c r="X1771" i="23"/>
  <c r="X1772" i="23"/>
  <c r="X1773" i="23"/>
  <c r="X1774" i="23"/>
  <c r="X1775" i="23"/>
  <c r="X1776" i="23"/>
  <c r="X1777" i="23"/>
  <c r="X1778" i="23"/>
  <c r="X1779" i="23"/>
  <c r="X1780" i="23"/>
  <c r="X1781" i="23"/>
  <c r="X1782" i="23"/>
  <c r="X1783" i="23"/>
  <c r="X1784" i="23"/>
  <c r="X1785" i="23"/>
  <c r="X1786" i="23"/>
  <c r="X1787" i="23"/>
  <c r="X1788" i="23"/>
  <c r="X1789" i="23"/>
  <c r="X1790" i="23"/>
  <c r="X1791" i="23"/>
  <c r="X1792" i="23"/>
  <c r="X1793" i="23"/>
  <c r="X1794" i="23"/>
  <c r="X1795" i="23"/>
  <c r="X1796" i="23"/>
  <c r="X1797" i="23"/>
  <c r="X1798" i="23"/>
  <c r="X1799" i="23"/>
  <c r="X1800" i="23"/>
  <c r="X1801" i="23"/>
  <c r="X1802" i="23"/>
  <c r="X1803" i="23"/>
  <c r="X1804" i="23"/>
  <c r="X1805" i="23"/>
  <c r="X1806" i="23"/>
  <c r="X1807" i="23"/>
  <c r="X1808" i="23"/>
  <c r="X1809" i="23"/>
  <c r="X1810" i="23"/>
  <c r="X1811" i="23"/>
  <c r="X1812" i="23"/>
  <c r="X1813" i="23"/>
  <c r="X1814" i="23"/>
  <c r="X1815" i="23"/>
  <c r="X1816" i="23"/>
  <c r="X1817" i="23"/>
  <c r="X1818" i="23"/>
  <c r="X1819" i="23"/>
  <c r="X1820" i="23"/>
  <c r="X1821" i="23"/>
  <c r="X1822" i="23"/>
  <c r="X1823" i="23"/>
  <c r="X1824" i="23"/>
  <c r="X1825" i="23"/>
  <c r="X1826" i="23"/>
  <c r="X1827" i="23"/>
  <c r="X1828" i="23"/>
  <c r="X1829" i="23"/>
  <c r="X1830" i="23"/>
  <c r="X1831" i="23"/>
  <c r="X1832" i="23"/>
  <c r="X1833" i="23"/>
  <c r="X1834" i="23"/>
  <c r="X1835" i="23"/>
  <c r="X1836" i="23"/>
  <c r="X1837" i="23"/>
  <c r="X1838" i="23"/>
  <c r="X1839" i="23"/>
  <c r="X1840" i="23"/>
  <c r="X1841" i="23"/>
  <c r="X1842" i="23"/>
  <c r="X1843" i="23"/>
  <c r="X1844" i="23"/>
  <c r="X1845" i="23"/>
  <c r="X1846" i="23"/>
  <c r="X1847" i="23"/>
  <c r="X1848" i="23"/>
  <c r="X1849" i="23"/>
  <c r="X1850" i="23"/>
  <c r="X1851" i="23"/>
  <c r="X1852" i="23"/>
  <c r="X1853" i="23"/>
  <c r="X1854" i="23"/>
  <c r="X1855" i="23"/>
  <c r="X1856" i="23"/>
  <c r="X1857" i="23"/>
  <c r="X1858" i="23"/>
  <c r="X1859" i="23"/>
  <c r="X1860" i="23"/>
  <c r="X1861" i="23"/>
  <c r="X1862" i="23"/>
  <c r="X1863" i="23"/>
  <c r="X1864" i="23"/>
  <c r="X1865" i="23"/>
  <c r="X1866" i="23"/>
  <c r="X1867" i="23"/>
  <c r="X1868" i="23"/>
  <c r="X1869" i="23"/>
  <c r="X1870" i="23"/>
  <c r="X1871" i="23"/>
  <c r="X1872" i="23"/>
  <c r="X1873" i="23"/>
  <c r="X1874" i="23"/>
  <c r="X1875" i="23"/>
  <c r="X1876" i="23"/>
  <c r="X1877" i="23"/>
  <c r="X1878" i="23"/>
  <c r="X1879" i="23"/>
  <c r="X1880" i="23"/>
  <c r="X1881" i="23"/>
  <c r="X1882" i="23"/>
  <c r="X1883" i="23"/>
  <c r="X1884" i="23"/>
  <c r="X1885" i="23"/>
  <c r="X1886" i="23"/>
  <c r="X1887" i="23"/>
  <c r="X1888" i="23"/>
  <c r="X1889" i="23"/>
  <c r="X1890" i="23"/>
  <c r="X1891" i="23"/>
  <c r="X1892" i="23"/>
  <c r="X1893" i="23"/>
  <c r="X1894" i="23"/>
  <c r="X1895" i="23"/>
  <c r="X1896" i="23"/>
  <c r="X1897" i="23"/>
  <c r="X1898" i="23"/>
  <c r="X1899" i="23"/>
  <c r="X1900" i="23"/>
  <c r="X1901" i="23"/>
  <c r="X1902" i="23"/>
  <c r="X1903" i="23"/>
  <c r="X1904" i="23"/>
  <c r="X1905" i="23"/>
  <c r="X1906" i="23"/>
  <c r="X1907" i="23"/>
  <c r="X1908" i="23"/>
  <c r="X1909" i="23"/>
  <c r="X1910" i="23"/>
  <c r="X1911" i="23"/>
  <c r="X1912" i="23"/>
  <c r="X1913" i="23"/>
  <c r="X1914" i="23"/>
  <c r="X1915" i="23"/>
  <c r="X1916" i="23"/>
  <c r="X1917" i="23"/>
  <c r="X1918" i="23"/>
  <c r="X1919" i="23"/>
  <c r="X1920" i="23"/>
  <c r="X1921" i="23"/>
  <c r="X1922" i="23"/>
  <c r="X1923" i="23"/>
  <c r="X1924" i="23"/>
  <c r="X1925" i="23"/>
  <c r="X1926" i="23"/>
  <c r="X1927" i="23"/>
  <c r="X1928" i="23"/>
  <c r="X1929" i="23"/>
  <c r="X1930" i="23"/>
  <c r="X1931" i="23"/>
  <c r="X1932" i="23"/>
  <c r="X1933" i="23"/>
  <c r="X1934" i="23"/>
  <c r="X1935" i="23"/>
  <c r="X1936" i="23"/>
  <c r="X1937" i="23"/>
  <c r="X1938" i="23"/>
  <c r="X1939" i="23"/>
  <c r="X1940" i="23"/>
  <c r="X1941" i="23"/>
  <c r="X1942" i="23"/>
  <c r="X1943" i="23"/>
  <c r="X1944" i="23"/>
  <c r="X1945" i="23"/>
  <c r="X1946" i="23"/>
  <c r="X1947" i="23"/>
  <c r="X1948" i="23"/>
  <c r="X1949" i="23"/>
  <c r="X1950" i="23"/>
  <c r="X1951" i="23"/>
  <c r="X1952" i="23"/>
  <c r="X1953" i="23"/>
  <c r="X1954" i="23"/>
  <c r="X1955" i="23"/>
  <c r="X1956" i="23"/>
  <c r="X1957" i="23"/>
  <c r="X1958" i="23"/>
  <c r="X1959" i="23"/>
  <c r="X1960" i="23"/>
  <c r="X1961" i="23"/>
  <c r="X1962" i="23"/>
  <c r="X1963" i="23"/>
  <c r="X1964" i="23"/>
  <c r="X1965" i="23"/>
  <c r="X1966" i="23"/>
  <c r="X1967" i="23"/>
  <c r="X1968" i="23"/>
  <c r="X1969" i="23"/>
  <c r="X1970" i="23"/>
  <c r="X1971" i="23"/>
  <c r="X1972" i="23"/>
  <c r="X1973" i="23"/>
  <c r="X1974" i="23"/>
  <c r="X1975" i="23"/>
  <c r="X1976" i="23"/>
  <c r="X1977" i="23"/>
  <c r="X1978" i="23"/>
  <c r="X1979" i="23"/>
  <c r="X1980" i="23"/>
  <c r="X1981" i="23"/>
  <c r="X1982" i="23"/>
  <c r="X1983" i="23"/>
  <c r="X1984" i="23"/>
  <c r="X1985" i="23"/>
  <c r="X1986" i="23"/>
  <c r="X1987" i="23"/>
  <c r="X1988" i="23"/>
  <c r="X1989" i="23"/>
  <c r="X1990" i="23"/>
  <c r="X1991" i="23"/>
  <c r="X1992" i="23"/>
  <c r="X1993" i="23"/>
  <c r="X1994" i="23"/>
  <c r="X1995" i="23"/>
  <c r="X1996" i="23"/>
  <c r="X1997" i="23"/>
  <c r="X1998" i="23"/>
  <c r="X1999" i="23"/>
  <c r="X2000" i="23"/>
  <c r="X2001" i="23"/>
  <c r="X2002" i="23"/>
  <c r="X2003" i="23"/>
  <c r="X2004" i="23"/>
  <c r="X2005" i="23"/>
  <c r="X2006" i="23"/>
  <c r="X2007" i="23"/>
  <c r="X2008" i="23"/>
  <c r="X2009" i="23"/>
  <c r="X2010" i="23"/>
  <c r="X2011" i="23"/>
  <c r="X2012" i="23"/>
  <c r="X2013" i="23"/>
  <c r="X2014" i="23"/>
  <c r="X2015" i="23"/>
  <c r="X2016" i="23"/>
  <c r="X2017" i="23"/>
  <c r="X2018" i="23"/>
  <c r="X2019" i="23"/>
  <c r="X2020" i="23"/>
  <c r="X2021" i="23"/>
  <c r="X2022" i="23"/>
  <c r="X2023" i="23"/>
  <c r="X2024" i="23"/>
  <c r="X2025" i="23"/>
  <c r="X2026" i="23"/>
  <c r="X2027" i="23"/>
  <c r="X2028" i="23"/>
  <c r="X2029" i="23"/>
  <c r="X2030" i="23"/>
  <c r="X2031" i="23"/>
  <c r="X2032" i="23"/>
  <c r="X2033" i="23"/>
  <c r="X2034" i="23"/>
  <c r="X2035" i="23"/>
  <c r="X2036" i="23"/>
  <c r="X2037" i="23"/>
  <c r="X2038" i="23"/>
  <c r="X2039" i="23"/>
  <c r="X2040" i="23"/>
  <c r="X2041" i="23"/>
  <c r="X2042" i="23"/>
  <c r="X2043" i="23"/>
  <c r="X2044" i="23"/>
  <c r="X2045" i="23"/>
  <c r="X2046" i="23"/>
  <c r="X2047" i="23"/>
  <c r="X2048" i="23"/>
  <c r="X2049" i="23"/>
  <c r="X2050" i="23"/>
  <c r="X2051" i="23"/>
  <c r="X2052" i="23"/>
  <c r="X2053" i="23"/>
  <c r="X2054" i="23"/>
  <c r="X2055" i="23"/>
  <c r="X2056" i="23"/>
  <c r="X2057" i="23"/>
  <c r="X2058" i="23"/>
  <c r="X2059" i="23"/>
  <c r="X2060" i="23"/>
  <c r="X2061" i="23"/>
  <c r="X2062" i="23"/>
  <c r="X2063" i="23"/>
  <c r="X2064" i="23"/>
  <c r="X2065" i="23"/>
  <c r="X2066" i="23"/>
  <c r="X2067" i="23"/>
  <c r="X2068" i="23"/>
  <c r="X2069" i="23"/>
  <c r="X2070" i="23"/>
  <c r="X2071" i="23"/>
  <c r="X2072" i="23"/>
  <c r="X2073" i="23"/>
  <c r="X2074" i="23"/>
  <c r="X2075" i="23"/>
  <c r="X2076" i="23"/>
  <c r="X2077" i="23"/>
  <c r="X2078" i="23"/>
  <c r="X2079" i="23"/>
  <c r="X2080" i="23"/>
  <c r="X2081" i="23"/>
  <c r="X2082" i="23"/>
  <c r="X2083" i="23"/>
  <c r="X2084" i="23"/>
  <c r="X2085" i="23"/>
  <c r="X2086" i="23"/>
  <c r="X2087" i="23"/>
  <c r="X2088" i="23"/>
  <c r="X2089" i="23"/>
  <c r="X2090" i="23"/>
  <c r="X2091" i="23"/>
  <c r="X2092" i="23"/>
  <c r="X2093" i="23"/>
  <c r="X2094" i="23"/>
  <c r="X2095" i="23"/>
  <c r="X2096" i="23"/>
  <c r="X2097" i="23"/>
  <c r="X2098" i="23"/>
  <c r="X2099" i="23"/>
  <c r="X2100" i="23"/>
  <c r="X2101" i="23"/>
  <c r="X2102" i="23"/>
  <c r="X2103" i="23"/>
  <c r="X2104" i="23"/>
  <c r="X2105" i="23"/>
  <c r="X2106" i="23"/>
  <c r="X2107" i="23"/>
  <c r="X2108" i="23"/>
  <c r="X2109" i="23"/>
  <c r="X2110" i="23"/>
  <c r="X2111" i="23"/>
  <c r="X2112" i="23"/>
  <c r="X2113" i="23"/>
  <c r="X2114" i="23"/>
  <c r="X2115" i="23"/>
  <c r="X2116" i="23"/>
  <c r="X2117" i="23"/>
  <c r="X2118" i="23"/>
  <c r="X2119" i="23"/>
  <c r="X2120" i="23"/>
  <c r="X2121" i="23"/>
  <c r="X2122" i="23"/>
  <c r="X2123" i="23"/>
  <c r="X2124" i="23"/>
  <c r="X2125" i="23"/>
  <c r="X2126" i="23"/>
  <c r="X2127" i="23"/>
  <c r="X2128" i="23"/>
  <c r="X2129" i="23"/>
  <c r="X2130" i="23"/>
  <c r="X2131" i="23"/>
  <c r="X2132" i="23"/>
  <c r="X2133" i="23"/>
  <c r="X2134" i="23"/>
  <c r="X2135" i="23"/>
  <c r="X2136" i="23"/>
  <c r="X2137" i="23"/>
  <c r="X2138" i="23"/>
  <c r="X2139" i="23"/>
  <c r="X2140" i="23"/>
  <c r="X2141" i="23"/>
  <c r="X2142" i="23"/>
  <c r="X2143" i="23"/>
  <c r="X2144" i="23"/>
  <c r="X2145" i="23"/>
  <c r="X2146" i="23"/>
  <c r="X2147" i="23"/>
  <c r="X2148" i="23"/>
  <c r="X2149" i="23"/>
  <c r="X2150" i="23"/>
  <c r="X2151" i="23"/>
  <c r="X2152" i="23"/>
  <c r="X2153" i="23"/>
  <c r="X2154" i="23"/>
  <c r="X2155" i="23"/>
  <c r="X2156" i="23"/>
  <c r="X2157" i="23"/>
  <c r="X2158" i="23"/>
  <c r="X2159" i="23"/>
  <c r="X2160" i="23"/>
  <c r="X2161" i="23"/>
  <c r="X2162" i="23"/>
  <c r="X2163" i="23"/>
  <c r="X2164" i="23"/>
  <c r="X2165" i="23"/>
  <c r="X2166" i="23"/>
  <c r="X2167" i="23"/>
  <c r="X2168" i="23"/>
  <c r="X2169" i="23"/>
  <c r="X2170" i="23"/>
  <c r="X2171" i="23"/>
  <c r="X2172" i="23"/>
  <c r="X2173" i="23"/>
  <c r="X2174" i="23"/>
  <c r="X2175" i="23"/>
  <c r="X2176" i="23"/>
  <c r="X2177" i="23"/>
  <c r="X2178" i="23"/>
  <c r="X2179" i="23"/>
  <c r="X2180" i="23"/>
  <c r="X2181" i="23"/>
  <c r="X2182" i="23"/>
  <c r="X2183" i="23"/>
  <c r="X2184" i="23"/>
  <c r="X2185" i="23"/>
  <c r="X2186" i="23"/>
  <c r="X2187" i="23"/>
  <c r="X2188" i="23"/>
  <c r="X2189" i="23"/>
  <c r="X2190" i="23"/>
  <c r="X2191" i="23"/>
  <c r="X2192" i="23"/>
  <c r="X2193" i="23"/>
  <c r="X2194" i="23"/>
  <c r="X2195" i="23"/>
  <c r="X2196" i="23"/>
  <c r="X2197" i="23"/>
  <c r="X2198" i="23"/>
  <c r="X2199" i="23"/>
  <c r="X2200" i="23"/>
  <c r="X2201" i="23"/>
  <c r="X2202" i="23"/>
  <c r="X2203" i="23"/>
  <c r="X2204" i="23"/>
  <c r="X2205" i="23"/>
  <c r="X2206" i="23"/>
  <c r="X2207" i="23"/>
  <c r="X2208" i="23"/>
  <c r="X2209" i="23"/>
  <c r="X2210" i="23"/>
  <c r="X2211" i="23"/>
  <c r="X2212" i="23"/>
  <c r="X2213" i="23"/>
  <c r="X2214" i="23"/>
  <c r="X2215" i="23"/>
  <c r="X2216" i="23"/>
  <c r="X2217" i="23"/>
  <c r="X2218" i="23"/>
  <c r="X2219" i="23"/>
  <c r="X2220" i="23"/>
  <c r="X2221" i="23"/>
  <c r="X2222" i="23"/>
  <c r="X2223" i="23"/>
  <c r="X2224" i="23"/>
  <c r="X2225" i="23"/>
  <c r="X2226" i="23"/>
  <c r="X2227" i="23"/>
  <c r="X2228" i="23"/>
  <c r="X2229" i="23"/>
  <c r="X2230" i="23"/>
  <c r="X2231" i="23"/>
  <c r="X2232" i="23"/>
  <c r="X2233" i="23"/>
  <c r="X2234" i="23"/>
  <c r="X2235" i="23"/>
  <c r="X2236" i="23"/>
  <c r="X2237" i="23"/>
  <c r="X2238" i="23"/>
  <c r="X2239" i="23"/>
  <c r="X2240" i="23"/>
  <c r="X2241" i="23"/>
  <c r="X2242" i="23"/>
  <c r="X2243" i="23"/>
  <c r="X2244" i="23"/>
  <c r="X2245" i="23"/>
  <c r="X2246" i="23"/>
  <c r="X2247" i="23"/>
  <c r="X2248" i="23"/>
  <c r="X2249" i="23"/>
  <c r="X2250" i="23"/>
  <c r="X2251" i="23"/>
  <c r="X2252" i="23"/>
  <c r="X2253" i="23"/>
  <c r="X2254" i="23"/>
  <c r="X2255" i="23"/>
  <c r="X2256" i="23"/>
  <c r="X2257" i="23"/>
  <c r="X2258" i="23"/>
  <c r="X2259" i="23"/>
  <c r="X2260" i="23"/>
  <c r="X2261" i="23"/>
  <c r="X2262" i="23"/>
  <c r="X2263" i="23"/>
  <c r="X2264" i="23"/>
  <c r="X2265" i="23"/>
  <c r="X2266" i="23"/>
  <c r="X2267" i="23"/>
  <c r="X2268" i="23"/>
  <c r="X2269" i="23"/>
  <c r="X2270" i="23"/>
  <c r="X2271" i="23"/>
  <c r="X2272" i="23"/>
  <c r="X2273" i="23"/>
  <c r="X2274" i="23"/>
  <c r="X2275" i="23"/>
  <c r="X2276" i="23"/>
  <c r="X2277" i="23"/>
  <c r="X2278" i="23"/>
  <c r="X2279" i="23"/>
  <c r="X2280" i="23"/>
  <c r="X2281" i="23"/>
  <c r="X2282" i="23"/>
  <c r="X2283" i="23"/>
  <c r="X2284" i="23"/>
  <c r="X2285" i="23"/>
  <c r="X2286" i="23"/>
  <c r="X2287" i="23"/>
  <c r="X2288" i="23"/>
  <c r="X2289" i="23"/>
  <c r="X2290" i="23"/>
  <c r="X2291" i="23"/>
  <c r="X2292" i="23"/>
  <c r="X2293" i="23"/>
  <c r="X2294" i="23"/>
  <c r="X2295" i="23"/>
  <c r="X2296" i="23"/>
  <c r="X2297" i="23"/>
  <c r="X2298" i="23"/>
  <c r="X2299" i="23"/>
  <c r="X2300" i="23"/>
  <c r="X2301" i="23"/>
  <c r="X2302" i="23"/>
  <c r="X2303" i="23"/>
  <c r="X2304" i="23"/>
  <c r="X2305" i="23"/>
  <c r="X2306" i="23"/>
  <c r="X2307" i="23"/>
  <c r="X2308" i="23"/>
  <c r="X2309" i="23"/>
  <c r="X2310" i="23"/>
  <c r="X2311" i="23"/>
  <c r="X2312" i="23"/>
  <c r="X2313" i="23"/>
  <c r="X2314" i="23"/>
  <c r="X2315" i="23"/>
  <c r="X2316" i="23"/>
  <c r="X2317" i="23"/>
  <c r="X2318" i="23"/>
  <c r="X2319" i="23"/>
  <c r="X2320" i="23"/>
  <c r="X2321" i="23"/>
  <c r="X2322" i="23"/>
  <c r="X2323" i="23"/>
  <c r="X2324" i="23"/>
  <c r="X2325" i="23"/>
  <c r="X2326" i="23"/>
  <c r="X2327" i="23"/>
  <c r="X2328" i="23"/>
  <c r="X2329" i="23"/>
  <c r="X2330" i="23"/>
  <c r="X2331" i="23"/>
  <c r="X2332" i="23"/>
  <c r="X2333" i="23"/>
  <c r="X2334" i="23"/>
  <c r="X2335" i="23"/>
  <c r="X2336" i="23"/>
  <c r="X2337" i="23"/>
  <c r="X2338" i="23"/>
  <c r="X2339" i="23"/>
  <c r="X2340" i="23"/>
  <c r="X2341" i="23"/>
  <c r="X2342" i="23"/>
  <c r="X2343" i="23"/>
  <c r="X2344" i="23"/>
  <c r="X2345" i="23"/>
  <c r="X2346" i="23"/>
  <c r="X2347" i="23"/>
  <c r="X2348" i="23"/>
  <c r="X2349" i="23"/>
  <c r="X2350" i="23"/>
  <c r="X2351" i="23"/>
  <c r="X2352" i="23"/>
  <c r="X2353" i="23"/>
  <c r="X2354" i="23"/>
  <c r="X2355" i="23"/>
  <c r="X2356" i="23"/>
  <c r="X2357" i="23"/>
  <c r="X2358" i="23"/>
  <c r="X2359" i="23"/>
  <c r="X2360" i="23"/>
  <c r="X2361" i="23"/>
  <c r="X2362" i="23"/>
  <c r="X2363" i="23"/>
  <c r="X2364" i="23"/>
  <c r="X2365" i="23"/>
  <c r="X2366" i="23"/>
  <c r="X2367" i="23"/>
  <c r="X2368" i="23"/>
  <c r="X2369" i="23"/>
  <c r="X2370" i="23"/>
  <c r="X2371" i="23"/>
  <c r="X2372" i="23"/>
  <c r="X2373" i="23"/>
  <c r="X2374" i="23"/>
  <c r="X2375" i="23"/>
  <c r="X2376" i="23"/>
  <c r="X2377" i="23"/>
  <c r="X2378" i="23"/>
  <c r="X2379" i="23"/>
  <c r="X2380" i="23"/>
  <c r="X2381" i="23"/>
  <c r="X2382" i="23"/>
  <c r="X2383" i="23"/>
  <c r="X2384" i="23"/>
  <c r="X2385" i="23"/>
  <c r="X2386" i="23"/>
  <c r="X2387" i="23"/>
  <c r="X2388" i="23"/>
  <c r="X2389" i="23"/>
  <c r="X2390" i="23"/>
  <c r="X2391" i="23"/>
  <c r="X2392" i="23"/>
  <c r="X2393" i="23"/>
  <c r="X2394" i="23"/>
  <c r="X2395" i="23"/>
  <c r="X2396" i="23"/>
  <c r="X2397" i="23"/>
  <c r="X2398" i="23"/>
  <c r="X2399" i="23"/>
  <c r="X2400" i="23"/>
  <c r="X2401" i="23"/>
  <c r="X2402" i="23"/>
  <c r="X2403" i="23"/>
  <c r="X2404" i="23"/>
  <c r="X2405" i="23"/>
  <c r="X2406" i="23"/>
  <c r="X2407" i="23"/>
  <c r="X2408" i="23"/>
  <c r="X2409" i="23"/>
  <c r="X2410" i="23"/>
  <c r="X2411" i="23"/>
  <c r="X2412" i="23"/>
  <c r="X2413" i="23"/>
  <c r="X2414" i="23"/>
  <c r="X2415" i="23"/>
  <c r="X2416" i="23"/>
  <c r="X2417" i="23"/>
  <c r="X2418" i="23"/>
  <c r="X2419" i="23"/>
  <c r="X2420" i="23"/>
  <c r="X2421" i="23"/>
  <c r="X2422" i="23"/>
  <c r="X2423" i="23"/>
  <c r="X2424" i="23"/>
  <c r="X2425" i="23"/>
  <c r="X2426" i="23"/>
  <c r="X2427" i="23"/>
  <c r="X2428" i="23"/>
  <c r="X2429" i="23"/>
  <c r="X2430" i="23"/>
  <c r="X2431" i="23"/>
  <c r="X2432" i="23"/>
  <c r="X2433" i="23"/>
  <c r="X2434" i="23"/>
  <c r="X2435" i="23"/>
  <c r="X2436" i="23"/>
  <c r="X2437" i="23"/>
  <c r="X2438" i="23"/>
  <c r="X2439" i="23"/>
  <c r="X2440" i="23"/>
  <c r="X2441" i="23"/>
  <c r="X2442" i="23"/>
  <c r="X2443" i="23"/>
  <c r="X2444" i="23"/>
  <c r="X2445" i="23"/>
  <c r="X2446" i="23"/>
  <c r="X2447" i="23"/>
  <c r="X2448" i="23"/>
  <c r="X2449" i="23"/>
  <c r="X2450" i="23"/>
  <c r="X2451" i="23"/>
  <c r="X2452" i="23"/>
  <c r="X2453" i="23"/>
  <c r="X2454" i="23"/>
  <c r="X2455" i="23"/>
  <c r="X2456" i="23"/>
  <c r="X2457" i="23"/>
  <c r="X2458" i="23"/>
  <c r="X2459" i="23"/>
  <c r="X2460" i="23"/>
  <c r="X2461" i="23"/>
  <c r="X2462" i="23"/>
  <c r="X2463" i="23"/>
  <c r="X2464" i="23"/>
  <c r="X2465" i="23"/>
  <c r="X2466" i="23"/>
  <c r="X2467" i="23"/>
  <c r="X2468" i="23"/>
  <c r="X2469" i="23"/>
  <c r="X2470" i="23"/>
  <c r="X2471" i="23"/>
  <c r="X2472" i="23"/>
  <c r="X2473" i="23"/>
  <c r="X2474" i="23"/>
  <c r="X2475" i="23"/>
  <c r="X2476" i="23"/>
  <c r="X2477" i="23"/>
  <c r="X2478" i="23"/>
  <c r="X2479" i="23"/>
  <c r="X2480" i="23"/>
  <c r="X2481" i="23"/>
  <c r="X2482" i="23"/>
  <c r="X2483" i="23"/>
  <c r="X2484" i="23"/>
  <c r="X2485" i="23"/>
  <c r="X2486" i="23"/>
  <c r="X2487" i="23"/>
  <c r="X2488" i="23"/>
  <c r="X2489" i="23"/>
  <c r="X2490" i="23"/>
  <c r="X2491" i="23"/>
  <c r="X2492" i="23"/>
  <c r="X2493" i="23"/>
  <c r="X2494" i="23"/>
  <c r="X2495" i="23"/>
  <c r="X2496" i="23"/>
  <c r="X2497" i="23"/>
  <c r="X2498" i="23"/>
  <c r="X2499" i="23"/>
  <c r="X2500" i="23"/>
  <c r="X2501" i="23"/>
  <c r="X2502" i="23"/>
  <c r="X2503" i="23"/>
  <c r="X2504" i="23"/>
  <c r="X2505" i="23"/>
  <c r="X2506" i="23"/>
  <c r="X2507" i="23"/>
  <c r="X2508" i="23"/>
  <c r="X2509" i="23"/>
  <c r="X2510" i="23"/>
  <c r="X2511" i="23"/>
  <c r="X2512" i="23"/>
  <c r="X2513" i="23"/>
  <c r="X2514" i="23"/>
  <c r="X2515" i="23"/>
  <c r="X2516" i="23"/>
  <c r="X2517" i="23"/>
  <c r="X2518" i="23"/>
  <c r="X2519" i="23"/>
  <c r="X2520" i="23"/>
  <c r="X2521" i="23"/>
  <c r="X2522" i="23"/>
  <c r="X2523" i="23"/>
  <c r="X2524" i="23"/>
  <c r="X2525" i="23"/>
  <c r="X2526" i="23"/>
  <c r="X2527" i="23"/>
  <c r="X2528" i="23"/>
  <c r="X2529" i="23"/>
  <c r="X2530" i="23"/>
  <c r="X2531" i="23"/>
  <c r="X2532" i="23"/>
  <c r="X2533" i="23"/>
  <c r="X2534" i="23"/>
  <c r="X2535" i="23"/>
  <c r="X2536" i="23"/>
  <c r="X2537" i="23"/>
  <c r="X2538" i="23"/>
  <c r="X2539" i="23"/>
  <c r="X2540" i="23"/>
  <c r="X2541" i="23"/>
  <c r="X2542" i="23"/>
  <c r="X2543" i="23"/>
  <c r="X2544" i="23"/>
  <c r="X2545" i="23"/>
  <c r="X2546" i="23"/>
  <c r="X2547" i="23"/>
  <c r="X2548" i="23"/>
  <c r="X2549" i="23"/>
  <c r="X2550" i="23"/>
  <c r="X2551" i="23"/>
  <c r="X2552" i="23"/>
  <c r="X2553" i="23"/>
  <c r="X2554" i="23"/>
  <c r="X2555" i="23"/>
  <c r="X2556" i="23"/>
  <c r="X2557" i="23"/>
  <c r="X2558" i="23"/>
  <c r="X2559" i="23"/>
  <c r="X2560" i="23"/>
  <c r="X2561" i="23"/>
  <c r="X2562" i="23"/>
  <c r="X2563" i="23"/>
  <c r="X2564" i="23"/>
  <c r="X2565" i="23"/>
  <c r="X2566" i="23"/>
  <c r="X2567" i="23"/>
  <c r="X2568" i="23"/>
  <c r="X2569" i="23"/>
  <c r="X2570" i="23"/>
  <c r="X2571" i="23"/>
  <c r="X2572" i="23"/>
  <c r="X2573" i="23"/>
  <c r="X2574" i="23"/>
  <c r="X2575" i="23"/>
  <c r="X2576" i="23"/>
  <c r="X2577" i="23"/>
  <c r="X2578" i="23"/>
  <c r="X2579" i="23"/>
  <c r="X2580" i="23"/>
  <c r="X2581" i="23"/>
  <c r="X2582" i="23"/>
  <c r="X2583" i="23"/>
  <c r="X2584" i="23"/>
  <c r="X2585" i="23"/>
  <c r="X2586" i="23"/>
  <c r="X2587" i="23"/>
  <c r="X2588" i="23"/>
  <c r="X2589" i="23"/>
  <c r="X2590" i="23"/>
  <c r="X2591" i="23"/>
  <c r="X2592" i="23"/>
  <c r="X2593" i="23"/>
  <c r="X2594" i="23"/>
  <c r="X2595" i="23"/>
  <c r="X2596" i="23"/>
  <c r="X2597" i="23"/>
  <c r="X2598" i="23"/>
  <c r="X2599" i="23"/>
  <c r="X2600" i="23"/>
  <c r="X2601" i="23"/>
  <c r="X2602" i="23"/>
  <c r="X2603" i="23"/>
  <c r="X2604" i="23"/>
  <c r="X2605" i="23"/>
  <c r="X2606" i="23"/>
  <c r="X2607" i="23"/>
  <c r="X2608" i="23"/>
  <c r="X2609" i="23"/>
  <c r="X2610" i="23"/>
  <c r="X2611" i="23"/>
  <c r="X2612" i="23"/>
  <c r="X2613" i="23"/>
  <c r="X2614" i="23"/>
  <c r="X2615" i="23"/>
  <c r="X2616" i="23"/>
  <c r="X2617" i="23"/>
  <c r="X2618" i="23"/>
  <c r="X2619" i="23"/>
  <c r="X2620" i="23"/>
  <c r="X2621" i="23"/>
  <c r="X2622" i="23"/>
  <c r="X2623" i="23"/>
  <c r="X2624" i="23"/>
  <c r="X2625" i="23"/>
  <c r="X2626" i="23"/>
  <c r="X2627" i="23"/>
  <c r="X2628" i="23"/>
  <c r="X2629" i="23"/>
  <c r="X2630" i="23"/>
  <c r="X2631" i="23"/>
  <c r="X2632" i="23"/>
  <c r="X2633" i="23"/>
  <c r="X2634" i="23"/>
  <c r="X2635" i="23"/>
  <c r="X2636" i="23"/>
  <c r="X2637" i="23"/>
  <c r="X2638" i="23"/>
  <c r="X2639" i="23"/>
  <c r="X2640" i="23"/>
  <c r="X2641" i="23"/>
  <c r="X2642" i="23"/>
  <c r="X2643" i="23"/>
  <c r="X2644" i="23"/>
  <c r="X2645" i="23"/>
  <c r="X2646" i="23"/>
  <c r="X2647" i="23"/>
  <c r="X2648" i="23"/>
  <c r="X2649" i="23"/>
  <c r="X2650" i="23"/>
  <c r="X2651" i="23"/>
  <c r="X2652" i="23"/>
  <c r="X2653" i="23"/>
  <c r="X2654" i="23"/>
  <c r="X2655" i="23"/>
  <c r="X2656" i="23"/>
  <c r="X2657" i="23"/>
  <c r="X2658" i="23"/>
  <c r="X2659" i="23"/>
  <c r="X2660" i="23"/>
  <c r="X2661" i="23"/>
  <c r="X2662" i="23"/>
  <c r="X2663" i="23"/>
  <c r="X2664" i="23"/>
  <c r="X2665" i="23"/>
  <c r="X2666" i="23"/>
  <c r="X2667" i="23"/>
  <c r="X2668" i="23"/>
  <c r="X2669" i="23"/>
  <c r="X2670" i="23"/>
  <c r="X2671" i="23"/>
  <c r="X2672" i="23"/>
  <c r="X2673" i="23"/>
  <c r="X2674" i="23"/>
  <c r="X2675" i="23"/>
  <c r="X2676" i="23"/>
  <c r="X2677" i="23"/>
  <c r="X2678" i="23"/>
  <c r="X2679" i="23"/>
  <c r="X2680" i="23"/>
  <c r="X2681" i="23"/>
  <c r="X2682" i="23"/>
  <c r="X2683" i="23"/>
  <c r="X2684" i="23"/>
  <c r="X2685" i="23"/>
  <c r="X2686" i="23"/>
  <c r="X2687" i="23"/>
  <c r="X2688" i="23"/>
  <c r="X2689" i="23"/>
  <c r="X2690" i="23"/>
  <c r="X2691" i="23"/>
  <c r="X2692" i="23"/>
  <c r="X2693" i="23"/>
  <c r="X2694" i="23"/>
  <c r="X2695" i="23"/>
  <c r="X2696" i="23"/>
  <c r="X2697" i="23"/>
  <c r="X2698" i="23"/>
  <c r="X2699" i="23"/>
  <c r="X2700" i="23"/>
  <c r="X2701" i="23"/>
  <c r="X2702" i="23"/>
  <c r="X2703" i="23"/>
  <c r="X2704" i="23"/>
  <c r="X2705" i="23"/>
  <c r="X2706" i="23"/>
  <c r="X2707" i="23"/>
  <c r="X2708" i="23"/>
  <c r="X2709" i="23"/>
  <c r="X2710" i="23"/>
  <c r="X2711" i="23"/>
  <c r="X2712" i="23"/>
  <c r="X2713" i="23"/>
  <c r="X2714" i="23"/>
  <c r="X2715" i="23"/>
  <c r="X2716" i="23"/>
  <c r="X2717" i="23"/>
  <c r="X2718" i="23"/>
  <c r="X2719" i="23"/>
  <c r="X2720" i="23"/>
  <c r="X2721" i="23"/>
  <c r="X2722" i="23"/>
  <c r="X2723" i="23"/>
  <c r="X2724" i="23"/>
  <c r="X2725" i="23"/>
  <c r="X2726" i="23"/>
  <c r="X2727" i="23"/>
  <c r="X2728" i="23"/>
  <c r="X2729" i="23"/>
  <c r="X2730" i="23"/>
  <c r="X2731" i="23"/>
  <c r="X2732" i="23"/>
  <c r="X2733" i="23"/>
  <c r="X2734" i="23"/>
  <c r="X2735" i="23"/>
  <c r="X2736" i="23"/>
  <c r="X2737" i="23"/>
  <c r="X2738" i="23"/>
  <c r="X2739" i="23"/>
  <c r="X2740" i="23"/>
  <c r="X2741" i="23"/>
  <c r="X2742" i="23"/>
  <c r="X2743" i="23"/>
  <c r="X2744" i="23"/>
  <c r="X2745" i="23"/>
  <c r="X2746" i="23"/>
  <c r="X2747" i="23"/>
  <c r="X2748" i="23"/>
  <c r="X2749" i="23"/>
  <c r="X2750" i="23"/>
  <c r="X2751" i="23"/>
  <c r="X2752" i="23"/>
  <c r="X2753" i="23"/>
  <c r="X2754" i="23"/>
  <c r="X2755" i="23"/>
  <c r="X2756" i="23"/>
  <c r="X2757" i="23"/>
  <c r="X2758" i="23"/>
  <c r="X2759" i="23"/>
  <c r="X2760" i="23"/>
  <c r="X2761" i="23"/>
  <c r="X2762" i="23"/>
  <c r="X2763" i="23"/>
  <c r="X2764" i="23"/>
  <c r="X2765" i="23"/>
  <c r="X2766" i="23"/>
  <c r="X2767" i="23"/>
  <c r="X2768" i="23"/>
  <c r="X2769" i="23"/>
  <c r="X2770" i="23"/>
  <c r="X2771" i="23"/>
  <c r="X2772" i="23"/>
  <c r="X2773" i="23"/>
  <c r="X2774" i="23"/>
  <c r="X2775" i="23"/>
  <c r="X2776" i="23"/>
  <c r="X2777" i="23"/>
  <c r="X2778" i="23"/>
  <c r="X2779" i="23"/>
  <c r="X2780" i="23"/>
  <c r="X2781" i="23"/>
  <c r="X2782" i="23"/>
  <c r="X2783" i="23"/>
  <c r="X2784" i="23"/>
  <c r="X2785" i="23"/>
  <c r="X2786" i="23"/>
  <c r="X2787" i="23"/>
  <c r="X2788" i="23"/>
  <c r="X2789" i="23"/>
  <c r="X2790" i="23"/>
  <c r="X2791" i="23"/>
  <c r="X2792" i="23"/>
  <c r="X2793" i="23"/>
  <c r="X2794" i="23"/>
  <c r="X2795" i="23"/>
  <c r="X2796" i="23"/>
  <c r="X2797" i="23"/>
  <c r="X2798" i="23"/>
  <c r="X2799" i="23"/>
  <c r="X2800" i="23"/>
  <c r="X2801" i="23"/>
  <c r="X2802" i="23"/>
  <c r="X2803" i="23"/>
  <c r="X2804" i="23"/>
  <c r="X2805" i="23"/>
  <c r="X2806" i="23"/>
  <c r="X2807" i="23"/>
  <c r="X2808" i="23"/>
  <c r="X2809" i="23"/>
  <c r="X2810" i="23"/>
  <c r="X2811" i="23"/>
  <c r="X2812" i="23"/>
  <c r="X2813" i="23"/>
  <c r="X2814" i="23"/>
  <c r="X2815" i="23"/>
  <c r="X2816" i="23"/>
  <c r="X2817" i="23"/>
  <c r="X2818" i="23"/>
  <c r="X2819" i="23"/>
  <c r="X2820" i="23"/>
  <c r="X2821" i="23"/>
  <c r="X2822" i="23"/>
  <c r="X2823" i="23"/>
  <c r="X2824" i="23"/>
  <c r="X2825" i="23"/>
  <c r="X2826" i="23"/>
  <c r="X2827" i="23"/>
  <c r="X2828" i="23"/>
  <c r="X2829" i="23"/>
  <c r="X2830" i="23"/>
  <c r="X2831" i="23"/>
  <c r="X2832" i="23"/>
  <c r="X2833" i="23"/>
  <c r="X2834" i="23"/>
  <c r="X2835" i="23"/>
  <c r="X2836" i="23"/>
  <c r="X2837" i="23"/>
  <c r="X2838" i="23"/>
  <c r="X2839" i="23"/>
  <c r="X2840" i="23"/>
  <c r="X2841" i="23"/>
  <c r="X2842" i="23"/>
  <c r="X2843" i="23"/>
  <c r="X2844" i="23"/>
  <c r="X2845" i="23"/>
  <c r="X2846" i="23"/>
  <c r="X2847" i="23"/>
  <c r="X2848" i="23"/>
  <c r="X2849" i="23"/>
  <c r="X2850" i="23"/>
  <c r="X2851" i="23"/>
  <c r="X2852" i="23"/>
  <c r="X2853" i="23"/>
  <c r="X2854" i="23"/>
  <c r="X2855" i="23"/>
  <c r="X2856" i="23"/>
  <c r="X2857" i="23"/>
  <c r="X2858" i="23"/>
  <c r="X2859" i="23"/>
  <c r="X2860" i="23"/>
  <c r="X2861" i="23"/>
  <c r="X2862" i="23"/>
  <c r="X2863" i="23"/>
  <c r="X2864" i="23"/>
  <c r="X2865" i="23"/>
  <c r="X2866" i="23"/>
  <c r="X2867" i="23"/>
  <c r="X2868" i="23"/>
  <c r="X2869" i="23"/>
  <c r="X2870" i="23"/>
  <c r="X2871" i="23"/>
  <c r="X2872" i="23"/>
  <c r="X2873" i="23"/>
  <c r="X2874" i="23"/>
  <c r="X2875" i="23"/>
  <c r="X2876" i="23"/>
  <c r="X2877" i="23"/>
  <c r="X2878" i="23"/>
  <c r="X2879" i="23"/>
  <c r="X2880" i="23"/>
  <c r="X2881" i="23"/>
  <c r="X2882" i="23"/>
  <c r="X2883" i="23"/>
  <c r="X2884" i="23"/>
  <c r="X2885" i="23"/>
  <c r="X2886" i="23"/>
  <c r="X2887" i="23"/>
  <c r="X2888" i="23"/>
  <c r="X2889" i="23"/>
  <c r="X2890" i="23"/>
  <c r="X2891" i="23"/>
  <c r="X2892" i="23"/>
  <c r="X2893" i="23"/>
  <c r="X2894" i="23"/>
  <c r="X2895" i="23"/>
  <c r="X2896" i="23"/>
  <c r="X2897" i="23"/>
  <c r="X2898" i="23"/>
  <c r="X2899" i="23"/>
  <c r="X2900" i="23"/>
  <c r="X2901" i="23"/>
  <c r="X2902" i="23"/>
  <c r="X2903" i="23"/>
  <c r="X2904" i="23"/>
  <c r="X2905" i="23"/>
  <c r="X2906" i="23"/>
  <c r="X2907" i="23"/>
  <c r="X2908" i="23"/>
  <c r="X2909" i="23"/>
  <c r="X2910" i="23"/>
  <c r="X2911" i="23"/>
  <c r="X2912" i="23"/>
  <c r="X2913" i="23"/>
  <c r="X2914" i="23"/>
  <c r="X2915" i="23"/>
  <c r="X2916" i="23"/>
  <c r="X2917" i="23"/>
  <c r="X2918" i="23"/>
  <c r="X2919" i="23"/>
  <c r="X2920" i="23"/>
  <c r="X2921" i="23"/>
  <c r="X2922" i="23"/>
  <c r="X2923" i="23"/>
  <c r="X2924" i="23"/>
  <c r="X2925" i="23"/>
  <c r="X2926" i="23"/>
  <c r="X2927" i="23"/>
  <c r="X2928" i="23"/>
  <c r="X2929" i="23"/>
  <c r="X2930" i="23"/>
  <c r="X2931" i="23"/>
  <c r="X2932" i="23"/>
  <c r="X2933" i="23"/>
  <c r="X2934" i="23"/>
  <c r="X2935" i="23"/>
  <c r="X2936" i="23"/>
  <c r="X2937" i="23"/>
  <c r="X2938" i="23"/>
  <c r="X2939" i="23"/>
  <c r="X2940" i="23"/>
  <c r="X2941" i="23"/>
  <c r="X2942" i="23"/>
  <c r="X2943" i="23"/>
  <c r="X2944" i="23"/>
  <c r="X2945" i="23"/>
  <c r="X2946" i="23"/>
  <c r="X2947" i="23"/>
  <c r="X2948" i="23"/>
  <c r="X2949" i="23"/>
  <c r="X2950" i="23"/>
  <c r="X2951" i="23"/>
  <c r="X2952" i="23"/>
  <c r="X2953" i="23"/>
  <c r="X2954" i="23"/>
  <c r="X2955" i="23"/>
  <c r="X2956" i="23"/>
  <c r="X2957" i="23"/>
  <c r="X2958" i="23"/>
  <c r="X2959" i="23"/>
  <c r="X2960" i="23"/>
  <c r="X2961" i="23"/>
  <c r="X2962" i="23"/>
  <c r="X2963" i="23"/>
  <c r="X2964" i="23"/>
  <c r="X2965" i="23"/>
  <c r="X2966" i="23"/>
  <c r="X2967" i="23"/>
  <c r="X2968" i="23"/>
  <c r="X2969" i="23"/>
  <c r="X2970" i="23"/>
  <c r="X2971" i="23"/>
  <c r="X2972" i="23"/>
  <c r="X2973" i="23"/>
  <c r="X2974" i="23"/>
  <c r="X2975" i="23"/>
  <c r="X2976" i="23"/>
  <c r="X2977" i="23"/>
  <c r="X2978" i="23"/>
  <c r="X2979" i="23"/>
  <c r="X2980" i="23"/>
  <c r="X2981" i="23"/>
  <c r="X2982" i="23"/>
  <c r="X2983" i="23"/>
  <c r="X2984" i="23"/>
  <c r="X2985" i="23"/>
  <c r="X2986" i="23"/>
  <c r="X2987" i="23"/>
  <c r="X2988" i="23"/>
  <c r="X2989" i="23"/>
  <c r="X2990" i="23"/>
  <c r="X2991" i="23"/>
  <c r="X2992" i="23"/>
  <c r="X2993" i="23"/>
  <c r="X2994" i="23"/>
  <c r="X2995" i="23"/>
  <c r="X2996" i="23"/>
  <c r="X2997" i="23"/>
  <c r="X2998" i="23"/>
  <c r="X2999" i="23"/>
  <c r="X3000" i="23"/>
  <c r="X3001" i="23"/>
  <c r="X3002" i="23"/>
  <c r="X3003" i="23"/>
  <c r="X3004" i="23"/>
  <c r="X3005" i="23"/>
  <c r="X3006" i="23"/>
  <c r="X3007" i="23"/>
  <c r="X3008" i="23"/>
  <c r="X3009" i="23"/>
  <c r="X3010" i="23"/>
  <c r="X3011" i="23"/>
  <c r="X3012" i="23"/>
  <c r="X3013" i="23"/>
  <c r="X3014" i="23"/>
  <c r="X3015" i="23"/>
  <c r="X3016" i="23"/>
  <c r="X3017" i="23"/>
  <c r="X3018" i="23"/>
  <c r="X3019" i="23"/>
  <c r="X3020" i="23"/>
  <c r="X3021" i="23"/>
  <c r="X3022" i="23"/>
  <c r="X3023" i="23"/>
  <c r="X3024" i="23"/>
  <c r="X3025" i="23"/>
  <c r="X3026" i="23"/>
  <c r="X3027" i="23"/>
  <c r="X3028" i="23"/>
  <c r="X3029" i="23"/>
  <c r="X3030" i="23"/>
  <c r="X3031" i="23"/>
  <c r="X3032" i="23"/>
  <c r="X3033" i="23"/>
  <c r="X3034" i="23"/>
  <c r="X3035" i="23"/>
  <c r="X3036" i="23"/>
  <c r="X3037" i="23"/>
  <c r="X3038" i="23"/>
  <c r="X3039" i="23"/>
  <c r="X3040" i="23"/>
  <c r="X3041" i="23"/>
  <c r="X3042" i="23"/>
  <c r="X3043" i="23"/>
  <c r="X3044" i="23"/>
  <c r="X3045" i="23"/>
  <c r="X3046" i="23"/>
  <c r="X3047" i="23"/>
  <c r="X3048" i="23"/>
  <c r="X3049" i="23"/>
  <c r="X3050" i="23"/>
  <c r="X3051" i="23"/>
  <c r="X3052" i="23"/>
  <c r="X3053" i="23"/>
  <c r="X3054" i="23"/>
  <c r="X3055" i="23"/>
  <c r="X3056" i="23"/>
  <c r="X3057" i="23"/>
  <c r="X3058" i="23"/>
  <c r="X3059" i="23"/>
  <c r="X3060" i="23"/>
  <c r="X3061" i="23"/>
  <c r="X3062" i="23"/>
  <c r="X3063" i="23"/>
  <c r="X3064" i="23"/>
  <c r="X3065" i="23"/>
  <c r="X3066" i="23"/>
  <c r="X3067" i="23"/>
  <c r="X3068" i="23"/>
  <c r="X3069" i="23"/>
  <c r="X3070" i="23"/>
  <c r="X3071" i="23"/>
  <c r="X3072" i="23"/>
  <c r="X3073" i="23"/>
  <c r="X3074" i="23"/>
  <c r="X3075" i="23"/>
  <c r="X3076" i="23"/>
  <c r="X3077" i="23"/>
  <c r="X3078" i="23"/>
  <c r="X3079" i="23"/>
  <c r="X3080" i="23"/>
  <c r="X3081" i="23"/>
  <c r="X3082" i="23"/>
  <c r="X3083" i="23"/>
  <c r="X3084" i="23"/>
  <c r="X3085" i="23"/>
  <c r="X3086" i="23"/>
  <c r="X3087" i="23"/>
  <c r="X3088" i="23"/>
  <c r="X3089" i="23"/>
  <c r="X3090" i="23"/>
  <c r="X3091" i="23"/>
  <c r="X3092" i="23"/>
  <c r="X3093" i="23"/>
  <c r="X933" i="23"/>
  <c r="BX91" i="13"/>
  <c r="BX93" i="13"/>
  <c r="BW95" i="13"/>
  <c r="BX99" i="13"/>
  <c r="BW106" i="13"/>
  <c r="BW107" i="13"/>
  <c r="BX113" i="13"/>
  <c r="BW119" i="13"/>
  <c r="BX125" i="13"/>
  <c r="BX127" i="13"/>
  <c r="BW129" i="13"/>
  <c r="BX133" i="13"/>
  <c r="BW134" i="13"/>
  <c r="BW143" i="13"/>
  <c r="BW147" i="13"/>
  <c r="BX148" i="13"/>
  <c r="BW149" i="13"/>
  <c r="BW152" i="13"/>
  <c r="BX154" i="13"/>
  <c r="BW155" i="13"/>
  <c r="BX156" i="13"/>
  <c r="BX157" i="13"/>
  <c r="BX158" i="13"/>
  <c r="BX159" i="13"/>
  <c r="G90" i="20" l="1"/>
  <c r="AB90" i="20"/>
  <c r="G93" i="20"/>
  <c r="AB93" i="20"/>
  <c r="G92" i="20"/>
  <c r="AB92" i="20"/>
  <c r="G96" i="20"/>
  <c r="AB96" i="20"/>
  <c r="G95" i="20"/>
  <c r="AB95" i="20"/>
  <c r="G91" i="20"/>
  <c r="AB91" i="20"/>
  <c r="G94" i="20"/>
  <c r="AB94" i="20"/>
  <c r="G97" i="20"/>
  <c r="AB97" i="20"/>
  <c r="G89" i="20"/>
  <c r="AB89" i="20"/>
  <c r="G88" i="20"/>
  <c r="AB88" i="20"/>
  <c r="DT41" i="24"/>
  <c r="BR64" i="24"/>
  <c r="N72" i="20" s="1"/>
  <c r="BR55" i="24"/>
  <c r="N63" i="20" s="1"/>
  <c r="DT44" i="24"/>
  <c r="DY43" i="24"/>
  <c r="N92" i="20" s="1"/>
  <c r="DY46" i="24"/>
  <c r="N95" i="20" s="1"/>
  <c r="DT40" i="24"/>
  <c r="DY39" i="24"/>
  <c r="N88" i="20" s="1"/>
  <c r="BR62" i="24"/>
  <c r="N70" i="20" s="1"/>
  <c r="BR59" i="24"/>
  <c r="N67" i="20" s="1"/>
  <c r="DY44" i="24"/>
  <c r="N93" i="20" s="1"/>
  <c r="BR61" i="24"/>
  <c r="N69" i="20" s="1"/>
  <c r="DY48" i="24"/>
  <c r="N97" i="20" s="1"/>
  <c r="BR63" i="24"/>
  <c r="N71" i="20" s="1"/>
  <c r="BR57" i="24"/>
  <c r="N65" i="20" s="1"/>
  <c r="DT43" i="24"/>
  <c r="DY42" i="24"/>
  <c r="N91" i="20" s="1"/>
  <c r="CZ21" i="24"/>
  <c r="DY51" i="24"/>
  <c r="BR60" i="24"/>
  <c r="N68" i="20" s="1"/>
  <c r="DY45" i="24"/>
  <c r="N94" i="20" s="1"/>
  <c r="BR56" i="24"/>
  <c r="N64" i="20" s="1"/>
  <c r="DY41" i="24"/>
  <c r="N90" i="20" s="1"/>
  <c r="DT42" i="24"/>
  <c r="H933" i="23"/>
  <c r="V933" i="23" s="1"/>
  <c r="H932" i="23"/>
  <c r="V932" i="23" s="1"/>
  <c r="H929" i="23"/>
  <c r="V929" i="23" s="1"/>
  <c r="H928" i="23"/>
  <c r="H927" i="23"/>
  <c r="V927" i="23" s="1"/>
  <c r="H926" i="23"/>
  <c r="V926" i="23" s="1"/>
  <c r="H925" i="23"/>
  <c r="V925" i="23" s="1"/>
  <c r="H924" i="23"/>
  <c r="V924" i="23" s="1"/>
  <c r="H923" i="23"/>
  <c r="V923" i="23" s="1"/>
  <c r="H922" i="23"/>
  <c r="V922" i="23" s="1"/>
  <c r="H921" i="23"/>
  <c r="V921" i="23" s="1"/>
  <c r="H920" i="23"/>
  <c r="V920" i="23" s="1"/>
  <c r="H919" i="23"/>
  <c r="V919" i="23" s="1"/>
  <c r="H918" i="23"/>
  <c r="V918" i="23" s="1"/>
  <c r="H917" i="23"/>
  <c r="V917" i="23" s="1"/>
  <c r="H916" i="23"/>
  <c r="V916" i="23" s="1"/>
  <c r="H915" i="23"/>
  <c r="V915" i="23" s="1"/>
  <c r="H914" i="23"/>
  <c r="V914" i="23" s="1"/>
  <c r="H913" i="23"/>
  <c r="V913" i="23" s="1"/>
  <c r="H912" i="23"/>
  <c r="V912" i="23" s="1"/>
  <c r="H911" i="23"/>
  <c r="V911" i="23" s="1"/>
  <c r="H910" i="23"/>
  <c r="V910" i="23" s="1"/>
  <c r="H909" i="23"/>
  <c r="V909" i="23" s="1"/>
  <c r="H908" i="23"/>
  <c r="V908" i="23" s="1"/>
  <c r="H907" i="23"/>
  <c r="V907" i="23" s="1"/>
  <c r="H906" i="23"/>
  <c r="V906" i="23" s="1"/>
  <c r="H905" i="23"/>
  <c r="V905" i="23" s="1"/>
  <c r="H904" i="23"/>
  <c r="V904" i="23" s="1"/>
  <c r="H903" i="23"/>
  <c r="V903" i="23" s="1"/>
  <c r="H902" i="23"/>
  <c r="V902" i="23" s="1"/>
  <c r="H901" i="23"/>
  <c r="V901" i="23" s="1"/>
  <c r="H900" i="23"/>
  <c r="V900" i="23" s="1"/>
  <c r="H899" i="23"/>
  <c r="V899" i="23" s="1"/>
  <c r="H898" i="23"/>
  <c r="V898" i="23" s="1"/>
  <c r="H897" i="23"/>
  <c r="V897" i="23" s="1"/>
  <c r="H896" i="23"/>
  <c r="V896" i="23" s="1"/>
  <c r="H895" i="23"/>
  <c r="V895" i="23" s="1"/>
  <c r="H894" i="23"/>
  <c r="V894" i="23" s="1"/>
  <c r="H893" i="23"/>
  <c r="V893" i="23" s="1"/>
  <c r="H892" i="23"/>
  <c r="V892" i="23" s="1"/>
  <c r="H891" i="23"/>
  <c r="V891" i="23" s="1"/>
  <c r="H890" i="23"/>
  <c r="V890" i="23" s="1"/>
  <c r="H889" i="23"/>
  <c r="V889" i="23" s="1"/>
  <c r="H888" i="23"/>
  <c r="V888" i="23" s="1"/>
  <c r="H887" i="23"/>
  <c r="V887" i="23" s="1"/>
  <c r="H886" i="23"/>
  <c r="V886" i="23" s="1"/>
  <c r="H885" i="23"/>
  <c r="V885" i="23" s="1"/>
  <c r="H884" i="23"/>
  <c r="V884" i="23" s="1"/>
  <c r="H883" i="23"/>
  <c r="V883" i="23" s="1"/>
  <c r="H882" i="23"/>
  <c r="V882" i="23" s="1"/>
  <c r="H881" i="23"/>
  <c r="V881" i="23" s="1"/>
  <c r="H880" i="23"/>
  <c r="V880" i="23" s="1"/>
  <c r="H879" i="23"/>
  <c r="V879" i="23" s="1"/>
  <c r="H878" i="23"/>
  <c r="V878" i="23" s="1"/>
  <c r="H877" i="23"/>
  <c r="V877" i="23" s="1"/>
  <c r="H876" i="23"/>
  <c r="V876" i="23" s="1"/>
  <c r="H875" i="23"/>
  <c r="V875" i="23" s="1"/>
  <c r="H874" i="23"/>
  <c r="V874" i="23" s="1"/>
  <c r="H873" i="23"/>
  <c r="V873" i="23" s="1"/>
  <c r="H872" i="23"/>
  <c r="V872" i="23" s="1"/>
  <c r="H871" i="23"/>
  <c r="V871" i="23" s="1"/>
  <c r="H870" i="23"/>
  <c r="V870" i="23" s="1"/>
  <c r="H869" i="23"/>
  <c r="V869" i="23" s="1"/>
  <c r="H868" i="23"/>
  <c r="V868" i="23" s="1"/>
  <c r="H867" i="23"/>
  <c r="V867" i="23" s="1"/>
  <c r="H866" i="23"/>
  <c r="V866" i="23" s="1"/>
  <c r="H865" i="23"/>
  <c r="V865" i="23" s="1"/>
  <c r="H864" i="23"/>
  <c r="V864" i="23" s="1"/>
  <c r="H863" i="23"/>
  <c r="V863" i="23" s="1"/>
  <c r="H862" i="23"/>
  <c r="V862" i="23" s="1"/>
  <c r="H861" i="23"/>
  <c r="V861" i="23" s="1"/>
  <c r="H860" i="23"/>
  <c r="V860" i="23" s="1"/>
  <c r="H859" i="23"/>
  <c r="V859" i="23" s="1"/>
  <c r="H858" i="23"/>
  <c r="V858" i="23" s="1"/>
  <c r="H857" i="23"/>
  <c r="V857" i="23" s="1"/>
  <c r="H856" i="23"/>
  <c r="V856" i="23" s="1"/>
  <c r="H855" i="23"/>
  <c r="V855" i="23" s="1"/>
  <c r="H854" i="23"/>
  <c r="V854" i="23" s="1"/>
  <c r="H853" i="23"/>
  <c r="V853" i="23" s="1"/>
  <c r="H852" i="23"/>
  <c r="V852" i="23" s="1"/>
  <c r="H851" i="23"/>
  <c r="V851" i="23" s="1"/>
  <c r="H850" i="23"/>
  <c r="V850" i="23" s="1"/>
  <c r="H849" i="23"/>
  <c r="V849" i="23" s="1"/>
  <c r="H848" i="23"/>
  <c r="V848" i="23" s="1"/>
  <c r="H847" i="23"/>
  <c r="V847" i="23" s="1"/>
  <c r="H846" i="23"/>
  <c r="V846" i="23" s="1"/>
  <c r="H845" i="23"/>
  <c r="V845" i="23" s="1"/>
  <c r="H844" i="23"/>
  <c r="V844" i="23" s="1"/>
  <c r="H843" i="23"/>
  <c r="V843" i="23" s="1"/>
  <c r="H842" i="23"/>
  <c r="V842" i="23" s="1"/>
  <c r="H841" i="23"/>
  <c r="V841" i="23" s="1"/>
  <c r="H840" i="23"/>
  <c r="V840" i="23" s="1"/>
  <c r="H839" i="23"/>
  <c r="V839" i="23" s="1"/>
  <c r="H838" i="23"/>
  <c r="V838" i="23" s="1"/>
  <c r="H837" i="23"/>
  <c r="V837" i="23" s="1"/>
  <c r="H836" i="23"/>
  <c r="V836" i="23" s="1"/>
  <c r="H835" i="23"/>
  <c r="V835" i="23" s="1"/>
  <c r="H834" i="23"/>
  <c r="V834" i="23" s="1"/>
  <c r="H833" i="23"/>
  <c r="V833" i="23" s="1"/>
  <c r="H832" i="23"/>
  <c r="V832" i="23" s="1"/>
  <c r="H831" i="23"/>
  <c r="V831" i="23" s="1"/>
  <c r="H830" i="23"/>
  <c r="V830" i="23" s="1"/>
  <c r="H829" i="23"/>
  <c r="V829" i="23" s="1"/>
  <c r="H828" i="23"/>
  <c r="V828" i="23" s="1"/>
  <c r="H827" i="23"/>
  <c r="V827" i="23" s="1"/>
  <c r="H826" i="23"/>
  <c r="V826" i="23" s="1"/>
  <c r="H825" i="23"/>
  <c r="V825" i="23" s="1"/>
  <c r="H824" i="23"/>
  <c r="V824" i="23" s="1"/>
  <c r="H823" i="23"/>
  <c r="V823" i="23" s="1"/>
  <c r="H822" i="23"/>
  <c r="V822" i="23" s="1"/>
  <c r="H821" i="23"/>
  <c r="V821" i="23" s="1"/>
  <c r="H820" i="23"/>
  <c r="V820" i="23" s="1"/>
  <c r="H819" i="23"/>
  <c r="V819" i="23" s="1"/>
  <c r="H818" i="23"/>
  <c r="V818" i="23" s="1"/>
  <c r="H817" i="23"/>
  <c r="V817" i="23" s="1"/>
  <c r="H816" i="23"/>
  <c r="V816" i="23" s="1"/>
  <c r="H815" i="23"/>
  <c r="V815" i="23" s="1"/>
  <c r="H814" i="23"/>
  <c r="V814" i="23" s="1"/>
  <c r="H813" i="23"/>
  <c r="V813" i="23" s="1"/>
  <c r="H812" i="23"/>
  <c r="V812" i="23" s="1"/>
  <c r="H811" i="23"/>
  <c r="V811" i="23" s="1"/>
  <c r="H810" i="23"/>
  <c r="V810" i="23" s="1"/>
  <c r="H809" i="23"/>
  <c r="V809" i="23" s="1"/>
  <c r="H808" i="23"/>
  <c r="V808" i="23" s="1"/>
  <c r="H807" i="23"/>
  <c r="V807" i="23" s="1"/>
  <c r="H806" i="23"/>
  <c r="V806" i="23" s="1"/>
  <c r="H805" i="23"/>
  <c r="V805" i="23" s="1"/>
  <c r="H804" i="23"/>
  <c r="V804" i="23" s="1"/>
  <c r="H803" i="23"/>
  <c r="V803" i="23" s="1"/>
  <c r="H802" i="23"/>
  <c r="V802" i="23" s="1"/>
  <c r="H801" i="23"/>
  <c r="V801" i="23" s="1"/>
  <c r="H800" i="23"/>
  <c r="V800" i="23" s="1"/>
  <c r="H799" i="23"/>
  <c r="V799" i="23" s="1"/>
  <c r="H798" i="23"/>
  <c r="V798" i="23" s="1"/>
  <c r="H797" i="23"/>
  <c r="V797" i="23" s="1"/>
  <c r="H102" i="23"/>
  <c r="V102" i="23" s="1"/>
  <c r="H105" i="23"/>
  <c r="V105" i="23" s="1"/>
  <c r="H255" i="23"/>
  <c r="V255" i="23" s="1"/>
  <c r="H450" i="23"/>
  <c r="V450" i="23" s="1"/>
  <c r="H656" i="23"/>
  <c r="V656" i="23" s="1"/>
  <c r="H930" i="23"/>
  <c r="V930" i="23" s="1"/>
  <c r="H931" i="23"/>
  <c r="H934" i="23"/>
  <c r="V934" i="23" s="1"/>
  <c r="H935" i="23"/>
  <c r="V935" i="23" s="1"/>
  <c r="H936" i="23"/>
  <c r="V936" i="23" s="1"/>
  <c r="H937" i="23"/>
  <c r="V937" i="23" s="1"/>
  <c r="H938" i="23"/>
  <c r="V938" i="23" s="1"/>
  <c r="H939" i="23"/>
  <c r="V939" i="23" s="1"/>
  <c r="H940" i="23"/>
  <c r="V940" i="23" s="1"/>
  <c r="H941" i="23"/>
  <c r="V941" i="23" s="1"/>
  <c r="H942" i="23"/>
  <c r="V942" i="23" s="1"/>
  <c r="H943" i="23"/>
  <c r="V943" i="23" s="1"/>
  <c r="H944" i="23"/>
  <c r="V944" i="23" s="1"/>
  <c r="H945" i="23"/>
  <c r="V945" i="23" s="1"/>
  <c r="H946" i="23"/>
  <c r="V946" i="23" s="1"/>
  <c r="H947" i="23"/>
  <c r="V947" i="23" s="1"/>
  <c r="H948" i="23"/>
  <c r="V948" i="23" s="1"/>
  <c r="H949" i="23"/>
  <c r="V949" i="23" s="1"/>
  <c r="H950" i="23"/>
  <c r="V950" i="23" s="1"/>
  <c r="H951" i="23"/>
  <c r="V951" i="23" s="1"/>
  <c r="H952" i="23"/>
  <c r="V952" i="23" s="1"/>
  <c r="H953" i="23"/>
  <c r="V953" i="23" s="1"/>
  <c r="H954" i="23"/>
  <c r="V954" i="23" s="1"/>
  <c r="H955" i="23"/>
  <c r="V955" i="23" s="1"/>
  <c r="H956" i="23"/>
  <c r="V956" i="23" s="1"/>
  <c r="H957" i="23"/>
  <c r="V957" i="23" s="1"/>
  <c r="H958" i="23"/>
  <c r="V958" i="23" s="1"/>
  <c r="H959" i="23"/>
  <c r="V959" i="23" s="1"/>
  <c r="H960" i="23"/>
  <c r="V960" i="23" s="1"/>
  <c r="H961" i="23"/>
  <c r="V961" i="23" s="1"/>
  <c r="H962" i="23"/>
  <c r="V962" i="23" s="1"/>
  <c r="H963" i="23"/>
  <c r="V963" i="23" s="1"/>
  <c r="H964" i="23"/>
  <c r="V964" i="23" s="1"/>
  <c r="H965" i="23"/>
  <c r="V965" i="23" s="1"/>
  <c r="H966" i="23"/>
  <c r="V966" i="23" s="1"/>
  <c r="H967" i="23"/>
  <c r="V967" i="23" s="1"/>
  <c r="H968" i="23"/>
  <c r="V968" i="23" s="1"/>
  <c r="H969" i="23"/>
  <c r="V969" i="23" s="1"/>
  <c r="H970" i="23"/>
  <c r="V970" i="23" s="1"/>
  <c r="H971" i="23"/>
  <c r="V971" i="23" s="1"/>
  <c r="H972" i="23"/>
  <c r="V972" i="23" s="1"/>
  <c r="H2" i="23"/>
  <c r="V2" i="23" s="1"/>
  <c r="H3" i="23"/>
  <c r="V3" i="23" s="1"/>
  <c r="H4" i="23"/>
  <c r="V4" i="23" s="1"/>
  <c r="H5" i="23"/>
  <c r="V5" i="23" s="1"/>
  <c r="H6" i="23"/>
  <c r="V6" i="23" s="1"/>
  <c r="H7" i="23"/>
  <c r="V7" i="23" s="1"/>
  <c r="H8" i="23"/>
  <c r="V8" i="23" s="1"/>
  <c r="H9" i="23"/>
  <c r="V9" i="23" s="1"/>
  <c r="H10" i="23"/>
  <c r="V10" i="23" s="1"/>
  <c r="H11" i="23"/>
  <c r="V11" i="23" s="1"/>
  <c r="H12" i="23"/>
  <c r="V12" i="23" s="1"/>
  <c r="H13" i="23"/>
  <c r="V13" i="23" s="1"/>
  <c r="H14" i="23"/>
  <c r="V14" i="23" s="1"/>
  <c r="H15" i="23"/>
  <c r="V15" i="23" s="1"/>
  <c r="H16" i="23"/>
  <c r="V16" i="23" s="1"/>
  <c r="H17" i="23"/>
  <c r="V17" i="23" s="1"/>
  <c r="H18" i="23"/>
  <c r="V18" i="23" s="1"/>
  <c r="H19" i="23"/>
  <c r="V19" i="23" s="1"/>
  <c r="H20" i="23"/>
  <c r="V20" i="23" s="1"/>
  <c r="H21" i="23"/>
  <c r="V21" i="23" s="1"/>
  <c r="H22" i="23"/>
  <c r="V22" i="23" s="1"/>
  <c r="H23" i="23"/>
  <c r="V23" i="23" s="1"/>
  <c r="H24" i="23"/>
  <c r="V24" i="23" s="1"/>
  <c r="H25" i="23"/>
  <c r="V25" i="23" s="1"/>
  <c r="H26" i="23"/>
  <c r="V26" i="23" s="1"/>
  <c r="H27" i="23"/>
  <c r="V27" i="23" s="1"/>
  <c r="H28" i="23"/>
  <c r="V28" i="23" s="1"/>
  <c r="H29" i="23"/>
  <c r="V29" i="23" s="1"/>
  <c r="H30" i="23"/>
  <c r="V30" i="23" s="1"/>
  <c r="H31" i="23"/>
  <c r="V31" i="23" s="1"/>
  <c r="H32" i="23"/>
  <c r="V32" i="23" s="1"/>
  <c r="H33" i="23"/>
  <c r="V33" i="23" s="1"/>
  <c r="H34" i="23"/>
  <c r="V34" i="23" s="1"/>
  <c r="H35" i="23"/>
  <c r="V35" i="23" s="1"/>
  <c r="H36" i="23"/>
  <c r="V36" i="23" s="1"/>
  <c r="H37" i="23"/>
  <c r="V37" i="23" s="1"/>
  <c r="H38" i="23"/>
  <c r="V38" i="23" s="1"/>
  <c r="H39" i="23"/>
  <c r="V39" i="23" s="1"/>
  <c r="H40" i="23"/>
  <c r="V40" i="23" s="1"/>
  <c r="H41" i="23"/>
  <c r="V41" i="23" s="1"/>
  <c r="H42" i="23"/>
  <c r="V42" i="23" s="1"/>
  <c r="H43" i="23"/>
  <c r="V43" i="23" s="1"/>
  <c r="H44" i="23"/>
  <c r="V44" i="23" s="1"/>
  <c r="H45" i="23"/>
  <c r="V45" i="23" s="1"/>
  <c r="H46" i="23"/>
  <c r="V46" i="23" s="1"/>
  <c r="H47" i="23"/>
  <c r="V47" i="23" s="1"/>
  <c r="H48" i="23"/>
  <c r="V48" i="23" s="1"/>
  <c r="H49" i="23"/>
  <c r="V49" i="23" s="1"/>
  <c r="H50" i="23"/>
  <c r="V50" i="23" s="1"/>
  <c r="H51" i="23"/>
  <c r="V51" i="23" s="1"/>
  <c r="H52" i="23"/>
  <c r="V52" i="23" s="1"/>
  <c r="H53" i="23"/>
  <c r="V53" i="23" s="1"/>
  <c r="H54" i="23"/>
  <c r="V54" i="23" s="1"/>
  <c r="H55" i="23"/>
  <c r="V55" i="23" s="1"/>
  <c r="H56" i="23"/>
  <c r="V56" i="23" s="1"/>
  <c r="H57" i="23"/>
  <c r="V57" i="23" s="1"/>
  <c r="H58" i="23"/>
  <c r="V58" i="23" s="1"/>
  <c r="H59" i="23"/>
  <c r="V59" i="23" s="1"/>
  <c r="H60" i="23"/>
  <c r="V60" i="23" s="1"/>
  <c r="H61" i="23"/>
  <c r="V61" i="23" s="1"/>
  <c r="H62" i="23"/>
  <c r="V62" i="23" s="1"/>
  <c r="H63" i="23"/>
  <c r="V63" i="23" s="1"/>
  <c r="H64" i="23"/>
  <c r="V64" i="23" s="1"/>
  <c r="H65" i="23"/>
  <c r="V65" i="23" s="1"/>
  <c r="H66" i="23"/>
  <c r="V66" i="23" s="1"/>
  <c r="H67" i="23"/>
  <c r="V67" i="23" s="1"/>
  <c r="H68" i="23"/>
  <c r="V68" i="23" s="1"/>
  <c r="H69" i="23"/>
  <c r="V69" i="23" s="1"/>
  <c r="H70" i="23"/>
  <c r="V70" i="23" s="1"/>
  <c r="H71" i="23"/>
  <c r="V71" i="23" s="1"/>
  <c r="H72" i="23"/>
  <c r="V72" i="23" s="1"/>
  <c r="H73" i="23"/>
  <c r="V73" i="23" s="1"/>
  <c r="H74" i="23"/>
  <c r="V74" i="23" s="1"/>
  <c r="H75" i="23"/>
  <c r="V75" i="23" s="1"/>
  <c r="H76" i="23"/>
  <c r="V76" i="23" s="1"/>
  <c r="H77" i="23"/>
  <c r="V77" i="23" s="1"/>
  <c r="H78" i="23"/>
  <c r="V78" i="23" s="1"/>
  <c r="H79" i="23"/>
  <c r="V79" i="23" s="1"/>
  <c r="H80" i="23"/>
  <c r="V80" i="23" s="1"/>
  <c r="H81" i="23"/>
  <c r="V81" i="23" s="1"/>
  <c r="H82" i="23"/>
  <c r="V82" i="23" s="1"/>
  <c r="H83" i="23"/>
  <c r="V83" i="23" s="1"/>
  <c r="H84" i="23"/>
  <c r="V84" i="23" s="1"/>
  <c r="H85" i="23"/>
  <c r="V85" i="23" s="1"/>
  <c r="H86" i="23"/>
  <c r="V86" i="23" s="1"/>
  <c r="H87" i="23"/>
  <c r="V87" i="23" s="1"/>
  <c r="H88" i="23"/>
  <c r="V88" i="23" s="1"/>
  <c r="H89" i="23"/>
  <c r="V89" i="23" s="1"/>
  <c r="H90" i="23"/>
  <c r="H91" i="23"/>
  <c r="V91" i="23" s="1"/>
  <c r="H92" i="23"/>
  <c r="V92" i="23" s="1"/>
  <c r="H93" i="23"/>
  <c r="V93" i="23" s="1"/>
  <c r="H94" i="23"/>
  <c r="V94" i="23" s="1"/>
  <c r="H95" i="23"/>
  <c r="V95" i="23" s="1"/>
  <c r="H96" i="23"/>
  <c r="V96" i="23" s="1"/>
  <c r="H97" i="23"/>
  <c r="V97" i="23" s="1"/>
  <c r="H98" i="23"/>
  <c r="V98" i="23" s="1"/>
  <c r="H99" i="23"/>
  <c r="V99" i="23" s="1"/>
  <c r="H100" i="23"/>
  <c r="V100" i="23" s="1"/>
  <c r="H101" i="23"/>
  <c r="V101" i="23" s="1"/>
  <c r="H103" i="23"/>
  <c r="V103" i="23" s="1"/>
  <c r="H104" i="23"/>
  <c r="V104" i="23" s="1"/>
  <c r="H106" i="23"/>
  <c r="V106" i="23" s="1"/>
  <c r="H107" i="23"/>
  <c r="V107" i="23" s="1"/>
  <c r="H108" i="23"/>
  <c r="V108" i="23" s="1"/>
  <c r="H109" i="23"/>
  <c r="V109" i="23" s="1"/>
  <c r="H110" i="23"/>
  <c r="V110" i="23" s="1"/>
  <c r="H111" i="23"/>
  <c r="V111" i="23" s="1"/>
  <c r="H112" i="23"/>
  <c r="V112" i="23" s="1"/>
  <c r="H113" i="23"/>
  <c r="V113" i="23" s="1"/>
  <c r="H114" i="23"/>
  <c r="V114" i="23" s="1"/>
  <c r="H115" i="23"/>
  <c r="V115" i="23" s="1"/>
  <c r="H116" i="23"/>
  <c r="V116" i="23" s="1"/>
  <c r="H117" i="23"/>
  <c r="V117" i="23" s="1"/>
  <c r="H118" i="23"/>
  <c r="V118" i="23" s="1"/>
  <c r="H119" i="23"/>
  <c r="V119" i="23" s="1"/>
  <c r="H120" i="23"/>
  <c r="V120" i="23" s="1"/>
  <c r="H121" i="23"/>
  <c r="V121" i="23" s="1"/>
  <c r="H122" i="23"/>
  <c r="V122" i="23" s="1"/>
  <c r="H123" i="23"/>
  <c r="V123" i="23" s="1"/>
  <c r="H124" i="23"/>
  <c r="V124" i="23" s="1"/>
  <c r="H125" i="23"/>
  <c r="V125" i="23" s="1"/>
  <c r="H126" i="23"/>
  <c r="V126" i="23" s="1"/>
  <c r="H127" i="23"/>
  <c r="V127" i="23" s="1"/>
  <c r="H128" i="23"/>
  <c r="V128" i="23" s="1"/>
  <c r="H129" i="23"/>
  <c r="V129" i="23" s="1"/>
  <c r="H130" i="23"/>
  <c r="V130" i="23" s="1"/>
  <c r="H131" i="23"/>
  <c r="V131" i="23" s="1"/>
  <c r="H132" i="23"/>
  <c r="V132" i="23" s="1"/>
  <c r="H133" i="23"/>
  <c r="V133" i="23" s="1"/>
  <c r="H134" i="23"/>
  <c r="V134" i="23" s="1"/>
  <c r="H135" i="23"/>
  <c r="V135" i="23" s="1"/>
  <c r="H136" i="23"/>
  <c r="V136" i="23" s="1"/>
  <c r="H137" i="23"/>
  <c r="V137" i="23" s="1"/>
  <c r="H138" i="23"/>
  <c r="V138" i="23" s="1"/>
  <c r="H139" i="23"/>
  <c r="V139" i="23" s="1"/>
  <c r="H140" i="23"/>
  <c r="V140" i="23" s="1"/>
  <c r="H141" i="23"/>
  <c r="V141" i="23" s="1"/>
  <c r="H142" i="23"/>
  <c r="V142" i="23" s="1"/>
  <c r="H143" i="23"/>
  <c r="V143" i="23" s="1"/>
  <c r="H144" i="23"/>
  <c r="V144" i="23" s="1"/>
  <c r="H145" i="23"/>
  <c r="V145" i="23" s="1"/>
  <c r="H146" i="23"/>
  <c r="V146" i="23" s="1"/>
  <c r="H147" i="23"/>
  <c r="V147" i="23" s="1"/>
  <c r="H148" i="23"/>
  <c r="V148" i="23" s="1"/>
  <c r="H149" i="23"/>
  <c r="V149" i="23" s="1"/>
  <c r="H150" i="23"/>
  <c r="V150" i="23" s="1"/>
  <c r="H151" i="23"/>
  <c r="V151" i="23" s="1"/>
  <c r="H152" i="23"/>
  <c r="V152" i="23" s="1"/>
  <c r="H153" i="23"/>
  <c r="V153" i="23" s="1"/>
  <c r="H154" i="23"/>
  <c r="V154" i="23" s="1"/>
  <c r="H155" i="23"/>
  <c r="V155" i="23" s="1"/>
  <c r="H156" i="23"/>
  <c r="V156" i="23" s="1"/>
  <c r="H157" i="23"/>
  <c r="V157" i="23" s="1"/>
  <c r="H158" i="23"/>
  <c r="V158" i="23" s="1"/>
  <c r="H159" i="23"/>
  <c r="V159" i="23" s="1"/>
  <c r="H160" i="23"/>
  <c r="V160" i="23" s="1"/>
  <c r="H161" i="23"/>
  <c r="V161" i="23" s="1"/>
  <c r="H162" i="23"/>
  <c r="V162" i="23" s="1"/>
  <c r="H163" i="23"/>
  <c r="V163" i="23" s="1"/>
  <c r="H164" i="23"/>
  <c r="V164" i="23" s="1"/>
  <c r="H165" i="23"/>
  <c r="V165" i="23" s="1"/>
  <c r="H166" i="23"/>
  <c r="V166" i="23" s="1"/>
  <c r="H167" i="23"/>
  <c r="V167" i="23" s="1"/>
  <c r="H168" i="23"/>
  <c r="V168" i="23" s="1"/>
  <c r="H169" i="23"/>
  <c r="V169" i="23" s="1"/>
  <c r="H170" i="23"/>
  <c r="V170" i="23" s="1"/>
  <c r="H171" i="23"/>
  <c r="V171" i="23" s="1"/>
  <c r="H172" i="23"/>
  <c r="V172" i="23" s="1"/>
  <c r="H173" i="23"/>
  <c r="V173" i="23" s="1"/>
  <c r="H174" i="23"/>
  <c r="V174" i="23" s="1"/>
  <c r="H175" i="23"/>
  <c r="V175" i="23" s="1"/>
  <c r="H176" i="23"/>
  <c r="V176" i="23" s="1"/>
  <c r="H177" i="23"/>
  <c r="V177" i="23" s="1"/>
  <c r="H178" i="23"/>
  <c r="V178" i="23" s="1"/>
  <c r="H179" i="23"/>
  <c r="V179" i="23" s="1"/>
  <c r="H180" i="23"/>
  <c r="V180" i="23" s="1"/>
  <c r="H181" i="23"/>
  <c r="V181" i="23" s="1"/>
  <c r="H182" i="23"/>
  <c r="V182" i="23" s="1"/>
  <c r="H183" i="23"/>
  <c r="V183" i="23" s="1"/>
  <c r="H184" i="23"/>
  <c r="V184" i="23" s="1"/>
  <c r="H185" i="23"/>
  <c r="V185" i="23" s="1"/>
  <c r="H186" i="23"/>
  <c r="V186" i="23" s="1"/>
  <c r="H187" i="23"/>
  <c r="V187" i="23" s="1"/>
  <c r="H188" i="23"/>
  <c r="V188" i="23" s="1"/>
  <c r="H189" i="23"/>
  <c r="V189" i="23" s="1"/>
  <c r="H190" i="23"/>
  <c r="V190" i="23" s="1"/>
  <c r="H191" i="23"/>
  <c r="V191" i="23" s="1"/>
  <c r="H192" i="23"/>
  <c r="V192" i="23" s="1"/>
  <c r="H193" i="23"/>
  <c r="V193" i="23" s="1"/>
  <c r="H194" i="23"/>
  <c r="V194" i="23" s="1"/>
  <c r="H195" i="23"/>
  <c r="V195" i="23" s="1"/>
  <c r="H196" i="23"/>
  <c r="V196" i="23" s="1"/>
  <c r="H197" i="23"/>
  <c r="V197" i="23" s="1"/>
  <c r="H198" i="23"/>
  <c r="V198" i="23" s="1"/>
  <c r="H199" i="23"/>
  <c r="V199" i="23" s="1"/>
  <c r="H200" i="23"/>
  <c r="V200" i="23" s="1"/>
  <c r="H201" i="23"/>
  <c r="V201" i="23" s="1"/>
  <c r="H202" i="23"/>
  <c r="V202" i="23" s="1"/>
  <c r="H203" i="23"/>
  <c r="V203" i="23" s="1"/>
  <c r="H204" i="23"/>
  <c r="V204" i="23" s="1"/>
  <c r="H205" i="23"/>
  <c r="V205" i="23" s="1"/>
  <c r="H206" i="23"/>
  <c r="V206" i="23" s="1"/>
  <c r="H207" i="23"/>
  <c r="V207" i="23" s="1"/>
  <c r="H208" i="23"/>
  <c r="V208" i="23" s="1"/>
  <c r="H209" i="23"/>
  <c r="V209" i="23" s="1"/>
  <c r="H210" i="23"/>
  <c r="V210" i="23" s="1"/>
  <c r="H211" i="23"/>
  <c r="V211" i="23" s="1"/>
  <c r="H212" i="23"/>
  <c r="V212" i="23" s="1"/>
  <c r="H213" i="23"/>
  <c r="V213" i="23" s="1"/>
  <c r="H214" i="23"/>
  <c r="V214" i="23" s="1"/>
  <c r="H215" i="23"/>
  <c r="V215" i="23" s="1"/>
  <c r="H216" i="23"/>
  <c r="V216" i="23" s="1"/>
  <c r="H217" i="23"/>
  <c r="V217" i="23" s="1"/>
  <c r="H218" i="23"/>
  <c r="V218" i="23" s="1"/>
  <c r="H219" i="23"/>
  <c r="V219" i="23" s="1"/>
  <c r="H220" i="23"/>
  <c r="V220" i="23" s="1"/>
  <c r="H221" i="23"/>
  <c r="V221" i="23" s="1"/>
  <c r="H222" i="23"/>
  <c r="V222" i="23" s="1"/>
  <c r="H223" i="23"/>
  <c r="V223" i="23" s="1"/>
  <c r="H224" i="23"/>
  <c r="V224" i="23" s="1"/>
  <c r="H225" i="23"/>
  <c r="V225" i="23" s="1"/>
  <c r="H226" i="23"/>
  <c r="V226" i="23" s="1"/>
  <c r="H227" i="23"/>
  <c r="V227" i="23" s="1"/>
  <c r="H228" i="23"/>
  <c r="V228" i="23" s="1"/>
  <c r="H229" i="23"/>
  <c r="V229" i="23" s="1"/>
  <c r="H230" i="23"/>
  <c r="V230" i="23" s="1"/>
  <c r="H231" i="23"/>
  <c r="V231" i="23" s="1"/>
  <c r="H232" i="23"/>
  <c r="V232" i="23" s="1"/>
  <c r="H233" i="23"/>
  <c r="V233" i="23" s="1"/>
  <c r="H234" i="23"/>
  <c r="V234" i="23" s="1"/>
  <c r="H235" i="23"/>
  <c r="V235" i="23" s="1"/>
  <c r="H236" i="23"/>
  <c r="V236" i="23" s="1"/>
  <c r="H237" i="23"/>
  <c r="V237" i="23" s="1"/>
  <c r="H238" i="23"/>
  <c r="V238" i="23" s="1"/>
  <c r="H239" i="23"/>
  <c r="V239" i="23" s="1"/>
  <c r="H240" i="23"/>
  <c r="V240" i="23" s="1"/>
  <c r="H241" i="23"/>
  <c r="V241" i="23" s="1"/>
  <c r="H242" i="23"/>
  <c r="V242" i="23" s="1"/>
  <c r="H243" i="23"/>
  <c r="V243" i="23" s="1"/>
  <c r="H244" i="23"/>
  <c r="V244" i="23" s="1"/>
  <c r="H245" i="23"/>
  <c r="V245" i="23" s="1"/>
  <c r="H246" i="23"/>
  <c r="V246" i="23" s="1"/>
  <c r="H247" i="23"/>
  <c r="V247" i="23" s="1"/>
  <c r="H248" i="23"/>
  <c r="V248" i="23" s="1"/>
  <c r="H249" i="23"/>
  <c r="V249" i="23" s="1"/>
  <c r="H250" i="23"/>
  <c r="V250" i="23" s="1"/>
  <c r="H251" i="23"/>
  <c r="V251" i="23" s="1"/>
  <c r="H252" i="23"/>
  <c r="V252" i="23" s="1"/>
  <c r="H253" i="23"/>
  <c r="V253" i="23" s="1"/>
  <c r="H254" i="23"/>
  <c r="V254" i="23" s="1"/>
  <c r="H256" i="23"/>
  <c r="V256" i="23" s="1"/>
  <c r="H257" i="23"/>
  <c r="V257" i="23" s="1"/>
  <c r="H258" i="23"/>
  <c r="V258" i="23" s="1"/>
  <c r="H259" i="23"/>
  <c r="V259" i="23" s="1"/>
  <c r="H260" i="23"/>
  <c r="V260" i="23" s="1"/>
  <c r="H261" i="23"/>
  <c r="V261" i="23" s="1"/>
  <c r="H262" i="23"/>
  <c r="V262" i="23" s="1"/>
  <c r="H263" i="23"/>
  <c r="V263" i="23" s="1"/>
  <c r="H264" i="23"/>
  <c r="V264" i="23" s="1"/>
  <c r="H265" i="23"/>
  <c r="V265" i="23" s="1"/>
  <c r="H266" i="23"/>
  <c r="V266" i="23" s="1"/>
  <c r="H267" i="23"/>
  <c r="V267" i="23" s="1"/>
  <c r="H268" i="23"/>
  <c r="V268" i="23" s="1"/>
  <c r="H269" i="23"/>
  <c r="V269" i="23" s="1"/>
  <c r="H270" i="23"/>
  <c r="V270" i="23" s="1"/>
  <c r="H271" i="23"/>
  <c r="V271" i="23" s="1"/>
  <c r="H272" i="23"/>
  <c r="V272" i="23" s="1"/>
  <c r="H273" i="23"/>
  <c r="V273" i="23" s="1"/>
  <c r="H274" i="23"/>
  <c r="V274" i="23" s="1"/>
  <c r="H275" i="23"/>
  <c r="V275" i="23" s="1"/>
  <c r="H276" i="23"/>
  <c r="V276" i="23" s="1"/>
  <c r="H277" i="23"/>
  <c r="V277" i="23" s="1"/>
  <c r="H278" i="23"/>
  <c r="V278" i="23" s="1"/>
  <c r="H279" i="23"/>
  <c r="V279" i="23" s="1"/>
  <c r="H280" i="23"/>
  <c r="V280" i="23" s="1"/>
  <c r="H281" i="23"/>
  <c r="V281" i="23" s="1"/>
  <c r="H282" i="23"/>
  <c r="V282" i="23" s="1"/>
  <c r="H283" i="23"/>
  <c r="V283" i="23" s="1"/>
  <c r="H284" i="23"/>
  <c r="V284" i="23" s="1"/>
  <c r="H285" i="23"/>
  <c r="V285" i="23" s="1"/>
  <c r="H286" i="23"/>
  <c r="V286" i="23" s="1"/>
  <c r="H287" i="23"/>
  <c r="V287" i="23" s="1"/>
  <c r="H288" i="23"/>
  <c r="V288" i="23" s="1"/>
  <c r="H289" i="23"/>
  <c r="V289" i="23" s="1"/>
  <c r="H290" i="23"/>
  <c r="V290" i="23" s="1"/>
  <c r="H291" i="23"/>
  <c r="V291" i="23" s="1"/>
  <c r="H292" i="23"/>
  <c r="V292" i="23" s="1"/>
  <c r="H293" i="23"/>
  <c r="V293" i="23" s="1"/>
  <c r="H294" i="23"/>
  <c r="V294" i="23" s="1"/>
  <c r="H295" i="23"/>
  <c r="V295" i="23" s="1"/>
  <c r="H296" i="23"/>
  <c r="V296" i="23" s="1"/>
  <c r="H297" i="23"/>
  <c r="V297" i="23" s="1"/>
  <c r="H298" i="23"/>
  <c r="V298" i="23" s="1"/>
  <c r="H299" i="23"/>
  <c r="V299" i="23" s="1"/>
  <c r="H300" i="23"/>
  <c r="V300" i="23" s="1"/>
  <c r="H301" i="23"/>
  <c r="V301" i="23" s="1"/>
  <c r="H302" i="23"/>
  <c r="V302" i="23" s="1"/>
  <c r="H303" i="23"/>
  <c r="V303" i="23" s="1"/>
  <c r="H304" i="23"/>
  <c r="V304" i="23" s="1"/>
  <c r="H305" i="23"/>
  <c r="V305" i="23" s="1"/>
  <c r="H306" i="23"/>
  <c r="V306" i="23" s="1"/>
  <c r="H307" i="23"/>
  <c r="V307" i="23" s="1"/>
  <c r="H308" i="23"/>
  <c r="V308" i="23" s="1"/>
  <c r="H309" i="23"/>
  <c r="V309" i="23" s="1"/>
  <c r="H310" i="23"/>
  <c r="V310" i="23" s="1"/>
  <c r="H311" i="23"/>
  <c r="V311" i="23" s="1"/>
  <c r="H312" i="23"/>
  <c r="V312" i="23" s="1"/>
  <c r="H313" i="23"/>
  <c r="V313" i="23" s="1"/>
  <c r="H314" i="23"/>
  <c r="V314" i="23" s="1"/>
  <c r="H315" i="23"/>
  <c r="V315" i="23" s="1"/>
  <c r="H316" i="23"/>
  <c r="V316" i="23" s="1"/>
  <c r="H317" i="23"/>
  <c r="V317" i="23" s="1"/>
  <c r="H318" i="23"/>
  <c r="V318" i="23" s="1"/>
  <c r="H319" i="23"/>
  <c r="V319" i="23" s="1"/>
  <c r="H320" i="23"/>
  <c r="V320" i="23" s="1"/>
  <c r="H321" i="23"/>
  <c r="V321" i="23" s="1"/>
  <c r="H322" i="23"/>
  <c r="V322" i="23" s="1"/>
  <c r="H323" i="23"/>
  <c r="V323" i="23" s="1"/>
  <c r="H324" i="23"/>
  <c r="V324" i="23" s="1"/>
  <c r="H325" i="23"/>
  <c r="V325" i="23" s="1"/>
  <c r="H326" i="23"/>
  <c r="V326" i="23" s="1"/>
  <c r="H327" i="23"/>
  <c r="V327" i="23" s="1"/>
  <c r="H328" i="23"/>
  <c r="V328" i="23" s="1"/>
  <c r="H329" i="23"/>
  <c r="V329" i="23" s="1"/>
  <c r="H330" i="23"/>
  <c r="V330" i="23" s="1"/>
  <c r="H331" i="23"/>
  <c r="V331" i="23" s="1"/>
  <c r="H332" i="23"/>
  <c r="V332" i="23" s="1"/>
  <c r="H333" i="23"/>
  <c r="V333" i="23" s="1"/>
  <c r="H334" i="23"/>
  <c r="V334" i="23" s="1"/>
  <c r="H335" i="23"/>
  <c r="V335" i="23" s="1"/>
  <c r="H336" i="23"/>
  <c r="V336" i="23" s="1"/>
  <c r="H337" i="23"/>
  <c r="V337" i="23" s="1"/>
  <c r="H338" i="23"/>
  <c r="H339" i="23"/>
  <c r="V339" i="23" s="1"/>
  <c r="H340" i="23"/>
  <c r="V340" i="23" s="1"/>
  <c r="H341" i="23"/>
  <c r="V341" i="23" s="1"/>
  <c r="H342" i="23"/>
  <c r="V342" i="23" s="1"/>
  <c r="H343" i="23"/>
  <c r="V343" i="23" s="1"/>
  <c r="H344" i="23"/>
  <c r="V344" i="23" s="1"/>
  <c r="H345" i="23"/>
  <c r="V345" i="23" s="1"/>
  <c r="H346" i="23"/>
  <c r="V346" i="23" s="1"/>
  <c r="H347" i="23"/>
  <c r="V347" i="23" s="1"/>
  <c r="H348" i="23"/>
  <c r="V348" i="23" s="1"/>
  <c r="H349" i="23"/>
  <c r="V349" i="23" s="1"/>
  <c r="H350" i="23"/>
  <c r="V350" i="23" s="1"/>
  <c r="H351" i="23"/>
  <c r="V351" i="23" s="1"/>
  <c r="H352" i="23"/>
  <c r="V352" i="23" s="1"/>
  <c r="H353" i="23"/>
  <c r="V353" i="23" s="1"/>
  <c r="H354" i="23"/>
  <c r="V354" i="23" s="1"/>
  <c r="H355" i="23"/>
  <c r="V355" i="23" s="1"/>
  <c r="H356" i="23"/>
  <c r="V356" i="23" s="1"/>
  <c r="H357" i="23"/>
  <c r="V357" i="23" s="1"/>
  <c r="H358" i="23"/>
  <c r="V358" i="23" s="1"/>
  <c r="H359" i="23"/>
  <c r="V359" i="23" s="1"/>
  <c r="H360" i="23"/>
  <c r="V360" i="23" s="1"/>
  <c r="H361" i="23"/>
  <c r="V361" i="23" s="1"/>
  <c r="H362" i="23"/>
  <c r="V362" i="23" s="1"/>
  <c r="H363" i="23"/>
  <c r="V363" i="23" s="1"/>
  <c r="H364" i="23"/>
  <c r="V364" i="23" s="1"/>
  <c r="H365" i="23"/>
  <c r="V365" i="23" s="1"/>
  <c r="H366" i="23"/>
  <c r="V366" i="23" s="1"/>
  <c r="H367" i="23"/>
  <c r="V367" i="23" s="1"/>
  <c r="H368" i="23"/>
  <c r="V368" i="23" s="1"/>
  <c r="H369" i="23"/>
  <c r="V369" i="23" s="1"/>
  <c r="H370" i="23"/>
  <c r="V370" i="23" s="1"/>
  <c r="H371" i="23"/>
  <c r="V371" i="23" s="1"/>
  <c r="H372" i="23"/>
  <c r="V372" i="23" s="1"/>
  <c r="H373" i="23"/>
  <c r="V373" i="23" s="1"/>
  <c r="H374" i="23"/>
  <c r="V374" i="23" s="1"/>
  <c r="H375" i="23"/>
  <c r="V375" i="23" s="1"/>
  <c r="H376" i="23"/>
  <c r="V376" i="23" s="1"/>
  <c r="H377" i="23"/>
  <c r="V377" i="23" s="1"/>
  <c r="H378" i="23"/>
  <c r="V378" i="23" s="1"/>
  <c r="H379" i="23"/>
  <c r="V379" i="23" s="1"/>
  <c r="H380" i="23"/>
  <c r="V380" i="23" s="1"/>
  <c r="H381" i="23"/>
  <c r="V381" i="23" s="1"/>
  <c r="H382" i="23"/>
  <c r="V382" i="23" s="1"/>
  <c r="H383" i="23"/>
  <c r="V383" i="23" s="1"/>
  <c r="H384" i="23"/>
  <c r="V384" i="23" s="1"/>
  <c r="H385" i="23"/>
  <c r="V385" i="23" s="1"/>
  <c r="H386" i="23"/>
  <c r="V386" i="23" s="1"/>
  <c r="H387" i="23"/>
  <c r="V387" i="23" s="1"/>
  <c r="H388" i="23"/>
  <c r="V388" i="23" s="1"/>
  <c r="H389" i="23"/>
  <c r="V389" i="23" s="1"/>
  <c r="H390" i="23"/>
  <c r="V390" i="23" s="1"/>
  <c r="H391" i="23"/>
  <c r="V391" i="23" s="1"/>
  <c r="H392" i="23"/>
  <c r="V392" i="23" s="1"/>
  <c r="H393" i="23"/>
  <c r="V393" i="23" s="1"/>
  <c r="H394" i="23"/>
  <c r="V394" i="23" s="1"/>
  <c r="H395" i="23"/>
  <c r="V395" i="23" s="1"/>
  <c r="H396" i="23"/>
  <c r="V396" i="23" s="1"/>
  <c r="H397" i="23"/>
  <c r="V397" i="23" s="1"/>
  <c r="H398" i="23"/>
  <c r="V398" i="23" s="1"/>
  <c r="H399" i="23"/>
  <c r="V399" i="23" s="1"/>
  <c r="H400" i="23"/>
  <c r="V400" i="23" s="1"/>
  <c r="H401" i="23"/>
  <c r="V401" i="23" s="1"/>
  <c r="H402" i="23"/>
  <c r="V402" i="23" s="1"/>
  <c r="H403" i="23"/>
  <c r="V403" i="23" s="1"/>
  <c r="H404" i="23"/>
  <c r="V404" i="23" s="1"/>
  <c r="H405" i="23"/>
  <c r="V405" i="23" s="1"/>
  <c r="H406" i="23"/>
  <c r="V406" i="23" s="1"/>
  <c r="H407" i="23"/>
  <c r="V407" i="23" s="1"/>
  <c r="H408" i="23"/>
  <c r="V408" i="23" s="1"/>
  <c r="H409" i="23"/>
  <c r="V409" i="23" s="1"/>
  <c r="H410" i="23"/>
  <c r="V410" i="23" s="1"/>
  <c r="H411" i="23"/>
  <c r="V411" i="23" s="1"/>
  <c r="H412" i="23"/>
  <c r="V412" i="23" s="1"/>
  <c r="H413" i="23"/>
  <c r="V413" i="23" s="1"/>
  <c r="H414" i="23"/>
  <c r="V414" i="23" s="1"/>
  <c r="H415" i="23"/>
  <c r="V415" i="23" s="1"/>
  <c r="H416" i="23"/>
  <c r="V416" i="23" s="1"/>
  <c r="H417" i="23"/>
  <c r="V417" i="23" s="1"/>
  <c r="H418" i="23"/>
  <c r="V418" i="23" s="1"/>
  <c r="H419" i="23"/>
  <c r="V419" i="23" s="1"/>
  <c r="H420" i="23"/>
  <c r="V420" i="23" s="1"/>
  <c r="H421" i="23"/>
  <c r="V421" i="23" s="1"/>
  <c r="H422" i="23"/>
  <c r="V422" i="23" s="1"/>
  <c r="H423" i="23"/>
  <c r="V423" i="23" s="1"/>
  <c r="H424" i="23"/>
  <c r="V424" i="23" s="1"/>
  <c r="H425" i="23"/>
  <c r="V425" i="23" s="1"/>
  <c r="H426" i="23"/>
  <c r="V426" i="23" s="1"/>
  <c r="H427" i="23"/>
  <c r="V427" i="23" s="1"/>
  <c r="H428" i="23"/>
  <c r="V428" i="23" s="1"/>
  <c r="H429" i="23"/>
  <c r="V429" i="23" s="1"/>
  <c r="H430" i="23"/>
  <c r="V430" i="23" s="1"/>
  <c r="H431" i="23"/>
  <c r="V431" i="23" s="1"/>
  <c r="H432" i="23"/>
  <c r="V432" i="23" s="1"/>
  <c r="H433" i="23"/>
  <c r="V433" i="23" s="1"/>
  <c r="H434" i="23"/>
  <c r="V434" i="23" s="1"/>
  <c r="H435" i="23"/>
  <c r="V435" i="23" s="1"/>
  <c r="H436" i="23"/>
  <c r="V436" i="23" s="1"/>
  <c r="H437" i="23"/>
  <c r="V437" i="23" s="1"/>
  <c r="H438" i="23"/>
  <c r="V438" i="23" s="1"/>
  <c r="H439" i="23"/>
  <c r="V439" i="23" s="1"/>
  <c r="H440" i="23"/>
  <c r="V440" i="23" s="1"/>
  <c r="H441" i="23"/>
  <c r="V441" i="23" s="1"/>
  <c r="H442" i="23"/>
  <c r="V442" i="23" s="1"/>
  <c r="H443" i="23"/>
  <c r="V443" i="23" s="1"/>
  <c r="H444" i="23"/>
  <c r="V444" i="23" s="1"/>
  <c r="H445" i="23"/>
  <c r="V445" i="23" s="1"/>
  <c r="H446" i="23"/>
  <c r="V446" i="23" s="1"/>
  <c r="H447" i="23"/>
  <c r="V447" i="23" s="1"/>
  <c r="H448" i="23"/>
  <c r="V448" i="23" s="1"/>
  <c r="H449" i="23"/>
  <c r="V449" i="23" s="1"/>
  <c r="H451" i="23"/>
  <c r="V451" i="23" s="1"/>
  <c r="H452" i="23"/>
  <c r="V452" i="23" s="1"/>
  <c r="H453" i="23"/>
  <c r="V453" i="23" s="1"/>
  <c r="H454" i="23"/>
  <c r="V454" i="23" s="1"/>
  <c r="H455" i="23"/>
  <c r="V455" i="23" s="1"/>
  <c r="H456" i="23"/>
  <c r="V456" i="23" s="1"/>
  <c r="H457" i="23"/>
  <c r="V457" i="23" s="1"/>
  <c r="H458" i="23"/>
  <c r="V458" i="23" s="1"/>
  <c r="H459" i="23"/>
  <c r="V459" i="23" s="1"/>
  <c r="H460" i="23"/>
  <c r="V460" i="23" s="1"/>
  <c r="H461" i="23"/>
  <c r="V461" i="23" s="1"/>
  <c r="H462" i="23"/>
  <c r="V462" i="23" s="1"/>
  <c r="H463" i="23"/>
  <c r="V463" i="23" s="1"/>
  <c r="H464" i="23"/>
  <c r="V464" i="23" s="1"/>
  <c r="H465" i="23"/>
  <c r="V465" i="23" s="1"/>
  <c r="H466" i="23"/>
  <c r="V466" i="23" s="1"/>
  <c r="H467" i="23"/>
  <c r="V467" i="23" s="1"/>
  <c r="H468" i="23"/>
  <c r="V468" i="23" s="1"/>
  <c r="H469" i="23"/>
  <c r="V469" i="23" s="1"/>
  <c r="H470" i="23"/>
  <c r="V470" i="23" s="1"/>
  <c r="H471" i="23"/>
  <c r="V471" i="23" s="1"/>
  <c r="H472" i="23"/>
  <c r="V472" i="23" s="1"/>
  <c r="H473" i="23"/>
  <c r="H474" i="23"/>
  <c r="V474" i="23" s="1"/>
  <c r="H475" i="23"/>
  <c r="V475" i="23" s="1"/>
  <c r="H476" i="23"/>
  <c r="V476" i="23" s="1"/>
  <c r="H477" i="23"/>
  <c r="V477" i="23" s="1"/>
  <c r="H478" i="23"/>
  <c r="V478" i="23" s="1"/>
  <c r="H479" i="23"/>
  <c r="V479" i="23" s="1"/>
  <c r="H480" i="23"/>
  <c r="V480" i="23" s="1"/>
  <c r="H481" i="23"/>
  <c r="V481" i="23" s="1"/>
  <c r="H482" i="23"/>
  <c r="V482" i="23" s="1"/>
  <c r="H483" i="23"/>
  <c r="V483" i="23" s="1"/>
  <c r="H484" i="23"/>
  <c r="V484" i="23" s="1"/>
  <c r="H485" i="23"/>
  <c r="V485" i="23" s="1"/>
  <c r="H486" i="23"/>
  <c r="V486" i="23" s="1"/>
  <c r="H487" i="23"/>
  <c r="V487" i="23" s="1"/>
  <c r="H488" i="23"/>
  <c r="V488" i="23" s="1"/>
  <c r="H489" i="23"/>
  <c r="V489" i="23" s="1"/>
  <c r="H490" i="23"/>
  <c r="V490" i="23" s="1"/>
  <c r="H491" i="23"/>
  <c r="V491" i="23" s="1"/>
  <c r="H492" i="23"/>
  <c r="V492" i="23" s="1"/>
  <c r="H493" i="23"/>
  <c r="V493" i="23" s="1"/>
  <c r="H494" i="23"/>
  <c r="V494" i="23" s="1"/>
  <c r="H495" i="23"/>
  <c r="V495" i="23" s="1"/>
  <c r="H496" i="23"/>
  <c r="V496" i="23" s="1"/>
  <c r="H497" i="23"/>
  <c r="V497" i="23" s="1"/>
  <c r="H498" i="23"/>
  <c r="V498" i="23" s="1"/>
  <c r="H499" i="23"/>
  <c r="V499" i="23" s="1"/>
  <c r="H500" i="23"/>
  <c r="V500" i="23" s="1"/>
  <c r="H501" i="23"/>
  <c r="V501" i="23" s="1"/>
  <c r="H502" i="23"/>
  <c r="V502" i="23" s="1"/>
  <c r="H503" i="23"/>
  <c r="V503" i="23" s="1"/>
  <c r="H504" i="23"/>
  <c r="V504" i="23" s="1"/>
  <c r="H505" i="23"/>
  <c r="V505" i="23" s="1"/>
  <c r="H506" i="23"/>
  <c r="V506" i="23" s="1"/>
  <c r="H507" i="23"/>
  <c r="V507" i="23" s="1"/>
  <c r="H508" i="23"/>
  <c r="V508" i="23" s="1"/>
  <c r="H509" i="23"/>
  <c r="V509" i="23" s="1"/>
  <c r="H510" i="23"/>
  <c r="V510" i="23" s="1"/>
  <c r="H511" i="23"/>
  <c r="V511" i="23" s="1"/>
  <c r="H512" i="23"/>
  <c r="V512" i="23" s="1"/>
  <c r="H513" i="23"/>
  <c r="V513" i="23" s="1"/>
  <c r="H514" i="23"/>
  <c r="V514" i="23" s="1"/>
  <c r="H515" i="23"/>
  <c r="V515" i="23" s="1"/>
  <c r="H516" i="23"/>
  <c r="V516" i="23" s="1"/>
  <c r="H517" i="23"/>
  <c r="V517" i="23" s="1"/>
  <c r="H518" i="23"/>
  <c r="V518" i="23" s="1"/>
  <c r="H519" i="23"/>
  <c r="V519" i="23" s="1"/>
  <c r="H520" i="23"/>
  <c r="V520" i="23" s="1"/>
  <c r="H521" i="23"/>
  <c r="V521" i="23" s="1"/>
  <c r="H522" i="23"/>
  <c r="V522" i="23" s="1"/>
  <c r="H523" i="23"/>
  <c r="V523" i="23" s="1"/>
  <c r="H524" i="23"/>
  <c r="V524" i="23" s="1"/>
  <c r="H525" i="23"/>
  <c r="V525" i="23" s="1"/>
  <c r="H526" i="23"/>
  <c r="V526" i="23" s="1"/>
  <c r="H527" i="23"/>
  <c r="V527" i="23" s="1"/>
  <c r="H528" i="23"/>
  <c r="V528" i="23" s="1"/>
  <c r="H529" i="23"/>
  <c r="V529" i="23" s="1"/>
  <c r="H530" i="23"/>
  <c r="V530" i="23" s="1"/>
  <c r="H531" i="23"/>
  <c r="V531" i="23" s="1"/>
  <c r="H532" i="23"/>
  <c r="V532" i="23" s="1"/>
  <c r="H533" i="23"/>
  <c r="V533" i="23" s="1"/>
  <c r="H534" i="23"/>
  <c r="V534" i="23" s="1"/>
  <c r="H535" i="23"/>
  <c r="V535" i="23" s="1"/>
  <c r="H536" i="23"/>
  <c r="V536" i="23" s="1"/>
  <c r="H537" i="23"/>
  <c r="V537" i="23" s="1"/>
  <c r="H538" i="23"/>
  <c r="V538" i="23" s="1"/>
  <c r="H539" i="23"/>
  <c r="V539" i="23" s="1"/>
  <c r="H540" i="23"/>
  <c r="V540" i="23" s="1"/>
  <c r="H541" i="23"/>
  <c r="V541" i="23" s="1"/>
  <c r="H542" i="23"/>
  <c r="V542" i="23" s="1"/>
  <c r="H543" i="23"/>
  <c r="V543" i="23" s="1"/>
  <c r="H544" i="23"/>
  <c r="V544" i="23" s="1"/>
  <c r="H545" i="23"/>
  <c r="V545" i="23" s="1"/>
  <c r="H546" i="23"/>
  <c r="V546" i="23" s="1"/>
  <c r="H547" i="23"/>
  <c r="V547" i="23" s="1"/>
  <c r="H548" i="23"/>
  <c r="V548" i="23" s="1"/>
  <c r="H549" i="23"/>
  <c r="V549" i="23" s="1"/>
  <c r="H550" i="23"/>
  <c r="V550" i="23" s="1"/>
  <c r="H551" i="23"/>
  <c r="V551" i="23" s="1"/>
  <c r="H552" i="23"/>
  <c r="V552" i="23" s="1"/>
  <c r="H553" i="23"/>
  <c r="V553" i="23" s="1"/>
  <c r="H554" i="23"/>
  <c r="V554" i="23" s="1"/>
  <c r="H555" i="23"/>
  <c r="V555" i="23" s="1"/>
  <c r="H556" i="23"/>
  <c r="V556" i="23" s="1"/>
  <c r="H557" i="23"/>
  <c r="V557" i="23" s="1"/>
  <c r="H558" i="23"/>
  <c r="V558" i="23" s="1"/>
  <c r="H559" i="23"/>
  <c r="V559" i="23" s="1"/>
  <c r="H560" i="23"/>
  <c r="V560" i="23" s="1"/>
  <c r="H561" i="23"/>
  <c r="V561" i="23" s="1"/>
  <c r="H562" i="23"/>
  <c r="V562" i="23" s="1"/>
  <c r="H563" i="23"/>
  <c r="V563" i="23" s="1"/>
  <c r="H564" i="23"/>
  <c r="V564" i="23" s="1"/>
  <c r="H565" i="23"/>
  <c r="V565" i="23" s="1"/>
  <c r="H566" i="23"/>
  <c r="V566" i="23" s="1"/>
  <c r="H567" i="23"/>
  <c r="V567" i="23" s="1"/>
  <c r="H568" i="23"/>
  <c r="V568" i="23" s="1"/>
  <c r="H569" i="23"/>
  <c r="V569" i="23" s="1"/>
  <c r="H570" i="23"/>
  <c r="V570" i="23" s="1"/>
  <c r="H571" i="23"/>
  <c r="V571" i="23" s="1"/>
  <c r="H572" i="23"/>
  <c r="V572" i="23" s="1"/>
  <c r="H573" i="23"/>
  <c r="V573" i="23" s="1"/>
  <c r="H574" i="23"/>
  <c r="V574" i="23" s="1"/>
  <c r="H575" i="23"/>
  <c r="V575" i="23" s="1"/>
  <c r="H576" i="23"/>
  <c r="V576" i="23" s="1"/>
  <c r="H577" i="23"/>
  <c r="V577" i="23" s="1"/>
  <c r="H578" i="23"/>
  <c r="V578" i="23" s="1"/>
  <c r="H579" i="23"/>
  <c r="V579" i="23" s="1"/>
  <c r="H580" i="23"/>
  <c r="V580" i="23" s="1"/>
  <c r="H581" i="23"/>
  <c r="V581" i="23" s="1"/>
  <c r="H582" i="23"/>
  <c r="V582" i="23" s="1"/>
  <c r="H583" i="23"/>
  <c r="V583" i="23" s="1"/>
  <c r="H584" i="23"/>
  <c r="V584" i="23" s="1"/>
  <c r="H585" i="23"/>
  <c r="V585" i="23" s="1"/>
  <c r="H586" i="23"/>
  <c r="V586" i="23" s="1"/>
  <c r="H587" i="23"/>
  <c r="V587" i="23" s="1"/>
  <c r="H588" i="23"/>
  <c r="V588" i="23" s="1"/>
  <c r="H589" i="23"/>
  <c r="V589" i="23" s="1"/>
  <c r="H590" i="23"/>
  <c r="V590" i="23" s="1"/>
  <c r="H591" i="23"/>
  <c r="V591" i="23" s="1"/>
  <c r="H592" i="23"/>
  <c r="V592" i="23" s="1"/>
  <c r="H593" i="23"/>
  <c r="V593" i="23" s="1"/>
  <c r="H594" i="23"/>
  <c r="V594" i="23" s="1"/>
  <c r="H595" i="23"/>
  <c r="V595" i="23" s="1"/>
  <c r="H596" i="23"/>
  <c r="V596" i="23" s="1"/>
  <c r="H597" i="23"/>
  <c r="V597" i="23" s="1"/>
  <c r="H598" i="23"/>
  <c r="V598" i="23" s="1"/>
  <c r="H599" i="23"/>
  <c r="V599" i="23" s="1"/>
  <c r="H600" i="23"/>
  <c r="V600" i="23" s="1"/>
  <c r="H601" i="23"/>
  <c r="V601" i="23" s="1"/>
  <c r="H602" i="23"/>
  <c r="V602" i="23" s="1"/>
  <c r="H603" i="23"/>
  <c r="V603" i="23" s="1"/>
  <c r="H604" i="23"/>
  <c r="V604" i="23" s="1"/>
  <c r="H605" i="23"/>
  <c r="V605" i="23" s="1"/>
  <c r="H606" i="23"/>
  <c r="V606" i="23" s="1"/>
  <c r="H607" i="23"/>
  <c r="V607" i="23" s="1"/>
  <c r="H608" i="23"/>
  <c r="V608" i="23" s="1"/>
  <c r="H609" i="23"/>
  <c r="V609" i="23" s="1"/>
  <c r="H610" i="23"/>
  <c r="V610" i="23" s="1"/>
  <c r="H611" i="23"/>
  <c r="V611" i="23" s="1"/>
  <c r="H612" i="23"/>
  <c r="V612" i="23" s="1"/>
  <c r="H613" i="23"/>
  <c r="V613" i="23" s="1"/>
  <c r="H614" i="23"/>
  <c r="V614" i="23" s="1"/>
  <c r="H615" i="23"/>
  <c r="V615" i="23" s="1"/>
  <c r="H616" i="23"/>
  <c r="V616" i="23" s="1"/>
  <c r="H617" i="23"/>
  <c r="V617" i="23" s="1"/>
  <c r="H618" i="23"/>
  <c r="V618" i="23" s="1"/>
  <c r="H619" i="23"/>
  <c r="V619" i="23" s="1"/>
  <c r="H620" i="23"/>
  <c r="V620" i="23" s="1"/>
  <c r="H621" i="23"/>
  <c r="V621" i="23" s="1"/>
  <c r="H622" i="23"/>
  <c r="V622" i="23" s="1"/>
  <c r="H623" i="23"/>
  <c r="V623" i="23" s="1"/>
  <c r="H624" i="23"/>
  <c r="V624" i="23" s="1"/>
  <c r="H625" i="23"/>
  <c r="V625" i="23" s="1"/>
  <c r="H626" i="23"/>
  <c r="V626" i="23" s="1"/>
  <c r="H627" i="23"/>
  <c r="V627" i="23" s="1"/>
  <c r="H628" i="23"/>
  <c r="V628" i="23" s="1"/>
  <c r="H629" i="23"/>
  <c r="V629" i="23" s="1"/>
  <c r="H630" i="23"/>
  <c r="V630" i="23" s="1"/>
  <c r="H631" i="23"/>
  <c r="V631" i="23" s="1"/>
  <c r="H632" i="23"/>
  <c r="V632" i="23" s="1"/>
  <c r="H633" i="23"/>
  <c r="V633" i="23" s="1"/>
  <c r="H634" i="23"/>
  <c r="V634" i="23" s="1"/>
  <c r="H635" i="23"/>
  <c r="V635" i="23" s="1"/>
  <c r="H636" i="23"/>
  <c r="V636" i="23" s="1"/>
  <c r="H637" i="23"/>
  <c r="V637" i="23" s="1"/>
  <c r="H638" i="23"/>
  <c r="V638" i="23" s="1"/>
  <c r="H639" i="23"/>
  <c r="V639" i="23" s="1"/>
  <c r="H640" i="23"/>
  <c r="V640" i="23" s="1"/>
  <c r="H641" i="23"/>
  <c r="V641" i="23" s="1"/>
  <c r="H642" i="23"/>
  <c r="V642" i="23" s="1"/>
  <c r="H643" i="23"/>
  <c r="V643" i="23" s="1"/>
  <c r="H644" i="23"/>
  <c r="V644" i="23" s="1"/>
  <c r="H645" i="23"/>
  <c r="V645" i="23" s="1"/>
  <c r="H646" i="23"/>
  <c r="V646" i="23" s="1"/>
  <c r="H647" i="23"/>
  <c r="V647" i="23" s="1"/>
  <c r="H648" i="23"/>
  <c r="V648" i="23" s="1"/>
  <c r="H649" i="23"/>
  <c r="V649" i="23" s="1"/>
  <c r="H650" i="23"/>
  <c r="V650" i="23" s="1"/>
  <c r="H651" i="23"/>
  <c r="V651" i="23" s="1"/>
  <c r="H652" i="23"/>
  <c r="V652" i="23" s="1"/>
  <c r="H653" i="23"/>
  <c r="V653" i="23" s="1"/>
  <c r="H654" i="23"/>
  <c r="V654" i="23" s="1"/>
  <c r="H655" i="23"/>
  <c r="V655" i="23" s="1"/>
  <c r="H657" i="23"/>
  <c r="V657" i="23" s="1"/>
  <c r="H658" i="23"/>
  <c r="V658" i="23" s="1"/>
  <c r="H659" i="23"/>
  <c r="V659" i="23" s="1"/>
  <c r="H660" i="23"/>
  <c r="V660" i="23" s="1"/>
  <c r="H661" i="23"/>
  <c r="V661" i="23" s="1"/>
  <c r="H662" i="23"/>
  <c r="V662" i="23" s="1"/>
  <c r="H663" i="23"/>
  <c r="V663" i="23" s="1"/>
  <c r="H664" i="23"/>
  <c r="V664" i="23" s="1"/>
  <c r="H665" i="23"/>
  <c r="V665" i="23" s="1"/>
  <c r="H666" i="23"/>
  <c r="V666" i="23" s="1"/>
  <c r="H667" i="23"/>
  <c r="V667" i="23" s="1"/>
  <c r="H668" i="23"/>
  <c r="V668" i="23" s="1"/>
  <c r="H669" i="23"/>
  <c r="V669" i="23" s="1"/>
  <c r="H670" i="23"/>
  <c r="V670" i="23" s="1"/>
  <c r="H671" i="23"/>
  <c r="V671" i="23" s="1"/>
  <c r="H672" i="23"/>
  <c r="V672" i="23" s="1"/>
  <c r="H673" i="23"/>
  <c r="V673" i="23" s="1"/>
  <c r="H674" i="23"/>
  <c r="V674" i="23" s="1"/>
  <c r="H675" i="23"/>
  <c r="V675" i="23" s="1"/>
  <c r="H676" i="23"/>
  <c r="V676" i="23" s="1"/>
  <c r="H677" i="23"/>
  <c r="V677" i="23" s="1"/>
  <c r="H678" i="23"/>
  <c r="V678" i="23" s="1"/>
  <c r="H679" i="23"/>
  <c r="V679" i="23" s="1"/>
  <c r="H680" i="23"/>
  <c r="V680" i="23" s="1"/>
  <c r="H681" i="23"/>
  <c r="V681" i="23" s="1"/>
  <c r="H682" i="23"/>
  <c r="V682" i="23" s="1"/>
  <c r="H683" i="23"/>
  <c r="V683" i="23" s="1"/>
  <c r="H684" i="23"/>
  <c r="V684" i="23" s="1"/>
  <c r="H685" i="23"/>
  <c r="V685" i="23" s="1"/>
  <c r="H686" i="23"/>
  <c r="V686" i="23" s="1"/>
  <c r="H687" i="23"/>
  <c r="V687" i="23" s="1"/>
  <c r="H688" i="23"/>
  <c r="V688" i="23" s="1"/>
  <c r="H689" i="23"/>
  <c r="V689" i="23" s="1"/>
  <c r="H690" i="23"/>
  <c r="V690" i="23" s="1"/>
  <c r="H691" i="23"/>
  <c r="V691" i="23" s="1"/>
  <c r="H692" i="23"/>
  <c r="V692" i="23" s="1"/>
  <c r="H693" i="23"/>
  <c r="V693" i="23" s="1"/>
  <c r="H694" i="23"/>
  <c r="V694" i="23" s="1"/>
  <c r="H695" i="23"/>
  <c r="V695" i="23" s="1"/>
  <c r="H696" i="23"/>
  <c r="V696" i="23" s="1"/>
  <c r="H697" i="23"/>
  <c r="V697" i="23" s="1"/>
  <c r="H698" i="23"/>
  <c r="V698" i="23" s="1"/>
  <c r="H699" i="23"/>
  <c r="V699" i="23" s="1"/>
  <c r="H700" i="23"/>
  <c r="V700" i="23" s="1"/>
  <c r="H701" i="23"/>
  <c r="V701" i="23" s="1"/>
  <c r="H702" i="23"/>
  <c r="V702" i="23" s="1"/>
  <c r="H703" i="23"/>
  <c r="V703" i="23" s="1"/>
  <c r="H704" i="23"/>
  <c r="V704" i="23" s="1"/>
  <c r="H705" i="23"/>
  <c r="V705" i="23" s="1"/>
  <c r="H706" i="23"/>
  <c r="V706" i="23" s="1"/>
  <c r="H707" i="23"/>
  <c r="V707" i="23" s="1"/>
  <c r="H708" i="23"/>
  <c r="V708" i="23" s="1"/>
  <c r="H709" i="23"/>
  <c r="V709" i="23" s="1"/>
  <c r="H710" i="23"/>
  <c r="V710" i="23" s="1"/>
  <c r="H711" i="23"/>
  <c r="V711" i="23" s="1"/>
  <c r="H712" i="23"/>
  <c r="V712" i="23" s="1"/>
  <c r="H713" i="23"/>
  <c r="V713" i="23" s="1"/>
  <c r="H714" i="23"/>
  <c r="V714" i="23" s="1"/>
  <c r="H715" i="23"/>
  <c r="V715" i="23" s="1"/>
  <c r="H716" i="23"/>
  <c r="V716" i="23" s="1"/>
  <c r="H717" i="23"/>
  <c r="V717" i="23" s="1"/>
  <c r="H718" i="23"/>
  <c r="V718" i="23" s="1"/>
  <c r="H719" i="23"/>
  <c r="V719" i="23" s="1"/>
  <c r="H720" i="23"/>
  <c r="V720" i="23" s="1"/>
  <c r="H721" i="23"/>
  <c r="V721" i="23" s="1"/>
  <c r="H722" i="23"/>
  <c r="V722" i="23" s="1"/>
  <c r="H723" i="23"/>
  <c r="V723" i="23" s="1"/>
  <c r="H724" i="23"/>
  <c r="V724" i="23" s="1"/>
  <c r="H725" i="23"/>
  <c r="V725" i="23" s="1"/>
  <c r="H726" i="23"/>
  <c r="V726" i="23" s="1"/>
  <c r="H727" i="23"/>
  <c r="V727" i="23" s="1"/>
  <c r="H728" i="23"/>
  <c r="V728" i="23" s="1"/>
  <c r="H729" i="23"/>
  <c r="V729" i="23" s="1"/>
  <c r="H730" i="23"/>
  <c r="V730" i="23" s="1"/>
  <c r="H731" i="23"/>
  <c r="V731" i="23" s="1"/>
  <c r="H732" i="23"/>
  <c r="V732" i="23" s="1"/>
  <c r="H733" i="23"/>
  <c r="V733" i="23" s="1"/>
  <c r="H734" i="23"/>
  <c r="V734" i="23" s="1"/>
  <c r="H735" i="23"/>
  <c r="V735" i="23" s="1"/>
  <c r="H736" i="23"/>
  <c r="V736" i="23" s="1"/>
  <c r="H737" i="23"/>
  <c r="V737" i="23" s="1"/>
  <c r="H738" i="23"/>
  <c r="V738" i="23" s="1"/>
  <c r="H739" i="23"/>
  <c r="V739" i="23" s="1"/>
  <c r="H740" i="23"/>
  <c r="V740" i="23" s="1"/>
  <c r="H741" i="23"/>
  <c r="V741" i="23" s="1"/>
  <c r="H742" i="23"/>
  <c r="V742" i="23" s="1"/>
  <c r="H743" i="23"/>
  <c r="V743" i="23" s="1"/>
  <c r="H744" i="23"/>
  <c r="V744" i="23" s="1"/>
  <c r="H745" i="23"/>
  <c r="V745" i="23" s="1"/>
  <c r="H746" i="23"/>
  <c r="V746" i="23" s="1"/>
  <c r="H747" i="23"/>
  <c r="V747" i="23" s="1"/>
  <c r="H748" i="23"/>
  <c r="V748" i="23" s="1"/>
  <c r="H749" i="23"/>
  <c r="V749" i="23" s="1"/>
  <c r="H750" i="23"/>
  <c r="V750" i="23" s="1"/>
  <c r="H751" i="23"/>
  <c r="V751" i="23" s="1"/>
  <c r="H752" i="23"/>
  <c r="V752" i="23" s="1"/>
  <c r="H753" i="23"/>
  <c r="V753" i="23" s="1"/>
  <c r="H754" i="23"/>
  <c r="V754" i="23" s="1"/>
  <c r="H755" i="23"/>
  <c r="V755" i="23" s="1"/>
  <c r="H756" i="23"/>
  <c r="V756" i="23" s="1"/>
  <c r="H757" i="23"/>
  <c r="V757" i="23" s="1"/>
  <c r="H758" i="23"/>
  <c r="V758" i="23" s="1"/>
  <c r="H759" i="23"/>
  <c r="V759" i="23" s="1"/>
  <c r="H760" i="23"/>
  <c r="V760" i="23" s="1"/>
  <c r="H761" i="23"/>
  <c r="V761" i="23" s="1"/>
  <c r="H762" i="23"/>
  <c r="V762" i="23" s="1"/>
  <c r="H763" i="23"/>
  <c r="V763" i="23" s="1"/>
  <c r="H764" i="23"/>
  <c r="V764" i="23" s="1"/>
  <c r="H765" i="23"/>
  <c r="V765" i="23" s="1"/>
  <c r="H766" i="23"/>
  <c r="V766" i="23" s="1"/>
  <c r="H767" i="23"/>
  <c r="V767" i="23" s="1"/>
  <c r="H768" i="23"/>
  <c r="V768" i="23" s="1"/>
  <c r="H769" i="23"/>
  <c r="V769" i="23" s="1"/>
  <c r="H770" i="23"/>
  <c r="V770" i="23" s="1"/>
  <c r="H771" i="23"/>
  <c r="V771" i="23" s="1"/>
  <c r="H772" i="23"/>
  <c r="V772" i="23" s="1"/>
  <c r="H773" i="23"/>
  <c r="V773" i="23" s="1"/>
  <c r="H774" i="23"/>
  <c r="V774" i="23" s="1"/>
  <c r="H775" i="23"/>
  <c r="V775" i="23" s="1"/>
  <c r="H776" i="23"/>
  <c r="V776" i="23" s="1"/>
  <c r="H777" i="23"/>
  <c r="V777" i="23" s="1"/>
  <c r="H778" i="23"/>
  <c r="V778" i="23" s="1"/>
  <c r="H779" i="23"/>
  <c r="V779" i="23" s="1"/>
  <c r="H780" i="23"/>
  <c r="V780" i="23" s="1"/>
  <c r="H781" i="23"/>
  <c r="V781" i="23" s="1"/>
  <c r="H782" i="23"/>
  <c r="V782" i="23" s="1"/>
  <c r="H783" i="23"/>
  <c r="V783" i="23" s="1"/>
  <c r="H784" i="23"/>
  <c r="V784" i="23" s="1"/>
  <c r="H785" i="23"/>
  <c r="V785" i="23" s="1"/>
  <c r="H786" i="23"/>
  <c r="V786" i="23" s="1"/>
  <c r="H787" i="23"/>
  <c r="V787" i="23" s="1"/>
  <c r="H788" i="23"/>
  <c r="V788" i="23" s="1"/>
  <c r="H789" i="23"/>
  <c r="V789" i="23" s="1"/>
  <c r="H790" i="23"/>
  <c r="V790" i="23" s="1"/>
  <c r="H791" i="23"/>
  <c r="V791" i="23" s="1"/>
  <c r="H792" i="23"/>
  <c r="V792" i="23" s="1"/>
  <c r="H793" i="23"/>
  <c r="V793" i="23" s="1"/>
  <c r="H794" i="23"/>
  <c r="V794" i="23" s="1"/>
  <c r="H795" i="23"/>
  <c r="V795" i="23" s="1"/>
  <c r="H796" i="23"/>
  <c r="V796" i="23" s="1"/>
  <c r="V928" i="23"/>
  <c r="V931" i="23"/>
  <c r="V90" i="23"/>
  <c r="V338" i="23"/>
  <c r="V473" i="23"/>
  <c r="V973" i="23"/>
  <c r="V974" i="23"/>
  <c r="V975" i="23"/>
  <c r="V976" i="23"/>
  <c r="V977" i="23"/>
  <c r="V978" i="23"/>
  <c r="V979" i="23"/>
  <c r="V980" i="23"/>
  <c r="V981" i="23"/>
  <c r="V982" i="23"/>
  <c r="V983" i="23"/>
  <c r="V3094" i="23"/>
  <c r="V984" i="23"/>
  <c r="V985" i="23"/>
  <c r="V986" i="23"/>
  <c r="V987" i="23"/>
  <c r="V988" i="23"/>
  <c r="V989" i="23"/>
  <c r="V990" i="23"/>
  <c r="V991" i="23"/>
  <c r="V992" i="23"/>
  <c r="V993" i="23"/>
  <c r="V994" i="23"/>
  <c r="V995" i="23"/>
  <c r="V996" i="23"/>
  <c r="V997" i="23"/>
  <c r="V998" i="23"/>
  <c r="V999" i="23"/>
  <c r="V1000" i="23"/>
  <c r="V1001" i="23"/>
  <c r="V1002" i="23"/>
  <c r="V1003" i="23"/>
  <c r="V1004" i="23"/>
  <c r="V1005" i="23"/>
  <c r="V1006" i="23"/>
  <c r="V1007" i="23"/>
  <c r="V1008" i="23"/>
  <c r="V1009" i="23"/>
  <c r="V1010" i="23"/>
  <c r="V1011" i="23"/>
  <c r="V1012" i="23"/>
  <c r="V1013" i="23"/>
  <c r="V1014" i="23"/>
  <c r="V1015" i="23"/>
  <c r="V1016" i="23"/>
  <c r="V1017" i="23"/>
  <c r="V1018" i="23"/>
  <c r="V1019" i="23"/>
  <c r="V1020" i="23"/>
  <c r="V1021" i="23"/>
  <c r="V1022" i="23"/>
  <c r="V1023" i="23"/>
  <c r="V1024" i="23"/>
  <c r="V1025" i="23"/>
  <c r="V1026" i="23"/>
  <c r="V1027" i="23"/>
  <c r="V1028" i="23"/>
  <c r="V1029" i="23"/>
  <c r="V1030" i="23"/>
  <c r="V1031" i="23"/>
  <c r="V1032" i="23"/>
  <c r="V1033" i="23"/>
  <c r="V1034" i="23"/>
  <c r="V1035" i="23"/>
  <c r="V1036" i="23"/>
  <c r="V1037" i="23"/>
  <c r="V1038" i="23"/>
  <c r="V1039" i="23"/>
  <c r="V1040" i="23"/>
  <c r="V1041" i="23"/>
  <c r="V1042" i="23"/>
  <c r="V1043" i="23"/>
  <c r="V1044" i="23"/>
  <c r="V1045" i="23"/>
  <c r="V1046" i="23"/>
  <c r="V1047" i="23"/>
  <c r="V1048" i="23"/>
  <c r="V1049" i="23"/>
  <c r="V1050" i="23"/>
  <c r="V1051" i="23"/>
  <c r="V1052" i="23"/>
  <c r="V1053" i="23"/>
  <c r="V1054" i="23"/>
  <c r="V1055" i="23"/>
  <c r="V1056" i="23"/>
  <c r="V1057" i="23"/>
  <c r="V1058" i="23"/>
  <c r="V1059" i="23"/>
  <c r="V1060" i="23"/>
  <c r="V1061" i="23"/>
  <c r="V1062" i="23"/>
  <c r="V1063" i="23"/>
  <c r="V1064" i="23"/>
  <c r="V1065" i="23"/>
  <c r="V1066" i="23"/>
  <c r="V1067" i="23"/>
  <c r="V1068" i="23"/>
  <c r="V1069" i="23"/>
  <c r="V1070" i="23"/>
  <c r="V1071" i="23"/>
  <c r="V1072" i="23"/>
  <c r="V1073" i="23"/>
  <c r="V1074" i="23"/>
  <c r="V1075" i="23"/>
  <c r="V1076" i="23"/>
  <c r="V1077" i="23"/>
  <c r="V1078" i="23"/>
  <c r="V1079" i="23"/>
  <c r="V1080" i="23"/>
  <c r="V1081" i="23"/>
  <c r="V1082" i="23"/>
  <c r="V1083" i="23"/>
  <c r="V1084" i="23"/>
  <c r="V1085" i="23"/>
  <c r="V1086" i="23"/>
  <c r="V1087" i="23"/>
  <c r="V1088" i="23"/>
  <c r="V1089" i="23"/>
  <c r="V1090" i="23"/>
  <c r="V1091" i="23"/>
  <c r="V1092" i="23"/>
  <c r="V1093" i="23"/>
  <c r="V1094" i="23"/>
  <c r="V1095" i="23"/>
  <c r="V1096" i="23"/>
  <c r="V1097" i="23"/>
  <c r="V1098" i="23"/>
  <c r="V1099" i="23"/>
  <c r="V1100" i="23"/>
  <c r="V1101" i="23"/>
  <c r="V1102" i="23"/>
  <c r="V1103" i="23"/>
  <c r="V1104" i="23"/>
  <c r="V1105" i="23"/>
  <c r="V1106" i="23"/>
  <c r="V1107" i="23"/>
  <c r="V1108" i="23"/>
  <c r="V1109" i="23"/>
  <c r="V1110" i="23"/>
  <c r="V1111" i="23"/>
  <c r="V1112" i="23"/>
  <c r="V1113" i="23"/>
  <c r="V1114" i="23"/>
  <c r="V1115" i="23"/>
  <c r="V1116" i="23"/>
  <c r="V1117" i="23"/>
  <c r="V1118" i="23"/>
  <c r="V1119" i="23"/>
  <c r="V1120" i="23"/>
  <c r="V1121" i="23"/>
  <c r="V1122" i="23"/>
  <c r="V1123" i="23"/>
  <c r="V1124" i="23"/>
  <c r="V1125" i="23"/>
  <c r="V1126" i="23"/>
  <c r="V1127" i="23"/>
  <c r="V1128" i="23"/>
  <c r="V1129" i="23"/>
  <c r="V1130" i="23"/>
  <c r="V1131" i="23"/>
  <c r="V1132" i="23"/>
  <c r="V1133" i="23"/>
  <c r="V1134" i="23"/>
  <c r="V1135" i="23"/>
  <c r="V1136" i="23"/>
  <c r="V1137" i="23"/>
  <c r="V1138" i="23"/>
  <c r="V1139" i="23"/>
  <c r="V1140" i="23"/>
  <c r="V1141" i="23"/>
  <c r="V1142" i="23"/>
  <c r="V1143" i="23"/>
  <c r="V1144" i="23"/>
  <c r="V1145" i="23"/>
  <c r="V1146" i="23"/>
  <c r="V1147" i="23"/>
  <c r="V1148" i="23"/>
  <c r="V1149" i="23"/>
  <c r="V1150" i="23"/>
  <c r="V1151" i="23"/>
  <c r="V1152" i="23"/>
  <c r="V1153" i="23"/>
  <c r="V1154" i="23"/>
  <c r="V1155" i="23"/>
  <c r="V1156" i="23"/>
  <c r="V1157" i="23"/>
  <c r="V1158" i="23"/>
  <c r="V1159" i="23"/>
  <c r="V1160" i="23"/>
  <c r="V1161" i="23"/>
  <c r="V1162" i="23"/>
  <c r="V1163" i="23"/>
  <c r="V1164" i="23"/>
  <c r="V1165" i="23"/>
  <c r="V1166" i="23"/>
  <c r="V1167" i="23"/>
  <c r="V1168" i="23"/>
  <c r="V1169" i="23"/>
  <c r="V1170" i="23"/>
  <c r="V1171" i="23"/>
  <c r="V1172" i="23"/>
  <c r="V1173" i="23"/>
  <c r="V1174" i="23"/>
  <c r="V1175" i="23"/>
  <c r="V1176" i="23"/>
  <c r="V1177" i="23"/>
  <c r="V1178" i="23"/>
  <c r="V1179" i="23"/>
  <c r="V1180" i="23"/>
  <c r="V1181" i="23"/>
  <c r="V1182" i="23"/>
  <c r="V1183" i="23"/>
  <c r="V1184" i="23"/>
  <c r="V1185" i="23"/>
  <c r="V1186" i="23"/>
  <c r="V1187" i="23"/>
  <c r="V1188" i="23"/>
  <c r="V1189" i="23"/>
  <c r="V1190" i="23"/>
  <c r="V1191" i="23"/>
  <c r="V1192" i="23"/>
  <c r="V1193" i="23"/>
  <c r="V1194" i="23"/>
  <c r="V1195" i="23"/>
  <c r="V1196" i="23"/>
  <c r="V1197" i="23"/>
  <c r="V1198" i="23"/>
  <c r="V1199" i="23"/>
  <c r="V1200" i="23"/>
  <c r="V1201" i="23"/>
  <c r="V1202" i="23"/>
  <c r="V1203" i="23"/>
  <c r="V1204" i="23"/>
  <c r="V1205" i="23"/>
  <c r="V1206" i="23"/>
  <c r="V1207" i="23"/>
  <c r="V1208" i="23"/>
  <c r="V1209" i="23"/>
  <c r="V1210" i="23"/>
  <c r="V1211" i="23"/>
  <c r="V1212" i="23"/>
  <c r="V1213" i="23"/>
  <c r="V1214" i="23"/>
  <c r="V1215" i="23"/>
  <c r="V1216" i="23"/>
  <c r="V1217" i="23"/>
  <c r="V1218" i="23"/>
  <c r="V1219" i="23"/>
  <c r="V1220" i="23"/>
  <c r="V1221" i="23"/>
  <c r="V1222" i="23"/>
  <c r="V1223" i="23"/>
  <c r="V1224" i="23"/>
  <c r="V1225" i="23"/>
  <c r="V1226" i="23"/>
  <c r="V1227" i="23"/>
  <c r="V1228" i="23"/>
  <c r="V1229" i="23"/>
  <c r="V1230" i="23"/>
  <c r="V1231" i="23"/>
  <c r="V1232" i="23"/>
  <c r="V1233" i="23"/>
  <c r="V1234" i="23"/>
  <c r="V1235" i="23"/>
  <c r="V1236" i="23"/>
  <c r="V1237" i="23"/>
  <c r="V1238" i="23"/>
  <c r="V1239" i="23"/>
  <c r="V1240" i="23"/>
  <c r="V1241" i="23"/>
  <c r="V1242" i="23"/>
  <c r="V1243" i="23"/>
  <c r="V1244" i="23"/>
  <c r="V1245" i="23"/>
  <c r="V1246" i="23"/>
  <c r="V1247" i="23"/>
  <c r="V1248" i="23"/>
  <c r="V1249" i="23"/>
  <c r="V1250" i="23"/>
  <c r="V1251" i="23"/>
  <c r="V1252" i="23"/>
  <c r="V1253" i="23"/>
  <c r="V1254" i="23"/>
  <c r="V1255" i="23"/>
  <c r="V1256" i="23"/>
  <c r="V1257" i="23"/>
  <c r="V1258" i="23"/>
  <c r="V1259" i="23"/>
  <c r="V1260" i="23"/>
  <c r="V1261" i="23"/>
  <c r="V1262" i="23"/>
  <c r="V1263" i="23"/>
  <c r="V1264" i="23"/>
  <c r="V1265" i="23"/>
  <c r="V1266" i="23"/>
  <c r="V1267" i="23"/>
  <c r="V1268" i="23"/>
  <c r="V1269" i="23"/>
  <c r="V1270" i="23"/>
  <c r="V1271" i="23"/>
  <c r="V1272" i="23"/>
  <c r="V1273" i="23"/>
  <c r="V1274" i="23"/>
  <c r="V1275" i="23"/>
  <c r="V1276" i="23"/>
  <c r="V1277" i="23"/>
  <c r="V1278" i="23"/>
  <c r="V1279" i="23"/>
  <c r="V1280" i="23"/>
  <c r="V1281" i="23"/>
  <c r="V1282" i="23"/>
  <c r="V1283" i="23"/>
  <c r="V1284" i="23"/>
  <c r="V1285" i="23"/>
  <c r="V1286" i="23"/>
  <c r="V1287" i="23"/>
  <c r="V1288" i="23"/>
  <c r="V1289" i="23"/>
  <c r="V1290" i="23"/>
  <c r="V1291" i="23"/>
  <c r="V1292" i="23"/>
  <c r="V1293" i="23"/>
  <c r="V1294" i="23"/>
  <c r="V1295" i="23"/>
  <c r="V1296" i="23"/>
  <c r="V1297" i="23"/>
  <c r="V1298" i="23"/>
  <c r="V1299" i="23"/>
  <c r="V1300" i="23"/>
  <c r="V1301" i="23"/>
  <c r="V1302" i="23"/>
  <c r="V1303" i="23"/>
  <c r="V1304" i="23"/>
  <c r="V1305" i="23"/>
  <c r="V1306" i="23"/>
  <c r="V1307" i="23"/>
  <c r="V1308" i="23"/>
  <c r="V1309" i="23"/>
  <c r="V1310" i="23"/>
  <c r="V1311" i="23"/>
  <c r="V1312" i="23"/>
  <c r="V1313" i="23"/>
  <c r="V1314" i="23"/>
  <c r="V1315" i="23"/>
  <c r="V1316" i="23"/>
  <c r="V1317" i="23"/>
  <c r="V1318" i="23"/>
  <c r="V1319" i="23"/>
  <c r="V1320" i="23"/>
  <c r="V1321" i="23"/>
  <c r="V1322" i="23"/>
  <c r="V1323" i="23"/>
  <c r="V1324" i="23"/>
  <c r="V1325" i="23"/>
  <c r="V1326" i="23"/>
  <c r="V1327" i="23"/>
  <c r="V1328" i="23"/>
  <c r="V1329" i="23"/>
  <c r="V1330" i="23"/>
  <c r="V1331" i="23"/>
  <c r="V1332" i="23"/>
  <c r="V1333" i="23"/>
  <c r="V1334" i="23"/>
  <c r="V1335" i="23"/>
  <c r="V1336" i="23"/>
  <c r="V1337" i="23"/>
  <c r="V1338" i="23"/>
  <c r="V1339" i="23"/>
  <c r="V1340" i="23"/>
  <c r="V1341" i="23"/>
  <c r="V1342" i="23"/>
  <c r="V1343" i="23"/>
  <c r="V1344" i="23"/>
  <c r="V1345" i="23"/>
  <c r="V1346" i="23"/>
  <c r="V1347" i="23"/>
  <c r="V1348" i="23"/>
  <c r="V1349" i="23"/>
  <c r="V1350" i="23"/>
  <c r="V1351" i="23"/>
  <c r="V1352" i="23"/>
  <c r="V1353" i="23"/>
  <c r="V1354" i="23"/>
  <c r="V1355" i="23"/>
  <c r="V1356" i="23"/>
  <c r="V1357" i="23"/>
  <c r="V1358" i="23"/>
  <c r="V1359" i="23"/>
  <c r="V1360" i="23"/>
  <c r="V1361" i="23"/>
  <c r="V1362" i="23"/>
  <c r="V1363" i="23"/>
  <c r="V1364" i="23"/>
  <c r="V1365" i="23"/>
  <c r="V1366" i="23"/>
  <c r="V1367" i="23"/>
  <c r="V1368" i="23"/>
  <c r="V1369" i="23"/>
  <c r="V1370" i="23"/>
  <c r="V1371" i="23"/>
  <c r="V1372" i="23"/>
  <c r="V1373" i="23"/>
  <c r="V1374" i="23"/>
  <c r="V1375" i="23"/>
  <c r="V1376" i="23"/>
  <c r="V1377" i="23"/>
  <c r="V1378" i="23"/>
  <c r="V1379" i="23"/>
  <c r="V1380" i="23"/>
  <c r="V1381" i="23"/>
  <c r="V1382" i="23"/>
  <c r="V1383" i="23"/>
  <c r="V1384" i="23"/>
  <c r="V1385" i="23"/>
  <c r="V1386" i="23"/>
  <c r="V1387" i="23"/>
  <c r="V1388" i="23"/>
  <c r="V1389" i="23"/>
  <c r="V1390" i="23"/>
  <c r="V1391" i="23"/>
  <c r="V1392" i="23"/>
  <c r="V1393" i="23"/>
  <c r="V1394" i="23"/>
  <c r="V1395" i="23"/>
  <c r="V1396" i="23"/>
  <c r="V1397" i="23"/>
  <c r="V1398" i="23"/>
  <c r="V1399" i="23"/>
  <c r="V1400" i="23"/>
  <c r="V1401" i="23"/>
  <c r="V1402" i="23"/>
  <c r="V1403" i="23"/>
  <c r="V1404" i="23"/>
  <c r="V1405" i="23"/>
  <c r="V1406" i="23"/>
  <c r="V1407" i="23"/>
  <c r="V1408" i="23"/>
  <c r="V1409" i="23"/>
  <c r="V1410" i="23"/>
  <c r="V1411" i="23"/>
  <c r="V1412" i="23"/>
  <c r="V1413" i="23"/>
  <c r="V1414" i="23"/>
  <c r="V1415" i="23"/>
  <c r="V1416" i="23"/>
  <c r="V1417" i="23"/>
  <c r="V1418" i="23"/>
  <c r="V1419" i="23"/>
  <c r="V1420" i="23"/>
  <c r="V1421" i="23"/>
  <c r="V1422" i="23"/>
  <c r="V1423" i="23"/>
  <c r="V1424" i="23"/>
  <c r="V1425" i="23"/>
  <c r="V1426" i="23"/>
  <c r="V1427" i="23"/>
  <c r="V1428" i="23"/>
  <c r="V1429" i="23"/>
  <c r="V1430" i="23"/>
  <c r="V1431" i="23"/>
  <c r="V1432" i="23"/>
  <c r="V1433" i="23"/>
  <c r="V1434" i="23"/>
  <c r="V1435" i="23"/>
  <c r="V1436" i="23"/>
  <c r="V1437" i="23"/>
  <c r="V1438" i="23"/>
  <c r="V1439" i="23"/>
  <c r="V1440" i="23"/>
  <c r="V1441" i="23"/>
  <c r="V1442" i="23"/>
  <c r="V1443" i="23"/>
  <c r="V1444" i="23"/>
  <c r="V1445" i="23"/>
  <c r="V1446" i="23"/>
  <c r="V1447" i="23"/>
  <c r="V1448" i="23"/>
  <c r="V1449" i="23"/>
  <c r="V1450" i="23"/>
  <c r="V1451" i="23"/>
  <c r="V1452" i="23"/>
  <c r="V1453" i="23"/>
  <c r="V1454" i="23"/>
  <c r="V1455" i="23"/>
  <c r="V1456" i="23"/>
  <c r="V1457" i="23"/>
  <c r="V1458" i="23"/>
  <c r="V1459" i="23"/>
  <c r="V1460" i="23"/>
  <c r="V1461" i="23"/>
  <c r="V1462" i="23"/>
  <c r="V1463" i="23"/>
  <c r="V1464" i="23"/>
  <c r="V1465" i="23"/>
  <c r="V1466" i="23"/>
  <c r="V1467" i="23"/>
  <c r="V1468" i="23"/>
  <c r="V1469" i="23"/>
  <c r="V1470" i="23"/>
  <c r="V1471" i="23"/>
  <c r="V1472" i="23"/>
  <c r="V1473" i="23"/>
  <c r="V1474" i="23"/>
  <c r="V1475" i="23"/>
  <c r="V1476" i="23"/>
  <c r="V1477" i="23"/>
  <c r="V1478" i="23"/>
  <c r="V1479" i="23"/>
  <c r="V1480" i="23"/>
  <c r="V1481" i="23"/>
  <c r="V1482" i="23"/>
  <c r="V1483" i="23"/>
  <c r="V1484" i="23"/>
  <c r="V1485" i="23"/>
  <c r="V1486" i="23"/>
  <c r="V1487" i="23"/>
  <c r="V1488" i="23"/>
  <c r="V1489" i="23"/>
  <c r="V1490" i="23"/>
  <c r="V1491" i="23"/>
  <c r="V1492" i="23"/>
  <c r="V1493" i="23"/>
  <c r="V1494" i="23"/>
  <c r="V1495" i="23"/>
  <c r="V1496" i="23"/>
  <c r="V1497" i="23"/>
  <c r="V1498" i="23"/>
  <c r="V1499" i="23"/>
  <c r="V1500" i="23"/>
  <c r="V1501" i="23"/>
  <c r="V1502" i="23"/>
  <c r="V1503" i="23"/>
  <c r="V1504" i="23"/>
  <c r="V1505" i="23"/>
  <c r="V1506" i="23"/>
  <c r="V1507" i="23"/>
  <c r="V1508" i="23"/>
  <c r="V1509" i="23"/>
  <c r="V1510" i="23"/>
  <c r="V1511" i="23"/>
  <c r="V1512" i="23"/>
  <c r="V1513" i="23"/>
  <c r="V1514" i="23"/>
  <c r="V1515" i="23"/>
  <c r="V1516" i="23"/>
  <c r="V1517" i="23"/>
  <c r="V1518" i="23"/>
  <c r="V1519" i="23"/>
  <c r="V1520" i="23"/>
  <c r="V1521" i="23"/>
  <c r="V1522" i="23"/>
  <c r="V1523" i="23"/>
  <c r="V1524" i="23"/>
  <c r="V1525" i="23"/>
  <c r="V1526" i="23"/>
  <c r="V1527" i="23"/>
  <c r="V1528" i="23"/>
  <c r="V1529" i="23"/>
  <c r="V1530" i="23"/>
  <c r="V1531" i="23"/>
  <c r="V1532" i="23"/>
  <c r="V1533" i="23"/>
  <c r="V1534" i="23"/>
  <c r="V1535" i="23"/>
  <c r="V1536" i="23"/>
  <c r="V1537" i="23"/>
  <c r="V1538" i="23"/>
  <c r="V1539" i="23"/>
  <c r="V1540" i="23"/>
  <c r="V1541" i="23"/>
  <c r="V1542" i="23"/>
  <c r="V1543" i="23"/>
  <c r="V1544" i="23"/>
  <c r="V1545" i="23"/>
  <c r="V1546" i="23"/>
  <c r="V1547" i="23"/>
  <c r="V1548" i="23"/>
  <c r="V1549" i="23"/>
  <c r="V1550" i="23"/>
  <c r="V1551" i="23"/>
  <c r="V1552" i="23"/>
  <c r="V1553" i="23"/>
  <c r="V1554" i="23"/>
  <c r="V1555" i="23"/>
  <c r="V1556" i="23"/>
  <c r="V1557" i="23"/>
  <c r="V1558" i="23"/>
  <c r="V1559" i="23"/>
  <c r="V1560" i="23"/>
  <c r="V1561" i="23"/>
  <c r="V1562" i="23"/>
  <c r="V1563" i="23"/>
  <c r="V1564" i="23"/>
  <c r="V1565" i="23"/>
  <c r="V1566" i="23"/>
  <c r="V1567" i="23"/>
  <c r="V1568" i="23"/>
  <c r="V1569" i="23"/>
  <c r="V1570" i="23"/>
  <c r="V1571" i="23"/>
  <c r="V1572" i="23"/>
  <c r="V1573" i="23"/>
  <c r="V1574" i="23"/>
  <c r="V1575" i="23"/>
  <c r="V1576" i="23"/>
  <c r="V1577" i="23"/>
  <c r="V1578" i="23"/>
  <c r="V1579" i="23"/>
  <c r="V1580" i="23"/>
  <c r="V1581" i="23"/>
  <c r="V1582" i="23"/>
  <c r="V1583" i="23"/>
  <c r="V1584" i="23"/>
  <c r="V1585" i="23"/>
  <c r="V1586" i="23"/>
  <c r="V1587" i="23"/>
  <c r="V1588" i="23"/>
  <c r="V1589" i="23"/>
  <c r="V1590" i="23"/>
  <c r="V1591" i="23"/>
  <c r="V1592" i="23"/>
  <c r="V1593" i="23"/>
  <c r="V1594" i="23"/>
  <c r="V1595" i="23"/>
  <c r="V1596" i="23"/>
  <c r="V1597" i="23"/>
  <c r="V1598" i="23"/>
  <c r="V1599" i="23"/>
  <c r="V1600" i="23"/>
  <c r="V1601" i="23"/>
  <c r="V1602" i="23"/>
  <c r="V1603" i="23"/>
  <c r="V1604" i="23"/>
  <c r="V1605" i="23"/>
  <c r="V1606" i="23"/>
  <c r="V1607" i="23"/>
  <c r="V1608" i="23"/>
  <c r="V1609" i="23"/>
  <c r="V1610" i="23"/>
  <c r="V1611" i="23"/>
  <c r="V1612" i="23"/>
  <c r="V1613" i="23"/>
  <c r="V1614" i="23"/>
  <c r="V1615" i="23"/>
  <c r="V1616" i="23"/>
  <c r="V1617" i="23"/>
  <c r="V1618" i="23"/>
  <c r="V1619" i="23"/>
  <c r="V1620" i="23"/>
  <c r="V1621" i="23"/>
  <c r="V1622" i="23"/>
  <c r="V1623" i="23"/>
  <c r="V1624" i="23"/>
  <c r="V1625" i="23"/>
  <c r="V1626" i="23"/>
  <c r="V1627" i="23"/>
  <c r="V1628" i="23"/>
  <c r="V1629" i="23"/>
  <c r="V1630" i="23"/>
  <c r="V1631" i="23"/>
  <c r="V1632" i="23"/>
  <c r="V1633" i="23"/>
  <c r="V1634" i="23"/>
  <c r="V1635" i="23"/>
  <c r="V1636" i="23"/>
  <c r="V1637" i="23"/>
  <c r="V1638" i="23"/>
  <c r="V1639" i="23"/>
  <c r="V1640" i="23"/>
  <c r="V1641" i="23"/>
  <c r="V1642" i="23"/>
  <c r="V1643" i="23"/>
  <c r="V1644" i="23"/>
  <c r="V1645" i="23"/>
  <c r="V1646" i="23"/>
  <c r="V1647" i="23"/>
  <c r="V1648" i="23"/>
  <c r="V1649" i="23"/>
  <c r="V1650" i="23"/>
  <c r="V1651" i="23"/>
  <c r="V1652" i="23"/>
  <c r="V1653" i="23"/>
  <c r="V1654" i="23"/>
  <c r="V1655" i="23"/>
  <c r="V1656" i="23"/>
  <c r="V1657" i="23"/>
  <c r="V1658" i="23"/>
  <c r="V1659" i="23"/>
  <c r="V1660" i="23"/>
  <c r="V1661" i="23"/>
  <c r="V1662" i="23"/>
  <c r="V1663" i="23"/>
  <c r="V1664" i="23"/>
  <c r="V1665" i="23"/>
  <c r="V1666" i="23"/>
  <c r="V1667" i="23"/>
  <c r="V1668" i="23"/>
  <c r="V1669" i="23"/>
  <c r="V1670" i="23"/>
  <c r="V1671" i="23"/>
  <c r="V1672" i="23"/>
  <c r="V1673" i="23"/>
  <c r="V1674" i="23"/>
  <c r="V1675" i="23"/>
  <c r="V1676" i="23"/>
  <c r="V1677" i="23"/>
  <c r="V1678" i="23"/>
  <c r="V1679" i="23"/>
  <c r="V1680" i="23"/>
  <c r="V1681" i="23"/>
  <c r="V1682" i="23"/>
  <c r="V1683" i="23"/>
  <c r="V1684" i="23"/>
  <c r="V1685" i="23"/>
  <c r="V1686" i="23"/>
  <c r="V1687" i="23"/>
  <c r="V1688" i="23"/>
  <c r="V1689" i="23"/>
  <c r="V1690" i="23"/>
  <c r="V1691" i="23"/>
  <c r="V1692" i="23"/>
  <c r="V1693" i="23"/>
  <c r="V1694" i="23"/>
  <c r="V1695" i="23"/>
  <c r="V1696" i="23"/>
  <c r="V1697" i="23"/>
  <c r="V1698" i="23"/>
  <c r="V1699" i="23"/>
  <c r="V1700" i="23"/>
  <c r="V1701" i="23"/>
  <c r="V1702" i="23"/>
  <c r="V1703" i="23"/>
  <c r="V1704" i="23"/>
  <c r="V1705" i="23"/>
  <c r="V1706" i="23"/>
  <c r="V1707" i="23"/>
  <c r="V1708" i="23"/>
  <c r="V1709" i="23"/>
  <c r="V1710" i="23"/>
  <c r="V1711" i="23"/>
  <c r="V1712" i="23"/>
  <c r="V1713" i="23"/>
  <c r="V1714" i="23"/>
  <c r="V1715" i="23"/>
  <c r="V1716" i="23"/>
  <c r="V1717" i="23"/>
  <c r="V1718" i="23"/>
  <c r="V1719" i="23"/>
  <c r="V1720" i="23"/>
  <c r="V1721" i="23"/>
  <c r="V1722" i="23"/>
  <c r="V1723" i="23"/>
  <c r="V1724" i="23"/>
  <c r="V1725" i="23"/>
  <c r="V1726" i="23"/>
  <c r="V1727" i="23"/>
  <c r="V1728" i="23"/>
  <c r="V1729" i="23"/>
  <c r="V1730" i="23"/>
  <c r="V1731" i="23"/>
  <c r="V1732" i="23"/>
  <c r="V1733" i="23"/>
  <c r="V1734" i="23"/>
  <c r="V1735" i="23"/>
  <c r="V1736" i="23"/>
  <c r="V1737" i="23"/>
  <c r="V1738" i="23"/>
  <c r="V1739" i="23"/>
  <c r="V1740" i="23"/>
  <c r="V1741" i="23"/>
  <c r="V1742" i="23"/>
  <c r="V1743" i="23"/>
  <c r="V1744" i="23"/>
  <c r="V1745" i="23"/>
  <c r="V1746" i="23"/>
  <c r="V1747" i="23"/>
  <c r="V1748" i="23"/>
  <c r="V1749" i="23"/>
  <c r="V1750" i="23"/>
  <c r="V1751" i="23"/>
  <c r="V1752" i="23"/>
  <c r="V1753" i="23"/>
  <c r="V1754" i="23"/>
  <c r="V1755" i="23"/>
  <c r="V1756" i="23"/>
  <c r="V1757" i="23"/>
  <c r="V1758" i="23"/>
  <c r="V1759" i="23"/>
  <c r="V1760" i="23"/>
  <c r="V1761" i="23"/>
  <c r="V1762" i="23"/>
  <c r="V1763" i="23"/>
  <c r="V1764" i="23"/>
  <c r="V1765" i="23"/>
  <c r="V1766" i="23"/>
  <c r="V1767" i="23"/>
  <c r="V1768" i="23"/>
  <c r="V1769" i="23"/>
  <c r="V1770" i="23"/>
  <c r="V1771" i="23"/>
  <c r="V1772" i="23"/>
  <c r="V1773" i="23"/>
  <c r="V1774" i="23"/>
  <c r="V1775" i="23"/>
  <c r="V1776" i="23"/>
  <c r="V1777" i="23"/>
  <c r="V1778" i="23"/>
  <c r="V1779" i="23"/>
  <c r="V1780" i="23"/>
  <c r="V1781" i="23"/>
  <c r="V1782" i="23"/>
  <c r="V1783" i="23"/>
  <c r="V1784" i="23"/>
  <c r="V1785" i="23"/>
  <c r="V1786" i="23"/>
  <c r="V1787" i="23"/>
  <c r="V1788" i="23"/>
  <c r="V1789" i="23"/>
  <c r="V1790" i="23"/>
  <c r="V1791" i="23"/>
  <c r="V1792" i="23"/>
  <c r="V1793" i="23"/>
  <c r="V1794" i="23"/>
  <c r="V1795" i="23"/>
  <c r="V1796" i="23"/>
  <c r="V1797" i="23"/>
  <c r="V1798" i="23"/>
  <c r="V1799" i="23"/>
  <c r="V1800" i="23"/>
  <c r="V1801" i="23"/>
  <c r="V1802" i="23"/>
  <c r="V1803" i="23"/>
  <c r="V1804" i="23"/>
  <c r="V1805" i="23"/>
  <c r="V1806" i="23"/>
  <c r="V1807" i="23"/>
  <c r="V1808" i="23"/>
  <c r="V1809" i="23"/>
  <c r="V1810" i="23"/>
  <c r="V1811" i="23"/>
  <c r="V1812" i="23"/>
  <c r="V1813" i="23"/>
  <c r="V1814" i="23"/>
  <c r="V1815" i="23"/>
  <c r="V1816" i="23"/>
  <c r="V1817" i="23"/>
  <c r="V1818" i="23"/>
  <c r="V1819" i="23"/>
  <c r="V1820" i="23"/>
  <c r="V1821" i="23"/>
  <c r="V1822" i="23"/>
  <c r="V1823" i="23"/>
  <c r="V1824" i="23"/>
  <c r="V1825" i="23"/>
  <c r="V1826" i="23"/>
  <c r="V1827" i="23"/>
  <c r="V1828" i="23"/>
  <c r="V1829" i="23"/>
  <c r="V1830" i="23"/>
  <c r="V1831" i="23"/>
  <c r="V1832" i="23"/>
  <c r="V1833" i="23"/>
  <c r="V1834" i="23"/>
  <c r="V1835" i="23"/>
  <c r="V1836" i="23"/>
  <c r="V1837" i="23"/>
  <c r="V1838" i="23"/>
  <c r="V1839" i="23"/>
  <c r="V1840" i="23"/>
  <c r="V1841" i="23"/>
  <c r="V1842" i="23"/>
  <c r="V1843" i="23"/>
  <c r="V1844" i="23"/>
  <c r="V1845" i="23"/>
  <c r="V1846" i="23"/>
  <c r="V1847" i="23"/>
  <c r="V1848" i="23"/>
  <c r="V1849" i="23"/>
  <c r="V1850" i="23"/>
  <c r="V1851" i="23"/>
  <c r="V1852" i="23"/>
  <c r="V1853" i="23"/>
  <c r="V1854" i="23"/>
  <c r="V1855" i="23"/>
  <c r="V1856" i="23"/>
  <c r="V1857" i="23"/>
  <c r="V1858" i="23"/>
  <c r="V1859" i="23"/>
  <c r="V1860" i="23"/>
  <c r="V1861" i="23"/>
  <c r="V1862" i="23"/>
  <c r="V1863" i="23"/>
  <c r="V1864" i="23"/>
  <c r="V1865" i="23"/>
  <c r="V1866" i="23"/>
  <c r="V1867" i="23"/>
  <c r="V1868" i="23"/>
  <c r="V1869" i="23"/>
  <c r="V1870" i="23"/>
  <c r="V1871" i="23"/>
  <c r="V1872" i="23"/>
  <c r="V1873" i="23"/>
  <c r="V1874" i="23"/>
  <c r="V1875" i="23"/>
  <c r="V1876" i="23"/>
  <c r="V1877" i="23"/>
  <c r="V1878" i="23"/>
  <c r="V1879" i="23"/>
  <c r="V1880" i="23"/>
  <c r="V1881" i="23"/>
  <c r="V1882" i="23"/>
  <c r="V1883" i="23"/>
  <c r="V1884" i="23"/>
  <c r="V1885" i="23"/>
  <c r="V1886" i="23"/>
  <c r="V1887" i="23"/>
  <c r="V1888" i="23"/>
  <c r="V1889" i="23"/>
  <c r="V1890" i="23"/>
  <c r="V1891" i="23"/>
  <c r="V1892" i="23"/>
  <c r="V1893" i="23"/>
  <c r="V1894" i="23"/>
  <c r="V1895" i="23"/>
  <c r="V1896" i="23"/>
  <c r="V1897" i="23"/>
  <c r="V1898" i="23"/>
  <c r="V1899" i="23"/>
  <c r="V1900" i="23"/>
  <c r="V1901" i="23"/>
  <c r="V1902" i="23"/>
  <c r="V1903" i="23"/>
  <c r="V1904" i="23"/>
  <c r="V1905" i="23"/>
  <c r="V1906" i="23"/>
  <c r="V1907" i="23"/>
  <c r="V1908" i="23"/>
  <c r="V1909" i="23"/>
  <c r="V1910" i="23"/>
  <c r="V1911" i="23"/>
  <c r="V1912" i="23"/>
  <c r="V1913" i="23"/>
  <c r="V1914" i="23"/>
  <c r="V1915" i="23"/>
  <c r="V1916" i="23"/>
  <c r="V1917" i="23"/>
  <c r="V1918" i="23"/>
  <c r="V1919" i="23"/>
  <c r="V1920" i="23"/>
  <c r="V1921" i="23"/>
  <c r="V1922" i="23"/>
  <c r="V1923" i="23"/>
  <c r="V1924" i="23"/>
  <c r="V1925" i="23"/>
  <c r="V1926" i="23"/>
  <c r="V1927" i="23"/>
  <c r="V1928" i="23"/>
  <c r="V1929" i="23"/>
  <c r="V1930" i="23"/>
  <c r="V1931" i="23"/>
  <c r="V1932" i="23"/>
  <c r="V1933" i="23"/>
  <c r="V1934" i="23"/>
  <c r="V1935" i="23"/>
  <c r="V1936" i="23"/>
  <c r="V1937" i="23"/>
  <c r="V1938" i="23"/>
  <c r="V1939" i="23"/>
  <c r="V1940" i="23"/>
  <c r="V1941" i="23"/>
  <c r="V1942" i="23"/>
  <c r="V1943" i="23"/>
  <c r="V1944" i="23"/>
  <c r="V1945" i="23"/>
  <c r="V1946" i="23"/>
  <c r="V1947" i="23"/>
  <c r="V1948" i="23"/>
  <c r="V1949" i="23"/>
  <c r="V1950" i="23"/>
  <c r="V1951" i="23"/>
  <c r="V1952" i="23"/>
  <c r="V1953" i="23"/>
  <c r="V1954" i="23"/>
  <c r="V1955" i="23"/>
  <c r="V1956" i="23"/>
  <c r="V1957" i="23"/>
  <c r="V1958" i="23"/>
  <c r="V1959" i="23"/>
  <c r="V1960" i="23"/>
  <c r="V1961" i="23"/>
  <c r="V1962" i="23"/>
  <c r="V1963" i="23"/>
  <c r="V1964" i="23"/>
  <c r="V1965" i="23"/>
  <c r="V1966" i="23"/>
  <c r="V1967" i="23"/>
  <c r="V1968" i="23"/>
  <c r="V1969" i="23"/>
  <c r="V1970" i="23"/>
  <c r="V1971" i="23"/>
  <c r="V1972" i="23"/>
  <c r="V1973" i="23"/>
  <c r="V1974" i="23"/>
  <c r="V1975" i="23"/>
  <c r="V1976" i="23"/>
  <c r="V1977" i="23"/>
  <c r="V1978" i="23"/>
  <c r="V1979" i="23"/>
  <c r="V1980" i="23"/>
  <c r="V1981" i="23"/>
  <c r="V1982" i="23"/>
  <c r="V1983" i="23"/>
  <c r="V1984" i="23"/>
  <c r="V1985" i="23"/>
  <c r="V1986" i="23"/>
  <c r="V1987" i="23"/>
  <c r="V1988" i="23"/>
  <c r="V1989" i="23"/>
  <c r="V1990" i="23"/>
  <c r="V1991" i="23"/>
  <c r="V1992" i="23"/>
  <c r="V1993" i="23"/>
  <c r="V1994" i="23"/>
  <c r="V1995" i="23"/>
  <c r="V1996" i="23"/>
  <c r="V1997" i="23"/>
  <c r="V1998" i="23"/>
  <c r="V1999" i="23"/>
  <c r="V2000" i="23"/>
  <c r="V2001" i="23"/>
  <c r="V2002" i="23"/>
  <c r="V2003" i="23"/>
  <c r="V2004" i="23"/>
  <c r="V2005" i="23"/>
  <c r="V2006" i="23"/>
  <c r="V2007" i="23"/>
  <c r="V2008" i="23"/>
  <c r="V2009" i="23"/>
  <c r="V2010" i="23"/>
  <c r="V2011" i="23"/>
  <c r="V2012" i="23"/>
  <c r="V2013" i="23"/>
  <c r="V2014" i="23"/>
  <c r="V2015" i="23"/>
  <c r="V2016" i="23"/>
  <c r="V2017" i="23"/>
  <c r="V2018" i="23"/>
  <c r="V2019" i="23"/>
  <c r="V2020" i="23"/>
  <c r="V2021" i="23"/>
  <c r="V2022" i="23"/>
  <c r="V2023" i="23"/>
  <c r="V2024" i="23"/>
  <c r="V2025" i="23"/>
  <c r="V2026" i="23"/>
  <c r="V2027" i="23"/>
  <c r="V2028" i="23"/>
  <c r="V2029" i="23"/>
  <c r="V2030" i="23"/>
  <c r="V2031" i="23"/>
  <c r="V2032" i="23"/>
  <c r="V2033" i="23"/>
  <c r="V2034" i="23"/>
  <c r="V2035" i="23"/>
  <c r="V2036" i="23"/>
  <c r="V2037" i="23"/>
  <c r="V2038" i="23"/>
  <c r="V2039" i="23"/>
  <c r="V2040" i="23"/>
  <c r="V2041" i="23"/>
  <c r="V2042" i="23"/>
  <c r="V2043" i="23"/>
  <c r="V2044" i="23"/>
  <c r="V2045" i="23"/>
  <c r="V2046" i="23"/>
  <c r="V2047" i="23"/>
  <c r="V2048" i="23"/>
  <c r="V2049" i="23"/>
  <c r="V2050" i="23"/>
  <c r="V2051" i="23"/>
  <c r="V2052" i="23"/>
  <c r="V2053" i="23"/>
  <c r="V2054" i="23"/>
  <c r="V2055" i="23"/>
  <c r="V2056" i="23"/>
  <c r="V2057" i="23"/>
  <c r="V2058" i="23"/>
  <c r="V2059" i="23"/>
  <c r="V2060" i="23"/>
  <c r="V2061" i="23"/>
  <c r="V2062" i="23"/>
  <c r="V2063" i="23"/>
  <c r="V2064" i="23"/>
  <c r="V2065" i="23"/>
  <c r="V2066" i="23"/>
  <c r="V2067" i="23"/>
  <c r="V2068" i="23"/>
  <c r="V2069" i="23"/>
  <c r="V2070" i="23"/>
  <c r="V2071" i="23"/>
  <c r="V2072" i="23"/>
  <c r="V2073" i="23"/>
  <c r="V2074" i="23"/>
  <c r="V2075" i="23"/>
  <c r="V2076" i="23"/>
  <c r="V2077" i="23"/>
  <c r="V2078" i="23"/>
  <c r="V2079" i="23"/>
  <c r="V2080" i="23"/>
  <c r="V2081" i="23"/>
  <c r="V2082" i="23"/>
  <c r="V2083" i="23"/>
  <c r="V2084" i="23"/>
  <c r="V2085" i="23"/>
  <c r="V2086" i="23"/>
  <c r="V2087" i="23"/>
  <c r="V2088" i="23"/>
  <c r="V2089" i="23"/>
  <c r="V2090" i="23"/>
  <c r="V2091" i="23"/>
  <c r="V2092" i="23"/>
  <c r="V2093" i="23"/>
  <c r="V2094" i="23"/>
  <c r="V2095" i="23"/>
  <c r="V2096" i="23"/>
  <c r="V2097" i="23"/>
  <c r="V2098" i="23"/>
  <c r="V2099" i="23"/>
  <c r="V2100" i="23"/>
  <c r="V2101" i="23"/>
  <c r="V2102" i="23"/>
  <c r="V2103" i="23"/>
  <c r="V2104" i="23"/>
  <c r="V2105" i="23"/>
  <c r="V2106" i="23"/>
  <c r="V2107" i="23"/>
  <c r="V2108" i="23"/>
  <c r="V2109" i="23"/>
  <c r="V2110" i="23"/>
  <c r="V2111" i="23"/>
  <c r="V2112" i="23"/>
  <c r="V2113" i="23"/>
  <c r="V2114" i="23"/>
  <c r="V2115" i="23"/>
  <c r="V2116" i="23"/>
  <c r="V2117" i="23"/>
  <c r="V2118" i="23"/>
  <c r="V2119" i="23"/>
  <c r="V2120" i="23"/>
  <c r="V2121" i="23"/>
  <c r="V2122" i="23"/>
  <c r="V2123" i="23"/>
  <c r="V2124" i="23"/>
  <c r="V2125" i="23"/>
  <c r="V2126" i="23"/>
  <c r="V2127" i="23"/>
  <c r="V2128" i="23"/>
  <c r="V2129" i="23"/>
  <c r="V2130" i="23"/>
  <c r="V2131" i="23"/>
  <c r="V2132" i="23"/>
  <c r="V2133" i="23"/>
  <c r="V2134" i="23"/>
  <c r="V2135" i="23"/>
  <c r="V2136" i="23"/>
  <c r="V2137" i="23"/>
  <c r="V2138" i="23"/>
  <c r="V2139" i="23"/>
  <c r="V2140" i="23"/>
  <c r="V2141" i="23"/>
  <c r="V2142" i="23"/>
  <c r="V2143" i="23"/>
  <c r="V2144" i="23"/>
  <c r="V2145" i="23"/>
  <c r="V2146" i="23"/>
  <c r="V2147" i="23"/>
  <c r="V2148" i="23"/>
  <c r="V2149" i="23"/>
  <c r="V2150" i="23"/>
  <c r="V2151" i="23"/>
  <c r="V2152" i="23"/>
  <c r="V2153" i="23"/>
  <c r="V2154" i="23"/>
  <c r="V2155" i="23"/>
  <c r="V2156" i="23"/>
  <c r="V2157" i="23"/>
  <c r="V2158" i="23"/>
  <c r="V2159" i="23"/>
  <c r="V2160" i="23"/>
  <c r="V2161" i="23"/>
  <c r="V2162" i="23"/>
  <c r="V2163" i="23"/>
  <c r="V2164" i="23"/>
  <c r="V2165" i="23"/>
  <c r="V2166" i="23"/>
  <c r="V2167" i="23"/>
  <c r="V2168" i="23"/>
  <c r="V2169" i="23"/>
  <c r="V2170" i="23"/>
  <c r="V2171" i="23"/>
  <c r="V2172" i="23"/>
  <c r="V2173" i="23"/>
  <c r="V2174" i="23"/>
  <c r="V2175" i="23"/>
  <c r="V2176" i="23"/>
  <c r="V2177" i="23"/>
  <c r="V2178" i="23"/>
  <c r="V2179" i="23"/>
  <c r="V2180" i="23"/>
  <c r="V2181" i="23"/>
  <c r="V2182" i="23"/>
  <c r="V2183" i="23"/>
  <c r="V2184" i="23"/>
  <c r="V2185" i="23"/>
  <c r="V2186" i="23"/>
  <c r="V2187" i="23"/>
  <c r="V2188" i="23"/>
  <c r="V2189" i="23"/>
  <c r="V2190" i="23"/>
  <c r="V2191" i="23"/>
  <c r="V2192" i="23"/>
  <c r="V2193" i="23"/>
  <c r="V2194" i="23"/>
  <c r="V2195" i="23"/>
  <c r="V2196" i="23"/>
  <c r="V2197" i="23"/>
  <c r="V2198" i="23"/>
  <c r="V2199" i="23"/>
  <c r="V2200" i="23"/>
  <c r="V2201" i="23"/>
  <c r="V2202" i="23"/>
  <c r="V2203" i="23"/>
  <c r="V2204" i="23"/>
  <c r="V2205" i="23"/>
  <c r="V2206" i="23"/>
  <c r="V2207" i="23"/>
  <c r="V2208" i="23"/>
  <c r="V2209" i="23"/>
  <c r="V2210" i="23"/>
  <c r="V2211" i="23"/>
  <c r="V2212" i="23"/>
  <c r="V2213" i="23"/>
  <c r="V2214" i="23"/>
  <c r="V2215" i="23"/>
  <c r="V2216" i="23"/>
  <c r="V2217" i="23"/>
  <c r="V2218" i="23"/>
  <c r="V2219" i="23"/>
  <c r="V2220" i="23"/>
  <c r="V2221" i="23"/>
  <c r="V2222" i="23"/>
  <c r="V2223" i="23"/>
  <c r="V2224" i="23"/>
  <c r="V2225" i="23"/>
  <c r="V2226" i="23"/>
  <c r="V2227" i="23"/>
  <c r="V2228" i="23"/>
  <c r="V2229" i="23"/>
  <c r="V2230" i="23"/>
  <c r="V2231" i="23"/>
  <c r="V2232" i="23"/>
  <c r="V2233" i="23"/>
  <c r="V2234" i="23"/>
  <c r="V2235" i="23"/>
  <c r="V2236" i="23"/>
  <c r="V2237" i="23"/>
  <c r="V2238" i="23"/>
  <c r="V2239" i="23"/>
  <c r="V2240" i="23"/>
  <c r="V2241" i="23"/>
  <c r="V2242" i="23"/>
  <c r="V2243" i="23"/>
  <c r="V2244" i="23"/>
  <c r="V2245" i="23"/>
  <c r="V2246" i="23"/>
  <c r="V2247" i="23"/>
  <c r="V2248" i="23"/>
  <c r="V2249" i="23"/>
  <c r="V2250" i="23"/>
  <c r="V2251" i="23"/>
  <c r="V2252" i="23"/>
  <c r="V2253" i="23"/>
  <c r="V2254" i="23"/>
  <c r="V2255" i="23"/>
  <c r="V2256" i="23"/>
  <c r="V2257" i="23"/>
  <c r="V2258" i="23"/>
  <c r="V2259" i="23"/>
  <c r="V2260" i="23"/>
  <c r="V2261" i="23"/>
  <c r="V2262" i="23"/>
  <c r="V2263" i="23"/>
  <c r="V2264" i="23"/>
  <c r="V2265" i="23"/>
  <c r="V2266" i="23"/>
  <c r="V2267" i="23"/>
  <c r="V2268" i="23"/>
  <c r="V2269" i="23"/>
  <c r="V2270" i="23"/>
  <c r="V2271" i="23"/>
  <c r="V2272" i="23"/>
  <c r="V2273" i="23"/>
  <c r="V2274" i="23"/>
  <c r="V2275" i="23"/>
  <c r="V2276" i="23"/>
  <c r="V2277" i="23"/>
  <c r="V2278" i="23"/>
  <c r="V2279" i="23"/>
  <c r="V2280" i="23"/>
  <c r="V2281" i="23"/>
  <c r="V2282" i="23"/>
  <c r="V2283" i="23"/>
  <c r="V2284" i="23"/>
  <c r="V2285" i="23"/>
  <c r="V2286" i="23"/>
  <c r="V2287" i="23"/>
  <c r="V2288" i="23"/>
  <c r="V2289" i="23"/>
  <c r="V2290" i="23"/>
  <c r="V2291" i="23"/>
  <c r="V2292" i="23"/>
  <c r="V2293" i="23"/>
  <c r="V2294" i="23"/>
  <c r="V2295" i="23"/>
  <c r="V2296" i="23"/>
  <c r="V2297" i="23"/>
  <c r="V2298" i="23"/>
  <c r="V2299" i="23"/>
  <c r="V2300" i="23"/>
  <c r="V2301" i="23"/>
  <c r="V2302" i="23"/>
  <c r="V2303" i="23"/>
  <c r="V2304" i="23"/>
  <c r="V2305" i="23"/>
  <c r="V2306" i="23"/>
  <c r="V2307" i="23"/>
  <c r="V2308" i="23"/>
  <c r="V2309" i="23"/>
  <c r="V2310" i="23"/>
  <c r="V2311" i="23"/>
  <c r="V2312" i="23"/>
  <c r="V2313" i="23"/>
  <c r="V2314" i="23"/>
  <c r="V2315" i="23"/>
  <c r="V2316" i="23"/>
  <c r="V2317" i="23"/>
  <c r="V2318" i="23"/>
  <c r="V2319" i="23"/>
  <c r="V2320" i="23"/>
  <c r="V2321" i="23"/>
  <c r="V2322" i="23"/>
  <c r="V2323" i="23"/>
  <c r="V2324" i="23"/>
  <c r="V2325" i="23"/>
  <c r="V2326" i="23"/>
  <c r="V2327" i="23"/>
  <c r="V2328" i="23"/>
  <c r="V2329" i="23"/>
  <c r="V2330" i="23"/>
  <c r="V2331" i="23"/>
  <c r="V2332" i="23"/>
  <c r="V2333" i="23"/>
  <c r="V2334" i="23"/>
  <c r="V2335" i="23"/>
  <c r="V2336" i="23"/>
  <c r="V2337" i="23"/>
  <c r="V2338" i="23"/>
  <c r="V2339" i="23"/>
  <c r="V2340" i="23"/>
  <c r="V2341" i="23"/>
  <c r="V2342" i="23"/>
  <c r="V2343" i="23"/>
  <c r="V2344" i="23"/>
  <c r="V2345" i="23"/>
  <c r="V2346" i="23"/>
  <c r="V2347" i="23"/>
  <c r="V2348" i="23"/>
  <c r="V2349" i="23"/>
  <c r="V2350" i="23"/>
  <c r="V2351" i="23"/>
  <c r="V2352" i="23"/>
  <c r="V2353" i="23"/>
  <c r="V2354" i="23"/>
  <c r="V2355" i="23"/>
  <c r="V2356" i="23"/>
  <c r="V2357" i="23"/>
  <c r="V2358" i="23"/>
  <c r="V2359" i="23"/>
  <c r="V2360" i="23"/>
  <c r="V2361" i="23"/>
  <c r="V2362" i="23"/>
  <c r="V2363" i="23"/>
  <c r="V2364" i="23"/>
  <c r="V2365" i="23"/>
  <c r="V2366" i="23"/>
  <c r="V2367" i="23"/>
  <c r="V2368" i="23"/>
  <c r="V2369" i="23"/>
  <c r="V2370" i="23"/>
  <c r="V2371" i="23"/>
  <c r="V2372" i="23"/>
  <c r="V2373" i="23"/>
  <c r="V2374" i="23"/>
  <c r="V2375" i="23"/>
  <c r="V2376" i="23"/>
  <c r="V2377" i="23"/>
  <c r="V2378" i="23"/>
  <c r="V2379" i="23"/>
  <c r="V2380" i="23"/>
  <c r="V2381" i="23"/>
  <c r="V2382" i="23"/>
  <c r="V2383" i="23"/>
  <c r="V2384" i="23"/>
  <c r="V2385" i="23"/>
  <c r="V2386" i="23"/>
  <c r="V2387" i="23"/>
  <c r="V2388" i="23"/>
  <c r="V2389" i="23"/>
  <c r="V2390" i="23"/>
  <c r="V2391" i="23"/>
  <c r="V2392" i="23"/>
  <c r="V2393" i="23"/>
  <c r="V2394" i="23"/>
  <c r="V2395" i="23"/>
  <c r="V2396" i="23"/>
  <c r="V2397" i="23"/>
  <c r="V2398" i="23"/>
  <c r="V2399" i="23"/>
  <c r="V2400" i="23"/>
  <c r="V2401" i="23"/>
  <c r="V2402" i="23"/>
  <c r="V2403" i="23"/>
  <c r="V2404" i="23"/>
  <c r="V2405" i="23"/>
  <c r="V2406" i="23"/>
  <c r="V2407" i="23"/>
  <c r="V2408" i="23"/>
  <c r="V2409" i="23"/>
  <c r="V2410" i="23"/>
  <c r="V2411" i="23"/>
  <c r="V2412" i="23"/>
  <c r="V2413" i="23"/>
  <c r="V2414" i="23"/>
  <c r="V2415" i="23"/>
  <c r="V2416" i="23"/>
  <c r="V2417" i="23"/>
  <c r="V2418" i="23"/>
  <c r="V2419" i="23"/>
  <c r="V2420" i="23"/>
  <c r="V2421" i="23"/>
  <c r="V2422" i="23"/>
  <c r="V2423" i="23"/>
  <c r="V2424" i="23"/>
  <c r="V2425" i="23"/>
  <c r="V2426" i="23"/>
  <c r="V2427" i="23"/>
  <c r="V2428" i="23"/>
  <c r="V2429" i="23"/>
  <c r="V2430" i="23"/>
  <c r="V2431" i="23"/>
  <c r="V2432" i="23"/>
  <c r="V2433" i="23"/>
  <c r="V2434" i="23"/>
  <c r="V2435" i="23"/>
  <c r="V2436" i="23"/>
  <c r="V2437" i="23"/>
  <c r="V2438" i="23"/>
  <c r="V2439" i="23"/>
  <c r="V2440" i="23"/>
  <c r="V2441" i="23"/>
  <c r="V2442" i="23"/>
  <c r="V2443" i="23"/>
  <c r="V2444" i="23"/>
  <c r="V2445" i="23"/>
  <c r="V2446" i="23"/>
  <c r="V2447" i="23"/>
  <c r="V2448" i="23"/>
  <c r="V2449" i="23"/>
  <c r="V2450" i="23"/>
  <c r="V2451" i="23"/>
  <c r="V2452" i="23"/>
  <c r="V2453" i="23"/>
  <c r="V2454" i="23"/>
  <c r="V2455" i="23"/>
  <c r="V2456" i="23"/>
  <c r="V2457" i="23"/>
  <c r="V2458" i="23"/>
  <c r="V2459" i="23"/>
  <c r="V2460" i="23"/>
  <c r="V2461" i="23"/>
  <c r="V2462" i="23"/>
  <c r="V2463" i="23"/>
  <c r="V2464" i="23"/>
  <c r="V2465" i="23"/>
  <c r="V2466" i="23"/>
  <c r="V2467" i="23"/>
  <c r="V2468" i="23"/>
  <c r="V2469" i="23"/>
  <c r="V2470" i="23"/>
  <c r="V2471" i="23"/>
  <c r="V2472" i="23"/>
  <c r="V2473" i="23"/>
  <c r="V2474" i="23"/>
  <c r="V2475" i="23"/>
  <c r="V2476" i="23"/>
  <c r="V2477" i="23"/>
  <c r="V2478" i="23"/>
  <c r="V2479" i="23"/>
  <c r="V2480" i="23"/>
  <c r="V2481" i="23"/>
  <c r="V2482" i="23"/>
  <c r="V2483" i="23"/>
  <c r="V2484" i="23"/>
  <c r="V2485" i="23"/>
  <c r="V2486" i="23"/>
  <c r="V2487" i="23"/>
  <c r="V2488" i="23"/>
  <c r="V2489" i="23"/>
  <c r="V2490" i="23"/>
  <c r="V2491" i="23"/>
  <c r="V2492" i="23"/>
  <c r="V2493" i="23"/>
  <c r="V2494" i="23"/>
  <c r="V2495" i="23"/>
  <c r="V2496" i="23"/>
  <c r="V2497" i="23"/>
  <c r="V2498" i="23"/>
  <c r="V2499" i="23"/>
  <c r="V2500" i="23"/>
  <c r="V2501" i="23"/>
  <c r="V2502" i="23"/>
  <c r="V2503" i="23"/>
  <c r="V2504" i="23"/>
  <c r="V2505" i="23"/>
  <c r="V2506" i="23"/>
  <c r="V2507" i="23"/>
  <c r="V2508" i="23"/>
  <c r="V2509" i="23"/>
  <c r="V2510" i="23"/>
  <c r="V2511" i="23"/>
  <c r="V2512" i="23"/>
  <c r="V2513" i="23"/>
  <c r="V2514" i="23"/>
  <c r="V2515" i="23"/>
  <c r="V2516" i="23"/>
  <c r="V2517" i="23"/>
  <c r="V2518" i="23"/>
  <c r="V2519" i="23"/>
  <c r="V2520" i="23"/>
  <c r="V2521" i="23"/>
  <c r="V2522" i="23"/>
  <c r="V2523" i="23"/>
  <c r="V2524" i="23"/>
  <c r="V2525" i="23"/>
  <c r="V2526" i="23"/>
  <c r="V2527" i="23"/>
  <c r="V2528" i="23"/>
  <c r="V2529" i="23"/>
  <c r="V2530" i="23"/>
  <c r="V2531" i="23"/>
  <c r="V2532" i="23"/>
  <c r="V2533" i="23"/>
  <c r="V2534" i="23"/>
  <c r="V2535" i="23"/>
  <c r="V2536" i="23"/>
  <c r="V2537" i="23"/>
  <c r="V2538" i="23"/>
  <c r="V2539" i="23"/>
  <c r="V2540" i="23"/>
  <c r="V2541" i="23"/>
  <c r="V2542" i="23"/>
  <c r="V2543" i="23"/>
  <c r="V2544" i="23"/>
  <c r="V2545" i="23"/>
  <c r="V2546" i="23"/>
  <c r="V2547" i="23"/>
  <c r="V2548" i="23"/>
  <c r="V2549" i="23"/>
  <c r="V2550" i="23"/>
  <c r="V2551" i="23"/>
  <c r="V2552" i="23"/>
  <c r="V2553" i="23"/>
  <c r="V2554" i="23"/>
  <c r="V2555" i="23"/>
  <c r="V2556" i="23"/>
  <c r="V2557" i="23"/>
  <c r="V2558" i="23"/>
  <c r="V2559" i="23"/>
  <c r="V2560" i="23"/>
  <c r="V2561" i="23"/>
  <c r="V2562" i="23"/>
  <c r="V2563" i="23"/>
  <c r="V2564" i="23"/>
  <c r="V2565" i="23"/>
  <c r="V2566" i="23"/>
  <c r="V2567" i="23"/>
  <c r="V2568" i="23"/>
  <c r="V2569" i="23"/>
  <c r="V2570" i="23"/>
  <c r="V2571" i="23"/>
  <c r="V2572" i="23"/>
  <c r="V2573" i="23"/>
  <c r="V2574" i="23"/>
  <c r="V2575" i="23"/>
  <c r="V2576" i="23"/>
  <c r="V2577" i="23"/>
  <c r="V2578" i="23"/>
  <c r="V2579" i="23"/>
  <c r="V2580" i="23"/>
  <c r="V2581" i="23"/>
  <c r="V2582" i="23"/>
  <c r="V2583" i="23"/>
  <c r="V2584" i="23"/>
  <c r="V2585" i="23"/>
  <c r="V2586" i="23"/>
  <c r="V2587" i="23"/>
  <c r="V2588" i="23"/>
  <c r="V2589" i="23"/>
  <c r="V2590" i="23"/>
  <c r="V2591" i="23"/>
  <c r="V2592" i="23"/>
  <c r="V2593" i="23"/>
  <c r="V2594" i="23"/>
  <c r="V2595" i="23"/>
  <c r="V2596" i="23"/>
  <c r="V2597" i="23"/>
  <c r="V2598" i="23"/>
  <c r="V2599" i="23"/>
  <c r="V2600" i="23"/>
  <c r="V2601" i="23"/>
  <c r="V2602" i="23"/>
  <c r="V2603" i="23"/>
  <c r="V2604" i="23"/>
  <c r="V2605" i="23"/>
  <c r="V2606" i="23"/>
  <c r="V2607" i="23"/>
  <c r="V2608" i="23"/>
  <c r="V2609" i="23"/>
  <c r="V2610" i="23"/>
  <c r="V2611" i="23"/>
  <c r="V2612" i="23"/>
  <c r="V2613" i="23"/>
  <c r="V2614" i="23"/>
  <c r="V2615" i="23"/>
  <c r="V2616" i="23"/>
  <c r="V2617" i="23"/>
  <c r="V2618" i="23"/>
  <c r="V2619" i="23"/>
  <c r="V2620" i="23"/>
  <c r="V2621" i="23"/>
  <c r="V2622" i="23"/>
  <c r="V2623" i="23"/>
  <c r="V2624" i="23"/>
  <c r="V2625" i="23"/>
  <c r="V2626" i="23"/>
  <c r="V2627" i="23"/>
  <c r="V2628" i="23"/>
  <c r="V2629" i="23"/>
  <c r="V2630" i="23"/>
  <c r="V2631" i="23"/>
  <c r="V2632" i="23"/>
  <c r="V2633" i="23"/>
  <c r="V2634" i="23"/>
  <c r="V2635" i="23"/>
  <c r="V2636" i="23"/>
  <c r="V2637" i="23"/>
  <c r="V2638" i="23"/>
  <c r="V2639" i="23"/>
  <c r="V2640" i="23"/>
  <c r="V2641" i="23"/>
  <c r="V2642" i="23"/>
  <c r="V2643" i="23"/>
  <c r="V2644" i="23"/>
  <c r="V2645" i="23"/>
  <c r="V2646" i="23"/>
  <c r="V2647" i="23"/>
  <c r="V2648" i="23"/>
  <c r="V2649" i="23"/>
  <c r="V2650" i="23"/>
  <c r="V2651" i="23"/>
  <c r="V2652" i="23"/>
  <c r="V2653" i="23"/>
  <c r="V2654" i="23"/>
  <c r="V2655" i="23"/>
  <c r="V2656" i="23"/>
  <c r="V2657" i="23"/>
  <c r="V2658" i="23"/>
  <c r="V2659" i="23"/>
  <c r="V2660" i="23"/>
  <c r="V2661" i="23"/>
  <c r="V2662" i="23"/>
  <c r="V2663" i="23"/>
  <c r="V2664" i="23"/>
  <c r="V2665" i="23"/>
  <c r="V2666" i="23"/>
  <c r="V2667" i="23"/>
  <c r="V2668" i="23"/>
  <c r="V2669" i="23"/>
  <c r="V2670" i="23"/>
  <c r="V2671" i="23"/>
  <c r="V2672" i="23"/>
  <c r="V2673" i="23"/>
  <c r="V2674" i="23"/>
  <c r="V2675" i="23"/>
  <c r="V2676" i="23"/>
  <c r="V2677" i="23"/>
  <c r="V2678" i="23"/>
  <c r="V2679" i="23"/>
  <c r="V2680" i="23"/>
  <c r="V2681" i="23"/>
  <c r="V2682" i="23"/>
  <c r="V2683" i="23"/>
  <c r="V2684" i="23"/>
  <c r="V2685" i="23"/>
  <c r="V2686" i="23"/>
  <c r="V2687" i="23"/>
  <c r="V2688" i="23"/>
  <c r="V2689" i="23"/>
  <c r="V2690" i="23"/>
  <c r="V2691" i="23"/>
  <c r="V2692" i="23"/>
  <c r="V2693" i="23"/>
  <c r="V2694" i="23"/>
  <c r="V2695" i="23"/>
  <c r="V2696" i="23"/>
  <c r="V2697" i="23"/>
  <c r="V2698" i="23"/>
  <c r="V2699" i="23"/>
  <c r="V2700" i="23"/>
  <c r="V2701" i="23"/>
  <c r="V2702" i="23"/>
  <c r="V2703" i="23"/>
  <c r="V2704" i="23"/>
  <c r="V2705" i="23"/>
  <c r="V2706" i="23"/>
  <c r="V2707" i="23"/>
  <c r="V2708" i="23"/>
  <c r="V2709" i="23"/>
  <c r="V2710" i="23"/>
  <c r="V2711" i="23"/>
  <c r="V2712" i="23"/>
  <c r="V2713" i="23"/>
  <c r="V2714" i="23"/>
  <c r="V2715" i="23"/>
  <c r="V2716" i="23"/>
  <c r="V2717" i="23"/>
  <c r="V2718" i="23"/>
  <c r="V2719" i="23"/>
  <c r="V2720" i="23"/>
  <c r="V2721" i="23"/>
  <c r="V2722" i="23"/>
  <c r="V2723" i="23"/>
  <c r="V2724" i="23"/>
  <c r="V2725" i="23"/>
  <c r="V2726" i="23"/>
  <c r="V2727" i="23"/>
  <c r="V2728" i="23"/>
  <c r="V2729" i="23"/>
  <c r="V2730" i="23"/>
  <c r="V2731" i="23"/>
  <c r="V2732" i="23"/>
  <c r="V2733" i="23"/>
  <c r="V2734" i="23"/>
  <c r="V2735" i="23"/>
  <c r="V2736" i="23"/>
  <c r="V2737" i="23"/>
  <c r="V2738" i="23"/>
  <c r="V2739" i="23"/>
  <c r="V2740" i="23"/>
  <c r="V2741" i="23"/>
  <c r="V2742" i="23"/>
  <c r="V2743" i="23"/>
  <c r="V2744" i="23"/>
  <c r="V2745" i="23"/>
  <c r="V2746" i="23"/>
  <c r="V2747" i="23"/>
  <c r="V2748" i="23"/>
  <c r="V2749" i="23"/>
  <c r="V2750" i="23"/>
  <c r="V2751" i="23"/>
  <c r="V2752" i="23"/>
  <c r="V2753" i="23"/>
  <c r="V2754" i="23"/>
  <c r="V2755" i="23"/>
  <c r="V2756" i="23"/>
  <c r="V2757" i="23"/>
  <c r="V2758" i="23"/>
  <c r="V2759" i="23"/>
  <c r="V2760" i="23"/>
  <c r="V2761" i="23"/>
  <c r="V2762" i="23"/>
  <c r="V2763" i="23"/>
  <c r="V2764" i="23"/>
  <c r="V2765" i="23"/>
  <c r="V2766" i="23"/>
  <c r="V2767" i="23"/>
  <c r="V2768" i="23"/>
  <c r="V2769" i="23"/>
  <c r="V2770" i="23"/>
  <c r="V2771" i="23"/>
  <c r="V2772" i="23"/>
  <c r="V2773" i="23"/>
  <c r="V2774" i="23"/>
  <c r="V2775" i="23"/>
  <c r="V2776" i="23"/>
  <c r="V2777" i="23"/>
  <c r="V2778" i="23"/>
  <c r="V2779" i="23"/>
  <c r="V2780" i="23"/>
  <c r="V2781" i="23"/>
  <c r="V2782" i="23"/>
  <c r="V2783" i="23"/>
  <c r="V2784" i="23"/>
  <c r="V2785" i="23"/>
  <c r="V2786" i="23"/>
  <c r="V2787" i="23"/>
  <c r="V2788" i="23"/>
  <c r="V2789" i="23"/>
  <c r="V2790" i="23"/>
  <c r="V2791" i="23"/>
  <c r="V2792" i="23"/>
  <c r="V2793" i="23"/>
  <c r="V2794" i="23"/>
  <c r="V2795" i="23"/>
  <c r="V2796" i="23"/>
  <c r="V2797" i="23"/>
  <c r="V2798" i="23"/>
  <c r="V2799" i="23"/>
  <c r="V2800" i="23"/>
  <c r="V2801" i="23"/>
  <c r="V2802" i="23"/>
  <c r="V2803" i="23"/>
  <c r="V2804" i="23"/>
  <c r="V2805" i="23"/>
  <c r="V2806" i="23"/>
  <c r="V2807" i="23"/>
  <c r="V2808" i="23"/>
  <c r="V2809" i="23"/>
  <c r="V2810" i="23"/>
  <c r="V2811" i="23"/>
  <c r="V2812" i="23"/>
  <c r="V2813" i="23"/>
  <c r="V2814" i="23"/>
  <c r="V2815" i="23"/>
  <c r="V2816" i="23"/>
  <c r="V2817" i="23"/>
  <c r="V2818" i="23"/>
  <c r="V2819" i="23"/>
  <c r="V2820" i="23"/>
  <c r="V2821" i="23"/>
  <c r="V2822" i="23"/>
  <c r="V2823" i="23"/>
  <c r="V2824" i="23"/>
  <c r="V2825" i="23"/>
  <c r="V2826" i="23"/>
  <c r="V2827" i="23"/>
  <c r="V2828" i="23"/>
  <c r="V2829" i="23"/>
  <c r="V2830" i="23"/>
  <c r="V2831" i="23"/>
  <c r="V2832" i="23"/>
  <c r="V2833" i="23"/>
  <c r="V2834" i="23"/>
  <c r="V2835" i="23"/>
  <c r="V2836" i="23"/>
  <c r="V2837" i="23"/>
  <c r="V2838" i="23"/>
  <c r="V2839" i="23"/>
  <c r="V2840" i="23"/>
  <c r="V2841" i="23"/>
  <c r="V2842" i="23"/>
  <c r="V2843" i="23"/>
  <c r="V2844" i="23"/>
  <c r="V2845" i="23"/>
  <c r="V2846" i="23"/>
  <c r="V2847" i="23"/>
  <c r="V2848" i="23"/>
  <c r="V2849" i="23"/>
  <c r="V2850" i="23"/>
  <c r="V2851" i="23"/>
  <c r="V2852" i="23"/>
  <c r="V2853" i="23"/>
  <c r="V2854" i="23"/>
  <c r="V2855" i="23"/>
  <c r="V2856" i="23"/>
  <c r="V2857" i="23"/>
  <c r="V2858" i="23"/>
  <c r="V2859" i="23"/>
  <c r="V2860" i="23"/>
  <c r="V2861" i="23"/>
  <c r="V2862" i="23"/>
  <c r="V2863" i="23"/>
  <c r="V2864" i="23"/>
  <c r="V2865" i="23"/>
  <c r="V2866" i="23"/>
  <c r="V2867" i="23"/>
  <c r="V2868" i="23"/>
  <c r="V2869" i="23"/>
  <c r="V2870" i="23"/>
  <c r="V2871" i="23"/>
  <c r="V2872" i="23"/>
  <c r="V2873" i="23"/>
  <c r="V2874" i="23"/>
  <c r="V2875" i="23"/>
  <c r="V2876" i="23"/>
  <c r="V2877" i="23"/>
  <c r="V2878" i="23"/>
  <c r="V2879" i="23"/>
  <c r="V2880" i="23"/>
  <c r="V2881" i="23"/>
  <c r="V2882" i="23"/>
  <c r="V2883" i="23"/>
  <c r="V2884" i="23"/>
  <c r="V2885" i="23"/>
  <c r="V2886" i="23"/>
  <c r="V2887" i="23"/>
  <c r="V2888" i="23"/>
  <c r="V2889" i="23"/>
  <c r="V2890" i="23"/>
  <c r="V2891" i="23"/>
  <c r="V2892" i="23"/>
  <c r="V2893" i="23"/>
  <c r="V2894" i="23"/>
  <c r="V2895" i="23"/>
  <c r="V2896" i="23"/>
  <c r="V2897" i="23"/>
  <c r="V2898" i="23"/>
  <c r="V2899" i="23"/>
  <c r="V2900" i="23"/>
  <c r="V2901" i="23"/>
  <c r="V2902" i="23"/>
  <c r="V2903" i="23"/>
  <c r="V2904" i="23"/>
  <c r="V2905" i="23"/>
  <c r="V2906" i="23"/>
  <c r="V2907" i="23"/>
  <c r="V2908" i="23"/>
  <c r="V2909" i="23"/>
  <c r="V2910" i="23"/>
  <c r="V2911" i="23"/>
  <c r="V2912" i="23"/>
  <c r="V2913" i="23"/>
  <c r="V2914" i="23"/>
  <c r="V2915" i="23"/>
  <c r="V2916" i="23"/>
  <c r="V2917" i="23"/>
  <c r="V2918" i="23"/>
  <c r="V2919" i="23"/>
  <c r="V2920" i="23"/>
  <c r="V2921" i="23"/>
  <c r="V2922" i="23"/>
  <c r="V2923" i="23"/>
  <c r="V2924" i="23"/>
  <c r="V2925" i="23"/>
  <c r="V2926" i="23"/>
  <c r="V2927" i="23"/>
  <c r="V2928" i="23"/>
  <c r="V2929" i="23"/>
  <c r="V2930" i="23"/>
  <c r="V2931" i="23"/>
  <c r="V2932" i="23"/>
  <c r="V2933" i="23"/>
  <c r="V2934" i="23"/>
  <c r="V2935" i="23"/>
  <c r="V2936" i="23"/>
  <c r="V2937" i="23"/>
  <c r="V2938" i="23"/>
  <c r="V2939" i="23"/>
  <c r="V2940" i="23"/>
  <c r="V2941" i="23"/>
  <c r="V2942" i="23"/>
  <c r="V2943" i="23"/>
  <c r="V2944" i="23"/>
  <c r="V2945" i="23"/>
  <c r="V2946" i="23"/>
  <c r="V2947" i="23"/>
  <c r="V2948" i="23"/>
  <c r="V2949" i="23"/>
  <c r="V2950" i="23"/>
  <c r="V2951" i="23"/>
  <c r="V2952" i="23"/>
  <c r="V2953" i="23"/>
  <c r="V2954" i="23"/>
  <c r="V2955" i="23"/>
  <c r="V2956" i="23"/>
  <c r="V2957" i="23"/>
  <c r="V2958" i="23"/>
  <c r="V2959" i="23"/>
  <c r="V2960" i="23"/>
  <c r="V2961" i="23"/>
  <c r="V2962" i="23"/>
  <c r="V2963" i="23"/>
  <c r="V2964" i="23"/>
  <c r="V2965" i="23"/>
  <c r="V2966" i="23"/>
  <c r="V2967" i="23"/>
  <c r="V2968" i="23"/>
  <c r="V2969" i="23"/>
  <c r="V2970" i="23"/>
  <c r="V2971" i="23"/>
  <c r="V2972" i="23"/>
  <c r="V2973" i="23"/>
  <c r="V2974" i="23"/>
  <c r="V2975" i="23"/>
  <c r="V2976" i="23"/>
  <c r="V2977" i="23"/>
  <c r="V2978" i="23"/>
  <c r="V2979" i="23"/>
  <c r="V2980" i="23"/>
  <c r="V2981" i="23"/>
  <c r="V2982" i="23"/>
  <c r="V2983" i="23"/>
  <c r="V2984" i="23"/>
  <c r="V2985" i="23"/>
  <c r="V2986" i="23"/>
  <c r="V2987" i="23"/>
  <c r="V2988" i="23"/>
  <c r="V2989" i="23"/>
  <c r="V2990" i="23"/>
  <c r="V2991" i="23"/>
  <c r="V2992" i="23"/>
  <c r="V2993" i="23"/>
  <c r="V2994" i="23"/>
  <c r="V2995" i="23"/>
  <c r="V2996" i="23"/>
  <c r="V2997" i="23"/>
  <c r="V2998" i="23"/>
  <c r="V2999" i="23"/>
  <c r="V3000" i="23"/>
  <c r="V3001" i="23"/>
  <c r="V3002" i="23"/>
  <c r="V3003" i="23"/>
  <c r="V3004" i="23"/>
  <c r="V3005" i="23"/>
  <c r="V3006" i="23"/>
  <c r="V3007" i="23"/>
  <c r="V3008" i="23"/>
  <c r="V3009" i="23"/>
  <c r="V3010" i="23"/>
  <c r="V3011" i="23"/>
  <c r="V3012" i="23"/>
  <c r="V3013" i="23"/>
  <c r="V3014" i="23"/>
  <c r="V3015" i="23"/>
  <c r="V3016" i="23"/>
  <c r="V3017" i="23"/>
  <c r="V3018" i="23"/>
  <c r="V3019" i="23"/>
  <c r="V3020" i="23"/>
  <c r="V3021" i="23"/>
  <c r="V3022" i="23"/>
  <c r="V3023" i="23"/>
  <c r="V3024" i="23"/>
  <c r="V3025" i="23"/>
  <c r="V3026" i="23"/>
  <c r="V3027" i="23"/>
  <c r="V3028" i="23"/>
  <c r="V3029" i="23"/>
  <c r="V3030" i="23"/>
  <c r="V3031" i="23"/>
  <c r="V3032" i="23"/>
  <c r="V3033" i="23"/>
  <c r="V3034" i="23"/>
  <c r="V3035" i="23"/>
  <c r="V3036" i="23"/>
  <c r="V3037" i="23"/>
  <c r="V3038" i="23"/>
  <c r="V3039" i="23"/>
  <c r="V3040" i="23"/>
  <c r="V3041" i="23"/>
  <c r="V3042" i="23"/>
  <c r="V3043" i="23"/>
  <c r="V3044" i="23"/>
  <c r="V3045" i="23"/>
  <c r="V3046" i="23"/>
  <c r="V3047" i="23"/>
  <c r="V3048" i="23"/>
  <c r="V3049" i="23"/>
  <c r="V3050" i="23"/>
  <c r="V3051" i="23"/>
  <c r="V3052" i="23"/>
  <c r="V3053" i="23"/>
  <c r="V3054" i="23"/>
  <c r="V3055" i="23"/>
  <c r="V3056" i="23"/>
  <c r="V3057" i="23"/>
  <c r="V3058" i="23"/>
  <c r="V3059" i="23"/>
  <c r="V3060" i="23"/>
  <c r="V3061" i="23"/>
  <c r="V3062" i="23"/>
  <c r="V3063" i="23"/>
  <c r="V3064" i="23"/>
  <c r="V3065" i="23"/>
  <c r="V3066" i="23"/>
  <c r="V3067" i="23"/>
  <c r="V3068" i="23"/>
  <c r="V3069" i="23"/>
  <c r="V3070" i="23"/>
  <c r="V3071" i="23"/>
  <c r="V3072" i="23"/>
  <c r="V3073" i="23"/>
  <c r="V3074" i="23"/>
  <c r="V3075" i="23"/>
  <c r="V3076" i="23"/>
  <c r="V3077" i="23"/>
  <c r="V3078" i="23"/>
  <c r="V3079" i="23"/>
  <c r="V3080" i="23"/>
  <c r="V3081" i="23"/>
  <c r="V3082" i="23"/>
  <c r="V3083" i="23"/>
  <c r="V3084" i="23"/>
  <c r="V3085" i="23"/>
  <c r="V3086" i="23"/>
  <c r="V3087" i="23"/>
  <c r="V3088" i="23"/>
  <c r="V3089" i="23"/>
  <c r="V3090" i="23"/>
  <c r="V3091" i="23"/>
  <c r="V3092" i="23"/>
  <c r="V3093" i="23"/>
  <c r="U932" i="23"/>
  <c r="U929" i="23"/>
  <c r="U928" i="23"/>
  <c r="U927" i="23"/>
  <c r="U926" i="23"/>
  <c r="U925" i="23"/>
  <c r="U924" i="23"/>
  <c r="U923" i="23"/>
  <c r="U922" i="23"/>
  <c r="U921" i="23"/>
  <c r="U920" i="23"/>
  <c r="U919" i="23"/>
  <c r="U918" i="23"/>
  <c r="U917" i="23"/>
  <c r="U916" i="23"/>
  <c r="U915" i="23"/>
  <c r="U914" i="23"/>
  <c r="U913" i="23"/>
  <c r="U912" i="23"/>
  <c r="U911" i="23"/>
  <c r="U910" i="23"/>
  <c r="U909" i="23"/>
  <c r="U908" i="23"/>
  <c r="U907" i="23"/>
  <c r="U906" i="23"/>
  <c r="U905" i="23"/>
  <c r="U904" i="23"/>
  <c r="U903" i="23"/>
  <c r="U902" i="23"/>
  <c r="U901" i="23"/>
  <c r="U900" i="23"/>
  <c r="U899" i="23"/>
  <c r="U898" i="23"/>
  <c r="U897" i="23"/>
  <c r="U896" i="23"/>
  <c r="U895" i="23"/>
  <c r="U894" i="23"/>
  <c r="U893" i="23"/>
  <c r="U892" i="23"/>
  <c r="U891" i="23"/>
  <c r="U890" i="23"/>
  <c r="U889" i="23"/>
  <c r="U888" i="23"/>
  <c r="U887" i="23"/>
  <c r="U886" i="23"/>
  <c r="U885" i="23"/>
  <c r="U884" i="23"/>
  <c r="U883" i="23"/>
  <c r="U882" i="23"/>
  <c r="U881" i="23"/>
  <c r="U880" i="23"/>
  <c r="U879" i="23"/>
  <c r="U878" i="23"/>
  <c r="U877" i="23"/>
  <c r="U876" i="23"/>
  <c r="U875" i="23"/>
  <c r="U874" i="23"/>
  <c r="U873" i="23"/>
  <c r="U872" i="23"/>
  <c r="U871" i="23"/>
  <c r="U870" i="23"/>
  <c r="U869" i="23"/>
  <c r="U868" i="23"/>
  <c r="U867" i="23"/>
  <c r="U866" i="23"/>
  <c r="U865" i="23"/>
  <c r="U864" i="23"/>
  <c r="U863" i="23"/>
  <c r="U862" i="23"/>
  <c r="U861" i="23"/>
  <c r="U860" i="23"/>
  <c r="U859" i="23"/>
  <c r="U858" i="23"/>
  <c r="U857" i="23"/>
  <c r="U856" i="23"/>
  <c r="U855" i="23"/>
  <c r="U854" i="23"/>
  <c r="U853" i="23"/>
  <c r="U852" i="23"/>
  <c r="U851" i="23"/>
  <c r="U850" i="23"/>
  <c r="U849" i="23"/>
  <c r="U848" i="23"/>
  <c r="U847" i="23"/>
  <c r="U846" i="23"/>
  <c r="U845" i="23"/>
  <c r="U844" i="23"/>
  <c r="U843" i="23"/>
  <c r="U842" i="23"/>
  <c r="U841" i="23"/>
  <c r="U840" i="23"/>
  <c r="U839" i="23"/>
  <c r="U838" i="23"/>
  <c r="U837" i="23"/>
  <c r="U836" i="23"/>
  <c r="U835" i="23"/>
  <c r="U834" i="23"/>
  <c r="U833" i="23"/>
  <c r="U832" i="23"/>
  <c r="U831" i="23"/>
  <c r="U830" i="23"/>
  <c r="U829" i="23"/>
  <c r="U828" i="23"/>
  <c r="U827" i="23"/>
  <c r="U826" i="23"/>
  <c r="U825" i="23"/>
  <c r="U824" i="23"/>
  <c r="U823" i="23"/>
  <c r="U822" i="23"/>
  <c r="U821" i="23"/>
  <c r="U820" i="23"/>
  <c r="U819" i="23"/>
  <c r="U818" i="23"/>
  <c r="U817" i="23"/>
  <c r="U816" i="23"/>
  <c r="U815" i="23"/>
  <c r="U814" i="23"/>
  <c r="U813" i="23"/>
  <c r="U812" i="23"/>
  <c r="U811" i="23"/>
  <c r="U810" i="23"/>
  <c r="U809" i="23"/>
  <c r="U808" i="23"/>
  <c r="U807" i="23"/>
  <c r="U806" i="23"/>
  <c r="U805" i="23"/>
  <c r="U804" i="23"/>
  <c r="U803" i="23"/>
  <c r="U802" i="23"/>
  <c r="U801" i="23"/>
  <c r="U800" i="23"/>
  <c r="U799" i="23"/>
  <c r="U798" i="23"/>
  <c r="U797" i="23"/>
  <c r="U102" i="23"/>
  <c r="U105" i="23"/>
  <c r="U255" i="23"/>
  <c r="U450" i="23"/>
  <c r="U656" i="23"/>
  <c r="U930" i="23"/>
  <c r="U931" i="23"/>
  <c r="U934" i="23"/>
  <c r="U935" i="23"/>
  <c r="U936" i="23"/>
  <c r="U937" i="23"/>
  <c r="U938" i="23"/>
  <c r="U939" i="23"/>
  <c r="U940" i="23"/>
  <c r="U941" i="23"/>
  <c r="U942" i="23"/>
  <c r="U943" i="23"/>
  <c r="U944" i="23"/>
  <c r="U945" i="23"/>
  <c r="U946" i="23"/>
  <c r="U947" i="23"/>
  <c r="U948" i="23"/>
  <c r="U949" i="23"/>
  <c r="U950" i="23"/>
  <c r="U951" i="23"/>
  <c r="U952" i="23"/>
  <c r="U953" i="23"/>
  <c r="U954" i="23"/>
  <c r="U955" i="23"/>
  <c r="U956" i="23"/>
  <c r="U957" i="23"/>
  <c r="U958" i="23"/>
  <c r="U959" i="23"/>
  <c r="U960" i="23"/>
  <c r="U961" i="23"/>
  <c r="U962" i="23"/>
  <c r="U963" i="23"/>
  <c r="U964" i="23"/>
  <c r="U965" i="23"/>
  <c r="U966" i="23"/>
  <c r="U967" i="23"/>
  <c r="U968" i="23"/>
  <c r="U969" i="23"/>
  <c r="U970" i="23"/>
  <c r="U971" i="23"/>
  <c r="U972" i="23"/>
  <c r="U2" i="23"/>
  <c r="U3" i="23"/>
  <c r="U4" i="23"/>
  <c r="U5" i="23"/>
  <c r="U6" i="23"/>
  <c r="U7" i="23"/>
  <c r="U8" i="23"/>
  <c r="U9" i="23"/>
  <c r="U10" i="23"/>
  <c r="U11" i="23"/>
  <c r="U12" i="23"/>
  <c r="U13" i="23"/>
  <c r="U14" i="23"/>
  <c r="U15" i="23"/>
  <c r="U16" i="23"/>
  <c r="U17" i="23"/>
  <c r="U18" i="23"/>
  <c r="U19" i="23"/>
  <c r="U20" i="23"/>
  <c r="U21" i="23"/>
  <c r="U22" i="23"/>
  <c r="U23" i="23"/>
  <c r="U24" i="23"/>
  <c r="U25" i="23"/>
  <c r="U26" i="23"/>
  <c r="U27" i="23"/>
  <c r="U28" i="23"/>
  <c r="U29" i="23"/>
  <c r="U30" i="23"/>
  <c r="U31" i="23"/>
  <c r="U32" i="23"/>
  <c r="U33" i="23"/>
  <c r="U34" i="23"/>
  <c r="U35" i="23"/>
  <c r="U36" i="23"/>
  <c r="U37" i="23"/>
  <c r="U38" i="23"/>
  <c r="U39" i="23"/>
  <c r="U40" i="23"/>
  <c r="U41" i="23"/>
  <c r="U42" i="23"/>
  <c r="U43" i="23"/>
  <c r="U44" i="23"/>
  <c r="U45" i="23"/>
  <c r="U46" i="23"/>
  <c r="U47" i="23"/>
  <c r="U48" i="23"/>
  <c r="U49" i="23"/>
  <c r="U50" i="23"/>
  <c r="U51" i="23"/>
  <c r="U52" i="23"/>
  <c r="U53" i="23"/>
  <c r="U54" i="23"/>
  <c r="U55" i="23"/>
  <c r="U56" i="23"/>
  <c r="U57" i="23"/>
  <c r="U58" i="23"/>
  <c r="U59" i="23"/>
  <c r="U60" i="23"/>
  <c r="U61" i="23"/>
  <c r="U62" i="23"/>
  <c r="U63" i="23"/>
  <c r="U64" i="23"/>
  <c r="U65" i="23"/>
  <c r="U66" i="23"/>
  <c r="U67" i="23"/>
  <c r="U68" i="23"/>
  <c r="U69" i="23"/>
  <c r="U70" i="23"/>
  <c r="U71" i="23"/>
  <c r="U72" i="23"/>
  <c r="U73" i="23"/>
  <c r="U74" i="23"/>
  <c r="U75" i="23"/>
  <c r="U76" i="23"/>
  <c r="U77" i="23"/>
  <c r="U78" i="23"/>
  <c r="U79" i="23"/>
  <c r="U80" i="23"/>
  <c r="U81" i="23"/>
  <c r="U82" i="23"/>
  <c r="U83" i="23"/>
  <c r="U84" i="23"/>
  <c r="U85" i="23"/>
  <c r="U86" i="23"/>
  <c r="U87" i="23"/>
  <c r="U88" i="23"/>
  <c r="U89" i="23"/>
  <c r="U90" i="23"/>
  <c r="U91" i="23"/>
  <c r="U92" i="23"/>
  <c r="U93" i="23"/>
  <c r="U94" i="23"/>
  <c r="U95" i="23"/>
  <c r="U96" i="23"/>
  <c r="U97" i="23"/>
  <c r="U98" i="23"/>
  <c r="U99" i="23"/>
  <c r="U100" i="23"/>
  <c r="U101" i="23"/>
  <c r="U103" i="23"/>
  <c r="U104" i="23"/>
  <c r="U106" i="23"/>
  <c r="U107" i="23"/>
  <c r="U108" i="23"/>
  <c r="U109" i="23"/>
  <c r="U110" i="23"/>
  <c r="U111" i="23"/>
  <c r="U112" i="23"/>
  <c r="U113" i="23"/>
  <c r="U114" i="23"/>
  <c r="U115" i="23"/>
  <c r="U117" i="23"/>
  <c r="U118" i="23"/>
  <c r="U119" i="23"/>
  <c r="U120" i="23"/>
  <c r="U121" i="23"/>
  <c r="U122" i="23"/>
  <c r="U123" i="23"/>
  <c r="U124" i="23"/>
  <c r="U126" i="23"/>
  <c r="U127" i="23"/>
  <c r="U128" i="23"/>
  <c r="U129" i="23"/>
  <c r="U130" i="23"/>
  <c r="U131" i="23"/>
  <c r="U132" i="23"/>
  <c r="U133" i="23"/>
  <c r="U134" i="23"/>
  <c r="U135" i="23"/>
  <c r="U136" i="23"/>
  <c r="U137" i="23"/>
  <c r="U138" i="23"/>
  <c r="U139" i="23"/>
  <c r="U140" i="23"/>
  <c r="U141" i="23"/>
  <c r="U142" i="23"/>
  <c r="U143" i="23"/>
  <c r="U144" i="23"/>
  <c r="U145" i="23"/>
  <c r="U146" i="23"/>
  <c r="U147" i="23"/>
  <c r="U148" i="23"/>
  <c r="U149" i="23"/>
  <c r="U150" i="23"/>
  <c r="U151" i="23"/>
  <c r="U152" i="23"/>
  <c r="U153" i="23"/>
  <c r="U154" i="23"/>
  <c r="U155" i="23"/>
  <c r="U156" i="23"/>
  <c r="U157" i="23"/>
  <c r="U158" i="23"/>
  <c r="U159" i="23"/>
  <c r="U160" i="23"/>
  <c r="U161" i="23"/>
  <c r="U162" i="23"/>
  <c r="U163" i="23"/>
  <c r="U164" i="23"/>
  <c r="U165" i="23"/>
  <c r="U166" i="23"/>
  <c r="U167" i="23"/>
  <c r="U168" i="23"/>
  <c r="U169" i="23"/>
  <c r="U170" i="23"/>
  <c r="U171" i="23"/>
  <c r="U173" i="23"/>
  <c r="U174" i="23"/>
  <c r="U175" i="23"/>
  <c r="U176" i="23"/>
  <c r="U177" i="23"/>
  <c r="U178" i="23"/>
  <c r="U179" i="23"/>
  <c r="U180" i="23"/>
  <c r="U182" i="23"/>
  <c r="U183" i="23"/>
  <c r="U184" i="23"/>
  <c r="U185" i="23"/>
  <c r="U186" i="23"/>
  <c r="U187" i="23"/>
  <c r="U188" i="23"/>
  <c r="U189" i="23"/>
  <c r="U190" i="23"/>
  <c r="U191" i="23"/>
  <c r="U192" i="23"/>
  <c r="U193" i="23"/>
  <c r="U194" i="23"/>
  <c r="U195" i="23"/>
  <c r="U196" i="23"/>
  <c r="U197" i="23"/>
  <c r="U199" i="23"/>
  <c r="U200" i="23"/>
  <c r="U201" i="23"/>
  <c r="U203" i="23"/>
  <c r="U204" i="23"/>
  <c r="U205" i="23"/>
  <c r="U206" i="23"/>
  <c r="U207" i="23"/>
  <c r="U208" i="23"/>
  <c r="U209" i="23"/>
  <c r="U210" i="23"/>
  <c r="U212" i="23"/>
  <c r="U213" i="23"/>
  <c r="U214" i="23"/>
  <c r="U215" i="23"/>
  <c r="U216" i="23"/>
  <c r="U217" i="23"/>
  <c r="U218" i="23"/>
  <c r="U219" i="23"/>
  <c r="U220" i="23"/>
  <c r="U221" i="23"/>
  <c r="U222" i="23"/>
  <c r="U223" i="23"/>
  <c r="U224" i="23"/>
  <c r="U225" i="23"/>
  <c r="U226" i="23"/>
  <c r="U227" i="23"/>
  <c r="U228" i="23"/>
  <c r="U229" i="23"/>
  <c r="U230" i="23"/>
  <c r="U231" i="23"/>
  <c r="U232" i="23"/>
  <c r="U233" i="23"/>
  <c r="U234" i="23"/>
  <c r="U235" i="23"/>
  <c r="U236" i="23"/>
  <c r="U237" i="23"/>
  <c r="U238" i="23"/>
  <c r="U239" i="23"/>
  <c r="U240" i="23"/>
  <c r="U241" i="23"/>
  <c r="U242" i="23"/>
  <c r="U243" i="23"/>
  <c r="U244" i="23"/>
  <c r="U245" i="23"/>
  <c r="U246" i="23"/>
  <c r="U247" i="23"/>
  <c r="U248" i="23"/>
  <c r="U249" i="23"/>
  <c r="U250" i="23"/>
  <c r="U251" i="23"/>
  <c r="U252" i="23"/>
  <c r="U253" i="23"/>
  <c r="U254" i="23"/>
  <c r="U256" i="23"/>
  <c r="U257" i="23"/>
  <c r="U258" i="23"/>
  <c r="U259" i="23"/>
  <c r="U260" i="23"/>
  <c r="U261" i="23"/>
  <c r="U262" i="23"/>
  <c r="U263" i="23"/>
  <c r="U264" i="23"/>
  <c r="U265" i="23"/>
  <c r="U266" i="23"/>
  <c r="U267" i="23"/>
  <c r="U268" i="23"/>
  <c r="U269" i="23"/>
  <c r="U270" i="23"/>
  <c r="U271" i="23"/>
  <c r="U272" i="23"/>
  <c r="U273" i="23"/>
  <c r="U274" i="23"/>
  <c r="U275" i="23"/>
  <c r="U276" i="23"/>
  <c r="U277" i="23"/>
  <c r="U278" i="23"/>
  <c r="U279" i="23"/>
  <c r="U280" i="23"/>
  <c r="U281" i="23"/>
  <c r="U282" i="23"/>
  <c r="U283" i="23"/>
  <c r="U284" i="23"/>
  <c r="U285" i="23"/>
  <c r="U286" i="23"/>
  <c r="U287" i="23"/>
  <c r="U288" i="23"/>
  <c r="U289" i="23"/>
  <c r="U290" i="23"/>
  <c r="U291" i="23"/>
  <c r="U292" i="23"/>
  <c r="U293" i="23"/>
  <c r="U294" i="23"/>
  <c r="U295" i="23"/>
  <c r="U296" i="23"/>
  <c r="U297" i="23"/>
  <c r="U298" i="23"/>
  <c r="U299" i="23"/>
  <c r="U300" i="23"/>
  <c r="U301" i="23"/>
  <c r="U302" i="23"/>
  <c r="U303" i="23"/>
  <c r="U304" i="23"/>
  <c r="U305" i="23"/>
  <c r="U306" i="23"/>
  <c r="U307" i="23"/>
  <c r="U308" i="23"/>
  <c r="U309" i="23"/>
  <c r="U310" i="23"/>
  <c r="U311" i="23"/>
  <c r="U312" i="23"/>
  <c r="U313" i="23"/>
  <c r="U314" i="23"/>
  <c r="U315" i="23"/>
  <c r="U316" i="23"/>
  <c r="U317" i="23"/>
  <c r="U318" i="23"/>
  <c r="U319" i="23"/>
  <c r="U321" i="23"/>
  <c r="U322" i="23"/>
  <c r="U323" i="23"/>
  <c r="U324" i="23"/>
  <c r="U325" i="23"/>
  <c r="U326" i="23"/>
  <c r="U327" i="23"/>
  <c r="U328" i="23"/>
  <c r="U329" i="23"/>
  <c r="U330" i="23"/>
  <c r="U331" i="23"/>
  <c r="U332" i="23"/>
  <c r="U333" i="23"/>
  <c r="U334" i="23"/>
  <c r="U335" i="23"/>
  <c r="U336" i="23"/>
  <c r="U337" i="23"/>
  <c r="U338" i="23"/>
  <c r="U339" i="23"/>
  <c r="U340" i="23"/>
  <c r="U341" i="23"/>
  <c r="U342" i="23"/>
  <c r="U343" i="23"/>
  <c r="U344" i="23"/>
  <c r="U345" i="23"/>
  <c r="U346" i="23"/>
  <c r="U347" i="23"/>
  <c r="U348" i="23"/>
  <c r="U349" i="23"/>
  <c r="U350" i="23"/>
  <c r="U351" i="23"/>
  <c r="U352" i="23"/>
  <c r="U353" i="23"/>
  <c r="U354" i="23"/>
  <c r="U355" i="23"/>
  <c r="U356" i="23"/>
  <c r="U357" i="23"/>
  <c r="U358" i="23"/>
  <c r="U359" i="23"/>
  <c r="U360" i="23"/>
  <c r="U361" i="23"/>
  <c r="U362" i="23"/>
  <c r="U363" i="23"/>
  <c r="U364" i="23"/>
  <c r="U365" i="23"/>
  <c r="U366" i="23"/>
  <c r="U367" i="23"/>
  <c r="U368" i="23"/>
  <c r="U369" i="23"/>
  <c r="U370" i="23"/>
  <c r="U371" i="23"/>
  <c r="U372" i="23"/>
  <c r="U373" i="23"/>
  <c r="U374" i="23"/>
  <c r="U375" i="23"/>
  <c r="U376" i="23"/>
  <c r="U377" i="23"/>
  <c r="U378" i="23"/>
  <c r="U379" i="23"/>
  <c r="U380" i="23"/>
  <c r="U381" i="23"/>
  <c r="U382" i="23"/>
  <c r="U383" i="23"/>
  <c r="U384" i="23"/>
  <c r="U385" i="23"/>
  <c r="U386" i="23"/>
  <c r="U387" i="23"/>
  <c r="U388" i="23"/>
  <c r="U389" i="23"/>
  <c r="U390" i="23"/>
  <c r="U391" i="23"/>
  <c r="U392" i="23"/>
  <c r="U393" i="23"/>
  <c r="U394" i="23"/>
  <c r="U395" i="23"/>
  <c r="U396" i="23"/>
  <c r="U397" i="23"/>
  <c r="U398" i="23"/>
  <c r="U399" i="23"/>
  <c r="U400" i="23"/>
  <c r="U401" i="23"/>
  <c r="U402" i="23"/>
  <c r="U403" i="23"/>
  <c r="U404" i="23"/>
  <c r="U405" i="23"/>
  <c r="U406" i="23"/>
  <c r="U407" i="23"/>
  <c r="U408" i="23"/>
  <c r="U409" i="23"/>
  <c r="U410" i="23"/>
  <c r="U411" i="23"/>
  <c r="U412" i="23"/>
  <c r="U413" i="23"/>
  <c r="U414" i="23"/>
  <c r="U415" i="23"/>
  <c r="U416" i="23"/>
  <c r="U417" i="23"/>
  <c r="U418" i="23"/>
  <c r="U419" i="23"/>
  <c r="U420" i="23"/>
  <c r="U421" i="23"/>
  <c r="U422" i="23"/>
  <c r="U423" i="23"/>
  <c r="U424" i="23"/>
  <c r="U425" i="23"/>
  <c r="U426" i="23"/>
  <c r="U427" i="23"/>
  <c r="U428" i="23"/>
  <c r="U429" i="23"/>
  <c r="U430" i="23"/>
  <c r="U431" i="23"/>
  <c r="U432" i="23"/>
  <c r="U433" i="23"/>
  <c r="U435" i="23"/>
  <c r="U436" i="23"/>
  <c r="U437" i="23"/>
  <c r="U438" i="23"/>
  <c r="U439" i="23"/>
  <c r="U440" i="23"/>
  <c r="U441" i="23"/>
  <c r="U442" i="23"/>
  <c r="U443" i="23"/>
  <c r="U444" i="23"/>
  <c r="U445" i="23"/>
  <c r="U446" i="23"/>
  <c r="U447" i="23"/>
  <c r="U448" i="23"/>
  <c r="U449" i="23"/>
  <c r="U451" i="23"/>
  <c r="U452" i="23"/>
  <c r="U453" i="23"/>
  <c r="U454" i="23"/>
  <c r="U455" i="23"/>
  <c r="U456" i="23"/>
  <c r="U457" i="23"/>
  <c r="U458" i="23"/>
  <c r="U459" i="23"/>
  <c r="U460" i="23"/>
  <c r="U461" i="23"/>
  <c r="U462" i="23"/>
  <c r="U463" i="23"/>
  <c r="U464" i="23"/>
  <c r="U465" i="23"/>
  <c r="U466" i="23"/>
  <c r="U467" i="23"/>
  <c r="U468" i="23"/>
  <c r="U469" i="23"/>
  <c r="U470" i="23"/>
  <c r="U471" i="23"/>
  <c r="U472" i="23"/>
  <c r="U473" i="23"/>
  <c r="U474" i="23"/>
  <c r="U475" i="23"/>
  <c r="U476" i="23"/>
  <c r="U477" i="23"/>
  <c r="U478" i="23"/>
  <c r="U479" i="23"/>
  <c r="U480" i="23"/>
  <c r="U481" i="23"/>
  <c r="U482" i="23"/>
  <c r="U483" i="23"/>
  <c r="U484" i="23"/>
  <c r="U485" i="23"/>
  <c r="U486" i="23"/>
  <c r="U487" i="23"/>
  <c r="U488" i="23"/>
  <c r="U489" i="23"/>
  <c r="U490" i="23"/>
  <c r="U491" i="23"/>
  <c r="U492" i="23"/>
  <c r="U493" i="23"/>
  <c r="U494" i="23"/>
  <c r="U495" i="23"/>
  <c r="U496" i="23"/>
  <c r="U497" i="23"/>
  <c r="U498" i="23"/>
  <c r="U499" i="23"/>
  <c r="U500" i="23"/>
  <c r="U501" i="23"/>
  <c r="U502" i="23"/>
  <c r="U503" i="23"/>
  <c r="U504" i="23"/>
  <c r="U505" i="23"/>
  <c r="U506" i="23"/>
  <c r="U507" i="23"/>
  <c r="U508" i="23"/>
  <c r="U509" i="23"/>
  <c r="U510" i="23"/>
  <c r="U511" i="23"/>
  <c r="U512" i="23"/>
  <c r="U513" i="23"/>
  <c r="U514" i="23"/>
  <c r="U515" i="23"/>
  <c r="U516" i="23"/>
  <c r="U517" i="23"/>
  <c r="U518" i="23"/>
  <c r="U519" i="23"/>
  <c r="U520" i="23"/>
  <c r="U521" i="23"/>
  <c r="U522" i="23"/>
  <c r="U523" i="23"/>
  <c r="U524" i="23"/>
  <c r="U525" i="23"/>
  <c r="U526" i="23"/>
  <c r="U527" i="23"/>
  <c r="U528" i="23"/>
  <c r="U529" i="23"/>
  <c r="U530" i="23"/>
  <c r="U531" i="23"/>
  <c r="U532" i="23"/>
  <c r="U533" i="23"/>
  <c r="U534" i="23"/>
  <c r="U535" i="23"/>
  <c r="U536" i="23"/>
  <c r="U537" i="23"/>
  <c r="U538" i="23"/>
  <c r="U539" i="23"/>
  <c r="U540" i="23"/>
  <c r="U541" i="23"/>
  <c r="U542" i="23"/>
  <c r="U543" i="23"/>
  <c r="U544" i="23"/>
  <c r="U545" i="23"/>
  <c r="U546" i="23"/>
  <c r="U547" i="23"/>
  <c r="U548" i="23"/>
  <c r="U549" i="23"/>
  <c r="U550" i="23"/>
  <c r="U551" i="23"/>
  <c r="U552" i="23"/>
  <c r="U553" i="23"/>
  <c r="U554" i="23"/>
  <c r="U555" i="23"/>
  <c r="U556" i="23"/>
  <c r="U557" i="23"/>
  <c r="U558" i="23"/>
  <c r="U559" i="23"/>
  <c r="U560" i="23"/>
  <c r="U561" i="23"/>
  <c r="U562" i="23"/>
  <c r="U563" i="23"/>
  <c r="U564" i="23"/>
  <c r="U565" i="23"/>
  <c r="U566" i="23"/>
  <c r="U567" i="23"/>
  <c r="U568" i="23"/>
  <c r="U569" i="23"/>
  <c r="U570" i="23"/>
  <c r="U571" i="23"/>
  <c r="U572" i="23"/>
  <c r="U573" i="23"/>
  <c r="U574" i="23"/>
  <c r="U575" i="23"/>
  <c r="U576" i="23"/>
  <c r="U577" i="23"/>
  <c r="U578" i="23"/>
  <c r="U579" i="23"/>
  <c r="U580" i="23"/>
  <c r="U581" i="23"/>
  <c r="U582" i="23"/>
  <c r="U583" i="23"/>
  <c r="U584" i="23"/>
  <c r="U585" i="23"/>
  <c r="U586" i="23"/>
  <c r="U587" i="23"/>
  <c r="U588" i="23"/>
  <c r="U589" i="23"/>
  <c r="U590" i="23"/>
  <c r="U591" i="23"/>
  <c r="U592" i="23"/>
  <c r="U593" i="23"/>
  <c r="U594" i="23"/>
  <c r="U595" i="23"/>
  <c r="U596" i="23"/>
  <c r="U597" i="23"/>
  <c r="U598" i="23"/>
  <c r="U599" i="23"/>
  <c r="U600" i="23"/>
  <c r="U601" i="23"/>
  <c r="U602" i="23"/>
  <c r="U603" i="23"/>
  <c r="U604" i="23"/>
  <c r="U605" i="23"/>
  <c r="U606" i="23"/>
  <c r="U607" i="23"/>
  <c r="U608" i="23"/>
  <c r="U609" i="23"/>
  <c r="U610" i="23"/>
  <c r="U611" i="23"/>
  <c r="U612" i="23"/>
  <c r="U613" i="23"/>
  <c r="U614" i="23"/>
  <c r="U615" i="23"/>
  <c r="U616" i="23"/>
  <c r="U617" i="23"/>
  <c r="U618" i="23"/>
  <c r="U619" i="23"/>
  <c r="U620" i="23"/>
  <c r="U621" i="23"/>
  <c r="U622" i="23"/>
  <c r="U623" i="23"/>
  <c r="U624" i="23"/>
  <c r="U625" i="23"/>
  <c r="U626" i="23"/>
  <c r="U627" i="23"/>
  <c r="U628" i="23"/>
  <c r="U629" i="23"/>
  <c r="U630" i="23"/>
  <c r="U631" i="23"/>
  <c r="U632" i="23"/>
  <c r="U633" i="23"/>
  <c r="U634" i="23"/>
  <c r="U635" i="23"/>
  <c r="U636" i="23"/>
  <c r="U637" i="23"/>
  <c r="U638" i="23"/>
  <c r="U639" i="23"/>
  <c r="U640" i="23"/>
  <c r="U641" i="23"/>
  <c r="U642" i="23"/>
  <c r="U643" i="23"/>
  <c r="U644" i="23"/>
  <c r="U645" i="23"/>
  <c r="U646" i="23"/>
  <c r="U647" i="23"/>
  <c r="U648" i="23"/>
  <c r="U649" i="23"/>
  <c r="U650" i="23"/>
  <c r="U651" i="23"/>
  <c r="U652" i="23"/>
  <c r="U653" i="23"/>
  <c r="U654" i="23"/>
  <c r="U655" i="23"/>
  <c r="U657" i="23"/>
  <c r="U658" i="23"/>
  <c r="U659" i="23"/>
  <c r="U660" i="23"/>
  <c r="U661" i="23"/>
  <c r="U662" i="23"/>
  <c r="U663" i="23"/>
  <c r="U664" i="23"/>
  <c r="U665" i="23"/>
  <c r="U666" i="23"/>
  <c r="U667" i="23"/>
  <c r="U668" i="23"/>
  <c r="U669" i="23"/>
  <c r="U670" i="23"/>
  <c r="U671" i="23"/>
  <c r="U672" i="23"/>
  <c r="U673" i="23"/>
  <c r="U674" i="23"/>
  <c r="U675" i="23"/>
  <c r="U676" i="23"/>
  <c r="U677" i="23"/>
  <c r="U678" i="23"/>
  <c r="U680" i="23"/>
  <c r="U681" i="23"/>
  <c r="U682" i="23"/>
  <c r="U683" i="23"/>
  <c r="U684" i="23"/>
  <c r="U685" i="23"/>
  <c r="U686" i="23"/>
  <c r="U687" i="23"/>
  <c r="U688" i="23"/>
  <c r="U690" i="23"/>
  <c r="U691" i="23"/>
  <c r="U692" i="23"/>
  <c r="U693" i="23"/>
  <c r="U694" i="23"/>
  <c r="U695" i="23"/>
  <c r="U696" i="23"/>
  <c r="U697" i="23"/>
  <c r="U698" i="23"/>
  <c r="U699" i="23"/>
  <c r="U700" i="23"/>
  <c r="U701" i="23"/>
  <c r="U702" i="23"/>
  <c r="U703" i="23"/>
  <c r="U704" i="23"/>
  <c r="U705" i="23"/>
  <c r="U706" i="23"/>
  <c r="U707" i="23"/>
  <c r="U708" i="23"/>
  <c r="U709" i="23"/>
  <c r="U710" i="23"/>
  <c r="U711" i="23"/>
  <c r="U712" i="23"/>
  <c r="U713" i="23"/>
  <c r="U714" i="23"/>
  <c r="U715" i="23"/>
  <c r="U716" i="23"/>
  <c r="U717" i="23"/>
  <c r="U718" i="23"/>
  <c r="U719" i="23"/>
  <c r="U720" i="23"/>
  <c r="U721" i="23"/>
  <c r="U722" i="23"/>
  <c r="U723" i="23"/>
  <c r="U724" i="23"/>
  <c r="U725" i="23"/>
  <c r="U726" i="23"/>
  <c r="U727" i="23"/>
  <c r="U728" i="23"/>
  <c r="U729" i="23"/>
  <c r="U730" i="23"/>
  <c r="U732" i="23"/>
  <c r="U733" i="23"/>
  <c r="U734" i="23"/>
  <c r="U735" i="23"/>
  <c r="U736" i="23"/>
  <c r="U737" i="23"/>
  <c r="U738" i="23"/>
  <c r="U739" i="23"/>
  <c r="U740" i="23"/>
  <c r="U741" i="23"/>
  <c r="U742" i="23"/>
  <c r="U743" i="23"/>
  <c r="U744" i="23"/>
  <c r="U745" i="23"/>
  <c r="U746" i="23"/>
  <c r="U747" i="23"/>
  <c r="U748" i="23"/>
  <c r="U749" i="23"/>
  <c r="U750" i="23"/>
  <c r="U751" i="23"/>
  <c r="U752" i="23"/>
  <c r="U753" i="23"/>
  <c r="U754" i="23"/>
  <c r="U755" i="23"/>
  <c r="U756" i="23"/>
  <c r="U757" i="23"/>
  <c r="U758" i="23"/>
  <c r="U759" i="23"/>
  <c r="U760" i="23"/>
  <c r="U761" i="23"/>
  <c r="U763" i="23"/>
  <c r="U764" i="23"/>
  <c r="U765" i="23"/>
  <c r="U766" i="23"/>
  <c r="U767" i="23"/>
  <c r="U768" i="23"/>
  <c r="U769" i="23"/>
  <c r="U770" i="23"/>
  <c r="U771" i="23"/>
  <c r="U772" i="23"/>
  <c r="U773" i="23"/>
  <c r="U774" i="23"/>
  <c r="U775" i="23"/>
  <c r="U776" i="23"/>
  <c r="U777" i="23"/>
  <c r="U778" i="23"/>
  <c r="U779" i="23"/>
  <c r="U780" i="23"/>
  <c r="U781" i="23"/>
  <c r="U782" i="23"/>
  <c r="U783" i="23"/>
  <c r="U784" i="23"/>
  <c r="U785" i="23"/>
  <c r="U786" i="23"/>
  <c r="U787" i="23"/>
  <c r="U788" i="23"/>
  <c r="U789" i="23"/>
  <c r="U790" i="23"/>
  <c r="U791" i="23"/>
  <c r="U792" i="23"/>
  <c r="U793" i="23"/>
  <c r="U794" i="23"/>
  <c r="U795" i="23"/>
  <c r="U796" i="23"/>
  <c r="U985" i="23"/>
  <c r="U986" i="23"/>
  <c r="U987" i="23"/>
  <c r="U988" i="23"/>
  <c r="U989" i="23"/>
  <c r="U990" i="23"/>
  <c r="U991" i="23"/>
  <c r="U992" i="23"/>
  <c r="U993" i="23"/>
  <c r="U994" i="23"/>
  <c r="U995" i="23"/>
  <c r="U996" i="23"/>
  <c r="U997" i="23"/>
  <c r="U998" i="23"/>
  <c r="U999" i="23"/>
  <c r="U1000" i="23"/>
  <c r="U1001" i="23"/>
  <c r="U1002" i="23"/>
  <c r="U1003" i="23"/>
  <c r="U1004" i="23"/>
  <c r="U1005" i="23"/>
  <c r="U1006" i="23"/>
  <c r="U1007" i="23"/>
  <c r="U1008" i="23"/>
  <c r="U1009" i="23"/>
  <c r="U1010" i="23"/>
  <c r="U1011" i="23"/>
  <c r="U1012" i="23"/>
  <c r="U1013" i="23"/>
  <c r="U1014" i="23"/>
  <c r="U1015" i="23"/>
  <c r="U1016" i="23"/>
  <c r="U1017" i="23"/>
  <c r="U1018" i="23"/>
  <c r="U1019" i="23"/>
  <c r="U1020" i="23"/>
  <c r="U1021" i="23"/>
  <c r="U1022" i="23"/>
  <c r="U1023" i="23"/>
  <c r="U1024" i="23"/>
  <c r="U1025" i="23"/>
  <c r="U1026" i="23"/>
  <c r="U1027" i="23"/>
  <c r="U1028" i="23"/>
  <c r="U1029" i="23"/>
  <c r="U1030" i="23"/>
  <c r="U1031" i="23"/>
  <c r="U1032" i="23"/>
  <c r="U1033" i="23"/>
  <c r="U1034" i="23"/>
  <c r="U1035" i="23"/>
  <c r="U1036" i="23"/>
  <c r="U1037" i="23"/>
  <c r="U1038" i="23"/>
  <c r="U1039" i="23"/>
  <c r="U1040" i="23"/>
  <c r="U1041" i="23"/>
  <c r="U1042" i="23"/>
  <c r="U1043" i="23"/>
  <c r="U1044" i="23"/>
  <c r="U1045" i="23"/>
  <c r="U1046" i="23"/>
  <c r="U1047" i="23"/>
  <c r="U1048" i="23"/>
  <c r="U1049" i="23"/>
  <c r="U1050" i="23"/>
  <c r="U1051" i="23"/>
  <c r="U1052" i="23"/>
  <c r="U1053" i="23"/>
  <c r="U1054" i="23"/>
  <c r="U1055" i="23"/>
  <c r="U1056" i="23"/>
  <c r="U1057" i="23"/>
  <c r="U1058" i="23"/>
  <c r="U1059" i="23"/>
  <c r="U1060" i="23"/>
  <c r="U1061" i="23"/>
  <c r="U1062" i="23"/>
  <c r="U1063" i="23"/>
  <c r="U1064" i="23"/>
  <c r="U1065" i="23"/>
  <c r="U1066" i="23"/>
  <c r="U1067" i="23"/>
  <c r="U1068" i="23"/>
  <c r="U1069" i="23"/>
  <c r="U1070" i="23"/>
  <c r="U1071" i="23"/>
  <c r="U1072" i="23"/>
  <c r="U1073" i="23"/>
  <c r="U1074" i="23"/>
  <c r="U1075" i="23"/>
  <c r="U1076" i="23"/>
  <c r="U1077" i="23"/>
  <c r="U1078" i="23"/>
  <c r="U1079" i="23"/>
  <c r="U1080" i="23"/>
  <c r="U1081" i="23"/>
  <c r="U1082" i="23"/>
  <c r="U1083" i="23"/>
  <c r="U1084" i="23"/>
  <c r="U1085" i="23"/>
  <c r="U1086" i="23"/>
  <c r="U1087" i="23"/>
  <c r="U1088" i="23"/>
  <c r="U1089" i="23"/>
  <c r="U1090" i="23"/>
  <c r="U1091" i="23"/>
  <c r="U1092" i="23"/>
  <c r="U1093" i="23"/>
  <c r="U1094" i="23"/>
  <c r="U1095" i="23"/>
  <c r="U1096" i="23"/>
  <c r="U1097" i="23"/>
  <c r="U1098" i="23"/>
  <c r="U1099" i="23"/>
  <c r="U1100" i="23"/>
  <c r="U1101" i="23"/>
  <c r="U1102" i="23"/>
  <c r="U1103" i="23"/>
  <c r="U1104" i="23"/>
  <c r="U1105" i="23"/>
  <c r="U1106" i="23"/>
  <c r="U1107" i="23"/>
  <c r="U1108" i="23"/>
  <c r="U1109" i="23"/>
  <c r="U1110" i="23"/>
  <c r="U1111" i="23"/>
  <c r="U1112" i="23"/>
  <c r="U1113" i="23"/>
  <c r="U1114" i="23"/>
  <c r="U1115" i="23"/>
  <c r="U1116" i="23"/>
  <c r="U1117" i="23"/>
  <c r="U1118" i="23"/>
  <c r="U1119" i="23"/>
  <c r="U1120" i="23"/>
  <c r="U1121" i="23"/>
  <c r="U1122" i="23"/>
  <c r="U1123" i="23"/>
  <c r="U1124" i="23"/>
  <c r="U1125" i="23"/>
  <c r="U1126" i="23"/>
  <c r="U1127" i="23"/>
  <c r="U1128" i="23"/>
  <c r="U1129" i="23"/>
  <c r="U1130" i="23"/>
  <c r="U1131" i="23"/>
  <c r="U1132" i="23"/>
  <c r="U1133" i="23"/>
  <c r="U1134" i="23"/>
  <c r="U1135" i="23"/>
  <c r="U1136" i="23"/>
  <c r="U1137" i="23"/>
  <c r="U1138" i="23"/>
  <c r="U1139" i="23"/>
  <c r="U1140" i="23"/>
  <c r="U1141" i="23"/>
  <c r="U1142" i="23"/>
  <c r="U1143" i="23"/>
  <c r="U1144" i="23"/>
  <c r="U1145" i="23"/>
  <c r="U1146" i="23"/>
  <c r="U1147" i="23"/>
  <c r="U1148" i="23"/>
  <c r="U1149" i="23"/>
  <c r="U1150" i="23"/>
  <c r="U1151" i="23"/>
  <c r="U1152" i="23"/>
  <c r="U1153" i="23"/>
  <c r="U1154" i="23"/>
  <c r="U1155" i="23"/>
  <c r="U1156" i="23"/>
  <c r="U1157" i="23"/>
  <c r="U1158" i="23"/>
  <c r="U1159" i="23"/>
  <c r="U1160" i="23"/>
  <c r="U1161" i="23"/>
  <c r="U1162" i="23"/>
  <c r="U1163" i="23"/>
  <c r="U1164" i="23"/>
  <c r="U1165" i="23"/>
  <c r="U1166" i="23"/>
  <c r="U1167" i="23"/>
  <c r="U1168" i="23"/>
  <c r="U1169" i="23"/>
  <c r="U1170" i="23"/>
  <c r="U1171" i="23"/>
  <c r="U1172" i="23"/>
  <c r="U1173" i="23"/>
  <c r="U1174" i="23"/>
  <c r="U1175" i="23"/>
  <c r="U1176" i="23"/>
  <c r="U1177" i="23"/>
  <c r="U1178" i="23"/>
  <c r="U1179" i="23"/>
  <c r="U1180" i="23"/>
  <c r="U1181" i="23"/>
  <c r="U1182" i="23"/>
  <c r="U1183" i="23"/>
  <c r="U1184" i="23"/>
  <c r="U1185" i="23"/>
  <c r="U1186" i="23"/>
  <c r="U1187" i="23"/>
  <c r="U1188" i="23"/>
  <c r="U1189" i="23"/>
  <c r="U1190" i="23"/>
  <c r="U1191" i="23"/>
  <c r="U1192" i="23"/>
  <c r="U1193" i="23"/>
  <c r="U1194" i="23"/>
  <c r="U1195" i="23"/>
  <c r="U1196" i="23"/>
  <c r="U1197" i="23"/>
  <c r="U1198" i="23"/>
  <c r="U1199" i="23"/>
  <c r="U1200" i="23"/>
  <c r="U1201" i="23"/>
  <c r="U1202" i="23"/>
  <c r="U1203" i="23"/>
  <c r="U1204" i="23"/>
  <c r="U1205" i="23"/>
  <c r="U1206" i="23"/>
  <c r="U1207" i="23"/>
  <c r="U1208" i="23"/>
  <c r="U1209" i="23"/>
  <c r="U1210" i="23"/>
  <c r="U1211" i="23"/>
  <c r="U1212" i="23"/>
  <c r="U1213" i="23"/>
  <c r="U1214" i="23"/>
  <c r="U1215" i="23"/>
  <c r="U1216" i="23"/>
  <c r="U1217" i="23"/>
  <c r="U1218" i="23"/>
  <c r="U1219" i="23"/>
  <c r="U1220" i="23"/>
  <c r="U1221" i="23"/>
  <c r="U1222" i="23"/>
  <c r="U1223" i="23"/>
  <c r="U1224" i="23"/>
  <c r="U1225" i="23"/>
  <c r="U1226" i="23"/>
  <c r="U1227" i="23"/>
  <c r="U1228" i="23"/>
  <c r="U1229" i="23"/>
  <c r="U1230" i="23"/>
  <c r="U1231" i="23"/>
  <c r="U1232" i="23"/>
  <c r="U1233" i="23"/>
  <c r="U1234" i="23"/>
  <c r="U1235" i="23"/>
  <c r="U1236" i="23"/>
  <c r="U1237" i="23"/>
  <c r="U1238" i="23"/>
  <c r="U1239" i="23"/>
  <c r="U1240" i="23"/>
  <c r="U1241" i="23"/>
  <c r="U1242" i="23"/>
  <c r="U1243" i="23"/>
  <c r="U1244" i="23"/>
  <c r="U1245" i="23"/>
  <c r="U1246" i="23"/>
  <c r="U1247" i="23"/>
  <c r="U1248" i="23"/>
  <c r="U1249" i="23"/>
  <c r="U1250" i="23"/>
  <c r="U1251" i="23"/>
  <c r="U1252" i="23"/>
  <c r="U1253" i="23"/>
  <c r="U1254" i="23"/>
  <c r="U1255" i="23"/>
  <c r="U1256" i="23"/>
  <c r="U1257" i="23"/>
  <c r="U1258" i="23"/>
  <c r="U1259" i="23"/>
  <c r="U1260" i="23"/>
  <c r="U1261" i="23"/>
  <c r="U1262" i="23"/>
  <c r="U1263" i="23"/>
  <c r="U1264" i="23"/>
  <c r="U1265" i="23"/>
  <c r="U1266" i="23"/>
  <c r="U1267" i="23"/>
  <c r="U1268" i="23"/>
  <c r="U1269" i="23"/>
  <c r="U1270" i="23"/>
  <c r="U1271" i="23"/>
  <c r="U1272" i="23"/>
  <c r="U1273" i="23"/>
  <c r="U1274" i="23"/>
  <c r="U1275" i="23"/>
  <c r="U1276" i="23"/>
  <c r="U1277" i="23"/>
  <c r="U1278" i="23"/>
  <c r="U1279" i="23"/>
  <c r="U1280" i="23"/>
  <c r="U1281" i="23"/>
  <c r="U1282" i="23"/>
  <c r="U1283" i="23"/>
  <c r="U1284" i="23"/>
  <c r="U1285" i="23"/>
  <c r="U1286" i="23"/>
  <c r="U1287" i="23"/>
  <c r="U1288" i="23"/>
  <c r="U1289" i="23"/>
  <c r="U1290" i="23"/>
  <c r="U1291" i="23"/>
  <c r="U1292" i="23"/>
  <c r="U1293" i="23"/>
  <c r="U1294" i="23"/>
  <c r="U1295" i="23"/>
  <c r="U1296" i="23"/>
  <c r="U1297" i="23"/>
  <c r="U1298" i="23"/>
  <c r="U1299" i="23"/>
  <c r="U1300" i="23"/>
  <c r="U1301" i="23"/>
  <c r="U1302" i="23"/>
  <c r="U1303" i="23"/>
  <c r="U1304" i="23"/>
  <c r="U1305" i="23"/>
  <c r="U1306" i="23"/>
  <c r="U1307" i="23"/>
  <c r="U1308" i="23"/>
  <c r="U1309" i="23"/>
  <c r="U1310" i="23"/>
  <c r="U1311" i="23"/>
  <c r="U1312" i="23"/>
  <c r="U1313" i="23"/>
  <c r="U1314" i="23"/>
  <c r="U1315" i="23"/>
  <c r="U1316" i="23"/>
  <c r="U1317" i="23"/>
  <c r="U1318" i="23"/>
  <c r="U1319" i="23"/>
  <c r="U1320" i="23"/>
  <c r="U1321" i="23"/>
  <c r="U1322" i="23"/>
  <c r="U1323" i="23"/>
  <c r="U1324" i="23"/>
  <c r="U1325" i="23"/>
  <c r="U1326" i="23"/>
  <c r="U1327" i="23"/>
  <c r="U1328" i="23"/>
  <c r="U1329" i="23"/>
  <c r="U1330" i="23"/>
  <c r="U1331" i="23"/>
  <c r="U1332" i="23"/>
  <c r="U1333" i="23"/>
  <c r="U1334" i="23"/>
  <c r="U1335" i="23"/>
  <c r="U1336" i="23"/>
  <c r="U1337" i="23"/>
  <c r="U1338" i="23"/>
  <c r="U1339" i="23"/>
  <c r="U1340" i="23"/>
  <c r="U1341" i="23"/>
  <c r="U1342" i="23"/>
  <c r="U1343" i="23"/>
  <c r="U1344" i="23"/>
  <c r="U1345" i="23"/>
  <c r="U1346" i="23"/>
  <c r="U1347" i="23"/>
  <c r="U1348" i="23"/>
  <c r="U1349" i="23"/>
  <c r="U1350" i="23"/>
  <c r="U1351" i="23"/>
  <c r="U1352" i="23"/>
  <c r="U1353" i="23"/>
  <c r="U1354" i="23"/>
  <c r="U1355" i="23"/>
  <c r="U1356" i="23"/>
  <c r="U1357" i="23"/>
  <c r="U1358" i="23"/>
  <c r="U1359" i="23"/>
  <c r="U1360" i="23"/>
  <c r="U1361" i="23"/>
  <c r="U1362" i="23"/>
  <c r="U1363" i="23"/>
  <c r="U1364" i="23"/>
  <c r="U1365" i="23"/>
  <c r="U1366" i="23"/>
  <c r="U1367" i="23"/>
  <c r="U1368" i="23"/>
  <c r="U1369" i="23"/>
  <c r="U1370" i="23"/>
  <c r="U1371" i="23"/>
  <c r="U1372" i="23"/>
  <c r="U1373" i="23"/>
  <c r="U1374" i="23"/>
  <c r="U1375" i="23"/>
  <c r="U1376" i="23"/>
  <c r="U1377" i="23"/>
  <c r="U1378" i="23"/>
  <c r="U1379" i="23"/>
  <c r="U1380" i="23"/>
  <c r="U1381" i="23"/>
  <c r="U1382" i="23"/>
  <c r="U1383" i="23"/>
  <c r="U1384" i="23"/>
  <c r="U1385" i="23"/>
  <c r="U1386" i="23"/>
  <c r="U1387" i="23"/>
  <c r="U1388" i="23"/>
  <c r="U1389" i="23"/>
  <c r="U1390" i="23"/>
  <c r="U1391" i="23"/>
  <c r="U1392" i="23"/>
  <c r="U1393" i="23"/>
  <c r="U1394" i="23"/>
  <c r="U1395" i="23"/>
  <c r="U1396" i="23"/>
  <c r="U1397" i="23"/>
  <c r="U1398" i="23"/>
  <c r="U1399" i="23"/>
  <c r="U1400" i="23"/>
  <c r="U1401" i="23"/>
  <c r="U1402" i="23"/>
  <c r="U1403" i="23"/>
  <c r="U1404" i="23"/>
  <c r="U1405" i="23"/>
  <c r="U1406" i="23"/>
  <c r="U1407" i="23"/>
  <c r="U1408" i="23"/>
  <c r="U1409" i="23"/>
  <c r="U1410" i="23"/>
  <c r="U1411" i="23"/>
  <c r="U1412" i="23"/>
  <c r="U1413" i="23"/>
  <c r="U1414" i="23"/>
  <c r="U1415" i="23"/>
  <c r="U1416" i="23"/>
  <c r="U1417" i="23"/>
  <c r="U1418" i="23"/>
  <c r="U1419" i="23"/>
  <c r="U1420" i="23"/>
  <c r="U1421" i="23"/>
  <c r="U1422" i="23"/>
  <c r="U1423" i="23"/>
  <c r="U1424" i="23"/>
  <c r="U1425" i="23"/>
  <c r="U1426" i="23"/>
  <c r="U1427" i="23"/>
  <c r="U1428" i="23"/>
  <c r="U1429" i="23"/>
  <c r="U1430" i="23"/>
  <c r="U1431" i="23"/>
  <c r="U1432" i="23"/>
  <c r="U1433" i="23"/>
  <c r="U1434" i="23"/>
  <c r="U1435" i="23"/>
  <c r="U1436" i="23"/>
  <c r="U1437" i="23"/>
  <c r="U1438" i="23"/>
  <c r="U1439" i="23"/>
  <c r="U1440" i="23"/>
  <c r="U1441" i="23"/>
  <c r="U1442" i="23"/>
  <c r="U1443" i="23"/>
  <c r="U1444" i="23"/>
  <c r="U1445" i="23"/>
  <c r="U1446" i="23"/>
  <c r="U1447" i="23"/>
  <c r="U1448" i="23"/>
  <c r="U1449" i="23"/>
  <c r="U1450" i="23"/>
  <c r="U1451" i="23"/>
  <c r="U1452" i="23"/>
  <c r="U1453" i="23"/>
  <c r="U1454" i="23"/>
  <c r="U1455" i="23"/>
  <c r="U1456" i="23"/>
  <c r="U1457" i="23"/>
  <c r="U1458" i="23"/>
  <c r="U1459" i="23"/>
  <c r="U1460" i="23"/>
  <c r="U1461" i="23"/>
  <c r="U1462" i="23"/>
  <c r="U1463" i="23"/>
  <c r="U1464" i="23"/>
  <c r="U1465" i="23"/>
  <c r="U1466" i="23"/>
  <c r="U1467" i="23"/>
  <c r="U1468" i="23"/>
  <c r="U1469" i="23"/>
  <c r="U1470" i="23"/>
  <c r="U1471" i="23"/>
  <c r="U1472" i="23"/>
  <c r="U1473" i="23"/>
  <c r="U1474" i="23"/>
  <c r="U1475" i="23"/>
  <c r="U1476" i="23"/>
  <c r="U1477" i="23"/>
  <c r="U1478" i="23"/>
  <c r="U1479" i="23"/>
  <c r="U1480" i="23"/>
  <c r="U1481" i="23"/>
  <c r="U1482" i="23"/>
  <c r="U1483" i="23"/>
  <c r="U1484" i="23"/>
  <c r="U1485" i="23"/>
  <c r="U1486" i="23"/>
  <c r="U1487" i="23"/>
  <c r="U1488" i="23"/>
  <c r="U1489" i="23"/>
  <c r="U1490" i="23"/>
  <c r="U1491" i="23"/>
  <c r="U1492" i="23"/>
  <c r="U1493" i="23"/>
  <c r="U1494" i="23"/>
  <c r="U1495" i="23"/>
  <c r="U1496" i="23"/>
  <c r="U1497" i="23"/>
  <c r="U1498" i="23"/>
  <c r="U1499" i="23"/>
  <c r="U1500" i="23"/>
  <c r="U1501" i="23"/>
  <c r="U1502" i="23"/>
  <c r="U1503" i="23"/>
  <c r="U1504" i="23"/>
  <c r="U1505" i="23"/>
  <c r="U1506" i="23"/>
  <c r="U1507" i="23"/>
  <c r="U1508" i="23"/>
  <c r="U1509" i="23"/>
  <c r="U1510" i="23"/>
  <c r="U1511" i="23"/>
  <c r="U1512" i="23"/>
  <c r="U1513" i="23"/>
  <c r="U1514" i="23"/>
  <c r="U1515" i="23"/>
  <c r="U1516" i="23"/>
  <c r="U1517" i="23"/>
  <c r="U1518" i="23"/>
  <c r="U1519" i="23"/>
  <c r="U1520" i="23"/>
  <c r="U1521" i="23"/>
  <c r="U1522" i="23"/>
  <c r="U1523" i="23"/>
  <c r="U1524" i="23"/>
  <c r="U1525" i="23"/>
  <c r="U1526" i="23"/>
  <c r="U1527" i="23"/>
  <c r="U1528" i="23"/>
  <c r="U1529" i="23"/>
  <c r="U1530" i="23"/>
  <c r="U1531" i="23"/>
  <c r="U1532" i="23"/>
  <c r="U1533" i="23"/>
  <c r="U1534" i="23"/>
  <c r="U1535" i="23"/>
  <c r="U1536" i="23"/>
  <c r="U1537" i="23"/>
  <c r="U1538" i="23"/>
  <c r="U1539" i="23"/>
  <c r="U1540" i="23"/>
  <c r="U1541" i="23"/>
  <c r="U1542" i="23"/>
  <c r="U1543" i="23"/>
  <c r="U1544" i="23"/>
  <c r="U1545" i="23"/>
  <c r="U1546" i="23"/>
  <c r="U1547" i="23"/>
  <c r="U1548" i="23"/>
  <c r="U1549" i="23"/>
  <c r="U1550" i="23"/>
  <c r="U1551" i="23"/>
  <c r="U1552" i="23"/>
  <c r="U1553" i="23"/>
  <c r="U1554" i="23"/>
  <c r="U1555" i="23"/>
  <c r="U1556" i="23"/>
  <c r="U1557" i="23"/>
  <c r="U1558" i="23"/>
  <c r="U1559" i="23"/>
  <c r="U1560" i="23"/>
  <c r="U1561" i="23"/>
  <c r="U1562" i="23"/>
  <c r="U1563" i="23"/>
  <c r="U1564" i="23"/>
  <c r="U1565" i="23"/>
  <c r="U1566" i="23"/>
  <c r="U1567" i="23"/>
  <c r="U1568" i="23"/>
  <c r="U1569" i="23"/>
  <c r="U1570" i="23"/>
  <c r="U1571" i="23"/>
  <c r="U1572" i="23"/>
  <c r="U1573" i="23"/>
  <c r="U1574" i="23"/>
  <c r="U1575" i="23"/>
  <c r="U1576" i="23"/>
  <c r="U1577" i="23"/>
  <c r="U1578" i="23"/>
  <c r="U1579" i="23"/>
  <c r="U1580" i="23"/>
  <c r="U1581" i="23"/>
  <c r="U1582" i="23"/>
  <c r="U1583" i="23"/>
  <c r="U1584" i="23"/>
  <c r="U1585" i="23"/>
  <c r="U1586" i="23"/>
  <c r="U1587" i="23"/>
  <c r="U1588" i="23"/>
  <c r="U1589" i="23"/>
  <c r="U1590" i="23"/>
  <c r="U1591" i="23"/>
  <c r="U1592" i="23"/>
  <c r="U1593" i="23"/>
  <c r="U1594" i="23"/>
  <c r="U1595" i="23"/>
  <c r="U1596" i="23"/>
  <c r="U1597" i="23"/>
  <c r="U1598" i="23"/>
  <c r="U1599" i="23"/>
  <c r="U1600" i="23"/>
  <c r="U1601" i="23"/>
  <c r="U1602" i="23"/>
  <c r="U1603" i="23"/>
  <c r="U1604" i="23"/>
  <c r="U1605" i="23"/>
  <c r="U1606" i="23"/>
  <c r="U1607" i="23"/>
  <c r="U1608" i="23"/>
  <c r="U1609" i="23"/>
  <c r="U1610" i="23"/>
  <c r="U1611" i="23"/>
  <c r="U1612" i="23"/>
  <c r="U1613" i="23"/>
  <c r="U1614" i="23"/>
  <c r="U1615" i="23"/>
  <c r="U1616" i="23"/>
  <c r="U1617" i="23"/>
  <c r="U1618" i="23"/>
  <c r="U1619" i="23"/>
  <c r="U1620" i="23"/>
  <c r="U1621" i="23"/>
  <c r="U1622" i="23"/>
  <c r="U1623" i="23"/>
  <c r="U1624" i="23"/>
  <c r="U1625" i="23"/>
  <c r="U1626" i="23"/>
  <c r="U1627" i="23"/>
  <c r="U1628" i="23"/>
  <c r="U1629" i="23"/>
  <c r="U1630" i="23"/>
  <c r="U1631" i="23"/>
  <c r="U1632" i="23"/>
  <c r="U1633" i="23"/>
  <c r="U1634" i="23"/>
  <c r="U1635" i="23"/>
  <c r="U1636" i="23"/>
  <c r="U1637" i="23"/>
  <c r="U1638" i="23"/>
  <c r="U1639" i="23"/>
  <c r="U1640" i="23"/>
  <c r="U1641" i="23"/>
  <c r="U1642" i="23"/>
  <c r="U1643" i="23"/>
  <c r="U1644" i="23"/>
  <c r="U1645" i="23"/>
  <c r="U1646" i="23"/>
  <c r="U1647" i="23"/>
  <c r="U1648" i="23"/>
  <c r="U1649" i="23"/>
  <c r="U1650" i="23"/>
  <c r="U1651" i="23"/>
  <c r="U1652" i="23"/>
  <c r="U1653" i="23"/>
  <c r="U1654" i="23"/>
  <c r="U1655" i="23"/>
  <c r="U1656" i="23"/>
  <c r="U1657" i="23"/>
  <c r="U1658" i="23"/>
  <c r="U1659" i="23"/>
  <c r="U1660" i="23"/>
  <c r="U1661" i="23"/>
  <c r="U1662" i="23"/>
  <c r="U1663" i="23"/>
  <c r="U1664" i="23"/>
  <c r="U1665" i="23"/>
  <c r="U1666" i="23"/>
  <c r="U1667" i="23"/>
  <c r="U1668" i="23"/>
  <c r="U1669" i="23"/>
  <c r="U1670" i="23"/>
  <c r="U1671" i="23"/>
  <c r="U1672" i="23"/>
  <c r="U1673" i="23"/>
  <c r="U1674" i="23"/>
  <c r="U1675" i="23"/>
  <c r="U1676" i="23"/>
  <c r="U1677" i="23"/>
  <c r="U1678" i="23"/>
  <c r="U1679" i="23"/>
  <c r="U1680" i="23"/>
  <c r="U1681" i="23"/>
  <c r="U1682" i="23"/>
  <c r="U1683" i="23"/>
  <c r="U1684" i="23"/>
  <c r="U1685" i="23"/>
  <c r="U1686" i="23"/>
  <c r="U1687" i="23"/>
  <c r="U1688" i="23"/>
  <c r="U1689" i="23"/>
  <c r="U1690" i="23"/>
  <c r="U1691" i="23"/>
  <c r="U1692" i="23"/>
  <c r="U1693" i="23"/>
  <c r="U1694" i="23"/>
  <c r="U1695" i="23"/>
  <c r="U1696" i="23"/>
  <c r="U1697" i="23"/>
  <c r="U1698" i="23"/>
  <c r="U1699" i="23"/>
  <c r="U1700" i="23"/>
  <c r="U1701" i="23"/>
  <c r="U1702" i="23"/>
  <c r="U1703" i="23"/>
  <c r="U1704" i="23"/>
  <c r="U1705" i="23"/>
  <c r="U1706" i="23"/>
  <c r="U1707" i="23"/>
  <c r="U1708" i="23"/>
  <c r="U1709" i="23"/>
  <c r="U1710" i="23"/>
  <c r="U1711" i="23"/>
  <c r="U1712" i="23"/>
  <c r="U1713" i="23"/>
  <c r="U1714" i="23"/>
  <c r="U1715" i="23"/>
  <c r="U1716" i="23"/>
  <c r="U1717" i="23"/>
  <c r="U1718" i="23"/>
  <c r="U1719" i="23"/>
  <c r="U1720" i="23"/>
  <c r="U1721" i="23"/>
  <c r="U1722" i="23"/>
  <c r="U1723" i="23"/>
  <c r="U1724" i="23"/>
  <c r="U1725" i="23"/>
  <c r="U1726" i="23"/>
  <c r="U1727" i="23"/>
  <c r="U1728" i="23"/>
  <c r="U1729" i="23"/>
  <c r="U1730" i="23"/>
  <c r="U1731" i="23"/>
  <c r="U1732" i="23"/>
  <c r="U1733" i="23"/>
  <c r="U1734" i="23"/>
  <c r="U1735" i="23"/>
  <c r="U1736" i="23"/>
  <c r="U1737" i="23"/>
  <c r="U1738" i="23"/>
  <c r="U1739" i="23"/>
  <c r="U1740" i="23"/>
  <c r="U1741" i="23"/>
  <c r="U1742" i="23"/>
  <c r="U1743" i="23"/>
  <c r="U1744" i="23"/>
  <c r="U1745" i="23"/>
  <c r="U1746" i="23"/>
  <c r="U1747" i="23"/>
  <c r="U1748" i="23"/>
  <c r="U1749" i="23"/>
  <c r="U1750" i="23"/>
  <c r="U1751" i="23"/>
  <c r="U1752" i="23"/>
  <c r="U1753" i="23"/>
  <c r="U1754" i="23"/>
  <c r="U1755" i="23"/>
  <c r="U1756" i="23"/>
  <c r="U1757" i="23"/>
  <c r="U1758" i="23"/>
  <c r="U1759" i="23"/>
  <c r="U1760" i="23"/>
  <c r="U1761" i="23"/>
  <c r="U1762" i="23"/>
  <c r="U1763" i="23"/>
  <c r="U1764" i="23"/>
  <c r="U1765" i="23"/>
  <c r="U1766" i="23"/>
  <c r="U1767" i="23"/>
  <c r="U1769" i="23"/>
  <c r="U1770" i="23"/>
  <c r="U1771" i="23"/>
  <c r="U1772" i="23"/>
  <c r="U1773" i="23"/>
  <c r="U1774" i="23"/>
  <c r="U1775" i="23"/>
  <c r="U1776" i="23"/>
  <c r="U1777" i="23"/>
  <c r="U1778" i="23"/>
  <c r="U1779" i="23"/>
  <c r="U1780" i="23"/>
  <c r="U1781" i="23"/>
  <c r="U1782" i="23"/>
  <c r="U1783" i="23"/>
  <c r="U1784" i="23"/>
  <c r="U1785" i="23"/>
  <c r="U1786" i="23"/>
  <c r="U1787" i="23"/>
  <c r="U1788" i="23"/>
  <c r="U1789" i="23"/>
  <c r="U1790" i="23"/>
  <c r="U1791" i="23"/>
  <c r="U1792" i="23"/>
  <c r="U1793" i="23"/>
  <c r="U1794" i="23"/>
  <c r="U1795" i="23"/>
  <c r="U1796" i="23"/>
  <c r="U1797" i="23"/>
  <c r="U1798" i="23"/>
  <c r="U1799" i="23"/>
  <c r="U1800" i="23"/>
  <c r="U1801" i="23"/>
  <c r="U1802" i="23"/>
  <c r="U1803" i="23"/>
  <c r="U1804" i="23"/>
  <c r="U1805" i="23"/>
  <c r="U1806" i="23"/>
  <c r="U1807" i="23"/>
  <c r="U1808" i="23"/>
  <c r="U1809" i="23"/>
  <c r="U1810" i="23"/>
  <c r="U1811" i="23"/>
  <c r="U1812" i="23"/>
  <c r="U1813" i="23"/>
  <c r="U1814" i="23"/>
  <c r="U1815" i="23"/>
  <c r="U1816" i="23"/>
  <c r="U1817" i="23"/>
  <c r="U1818" i="23"/>
  <c r="U1819" i="23"/>
  <c r="U1820" i="23"/>
  <c r="U1821" i="23"/>
  <c r="U1822" i="23"/>
  <c r="U1823" i="23"/>
  <c r="U1824" i="23"/>
  <c r="U1825" i="23"/>
  <c r="U1826" i="23"/>
  <c r="U1827" i="23"/>
  <c r="U1828" i="23"/>
  <c r="U1829" i="23"/>
  <c r="U1830" i="23"/>
  <c r="U1831" i="23"/>
  <c r="U1832" i="23"/>
  <c r="U1833" i="23"/>
  <c r="U1834" i="23"/>
  <c r="U1835" i="23"/>
  <c r="U1836" i="23"/>
  <c r="U1837" i="23"/>
  <c r="U1838" i="23"/>
  <c r="U1839" i="23"/>
  <c r="U1840" i="23"/>
  <c r="U1841" i="23"/>
  <c r="U1842" i="23"/>
  <c r="U1843" i="23"/>
  <c r="U1844" i="23"/>
  <c r="U1845" i="23"/>
  <c r="U1846" i="23"/>
  <c r="U1847" i="23"/>
  <c r="U1848" i="23"/>
  <c r="U1849" i="23"/>
  <c r="U1850" i="23"/>
  <c r="U1851" i="23"/>
  <c r="U1852" i="23"/>
  <c r="U1853" i="23"/>
  <c r="U1854" i="23"/>
  <c r="U1855" i="23"/>
  <c r="U1856" i="23"/>
  <c r="U1857" i="23"/>
  <c r="U1858" i="23"/>
  <c r="U1859" i="23"/>
  <c r="U1860" i="23"/>
  <c r="U1861" i="23"/>
  <c r="U1862" i="23"/>
  <c r="U1863" i="23"/>
  <c r="U1864" i="23"/>
  <c r="U1865" i="23"/>
  <c r="U1866" i="23"/>
  <c r="U1867" i="23"/>
  <c r="U1868" i="23"/>
  <c r="U1869" i="23"/>
  <c r="U1870" i="23"/>
  <c r="U1871" i="23"/>
  <c r="U1872" i="23"/>
  <c r="U1873" i="23"/>
  <c r="U1874" i="23"/>
  <c r="U1875" i="23"/>
  <c r="U1876" i="23"/>
  <c r="U1877" i="23"/>
  <c r="U1878" i="23"/>
  <c r="U1879" i="23"/>
  <c r="U1880" i="23"/>
  <c r="U1881" i="23"/>
  <c r="U1882" i="23"/>
  <c r="U1883" i="23"/>
  <c r="U1884" i="23"/>
  <c r="U1885" i="23"/>
  <c r="U1886" i="23"/>
  <c r="U1887" i="23"/>
  <c r="U1888" i="23"/>
  <c r="U1889" i="23"/>
  <c r="U1890" i="23"/>
  <c r="U1891" i="23"/>
  <c r="U1892" i="23"/>
  <c r="U1893" i="23"/>
  <c r="U1894" i="23"/>
  <c r="U1895" i="23"/>
  <c r="U1896" i="23"/>
  <c r="U1897" i="23"/>
  <c r="U1898" i="23"/>
  <c r="U1899" i="23"/>
  <c r="U1900" i="23"/>
  <c r="U1901" i="23"/>
  <c r="U1902" i="23"/>
  <c r="U1903" i="23"/>
  <c r="U1904" i="23"/>
  <c r="U1905" i="23"/>
  <c r="U1906" i="23"/>
  <c r="U1907" i="23"/>
  <c r="U1908" i="23"/>
  <c r="U1909" i="23"/>
  <c r="U1910" i="23"/>
  <c r="U1911" i="23"/>
  <c r="U1912" i="23"/>
  <c r="U1913" i="23"/>
  <c r="U1914" i="23"/>
  <c r="U1915" i="23"/>
  <c r="U1916" i="23"/>
  <c r="U1917" i="23"/>
  <c r="U1918" i="23"/>
  <c r="U1919" i="23"/>
  <c r="U1920" i="23"/>
  <c r="U1921" i="23"/>
  <c r="U1922" i="23"/>
  <c r="U1923" i="23"/>
  <c r="U1924" i="23"/>
  <c r="U1925" i="23"/>
  <c r="U1926" i="23"/>
  <c r="U1927" i="23"/>
  <c r="U1928" i="23"/>
  <c r="U1929" i="23"/>
  <c r="U1930" i="23"/>
  <c r="U1931" i="23"/>
  <c r="U1932" i="23"/>
  <c r="U1933" i="23"/>
  <c r="U1934" i="23"/>
  <c r="U1935" i="23"/>
  <c r="U1936" i="23"/>
  <c r="U1937" i="23"/>
  <c r="U1938" i="23"/>
  <c r="U1939" i="23"/>
  <c r="U1940" i="23"/>
  <c r="U1941" i="23"/>
  <c r="U1942" i="23"/>
  <c r="U1943" i="23"/>
  <c r="U1944" i="23"/>
  <c r="U1945" i="23"/>
  <c r="U1946" i="23"/>
  <c r="U1947" i="23"/>
  <c r="U1948" i="23"/>
  <c r="U1949" i="23"/>
  <c r="U1950" i="23"/>
  <c r="U1951" i="23"/>
  <c r="U1952" i="23"/>
  <c r="U1953" i="23"/>
  <c r="U1954" i="23"/>
  <c r="U1955" i="23"/>
  <c r="U1956" i="23"/>
  <c r="U1957" i="23"/>
  <c r="U1958" i="23"/>
  <c r="U1959" i="23"/>
  <c r="U1960" i="23"/>
  <c r="U1961" i="23"/>
  <c r="U1962" i="23"/>
  <c r="U1963" i="23"/>
  <c r="U1964" i="23"/>
  <c r="U1965" i="23"/>
  <c r="U1966" i="23"/>
  <c r="U1967" i="23"/>
  <c r="U1968" i="23"/>
  <c r="U1969" i="23"/>
  <c r="U1970" i="23"/>
  <c r="U1971" i="23"/>
  <c r="U1972" i="23"/>
  <c r="U1973" i="23"/>
  <c r="U1974" i="23"/>
  <c r="U1975" i="23"/>
  <c r="U1976" i="23"/>
  <c r="U1977" i="23"/>
  <c r="U1978" i="23"/>
  <c r="U1979" i="23"/>
  <c r="U1980" i="23"/>
  <c r="U1981" i="23"/>
  <c r="U1982" i="23"/>
  <c r="U1983" i="23"/>
  <c r="U1984" i="23"/>
  <c r="U1985" i="23"/>
  <c r="U1986" i="23"/>
  <c r="U1987" i="23"/>
  <c r="U1988" i="23"/>
  <c r="U1989" i="23"/>
  <c r="U1990" i="23"/>
  <c r="U1991" i="23"/>
  <c r="U1992" i="23"/>
  <c r="U1993" i="23"/>
  <c r="U1994" i="23"/>
  <c r="U1995" i="23"/>
  <c r="U1996" i="23"/>
  <c r="U1997" i="23"/>
  <c r="U1998" i="23"/>
  <c r="U1999" i="23"/>
  <c r="U2000" i="23"/>
  <c r="U2001" i="23"/>
  <c r="U2002" i="23"/>
  <c r="U2003" i="23"/>
  <c r="U2004" i="23"/>
  <c r="U2005" i="23"/>
  <c r="U2006" i="23"/>
  <c r="U2007" i="23"/>
  <c r="U2008" i="23"/>
  <c r="U2009" i="23"/>
  <c r="U2010" i="23"/>
  <c r="U2011" i="23"/>
  <c r="U2012" i="23"/>
  <c r="U2013" i="23"/>
  <c r="U2014" i="23"/>
  <c r="U2015" i="23"/>
  <c r="U2016" i="23"/>
  <c r="U2017" i="23"/>
  <c r="U2018" i="23"/>
  <c r="U2019" i="23"/>
  <c r="U2020" i="23"/>
  <c r="U2021" i="23"/>
  <c r="U2022" i="23"/>
  <c r="U2023" i="23"/>
  <c r="U2024" i="23"/>
  <c r="U2025" i="23"/>
  <c r="U2026" i="23"/>
  <c r="U2027" i="23"/>
  <c r="U2028" i="23"/>
  <c r="U2029" i="23"/>
  <c r="U2030" i="23"/>
  <c r="U2031" i="23"/>
  <c r="U2032" i="23"/>
  <c r="U2033" i="23"/>
  <c r="U2034" i="23"/>
  <c r="U2035" i="23"/>
  <c r="U2036" i="23"/>
  <c r="U2037" i="23"/>
  <c r="U2038" i="23"/>
  <c r="U2039" i="23"/>
  <c r="U2040" i="23"/>
  <c r="U2041" i="23"/>
  <c r="U2042" i="23"/>
  <c r="U2043" i="23"/>
  <c r="U2044" i="23"/>
  <c r="U2045" i="23"/>
  <c r="U2046" i="23"/>
  <c r="U2047" i="23"/>
  <c r="U2048" i="23"/>
  <c r="U2049" i="23"/>
  <c r="U2050" i="23"/>
  <c r="U2051" i="23"/>
  <c r="U2052" i="23"/>
  <c r="U2053" i="23"/>
  <c r="U2054" i="23"/>
  <c r="U2055" i="23"/>
  <c r="U2056" i="23"/>
  <c r="U2057" i="23"/>
  <c r="U2058" i="23"/>
  <c r="U2059" i="23"/>
  <c r="U2060" i="23"/>
  <c r="U2061" i="23"/>
  <c r="U2062" i="23"/>
  <c r="U2063" i="23"/>
  <c r="U2064" i="23"/>
  <c r="U2065" i="23"/>
  <c r="U2066" i="23"/>
  <c r="U2067" i="23"/>
  <c r="U2068" i="23"/>
  <c r="U2069" i="23"/>
  <c r="U2070" i="23"/>
  <c r="U2071" i="23"/>
  <c r="U2072" i="23"/>
  <c r="U2073" i="23"/>
  <c r="U2074" i="23"/>
  <c r="U2075" i="23"/>
  <c r="U2076" i="23"/>
  <c r="U2077" i="23"/>
  <c r="U2078" i="23"/>
  <c r="U2079" i="23"/>
  <c r="U2080" i="23"/>
  <c r="U2081" i="23"/>
  <c r="U2082" i="23"/>
  <c r="U2083" i="23"/>
  <c r="U2084" i="23"/>
  <c r="U2085" i="23"/>
  <c r="U2086" i="23"/>
  <c r="U2087" i="23"/>
  <c r="U2088" i="23"/>
  <c r="U2089" i="23"/>
  <c r="U2090" i="23"/>
  <c r="U2091" i="23"/>
  <c r="U2092" i="23"/>
  <c r="U2093" i="23"/>
  <c r="U2094" i="23"/>
  <c r="U2095" i="23"/>
  <c r="U2096" i="23"/>
  <c r="U2097" i="23"/>
  <c r="U2098" i="23"/>
  <c r="U2099" i="23"/>
  <c r="U2100" i="23"/>
  <c r="U2101" i="23"/>
  <c r="U2102" i="23"/>
  <c r="U2103" i="23"/>
  <c r="U2104" i="23"/>
  <c r="U2105" i="23"/>
  <c r="U2106" i="23"/>
  <c r="U2107" i="23"/>
  <c r="U2108" i="23"/>
  <c r="U2109" i="23"/>
  <c r="U2110" i="23"/>
  <c r="U2111" i="23"/>
  <c r="U2112" i="23"/>
  <c r="U2113" i="23"/>
  <c r="U2114" i="23"/>
  <c r="U2115" i="23"/>
  <c r="U2116" i="23"/>
  <c r="U2117" i="23"/>
  <c r="U2118" i="23"/>
  <c r="U2119" i="23"/>
  <c r="U2120" i="23"/>
  <c r="U2121" i="23"/>
  <c r="U2122" i="23"/>
  <c r="U2123" i="23"/>
  <c r="U2124" i="23"/>
  <c r="U2125" i="23"/>
  <c r="U2126" i="23"/>
  <c r="U2127" i="23"/>
  <c r="U2128" i="23"/>
  <c r="U2129" i="23"/>
  <c r="U2130" i="23"/>
  <c r="U2131" i="23"/>
  <c r="U2132" i="23"/>
  <c r="U2133" i="23"/>
  <c r="U2134" i="23"/>
  <c r="U2135" i="23"/>
  <c r="U2136" i="23"/>
  <c r="U2137" i="23"/>
  <c r="U2138" i="23"/>
  <c r="U2139" i="23"/>
  <c r="U2140" i="23"/>
  <c r="U2141" i="23"/>
  <c r="U2142" i="23"/>
  <c r="U2143" i="23"/>
  <c r="U2144" i="23"/>
  <c r="U2145" i="23"/>
  <c r="U2146" i="23"/>
  <c r="U2147" i="23"/>
  <c r="U2148" i="23"/>
  <c r="U2149" i="23"/>
  <c r="U2150" i="23"/>
  <c r="U2151" i="23"/>
  <c r="U2152" i="23"/>
  <c r="U2153" i="23"/>
  <c r="U2154" i="23"/>
  <c r="U2155" i="23"/>
  <c r="U2156" i="23"/>
  <c r="U2157" i="23"/>
  <c r="U2158" i="23"/>
  <c r="U2159" i="23"/>
  <c r="U2160" i="23"/>
  <c r="U2161" i="23"/>
  <c r="U2162" i="23"/>
  <c r="U2163" i="23"/>
  <c r="U2164" i="23"/>
  <c r="U2165" i="23"/>
  <c r="U2166" i="23"/>
  <c r="U2167" i="23"/>
  <c r="U2168" i="23"/>
  <c r="U2169" i="23"/>
  <c r="U2170" i="23"/>
  <c r="U2171" i="23"/>
  <c r="U2172" i="23"/>
  <c r="U2173" i="23"/>
  <c r="U2174" i="23"/>
  <c r="U2175" i="23"/>
  <c r="U2176" i="23"/>
  <c r="U2177" i="23"/>
  <c r="U2178" i="23"/>
  <c r="U2179" i="23"/>
  <c r="U2180" i="23"/>
  <c r="U2181" i="23"/>
  <c r="U2182" i="23"/>
  <c r="U2183" i="23"/>
  <c r="U2184" i="23"/>
  <c r="U2185" i="23"/>
  <c r="U2186" i="23"/>
  <c r="U2187" i="23"/>
  <c r="U2188" i="23"/>
  <c r="U2189" i="23"/>
  <c r="U2190" i="23"/>
  <c r="U2191" i="23"/>
  <c r="U2192" i="23"/>
  <c r="U2193" i="23"/>
  <c r="U2194" i="23"/>
  <c r="U2195" i="23"/>
  <c r="U2196" i="23"/>
  <c r="U2197" i="23"/>
  <c r="U2198" i="23"/>
  <c r="U2199" i="23"/>
  <c r="U2200" i="23"/>
  <c r="U2201" i="23"/>
  <c r="U2202" i="23"/>
  <c r="U2203" i="23"/>
  <c r="U2204" i="23"/>
  <c r="U2205" i="23"/>
  <c r="U2206" i="23"/>
  <c r="U2207" i="23"/>
  <c r="U2208" i="23"/>
  <c r="U2209" i="23"/>
  <c r="U2210" i="23"/>
  <c r="U2211" i="23"/>
  <c r="U2212" i="23"/>
  <c r="U2213" i="23"/>
  <c r="U2214" i="23"/>
  <c r="U2215" i="23"/>
  <c r="U2216" i="23"/>
  <c r="U2217" i="23"/>
  <c r="U2218" i="23"/>
  <c r="U2219" i="23"/>
  <c r="U2220" i="23"/>
  <c r="U2221" i="23"/>
  <c r="U2222" i="23"/>
  <c r="U2223" i="23"/>
  <c r="U2224" i="23"/>
  <c r="U2225" i="23"/>
  <c r="U2226" i="23"/>
  <c r="U2227" i="23"/>
  <c r="U2228" i="23"/>
  <c r="U2229" i="23"/>
  <c r="U2230" i="23"/>
  <c r="U2231" i="23"/>
  <c r="U2232" i="23"/>
  <c r="U2233" i="23"/>
  <c r="U2234" i="23"/>
  <c r="U2235" i="23"/>
  <c r="U2236" i="23"/>
  <c r="U2237" i="23"/>
  <c r="U2238" i="23"/>
  <c r="U2239" i="23"/>
  <c r="U2240" i="23"/>
  <c r="U2241" i="23"/>
  <c r="U2242" i="23"/>
  <c r="U2243" i="23"/>
  <c r="U2244" i="23"/>
  <c r="U2245" i="23"/>
  <c r="U2246" i="23"/>
  <c r="U2247" i="23"/>
  <c r="U2248" i="23"/>
  <c r="U2249" i="23"/>
  <c r="U2250" i="23"/>
  <c r="U2251" i="23"/>
  <c r="U2252" i="23"/>
  <c r="U2253" i="23"/>
  <c r="U2254" i="23"/>
  <c r="U2255" i="23"/>
  <c r="U2256" i="23"/>
  <c r="U2257" i="23"/>
  <c r="U2258" i="23"/>
  <c r="U2259" i="23"/>
  <c r="U2260" i="23"/>
  <c r="U2261" i="23"/>
  <c r="U2262" i="23"/>
  <c r="U2263" i="23"/>
  <c r="U2264" i="23"/>
  <c r="U2265" i="23"/>
  <c r="U2266" i="23"/>
  <c r="U2267" i="23"/>
  <c r="U2268" i="23"/>
  <c r="U2269" i="23"/>
  <c r="U2270" i="23"/>
  <c r="U2271" i="23"/>
  <c r="U2272" i="23"/>
  <c r="U2273" i="23"/>
  <c r="U2274" i="23"/>
  <c r="U2275" i="23"/>
  <c r="U2276" i="23"/>
  <c r="U2277" i="23"/>
  <c r="U2278" i="23"/>
  <c r="U2279" i="23"/>
  <c r="U2280" i="23"/>
  <c r="U2281" i="23"/>
  <c r="U2282" i="23"/>
  <c r="U2283" i="23"/>
  <c r="U2284" i="23"/>
  <c r="U2285" i="23"/>
  <c r="U2286" i="23"/>
  <c r="U2287" i="23"/>
  <c r="U2288" i="23"/>
  <c r="U2289" i="23"/>
  <c r="U2290" i="23"/>
  <c r="U2291" i="23"/>
  <c r="U2292" i="23"/>
  <c r="U2293" i="23"/>
  <c r="U2294" i="23"/>
  <c r="U2295" i="23"/>
  <c r="U2296" i="23"/>
  <c r="U2297" i="23"/>
  <c r="U2298" i="23"/>
  <c r="U2299" i="23"/>
  <c r="U2300" i="23"/>
  <c r="U2301" i="23"/>
  <c r="U2302" i="23"/>
  <c r="U2303" i="23"/>
  <c r="U2304" i="23"/>
  <c r="U2305" i="23"/>
  <c r="U2306" i="23"/>
  <c r="U2307" i="23"/>
  <c r="U2308" i="23"/>
  <c r="U2309" i="23"/>
  <c r="U2310" i="23"/>
  <c r="U2311" i="23"/>
  <c r="U2312" i="23"/>
  <c r="U2313" i="23"/>
  <c r="U2314" i="23"/>
  <c r="U2315" i="23"/>
  <c r="U2316" i="23"/>
  <c r="U2317" i="23"/>
  <c r="U2318" i="23"/>
  <c r="U2319" i="23"/>
  <c r="U2320" i="23"/>
  <c r="U2321" i="23"/>
  <c r="U2322" i="23"/>
  <c r="U2323" i="23"/>
  <c r="U2324" i="23"/>
  <c r="U2325" i="23"/>
  <c r="U2326" i="23"/>
  <c r="U2327" i="23"/>
  <c r="U2328" i="23"/>
  <c r="U2329" i="23"/>
  <c r="U2330" i="23"/>
  <c r="U2331" i="23"/>
  <c r="U2332" i="23"/>
  <c r="U2333" i="23"/>
  <c r="U2334" i="23"/>
  <c r="U2335" i="23"/>
  <c r="U2336" i="23"/>
  <c r="U2337" i="23"/>
  <c r="U2338" i="23"/>
  <c r="U2339" i="23"/>
  <c r="U2340" i="23"/>
  <c r="U2341" i="23"/>
  <c r="U2342" i="23"/>
  <c r="U2343" i="23"/>
  <c r="U2344" i="23"/>
  <c r="U2345" i="23"/>
  <c r="U2346" i="23"/>
  <c r="U2347" i="23"/>
  <c r="U2348" i="23"/>
  <c r="U2349" i="23"/>
  <c r="U2350" i="23"/>
  <c r="U2351" i="23"/>
  <c r="U2352" i="23"/>
  <c r="U2353" i="23"/>
  <c r="U2354" i="23"/>
  <c r="U2355" i="23"/>
  <c r="U2356" i="23"/>
  <c r="U2357" i="23"/>
  <c r="U2358" i="23"/>
  <c r="U2359" i="23"/>
  <c r="U2360" i="23"/>
  <c r="U2361" i="23"/>
  <c r="U2362" i="23"/>
  <c r="U2363" i="23"/>
  <c r="U2364" i="23"/>
  <c r="U2365" i="23"/>
  <c r="U2366" i="23"/>
  <c r="U2367" i="23"/>
  <c r="U2368" i="23"/>
  <c r="U2369" i="23"/>
  <c r="U2370" i="23"/>
  <c r="U2371" i="23"/>
  <c r="U2372" i="23"/>
  <c r="U2373" i="23"/>
  <c r="U2374" i="23"/>
  <c r="U2375" i="23"/>
  <c r="U2376" i="23"/>
  <c r="U2377" i="23"/>
  <c r="U2378" i="23"/>
  <c r="U2379" i="23"/>
  <c r="U2380" i="23"/>
  <c r="U2381" i="23"/>
  <c r="U2382" i="23"/>
  <c r="U2383" i="23"/>
  <c r="U2384" i="23"/>
  <c r="U2385" i="23"/>
  <c r="U2386" i="23"/>
  <c r="U2387" i="23"/>
  <c r="U2388" i="23"/>
  <c r="U2389" i="23"/>
  <c r="U2390" i="23"/>
  <c r="U2391" i="23"/>
  <c r="U2392" i="23"/>
  <c r="U2393" i="23"/>
  <c r="U2394" i="23"/>
  <c r="U2395" i="23"/>
  <c r="U2396" i="23"/>
  <c r="U2397" i="23"/>
  <c r="U2398" i="23"/>
  <c r="U2399" i="23"/>
  <c r="U2400" i="23"/>
  <c r="U2401" i="23"/>
  <c r="U2402" i="23"/>
  <c r="U2403" i="23"/>
  <c r="U2404" i="23"/>
  <c r="U2405" i="23"/>
  <c r="U2406" i="23"/>
  <c r="U2407" i="23"/>
  <c r="U2408" i="23"/>
  <c r="U2409" i="23"/>
  <c r="U2410" i="23"/>
  <c r="U2411" i="23"/>
  <c r="U2412" i="23"/>
  <c r="U2413" i="23"/>
  <c r="U2414" i="23"/>
  <c r="U2415" i="23"/>
  <c r="U2416" i="23"/>
  <c r="U2417" i="23"/>
  <c r="U2418" i="23"/>
  <c r="U2419" i="23"/>
  <c r="U2420" i="23"/>
  <c r="U2421" i="23"/>
  <c r="U2422" i="23"/>
  <c r="U2423" i="23"/>
  <c r="U2424" i="23"/>
  <c r="U2425" i="23"/>
  <c r="U2426" i="23"/>
  <c r="U2427" i="23"/>
  <c r="U2428" i="23"/>
  <c r="U2429" i="23"/>
  <c r="U2430" i="23"/>
  <c r="U2431" i="23"/>
  <c r="U2432" i="23"/>
  <c r="U2433" i="23"/>
  <c r="U2434" i="23"/>
  <c r="U2435" i="23"/>
  <c r="U2436" i="23"/>
  <c r="U2437" i="23"/>
  <c r="U2438" i="23"/>
  <c r="U2439" i="23"/>
  <c r="U2440" i="23"/>
  <c r="U2441" i="23"/>
  <c r="U2442" i="23"/>
  <c r="U2443" i="23"/>
  <c r="U2444" i="23"/>
  <c r="U2445" i="23"/>
  <c r="U2446" i="23"/>
  <c r="U2447" i="23"/>
  <c r="U2448" i="23"/>
  <c r="U2449" i="23"/>
  <c r="U2450" i="23"/>
  <c r="U2451" i="23"/>
  <c r="U2452" i="23"/>
  <c r="U2453" i="23"/>
  <c r="U2454" i="23"/>
  <c r="U2455" i="23"/>
  <c r="U2456" i="23"/>
  <c r="U2457" i="23"/>
  <c r="U2458" i="23"/>
  <c r="U2459" i="23"/>
  <c r="U2460" i="23"/>
  <c r="U2461" i="23"/>
  <c r="U2462" i="23"/>
  <c r="U2463" i="23"/>
  <c r="U2464" i="23"/>
  <c r="U2465" i="23"/>
  <c r="U2466" i="23"/>
  <c r="U2467" i="23"/>
  <c r="U2468" i="23"/>
  <c r="U2469" i="23"/>
  <c r="U2470" i="23"/>
  <c r="U2471" i="23"/>
  <c r="U2472" i="23"/>
  <c r="U2473" i="23"/>
  <c r="U2474" i="23"/>
  <c r="U2475" i="23"/>
  <c r="U2476" i="23"/>
  <c r="U2477" i="23"/>
  <c r="U2478" i="23"/>
  <c r="U2479" i="23"/>
  <c r="U2480" i="23"/>
  <c r="U2481" i="23"/>
  <c r="U2482" i="23"/>
  <c r="U2483" i="23"/>
  <c r="U2484" i="23"/>
  <c r="U2485" i="23"/>
  <c r="U2486" i="23"/>
  <c r="U2487" i="23"/>
  <c r="U2488" i="23"/>
  <c r="U2489" i="23"/>
  <c r="U2490" i="23"/>
  <c r="U2491" i="23"/>
  <c r="U2492" i="23"/>
  <c r="U2493" i="23"/>
  <c r="U2494" i="23"/>
  <c r="U2495" i="23"/>
  <c r="U2496" i="23"/>
  <c r="U2497" i="23"/>
  <c r="U2498" i="23"/>
  <c r="U2499" i="23"/>
  <c r="U2500" i="23"/>
  <c r="U2501" i="23"/>
  <c r="U2502" i="23"/>
  <c r="U2503" i="23"/>
  <c r="U2504" i="23"/>
  <c r="U2505" i="23"/>
  <c r="U2506" i="23"/>
  <c r="U2507" i="23"/>
  <c r="U2508" i="23"/>
  <c r="U2509" i="23"/>
  <c r="U2510" i="23"/>
  <c r="U2511" i="23"/>
  <c r="U2512" i="23"/>
  <c r="U2513" i="23"/>
  <c r="U2514" i="23"/>
  <c r="U2515" i="23"/>
  <c r="U2516" i="23"/>
  <c r="U2517" i="23"/>
  <c r="U2518" i="23"/>
  <c r="U2519" i="23"/>
  <c r="U2520" i="23"/>
  <c r="U2521" i="23"/>
  <c r="U2522" i="23"/>
  <c r="U2523" i="23"/>
  <c r="U2524" i="23"/>
  <c r="U2525" i="23"/>
  <c r="U2526" i="23"/>
  <c r="U2527" i="23"/>
  <c r="U2528" i="23"/>
  <c r="U2529" i="23"/>
  <c r="U2530" i="23"/>
  <c r="U2531" i="23"/>
  <c r="U2532" i="23"/>
  <c r="U2533" i="23"/>
  <c r="U2534" i="23"/>
  <c r="U2535" i="23"/>
  <c r="U2536" i="23"/>
  <c r="U2537" i="23"/>
  <c r="U2538" i="23"/>
  <c r="U2539" i="23"/>
  <c r="U2540" i="23"/>
  <c r="U2541" i="23"/>
  <c r="U2542" i="23"/>
  <c r="U2543" i="23"/>
  <c r="U2544" i="23"/>
  <c r="U2545" i="23"/>
  <c r="U2546" i="23"/>
  <c r="U2547" i="23"/>
  <c r="U2548" i="23"/>
  <c r="U2549" i="23"/>
  <c r="U2550" i="23"/>
  <c r="U2551" i="23"/>
  <c r="U2552" i="23"/>
  <c r="U2553" i="23"/>
  <c r="U2554" i="23"/>
  <c r="U2555" i="23"/>
  <c r="U2556" i="23"/>
  <c r="U2557" i="23"/>
  <c r="U2558" i="23"/>
  <c r="U2559" i="23"/>
  <c r="U2560" i="23"/>
  <c r="U2561" i="23"/>
  <c r="U2562" i="23"/>
  <c r="U2563" i="23"/>
  <c r="U2564" i="23"/>
  <c r="U2565" i="23"/>
  <c r="U2566" i="23"/>
  <c r="U2567" i="23"/>
  <c r="U2568" i="23"/>
  <c r="U2569" i="23"/>
  <c r="U2570" i="23"/>
  <c r="U2571" i="23"/>
  <c r="U2572" i="23"/>
  <c r="U2573" i="23"/>
  <c r="U2574" i="23"/>
  <c r="U2575" i="23"/>
  <c r="U2576" i="23"/>
  <c r="U2577" i="23"/>
  <c r="U2579" i="23"/>
  <c r="U2580" i="23"/>
  <c r="U2581" i="23"/>
  <c r="U2582" i="23"/>
  <c r="U2583" i="23"/>
  <c r="U2584" i="23"/>
  <c r="U2585" i="23"/>
  <c r="U2586" i="23"/>
  <c r="U2587" i="23"/>
  <c r="U2588" i="23"/>
  <c r="U2589" i="23"/>
  <c r="U2590" i="23"/>
  <c r="U2591" i="23"/>
  <c r="U2592" i="23"/>
  <c r="U2593" i="23"/>
  <c r="U2594" i="23"/>
  <c r="U2595" i="23"/>
  <c r="U2596" i="23"/>
  <c r="U2597" i="23"/>
  <c r="U2598" i="23"/>
  <c r="U2599" i="23"/>
  <c r="U2600" i="23"/>
  <c r="U2601" i="23"/>
  <c r="U2602" i="23"/>
  <c r="U2603" i="23"/>
  <c r="U2604" i="23"/>
  <c r="U2605" i="23"/>
  <c r="U2606" i="23"/>
  <c r="U2607" i="23"/>
  <c r="U2608" i="23"/>
  <c r="U2609" i="23"/>
  <c r="U2610" i="23"/>
  <c r="U2611" i="23"/>
  <c r="U2612" i="23"/>
  <c r="U2613" i="23"/>
  <c r="U2614" i="23"/>
  <c r="U2615" i="23"/>
  <c r="U2616" i="23"/>
  <c r="U2617" i="23"/>
  <c r="U2618" i="23"/>
  <c r="U2619" i="23"/>
  <c r="U2620" i="23"/>
  <c r="U2621" i="23"/>
  <c r="U2622" i="23"/>
  <c r="U2623" i="23"/>
  <c r="U2624" i="23"/>
  <c r="U2625" i="23"/>
  <c r="U2626" i="23"/>
  <c r="U2627" i="23"/>
  <c r="U2628" i="23"/>
  <c r="U2629" i="23"/>
  <c r="U2630" i="23"/>
  <c r="U2631" i="23"/>
  <c r="U2632" i="23"/>
  <c r="U2633" i="23"/>
  <c r="U2634" i="23"/>
  <c r="U2635" i="23"/>
  <c r="U2636" i="23"/>
  <c r="U2637" i="23"/>
  <c r="U2638" i="23"/>
  <c r="U2639" i="23"/>
  <c r="U2640" i="23"/>
  <c r="U2641" i="23"/>
  <c r="U2642" i="23"/>
  <c r="U2643" i="23"/>
  <c r="U2644" i="23"/>
  <c r="U2645" i="23"/>
  <c r="U2646" i="23"/>
  <c r="U2647" i="23"/>
  <c r="U2648" i="23"/>
  <c r="U2649" i="23"/>
  <c r="U2650" i="23"/>
  <c r="U2651" i="23"/>
  <c r="U2652" i="23"/>
  <c r="U2653" i="23"/>
  <c r="U2654" i="23"/>
  <c r="U2655" i="23"/>
  <c r="U2656" i="23"/>
  <c r="U2657" i="23"/>
  <c r="U2658" i="23"/>
  <c r="U2659" i="23"/>
  <c r="U2660" i="23"/>
  <c r="U2661" i="23"/>
  <c r="U2662" i="23"/>
  <c r="U2663" i="23"/>
  <c r="U2664" i="23"/>
  <c r="U2665" i="23"/>
  <c r="U2666" i="23"/>
  <c r="U2667" i="23"/>
  <c r="U2668" i="23"/>
  <c r="U2669" i="23"/>
  <c r="U2670" i="23"/>
  <c r="U2671" i="23"/>
  <c r="U2672" i="23"/>
  <c r="U2673" i="23"/>
  <c r="U2674" i="23"/>
  <c r="U2675" i="23"/>
  <c r="U2676" i="23"/>
  <c r="U2677" i="23"/>
  <c r="U2678" i="23"/>
  <c r="U2679" i="23"/>
  <c r="U2680" i="23"/>
  <c r="U2681" i="23"/>
  <c r="U2682" i="23"/>
  <c r="U2683" i="23"/>
  <c r="U2684" i="23"/>
  <c r="U2685" i="23"/>
  <c r="U2686" i="23"/>
  <c r="U2687" i="23"/>
  <c r="U2688" i="23"/>
  <c r="U2689" i="23"/>
  <c r="U2690" i="23"/>
  <c r="U2691" i="23"/>
  <c r="U2692" i="23"/>
  <c r="U2693" i="23"/>
  <c r="U2694" i="23"/>
  <c r="U2695" i="23"/>
  <c r="U2696" i="23"/>
  <c r="U2697" i="23"/>
  <c r="U2698" i="23"/>
  <c r="U2699" i="23"/>
  <c r="U2700" i="23"/>
  <c r="U2701" i="23"/>
  <c r="U2702" i="23"/>
  <c r="U2703" i="23"/>
  <c r="U2704" i="23"/>
  <c r="U2705" i="23"/>
  <c r="U2706" i="23"/>
  <c r="U2707" i="23"/>
  <c r="U2708" i="23"/>
  <c r="U2709" i="23"/>
  <c r="U2710" i="23"/>
  <c r="U2711" i="23"/>
  <c r="U2712" i="23"/>
  <c r="U2713" i="23"/>
  <c r="U2714" i="23"/>
  <c r="U2715" i="23"/>
  <c r="U2716" i="23"/>
  <c r="U2717" i="23"/>
  <c r="U2718" i="23"/>
  <c r="U2719" i="23"/>
  <c r="U2720" i="23"/>
  <c r="U2721" i="23"/>
  <c r="U2722" i="23"/>
  <c r="U2723" i="23"/>
  <c r="U2724" i="23"/>
  <c r="U2725" i="23"/>
  <c r="U2726" i="23"/>
  <c r="U2727" i="23"/>
  <c r="U2728" i="23"/>
  <c r="U2729" i="23"/>
  <c r="U2730" i="23"/>
  <c r="U2731" i="23"/>
  <c r="U2732" i="23"/>
  <c r="U2733" i="23"/>
  <c r="U2734" i="23"/>
  <c r="U2735" i="23"/>
  <c r="U2736" i="23"/>
  <c r="U2737" i="23"/>
  <c r="U2738" i="23"/>
  <c r="U2739" i="23"/>
  <c r="U2740" i="23"/>
  <c r="U2741" i="23"/>
  <c r="U2742" i="23"/>
  <c r="U2743" i="23"/>
  <c r="U2744" i="23"/>
  <c r="U2745" i="23"/>
  <c r="U2746" i="23"/>
  <c r="U2747" i="23"/>
  <c r="U2748" i="23"/>
  <c r="U2749" i="23"/>
  <c r="U2750" i="23"/>
  <c r="U2751" i="23"/>
  <c r="U2752" i="23"/>
  <c r="U2753" i="23"/>
  <c r="U2754" i="23"/>
  <c r="U2755" i="23"/>
  <c r="U2756" i="23"/>
  <c r="U2757" i="23"/>
  <c r="U2758" i="23"/>
  <c r="U2759" i="23"/>
  <c r="U2760" i="23"/>
  <c r="U2761" i="23"/>
  <c r="U2762" i="23"/>
  <c r="U2763" i="23"/>
  <c r="U2764" i="23"/>
  <c r="U2765" i="23"/>
  <c r="U2766" i="23"/>
  <c r="U2767" i="23"/>
  <c r="U2768" i="23"/>
  <c r="U2769" i="23"/>
  <c r="U2770" i="23"/>
  <c r="U2771" i="23"/>
  <c r="U2772" i="23"/>
  <c r="U2773" i="23"/>
  <c r="U2774" i="23"/>
  <c r="U2775" i="23"/>
  <c r="U2776" i="23"/>
  <c r="U2777" i="23"/>
  <c r="U2778" i="23"/>
  <c r="U2779" i="23"/>
  <c r="U2780" i="23"/>
  <c r="U2781" i="23"/>
  <c r="U2782" i="23"/>
  <c r="U2783" i="23"/>
  <c r="U2784" i="23"/>
  <c r="U2785" i="23"/>
  <c r="U2786" i="23"/>
  <c r="U2787" i="23"/>
  <c r="U2788" i="23"/>
  <c r="U2789" i="23"/>
  <c r="U2790" i="23"/>
  <c r="U2791" i="23"/>
  <c r="U2792" i="23"/>
  <c r="U2793" i="23"/>
  <c r="U2794" i="23"/>
  <c r="U2795" i="23"/>
  <c r="U2796" i="23"/>
  <c r="U2797" i="23"/>
  <c r="U2798" i="23"/>
  <c r="U2799" i="23"/>
  <c r="U2800" i="23"/>
  <c r="U2801" i="23"/>
  <c r="U2802" i="23"/>
  <c r="U2803" i="23"/>
  <c r="U2804" i="23"/>
  <c r="U2805" i="23"/>
  <c r="U2806" i="23"/>
  <c r="U2807" i="23"/>
  <c r="U2808" i="23"/>
  <c r="U2810" i="23"/>
  <c r="U2811" i="23"/>
  <c r="U2812" i="23"/>
  <c r="U2813" i="23"/>
  <c r="U2814" i="23"/>
  <c r="U2815" i="23"/>
  <c r="U2816" i="23"/>
  <c r="U2817" i="23"/>
  <c r="U2818" i="23"/>
  <c r="U2819" i="23"/>
  <c r="U2820" i="23"/>
  <c r="U2821" i="23"/>
  <c r="U2822" i="23"/>
  <c r="U2823" i="23"/>
  <c r="U2824" i="23"/>
  <c r="U2825" i="23"/>
  <c r="U2826" i="23"/>
  <c r="U2827" i="23"/>
  <c r="U2828" i="23"/>
  <c r="U2829" i="23"/>
  <c r="U2830" i="23"/>
  <c r="U2831" i="23"/>
  <c r="U2832" i="23"/>
  <c r="U2833" i="23"/>
  <c r="U2834" i="23"/>
  <c r="U2835" i="23"/>
  <c r="U2836" i="23"/>
  <c r="U2837" i="23"/>
  <c r="U2838" i="23"/>
  <c r="U2839" i="23"/>
  <c r="U2840" i="23"/>
  <c r="U2841" i="23"/>
  <c r="U2842" i="23"/>
  <c r="U2843" i="23"/>
  <c r="U2844" i="23"/>
  <c r="U2845" i="23"/>
  <c r="U2846" i="23"/>
  <c r="U2847" i="23"/>
  <c r="U2848" i="23"/>
  <c r="U2849" i="23"/>
  <c r="U2850" i="23"/>
  <c r="U2851" i="23"/>
  <c r="U2852" i="23"/>
  <c r="U2853" i="23"/>
  <c r="U2854" i="23"/>
  <c r="U2855" i="23"/>
  <c r="U2856" i="23"/>
  <c r="U2857" i="23"/>
  <c r="U2858" i="23"/>
  <c r="U2859" i="23"/>
  <c r="U2860" i="23"/>
  <c r="U2861" i="23"/>
  <c r="U2862" i="23"/>
  <c r="U2863" i="23"/>
  <c r="U2864" i="23"/>
  <c r="U2865" i="23"/>
  <c r="U2866" i="23"/>
  <c r="U2867" i="23"/>
  <c r="U2868" i="23"/>
  <c r="U2869" i="23"/>
  <c r="U2870" i="23"/>
  <c r="U2871" i="23"/>
  <c r="U2872" i="23"/>
  <c r="U2873" i="23"/>
  <c r="U2874" i="23"/>
  <c r="U2875" i="23"/>
  <c r="U2876" i="23"/>
  <c r="U2877" i="23"/>
  <c r="U2878" i="23"/>
  <c r="U2879" i="23"/>
  <c r="U2880" i="23"/>
  <c r="U2881" i="23"/>
  <c r="U2882" i="23"/>
  <c r="U2883" i="23"/>
  <c r="U2884" i="23"/>
  <c r="U2885" i="23"/>
  <c r="U2886" i="23"/>
  <c r="U2887" i="23"/>
  <c r="U2888" i="23"/>
  <c r="U2889" i="23"/>
  <c r="U2890" i="23"/>
  <c r="U2891" i="23"/>
  <c r="U2892" i="23"/>
  <c r="U2893" i="23"/>
  <c r="U2894" i="23"/>
  <c r="U2895" i="23"/>
  <c r="U2896" i="23"/>
  <c r="U2897" i="23"/>
  <c r="U2898" i="23"/>
  <c r="U2899" i="23"/>
  <c r="U2900" i="23"/>
  <c r="U2901" i="23"/>
  <c r="U2902" i="23"/>
  <c r="U2903" i="23"/>
  <c r="U2904" i="23"/>
  <c r="U2905" i="23"/>
  <c r="U2906" i="23"/>
  <c r="U2907" i="23"/>
  <c r="U2908" i="23"/>
  <c r="U2909" i="23"/>
  <c r="U2910" i="23"/>
  <c r="U2911" i="23"/>
  <c r="U2912" i="23"/>
  <c r="U2913" i="23"/>
  <c r="U2914" i="23"/>
  <c r="U2915" i="23"/>
  <c r="U2916" i="23"/>
  <c r="U2917" i="23"/>
  <c r="U2918" i="23"/>
  <c r="U2919" i="23"/>
  <c r="U2920" i="23"/>
  <c r="U2921" i="23"/>
  <c r="U2922" i="23"/>
  <c r="U2923" i="23"/>
  <c r="U2924" i="23"/>
  <c r="U2925" i="23"/>
  <c r="U2926" i="23"/>
  <c r="U2927" i="23"/>
  <c r="U2928" i="23"/>
  <c r="U2929" i="23"/>
  <c r="U2930" i="23"/>
  <c r="U2931" i="23"/>
  <c r="U2932" i="23"/>
  <c r="U2933" i="23"/>
  <c r="U2934" i="23"/>
  <c r="U2935" i="23"/>
  <c r="U2936" i="23"/>
  <c r="U2937" i="23"/>
  <c r="U2938" i="23"/>
  <c r="U2939" i="23"/>
  <c r="U2940" i="23"/>
  <c r="U2941" i="23"/>
  <c r="U2942" i="23"/>
  <c r="U2943" i="23"/>
  <c r="U2944" i="23"/>
  <c r="U2945" i="23"/>
  <c r="U2946" i="23"/>
  <c r="U2947" i="23"/>
  <c r="U2948" i="23"/>
  <c r="U2949" i="23"/>
  <c r="U2950" i="23"/>
  <c r="U2951" i="23"/>
  <c r="U2952" i="23"/>
  <c r="U2953" i="23"/>
  <c r="U2954" i="23"/>
  <c r="U2955" i="23"/>
  <c r="U2957" i="23"/>
  <c r="U2958" i="23"/>
  <c r="U2959" i="23"/>
  <c r="U2960" i="23"/>
  <c r="U2961" i="23"/>
  <c r="U2964" i="23"/>
  <c r="U2965" i="23"/>
  <c r="U2967" i="23"/>
  <c r="U2968" i="23"/>
  <c r="U2969" i="23"/>
  <c r="U2970" i="23"/>
  <c r="U2971" i="23"/>
  <c r="U2972" i="23"/>
  <c r="U2973" i="23"/>
  <c r="U2974" i="23"/>
  <c r="U2975" i="23"/>
  <c r="U2976" i="23"/>
  <c r="U2978" i="23"/>
  <c r="U2979" i="23"/>
  <c r="U2980" i="23"/>
  <c r="U2981" i="23"/>
  <c r="U2982" i="23"/>
  <c r="U2983" i="23"/>
  <c r="U2984" i="23"/>
  <c r="U2985" i="23"/>
  <c r="U2986" i="23"/>
  <c r="U2988" i="23"/>
  <c r="U2989" i="23"/>
  <c r="U2991" i="23"/>
  <c r="U2992" i="23"/>
  <c r="U2994" i="23"/>
  <c r="U2995" i="23"/>
  <c r="U2996" i="23"/>
  <c r="U2997" i="23"/>
  <c r="U2999" i="23"/>
  <c r="U3000" i="23"/>
  <c r="U3001" i="23"/>
  <c r="U3002" i="23"/>
  <c r="U3003" i="23"/>
  <c r="U3004" i="23"/>
  <c r="U3005" i="23"/>
  <c r="U3006" i="23"/>
  <c r="U3007" i="23"/>
  <c r="U3008" i="23"/>
  <c r="U3009" i="23"/>
  <c r="U3010" i="23"/>
  <c r="U3011" i="23"/>
  <c r="U3012" i="23"/>
  <c r="U3013" i="23"/>
  <c r="U3014" i="23"/>
  <c r="U3015" i="23"/>
  <c r="U3016" i="23"/>
  <c r="U3017" i="23"/>
  <c r="U3018" i="23"/>
  <c r="U3019" i="23"/>
  <c r="U3020" i="23"/>
  <c r="U3021" i="23"/>
  <c r="U3022" i="23"/>
  <c r="U3023" i="23"/>
  <c r="U3024" i="23"/>
  <c r="U3025" i="23"/>
  <c r="U3026" i="23"/>
  <c r="U3027" i="23"/>
  <c r="U3028" i="23"/>
  <c r="U3029" i="23"/>
  <c r="U3030" i="23"/>
  <c r="U3031" i="23"/>
  <c r="U3032" i="23"/>
  <c r="U3033" i="23"/>
  <c r="U3034" i="23"/>
  <c r="U3035" i="23"/>
  <c r="U3036" i="23"/>
  <c r="U3037" i="23"/>
  <c r="U3038" i="23"/>
  <c r="U3039" i="23"/>
  <c r="U3040" i="23"/>
  <c r="U3041" i="23"/>
  <c r="U3042" i="23"/>
  <c r="U3043" i="23"/>
  <c r="U3044" i="23"/>
  <c r="U3045" i="23"/>
  <c r="U3046" i="23"/>
  <c r="U3047" i="23"/>
  <c r="U3048" i="23"/>
  <c r="U3049" i="23"/>
  <c r="U3050" i="23"/>
  <c r="U3051" i="23"/>
  <c r="U3052" i="23"/>
  <c r="U3053" i="23"/>
  <c r="U3054" i="23"/>
  <c r="U3055" i="23"/>
  <c r="U3056" i="23"/>
  <c r="U3057" i="23"/>
  <c r="U3058" i="23"/>
  <c r="U3059" i="23"/>
  <c r="U3060" i="23"/>
  <c r="U3061" i="23"/>
  <c r="U3062" i="23"/>
  <c r="U3063" i="23"/>
  <c r="U3064" i="23"/>
  <c r="U3065" i="23"/>
  <c r="U3066" i="23"/>
  <c r="U3067" i="23"/>
  <c r="U3068" i="23"/>
  <c r="U3069" i="23"/>
  <c r="U3070" i="23"/>
  <c r="U3071" i="23"/>
  <c r="U3072" i="23"/>
  <c r="U3073" i="23"/>
  <c r="U3074" i="23"/>
  <c r="U3075" i="23"/>
  <c r="U3076" i="23"/>
  <c r="U3077" i="23"/>
  <c r="U3078" i="23"/>
  <c r="U3079" i="23"/>
  <c r="U3080" i="23"/>
  <c r="U3081" i="23"/>
  <c r="U3082" i="23"/>
  <c r="U3083" i="23"/>
  <c r="U3084" i="23"/>
  <c r="U3085" i="23"/>
  <c r="U3086" i="23"/>
  <c r="U3087" i="23"/>
  <c r="U3088" i="23"/>
  <c r="U3089" i="23"/>
  <c r="U3090" i="23"/>
  <c r="U933" i="23"/>
  <c r="AO82" i="24" l="1"/>
  <c r="AN6" i="24"/>
  <c r="AO6" i="24"/>
  <c r="AP82" i="24"/>
  <c r="AQ82" i="24"/>
  <c r="AP6" i="24"/>
  <c r="AR82" i="24"/>
  <c r="AQ6" i="24"/>
  <c r="AS82" i="24"/>
  <c r="AR6" i="24"/>
  <c r="AL82" i="24"/>
  <c r="AT82" i="24"/>
  <c r="AS6" i="24"/>
  <c r="AM82" i="24"/>
  <c r="AL6" i="24"/>
  <c r="AT6" i="24"/>
  <c r="AN82" i="24"/>
  <c r="AM6" i="24"/>
  <c r="AM9" i="24"/>
  <c r="AL8" i="24"/>
  <c r="AL9" i="24"/>
  <c r="M29" i="24"/>
  <c r="AL86" i="24"/>
  <c r="AL83" i="24"/>
  <c r="AL84" i="24"/>
  <c r="AN84" i="24"/>
  <c r="AP86" i="24"/>
  <c r="AP85" i="24"/>
  <c r="AO83" i="24"/>
  <c r="AO86" i="24"/>
  <c r="AS85" i="24"/>
  <c r="AS84" i="24"/>
  <c r="AS83" i="24"/>
  <c r="AM83" i="24"/>
  <c r="AM86" i="24"/>
  <c r="AM85" i="24"/>
  <c r="AQ84" i="24"/>
  <c r="AQ86" i="24"/>
  <c r="AQ85" i="24"/>
  <c r="AP83" i="24"/>
  <c r="AO84" i="24"/>
  <c r="AN85" i="24"/>
  <c r="AQ83" i="24"/>
  <c r="AP84" i="24"/>
  <c r="AO85" i="24"/>
  <c r="AN86" i="24"/>
  <c r="AN83" i="24"/>
  <c r="AM84" i="24"/>
  <c r="AL85" i="24"/>
  <c r="AT85" i="24"/>
  <c r="AS86" i="24"/>
  <c r="AT86" i="24"/>
  <c r="AT84" i="24"/>
  <c r="AT83" i="24"/>
  <c r="AR85" i="24"/>
  <c r="AR84" i="24"/>
  <c r="AR83" i="24"/>
  <c r="AR86" i="24"/>
  <c r="DY50" i="24"/>
  <c r="L59" i="24"/>
  <c r="M48" i="24"/>
  <c r="M43" i="24"/>
  <c r="M39" i="24"/>
  <c r="M37" i="24"/>
  <c r="M35" i="24"/>
  <c r="L52" i="24"/>
  <c r="L41" i="24"/>
  <c r="M57" i="24"/>
  <c r="M50" i="24"/>
  <c r="L48" i="24"/>
  <c r="L43" i="24"/>
  <c r="M42" i="24"/>
  <c r="L39" i="24"/>
  <c r="L38" i="24"/>
  <c r="L57" i="24"/>
  <c r="L50" i="24"/>
  <c r="M45" i="24"/>
  <c r="L42" i="24"/>
  <c r="L37" i="24"/>
  <c r="L35" i="24"/>
  <c r="M44" i="24"/>
  <c r="L56" i="24"/>
  <c r="L34" i="24"/>
  <c r="M53" i="24"/>
  <c r="M47" i="24"/>
  <c r="L45" i="24"/>
  <c r="M36" i="24"/>
  <c r="M38" i="24"/>
  <c r="L44" i="24"/>
  <c r="L46" i="24"/>
  <c r="M58" i="24"/>
  <c r="L53" i="24"/>
  <c r="M49" i="24"/>
  <c r="L47" i="24"/>
  <c r="M40" i="24"/>
  <c r="L49" i="24"/>
  <c r="L40" i="24"/>
  <c r="L51" i="24"/>
  <c r="L58" i="24"/>
  <c r="L36" i="24"/>
  <c r="AS8" i="24"/>
  <c r="AR9" i="24"/>
  <c r="AQ10" i="24"/>
  <c r="AM8" i="24"/>
  <c r="AT9" i="24"/>
  <c r="AS10" i="24"/>
  <c r="AQ7" i="24"/>
  <c r="AO8" i="24"/>
  <c r="AN9" i="24"/>
  <c r="AM10" i="24"/>
  <c r="AP8" i="24"/>
  <c r="AS9" i="24"/>
  <c r="AP7" i="24"/>
  <c r="M27" i="24"/>
  <c r="L23" i="24"/>
  <c r="M20" i="24"/>
  <c r="M19" i="24"/>
  <c r="M14" i="24"/>
  <c r="L13" i="24"/>
  <c r="M9" i="24"/>
  <c r="M7" i="24"/>
  <c r="L27" i="24"/>
  <c r="L20" i="24"/>
  <c r="L19" i="24"/>
  <c r="L14" i="24"/>
  <c r="L9" i="24"/>
  <c r="L7" i="24"/>
  <c r="L11" i="24"/>
  <c r="AQ9" i="24"/>
  <c r="AQ8" i="24"/>
  <c r="AL10" i="24"/>
  <c r="AR7" i="24"/>
  <c r="AN7" i="24"/>
  <c r="L12" i="24"/>
  <c r="L26" i="24"/>
  <c r="L18" i="24"/>
  <c r="AR8" i="24"/>
  <c r="AN10" i="24"/>
  <c r="AS7" i="24"/>
  <c r="M28" i="24"/>
  <c r="M24" i="24"/>
  <c r="M21" i="24"/>
  <c r="M15" i="24"/>
  <c r="M22" i="24"/>
  <c r="M8" i="24"/>
  <c r="L25" i="24"/>
  <c r="L6" i="24"/>
  <c r="AN8" i="24"/>
  <c r="AT8" i="24"/>
  <c r="AO10" i="24"/>
  <c r="AT7" i="24"/>
  <c r="L28" i="24"/>
  <c r="L24" i="24"/>
  <c r="L21" i="24"/>
  <c r="M16" i="24"/>
  <c r="L15" i="24"/>
  <c r="M10" i="24"/>
  <c r="M25" i="24"/>
  <c r="L16" i="24"/>
  <c r="M6" i="24"/>
  <c r="AM7" i="24"/>
  <c r="L29" i="24"/>
  <c r="M17" i="24"/>
  <c r="M12" i="24"/>
  <c r="AT10" i="24"/>
  <c r="AP10" i="24"/>
  <c r="AL7" i="24"/>
  <c r="L10" i="24"/>
  <c r="L22" i="24"/>
  <c r="L8" i="24"/>
  <c r="AO7" i="24"/>
  <c r="AO9" i="24"/>
  <c r="AR10" i="24"/>
  <c r="M11" i="24"/>
  <c r="AP9" i="24"/>
  <c r="L17" i="24"/>
  <c r="M51" i="24"/>
  <c r="M34" i="24"/>
  <c r="M52" i="24"/>
  <c r="M56" i="24"/>
  <c r="M41" i="24"/>
  <c r="M46" i="24"/>
  <c r="M59" i="24"/>
  <c r="M26" i="24"/>
  <c r="M18" i="24"/>
  <c r="M13" i="24"/>
  <c r="M23" i="24"/>
  <c r="L62" i="24" l="1"/>
  <c r="L32" i="24"/>
  <c r="M62" i="24"/>
  <c r="M32" i="24"/>
  <c r="Z6" i="1"/>
  <c r="W87" i="1"/>
  <c r="N62" i="24" l="1"/>
  <c r="N32" i="24"/>
  <c r="K62" i="6"/>
  <c r="K63" i="6"/>
  <c r="K64" i="6"/>
  <c r="K65" i="6"/>
  <c r="K66" i="6"/>
  <c r="K67" i="6"/>
  <c r="K68" i="6"/>
  <c r="K69" i="6"/>
  <c r="K70" i="6"/>
  <c r="K71" i="6"/>
  <c r="K72" i="6"/>
  <c r="K73" i="6"/>
  <c r="K74" i="6"/>
  <c r="K75" i="6"/>
  <c r="R38" i="22"/>
  <c r="R37" i="22"/>
  <c r="AB4" i="1" s="1"/>
  <c r="R36" i="22"/>
  <c r="AB3" i="1" s="1"/>
  <c r="K7"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AB83" i="1" l="1"/>
  <c r="AB82" i="1"/>
  <c r="AB81" i="1"/>
  <c r="AB80" i="1"/>
  <c r="AB79" i="1"/>
  <c r="AB78" i="1"/>
  <c r="AB77" i="1"/>
  <c r="AB76" i="1"/>
  <c r="AB75" i="1"/>
  <c r="AB74" i="1"/>
  <c r="AB72" i="1"/>
  <c r="AB71" i="1"/>
  <c r="AB68" i="1"/>
  <c r="AB66" i="1"/>
  <c r="AB63" i="1"/>
  <c r="AB60" i="1"/>
  <c r="AB57" i="1"/>
  <c r="AB55" i="1"/>
  <c r="AB52" i="1"/>
  <c r="AB50" i="1"/>
  <c r="AB47" i="1"/>
  <c r="AB44" i="1"/>
  <c r="AB42" i="1"/>
  <c r="AB39" i="1"/>
  <c r="AB36" i="1"/>
  <c r="AB85" i="1"/>
  <c r="AB70" i="1"/>
  <c r="AB65" i="1"/>
  <c r="AB62" i="1"/>
  <c r="AB58" i="1"/>
  <c r="AB54" i="1"/>
  <c r="AB49" i="1"/>
  <c r="AB45" i="1"/>
  <c r="AB41" i="1"/>
  <c r="AB38" i="1"/>
  <c r="AB84" i="1"/>
  <c r="AB73" i="1"/>
  <c r="AB69" i="1"/>
  <c r="AB67" i="1"/>
  <c r="AB64" i="1"/>
  <c r="AB61" i="1"/>
  <c r="AB59" i="1"/>
  <c r="AB56" i="1"/>
  <c r="AB53" i="1"/>
  <c r="AB51" i="1"/>
  <c r="AB48" i="1"/>
  <c r="AB46" i="1"/>
  <c r="AB43" i="1"/>
  <c r="AB40" i="1"/>
  <c r="AB37" i="1"/>
  <c r="AB35" i="1"/>
  <c r="AB23" i="1"/>
  <c r="AB20" i="1"/>
  <c r="AB10" i="1"/>
  <c r="AB33" i="1"/>
  <c r="AB12" i="1"/>
  <c r="AB14" i="1"/>
  <c r="AB28" i="1"/>
  <c r="AB18" i="1"/>
  <c r="AB8" i="1"/>
  <c r="AB25" i="1"/>
  <c r="AB30" i="1"/>
  <c r="AB19" i="1"/>
  <c r="AB26" i="1"/>
  <c r="AB16" i="1"/>
  <c r="AB11" i="1"/>
  <c r="AB13" i="1"/>
  <c r="AB27" i="1"/>
  <c r="AB34" i="1"/>
  <c r="AB24" i="1"/>
  <c r="AB21" i="1"/>
  <c r="AB7" i="1"/>
  <c r="AB86" i="1"/>
  <c r="AB32" i="1"/>
  <c r="AB29" i="1"/>
  <c r="AB15" i="1"/>
  <c r="AB22" i="1"/>
  <c r="AB31" i="1"/>
  <c r="AB17" i="1"/>
  <c r="B70" i="20"/>
  <c r="AJ63" i="24"/>
  <c r="BN62" i="24" s="1"/>
  <c r="AJ139" i="24"/>
  <c r="B46" i="20"/>
  <c r="AJ115" i="24"/>
  <c r="AJ39" i="24"/>
  <c r="BN38" i="24" s="1"/>
  <c r="B38" i="20"/>
  <c r="AJ107" i="24"/>
  <c r="AJ31" i="24"/>
  <c r="BN30" i="24" s="1"/>
  <c r="B30" i="20"/>
  <c r="AJ99" i="24"/>
  <c r="AJ23" i="24"/>
  <c r="BN22" i="24" s="1"/>
  <c r="B22" i="20"/>
  <c r="AJ91" i="24"/>
  <c r="AJ15" i="24"/>
  <c r="BN14" i="24" s="1"/>
  <c r="B80" i="20"/>
  <c r="AJ149" i="24"/>
  <c r="AJ73" i="24"/>
  <c r="BN72" i="24" s="1"/>
  <c r="B61" i="20"/>
  <c r="AJ130" i="24"/>
  <c r="AJ54" i="24"/>
  <c r="BN53" i="24" s="1"/>
  <c r="B62" i="20"/>
  <c r="AJ55" i="24"/>
  <c r="BN54" i="24" s="1"/>
  <c r="AJ131" i="24"/>
  <c r="B54" i="20"/>
  <c r="AJ123" i="24"/>
  <c r="AJ47" i="24"/>
  <c r="BN46" i="24" s="1"/>
  <c r="B69" i="20"/>
  <c r="AJ138" i="24"/>
  <c r="AJ62" i="24"/>
  <c r="BN61" i="24" s="1"/>
  <c r="B68" i="20"/>
  <c r="AJ137" i="24"/>
  <c r="AJ61" i="24"/>
  <c r="BN60" i="24" s="1"/>
  <c r="B60" i="20"/>
  <c r="AJ129" i="24"/>
  <c r="AJ53" i="24"/>
  <c r="BN52" i="24" s="1"/>
  <c r="B52" i="20"/>
  <c r="AJ121" i="24"/>
  <c r="AJ45" i="24"/>
  <c r="BN44" i="24" s="1"/>
  <c r="B44" i="20"/>
  <c r="AJ113" i="24"/>
  <c r="AJ37" i="24"/>
  <c r="BN36" i="24" s="1"/>
  <c r="B36" i="20"/>
  <c r="AJ105" i="24"/>
  <c r="AJ29" i="24"/>
  <c r="BN28" i="24" s="1"/>
  <c r="B28" i="20"/>
  <c r="AJ97" i="24"/>
  <c r="AJ21" i="24"/>
  <c r="BN20" i="24" s="1"/>
  <c r="B20" i="20"/>
  <c r="AJ89" i="24"/>
  <c r="AJ13" i="24"/>
  <c r="BN12" i="24" s="1"/>
  <c r="B86" i="20"/>
  <c r="AJ79" i="24"/>
  <c r="BN78" i="24" s="1"/>
  <c r="AJ155" i="24"/>
  <c r="B78" i="20"/>
  <c r="AJ71" i="24"/>
  <c r="BN70" i="24" s="1"/>
  <c r="AJ147" i="24"/>
  <c r="B67" i="20"/>
  <c r="AJ136" i="24"/>
  <c r="AJ60" i="24"/>
  <c r="BN59" i="24" s="1"/>
  <c r="B59" i="20"/>
  <c r="AJ128" i="24"/>
  <c r="AJ52" i="24"/>
  <c r="BN51" i="24" s="1"/>
  <c r="B51" i="20"/>
  <c r="AJ120" i="24"/>
  <c r="AJ44" i="24"/>
  <c r="BN43" i="24" s="1"/>
  <c r="B43" i="20"/>
  <c r="AJ112" i="24"/>
  <c r="AJ36" i="24"/>
  <c r="BN35" i="24" s="1"/>
  <c r="B35" i="20"/>
  <c r="AJ104" i="24"/>
  <c r="AJ28" i="24"/>
  <c r="BN27" i="24" s="1"/>
  <c r="B27" i="20"/>
  <c r="AJ96" i="24"/>
  <c r="AJ20" i="24"/>
  <c r="BN19" i="24" s="1"/>
  <c r="B19" i="20"/>
  <c r="AJ88" i="24"/>
  <c r="AJ12" i="24"/>
  <c r="BN11" i="24" s="1"/>
  <c r="B85" i="20"/>
  <c r="AJ154" i="24"/>
  <c r="AJ78" i="24"/>
  <c r="BN77" i="24" s="1"/>
  <c r="B77" i="20"/>
  <c r="AJ146" i="24"/>
  <c r="AJ70" i="24"/>
  <c r="BN69" i="24" s="1"/>
  <c r="B66" i="20"/>
  <c r="AJ59" i="24"/>
  <c r="BN58" i="24" s="1"/>
  <c r="AJ135" i="24"/>
  <c r="B58" i="20"/>
  <c r="AJ127" i="24"/>
  <c r="AJ51" i="24"/>
  <c r="BN50" i="24" s="1"/>
  <c r="B50" i="20"/>
  <c r="AJ119" i="24"/>
  <c r="AJ43" i="24"/>
  <c r="BN42" i="24" s="1"/>
  <c r="B42" i="20"/>
  <c r="AJ111" i="24"/>
  <c r="AJ35" i="24"/>
  <c r="BN34" i="24" s="1"/>
  <c r="B34" i="20"/>
  <c r="AJ103" i="24"/>
  <c r="AJ27" i="24"/>
  <c r="BN26" i="24" s="1"/>
  <c r="B26" i="20"/>
  <c r="AJ95" i="24"/>
  <c r="AJ19" i="24"/>
  <c r="BN18" i="24" s="1"/>
  <c r="B84" i="20"/>
  <c r="AJ153" i="24"/>
  <c r="AJ77" i="24"/>
  <c r="BN76" i="24" s="1"/>
  <c r="B76" i="20"/>
  <c r="AJ145" i="24"/>
  <c r="AJ69" i="24"/>
  <c r="BN68" i="24" s="1"/>
  <c r="B73" i="20"/>
  <c r="AJ142" i="24"/>
  <c r="AJ66" i="24"/>
  <c r="BN65" i="24" s="1"/>
  <c r="B65" i="20"/>
  <c r="AJ134" i="24"/>
  <c r="AJ58" i="24"/>
  <c r="BN57" i="24" s="1"/>
  <c r="B57" i="20"/>
  <c r="AJ126" i="24"/>
  <c r="AJ50" i="24"/>
  <c r="BN49" i="24" s="1"/>
  <c r="B49" i="20"/>
  <c r="AJ118" i="24"/>
  <c r="AJ42" i="24"/>
  <c r="BN41" i="24" s="1"/>
  <c r="B41" i="20"/>
  <c r="AJ110" i="24"/>
  <c r="AJ34" i="24"/>
  <c r="BN33" i="24" s="1"/>
  <c r="B33" i="20"/>
  <c r="AJ102" i="24"/>
  <c r="AJ26" i="24"/>
  <c r="BN25" i="24" s="1"/>
  <c r="B25" i="20"/>
  <c r="AJ94" i="24"/>
  <c r="AJ18" i="24"/>
  <c r="BN17" i="24" s="1"/>
  <c r="B83" i="20"/>
  <c r="AJ152" i="24"/>
  <c r="AJ76" i="24"/>
  <c r="BN75" i="24" s="1"/>
  <c r="B75" i="20"/>
  <c r="AJ144" i="24"/>
  <c r="AJ68" i="24"/>
  <c r="BN67" i="24" s="1"/>
  <c r="B72" i="20"/>
  <c r="AJ141" i="24"/>
  <c r="AJ65" i="24"/>
  <c r="BN64" i="24" s="1"/>
  <c r="B64" i="20"/>
  <c r="AJ133" i="24"/>
  <c r="AJ57" i="24"/>
  <c r="BN56" i="24" s="1"/>
  <c r="B56" i="20"/>
  <c r="AJ125" i="24"/>
  <c r="AJ49" i="24"/>
  <c r="BN48" i="24" s="1"/>
  <c r="B48" i="20"/>
  <c r="AJ117" i="24"/>
  <c r="AJ41" i="24"/>
  <c r="BN40" i="24" s="1"/>
  <c r="B40" i="20"/>
  <c r="AJ109" i="24"/>
  <c r="AJ33" i="24"/>
  <c r="BN32" i="24" s="1"/>
  <c r="B32" i="20"/>
  <c r="AJ101" i="24"/>
  <c r="AJ25" i="24"/>
  <c r="BN24" i="24" s="1"/>
  <c r="B24" i="20"/>
  <c r="AJ93" i="24"/>
  <c r="AJ17" i="24"/>
  <c r="BN16" i="24" s="1"/>
  <c r="B82" i="20"/>
  <c r="AJ75" i="24"/>
  <c r="BN74" i="24" s="1"/>
  <c r="AJ151" i="24"/>
  <c r="B74" i="20"/>
  <c r="AJ67" i="24"/>
  <c r="BN66" i="24" s="1"/>
  <c r="AJ143" i="24"/>
  <c r="B71" i="20"/>
  <c r="AJ140" i="24"/>
  <c r="AJ64" i="24"/>
  <c r="BN63" i="24" s="1"/>
  <c r="B63" i="20"/>
  <c r="AJ132" i="24"/>
  <c r="AJ56" i="24"/>
  <c r="BN55" i="24" s="1"/>
  <c r="B55" i="20"/>
  <c r="AJ124" i="24"/>
  <c r="AJ48" i="24"/>
  <c r="BN47" i="24" s="1"/>
  <c r="B47" i="20"/>
  <c r="AJ116" i="24"/>
  <c r="AJ40" i="24"/>
  <c r="BN39" i="24" s="1"/>
  <c r="B39" i="20"/>
  <c r="AJ108" i="24"/>
  <c r="AJ32" i="24"/>
  <c r="BN31" i="24" s="1"/>
  <c r="B31" i="20"/>
  <c r="AJ100" i="24"/>
  <c r="AJ24" i="24"/>
  <c r="BN23" i="24" s="1"/>
  <c r="B23" i="20"/>
  <c r="AJ92" i="24"/>
  <c r="AJ16" i="24"/>
  <c r="BN15" i="24" s="1"/>
  <c r="B81" i="20"/>
  <c r="AJ150" i="24"/>
  <c r="AJ74" i="24"/>
  <c r="BN73" i="24" s="1"/>
  <c r="B53" i="20"/>
  <c r="AJ122" i="24"/>
  <c r="AJ46" i="24"/>
  <c r="BN45" i="24" s="1"/>
  <c r="B45" i="20"/>
  <c r="AJ114" i="24"/>
  <c r="AJ38" i="24"/>
  <c r="BN37" i="24" s="1"/>
  <c r="B37" i="20"/>
  <c r="AJ106" i="24"/>
  <c r="AJ30" i="24"/>
  <c r="BN29" i="24" s="1"/>
  <c r="B29" i="20"/>
  <c r="AJ98" i="24"/>
  <c r="AJ22" i="24"/>
  <c r="BN21" i="24" s="1"/>
  <c r="B21" i="20"/>
  <c r="AJ90" i="24"/>
  <c r="AJ14" i="24"/>
  <c r="BN13" i="24" s="1"/>
  <c r="B87" i="20"/>
  <c r="AJ156" i="24"/>
  <c r="AJ80" i="24"/>
  <c r="BN79" i="24" s="1"/>
  <c r="B79" i="20"/>
  <c r="AJ148" i="24"/>
  <c r="AJ72" i="24"/>
  <c r="BN71" i="24" s="1"/>
  <c r="BC62" i="13"/>
  <c r="BC65" i="13"/>
  <c r="BC66" i="13"/>
  <c r="BC70" i="13"/>
  <c r="BC73" i="13"/>
  <c r="BC74" i="13"/>
  <c r="AW62" i="13"/>
  <c r="O60" i="6" s="1"/>
  <c r="AW63" i="13"/>
  <c r="O61" i="6" s="1"/>
  <c r="AW64" i="13"/>
  <c r="O62" i="6" s="1"/>
  <c r="AW65" i="13"/>
  <c r="O63" i="6" s="1"/>
  <c r="AW66" i="13"/>
  <c r="O64" i="6" s="1"/>
  <c r="AW67" i="13"/>
  <c r="O65" i="6" s="1"/>
  <c r="AW68" i="13"/>
  <c r="O66" i="6" s="1"/>
  <c r="AW69" i="13"/>
  <c r="O67" i="6" s="1"/>
  <c r="AW70" i="13"/>
  <c r="O68" i="6" s="1"/>
  <c r="AW71" i="13"/>
  <c r="O69" i="6" s="1"/>
  <c r="AW72" i="13"/>
  <c r="O70" i="6" s="1"/>
  <c r="AW73" i="13"/>
  <c r="O71" i="6" s="1"/>
  <c r="AW74" i="13"/>
  <c r="O72" i="6" s="1"/>
  <c r="AW75" i="13"/>
  <c r="O73" i="6" s="1"/>
  <c r="AW76" i="13"/>
  <c r="O74" i="6" s="1"/>
  <c r="AW77" i="13"/>
  <c r="O75" i="6" s="1"/>
  <c r="AV62" i="13"/>
  <c r="L60" i="6" s="1"/>
  <c r="C72" i="20" s="1"/>
  <c r="AV63" i="13"/>
  <c r="L61" i="6" s="1"/>
  <c r="C73" i="20" s="1"/>
  <c r="AV64" i="13"/>
  <c r="L62" i="6" s="1"/>
  <c r="C74" i="20" s="1"/>
  <c r="AV65" i="13"/>
  <c r="L63" i="6" s="1"/>
  <c r="C75" i="20" s="1"/>
  <c r="AV66" i="13"/>
  <c r="L64" i="6" s="1"/>
  <c r="C76" i="20" s="1"/>
  <c r="AV67" i="13"/>
  <c r="L65" i="6" s="1"/>
  <c r="C77" i="20" s="1"/>
  <c r="AV68" i="13"/>
  <c r="L66" i="6" s="1"/>
  <c r="C78" i="20" s="1"/>
  <c r="AV69" i="13"/>
  <c r="L67" i="6" s="1"/>
  <c r="C79" i="20" s="1"/>
  <c r="AV70" i="13"/>
  <c r="L68" i="6" s="1"/>
  <c r="C80" i="20" s="1"/>
  <c r="AV71" i="13"/>
  <c r="L69" i="6" s="1"/>
  <c r="C81" i="20" s="1"/>
  <c r="AV72" i="13"/>
  <c r="L70" i="6" s="1"/>
  <c r="C82" i="20" s="1"/>
  <c r="AV73" i="13"/>
  <c r="L71" i="6" s="1"/>
  <c r="C83" i="20" s="1"/>
  <c r="AV74" i="13"/>
  <c r="L72" i="6" s="1"/>
  <c r="C84" i="20" s="1"/>
  <c r="AV75" i="13"/>
  <c r="L73" i="6" s="1"/>
  <c r="C85" i="20" s="1"/>
  <c r="AV76" i="13"/>
  <c r="L74" i="6" s="1"/>
  <c r="C86" i="20" s="1"/>
  <c r="AV77" i="13"/>
  <c r="L75" i="6" s="1"/>
  <c r="C87" i="20" s="1"/>
  <c r="V27" i="20" l="1"/>
  <c r="W27" i="20"/>
  <c r="X52" i="20"/>
  <c r="W52" i="20"/>
  <c r="V52" i="20"/>
  <c r="X27" i="20"/>
  <c r="F80" i="20"/>
  <c r="AK73" i="24"/>
  <c r="AK149" i="24"/>
  <c r="F72" i="20"/>
  <c r="AK65" i="24"/>
  <c r="AK141" i="24"/>
  <c r="W22" i="20"/>
  <c r="F81" i="20"/>
  <c r="AK150" i="24"/>
  <c r="AK74" i="24"/>
  <c r="X22" i="20"/>
  <c r="F79" i="20"/>
  <c r="AK148" i="24"/>
  <c r="AK72" i="24"/>
  <c r="F85" i="20"/>
  <c r="AK154" i="24"/>
  <c r="AK78" i="24"/>
  <c r="F84" i="20"/>
  <c r="AK153" i="24"/>
  <c r="AK77" i="24"/>
  <c r="F76" i="20"/>
  <c r="AK145" i="24"/>
  <c r="AK69" i="24"/>
  <c r="F73" i="20"/>
  <c r="AK142" i="24"/>
  <c r="AK66" i="24"/>
  <c r="F78" i="20"/>
  <c r="AK71" i="24"/>
  <c r="AK147" i="24"/>
  <c r="F77" i="20"/>
  <c r="AK146" i="24"/>
  <c r="AK70" i="24"/>
  <c r="F83" i="20"/>
  <c r="AK152" i="24"/>
  <c r="AK76" i="24"/>
  <c r="F75" i="20"/>
  <c r="AK144" i="24"/>
  <c r="AK68" i="24"/>
  <c r="F87" i="20"/>
  <c r="AK156" i="24"/>
  <c r="AK80" i="24"/>
  <c r="F86" i="20"/>
  <c r="AK79" i="24"/>
  <c r="AK155" i="24"/>
  <c r="F82" i="20"/>
  <c r="AK75" i="24"/>
  <c r="AK151" i="24"/>
  <c r="F74" i="20"/>
  <c r="AK67" i="24"/>
  <c r="AK143" i="24"/>
  <c r="BC72" i="13"/>
  <c r="BC64" i="13"/>
  <c r="P69" i="6"/>
  <c r="BC71" i="13"/>
  <c r="BC63" i="13"/>
  <c r="BC77" i="13"/>
  <c r="BC69" i="13"/>
  <c r="BC76" i="13"/>
  <c r="BC68" i="13"/>
  <c r="BC75" i="13"/>
  <c r="BC67" i="13"/>
  <c r="P71" i="6"/>
  <c r="P63" i="6"/>
  <c r="P70" i="6"/>
  <c r="P62" i="6"/>
  <c r="P68" i="6"/>
  <c r="P60" i="6"/>
  <c r="P75" i="6"/>
  <c r="P67" i="6"/>
  <c r="P74" i="6"/>
  <c r="P66" i="6"/>
  <c r="P61" i="6"/>
  <c r="P73" i="6"/>
  <c r="P65" i="6"/>
  <c r="P72" i="6"/>
  <c r="P64" i="6"/>
  <c r="G75" i="20" l="1"/>
  <c r="AB75" i="20"/>
  <c r="G72" i="20"/>
  <c r="AB72" i="20"/>
  <c r="G78" i="20"/>
  <c r="AB78" i="20"/>
  <c r="G86" i="20"/>
  <c r="AB86" i="20"/>
  <c r="G84" i="20"/>
  <c r="AB84" i="20"/>
  <c r="G83" i="20"/>
  <c r="AB83" i="20"/>
  <c r="G80" i="20"/>
  <c r="AB80" i="20"/>
  <c r="G74" i="20"/>
  <c r="AB74" i="20"/>
  <c r="G81" i="20"/>
  <c r="AB81" i="20"/>
  <c r="G87" i="20"/>
  <c r="AB87" i="20"/>
  <c r="G85" i="20"/>
  <c r="AB85" i="20"/>
  <c r="G77" i="20"/>
  <c r="AB77" i="20"/>
  <c r="G73" i="20"/>
  <c r="AB73" i="20"/>
  <c r="G82" i="20"/>
  <c r="AB82" i="20"/>
  <c r="G76" i="20"/>
  <c r="AB76" i="20"/>
  <c r="G79" i="20"/>
  <c r="AB79" i="20"/>
  <c r="Y27" i="20"/>
  <c r="Z27" i="20"/>
  <c r="Y52" i="20"/>
  <c r="Z52" i="20"/>
  <c r="BO74" i="24"/>
  <c r="AQ75" i="24"/>
  <c r="AM75" i="24"/>
  <c r="AN75" i="24"/>
  <c r="AR75" i="24"/>
  <c r="AS75" i="24"/>
  <c r="AO75" i="24"/>
  <c r="AP75" i="24"/>
  <c r="AT75" i="24"/>
  <c r="AL75" i="24"/>
  <c r="BO67" i="24"/>
  <c r="AP68" i="24"/>
  <c r="AN68" i="24"/>
  <c r="AL68" i="24"/>
  <c r="AT68" i="24"/>
  <c r="AM68" i="24"/>
  <c r="AQ68" i="24"/>
  <c r="AO68" i="24"/>
  <c r="AS68" i="24"/>
  <c r="AR68" i="24"/>
  <c r="AS145" i="24"/>
  <c r="AL145" i="24"/>
  <c r="AT145" i="24"/>
  <c r="AO145" i="24"/>
  <c r="AQ145" i="24"/>
  <c r="AN145" i="24"/>
  <c r="AM145" i="24"/>
  <c r="AR145" i="24"/>
  <c r="AP145" i="24"/>
  <c r="BO71" i="24"/>
  <c r="AP72" i="24"/>
  <c r="AQ72" i="24"/>
  <c r="AR72" i="24"/>
  <c r="AL72" i="24"/>
  <c r="AT72" i="24"/>
  <c r="AS72" i="24"/>
  <c r="AO72" i="24"/>
  <c r="AM72" i="24"/>
  <c r="AN72" i="24"/>
  <c r="AL141" i="24"/>
  <c r="AR141" i="24"/>
  <c r="AO141" i="24"/>
  <c r="AQ141" i="24"/>
  <c r="AT141" i="24"/>
  <c r="AP141" i="24"/>
  <c r="AN141" i="24"/>
  <c r="AM141" i="24"/>
  <c r="AS141" i="24"/>
  <c r="AL151" i="24"/>
  <c r="AO151" i="24"/>
  <c r="AP151" i="24"/>
  <c r="AS151" i="24"/>
  <c r="AR151" i="24"/>
  <c r="AN151" i="24"/>
  <c r="AM151" i="24"/>
  <c r="AQ151" i="24"/>
  <c r="AT151" i="24"/>
  <c r="AL148" i="24"/>
  <c r="AP148" i="24"/>
  <c r="AO148" i="24"/>
  <c r="AM148" i="24"/>
  <c r="AN148" i="24"/>
  <c r="AS148" i="24"/>
  <c r="AT148" i="24"/>
  <c r="AQ148" i="24"/>
  <c r="AR148" i="24"/>
  <c r="BO64" i="24"/>
  <c r="AO65" i="24"/>
  <c r="AP65" i="24"/>
  <c r="AN65" i="24"/>
  <c r="AS65" i="24"/>
  <c r="AL65" i="24"/>
  <c r="AT65" i="24"/>
  <c r="AQ65" i="24"/>
  <c r="AM65" i="24"/>
  <c r="AR65" i="24"/>
  <c r="BO66" i="24"/>
  <c r="AM67" i="24"/>
  <c r="AN67" i="24"/>
  <c r="AP67" i="24"/>
  <c r="AQ67" i="24"/>
  <c r="AR67" i="24"/>
  <c r="AO67" i="24"/>
  <c r="AS67" i="24"/>
  <c r="AT67" i="24"/>
  <c r="AL67" i="24"/>
  <c r="BO79" i="24"/>
  <c r="AQ80" i="24"/>
  <c r="AS80" i="24"/>
  <c r="AO80" i="24"/>
  <c r="AN80" i="24"/>
  <c r="AP80" i="24"/>
  <c r="AM80" i="24"/>
  <c r="AL80" i="24"/>
  <c r="AR80" i="24"/>
  <c r="AT80" i="24"/>
  <c r="AL142" i="24"/>
  <c r="AN142" i="24"/>
  <c r="AR142" i="24"/>
  <c r="AS142" i="24"/>
  <c r="AM142" i="24"/>
  <c r="AO142" i="24"/>
  <c r="AQ142" i="24"/>
  <c r="AT142" i="24"/>
  <c r="AP142" i="24"/>
  <c r="BO77" i="24"/>
  <c r="AM78" i="24"/>
  <c r="AN78" i="24"/>
  <c r="AP78" i="24"/>
  <c r="AL78" i="24"/>
  <c r="AR78" i="24"/>
  <c r="AS78" i="24"/>
  <c r="AQ78" i="24"/>
  <c r="AT78" i="24"/>
  <c r="AO78" i="24"/>
  <c r="AL150" i="24"/>
  <c r="AO150" i="24"/>
  <c r="AT150" i="24"/>
  <c r="AN150" i="24"/>
  <c r="AM150" i="24"/>
  <c r="AR150" i="24"/>
  <c r="AS150" i="24"/>
  <c r="AQ150" i="24"/>
  <c r="AP150" i="24"/>
  <c r="AL156" i="24"/>
  <c r="AN156" i="24"/>
  <c r="AM156" i="24"/>
  <c r="AO156" i="24"/>
  <c r="AR156" i="24"/>
  <c r="AS156" i="24"/>
  <c r="AT156" i="24"/>
  <c r="AQ156" i="24"/>
  <c r="AP156" i="24"/>
  <c r="BO69" i="24"/>
  <c r="AT70" i="24"/>
  <c r="AR70" i="24"/>
  <c r="AO70" i="24"/>
  <c r="AS70" i="24"/>
  <c r="AM70" i="24"/>
  <c r="AQ70" i="24"/>
  <c r="AN70" i="24"/>
  <c r="AP70" i="24"/>
  <c r="AL70" i="24"/>
  <c r="AL154" i="24"/>
  <c r="AP154" i="24"/>
  <c r="AS154" i="24"/>
  <c r="AN154" i="24"/>
  <c r="AM154" i="24"/>
  <c r="AT154" i="24"/>
  <c r="AQ154" i="24"/>
  <c r="AR154" i="24"/>
  <c r="AO154" i="24"/>
  <c r="AL144" i="24"/>
  <c r="AO144" i="24"/>
  <c r="AQ144" i="24"/>
  <c r="AN144" i="24"/>
  <c r="AM144" i="24"/>
  <c r="AR144" i="24"/>
  <c r="AS144" i="24"/>
  <c r="AT144" i="24"/>
  <c r="AP144" i="24"/>
  <c r="AL147" i="24"/>
  <c r="AT147" i="24"/>
  <c r="AQ147" i="24"/>
  <c r="AO147" i="24"/>
  <c r="AS147" i="24"/>
  <c r="AR147" i="24"/>
  <c r="AP147" i="24"/>
  <c r="AN147" i="24"/>
  <c r="AM147" i="24"/>
  <c r="AL155" i="24"/>
  <c r="AN155" i="24"/>
  <c r="AM155" i="24"/>
  <c r="AT155" i="24"/>
  <c r="AO155" i="24"/>
  <c r="AP155" i="24"/>
  <c r="AR155" i="24"/>
  <c r="AS155" i="24"/>
  <c r="AQ155" i="24"/>
  <c r="BO70" i="24"/>
  <c r="AR71" i="24"/>
  <c r="AL71" i="24"/>
  <c r="AT71" i="24"/>
  <c r="AP71" i="24"/>
  <c r="AM71" i="24"/>
  <c r="AQ71" i="24"/>
  <c r="AN71" i="24"/>
  <c r="AS71" i="24"/>
  <c r="AO71" i="24"/>
  <c r="BO76" i="24"/>
  <c r="AS77" i="24"/>
  <c r="AQ77" i="24"/>
  <c r="AL77" i="24"/>
  <c r="AP77" i="24"/>
  <c r="AR77" i="24"/>
  <c r="AT77" i="24"/>
  <c r="AN77" i="24"/>
  <c r="AM77" i="24"/>
  <c r="AO77" i="24"/>
  <c r="AL146" i="24"/>
  <c r="AM146" i="24"/>
  <c r="AT146" i="24"/>
  <c r="AP146" i="24"/>
  <c r="AO146" i="24"/>
  <c r="AR146" i="24"/>
  <c r="AN146" i="24"/>
  <c r="AQ146" i="24"/>
  <c r="AS146" i="24"/>
  <c r="BO68" i="24"/>
  <c r="AO69" i="24"/>
  <c r="AS69" i="24"/>
  <c r="AL69" i="24"/>
  <c r="AP69" i="24"/>
  <c r="AT69" i="24"/>
  <c r="AQ69" i="24"/>
  <c r="AM69" i="24"/>
  <c r="AR69" i="24"/>
  <c r="AN69" i="24"/>
  <c r="BO78" i="24"/>
  <c r="AQ79" i="24"/>
  <c r="AR79" i="24"/>
  <c r="AL79" i="24"/>
  <c r="AM79" i="24"/>
  <c r="AS79" i="24"/>
  <c r="AO79" i="24"/>
  <c r="AP79" i="24"/>
  <c r="AN79" i="24"/>
  <c r="AT79" i="24"/>
  <c r="BO75" i="24"/>
  <c r="AP76" i="24"/>
  <c r="AL76" i="24"/>
  <c r="AT76" i="24"/>
  <c r="AN76" i="24"/>
  <c r="AM76" i="24"/>
  <c r="AQ76" i="24"/>
  <c r="AO76" i="24"/>
  <c r="AR76" i="24"/>
  <c r="AS76" i="24"/>
  <c r="AL153" i="24"/>
  <c r="AS153" i="24"/>
  <c r="AQ153" i="24"/>
  <c r="AN153" i="24"/>
  <c r="AM153" i="24"/>
  <c r="AO153" i="24"/>
  <c r="AT153" i="24"/>
  <c r="AR153" i="24"/>
  <c r="AP153" i="24"/>
  <c r="AO149" i="24"/>
  <c r="AS149" i="24"/>
  <c r="AQ149" i="24"/>
  <c r="AP149" i="24"/>
  <c r="AR149" i="24"/>
  <c r="AN149" i="24"/>
  <c r="AM149" i="24"/>
  <c r="AT149" i="24"/>
  <c r="AL149" i="24"/>
  <c r="AL143" i="24"/>
  <c r="AM143" i="24"/>
  <c r="AO143" i="24"/>
  <c r="AN143" i="24"/>
  <c r="AQ143" i="24"/>
  <c r="AS143" i="24"/>
  <c r="AR143" i="24"/>
  <c r="AP143" i="24"/>
  <c r="AT143" i="24"/>
  <c r="AL152" i="24"/>
  <c r="AM152" i="24"/>
  <c r="AQ152" i="24"/>
  <c r="AP152" i="24"/>
  <c r="AN152" i="24"/>
  <c r="AO152" i="24"/>
  <c r="AT152" i="24"/>
  <c r="AR152" i="24"/>
  <c r="AS152" i="24"/>
  <c r="BO65" i="24"/>
  <c r="AN66" i="24"/>
  <c r="AO66" i="24"/>
  <c r="AS66" i="24"/>
  <c r="AQ66" i="24"/>
  <c r="AR66" i="24"/>
  <c r="AT66" i="24"/>
  <c r="AL66" i="24"/>
  <c r="AM66" i="24"/>
  <c r="AP66" i="24"/>
  <c r="BO73" i="24"/>
  <c r="AN74" i="24"/>
  <c r="AQ74" i="24"/>
  <c r="AO74" i="24"/>
  <c r="AL74" i="24"/>
  <c r="AM74" i="24"/>
  <c r="AR74" i="24"/>
  <c r="AS74" i="24"/>
  <c r="AT74" i="24"/>
  <c r="AP74" i="24"/>
  <c r="BO72" i="24"/>
  <c r="AO73" i="24"/>
  <c r="AP73" i="24"/>
  <c r="AT73" i="24"/>
  <c r="AQ73" i="24"/>
  <c r="AR73" i="24"/>
  <c r="AM73" i="24"/>
  <c r="AS73" i="24"/>
  <c r="AL73" i="24"/>
  <c r="AN73" i="24"/>
  <c r="AD91" i="13"/>
  <c r="AD92" i="13"/>
  <c r="AD93" i="13"/>
  <c r="AD94" i="13"/>
  <c r="AD95" i="13"/>
  <c r="AD96" i="13"/>
  <c r="AD97" i="13"/>
  <c r="AD98" i="13"/>
  <c r="AD99" i="13"/>
  <c r="AD100" i="13"/>
  <c r="AD101" i="13"/>
  <c r="AD102" i="13"/>
  <c r="AD103" i="13"/>
  <c r="AD104" i="13"/>
  <c r="AD105" i="13"/>
  <c r="AD106" i="13"/>
  <c r="AD107" i="13"/>
  <c r="AD108" i="13"/>
  <c r="AD109" i="13"/>
  <c r="AD110" i="13"/>
  <c r="AD111" i="13"/>
  <c r="AD112" i="13"/>
  <c r="AD113" i="13"/>
  <c r="AD114" i="13"/>
  <c r="AD115" i="13"/>
  <c r="AD116" i="13"/>
  <c r="AD117" i="13"/>
  <c r="AD118" i="13"/>
  <c r="AD119" i="13"/>
  <c r="AD120" i="13"/>
  <c r="AD121" i="13"/>
  <c r="AD122" i="13"/>
  <c r="AD123" i="13"/>
  <c r="AD124" i="13"/>
  <c r="AD125" i="13"/>
  <c r="AD126" i="13"/>
  <c r="AD127" i="13"/>
  <c r="AD128" i="13"/>
  <c r="AD129" i="13"/>
  <c r="AD130" i="13"/>
  <c r="AD131" i="13"/>
  <c r="AD132" i="13"/>
  <c r="AD133" i="13"/>
  <c r="AD134" i="13"/>
  <c r="AD135" i="13"/>
  <c r="AD136" i="13"/>
  <c r="AD137" i="13"/>
  <c r="AD138" i="13"/>
  <c r="AD139" i="13"/>
  <c r="AD140" i="13"/>
  <c r="AD141" i="13"/>
  <c r="AD142" i="13"/>
  <c r="AD143" i="13"/>
  <c r="AD144" i="13"/>
  <c r="AD145" i="13"/>
  <c r="AD146" i="13"/>
  <c r="AD147" i="13"/>
  <c r="AD148" i="13"/>
  <c r="AD149" i="13"/>
  <c r="AD150" i="13"/>
  <c r="AD151" i="13"/>
  <c r="AD152" i="13"/>
  <c r="AD153" i="13"/>
  <c r="AD154" i="13"/>
  <c r="AD155" i="13"/>
  <c r="AD156" i="13"/>
  <c r="AD157" i="13"/>
  <c r="AD158" i="13"/>
  <c r="AD159" i="13"/>
  <c r="AD160" i="13"/>
  <c r="AD161" i="13"/>
  <c r="AD90" i="13"/>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6" i="1"/>
  <c r="AD9" i="13"/>
  <c r="AD10" i="13"/>
  <c r="AD11" i="13"/>
  <c r="AD12" i="13"/>
  <c r="AD13" i="13"/>
  <c r="AD14" i="13"/>
  <c r="AD15" i="13"/>
  <c r="AD16" i="13"/>
  <c r="AD17" i="13"/>
  <c r="AD18" i="13"/>
  <c r="AD19" i="13"/>
  <c r="AD20" i="13"/>
  <c r="AD21" i="13"/>
  <c r="AD22" i="13"/>
  <c r="AD23" i="13"/>
  <c r="AD24" i="13"/>
  <c r="AD25" i="13"/>
  <c r="AD26" i="13"/>
  <c r="AD27" i="13"/>
  <c r="AD28" i="13"/>
  <c r="AD29" i="13"/>
  <c r="AD30" i="13"/>
  <c r="AD31" i="13"/>
  <c r="AD32" i="13"/>
  <c r="AD33" i="13"/>
  <c r="AD34" i="13"/>
  <c r="AD35" i="13"/>
  <c r="AD36" i="13"/>
  <c r="AD37" i="13"/>
  <c r="AD38" i="13"/>
  <c r="AD39" i="13"/>
  <c r="AD40" i="13"/>
  <c r="AD41" i="13"/>
  <c r="AD42" i="13"/>
  <c r="AD43" i="13"/>
  <c r="AD44" i="13"/>
  <c r="AD45" i="13"/>
  <c r="AD46" i="13"/>
  <c r="AD47" i="13"/>
  <c r="AD48" i="13"/>
  <c r="AD49" i="13"/>
  <c r="AD50" i="13"/>
  <c r="AD51" i="13"/>
  <c r="AD52" i="13"/>
  <c r="AD53" i="13"/>
  <c r="AD54" i="13"/>
  <c r="AD55" i="13"/>
  <c r="AD56" i="13"/>
  <c r="AD57" i="13"/>
  <c r="AD58" i="13"/>
  <c r="AD59" i="13"/>
  <c r="AD60" i="13"/>
  <c r="AD61" i="13"/>
  <c r="AD62" i="13"/>
  <c r="AD63" i="13"/>
  <c r="AD64" i="13"/>
  <c r="AD65" i="13"/>
  <c r="AD66" i="13"/>
  <c r="AD67" i="13"/>
  <c r="AD68" i="13"/>
  <c r="AD69" i="13"/>
  <c r="AD70" i="13"/>
  <c r="AD71" i="13"/>
  <c r="AD72" i="13"/>
  <c r="AD73" i="13"/>
  <c r="AD74" i="13"/>
  <c r="AD75" i="13"/>
  <c r="AD76" i="13"/>
  <c r="AD77" i="13"/>
  <c r="AD78" i="13"/>
  <c r="AD79" i="13"/>
  <c r="AD8" i="13"/>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AA3222" i="1" s="1"/>
  <c r="AB3222" i="1" s="1"/>
  <c r="Z3223" i="1"/>
  <c r="AA3223" i="1" s="1"/>
  <c r="AB3223" i="1" s="1"/>
  <c r="Z3224" i="1"/>
  <c r="AA3224" i="1" s="1"/>
  <c r="AB3224" i="1" s="1"/>
  <c r="Z3225" i="1"/>
  <c r="AA3225" i="1" s="1"/>
  <c r="AB3225" i="1" s="1"/>
  <c r="Z3226" i="1"/>
  <c r="AA3226" i="1" s="1"/>
  <c r="AB3226" i="1" s="1"/>
  <c r="Z3227" i="1"/>
  <c r="AA3227" i="1" s="1"/>
  <c r="AB3227" i="1" s="1"/>
  <c r="Z3228" i="1"/>
  <c r="AA3228" i="1" s="1"/>
  <c r="AB3228" i="1" s="1"/>
  <c r="Z3229" i="1"/>
  <c r="AA3229" i="1" s="1"/>
  <c r="AB3229" i="1" s="1"/>
  <c r="Z3230" i="1"/>
  <c r="AA3230" i="1" s="1"/>
  <c r="AB3230" i="1" s="1"/>
  <c r="Z3231" i="1"/>
  <c r="AA3231" i="1" s="1"/>
  <c r="AB3231" i="1" s="1"/>
  <c r="Z3232" i="1"/>
  <c r="AA3232" i="1" s="1"/>
  <c r="AB3232" i="1" s="1"/>
  <c r="Z3233" i="1"/>
  <c r="AA3233" i="1" s="1"/>
  <c r="AB3233" i="1" s="1"/>
  <c r="Z3234" i="1"/>
  <c r="AA3234" i="1" s="1"/>
  <c r="AB3234" i="1" s="1"/>
  <c r="Z3235" i="1"/>
  <c r="AA3235" i="1" s="1"/>
  <c r="AB3235" i="1" s="1"/>
  <c r="Z3236" i="1"/>
  <c r="AA3236" i="1" s="1"/>
  <c r="AB3236" i="1" s="1"/>
  <c r="Z3237" i="1"/>
  <c r="AA3237" i="1" s="1"/>
  <c r="AB3237" i="1" s="1"/>
  <c r="Z3238" i="1"/>
  <c r="AA3238" i="1" s="1"/>
  <c r="AB3238" i="1" s="1"/>
  <c r="Z3239" i="1"/>
  <c r="AA3239" i="1" s="1"/>
  <c r="AB3239" i="1" s="1"/>
  <c r="Z3240" i="1"/>
  <c r="AA3240" i="1" s="1"/>
  <c r="AB3240" i="1" s="1"/>
  <c r="Z3241" i="1"/>
  <c r="AA3241" i="1" s="1"/>
  <c r="AB3241" i="1" s="1"/>
  <c r="Z3242" i="1"/>
  <c r="AA3242" i="1" s="1"/>
  <c r="AB3242" i="1" s="1"/>
  <c r="Z3243" i="1"/>
  <c r="AA3243" i="1" s="1"/>
  <c r="AB3243" i="1" s="1"/>
  <c r="Z3244" i="1"/>
  <c r="AA3244" i="1" s="1"/>
  <c r="AB3244" i="1" s="1"/>
  <c r="Z3245" i="1"/>
  <c r="AA3245" i="1" s="1"/>
  <c r="AB3245" i="1" s="1"/>
  <c r="Z3246" i="1"/>
  <c r="AA3246" i="1" s="1"/>
  <c r="AB3246" i="1" s="1"/>
  <c r="Z3247" i="1"/>
  <c r="AA3247" i="1" s="1"/>
  <c r="AB3247" i="1" s="1"/>
  <c r="Z3248" i="1"/>
  <c r="AA3248" i="1" s="1"/>
  <c r="AB3248" i="1" s="1"/>
  <c r="Z3249" i="1"/>
  <c r="AA3249" i="1" s="1"/>
  <c r="AB3249" i="1" s="1"/>
  <c r="Z3250" i="1"/>
  <c r="AA3250" i="1" s="1"/>
  <c r="AB3250" i="1" s="1"/>
  <c r="Z3251" i="1"/>
  <c r="AA3251" i="1" s="1"/>
  <c r="AB3251" i="1" s="1"/>
  <c r="Z3252" i="1"/>
  <c r="AA3252" i="1" s="1"/>
  <c r="AB3252" i="1" s="1"/>
  <c r="Z3253" i="1"/>
  <c r="AA3253" i="1" s="1"/>
  <c r="AB3253" i="1" s="1"/>
  <c r="Z3254" i="1"/>
  <c r="AA3254" i="1" s="1"/>
  <c r="AB3254" i="1" s="1"/>
  <c r="Z3255" i="1"/>
  <c r="AA3255" i="1" s="1"/>
  <c r="AB3255" i="1" s="1"/>
  <c r="Z3256" i="1"/>
  <c r="AA3256" i="1" s="1"/>
  <c r="AB3256" i="1" s="1"/>
  <c r="Z3257" i="1"/>
  <c r="AA3257" i="1" s="1"/>
  <c r="AB3257" i="1" s="1"/>
  <c r="Z3258" i="1"/>
  <c r="AA3258" i="1" s="1"/>
  <c r="AB3258" i="1" s="1"/>
  <c r="Z3259" i="1"/>
  <c r="AA3259" i="1" s="1"/>
  <c r="AB3259" i="1" s="1"/>
  <c r="Z3260" i="1"/>
  <c r="AA3260" i="1" s="1"/>
  <c r="AB3260" i="1" s="1"/>
  <c r="Z3261" i="1"/>
  <c r="AA3261" i="1" s="1"/>
  <c r="AB3261" i="1" s="1"/>
  <c r="Z3262" i="1"/>
  <c r="AA3262" i="1" s="1"/>
  <c r="AB3262" i="1" s="1"/>
  <c r="Z3263" i="1"/>
  <c r="AA3263" i="1" s="1"/>
  <c r="AB3263" i="1" s="1"/>
  <c r="Z3264" i="1"/>
  <c r="AA3264" i="1" s="1"/>
  <c r="AB3264" i="1" s="1"/>
  <c r="Z3265" i="1"/>
  <c r="AA3265" i="1" s="1"/>
  <c r="AB3265" i="1" s="1"/>
  <c r="Z3266" i="1"/>
  <c r="AA3266" i="1" s="1"/>
  <c r="AB3266" i="1" s="1"/>
  <c r="Z3267" i="1"/>
  <c r="AA3267" i="1" s="1"/>
  <c r="AB3267" i="1" s="1"/>
  <c r="Z3268" i="1"/>
  <c r="AA3268" i="1" s="1"/>
  <c r="AB3268" i="1" s="1"/>
  <c r="Z3269" i="1"/>
  <c r="AA3269" i="1" s="1"/>
  <c r="AB3269" i="1" s="1"/>
  <c r="Z3270" i="1"/>
  <c r="AA3270" i="1" s="1"/>
  <c r="AB3270" i="1" s="1"/>
  <c r="Z3271" i="1"/>
  <c r="AA3271" i="1" s="1"/>
  <c r="AB3271" i="1" s="1"/>
  <c r="Z3272" i="1"/>
  <c r="AA3272" i="1" s="1"/>
  <c r="AB3272" i="1" s="1"/>
  <c r="Z3273" i="1"/>
  <c r="AA3273" i="1" s="1"/>
  <c r="AB3273" i="1" s="1"/>
  <c r="Z3274" i="1"/>
  <c r="AA3274" i="1" s="1"/>
  <c r="AB3274" i="1" s="1"/>
  <c r="Z3275" i="1"/>
  <c r="AA3275" i="1" s="1"/>
  <c r="AB3275" i="1" s="1"/>
  <c r="Z3276" i="1"/>
  <c r="AA3276" i="1" s="1"/>
  <c r="AB3276" i="1" s="1"/>
  <c r="Z3277" i="1"/>
  <c r="AA3277" i="1" s="1"/>
  <c r="AB3277" i="1" s="1"/>
  <c r="Z3278" i="1"/>
  <c r="AA3278" i="1" s="1"/>
  <c r="AB3278" i="1" s="1"/>
  <c r="Z3279" i="1"/>
  <c r="AA3279" i="1" s="1"/>
  <c r="AB3279" i="1" s="1"/>
  <c r="Z3280" i="1"/>
  <c r="AA3280" i="1" s="1"/>
  <c r="AB3280" i="1" s="1"/>
  <c r="Z3281" i="1"/>
  <c r="AA3281" i="1" s="1"/>
  <c r="AB3281" i="1" s="1"/>
  <c r="Z3282" i="1"/>
  <c r="AA3282" i="1" s="1"/>
  <c r="AB3282" i="1" s="1"/>
  <c r="Z3283" i="1"/>
  <c r="AA3283" i="1" s="1"/>
  <c r="AB3283" i="1" s="1"/>
  <c r="Z3284" i="1"/>
  <c r="AA3284" i="1" s="1"/>
  <c r="AB3284" i="1" s="1"/>
  <c r="Z3285" i="1"/>
  <c r="AA3285" i="1" s="1"/>
  <c r="AB3285" i="1" s="1"/>
  <c r="Z3286" i="1"/>
  <c r="AA3286" i="1" s="1"/>
  <c r="AB3286" i="1" s="1"/>
  <c r="Z3287" i="1"/>
  <c r="AA3287" i="1" s="1"/>
  <c r="AB3287" i="1" s="1"/>
  <c r="Z3288" i="1"/>
  <c r="AA3288" i="1" s="1"/>
  <c r="AB3288" i="1" s="1"/>
  <c r="Z3289" i="1"/>
  <c r="AA3289" i="1" s="1"/>
  <c r="AB3289" i="1" s="1"/>
  <c r="Z3290" i="1"/>
  <c r="AA3290" i="1" s="1"/>
  <c r="AB3290" i="1" s="1"/>
  <c r="Z3291" i="1"/>
  <c r="AA3291" i="1" s="1"/>
  <c r="AB3291" i="1" s="1"/>
  <c r="Z3292" i="1"/>
  <c r="AA3292" i="1" s="1"/>
  <c r="AB3292" i="1" s="1"/>
  <c r="Z3293" i="1"/>
  <c r="AA3293" i="1" s="1"/>
  <c r="AB3293" i="1" s="1"/>
  <c r="Z3294" i="1"/>
  <c r="AA3294" i="1" s="1"/>
  <c r="AB3294" i="1" s="1"/>
  <c r="Z3295" i="1"/>
  <c r="AA3295" i="1" s="1"/>
  <c r="AB3295" i="1" s="1"/>
  <c r="Z3296" i="1"/>
  <c r="AA3296" i="1" s="1"/>
  <c r="AB3296" i="1" s="1"/>
  <c r="Z3297" i="1"/>
  <c r="AA3297" i="1" s="1"/>
  <c r="AB3297" i="1" s="1"/>
  <c r="Z3298" i="1"/>
  <c r="AA3298" i="1" s="1"/>
  <c r="AB3298" i="1" s="1"/>
  <c r="Z3299" i="1"/>
  <c r="AA3299" i="1" s="1"/>
  <c r="AB3299" i="1" s="1"/>
  <c r="Z3300" i="1"/>
  <c r="AA3300" i="1" s="1"/>
  <c r="AB3300" i="1" s="1"/>
  <c r="Z3301" i="1"/>
  <c r="AA3301" i="1" s="1"/>
  <c r="AB3301" i="1" s="1"/>
  <c r="Z3302" i="1"/>
  <c r="AA3302" i="1" s="1"/>
  <c r="AB3302" i="1" s="1"/>
  <c r="Z3303" i="1"/>
  <c r="AA3303" i="1" s="1"/>
  <c r="AB3303" i="1" s="1"/>
  <c r="Z3304" i="1"/>
  <c r="AA3304" i="1" s="1"/>
  <c r="AB3304" i="1" s="1"/>
  <c r="Z3305" i="1"/>
  <c r="AA3305" i="1" s="1"/>
  <c r="AB3305" i="1" s="1"/>
  <c r="Z3306" i="1"/>
  <c r="AA3306" i="1" s="1"/>
  <c r="AB3306" i="1" s="1"/>
  <c r="Z3307" i="1"/>
  <c r="AA3307" i="1" s="1"/>
  <c r="AB3307" i="1" s="1"/>
  <c r="Z3308" i="1"/>
  <c r="AA3308" i="1" s="1"/>
  <c r="AB3308" i="1" s="1"/>
  <c r="Z3309" i="1"/>
  <c r="AA3309" i="1" s="1"/>
  <c r="AB3309" i="1" s="1"/>
  <c r="Z3310" i="1"/>
  <c r="AA3310" i="1" s="1"/>
  <c r="AB3310" i="1" s="1"/>
  <c r="Z3311" i="1"/>
  <c r="AA3311" i="1" s="1"/>
  <c r="AB3311" i="1" s="1"/>
  <c r="Z3312" i="1"/>
  <c r="AA3312" i="1" s="1"/>
  <c r="AB3312" i="1" s="1"/>
  <c r="Z3313" i="1"/>
  <c r="AA3313" i="1" s="1"/>
  <c r="AB3313" i="1" s="1"/>
  <c r="Z3314" i="1"/>
  <c r="AA3314" i="1" s="1"/>
  <c r="AB3314" i="1" s="1"/>
  <c r="Z3315" i="1"/>
  <c r="AA3315" i="1" s="1"/>
  <c r="AB3315" i="1" s="1"/>
  <c r="Z3316" i="1"/>
  <c r="AA3316" i="1" s="1"/>
  <c r="AB3316" i="1" s="1"/>
  <c r="Z3317" i="1"/>
  <c r="AA3317" i="1" s="1"/>
  <c r="AB3317" i="1" s="1"/>
  <c r="Z3318" i="1"/>
  <c r="AA3318" i="1" s="1"/>
  <c r="AB3318" i="1" s="1"/>
  <c r="Z3319" i="1"/>
  <c r="AA3319" i="1" s="1"/>
  <c r="AB3319" i="1" s="1"/>
  <c r="Z3320" i="1"/>
  <c r="AA3320" i="1" s="1"/>
  <c r="AB3320" i="1" s="1"/>
  <c r="Z3321" i="1"/>
  <c r="AA3321" i="1" s="1"/>
  <c r="AB3321" i="1" s="1"/>
  <c r="Z3322" i="1"/>
  <c r="AA3322" i="1" s="1"/>
  <c r="AB3322" i="1" s="1"/>
  <c r="Z3323" i="1"/>
  <c r="AA3323" i="1" s="1"/>
  <c r="AB3323" i="1" s="1"/>
  <c r="Z3324" i="1"/>
  <c r="AA3324" i="1" s="1"/>
  <c r="AB3324" i="1" s="1"/>
  <c r="Z3325" i="1"/>
  <c r="AA3325" i="1" s="1"/>
  <c r="AB3325" i="1" s="1"/>
  <c r="Z3326" i="1"/>
  <c r="AA3326" i="1" s="1"/>
  <c r="AB3326" i="1" s="1"/>
  <c r="Z3327" i="1"/>
  <c r="AA3327" i="1" s="1"/>
  <c r="AB3327" i="1" s="1"/>
  <c r="Z3328" i="1"/>
  <c r="AA3328" i="1" s="1"/>
  <c r="AB3328" i="1" s="1"/>
  <c r="Z3329" i="1"/>
  <c r="AA3329" i="1" s="1"/>
  <c r="AB3329" i="1" s="1"/>
  <c r="Z3330" i="1"/>
  <c r="AA3330" i="1" s="1"/>
  <c r="AB3330" i="1" s="1"/>
  <c r="Z3331" i="1"/>
  <c r="AA3331" i="1" s="1"/>
  <c r="AB3331" i="1" s="1"/>
  <c r="Z3332" i="1"/>
  <c r="AA3332" i="1" s="1"/>
  <c r="AB3332" i="1" s="1"/>
  <c r="Z3333" i="1"/>
  <c r="AA3333" i="1" s="1"/>
  <c r="AB3333" i="1" s="1"/>
  <c r="Z3334" i="1"/>
  <c r="AA3334" i="1" s="1"/>
  <c r="AB3334" i="1" s="1"/>
  <c r="Z3335" i="1"/>
  <c r="AA3335" i="1" s="1"/>
  <c r="AB3335" i="1" s="1"/>
  <c r="Z3336" i="1"/>
  <c r="AA3336" i="1" s="1"/>
  <c r="AB3336" i="1" s="1"/>
  <c r="Z3337" i="1"/>
  <c r="AA3337" i="1" s="1"/>
  <c r="AB3337" i="1" s="1"/>
  <c r="Z3338" i="1"/>
  <c r="AA3338" i="1" s="1"/>
  <c r="AB3338" i="1" s="1"/>
  <c r="Z3339" i="1"/>
  <c r="AA3339" i="1" s="1"/>
  <c r="AB3339" i="1" s="1"/>
  <c r="Z3340" i="1"/>
  <c r="AA3340" i="1" s="1"/>
  <c r="AB3340" i="1" s="1"/>
  <c r="Z3341" i="1"/>
  <c r="AA3341" i="1" s="1"/>
  <c r="AB3341" i="1" s="1"/>
  <c r="Z3342" i="1"/>
  <c r="AA3342" i="1" s="1"/>
  <c r="AB3342" i="1" s="1"/>
  <c r="Z3343" i="1"/>
  <c r="AA3343" i="1" s="1"/>
  <c r="AB3343" i="1" s="1"/>
  <c r="Z3344" i="1"/>
  <c r="AA3344" i="1" s="1"/>
  <c r="AB3344" i="1" s="1"/>
  <c r="Z3345" i="1"/>
  <c r="AA3345" i="1" s="1"/>
  <c r="AB3345" i="1" s="1"/>
  <c r="Z3346" i="1"/>
  <c r="AA3346" i="1" s="1"/>
  <c r="AB3346" i="1" s="1"/>
  <c r="Z3347" i="1"/>
  <c r="AA3347" i="1" s="1"/>
  <c r="AB3347" i="1" s="1"/>
  <c r="Z3348" i="1"/>
  <c r="AA3348" i="1" s="1"/>
  <c r="AB3348" i="1" s="1"/>
  <c r="Z3349" i="1"/>
  <c r="AA3349" i="1" s="1"/>
  <c r="AB3349" i="1" s="1"/>
  <c r="Z3350" i="1"/>
  <c r="AA3350" i="1" s="1"/>
  <c r="AB3350" i="1" s="1"/>
  <c r="Z3351" i="1"/>
  <c r="AA3351" i="1" s="1"/>
  <c r="AB3351" i="1" s="1"/>
  <c r="Z3352" i="1"/>
  <c r="AA3352" i="1" s="1"/>
  <c r="AB3352" i="1" s="1"/>
  <c r="Z3353" i="1"/>
  <c r="AA3353" i="1" s="1"/>
  <c r="AB3353" i="1" s="1"/>
  <c r="Z3354" i="1"/>
  <c r="AA3354" i="1" s="1"/>
  <c r="AB3354" i="1" s="1"/>
  <c r="Z3355" i="1"/>
  <c r="AA3355" i="1" s="1"/>
  <c r="AB3355" i="1" s="1"/>
  <c r="Z3356" i="1"/>
  <c r="AA3356" i="1" s="1"/>
  <c r="AB3356" i="1" s="1"/>
  <c r="Z3357" i="1"/>
  <c r="AA3357" i="1" s="1"/>
  <c r="AB3357" i="1" s="1"/>
  <c r="Z3358" i="1"/>
  <c r="AA3358" i="1" s="1"/>
  <c r="AB3358" i="1" s="1"/>
  <c r="Z3359" i="1"/>
  <c r="AA3359" i="1" s="1"/>
  <c r="AB3359" i="1" s="1"/>
  <c r="Z3360" i="1"/>
  <c r="AA3360" i="1" s="1"/>
  <c r="AB3360" i="1" s="1"/>
  <c r="Z3361" i="1"/>
  <c r="AA3361" i="1" s="1"/>
  <c r="AB3361" i="1" s="1"/>
  <c r="Z3362" i="1"/>
  <c r="AA3362" i="1" s="1"/>
  <c r="AB3362" i="1" s="1"/>
  <c r="Z3363" i="1"/>
  <c r="AA3363" i="1" s="1"/>
  <c r="AB3363" i="1" s="1"/>
  <c r="Z3364" i="1"/>
  <c r="AA3364" i="1" s="1"/>
  <c r="AB3364" i="1" s="1"/>
  <c r="Z3365" i="1"/>
  <c r="AA3365" i="1" s="1"/>
  <c r="AB3365" i="1" s="1"/>
  <c r="Z3366" i="1"/>
  <c r="AA3366" i="1" s="1"/>
  <c r="AB3366" i="1" s="1"/>
  <c r="Z3367" i="1"/>
  <c r="AA3367" i="1" s="1"/>
  <c r="AB3367" i="1" s="1"/>
  <c r="Z3368" i="1"/>
  <c r="AA3368" i="1" s="1"/>
  <c r="AB3368" i="1" s="1"/>
  <c r="Z3369" i="1"/>
  <c r="AA3369" i="1" s="1"/>
  <c r="AB3369" i="1" s="1"/>
  <c r="Z3370" i="1"/>
  <c r="AA3370" i="1" s="1"/>
  <c r="AB3370" i="1" s="1"/>
  <c r="Z3371" i="1"/>
  <c r="AA3371" i="1" s="1"/>
  <c r="AB3371" i="1" s="1"/>
  <c r="Z3372" i="1"/>
  <c r="AA3372" i="1" s="1"/>
  <c r="AB3372" i="1" s="1"/>
  <c r="Z3373" i="1"/>
  <c r="AA3373" i="1" s="1"/>
  <c r="AB3373" i="1" s="1"/>
  <c r="Z3374" i="1"/>
  <c r="AA3374" i="1" s="1"/>
  <c r="AB3374" i="1" s="1"/>
  <c r="Z3375" i="1"/>
  <c r="AA3375" i="1" s="1"/>
  <c r="AB3375" i="1" s="1"/>
  <c r="Z3376" i="1"/>
  <c r="AA3376" i="1" s="1"/>
  <c r="AB3376" i="1" s="1"/>
  <c r="Z3377" i="1"/>
  <c r="AA3377" i="1" s="1"/>
  <c r="AB3377" i="1" s="1"/>
  <c r="Z3378" i="1"/>
  <c r="AA3378" i="1" s="1"/>
  <c r="AB3378" i="1" s="1"/>
  <c r="Z3379" i="1"/>
  <c r="AA3379" i="1" s="1"/>
  <c r="AB3379" i="1" s="1"/>
  <c r="Z3380" i="1"/>
  <c r="AA3380" i="1" s="1"/>
  <c r="AB3380" i="1" s="1"/>
  <c r="Z3381" i="1"/>
  <c r="AA3381" i="1" s="1"/>
  <c r="AB3381" i="1" s="1"/>
  <c r="Z3382" i="1"/>
  <c r="AA3382" i="1" s="1"/>
  <c r="AB3382" i="1" s="1"/>
  <c r="Z3383" i="1"/>
  <c r="AA3383" i="1" s="1"/>
  <c r="AB3383" i="1" s="1"/>
  <c r="Z3384" i="1"/>
  <c r="AA3384" i="1" s="1"/>
  <c r="AB3384" i="1" s="1"/>
  <c r="Z3385" i="1"/>
  <c r="AA3385" i="1" s="1"/>
  <c r="AB3385" i="1" s="1"/>
  <c r="Z3386" i="1"/>
  <c r="AA3386" i="1" s="1"/>
  <c r="AB3386" i="1" s="1"/>
  <c r="Z3387" i="1"/>
  <c r="AA3387" i="1" s="1"/>
  <c r="AB3387" i="1" s="1"/>
  <c r="Z3388" i="1"/>
  <c r="AA3388" i="1" s="1"/>
  <c r="AB3388" i="1" s="1"/>
  <c r="Z3389" i="1"/>
  <c r="AA3389" i="1" s="1"/>
  <c r="AB3389" i="1" s="1"/>
  <c r="Z3390" i="1"/>
  <c r="AA3390" i="1" s="1"/>
  <c r="AB3390" i="1" s="1"/>
  <c r="Z3391" i="1"/>
  <c r="AA3391" i="1" s="1"/>
  <c r="AB3391" i="1" s="1"/>
  <c r="Z3392" i="1"/>
  <c r="AA3392" i="1" s="1"/>
  <c r="AB3392" i="1" s="1"/>
  <c r="Z3393" i="1"/>
  <c r="AA3393" i="1" s="1"/>
  <c r="AB3393" i="1" s="1"/>
  <c r="Z3394" i="1"/>
  <c r="AA3394" i="1" s="1"/>
  <c r="AB3394" i="1" s="1"/>
  <c r="Z3395" i="1"/>
  <c r="AA3395" i="1" s="1"/>
  <c r="AB3395" i="1" s="1"/>
  <c r="Z3396" i="1"/>
  <c r="AA3396" i="1" s="1"/>
  <c r="AB3396" i="1" s="1"/>
  <c r="Z3397" i="1"/>
  <c r="AA3397" i="1" s="1"/>
  <c r="AB3397" i="1" s="1"/>
  <c r="Z3398" i="1"/>
  <c r="AA3398" i="1" s="1"/>
  <c r="AB3398" i="1" s="1"/>
  <c r="Z3399" i="1"/>
  <c r="AA3399" i="1" s="1"/>
  <c r="AB3399" i="1" s="1"/>
  <c r="Z3400" i="1"/>
  <c r="AA3400" i="1" s="1"/>
  <c r="AB3400" i="1" s="1"/>
  <c r="Z3401" i="1"/>
  <c r="AA3401" i="1" s="1"/>
  <c r="AB3401" i="1" s="1"/>
  <c r="Z3402" i="1"/>
  <c r="AA3402" i="1" s="1"/>
  <c r="AB3402" i="1" s="1"/>
  <c r="Z3403" i="1"/>
  <c r="AA3403" i="1" s="1"/>
  <c r="AB3403" i="1" s="1"/>
  <c r="Z3404" i="1"/>
  <c r="AA3404" i="1" s="1"/>
  <c r="AB3404" i="1" s="1"/>
  <c r="Z3405" i="1"/>
  <c r="AA3405" i="1" s="1"/>
  <c r="AB3405" i="1" s="1"/>
  <c r="Z3406" i="1"/>
  <c r="AA3406" i="1" s="1"/>
  <c r="AB3406" i="1" s="1"/>
  <c r="Z3407" i="1"/>
  <c r="AA3407" i="1" s="1"/>
  <c r="AB3407" i="1" s="1"/>
  <c r="Z3408" i="1"/>
  <c r="AA3408" i="1" s="1"/>
  <c r="AB3408" i="1" s="1"/>
  <c r="Z3409" i="1"/>
  <c r="AA3409" i="1" s="1"/>
  <c r="AB3409" i="1" s="1"/>
  <c r="Z3410" i="1"/>
  <c r="AA3410" i="1" s="1"/>
  <c r="AB3410" i="1" s="1"/>
  <c r="Z3411" i="1"/>
  <c r="AA3411" i="1" s="1"/>
  <c r="AB3411" i="1" s="1"/>
  <c r="Z3412" i="1"/>
  <c r="AA3412" i="1" s="1"/>
  <c r="AB3412" i="1" s="1"/>
  <c r="Z3413" i="1"/>
  <c r="AA3413" i="1" s="1"/>
  <c r="AB3413" i="1" s="1"/>
  <c r="Z3414" i="1"/>
  <c r="AA3414" i="1" s="1"/>
  <c r="AB3414" i="1" s="1"/>
  <c r="Z3415" i="1"/>
  <c r="AA3415" i="1" s="1"/>
  <c r="AB3415" i="1" s="1"/>
  <c r="Z3416" i="1"/>
  <c r="AA3416" i="1" s="1"/>
  <c r="AB3416" i="1" s="1"/>
  <c r="Z3417" i="1"/>
  <c r="AA3417" i="1" s="1"/>
  <c r="AB3417" i="1" s="1"/>
  <c r="Z3418" i="1"/>
  <c r="AA3418" i="1" s="1"/>
  <c r="AB3418" i="1" s="1"/>
  <c r="Z3419" i="1"/>
  <c r="AA3419" i="1" s="1"/>
  <c r="AB3419" i="1" s="1"/>
  <c r="Z3420" i="1"/>
  <c r="AA3420" i="1" s="1"/>
  <c r="AB3420" i="1" s="1"/>
  <c r="Z3421" i="1"/>
  <c r="AA3421" i="1" s="1"/>
  <c r="AB3421" i="1" s="1"/>
  <c r="Z3422" i="1"/>
  <c r="AA3422" i="1" s="1"/>
  <c r="AB3422" i="1" s="1"/>
  <c r="Z3423" i="1"/>
  <c r="AA3423" i="1" s="1"/>
  <c r="AB3423" i="1" s="1"/>
  <c r="Z3424" i="1"/>
  <c r="AA3424" i="1" s="1"/>
  <c r="AB3424" i="1" s="1"/>
  <c r="Z3425" i="1"/>
  <c r="AA3425" i="1" s="1"/>
  <c r="AB3425" i="1" s="1"/>
  <c r="Z3426" i="1"/>
  <c r="AA3426" i="1" s="1"/>
  <c r="AB3426" i="1" s="1"/>
  <c r="Z3427" i="1"/>
  <c r="AA3427" i="1" s="1"/>
  <c r="AB3427" i="1" s="1"/>
  <c r="Z3428" i="1"/>
  <c r="AA3428" i="1" s="1"/>
  <c r="AB3428" i="1" s="1"/>
  <c r="Z3429" i="1"/>
  <c r="AA3429" i="1" s="1"/>
  <c r="AB3429" i="1" s="1"/>
  <c r="Z3430" i="1"/>
  <c r="AA3430" i="1" s="1"/>
  <c r="AB3430" i="1" s="1"/>
  <c r="Z3431" i="1"/>
  <c r="AA3431" i="1" s="1"/>
  <c r="AB3431" i="1" s="1"/>
  <c r="Z3432" i="1"/>
  <c r="AA3432" i="1" s="1"/>
  <c r="AB3432" i="1" s="1"/>
  <c r="Z3433" i="1"/>
  <c r="AA3433" i="1" s="1"/>
  <c r="AB3433" i="1" s="1"/>
  <c r="Z3434" i="1"/>
  <c r="AA3434" i="1" s="1"/>
  <c r="AB3434" i="1" s="1"/>
  <c r="Z3435" i="1"/>
  <c r="AA3435" i="1" s="1"/>
  <c r="AB3435" i="1" s="1"/>
  <c r="Z3436" i="1"/>
  <c r="AA3436" i="1" s="1"/>
  <c r="AB3436" i="1" s="1"/>
  <c r="Z3437" i="1"/>
  <c r="AA3437" i="1" s="1"/>
  <c r="AB3437" i="1" s="1"/>
  <c r="Z3438" i="1"/>
  <c r="AA3438" i="1" s="1"/>
  <c r="AB3438" i="1" s="1"/>
  <c r="Z3439" i="1"/>
  <c r="AA3439" i="1" s="1"/>
  <c r="AB3439" i="1" s="1"/>
  <c r="Z3440" i="1"/>
  <c r="AA3440" i="1" s="1"/>
  <c r="AB3440" i="1" s="1"/>
  <c r="Z3441" i="1"/>
  <c r="AA3441" i="1" s="1"/>
  <c r="AB3441" i="1" s="1"/>
  <c r="Z3442" i="1"/>
  <c r="AA3442" i="1" s="1"/>
  <c r="AB3442" i="1" s="1"/>
  <c r="Z3443" i="1"/>
  <c r="AA3443" i="1" s="1"/>
  <c r="AB3443" i="1" s="1"/>
  <c r="Z3444" i="1"/>
  <c r="AA3444" i="1" s="1"/>
  <c r="AB3444" i="1" s="1"/>
  <c r="Z3445" i="1"/>
  <c r="AA3445" i="1" s="1"/>
  <c r="AB3445" i="1" s="1"/>
  <c r="Z3446" i="1"/>
  <c r="AA3446" i="1" s="1"/>
  <c r="AB3446" i="1" s="1"/>
  <c r="Z3447" i="1"/>
  <c r="AA3447" i="1" s="1"/>
  <c r="AB3447" i="1" s="1"/>
  <c r="Z3448" i="1"/>
  <c r="AA3448" i="1" s="1"/>
  <c r="AB3448" i="1" s="1"/>
  <c r="Z3449" i="1"/>
  <c r="AA3449" i="1" s="1"/>
  <c r="AB3449" i="1" s="1"/>
  <c r="Z3450" i="1"/>
  <c r="AA3450" i="1" s="1"/>
  <c r="AB3450" i="1" s="1"/>
  <c r="Z3451" i="1"/>
  <c r="AA3451" i="1" s="1"/>
  <c r="AB3451" i="1" s="1"/>
  <c r="Z3452" i="1"/>
  <c r="AA3452" i="1" s="1"/>
  <c r="AB3452" i="1" s="1"/>
  <c r="Z3453" i="1"/>
  <c r="AA3453" i="1" s="1"/>
  <c r="AB3453" i="1" s="1"/>
  <c r="Z3454" i="1"/>
  <c r="AA3454" i="1" s="1"/>
  <c r="AB3454" i="1" s="1"/>
  <c r="Z3455" i="1"/>
  <c r="AA3455" i="1" s="1"/>
  <c r="AB3455" i="1" s="1"/>
  <c r="Z3456" i="1"/>
  <c r="AA3456" i="1" s="1"/>
  <c r="AB3456" i="1" s="1"/>
  <c r="Z3457" i="1"/>
  <c r="AA3457" i="1" s="1"/>
  <c r="AB3457" i="1" s="1"/>
  <c r="Z3458" i="1"/>
  <c r="AA3458" i="1" s="1"/>
  <c r="AB3458" i="1" s="1"/>
  <c r="Z3459" i="1"/>
  <c r="AA3459" i="1" s="1"/>
  <c r="AB3459" i="1" s="1"/>
  <c r="Z3460" i="1"/>
  <c r="AA3460" i="1" s="1"/>
  <c r="AB3460" i="1" s="1"/>
  <c r="Z3461" i="1"/>
  <c r="AA3461" i="1" s="1"/>
  <c r="AB3461" i="1" s="1"/>
  <c r="Z3462" i="1"/>
  <c r="AA3462" i="1" s="1"/>
  <c r="AB3462" i="1" s="1"/>
  <c r="Z3463" i="1"/>
  <c r="AA3463" i="1" s="1"/>
  <c r="AB3463" i="1" s="1"/>
  <c r="Z3464" i="1"/>
  <c r="AA3464" i="1" s="1"/>
  <c r="AB3464" i="1" s="1"/>
  <c r="Z3465" i="1"/>
  <c r="AA3465" i="1" s="1"/>
  <c r="AB3465" i="1" s="1"/>
  <c r="Z3466" i="1"/>
  <c r="AA3466" i="1" s="1"/>
  <c r="AB3466" i="1" s="1"/>
  <c r="Z3467" i="1"/>
  <c r="AA3467" i="1" s="1"/>
  <c r="AB3467" i="1" s="1"/>
  <c r="Z3468" i="1"/>
  <c r="AA3468" i="1" s="1"/>
  <c r="AB3468" i="1" s="1"/>
  <c r="Z3469" i="1"/>
  <c r="AA3469" i="1" s="1"/>
  <c r="AB3469" i="1" s="1"/>
  <c r="Z3470" i="1"/>
  <c r="AA3470" i="1" s="1"/>
  <c r="AB3470" i="1" s="1"/>
  <c r="Z3471" i="1"/>
  <c r="AA3471" i="1" s="1"/>
  <c r="AB3471" i="1" s="1"/>
  <c r="Z3472" i="1"/>
  <c r="AA3472" i="1" s="1"/>
  <c r="AB3472" i="1" s="1"/>
  <c r="Z3473" i="1"/>
  <c r="AA3473" i="1" s="1"/>
  <c r="AB3473" i="1" s="1"/>
  <c r="Z3474" i="1"/>
  <c r="AA3474" i="1" s="1"/>
  <c r="AB3474" i="1" s="1"/>
  <c r="Z3475" i="1"/>
  <c r="AA3475" i="1" s="1"/>
  <c r="AB3475" i="1" s="1"/>
  <c r="Z3476" i="1"/>
  <c r="AA3476" i="1" s="1"/>
  <c r="AB3476" i="1" s="1"/>
  <c r="Z3477" i="1"/>
  <c r="AA3477" i="1" s="1"/>
  <c r="AB3477" i="1" s="1"/>
  <c r="Z3478" i="1"/>
  <c r="AA3478" i="1" s="1"/>
  <c r="AB3478" i="1" s="1"/>
  <c r="Z3479" i="1"/>
  <c r="AA3479" i="1" s="1"/>
  <c r="AB3479" i="1" s="1"/>
  <c r="Z3480" i="1"/>
  <c r="AA3480" i="1" s="1"/>
  <c r="AB3480" i="1" s="1"/>
  <c r="Z3481" i="1"/>
  <c r="AA3481" i="1" s="1"/>
  <c r="AB3481" i="1" s="1"/>
  <c r="Z3482" i="1"/>
  <c r="AA3482" i="1" s="1"/>
  <c r="AB3482" i="1" s="1"/>
  <c r="Z3483" i="1"/>
  <c r="AA3483" i="1" s="1"/>
  <c r="AB3483" i="1" s="1"/>
  <c r="Z3484" i="1"/>
  <c r="AA3484" i="1" s="1"/>
  <c r="AB3484" i="1" s="1"/>
  <c r="Z3485" i="1"/>
  <c r="AA3485" i="1" s="1"/>
  <c r="AB3485" i="1" s="1"/>
  <c r="Z3486" i="1"/>
  <c r="AA3486" i="1" s="1"/>
  <c r="AB3486" i="1" s="1"/>
  <c r="Z3487" i="1"/>
  <c r="AA3487" i="1" s="1"/>
  <c r="AB3487" i="1" s="1"/>
  <c r="Z3488" i="1"/>
  <c r="AA3488" i="1" s="1"/>
  <c r="AB3488" i="1" s="1"/>
  <c r="Z3489" i="1"/>
  <c r="AA3489" i="1" s="1"/>
  <c r="AB3489" i="1" s="1"/>
  <c r="Z3490" i="1"/>
  <c r="AA3490" i="1" s="1"/>
  <c r="AB3490" i="1" s="1"/>
  <c r="Z3491" i="1"/>
  <c r="AA3491" i="1" s="1"/>
  <c r="AB3491" i="1" s="1"/>
  <c r="Z3492" i="1"/>
  <c r="AA3492" i="1" s="1"/>
  <c r="AB3492" i="1" s="1"/>
  <c r="Z3493" i="1"/>
  <c r="AA3493" i="1" s="1"/>
  <c r="AB3493" i="1" s="1"/>
  <c r="Z3494" i="1"/>
  <c r="AA3494" i="1" s="1"/>
  <c r="AB3494" i="1" s="1"/>
  <c r="Z3495" i="1"/>
  <c r="AA3495" i="1" s="1"/>
  <c r="AB3495" i="1" s="1"/>
  <c r="Z3496" i="1"/>
  <c r="AA3496" i="1" s="1"/>
  <c r="AB3496" i="1" s="1"/>
  <c r="Z3497" i="1"/>
  <c r="AA3497" i="1" s="1"/>
  <c r="AB3497" i="1" s="1"/>
  <c r="Z3498" i="1"/>
  <c r="AA3498" i="1" s="1"/>
  <c r="AB3498" i="1" s="1"/>
  <c r="Z3499" i="1"/>
  <c r="AA3499" i="1" s="1"/>
  <c r="AB3499" i="1" s="1"/>
  <c r="Z3500" i="1"/>
  <c r="AA3500" i="1" s="1"/>
  <c r="AB3500" i="1" s="1"/>
  <c r="Z3501" i="1"/>
  <c r="AA3501" i="1" s="1"/>
  <c r="AB3501" i="1" s="1"/>
  <c r="Z3502" i="1"/>
  <c r="AA3502" i="1" s="1"/>
  <c r="AB3502" i="1" s="1"/>
  <c r="Z3503" i="1"/>
  <c r="AA3503" i="1" s="1"/>
  <c r="AB3503" i="1" s="1"/>
  <c r="Z3504" i="1"/>
  <c r="AA3504" i="1" s="1"/>
  <c r="AB3504" i="1" s="1"/>
  <c r="Z3505" i="1"/>
  <c r="AA3505" i="1" s="1"/>
  <c r="AB3505" i="1" s="1"/>
  <c r="Z3506" i="1"/>
  <c r="AA3506" i="1" s="1"/>
  <c r="AB3506" i="1" s="1"/>
  <c r="Z3507" i="1"/>
  <c r="AA3507" i="1" s="1"/>
  <c r="AB3507" i="1" s="1"/>
  <c r="Z3508" i="1"/>
  <c r="AA3508" i="1" s="1"/>
  <c r="AB3508" i="1" s="1"/>
  <c r="Z3509" i="1"/>
  <c r="AA3509" i="1" s="1"/>
  <c r="AB3509" i="1" s="1"/>
  <c r="Z3510" i="1"/>
  <c r="AA3510" i="1" s="1"/>
  <c r="AB3510" i="1" s="1"/>
  <c r="Z3511" i="1"/>
  <c r="AA3511" i="1" s="1"/>
  <c r="AB3511" i="1" s="1"/>
  <c r="Z3512" i="1"/>
  <c r="AA3512" i="1" s="1"/>
  <c r="AB3512" i="1" s="1"/>
  <c r="Z3513" i="1"/>
  <c r="AA3513" i="1" s="1"/>
  <c r="AB3513" i="1" s="1"/>
  <c r="Z3514" i="1"/>
  <c r="AA3514" i="1" s="1"/>
  <c r="AB3514" i="1" s="1"/>
  <c r="Z3515" i="1"/>
  <c r="AA3515" i="1" s="1"/>
  <c r="AB3515" i="1" s="1"/>
  <c r="Z3516" i="1"/>
  <c r="AA3516" i="1" s="1"/>
  <c r="AB3516" i="1" s="1"/>
  <c r="Z3517" i="1"/>
  <c r="AA3517" i="1" s="1"/>
  <c r="AB3517" i="1" s="1"/>
  <c r="Z3518" i="1"/>
  <c r="AA3518" i="1" s="1"/>
  <c r="AB3518" i="1" s="1"/>
  <c r="Z3519" i="1"/>
  <c r="AA3519" i="1" s="1"/>
  <c r="AB3519" i="1" s="1"/>
  <c r="Z3520" i="1"/>
  <c r="AA3520" i="1" s="1"/>
  <c r="AB3520" i="1" s="1"/>
  <c r="Z3521" i="1"/>
  <c r="AA3521" i="1" s="1"/>
  <c r="AB3521" i="1" s="1"/>
  <c r="Z3522" i="1"/>
  <c r="AA3522" i="1" s="1"/>
  <c r="AB3522" i="1" s="1"/>
  <c r="Z3523" i="1"/>
  <c r="AA3523" i="1" s="1"/>
  <c r="AB3523" i="1" s="1"/>
  <c r="Z3524" i="1"/>
  <c r="AA3524" i="1" s="1"/>
  <c r="AB3524" i="1" s="1"/>
  <c r="Z3525" i="1"/>
  <c r="AA3525" i="1" s="1"/>
  <c r="AB3525" i="1" s="1"/>
  <c r="Z3526" i="1"/>
  <c r="AA3526" i="1" s="1"/>
  <c r="AB3526" i="1" s="1"/>
  <c r="Z3527" i="1"/>
  <c r="AA3527" i="1" s="1"/>
  <c r="AB3527" i="1" s="1"/>
  <c r="Z3528" i="1"/>
  <c r="AA3528" i="1" s="1"/>
  <c r="AB3528" i="1" s="1"/>
  <c r="Z3529" i="1"/>
  <c r="AA3529" i="1" s="1"/>
  <c r="AB3529" i="1" s="1"/>
  <c r="Z3530" i="1"/>
  <c r="AA3530" i="1" s="1"/>
  <c r="AB3530" i="1" s="1"/>
  <c r="Z3531" i="1"/>
  <c r="AA3531" i="1" s="1"/>
  <c r="AB3531" i="1" s="1"/>
  <c r="Z3532" i="1"/>
  <c r="AA3532" i="1" s="1"/>
  <c r="AB3532" i="1" s="1"/>
  <c r="Z3533" i="1"/>
  <c r="AA3533" i="1" s="1"/>
  <c r="AB3533" i="1" s="1"/>
  <c r="Z3534" i="1"/>
  <c r="AA3534" i="1" s="1"/>
  <c r="AB3534" i="1" s="1"/>
  <c r="Z3535" i="1"/>
  <c r="AA3535" i="1" s="1"/>
  <c r="AB3535" i="1" s="1"/>
  <c r="Z3536" i="1"/>
  <c r="AA3536" i="1" s="1"/>
  <c r="AB3536" i="1" s="1"/>
  <c r="Z3537" i="1"/>
  <c r="AA3537" i="1" s="1"/>
  <c r="AB3537" i="1" s="1"/>
  <c r="Z3538" i="1"/>
  <c r="AA3538" i="1" s="1"/>
  <c r="AB3538" i="1" s="1"/>
  <c r="Z3539" i="1"/>
  <c r="AA3539" i="1" s="1"/>
  <c r="AB3539" i="1" s="1"/>
  <c r="Z3540" i="1"/>
  <c r="AA3540" i="1" s="1"/>
  <c r="AB3540" i="1" s="1"/>
  <c r="Z3541" i="1"/>
  <c r="AA3541" i="1" s="1"/>
  <c r="AB3541" i="1" s="1"/>
  <c r="Z3542" i="1"/>
  <c r="AA3542" i="1" s="1"/>
  <c r="AB3542" i="1" s="1"/>
  <c r="Z3543" i="1"/>
  <c r="AA3543" i="1" s="1"/>
  <c r="AB3543" i="1" s="1"/>
  <c r="Z3544" i="1"/>
  <c r="AA3544" i="1" s="1"/>
  <c r="AB3544" i="1" s="1"/>
  <c r="Z3545" i="1"/>
  <c r="AA3545" i="1" s="1"/>
  <c r="AB3545" i="1" s="1"/>
  <c r="Z3546" i="1"/>
  <c r="AA3546" i="1" s="1"/>
  <c r="AB3546" i="1" s="1"/>
  <c r="Z3547" i="1"/>
  <c r="AA3547" i="1" s="1"/>
  <c r="AB3547" i="1" s="1"/>
  <c r="Z3548" i="1"/>
  <c r="AA3548" i="1" s="1"/>
  <c r="AB3548" i="1" s="1"/>
  <c r="Z3549" i="1"/>
  <c r="AA3549" i="1" s="1"/>
  <c r="AB3549" i="1" s="1"/>
  <c r="Z3550" i="1"/>
  <c r="AA3550" i="1" s="1"/>
  <c r="AB3550" i="1" s="1"/>
  <c r="Z3551" i="1"/>
  <c r="AA3551" i="1" s="1"/>
  <c r="AB3551" i="1" s="1"/>
  <c r="Z3552" i="1"/>
  <c r="AA3552" i="1" s="1"/>
  <c r="AB3552" i="1" s="1"/>
  <c r="Z3553" i="1"/>
  <c r="AA3553" i="1" s="1"/>
  <c r="AB3553" i="1" s="1"/>
  <c r="Z3554" i="1"/>
  <c r="AA3554" i="1" s="1"/>
  <c r="AB3554" i="1" s="1"/>
  <c r="Z3555" i="1"/>
  <c r="AA3555" i="1" s="1"/>
  <c r="AB3555" i="1" s="1"/>
  <c r="Z3556" i="1"/>
  <c r="AA3556" i="1" s="1"/>
  <c r="AB3556" i="1" s="1"/>
  <c r="Z3557" i="1"/>
  <c r="AA3557" i="1" s="1"/>
  <c r="AB3557" i="1" s="1"/>
  <c r="Z3558" i="1"/>
  <c r="AA3558" i="1" s="1"/>
  <c r="AB3558" i="1" s="1"/>
  <c r="Z3559" i="1"/>
  <c r="AA3559" i="1" s="1"/>
  <c r="AB3559" i="1" s="1"/>
  <c r="Z3560" i="1"/>
  <c r="AA3560" i="1" s="1"/>
  <c r="AB3560" i="1" s="1"/>
  <c r="Z3561" i="1"/>
  <c r="AA3561" i="1" s="1"/>
  <c r="AB3561" i="1" s="1"/>
  <c r="Z3562" i="1"/>
  <c r="AA3562" i="1" s="1"/>
  <c r="AB3562" i="1" s="1"/>
  <c r="Z3563" i="1"/>
  <c r="AA3563" i="1" s="1"/>
  <c r="AB3563" i="1" s="1"/>
  <c r="Z3564" i="1"/>
  <c r="AA3564" i="1" s="1"/>
  <c r="AB3564" i="1" s="1"/>
  <c r="Z3565" i="1"/>
  <c r="AA3565" i="1" s="1"/>
  <c r="AB3565" i="1" s="1"/>
  <c r="Z3566" i="1"/>
  <c r="AA3566" i="1" s="1"/>
  <c r="AB3566" i="1" s="1"/>
  <c r="Z3567" i="1"/>
  <c r="AA3567" i="1" s="1"/>
  <c r="AB3567" i="1" s="1"/>
  <c r="Z3568" i="1"/>
  <c r="AA3568" i="1" s="1"/>
  <c r="AB3568" i="1" s="1"/>
  <c r="Z3569" i="1"/>
  <c r="AA3569" i="1" s="1"/>
  <c r="AB3569" i="1" s="1"/>
  <c r="Z3570" i="1"/>
  <c r="AA3570" i="1" s="1"/>
  <c r="AB3570" i="1" s="1"/>
  <c r="Z3571" i="1"/>
  <c r="AA3571" i="1" s="1"/>
  <c r="AB3571" i="1" s="1"/>
  <c r="Z3572" i="1"/>
  <c r="AA3572" i="1" s="1"/>
  <c r="AB3572" i="1" s="1"/>
  <c r="Z3573" i="1"/>
  <c r="AA3573" i="1" s="1"/>
  <c r="AB3573" i="1" s="1"/>
  <c r="Z3574" i="1"/>
  <c r="AA3574" i="1" s="1"/>
  <c r="AB3574" i="1" s="1"/>
  <c r="Z3575" i="1"/>
  <c r="AA3575" i="1" s="1"/>
  <c r="AB3575" i="1" s="1"/>
  <c r="Z3576" i="1"/>
  <c r="AA3576" i="1" s="1"/>
  <c r="AB3576" i="1" s="1"/>
  <c r="Z3577" i="1"/>
  <c r="AA3577" i="1" s="1"/>
  <c r="AB3577" i="1" s="1"/>
  <c r="Z3578" i="1"/>
  <c r="AA3578" i="1" s="1"/>
  <c r="AB3578" i="1" s="1"/>
  <c r="Z3579" i="1"/>
  <c r="AA3579" i="1" s="1"/>
  <c r="AB3579" i="1" s="1"/>
  <c r="Z3580" i="1"/>
  <c r="AA3580" i="1" s="1"/>
  <c r="AB3580" i="1" s="1"/>
  <c r="Z3581" i="1"/>
  <c r="AA3581" i="1" s="1"/>
  <c r="AB3581" i="1" s="1"/>
  <c r="Z3582" i="1"/>
  <c r="AA3582" i="1" s="1"/>
  <c r="AB3582" i="1" s="1"/>
  <c r="Z3583" i="1"/>
  <c r="AA3583" i="1" s="1"/>
  <c r="AB3583" i="1" s="1"/>
  <c r="Z3584" i="1"/>
  <c r="AA3584" i="1" s="1"/>
  <c r="AB3584" i="1" s="1"/>
  <c r="Z3585" i="1"/>
  <c r="AA3585" i="1" s="1"/>
  <c r="AB3585" i="1" s="1"/>
  <c r="Z3586" i="1"/>
  <c r="AA3586" i="1" s="1"/>
  <c r="AB3586" i="1" s="1"/>
  <c r="Z3587" i="1"/>
  <c r="AA3587" i="1" s="1"/>
  <c r="AB3587" i="1" s="1"/>
  <c r="Z3588" i="1"/>
  <c r="AA3588" i="1" s="1"/>
  <c r="AB3588" i="1" s="1"/>
  <c r="Z3589" i="1"/>
  <c r="AA3589" i="1" s="1"/>
  <c r="AB3589" i="1" s="1"/>
  <c r="Z3590" i="1"/>
  <c r="AA3590" i="1" s="1"/>
  <c r="AB3590" i="1" s="1"/>
  <c r="Z3591" i="1"/>
  <c r="AA3591" i="1" s="1"/>
  <c r="AB3591" i="1" s="1"/>
  <c r="Z3592" i="1"/>
  <c r="AA3592" i="1" s="1"/>
  <c r="AB3592" i="1" s="1"/>
  <c r="Z3593" i="1"/>
  <c r="AA3593" i="1" s="1"/>
  <c r="AB3593" i="1" s="1"/>
  <c r="Z3594" i="1"/>
  <c r="AA3594" i="1" s="1"/>
  <c r="AB3594" i="1" s="1"/>
  <c r="Z3595" i="1"/>
  <c r="AA3595" i="1" s="1"/>
  <c r="AB3595" i="1" s="1"/>
  <c r="Z3596" i="1"/>
  <c r="AA3596" i="1" s="1"/>
  <c r="AB3596" i="1" s="1"/>
  <c r="Z3597" i="1"/>
  <c r="AA3597" i="1" s="1"/>
  <c r="AB3597" i="1" s="1"/>
  <c r="Z3598" i="1"/>
  <c r="AA3598" i="1" s="1"/>
  <c r="AB3598" i="1" s="1"/>
  <c r="Z3599" i="1"/>
  <c r="AA3599" i="1" s="1"/>
  <c r="AB3599" i="1" s="1"/>
  <c r="Z3600" i="1"/>
  <c r="AA3600" i="1" s="1"/>
  <c r="AB3600" i="1" s="1"/>
  <c r="Z3601" i="1"/>
  <c r="AA3601" i="1" s="1"/>
  <c r="AB3601" i="1" s="1"/>
  <c r="Z3602" i="1"/>
  <c r="AA3602" i="1" s="1"/>
  <c r="AB3602" i="1" s="1"/>
  <c r="Z3603" i="1"/>
  <c r="AA3603" i="1" s="1"/>
  <c r="AB3603" i="1" s="1"/>
  <c r="Z3604" i="1"/>
  <c r="AA3604" i="1" s="1"/>
  <c r="AB3604" i="1" s="1"/>
  <c r="Z3605" i="1"/>
  <c r="AA3605" i="1" s="1"/>
  <c r="AB3605" i="1" s="1"/>
  <c r="Z3606" i="1"/>
  <c r="AA3606" i="1" s="1"/>
  <c r="AB3606" i="1" s="1"/>
  <c r="Z3607" i="1"/>
  <c r="AA3607" i="1" s="1"/>
  <c r="AB3607" i="1" s="1"/>
  <c r="Z3608" i="1"/>
  <c r="AA3608" i="1" s="1"/>
  <c r="AB3608" i="1" s="1"/>
  <c r="Z3609" i="1"/>
  <c r="AA3609" i="1" s="1"/>
  <c r="AB3609" i="1" s="1"/>
  <c r="Z3610" i="1"/>
  <c r="AA3610" i="1" s="1"/>
  <c r="AB3610" i="1" s="1"/>
  <c r="Z3611" i="1"/>
  <c r="AA3611" i="1" s="1"/>
  <c r="AB3611" i="1" s="1"/>
  <c r="Z3612" i="1"/>
  <c r="AA3612" i="1" s="1"/>
  <c r="AB3612" i="1" s="1"/>
  <c r="Z3613" i="1"/>
  <c r="AA3613" i="1" s="1"/>
  <c r="AB3613" i="1" s="1"/>
  <c r="Z3614" i="1"/>
  <c r="AA3614" i="1" s="1"/>
  <c r="AB3614" i="1" s="1"/>
  <c r="Z3615" i="1"/>
  <c r="AA3615" i="1" s="1"/>
  <c r="AB3615" i="1" s="1"/>
  <c r="Z3616" i="1"/>
  <c r="AA3616" i="1" s="1"/>
  <c r="AB3616" i="1" s="1"/>
  <c r="Z3617" i="1"/>
  <c r="AA3617" i="1" s="1"/>
  <c r="AB3617" i="1" s="1"/>
  <c r="Z3618" i="1"/>
  <c r="AA3618" i="1" s="1"/>
  <c r="AB3618" i="1" s="1"/>
  <c r="Z3619" i="1"/>
  <c r="AA3619" i="1" s="1"/>
  <c r="AB3619" i="1" s="1"/>
  <c r="Z3620" i="1"/>
  <c r="AA3620" i="1" s="1"/>
  <c r="AB3620" i="1" s="1"/>
  <c r="Z3621" i="1"/>
  <c r="AA3621" i="1" s="1"/>
  <c r="AB3621" i="1" s="1"/>
  <c r="Z3622" i="1"/>
  <c r="AA3622" i="1" s="1"/>
  <c r="AB3622" i="1" s="1"/>
  <c r="Z3623" i="1"/>
  <c r="AA3623" i="1" s="1"/>
  <c r="AB3623" i="1" s="1"/>
  <c r="Z3624" i="1"/>
  <c r="AA3624" i="1" s="1"/>
  <c r="AB3624" i="1" s="1"/>
  <c r="Z3625" i="1"/>
  <c r="AA3625" i="1" s="1"/>
  <c r="AB3625" i="1" s="1"/>
  <c r="Z3626" i="1"/>
  <c r="AA3626" i="1" s="1"/>
  <c r="AB3626" i="1" s="1"/>
  <c r="Z3627" i="1"/>
  <c r="AA3627" i="1" s="1"/>
  <c r="AB3627" i="1" s="1"/>
  <c r="Z3628" i="1"/>
  <c r="AA3628" i="1" s="1"/>
  <c r="AB3628" i="1" s="1"/>
  <c r="Z3629" i="1"/>
  <c r="AA3629" i="1" s="1"/>
  <c r="AB3629" i="1" s="1"/>
  <c r="Z3630" i="1"/>
  <c r="AA3630" i="1" s="1"/>
  <c r="AB3630" i="1" s="1"/>
  <c r="Z3631" i="1"/>
  <c r="AA3631" i="1" s="1"/>
  <c r="AB3631" i="1" s="1"/>
  <c r="Z3632" i="1"/>
  <c r="AA3632" i="1" s="1"/>
  <c r="AB3632" i="1" s="1"/>
  <c r="Z3633" i="1"/>
  <c r="AA3633" i="1" s="1"/>
  <c r="AB3633" i="1" s="1"/>
  <c r="Z3634" i="1"/>
  <c r="AA3634" i="1" s="1"/>
  <c r="AB3634" i="1" s="1"/>
  <c r="Z3635" i="1"/>
  <c r="AA3635" i="1" s="1"/>
  <c r="AB3635" i="1" s="1"/>
  <c r="Z3636" i="1"/>
  <c r="AA3636" i="1" s="1"/>
  <c r="AB3636" i="1" s="1"/>
  <c r="Z3637" i="1"/>
  <c r="AA3637" i="1" s="1"/>
  <c r="AB3637" i="1" s="1"/>
  <c r="Z3638" i="1"/>
  <c r="AA3638" i="1" s="1"/>
  <c r="AB3638" i="1" s="1"/>
  <c r="Z3639" i="1"/>
  <c r="AA3639" i="1" s="1"/>
  <c r="AB3639" i="1" s="1"/>
  <c r="Z3640" i="1"/>
  <c r="AA3640" i="1" s="1"/>
  <c r="AB3640" i="1" s="1"/>
  <c r="Z3641" i="1"/>
  <c r="AA3641" i="1" s="1"/>
  <c r="AB3641" i="1" s="1"/>
  <c r="Z3642" i="1"/>
  <c r="AA3642" i="1" s="1"/>
  <c r="AB3642" i="1" s="1"/>
  <c r="Z3643" i="1"/>
  <c r="AA3643" i="1" s="1"/>
  <c r="AB3643" i="1" s="1"/>
  <c r="Z3644" i="1"/>
  <c r="AA3644" i="1" s="1"/>
  <c r="AB3644" i="1" s="1"/>
  <c r="Z3645" i="1"/>
  <c r="AA3645" i="1" s="1"/>
  <c r="AB3645" i="1" s="1"/>
  <c r="Z3646" i="1"/>
  <c r="AA3646" i="1" s="1"/>
  <c r="AB3646" i="1" s="1"/>
  <c r="Z3647" i="1"/>
  <c r="AA3647" i="1" s="1"/>
  <c r="AB3647" i="1" s="1"/>
  <c r="Z3648" i="1"/>
  <c r="AA3648" i="1" s="1"/>
  <c r="AB3648" i="1" s="1"/>
  <c r="Z3649" i="1"/>
  <c r="AA3649" i="1" s="1"/>
  <c r="AB3649" i="1" s="1"/>
  <c r="Z3650" i="1"/>
  <c r="AA3650" i="1" s="1"/>
  <c r="AB3650" i="1" s="1"/>
  <c r="Z3651" i="1"/>
  <c r="AA3651" i="1" s="1"/>
  <c r="AB3651" i="1" s="1"/>
  <c r="Z3652" i="1"/>
  <c r="AA3652" i="1" s="1"/>
  <c r="AB3652" i="1" s="1"/>
  <c r="Z3653" i="1"/>
  <c r="AA3653" i="1" s="1"/>
  <c r="AB3653" i="1" s="1"/>
  <c r="Z3654" i="1"/>
  <c r="AA3654" i="1" s="1"/>
  <c r="AB3654" i="1" s="1"/>
  <c r="Z3655" i="1"/>
  <c r="AA3655" i="1" s="1"/>
  <c r="AB3655" i="1" s="1"/>
  <c r="Z3656" i="1"/>
  <c r="AA3656" i="1" s="1"/>
  <c r="AB3656" i="1" s="1"/>
  <c r="Z3657" i="1"/>
  <c r="AA3657" i="1" s="1"/>
  <c r="AB3657" i="1" s="1"/>
  <c r="Z3658" i="1"/>
  <c r="AA3658" i="1" s="1"/>
  <c r="AB3658" i="1" s="1"/>
  <c r="Z3659" i="1"/>
  <c r="AA3659" i="1" s="1"/>
  <c r="AB3659" i="1" s="1"/>
  <c r="Z3660" i="1"/>
  <c r="AA3660" i="1" s="1"/>
  <c r="AB3660" i="1" s="1"/>
  <c r="Z3661" i="1"/>
  <c r="AA3661" i="1" s="1"/>
  <c r="AB3661" i="1" s="1"/>
  <c r="Z3662" i="1"/>
  <c r="AA3662" i="1" s="1"/>
  <c r="AB3662" i="1" s="1"/>
  <c r="Z3663" i="1"/>
  <c r="AA3663" i="1" s="1"/>
  <c r="AB3663" i="1" s="1"/>
  <c r="Z3664" i="1"/>
  <c r="AA3664" i="1" s="1"/>
  <c r="AB3664" i="1" s="1"/>
  <c r="Z3665" i="1"/>
  <c r="AA3665" i="1" s="1"/>
  <c r="AB3665" i="1" s="1"/>
  <c r="Z3666" i="1"/>
  <c r="AA3666" i="1" s="1"/>
  <c r="AB3666" i="1" s="1"/>
  <c r="Z3667" i="1"/>
  <c r="AA3667" i="1" s="1"/>
  <c r="AB3667" i="1" s="1"/>
  <c r="Z3668" i="1"/>
  <c r="AA3668" i="1" s="1"/>
  <c r="AB3668" i="1" s="1"/>
  <c r="Z3669" i="1"/>
  <c r="AA3669" i="1" s="1"/>
  <c r="AB3669" i="1" s="1"/>
  <c r="Z3670" i="1"/>
  <c r="AA3670" i="1" s="1"/>
  <c r="AB3670" i="1" s="1"/>
  <c r="Z3671" i="1"/>
  <c r="AA3671" i="1" s="1"/>
  <c r="AB3671" i="1" s="1"/>
  <c r="Z3672" i="1"/>
  <c r="AA3672" i="1" s="1"/>
  <c r="AB3672" i="1" s="1"/>
  <c r="Z3673" i="1"/>
  <c r="AA3673" i="1" s="1"/>
  <c r="AB3673" i="1" s="1"/>
  <c r="Z3674" i="1"/>
  <c r="AA3674" i="1" s="1"/>
  <c r="AB3674" i="1" s="1"/>
  <c r="Z3675" i="1"/>
  <c r="AA3675" i="1" s="1"/>
  <c r="AB3675" i="1" s="1"/>
  <c r="Z3676" i="1"/>
  <c r="AA3676" i="1" s="1"/>
  <c r="AB3676" i="1" s="1"/>
  <c r="Z3677" i="1"/>
  <c r="AA3677" i="1" s="1"/>
  <c r="AB3677" i="1" s="1"/>
  <c r="Z3678" i="1"/>
  <c r="AA3678" i="1" s="1"/>
  <c r="AB3678" i="1" s="1"/>
  <c r="Z3679" i="1"/>
  <c r="AA3679" i="1" s="1"/>
  <c r="AB3679" i="1" s="1"/>
  <c r="Z3680" i="1"/>
  <c r="AA3680" i="1" s="1"/>
  <c r="AB3680" i="1" s="1"/>
  <c r="Z3681" i="1"/>
  <c r="AA3681" i="1" s="1"/>
  <c r="AB3681" i="1" s="1"/>
  <c r="Z3682" i="1"/>
  <c r="AA3682" i="1" s="1"/>
  <c r="AB3682" i="1" s="1"/>
  <c r="Z3683" i="1"/>
  <c r="AA3683" i="1" s="1"/>
  <c r="AB3683" i="1" s="1"/>
  <c r="Z3684" i="1"/>
  <c r="AA3684" i="1" s="1"/>
  <c r="AB3684" i="1" s="1"/>
  <c r="Z3685" i="1"/>
  <c r="AA3685" i="1" s="1"/>
  <c r="AB3685" i="1" s="1"/>
  <c r="Z3686" i="1"/>
  <c r="AA3686" i="1" s="1"/>
  <c r="AB3686" i="1" s="1"/>
  <c r="Z3687" i="1"/>
  <c r="AA3687" i="1" s="1"/>
  <c r="AB3687" i="1" s="1"/>
  <c r="Z3688" i="1"/>
  <c r="AA3688" i="1" s="1"/>
  <c r="AB3688" i="1" s="1"/>
  <c r="Z3689" i="1"/>
  <c r="AA3689" i="1" s="1"/>
  <c r="AB3689" i="1" s="1"/>
  <c r="Z3690" i="1"/>
  <c r="AA3690" i="1" s="1"/>
  <c r="AB3690" i="1" s="1"/>
  <c r="Z3691" i="1"/>
  <c r="AA3691" i="1" s="1"/>
  <c r="AB3691" i="1" s="1"/>
  <c r="Z3692" i="1"/>
  <c r="AA3692" i="1" s="1"/>
  <c r="AB3692" i="1" s="1"/>
  <c r="Z3693" i="1"/>
  <c r="AA3693" i="1" s="1"/>
  <c r="AB3693" i="1" s="1"/>
  <c r="Z3694" i="1"/>
  <c r="AA3694" i="1" s="1"/>
  <c r="AB3694" i="1" s="1"/>
  <c r="Z3695" i="1"/>
  <c r="AA3695" i="1" s="1"/>
  <c r="AB3695" i="1" s="1"/>
  <c r="Z3696" i="1"/>
  <c r="AA3696" i="1" s="1"/>
  <c r="AB3696" i="1" s="1"/>
  <c r="Z3697" i="1"/>
  <c r="AA3697" i="1" s="1"/>
  <c r="AB3697" i="1" s="1"/>
  <c r="Z3698" i="1"/>
  <c r="AA3698" i="1" s="1"/>
  <c r="AB3698" i="1" s="1"/>
  <c r="Z3699" i="1"/>
  <c r="AA3699" i="1" s="1"/>
  <c r="AB3699" i="1" s="1"/>
  <c r="Z3700" i="1"/>
  <c r="AA3700" i="1" s="1"/>
  <c r="AB3700" i="1" s="1"/>
  <c r="Z3701" i="1"/>
  <c r="AA3701" i="1" s="1"/>
  <c r="AB3701" i="1" s="1"/>
  <c r="Z3702" i="1"/>
  <c r="AA3702" i="1" s="1"/>
  <c r="AB3702" i="1" s="1"/>
  <c r="Z3703" i="1"/>
  <c r="AA3703" i="1" s="1"/>
  <c r="AB3703" i="1" s="1"/>
  <c r="Z3704" i="1"/>
  <c r="AA3704" i="1" s="1"/>
  <c r="AB3704" i="1" s="1"/>
  <c r="Z3705" i="1"/>
  <c r="AA3705" i="1" s="1"/>
  <c r="AB3705" i="1" s="1"/>
  <c r="Z3706" i="1"/>
  <c r="AA3706" i="1" s="1"/>
  <c r="AB3706" i="1" s="1"/>
  <c r="Z3707" i="1"/>
  <c r="AA3707" i="1" s="1"/>
  <c r="AB3707" i="1" s="1"/>
  <c r="Z3708" i="1"/>
  <c r="AA3708" i="1" s="1"/>
  <c r="AB3708" i="1" s="1"/>
  <c r="Z3709" i="1"/>
  <c r="AA3709" i="1" s="1"/>
  <c r="AB3709" i="1" s="1"/>
  <c r="Z3710" i="1"/>
  <c r="AA3710" i="1" s="1"/>
  <c r="AB3710" i="1" s="1"/>
  <c r="Z3711" i="1"/>
  <c r="AA3711" i="1" s="1"/>
  <c r="AB3711" i="1" s="1"/>
  <c r="Z3712" i="1"/>
  <c r="AA3712" i="1" s="1"/>
  <c r="AB3712" i="1" s="1"/>
  <c r="Z3713" i="1"/>
  <c r="AA3713" i="1" s="1"/>
  <c r="AB3713" i="1" s="1"/>
  <c r="Z3714" i="1"/>
  <c r="AA3714" i="1" s="1"/>
  <c r="AB3714" i="1" s="1"/>
  <c r="Z3715" i="1"/>
  <c r="AA3715" i="1" s="1"/>
  <c r="AB3715" i="1" s="1"/>
  <c r="Z3716" i="1"/>
  <c r="AA3716" i="1" s="1"/>
  <c r="AB3716" i="1" s="1"/>
  <c r="Z3717" i="1"/>
  <c r="AA3717" i="1" s="1"/>
  <c r="AB3717" i="1" s="1"/>
  <c r="Z3718" i="1"/>
  <c r="AA3718" i="1" s="1"/>
  <c r="AB3718" i="1" s="1"/>
  <c r="Z3719" i="1"/>
  <c r="AA3719" i="1" s="1"/>
  <c r="AB3719" i="1" s="1"/>
  <c r="Z3720" i="1"/>
  <c r="AA3720" i="1" s="1"/>
  <c r="AB3720" i="1" s="1"/>
  <c r="Z3721" i="1"/>
  <c r="AA3721" i="1" s="1"/>
  <c r="AB3721" i="1" s="1"/>
  <c r="Z3722" i="1"/>
  <c r="AA3722" i="1" s="1"/>
  <c r="AB3722" i="1" s="1"/>
  <c r="Z3723" i="1"/>
  <c r="AA3723" i="1" s="1"/>
  <c r="AB3723" i="1" s="1"/>
  <c r="Z3724" i="1"/>
  <c r="AA3724" i="1" s="1"/>
  <c r="AB3724" i="1" s="1"/>
  <c r="Z3725" i="1"/>
  <c r="AA3725" i="1" s="1"/>
  <c r="AB3725" i="1" s="1"/>
  <c r="Z3726" i="1"/>
  <c r="AA3726" i="1" s="1"/>
  <c r="AB3726" i="1" s="1"/>
  <c r="Z3727" i="1"/>
  <c r="AA3727" i="1" s="1"/>
  <c r="AB3727" i="1" s="1"/>
  <c r="Z3728" i="1"/>
  <c r="AA3728" i="1" s="1"/>
  <c r="AB3728" i="1" s="1"/>
  <c r="Z3729" i="1"/>
  <c r="AA3729" i="1" s="1"/>
  <c r="AB3729" i="1" s="1"/>
  <c r="Z3730" i="1"/>
  <c r="AA3730" i="1" s="1"/>
  <c r="AB3730" i="1" s="1"/>
  <c r="Z3731" i="1"/>
  <c r="AA3731" i="1" s="1"/>
  <c r="AB3731" i="1" s="1"/>
  <c r="Z3732" i="1"/>
  <c r="AA3732" i="1" s="1"/>
  <c r="AB3732" i="1" s="1"/>
  <c r="Z3733" i="1"/>
  <c r="AA3733" i="1" s="1"/>
  <c r="AB3733" i="1" s="1"/>
  <c r="Z3734" i="1"/>
  <c r="AA3734" i="1" s="1"/>
  <c r="AB3734" i="1" s="1"/>
  <c r="Z3735" i="1"/>
  <c r="AA3735" i="1" s="1"/>
  <c r="AB3735" i="1" s="1"/>
  <c r="Z3736" i="1"/>
  <c r="AA3736" i="1" s="1"/>
  <c r="AB3736" i="1" s="1"/>
  <c r="Z3737" i="1"/>
  <c r="AA3737" i="1" s="1"/>
  <c r="AB3737" i="1" s="1"/>
  <c r="Z3738" i="1"/>
  <c r="AA3738" i="1" s="1"/>
  <c r="AB3738" i="1" s="1"/>
  <c r="Z3739" i="1"/>
  <c r="AA3739" i="1" s="1"/>
  <c r="AB3739" i="1" s="1"/>
  <c r="Z3740" i="1"/>
  <c r="AA3740" i="1" s="1"/>
  <c r="AB3740" i="1" s="1"/>
  <c r="Z3741" i="1"/>
  <c r="AA3741" i="1" s="1"/>
  <c r="AB3741" i="1" s="1"/>
  <c r="Z3742" i="1"/>
  <c r="AA3742" i="1" s="1"/>
  <c r="AB3742" i="1" s="1"/>
  <c r="Z3743" i="1"/>
  <c r="AA3743" i="1" s="1"/>
  <c r="AB3743" i="1" s="1"/>
  <c r="Z3744" i="1"/>
  <c r="AA3744" i="1" s="1"/>
  <c r="AB3744" i="1" s="1"/>
  <c r="Z3745" i="1"/>
  <c r="AA3745" i="1" s="1"/>
  <c r="AB3745" i="1" s="1"/>
  <c r="Z3746" i="1"/>
  <c r="AA3746" i="1" s="1"/>
  <c r="AB3746" i="1" s="1"/>
  <c r="Z3747" i="1"/>
  <c r="AA3747" i="1" s="1"/>
  <c r="AB3747" i="1" s="1"/>
  <c r="Z3748" i="1"/>
  <c r="AA3748" i="1" s="1"/>
  <c r="AB3748" i="1" s="1"/>
  <c r="Z3749" i="1"/>
  <c r="AA3749" i="1" s="1"/>
  <c r="AB3749" i="1" s="1"/>
  <c r="Z3750" i="1"/>
  <c r="AA3750" i="1" s="1"/>
  <c r="AB3750" i="1" s="1"/>
  <c r="Z3751" i="1"/>
  <c r="AA3751" i="1" s="1"/>
  <c r="AB3751" i="1" s="1"/>
  <c r="Z3752" i="1"/>
  <c r="AA3752" i="1" s="1"/>
  <c r="AB3752" i="1" s="1"/>
  <c r="Z3753" i="1"/>
  <c r="AA3753" i="1" s="1"/>
  <c r="AB3753" i="1" s="1"/>
  <c r="Z3754" i="1"/>
  <c r="AA3754" i="1" s="1"/>
  <c r="AB3754" i="1" s="1"/>
  <c r="Z3755" i="1"/>
  <c r="AA3755" i="1" s="1"/>
  <c r="AB3755" i="1" s="1"/>
  <c r="Z3756" i="1"/>
  <c r="AA3756" i="1" s="1"/>
  <c r="AB3756" i="1" s="1"/>
  <c r="Z3757" i="1"/>
  <c r="AA3757" i="1" s="1"/>
  <c r="AB3757" i="1" s="1"/>
  <c r="Z3758" i="1"/>
  <c r="AA3758" i="1" s="1"/>
  <c r="AB3758" i="1" s="1"/>
  <c r="Z3759" i="1"/>
  <c r="AA3759" i="1" s="1"/>
  <c r="AB3759" i="1" s="1"/>
  <c r="Z3760" i="1"/>
  <c r="AA3760" i="1" s="1"/>
  <c r="AB3760" i="1" s="1"/>
  <c r="Z3761" i="1"/>
  <c r="AA3761" i="1" s="1"/>
  <c r="AB3761" i="1" s="1"/>
  <c r="Z3762" i="1"/>
  <c r="AA3762" i="1" s="1"/>
  <c r="AB3762" i="1" s="1"/>
  <c r="Z3763" i="1"/>
  <c r="AA3763" i="1" s="1"/>
  <c r="AB3763" i="1" s="1"/>
  <c r="Z3764" i="1"/>
  <c r="AA3764" i="1" s="1"/>
  <c r="AB3764" i="1" s="1"/>
  <c r="Z3765" i="1"/>
  <c r="AA3765" i="1" s="1"/>
  <c r="AB3765" i="1" s="1"/>
  <c r="Z3766" i="1"/>
  <c r="AA3766" i="1" s="1"/>
  <c r="AB3766" i="1" s="1"/>
  <c r="Z3767" i="1"/>
  <c r="AA3767" i="1" s="1"/>
  <c r="AB3767" i="1" s="1"/>
  <c r="Z3768" i="1"/>
  <c r="AA3768" i="1" s="1"/>
  <c r="AB3768" i="1" s="1"/>
  <c r="Z3769" i="1"/>
  <c r="AA3769" i="1" s="1"/>
  <c r="AB3769" i="1" s="1"/>
  <c r="Z3770" i="1"/>
  <c r="AA3770" i="1" s="1"/>
  <c r="AB3770" i="1" s="1"/>
  <c r="Z3771" i="1"/>
  <c r="AA3771" i="1" s="1"/>
  <c r="AB3771" i="1" s="1"/>
  <c r="Z3772" i="1"/>
  <c r="AA3772" i="1" s="1"/>
  <c r="AB3772" i="1" s="1"/>
  <c r="Z3773" i="1"/>
  <c r="AA3773" i="1" s="1"/>
  <c r="AB3773" i="1" s="1"/>
  <c r="Z3774" i="1"/>
  <c r="AA3774" i="1" s="1"/>
  <c r="AB3774" i="1" s="1"/>
  <c r="Z3775" i="1"/>
  <c r="AA3775" i="1" s="1"/>
  <c r="AB3775" i="1" s="1"/>
  <c r="Z3776" i="1"/>
  <c r="AA3776" i="1" s="1"/>
  <c r="AB3776" i="1" s="1"/>
  <c r="Z3777" i="1"/>
  <c r="AA3777" i="1" s="1"/>
  <c r="AB3777" i="1" s="1"/>
  <c r="Z3778" i="1"/>
  <c r="AA3778" i="1" s="1"/>
  <c r="AB3778" i="1" s="1"/>
  <c r="Z3779" i="1"/>
  <c r="AA3779" i="1" s="1"/>
  <c r="AB3779" i="1" s="1"/>
  <c r="Z3780" i="1"/>
  <c r="AA3780" i="1" s="1"/>
  <c r="AB3780" i="1" s="1"/>
  <c r="Z3781" i="1"/>
  <c r="AA3781" i="1" s="1"/>
  <c r="AB3781" i="1" s="1"/>
  <c r="Z3782" i="1"/>
  <c r="AA3782" i="1" s="1"/>
  <c r="AB3782" i="1" s="1"/>
  <c r="Z3783" i="1"/>
  <c r="AA3783" i="1" s="1"/>
  <c r="AB3783" i="1" s="1"/>
  <c r="Z3784" i="1"/>
  <c r="AA3784" i="1" s="1"/>
  <c r="AB3784" i="1" s="1"/>
  <c r="Z3785" i="1"/>
  <c r="AA3785" i="1" s="1"/>
  <c r="AB3785" i="1" s="1"/>
  <c r="Z3786" i="1"/>
  <c r="AA3786" i="1" s="1"/>
  <c r="AB3786" i="1" s="1"/>
  <c r="Z3787" i="1"/>
  <c r="AA3787" i="1" s="1"/>
  <c r="AB3787" i="1" s="1"/>
  <c r="Z3788" i="1"/>
  <c r="AA3788" i="1" s="1"/>
  <c r="AB3788" i="1" s="1"/>
  <c r="Z3789" i="1"/>
  <c r="AA3789" i="1" s="1"/>
  <c r="AB3789" i="1" s="1"/>
  <c r="Z3790" i="1"/>
  <c r="AA3790" i="1" s="1"/>
  <c r="AB3790" i="1" s="1"/>
  <c r="Z3791" i="1"/>
  <c r="AA3791" i="1" s="1"/>
  <c r="AB3791" i="1" s="1"/>
  <c r="Z3792" i="1"/>
  <c r="AA3792" i="1" s="1"/>
  <c r="AB3792" i="1" s="1"/>
  <c r="Z3793" i="1"/>
  <c r="AA3793" i="1" s="1"/>
  <c r="AB3793" i="1" s="1"/>
  <c r="Z3794" i="1"/>
  <c r="AA3794" i="1" s="1"/>
  <c r="AB3794" i="1" s="1"/>
  <c r="Z3795" i="1"/>
  <c r="AA3795" i="1" s="1"/>
  <c r="AB3795" i="1" s="1"/>
  <c r="Z3796" i="1"/>
  <c r="AA3796" i="1" s="1"/>
  <c r="AB3796" i="1" s="1"/>
  <c r="Z3797" i="1"/>
  <c r="AA3797" i="1" s="1"/>
  <c r="AB3797" i="1" s="1"/>
  <c r="Z3798" i="1"/>
  <c r="AA3798" i="1" s="1"/>
  <c r="AB3798" i="1" s="1"/>
  <c r="Z3799" i="1"/>
  <c r="AA3799" i="1" s="1"/>
  <c r="AB3799" i="1" s="1"/>
  <c r="Z3800" i="1"/>
  <c r="AA3800" i="1" s="1"/>
  <c r="AB3800" i="1" s="1"/>
  <c r="Z3801" i="1"/>
  <c r="AA3801" i="1" s="1"/>
  <c r="AB3801" i="1" s="1"/>
  <c r="Z3802" i="1"/>
  <c r="AA3802" i="1" s="1"/>
  <c r="AB3802" i="1" s="1"/>
  <c r="Z3803" i="1"/>
  <c r="AA3803" i="1" s="1"/>
  <c r="AB3803" i="1" s="1"/>
  <c r="Z3804" i="1"/>
  <c r="AA3804" i="1" s="1"/>
  <c r="AB3804" i="1" s="1"/>
  <c r="Z3805" i="1"/>
  <c r="AA3805" i="1" s="1"/>
  <c r="AB3805" i="1" s="1"/>
  <c r="Z3806" i="1"/>
  <c r="AA3806" i="1" s="1"/>
  <c r="AB3806" i="1" s="1"/>
  <c r="Z3807" i="1"/>
  <c r="AA3807" i="1" s="1"/>
  <c r="AB3807" i="1" s="1"/>
  <c r="Z3808" i="1"/>
  <c r="AA3808" i="1" s="1"/>
  <c r="AB3808" i="1" s="1"/>
  <c r="Z3809" i="1"/>
  <c r="AA3809" i="1" s="1"/>
  <c r="AB3809" i="1" s="1"/>
  <c r="Z3810" i="1"/>
  <c r="AA3810" i="1" s="1"/>
  <c r="AB3810" i="1" s="1"/>
  <c r="Z3811" i="1"/>
  <c r="AA3811" i="1" s="1"/>
  <c r="AB3811" i="1" s="1"/>
  <c r="Z3812" i="1"/>
  <c r="AA3812" i="1" s="1"/>
  <c r="AB3812" i="1" s="1"/>
  <c r="Z3813" i="1"/>
  <c r="AA3813" i="1" s="1"/>
  <c r="AB3813" i="1" s="1"/>
  <c r="Z3814" i="1"/>
  <c r="AA3814" i="1" s="1"/>
  <c r="AB3814" i="1" s="1"/>
  <c r="Z3815" i="1"/>
  <c r="AA3815" i="1" s="1"/>
  <c r="AB3815" i="1" s="1"/>
  <c r="Z3816" i="1"/>
  <c r="AA3816" i="1" s="1"/>
  <c r="AB3816" i="1" s="1"/>
  <c r="Z3817" i="1"/>
  <c r="AA3817" i="1" s="1"/>
  <c r="AB3817" i="1" s="1"/>
  <c r="Z3818" i="1"/>
  <c r="AA3818" i="1" s="1"/>
  <c r="AB3818" i="1" s="1"/>
  <c r="Z3819" i="1"/>
  <c r="AA3819" i="1" s="1"/>
  <c r="AB3819" i="1" s="1"/>
  <c r="Z3820" i="1"/>
  <c r="AA3820" i="1" s="1"/>
  <c r="AB3820" i="1" s="1"/>
  <c r="Z3821" i="1"/>
  <c r="AA3821" i="1" s="1"/>
  <c r="AB3821" i="1" s="1"/>
  <c r="Z3822" i="1"/>
  <c r="AA3822" i="1" s="1"/>
  <c r="AB3822" i="1" s="1"/>
  <c r="Z3823" i="1"/>
  <c r="AA3823" i="1" s="1"/>
  <c r="AB3823" i="1" s="1"/>
  <c r="Z3824" i="1"/>
  <c r="AA3824" i="1" s="1"/>
  <c r="AB3824" i="1" s="1"/>
  <c r="Z3825" i="1"/>
  <c r="AA3825" i="1" s="1"/>
  <c r="AB3825" i="1" s="1"/>
  <c r="Z3826" i="1"/>
  <c r="AA3826" i="1" s="1"/>
  <c r="AB3826" i="1" s="1"/>
  <c r="Z3827" i="1"/>
  <c r="AA3827" i="1" s="1"/>
  <c r="AB3827" i="1" s="1"/>
  <c r="Z3828" i="1"/>
  <c r="AA3828" i="1" s="1"/>
  <c r="AB3828" i="1" s="1"/>
  <c r="Z3829" i="1"/>
  <c r="AA3829" i="1" s="1"/>
  <c r="AB3829" i="1" s="1"/>
  <c r="Z3830" i="1"/>
  <c r="AA3830" i="1" s="1"/>
  <c r="AB3830" i="1" s="1"/>
  <c r="Z3831" i="1"/>
  <c r="AA3831" i="1" s="1"/>
  <c r="AB3831" i="1" s="1"/>
  <c r="Z3832" i="1"/>
  <c r="AA3832" i="1" s="1"/>
  <c r="AB3832" i="1" s="1"/>
  <c r="Z3833" i="1"/>
  <c r="AA3833" i="1" s="1"/>
  <c r="AB3833" i="1" s="1"/>
  <c r="Z3834" i="1"/>
  <c r="AA3834" i="1" s="1"/>
  <c r="AB3834" i="1" s="1"/>
  <c r="Z3835" i="1"/>
  <c r="AA3835" i="1" s="1"/>
  <c r="AB3835" i="1" s="1"/>
  <c r="Z3836" i="1"/>
  <c r="AA3836" i="1" s="1"/>
  <c r="AB3836" i="1" s="1"/>
  <c r="Z3837" i="1"/>
  <c r="AA3837" i="1" s="1"/>
  <c r="AB3837" i="1" s="1"/>
  <c r="Z3838" i="1"/>
  <c r="AA3838" i="1" s="1"/>
  <c r="AB3838" i="1" s="1"/>
  <c r="Z3839" i="1"/>
  <c r="AA3839" i="1" s="1"/>
  <c r="AB3839" i="1" s="1"/>
  <c r="Z3840" i="1"/>
  <c r="AA3840" i="1" s="1"/>
  <c r="AB3840" i="1" s="1"/>
  <c r="Z3841" i="1"/>
  <c r="AA3841" i="1" s="1"/>
  <c r="AB3841" i="1" s="1"/>
  <c r="Z3842" i="1"/>
  <c r="AA3842" i="1" s="1"/>
  <c r="AB3842" i="1" s="1"/>
  <c r="Z3843" i="1"/>
  <c r="AA3843" i="1" s="1"/>
  <c r="AB3843" i="1" s="1"/>
  <c r="Z3844" i="1"/>
  <c r="AA3844" i="1" s="1"/>
  <c r="AB3844" i="1" s="1"/>
  <c r="Z3845" i="1"/>
  <c r="AA3845" i="1" s="1"/>
  <c r="AB3845" i="1" s="1"/>
  <c r="Z3846" i="1"/>
  <c r="AA3846" i="1" s="1"/>
  <c r="AB3846" i="1" s="1"/>
  <c r="Z3847" i="1"/>
  <c r="AA3847" i="1" s="1"/>
  <c r="AB3847" i="1" s="1"/>
  <c r="Z3848" i="1"/>
  <c r="AA3848" i="1" s="1"/>
  <c r="AB3848" i="1" s="1"/>
  <c r="Z3849" i="1"/>
  <c r="AA3849" i="1" s="1"/>
  <c r="AB3849" i="1" s="1"/>
  <c r="Z3850" i="1"/>
  <c r="AA3850" i="1" s="1"/>
  <c r="AB3850" i="1" s="1"/>
  <c r="Z3851" i="1"/>
  <c r="AA3851" i="1" s="1"/>
  <c r="AB3851" i="1" s="1"/>
  <c r="Z3852" i="1"/>
  <c r="AA3852" i="1" s="1"/>
  <c r="AB3852" i="1" s="1"/>
  <c r="Z3853" i="1"/>
  <c r="AA3853" i="1" s="1"/>
  <c r="AB3853" i="1" s="1"/>
  <c r="Z3854" i="1"/>
  <c r="AA3854" i="1" s="1"/>
  <c r="AB3854" i="1" s="1"/>
  <c r="Z3855" i="1"/>
  <c r="AA3855" i="1" s="1"/>
  <c r="AB3855" i="1" s="1"/>
  <c r="Z3856" i="1"/>
  <c r="AA3856" i="1" s="1"/>
  <c r="AB3856" i="1" s="1"/>
  <c r="Z3857" i="1"/>
  <c r="AA3857" i="1" s="1"/>
  <c r="AB3857" i="1" s="1"/>
  <c r="Z3858" i="1"/>
  <c r="AA3858" i="1" s="1"/>
  <c r="AB3858" i="1" s="1"/>
  <c r="Z3859" i="1"/>
  <c r="AA3859" i="1" s="1"/>
  <c r="AB3859" i="1" s="1"/>
  <c r="Z3860" i="1"/>
  <c r="AA3860" i="1" s="1"/>
  <c r="AB3860" i="1" s="1"/>
  <c r="Z3861" i="1"/>
  <c r="AA3861" i="1" s="1"/>
  <c r="AB3861" i="1" s="1"/>
  <c r="Z3862" i="1"/>
  <c r="AA3862" i="1" s="1"/>
  <c r="AB3862" i="1" s="1"/>
  <c r="Z3863" i="1"/>
  <c r="AA3863" i="1" s="1"/>
  <c r="AB3863" i="1" s="1"/>
  <c r="Z3864" i="1"/>
  <c r="AA3864" i="1" s="1"/>
  <c r="AB3864" i="1" s="1"/>
  <c r="Z3865" i="1"/>
  <c r="AA3865" i="1" s="1"/>
  <c r="AB3865" i="1" s="1"/>
  <c r="Z3866" i="1"/>
  <c r="AA3866" i="1" s="1"/>
  <c r="AB3866" i="1" s="1"/>
  <c r="Z3867" i="1"/>
  <c r="AA3867" i="1" s="1"/>
  <c r="AB3867" i="1" s="1"/>
  <c r="Z3868" i="1"/>
  <c r="AA3868" i="1" s="1"/>
  <c r="AB3868" i="1" s="1"/>
  <c r="Z3869" i="1"/>
  <c r="AA3869" i="1" s="1"/>
  <c r="AB3869" i="1" s="1"/>
  <c r="Z3870" i="1"/>
  <c r="AA3870" i="1" s="1"/>
  <c r="AB3870" i="1" s="1"/>
  <c r="Z3871" i="1"/>
  <c r="AA3871" i="1" s="1"/>
  <c r="AB3871" i="1" s="1"/>
  <c r="Z3872" i="1"/>
  <c r="AA3872" i="1" s="1"/>
  <c r="AB3872" i="1" s="1"/>
  <c r="Z3873" i="1"/>
  <c r="AA3873" i="1" s="1"/>
  <c r="AB3873" i="1" s="1"/>
  <c r="Z3874" i="1"/>
  <c r="AA3874" i="1" s="1"/>
  <c r="AB3874" i="1" s="1"/>
  <c r="Z3875" i="1"/>
  <c r="AA3875" i="1" s="1"/>
  <c r="AB3875" i="1" s="1"/>
  <c r="Z3876" i="1"/>
  <c r="AA3876" i="1" s="1"/>
  <c r="AB3876" i="1" s="1"/>
  <c r="Z3877" i="1"/>
  <c r="AA3877" i="1" s="1"/>
  <c r="AB3877" i="1" s="1"/>
  <c r="Z3878" i="1"/>
  <c r="AA3878" i="1" s="1"/>
  <c r="AB3878" i="1" s="1"/>
  <c r="Z3879" i="1"/>
  <c r="AA3879" i="1" s="1"/>
  <c r="AB3879" i="1" s="1"/>
  <c r="Z3880" i="1"/>
  <c r="AA3880" i="1" s="1"/>
  <c r="AB3880" i="1" s="1"/>
  <c r="Z3881" i="1"/>
  <c r="AA3881" i="1" s="1"/>
  <c r="AB3881" i="1" s="1"/>
  <c r="Z3882" i="1"/>
  <c r="AA3882" i="1" s="1"/>
  <c r="AB3882" i="1" s="1"/>
  <c r="Z3883" i="1"/>
  <c r="AA3883" i="1" s="1"/>
  <c r="AB3883" i="1" s="1"/>
  <c r="Z3884" i="1"/>
  <c r="AA3884" i="1" s="1"/>
  <c r="AB3884" i="1" s="1"/>
  <c r="Z3885" i="1"/>
  <c r="AA3885" i="1" s="1"/>
  <c r="AB3885" i="1" s="1"/>
  <c r="Z3886" i="1"/>
  <c r="AA3886" i="1" s="1"/>
  <c r="AB3886" i="1" s="1"/>
  <c r="Z3887" i="1"/>
  <c r="AA3887" i="1" s="1"/>
  <c r="AB3887" i="1" s="1"/>
  <c r="Z3888" i="1"/>
  <c r="AA3888" i="1" s="1"/>
  <c r="AB3888" i="1" s="1"/>
  <c r="Z3889" i="1"/>
  <c r="AA3889" i="1" s="1"/>
  <c r="AB3889" i="1" s="1"/>
  <c r="Z3890" i="1"/>
  <c r="AA3890" i="1" s="1"/>
  <c r="AB3890" i="1" s="1"/>
  <c r="Z3891" i="1"/>
  <c r="AA3891" i="1" s="1"/>
  <c r="AB3891" i="1" s="1"/>
  <c r="Z3892" i="1"/>
  <c r="AA3892" i="1" s="1"/>
  <c r="AB3892" i="1" s="1"/>
  <c r="Z3893" i="1"/>
  <c r="AA3893" i="1" s="1"/>
  <c r="AB3893" i="1" s="1"/>
  <c r="Z3894" i="1"/>
  <c r="AA3894" i="1" s="1"/>
  <c r="AB3894" i="1" s="1"/>
  <c r="Z3895" i="1"/>
  <c r="AA3895" i="1" s="1"/>
  <c r="AB3895" i="1" s="1"/>
  <c r="Z3896" i="1"/>
  <c r="AA3896" i="1" s="1"/>
  <c r="AB3896" i="1" s="1"/>
  <c r="Z3897" i="1"/>
  <c r="AA3897" i="1" s="1"/>
  <c r="AB3897" i="1" s="1"/>
  <c r="Z3898" i="1"/>
  <c r="AA3898" i="1" s="1"/>
  <c r="AB3898" i="1" s="1"/>
  <c r="Z3899" i="1"/>
  <c r="AA3899" i="1" s="1"/>
  <c r="AB3899" i="1" s="1"/>
  <c r="Z3900" i="1"/>
  <c r="AA3900" i="1" s="1"/>
  <c r="AB3900" i="1" s="1"/>
  <c r="Z3901" i="1"/>
  <c r="AA3901" i="1" s="1"/>
  <c r="AB3901" i="1" s="1"/>
  <c r="Z3902" i="1"/>
  <c r="AA3902" i="1" s="1"/>
  <c r="AB3902" i="1" s="1"/>
  <c r="Z3903" i="1"/>
  <c r="AA3903" i="1" s="1"/>
  <c r="AB3903" i="1" s="1"/>
  <c r="Z3904" i="1"/>
  <c r="AA3904" i="1" s="1"/>
  <c r="AB3904" i="1" s="1"/>
  <c r="Z3905" i="1"/>
  <c r="AA3905" i="1" s="1"/>
  <c r="AB3905" i="1" s="1"/>
  <c r="Z3906" i="1"/>
  <c r="AA3906" i="1" s="1"/>
  <c r="AB3906" i="1" s="1"/>
  <c r="Z3907" i="1"/>
  <c r="AA3907" i="1" s="1"/>
  <c r="AB3907" i="1" s="1"/>
  <c r="Z3908" i="1"/>
  <c r="AA3908" i="1" s="1"/>
  <c r="AB3908" i="1" s="1"/>
  <c r="Z3909" i="1"/>
  <c r="AA3909" i="1" s="1"/>
  <c r="AB3909" i="1" s="1"/>
  <c r="Z3910" i="1"/>
  <c r="AA3910" i="1" s="1"/>
  <c r="AB3910" i="1" s="1"/>
  <c r="Z3911" i="1"/>
  <c r="AA3911" i="1" s="1"/>
  <c r="AB3911" i="1" s="1"/>
  <c r="Z3912" i="1"/>
  <c r="AA3912" i="1" s="1"/>
  <c r="AB3912" i="1" s="1"/>
  <c r="Z3913" i="1"/>
  <c r="AA3913" i="1" s="1"/>
  <c r="AB3913" i="1" s="1"/>
  <c r="Z3914" i="1"/>
  <c r="AA3914" i="1" s="1"/>
  <c r="AB3914" i="1" s="1"/>
  <c r="Z3915" i="1"/>
  <c r="AA3915" i="1" s="1"/>
  <c r="AB3915" i="1" s="1"/>
  <c r="Z3916" i="1"/>
  <c r="AA3916" i="1" s="1"/>
  <c r="AB3916" i="1" s="1"/>
  <c r="Z3917" i="1"/>
  <c r="AA3917" i="1" s="1"/>
  <c r="AB3917" i="1" s="1"/>
  <c r="Z3918" i="1"/>
  <c r="AA3918" i="1" s="1"/>
  <c r="AB3918" i="1" s="1"/>
  <c r="Z3919" i="1"/>
  <c r="AA3919" i="1" s="1"/>
  <c r="AB3919" i="1" s="1"/>
  <c r="Z3920" i="1"/>
  <c r="AA3920" i="1" s="1"/>
  <c r="AB3920" i="1" s="1"/>
  <c r="Z3921" i="1"/>
  <c r="AA3921" i="1" s="1"/>
  <c r="AB3921" i="1" s="1"/>
  <c r="Z3922" i="1"/>
  <c r="AA3922" i="1" s="1"/>
  <c r="AB3922" i="1" s="1"/>
  <c r="Z3923" i="1"/>
  <c r="AA3923" i="1" s="1"/>
  <c r="AB3923" i="1" s="1"/>
  <c r="Z3924" i="1"/>
  <c r="AA3924" i="1" s="1"/>
  <c r="AB3924" i="1" s="1"/>
  <c r="Z3925" i="1"/>
  <c r="AA3925" i="1" s="1"/>
  <c r="AB3925" i="1" s="1"/>
  <c r="Z3926" i="1"/>
  <c r="AA3926" i="1" s="1"/>
  <c r="AB3926" i="1" s="1"/>
  <c r="Z3927" i="1"/>
  <c r="AA3927" i="1" s="1"/>
  <c r="AB3927" i="1" s="1"/>
  <c r="Z3928" i="1"/>
  <c r="AA3928" i="1" s="1"/>
  <c r="AB3928" i="1" s="1"/>
  <c r="Z3929" i="1"/>
  <c r="AA3929" i="1" s="1"/>
  <c r="AB3929" i="1" s="1"/>
  <c r="Z3930" i="1"/>
  <c r="AA3930" i="1" s="1"/>
  <c r="AB3930" i="1" s="1"/>
  <c r="Z3931" i="1"/>
  <c r="AA3931" i="1" s="1"/>
  <c r="AB3931" i="1" s="1"/>
  <c r="Z3932" i="1"/>
  <c r="AA3932" i="1" s="1"/>
  <c r="AB3932" i="1" s="1"/>
  <c r="Z3933" i="1"/>
  <c r="AA3933" i="1" s="1"/>
  <c r="AB3933" i="1" s="1"/>
  <c r="Z3934" i="1"/>
  <c r="AA3934" i="1" s="1"/>
  <c r="AB3934" i="1" s="1"/>
  <c r="Z3935" i="1"/>
  <c r="AA3935" i="1" s="1"/>
  <c r="AB3935" i="1" s="1"/>
  <c r="Z3936" i="1"/>
  <c r="AA3936" i="1" s="1"/>
  <c r="AB3936" i="1" s="1"/>
  <c r="Z3937" i="1"/>
  <c r="AA3937" i="1" s="1"/>
  <c r="AB3937" i="1" s="1"/>
  <c r="Z3938" i="1"/>
  <c r="AA3938" i="1" s="1"/>
  <c r="AB3938" i="1" s="1"/>
  <c r="Z3939" i="1"/>
  <c r="AA3939" i="1" s="1"/>
  <c r="AB3939" i="1" s="1"/>
  <c r="Z3940" i="1"/>
  <c r="AA3940" i="1" s="1"/>
  <c r="AB3940" i="1" s="1"/>
  <c r="Z3941" i="1"/>
  <c r="AA3941" i="1" s="1"/>
  <c r="AB3941" i="1" s="1"/>
  <c r="Z3942" i="1"/>
  <c r="AA3942" i="1" s="1"/>
  <c r="AB3942" i="1" s="1"/>
  <c r="Z3943" i="1"/>
  <c r="AA3943" i="1" s="1"/>
  <c r="AB3943" i="1" s="1"/>
  <c r="Z3944" i="1"/>
  <c r="AA3944" i="1" s="1"/>
  <c r="AB3944" i="1" s="1"/>
  <c r="Z3945" i="1"/>
  <c r="AA3945" i="1" s="1"/>
  <c r="AB3945" i="1" s="1"/>
  <c r="Z3946" i="1"/>
  <c r="AA3946" i="1" s="1"/>
  <c r="AB3946" i="1" s="1"/>
  <c r="Z3947" i="1"/>
  <c r="AA3947" i="1" s="1"/>
  <c r="AB3947" i="1" s="1"/>
  <c r="Z3948" i="1"/>
  <c r="AA3948" i="1" s="1"/>
  <c r="AB3948" i="1" s="1"/>
  <c r="Z3949" i="1"/>
  <c r="AA3949" i="1" s="1"/>
  <c r="AB3949" i="1" s="1"/>
  <c r="Z3950" i="1"/>
  <c r="AA3950" i="1" s="1"/>
  <c r="AB3950" i="1" s="1"/>
  <c r="Z3951" i="1"/>
  <c r="AA3951" i="1" s="1"/>
  <c r="AB3951" i="1" s="1"/>
  <c r="Z3952" i="1"/>
  <c r="AA3952" i="1" s="1"/>
  <c r="AB3952" i="1" s="1"/>
  <c r="Z3953" i="1"/>
  <c r="AA3953" i="1" s="1"/>
  <c r="AB3953" i="1" s="1"/>
  <c r="Z3954" i="1"/>
  <c r="AA3954" i="1" s="1"/>
  <c r="AB3954" i="1" s="1"/>
  <c r="Z3955" i="1"/>
  <c r="AA3955" i="1" s="1"/>
  <c r="AB3955" i="1" s="1"/>
  <c r="Z3956" i="1"/>
  <c r="AA3956" i="1" s="1"/>
  <c r="AB3956" i="1" s="1"/>
  <c r="Z3957" i="1"/>
  <c r="AA3957" i="1" s="1"/>
  <c r="AB3957" i="1" s="1"/>
  <c r="Z3958" i="1"/>
  <c r="AA3958" i="1" s="1"/>
  <c r="AB3958" i="1" s="1"/>
  <c r="Z3959" i="1"/>
  <c r="AA3959" i="1" s="1"/>
  <c r="AB3959" i="1" s="1"/>
  <c r="Z3960" i="1"/>
  <c r="AA3960" i="1" s="1"/>
  <c r="AB3960" i="1" s="1"/>
  <c r="Z3961" i="1"/>
  <c r="AA3961" i="1" s="1"/>
  <c r="AB3961" i="1" s="1"/>
  <c r="Z3962" i="1"/>
  <c r="AA3962" i="1" s="1"/>
  <c r="AB3962" i="1" s="1"/>
  <c r="Z3963" i="1"/>
  <c r="AA3963" i="1" s="1"/>
  <c r="AB3963" i="1" s="1"/>
  <c r="Z3964" i="1"/>
  <c r="AA3964" i="1" s="1"/>
  <c r="AB3964" i="1" s="1"/>
  <c r="Z3965" i="1"/>
  <c r="AA3965" i="1" s="1"/>
  <c r="AB3965" i="1" s="1"/>
  <c r="Z3966" i="1"/>
  <c r="AA3966" i="1" s="1"/>
  <c r="AB3966" i="1" s="1"/>
  <c r="Z3967" i="1"/>
  <c r="AA3967" i="1" s="1"/>
  <c r="AB3967" i="1" s="1"/>
  <c r="Z3968" i="1"/>
  <c r="AA3968" i="1" s="1"/>
  <c r="AB3968" i="1" s="1"/>
  <c r="Z3969" i="1"/>
  <c r="AA3969" i="1" s="1"/>
  <c r="AB3969" i="1" s="1"/>
  <c r="Z3970" i="1"/>
  <c r="AA3970" i="1" s="1"/>
  <c r="AB3970" i="1" s="1"/>
  <c r="Z3971" i="1"/>
  <c r="AA3971" i="1" s="1"/>
  <c r="AB3971" i="1" s="1"/>
  <c r="Z3972" i="1"/>
  <c r="AA3972" i="1" s="1"/>
  <c r="AB3972" i="1" s="1"/>
  <c r="Z3973" i="1"/>
  <c r="AA3973" i="1" s="1"/>
  <c r="AB3973" i="1" s="1"/>
  <c r="Z3974" i="1"/>
  <c r="AA3974" i="1" s="1"/>
  <c r="AB3974" i="1" s="1"/>
  <c r="Z3975" i="1"/>
  <c r="AA3975" i="1" s="1"/>
  <c r="AB3975" i="1" s="1"/>
  <c r="Z3976" i="1"/>
  <c r="AA3976" i="1" s="1"/>
  <c r="AB3976" i="1" s="1"/>
  <c r="Z3977" i="1"/>
  <c r="AA3977" i="1" s="1"/>
  <c r="AB3977" i="1" s="1"/>
  <c r="Z3978" i="1"/>
  <c r="AA3978" i="1" s="1"/>
  <c r="AB3978" i="1" s="1"/>
  <c r="Z3979" i="1"/>
  <c r="AA3979" i="1" s="1"/>
  <c r="AB3979" i="1" s="1"/>
  <c r="Z3980" i="1"/>
  <c r="AA3980" i="1" s="1"/>
  <c r="AB3980" i="1" s="1"/>
  <c r="Z3981" i="1"/>
  <c r="AA3981" i="1" s="1"/>
  <c r="AB3981" i="1" s="1"/>
  <c r="Z3982" i="1"/>
  <c r="AA3982" i="1" s="1"/>
  <c r="AB3982" i="1" s="1"/>
  <c r="Z3983" i="1"/>
  <c r="AA3983" i="1" s="1"/>
  <c r="AB3983" i="1" s="1"/>
  <c r="Z3984" i="1"/>
  <c r="AA3984" i="1" s="1"/>
  <c r="AB3984" i="1" s="1"/>
  <c r="Z3985" i="1"/>
  <c r="AA3985" i="1" s="1"/>
  <c r="AB3985" i="1" s="1"/>
  <c r="Z3986" i="1"/>
  <c r="AA3986" i="1" s="1"/>
  <c r="AB3986" i="1" s="1"/>
  <c r="Z3987" i="1"/>
  <c r="AA3987" i="1" s="1"/>
  <c r="AB3987" i="1" s="1"/>
  <c r="Z3988" i="1"/>
  <c r="AA3988" i="1" s="1"/>
  <c r="AB3988" i="1" s="1"/>
  <c r="Z3989" i="1"/>
  <c r="AA3989" i="1" s="1"/>
  <c r="AB3989" i="1" s="1"/>
  <c r="Z3990" i="1"/>
  <c r="AA3990" i="1" s="1"/>
  <c r="AB3990" i="1" s="1"/>
  <c r="Z3991" i="1"/>
  <c r="AA3991" i="1" s="1"/>
  <c r="AB3991" i="1" s="1"/>
  <c r="Z3992" i="1"/>
  <c r="AA3992" i="1" s="1"/>
  <c r="AB3992" i="1" s="1"/>
  <c r="Z3993" i="1"/>
  <c r="AA3993" i="1" s="1"/>
  <c r="AB3993" i="1" s="1"/>
  <c r="Z3994" i="1"/>
  <c r="AA3994" i="1" s="1"/>
  <c r="AB3994" i="1" s="1"/>
  <c r="Z3995" i="1"/>
  <c r="AA3995" i="1" s="1"/>
  <c r="AB3995" i="1" s="1"/>
  <c r="Z3996" i="1"/>
  <c r="AA3996" i="1" s="1"/>
  <c r="AB3996" i="1" s="1"/>
  <c r="Z3997" i="1"/>
  <c r="AA3997" i="1" s="1"/>
  <c r="AB3997" i="1" s="1"/>
  <c r="Z3998" i="1"/>
  <c r="AA3998" i="1" s="1"/>
  <c r="AB3998" i="1" s="1"/>
  <c r="Z3999" i="1"/>
  <c r="AA3999" i="1" s="1"/>
  <c r="AB3999" i="1" s="1"/>
  <c r="Z4000" i="1"/>
  <c r="AA4000" i="1" s="1"/>
  <c r="AB4000" i="1" s="1"/>
  <c r="Z4001" i="1"/>
  <c r="AA4001" i="1" s="1"/>
  <c r="AB4001" i="1" s="1"/>
  <c r="Z4002" i="1"/>
  <c r="AA4002" i="1" s="1"/>
  <c r="AB4002" i="1" s="1"/>
  <c r="Z4003" i="1"/>
  <c r="AA4003" i="1" s="1"/>
  <c r="AB4003" i="1" s="1"/>
  <c r="Z4004" i="1"/>
  <c r="AA4004" i="1" s="1"/>
  <c r="AB4004" i="1" s="1"/>
  <c r="Z4005" i="1"/>
  <c r="AA4005" i="1" s="1"/>
  <c r="AB4005" i="1" s="1"/>
  <c r="Z4006" i="1"/>
  <c r="AA4006" i="1" s="1"/>
  <c r="AB4006" i="1" s="1"/>
  <c r="Z4007" i="1"/>
  <c r="AA4007" i="1" s="1"/>
  <c r="AB4007" i="1" s="1"/>
  <c r="Z4008" i="1"/>
  <c r="AA4008" i="1" s="1"/>
  <c r="AB4008" i="1" s="1"/>
  <c r="Z4009" i="1"/>
  <c r="AA4009" i="1" s="1"/>
  <c r="AB4009" i="1" s="1"/>
  <c r="Z4010" i="1"/>
  <c r="AA4010" i="1" s="1"/>
  <c r="AB4010" i="1" s="1"/>
  <c r="Z4011" i="1"/>
  <c r="AA4011" i="1" s="1"/>
  <c r="AB4011" i="1" s="1"/>
  <c r="Z4012" i="1"/>
  <c r="AA4012" i="1" s="1"/>
  <c r="AB4012" i="1" s="1"/>
  <c r="Z4013" i="1"/>
  <c r="AA4013" i="1" s="1"/>
  <c r="AB4013" i="1" s="1"/>
  <c r="Z4014" i="1"/>
  <c r="AA4014" i="1" s="1"/>
  <c r="AB4014" i="1" s="1"/>
  <c r="Z4015" i="1"/>
  <c r="AA4015" i="1" s="1"/>
  <c r="AB4015" i="1" s="1"/>
  <c r="Z4016" i="1"/>
  <c r="AA4016" i="1" s="1"/>
  <c r="AB4016" i="1" s="1"/>
  <c r="Z4017" i="1"/>
  <c r="AA4017" i="1" s="1"/>
  <c r="AB4017" i="1" s="1"/>
  <c r="Z4018" i="1"/>
  <c r="AA4018" i="1" s="1"/>
  <c r="AB4018" i="1" s="1"/>
  <c r="Z4019" i="1"/>
  <c r="AA4019" i="1" s="1"/>
  <c r="AB4019" i="1" s="1"/>
  <c r="Z4020" i="1"/>
  <c r="AA4020" i="1" s="1"/>
  <c r="AB4020" i="1" s="1"/>
  <c r="Z4021" i="1"/>
  <c r="AA4021" i="1" s="1"/>
  <c r="AB4021" i="1" s="1"/>
  <c r="Z4022" i="1"/>
  <c r="AA4022" i="1" s="1"/>
  <c r="AB4022" i="1" s="1"/>
  <c r="Z4023" i="1"/>
  <c r="AA4023" i="1" s="1"/>
  <c r="AB4023" i="1" s="1"/>
  <c r="Z4024" i="1"/>
  <c r="AA4024" i="1" s="1"/>
  <c r="AB4024" i="1" s="1"/>
  <c r="Z4025" i="1"/>
  <c r="AA4025" i="1" s="1"/>
  <c r="AB4025" i="1" s="1"/>
  <c r="Z4026" i="1"/>
  <c r="AA4026" i="1" s="1"/>
  <c r="AB4026" i="1" s="1"/>
  <c r="Z4027" i="1"/>
  <c r="AA4027" i="1" s="1"/>
  <c r="AB4027" i="1" s="1"/>
  <c r="Z4028" i="1"/>
  <c r="AA4028" i="1" s="1"/>
  <c r="AB4028" i="1" s="1"/>
  <c r="Z4029" i="1"/>
  <c r="AA4029" i="1" s="1"/>
  <c r="AB4029" i="1" s="1"/>
  <c r="Z4030" i="1"/>
  <c r="AA4030" i="1" s="1"/>
  <c r="AB4030" i="1" s="1"/>
  <c r="Z4031" i="1"/>
  <c r="AA4031" i="1" s="1"/>
  <c r="AB4031" i="1" s="1"/>
  <c r="Z4032" i="1"/>
  <c r="AA4032" i="1" s="1"/>
  <c r="AB4032" i="1" s="1"/>
  <c r="Z4033" i="1"/>
  <c r="AA4033" i="1" s="1"/>
  <c r="AB4033" i="1" s="1"/>
  <c r="Z4034" i="1"/>
  <c r="AA4034" i="1" s="1"/>
  <c r="AB4034" i="1" s="1"/>
  <c r="Z4035" i="1"/>
  <c r="AA4035" i="1" s="1"/>
  <c r="AB4035" i="1" s="1"/>
  <c r="Z4036" i="1"/>
  <c r="AA4036" i="1" s="1"/>
  <c r="AB4036" i="1" s="1"/>
  <c r="Z4037" i="1"/>
  <c r="AA4037" i="1" s="1"/>
  <c r="AB4037" i="1" s="1"/>
  <c r="Z4038" i="1"/>
  <c r="AA4038" i="1" s="1"/>
  <c r="AB4038" i="1" s="1"/>
  <c r="Z4039" i="1"/>
  <c r="AA4039" i="1" s="1"/>
  <c r="AB4039" i="1" s="1"/>
  <c r="Z4040" i="1"/>
  <c r="AA4040" i="1" s="1"/>
  <c r="AB4040" i="1" s="1"/>
  <c r="Z4041" i="1"/>
  <c r="AA4041" i="1" s="1"/>
  <c r="AB4041" i="1" s="1"/>
  <c r="Z4042" i="1"/>
  <c r="AA4042" i="1" s="1"/>
  <c r="AB4042" i="1" s="1"/>
  <c r="Z4043" i="1"/>
  <c r="AA4043" i="1" s="1"/>
  <c r="AB4043" i="1" s="1"/>
  <c r="Z4044" i="1"/>
  <c r="AA4044" i="1" s="1"/>
  <c r="AB4044" i="1" s="1"/>
  <c r="Z4045" i="1"/>
  <c r="AA4045" i="1" s="1"/>
  <c r="AB4045" i="1" s="1"/>
  <c r="Z4046" i="1"/>
  <c r="AA4046" i="1" s="1"/>
  <c r="AB4046" i="1" s="1"/>
  <c r="Z4047" i="1"/>
  <c r="AA4047" i="1" s="1"/>
  <c r="AB4047" i="1" s="1"/>
  <c r="Z4048" i="1"/>
  <c r="AA4048" i="1" s="1"/>
  <c r="AB4048" i="1" s="1"/>
  <c r="Z4049" i="1"/>
  <c r="AA4049" i="1" s="1"/>
  <c r="AB4049" i="1" s="1"/>
  <c r="Z4050" i="1"/>
  <c r="AA4050" i="1" s="1"/>
  <c r="AB4050" i="1" s="1"/>
  <c r="Z4051" i="1"/>
  <c r="AA4051" i="1" s="1"/>
  <c r="AB4051" i="1" s="1"/>
  <c r="Z4052" i="1"/>
  <c r="AA4052" i="1" s="1"/>
  <c r="AB4052" i="1" s="1"/>
  <c r="Z4053" i="1"/>
  <c r="AA4053" i="1" s="1"/>
  <c r="AB4053" i="1" s="1"/>
  <c r="Z4054" i="1"/>
  <c r="AA4054" i="1" s="1"/>
  <c r="AB4054" i="1" s="1"/>
  <c r="Z4055" i="1"/>
  <c r="AA4055" i="1" s="1"/>
  <c r="AB4055" i="1" s="1"/>
  <c r="Z4056" i="1"/>
  <c r="AA4056" i="1" s="1"/>
  <c r="AB4056" i="1" s="1"/>
  <c r="Z4057" i="1"/>
  <c r="AA4057" i="1" s="1"/>
  <c r="AB4057" i="1" s="1"/>
  <c r="Z4058" i="1"/>
  <c r="AA4058" i="1" s="1"/>
  <c r="AB4058" i="1" s="1"/>
  <c r="Z4059" i="1"/>
  <c r="AA4059" i="1" s="1"/>
  <c r="AB4059" i="1" s="1"/>
  <c r="Z4060" i="1"/>
  <c r="AA4060" i="1" s="1"/>
  <c r="AB4060" i="1" s="1"/>
  <c r="Z4061" i="1"/>
  <c r="AA4061" i="1" s="1"/>
  <c r="AB4061" i="1" s="1"/>
  <c r="Z4062" i="1"/>
  <c r="AA4062" i="1" s="1"/>
  <c r="AB4062" i="1" s="1"/>
  <c r="Z4063" i="1"/>
  <c r="AA4063" i="1" s="1"/>
  <c r="AB4063" i="1" s="1"/>
  <c r="Z4064" i="1"/>
  <c r="AA4064" i="1" s="1"/>
  <c r="AB4064" i="1" s="1"/>
  <c r="Z4065" i="1"/>
  <c r="AA4065" i="1" s="1"/>
  <c r="AB4065" i="1" s="1"/>
  <c r="Z4066" i="1"/>
  <c r="AA4066" i="1" s="1"/>
  <c r="AB4066" i="1" s="1"/>
  <c r="Z4067" i="1"/>
  <c r="AA4067" i="1" s="1"/>
  <c r="AB4067" i="1" s="1"/>
  <c r="Z4068" i="1"/>
  <c r="AA4068" i="1" s="1"/>
  <c r="AB4068" i="1" s="1"/>
  <c r="Z4069" i="1"/>
  <c r="AA4069" i="1" s="1"/>
  <c r="AB4069" i="1" s="1"/>
  <c r="Z4070" i="1"/>
  <c r="AA4070" i="1" s="1"/>
  <c r="AB4070" i="1" s="1"/>
  <c r="Z4071" i="1"/>
  <c r="AA4071" i="1" s="1"/>
  <c r="AB4071" i="1" s="1"/>
  <c r="Z4072" i="1"/>
  <c r="AA4072" i="1" s="1"/>
  <c r="AB4072" i="1" s="1"/>
  <c r="Z4073" i="1"/>
  <c r="AA4073" i="1" s="1"/>
  <c r="AB4073" i="1" s="1"/>
  <c r="Z4074" i="1"/>
  <c r="AA4074" i="1" s="1"/>
  <c r="AB4074" i="1" s="1"/>
  <c r="Z4075" i="1"/>
  <c r="AA4075" i="1" s="1"/>
  <c r="AB4075" i="1" s="1"/>
  <c r="Z4076" i="1"/>
  <c r="AA4076" i="1" s="1"/>
  <c r="AB4076" i="1" s="1"/>
  <c r="Z4077" i="1"/>
  <c r="AA4077" i="1" s="1"/>
  <c r="AB4077" i="1" s="1"/>
  <c r="Z4078" i="1"/>
  <c r="AA4078" i="1" s="1"/>
  <c r="AB4078" i="1" s="1"/>
  <c r="Z4079" i="1"/>
  <c r="AA4079" i="1" s="1"/>
  <c r="AB4079" i="1" s="1"/>
  <c r="Z4080" i="1"/>
  <c r="AA4080" i="1" s="1"/>
  <c r="AB4080" i="1" s="1"/>
  <c r="Z4081" i="1"/>
  <c r="AA4081" i="1" s="1"/>
  <c r="AB4081" i="1" s="1"/>
  <c r="Z4082" i="1"/>
  <c r="AA4082" i="1" s="1"/>
  <c r="AB4082" i="1" s="1"/>
  <c r="Z4083" i="1"/>
  <c r="AA4083" i="1" s="1"/>
  <c r="AB4083" i="1" s="1"/>
  <c r="Z4084" i="1"/>
  <c r="AA4084" i="1" s="1"/>
  <c r="AB4084" i="1" s="1"/>
  <c r="Z4085" i="1"/>
  <c r="AA4085" i="1" s="1"/>
  <c r="AB4085" i="1" s="1"/>
  <c r="Z4086" i="1"/>
  <c r="AA4086" i="1" s="1"/>
  <c r="AB4086" i="1" s="1"/>
  <c r="Z4087" i="1"/>
  <c r="AA4087" i="1" s="1"/>
  <c r="AB4087" i="1" s="1"/>
  <c r="Z4088" i="1"/>
  <c r="AA4088" i="1" s="1"/>
  <c r="AB4088" i="1" s="1"/>
  <c r="Z4089" i="1"/>
  <c r="AA4089" i="1" s="1"/>
  <c r="AB4089" i="1" s="1"/>
  <c r="Z4090" i="1"/>
  <c r="AA4090" i="1" s="1"/>
  <c r="AB4090" i="1" s="1"/>
  <c r="Z4091" i="1"/>
  <c r="AA4091" i="1" s="1"/>
  <c r="AB4091" i="1" s="1"/>
  <c r="Z4092" i="1"/>
  <c r="AA4092" i="1" s="1"/>
  <c r="AB4092" i="1" s="1"/>
  <c r="Z4093" i="1"/>
  <c r="AA4093" i="1" s="1"/>
  <c r="AB4093" i="1" s="1"/>
  <c r="Z4094" i="1"/>
  <c r="AA4094" i="1" s="1"/>
  <c r="AB4094" i="1" s="1"/>
  <c r="Z4095" i="1"/>
  <c r="AA4095" i="1" s="1"/>
  <c r="AB4095" i="1" s="1"/>
  <c r="Z4096" i="1"/>
  <c r="AA4096" i="1" s="1"/>
  <c r="AB4096" i="1" s="1"/>
  <c r="Z4097" i="1"/>
  <c r="AA4097" i="1" s="1"/>
  <c r="AB4097" i="1" s="1"/>
  <c r="Z4098" i="1"/>
  <c r="AA4098" i="1" s="1"/>
  <c r="AB4098" i="1" s="1"/>
  <c r="Z4099" i="1"/>
  <c r="AA4099" i="1" s="1"/>
  <c r="AB4099" i="1" s="1"/>
  <c r="Z4100" i="1"/>
  <c r="AA4100" i="1" s="1"/>
  <c r="AB4100" i="1" s="1"/>
  <c r="Z4101" i="1"/>
  <c r="AA4101" i="1" s="1"/>
  <c r="AB4101" i="1" s="1"/>
  <c r="Z4102" i="1"/>
  <c r="AA4102" i="1" s="1"/>
  <c r="AB4102" i="1" s="1"/>
  <c r="Z4103" i="1"/>
  <c r="AA4103" i="1" s="1"/>
  <c r="AB4103" i="1" s="1"/>
  <c r="Z4104" i="1"/>
  <c r="AA4104" i="1" s="1"/>
  <c r="AB4104" i="1" s="1"/>
  <c r="Z4105" i="1"/>
  <c r="AA4105" i="1" s="1"/>
  <c r="AB4105" i="1" s="1"/>
  <c r="Z4106" i="1"/>
  <c r="AA4106" i="1" s="1"/>
  <c r="AB4106" i="1" s="1"/>
  <c r="Z4107" i="1"/>
  <c r="AA4107" i="1" s="1"/>
  <c r="AB4107" i="1" s="1"/>
  <c r="Z4108" i="1"/>
  <c r="AA4108" i="1" s="1"/>
  <c r="AB4108" i="1" s="1"/>
  <c r="Z4109" i="1"/>
  <c r="AA4109" i="1" s="1"/>
  <c r="AB4109" i="1" s="1"/>
  <c r="Z4110" i="1"/>
  <c r="AA4110" i="1" s="1"/>
  <c r="AB4110" i="1" s="1"/>
  <c r="Z4111" i="1"/>
  <c r="AA4111" i="1" s="1"/>
  <c r="AB4111" i="1" s="1"/>
  <c r="Z4112" i="1"/>
  <c r="AA4112" i="1" s="1"/>
  <c r="AB4112" i="1" s="1"/>
  <c r="Z4113" i="1"/>
  <c r="AA4113" i="1" s="1"/>
  <c r="AB4113" i="1" s="1"/>
  <c r="Z4114" i="1"/>
  <c r="AA4114" i="1" s="1"/>
  <c r="AB4114" i="1" s="1"/>
  <c r="Z4115" i="1"/>
  <c r="AA4115" i="1" s="1"/>
  <c r="AB4115" i="1" s="1"/>
  <c r="Z4116" i="1"/>
  <c r="AA4116" i="1" s="1"/>
  <c r="AB4116" i="1" s="1"/>
  <c r="Z4117" i="1"/>
  <c r="AA4117" i="1" s="1"/>
  <c r="AB4117" i="1" s="1"/>
  <c r="Z4118" i="1"/>
  <c r="AA4118" i="1" s="1"/>
  <c r="AB4118" i="1" s="1"/>
  <c r="Z4119" i="1"/>
  <c r="AA4119" i="1" s="1"/>
  <c r="AB4119" i="1" s="1"/>
  <c r="Z4120" i="1"/>
  <c r="AA4120" i="1" s="1"/>
  <c r="AB4120" i="1" s="1"/>
  <c r="Z4121" i="1"/>
  <c r="AA4121" i="1" s="1"/>
  <c r="AB4121" i="1" s="1"/>
  <c r="Z4122" i="1"/>
  <c r="AA4122" i="1" s="1"/>
  <c r="AB4122" i="1" s="1"/>
  <c r="Z4123" i="1"/>
  <c r="AA4123" i="1" s="1"/>
  <c r="AB4123" i="1" s="1"/>
  <c r="Z4124" i="1"/>
  <c r="AA4124" i="1" s="1"/>
  <c r="AB4124" i="1" s="1"/>
  <c r="Z4125" i="1"/>
  <c r="AA4125" i="1" s="1"/>
  <c r="AB4125" i="1" s="1"/>
  <c r="Z4126" i="1"/>
  <c r="AA4126" i="1" s="1"/>
  <c r="AB4126" i="1" s="1"/>
  <c r="Z4127" i="1"/>
  <c r="AA4127" i="1" s="1"/>
  <c r="AB4127" i="1" s="1"/>
  <c r="Z4128" i="1"/>
  <c r="AA4128" i="1" s="1"/>
  <c r="AB4128" i="1" s="1"/>
  <c r="Z4129" i="1"/>
  <c r="AA4129" i="1" s="1"/>
  <c r="AB4129" i="1" s="1"/>
  <c r="Z4130" i="1"/>
  <c r="AA4130" i="1" s="1"/>
  <c r="AB4130" i="1" s="1"/>
  <c r="Z4131" i="1"/>
  <c r="AA4131" i="1" s="1"/>
  <c r="AB4131" i="1" s="1"/>
  <c r="Z4132" i="1"/>
  <c r="AA4132" i="1" s="1"/>
  <c r="AB4132" i="1" s="1"/>
  <c r="Z4133" i="1"/>
  <c r="AA4133" i="1" s="1"/>
  <c r="AB4133" i="1" s="1"/>
  <c r="Z4134" i="1"/>
  <c r="AA4134" i="1" s="1"/>
  <c r="AB4134" i="1" s="1"/>
  <c r="Z4135" i="1"/>
  <c r="AA4135" i="1" s="1"/>
  <c r="AB4135" i="1" s="1"/>
  <c r="Z4136" i="1"/>
  <c r="AA4136" i="1" s="1"/>
  <c r="AB4136" i="1" s="1"/>
  <c r="Z4137" i="1"/>
  <c r="AA4137" i="1" s="1"/>
  <c r="AB4137" i="1" s="1"/>
  <c r="Z4138" i="1"/>
  <c r="AA4138" i="1" s="1"/>
  <c r="AB4138" i="1" s="1"/>
  <c r="Z4139" i="1"/>
  <c r="AA4139" i="1" s="1"/>
  <c r="AB4139" i="1" s="1"/>
  <c r="Z4140" i="1"/>
  <c r="AA4140" i="1" s="1"/>
  <c r="AB4140" i="1" s="1"/>
  <c r="Z4141" i="1"/>
  <c r="AA4141" i="1" s="1"/>
  <c r="AB4141" i="1" s="1"/>
  <c r="Z4142" i="1"/>
  <c r="AA4142" i="1" s="1"/>
  <c r="AB4142" i="1" s="1"/>
  <c r="Z4143" i="1"/>
  <c r="AA4143" i="1" s="1"/>
  <c r="AB4143" i="1" s="1"/>
  <c r="Z4144" i="1"/>
  <c r="AA4144" i="1" s="1"/>
  <c r="AB4144" i="1" s="1"/>
  <c r="Z4145" i="1"/>
  <c r="AA4145" i="1" s="1"/>
  <c r="AB4145" i="1" s="1"/>
  <c r="Z4146" i="1"/>
  <c r="AA4146" i="1" s="1"/>
  <c r="AB4146" i="1" s="1"/>
  <c r="Z4147" i="1"/>
  <c r="AA4147" i="1" s="1"/>
  <c r="AB4147" i="1" s="1"/>
  <c r="Z4148" i="1"/>
  <c r="AA4148" i="1" s="1"/>
  <c r="AB4148" i="1" s="1"/>
  <c r="Z4149" i="1"/>
  <c r="AA4149" i="1" s="1"/>
  <c r="AB4149" i="1" s="1"/>
  <c r="Z4150" i="1"/>
  <c r="AA4150" i="1" s="1"/>
  <c r="AB4150" i="1" s="1"/>
  <c r="Z4151" i="1"/>
  <c r="AA4151" i="1" s="1"/>
  <c r="AB4151" i="1" s="1"/>
  <c r="Z4152" i="1"/>
  <c r="AA4152" i="1" s="1"/>
  <c r="AB4152" i="1" s="1"/>
  <c r="Z4153" i="1"/>
  <c r="AA4153" i="1" s="1"/>
  <c r="AB4153" i="1" s="1"/>
  <c r="Z4154" i="1"/>
  <c r="AA4154" i="1" s="1"/>
  <c r="AB4154" i="1" s="1"/>
  <c r="Z4155" i="1"/>
  <c r="AA4155" i="1" s="1"/>
  <c r="AB4155" i="1" s="1"/>
  <c r="Z4156" i="1"/>
  <c r="AA4156" i="1" s="1"/>
  <c r="AB4156" i="1" s="1"/>
  <c r="Z4157" i="1"/>
  <c r="AA4157" i="1" s="1"/>
  <c r="AB4157" i="1" s="1"/>
  <c r="Z4158" i="1"/>
  <c r="AA4158" i="1" s="1"/>
  <c r="AB4158" i="1" s="1"/>
  <c r="Z4159" i="1"/>
  <c r="AA4159" i="1" s="1"/>
  <c r="AB4159" i="1" s="1"/>
  <c r="Z4160" i="1"/>
  <c r="AA4160" i="1" s="1"/>
  <c r="AB4160" i="1" s="1"/>
  <c r="Z4161" i="1"/>
  <c r="AA4161" i="1" s="1"/>
  <c r="AB4161" i="1" s="1"/>
  <c r="Z4162" i="1"/>
  <c r="AA4162" i="1" s="1"/>
  <c r="AB4162" i="1" s="1"/>
  <c r="Z4163" i="1"/>
  <c r="AA4163" i="1" s="1"/>
  <c r="AB4163" i="1" s="1"/>
  <c r="Z4164" i="1"/>
  <c r="AA4164" i="1" s="1"/>
  <c r="AB4164" i="1" s="1"/>
  <c r="Z4165" i="1"/>
  <c r="AA4165" i="1" s="1"/>
  <c r="AB4165" i="1" s="1"/>
  <c r="Z4166" i="1"/>
  <c r="AA4166" i="1" s="1"/>
  <c r="AB4166" i="1" s="1"/>
  <c r="Z4167" i="1"/>
  <c r="AA4167" i="1" s="1"/>
  <c r="AB4167" i="1" s="1"/>
  <c r="Z4168" i="1"/>
  <c r="AA4168" i="1" s="1"/>
  <c r="AB4168" i="1" s="1"/>
  <c r="Z4169" i="1"/>
  <c r="AA4169" i="1" s="1"/>
  <c r="AB4169" i="1" s="1"/>
  <c r="Z4170" i="1"/>
  <c r="AA4170" i="1" s="1"/>
  <c r="AB4170" i="1" s="1"/>
  <c r="Z4171" i="1"/>
  <c r="AA4171" i="1" s="1"/>
  <c r="AB4171" i="1" s="1"/>
  <c r="Z4172" i="1"/>
  <c r="AA4172" i="1" s="1"/>
  <c r="AB4172" i="1" s="1"/>
  <c r="Z4173" i="1"/>
  <c r="AA4173" i="1" s="1"/>
  <c r="AB4173" i="1" s="1"/>
  <c r="Z4174" i="1"/>
  <c r="AA4174" i="1" s="1"/>
  <c r="AB4174" i="1" s="1"/>
  <c r="Z4175" i="1"/>
  <c r="AA4175" i="1" s="1"/>
  <c r="AB4175" i="1" s="1"/>
  <c r="Z4176" i="1"/>
  <c r="AA4176" i="1" s="1"/>
  <c r="AB4176" i="1" s="1"/>
  <c r="Z4177" i="1"/>
  <c r="AA4177" i="1" s="1"/>
  <c r="AB4177" i="1" s="1"/>
  <c r="Z4178" i="1"/>
  <c r="AA4178" i="1" s="1"/>
  <c r="AB4178" i="1" s="1"/>
  <c r="Z4179" i="1"/>
  <c r="AA4179" i="1" s="1"/>
  <c r="AB4179" i="1" s="1"/>
  <c r="Z4180" i="1"/>
  <c r="AA4180" i="1" s="1"/>
  <c r="AB4180" i="1" s="1"/>
  <c r="Z4181" i="1"/>
  <c r="AA4181" i="1" s="1"/>
  <c r="AB4181" i="1" s="1"/>
  <c r="Z4182" i="1"/>
  <c r="AA4182" i="1" s="1"/>
  <c r="AB4182" i="1" s="1"/>
  <c r="Z4183" i="1"/>
  <c r="AA4183" i="1" s="1"/>
  <c r="AB4183" i="1" s="1"/>
  <c r="Z4184" i="1"/>
  <c r="AA4184" i="1" s="1"/>
  <c r="AB4184" i="1" s="1"/>
  <c r="Z4185" i="1"/>
  <c r="AA4185" i="1" s="1"/>
  <c r="AB4185" i="1" s="1"/>
  <c r="Z4186" i="1"/>
  <c r="AA4186" i="1" s="1"/>
  <c r="AB4186" i="1" s="1"/>
  <c r="Z4187" i="1"/>
  <c r="AA4187" i="1" s="1"/>
  <c r="AB4187" i="1" s="1"/>
  <c r="Z4188" i="1"/>
  <c r="AA4188" i="1" s="1"/>
  <c r="AB4188" i="1" s="1"/>
  <c r="Z4189" i="1"/>
  <c r="AA4189" i="1" s="1"/>
  <c r="AB4189" i="1" s="1"/>
  <c r="Z4190" i="1"/>
  <c r="AA4190" i="1" s="1"/>
  <c r="AB4190" i="1" s="1"/>
  <c r="Z4191" i="1"/>
  <c r="AA4191" i="1" s="1"/>
  <c r="AB4191" i="1" s="1"/>
  <c r="Z4192" i="1"/>
  <c r="AA4192" i="1" s="1"/>
  <c r="AB4192" i="1" s="1"/>
  <c r="Z4193" i="1"/>
  <c r="AA4193" i="1" s="1"/>
  <c r="AB4193" i="1" s="1"/>
  <c r="Z4194" i="1"/>
  <c r="AA4194" i="1" s="1"/>
  <c r="AB4194" i="1" s="1"/>
  <c r="Z4195" i="1"/>
  <c r="AA4195" i="1" s="1"/>
  <c r="AB4195" i="1" s="1"/>
  <c r="Z4196" i="1"/>
  <c r="AA4196" i="1" s="1"/>
  <c r="AB4196" i="1" s="1"/>
  <c r="Z4197" i="1"/>
  <c r="AA4197" i="1" s="1"/>
  <c r="AB4197" i="1" s="1"/>
  <c r="Z4198" i="1"/>
  <c r="AA4198" i="1" s="1"/>
  <c r="AB4198" i="1" s="1"/>
  <c r="Z4199" i="1"/>
  <c r="AA4199" i="1" s="1"/>
  <c r="AB4199" i="1" s="1"/>
  <c r="Z4200" i="1"/>
  <c r="AA4200" i="1" s="1"/>
  <c r="AB4200" i="1" s="1"/>
  <c r="Z4201" i="1"/>
  <c r="AA4201" i="1" s="1"/>
  <c r="AB4201" i="1" s="1"/>
  <c r="Z4202" i="1"/>
  <c r="AA4202" i="1" s="1"/>
  <c r="AB4202" i="1" s="1"/>
  <c r="Z4203" i="1"/>
  <c r="AA4203" i="1" s="1"/>
  <c r="AB4203" i="1" s="1"/>
  <c r="Z4204" i="1"/>
  <c r="AA4204" i="1" s="1"/>
  <c r="AB4204" i="1" s="1"/>
  <c r="Z4205" i="1"/>
  <c r="AA4205" i="1" s="1"/>
  <c r="AB4205" i="1" s="1"/>
  <c r="Z4206" i="1"/>
  <c r="AA4206" i="1" s="1"/>
  <c r="AB4206" i="1" s="1"/>
  <c r="Z4207" i="1"/>
  <c r="AA4207" i="1" s="1"/>
  <c r="AB4207" i="1" s="1"/>
  <c r="Z4208" i="1"/>
  <c r="AA4208" i="1" s="1"/>
  <c r="AB4208" i="1" s="1"/>
  <c r="Z4209" i="1"/>
  <c r="AA4209" i="1" s="1"/>
  <c r="AB4209" i="1" s="1"/>
  <c r="Z4210" i="1"/>
  <c r="AA4210" i="1" s="1"/>
  <c r="AB4210" i="1" s="1"/>
  <c r="Z4211" i="1"/>
  <c r="AA4211" i="1" s="1"/>
  <c r="AB4211" i="1" s="1"/>
  <c r="Z4212" i="1"/>
  <c r="AA4212" i="1" s="1"/>
  <c r="AB4212" i="1" s="1"/>
  <c r="Z4213" i="1"/>
  <c r="AA4213" i="1" s="1"/>
  <c r="AB4213" i="1" s="1"/>
  <c r="Z4214" i="1"/>
  <c r="AA4214" i="1" s="1"/>
  <c r="AB4214" i="1" s="1"/>
  <c r="Z4215" i="1"/>
  <c r="AA4215" i="1" s="1"/>
  <c r="AB4215" i="1" s="1"/>
  <c r="Z4216" i="1"/>
  <c r="AA4216" i="1" s="1"/>
  <c r="AB4216" i="1" s="1"/>
  <c r="Z4217" i="1"/>
  <c r="AA4217" i="1" s="1"/>
  <c r="AB4217" i="1" s="1"/>
  <c r="Z4218" i="1"/>
  <c r="AA4218" i="1" s="1"/>
  <c r="AB4218" i="1" s="1"/>
  <c r="Z4219" i="1"/>
  <c r="AA4219" i="1" s="1"/>
  <c r="AB4219" i="1" s="1"/>
  <c r="Z4220" i="1"/>
  <c r="AA4220" i="1" s="1"/>
  <c r="AB4220" i="1" s="1"/>
  <c r="Z4221" i="1"/>
  <c r="AA4221" i="1" s="1"/>
  <c r="AB4221" i="1" s="1"/>
  <c r="Z4222" i="1"/>
  <c r="AA4222" i="1" s="1"/>
  <c r="AB4222" i="1" s="1"/>
  <c r="Z4223" i="1"/>
  <c r="AA4223" i="1" s="1"/>
  <c r="AB4223" i="1" s="1"/>
  <c r="Z4224" i="1"/>
  <c r="AA4224" i="1" s="1"/>
  <c r="AB4224" i="1" s="1"/>
  <c r="Z4225" i="1"/>
  <c r="AA4225" i="1" s="1"/>
  <c r="AB4225" i="1" s="1"/>
  <c r="Z4226" i="1"/>
  <c r="AA4226" i="1" s="1"/>
  <c r="AB4226" i="1" s="1"/>
  <c r="Z4227" i="1"/>
  <c r="AA4227" i="1" s="1"/>
  <c r="AB4227" i="1" s="1"/>
  <c r="Z4228" i="1"/>
  <c r="AA4228" i="1" s="1"/>
  <c r="AB4228" i="1" s="1"/>
  <c r="Z4229" i="1"/>
  <c r="AA4229" i="1" s="1"/>
  <c r="AB4229" i="1" s="1"/>
  <c r="Z4230" i="1"/>
  <c r="AA4230" i="1" s="1"/>
  <c r="AB4230" i="1" s="1"/>
  <c r="Z4231" i="1"/>
  <c r="AA4231" i="1" s="1"/>
  <c r="AB4231" i="1" s="1"/>
  <c r="Z4232" i="1"/>
  <c r="AA4232" i="1" s="1"/>
  <c r="AB4232" i="1" s="1"/>
  <c r="Z4233" i="1"/>
  <c r="AA4233" i="1" s="1"/>
  <c r="AB4233" i="1" s="1"/>
  <c r="Z4234" i="1"/>
  <c r="AA4234" i="1" s="1"/>
  <c r="AB4234" i="1" s="1"/>
  <c r="Z4235" i="1"/>
  <c r="AA4235" i="1" s="1"/>
  <c r="AB4235" i="1" s="1"/>
  <c r="Z4236" i="1"/>
  <c r="AA4236" i="1" s="1"/>
  <c r="AB4236" i="1" s="1"/>
  <c r="Z4237" i="1"/>
  <c r="AA4237" i="1" s="1"/>
  <c r="AB4237" i="1" s="1"/>
  <c r="Z4238" i="1"/>
  <c r="AA4238" i="1" s="1"/>
  <c r="AB4238" i="1" s="1"/>
  <c r="Z4239" i="1"/>
  <c r="AA4239" i="1" s="1"/>
  <c r="AB4239" i="1" s="1"/>
  <c r="Z4240" i="1"/>
  <c r="AA4240" i="1" s="1"/>
  <c r="AB4240" i="1" s="1"/>
  <c r="Z4241" i="1"/>
  <c r="AA4241" i="1" s="1"/>
  <c r="AB4241" i="1" s="1"/>
  <c r="Z4242" i="1"/>
  <c r="AA4242" i="1" s="1"/>
  <c r="AB4242" i="1" s="1"/>
  <c r="Z4243" i="1"/>
  <c r="AA4243" i="1" s="1"/>
  <c r="AB4243" i="1" s="1"/>
  <c r="Z4244" i="1"/>
  <c r="AA4244" i="1" s="1"/>
  <c r="AB4244" i="1" s="1"/>
  <c r="Z4245" i="1"/>
  <c r="AA4245" i="1" s="1"/>
  <c r="AB4245" i="1" s="1"/>
  <c r="Z4246" i="1"/>
  <c r="AA4246" i="1" s="1"/>
  <c r="AB4246" i="1" s="1"/>
  <c r="Z4247" i="1"/>
  <c r="AA4247" i="1" s="1"/>
  <c r="AB4247" i="1" s="1"/>
  <c r="Z4248" i="1"/>
  <c r="AA4248" i="1" s="1"/>
  <c r="AB4248" i="1" s="1"/>
  <c r="Z4249" i="1"/>
  <c r="AA4249" i="1" s="1"/>
  <c r="AB4249" i="1" s="1"/>
  <c r="Z4250" i="1"/>
  <c r="AA4250" i="1" s="1"/>
  <c r="AB4250" i="1" s="1"/>
  <c r="Z4251" i="1"/>
  <c r="AA4251" i="1" s="1"/>
  <c r="AB4251" i="1" s="1"/>
  <c r="Z4252" i="1"/>
  <c r="AA4252" i="1" s="1"/>
  <c r="AB4252" i="1" s="1"/>
  <c r="Z4253" i="1"/>
  <c r="AA4253" i="1" s="1"/>
  <c r="AB4253" i="1" s="1"/>
  <c r="Z4254" i="1"/>
  <c r="AA4254" i="1" s="1"/>
  <c r="AB4254" i="1" s="1"/>
  <c r="Z4255" i="1"/>
  <c r="AA4255" i="1" s="1"/>
  <c r="AB4255" i="1" s="1"/>
  <c r="Z4256" i="1"/>
  <c r="AA4256" i="1" s="1"/>
  <c r="AB4256" i="1" s="1"/>
  <c r="Z4257" i="1"/>
  <c r="AA4257" i="1" s="1"/>
  <c r="AB4257" i="1" s="1"/>
  <c r="Z4258" i="1"/>
  <c r="AA4258" i="1" s="1"/>
  <c r="AB4258" i="1" s="1"/>
  <c r="Z4259" i="1"/>
  <c r="AA4259" i="1" s="1"/>
  <c r="AB4259" i="1" s="1"/>
  <c r="Z4260" i="1"/>
  <c r="AA4260" i="1" s="1"/>
  <c r="AB4260" i="1" s="1"/>
  <c r="Z4261" i="1"/>
  <c r="AA4261" i="1" s="1"/>
  <c r="AB4261" i="1" s="1"/>
  <c r="Z4262" i="1"/>
  <c r="AA4262" i="1" s="1"/>
  <c r="AB4262" i="1" s="1"/>
  <c r="Z4263" i="1"/>
  <c r="AA4263" i="1" s="1"/>
  <c r="AB4263" i="1" s="1"/>
  <c r="Z4264" i="1"/>
  <c r="AA4264" i="1" s="1"/>
  <c r="AB4264" i="1" s="1"/>
  <c r="Z4265" i="1"/>
  <c r="AA4265" i="1" s="1"/>
  <c r="AB4265" i="1" s="1"/>
  <c r="Z4266" i="1"/>
  <c r="AA4266" i="1" s="1"/>
  <c r="AB4266" i="1" s="1"/>
  <c r="Z4267" i="1"/>
  <c r="AA4267" i="1" s="1"/>
  <c r="AB4267" i="1" s="1"/>
  <c r="Z4268" i="1"/>
  <c r="AA4268" i="1" s="1"/>
  <c r="AB4268" i="1" s="1"/>
  <c r="Z4269" i="1"/>
  <c r="AA4269" i="1" s="1"/>
  <c r="AB4269" i="1" s="1"/>
  <c r="Z4270" i="1"/>
  <c r="AA4270" i="1" s="1"/>
  <c r="AB4270" i="1" s="1"/>
  <c r="Z4271" i="1"/>
  <c r="AA4271" i="1" s="1"/>
  <c r="AB4271" i="1" s="1"/>
  <c r="Z4272" i="1"/>
  <c r="AA4272" i="1" s="1"/>
  <c r="AB4272" i="1" s="1"/>
  <c r="Z4273" i="1"/>
  <c r="AA4273" i="1" s="1"/>
  <c r="AB4273" i="1" s="1"/>
  <c r="Z4274" i="1"/>
  <c r="AA4274" i="1" s="1"/>
  <c r="AB4274" i="1" s="1"/>
  <c r="Z4275" i="1"/>
  <c r="AA4275" i="1" s="1"/>
  <c r="AB4275" i="1" s="1"/>
  <c r="Z4276" i="1"/>
  <c r="AA4276" i="1" s="1"/>
  <c r="AB4276" i="1" s="1"/>
  <c r="Z4277" i="1"/>
  <c r="AA4277" i="1" s="1"/>
  <c r="AB4277" i="1" s="1"/>
  <c r="Z4278" i="1"/>
  <c r="AA4278" i="1" s="1"/>
  <c r="AB4278" i="1" s="1"/>
  <c r="Z4279" i="1"/>
  <c r="AA4279" i="1" s="1"/>
  <c r="AB4279" i="1" s="1"/>
  <c r="Z4280" i="1"/>
  <c r="AA4280" i="1" s="1"/>
  <c r="AB4280" i="1" s="1"/>
  <c r="Z4281" i="1"/>
  <c r="AA4281" i="1" s="1"/>
  <c r="AB4281" i="1" s="1"/>
  <c r="Z4282" i="1"/>
  <c r="AA4282" i="1" s="1"/>
  <c r="AB4282" i="1" s="1"/>
  <c r="Z4283" i="1"/>
  <c r="AA4283" i="1" s="1"/>
  <c r="AB4283" i="1" s="1"/>
  <c r="Z4284" i="1"/>
  <c r="AA4284" i="1" s="1"/>
  <c r="AB4284" i="1" s="1"/>
  <c r="Z4285" i="1"/>
  <c r="AA4285" i="1" s="1"/>
  <c r="AB4285" i="1" s="1"/>
  <c r="Z4286" i="1"/>
  <c r="AA4286" i="1" s="1"/>
  <c r="AB4286" i="1" s="1"/>
  <c r="Z4287" i="1"/>
  <c r="AA4287" i="1" s="1"/>
  <c r="AB4287" i="1" s="1"/>
  <c r="Z4288" i="1"/>
  <c r="AA4288" i="1" s="1"/>
  <c r="AB4288" i="1" s="1"/>
  <c r="Z4289" i="1"/>
  <c r="AA4289" i="1" s="1"/>
  <c r="AB4289" i="1" s="1"/>
  <c r="Z4290" i="1"/>
  <c r="AA4290" i="1" s="1"/>
  <c r="AB4290" i="1" s="1"/>
  <c r="Z4291" i="1"/>
  <c r="AA4291" i="1" s="1"/>
  <c r="AB4291" i="1" s="1"/>
  <c r="Z4292" i="1"/>
  <c r="AA4292" i="1" s="1"/>
  <c r="AB4292" i="1" s="1"/>
  <c r="Z4293" i="1"/>
  <c r="AA4293" i="1" s="1"/>
  <c r="AB4293" i="1" s="1"/>
  <c r="Z4294" i="1"/>
  <c r="AA4294" i="1" s="1"/>
  <c r="AB4294" i="1" s="1"/>
  <c r="Z4295" i="1"/>
  <c r="AA4295" i="1" s="1"/>
  <c r="AB4295" i="1" s="1"/>
  <c r="Z4296" i="1"/>
  <c r="AA4296" i="1" s="1"/>
  <c r="AB4296" i="1" s="1"/>
  <c r="Z4297" i="1"/>
  <c r="AA4297" i="1" s="1"/>
  <c r="AB4297" i="1" s="1"/>
  <c r="Z4298" i="1"/>
  <c r="AA4298" i="1" s="1"/>
  <c r="AB4298" i="1" s="1"/>
  <c r="Z4299" i="1"/>
  <c r="AA4299" i="1" s="1"/>
  <c r="AB4299" i="1" s="1"/>
  <c r="Z4300" i="1"/>
  <c r="AA4300" i="1" s="1"/>
  <c r="AB4300" i="1" s="1"/>
  <c r="Z4301" i="1"/>
  <c r="AA4301" i="1" s="1"/>
  <c r="AB4301" i="1" s="1"/>
  <c r="Z4302" i="1"/>
  <c r="AA4302" i="1" s="1"/>
  <c r="AB4302" i="1" s="1"/>
  <c r="Z4303" i="1"/>
  <c r="AA4303" i="1" s="1"/>
  <c r="AB4303" i="1" s="1"/>
  <c r="Z4304" i="1"/>
  <c r="AA4304" i="1" s="1"/>
  <c r="AB4304" i="1" s="1"/>
  <c r="Z4305" i="1"/>
  <c r="AA4305" i="1" s="1"/>
  <c r="AB4305" i="1" s="1"/>
  <c r="Z4306" i="1"/>
  <c r="AA4306" i="1" s="1"/>
  <c r="AB4306" i="1" s="1"/>
  <c r="Z4307" i="1"/>
  <c r="AA4307" i="1" s="1"/>
  <c r="AB4307" i="1" s="1"/>
  <c r="Z4308" i="1"/>
  <c r="AA4308" i="1" s="1"/>
  <c r="AB4308" i="1" s="1"/>
  <c r="Z4309" i="1"/>
  <c r="AA4309" i="1" s="1"/>
  <c r="AB4309" i="1" s="1"/>
  <c r="Z4310" i="1"/>
  <c r="AA4310" i="1" s="1"/>
  <c r="AB4310" i="1" s="1"/>
  <c r="Z4311" i="1"/>
  <c r="AA4311" i="1" s="1"/>
  <c r="AB4311" i="1" s="1"/>
  <c r="Z4312" i="1"/>
  <c r="AA4312" i="1" s="1"/>
  <c r="AB4312" i="1" s="1"/>
  <c r="Z4313" i="1"/>
  <c r="AA4313" i="1" s="1"/>
  <c r="AB4313" i="1" s="1"/>
  <c r="Z4314" i="1"/>
  <c r="AA4314" i="1" s="1"/>
  <c r="AB4314" i="1" s="1"/>
  <c r="Z4315" i="1"/>
  <c r="AA4315" i="1" s="1"/>
  <c r="AB4315" i="1" s="1"/>
  <c r="Z4316" i="1"/>
  <c r="AA4316" i="1" s="1"/>
  <c r="AB4316" i="1" s="1"/>
  <c r="Z4317" i="1"/>
  <c r="AA4317" i="1" s="1"/>
  <c r="AB4317" i="1" s="1"/>
  <c r="Z4318" i="1"/>
  <c r="AA4318" i="1" s="1"/>
  <c r="AB4318" i="1" s="1"/>
  <c r="Z4319" i="1"/>
  <c r="AA4319" i="1" s="1"/>
  <c r="AB4319" i="1" s="1"/>
  <c r="Z4320" i="1"/>
  <c r="AA4320" i="1" s="1"/>
  <c r="AB4320" i="1" s="1"/>
  <c r="Z4321" i="1"/>
  <c r="AA4321" i="1" s="1"/>
  <c r="AB4321" i="1" s="1"/>
  <c r="Z4322" i="1"/>
  <c r="AA4322" i="1" s="1"/>
  <c r="AB4322" i="1" s="1"/>
  <c r="Z4323" i="1"/>
  <c r="AA4323" i="1" s="1"/>
  <c r="AB4323" i="1" s="1"/>
  <c r="Z4324" i="1"/>
  <c r="AA4324" i="1" s="1"/>
  <c r="AB4324" i="1" s="1"/>
  <c r="Z4325" i="1"/>
  <c r="AA4325" i="1" s="1"/>
  <c r="AB4325" i="1" s="1"/>
  <c r="Z4326" i="1"/>
  <c r="AA4326" i="1" s="1"/>
  <c r="AB4326" i="1" s="1"/>
  <c r="Z4327" i="1"/>
  <c r="AA4327" i="1" s="1"/>
  <c r="AB4327" i="1" s="1"/>
  <c r="Z4328" i="1"/>
  <c r="AA4328" i="1" s="1"/>
  <c r="AB4328" i="1" s="1"/>
  <c r="Z4329" i="1"/>
  <c r="AA4329" i="1" s="1"/>
  <c r="AB4329" i="1" s="1"/>
  <c r="Z4330" i="1"/>
  <c r="AA4330" i="1" s="1"/>
  <c r="AB4330" i="1" s="1"/>
  <c r="Z4331" i="1"/>
  <c r="AA4331" i="1" s="1"/>
  <c r="AB4331" i="1" s="1"/>
  <c r="Z4332" i="1"/>
  <c r="AA4332" i="1" s="1"/>
  <c r="AB4332" i="1" s="1"/>
  <c r="Z4333" i="1"/>
  <c r="AA4333" i="1" s="1"/>
  <c r="AB4333" i="1" s="1"/>
  <c r="Z4334" i="1"/>
  <c r="AA4334" i="1" s="1"/>
  <c r="AB4334" i="1" s="1"/>
  <c r="Z4335" i="1"/>
  <c r="AA4335" i="1" s="1"/>
  <c r="AB4335" i="1" s="1"/>
  <c r="Z4336" i="1"/>
  <c r="AA4336" i="1" s="1"/>
  <c r="AB4336" i="1" s="1"/>
  <c r="Z4337" i="1"/>
  <c r="AA4337" i="1" s="1"/>
  <c r="AB4337" i="1" s="1"/>
  <c r="Z4338" i="1"/>
  <c r="AA4338" i="1" s="1"/>
  <c r="AB4338" i="1" s="1"/>
  <c r="Z4339" i="1"/>
  <c r="AA4339" i="1" s="1"/>
  <c r="AB4339" i="1" s="1"/>
  <c r="Z4340" i="1"/>
  <c r="AA4340" i="1" s="1"/>
  <c r="AB4340" i="1" s="1"/>
  <c r="Z4341" i="1"/>
  <c r="AA4341" i="1" s="1"/>
  <c r="AB4341" i="1" s="1"/>
  <c r="Z4342" i="1"/>
  <c r="AA4342" i="1" s="1"/>
  <c r="AB4342" i="1" s="1"/>
  <c r="Z4343" i="1"/>
  <c r="AA4343" i="1" s="1"/>
  <c r="AB4343" i="1" s="1"/>
  <c r="Z4344" i="1"/>
  <c r="AA4344" i="1" s="1"/>
  <c r="AB4344" i="1" s="1"/>
  <c r="Z4345" i="1"/>
  <c r="AA4345" i="1" s="1"/>
  <c r="AB4345" i="1" s="1"/>
  <c r="Z4346" i="1"/>
  <c r="AA4346" i="1" s="1"/>
  <c r="AB4346" i="1" s="1"/>
  <c r="Z4347" i="1"/>
  <c r="AA4347" i="1" s="1"/>
  <c r="AB4347" i="1" s="1"/>
  <c r="Z4348" i="1"/>
  <c r="AA4348" i="1" s="1"/>
  <c r="AB4348" i="1" s="1"/>
  <c r="Z4349" i="1"/>
  <c r="AA4349" i="1" s="1"/>
  <c r="AB4349" i="1" s="1"/>
  <c r="Z4350" i="1"/>
  <c r="AA4350" i="1" s="1"/>
  <c r="AB4350" i="1" s="1"/>
  <c r="Z4351" i="1"/>
  <c r="AA4351" i="1" s="1"/>
  <c r="AB4351" i="1" s="1"/>
  <c r="Z4352" i="1"/>
  <c r="AA4352" i="1" s="1"/>
  <c r="AB4352" i="1" s="1"/>
  <c r="Z4353" i="1"/>
  <c r="AA4353" i="1" s="1"/>
  <c r="AB4353" i="1" s="1"/>
  <c r="Z4354" i="1"/>
  <c r="AA4354" i="1" s="1"/>
  <c r="AB4354" i="1" s="1"/>
  <c r="Z4355" i="1"/>
  <c r="AA4355" i="1" s="1"/>
  <c r="AB4355" i="1" s="1"/>
  <c r="Z4356" i="1"/>
  <c r="AA4356" i="1" s="1"/>
  <c r="AB4356" i="1" s="1"/>
  <c r="Z4357" i="1"/>
  <c r="AA4357" i="1" s="1"/>
  <c r="AB4357" i="1" s="1"/>
  <c r="Z4358" i="1"/>
  <c r="AA4358" i="1" s="1"/>
  <c r="AB4358" i="1" s="1"/>
  <c r="Z4359" i="1"/>
  <c r="AA4359" i="1" s="1"/>
  <c r="AB4359" i="1" s="1"/>
  <c r="Z4360" i="1"/>
  <c r="AA4360" i="1" s="1"/>
  <c r="AB4360" i="1" s="1"/>
  <c r="Z4361" i="1"/>
  <c r="AA4361" i="1" s="1"/>
  <c r="AB4361" i="1" s="1"/>
  <c r="Z4362" i="1"/>
  <c r="AA4362" i="1" s="1"/>
  <c r="AB4362" i="1" s="1"/>
  <c r="Z4363" i="1"/>
  <c r="AA4363" i="1" s="1"/>
  <c r="AB4363" i="1" s="1"/>
  <c r="Z4364" i="1"/>
  <c r="AA4364" i="1" s="1"/>
  <c r="AB4364" i="1" s="1"/>
  <c r="Z4365" i="1"/>
  <c r="AA4365" i="1" s="1"/>
  <c r="AB4365" i="1" s="1"/>
  <c r="Z4366" i="1"/>
  <c r="AA4366" i="1" s="1"/>
  <c r="AB4366" i="1" s="1"/>
  <c r="Z4367" i="1"/>
  <c r="AA4367" i="1" s="1"/>
  <c r="AB4367" i="1" s="1"/>
  <c r="Z4368" i="1"/>
  <c r="AA4368" i="1" s="1"/>
  <c r="AB4368" i="1" s="1"/>
  <c r="Z4369" i="1"/>
  <c r="AA4369" i="1" s="1"/>
  <c r="AB4369" i="1" s="1"/>
  <c r="Z4370" i="1"/>
  <c r="AA4370" i="1" s="1"/>
  <c r="AB4370" i="1" s="1"/>
  <c r="Z4371" i="1"/>
  <c r="AA4371" i="1" s="1"/>
  <c r="AB4371" i="1" s="1"/>
  <c r="Z4372" i="1"/>
  <c r="AA4372" i="1" s="1"/>
  <c r="AB4372" i="1" s="1"/>
  <c r="Z4373" i="1"/>
  <c r="AA4373" i="1" s="1"/>
  <c r="AB4373" i="1" s="1"/>
  <c r="Z4374" i="1"/>
  <c r="AA4374" i="1" s="1"/>
  <c r="AB4374" i="1" s="1"/>
  <c r="Z4375" i="1"/>
  <c r="AA4375" i="1" s="1"/>
  <c r="AB4375" i="1" s="1"/>
  <c r="Z4376" i="1"/>
  <c r="AA4376" i="1" s="1"/>
  <c r="AB4376" i="1" s="1"/>
  <c r="Z4377" i="1"/>
  <c r="AA4377" i="1" s="1"/>
  <c r="AB4377" i="1" s="1"/>
  <c r="Z4378" i="1"/>
  <c r="AA4378" i="1" s="1"/>
  <c r="AB4378" i="1" s="1"/>
  <c r="Z4379" i="1"/>
  <c r="AA4379" i="1" s="1"/>
  <c r="AB4379" i="1" s="1"/>
  <c r="Z4380" i="1"/>
  <c r="AA4380" i="1" s="1"/>
  <c r="AB4380" i="1" s="1"/>
  <c r="Z4381" i="1"/>
  <c r="AA4381" i="1" s="1"/>
  <c r="AB4381" i="1" s="1"/>
  <c r="Z4382" i="1"/>
  <c r="AA4382" i="1" s="1"/>
  <c r="AB4382" i="1" s="1"/>
  <c r="Z4383" i="1"/>
  <c r="AA4383" i="1" s="1"/>
  <c r="AB4383" i="1" s="1"/>
  <c r="Z4384" i="1"/>
  <c r="AA4384" i="1" s="1"/>
  <c r="AB4384" i="1" s="1"/>
  <c r="Z4385" i="1"/>
  <c r="AA4385" i="1" s="1"/>
  <c r="AB4385" i="1" s="1"/>
  <c r="Z4386" i="1"/>
  <c r="AA4386" i="1" s="1"/>
  <c r="AB4386" i="1" s="1"/>
  <c r="Z4387" i="1"/>
  <c r="AA4387" i="1" s="1"/>
  <c r="AB4387" i="1" s="1"/>
  <c r="Z4388" i="1"/>
  <c r="AA4388" i="1" s="1"/>
  <c r="AB4388" i="1" s="1"/>
  <c r="Z4389" i="1"/>
  <c r="AA4389" i="1" s="1"/>
  <c r="AB4389" i="1" s="1"/>
  <c r="Z4390" i="1"/>
  <c r="AA4390" i="1" s="1"/>
  <c r="AB4390" i="1" s="1"/>
  <c r="Z4391" i="1"/>
  <c r="AA4391" i="1" s="1"/>
  <c r="AB4391" i="1" s="1"/>
  <c r="Z4392" i="1"/>
  <c r="AA4392" i="1" s="1"/>
  <c r="AB4392" i="1" s="1"/>
  <c r="Z4393" i="1"/>
  <c r="AA4393" i="1" s="1"/>
  <c r="AB4393" i="1" s="1"/>
  <c r="Z4394" i="1"/>
  <c r="AA4394" i="1" s="1"/>
  <c r="AB4394" i="1" s="1"/>
  <c r="Z4395" i="1"/>
  <c r="AA4395" i="1" s="1"/>
  <c r="AB4395" i="1" s="1"/>
  <c r="Z4396" i="1"/>
  <c r="AA4396" i="1" s="1"/>
  <c r="AB4396" i="1" s="1"/>
  <c r="Z4397" i="1"/>
  <c r="AA4397" i="1" s="1"/>
  <c r="AB4397" i="1" s="1"/>
  <c r="Z4398" i="1"/>
  <c r="AA4398" i="1" s="1"/>
  <c r="AB4398" i="1" s="1"/>
  <c r="Z4399" i="1"/>
  <c r="AA4399" i="1" s="1"/>
  <c r="AB4399" i="1" s="1"/>
  <c r="Z4400" i="1"/>
  <c r="AA4400" i="1" s="1"/>
  <c r="AB4400" i="1" s="1"/>
  <c r="Z4401" i="1"/>
  <c r="AA4401" i="1" s="1"/>
  <c r="AB4401" i="1" s="1"/>
  <c r="Z4402" i="1"/>
  <c r="AA4402" i="1" s="1"/>
  <c r="AB4402" i="1" s="1"/>
  <c r="Z4403" i="1"/>
  <c r="AA4403" i="1" s="1"/>
  <c r="AB4403" i="1" s="1"/>
  <c r="Z4404" i="1"/>
  <c r="AA4404" i="1" s="1"/>
  <c r="AB4404" i="1" s="1"/>
  <c r="Z4405" i="1"/>
  <c r="AA4405" i="1" s="1"/>
  <c r="AB4405" i="1" s="1"/>
  <c r="Z4406" i="1"/>
  <c r="AA4406" i="1" s="1"/>
  <c r="AB4406" i="1" s="1"/>
  <c r="Z4407" i="1"/>
  <c r="AA4407" i="1" s="1"/>
  <c r="AB4407" i="1" s="1"/>
  <c r="Z4408" i="1"/>
  <c r="AA4408" i="1" s="1"/>
  <c r="AB4408" i="1" s="1"/>
  <c r="Z4409" i="1"/>
  <c r="AA4409" i="1" s="1"/>
  <c r="AB4409" i="1" s="1"/>
  <c r="Z4410" i="1"/>
  <c r="AA4410" i="1" s="1"/>
  <c r="AB4410" i="1" s="1"/>
  <c r="Z4411" i="1"/>
  <c r="AA4411" i="1" s="1"/>
  <c r="AB4411" i="1" s="1"/>
  <c r="Z4412" i="1"/>
  <c r="AA4412" i="1" s="1"/>
  <c r="AB4412" i="1" s="1"/>
  <c r="Z4413" i="1"/>
  <c r="AA4413" i="1" s="1"/>
  <c r="AB4413" i="1" s="1"/>
  <c r="Z4414" i="1"/>
  <c r="AA4414" i="1" s="1"/>
  <c r="AB4414" i="1" s="1"/>
  <c r="Z4415" i="1"/>
  <c r="AA4415" i="1" s="1"/>
  <c r="AB4415" i="1" s="1"/>
  <c r="Z4416" i="1"/>
  <c r="AA4416" i="1" s="1"/>
  <c r="AB4416" i="1" s="1"/>
  <c r="Z4417" i="1"/>
  <c r="AA4417" i="1" s="1"/>
  <c r="AB4417" i="1" s="1"/>
  <c r="Z4418" i="1"/>
  <c r="AA4418" i="1" s="1"/>
  <c r="AB4418" i="1" s="1"/>
  <c r="Z4419" i="1"/>
  <c r="AA4419" i="1" s="1"/>
  <c r="AB4419" i="1" s="1"/>
  <c r="Z4420" i="1"/>
  <c r="AA4420" i="1" s="1"/>
  <c r="AB4420" i="1" s="1"/>
  <c r="Z4421" i="1"/>
  <c r="AA4421" i="1" s="1"/>
  <c r="AB4421" i="1" s="1"/>
  <c r="Z4422" i="1"/>
  <c r="AA4422" i="1" s="1"/>
  <c r="AB4422" i="1" s="1"/>
  <c r="Z4423" i="1"/>
  <c r="AA4423" i="1" s="1"/>
  <c r="AB4423" i="1" s="1"/>
  <c r="Z4424" i="1"/>
  <c r="AA4424" i="1" s="1"/>
  <c r="AB4424" i="1" s="1"/>
  <c r="Z4425" i="1"/>
  <c r="AA4425" i="1" s="1"/>
  <c r="AB4425" i="1" s="1"/>
  <c r="Z4426" i="1"/>
  <c r="AA4426" i="1" s="1"/>
  <c r="AB4426" i="1" s="1"/>
  <c r="Z4427" i="1"/>
  <c r="AA4427" i="1" s="1"/>
  <c r="AB4427" i="1" s="1"/>
  <c r="Z4428" i="1"/>
  <c r="AA4428" i="1" s="1"/>
  <c r="AB4428" i="1" s="1"/>
  <c r="Z4429" i="1"/>
  <c r="AA4429" i="1" s="1"/>
  <c r="AB4429" i="1" s="1"/>
  <c r="Z4430" i="1"/>
  <c r="AA4430" i="1" s="1"/>
  <c r="AB4430" i="1" s="1"/>
  <c r="Z4431" i="1"/>
  <c r="AA4431" i="1" s="1"/>
  <c r="AB4431" i="1" s="1"/>
  <c r="Z4432" i="1"/>
  <c r="AA4432" i="1" s="1"/>
  <c r="AB4432" i="1" s="1"/>
  <c r="Z4433" i="1"/>
  <c r="AA4433" i="1" s="1"/>
  <c r="AB4433" i="1" s="1"/>
  <c r="Z4434" i="1"/>
  <c r="AA4434" i="1" s="1"/>
  <c r="AB4434" i="1" s="1"/>
  <c r="Z4435" i="1"/>
  <c r="AA4435" i="1" s="1"/>
  <c r="AB4435" i="1" s="1"/>
  <c r="Z4436" i="1"/>
  <c r="AA4436" i="1" s="1"/>
  <c r="AB4436" i="1" s="1"/>
  <c r="Z4437" i="1"/>
  <c r="AA4437" i="1" s="1"/>
  <c r="AB4437" i="1" s="1"/>
  <c r="Z4438" i="1"/>
  <c r="AA4438" i="1" s="1"/>
  <c r="AB4438" i="1" s="1"/>
  <c r="Z4439" i="1"/>
  <c r="AA4439" i="1" s="1"/>
  <c r="AB4439" i="1" s="1"/>
  <c r="Z4440" i="1"/>
  <c r="AA4440" i="1" s="1"/>
  <c r="AB4440" i="1" s="1"/>
  <c r="Z4441" i="1"/>
  <c r="AA4441" i="1" s="1"/>
  <c r="AB4441" i="1" s="1"/>
  <c r="Z4442" i="1"/>
  <c r="AA4442" i="1" s="1"/>
  <c r="AB4442" i="1" s="1"/>
  <c r="Z4443" i="1"/>
  <c r="AA4443" i="1" s="1"/>
  <c r="AB4443" i="1" s="1"/>
  <c r="Z4444" i="1"/>
  <c r="AA4444" i="1" s="1"/>
  <c r="AB4444" i="1" s="1"/>
  <c r="Z4445" i="1"/>
  <c r="AA4445" i="1" s="1"/>
  <c r="AB4445" i="1" s="1"/>
  <c r="Z4446" i="1"/>
  <c r="AA4446" i="1" s="1"/>
  <c r="AB4446" i="1" s="1"/>
  <c r="Z4447" i="1"/>
  <c r="AA4447" i="1" s="1"/>
  <c r="AB4447" i="1" s="1"/>
  <c r="Z4448" i="1"/>
  <c r="AA4448" i="1" s="1"/>
  <c r="AB4448" i="1" s="1"/>
  <c r="Z4449" i="1"/>
  <c r="AA4449" i="1" s="1"/>
  <c r="AB4449" i="1" s="1"/>
  <c r="Z4450" i="1"/>
  <c r="AA4450" i="1" s="1"/>
  <c r="AB4450" i="1" s="1"/>
  <c r="Z4451" i="1"/>
  <c r="AA4451" i="1" s="1"/>
  <c r="AB4451" i="1" s="1"/>
  <c r="Z4452" i="1"/>
  <c r="AA4452" i="1" s="1"/>
  <c r="AB4452" i="1" s="1"/>
  <c r="Z4453" i="1"/>
  <c r="AA4453" i="1" s="1"/>
  <c r="AB4453" i="1" s="1"/>
  <c r="Z4454" i="1"/>
  <c r="AA4454" i="1" s="1"/>
  <c r="AB4454" i="1" s="1"/>
  <c r="Z4455" i="1"/>
  <c r="AA4455" i="1" s="1"/>
  <c r="AB4455" i="1" s="1"/>
  <c r="Z4456" i="1"/>
  <c r="AA4456" i="1" s="1"/>
  <c r="AB4456" i="1" s="1"/>
  <c r="Z4457" i="1"/>
  <c r="AA4457" i="1" s="1"/>
  <c r="AB4457" i="1" s="1"/>
  <c r="Z4458" i="1"/>
  <c r="AA4458" i="1" s="1"/>
  <c r="AB4458" i="1" s="1"/>
  <c r="Z4459" i="1"/>
  <c r="AA4459" i="1" s="1"/>
  <c r="AB4459" i="1" s="1"/>
  <c r="Z4460" i="1"/>
  <c r="AA4460" i="1" s="1"/>
  <c r="AB4460" i="1" s="1"/>
  <c r="Z4461" i="1"/>
  <c r="AA4461" i="1" s="1"/>
  <c r="AB4461" i="1" s="1"/>
  <c r="Z4462" i="1"/>
  <c r="AA4462" i="1" s="1"/>
  <c r="AB4462" i="1" s="1"/>
  <c r="Z4463" i="1"/>
  <c r="AA4463" i="1" s="1"/>
  <c r="AB4463" i="1" s="1"/>
  <c r="Z4464" i="1"/>
  <c r="AA4464" i="1" s="1"/>
  <c r="AB4464" i="1" s="1"/>
  <c r="Z4465" i="1"/>
  <c r="AA4465" i="1" s="1"/>
  <c r="AB4465" i="1" s="1"/>
  <c r="Z4466" i="1"/>
  <c r="AA4466" i="1" s="1"/>
  <c r="AB4466" i="1" s="1"/>
  <c r="Z4467" i="1"/>
  <c r="AA4467" i="1" s="1"/>
  <c r="AB4467" i="1" s="1"/>
  <c r="Z4468" i="1"/>
  <c r="AA4468" i="1" s="1"/>
  <c r="AB4468" i="1" s="1"/>
  <c r="Z4469" i="1"/>
  <c r="AA4469" i="1" s="1"/>
  <c r="AB4469" i="1" s="1"/>
  <c r="Z4470" i="1"/>
  <c r="AA4470" i="1" s="1"/>
  <c r="AB4470" i="1" s="1"/>
  <c r="Z4471" i="1"/>
  <c r="AA4471" i="1" s="1"/>
  <c r="AB4471" i="1" s="1"/>
  <c r="Z4472" i="1"/>
  <c r="AA4472" i="1" s="1"/>
  <c r="AB4472" i="1" s="1"/>
  <c r="Z4473" i="1"/>
  <c r="AA4473" i="1" s="1"/>
  <c r="AB4473" i="1" s="1"/>
  <c r="Z4474" i="1"/>
  <c r="AA4474" i="1" s="1"/>
  <c r="AB4474" i="1" s="1"/>
  <c r="Z4475" i="1"/>
  <c r="AA4475" i="1" s="1"/>
  <c r="AB4475" i="1" s="1"/>
  <c r="Z4476" i="1"/>
  <c r="AA4476" i="1" s="1"/>
  <c r="AB4476" i="1" s="1"/>
  <c r="Z4477" i="1"/>
  <c r="AA4477" i="1" s="1"/>
  <c r="AB4477" i="1" s="1"/>
  <c r="Z4478" i="1"/>
  <c r="AA4478" i="1" s="1"/>
  <c r="AB4478" i="1" s="1"/>
  <c r="Z4479" i="1"/>
  <c r="AA4479" i="1" s="1"/>
  <c r="AB4479" i="1" s="1"/>
  <c r="Z4480" i="1"/>
  <c r="AA4480" i="1" s="1"/>
  <c r="AB4480" i="1" s="1"/>
  <c r="Z4481" i="1"/>
  <c r="AA4481" i="1" s="1"/>
  <c r="AB4481" i="1" s="1"/>
  <c r="Z4482" i="1"/>
  <c r="AA4482" i="1" s="1"/>
  <c r="AB4482" i="1" s="1"/>
  <c r="Z4483" i="1"/>
  <c r="AA4483" i="1" s="1"/>
  <c r="AB4483" i="1" s="1"/>
  <c r="Z4484" i="1"/>
  <c r="AA4484" i="1" s="1"/>
  <c r="AB4484" i="1" s="1"/>
  <c r="Z4485" i="1"/>
  <c r="AA4485" i="1" s="1"/>
  <c r="AB4485" i="1" s="1"/>
  <c r="Z4486" i="1"/>
  <c r="AA4486" i="1" s="1"/>
  <c r="AB4486" i="1" s="1"/>
  <c r="Z4487" i="1"/>
  <c r="AA4487" i="1" s="1"/>
  <c r="AB4487" i="1" s="1"/>
  <c r="Z4488" i="1"/>
  <c r="AA4488" i="1" s="1"/>
  <c r="AB4488" i="1" s="1"/>
  <c r="Z4489" i="1"/>
  <c r="AA4489" i="1" s="1"/>
  <c r="AB4489" i="1" s="1"/>
  <c r="Z4490" i="1"/>
  <c r="AA4490" i="1" s="1"/>
  <c r="AB4490" i="1" s="1"/>
  <c r="Z4491" i="1"/>
  <c r="AA4491" i="1" s="1"/>
  <c r="AB4491" i="1" s="1"/>
  <c r="Z4492" i="1"/>
  <c r="AA4492" i="1" s="1"/>
  <c r="AB4492" i="1" s="1"/>
  <c r="Z4493" i="1"/>
  <c r="AA4493" i="1" s="1"/>
  <c r="AB4493" i="1" s="1"/>
  <c r="Z4494" i="1"/>
  <c r="AA4494" i="1" s="1"/>
  <c r="AB4494" i="1" s="1"/>
  <c r="Z4495" i="1"/>
  <c r="AA4495" i="1" s="1"/>
  <c r="AB4495" i="1" s="1"/>
  <c r="Z4496" i="1"/>
  <c r="AA4496" i="1" s="1"/>
  <c r="AB4496" i="1" s="1"/>
  <c r="Z4497" i="1"/>
  <c r="AA4497" i="1" s="1"/>
  <c r="AB4497" i="1" s="1"/>
  <c r="Z4498" i="1"/>
  <c r="AA4498" i="1" s="1"/>
  <c r="AB4498" i="1" s="1"/>
  <c r="Z4499" i="1"/>
  <c r="AA4499" i="1" s="1"/>
  <c r="AB4499" i="1" s="1"/>
  <c r="Z4500" i="1"/>
  <c r="AA4500" i="1" s="1"/>
  <c r="AB4500" i="1" s="1"/>
  <c r="Z4501" i="1"/>
  <c r="AA4501" i="1" s="1"/>
  <c r="AB4501" i="1" s="1"/>
  <c r="Z4502" i="1"/>
  <c r="AA4502" i="1" s="1"/>
  <c r="AB4502" i="1" s="1"/>
  <c r="Z4503" i="1"/>
  <c r="AA4503" i="1" s="1"/>
  <c r="AB4503" i="1" s="1"/>
  <c r="Z4504" i="1"/>
  <c r="AA4504" i="1" s="1"/>
  <c r="AB4504" i="1" s="1"/>
  <c r="Z4505" i="1"/>
  <c r="AA4505" i="1" s="1"/>
  <c r="AB4505" i="1" s="1"/>
  <c r="Z4506" i="1"/>
  <c r="AA4506" i="1" s="1"/>
  <c r="AB4506" i="1" s="1"/>
  <c r="Z4507" i="1"/>
  <c r="AA4507" i="1" s="1"/>
  <c r="AB4507" i="1" s="1"/>
  <c r="Z4508" i="1"/>
  <c r="AA4508" i="1" s="1"/>
  <c r="AB4508" i="1" s="1"/>
  <c r="Z4509" i="1"/>
  <c r="AA4509" i="1" s="1"/>
  <c r="AB4509" i="1" s="1"/>
  <c r="Z4510" i="1"/>
  <c r="AA4510" i="1" s="1"/>
  <c r="AB4510" i="1" s="1"/>
  <c r="Z4511" i="1"/>
  <c r="AA4511" i="1" s="1"/>
  <c r="AB4511" i="1" s="1"/>
  <c r="Z4512" i="1"/>
  <c r="AA4512" i="1" s="1"/>
  <c r="AB4512" i="1" s="1"/>
  <c r="Z4513" i="1"/>
  <c r="AA4513" i="1" s="1"/>
  <c r="AB4513" i="1" s="1"/>
  <c r="Z4514" i="1"/>
  <c r="AA4514" i="1" s="1"/>
  <c r="AB4514" i="1" s="1"/>
  <c r="Z4515" i="1"/>
  <c r="AA4515" i="1" s="1"/>
  <c r="AB4515" i="1" s="1"/>
  <c r="Z4516" i="1"/>
  <c r="AA4516" i="1" s="1"/>
  <c r="AB4516" i="1" s="1"/>
  <c r="Z4517" i="1"/>
  <c r="AA4517" i="1" s="1"/>
  <c r="AB4517" i="1" s="1"/>
  <c r="Z4518" i="1"/>
  <c r="AA4518" i="1" s="1"/>
  <c r="AB4518" i="1" s="1"/>
  <c r="Z4519" i="1"/>
  <c r="AA4519" i="1" s="1"/>
  <c r="AB4519" i="1" s="1"/>
  <c r="Z4520" i="1"/>
  <c r="AA4520" i="1" s="1"/>
  <c r="AB4520" i="1" s="1"/>
  <c r="Z4521" i="1"/>
  <c r="AA4521" i="1" s="1"/>
  <c r="AB4521" i="1" s="1"/>
  <c r="Z4522" i="1"/>
  <c r="AA4522" i="1" s="1"/>
  <c r="AB4522" i="1" s="1"/>
  <c r="Z4523" i="1"/>
  <c r="AA4523" i="1" s="1"/>
  <c r="AB4523" i="1" s="1"/>
  <c r="Z4524" i="1"/>
  <c r="AA4524" i="1" s="1"/>
  <c r="AB4524" i="1" s="1"/>
  <c r="Z4525" i="1"/>
  <c r="AA4525" i="1" s="1"/>
  <c r="AB4525" i="1" s="1"/>
  <c r="Z4526" i="1"/>
  <c r="AA4526" i="1" s="1"/>
  <c r="AB4526" i="1" s="1"/>
  <c r="Z4527" i="1"/>
  <c r="AA4527" i="1" s="1"/>
  <c r="AB4527" i="1" s="1"/>
  <c r="Z4528" i="1"/>
  <c r="AA4528" i="1" s="1"/>
  <c r="AB4528" i="1" s="1"/>
  <c r="Z4529" i="1"/>
  <c r="AA4529" i="1" s="1"/>
  <c r="AB4529" i="1" s="1"/>
  <c r="Z4530" i="1"/>
  <c r="AA4530" i="1" s="1"/>
  <c r="AB4530" i="1" s="1"/>
  <c r="Z4531" i="1"/>
  <c r="AA4531" i="1" s="1"/>
  <c r="AB4531" i="1" s="1"/>
  <c r="Z4532" i="1"/>
  <c r="AA4532" i="1" s="1"/>
  <c r="AB4532" i="1" s="1"/>
  <c r="Z4533" i="1"/>
  <c r="AA4533" i="1" s="1"/>
  <c r="AB4533" i="1" s="1"/>
  <c r="Z4534" i="1"/>
  <c r="AA4534" i="1" s="1"/>
  <c r="AB4534" i="1" s="1"/>
  <c r="Z4535" i="1"/>
  <c r="AA4535" i="1" s="1"/>
  <c r="AB4535" i="1" s="1"/>
  <c r="Z4536" i="1"/>
  <c r="AA4536" i="1" s="1"/>
  <c r="AB4536" i="1" s="1"/>
  <c r="Z4537" i="1"/>
  <c r="AA4537" i="1" s="1"/>
  <c r="AB4537" i="1" s="1"/>
  <c r="Z4538" i="1"/>
  <c r="AA4538" i="1" s="1"/>
  <c r="AB4538" i="1" s="1"/>
  <c r="Z4539" i="1"/>
  <c r="AA4539" i="1" s="1"/>
  <c r="AB4539" i="1" s="1"/>
  <c r="Z4540" i="1"/>
  <c r="AA4540" i="1" s="1"/>
  <c r="AB4540" i="1" s="1"/>
  <c r="Z4541" i="1"/>
  <c r="AA4541" i="1" s="1"/>
  <c r="AB4541" i="1" s="1"/>
  <c r="Z4542" i="1"/>
  <c r="AA4542" i="1" s="1"/>
  <c r="AB4542" i="1" s="1"/>
  <c r="Z4543" i="1"/>
  <c r="AA4543" i="1" s="1"/>
  <c r="AB4543" i="1" s="1"/>
  <c r="Z4544" i="1"/>
  <c r="AA4544" i="1" s="1"/>
  <c r="AB4544" i="1" s="1"/>
  <c r="Z4545" i="1"/>
  <c r="AA4545" i="1" s="1"/>
  <c r="AB4545" i="1" s="1"/>
  <c r="Z4546" i="1"/>
  <c r="AA4546" i="1" s="1"/>
  <c r="AB4546" i="1" s="1"/>
  <c r="Z4547" i="1"/>
  <c r="AA4547" i="1" s="1"/>
  <c r="AB4547" i="1" s="1"/>
  <c r="Z4548" i="1"/>
  <c r="AA4548" i="1" s="1"/>
  <c r="AB4548" i="1" s="1"/>
  <c r="Z4549" i="1"/>
  <c r="AA4549" i="1" s="1"/>
  <c r="AB4549" i="1" s="1"/>
  <c r="Z4550" i="1"/>
  <c r="AA4550" i="1" s="1"/>
  <c r="AB4550" i="1" s="1"/>
  <c r="Z4551" i="1"/>
  <c r="AA4551" i="1" s="1"/>
  <c r="AB4551" i="1" s="1"/>
  <c r="Z4552" i="1"/>
  <c r="AA4552" i="1" s="1"/>
  <c r="AB4552" i="1" s="1"/>
  <c r="Z4553" i="1"/>
  <c r="AA4553" i="1" s="1"/>
  <c r="AB4553" i="1" s="1"/>
  <c r="Z4554" i="1"/>
  <c r="AA4554" i="1" s="1"/>
  <c r="AB4554" i="1" s="1"/>
  <c r="Z4555" i="1"/>
  <c r="AA4555" i="1" s="1"/>
  <c r="AB4555" i="1" s="1"/>
  <c r="Z4556" i="1"/>
  <c r="AA4556" i="1" s="1"/>
  <c r="AB4556" i="1" s="1"/>
  <c r="Z4557" i="1"/>
  <c r="AA4557" i="1" s="1"/>
  <c r="AB4557" i="1" s="1"/>
  <c r="Z4558" i="1"/>
  <c r="AA4558" i="1" s="1"/>
  <c r="AB4558" i="1" s="1"/>
  <c r="Z4559" i="1"/>
  <c r="AA4559" i="1" s="1"/>
  <c r="AB4559" i="1" s="1"/>
  <c r="Z4560" i="1"/>
  <c r="AA4560" i="1" s="1"/>
  <c r="AB4560" i="1" s="1"/>
  <c r="Z4561" i="1"/>
  <c r="AA4561" i="1" s="1"/>
  <c r="AB4561" i="1" s="1"/>
  <c r="Z4562" i="1"/>
  <c r="AA4562" i="1" s="1"/>
  <c r="AB4562" i="1" s="1"/>
  <c r="Z4563" i="1"/>
  <c r="AA4563" i="1" s="1"/>
  <c r="AB4563" i="1" s="1"/>
  <c r="Z4564" i="1"/>
  <c r="AA4564" i="1" s="1"/>
  <c r="AB4564" i="1" s="1"/>
  <c r="Z4565" i="1"/>
  <c r="AA4565" i="1" s="1"/>
  <c r="AB4565" i="1" s="1"/>
  <c r="Z4566" i="1"/>
  <c r="AA4566" i="1" s="1"/>
  <c r="AB4566" i="1" s="1"/>
  <c r="Z4567" i="1"/>
  <c r="AA4567" i="1" s="1"/>
  <c r="AB4567" i="1" s="1"/>
  <c r="Z4568" i="1"/>
  <c r="AA4568" i="1" s="1"/>
  <c r="AB4568" i="1" s="1"/>
  <c r="Z4569" i="1"/>
  <c r="AA4569" i="1" s="1"/>
  <c r="AB4569" i="1" s="1"/>
  <c r="Z4570" i="1"/>
  <c r="AA4570" i="1" s="1"/>
  <c r="AB4570" i="1" s="1"/>
  <c r="Z4571" i="1"/>
  <c r="AA4571" i="1" s="1"/>
  <c r="AB4571" i="1" s="1"/>
  <c r="Z4572" i="1"/>
  <c r="AA4572" i="1" s="1"/>
  <c r="AB4572" i="1" s="1"/>
  <c r="Z4573" i="1"/>
  <c r="AA4573" i="1" s="1"/>
  <c r="AB4573" i="1" s="1"/>
  <c r="Z4574" i="1"/>
  <c r="AA4574" i="1" s="1"/>
  <c r="AB4574" i="1" s="1"/>
  <c r="Z4575" i="1"/>
  <c r="AA4575" i="1" s="1"/>
  <c r="AB4575" i="1" s="1"/>
  <c r="Z4576" i="1"/>
  <c r="AA4576" i="1" s="1"/>
  <c r="AB4576" i="1" s="1"/>
  <c r="Z4577" i="1"/>
  <c r="AA4577" i="1" s="1"/>
  <c r="AB4577" i="1" s="1"/>
  <c r="Z4578" i="1"/>
  <c r="AA4578" i="1" s="1"/>
  <c r="AB4578" i="1" s="1"/>
  <c r="Z4579" i="1"/>
  <c r="AA4579" i="1" s="1"/>
  <c r="AB4579" i="1" s="1"/>
  <c r="Z4580" i="1"/>
  <c r="AA4580" i="1" s="1"/>
  <c r="AB4580" i="1" s="1"/>
  <c r="Z4581" i="1"/>
  <c r="AA4581" i="1" s="1"/>
  <c r="AB4581" i="1" s="1"/>
  <c r="Z4582" i="1"/>
  <c r="AA4582" i="1" s="1"/>
  <c r="AB4582" i="1" s="1"/>
  <c r="Z4583" i="1"/>
  <c r="AA4583" i="1" s="1"/>
  <c r="AB4583" i="1" s="1"/>
  <c r="Z4584" i="1"/>
  <c r="AA4584" i="1" s="1"/>
  <c r="AB4584" i="1" s="1"/>
  <c r="Z4585" i="1"/>
  <c r="AA4585" i="1" s="1"/>
  <c r="AB4585" i="1" s="1"/>
  <c r="Z4586" i="1"/>
  <c r="AA4586" i="1" s="1"/>
  <c r="AB4586" i="1" s="1"/>
  <c r="Z4587" i="1"/>
  <c r="AA4587" i="1" s="1"/>
  <c r="AB4587" i="1" s="1"/>
  <c r="Z4588" i="1"/>
  <c r="AA4588" i="1" s="1"/>
  <c r="AB4588" i="1" s="1"/>
  <c r="Z4589" i="1"/>
  <c r="AA4589" i="1" s="1"/>
  <c r="AB4589" i="1" s="1"/>
  <c r="Z4590" i="1"/>
  <c r="AA4590" i="1" s="1"/>
  <c r="AB4590" i="1" s="1"/>
  <c r="Z4591" i="1"/>
  <c r="AA4591" i="1" s="1"/>
  <c r="AB4591" i="1" s="1"/>
  <c r="Z4592" i="1"/>
  <c r="AA4592" i="1" s="1"/>
  <c r="AB4592" i="1" s="1"/>
  <c r="Z4593" i="1"/>
  <c r="AA4593" i="1" s="1"/>
  <c r="AB4593" i="1" s="1"/>
  <c r="Z4594" i="1"/>
  <c r="AA4594" i="1" s="1"/>
  <c r="AB4594" i="1" s="1"/>
  <c r="Z4595" i="1"/>
  <c r="AA4595" i="1" s="1"/>
  <c r="AB4595" i="1" s="1"/>
  <c r="Z4596" i="1"/>
  <c r="AA4596" i="1" s="1"/>
  <c r="AB4596" i="1" s="1"/>
  <c r="Z4597" i="1"/>
  <c r="AA4597" i="1" s="1"/>
  <c r="AB4597" i="1" s="1"/>
  <c r="Z4598" i="1"/>
  <c r="AA4598" i="1" s="1"/>
  <c r="AB4598" i="1" s="1"/>
  <c r="Z4599" i="1"/>
  <c r="AA4599" i="1" s="1"/>
  <c r="AB4599" i="1" s="1"/>
  <c r="Z4600" i="1"/>
  <c r="AA4600" i="1" s="1"/>
  <c r="AB4600" i="1" s="1"/>
  <c r="Z4601" i="1"/>
  <c r="AA4601" i="1" s="1"/>
  <c r="AB4601" i="1" s="1"/>
  <c r="Z4602" i="1"/>
  <c r="AA4602" i="1" s="1"/>
  <c r="AB4602" i="1" s="1"/>
  <c r="Z4603" i="1"/>
  <c r="AA4603" i="1" s="1"/>
  <c r="AB4603" i="1" s="1"/>
  <c r="Z4604" i="1"/>
  <c r="AA4604" i="1" s="1"/>
  <c r="AB4604" i="1" s="1"/>
  <c r="Z4605" i="1"/>
  <c r="AA4605" i="1" s="1"/>
  <c r="AB4605" i="1" s="1"/>
  <c r="Z4606" i="1"/>
  <c r="AA4606" i="1" s="1"/>
  <c r="AB4606" i="1" s="1"/>
  <c r="Z4607" i="1"/>
  <c r="AA4607" i="1" s="1"/>
  <c r="AB4607" i="1" s="1"/>
  <c r="Z4608" i="1"/>
  <c r="AA4608" i="1" s="1"/>
  <c r="AB4608" i="1" s="1"/>
  <c r="Z4609" i="1"/>
  <c r="AA4609" i="1" s="1"/>
  <c r="AB4609" i="1" s="1"/>
  <c r="Z4610" i="1"/>
  <c r="AA4610" i="1" s="1"/>
  <c r="AB4610" i="1" s="1"/>
  <c r="Z4611" i="1"/>
  <c r="AA4611" i="1" s="1"/>
  <c r="AB4611" i="1" s="1"/>
  <c r="Z4612" i="1"/>
  <c r="AA4612" i="1" s="1"/>
  <c r="AB4612" i="1" s="1"/>
  <c r="Z4613" i="1"/>
  <c r="AA4613" i="1" s="1"/>
  <c r="AB4613" i="1" s="1"/>
  <c r="Z4614" i="1"/>
  <c r="AA4614" i="1" s="1"/>
  <c r="AB4614" i="1" s="1"/>
  <c r="Z4615" i="1"/>
  <c r="AA4615" i="1" s="1"/>
  <c r="AB4615" i="1" s="1"/>
  <c r="Z4616" i="1"/>
  <c r="AA4616" i="1" s="1"/>
  <c r="AB4616" i="1" s="1"/>
  <c r="Z4617" i="1"/>
  <c r="AA4617" i="1" s="1"/>
  <c r="AB4617" i="1" s="1"/>
  <c r="Z4618" i="1"/>
  <c r="AA4618" i="1" s="1"/>
  <c r="AB4618" i="1" s="1"/>
  <c r="Z4619" i="1"/>
  <c r="AA4619" i="1" s="1"/>
  <c r="AB4619" i="1" s="1"/>
  <c r="Z4620" i="1"/>
  <c r="AA4620" i="1" s="1"/>
  <c r="AB4620" i="1" s="1"/>
  <c r="Z4621" i="1"/>
  <c r="AA4621" i="1" s="1"/>
  <c r="AB4621" i="1" s="1"/>
  <c r="Z4622" i="1"/>
  <c r="AA4622" i="1" s="1"/>
  <c r="AB4622" i="1" s="1"/>
  <c r="Z4623" i="1"/>
  <c r="AA4623" i="1" s="1"/>
  <c r="AB4623" i="1" s="1"/>
  <c r="Z4624" i="1"/>
  <c r="AA4624" i="1" s="1"/>
  <c r="AB4624" i="1" s="1"/>
  <c r="Z4625" i="1"/>
  <c r="AA4625" i="1" s="1"/>
  <c r="AB4625" i="1" s="1"/>
  <c r="Z4626" i="1"/>
  <c r="AA4626" i="1" s="1"/>
  <c r="AB4626" i="1" s="1"/>
  <c r="Z4627" i="1"/>
  <c r="AA4627" i="1" s="1"/>
  <c r="AB4627" i="1" s="1"/>
  <c r="Z4628" i="1"/>
  <c r="AA4628" i="1" s="1"/>
  <c r="AB4628" i="1" s="1"/>
  <c r="Z4629" i="1"/>
  <c r="AA4629" i="1" s="1"/>
  <c r="AB4629" i="1" s="1"/>
  <c r="Z4630" i="1"/>
  <c r="AA4630" i="1" s="1"/>
  <c r="AB4630" i="1" s="1"/>
  <c r="Z4631" i="1"/>
  <c r="AA4631" i="1" s="1"/>
  <c r="AB4631" i="1" s="1"/>
  <c r="Z4632" i="1"/>
  <c r="AA4632" i="1" s="1"/>
  <c r="AB4632" i="1" s="1"/>
  <c r="Z4633" i="1"/>
  <c r="AA4633" i="1" s="1"/>
  <c r="AB4633" i="1" s="1"/>
  <c r="Z4634" i="1"/>
  <c r="AA4634" i="1" s="1"/>
  <c r="AB4634" i="1" s="1"/>
  <c r="Z4635" i="1"/>
  <c r="AA4635" i="1" s="1"/>
  <c r="AB4635" i="1" s="1"/>
  <c r="Z4636" i="1"/>
  <c r="AA4636" i="1" s="1"/>
  <c r="AB4636" i="1" s="1"/>
  <c r="Z4637" i="1"/>
  <c r="AA4637" i="1" s="1"/>
  <c r="AB4637" i="1" s="1"/>
  <c r="Z4638" i="1"/>
  <c r="AA4638" i="1" s="1"/>
  <c r="AB4638" i="1" s="1"/>
  <c r="Z4639" i="1"/>
  <c r="AA4639" i="1" s="1"/>
  <c r="AB4639" i="1" s="1"/>
  <c r="Z4640" i="1"/>
  <c r="AA4640" i="1" s="1"/>
  <c r="AB4640" i="1" s="1"/>
  <c r="Z4641" i="1"/>
  <c r="AA4641" i="1" s="1"/>
  <c r="AB4641" i="1" s="1"/>
  <c r="Z4642" i="1"/>
  <c r="AA4642" i="1" s="1"/>
  <c r="AB4642" i="1" s="1"/>
  <c r="Z4643" i="1"/>
  <c r="AA4643" i="1" s="1"/>
  <c r="AB4643" i="1" s="1"/>
  <c r="Z4644" i="1"/>
  <c r="AA4644" i="1" s="1"/>
  <c r="AB4644" i="1" s="1"/>
  <c r="Z4645" i="1"/>
  <c r="AA4645" i="1" s="1"/>
  <c r="AB4645" i="1" s="1"/>
  <c r="Z4646" i="1"/>
  <c r="AA4646" i="1" s="1"/>
  <c r="AB4646" i="1" s="1"/>
  <c r="Z4647" i="1"/>
  <c r="AA4647" i="1" s="1"/>
  <c r="AB4647" i="1" s="1"/>
  <c r="Z4648" i="1"/>
  <c r="AA4648" i="1" s="1"/>
  <c r="AB4648" i="1" s="1"/>
  <c r="Z4649" i="1"/>
  <c r="AA4649" i="1" s="1"/>
  <c r="AB4649" i="1" s="1"/>
  <c r="Z4650" i="1"/>
  <c r="AA4650" i="1" s="1"/>
  <c r="AB4650" i="1" s="1"/>
  <c r="Z4651" i="1"/>
  <c r="AA4651" i="1" s="1"/>
  <c r="AB4651" i="1" s="1"/>
  <c r="Z4652" i="1"/>
  <c r="AA4652" i="1" s="1"/>
  <c r="AB4652" i="1" s="1"/>
  <c r="Z4653" i="1"/>
  <c r="AA4653" i="1" s="1"/>
  <c r="AB4653" i="1" s="1"/>
  <c r="Z4654" i="1"/>
  <c r="AA4654" i="1" s="1"/>
  <c r="AB4654" i="1" s="1"/>
  <c r="Z4655" i="1"/>
  <c r="AA4655" i="1" s="1"/>
  <c r="AB4655" i="1" s="1"/>
  <c r="Z4656" i="1"/>
  <c r="AA4656" i="1" s="1"/>
  <c r="AB4656" i="1" s="1"/>
  <c r="Z4657" i="1"/>
  <c r="AA4657" i="1" s="1"/>
  <c r="AB4657" i="1" s="1"/>
  <c r="Z4658" i="1"/>
  <c r="AA4658" i="1" s="1"/>
  <c r="AB4658" i="1" s="1"/>
  <c r="Z4659" i="1"/>
  <c r="AA4659" i="1" s="1"/>
  <c r="AB4659" i="1" s="1"/>
  <c r="Z4660" i="1"/>
  <c r="AA4660" i="1" s="1"/>
  <c r="AB4660" i="1" s="1"/>
  <c r="Z4661" i="1"/>
  <c r="AA4661" i="1" s="1"/>
  <c r="AB4661" i="1" s="1"/>
  <c r="Z4662" i="1"/>
  <c r="AA4662" i="1" s="1"/>
  <c r="AB4662" i="1" s="1"/>
  <c r="Z4663" i="1"/>
  <c r="AA4663" i="1" s="1"/>
  <c r="AB4663" i="1" s="1"/>
  <c r="Z4664" i="1"/>
  <c r="AA4664" i="1" s="1"/>
  <c r="AB4664" i="1" s="1"/>
  <c r="Z4665" i="1"/>
  <c r="AA4665" i="1" s="1"/>
  <c r="AB4665" i="1" s="1"/>
  <c r="Z4666" i="1"/>
  <c r="AA4666" i="1" s="1"/>
  <c r="AB4666" i="1" s="1"/>
  <c r="Z4667" i="1"/>
  <c r="AA4667" i="1" s="1"/>
  <c r="AB4667" i="1" s="1"/>
  <c r="Z4668" i="1"/>
  <c r="AA4668" i="1" s="1"/>
  <c r="AB4668" i="1" s="1"/>
  <c r="Z4669" i="1"/>
  <c r="AA4669" i="1" s="1"/>
  <c r="AB4669" i="1" s="1"/>
  <c r="Z4670" i="1"/>
  <c r="AA4670" i="1" s="1"/>
  <c r="AB4670" i="1" s="1"/>
  <c r="Z4671" i="1"/>
  <c r="AA4671" i="1" s="1"/>
  <c r="AB4671" i="1" s="1"/>
  <c r="Z4672" i="1"/>
  <c r="AA4672" i="1" s="1"/>
  <c r="AB4672" i="1" s="1"/>
  <c r="Z4673" i="1"/>
  <c r="AA4673" i="1" s="1"/>
  <c r="AB4673" i="1" s="1"/>
  <c r="Z4674" i="1"/>
  <c r="AA4674" i="1" s="1"/>
  <c r="AB4674" i="1" s="1"/>
  <c r="Z4675" i="1"/>
  <c r="AA4675" i="1" s="1"/>
  <c r="AB4675" i="1" s="1"/>
  <c r="Z4676" i="1"/>
  <c r="AA4676" i="1" s="1"/>
  <c r="AB4676" i="1" s="1"/>
  <c r="Z4677" i="1"/>
  <c r="AA4677" i="1" s="1"/>
  <c r="AB4677" i="1" s="1"/>
  <c r="Z4678" i="1"/>
  <c r="AA4678" i="1" s="1"/>
  <c r="AB4678" i="1" s="1"/>
  <c r="Z4679" i="1"/>
  <c r="AA4679" i="1" s="1"/>
  <c r="AB4679" i="1" s="1"/>
  <c r="Z4680" i="1"/>
  <c r="AA4680" i="1" s="1"/>
  <c r="AB4680" i="1" s="1"/>
  <c r="Z4681" i="1"/>
  <c r="AA4681" i="1" s="1"/>
  <c r="AB4681" i="1" s="1"/>
  <c r="Z4682" i="1"/>
  <c r="AA4682" i="1" s="1"/>
  <c r="AB4682" i="1" s="1"/>
  <c r="Z4683" i="1"/>
  <c r="AA4683" i="1" s="1"/>
  <c r="AB4683" i="1" s="1"/>
  <c r="Z4684" i="1"/>
  <c r="AA4684" i="1" s="1"/>
  <c r="AB4684" i="1" s="1"/>
  <c r="Z4685" i="1"/>
  <c r="AA4685" i="1" s="1"/>
  <c r="AB4685" i="1" s="1"/>
  <c r="Z4686" i="1"/>
  <c r="AA4686" i="1" s="1"/>
  <c r="AB4686" i="1" s="1"/>
  <c r="Z4687" i="1"/>
  <c r="AA4687" i="1" s="1"/>
  <c r="AB4687" i="1" s="1"/>
  <c r="Z4688" i="1"/>
  <c r="AA4688" i="1" s="1"/>
  <c r="AB4688" i="1" s="1"/>
  <c r="Z4689" i="1"/>
  <c r="AA4689" i="1" s="1"/>
  <c r="AB4689" i="1" s="1"/>
  <c r="Z4690" i="1"/>
  <c r="AA4690" i="1" s="1"/>
  <c r="AB4690" i="1" s="1"/>
  <c r="Z4691" i="1"/>
  <c r="AA4691" i="1" s="1"/>
  <c r="AB4691" i="1" s="1"/>
  <c r="Z4692" i="1"/>
  <c r="AA4692" i="1" s="1"/>
  <c r="AB4692" i="1" s="1"/>
  <c r="Z4693" i="1"/>
  <c r="AA4693" i="1" s="1"/>
  <c r="AB4693" i="1" s="1"/>
  <c r="Z4694" i="1"/>
  <c r="AA4694" i="1" s="1"/>
  <c r="AB4694" i="1" s="1"/>
  <c r="Z4695" i="1"/>
  <c r="AA4695" i="1" s="1"/>
  <c r="AB4695" i="1" s="1"/>
  <c r="Z4696" i="1"/>
  <c r="AA4696" i="1" s="1"/>
  <c r="AB4696" i="1" s="1"/>
  <c r="Z4697" i="1"/>
  <c r="AA4697" i="1" s="1"/>
  <c r="AB4697" i="1" s="1"/>
  <c r="Z4698" i="1"/>
  <c r="AA4698" i="1" s="1"/>
  <c r="AB4698" i="1" s="1"/>
  <c r="Z4699" i="1"/>
  <c r="AA4699" i="1" s="1"/>
  <c r="AB4699" i="1" s="1"/>
  <c r="Z4700" i="1"/>
  <c r="AA4700" i="1" s="1"/>
  <c r="AB4700" i="1" s="1"/>
  <c r="Z4701" i="1"/>
  <c r="AA4701" i="1" s="1"/>
  <c r="AB4701" i="1" s="1"/>
  <c r="Z4702" i="1"/>
  <c r="AA4702" i="1" s="1"/>
  <c r="AB4702" i="1" s="1"/>
  <c r="Z4703" i="1"/>
  <c r="AA4703" i="1" s="1"/>
  <c r="AB4703" i="1" s="1"/>
  <c r="Z4704" i="1"/>
  <c r="AA4704" i="1" s="1"/>
  <c r="AB4704" i="1" s="1"/>
  <c r="Z4705" i="1"/>
  <c r="AA4705" i="1" s="1"/>
  <c r="AB4705" i="1" s="1"/>
  <c r="Z4706" i="1"/>
  <c r="AA4706" i="1" s="1"/>
  <c r="AB4706" i="1" s="1"/>
  <c r="Z4707" i="1"/>
  <c r="AA4707" i="1" s="1"/>
  <c r="AB4707" i="1" s="1"/>
  <c r="Z4708" i="1"/>
  <c r="AA4708" i="1" s="1"/>
  <c r="AB4708" i="1" s="1"/>
  <c r="Z4709" i="1"/>
  <c r="AA4709" i="1" s="1"/>
  <c r="AB4709" i="1" s="1"/>
  <c r="Z4710" i="1"/>
  <c r="AA4710" i="1" s="1"/>
  <c r="AB4710" i="1" s="1"/>
  <c r="Z4711" i="1"/>
  <c r="AA4711" i="1" s="1"/>
  <c r="AB4711" i="1" s="1"/>
  <c r="Z4712" i="1"/>
  <c r="AA4712" i="1" s="1"/>
  <c r="AB4712" i="1" s="1"/>
  <c r="Z4713" i="1"/>
  <c r="AA4713" i="1" s="1"/>
  <c r="AB4713" i="1" s="1"/>
  <c r="Z4714" i="1"/>
  <c r="AA4714" i="1" s="1"/>
  <c r="AB4714" i="1" s="1"/>
  <c r="Z4715" i="1"/>
  <c r="AA4715" i="1" s="1"/>
  <c r="AB4715" i="1" s="1"/>
  <c r="Z4716" i="1"/>
  <c r="AA4716" i="1" s="1"/>
  <c r="AB4716" i="1" s="1"/>
  <c r="Z4717" i="1"/>
  <c r="AA4717" i="1" s="1"/>
  <c r="AB4717" i="1" s="1"/>
  <c r="Z4718" i="1"/>
  <c r="AA4718" i="1" s="1"/>
  <c r="AB4718" i="1" s="1"/>
  <c r="Z4719" i="1"/>
  <c r="AA4719" i="1" s="1"/>
  <c r="AB4719" i="1" s="1"/>
  <c r="Z4720" i="1"/>
  <c r="AA4720" i="1" s="1"/>
  <c r="AB4720" i="1" s="1"/>
  <c r="Z4721" i="1"/>
  <c r="AA4721" i="1" s="1"/>
  <c r="AB4721" i="1" s="1"/>
  <c r="Z4722" i="1"/>
  <c r="AA4722" i="1" s="1"/>
  <c r="AB4722" i="1" s="1"/>
  <c r="Z4723" i="1"/>
  <c r="AA4723" i="1" s="1"/>
  <c r="AB4723" i="1" s="1"/>
  <c r="Z4724" i="1"/>
  <c r="AA4724" i="1" s="1"/>
  <c r="AB4724" i="1" s="1"/>
  <c r="Z4725" i="1"/>
  <c r="AA4725" i="1" s="1"/>
  <c r="AB4725" i="1" s="1"/>
  <c r="Z4726" i="1"/>
  <c r="AA4726" i="1" s="1"/>
  <c r="AB4726" i="1" s="1"/>
  <c r="Z4727" i="1"/>
  <c r="AA4727" i="1" s="1"/>
  <c r="AB4727" i="1" s="1"/>
  <c r="Z4728" i="1"/>
  <c r="AA4728" i="1" s="1"/>
  <c r="AB4728" i="1" s="1"/>
  <c r="Z4729" i="1"/>
  <c r="AA4729" i="1" s="1"/>
  <c r="AB4729" i="1" s="1"/>
  <c r="Z4730" i="1"/>
  <c r="AA4730" i="1" s="1"/>
  <c r="AB4730" i="1" s="1"/>
  <c r="Z4731" i="1"/>
  <c r="AA4731" i="1" s="1"/>
  <c r="AB4731" i="1" s="1"/>
  <c r="Z4732" i="1"/>
  <c r="AA4732" i="1" s="1"/>
  <c r="AB4732" i="1" s="1"/>
  <c r="Z4733" i="1"/>
  <c r="AA4733" i="1" s="1"/>
  <c r="AB4733" i="1" s="1"/>
  <c r="Z4734" i="1"/>
  <c r="AA4734" i="1" s="1"/>
  <c r="AB4734" i="1" s="1"/>
  <c r="Z4735" i="1"/>
  <c r="AA4735" i="1" s="1"/>
  <c r="AB4735" i="1" s="1"/>
  <c r="Z4736" i="1"/>
  <c r="AA4736" i="1" s="1"/>
  <c r="AB4736" i="1" s="1"/>
  <c r="Z4737" i="1"/>
  <c r="AA4737" i="1" s="1"/>
  <c r="AB4737" i="1" s="1"/>
  <c r="Z4738" i="1"/>
  <c r="AA4738" i="1" s="1"/>
  <c r="AB4738" i="1" s="1"/>
  <c r="Z4739" i="1"/>
  <c r="AA4739" i="1" s="1"/>
  <c r="AB4739" i="1" s="1"/>
  <c r="Z4740" i="1"/>
  <c r="AA4740" i="1" s="1"/>
  <c r="AB4740" i="1" s="1"/>
  <c r="Z4741" i="1"/>
  <c r="AA4741" i="1" s="1"/>
  <c r="AB4741" i="1" s="1"/>
  <c r="Z4742" i="1"/>
  <c r="AA4742" i="1" s="1"/>
  <c r="AB4742" i="1" s="1"/>
  <c r="Z4743" i="1"/>
  <c r="AA4743" i="1" s="1"/>
  <c r="AB4743" i="1" s="1"/>
  <c r="Z4744" i="1"/>
  <c r="AA4744" i="1" s="1"/>
  <c r="AB4744" i="1" s="1"/>
  <c r="Z4745" i="1"/>
  <c r="AA4745" i="1" s="1"/>
  <c r="AB4745" i="1" s="1"/>
  <c r="Z4746" i="1"/>
  <c r="AA4746" i="1" s="1"/>
  <c r="AB4746" i="1" s="1"/>
  <c r="Z4747" i="1"/>
  <c r="AA4747" i="1" s="1"/>
  <c r="AB4747" i="1" s="1"/>
  <c r="Z4748" i="1"/>
  <c r="AA4748" i="1" s="1"/>
  <c r="AB4748" i="1" s="1"/>
  <c r="Z4749" i="1"/>
  <c r="AA4749" i="1" s="1"/>
  <c r="AB4749" i="1" s="1"/>
  <c r="Z4750" i="1"/>
  <c r="AA4750" i="1" s="1"/>
  <c r="AB4750" i="1" s="1"/>
  <c r="Z4751" i="1"/>
  <c r="AA4751" i="1" s="1"/>
  <c r="AB4751" i="1" s="1"/>
  <c r="Z4752" i="1"/>
  <c r="AA4752" i="1" s="1"/>
  <c r="AB4752" i="1" s="1"/>
  <c r="Z4753" i="1"/>
  <c r="AA4753" i="1" s="1"/>
  <c r="AB4753" i="1" s="1"/>
  <c r="Z4754" i="1"/>
  <c r="AA4754" i="1" s="1"/>
  <c r="AB4754" i="1" s="1"/>
  <c r="Z4755" i="1"/>
  <c r="AA4755" i="1" s="1"/>
  <c r="AB4755" i="1" s="1"/>
  <c r="Z4756" i="1"/>
  <c r="AA4756" i="1" s="1"/>
  <c r="AB4756" i="1" s="1"/>
  <c r="Z4757" i="1"/>
  <c r="AA4757" i="1" s="1"/>
  <c r="AB4757" i="1" s="1"/>
  <c r="Z4758" i="1"/>
  <c r="AA4758" i="1" s="1"/>
  <c r="AB4758" i="1" s="1"/>
  <c r="Z4759" i="1"/>
  <c r="AA4759" i="1" s="1"/>
  <c r="AB4759" i="1" s="1"/>
  <c r="Z4760" i="1"/>
  <c r="AA4760" i="1" s="1"/>
  <c r="AB4760" i="1" s="1"/>
  <c r="Z4761" i="1"/>
  <c r="AA4761" i="1" s="1"/>
  <c r="AB4761" i="1" s="1"/>
  <c r="Z4762" i="1"/>
  <c r="AA4762" i="1" s="1"/>
  <c r="AB4762" i="1" s="1"/>
  <c r="Z4763" i="1"/>
  <c r="AA4763" i="1" s="1"/>
  <c r="AB4763" i="1" s="1"/>
  <c r="Z4764" i="1"/>
  <c r="AA4764" i="1" s="1"/>
  <c r="AB4764" i="1" s="1"/>
  <c r="Z4765" i="1"/>
  <c r="AA4765" i="1" s="1"/>
  <c r="AB4765" i="1" s="1"/>
  <c r="Z4766" i="1"/>
  <c r="AA4766" i="1" s="1"/>
  <c r="AB4766" i="1" s="1"/>
  <c r="Z4767" i="1"/>
  <c r="AA4767" i="1" s="1"/>
  <c r="AB4767" i="1" s="1"/>
  <c r="Z4768" i="1"/>
  <c r="AA4768" i="1" s="1"/>
  <c r="AB4768" i="1" s="1"/>
  <c r="Z4769" i="1"/>
  <c r="AA4769" i="1" s="1"/>
  <c r="AB4769" i="1" s="1"/>
  <c r="Z4770" i="1"/>
  <c r="AA4770" i="1" s="1"/>
  <c r="AB4770" i="1" s="1"/>
  <c r="Z4771" i="1"/>
  <c r="AA4771" i="1" s="1"/>
  <c r="AB4771" i="1" s="1"/>
  <c r="Z4772" i="1"/>
  <c r="AA4772" i="1" s="1"/>
  <c r="AB4772" i="1" s="1"/>
  <c r="Z4773" i="1"/>
  <c r="AA4773" i="1" s="1"/>
  <c r="AB4773" i="1" s="1"/>
  <c r="Z4774" i="1"/>
  <c r="AA4774" i="1" s="1"/>
  <c r="AB4774" i="1" s="1"/>
  <c r="Z4775" i="1"/>
  <c r="AA4775" i="1" s="1"/>
  <c r="AB4775" i="1" s="1"/>
  <c r="Z4776" i="1"/>
  <c r="AA4776" i="1" s="1"/>
  <c r="AB4776" i="1" s="1"/>
  <c r="Z4777" i="1"/>
  <c r="AA4777" i="1" s="1"/>
  <c r="AB4777" i="1" s="1"/>
  <c r="Z4778" i="1"/>
  <c r="AA4778" i="1" s="1"/>
  <c r="AB4778" i="1" s="1"/>
  <c r="Z4779" i="1"/>
  <c r="AA4779" i="1" s="1"/>
  <c r="AB4779" i="1" s="1"/>
  <c r="Z4780" i="1"/>
  <c r="AA4780" i="1" s="1"/>
  <c r="AB4780" i="1" s="1"/>
  <c r="Z4781" i="1"/>
  <c r="AA4781" i="1" s="1"/>
  <c r="AB4781" i="1" s="1"/>
  <c r="Z4782" i="1"/>
  <c r="AA4782" i="1" s="1"/>
  <c r="AB4782" i="1" s="1"/>
  <c r="Z4783" i="1"/>
  <c r="AA4783" i="1" s="1"/>
  <c r="AB4783" i="1" s="1"/>
  <c r="Z4784" i="1"/>
  <c r="AA4784" i="1" s="1"/>
  <c r="AB4784" i="1" s="1"/>
  <c r="Z4785" i="1"/>
  <c r="AA4785" i="1" s="1"/>
  <c r="AB4785" i="1" s="1"/>
  <c r="Z4786" i="1"/>
  <c r="AA4786" i="1" s="1"/>
  <c r="AB4786" i="1" s="1"/>
  <c r="Z4787" i="1"/>
  <c r="AA4787" i="1" s="1"/>
  <c r="AB4787" i="1" s="1"/>
  <c r="Z4788" i="1"/>
  <c r="AA4788" i="1" s="1"/>
  <c r="AB4788" i="1" s="1"/>
  <c r="Z4789" i="1"/>
  <c r="AA4789" i="1" s="1"/>
  <c r="AB4789" i="1" s="1"/>
  <c r="Z4790" i="1"/>
  <c r="AA4790" i="1" s="1"/>
  <c r="AB4790" i="1" s="1"/>
  <c r="Z4791" i="1"/>
  <c r="AA4791" i="1" s="1"/>
  <c r="AB4791" i="1" s="1"/>
  <c r="Z4792" i="1"/>
  <c r="AA4792" i="1" s="1"/>
  <c r="AB4792" i="1" s="1"/>
  <c r="Z4793" i="1"/>
  <c r="AA4793" i="1" s="1"/>
  <c r="AB4793" i="1" s="1"/>
  <c r="Z4794" i="1"/>
  <c r="AA4794" i="1" s="1"/>
  <c r="AB4794" i="1" s="1"/>
  <c r="Z4795" i="1"/>
  <c r="AA4795" i="1" s="1"/>
  <c r="AB4795" i="1" s="1"/>
  <c r="Z4796" i="1"/>
  <c r="AA4796" i="1" s="1"/>
  <c r="AB4796" i="1" s="1"/>
  <c r="Z4797" i="1"/>
  <c r="AA4797" i="1" s="1"/>
  <c r="AB4797" i="1" s="1"/>
  <c r="Z4798" i="1"/>
  <c r="AA4798" i="1" s="1"/>
  <c r="AB4798" i="1" s="1"/>
  <c r="Z4799" i="1"/>
  <c r="AA4799" i="1" s="1"/>
  <c r="AB4799" i="1" s="1"/>
  <c r="Z4800" i="1"/>
  <c r="AA4800" i="1" s="1"/>
  <c r="AB4800" i="1" s="1"/>
  <c r="Z4801" i="1"/>
  <c r="AA4801" i="1" s="1"/>
  <c r="AB4801" i="1" s="1"/>
  <c r="Z4802" i="1"/>
  <c r="AA4802" i="1" s="1"/>
  <c r="AB4802" i="1" s="1"/>
  <c r="Z4803" i="1"/>
  <c r="AA4803" i="1" s="1"/>
  <c r="AB4803" i="1" s="1"/>
  <c r="Z4804" i="1"/>
  <c r="AA4804" i="1" s="1"/>
  <c r="AB4804" i="1" s="1"/>
  <c r="Z4805" i="1"/>
  <c r="AA4805" i="1" s="1"/>
  <c r="AB4805" i="1" s="1"/>
  <c r="Z4806" i="1"/>
  <c r="AA4806" i="1" s="1"/>
  <c r="AB4806" i="1" s="1"/>
  <c r="Z4807" i="1"/>
  <c r="AA4807" i="1" s="1"/>
  <c r="AB4807" i="1" s="1"/>
  <c r="Z4808" i="1"/>
  <c r="AA4808" i="1" s="1"/>
  <c r="AB4808" i="1" s="1"/>
  <c r="Z4809" i="1"/>
  <c r="AA4809" i="1" s="1"/>
  <c r="AB4809" i="1" s="1"/>
  <c r="Z4810" i="1"/>
  <c r="AA4810" i="1" s="1"/>
  <c r="AB4810" i="1" s="1"/>
  <c r="Z4811" i="1"/>
  <c r="AA4811" i="1" s="1"/>
  <c r="AB4811" i="1" s="1"/>
  <c r="Z4812" i="1"/>
  <c r="AA4812" i="1" s="1"/>
  <c r="AB4812" i="1" s="1"/>
  <c r="Z4813" i="1"/>
  <c r="AA4813" i="1" s="1"/>
  <c r="AB4813" i="1" s="1"/>
  <c r="Z4814" i="1"/>
  <c r="AA4814" i="1" s="1"/>
  <c r="AB4814" i="1" s="1"/>
  <c r="Z4815" i="1"/>
  <c r="AA4815" i="1" s="1"/>
  <c r="AB4815" i="1" s="1"/>
  <c r="Z4816" i="1"/>
  <c r="AA4816" i="1" s="1"/>
  <c r="AB4816" i="1" s="1"/>
  <c r="Z4817" i="1"/>
  <c r="AA4817" i="1" s="1"/>
  <c r="AB4817" i="1" s="1"/>
  <c r="Z4818" i="1"/>
  <c r="AA4818" i="1" s="1"/>
  <c r="AB4818" i="1" s="1"/>
  <c r="Z4819" i="1"/>
  <c r="AA4819" i="1" s="1"/>
  <c r="AB4819" i="1" s="1"/>
  <c r="Z4820" i="1"/>
  <c r="AA4820" i="1" s="1"/>
  <c r="AB4820" i="1" s="1"/>
  <c r="Z4821" i="1"/>
  <c r="AA4821" i="1" s="1"/>
  <c r="AB4821" i="1" s="1"/>
  <c r="Z4822" i="1"/>
  <c r="AA4822" i="1" s="1"/>
  <c r="AB4822" i="1" s="1"/>
  <c r="Z4823" i="1"/>
  <c r="AA4823" i="1" s="1"/>
  <c r="AB4823" i="1" s="1"/>
  <c r="Z4824" i="1"/>
  <c r="AA4824" i="1" s="1"/>
  <c r="AB4824" i="1" s="1"/>
  <c r="Z4825" i="1"/>
  <c r="AA4825" i="1" s="1"/>
  <c r="AB4825" i="1" s="1"/>
  <c r="Z4826" i="1"/>
  <c r="AA4826" i="1" s="1"/>
  <c r="AB4826" i="1" s="1"/>
  <c r="Z4827" i="1"/>
  <c r="AA4827" i="1" s="1"/>
  <c r="AB4827" i="1" s="1"/>
  <c r="Z4828" i="1"/>
  <c r="AA4828" i="1" s="1"/>
  <c r="AB4828" i="1" s="1"/>
  <c r="Z4829" i="1"/>
  <c r="AA4829" i="1" s="1"/>
  <c r="AB4829" i="1" s="1"/>
  <c r="Z4830" i="1"/>
  <c r="AA4830" i="1" s="1"/>
  <c r="AB4830" i="1" s="1"/>
  <c r="Z4831" i="1"/>
  <c r="AA4831" i="1" s="1"/>
  <c r="AB4831" i="1" s="1"/>
  <c r="Z4832" i="1"/>
  <c r="AA4832" i="1" s="1"/>
  <c r="AB4832" i="1" s="1"/>
  <c r="Z4833" i="1"/>
  <c r="AA4833" i="1" s="1"/>
  <c r="AB4833" i="1" s="1"/>
  <c r="Z4834" i="1"/>
  <c r="AA4834" i="1" s="1"/>
  <c r="AB4834" i="1" s="1"/>
  <c r="Z4835" i="1"/>
  <c r="AA4835" i="1" s="1"/>
  <c r="AB4835" i="1" s="1"/>
  <c r="Z4836" i="1"/>
  <c r="AA4836" i="1" s="1"/>
  <c r="AB4836" i="1" s="1"/>
  <c r="Z4837" i="1"/>
  <c r="AA4837" i="1" s="1"/>
  <c r="AB4837" i="1" s="1"/>
  <c r="Z4838" i="1"/>
  <c r="AA4838" i="1" s="1"/>
  <c r="AB4838" i="1" s="1"/>
  <c r="Z4839" i="1"/>
  <c r="AA4839" i="1" s="1"/>
  <c r="AB4839" i="1" s="1"/>
  <c r="Z4840" i="1"/>
  <c r="AA4840" i="1" s="1"/>
  <c r="AB4840" i="1" s="1"/>
  <c r="Z4841" i="1"/>
  <c r="AA4841" i="1" s="1"/>
  <c r="AB4841" i="1" s="1"/>
  <c r="Z4842" i="1"/>
  <c r="AA4842" i="1" s="1"/>
  <c r="AB4842" i="1" s="1"/>
  <c r="Z4843" i="1"/>
  <c r="AA4843" i="1" s="1"/>
  <c r="AB4843" i="1" s="1"/>
  <c r="Z4844" i="1"/>
  <c r="AA4844" i="1" s="1"/>
  <c r="AB4844" i="1" s="1"/>
  <c r="Z4845" i="1"/>
  <c r="AA4845" i="1" s="1"/>
  <c r="AB4845" i="1" s="1"/>
  <c r="Z4846" i="1"/>
  <c r="AA4846" i="1" s="1"/>
  <c r="AB4846" i="1" s="1"/>
  <c r="Z4847" i="1"/>
  <c r="AA4847" i="1" s="1"/>
  <c r="AB4847" i="1" s="1"/>
  <c r="Z4848" i="1"/>
  <c r="AA4848" i="1" s="1"/>
  <c r="AB4848" i="1" s="1"/>
  <c r="Z4849" i="1"/>
  <c r="AA4849" i="1" s="1"/>
  <c r="AB4849" i="1" s="1"/>
  <c r="Z4850" i="1"/>
  <c r="AA4850" i="1" s="1"/>
  <c r="AB4850" i="1" s="1"/>
  <c r="Z4851" i="1"/>
  <c r="AA4851" i="1" s="1"/>
  <c r="AB4851" i="1" s="1"/>
  <c r="Z4852" i="1"/>
  <c r="AA4852" i="1" s="1"/>
  <c r="AB4852" i="1" s="1"/>
  <c r="Z4853" i="1"/>
  <c r="AA4853" i="1" s="1"/>
  <c r="AB4853" i="1" s="1"/>
  <c r="Z4854" i="1"/>
  <c r="AA4854" i="1" s="1"/>
  <c r="AB4854" i="1" s="1"/>
  <c r="Z4855" i="1"/>
  <c r="AA4855" i="1" s="1"/>
  <c r="AB4855" i="1" s="1"/>
  <c r="Z4856" i="1"/>
  <c r="AA4856" i="1" s="1"/>
  <c r="AB4856" i="1" s="1"/>
  <c r="Z4857" i="1"/>
  <c r="AA4857" i="1" s="1"/>
  <c r="AB4857" i="1" s="1"/>
  <c r="Z4858" i="1"/>
  <c r="AA4858" i="1" s="1"/>
  <c r="AB4858" i="1" s="1"/>
  <c r="Z4859" i="1"/>
  <c r="AA4859" i="1" s="1"/>
  <c r="AB4859" i="1" s="1"/>
  <c r="Z4860" i="1"/>
  <c r="AA4860" i="1" s="1"/>
  <c r="AB4860" i="1" s="1"/>
  <c r="Z4861" i="1"/>
  <c r="AA4861" i="1" s="1"/>
  <c r="AB4861" i="1" s="1"/>
  <c r="Z4862" i="1"/>
  <c r="AA4862" i="1" s="1"/>
  <c r="AB4862" i="1" s="1"/>
  <c r="Z4863" i="1"/>
  <c r="AA4863" i="1" s="1"/>
  <c r="AB4863" i="1" s="1"/>
  <c r="Z4864" i="1"/>
  <c r="AA4864" i="1" s="1"/>
  <c r="AB4864" i="1" s="1"/>
  <c r="Z4865" i="1"/>
  <c r="AA4865" i="1" s="1"/>
  <c r="AB4865" i="1" s="1"/>
  <c r="Z4866" i="1"/>
  <c r="AA4866" i="1" s="1"/>
  <c r="AB4866" i="1" s="1"/>
  <c r="Z4867" i="1"/>
  <c r="AA4867" i="1" s="1"/>
  <c r="AB4867" i="1" s="1"/>
  <c r="Z4868" i="1"/>
  <c r="AA4868" i="1" s="1"/>
  <c r="AB4868" i="1" s="1"/>
  <c r="Z4869" i="1"/>
  <c r="AA4869" i="1" s="1"/>
  <c r="AB4869" i="1" s="1"/>
  <c r="Z4870" i="1"/>
  <c r="AA4870" i="1" s="1"/>
  <c r="AB4870" i="1" s="1"/>
  <c r="Z4871" i="1"/>
  <c r="AA4871" i="1" s="1"/>
  <c r="AB4871" i="1" s="1"/>
  <c r="Z4872" i="1"/>
  <c r="AA4872" i="1" s="1"/>
  <c r="AB4872" i="1" s="1"/>
  <c r="Z4873" i="1"/>
  <c r="AA4873" i="1" s="1"/>
  <c r="AB4873" i="1" s="1"/>
  <c r="Z4874" i="1"/>
  <c r="AA4874" i="1" s="1"/>
  <c r="AB4874" i="1" s="1"/>
  <c r="Z4875" i="1"/>
  <c r="AA4875" i="1" s="1"/>
  <c r="AB4875" i="1" s="1"/>
  <c r="Z4876" i="1"/>
  <c r="AA4876" i="1" s="1"/>
  <c r="AB4876" i="1" s="1"/>
  <c r="Z4877" i="1"/>
  <c r="AA4877" i="1" s="1"/>
  <c r="AB4877" i="1" s="1"/>
  <c r="Z4878" i="1"/>
  <c r="AA4878" i="1" s="1"/>
  <c r="AB4878" i="1" s="1"/>
  <c r="Z4879" i="1"/>
  <c r="AA4879" i="1" s="1"/>
  <c r="AB4879" i="1" s="1"/>
  <c r="Z4880" i="1"/>
  <c r="AA4880" i="1" s="1"/>
  <c r="AB4880" i="1" s="1"/>
  <c r="Z4881" i="1"/>
  <c r="AA4881" i="1" s="1"/>
  <c r="AB4881" i="1" s="1"/>
  <c r="Z4882" i="1"/>
  <c r="AA4882" i="1" s="1"/>
  <c r="AB4882" i="1" s="1"/>
  <c r="Z4883" i="1"/>
  <c r="AA4883" i="1" s="1"/>
  <c r="AB4883" i="1" s="1"/>
  <c r="Z4884" i="1"/>
  <c r="AA4884" i="1" s="1"/>
  <c r="AB4884" i="1" s="1"/>
  <c r="Z4885" i="1"/>
  <c r="AA4885" i="1" s="1"/>
  <c r="AB4885" i="1" s="1"/>
  <c r="Z4886" i="1"/>
  <c r="AA4886" i="1" s="1"/>
  <c r="AB4886" i="1" s="1"/>
  <c r="Z4887" i="1"/>
  <c r="AA4887" i="1" s="1"/>
  <c r="AB4887" i="1" s="1"/>
  <c r="Z4888" i="1"/>
  <c r="AA4888" i="1" s="1"/>
  <c r="AB4888" i="1" s="1"/>
  <c r="Z4889" i="1"/>
  <c r="AA4889" i="1" s="1"/>
  <c r="AB4889" i="1" s="1"/>
  <c r="Z4890" i="1"/>
  <c r="AA4890" i="1" s="1"/>
  <c r="AB4890" i="1" s="1"/>
  <c r="Z4891" i="1"/>
  <c r="AA4891" i="1" s="1"/>
  <c r="AB4891" i="1" s="1"/>
  <c r="Z4892" i="1"/>
  <c r="AA4892" i="1" s="1"/>
  <c r="AB4892" i="1" s="1"/>
  <c r="Z4893" i="1"/>
  <c r="AA4893" i="1" s="1"/>
  <c r="AB4893" i="1" s="1"/>
  <c r="Z4894" i="1"/>
  <c r="AA4894" i="1" s="1"/>
  <c r="AB4894" i="1" s="1"/>
  <c r="Z4895" i="1"/>
  <c r="AA4895" i="1" s="1"/>
  <c r="AB4895" i="1" s="1"/>
  <c r="Z4896" i="1"/>
  <c r="AA4896" i="1" s="1"/>
  <c r="AB4896" i="1" s="1"/>
  <c r="Z4897" i="1"/>
  <c r="AA4897" i="1" s="1"/>
  <c r="AB4897" i="1" s="1"/>
  <c r="Z4898" i="1"/>
  <c r="AA4898" i="1" s="1"/>
  <c r="AB4898" i="1" s="1"/>
  <c r="Z4899" i="1"/>
  <c r="AA4899" i="1" s="1"/>
  <c r="AB4899" i="1" s="1"/>
  <c r="Z4900" i="1"/>
  <c r="AA4900" i="1" s="1"/>
  <c r="AB4900" i="1" s="1"/>
  <c r="Z4901" i="1"/>
  <c r="AA4901" i="1" s="1"/>
  <c r="AB4901" i="1" s="1"/>
  <c r="Z4902" i="1"/>
  <c r="AA4902" i="1" s="1"/>
  <c r="AB4902" i="1" s="1"/>
  <c r="Z4903" i="1"/>
  <c r="AA4903" i="1" s="1"/>
  <c r="AB4903" i="1" s="1"/>
  <c r="Z4904" i="1"/>
  <c r="AA4904" i="1" s="1"/>
  <c r="AB4904" i="1" s="1"/>
  <c r="Z4905" i="1"/>
  <c r="AA4905" i="1" s="1"/>
  <c r="AB4905" i="1" s="1"/>
  <c r="Z4906" i="1"/>
  <c r="AA4906" i="1" s="1"/>
  <c r="AB4906" i="1" s="1"/>
  <c r="Z4907" i="1"/>
  <c r="AA4907" i="1" s="1"/>
  <c r="AB4907" i="1" s="1"/>
  <c r="Z4908" i="1"/>
  <c r="AA4908" i="1" s="1"/>
  <c r="AB4908" i="1" s="1"/>
  <c r="Z4909" i="1"/>
  <c r="AA4909" i="1" s="1"/>
  <c r="AB4909" i="1" s="1"/>
  <c r="Z4910" i="1"/>
  <c r="AA4910" i="1" s="1"/>
  <c r="AB4910" i="1" s="1"/>
  <c r="Z4911" i="1"/>
  <c r="AA4911" i="1" s="1"/>
  <c r="AB4911" i="1" s="1"/>
  <c r="Z4912" i="1"/>
  <c r="AA4912" i="1" s="1"/>
  <c r="AB4912" i="1" s="1"/>
  <c r="Z4913" i="1"/>
  <c r="AA4913" i="1" s="1"/>
  <c r="AB4913" i="1" s="1"/>
  <c r="Z4914" i="1"/>
  <c r="AA4914" i="1" s="1"/>
  <c r="AB4914" i="1" s="1"/>
  <c r="Z4915" i="1"/>
  <c r="AA4915" i="1" s="1"/>
  <c r="AB4915" i="1" s="1"/>
  <c r="Z4916" i="1"/>
  <c r="AA4916" i="1" s="1"/>
  <c r="AB4916" i="1" s="1"/>
  <c r="Z4917" i="1"/>
  <c r="AA4917" i="1" s="1"/>
  <c r="AB4917" i="1" s="1"/>
  <c r="Z4918" i="1"/>
  <c r="AA4918" i="1" s="1"/>
  <c r="AB4918" i="1" s="1"/>
  <c r="Z4919" i="1"/>
  <c r="AA4919" i="1" s="1"/>
  <c r="AB4919" i="1" s="1"/>
  <c r="Z4920" i="1"/>
  <c r="AA4920" i="1" s="1"/>
  <c r="AB4920" i="1" s="1"/>
  <c r="Z4921" i="1"/>
  <c r="AA4921" i="1" s="1"/>
  <c r="AB4921" i="1" s="1"/>
  <c r="Z4922" i="1"/>
  <c r="AA4922" i="1" s="1"/>
  <c r="AB4922" i="1" s="1"/>
  <c r="Z4923" i="1"/>
  <c r="AA4923" i="1" s="1"/>
  <c r="AB4923" i="1" s="1"/>
  <c r="Z4924" i="1"/>
  <c r="AA4924" i="1" s="1"/>
  <c r="AB4924" i="1" s="1"/>
  <c r="Z4925" i="1"/>
  <c r="AA4925" i="1" s="1"/>
  <c r="AB4925" i="1" s="1"/>
  <c r="Z4926" i="1"/>
  <c r="AA4926" i="1" s="1"/>
  <c r="AB4926" i="1" s="1"/>
  <c r="Z4927" i="1"/>
  <c r="AA4927" i="1" s="1"/>
  <c r="AB4927" i="1" s="1"/>
  <c r="Z4928" i="1"/>
  <c r="AA4928" i="1" s="1"/>
  <c r="AB4928" i="1" s="1"/>
  <c r="Z4929" i="1"/>
  <c r="AA4929" i="1" s="1"/>
  <c r="AB4929" i="1" s="1"/>
  <c r="Z4930" i="1"/>
  <c r="AA4930" i="1" s="1"/>
  <c r="AB4930" i="1" s="1"/>
  <c r="Z4931" i="1"/>
  <c r="AA4931" i="1" s="1"/>
  <c r="AB4931" i="1" s="1"/>
  <c r="Z4932" i="1"/>
  <c r="AA4932" i="1" s="1"/>
  <c r="AB4932" i="1" s="1"/>
  <c r="Z4933" i="1"/>
  <c r="AA4933" i="1" s="1"/>
  <c r="AB4933" i="1" s="1"/>
  <c r="Z4934" i="1"/>
  <c r="AA4934" i="1" s="1"/>
  <c r="AB4934" i="1" s="1"/>
  <c r="Z4935" i="1"/>
  <c r="AA4935" i="1" s="1"/>
  <c r="AB4935" i="1" s="1"/>
  <c r="Z4936" i="1"/>
  <c r="AA4936" i="1" s="1"/>
  <c r="AB4936" i="1" s="1"/>
  <c r="Z4937" i="1"/>
  <c r="AA4937" i="1" s="1"/>
  <c r="AB4937" i="1" s="1"/>
  <c r="Z4938" i="1"/>
  <c r="AA4938" i="1" s="1"/>
  <c r="AB4938" i="1" s="1"/>
  <c r="Z4939" i="1"/>
  <c r="AA4939" i="1" s="1"/>
  <c r="AB4939" i="1" s="1"/>
  <c r="Z4940" i="1"/>
  <c r="AA4940" i="1" s="1"/>
  <c r="AB4940" i="1" s="1"/>
  <c r="Z4941" i="1"/>
  <c r="AA4941" i="1" s="1"/>
  <c r="AB4941" i="1" s="1"/>
  <c r="Z4942" i="1"/>
  <c r="AA4942" i="1" s="1"/>
  <c r="AB4942" i="1" s="1"/>
  <c r="Z4943" i="1"/>
  <c r="AA4943" i="1" s="1"/>
  <c r="AB4943" i="1" s="1"/>
  <c r="Z4944" i="1"/>
  <c r="AA4944" i="1" s="1"/>
  <c r="AB4944" i="1" s="1"/>
  <c r="Z4945" i="1"/>
  <c r="AA4945" i="1" s="1"/>
  <c r="AB4945" i="1" s="1"/>
  <c r="Z4946" i="1"/>
  <c r="AA4946" i="1" s="1"/>
  <c r="AB4946" i="1" s="1"/>
  <c r="Z4947" i="1"/>
  <c r="AA4947" i="1" s="1"/>
  <c r="AB4947" i="1" s="1"/>
  <c r="Z4948" i="1"/>
  <c r="AA4948" i="1" s="1"/>
  <c r="AB4948" i="1" s="1"/>
  <c r="Z4949" i="1"/>
  <c r="AA4949" i="1" s="1"/>
  <c r="AB4949" i="1" s="1"/>
  <c r="Z4950" i="1"/>
  <c r="AA4950" i="1" s="1"/>
  <c r="AB4950" i="1" s="1"/>
  <c r="Z4951" i="1"/>
  <c r="AA4951" i="1" s="1"/>
  <c r="AB4951" i="1" s="1"/>
  <c r="Z4952" i="1"/>
  <c r="AA4952" i="1" s="1"/>
  <c r="AB4952" i="1" s="1"/>
  <c r="Z4953" i="1"/>
  <c r="AA4953" i="1" s="1"/>
  <c r="AB4953" i="1" s="1"/>
  <c r="Z4954" i="1"/>
  <c r="AA4954" i="1" s="1"/>
  <c r="AB4954" i="1" s="1"/>
  <c r="Z4955" i="1"/>
  <c r="AA4955" i="1" s="1"/>
  <c r="AB4955" i="1" s="1"/>
  <c r="Z4956" i="1"/>
  <c r="AA4956" i="1" s="1"/>
  <c r="AB4956" i="1" s="1"/>
  <c r="Z4957" i="1"/>
  <c r="AA4957" i="1" s="1"/>
  <c r="AB4957" i="1" s="1"/>
  <c r="Z4958" i="1"/>
  <c r="AA4958" i="1" s="1"/>
  <c r="AB4958" i="1" s="1"/>
  <c r="Z4959" i="1"/>
  <c r="AA4959" i="1" s="1"/>
  <c r="AB4959" i="1" s="1"/>
  <c r="Z4960" i="1"/>
  <c r="AA4960" i="1" s="1"/>
  <c r="AB4960" i="1" s="1"/>
  <c r="Z4961" i="1"/>
  <c r="AA4961" i="1" s="1"/>
  <c r="AB4961" i="1" s="1"/>
  <c r="Z4962" i="1"/>
  <c r="AA4962" i="1" s="1"/>
  <c r="AB4962" i="1" s="1"/>
  <c r="Z4963" i="1"/>
  <c r="AA4963" i="1" s="1"/>
  <c r="AB4963" i="1" s="1"/>
  <c r="Z4964" i="1"/>
  <c r="AA4964" i="1" s="1"/>
  <c r="AB4964" i="1" s="1"/>
  <c r="Z4965" i="1"/>
  <c r="AA4965" i="1" s="1"/>
  <c r="AB4965" i="1" s="1"/>
  <c r="Z4966" i="1"/>
  <c r="AA4966" i="1" s="1"/>
  <c r="AB4966" i="1" s="1"/>
  <c r="Z4967" i="1"/>
  <c r="AA4967" i="1" s="1"/>
  <c r="AB4967" i="1" s="1"/>
  <c r="Z4968" i="1"/>
  <c r="AA4968" i="1" s="1"/>
  <c r="AB4968" i="1" s="1"/>
  <c r="Z4969" i="1"/>
  <c r="AA4969" i="1" s="1"/>
  <c r="AB4969" i="1" s="1"/>
  <c r="Z4970" i="1"/>
  <c r="AA4970" i="1" s="1"/>
  <c r="AB4970" i="1" s="1"/>
  <c r="Z4971" i="1"/>
  <c r="AA4971" i="1" s="1"/>
  <c r="AB4971" i="1" s="1"/>
  <c r="Z4972" i="1"/>
  <c r="AA4972" i="1" s="1"/>
  <c r="AB4972" i="1" s="1"/>
  <c r="Z4973" i="1"/>
  <c r="AA4973" i="1" s="1"/>
  <c r="AB4973" i="1" s="1"/>
  <c r="Z4974" i="1"/>
  <c r="AA4974" i="1" s="1"/>
  <c r="AB4974" i="1" s="1"/>
  <c r="Z4975" i="1"/>
  <c r="AA4975" i="1" s="1"/>
  <c r="AB4975" i="1" s="1"/>
  <c r="Z4976" i="1"/>
  <c r="AA4976" i="1" s="1"/>
  <c r="AB4976" i="1" s="1"/>
  <c r="Z4977" i="1"/>
  <c r="AA4977" i="1" s="1"/>
  <c r="AB4977" i="1" s="1"/>
  <c r="Z4978" i="1"/>
  <c r="AA4978" i="1" s="1"/>
  <c r="AB4978" i="1" s="1"/>
  <c r="Z4979" i="1"/>
  <c r="AA4979" i="1" s="1"/>
  <c r="AB4979" i="1" s="1"/>
  <c r="Z4980" i="1"/>
  <c r="AA4980" i="1" s="1"/>
  <c r="AB4980" i="1" s="1"/>
  <c r="Z4981" i="1"/>
  <c r="AA4981" i="1" s="1"/>
  <c r="AB4981" i="1" s="1"/>
  <c r="Z4982" i="1"/>
  <c r="AA4982" i="1" s="1"/>
  <c r="AB4982" i="1" s="1"/>
  <c r="Z4983" i="1"/>
  <c r="AA4983" i="1" s="1"/>
  <c r="AB4983" i="1" s="1"/>
  <c r="Z4984" i="1"/>
  <c r="AA4984" i="1" s="1"/>
  <c r="AB4984" i="1" s="1"/>
  <c r="Z4985" i="1"/>
  <c r="AA4985" i="1" s="1"/>
  <c r="AB4985" i="1" s="1"/>
  <c r="Z4986" i="1"/>
  <c r="AA4986" i="1" s="1"/>
  <c r="AB4986" i="1" s="1"/>
  <c r="Z4987" i="1"/>
  <c r="AA4987" i="1" s="1"/>
  <c r="AB4987" i="1" s="1"/>
  <c r="Z4988" i="1"/>
  <c r="AA4988" i="1" s="1"/>
  <c r="AB4988" i="1" s="1"/>
  <c r="Z4989" i="1"/>
  <c r="AA4989" i="1" s="1"/>
  <c r="AB4989" i="1" s="1"/>
  <c r="Z4990" i="1"/>
  <c r="AA4990" i="1" s="1"/>
  <c r="AB4990" i="1" s="1"/>
  <c r="Z4991" i="1"/>
  <c r="AA4991" i="1" s="1"/>
  <c r="AB4991" i="1" s="1"/>
  <c r="Z4992" i="1"/>
  <c r="AA4992" i="1" s="1"/>
  <c r="AB4992" i="1" s="1"/>
  <c r="Z4993" i="1"/>
  <c r="AA4993" i="1" s="1"/>
  <c r="AB4993" i="1" s="1"/>
  <c r="Z4994" i="1"/>
  <c r="AA4994" i="1" s="1"/>
  <c r="AB4994" i="1" s="1"/>
  <c r="Z4995" i="1"/>
  <c r="AA4995" i="1" s="1"/>
  <c r="AB4995" i="1" s="1"/>
  <c r="Z4996" i="1"/>
  <c r="AA4996" i="1" s="1"/>
  <c r="AB4996" i="1" s="1"/>
  <c r="Z4997" i="1"/>
  <c r="AA4997" i="1" s="1"/>
  <c r="AB4997" i="1" s="1"/>
  <c r="Z4998" i="1"/>
  <c r="AA4998" i="1" s="1"/>
  <c r="AB4998" i="1" s="1"/>
  <c r="Z4999" i="1"/>
  <c r="AA4999" i="1" s="1"/>
  <c r="AB4999" i="1" s="1"/>
  <c r="Z5000" i="1"/>
  <c r="AA5000" i="1" s="1"/>
  <c r="AB5000" i="1" s="1"/>
  <c r="Z5001" i="1"/>
  <c r="AA5001" i="1" s="1"/>
  <c r="AB5001" i="1" s="1"/>
  <c r="Z5002" i="1"/>
  <c r="AA5002" i="1" s="1"/>
  <c r="AB5002" i="1" s="1"/>
  <c r="Z5003" i="1"/>
  <c r="AA5003" i="1" s="1"/>
  <c r="AB5003" i="1" s="1"/>
  <c r="Z5004" i="1"/>
  <c r="AA5004" i="1" s="1"/>
  <c r="AB5004" i="1" s="1"/>
  <c r="Z5005" i="1"/>
  <c r="AA5005" i="1" s="1"/>
  <c r="AB5005" i="1" s="1"/>
  <c r="Z5006" i="1"/>
  <c r="AA5006" i="1" s="1"/>
  <c r="AB5006" i="1" s="1"/>
  <c r="Z5007" i="1"/>
  <c r="AA5007" i="1" s="1"/>
  <c r="AB5007" i="1" s="1"/>
  <c r="Z5008" i="1"/>
  <c r="AA5008" i="1" s="1"/>
  <c r="AB5008" i="1" s="1"/>
  <c r="Z5009" i="1"/>
  <c r="AA5009" i="1" s="1"/>
  <c r="AB5009" i="1" s="1"/>
  <c r="Z5010" i="1"/>
  <c r="AA5010" i="1" s="1"/>
  <c r="AB5010" i="1" s="1"/>
  <c r="Z5011" i="1"/>
  <c r="AA5011" i="1" s="1"/>
  <c r="AB5011" i="1" s="1"/>
  <c r="Z5012" i="1"/>
  <c r="AA5012" i="1" s="1"/>
  <c r="AB5012" i="1" s="1"/>
  <c r="Z5013" i="1"/>
  <c r="AA5013" i="1" s="1"/>
  <c r="AB5013" i="1" s="1"/>
  <c r="Z5014" i="1"/>
  <c r="AA5014" i="1" s="1"/>
  <c r="AB5014" i="1" s="1"/>
  <c r="Z5015" i="1"/>
  <c r="AA5015" i="1" s="1"/>
  <c r="AB5015" i="1" s="1"/>
  <c r="Z5016" i="1"/>
  <c r="AA5016" i="1" s="1"/>
  <c r="AB5016" i="1" s="1"/>
  <c r="Z5017" i="1"/>
  <c r="AA5017" i="1" s="1"/>
  <c r="AB5017" i="1" s="1"/>
  <c r="Z5018" i="1"/>
  <c r="AA5018" i="1" s="1"/>
  <c r="AB5018" i="1" s="1"/>
  <c r="Z5019" i="1"/>
  <c r="AA5019" i="1" s="1"/>
  <c r="AB5019" i="1" s="1"/>
  <c r="Z5020" i="1"/>
  <c r="AA5020" i="1" s="1"/>
  <c r="AB5020" i="1" s="1"/>
  <c r="Z5021" i="1"/>
  <c r="AA5021" i="1" s="1"/>
  <c r="AB5021" i="1" s="1"/>
  <c r="Z5022" i="1"/>
  <c r="AA5022" i="1" s="1"/>
  <c r="AB5022" i="1" s="1"/>
  <c r="Z5023" i="1"/>
  <c r="AA5023" i="1" s="1"/>
  <c r="AB5023" i="1" s="1"/>
  <c r="Z5024" i="1"/>
  <c r="AA5024" i="1" s="1"/>
  <c r="AB5024" i="1" s="1"/>
  <c r="Z5025" i="1"/>
  <c r="AA5025" i="1" s="1"/>
  <c r="AB5025" i="1" s="1"/>
  <c r="Z5026" i="1"/>
  <c r="AA5026" i="1" s="1"/>
  <c r="AB5026" i="1" s="1"/>
  <c r="Z5027" i="1"/>
  <c r="AA5027" i="1" s="1"/>
  <c r="AB5027" i="1" s="1"/>
  <c r="Z5028" i="1"/>
  <c r="AA5028" i="1" s="1"/>
  <c r="AB5028" i="1" s="1"/>
  <c r="Z5029" i="1"/>
  <c r="AA5029" i="1" s="1"/>
  <c r="AB5029" i="1" s="1"/>
  <c r="Z5030" i="1"/>
  <c r="AA5030" i="1" s="1"/>
  <c r="AB5030" i="1" s="1"/>
  <c r="Z5031" i="1"/>
  <c r="AA5031" i="1" s="1"/>
  <c r="AB5031" i="1" s="1"/>
  <c r="Z5032" i="1"/>
  <c r="AA5032" i="1" s="1"/>
  <c r="AB5032" i="1" s="1"/>
  <c r="Z5033" i="1"/>
  <c r="AA5033" i="1" s="1"/>
  <c r="AB5033" i="1" s="1"/>
  <c r="Z5034" i="1"/>
  <c r="AA5034" i="1" s="1"/>
  <c r="AB5034" i="1" s="1"/>
  <c r="Z5035" i="1"/>
  <c r="AA5035" i="1" s="1"/>
  <c r="AB5035" i="1" s="1"/>
  <c r="Z5036" i="1"/>
  <c r="AA5036" i="1" s="1"/>
  <c r="AB5036" i="1" s="1"/>
  <c r="Z5037" i="1"/>
  <c r="AA5037" i="1" s="1"/>
  <c r="AB5037" i="1" s="1"/>
  <c r="Z5038" i="1"/>
  <c r="AA5038" i="1" s="1"/>
  <c r="AB5038" i="1" s="1"/>
  <c r="Z5039" i="1"/>
  <c r="AA5039" i="1" s="1"/>
  <c r="AB5039" i="1" s="1"/>
  <c r="Z5040" i="1"/>
  <c r="AA5040" i="1" s="1"/>
  <c r="AB5040" i="1" s="1"/>
  <c r="Z5041" i="1"/>
  <c r="AA5041" i="1" s="1"/>
  <c r="AB5041" i="1" s="1"/>
  <c r="Z5042" i="1"/>
  <c r="AA5042" i="1" s="1"/>
  <c r="AB5042" i="1" s="1"/>
  <c r="Z5043" i="1"/>
  <c r="AA5043" i="1" s="1"/>
  <c r="AB5043" i="1" s="1"/>
  <c r="Z5044" i="1"/>
  <c r="AA5044" i="1" s="1"/>
  <c r="AB5044" i="1" s="1"/>
  <c r="Z5045" i="1"/>
  <c r="AA5045" i="1" s="1"/>
  <c r="AB5045" i="1" s="1"/>
  <c r="Z5046" i="1"/>
  <c r="AA5046" i="1" s="1"/>
  <c r="AB5046" i="1" s="1"/>
  <c r="Z5047" i="1"/>
  <c r="AA5047" i="1" s="1"/>
  <c r="AB5047" i="1" s="1"/>
  <c r="Z5048" i="1"/>
  <c r="AA5048" i="1" s="1"/>
  <c r="AB5048" i="1" s="1"/>
  <c r="Z5049" i="1"/>
  <c r="AA5049" i="1" s="1"/>
  <c r="AB5049" i="1" s="1"/>
  <c r="Z5050" i="1"/>
  <c r="AA5050" i="1" s="1"/>
  <c r="AB5050" i="1" s="1"/>
  <c r="Z5051" i="1"/>
  <c r="AA5051" i="1" s="1"/>
  <c r="AB5051" i="1" s="1"/>
  <c r="Z5052" i="1"/>
  <c r="AA5052" i="1" s="1"/>
  <c r="AB5052" i="1" s="1"/>
  <c r="Z5053" i="1"/>
  <c r="AA5053" i="1" s="1"/>
  <c r="AB5053" i="1" s="1"/>
  <c r="Z5054" i="1"/>
  <c r="AA5054" i="1" s="1"/>
  <c r="AB5054" i="1" s="1"/>
  <c r="Z5055" i="1"/>
  <c r="AA5055" i="1" s="1"/>
  <c r="AB5055" i="1" s="1"/>
  <c r="Z5056" i="1"/>
  <c r="AA5056" i="1" s="1"/>
  <c r="AB5056" i="1" s="1"/>
  <c r="Z5057" i="1"/>
  <c r="AA5057" i="1" s="1"/>
  <c r="AB5057" i="1" s="1"/>
  <c r="Z5058" i="1"/>
  <c r="AA5058" i="1" s="1"/>
  <c r="AB5058" i="1" s="1"/>
  <c r="Z5059" i="1"/>
  <c r="AA5059" i="1" s="1"/>
  <c r="AB5059" i="1" s="1"/>
  <c r="Z5060" i="1"/>
  <c r="AA5060" i="1" s="1"/>
  <c r="AB5060" i="1" s="1"/>
  <c r="Z5061" i="1"/>
  <c r="AA5061" i="1" s="1"/>
  <c r="AB5061" i="1" s="1"/>
  <c r="Z5062" i="1"/>
  <c r="AA5062" i="1" s="1"/>
  <c r="AB5062" i="1" s="1"/>
  <c r="Z5063" i="1"/>
  <c r="AA5063" i="1" s="1"/>
  <c r="AB5063" i="1" s="1"/>
  <c r="Z5064" i="1"/>
  <c r="AA5064" i="1" s="1"/>
  <c r="AB5064" i="1" s="1"/>
  <c r="Z5065" i="1"/>
  <c r="AA5065" i="1" s="1"/>
  <c r="AB5065" i="1" s="1"/>
  <c r="Z5066" i="1"/>
  <c r="AA5066" i="1" s="1"/>
  <c r="AB5066" i="1" s="1"/>
  <c r="Z5067" i="1"/>
  <c r="AA5067" i="1" s="1"/>
  <c r="AB5067" i="1" s="1"/>
  <c r="Z5068" i="1"/>
  <c r="AA5068" i="1" s="1"/>
  <c r="AB5068" i="1" s="1"/>
  <c r="Z5069" i="1"/>
  <c r="AA5069" i="1" s="1"/>
  <c r="AB5069" i="1" s="1"/>
  <c r="Z5070" i="1"/>
  <c r="AA5070" i="1" s="1"/>
  <c r="AB5070" i="1" s="1"/>
  <c r="Z5071" i="1"/>
  <c r="AA5071" i="1" s="1"/>
  <c r="AB5071" i="1" s="1"/>
  <c r="Z5072" i="1"/>
  <c r="AA5072" i="1" s="1"/>
  <c r="AB5072" i="1" s="1"/>
  <c r="Z5073" i="1"/>
  <c r="AA5073" i="1" s="1"/>
  <c r="AB5073" i="1" s="1"/>
  <c r="Z5074" i="1"/>
  <c r="AA5074" i="1" s="1"/>
  <c r="AB5074" i="1" s="1"/>
  <c r="Z5075" i="1"/>
  <c r="AA5075" i="1" s="1"/>
  <c r="AB5075" i="1" s="1"/>
  <c r="Z5076" i="1"/>
  <c r="AA5076" i="1" s="1"/>
  <c r="AB5076" i="1" s="1"/>
  <c r="Z5077" i="1"/>
  <c r="AA5077" i="1" s="1"/>
  <c r="AB5077" i="1" s="1"/>
  <c r="Z5078" i="1"/>
  <c r="AA5078" i="1" s="1"/>
  <c r="AB5078" i="1" s="1"/>
  <c r="Z5079" i="1"/>
  <c r="AA5079" i="1" s="1"/>
  <c r="AB5079" i="1" s="1"/>
  <c r="Z5080" i="1"/>
  <c r="AA5080" i="1" s="1"/>
  <c r="AB5080" i="1" s="1"/>
  <c r="Z5081" i="1"/>
  <c r="AA5081" i="1" s="1"/>
  <c r="AB5081" i="1" s="1"/>
  <c r="Z5082" i="1"/>
  <c r="AA5082" i="1" s="1"/>
  <c r="AB5082" i="1" s="1"/>
  <c r="Z5083" i="1"/>
  <c r="AA5083" i="1" s="1"/>
  <c r="AB5083" i="1" s="1"/>
  <c r="Z5084" i="1"/>
  <c r="AA5084" i="1" s="1"/>
  <c r="AB5084" i="1" s="1"/>
  <c r="Z5085" i="1"/>
  <c r="AA5085" i="1" s="1"/>
  <c r="AB5085" i="1" s="1"/>
  <c r="Z5086" i="1"/>
  <c r="AA5086" i="1" s="1"/>
  <c r="AB5086" i="1" s="1"/>
  <c r="Z5087" i="1"/>
  <c r="AA5087" i="1" s="1"/>
  <c r="AB5087" i="1" s="1"/>
  <c r="Z5088" i="1"/>
  <c r="AA5088" i="1" s="1"/>
  <c r="AB5088" i="1" s="1"/>
  <c r="Z5089" i="1"/>
  <c r="AA5089" i="1" s="1"/>
  <c r="AB5089" i="1" s="1"/>
  <c r="Z5090" i="1"/>
  <c r="AA5090" i="1" s="1"/>
  <c r="AB5090" i="1" s="1"/>
  <c r="Z5091" i="1"/>
  <c r="AA5091" i="1" s="1"/>
  <c r="AB5091" i="1" s="1"/>
  <c r="Z5092" i="1"/>
  <c r="AA5092" i="1" s="1"/>
  <c r="AB5092" i="1" s="1"/>
  <c r="Z5093" i="1"/>
  <c r="AA5093" i="1" s="1"/>
  <c r="AB5093" i="1" s="1"/>
  <c r="Z5094" i="1"/>
  <c r="AA5094" i="1" s="1"/>
  <c r="AB5094" i="1" s="1"/>
  <c r="Z5095" i="1"/>
  <c r="AA5095" i="1" s="1"/>
  <c r="AB5095" i="1" s="1"/>
  <c r="Z5096" i="1"/>
  <c r="AA5096" i="1" s="1"/>
  <c r="AB5096" i="1" s="1"/>
  <c r="Z5097" i="1"/>
  <c r="AA5097" i="1" s="1"/>
  <c r="AB5097" i="1" s="1"/>
  <c r="Z5098" i="1"/>
  <c r="AA5098" i="1" s="1"/>
  <c r="AB5098" i="1" s="1"/>
  <c r="Z5099" i="1"/>
  <c r="AA5099" i="1" s="1"/>
  <c r="AB5099" i="1" s="1"/>
  <c r="Z5100" i="1"/>
  <c r="AA5100" i="1" s="1"/>
  <c r="AB5100" i="1" s="1"/>
  <c r="Z5101" i="1"/>
  <c r="AA5101" i="1" s="1"/>
  <c r="AB5101" i="1" s="1"/>
  <c r="Z5102" i="1"/>
  <c r="AA5102" i="1" s="1"/>
  <c r="AB5102" i="1" s="1"/>
  <c r="Z5103" i="1"/>
  <c r="AA5103" i="1" s="1"/>
  <c r="AB5103" i="1" s="1"/>
  <c r="Z5104" i="1"/>
  <c r="AA5104" i="1" s="1"/>
  <c r="AB5104" i="1" s="1"/>
  <c r="Z5105" i="1"/>
  <c r="AA5105" i="1" s="1"/>
  <c r="AB5105" i="1" s="1"/>
  <c r="Z5106" i="1"/>
  <c r="AA5106" i="1" s="1"/>
  <c r="AB5106" i="1" s="1"/>
  <c r="Z5107" i="1"/>
  <c r="AA5107" i="1" s="1"/>
  <c r="AB5107" i="1" s="1"/>
  <c r="Z5108" i="1"/>
  <c r="AA5108" i="1" s="1"/>
  <c r="AB5108" i="1" s="1"/>
  <c r="Z5109" i="1"/>
  <c r="AA5109" i="1" s="1"/>
  <c r="AB5109" i="1" s="1"/>
  <c r="Z5110" i="1"/>
  <c r="AA5110" i="1" s="1"/>
  <c r="AB5110" i="1" s="1"/>
  <c r="Z5111" i="1"/>
  <c r="AA5111" i="1" s="1"/>
  <c r="AB5111" i="1" s="1"/>
  <c r="Z5112" i="1"/>
  <c r="AA5112" i="1" s="1"/>
  <c r="AB5112" i="1" s="1"/>
  <c r="Z5113" i="1"/>
  <c r="AA5113" i="1" s="1"/>
  <c r="AB5113" i="1" s="1"/>
  <c r="Z5114" i="1"/>
  <c r="AA5114" i="1" s="1"/>
  <c r="AB5114" i="1" s="1"/>
  <c r="Z5115" i="1"/>
  <c r="AA5115" i="1" s="1"/>
  <c r="AB5115" i="1" s="1"/>
  <c r="Z5116" i="1"/>
  <c r="AA5116" i="1" s="1"/>
  <c r="AB5116" i="1" s="1"/>
  <c r="Z5117" i="1"/>
  <c r="AA5117" i="1" s="1"/>
  <c r="AB5117" i="1" s="1"/>
  <c r="Z5118" i="1"/>
  <c r="AA5118" i="1" s="1"/>
  <c r="AB5118" i="1" s="1"/>
  <c r="Z5119" i="1"/>
  <c r="AA5119" i="1" s="1"/>
  <c r="AB5119" i="1" s="1"/>
  <c r="Z5120" i="1"/>
  <c r="AA5120" i="1" s="1"/>
  <c r="AB5120" i="1" s="1"/>
  <c r="Z5121" i="1"/>
  <c r="AA5121" i="1" s="1"/>
  <c r="AB5121" i="1" s="1"/>
  <c r="Z5122" i="1"/>
  <c r="AA5122" i="1" s="1"/>
  <c r="AB5122" i="1" s="1"/>
  <c r="Z5123" i="1"/>
  <c r="AA5123" i="1" s="1"/>
  <c r="AB5123" i="1" s="1"/>
  <c r="Z5124" i="1"/>
  <c r="AA5124" i="1" s="1"/>
  <c r="AB5124" i="1" s="1"/>
  <c r="Z5125" i="1"/>
  <c r="AA5125" i="1" s="1"/>
  <c r="AB5125" i="1" s="1"/>
  <c r="Z5126" i="1"/>
  <c r="AA5126" i="1" s="1"/>
  <c r="AB5126" i="1" s="1"/>
  <c r="Z5127" i="1"/>
  <c r="AA5127" i="1" s="1"/>
  <c r="AB5127" i="1" s="1"/>
  <c r="Z5128" i="1"/>
  <c r="AA5128" i="1" s="1"/>
  <c r="AB5128" i="1" s="1"/>
  <c r="Z5129" i="1"/>
  <c r="AA5129" i="1" s="1"/>
  <c r="AB5129" i="1" s="1"/>
  <c r="Z5130" i="1"/>
  <c r="AA5130" i="1" s="1"/>
  <c r="AB5130" i="1" s="1"/>
  <c r="Z5131" i="1"/>
  <c r="AA5131" i="1" s="1"/>
  <c r="AB5131" i="1" s="1"/>
  <c r="Z5132" i="1"/>
  <c r="AA5132" i="1" s="1"/>
  <c r="AB5132" i="1" s="1"/>
  <c r="Z5133" i="1"/>
  <c r="AA5133" i="1" s="1"/>
  <c r="AB5133" i="1" s="1"/>
  <c r="Z5134" i="1"/>
  <c r="AA5134" i="1" s="1"/>
  <c r="AB5134" i="1" s="1"/>
  <c r="Z5135" i="1"/>
  <c r="AA5135" i="1" s="1"/>
  <c r="AB5135" i="1" s="1"/>
  <c r="Z5136" i="1"/>
  <c r="AA5136" i="1" s="1"/>
  <c r="AB5136" i="1" s="1"/>
  <c r="Z5137" i="1"/>
  <c r="AA5137" i="1" s="1"/>
  <c r="AB5137" i="1" s="1"/>
  <c r="Z5138" i="1"/>
  <c r="AA5138" i="1" s="1"/>
  <c r="AB5138" i="1" s="1"/>
  <c r="Z5139" i="1"/>
  <c r="AA5139" i="1" s="1"/>
  <c r="AB5139" i="1" s="1"/>
  <c r="Z5140" i="1"/>
  <c r="AA5140" i="1" s="1"/>
  <c r="AB5140" i="1" s="1"/>
  <c r="Z5141" i="1"/>
  <c r="AA5141" i="1" s="1"/>
  <c r="AB5141" i="1" s="1"/>
  <c r="Z5142" i="1"/>
  <c r="AA5142" i="1" s="1"/>
  <c r="AB5142" i="1" s="1"/>
  <c r="Z5143" i="1"/>
  <c r="AA5143" i="1" s="1"/>
  <c r="AB5143" i="1" s="1"/>
  <c r="Z5144" i="1"/>
  <c r="AA5144" i="1" s="1"/>
  <c r="AB5144" i="1" s="1"/>
  <c r="Z5145" i="1"/>
  <c r="AA5145" i="1" s="1"/>
  <c r="AB5145" i="1" s="1"/>
  <c r="Z5146" i="1"/>
  <c r="AA5146" i="1" s="1"/>
  <c r="AB5146" i="1" s="1"/>
  <c r="Z5147" i="1"/>
  <c r="AA5147" i="1" s="1"/>
  <c r="AB5147" i="1" s="1"/>
  <c r="Z5148" i="1"/>
  <c r="AA5148" i="1" s="1"/>
  <c r="AB5148" i="1" s="1"/>
  <c r="Z5149" i="1"/>
  <c r="AA5149" i="1" s="1"/>
  <c r="AB5149" i="1" s="1"/>
  <c r="Z5150" i="1"/>
  <c r="AA5150" i="1" s="1"/>
  <c r="AB5150" i="1" s="1"/>
  <c r="Z5151" i="1"/>
  <c r="AA5151" i="1" s="1"/>
  <c r="AB5151" i="1" s="1"/>
  <c r="Z5152" i="1"/>
  <c r="AA5152" i="1" s="1"/>
  <c r="AB5152" i="1" s="1"/>
  <c r="Z5153" i="1"/>
  <c r="AA5153" i="1" s="1"/>
  <c r="AB5153" i="1" s="1"/>
  <c r="Z5154" i="1"/>
  <c r="AA5154" i="1" s="1"/>
  <c r="AB5154" i="1" s="1"/>
  <c r="Z5155" i="1"/>
  <c r="AA5155" i="1" s="1"/>
  <c r="AB5155" i="1" s="1"/>
  <c r="Z5156" i="1"/>
  <c r="AA5156" i="1" s="1"/>
  <c r="AB5156" i="1" s="1"/>
  <c r="Z5157" i="1"/>
  <c r="AA5157" i="1" s="1"/>
  <c r="AB5157" i="1" s="1"/>
  <c r="Z5158" i="1"/>
  <c r="AA5158" i="1" s="1"/>
  <c r="AB5158" i="1" s="1"/>
  <c r="Z5159" i="1"/>
  <c r="AA5159" i="1" s="1"/>
  <c r="AB5159" i="1" s="1"/>
  <c r="Z5160" i="1"/>
  <c r="AA5160" i="1" s="1"/>
  <c r="AB5160" i="1" s="1"/>
  <c r="Z5161" i="1"/>
  <c r="AA5161" i="1" s="1"/>
  <c r="AB5161" i="1" s="1"/>
  <c r="Z5162" i="1"/>
  <c r="AA5162" i="1" s="1"/>
  <c r="AB5162" i="1" s="1"/>
  <c r="Z5163" i="1"/>
  <c r="AA5163" i="1" s="1"/>
  <c r="AB5163" i="1" s="1"/>
  <c r="Z5164" i="1"/>
  <c r="AA5164" i="1" s="1"/>
  <c r="AB5164" i="1" s="1"/>
  <c r="Z5165" i="1"/>
  <c r="AA5165" i="1" s="1"/>
  <c r="AB5165" i="1" s="1"/>
  <c r="Z5166" i="1"/>
  <c r="AA5166" i="1" s="1"/>
  <c r="AB5166" i="1" s="1"/>
  <c r="Z5167" i="1"/>
  <c r="AA5167" i="1" s="1"/>
  <c r="AB5167" i="1" s="1"/>
  <c r="Z5168" i="1"/>
  <c r="AA5168" i="1" s="1"/>
  <c r="AB5168" i="1" s="1"/>
  <c r="Z5169" i="1"/>
  <c r="AA5169" i="1" s="1"/>
  <c r="AB5169" i="1" s="1"/>
  <c r="Z5170" i="1"/>
  <c r="AA5170" i="1" s="1"/>
  <c r="AB5170" i="1" s="1"/>
  <c r="Z5171" i="1"/>
  <c r="AA5171" i="1" s="1"/>
  <c r="AB5171" i="1" s="1"/>
  <c r="Z5172" i="1"/>
  <c r="AA5172" i="1" s="1"/>
  <c r="AB5172" i="1" s="1"/>
  <c r="Z5173" i="1"/>
  <c r="AA5173" i="1" s="1"/>
  <c r="AB5173" i="1" s="1"/>
  <c r="Z5174" i="1"/>
  <c r="AA5174" i="1" s="1"/>
  <c r="AB5174" i="1" s="1"/>
  <c r="Z5175" i="1"/>
  <c r="AA5175" i="1" s="1"/>
  <c r="AB5175" i="1" s="1"/>
  <c r="Z5176" i="1"/>
  <c r="AA5176" i="1" s="1"/>
  <c r="AB5176" i="1" s="1"/>
  <c r="Z5177" i="1"/>
  <c r="AA5177" i="1" s="1"/>
  <c r="AB5177" i="1" s="1"/>
  <c r="Z5178" i="1"/>
  <c r="AA5178" i="1" s="1"/>
  <c r="AB5178" i="1" s="1"/>
  <c r="Z5179" i="1"/>
  <c r="AA5179" i="1" s="1"/>
  <c r="AB5179" i="1" s="1"/>
  <c r="Z5180" i="1"/>
  <c r="AA5180" i="1" s="1"/>
  <c r="AB5180" i="1" s="1"/>
  <c r="Z5181" i="1"/>
  <c r="AA5181" i="1" s="1"/>
  <c r="AB5181" i="1" s="1"/>
  <c r="Z5182" i="1"/>
  <c r="AA5182" i="1" s="1"/>
  <c r="AB5182" i="1" s="1"/>
  <c r="Z5183" i="1"/>
  <c r="AA5183" i="1" s="1"/>
  <c r="AB5183" i="1" s="1"/>
  <c r="Z5184" i="1"/>
  <c r="AA5184" i="1" s="1"/>
  <c r="AB5184" i="1" s="1"/>
  <c r="Z5185" i="1"/>
  <c r="AA5185" i="1" s="1"/>
  <c r="AB5185" i="1" s="1"/>
  <c r="Z5186" i="1"/>
  <c r="AA5186" i="1" s="1"/>
  <c r="AB5186" i="1" s="1"/>
  <c r="Z5187" i="1"/>
  <c r="AA5187" i="1" s="1"/>
  <c r="AB5187" i="1" s="1"/>
  <c r="Z5188" i="1"/>
  <c r="AA5188" i="1" s="1"/>
  <c r="AB5188" i="1" s="1"/>
  <c r="Z5189" i="1"/>
  <c r="AA5189" i="1" s="1"/>
  <c r="AB5189" i="1" s="1"/>
  <c r="Z5190" i="1"/>
  <c r="AA5190" i="1" s="1"/>
  <c r="AB5190" i="1" s="1"/>
  <c r="Z5191" i="1"/>
  <c r="AA5191" i="1" s="1"/>
  <c r="AB5191" i="1" s="1"/>
  <c r="Z5192" i="1"/>
  <c r="AA5192" i="1" s="1"/>
  <c r="AB5192" i="1" s="1"/>
  <c r="Z5193" i="1"/>
  <c r="AA5193" i="1" s="1"/>
  <c r="AB5193" i="1" s="1"/>
  <c r="Z5194" i="1"/>
  <c r="AA5194" i="1" s="1"/>
  <c r="AB5194" i="1" s="1"/>
  <c r="Z5195" i="1"/>
  <c r="AA5195" i="1" s="1"/>
  <c r="AB5195" i="1" s="1"/>
  <c r="Z5196" i="1"/>
  <c r="AA5196" i="1" s="1"/>
  <c r="AB5196" i="1" s="1"/>
  <c r="Z5197" i="1"/>
  <c r="AA5197" i="1" s="1"/>
  <c r="AB5197" i="1" s="1"/>
  <c r="Z5198" i="1"/>
  <c r="AA5198" i="1" s="1"/>
  <c r="AB5198" i="1" s="1"/>
  <c r="Z5199" i="1"/>
  <c r="AA5199" i="1" s="1"/>
  <c r="AB5199" i="1" s="1"/>
  <c r="Z5200" i="1"/>
  <c r="AA5200" i="1" s="1"/>
  <c r="AB5200" i="1" s="1"/>
  <c r="Z5201" i="1"/>
  <c r="AA5201" i="1" s="1"/>
  <c r="AB5201" i="1" s="1"/>
  <c r="Z5202" i="1"/>
  <c r="AA5202" i="1" s="1"/>
  <c r="AB5202" i="1" s="1"/>
  <c r="Z5203" i="1"/>
  <c r="AA5203" i="1" s="1"/>
  <c r="AB5203" i="1" s="1"/>
  <c r="Z5204" i="1"/>
  <c r="AA5204" i="1" s="1"/>
  <c r="AB5204" i="1" s="1"/>
  <c r="Z5205" i="1"/>
  <c r="AA5205" i="1" s="1"/>
  <c r="AB5205" i="1" s="1"/>
  <c r="Z5206" i="1"/>
  <c r="AA5206" i="1" s="1"/>
  <c r="AB5206" i="1" s="1"/>
  <c r="Z5207" i="1"/>
  <c r="AA5207" i="1" s="1"/>
  <c r="AB5207" i="1" s="1"/>
  <c r="Z5208" i="1"/>
  <c r="AA5208" i="1" s="1"/>
  <c r="AB5208" i="1" s="1"/>
  <c r="Z5209" i="1"/>
  <c r="AA5209" i="1" s="1"/>
  <c r="AB5209" i="1" s="1"/>
  <c r="Z5210" i="1"/>
  <c r="AA5210" i="1" s="1"/>
  <c r="AB5210" i="1" s="1"/>
  <c r="Z5211" i="1"/>
  <c r="AA5211" i="1" s="1"/>
  <c r="AB5211" i="1" s="1"/>
  <c r="Z5212" i="1"/>
  <c r="AA5212" i="1" s="1"/>
  <c r="AB5212" i="1" s="1"/>
  <c r="Z5213" i="1"/>
  <c r="AA5213" i="1" s="1"/>
  <c r="AB5213" i="1" s="1"/>
  <c r="Z5214" i="1"/>
  <c r="AA5214" i="1" s="1"/>
  <c r="AB5214" i="1" s="1"/>
  <c r="Z5215" i="1"/>
  <c r="AA5215" i="1" s="1"/>
  <c r="AB5215" i="1" s="1"/>
  <c r="Z5216" i="1"/>
  <c r="AA5216" i="1" s="1"/>
  <c r="AB5216" i="1" s="1"/>
  <c r="Z5217" i="1"/>
  <c r="AA5217" i="1" s="1"/>
  <c r="AB5217" i="1" s="1"/>
  <c r="Z5218" i="1"/>
  <c r="AA5218" i="1" s="1"/>
  <c r="AB5218" i="1" s="1"/>
  <c r="Z5219" i="1"/>
  <c r="AA5219" i="1" s="1"/>
  <c r="AB5219" i="1" s="1"/>
  <c r="Z5220" i="1"/>
  <c r="AA5220" i="1" s="1"/>
  <c r="AB5220" i="1" s="1"/>
  <c r="Z5221" i="1"/>
  <c r="AA5221" i="1" s="1"/>
  <c r="AB5221" i="1" s="1"/>
  <c r="Z5222" i="1"/>
  <c r="AA5222" i="1" s="1"/>
  <c r="AB5222" i="1" s="1"/>
  <c r="Z5223" i="1"/>
  <c r="AA5223" i="1" s="1"/>
  <c r="AB5223" i="1" s="1"/>
  <c r="Z5224" i="1"/>
  <c r="AA5224" i="1" s="1"/>
  <c r="AB5224" i="1" s="1"/>
  <c r="Z5225" i="1"/>
  <c r="AA5225" i="1" s="1"/>
  <c r="AB5225" i="1" s="1"/>
  <c r="Z5226" i="1"/>
  <c r="AA5226" i="1" s="1"/>
  <c r="AB5226" i="1" s="1"/>
  <c r="Z5227" i="1"/>
  <c r="AA5227" i="1" s="1"/>
  <c r="AB5227" i="1" s="1"/>
  <c r="Z5228" i="1"/>
  <c r="AA5228" i="1" s="1"/>
  <c r="AB5228" i="1" s="1"/>
  <c r="Z5229" i="1"/>
  <c r="AA5229" i="1" s="1"/>
  <c r="AB5229" i="1" s="1"/>
  <c r="Z5230" i="1"/>
  <c r="AA5230" i="1" s="1"/>
  <c r="AB5230" i="1" s="1"/>
  <c r="Z5231" i="1"/>
  <c r="AA5231" i="1" s="1"/>
  <c r="AB5231" i="1" s="1"/>
  <c r="Z5232" i="1"/>
  <c r="AA5232" i="1" s="1"/>
  <c r="AB5232" i="1" s="1"/>
  <c r="Z5233" i="1"/>
  <c r="AA5233" i="1" s="1"/>
  <c r="AB5233" i="1" s="1"/>
  <c r="Z5234" i="1"/>
  <c r="AA5234" i="1" s="1"/>
  <c r="AB5234" i="1" s="1"/>
  <c r="Z5235" i="1"/>
  <c r="AA5235" i="1" s="1"/>
  <c r="AB5235" i="1" s="1"/>
  <c r="Z5236" i="1"/>
  <c r="AA5236" i="1" s="1"/>
  <c r="AB5236" i="1" s="1"/>
  <c r="Z5237" i="1"/>
  <c r="AA5237" i="1" s="1"/>
  <c r="AB5237" i="1" s="1"/>
  <c r="Z5238" i="1"/>
  <c r="AA5238" i="1" s="1"/>
  <c r="AB5238" i="1" s="1"/>
  <c r="Z5239" i="1"/>
  <c r="AA5239" i="1" s="1"/>
  <c r="AB5239" i="1" s="1"/>
  <c r="Z5240" i="1"/>
  <c r="AA5240" i="1" s="1"/>
  <c r="AB5240" i="1" s="1"/>
  <c r="Z5241" i="1"/>
  <c r="AA5241" i="1" s="1"/>
  <c r="AB5241" i="1" s="1"/>
  <c r="Z5242" i="1"/>
  <c r="AA5242" i="1" s="1"/>
  <c r="AB5242" i="1" s="1"/>
  <c r="Z5243" i="1"/>
  <c r="AA5243" i="1" s="1"/>
  <c r="AB5243" i="1" s="1"/>
  <c r="Z5244" i="1"/>
  <c r="AA5244" i="1" s="1"/>
  <c r="AB5244" i="1" s="1"/>
  <c r="Z5245" i="1"/>
  <c r="AA5245" i="1" s="1"/>
  <c r="AB5245" i="1" s="1"/>
  <c r="Z5246" i="1"/>
  <c r="AA5246" i="1" s="1"/>
  <c r="AB5246" i="1" s="1"/>
  <c r="Z5247" i="1"/>
  <c r="AA5247" i="1" s="1"/>
  <c r="AB5247" i="1" s="1"/>
  <c r="Z5248" i="1"/>
  <c r="AA5248" i="1" s="1"/>
  <c r="AB5248" i="1" s="1"/>
  <c r="Z5249" i="1"/>
  <c r="AA5249" i="1" s="1"/>
  <c r="AB5249" i="1" s="1"/>
  <c r="Z5250" i="1"/>
  <c r="AA5250" i="1" s="1"/>
  <c r="AB5250" i="1" s="1"/>
  <c r="Z5251" i="1"/>
  <c r="AA5251" i="1" s="1"/>
  <c r="AB5251" i="1" s="1"/>
  <c r="Z5252" i="1"/>
  <c r="AA5252" i="1" s="1"/>
  <c r="AB5252" i="1" s="1"/>
  <c r="Z5253" i="1"/>
  <c r="AA5253" i="1" s="1"/>
  <c r="AB5253" i="1" s="1"/>
  <c r="Z5254" i="1"/>
  <c r="AA5254" i="1" s="1"/>
  <c r="AB5254" i="1" s="1"/>
  <c r="Z5255" i="1"/>
  <c r="AA5255" i="1" s="1"/>
  <c r="AB5255" i="1" s="1"/>
  <c r="Z5256" i="1"/>
  <c r="AA5256" i="1" s="1"/>
  <c r="AB5256" i="1" s="1"/>
  <c r="Z5257" i="1"/>
  <c r="AA5257" i="1" s="1"/>
  <c r="AB5257" i="1" s="1"/>
  <c r="Z5258" i="1"/>
  <c r="AA5258" i="1" s="1"/>
  <c r="AB5258" i="1" s="1"/>
  <c r="Z5259" i="1"/>
  <c r="AA5259" i="1" s="1"/>
  <c r="AB5259" i="1" s="1"/>
  <c r="Z5260" i="1"/>
  <c r="AA5260" i="1" s="1"/>
  <c r="AB5260" i="1" s="1"/>
  <c r="Z5261" i="1"/>
  <c r="AA5261" i="1" s="1"/>
  <c r="AB5261" i="1" s="1"/>
  <c r="Z5262" i="1"/>
  <c r="AA5262" i="1" s="1"/>
  <c r="AB5262" i="1" s="1"/>
  <c r="Z5263" i="1"/>
  <c r="AA5263" i="1" s="1"/>
  <c r="AB5263" i="1" s="1"/>
  <c r="Z5264" i="1"/>
  <c r="AA5264" i="1" s="1"/>
  <c r="AB5264" i="1" s="1"/>
  <c r="Z5265" i="1"/>
  <c r="AA5265" i="1" s="1"/>
  <c r="AB5265" i="1" s="1"/>
  <c r="Z5266" i="1"/>
  <c r="AA5266" i="1" s="1"/>
  <c r="AB5266" i="1" s="1"/>
  <c r="Z5267" i="1"/>
  <c r="AA5267" i="1" s="1"/>
  <c r="AB5267" i="1" s="1"/>
  <c r="Z5268" i="1"/>
  <c r="AA5268" i="1" s="1"/>
  <c r="AB5268" i="1" s="1"/>
  <c r="Z5269" i="1"/>
  <c r="AA5269" i="1" s="1"/>
  <c r="AB5269" i="1" s="1"/>
  <c r="Z5270" i="1"/>
  <c r="AA5270" i="1" s="1"/>
  <c r="AB5270" i="1" s="1"/>
  <c r="Z5271" i="1"/>
  <c r="AA5271" i="1" s="1"/>
  <c r="AB5271" i="1" s="1"/>
  <c r="Z5272" i="1"/>
  <c r="AA5272" i="1" s="1"/>
  <c r="AB5272" i="1" s="1"/>
  <c r="Z5273" i="1"/>
  <c r="AA5273" i="1" s="1"/>
  <c r="AB5273" i="1" s="1"/>
  <c r="Z5274" i="1"/>
  <c r="AA5274" i="1" s="1"/>
  <c r="AB5274" i="1" s="1"/>
  <c r="Z5275" i="1"/>
  <c r="AA5275" i="1" s="1"/>
  <c r="AB5275" i="1" s="1"/>
  <c r="Z5276" i="1"/>
  <c r="AA5276" i="1" s="1"/>
  <c r="AB5276" i="1" s="1"/>
  <c r="Z5277" i="1"/>
  <c r="AA5277" i="1" s="1"/>
  <c r="AB5277" i="1" s="1"/>
  <c r="Z5278" i="1"/>
  <c r="AA5278" i="1" s="1"/>
  <c r="AB5278" i="1" s="1"/>
  <c r="Z5279" i="1"/>
  <c r="AA5279" i="1" s="1"/>
  <c r="AB5279" i="1" s="1"/>
  <c r="Z5280" i="1"/>
  <c r="AA5280" i="1" s="1"/>
  <c r="AB5280" i="1" s="1"/>
  <c r="Z5281" i="1"/>
  <c r="AA5281" i="1" s="1"/>
  <c r="AB5281" i="1" s="1"/>
  <c r="Z5282" i="1"/>
  <c r="AA5282" i="1" s="1"/>
  <c r="AB5282" i="1" s="1"/>
  <c r="Z5283" i="1"/>
  <c r="AA5283" i="1" s="1"/>
  <c r="AB5283" i="1" s="1"/>
  <c r="Z5284" i="1"/>
  <c r="AA5284" i="1" s="1"/>
  <c r="AB5284" i="1" s="1"/>
  <c r="Z5285" i="1"/>
  <c r="AA5285" i="1" s="1"/>
  <c r="AB5285" i="1" s="1"/>
  <c r="Z5286" i="1"/>
  <c r="AA5286" i="1" s="1"/>
  <c r="AB5286" i="1" s="1"/>
  <c r="Z5287" i="1"/>
  <c r="AA5287" i="1" s="1"/>
  <c r="AB5287" i="1" s="1"/>
  <c r="Z5288" i="1"/>
  <c r="AA5288" i="1" s="1"/>
  <c r="AB5288" i="1" s="1"/>
  <c r="Z5289" i="1"/>
  <c r="AA5289" i="1" s="1"/>
  <c r="AB5289" i="1" s="1"/>
  <c r="Z5290" i="1"/>
  <c r="AA5290" i="1" s="1"/>
  <c r="AB5290" i="1" s="1"/>
  <c r="Z5291" i="1"/>
  <c r="AA5291" i="1" s="1"/>
  <c r="AB5291" i="1" s="1"/>
  <c r="Z5292" i="1"/>
  <c r="AA5292" i="1" s="1"/>
  <c r="AB5292" i="1" s="1"/>
  <c r="Z5293" i="1"/>
  <c r="AA5293" i="1" s="1"/>
  <c r="AB5293" i="1" s="1"/>
  <c r="Z5294" i="1"/>
  <c r="AA5294" i="1" s="1"/>
  <c r="AB5294" i="1" s="1"/>
  <c r="Z5295" i="1"/>
  <c r="AA5295" i="1" s="1"/>
  <c r="AB5295" i="1" s="1"/>
  <c r="Z5296" i="1"/>
  <c r="AA5296" i="1" s="1"/>
  <c r="AB5296" i="1" s="1"/>
  <c r="Z5297" i="1"/>
  <c r="AA5297" i="1" s="1"/>
  <c r="AB5297" i="1" s="1"/>
  <c r="Z5298" i="1"/>
  <c r="AA5298" i="1" s="1"/>
  <c r="AB5298" i="1" s="1"/>
  <c r="Z5299" i="1"/>
  <c r="AA5299" i="1" s="1"/>
  <c r="AB5299" i="1" s="1"/>
  <c r="Z5300" i="1"/>
  <c r="AA5300" i="1" s="1"/>
  <c r="AB5300" i="1" s="1"/>
  <c r="Z5301" i="1"/>
  <c r="AA5301" i="1" s="1"/>
  <c r="AB5301" i="1" s="1"/>
  <c r="Z5302" i="1"/>
  <c r="AA5302" i="1" s="1"/>
  <c r="AB5302" i="1" s="1"/>
  <c r="Z5303" i="1"/>
  <c r="AA5303" i="1" s="1"/>
  <c r="AB5303" i="1" s="1"/>
  <c r="Z5304" i="1"/>
  <c r="AA5304" i="1" s="1"/>
  <c r="AB5304" i="1" s="1"/>
  <c r="Z5305" i="1"/>
  <c r="AA5305" i="1" s="1"/>
  <c r="AB5305" i="1" s="1"/>
  <c r="Z5306" i="1"/>
  <c r="AA5306" i="1" s="1"/>
  <c r="AB5306" i="1" s="1"/>
  <c r="Z5307" i="1"/>
  <c r="AA5307" i="1" s="1"/>
  <c r="AB5307" i="1" s="1"/>
  <c r="Z5308" i="1"/>
  <c r="AA5308" i="1" s="1"/>
  <c r="AB5308" i="1" s="1"/>
  <c r="Z5309" i="1"/>
  <c r="AA5309" i="1" s="1"/>
  <c r="AB5309" i="1" s="1"/>
  <c r="Z5310" i="1"/>
  <c r="AA5310" i="1" s="1"/>
  <c r="AB5310" i="1" s="1"/>
  <c r="Z5311" i="1"/>
  <c r="AA5311" i="1" s="1"/>
  <c r="AB5311" i="1" s="1"/>
  <c r="Z5312" i="1"/>
  <c r="AA5312" i="1" s="1"/>
  <c r="AB5312" i="1" s="1"/>
  <c r="Z5313" i="1"/>
  <c r="AA5313" i="1" s="1"/>
  <c r="AB5313" i="1" s="1"/>
  <c r="Z5314" i="1"/>
  <c r="AA5314" i="1" s="1"/>
  <c r="AB5314" i="1" s="1"/>
  <c r="Z5315" i="1"/>
  <c r="AA5315" i="1" s="1"/>
  <c r="AB5315" i="1" s="1"/>
  <c r="Z5316" i="1"/>
  <c r="AA5316" i="1" s="1"/>
  <c r="AB5316" i="1" s="1"/>
  <c r="Z5317" i="1"/>
  <c r="AA5317" i="1" s="1"/>
  <c r="AB5317" i="1" s="1"/>
  <c r="Z5318" i="1"/>
  <c r="AA5318" i="1" s="1"/>
  <c r="AB5318" i="1" s="1"/>
  <c r="Z5319" i="1"/>
  <c r="AA5319" i="1" s="1"/>
  <c r="AB5319" i="1" s="1"/>
  <c r="Z5320" i="1"/>
  <c r="AA5320" i="1" s="1"/>
  <c r="AB5320" i="1" s="1"/>
  <c r="Z5321" i="1"/>
  <c r="AA5321" i="1" s="1"/>
  <c r="AB5321" i="1" s="1"/>
  <c r="Z5322" i="1"/>
  <c r="AA5322" i="1" s="1"/>
  <c r="AB5322" i="1" s="1"/>
  <c r="Z5323" i="1"/>
  <c r="AA5323" i="1" s="1"/>
  <c r="AB5323" i="1" s="1"/>
  <c r="Z5324" i="1"/>
  <c r="AA5324" i="1" s="1"/>
  <c r="AB5324" i="1" s="1"/>
  <c r="Z5325" i="1"/>
  <c r="AA5325" i="1" s="1"/>
  <c r="AB5325" i="1" s="1"/>
  <c r="Z5326" i="1"/>
  <c r="AA5326" i="1" s="1"/>
  <c r="AB5326" i="1" s="1"/>
  <c r="Z5327" i="1"/>
  <c r="AA5327" i="1" s="1"/>
  <c r="AB5327" i="1" s="1"/>
  <c r="Z5328" i="1"/>
  <c r="AA5328" i="1" s="1"/>
  <c r="AB5328" i="1" s="1"/>
  <c r="Z5329" i="1"/>
  <c r="AA5329" i="1" s="1"/>
  <c r="AB5329" i="1" s="1"/>
  <c r="Z5330" i="1"/>
  <c r="AA5330" i="1" s="1"/>
  <c r="AB5330" i="1" s="1"/>
  <c r="Z5331" i="1"/>
  <c r="AA5331" i="1" s="1"/>
  <c r="AB5331" i="1" s="1"/>
  <c r="Z5332" i="1"/>
  <c r="AA5332" i="1" s="1"/>
  <c r="AB5332" i="1" s="1"/>
  <c r="Z5333" i="1"/>
  <c r="AA5333" i="1" s="1"/>
  <c r="AB5333" i="1" s="1"/>
  <c r="Z5334" i="1"/>
  <c r="AA5334" i="1" s="1"/>
  <c r="AB5334" i="1" s="1"/>
  <c r="Z5335" i="1"/>
  <c r="AA5335" i="1" s="1"/>
  <c r="AB5335" i="1" s="1"/>
  <c r="Z5336" i="1"/>
  <c r="AA5336" i="1" s="1"/>
  <c r="AB5336" i="1" s="1"/>
  <c r="Z5337" i="1"/>
  <c r="AA5337" i="1" s="1"/>
  <c r="AB5337" i="1" s="1"/>
  <c r="Z5338" i="1"/>
  <c r="AA5338" i="1" s="1"/>
  <c r="AB5338" i="1" s="1"/>
  <c r="Z5339" i="1"/>
  <c r="AA5339" i="1" s="1"/>
  <c r="AB5339" i="1" s="1"/>
  <c r="Z5340" i="1"/>
  <c r="AA5340" i="1" s="1"/>
  <c r="AB5340" i="1" s="1"/>
  <c r="Z5341" i="1"/>
  <c r="AA5341" i="1" s="1"/>
  <c r="AB5341" i="1" s="1"/>
  <c r="Z5342" i="1"/>
  <c r="AA5342" i="1" s="1"/>
  <c r="AB5342" i="1" s="1"/>
  <c r="Z5343" i="1"/>
  <c r="AA5343" i="1" s="1"/>
  <c r="AB5343" i="1" s="1"/>
  <c r="Z5344" i="1"/>
  <c r="AA5344" i="1" s="1"/>
  <c r="AB5344" i="1" s="1"/>
  <c r="Z5345" i="1"/>
  <c r="AA5345" i="1" s="1"/>
  <c r="AB5345" i="1" s="1"/>
  <c r="Z5346" i="1"/>
  <c r="AA5346" i="1" s="1"/>
  <c r="AB5346" i="1" s="1"/>
  <c r="Z5347" i="1"/>
  <c r="AA5347" i="1" s="1"/>
  <c r="AB5347" i="1" s="1"/>
  <c r="Z5348" i="1"/>
  <c r="AA5348" i="1" s="1"/>
  <c r="AB5348" i="1" s="1"/>
  <c r="Z5349" i="1"/>
  <c r="AA5349" i="1" s="1"/>
  <c r="AB5349" i="1" s="1"/>
  <c r="Z5350" i="1"/>
  <c r="AA5350" i="1" s="1"/>
  <c r="AB5350" i="1" s="1"/>
  <c r="Z5351" i="1"/>
  <c r="AA5351" i="1" s="1"/>
  <c r="AB5351" i="1" s="1"/>
  <c r="Z5352" i="1"/>
  <c r="AA5352" i="1" s="1"/>
  <c r="AB5352" i="1" s="1"/>
  <c r="Z5353" i="1"/>
  <c r="AA5353" i="1" s="1"/>
  <c r="AB5353" i="1" s="1"/>
  <c r="Z5354" i="1"/>
  <c r="AA5354" i="1" s="1"/>
  <c r="AB5354" i="1" s="1"/>
  <c r="Z5355" i="1"/>
  <c r="AA5355" i="1" s="1"/>
  <c r="AB5355" i="1" s="1"/>
  <c r="Z5356" i="1"/>
  <c r="AA5356" i="1" s="1"/>
  <c r="AB5356" i="1" s="1"/>
  <c r="Z5357" i="1"/>
  <c r="AA5357" i="1" s="1"/>
  <c r="AB5357" i="1" s="1"/>
  <c r="Z5358" i="1"/>
  <c r="AA5358" i="1" s="1"/>
  <c r="AB5358" i="1" s="1"/>
  <c r="Z5359" i="1"/>
  <c r="AA5359" i="1" s="1"/>
  <c r="AB5359" i="1" s="1"/>
  <c r="Z5360" i="1"/>
  <c r="AA5360" i="1" s="1"/>
  <c r="AB5360" i="1" s="1"/>
  <c r="Z5361" i="1"/>
  <c r="AA5361" i="1" s="1"/>
  <c r="AB5361" i="1" s="1"/>
  <c r="Z5362" i="1"/>
  <c r="AA5362" i="1" s="1"/>
  <c r="AB5362" i="1" s="1"/>
  <c r="Z5363" i="1"/>
  <c r="AA5363" i="1" s="1"/>
  <c r="AB5363" i="1" s="1"/>
  <c r="Z5364" i="1"/>
  <c r="AA5364" i="1" s="1"/>
  <c r="AB5364" i="1" s="1"/>
  <c r="Z5365" i="1"/>
  <c r="AA5365" i="1" s="1"/>
  <c r="AB5365" i="1" s="1"/>
  <c r="Z5366" i="1"/>
  <c r="AA5366" i="1" s="1"/>
  <c r="AB5366" i="1" s="1"/>
  <c r="Z5367" i="1"/>
  <c r="AA5367" i="1" s="1"/>
  <c r="AB5367" i="1" s="1"/>
  <c r="Z5368" i="1"/>
  <c r="AA5368" i="1" s="1"/>
  <c r="AB5368" i="1" s="1"/>
  <c r="Z5369" i="1"/>
  <c r="AA5369" i="1" s="1"/>
  <c r="AB5369" i="1" s="1"/>
  <c r="Z5370" i="1"/>
  <c r="AA5370" i="1" s="1"/>
  <c r="AB5370" i="1" s="1"/>
  <c r="Z5371" i="1"/>
  <c r="AA5371" i="1" s="1"/>
  <c r="AB5371" i="1" s="1"/>
  <c r="Z5372" i="1"/>
  <c r="AA5372" i="1" s="1"/>
  <c r="AB5372" i="1" s="1"/>
  <c r="Z5373" i="1"/>
  <c r="AA5373" i="1" s="1"/>
  <c r="AB5373" i="1" s="1"/>
  <c r="Z5374" i="1"/>
  <c r="AA5374" i="1" s="1"/>
  <c r="AB5374" i="1" s="1"/>
  <c r="Z5375" i="1"/>
  <c r="AA5375" i="1" s="1"/>
  <c r="AB5375" i="1" s="1"/>
  <c r="Z5376" i="1"/>
  <c r="AA5376" i="1" s="1"/>
  <c r="AB5376" i="1" s="1"/>
  <c r="Z5377" i="1"/>
  <c r="AA5377" i="1" s="1"/>
  <c r="AB5377" i="1" s="1"/>
  <c r="Z5378" i="1"/>
  <c r="AA5378" i="1" s="1"/>
  <c r="AB5378" i="1" s="1"/>
  <c r="Z5379" i="1"/>
  <c r="AA5379" i="1" s="1"/>
  <c r="AB5379" i="1" s="1"/>
  <c r="Z5380" i="1"/>
  <c r="AA5380" i="1" s="1"/>
  <c r="AB5380" i="1" s="1"/>
  <c r="Z5381" i="1"/>
  <c r="AA5381" i="1" s="1"/>
  <c r="AB5381" i="1" s="1"/>
  <c r="Z5382" i="1"/>
  <c r="AA5382" i="1" s="1"/>
  <c r="AB5382" i="1" s="1"/>
  <c r="Z5383" i="1"/>
  <c r="AA5383" i="1" s="1"/>
  <c r="AB5383" i="1" s="1"/>
  <c r="Z5384" i="1"/>
  <c r="AA5384" i="1" s="1"/>
  <c r="AB5384" i="1" s="1"/>
  <c r="Z5385" i="1"/>
  <c r="AA5385" i="1" s="1"/>
  <c r="AB5385" i="1" s="1"/>
  <c r="Z5386" i="1"/>
  <c r="AA5386" i="1" s="1"/>
  <c r="AB5386" i="1" s="1"/>
  <c r="Z5387" i="1"/>
  <c r="AA5387" i="1" s="1"/>
  <c r="AB5387" i="1" s="1"/>
  <c r="Z5388" i="1"/>
  <c r="AA5388" i="1" s="1"/>
  <c r="AB5388" i="1" s="1"/>
  <c r="Z5389" i="1"/>
  <c r="AA5389" i="1" s="1"/>
  <c r="AB5389" i="1" s="1"/>
  <c r="Z5390" i="1"/>
  <c r="AA5390" i="1" s="1"/>
  <c r="AB5390" i="1" s="1"/>
  <c r="Z5391" i="1"/>
  <c r="AA5391" i="1" s="1"/>
  <c r="AB5391" i="1" s="1"/>
  <c r="Z5392" i="1"/>
  <c r="AA5392" i="1" s="1"/>
  <c r="AB5392" i="1" s="1"/>
  <c r="Z5393" i="1"/>
  <c r="AA5393" i="1" s="1"/>
  <c r="AB5393" i="1" s="1"/>
  <c r="Z5394" i="1"/>
  <c r="AA5394" i="1" s="1"/>
  <c r="AB5394" i="1" s="1"/>
  <c r="Z5395" i="1"/>
  <c r="AA5395" i="1" s="1"/>
  <c r="AB5395" i="1" s="1"/>
  <c r="Z5396" i="1"/>
  <c r="AA5396" i="1" s="1"/>
  <c r="AB5396" i="1" s="1"/>
  <c r="Z5397" i="1"/>
  <c r="AA5397" i="1" s="1"/>
  <c r="AB5397" i="1" s="1"/>
  <c r="Z5398" i="1"/>
  <c r="AA5398" i="1" s="1"/>
  <c r="AB5398" i="1" s="1"/>
  <c r="Z5399" i="1"/>
  <c r="AA5399" i="1" s="1"/>
  <c r="AB5399" i="1" s="1"/>
  <c r="Z5400" i="1"/>
  <c r="AA5400" i="1" s="1"/>
  <c r="AB5400" i="1" s="1"/>
  <c r="Z5401" i="1"/>
  <c r="AA5401" i="1" s="1"/>
  <c r="AB5401" i="1" s="1"/>
  <c r="Z5402" i="1"/>
  <c r="AA5402" i="1" s="1"/>
  <c r="AB5402" i="1" s="1"/>
  <c r="Z5403" i="1"/>
  <c r="AA5403" i="1" s="1"/>
  <c r="AB5403" i="1" s="1"/>
  <c r="Z5404" i="1"/>
  <c r="AA5404" i="1" s="1"/>
  <c r="AB5404" i="1" s="1"/>
  <c r="Z5405" i="1"/>
  <c r="AA5405" i="1" s="1"/>
  <c r="AB5405" i="1" s="1"/>
  <c r="Z5406" i="1"/>
  <c r="AA5406" i="1" s="1"/>
  <c r="AB5406" i="1" s="1"/>
  <c r="Z5407" i="1"/>
  <c r="AA5407" i="1" s="1"/>
  <c r="AB5407" i="1" s="1"/>
  <c r="Z5408" i="1"/>
  <c r="AA5408" i="1" s="1"/>
  <c r="AB5408" i="1" s="1"/>
  <c r="Z5409" i="1"/>
  <c r="AA5409" i="1" s="1"/>
  <c r="AB5409" i="1" s="1"/>
  <c r="Z5410" i="1"/>
  <c r="AA5410" i="1" s="1"/>
  <c r="AB5410" i="1" s="1"/>
  <c r="Z5411" i="1"/>
  <c r="AA5411" i="1" s="1"/>
  <c r="AB5411" i="1" s="1"/>
  <c r="Z5412" i="1"/>
  <c r="AA5412" i="1" s="1"/>
  <c r="AB5412" i="1" s="1"/>
  <c r="Z5413" i="1"/>
  <c r="AA5413" i="1" s="1"/>
  <c r="AB5413" i="1" s="1"/>
  <c r="Z5414" i="1"/>
  <c r="AA5414" i="1" s="1"/>
  <c r="AB5414" i="1" s="1"/>
  <c r="Z5415" i="1"/>
  <c r="AA5415" i="1" s="1"/>
  <c r="AB5415" i="1" s="1"/>
  <c r="Z5416" i="1"/>
  <c r="AA5416" i="1" s="1"/>
  <c r="AB5416" i="1" s="1"/>
  <c r="Z5417" i="1"/>
  <c r="AA5417" i="1" s="1"/>
  <c r="AB5417" i="1" s="1"/>
  <c r="Z5418" i="1"/>
  <c r="AA5418" i="1" s="1"/>
  <c r="AB5418" i="1" s="1"/>
  <c r="Z5419" i="1"/>
  <c r="AA5419" i="1" s="1"/>
  <c r="AB5419" i="1" s="1"/>
  <c r="Z5420" i="1"/>
  <c r="AA5420" i="1" s="1"/>
  <c r="AB5420" i="1" s="1"/>
  <c r="Z5421" i="1"/>
  <c r="AA5421" i="1" s="1"/>
  <c r="AB5421" i="1" s="1"/>
  <c r="Z5422" i="1"/>
  <c r="AA5422" i="1" s="1"/>
  <c r="AB5422" i="1" s="1"/>
  <c r="Z5423" i="1"/>
  <c r="AA5423" i="1" s="1"/>
  <c r="AB5423" i="1" s="1"/>
  <c r="Z5424" i="1"/>
  <c r="AA5424" i="1" s="1"/>
  <c r="AB5424" i="1" s="1"/>
  <c r="Z5425" i="1"/>
  <c r="AA5425" i="1" s="1"/>
  <c r="AB5425" i="1" s="1"/>
  <c r="Z5426" i="1"/>
  <c r="AA5426" i="1" s="1"/>
  <c r="AB5426" i="1" s="1"/>
  <c r="Z5427" i="1"/>
  <c r="AA5427" i="1" s="1"/>
  <c r="AB5427" i="1" s="1"/>
  <c r="Z5428" i="1"/>
  <c r="AA5428" i="1" s="1"/>
  <c r="AB5428" i="1" s="1"/>
  <c r="Z5429" i="1"/>
  <c r="AA5429" i="1" s="1"/>
  <c r="AB5429" i="1" s="1"/>
  <c r="Z5430" i="1"/>
  <c r="AA5430" i="1" s="1"/>
  <c r="AB5430" i="1" s="1"/>
  <c r="Z5431" i="1"/>
  <c r="AA5431" i="1" s="1"/>
  <c r="AB5431" i="1" s="1"/>
  <c r="Z5432" i="1"/>
  <c r="AA5432" i="1" s="1"/>
  <c r="AB5432" i="1" s="1"/>
  <c r="Z5433" i="1"/>
  <c r="AA5433" i="1" s="1"/>
  <c r="AB5433" i="1" s="1"/>
  <c r="Z5434" i="1"/>
  <c r="AA5434" i="1" s="1"/>
  <c r="AB5434" i="1" s="1"/>
  <c r="Z5435" i="1"/>
  <c r="AA5435" i="1" s="1"/>
  <c r="AB5435" i="1" s="1"/>
  <c r="Z5436" i="1"/>
  <c r="AA5436" i="1" s="1"/>
  <c r="AB5436" i="1" s="1"/>
  <c r="Z5437" i="1"/>
  <c r="AA5437" i="1" s="1"/>
  <c r="AB5437" i="1" s="1"/>
  <c r="Z5438" i="1"/>
  <c r="AA5438" i="1" s="1"/>
  <c r="AB5438" i="1" s="1"/>
  <c r="Z5439" i="1"/>
  <c r="AA5439" i="1" s="1"/>
  <c r="AB5439" i="1" s="1"/>
  <c r="Z5440" i="1"/>
  <c r="AA5440" i="1" s="1"/>
  <c r="AB5440" i="1" s="1"/>
  <c r="Z5441" i="1"/>
  <c r="AA5441" i="1" s="1"/>
  <c r="AB5441" i="1" s="1"/>
  <c r="Z5442" i="1"/>
  <c r="AA5442" i="1" s="1"/>
  <c r="AB5442" i="1" s="1"/>
  <c r="Z5443" i="1"/>
  <c r="AA5443" i="1" s="1"/>
  <c r="AB5443" i="1" s="1"/>
  <c r="Z5444" i="1"/>
  <c r="AA5444" i="1" s="1"/>
  <c r="AB5444" i="1" s="1"/>
  <c r="Z5445" i="1"/>
  <c r="AA5445" i="1" s="1"/>
  <c r="AB5445" i="1" s="1"/>
  <c r="Z5446" i="1"/>
  <c r="AA5446" i="1" s="1"/>
  <c r="AB5446" i="1" s="1"/>
  <c r="Z5447" i="1"/>
  <c r="AA5447" i="1" s="1"/>
  <c r="AB5447" i="1" s="1"/>
  <c r="Z5448" i="1"/>
  <c r="AA5448" i="1" s="1"/>
  <c r="AB5448" i="1" s="1"/>
  <c r="Z5449" i="1"/>
  <c r="AA5449" i="1" s="1"/>
  <c r="AB5449" i="1" s="1"/>
  <c r="Z5450" i="1"/>
  <c r="AA5450" i="1" s="1"/>
  <c r="AB5450" i="1" s="1"/>
  <c r="Z5451" i="1"/>
  <c r="AA5451" i="1" s="1"/>
  <c r="AB5451" i="1" s="1"/>
  <c r="Z5452" i="1"/>
  <c r="AA5452" i="1" s="1"/>
  <c r="AB5452" i="1" s="1"/>
  <c r="Z5453" i="1"/>
  <c r="AA5453" i="1" s="1"/>
  <c r="AB5453" i="1" s="1"/>
  <c r="Z5454" i="1"/>
  <c r="AA5454" i="1" s="1"/>
  <c r="AB5454" i="1" s="1"/>
  <c r="Z5455" i="1"/>
  <c r="AA5455" i="1" s="1"/>
  <c r="AB5455" i="1" s="1"/>
  <c r="Z5456" i="1"/>
  <c r="AA5456" i="1" s="1"/>
  <c r="AB5456" i="1" s="1"/>
  <c r="Z5457" i="1"/>
  <c r="AA5457" i="1" s="1"/>
  <c r="AB5457" i="1" s="1"/>
  <c r="Z5458" i="1"/>
  <c r="AA5458" i="1" s="1"/>
  <c r="AB5458" i="1" s="1"/>
  <c r="Z5459" i="1"/>
  <c r="AA5459" i="1" s="1"/>
  <c r="AB5459" i="1" s="1"/>
  <c r="Z5460" i="1"/>
  <c r="AA5460" i="1" s="1"/>
  <c r="AB5460" i="1" s="1"/>
  <c r="Z5461" i="1"/>
  <c r="AA5461" i="1" s="1"/>
  <c r="AB5461" i="1" s="1"/>
  <c r="Z5462" i="1"/>
  <c r="AA5462" i="1" s="1"/>
  <c r="AB5462" i="1" s="1"/>
  <c r="Z5463" i="1"/>
  <c r="AA5463" i="1" s="1"/>
  <c r="AB5463" i="1" s="1"/>
  <c r="Z5464" i="1"/>
  <c r="AA5464" i="1" s="1"/>
  <c r="AB5464" i="1" s="1"/>
  <c r="Z5465" i="1"/>
  <c r="AA5465" i="1" s="1"/>
  <c r="AB5465" i="1" s="1"/>
  <c r="Z5466" i="1"/>
  <c r="AA5466" i="1" s="1"/>
  <c r="AB5466" i="1" s="1"/>
  <c r="Z5467" i="1"/>
  <c r="AA5467" i="1" s="1"/>
  <c r="AB5467" i="1" s="1"/>
  <c r="Z5468" i="1"/>
  <c r="AA5468" i="1" s="1"/>
  <c r="AB5468" i="1" s="1"/>
  <c r="Z5469" i="1"/>
  <c r="AA5469" i="1" s="1"/>
  <c r="AB5469" i="1" s="1"/>
  <c r="Z5470" i="1"/>
  <c r="AA5470" i="1" s="1"/>
  <c r="AB5470" i="1" s="1"/>
  <c r="Z5471" i="1"/>
  <c r="AA5471" i="1" s="1"/>
  <c r="AB5471" i="1" s="1"/>
  <c r="Z5472" i="1"/>
  <c r="AA5472" i="1" s="1"/>
  <c r="AB5472" i="1" s="1"/>
  <c r="Z5473" i="1"/>
  <c r="AA5473" i="1" s="1"/>
  <c r="AB5473" i="1" s="1"/>
  <c r="Z5474" i="1"/>
  <c r="AA5474" i="1" s="1"/>
  <c r="AB5474" i="1" s="1"/>
  <c r="Z5475" i="1"/>
  <c r="AA5475" i="1" s="1"/>
  <c r="AB5475" i="1" s="1"/>
  <c r="Z5476" i="1"/>
  <c r="AA5476" i="1" s="1"/>
  <c r="AB5476" i="1" s="1"/>
  <c r="Z5477" i="1"/>
  <c r="AA5477" i="1" s="1"/>
  <c r="AB5477" i="1" s="1"/>
  <c r="Z5478" i="1"/>
  <c r="AA5478" i="1" s="1"/>
  <c r="AB5478" i="1" s="1"/>
  <c r="Z5479" i="1"/>
  <c r="AA5479" i="1" s="1"/>
  <c r="AB5479" i="1" s="1"/>
  <c r="Z5480" i="1"/>
  <c r="AA5480" i="1" s="1"/>
  <c r="AB5480" i="1" s="1"/>
  <c r="Z5481" i="1"/>
  <c r="AA5481" i="1" s="1"/>
  <c r="AB5481" i="1" s="1"/>
  <c r="Z5482" i="1"/>
  <c r="AA5482" i="1" s="1"/>
  <c r="AB5482" i="1" s="1"/>
  <c r="Z5483" i="1"/>
  <c r="AA5483" i="1" s="1"/>
  <c r="AB5483" i="1" s="1"/>
  <c r="Z5484" i="1"/>
  <c r="AA5484" i="1" s="1"/>
  <c r="AB5484" i="1" s="1"/>
  <c r="Z5485" i="1"/>
  <c r="AA5485" i="1" s="1"/>
  <c r="AB5485" i="1" s="1"/>
  <c r="Z5486" i="1"/>
  <c r="AA5486" i="1" s="1"/>
  <c r="AB5486" i="1" s="1"/>
  <c r="Z5487" i="1"/>
  <c r="AA5487" i="1" s="1"/>
  <c r="AB5487" i="1" s="1"/>
  <c r="Z5488" i="1"/>
  <c r="AA5488" i="1" s="1"/>
  <c r="AB5488" i="1" s="1"/>
  <c r="Z5489" i="1"/>
  <c r="AA5489" i="1" s="1"/>
  <c r="AB5489" i="1" s="1"/>
  <c r="Z5490" i="1"/>
  <c r="AA5490" i="1" s="1"/>
  <c r="AB5490" i="1" s="1"/>
  <c r="Z5491" i="1"/>
  <c r="AA5491" i="1" s="1"/>
  <c r="AB5491" i="1" s="1"/>
  <c r="Z5492" i="1"/>
  <c r="AA5492" i="1" s="1"/>
  <c r="AB5492" i="1" s="1"/>
  <c r="Z5493" i="1"/>
  <c r="AA5493" i="1" s="1"/>
  <c r="AB5493" i="1" s="1"/>
  <c r="Z5494" i="1"/>
  <c r="AA5494" i="1" s="1"/>
  <c r="AB5494" i="1" s="1"/>
  <c r="Z5495" i="1"/>
  <c r="AA5495" i="1" s="1"/>
  <c r="AB5495" i="1" s="1"/>
  <c r="Z5496" i="1"/>
  <c r="AA5496" i="1" s="1"/>
  <c r="AB5496" i="1" s="1"/>
  <c r="Z5497" i="1"/>
  <c r="AA5497" i="1" s="1"/>
  <c r="AB5497" i="1" s="1"/>
  <c r="Z5498" i="1"/>
  <c r="AA5498" i="1" s="1"/>
  <c r="AB5498" i="1" s="1"/>
  <c r="Z5499" i="1"/>
  <c r="AA5499" i="1" s="1"/>
  <c r="AB5499" i="1" s="1"/>
  <c r="Z5500" i="1"/>
  <c r="AA5500" i="1" s="1"/>
  <c r="AB5500" i="1" s="1"/>
  <c r="Z5501" i="1"/>
  <c r="AA5501" i="1" s="1"/>
  <c r="AB5501" i="1" s="1"/>
  <c r="Z5502" i="1"/>
  <c r="AA5502" i="1" s="1"/>
  <c r="AB5502" i="1" s="1"/>
  <c r="Z5503" i="1"/>
  <c r="AA5503" i="1" s="1"/>
  <c r="AB5503" i="1" s="1"/>
  <c r="Z5504" i="1"/>
  <c r="AA5504" i="1" s="1"/>
  <c r="AB5504" i="1" s="1"/>
  <c r="Z5505" i="1"/>
  <c r="AA5505" i="1" s="1"/>
  <c r="AB5505" i="1" s="1"/>
  <c r="Z5506" i="1"/>
  <c r="AA5506" i="1" s="1"/>
  <c r="AB5506" i="1" s="1"/>
  <c r="Z5507" i="1"/>
  <c r="AA5507" i="1" s="1"/>
  <c r="AB5507" i="1" s="1"/>
  <c r="Z5508" i="1"/>
  <c r="AA5508" i="1" s="1"/>
  <c r="AB5508" i="1" s="1"/>
  <c r="Z5509" i="1"/>
  <c r="AA5509" i="1" s="1"/>
  <c r="AB5509" i="1" s="1"/>
  <c r="Z5510" i="1"/>
  <c r="AA5510" i="1" s="1"/>
  <c r="AB5510" i="1" s="1"/>
  <c r="Z5511" i="1"/>
  <c r="AA5511" i="1" s="1"/>
  <c r="AB5511" i="1" s="1"/>
  <c r="Z5512" i="1"/>
  <c r="AA5512" i="1" s="1"/>
  <c r="AB5512" i="1" s="1"/>
  <c r="Z5513" i="1"/>
  <c r="AA5513" i="1" s="1"/>
  <c r="AB5513" i="1" s="1"/>
  <c r="Z5514" i="1"/>
  <c r="AA5514" i="1" s="1"/>
  <c r="AB5514" i="1" s="1"/>
  <c r="Z5515" i="1"/>
  <c r="AA5515" i="1" s="1"/>
  <c r="AB5515" i="1" s="1"/>
  <c r="Z5516" i="1"/>
  <c r="AA5516" i="1" s="1"/>
  <c r="AB5516" i="1" s="1"/>
  <c r="Z5517" i="1"/>
  <c r="AA5517" i="1" s="1"/>
  <c r="AB5517" i="1" s="1"/>
  <c r="Z5518" i="1"/>
  <c r="AA5518" i="1" s="1"/>
  <c r="AB5518" i="1" s="1"/>
  <c r="Z5519" i="1"/>
  <c r="AA5519" i="1" s="1"/>
  <c r="AB5519" i="1" s="1"/>
  <c r="Z5520" i="1"/>
  <c r="AA5520" i="1" s="1"/>
  <c r="AB5520" i="1" s="1"/>
  <c r="Z5521" i="1"/>
  <c r="AA5521" i="1" s="1"/>
  <c r="AB5521" i="1" s="1"/>
  <c r="Z5522" i="1"/>
  <c r="AA5522" i="1" s="1"/>
  <c r="AB5522" i="1" s="1"/>
  <c r="Z5523" i="1"/>
  <c r="AA5523" i="1" s="1"/>
  <c r="AB5523" i="1" s="1"/>
  <c r="Z5524" i="1"/>
  <c r="AA5524" i="1" s="1"/>
  <c r="AB5524" i="1" s="1"/>
  <c r="Z5525" i="1"/>
  <c r="AA5525" i="1" s="1"/>
  <c r="AB5525" i="1" s="1"/>
  <c r="Z5526" i="1"/>
  <c r="AA5526" i="1" s="1"/>
  <c r="AB5526" i="1" s="1"/>
  <c r="Z5527" i="1"/>
  <c r="AA5527" i="1" s="1"/>
  <c r="AB5527" i="1" s="1"/>
  <c r="Z5528" i="1"/>
  <c r="AA5528" i="1" s="1"/>
  <c r="AB5528" i="1" s="1"/>
  <c r="Z5529" i="1"/>
  <c r="AA5529" i="1" s="1"/>
  <c r="AB5529" i="1" s="1"/>
  <c r="Z5530" i="1"/>
  <c r="AA5530" i="1" s="1"/>
  <c r="AB5530" i="1" s="1"/>
  <c r="Z5531" i="1"/>
  <c r="AA5531" i="1" s="1"/>
  <c r="AB5531" i="1" s="1"/>
  <c r="Z5532" i="1"/>
  <c r="AA5532" i="1" s="1"/>
  <c r="AB5532" i="1" s="1"/>
  <c r="Z5533" i="1"/>
  <c r="AA5533" i="1" s="1"/>
  <c r="AB5533" i="1" s="1"/>
  <c r="Z5534" i="1"/>
  <c r="AA5534" i="1" s="1"/>
  <c r="AB5534" i="1" s="1"/>
  <c r="Z5535" i="1"/>
  <c r="AA5535" i="1" s="1"/>
  <c r="AB5535" i="1" s="1"/>
  <c r="Z5536" i="1"/>
  <c r="AA5536" i="1" s="1"/>
  <c r="AB5536" i="1" s="1"/>
  <c r="Z5537" i="1"/>
  <c r="AA5537" i="1" s="1"/>
  <c r="AB5537" i="1" s="1"/>
  <c r="Z5538" i="1"/>
  <c r="AA5538" i="1" s="1"/>
  <c r="AB5538" i="1" s="1"/>
  <c r="Z5539" i="1"/>
  <c r="AA5539" i="1" s="1"/>
  <c r="AB5539" i="1" s="1"/>
  <c r="Z5540" i="1"/>
  <c r="AA5540" i="1" s="1"/>
  <c r="AB5540" i="1" s="1"/>
  <c r="Z5541" i="1"/>
  <c r="AA5541" i="1" s="1"/>
  <c r="AB5541" i="1" s="1"/>
  <c r="Z5542" i="1"/>
  <c r="AA5542" i="1" s="1"/>
  <c r="AB5542" i="1" s="1"/>
  <c r="Z5543" i="1"/>
  <c r="AA5543" i="1" s="1"/>
  <c r="AB5543" i="1" s="1"/>
  <c r="Z5544" i="1"/>
  <c r="AA5544" i="1" s="1"/>
  <c r="AB5544" i="1" s="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X2" i="1"/>
  <c r="S5544" i="1"/>
  <c r="N5544" i="1"/>
  <c r="H5544" i="1"/>
  <c r="Y5544" i="1" s="1"/>
  <c r="E5544" i="1"/>
  <c r="S5543" i="1"/>
  <c r="N5543" i="1"/>
  <c r="H5543" i="1"/>
  <c r="Y5543" i="1" s="1"/>
  <c r="E5543" i="1"/>
  <c r="S5542" i="1"/>
  <c r="N5542" i="1"/>
  <c r="H5542" i="1"/>
  <c r="Y5542" i="1" s="1"/>
  <c r="E5542" i="1"/>
  <c r="S5541" i="1"/>
  <c r="N5541" i="1"/>
  <c r="H5541" i="1"/>
  <c r="Y5541" i="1" s="1"/>
  <c r="E5541" i="1"/>
  <c r="S5540" i="1"/>
  <c r="N5540" i="1"/>
  <c r="H5540" i="1"/>
  <c r="Y5540" i="1" s="1"/>
  <c r="E5540" i="1"/>
  <c r="S5539" i="1"/>
  <c r="N5539" i="1"/>
  <c r="H5539" i="1"/>
  <c r="Y5539" i="1" s="1"/>
  <c r="E5539" i="1"/>
  <c r="S5538" i="1"/>
  <c r="N5538" i="1"/>
  <c r="H5538" i="1"/>
  <c r="Y5538" i="1" s="1"/>
  <c r="E5538" i="1"/>
  <c r="S5537" i="1"/>
  <c r="N5537" i="1"/>
  <c r="H5537" i="1"/>
  <c r="Y5537" i="1" s="1"/>
  <c r="E5537" i="1"/>
  <c r="S5536" i="1"/>
  <c r="N5536" i="1"/>
  <c r="H5536" i="1"/>
  <c r="Y5536" i="1" s="1"/>
  <c r="E5536" i="1"/>
  <c r="S5535" i="1"/>
  <c r="N5535" i="1"/>
  <c r="H5535" i="1"/>
  <c r="Y5535" i="1" s="1"/>
  <c r="E5535" i="1"/>
  <c r="S5534" i="1"/>
  <c r="N5534" i="1"/>
  <c r="H5534" i="1"/>
  <c r="Y5534" i="1" s="1"/>
  <c r="E5534" i="1"/>
  <c r="S5533" i="1"/>
  <c r="N5533" i="1"/>
  <c r="H5533" i="1"/>
  <c r="Y5533" i="1" s="1"/>
  <c r="E5533" i="1"/>
  <c r="S5532" i="1"/>
  <c r="N5532" i="1"/>
  <c r="H5532" i="1"/>
  <c r="Y5532" i="1" s="1"/>
  <c r="E5532" i="1"/>
  <c r="S5531" i="1"/>
  <c r="N5531" i="1"/>
  <c r="H5531" i="1"/>
  <c r="Y5531" i="1" s="1"/>
  <c r="E5531" i="1"/>
  <c r="S5530" i="1"/>
  <c r="N5530" i="1"/>
  <c r="H5530" i="1"/>
  <c r="Y5530" i="1" s="1"/>
  <c r="E5530" i="1"/>
  <c r="S5529" i="1"/>
  <c r="N5529" i="1"/>
  <c r="H5529" i="1"/>
  <c r="Y5529" i="1" s="1"/>
  <c r="E5529" i="1"/>
  <c r="S5528" i="1"/>
  <c r="N5528" i="1"/>
  <c r="H5528" i="1"/>
  <c r="Y5528" i="1" s="1"/>
  <c r="E5528" i="1"/>
  <c r="S5527" i="1"/>
  <c r="N5527" i="1"/>
  <c r="H5527" i="1"/>
  <c r="Y5527" i="1" s="1"/>
  <c r="E5527" i="1"/>
  <c r="S5526" i="1"/>
  <c r="N5526" i="1"/>
  <c r="H5526" i="1"/>
  <c r="Y5526" i="1" s="1"/>
  <c r="E5526" i="1"/>
  <c r="S5525" i="1"/>
  <c r="N5525" i="1"/>
  <c r="H5525" i="1"/>
  <c r="Y5525" i="1" s="1"/>
  <c r="E5525" i="1"/>
  <c r="S5524" i="1"/>
  <c r="N5524" i="1"/>
  <c r="H5524" i="1"/>
  <c r="Y5524" i="1" s="1"/>
  <c r="E5524" i="1"/>
  <c r="S5523" i="1"/>
  <c r="N5523" i="1"/>
  <c r="H5523" i="1"/>
  <c r="Y5523" i="1" s="1"/>
  <c r="E5523" i="1"/>
  <c r="S5522" i="1"/>
  <c r="N5522" i="1"/>
  <c r="BX49" i="13" s="1"/>
  <c r="H5522" i="1"/>
  <c r="Y5522" i="1" s="1"/>
  <c r="E5522" i="1"/>
  <c r="S5521" i="1"/>
  <c r="N5521" i="1"/>
  <c r="H5521" i="1"/>
  <c r="Y5521" i="1" s="1"/>
  <c r="E5521" i="1"/>
  <c r="S5520" i="1"/>
  <c r="N5520" i="1"/>
  <c r="H5520" i="1"/>
  <c r="Y5520" i="1" s="1"/>
  <c r="E5520" i="1"/>
  <c r="S5519" i="1"/>
  <c r="N5519" i="1"/>
  <c r="H5519" i="1"/>
  <c r="Y5519" i="1" s="1"/>
  <c r="E5519" i="1"/>
  <c r="S5518" i="1"/>
  <c r="N5518" i="1"/>
  <c r="H5518" i="1"/>
  <c r="Y5518" i="1" s="1"/>
  <c r="E5518" i="1"/>
  <c r="S5517" i="1"/>
  <c r="N5517" i="1"/>
  <c r="H5517" i="1"/>
  <c r="Y5517" i="1" s="1"/>
  <c r="E5517" i="1"/>
  <c r="S5516" i="1"/>
  <c r="N5516" i="1"/>
  <c r="H5516" i="1"/>
  <c r="Y5516" i="1" s="1"/>
  <c r="E5516" i="1"/>
  <c r="S5515" i="1"/>
  <c r="N5515" i="1"/>
  <c r="H5515" i="1"/>
  <c r="Y5515" i="1" s="1"/>
  <c r="E5515" i="1"/>
  <c r="S5514" i="1"/>
  <c r="N5514" i="1"/>
  <c r="H5514" i="1"/>
  <c r="Y5514" i="1" s="1"/>
  <c r="E5514" i="1"/>
  <c r="S5513" i="1"/>
  <c r="N5513" i="1"/>
  <c r="H5513" i="1"/>
  <c r="Y5513" i="1" s="1"/>
  <c r="E5513" i="1"/>
  <c r="S5512" i="1"/>
  <c r="N5512" i="1"/>
  <c r="H5512" i="1"/>
  <c r="Y5512" i="1" s="1"/>
  <c r="E5512" i="1"/>
  <c r="S5511" i="1"/>
  <c r="N5511" i="1"/>
  <c r="H5511" i="1"/>
  <c r="Y5511" i="1" s="1"/>
  <c r="E5511" i="1"/>
  <c r="S5510" i="1"/>
  <c r="N5510" i="1"/>
  <c r="H5510" i="1"/>
  <c r="Y5510" i="1" s="1"/>
  <c r="E5510" i="1"/>
  <c r="S5509" i="1"/>
  <c r="N5509" i="1"/>
  <c r="H5509" i="1"/>
  <c r="Y5509" i="1" s="1"/>
  <c r="E5509" i="1"/>
  <c r="S5508" i="1"/>
  <c r="N5508" i="1"/>
  <c r="H5508" i="1"/>
  <c r="Y5508" i="1" s="1"/>
  <c r="E5508" i="1"/>
  <c r="S5507" i="1"/>
  <c r="N5507" i="1"/>
  <c r="H5507" i="1"/>
  <c r="Y5507" i="1" s="1"/>
  <c r="E5507" i="1"/>
  <c r="S5506" i="1"/>
  <c r="N5506" i="1"/>
  <c r="H5506" i="1"/>
  <c r="Y5506" i="1" s="1"/>
  <c r="E5506" i="1"/>
  <c r="S5505" i="1"/>
  <c r="N5505" i="1"/>
  <c r="H5505" i="1"/>
  <c r="Y5505" i="1" s="1"/>
  <c r="E5505" i="1"/>
  <c r="S5504" i="1"/>
  <c r="N5504" i="1"/>
  <c r="H5504" i="1"/>
  <c r="Y5504" i="1" s="1"/>
  <c r="E5504" i="1"/>
  <c r="S5503" i="1"/>
  <c r="N5503" i="1"/>
  <c r="H5503" i="1"/>
  <c r="Y5503" i="1" s="1"/>
  <c r="E5503" i="1"/>
  <c r="S5502" i="1"/>
  <c r="N5502" i="1"/>
  <c r="H5502" i="1"/>
  <c r="Y5502" i="1" s="1"/>
  <c r="E5502" i="1"/>
  <c r="S5501" i="1"/>
  <c r="N5501" i="1"/>
  <c r="H5501" i="1"/>
  <c r="Y5501" i="1" s="1"/>
  <c r="E5501" i="1"/>
  <c r="S5500" i="1"/>
  <c r="N5500" i="1"/>
  <c r="H5500" i="1"/>
  <c r="Y5500" i="1" s="1"/>
  <c r="E5500" i="1"/>
  <c r="S5499" i="1"/>
  <c r="N5499" i="1"/>
  <c r="H5499" i="1"/>
  <c r="Y5499" i="1" s="1"/>
  <c r="E5499" i="1"/>
  <c r="S5498" i="1"/>
  <c r="N5498" i="1"/>
  <c r="H5498" i="1"/>
  <c r="Y5498" i="1" s="1"/>
  <c r="E5498" i="1"/>
  <c r="S5497" i="1"/>
  <c r="N5497" i="1"/>
  <c r="H5497" i="1"/>
  <c r="Y5497" i="1" s="1"/>
  <c r="E5497" i="1"/>
  <c r="S5496" i="1"/>
  <c r="N5496" i="1"/>
  <c r="H5496" i="1"/>
  <c r="Y5496" i="1" s="1"/>
  <c r="E5496" i="1"/>
  <c r="S5495" i="1"/>
  <c r="N5495" i="1"/>
  <c r="H5495" i="1"/>
  <c r="Y5495" i="1" s="1"/>
  <c r="E5495" i="1"/>
  <c r="S5494" i="1"/>
  <c r="N5494" i="1"/>
  <c r="H5494" i="1"/>
  <c r="Y5494" i="1" s="1"/>
  <c r="E5494" i="1"/>
  <c r="S5493" i="1"/>
  <c r="N5493" i="1"/>
  <c r="H5493" i="1"/>
  <c r="Y5493" i="1" s="1"/>
  <c r="E5493" i="1"/>
  <c r="S5492" i="1"/>
  <c r="N5492" i="1"/>
  <c r="H5492" i="1"/>
  <c r="Y5492" i="1" s="1"/>
  <c r="E5492" i="1"/>
  <c r="S5491" i="1"/>
  <c r="N5491" i="1"/>
  <c r="H5491" i="1"/>
  <c r="Y5491" i="1" s="1"/>
  <c r="E5491" i="1"/>
  <c r="S5490" i="1"/>
  <c r="N5490" i="1"/>
  <c r="H5490" i="1"/>
  <c r="Y5490" i="1" s="1"/>
  <c r="E5490" i="1"/>
  <c r="S5489" i="1"/>
  <c r="N5489" i="1"/>
  <c r="H5489" i="1"/>
  <c r="Y5489" i="1" s="1"/>
  <c r="E5489" i="1"/>
  <c r="S5488" i="1"/>
  <c r="N5488" i="1"/>
  <c r="H5488" i="1"/>
  <c r="Y5488" i="1" s="1"/>
  <c r="E5488" i="1"/>
  <c r="S5487" i="1"/>
  <c r="N5487" i="1"/>
  <c r="H5487" i="1"/>
  <c r="Y5487" i="1" s="1"/>
  <c r="E5487" i="1"/>
  <c r="S5486" i="1"/>
  <c r="N5486" i="1"/>
  <c r="H5486" i="1"/>
  <c r="Y5486" i="1" s="1"/>
  <c r="E5486" i="1"/>
  <c r="S5485" i="1"/>
  <c r="N5485" i="1"/>
  <c r="H5485" i="1"/>
  <c r="Y5485" i="1" s="1"/>
  <c r="E5485" i="1"/>
  <c r="S5484" i="1"/>
  <c r="N5484" i="1"/>
  <c r="H5484" i="1"/>
  <c r="Y5484" i="1" s="1"/>
  <c r="E5484" i="1"/>
  <c r="S5483" i="1"/>
  <c r="N5483" i="1"/>
  <c r="H5483" i="1"/>
  <c r="Y5483" i="1" s="1"/>
  <c r="E5483" i="1"/>
  <c r="S5482" i="1"/>
  <c r="N5482" i="1"/>
  <c r="H5482" i="1"/>
  <c r="Y5482" i="1" s="1"/>
  <c r="E5482" i="1"/>
  <c r="S5481" i="1"/>
  <c r="N5481" i="1"/>
  <c r="H5481" i="1"/>
  <c r="Y5481" i="1" s="1"/>
  <c r="E5481" i="1"/>
  <c r="S5480" i="1"/>
  <c r="N5480" i="1"/>
  <c r="H5480" i="1"/>
  <c r="Y5480" i="1" s="1"/>
  <c r="E5480" i="1"/>
  <c r="S5479" i="1"/>
  <c r="N5479" i="1"/>
  <c r="H5479" i="1"/>
  <c r="Y5479" i="1" s="1"/>
  <c r="E5479" i="1"/>
  <c r="S5478" i="1"/>
  <c r="N5478" i="1"/>
  <c r="H5478" i="1"/>
  <c r="Y5478" i="1" s="1"/>
  <c r="E5478" i="1"/>
  <c r="S5477" i="1"/>
  <c r="N5477" i="1"/>
  <c r="H5477" i="1"/>
  <c r="Y5477" i="1" s="1"/>
  <c r="E5477" i="1"/>
  <c r="S5476" i="1"/>
  <c r="N5476" i="1"/>
  <c r="H5476" i="1"/>
  <c r="Y5476" i="1" s="1"/>
  <c r="E5476" i="1"/>
  <c r="S5475" i="1"/>
  <c r="N5475" i="1"/>
  <c r="H5475" i="1"/>
  <c r="Y5475" i="1" s="1"/>
  <c r="E5475" i="1"/>
  <c r="S5474" i="1"/>
  <c r="N5474" i="1"/>
  <c r="H5474" i="1"/>
  <c r="Y5474" i="1" s="1"/>
  <c r="E5474" i="1"/>
  <c r="S5473" i="1"/>
  <c r="N5473" i="1"/>
  <c r="H5473" i="1"/>
  <c r="Y5473" i="1" s="1"/>
  <c r="E5473" i="1"/>
  <c r="S5472" i="1"/>
  <c r="N5472" i="1"/>
  <c r="H5472" i="1"/>
  <c r="Y5472" i="1" s="1"/>
  <c r="E5472" i="1"/>
  <c r="S5471" i="1"/>
  <c r="N5471" i="1"/>
  <c r="H5471" i="1"/>
  <c r="Y5471" i="1" s="1"/>
  <c r="E5471" i="1"/>
  <c r="S5470" i="1"/>
  <c r="N5470" i="1"/>
  <c r="H5470" i="1"/>
  <c r="Y5470" i="1" s="1"/>
  <c r="E5470" i="1"/>
  <c r="S5469" i="1"/>
  <c r="N5469" i="1"/>
  <c r="H5469" i="1"/>
  <c r="Y5469" i="1" s="1"/>
  <c r="E5469" i="1"/>
  <c r="S5468" i="1"/>
  <c r="N5468" i="1"/>
  <c r="H5468" i="1"/>
  <c r="Y5468" i="1" s="1"/>
  <c r="E5468" i="1"/>
  <c r="S5467" i="1"/>
  <c r="N5467" i="1"/>
  <c r="H5467" i="1"/>
  <c r="Y5467" i="1" s="1"/>
  <c r="E5467" i="1"/>
  <c r="S5466" i="1"/>
  <c r="N5466" i="1"/>
  <c r="H5466" i="1"/>
  <c r="Y5466" i="1" s="1"/>
  <c r="E5466" i="1"/>
  <c r="S5465" i="1"/>
  <c r="N5465" i="1"/>
  <c r="H5465" i="1"/>
  <c r="Y5465" i="1" s="1"/>
  <c r="E5465" i="1"/>
  <c r="S5464" i="1"/>
  <c r="N5464" i="1"/>
  <c r="H5464" i="1"/>
  <c r="Y5464" i="1" s="1"/>
  <c r="E5464" i="1"/>
  <c r="S5463" i="1"/>
  <c r="N5463" i="1"/>
  <c r="H5463" i="1"/>
  <c r="Y5463" i="1" s="1"/>
  <c r="E5463" i="1"/>
  <c r="S5462" i="1"/>
  <c r="N5462" i="1"/>
  <c r="H5462" i="1"/>
  <c r="Y5462" i="1" s="1"/>
  <c r="E5462" i="1"/>
  <c r="S5461" i="1"/>
  <c r="N5461" i="1"/>
  <c r="H5461" i="1"/>
  <c r="Y5461" i="1" s="1"/>
  <c r="E5461" i="1"/>
  <c r="S5460" i="1"/>
  <c r="N5460" i="1"/>
  <c r="H5460" i="1"/>
  <c r="Y5460" i="1" s="1"/>
  <c r="E5460" i="1"/>
  <c r="S5459" i="1"/>
  <c r="N5459" i="1"/>
  <c r="H5459" i="1"/>
  <c r="Y5459" i="1" s="1"/>
  <c r="E5459" i="1"/>
  <c r="S5458" i="1"/>
  <c r="N5458" i="1"/>
  <c r="H5458" i="1"/>
  <c r="Y5458" i="1" s="1"/>
  <c r="E5458" i="1"/>
  <c r="S5457" i="1"/>
  <c r="N5457" i="1"/>
  <c r="H5457" i="1"/>
  <c r="Y5457" i="1" s="1"/>
  <c r="E5457" i="1"/>
  <c r="S5456" i="1"/>
  <c r="N5456" i="1"/>
  <c r="H5456" i="1"/>
  <c r="Y5456" i="1" s="1"/>
  <c r="E5456" i="1"/>
  <c r="S5455" i="1"/>
  <c r="N5455" i="1"/>
  <c r="H5455" i="1"/>
  <c r="Y5455" i="1" s="1"/>
  <c r="E5455" i="1"/>
  <c r="S5454" i="1"/>
  <c r="N5454" i="1"/>
  <c r="H5454" i="1"/>
  <c r="Y5454" i="1" s="1"/>
  <c r="E5454" i="1"/>
  <c r="S5453" i="1"/>
  <c r="N5453" i="1"/>
  <c r="H5453" i="1"/>
  <c r="Y5453" i="1" s="1"/>
  <c r="E5453" i="1"/>
  <c r="S5452" i="1"/>
  <c r="N5452" i="1"/>
  <c r="H5452" i="1"/>
  <c r="Y5452" i="1" s="1"/>
  <c r="E5452" i="1"/>
  <c r="S5451" i="1"/>
  <c r="N5451" i="1"/>
  <c r="H5451" i="1"/>
  <c r="Y5451" i="1" s="1"/>
  <c r="E5451" i="1"/>
  <c r="S5450" i="1"/>
  <c r="N5450" i="1"/>
  <c r="H5450" i="1"/>
  <c r="Y5450" i="1" s="1"/>
  <c r="E5450" i="1"/>
  <c r="S5449" i="1"/>
  <c r="N5449" i="1"/>
  <c r="H5449" i="1"/>
  <c r="Y5449" i="1" s="1"/>
  <c r="E5449" i="1"/>
  <c r="S5448" i="1"/>
  <c r="N5448" i="1"/>
  <c r="H5448" i="1"/>
  <c r="Y5448" i="1" s="1"/>
  <c r="E5448" i="1"/>
  <c r="S5447" i="1"/>
  <c r="N5447" i="1"/>
  <c r="H5447" i="1"/>
  <c r="Y5447" i="1" s="1"/>
  <c r="E5447" i="1"/>
  <c r="S5446" i="1"/>
  <c r="N5446" i="1"/>
  <c r="H5446" i="1"/>
  <c r="Y5446" i="1" s="1"/>
  <c r="E5446" i="1"/>
  <c r="S5445" i="1"/>
  <c r="N5445" i="1"/>
  <c r="H5445" i="1"/>
  <c r="Y5445" i="1" s="1"/>
  <c r="E5445" i="1"/>
  <c r="S5444" i="1"/>
  <c r="N5444" i="1"/>
  <c r="H5444" i="1"/>
  <c r="Y5444" i="1" s="1"/>
  <c r="E5444" i="1"/>
  <c r="S5443" i="1"/>
  <c r="N5443" i="1"/>
  <c r="H5443" i="1"/>
  <c r="Y5443" i="1" s="1"/>
  <c r="E5443" i="1"/>
  <c r="S5442" i="1"/>
  <c r="N5442" i="1"/>
  <c r="H5442" i="1"/>
  <c r="Y5442" i="1" s="1"/>
  <c r="E5442" i="1"/>
  <c r="S5441" i="1"/>
  <c r="N5441" i="1"/>
  <c r="H5441" i="1"/>
  <c r="Y5441" i="1" s="1"/>
  <c r="E5441" i="1"/>
  <c r="S5440" i="1"/>
  <c r="N5440" i="1"/>
  <c r="H5440" i="1"/>
  <c r="Y5440" i="1" s="1"/>
  <c r="E5440" i="1"/>
  <c r="S5439" i="1"/>
  <c r="N5439" i="1"/>
  <c r="H5439" i="1"/>
  <c r="Y5439" i="1" s="1"/>
  <c r="E5439" i="1"/>
  <c r="S5438" i="1"/>
  <c r="N5438" i="1"/>
  <c r="H5438" i="1"/>
  <c r="Y5438" i="1" s="1"/>
  <c r="E5438" i="1"/>
  <c r="S5437" i="1"/>
  <c r="N5437" i="1"/>
  <c r="H5437" i="1"/>
  <c r="Y5437" i="1" s="1"/>
  <c r="E5437" i="1"/>
  <c r="S5436" i="1"/>
  <c r="N5436" i="1"/>
  <c r="H5436" i="1"/>
  <c r="Y5436" i="1" s="1"/>
  <c r="E5436" i="1"/>
  <c r="S5435" i="1"/>
  <c r="N5435" i="1"/>
  <c r="H5435" i="1"/>
  <c r="Y5435" i="1" s="1"/>
  <c r="E5435" i="1"/>
  <c r="S5434" i="1"/>
  <c r="N5434" i="1"/>
  <c r="H5434" i="1"/>
  <c r="Y5434" i="1" s="1"/>
  <c r="E5434" i="1"/>
  <c r="S5433" i="1"/>
  <c r="N5433" i="1"/>
  <c r="H5433" i="1"/>
  <c r="Y5433" i="1" s="1"/>
  <c r="E5433" i="1"/>
  <c r="S5432" i="1"/>
  <c r="N5432" i="1"/>
  <c r="H5432" i="1"/>
  <c r="Y5432" i="1" s="1"/>
  <c r="E5432" i="1"/>
  <c r="S5431" i="1"/>
  <c r="N5431" i="1"/>
  <c r="H5431" i="1"/>
  <c r="Y5431" i="1" s="1"/>
  <c r="E5431" i="1"/>
  <c r="S5430" i="1"/>
  <c r="N5430" i="1"/>
  <c r="H5430" i="1"/>
  <c r="Y5430" i="1" s="1"/>
  <c r="E5430" i="1"/>
  <c r="S5429" i="1"/>
  <c r="N5429" i="1"/>
  <c r="H5429" i="1"/>
  <c r="Y5429" i="1" s="1"/>
  <c r="E5429" i="1"/>
  <c r="S5428" i="1"/>
  <c r="N5428" i="1"/>
  <c r="H5428" i="1"/>
  <c r="Y5428" i="1" s="1"/>
  <c r="E5428" i="1"/>
  <c r="S5427" i="1"/>
  <c r="N5427" i="1"/>
  <c r="H5427" i="1"/>
  <c r="Y5427" i="1" s="1"/>
  <c r="E5427" i="1"/>
  <c r="S5426" i="1"/>
  <c r="N5426" i="1"/>
  <c r="H5426" i="1"/>
  <c r="Y5426" i="1" s="1"/>
  <c r="E5426" i="1"/>
  <c r="S5425" i="1"/>
  <c r="N5425" i="1"/>
  <c r="H5425" i="1"/>
  <c r="Y5425" i="1" s="1"/>
  <c r="E5425" i="1"/>
  <c r="S5424" i="1"/>
  <c r="N5424" i="1"/>
  <c r="H5424" i="1"/>
  <c r="Y5424" i="1" s="1"/>
  <c r="E5424" i="1"/>
  <c r="S5423" i="1"/>
  <c r="N5423" i="1"/>
  <c r="H5423" i="1"/>
  <c r="Y5423" i="1" s="1"/>
  <c r="E5423" i="1"/>
  <c r="S5422" i="1"/>
  <c r="N5422" i="1"/>
  <c r="H5422" i="1"/>
  <c r="Y5422" i="1" s="1"/>
  <c r="E5422" i="1"/>
  <c r="S5421" i="1"/>
  <c r="N5421" i="1"/>
  <c r="H5421" i="1"/>
  <c r="Y5421" i="1" s="1"/>
  <c r="E5421" i="1"/>
  <c r="S5420" i="1"/>
  <c r="N5420" i="1"/>
  <c r="H5420" i="1"/>
  <c r="Y5420" i="1" s="1"/>
  <c r="E5420" i="1"/>
  <c r="S5419" i="1"/>
  <c r="N5419" i="1"/>
  <c r="H5419" i="1"/>
  <c r="Y5419" i="1" s="1"/>
  <c r="E5419" i="1"/>
  <c r="S5418" i="1"/>
  <c r="N5418" i="1"/>
  <c r="H5418" i="1"/>
  <c r="Y5418" i="1" s="1"/>
  <c r="E5418" i="1"/>
  <c r="S5417" i="1"/>
  <c r="N5417" i="1"/>
  <c r="H5417" i="1"/>
  <c r="Y5417" i="1" s="1"/>
  <c r="E5417" i="1"/>
  <c r="S5416" i="1"/>
  <c r="N5416" i="1"/>
  <c r="H5416" i="1"/>
  <c r="Y5416" i="1" s="1"/>
  <c r="E5416" i="1"/>
  <c r="S5415" i="1"/>
  <c r="N5415" i="1"/>
  <c r="H5415" i="1"/>
  <c r="Y5415" i="1" s="1"/>
  <c r="E5415" i="1"/>
  <c r="S5414" i="1"/>
  <c r="N5414" i="1"/>
  <c r="H5414" i="1"/>
  <c r="Y5414" i="1" s="1"/>
  <c r="E5414" i="1"/>
  <c r="S5413" i="1"/>
  <c r="N5413" i="1"/>
  <c r="H5413" i="1"/>
  <c r="Y5413" i="1" s="1"/>
  <c r="E5413" i="1"/>
  <c r="S5412" i="1"/>
  <c r="N5412" i="1"/>
  <c r="H5412" i="1"/>
  <c r="Y5412" i="1" s="1"/>
  <c r="E5412" i="1"/>
  <c r="S5411" i="1"/>
  <c r="N5411" i="1"/>
  <c r="H5411" i="1"/>
  <c r="Y5411" i="1" s="1"/>
  <c r="E5411" i="1"/>
  <c r="S5410" i="1"/>
  <c r="N5410" i="1"/>
  <c r="H5410" i="1"/>
  <c r="Y5410" i="1" s="1"/>
  <c r="E5410" i="1"/>
  <c r="S5409" i="1"/>
  <c r="N5409" i="1"/>
  <c r="H5409" i="1"/>
  <c r="Y5409" i="1" s="1"/>
  <c r="E5409" i="1"/>
  <c r="S5408" i="1"/>
  <c r="N5408" i="1"/>
  <c r="H5408" i="1"/>
  <c r="Y5408" i="1" s="1"/>
  <c r="E5408" i="1"/>
  <c r="S5407" i="1"/>
  <c r="N5407" i="1"/>
  <c r="H5407" i="1"/>
  <c r="Y5407" i="1" s="1"/>
  <c r="E5407" i="1"/>
  <c r="S5406" i="1"/>
  <c r="N5406" i="1"/>
  <c r="H5406" i="1"/>
  <c r="Y5406" i="1" s="1"/>
  <c r="E5406" i="1"/>
  <c r="S5405" i="1"/>
  <c r="N5405" i="1"/>
  <c r="H5405" i="1"/>
  <c r="Y5405" i="1" s="1"/>
  <c r="E5405" i="1"/>
  <c r="S5404" i="1"/>
  <c r="N5404" i="1"/>
  <c r="H5404" i="1"/>
  <c r="Y5404" i="1" s="1"/>
  <c r="E5404" i="1"/>
  <c r="S5403" i="1"/>
  <c r="N5403" i="1"/>
  <c r="H5403" i="1"/>
  <c r="Y5403" i="1" s="1"/>
  <c r="E5403" i="1"/>
  <c r="S5402" i="1"/>
  <c r="N5402" i="1"/>
  <c r="H5402" i="1"/>
  <c r="Y5402" i="1" s="1"/>
  <c r="E5402" i="1"/>
  <c r="S5401" i="1"/>
  <c r="N5401" i="1"/>
  <c r="H5401" i="1"/>
  <c r="Y5401" i="1" s="1"/>
  <c r="E5401" i="1"/>
  <c r="S5400" i="1"/>
  <c r="N5400" i="1"/>
  <c r="H5400" i="1"/>
  <c r="Y5400" i="1" s="1"/>
  <c r="E5400" i="1"/>
  <c r="S5399" i="1"/>
  <c r="N5399" i="1"/>
  <c r="H5399" i="1"/>
  <c r="Y5399" i="1" s="1"/>
  <c r="E5399" i="1"/>
  <c r="S5398" i="1"/>
  <c r="N5398" i="1"/>
  <c r="H5398" i="1"/>
  <c r="Y5398" i="1" s="1"/>
  <c r="E5398" i="1"/>
  <c r="S5397" i="1"/>
  <c r="N5397" i="1"/>
  <c r="H5397" i="1"/>
  <c r="Y5397" i="1" s="1"/>
  <c r="E5397" i="1"/>
  <c r="S5396" i="1"/>
  <c r="N5396" i="1"/>
  <c r="H5396" i="1"/>
  <c r="Y5396" i="1" s="1"/>
  <c r="E5396" i="1"/>
  <c r="S5395" i="1"/>
  <c r="N5395" i="1"/>
  <c r="H5395" i="1"/>
  <c r="Y5395" i="1" s="1"/>
  <c r="E5395" i="1"/>
  <c r="S5394" i="1"/>
  <c r="N5394" i="1"/>
  <c r="H5394" i="1"/>
  <c r="Y5394" i="1" s="1"/>
  <c r="E5394" i="1"/>
  <c r="S5393" i="1"/>
  <c r="N5393" i="1"/>
  <c r="H5393" i="1"/>
  <c r="Y5393" i="1" s="1"/>
  <c r="E5393" i="1"/>
  <c r="S5392" i="1"/>
  <c r="N5392" i="1"/>
  <c r="H5392" i="1"/>
  <c r="Y5392" i="1" s="1"/>
  <c r="E5392" i="1"/>
  <c r="S5391" i="1"/>
  <c r="N5391" i="1"/>
  <c r="H5391" i="1"/>
  <c r="Y5391" i="1" s="1"/>
  <c r="E5391" i="1"/>
  <c r="S5390" i="1"/>
  <c r="N5390" i="1"/>
  <c r="H5390" i="1"/>
  <c r="Y5390" i="1" s="1"/>
  <c r="E5390" i="1"/>
  <c r="S5389" i="1"/>
  <c r="N5389" i="1"/>
  <c r="H5389" i="1"/>
  <c r="Y5389" i="1" s="1"/>
  <c r="E5389" i="1"/>
  <c r="S5388" i="1"/>
  <c r="N5388" i="1"/>
  <c r="H5388" i="1"/>
  <c r="Y5388" i="1" s="1"/>
  <c r="E5388" i="1"/>
  <c r="S5387" i="1"/>
  <c r="N5387" i="1"/>
  <c r="H5387" i="1"/>
  <c r="Y5387" i="1" s="1"/>
  <c r="E5387" i="1"/>
  <c r="S5386" i="1"/>
  <c r="N5386" i="1"/>
  <c r="H5386" i="1"/>
  <c r="Y5386" i="1" s="1"/>
  <c r="E5386" i="1"/>
  <c r="S5385" i="1"/>
  <c r="N5385" i="1"/>
  <c r="H5385" i="1"/>
  <c r="Y5385" i="1" s="1"/>
  <c r="E5385" i="1"/>
  <c r="S5384" i="1"/>
  <c r="N5384" i="1"/>
  <c r="H5384" i="1"/>
  <c r="Y5384" i="1" s="1"/>
  <c r="E5384" i="1"/>
  <c r="S5383" i="1"/>
  <c r="N5383" i="1"/>
  <c r="H5383" i="1"/>
  <c r="Y5383" i="1" s="1"/>
  <c r="E5383" i="1"/>
  <c r="S5382" i="1"/>
  <c r="N5382" i="1"/>
  <c r="H5382" i="1"/>
  <c r="Y5382" i="1" s="1"/>
  <c r="E5382" i="1"/>
  <c r="S5381" i="1"/>
  <c r="N5381" i="1"/>
  <c r="H5381" i="1"/>
  <c r="Y5381" i="1" s="1"/>
  <c r="E5381" i="1"/>
  <c r="S5380" i="1"/>
  <c r="N5380" i="1"/>
  <c r="H5380" i="1"/>
  <c r="Y5380" i="1" s="1"/>
  <c r="E5380" i="1"/>
  <c r="S5379" i="1"/>
  <c r="N5379" i="1"/>
  <c r="H5379" i="1"/>
  <c r="Y5379" i="1" s="1"/>
  <c r="E5379" i="1"/>
  <c r="S5378" i="1"/>
  <c r="N5378" i="1"/>
  <c r="H5378" i="1"/>
  <c r="Y5378" i="1" s="1"/>
  <c r="E5378" i="1"/>
  <c r="S5377" i="1"/>
  <c r="N5377" i="1"/>
  <c r="H5377" i="1"/>
  <c r="Y5377" i="1" s="1"/>
  <c r="E5377" i="1"/>
  <c r="S5376" i="1"/>
  <c r="N5376" i="1"/>
  <c r="H5376" i="1"/>
  <c r="Y5376" i="1" s="1"/>
  <c r="E5376" i="1"/>
  <c r="S5375" i="1"/>
  <c r="N5375" i="1"/>
  <c r="H5375" i="1"/>
  <c r="Y5375" i="1" s="1"/>
  <c r="E5375" i="1"/>
  <c r="S5374" i="1"/>
  <c r="N5374" i="1"/>
  <c r="H5374" i="1"/>
  <c r="Y5374" i="1" s="1"/>
  <c r="E5374" i="1"/>
  <c r="S5373" i="1"/>
  <c r="N5373" i="1"/>
  <c r="H5373" i="1"/>
  <c r="Y5373" i="1" s="1"/>
  <c r="E5373" i="1"/>
  <c r="S5372" i="1"/>
  <c r="N5372" i="1"/>
  <c r="H5372" i="1"/>
  <c r="Y5372" i="1" s="1"/>
  <c r="E5372" i="1"/>
  <c r="S5371" i="1"/>
  <c r="N5371" i="1"/>
  <c r="H5371" i="1"/>
  <c r="Y5371" i="1" s="1"/>
  <c r="E5371" i="1"/>
  <c r="S5370" i="1"/>
  <c r="N5370" i="1"/>
  <c r="H5370" i="1"/>
  <c r="Y5370" i="1" s="1"/>
  <c r="E5370" i="1"/>
  <c r="S5369" i="1"/>
  <c r="N5369" i="1"/>
  <c r="H5369" i="1"/>
  <c r="Y5369" i="1" s="1"/>
  <c r="E5369" i="1"/>
  <c r="S5368" i="1"/>
  <c r="N5368" i="1"/>
  <c r="H5368" i="1"/>
  <c r="Y5368" i="1" s="1"/>
  <c r="E5368" i="1"/>
  <c r="S5367" i="1"/>
  <c r="N5367" i="1"/>
  <c r="H5367" i="1"/>
  <c r="Y5367" i="1" s="1"/>
  <c r="E5367" i="1"/>
  <c r="S5366" i="1"/>
  <c r="N5366" i="1"/>
  <c r="H5366" i="1"/>
  <c r="Y5366" i="1" s="1"/>
  <c r="E5366" i="1"/>
  <c r="S5365" i="1"/>
  <c r="N5365" i="1"/>
  <c r="H5365" i="1"/>
  <c r="Y5365" i="1" s="1"/>
  <c r="E5365" i="1"/>
  <c r="S5364" i="1"/>
  <c r="N5364" i="1"/>
  <c r="H5364" i="1"/>
  <c r="Y5364" i="1" s="1"/>
  <c r="E5364" i="1"/>
  <c r="S5363" i="1"/>
  <c r="N5363" i="1"/>
  <c r="H5363" i="1"/>
  <c r="Y5363" i="1" s="1"/>
  <c r="E5363" i="1"/>
  <c r="S5362" i="1"/>
  <c r="N5362" i="1"/>
  <c r="H5362" i="1"/>
  <c r="Y5362" i="1" s="1"/>
  <c r="E5362" i="1"/>
  <c r="S5361" i="1"/>
  <c r="N5361" i="1"/>
  <c r="H5361" i="1"/>
  <c r="Y5361" i="1" s="1"/>
  <c r="E5361" i="1"/>
  <c r="S5360" i="1"/>
  <c r="N5360" i="1"/>
  <c r="H5360" i="1"/>
  <c r="Y5360" i="1" s="1"/>
  <c r="E5360" i="1"/>
  <c r="S5359" i="1"/>
  <c r="N5359" i="1"/>
  <c r="H5359" i="1"/>
  <c r="Y5359" i="1" s="1"/>
  <c r="E5359" i="1"/>
  <c r="S5358" i="1"/>
  <c r="N5358" i="1"/>
  <c r="H5358" i="1"/>
  <c r="Y5358" i="1" s="1"/>
  <c r="E5358" i="1"/>
  <c r="S5357" i="1"/>
  <c r="N5357" i="1"/>
  <c r="H5357" i="1"/>
  <c r="Y5357" i="1" s="1"/>
  <c r="E5357" i="1"/>
  <c r="S5356" i="1"/>
  <c r="N5356" i="1"/>
  <c r="H5356" i="1"/>
  <c r="Y5356" i="1" s="1"/>
  <c r="E5356" i="1"/>
  <c r="S5355" i="1"/>
  <c r="N5355" i="1"/>
  <c r="H5355" i="1"/>
  <c r="Y5355" i="1" s="1"/>
  <c r="E5355" i="1"/>
  <c r="S5354" i="1"/>
  <c r="N5354" i="1"/>
  <c r="H5354" i="1"/>
  <c r="Y5354" i="1" s="1"/>
  <c r="E5354" i="1"/>
  <c r="S5353" i="1"/>
  <c r="N5353" i="1"/>
  <c r="H5353" i="1"/>
  <c r="Y5353" i="1" s="1"/>
  <c r="E5353" i="1"/>
  <c r="S5352" i="1"/>
  <c r="N5352" i="1"/>
  <c r="H5352" i="1"/>
  <c r="Y5352" i="1" s="1"/>
  <c r="E5352" i="1"/>
  <c r="S5351" i="1"/>
  <c r="N5351" i="1"/>
  <c r="H5351" i="1"/>
  <c r="Y5351" i="1" s="1"/>
  <c r="E5351" i="1"/>
  <c r="S5350" i="1"/>
  <c r="N5350" i="1"/>
  <c r="H5350" i="1"/>
  <c r="Y5350" i="1" s="1"/>
  <c r="E5350" i="1"/>
  <c r="S5349" i="1"/>
  <c r="N5349" i="1"/>
  <c r="H5349" i="1"/>
  <c r="Y5349" i="1" s="1"/>
  <c r="E5349" i="1"/>
  <c r="S5348" i="1"/>
  <c r="N5348" i="1"/>
  <c r="H5348" i="1"/>
  <c r="Y5348" i="1" s="1"/>
  <c r="E5348" i="1"/>
  <c r="S5347" i="1"/>
  <c r="N5347" i="1"/>
  <c r="H5347" i="1"/>
  <c r="Y5347" i="1" s="1"/>
  <c r="E5347" i="1"/>
  <c r="S5346" i="1"/>
  <c r="N5346" i="1"/>
  <c r="H5346" i="1"/>
  <c r="Y5346" i="1" s="1"/>
  <c r="E5346" i="1"/>
  <c r="S5345" i="1"/>
  <c r="N5345" i="1"/>
  <c r="H5345" i="1"/>
  <c r="Y5345" i="1" s="1"/>
  <c r="E5345" i="1"/>
  <c r="S5344" i="1"/>
  <c r="N5344" i="1"/>
  <c r="H5344" i="1"/>
  <c r="Y5344" i="1" s="1"/>
  <c r="E5344" i="1"/>
  <c r="S5343" i="1"/>
  <c r="N5343" i="1"/>
  <c r="H5343" i="1"/>
  <c r="Y5343" i="1" s="1"/>
  <c r="E5343" i="1"/>
  <c r="S5342" i="1"/>
  <c r="N5342" i="1"/>
  <c r="H5342" i="1"/>
  <c r="Y5342" i="1" s="1"/>
  <c r="E5342" i="1"/>
  <c r="S5341" i="1"/>
  <c r="N5341" i="1"/>
  <c r="H5341" i="1"/>
  <c r="Y5341" i="1" s="1"/>
  <c r="E5341" i="1"/>
  <c r="S5340" i="1"/>
  <c r="N5340" i="1"/>
  <c r="H5340" i="1"/>
  <c r="Y5340" i="1" s="1"/>
  <c r="E5340" i="1"/>
  <c r="S5339" i="1"/>
  <c r="N5339" i="1"/>
  <c r="H5339" i="1"/>
  <c r="Y5339" i="1" s="1"/>
  <c r="E5339" i="1"/>
  <c r="S5338" i="1"/>
  <c r="N5338" i="1"/>
  <c r="H5338" i="1"/>
  <c r="Y5338" i="1" s="1"/>
  <c r="E5338" i="1"/>
  <c r="S5337" i="1"/>
  <c r="N5337" i="1"/>
  <c r="H5337" i="1"/>
  <c r="Y5337" i="1" s="1"/>
  <c r="E5337" i="1"/>
  <c r="S5336" i="1"/>
  <c r="N5336" i="1"/>
  <c r="H5336" i="1"/>
  <c r="Y5336" i="1" s="1"/>
  <c r="E5336" i="1"/>
  <c r="S5335" i="1"/>
  <c r="N5335" i="1"/>
  <c r="H5335" i="1"/>
  <c r="Y5335" i="1" s="1"/>
  <c r="E5335" i="1"/>
  <c r="S5334" i="1"/>
  <c r="N5334" i="1"/>
  <c r="H5334" i="1"/>
  <c r="Y5334" i="1" s="1"/>
  <c r="E5334" i="1"/>
  <c r="S5333" i="1"/>
  <c r="N5333" i="1"/>
  <c r="H5333" i="1"/>
  <c r="Y5333" i="1" s="1"/>
  <c r="E5333" i="1"/>
  <c r="S5332" i="1"/>
  <c r="N5332" i="1"/>
  <c r="H5332" i="1"/>
  <c r="Y5332" i="1" s="1"/>
  <c r="E5332" i="1"/>
  <c r="S5331" i="1"/>
  <c r="N5331" i="1"/>
  <c r="H5331" i="1"/>
  <c r="Y5331" i="1" s="1"/>
  <c r="E5331" i="1"/>
  <c r="S5330" i="1"/>
  <c r="N5330" i="1"/>
  <c r="H5330" i="1"/>
  <c r="Y5330" i="1" s="1"/>
  <c r="E5330" i="1"/>
  <c r="S5329" i="1"/>
  <c r="N5329" i="1"/>
  <c r="H5329" i="1"/>
  <c r="Y5329" i="1" s="1"/>
  <c r="E5329" i="1"/>
  <c r="S5328" i="1"/>
  <c r="N5328" i="1"/>
  <c r="H5328" i="1"/>
  <c r="Y5328" i="1" s="1"/>
  <c r="E5328" i="1"/>
  <c r="S5327" i="1"/>
  <c r="N5327" i="1"/>
  <c r="H5327" i="1"/>
  <c r="Y5327" i="1" s="1"/>
  <c r="E5327" i="1"/>
  <c r="S5326" i="1"/>
  <c r="N5326" i="1"/>
  <c r="H5326" i="1"/>
  <c r="Y5326" i="1" s="1"/>
  <c r="E5326" i="1"/>
  <c r="S5325" i="1"/>
  <c r="N5325" i="1"/>
  <c r="H5325" i="1"/>
  <c r="Y5325" i="1" s="1"/>
  <c r="E5325" i="1"/>
  <c r="S5324" i="1"/>
  <c r="N5324" i="1"/>
  <c r="H5324" i="1"/>
  <c r="Y5324" i="1" s="1"/>
  <c r="E5324" i="1"/>
  <c r="S5323" i="1"/>
  <c r="N5323" i="1"/>
  <c r="H5323" i="1"/>
  <c r="Y5323" i="1" s="1"/>
  <c r="E5323" i="1"/>
  <c r="S5322" i="1"/>
  <c r="N5322" i="1"/>
  <c r="H5322" i="1"/>
  <c r="Y5322" i="1" s="1"/>
  <c r="E5322" i="1"/>
  <c r="S5321" i="1"/>
  <c r="N5321" i="1"/>
  <c r="H5321" i="1"/>
  <c r="Y5321" i="1" s="1"/>
  <c r="E5321" i="1"/>
  <c r="S5320" i="1"/>
  <c r="N5320" i="1"/>
  <c r="H5320" i="1"/>
  <c r="Y5320" i="1" s="1"/>
  <c r="E5320" i="1"/>
  <c r="S5319" i="1"/>
  <c r="N5319" i="1"/>
  <c r="H5319" i="1"/>
  <c r="Y5319" i="1" s="1"/>
  <c r="E5319" i="1"/>
  <c r="S5318" i="1"/>
  <c r="N5318" i="1"/>
  <c r="H5318" i="1"/>
  <c r="Y5318" i="1" s="1"/>
  <c r="E5318" i="1"/>
  <c r="S5317" i="1"/>
  <c r="N5317" i="1"/>
  <c r="H5317" i="1"/>
  <c r="Y5317" i="1" s="1"/>
  <c r="E5317" i="1"/>
  <c r="S5316" i="1"/>
  <c r="N5316" i="1"/>
  <c r="H5316" i="1"/>
  <c r="Y5316" i="1" s="1"/>
  <c r="E5316" i="1"/>
  <c r="S5315" i="1"/>
  <c r="N5315" i="1"/>
  <c r="H5315" i="1"/>
  <c r="Y5315" i="1" s="1"/>
  <c r="E5315" i="1"/>
  <c r="S5314" i="1"/>
  <c r="N5314" i="1"/>
  <c r="H5314" i="1"/>
  <c r="Y5314" i="1" s="1"/>
  <c r="E5314" i="1"/>
  <c r="S5313" i="1"/>
  <c r="N5313" i="1"/>
  <c r="H5313" i="1"/>
  <c r="Y5313" i="1" s="1"/>
  <c r="E5313" i="1"/>
  <c r="S5312" i="1"/>
  <c r="N5312" i="1"/>
  <c r="H5312" i="1"/>
  <c r="Y5312" i="1" s="1"/>
  <c r="E5312" i="1"/>
  <c r="S5311" i="1"/>
  <c r="N5311" i="1"/>
  <c r="H5311" i="1"/>
  <c r="Y5311" i="1" s="1"/>
  <c r="E5311" i="1"/>
  <c r="S5310" i="1"/>
  <c r="N5310" i="1"/>
  <c r="H5310" i="1"/>
  <c r="Y5310" i="1" s="1"/>
  <c r="E5310" i="1"/>
  <c r="S5309" i="1"/>
  <c r="N5309" i="1"/>
  <c r="H5309" i="1"/>
  <c r="Y5309" i="1" s="1"/>
  <c r="E5309" i="1"/>
  <c r="S5308" i="1"/>
  <c r="N5308" i="1"/>
  <c r="H5308" i="1"/>
  <c r="Y5308" i="1" s="1"/>
  <c r="E5308" i="1"/>
  <c r="S5307" i="1"/>
  <c r="N5307" i="1"/>
  <c r="H5307" i="1"/>
  <c r="Y5307" i="1" s="1"/>
  <c r="E5307" i="1"/>
  <c r="S5306" i="1"/>
  <c r="N5306" i="1"/>
  <c r="H5306" i="1"/>
  <c r="Y5306" i="1" s="1"/>
  <c r="E5306" i="1"/>
  <c r="S5305" i="1"/>
  <c r="N5305" i="1"/>
  <c r="H5305" i="1"/>
  <c r="Y5305" i="1" s="1"/>
  <c r="E5305" i="1"/>
  <c r="S5304" i="1"/>
  <c r="N5304" i="1"/>
  <c r="H5304" i="1"/>
  <c r="Y5304" i="1" s="1"/>
  <c r="E5304" i="1"/>
  <c r="S5303" i="1"/>
  <c r="N5303" i="1"/>
  <c r="H5303" i="1"/>
  <c r="Y5303" i="1" s="1"/>
  <c r="E5303" i="1"/>
  <c r="S5302" i="1"/>
  <c r="N5302" i="1"/>
  <c r="H5302" i="1"/>
  <c r="Y5302" i="1" s="1"/>
  <c r="E5302" i="1"/>
  <c r="S5301" i="1"/>
  <c r="N5301" i="1"/>
  <c r="H5301" i="1"/>
  <c r="Y5301" i="1" s="1"/>
  <c r="E5301" i="1"/>
  <c r="S5300" i="1"/>
  <c r="N5300" i="1"/>
  <c r="H5300" i="1"/>
  <c r="Y5300" i="1" s="1"/>
  <c r="E5300" i="1"/>
  <c r="S5299" i="1"/>
  <c r="N5299" i="1"/>
  <c r="H5299" i="1"/>
  <c r="Y5299" i="1" s="1"/>
  <c r="E5299" i="1"/>
  <c r="S5298" i="1"/>
  <c r="N5298" i="1"/>
  <c r="H5298" i="1"/>
  <c r="Y5298" i="1" s="1"/>
  <c r="E5298" i="1"/>
  <c r="S5297" i="1"/>
  <c r="N5297" i="1"/>
  <c r="H5297" i="1"/>
  <c r="Y5297" i="1" s="1"/>
  <c r="E5297" i="1"/>
  <c r="S5296" i="1"/>
  <c r="N5296" i="1"/>
  <c r="H5296" i="1"/>
  <c r="Y5296" i="1" s="1"/>
  <c r="E5296" i="1"/>
  <c r="S5295" i="1"/>
  <c r="N5295" i="1"/>
  <c r="H5295" i="1"/>
  <c r="Y5295" i="1" s="1"/>
  <c r="E5295" i="1"/>
  <c r="S5294" i="1"/>
  <c r="N5294" i="1"/>
  <c r="H5294" i="1"/>
  <c r="Y5294" i="1" s="1"/>
  <c r="E5294" i="1"/>
  <c r="S5293" i="1"/>
  <c r="N5293" i="1"/>
  <c r="H5293" i="1"/>
  <c r="Y5293" i="1" s="1"/>
  <c r="E5293" i="1"/>
  <c r="S5292" i="1"/>
  <c r="N5292" i="1"/>
  <c r="H5292" i="1"/>
  <c r="Y5292" i="1" s="1"/>
  <c r="E5292" i="1"/>
  <c r="S5291" i="1"/>
  <c r="N5291" i="1"/>
  <c r="H5291" i="1"/>
  <c r="Y5291" i="1" s="1"/>
  <c r="E5291" i="1"/>
  <c r="S5290" i="1"/>
  <c r="N5290" i="1"/>
  <c r="H5290" i="1"/>
  <c r="Y5290" i="1" s="1"/>
  <c r="E5290" i="1"/>
  <c r="S5289" i="1"/>
  <c r="N5289" i="1"/>
  <c r="H5289" i="1"/>
  <c r="Y5289" i="1" s="1"/>
  <c r="E5289" i="1"/>
  <c r="S5288" i="1"/>
  <c r="N5288" i="1"/>
  <c r="H5288" i="1"/>
  <c r="Y5288" i="1" s="1"/>
  <c r="E5288" i="1"/>
  <c r="S5287" i="1"/>
  <c r="N5287" i="1"/>
  <c r="H5287" i="1"/>
  <c r="Y5287" i="1" s="1"/>
  <c r="E5287" i="1"/>
  <c r="S5286" i="1"/>
  <c r="N5286" i="1"/>
  <c r="H5286" i="1"/>
  <c r="Y5286" i="1" s="1"/>
  <c r="E5286" i="1"/>
  <c r="S5285" i="1"/>
  <c r="N5285" i="1"/>
  <c r="H5285" i="1"/>
  <c r="Y5285" i="1" s="1"/>
  <c r="E5285" i="1"/>
  <c r="S5284" i="1"/>
  <c r="N5284" i="1"/>
  <c r="H5284" i="1"/>
  <c r="Y5284" i="1" s="1"/>
  <c r="E5284" i="1"/>
  <c r="S5283" i="1"/>
  <c r="N5283" i="1"/>
  <c r="H5283" i="1"/>
  <c r="Y5283" i="1" s="1"/>
  <c r="E5283" i="1"/>
  <c r="S5282" i="1"/>
  <c r="N5282" i="1"/>
  <c r="H5282" i="1"/>
  <c r="Y5282" i="1" s="1"/>
  <c r="E5282" i="1"/>
  <c r="S5281" i="1"/>
  <c r="N5281" i="1"/>
  <c r="H5281" i="1"/>
  <c r="Y5281" i="1" s="1"/>
  <c r="E5281" i="1"/>
  <c r="S5280" i="1"/>
  <c r="N5280" i="1"/>
  <c r="H5280" i="1"/>
  <c r="Y5280" i="1" s="1"/>
  <c r="E5280" i="1"/>
  <c r="S5279" i="1"/>
  <c r="N5279" i="1"/>
  <c r="H5279" i="1"/>
  <c r="Y5279" i="1" s="1"/>
  <c r="E5279" i="1"/>
  <c r="S5278" i="1"/>
  <c r="N5278" i="1"/>
  <c r="H5278" i="1"/>
  <c r="Y5278" i="1" s="1"/>
  <c r="E5278" i="1"/>
  <c r="S5277" i="1"/>
  <c r="N5277" i="1"/>
  <c r="H5277" i="1"/>
  <c r="Y5277" i="1" s="1"/>
  <c r="E5277" i="1"/>
  <c r="S5276" i="1"/>
  <c r="N5276" i="1"/>
  <c r="H5276" i="1"/>
  <c r="Y5276" i="1" s="1"/>
  <c r="E5276" i="1"/>
  <c r="S5275" i="1"/>
  <c r="N5275" i="1"/>
  <c r="H5275" i="1"/>
  <c r="Y5275" i="1" s="1"/>
  <c r="E5275" i="1"/>
  <c r="S5274" i="1"/>
  <c r="N5274" i="1"/>
  <c r="H5274" i="1"/>
  <c r="Y5274" i="1" s="1"/>
  <c r="E5274" i="1"/>
  <c r="S5273" i="1"/>
  <c r="N5273" i="1"/>
  <c r="H5273" i="1"/>
  <c r="Y5273" i="1" s="1"/>
  <c r="E5273" i="1"/>
  <c r="S5272" i="1"/>
  <c r="N5272" i="1"/>
  <c r="H5272" i="1"/>
  <c r="Y5272" i="1" s="1"/>
  <c r="E5272" i="1"/>
  <c r="S5271" i="1"/>
  <c r="N5271" i="1"/>
  <c r="H5271" i="1"/>
  <c r="Y5271" i="1" s="1"/>
  <c r="E5271" i="1"/>
  <c r="S5270" i="1"/>
  <c r="N5270" i="1"/>
  <c r="H5270" i="1"/>
  <c r="Y5270" i="1" s="1"/>
  <c r="E5270" i="1"/>
  <c r="S5269" i="1"/>
  <c r="N5269" i="1"/>
  <c r="H5269" i="1"/>
  <c r="Y5269" i="1" s="1"/>
  <c r="E5269" i="1"/>
  <c r="S5268" i="1"/>
  <c r="N5268" i="1"/>
  <c r="H5268" i="1"/>
  <c r="Y5268" i="1" s="1"/>
  <c r="E5268" i="1"/>
  <c r="S5267" i="1"/>
  <c r="N5267" i="1"/>
  <c r="H5267" i="1"/>
  <c r="Y5267" i="1" s="1"/>
  <c r="E5267" i="1"/>
  <c r="S5266" i="1"/>
  <c r="N5266" i="1"/>
  <c r="H5266" i="1"/>
  <c r="Y5266" i="1" s="1"/>
  <c r="E5266" i="1"/>
  <c r="S5265" i="1"/>
  <c r="N5265" i="1"/>
  <c r="H5265" i="1"/>
  <c r="Y5265" i="1" s="1"/>
  <c r="E5265" i="1"/>
  <c r="S5264" i="1"/>
  <c r="N5264" i="1"/>
  <c r="H5264" i="1"/>
  <c r="Y5264" i="1" s="1"/>
  <c r="E5264" i="1"/>
  <c r="S5263" i="1"/>
  <c r="N5263" i="1"/>
  <c r="H5263" i="1"/>
  <c r="Y5263" i="1" s="1"/>
  <c r="E5263" i="1"/>
  <c r="S5262" i="1"/>
  <c r="N5262" i="1"/>
  <c r="H5262" i="1"/>
  <c r="Y5262" i="1" s="1"/>
  <c r="E5262" i="1"/>
  <c r="S5261" i="1"/>
  <c r="N5261" i="1"/>
  <c r="H5261" i="1"/>
  <c r="Y5261" i="1" s="1"/>
  <c r="E5261" i="1"/>
  <c r="S5260" i="1"/>
  <c r="N5260" i="1"/>
  <c r="H5260" i="1"/>
  <c r="Y5260" i="1" s="1"/>
  <c r="E5260" i="1"/>
  <c r="S5259" i="1"/>
  <c r="N5259" i="1"/>
  <c r="H5259" i="1"/>
  <c r="Y5259" i="1" s="1"/>
  <c r="E5259" i="1"/>
  <c r="S5258" i="1"/>
  <c r="N5258" i="1"/>
  <c r="H5258" i="1"/>
  <c r="Y5258" i="1" s="1"/>
  <c r="E5258" i="1"/>
  <c r="S5257" i="1"/>
  <c r="N5257" i="1"/>
  <c r="H5257" i="1"/>
  <c r="Y5257" i="1" s="1"/>
  <c r="E5257" i="1"/>
  <c r="S5256" i="1"/>
  <c r="N5256" i="1"/>
  <c r="H5256" i="1"/>
  <c r="Y5256" i="1" s="1"/>
  <c r="E5256" i="1"/>
  <c r="S5255" i="1"/>
  <c r="N5255" i="1"/>
  <c r="H5255" i="1"/>
  <c r="Y5255" i="1" s="1"/>
  <c r="E5255" i="1"/>
  <c r="S5254" i="1"/>
  <c r="N5254" i="1"/>
  <c r="H5254" i="1"/>
  <c r="Y5254" i="1" s="1"/>
  <c r="E5254" i="1"/>
  <c r="S5253" i="1"/>
  <c r="N5253" i="1"/>
  <c r="H5253" i="1"/>
  <c r="Y5253" i="1" s="1"/>
  <c r="E5253" i="1"/>
  <c r="S5252" i="1"/>
  <c r="N5252" i="1"/>
  <c r="H5252" i="1"/>
  <c r="Y5252" i="1" s="1"/>
  <c r="E5252" i="1"/>
  <c r="S5251" i="1"/>
  <c r="N5251" i="1"/>
  <c r="H5251" i="1"/>
  <c r="Y5251" i="1" s="1"/>
  <c r="E5251" i="1"/>
  <c r="S5250" i="1"/>
  <c r="N5250" i="1"/>
  <c r="H5250" i="1"/>
  <c r="Y5250" i="1" s="1"/>
  <c r="E5250" i="1"/>
  <c r="S5249" i="1"/>
  <c r="N5249" i="1"/>
  <c r="H5249" i="1"/>
  <c r="Y5249" i="1" s="1"/>
  <c r="E5249" i="1"/>
  <c r="S5248" i="1"/>
  <c r="N5248" i="1"/>
  <c r="H5248" i="1"/>
  <c r="Y5248" i="1" s="1"/>
  <c r="E5248" i="1"/>
  <c r="S5247" i="1"/>
  <c r="N5247" i="1"/>
  <c r="H5247" i="1"/>
  <c r="Y5247" i="1" s="1"/>
  <c r="E5247" i="1"/>
  <c r="S5246" i="1"/>
  <c r="N5246" i="1"/>
  <c r="H5246" i="1"/>
  <c r="Y5246" i="1" s="1"/>
  <c r="E5246" i="1"/>
  <c r="S5245" i="1"/>
  <c r="N5245" i="1"/>
  <c r="H5245" i="1"/>
  <c r="Y5245" i="1" s="1"/>
  <c r="E5245" i="1"/>
  <c r="S5244" i="1"/>
  <c r="N5244" i="1"/>
  <c r="H5244" i="1"/>
  <c r="Y5244" i="1" s="1"/>
  <c r="E5244" i="1"/>
  <c r="S5243" i="1"/>
  <c r="N5243" i="1"/>
  <c r="H5243" i="1"/>
  <c r="Y5243" i="1" s="1"/>
  <c r="E5243" i="1"/>
  <c r="S5242" i="1"/>
  <c r="N5242" i="1"/>
  <c r="H5242" i="1"/>
  <c r="Y5242" i="1" s="1"/>
  <c r="E5242" i="1"/>
  <c r="S5241" i="1"/>
  <c r="N5241" i="1"/>
  <c r="H5241" i="1"/>
  <c r="Y5241" i="1" s="1"/>
  <c r="E5241" i="1"/>
  <c r="S5240" i="1"/>
  <c r="N5240" i="1"/>
  <c r="H5240" i="1"/>
  <c r="Y5240" i="1" s="1"/>
  <c r="E5240" i="1"/>
  <c r="S5239" i="1"/>
  <c r="N5239" i="1"/>
  <c r="H5239" i="1"/>
  <c r="Y5239" i="1" s="1"/>
  <c r="E5239" i="1"/>
  <c r="S5238" i="1"/>
  <c r="N5238" i="1"/>
  <c r="H5238" i="1"/>
  <c r="Y5238" i="1" s="1"/>
  <c r="E5238" i="1"/>
  <c r="S5237" i="1"/>
  <c r="N5237" i="1"/>
  <c r="H5237" i="1"/>
  <c r="Y5237" i="1" s="1"/>
  <c r="E5237" i="1"/>
  <c r="S5236" i="1"/>
  <c r="N5236" i="1"/>
  <c r="H5236" i="1"/>
  <c r="Y5236" i="1" s="1"/>
  <c r="E5236" i="1"/>
  <c r="S5235" i="1"/>
  <c r="N5235" i="1"/>
  <c r="H5235" i="1"/>
  <c r="Y5235" i="1" s="1"/>
  <c r="E5235" i="1"/>
  <c r="S5234" i="1"/>
  <c r="N5234" i="1"/>
  <c r="H5234" i="1"/>
  <c r="Y5234" i="1" s="1"/>
  <c r="E5234" i="1"/>
  <c r="S5233" i="1"/>
  <c r="N5233" i="1"/>
  <c r="H5233" i="1"/>
  <c r="Y5233" i="1" s="1"/>
  <c r="E5233" i="1"/>
  <c r="S5232" i="1"/>
  <c r="N5232" i="1"/>
  <c r="H5232" i="1"/>
  <c r="Y5232" i="1" s="1"/>
  <c r="E5232" i="1"/>
  <c r="S5231" i="1"/>
  <c r="N5231" i="1"/>
  <c r="H5231" i="1"/>
  <c r="Y5231" i="1" s="1"/>
  <c r="E5231" i="1"/>
  <c r="S5230" i="1"/>
  <c r="N5230" i="1"/>
  <c r="H5230" i="1"/>
  <c r="Y5230" i="1" s="1"/>
  <c r="E5230" i="1"/>
  <c r="S5229" i="1"/>
  <c r="N5229" i="1"/>
  <c r="H5229" i="1"/>
  <c r="Y5229" i="1" s="1"/>
  <c r="E5229" i="1"/>
  <c r="S5228" i="1"/>
  <c r="N5228" i="1"/>
  <c r="H5228" i="1"/>
  <c r="Y5228" i="1" s="1"/>
  <c r="E5228" i="1"/>
  <c r="S5227" i="1"/>
  <c r="N5227" i="1"/>
  <c r="H5227" i="1"/>
  <c r="Y5227" i="1" s="1"/>
  <c r="E5227" i="1"/>
  <c r="S5226" i="1"/>
  <c r="N5226" i="1"/>
  <c r="H5226" i="1"/>
  <c r="Y5226" i="1" s="1"/>
  <c r="E5226" i="1"/>
  <c r="S5225" i="1"/>
  <c r="N5225" i="1"/>
  <c r="H5225" i="1"/>
  <c r="Y5225" i="1" s="1"/>
  <c r="E5225" i="1"/>
  <c r="S5224" i="1"/>
  <c r="N5224" i="1"/>
  <c r="H5224" i="1"/>
  <c r="Y5224" i="1" s="1"/>
  <c r="E5224" i="1"/>
  <c r="S5223" i="1"/>
  <c r="N5223" i="1"/>
  <c r="H5223" i="1"/>
  <c r="Y5223" i="1" s="1"/>
  <c r="E5223" i="1"/>
  <c r="S5222" i="1"/>
  <c r="N5222" i="1"/>
  <c r="H5222" i="1"/>
  <c r="Y5222" i="1" s="1"/>
  <c r="E5222" i="1"/>
  <c r="S5221" i="1"/>
  <c r="N5221" i="1"/>
  <c r="H5221" i="1"/>
  <c r="Y5221" i="1" s="1"/>
  <c r="E5221" i="1"/>
  <c r="S5220" i="1"/>
  <c r="N5220" i="1"/>
  <c r="H5220" i="1"/>
  <c r="Y5220" i="1" s="1"/>
  <c r="E5220" i="1"/>
  <c r="S5219" i="1"/>
  <c r="N5219" i="1"/>
  <c r="H5219" i="1"/>
  <c r="Y5219" i="1" s="1"/>
  <c r="E5219" i="1"/>
  <c r="S5218" i="1"/>
  <c r="N5218" i="1"/>
  <c r="H5218" i="1"/>
  <c r="Y5218" i="1" s="1"/>
  <c r="E5218" i="1"/>
  <c r="S5217" i="1"/>
  <c r="N5217" i="1"/>
  <c r="H5217" i="1"/>
  <c r="Y5217" i="1" s="1"/>
  <c r="E5217" i="1"/>
  <c r="S5216" i="1"/>
  <c r="N5216" i="1"/>
  <c r="BX65" i="13" s="1"/>
  <c r="H5216" i="1"/>
  <c r="Y5216" i="1" s="1"/>
  <c r="E5216" i="1"/>
  <c r="S5215" i="1"/>
  <c r="N5215" i="1"/>
  <c r="H5215" i="1"/>
  <c r="Y5215" i="1" s="1"/>
  <c r="E5215" i="1"/>
  <c r="S5214" i="1"/>
  <c r="N5214" i="1"/>
  <c r="H5214" i="1"/>
  <c r="Y5214" i="1" s="1"/>
  <c r="E5214" i="1"/>
  <c r="S5213" i="1"/>
  <c r="N5213" i="1"/>
  <c r="H5213" i="1"/>
  <c r="Y5213" i="1" s="1"/>
  <c r="E5213" i="1"/>
  <c r="S5212" i="1"/>
  <c r="N5212" i="1"/>
  <c r="H5212" i="1"/>
  <c r="Y5212" i="1" s="1"/>
  <c r="E5212" i="1"/>
  <c r="S5211" i="1"/>
  <c r="N5211" i="1"/>
  <c r="H5211" i="1"/>
  <c r="Y5211" i="1" s="1"/>
  <c r="E5211" i="1"/>
  <c r="S5210" i="1"/>
  <c r="N5210" i="1"/>
  <c r="H5210" i="1"/>
  <c r="Y5210" i="1" s="1"/>
  <c r="E5210" i="1"/>
  <c r="S5209" i="1"/>
  <c r="N5209" i="1"/>
  <c r="H5209" i="1"/>
  <c r="Y5209" i="1" s="1"/>
  <c r="E5209" i="1"/>
  <c r="S5208" i="1"/>
  <c r="N5208" i="1"/>
  <c r="H5208" i="1"/>
  <c r="Y5208" i="1" s="1"/>
  <c r="E5208" i="1"/>
  <c r="S5207" i="1"/>
  <c r="N5207" i="1"/>
  <c r="H5207" i="1"/>
  <c r="Y5207" i="1" s="1"/>
  <c r="E5207" i="1"/>
  <c r="S5206" i="1"/>
  <c r="N5206" i="1"/>
  <c r="H5206" i="1"/>
  <c r="Y5206" i="1" s="1"/>
  <c r="E5206" i="1"/>
  <c r="S5205" i="1"/>
  <c r="N5205" i="1"/>
  <c r="H5205" i="1"/>
  <c r="Y5205" i="1" s="1"/>
  <c r="E5205" i="1"/>
  <c r="S5204" i="1"/>
  <c r="N5204" i="1"/>
  <c r="H5204" i="1"/>
  <c r="Y5204" i="1" s="1"/>
  <c r="E5204" i="1"/>
  <c r="S5203" i="1"/>
  <c r="N5203" i="1"/>
  <c r="H5203" i="1"/>
  <c r="Y5203" i="1" s="1"/>
  <c r="E5203" i="1"/>
  <c r="S5202" i="1"/>
  <c r="N5202" i="1"/>
  <c r="H5202" i="1"/>
  <c r="Y5202" i="1" s="1"/>
  <c r="E5202" i="1"/>
  <c r="S5201" i="1"/>
  <c r="N5201" i="1"/>
  <c r="H5201" i="1"/>
  <c r="Y5201" i="1" s="1"/>
  <c r="E5201" i="1"/>
  <c r="S5200" i="1"/>
  <c r="N5200" i="1"/>
  <c r="H5200" i="1"/>
  <c r="Y5200" i="1" s="1"/>
  <c r="E5200" i="1"/>
  <c r="S5199" i="1"/>
  <c r="N5199" i="1"/>
  <c r="H5199" i="1"/>
  <c r="Y5199" i="1" s="1"/>
  <c r="E5199" i="1"/>
  <c r="S5198" i="1"/>
  <c r="N5198" i="1"/>
  <c r="H5198" i="1"/>
  <c r="Y5198" i="1" s="1"/>
  <c r="E5198" i="1"/>
  <c r="S5197" i="1"/>
  <c r="N5197" i="1"/>
  <c r="H5197" i="1"/>
  <c r="Y5197" i="1" s="1"/>
  <c r="E5197" i="1"/>
  <c r="S5196" i="1"/>
  <c r="N5196" i="1"/>
  <c r="H5196" i="1"/>
  <c r="Y5196" i="1" s="1"/>
  <c r="E5196" i="1"/>
  <c r="S5195" i="1"/>
  <c r="N5195" i="1"/>
  <c r="H5195" i="1"/>
  <c r="Y5195" i="1" s="1"/>
  <c r="E5195" i="1"/>
  <c r="S5194" i="1"/>
  <c r="N5194" i="1"/>
  <c r="H5194" i="1"/>
  <c r="Y5194" i="1" s="1"/>
  <c r="E5194" i="1"/>
  <c r="S5193" i="1"/>
  <c r="N5193" i="1"/>
  <c r="H5193" i="1"/>
  <c r="Y5193" i="1" s="1"/>
  <c r="E5193" i="1"/>
  <c r="S5192" i="1"/>
  <c r="Y456" i="23" s="1"/>
  <c r="N5192" i="1"/>
  <c r="H5192" i="1"/>
  <c r="Y5192" i="1" s="1"/>
  <c r="E5192" i="1"/>
  <c r="S5191" i="1"/>
  <c r="N5191" i="1"/>
  <c r="H5191" i="1"/>
  <c r="Y5191" i="1" s="1"/>
  <c r="E5191" i="1"/>
  <c r="S5190" i="1"/>
  <c r="N5190" i="1"/>
  <c r="H5190" i="1"/>
  <c r="Y5190" i="1" s="1"/>
  <c r="E5190" i="1"/>
  <c r="S5189" i="1"/>
  <c r="Y727" i="23" s="1"/>
  <c r="N5189" i="1"/>
  <c r="H5189" i="1"/>
  <c r="Y5189" i="1" s="1"/>
  <c r="E5189" i="1"/>
  <c r="S5188" i="1"/>
  <c r="N5188" i="1"/>
  <c r="H5188" i="1"/>
  <c r="Y5188" i="1" s="1"/>
  <c r="E5188" i="1"/>
  <c r="S5187" i="1"/>
  <c r="N5187" i="1"/>
  <c r="H5187" i="1"/>
  <c r="Y5187" i="1" s="1"/>
  <c r="E5187" i="1"/>
  <c r="S5186" i="1"/>
  <c r="Y739" i="23" s="1"/>
  <c r="N5186" i="1"/>
  <c r="H5186" i="1"/>
  <c r="Y5186" i="1" s="1"/>
  <c r="E5186" i="1"/>
  <c r="S5185" i="1"/>
  <c r="N5185" i="1"/>
  <c r="H5185" i="1"/>
  <c r="Y5185" i="1" s="1"/>
  <c r="E5185" i="1"/>
  <c r="S5184" i="1"/>
  <c r="Y137" i="23" s="1"/>
  <c r="N5184" i="1"/>
  <c r="H5184" i="1"/>
  <c r="Y5184" i="1" s="1"/>
  <c r="E5184" i="1"/>
  <c r="S5183" i="1"/>
  <c r="Y483" i="23" s="1"/>
  <c r="N5183" i="1"/>
  <c r="H5183" i="1"/>
  <c r="Y5183" i="1" s="1"/>
  <c r="E5183" i="1"/>
  <c r="S5182" i="1"/>
  <c r="Y279" i="23" s="1"/>
  <c r="N5182" i="1"/>
  <c r="H5182" i="1"/>
  <c r="Y5182" i="1" s="1"/>
  <c r="E5182" i="1"/>
  <c r="S5181" i="1"/>
  <c r="Y150" i="23" s="1"/>
  <c r="N5181" i="1"/>
  <c r="H5181" i="1"/>
  <c r="Y5181" i="1" s="1"/>
  <c r="E5181" i="1"/>
  <c r="S5180" i="1"/>
  <c r="Y744" i="23" s="1"/>
  <c r="N5180" i="1"/>
  <c r="H5180" i="1"/>
  <c r="Y5180" i="1" s="1"/>
  <c r="E5180" i="1"/>
  <c r="S5179" i="1"/>
  <c r="Y285" i="23" s="1"/>
  <c r="N5179" i="1"/>
  <c r="H5179" i="1"/>
  <c r="Y5179" i="1" s="1"/>
  <c r="E5179" i="1"/>
  <c r="S5178" i="1"/>
  <c r="N5178" i="1"/>
  <c r="H5178" i="1"/>
  <c r="Y5178" i="1" s="1"/>
  <c r="E5178" i="1"/>
  <c r="S5177" i="1"/>
  <c r="Y506" i="23" s="1"/>
  <c r="N5177" i="1"/>
  <c r="H5177" i="1"/>
  <c r="Y5177" i="1" s="1"/>
  <c r="E5177" i="1"/>
  <c r="S5176" i="1"/>
  <c r="N5176" i="1"/>
  <c r="H5176" i="1"/>
  <c r="Y5176" i="1" s="1"/>
  <c r="E5176" i="1"/>
  <c r="S5175" i="1"/>
  <c r="N5175" i="1"/>
  <c r="H5175" i="1"/>
  <c r="Y5175" i="1" s="1"/>
  <c r="E5175" i="1"/>
  <c r="S5174" i="1"/>
  <c r="N5174" i="1"/>
  <c r="H5174" i="1"/>
  <c r="Y5174" i="1" s="1"/>
  <c r="E5174" i="1"/>
  <c r="S5173" i="1"/>
  <c r="N5173" i="1"/>
  <c r="H5173" i="1"/>
  <c r="Y5173" i="1" s="1"/>
  <c r="E5173" i="1"/>
  <c r="S5172" i="1"/>
  <c r="Y12" i="23" s="1"/>
  <c r="N5172" i="1"/>
  <c r="H5172" i="1"/>
  <c r="Y5172" i="1" s="1"/>
  <c r="E5172" i="1"/>
  <c r="S5171" i="1"/>
  <c r="N5171" i="1"/>
  <c r="H5171" i="1"/>
  <c r="Y5171" i="1" s="1"/>
  <c r="E5171" i="1"/>
  <c r="S5170" i="1"/>
  <c r="Y736" i="23" s="1"/>
  <c r="N5170" i="1"/>
  <c r="H5170" i="1"/>
  <c r="Y5170" i="1" s="1"/>
  <c r="E5170" i="1"/>
  <c r="S5169" i="1"/>
  <c r="N5169" i="1"/>
  <c r="H5169" i="1"/>
  <c r="Y5169" i="1" s="1"/>
  <c r="E5169" i="1"/>
  <c r="S5168" i="1"/>
  <c r="Y551" i="23" s="1"/>
  <c r="N5168" i="1"/>
  <c r="H5168" i="1"/>
  <c r="Y5168" i="1" s="1"/>
  <c r="E5168" i="1"/>
  <c r="S5167" i="1"/>
  <c r="N5167" i="1"/>
  <c r="H5167" i="1"/>
  <c r="Y5167" i="1" s="1"/>
  <c r="E5167" i="1"/>
  <c r="S5166" i="1"/>
  <c r="Y936" i="23" s="1"/>
  <c r="N5166" i="1"/>
  <c r="H5166" i="1"/>
  <c r="Y5166" i="1" s="1"/>
  <c r="E5166" i="1"/>
  <c r="S5165" i="1"/>
  <c r="Y86" i="23" s="1"/>
  <c r="N5165" i="1"/>
  <c r="H5165" i="1"/>
  <c r="Y5165" i="1" s="1"/>
  <c r="E5165" i="1"/>
  <c r="S5164" i="1"/>
  <c r="Y529" i="23" s="1"/>
  <c r="N5164" i="1"/>
  <c r="H5164" i="1"/>
  <c r="Y5164" i="1" s="1"/>
  <c r="E5164" i="1"/>
  <c r="S5163" i="1"/>
  <c r="Y142" i="23" s="1"/>
  <c r="N5163" i="1"/>
  <c r="H5163" i="1"/>
  <c r="Y5163" i="1" s="1"/>
  <c r="E5163" i="1"/>
  <c r="S5162" i="1"/>
  <c r="N5162" i="1"/>
  <c r="H5162" i="1"/>
  <c r="Y5162" i="1" s="1"/>
  <c r="E5162" i="1"/>
  <c r="S5161" i="1"/>
  <c r="N5161" i="1"/>
  <c r="H5161" i="1"/>
  <c r="Y5161" i="1" s="1"/>
  <c r="E5161" i="1"/>
  <c r="S5160" i="1"/>
  <c r="N5160" i="1"/>
  <c r="H5160" i="1"/>
  <c r="Y5160" i="1" s="1"/>
  <c r="E5160" i="1"/>
  <c r="S5159" i="1"/>
  <c r="N5159" i="1"/>
  <c r="H5159" i="1"/>
  <c r="Y5159" i="1" s="1"/>
  <c r="E5159" i="1"/>
  <c r="S5158" i="1"/>
  <c r="N5158" i="1"/>
  <c r="H5158" i="1"/>
  <c r="Y5158" i="1" s="1"/>
  <c r="E5158" i="1"/>
  <c r="S5157" i="1"/>
  <c r="N5157" i="1"/>
  <c r="H5157" i="1"/>
  <c r="Y5157" i="1" s="1"/>
  <c r="E5157" i="1"/>
  <c r="S5156" i="1"/>
  <c r="N5156" i="1"/>
  <c r="H5156" i="1"/>
  <c r="Y5156" i="1" s="1"/>
  <c r="E5156" i="1"/>
  <c r="S5155" i="1"/>
  <c r="N5155" i="1"/>
  <c r="H5155" i="1"/>
  <c r="Y5155" i="1" s="1"/>
  <c r="E5155" i="1"/>
  <c r="S5154" i="1"/>
  <c r="N5154" i="1"/>
  <c r="H5154" i="1"/>
  <c r="Y5154" i="1" s="1"/>
  <c r="E5154" i="1"/>
  <c r="S5153" i="1"/>
  <c r="Y955" i="23" s="1"/>
  <c r="N5153" i="1"/>
  <c r="H5153" i="1"/>
  <c r="Y5153" i="1" s="1"/>
  <c r="E5153" i="1"/>
  <c r="S5152" i="1"/>
  <c r="N5152" i="1"/>
  <c r="H5152" i="1"/>
  <c r="Y5152" i="1" s="1"/>
  <c r="E5152" i="1"/>
  <c r="S5151" i="1"/>
  <c r="N5151" i="1"/>
  <c r="H5151" i="1"/>
  <c r="Y5151" i="1" s="1"/>
  <c r="E5151" i="1"/>
  <c r="S5150" i="1"/>
  <c r="N5150" i="1"/>
  <c r="H5150" i="1"/>
  <c r="Y5150" i="1" s="1"/>
  <c r="E5150" i="1"/>
  <c r="S5149" i="1"/>
  <c r="N5149" i="1"/>
  <c r="H5149" i="1"/>
  <c r="Y5149" i="1" s="1"/>
  <c r="E5149" i="1"/>
  <c r="S5148" i="1"/>
  <c r="Y555" i="23" s="1"/>
  <c r="N5148" i="1"/>
  <c r="H5148" i="1"/>
  <c r="Y5148" i="1" s="1"/>
  <c r="E5148" i="1"/>
  <c r="S5147" i="1"/>
  <c r="N5147" i="1"/>
  <c r="H5147" i="1"/>
  <c r="Y5147" i="1" s="1"/>
  <c r="E5147" i="1"/>
  <c r="S5146" i="1"/>
  <c r="N5146" i="1"/>
  <c r="H5146" i="1"/>
  <c r="Y5146" i="1" s="1"/>
  <c r="E5146" i="1"/>
  <c r="S5145" i="1"/>
  <c r="N5145" i="1"/>
  <c r="H5145" i="1"/>
  <c r="Y5145" i="1" s="1"/>
  <c r="E5145" i="1"/>
  <c r="S5144" i="1"/>
  <c r="N5144" i="1"/>
  <c r="H5144" i="1"/>
  <c r="Y5144" i="1" s="1"/>
  <c r="E5144" i="1"/>
  <c r="S5143" i="1"/>
  <c r="N5143" i="1"/>
  <c r="H5143" i="1"/>
  <c r="Y5143" i="1" s="1"/>
  <c r="E5143" i="1"/>
  <c r="S5142" i="1"/>
  <c r="N5142" i="1"/>
  <c r="H5142" i="1"/>
  <c r="Y5142" i="1" s="1"/>
  <c r="E5142" i="1"/>
  <c r="S5141" i="1"/>
  <c r="Y333" i="23" s="1"/>
  <c r="N5141" i="1"/>
  <c r="H5141" i="1"/>
  <c r="Y5141" i="1" s="1"/>
  <c r="E5141" i="1"/>
  <c r="S5140" i="1"/>
  <c r="N5140" i="1"/>
  <c r="H5140" i="1"/>
  <c r="Y5140" i="1" s="1"/>
  <c r="E5140" i="1"/>
  <c r="S5139" i="1"/>
  <c r="Y3090" i="23" s="1"/>
  <c r="N5139" i="1"/>
  <c r="H5139" i="1"/>
  <c r="Y5139" i="1" s="1"/>
  <c r="E5139" i="1"/>
  <c r="S5138" i="1"/>
  <c r="Y3089" i="23" s="1"/>
  <c r="N5138" i="1"/>
  <c r="H5138" i="1"/>
  <c r="Y5138" i="1" s="1"/>
  <c r="E5138" i="1"/>
  <c r="S5137" i="1"/>
  <c r="N5137" i="1"/>
  <c r="H5137" i="1"/>
  <c r="Y5137" i="1" s="1"/>
  <c r="E5137" i="1"/>
  <c r="S5136" i="1"/>
  <c r="Y3088" i="23" s="1"/>
  <c r="N5136" i="1"/>
  <c r="H5136" i="1"/>
  <c r="Y5136" i="1" s="1"/>
  <c r="E5136" i="1"/>
  <c r="S5135" i="1"/>
  <c r="Y3087" i="23" s="1"/>
  <c r="N5135" i="1"/>
  <c r="H5135" i="1"/>
  <c r="Y5135" i="1" s="1"/>
  <c r="E5135" i="1"/>
  <c r="S5134" i="1"/>
  <c r="N5134" i="1"/>
  <c r="H5134" i="1"/>
  <c r="Y5134" i="1" s="1"/>
  <c r="E5134" i="1"/>
  <c r="S5133" i="1"/>
  <c r="Y3086" i="23" s="1"/>
  <c r="N5133" i="1"/>
  <c r="H5133" i="1"/>
  <c r="Y5133" i="1" s="1"/>
  <c r="E5133" i="1"/>
  <c r="S5132" i="1"/>
  <c r="N5132" i="1"/>
  <c r="H5132" i="1"/>
  <c r="Y5132" i="1" s="1"/>
  <c r="E5132" i="1"/>
  <c r="S5131" i="1"/>
  <c r="N5131" i="1"/>
  <c r="H5131" i="1"/>
  <c r="Y5131" i="1" s="1"/>
  <c r="E5131" i="1"/>
  <c r="S5130" i="1"/>
  <c r="Y3085" i="23" s="1"/>
  <c r="N5130" i="1"/>
  <c r="H5130" i="1"/>
  <c r="Y5130" i="1" s="1"/>
  <c r="E5130" i="1"/>
  <c r="S5129" i="1"/>
  <c r="N5129" i="1"/>
  <c r="H5129" i="1"/>
  <c r="Y5129" i="1" s="1"/>
  <c r="E5129" i="1"/>
  <c r="S5128" i="1"/>
  <c r="N5128" i="1"/>
  <c r="H5128" i="1"/>
  <c r="Y5128" i="1" s="1"/>
  <c r="E5128" i="1"/>
  <c r="S5127" i="1"/>
  <c r="N5127" i="1"/>
  <c r="H5127" i="1"/>
  <c r="Y5127" i="1" s="1"/>
  <c r="E5127" i="1"/>
  <c r="S5126" i="1"/>
  <c r="Y3084" i="23" s="1"/>
  <c r="N5126" i="1"/>
  <c r="H5126" i="1"/>
  <c r="Y5126" i="1" s="1"/>
  <c r="E5126" i="1"/>
  <c r="S5125" i="1"/>
  <c r="Y3083" i="23" s="1"/>
  <c r="N5125" i="1"/>
  <c r="H5125" i="1"/>
  <c r="Y5125" i="1" s="1"/>
  <c r="E5125" i="1"/>
  <c r="S5124" i="1"/>
  <c r="Y3082" i="23" s="1"/>
  <c r="N5124" i="1"/>
  <c r="H5124" i="1"/>
  <c r="Y5124" i="1" s="1"/>
  <c r="E5124" i="1"/>
  <c r="S5123" i="1"/>
  <c r="N5123" i="1"/>
  <c r="H5123" i="1"/>
  <c r="Y5123" i="1" s="1"/>
  <c r="E5123" i="1"/>
  <c r="S5122" i="1"/>
  <c r="Y3081" i="23" s="1"/>
  <c r="N5122" i="1"/>
  <c r="H5122" i="1"/>
  <c r="Y5122" i="1" s="1"/>
  <c r="E5122" i="1"/>
  <c r="S5121" i="1"/>
  <c r="N5121" i="1"/>
  <c r="H5121" i="1"/>
  <c r="Y5121" i="1" s="1"/>
  <c r="E5121" i="1"/>
  <c r="S5120" i="1"/>
  <c r="Y3080" i="23" s="1"/>
  <c r="N5120" i="1"/>
  <c r="H5120" i="1"/>
  <c r="Y5120" i="1" s="1"/>
  <c r="E5120" i="1"/>
  <c r="S5119" i="1"/>
  <c r="Y3079" i="23" s="1"/>
  <c r="N5119" i="1"/>
  <c r="H5119" i="1"/>
  <c r="Y5119" i="1" s="1"/>
  <c r="E5119" i="1"/>
  <c r="S5118" i="1"/>
  <c r="Y3078" i="23" s="1"/>
  <c r="N5118" i="1"/>
  <c r="H5118" i="1"/>
  <c r="Y5118" i="1" s="1"/>
  <c r="E5118" i="1"/>
  <c r="S5117" i="1"/>
  <c r="N5117" i="1"/>
  <c r="H5117" i="1"/>
  <c r="Y5117" i="1" s="1"/>
  <c r="E5117" i="1"/>
  <c r="S5116" i="1"/>
  <c r="Y3077" i="23" s="1"/>
  <c r="N5116" i="1"/>
  <c r="H5116" i="1"/>
  <c r="Y5116" i="1" s="1"/>
  <c r="E5116" i="1"/>
  <c r="S5115" i="1"/>
  <c r="Y3076" i="23" s="1"/>
  <c r="N5115" i="1"/>
  <c r="H5115" i="1"/>
  <c r="Y5115" i="1" s="1"/>
  <c r="E5115" i="1"/>
  <c r="S5114" i="1"/>
  <c r="Y3075" i="23" s="1"/>
  <c r="N5114" i="1"/>
  <c r="H5114" i="1"/>
  <c r="Y5114" i="1" s="1"/>
  <c r="E5114" i="1"/>
  <c r="S5113" i="1"/>
  <c r="N5113" i="1"/>
  <c r="H5113" i="1"/>
  <c r="Y5113" i="1" s="1"/>
  <c r="E5113" i="1"/>
  <c r="S5112" i="1"/>
  <c r="Y3074" i="23" s="1"/>
  <c r="N5112" i="1"/>
  <c r="H5112" i="1"/>
  <c r="Y5112" i="1" s="1"/>
  <c r="E5112" i="1"/>
  <c r="S5111" i="1"/>
  <c r="N5111" i="1"/>
  <c r="H5111" i="1"/>
  <c r="Y5111" i="1" s="1"/>
  <c r="E5111" i="1"/>
  <c r="S5110" i="1"/>
  <c r="N5110" i="1"/>
  <c r="H5110" i="1"/>
  <c r="Y5110" i="1" s="1"/>
  <c r="E5110" i="1"/>
  <c r="S5109" i="1"/>
  <c r="Y3073" i="23" s="1"/>
  <c r="N5109" i="1"/>
  <c r="H5109" i="1"/>
  <c r="Y5109" i="1" s="1"/>
  <c r="E5109" i="1"/>
  <c r="S5108" i="1"/>
  <c r="N5108" i="1"/>
  <c r="H5108" i="1"/>
  <c r="Y5108" i="1" s="1"/>
  <c r="E5108" i="1"/>
  <c r="S5107" i="1"/>
  <c r="Y3072" i="23" s="1"/>
  <c r="N5107" i="1"/>
  <c r="H5107" i="1"/>
  <c r="Y5107" i="1" s="1"/>
  <c r="E5107" i="1"/>
  <c r="S5106" i="1"/>
  <c r="N5106" i="1"/>
  <c r="H5106" i="1"/>
  <c r="Y5106" i="1" s="1"/>
  <c r="E5106" i="1"/>
  <c r="S5105" i="1"/>
  <c r="Y3071" i="23" s="1"/>
  <c r="N5105" i="1"/>
  <c r="H5105" i="1"/>
  <c r="Y5105" i="1" s="1"/>
  <c r="E5105" i="1"/>
  <c r="S5104" i="1"/>
  <c r="N5104" i="1"/>
  <c r="H5104" i="1"/>
  <c r="Y5104" i="1" s="1"/>
  <c r="E5104" i="1"/>
  <c r="S5103" i="1"/>
  <c r="N5103" i="1"/>
  <c r="H5103" i="1"/>
  <c r="Y5103" i="1" s="1"/>
  <c r="E5103" i="1"/>
  <c r="S5102" i="1"/>
  <c r="N5102" i="1"/>
  <c r="H5102" i="1"/>
  <c r="Y5102" i="1" s="1"/>
  <c r="E5102" i="1"/>
  <c r="S5101" i="1"/>
  <c r="Y3070" i="23" s="1"/>
  <c r="N5101" i="1"/>
  <c r="H5101" i="1"/>
  <c r="Y5101" i="1" s="1"/>
  <c r="E5101" i="1"/>
  <c r="S5100" i="1"/>
  <c r="N5100" i="1"/>
  <c r="H5100" i="1"/>
  <c r="Y5100" i="1" s="1"/>
  <c r="E5100" i="1"/>
  <c r="S5099" i="1"/>
  <c r="Y3069" i="23" s="1"/>
  <c r="N5099" i="1"/>
  <c r="H5099" i="1"/>
  <c r="Y5099" i="1" s="1"/>
  <c r="E5099" i="1"/>
  <c r="S5098" i="1"/>
  <c r="Y3068" i="23" s="1"/>
  <c r="N5098" i="1"/>
  <c r="H5098" i="1"/>
  <c r="Y5098" i="1" s="1"/>
  <c r="E5098" i="1"/>
  <c r="S5097" i="1"/>
  <c r="Y3067" i="23" s="1"/>
  <c r="N5097" i="1"/>
  <c r="H5097" i="1"/>
  <c r="Y5097" i="1" s="1"/>
  <c r="E5097" i="1"/>
  <c r="S5096" i="1"/>
  <c r="Y3066" i="23" s="1"/>
  <c r="N5096" i="1"/>
  <c r="H5096" i="1"/>
  <c r="Y5096" i="1" s="1"/>
  <c r="E5096" i="1"/>
  <c r="S5095" i="1"/>
  <c r="N5095" i="1"/>
  <c r="H5095" i="1"/>
  <c r="Y5095" i="1" s="1"/>
  <c r="E5095" i="1"/>
  <c r="S5094" i="1"/>
  <c r="N5094" i="1"/>
  <c r="H5094" i="1"/>
  <c r="Y5094" i="1" s="1"/>
  <c r="E5094" i="1"/>
  <c r="S5093" i="1"/>
  <c r="Y3065" i="23" s="1"/>
  <c r="N5093" i="1"/>
  <c r="H5093" i="1"/>
  <c r="Y5093" i="1" s="1"/>
  <c r="E5093" i="1"/>
  <c r="S5092" i="1"/>
  <c r="N5092" i="1"/>
  <c r="H5092" i="1"/>
  <c r="Y5092" i="1" s="1"/>
  <c r="E5092" i="1"/>
  <c r="S5091" i="1"/>
  <c r="Y3064" i="23" s="1"/>
  <c r="N5091" i="1"/>
  <c r="H5091" i="1"/>
  <c r="Y5091" i="1" s="1"/>
  <c r="E5091" i="1"/>
  <c r="S5090" i="1"/>
  <c r="Y3063" i="23" s="1"/>
  <c r="N5090" i="1"/>
  <c r="H5090" i="1"/>
  <c r="Y5090" i="1" s="1"/>
  <c r="E5090" i="1"/>
  <c r="S5089" i="1"/>
  <c r="Y3062" i="23" s="1"/>
  <c r="N5089" i="1"/>
  <c r="H5089" i="1"/>
  <c r="Y5089" i="1" s="1"/>
  <c r="E5089" i="1"/>
  <c r="S5088" i="1"/>
  <c r="N5088" i="1"/>
  <c r="H5088" i="1"/>
  <c r="Y5088" i="1" s="1"/>
  <c r="E5088" i="1"/>
  <c r="S5087" i="1"/>
  <c r="N5087" i="1"/>
  <c r="H5087" i="1"/>
  <c r="Y5087" i="1" s="1"/>
  <c r="E5087" i="1"/>
  <c r="S5086" i="1"/>
  <c r="N5086" i="1"/>
  <c r="H5086" i="1"/>
  <c r="Y5086" i="1" s="1"/>
  <c r="E5086" i="1"/>
  <c r="S5085" i="1"/>
  <c r="N5085" i="1"/>
  <c r="H5085" i="1"/>
  <c r="Y5085" i="1" s="1"/>
  <c r="E5085" i="1"/>
  <c r="S5084" i="1"/>
  <c r="Y3061" i="23" s="1"/>
  <c r="N5084" i="1"/>
  <c r="H5084" i="1"/>
  <c r="Y5084" i="1" s="1"/>
  <c r="E5084" i="1"/>
  <c r="S5083" i="1"/>
  <c r="N5083" i="1"/>
  <c r="H5083" i="1"/>
  <c r="Y5083" i="1" s="1"/>
  <c r="E5083" i="1"/>
  <c r="S5082" i="1"/>
  <c r="Y3060" i="23" s="1"/>
  <c r="N5082" i="1"/>
  <c r="H5082" i="1"/>
  <c r="Y5082" i="1" s="1"/>
  <c r="E5082" i="1"/>
  <c r="S5081" i="1"/>
  <c r="N5081" i="1"/>
  <c r="H5081" i="1"/>
  <c r="Y5081" i="1" s="1"/>
  <c r="E5081" i="1"/>
  <c r="S5080" i="1"/>
  <c r="N5080" i="1"/>
  <c r="H5080" i="1"/>
  <c r="Y5080" i="1" s="1"/>
  <c r="E5080" i="1"/>
  <c r="S5079" i="1"/>
  <c r="Y3059" i="23" s="1"/>
  <c r="N5079" i="1"/>
  <c r="H5079" i="1"/>
  <c r="Y5079" i="1" s="1"/>
  <c r="E5079" i="1"/>
  <c r="S5078" i="1"/>
  <c r="N5078" i="1"/>
  <c r="H5078" i="1"/>
  <c r="Y5078" i="1" s="1"/>
  <c r="E5078" i="1"/>
  <c r="S5077" i="1"/>
  <c r="N5077" i="1"/>
  <c r="H5077" i="1"/>
  <c r="Y5077" i="1" s="1"/>
  <c r="E5077" i="1"/>
  <c r="S5076" i="1"/>
  <c r="N5076" i="1"/>
  <c r="H5076" i="1"/>
  <c r="Y5076" i="1" s="1"/>
  <c r="E5076" i="1"/>
  <c r="S5075" i="1"/>
  <c r="N5075" i="1"/>
  <c r="H5075" i="1"/>
  <c r="Y5075" i="1" s="1"/>
  <c r="E5075" i="1"/>
  <c r="S5074" i="1"/>
  <c r="Y3056" i="23" s="1"/>
  <c r="N5074" i="1"/>
  <c r="H5074" i="1"/>
  <c r="Y5074" i="1" s="1"/>
  <c r="E5074" i="1"/>
  <c r="S5073" i="1"/>
  <c r="N5073" i="1"/>
  <c r="H5073" i="1"/>
  <c r="Y5073" i="1" s="1"/>
  <c r="E5073" i="1"/>
  <c r="S5072" i="1"/>
  <c r="N5072" i="1"/>
  <c r="H5072" i="1"/>
  <c r="Y5072" i="1" s="1"/>
  <c r="E5072" i="1"/>
  <c r="S5071" i="1"/>
  <c r="Y3053" i="23" s="1"/>
  <c r="N5071" i="1"/>
  <c r="H5071" i="1"/>
  <c r="Y5071" i="1" s="1"/>
  <c r="E5071" i="1"/>
  <c r="S5070" i="1"/>
  <c r="N5070" i="1"/>
  <c r="H5070" i="1"/>
  <c r="Y5070" i="1" s="1"/>
  <c r="E5070" i="1"/>
  <c r="S5069" i="1"/>
  <c r="N5069" i="1"/>
  <c r="H5069" i="1"/>
  <c r="Y5069" i="1" s="1"/>
  <c r="E5069" i="1"/>
  <c r="S5068" i="1"/>
  <c r="N5068" i="1"/>
  <c r="H5068" i="1"/>
  <c r="Y5068" i="1" s="1"/>
  <c r="E5068" i="1"/>
  <c r="S5067" i="1"/>
  <c r="N5067" i="1"/>
  <c r="H5067" i="1"/>
  <c r="Y5067" i="1" s="1"/>
  <c r="E5067" i="1"/>
  <c r="S5066" i="1"/>
  <c r="N5066" i="1"/>
  <c r="H5066" i="1"/>
  <c r="Y5066" i="1" s="1"/>
  <c r="E5066" i="1"/>
  <c r="S5065" i="1"/>
  <c r="N5065" i="1"/>
  <c r="H5065" i="1"/>
  <c r="Y5065" i="1" s="1"/>
  <c r="E5065" i="1"/>
  <c r="S5064" i="1"/>
  <c r="N5064" i="1"/>
  <c r="H5064" i="1"/>
  <c r="Y5064" i="1" s="1"/>
  <c r="E5064" i="1"/>
  <c r="S5063" i="1"/>
  <c r="N5063" i="1"/>
  <c r="H5063" i="1"/>
  <c r="Y5063" i="1" s="1"/>
  <c r="E5063" i="1"/>
  <c r="S5062" i="1"/>
  <c r="N5062" i="1"/>
  <c r="H5062" i="1"/>
  <c r="Y5062" i="1" s="1"/>
  <c r="E5062" i="1"/>
  <c r="S5061" i="1"/>
  <c r="N5061" i="1"/>
  <c r="H5061" i="1"/>
  <c r="Y5061" i="1" s="1"/>
  <c r="E5061" i="1"/>
  <c r="S5060" i="1"/>
  <c r="N5060" i="1"/>
  <c r="H5060" i="1"/>
  <c r="Y5060" i="1" s="1"/>
  <c r="E5060" i="1"/>
  <c r="S5059" i="1"/>
  <c r="N5059" i="1"/>
  <c r="H5059" i="1"/>
  <c r="Y5059" i="1" s="1"/>
  <c r="E5059" i="1"/>
  <c r="S5058" i="1"/>
  <c r="N5058" i="1"/>
  <c r="H5058" i="1"/>
  <c r="Y5058" i="1" s="1"/>
  <c r="E5058" i="1"/>
  <c r="S5057" i="1"/>
  <c r="N5057" i="1"/>
  <c r="H5057" i="1"/>
  <c r="Y5057" i="1" s="1"/>
  <c r="E5057" i="1"/>
  <c r="S5056" i="1"/>
  <c r="N5056" i="1"/>
  <c r="H5056" i="1"/>
  <c r="Y5056" i="1" s="1"/>
  <c r="E5056" i="1"/>
  <c r="S5055" i="1"/>
  <c r="N5055" i="1"/>
  <c r="H5055" i="1"/>
  <c r="Y5055" i="1" s="1"/>
  <c r="E5055" i="1"/>
  <c r="S5054" i="1"/>
  <c r="N5054" i="1"/>
  <c r="H5054" i="1"/>
  <c r="Y5054" i="1" s="1"/>
  <c r="E5054" i="1"/>
  <c r="S5053" i="1"/>
  <c r="N5053" i="1"/>
  <c r="H5053" i="1"/>
  <c r="Y5053" i="1" s="1"/>
  <c r="E5053" i="1"/>
  <c r="S5052" i="1"/>
  <c r="N5052" i="1"/>
  <c r="H5052" i="1"/>
  <c r="Y5052" i="1" s="1"/>
  <c r="E5052" i="1"/>
  <c r="S5051" i="1"/>
  <c r="N5051" i="1"/>
  <c r="H5051" i="1"/>
  <c r="Y5051" i="1" s="1"/>
  <c r="E5051" i="1"/>
  <c r="S5050" i="1"/>
  <c r="N5050" i="1"/>
  <c r="H5050" i="1"/>
  <c r="Y5050" i="1" s="1"/>
  <c r="E5050" i="1"/>
  <c r="S5049" i="1"/>
  <c r="N5049" i="1"/>
  <c r="H5049" i="1"/>
  <c r="Y5049" i="1" s="1"/>
  <c r="E5049" i="1"/>
  <c r="S5048" i="1"/>
  <c r="N5048" i="1"/>
  <c r="H5048" i="1"/>
  <c r="Y5048" i="1" s="1"/>
  <c r="E5048" i="1"/>
  <c r="S5047" i="1"/>
  <c r="N5047" i="1"/>
  <c r="H5047" i="1"/>
  <c r="Y5047" i="1" s="1"/>
  <c r="E5047" i="1"/>
  <c r="S5046" i="1"/>
  <c r="N5046" i="1"/>
  <c r="H5046" i="1"/>
  <c r="Y5046" i="1" s="1"/>
  <c r="E5046" i="1"/>
  <c r="S5045" i="1"/>
  <c r="N5045" i="1"/>
  <c r="H5045" i="1"/>
  <c r="Y5045" i="1" s="1"/>
  <c r="E5045" i="1"/>
  <c r="S5044" i="1"/>
  <c r="N5044" i="1"/>
  <c r="H5044" i="1"/>
  <c r="Y5044" i="1" s="1"/>
  <c r="E5044" i="1"/>
  <c r="S5043" i="1"/>
  <c r="N5043" i="1"/>
  <c r="H5043" i="1"/>
  <c r="Y5043" i="1" s="1"/>
  <c r="E5043" i="1"/>
  <c r="S5042" i="1"/>
  <c r="N5042" i="1"/>
  <c r="H5042" i="1"/>
  <c r="Y5042" i="1" s="1"/>
  <c r="E5042" i="1"/>
  <c r="S5041" i="1"/>
  <c r="N5041" i="1"/>
  <c r="H5041" i="1"/>
  <c r="Y5041" i="1" s="1"/>
  <c r="E5041" i="1"/>
  <c r="S5040" i="1"/>
  <c r="N5040" i="1"/>
  <c r="H5040" i="1"/>
  <c r="Y5040" i="1" s="1"/>
  <c r="E5040" i="1"/>
  <c r="S5039" i="1"/>
  <c r="N5039" i="1"/>
  <c r="H5039" i="1"/>
  <c r="Y5039" i="1" s="1"/>
  <c r="E5039" i="1"/>
  <c r="S5038" i="1"/>
  <c r="N5038" i="1"/>
  <c r="H5038" i="1"/>
  <c r="Y5038" i="1" s="1"/>
  <c r="E5038" i="1"/>
  <c r="S5037" i="1"/>
  <c r="N5037" i="1"/>
  <c r="H5037" i="1"/>
  <c r="Y5037" i="1" s="1"/>
  <c r="E5037" i="1"/>
  <c r="S5036" i="1"/>
  <c r="N5036" i="1"/>
  <c r="H5036" i="1"/>
  <c r="Y5036" i="1" s="1"/>
  <c r="E5036" i="1"/>
  <c r="S5035" i="1"/>
  <c r="N5035" i="1"/>
  <c r="H5035" i="1"/>
  <c r="Y5035" i="1" s="1"/>
  <c r="E5035" i="1"/>
  <c r="S5034" i="1"/>
  <c r="N5034" i="1"/>
  <c r="H5034" i="1"/>
  <c r="Y5034" i="1" s="1"/>
  <c r="E5034" i="1"/>
  <c r="S5033" i="1"/>
  <c r="N5033" i="1"/>
  <c r="H5033" i="1"/>
  <c r="Y5033" i="1" s="1"/>
  <c r="E5033" i="1"/>
  <c r="S5032" i="1"/>
  <c r="N5032" i="1"/>
  <c r="H5032" i="1"/>
  <c r="Y5032" i="1" s="1"/>
  <c r="E5032" i="1"/>
  <c r="S5031" i="1"/>
  <c r="N5031" i="1"/>
  <c r="H5031" i="1"/>
  <c r="Y5031" i="1" s="1"/>
  <c r="E5031" i="1"/>
  <c r="S5030" i="1"/>
  <c r="N5030" i="1"/>
  <c r="H5030" i="1"/>
  <c r="Y5030" i="1" s="1"/>
  <c r="E5030" i="1"/>
  <c r="S5029" i="1"/>
  <c r="N5029" i="1"/>
  <c r="H5029" i="1"/>
  <c r="Y5029" i="1" s="1"/>
  <c r="E5029" i="1"/>
  <c r="S5028" i="1"/>
  <c r="N5028" i="1"/>
  <c r="H5028" i="1"/>
  <c r="Y5028" i="1" s="1"/>
  <c r="E5028" i="1"/>
  <c r="S5027" i="1"/>
  <c r="N5027" i="1"/>
  <c r="H5027" i="1"/>
  <c r="Y5027" i="1" s="1"/>
  <c r="E5027" i="1"/>
  <c r="S5026" i="1"/>
  <c r="N5026" i="1"/>
  <c r="H5026" i="1"/>
  <c r="Y5026" i="1" s="1"/>
  <c r="E5026" i="1"/>
  <c r="S5025" i="1"/>
  <c r="N5025" i="1"/>
  <c r="H5025" i="1"/>
  <c r="Y5025" i="1" s="1"/>
  <c r="E5025" i="1"/>
  <c r="S5024" i="1"/>
  <c r="N5024" i="1"/>
  <c r="H5024" i="1"/>
  <c r="Y5024" i="1" s="1"/>
  <c r="E5024" i="1"/>
  <c r="S5023" i="1"/>
  <c r="N5023" i="1"/>
  <c r="H5023" i="1"/>
  <c r="Y5023" i="1" s="1"/>
  <c r="E5023" i="1"/>
  <c r="S5022" i="1"/>
  <c r="N5022" i="1"/>
  <c r="H5022" i="1"/>
  <c r="Y5022" i="1" s="1"/>
  <c r="E5022" i="1"/>
  <c r="S5021" i="1"/>
  <c r="N5021" i="1"/>
  <c r="H5021" i="1"/>
  <c r="Y5021" i="1" s="1"/>
  <c r="E5021" i="1"/>
  <c r="S5020" i="1"/>
  <c r="N5020" i="1"/>
  <c r="H5020" i="1"/>
  <c r="Y5020" i="1" s="1"/>
  <c r="E5020" i="1"/>
  <c r="S5019" i="1"/>
  <c r="N5019" i="1"/>
  <c r="H5019" i="1"/>
  <c r="Y5019" i="1" s="1"/>
  <c r="E5019" i="1"/>
  <c r="S5018" i="1"/>
  <c r="N5018" i="1"/>
  <c r="H5018" i="1"/>
  <c r="Y5018" i="1" s="1"/>
  <c r="E5018" i="1"/>
  <c r="S5017" i="1"/>
  <c r="N5017" i="1"/>
  <c r="H5017" i="1"/>
  <c r="Y5017" i="1" s="1"/>
  <c r="E5017" i="1"/>
  <c r="S5016" i="1"/>
  <c r="N5016" i="1"/>
  <c r="H5016" i="1"/>
  <c r="Y5016" i="1" s="1"/>
  <c r="E5016" i="1"/>
  <c r="S5015" i="1"/>
  <c r="N5015" i="1"/>
  <c r="H5015" i="1"/>
  <c r="Y5015" i="1" s="1"/>
  <c r="E5015" i="1"/>
  <c r="S5014" i="1"/>
  <c r="N5014" i="1"/>
  <c r="H5014" i="1"/>
  <c r="Y5014" i="1" s="1"/>
  <c r="E5014" i="1"/>
  <c r="S5013" i="1"/>
  <c r="N5013" i="1"/>
  <c r="H5013" i="1"/>
  <c r="Y5013" i="1" s="1"/>
  <c r="E5013" i="1"/>
  <c r="S5012" i="1"/>
  <c r="N5012" i="1"/>
  <c r="H5012" i="1"/>
  <c r="Y5012" i="1" s="1"/>
  <c r="E5012" i="1"/>
  <c r="S5011" i="1"/>
  <c r="N5011" i="1"/>
  <c r="H5011" i="1"/>
  <c r="Y5011" i="1" s="1"/>
  <c r="E5011" i="1"/>
  <c r="S5010" i="1"/>
  <c r="N5010" i="1"/>
  <c r="H5010" i="1"/>
  <c r="Y5010" i="1" s="1"/>
  <c r="E5010" i="1"/>
  <c r="S5009" i="1"/>
  <c r="N5009" i="1"/>
  <c r="H5009" i="1"/>
  <c r="Y5009" i="1" s="1"/>
  <c r="E5009" i="1"/>
  <c r="S5008" i="1"/>
  <c r="N5008" i="1"/>
  <c r="H5008" i="1"/>
  <c r="Y5008" i="1" s="1"/>
  <c r="E5008" i="1"/>
  <c r="S5007" i="1"/>
  <c r="N5007" i="1"/>
  <c r="H5007" i="1"/>
  <c r="Y5007" i="1" s="1"/>
  <c r="E5007" i="1"/>
  <c r="S5006" i="1"/>
  <c r="N5006" i="1"/>
  <c r="H5006" i="1"/>
  <c r="Y5006" i="1" s="1"/>
  <c r="E5006" i="1"/>
  <c r="S5005" i="1"/>
  <c r="N5005" i="1"/>
  <c r="H5005" i="1"/>
  <c r="Y5005" i="1" s="1"/>
  <c r="E5005" i="1"/>
  <c r="S5004" i="1"/>
  <c r="N5004" i="1"/>
  <c r="H5004" i="1"/>
  <c r="Y5004" i="1" s="1"/>
  <c r="E5004" i="1"/>
  <c r="S5003" i="1"/>
  <c r="N5003" i="1"/>
  <c r="H5003" i="1"/>
  <c r="Y5003" i="1" s="1"/>
  <c r="E5003" i="1"/>
  <c r="S5002" i="1"/>
  <c r="N5002" i="1"/>
  <c r="H5002" i="1"/>
  <c r="Y5002" i="1" s="1"/>
  <c r="E5002" i="1"/>
  <c r="S5001" i="1"/>
  <c r="N5001" i="1"/>
  <c r="H5001" i="1"/>
  <c r="Y5001" i="1" s="1"/>
  <c r="E5001" i="1"/>
  <c r="S5000" i="1"/>
  <c r="N5000" i="1"/>
  <c r="H5000" i="1"/>
  <c r="Y5000" i="1" s="1"/>
  <c r="E5000" i="1"/>
  <c r="S4999" i="1"/>
  <c r="N4999" i="1"/>
  <c r="H4999" i="1"/>
  <c r="Y4999" i="1" s="1"/>
  <c r="E4999" i="1"/>
  <c r="S4998" i="1"/>
  <c r="N4998" i="1"/>
  <c r="H4998" i="1"/>
  <c r="Y4998" i="1" s="1"/>
  <c r="E4998" i="1"/>
  <c r="S4997" i="1"/>
  <c r="N4997" i="1"/>
  <c r="H4997" i="1"/>
  <c r="Y4997" i="1" s="1"/>
  <c r="E4997" i="1"/>
  <c r="S4996" i="1"/>
  <c r="N4996" i="1"/>
  <c r="H4996" i="1"/>
  <c r="Y4996" i="1" s="1"/>
  <c r="E4996" i="1"/>
  <c r="S4995" i="1"/>
  <c r="N4995" i="1"/>
  <c r="H4995" i="1"/>
  <c r="Y4995" i="1" s="1"/>
  <c r="E4995" i="1"/>
  <c r="S4994" i="1"/>
  <c r="N4994" i="1"/>
  <c r="H4994" i="1"/>
  <c r="Y4994" i="1" s="1"/>
  <c r="E4994" i="1"/>
  <c r="S4993" i="1"/>
  <c r="N4993" i="1"/>
  <c r="H4993" i="1"/>
  <c r="Y4993" i="1" s="1"/>
  <c r="E4993" i="1"/>
  <c r="S4992" i="1"/>
  <c r="N4992" i="1"/>
  <c r="H4992" i="1"/>
  <c r="Y4992" i="1" s="1"/>
  <c r="E4992" i="1"/>
  <c r="S4991" i="1"/>
  <c r="N4991" i="1"/>
  <c r="H4991" i="1"/>
  <c r="Y4991" i="1" s="1"/>
  <c r="E4991" i="1"/>
  <c r="S4990" i="1"/>
  <c r="N4990" i="1"/>
  <c r="H4990" i="1"/>
  <c r="Y4990" i="1" s="1"/>
  <c r="E4990" i="1"/>
  <c r="S4989" i="1"/>
  <c r="N4989" i="1"/>
  <c r="H4989" i="1"/>
  <c r="Y4989" i="1" s="1"/>
  <c r="E4989" i="1"/>
  <c r="S4988" i="1"/>
  <c r="N4988" i="1"/>
  <c r="H4988" i="1"/>
  <c r="Y4988" i="1" s="1"/>
  <c r="E4988" i="1"/>
  <c r="S4987" i="1"/>
  <c r="N4987" i="1"/>
  <c r="H4987" i="1"/>
  <c r="Y4987" i="1" s="1"/>
  <c r="E4987" i="1"/>
  <c r="S4986" i="1"/>
  <c r="N4986" i="1"/>
  <c r="H4986" i="1"/>
  <c r="Y4986" i="1" s="1"/>
  <c r="E4986" i="1"/>
  <c r="S4985" i="1"/>
  <c r="N4985" i="1"/>
  <c r="H4985" i="1"/>
  <c r="Y4985" i="1" s="1"/>
  <c r="E4985" i="1"/>
  <c r="S4984" i="1"/>
  <c r="N4984" i="1"/>
  <c r="H4984" i="1"/>
  <c r="Y4984" i="1" s="1"/>
  <c r="E4984" i="1"/>
  <c r="S4983" i="1"/>
  <c r="N4983" i="1"/>
  <c r="H4983" i="1"/>
  <c r="Y4983" i="1" s="1"/>
  <c r="E4983" i="1"/>
  <c r="S4982" i="1"/>
  <c r="N4982" i="1"/>
  <c r="H4982" i="1"/>
  <c r="Y4982" i="1" s="1"/>
  <c r="E4982" i="1"/>
  <c r="S4981" i="1"/>
  <c r="N4981" i="1"/>
  <c r="H4981" i="1"/>
  <c r="Y4981" i="1" s="1"/>
  <c r="E4981" i="1"/>
  <c r="S4980" i="1"/>
  <c r="N4980" i="1"/>
  <c r="H4980" i="1"/>
  <c r="Y4980" i="1" s="1"/>
  <c r="E4980" i="1"/>
  <c r="S4979" i="1"/>
  <c r="N4979" i="1"/>
  <c r="H4979" i="1"/>
  <c r="Y4979" i="1" s="1"/>
  <c r="E4979" i="1"/>
  <c r="S4978" i="1"/>
  <c r="N4978" i="1"/>
  <c r="H4978" i="1"/>
  <c r="Y4978" i="1" s="1"/>
  <c r="E4978" i="1"/>
  <c r="S4977" i="1"/>
  <c r="N4977" i="1"/>
  <c r="H4977" i="1"/>
  <c r="Y4977" i="1" s="1"/>
  <c r="E4977" i="1"/>
  <c r="S4976" i="1"/>
  <c r="N4976" i="1"/>
  <c r="H4976" i="1"/>
  <c r="Y4976" i="1" s="1"/>
  <c r="E4976" i="1"/>
  <c r="S4975" i="1"/>
  <c r="N4975" i="1"/>
  <c r="H4975" i="1"/>
  <c r="Y4975" i="1" s="1"/>
  <c r="E4975" i="1"/>
  <c r="S4974" i="1"/>
  <c r="N4974" i="1"/>
  <c r="H4974" i="1"/>
  <c r="Y4974" i="1" s="1"/>
  <c r="E4974" i="1"/>
  <c r="S4973" i="1"/>
  <c r="N4973" i="1"/>
  <c r="H4973" i="1"/>
  <c r="Y4973" i="1" s="1"/>
  <c r="E4973" i="1"/>
  <c r="S4972" i="1"/>
  <c r="N4972" i="1"/>
  <c r="H4972" i="1"/>
  <c r="Y4972" i="1" s="1"/>
  <c r="E4972" i="1"/>
  <c r="S4971" i="1"/>
  <c r="N4971" i="1"/>
  <c r="H4971" i="1"/>
  <c r="Y4971" i="1" s="1"/>
  <c r="E4971" i="1"/>
  <c r="S4970" i="1"/>
  <c r="N4970" i="1"/>
  <c r="H4970" i="1"/>
  <c r="Y4970" i="1" s="1"/>
  <c r="E4970" i="1"/>
  <c r="S4969" i="1"/>
  <c r="N4969" i="1"/>
  <c r="H4969" i="1"/>
  <c r="Y4969" i="1" s="1"/>
  <c r="E4969" i="1"/>
  <c r="S4968" i="1"/>
  <c r="N4968" i="1"/>
  <c r="H4968" i="1"/>
  <c r="Y4968" i="1" s="1"/>
  <c r="E4968" i="1"/>
  <c r="S4967" i="1"/>
  <c r="N4967" i="1"/>
  <c r="H4967" i="1"/>
  <c r="Y4967" i="1" s="1"/>
  <c r="E4967" i="1"/>
  <c r="S4966" i="1"/>
  <c r="N4966" i="1"/>
  <c r="H4966" i="1"/>
  <c r="Y4966" i="1" s="1"/>
  <c r="E4966" i="1"/>
  <c r="S4965" i="1"/>
  <c r="N4965" i="1"/>
  <c r="H4965" i="1"/>
  <c r="Y4965" i="1" s="1"/>
  <c r="E4965" i="1"/>
  <c r="S4964" i="1"/>
  <c r="N4964" i="1"/>
  <c r="H4964" i="1"/>
  <c r="Y4964" i="1" s="1"/>
  <c r="E4964" i="1"/>
  <c r="S4963" i="1"/>
  <c r="N4963" i="1"/>
  <c r="H4963" i="1"/>
  <c r="Y4963" i="1" s="1"/>
  <c r="E4963" i="1"/>
  <c r="S4962" i="1"/>
  <c r="N4962" i="1"/>
  <c r="H4962" i="1"/>
  <c r="Y4962" i="1" s="1"/>
  <c r="E4962" i="1"/>
  <c r="S4961" i="1"/>
  <c r="N4961" i="1"/>
  <c r="H4961" i="1"/>
  <c r="Y4961" i="1" s="1"/>
  <c r="E4961" i="1"/>
  <c r="S4960" i="1"/>
  <c r="N4960" i="1"/>
  <c r="H4960" i="1"/>
  <c r="Y4960" i="1" s="1"/>
  <c r="E4960" i="1"/>
  <c r="S4959" i="1"/>
  <c r="N4959" i="1"/>
  <c r="H4959" i="1"/>
  <c r="Y4959" i="1" s="1"/>
  <c r="E4959" i="1"/>
  <c r="S4958" i="1"/>
  <c r="N4958" i="1"/>
  <c r="H4958" i="1"/>
  <c r="Y4958" i="1" s="1"/>
  <c r="E4958" i="1"/>
  <c r="S4957" i="1"/>
  <c r="N4957" i="1"/>
  <c r="H4957" i="1"/>
  <c r="Y4957" i="1" s="1"/>
  <c r="E4957" i="1"/>
  <c r="S4956" i="1"/>
  <c r="N4956" i="1"/>
  <c r="H4956" i="1"/>
  <c r="Y4956" i="1" s="1"/>
  <c r="E4956" i="1"/>
  <c r="S4955" i="1"/>
  <c r="N4955" i="1"/>
  <c r="H4955" i="1"/>
  <c r="Y4955" i="1" s="1"/>
  <c r="E4955" i="1"/>
  <c r="S4954" i="1"/>
  <c r="N4954" i="1"/>
  <c r="H4954" i="1"/>
  <c r="Y4954" i="1" s="1"/>
  <c r="E4954" i="1"/>
  <c r="S4953" i="1"/>
  <c r="N4953" i="1"/>
  <c r="H4953" i="1"/>
  <c r="Y4953" i="1" s="1"/>
  <c r="E4953" i="1"/>
  <c r="S4952" i="1"/>
  <c r="N4952" i="1"/>
  <c r="H4952" i="1"/>
  <c r="Y4952" i="1" s="1"/>
  <c r="E4952" i="1"/>
  <c r="S4951" i="1"/>
  <c r="N4951" i="1"/>
  <c r="H4951" i="1"/>
  <c r="Y4951" i="1" s="1"/>
  <c r="E4951" i="1"/>
  <c r="S4950" i="1"/>
  <c r="N4950" i="1"/>
  <c r="H4950" i="1"/>
  <c r="Y4950" i="1" s="1"/>
  <c r="E4950" i="1"/>
  <c r="S4949" i="1"/>
  <c r="N4949" i="1"/>
  <c r="H4949" i="1"/>
  <c r="Y4949" i="1" s="1"/>
  <c r="E4949" i="1"/>
  <c r="S4948" i="1"/>
  <c r="N4948" i="1"/>
  <c r="H4948" i="1"/>
  <c r="Y4948" i="1" s="1"/>
  <c r="E4948" i="1"/>
  <c r="S4947" i="1"/>
  <c r="N4947" i="1"/>
  <c r="H4947" i="1"/>
  <c r="Y4947" i="1" s="1"/>
  <c r="E4947" i="1"/>
  <c r="S4946" i="1"/>
  <c r="N4946" i="1"/>
  <c r="H4946" i="1"/>
  <c r="Y4946" i="1" s="1"/>
  <c r="E4946" i="1"/>
  <c r="S4945" i="1"/>
  <c r="N4945" i="1"/>
  <c r="H4945" i="1"/>
  <c r="Y4945" i="1" s="1"/>
  <c r="E4945" i="1"/>
  <c r="S4944" i="1"/>
  <c r="N4944" i="1"/>
  <c r="H4944" i="1"/>
  <c r="Y4944" i="1" s="1"/>
  <c r="E4944" i="1"/>
  <c r="S4943" i="1"/>
  <c r="N4943" i="1"/>
  <c r="H4943" i="1"/>
  <c r="Y4943" i="1" s="1"/>
  <c r="E4943" i="1"/>
  <c r="S4942" i="1"/>
  <c r="N4942" i="1"/>
  <c r="H4942" i="1"/>
  <c r="Y4942" i="1" s="1"/>
  <c r="E4942" i="1"/>
  <c r="S4941" i="1"/>
  <c r="N4941" i="1"/>
  <c r="H4941" i="1"/>
  <c r="Y4941" i="1" s="1"/>
  <c r="E4941" i="1"/>
  <c r="S4940" i="1"/>
  <c r="N4940" i="1"/>
  <c r="H4940" i="1"/>
  <c r="Y4940" i="1" s="1"/>
  <c r="E4940" i="1"/>
  <c r="S4939" i="1"/>
  <c r="N4939" i="1"/>
  <c r="H4939" i="1"/>
  <c r="Y4939" i="1" s="1"/>
  <c r="E4939" i="1"/>
  <c r="S4938" i="1"/>
  <c r="N4938" i="1"/>
  <c r="H4938" i="1"/>
  <c r="Y4938" i="1" s="1"/>
  <c r="E4938" i="1"/>
  <c r="S4937" i="1"/>
  <c r="N4937" i="1"/>
  <c r="H4937" i="1"/>
  <c r="Y4937" i="1" s="1"/>
  <c r="E4937" i="1"/>
  <c r="S4936" i="1"/>
  <c r="N4936" i="1"/>
  <c r="H4936" i="1"/>
  <c r="Y4936" i="1" s="1"/>
  <c r="E4936" i="1"/>
  <c r="S4935" i="1"/>
  <c r="N4935" i="1"/>
  <c r="H4935" i="1"/>
  <c r="Y4935" i="1" s="1"/>
  <c r="E4935" i="1"/>
  <c r="S4934" i="1"/>
  <c r="N4934" i="1"/>
  <c r="H4934" i="1"/>
  <c r="Y4934" i="1" s="1"/>
  <c r="E4934" i="1"/>
  <c r="S4933" i="1"/>
  <c r="N4933" i="1"/>
  <c r="H4933" i="1"/>
  <c r="Y4933" i="1" s="1"/>
  <c r="E4933" i="1"/>
  <c r="S4932" i="1"/>
  <c r="N4932" i="1"/>
  <c r="H4932" i="1"/>
  <c r="Y4932" i="1" s="1"/>
  <c r="E4932" i="1"/>
  <c r="S4931" i="1"/>
  <c r="N4931" i="1"/>
  <c r="H4931" i="1"/>
  <c r="Y4931" i="1" s="1"/>
  <c r="E4931" i="1"/>
  <c r="S4930" i="1"/>
  <c r="N4930" i="1"/>
  <c r="H4930" i="1"/>
  <c r="Y4930" i="1" s="1"/>
  <c r="E4930" i="1"/>
  <c r="S4929" i="1"/>
  <c r="N4929" i="1"/>
  <c r="H4929" i="1"/>
  <c r="Y4929" i="1" s="1"/>
  <c r="E4929" i="1"/>
  <c r="S4928" i="1"/>
  <c r="N4928" i="1"/>
  <c r="H4928" i="1"/>
  <c r="Y4928" i="1" s="1"/>
  <c r="E4928" i="1"/>
  <c r="S4927" i="1"/>
  <c r="N4927" i="1"/>
  <c r="H4927" i="1"/>
  <c r="Y4927" i="1" s="1"/>
  <c r="E4927" i="1"/>
  <c r="S4926" i="1"/>
  <c r="N4926" i="1"/>
  <c r="H4926" i="1"/>
  <c r="Y4926" i="1" s="1"/>
  <c r="E4926" i="1"/>
  <c r="S4925" i="1"/>
  <c r="N4925" i="1"/>
  <c r="H4925" i="1"/>
  <c r="Y4925" i="1" s="1"/>
  <c r="E4925" i="1"/>
  <c r="S4924" i="1"/>
  <c r="N4924" i="1"/>
  <c r="H4924" i="1"/>
  <c r="Y4924" i="1" s="1"/>
  <c r="E4924" i="1"/>
  <c r="S4923" i="1"/>
  <c r="N4923" i="1"/>
  <c r="H4923" i="1"/>
  <c r="Y4923" i="1" s="1"/>
  <c r="E4923" i="1"/>
  <c r="S4922" i="1"/>
  <c r="N4922" i="1"/>
  <c r="H4922" i="1"/>
  <c r="Y4922" i="1" s="1"/>
  <c r="E4922" i="1"/>
  <c r="S4921" i="1"/>
  <c r="N4921" i="1"/>
  <c r="H4921" i="1"/>
  <c r="Y4921" i="1" s="1"/>
  <c r="E4921" i="1"/>
  <c r="S4920" i="1"/>
  <c r="N4920" i="1"/>
  <c r="H4920" i="1"/>
  <c r="Y4920" i="1" s="1"/>
  <c r="E4920" i="1"/>
  <c r="S4919" i="1"/>
  <c r="N4919" i="1"/>
  <c r="H4919" i="1"/>
  <c r="Y4919" i="1" s="1"/>
  <c r="E4919" i="1"/>
  <c r="S4918" i="1"/>
  <c r="N4918" i="1"/>
  <c r="H4918" i="1"/>
  <c r="Y4918" i="1" s="1"/>
  <c r="E4918" i="1"/>
  <c r="S4917" i="1"/>
  <c r="N4917" i="1"/>
  <c r="H4917" i="1"/>
  <c r="Y4917" i="1" s="1"/>
  <c r="E4917" i="1"/>
  <c r="S4916" i="1"/>
  <c r="N4916" i="1"/>
  <c r="H4916" i="1"/>
  <c r="Y4916" i="1" s="1"/>
  <c r="E4916" i="1"/>
  <c r="S4915" i="1"/>
  <c r="N4915" i="1"/>
  <c r="H4915" i="1"/>
  <c r="Y4915" i="1" s="1"/>
  <c r="E4915" i="1"/>
  <c r="S4914" i="1"/>
  <c r="N4914" i="1"/>
  <c r="H4914" i="1"/>
  <c r="Y4914" i="1" s="1"/>
  <c r="E4914" i="1"/>
  <c r="S4913" i="1"/>
  <c r="N4913" i="1"/>
  <c r="H4913" i="1"/>
  <c r="Y4913" i="1" s="1"/>
  <c r="E4913" i="1"/>
  <c r="S4912" i="1"/>
  <c r="N4912" i="1"/>
  <c r="H4912" i="1"/>
  <c r="Y4912" i="1" s="1"/>
  <c r="E4912" i="1"/>
  <c r="S4911" i="1"/>
  <c r="N4911" i="1"/>
  <c r="H4911" i="1"/>
  <c r="Y4911" i="1" s="1"/>
  <c r="E4911" i="1"/>
  <c r="S4910" i="1"/>
  <c r="N4910" i="1"/>
  <c r="H4910" i="1"/>
  <c r="Y4910" i="1" s="1"/>
  <c r="E4910" i="1"/>
  <c r="S4909" i="1"/>
  <c r="N4909" i="1"/>
  <c r="H4909" i="1"/>
  <c r="Y4909" i="1" s="1"/>
  <c r="E4909" i="1"/>
  <c r="S4908" i="1"/>
  <c r="N4908" i="1"/>
  <c r="H4908" i="1"/>
  <c r="Y4908" i="1" s="1"/>
  <c r="E4908" i="1"/>
  <c r="S4907" i="1"/>
  <c r="N4907" i="1"/>
  <c r="H4907" i="1"/>
  <c r="Y4907" i="1" s="1"/>
  <c r="E4907" i="1"/>
  <c r="S4906" i="1"/>
  <c r="N4906" i="1"/>
  <c r="H4906" i="1"/>
  <c r="Y4906" i="1" s="1"/>
  <c r="E4906" i="1"/>
  <c r="S4905" i="1"/>
  <c r="N4905" i="1"/>
  <c r="H4905" i="1"/>
  <c r="Y4905" i="1" s="1"/>
  <c r="E4905" i="1"/>
  <c r="S4904" i="1"/>
  <c r="N4904" i="1"/>
  <c r="H4904" i="1"/>
  <c r="Y4904" i="1" s="1"/>
  <c r="E4904" i="1"/>
  <c r="S4903" i="1"/>
  <c r="N4903" i="1"/>
  <c r="H4903" i="1"/>
  <c r="Y4903" i="1" s="1"/>
  <c r="E4903" i="1"/>
  <c r="S4902" i="1"/>
  <c r="N4902" i="1"/>
  <c r="H4902" i="1"/>
  <c r="Y4902" i="1" s="1"/>
  <c r="E4902" i="1"/>
  <c r="S4901" i="1"/>
  <c r="N4901" i="1"/>
  <c r="H4901" i="1"/>
  <c r="Y4901" i="1" s="1"/>
  <c r="E4901" i="1"/>
  <c r="S4900" i="1"/>
  <c r="N4900" i="1"/>
  <c r="H4900" i="1"/>
  <c r="Y4900" i="1" s="1"/>
  <c r="E4900" i="1"/>
  <c r="S4899" i="1"/>
  <c r="N4899" i="1"/>
  <c r="H4899" i="1"/>
  <c r="Y4899" i="1" s="1"/>
  <c r="E4899" i="1"/>
  <c r="S4898" i="1"/>
  <c r="N4898" i="1"/>
  <c r="H4898" i="1"/>
  <c r="Y4898" i="1" s="1"/>
  <c r="E4898" i="1"/>
  <c r="S4897" i="1"/>
  <c r="N4897" i="1"/>
  <c r="H4897" i="1"/>
  <c r="Y4897" i="1" s="1"/>
  <c r="E4897" i="1"/>
  <c r="S4896" i="1"/>
  <c r="N4896" i="1"/>
  <c r="H4896" i="1"/>
  <c r="Y4896" i="1" s="1"/>
  <c r="E4896" i="1"/>
  <c r="S4895" i="1"/>
  <c r="N4895" i="1"/>
  <c r="H4895" i="1"/>
  <c r="Y4895" i="1" s="1"/>
  <c r="E4895" i="1"/>
  <c r="S4894" i="1"/>
  <c r="N4894" i="1"/>
  <c r="H4894" i="1"/>
  <c r="Y4894" i="1" s="1"/>
  <c r="E4894" i="1"/>
  <c r="S4893" i="1"/>
  <c r="N4893" i="1"/>
  <c r="H4893" i="1"/>
  <c r="Y4893" i="1" s="1"/>
  <c r="E4893" i="1"/>
  <c r="S4892" i="1"/>
  <c r="N4892" i="1"/>
  <c r="H4892" i="1"/>
  <c r="Y4892" i="1" s="1"/>
  <c r="E4892" i="1"/>
  <c r="S4891" i="1"/>
  <c r="N4891" i="1"/>
  <c r="H4891" i="1"/>
  <c r="Y4891" i="1" s="1"/>
  <c r="E4891" i="1"/>
  <c r="S4890" i="1"/>
  <c r="N4890" i="1"/>
  <c r="H4890" i="1"/>
  <c r="Y4890" i="1" s="1"/>
  <c r="E4890" i="1"/>
  <c r="S4889" i="1"/>
  <c r="N4889" i="1"/>
  <c r="H4889" i="1"/>
  <c r="Y4889" i="1" s="1"/>
  <c r="E4889" i="1"/>
  <c r="S4888" i="1"/>
  <c r="N4888" i="1"/>
  <c r="H4888" i="1"/>
  <c r="Y4888" i="1" s="1"/>
  <c r="E4888" i="1"/>
  <c r="S4887" i="1"/>
  <c r="N4887" i="1"/>
  <c r="H4887" i="1"/>
  <c r="Y4887" i="1" s="1"/>
  <c r="E4887" i="1"/>
  <c r="S4886" i="1"/>
  <c r="N4886" i="1"/>
  <c r="H4886" i="1"/>
  <c r="Y4886" i="1" s="1"/>
  <c r="E4886" i="1"/>
  <c r="S4885" i="1"/>
  <c r="N4885" i="1"/>
  <c r="H4885" i="1"/>
  <c r="Y4885" i="1" s="1"/>
  <c r="E4885" i="1"/>
  <c r="S4884" i="1"/>
  <c r="N4884" i="1"/>
  <c r="H4884" i="1"/>
  <c r="Y4884" i="1" s="1"/>
  <c r="E4884" i="1"/>
  <c r="S4883" i="1"/>
  <c r="N4883" i="1"/>
  <c r="H4883" i="1"/>
  <c r="Y4883" i="1" s="1"/>
  <c r="E4883" i="1"/>
  <c r="S4882" i="1"/>
  <c r="N4882" i="1"/>
  <c r="H4882" i="1"/>
  <c r="Y4882" i="1" s="1"/>
  <c r="E4882" i="1"/>
  <c r="S4881" i="1"/>
  <c r="Y56" i="23" s="1"/>
  <c r="N4881" i="1"/>
  <c r="H4881" i="1"/>
  <c r="Y4881" i="1" s="1"/>
  <c r="E4881" i="1"/>
  <c r="S4880" i="1"/>
  <c r="Y645" i="23" s="1"/>
  <c r="N4880" i="1"/>
  <c r="H4880" i="1"/>
  <c r="Y4880" i="1" s="1"/>
  <c r="E4880" i="1"/>
  <c r="S4879" i="1"/>
  <c r="N4879" i="1"/>
  <c r="H4879" i="1"/>
  <c r="Y4879" i="1" s="1"/>
  <c r="E4879" i="1"/>
  <c r="S4878" i="1"/>
  <c r="N4878" i="1"/>
  <c r="H4878" i="1"/>
  <c r="Y4878" i="1" s="1"/>
  <c r="E4878" i="1"/>
  <c r="S4877" i="1"/>
  <c r="N4877" i="1"/>
  <c r="H4877" i="1"/>
  <c r="Y4877" i="1" s="1"/>
  <c r="E4877" i="1"/>
  <c r="S4876" i="1"/>
  <c r="N4876" i="1"/>
  <c r="H4876" i="1"/>
  <c r="Y4876" i="1" s="1"/>
  <c r="E4876" i="1"/>
  <c r="S4875" i="1"/>
  <c r="N4875" i="1"/>
  <c r="H4875" i="1"/>
  <c r="Y4875" i="1" s="1"/>
  <c r="E4875" i="1"/>
  <c r="S4874" i="1"/>
  <c r="N4874" i="1"/>
  <c r="H4874" i="1"/>
  <c r="Y4874" i="1" s="1"/>
  <c r="E4874" i="1"/>
  <c r="S4873" i="1"/>
  <c r="Y379" i="23" s="1"/>
  <c r="N4873" i="1"/>
  <c r="H4873" i="1"/>
  <c r="Y4873" i="1" s="1"/>
  <c r="E4873" i="1"/>
  <c r="S4872" i="1"/>
  <c r="N4872" i="1"/>
  <c r="H4872" i="1"/>
  <c r="Y4872" i="1" s="1"/>
  <c r="E4872" i="1"/>
  <c r="S4871" i="1"/>
  <c r="N4871" i="1"/>
  <c r="H4871" i="1"/>
  <c r="Y4871" i="1" s="1"/>
  <c r="E4871" i="1"/>
  <c r="S4870" i="1"/>
  <c r="Y681" i="23" s="1"/>
  <c r="N4870" i="1"/>
  <c r="H4870" i="1"/>
  <c r="Y4870" i="1" s="1"/>
  <c r="E4870" i="1"/>
  <c r="S4869" i="1"/>
  <c r="Y411" i="23" s="1"/>
  <c r="N4869" i="1"/>
  <c r="H4869" i="1"/>
  <c r="Y4869" i="1" s="1"/>
  <c r="E4869" i="1"/>
  <c r="S4868" i="1"/>
  <c r="Y77" i="23" s="1"/>
  <c r="N4868" i="1"/>
  <c r="H4868" i="1"/>
  <c r="Y4868" i="1" s="1"/>
  <c r="E4868" i="1"/>
  <c r="S4867" i="1"/>
  <c r="N4867" i="1"/>
  <c r="H4867" i="1"/>
  <c r="Y4867" i="1" s="1"/>
  <c r="E4867" i="1"/>
  <c r="S4866" i="1"/>
  <c r="Y164" i="23" s="1"/>
  <c r="N4866" i="1"/>
  <c r="H4866" i="1"/>
  <c r="Y4866" i="1" s="1"/>
  <c r="E4866" i="1"/>
  <c r="S4865" i="1"/>
  <c r="N4865" i="1"/>
  <c r="H4865" i="1"/>
  <c r="Y4865" i="1" s="1"/>
  <c r="E4865" i="1"/>
  <c r="S4864" i="1"/>
  <c r="N4864" i="1"/>
  <c r="H4864" i="1"/>
  <c r="Y4864" i="1" s="1"/>
  <c r="E4864" i="1"/>
  <c r="S4863" i="1"/>
  <c r="Y43" i="23" s="1"/>
  <c r="N4863" i="1"/>
  <c r="H4863" i="1"/>
  <c r="Y4863" i="1" s="1"/>
  <c r="E4863" i="1"/>
  <c r="S4862" i="1"/>
  <c r="N4862" i="1"/>
  <c r="H4862" i="1"/>
  <c r="Y4862" i="1" s="1"/>
  <c r="E4862" i="1"/>
  <c r="S4861" i="1"/>
  <c r="N4861" i="1"/>
  <c r="H4861" i="1"/>
  <c r="Y4861" i="1" s="1"/>
  <c r="E4861" i="1"/>
  <c r="S4860" i="1"/>
  <c r="Y970" i="23" s="1"/>
  <c r="N4860" i="1"/>
  <c r="H4860" i="1"/>
  <c r="Y4860" i="1" s="1"/>
  <c r="E4860" i="1"/>
  <c r="S4859" i="1"/>
  <c r="Y794" i="23" s="1"/>
  <c r="N4859" i="1"/>
  <c r="H4859" i="1"/>
  <c r="Y4859" i="1" s="1"/>
  <c r="E4859" i="1"/>
  <c r="S4858" i="1"/>
  <c r="Y177" i="23" s="1"/>
  <c r="N4858" i="1"/>
  <c r="H4858" i="1"/>
  <c r="Y4858" i="1" s="1"/>
  <c r="E4858" i="1"/>
  <c r="S4857" i="1"/>
  <c r="N4857" i="1"/>
  <c r="H4857" i="1"/>
  <c r="Y4857" i="1" s="1"/>
  <c r="E4857" i="1"/>
  <c r="S4856" i="1"/>
  <c r="N4856" i="1"/>
  <c r="H4856" i="1"/>
  <c r="Y4856" i="1" s="1"/>
  <c r="E4856" i="1"/>
  <c r="S4855" i="1"/>
  <c r="N4855" i="1"/>
  <c r="H4855" i="1"/>
  <c r="Y4855" i="1" s="1"/>
  <c r="E4855" i="1"/>
  <c r="S4854" i="1"/>
  <c r="Y47" i="23" s="1"/>
  <c r="N4854" i="1"/>
  <c r="H4854" i="1"/>
  <c r="Y4854" i="1" s="1"/>
  <c r="E4854" i="1"/>
  <c r="S4853" i="1"/>
  <c r="N4853" i="1"/>
  <c r="H4853" i="1"/>
  <c r="Y4853" i="1" s="1"/>
  <c r="E4853" i="1"/>
  <c r="S4852" i="1"/>
  <c r="Y588" i="23" s="1"/>
  <c r="N4852" i="1"/>
  <c r="H4852" i="1"/>
  <c r="Y4852" i="1" s="1"/>
  <c r="E4852" i="1"/>
  <c r="S4851" i="1"/>
  <c r="N4851" i="1"/>
  <c r="H4851" i="1"/>
  <c r="Y4851" i="1" s="1"/>
  <c r="E4851" i="1"/>
  <c r="S4850" i="1"/>
  <c r="N4850" i="1"/>
  <c r="H4850" i="1"/>
  <c r="Y4850" i="1" s="1"/>
  <c r="E4850" i="1"/>
  <c r="S4849" i="1"/>
  <c r="N4849" i="1"/>
  <c r="H4849" i="1"/>
  <c r="Y4849" i="1" s="1"/>
  <c r="E4849" i="1"/>
  <c r="S4848" i="1"/>
  <c r="N4848" i="1"/>
  <c r="H4848" i="1"/>
  <c r="Y4848" i="1" s="1"/>
  <c r="E4848" i="1"/>
  <c r="S4847" i="1"/>
  <c r="N4847" i="1"/>
  <c r="H4847" i="1"/>
  <c r="Y4847" i="1" s="1"/>
  <c r="E4847" i="1"/>
  <c r="S4846" i="1"/>
  <c r="N4846" i="1"/>
  <c r="H4846" i="1"/>
  <c r="Y4846" i="1" s="1"/>
  <c r="E4846" i="1"/>
  <c r="S4845" i="1"/>
  <c r="N4845" i="1"/>
  <c r="H4845" i="1"/>
  <c r="Y4845" i="1" s="1"/>
  <c r="E4845" i="1"/>
  <c r="S4844" i="1"/>
  <c r="Y680" i="23" s="1"/>
  <c r="N4844" i="1"/>
  <c r="H4844" i="1"/>
  <c r="Y4844" i="1" s="1"/>
  <c r="E4844" i="1"/>
  <c r="S4843" i="1"/>
  <c r="N4843" i="1"/>
  <c r="H4843" i="1"/>
  <c r="Y4843" i="1" s="1"/>
  <c r="E4843" i="1"/>
  <c r="S4842" i="1"/>
  <c r="Y74" i="23" s="1"/>
  <c r="N4842" i="1"/>
  <c r="H4842" i="1"/>
  <c r="Y4842" i="1" s="1"/>
  <c r="E4842" i="1"/>
  <c r="S4841" i="1"/>
  <c r="N4841" i="1"/>
  <c r="H4841" i="1"/>
  <c r="Y4841" i="1" s="1"/>
  <c r="E4841" i="1"/>
  <c r="S4840" i="1"/>
  <c r="N4840" i="1"/>
  <c r="H4840" i="1"/>
  <c r="Y4840" i="1" s="1"/>
  <c r="E4840" i="1"/>
  <c r="S4839" i="1"/>
  <c r="N4839" i="1"/>
  <c r="H4839" i="1"/>
  <c r="Y4839" i="1" s="1"/>
  <c r="E4839" i="1"/>
  <c r="S4838" i="1"/>
  <c r="N4838" i="1"/>
  <c r="H4838" i="1"/>
  <c r="Y4838" i="1" s="1"/>
  <c r="E4838" i="1"/>
  <c r="S4837" i="1"/>
  <c r="N4837" i="1"/>
  <c r="H4837" i="1"/>
  <c r="Y4837" i="1" s="1"/>
  <c r="E4837" i="1"/>
  <c r="S4836" i="1"/>
  <c r="N4836" i="1"/>
  <c r="H4836" i="1"/>
  <c r="Y4836" i="1" s="1"/>
  <c r="E4836" i="1"/>
  <c r="S4835" i="1"/>
  <c r="Y631" i="23" s="1"/>
  <c r="N4835" i="1"/>
  <c r="H4835" i="1"/>
  <c r="Y4835" i="1" s="1"/>
  <c r="E4835" i="1"/>
  <c r="S4834" i="1"/>
  <c r="N4834" i="1"/>
  <c r="H4834" i="1"/>
  <c r="Y4834" i="1" s="1"/>
  <c r="E4834" i="1"/>
  <c r="S4833" i="1"/>
  <c r="N4833" i="1"/>
  <c r="H4833" i="1"/>
  <c r="Y4833" i="1" s="1"/>
  <c r="E4833" i="1"/>
  <c r="S4832" i="1"/>
  <c r="N4832" i="1"/>
  <c r="H4832" i="1"/>
  <c r="Y4832" i="1" s="1"/>
  <c r="E4832" i="1"/>
  <c r="S4831" i="1"/>
  <c r="N4831" i="1"/>
  <c r="H4831" i="1"/>
  <c r="Y4831" i="1" s="1"/>
  <c r="E4831" i="1"/>
  <c r="S4830" i="1"/>
  <c r="Y635" i="23" s="1"/>
  <c r="N4830" i="1"/>
  <c r="H4830" i="1"/>
  <c r="Y4830" i="1" s="1"/>
  <c r="E4830" i="1"/>
  <c r="S4829" i="1"/>
  <c r="N4829" i="1"/>
  <c r="H4829" i="1"/>
  <c r="Y4829" i="1" s="1"/>
  <c r="E4829" i="1"/>
  <c r="S4828" i="1"/>
  <c r="Y352" i="23" s="1"/>
  <c r="N4828" i="1"/>
  <c r="H4828" i="1"/>
  <c r="Y4828" i="1" s="1"/>
  <c r="E4828" i="1"/>
  <c r="S4827" i="1"/>
  <c r="N4827" i="1"/>
  <c r="H4827" i="1"/>
  <c r="Y4827" i="1" s="1"/>
  <c r="E4827" i="1"/>
  <c r="S4826" i="1"/>
  <c r="Y613" i="23" s="1"/>
  <c r="N4826" i="1"/>
  <c r="H4826" i="1"/>
  <c r="Y4826" i="1" s="1"/>
  <c r="E4826" i="1"/>
  <c r="S4825" i="1"/>
  <c r="N4825" i="1"/>
  <c r="H4825" i="1"/>
  <c r="Y4825" i="1" s="1"/>
  <c r="E4825" i="1"/>
  <c r="S4824" i="1"/>
  <c r="N4824" i="1"/>
  <c r="H4824" i="1"/>
  <c r="Y4824" i="1" s="1"/>
  <c r="E4824" i="1"/>
  <c r="S4823" i="1"/>
  <c r="N4823" i="1"/>
  <c r="H4823" i="1"/>
  <c r="Y4823" i="1" s="1"/>
  <c r="E4823" i="1"/>
  <c r="S4822" i="1"/>
  <c r="N4822" i="1"/>
  <c r="H4822" i="1"/>
  <c r="Y4822" i="1" s="1"/>
  <c r="E4822" i="1"/>
  <c r="S4821" i="1"/>
  <c r="N4821" i="1"/>
  <c r="H4821" i="1"/>
  <c r="Y4821" i="1" s="1"/>
  <c r="E4821" i="1"/>
  <c r="S4820" i="1"/>
  <c r="N4820" i="1"/>
  <c r="H4820" i="1"/>
  <c r="Y4820" i="1" s="1"/>
  <c r="E4820" i="1"/>
  <c r="S4819" i="1"/>
  <c r="N4819" i="1"/>
  <c r="H4819" i="1"/>
  <c r="Y4819" i="1" s="1"/>
  <c r="E4819" i="1"/>
  <c r="S4818" i="1"/>
  <c r="Y771" i="23" s="1"/>
  <c r="N4818" i="1"/>
  <c r="H4818" i="1"/>
  <c r="Y4818" i="1" s="1"/>
  <c r="E4818" i="1"/>
  <c r="S4817" i="1"/>
  <c r="N4817" i="1"/>
  <c r="H4817" i="1"/>
  <c r="Y4817" i="1" s="1"/>
  <c r="E4817" i="1"/>
  <c r="S4816" i="1"/>
  <c r="N4816" i="1"/>
  <c r="H4816" i="1"/>
  <c r="Y4816" i="1" s="1"/>
  <c r="E4816" i="1"/>
  <c r="S4815" i="1"/>
  <c r="N4815" i="1"/>
  <c r="H4815" i="1"/>
  <c r="Y4815" i="1" s="1"/>
  <c r="E4815" i="1"/>
  <c r="S4814" i="1"/>
  <c r="N4814" i="1"/>
  <c r="H4814" i="1"/>
  <c r="Y4814" i="1" s="1"/>
  <c r="E4814" i="1"/>
  <c r="S4813" i="1"/>
  <c r="N4813" i="1"/>
  <c r="H4813" i="1"/>
  <c r="Y4813" i="1" s="1"/>
  <c r="E4813" i="1"/>
  <c r="S4812" i="1"/>
  <c r="N4812" i="1"/>
  <c r="H4812" i="1"/>
  <c r="Y4812" i="1" s="1"/>
  <c r="E4812" i="1"/>
  <c r="S4811" i="1"/>
  <c r="Y775" i="23" s="1"/>
  <c r="N4811" i="1"/>
  <c r="H4811" i="1"/>
  <c r="Y4811" i="1" s="1"/>
  <c r="E4811" i="1"/>
  <c r="S4810" i="1"/>
  <c r="N4810" i="1"/>
  <c r="H4810" i="1"/>
  <c r="Y4810" i="1" s="1"/>
  <c r="E4810" i="1"/>
  <c r="S4809" i="1"/>
  <c r="N4809" i="1"/>
  <c r="H4809" i="1"/>
  <c r="Y4809" i="1" s="1"/>
  <c r="E4809" i="1"/>
  <c r="S4808" i="1"/>
  <c r="Y607" i="23" s="1"/>
  <c r="N4808" i="1"/>
  <c r="H4808" i="1"/>
  <c r="Y4808" i="1" s="1"/>
  <c r="E4808" i="1"/>
  <c r="S4807" i="1"/>
  <c r="N4807" i="1"/>
  <c r="H4807" i="1"/>
  <c r="Y4807" i="1" s="1"/>
  <c r="E4807" i="1"/>
  <c r="S4806" i="1"/>
  <c r="N4806" i="1"/>
  <c r="H4806" i="1"/>
  <c r="Y4806" i="1" s="1"/>
  <c r="E4806" i="1"/>
  <c r="S4805" i="1"/>
  <c r="N4805" i="1"/>
  <c r="H4805" i="1"/>
  <c r="Y4805" i="1" s="1"/>
  <c r="E4805" i="1"/>
  <c r="S4804" i="1"/>
  <c r="Y913" i="23" s="1"/>
  <c r="N4804" i="1"/>
  <c r="H4804" i="1"/>
  <c r="Y4804" i="1" s="1"/>
  <c r="E4804" i="1"/>
  <c r="S4803" i="1"/>
  <c r="N4803" i="1"/>
  <c r="BW77" i="13" s="1"/>
  <c r="H4803" i="1"/>
  <c r="Y4803" i="1" s="1"/>
  <c r="E4803" i="1"/>
  <c r="S4802" i="1"/>
  <c r="Y216" i="23" s="1"/>
  <c r="N4802" i="1"/>
  <c r="H4802" i="1"/>
  <c r="Y4802" i="1" s="1"/>
  <c r="E4802" i="1"/>
  <c r="S4801" i="1"/>
  <c r="N4801" i="1"/>
  <c r="H4801" i="1"/>
  <c r="Y4801" i="1" s="1"/>
  <c r="E4801" i="1"/>
  <c r="S4800" i="1"/>
  <c r="N4800" i="1"/>
  <c r="H4800" i="1"/>
  <c r="Y4800" i="1" s="1"/>
  <c r="E4800" i="1"/>
  <c r="S4799" i="1"/>
  <c r="N4799" i="1"/>
  <c r="H4799" i="1"/>
  <c r="Y4799" i="1" s="1"/>
  <c r="E4799" i="1"/>
  <c r="S4798" i="1"/>
  <c r="N4798" i="1"/>
  <c r="H4798" i="1"/>
  <c r="Y4798" i="1" s="1"/>
  <c r="E4798" i="1"/>
  <c r="S4797" i="1"/>
  <c r="Y166" i="23" s="1"/>
  <c r="N4797" i="1"/>
  <c r="H4797" i="1"/>
  <c r="Y4797" i="1" s="1"/>
  <c r="E4797" i="1"/>
  <c r="S4796" i="1"/>
  <c r="N4796" i="1"/>
  <c r="H4796" i="1"/>
  <c r="Y4796" i="1" s="1"/>
  <c r="E4796" i="1"/>
  <c r="S4795" i="1"/>
  <c r="N4795" i="1"/>
  <c r="H4795" i="1"/>
  <c r="Y4795" i="1" s="1"/>
  <c r="E4795" i="1"/>
  <c r="S4794" i="1"/>
  <c r="N4794" i="1"/>
  <c r="H4794" i="1"/>
  <c r="Y4794" i="1" s="1"/>
  <c r="E4794" i="1"/>
  <c r="S4793" i="1"/>
  <c r="Y201" i="23" s="1"/>
  <c r="N4793" i="1"/>
  <c r="H4793" i="1"/>
  <c r="Y4793" i="1" s="1"/>
  <c r="E4793" i="1"/>
  <c r="S4792" i="1"/>
  <c r="N4792" i="1"/>
  <c r="H4792" i="1"/>
  <c r="Y4792" i="1" s="1"/>
  <c r="E4792" i="1"/>
  <c r="S4791" i="1"/>
  <c r="Y665" i="23" s="1"/>
  <c r="N4791" i="1"/>
  <c r="H4791" i="1"/>
  <c r="Y4791" i="1" s="1"/>
  <c r="E4791" i="1"/>
  <c r="S4790" i="1"/>
  <c r="N4790" i="1"/>
  <c r="H4790" i="1"/>
  <c r="Y4790" i="1" s="1"/>
  <c r="E4790" i="1"/>
  <c r="S4789" i="1"/>
  <c r="Y754" i="23" s="1"/>
  <c r="N4789" i="1"/>
  <c r="H4789" i="1"/>
  <c r="Y4789" i="1" s="1"/>
  <c r="E4789" i="1"/>
  <c r="S4788" i="1"/>
  <c r="Y646" i="23" s="1"/>
  <c r="N4788" i="1"/>
  <c r="H4788" i="1"/>
  <c r="Y4788" i="1" s="1"/>
  <c r="E4788" i="1"/>
  <c r="S4787" i="1"/>
  <c r="N4787" i="1"/>
  <c r="H4787" i="1"/>
  <c r="Y4787" i="1" s="1"/>
  <c r="E4787" i="1"/>
  <c r="S4786" i="1"/>
  <c r="N4786" i="1"/>
  <c r="H4786" i="1"/>
  <c r="Y4786" i="1" s="1"/>
  <c r="E4786" i="1"/>
  <c r="S4785" i="1"/>
  <c r="Y63" i="23" s="1"/>
  <c r="N4785" i="1"/>
  <c r="H4785" i="1"/>
  <c r="Y4785" i="1" s="1"/>
  <c r="E4785" i="1"/>
  <c r="S4784" i="1"/>
  <c r="N4784" i="1"/>
  <c r="H4784" i="1"/>
  <c r="Y4784" i="1" s="1"/>
  <c r="E4784" i="1"/>
  <c r="S4783" i="1"/>
  <c r="N4783" i="1"/>
  <c r="H4783" i="1"/>
  <c r="Y4783" i="1" s="1"/>
  <c r="E4783" i="1"/>
  <c r="S4782" i="1"/>
  <c r="N4782" i="1"/>
  <c r="H4782" i="1"/>
  <c r="Y4782" i="1" s="1"/>
  <c r="E4782" i="1"/>
  <c r="S4781" i="1"/>
  <c r="N4781" i="1"/>
  <c r="H4781" i="1"/>
  <c r="Y4781" i="1" s="1"/>
  <c r="E4781" i="1"/>
  <c r="S4780" i="1"/>
  <c r="Y182" i="23" s="1"/>
  <c r="N4780" i="1"/>
  <c r="H4780" i="1"/>
  <c r="Y4780" i="1" s="1"/>
  <c r="E4780" i="1"/>
  <c r="S4779" i="1"/>
  <c r="N4779" i="1"/>
  <c r="H4779" i="1"/>
  <c r="Y4779" i="1" s="1"/>
  <c r="E4779" i="1"/>
  <c r="S4778" i="1"/>
  <c r="Y774" i="23" s="1"/>
  <c r="N4778" i="1"/>
  <c r="H4778" i="1"/>
  <c r="Y4778" i="1" s="1"/>
  <c r="E4778" i="1"/>
  <c r="S4777" i="1"/>
  <c r="N4777" i="1"/>
  <c r="H4777" i="1"/>
  <c r="Y4777" i="1" s="1"/>
  <c r="E4777" i="1"/>
  <c r="S4776" i="1"/>
  <c r="Y176" i="23" s="1"/>
  <c r="N4776" i="1"/>
  <c r="H4776" i="1"/>
  <c r="Y4776" i="1" s="1"/>
  <c r="E4776" i="1"/>
  <c r="S4775" i="1"/>
  <c r="Y919" i="23" s="1"/>
  <c r="N4775" i="1"/>
  <c r="H4775" i="1"/>
  <c r="Y4775" i="1" s="1"/>
  <c r="E4775" i="1"/>
  <c r="S4774" i="1"/>
  <c r="N4774" i="1"/>
  <c r="H4774" i="1"/>
  <c r="Y4774" i="1" s="1"/>
  <c r="E4774" i="1"/>
  <c r="S4773" i="1"/>
  <c r="N4773" i="1"/>
  <c r="H4773" i="1"/>
  <c r="Y4773" i="1" s="1"/>
  <c r="E4773" i="1"/>
  <c r="S4772" i="1"/>
  <c r="Y674" i="23" s="1"/>
  <c r="N4772" i="1"/>
  <c r="H4772" i="1"/>
  <c r="Y4772" i="1" s="1"/>
  <c r="E4772" i="1"/>
  <c r="S4771" i="1"/>
  <c r="N4771" i="1"/>
  <c r="H4771" i="1"/>
  <c r="Y4771" i="1" s="1"/>
  <c r="E4771" i="1"/>
  <c r="S4770" i="1"/>
  <c r="N4770" i="1"/>
  <c r="H4770" i="1"/>
  <c r="Y4770" i="1" s="1"/>
  <c r="E4770" i="1"/>
  <c r="S4769" i="1"/>
  <c r="N4769" i="1"/>
  <c r="H4769" i="1"/>
  <c r="Y4769" i="1" s="1"/>
  <c r="E4769" i="1"/>
  <c r="S4768" i="1"/>
  <c r="N4768" i="1"/>
  <c r="H4768" i="1"/>
  <c r="Y4768" i="1" s="1"/>
  <c r="E4768" i="1"/>
  <c r="S4767" i="1"/>
  <c r="Y570" i="23" s="1"/>
  <c r="N4767" i="1"/>
  <c r="H4767" i="1"/>
  <c r="Y4767" i="1" s="1"/>
  <c r="E4767" i="1"/>
  <c r="S4766" i="1"/>
  <c r="Y72" i="23" s="1"/>
  <c r="N4766" i="1"/>
  <c r="H4766" i="1"/>
  <c r="Y4766" i="1" s="1"/>
  <c r="E4766" i="1"/>
  <c r="S4765" i="1"/>
  <c r="Y349" i="23" s="1"/>
  <c r="N4765" i="1"/>
  <c r="H4765" i="1"/>
  <c r="Y4765" i="1" s="1"/>
  <c r="E4765" i="1"/>
  <c r="S4764" i="1"/>
  <c r="Y657" i="23" s="1"/>
  <c r="N4764" i="1"/>
  <c r="H4764" i="1"/>
  <c r="Y4764" i="1" s="1"/>
  <c r="E4764" i="1"/>
  <c r="S4763" i="1"/>
  <c r="N4763" i="1"/>
  <c r="H4763" i="1"/>
  <c r="Y4763" i="1" s="1"/>
  <c r="E4763" i="1"/>
  <c r="S4762" i="1"/>
  <c r="Y608" i="23" s="1"/>
  <c r="N4762" i="1"/>
  <c r="H4762" i="1"/>
  <c r="Y4762" i="1" s="1"/>
  <c r="E4762" i="1"/>
  <c r="S4761" i="1"/>
  <c r="N4761" i="1"/>
  <c r="H4761" i="1"/>
  <c r="Y4761" i="1" s="1"/>
  <c r="E4761" i="1"/>
  <c r="S4760" i="1"/>
  <c r="N4760" i="1"/>
  <c r="H4760" i="1"/>
  <c r="Y4760" i="1" s="1"/>
  <c r="E4760" i="1"/>
  <c r="S4759" i="1"/>
  <c r="Y44" i="23" s="1"/>
  <c r="N4759" i="1"/>
  <c r="H4759" i="1"/>
  <c r="Y4759" i="1" s="1"/>
  <c r="E4759" i="1"/>
  <c r="S4758" i="1"/>
  <c r="Y751" i="23" s="1"/>
  <c r="N4758" i="1"/>
  <c r="H4758" i="1"/>
  <c r="Y4758" i="1" s="1"/>
  <c r="E4758" i="1"/>
  <c r="S4757" i="1"/>
  <c r="Y214" i="23" s="1"/>
  <c r="N4757" i="1"/>
  <c r="H4757" i="1"/>
  <c r="Y4757" i="1" s="1"/>
  <c r="E4757" i="1"/>
  <c r="S4756" i="1"/>
  <c r="N4756" i="1"/>
  <c r="H4756" i="1"/>
  <c r="Y4756" i="1" s="1"/>
  <c r="E4756" i="1"/>
  <c r="S4755" i="1"/>
  <c r="Y866" i="23" s="1"/>
  <c r="N4755" i="1"/>
  <c r="H4755" i="1"/>
  <c r="Y4755" i="1" s="1"/>
  <c r="E4755" i="1"/>
  <c r="S4754" i="1"/>
  <c r="N4754" i="1"/>
  <c r="H4754" i="1"/>
  <c r="Y4754" i="1" s="1"/>
  <c r="E4754" i="1"/>
  <c r="S4753" i="1"/>
  <c r="Y667" i="23" s="1"/>
  <c r="N4753" i="1"/>
  <c r="H4753" i="1"/>
  <c r="Y4753" i="1" s="1"/>
  <c r="E4753" i="1"/>
  <c r="S4752" i="1"/>
  <c r="N4752" i="1"/>
  <c r="H4752" i="1"/>
  <c r="Y4752" i="1" s="1"/>
  <c r="E4752" i="1"/>
  <c r="S4751" i="1"/>
  <c r="N4751" i="1"/>
  <c r="H4751" i="1"/>
  <c r="Y4751" i="1" s="1"/>
  <c r="E4751" i="1"/>
  <c r="S4750" i="1"/>
  <c r="Y755" i="23" s="1"/>
  <c r="N4750" i="1"/>
  <c r="H4750" i="1"/>
  <c r="Y4750" i="1" s="1"/>
  <c r="E4750" i="1"/>
  <c r="S4749" i="1"/>
  <c r="N4749" i="1"/>
  <c r="H4749" i="1"/>
  <c r="Y4749" i="1" s="1"/>
  <c r="E4749" i="1"/>
  <c r="S4748" i="1"/>
  <c r="Y572" i="23" s="1"/>
  <c r="N4748" i="1"/>
  <c r="H4748" i="1"/>
  <c r="Y4748" i="1" s="1"/>
  <c r="E4748" i="1"/>
  <c r="S4747" i="1"/>
  <c r="N4747" i="1"/>
  <c r="H4747" i="1"/>
  <c r="Y4747" i="1" s="1"/>
  <c r="E4747" i="1"/>
  <c r="S4746" i="1"/>
  <c r="N4746" i="1"/>
  <c r="H4746" i="1"/>
  <c r="Y4746" i="1" s="1"/>
  <c r="E4746" i="1"/>
  <c r="S4745" i="1"/>
  <c r="N4745" i="1"/>
  <c r="H4745" i="1"/>
  <c r="Y4745" i="1" s="1"/>
  <c r="E4745" i="1"/>
  <c r="S4744" i="1"/>
  <c r="N4744" i="1"/>
  <c r="H4744" i="1"/>
  <c r="Y4744" i="1" s="1"/>
  <c r="E4744" i="1"/>
  <c r="S4743" i="1"/>
  <c r="N4743" i="1"/>
  <c r="H4743" i="1"/>
  <c r="Y4743" i="1" s="1"/>
  <c r="E4743" i="1"/>
  <c r="S4742" i="1"/>
  <c r="Y368" i="23" s="1"/>
  <c r="N4742" i="1"/>
  <c r="H4742" i="1"/>
  <c r="Y4742" i="1" s="1"/>
  <c r="E4742" i="1"/>
  <c r="S4741" i="1"/>
  <c r="N4741" i="1"/>
  <c r="H4741" i="1"/>
  <c r="Y4741" i="1" s="1"/>
  <c r="E4741" i="1"/>
  <c r="S4740" i="1"/>
  <c r="N4740" i="1"/>
  <c r="H4740" i="1"/>
  <c r="Y4740" i="1" s="1"/>
  <c r="E4740" i="1"/>
  <c r="S4739" i="1"/>
  <c r="N4739" i="1"/>
  <c r="H4739" i="1"/>
  <c r="Y4739" i="1" s="1"/>
  <c r="E4739" i="1"/>
  <c r="S4738" i="1"/>
  <c r="N4738" i="1"/>
  <c r="H4738" i="1"/>
  <c r="Y4738" i="1" s="1"/>
  <c r="E4738" i="1"/>
  <c r="S4737" i="1"/>
  <c r="N4737" i="1"/>
  <c r="H4737" i="1"/>
  <c r="Y4737" i="1" s="1"/>
  <c r="E4737" i="1"/>
  <c r="S4736" i="1"/>
  <c r="N4736" i="1"/>
  <c r="H4736" i="1"/>
  <c r="Y4736" i="1" s="1"/>
  <c r="E4736" i="1"/>
  <c r="S4735" i="1"/>
  <c r="N4735" i="1"/>
  <c r="H4735" i="1"/>
  <c r="Y4735" i="1" s="1"/>
  <c r="E4735" i="1"/>
  <c r="S4734" i="1"/>
  <c r="N4734" i="1"/>
  <c r="H4734" i="1"/>
  <c r="Y4734" i="1" s="1"/>
  <c r="E4734" i="1"/>
  <c r="S4733" i="1"/>
  <c r="N4733" i="1"/>
  <c r="H4733" i="1"/>
  <c r="Y4733" i="1" s="1"/>
  <c r="E4733" i="1"/>
  <c r="S4732" i="1"/>
  <c r="Y639" i="23" s="1"/>
  <c r="N4732" i="1"/>
  <c r="H4732" i="1"/>
  <c r="Y4732" i="1" s="1"/>
  <c r="E4732" i="1"/>
  <c r="S4731" i="1"/>
  <c r="Y765" i="23" s="1"/>
  <c r="N4731" i="1"/>
  <c r="H4731" i="1"/>
  <c r="Y4731" i="1" s="1"/>
  <c r="E4731" i="1"/>
  <c r="S4730" i="1"/>
  <c r="Y601" i="23" s="1"/>
  <c r="N4730" i="1"/>
  <c r="H4730" i="1"/>
  <c r="Y4730" i="1" s="1"/>
  <c r="E4730" i="1"/>
  <c r="S4729" i="1"/>
  <c r="N4729" i="1"/>
  <c r="H4729" i="1"/>
  <c r="Y4729" i="1" s="1"/>
  <c r="E4729" i="1"/>
  <c r="S4728" i="1"/>
  <c r="Y642" i="23" s="1"/>
  <c r="N4728" i="1"/>
  <c r="H4728" i="1"/>
  <c r="Y4728" i="1" s="1"/>
  <c r="E4728" i="1"/>
  <c r="S4727" i="1"/>
  <c r="N4727" i="1"/>
  <c r="H4727" i="1"/>
  <c r="Y4727" i="1" s="1"/>
  <c r="E4727" i="1"/>
  <c r="S4726" i="1"/>
  <c r="N4726" i="1"/>
  <c r="H4726" i="1"/>
  <c r="Y4726" i="1" s="1"/>
  <c r="E4726" i="1"/>
  <c r="S4725" i="1"/>
  <c r="N4725" i="1"/>
  <c r="H4725" i="1"/>
  <c r="Y4725" i="1" s="1"/>
  <c r="E4725" i="1"/>
  <c r="S4724" i="1"/>
  <c r="Y73" i="23" s="1"/>
  <c r="N4724" i="1"/>
  <c r="H4724" i="1"/>
  <c r="Y4724" i="1" s="1"/>
  <c r="E4724" i="1"/>
  <c r="S4723" i="1"/>
  <c r="Y769" i="23" s="1"/>
  <c r="N4723" i="1"/>
  <c r="H4723" i="1"/>
  <c r="Y4723" i="1" s="1"/>
  <c r="E4723" i="1"/>
  <c r="S4722" i="1"/>
  <c r="N4722" i="1"/>
  <c r="H4722" i="1"/>
  <c r="Y4722" i="1" s="1"/>
  <c r="E4722" i="1"/>
  <c r="S4721" i="1"/>
  <c r="Y383" i="23" s="1"/>
  <c r="N4721" i="1"/>
  <c r="H4721" i="1"/>
  <c r="Y4721" i="1" s="1"/>
  <c r="E4721" i="1"/>
  <c r="S4720" i="1"/>
  <c r="N4720" i="1"/>
  <c r="H4720" i="1"/>
  <c r="Y4720" i="1" s="1"/>
  <c r="E4720" i="1"/>
  <c r="S4719" i="1"/>
  <c r="N4719" i="1"/>
  <c r="H4719" i="1"/>
  <c r="Y4719" i="1" s="1"/>
  <c r="E4719" i="1"/>
  <c r="S4718" i="1"/>
  <c r="Y574" i="23" s="1"/>
  <c r="N4718" i="1"/>
  <c r="H4718" i="1"/>
  <c r="Y4718" i="1" s="1"/>
  <c r="E4718" i="1"/>
  <c r="S4717" i="1"/>
  <c r="N4717" i="1"/>
  <c r="H4717" i="1"/>
  <c r="Y4717" i="1" s="1"/>
  <c r="E4717" i="1"/>
  <c r="S4716" i="1"/>
  <c r="Y397" i="23" s="1"/>
  <c r="N4716" i="1"/>
  <c r="H4716" i="1"/>
  <c r="Y4716" i="1" s="1"/>
  <c r="E4716" i="1"/>
  <c r="S4715" i="1"/>
  <c r="N4715" i="1"/>
  <c r="H4715" i="1"/>
  <c r="Y4715" i="1" s="1"/>
  <c r="E4715" i="1"/>
  <c r="S4714" i="1"/>
  <c r="Y636" i="23" s="1"/>
  <c r="N4714" i="1"/>
  <c r="H4714" i="1"/>
  <c r="Y4714" i="1" s="1"/>
  <c r="E4714" i="1"/>
  <c r="S4713" i="1"/>
  <c r="N4713" i="1"/>
  <c r="H4713" i="1"/>
  <c r="Y4713" i="1" s="1"/>
  <c r="E4713" i="1"/>
  <c r="S4712" i="1"/>
  <c r="N4712" i="1"/>
  <c r="H4712" i="1"/>
  <c r="Y4712" i="1" s="1"/>
  <c r="E4712" i="1"/>
  <c r="S4711" i="1"/>
  <c r="N4711" i="1"/>
  <c r="H4711" i="1"/>
  <c r="Y4711" i="1" s="1"/>
  <c r="E4711" i="1"/>
  <c r="S4710" i="1"/>
  <c r="N4710" i="1"/>
  <c r="H4710" i="1"/>
  <c r="Y4710" i="1" s="1"/>
  <c r="E4710" i="1"/>
  <c r="S4709" i="1"/>
  <c r="Y578" i="23" s="1"/>
  <c r="N4709" i="1"/>
  <c r="H4709" i="1"/>
  <c r="Y4709" i="1" s="1"/>
  <c r="E4709" i="1"/>
  <c r="S4708" i="1"/>
  <c r="N4708" i="1"/>
  <c r="H4708" i="1"/>
  <c r="Y4708" i="1" s="1"/>
  <c r="E4708" i="1"/>
  <c r="S4707" i="1"/>
  <c r="N4707" i="1"/>
  <c r="H4707" i="1"/>
  <c r="Y4707" i="1" s="1"/>
  <c r="E4707" i="1"/>
  <c r="S4706" i="1"/>
  <c r="N4706" i="1"/>
  <c r="H4706" i="1"/>
  <c r="Y4706" i="1" s="1"/>
  <c r="E4706" i="1"/>
  <c r="S4705" i="1"/>
  <c r="Y365" i="23" s="1"/>
  <c r="N4705" i="1"/>
  <c r="H4705" i="1"/>
  <c r="Y4705" i="1" s="1"/>
  <c r="E4705" i="1"/>
  <c r="S4704" i="1"/>
  <c r="N4704" i="1"/>
  <c r="H4704" i="1"/>
  <c r="Y4704" i="1" s="1"/>
  <c r="E4704" i="1"/>
  <c r="S4703" i="1"/>
  <c r="N4703" i="1"/>
  <c r="H4703" i="1"/>
  <c r="Y4703" i="1" s="1"/>
  <c r="E4703" i="1"/>
  <c r="S4702" i="1"/>
  <c r="N4702" i="1"/>
  <c r="H4702" i="1"/>
  <c r="Y4702" i="1" s="1"/>
  <c r="E4702" i="1"/>
  <c r="S4701" i="1"/>
  <c r="N4701" i="1"/>
  <c r="H4701" i="1"/>
  <c r="Y4701" i="1" s="1"/>
  <c r="E4701" i="1"/>
  <c r="S4700" i="1"/>
  <c r="N4700" i="1"/>
  <c r="H4700" i="1"/>
  <c r="Y4700" i="1" s="1"/>
  <c r="E4700" i="1"/>
  <c r="S4699" i="1"/>
  <c r="Y422" i="23" s="1"/>
  <c r="N4699" i="1"/>
  <c r="H4699" i="1"/>
  <c r="Y4699" i="1" s="1"/>
  <c r="E4699" i="1"/>
  <c r="S4698" i="1"/>
  <c r="N4698" i="1"/>
  <c r="H4698" i="1"/>
  <c r="Y4698" i="1" s="1"/>
  <c r="E4698" i="1"/>
  <c r="S4697" i="1"/>
  <c r="N4697" i="1"/>
  <c r="H4697" i="1"/>
  <c r="Y4697" i="1" s="1"/>
  <c r="E4697" i="1"/>
  <c r="S4696" i="1"/>
  <c r="Y643" i="23" s="1"/>
  <c r="N4696" i="1"/>
  <c r="H4696" i="1"/>
  <c r="Y4696" i="1" s="1"/>
  <c r="E4696" i="1"/>
  <c r="S4695" i="1"/>
  <c r="Y600" i="23" s="1"/>
  <c r="N4695" i="1"/>
  <c r="H4695" i="1"/>
  <c r="Y4695" i="1" s="1"/>
  <c r="E4695" i="1"/>
  <c r="S4694" i="1"/>
  <c r="Y614" i="23" s="1"/>
  <c r="N4694" i="1"/>
  <c r="H4694" i="1"/>
  <c r="Y4694" i="1" s="1"/>
  <c r="E4694" i="1"/>
  <c r="S4693" i="1"/>
  <c r="N4693" i="1"/>
  <c r="H4693" i="1"/>
  <c r="Y4693" i="1" s="1"/>
  <c r="E4693" i="1"/>
  <c r="S4692" i="1"/>
  <c r="N4692" i="1"/>
  <c r="H4692" i="1"/>
  <c r="Y4692" i="1" s="1"/>
  <c r="E4692" i="1"/>
  <c r="S4691" i="1"/>
  <c r="Y399" i="23" s="1"/>
  <c r="N4691" i="1"/>
  <c r="H4691" i="1"/>
  <c r="Y4691" i="1" s="1"/>
  <c r="E4691" i="1"/>
  <c r="S4690" i="1"/>
  <c r="N4690" i="1"/>
  <c r="H4690" i="1"/>
  <c r="Y4690" i="1" s="1"/>
  <c r="E4690" i="1"/>
  <c r="S4689" i="1"/>
  <c r="Y677" i="23" s="1"/>
  <c r="N4689" i="1"/>
  <c r="H4689" i="1"/>
  <c r="Y4689" i="1" s="1"/>
  <c r="E4689" i="1"/>
  <c r="S4688" i="1"/>
  <c r="N4688" i="1"/>
  <c r="H4688" i="1"/>
  <c r="Y4688" i="1" s="1"/>
  <c r="E4688" i="1"/>
  <c r="S4687" i="1"/>
  <c r="N4687" i="1"/>
  <c r="H4687" i="1"/>
  <c r="Y4687" i="1" s="1"/>
  <c r="E4687" i="1"/>
  <c r="S4686" i="1"/>
  <c r="N4686" i="1"/>
  <c r="H4686" i="1"/>
  <c r="Y4686" i="1" s="1"/>
  <c r="E4686" i="1"/>
  <c r="S4685" i="1"/>
  <c r="N4685" i="1"/>
  <c r="H4685" i="1"/>
  <c r="Y4685" i="1" s="1"/>
  <c r="E4685" i="1"/>
  <c r="S4684" i="1"/>
  <c r="N4684" i="1"/>
  <c r="H4684" i="1"/>
  <c r="Y4684" i="1" s="1"/>
  <c r="E4684" i="1"/>
  <c r="S4683" i="1"/>
  <c r="N4683" i="1"/>
  <c r="H4683" i="1"/>
  <c r="Y4683" i="1" s="1"/>
  <c r="E4683" i="1"/>
  <c r="S4682" i="1"/>
  <c r="N4682" i="1"/>
  <c r="H4682" i="1"/>
  <c r="Y4682" i="1" s="1"/>
  <c r="E4682" i="1"/>
  <c r="S4681" i="1"/>
  <c r="N4681" i="1"/>
  <c r="H4681" i="1"/>
  <c r="Y4681" i="1" s="1"/>
  <c r="E4681" i="1"/>
  <c r="S4680" i="1"/>
  <c r="N4680" i="1"/>
  <c r="H4680" i="1"/>
  <c r="Y4680" i="1" s="1"/>
  <c r="E4680" i="1"/>
  <c r="S4679" i="1"/>
  <c r="N4679" i="1"/>
  <c r="H4679" i="1"/>
  <c r="Y4679" i="1" s="1"/>
  <c r="E4679" i="1"/>
  <c r="S4678" i="1"/>
  <c r="N4678" i="1"/>
  <c r="H4678" i="1"/>
  <c r="Y4678" i="1" s="1"/>
  <c r="E4678" i="1"/>
  <c r="S4677" i="1"/>
  <c r="N4677" i="1"/>
  <c r="H4677" i="1"/>
  <c r="Y4677" i="1" s="1"/>
  <c r="E4677" i="1"/>
  <c r="S4676" i="1"/>
  <c r="N4676" i="1"/>
  <c r="H4676" i="1"/>
  <c r="Y4676" i="1" s="1"/>
  <c r="E4676" i="1"/>
  <c r="S4675" i="1"/>
  <c r="N4675" i="1"/>
  <c r="H4675" i="1"/>
  <c r="Y4675" i="1" s="1"/>
  <c r="E4675" i="1"/>
  <c r="S4674" i="1"/>
  <c r="Y780" i="23" s="1"/>
  <c r="N4674" i="1"/>
  <c r="H4674" i="1"/>
  <c r="Y4674" i="1" s="1"/>
  <c r="E4674" i="1"/>
  <c r="S4673" i="1"/>
  <c r="Y784" i="23" s="1"/>
  <c r="N4673" i="1"/>
  <c r="H4673" i="1"/>
  <c r="Y4673" i="1" s="1"/>
  <c r="E4673" i="1"/>
  <c r="S4672" i="1"/>
  <c r="N4672" i="1"/>
  <c r="H4672" i="1"/>
  <c r="Y4672" i="1" s="1"/>
  <c r="E4672" i="1"/>
  <c r="S4671" i="1"/>
  <c r="N4671" i="1"/>
  <c r="H4671" i="1"/>
  <c r="Y4671" i="1" s="1"/>
  <c r="E4671" i="1"/>
  <c r="S4670" i="1"/>
  <c r="N4670" i="1"/>
  <c r="H4670" i="1"/>
  <c r="Y4670" i="1" s="1"/>
  <c r="E4670" i="1"/>
  <c r="S4669" i="1"/>
  <c r="N4669" i="1"/>
  <c r="H4669" i="1"/>
  <c r="Y4669" i="1" s="1"/>
  <c r="E4669" i="1"/>
  <c r="S4668" i="1"/>
  <c r="N4668" i="1"/>
  <c r="H4668" i="1"/>
  <c r="Y4668" i="1" s="1"/>
  <c r="E4668" i="1"/>
  <c r="S4667" i="1"/>
  <c r="Y628" i="23" s="1"/>
  <c r="N4667" i="1"/>
  <c r="H4667" i="1"/>
  <c r="Y4667" i="1" s="1"/>
  <c r="E4667" i="1"/>
  <c r="S4666" i="1"/>
  <c r="N4666" i="1"/>
  <c r="H4666" i="1"/>
  <c r="Y4666" i="1" s="1"/>
  <c r="E4666" i="1"/>
  <c r="S4665" i="1"/>
  <c r="N4665" i="1"/>
  <c r="H4665" i="1"/>
  <c r="Y4665" i="1" s="1"/>
  <c r="E4665" i="1"/>
  <c r="S4664" i="1"/>
  <c r="N4664" i="1"/>
  <c r="H4664" i="1"/>
  <c r="Y4664" i="1" s="1"/>
  <c r="E4664" i="1"/>
  <c r="S4663" i="1"/>
  <c r="Y782" i="23" s="1"/>
  <c r="N4663" i="1"/>
  <c r="H4663" i="1"/>
  <c r="Y4663" i="1" s="1"/>
  <c r="E4663" i="1"/>
  <c r="S4662" i="1"/>
  <c r="N4662" i="1"/>
  <c r="BX47" i="13" s="1"/>
  <c r="H4662" i="1"/>
  <c r="Y4662" i="1" s="1"/>
  <c r="E4662" i="1"/>
  <c r="S4661" i="1"/>
  <c r="N4661" i="1"/>
  <c r="H4661" i="1"/>
  <c r="Y4661" i="1" s="1"/>
  <c r="E4661" i="1"/>
  <c r="S4660" i="1"/>
  <c r="Y789" i="23" s="1"/>
  <c r="N4660" i="1"/>
  <c r="H4660" i="1"/>
  <c r="Y4660" i="1" s="1"/>
  <c r="E4660" i="1"/>
  <c r="S4659" i="1"/>
  <c r="Y783" i="23" s="1"/>
  <c r="N4659" i="1"/>
  <c r="H4659" i="1"/>
  <c r="Y4659" i="1" s="1"/>
  <c r="E4659" i="1"/>
  <c r="S4658" i="1"/>
  <c r="N4658" i="1"/>
  <c r="H4658" i="1"/>
  <c r="Y4658" i="1" s="1"/>
  <c r="E4658" i="1"/>
  <c r="S4657" i="1"/>
  <c r="N4657" i="1"/>
  <c r="H4657" i="1"/>
  <c r="Y4657" i="1" s="1"/>
  <c r="E4657" i="1"/>
  <c r="S4656" i="1"/>
  <c r="N4656" i="1"/>
  <c r="H4656" i="1"/>
  <c r="Y4656" i="1" s="1"/>
  <c r="E4656" i="1"/>
  <c r="S4655" i="1"/>
  <c r="N4655" i="1"/>
  <c r="H4655" i="1"/>
  <c r="Y4655" i="1" s="1"/>
  <c r="E4655" i="1"/>
  <c r="S4654" i="1"/>
  <c r="N4654" i="1"/>
  <c r="H4654" i="1"/>
  <c r="Y4654" i="1" s="1"/>
  <c r="E4654" i="1"/>
  <c r="S4653" i="1"/>
  <c r="N4653" i="1"/>
  <c r="H4653" i="1"/>
  <c r="Y4653" i="1" s="1"/>
  <c r="E4653" i="1"/>
  <c r="S4652" i="1"/>
  <c r="N4652" i="1"/>
  <c r="H4652" i="1"/>
  <c r="Y4652" i="1" s="1"/>
  <c r="E4652" i="1"/>
  <c r="S4651" i="1"/>
  <c r="N4651" i="1"/>
  <c r="H4651" i="1"/>
  <c r="Y4651" i="1" s="1"/>
  <c r="E4651" i="1"/>
  <c r="S4650" i="1"/>
  <c r="N4650" i="1"/>
  <c r="H4650" i="1"/>
  <c r="Y4650" i="1" s="1"/>
  <c r="E4650" i="1"/>
  <c r="S4649" i="1"/>
  <c r="N4649" i="1"/>
  <c r="H4649" i="1"/>
  <c r="Y4649" i="1" s="1"/>
  <c r="E4649" i="1"/>
  <c r="S4648" i="1"/>
  <c r="Y167" i="23" s="1"/>
  <c r="N4648" i="1"/>
  <c r="H4648" i="1"/>
  <c r="Y4648" i="1" s="1"/>
  <c r="E4648" i="1"/>
  <c r="S4647" i="1"/>
  <c r="Y969" i="23" s="1"/>
  <c r="N4647" i="1"/>
  <c r="H4647" i="1"/>
  <c r="Y4647" i="1" s="1"/>
  <c r="E4647" i="1"/>
  <c r="S4646" i="1"/>
  <c r="N4646" i="1"/>
  <c r="H4646" i="1"/>
  <c r="Y4646" i="1" s="1"/>
  <c r="E4646" i="1"/>
  <c r="S4645" i="1"/>
  <c r="N4645" i="1"/>
  <c r="H4645" i="1"/>
  <c r="Y4645" i="1" s="1"/>
  <c r="E4645" i="1"/>
  <c r="S4644" i="1"/>
  <c r="N4644" i="1"/>
  <c r="H4644" i="1"/>
  <c r="Y4644" i="1" s="1"/>
  <c r="E4644" i="1"/>
  <c r="S4643" i="1"/>
  <c r="N4643" i="1"/>
  <c r="H4643" i="1"/>
  <c r="Y4643" i="1" s="1"/>
  <c r="E4643" i="1"/>
  <c r="S4642" i="1"/>
  <c r="Y222" i="23" s="1"/>
  <c r="N4642" i="1"/>
  <c r="H4642" i="1"/>
  <c r="Y4642" i="1" s="1"/>
  <c r="E4642" i="1"/>
  <c r="S4641" i="1"/>
  <c r="N4641" i="1"/>
  <c r="H4641" i="1"/>
  <c r="Y4641" i="1" s="1"/>
  <c r="E4641" i="1"/>
  <c r="S4640" i="1"/>
  <c r="N4640" i="1"/>
  <c r="H4640" i="1"/>
  <c r="Y4640" i="1" s="1"/>
  <c r="E4640" i="1"/>
  <c r="S4639" i="1"/>
  <c r="N4639" i="1"/>
  <c r="H4639" i="1"/>
  <c r="Y4639" i="1" s="1"/>
  <c r="E4639" i="1"/>
  <c r="S4638" i="1"/>
  <c r="N4638" i="1"/>
  <c r="H4638" i="1"/>
  <c r="Y4638" i="1" s="1"/>
  <c r="E4638" i="1"/>
  <c r="S4637" i="1"/>
  <c r="N4637" i="1"/>
  <c r="H4637" i="1"/>
  <c r="Y4637" i="1" s="1"/>
  <c r="E4637" i="1"/>
  <c r="S4636" i="1"/>
  <c r="Y192" i="23" s="1"/>
  <c r="N4636" i="1"/>
  <c r="H4636" i="1"/>
  <c r="Y4636" i="1" s="1"/>
  <c r="E4636" i="1"/>
  <c r="S4635" i="1"/>
  <c r="N4635" i="1"/>
  <c r="H4635" i="1"/>
  <c r="Y4635" i="1" s="1"/>
  <c r="E4635" i="1"/>
  <c r="S4634" i="1"/>
  <c r="N4634" i="1"/>
  <c r="H4634" i="1"/>
  <c r="Y4634" i="1" s="1"/>
  <c r="E4634" i="1"/>
  <c r="S4633" i="1"/>
  <c r="N4633" i="1"/>
  <c r="H4633" i="1"/>
  <c r="Y4633" i="1" s="1"/>
  <c r="E4633" i="1"/>
  <c r="S4632" i="1"/>
  <c r="N4632" i="1"/>
  <c r="H4632" i="1"/>
  <c r="Y4632" i="1" s="1"/>
  <c r="E4632" i="1"/>
  <c r="S4631" i="1"/>
  <c r="Y343" i="23" s="1"/>
  <c r="N4631" i="1"/>
  <c r="H4631" i="1"/>
  <c r="Y4631" i="1" s="1"/>
  <c r="E4631" i="1"/>
  <c r="S4630" i="1"/>
  <c r="Y768" i="23" s="1"/>
  <c r="N4630" i="1"/>
  <c r="H4630" i="1"/>
  <c r="Y4630" i="1" s="1"/>
  <c r="E4630" i="1"/>
  <c r="S4629" i="1"/>
  <c r="Y180" i="23" s="1"/>
  <c r="N4629" i="1"/>
  <c r="H4629" i="1"/>
  <c r="Y4629" i="1" s="1"/>
  <c r="E4629" i="1"/>
  <c r="S4628" i="1"/>
  <c r="N4628" i="1"/>
  <c r="H4628" i="1"/>
  <c r="Y4628" i="1" s="1"/>
  <c r="E4628" i="1"/>
  <c r="S4627" i="1"/>
  <c r="N4627" i="1"/>
  <c r="H4627" i="1"/>
  <c r="Y4627" i="1" s="1"/>
  <c r="E4627" i="1"/>
  <c r="S4626" i="1"/>
  <c r="N4626" i="1"/>
  <c r="H4626" i="1"/>
  <c r="Y4626" i="1" s="1"/>
  <c r="E4626" i="1"/>
  <c r="S4625" i="1"/>
  <c r="N4625" i="1"/>
  <c r="H4625" i="1"/>
  <c r="Y4625" i="1" s="1"/>
  <c r="E4625" i="1"/>
  <c r="S4624" i="1"/>
  <c r="N4624" i="1"/>
  <c r="H4624" i="1"/>
  <c r="Y4624" i="1" s="1"/>
  <c r="E4624" i="1"/>
  <c r="S4623" i="1"/>
  <c r="N4623" i="1"/>
  <c r="H4623" i="1"/>
  <c r="Y4623" i="1" s="1"/>
  <c r="E4623" i="1"/>
  <c r="S4622" i="1"/>
  <c r="Y758" i="23" s="1"/>
  <c r="N4622" i="1"/>
  <c r="H4622" i="1"/>
  <c r="Y4622" i="1" s="1"/>
  <c r="E4622" i="1"/>
  <c r="S4621" i="1"/>
  <c r="Y753" i="23" s="1"/>
  <c r="N4621" i="1"/>
  <c r="H4621" i="1"/>
  <c r="Y4621" i="1" s="1"/>
  <c r="E4621" i="1"/>
  <c r="S4620" i="1"/>
  <c r="N4620" i="1"/>
  <c r="H4620" i="1"/>
  <c r="Y4620" i="1" s="1"/>
  <c r="E4620" i="1"/>
  <c r="S4619" i="1"/>
  <c r="N4619" i="1"/>
  <c r="H4619" i="1"/>
  <c r="Y4619" i="1" s="1"/>
  <c r="E4619" i="1"/>
  <c r="S4618" i="1"/>
  <c r="Y359" i="23" s="1"/>
  <c r="N4618" i="1"/>
  <c r="H4618" i="1"/>
  <c r="Y4618" i="1" s="1"/>
  <c r="E4618" i="1"/>
  <c r="S4617" i="1"/>
  <c r="N4617" i="1"/>
  <c r="H4617" i="1"/>
  <c r="Y4617" i="1" s="1"/>
  <c r="E4617" i="1"/>
  <c r="S4616" i="1"/>
  <c r="Y401" i="23" s="1"/>
  <c r="N4616" i="1"/>
  <c r="H4616" i="1"/>
  <c r="Y4616" i="1" s="1"/>
  <c r="E4616" i="1"/>
  <c r="S4615" i="1"/>
  <c r="N4615" i="1"/>
  <c r="H4615" i="1"/>
  <c r="Y4615" i="1" s="1"/>
  <c r="E4615" i="1"/>
  <c r="S4614" i="1"/>
  <c r="N4614" i="1"/>
  <c r="H4614" i="1"/>
  <c r="Y4614" i="1" s="1"/>
  <c r="E4614" i="1"/>
  <c r="S4613" i="1"/>
  <c r="N4613" i="1"/>
  <c r="H4613" i="1"/>
  <c r="Y4613" i="1" s="1"/>
  <c r="E4613" i="1"/>
  <c r="S4612" i="1"/>
  <c r="Y194" i="23" s="1"/>
  <c r="N4612" i="1"/>
  <c r="H4612" i="1"/>
  <c r="Y4612" i="1" s="1"/>
  <c r="E4612" i="1"/>
  <c r="S4611" i="1"/>
  <c r="N4611" i="1"/>
  <c r="H4611" i="1"/>
  <c r="Y4611" i="1" s="1"/>
  <c r="E4611" i="1"/>
  <c r="S4610" i="1"/>
  <c r="N4610" i="1"/>
  <c r="H4610" i="1"/>
  <c r="Y4610" i="1" s="1"/>
  <c r="E4610" i="1"/>
  <c r="S4609" i="1"/>
  <c r="N4609" i="1"/>
  <c r="H4609" i="1"/>
  <c r="Y4609" i="1" s="1"/>
  <c r="E4609" i="1"/>
  <c r="S4608" i="1"/>
  <c r="N4608" i="1"/>
  <c r="H4608" i="1"/>
  <c r="Y4608" i="1" s="1"/>
  <c r="E4608" i="1"/>
  <c r="S4607" i="1"/>
  <c r="N4607" i="1"/>
  <c r="H4607" i="1"/>
  <c r="Y4607" i="1" s="1"/>
  <c r="E4607" i="1"/>
  <c r="S4606" i="1"/>
  <c r="N4606" i="1"/>
  <c r="H4606" i="1"/>
  <c r="Y4606" i="1" s="1"/>
  <c r="E4606" i="1"/>
  <c r="S4605" i="1"/>
  <c r="N4605" i="1"/>
  <c r="H4605" i="1"/>
  <c r="Y4605" i="1" s="1"/>
  <c r="E4605" i="1"/>
  <c r="S4604" i="1"/>
  <c r="N4604" i="1"/>
  <c r="H4604" i="1"/>
  <c r="Y4604" i="1" s="1"/>
  <c r="E4604" i="1"/>
  <c r="S4603" i="1"/>
  <c r="N4603" i="1"/>
  <c r="H4603" i="1"/>
  <c r="Y4603" i="1" s="1"/>
  <c r="E4603" i="1"/>
  <c r="S4602" i="1"/>
  <c r="N4602" i="1"/>
  <c r="H4602" i="1"/>
  <c r="Y4602" i="1" s="1"/>
  <c r="E4602" i="1"/>
  <c r="S4601" i="1"/>
  <c r="N4601" i="1"/>
  <c r="H4601" i="1"/>
  <c r="Y4601" i="1" s="1"/>
  <c r="E4601" i="1"/>
  <c r="S4600" i="1"/>
  <c r="N4600" i="1"/>
  <c r="H4600" i="1"/>
  <c r="Y4600" i="1" s="1"/>
  <c r="E4600" i="1"/>
  <c r="S4599" i="1"/>
  <c r="N4599" i="1"/>
  <c r="H4599" i="1"/>
  <c r="Y4599" i="1" s="1"/>
  <c r="E4599" i="1"/>
  <c r="S4598" i="1"/>
  <c r="N4598" i="1"/>
  <c r="H4598" i="1"/>
  <c r="Y4598" i="1" s="1"/>
  <c r="E4598" i="1"/>
  <c r="S4597" i="1"/>
  <c r="N4597" i="1"/>
  <c r="BW68" i="13" s="1"/>
  <c r="H4597" i="1"/>
  <c r="Y4597" i="1" s="1"/>
  <c r="E4597" i="1"/>
  <c r="S4596" i="1"/>
  <c r="N4596" i="1"/>
  <c r="H4596" i="1"/>
  <c r="Y4596" i="1" s="1"/>
  <c r="E4596" i="1"/>
  <c r="S4595" i="1"/>
  <c r="N4595" i="1"/>
  <c r="H4595" i="1"/>
  <c r="Y4595" i="1" s="1"/>
  <c r="E4595" i="1"/>
  <c r="S4594" i="1"/>
  <c r="N4594" i="1"/>
  <c r="H4594" i="1"/>
  <c r="Y4594" i="1" s="1"/>
  <c r="E4594" i="1"/>
  <c r="S4593" i="1"/>
  <c r="N4593" i="1"/>
  <c r="H4593" i="1"/>
  <c r="Y4593" i="1" s="1"/>
  <c r="E4593" i="1"/>
  <c r="S4592" i="1"/>
  <c r="N4592" i="1"/>
  <c r="H4592" i="1"/>
  <c r="Y4592" i="1" s="1"/>
  <c r="E4592" i="1"/>
  <c r="S4591" i="1"/>
  <c r="N4591" i="1"/>
  <c r="H4591" i="1"/>
  <c r="Y4591" i="1" s="1"/>
  <c r="E4591" i="1"/>
  <c r="S4590" i="1"/>
  <c r="N4590" i="1"/>
  <c r="H4590" i="1"/>
  <c r="Y4590" i="1" s="1"/>
  <c r="E4590" i="1"/>
  <c r="S4589" i="1"/>
  <c r="N4589" i="1"/>
  <c r="H4589" i="1"/>
  <c r="Y4589" i="1" s="1"/>
  <c r="E4589" i="1"/>
  <c r="S4588" i="1"/>
  <c r="N4588" i="1"/>
  <c r="H4588" i="1"/>
  <c r="Y4588" i="1" s="1"/>
  <c r="E4588" i="1"/>
  <c r="S4587" i="1"/>
  <c r="N4587" i="1"/>
  <c r="H4587" i="1"/>
  <c r="Y4587" i="1" s="1"/>
  <c r="E4587" i="1"/>
  <c r="S4586" i="1"/>
  <c r="N4586" i="1"/>
  <c r="H4586" i="1"/>
  <c r="Y4586" i="1" s="1"/>
  <c r="E4586" i="1"/>
  <c r="S4585" i="1"/>
  <c r="N4585" i="1"/>
  <c r="H4585" i="1"/>
  <c r="Y4585" i="1" s="1"/>
  <c r="E4585" i="1"/>
  <c r="S4584" i="1"/>
  <c r="N4584" i="1"/>
  <c r="H4584" i="1"/>
  <c r="Y4584" i="1" s="1"/>
  <c r="E4584" i="1"/>
  <c r="S4583" i="1"/>
  <c r="N4583" i="1"/>
  <c r="H4583" i="1"/>
  <c r="Y4583" i="1" s="1"/>
  <c r="E4583" i="1"/>
  <c r="S4582" i="1"/>
  <c r="N4582" i="1"/>
  <c r="H4582" i="1"/>
  <c r="Y4582" i="1" s="1"/>
  <c r="E4582" i="1"/>
  <c r="S4581" i="1"/>
  <c r="N4581" i="1"/>
  <c r="H4581" i="1"/>
  <c r="Y4581" i="1" s="1"/>
  <c r="E4581" i="1"/>
  <c r="S4580" i="1"/>
  <c r="N4580" i="1"/>
  <c r="H4580" i="1"/>
  <c r="Y4580" i="1" s="1"/>
  <c r="E4580" i="1"/>
  <c r="S4579" i="1"/>
  <c r="N4579" i="1"/>
  <c r="H4579" i="1"/>
  <c r="Y4579" i="1" s="1"/>
  <c r="E4579" i="1"/>
  <c r="S4578" i="1"/>
  <c r="N4578" i="1"/>
  <c r="H4578" i="1"/>
  <c r="Y4578" i="1" s="1"/>
  <c r="E4578" i="1"/>
  <c r="S4577" i="1"/>
  <c r="N4577" i="1"/>
  <c r="H4577" i="1"/>
  <c r="Y4577" i="1" s="1"/>
  <c r="E4577" i="1"/>
  <c r="S4576" i="1"/>
  <c r="N4576" i="1"/>
  <c r="H4576" i="1"/>
  <c r="Y4576" i="1" s="1"/>
  <c r="E4576" i="1"/>
  <c r="S4575" i="1"/>
  <c r="N4575" i="1"/>
  <c r="H4575" i="1"/>
  <c r="Y4575" i="1" s="1"/>
  <c r="E4575" i="1"/>
  <c r="S4574" i="1"/>
  <c r="N4574" i="1"/>
  <c r="H4574" i="1"/>
  <c r="Y4574" i="1" s="1"/>
  <c r="E4574" i="1"/>
  <c r="S4573" i="1"/>
  <c r="N4573" i="1"/>
  <c r="H4573" i="1"/>
  <c r="Y4573" i="1" s="1"/>
  <c r="E4573" i="1"/>
  <c r="S4572" i="1"/>
  <c r="N4572" i="1"/>
  <c r="H4572" i="1"/>
  <c r="Y4572" i="1" s="1"/>
  <c r="E4572" i="1"/>
  <c r="S4571" i="1"/>
  <c r="N4571" i="1"/>
  <c r="H4571" i="1"/>
  <c r="Y4571" i="1" s="1"/>
  <c r="E4571" i="1"/>
  <c r="S4570" i="1"/>
  <c r="N4570" i="1"/>
  <c r="H4570" i="1"/>
  <c r="Y4570" i="1" s="1"/>
  <c r="E4570" i="1"/>
  <c r="S4569" i="1"/>
  <c r="N4569" i="1"/>
  <c r="H4569" i="1"/>
  <c r="Y4569" i="1" s="1"/>
  <c r="E4569" i="1"/>
  <c r="S4568" i="1"/>
  <c r="N4568" i="1"/>
  <c r="H4568" i="1"/>
  <c r="Y4568" i="1" s="1"/>
  <c r="E4568" i="1"/>
  <c r="S4567" i="1"/>
  <c r="N4567" i="1"/>
  <c r="H4567" i="1"/>
  <c r="Y4567" i="1" s="1"/>
  <c r="E4567" i="1"/>
  <c r="S4566" i="1"/>
  <c r="N4566" i="1"/>
  <c r="H4566" i="1"/>
  <c r="Y4566" i="1" s="1"/>
  <c r="E4566" i="1"/>
  <c r="S4565" i="1"/>
  <c r="N4565" i="1"/>
  <c r="H4565" i="1"/>
  <c r="Y4565" i="1" s="1"/>
  <c r="E4565" i="1"/>
  <c r="S4564" i="1"/>
  <c r="N4564" i="1"/>
  <c r="H4564" i="1"/>
  <c r="Y4564" i="1" s="1"/>
  <c r="E4564" i="1"/>
  <c r="S4563" i="1"/>
  <c r="N4563" i="1"/>
  <c r="H4563" i="1"/>
  <c r="Y4563" i="1" s="1"/>
  <c r="E4563" i="1"/>
  <c r="S4562" i="1"/>
  <c r="N4562" i="1"/>
  <c r="H4562" i="1"/>
  <c r="Y4562" i="1" s="1"/>
  <c r="E4562" i="1"/>
  <c r="S4561" i="1"/>
  <c r="N4561" i="1"/>
  <c r="H4561" i="1"/>
  <c r="Y4561" i="1" s="1"/>
  <c r="E4561" i="1"/>
  <c r="S4560" i="1"/>
  <c r="N4560" i="1"/>
  <c r="H4560" i="1"/>
  <c r="Y4560" i="1" s="1"/>
  <c r="E4560" i="1"/>
  <c r="S4559" i="1"/>
  <c r="N4559" i="1"/>
  <c r="H4559" i="1"/>
  <c r="Y4559" i="1" s="1"/>
  <c r="E4559" i="1"/>
  <c r="S4558" i="1"/>
  <c r="N4558" i="1"/>
  <c r="H4558" i="1"/>
  <c r="Y4558" i="1" s="1"/>
  <c r="E4558" i="1"/>
  <c r="S4557" i="1"/>
  <c r="N4557" i="1"/>
  <c r="H4557" i="1"/>
  <c r="Y4557" i="1" s="1"/>
  <c r="E4557" i="1"/>
  <c r="S4556" i="1"/>
  <c r="N4556" i="1"/>
  <c r="H4556" i="1"/>
  <c r="Y4556" i="1" s="1"/>
  <c r="E4556" i="1"/>
  <c r="S4555" i="1"/>
  <c r="N4555" i="1"/>
  <c r="H4555" i="1"/>
  <c r="Y4555" i="1" s="1"/>
  <c r="E4555" i="1"/>
  <c r="S4554" i="1"/>
  <c r="N4554" i="1"/>
  <c r="H4554" i="1"/>
  <c r="Y4554" i="1" s="1"/>
  <c r="E4554" i="1"/>
  <c r="S4553" i="1"/>
  <c r="N4553" i="1"/>
  <c r="H4553" i="1"/>
  <c r="Y4553" i="1" s="1"/>
  <c r="E4553" i="1"/>
  <c r="S4552" i="1"/>
  <c r="N4552" i="1"/>
  <c r="H4552" i="1"/>
  <c r="Y4552" i="1" s="1"/>
  <c r="E4552" i="1"/>
  <c r="S4551" i="1"/>
  <c r="N4551" i="1"/>
  <c r="H4551" i="1"/>
  <c r="Y4551" i="1" s="1"/>
  <c r="E4551" i="1"/>
  <c r="S4550" i="1"/>
  <c r="N4550" i="1"/>
  <c r="H4550" i="1"/>
  <c r="Y4550" i="1" s="1"/>
  <c r="E4550" i="1"/>
  <c r="S4549" i="1"/>
  <c r="N4549" i="1"/>
  <c r="H4549" i="1"/>
  <c r="Y4549" i="1" s="1"/>
  <c r="E4549" i="1"/>
  <c r="S4548" i="1"/>
  <c r="N4548" i="1"/>
  <c r="H4548" i="1"/>
  <c r="Y4548" i="1" s="1"/>
  <c r="E4548" i="1"/>
  <c r="S4547" i="1"/>
  <c r="N4547" i="1"/>
  <c r="H4547" i="1"/>
  <c r="Y4547" i="1" s="1"/>
  <c r="E4547" i="1"/>
  <c r="S4546" i="1"/>
  <c r="N4546" i="1"/>
  <c r="H4546" i="1"/>
  <c r="Y4546" i="1" s="1"/>
  <c r="E4546" i="1"/>
  <c r="S4545" i="1"/>
  <c r="N4545" i="1"/>
  <c r="H4545" i="1"/>
  <c r="Y4545" i="1" s="1"/>
  <c r="E4545" i="1"/>
  <c r="S4544" i="1"/>
  <c r="N4544" i="1"/>
  <c r="H4544" i="1"/>
  <c r="Y4544" i="1" s="1"/>
  <c r="E4544" i="1"/>
  <c r="S4543" i="1"/>
  <c r="N4543" i="1"/>
  <c r="H4543" i="1"/>
  <c r="Y4543" i="1" s="1"/>
  <c r="E4543" i="1"/>
  <c r="S4542" i="1"/>
  <c r="N4542" i="1"/>
  <c r="H4542" i="1"/>
  <c r="Y4542" i="1" s="1"/>
  <c r="E4542" i="1"/>
  <c r="S4541" i="1"/>
  <c r="N4541" i="1"/>
  <c r="H4541" i="1"/>
  <c r="Y4541" i="1" s="1"/>
  <c r="E4541" i="1"/>
  <c r="S4540" i="1"/>
  <c r="N4540" i="1"/>
  <c r="H4540" i="1"/>
  <c r="Y4540" i="1" s="1"/>
  <c r="E4540" i="1"/>
  <c r="S4539" i="1"/>
  <c r="N4539" i="1"/>
  <c r="H4539" i="1"/>
  <c r="Y4539" i="1" s="1"/>
  <c r="E4539" i="1"/>
  <c r="S4538" i="1"/>
  <c r="N4538" i="1"/>
  <c r="H4538" i="1"/>
  <c r="Y4538" i="1" s="1"/>
  <c r="E4538" i="1"/>
  <c r="S4537" i="1"/>
  <c r="N4537" i="1"/>
  <c r="H4537" i="1"/>
  <c r="Y4537" i="1" s="1"/>
  <c r="E4537" i="1"/>
  <c r="S4536" i="1"/>
  <c r="N4536" i="1"/>
  <c r="H4536" i="1"/>
  <c r="Y4536" i="1" s="1"/>
  <c r="E4536" i="1"/>
  <c r="S4535" i="1"/>
  <c r="N4535" i="1"/>
  <c r="H4535" i="1"/>
  <c r="Y4535" i="1" s="1"/>
  <c r="E4535" i="1"/>
  <c r="S4534" i="1"/>
  <c r="N4534" i="1"/>
  <c r="H4534" i="1"/>
  <c r="Y4534" i="1" s="1"/>
  <c r="E4534" i="1"/>
  <c r="S4533" i="1"/>
  <c r="N4533" i="1"/>
  <c r="H4533" i="1"/>
  <c r="Y4533" i="1" s="1"/>
  <c r="E4533" i="1"/>
  <c r="S4532" i="1"/>
  <c r="N4532" i="1"/>
  <c r="H4532" i="1"/>
  <c r="Y4532" i="1" s="1"/>
  <c r="E4532" i="1"/>
  <c r="S4531" i="1"/>
  <c r="N4531" i="1"/>
  <c r="H4531" i="1"/>
  <c r="Y4531" i="1" s="1"/>
  <c r="E4531" i="1"/>
  <c r="S4530" i="1"/>
  <c r="N4530" i="1"/>
  <c r="H4530" i="1"/>
  <c r="Y4530" i="1" s="1"/>
  <c r="E4530" i="1"/>
  <c r="S4529" i="1"/>
  <c r="N4529" i="1"/>
  <c r="H4529" i="1"/>
  <c r="Y4529" i="1" s="1"/>
  <c r="E4529" i="1"/>
  <c r="S4528" i="1"/>
  <c r="N4528" i="1"/>
  <c r="H4528" i="1"/>
  <c r="Y4528" i="1" s="1"/>
  <c r="E4528" i="1"/>
  <c r="S4527" i="1"/>
  <c r="N4527" i="1"/>
  <c r="H4527" i="1"/>
  <c r="Y4527" i="1" s="1"/>
  <c r="E4527" i="1"/>
  <c r="S4526" i="1"/>
  <c r="N4526" i="1"/>
  <c r="H4526" i="1"/>
  <c r="Y4526" i="1" s="1"/>
  <c r="E4526" i="1"/>
  <c r="S4525" i="1"/>
  <c r="N4525" i="1"/>
  <c r="H4525" i="1"/>
  <c r="Y4525" i="1" s="1"/>
  <c r="E4525" i="1"/>
  <c r="S4524" i="1"/>
  <c r="N4524" i="1"/>
  <c r="H4524" i="1"/>
  <c r="Y4524" i="1" s="1"/>
  <c r="E4524" i="1"/>
  <c r="S4523" i="1"/>
  <c r="N4523" i="1"/>
  <c r="H4523" i="1"/>
  <c r="Y4523" i="1" s="1"/>
  <c r="E4523" i="1"/>
  <c r="S4522" i="1"/>
  <c r="N4522" i="1"/>
  <c r="H4522" i="1"/>
  <c r="Y4522" i="1" s="1"/>
  <c r="E4522" i="1"/>
  <c r="S4521" i="1"/>
  <c r="N4521" i="1"/>
  <c r="H4521" i="1"/>
  <c r="Y4521" i="1" s="1"/>
  <c r="E4521" i="1"/>
  <c r="S4520" i="1"/>
  <c r="N4520" i="1"/>
  <c r="H4520" i="1"/>
  <c r="Y4520" i="1" s="1"/>
  <c r="E4520" i="1"/>
  <c r="S4519" i="1"/>
  <c r="N4519" i="1"/>
  <c r="H4519" i="1"/>
  <c r="Y4519" i="1" s="1"/>
  <c r="E4519" i="1"/>
  <c r="S4518" i="1"/>
  <c r="Y669" i="23" s="1"/>
  <c r="N4518" i="1"/>
  <c r="H4518" i="1"/>
  <c r="Y4518" i="1" s="1"/>
  <c r="E4518" i="1"/>
  <c r="S4517" i="1"/>
  <c r="N4517" i="1"/>
  <c r="H4517" i="1"/>
  <c r="Y4517" i="1" s="1"/>
  <c r="E4517" i="1"/>
  <c r="S4516" i="1"/>
  <c r="N4516" i="1"/>
  <c r="H4516" i="1"/>
  <c r="Y4516" i="1" s="1"/>
  <c r="E4516" i="1"/>
  <c r="S4515" i="1"/>
  <c r="N4515" i="1"/>
  <c r="H4515" i="1"/>
  <c r="Y4515" i="1" s="1"/>
  <c r="E4515" i="1"/>
  <c r="S4514" i="1"/>
  <c r="Y408" i="23" s="1"/>
  <c r="N4514" i="1"/>
  <c r="H4514" i="1"/>
  <c r="Y4514" i="1" s="1"/>
  <c r="E4514" i="1"/>
  <c r="S4513" i="1"/>
  <c r="N4513" i="1"/>
  <c r="H4513" i="1"/>
  <c r="Y4513" i="1" s="1"/>
  <c r="E4513" i="1"/>
  <c r="S4512" i="1"/>
  <c r="N4512" i="1"/>
  <c r="H4512" i="1"/>
  <c r="Y4512" i="1" s="1"/>
  <c r="E4512" i="1"/>
  <c r="S4511" i="1"/>
  <c r="N4511" i="1"/>
  <c r="H4511" i="1"/>
  <c r="Y4511" i="1" s="1"/>
  <c r="E4511" i="1"/>
  <c r="S4510" i="1"/>
  <c r="Y70" i="23" s="1"/>
  <c r="N4510" i="1"/>
  <c r="H4510" i="1"/>
  <c r="Y4510" i="1" s="1"/>
  <c r="E4510" i="1"/>
  <c r="S4509" i="1"/>
  <c r="N4509" i="1"/>
  <c r="H4509" i="1"/>
  <c r="Y4509" i="1" s="1"/>
  <c r="E4509" i="1"/>
  <c r="S4508" i="1"/>
  <c r="N4508" i="1"/>
  <c r="H4508" i="1"/>
  <c r="Y4508" i="1" s="1"/>
  <c r="E4508" i="1"/>
  <c r="S4507" i="1"/>
  <c r="N4507" i="1"/>
  <c r="H4507" i="1"/>
  <c r="Y4507" i="1" s="1"/>
  <c r="E4507" i="1"/>
  <c r="S4506" i="1"/>
  <c r="Y206" i="23" s="1"/>
  <c r="N4506" i="1"/>
  <c r="H4506" i="1"/>
  <c r="Y4506" i="1" s="1"/>
  <c r="E4506" i="1"/>
  <c r="S4505" i="1"/>
  <c r="N4505" i="1"/>
  <c r="H4505" i="1"/>
  <c r="Y4505" i="1" s="1"/>
  <c r="E4505" i="1"/>
  <c r="S4504" i="1"/>
  <c r="N4504" i="1"/>
  <c r="H4504" i="1"/>
  <c r="Y4504" i="1" s="1"/>
  <c r="E4504" i="1"/>
  <c r="S4503" i="1"/>
  <c r="N4503" i="1"/>
  <c r="H4503" i="1"/>
  <c r="Y4503" i="1" s="1"/>
  <c r="E4503" i="1"/>
  <c r="S4502" i="1"/>
  <c r="Y652" i="23" s="1"/>
  <c r="N4502" i="1"/>
  <c r="H4502" i="1"/>
  <c r="Y4502" i="1" s="1"/>
  <c r="E4502" i="1"/>
  <c r="S4501" i="1"/>
  <c r="N4501" i="1"/>
  <c r="H4501" i="1"/>
  <c r="Y4501" i="1" s="1"/>
  <c r="E4501" i="1"/>
  <c r="S4500" i="1"/>
  <c r="N4500" i="1"/>
  <c r="H4500" i="1"/>
  <c r="Y4500" i="1" s="1"/>
  <c r="E4500" i="1"/>
  <c r="S4499" i="1"/>
  <c r="Y389" i="23" s="1"/>
  <c r="N4499" i="1"/>
  <c r="H4499" i="1"/>
  <c r="Y4499" i="1" s="1"/>
  <c r="E4499" i="1"/>
  <c r="S4498" i="1"/>
  <c r="N4498" i="1"/>
  <c r="H4498" i="1"/>
  <c r="Y4498" i="1" s="1"/>
  <c r="E4498" i="1"/>
  <c r="S4497" i="1"/>
  <c r="N4497" i="1"/>
  <c r="H4497" i="1"/>
  <c r="Y4497" i="1" s="1"/>
  <c r="E4497" i="1"/>
  <c r="S4496" i="1"/>
  <c r="N4496" i="1"/>
  <c r="H4496" i="1"/>
  <c r="Y4496" i="1" s="1"/>
  <c r="E4496" i="1"/>
  <c r="S4495" i="1"/>
  <c r="N4495" i="1"/>
  <c r="H4495" i="1"/>
  <c r="Y4495" i="1" s="1"/>
  <c r="E4495" i="1"/>
  <c r="S4494" i="1"/>
  <c r="N4494" i="1"/>
  <c r="H4494" i="1"/>
  <c r="Y4494" i="1" s="1"/>
  <c r="E4494" i="1"/>
  <c r="S4493" i="1"/>
  <c r="N4493" i="1"/>
  <c r="H4493" i="1"/>
  <c r="Y4493" i="1" s="1"/>
  <c r="E4493" i="1"/>
  <c r="S4492" i="1"/>
  <c r="N4492" i="1"/>
  <c r="H4492" i="1"/>
  <c r="Y4492" i="1" s="1"/>
  <c r="E4492" i="1"/>
  <c r="S4491" i="1"/>
  <c r="N4491" i="1"/>
  <c r="H4491" i="1"/>
  <c r="Y4491" i="1" s="1"/>
  <c r="E4491" i="1"/>
  <c r="S4490" i="1"/>
  <c r="N4490" i="1"/>
  <c r="H4490" i="1"/>
  <c r="Y4490" i="1" s="1"/>
  <c r="E4490" i="1"/>
  <c r="S4489" i="1"/>
  <c r="N4489" i="1"/>
  <c r="H4489" i="1"/>
  <c r="Y4489" i="1" s="1"/>
  <c r="E4489" i="1"/>
  <c r="S4488" i="1"/>
  <c r="Y168" i="23" s="1"/>
  <c r="N4488" i="1"/>
  <c r="H4488" i="1"/>
  <c r="Y4488" i="1" s="1"/>
  <c r="E4488" i="1"/>
  <c r="S4487" i="1"/>
  <c r="N4487" i="1"/>
  <c r="H4487" i="1"/>
  <c r="Y4487" i="1" s="1"/>
  <c r="E4487" i="1"/>
  <c r="S4486" i="1"/>
  <c r="N4486" i="1"/>
  <c r="H4486" i="1"/>
  <c r="Y4486" i="1" s="1"/>
  <c r="E4486" i="1"/>
  <c r="S4485" i="1"/>
  <c r="N4485" i="1"/>
  <c r="H4485" i="1"/>
  <c r="Y4485" i="1" s="1"/>
  <c r="E4485" i="1"/>
  <c r="S4484" i="1"/>
  <c r="Y911" i="23" s="1"/>
  <c r="N4484" i="1"/>
  <c r="H4484" i="1"/>
  <c r="Y4484" i="1" s="1"/>
  <c r="E4484" i="1"/>
  <c r="S4483" i="1"/>
  <c r="N4483" i="1"/>
  <c r="H4483" i="1"/>
  <c r="Y4483" i="1" s="1"/>
  <c r="E4483" i="1"/>
  <c r="S4482" i="1"/>
  <c r="N4482" i="1"/>
  <c r="H4482" i="1"/>
  <c r="Y4482" i="1" s="1"/>
  <c r="E4482" i="1"/>
  <c r="S4481" i="1"/>
  <c r="Y382" i="23" s="1"/>
  <c r="N4481" i="1"/>
  <c r="H4481" i="1"/>
  <c r="Y4481" i="1" s="1"/>
  <c r="E4481" i="1"/>
  <c r="S4480" i="1"/>
  <c r="N4480" i="1"/>
  <c r="H4480" i="1"/>
  <c r="Y4480" i="1" s="1"/>
  <c r="E4480" i="1"/>
  <c r="S4479" i="1"/>
  <c r="N4479" i="1"/>
  <c r="H4479" i="1"/>
  <c r="Y4479" i="1" s="1"/>
  <c r="E4479" i="1"/>
  <c r="S4478" i="1"/>
  <c r="Y637" i="23" s="1"/>
  <c r="N4478" i="1"/>
  <c r="H4478" i="1"/>
  <c r="Y4478" i="1" s="1"/>
  <c r="E4478" i="1"/>
  <c r="S4477" i="1"/>
  <c r="Y596" i="23" s="1"/>
  <c r="N4477" i="1"/>
  <c r="H4477" i="1"/>
  <c r="Y4477" i="1" s="1"/>
  <c r="E4477" i="1"/>
  <c r="S4476" i="1"/>
  <c r="N4476" i="1"/>
  <c r="H4476" i="1"/>
  <c r="Y4476" i="1" s="1"/>
  <c r="E4476" i="1"/>
  <c r="S4475" i="1"/>
  <c r="N4475" i="1"/>
  <c r="H4475" i="1"/>
  <c r="Y4475" i="1" s="1"/>
  <c r="E4475" i="1"/>
  <c r="S4474" i="1"/>
  <c r="N4474" i="1"/>
  <c r="H4474" i="1"/>
  <c r="Y4474" i="1" s="1"/>
  <c r="E4474" i="1"/>
  <c r="S4473" i="1"/>
  <c r="N4473" i="1"/>
  <c r="H4473" i="1"/>
  <c r="Y4473" i="1" s="1"/>
  <c r="E4473" i="1"/>
  <c r="S4472" i="1"/>
  <c r="Y363" i="23" s="1"/>
  <c r="N4472" i="1"/>
  <c r="H4472" i="1"/>
  <c r="Y4472" i="1" s="1"/>
  <c r="E4472" i="1"/>
  <c r="S4471" i="1"/>
  <c r="N4471" i="1"/>
  <c r="H4471" i="1"/>
  <c r="Y4471" i="1" s="1"/>
  <c r="E4471" i="1"/>
  <c r="S4470" i="1"/>
  <c r="N4470" i="1"/>
  <c r="H4470" i="1"/>
  <c r="Y4470" i="1" s="1"/>
  <c r="E4470" i="1"/>
  <c r="S4469" i="1"/>
  <c r="N4469" i="1"/>
  <c r="H4469" i="1"/>
  <c r="Y4469" i="1" s="1"/>
  <c r="E4469" i="1"/>
  <c r="S4468" i="1"/>
  <c r="N4468" i="1"/>
  <c r="H4468" i="1"/>
  <c r="Y4468" i="1" s="1"/>
  <c r="E4468" i="1"/>
  <c r="S4467" i="1"/>
  <c r="Y971" i="23" s="1"/>
  <c r="N4467" i="1"/>
  <c r="H4467" i="1"/>
  <c r="Y4467" i="1" s="1"/>
  <c r="E4467" i="1"/>
  <c r="S4466" i="1"/>
  <c r="N4466" i="1"/>
  <c r="H4466" i="1"/>
  <c r="Y4466" i="1" s="1"/>
  <c r="E4466" i="1"/>
  <c r="S4465" i="1"/>
  <c r="N4465" i="1"/>
  <c r="H4465" i="1"/>
  <c r="Y4465" i="1" s="1"/>
  <c r="E4465" i="1"/>
  <c r="S4464" i="1"/>
  <c r="Y99" i="23" s="1"/>
  <c r="N4464" i="1"/>
  <c r="H4464" i="1"/>
  <c r="Y4464" i="1" s="1"/>
  <c r="E4464" i="1"/>
  <c r="S4463" i="1"/>
  <c r="N4463" i="1"/>
  <c r="H4463" i="1"/>
  <c r="Y4463" i="1" s="1"/>
  <c r="E4463" i="1"/>
  <c r="S4462" i="1"/>
  <c r="N4462" i="1"/>
  <c r="H4462" i="1"/>
  <c r="Y4462" i="1" s="1"/>
  <c r="E4462" i="1"/>
  <c r="S4461" i="1"/>
  <c r="Y554" i="23" s="1"/>
  <c r="N4461" i="1"/>
  <c r="H4461" i="1"/>
  <c r="Y4461" i="1" s="1"/>
  <c r="E4461" i="1"/>
  <c r="S4460" i="1"/>
  <c r="N4460" i="1"/>
  <c r="H4460" i="1"/>
  <c r="Y4460" i="1" s="1"/>
  <c r="E4460" i="1"/>
  <c r="S4459" i="1"/>
  <c r="Y380" i="23" s="1"/>
  <c r="N4459" i="1"/>
  <c r="H4459" i="1"/>
  <c r="Y4459" i="1" s="1"/>
  <c r="E4459" i="1"/>
  <c r="S4458" i="1"/>
  <c r="N4458" i="1"/>
  <c r="H4458" i="1"/>
  <c r="Y4458" i="1" s="1"/>
  <c r="E4458" i="1"/>
  <c r="S4457" i="1"/>
  <c r="N4457" i="1"/>
  <c r="H4457" i="1"/>
  <c r="Y4457" i="1" s="1"/>
  <c r="E4457" i="1"/>
  <c r="S4456" i="1"/>
  <c r="Y472" i="23" s="1"/>
  <c r="N4456" i="1"/>
  <c r="H4456" i="1"/>
  <c r="Y4456" i="1" s="1"/>
  <c r="E4456" i="1"/>
  <c r="S4455" i="1"/>
  <c r="N4455" i="1"/>
  <c r="H4455" i="1"/>
  <c r="Y4455" i="1" s="1"/>
  <c r="E4455" i="1"/>
  <c r="S4454" i="1"/>
  <c r="Y700" i="23" s="1"/>
  <c r="N4454" i="1"/>
  <c r="H4454" i="1"/>
  <c r="Y4454" i="1" s="1"/>
  <c r="E4454" i="1"/>
  <c r="S4453" i="1"/>
  <c r="Y303" i="23" s="1"/>
  <c r="N4453" i="1"/>
  <c r="H4453" i="1"/>
  <c r="Y4453" i="1" s="1"/>
  <c r="E4453" i="1"/>
  <c r="S4452" i="1"/>
  <c r="Y712" i="23" s="1"/>
  <c r="N4452" i="1"/>
  <c r="H4452" i="1"/>
  <c r="Y4452" i="1" s="1"/>
  <c r="E4452" i="1"/>
  <c r="S4451" i="1"/>
  <c r="Y212" i="23" s="1"/>
  <c r="N4451" i="1"/>
  <c r="H4451" i="1"/>
  <c r="Y4451" i="1" s="1"/>
  <c r="E4451" i="1"/>
  <c r="S4450" i="1"/>
  <c r="Y663" i="23" s="1"/>
  <c r="N4450" i="1"/>
  <c r="H4450" i="1"/>
  <c r="Y4450" i="1" s="1"/>
  <c r="E4450" i="1"/>
  <c r="S4449" i="1"/>
  <c r="Y266" i="23" s="1"/>
  <c r="N4449" i="1"/>
  <c r="H4449" i="1"/>
  <c r="Y4449" i="1" s="1"/>
  <c r="E4449" i="1"/>
  <c r="S4448" i="1"/>
  <c r="Y230" i="23" s="1"/>
  <c r="N4448" i="1"/>
  <c r="H4448" i="1"/>
  <c r="Y4448" i="1" s="1"/>
  <c r="E4448" i="1"/>
  <c r="S4447" i="1"/>
  <c r="N4447" i="1"/>
  <c r="H4447" i="1"/>
  <c r="Y4447" i="1" s="1"/>
  <c r="E4447" i="1"/>
  <c r="S4446" i="1"/>
  <c r="Y204" i="23" s="1"/>
  <c r="N4446" i="1"/>
  <c r="H4446" i="1"/>
  <c r="Y4446" i="1" s="1"/>
  <c r="E4446" i="1"/>
  <c r="S4445" i="1"/>
  <c r="N4445" i="1"/>
  <c r="H4445" i="1"/>
  <c r="Y4445" i="1" s="1"/>
  <c r="E4445" i="1"/>
  <c r="S4444" i="1"/>
  <c r="Y737" i="23" s="1"/>
  <c r="N4444" i="1"/>
  <c r="H4444" i="1"/>
  <c r="Y4444" i="1" s="1"/>
  <c r="E4444" i="1"/>
  <c r="S4443" i="1"/>
  <c r="Y921" i="23" s="1"/>
  <c r="N4443" i="1"/>
  <c r="H4443" i="1"/>
  <c r="Y4443" i="1" s="1"/>
  <c r="E4443" i="1"/>
  <c r="S4442" i="1"/>
  <c r="Y619" i="23" s="1"/>
  <c r="N4442" i="1"/>
  <c r="H4442" i="1"/>
  <c r="Y4442" i="1" s="1"/>
  <c r="E4442" i="1"/>
  <c r="S4441" i="1"/>
  <c r="N4441" i="1"/>
  <c r="H4441" i="1"/>
  <c r="Y4441" i="1" s="1"/>
  <c r="E4441" i="1"/>
  <c r="S4440" i="1"/>
  <c r="N4440" i="1"/>
  <c r="H4440" i="1"/>
  <c r="Y4440" i="1" s="1"/>
  <c r="E4440" i="1"/>
  <c r="S4439" i="1"/>
  <c r="N4439" i="1"/>
  <c r="H4439" i="1"/>
  <c r="Y4439" i="1" s="1"/>
  <c r="E4439" i="1"/>
  <c r="S4438" i="1"/>
  <c r="N4438" i="1"/>
  <c r="H4438" i="1"/>
  <c r="Y4438" i="1" s="1"/>
  <c r="E4438" i="1"/>
  <c r="S4437" i="1"/>
  <c r="N4437" i="1"/>
  <c r="H4437" i="1"/>
  <c r="Y4437" i="1" s="1"/>
  <c r="E4437" i="1"/>
  <c r="S4436" i="1"/>
  <c r="Y633" i="23" s="1"/>
  <c r="N4436" i="1"/>
  <c r="H4436" i="1"/>
  <c r="Y4436" i="1" s="1"/>
  <c r="E4436" i="1"/>
  <c r="S4435" i="1"/>
  <c r="Y486" i="23" s="1"/>
  <c r="N4435" i="1"/>
  <c r="H4435" i="1"/>
  <c r="Y4435" i="1" s="1"/>
  <c r="E4435" i="1"/>
  <c r="S4434" i="1"/>
  <c r="Y591" i="23" s="1"/>
  <c r="N4434" i="1"/>
  <c r="H4434" i="1"/>
  <c r="Y4434" i="1" s="1"/>
  <c r="E4434" i="1"/>
  <c r="S4433" i="1"/>
  <c r="Y455" i="23" s="1"/>
  <c r="N4433" i="1"/>
  <c r="H4433" i="1"/>
  <c r="Y4433" i="1" s="1"/>
  <c r="E4433" i="1"/>
  <c r="S4432" i="1"/>
  <c r="Y318" i="23" s="1"/>
  <c r="N4432" i="1"/>
  <c r="H4432" i="1"/>
  <c r="Y4432" i="1" s="1"/>
  <c r="E4432" i="1"/>
  <c r="S4431" i="1"/>
  <c r="Y537" i="23" s="1"/>
  <c r="N4431" i="1"/>
  <c r="H4431" i="1"/>
  <c r="Y4431" i="1" s="1"/>
  <c r="E4431" i="1"/>
  <c r="S4430" i="1"/>
  <c r="N4430" i="1"/>
  <c r="H4430" i="1"/>
  <c r="Y4430" i="1" s="1"/>
  <c r="E4430" i="1"/>
  <c r="S4429" i="1"/>
  <c r="N4429" i="1"/>
  <c r="H4429" i="1"/>
  <c r="Y4429" i="1" s="1"/>
  <c r="E4429" i="1"/>
  <c r="S4428" i="1"/>
  <c r="Y53" i="23" s="1"/>
  <c r="N4428" i="1"/>
  <c r="H4428" i="1"/>
  <c r="Y4428" i="1" s="1"/>
  <c r="E4428" i="1"/>
  <c r="S4427" i="1"/>
  <c r="Y912" i="23" s="1"/>
  <c r="N4427" i="1"/>
  <c r="H4427" i="1"/>
  <c r="Y4427" i="1" s="1"/>
  <c r="E4427" i="1"/>
  <c r="S4426" i="1"/>
  <c r="Y942" i="23" s="1"/>
  <c r="N4426" i="1"/>
  <c r="H4426" i="1"/>
  <c r="Y4426" i="1" s="1"/>
  <c r="E4426" i="1"/>
  <c r="S4425" i="1"/>
  <c r="N4425" i="1"/>
  <c r="H4425" i="1"/>
  <c r="Y4425" i="1" s="1"/>
  <c r="E4425" i="1"/>
  <c r="S4424" i="1"/>
  <c r="N4424" i="1"/>
  <c r="H4424" i="1"/>
  <c r="Y4424" i="1" s="1"/>
  <c r="E4424" i="1"/>
  <c r="S4423" i="1"/>
  <c r="Y372" i="23" s="1"/>
  <c r="N4423" i="1"/>
  <c r="H4423" i="1"/>
  <c r="Y4423" i="1" s="1"/>
  <c r="E4423" i="1"/>
  <c r="S4422" i="1"/>
  <c r="Y967" i="23" s="1"/>
  <c r="N4422" i="1"/>
  <c r="H4422" i="1"/>
  <c r="Y4422" i="1" s="1"/>
  <c r="E4422" i="1"/>
  <c r="S4421" i="1"/>
  <c r="Y542" i="23" s="1"/>
  <c r="N4421" i="1"/>
  <c r="H4421" i="1"/>
  <c r="Y4421" i="1" s="1"/>
  <c r="E4421" i="1"/>
  <c r="S4420" i="1"/>
  <c r="N4420" i="1"/>
  <c r="H4420" i="1"/>
  <c r="Y4420" i="1" s="1"/>
  <c r="E4420" i="1"/>
  <c r="S4419" i="1"/>
  <c r="Y235" i="23" s="1"/>
  <c r="N4419" i="1"/>
  <c r="H4419" i="1"/>
  <c r="Y4419" i="1" s="1"/>
  <c r="E4419" i="1"/>
  <c r="S4418" i="1"/>
  <c r="Y294" i="23" s="1"/>
  <c r="N4418" i="1"/>
  <c r="H4418" i="1"/>
  <c r="Y4418" i="1" s="1"/>
  <c r="E4418" i="1"/>
  <c r="S4417" i="1"/>
  <c r="N4417" i="1"/>
  <c r="H4417" i="1"/>
  <c r="Y4417" i="1" s="1"/>
  <c r="E4417" i="1"/>
  <c r="S4416" i="1"/>
  <c r="Y897" i="23" s="1"/>
  <c r="N4416" i="1"/>
  <c r="H4416" i="1"/>
  <c r="Y4416" i="1" s="1"/>
  <c r="E4416" i="1"/>
  <c r="S4415" i="1"/>
  <c r="N4415" i="1"/>
  <c r="H4415" i="1"/>
  <c r="Y4415" i="1" s="1"/>
  <c r="E4415" i="1"/>
  <c r="S4414" i="1"/>
  <c r="Y963" i="23" s="1"/>
  <c r="N4414" i="1"/>
  <c r="H4414" i="1"/>
  <c r="Y4414" i="1" s="1"/>
  <c r="E4414" i="1"/>
  <c r="S4413" i="1"/>
  <c r="N4413" i="1"/>
  <c r="H4413" i="1"/>
  <c r="Y4413" i="1" s="1"/>
  <c r="E4413" i="1"/>
  <c r="S4412" i="1"/>
  <c r="Y336" i="23" s="1"/>
  <c r="N4412" i="1"/>
  <c r="H4412" i="1"/>
  <c r="Y4412" i="1" s="1"/>
  <c r="E4412" i="1"/>
  <c r="S4411" i="1"/>
  <c r="Y668" i="23" s="1"/>
  <c r="N4411" i="1"/>
  <c r="H4411" i="1"/>
  <c r="Y4411" i="1" s="1"/>
  <c r="E4411" i="1"/>
  <c r="S4410" i="1"/>
  <c r="N4410" i="1"/>
  <c r="H4410" i="1"/>
  <c r="Y4410" i="1" s="1"/>
  <c r="E4410" i="1"/>
  <c r="S4409" i="1"/>
  <c r="Y641" i="23" s="1"/>
  <c r="N4409" i="1"/>
  <c r="H4409" i="1"/>
  <c r="Y4409" i="1" s="1"/>
  <c r="E4409" i="1"/>
  <c r="S4408" i="1"/>
  <c r="Y735" i="23" s="1"/>
  <c r="N4408" i="1"/>
  <c r="H4408" i="1"/>
  <c r="Y4408" i="1" s="1"/>
  <c r="E4408" i="1"/>
  <c r="S4407" i="1"/>
  <c r="Y5" i="23" s="1"/>
  <c r="N4407" i="1"/>
  <c r="H4407" i="1"/>
  <c r="Y4407" i="1" s="1"/>
  <c r="E4407" i="1"/>
  <c r="S4406" i="1"/>
  <c r="N4406" i="1"/>
  <c r="H4406" i="1"/>
  <c r="Y4406" i="1" s="1"/>
  <c r="E4406" i="1"/>
  <c r="S4405" i="1"/>
  <c r="Y924" i="23" s="1"/>
  <c r="N4405" i="1"/>
  <c r="H4405" i="1"/>
  <c r="Y4405" i="1" s="1"/>
  <c r="E4405" i="1"/>
  <c r="S4404" i="1"/>
  <c r="N4404" i="1"/>
  <c r="H4404" i="1"/>
  <c r="Y4404" i="1" s="1"/>
  <c r="E4404" i="1"/>
  <c r="S4403" i="1"/>
  <c r="Y760" i="23" s="1"/>
  <c r="N4403" i="1"/>
  <c r="H4403" i="1"/>
  <c r="Y4403" i="1" s="1"/>
  <c r="E4403" i="1"/>
  <c r="S4402" i="1"/>
  <c r="Y649" i="23" s="1"/>
  <c r="N4402" i="1"/>
  <c r="H4402" i="1"/>
  <c r="Y4402" i="1" s="1"/>
  <c r="E4402" i="1"/>
  <c r="S4401" i="1"/>
  <c r="N4401" i="1"/>
  <c r="H4401" i="1"/>
  <c r="Y4401" i="1" s="1"/>
  <c r="E4401" i="1"/>
  <c r="S4400" i="1"/>
  <c r="Y795" i="23" s="1"/>
  <c r="N4400" i="1"/>
  <c r="H4400" i="1"/>
  <c r="Y4400" i="1" s="1"/>
  <c r="E4400" i="1"/>
  <c r="S4399" i="1"/>
  <c r="Y328" i="23" s="1"/>
  <c r="N4399" i="1"/>
  <c r="H4399" i="1"/>
  <c r="Y4399" i="1" s="1"/>
  <c r="E4399" i="1"/>
  <c r="S4398" i="1"/>
  <c r="Y907" i="23" s="1"/>
  <c r="N4398" i="1"/>
  <c r="H4398" i="1"/>
  <c r="Y4398" i="1" s="1"/>
  <c r="E4398" i="1"/>
  <c r="S4397" i="1"/>
  <c r="Y938" i="23" s="1"/>
  <c r="N4397" i="1"/>
  <c r="H4397" i="1"/>
  <c r="Y4397" i="1" s="1"/>
  <c r="E4397" i="1"/>
  <c r="S4396" i="1"/>
  <c r="Y917" i="23" s="1"/>
  <c r="N4396" i="1"/>
  <c r="H4396" i="1"/>
  <c r="Y4396" i="1" s="1"/>
  <c r="E4396" i="1"/>
  <c r="S4395" i="1"/>
  <c r="Y109" i="23" s="1"/>
  <c r="N4395" i="1"/>
  <c r="H4395" i="1"/>
  <c r="Y4395" i="1" s="1"/>
  <c r="E4395" i="1"/>
  <c r="S4394" i="1"/>
  <c r="Y199" i="23" s="1"/>
  <c r="N4394" i="1"/>
  <c r="H4394" i="1"/>
  <c r="Y4394" i="1" s="1"/>
  <c r="E4394" i="1"/>
  <c r="S4393" i="1"/>
  <c r="Y610" i="23" s="1"/>
  <c r="N4393" i="1"/>
  <c r="H4393" i="1"/>
  <c r="Y4393" i="1" s="1"/>
  <c r="E4393" i="1"/>
  <c r="S4392" i="1"/>
  <c r="N4392" i="1"/>
  <c r="H4392" i="1"/>
  <c r="Y4392" i="1" s="1"/>
  <c r="E4392" i="1"/>
  <c r="S4391" i="1"/>
  <c r="Y759" i="23" s="1"/>
  <c r="N4391" i="1"/>
  <c r="H4391" i="1"/>
  <c r="Y4391" i="1" s="1"/>
  <c r="E4391" i="1"/>
  <c r="S4390" i="1"/>
  <c r="Y752" i="23" s="1"/>
  <c r="N4390" i="1"/>
  <c r="H4390" i="1"/>
  <c r="Y4390" i="1" s="1"/>
  <c r="E4390" i="1"/>
  <c r="S4389" i="1"/>
  <c r="N4389" i="1"/>
  <c r="H4389" i="1"/>
  <c r="Y4389" i="1" s="1"/>
  <c r="E4389" i="1"/>
  <c r="S4388" i="1"/>
  <c r="Y3051" i="23" s="1"/>
  <c r="N4388" i="1"/>
  <c r="H4388" i="1"/>
  <c r="Y4388" i="1" s="1"/>
  <c r="E4388" i="1"/>
  <c r="S4387" i="1"/>
  <c r="Y3050" i="23" s="1"/>
  <c r="N4387" i="1"/>
  <c r="H4387" i="1"/>
  <c r="Y4387" i="1" s="1"/>
  <c r="E4387" i="1"/>
  <c r="S4386" i="1"/>
  <c r="Y3049" i="23" s="1"/>
  <c r="N4386" i="1"/>
  <c r="H4386" i="1"/>
  <c r="Y4386" i="1" s="1"/>
  <c r="E4386" i="1"/>
  <c r="S4385" i="1"/>
  <c r="Y3048" i="23" s="1"/>
  <c r="N4385" i="1"/>
  <c r="H4385" i="1"/>
  <c r="Y4385" i="1" s="1"/>
  <c r="E4385" i="1"/>
  <c r="S4384" i="1"/>
  <c r="Y3047" i="23" s="1"/>
  <c r="N4384" i="1"/>
  <c r="H4384" i="1"/>
  <c r="Y4384" i="1" s="1"/>
  <c r="E4384" i="1"/>
  <c r="S4383" i="1"/>
  <c r="N4383" i="1"/>
  <c r="H4383" i="1"/>
  <c r="Y4383" i="1" s="1"/>
  <c r="E4383" i="1"/>
  <c r="S4382" i="1"/>
  <c r="Y3046" i="23" s="1"/>
  <c r="N4382" i="1"/>
  <c r="H4382" i="1"/>
  <c r="Y4382" i="1" s="1"/>
  <c r="E4382" i="1"/>
  <c r="S4381" i="1"/>
  <c r="Y3045" i="23" s="1"/>
  <c r="N4381" i="1"/>
  <c r="H4381" i="1"/>
  <c r="Y4381" i="1" s="1"/>
  <c r="E4381" i="1"/>
  <c r="S4380" i="1"/>
  <c r="Y3044" i="23" s="1"/>
  <c r="N4380" i="1"/>
  <c r="H4380" i="1"/>
  <c r="Y4380" i="1" s="1"/>
  <c r="E4380" i="1"/>
  <c r="S4379" i="1"/>
  <c r="N4379" i="1"/>
  <c r="H4379" i="1"/>
  <c r="Y4379" i="1" s="1"/>
  <c r="E4379" i="1"/>
  <c r="S4378" i="1"/>
  <c r="Y3043" i="23" s="1"/>
  <c r="N4378" i="1"/>
  <c r="H4378" i="1"/>
  <c r="Y4378" i="1" s="1"/>
  <c r="E4378" i="1"/>
  <c r="S4377" i="1"/>
  <c r="N4377" i="1"/>
  <c r="H4377" i="1"/>
  <c r="Y4377" i="1" s="1"/>
  <c r="E4377" i="1"/>
  <c r="S4376" i="1"/>
  <c r="N4376" i="1"/>
  <c r="H4376" i="1"/>
  <c r="Y4376" i="1" s="1"/>
  <c r="E4376" i="1"/>
  <c r="S4375" i="1"/>
  <c r="Y3042" i="23" s="1"/>
  <c r="N4375" i="1"/>
  <c r="H4375" i="1"/>
  <c r="Y4375" i="1" s="1"/>
  <c r="E4375" i="1"/>
  <c r="S4374" i="1"/>
  <c r="N4374" i="1"/>
  <c r="H4374" i="1"/>
  <c r="Y4374" i="1" s="1"/>
  <c r="E4374" i="1"/>
  <c r="S4373" i="1"/>
  <c r="Y3041" i="23" s="1"/>
  <c r="N4373" i="1"/>
  <c r="H4373" i="1"/>
  <c r="Y4373" i="1" s="1"/>
  <c r="E4373" i="1"/>
  <c r="S4372" i="1"/>
  <c r="Y3040" i="23" s="1"/>
  <c r="N4372" i="1"/>
  <c r="H4372" i="1"/>
  <c r="Y4372" i="1" s="1"/>
  <c r="E4372" i="1"/>
  <c r="S4371" i="1"/>
  <c r="Y3039" i="23" s="1"/>
  <c r="N4371" i="1"/>
  <c r="H4371" i="1"/>
  <c r="Y4371" i="1" s="1"/>
  <c r="E4371" i="1"/>
  <c r="S4370" i="1"/>
  <c r="Y3038" i="23" s="1"/>
  <c r="N4370" i="1"/>
  <c r="H4370" i="1"/>
  <c r="Y4370" i="1" s="1"/>
  <c r="E4370" i="1"/>
  <c r="S4369" i="1"/>
  <c r="N4369" i="1"/>
  <c r="H4369" i="1"/>
  <c r="Y4369" i="1" s="1"/>
  <c r="E4369" i="1"/>
  <c r="S4368" i="1"/>
  <c r="Y3037" i="23" s="1"/>
  <c r="N4368" i="1"/>
  <c r="H4368" i="1"/>
  <c r="Y4368" i="1" s="1"/>
  <c r="E4368" i="1"/>
  <c r="S4367" i="1"/>
  <c r="N4367" i="1"/>
  <c r="H4367" i="1"/>
  <c r="Y4367" i="1" s="1"/>
  <c r="E4367" i="1"/>
  <c r="S4366" i="1"/>
  <c r="N4366" i="1"/>
  <c r="H4366" i="1"/>
  <c r="Y4366" i="1" s="1"/>
  <c r="E4366" i="1"/>
  <c r="S4365" i="1"/>
  <c r="N4365" i="1"/>
  <c r="H4365" i="1"/>
  <c r="Y4365" i="1" s="1"/>
  <c r="E4365" i="1"/>
  <c r="S4364" i="1"/>
  <c r="Y3036" i="23" s="1"/>
  <c r="N4364" i="1"/>
  <c r="H4364" i="1"/>
  <c r="Y4364" i="1" s="1"/>
  <c r="E4364" i="1"/>
  <c r="S4363" i="1"/>
  <c r="Y3035" i="23" s="1"/>
  <c r="N4363" i="1"/>
  <c r="H4363" i="1"/>
  <c r="Y4363" i="1" s="1"/>
  <c r="E4363" i="1"/>
  <c r="S4362" i="1"/>
  <c r="Y3034" i="23" s="1"/>
  <c r="N4362" i="1"/>
  <c r="H4362" i="1"/>
  <c r="Y4362" i="1" s="1"/>
  <c r="E4362" i="1"/>
  <c r="S4361" i="1"/>
  <c r="Y3033" i="23" s="1"/>
  <c r="N4361" i="1"/>
  <c r="H4361" i="1"/>
  <c r="Y4361" i="1" s="1"/>
  <c r="E4361" i="1"/>
  <c r="S4360" i="1"/>
  <c r="N4360" i="1"/>
  <c r="H4360" i="1"/>
  <c r="Y4360" i="1" s="1"/>
  <c r="E4360" i="1"/>
  <c r="S4359" i="1"/>
  <c r="N4359" i="1"/>
  <c r="H4359" i="1"/>
  <c r="Y4359" i="1" s="1"/>
  <c r="E4359" i="1"/>
  <c r="S4358" i="1"/>
  <c r="N4358" i="1"/>
  <c r="H4358" i="1"/>
  <c r="Y4358" i="1" s="1"/>
  <c r="E4358" i="1"/>
  <c r="S4357" i="1"/>
  <c r="Y3032" i="23" s="1"/>
  <c r="N4357" i="1"/>
  <c r="H4357" i="1"/>
  <c r="Y4357" i="1" s="1"/>
  <c r="E4357" i="1"/>
  <c r="S4356" i="1"/>
  <c r="N4356" i="1"/>
  <c r="H4356" i="1"/>
  <c r="Y4356" i="1" s="1"/>
  <c r="E4356" i="1"/>
  <c r="S4355" i="1"/>
  <c r="Y3031" i="23" s="1"/>
  <c r="N4355" i="1"/>
  <c r="H4355" i="1"/>
  <c r="Y4355" i="1" s="1"/>
  <c r="E4355" i="1"/>
  <c r="S4354" i="1"/>
  <c r="Y3030" i="23" s="1"/>
  <c r="N4354" i="1"/>
  <c r="H4354" i="1"/>
  <c r="Y4354" i="1" s="1"/>
  <c r="E4354" i="1"/>
  <c r="S4353" i="1"/>
  <c r="Y3029" i="23" s="1"/>
  <c r="N4353" i="1"/>
  <c r="H4353" i="1"/>
  <c r="Y4353" i="1" s="1"/>
  <c r="E4353" i="1"/>
  <c r="S4352" i="1"/>
  <c r="N4352" i="1"/>
  <c r="H4352" i="1"/>
  <c r="Y4352" i="1" s="1"/>
  <c r="E4352" i="1"/>
  <c r="S4351" i="1"/>
  <c r="N4351" i="1"/>
  <c r="H4351" i="1"/>
  <c r="Y4351" i="1" s="1"/>
  <c r="E4351" i="1"/>
  <c r="S4350" i="1"/>
  <c r="Y3028" i="23" s="1"/>
  <c r="N4350" i="1"/>
  <c r="H4350" i="1"/>
  <c r="Y4350" i="1" s="1"/>
  <c r="E4350" i="1"/>
  <c r="S4349" i="1"/>
  <c r="Y3027" i="23" s="1"/>
  <c r="N4349" i="1"/>
  <c r="H4349" i="1"/>
  <c r="Y4349" i="1" s="1"/>
  <c r="E4349" i="1"/>
  <c r="S4348" i="1"/>
  <c r="Y3026" i="23" s="1"/>
  <c r="N4348" i="1"/>
  <c r="H4348" i="1"/>
  <c r="Y4348" i="1" s="1"/>
  <c r="E4348" i="1"/>
  <c r="S4347" i="1"/>
  <c r="N4347" i="1"/>
  <c r="H4347" i="1"/>
  <c r="Y4347" i="1" s="1"/>
  <c r="E4347" i="1"/>
  <c r="S4346" i="1"/>
  <c r="N4346" i="1"/>
  <c r="H4346" i="1"/>
  <c r="Y4346" i="1" s="1"/>
  <c r="E4346" i="1"/>
  <c r="S4345" i="1"/>
  <c r="N4345" i="1"/>
  <c r="H4345" i="1"/>
  <c r="Y4345" i="1" s="1"/>
  <c r="E4345" i="1"/>
  <c r="S4344" i="1"/>
  <c r="Y3025" i="23" s="1"/>
  <c r="N4344" i="1"/>
  <c r="H4344" i="1"/>
  <c r="Y4344" i="1" s="1"/>
  <c r="E4344" i="1"/>
  <c r="S4343" i="1"/>
  <c r="Y3024" i="23" s="1"/>
  <c r="N4343" i="1"/>
  <c r="H4343" i="1"/>
  <c r="Y4343" i="1" s="1"/>
  <c r="E4343" i="1"/>
  <c r="S4342" i="1"/>
  <c r="Y3023" i="23" s="1"/>
  <c r="N4342" i="1"/>
  <c r="H4342" i="1"/>
  <c r="Y4342" i="1" s="1"/>
  <c r="E4342" i="1"/>
  <c r="S4341" i="1"/>
  <c r="N4341" i="1"/>
  <c r="H4341" i="1"/>
  <c r="Y4341" i="1" s="1"/>
  <c r="E4341" i="1"/>
  <c r="S4340" i="1"/>
  <c r="Y3022" i="23" s="1"/>
  <c r="N4340" i="1"/>
  <c r="H4340" i="1"/>
  <c r="Y4340" i="1" s="1"/>
  <c r="E4340" i="1"/>
  <c r="S4339" i="1"/>
  <c r="N4339" i="1"/>
  <c r="H4339" i="1"/>
  <c r="Y4339" i="1" s="1"/>
  <c r="E4339" i="1"/>
  <c r="S4338" i="1"/>
  <c r="Y3021" i="23" s="1"/>
  <c r="N4338" i="1"/>
  <c r="H4338" i="1"/>
  <c r="Y4338" i="1" s="1"/>
  <c r="E4338" i="1"/>
  <c r="S4337" i="1"/>
  <c r="N4337" i="1"/>
  <c r="H4337" i="1"/>
  <c r="Y4337" i="1" s="1"/>
  <c r="E4337" i="1"/>
  <c r="S4336" i="1"/>
  <c r="N4336" i="1"/>
  <c r="H4336" i="1"/>
  <c r="Y4336" i="1" s="1"/>
  <c r="E4336" i="1"/>
  <c r="S4335" i="1"/>
  <c r="Y3020" i="23" s="1"/>
  <c r="N4335" i="1"/>
  <c r="H4335" i="1"/>
  <c r="Y4335" i="1" s="1"/>
  <c r="E4335" i="1"/>
  <c r="S4334" i="1"/>
  <c r="N4334" i="1"/>
  <c r="H4334" i="1"/>
  <c r="Y4334" i="1" s="1"/>
  <c r="E4334" i="1"/>
  <c r="S4333" i="1"/>
  <c r="N4333" i="1"/>
  <c r="BX64" i="13" s="1"/>
  <c r="H4333" i="1"/>
  <c r="Y4333" i="1" s="1"/>
  <c r="E4333" i="1"/>
  <c r="S4332" i="1"/>
  <c r="N4332" i="1"/>
  <c r="H4332" i="1"/>
  <c r="Y4332" i="1" s="1"/>
  <c r="E4332" i="1"/>
  <c r="S4331" i="1"/>
  <c r="N4331" i="1"/>
  <c r="H4331" i="1"/>
  <c r="Y4331" i="1" s="1"/>
  <c r="E4331" i="1"/>
  <c r="S4330" i="1"/>
  <c r="Y3019" i="23" s="1"/>
  <c r="N4330" i="1"/>
  <c r="H4330" i="1"/>
  <c r="Y4330" i="1" s="1"/>
  <c r="E4330" i="1"/>
  <c r="S4329" i="1"/>
  <c r="Y3018" i="23" s="1"/>
  <c r="N4329" i="1"/>
  <c r="H4329" i="1"/>
  <c r="Y4329" i="1" s="1"/>
  <c r="E4329" i="1"/>
  <c r="S4328" i="1"/>
  <c r="N4328" i="1"/>
  <c r="H4328" i="1"/>
  <c r="Y4328" i="1" s="1"/>
  <c r="E4328" i="1"/>
  <c r="S4327" i="1"/>
  <c r="N4327" i="1"/>
  <c r="H4327" i="1"/>
  <c r="Y4327" i="1" s="1"/>
  <c r="E4327" i="1"/>
  <c r="S4326" i="1"/>
  <c r="Y3017" i="23" s="1"/>
  <c r="N4326" i="1"/>
  <c r="H4326" i="1"/>
  <c r="Y4326" i="1" s="1"/>
  <c r="E4326" i="1"/>
  <c r="S4325" i="1"/>
  <c r="Y3016" i="23" s="1"/>
  <c r="N4325" i="1"/>
  <c r="H4325" i="1"/>
  <c r="Y4325" i="1" s="1"/>
  <c r="E4325" i="1"/>
  <c r="S4324" i="1"/>
  <c r="Y3015" i="23" s="1"/>
  <c r="N4324" i="1"/>
  <c r="H4324" i="1"/>
  <c r="Y4324" i="1" s="1"/>
  <c r="E4324" i="1"/>
  <c r="S4323" i="1"/>
  <c r="N4323" i="1"/>
  <c r="H4323" i="1"/>
  <c r="Y4323" i="1" s="1"/>
  <c r="E4323" i="1"/>
  <c r="S4322" i="1"/>
  <c r="Y3014" i="23" s="1"/>
  <c r="N4322" i="1"/>
  <c r="H4322" i="1"/>
  <c r="Y4322" i="1" s="1"/>
  <c r="E4322" i="1"/>
  <c r="S4321" i="1"/>
  <c r="N4321" i="1"/>
  <c r="H4321" i="1"/>
  <c r="Y4321" i="1" s="1"/>
  <c r="E4321" i="1"/>
  <c r="S4320" i="1"/>
  <c r="N4320" i="1"/>
  <c r="H4320" i="1"/>
  <c r="Y4320" i="1" s="1"/>
  <c r="E4320" i="1"/>
  <c r="S4319" i="1"/>
  <c r="N4319" i="1"/>
  <c r="H4319" i="1"/>
  <c r="Y4319" i="1" s="1"/>
  <c r="E4319" i="1"/>
  <c r="S4318" i="1"/>
  <c r="N4318" i="1"/>
  <c r="H4318" i="1"/>
  <c r="Y4318" i="1" s="1"/>
  <c r="E4318" i="1"/>
  <c r="S4317" i="1"/>
  <c r="Y3013" i="23" s="1"/>
  <c r="N4317" i="1"/>
  <c r="H4317" i="1"/>
  <c r="Y4317" i="1" s="1"/>
  <c r="E4317" i="1"/>
  <c r="S4316" i="1"/>
  <c r="Y3012" i="23" s="1"/>
  <c r="N4316" i="1"/>
  <c r="H4316" i="1"/>
  <c r="Y4316" i="1" s="1"/>
  <c r="E4316" i="1"/>
  <c r="S4315" i="1"/>
  <c r="Y3011" i="23" s="1"/>
  <c r="N4315" i="1"/>
  <c r="H4315" i="1"/>
  <c r="Y4315" i="1" s="1"/>
  <c r="E4315" i="1"/>
  <c r="S4314" i="1"/>
  <c r="Y3010" i="23" s="1"/>
  <c r="N4314" i="1"/>
  <c r="H4314" i="1"/>
  <c r="Y4314" i="1" s="1"/>
  <c r="E4314" i="1"/>
  <c r="S4313" i="1"/>
  <c r="N4313" i="1"/>
  <c r="BW76" i="13" s="1"/>
  <c r="H4313" i="1"/>
  <c r="Y4313" i="1" s="1"/>
  <c r="E4313" i="1"/>
  <c r="S4312" i="1"/>
  <c r="Y3009" i="23" s="1"/>
  <c r="N4312" i="1"/>
  <c r="H4312" i="1"/>
  <c r="Y4312" i="1" s="1"/>
  <c r="E4312" i="1"/>
  <c r="S4311" i="1"/>
  <c r="Y3008" i="23" s="1"/>
  <c r="N4311" i="1"/>
  <c r="H4311" i="1"/>
  <c r="Y4311" i="1" s="1"/>
  <c r="E4311" i="1"/>
  <c r="S4310" i="1"/>
  <c r="Y3007" i="23" s="1"/>
  <c r="N4310" i="1"/>
  <c r="H4310" i="1"/>
  <c r="Y4310" i="1" s="1"/>
  <c r="E4310" i="1"/>
  <c r="S4309" i="1"/>
  <c r="N4309" i="1"/>
  <c r="H4309" i="1"/>
  <c r="Y4309" i="1" s="1"/>
  <c r="E4309" i="1"/>
  <c r="S4308" i="1"/>
  <c r="Y3006" i="23" s="1"/>
  <c r="N4308" i="1"/>
  <c r="H4308" i="1"/>
  <c r="Y4308" i="1" s="1"/>
  <c r="E4308" i="1"/>
  <c r="S4307" i="1"/>
  <c r="N4307" i="1"/>
  <c r="H4307" i="1"/>
  <c r="Y4307" i="1" s="1"/>
  <c r="E4307" i="1"/>
  <c r="S4306" i="1"/>
  <c r="Y3005" i="23" s="1"/>
  <c r="N4306" i="1"/>
  <c r="H4306" i="1"/>
  <c r="Y4306" i="1" s="1"/>
  <c r="E4306" i="1"/>
  <c r="S4305" i="1"/>
  <c r="N4305" i="1"/>
  <c r="H4305" i="1"/>
  <c r="Y4305" i="1" s="1"/>
  <c r="E4305" i="1"/>
  <c r="S4304" i="1"/>
  <c r="N4304" i="1"/>
  <c r="H4304" i="1"/>
  <c r="Y4304" i="1" s="1"/>
  <c r="E4304" i="1"/>
  <c r="S4303" i="1"/>
  <c r="Y3004" i="23" s="1"/>
  <c r="N4303" i="1"/>
  <c r="H4303" i="1"/>
  <c r="Y4303" i="1" s="1"/>
  <c r="E4303" i="1"/>
  <c r="S4302" i="1"/>
  <c r="N4302" i="1"/>
  <c r="H4302" i="1"/>
  <c r="Y4302" i="1" s="1"/>
  <c r="E4302" i="1"/>
  <c r="S4301" i="1"/>
  <c r="N4301" i="1"/>
  <c r="H4301" i="1"/>
  <c r="Y4301" i="1" s="1"/>
  <c r="E4301" i="1"/>
  <c r="S4300" i="1"/>
  <c r="Y3003" i="23" s="1"/>
  <c r="N4300" i="1"/>
  <c r="H4300" i="1"/>
  <c r="Y4300" i="1" s="1"/>
  <c r="E4300" i="1"/>
  <c r="S4299" i="1"/>
  <c r="N4299" i="1"/>
  <c r="H4299" i="1"/>
  <c r="Y4299" i="1" s="1"/>
  <c r="E4299" i="1"/>
  <c r="S4298" i="1"/>
  <c r="N4298" i="1"/>
  <c r="H4298" i="1"/>
  <c r="Y4298" i="1" s="1"/>
  <c r="E4298" i="1"/>
  <c r="S4297" i="1"/>
  <c r="N4297" i="1"/>
  <c r="H4297" i="1"/>
  <c r="Y4297" i="1" s="1"/>
  <c r="E4297" i="1"/>
  <c r="S4296" i="1"/>
  <c r="Y3002" i="23" s="1"/>
  <c r="N4296" i="1"/>
  <c r="H4296" i="1"/>
  <c r="Y4296" i="1" s="1"/>
  <c r="E4296" i="1"/>
  <c r="S4295" i="1"/>
  <c r="Y3001" i="23" s="1"/>
  <c r="N4295" i="1"/>
  <c r="H4295" i="1"/>
  <c r="Y4295" i="1" s="1"/>
  <c r="E4295" i="1"/>
  <c r="S4294" i="1"/>
  <c r="N4294" i="1"/>
  <c r="H4294" i="1"/>
  <c r="Y4294" i="1" s="1"/>
  <c r="E4294" i="1"/>
  <c r="S4293" i="1"/>
  <c r="N4293" i="1"/>
  <c r="H4293" i="1"/>
  <c r="Y4293" i="1" s="1"/>
  <c r="E4293" i="1"/>
  <c r="S4292" i="1"/>
  <c r="Y3000" i="23" s="1"/>
  <c r="N4292" i="1"/>
  <c r="H4292" i="1"/>
  <c r="Y4292" i="1" s="1"/>
  <c r="E4292" i="1"/>
  <c r="S4291" i="1"/>
  <c r="Y2999" i="23" s="1"/>
  <c r="N4291" i="1"/>
  <c r="H4291" i="1"/>
  <c r="Y4291" i="1" s="1"/>
  <c r="E4291" i="1"/>
  <c r="S4290" i="1"/>
  <c r="N4290" i="1"/>
  <c r="H4290" i="1"/>
  <c r="Y4290" i="1" s="1"/>
  <c r="E4290" i="1"/>
  <c r="S4289" i="1"/>
  <c r="N4289" i="1"/>
  <c r="H4289" i="1"/>
  <c r="Y4289" i="1" s="1"/>
  <c r="E4289" i="1"/>
  <c r="S4288" i="1"/>
  <c r="N4288" i="1"/>
  <c r="H4288" i="1"/>
  <c r="Y4288" i="1" s="1"/>
  <c r="E4288" i="1"/>
  <c r="S4287" i="1"/>
  <c r="N4287" i="1"/>
  <c r="H4287" i="1"/>
  <c r="Y4287" i="1" s="1"/>
  <c r="E4287" i="1"/>
  <c r="S4286" i="1"/>
  <c r="N4286" i="1"/>
  <c r="H4286" i="1"/>
  <c r="Y4286" i="1" s="1"/>
  <c r="E4286" i="1"/>
  <c r="S4285" i="1"/>
  <c r="N4285" i="1"/>
  <c r="H4285" i="1"/>
  <c r="Y4285" i="1" s="1"/>
  <c r="E4285" i="1"/>
  <c r="S4284" i="1"/>
  <c r="N4284" i="1"/>
  <c r="H4284" i="1"/>
  <c r="Y4284" i="1" s="1"/>
  <c r="E4284" i="1"/>
  <c r="S4283" i="1"/>
  <c r="N4283" i="1"/>
  <c r="H4283" i="1"/>
  <c r="Y4283" i="1" s="1"/>
  <c r="E4283" i="1"/>
  <c r="S4282" i="1"/>
  <c r="N4282" i="1"/>
  <c r="H4282" i="1"/>
  <c r="Y4282" i="1" s="1"/>
  <c r="E4282" i="1"/>
  <c r="S4281" i="1"/>
  <c r="N4281" i="1"/>
  <c r="H4281" i="1"/>
  <c r="Y4281" i="1" s="1"/>
  <c r="E4281" i="1"/>
  <c r="S4280" i="1"/>
  <c r="N4280" i="1"/>
  <c r="H4280" i="1"/>
  <c r="Y4280" i="1" s="1"/>
  <c r="E4280" i="1"/>
  <c r="S4279" i="1"/>
  <c r="N4279" i="1"/>
  <c r="H4279" i="1"/>
  <c r="Y4279" i="1" s="1"/>
  <c r="E4279" i="1"/>
  <c r="S4278" i="1"/>
  <c r="N4278" i="1"/>
  <c r="H4278" i="1"/>
  <c r="Y4278" i="1" s="1"/>
  <c r="E4278" i="1"/>
  <c r="S4277" i="1"/>
  <c r="N4277" i="1"/>
  <c r="H4277" i="1"/>
  <c r="Y4277" i="1" s="1"/>
  <c r="E4277" i="1"/>
  <c r="S4276" i="1"/>
  <c r="Y2995" i="23" s="1"/>
  <c r="N4276" i="1"/>
  <c r="H4276" i="1"/>
  <c r="Y4276" i="1" s="1"/>
  <c r="E4276" i="1"/>
  <c r="S4275" i="1"/>
  <c r="N4275" i="1"/>
  <c r="H4275" i="1"/>
  <c r="Y4275" i="1" s="1"/>
  <c r="E4275" i="1"/>
  <c r="S4274" i="1"/>
  <c r="N4274" i="1"/>
  <c r="H4274" i="1"/>
  <c r="Y4274" i="1" s="1"/>
  <c r="E4274" i="1"/>
  <c r="S4273" i="1"/>
  <c r="N4273" i="1"/>
  <c r="H4273" i="1"/>
  <c r="Y4273" i="1" s="1"/>
  <c r="E4273" i="1"/>
  <c r="S4272" i="1"/>
  <c r="N4272" i="1"/>
  <c r="H4272" i="1"/>
  <c r="Y4272" i="1" s="1"/>
  <c r="E4272" i="1"/>
  <c r="S4271" i="1"/>
  <c r="N4271" i="1"/>
  <c r="H4271" i="1"/>
  <c r="Y4271" i="1" s="1"/>
  <c r="E4271" i="1"/>
  <c r="S4270" i="1"/>
  <c r="N4270" i="1"/>
  <c r="H4270" i="1"/>
  <c r="Y4270" i="1" s="1"/>
  <c r="E4270" i="1"/>
  <c r="S4269" i="1"/>
  <c r="N4269" i="1"/>
  <c r="H4269" i="1"/>
  <c r="Y4269" i="1" s="1"/>
  <c r="E4269" i="1"/>
  <c r="S4268" i="1"/>
  <c r="N4268" i="1"/>
  <c r="H4268" i="1"/>
  <c r="Y4268" i="1" s="1"/>
  <c r="E4268" i="1"/>
  <c r="S4267" i="1"/>
  <c r="N4267" i="1"/>
  <c r="H4267" i="1"/>
  <c r="Y4267" i="1" s="1"/>
  <c r="E4267" i="1"/>
  <c r="S4266" i="1"/>
  <c r="N4266" i="1"/>
  <c r="H4266" i="1"/>
  <c r="Y4266" i="1" s="1"/>
  <c r="E4266" i="1"/>
  <c r="S4265" i="1"/>
  <c r="N4265" i="1"/>
  <c r="H4265" i="1"/>
  <c r="Y4265" i="1" s="1"/>
  <c r="E4265" i="1"/>
  <c r="S4264" i="1"/>
  <c r="N4264" i="1"/>
  <c r="H4264" i="1"/>
  <c r="Y4264" i="1" s="1"/>
  <c r="E4264" i="1"/>
  <c r="S4263" i="1"/>
  <c r="N4263" i="1"/>
  <c r="H4263" i="1"/>
  <c r="Y4263" i="1" s="1"/>
  <c r="E4263" i="1"/>
  <c r="S4262" i="1"/>
  <c r="N4262" i="1"/>
  <c r="H4262" i="1"/>
  <c r="Y4262" i="1" s="1"/>
  <c r="E4262" i="1"/>
  <c r="S4261" i="1"/>
  <c r="Y2989" i="23" s="1"/>
  <c r="N4261" i="1"/>
  <c r="H4261" i="1"/>
  <c r="Y4261" i="1" s="1"/>
  <c r="E4261" i="1"/>
  <c r="S4260" i="1"/>
  <c r="N4260" i="1"/>
  <c r="H4260" i="1"/>
  <c r="Y4260" i="1" s="1"/>
  <c r="E4260" i="1"/>
  <c r="S4259" i="1"/>
  <c r="Y2988" i="23" s="1"/>
  <c r="N4259" i="1"/>
  <c r="H4259" i="1"/>
  <c r="Y4259" i="1" s="1"/>
  <c r="E4259" i="1"/>
  <c r="S4258" i="1"/>
  <c r="N4258" i="1"/>
  <c r="H4258" i="1"/>
  <c r="Y4258" i="1" s="1"/>
  <c r="E4258" i="1"/>
  <c r="S4257" i="1"/>
  <c r="N4257" i="1"/>
  <c r="H4257" i="1"/>
  <c r="Y4257" i="1" s="1"/>
  <c r="E4257" i="1"/>
  <c r="S4256" i="1"/>
  <c r="N4256" i="1"/>
  <c r="H4256" i="1"/>
  <c r="Y4256" i="1" s="1"/>
  <c r="E4256" i="1"/>
  <c r="S4255" i="1"/>
  <c r="N4255" i="1"/>
  <c r="H4255" i="1"/>
  <c r="Y4255" i="1" s="1"/>
  <c r="E4255" i="1"/>
  <c r="S4254" i="1"/>
  <c r="Y2986" i="23" s="1"/>
  <c r="N4254" i="1"/>
  <c r="H4254" i="1"/>
  <c r="Y4254" i="1" s="1"/>
  <c r="E4254" i="1"/>
  <c r="S4253" i="1"/>
  <c r="N4253" i="1"/>
  <c r="H4253" i="1"/>
  <c r="Y4253" i="1" s="1"/>
  <c r="E4253" i="1"/>
  <c r="S4252" i="1"/>
  <c r="N4252" i="1"/>
  <c r="H4252" i="1"/>
  <c r="Y4252" i="1" s="1"/>
  <c r="E4252" i="1"/>
  <c r="S4251" i="1"/>
  <c r="Y2984" i="23" s="1"/>
  <c r="N4251" i="1"/>
  <c r="H4251" i="1"/>
  <c r="Y4251" i="1" s="1"/>
  <c r="E4251" i="1"/>
  <c r="S4250" i="1"/>
  <c r="N4250" i="1"/>
  <c r="H4250" i="1"/>
  <c r="Y4250" i="1" s="1"/>
  <c r="E4250" i="1"/>
  <c r="S4249" i="1"/>
  <c r="N4249" i="1"/>
  <c r="H4249" i="1"/>
  <c r="Y4249" i="1" s="1"/>
  <c r="E4249" i="1"/>
  <c r="S4248" i="1"/>
  <c r="N4248" i="1"/>
  <c r="H4248" i="1"/>
  <c r="Y4248" i="1" s="1"/>
  <c r="E4248" i="1"/>
  <c r="S4247" i="1"/>
  <c r="N4247" i="1"/>
  <c r="H4247" i="1"/>
  <c r="Y4247" i="1" s="1"/>
  <c r="E4247" i="1"/>
  <c r="S4246" i="1"/>
  <c r="N4246" i="1"/>
  <c r="H4246" i="1"/>
  <c r="Y4246" i="1" s="1"/>
  <c r="E4246" i="1"/>
  <c r="S4245" i="1"/>
  <c r="N4245" i="1"/>
  <c r="H4245" i="1"/>
  <c r="Y4245" i="1" s="1"/>
  <c r="E4245" i="1"/>
  <c r="S4244" i="1"/>
  <c r="N4244" i="1"/>
  <c r="H4244" i="1"/>
  <c r="Y4244" i="1" s="1"/>
  <c r="E4244" i="1"/>
  <c r="S4243" i="1"/>
  <c r="N4243" i="1"/>
  <c r="H4243" i="1"/>
  <c r="Y4243" i="1" s="1"/>
  <c r="E4243" i="1"/>
  <c r="S4242" i="1"/>
  <c r="Y2981" i="23" s="1"/>
  <c r="N4242" i="1"/>
  <c r="H4242" i="1"/>
  <c r="Y4242" i="1" s="1"/>
  <c r="E4242" i="1"/>
  <c r="S4241" i="1"/>
  <c r="N4241" i="1"/>
  <c r="H4241" i="1"/>
  <c r="Y4241" i="1" s="1"/>
  <c r="E4241" i="1"/>
  <c r="S4240" i="1"/>
  <c r="N4240" i="1"/>
  <c r="H4240" i="1"/>
  <c r="Y4240" i="1" s="1"/>
  <c r="E4240" i="1"/>
  <c r="S4239" i="1"/>
  <c r="N4239" i="1"/>
  <c r="H4239" i="1"/>
  <c r="Y4239" i="1" s="1"/>
  <c r="E4239" i="1"/>
  <c r="S4238" i="1"/>
  <c r="N4238" i="1"/>
  <c r="H4238" i="1"/>
  <c r="Y4238" i="1" s="1"/>
  <c r="E4238" i="1"/>
  <c r="S4237" i="1"/>
  <c r="N4237" i="1"/>
  <c r="H4237" i="1"/>
  <c r="Y4237" i="1" s="1"/>
  <c r="E4237" i="1"/>
  <c r="S4236" i="1"/>
  <c r="Y2976" i="23" s="1"/>
  <c r="N4236" i="1"/>
  <c r="H4236" i="1"/>
  <c r="Y4236" i="1" s="1"/>
  <c r="E4236" i="1"/>
  <c r="S4235" i="1"/>
  <c r="N4235" i="1"/>
  <c r="H4235" i="1"/>
  <c r="Y4235" i="1" s="1"/>
  <c r="E4235" i="1"/>
  <c r="S4234" i="1"/>
  <c r="N4234" i="1"/>
  <c r="H4234" i="1"/>
  <c r="Y4234" i="1" s="1"/>
  <c r="E4234" i="1"/>
  <c r="S4233" i="1"/>
  <c r="N4233" i="1"/>
  <c r="H4233" i="1"/>
  <c r="Y4233" i="1" s="1"/>
  <c r="E4233" i="1"/>
  <c r="S4232" i="1"/>
  <c r="N4232" i="1"/>
  <c r="H4232" i="1"/>
  <c r="Y4232" i="1" s="1"/>
  <c r="E4232" i="1"/>
  <c r="S4231" i="1"/>
  <c r="N4231" i="1"/>
  <c r="H4231" i="1"/>
  <c r="Y4231" i="1" s="1"/>
  <c r="E4231" i="1"/>
  <c r="S4230" i="1"/>
  <c r="N4230" i="1"/>
  <c r="H4230" i="1"/>
  <c r="Y4230" i="1" s="1"/>
  <c r="E4230" i="1"/>
  <c r="S4229" i="1"/>
  <c r="Y2974" i="23" s="1"/>
  <c r="N4229" i="1"/>
  <c r="H4229" i="1"/>
  <c r="Y4229" i="1" s="1"/>
  <c r="E4229" i="1"/>
  <c r="S4228" i="1"/>
  <c r="N4228" i="1"/>
  <c r="H4228" i="1"/>
  <c r="Y4228" i="1" s="1"/>
  <c r="E4228" i="1"/>
  <c r="S4227" i="1"/>
  <c r="N4227" i="1"/>
  <c r="H4227" i="1"/>
  <c r="Y4227" i="1" s="1"/>
  <c r="E4227" i="1"/>
  <c r="S4226" i="1"/>
  <c r="N4226" i="1"/>
  <c r="H4226" i="1"/>
  <c r="Y4226" i="1" s="1"/>
  <c r="E4226" i="1"/>
  <c r="S4225" i="1"/>
  <c r="N4225" i="1"/>
  <c r="H4225" i="1"/>
  <c r="Y4225" i="1" s="1"/>
  <c r="E4225" i="1"/>
  <c r="S4224" i="1"/>
  <c r="N4224" i="1"/>
  <c r="H4224" i="1"/>
  <c r="Y4224" i="1" s="1"/>
  <c r="E4224" i="1"/>
  <c r="S4223" i="1"/>
  <c r="N4223" i="1"/>
  <c r="H4223" i="1"/>
  <c r="Y4223" i="1" s="1"/>
  <c r="E4223" i="1"/>
  <c r="S4222" i="1"/>
  <c r="N4222" i="1"/>
  <c r="H4222" i="1"/>
  <c r="Y4222" i="1" s="1"/>
  <c r="E4222" i="1"/>
  <c r="S4221" i="1"/>
  <c r="N4221" i="1"/>
  <c r="H4221" i="1"/>
  <c r="Y4221" i="1" s="1"/>
  <c r="E4221" i="1"/>
  <c r="S4220" i="1"/>
  <c r="Y2971" i="23" s="1"/>
  <c r="N4220" i="1"/>
  <c r="H4220" i="1"/>
  <c r="Y4220" i="1" s="1"/>
  <c r="E4220" i="1"/>
  <c r="S4219" i="1"/>
  <c r="N4219" i="1"/>
  <c r="H4219" i="1"/>
  <c r="Y4219" i="1" s="1"/>
  <c r="E4219" i="1"/>
  <c r="S4218" i="1"/>
  <c r="N4218" i="1"/>
  <c r="H4218" i="1"/>
  <c r="Y4218" i="1" s="1"/>
  <c r="E4218" i="1"/>
  <c r="S4217" i="1"/>
  <c r="N4217" i="1"/>
  <c r="H4217" i="1"/>
  <c r="Y4217" i="1" s="1"/>
  <c r="E4217" i="1"/>
  <c r="S4216" i="1"/>
  <c r="N4216" i="1"/>
  <c r="H4216" i="1"/>
  <c r="Y4216" i="1" s="1"/>
  <c r="E4216" i="1"/>
  <c r="S4215" i="1"/>
  <c r="N4215" i="1"/>
  <c r="H4215" i="1"/>
  <c r="Y4215" i="1" s="1"/>
  <c r="E4215" i="1"/>
  <c r="S4214" i="1"/>
  <c r="Y2968" i="23" s="1"/>
  <c r="N4214" i="1"/>
  <c r="H4214" i="1"/>
  <c r="Y4214" i="1" s="1"/>
  <c r="E4214" i="1"/>
  <c r="S4213" i="1"/>
  <c r="N4213" i="1"/>
  <c r="H4213" i="1"/>
  <c r="Y4213" i="1" s="1"/>
  <c r="E4213" i="1"/>
  <c r="S4212" i="1"/>
  <c r="N4212" i="1"/>
  <c r="H4212" i="1"/>
  <c r="Y4212" i="1" s="1"/>
  <c r="E4212" i="1"/>
  <c r="S4211" i="1"/>
  <c r="N4211" i="1"/>
  <c r="H4211" i="1"/>
  <c r="Y4211" i="1" s="1"/>
  <c r="E4211" i="1"/>
  <c r="S4210" i="1"/>
  <c r="N4210" i="1"/>
  <c r="H4210" i="1"/>
  <c r="Y4210" i="1" s="1"/>
  <c r="E4210" i="1"/>
  <c r="S4209" i="1"/>
  <c r="N4209" i="1"/>
  <c r="H4209" i="1"/>
  <c r="Y4209" i="1" s="1"/>
  <c r="E4209" i="1"/>
  <c r="S4208" i="1"/>
  <c r="N4208" i="1"/>
  <c r="H4208" i="1"/>
  <c r="Y4208" i="1" s="1"/>
  <c r="E4208" i="1"/>
  <c r="S4207" i="1"/>
  <c r="N4207" i="1"/>
  <c r="H4207" i="1"/>
  <c r="Y4207" i="1" s="1"/>
  <c r="E4207" i="1"/>
  <c r="S4206" i="1"/>
  <c r="N4206" i="1"/>
  <c r="H4206" i="1"/>
  <c r="Y4206" i="1" s="1"/>
  <c r="E4206" i="1"/>
  <c r="S4205" i="1"/>
  <c r="Y2965" i="23" s="1"/>
  <c r="N4205" i="1"/>
  <c r="H4205" i="1"/>
  <c r="Y4205" i="1" s="1"/>
  <c r="E4205" i="1"/>
  <c r="S4204" i="1"/>
  <c r="N4204" i="1"/>
  <c r="H4204" i="1"/>
  <c r="Y4204" i="1" s="1"/>
  <c r="E4204" i="1"/>
  <c r="S4203" i="1"/>
  <c r="N4203" i="1"/>
  <c r="H4203" i="1"/>
  <c r="Y4203" i="1" s="1"/>
  <c r="E4203" i="1"/>
  <c r="S4202" i="1"/>
  <c r="N4202" i="1"/>
  <c r="H4202" i="1"/>
  <c r="Y4202" i="1" s="1"/>
  <c r="E4202" i="1"/>
  <c r="S4201" i="1"/>
  <c r="N4201" i="1"/>
  <c r="H4201" i="1"/>
  <c r="Y4201" i="1" s="1"/>
  <c r="E4201" i="1"/>
  <c r="S4200" i="1"/>
  <c r="N4200" i="1"/>
  <c r="H4200" i="1"/>
  <c r="Y4200" i="1" s="1"/>
  <c r="E4200" i="1"/>
  <c r="S4199" i="1"/>
  <c r="N4199" i="1"/>
  <c r="H4199" i="1"/>
  <c r="Y4199" i="1" s="1"/>
  <c r="E4199" i="1"/>
  <c r="S4198" i="1"/>
  <c r="N4198" i="1"/>
  <c r="H4198" i="1"/>
  <c r="Y4198" i="1" s="1"/>
  <c r="E4198" i="1"/>
  <c r="S4197" i="1"/>
  <c r="N4197" i="1"/>
  <c r="H4197" i="1"/>
  <c r="Y4197" i="1" s="1"/>
  <c r="E4197" i="1"/>
  <c r="S4196" i="1"/>
  <c r="N4196" i="1"/>
  <c r="H4196" i="1"/>
  <c r="Y4196" i="1" s="1"/>
  <c r="E4196" i="1"/>
  <c r="S4195" i="1"/>
  <c r="N4195" i="1"/>
  <c r="H4195" i="1"/>
  <c r="Y4195" i="1" s="1"/>
  <c r="E4195" i="1"/>
  <c r="S4194" i="1"/>
  <c r="N4194" i="1"/>
  <c r="H4194" i="1"/>
  <c r="Y4194" i="1" s="1"/>
  <c r="E4194" i="1"/>
  <c r="S4193" i="1"/>
  <c r="N4193" i="1"/>
  <c r="H4193" i="1"/>
  <c r="Y4193" i="1" s="1"/>
  <c r="E4193" i="1"/>
  <c r="S4192" i="1"/>
  <c r="N4192" i="1"/>
  <c r="H4192" i="1"/>
  <c r="Y4192" i="1" s="1"/>
  <c r="E4192" i="1"/>
  <c r="S4191" i="1"/>
  <c r="N4191" i="1"/>
  <c r="H4191" i="1"/>
  <c r="Y4191" i="1" s="1"/>
  <c r="E4191" i="1"/>
  <c r="S4190" i="1"/>
  <c r="N4190" i="1"/>
  <c r="H4190" i="1"/>
  <c r="Y4190" i="1" s="1"/>
  <c r="E4190" i="1"/>
  <c r="S4189" i="1"/>
  <c r="Y2961" i="23" s="1"/>
  <c r="N4189" i="1"/>
  <c r="H4189" i="1"/>
  <c r="Y4189" i="1" s="1"/>
  <c r="E4189" i="1"/>
  <c r="S4188" i="1"/>
  <c r="N4188" i="1"/>
  <c r="H4188" i="1"/>
  <c r="Y4188" i="1" s="1"/>
  <c r="E4188" i="1"/>
  <c r="S4187" i="1"/>
  <c r="N4187" i="1"/>
  <c r="H4187" i="1"/>
  <c r="Y4187" i="1" s="1"/>
  <c r="E4187" i="1"/>
  <c r="S4186" i="1"/>
  <c r="N4186" i="1"/>
  <c r="H4186" i="1"/>
  <c r="Y4186" i="1" s="1"/>
  <c r="E4186" i="1"/>
  <c r="S4185" i="1"/>
  <c r="N4185" i="1"/>
  <c r="H4185" i="1"/>
  <c r="Y4185" i="1" s="1"/>
  <c r="E4185" i="1"/>
  <c r="S4184" i="1"/>
  <c r="N4184" i="1"/>
  <c r="H4184" i="1"/>
  <c r="Y4184" i="1" s="1"/>
  <c r="E4184" i="1"/>
  <c r="S4183" i="1"/>
  <c r="N4183" i="1"/>
  <c r="H4183" i="1"/>
  <c r="Y4183" i="1" s="1"/>
  <c r="E4183" i="1"/>
  <c r="S4182" i="1"/>
  <c r="N4182" i="1"/>
  <c r="H4182" i="1"/>
  <c r="Y4182" i="1" s="1"/>
  <c r="E4182" i="1"/>
  <c r="S4181" i="1"/>
  <c r="N4181" i="1"/>
  <c r="H4181" i="1"/>
  <c r="Y4181" i="1" s="1"/>
  <c r="E4181" i="1"/>
  <c r="S4180" i="1"/>
  <c r="N4180" i="1"/>
  <c r="H4180" i="1"/>
  <c r="Y4180" i="1" s="1"/>
  <c r="E4180" i="1"/>
  <c r="S4179" i="1"/>
  <c r="N4179" i="1"/>
  <c r="H4179" i="1"/>
  <c r="Y4179" i="1" s="1"/>
  <c r="E4179" i="1"/>
  <c r="S4178" i="1"/>
  <c r="N4178" i="1"/>
  <c r="H4178" i="1"/>
  <c r="Y4178" i="1" s="1"/>
  <c r="E4178" i="1"/>
  <c r="S4177" i="1"/>
  <c r="N4177" i="1"/>
  <c r="H4177" i="1"/>
  <c r="Y4177" i="1" s="1"/>
  <c r="E4177" i="1"/>
  <c r="S4176" i="1"/>
  <c r="N4176" i="1"/>
  <c r="H4176" i="1"/>
  <c r="Y4176" i="1" s="1"/>
  <c r="E4176" i="1"/>
  <c r="S4175" i="1"/>
  <c r="N4175" i="1"/>
  <c r="H4175" i="1"/>
  <c r="Y4175" i="1" s="1"/>
  <c r="E4175" i="1"/>
  <c r="S4174" i="1"/>
  <c r="N4174" i="1"/>
  <c r="H4174" i="1"/>
  <c r="Y4174" i="1" s="1"/>
  <c r="E4174" i="1"/>
  <c r="S4173" i="1"/>
  <c r="N4173" i="1"/>
  <c r="H4173" i="1"/>
  <c r="Y4173" i="1" s="1"/>
  <c r="E4173" i="1"/>
  <c r="S4172" i="1"/>
  <c r="N4172" i="1"/>
  <c r="H4172" i="1"/>
  <c r="Y4172" i="1" s="1"/>
  <c r="E4172" i="1"/>
  <c r="S4171" i="1"/>
  <c r="N4171" i="1"/>
  <c r="H4171" i="1"/>
  <c r="Y4171" i="1" s="1"/>
  <c r="E4171" i="1"/>
  <c r="S4170" i="1"/>
  <c r="N4170" i="1"/>
  <c r="H4170" i="1"/>
  <c r="Y4170" i="1" s="1"/>
  <c r="E4170" i="1"/>
  <c r="S4169" i="1"/>
  <c r="N4169" i="1"/>
  <c r="H4169" i="1"/>
  <c r="Y4169" i="1" s="1"/>
  <c r="E4169" i="1"/>
  <c r="S4168" i="1"/>
  <c r="N4168" i="1"/>
  <c r="H4168" i="1"/>
  <c r="Y4168" i="1" s="1"/>
  <c r="E4168" i="1"/>
  <c r="S4167" i="1"/>
  <c r="N4167" i="1"/>
  <c r="H4167" i="1"/>
  <c r="Y4167" i="1" s="1"/>
  <c r="E4167" i="1"/>
  <c r="S4166" i="1"/>
  <c r="N4166" i="1"/>
  <c r="H4166" i="1"/>
  <c r="Y4166" i="1" s="1"/>
  <c r="E4166" i="1"/>
  <c r="S4165" i="1"/>
  <c r="N4165" i="1"/>
  <c r="H4165" i="1"/>
  <c r="Y4165" i="1" s="1"/>
  <c r="E4165" i="1"/>
  <c r="S4164" i="1"/>
  <c r="N4164" i="1"/>
  <c r="H4164" i="1"/>
  <c r="Y4164" i="1" s="1"/>
  <c r="E4164" i="1"/>
  <c r="S4163" i="1"/>
  <c r="Y648" i="23" s="1"/>
  <c r="N4163" i="1"/>
  <c r="H4163" i="1"/>
  <c r="Y4163" i="1" s="1"/>
  <c r="E4163" i="1"/>
  <c r="S4162" i="1"/>
  <c r="Y338" i="23" s="1"/>
  <c r="N4162" i="1"/>
  <c r="H4162" i="1"/>
  <c r="Y4162" i="1" s="1"/>
  <c r="E4162" i="1"/>
  <c r="S4161" i="1"/>
  <c r="N4161" i="1"/>
  <c r="H4161" i="1"/>
  <c r="Y4161" i="1" s="1"/>
  <c r="E4161" i="1"/>
  <c r="S4160" i="1"/>
  <c r="N4160" i="1"/>
  <c r="H4160" i="1"/>
  <c r="Y4160" i="1" s="1"/>
  <c r="E4160" i="1"/>
  <c r="S4159" i="1"/>
  <c r="N4159" i="1"/>
  <c r="H4159" i="1"/>
  <c r="Y4159" i="1" s="1"/>
  <c r="E4159" i="1"/>
  <c r="S4158" i="1"/>
  <c r="N4158" i="1"/>
  <c r="H4158" i="1"/>
  <c r="Y4158" i="1" s="1"/>
  <c r="E4158" i="1"/>
  <c r="S4157" i="1"/>
  <c r="N4157" i="1"/>
  <c r="H4157" i="1"/>
  <c r="Y4157" i="1" s="1"/>
  <c r="E4157" i="1"/>
  <c r="S4156" i="1"/>
  <c r="N4156" i="1"/>
  <c r="H4156" i="1"/>
  <c r="Y4156" i="1" s="1"/>
  <c r="E4156" i="1"/>
  <c r="S4155" i="1"/>
  <c r="N4155" i="1"/>
  <c r="H4155" i="1"/>
  <c r="Y4155" i="1" s="1"/>
  <c r="E4155" i="1"/>
  <c r="S4154" i="1"/>
  <c r="Y394" i="23" s="1"/>
  <c r="N4154" i="1"/>
  <c r="H4154" i="1"/>
  <c r="Y4154" i="1" s="1"/>
  <c r="E4154" i="1"/>
  <c r="S4153" i="1"/>
  <c r="Y353" i="23" s="1"/>
  <c r="N4153" i="1"/>
  <c r="H4153" i="1"/>
  <c r="Y4153" i="1" s="1"/>
  <c r="E4153" i="1"/>
  <c r="S4152" i="1"/>
  <c r="N4152" i="1"/>
  <c r="H4152" i="1"/>
  <c r="Y4152" i="1" s="1"/>
  <c r="E4152" i="1"/>
  <c r="S4151" i="1"/>
  <c r="Y550" i="23" s="1"/>
  <c r="N4151" i="1"/>
  <c r="H4151" i="1"/>
  <c r="Y4151" i="1" s="1"/>
  <c r="E4151" i="1"/>
  <c r="S4150" i="1"/>
  <c r="N4150" i="1"/>
  <c r="H4150" i="1"/>
  <c r="Y4150" i="1" s="1"/>
  <c r="E4150" i="1"/>
  <c r="S4149" i="1"/>
  <c r="N4149" i="1"/>
  <c r="H4149" i="1"/>
  <c r="Y4149" i="1" s="1"/>
  <c r="E4149" i="1"/>
  <c r="S4148" i="1"/>
  <c r="N4148" i="1"/>
  <c r="H4148" i="1"/>
  <c r="Y4148" i="1" s="1"/>
  <c r="E4148" i="1"/>
  <c r="S4147" i="1"/>
  <c r="N4147" i="1"/>
  <c r="H4147" i="1"/>
  <c r="Y4147" i="1" s="1"/>
  <c r="E4147" i="1"/>
  <c r="S4146" i="1"/>
  <c r="N4146" i="1"/>
  <c r="H4146" i="1"/>
  <c r="Y4146" i="1" s="1"/>
  <c r="E4146" i="1"/>
  <c r="S4145" i="1"/>
  <c r="N4145" i="1"/>
  <c r="H4145" i="1"/>
  <c r="Y4145" i="1" s="1"/>
  <c r="E4145" i="1"/>
  <c r="S4144" i="1"/>
  <c r="N4144" i="1"/>
  <c r="H4144" i="1"/>
  <c r="Y4144" i="1" s="1"/>
  <c r="E4144" i="1"/>
  <c r="S4143" i="1"/>
  <c r="N4143" i="1"/>
  <c r="H4143" i="1"/>
  <c r="Y4143" i="1" s="1"/>
  <c r="E4143" i="1"/>
  <c r="S4142" i="1"/>
  <c r="N4142" i="1"/>
  <c r="H4142" i="1"/>
  <c r="Y4142" i="1" s="1"/>
  <c r="E4142" i="1"/>
  <c r="S4141" i="1"/>
  <c r="N4141" i="1"/>
  <c r="H4141" i="1"/>
  <c r="Y4141" i="1" s="1"/>
  <c r="E4141" i="1"/>
  <c r="S4140" i="1"/>
  <c r="N4140" i="1"/>
  <c r="H4140" i="1"/>
  <c r="Y4140" i="1" s="1"/>
  <c r="E4140" i="1"/>
  <c r="S4139" i="1"/>
  <c r="Y562" i="23" s="1"/>
  <c r="N4139" i="1"/>
  <c r="H4139" i="1"/>
  <c r="Y4139" i="1" s="1"/>
  <c r="E4139" i="1"/>
  <c r="S4138" i="1"/>
  <c r="N4138" i="1"/>
  <c r="H4138" i="1"/>
  <c r="Y4138" i="1" s="1"/>
  <c r="E4138" i="1"/>
  <c r="S4137" i="1"/>
  <c r="Y611" i="23" s="1"/>
  <c r="N4137" i="1"/>
  <c r="H4137" i="1"/>
  <c r="Y4137" i="1" s="1"/>
  <c r="E4137" i="1"/>
  <c r="S4136" i="1"/>
  <c r="N4136" i="1"/>
  <c r="H4136" i="1"/>
  <c r="Y4136" i="1" s="1"/>
  <c r="E4136" i="1"/>
  <c r="S4135" i="1"/>
  <c r="N4135" i="1"/>
  <c r="H4135" i="1"/>
  <c r="Y4135" i="1" s="1"/>
  <c r="E4135" i="1"/>
  <c r="S4134" i="1"/>
  <c r="N4134" i="1"/>
  <c r="H4134" i="1"/>
  <c r="Y4134" i="1" s="1"/>
  <c r="E4134" i="1"/>
  <c r="S4133" i="1"/>
  <c r="N4133" i="1"/>
  <c r="H4133" i="1"/>
  <c r="Y4133" i="1" s="1"/>
  <c r="E4133" i="1"/>
  <c r="S4132" i="1"/>
  <c r="N4132" i="1"/>
  <c r="H4132" i="1"/>
  <c r="Y4132" i="1" s="1"/>
  <c r="E4132" i="1"/>
  <c r="S4131" i="1"/>
  <c r="N4131" i="1"/>
  <c r="H4131" i="1"/>
  <c r="Y4131" i="1" s="1"/>
  <c r="E4131" i="1"/>
  <c r="S4130" i="1"/>
  <c r="Y545" i="23" s="1"/>
  <c r="N4130" i="1"/>
  <c r="H4130" i="1"/>
  <c r="Y4130" i="1" s="1"/>
  <c r="E4130" i="1"/>
  <c r="S4129" i="1"/>
  <c r="N4129" i="1"/>
  <c r="H4129" i="1"/>
  <c r="Y4129" i="1" s="1"/>
  <c r="E4129" i="1"/>
  <c r="S4128" i="1"/>
  <c r="N4128" i="1"/>
  <c r="H4128" i="1"/>
  <c r="Y4128" i="1" s="1"/>
  <c r="E4128" i="1"/>
  <c r="S4127" i="1"/>
  <c r="N4127" i="1"/>
  <c r="H4127" i="1"/>
  <c r="Y4127" i="1" s="1"/>
  <c r="E4127" i="1"/>
  <c r="S4126" i="1"/>
  <c r="N4126" i="1"/>
  <c r="H4126" i="1"/>
  <c r="Y4126" i="1" s="1"/>
  <c r="E4126" i="1"/>
  <c r="S4125" i="1"/>
  <c r="N4125" i="1"/>
  <c r="H4125" i="1"/>
  <c r="Y4125" i="1" s="1"/>
  <c r="E4125" i="1"/>
  <c r="S4124" i="1"/>
  <c r="N4124" i="1"/>
  <c r="H4124" i="1"/>
  <c r="Y4124" i="1" s="1"/>
  <c r="E4124" i="1"/>
  <c r="S4123" i="1"/>
  <c r="N4123" i="1"/>
  <c r="H4123" i="1"/>
  <c r="Y4123" i="1" s="1"/>
  <c r="E4123" i="1"/>
  <c r="S4122" i="1"/>
  <c r="N4122" i="1"/>
  <c r="H4122" i="1"/>
  <c r="Y4122" i="1" s="1"/>
  <c r="E4122" i="1"/>
  <c r="S4121" i="1"/>
  <c r="N4121" i="1"/>
  <c r="H4121" i="1"/>
  <c r="Y4121" i="1" s="1"/>
  <c r="E4121" i="1"/>
  <c r="S4120" i="1"/>
  <c r="N4120" i="1"/>
  <c r="H4120" i="1"/>
  <c r="Y4120" i="1" s="1"/>
  <c r="E4120" i="1"/>
  <c r="S4119" i="1"/>
  <c r="N4119" i="1"/>
  <c r="H4119" i="1"/>
  <c r="Y4119" i="1" s="1"/>
  <c r="E4119" i="1"/>
  <c r="S4118" i="1"/>
  <c r="N4118" i="1"/>
  <c r="H4118" i="1"/>
  <c r="Y4118" i="1" s="1"/>
  <c r="E4118" i="1"/>
  <c r="S4117" i="1"/>
  <c r="N4117" i="1"/>
  <c r="H4117" i="1"/>
  <c r="Y4117" i="1" s="1"/>
  <c r="E4117" i="1"/>
  <c r="S4116" i="1"/>
  <c r="N4116" i="1"/>
  <c r="H4116" i="1"/>
  <c r="Y4116" i="1" s="1"/>
  <c r="E4116" i="1"/>
  <c r="S4115" i="1"/>
  <c r="N4115" i="1"/>
  <c r="H4115" i="1"/>
  <c r="Y4115" i="1" s="1"/>
  <c r="E4115" i="1"/>
  <c r="S4114" i="1"/>
  <c r="N4114" i="1"/>
  <c r="H4114" i="1"/>
  <c r="Y4114" i="1" s="1"/>
  <c r="E4114" i="1"/>
  <c r="S4113" i="1"/>
  <c r="N4113" i="1"/>
  <c r="H4113" i="1"/>
  <c r="Y4113" i="1" s="1"/>
  <c r="E4113" i="1"/>
  <c r="S4112" i="1"/>
  <c r="N4112" i="1"/>
  <c r="H4112" i="1"/>
  <c r="Y4112" i="1" s="1"/>
  <c r="E4112" i="1"/>
  <c r="S4111" i="1"/>
  <c r="N4111" i="1"/>
  <c r="H4111" i="1"/>
  <c r="Y4111" i="1" s="1"/>
  <c r="E4111" i="1"/>
  <c r="S4110" i="1"/>
  <c r="N4110" i="1"/>
  <c r="H4110" i="1"/>
  <c r="Y4110" i="1" s="1"/>
  <c r="E4110" i="1"/>
  <c r="S4109" i="1"/>
  <c r="N4109" i="1"/>
  <c r="H4109" i="1"/>
  <c r="Y4109" i="1" s="1"/>
  <c r="E4109" i="1"/>
  <c r="S4108" i="1"/>
  <c r="N4108" i="1"/>
  <c r="H4108" i="1"/>
  <c r="Y4108" i="1" s="1"/>
  <c r="E4108" i="1"/>
  <c r="S4107" i="1"/>
  <c r="N4107" i="1"/>
  <c r="H4107" i="1"/>
  <c r="Y4107" i="1" s="1"/>
  <c r="E4107" i="1"/>
  <c r="S4106" i="1"/>
  <c r="Y693" i="23" s="1"/>
  <c r="N4106" i="1"/>
  <c r="H4106" i="1"/>
  <c r="Y4106" i="1" s="1"/>
  <c r="E4106" i="1"/>
  <c r="S4105" i="1"/>
  <c r="N4105" i="1"/>
  <c r="H4105" i="1"/>
  <c r="Y4105" i="1" s="1"/>
  <c r="E4105" i="1"/>
  <c r="S4104" i="1"/>
  <c r="N4104" i="1"/>
  <c r="H4104" i="1"/>
  <c r="Y4104" i="1" s="1"/>
  <c r="E4104" i="1"/>
  <c r="S4103" i="1"/>
  <c r="N4103" i="1"/>
  <c r="H4103" i="1"/>
  <c r="Y4103" i="1" s="1"/>
  <c r="E4103" i="1"/>
  <c r="S4102" i="1"/>
  <c r="N4102" i="1"/>
  <c r="H4102" i="1"/>
  <c r="Y4102" i="1" s="1"/>
  <c r="E4102" i="1"/>
  <c r="S4101" i="1"/>
  <c r="N4101" i="1"/>
  <c r="H4101" i="1"/>
  <c r="Y4101" i="1" s="1"/>
  <c r="E4101" i="1"/>
  <c r="S4100" i="1"/>
  <c r="Y772" i="23" s="1"/>
  <c r="N4100" i="1"/>
  <c r="H4100" i="1"/>
  <c r="Y4100" i="1" s="1"/>
  <c r="E4100" i="1"/>
  <c r="S4099" i="1"/>
  <c r="N4099" i="1"/>
  <c r="H4099" i="1"/>
  <c r="Y4099" i="1" s="1"/>
  <c r="E4099" i="1"/>
  <c r="S4098" i="1"/>
  <c r="N4098" i="1"/>
  <c r="H4098" i="1"/>
  <c r="Y4098" i="1" s="1"/>
  <c r="E4098" i="1"/>
  <c r="S4097" i="1"/>
  <c r="N4097" i="1"/>
  <c r="H4097" i="1"/>
  <c r="Y4097" i="1" s="1"/>
  <c r="E4097" i="1"/>
  <c r="S4096" i="1"/>
  <c r="N4096" i="1"/>
  <c r="H4096" i="1"/>
  <c r="Y4096" i="1" s="1"/>
  <c r="E4096" i="1"/>
  <c r="S4095" i="1"/>
  <c r="N4095" i="1"/>
  <c r="H4095" i="1"/>
  <c r="Y4095" i="1" s="1"/>
  <c r="E4095" i="1"/>
  <c r="S4094" i="1"/>
  <c r="Y161" i="23" s="1"/>
  <c r="N4094" i="1"/>
  <c r="H4094" i="1"/>
  <c r="Y4094" i="1" s="1"/>
  <c r="E4094" i="1"/>
  <c r="S4093" i="1"/>
  <c r="Y655" i="23" s="1"/>
  <c r="N4093" i="1"/>
  <c r="H4093" i="1"/>
  <c r="Y4093" i="1" s="1"/>
  <c r="E4093" i="1"/>
  <c r="S4092" i="1"/>
  <c r="N4092" i="1"/>
  <c r="H4092" i="1"/>
  <c r="Y4092" i="1" s="1"/>
  <c r="E4092" i="1"/>
  <c r="S4091" i="1"/>
  <c r="N4091" i="1"/>
  <c r="H4091" i="1"/>
  <c r="Y4091" i="1" s="1"/>
  <c r="E4091" i="1"/>
  <c r="S4090" i="1"/>
  <c r="N4090" i="1"/>
  <c r="H4090" i="1"/>
  <c r="Y4090" i="1" s="1"/>
  <c r="E4090" i="1"/>
  <c r="S4089" i="1"/>
  <c r="N4089" i="1"/>
  <c r="H4089" i="1"/>
  <c r="Y4089" i="1" s="1"/>
  <c r="E4089" i="1"/>
  <c r="S4088" i="1"/>
  <c r="Y51" i="23" s="1"/>
  <c r="N4088" i="1"/>
  <c r="H4088" i="1"/>
  <c r="Y4088" i="1" s="1"/>
  <c r="E4088" i="1"/>
  <c r="S4087" i="1"/>
  <c r="Y390" i="23" s="1"/>
  <c r="N4087" i="1"/>
  <c r="H4087" i="1"/>
  <c r="Y4087" i="1" s="1"/>
  <c r="E4087" i="1"/>
  <c r="S4086" i="1"/>
  <c r="N4086" i="1"/>
  <c r="H4086" i="1"/>
  <c r="Y4086" i="1" s="1"/>
  <c r="E4086" i="1"/>
  <c r="S4085" i="1"/>
  <c r="N4085" i="1"/>
  <c r="H4085" i="1"/>
  <c r="Y4085" i="1" s="1"/>
  <c r="E4085" i="1"/>
  <c r="S4084" i="1"/>
  <c r="N4084" i="1"/>
  <c r="H4084" i="1"/>
  <c r="Y4084" i="1" s="1"/>
  <c r="E4084" i="1"/>
  <c r="S4083" i="1"/>
  <c r="N4083" i="1"/>
  <c r="H4083" i="1"/>
  <c r="Y4083" i="1" s="1"/>
  <c r="E4083" i="1"/>
  <c r="S4082" i="1"/>
  <c r="N4082" i="1"/>
  <c r="H4082" i="1"/>
  <c r="Y4082" i="1" s="1"/>
  <c r="E4082" i="1"/>
  <c r="S4081" i="1"/>
  <c r="N4081" i="1"/>
  <c r="H4081" i="1"/>
  <c r="Y4081" i="1" s="1"/>
  <c r="E4081" i="1"/>
  <c r="S4080" i="1"/>
  <c r="Y544" i="23" s="1"/>
  <c r="N4080" i="1"/>
  <c r="H4080" i="1"/>
  <c r="Y4080" i="1" s="1"/>
  <c r="E4080" i="1"/>
  <c r="S4079" i="1"/>
  <c r="N4079" i="1"/>
  <c r="H4079" i="1"/>
  <c r="Y4079" i="1" s="1"/>
  <c r="E4079" i="1"/>
  <c r="S4078" i="1"/>
  <c r="N4078" i="1"/>
  <c r="H4078" i="1"/>
  <c r="Y4078" i="1" s="1"/>
  <c r="E4078" i="1"/>
  <c r="S4077" i="1"/>
  <c r="N4077" i="1"/>
  <c r="H4077" i="1"/>
  <c r="Y4077" i="1" s="1"/>
  <c r="E4077" i="1"/>
  <c r="S4076" i="1"/>
  <c r="N4076" i="1"/>
  <c r="H4076" i="1"/>
  <c r="Y4076" i="1" s="1"/>
  <c r="E4076" i="1"/>
  <c r="S4075" i="1"/>
  <c r="N4075" i="1"/>
  <c r="H4075" i="1"/>
  <c r="Y4075" i="1" s="1"/>
  <c r="E4075" i="1"/>
  <c r="S4074" i="1"/>
  <c r="N4074" i="1"/>
  <c r="H4074" i="1"/>
  <c r="Y4074" i="1" s="1"/>
  <c r="E4074" i="1"/>
  <c r="S4073" i="1"/>
  <c r="N4073" i="1"/>
  <c r="H4073" i="1"/>
  <c r="Y4073" i="1" s="1"/>
  <c r="E4073" i="1"/>
  <c r="S4072" i="1"/>
  <c r="N4072" i="1"/>
  <c r="H4072" i="1"/>
  <c r="Y4072" i="1" s="1"/>
  <c r="E4072" i="1"/>
  <c r="S4071" i="1"/>
  <c r="N4071" i="1"/>
  <c r="H4071" i="1"/>
  <c r="Y4071" i="1" s="1"/>
  <c r="E4071" i="1"/>
  <c r="S4070" i="1"/>
  <c r="N4070" i="1"/>
  <c r="H4070" i="1"/>
  <c r="Y4070" i="1" s="1"/>
  <c r="E4070" i="1"/>
  <c r="S4069" i="1"/>
  <c r="N4069" i="1"/>
  <c r="H4069" i="1"/>
  <c r="Y4069" i="1" s="1"/>
  <c r="E4069" i="1"/>
  <c r="S4068" i="1"/>
  <c r="N4068" i="1"/>
  <c r="H4068" i="1"/>
  <c r="Y4068" i="1" s="1"/>
  <c r="E4068" i="1"/>
  <c r="S4067" i="1"/>
  <c r="N4067" i="1"/>
  <c r="H4067" i="1"/>
  <c r="Y4067" i="1" s="1"/>
  <c r="E4067" i="1"/>
  <c r="S4066" i="1"/>
  <c r="N4066" i="1"/>
  <c r="H4066" i="1"/>
  <c r="Y4066" i="1" s="1"/>
  <c r="E4066" i="1"/>
  <c r="S4065" i="1"/>
  <c r="N4065" i="1"/>
  <c r="H4065" i="1"/>
  <c r="Y4065" i="1" s="1"/>
  <c r="E4065" i="1"/>
  <c r="S4064" i="1"/>
  <c r="N4064" i="1"/>
  <c r="H4064" i="1"/>
  <c r="Y4064" i="1" s="1"/>
  <c r="E4064" i="1"/>
  <c r="S4063" i="1"/>
  <c r="Y898" i="23" s="1"/>
  <c r="N4063" i="1"/>
  <c r="H4063" i="1"/>
  <c r="Y4063" i="1" s="1"/>
  <c r="E4063" i="1"/>
  <c r="S4062" i="1"/>
  <c r="Y695" i="23" s="1"/>
  <c r="N4062" i="1"/>
  <c r="H4062" i="1"/>
  <c r="Y4062" i="1" s="1"/>
  <c r="E4062" i="1"/>
  <c r="S4061" i="1"/>
  <c r="Y709" i="23" s="1"/>
  <c r="N4061" i="1"/>
  <c r="H4061" i="1"/>
  <c r="Y4061" i="1" s="1"/>
  <c r="E4061" i="1"/>
  <c r="S4060" i="1"/>
  <c r="N4060" i="1"/>
  <c r="H4060" i="1"/>
  <c r="Y4060" i="1" s="1"/>
  <c r="E4060" i="1"/>
  <c r="S4059" i="1"/>
  <c r="N4059" i="1"/>
  <c r="H4059" i="1"/>
  <c r="Y4059" i="1" s="1"/>
  <c r="E4059" i="1"/>
  <c r="S4058" i="1"/>
  <c r="N4058" i="1"/>
  <c r="H4058" i="1"/>
  <c r="Y4058" i="1" s="1"/>
  <c r="E4058" i="1"/>
  <c r="S4057" i="1"/>
  <c r="N4057" i="1"/>
  <c r="H4057" i="1"/>
  <c r="Y4057" i="1" s="1"/>
  <c r="E4057" i="1"/>
  <c r="S4056" i="1"/>
  <c r="N4056" i="1"/>
  <c r="H4056" i="1"/>
  <c r="Y4056" i="1" s="1"/>
  <c r="E4056" i="1"/>
  <c r="S4055" i="1"/>
  <c r="N4055" i="1"/>
  <c r="H4055" i="1"/>
  <c r="Y4055" i="1" s="1"/>
  <c r="E4055" i="1"/>
  <c r="S4054" i="1"/>
  <c r="N4054" i="1"/>
  <c r="H4054" i="1"/>
  <c r="Y4054" i="1" s="1"/>
  <c r="E4054" i="1"/>
  <c r="S4053" i="1"/>
  <c r="N4053" i="1"/>
  <c r="H4053" i="1"/>
  <c r="Y4053" i="1" s="1"/>
  <c r="E4053" i="1"/>
  <c r="S4052" i="1"/>
  <c r="N4052" i="1"/>
  <c r="H4052" i="1"/>
  <c r="Y4052" i="1" s="1"/>
  <c r="E4052" i="1"/>
  <c r="S4051" i="1"/>
  <c r="N4051" i="1"/>
  <c r="H4051" i="1"/>
  <c r="Y4051" i="1" s="1"/>
  <c r="E4051" i="1"/>
  <c r="S4050" i="1"/>
  <c r="N4050" i="1"/>
  <c r="H4050" i="1"/>
  <c r="Y4050" i="1" s="1"/>
  <c r="E4050" i="1"/>
  <c r="S4049" i="1"/>
  <c r="N4049" i="1"/>
  <c r="H4049" i="1"/>
  <c r="Y4049" i="1" s="1"/>
  <c r="E4049" i="1"/>
  <c r="S4048" i="1"/>
  <c r="N4048" i="1"/>
  <c r="H4048" i="1"/>
  <c r="Y4048" i="1" s="1"/>
  <c r="E4048" i="1"/>
  <c r="S4047" i="1"/>
  <c r="N4047" i="1"/>
  <c r="H4047" i="1"/>
  <c r="Y4047" i="1" s="1"/>
  <c r="E4047" i="1"/>
  <c r="S4046" i="1"/>
  <c r="N4046" i="1"/>
  <c r="H4046" i="1"/>
  <c r="Y4046" i="1" s="1"/>
  <c r="E4046" i="1"/>
  <c r="S4045" i="1"/>
  <c r="N4045" i="1"/>
  <c r="H4045" i="1"/>
  <c r="Y4045" i="1" s="1"/>
  <c r="E4045" i="1"/>
  <c r="S4044" i="1"/>
  <c r="N4044" i="1"/>
  <c r="H4044" i="1"/>
  <c r="Y4044" i="1" s="1"/>
  <c r="E4044" i="1"/>
  <c r="S4043" i="1"/>
  <c r="N4043" i="1"/>
  <c r="H4043" i="1"/>
  <c r="Y4043" i="1" s="1"/>
  <c r="E4043" i="1"/>
  <c r="S4042" i="1"/>
  <c r="N4042" i="1"/>
  <c r="H4042" i="1"/>
  <c r="Y4042" i="1" s="1"/>
  <c r="E4042" i="1"/>
  <c r="S4041" i="1"/>
  <c r="N4041" i="1"/>
  <c r="H4041" i="1"/>
  <c r="Y4041" i="1" s="1"/>
  <c r="E4041" i="1"/>
  <c r="S4040" i="1"/>
  <c r="N4040" i="1"/>
  <c r="H4040" i="1"/>
  <c r="Y4040" i="1" s="1"/>
  <c r="E4040" i="1"/>
  <c r="S4039" i="1"/>
  <c r="N4039" i="1"/>
  <c r="H4039" i="1"/>
  <c r="Y4039" i="1" s="1"/>
  <c r="E4039" i="1"/>
  <c r="S4038" i="1"/>
  <c r="N4038" i="1"/>
  <c r="H4038" i="1"/>
  <c r="Y4038" i="1" s="1"/>
  <c r="E4038" i="1"/>
  <c r="S4037" i="1"/>
  <c r="Y110" i="23" s="1"/>
  <c r="N4037" i="1"/>
  <c r="H4037" i="1"/>
  <c r="Y4037" i="1" s="1"/>
  <c r="E4037" i="1"/>
  <c r="S4036" i="1"/>
  <c r="Y165" i="23" s="1"/>
  <c r="N4036" i="1"/>
  <c r="H4036" i="1"/>
  <c r="Y4036" i="1" s="1"/>
  <c r="E4036" i="1"/>
  <c r="S4035" i="1"/>
  <c r="N4035" i="1"/>
  <c r="H4035" i="1"/>
  <c r="Y4035" i="1" s="1"/>
  <c r="E4035" i="1"/>
  <c r="S4034" i="1"/>
  <c r="N4034" i="1"/>
  <c r="H4034" i="1"/>
  <c r="Y4034" i="1" s="1"/>
  <c r="E4034" i="1"/>
  <c r="S4033" i="1"/>
  <c r="N4033" i="1"/>
  <c r="H4033" i="1"/>
  <c r="Y4033" i="1" s="1"/>
  <c r="E4033" i="1"/>
  <c r="S4032" i="1"/>
  <c r="N4032" i="1"/>
  <c r="H4032" i="1"/>
  <c r="Y4032" i="1" s="1"/>
  <c r="E4032" i="1"/>
  <c r="S4031" i="1"/>
  <c r="N4031" i="1"/>
  <c r="H4031" i="1"/>
  <c r="Y4031" i="1" s="1"/>
  <c r="E4031" i="1"/>
  <c r="S4030" i="1"/>
  <c r="N4030" i="1"/>
  <c r="H4030" i="1"/>
  <c r="Y4030" i="1" s="1"/>
  <c r="E4030" i="1"/>
  <c r="S4029" i="1"/>
  <c r="N4029" i="1"/>
  <c r="H4029" i="1"/>
  <c r="Y4029" i="1" s="1"/>
  <c r="E4029" i="1"/>
  <c r="S4028" i="1"/>
  <c r="N4028" i="1"/>
  <c r="H4028" i="1"/>
  <c r="Y4028" i="1" s="1"/>
  <c r="E4028" i="1"/>
  <c r="S4027" i="1"/>
  <c r="N4027" i="1"/>
  <c r="H4027" i="1"/>
  <c r="Y4027" i="1" s="1"/>
  <c r="E4027" i="1"/>
  <c r="S4026" i="1"/>
  <c r="N4026" i="1"/>
  <c r="H4026" i="1"/>
  <c r="Y4026" i="1" s="1"/>
  <c r="E4026" i="1"/>
  <c r="S4025" i="1"/>
  <c r="N4025" i="1"/>
  <c r="H4025" i="1"/>
  <c r="Y4025" i="1" s="1"/>
  <c r="E4025" i="1"/>
  <c r="S4024" i="1"/>
  <c r="N4024" i="1"/>
  <c r="H4024" i="1"/>
  <c r="Y4024" i="1" s="1"/>
  <c r="E4024" i="1"/>
  <c r="S4023" i="1"/>
  <c r="N4023" i="1"/>
  <c r="H4023" i="1"/>
  <c r="Y4023" i="1" s="1"/>
  <c r="E4023" i="1"/>
  <c r="S4022" i="1"/>
  <c r="N4022" i="1"/>
  <c r="H4022" i="1"/>
  <c r="Y4022" i="1" s="1"/>
  <c r="E4022" i="1"/>
  <c r="S4021" i="1"/>
  <c r="Y694" i="23" s="1"/>
  <c r="N4021" i="1"/>
  <c r="H4021" i="1"/>
  <c r="Y4021" i="1" s="1"/>
  <c r="E4021" i="1"/>
  <c r="S4020" i="1"/>
  <c r="N4020" i="1"/>
  <c r="H4020" i="1"/>
  <c r="Y4020" i="1" s="1"/>
  <c r="E4020" i="1"/>
  <c r="S4019" i="1"/>
  <c r="N4019" i="1"/>
  <c r="H4019" i="1"/>
  <c r="Y4019" i="1" s="1"/>
  <c r="E4019" i="1"/>
  <c r="S4018" i="1"/>
  <c r="N4018" i="1"/>
  <c r="H4018" i="1"/>
  <c r="Y4018" i="1" s="1"/>
  <c r="E4018" i="1"/>
  <c r="S4017" i="1"/>
  <c r="N4017" i="1"/>
  <c r="H4017" i="1"/>
  <c r="Y4017" i="1" s="1"/>
  <c r="E4017" i="1"/>
  <c r="S4016" i="1"/>
  <c r="N4016" i="1"/>
  <c r="H4016" i="1"/>
  <c r="Y4016" i="1" s="1"/>
  <c r="E4016" i="1"/>
  <c r="S4015" i="1"/>
  <c r="N4015" i="1"/>
  <c r="H4015" i="1"/>
  <c r="Y4015" i="1" s="1"/>
  <c r="E4015" i="1"/>
  <c r="S4014" i="1"/>
  <c r="Y19" i="23" s="1"/>
  <c r="N4014" i="1"/>
  <c r="H4014" i="1"/>
  <c r="Y4014" i="1" s="1"/>
  <c r="E4014" i="1"/>
  <c r="S4013" i="1"/>
  <c r="N4013" i="1"/>
  <c r="H4013" i="1"/>
  <c r="Y4013" i="1" s="1"/>
  <c r="E4013" i="1"/>
  <c r="S4012" i="1"/>
  <c r="N4012" i="1"/>
  <c r="H4012" i="1"/>
  <c r="Y4012" i="1" s="1"/>
  <c r="E4012" i="1"/>
  <c r="S4011" i="1"/>
  <c r="N4011" i="1"/>
  <c r="H4011" i="1"/>
  <c r="Y4011" i="1" s="1"/>
  <c r="E4011" i="1"/>
  <c r="S4010" i="1"/>
  <c r="N4010" i="1"/>
  <c r="H4010" i="1"/>
  <c r="Y4010" i="1" s="1"/>
  <c r="E4010" i="1"/>
  <c r="S4009" i="1"/>
  <c r="N4009" i="1"/>
  <c r="H4009" i="1"/>
  <c r="Y4009" i="1" s="1"/>
  <c r="E4009" i="1"/>
  <c r="S4008" i="1"/>
  <c r="Y407" i="23" s="1"/>
  <c r="N4008" i="1"/>
  <c r="H4008" i="1"/>
  <c r="Y4008" i="1" s="1"/>
  <c r="E4008" i="1"/>
  <c r="S4007" i="1"/>
  <c r="N4007" i="1"/>
  <c r="H4007" i="1"/>
  <c r="Y4007" i="1" s="1"/>
  <c r="E4007" i="1"/>
  <c r="S4006" i="1"/>
  <c r="N4006" i="1"/>
  <c r="H4006" i="1"/>
  <c r="Y4006" i="1" s="1"/>
  <c r="E4006" i="1"/>
  <c r="S4005" i="1"/>
  <c r="N4005" i="1"/>
  <c r="H4005" i="1"/>
  <c r="Y4005" i="1" s="1"/>
  <c r="E4005" i="1"/>
  <c r="S4004" i="1"/>
  <c r="N4004" i="1"/>
  <c r="H4004" i="1"/>
  <c r="Y4004" i="1" s="1"/>
  <c r="E4004" i="1"/>
  <c r="S4003" i="1"/>
  <c r="N4003" i="1"/>
  <c r="H4003" i="1"/>
  <c r="Y4003" i="1" s="1"/>
  <c r="E4003" i="1"/>
  <c r="S4002" i="1"/>
  <c r="N4002" i="1"/>
  <c r="H4002" i="1"/>
  <c r="Y4002" i="1" s="1"/>
  <c r="E4002" i="1"/>
  <c r="S4001" i="1"/>
  <c r="N4001" i="1"/>
  <c r="H4001" i="1"/>
  <c r="Y4001" i="1" s="1"/>
  <c r="E4001" i="1"/>
  <c r="S4000" i="1"/>
  <c r="N4000" i="1"/>
  <c r="H4000" i="1"/>
  <c r="Y4000" i="1" s="1"/>
  <c r="E4000" i="1"/>
  <c r="S3999" i="1"/>
  <c r="N3999" i="1"/>
  <c r="H3999" i="1"/>
  <c r="Y3999" i="1" s="1"/>
  <c r="E3999" i="1"/>
  <c r="S3998" i="1"/>
  <c r="N3998" i="1"/>
  <c r="H3998" i="1"/>
  <c r="Y3998" i="1" s="1"/>
  <c r="E3998" i="1"/>
  <c r="S3997" i="1"/>
  <c r="N3997" i="1"/>
  <c r="H3997" i="1"/>
  <c r="Y3997" i="1" s="1"/>
  <c r="E3997" i="1"/>
  <c r="S3996" i="1"/>
  <c r="N3996" i="1"/>
  <c r="H3996" i="1"/>
  <c r="Y3996" i="1" s="1"/>
  <c r="E3996" i="1"/>
  <c r="S3995" i="1"/>
  <c r="N3995" i="1"/>
  <c r="H3995" i="1"/>
  <c r="Y3995" i="1" s="1"/>
  <c r="E3995" i="1"/>
  <c r="S3994" i="1"/>
  <c r="N3994" i="1"/>
  <c r="H3994" i="1"/>
  <c r="Y3994" i="1" s="1"/>
  <c r="E3994" i="1"/>
  <c r="S3993" i="1"/>
  <c r="N3993" i="1"/>
  <c r="H3993" i="1"/>
  <c r="Y3993" i="1" s="1"/>
  <c r="E3993" i="1"/>
  <c r="S3992" i="1"/>
  <c r="N3992" i="1"/>
  <c r="H3992" i="1"/>
  <c r="Y3992" i="1" s="1"/>
  <c r="E3992" i="1"/>
  <c r="S3991" i="1"/>
  <c r="N3991" i="1"/>
  <c r="H3991" i="1"/>
  <c r="Y3991" i="1" s="1"/>
  <c r="E3991" i="1"/>
  <c r="S3990" i="1"/>
  <c r="N3990" i="1"/>
  <c r="H3990" i="1"/>
  <c r="Y3990" i="1" s="1"/>
  <c r="E3990" i="1"/>
  <c r="S3989" i="1"/>
  <c r="N3989" i="1"/>
  <c r="H3989" i="1"/>
  <c r="Y3989" i="1" s="1"/>
  <c r="E3989" i="1"/>
  <c r="S3988" i="1"/>
  <c r="N3988" i="1"/>
  <c r="H3988" i="1"/>
  <c r="Y3988" i="1" s="1"/>
  <c r="E3988" i="1"/>
  <c r="S3987" i="1"/>
  <c r="N3987" i="1"/>
  <c r="H3987" i="1"/>
  <c r="Y3987" i="1" s="1"/>
  <c r="E3987" i="1"/>
  <c r="S3986" i="1"/>
  <c r="N3986" i="1"/>
  <c r="H3986" i="1"/>
  <c r="Y3986" i="1" s="1"/>
  <c r="E3986" i="1"/>
  <c r="S3985" i="1"/>
  <c r="N3985" i="1"/>
  <c r="H3985" i="1"/>
  <c r="Y3985" i="1" s="1"/>
  <c r="E3985" i="1"/>
  <c r="S3984" i="1"/>
  <c r="N3984" i="1"/>
  <c r="H3984" i="1"/>
  <c r="Y3984" i="1" s="1"/>
  <c r="E3984" i="1"/>
  <c r="S3983" i="1"/>
  <c r="Y2955" i="23" s="1"/>
  <c r="N3983" i="1"/>
  <c r="H3983" i="1"/>
  <c r="Y3983" i="1" s="1"/>
  <c r="E3983" i="1"/>
  <c r="S3982" i="1"/>
  <c r="N3982" i="1"/>
  <c r="H3982" i="1"/>
  <c r="Y3982" i="1" s="1"/>
  <c r="E3982" i="1"/>
  <c r="S3981" i="1"/>
  <c r="N3981" i="1"/>
  <c r="H3981" i="1"/>
  <c r="Y3981" i="1" s="1"/>
  <c r="E3981" i="1"/>
  <c r="S3980" i="1"/>
  <c r="N3980" i="1"/>
  <c r="H3980" i="1"/>
  <c r="Y3980" i="1" s="1"/>
  <c r="E3980" i="1"/>
  <c r="S3979" i="1"/>
  <c r="N3979" i="1"/>
  <c r="H3979" i="1"/>
  <c r="Y3979" i="1" s="1"/>
  <c r="E3979" i="1"/>
  <c r="S3978" i="1"/>
  <c r="N3978" i="1"/>
  <c r="H3978" i="1"/>
  <c r="Y3978" i="1" s="1"/>
  <c r="E3978" i="1"/>
  <c r="S3977" i="1"/>
  <c r="N3977" i="1"/>
  <c r="H3977" i="1"/>
  <c r="Y3977" i="1" s="1"/>
  <c r="E3977" i="1"/>
  <c r="S3976" i="1"/>
  <c r="Y2953" i="23" s="1"/>
  <c r="N3976" i="1"/>
  <c r="H3976" i="1"/>
  <c r="Y3976" i="1" s="1"/>
  <c r="E3976" i="1"/>
  <c r="S3975" i="1"/>
  <c r="N3975" i="1"/>
  <c r="H3975" i="1"/>
  <c r="Y3975" i="1" s="1"/>
  <c r="E3975" i="1"/>
  <c r="S3974" i="1"/>
  <c r="Y2952" i="23" s="1"/>
  <c r="N3974" i="1"/>
  <c r="H3974" i="1"/>
  <c r="Y3974" i="1" s="1"/>
  <c r="E3974" i="1"/>
  <c r="S3973" i="1"/>
  <c r="N3973" i="1"/>
  <c r="H3973" i="1"/>
  <c r="Y3973" i="1" s="1"/>
  <c r="E3973" i="1"/>
  <c r="S3972" i="1"/>
  <c r="N3972" i="1"/>
  <c r="H3972" i="1"/>
  <c r="Y3972" i="1" s="1"/>
  <c r="E3972" i="1"/>
  <c r="S3971" i="1"/>
  <c r="Y2951" i="23" s="1"/>
  <c r="N3971" i="1"/>
  <c r="H3971" i="1"/>
  <c r="Y3971" i="1" s="1"/>
  <c r="E3971" i="1"/>
  <c r="S3970" i="1"/>
  <c r="N3970" i="1"/>
  <c r="H3970" i="1"/>
  <c r="Y3970" i="1" s="1"/>
  <c r="E3970" i="1"/>
  <c r="S3969" i="1"/>
  <c r="N3969" i="1"/>
  <c r="H3969" i="1"/>
  <c r="Y3969" i="1" s="1"/>
  <c r="E3969" i="1"/>
  <c r="S3968" i="1"/>
  <c r="N3968" i="1"/>
  <c r="H3968" i="1"/>
  <c r="Y3968" i="1" s="1"/>
  <c r="E3968" i="1"/>
  <c r="S3967" i="1"/>
  <c r="N3967" i="1"/>
  <c r="H3967" i="1"/>
  <c r="Y3967" i="1" s="1"/>
  <c r="E3967" i="1"/>
  <c r="S3966" i="1"/>
  <c r="N3966" i="1"/>
  <c r="H3966" i="1"/>
  <c r="Y3966" i="1" s="1"/>
  <c r="E3966" i="1"/>
  <c r="S3965" i="1"/>
  <c r="N3965" i="1"/>
  <c r="H3965" i="1"/>
  <c r="Y3965" i="1" s="1"/>
  <c r="E3965" i="1"/>
  <c r="S3964" i="1"/>
  <c r="N3964" i="1"/>
  <c r="H3964" i="1"/>
  <c r="Y3964" i="1" s="1"/>
  <c r="E3964" i="1"/>
  <c r="S3963" i="1"/>
  <c r="N3963" i="1"/>
  <c r="H3963" i="1"/>
  <c r="Y3963" i="1" s="1"/>
  <c r="E3963" i="1"/>
  <c r="S3962" i="1"/>
  <c r="N3962" i="1"/>
  <c r="H3962" i="1"/>
  <c r="Y3962" i="1" s="1"/>
  <c r="E3962" i="1"/>
  <c r="S3961" i="1"/>
  <c r="N3961" i="1"/>
  <c r="H3961" i="1"/>
  <c r="Y3961" i="1" s="1"/>
  <c r="E3961" i="1"/>
  <c r="S3960" i="1"/>
  <c r="N3960" i="1"/>
  <c r="H3960" i="1"/>
  <c r="Y3960" i="1" s="1"/>
  <c r="E3960" i="1"/>
  <c r="S3959" i="1"/>
  <c r="N3959" i="1"/>
  <c r="H3959" i="1"/>
  <c r="Y3959" i="1" s="1"/>
  <c r="E3959" i="1"/>
  <c r="S3958" i="1"/>
  <c r="N3958" i="1"/>
  <c r="H3958" i="1"/>
  <c r="Y3958" i="1" s="1"/>
  <c r="E3958" i="1"/>
  <c r="S3957" i="1"/>
  <c r="N3957" i="1"/>
  <c r="H3957" i="1"/>
  <c r="Y3957" i="1" s="1"/>
  <c r="E3957" i="1"/>
  <c r="S3956" i="1"/>
  <c r="N3956" i="1"/>
  <c r="H3956" i="1"/>
  <c r="Y3956" i="1" s="1"/>
  <c r="E3956" i="1"/>
  <c r="S3955" i="1"/>
  <c r="N3955" i="1"/>
  <c r="H3955" i="1"/>
  <c r="Y3955" i="1" s="1"/>
  <c r="E3955" i="1"/>
  <c r="S3954" i="1"/>
  <c r="N3954" i="1"/>
  <c r="H3954" i="1"/>
  <c r="Y3954" i="1" s="1"/>
  <c r="E3954" i="1"/>
  <c r="S3953" i="1"/>
  <c r="N3953" i="1"/>
  <c r="H3953" i="1"/>
  <c r="Y3953" i="1" s="1"/>
  <c r="E3953" i="1"/>
  <c r="S3952" i="1"/>
  <c r="Y2949" i="23" s="1"/>
  <c r="N3952" i="1"/>
  <c r="H3952" i="1"/>
  <c r="Y3952" i="1" s="1"/>
  <c r="E3952" i="1"/>
  <c r="S3951" i="1"/>
  <c r="N3951" i="1"/>
  <c r="H3951" i="1"/>
  <c r="Y3951" i="1" s="1"/>
  <c r="E3951" i="1"/>
  <c r="S3950" i="1"/>
  <c r="N3950" i="1"/>
  <c r="H3950" i="1"/>
  <c r="Y3950" i="1" s="1"/>
  <c r="E3950" i="1"/>
  <c r="S3949" i="1"/>
  <c r="N3949" i="1"/>
  <c r="H3949" i="1"/>
  <c r="Y3949" i="1" s="1"/>
  <c r="E3949" i="1"/>
  <c r="S3948" i="1"/>
  <c r="N3948" i="1"/>
  <c r="H3948" i="1"/>
  <c r="Y3948" i="1" s="1"/>
  <c r="E3948" i="1"/>
  <c r="S3947" i="1"/>
  <c r="N3947" i="1"/>
  <c r="H3947" i="1"/>
  <c r="Y3947" i="1" s="1"/>
  <c r="E3947" i="1"/>
  <c r="S3946" i="1"/>
  <c r="N3946" i="1"/>
  <c r="H3946" i="1"/>
  <c r="Y3946" i="1" s="1"/>
  <c r="E3946" i="1"/>
  <c r="S3945" i="1"/>
  <c r="N3945" i="1"/>
  <c r="H3945" i="1"/>
  <c r="Y3945" i="1" s="1"/>
  <c r="E3945" i="1"/>
  <c r="S3944" i="1"/>
  <c r="N3944" i="1"/>
  <c r="H3944" i="1"/>
  <c r="Y3944" i="1" s="1"/>
  <c r="E3944" i="1"/>
  <c r="S3943" i="1"/>
  <c r="N3943" i="1"/>
  <c r="H3943" i="1"/>
  <c r="Y3943" i="1" s="1"/>
  <c r="E3943" i="1"/>
  <c r="S3942" i="1"/>
  <c r="N3942" i="1"/>
  <c r="H3942" i="1"/>
  <c r="Y3942" i="1" s="1"/>
  <c r="E3942" i="1"/>
  <c r="S3941" i="1"/>
  <c r="N3941" i="1"/>
  <c r="H3941" i="1"/>
  <c r="Y3941" i="1" s="1"/>
  <c r="E3941" i="1"/>
  <c r="S3940" i="1"/>
  <c r="N3940" i="1"/>
  <c r="H3940" i="1"/>
  <c r="Y3940" i="1" s="1"/>
  <c r="E3940" i="1"/>
  <c r="S3939" i="1"/>
  <c r="N3939" i="1"/>
  <c r="H3939" i="1"/>
  <c r="Y3939" i="1" s="1"/>
  <c r="E3939" i="1"/>
  <c r="S3938" i="1"/>
  <c r="N3938" i="1"/>
  <c r="H3938" i="1"/>
  <c r="Y3938" i="1" s="1"/>
  <c r="E3938" i="1"/>
  <c r="S3937" i="1"/>
  <c r="N3937" i="1"/>
  <c r="H3937" i="1"/>
  <c r="Y3937" i="1" s="1"/>
  <c r="E3937" i="1"/>
  <c r="S3936" i="1"/>
  <c r="Y2947" i="23" s="1"/>
  <c r="N3936" i="1"/>
  <c r="H3936" i="1"/>
  <c r="Y3936" i="1" s="1"/>
  <c r="E3936" i="1"/>
  <c r="S3935" i="1"/>
  <c r="N3935" i="1"/>
  <c r="H3935" i="1"/>
  <c r="Y3935" i="1" s="1"/>
  <c r="E3935" i="1"/>
  <c r="S3934" i="1"/>
  <c r="N3934" i="1"/>
  <c r="H3934" i="1"/>
  <c r="Y3934" i="1" s="1"/>
  <c r="E3934" i="1"/>
  <c r="S3933" i="1"/>
  <c r="Y2946" i="23" s="1"/>
  <c r="N3933" i="1"/>
  <c r="H3933" i="1"/>
  <c r="Y3933" i="1" s="1"/>
  <c r="E3933" i="1"/>
  <c r="S3932" i="1"/>
  <c r="Y2945" i="23" s="1"/>
  <c r="N3932" i="1"/>
  <c r="H3932" i="1"/>
  <c r="Y3932" i="1" s="1"/>
  <c r="E3932" i="1"/>
  <c r="S3931" i="1"/>
  <c r="N3931" i="1"/>
  <c r="H3931" i="1"/>
  <c r="Y3931" i="1" s="1"/>
  <c r="E3931" i="1"/>
  <c r="S3930" i="1"/>
  <c r="Y2944" i="23" s="1"/>
  <c r="N3930" i="1"/>
  <c r="H3930" i="1"/>
  <c r="Y3930" i="1" s="1"/>
  <c r="E3930" i="1"/>
  <c r="S3929" i="1"/>
  <c r="Y2943" i="23" s="1"/>
  <c r="N3929" i="1"/>
  <c r="H3929" i="1"/>
  <c r="Y3929" i="1" s="1"/>
  <c r="E3929" i="1"/>
  <c r="S3928" i="1"/>
  <c r="Y2942" i="23" s="1"/>
  <c r="N3928" i="1"/>
  <c r="H3928" i="1"/>
  <c r="Y3928" i="1" s="1"/>
  <c r="E3928" i="1"/>
  <c r="S3927" i="1"/>
  <c r="Y2941" i="23" s="1"/>
  <c r="N3927" i="1"/>
  <c r="H3927" i="1"/>
  <c r="Y3927" i="1" s="1"/>
  <c r="E3927" i="1"/>
  <c r="S3926" i="1"/>
  <c r="N3926" i="1"/>
  <c r="H3926" i="1"/>
  <c r="Y3926" i="1" s="1"/>
  <c r="E3926" i="1"/>
  <c r="S3925" i="1"/>
  <c r="N3925" i="1"/>
  <c r="H3925" i="1"/>
  <c r="Y3925" i="1" s="1"/>
  <c r="E3925" i="1"/>
  <c r="S3924" i="1"/>
  <c r="Y2940" i="23" s="1"/>
  <c r="N3924" i="1"/>
  <c r="H3924" i="1"/>
  <c r="Y3924" i="1" s="1"/>
  <c r="E3924" i="1"/>
  <c r="S3923" i="1"/>
  <c r="N3923" i="1"/>
  <c r="H3923" i="1"/>
  <c r="Y3923" i="1" s="1"/>
  <c r="E3923" i="1"/>
  <c r="S3922" i="1"/>
  <c r="N3922" i="1"/>
  <c r="H3922" i="1"/>
  <c r="Y3922" i="1" s="1"/>
  <c r="E3922" i="1"/>
  <c r="S3921" i="1"/>
  <c r="Y2939" i="23" s="1"/>
  <c r="N3921" i="1"/>
  <c r="H3921" i="1"/>
  <c r="Y3921" i="1" s="1"/>
  <c r="E3921" i="1"/>
  <c r="S3920" i="1"/>
  <c r="Y2938" i="23" s="1"/>
  <c r="N3920" i="1"/>
  <c r="H3920" i="1"/>
  <c r="Y3920" i="1" s="1"/>
  <c r="E3920" i="1"/>
  <c r="S3919" i="1"/>
  <c r="Y2937" i="23" s="1"/>
  <c r="N3919" i="1"/>
  <c r="H3919" i="1"/>
  <c r="Y3919" i="1" s="1"/>
  <c r="E3919" i="1"/>
  <c r="S3918" i="1"/>
  <c r="N3918" i="1"/>
  <c r="H3918" i="1"/>
  <c r="Y3918" i="1" s="1"/>
  <c r="E3918" i="1"/>
  <c r="S3917" i="1"/>
  <c r="N3917" i="1"/>
  <c r="H3917" i="1"/>
  <c r="Y3917" i="1" s="1"/>
  <c r="E3917" i="1"/>
  <c r="S3916" i="1"/>
  <c r="Y2936" i="23" s="1"/>
  <c r="N3916" i="1"/>
  <c r="H3916" i="1"/>
  <c r="Y3916" i="1" s="1"/>
  <c r="E3916" i="1"/>
  <c r="S3915" i="1"/>
  <c r="N3915" i="1"/>
  <c r="H3915" i="1"/>
  <c r="Y3915" i="1" s="1"/>
  <c r="E3915" i="1"/>
  <c r="S3914" i="1"/>
  <c r="Y2935" i="23" s="1"/>
  <c r="N3914" i="1"/>
  <c r="H3914" i="1"/>
  <c r="Y3914" i="1" s="1"/>
  <c r="E3914" i="1"/>
  <c r="S3913" i="1"/>
  <c r="N3913" i="1"/>
  <c r="H3913" i="1"/>
  <c r="Y3913" i="1" s="1"/>
  <c r="E3913" i="1"/>
  <c r="S3912" i="1"/>
  <c r="N3912" i="1"/>
  <c r="H3912" i="1"/>
  <c r="Y3912" i="1" s="1"/>
  <c r="E3912" i="1"/>
  <c r="S3911" i="1"/>
  <c r="N3911" i="1"/>
  <c r="H3911" i="1"/>
  <c r="Y3911" i="1" s="1"/>
  <c r="E3911" i="1"/>
  <c r="S3910" i="1"/>
  <c r="Y2934" i="23" s="1"/>
  <c r="N3910" i="1"/>
  <c r="H3910" i="1"/>
  <c r="Y3910" i="1" s="1"/>
  <c r="E3910" i="1"/>
  <c r="S3909" i="1"/>
  <c r="N3909" i="1"/>
  <c r="H3909" i="1"/>
  <c r="Y3909" i="1" s="1"/>
  <c r="E3909" i="1"/>
  <c r="S3908" i="1"/>
  <c r="Y2933" i="23" s="1"/>
  <c r="N3908" i="1"/>
  <c r="H3908" i="1"/>
  <c r="Y3908" i="1" s="1"/>
  <c r="E3908" i="1"/>
  <c r="S3907" i="1"/>
  <c r="Y2932" i="23" s="1"/>
  <c r="N3907" i="1"/>
  <c r="H3907" i="1"/>
  <c r="Y3907" i="1" s="1"/>
  <c r="E3907" i="1"/>
  <c r="S3906" i="1"/>
  <c r="N3906" i="1"/>
  <c r="H3906" i="1"/>
  <c r="Y3906" i="1" s="1"/>
  <c r="E3906" i="1"/>
  <c r="S3905" i="1"/>
  <c r="N3905" i="1"/>
  <c r="H3905" i="1"/>
  <c r="Y3905" i="1" s="1"/>
  <c r="E3905" i="1"/>
  <c r="S3904" i="1"/>
  <c r="N3904" i="1"/>
  <c r="H3904" i="1"/>
  <c r="Y3904" i="1" s="1"/>
  <c r="E3904" i="1"/>
  <c r="S3903" i="1"/>
  <c r="Y2931" i="23" s="1"/>
  <c r="N3903" i="1"/>
  <c r="H3903" i="1"/>
  <c r="Y3903" i="1" s="1"/>
  <c r="E3903" i="1"/>
  <c r="S3902" i="1"/>
  <c r="Y2930" i="23" s="1"/>
  <c r="N3902" i="1"/>
  <c r="H3902" i="1"/>
  <c r="Y3902" i="1" s="1"/>
  <c r="E3902" i="1"/>
  <c r="S3901" i="1"/>
  <c r="N3901" i="1"/>
  <c r="H3901" i="1"/>
  <c r="Y3901" i="1" s="1"/>
  <c r="E3901" i="1"/>
  <c r="S3900" i="1"/>
  <c r="N3900" i="1"/>
  <c r="H3900" i="1"/>
  <c r="Y3900" i="1" s="1"/>
  <c r="E3900" i="1"/>
  <c r="S3899" i="1"/>
  <c r="N3899" i="1"/>
  <c r="H3899" i="1"/>
  <c r="Y3899" i="1" s="1"/>
  <c r="E3899" i="1"/>
  <c r="S3898" i="1"/>
  <c r="N3898" i="1"/>
  <c r="H3898" i="1"/>
  <c r="Y3898" i="1" s="1"/>
  <c r="E3898" i="1"/>
  <c r="S3897" i="1"/>
  <c r="N3897" i="1"/>
  <c r="H3897" i="1"/>
  <c r="Y3897" i="1" s="1"/>
  <c r="E3897" i="1"/>
  <c r="S3896" i="1"/>
  <c r="N3896" i="1"/>
  <c r="H3896" i="1"/>
  <c r="Y3896" i="1" s="1"/>
  <c r="E3896" i="1"/>
  <c r="S3895" i="1"/>
  <c r="N3895" i="1"/>
  <c r="H3895" i="1"/>
  <c r="Y3895" i="1" s="1"/>
  <c r="E3895" i="1"/>
  <c r="S3894" i="1"/>
  <c r="N3894" i="1"/>
  <c r="H3894" i="1"/>
  <c r="Y3894" i="1" s="1"/>
  <c r="E3894" i="1"/>
  <c r="S3893" i="1"/>
  <c r="N3893" i="1"/>
  <c r="H3893" i="1"/>
  <c r="Y3893" i="1" s="1"/>
  <c r="E3893" i="1"/>
  <c r="S3892" i="1"/>
  <c r="N3892" i="1"/>
  <c r="H3892" i="1"/>
  <c r="Y3892" i="1" s="1"/>
  <c r="E3892" i="1"/>
  <c r="S3891" i="1"/>
  <c r="Y2929" i="23" s="1"/>
  <c r="N3891" i="1"/>
  <c r="H3891" i="1"/>
  <c r="Y3891" i="1" s="1"/>
  <c r="E3891" i="1"/>
  <c r="S3890" i="1"/>
  <c r="Y2928" i="23" s="1"/>
  <c r="N3890" i="1"/>
  <c r="H3890" i="1"/>
  <c r="Y3890" i="1" s="1"/>
  <c r="E3890" i="1"/>
  <c r="S3889" i="1"/>
  <c r="N3889" i="1"/>
  <c r="H3889" i="1"/>
  <c r="Y3889" i="1" s="1"/>
  <c r="E3889" i="1"/>
  <c r="S3888" i="1"/>
  <c r="N3888" i="1"/>
  <c r="H3888" i="1"/>
  <c r="Y3888" i="1" s="1"/>
  <c r="E3888" i="1"/>
  <c r="S3887" i="1"/>
  <c r="N3887" i="1"/>
  <c r="H3887" i="1"/>
  <c r="Y3887" i="1" s="1"/>
  <c r="E3887" i="1"/>
  <c r="S3886" i="1"/>
  <c r="N3886" i="1"/>
  <c r="H3886" i="1"/>
  <c r="Y3886" i="1" s="1"/>
  <c r="E3886" i="1"/>
  <c r="S3885" i="1"/>
  <c r="Y2927" i="23" s="1"/>
  <c r="N3885" i="1"/>
  <c r="H3885" i="1"/>
  <c r="Y3885" i="1" s="1"/>
  <c r="E3885" i="1"/>
  <c r="S3884" i="1"/>
  <c r="N3884" i="1"/>
  <c r="H3884" i="1"/>
  <c r="Y3884" i="1" s="1"/>
  <c r="E3884" i="1"/>
  <c r="S3883" i="1"/>
  <c r="Y2926" i="23" s="1"/>
  <c r="N3883" i="1"/>
  <c r="H3883" i="1"/>
  <c r="Y3883" i="1" s="1"/>
  <c r="E3883" i="1"/>
  <c r="S3882" i="1"/>
  <c r="Y2925" i="23" s="1"/>
  <c r="N3882" i="1"/>
  <c r="H3882" i="1"/>
  <c r="Y3882" i="1" s="1"/>
  <c r="E3882" i="1"/>
  <c r="S3881" i="1"/>
  <c r="N3881" i="1"/>
  <c r="H3881" i="1"/>
  <c r="Y3881" i="1" s="1"/>
  <c r="E3881" i="1"/>
  <c r="S3880" i="1"/>
  <c r="N3880" i="1"/>
  <c r="H3880" i="1"/>
  <c r="Y3880" i="1" s="1"/>
  <c r="E3880" i="1"/>
  <c r="S3879" i="1"/>
  <c r="N3879" i="1"/>
  <c r="H3879" i="1"/>
  <c r="Y3879" i="1" s="1"/>
  <c r="E3879" i="1"/>
  <c r="S3878" i="1"/>
  <c r="Y2924" i="23" s="1"/>
  <c r="N3878" i="1"/>
  <c r="H3878" i="1"/>
  <c r="Y3878" i="1" s="1"/>
  <c r="E3878" i="1"/>
  <c r="S3877" i="1"/>
  <c r="Y2923" i="23" s="1"/>
  <c r="N3877" i="1"/>
  <c r="H3877" i="1"/>
  <c r="Y3877" i="1" s="1"/>
  <c r="E3877" i="1"/>
  <c r="S3876" i="1"/>
  <c r="Y2922" i="23" s="1"/>
  <c r="N3876" i="1"/>
  <c r="H3876" i="1"/>
  <c r="Y3876" i="1" s="1"/>
  <c r="E3876" i="1"/>
  <c r="S3875" i="1"/>
  <c r="N3875" i="1"/>
  <c r="H3875" i="1"/>
  <c r="Y3875" i="1" s="1"/>
  <c r="E3875" i="1"/>
  <c r="S3874" i="1"/>
  <c r="Y2921" i="23" s="1"/>
  <c r="N3874" i="1"/>
  <c r="H3874" i="1"/>
  <c r="Y3874" i="1" s="1"/>
  <c r="E3874" i="1"/>
  <c r="S3873" i="1"/>
  <c r="N3873" i="1"/>
  <c r="H3873" i="1"/>
  <c r="Y3873" i="1" s="1"/>
  <c r="E3873" i="1"/>
  <c r="S3872" i="1"/>
  <c r="N3872" i="1"/>
  <c r="H3872" i="1"/>
  <c r="Y3872" i="1" s="1"/>
  <c r="E3872" i="1"/>
  <c r="S3871" i="1"/>
  <c r="N3871" i="1"/>
  <c r="H3871" i="1"/>
  <c r="Y3871" i="1" s="1"/>
  <c r="E3871" i="1"/>
  <c r="S3870" i="1"/>
  <c r="N3870" i="1"/>
  <c r="H3870" i="1"/>
  <c r="Y3870" i="1" s="1"/>
  <c r="E3870" i="1"/>
  <c r="S3869" i="1"/>
  <c r="Y2920" i="23" s="1"/>
  <c r="N3869" i="1"/>
  <c r="H3869" i="1"/>
  <c r="Y3869" i="1" s="1"/>
  <c r="E3869" i="1"/>
  <c r="S3868" i="1"/>
  <c r="N3868" i="1"/>
  <c r="H3868" i="1"/>
  <c r="Y3868" i="1" s="1"/>
  <c r="E3868" i="1"/>
  <c r="S3867" i="1"/>
  <c r="N3867" i="1"/>
  <c r="H3867" i="1"/>
  <c r="Y3867" i="1" s="1"/>
  <c r="E3867" i="1"/>
  <c r="S3866" i="1"/>
  <c r="N3866" i="1"/>
  <c r="H3866" i="1"/>
  <c r="Y3866" i="1" s="1"/>
  <c r="E3866" i="1"/>
  <c r="S3865" i="1"/>
  <c r="N3865" i="1"/>
  <c r="H3865" i="1"/>
  <c r="Y3865" i="1" s="1"/>
  <c r="E3865" i="1"/>
  <c r="S3864" i="1"/>
  <c r="N3864" i="1"/>
  <c r="H3864" i="1"/>
  <c r="Y3864" i="1" s="1"/>
  <c r="E3864" i="1"/>
  <c r="S3863" i="1"/>
  <c r="Y2919" i="23" s="1"/>
  <c r="N3863" i="1"/>
  <c r="H3863" i="1"/>
  <c r="Y3863" i="1" s="1"/>
  <c r="E3863" i="1"/>
  <c r="S3862" i="1"/>
  <c r="N3862" i="1"/>
  <c r="H3862" i="1"/>
  <c r="Y3862" i="1" s="1"/>
  <c r="E3862" i="1"/>
  <c r="S3861" i="1"/>
  <c r="N3861" i="1"/>
  <c r="H3861" i="1"/>
  <c r="Y3861" i="1" s="1"/>
  <c r="E3861" i="1"/>
  <c r="S3860" i="1"/>
  <c r="N3860" i="1"/>
  <c r="H3860" i="1"/>
  <c r="Y3860" i="1" s="1"/>
  <c r="E3860" i="1"/>
  <c r="S3859" i="1"/>
  <c r="N3859" i="1"/>
  <c r="H3859" i="1"/>
  <c r="Y3859" i="1" s="1"/>
  <c r="E3859" i="1"/>
  <c r="S3858" i="1"/>
  <c r="N3858" i="1"/>
  <c r="H3858" i="1"/>
  <c r="Y3858" i="1" s="1"/>
  <c r="E3858" i="1"/>
  <c r="S3857" i="1"/>
  <c r="N3857" i="1"/>
  <c r="H3857" i="1"/>
  <c r="Y3857" i="1" s="1"/>
  <c r="E3857" i="1"/>
  <c r="S3856" i="1"/>
  <c r="N3856" i="1"/>
  <c r="H3856" i="1"/>
  <c r="Y3856" i="1" s="1"/>
  <c r="E3856" i="1"/>
  <c r="S3855" i="1"/>
  <c r="Y2918" i="23" s="1"/>
  <c r="N3855" i="1"/>
  <c r="H3855" i="1"/>
  <c r="Y3855" i="1" s="1"/>
  <c r="E3855" i="1"/>
  <c r="S3854" i="1"/>
  <c r="N3854" i="1"/>
  <c r="H3854" i="1"/>
  <c r="Y3854" i="1" s="1"/>
  <c r="E3854" i="1"/>
  <c r="S3853" i="1"/>
  <c r="N3853" i="1"/>
  <c r="H3853" i="1"/>
  <c r="Y3853" i="1" s="1"/>
  <c r="E3853" i="1"/>
  <c r="S3852" i="1"/>
  <c r="Y2917" i="23" s="1"/>
  <c r="N3852" i="1"/>
  <c r="H3852" i="1"/>
  <c r="Y3852" i="1" s="1"/>
  <c r="E3852" i="1"/>
  <c r="S3851" i="1"/>
  <c r="Y2916" i="23" s="1"/>
  <c r="N3851" i="1"/>
  <c r="H3851" i="1"/>
  <c r="Y3851" i="1" s="1"/>
  <c r="E3851" i="1"/>
  <c r="S3850" i="1"/>
  <c r="N3850" i="1"/>
  <c r="H3850" i="1"/>
  <c r="Y3850" i="1" s="1"/>
  <c r="E3850" i="1"/>
  <c r="S3849" i="1"/>
  <c r="N3849" i="1"/>
  <c r="H3849" i="1"/>
  <c r="Y3849" i="1" s="1"/>
  <c r="E3849" i="1"/>
  <c r="S3848" i="1"/>
  <c r="Y2915" i="23" s="1"/>
  <c r="N3848" i="1"/>
  <c r="H3848" i="1"/>
  <c r="Y3848" i="1" s="1"/>
  <c r="E3848" i="1"/>
  <c r="S3847" i="1"/>
  <c r="N3847" i="1"/>
  <c r="H3847" i="1"/>
  <c r="Y3847" i="1" s="1"/>
  <c r="E3847" i="1"/>
  <c r="S3846" i="1"/>
  <c r="N3846" i="1"/>
  <c r="H3846" i="1"/>
  <c r="Y3846" i="1" s="1"/>
  <c r="E3846" i="1"/>
  <c r="S3845" i="1"/>
  <c r="N3845" i="1"/>
  <c r="H3845" i="1"/>
  <c r="Y3845" i="1" s="1"/>
  <c r="E3845" i="1"/>
  <c r="S3844" i="1"/>
  <c r="Y2914" i="23" s="1"/>
  <c r="N3844" i="1"/>
  <c r="H3844" i="1"/>
  <c r="Y3844" i="1" s="1"/>
  <c r="E3844" i="1"/>
  <c r="S3843" i="1"/>
  <c r="N3843" i="1"/>
  <c r="H3843" i="1"/>
  <c r="Y3843" i="1" s="1"/>
  <c r="E3843" i="1"/>
  <c r="S3842" i="1"/>
  <c r="N3842" i="1"/>
  <c r="H3842" i="1"/>
  <c r="Y3842" i="1" s="1"/>
  <c r="E3842" i="1"/>
  <c r="S3841" i="1"/>
  <c r="N3841" i="1"/>
  <c r="H3841" i="1"/>
  <c r="Y3841" i="1" s="1"/>
  <c r="E3841" i="1"/>
  <c r="S3840" i="1"/>
  <c r="N3840" i="1"/>
  <c r="H3840" i="1"/>
  <c r="Y3840" i="1" s="1"/>
  <c r="E3840" i="1"/>
  <c r="S3839" i="1"/>
  <c r="N3839" i="1"/>
  <c r="H3839" i="1"/>
  <c r="Y3839" i="1" s="1"/>
  <c r="E3839" i="1"/>
  <c r="S3838" i="1"/>
  <c r="N3838" i="1"/>
  <c r="H3838" i="1"/>
  <c r="Y3838" i="1" s="1"/>
  <c r="E3838" i="1"/>
  <c r="S3837" i="1"/>
  <c r="N3837" i="1"/>
  <c r="H3837" i="1"/>
  <c r="Y3837" i="1" s="1"/>
  <c r="E3837" i="1"/>
  <c r="S3836" i="1"/>
  <c r="Y2913" i="23" s="1"/>
  <c r="N3836" i="1"/>
  <c r="H3836" i="1"/>
  <c r="Y3836" i="1" s="1"/>
  <c r="E3836" i="1"/>
  <c r="S3835" i="1"/>
  <c r="Y2912" i="23" s="1"/>
  <c r="N3835" i="1"/>
  <c r="H3835" i="1"/>
  <c r="Y3835" i="1" s="1"/>
  <c r="E3835" i="1"/>
  <c r="S3834" i="1"/>
  <c r="N3834" i="1"/>
  <c r="H3834" i="1"/>
  <c r="Y3834" i="1" s="1"/>
  <c r="E3834" i="1"/>
  <c r="S3833" i="1"/>
  <c r="N3833" i="1"/>
  <c r="H3833" i="1"/>
  <c r="Y3833" i="1" s="1"/>
  <c r="E3833" i="1"/>
  <c r="S3832" i="1"/>
  <c r="N3832" i="1"/>
  <c r="H3832" i="1"/>
  <c r="Y3832" i="1" s="1"/>
  <c r="E3832" i="1"/>
  <c r="S3831" i="1"/>
  <c r="Y2911" i="23" s="1"/>
  <c r="N3831" i="1"/>
  <c r="H3831" i="1"/>
  <c r="Y3831" i="1" s="1"/>
  <c r="E3831" i="1"/>
  <c r="S3830" i="1"/>
  <c r="Y2910" i="23" s="1"/>
  <c r="N3830" i="1"/>
  <c r="H3830" i="1"/>
  <c r="Y3830" i="1" s="1"/>
  <c r="E3830" i="1"/>
  <c r="S3829" i="1"/>
  <c r="Y2909" i="23" s="1"/>
  <c r="N3829" i="1"/>
  <c r="H3829" i="1"/>
  <c r="Y3829" i="1" s="1"/>
  <c r="E3829" i="1"/>
  <c r="S3828" i="1"/>
  <c r="N3828" i="1"/>
  <c r="H3828" i="1"/>
  <c r="Y3828" i="1" s="1"/>
  <c r="E3828" i="1"/>
  <c r="S3827" i="1"/>
  <c r="N3827" i="1"/>
  <c r="H3827" i="1"/>
  <c r="Y3827" i="1" s="1"/>
  <c r="E3827" i="1"/>
  <c r="S3826" i="1"/>
  <c r="N3826" i="1"/>
  <c r="H3826" i="1"/>
  <c r="Y3826" i="1" s="1"/>
  <c r="E3826" i="1"/>
  <c r="S3825" i="1"/>
  <c r="Y2908" i="23" s="1"/>
  <c r="N3825" i="1"/>
  <c r="H3825" i="1"/>
  <c r="Y3825" i="1" s="1"/>
  <c r="E3825" i="1"/>
  <c r="S3824" i="1"/>
  <c r="N3824" i="1"/>
  <c r="H3824" i="1"/>
  <c r="Y3824" i="1" s="1"/>
  <c r="E3824" i="1"/>
  <c r="S3823" i="1"/>
  <c r="Y2907" i="23" s="1"/>
  <c r="N3823" i="1"/>
  <c r="H3823" i="1"/>
  <c r="Y3823" i="1" s="1"/>
  <c r="E3823" i="1"/>
  <c r="S3822" i="1"/>
  <c r="N3822" i="1"/>
  <c r="H3822" i="1"/>
  <c r="Y3822" i="1" s="1"/>
  <c r="E3822" i="1"/>
  <c r="S3821" i="1"/>
  <c r="N3821" i="1"/>
  <c r="H3821" i="1"/>
  <c r="Y3821" i="1" s="1"/>
  <c r="E3821" i="1"/>
  <c r="S3820" i="1"/>
  <c r="Y2906" i="23" s="1"/>
  <c r="N3820" i="1"/>
  <c r="H3820" i="1"/>
  <c r="Y3820" i="1" s="1"/>
  <c r="E3820" i="1"/>
  <c r="S3819" i="1"/>
  <c r="Y2905" i="23" s="1"/>
  <c r="N3819" i="1"/>
  <c r="H3819" i="1"/>
  <c r="Y3819" i="1" s="1"/>
  <c r="E3819" i="1"/>
  <c r="S3818" i="1"/>
  <c r="N3818" i="1"/>
  <c r="H3818" i="1"/>
  <c r="Y3818" i="1" s="1"/>
  <c r="E3818" i="1"/>
  <c r="S3817" i="1"/>
  <c r="N3817" i="1"/>
  <c r="H3817" i="1"/>
  <c r="Y3817" i="1" s="1"/>
  <c r="E3817" i="1"/>
  <c r="S3816" i="1"/>
  <c r="N3816" i="1"/>
  <c r="H3816" i="1"/>
  <c r="Y3816" i="1" s="1"/>
  <c r="E3816" i="1"/>
  <c r="S3815" i="1"/>
  <c r="N3815" i="1"/>
  <c r="H3815" i="1"/>
  <c r="Y3815" i="1" s="1"/>
  <c r="E3815" i="1"/>
  <c r="S3814" i="1"/>
  <c r="Y2904" i="23" s="1"/>
  <c r="N3814" i="1"/>
  <c r="H3814" i="1"/>
  <c r="Y3814" i="1" s="1"/>
  <c r="E3814" i="1"/>
  <c r="S3813" i="1"/>
  <c r="Y2903" i="23" s="1"/>
  <c r="N3813" i="1"/>
  <c r="H3813" i="1"/>
  <c r="Y3813" i="1" s="1"/>
  <c r="E3813" i="1"/>
  <c r="S3812" i="1"/>
  <c r="Y2902" i="23" s="1"/>
  <c r="N3812" i="1"/>
  <c r="H3812" i="1"/>
  <c r="Y3812" i="1" s="1"/>
  <c r="E3812" i="1"/>
  <c r="S3811" i="1"/>
  <c r="N3811" i="1"/>
  <c r="H3811" i="1"/>
  <c r="Y3811" i="1" s="1"/>
  <c r="E3811" i="1"/>
  <c r="S3810" i="1"/>
  <c r="N3810" i="1"/>
  <c r="H3810" i="1"/>
  <c r="Y3810" i="1" s="1"/>
  <c r="E3810" i="1"/>
  <c r="S3809" i="1"/>
  <c r="Y2901" i="23" s="1"/>
  <c r="N3809" i="1"/>
  <c r="H3809" i="1"/>
  <c r="Y3809" i="1" s="1"/>
  <c r="E3809" i="1"/>
  <c r="S3808" i="1"/>
  <c r="N3808" i="1"/>
  <c r="H3808" i="1"/>
  <c r="Y3808" i="1" s="1"/>
  <c r="E3808" i="1"/>
  <c r="S3807" i="1"/>
  <c r="Y2900" i="23" s="1"/>
  <c r="N3807" i="1"/>
  <c r="H3807" i="1"/>
  <c r="Y3807" i="1" s="1"/>
  <c r="E3807" i="1"/>
  <c r="S3806" i="1"/>
  <c r="N3806" i="1"/>
  <c r="H3806" i="1"/>
  <c r="Y3806" i="1" s="1"/>
  <c r="E3806" i="1"/>
  <c r="S3805" i="1"/>
  <c r="N3805" i="1"/>
  <c r="H3805" i="1"/>
  <c r="Y3805" i="1" s="1"/>
  <c r="E3805" i="1"/>
  <c r="S3804" i="1"/>
  <c r="N3804" i="1"/>
  <c r="H3804" i="1"/>
  <c r="Y3804" i="1" s="1"/>
  <c r="E3804" i="1"/>
  <c r="S3803" i="1"/>
  <c r="N3803" i="1"/>
  <c r="H3803" i="1"/>
  <c r="Y3803" i="1" s="1"/>
  <c r="E3803" i="1"/>
  <c r="S3802" i="1"/>
  <c r="N3802" i="1"/>
  <c r="H3802" i="1"/>
  <c r="Y3802" i="1" s="1"/>
  <c r="E3802" i="1"/>
  <c r="S3801" i="1"/>
  <c r="Y2899" i="23" s="1"/>
  <c r="N3801" i="1"/>
  <c r="H3801" i="1"/>
  <c r="Y3801" i="1" s="1"/>
  <c r="E3801" i="1"/>
  <c r="S3800" i="1"/>
  <c r="Y2898" i="23" s="1"/>
  <c r="N3800" i="1"/>
  <c r="H3800" i="1"/>
  <c r="Y3800" i="1" s="1"/>
  <c r="E3800" i="1"/>
  <c r="S3799" i="1"/>
  <c r="N3799" i="1"/>
  <c r="H3799" i="1"/>
  <c r="Y3799" i="1" s="1"/>
  <c r="E3799" i="1"/>
  <c r="S3798" i="1"/>
  <c r="N3798" i="1"/>
  <c r="H3798" i="1"/>
  <c r="Y3798" i="1" s="1"/>
  <c r="E3798" i="1"/>
  <c r="S3797" i="1"/>
  <c r="N3797" i="1"/>
  <c r="H3797" i="1"/>
  <c r="Y3797" i="1" s="1"/>
  <c r="E3797" i="1"/>
  <c r="S3796" i="1"/>
  <c r="N3796" i="1"/>
  <c r="H3796" i="1"/>
  <c r="Y3796" i="1" s="1"/>
  <c r="E3796" i="1"/>
  <c r="S3795" i="1"/>
  <c r="Y2897" i="23" s="1"/>
  <c r="N3795" i="1"/>
  <c r="H3795" i="1"/>
  <c r="Y3795" i="1" s="1"/>
  <c r="E3795" i="1"/>
  <c r="S3794" i="1"/>
  <c r="N3794" i="1"/>
  <c r="H3794" i="1"/>
  <c r="Y3794" i="1" s="1"/>
  <c r="E3794" i="1"/>
  <c r="S3793" i="1"/>
  <c r="N3793" i="1"/>
  <c r="H3793" i="1"/>
  <c r="Y3793" i="1" s="1"/>
  <c r="E3793" i="1"/>
  <c r="S3792" i="1"/>
  <c r="Y2896" i="23" s="1"/>
  <c r="N3792" i="1"/>
  <c r="H3792" i="1"/>
  <c r="Y3792" i="1" s="1"/>
  <c r="E3792" i="1"/>
  <c r="S3791" i="1"/>
  <c r="Y2895" i="23" s="1"/>
  <c r="N3791" i="1"/>
  <c r="H3791" i="1"/>
  <c r="Y3791" i="1" s="1"/>
  <c r="E3791" i="1"/>
  <c r="S3790" i="1"/>
  <c r="Y2894" i="23" s="1"/>
  <c r="N3790" i="1"/>
  <c r="H3790" i="1"/>
  <c r="Y3790" i="1" s="1"/>
  <c r="E3790" i="1"/>
  <c r="S3789" i="1"/>
  <c r="N3789" i="1"/>
  <c r="H3789" i="1"/>
  <c r="Y3789" i="1" s="1"/>
  <c r="E3789" i="1"/>
  <c r="S3788" i="1"/>
  <c r="N3788" i="1"/>
  <c r="H3788" i="1"/>
  <c r="Y3788" i="1" s="1"/>
  <c r="E3788" i="1"/>
  <c r="S3787" i="1"/>
  <c r="N3787" i="1"/>
  <c r="H3787" i="1"/>
  <c r="Y3787" i="1" s="1"/>
  <c r="E3787" i="1"/>
  <c r="S3786" i="1"/>
  <c r="Y2893" i="23" s="1"/>
  <c r="N3786" i="1"/>
  <c r="H3786" i="1"/>
  <c r="Y3786" i="1" s="1"/>
  <c r="E3786" i="1"/>
  <c r="S3785" i="1"/>
  <c r="Y2892" i="23" s="1"/>
  <c r="N3785" i="1"/>
  <c r="H3785" i="1"/>
  <c r="Y3785" i="1" s="1"/>
  <c r="E3785" i="1"/>
  <c r="S3784" i="1"/>
  <c r="N3784" i="1"/>
  <c r="H3784" i="1"/>
  <c r="Y3784" i="1" s="1"/>
  <c r="E3784" i="1"/>
  <c r="S3783" i="1"/>
  <c r="N3783" i="1"/>
  <c r="H3783" i="1"/>
  <c r="Y3783" i="1" s="1"/>
  <c r="E3783" i="1"/>
  <c r="S3782" i="1"/>
  <c r="N3782" i="1"/>
  <c r="H3782" i="1"/>
  <c r="Y3782" i="1" s="1"/>
  <c r="E3782" i="1"/>
  <c r="S3781" i="1"/>
  <c r="N3781" i="1"/>
  <c r="H3781" i="1"/>
  <c r="Y3781" i="1" s="1"/>
  <c r="E3781" i="1"/>
  <c r="S3780" i="1"/>
  <c r="Y2891" i="23" s="1"/>
  <c r="N3780" i="1"/>
  <c r="H3780" i="1"/>
  <c r="Y3780" i="1" s="1"/>
  <c r="E3780" i="1"/>
  <c r="S3779" i="1"/>
  <c r="N3779" i="1"/>
  <c r="H3779" i="1"/>
  <c r="Y3779" i="1" s="1"/>
  <c r="E3779" i="1"/>
  <c r="S3778" i="1"/>
  <c r="N3778" i="1"/>
  <c r="H3778" i="1"/>
  <c r="Y3778" i="1" s="1"/>
  <c r="E3778" i="1"/>
  <c r="S3777" i="1"/>
  <c r="Y2890" i="23" s="1"/>
  <c r="N3777" i="1"/>
  <c r="H3777" i="1"/>
  <c r="Y3777" i="1" s="1"/>
  <c r="E3777" i="1"/>
  <c r="S3776" i="1"/>
  <c r="N3776" i="1"/>
  <c r="H3776" i="1"/>
  <c r="Y3776" i="1" s="1"/>
  <c r="E3776" i="1"/>
  <c r="S3775" i="1"/>
  <c r="N3775" i="1"/>
  <c r="H3775" i="1"/>
  <c r="Y3775" i="1" s="1"/>
  <c r="E3775" i="1"/>
  <c r="S3774" i="1"/>
  <c r="N3774" i="1"/>
  <c r="H3774" i="1"/>
  <c r="Y3774" i="1" s="1"/>
  <c r="E3774" i="1"/>
  <c r="S3773" i="1"/>
  <c r="N3773" i="1"/>
  <c r="H3773" i="1"/>
  <c r="Y3773" i="1" s="1"/>
  <c r="E3773" i="1"/>
  <c r="S3772" i="1"/>
  <c r="N3772" i="1"/>
  <c r="H3772" i="1"/>
  <c r="Y3772" i="1" s="1"/>
  <c r="E3772" i="1"/>
  <c r="S3771" i="1"/>
  <c r="Y2889" i="23" s="1"/>
  <c r="N3771" i="1"/>
  <c r="H3771" i="1"/>
  <c r="Y3771" i="1" s="1"/>
  <c r="E3771" i="1"/>
  <c r="S3770" i="1"/>
  <c r="N3770" i="1"/>
  <c r="H3770" i="1"/>
  <c r="Y3770" i="1" s="1"/>
  <c r="E3770" i="1"/>
  <c r="S3769" i="1"/>
  <c r="N3769" i="1"/>
  <c r="H3769" i="1"/>
  <c r="Y3769" i="1" s="1"/>
  <c r="E3769" i="1"/>
  <c r="S3768" i="1"/>
  <c r="N3768" i="1"/>
  <c r="H3768" i="1"/>
  <c r="Y3768" i="1" s="1"/>
  <c r="E3768" i="1"/>
  <c r="S3767" i="1"/>
  <c r="Y2888" i="23" s="1"/>
  <c r="N3767" i="1"/>
  <c r="H3767" i="1"/>
  <c r="Y3767" i="1" s="1"/>
  <c r="E3767" i="1"/>
  <c r="S3766" i="1"/>
  <c r="Y2887" i="23" s="1"/>
  <c r="N3766" i="1"/>
  <c r="H3766" i="1"/>
  <c r="Y3766" i="1" s="1"/>
  <c r="E3766" i="1"/>
  <c r="S3765" i="1"/>
  <c r="N3765" i="1"/>
  <c r="H3765" i="1"/>
  <c r="Y3765" i="1" s="1"/>
  <c r="E3765" i="1"/>
  <c r="S3764" i="1"/>
  <c r="N3764" i="1"/>
  <c r="H3764" i="1"/>
  <c r="Y3764" i="1" s="1"/>
  <c r="E3764" i="1"/>
  <c r="S3763" i="1"/>
  <c r="N3763" i="1"/>
  <c r="H3763" i="1"/>
  <c r="Y3763" i="1" s="1"/>
  <c r="E3763" i="1"/>
  <c r="S3762" i="1"/>
  <c r="N3762" i="1"/>
  <c r="H3762" i="1"/>
  <c r="Y3762" i="1" s="1"/>
  <c r="E3762" i="1"/>
  <c r="S3761" i="1"/>
  <c r="Y2886" i="23" s="1"/>
  <c r="N3761" i="1"/>
  <c r="H3761" i="1"/>
  <c r="Y3761" i="1" s="1"/>
  <c r="E3761" i="1"/>
  <c r="S3760" i="1"/>
  <c r="Y2885" i="23" s="1"/>
  <c r="N3760" i="1"/>
  <c r="H3760" i="1"/>
  <c r="Y3760" i="1" s="1"/>
  <c r="E3760" i="1"/>
  <c r="S3759" i="1"/>
  <c r="Y2884" i="23" s="1"/>
  <c r="N3759" i="1"/>
  <c r="H3759" i="1"/>
  <c r="Y3759" i="1" s="1"/>
  <c r="E3759" i="1"/>
  <c r="S3758" i="1"/>
  <c r="N3758" i="1"/>
  <c r="H3758" i="1"/>
  <c r="Y3758" i="1" s="1"/>
  <c r="E3758" i="1"/>
  <c r="S3757" i="1"/>
  <c r="N3757" i="1"/>
  <c r="H3757" i="1"/>
  <c r="Y3757" i="1" s="1"/>
  <c r="E3757" i="1"/>
  <c r="S3756" i="1"/>
  <c r="N3756" i="1"/>
  <c r="H3756" i="1"/>
  <c r="Y3756" i="1" s="1"/>
  <c r="E3756" i="1"/>
  <c r="S3755" i="1"/>
  <c r="N3755" i="1"/>
  <c r="H3755" i="1"/>
  <c r="Y3755" i="1" s="1"/>
  <c r="E3755" i="1"/>
  <c r="S3754" i="1"/>
  <c r="N3754" i="1"/>
  <c r="H3754" i="1"/>
  <c r="Y3754" i="1" s="1"/>
  <c r="E3754" i="1"/>
  <c r="S3753" i="1"/>
  <c r="N3753" i="1"/>
  <c r="H3753" i="1"/>
  <c r="Y3753" i="1" s="1"/>
  <c r="E3753" i="1"/>
  <c r="S3752" i="1"/>
  <c r="N3752" i="1"/>
  <c r="H3752" i="1"/>
  <c r="Y3752" i="1" s="1"/>
  <c r="E3752" i="1"/>
  <c r="S3751" i="1"/>
  <c r="N3751" i="1"/>
  <c r="H3751" i="1"/>
  <c r="Y3751" i="1" s="1"/>
  <c r="E3751" i="1"/>
  <c r="S3750" i="1"/>
  <c r="Y2883" i="23" s="1"/>
  <c r="N3750" i="1"/>
  <c r="H3750" i="1"/>
  <c r="Y3750" i="1" s="1"/>
  <c r="E3750" i="1"/>
  <c r="S3749" i="1"/>
  <c r="Y2882" i="23" s="1"/>
  <c r="N3749" i="1"/>
  <c r="H3749" i="1"/>
  <c r="Y3749" i="1" s="1"/>
  <c r="E3749" i="1"/>
  <c r="S3748" i="1"/>
  <c r="Y2881" i="23" s="1"/>
  <c r="N3748" i="1"/>
  <c r="H3748" i="1"/>
  <c r="Y3748" i="1" s="1"/>
  <c r="E3748" i="1"/>
  <c r="S3747" i="1"/>
  <c r="Y2880" i="23" s="1"/>
  <c r="N3747" i="1"/>
  <c r="H3747" i="1"/>
  <c r="Y3747" i="1" s="1"/>
  <c r="E3747" i="1"/>
  <c r="S3746" i="1"/>
  <c r="N3746" i="1"/>
  <c r="H3746" i="1"/>
  <c r="Y3746" i="1" s="1"/>
  <c r="E3746" i="1"/>
  <c r="S3745" i="1"/>
  <c r="Y2879" i="23" s="1"/>
  <c r="N3745" i="1"/>
  <c r="H3745" i="1"/>
  <c r="Y3745" i="1" s="1"/>
  <c r="E3745" i="1"/>
  <c r="S3744" i="1"/>
  <c r="Y2878" i="23" s="1"/>
  <c r="N3744" i="1"/>
  <c r="H3744" i="1"/>
  <c r="Y3744" i="1" s="1"/>
  <c r="E3744" i="1"/>
  <c r="S3743" i="1"/>
  <c r="N3743" i="1"/>
  <c r="H3743" i="1"/>
  <c r="Y3743" i="1" s="1"/>
  <c r="E3743" i="1"/>
  <c r="S3742" i="1"/>
  <c r="N3742" i="1"/>
  <c r="H3742" i="1"/>
  <c r="Y3742" i="1" s="1"/>
  <c r="E3742" i="1"/>
  <c r="S3741" i="1"/>
  <c r="Y2877" i="23" s="1"/>
  <c r="N3741" i="1"/>
  <c r="H3741" i="1"/>
  <c r="Y3741" i="1" s="1"/>
  <c r="E3741" i="1"/>
  <c r="S3740" i="1"/>
  <c r="Y2876" i="23" s="1"/>
  <c r="N3740" i="1"/>
  <c r="H3740" i="1"/>
  <c r="Y3740" i="1" s="1"/>
  <c r="E3740" i="1"/>
  <c r="S3739" i="1"/>
  <c r="N3739" i="1"/>
  <c r="H3739" i="1"/>
  <c r="Y3739" i="1" s="1"/>
  <c r="E3739" i="1"/>
  <c r="S3738" i="1"/>
  <c r="N3738" i="1"/>
  <c r="H3738" i="1"/>
  <c r="Y3738" i="1" s="1"/>
  <c r="E3738" i="1"/>
  <c r="S3737" i="1"/>
  <c r="Y2875" i="23" s="1"/>
  <c r="N3737" i="1"/>
  <c r="H3737" i="1"/>
  <c r="Y3737" i="1" s="1"/>
  <c r="E3737" i="1"/>
  <c r="S3736" i="1"/>
  <c r="Y2874" i="23" s="1"/>
  <c r="N3736" i="1"/>
  <c r="H3736" i="1"/>
  <c r="Y3736" i="1" s="1"/>
  <c r="E3736" i="1"/>
  <c r="S3735" i="1"/>
  <c r="Y2873" i="23" s="1"/>
  <c r="N3735" i="1"/>
  <c r="H3735" i="1"/>
  <c r="Y3735" i="1" s="1"/>
  <c r="E3735" i="1"/>
  <c r="S3734" i="1"/>
  <c r="N3734" i="1"/>
  <c r="H3734" i="1"/>
  <c r="Y3734" i="1" s="1"/>
  <c r="E3734" i="1"/>
  <c r="S3733" i="1"/>
  <c r="N3733" i="1"/>
  <c r="H3733" i="1"/>
  <c r="Y3733" i="1" s="1"/>
  <c r="E3733" i="1"/>
  <c r="S3732" i="1"/>
  <c r="Y2872" i="23" s="1"/>
  <c r="N3732" i="1"/>
  <c r="H3732" i="1"/>
  <c r="Y3732" i="1" s="1"/>
  <c r="E3732" i="1"/>
  <c r="S3731" i="1"/>
  <c r="N3731" i="1"/>
  <c r="H3731" i="1"/>
  <c r="Y3731" i="1" s="1"/>
  <c r="E3731" i="1"/>
  <c r="S3730" i="1"/>
  <c r="N3730" i="1"/>
  <c r="H3730" i="1"/>
  <c r="Y3730" i="1" s="1"/>
  <c r="E3730" i="1"/>
  <c r="S3729" i="1"/>
  <c r="N3729" i="1"/>
  <c r="H3729" i="1"/>
  <c r="Y3729" i="1" s="1"/>
  <c r="E3729" i="1"/>
  <c r="S3728" i="1"/>
  <c r="N3728" i="1"/>
  <c r="H3728" i="1"/>
  <c r="Y3728" i="1" s="1"/>
  <c r="E3728" i="1"/>
  <c r="S3727" i="1"/>
  <c r="Y2871" i="23" s="1"/>
  <c r="N3727" i="1"/>
  <c r="H3727" i="1"/>
  <c r="Y3727" i="1" s="1"/>
  <c r="E3727" i="1"/>
  <c r="S3726" i="1"/>
  <c r="N3726" i="1"/>
  <c r="H3726" i="1"/>
  <c r="Y3726" i="1" s="1"/>
  <c r="E3726" i="1"/>
  <c r="S3725" i="1"/>
  <c r="N3725" i="1"/>
  <c r="H3725" i="1"/>
  <c r="Y3725" i="1" s="1"/>
  <c r="E3725" i="1"/>
  <c r="S3724" i="1"/>
  <c r="N3724" i="1"/>
  <c r="H3724" i="1"/>
  <c r="Y3724" i="1" s="1"/>
  <c r="E3724" i="1"/>
  <c r="S3723" i="1"/>
  <c r="Y2870" i="23" s="1"/>
  <c r="N3723" i="1"/>
  <c r="H3723" i="1"/>
  <c r="Y3723" i="1" s="1"/>
  <c r="E3723" i="1"/>
  <c r="S3722" i="1"/>
  <c r="N3722" i="1"/>
  <c r="H3722" i="1"/>
  <c r="Y3722" i="1" s="1"/>
  <c r="E3722" i="1"/>
  <c r="S3721" i="1"/>
  <c r="Y2869" i="23" s="1"/>
  <c r="N3721" i="1"/>
  <c r="H3721" i="1"/>
  <c r="Y3721" i="1" s="1"/>
  <c r="E3721" i="1"/>
  <c r="S3720" i="1"/>
  <c r="N3720" i="1"/>
  <c r="H3720" i="1"/>
  <c r="Y3720" i="1" s="1"/>
  <c r="E3720" i="1"/>
  <c r="S3719" i="1"/>
  <c r="N3719" i="1"/>
  <c r="H3719" i="1"/>
  <c r="Y3719" i="1" s="1"/>
  <c r="E3719" i="1"/>
  <c r="S3718" i="1"/>
  <c r="N3718" i="1"/>
  <c r="H3718" i="1"/>
  <c r="Y3718" i="1" s="1"/>
  <c r="E3718" i="1"/>
  <c r="S3717" i="1"/>
  <c r="N3717" i="1"/>
  <c r="H3717" i="1"/>
  <c r="Y3717" i="1" s="1"/>
  <c r="E3717" i="1"/>
  <c r="S3716" i="1"/>
  <c r="Y2868" i="23" s="1"/>
  <c r="N3716" i="1"/>
  <c r="H3716" i="1"/>
  <c r="Y3716" i="1" s="1"/>
  <c r="E3716" i="1"/>
  <c r="S3715" i="1"/>
  <c r="N3715" i="1"/>
  <c r="H3715" i="1"/>
  <c r="Y3715" i="1" s="1"/>
  <c r="E3715" i="1"/>
  <c r="S3714" i="1"/>
  <c r="N3714" i="1"/>
  <c r="H3714" i="1"/>
  <c r="Y3714" i="1" s="1"/>
  <c r="E3714" i="1"/>
  <c r="S3713" i="1"/>
  <c r="Y2867" i="23" s="1"/>
  <c r="N3713" i="1"/>
  <c r="H3713" i="1"/>
  <c r="Y3713" i="1" s="1"/>
  <c r="E3713" i="1"/>
  <c r="S3712" i="1"/>
  <c r="Y2866" i="23" s="1"/>
  <c r="N3712" i="1"/>
  <c r="H3712" i="1"/>
  <c r="Y3712" i="1" s="1"/>
  <c r="E3712" i="1"/>
  <c r="S3711" i="1"/>
  <c r="N3711" i="1"/>
  <c r="H3711" i="1"/>
  <c r="Y3711" i="1" s="1"/>
  <c r="E3711" i="1"/>
  <c r="S3710" i="1"/>
  <c r="N3710" i="1"/>
  <c r="H3710" i="1"/>
  <c r="Y3710" i="1" s="1"/>
  <c r="E3710" i="1"/>
  <c r="S3709" i="1"/>
  <c r="N3709" i="1"/>
  <c r="H3709" i="1"/>
  <c r="Y3709" i="1" s="1"/>
  <c r="E3709" i="1"/>
  <c r="S3708" i="1"/>
  <c r="N3708" i="1"/>
  <c r="H3708" i="1"/>
  <c r="Y3708" i="1" s="1"/>
  <c r="E3708" i="1"/>
  <c r="S3707" i="1"/>
  <c r="N3707" i="1"/>
  <c r="H3707" i="1"/>
  <c r="Y3707" i="1" s="1"/>
  <c r="E3707" i="1"/>
  <c r="S3706" i="1"/>
  <c r="Y2865" i="23" s="1"/>
  <c r="N3706" i="1"/>
  <c r="H3706" i="1"/>
  <c r="Y3706" i="1" s="1"/>
  <c r="E3706" i="1"/>
  <c r="S3705" i="1"/>
  <c r="N3705" i="1"/>
  <c r="H3705" i="1"/>
  <c r="Y3705" i="1" s="1"/>
  <c r="E3705" i="1"/>
  <c r="S3704" i="1"/>
  <c r="N3704" i="1"/>
  <c r="H3704" i="1"/>
  <c r="Y3704" i="1" s="1"/>
  <c r="E3704" i="1"/>
  <c r="S3703" i="1"/>
  <c r="N3703" i="1"/>
  <c r="H3703" i="1"/>
  <c r="Y3703" i="1" s="1"/>
  <c r="E3703" i="1"/>
  <c r="S3702" i="1"/>
  <c r="Y2864" i="23" s="1"/>
  <c r="N3702" i="1"/>
  <c r="H3702" i="1"/>
  <c r="Y3702" i="1" s="1"/>
  <c r="E3702" i="1"/>
  <c r="S3701" i="1"/>
  <c r="Y2863" i="23" s="1"/>
  <c r="N3701" i="1"/>
  <c r="H3701" i="1"/>
  <c r="Y3701" i="1" s="1"/>
  <c r="E3701" i="1"/>
  <c r="S3700" i="1"/>
  <c r="N3700" i="1"/>
  <c r="H3700" i="1"/>
  <c r="Y3700" i="1" s="1"/>
  <c r="E3700" i="1"/>
  <c r="S3699" i="1"/>
  <c r="N3699" i="1"/>
  <c r="H3699" i="1"/>
  <c r="Y3699" i="1" s="1"/>
  <c r="E3699" i="1"/>
  <c r="S3698" i="1"/>
  <c r="N3698" i="1"/>
  <c r="H3698" i="1"/>
  <c r="Y3698" i="1" s="1"/>
  <c r="E3698" i="1"/>
  <c r="S3697" i="1"/>
  <c r="N3697" i="1"/>
  <c r="H3697" i="1"/>
  <c r="Y3697" i="1" s="1"/>
  <c r="E3697" i="1"/>
  <c r="S3696" i="1"/>
  <c r="N3696" i="1"/>
  <c r="H3696" i="1"/>
  <c r="Y3696" i="1" s="1"/>
  <c r="E3696" i="1"/>
  <c r="S3695" i="1"/>
  <c r="N3695" i="1"/>
  <c r="H3695" i="1"/>
  <c r="Y3695" i="1" s="1"/>
  <c r="E3695" i="1"/>
  <c r="S3694" i="1"/>
  <c r="Y2862" i="23" s="1"/>
  <c r="N3694" i="1"/>
  <c r="H3694" i="1"/>
  <c r="Y3694" i="1" s="1"/>
  <c r="E3694" i="1"/>
  <c r="S3693" i="1"/>
  <c r="Y2861" i="23" s="1"/>
  <c r="N3693" i="1"/>
  <c r="H3693" i="1"/>
  <c r="Y3693" i="1" s="1"/>
  <c r="E3693" i="1"/>
  <c r="S3692" i="1"/>
  <c r="N3692" i="1"/>
  <c r="H3692" i="1"/>
  <c r="Y3692" i="1" s="1"/>
  <c r="E3692" i="1"/>
  <c r="S3691" i="1"/>
  <c r="N3691" i="1"/>
  <c r="H3691" i="1"/>
  <c r="Y3691" i="1" s="1"/>
  <c r="E3691" i="1"/>
  <c r="S3690" i="1"/>
  <c r="Y2860" i="23" s="1"/>
  <c r="N3690" i="1"/>
  <c r="H3690" i="1"/>
  <c r="Y3690" i="1" s="1"/>
  <c r="E3690" i="1"/>
  <c r="S3689" i="1"/>
  <c r="N3689" i="1"/>
  <c r="H3689" i="1"/>
  <c r="Y3689" i="1" s="1"/>
  <c r="E3689" i="1"/>
  <c r="S3688" i="1"/>
  <c r="N3688" i="1"/>
  <c r="H3688" i="1"/>
  <c r="Y3688" i="1" s="1"/>
  <c r="E3688" i="1"/>
  <c r="S3687" i="1"/>
  <c r="N3687" i="1"/>
  <c r="H3687" i="1"/>
  <c r="Y3687" i="1" s="1"/>
  <c r="E3687" i="1"/>
  <c r="S3686" i="1"/>
  <c r="N3686" i="1"/>
  <c r="H3686" i="1"/>
  <c r="Y3686" i="1" s="1"/>
  <c r="E3686" i="1"/>
  <c r="S3685" i="1"/>
  <c r="Y2859" i="23" s="1"/>
  <c r="N3685" i="1"/>
  <c r="H3685" i="1"/>
  <c r="Y3685" i="1" s="1"/>
  <c r="E3685" i="1"/>
  <c r="S3684" i="1"/>
  <c r="N3684" i="1"/>
  <c r="H3684" i="1"/>
  <c r="Y3684" i="1" s="1"/>
  <c r="E3684" i="1"/>
  <c r="S3683" i="1"/>
  <c r="N3683" i="1"/>
  <c r="H3683" i="1"/>
  <c r="Y3683" i="1" s="1"/>
  <c r="E3683" i="1"/>
  <c r="S3682" i="1"/>
  <c r="N3682" i="1"/>
  <c r="H3682" i="1"/>
  <c r="Y3682" i="1" s="1"/>
  <c r="E3682" i="1"/>
  <c r="S3681" i="1"/>
  <c r="N3681" i="1"/>
  <c r="H3681" i="1"/>
  <c r="Y3681" i="1" s="1"/>
  <c r="E3681" i="1"/>
  <c r="S3680" i="1"/>
  <c r="N3680" i="1"/>
  <c r="H3680" i="1"/>
  <c r="Y3680" i="1" s="1"/>
  <c r="E3680" i="1"/>
  <c r="S3679" i="1"/>
  <c r="N3679" i="1"/>
  <c r="H3679" i="1"/>
  <c r="Y3679" i="1" s="1"/>
  <c r="E3679" i="1"/>
  <c r="S3678" i="1"/>
  <c r="N3678" i="1"/>
  <c r="H3678" i="1"/>
  <c r="Y3678" i="1" s="1"/>
  <c r="E3678" i="1"/>
  <c r="S3677" i="1"/>
  <c r="Y2858" i="23" s="1"/>
  <c r="N3677" i="1"/>
  <c r="H3677" i="1"/>
  <c r="Y3677" i="1" s="1"/>
  <c r="E3677" i="1"/>
  <c r="S3676" i="1"/>
  <c r="N3676" i="1"/>
  <c r="H3676" i="1"/>
  <c r="Y3676" i="1" s="1"/>
  <c r="E3676" i="1"/>
  <c r="S3675" i="1"/>
  <c r="N3675" i="1"/>
  <c r="H3675" i="1"/>
  <c r="Y3675" i="1" s="1"/>
  <c r="E3675" i="1"/>
  <c r="S3674" i="1"/>
  <c r="N3674" i="1"/>
  <c r="H3674" i="1"/>
  <c r="Y3674" i="1" s="1"/>
  <c r="E3674" i="1"/>
  <c r="S3673" i="1"/>
  <c r="N3673" i="1"/>
  <c r="H3673" i="1"/>
  <c r="Y3673" i="1" s="1"/>
  <c r="E3673" i="1"/>
  <c r="S3672" i="1"/>
  <c r="N3672" i="1"/>
  <c r="H3672" i="1"/>
  <c r="Y3672" i="1" s="1"/>
  <c r="E3672" i="1"/>
  <c r="S3671" i="1"/>
  <c r="N3671" i="1"/>
  <c r="H3671" i="1"/>
  <c r="Y3671" i="1" s="1"/>
  <c r="E3671" i="1"/>
  <c r="S3670" i="1"/>
  <c r="N3670" i="1"/>
  <c r="H3670" i="1"/>
  <c r="Y3670" i="1" s="1"/>
  <c r="E3670" i="1"/>
  <c r="S3669" i="1"/>
  <c r="N3669" i="1"/>
  <c r="H3669" i="1"/>
  <c r="Y3669" i="1" s="1"/>
  <c r="E3669" i="1"/>
  <c r="S3668" i="1"/>
  <c r="N3668" i="1"/>
  <c r="H3668" i="1"/>
  <c r="Y3668" i="1" s="1"/>
  <c r="E3668" i="1"/>
  <c r="S3667" i="1"/>
  <c r="Y2857" i="23" s="1"/>
  <c r="N3667" i="1"/>
  <c r="H3667" i="1"/>
  <c r="Y3667" i="1" s="1"/>
  <c r="E3667" i="1"/>
  <c r="S3666" i="1"/>
  <c r="N3666" i="1"/>
  <c r="H3666" i="1"/>
  <c r="Y3666" i="1" s="1"/>
  <c r="E3666" i="1"/>
  <c r="S3665" i="1"/>
  <c r="N3665" i="1"/>
  <c r="H3665" i="1"/>
  <c r="Y3665" i="1" s="1"/>
  <c r="E3665" i="1"/>
  <c r="S3664" i="1"/>
  <c r="N3664" i="1"/>
  <c r="H3664" i="1"/>
  <c r="Y3664" i="1" s="1"/>
  <c r="E3664" i="1"/>
  <c r="S3663" i="1"/>
  <c r="Y2856" i="23" s="1"/>
  <c r="N3663" i="1"/>
  <c r="H3663" i="1"/>
  <c r="Y3663" i="1" s="1"/>
  <c r="E3663" i="1"/>
  <c r="S3662" i="1"/>
  <c r="N3662" i="1"/>
  <c r="H3662" i="1"/>
  <c r="Y3662" i="1" s="1"/>
  <c r="E3662" i="1"/>
  <c r="S3661" i="1"/>
  <c r="N3661" i="1"/>
  <c r="H3661" i="1"/>
  <c r="Y3661" i="1" s="1"/>
  <c r="E3661" i="1"/>
  <c r="S3660" i="1"/>
  <c r="N3660" i="1"/>
  <c r="H3660" i="1"/>
  <c r="Y3660" i="1" s="1"/>
  <c r="E3660" i="1"/>
  <c r="S3659" i="1"/>
  <c r="N3659" i="1"/>
  <c r="H3659" i="1"/>
  <c r="Y3659" i="1" s="1"/>
  <c r="E3659" i="1"/>
  <c r="S3658" i="1"/>
  <c r="Y2855" i="23" s="1"/>
  <c r="N3658" i="1"/>
  <c r="H3658" i="1"/>
  <c r="Y3658" i="1" s="1"/>
  <c r="E3658" i="1"/>
  <c r="S3657" i="1"/>
  <c r="N3657" i="1"/>
  <c r="H3657" i="1"/>
  <c r="Y3657" i="1" s="1"/>
  <c r="E3657" i="1"/>
  <c r="S3656" i="1"/>
  <c r="N3656" i="1"/>
  <c r="H3656" i="1"/>
  <c r="Y3656" i="1" s="1"/>
  <c r="E3656" i="1"/>
  <c r="S3655" i="1"/>
  <c r="N3655" i="1"/>
  <c r="H3655" i="1"/>
  <c r="Y3655" i="1" s="1"/>
  <c r="E3655" i="1"/>
  <c r="S3654" i="1"/>
  <c r="Y2854" i="23" s="1"/>
  <c r="N3654" i="1"/>
  <c r="H3654" i="1"/>
  <c r="Y3654" i="1" s="1"/>
  <c r="E3654" i="1"/>
  <c r="S3653" i="1"/>
  <c r="N3653" i="1"/>
  <c r="H3653" i="1"/>
  <c r="Y3653" i="1" s="1"/>
  <c r="E3653" i="1"/>
  <c r="S3652" i="1"/>
  <c r="N3652" i="1"/>
  <c r="H3652" i="1"/>
  <c r="Y3652" i="1" s="1"/>
  <c r="E3652" i="1"/>
  <c r="S3651" i="1"/>
  <c r="N3651" i="1"/>
  <c r="H3651" i="1"/>
  <c r="Y3651" i="1" s="1"/>
  <c r="E3651" i="1"/>
  <c r="S3650" i="1"/>
  <c r="Y2853" i="23" s="1"/>
  <c r="N3650" i="1"/>
  <c r="H3650" i="1"/>
  <c r="Y3650" i="1" s="1"/>
  <c r="E3650" i="1"/>
  <c r="S3649" i="1"/>
  <c r="Y2852" i="23" s="1"/>
  <c r="N3649" i="1"/>
  <c r="H3649" i="1"/>
  <c r="Y3649" i="1" s="1"/>
  <c r="E3649" i="1"/>
  <c r="S3648" i="1"/>
  <c r="N3648" i="1"/>
  <c r="H3648" i="1"/>
  <c r="Y3648" i="1" s="1"/>
  <c r="E3648" i="1"/>
  <c r="S3647" i="1"/>
  <c r="N3647" i="1"/>
  <c r="H3647" i="1"/>
  <c r="Y3647" i="1" s="1"/>
  <c r="E3647" i="1"/>
  <c r="S3646" i="1"/>
  <c r="Y2851" i="23" s="1"/>
  <c r="N3646" i="1"/>
  <c r="H3646" i="1"/>
  <c r="Y3646" i="1" s="1"/>
  <c r="E3646" i="1"/>
  <c r="S3645" i="1"/>
  <c r="Y2850" i="23" s="1"/>
  <c r="N3645" i="1"/>
  <c r="H3645" i="1"/>
  <c r="Y3645" i="1" s="1"/>
  <c r="E3645" i="1"/>
  <c r="S3644" i="1"/>
  <c r="N3644" i="1"/>
  <c r="H3644" i="1"/>
  <c r="Y3644" i="1" s="1"/>
  <c r="E3644" i="1"/>
  <c r="S3643" i="1"/>
  <c r="N3643" i="1"/>
  <c r="H3643" i="1"/>
  <c r="Y3643" i="1" s="1"/>
  <c r="E3643" i="1"/>
  <c r="S3642" i="1"/>
  <c r="N3642" i="1"/>
  <c r="H3642" i="1"/>
  <c r="Y3642" i="1" s="1"/>
  <c r="E3642" i="1"/>
  <c r="S3641" i="1"/>
  <c r="Y2849" i="23" s="1"/>
  <c r="N3641" i="1"/>
  <c r="H3641" i="1"/>
  <c r="Y3641" i="1" s="1"/>
  <c r="E3641" i="1"/>
  <c r="S3640" i="1"/>
  <c r="N3640" i="1"/>
  <c r="H3640" i="1"/>
  <c r="Y3640" i="1" s="1"/>
  <c r="E3640" i="1"/>
  <c r="S3639" i="1"/>
  <c r="N3639" i="1"/>
  <c r="H3639" i="1"/>
  <c r="Y3639" i="1" s="1"/>
  <c r="E3639" i="1"/>
  <c r="S3638" i="1"/>
  <c r="N3638" i="1"/>
  <c r="H3638" i="1"/>
  <c r="Y3638" i="1" s="1"/>
  <c r="E3638" i="1"/>
  <c r="S3637" i="1"/>
  <c r="Y2848" i="23" s="1"/>
  <c r="N3637" i="1"/>
  <c r="H3637" i="1"/>
  <c r="Y3637" i="1" s="1"/>
  <c r="E3637" i="1"/>
  <c r="S3636" i="1"/>
  <c r="N3636" i="1"/>
  <c r="H3636" i="1"/>
  <c r="Y3636" i="1" s="1"/>
  <c r="E3636" i="1"/>
  <c r="S3635" i="1"/>
  <c r="N3635" i="1"/>
  <c r="H3635" i="1"/>
  <c r="Y3635" i="1" s="1"/>
  <c r="E3635" i="1"/>
  <c r="S3634" i="1"/>
  <c r="N3634" i="1"/>
  <c r="H3634" i="1"/>
  <c r="Y3634" i="1" s="1"/>
  <c r="E3634" i="1"/>
  <c r="S3633" i="1"/>
  <c r="N3633" i="1"/>
  <c r="H3633" i="1"/>
  <c r="Y3633" i="1" s="1"/>
  <c r="E3633" i="1"/>
  <c r="S3632" i="1"/>
  <c r="N3632" i="1"/>
  <c r="H3632" i="1"/>
  <c r="Y3632" i="1" s="1"/>
  <c r="E3632" i="1"/>
  <c r="S3631" i="1"/>
  <c r="N3631" i="1"/>
  <c r="H3631" i="1"/>
  <c r="Y3631" i="1" s="1"/>
  <c r="E3631" i="1"/>
  <c r="S3630" i="1"/>
  <c r="Y2847" i="23" s="1"/>
  <c r="N3630" i="1"/>
  <c r="H3630" i="1"/>
  <c r="Y3630" i="1" s="1"/>
  <c r="E3630" i="1"/>
  <c r="S3629" i="1"/>
  <c r="N3629" i="1"/>
  <c r="H3629" i="1"/>
  <c r="Y3629" i="1" s="1"/>
  <c r="E3629" i="1"/>
  <c r="S3628" i="1"/>
  <c r="N3628" i="1"/>
  <c r="H3628" i="1"/>
  <c r="Y3628" i="1" s="1"/>
  <c r="E3628" i="1"/>
  <c r="S3627" i="1"/>
  <c r="N3627" i="1"/>
  <c r="H3627" i="1"/>
  <c r="Y3627" i="1" s="1"/>
  <c r="E3627" i="1"/>
  <c r="S3626" i="1"/>
  <c r="N3626" i="1"/>
  <c r="H3626" i="1"/>
  <c r="Y3626" i="1" s="1"/>
  <c r="E3626" i="1"/>
  <c r="S3625" i="1"/>
  <c r="N3625" i="1"/>
  <c r="H3625" i="1"/>
  <c r="Y3625" i="1" s="1"/>
  <c r="E3625" i="1"/>
  <c r="S3624" i="1"/>
  <c r="Y2846" i="23" s="1"/>
  <c r="N3624" i="1"/>
  <c r="H3624" i="1"/>
  <c r="Y3624" i="1" s="1"/>
  <c r="E3624" i="1"/>
  <c r="S3623" i="1"/>
  <c r="N3623" i="1"/>
  <c r="H3623" i="1"/>
  <c r="Y3623" i="1" s="1"/>
  <c r="E3623" i="1"/>
  <c r="S3622" i="1"/>
  <c r="Y2845" i="23" s="1"/>
  <c r="N3622" i="1"/>
  <c r="H3622" i="1"/>
  <c r="Y3622" i="1" s="1"/>
  <c r="E3622" i="1"/>
  <c r="S3621" i="1"/>
  <c r="N3621" i="1"/>
  <c r="H3621" i="1"/>
  <c r="Y3621" i="1" s="1"/>
  <c r="E3621" i="1"/>
  <c r="S3620" i="1"/>
  <c r="N3620" i="1"/>
  <c r="H3620" i="1"/>
  <c r="Y3620" i="1" s="1"/>
  <c r="E3620" i="1"/>
  <c r="S3619" i="1"/>
  <c r="N3619" i="1"/>
  <c r="H3619" i="1"/>
  <c r="Y3619" i="1" s="1"/>
  <c r="E3619" i="1"/>
  <c r="S3618" i="1"/>
  <c r="N3618" i="1"/>
  <c r="H3618" i="1"/>
  <c r="Y3618" i="1" s="1"/>
  <c r="E3618" i="1"/>
  <c r="S3617" i="1"/>
  <c r="Y2844" i="23" s="1"/>
  <c r="N3617" i="1"/>
  <c r="H3617" i="1"/>
  <c r="Y3617" i="1" s="1"/>
  <c r="E3617" i="1"/>
  <c r="S3616" i="1"/>
  <c r="Y2843" i="23" s="1"/>
  <c r="N3616" i="1"/>
  <c r="H3616" i="1"/>
  <c r="Y3616" i="1" s="1"/>
  <c r="E3616" i="1"/>
  <c r="S3615" i="1"/>
  <c r="N3615" i="1"/>
  <c r="H3615" i="1"/>
  <c r="Y3615" i="1" s="1"/>
  <c r="E3615" i="1"/>
  <c r="S3614" i="1"/>
  <c r="Y2842" i="23" s="1"/>
  <c r="N3614" i="1"/>
  <c r="H3614" i="1"/>
  <c r="Y3614" i="1" s="1"/>
  <c r="E3614" i="1"/>
  <c r="S3613" i="1"/>
  <c r="N3613" i="1"/>
  <c r="H3613" i="1"/>
  <c r="Y3613" i="1" s="1"/>
  <c r="E3613" i="1"/>
  <c r="S3612" i="1"/>
  <c r="N3612" i="1"/>
  <c r="H3612" i="1"/>
  <c r="Y3612" i="1" s="1"/>
  <c r="E3612" i="1"/>
  <c r="S3611" i="1"/>
  <c r="N3611" i="1"/>
  <c r="H3611" i="1"/>
  <c r="Y3611" i="1" s="1"/>
  <c r="E3611" i="1"/>
  <c r="S3610" i="1"/>
  <c r="N3610" i="1"/>
  <c r="H3610" i="1"/>
  <c r="Y3610" i="1" s="1"/>
  <c r="E3610" i="1"/>
  <c r="S3609" i="1"/>
  <c r="N3609" i="1"/>
  <c r="H3609" i="1"/>
  <c r="Y3609" i="1" s="1"/>
  <c r="E3609" i="1"/>
  <c r="S3608" i="1"/>
  <c r="N3608" i="1"/>
  <c r="BX70" i="13" s="1"/>
  <c r="H3608" i="1"/>
  <c r="Y3608" i="1" s="1"/>
  <c r="D70" i="13" s="1"/>
  <c r="E3608" i="1"/>
  <c r="S3607" i="1"/>
  <c r="N3607" i="1"/>
  <c r="H3607" i="1"/>
  <c r="Y3607" i="1" s="1"/>
  <c r="E3607" i="1"/>
  <c r="S3606" i="1"/>
  <c r="Y2841" i="23" s="1"/>
  <c r="N3606" i="1"/>
  <c r="H3606" i="1"/>
  <c r="Y3606" i="1" s="1"/>
  <c r="E3606" i="1"/>
  <c r="S3605" i="1"/>
  <c r="N3605" i="1"/>
  <c r="H3605" i="1"/>
  <c r="Y3605" i="1" s="1"/>
  <c r="E3605" i="1"/>
  <c r="S3604" i="1"/>
  <c r="Y2840" i="23" s="1"/>
  <c r="N3604" i="1"/>
  <c r="H3604" i="1"/>
  <c r="Y3604" i="1" s="1"/>
  <c r="E3604" i="1"/>
  <c r="S3603" i="1"/>
  <c r="N3603" i="1"/>
  <c r="H3603" i="1"/>
  <c r="Y3603" i="1" s="1"/>
  <c r="E3603" i="1"/>
  <c r="S3602" i="1"/>
  <c r="N3602" i="1"/>
  <c r="H3602" i="1"/>
  <c r="Y3602" i="1" s="1"/>
  <c r="E3602" i="1"/>
  <c r="S3601" i="1"/>
  <c r="N3601" i="1"/>
  <c r="H3601" i="1"/>
  <c r="Y3601" i="1" s="1"/>
  <c r="E3601" i="1"/>
  <c r="S3600" i="1"/>
  <c r="N3600" i="1"/>
  <c r="H3600" i="1"/>
  <c r="Y3600" i="1" s="1"/>
  <c r="E3600" i="1"/>
  <c r="S3599" i="1"/>
  <c r="Y2839" i="23" s="1"/>
  <c r="N3599" i="1"/>
  <c r="H3599" i="1"/>
  <c r="Y3599" i="1" s="1"/>
  <c r="E3599" i="1"/>
  <c r="S3598" i="1"/>
  <c r="Y2838" i="23" s="1"/>
  <c r="N3598" i="1"/>
  <c r="H3598" i="1"/>
  <c r="Y3598" i="1" s="1"/>
  <c r="E3598" i="1"/>
  <c r="S3597" i="1"/>
  <c r="N3597" i="1"/>
  <c r="H3597" i="1"/>
  <c r="Y3597" i="1" s="1"/>
  <c r="E3597" i="1"/>
  <c r="S3596" i="1"/>
  <c r="N3596" i="1"/>
  <c r="H3596" i="1"/>
  <c r="Y3596" i="1" s="1"/>
  <c r="E3596" i="1"/>
  <c r="S3595" i="1"/>
  <c r="Y2837" i="23" s="1"/>
  <c r="N3595" i="1"/>
  <c r="H3595" i="1"/>
  <c r="Y3595" i="1" s="1"/>
  <c r="E3595" i="1"/>
  <c r="S3594" i="1"/>
  <c r="N3594" i="1"/>
  <c r="H3594" i="1"/>
  <c r="Y3594" i="1" s="1"/>
  <c r="E3594" i="1"/>
  <c r="S3593" i="1"/>
  <c r="N3593" i="1"/>
  <c r="H3593" i="1"/>
  <c r="Y3593" i="1" s="1"/>
  <c r="E3593" i="1"/>
  <c r="S3592" i="1"/>
  <c r="N3592" i="1"/>
  <c r="BW64" i="13" s="1"/>
  <c r="H3592" i="1"/>
  <c r="Y3592" i="1" s="1"/>
  <c r="E3592" i="1"/>
  <c r="S3591" i="1"/>
  <c r="N3591" i="1"/>
  <c r="H3591" i="1"/>
  <c r="Y3591" i="1" s="1"/>
  <c r="E3591" i="1"/>
  <c r="S3590" i="1"/>
  <c r="Y2836" i="23" s="1"/>
  <c r="N3590" i="1"/>
  <c r="H3590" i="1"/>
  <c r="Y3590" i="1" s="1"/>
  <c r="E3590" i="1"/>
  <c r="S3589" i="1"/>
  <c r="N3589" i="1"/>
  <c r="H3589" i="1"/>
  <c r="Y3589" i="1" s="1"/>
  <c r="E3589" i="1"/>
  <c r="S3588" i="1"/>
  <c r="N3588" i="1"/>
  <c r="H3588" i="1"/>
  <c r="Y3588" i="1" s="1"/>
  <c r="E3588" i="1"/>
  <c r="S3587" i="1"/>
  <c r="N3587" i="1"/>
  <c r="H3587" i="1"/>
  <c r="Y3587" i="1" s="1"/>
  <c r="E3587" i="1"/>
  <c r="S3586" i="1"/>
  <c r="N3586" i="1"/>
  <c r="H3586" i="1"/>
  <c r="Y3586" i="1" s="1"/>
  <c r="E3586" i="1"/>
  <c r="S3585" i="1"/>
  <c r="N3585" i="1"/>
  <c r="H3585" i="1"/>
  <c r="Y3585" i="1" s="1"/>
  <c r="E3585" i="1"/>
  <c r="S3584" i="1"/>
  <c r="N3584" i="1"/>
  <c r="H3584" i="1"/>
  <c r="Y3584" i="1" s="1"/>
  <c r="E3584" i="1"/>
  <c r="S3583" i="1"/>
  <c r="N3583" i="1"/>
  <c r="H3583" i="1"/>
  <c r="Y3583" i="1" s="1"/>
  <c r="E3583" i="1"/>
  <c r="S3582" i="1"/>
  <c r="N3582" i="1"/>
  <c r="H3582" i="1"/>
  <c r="Y3582" i="1" s="1"/>
  <c r="E3582" i="1"/>
  <c r="S3581" i="1"/>
  <c r="Y2835" i="23" s="1"/>
  <c r="N3581" i="1"/>
  <c r="H3581" i="1"/>
  <c r="Y3581" i="1" s="1"/>
  <c r="E3581" i="1"/>
  <c r="S3580" i="1"/>
  <c r="Y2834" i="23" s="1"/>
  <c r="N3580" i="1"/>
  <c r="H3580" i="1"/>
  <c r="Y3580" i="1" s="1"/>
  <c r="E3580" i="1"/>
  <c r="S3579" i="1"/>
  <c r="N3579" i="1"/>
  <c r="H3579" i="1"/>
  <c r="Y3579" i="1" s="1"/>
  <c r="E3579" i="1"/>
  <c r="S3578" i="1"/>
  <c r="N3578" i="1"/>
  <c r="H3578" i="1"/>
  <c r="Y3578" i="1" s="1"/>
  <c r="E3578" i="1"/>
  <c r="S3577" i="1"/>
  <c r="N3577" i="1"/>
  <c r="H3577" i="1"/>
  <c r="Y3577" i="1" s="1"/>
  <c r="E3577" i="1"/>
  <c r="S3576" i="1"/>
  <c r="N3576" i="1"/>
  <c r="H3576" i="1"/>
  <c r="Y3576" i="1" s="1"/>
  <c r="E3576" i="1"/>
  <c r="S3575" i="1"/>
  <c r="N3575" i="1"/>
  <c r="H3575" i="1"/>
  <c r="Y3575" i="1" s="1"/>
  <c r="E3575" i="1"/>
  <c r="S3574" i="1"/>
  <c r="N3574" i="1"/>
  <c r="H3574" i="1"/>
  <c r="Y3574" i="1" s="1"/>
  <c r="E3574" i="1"/>
  <c r="S3573" i="1"/>
  <c r="N3573" i="1"/>
  <c r="H3573" i="1"/>
  <c r="Y3573" i="1" s="1"/>
  <c r="E3573" i="1"/>
  <c r="S3572" i="1"/>
  <c r="N3572" i="1"/>
  <c r="H3572" i="1"/>
  <c r="Y3572" i="1" s="1"/>
  <c r="E3572" i="1"/>
  <c r="S3571" i="1"/>
  <c r="Y2833" i="23" s="1"/>
  <c r="N3571" i="1"/>
  <c r="H3571" i="1"/>
  <c r="Y3571" i="1" s="1"/>
  <c r="E3571" i="1"/>
  <c r="S3570" i="1"/>
  <c r="N3570" i="1"/>
  <c r="H3570" i="1"/>
  <c r="Y3570" i="1" s="1"/>
  <c r="E3570" i="1"/>
  <c r="S3569" i="1"/>
  <c r="Y2832" i="23" s="1"/>
  <c r="N3569" i="1"/>
  <c r="H3569" i="1"/>
  <c r="Y3569" i="1" s="1"/>
  <c r="E3569" i="1"/>
  <c r="S3568" i="1"/>
  <c r="N3568" i="1"/>
  <c r="H3568" i="1"/>
  <c r="Y3568" i="1" s="1"/>
  <c r="E3568" i="1"/>
  <c r="S3567" i="1"/>
  <c r="N3567" i="1"/>
  <c r="H3567" i="1"/>
  <c r="Y3567" i="1" s="1"/>
  <c r="E3567" i="1"/>
  <c r="S3566" i="1"/>
  <c r="Y2831" i="23" s="1"/>
  <c r="N3566" i="1"/>
  <c r="H3566" i="1"/>
  <c r="Y3566" i="1" s="1"/>
  <c r="E3566" i="1"/>
  <c r="S3565" i="1"/>
  <c r="N3565" i="1"/>
  <c r="H3565" i="1"/>
  <c r="Y3565" i="1" s="1"/>
  <c r="E3565" i="1"/>
  <c r="S3564" i="1"/>
  <c r="N3564" i="1"/>
  <c r="H3564" i="1"/>
  <c r="Y3564" i="1" s="1"/>
  <c r="E3564" i="1"/>
  <c r="S3563" i="1"/>
  <c r="N3563" i="1"/>
  <c r="H3563" i="1"/>
  <c r="Y3563" i="1" s="1"/>
  <c r="E3563" i="1"/>
  <c r="S3562" i="1"/>
  <c r="N3562" i="1"/>
  <c r="H3562" i="1"/>
  <c r="Y3562" i="1" s="1"/>
  <c r="E3562" i="1"/>
  <c r="S3561" i="1"/>
  <c r="N3561" i="1"/>
  <c r="H3561" i="1"/>
  <c r="Y3561" i="1" s="1"/>
  <c r="E3561" i="1"/>
  <c r="S3560" i="1"/>
  <c r="N3560" i="1"/>
  <c r="H3560" i="1"/>
  <c r="Y3560" i="1" s="1"/>
  <c r="E3560" i="1"/>
  <c r="S3559" i="1"/>
  <c r="Y2830" i="23" s="1"/>
  <c r="N3559" i="1"/>
  <c r="H3559" i="1"/>
  <c r="Y3559" i="1" s="1"/>
  <c r="E3559" i="1"/>
  <c r="S3558" i="1"/>
  <c r="Y2829" i="23" s="1"/>
  <c r="N3558" i="1"/>
  <c r="H3558" i="1"/>
  <c r="Y3558" i="1" s="1"/>
  <c r="E3558" i="1"/>
  <c r="S3557" i="1"/>
  <c r="Y2828" i="23" s="1"/>
  <c r="N3557" i="1"/>
  <c r="H3557" i="1"/>
  <c r="Y3557" i="1" s="1"/>
  <c r="E3557" i="1"/>
  <c r="S3556" i="1"/>
  <c r="N3556" i="1"/>
  <c r="H3556" i="1"/>
  <c r="Y3556" i="1" s="1"/>
  <c r="E3556" i="1"/>
  <c r="S3555" i="1"/>
  <c r="N3555" i="1"/>
  <c r="H3555" i="1"/>
  <c r="Y3555" i="1" s="1"/>
  <c r="E3555" i="1"/>
  <c r="S3554" i="1"/>
  <c r="N3554" i="1"/>
  <c r="H3554" i="1"/>
  <c r="Y3554" i="1" s="1"/>
  <c r="E3554" i="1"/>
  <c r="S3553" i="1"/>
  <c r="N3553" i="1"/>
  <c r="H3553" i="1"/>
  <c r="Y3553" i="1" s="1"/>
  <c r="E3553" i="1"/>
  <c r="S3552" i="1"/>
  <c r="N3552" i="1"/>
  <c r="H3552" i="1"/>
  <c r="Y3552" i="1" s="1"/>
  <c r="E3552" i="1"/>
  <c r="S3551" i="1"/>
  <c r="N3551" i="1"/>
  <c r="H3551" i="1"/>
  <c r="Y3551" i="1" s="1"/>
  <c r="E3551" i="1"/>
  <c r="S3550" i="1"/>
  <c r="N3550" i="1"/>
  <c r="H3550" i="1"/>
  <c r="Y3550" i="1" s="1"/>
  <c r="E3550" i="1"/>
  <c r="S3549" i="1"/>
  <c r="N3549" i="1"/>
  <c r="H3549" i="1"/>
  <c r="Y3549" i="1" s="1"/>
  <c r="E3549" i="1"/>
  <c r="S3548" i="1"/>
  <c r="N3548" i="1"/>
  <c r="H3548" i="1"/>
  <c r="Y3548" i="1" s="1"/>
  <c r="E3548" i="1"/>
  <c r="S3547" i="1"/>
  <c r="N3547" i="1"/>
  <c r="BX36" i="13" s="1"/>
  <c r="H3547" i="1"/>
  <c r="Y3547" i="1" s="1"/>
  <c r="E3547" i="1"/>
  <c r="S3546" i="1"/>
  <c r="N3546" i="1"/>
  <c r="H3546" i="1"/>
  <c r="Y3546" i="1" s="1"/>
  <c r="E3546" i="1"/>
  <c r="S3545" i="1"/>
  <c r="Y2827" i="23" s="1"/>
  <c r="N3545" i="1"/>
  <c r="H3545" i="1"/>
  <c r="Y3545" i="1" s="1"/>
  <c r="E3545" i="1"/>
  <c r="S3544" i="1"/>
  <c r="N3544" i="1"/>
  <c r="H3544" i="1"/>
  <c r="Y3544" i="1" s="1"/>
  <c r="E3544" i="1"/>
  <c r="S3543" i="1"/>
  <c r="N3543" i="1"/>
  <c r="H3543" i="1"/>
  <c r="Y3543" i="1" s="1"/>
  <c r="E3543" i="1"/>
  <c r="S3542" i="1"/>
  <c r="Y2826" i="23" s="1"/>
  <c r="N3542" i="1"/>
  <c r="H3542" i="1"/>
  <c r="Y3542" i="1" s="1"/>
  <c r="E3542" i="1"/>
  <c r="S3541" i="1"/>
  <c r="N3541" i="1"/>
  <c r="H3541" i="1"/>
  <c r="Y3541" i="1" s="1"/>
  <c r="E3541" i="1"/>
  <c r="S3540" i="1"/>
  <c r="N3540" i="1"/>
  <c r="H3540" i="1"/>
  <c r="Y3540" i="1" s="1"/>
  <c r="E3540" i="1"/>
  <c r="S3539" i="1"/>
  <c r="Y2825" i="23" s="1"/>
  <c r="N3539" i="1"/>
  <c r="H3539" i="1"/>
  <c r="Y3539" i="1" s="1"/>
  <c r="E3539" i="1"/>
  <c r="S3538" i="1"/>
  <c r="N3538" i="1"/>
  <c r="H3538" i="1"/>
  <c r="Y3538" i="1" s="1"/>
  <c r="E3538" i="1"/>
  <c r="S3537" i="1"/>
  <c r="N3537" i="1"/>
  <c r="H3537" i="1"/>
  <c r="Y3537" i="1" s="1"/>
  <c r="E3537" i="1"/>
  <c r="S3536" i="1"/>
  <c r="Y2824" i="23" s="1"/>
  <c r="N3536" i="1"/>
  <c r="H3536" i="1"/>
  <c r="Y3536" i="1" s="1"/>
  <c r="E3536" i="1"/>
  <c r="S3535" i="1"/>
  <c r="Y2823" i="23" s="1"/>
  <c r="N3535" i="1"/>
  <c r="H3535" i="1"/>
  <c r="Y3535" i="1" s="1"/>
  <c r="E3535" i="1"/>
  <c r="S3534" i="1"/>
  <c r="Y2822" i="23" s="1"/>
  <c r="N3534" i="1"/>
  <c r="H3534" i="1"/>
  <c r="Y3534" i="1" s="1"/>
  <c r="E3534" i="1"/>
  <c r="S3533" i="1"/>
  <c r="N3533" i="1"/>
  <c r="H3533" i="1"/>
  <c r="Y3533" i="1" s="1"/>
  <c r="E3533" i="1"/>
  <c r="S3532" i="1"/>
  <c r="N3532" i="1"/>
  <c r="H3532" i="1"/>
  <c r="Y3532" i="1" s="1"/>
  <c r="E3532" i="1"/>
  <c r="S3531" i="1"/>
  <c r="Y2821" i="23" s="1"/>
  <c r="N3531" i="1"/>
  <c r="H3531" i="1"/>
  <c r="Y3531" i="1" s="1"/>
  <c r="E3531" i="1"/>
  <c r="S3530" i="1"/>
  <c r="Y2820" i="23" s="1"/>
  <c r="N3530" i="1"/>
  <c r="H3530" i="1"/>
  <c r="Y3530" i="1" s="1"/>
  <c r="E3530" i="1"/>
  <c r="S3529" i="1"/>
  <c r="N3529" i="1"/>
  <c r="H3529" i="1"/>
  <c r="Y3529" i="1" s="1"/>
  <c r="E3529" i="1"/>
  <c r="S3528" i="1"/>
  <c r="N3528" i="1"/>
  <c r="H3528" i="1"/>
  <c r="Y3528" i="1" s="1"/>
  <c r="E3528" i="1"/>
  <c r="S3527" i="1"/>
  <c r="N3527" i="1"/>
  <c r="H3527" i="1"/>
  <c r="Y3527" i="1" s="1"/>
  <c r="E3527" i="1"/>
  <c r="S3526" i="1"/>
  <c r="N3526" i="1"/>
  <c r="H3526" i="1"/>
  <c r="Y3526" i="1" s="1"/>
  <c r="E3526" i="1"/>
  <c r="S3525" i="1"/>
  <c r="N3525" i="1"/>
  <c r="H3525" i="1"/>
  <c r="Y3525" i="1" s="1"/>
  <c r="E3525" i="1"/>
  <c r="S3524" i="1"/>
  <c r="N3524" i="1"/>
  <c r="H3524" i="1"/>
  <c r="Y3524" i="1" s="1"/>
  <c r="E3524" i="1"/>
  <c r="S3523" i="1"/>
  <c r="N3523" i="1"/>
  <c r="H3523" i="1"/>
  <c r="Y3523" i="1" s="1"/>
  <c r="E3523" i="1"/>
  <c r="S3522" i="1"/>
  <c r="N3522" i="1"/>
  <c r="H3522" i="1"/>
  <c r="Y3522" i="1" s="1"/>
  <c r="E3522" i="1"/>
  <c r="S3521" i="1"/>
  <c r="N3521" i="1"/>
  <c r="H3521" i="1"/>
  <c r="Y3521" i="1" s="1"/>
  <c r="E3521" i="1"/>
  <c r="S3520" i="1"/>
  <c r="N3520" i="1"/>
  <c r="H3520" i="1"/>
  <c r="Y3520" i="1" s="1"/>
  <c r="E3520" i="1"/>
  <c r="S3519" i="1"/>
  <c r="N3519" i="1"/>
  <c r="H3519" i="1"/>
  <c r="Y3519" i="1" s="1"/>
  <c r="E3519" i="1"/>
  <c r="S3518" i="1"/>
  <c r="N3518" i="1"/>
  <c r="H3518" i="1"/>
  <c r="Y3518" i="1" s="1"/>
  <c r="E3518" i="1"/>
  <c r="S3517" i="1"/>
  <c r="Y344" i="23" s="1"/>
  <c r="N3517" i="1"/>
  <c r="H3517" i="1"/>
  <c r="Y3517" i="1" s="1"/>
  <c r="E3517" i="1"/>
  <c r="S3516" i="1"/>
  <c r="Y733" i="23" s="1"/>
  <c r="N3516" i="1"/>
  <c r="H3516" i="1"/>
  <c r="Y3516" i="1" s="1"/>
  <c r="E3516" i="1"/>
  <c r="S3515" i="1"/>
  <c r="Y609" i="23" s="1"/>
  <c r="N3515" i="1"/>
  <c r="H3515" i="1"/>
  <c r="Y3515" i="1" s="1"/>
  <c r="E3515" i="1"/>
  <c r="S3514" i="1"/>
  <c r="Y454" i="23" s="1"/>
  <c r="N3514" i="1"/>
  <c r="H3514" i="1"/>
  <c r="Y3514" i="1" s="1"/>
  <c r="E3514" i="1"/>
  <c r="S3513" i="1"/>
  <c r="N3513" i="1"/>
  <c r="H3513" i="1"/>
  <c r="Y3513" i="1" s="1"/>
  <c r="E3513" i="1"/>
  <c r="S3512" i="1"/>
  <c r="Y745" i="23" s="1"/>
  <c r="N3512" i="1"/>
  <c r="H3512" i="1"/>
  <c r="Y3512" i="1" s="1"/>
  <c r="E3512" i="1"/>
  <c r="S3511" i="1"/>
  <c r="N3511" i="1"/>
  <c r="H3511" i="1"/>
  <c r="Y3511" i="1" s="1"/>
  <c r="E3511" i="1"/>
  <c r="S3510" i="1"/>
  <c r="N3510" i="1"/>
  <c r="H3510" i="1"/>
  <c r="Y3510" i="1" s="1"/>
  <c r="E3510" i="1"/>
  <c r="S3509" i="1"/>
  <c r="N3509" i="1"/>
  <c r="H3509" i="1"/>
  <c r="Y3509" i="1" s="1"/>
  <c r="E3509" i="1"/>
  <c r="S3508" i="1"/>
  <c r="Y958" i="23" s="1"/>
  <c r="N3508" i="1"/>
  <c r="H3508" i="1"/>
  <c r="Y3508" i="1" s="1"/>
  <c r="E3508" i="1"/>
  <c r="S3507" i="1"/>
  <c r="N3507" i="1"/>
  <c r="H3507" i="1"/>
  <c r="Y3507" i="1" s="1"/>
  <c r="E3507" i="1"/>
  <c r="S3506" i="1"/>
  <c r="N3506" i="1"/>
  <c r="H3506" i="1"/>
  <c r="Y3506" i="1" s="1"/>
  <c r="E3506" i="1"/>
  <c r="S3505" i="1"/>
  <c r="N3505" i="1"/>
  <c r="H3505" i="1"/>
  <c r="Y3505" i="1" s="1"/>
  <c r="E3505" i="1"/>
  <c r="S3504" i="1"/>
  <c r="N3504" i="1"/>
  <c r="H3504" i="1"/>
  <c r="Y3504" i="1" s="1"/>
  <c r="E3504" i="1"/>
  <c r="S3503" i="1"/>
  <c r="N3503" i="1"/>
  <c r="H3503" i="1"/>
  <c r="Y3503" i="1" s="1"/>
  <c r="E3503" i="1"/>
  <c r="S3502" i="1"/>
  <c r="Y503" i="23" s="1"/>
  <c r="N3502" i="1"/>
  <c r="H3502" i="1"/>
  <c r="Y3502" i="1" s="1"/>
  <c r="E3502" i="1"/>
  <c r="S3501" i="1"/>
  <c r="Y471" i="23" s="1"/>
  <c r="N3501" i="1"/>
  <c r="H3501" i="1"/>
  <c r="Y3501" i="1" s="1"/>
  <c r="E3501" i="1"/>
  <c r="S3500" i="1"/>
  <c r="Y590" i="23" s="1"/>
  <c r="N3500" i="1"/>
  <c r="H3500" i="1"/>
  <c r="Y3500" i="1" s="1"/>
  <c r="E3500" i="1"/>
  <c r="S3499" i="1"/>
  <c r="N3499" i="1"/>
  <c r="H3499" i="1"/>
  <c r="Y3499" i="1" s="1"/>
  <c r="E3499" i="1"/>
  <c r="S3498" i="1"/>
  <c r="N3498" i="1"/>
  <c r="H3498" i="1"/>
  <c r="Y3498" i="1" s="1"/>
  <c r="E3498" i="1"/>
  <c r="S3497" i="1"/>
  <c r="N3497" i="1"/>
  <c r="H3497" i="1"/>
  <c r="Y3497" i="1" s="1"/>
  <c r="E3497" i="1"/>
  <c r="S3496" i="1"/>
  <c r="N3496" i="1"/>
  <c r="H3496" i="1"/>
  <c r="Y3496" i="1" s="1"/>
  <c r="E3496" i="1"/>
  <c r="S3495" i="1"/>
  <c r="N3495" i="1"/>
  <c r="H3495" i="1"/>
  <c r="Y3495" i="1" s="1"/>
  <c r="E3495" i="1"/>
  <c r="S3494" i="1"/>
  <c r="Y543" i="23" s="1"/>
  <c r="N3494" i="1"/>
  <c r="H3494" i="1"/>
  <c r="Y3494" i="1" s="1"/>
  <c r="E3494" i="1"/>
  <c r="S3493" i="1"/>
  <c r="N3493" i="1"/>
  <c r="H3493" i="1"/>
  <c r="Y3493" i="1" s="1"/>
  <c r="E3493" i="1"/>
  <c r="S3492" i="1"/>
  <c r="N3492" i="1"/>
  <c r="H3492" i="1"/>
  <c r="Y3492" i="1" s="1"/>
  <c r="E3492" i="1"/>
  <c r="S3491" i="1"/>
  <c r="Y763" i="23" s="1"/>
  <c r="N3491" i="1"/>
  <c r="H3491" i="1"/>
  <c r="Y3491" i="1" s="1"/>
  <c r="E3491" i="1"/>
  <c r="S3490" i="1"/>
  <c r="N3490" i="1"/>
  <c r="H3490" i="1"/>
  <c r="Y3490" i="1" s="1"/>
  <c r="E3490" i="1"/>
  <c r="S3489" i="1"/>
  <c r="Y490" i="23" s="1"/>
  <c r="N3489" i="1"/>
  <c r="H3489" i="1"/>
  <c r="Y3489" i="1" s="1"/>
  <c r="E3489" i="1"/>
  <c r="S3488" i="1"/>
  <c r="N3488" i="1"/>
  <c r="H3488" i="1"/>
  <c r="Y3488" i="1" s="1"/>
  <c r="E3488" i="1"/>
  <c r="S3487" i="1"/>
  <c r="Y238" i="23" s="1"/>
  <c r="N3487" i="1"/>
  <c r="H3487" i="1"/>
  <c r="Y3487" i="1" s="1"/>
  <c r="E3487" i="1"/>
  <c r="S3486" i="1"/>
  <c r="N3486" i="1"/>
  <c r="H3486" i="1"/>
  <c r="Y3486" i="1" s="1"/>
  <c r="E3486" i="1"/>
  <c r="S3485" i="1"/>
  <c r="N3485" i="1"/>
  <c r="H3485" i="1"/>
  <c r="Y3485" i="1" s="1"/>
  <c r="E3485" i="1"/>
  <c r="S3484" i="1"/>
  <c r="Y672" i="23" s="1"/>
  <c r="N3484" i="1"/>
  <c r="H3484" i="1"/>
  <c r="Y3484" i="1" s="1"/>
  <c r="E3484" i="1"/>
  <c r="S3483" i="1"/>
  <c r="N3483" i="1"/>
  <c r="H3483" i="1"/>
  <c r="Y3483" i="1" s="1"/>
  <c r="E3483" i="1"/>
  <c r="S3482" i="1"/>
  <c r="Y952" i="23" s="1"/>
  <c r="N3482" i="1"/>
  <c r="H3482" i="1"/>
  <c r="Y3482" i="1" s="1"/>
  <c r="E3482" i="1"/>
  <c r="S3481" i="1"/>
  <c r="N3481" i="1"/>
  <c r="H3481" i="1"/>
  <c r="Y3481" i="1" s="1"/>
  <c r="E3481" i="1"/>
  <c r="S3480" i="1"/>
  <c r="N3480" i="1"/>
  <c r="H3480" i="1"/>
  <c r="Y3480" i="1" s="1"/>
  <c r="E3480" i="1"/>
  <c r="S3479" i="1"/>
  <c r="N3479" i="1"/>
  <c r="H3479" i="1"/>
  <c r="Y3479" i="1" s="1"/>
  <c r="E3479" i="1"/>
  <c r="S3478" i="1"/>
  <c r="N3478" i="1"/>
  <c r="H3478" i="1"/>
  <c r="Y3478" i="1" s="1"/>
  <c r="E3478" i="1"/>
  <c r="S3477" i="1"/>
  <c r="N3477" i="1"/>
  <c r="H3477" i="1"/>
  <c r="Y3477" i="1" s="1"/>
  <c r="E3477" i="1"/>
  <c r="S3476" i="1"/>
  <c r="N3476" i="1"/>
  <c r="H3476" i="1"/>
  <c r="Y3476" i="1" s="1"/>
  <c r="E3476" i="1"/>
  <c r="S3475" i="1"/>
  <c r="N3475" i="1"/>
  <c r="H3475" i="1"/>
  <c r="Y3475" i="1" s="1"/>
  <c r="E3475" i="1"/>
  <c r="S3474" i="1"/>
  <c r="Y685" i="23" s="1"/>
  <c r="N3474" i="1"/>
  <c r="H3474" i="1"/>
  <c r="Y3474" i="1" s="1"/>
  <c r="E3474" i="1"/>
  <c r="S3473" i="1"/>
  <c r="Y949" i="23" s="1"/>
  <c r="N3473" i="1"/>
  <c r="H3473" i="1"/>
  <c r="Y3473" i="1" s="1"/>
  <c r="E3473" i="1"/>
  <c r="S3472" i="1"/>
  <c r="N3472" i="1"/>
  <c r="H3472" i="1"/>
  <c r="Y3472" i="1" s="1"/>
  <c r="E3472" i="1"/>
  <c r="S3471" i="1"/>
  <c r="N3471" i="1"/>
  <c r="H3471" i="1"/>
  <c r="Y3471" i="1" s="1"/>
  <c r="E3471" i="1"/>
  <c r="S3470" i="1"/>
  <c r="Y770" i="23" s="1"/>
  <c r="N3470" i="1"/>
  <c r="H3470" i="1"/>
  <c r="Y3470" i="1" s="1"/>
  <c r="E3470" i="1"/>
  <c r="S3469" i="1"/>
  <c r="Y517" i="23" s="1"/>
  <c r="N3469" i="1"/>
  <c r="H3469" i="1"/>
  <c r="Y3469" i="1" s="1"/>
  <c r="E3469" i="1"/>
  <c r="S3468" i="1"/>
  <c r="N3468" i="1"/>
  <c r="H3468" i="1"/>
  <c r="Y3468" i="1" s="1"/>
  <c r="E3468" i="1"/>
  <c r="S3467" i="1"/>
  <c r="N3467" i="1"/>
  <c r="H3467" i="1"/>
  <c r="Y3467" i="1" s="1"/>
  <c r="E3467" i="1"/>
  <c r="S3466" i="1"/>
  <c r="Y18" i="23" s="1"/>
  <c r="N3466" i="1"/>
  <c r="H3466" i="1"/>
  <c r="Y3466" i="1" s="1"/>
  <c r="E3466" i="1"/>
  <c r="S3465" i="1"/>
  <c r="N3465" i="1"/>
  <c r="H3465" i="1"/>
  <c r="Y3465" i="1" s="1"/>
  <c r="E3465" i="1"/>
  <c r="S3464" i="1"/>
  <c r="Y240" i="23" s="1"/>
  <c r="N3464" i="1"/>
  <c r="H3464" i="1"/>
  <c r="Y3464" i="1" s="1"/>
  <c r="E3464" i="1"/>
  <c r="S3463" i="1"/>
  <c r="N3463" i="1"/>
  <c r="H3463" i="1"/>
  <c r="Y3463" i="1" s="1"/>
  <c r="E3463" i="1"/>
  <c r="S3462" i="1"/>
  <c r="N3462" i="1"/>
  <c r="H3462" i="1"/>
  <c r="Y3462" i="1" s="1"/>
  <c r="E3462" i="1"/>
  <c r="S3461" i="1"/>
  <c r="Y966" i="23" s="1"/>
  <c r="N3461" i="1"/>
  <c r="H3461" i="1"/>
  <c r="Y3461" i="1" s="1"/>
  <c r="E3461" i="1"/>
  <c r="S3460" i="1"/>
  <c r="N3460" i="1"/>
  <c r="H3460" i="1"/>
  <c r="Y3460" i="1" s="1"/>
  <c r="E3460" i="1"/>
  <c r="S3459" i="1"/>
  <c r="N3459" i="1"/>
  <c r="H3459" i="1"/>
  <c r="Y3459" i="1" s="1"/>
  <c r="E3459" i="1"/>
  <c r="S3458" i="1"/>
  <c r="N3458" i="1"/>
  <c r="H3458" i="1"/>
  <c r="Y3458" i="1" s="1"/>
  <c r="E3458" i="1"/>
  <c r="S3457" i="1"/>
  <c r="N3457" i="1"/>
  <c r="H3457" i="1"/>
  <c r="Y3457" i="1" s="1"/>
  <c r="E3457" i="1"/>
  <c r="S3456" i="1"/>
  <c r="N3456" i="1"/>
  <c r="H3456" i="1"/>
  <c r="Y3456" i="1" s="1"/>
  <c r="E3456" i="1"/>
  <c r="S3455" i="1"/>
  <c r="Y640" i="23" s="1"/>
  <c r="N3455" i="1"/>
  <c r="H3455" i="1"/>
  <c r="Y3455" i="1" s="1"/>
  <c r="E3455" i="1"/>
  <c r="S3454" i="1"/>
  <c r="N3454" i="1"/>
  <c r="H3454" i="1"/>
  <c r="Y3454" i="1" s="1"/>
  <c r="E3454" i="1"/>
  <c r="S3453" i="1"/>
  <c r="N3453" i="1"/>
  <c r="H3453" i="1"/>
  <c r="Y3453" i="1" s="1"/>
  <c r="E3453" i="1"/>
  <c r="S3452" i="1"/>
  <c r="N3452" i="1"/>
  <c r="H3452" i="1"/>
  <c r="Y3452" i="1" s="1"/>
  <c r="E3452" i="1"/>
  <c r="S3451" i="1"/>
  <c r="Y508" i="23" s="1"/>
  <c r="N3451" i="1"/>
  <c r="H3451" i="1"/>
  <c r="Y3451" i="1" s="1"/>
  <c r="E3451" i="1"/>
  <c r="S3450" i="1"/>
  <c r="N3450" i="1"/>
  <c r="H3450" i="1"/>
  <c r="Y3450" i="1" s="1"/>
  <c r="E3450" i="1"/>
  <c r="S3449" i="1"/>
  <c r="N3449" i="1"/>
  <c r="H3449" i="1"/>
  <c r="Y3449" i="1" s="1"/>
  <c r="E3449" i="1"/>
  <c r="S3448" i="1"/>
  <c r="N3448" i="1"/>
  <c r="H3448" i="1"/>
  <c r="Y3448" i="1" s="1"/>
  <c r="E3448" i="1"/>
  <c r="S3447" i="1"/>
  <c r="N3447" i="1"/>
  <c r="H3447" i="1"/>
  <c r="Y3447" i="1" s="1"/>
  <c r="E3447" i="1"/>
  <c r="S3446" i="1"/>
  <c r="Y706" i="23" s="1"/>
  <c r="N3446" i="1"/>
  <c r="H3446" i="1"/>
  <c r="Y3446" i="1" s="1"/>
  <c r="E3446" i="1"/>
  <c r="S3445" i="1"/>
  <c r="N3445" i="1"/>
  <c r="H3445" i="1"/>
  <c r="Y3445" i="1" s="1"/>
  <c r="E3445" i="1"/>
  <c r="S3444" i="1"/>
  <c r="Y409" i="23" s="1"/>
  <c r="N3444" i="1"/>
  <c r="H3444" i="1"/>
  <c r="Y3444" i="1" s="1"/>
  <c r="E3444" i="1"/>
  <c r="S3443" i="1"/>
  <c r="Y350" i="23" s="1"/>
  <c r="N3443" i="1"/>
  <c r="H3443" i="1"/>
  <c r="Y3443" i="1" s="1"/>
  <c r="E3443" i="1"/>
  <c r="S3442" i="1"/>
  <c r="N3442" i="1"/>
  <c r="H3442" i="1"/>
  <c r="Y3442" i="1" s="1"/>
  <c r="E3442" i="1"/>
  <c r="S3441" i="1"/>
  <c r="N3441" i="1"/>
  <c r="H3441" i="1"/>
  <c r="Y3441" i="1" s="1"/>
  <c r="E3441" i="1"/>
  <c r="S3440" i="1"/>
  <c r="N3440" i="1"/>
  <c r="H3440" i="1"/>
  <c r="Y3440" i="1" s="1"/>
  <c r="E3440" i="1"/>
  <c r="S3439" i="1"/>
  <c r="N3439" i="1"/>
  <c r="H3439" i="1"/>
  <c r="Y3439" i="1" s="1"/>
  <c r="E3439" i="1"/>
  <c r="S3438" i="1"/>
  <c r="N3438" i="1"/>
  <c r="H3438" i="1"/>
  <c r="Y3438" i="1" s="1"/>
  <c r="E3438" i="1"/>
  <c r="S3437" i="1"/>
  <c r="Y671" i="23" s="1"/>
  <c r="N3437" i="1"/>
  <c r="H3437" i="1"/>
  <c r="Y3437" i="1" s="1"/>
  <c r="E3437" i="1"/>
  <c r="S3436" i="1"/>
  <c r="Y444" i="23" s="1"/>
  <c r="N3436" i="1"/>
  <c r="H3436" i="1"/>
  <c r="Y3436" i="1" s="1"/>
  <c r="E3436" i="1"/>
  <c r="S3435" i="1"/>
  <c r="N3435" i="1"/>
  <c r="H3435" i="1"/>
  <c r="Y3435" i="1" s="1"/>
  <c r="E3435" i="1"/>
  <c r="S3434" i="1"/>
  <c r="N3434" i="1"/>
  <c r="H3434" i="1"/>
  <c r="Y3434" i="1" s="1"/>
  <c r="E3434" i="1"/>
  <c r="S3433" i="1"/>
  <c r="N3433" i="1"/>
  <c r="H3433" i="1"/>
  <c r="Y3433" i="1" s="1"/>
  <c r="E3433" i="1"/>
  <c r="S3432" i="1"/>
  <c r="N3432" i="1"/>
  <c r="H3432" i="1"/>
  <c r="Y3432" i="1" s="1"/>
  <c r="E3432" i="1"/>
  <c r="S3431" i="1"/>
  <c r="N3431" i="1"/>
  <c r="H3431" i="1"/>
  <c r="Y3431" i="1" s="1"/>
  <c r="E3431" i="1"/>
  <c r="S3430" i="1"/>
  <c r="N3430" i="1"/>
  <c r="H3430" i="1"/>
  <c r="Y3430" i="1" s="1"/>
  <c r="E3430" i="1"/>
  <c r="S3429" i="1"/>
  <c r="N3429" i="1"/>
  <c r="H3429" i="1"/>
  <c r="Y3429" i="1" s="1"/>
  <c r="E3429" i="1"/>
  <c r="S3428" i="1"/>
  <c r="Y701" i="23" s="1"/>
  <c r="N3428" i="1"/>
  <c r="H3428" i="1"/>
  <c r="Y3428" i="1" s="1"/>
  <c r="E3428" i="1"/>
  <c r="S3427" i="1"/>
  <c r="Y632" i="23" s="1"/>
  <c r="N3427" i="1"/>
  <c r="H3427" i="1"/>
  <c r="Y3427" i="1" s="1"/>
  <c r="E3427" i="1"/>
  <c r="S3426" i="1"/>
  <c r="N3426" i="1"/>
  <c r="H3426" i="1"/>
  <c r="Y3426" i="1" s="1"/>
  <c r="E3426" i="1"/>
  <c r="S3425" i="1"/>
  <c r="N3425" i="1"/>
  <c r="H3425" i="1"/>
  <c r="Y3425" i="1" s="1"/>
  <c r="E3425" i="1"/>
  <c r="S3424" i="1"/>
  <c r="N3424" i="1"/>
  <c r="H3424" i="1"/>
  <c r="Y3424" i="1" s="1"/>
  <c r="E3424" i="1"/>
  <c r="S3423" i="1"/>
  <c r="N3423" i="1"/>
  <c r="H3423" i="1"/>
  <c r="Y3423" i="1" s="1"/>
  <c r="E3423" i="1"/>
  <c r="S3422" i="1"/>
  <c r="N3422" i="1"/>
  <c r="H3422" i="1"/>
  <c r="Y3422" i="1" s="1"/>
  <c r="E3422" i="1"/>
  <c r="S3421" i="1"/>
  <c r="Y723" i="23" s="1"/>
  <c r="N3421" i="1"/>
  <c r="H3421" i="1"/>
  <c r="Y3421" i="1" s="1"/>
  <c r="E3421" i="1"/>
  <c r="S3420" i="1"/>
  <c r="N3420" i="1"/>
  <c r="H3420" i="1"/>
  <c r="Y3420" i="1" s="1"/>
  <c r="E3420" i="1"/>
  <c r="S3419" i="1"/>
  <c r="N3419" i="1"/>
  <c r="H3419" i="1"/>
  <c r="Y3419" i="1" s="1"/>
  <c r="E3419" i="1"/>
  <c r="S3418" i="1"/>
  <c r="N3418" i="1"/>
  <c r="H3418" i="1"/>
  <c r="Y3418" i="1" s="1"/>
  <c r="E3418" i="1"/>
  <c r="S3417" i="1"/>
  <c r="N3417" i="1"/>
  <c r="H3417" i="1"/>
  <c r="Y3417" i="1" s="1"/>
  <c r="E3417" i="1"/>
  <c r="S3416" i="1"/>
  <c r="N3416" i="1"/>
  <c r="H3416" i="1"/>
  <c r="Y3416" i="1" s="1"/>
  <c r="E3416" i="1"/>
  <c r="S3415" i="1"/>
  <c r="N3415" i="1"/>
  <c r="H3415" i="1"/>
  <c r="Y3415" i="1" s="1"/>
  <c r="E3415" i="1"/>
  <c r="S3414" i="1"/>
  <c r="N3414" i="1"/>
  <c r="H3414" i="1"/>
  <c r="Y3414" i="1" s="1"/>
  <c r="E3414" i="1"/>
  <c r="S3413" i="1"/>
  <c r="Y21" i="23" s="1"/>
  <c r="N3413" i="1"/>
  <c r="H3413" i="1"/>
  <c r="Y3413" i="1" s="1"/>
  <c r="E3413" i="1"/>
  <c r="S3412" i="1"/>
  <c r="Y968" i="23" s="1"/>
  <c r="N3412" i="1"/>
  <c r="H3412" i="1"/>
  <c r="Y3412" i="1" s="1"/>
  <c r="E3412" i="1"/>
  <c r="S3411" i="1"/>
  <c r="N3411" i="1"/>
  <c r="H3411" i="1"/>
  <c r="Y3411" i="1" s="1"/>
  <c r="E3411" i="1"/>
  <c r="S3410" i="1"/>
  <c r="N3410" i="1"/>
  <c r="H3410" i="1"/>
  <c r="Y3410" i="1" s="1"/>
  <c r="E3410" i="1"/>
  <c r="S3409" i="1"/>
  <c r="Y566" i="23" s="1"/>
  <c r="N3409" i="1"/>
  <c r="H3409" i="1"/>
  <c r="Y3409" i="1" s="1"/>
  <c r="E3409" i="1"/>
  <c r="S3408" i="1"/>
  <c r="N3408" i="1"/>
  <c r="H3408" i="1"/>
  <c r="Y3408" i="1" s="1"/>
  <c r="E3408" i="1"/>
  <c r="S3407" i="1"/>
  <c r="N3407" i="1"/>
  <c r="H3407" i="1"/>
  <c r="Y3407" i="1" s="1"/>
  <c r="E3407" i="1"/>
  <c r="S3406" i="1"/>
  <c r="N3406" i="1"/>
  <c r="H3406" i="1"/>
  <c r="Y3406" i="1" s="1"/>
  <c r="E3406" i="1"/>
  <c r="S3405" i="1"/>
  <c r="N3405" i="1"/>
  <c r="H3405" i="1"/>
  <c r="Y3405" i="1" s="1"/>
  <c r="E3405" i="1"/>
  <c r="S3404" i="1"/>
  <c r="N3404" i="1"/>
  <c r="H3404" i="1"/>
  <c r="Y3404" i="1" s="1"/>
  <c r="E3404" i="1"/>
  <c r="S3403" i="1"/>
  <c r="N3403" i="1"/>
  <c r="BW46" i="13" s="1"/>
  <c r="H3403" i="1"/>
  <c r="Y3403" i="1" s="1"/>
  <c r="E3403" i="1"/>
  <c r="S3402" i="1"/>
  <c r="N3402" i="1"/>
  <c r="H3402" i="1"/>
  <c r="Y3402" i="1" s="1"/>
  <c r="E3402" i="1"/>
  <c r="S3401" i="1"/>
  <c r="N3401" i="1"/>
  <c r="H3401" i="1"/>
  <c r="Y3401" i="1" s="1"/>
  <c r="E3401" i="1"/>
  <c r="S3400" i="1"/>
  <c r="N3400" i="1"/>
  <c r="H3400" i="1"/>
  <c r="Y3400" i="1" s="1"/>
  <c r="E3400" i="1"/>
  <c r="S3399" i="1"/>
  <c r="Y480" i="23" s="1"/>
  <c r="N3399" i="1"/>
  <c r="H3399" i="1"/>
  <c r="Y3399" i="1" s="1"/>
  <c r="E3399" i="1"/>
  <c r="S3398" i="1"/>
  <c r="N3398" i="1"/>
  <c r="H3398" i="1"/>
  <c r="Y3398" i="1" s="1"/>
  <c r="E3398" i="1"/>
  <c r="S3397" i="1"/>
  <c r="N3397" i="1"/>
  <c r="H3397" i="1"/>
  <c r="Y3397" i="1" s="1"/>
  <c r="E3397" i="1"/>
  <c r="S3396" i="1"/>
  <c r="N3396" i="1"/>
  <c r="H3396" i="1"/>
  <c r="Y3396" i="1" s="1"/>
  <c r="E3396" i="1"/>
  <c r="S3395" i="1"/>
  <c r="N3395" i="1"/>
  <c r="H3395" i="1"/>
  <c r="Y3395" i="1" s="1"/>
  <c r="E3395" i="1"/>
  <c r="S3394" i="1"/>
  <c r="N3394" i="1"/>
  <c r="H3394" i="1"/>
  <c r="Y3394" i="1" s="1"/>
  <c r="E3394" i="1"/>
  <c r="S3393" i="1"/>
  <c r="N3393" i="1"/>
  <c r="H3393" i="1"/>
  <c r="Y3393" i="1" s="1"/>
  <c r="E3393" i="1"/>
  <c r="S3392" i="1"/>
  <c r="N3392" i="1"/>
  <c r="H3392" i="1"/>
  <c r="Y3392" i="1" s="1"/>
  <c r="E3392" i="1"/>
  <c r="S3391" i="1"/>
  <c r="N3391" i="1"/>
  <c r="H3391" i="1"/>
  <c r="Y3391" i="1" s="1"/>
  <c r="E3391" i="1"/>
  <c r="S3390" i="1"/>
  <c r="N3390" i="1"/>
  <c r="H3390" i="1"/>
  <c r="Y3390" i="1" s="1"/>
  <c r="E3390" i="1"/>
  <c r="S3389" i="1"/>
  <c r="N3389" i="1"/>
  <c r="H3389" i="1"/>
  <c r="Y3389" i="1" s="1"/>
  <c r="E3389" i="1"/>
  <c r="S3388" i="1"/>
  <c r="N3388" i="1"/>
  <c r="H3388" i="1"/>
  <c r="Y3388" i="1" s="1"/>
  <c r="E3388" i="1"/>
  <c r="S3387" i="1"/>
  <c r="N3387" i="1"/>
  <c r="H3387" i="1"/>
  <c r="Y3387" i="1" s="1"/>
  <c r="E3387" i="1"/>
  <c r="S3386" i="1"/>
  <c r="N3386" i="1"/>
  <c r="H3386" i="1"/>
  <c r="Y3386" i="1" s="1"/>
  <c r="E3386" i="1"/>
  <c r="S3385" i="1"/>
  <c r="Y280" i="23" s="1"/>
  <c r="N3385" i="1"/>
  <c r="H3385" i="1"/>
  <c r="Y3385" i="1" s="1"/>
  <c r="E3385" i="1"/>
  <c r="S3384" i="1"/>
  <c r="N3384" i="1"/>
  <c r="H3384" i="1"/>
  <c r="Y3384" i="1" s="1"/>
  <c r="E3384" i="1"/>
  <c r="S3383" i="1"/>
  <c r="Y552" i="23" s="1"/>
  <c r="N3383" i="1"/>
  <c r="H3383" i="1"/>
  <c r="Y3383" i="1" s="1"/>
  <c r="E3383" i="1"/>
  <c r="S3382" i="1"/>
  <c r="N3382" i="1"/>
  <c r="H3382" i="1"/>
  <c r="Y3382" i="1" s="1"/>
  <c r="E3382" i="1"/>
  <c r="S3381" i="1"/>
  <c r="N3381" i="1"/>
  <c r="H3381" i="1"/>
  <c r="Y3381" i="1" s="1"/>
  <c r="E3381" i="1"/>
  <c r="S3380" i="1"/>
  <c r="N3380" i="1"/>
  <c r="H3380" i="1"/>
  <c r="Y3380" i="1" s="1"/>
  <c r="E3380" i="1"/>
  <c r="S3379" i="1"/>
  <c r="Y692" i="23" s="1"/>
  <c r="N3379" i="1"/>
  <c r="H3379" i="1"/>
  <c r="Y3379" i="1" s="1"/>
  <c r="E3379" i="1"/>
  <c r="S3378" i="1"/>
  <c r="N3378" i="1"/>
  <c r="H3378" i="1"/>
  <c r="Y3378" i="1" s="1"/>
  <c r="E3378" i="1"/>
  <c r="S3377" i="1"/>
  <c r="N3377" i="1"/>
  <c r="H3377" i="1"/>
  <c r="Y3377" i="1" s="1"/>
  <c r="E3377" i="1"/>
  <c r="S3376" i="1"/>
  <c r="N3376" i="1"/>
  <c r="H3376" i="1"/>
  <c r="Y3376" i="1" s="1"/>
  <c r="E3376" i="1"/>
  <c r="S3375" i="1"/>
  <c r="N3375" i="1"/>
  <c r="H3375" i="1"/>
  <c r="Y3375" i="1" s="1"/>
  <c r="E3375" i="1"/>
  <c r="S3374" i="1"/>
  <c r="N3374" i="1"/>
  <c r="H3374" i="1"/>
  <c r="Y3374" i="1" s="1"/>
  <c r="E3374" i="1"/>
  <c r="S3373" i="1"/>
  <c r="Y582" i="23" s="1"/>
  <c r="N3373" i="1"/>
  <c r="H3373" i="1"/>
  <c r="Y3373" i="1" s="1"/>
  <c r="E3373" i="1"/>
  <c r="S3372" i="1"/>
  <c r="Y221" i="23" s="1"/>
  <c r="N3372" i="1"/>
  <c r="H3372" i="1"/>
  <c r="Y3372" i="1" s="1"/>
  <c r="E3372" i="1"/>
  <c r="S3371" i="1"/>
  <c r="N3371" i="1"/>
  <c r="H3371" i="1"/>
  <c r="Y3371" i="1" s="1"/>
  <c r="E3371" i="1"/>
  <c r="S3370" i="1"/>
  <c r="N3370" i="1"/>
  <c r="H3370" i="1"/>
  <c r="Y3370" i="1" s="1"/>
  <c r="E3370" i="1"/>
  <c r="S3369" i="1"/>
  <c r="Y761" i="23" s="1"/>
  <c r="N3369" i="1"/>
  <c r="H3369" i="1"/>
  <c r="Y3369" i="1" s="1"/>
  <c r="E3369" i="1"/>
  <c r="S3368" i="1"/>
  <c r="Y746" i="23" s="1"/>
  <c r="N3368" i="1"/>
  <c r="H3368" i="1"/>
  <c r="Y3368" i="1" s="1"/>
  <c r="E3368" i="1"/>
  <c r="S3367" i="1"/>
  <c r="N3367" i="1"/>
  <c r="H3367" i="1"/>
  <c r="Y3367" i="1" s="1"/>
  <c r="E3367" i="1"/>
  <c r="S3366" i="1"/>
  <c r="N3366" i="1"/>
  <c r="H3366" i="1"/>
  <c r="Y3366" i="1" s="1"/>
  <c r="E3366" i="1"/>
  <c r="S3365" i="1"/>
  <c r="N3365" i="1"/>
  <c r="H3365" i="1"/>
  <c r="Y3365" i="1" s="1"/>
  <c r="E3365" i="1"/>
  <c r="S3364" i="1"/>
  <c r="Y577" i="23" s="1"/>
  <c r="N3364" i="1"/>
  <c r="H3364" i="1"/>
  <c r="Y3364" i="1" s="1"/>
  <c r="E3364" i="1"/>
  <c r="S3363" i="1"/>
  <c r="N3363" i="1"/>
  <c r="H3363" i="1"/>
  <c r="Y3363" i="1" s="1"/>
  <c r="E3363" i="1"/>
  <c r="S3362" i="1"/>
  <c r="Y400" i="23" s="1"/>
  <c r="N3362" i="1"/>
  <c r="H3362" i="1"/>
  <c r="Y3362" i="1" s="1"/>
  <c r="E3362" i="1"/>
  <c r="S3361" i="1"/>
  <c r="Y720" i="23" s="1"/>
  <c r="N3361" i="1"/>
  <c r="H3361" i="1"/>
  <c r="Y3361" i="1" s="1"/>
  <c r="E3361" i="1"/>
  <c r="S3360" i="1"/>
  <c r="N3360" i="1"/>
  <c r="H3360" i="1"/>
  <c r="Y3360" i="1" s="1"/>
  <c r="E3360" i="1"/>
  <c r="S3359" i="1"/>
  <c r="N3359" i="1"/>
  <c r="H3359" i="1"/>
  <c r="Y3359" i="1" s="1"/>
  <c r="E3359" i="1"/>
  <c r="S3358" i="1"/>
  <c r="N3358" i="1"/>
  <c r="H3358" i="1"/>
  <c r="Y3358" i="1" s="1"/>
  <c r="E3358" i="1"/>
  <c r="S3357" i="1"/>
  <c r="N3357" i="1"/>
  <c r="H3357" i="1"/>
  <c r="Y3357" i="1" s="1"/>
  <c r="E3357" i="1"/>
  <c r="S3356" i="1"/>
  <c r="Y539" i="23" s="1"/>
  <c r="N3356" i="1"/>
  <c r="H3356" i="1"/>
  <c r="Y3356" i="1" s="1"/>
  <c r="E3356" i="1"/>
  <c r="S3355" i="1"/>
  <c r="N3355" i="1"/>
  <c r="H3355" i="1"/>
  <c r="Y3355" i="1" s="1"/>
  <c r="E3355" i="1"/>
  <c r="S3354" i="1"/>
  <c r="N3354" i="1"/>
  <c r="H3354" i="1"/>
  <c r="Y3354" i="1" s="1"/>
  <c r="E3354" i="1"/>
  <c r="S3353" i="1"/>
  <c r="N3353" i="1"/>
  <c r="H3353" i="1"/>
  <c r="Y3353" i="1" s="1"/>
  <c r="E3353" i="1"/>
  <c r="S3352" i="1"/>
  <c r="N3352" i="1"/>
  <c r="H3352" i="1"/>
  <c r="Y3352" i="1" s="1"/>
  <c r="E3352" i="1"/>
  <c r="S3351" i="1"/>
  <c r="Y463" i="23" s="1"/>
  <c r="N3351" i="1"/>
  <c r="H3351" i="1"/>
  <c r="Y3351" i="1" s="1"/>
  <c r="E3351" i="1"/>
  <c r="S3350" i="1"/>
  <c r="N3350" i="1"/>
  <c r="H3350" i="1"/>
  <c r="Y3350" i="1" s="1"/>
  <c r="E3350" i="1"/>
  <c r="S3349" i="1"/>
  <c r="N3349" i="1"/>
  <c r="H3349" i="1"/>
  <c r="Y3349" i="1" s="1"/>
  <c r="E3349" i="1"/>
  <c r="S3348" i="1"/>
  <c r="N3348" i="1"/>
  <c r="H3348" i="1"/>
  <c r="Y3348" i="1" s="1"/>
  <c r="E3348" i="1"/>
  <c r="S3347" i="1"/>
  <c r="Y557" i="23" s="1"/>
  <c r="N3347" i="1"/>
  <c r="H3347" i="1"/>
  <c r="Y3347" i="1" s="1"/>
  <c r="E3347" i="1"/>
  <c r="S3346" i="1"/>
  <c r="N3346" i="1"/>
  <c r="H3346" i="1"/>
  <c r="Y3346" i="1" s="1"/>
  <c r="E3346" i="1"/>
  <c r="S3345" i="1"/>
  <c r="N3345" i="1"/>
  <c r="H3345" i="1"/>
  <c r="Y3345" i="1" s="1"/>
  <c r="E3345" i="1"/>
  <c r="S3344" i="1"/>
  <c r="N3344" i="1"/>
  <c r="H3344" i="1"/>
  <c r="Y3344" i="1" s="1"/>
  <c r="E3344" i="1"/>
  <c r="S3343" i="1"/>
  <c r="N3343" i="1"/>
  <c r="H3343" i="1"/>
  <c r="Y3343" i="1" s="1"/>
  <c r="E3343" i="1"/>
  <c r="S3342" i="1"/>
  <c r="N3342" i="1"/>
  <c r="H3342" i="1"/>
  <c r="Y3342" i="1" s="1"/>
  <c r="E3342" i="1"/>
  <c r="S3341" i="1"/>
  <c r="N3341" i="1"/>
  <c r="H3341" i="1"/>
  <c r="Y3341" i="1" s="1"/>
  <c r="E3341" i="1"/>
  <c r="S3340" i="1"/>
  <c r="N3340" i="1"/>
  <c r="H3340" i="1"/>
  <c r="Y3340" i="1" s="1"/>
  <c r="E3340" i="1"/>
  <c r="S3339" i="1"/>
  <c r="Y741" i="23" s="1"/>
  <c r="N3339" i="1"/>
  <c r="H3339" i="1"/>
  <c r="Y3339" i="1" s="1"/>
  <c r="E3339" i="1"/>
  <c r="S3338" i="1"/>
  <c r="Y686" i="23" s="1"/>
  <c r="N3338" i="1"/>
  <c r="H3338" i="1"/>
  <c r="Y3338" i="1" s="1"/>
  <c r="E3338" i="1"/>
  <c r="S3337" i="1"/>
  <c r="N3337" i="1"/>
  <c r="H3337" i="1"/>
  <c r="Y3337" i="1" s="1"/>
  <c r="E3337" i="1"/>
  <c r="S3336" i="1"/>
  <c r="Y467" i="23" s="1"/>
  <c r="N3336" i="1"/>
  <c r="H3336" i="1"/>
  <c r="Y3336" i="1" s="1"/>
  <c r="E3336" i="1"/>
  <c r="S3335" i="1"/>
  <c r="Y215" i="23" s="1"/>
  <c r="N3335" i="1"/>
  <c r="H3335" i="1"/>
  <c r="Y3335" i="1" s="1"/>
  <c r="E3335" i="1"/>
  <c r="S3334" i="1"/>
  <c r="N3334" i="1"/>
  <c r="H3334" i="1"/>
  <c r="Y3334" i="1" s="1"/>
  <c r="E3334" i="1"/>
  <c r="S3333" i="1"/>
  <c r="N3333" i="1"/>
  <c r="H3333" i="1"/>
  <c r="Y3333" i="1" s="1"/>
  <c r="E3333" i="1"/>
  <c r="S3332" i="1"/>
  <c r="N3332" i="1"/>
  <c r="H3332" i="1"/>
  <c r="Y3332" i="1" s="1"/>
  <c r="E3332" i="1"/>
  <c r="S3331" i="1"/>
  <c r="Y767" i="23" s="1"/>
  <c r="N3331" i="1"/>
  <c r="H3331" i="1"/>
  <c r="Y3331" i="1" s="1"/>
  <c r="E3331" i="1"/>
  <c r="S3330" i="1"/>
  <c r="Y561" i="23" s="1"/>
  <c r="N3330" i="1"/>
  <c r="H3330" i="1"/>
  <c r="Y3330" i="1" s="1"/>
  <c r="E3330" i="1"/>
  <c r="S3329" i="1"/>
  <c r="N3329" i="1"/>
  <c r="H3329" i="1"/>
  <c r="Y3329" i="1" s="1"/>
  <c r="E3329" i="1"/>
  <c r="S3328" i="1"/>
  <c r="N3328" i="1"/>
  <c r="H3328" i="1"/>
  <c r="Y3328" i="1" s="1"/>
  <c r="E3328" i="1"/>
  <c r="S3327" i="1"/>
  <c r="N3327" i="1"/>
  <c r="H3327" i="1"/>
  <c r="Y3327" i="1" s="1"/>
  <c r="E3327" i="1"/>
  <c r="S3326" i="1"/>
  <c r="N3326" i="1"/>
  <c r="H3326" i="1"/>
  <c r="Y3326" i="1" s="1"/>
  <c r="E3326" i="1"/>
  <c r="S3325" i="1"/>
  <c r="Y622" i="23" s="1"/>
  <c r="N3325" i="1"/>
  <c r="H3325" i="1"/>
  <c r="Y3325" i="1" s="1"/>
  <c r="E3325" i="1"/>
  <c r="S3324" i="1"/>
  <c r="N3324" i="1"/>
  <c r="H3324" i="1"/>
  <c r="Y3324" i="1" s="1"/>
  <c r="E3324" i="1"/>
  <c r="S3323" i="1"/>
  <c r="N3323" i="1"/>
  <c r="H3323" i="1"/>
  <c r="Y3323" i="1" s="1"/>
  <c r="E3323" i="1"/>
  <c r="S3322" i="1"/>
  <c r="Y950" i="23" s="1"/>
  <c r="N3322" i="1"/>
  <c r="H3322" i="1"/>
  <c r="Y3322" i="1" s="1"/>
  <c r="E3322" i="1"/>
  <c r="S3321" i="1"/>
  <c r="Y571" i="23" s="1"/>
  <c r="N3321" i="1"/>
  <c r="H3321" i="1"/>
  <c r="Y3321" i="1" s="1"/>
  <c r="E3321" i="1"/>
  <c r="S3320" i="1"/>
  <c r="N3320" i="1"/>
  <c r="H3320" i="1"/>
  <c r="Y3320" i="1" s="1"/>
  <c r="E3320" i="1"/>
  <c r="S3319" i="1"/>
  <c r="N3319" i="1"/>
  <c r="H3319" i="1"/>
  <c r="Y3319" i="1" s="1"/>
  <c r="E3319" i="1"/>
  <c r="S3318" i="1"/>
  <c r="N3318" i="1"/>
  <c r="H3318" i="1"/>
  <c r="Y3318" i="1" s="1"/>
  <c r="E3318" i="1"/>
  <c r="S3317" i="1"/>
  <c r="Y377" i="23" s="1"/>
  <c r="N3317" i="1"/>
  <c r="H3317" i="1"/>
  <c r="Y3317" i="1" s="1"/>
  <c r="E3317" i="1"/>
  <c r="S3316" i="1"/>
  <c r="N3316" i="1"/>
  <c r="H3316" i="1"/>
  <c r="Y3316" i="1" s="1"/>
  <c r="E3316" i="1"/>
  <c r="S3315" i="1"/>
  <c r="Y790" i="23" s="1"/>
  <c r="N3315" i="1"/>
  <c r="H3315" i="1"/>
  <c r="Y3315" i="1" s="1"/>
  <c r="E3315" i="1"/>
  <c r="S3314" i="1"/>
  <c r="N3314" i="1"/>
  <c r="H3314" i="1"/>
  <c r="Y3314" i="1" s="1"/>
  <c r="E3314" i="1"/>
  <c r="S3313" i="1"/>
  <c r="N3313" i="1"/>
  <c r="H3313" i="1"/>
  <c r="Y3313" i="1" s="1"/>
  <c r="E3313" i="1"/>
  <c r="S3312" i="1"/>
  <c r="N3312" i="1"/>
  <c r="H3312" i="1"/>
  <c r="Y3312" i="1" s="1"/>
  <c r="E3312" i="1"/>
  <c r="S3311" i="1"/>
  <c r="Y893" i="23" s="1"/>
  <c r="N3311" i="1"/>
  <c r="H3311" i="1"/>
  <c r="Y3311" i="1" s="1"/>
  <c r="E3311" i="1"/>
  <c r="S3310" i="1"/>
  <c r="N3310" i="1"/>
  <c r="H3310" i="1"/>
  <c r="Y3310" i="1" s="1"/>
  <c r="E3310" i="1"/>
  <c r="S3309" i="1"/>
  <c r="Y902" i="23" s="1"/>
  <c r="N3309" i="1"/>
  <c r="H3309" i="1"/>
  <c r="Y3309" i="1" s="1"/>
  <c r="E3309" i="1"/>
  <c r="S3308" i="1"/>
  <c r="N3308" i="1"/>
  <c r="H3308" i="1"/>
  <c r="Y3308" i="1" s="1"/>
  <c r="E3308" i="1"/>
  <c r="S3307" i="1"/>
  <c r="N3307" i="1"/>
  <c r="H3307" i="1"/>
  <c r="Y3307" i="1" s="1"/>
  <c r="E3307" i="1"/>
  <c r="S3306" i="1"/>
  <c r="Y80" i="23" s="1"/>
  <c r="N3306" i="1"/>
  <c r="H3306" i="1"/>
  <c r="Y3306" i="1" s="1"/>
  <c r="E3306" i="1"/>
  <c r="S3305" i="1"/>
  <c r="N3305" i="1"/>
  <c r="H3305" i="1"/>
  <c r="Y3305" i="1" s="1"/>
  <c r="E3305" i="1"/>
  <c r="S3304" i="1"/>
  <c r="N3304" i="1"/>
  <c r="H3304" i="1"/>
  <c r="Y3304" i="1" s="1"/>
  <c r="E3304" i="1"/>
  <c r="S3303" i="1"/>
  <c r="N3303" i="1"/>
  <c r="H3303" i="1"/>
  <c r="Y3303" i="1" s="1"/>
  <c r="E3303" i="1"/>
  <c r="S3302" i="1"/>
  <c r="N3302" i="1"/>
  <c r="H3302" i="1"/>
  <c r="Y3302" i="1" s="1"/>
  <c r="E3302" i="1"/>
  <c r="S3301" i="1"/>
  <c r="N3301" i="1"/>
  <c r="H3301" i="1"/>
  <c r="Y3301" i="1" s="1"/>
  <c r="E3301" i="1"/>
  <c r="S3300" i="1"/>
  <c r="N3300" i="1"/>
  <c r="H3300" i="1"/>
  <c r="Y3300" i="1" s="1"/>
  <c r="E3300" i="1"/>
  <c r="S3299" i="1"/>
  <c r="N3299" i="1"/>
  <c r="H3299" i="1"/>
  <c r="Y3299" i="1" s="1"/>
  <c r="E3299" i="1"/>
  <c r="S3298" i="1"/>
  <c r="N3298" i="1"/>
  <c r="H3298" i="1"/>
  <c r="Y3298" i="1" s="1"/>
  <c r="E3298" i="1"/>
  <c r="S3297" i="1"/>
  <c r="N3297" i="1"/>
  <c r="H3297" i="1"/>
  <c r="Y3297" i="1" s="1"/>
  <c r="E3297" i="1"/>
  <c r="S3296" i="1"/>
  <c r="N3296" i="1"/>
  <c r="H3296" i="1"/>
  <c r="Y3296" i="1" s="1"/>
  <c r="E3296" i="1"/>
  <c r="S3295" i="1"/>
  <c r="N3295" i="1"/>
  <c r="H3295" i="1"/>
  <c r="Y3295" i="1" s="1"/>
  <c r="E3295" i="1"/>
  <c r="S3294" i="1"/>
  <c r="N3294" i="1"/>
  <c r="H3294" i="1"/>
  <c r="Y3294" i="1" s="1"/>
  <c r="E3294" i="1"/>
  <c r="S3293" i="1"/>
  <c r="N3293" i="1"/>
  <c r="H3293" i="1"/>
  <c r="Y3293" i="1" s="1"/>
  <c r="E3293" i="1"/>
  <c r="S3292" i="1"/>
  <c r="N3292" i="1"/>
  <c r="H3292" i="1"/>
  <c r="Y3292" i="1" s="1"/>
  <c r="E3292" i="1"/>
  <c r="S3291" i="1"/>
  <c r="Y395" i="23" s="1"/>
  <c r="N3291" i="1"/>
  <c r="H3291" i="1"/>
  <c r="Y3291" i="1" s="1"/>
  <c r="E3291" i="1"/>
  <c r="S3290" i="1"/>
  <c r="Y948" i="23" s="1"/>
  <c r="N3290" i="1"/>
  <c r="H3290" i="1"/>
  <c r="Y3290" i="1" s="1"/>
  <c r="E3290" i="1"/>
  <c r="S3289" i="1"/>
  <c r="N3289" i="1"/>
  <c r="H3289" i="1"/>
  <c r="Y3289" i="1" s="1"/>
  <c r="E3289" i="1"/>
  <c r="S3288" i="1"/>
  <c r="N3288" i="1"/>
  <c r="H3288" i="1"/>
  <c r="Y3288" i="1" s="1"/>
  <c r="E3288" i="1"/>
  <c r="S3287" i="1"/>
  <c r="N3287" i="1"/>
  <c r="H3287" i="1"/>
  <c r="Y3287" i="1" s="1"/>
  <c r="E3287" i="1"/>
  <c r="S3286" i="1"/>
  <c r="N3286" i="1"/>
  <c r="H3286" i="1"/>
  <c r="Y3286" i="1" s="1"/>
  <c r="E3286" i="1"/>
  <c r="S3285" i="1"/>
  <c r="N3285" i="1"/>
  <c r="H3285" i="1"/>
  <c r="Y3285" i="1" s="1"/>
  <c r="E3285" i="1"/>
  <c r="S3284" i="1"/>
  <c r="N3284" i="1"/>
  <c r="H3284" i="1"/>
  <c r="Y3284" i="1" s="1"/>
  <c r="E3284" i="1"/>
  <c r="S3283" i="1"/>
  <c r="N3283" i="1"/>
  <c r="H3283" i="1"/>
  <c r="Y3283" i="1" s="1"/>
  <c r="E3283" i="1"/>
  <c r="S3282" i="1"/>
  <c r="N3282" i="1"/>
  <c r="H3282" i="1"/>
  <c r="Y3282" i="1" s="1"/>
  <c r="E3282" i="1"/>
  <c r="S3281" i="1"/>
  <c r="N3281" i="1"/>
  <c r="H3281" i="1"/>
  <c r="Y3281" i="1" s="1"/>
  <c r="E3281" i="1"/>
  <c r="S3280" i="1"/>
  <c r="N3280" i="1"/>
  <c r="H3280" i="1"/>
  <c r="Y3280" i="1" s="1"/>
  <c r="E3280" i="1"/>
  <c r="S3279" i="1"/>
  <c r="N3279" i="1"/>
  <c r="H3279" i="1"/>
  <c r="Y3279" i="1" s="1"/>
  <c r="E3279" i="1"/>
  <c r="S3278" i="1"/>
  <c r="N3278" i="1"/>
  <c r="H3278" i="1"/>
  <c r="Y3278" i="1" s="1"/>
  <c r="E3278" i="1"/>
  <c r="S3277" i="1"/>
  <c r="Y738" i="23" s="1"/>
  <c r="N3277" i="1"/>
  <c r="H3277" i="1"/>
  <c r="Y3277" i="1" s="1"/>
  <c r="E3277" i="1"/>
  <c r="S3276" i="1"/>
  <c r="Y575" i="23" s="1"/>
  <c r="N3276" i="1"/>
  <c r="H3276" i="1"/>
  <c r="Y3276" i="1" s="1"/>
  <c r="E3276" i="1"/>
  <c r="S3275" i="1"/>
  <c r="N3275" i="1"/>
  <c r="H3275" i="1"/>
  <c r="Y3275" i="1" s="1"/>
  <c r="E3275" i="1"/>
  <c r="S3274" i="1"/>
  <c r="N3274" i="1"/>
  <c r="H3274" i="1"/>
  <c r="Y3274" i="1" s="1"/>
  <c r="E3274" i="1"/>
  <c r="S3273" i="1"/>
  <c r="N3273" i="1"/>
  <c r="H3273" i="1"/>
  <c r="Y3273" i="1" s="1"/>
  <c r="E3273" i="1"/>
  <c r="S3272" i="1"/>
  <c r="N3272" i="1"/>
  <c r="H3272" i="1"/>
  <c r="Y3272" i="1" s="1"/>
  <c r="E3272" i="1"/>
  <c r="S3271" i="1"/>
  <c r="Y606" i="23" s="1"/>
  <c r="N3271" i="1"/>
  <c r="H3271" i="1"/>
  <c r="Y3271" i="1" s="1"/>
  <c r="E3271" i="1"/>
  <c r="S3270" i="1"/>
  <c r="N3270" i="1"/>
  <c r="H3270" i="1"/>
  <c r="Y3270" i="1" s="1"/>
  <c r="E3270" i="1"/>
  <c r="S3269" i="1"/>
  <c r="N3269" i="1"/>
  <c r="H3269" i="1"/>
  <c r="Y3269" i="1" s="1"/>
  <c r="E3269" i="1"/>
  <c r="S3268" i="1"/>
  <c r="N3268" i="1"/>
  <c r="H3268" i="1"/>
  <c r="Y3268" i="1" s="1"/>
  <c r="E3268" i="1"/>
  <c r="S3267" i="1"/>
  <c r="Y696" i="23" s="1"/>
  <c r="N3267" i="1"/>
  <c r="H3267" i="1"/>
  <c r="Y3267" i="1" s="1"/>
  <c r="E3267" i="1"/>
  <c r="S3266" i="1"/>
  <c r="Y560" i="23" s="1"/>
  <c r="N3266" i="1"/>
  <c r="H3266" i="1"/>
  <c r="Y3266" i="1" s="1"/>
  <c r="E3266" i="1"/>
  <c r="S3265" i="1"/>
  <c r="Y778" i="23" s="1"/>
  <c r="N3265" i="1"/>
  <c r="H3265" i="1"/>
  <c r="Y3265" i="1" s="1"/>
  <c r="E3265" i="1"/>
  <c r="S3264" i="1"/>
  <c r="Y345" i="23" s="1"/>
  <c r="N3264" i="1"/>
  <c r="H3264" i="1"/>
  <c r="Y3264" i="1" s="1"/>
  <c r="E3264" i="1"/>
  <c r="S3263" i="1"/>
  <c r="N3263" i="1"/>
  <c r="H3263" i="1"/>
  <c r="Y3263" i="1" s="1"/>
  <c r="E3263" i="1"/>
  <c r="S3262" i="1"/>
  <c r="N3262" i="1"/>
  <c r="H3262" i="1"/>
  <c r="Y3262" i="1" s="1"/>
  <c r="E3262" i="1"/>
  <c r="S3261" i="1"/>
  <c r="Y260" i="23" s="1"/>
  <c r="N3261" i="1"/>
  <c r="H3261" i="1"/>
  <c r="Y3261" i="1" s="1"/>
  <c r="E3261" i="1"/>
  <c r="S3260" i="1"/>
  <c r="Y521" i="23" s="1"/>
  <c r="N3260" i="1"/>
  <c r="H3260" i="1"/>
  <c r="Y3260" i="1" s="1"/>
  <c r="E3260" i="1"/>
  <c r="S3259" i="1"/>
  <c r="Y965" i="23" s="1"/>
  <c r="N3259" i="1"/>
  <c r="H3259" i="1"/>
  <c r="Y3259" i="1" s="1"/>
  <c r="E3259" i="1"/>
  <c r="S3258" i="1"/>
  <c r="Y573" i="23" s="1"/>
  <c r="N3258" i="1"/>
  <c r="H3258" i="1"/>
  <c r="Y3258" i="1" s="1"/>
  <c r="E3258" i="1"/>
  <c r="S3257" i="1"/>
  <c r="Y498" i="23" s="1"/>
  <c r="N3257" i="1"/>
  <c r="H3257" i="1"/>
  <c r="Y3257" i="1" s="1"/>
  <c r="E3257" i="1"/>
  <c r="S3256" i="1"/>
  <c r="N3256" i="1"/>
  <c r="H3256" i="1"/>
  <c r="Y3256" i="1" s="1"/>
  <c r="E3256" i="1"/>
  <c r="S3255" i="1"/>
  <c r="N3255" i="1"/>
  <c r="H3255" i="1"/>
  <c r="Y3255" i="1" s="1"/>
  <c r="E3255" i="1"/>
  <c r="S3254" i="1"/>
  <c r="Y956" i="23" s="1"/>
  <c r="N3254" i="1"/>
  <c r="H3254" i="1"/>
  <c r="Y3254" i="1" s="1"/>
  <c r="E3254" i="1"/>
  <c r="S3253" i="1"/>
  <c r="Y292" i="23" s="1"/>
  <c r="N3253" i="1"/>
  <c r="H3253" i="1"/>
  <c r="Y3253" i="1" s="1"/>
  <c r="E3253" i="1"/>
  <c r="S3252" i="1"/>
  <c r="Y933" i="23" s="1"/>
  <c r="N3252" i="1"/>
  <c r="H3252" i="1"/>
  <c r="Y3252" i="1" s="1"/>
  <c r="E3252" i="1"/>
  <c r="S3251" i="1"/>
  <c r="N3251" i="1"/>
  <c r="H3251" i="1"/>
  <c r="Y3251" i="1" s="1"/>
  <c r="E3251" i="1"/>
  <c r="S3250" i="1"/>
  <c r="N3250" i="1"/>
  <c r="H3250" i="1"/>
  <c r="Y3250" i="1" s="1"/>
  <c r="E3250" i="1"/>
  <c r="S3249" i="1"/>
  <c r="Y366" i="23" s="1"/>
  <c r="N3249" i="1"/>
  <c r="H3249" i="1"/>
  <c r="Y3249" i="1" s="1"/>
  <c r="E3249" i="1"/>
  <c r="S3248" i="1"/>
  <c r="N3248" i="1"/>
  <c r="H3248" i="1"/>
  <c r="Y3248" i="1" s="1"/>
  <c r="E3248" i="1"/>
  <c r="S3247" i="1"/>
  <c r="N3247" i="1"/>
  <c r="H3247" i="1"/>
  <c r="Y3247" i="1" s="1"/>
  <c r="E3247" i="1"/>
  <c r="S3246" i="1"/>
  <c r="Y488" i="23" s="1"/>
  <c r="N3246" i="1"/>
  <c r="H3246" i="1"/>
  <c r="Y3246" i="1" s="1"/>
  <c r="E3246" i="1"/>
  <c r="S3245" i="1"/>
  <c r="N3245" i="1"/>
  <c r="H3245" i="1"/>
  <c r="Y3245" i="1" s="1"/>
  <c r="E3245" i="1"/>
  <c r="S3244" i="1"/>
  <c r="N3244" i="1"/>
  <c r="H3244" i="1"/>
  <c r="Y3244" i="1" s="1"/>
  <c r="E3244" i="1"/>
  <c r="S3243" i="1"/>
  <c r="N3243" i="1"/>
  <c r="H3243" i="1"/>
  <c r="Y3243" i="1" s="1"/>
  <c r="E3243" i="1"/>
  <c r="S3242" i="1"/>
  <c r="Y885" i="23" s="1"/>
  <c r="N3242" i="1"/>
  <c r="H3242" i="1"/>
  <c r="Y3242" i="1" s="1"/>
  <c r="E3242" i="1"/>
  <c r="S3241" i="1"/>
  <c r="N3241" i="1"/>
  <c r="H3241" i="1"/>
  <c r="Y3241" i="1" s="1"/>
  <c r="E3241" i="1"/>
  <c r="S3240" i="1"/>
  <c r="N3240" i="1"/>
  <c r="H3240" i="1"/>
  <c r="Y3240" i="1" s="1"/>
  <c r="E3240" i="1"/>
  <c r="S3239" i="1"/>
  <c r="Y385" i="23" s="1"/>
  <c r="N3239" i="1"/>
  <c r="H3239" i="1"/>
  <c r="Y3239" i="1" s="1"/>
  <c r="E3239" i="1"/>
  <c r="S3238" i="1"/>
  <c r="Y742" i="23" s="1"/>
  <c r="N3238" i="1"/>
  <c r="H3238" i="1"/>
  <c r="Y3238" i="1" s="1"/>
  <c r="E3238" i="1"/>
  <c r="S3237" i="1"/>
  <c r="N3237" i="1"/>
  <c r="H3237" i="1"/>
  <c r="Y3237" i="1" s="1"/>
  <c r="E3237" i="1"/>
  <c r="S3236" i="1"/>
  <c r="N3236" i="1"/>
  <c r="H3236" i="1"/>
  <c r="Y3236" i="1" s="1"/>
  <c r="E3236" i="1"/>
  <c r="S3235" i="1"/>
  <c r="N3235" i="1"/>
  <c r="H3235" i="1"/>
  <c r="Y3235" i="1" s="1"/>
  <c r="E3235" i="1"/>
  <c r="S3234" i="1"/>
  <c r="N3234" i="1"/>
  <c r="H3234" i="1"/>
  <c r="Y3234" i="1" s="1"/>
  <c r="E3234" i="1"/>
  <c r="S3233" i="1"/>
  <c r="Y445" i="23" s="1"/>
  <c r="N3233" i="1"/>
  <c r="H3233" i="1"/>
  <c r="Y3233" i="1" s="1"/>
  <c r="E3233" i="1"/>
  <c r="S3232" i="1"/>
  <c r="Y872" i="23" s="1"/>
  <c r="N3232" i="1"/>
  <c r="H3232" i="1"/>
  <c r="Y3232" i="1" s="1"/>
  <c r="E3232" i="1"/>
  <c r="S3231" i="1"/>
  <c r="N3231" i="1"/>
  <c r="H3231" i="1"/>
  <c r="Y3231" i="1" s="1"/>
  <c r="E3231" i="1"/>
  <c r="S3230" i="1"/>
  <c r="N3230" i="1"/>
  <c r="H3230" i="1"/>
  <c r="Y3230" i="1" s="1"/>
  <c r="E3230" i="1"/>
  <c r="S3229" i="1"/>
  <c r="N3229" i="1"/>
  <c r="H3229" i="1"/>
  <c r="Y3229" i="1" s="1"/>
  <c r="E3229" i="1"/>
  <c r="S3228" i="1"/>
  <c r="N3228" i="1"/>
  <c r="H3228" i="1"/>
  <c r="Y3228" i="1" s="1"/>
  <c r="E3228" i="1"/>
  <c r="S3227" i="1"/>
  <c r="N3227" i="1"/>
  <c r="H3227" i="1"/>
  <c r="Y3227" i="1" s="1"/>
  <c r="E3227" i="1"/>
  <c r="S3226" i="1"/>
  <c r="N3226" i="1"/>
  <c r="H3226" i="1"/>
  <c r="Y3226" i="1" s="1"/>
  <c r="E3226" i="1"/>
  <c r="S3225" i="1"/>
  <c r="Y910" i="23" s="1"/>
  <c r="N3225" i="1"/>
  <c r="H3225" i="1"/>
  <c r="Y3225" i="1" s="1"/>
  <c r="E3225" i="1"/>
  <c r="S3224" i="1"/>
  <c r="Y319" i="23" s="1"/>
  <c r="N3224" i="1"/>
  <c r="H3224" i="1"/>
  <c r="Y3224" i="1" s="1"/>
  <c r="E3224" i="1"/>
  <c r="S3223" i="1"/>
  <c r="N3223" i="1"/>
  <c r="H3223" i="1"/>
  <c r="Y3223" i="1" s="1"/>
  <c r="E3223" i="1"/>
  <c r="S3222" i="1"/>
  <c r="N3222" i="1"/>
  <c r="H3222" i="1"/>
  <c r="Y3222" i="1" s="1"/>
  <c r="E3222" i="1"/>
  <c r="S3221" i="1"/>
  <c r="N3221" i="1"/>
  <c r="H3221" i="1"/>
  <c r="E3221" i="1"/>
  <c r="S3220" i="1"/>
  <c r="N3220" i="1"/>
  <c r="H3220" i="1"/>
  <c r="E3220" i="1"/>
  <c r="S3219" i="1"/>
  <c r="Y426" i="23" s="1"/>
  <c r="N3219" i="1"/>
  <c r="H3219" i="1"/>
  <c r="E3219" i="1"/>
  <c r="S3218" i="1"/>
  <c r="N3218" i="1"/>
  <c r="H3218" i="1"/>
  <c r="E3218" i="1"/>
  <c r="S3217" i="1"/>
  <c r="Y160" i="23" s="1"/>
  <c r="N3217" i="1"/>
  <c r="H3217" i="1"/>
  <c r="E3217" i="1"/>
  <c r="S3216" i="1"/>
  <c r="N3216" i="1"/>
  <c r="H3216" i="1"/>
  <c r="E3216" i="1"/>
  <c r="S3215" i="1"/>
  <c r="N3215" i="1"/>
  <c r="H3215" i="1"/>
  <c r="E3215" i="1"/>
  <c r="S3214" i="1"/>
  <c r="Y481" i="23" s="1"/>
  <c r="N3214" i="1"/>
  <c r="H3214" i="1"/>
  <c r="E3214" i="1"/>
  <c r="S3213" i="1"/>
  <c r="Y713" i="23" s="1"/>
  <c r="N3213" i="1"/>
  <c r="H3213" i="1"/>
  <c r="E3213" i="1"/>
  <c r="S3212" i="1"/>
  <c r="N3212" i="1"/>
  <c r="H3212" i="1"/>
  <c r="E3212" i="1"/>
  <c r="S3211" i="1"/>
  <c r="N3211" i="1"/>
  <c r="H3211" i="1"/>
  <c r="E3211" i="1"/>
  <c r="S3210" i="1"/>
  <c r="N3210" i="1"/>
  <c r="H3210" i="1"/>
  <c r="E3210" i="1"/>
  <c r="S3209" i="1"/>
  <c r="N3209" i="1"/>
  <c r="H3209" i="1"/>
  <c r="E3209" i="1"/>
  <c r="S3208" i="1"/>
  <c r="Y740" i="23" s="1"/>
  <c r="N3208" i="1"/>
  <c r="H3208" i="1"/>
  <c r="E3208" i="1"/>
  <c r="S3207" i="1"/>
  <c r="N3207" i="1"/>
  <c r="H3207" i="1"/>
  <c r="E3207" i="1"/>
  <c r="S3206" i="1"/>
  <c r="N3206" i="1"/>
  <c r="H3206" i="1"/>
  <c r="E3206" i="1"/>
  <c r="S3205" i="1"/>
  <c r="N3205" i="1"/>
  <c r="H3205" i="1"/>
  <c r="E3205" i="1"/>
  <c r="S3204" i="1"/>
  <c r="Y900" i="23" s="1"/>
  <c r="N3204" i="1"/>
  <c r="H3204" i="1"/>
  <c r="E3204" i="1"/>
  <c r="S3203" i="1"/>
  <c r="N3203" i="1"/>
  <c r="H3203" i="1"/>
  <c r="E3203" i="1"/>
  <c r="S3202" i="1"/>
  <c r="N3202" i="1"/>
  <c r="H3202" i="1"/>
  <c r="E3202" i="1"/>
  <c r="S3201" i="1"/>
  <c r="Y734" i="23" s="1"/>
  <c r="N3201" i="1"/>
  <c r="H3201" i="1"/>
  <c r="E3201" i="1"/>
  <c r="S3200" i="1"/>
  <c r="Y479" i="23" s="1"/>
  <c r="N3200" i="1"/>
  <c r="H3200" i="1"/>
  <c r="E3200" i="1"/>
  <c r="S3199" i="1"/>
  <c r="N3199" i="1"/>
  <c r="H3199" i="1"/>
  <c r="E3199" i="1"/>
  <c r="S3198" i="1"/>
  <c r="Y882" i="23" s="1"/>
  <c r="N3198" i="1"/>
  <c r="H3198" i="1"/>
  <c r="E3198" i="1"/>
  <c r="S3197" i="1"/>
  <c r="N3197" i="1"/>
  <c r="H3197" i="1"/>
  <c r="E3197" i="1"/>
  <c r="S3196" i="1"/>
  <c r="N3196" i="1"/>
  <c r="H3196" i="1"/>
  <c r="E3196" i="1"/>
  <c r="S3195" i="1"/>
  <c r="N3195" i="1"/>
  <c r="H3195" i="1"/>
  <c r="E3195" i="1"/>
  <c r="S3194" i="1"/>
  <c r="Y546" i="23" s="1"/>
  <c r="N3194" i="1"/>
  <c r="H3194" i="1"/>
  <c r="E3194" i="1"/>
  <c r="S3193" i="1"/>
  <c r="Y491" i="23" s="1"/>
  <c r="N3193" i="1"/>
  <c r="H3193" i="1"/>
  <c r="E3193" i="1"/>
  <c r="S3192" i="1"/>
  <c r="Y905" i="23" s="1"/>
  <c r="N3192" i="1"/>
  <c r="H3192" i="1"/>
  <c r="E3192" i="1"/>
  <c r="S3191" i="1"/>
  <c r="Y378" i="23" s="1"/>
  <c r="N3191" i="1"/>
  <c r="H3191" i="1"/>
  <c r="E3191" i="1"/>
  <c r="S3190" i="1"/>
  <c r="N3190" i="1"/>
  <c r="H3190" i="1"/>
  <c r="E3190" i="1"/>
  <c r="S3189" i="1"/>
  <c r="Y449" i="23" s="1"/>
  <c r="N3189" i="1"/>
  <c r="H3189" i="1"/>
  <c r="E3189" i="1"/>
  <c r="S3188" i="1"/>
  <c r="Y2819" i="23" s="1"/>
  <c r="N3188" i="1"/>
  <c r="H3188" i="1"/>
  <c r="E3188" i="1"/>
  <c r="S3187" i="1"/>
  <c r="Y2818" i="23" s="1"/>
  <c r="N3187" i="1"/>
  <c r="H3187" i="1"/>
  <c r="E3187" i="1"/>
  <c r="S3186" i="1"/>
  <c r="N3186" i="1"/>
  <c r="H3186" i="1"/>
  <c r="E3186" i="1"/>
  <c r="S3185" i="1"/>
  <c r="N3185" i="1"/>
  <c r="H3185" i="1"/>
  <c r="E3185" i="1"/>
  <c r="S3184" i="1"/>
  <c r="N3184" i="1"/>
  <c r="H3184" i="1"/>
  <c r="E3184" i="1"/>
  <c r="S3183" i="1"/>
  <c r="N3183" i="1"/>
  <c r="H3183" i="1"/>
  <c r="E3183" i="1"/>
  <c r="S3182" i="1"/>
  <c r="N3182" i="1"/>
  <c r="H3182" i="1"/>
  <c r="E3182" i="1"/>
  <c r="S3181" i="1"/>
  <c r="N3181" i="1"/>
  <c r="H3181" i="1"/>
  <c r="E3181" i="1"/>
  <c r="S3180" i="1"/>
  <c r="N3180" i="1"/>
  <c r="H3180" i="1"/>
  <c r="E3180" i="1"/>
  <c r="S3179" i="1"/>
  <c r="N3179" i="1"/>
  <c r="H3179" i="1"/>
  <c r="E3179" i="1"/>
  <c r="S3178" i="1"/>
  <c r="Y2817" i="23" s="1"/>
  <c r="N3178" i="1"/>
  <c r="H3178" i="1"/>
  <c r="E3178" i="1"/>
  <c r="S3177" i="1"/>
  <c r="Y2816" i="23" s="1"/>
  <c r="N3177" i="1"/>
  <c r="H3177" i="1"/>
  <c r="E3177" i="1"/>
  <c r="S3176" i="1"/>
  <c r="N3176" i="1"/>
  <c r="H3176" i="1"/>
  <c r="E3176" i="1"/>
  <c r="S3175" i="1"/>
  <c r="N3175" i="1"/>
  <c r="H3175" i="1"/>
  <c r="E3175" i="1"/>
  <c r="S3174" i="1"/>
  <c r="Y2815" i="23" s="1"/>
  <c r="N3174" i="1"/>
  <c r="H3174" i="1"/>
  <c r="E3174" i="1"/>
  <c r="S3173" i="1"/>
  <c r="N3173" i="1"/>
  <c r="H3173" i="1"/>
  <c r="E3173" i="1"/>
  <c r="S3172" i="1"/>
  <c r="N3172" i="1"/>
  <c r="H3172" i="1"/>
  <c r="E3172" i="1"/>
  <c r="S3171" i="1"/>
  <c r="N3171" i="1"/>
  <c r="H3171" i="1"/>
  <c r="E3171" i="1"/>
  <c r="S3170" i="1"/>
  <c r="Y2814" i="23" s="1"/>
  <c r="N3170" i="1"/>
  <c r="H3170" i="1"/>
  <c r="E3170" i="1"/>
  <c r="S3169" i="1"/>
  <c r="N3169" i="1"/>
  <c r="H3169" i="1"/>
  <c r="E3169" i="1"/>
  <c r="S3168" i="1"/>
  <c r="N3168" i="1"/>
  <c r="BW75" i="13" s="1"/>
  <c r="H3168" i="1"/>
  <c r="E3168" i="1"/>
  <c r="S3167" i="1"/>
  <c r="N3167" i="1"/>
  <c r="H3167" i="1"/>
  <c r="E3167" i="1"/>
  <c r="S3166" i="1"/>
  <c r="N3166" i="1"/>
  <c r="H3166" i="1"/>
  <c r="E3166" i="1"/>
  <c r="S3165" i="1"/>
  <c r="N3165" i="1"/>
  <c r="H3165" i="1"/>
  <c r="E3165" i="1"/>
  <c r="S3164" i="1"/>
  <c r="Y2813" i="23" s="1"/>
  <c r="N3164" i="1"/>
  <c r="H3164" i="1"/>
  <c r="E3164" i="1"/>
  <c r="S3163" i="1"/>
  <c r="N3163" i="1"/>
  <c r="H3163" i="1"/>
  <c r="E3163" i="1"/>
  <c r="S3162" i="1"/>
  <c r="N3162" i="1"/>
  <c r="H3162" i="1"/>
  <c r="E3162" i="1"/>
  <c r="S3161" i="1"/>
  <c r="N3161" i="1"/>
  <c r="H3161" i="1"/>
  <c r="E3161" i="1"/>
  <c r="S3160" i="1"/>
  <c r="Y2812" i="23" s="1"/>
  <c r="N3160" i="1"/>
  <c r="H3160" i="1"/>
  <c r="E3160" i="1"/>
  <c r="S3159" i="1"/>
  <c r="N3159" i="1"/>
  <c r="H3159" i="1"/>
  <c r="E3159" i="1"/>
  <c r="S3158" i="1"/>
  <c r="N3158" i="1"/>
  <c r="H3158" i="1"/>
  <c r="E3158" i="1"/>
  <c r="S3157" i="1"/>
  <c r="N3157" i="1"/>
  <c r="H3157" i="1"/>
  <c r="E3157" i="1"/>
  <c r="S3156" i="1"/>
  <c r="N3156" i="1"/>
  <c r="H3156" i="1"/>
  <c r="E3156" i="1"/>
  <c r="S3155" i="1"/>
  <c r="Y2811" i="23" s="1"/>
  <c r="N3155" i="1"/>
  <c r="H3155" i="1"/>
  <c r="E3155" i="1"/>
  <c r="S3154" i="1"/>
  <c r="N3154" i="1"/>
  <c r="H3154" i="1"/>
  <c r="E3154" i="1"/>
  <c r="S3153" i="1"/>
  <c r="N3153" i="1"/>
  <c r="H3153" i="1"/>
  <c r="E3153" i="1"/>
  <c r="S3152" i="1"/>
  <c r="Y2810" i="23" s="1"/>
  <c r="N3152" i="1"/>
  <c r="H3152" i="1"/>
  <c r="E3152" i="1"/>
  <c r="S3151" i="1"/>
  <c r="Y2808" i="23" s="1"/>
  <c r="N3151" i="1"/>
  <c r="H3151" i="1"/>
  <c r="E3151" i="1"/>
  <c r="S3150" i="1"/>
  <c r="N3150" i="1"/>
  <c r="H3150" i="1"/>
  <c r="E3150" i="1"/>
  <c r="S3149" i="1"/>
  <c r="Y2807" i="23" s="1"/>
  <c r="N3149" i="1"/>
  <c r="H3149" i="1"/>
  <c r="E3149" i="1"/>
  <c r="S3148" i="1"/>
  <c r="Y2806" i="23" s="1"/>
  <c r="N3148" i="1"/>
  <c r="H3148" i="1"/>
  <c r="E3148" i="1"/>
  <c r="S3147" i="1"/>
  <c r="N3147" i="1"/>
  <c r="H3147" i="1"/>
  <c r="E3147" i="1"/>
  <c r="S3146" i="1"/>
  <c r="N3146" i="1"/>
  <c r="H3146" i="1"/>
  <c r="E3146" i="1"/>
  <c r="S3145" i="1"/>
  <c r="N3145" i="1"/>
  <c r="H3145" i="1"/>
  <c r="E3145" i="1"/>
  <c r="S3144" i="1"/>
  <c r="N3144" i="1"/>
  <c r="H3144" i="1"/>
  <c r="E3144" i="1"/>
  <c r="S3143" i="1"/>
  <c r="N3143" i="1"/>
  <c r="H3143" i="1"/>
  <c r="E3143" i="1"/>
  <c r="S3142" i="1"/>
  <c r="Y2805" i="23" s="1"/>
  <c r="N3142" i="1"/>
  <c r="H3142" i="1"/>
  <c r="E3142" i="1"/>
  <c r="S3141" i="1"/>
  <c r="Y2804" i="23" s="1"/>
  <c r="N3141" i="1"/>
  <c r="H3141" i="1"/>
  <c r="E3141" i="1"/>
  <c r="S3140" i="1"/>
  <c r="N3140" i="1"/>
  <c r="H3140" i="1"/>
  <c r="E3140" i="1"/>
  <c r="S3139" i="1"/>
  <c r="N3139" i="1"/>
  <c r="H3139" i="1"/>
  <c r="E3139" i="1"/>
  <c r="S3138" i="1"/>
  <c r="Y2803" i="23" s="1"/>
  <c r="N3138" i="1"/>
  <c r="H3138" i="1"/>
  <c r="E3138" i="1"/>
  <c r="S3137" i="1"/>
  <c r="Y2802" i="23" s="1"/>
  <c r="N3137" i="1"/>
  <c r="H3137" i="1"/>
  <c r="E3137" i="1"/>
  <c r="S3136" i="1"/>
  <c r="N3136" i="1"/>
  <c r="H3136" i="1"/>
  <c r="E3136" i="1"/>
  <c r="S3135" i="1"/>
  <c r="N3135" i="1"/>
  <c r="H3135" i="1"/>
  <c r="E3135" i="1"/>
  <c r="S3134" i="1"/>
  <c r="N3134" i="1"/>
  <c r="H3134" i="1"/>
  <c r="E3134" i="1"/>
  <c r="S3133" i="1"/>
  <c r="Y2801" i="23" s="1"/>
  <c r="N3133" i="1"/>
  <c r="H3133" i="1"/>
  <c r="E3133" i="1"/>
  <c r="S3132" i="1"/>
  <c r="Y2800" i="23" s="1"/>
  <c r="N3132" i="1"/>
  <c r="H3132" i="1"/>
  <c r="E3132" i="1"/>
  <c r="S3131" i="1"/>
  <c r="Y2799" i="23" s="1"/>
  <c r="N3131" i="1"/>
  <c r="H3131" i="1"/>
  <c r="E3131" i="1"/>
  <c r="S3130" i="1"/>
  <c r="N3130" i="1"/>
  <c r="H3130" i="1"/>
  <c r="E3130" i="1"/>
  <c r="S3129" i="1"/>
  <c r="Y2798" i="23" s="1"/>
  <c r="N3129" i="1"/>
  <c r="H3129" i="1"/>
  <c r="E3129" i="1"/>
  <c r="S3128" i="1"/>
  <c r="Y2797" i="23" s="1"/>
  <c r="N3128" i="1"/>
  <c r="H3128" i="1"/>
  <c r="E3128" i="1"/>
  <c r="S3127" i="1"/>
  <c r="N3127" i="1"/>
  <c r="H3127" i="1"/>
  <c r="E3127" i="1"/>
  <c r="S3126" i="1"/>
  <c r="Y2796" i="23" s="1"/>
  <c r="N3126" i="1"/>
  <c r="H3126" i="1"/>
  <c r="E3126" i="1"/>
  <c r="S3125" i="1"/>
  <c r="N3125" i="1"/>
  <c r="H3125" i="1"/>
  <c r="E3125" i="1"/>
  <c r="S3124" i="1"/>
  <c r="Y2795" i="23" s="1"/>
  <c r="N3124" i="1"/>
  <c r="H3124" i="1"/>
  <c r="E3124" i="1"/>
  <c r="S3123" i="1"/>
  <c r="Y2794" i="23" s="1"/>
  <c r="N3123" i="1"/>
  <c r="H3123" i="1"/>
  <c r="E3123" i="1"/>
  <c r="S3122" i="1"/>
  <c r="N3122" i="1"/>
  <c r="H3122" i="1"/>
  <c r="E3122" i="1"/>
  <c r="S3121" i="1"/>
  <c r="N3121" i="1"/>
  <c r="H3121" i="1"/>
  <c r="E3121" i="1"/>
  <c r="S3120" i="1"/>
  <c r="Y2793" i="23" s="1"/>
  <c r="N3120" i="1"/>
  <c r="H3120" i="1"/>
  <c r="E3120" i="1"/>
  <c r="S3119" i="1"/>
  <c r="N3119" i="1"/>
  <c r="H3119" i="1"/>
  <c r="E3119" i="1"/>
  <c r="S3118" i="1"/>
  <c r="Y2792" i="23" s="1"/>
  <c r="N3118" i="1"/>
  <c r="H3118" i="1"/>
  <c r="E3118" i="1"/>
  <c r="S3117" i="1"/>
  <c r="N3117" i="1"/>
  <c r="H3117" i="1"/>
  <c r="E3117" i="1"/>
  <c r="S3116" i="1"/>
  <c r="N3116" i="1"/>
  <c r="H3116" i="1"/>
  <c r="E3116" i="1"/>
  <c r="S3115" i="1"/>
  <c r="Y2791" i="23" s="1"/>
  <c r="N3115" i="1"/>
  <c r="H3115" i="1"/>
  <c r="E3115" i="1"/>
  <c r="S3114" i="1"/>
  <c r="N3114" i="1"/>
  <c r="H3114" i="1"/>
  <c r="E3114" i="1"/>
  <c r="S3113" i="1"/>
  <c r="N3113" i="1"/>
  <c r="H3113" i="1"/>
  <c r="E3113" i="1"/>
  <c r="S3112" i="1"/>
  <c r="N3112" i="1"/>
  <c r="H3112" i="1"/>
  <c r="E3112" i="1"/>
  <c r="S3111" i="1"/>
  <c r="Y2790" i="23" s="1"/>
  <c r="N3111" i="1"/>
  <c r="H3111" i="1"/>
  <c r="E3111" i="1"/>
  <c r="S3110" i="1"/>
  <c r="Y2789" i="23" s="1"/>
  <c r="N3110" i="1"/>
  <c r="H3110" i="1"/>
  <c r="E3110" i="1"/>
  <c r="S3109" i="1"/>
  <c r="N3109" i="1"/>
  <c r="H3109" i="1"/>
  <c r="E3109" i="1"/>
  <c r="S3108" i="1"/>
  <c r="Y2788" i="23" s="1"/>
  <c r="N3108" i="1"/>
  <c r="H3108" i="1"/>
  <c r="E3108" i="1"/>
  <c r="S3107" i="1"/>
  <c r="N3107" i="1"/>
  <c r="H3107" i="1"/>
  <c r="E3107" i="1"/>
  <c r="S3106" i="1"/>
  <c r="N3106" i="1"/>
  <c r="H3106" i="1"/>
  <c r="E3106" i="1"/>
  <c r="S3105" i="1"/>
  <c r="N3105" i="1"/>
  <c r="H3105" i="1"/>
  <c r="E3105" i="1"/>
  <c r="S3104" i="1"/>
  <c r="N3104" i="1"/>
  <c r="H3104" i="1"/>
  <c r="E3104" i="1"/>
  <c r="S3103" i="1"/>
  <c r="N3103" i="1"/>
  <c r="H3103" i="1"/>
  <c r="E3103" i="1"/>
  <c r="S3102" i="1"/>
  <c r="Y2787" i="23" s="1"/>
  <c r="N3102" i="1"/>
  <c r="H3102" i="1"/>
  <c r="E3102" i="1"/>
  <c r="S3101" i="1"/>
  <c r="N3101" i="1"/>
  <c r="H3101" i="1"/>
  <c r="E3101" i="1"/>
  <c r="S3100" i="1"/>
  <c r="Y2786" i="23" s="1"/>
  <c r="N3100" i="1"/>
  <c r="H3100" i="1"/>
  <c r="E3100" i="1"/>
  <c r="S3099" i="1"/>
  <c r="N3099" i="1"/>
  <c r="H3099" i="1"/>
  <c r="E3099" i="1"/>
  <c r="S3098" i="1"/>
  <c r="N3098" i="1"/>
  <c r="H3098" i="1"/>
  <c r="E3098" i="1"/>
  <c r="S3097" i="1"/>
  <c r="N3097" i="1"/>
  <c r="H3097" i="1"/>
  <c r="E3097" i="1"/>
  <c r="S3096" i="1"/>
  <c r="N3096" i="1"/>
  <c r="H3096" i="1"/>
  <c r="E3096" i="1"/>
  <c r="S3095" i="1"/>
  <c r="N3095" i="1"/>
  <c r="H3095" i="1"/>
  <c r="E3095" i="1"/>
  <c r="S3094" i="1"/>
  <c r="N3094" i="1"/>
  <c r="H3094" i="1"/>
  <c r="E3094" i="1"/>
  <c r="S3093" i="1"/>
  <c r="N3093" i="1"/>
  <c r="H3093" i="1"/>
  <c r="E3093" i="1"/>
  <c r="S3092" i="1"/>
  <c r="Y2785" i="23" s="1"/>
  <c r="N3092" i="1"/>
  <c r="H3092" i="1"/>
  <c r="E3092" i="1"/>
  <c r="S3091" i="1"/>
  <c r="Y2784" i="23" s="1"/>
  <c r="N3091" i="1"/>
  <c r="H3091" i="1"/>
  <c r="E3091" i="1"/>
  <c r="S3090" i="1"/>
  <c r="Y2783" i="23" s="1"/>
  <c r="N3090" i="1"/>
  <c r="H3090" i="1"/>
  <c r="E3090" i="1"/>
  <c r="S3089" i="1"/>
  <c r="N3089" i="1"/>
  <c r="H3089" i="1"/>
  <c r="E3089" i="1"/>
  <c r="S3088" i="1"/>
  <c r="N3088" i="1"/>
  <c r="H3088" i="1"/>
  <c r="E3088" i="1"/>
  <c r="S3087" i="1"/>
  <c r="Y2782" i="23" s="1"/>
  <c r="N3087" i="1"/>
  <c r="H3087" i="1"/>
  <c r="E3087" i="1"/>
  <c r="S3086" i="1"/>
  <c r="N3086" i="1"/>
  <c r="H3086" i="1"/>
  <c r="E3086" i="1"/>
  <c r="S3085" i="1"/>
  <c r="N3085" i="1"/>
  <c r="H3085" i="1"/>
  <c r="E3085" i="1"/>
  <c r="S3084" i="1"/>
  <c r="N3084" i="1"/>
  <c r="H3084" i="1"/>
  <c r="E3084" i="1"/>
  <c r="S3083" i="1"/>
  <c r="N3083" i="1"/>
  <c r="H3083" i="1"/>
  <c r="E3083" i="1"/>
  <c r="S3082" i="1"/>
  <c r="Y2781" i="23" s="1"/>
  <c r="N3082" i="1"/>
  <c r="H3082" i="1"/>
  <c r="E3082" i="1"/>
  <c r="S3081" i="1"/>
  <c r="Y2780" i="23" s="1"/>
  <c r="N3081" i="1"/>
  <c r="H3081" i="1"/>
  <c r="E3081" i="1"/>
  <c r="S3080" i="1"/>
  <c r="N3080" i="1"/>
  <c r="H3080" i="1"/>
  <c r="E3080" i="1"/>
  <c r="S3079" i="1"/>
  <c r="N3079" i="1"/>
  <c r="H3079" i="1"/>
  <c r="E3079" i="1"/>
  <c r="S3078" i="1"/>
  <c r="Y2779" i="23" s="1"/>
  <c r="N3078" i="1"/>
  <c r="H3078" i="1"/>
  <c r="E3078" i="1"/>
  <c r="S3077" i="1"/>
  <c r="N3077" i="1"/>
  <c r="H3077" i="1"/>
  <c r="E3077" i="1"/>
  <c r="S3076" i="1"/>
  <c r="N3076" i="1"/>
  <c r="H3076" i="1"/>
  <c r="E3076" i="1"/>
  <c r="S3075" i="1"/>
  <c r="N3075" i="1"/>
  <c r="H3075" i="1"/>
  <c r="E3075" i="1"/>
  <c r="S3074" i="1"/>
  <c r="N3074" i="1"/>
  <c r="H3074" i="1"/>
  <c r="E3074" i="1"/>
  <c r="S3073" i="1"/>
  <c r="Y2778" i="23" s="1"/>
  <c r="N3073" i="1"/>
  <c r="H3073" i="1"/>
  <c r="E3073" i="1"/>
  <c r="S3072" i="1"/>
  <c r="N3072" i="1"/>
  <c r="H3072" i="1"/>
  <c r="E3072" i="1"/>
  <c r="S3071" i="1"/>
  <c r="N3071" i="1"/>
  <c r="H3071" i="1"/>
  <c r="E3071" i="1"/>
  <c r="S3070" i="1"/>
  <c r="N3070" i="1"/>
  <c r="H3070" i="1"/>
  <c r="E3070" i="1"/>
  <c r="S3069" i="1"/>
  <c r="Y2777" i="23" s="1"/>
  <c r="N3069" i="1"/>
  <c r="H3069" i="1"/>
  <c r="E3069" i="1"/>
  <c r="S3068" i="1"/>
  <c r="N3068" i="1"/>
  <c r="H3068" i="1"/>
  <c r="E3068" i="1"/>
  <c r="S3067" i="1"/>
  <c r="N3067" i="1"/>
  <c r="H3067" i="1"/>
  <c r="E3067" i="1"/>
  <c r="S3066" i="1"/>
  <c r="Y2776" i="23" s="1"/>
  <c r="N3066" i="1"/>
  <c r="H3066" i="1"/>
  <c r="E3066" i="1"/>
  <c r="S3065" i="1"/>
  <c r="Y2775" i="23" s="1"/>
  <c r="N3065" i="1"/>
  <c r="H3065" i="1"/>
  <c r="E3065" i="1"/>
  <c r="S3064" i="1"/>
  <c r="Y2774" i="23" s="1"/>
  <c r="N3064" i="1"/>
  <c r="H3064" i="1"/>
  <c r="E3064" i="1"/>
  <c r="S3063" i="1"/>
  <c r="Y2773" i="23" s="1"/>
  <c r="N3063" i="1"/>
  <c r="H3063" i="1"/>
  <c r="E3063" i="1"/>
  <c r="S3062" i="1"/>
  <c r="N3062" i="1"/>
  <c r="H3062" i="1"/>
  <c r="E3062" i="1"/>
  <c r="S3061" i="1"/>
  <c r="Y2772" i="23" s="1"/>
  <c r="N3061" i="1"/>
  <c r="H3061" i="1"/>
  <c r="E3061" i="1"/>
  <c r="S3060" i="1"/>
  <c r="N3060" i="1"/>
  <c r="H3060" i="1"/>
  <c r="E3060" i="1"/>
  <c r="S3059" i="1"/>
  <c r="Y2771" i="23" s="1"/>
  <c r="N3059" i="1"/>
  <c r="H3059" i="1"/>
  <c r="E3059" i="1"/>
  <c r="S3058" i="1"/>
  <c r="N3058" i="1"/>
  <c r="H3058" i="1"/>
  <c r="E3058" i="1"/>
  <c r="S3057" i="1"/>
  <c r="Y2770" i="23" s="1"/>
  <c r="N3057" i="1"/>
  <c r="H3057" i="1"/>
  <c r="E3057" i="1"/>
  <c r="S3056" i="1"/>
  <c r="Y2769" i="23" s="1"/>
  <c r="N3056" i="1"/>
  <c r="H3056" i="1"/>
  <c r="E3056" i="1"/>
  <c r="S3055" i="1"/>
  <c r="Y2768" i="23" s="1"/>
  <c r="N3055" i="1"/>
  <c r="H3055" i="1"/>
  <c r="E3055" i="1"/>
  <c r="S3054" i="1"/>
  <c r="Y2767" i="23" s="1"/>
  <c r="N3054" i="1"/>
  <c r="H3054" i="1"/>
  <c r="E3054" i="1"/>
  <c r="S3053" i="1"/>
  <c r="Y2766" i="23" s="1"/>
  <c r="N3053" i="1"/>
  <c r="H3053" i="1"/>
  <c r="E3053" i="1"/>
  <c r="S3052" i="1"/>
  <c r="N3052" i="1"/>
  <c r="H3052" i="1"/>
  <c r="E3052" i="1"/>
  <c r="S3051" i="1"/>
  <c r="Y2765" i="23" s="1"/>
  <c r="N3051" i="1"/>
  <c r="H3051" i="1"/>
  <c r="E3051" i="1"/>
  <c r="S3050" i="1"/>
  <c r="Y2764" i="23" s="1"/>
  <c r="N3050" i="1"/>
  <c r="H3050" i="1"/>
  <c r="E3050" i="1"/>
  <c r="S3049" i="1"/>
  <c r="Y2763" i="23" s="1"/>
  <c r="N3049" i="1"/>
  <c r="H3049" i="1"/>
  <c r="E3049" i="1"/>
  <c r="S3048" i="1"/>
  <c r="Y2762" i="23" s="1"/>
  <c r="N3048" i="1"/>
  <c r="H3048" i="1"/>
  <c r="E3048" i="1"/>
  <c r="S3047" i="1"/>
  <c r="Y2761" i="23" s="1"/>
  <c r="N3047" i="1"/>
  <c r="H3047" i="1"/>
  <c r="E3047" i="1"/>
  <c r="S3046" i="1"/>
  <c r="N3046" i="1"/>
  <c r="H3046" i="1"/>
  <c r="E3046" i="1"/>
  <c r="S3045" i="1"/>
  <c r="Y2760" i="23" s="1"/>
  <c r="N3045" i="1"/>
  <c r="H3045" i="1"/>
  <c r="E3045" i="1"/>
  <c r="S3044" i="1"/>
  <c r="N3044" i="1"/>
  <c r="H3044" i="1"/>
  <c r="E3044" i="1"/>
  <c r="S3043" i="1"/>
  <c r="N3043" i="1"/>
  <c r="H3043" i="1"/>
  <c r="E3043" i="1"/>
  <c r="S3042" i="1"/>
  <c r="Y2759" i="23" s="1"/>
  <c r="N3042" i="1"/>
  <c r="H3042" i="1"/>
  <c r="E3042" i="1"/>
  <c r="S3041" i="1"/>
  <c r="Y2758" i="23" s="1"/>
  <c r="N3041" i="1"/>
  <c r="H3041" i="1"/>
  <c r="E3041" i="1"/>
  <c r="S3040" i="1"/>
  <c r="Y2757" i="23" s="1"/>
  <c r="N3040" i="1"/>
  <c r="H3040" i="1"/>
  <c r="E3040" i="1"/>
  <c r="S3039" i="1"/>
  <c r="Y2756" i="23" s="1"/>
  <c r="N3039" i="1"/>
  <c r="H3039" i="1"/>
  <c r="E3039" i="1"/>
  <c r="S3038" i="1"/>
  <c r="Y2755" i="23" s="1"/>
  <c r="N3038" i="1"/>
  <c r="H3038" i="1"/>
  <c r="E3038" i="1"/>
  <c r="S3037" i="1"/>
  <c r="Y2754" i="23" s="1"/>
  <c r="N3037" i="1"/>
  <c r="H3037" i="1"/>
  <c r="E3037" i="1"/>
  <c r="S3036" i="1"/>
  <c r="Y2753" i="23" s="1"/>
  <c r="N3036" i="1"/>
  <c r="H3036" i="1"/>
  <c r="E3036" i="1"/>
  <c r="S3035" i="1"/>
  <c r="Y2752" i="23" s="1"/>
  <c r="N3035" i="1"/>
  <c r="H3035" i="1"/>
  <c r="E3035" i="1"/>
  <c r="S3034" i="1"/>
  <c r="Y2751" i="23" s="1"/>
  <c r="N3034" i="1"/>
  <c r="H3034" i="1"/>
  <c r="E3034" i="1"/>
  <c r="S3033" i="1"/>
  <c r="Y2750" i="23" s="1"/>
  <c r="N3033" i="1"/>
  <c r="H3033" i="1"/>
  <c r="E3033" i="1"/>
  <c r="S3032" i="1"/>
  <c r="N3032" i="1"/>
  <c r="H3032" i="1"/>
  <c r="E3032" i="1"/>
  <c r="S3031" i="1"/>
  <c r="Y2749" i="23" s="1"/>
  <c r="N3031" i="1"/>
  <c r="H3031" i="1"/>
  <c r="E3031" i="1"/>
  <c r="S3030" i="1"/>
  <c r="Y2748" i="23" s="1"/>
  <c r="N3030" i="1"/>
  <c r="H3030" i="1"/>
  <c r="E3030" i="1"/>
  <c r="S3029" i="1"/>
  <c r="Y2747" i="23" s="1"/>
  <c r="N3029" i="1"/>
  <c r="H3029" i="1"/>
  <c r="E3029" i="1"/>
  <c r="S3028" i="1"/>
  <c r="Y2746" i="23" s="1"/>
  <c r="N3028" i="1"/>
  <c r="H3028" i="1"/>
  <c r="E3028" i="1"/>
  <c r="S3027" i="1"/>
  <c r="Y2745" i="23" s="1"/>
  <c r="N3027" i="1"/>
  <c r="H3027" i="1"/>
  <c r="E3027" i="1"/>
  <c r="S3026" i="1"/>
  <c r="N3026" i="1"/>
  <c r="H3026" i="1"/>
  <c r="E3026" i="1"/>
  <c r="S3025" i="1"/>
  <c r="Y2744" i="23" s="1"/>
  <c r="N3025" i="1"/>
  <c r="H3025" i="1"/>
  <c r="E3025" i="1"/>
  <c r="S3024" i="1"/>
  <c r="N3024" i="1"/>
  <c r="H3024" i="1"/>
  <c r="E3024" i="1"/>
  <c r="S3023" i="1"/>
  <c r="Y2743" i="23" s="1"/>
  <c r="N3023" i="1"/>
  <c r="H3023" i="1"/>
  <c r="E3023" i="1"/>
  <c r="S3022" i="1"/>
  <c r="N3022" i="1"/>
  <c r="H3022" i="1"/>
  <c r="E3022" i="1"/>
  <c r="S3021" i="1"/>
  <c r="Y2742" i="23" s="1"/>
  <c r="N3021" i="1"/>
  <c r="H3021" i="1"/>
  <c r="E3021" i="1"/>
  <c r="S3020" i="1"/>
  <c r="Y2741" i="23" s="1"/>
  <c r="N3020" i="1"/>
  <c r="H3020" i="1"/>
  <c r="E3020" i="1"/>
  <c r="S3019" i="1"/>
  <c r="Y2740" i="23" s="1"/>
  <c r="N3019" i="1"/>
  <c r="H3019" i="1"/>
  <c r="E3019" i="1"/>
  <c r="S3018" i="1"/>
  <c r="N3018" i="1"/>
  <c r="H3018" i="1"/>
  <c r="E3018" i="1"/>
  <c r="S3017" i="1"/>
  <c r="N3017" i="1"/>
  <c r="H3017" i="1"/>
  <c r="E3017" i="1"/>
  <c r="S3016" i="1"/>
  <c r="N3016" i="1"/>
  <c r="H3016" i="1"/>
  <c r="E3016" i="1"/>
  <c r="S3015" i="1"/>
  <c r="Y2739" i="23" s="1"/>
  <c r="N3015" i="1"/>
  <c r="H3015" i="1"/>
  <c r="E3015" i="1"/>
  <c r="S3014" i="1"/>
  <c r="N3014" i="1"/>
  <c r="H3014" i="1"/>
  <c r="E3014" i="1"/>
  <c r="S3013" i="1"/>
  <c r="Y2738" i="23" s="1"/>
  <c r="N3013" i="1"/>
  <c r="H3013" i="1"/>
  <c r="E3013" i="1"/>
  <c r="S3012" i="1"/>
  <c r="Y2737" i="23" s="1"/>
  <c r="N3012" i="1"/>
  <c r="H3012" i="1"/>
  <c r="E3012" i="1"/>
  <c r="S3011" i="1"/>
  <c r="Y2736" i="23" s="1"/>
  <c r="N3011" i="1"/>
  <c r="H3011" i="1"/>
  <c r="E3011" i="1"/>
  <c r="S3010" i="1"/>
  <c r="N3010" i="1"/>
  <c r="H3010" i="1"/>
  <c r="E3010" i="1"/>
  <c r="S3009" i="1"/>
  <c r="N3009" i="1"/>
  <c r="H3009" i="1"/>
  <c r="E3009" i="1"/>
  <c r="S3008" i="1"/>
  <c r="Y2735" i="23" s="1"/>
  <c r="N3008" i="1"/>
  <c r="H3008" i="1"/>
  <c r="E3008" i="1"/>
  <c r="S3007" i="1"/>
  <c r="Y2734" i="23" s="1"/>
  <c r="N3007" i="1"/>
  <c r="H3007" i="1"/>
  <c r="E3007" i="1"/>
  <c r="S3006" i="1"/>
  <c r="N3006" i="1"/>
  <c r="H3006" i="1"/>
  <c r="E3006" i="1"/>
  <c r="S3005" i="1"/>
  <c r="Y2733" i="23" s="1"/>
  <c r="N3005" i="1"/>
  <c r="H3005" i="1"/>
  <c r="E3005" i="1"/>
  <c r="S3004" i="1"/>
  <c r="N3004" i="1"/>
  <c r="H3004" i="1"/>
  <c r="E3004" i="1"/>
  <c r="S3003" i="1"/>
  <c r="Y2732" i="23" s="1"/>
  <c r="N3003" i="1"/>
  <c r="H3003" i="1"/>
  <c r="E3003" i="1"/>
  <c r="S3002" i="1"/>
  <c r="Y2731" i="23" s="1"/>
  <c r="N3002" i="1"/>
  <c r="H3002" i="1"/>
  <c r="E3002" i="1"/>
  <c r="S3001" i="1"/>
  <c r="Y2730" i="23" s="1"/>
  <c r="N3001" i="1"/>
  <c r="H3001" i="1"/>
  <c r="E3001" i="1"/>
  <c r="S3000" i="1"/>
  <c r="Y2729" i="23" s="1"/>
  <c r="N3000" i="1"/>
  <c r="H3000" i="1"/>
  <c r="E3000" i="1"/>
  <c r="S2999" i="1"/>
  <c r="Y2728" i="23" s="1"/>
  <c r="N2999" i="1"/>
  <c r="H2999" i="1"/>
  <c r="E2999" i="1"/>
  <c r="S2998" i="1"/>
  <c r="N2998" i="1"/>
  <c r="H2998" i="1"/>
  <c r="E2998" i="1"/>
  <c r="S2997" i="1"/>
  <c r="Y2727" i="23" s="1"/>
  <c r="N2997" i="1"/>
  <c r="H2997" i="1"/>
  <c r="E2997" i="1"/>
  <c r="S2996" i="1"/>
  <c r="Y2726" i="23" s="1"/>
  <c r="N2996" i="1"/>
  <c r="H2996" i="1"/>
  <c r="E2996" i="1"/>
  <c r="S2995" i="1"/>
  <c r="Y2725" i="23" s="1"/>
  <c r="N2995" i="1"/>
  <c r="H2995" i="1"/>
  <c r="E2995" i="1"/>
  <c r="S2994" i="1"/>
  <c r="N2994" i="1"/>
  <c r="H2994" i="1"/>
  <c r="E2994" i="1"/>
  <c r="S2993" i="1"/>
  <c r="Y2724" i="23" s="1"/>
  <c r="N2993" i="1"/>
  <c r="H2993" i="1"/>
  <c r="E2993" i="1"/>
  <c r="S2992" i="1"/>
  <c r="N2992" i="1"/>
  <c r="H2992" i="1"/>
  <c r="E2992" i="1"/>
  <c r="S2991" i="1"/>
  <c r="Y2723" i="23" s="1"/>
  <c r="N2991" i="1"/>
  <c r="H2991" i="1"/>
  <c r="E2991" i="1"/>
  <c r="S2990" i="1"/>
  <c r="Y2722" i="23" s="1"/>
  <c r="N2990" i="1"/>
  <c r="H2990" i="1"/>
  <c r="E2990" i="1"/>
  <c r="S2989" i="1"/>
  <c r="Y2721" i="23" s="1"/>
  <c r="N2989" i="1"/>
  <c r="H2989" i="1"/>
  <c r="E2989" i="1"/>
  <c r="S2988" i="1"/>
  <c r="Y2720" i="23" s="1"/>
  <c r="N2988" i="1"/>
  <c r="H2988" i="1"/>
  <c r="E2988" i="1"/>
  <c r="S2987" i="1"/>
  <c r="Y2719" i="23" s="1"/>
  <c r="N2987" i="1"/>
  <c r="H2987" i="1"/>
  <c r="E2987" i="1"/>
  <c r="S2986" i="1"/>
  <c r="Y2718" i="23" s="1"/>
  <c r="N2986" i="1"/>
  <c r="H2986" i="1"/>
  <c r="E2986" i="1"/>
  <c r="S2985" i="1"/>
  <c r="Y2717" i="23" s="1"/>
  <c r="N2985" i="1"/>
  <c r="H2985" i="1"/>
  <c r="E2985" i="1"/>
  <c r="S2984" i="1"/>
  <c r="N2984" i="1"/>
  <c r="H2984" i="1"/>
  <c r="E2984" i="1"/>
  <c r="S2983" i="1"/>
  <c r="Y2716" i="23" s="1"/>
  <c r="N2983" i="1"/>
  <c r="H2983" i="1"/>
  <c r="E2983" i="1"/>
  <c r="S2982" i="1"/>
  <c r="Y2715" i="23" s="1"/>
  <c r="N2982" i="1"/>
  <c r="H2982" i="1"/>
  <c r="E2982" i="1"/>
  <c r="S2981" i="1"/>
  <c r="N2981" i="1"/>
  <c r="H2981" i="1"/>
  <c r="E2981" i="1"/>
  <c r="S2980" i="1"/>
  <c r="Y2714" i="23" s="1"/>
  <c r="N2980" i="1"/>
  <c r="H2980" i="1"/>
  <c r="E2980" i="1"/>
  <c r="S2979" i="1"/>
  <c r="N2979" i="1"/>
  <c r="H2979" i="1"/>
  <c r="E2979" i="1"/>
  <c r="S2978" i="1"/>
  <c r="Y2713" i="23" s="1"/>
  <c r="N2978" i="1"/>
  <c r="H2978" i="1"/>
  <c r="E2978" i="1"/>
  <c r="S2977" i="1"/>
  <c r="Y2712" i="23" s="1"/>
  <c r="N2977" i="1"/>
  <c r="H2977" i="1"/>
  <c r="E2977" i="1"/>
  <c r="S2976" i="1"/>
  <c r="N2976" i="1"/>
  <c r="H2976" i="1"/>
  <c r="E2976" i="1"/>
  <c r="S2975" i="1"/>
  <c r="Y2711" i="23" s="1"/>
  <c r="N2975" i="1"/>
  <c r="H2975" i="1"/>
  <c r="E2975" i="1"/>
  <c r="S2974" i="1"/>
  <c r="Y2710" i="23" s="1"/>
  <c r="N2974" i="1"/>
  <c r="H2974" i="1"/>
  <c r="E2974" i="1"/>
  <c r="S2973" i="1"/>
  <c r="Y2709" i="23" s="1"/>
  <c r="N2973" i="1"/>
  <c r="H2973" i="1"/>
  <c r="E2973" i="1"/>
  <c r="S2972" i="1"/>
  <c r="Y2708" i="23" s="1"/>
  <c r="N2972" i="1"/>
  <c r="H2972" i="1"/>
  <c r="E2972" i="1"/>
  <c r="S2971" i="1"/>
  <c r="N2971" i="1"/>
  <c r="H2971" i="1"/>
  <c r="E2971" i="1"/>
  <c r="S2970" i="1"/>
  <c r="Y2707" i="23" s="1"/>
  <c r="N2970" i="1"/>
  <c r="H2970" i="1"/>
  <c r="E2970" i="1"/>
  <c r="S2969" i="1"/>
  <c r="Y2706" i="23" s="1"/>
  <c r="N2969" i="1"/>
  <c r="H2969" i="1"/>
  <c r="E2969" i="1"/>
  <c r="S2968" i="1"/>
  <c r="N2968" i="1"/>
  <c r="H2968" i="1"/>
  <c r="E2968" i="1"/>
  <c r="S2967" i="1"/>
  <c r="Y2705" i="23" s="1"/>
  <c r="N2967" i="1"/>
  <c r="H2967" i="1"/>
  <c r="E2967" i="1"/>
  <c r="S2966" i="1"/>
  <c r="N2966" i="1"/>
  <c r="H2966" i="1"/>
  <c r="E2966" i="1"/>
  <c r="S2965" i="1"/>
  <c r="N2965" i="1"/>
  <c r="H2965" i="1"/>
  <c r="E2965" i="1"/>
  <c r="S2964" i="1"/>
  <c r="Y2704" i="23" s="1"/>
  <c r="N2964" i="1"/>
  <c r="H2964" i="1"/>
  <c r="E2964" i="1"/>
  <c r="S2963" i="1"/>
  <c r="Y2703" i="23" s="1"/>
  <c r="N2963" i="1"/>
  <c r="H2963" i="1"/>
  <c r="E2963" i="1"/>
  <c r="S2962" i="1"/>
  <c r="Y2702" i="23" s="1"/>
  <c r="N2962" i="1"/>
  <c r="H2962" i="1"/>
  <c r="E2962" i="1"/>
  <c r="S2961" i="1"/>
  <c r="Y2701" i="23" s="1"/>
  <c r="N2961" i="1"/>
  <c r="H2961" i="1"/>
  <c r="E2961" i="1"/>
  <c r="S2960" i="1"/>
  <c r="Y2700" i="23" s="1"/>
  <c r="N2960" i="1"/>
  <c r="H2960" i="1"/>
  <c r="E2960" i="1"/>
  <c r="S2959" i="1"/>
  <c r="Y2699" i="23" s="1"/>
  <c r="N2959" i="1"/>
  <c r="H2959" i="1"/>
  <c r="E2959" i="1"/>
  <c r="S2958" i="1"/>
  <c r="Y2698" i="23" s="1"/>
  <c r="N2958" i="1"/>
  <c r="H2958" i="1"/>
  <c r="E2958" i="1"/>
  <c r="S2957" i="1"/>
  <c r="Y2697" i="23" s="1"/>
  <c r="N2957" i="1"/>
  <c r="H2957" i="1"/>
  <c r="E2957" i="1"/>
  <c r="S2956" i="1"/>
  <c r="N2956" i="1"/>
  <c r="H2956" i="1"/>
  <c r="E2956" i="1"/>
  <c r="S2955" i="1"/>
  <c r="Y2696" i="23" s="1"/>
  <c r="N2955" i="1"/>
  <c r="H2955" i="1"/>
  <c r="E2955" i="1"/>
  <c r="S2954" i="1"/>
  <c r="Y2695" i="23" s="1"/>
  <c r="N2954" i="1"/>
  <c r="H2954" i="1"/>
  <c r="E2954" i="1"/>
  <c r="S2953" i="1"/>
  <c r="Y2694" i="23" s="1"/>
  <c r="N2953" i="1"/>
  <c r="H2953" i="1"/>
  <c r="E2953" i="1"/>
  <c r="S2952" i="1"/>
  <c r="Y2693" i="23" s="1"/>
  <c r="N2952" i="1"/>
  <c r="H2952" i="1"/>
  <c r="E2952" i="1"/>
  <c r="S2951" i="1"/>
  <c r="N2951" i="1"/>
  <c r="H2951" i="1"/>
  <c r="E2951" i="1"/>
  <c r="S2950" i="1"/>
  <c r="Y2692" i="23" s="1"/>
  <c r="N2950" i="1"/>
  <c r="H2950" i="1"/>
  <c r="E2950" i="1"/>
  <c r="S2949" i="1"/>
  <c r="Y2691" i="23" s="1"/>
  <c r="N2949" i="1"/>
  <c r="H2949" i="1"/>
  <c r="E2949" i="1"/>
  <c r="S2948" i="1"/>
  <c r="N2948" i="1"/>
  <c r="H2948" i="1"/>
  <c r="E2948" i="1"/>
  <c r="S2947" i="1"/>
  <c r="Y2690" i="23" s="1"/>
  <c r="N2947" i="1"/>
  <c r="H2947" i="1"/>
  <c r="E2947" i="1"/>
  <c r="S2946" i="1"/>
  <c r="Y2689" i="23" s="1"/>
  <c r="N2946" i="1"/>
  <c r="H2946" i="1"/>
  <c r="E2946" i="1"/>
  <c r="S2945" i="1"/>
  <c r="Y2688" i="23" s="1"/>
  <c r="N2945" i="1"/>
  <c r="H2945" i="1"/>
  <c r="E2945" i="1"/>
  <c r="S2944" i="1"/>
  <c r="Y2687" i="23" s="1"/>
  <c r="N2944" i="1"/>
  <c r="H2944" i="1"/>
  <c r="E2944" i="1"/>
  <c r="S2943" i="1"/>
  <c r="Y2686" i="23" s="1"/>
  <c r="N2943" i="1"/>
  <c r="H2943" i="1"/>
  <c r="E2943" i="1"/>
  <c r="S2942" i="1"/>
  <c r="N2942" i="1"/>
  <c r="H2942" i="1"/>
  <c r="E2942" i="1"/>
  <c r="S2941" i="1"/>
  <c r="N2941" i="1"/>
  <c r="H2941" i="1"/>
  <c r="E2941" i="1"/>
  <c r="S2940" i="1"/>
  <c r="Y2685" i="23" s="1"/>
  <c r="N2940" i="1"/>
  <c r="H2940" i="1"/>
  <c r="E2940" i="1"/>
  <c r="S2939" i="1"/>
  <c r="N2939" i="1"/>
  <c r="H2939" i="1"/>
  <c r="E2939" i="1"/>
  <c r="S2938" i="1"/>
  <c r="Y2684" i="23" s="1"/>
  <c r="N2938" i="1"/>
  <c r="H2938" i="1"/>
  <c r="E2938" i="1"/>
  <c r="S2937" i="1"/>
  <c r="Y2683" i="23" s="1"/>
  <c r="N2937" i="1"/>
  <c r="H2937" i="1"/>
  <c r="E2937" i="1"/>
  <c r="S2936" i="1"/>
  <c r="Y2682" i="23" s="1"/>
  <c r="N2936" i="1"/>
  <c r="H2936" i="1"/>
  <c r="E2936" i="1"/>
  <c r="S2935" i="1"/>
  <c r="Y2681" i="23" s="1"/>
  <c r="N2935" i="1"/>
  <c r="H2935" i="1"/>
  <c r="E2935" i="1"/>
  <c r="S2934" i="1"/>
  <c r="Y2680" i="23" s="1"/>
  <c r="N2934" i="1"/>
  <c r="H2934" i="1"/>
  <c r="E2934" i="1"/>
  <c r="S2933" i="1"/>
  <c r="Y2679" i="23" s="1"/>
  <c r="N2933" i="1"/>
  <c r="H2933" i="1"/>
  <c r="E2933" i="1"/>
  <c r="S2932" i="1"/>
  <c r="Y2678" i="23" s="1"/>
  <c r="N2932" i="1"/>
  <c r="H2932" i="1"/>
  <c r="E2932" i="1"/>
  <c r="S2931" i="1"/>
  <c r="Y2677" i="23" s="1"/>
  <c r="N2931" i="1"/>
  <c r="H2931" i="1"/>
  <c r="E2931" i="1"/>
  <c r="S2930" i="1"/>
  <c r="N2930" i="1"/>
  <c r="H2930" i="1"/>
  <c r="E2930" i="1"/>
  <c r="S2929" i="1"/>
  <c r="Y2676" i="23" s="1"/>
  <c r="N2929" i="1"/>
  <c r="H2929" i="1"/>
  <c r="E2929" i="1"/>
  <c r="S2928" i="1"/>
  <c r="Y2675" i="23" s="1"/>
  <c r="N2928" i="1"/>
  <c r="H2928" i="1"/>
  <c r="E2928" i="1"/>
  <c r="S2927" i="1"/>
  <c r="Y2674" i="23" s="1"/>
  <c r="N2927" i="1"/>
  <c r="H2927" i="1"/>
  <c r="E2927" i="1"/>
  <c r="S2926" i="1"/>
  <c r="Y2673" i="23" s="1"/>
  <c r="N2926" i="1"/>
  <c r="H2926" i="1"/>
  <c r="E2926" i="1"/>
  <c r="S2925" i="1"/>
  <c r="N2925" i="1"/>
  <c r="H2925" i="1"/>
  <c r="E2925" i="1"/>
  <c r="S2924" i="1"/>
  <c r="Y2672" i="23" s="1"/>
  <c r="N2924" i="1"/>
  <c r="H2924" i="1"/>
  <c r="E2924" i="1"/>
  <c r="S2923" i="1"/>
  <c r="N2923" i="1"/>
  <c r="H2923" i="1"/>
  <c r="E2923" i="1"/>
  <c r="S2922" i="1"/>
  <c r="Y2671" i="23" s="1"/>
  <c r="N2922" i="1"/>
  <c r="H2922" i="1"/>
  <c r="E2922" i="1"/>
  <c r="S2921" i="1"/>
  <c r="N2921" i="1"/>
  <c r="H2921" i="1"/>
  <c r="E2921" i="1"/>
  <c r="S2920" i="1"/>
  <c r="Y2670" i="23" s="1"/>
  <c r="N2920" i="1"/>
  <c r="H2920" i="1"/>
  <c r="E2920" i="1"/>
  <c r="S2919" i="1"/>
  <c r="N2919" i="1"/>
  <c r="H2919" i="1"/>
  <c r="E2919" i="1"/>
  <c r="S2918" i="1"/>
  <c r="Y2669" i="23" s="1"/>
  <c r="N2918" i="1"/>
  <c r="H2918" i="1"/>
  <c r="E2918" i="1"/>
  <c r="S2917" i="1"/>
  <c r="Y2668" i="23" s="1"/>
  <c r="N2917" i="1"/>
  <c r="H2917" i="1"/>
  <c r="E2917" i="1"/>
  <c r="S2916" i="1"/>
  <c r="N2916" i="1"/>
  <c r="H2916" i="1"/>
  <c r="E2916" i="1"/>
  <c r="S2915" i="1"/>
  <c r="N2915" i="1"/>
  <c r="H2915" i="1"/>
  <c r="E2915" i="1"/>
  <c r="S2914" i="1"/>
  <c r="Y2667" i="23" s="1"/>
  <c r="N2914" i="1"/>
  <c r="H2914" i="1"/>
  <c r="E2914" i="1"/>
  <c r="S2913" i="1"/>
  <c r="Y2666" i="23" s="1"/>
  <c r="N2913" i="1"/>
  <c r="H2913" i="1"/>
  <c r="E2913" i="1"/>
  <c r="S2912" i="1"/>
  <c r="Y2665" i="23" s="1"/>
  <c r="N2912" i="1"/>
  <c r="H2912" i="1"/>
  <c r="E2912" i="1"/>
  <c r="S2911" i="1"/>
  <c r="Y2664" i="23" s="1"/>
  <c r="N2911" i="1"/>
  <c r="H2911" i="1"/>
  <c r="E2911" i="1"/>
  <c r="S2910" i="1"/>
  <c r="Y2663" i="23" s="1"/>
  <c r="N2910" i="1"/>
  <c r="H2910" i="1"/>
  <c r="E2910" i="1"/>
  <c r="S2909" i="1"/>
  <c r="Y2662" i="23" s="1"/>
  <c r="N2909" i="1"/>
  <c r="H2909" i="1"/>
  <c r="E2909" i="1"/>
  <c r="S2908" i="1"/>
  <c r="Y2661" i="23" s="1"/>
  <c r="N2908" i="1"/>
  <c r="H2908" i="1"/>
  <c r="E2908" i="1"/>
  <c r="S2907" i="1"/>
  <c r="Y2660" i="23" s="1"/>
  <c r="N2907" i="1"/>
  <c r="H2907" i="1"/>
  <c r="E2907" i="1"/>
  <c r="S2906" i="1"/>
  <c r="N2906" i="1"/>
  <c r="H2906" i="1"/>
  <c r="E2906" i="1"/>
  <c r="S2905" i="1"/>
  <c r="Y2659" i="23" s="1"/>
  <c r="N2905" i="1"/>
  <c r="H2905" i="1"/>
  <c r="E2905" i="1"/>
  <c r="S2904" i="1"/>
  <c r="N2904" i="1"/>
  <c r="H2904" i="1"/>
  <c r="E2904" i="1"/>
  <c r="S2903" i="1"/>
  <c r="N2903" i="1"/>
  <c r="H2903" i="1"/>
  <c r="E2903" i="1"/>
  <c r="S2902" i="1"/>
  <c r="Y2658" i="23" s="1"/>
  <c r="N2902" i="1"/>
  <c r="H2902" i="1"/>
  <c r="E2902" i="1"/>
  <c r="S2901" i="1"/>
  <c r="Y2657" i="23" s="1"/>
  <c r="N2901" i="1"/>
  <c r="H2901" i="1"/>
  <c r="E2901" i="1"/>
  <c r="S2900" i="1"/>
  <c r="N2900" i="1"/>
  <c r="H2900" i="1"/>
  <c r="E2900" i="1"/>
  <c r="S2899" i="1"/>
  <c r="Y2656" i="23" s="1"/>
  <c r="N2899" i="1"/>
  <c r="H2899" i="1"/>
  <c r="E2899" i="1"/>
  <c r="S2898" i="1"/>
  <c r="N2898" i="1"/>
  <c r="H2898" i="1"/>
  <c r="E2898" i="1"/>
  <c r="S2897" i="1"/>
  <c r="N2897" i="1"/>
  <c r="H2897" i="1"/>
  <c r="E2897" i="1"/>
  <c r="S2896" i="1"/>
  <c r="Y2655" i="23" s="1"/>
  <c r="N2896" i="1"/>
  <c r="H2896" i="1"/>
  <c r="E2896" i="1"/>
  <c r="S2895" i="1"/>
  <c r="N2895" i="1"/>
  <c r="H2895" i="1"/>
  <c r="E2895" i="1"/>
  <c r="S2894" i="1"/>
  <c r="Y2654" i="23" s="1"/>
  <c r="N2894" i="1"/>
  <c r="H2894" i="1"/>
  <c r="E2894" i="1"/>
  <c r="S2893" i="1"/>
  <c r="Y2653" i="23" s="1"/>
  <c r="N2893" i="1"/>
  <c r="H2893" i="1"/>
  <c r="E2893" i="1"/>
  <c r="S2892" i="1"/>
  <c r="N2892" i="1"/>
  <c r="H2892" i="1"/>
  <c r="E2892" i="1"/>
  <c r="S2891" i="1"/>
  <c r="Y2652" i="23" s="1"/>
  <c r="N2891" i="1"/>
  <c r="H2891" i="1"/>
  <c r="E2891" i="1"/>
  <c r="S2890" i="1"/>
  <c r="Y2651" i="23" s="1"/>
  <c r="N2890" i="1"/>
  <c r="H2890" i="1"/>
  <c r="E2890" i="1"/>
  <c r="S2889" i="1"/>
  <c r="N2889" i="1"/>
  <c r="H2889" i="1"/>
  <c r="E2889" i="1"/>
  <c r="S2888" i="1"/>
  <c r="Y2650" i="23" s="1"/>
  <c r="N2888" i="1"/>
  <c r="H2888" i="1"/>
  <c r="E2888" i="1"/>
  <c r="S2887" i="1"/>
  <c r="N2887" i="1"/>
  <c r="H2887" i="1"/>
  <c r="E2887" i="1"/>
  <c r="S2886" i="1"/>
  <c r="Y2649" i="23" s="1"/>
  <c r="N2886" i="1"/>
  <c r="H2886" i="1"/>
  <c r="E2886" i="1"/>
  <c r="S2885" i="1"/>
  <c r="Y2648" i="23" s="1"/>
  <c r="N2885" i="1"/>
  <c r="H2885" i="1"/>
  <c r="E2885" i="1"/>
  <c r="S2884" i="1"/>
  <c r="Y2647" i="23" s="1"/>
  <c r="N2884" i="1"/>
  <c r="H2884" i="1"/>
  <c r="E2884" i="1"/>
  <c r="S2883" i="1"/>
  <c r="Y2646" i="23" s="1"/>
  <c r="N2883" i="1"/>
  <c r="H2883" i="1"/>
  <c r="E2883" i="1"/>
  <c r="S2882" i="1"/>
  <c r="N2882" i="1"/>
  <c r="H2882" i="1"/>
  <c r="E2882" i="1"/>
  <c r="S2881" i="1"/>
  <c r="N2881" i="1"/>
  <c r="H2881" i="1"/>
  <c r="E2881" i="1"/>
  <c r="S2880" i="1"/>
  <c r="Y2645" i="23" s="1"/>
  <c r="N2880" i="1"/>
  <c r="H2880" i="1"/>
  <c r="E2880" i="1"/>
  <c r="S2879" i="1"/>
  <c r="Y2644" i="23" s="1"/>
  <c r="N2879" i="1"/>
  <c r="H2879" i="1"/>
  <c r="E2879" i="1"/>
  <c r="S2878" i="1"/>
  <c r="Y2643" i="23" s="1"/>
  <c r="N2878" i="1"/>
  <c r="H2878" i="1"/>
  <c r="E2878" i="1"/>
  <c r="S2877" i="1"/>
  <c r="Y2642" i="23" s="1"/>
  <c r="N2877" i="1"/>
  <c r="H2877" i="1"/>
  <c r="E2877" i="1"/>
  <c r="S2876" i="1"/>
  <c r="Y2641" i="23" s="1"/>
  <c r="N2876" i="1"/>
  <c r="H2876" i="1"/>
  <c r="E2876" i="1"/>
  <c r="S2875" i="1"/>
  <c r="Y2640" i="23" s="1"/>
  <c r="N2875" i="1"/>
  <c r="H2875" i="1"/>
  <c r="E2875" i="1"/>
  <c r="S2874" i="1"/>
  <c r="Y2639" i="23" s="1"/>
  <c r="N2874" i="1"/>
  <c r="H2874" i="1"/>
  <c r="E2874" i="1"/>
  <c r="S2873" i="1"/>
  <c r="N2873" i="1"/>
  <c r="H2873" i="1"/>
  <c r="E2873" i="1"/>
  <c r="S2872" i="1"/>
  <c r="N2872" i="1"/>
  <c r="H2872" i="1"/>
  <c r="E2872" i="1"/>
  <c r="S2871" i="1"/>
  <c r="Y2638" i="23" s="1"/>
  <c r="N2871" i="1"/>
  <c r="H2871" i="1"/>
  <c r="E2871" i="1"/>
  <c r="S2870" i="1"/>
  <c r="Y2637" i="23" s="1"/>
  <c r="N2870" i="1"/>
  <c r="H2870" i="1"/>
  <c r="E2870" i="1"/>
  <c r="S2869" i="1"/>
  <c r="N2869" i="1"/>
  <c r="H2869" i="1"/>
  <c r="E2869" i="1"/>
  <c r="S2868" i="1"/>
  <c r="Y2636" i="23" s="1"/>
  <c r="N2868" i="1"/>
  <c r="H2868" i="1"/>
  <c r="E2868" i="1"/>
  <c r="S2867" i="1"/>
  <c r="N2867" i="1"/>
  <c r="H2867" i="1"/>
  <c r="E2867" i="1"/>
  <c r="S2866" i="1"/>
  <c r="Y2635" i="23" s="1"/>
  <c r="N2866" i="1"/>
  <c r="H2866" i="1"/>
  <c r="E2866" i="1"/>
  <c r="S2865" i="1"/>
  <c r="N2865" i="1"/>
  <c r="H2865" i="1"/>
  <c r="E2865" i="1"/>
  <c r="S2864" i="1"/>
  <c r="Y2634" i="23" s="1"/>
  <c r="N2864" i="1"/>
  <c r="H2864" i="1"/>
  <c r="E2864" i="1"/>
  <c r="S2863" i="1"/>
  <c r="Y2633" i="23" s="1"/>
  <c r="N2863" i="1"/>
  <c r="H2863" i="1"/>
  <c r="E2863" i="1"/>
  <c r="S2862" i="1"/>
  <c r="Y2632" i="23" s="1"/>
  <c r="N2862" i="1"/>
  <c r="H2862" i="1"/>
  <c r="E2862" i="1"/>
  <c r="S2861" i="1"/>
  <c r="N2861" i="1"/>
  <c r="H2861" i="1"/>
  <c r="E2861" i="1"/>
  <c r="S2860" i="1"/>
  <c r="N2860" i="1"/>
  <c r="H2860" i="1"/>
  <c r="E2860" i="1"/>
  <c r="S2859" i="1"/>
  <c r="N2859" i="1"/>
  <c r="H2859" i="1"/>
  <c r="E2859" i="1"/>
  <c r="S2858" i="1"/>
  <c r="Y2631" i="23" s="1"/>
  <c r="N2858" i="1"/>
  <c r="H2858" i="1"/>
  <c r="E2858" i="1"/>
  <c r="S2857" i="1"/>
  <c r="Y2630" i="23" s="1"/>
  <c r="N2857" i="1"/>
  <c r="H2857" i="1"/>
  <c r="E2857" i="1"/>
  <c r="S2856" i="1"/>
  <c r="N2856" i="1"/>
  <c r="H2856" i="1"/>
  <c r="E2856" i="1"/>
  <c r="S2855" i="1"/>
  <c r="Y2629" i="23" s="1"/>
  <c r="N2855" i="1"/>
  <c r="H2855" i="1"/>
  <c r="E2855" i="1"/>
  <c r="S2854" i="1"/>
  <c r="Y2628" i="23" s="1"/>
  <c r="N2854" i="1"/>
  <c r="H2854" i="1"/>
  <c r="E2854" i="1"/>
  <c r="S2853" i="1"/>
  <c r="Y2627" i="23" s="1"/>
  <c r="N2853" i="1"/>
  <c r="H2853" i="1"/>
  <c r="E2853" i="1"/>
  <c r="S2852" i="1"/>
  <c r="Y2626" i="23" s="1"/>
  <c r="N2852" i="1"/>
  <c r="H2852" i="1"/>
  <c r="E2852" i="1"/>
  <c r="S2851" i="1"/>
  <c r="Y2625" i="23" s="1"/>
  <c r="N2851" i="1"/>
  <c r="H2851" i="1"/>
  <c r="E2851" i="1"/>
  <c r="S2850" i="1"/>
  <c r="Y2624" i="23" s="1"/>
  <c r="N2850" i="1"/>
  <c r="H2850" i="1"/>
  <c r="E2850" i="1"/>
  <c r="S2849" i="1"/>
  <c r="Y2623" i="23" s="1"/>
  <c r="N2849" i="1"/>
  <c r="H2849" i="1"/>
  <c r="E2849" i="1"/>
  <c r="S2848" i="1"/>
  <c r="N2848" i="1"/>
  <c r="H2848" i="1"/>
  <c r="E2848" i="1"/>
  <c r="S2847" i="1"/>
  <c r="Y2622" i="23" s="1"/>
  <c r="N2847" i="1"/>
  <c r="H2847" i="1"/>
  <c r="E2847" i="1"/>
  <c r="S2846" i="1"/>
  <c r="Y2621" i="23" s="1"/>
  <c r="N2846" i="1"/>
  <c r="H2846" i="1"/>
  <c r="E2846" i="1"/>
  <c r="S2845" i="1"/>
  <c r="Y2620" i="23" s="1"/>
  <c r="N2845" i="1"/>
  <c r="H2845" i="1"/>
  <c r="E2845" i="1"/>
  <c r="S2844" i="1"/>
  <c r="Y2619" i="23" s="1"/>
  <c r="N2844" i="1"/>
  <c r="H2844" i="1"/>
  <c r="E2844" i="1"/>
  <c r="S2843" i="1"/>
  <c r="N2843" i="1"/>
  <c r="H2843" i="1"/>
  <c r="E2843" i="1"/>
  <c r="S2842" i="1"/>
  <c r="Y2618" i="23" s="1"/>
  <c r="N2842" i="1"/>
  <c r="H2842" i="1"/>
  <c r="E2842" i="1"/>
  <c r="S2841" i="1"/>
  <c r="Y2617" i="23" s="1"/>
  <c r="N2841" i="1"/>
  <c r="H2841" i="1"/>
  <c r="E2841" i="1"/>
  <c r="S2840" i="1"/>
  <c r="Y2616" i="23" s="1"/>
  <c r="N2840" i="1"/>
  <c r="H2840" i="1"/>
  <c r="E2840" i="1"/>
  <c r="S2839" i="1"/>
  <c r="Y2615" i="23" s="1"/>
  <c r="N2839" i="1"/>
  <c r="H2839" i="1"/>
  <c r="E2839" i="1"/>
  <c r="S2838" i="1"/>
  <c r="N2838" i="1"/>
  <c r="H2838" i="1"/>
  <c r="E2838" i="1"/>
  <c r="S2837" i="1"/>
  <c r="Y2614" i="23" s="1"/>
  <c r="N2837" i="1"/>
  <c r="H2837" i="1"/>
  <c r="E2837" i="1"/>
  <c r="S2836" i="1"/>
  <c r="Y2613" i="23" s="1"/>
  <c r="N2836" i="1"/>
  <c r="H2836" i="1"/>
  <c r="E2836" i="1"/>
  <c r="S2835" i="1"/>
  <c r="Y2612" i="23" s="1"/>
  <c r="N2835" i="1"/>
  <c r="H2835" i="1"/>
  <c r="E2835" i="1"/>
  <c r="S2834" i="1"/>
  <c r="Y2611" i="23" s="1"/>
  <c r="N2834" i="1"/>
  <c r="H2834" i="1"/>
  <c r="E2834" i="1"/>
  <c r="S2833" i="1"/>
  <c r="N2833" i="1"/>
  <c r="H2833" i="1"/>
  <c r="E2833" i="1"/>
  <c r="S2832" i="1"/>
  <c r="N2832" i="1"/>
  <c r="H2832" i="1"/>
  <c r="E2832" i="1"/>
  <c r="S2831" i="1"/>
  <c r="N2831" i="1"/>
  <c r="H2831" i="1"/>
  <c r="E2831" i="1"/>
  <c r="S2830" i="1"/>
  <c r="Y2610" i="23" s="1"/>
  <c r="N2830" i="1"/>
  <c r="H2830" i="1"/>
  <c r="E2830" i="1"/>
  <c r="S2829" i="1"/>
  <c r="Y2609" i="23" s="1"/>
  <c r="N2829" i="1"/>
  <c r="H2829" i="1"/>
  <c r="E2829" i="1"/>
  <c r="S2828" i="1"/>
  <c r="N2828" i="1"/>
  <c r="H2828" i="1"/>
  <c r="E2828" i="1"/>
  <c r="S2827" i="1"/>
  <c r="Y2608" i="23" s="1"/>
  <c r="N2827" i="1"/>
  <c r="H2827" i="1"/>
  <c r="E2827" i="1"/>
  <c r="S2826" i="1"/>
  <c r="Y2607" i="23" s="1"/>
  <c r="N2826" i="1"/>
  <c r="H2826" i="1"/>
  <c r="E2826" i="1"/>
  <c r="S2825" i="1"/>
  <c r="Y2606" i="23" s="1"/>
  <c r="N2825" i="1"/>
  <c r="H2825" i="1"/>
  <c r="E2825" i="1"/>
  <c r="S2824" i="1"/>
  <c r="N2824" i="1"/>
  <c r="H2824" i="1"/>
  <c r="E2824" i="1"/>
  <c r="S2823" i="1"/>
  <c r="Y2605" i="23" s="1"/>
  <c r="N2823" i="1"/>
  <c r="H2823" i="1"/>
  <c r="E2823" i="1"/>
  <c r="S2822" i="1"/>
  <c r="Y2604" i="23" s="1"/>
  <c r="N2822" i="1"/>
  <c r="H2822" i="1"/>
  <c r="E2822" i="1"/>
  <c r="S2821" i="1"/>
  <c r="N2821" i="1"/>
  <c r="H2821" i="1"/>
  <c r="E2821" i="1"/>
  <c r="S2820" i="1"/>
  <c r="N2820" i="1"/>
  <c r="H2820" i="1"/>
  <c r="E2820" i="1"/>
  <c r="S2819" i="1"/>
  <c r="Y2603" i="23" s="1"/>
  <c r="N2819" i="1"/>
  <c r="H2819" i="1"/>
  <c r="E2819" i="1"/>
  <c r="S2818" i="1"/>
  <c r="Y2602" i="23" s="1"/>
  <c r="N2818" i="1"/>
  <c r="H2818" i="1"/>
  <c r="E2818" i="1"/>
  <c r="S2817" i="1"/>
  <c r="Y2601" i="23" s="1"/>
  <c r="N2817" i="1"/>
  <c r="H2817" i="1"/>
  <c r="E2817" i="1"/>
  <c r="S2816" i="1"/>
  <c r="Y2600" i="23" s="1"/>
  <c r="N2816" i="1"/>
  <c r="H2816" i="1"/>
  <c r="E2816" i="1"/>
  <c r="S2815" i="1"/>
  <c r="Y2599" i="23" s="1"/>
  <c r="N2815" i="1"/>
  <c r="H2815" i="1"/>
  <c r="E2815" i="1"/>
  <c r="S2814" i="1"/>
  <c r="N2814" i="1"/>
  <c r="H2814" i="1"/>
  <c r="E2814" i="1"/>
  <c r="S2813" i="1"/>
  <c r="N2813" i="1"/>
  <c r="H2813" i="1"/>
  <c r="E2813" i="1"/>
  <c r="S2812" i="1"/>
  <c r="N2812" i="1"/>
  <c r="H2812" i="1"/>
  <c r="E2812" i="1"/>
  <c r="S2811" i="1"/>
  <c r="Y2598" i="23" s="1"/>
  <c r="N2811" i="1"/>
  <c r="H2811" i="1"/>
  <c r="E2811" i="1"/>
  <c r="S2810" i="1"/>
  <c r="Y2597" i="23" s="1"/>
  <c r="N2810" i="1"/>
  <c r="H2810" i="1"/>
  <c r="E2810" i="1"/>
  <c r="S2809" i="1"/>
  <c r="N2809" i="1"/>
  <c r="H2809" i="1"/>
  <c r="E2809" i="1"/>
  <c r="S2808" i="1"/>
  <c r="N2808" i="1"/>
  <c r="H2808" i="1"/>
  <c r="E2808" i="1"/>
  <c r="S2807" i="1"/>
  <c r="Y2596" i="23" s="1"/>
  <c r="N2807" i="1"/>
  <c r="H2807" i="1"/>
  <c r="E2807" i="1"/>
  <c r="S2806" i="1"/>
  <c r="Y2595" i="23" s="1"/>
  <c r="N2806" i="1"/>
  <c r="H2806" i="1"/>
  <c r="E2806" i="1"/>
  <c r="S2805" i="1"/>
  <c r="N2805" i="1"/>
  <c r="H2805" i="1"/>
  <c r="E2805" i="1"/>
  <c r="S2804" i="1"/>
  <c r="Y2594" i="23" s="1"/>
  <c r="N2804" i="1"/>
  <c r="H2804" i="1"/>
  <c r="E2804" i="1"/>
  <c r="S2803" i="1"/>
  <c r="Y2593" i="23" s="1"/>
  <c r="N2803" i="1"/>
  <c r="BW11" i="13" s="1"/>
  <c r="H2803" i="1"/>
  <c r="E2803" i="1"/>
  <c r="S2802" i="1"/>
  <c r="Y2592" i="23" s="1"/>
  <c r="N2802" i="1"/>
  <c r="H2802" i="1"/>
  <c r="E2802" i="1"/>
  <c r="S2801" i="1"/>
  <c r="Y2591" i="23" s="1"/>
  <c r="N2801" i="1"/>
  <c r="H2801" i="1"/>
  <c r="E2801" i="1"/>
  <c r="S2800" i="1"/>
  <c r="N2800" i="1"/>
  <c r="H2800" i="1"/>
  <c r="E2800" i="1"/>
  <c r="S2799" i="1"/>
  <c r="Y2590" i="23" s="1"/>
  <c r="N2799" i="1"/>
  <c r="H2799" i="1"/>
  <c r="E2799" i="1"/>
  <c r="S2798" i="1"/>
  <c r="Y2589" i="23" s="1"/>
  <c r="N2798" i="1"/>
  <c r="H2798" i="1"/>
  <c r="E2798" i="1"/>
  <c r="S2797" i="1"/>
  <c r="Y2588" i="23" s="1"/>
  <c r="N2797" i="1"/>
  <c r="H2797" i="1"/>
  <c r="E2797" i="1"/>
  <c r="S2796" i="1"/>
  <c r="Y2587" i="23" s="1"/>
  <c r="N2796" i="1"/>
  <c r="H2796" i="1"/>
  <c r="E2796" i="1"/>
  <c r="S2795" i="1"/>
  <c r="Y2586" i="23" s="1"/>
  <c r="N2795" i="1"/>
  <c r="H2795" i="1"/>
  <c r="E2795" i="1"/>
  <c r="S2794" i="1"/>
  <c r="Y2585" i="23" s="1"/>
  <c r="N2794" i="1"/>
  <c r="H2794" i="1"/>
  <c r="E2794" i="1"/>
  <c r="S2793" i="1"/>
  <c r="Y2584" i="23" s="1"/>
  <c r="N2793" i="1"/>
  <c r="H2793" i="1"/>
  <c r="E2793" i="1"/>
  <c r="S2792" i="1"/>
  <c r="Y2583" i="23" s="1"/>
  <c r="N2792" i="1"/>
  <c r="H2792" i="1"/>
  <c r="E2792" i="1"/>
  <c r="S2791" i="1"/>
  <c r="Y2582" i="23" s="1"/>
  <c r="N2791" i="1"/>
  <c r="H2791" i="1"/>
  <c r="E2791" i="1"/>
  <c r="S2790" i="1"/>
  <c r="Y2581" i="23" s="1"/>
  <c r="N2790" i="1"/>
  <c r="H2790" i="1"/>
  <c r="E2790" i="1"/>
  <c r="S2789" i="1"/>
  <c r="Y2580" i="23" s="1"/>
  <c r="N2789" i="1"/>
  <c r="H2789" i="1"/>
  <c r="E2789" i="1"/>
  <c r="S2788" i="1"/>
  <c r="Y2579" i="23" s="1"/>
  <c r="N2788" i="1"/>
  <c r="H2788" i="1"/>
  <c r="E2788" i="1"/>
  <c r="S2787" i="1"/>
  <c r="N2787" i="1"/>
  <c r="H2787" i="1"/>
  <c r="E2787" i="1"/>
  <c r="S2786" i="1"/>
  <c r="N2786" i="1"/>
  <c r="H2786" i="1"/>
  <c r="E2786" i="1"/>
  <c r="S2785" i="1"/>
  <c r="Y2577" i="23" s="1"/>
  <c r="N2785" i="1"/>
  <c r="H2785" i="1"/>
  <c r="E2785" i="1"/>
  <c r="S2784" i="1"/>
  <c r="Y2576" i="23" s="1"/>
  <c r="N2784" i="1"/>
  <c r="H2784" i="1"/>
  <c r="E2784" i="1"/>
  <c r="S2783" i="1"/>
  <c r="N2783" i="1"/>
  <c r="H2783" i="1"/>
  <c r="E2783" i="1"/>
  <c r="S2782" i="1"/>
  <c r="Y2575" i="23" s="1"/>
  <c r="N2782" i="1"/>
  <c r="H2782" i="1"/>
  <c r="E2782" i="1"/>
  <c r="S2781" i="1"/>
  <c r="N2781" i="1"/>
  <c r="H2781" i="1"/>
  <c r="E2781" i="1"/>
  <c r="S2780" i="1"/>
  <c r="N2780" i="1"/>
  <c r="H2780" i="1"/>
  <c r="E2780" i="1"/>
  <c r="S2779" i="1"/>
  <c r="Y2574" i="23" s="1"/>
  <c r="N2779" i="1"/>
  <c r="H2779" i="1"/>
  <c r="E2779" i="1"/>
  <c r="S2778" i="1"/>
  <c r="N2778" i="1"/>
  <c r="H2778" i="1"/>
  <c r="E2778" i="1"/>
  <c r="S2777" i="1"/>
  <c r="Y2573" i="23" s="1"/>
  <c r="N2777" i="1"/>
  <c r="H2777" i="1"/>
  <c r="E2777" i="1"/>
  <c r="S2776" i="1"/>
  <c r="Y2572" i="23" s="1"/>
  <c r="N2776" i="1"/>
  <c r="H2776" i="1"/>
  <c r="E2776" i="1"/>
  <c r="S2775" i="1"/>
  <c r="Y2571" i="23" s="1"/>
  <c r="N2775" i="1"/>
  <c r="H2775" i="1"/>
  <c r="E2775" i="1"/>
  <c r="S2774" i="1"/>
  <c r="N2774" i="1"/>
  <c r="H2774" i="1"/>
  <c r="E2774" i="1"/>
  <c r="S2773" i="1"/>
  <c r="Y2570" i="23" s="1"/>
  <c r="N2773" i="1"/>
  <c r="H2773" i="1"/>
  <c r="E2773" i="1"/>
  <c r="S2772" i="1"/>
  <c r="N2772" i="1"/>
  <c r="H2772" i="1"/>
  <c r="E2772" i="1"/>
  <c r="S2771" i="1"/>
  <c r="Y2569" i="23" s="1"/>
  <c r="N2771" i="1"/>
  <c r="H2771" i="1"/>
  <c r="E2771" i="1"/>
  <c r="S2770" i="1"/>
  <c r="Y2568" i="23" s="1"/>
  <c r="N2770" i="1"/>
  <c r="H2770" i="1"/>
  <c r="E2770" i="1"/>
  <c r="S2769" i="1"/>
  <c r="Y2567" i="23" s="1"/>
  <c r="N2769" i="1"/>
  <c r="H2769" i="1"/>
  <c r="E2769" i="1"/>
  <c r="S2768" i="1"/>
  <c r="N2768" i="1"/>
  <c r="H2768" i="1"/>
  <c r="E2768" i="1"/>
  <c r="S2767" i="1"/>
  <c r="Y2566" i="23" s="1"/>
  <c r="N2767" i="1"/>
  <c r="H2767" i="1"/>
  <c r="E2767" i="1"/>
  <c r="S2766" i="1"/>
  <c r="N2766" i="1"/>
  <c r="H2766" i="1"/>
  <c r="E2766" i="1"/>
  <c r="S2765" i="1"/>
  <c r="N2765" i="1"/>
  <c r="H2765" i="1"/>
  <c r="E2765" i="1"/>
  <c r="S2764" i="1"/>
  <c r="Y2565" i="23" s="1"/>
  <c r="N2764" i="1"/>
  <c r="H2764" i="1"/>
  <c r="E2764" i="1"/>
  <c r="S2763" i="1"/>
  <c r="N2763" i="1"/>
  <c r="H2763" i="1"/>
  <c r="E2763" i="1"/>
  <c r="S2762" i="1"/>
  <c r="Y2564" i="23" s="1"/>
  <c r="N2762" i="1"/>
  <c r="H2762" i="1"/>
  <c r="E2762" i="1"/>
  <c r="S2761" i="1"/>
  <c r="Y2563" i="23" s="1"/>
  <c r="N2761" i="1"/>
  <c r="H2761" i="1"/>
  <c r="E2761" i="1"/>
  <c r="S2760" i="1"/>
  <c r="N2760" i="1"/>
  <c r="H2760" i="1"/>
  <c r="E2760" i="1"/>
  <c r="S2759" i="1"/>
  <c r="N2759" i="1"/>
  <c r="H2759" i="1"/>
  <c r="E2759" i="1"/>
  <c r="S2758" i="1"/>
  <c r="Y2562" i="23" s="1"/>
  <c r="N2758" i="1"/>
  <c r="H2758" i="1"/>
  <c r="E2758" i="1"/>
  <c r="S2757" i="1"/>
  <c r="Y2561" i="23" s="1"/>
  <c r="N2757" i="1"/>
  <c r="H2757" i="1"/>
  <c r="E2757" i="1"/>
  <c r="S2756" i="1"/>
  <c r="Y2560" i="23" s="1"/>
  <c r="N2756" i="1"/>
  <c r="H2756" i="1"/>
  <c r="E2756" i="1"/>
  <c r="S2755" i="1"/>
  <c r="Y2559" i="23" s="1"/>
  <c r="N2755" i="1"/>
  <c r="H2755" i="1"/>
  <c r="E2755" i="1"/>
  <c r="S2754" i="1"/>
  <c r="Y2558" i="23" s="1"/>
  <c r="N2754" i="1"/>
  <c r="H2754" i="1"/>
  <c r="E2754" i="1"/>
  <c r="S2753" i="1"/>
  <c r="Y2557" i="23" s="1"/>
  <c r="N2753" i="1"/>
  <c r="H2753" i="1"/>
  <c r="E2753" i="1"/>
  <c r="S2752" i="1"/>
  <c r="N2752" i="1"/>
  <c r="H2752" i="1"/>
  <c r="E2752" i="1"/>
  <c r="S2751" i="1"/>
  <c r="Y2556" i="23" s="1"/>
  <c r="N2751" i="1"/>
  <c r="H2751" i="1"/>
  <c r="E2751" i="1"/>
  <c r="S2750" i="1"/>
  <c r="Y2555" i="23" s="1"/>
  <c r="N2750" i="1"/>
  <c r="H2750" i="1"/>
  <c r="E2750" i="1"/>
  <c r="S2749" i="1"/>
  <c r="Y2554" i="23" s="1"/>
  <c r="N2749" i="1"/>
  <c r="H2749" i="1"/>
  <c r="E2749" i="1"/>
  <c r="S2748" i="1"/>
  <c r="Y2553" i="23" s="1"/>
  <c r="N2748" i="1"/>
  <c r="H2748" i="1"/>
  <c r="E2748" i="1"/>
  <c r="S2747" i="1"/>
  <c r="Y2552" i="23" s="1"/>
  <c r="N2747" i="1"/>
  <c r="H2747" i="1"/>
  <c r="E2747" i="1"/>
  <c r="S2746" i="1"/>
  <c r="Y2551" i="23" s="1"/>
  <c r="N2746" i="1"/>
  <c r="H2746" i="1"/>
  <c r="E2746" i="1"/>
  <c r="S2745" i="1"/>
  <c r="Y2550" i="23" s="1"/>
  <c r="N2745" i="1"/>
  <c r="H2745" i="1"/>
  <c r="E2745" i="1"/>
  <c r="S2744" i="1"/>
  <c r="Y2549" i="23" s="1"/>
  <c r="N2744" i="1"/>
  <c r="H2744" i="1"/>
  <c r="E2744" i="1"/>
  <c r="S2743" i="1"/>
  <c r="N2743" i="1"/>
  <c r="H2743" i="1"/>
  <c r="E2743" i="1"/>
  <c r="S2742" i="1"/>
  <c r="N2742" i="1"/>
  <c r="H2742" i="1"/>
  <c r="E2742" i="1"/>
  <c r="S2741" i="1"/>
  <c r="N2741" i="1"/>
  <c r="H2741" i="1"/>
  <c r="E2741" i="1"/>
  <c r="S2740" i="1"/>
  <c r="Y2548" i="23" s="1"/>
  <c r="N2740" i="1"/>
  <c r="H2740" i="1"/>
  <c r="E2740" i="1"/>
  <c r="S2739" i="1"/>
  <c r="Y2547" i="23" s="1"/>
  <c r="N2739" i="1"/>
  <c r="H2739" i="1"/>
  <c r="E2739" i="1"/>
  <c r="S2738" i="1"/>
  <c r="N2738" i="1"/>
  <c r="H2738" i="1"/>
  <c r="E2738" i="1"/>
  <c r="S2737" i="1"/>
  <c r="Y2546" i="23" s="1"/>
  <c r="N2737" i="1"/>
  <c r="H2737" i="1"/>
  <c r="E2737" i="1"/>
  <c r="S2736" i="1"/>
  <c r="Y2545" i="23" s="1"/>
  <c r="N2736" i="1"/>
  <c r="H2736" i="1"/>
  <c r="E2736" i="1"/>
  <c r="S2735" i="1"/>
  <c r="Y2544" i="23" s="1"/>
  <c r="N2735" i="1"/>
  <c r="H2735" i="1"/>
  <c r="E2735" i="1"/>
  <c r="S2734" i="1"/>
  <c r="Y2543" i="23" s="1"/>
  <c r="N2734" i="1"/>
  <c r="H2734" i="1"/>
  <c r="E2734" i="1"/>
  <c r="S2733" i="1"/>
  <c r="Y2542" i="23" s="1"/>
  <c r="N2733" i="1"/>
  <c r="H2733" i="1"/>
  <c r="E2733" i="1"/>
  <c r="S2732" i="1"/>
  <c r="Y2541" i="23" s="1"/>
  <c r="N2732" i="1"/>
  <c r="H2732" i="1"/>
  <c r="E2732" i="1"/>
  <c r="S2731" i="1"/>
  <c r="Y2540" i="23" s="1"/>
  <c r="N2731" i="1"/>
  <c r="H2731" i="1"/>
  <c r="E2731" i="1"/>
  <c r="S2730" i="1"/>
  <c r="Y2539" i="23" s="1"/>
  <c r="N2730" i="1"/>
  <c r="H2730" i="1"/>
  <c r="E2730" i="1"/>
  <c r="S2729" i="1"/>
  <c r="N2729" i="1"/>
  <c r="H2729" i="1"/>
  <c r="E2729" i="1"/>
  <c r="S2728" i="1"/>
  <c r="Y2538" i="23" s="1"/>
  <c r="N2728" i="1"/>
  <c r="H2728" i="1"/>
  <c r="E2728" i="1"/>
  <c r="S2727" i="1"/>
  <c r="Y2537" i="23" s="1"/>
  <c r="N2727" i="1"/>
  <c r="H2727" i="1"/>
  <c r="E2727" i="1"/>
  <c r="S2726" i="1"/>
  <c r="Y2536" i="23" s="1"/>
  <c r="N2726" i="1"/>
  <c r="H2726" i="1"/>
  <c r="E2726" i="1"/>
  <c r="S2725" i="1"/>
  <c r="Y2535" i="23" s="1"/>
  <c r="N2725" i="1"/>
  <c r="H2725" i="1"/>
  <c r="E2725" i="1"/>
  <c r="S2724" i="1"/>
  <c r="Y2534" i="23" s="1"/>
  <c r="N2724" i="1"/>
  <c r="H2724" i="1"/>
  <c r="E2724" i="1"/>
  <c r="S2723" i="1"/>
  <c r="Y2533" i="23" s="1"/>
  <c r="N2723" i="1"/>
  <c r="H2723" i="1"/>
  <c r="E2723" i="1"/>
  <c r="S2722" i="1"/>
  <c r="Y2532" i="23" s="1"/>
  <c r="N2722" i="1"/>
  <c r="H2722" i="1"/>
  <c r="E2722" i="1"/>
  <c r="S2721" i="1"/>
  <c r="Y2531" i="23" s="1"/>
  <c r="N2721" i="1"/>
  <c r="H2721" i="1"/>
  <c r="E2721" i="1"/>
  <c r="S2720" i="1"/>
  <c r="N2720" i="1"/>
  <c r="H2720" i="1"/>
  <c r="E2720" i="1"/>
  <c r="S2719" i="1"/>
  <c r="N2719" i="1"/>
  <c r="H2719" i="1"/>
  <c r="E2719" i="1"/>
  <c r="S2718" i="1"/>
  <c r="Y2530" i="23" s="1"/>
  <c r="N2718" i="1"/>
  <c r="H2718" i="1"/>
  <c r="E2718" i="1"/>
  <c r="S2717" i="1"/>
  <c r="Y2529" i="23" s="1"/>
  <c r="N2717" i="1"/>
  <c r="H2717" i="1"/>
  <c r="E2717" i="1"/>
  <c r="S2716" i="1"/>
  <c r="Y2528" i="23" s="1"/>
  <c r="N2716" i="1"/>
  <c r="H2716" i="1"/>
  <c r="E2716" i="1"/>
  <c r="S2715" i="1"/>
  <c r="Y2527" i="23" s="1"/>
  <c r="N2715" i="1"/>
  <c r="H2715" i="1"/>
  <c r="E2715" i="1"/>
  <c r="S2714" i="1"/>
  <c r="N2714" i="1"/>
  <c r="H2714" i="1"/>
  <c r="E2714" i="1"/>
  <c r="S2713" i="1"/>
  <c r="N2713" i="1"/>
  <c r="H2713" i="1"/>
  <c r="E2713" i="1"/>
  <c r="S2712" i="1"/>
  <c r="Y2526" i="23" s="1"/>
  <c r="N2712" i="1"/>
  <c r="H2712" i="1"/>
  <c r="E2712" i="1"/>
  <c r="S2711" i="1"/>
  <c r="Y2525" i="23" s="1"/>
  <c r="N2711" i="1"/>
  <c r="H2711" i="1"/>
  <c r="E2711" i="1"/>
  <c r="S2710" i="1"/>
  <c r="Y2524" i="23" s="1"/>
  <c r="N2710" i="1"/>
  <c r="H2710" i="1"/>
  <c r="E2710" i="1"/>
  <c r="S2709" i="1"/>
  <c r="Y2523" i="23" s="1"/>
  <c r="N2709" i="1"/>
  <c r="H2709" i="1"/>
  <c r="E2709" i="1"/>
  <c r="S2708" i="1"/>
  <c r="N2708" i="1"/>
  <c r="H2708" i="1"/>
  <c r="E2708" i="1"/>
  <c r="S2707" i="1"/>
  <c r="Y2522" i="23" s="1"/>
  <c r="N2707" i="1"/>
  <c r="H2707" i="1"/>
  <c r="E2707" i="1"/>
  <c r="S2706" i="1"/>
  <c r="Y2521" i="23" s="1"/>
  <c r="N2706" i="1"/>
  <c r="H2706" i="1"/>
  <c r="E2706" i="1"/>
  <c r="S2705" i="1"/>
  <c r="Y2520" i="23" s="1"/>
  <c r="N2705" i="1"/>
  <c r="H2705" i="1"/>
  <c r="E2705" i="1"/>
  <c r="S2704" i="1"/>
  <c r="Y2519" i="23" s="1"/>
  <c r="N2704" i="1"/>
  <c r="H2704" i="1"/>
  <c r="E2704" i="1"/>
  <c r="S2703" i="1"/>
  <c r="Y2518" i="23" s="1"/>
  <c r="N2703" i="1"/>
  <c r="H2703" i="1"/>
  <c r="E2703" i="1"/>
  <c r="S2702" i="1"/>
  <c r="Y2517" i="23" s="1"/>
  <c r="N2702" i="1"/>
  <c r="H2702" i="1"/>
  <c r="E2702" i="1"/>
  <c r="S2701" i="1"/>
  <c r="N2701" i="1"/>
  <c r="H2701" i="1"/>
  <c r="E2701" i="1"/>
  <c r="S2700" i="1"/>
  <c r="N2700" i="1"/>
  <c r="H2700" i="1"/>
  <c r="E2700" i="1"/>
  <c r="S2699" i="1"/>
  <c r="Y2516" i="23" s="1"/>
  <c r="N2699" i="1"/>
  <c r="H2699" i="1"/>
  <c r="E2699" i="1"/>
  <c r="S2698" i="1"/>
  <c r="Y2515" i="23" s="1"/>
  <c r="N2698" i="1"/>
  <c r="H2698" i="1"/>
  <c r="E2698" i="1"/>
  <c r="S2697" i="1"/>
  <c r="Y2514" i="23" s="1"/>
  <c r="N2697" i="1"/>
  <c r="H2697" i="1"/>
  <c r="E2697" i="1"/>
  <c r="S2696" i="1"/>
  <c r="Y2513" i="23" s="1"/>
  <c r="N2696" i="1"/>
  <c r="H2696" i="1"/>
  <c r="E2696" i="1"/>
  <c r="S2695" i="1"/>
  <c r="Y2512" i="23" s="1"/>
  <c r="N2695" i="1"/>
  <c r="H2695" i="1"/>
  <c r="E2695" i="1"/>
  <c r="S2694" i="1"/>
  <c r="N2694" i="1"/>
  <c r="H2694" i="1"/>
  <c r="E2694" i="1"/>
  <c r="S2693" i="1"/>
  <c r="Y2511" i="23" s="1"/>
  <c r="N2693" i="1"/>
  <c r="H2693" i="1"/>
  <c r="E2693" i="1"/>
  <c r="S2692" i="1"/>
  <c r="Y2510" i="23" s="1"/>
  <c r="N2692" i="1"/>
  <c r="H2692" i="1"/>
  <c r="E2692" i="1"/>
  <c r="S2691" i="1"/>
  <c r="Y2509" i="23" s="1"/>
  <c r="N2691" i="1"/>
  <c r="H2691" i="1"/>
  <c r="E2691" i="1"/>
  <c r="S2690" i="1"/>
  <c r="N2690" i="1"/>
  <c r="H2690" i="1"/>
  <c r="E2690" i="1"/>
  <c r="S2689" i="1"/>
  <c r="N2689" i="1"/>
  <c r="H2689" i="1"/>
  <c r="E2689" i="1"/>
  <c r="S2688" i="1"/>
  <c r="Y2508" i="23" s="1"/>
  <c r="N2688" i="1"/>
  <c r="H2688" i="1"/>
  <c r="E2688" i="1"/>
  <c r="S2687" i="1"/>
  <c r="N2687" i="1"/>
  <c r="H2687" i="1"/>
  <c r="E2687" i="1"/>
  <c r="S2686" i="1"/>
  <c r="Y2507" i="23" s="1"/>
  <c r="N2686" i="1"/>
  <c r="H2686" i="1"/>
  <c r="E2686" i="1"/>
  <c r="S2685" i="1"/>
  <c r="Y2506" i="23" s="1"/>
  <c r="N2685" i="1"/>
  <c r="H2685" i="1"/>
  <c r="E2685" i="1"/>
  <c r="S2684" i="1"/>
  <c r="Y2505" i="23" s="1"/>
  <c r="N2684" i="1"/>
  <c r="H2684" i="1"/>
  <c r="E2684" i="1"/>
  <c r="S2683" i="1"/>
  <c r="Y2504" i="23" s="1"/>
  <c r="N2683" i="1"/>
  <c r="H2683" i="1"/>
  <c r="E2683" i="1"/>
  <c r="S2682" i="1"/>
  <c r="N2682" i="1"/>
  <c r="H2682" i="1"/>
  <c r="E2682" i="1"/>
  <c r="S2681" i="1"/>
  <c r="Y2503" i="23" s="1"/>
  <c r="N2681" i="1"/>
  <c r="H2681" i="1"/>
  <c r="E2681" i="1"/>
  <c r="S2680" i="1"/>
  <c r="Y2502" i="23" s="1"/>
  <c r="N2680" i="1"/>
  <c r="H2680" i="1"/>
  <c r="E2680" i="1"/>
  <c r="S2679" i="1"/>
  <c r="Y2501" i="23" s="1"/>
  <c r="N2679" i="1"/>
  <c r="H2679" i="1"/>
  <c r="E2679" i="1"/>
  <c r="S2678" i="1"/>
  <c r="Y2500" i="23" s="1"/>
  <c r="N2678" i="1"/>
  <c r="H2678" i="1"/>
  <c r="E2678" i="1"/>
  <c r="S2677" i="1"/>
  <c r="Y2499" i="23" s="1"/>
  <c r="N2677" i="1"/>
  <c r="H2677" i="1"/>
  <c r="E2677" i="1"/>
  <c r="S2676" i="1"/>
  <c r="N2676" i="1"/>
  <c r="H2676" i="1"/>
  <c r="E2676" i="1"/>
  <c r="S2675" i="1"/>
  <c r="N2675" i="1"/>
  <c r="H2675" i="1"/>
  <c r="E2675" i="1"/>
  <c r="S2674" i="1"/>
  <c r="Y2498" i="23" s="1"/>
  <c r="N2674" i="1"/>
  <c r="H2674" i="1"/>
  <c r="E2674" i="1"/>
  <c r="S2673" i="1"/>
  <c r="Y2497" i="23" s="1"/>
  <c r="N2673" i="1"/>
  <c r="H2673" i="1"/>
  <c r="E2673" i="1"/>
  <c r="S2672" i="1"/>
  <c r="N2672" i="1"/>
  <c r="H2672" i="1"/>
  <c r="E2672" i="1"/>
  <c r="S2671" i="1"/>
  <c r="Y2496" i="23" s="1"/>
  <c r="N2671" i="1"/>
  <c r="H2671" i="1"/>
  <c r="E2671" i="1"/>
  <c r="S2670" i="1"/>
  <c r="N2670" i="1"/>
  <c r="H2670" i="1"/>
  <c r="E2670" i="1"/>
  <c r="S2669" i="1"/>
  <c r="Y2495" i="23" s="1"/>
  <c r="N2669" i="1"/>
  <c r="H2669" i="1"/>
  <c r="E2669" i="1"/>
  <c r="S2668" i="1"/>
  <c r="N2668" i="1"/>
  <c r="H2668" i="1"/>
  <c r="E2668" i="1"/>
  <c r="S2667" i="1"/>
  <c r="Y2494" i="23" s="1"/>
  <c r="N2667" i="1"/>
  <c r="H2667" i="1"/>
  <c r="E2667" i="1"/>
  <c r="S2666" i="1"/>
  <c r="Y2493" i="23" s="1"/>
  <c r="N2666" i="1"/>
  <c r="H2666" i="1"/>
  <c r="E2666" i="1"/>
  <c r="S2665" i="1"/>
  <c r="N2665" i="1"/>
  <c r="H2665" i="1"/>
  <c r="E2665" i="1"/>
  <c r="S2664" i="1"/>
  <c r="Y2492" i="23" s="1"/>
  <c r="N2664" i="1"/>
  <c r="H2664" i="1"/>
  <c r="E2664" i="1"/>
  <c r="S2663" i="1"/>
  <c r="N2663" i="1"/>
  <c r="H2663" i="1"/>
  <c r="E2663" i="1"/>
  <c r="S2662" i="1"/>
  <c r="Y2491" i="23" s="1"/>
  <c r="N2662" i="1"/>
  <c r="H2662" i="1"/>
  <c r="E2662" i="1"/>
  <c r="S2661" i="1"/>
  <c r="Y2490" i="23" s="1"/>
  <c r="N2661" i="1"/>
  <c r="H2661" i="1"/>
  <c r="E2661" i="1"/>
  <c r="S2660" i="1"/>
  <c r="Y2489" i="23" s="1"/>
  <c r="N2660" i="1"/>
  <c r="H2660" i="1"/>
  <c r="E2660" i="1"/>
  <c r="S2659" i="1"/>
  <c r="Y2488" i="23" s="1"/>
  <c r="N2659" i="1"/>
  <c r="H2659" i="1"/>
  <c r="E2659" i="1"/>
  <c r="S2658" i="1"/>
  <c r="N2658" i="1"/>
  <c r="H2658" i="1"/>
  <c r="E2658" i="1"/>
  <c r="S2657" i="1"/>
  <c r="N2657" i="1"/>
  <c r="H2657" i="1"/>
  <c r="E2657" i="1"/>
  <c r="S2656" i="1"/>
  <c r="N2656" i="1"/>
  <c r="H2656" i="1"/>
  <c r="E2656" i="1"/>
  <c r="S2655" i="1"/>
  <c r="Y2487" i="23" s="1"/>
  <c r="N2655" i="1"/>
  <c r="H2655" i="1"/>
  <c r="E2655" i="1"/>
  <c r="S2654" i="1"/>
  <c r="Y2486" i="23" s="1"/>
  <c r="N2654" i="1"/>
  <c r="H2654" i="1"/>
  <c r="E2654" i="1"/>
  <c r="S2653" i="1"/>
  <c r="Y2485" i="23" s="1"/>
  <c r="N2653" i="1"/>
  <c r="H2653" i="1"/>
  <c r="E2653" i="1"/>
  <c r="S2652" i="1"/>
  <c r="Y2484" i="23" s="1"/>
  <c r="N2652" i="1"/>
  <c r="H2652" i="1"/>
  <c r="E2652" i="1"/>
  <c r="S2651" i="1"/>
  <c r="N2651" i="1"/>
  <c r="H2651" i="1"/>
  <c r="E2651" i="1"/>
  <c r="S2650" i="1"/>
  <c r="Y2483" i="23" s="1"/>
  <c r="N2650" i="1"/>
  <c r="H2650" i="1"/>
  <c r="E2650" i="1"/>
  <c r="S2649" i="1"/>
  <c r="Y2482" i="23" s="1"/>
  <c r="N2649" i="1"/>
  <c r="H2649" i="1"/>
  <c r="E2649" i="1"/>
  <c r="S2648" i="1"/>
  <c r="Y2481" i="23" s="1"/>
  <c r="N2648" i="1"/>
  <c r="H2648" i="1"/>
  <c r="E2648" i="1"/>
  <c r="S2647" i="1"/>
  <c r="Y2480" i="23" s="1"/>
  <c r="N2647" i="1"/>
  <c r="H2647" i="1"/>
  <c r="E2647" i="1"/>
  <c r="S2646" i="1"/>
  <c r="Y2479" i="23" s="1"/>
  <c r="N2646" i="1"/>
  <c r="H2646" i="1"/>
  <c r="E2646" i="1"/>
  <c r="S2645" i="1"/>
  <c r="Y2478" i="23" s="1"/>
  <c r="N2645" i="1"/>
  <c r="H2645" i="1"/>
  <c r="E2645" i="1"/>
  <c r="S2644" i="1"/>
  <c r="Y2477" i="23" s="1"/>
  <c r="N2644" i="1"/>
  <c r="H2644" i="1"/>
  <c r="E2644" i="1"/>
  <c r="S2643" i="1"/>
  <c r="Y2476" i="23" s="1"/>
  <c r="N2643" i="1"/>
  <c r="H2643" i="1"/>
  <c r="E2643" i="1"/>
  <c r="S2642" i="1"/>
  <c r="N2642" i="1"/>
  <c r="H2642" i="1"/>
  <c r="E2642" i="1"/>
  <c r="S2641" i="1"/>
  <c r="N2641" i="1"/>
  <c r="H2641" i="1"/>
  <c r="E2641" i="1"/>
  <c r="S2640" i="1"/>
  <c r="Y2475" i="23" s="1"/>
  <c r="N2640" i="1"/>
  <c r="H2640" i="1"/>
  <c r="E2640" i="1"/>
  <c r="S2639" i="1"/>
  <c r="N2639" i="1"/>
  <c r="H2639" i="1"/>
  <c r="E2639" i="1"/>
  <c r="S2638" i="1"/>
  <c r="Y2474" i="23" s="1"/>
  <c r="N2638" i="1"/>
  <c r="H2638" i="1"/>
  <c r="E2638" i="1"/>
  <c r="S2637" i="1"/>
  <c r="Y2473" i="23" s="1"/>
  <c r="N2637" i="1"/>
  <c r="H2637" i="1"/>
  <c r="E2637" i="1"/>
  <c r="S2636" i="1"/>
  <c r="Y2472" i="23" s="1"/>
  <c r="N2636" i="1"/>
  <c r="H2636" i="1"/>
  <c r="E2636" i="1"/>
  <c r="S2635" i="1"/>
  <c r="N2635" i="1"/>
  <c r="H2635" i="1"/>
  <c r="E2635" i="1"/>
  <c r="S2634" i="1"/>
  <c r="Y2471" i="23" s="1"/>
  <c r="N2634" i="1"/>
  <c r="H2634" i="1"/>
  <c r="E2634" i="1"/>
  <c r="S2633" i="1"/>
  <c r="Y2470" i="23" s="1"/>
  <c r="N2633" i="1"/>
  <c r="H2633" i="1"/>
  <c r="E2633" i="1"/>
  <c r="S2632" i="1"/>
  <c r="Y2469" i="23" s="1"/>
  <c r="N2632" i="1"/>
  <c r="H2632" i="1"/>
  <c r="E2632" i="1"/>
  <c r="S2631" i="1"/>
  <c r="N2631" i="1"/>
  <c r="H2631" i="1"/>
  <c r="E2631" i="1"/>
  <c r="S2630" i="1"/>
  <c r="Y2468" i="23" s="1"/>
  <c r="N2630" i="1"/>
  <c r="H2630" i="1"/>
  <c r="E2630" i="1"/>
  <c r="S2629" i="1"/>
  <c r="N2629" i="1"/>
  <c r="H2629" i="1"/>
  <c r="E2629" i="1"/>
  <c r="S2628" i="1"/>
  <c r="Y2467" i="23" s="1"/>
  <c r="N2628" i="1"/>
  <c r="H2628" i="1"/>
  <c r="E2628" i="1"/>
  <c r="S2627" i="1"/>
  <c r="N2627" i="1"/>
  <c r="H2627" i="1"/>
  <c r="E2627" i="1"/>
  <c r="S2626" i="1"/>
  <c r="Y2466" i="23" s="1"/>
  <c r="N2626" i="1"/>
  <c r="H2626" i="1"/>
  <c r="E2626" i="1"/>
  <c r="S2625" i="1"/>
  <c r="Y2465" i="23" s="1"/>
  <c r="N2625" i="1"/>
  <c r="H2625" i="1"/>
  <c r="E2625" i="1"/>
  <c r="S2624" i="1"/>
  <c r="Y2464" i="23" s="1"/>
  <c r="N2624" i="1"/>
  <c r="H2624" i="1"/>
  <c r="E2624" i="1"/>
  <c r="S2623" i="1"/>
  <c r="Y2463" i="23" s="1"/>
  <c r="N2623" i="1"/>
  <c r="H2623" i="1"/>
  <c r="E2623" i="1"/>
  <c r="S2622" i="1"/>
  <c r="Y2462" i="23" s="1"/>
  <c r="N2622" i="1"/>
  <c r="H2622" i="1"/>
  <c r="E2622" i="1"/>
  <c r="S2621" i="1"/>
  <c r="Y2461" i="23" s="1"/>
  <c r="N2621" i="1"/>
  <c r="H2621" i="1"/>
  <c r="E2621" i="1"/>
  <c r="S2620" i="1"/>
  <c r="Y2460" i="23" s="1"/>
  <c r="N2620" i="1"/>
  <c r="H2620" i="1"/>
  <c r="E2620" i="1"/>
  <c r="S2619" i="1"/>
  <c r="N2619" i="1"/>
  <c r="H2619" i="1"/>
  <c r="E2619" i="1"/>
  <c r="S2618" i="1"/>
  <c r="N2618" i="1"/>
  <c r="H2618" i="1"/>
  <c r="E2618" i="1"/>
  <c r="S2617" i="1"/>
  <c r="Y2459" i="23" s="1"/>
  <c r="N2617" i="1"/>
  <c r="H2617" i="1"/>
  <c r="E2617" i="1"/>
  <c r="S2616" i="1"/>
  <c r="N2616" i="1"/>
  <c r="H2616" i="1"/>
  <c r="E2616" i="1"/>
  <c r="S2615" i="1"/>
  <c r="Y2458" i="23" s="1"/>
  <c r="N2615" i="1"/>
  <c r="H2615" i="1"/>
  <c r="E2615" i="1"/>
  <c r="S2614" i="1"/>
  <c r="Y2457" i="23" s="1"/>
  <c r="N2614" i="1"/>
  <c r="H2614" i="1"/>
  <c r="E2614" i="1"/>
  <c r="S2613" i="1"/>
  <c r="Y2456" i="23" s="1"/>
  <c r="N2613" i="1"/>
  <c r="H2613" i="1"/>
  <c r="E2613" i="1"/>
  <c r="S2612" i="1"/>
  <c r="N2612" i="1"/>
  <c r="H2612" i="1"/>
  <c r="E2612" i="1"/>
  <c r="S2611" i="1"/>
  <c r="N2611" i="1"/>
  <c r="H2611" i="1"/>
  <c r="E2611" i="1"/>
  <c r="S2610" i="1"/>
  <c r="Y2455" i="23" s="1"/>
  <c r="N2610" i="1"/>
  <c r="H2610" i="1"/>
  <c r="E2610" i="1"/>
  <c r="S2609" i="1"/>
  <c r="Y2454" i="23" s="1"/>
  <c r="N2609" i="1"/>
  <c r="H2609" i="1"/>
  <c r="E2609" i="1"/>
  <c r="S2608" i="1"/>
  <c r="Y2453" i="23" s="1"/>
  <c r="N2608" i="1"/>
  <c r="H2608" i="1"/>
  <c r="E2608" i="1"/>
  <c r="S2607" i="1"/>
  <c r="Y2452" i="23" s="1"/>
  <c r="N2607" i="1"/>
  <c r="H2607" i="1"/>
  <c r="E2607" i="1"/>
  <c r="S2606" i="1"/>
  <c r="Y2451" i="23" s="1"/>
  <c r="N2606" i="1"/>
  <c r="H2606" i="1"/>
  <c r="E2606" i="1"/>
  <c r="S2605" i="1"/>
  <c r="Y2450" i="23" s="1"/>
  <c r="N2605" i="1"/>
  <c r="H2605" i="1"/>
  <c r="E2605" i="1"/>
  <c r="S2604" i="1"/>
  <c r="N2604" i="1"/>
  <c r="H2604" i="1"/>
  <c r="E2604" i="1"/>
  <c r="S2603" i="1"/>
  <c r="Y2449" i="23" s="1"/>
  <c r="N2603" i="1"/>
  <c r="H2603" i="1"/>
  <c r="E2603" i="1"/>
  <c r="S2602" i="1"/>
  <c r="Y2448" i="23" s="1"/>
  <c r="N2602" i="1"/>
  <c r="H2602" i="1"/>
  <c r="E2602" i="1"/>
  <c r="S2601" i="1"/>
  <c r="N2601" i="1"/>
  <c r="H2601" i="1"/>
  <c r="E2601" i="1"/>
  <c r="S2600" i="1"/>
  <c r="Y2447" i="23" s="1"/>
  <c r="N2600" i="1"/>
  <c r="H2600" i="1"/>
  <c r="E2600" i="1"/>
  <c r="S2599" i="1"/>
  <c r="Y2446" i="23" s="1"/>
  <c r="N2599" i="1"/>
  <c r="H2599" i="1"/>
  <c r="E2599" i="1"/>
  <c r="S2598" i="1"/>
  <c r="Y2445" i="23" s="1"/>
  <c r="N2598" i="1"/>
  <c r="H2598" i="1"/>
  <c r="E2598" i="1"/>
  <c r="S2597" i="1"/>
  <c r="Y2444" i="23" s="1"/>
  <c r="N2597" i="1"/>
  <c r="H2597" i="1"/>
  <c r="E2597" i="1"/>
  <c r="S2596" i="1"/>
  <c r="Y2443" i="23" s="1"/>
  <c r="N2596" i="1"/>
  <c r="H2596" i="1"/>
  <c r="E2596" i="1"/>
  <c r="S2595" i="1"/>
  <c r="Y2442" i="23" s="1"/>
  <c r="N2595" i="1"/>
  <c r="H2595" i="1"/>
  <c r="E2595" i="1"/>
  <c r="S2594" i="1"/>
  <c r="Y2441" i="23" s="1"/>
  <c r="N2594" i="1"/>
  <c r="H2594" i="1"/>
  <c r="E2594" i="1"/>
  <c r="S2593" i="1"/>
  <c r="Y2440" i="23" s="1"/>
  <c r="N2593" i="1"/>
  <c r="H2593" i="1"/>
  <c r="E2593" i="1"/>
  <c r="S2592" i="1"/>
  <c r="Y2439" i="23" s="1"/>
  <c r="N2592" i="1"/>
  <c r="H2592" i="1"/>
  <c r="E2592" i="1"/>
  <c r="S2591" i="1"/>
  <c r="Y2438" i="23" s="1"/>
  <c r="N2591" i="1"/>
  <c r="H2591" i="1"/>
  <c r="E2591" i="1"/>
  <c r="S2590" i="1"/>
  <c r="Y2437" i="23" s="1"/>
  <c r="N2590" i="1"/>
  <c r="H2590" i="1"/>
  <c r="E2590" i="1"/>
  <c r="S2589" i="1"/>
  <c r="N2589" i="1"/>
  <c r="H2589" i="1"/>
  <c r="E2589" i="1"/>
  <c r="S2588" i="1"/>
  <c r="Y2436" i="23" s="1"/>
  <c r="N2588" i="1"/>
  <c r="H2588" i="1"/>
  <c r="E2588" i="1"/>
  <c r="S2587" i="1"/>
  <c r="Y2435" i="23" s="1"/>
  <c r="N2587" i="1"/>
  <c r="H2587" i="1"/>
  <c r="E2587" i="1"/>
  <c r="S2586" i="1"/>
  <c r="Y2434" i="23" s="1"/>
  <c r="N2586" i="1"/>
  <c r="H2586" i="1"/>
  <c r="E2586" i="1"/>
  <c r="S2585" i="1"/>
  <c r="Y2433" i="23" s="1"/>
  <c r="N2585" i="1"/>
  <c r="H2585" i="1"/>
  <c r="E2585" i="1"/>
  <c r="S2584" i="1"/>
  <c r="Y2432" i="23" s="1"/>
  <c r="N2584" i="1"/>
  <c r="H2584" i="1"/>
  <c r="E2584" i="1"/>
  <c r="S2583" i="1"/>
  <c r="N2583" i="1"/>
  <c r="H2583" i="1"/>
  <c r="E2583" i="1"/>
  <c r="S2582" i="1"/>
  <c r="Y2431" i="23" s="1"/>
  <c r="N2582" i="1"/>
  <c r="H2582" i="1"/>
  <c r="E2582" i="1"/>
  <c r="S2581" i="1"/>
  <c r="Y2430" i="23" s="1"/>
  <c r="N2581" i="1"/>
  <c r="H2581" i="1"/>
  <c r="E2581" i="1"/>
  <c r="S2580" i="1"/>
  <c r="Y2429" i="23" s="1"/>
  <c r="N2580" i="1"/>
  <c r="H2580" i="1"/>
  <c r="E2580" i="1"/>
  <c r="S2579" i="1"/>
  <c r="Y2428" i="23" s="1"/>
  <c r="N2579" i="1"/>
  <c r="H2579" i="1"/>
  <c r="E2579" i="1"/>
  <c r="S2578" i="1"/>
  <c r="Y2427" i="23" s="1"/>
  <c r="N2578" i="1"/>
  <c r="H2578" i="1"/>
  <c r="E2578" i="1"/>
  <c r="S2577" i="1"/>
  <c r="Y2426" i="23" s="1"/>
  <c r="N2577" i="1"/>
  <c r="H2577" i="1"/>
  <c r="E2577" i="1"/>
  <c r="S2576" i="1"/>
  <c r="N2576" i="1"/>
  <c r="H2576" i="1"/>
  <c r="E2576" i="1"/>
  <c r="S2575" i="1"/>
  <c r="N2575" i="1"/>
  <c r="H2575" i="1"/>
  <c r="E2575" i="1"/>
  <c r="S2574" i="1"/>
  <c r="Y2424" i="23" s="1"/>
  <c r="N2574" i="1"/>
  <c r="H2574" i="1"/>
  <c r="E2574" i="1"/>
  <c r="S2573" i="1"/>
  <c r="N2573" i="1"/>
  <c r="H2573" i="1"/>
  <c r="E2573" i="1"/>
  <c r="S2572" i="1"/>
  <c r="N2572" i="1"/>
  <c r="H2572" i="1"/>
  <c r="E2572" i="1"/>
  <c r="S2571" i="1"/>
  <c r="N2571" i="1"/>
  <c r="H2571" i="1"/>
  <c r="E2571" i="1"/>
  <c r="S2570" i="1"/>
  <c r="Y2423" i="23" s="1"/>
  <c r="N2570" i="1"/>
  <c r="H2570" i="1"/>
  <c r="E2570" i="1"/>
  <c r="S2569" i="1"/>
  <c r="Y2422" i="23" s="1"/>
  <c r="N2569" i="1"/>
  <c r="H2569" i="1"/>
  <c r="E2569" i="1"/>
  <c r="S2568" i="1"/>
  <c r="N2568" i="1"/>
  <c r="H2568" i="1"/>
  <c r="E2568" i="1"/>
  <c r="S2567" i="1"/>
  <c r="Y2421" i="23" s="1"/>
  <c r="N2567" i="1"/>
  <c r="H2567" i="1"/>
  <c r="E2567" i="1"/>
  <c r="S2566" i="1"/>
  <c r="Y2420" i="23" s="1"/>
  <c r="N2566" i="1"/>
  <c r="H2566" i="1"/>
  <c r="E2566" i="1"/>
  <c r="S2565" i="1"/>
  <c r="Y2419" i="23" s="1"/>
  <c r="N2565" i="1"/>
  <c r="H2565" i="1"/>
  <c r="E2565" i="1"/>
  <c r="S2564" i="1"/>
  <c r="Y2418" i="23" s="1"/>
  <c r="N2564" i="1"/>
  <c r="H2564" i="1"/>
  <c r="E2564" i="1"/>
  <c r="S2563" i="1"/>
  <c r="Y2417" i="23" s="1"/>
  <c r="N2563" i="1"/>
  <c r="H2563" i="1"/>
  <c r="E2563" i="1"/>
  <c r="S2562" i="1"/>
  <c r="Y2416" i="23" s="1"/>
  <c r="N2562" i="1"/>
  <c r="H2562" i="1"/>
  <c r="E2562" i="1"/>
  <c r="S2561" i="1"/>
  <c r="Y2415" i="23" s="1"/>
  <c r="N2561" i="1"/>
  <c r="H2561" i="1"/>
  <c r="E2561" i="1"/>
  <c r="S2560" i="1"/>
  <c r="Y2414" i="23" s="1"/>
  <c r="N2560" i="1"/>
  <c r="H2560" i="1"/>
  <c r="E2560" i="1"/>
  <c r="S2559" i="1"/>
  <c r="N2559" i="1"/>
  <c r="H2559" i="1"/>
  <c r="E2559" i="1"/>
  <c r="S2558" i="1"/>
  <c r="Y2413" i="23" s="1"/>
  <c r="N2558" i="1"/>
  <c r="H2558" i="1"/>
  <c r="E2558" i="1"/>
  <c r="S2557" i="1"/>
  <c r="Y2412" i="23" s="1"/>
  <c r="N2557" i="1"/>
  <c r="H2557" i="1"/>
  <c r="E2557" i="1"/>
  <c r="S2556" i="1"/>
  <c r="Y2411" i="23" s="1"/>
  <c r="N2556" i="1"/>
  <c r="H2556" i="1"/>
  <c r="E2556" i="1"/>
  <c r="S2555" i="1"/>
  <c r="N2555" i="1"/>
  <c r="H2555" i="1"/>
  <c r="E2555" i="1"/>
  <c r="S2554" i="1"/>
  <c r="N2554" i="1"/>
  <c r="H2554" i="1"/>
  <c r="E2554" i="1"/>
  <c r="S2553" i="1"/>
  <c r="Y2410" i="23" s="1"/>
  <c r="N2553" i="1"/>
  <c r="H2553" i="1"/>
  <c r="E2553" i="1"/>
  <c r="S2552" i="1"/>
  <c r="Y2409" i="23" s="1"/>
  <c r="N2552" i="1"/>
  <c r="H2552" i="1"/>
  <c r="E2552" i="1"/>
  <c r="S2551" i="1"/>
  <c r="Y2408" i="23" s="1"/>
  <c r="N2551" i="1"/>
  <c r="H2551" i="1"/>
  <c r="E2551" i="1"/>
  <c r="S2550" i="1"/>
  <c r="Y2407" i="23" s="1"/>
  <c r="N2550" i="1"/>
  <c r="H2550" i="1"/>
  <c r="E2550" i="1"/>
  <c r="S2549" i="1"/>
  <c r="Y2406" i="23" s="1"/>
  <c r="N2549" i="1"/>
  <c r="H2549" i="1"/>
  <c r="E2549" i="1"/>
  <c r="S2548" i="1"/>
  <c r="Y2405" i="23" s="1"/>
  <c r="N2548" i="1"/>
  <c r="H2548" i="1"/>
  <c r="E2548" i="1"/>
  <c r="S2547" i="1"/>
  <c r="Y2404" i="23" s="1"/>
  <c r="N2547" i="1"/>
  <c r="H2547" i="1"/>
  <c r="E2547" i="1"/>
  <c r="S2546" i="1"/>
  <c r="Y2403" i="23" s="1"/>
  <c r="N2546" i="1"/>
  <c r="H2546" i="1"/>
  <c r="E2546" i="1"/>
  <c r="S2545" i="1"/>
  <c r="N2545" i="1"/>
  <c r="H2545" i="1"/>
  <c r="E2545" i="1"/>
  <c r="S2544" i="1"/>
  <c r="Y2402" i="23" s="1"/>
  <c r="N2544" i="1"/>
  <c r="H2544" i="1"/>
  <c r="E2544" i="1"/>
  <c r="S2543" i="1"/>
  <c r="Y2401" i="23" s="1"/>
  <c r="N2543" i="1"/>
  <c r="H2543" i="1"/>
  <c r="E2543" i="1"/>
  <c r="S2542" i="1"/>
  <c r="Y2400" i="23" s="1"/>
  <c r="N2542" i="1"/>
  <c r="H2542" i="1"/>
  <c r="E2542" i="1"/>
  <c r="S2541" i="1"/>
  <c r="N2541" i="1"/>
  <c r="H2541" i="1"/>
  <c r="E2541" i="1"/>
  <c r="S2540" i="1"/>
  <c r="Y2399" i="23" s="1"/>
  <c r="N2540" i="1"/>
  <c r="H2540" i="1"/>
  <c r="E2540" i="1"/>
  <c r="S2539" i="1"/>
  <c r="Y2398" i="23" s="1"/>
  <c r="N2539" i="1"/>
  <c r="H2539" i="1"/>
  <c r="E2539" i="1"/>
  <c r="S2538" i="1"/>
  <c r="N2538" i="1"/>
  <c r="H2538" i="1"/>
  <c r="E2538" i="1"/>
  <c r="S2537" i="1"/>
  <c r="N2537" i="1"/>
  <c r="H2537" i="1"/>
  <c r="E2537" i="1"/>
  <c r="S2536" i="1"/>
  <c r="Y2397" i="23" s="1"/>
  <c r="N2536" i="1"/>
  <c r="H2536" i="1"/>
  <c r="E2536" i="1"/>
  <c r="S2535" i="1"/>
  <c r="Y2396" i="23" s="1"/>
  <c r="N2535" i="1"/>
  <c r="H2535" i="1"/>
  <c r="E2535" i="1"/>
  <c r="S2534" i="1"/>
  <c r="N2534" i="1"/>
  <c r="H2534" i="1"/>
  <c r="E2534" i="1"/>
  <c r="S2533" i="1"/>
  <c r="Y2395" i="23" s="1"/>
  <c r="N2533" i="1"/>
  <c r="H2533" i="1"/>
  <c r="E2533" i="1"/>
  <c r="S2532" i="1"/>
  <c r="Y2394" i="23" s="1"/>
  <c r="N2532" i="1"/>
  <c r="H2532" i="1"/>
  <c r="E2532" i="1"/>
  <c r="S2531" i="1"/>
  <c r="Y2393" i="23" s="1"/>
  <c r="N2531" i="1"/>
  <c r="H2531" i="1"/>
  <c r="E2531" i="1"/>
  <c r="S2530" i="1"/>
  <c r="Y2392" i="23" s="1"/>
  <c r="N2530" i="1"/>
  <c r="H2530" i="1"/>
  <c r="E2530" i="1"/>
  <c r="S2529" i="1"/>
  <c r="Y2391" i="23" s="1"/>
  <c r="N2529" i="1"/>
  <c r="H2529" i="1"/>
  <c r="E2529" i="1"/>
  <c r="S2528" i="1"/>
  <c r="Y2390" i="23" s="1"/>
  <c r="N2528" i="1"/>
  <c r="H2528" i="1"/>
  <c r="E2528" i="1"/>
  <c r="S2527" i="1"/>
  <c r="N2527" i="1"/>
  <c r="H2527" i="1"/>
  <c r="E2527" i="1"/>
  <c r="S2526" i="1"/>
  <c r="N2526" i="1"/>
  <c r="H2526" i="1"/>
  <c r="E2526" i="1"/>
  <c r="S2525" i="1"/>
  <c r="Y2389" i="23" s="1"/>
  <c r="N2525" i="1"/>
  <c r="H2525" i="1"/>
  <c r="E2525" i="1"/>
  <c r="S2524" i="1"/>
  <c r="Y2388" i="23" s="1"/>
  <c r="N2524" i="1"/>
  <c r="H2524" i="1"/>
  <c r="E2524" i="1"/>
  <c r="S2523" i="1"/>
  <c r="Y2387" i="23" s="1"/>
  <c r="N2523" i="1"/>
  <c r="H2523" i="1"/>
  <c r="E2523" i="1"/>
  <c r="S2522" i="1"/>
  <c r="Y2386" i="23" s="1"/>
  <c r="N2522" i="1"/>
  <c r="H2522" i="1"/>
  <c r="E2522" i="1"/>
  <c r="S2521" i="1"/>
  <c r="N2521" i="1"/>
  <c r="H2521" i="1"/>
  <c r="E2521" i="1"/>
  <c r="S2520" i="1"/>
  <c r="Y2385" i="23" s="1"/>
  <c r="N2520" i="1"/>
  <c r="H2520" i="1"/>
  <c r="E2520" i="1"/>
  <c r="S2519" i="1"/>
  <c r="Y2384" i="23" s="1"/>
  <c r="N2519" i="1"/>
  <c r="H2519" i="1"/>
  <c r="E2519" i="1"/>
  <c r="S2518" i="1"/>
  <c r="N2518" i="1"/>
  <c r="H2518" i="1"/>
  <c r="E2518" i="1"/>
  <c r="S2517" i="1"/>
  <c r="Y2383" i="23" s="1"/>
  <c r="N2517" i="1"/>
  <c r="H2517" i="1"/>
  <c r="E2517" i="1"/>
  <c r="S2516" i="1"/>
  <c r="Y2382" i="23" s="1"/>
  <c r="N2516" i="1"/>
  <c r="H2516" i="1"/>
  <c r="E2516" i="1"/>
  <c r="S2515" i="1"/>
  <c r="Y2381" i="23" s="1"/>
  <c r="N2515" i="1"/>
  <c r="H2515" i="1"/>
  <c r="E2515" i="1"/>
  <c r="S2514" i="1"/>
  <c r="Y2380" i="23" s="1"/>
  <c r="N2514" i="1"/>
  <c r="H2514" i="1"/>
  <c r="E2514" i="1"/>
  <c r="S2513" i="1"/>
  <c r="N2513" i="1"/>
  <c r="H2513" i="1"/>
  <c r="E2513" i="1"/>
  <c r="S2512" i="1"/>
  <c r="N2512" i="1"/>
  <c r="H2512" i="1"/>
  <c r="E2512" i="1"/>
  <c r="S2511" i="1"/>
  <c r="Y2379" i="23" s="1"/>
  <c r="N2511" i="1"/>
  <c r="H2511" i="1"/>
  <c r="E2511" i="1"/>
  <c r="S2510" i="1"/>
  <c r="Y2378" i="23" s="1"/>
  <c r="N2510" i="1"/>
  <c r="H2510" i="1"/>
  <c r="E2510" i="1"/>
  <c r="S2509" i="1"/>
  <c r="Y2377" i="23" s="1"/>
  <c r="N2509" i="1"/>
  <c r="H2509" i="1"/>
  <c r="E2509" i="1"/>
  <c r="S2508" i="1"/>
  <c r="Y2376" i="23" s="1"/>
  <c r="N2508" i="1"/>
  <c r="H2508" i="1"/>
  <c r="E2508" i="1"/>
  <c r="S2507" i="1"/>
  <c r="Y2375" i="23" s="1"/>
  <c r="N2507" i="1"/>
  <c r="H2507" i="1"/>
  <c r="E2507" i="1"/>
  <c r="S2506" i="1"/>
  <c r="N2506" i="1"/>
  <c r="H2506" i="1"/>
  <c r="E2506" i="1"/>
  <c r="S2505" i="1"/>
  <c r="Y2374" i="23" s="1"/>
  <c r="N2505" i="1"/>
  <c r="H2505" i="1"/>
  <c r="E2505" i="1"/>
  <c r="S2504" i="1"/>
  <c r="Y2373" i="23" s="1"/>
  <c r="N2504" i="1"/>
  <c r="H2504" i="1"/>
  <c r="E2504" i="1"/>
  <c r="S2503" i="1"/>
  <c r="N2503" i="1"/>
  <c r="H2503" i="1"/>
  <c r="E2503" i="1"/>
  <c r="S2502" i="1"/>
  <c r="Y2372" i="23" s="1"/>
  <c r="N2502" i="1"/>
  <c r="H2502" i="1"/>
  <c r="E2502" i="1"/>
  <c r="S2501" i="1"/>
  <c r="Y2371" i="23" s="1"/>
  <c r="N2501" i="1"/>
  <c r="H2501" i="1"/>
  <c r="E2501" i="1"/>
  <c r="S2500" i="1"/>
  <c r="N2500" i="1"/>
  <c r="H2500" i="1"/>
  <c r="E2500" i="1"/>
  <c r="S2499" i="1"/>
  <c r="N2499" i="1"/>
  <c r="H2499" i="1"/>
  <c r="E2499" i="1"/>
  <c r="S2498" i="1"/>
  <c r="Y2370" i="23" s="1"/>
  <c r="N2498" i="1"/>
  <c r="H2498" i="1"/>
  <c r="E2498" i="1"/>
  <c r="S2497" i="1"/>
  <c r="Y2369" i="23" s="1"/>
  <c r="N2497" i="1"/>
  <c r="H2497" i="1"/>
  <c r="E2497" i="1"/>
  <c r="S2496" i="1"/>
  <c r="Y2368" i="23" s="1"/>
  <c r="N2496" i="1"/>
  <c r="H2496" i="1"/>
  <c r="E2496" i="1"/>
  <c r="S2495" i="1"/>
  <c r="Y2367" i="23" s="1"/>
  <c r="N2495" i="1"/>
  <c r="H2495" i="1"/>
  <c r="E2495" i="1"/>
  <c r="S2494" i="1"/>
  <c r="N2494" i="1"/>
  <c r="H2494" i="1"/>
  <c r="E2494" i="1"/>
  <c r="S2493" i="1"/>
  <c r="Y2366" i="23" s="1"/>
  <c r="N2493" i="1"/>
  <c r="H2493" i="1"/>
  <c r="E2493" i="1"/>
  <c r="S2492" i="1"/>
  <c r="Y2365" i="23" s="1"/>
  <c r="N2492" i="1"/>
  <c r="H2492" i="1"/>
  <c r="E2492" i="1"/>
  <c r="S2491" i="1"/>
  <c r="Y2364" i="23" s="1"/>
  <c r="N2491" i="1"/>
  <c r="H2491" i="1"/>
  <c r="E2491" i="1"/>
  <c r="S2490" i="1"/>
  <c r="Y2363" i="23" s="1"/>
  <c r="N2490" i="1"/>
  <c r="H2490" i="1"/>
  <c r="E2490" i="1"/>
  <c r="S2489" i="1"/>
  <c r="Y2362" i="23" s="1"/>
  <c r="N2489" i="1"/>
  <c r="H2489" i="1"/>
  <c r="E2489" i="1"/>
  <c r="S2488" i="1"/>
  <c r="N2488" i="1"/>
  <c r="H2488" i="1"/>
  <c r="E2488" i="1"/>
  <c r="S2487" i="1"/>
  <c r="Y2361" i="23" s="1"/>
  <c r="N2487" i="1"/>
  <c r="H2487" i="1"/>
  <c r="E2487" i="1"/>
  <c r="S2486" i="1"/>
  <c r="Y2360" i="23" s="1"/>
  <c r="N2486" i="1"/>
  <c r="H2486" i="1"/>
  <c r="E2486" i="1"/>
  <c r="S2485" i="1"/>
  <c r="Y2359" i="23" s="1"/>
  <c r="N2485" i="1"/>
  <c r="H2485" i="1"/>
  <c r="E2485" i="1"/>
  <c r="S2484" i="1"/>
  <c r="Y2358" i="23" s="1"/>
  <c r="N2484" i="1"/>
  <c r="H2484" i="1"/>
  <c r="E2484" i="1"/>
  <c r="S2483" i="1"/>
  <c r="N2483" i="1"/>
  <c r="H2483" i="1"/>
  <c r="E2483" i="1"/>
  <c r="S2482" i="1"/>
  <c r="N2482" i="1"/>
  <c r="H2482" i="1"/>
  <c r="E2482" i="1"/>
  <c r="S2481" i="1"/>
  <c r="N2481" i="1"/>
  <c r="H2481" i="1"/>
  <c r="E2481" i="1"/>
  <c r="S2480" i="1"/>
  <c r="Y2357" i="23" s="1"/>
  <c r="N2480" i="1"/>
  <c r="H2480" i="1"/>
  <c r="E2480" i="1"/>
  <c r="S2479" i="1"/>
  <c r="Y2356" i="23" s="1"/>
  <c r="N2479" i="1"/>
  <c r="H2479" i="1"/>
  <c r="E2479" i="1"/>
  <c r="S2478" i="1"/>
  <c r="Y2355" i="23" s="1"/>
  <c r="N2478" i="1"/>
  <c r="H2478" i="1"/>
  <c r="E2478" i="1"/>
  <c r="S2477" i="1"/>
  <c r="Y2354" i="23" s="1"/>
  <c r="N2477" i="1"/>
  <c r="H2477" i="1"/>
  <c r="E2477" i="1"/>
  <c r="S2476" i="1"/>
  <c r="Y2353" i="23" s="1"/>
  <c r="N2476" i="1"/>
  <c r="H2476" i="1"/>
  <c r="E2476" i="1"/>
  <c r="S2475" i="1"/>
  <c r="Y2352" i="23" s="1"/>
  <c r="N2475" i="1"/>
  <c r="H2475" i="1"/>
  <c r="E2475" i="1"/>
  <c r="S2474" i="1"/>
  <c r="Y2351" i="23" s="1"/>
  <c r="N2474" i="1"/>
  <c r="H2474" i="1"/>
  <c r="E2474" i="1"/>
  <c r="S2473" i="1"/>
  <c r="Y2350" i="23" s="1"/>
  <c r="N2473" i="1"/>
  <c r="H2473" i="1"/>
  <c r="E2473" i="1"/>
  <c r="S2472" i="1"/>
  <c r="Y2349" i="23" s="1"/>
  <c r="N2472" i="1"/>
  <c r="H2472" i="1"/>
  <c r="E2472" i="1"/>
  <c r="S2471" i="1"/>
  <c r="N2471" i="1"/>
  <c r="H2471" i="1"/>
  <c r="E2471" i="1"/>
  <c r="S2470" i="1"/>
  <c r="Y2348" i="23" s="1"/>
  <c r="N2470" i="1"/>
  <c r="H2470" i="1"/>
  <c r="E2470" i="1"/>
  <c r="S2469" i="1"/>
  <c r="Y2347" i="23" s="1"/>
  <c r="N2469" i="1"/>
  <c r="H2469" i="1"/>
  <c r="E2469" i="1"/>
  <c r="S2468" i="1"/>
  <c r="Y2346" i="23" s="1"/>
  <c r="N2468" i="1"/>
  <c r="H2468" i="1"/>
  <c r="E2468" i="1"/>
  <c r="S2467" i="1"/>
  <c r="Y2345" i="23" s="1"/>
  <c r="N2467" i="1"/>
  <c r="H2467" i="1"/>
  <c r="E2467" i="1"/>
  <c r="S2466" i="1"/>
  <c r="N2466" i="1"/>
  <c r="H2466" i="1"/>
  <c r="E2466" i="1"/>
  <c r="S2465" i="1"/>
  <c r="N2465" i="1"/>
  <c r="H2465" i="1"/>
  <c r="E2465" i="1"/>
  <c r="S2464" i="1"/>
  <c r="Y2344" i="23" s="1"/>
  <c r="N2464" i="1"/>
  <c r="H2464" i="1"/>
  <c r="E2464" i="1"/>
  <c r="S2463" i="1"/>
  <c r="Y2343" i="23" s="1"/>
  <c r="N2463" i="1"/>
  <c r="H2463" i="1"/>
  <c r="E2463" i="1"/>
  <c r="S2462" i="1"/>
  <c r="Y2342" i="23" s="1"/>
  <c r="N2462" i="1"/>
  <c r="H2462" i="1"/>
  <c r="E2462" i="1"/>
  <c r="S2461" i="1"/>
  <c r="Y2341" i="23" s="1"/>
  <c r="N2461" i="1"/>
  <c r="H2461" i="1"/>
  <c r="E2461" i="1"/>
  <c r="S2460" i="1"/>
  <c r="Y2340" i="23" s="1"/>
  <c r="N2460" i="1"/>
  <c r="H2460" i="1"/>
  <c r="E2460" i="1"/>
  <c r="S2459" i="1"/>
  <c r="Y2339" i="23" s="1"/>
  <c r="N2459" i="1"/>
  <c r="H2459" i="1"/>
  <c r="E2459" i="1"/>
  <c r="S2458" i="1"/>
  <c r="N2458" i="1"/>
  <c r="H2458" i="1"/>
  <c r="E2458" i="1"/>
  <c r="S2457" i="1"/>
  <c r="N2457" i="1"/>
  <c r="H2457" i="1"/>
  <c r="E2457" i="1"/>
  <c r="S2456" i="1"/>
  <c r="N2456" i="1"/>
  <c r="H2456" i="1"/>
  <c r="E2456" i="1"/>
  <c r="S2455" i="1"/>
  <c r="Y2338" i="23" s="1"/>
  <c r="N2455" i="1"/>
  <c r="H2455" i="1"/>
  <c r="E2455" i="1"/>
  <c r="S2454" i="1"/>
  <c r="Y2337" i="23" s="1"/>
  <c r="N2454" i="1"/>
  <c r="H2454" i="1"/>
  <c r="E2454" i="1"/>
  <c r="S2453" i="1"/>
  <c r="Y2336" i="23" s="1"/>
  <c r="N2453" i="1"/>
  <c r="H2453" i="1"/>
  <c r="E2453" i="1"/>
  <c r="S2452" i="1"/>
  <c r="Y2335" i="23" s="1"/>
  <c r="N2452" i="1"/>
  <c r="H2452" i="1"/>
  <c r="E2452" i="1"/>
  <c r="S2451" i="1"/>
  <c r="Y2334" i="23" s="1"/>
  <c r="N2451" i="1"/>
  <c r="H2451" i="1"/>
  <c r="E2451" i="1"/>
  <c r="S2450" i="1"/>
  <c r="Y2333" i="23" s="1"/>
  <c r="N2450" i="1"/>
  <c r="H2450" i="1"/>
  <c r="E2450" i="1"/>
  <c r="S2449" i="1"/>
  <c r="N2449" i="1"/>
  <c r="H2449" i="1"/>
  <c r="E2449" i="1"/>
  <c r="S2448" i="1"/>
  <c r="Y2332" i="23" s="1"/>
  <c r="N2448" i="1"/>
  <c r="H2448" i="1"/>
  <c r="E2448" i="1"/>
  <c r="S2447" i="1"/>
  <c r="Y2331" i="23" s="1"/>
  <c r="N2447" i="1"/>
  <c r="H2447" i="1"/>
  <c r="E2447" i="1"/>
  <c r="S2446" i="1"/>
  <c r="Y2330" i="23" s="1"/>
  <c r="N2446" i="1"/>
  <c r="H2446" i="1"/>
  <c r="E2446" i="1"/>
  <c r="S2445" i="1"/>
  <c r="Y2329" i="23" s="1"/>
  <c r="N2445" i="1"/>
  <c r="H2445" i="1"/>
  <c r="E2445" i="1"/>
  <c r="S2444" i="1"/>
  <c r="Y2328" i="23" s="1"/>
  <c r="N2444" i="1"/>
  <c r="H2444" i="1"/>
  <c r="E2444" i="1"/>
  <c r="S2443" i="1"/>
  <c r="Y2327" i="23" s="1"/>
  <c r="N2443" i="1"/>
  <c r="H2443" i="1"/>
  <c r="E2443" i="1"/>
  <c r="S2442" i="1"/>
  <c r="Y2326" i="23" s="1"/>
  <c r="N2442" i="1"/>
  <c r="H2442" i="1"/>
  <c r="E2442" i="1"/>
  <c r="S2441" i="1"/>
  <c r="Y2325" i="23" s="1"/>
  <c r="N2441" i="1"/>
  <c r="H2441" i="1"/>
  <c r="E2441" i="1"/>
  <c r="S2440" i="1"/>
  <c r="Y2324" i="23" s="1"/>
  <c r="N2440" i="1"/>
  <c r="H2440" i="1"/>
  <c r="E2440" i="1"/>
  <c r="S2439" i="1"/>
  <c r="Y2323" i="23" s="1"/>
  <c r="N2439" i="1"/>
  <c r="H2439" i="1"/>
  <c r="E2439" i="1"/>
  <c r="S2438" i="1"/>
  <c r="N2438" i="1"/>
  <c r="H2438" i="1"/>
  <c r="E2438" i="1"/>
  <c r="S2437" i="1"/>
  <c r="Y2322" i="23" s="1"/>
  <c r="N2437" i="1"/>
  <c r="H2437" i="1"/>
  <c r="E2437" i="1"/>
  <c r="S2436" i="1"/>
  <c r="Y2321" i="23" s="1"/>
  <c r="N2436" i="1"/>
  <c r="H2436" i="1"/>
  <c r="E2436" i="1"/>
  <c r="S2435" i="1"/>
  <c r="N2435" i="1"/>
  <c r="H2435" i="1"/>
  <c r="E2435" i="1"/>
  <c r="S2434" i="1"/>
  <c r="Y2320" i="23" s="1"/>
  <c r="N2434" i="1"/>
  <c r="H2434" i="1"/>
  <c r="E2434" i="1"/>
  <c r="S2433" i="1"/>
  <c r="N2433" i="1"/>
  <c r="H2433" i="1"/>
  <c r="E2433" i="1"/>
  <c r="S2432" i="1"/>
  <c r="Y2319" i="23" s="1"/>
  <c r="N2432" i="1"/>
  <c r="H2432" i="1"/>
  <c r="E2432" i="1"/>
  <c r="S2431" i="1"/>
  <c r="Y2318" i="23" s="1"/>
  <c r="N2431" i="1"/>
  <c r="H2431" i="1"/>
  <c r="E2431" i="1"/>
  <c r="S2430" i="1"/>
  <c r="N2430" i="1"/>
  <c r="H2430" i="1"/>
  <c r="E2430" i="1"/>
  <c r="S2429" i="1"/>
  <c r="Y2317" i="23" s="1"/>
  <c r="N2429" i="1"/>
  <c r="H2429" i="1"/>
  <c r="E2429" i="1"/>
  <c r="S2428" i="1"/>
  <c r="Y2316" i="23" s="1"/>
  <c r="N2428" i="1"/>
  <c r="H2428" i="1"/>
  <c r="E2428" i="1"/>
  <c r="S2427" i="1"/>
  <c r="N2427" i="1"/>
  <c r="H2427" i="1"/>
  <c r="E2427" i="1"/>
  <c r="S2426" i="1"/>
  <c r="Y2315" i="23" s="1"/>
  <c r="N2426" i="1"/>
  <c r="H2426" i="1"/>
  <c r="E2426" i="1"/>
  <c r="S2425" i="1"/>
  <c r="Y2314" i="23" s="1"/>
  <c r="N2425" i="1"/>
  <c r="H2425" i="1"/>
  <c r="E2425" i="1"/>
  <c r="S2424" i="1"/>
  <c r="Y2313" i="23" s="1"/>
  <c r="N2424" i="1"/>
  <c r="H2424" i="1"/>
  <c r="E2424" i="1"/>
  <c r="S2423" i="1"/>
  <c r="N2423" i="1"/>
  <c r="H2423" i="1"/>
  <c r="E2423" i="1"/>
  <c r="S2422" i="1"/>
  <c r="Y2312" i="23" s="1"/>
  <c r="N2422" i="1"/>
  <c r="H2422" i="1"/>
  <c r="E2422" i="1"/>
  <c r="S2421" i="1"/>
  <c r="Y2311" i="23" s="1"/>
  <c r="N2421" i="1"/>
  <c r="H2421" i="1"/>
  <c r="E2421" i="1"/>
  <c r="S2420" i="1"/>
  <c r="N2420" i="1"/>
  <c r="H2420" i="1"/>
  <c r="E2420" i="1"/>
  <c r="S2419" i="1"/>
  <c r="Y2310" i="23" s="1"/>
  <c r="N2419" i="1"/>
  <c r="H2419" i="1"/>
  <c r="E2419" i="1"/>
  <c r="S2418" i="1"/>
  <c r="Y2309" i="23" s="1"/>
  <c r="N2418" i="1"/>
  <c r="H2418" i="1"/>
  <c r="E2418" i="1"/>
  <c r="S2417" i="1"/>
  <c r="N2417" i="1"/>
  <c r="H2417" i="1"/>
  <c r="E2417" i="1"/>
  <c r="S2416" i="1"/>
  <c r="Y2308" i="23" s="1"/>
  <c r="N2416" i="1"/>
  <c r="H2416" i="1"/>
  <c r="E2416" i="1"/>
  <c r="S2415" i="1"/>
  <c r="Y2307" i="23" s="1"/>
  <c r="N2415" i="1"/>
  <c r="H2415" i="1"/>
  <c r="E2415" i="1"/>
  <c r="S2414" i="1"/>
  <c r="Y2306" i="23" s="1"/>
  <c r="N2414" i="1"/>
  <c r="H2414" i="1"/>
  <c r="E2414" i="1"/>
  <c r="S2413" i="1"/>
  <c r="Y2305" i="23" s="1"/>
  <c r="N2413" i="1"/>
  <c r="H2413" i="1"/>
  <c r="E2413" i="1"/>
  <c r="S2412" i="1"/>
  <c r="Y2304" i="23" s="1"/>
  <c r="N2412" i="1"/>
  <c r="H2412" i="1"/>
  <c r="E2412" i="1"/>
  <c r="S2411" i="1"/>
  <c r="Y2303" i="23" s="1"/>
  <c r="N2411" i="1"/>
  <c r="H2411" i="1"/>
  <c r="E2411" i="1"/>
  <c r="S2410" i="1"/>
  <c r="N2410" i="1"/>
  <c r="H2410" i="1"/>
  <c r="E2410" i="1"/>
  <c r="S2409" i="1"/>
  <c r="N2409" i="1"/>
  <c r="H2409" i="1"/>
  <c r="E2409" i="1"/>
  <c r="S2408" i="1"/>
  <c r="N2408" i="1"/>
  <c r="H2408" i="1"/>
  <c r="E2408" i="1"/>
  <c r="S2407" i="1"/>
  <c r="Y2302" i="23" s="1"/>
  <c r="N2407" i="1"/>
  <c r="H2407" i="1"/>
  <c r="E2407" i="1"/>
  <c r="S2406" i="1"/>
  <c r="Y2301" i="23" s="1"/>
  <c r="N2406" i="1"/>
  <c r="H2406" i="1"/>
  <c r="E2406" i="1"/>
  <c r="S2405" i="1"/>
  <c r="Y2300" i="23" s="1"/>
  <c r="N2405" i="1"/>
  <c r="H2405" i="1"/>
  <c r="E2405" i="1"/>
  <c r="S2404" i="1"/>
  <c r="N2404" i="1"/>
  <c r="H2404" i="1"/>
  <c r="E2404" i="1"/>
  <c r="S2403" i="1"/>
  <c r="Y2299" i="23" s="1"/>
  <c r="N2403" i="1"/>
  <c r="H2403" i="1"/>
  <c r="E2403" i="1"/>
  <c r="S2402" i="1"/>
  <c r="Y2298" i="23" s="1"/>
  <c r="N2402" i="1"/>
  <c r="H2402" i="1"/>
  <c r="E2402" i="1"/>
  <c r="S2401" i="1"/>
  <c r="Y2297" i="23" s="1"/>
  <c r="N2401" i="1"/>
  <c r="H2401" i="1"/>
  <c r="E2401" i="1"/>
  <c r="S2400" i="1"/>
  <c r="Y2296" i="23" s="1"/>
  <c r="N2400" i="1"/>
  <c r="H2400" i="1"/>
  <c r="E2400" i="1"/>
  <c r="S2399" i="1"/>
  <c r="N2399" i="1"/>
  <c r="H2399" i="1"/>
  <c r="E2399" i="1"/>
  <c r="S2398" i="1"/>
  <c r="N2398" i="1"/>
  <c r="H2398" i="1"/>
  <c r="E2398" i="1"/>
  <c r="S2397" i="1"/>
  <c r="Y2295" i="23" s="1"/>
  <c r="N2397" i="1"/>
  <c r="H2397" i="1"/>
  <c r="E2397" i="1"/>
  <c r="S2396" i="1"/>
  <c r="N2396" i="1"/>
  <c r="H2396" i="1"/>
  <c r="E2396" i="1"/>
  <c r="S2395" i="1"/>
  <c r="N2395" i="1"/>
  <c r="H2395" i="1"/>
  <c r="E2395" i="1"/>
  <c r="S2394" i="1"/>
  <c r="Y2294" i="23" s="1"/>
  <c r="N2394" i="1"/>
  <c r="H2394" i="1"/>
  <c r="E2394" i="1"/>
  <c r="S2393" i="1"/>
  <c r="Y2293" i="23" s="1"/>
  <c r="N2393" i="1"/>
  <c r="H2393" i="1"/>
  <c r="E2393" i="1"/>
  <c r="S2392" i="1"/>
  <c r="Y2292" i="23" s="1"/>
  <c r="N2392" i="1"/>
  <c r="H2392" i="1"/>
  <c r="E2392" i="1"/>
  <c r="S2391" i="1"/>
  <c r="Y2291" i="23" s="1"/>
  <c r="N2391" i="1"/>
  <c r="H2391" i="1"/>
  <c r="E2391" i="1"/>
  <c r="S2390" i="1"/>
  <c r="Y2290" i="23" s="1"/>
  <c r="N2390" i="1"/>
  <c r="H2390" i="1"/>
  <c r="E2390" i="1"/>
  <c r="S2389" i="1"/>
  <c r="N2389" i="1"/>
  <c r="H2389" i="1"/>
  <c r="E2389" i="1"/>
  <c r="S2388" i="1"/>
  <c r="Y2289" i="23" s="1"/>
  <c r="N2388" i="1"/>
  <c r="H2388" i="1"/>
  <c r="E2388" i="1"/>
  <c r="S2387" i="1"/>
  <c r="Y2288" i="23" s="1"/>
  <c r="N2387" i="1"/>
  <c r="H2387" i="1"/>
  <c r="E2387" i="1"/>
  <c r="S2386" i="1"/>
  <c r="N2386" i="1"/>
  <c r="H2386" i="1"/>
  <c r="E2386" i="1"/>
  <c r="S2385" i="1"/>
  <c r="Y2287" i="23" s="1"/>
  <c r="N2385" i="1"/>
  <c r="H2385" i="1"/>
  <c r="E2385" i="1"/>
  <c r="S2384" i="1"/>
  <c r="Y2286" i="23" s="1"/>
  <c r="N2384" i="1"/>
  <c r="H2384" i="1"/>
  <c r="E2384" i="1"/>
  <c r="S2383" i="1"/>
  <c r="Y2285" i="23" s="1"/>
  <c r="N2383" i="1"/>
  <c r="H2383" i="1"/>
  <c r="E2383" i="1"/>
  <c r="S2382" i="1"/>
  <c r="Y2284" i="23" s="1"/>
  <c r="N2382" i="1"/>
  <c r="H2382" i="1"/>
  <c r="E2382" i="1"/>
  <c r="S2381" i="1"/>
  <c r="Y2283" i="23" s="1"/>
  <c r="N2381" i="1"/>
  <c r="H2381" i="1"/>
  <c r="E2381" i="1"/>
  <c r="S2380" i="1"/>
  <c r="N2380" i="1"/>
  <c r="H2380" i="1"/>
  <c r="E2380" i="1"/>
  <c r="S2379" i="1"/>
  <c r="N2379" i="1"/>
  <c r="H2379" i="1"/>
  <c r="E2379" i="1"/>
  <c r="S2378" i="1"/>
  <c r="Y2282" i="23" s="1"/>
  <c r="N2378" i="1"/>
  <c r="H2378" i="1"/>
  <c r="E2378" i="1"/>
  <c r="S2377" i="1"/>
  <c r="Y2281" i="23" s="1"/>
  <c r="N2377" i="1"/>
  <c r="H2377" i="1"/>
  <c r="E2377" i="1"/>
  <c r="S2376" i="1"/>
  <c r="Y2280" i="23" s="1"/>
  <c r="N2376" i="1"/>
  <c r="H2376" i="1"/>
  <c r="E2376" i="1"/>
  <c r="S2375" i="1"/>
  <c r="N2375" i="1"/>
  <c r="H2375" i="1"/>
  <c r="E2375" i="1"/>
  <c r="S2374" i="1"/>
  <c r="N2374" i="1"/>
  <c r="H2374" i="1"/>
  <c r="E2374" i="1"/>
  <c r="S2373" i="1"/>
  <c r="Y2279" i="23" s="1"/>
  <c r="N2373" i="1"/>
  <c r="H2373" i="1"/>
  <c r="E2373" i="1"/>
  <c r="S2372" i="1"/>
  <c r="N2372" i="1"/>
  <c r="H2372" i="1"/>
  <c r="E2372" i="1"/>
  <c r="S2371" i="1"/>
  <c r="Y2278" i="23" s="1"/>
  <c r="N2371" i="1"/>
  <c r="H2371" i="1"/>
  <c r="E2371" i="1"/>
  <c r="S2370" i="1"/>
  <c r="Y2277" i="23" s="1"/>
  <c r="N2370" i="1"/>
  <c r="H2370" i="1"/>
  <c r="E2370" i="1"/>
  <c r="S2369" i="1"/>
  <c r="Y2276" i="23" s="1"/>
  <c r="N2369" i="1"/>
  <c r="H2369" i="1"/>
  <c r="E2369" i="1"/>
  <c r="S2368" i="1"/>
  <c r="Y2275" i="23" s="1"/>
  <c r="N2368" i="1"/>
  <c r="H2368" i="1"/>
  <c r="E2368" i="1"/>
  <c r="S2367" i="1"/>
  <c r="Y2274" i="23" s="1"/>
  <c r="N2367" i="1"/>
  <c r="H2367" i="1"/>
  <c r="E2367" i="1"/>
  <c r="S2366" i="1"/>
  <c r="Y2273" i="23" s="1"/>
  <c r="N2366" i="1"/>
  <c r="H2366" i="1"/>
  <c r="E2366" i="1"/>
  <c r="S2365" i="1"/>
  <c r="Y2272" i="23" s="1"/>
  <c r="N2365" i="1"/>
  <c r="H2365" i="1"/>
  <c r="E2365" i="1"/>
  <c r="S2364" i="1"/>
  <c r="Y2271" i="23" s="1"/>
  <c r="N2364" i="1"/>
  <c r="H2364" i="1"/>
  <c r="E2364" i="1"/>
  <c r="S2363" i="1"/>
  <c r="Y2270" i="23" s="1"/>
  <c r="N2363" i="1"/>
  <c r="H2363" i="1"/>
  <c r="E2363" i="1"/>
  <c r="S2362" i="1"/>
  <c r="Y2269" i="23" s="1"/>
  <c r="N2362" i="1"/>
  <c r="H2362" i="1"/>
  <c r="E2362" i="1"/>
  <c r="S2361" i="1"/>
  <c r="Y2268" i="23" s="1"/>
  <c r="N2361" i="1"/>
  <c r="H2361" i="1"/>
  <c r="E2361" i="1"/>
  <c r="S2360" i="1"/>
  <c r="Y2267" i="23" s="1"/>
  <c r="N2360" i="1"/>
  <c r="H2360" i="1"/>
  <c r="E2360" i="1"/>
  <c r="S2359" i="1"/>
  <c r="N2359" i="1"/>
  <c r="H2359" i="1"/>
  <c r="E2359" i="1"/>
  <c r="S2358" i="1"/>
  <c r="Y2266" i="23" s="1"/>
  <c r="N2358" i="1"/>
  <c r="H2358" i="1"/>
  <c r="E2358" i="1"/>
  <c r="S2357" i="1"/>
  <c r="Y2265" i="23" s="1"/>
  <c r="N2357" i="1"/>
  <c r="H2357" i="1"/>
  <c r="E2357" i="1"/>
  <c r="S2356" i="1"/>
  <c r="N2356" i="1"/>
  <c r="H2356" i="1"/>
  <c r="E2356" i="1"/>
  <c r="S2355" i="1"/>
  <c r="N2355" i="1"/>
  <c r="H2355" i="1"/>
  <c r="E2355" i="1"/>
  <c r="S2354" i="1"/>
  <c r="Y2264" i="23" s="1"/>
  <c r="N2354" i="1"/>
  <c r="H2354" i="1"/>
  <c r="E2354" i="1"/>
  <c r="S2353" i="1"/>
  <c r="Y2263" i="23" s="1"/>
  <c r="N2353" i="1"/>
  <c r="H2353" i="1"/>
  <c r="E2353" i="1"/>
  <c r="S2352" i="1"/>
  <c r="Y2262" i="23" s="1"/>
  <c r="N2352" i="1"/>
  <c r="H2352" i="1"/>
  <c r="E2352" i="1"/>
  <c r="S2351" i="1"/>
  <c r="N2351" i="1"/>
  <c r="H2351" i="1"/>
  <c r="E2351" i="1"/>
  <c r="S2350" i="1"/>
  <c r="N2350" i="1"/>
  <c r="H2350" i="1"/>
  <c r="E2350" i="1"/>
  <c r="S2349" i="1"/>
  <c r="Y2261" i="23" s="1"/>
  <c r="N2349" i="1"/>
  <c r="H2349" i="1"/>
  <c r="E2349" i="1"/>
  <c r="S2348" i="1"/>
  <c r="Y2260" i="23" s="1"/>
  <c r="N2348" i="1"/>
  <c r="H2348" i="1"/>
  <c r="E2348" i="1"/>
  <c r="S2347" i="1"/>
  <c r="Y2259" i="23" s="1"/>
  <c r="N2347" i="1"/>
  <c r="H2347" i="1"/>
  <c r="E2347" i="1"/>
  <c r="S2346" i="1"/>
  <c r="Y2258" i="23" s="1"/>
  <c r="N2346" i="1"/>
  <c r="H2346" i="1"/>
  <c r="E2346" i="1"/>
  <c r="S2345" i="1"/>
  <c r="Y2257" i="23" s="1"/>
  <c r="N2345" i="1"/>
  <c r="H2345" i="1"/>
  <c r="E2345" i="1"/>
  <c r="S2344" i="1"/>
  <c r="Y2256" i="23" s="1"/>
  <c r="N2344" i="1"/>
  <c r="H2344" i="1"/>
  <c r="E2344" i="1"/>
  <c r="S2343" i="1"/>
  <c r="N2343" i="1"/>
  <c r="H2343" i="1"/>
  <c r="E2343" i="1"/>
  <c r="S2342" i="1"/>
  <c r="Y2255" i="23" s="1"/>
  <c r="N2342" i="1"/>
  <c r="H2342" i="1"/>
  <c r="E2342" i="1"/>
  <c r="S2341" i="1"/>
  <c r="Y2254" i="23" s="1"/>
  <c r="N2341" i="1"/>
  <c r="H2341" i="1"/>
  <c r="E2341" i="1"/>
  <c r="S2340" i="1"/>
  <c r="N2340" i="1"/>
  <c r="H2340" i="1"/>
  <c r="E2340" i="1"/>
  <c r="S2339" i="1"/>
  <c r="N2339" i="1"/>
  <c r="H2339" i="1"/>
  <c r="E2339" i="1"/>
  <c r="S2338" i="1"/>
  <c r="Y2253" i="23" s="1"/>
  <c r="N2338" i="1"/>
  <c r="H2338" i="1"/>
  <c r="E2338" i="1"/>
  <c r="S2337" i="1"/>
  <c r="N2337" i="1"/>
  <c r="H2337" i="1"/>
  <c r="E2337" i="1"/>
  <c r="S2336" i="1"/>
  <c r="Y2252" i="23" s="1"/>
  <c r="N2336" i="1"/>
  <c r="H2336" i="1"/>
  <c r="E2336" i="1"/>
  <c r="S2335" i="1"/>
  <c r="Y2251" i="23" s="1"/>
  <c r="N2335" i="1"/>
  <c r="H2335" i="1"/>
  <c r="E2335" i="1"/>
  <c r="S2334" i="1"/>
  <c r="N2334" i="1"/>
  <c r="H2334" i="1"/>
  <c r="E2334" i="1"/>
  <c r="S2333" i="1"/>
  <c r="Y2250" i="23" s="1"/>
  <c r="N2333" i="1"/>
  <c r="H2333" i="1"/>
  <c r="E2333" i="1"/>
  <c r="S2332" i="1"/>
  <c r="Y2249" i="23" s="1"/>
  <c r="N2332" i="1"/>
  <c r="H2332" i="1"/>
  <c r="E2332" i="1"/>
  <c r="S2331" i="1"/>
  <c r="Y2248" i="23" s="1"/>
  <c r="N2331" i="1"/>
  <c r="H2331" i="1"/>
  <c r="E2331" i="1"/>
  <c r="S2330" i="1"/>
  <c r="Y2247" i="23" s="1"/>
  <c r="N2330" i="1"/>
  <c r="H2330" i="1"/>
  <c r="E2330" i="1"/>
  <c r="S2329" i="1"/>
  <c r="N2329" i="1"/>
  <c r="H2329" i="1"/>
  <c r="E2329" i="1"/>
  <c r="S2328" i="1"/>
  <c r="N2328" i="1"/>
  <c r="H2328" i="1"/>
  <c r="E2328" i="1"/>
  <c r="S2327" i="1"/>
  <c r="N2327" i="1"/>
  <c r="H2327" i="1"/>
  <c r="E2327" i="1"/>
  <c r="S2326" i="1"/>
  <c r="Y2246" i="23" s="1"/>
  <c r="N2326" i="1"/>
  <c r="H2326" i="1"/>
  <c r="E2326" i="1"/>
  <c r="S2325" i="1"/>
  <c r="N2325" i="1"/>
  <c r="H2325" i="1"/>
  <c r="E2325" i="1"/>
  <c r="S2324" i="1"/>
  <c r="Y2245" i="23" s="1"/>
  <c r="N2324" i="1"/>
  <c r="H2324" i="1"/>
  <c r="E2324" i="1"/>
  <c r="S2323" i="1"/>
  <c r="Y2244" i="23" s="1"/>
  <c r="N2323" i="1"/>
  <c r="H2323" i="1"/>
  <c r="E2323" i="1"/>
  <c r="S2322" i="1"/>
  <c r="N2322" i="1"/>
  <c r="H2322" i="1"/>
  <c r="E2322" i="1"/>
  <c r="S2321" i="1"/>
  <c r="Y2243" i="23" s="1"/>
  <c r="N2321" i="1"/>
  <c r="H2321" i="1"/>
  <c r="E2321" i="1"/>
  <c r="S2320" i="1"/>
  <c r="N2320" i="1"/>
  <c r="H2320" i="1"/>
  <c r="E2320" i="1"/>
  <c r="S2319" i="1"/>
  <c r="Y2242" i="23" s="1"/>
  <c r="N2319" i="1"/>
  <c r="H2319" i="1"/>
  <c r="E2319" i="1"/>
  <c r="S2318" i="1"/>
  <c r="N2318" i="1"/>
  <c r="H2318" i="1"/>
  <c r="E2318" i="1"/>
  <c r="S2317" i="1"/>
  <c r="Y2241" i="23" s="1"/>
  <c r="N2317" i="1"/>
  <c r="H2317" i="1"/>
  <c r="E2317" i="1"/>
  <c r="S2316" i="1"/>
  <c r="N2316" i="1"/>
  <c r="H2316" i="1"/>
  <c r="E2316" i="1"/>
  <c r="S2315" i="1"/>
  <c r="Y2240" i="23" s="1"/>
  <c r="N2315" i="1"/>
  <c r="H2315" i="1"/>
  <c r="E2315" i="1"/>
  <c r="S2314" i="1"/>
  <c r="Y2239" i="23" s="1"/>
  <c r="N2314" i="1"/>
  <c r="H2314" i="1"/>
  <c r="E2314" i="1"/>
  <c r="S2313" i="1"/>
  <c r="Y2238" i="23" s="1"/>
  <c r="N2313" i="1"/>
  <c r="H2313" i="1"/>
  <c r="E2313" i="1"/>
  <c r="S2312" i="1"/>
  <c r="Y2237" i="23" s="1"/>
  <c r="N2312" i="1"/>
  <c r="H2312" i="1"/>
  <c r="E2312" i="1"/>
  <c r="S2311" i="1"/>
  <c r="Y2236" i="23" s="1"/>
  <c r="N2311" i="1"/>
  <c r="H2311" i="1"/>
  <c r="E2311" i="1"/>
  <c r="S2310" i="1"/>
  <c r="Y2235" i="23" s="1"/>
  <c r="N2310" i="1"/>
  <c r="H2310" i="1"/>
  <c r="E2310" i="1"/>
  <c r="S2309" i="1"/>
  <c r="Y2234" i="23" s="1"/>
  <c r="N2309" i="1"/>
  <c r="H2309" i="1"/>
  <c r="E2309" i="1"/>
  <c r="S2308" i="1"/>
  <c r="Y2233" i="23" s="1"/>
  <c r="N2308" i="1"/>
  <c r="H2308" i="1"/>
  <c r="E2308" i="1"/>
  <c r="S2307" i="1"/>
  <c r="N2307" i="1"/>
  <c r="H2307" i="1"/>
  <c r="E2307" i="1"/>
  <c r="S2306" i="1"/>
  <c r="Y2232" i="23" s="1"/>
  <c r="N2306" i="1"/>
  <c r="H2306" i="1"/>
  <c r="E2306" i="1"/>
  <c r="S2305" i="1"/>
  <c r="Y2231" i="23" s="1"/>
  <c r="N2305" i="1"/>
  <c r="H2305" i="1"/>
  <c r="E2305" i="1"/>
  <c r="S2304" i="1"/>
  <c r="Y2230" i="23" s="1"/>
  <c r="N2304" i="1"/>
  <c r="H2304" i="1"/>
  <c r="E2304" i="1"/>
  <c r="S2303" i="1"/>
  <c r="Y2229" i="23" s="1"/>
  <c r="N2303" i="1"/>
  <c r="H2303" i="1"/>
  <c r="E2303" i="1"/>
  <c r="S2302" i="1"/>
  <c r="Y2228" i="23" s="1"/>
  <c r="N2302" i="1"/>
  <c r="H2302" i="1"/>
  <c r="E2302" i="1"/>
  <c r="S2301" i="1"/>
  <c r="Y2227" i="23" s="1"/>
  <c r="N2301" i="1"/>
  <c r="H2301" i="1"/>
  <c r="E2301" i="1"/>
  <c r="S2300" i="1"/>
  <c r="N2300" i="1"/>
  <c r="H2300" i="1"/>
  <c r="E2300" i="1"/>
  <c r="S2299" i="1"/>
  <c r="Y2226" i="23" s="1"/>
  <c r="N2299" i="1"/>
  <c r="H2299" i="1"/>
  <c r="E2299" i="1"/>
  <c r="S2298" i="1"/>
  <c r="Y2225" i="23" s="1"/>
  <c r="N2298" i="1"/>
  <c r="H2298" i="1"/>
  <c r="E2298" i="1"/>
  <c r="S2297" i="1"/>
  <c r="Y2224" i="23" s="1"/>
  <c r="N2297" i="1"/>
  <c r="H2297" i="1"/>
  <c r="E2297" i="1"/>
  <c r="S2296" i="1"/>
  <c r="Y2223" i="23" s="1"/>
  <c r="N2296" i="1"/>
  <c r="H2296" i="1"/>
  <c r="E2296" i="1"/>
  <c r="S2295" i="1"/>
  <c r="Y2222" i="23" s="1"/>
  <c r="N2295" i="1"/>
  <c r="H2295" i="1"/>
  <c r="E2295" i="1"/>
  <c r="S2294" i="1"/>
  <c r="Y2221" i="23" s="1"/>
  <c r="N2294" i="1"/>
  <c r="H2294" i="1"/>
  <c r="E2294" i="1"/>
  <c r="S2293" i="1"/>
  <c r="Y2220" i="23" s="1"/>
  <c r="N2293" i="1"/>
  <c r="H2293" i="1"/>
  <c r="E2293" i="1"/>
  <c r="S2292" i="1"/>
  <c r="N2292" i="1"/>
  <c r="H2292" i="1"/>
  <c r="E2292" i="1"/>
  <c r="S2291" i="1"/>
  <c r="Y2219" i="23" s="1"/>
  <c r="N2291" i="1"/>
  <c r="H2291" i="1"/>
  <c r="E2291" i="1"/>
  <c r="S2290" i="1"/>
  <c r="N2290" i="1"/>
  <c r="H2290" i="1"/>
  <c r="E2290" i="1"/>
  <c r="S2289" i="1"/>
  <c r="N2289" i="1"/>
  <c r="H2289" i="1"/>
  <c r="E2289" i="1"/>
  <c r="S2288" i="1"/>
  <c r="Y2218" i="23" s="1"/>
  <c r="N2288" i="1"/>
  <c r="H2288" i="1"/>
  <c r="E2288" i="1"/>
  <c r="S2287" i="1"/>
  <c r="Y2217" i="23" s="1"/>
  <c r="N2287" i="1"/>
  <c r="H2287" i="1"/>
  <c r="E2287" i="1"/>
  <c r="S2286" i="1"/>
  <c r="Y2216" i="23" s="1"/>
  <c r="N2286" i="1"/>
  <c r="H2286" i="1"/>
  <c r="E2286" i="1"/>
  <c r="S2285" i="1"/>
  <c r="Y2215" i="23" s="1"/>
  <c r="N2285" i="1"/>
  <c r="H2285" i="1"/>
  <c r="E2285" i="1"/>
  <c r="S2284" i="1"/>
  <c r="Y2214" i="23" s="1"/>
  <c r="N2284" i="1"/>
  <c r="H2284" i="1"/>
  <c r="E2284" i="1"/>
  <c r="S2283" i="1"/>
  <c r="Y2213" i="23" s="1"/>
  <c r="N2283" i="1"/>
  <c r="H2283" i="1"/>
  <c r="E2283" i="1"/>
  <c r="S2282" i="1"/>
  <c r="N2282" i="1"/>
  <c r="H2282" i="1"/>
  <c r="E2282" i="1"/>
  <c r="S2281" i="1"/>
  <c r="Y2212" i="23" s="1"/>
  <c r="N2281" i="1"/>
  <c r="H2281" i="1"/>
  <c r="E2281" i="1"/>
  <c r="S2280" i="1"/>
  <c r="Y2211" i="23" s="1"/>
  <c r="N2280" i="1"/>
  <c r="H2280" i="1"/>
  <c r="E2280" i="1"/>
  <c r="S2279" i="1"/>
  <c r="Y2210" i="23" s="1"/>
  <c r="N2279" i="1"/>
  <c r="H2279" i="1"/>
  <c r="E2279" i="1"/>
  <c r="S2278" i="1"/>
  <c r="N2278" i="1"/>
  <c r="H2278" i="1"/>
  <c r="E2278" i="1"/>
  <c r="S2277" i="1"/>
  <c r="N2277" i="1"/>
  <c r="H2277" i="1"/>
  <c r="E2277" i="1"/>
  <c r="S2276" i="1"/>
  <c r="N2276" i="1"/>
  <c r="H2276" i="1"/>
  <c r="E2276" i="1"/>
  <c r="S2275" i="1"/>
  <c r="Y2209" i="23" s="1"/>
  <c r="N2275" i="1"/>
  <c r="H2275" i="1"/>
  <c r="E2275" i="1"/>
  <c r="S2274" i="1"/>
  <c r="N2274" i="1"/>
  <c r="BW36" i="13" s="1"/>
  <c r="H2274" i="1"/>
  <c r="E2274" i="1"/>
  <c r="S2273" i="1"/>
  <c r="Y2208" i="23" s="1"/>
  <c r="N2273" i="1"/>
  <c r="H2273" i="1"/>
  <c r="E2273" i="1"/>
  <c r="S2272" i="1"/>
  <c r="Y2207" i="23" s="1"/>
  <c r="N2272" i="1"/>
  <c r="H2272" i="1"/>
  <c r="E2272" i="1"/>
  <c r="S2271" i="1"/>
  <c r="Y2206" i="23" s="1"/>
  <c r="N2271" i="1"/>
  <c r="H2271" i="1"/>
  <c r="E2271" i="1"/>
  <c r="S2270" i="1"/>
  <c r="Y2205" i="23" s="1"/>
  <c r="N2270" i="1"/>
  <c r="H2270" i="1"/>
  <c r="E2270" i="1"/>
  <c r="S2269" i="1"/>
  <c r="Y2204" i="23" s="1"/>
  <c r="N2269" i="1"/>
  <c r="H2269" i="1"/>
  <c r="E2269" i="1"/>
  <c r="S2268" i="1"/>
  <c r="Y2203" i="23" s="1"/>
  <c r="N2268" i="1"/>
  <c r="H2268" i="1"/>
  <c r="E2268" i="1"/>
  <c r="S2267" i="1"/>
  <c r="Y2202" i="23" s="1"/>
  <c r="N2267" i="1"/>
  <c r="H2267" i="1"/>
  <c r="E2267" i="1"/>
  <c r="S2266" i="1"/>
  <c r="N2266" i="1"/>
  <c r="H2266" i="1"/>
  <c r="E2266" i="1"/>
  <c r="S2265" i="1"/>
  <c r="Y2201" i="23" s="1"/>
  <c r="N2265" i="1"/>
  <c r="H2265" i="1"/>
  <c r="E2265" i="1"/>
  <c r="S2264" i="1"/>
  <c r="N2264" i="1"/>
  <c r="H2264" i="1"/>
  <c r="E2264" i="1"/>
  <c r="S2263" i="1"/>
  <c r="Y2200" i="23" s="1"/>
  <c r="N2263" i="1"/>
  <c r="H2263" i="1"/>
  <c r="E2263" i="1"/>
  <c r="S2262" i="1"/>
  <c r="N2262" i="1"/>
  <c r="H2262" i="1"/>
  <c r="E2262" i="1"/>
  <c r="S2261" i="1"/>
  <c r="Y2199" i="23" s="1"/>
  <c r="N2261" i="1"/>
  <c r="H2261" i="1"/>
  <c r="E2261" i="1"/>
  <c r="S2260" i="1"/>
  <c r="N2260" i="1"/>
  <c r="H2260" i="1"/>
  <c r="E2260" i="1"/>
  <c r="S2259" i="1"/>
  <c r="Y2198" i="23" s="1"/>
  <c r="N2259" i="1"/>
  <c r="H2259" i="1"/>
  <c r="E2259" i="1"/>
  <c r="S2258" i="1"/>
  <c r="Y2197" i="23" s="1"/>
  <c r="N2258" i="1"/>
  <c r="H2258" i="1"/>
  <c r="E2258" i="1"/>
  <c r="S2257" i="1"/>
  <c r="Y2196" i="23" s="1"/>
  <c r="N2257" i="1"/>
  <c r="H2257" i="1"/>
  <c r="E2257" i="1"/>
  <c r="S2256" i="1"/>
  <c r="Y2195" i="23" s="1"/>
  <c r="N2256" i="1"/>
  <c r="H2256" i="1"/>
  <c r="E2256" i="1"/>
  <c r="S2255" i="1"/>
  <c r="Y2194" i="23" s="1"/>
  <c r="N2255" i="1"/>
  <c r="H2255" i="1"/>
  <c r="E2255" i="1"/>
  <c r="S2254" i="1"/>
  <c r="Y2193" i="23" s="1"/>
  <c r="N2254" i="1"/>
  <c r="H2254" i="1"/>
  <c r="E2254" i="1"/>
  <c r="S2253" i="1"/>
  <c r="N2253" i="1"/>
  <c r="H2253" i="1"/>
  <c r="E2253" i="1"/>
  <c r="S2252" i="1"/>
  <c r="Y2192" i="23" s="1"/>
  <c r="N2252" i="1"/>
  <c r="H2252" i="1"/>
  <c r="E2252" i="1"/>
  <c r="S2251" i="1"/>
  <c r="N2251" i="1"/>
  <c r="H2251" i="1"/>
  <c r="E2251" i="1"/>
  <c r="S2250" i="1"/>
  <c r="Y2191" i="23" s="1"/>
  <c r="N2250" i="1"/>
  <c r="H2250" i="1"/>
  <c r="E2250" i="1"/>
  <c r="S2249" i="1"/>
  <c r="Y2190" i="23" s="1"/>
  <c r="N2249" i="1"/>
  <c r="H2249" i="1"/>
  <c r="E2249" i="1"/>
  <c r="S2248" i="1"/>
  <c r="Y2189" i="23" s="1"/>
  <c r="N2248" i="1"/>
  <c r="H2248" i="1"/>
  <c r="E2248" i="1"/>
  <c r="S2247" i="1"/>
  <c r="N2247" i="1"/>
  <c r="H2247" i="1"/>
  <c r="E2247" i="1"/>
  <c r="S2246" i="1"/>
  <c r="N2246" i="1"/>
  <c r="H2246" i="1"/>
  <c r="E2246" i="1"/>
  <c r="S2245" i="1"/>
  <c r="Y2188" i="23" s="1"/>
  <c r="N2245" i="1"/>
  <c r="H2245" i="1"/>
  <c r="E2245" i="1"/>
  <c r="S2244" i="1"/>
  <c r="Y2187" i="23" s="1"/>
  <c r="N2244" i="1"/>
  <c r="H2244" i="1"/>
  <c r="E2244" i="1"/>
  <c r="S2243" i="1"/>
  <c r="N2243" i="1"/>
  <c r="H2243" i="1"/>
  <c r="E2243" i="1"/>
  <c r="S2242" i="1"/>
  <c r="Y2186" i="23" s="1"/>
  <c r="N2242" i="1"/>
  <c r="H2242" i="1"/>
  <c r="E2242" i="1"/>
  <c r="S2241" i="1"/>
  <c r="Y2185" i="23" s="1"/>
  <c r="N2241" i="1"/>
  <c r="H2241" i="1"/>
  <c r="E2241" i="1"/>
  <c r="S2240" i="1"/>
  <c r="Y2184" i="23" s="1"/>
  <c r="N2240" i="1"/>
  <c r="H2240" i="1"/>
  <c r="E2240" i="1"/>
  <c r="S2239" i="1"/>
  <c r="Y2183" i="23" s="1"/>
  <c r="N2239" i="1"/>
  <c r="H2239" i="1"/>
  <c r="E2239" i="1"/>
  <c r="S2238" i="1"/>
  <c r="Y2182" i="23" s="1"/>
  <c r="N2238" i="1"/>
  <c r="H2238" i="1"/>
  <c r="E2238" i="1"/>
  <c r="S2237" i="1"/>
  <c r="N2237" i="1"/>
  <c r="H2237" i="1"/>
  <c r="E2237" i="1"/>
  <c r="S2236" i="1"/>
  <c r="Y2181" i="23" s="1"/>
  <c r="N2236" i="1"/>
  <c r="H2236" i="1"/>
  <c r="E2236" i="1"/>
  <c r="S2235" i="1"/>
  <c r="Y2180" i="23" s="1"/>
  <c r="N2235" i="1"/>
  <c r="H2235" i="1"/>
  <c r="E2235" i="1"/>
  <c r="S2234" i="1"/>
  <c r="N2234" i="1"/>
  <c r="H2234" i="1"/>
  <c r="E2234" i="1"/>
  <c r="S2233" i="1"/>
  <c r="Y2179" i="23" s="1"/>
  <c r="N2233" i="1"/>
  <c r="H2233" i="1"/>
  <c r="E2233" i="1"/>
  <c r="S2232" i="1"/>
  <c r="Y2178" i="23" s="1"/>
  <c r="N2232" i="1"/>
  <c r="H2232" i="1"/>
  <c r="E2232" i="1"/>
  <c r="S2231" i="1"/>
  <c r="N2231" i="1"/>
  <c r="H2231" i="1"/>
  <c r="E2231" i="1"/>
  <c r="S2230" i="1"/>
  <c r="Y2177" i="23" s="1"/>
  <c r="N2230" i="1"/>
  <c r="H2230" i="1"/>
  <c r="E2230" i="1"/>
  <c r="S2229" i="1"/>
  <c r="Y2176" i="23" s="1"/>
  <c r="N2229" i="1"/>
  <c r="H2229" i="1"/>
  <c r="E2229" i="1"/>
  <c r="S2228" i="1"/>
  <c r="Y2175" i="23" s="1"/>
  <c r="N2228" i="1"/>
  <c r="H2228" i="1"/>
  <c r="E2228" i="1"/>
  <c r="S2227" i="1"/>
  <c r="Y2174" i="23" s="1"/>
  <c r="N2227" i="1"/>
  <c r="H2227" i="1"/>
  <c r="E2227" i="1"/>
  <c r="S2226" i="1"/>
  <c r="N2226" i="1"/>
  <c r="H2226" i="1"/>
  <c r="E2226" i="1"/>
  <c r="S2225" i="1"/>
  <c r="Y2173" i="23" s="1"/>
  <c r="N2225" i="1"/>
  <c r="H2225" i="1"/>
  <c r="E2225" i="1"/>
  <c r="S2224" i="1"/>
  <c r="N2224" i="1"/>
  <c r="H2224" i="1"/>
  <c r="E2224" i="1"/>
  <c r="S2223" i="1"/>
  <c r="Y2172" i="23" s="1"/>
  <c r="N2223" i="1"/>
  <c r="H2223" i="1"/>
  <c r="E2223" i="1"/>
  <c r="S2222" i="1"/>
  <c r="Y2171" i="23" s="1"/>
  <c r="N2222" i="1"/>
  <c r="H2222" i="1"/>
  <c r="E2222" i="1"/>
  <c r="S2221" i="1"/>
  <c r="Y2170" i="23" s="1"/>
  <c r="N2221" i="1"/>
  <c r="H2221" i="1"/>
  <c r="E2221" i="1"/>
  <c r="S2220" i="1"/>
  <c r="Y2169" i="23" s="1"/>
  <c r="N2220" i="1"/>
  <c r="H2220" i="1"/>
  <c r="E2220" i="1"/>
  <c r="S2219" i="1"/>
  <c r="Y2168" i="23" s="1"/>
  <c r="N2219" i="1"/>
  <c r="H2219" i="1"/>
  <c r="E2219" i="1"/>
  <c r="S2218" i="1"/>
  <c r="Y2167" i="23" s="1"/>
  <c r="N2218" i="1"/>
  <c r="H2218" i="1"/>
  <c r="E2218" i="1"/>
  <c r="S2217" i="1"/>
  <c r="N2217" i="1"/>
  <c r="H2217" i="1"/>
  <c r="E2217" i="1"/>
  <c r="S2216" i="1"/>
  <c r="Y2166" i="23" s="1"/>
  <c r="N2216" i="1"/>
  <c r="H2216" i="1"/>
  <c r="E2216" i="1"/>
  <c r="S2215" i="1"/>
  <c r="Y2165" i="23" s="1"/>
  <c r="N2215" i="1"/>
  <c r="H2215" i="1"/>
  <c r="E2215" i="1"/>
  <c r="S2214" i="1"/>
  <c r="Y2164" i="23" s="1"/>
  <c r="N2214" i="1"/>
  <c r="H2214" i="1"/>
  <c r="E2214" i="1"/>
  <c r="S2213" i="1"/>
  <c r="Y2163" i="23" s="1"/>
  <c r="N2213" i="1"/>
  <c r="H2213" i="1"/>
  <c r="E2213" i="1"/>
  <c r="S2212" i="1"/>
  <c r="Y2162" i="23" s="1"/>
  <c r="N2212" i="1"/>
  <c r="H2212" i="1"/>
  <c r="E2212" i="1"/>
  <c r="S2211" i="1"/>
  <c r="Y2161" i="23" s="1"/>
  <c r="N2211" i="1"/>
  <c r="H2211" i="1"/>
  <c r="E2211" i="1"/>
  <c r="S2210" i="1"/>
  <c r="Y2160" i="23" s="1"/>
  <c r="N2210" i="1"/>
  <c r="H2210" i="1"/>
  <c r="E2210" i="1"/>
  <c r="S2209" i="1"/>
  <c r="N2209" i="1"/>
  <c r="H2209" i="1"/>
  <c r="E2209" i="1"/>
  <c r="S2208" i="1"/>
  <c r="Y2159" i="23" s="1"/>
  <c r="N2208" i="1"/>
  <c r="H2208" i="1"/>
  <c r="E2208" i="1"/>
  <c r="S2207" i="1"/>
  <c r="Y2158" i="23" s="1"/>
  <c r="N2207" i="1"/>
  <c r="H2207" i="1"/>
  <c r="E2207" i="1"/>
  <c r="S2206" i="1"/>
  <c r="Y2157" i="23" s="1"/>
  <c r="N2206" i="1"/>
  <c r="H2206" i="1"/>
  <c r="E2206" i="1"/>
  <c r="S2205" i="1"/>
  <c r="Y2156" i="23" s="1"/>
  <c r="N2205" i="1"/>
  <c r="H2205" i="1"/>
  <c r="E2205" i="1"/>
  <c r="S2204" i="1"/>
  <c r="N2204" i="1"/>
  <c r="H2204" i="1"/>
  <c r="E2204" i="1"/>
  <c r="S2203" i="1"/>
  <c r="N2203" i="1"/>
  <c r="H2203" i="1"/>
  <c r="E2203" i="1"/>
  <c r="S2202" i="1"/>
  <c r="Y708" i="23" s="1"/>
  <c r="N2202" i="1"/>
  <c r="H2202" i="1"/>
  <c r="E2202" i="1"/>
  <c r="S2201" i="1"/>
  <c r="N2201" i="1"/>
  <c r="H2201" i="1"/>
  <c r="E2201" i="1"/>
  <c r="S2200" i="1"/>
  <c r="Y330" i="23" s="1"/>
  <c r="N2200" i="1"/>
  <c r="H2200" i="1"/>
  <c r="E2200" i="1"/>
  <c r="S2199" i="1"/>
  <c r="Y595" i="23" s="1"/>
  <c r="N2199" i="1"/>
  <c r="H2199" i="1"/>
  <c r="E2199" i="1"/>
  <c r="S2198" i="1"/>
  <c r="N2198" i="1"/>
  <c r="H2198" i="1"/>
  <c r="E2198" i="1"/>
  <c r="S2197" i="1"/>
  <c r="N2197" i="1"/>
  <c r="H2197" i="1"/>
  <c r="E2197" i="1"/>
  <c r="S2196" i="1"/>
  <c r="Y269" i="23" s="1"/>
  <c r="N2196" i="1"/>
  <c r="H2196" i="1"/>
  <c r="E2196" i="1"/>
  <c r="S2195" i="1"/>
  <c r="Y581" i="23" s="1"/>
  <c r="N2195" i="1"/>
  <c r="H2195" i="1"/>
  <c r="E2195" i="1"/>
  <c r="S2194" i="1"/>
  <c r="Y944" i="23" s="1"/>
  <c r="N2194" i="1"/>
  <c r="H2194" i="1"/>
  <c r="E2194" i="1"/>
  <c r="S2193" i="1"/>
  <c r="Y509" i="23" s="1"/>
  <c r="N2193" i="1"/>
  <c r="H2193" i="1"/>
  <c r="E2193" i="1"/>
  <c r="S2192" i="1"/>
  <c r="N2192" i="1"/>
  <c r="H2192" i="1"/>
  <c r="E2192" i="1"/>
  <c r="S2191" i="1"/>
  <c r="Y957" i="23" s="1"/>
  <c r="N2191" i="1"/>
  <c r="H2191" i="1"/>
  <c r="E2191" i="1"/>
  <c r="S2190" i="1"/>
  <c r="Y126" i="23" s="1"/>
  <c r="N2190" i="1"/>
  <c r="H2190" i="1"/>
  <c r="E2190" i="1"/>
  <c r="S2189" i="1"/>
  <c r="Y37" i="23" s="1"/>
  <c r="N2189" i="1"/>
  <c r="H2189" i="1"/>
  <c r="E2189" i="1"/>
  <c r="S2188" i="1"/>
  <c r="N2188" i="1"/>
  <c r="H2188" i="1"/>
  <c r="E2188" i="1"/>
  <c r="S2187" i="1"/>
  <c r="Y425" i="23" s="1"/>
  <c r="N2187" i="1"/>
  <c r="H2187" i="1"/>
  <c r="E2187" i="1"/>
  <c r="S2186" i="1"/>
  <c r="Y290" i="23" s="1"/>
  <c r="N2186" i="1"/>
  <c r="H2186" i="1"/>
  <c r="E2186" i="1"/>
  <c r="S2185" i="1"/>
  <c r="N2185" i="1"/>
  <c r="H2185" i="1"/>
  <c r="E2185" i="1"/>
  <c r="S2184" i="1"/>
  <c r="Y953" i="23" s="1"/>
  <c r="N2184" i="1"/>
  <c r="H2184" i="1"/>
  <c r="E2184" i="1"/>
  <c r="S2183" i="1"/>
  <c r="Y728" i="23" s="1"/>
  <c r="N2183" i="1"/>
  <c r="H2183" i="1"/>
  <c r="E2183" i="1"/>
  <c r="S2182" i="1"/>
  <c r="Y916" i="23" s="1"/>
  <c r="N2182" i="1"/>
  <c r="H2182" i="1"/>
  <c r="E2182" i="1"/>
  <c r="S2181" i="1"/>
  <c r="N2181" i="1"/>
  <c r="H2181" i="1"/>
  <c r="E2181" i="1"/>
  <c r="S2180" i="1"/>
  <c r="Y155" i="23" s="1"/>
  <c r="N2180" i="1"/>
  <c r="H2180" i="1"/>
  <c r="E2180" i="1"/>
  <c r="S2179" i="1"/>
  <c r="N2179" i="1"/>
  <c r="H2179" i="1"/>
  <c r="E2179" i="1"/>
  <c r="S2178" i="1"/>
  <c r="Y653" i="23" s="1"/>
  <c r="N2178" i="1"/>
  <c r="H2178" i="1"/>
  <c r="E2178" i="1"/>
  <c r="S2177" i="1"/>
  <c r="Y297" i="23" s="1"/>
  <c r="N2177" i="1"/>
  <c r="H2177" i="1"/>
  <c r="E2177" i="1"/>
  <c r="S2176" i="1"/>
  <c r="Y688" i="23" s="1"/>
  <c r="N2176" i="1"/>
  <c r="H2176" i="1"/>
  <c r="E2176" i="1"/>
  <c r="S2175" i="1"/>
  <c r="N2175" i="1"/>
  <c r="H2175" i="1"/>
  <c r="E2175" i="1"/>
  <c r="S2174" i="1"/>
  <c r="Y943" i="23" s="1"/>
  <c r="N2174" i="1"/>
  <c r="H2174" i="1"/>
  <c r="E2174" i="1"/>
  <c r="S2173" i="1"/>
  <c r="Y231" i="23" s="1"/>
  <c r="N2173" i="1"/>
  <c r="H2173" i="1"/>
  <c r="E2173" i="1"/>
  <c r="S2172" i="1"/>
  <c r="N2172" i="1"/>
  <c r="H2172" i="1"/>
  <c r="E2172" i="1"/>
  <c r="S2171" i="1"/>
  <c r="N2171" i="1"/>
  <c r="H2171" i="1"/>
  <c r="E2171" i="1"/>
  <c r="S2170" i="1"/>
  <c r="N2170" i="1"/>
  <c r="H2170" i="1"/>
  <c r="E2170" i="1"/>
  <c r="S2169" i="1"/>
  <c r="Y505" i="23" s="1"/>
  <c r="N2169" i="1"/>
  <c r="H2169" i="1"/>
  <c r="E2169" i="1"/>
  <c r="S2168" i="1"/>
  <c r="N2168" i="1"/>
  <c r="H2168" i="1"/>
  <c r="E2168" i="1"/>
  <c r="S2167" i="1"/>
  <c r="Y219" i="23" s="1"/>
  <c r="N2167" i="1"/>
  <c r="H2167" i="1"/>
  <c r="E2167" i="1"/>
  <c r="S2166" i="1"/>
  <c r="N2166" i="1"/>
  <c r="H2166" i="1"/>
  <c r="E2166" i="1"/>
  <c r="S2165" i="1"/>
  <c r="Y857" i="23" s="1"/>
  <c r="N2165" i="1"/>
  <c r="H2165" i="1"/>
  <c r="E2165" i="1"/>
  <c r="S2164" i="1"/>
  <c r="N2164" i="1"/>
  <c r="H2164" i="1"/>
  <c r="E2164" i="1"/>
  <c r="S2163" i="1"/>
  <c r="Y947" i="23" s="1"/>
  <c r="N2163" i="1"/>
  <c r="H2163" i="1"/>
  <c r="E2163" i="1"/>
  <c r="S2162" i="1"/>
  <c r="N2162" i="1"/>
  <c r="H2162" i="1"/>
  <c r="E2162" i="1"/>
  <c r="S2161" i="1"/>
  <c r="Y33" i="23" s="1"/>
  <c r="N2161" i="1"/>
  <c r="H2161" i="1"/>
  <c r="E2161" i="1"/>
  <c r="S2160" i="1"/>
  <c r="Y914" i="23" s="1"/>
  <c r="N2160" i="1"/>
  <c r="H2160" i="1"/>
  <c r="E2160" i="1"/>
  <c r="S2159" i="1"/>
  <c r="N2159" i="1"/>
  <c r="H2159" i="1"/>
  <c r="E2159" i="1"/>
  <c r="S2158" i="1"/>
  <c r="Y650" i="23" s="1"/>
  <c r="N2158" i="1"/>
  <c r="H2158" i="1"/>
  <c r="E2158" i="1"/>
  <c r="S2157" i="1"/>
  <c r="Y190" i="23" s="1"/>
  <c r="N2157" i="1"/>
  <c r="H2157" i="1"/>
  <c r="E2157" i="1"/>
  <c r="S2156" i="1"/>
  <c r="Y528" i="23" s="1"/>
  <c r="N2156" i="1"/>
  <c r="H2156" i="1"/>
  <c r="E2156" i="1"/>
  <c r="S2155" i="1"/>
  <c r="Y327" i="23" s="1"/>
  <c r="N2155" i="1"/>
  <c r="H2155" i="1"/>
  <c r="E2155" i="1"/>
  <c r="S2154" i="1"/>
  <c r="Y476" i="23" s="1"/>
  <c r="N2154" i="1"/>
  <c r="H2154" i="1"/>
  <c r="E2154" i="1"/>
  <c r="S2153" i="1"/>
  <c r="Y564" i="23" s="1"/>
  <c r="N2153" i="1"/>
  <c r="H2153" i="1"/>
  <c r="E2153" i="1"/>
  <c r="S2152" i="1"/>
  <c r="Y158" i="23" s="1"/>
  <c r="N2152" i="1"/>
  <c r="H2152" i="1"/>
  <c r="E2152" i="1"/>
  <c r="S2151" i="1"/>
  <c r="N2151" i="1"/>
  <c r="H2151" i="1"/>
  <c r="E2151" i="1"/>
  <c r="S2150" i="1"/>
  <c r="Y515" i="23" s="1"/>
  <c r="N2150" i="1"/>
  <c r="H2150" i="1"/>
  <c r="E2150" i="1"/>
  <c r="S2149" i="1"/>
  <c r="N2149" i="1"/>
  <c r="H2149" i="1"/>
  <c r="E2149" i="1"/>
  <c r="S2148" i="1"/>
  <c r="Y278" i="23" s="1"/>
  <c r="N2148" i="1"/>
  <c r="H2148" i="1"/>
  <c r="E2148" i="1"/>
  <c r="S2147" i="1"/>
  <c r="N2147" i="1"/>
  <c r="H2147" i="1"/>
  <c r="E2147" i="1"/>
  <c r="S2146" i="1"/>
  <c r="N2146" i="1"/>
  <c r="H2146" i="1"/>
  <c r="E2146" i="1"/>
  <c r="S2145" i="1"/>
  <c r="Y299" i="23" s="1"/>
  <c r="N2145" i="1"/>
  <c r="H2145" i="1"/>
  <c r="E2145" i="1"/>
  <c r="S2144" i="1"/>
  <c r="Y136" i="23" s="1"/>
  <c r="N2144" i="1"/>
  <c r="H2144" i="1"/>
  <c r="E2144" i="1"/>
  <c r="S2143" i="1"/>
  <c r="Y536" i="23" s="1"/>
  <c r="N2143" i="1"/>
  <c r="H2143" i="1"/>
  <c r="E2143" i="1"/>
  <c r="S2142" i="1"/>
  <c r="Y237" i="23" s="1"/>
  <c r="N2142" i="1"/>
  <c r="H2142" i="1"/>
  <c r="E2142" i="1"/>
  <c r="S2141" i="1"/>
  <c r="Y556" i="23" s="1"/>
  <c r="N2141" i="1"/>
  <c r="H2141" i="1"/>
  <c r="E2141" i="1"/>
  <c r="S2140" i="1"/>
  <c r="N2140" i="1"/>
  <c r="H2140" i="1"/>
  <c r="E2140" i="1"/>
  <c r="S2139" i="1"/>
  <c r="Y224" i="23" s="1"/>
  <c r="N2139" i="1"/>
  <c r="H2139" i="1"/>
  <c r="E2139" i="1"/>
  <c r="S2138" i="1"/>
  <c r="N2138" i="1"/>
  <c r="H2138" i="1"/>
  <c r="E2138" i="1"/>
  <c r="S2137" i="1"/>
  <c r="Y442" i="23" s="1"/>
  <c r="N2137" i="1"/>
  <c r="H2137" i="1"/>
  <c r="E2137" i="1"/>
  <c r="S2136" i="1"/>
  <c r="Y232" i="23" s="1"/>
  <c r="N2136" i="1"/>
  <c r="H2136" i="1"/>
  <c r="E2136" i="1"/>
  <c r="S2135" i="1"/>
  <c r="N2135" i="1"/>
  <c r="H2135" i="1"/>
  <c r="E2135" i="1"/>
  <c r="S2134" i="1"/>
  <c r="Y335" i="23" s="1"/>
  <c r="N2134" i="1"/>
  <c r="H2134" i="1"/>
  <c r="E2134" i="1"/>
  <c r="S2133" i="1"/>
  <c r="Y305" i="23" s="1"/>
  <c r="N2133" i="1"/>
  <c r="H2133" i="1"/>
  <c r="E2133" i="1"/>
  <c r="S2132" i="1"/>
  <c r="Y432" i="23" s="1"/>
  <c r="N2132" i="1"/>
  <c r="H2132" i="1"/>
  <c r="E2132" i="1"/>
  <c r="S2131" i="1"/>
  <c r="Y576" i="23" s="1"/>
  <c r="N2131" i="1"/>
  <c r="H2131" i="1"/>
  <c r="E2131" i="1"/>
  <c r="S2130" i="1"/>
  <c r="N2130" i="1"/>
  <c r="H2130" i="1"/>
  <c r="E2130" i="1"/>
  <c r="S2129" i="1"/>
  <c r="Y563" i="23" s="1"/>
  <c r="N2129" i="1"/>
  <c r="H2129" i="1"/>
  <c r="E2129" i="1"/>
  <c r="S2128" i="1"/>
  <c r="Y718" i="23" s="1"/>
  <c r="N2128" i="1"/>
  <c r="H2128" i="1"/>
  <c r="E2128" i="1"/>
  <c r="S2127" i="1"/>
  <c r="N2127" i="1"/>
  <c r="H2127" i="1"/>
  <c r="E2127" i="1"/>
  <c r="S2126" i="1"/>
  <c r="Y901" i="23" s="1"/>
  <c r="N2126" i="1"/>
  <c r="H2126" i="1"/>
  <c r="E2126" i="1"/>
  <c r="S2125" i="1"/>
  <c r="Y583" i="23" s="1"/>
  <c r="N2125" i="1"/>
  <c r="H2125" i="1"/>
  <c r="E2125" i="1"/>
  <c r="S2124" i="1"/>
  <c r="Y302" i="23" s="1"/>
  <c r="N2124" i="1"/>
  <c r="H2124" i="1"/>
  <c r="E2124" i="1"/>
  <c r="S2123" i="1"/>
  <c r="N2123" i="1"/>
  <c r="H2123" i="1"/>
  <c r="E2123" i="1"/>
  <c r="S2122" i="1"/>
  <c r="N2122" i="1"/>
  <c r="H2122" i="1"/>
  <c r="E2122" i="1"/>
  <c r="S2121" i="1"/>
  <c r="Y497" i="23" s="1"/>
  <c r="N2121" i="1"/>
  <c r="H2121" i="1"/>
  <c r="E2121" i="1"/>
  <c r="S2120" i="1"/>
  <c r="N2120" i="1"/>
  <c r="H2120" i="1"/>
  <c r="E2120" i="1"/>
  <c r="S2119" i="1"/>
  <c r="Y945" i="23" s="1"/>
  <c r="N2119" i="1"/>
  <c r="H2119" i="1"/>
  <c r="E2119" i="1"/>
  <c r="S2118" i="1"/>
  <c r="Y244" i="23" s="1"/>
  <c r="N2118" i="1"/>
  <c r="H2118" i="1"/>
  <c r="E2118" i="1"/>
  <c r="S2117" i="1"/>
  <c r="N2117" i="1"/>
  <c r="H2117" i="1"/>
  <c r="E2117" i="1"/>
  <c r="S2116" i="1"/>
  <c r="Y954" i="23" s="1"/>
  <c r="N2116" i="1"/>
  <c r="H2116" i="1"/>
  <c r="E2116" i="1"/>
  <c r="S2115" i="1"/>
  <c r="N2115" i="1"/>
  <c r="H2115" i="1"/>
  <c r="E2115" i="1"/>
  <c r="S2114" i="1"/>
  <c r="Y678" i="23" s="1"/>
  <c r="N2114" i="1"/>
  <c r="H2114" i="1"/>
  <c r="E2114" i="1"/>
  <c r="S2113" i="1"/>
  <c r="Y792" i="23" s="1"/>
  <c r="N2113" i="1"/>
  <c r="H2113" i="1"/>
  <c r="E2113" i="1"/>
  <c r="S2112" i="1"/>
  <c r="Y120" i="23" s="1"/>
  <c r="N2112" i="1"/>
  <c r="H2112" i="1"/>
  <c r="E2112" i="1"/>
  <c r="S2111" i="1"/>
  <c r="Y592" i="23" s="1"/>
  <c r="N2111" i="1"/>
  <c r="H2111" i="1"/>
  <c r="E2111" i="1"/>
  <c r="S2110" i="1"/>
  <c r="N2110" i="1"/>
  <c r="H2110" i="1"/>
  <c r="E2110" i="1"/>
  <c r="S2109" i="1"/>
  <c r="Y301" i="23" s="1"/>
  <c r="N2109" i="1"/>
  <c r="H2109" i="1"/>
  <c r="E2109" i="1"/>
  <c r="S2108" i="1"/>
  <c r="N2108" i="1"/>
  <c r="H2108" i="1"/>
  <c r="E2108" i="1"/>
  <c r="S2107" i="1"/>
  <c r="Y567" i="23" s="1"/>
  <c r="N2107" i="1"/>
  <c r="H2107" i="1"/>
  <c r="E2107" i="1"/>
  <c r="S2106" i="1"/>
  <c r="Y502" i="23" s="1"/>
  <c r="N2106" i="1"/>
  <c r="H2106" i="1"/>
  <c r="E2106" i="1"/>
  <c r="S2105" i="1"/>
  <c r="Y420" i="23" s="1"/>
  <c r="N2105" i="1"/>
  <c r="H2105" i="1"/>
  <c r="E2105" i="1"/>
  <c r="S2104" i="1"/>
  <c r="Y15" i="23" s="1"/>
  <c r="N2104" i="1"/>
  <c r="H2104" i="1"/>
  <c r="E2104" i="1"/>
  <c r="S2103" i="1"/>
  <c r="Y756" i="23" s="1"/>
  <c r="N2103" i="1"/>
  <c r="H2103" i="1"/>
  <c r="E2103" i="1"/>
  <c r="S2102" i="1"/>
  <c r="N2102" i="1"/>
  <c r="H2102" i="1"/>
  <c r="E2102" i="1"/>
  <c r="S2101" i="1"/>
  <c r="Y620" i="23" s="1"/>
  <c r="N2101" i="1"/>
  <c r="H2101" i="1"/>
  <c r="E2101" i="1"/>
  <c r="S2100" i="1"/>
  <c r="Y41" i="23" s="1"/>
  <c r="N2100" i="1"/>
  <c r="H2100" i="1"/>
  <c r="E2100" i="1"/>
  <c r="S2099" i="1"/>
  <c r="Y60" i="23" s="1"/>
  <c r="N2099" i="1"/>
  <c r="H2099" i="1"/>
  <c r="E2099" i="1"/>
  <c r="S2098" i="1"/>
  <c r="Y531" i="23" s="1"/>
  <c r="N2098" i="1"/>
  <c r="H2098" i="1"/>
  <c r="E2098" i="1"/>
  <c r="S2097" i="1"/>
  <c r="Y4" i="23" s="1"/>
  <c r="N2097" i="1"/>
  <c r="H2097" i="1"/>
  <c r="E2097" i="1"/>
  <c r="S2096" i="1"/>
  <c r="N2096" i="1"/>
  <c r="H2096" i="1"/>
  <c r="E2096" i="1"/>
  <c r="S2095" i="1"/>
  <c r="Y785" i="23" s="1"/>
  <c r="N2095" i="1"/>
  <c r="H2095" i="1"/>
  <c r="E2095" i="1"/>
  <c r="S2094" i="1"/>
  <c r="N2094" i="1"/>
  <c r="H2094" i="1"/>
  <c r="E2094" i="1"/>
  <c r="S2093" i="1"/>
  <c r="Y452" i="23" s="1"/>
  <c r="N2093" i="1"/>
  <c r="H2093" i="1"/>
  <c r="E2093" i="1"/>
  <c r="S2092" i="1"/>
  <c r="Y406" i="23" s="1"/>
  <c r="N2092" i="1"/>
  <c r="H2092" i="1"/>
  <c r="E2092" i="1"/>
  <c r="S2091" i="1"/>
  <c r="Y263" i="23" s="1"/>
  <c r="N2091" i="1"/>
  <c r="H2091" i="1"/>
  <c r="E2091" i="1"/>
  <c r="S2090" i="1"/>
  <c r="N2090" i="1"/>
  <c r="H2090" i="1"/>
  <c r="E2090" i="1"/>
  <c r="S2089" i="1"/>
  <c r="Y747" i="23" s="1"/>
  <c r="N2089" i="1"/>
  <c r="H2089" i="1"/>
  <c r="E2089" i="1"/>
  <c r="S2088" i="1"/>
  <c r="N2088" i="1"/>
  <c r="H2088" i="1"/>
  <c r="E2088" i="1"/>
  <c r="S2087" i="1"/>
  <c r="Y239" i="23" s="1"/>
  <c r="N2087" i="1"/>
  <c r="H2087" i="1"/>
  <c r="E2087" i="1"/>
  <c r="S2086" i="1"/>
  <c r="N2086" i="1"/>
  <c r="H2086" i="1"/>
  <c r="E2086" i="1"/>
  <c r="S2085" i="1"/>
  <c r="Y589" i="23" s="1"/>
  <c r="N2085" i="1"/>
  <c r="H2085" i="1"/>
  <c r="E2085" i="1"/>
  <c r="S2084" i="1"/>
  <c r="Y687" i="23" s="1"/>
  <c r="N2084" i="1"/>
  <c r="H2084" i="1"/>
  <c r="E2084" i="1"/>
  <c r="S2083" i="1"/>
  <c r="Y392" i="23" s="1"/>
  <c r="N2083" i="1"/>
  <c r="H2083" i="1"/>
  <c r="E2083" i="1"/>
  <c r="S2082" i="1"/>
  <c r="Y972" i="23" s="1"/>
  <c r="N2082" i="1"/>
  <c r="H2082" i="1"/>
  <c r="E2082" i="1"/>
  <c r="S2081" i="1"/>
  <c r="Y122" i="23" s="1"/>
  <c r="N2081" i="1"/>
  <c r="H2081" i="1"/>
  <c r="E2081" i="1"/>
  <c r="S2080" i="1"/>
  <c r="Y404" i="23" s="1"/>
  <c r="N2080" i="1"/>
  <c r="H2080" i="1"/>
  <c r="E2080" i="1"/>
  <c r="S2079" i="1"/>
  <c r="N2079" i="1"/>
  <c r="H2079" i="1"/>
  <c r="E2079" i="1"/>
  <c r="S2078" i="1"/>
  <c r="Y658" i="23" s="1"/>
  <c r="N2078" i="1"/>
  <c r="H2078" i="1"/>
  <c r="E2078" i="1"/>
  <c r="S2077" i="1"/>
  <c r="Y306" i="23" s="1"/>
  <c r="N2077" i="1"/>
  <c r="H2077" i="1"/>
  <c r="E2077" i="1"/>
  <c r="S2076" i="1"/>
  <c r="N2076" i="1"/>
  <c r="H2076" i="1"/>
  <c r="E2076" i="1"/>
  <c r="S2075" i="1"/>
  <c r="N2075" i="1"/>
  <c r="H2075" i="1"/>
  <c r="E2075" i="1"/>
  <c r="S2074" i="1"/>
  <c r="N2074" i="1"/>
  <c r="H2074" i="1"/>
  <c r="E2074" i="1"/>
  <c r="S2073" i="1"/>
  <c r="Y538" i="23" s="1"/>
  <c r="N2073" i="1"/>
  <c r="H2073" i="1"/>
  <c r="E2073" i="1"/>
  <c r="S2072" i="1"/>
  <c r="Y909" i="23" s="1"/>
  <c r="N2072" i="1"/>
  <c r="H2072" i="1"/>
  <c r="E2072" i="1"/>
  <c r="S2071" i="1"/>
  <c r="N2071" i="1"/>
  <c r="H2071" i="1"/>
  <c r="E2071" i="1"/>
  <c r="S2070" i="1"/>
  <c r="Y13" i="23" s="1"/>
  <c r="N2070" i="1"/>
  <c r="H2070" i="1"/>
  <c r="E2070" i="1"/>
  <c r="S2069" i="1"/>
  <c r="Y23" i="23" s="1"/>
  <c r="N2069" i="1"/>
  <c r="H2069" i="1"/>
  <c r="E2069" i="1"/>
  <c r="S2068" i="1"/>
  <c r="Y241" i="23" s="1"/>
  <c r="N2068" i="1"/>
  <c r="H2068" i="1"/>
  <c r="E2068" i="1"/>
  <c r="S2067" i="1"/>
  <c r="Y254" i="23" s="1"/>
  <c r="N2067" i="1"/>
  <c r="H2067" i="1"/>
  <c r="E2067" i="1"/>
  <c r="S2066" i="1"/>
  <c r="N2066" i="1"/>
  <c r="H2066" i="1"/>
  <c r="E2066" i="1"/>
  <c r="S2065" i="1"/>
  <c r="N2065" i="1"/>
  <c r="H2065" i="1"/>
  <c r="E2065" i="1"/>
  <c r="S2064" i="1"/>
  <c r="Y670" i="23" s="1"/>
  <c r="N2064" i="1"/>
  <c r="H2064" i="1"/>
  <c r="E2064" i="1"/>
  <c r="S2063" i="1"/>
  <c r="N2063" i="1"/>
  <c r="H2063" i="1"/>
  <c r="E2063" i="1"/>
  <c r="S2062" i="1"/>
  <c r="N2062" i="1"/>
  <c r="H2062" i="1"/>
  <c r="E2062" i="1"/>
  <c r="S2061" i="1"/>
  <c r="Y31" i="23" s="1"/>
  <c r="N2061" i="1"/>
  <c r="H2061" i="1"/>
  <c r="E2061" i="1"/>
  <c r="S2060" i="1"/>
  <c r="Y703" i="23" s="1"/>
  <c r="N2060" i="1"/>
  <c r="H2060" i="1"/>
  <c r="E2060" i="1"/>
  <c r="S2059" i="1"/>
  <c r="Y859" i="23" s="1"/>
  <c r="N2059" i="1"/>
  <c r="H2059" i="1"/>
  <c r="E2059" i="1"/>
  <c r="S2058" i="1"/>
  <c r="Y516" i="23" s="1"/>
  <c r="N2058" i="1"/>
  <c r="H2058" i="1"/>
  <c r="E2058" i="1"/>
  <c r="S2057" i="1"/>
  <c r="Y634" i="23" s="1"/>
  <c r="N2057" i="1"/>
  <c r="H2057" i="1"/>
  <c r="E2057" i="1"/>
  <c r="S2056" i="1"/>
  <c r="Y356" i="23" s="1"/>
  <c r="N2056" i="1"/>
  <c r="H2056" i="1"/>
  <c r="E2056" i="1"/>
  <c r="S2055" i="1"/>
  <c r="Y6" i="23" s="1"/>
  <c r="N2055" i="1"/>
  <c r="H2055" i="1"/>
  <c r="E2055" i="1"/>
  <c r="S2054" i="1"/>
  <c r="Y106" i="23" s="1"/>
  <c r="N2054" i="1"/>
  <c r="H2054" i="1"/>
  <c r="E2054" i="1"/>
  <c r="S2053" i="1"/>
  <c r="Y428" i="23" s="1"/>
  <c r="N2053" i="1"/>
  <c r="H2053" i="1"/>
  <c r="E2053" i="1"/>
  <c r="S2052" i="1"/>
  <c r="N2052" i="1"/>
  <c r="H2052" i="1"/>
  <c r="E2052" i="1"/>
  <c r="S2051" i="1"/>
  <c r="N2051" i="1"/>
  <c r="H2051" i="1"/>
  <c r="E2051" i="1"/>
  <c r="S2050" i="1"/>
  <c r="Y787" i="23" s="1"/>
  <c r="N2050" i="1"/>
  <c r="H2050" i="1"/>
  <c r="E2050" i="1"/>
  <c r="S2049" i="1"/>
  <c r="Y354" i="23" s="1"/>
  <c r="N2049" i="1"/>
  <c r="H2049" i="1"/>
  <c r="E2049" i="1"/>
  <c r="S2048" i="1"/>
  <c r="Y877" i="23" s="1"/>
  <c r="N2048" i="1"/>
  <c r="H2048" i="1"/>
  <c r="E2048" i="1"/>
  <c r="S2047" i="1"/>
  <c r="N2047" i="1"/>
  <c r="H2047" i="1"/>
  <c r="E2047" i="1"/>
  <c r="S2046" i="1"/>
  <c r="N2046" i="1"/>
  <c r="H2046" i="1"/>
  <c r="E2046" i="1"/>
  <c r="S2045" i="1"/>
  <c r="N2045" i="1"/>
  <c r="H2045" i="1"/>
  <c r="E2045" i="1"/>
  <c r="S2044" i="1"/>
  <c r="Y602" i="23" s="1"/>
  <c r="N2044" i="1"/>
  <c r="H2044" i="1"/>
  <c r="E2044" i="1"/>
  <c r="S2043" i="1"/>
  <c r="Y308" i="23" s="1"/>
  <c r="N2043" i="1"/>
  <c r="H2043" i="1"/>
  <c r="E2043" i="1"/>
  <c r="S2042" i="1"/>
  <c r="Y699" i="23" s="1"/>
  <c r="N2042" i="1"/>
  <c r="H2042" i="1"/>
  <c r="E2042" i="1"/>
  <c r="S2041" i="1"/>
  <c r="Y615" i="23" s="1"/>
  <c r="N2041" i="1"/>
  <c r="H2041" i="1"/>
  <c r="E2041" i="1"/>
  <c r="S2040" i="1"/>
  <c r="Y361" i="23" s="1"/>
  <c r="N2040" i="1"/>
  <c r="H2040" i="1"/>
  <c r="E2040" i="1"/>
  <c r="S2039" i="1"/>
  <c r="Y138" i="23" s="1"/>
  <c r="N2039" i="1"/>
  <c r="H2039" i="1"/>
  <c r="E2039" i="1"/>
  <c r="S2038" i="1"/>
  <c r="Y714" i="23" s="1"/>
  <c r="N2038" i="1"/>
  <c r="H2038" i="1"/>
  <c r="E2038" i="1"/>
  <c r="S2037" i="1"/>
  <c r="Y558" i="23" s="1"/>
  <c r="N2037" i="1"/>
  <c r="H2037" i="1"/>
  <c r="E2037" i="1"/>
  <c r="S2036" i="1"/>
  <c r="Y918" i="23" s="1"/>
  <c r="N2036" i="1"/>
  <c r="H2036" i="1"/>
  <c r="E2036" i="1"/>
  <c r="S2035" i="1"/>
  <c r="Y157" i="23" s="1"/>
  <c r="N2035" i="1"/>
  <c r="H2035" i="1"/>
  <c r="E2035" i="1"/>
  <c r="S2034" i="1"/>
  <c r="N2034" i="1"/>
  <c r="H2034" i="1"/>
  <c r="E2034" i="1"/>
  <c r="S2033" i="1"/>
  <c r="N2033" i="1"/>
  <c r="H2033" i="1"/>
  <c r="E2033" i="1"/>
  <c r="S2032" i="1"/>
  <c r="Y453" i="23" s="1"/>
  <c r="N2032" i="1"/>
  <c r="H2032" i="1"/>
  <c r="E2032" i="1"/>
  <c r="S2031" i="1"/>
  <c r="Y351" i="23" s="1"/>
  <c r="N2031" i="1"/>
  <c r="H2031" i="1"/>
  <c r="E2031" i="1"/>
  <c r="S2030" i="1"/>
  <c r="N2030" i="1"/>
  <c r="H2030" i="1"/>
  <c r="E2030" i="1"/>
  <c r="S2029" i="1"/>
  <c r="Y702" i="23" s="1"/>
  <c r="N2029" i="1"/>
  <c r="H2029" i="1"/>
  <c r="E2029" i="1"/>
  <c r="S2028" i="1"/>
  <c r="N2028" i="1"/>
  <c r="H2028" i="1"/>
  <c r="E2028" i="1"/>
  <c r="S2027" i="1"/>
  <c r="Y612" i="23" s="1"/>
  <c r="N2027" i="1"/>
  <c r="H2027" i="1"/>
  <c r="E2027" i="1"/>
  <c r="S2026" i="1"/>
  <c r="Y514" i="23" s="1"/>
  <c r="N2026" i="1"/>
  <c r="H2026" i="1"/>
  <c r="E2026" i="1"/>
  <c r="S2025" i="1"/>
  <c r="Y791" i="23" s="1"/>
  <c r="N2025" i="1"/>
  <c r="H2025" i="1"/>
  <c r="E2025" i="1"/>
  <c r="S2024" i="1"/>
  <c r="N2024" i="1"/>
  <c r="H2024" i="1"/>
  <c r="E2024" i="1"/>
  <c r="S2023" i="1"/>
  <c r="Y334" i="23" s="1"/>
  <c r="N2023" i="1"/>
  <c r="H2023" i="1"/>
  <c r="E2023" i="1"/>
  <c r="S2022" i="1"/>
  <c r="Y473" i="23" s="1"/>
  <c r="N2022" i="1"/>
  <c r="H2022" i="1"/>
  <c r="E2022" i="1"/>
  <c r="S2021" i="1"/>
  <c r="N2021" i="1"/>
  <c r="H2021" i="1"/>
  <c r="E2021" i="1"/>
  <c r="S2020" i="1"/>
  <c r="N2020" i="1"/>
  <c r="H2020" i="1"/>
  <c r="E2020" i="1"/>
  <c r="S2019" i="1"/>
  <c r="Y34" i="23" s="1"/>
  <c r="N2019" i="1"/>
  <c r="H2019" i="1"/>
  <c r="E2019" i="1"/>
  <c r="S2018" i="1"/>
  <c r="Y676" i="23" s="1"/>
  <c r="N2018" i="1"/>
  <c r="H2018" i="1"/>
  <c r="E2018" i="1"/>
  <c r="S2017" i="1"/>
  <c r="Y868" i="23" s="1"/>
  <c r="N2017" i="1"/>
  <c r="H2017" i="1"/>
  <c r="E2017" i="1"/>
  <c r="S2016" i="1"/>
  <c r="Y786" i="23" s="1"/>
  <c r="N2016" i="1"/>
  <c r="H2016" i="1"/>
  <c r="E2016" i="1"/>
  <c r="S2015" i="1"/>
  <c r="N2015" i="1"/>
  <c r="H2015" i="1"/>
  <c r="E2015" i="1"/>
  <c r="S2014" i="1"/>
  <c r="N2014" i="1"/>
  <c r="H2014" i="1"/>
  <c r="E2014" i="1"/>
  <c r="S2013" i="1"/>
  <c r="N2013" i="1"/>
  <c r="H2013" i="1"/>
  <c r="E2013" i="1"/>
  <c r="S2012" i="1"/>
  <c r="N2012" i="1"/>
  <c r="H2012" i="1"/>
  <c r="E2012" i="1"/>
  <c r="S2011" i="1"/>
  <c r="Y896" i="23" s="1"/>
  <c r="N2011" i="1"/>
  <c r="H2011" i="1"/>
  <c r="E2011" i="1"/>
  <c r="S2010" i="1"/>
  <c r="Y439" i="23" s="1"/>
  <c r="N2010" i="1"/>
  <c r="H2010" i="1"/>
  <c r="E2010" i="1"/>
  <c r="S2009" i="1"/>
  <c r="Y569" i="23" s="1"/>
  <c r="N2009" i="1"/>
  <c r="H2009" i="1"/>
  <c r="E2009" i="1"/>
  <c r="S2008" i="1"/>
  <c r="Y869" i="23" s="1"/>
  <c r="N2008" i="1"/>
  <c r="H2008" i="1"/>
  <c r="E2008" i="1"/>
  <c r="S2007" i="1"/>
  <c r="Y621" i="23" s="1"/>
  <c r="N2007" i="1"/>
  <c r="H2007" i="1"/>
  <c r="E2007" i="1"/>
  <c r="S2006" i="1"/>
  <c r="N2006" i="1"/>
  <c r="H2006" i="1"/>
  <c r="E2006" i="1"/>
  <c r="S2005" i="1"/>
  <c r="Y331" i="23" s="1"/>
  <c r="N2005" i="1"/>
  <c r="H2005" i="1"/>
  <c r="E2005" i="1"/>
  <c r="S2004" i="1"/>
  <c r="Y236" i="23" s="1"/>
  <c r="N2004" i="1"/>
  <c r="H2004" i="1"/>
  <c r="E2004" i="1"/>
  <c r="S2003" i="1"/>
  <c r="N2003" i="1"/>
  <c r="H2003" i="1"/>
  <c r="E2003" i="1"/>
  <c r="S2002" i="1"/>
  <c r="Y864" i="23" s="1"/>
  <c r="N2002" i="1"/>
  <c r="H2002" i="1"/>
  <c r="E2002" i="1"/>
  <c r="S2001" i="1"/>
  <c r="Y962" i="23" s="1"/>
  <c r="N2001" i="1"/>
  <c r="H2001" i="1"/>
  <c r="E2001" i="1"/>
  <c r="S2000" i="1"/>
  <c r="Y310" i="23" s="1"/>
  <c r="N2000" i="1"/>
  <c r="H2000" i="1"/>
  <c r="E2000" i="1"/>
  <c r="S1999" i="1"/>
  <c r="Y888" i="23" s="1"/>
  <c r="N1999" i="1"/>
  <c r="H1999" i="1"/>
  <c r="E1999" i="1"/>
  <c r="S1998" i="1"/>
  <c r="Y243" i="23" s="1"/>
  <c r="N1998" i="1"/>
  <c r="H1998" i="1"/>
  <c r="E1998" i="1"/>
  <c r="S1997" i="1"/>
  <c r="Y599" i="23" s="1"/>
  <c r="N1997" i="1"/>
  <c r="H1997" i="1"/>
  <c r="E1997" i="1"/>
  <c r="S1996" i="1"/>
  <c r="N1996" i="1"/>
  <c r="H1996" i="1"/>
  <c r="E1996" i="1"/>
  <c r="S1995" i="1"/>
  <c r="Y370" i="23" s="1"/>
  <c r="N1995" i="1"/>
  <c r="H1995" i="1"/>
  <c r="E1995" i="1"/>
  <c r="S1994" i="1"/>
  <c r="N1994" i="1"/>
  <c r="H1994" i="1"/>
  <c r="E1994" i="1"/>
  <c r="S1993" i="1"/>
  <c r="Y934" i="23" s="1"/>
  <c r="N1993" i="1"/>
  <c r="H1993" i="1"/>
  <c r="E1993" i="1"/>
  <c r="S1992" i="1"/>
  <c r="Y271" i="23" s="1"/>
  <c r="N1992" i="1"/>
  <c r="H1992" i="1"/>
  <c r="E1992" i="1"/>
  <c r="S1991" i="1"/>
  <c r="Y257" i="23" s="1"/>
  <c r="N1991" i="1"/>
  <c r="H1991" i="1"/>
  <c r="E1991" i="1"/>
  <c r="S1990" i="1"/>
  <c r="Y527" i="23" s="1"/>
  <c r="N1990" i="1"/>
  <c r="H1990" i="1"/>
  <c r="E1990" i="1"/>
  <c r="S1989" i="1"/>
  <c r="Y664" i="23" s="1"/>
  <c r="N1989" i="1"/>
  <c r="H1989" i="1"/>
  <c r="E1989" i="1"/>
  <c r="S1988" i="1"/>
  <c r="Y85" i="23" s="1"/>
  <c r="N1988" i="1"/>
  <c r="H1988" i="1"/>
  <c r="E1988" i="1"/>
  <c r="S1987" i="1"/>
  <c r="Y469" i="23" s="1"/>
  <c r="N1987" i="1"/>
  <c r="H1987" i="1"/>
  <c r="E1987" i="1"/>
  <c r="S1986" i="1"/>
  <c r="N1986" i="1"/>
  <c r="H1986" i="1"/>
  <c r="E1986" i="1"/>
  <c r="S1985" i="1"/>
  <c r="Y946" i="23" s="1"/>
  <c r="N1985" i="1"/>
  <c r="H1985" i="1"/>
  <c r="E1985" i="1"/>
  <c r="S1984" i="1"/>
  <c r="Y890" i="23" s="1"/>
  <c r="N1984" i="1"/>
  <c r="H1984" i="1"/>
  <c r="E1984" i="1"/>
  <c r="S1983" i="1"/>
  <c r="Y487" i="23" s="1"/>
  <c r="N1983" i="1"/>
  <c r="H1983" i="1"/>
  <c r="E1983" i="1"/>
  <c r="S1982" i="1"/>
  <c r="N1982" i="1"/>
  <c r="H1982" i="1"/>
  <c r="E1982" i="1"/>
  <c r="S1981" i="1"/>
  <c r="Y132" i="23" s="1"/>
  <c r="N1981" i="1"/>
  <c r="H1981" i="1"/>
  <c r="E1981" i="1"/>
  <c r="S1980" i="1"/>
  <c r="Y121" i="23" s="1"/>
  <c r="N1980" i="1"/>
  <c r="H1980" i="1"/>
  <c r="E1980" i="1"/>
  <c r="S1979" i="1"/>
  <c r="Y376" i="23" s="1"/>
  <c r="N1979" i="1"/>
  <c r="H1979" i="1"/>
  <c r="E1979" i="1"/>
  <c r="S1978" i="1"/>
  <c r="Y431" i="23" s="1"/>
  <c r="N1978" i="1"/>
  <c r="H1978" i="1"/>
  <c r="E1978" i="1"/>
  <c r="S1977" i="1"/>
  <c r="N1977" i="1"/>
  <c r="H1977" i="1"/>
  <c r="E1977" i="1"/>
  <c r="S1976" i="1"/>
  <c r="Y886" i="23" s="1"/>
  <c r="N1976" i="1"/>
  <c r="H1976" i="1"/>
  <c r="E1976" i="1"/>
  <c r="S1975" i="1"/>
  <c r="Y16" i="23" s="1"/>
  <c r="N1975" i="1"/>
  <c r="H1975" i="1"/>
  <c r="E1975" i="1"/>
  <c r="S1974" i="1"/>
  <c r="N1974" i="1"/>
  <c r="H1974" i="1"/>
  <c r="E1974" i="1"/>
  <c r="S1973" i="1"/>
  <c r="N1973" i="1"/>
  <c r="H1973" i="1"/>
  <c r="E1973" i="1"/>
  <c r="S1972" i="1"/>
  <c r="Y716" i="23" s="1"/>
  <c r="N1972" i="1"/>
  <c r="H1972" i="1"/>
  <c r="E1972" i="1"/>
  <c r="S1971" i="1"/>
  <c r="N1971" i="1"/>
  <c r="H1971" i="1"/>
  <c r="E1971" i="1"/>
  <c r="S1970" i="1"/>
  <c r="N1970" i="1"/>
  <c r="H1970" i="1"/>
  <c r="E1970" i="1"/>
  <c r="S1969" i="1"/>
  <c r="Y779" i="23" s="1"/>
  <c r="N1969" i="1"/>
  <c r="H1969" i="1"/>
  <c r="E1969" i="1"/>
  <c r="S1968" i="1"/>
  <c r="Y441" i="23" s="1"/>
  <c r="N1968" i="1"/>
  <c r="H1968" i="1"/>
  <c r="E1968" i="1"/>
  <c r="S1967" i="1"/>
  <c r="Y414" i="23" s="1"/>
  <c r="N1967" i="1"/>
  <c r="H1967" i="1"/>
  <c r="E1967" i="1"/>
  <c r="S1966" i="1"/>
  <c r="Y504" i="23" s="1"/>
  <c r="N1966" i="1"/>
  <c r="H1966" i="1"/>
  <c r="E1966" i="1"/>
  <c r="S1965" i="1"/>
  <c r="Y654" i="23" s="1"/>
  <c r="N1965" i="1"/>
  <c r="H1965" i="1"/>
  <c r="E1965" i="1"/>
  <c r="S1964" i="1"/>
  <c r="N1964" i="1"/>
  <c r="H1964" i="1"/>
  <c r="E1964" i="1"/>
  <c r="S1963" i="1"/>
  <c r="Y443" i="23" s="1"/>
  <c r="N1963" i="1"/>
  <c r="H1963" i="1"/>
  <c r="E1963" i="1"/>
  <c r="S1962" i="1"/>
  <c r="N1962" i="1"/>
  <c r="H1962" i="1"/>
  <c r="E1962" i="1"/>
  <c r="S1961" i="1"/>
  <c r="Y104" i="23" s="1"/>
  <c r="N1961" i="1"/>
  <c r="H1961" i="1"/>
  <c r="E1961" i="1"/>
  <c r="S1960" i="1"/>
  <c r="Y549" i="23" s="1"/>
  <c r="N1960" i="1"/>
  <c r="H1960" i="1"/>
  <c r="E1960" i="1"/>
  <c r="S1959" i="1"/>
  <c r="Y725" i="23" s="1"/>
  <c r="N1959" i="1"/>
  <c r="H1959" i="1"/>
  <c r="E1959" i="1"/>
  <c r="S1958" i="1"/>
  <c r="Y233" i="23" s="1"/>
  <c r="N1958" i="1"/>
  <c r="H1958" i="1"/>
  <c r="E1958" i="1"/>
  <c r="S1957" i="1"/>
  <c r="Y141" i="23" s="1"/>
  <c r="N1957" i="1"/>
  <c r="H1957" i="1"/>
  <c r="E1957" i="1"/>
  <c r="S1956" i="1"/>
  <c r="N1956" i="1"/>
  <c r="H1956" i="1"/>
  <c r="E1956" i="1"/>
  <c r="S1955" i="1"/>
  <c r="Y891" i="23" s="1"/>
  <c r="N1955" i="1"/>
  <c r="H1955" i="1"/>
  <c r="E1955" i="1"/>
  <c r="S1954" i="1"/>
  <c r="N1954" i="1"/>
  <c r="H1954" i="1"/>
  <c r="E1954" i="1"/>
  <c r="S1953" i="1"/>
  <c r="Y941" i="23" s="1"/>
  <c r="N1953" i="1"/>
  <c r="H1953" i="1"/>
  <c r="E1953" i="1"/>
  <c r="S1952" i="1"/>
  <c r="Y684" i="23" s="1"/>
  <c r="N1952" i="1"/>
  <c r="H1952" i="1"/>
  <c r="E1952" i="1"/>
  <c r="S1951" i="1"/>
  <c r="N1951" i="1"/>
  <c r="H1951" i="1"/>
  <c r="E1951" i="1"/>
  <c r="S1950" i="1"/>
  <c r="Y288" i="23" s="1"/>
  <c r="N1950" i="1"/>
  <c r="H1950" i="1"/>
  <c r="E1950" i="1"/>
  <c r="S1949" i="1"/>
  <c r="Y524" i="23" s="1"/>
  <c r="N1949" i="1"/>
  <c r="H1949" i="1"/>
  <c r="E1949" i="1"/>
  <c r="S1948" i="1"/>
  <c r="Y329" i="23" s="1"/>
  <c r="N1948" i="1"/>
  <c r="H1948" i="1"/>
  <c r="E1948" i="1"/>
  <c r="S1947" i="1"/>
  <c r="Y534" i="23" s="1"/>
  <c r="N1947" i="1"/>
  <c r="H1947" i="1"/>
  <c r="E1947" i="1"/>
  <c r="S1946" i="1"/>
  <c r="N1946" i="1"/>
  <c r="H1946" i="1"/>
  <c r="E1946" i="1"/>
  <c r="S1945" i="1"/>
  <c r="N1945" i="1"/>
  <c r="H1945" i="1"/>
  <c r="E1945" i="1"/>
  <c r="S1944" i="1"/>
  <c r="Y175" i="23" s="1"/>
  <c r="N1944" i="1"/>
  <c r="H1944" i="1"/>
  <c r="E1944" i="1"/>
  <c r="S1943" i="1"/>
  <c r="Y283" i="23" s="1"/>
  <c r="N1943" i="1"/>
  <c r="H1943" i="1"/>
  <c r="E1943" i="1"/>
  <c r="S1942" i="1"/>
  <c r="N1942" i="1"/>
  <c r="H1942" i="1"/>
  <c r="E1942" i="1"/>
  <c r="S1941" i="1"/>
  <c r="Y883" i="23" s="1"/>
  <c r="N1941" i="1"/>
  <c r="H1941" i="1"/>
  <c r="E1941" i="1"/>
  <c r="S1940" i="1"/>
  <c r="N1940" i="1"/>
  <c r="H1940" i="1"/>
  <c r="E1940" i="1"/>
  <c r="S1939" i="1"/>
  <c r="Y189" i="23" s="1"/>
  <c r="N1939" i="1"/>
  <c r="H1939" i="1"/>
  <c r="E1939" i="1"/>
  <c r="S1938" i="1"/>
  <c r="Y95" i="23" s="1"/>
  <c r="N1938" i="1"/>
  <c r="H1938" i="1"/>
  <c r="E1938" i="1"/>
  <c r="S1937" i="1"/>
  <c r="N1937" i="1"/>
  <c r="H1937" i="1"/>
  <c r="E1937" i="1"/>
  <c r="S1936" i="1"/>
  <c r="Y253" i="23" s="1"/>
  <c r="N1936" i="1"/>
  <c r="H1936" i="1"/>
  <c r="E1936" i="1"/>
  <c r="S1935" i="1"/>
  <c r="Y879" i="23" s="1"/>
  <c r="N1935" i="1"/>
  <c r="H1935" i="1"/>
  <c r="E1935" i="1"/>
  <c r="S1934" i="1"/>
  <c r="Y355" i="23" s="1"/>
  <c r="N1934" i="1"/>
  <c r="H1934" i="1"/>
  <c r="E1934" i="1"/>
  <c r="S1933" i="1"/>
  <c r="N1933" i="1"/>
  <c r="H1933" i="1"/>
  <c r="E1933" i="1"/>
  <c r="S1932" i="1"/>
  <c r="Y162" i="23" s="1"/>
  <c r="N1932" i="1"/>
  <c r="H1932" i="1"/>
  <c r="E1932" i="1"/>
  <c r="S1931" i="1"/>
  <c r="Y495" i="23" s="1"/>
  <c r="N1931" i="1"/>
  <c r="H1931" i="1"/>
  <c r="E1931" i="1"/>
  <c r="S1930" i="1"/>
  <c r="N1930" i="1"/>
  <c r="H1930" i="1"/>
  <c r="E1930" i="1"/>
  <c r="S1929" i="1"/>
  <c r="Y282" i="23" s="1"/>
  <c r="N1929" i="1"/>
  <c r="H1929" i="1"/>
  <c r="E1929" i="1"/>
  <c r="S1928" i="1"/>
  <c r="Y3" i="23" s="1"/>
  <c r="N1928" i="1"/>
  <c r="H1928" i="1"/>
  <c r="E1928" i="1"/>
  <c r="S1927" i="1"/>
  <c r="Y470" i="23" s="1"/>
  <c r="N1927" i="1"/>
  <c r="H1927" i="1"/>
  <c r="E1927" i="1"/>
  <c r="S1926" i="1"/>
  <c r="Y300" i="23" s="1"/>
  <c r="N1926" i="1"/>
  <c r="H1926" i="1"/>
  <c r="E1926" i="1"/>
  <c r="S1925" i="1"/>
  <c r="Y651" i="23" s="1"/>
  <c r="N1925" i="1"/>
  <c r="H1925" i="1"/>
  <c r="E1925" i="1"/>
  <c r="S1924" i="1"/>
  <c r="Y494" i="23" s="1"/>
  <c r="N1924" i="1"/>
  <c r="H1924" i="1"/>
  <c r="E1924" i="1"/>
  <c r="S1923" i="1"/>
  <c r="Y268" i="23" s="1"/>
  <c r="N1923" i="1"/>
  <c r="H1923" i="1"/>
  <c r="E1923" i="1"/>
  <c r="S1922" i="1"/>
  <c r="N1922" i="1"/>
  <c r="H1922" i="1"/>
  <c r="E1922" i="1"/>
  <c r="S1921" i="1"/>
  <c r="N1921" i="1"/>
  <c r="H1921" i="1"/>
  <c r="E1921" i="1"/>
  <c r="S1920" i="1"/>
  <c r="Y930" i="23" s="1"/>
  <c r="N1920" i="1"/>
  <c r="H1920" i="1"/>
  <c r="E1920" i="1"/>
  <c r="S1919" i="1"/>
  <c r="Y403" i="23" s="1"/>
  <c r="N1919" i="1"/>
  <c r="H1919" i="1"/>
  <c r="E1919" i="1"/>
  <c r="S1918" i="1"/>
  <c r="Y410" i="23" s="1"/>
  <c r="N1918" i="1"/>
  <c r="H1918" i="1"/>
  <c r="E1918" i="1"/>
  <c r="S1917" i="1"/>
  <c r="Y585" i="23" s="1"/>
  <c r="N1917" i="1"/>
  <c r="H1917" i="1"/>
  <c r="E1917" i="1"/>
  <c r="S1916" i="1"/>
  <c r="N1916" i="1"/>
  <c r="H1916" i="1"/>
  <c r="E1916" i="1"/>
  <c r="S1915" i="1"/>
  <c r="Y312" i="23" s="1"/>
  <c r="N1915" i="1"/>
  <c r="H1915" i="1"/>
  <c r="E1915" i="1"/>
  <c r="S1914" i="1"/>
  <c r="Y862" i="23" s="1"/>
  <c r="N1914" i="1"/>
  <c r="H1914" i="1"/>
  <c r="E1914" i="1"/>
  <c r="S1913" i="1"/>
  <c r="Y673" i="23" s="1"/>
  <c r="N1913" i="1"/>
  <c r="H1913" i="1"/>
  <c r="E1913" i="1"/>
  <c r="S1912" i="1"/>
  <c r="N1912" i="1"/>
  <c r="H1912" i="1"/>
  <c r="E1912" i="1"/>
  <c r="S1911" i="1"/>
  <c r="Y149" i="23" s="1"/>
  <c r="N1911" i="1"/>
  <c r="H1911" i="1"/>
  <c r="E1911" i="1"/>
  <c r="S1910" i="1"/>
  <c r="Y717" i="23" s="1"/>
  <c r="N1910" i="1"/>
  <c r="H1910" i="1"/>
  <c r="E1910" i="1"/>
  <c r="S1909" i="1"/>
  <c r="Y360" i="23" s="1"/>
  <c r="N1909" i="1"/>
  <c r="H1909" i="1"/>
  <c r="E1909" i="1"/>
  <c r="S1908" i="1"/>
  <c r="Y873" i="23" s="1"/>
  <c r="N1908" i="1"/>
  <c r="H1908" i="1"/>
  <c r="E1908" i="1"/>
  <c r="S1907" i="1"/>
  <c r="N1907" i="1"/>
  <c r="H1907" i="1"/>
  <c r="E1907" i="1"/>
  <c r="S1906" i="1"/>
  <c r="Y533" i="23" s="1"/>
  <c r="N1906" i="1"/>
  <c r="H1906" i="1"/>
  <c r="E1906" i="1"/>
  <c r="S1905" i="1"/>
  <c r="Y923" i="23" s="1"/>
  <c r="N1905" i="1"/>
  <c r="H1905" i="1"/>
  <c r="E1905" i="1"/>
  <c r="S1904" i="1"/>
  <c r="Y776" i="23" s="1"/>
  <c r="N1904" i="1"/>
  <c r="H1904" i="1"/>
  <c r="E1904" i="1"/>
  <c r="S1903" i="1"/>
  <c r="N1903" i="1"/>
  <c r="H1903" i="1"/>
  <c r="E1903" i="1"/>
  <c r="S1902" i="1"/>
  <c r="Y2155" i="23" s="1"/>
  <c r="N1902" i="1"/>
  <c r="H1902" i="1"/>
  <c r="E1902" i="1"/>
  <c r="S1901" i="1"/>
  <c r="N1901" i="1"/>
  <c r="H1901" i="1"/>
  <c r="E1901" i="1"/>
  <c r="S1900" i="1"/>
  <c r="Y2154" i="23" s="1"/>
  <c r="N1900" i="1"/>
  <c r="H1900" i="1"/>
  <c r="E1900" i="1"/>
  <c r="S1899" i="1"/>
  <c r="N1899" i="1"/>
  <c r="H1899" i="1"/>
  <c r="E1899" i="1"/>
  <c r="S1898" i="1"/>
  <c r="Y2153" i="23" s="1"/>
  <c r="N1898" i="1"/>
  <c r="H1898" i="1"/>
  <c r="E1898" i="1"/>
  <c r="S1897" i="1"/>
  <c r="Y2152" i="23" s="1"/>
  <c r="N1897" i="1"/>
  <c r="H1897" i="1"/>
  <c r="E1897" i="1"/>
  <c r="S1896" i="1"/>
  <c r="Y2151" i="23" s="1"/>
  <c r="N1896" i="1"/>
  <c r="H1896" i="1"/>
  <c r="E1896" i="1"/>
  <c r="S1895" i="1"/>
  <c r="Y2150" i="23" s="1"/>
  <c r="N1895" i="1"/>
  <c r="H1895" i="1"/>
  <c r="E1895" i="1"/>
  <c r="S1894" i="1"/>
  <c r="N1894" i="1"/>
  <c r="H1894" i="1"/>
  <c r="E1894" i="1"/>
  <c r="S1893" i="1"/>
  <c r="N1893" i="1"/>
  <c r="H1893" i="1"/>
  <c r="E1893" i="1"/>
  <c r="S1892" i="1"/>
  <c r="Y2149" i="23" s="1"/>
  <c r="N1892" i="1"/>
  <c r="H1892" i="1"/>
  <c r="E1892" i="1"/>
  <c r="S1891" i="1"/>
  <c r="Y2148" i="23" s="1"/>
  <c r="N1891" i="1"/>
  <c r="H1891" i="1"/>
  <c r="E1891" i="1"/>
  <c r="S1890" i="1"/>
  <c r="Y2147" i="23" s="1"/>
  <c r="N1890" i="1"/>
  <c r="H1890" i="1"/>
  <c r="E1890" i="1"/>
  <c r="S1889" i="1"/>
  <c r="Y2146" i="23" s="1"/>
  <c r="N1889" i="1"/>
  <c r="H1889" i="1"/>
  <c r="E1889" i="1"/>
  <c r="S1888" i="1"/>
  <c r="Y2145" i="23" s="1"/>
  <c r="N1888" i="1"/>
  <c r="H1888" i="1"/>
  <c r="E1888" i="1"/>
  <c r="S1887" i="1"/>
  <c r="N1887" i="1"/>
  <c r="H1887" i="1"/>
  <c r="E1887" i="1"/>
  <c r="S1886" i="1"/>
  <c r="Y2144" i="23" s="1"/>
  <c r="N1886" i="1"/>
  <c r="H1886" i="1"/>
  <c r="E1886" i="1"/>
  <c r="S1885" i="1"/>
  <c r="Y2143" i="23" s="1"/>
  <c r="N1885" i="1"/>
  <c r="H1885" i="1"/>
  <c r="E1885" i="1"/>
  <c r="S1884" i="1"/>
  <c r="Y2142" i="23" s="1"/>
  <c r="N1884" i="1"/>
  <c r="H1884" i="1"/>
  <c r="E1884" i="1"/>
  <c r="S1883" i="1"/>
  <c r="N1883" i="1"/>
  <c r="H1883" i="1"/>
  <c r="E1883" i="1"/>
  <c r="S1882" i="1"/>
  <c r="N1882" i="1"/>
  <c r="H1882" i="1"/>
  <c r="E1882" i="1"/>
  <c r="S1881" i="1"/>
  <c r="Y2141" i="23" s="1"/>
  <c r="N1881" i="1"/>
  <c r="H1881" i="1"/>
  <c r="E1881" i="1"/>
  <c r="S1880" i="1"/>
  <c r="Y2140" i="23" s="1"/>
  <c r="N1880" i="1"/>
  <c r="H1880" i="1"/>
  <c r="E1880" i="1"/>
  <c r="S1879" i="1"/>
  <c r="Y2139" i="23" s="1"/>
  <c r="N1879" i="1"/>
  <c r="H1879" i="1"/>
  <c r="E1879" i="1"/>
  <c r="S1878" i="1"/>
  <c r="Y2138" i="23" s="1"/>
  <c r="N1878" i="1"/>
  <c r="H1878" i="1"/>
  <c r="E1878" i="1"/>
  <c r="S1877" i="1"/>
  <c r="Y2137" i="23" s="1"/>
  <c r="N1877" i="1"/>
  <c r="H1877" i="1"/>
  <c r="E1877" i="1"/>
  <c r="S1876" i="1"/>
  <c r="Y2136" i="23" s="1"/>
  <c r="N1876" i="1"/>
  <c r="H1876" i="1"/>
  <c r="E1876" i="1"/>
  <c r="S1875" i="1"/>
  <c r="Y2135" i="23" s="1"/>
  <c r="N1875" i="1"/>
  <c r="H1875" i="1"/>
  <c r="E1875" i="1"/>
  <c r="S1874" i="1"/>
  <c r="Y2134" i="23" s="1"/>
  <c r="N1874" i="1"/>
  <c r="H1874" i="1"/>
  <c r="E1874" i="1"/>
  <c r="S1873" i="1"/>
  <c r="Y2133" i="23" s="1"/>
  <c r="N1873" i="1"/>
  <c r="H1873" i="1"/>
  <c r="E1873" i="1"/>
  <c r="S1872" i="1"/>
  <c r="N1872" i="1"/>
  <c r="H1872" i="1"/>
  <c r="E1872" i="1"/>
  <c r="S1871" i="1"/>
  <c r="Y2132" i="23" s="1"/>
  <c r="N1871" i="1"/>
  <c r="H1871" i="1"/>
  <c r="E1871" i="1"/>
  <c r="S1870" i="1"/>
  <c r="Y2131" i="23" s="1"/>
  <c r="N1870" i="1"/>
  <c r="H1870" i="1"/>
  <c r="E1870" i="1"/>
  <c r="S1869" i="1"/>
  <c r="Y2130" i="23" s="1"/>
  <c r="N1869" i="1"/>
  <c r="H1869" i="1"/>
  <c r="E1869" i="1"/>
  <c r="S1868" i="1"/>
  <c r="Y2129" i="23" s="1"/>
  <c r="N1868" i="1"/>
  <c r="H1868" i="1"/>
  <c r="E1868" i="1"/>
  <c r="S1867" i="1"/>
  <c r="N1867" i="1"/>
  <c r="H1867" i="1"/>
  <c r="E1867" i="1"/>
  <c r="S1866" i="1"/>
  <c r="N1866" i="1"/>
  <c r="H1866" i="1"/>
  <c r="E1866" i="1"/>
  <c r="S1865" i="1"/>
  <c r="Y2128" i="23" s="1"/>
  <c r="N1865" i="1"/>
  <c r="H1865" i="1"/>
  <c r="E1865" i="1"/>
  <c r="S1864" i="1"/>
  <c r="Y2127" i="23" s="1"/>
  <c r="N1864" i="1"/>
  <c r="H1864" i="1"/>
  <c r="E1864" i="1"/>
  <c r="S1863" i="1"/>
  <c r="Y2126" i="23" s="1"/>
  <c r="N1863" i="1"/>
  <c r="H1863" i="1"/>
  <c r="E1863" i="1"/>
  <c r="S1862" i="1"/>
  <c r="Y2125" i="23" s="1"/>
  <c r="N1862" i="1"/>
  <c r="H1862" i="1"/>
  <c r="E1862" i="1"/>
  <c r="S1861" i="1"/>
  <c r="Y2124" i="23" s="1"/>
  <c r="N1861" i="1"/>
  <c r="H1861" i="1"/>
  <c r="E1861" i="1"/>
  <c r="S1860" i="1"/>
  <c r="Y2123" i="23" s="1"/>
  <c r="N1860" i="1"/>
  <c r="H1860" i="1"/>
  <c r="E1860" i="1"/>
  <c r="S1859" i="1"/>
  <c r="Y2122" i="23" s="1"/>
  <c r="N1859" i="1"/>
  <c r="H1859" i="1"/>
  <c r="E1859" i="1"/>
  <c r="S1858" i="1"/>
  <c r="Y2121" i="23" s="1"/>
  <c r="N1858" i="1"/>
  <c r="H1858" i="1"/>
  <c r="E1858" i="1"/>
  <c r="S1857" i="1"/>
  <c r="Y2120" i="23" s="1"/>
  <c r="N1857" i="1"/>
  <c r="H1857" i="1"/>
  <c r="E1857" i="1"/>
  <c r="S1856" i="1"/>
  <c r="Y2119" i="23" s="1"/>
  <c r="N1856" i="1"/>
  <c r="H1856" i="1"/>
  <c r="E1856" i="1"/>
  <c r="S1855" i="1"/>
  <c r="N1855" i="1"/>
  <c r="H1855" i="1"/>
  <c r="E1855" i="1"/>
  <c r="S1854" i="1"/>
  <c r="Y2118" i="23" s="1"/>
  <c r="N1854" i="1"/>
  <c r="H1854" i="1"/>
  <c r="E1854" i="1"/>
  <c r="S1853" i="1"/>
  <c r="N1853" i="1"/>
  <c r="H1853" i="1"/>
  <c r="E1853" i="1"/>
  <c r="S1852" i="1"/>
  <c r="Y2117" i="23" s="1"/>
  <c r="N1852" i="1"/>
  <c r="H1852" i="1"/>
  <c r="E1852" i="1"/>
  <c r="S1851" i="1"/>
  <c r="N1851" i="1"/>
  <c r="H1851" i="1"/>
  <c r="E1851" i="1"/>
  <c r="S1850" i="1"/>
  <c r="Y2116" i="23" s="1"/>
  <c r="N1850" i="1"/>
  <c r="H1850" i="1"/>
  <c r="E1850" i="1"/>
  <c r="S1849" i="1"/>
  <c r="N1849" i="1"/>
  <c r="H1849" i="1"/>
  <c r="E1849" i="1"/>
  <c r="S1848" i="1"/>
  <c r="Y2115" i="23" s="1"/>
  <c r="N1848" i="1"/>
  <c r="H1848" i="1"/>
  <c r="E1848" i="1"/>
  <c r="S1847" i="1"/>
  <c r="Y2114" i="23" s="1"/>
  <c r="N1847" i="1"/>
  <c r="H1847" i="1"/>
  <c r="E1847" i="1"/>
  <c r="S1846" i="1"/>
  <c r="Y2113" i="23" s="1"/>
  <c r="N1846" i="1"/>
  <c r="H1846" i="1"/>
  <c r="E1846" i="1"/>
  <c r="S1845" i="1"/>
  <c r="Y2112" i="23" s="1"/>
  <c r="N1845" i="1"/>
  <c r="H1845" i="1"/>
  <c r="E1845" i="1"/>
  <c r="S1844" i="1"/>
  <c r="Y2111" i="23" s="1"/>
  <c r="N1844" i="1"/>
  <c r="H1844" i="1"/>
  <c r="E1844" i="1"/>
  <c r="S1843" i="1"/>
  <c r="N1843" i="1"/>
  <c r="H1843" i="1"/>
  <c r="E1843" i="1"/>
  <c r="S1842" i="1"/>
  <c r="Y2110" i="23" s="1"/>
  <c r="N1842" i="1"/>
  <c r="H1842" i="1"/>
  <c r="E1842" i="1"/>
  <c r="S1841" i="1"/>
  <c r="Y2109" i="23" s="1"/>
  <c r="N1841" i="1"/>
  <c r="H1841" i="1"/>
  <c r="E1841" i="1"/>
  <c r="S1840" i="1"/>
  <c r="N1840" i="1"/>
  <c r="H1840" i="1"/>
  <c r="E1840" i="1"/>
  <c r="S1839" i="1"/>
  <c r="Y2108" i="23" s="1"/>
  <c r="N1839" i="1"/>
  <c r="H1839" i="1"/>
  <c r="E1839" i="1"/>
  <c r="S1838" i="1"/>
  <c r="Y2107" i="23" s="1"/>
  <c r="N1838" i="1"/>
  <c r="H1838" i="1"/>
  <c r="E1838" i="1"/>
  <c r="S1837" i="1"/>
  <c r="Y2106" i="23" s="1"/>
  <c r="N1837" i="1"/>
  <c r="H1837" i="1"/>
  <c r="E1837" i="1"/>
  <c r="S1836" i="1"/>
  <c r="N1836" i="1"/>
  <c r="H1836" i="1"/>
  <c r="E1836" i="1"/>
  <c r="S1835" i="1"/>
  <c r="Y2105" i="23" s="1"/>
  <c r="N1835" i="1"/>
  <c r="H1835" i="1"/>
  <c r="E1835" i="1"/>
  <c r="S1834" i="1"/>
  <c r="Y2104" i="23" s="1"/>
  <c r="N1834" i="1"/>
  <c r="H1834" i="1"/>
  <c r="E1834" i="1"/>
  <c r="S1833" i="1"/>
  <c r="Y2103" i="23" s="1"/>
  <c r="N1833" i="1"/>
  <c r="H1833" i="1"/>
  <c r="E1833" i="1"/>
  <c r="S1832" i="1"/>
  <c r="Y2102" i="23" s="1"/>
  <c r="N1832" i="1"/>
  <c r="H1832" i="1"/>
  <c r="E1832" i="1"/>
  <c r="S1831" i="1"/>
  <c r="Y2101" i="23" s="1"/>
  <c r="N1831" i="1"/>
  <c r="H1831" i="1"/>
  <c r="E1831" i="1"/>
  <c r="S1830" i="1"/>
  <c r="Y2100" i="23" s="1"/>
  <c r="N1830" i="1"/>
  <c r="H1830" i="1"/>
  <c r="E1830" i="1"/>
  <c r="S1829" i="1"/>
  <c r="N1829" i="1"/>
  <c r="H1829" i="1"/>
  <c r="E1829" i="1"/>
  <c r="S1828" i="1"/>
  <c r="Y2099" i="23" s="1"/>
  <c r="N1828" i="1"/>
  <c r="H1828" i="1"/>
  <c r="E1828" i="1"/>
  <c r="S1827" i="1"/>
  <c r="Y2098" i="23" s="1"/>
  <c r="N1827" i="1"/>
  <c r="H1827" i="1"/>
  <c r="E1827" i="1"/>
  <c r="S1826" i="1"/>
  <c r="Y2097" i="23" s="1"/>
  <c r="N1826" i="1"/>
  <c r="H1826" i="1"/>
  <c r="E1826" i="1"/>
  <c r="S1825" i="1"/>
  <c r="Y2096" i="23" s="1"/>
  <c r="N1825" i="1"/>
  <c r="H1825" i="1"/>
  <c r="E1825" i="1"/>
  <c r="S1824" i="1"/>
  <c r="N1824" i="1"/>
  <c r="H1824" i="1"/>
  <c r="E1824" i="1"/>
  <c r="S1823" i="1"/>
  <c r="Y2095" i="23" s="1"/>
  <c r="N1823" i="1"/>
  <c r="H1823" i="1"/>
  <c r="E1823" i="1"/>
  <c r="S1822" i="1"/>
  <c r="N1822" i="1"/>
  <c r="H1822" i="1"/>
  <c r="E1822" i="1"/>
  <c r="S1821" i="1"/>
  <c r="N1821" i="1"/>
  <c r="H1821" i="1"/>
  <c r="E1821" i="1"/>
  <c r="S1820" i="1"/>
  <c r="Y2094" i="23" s="1"/>
  <c r="N1820" i="1"/>
  <c r="H1820" i="1"/>
  <c r="E1820" i="1"/>
  <c r="S1819" i="1"/>
  <c r="N1819" i="1"/>
  <c r="H1819" i="1"/>
  <c r="E1819" i="1"/>
  <c r="S1818" i="1"/>
  <c r="Y2093" i="23" s="1"/>
  <c r="N1818" i="1"/>
  <c r="H1818" i="1"/>
  <c r="E1818" i="1"/>
  <c r="S1817" i="1"/>
  <c r="Y2092" i="23" s="1"/>
  <c r="N1817" i="1"/>
  <c r="H1817" i="1"/>
  <c r="E1817" i="1"/>
  <c r="S1816" i="1"/>
  <c r="Y2091" i="23" s="1"/>
  <c r="N1816" i="1"/>
  <c r="H1816" i="1"/>
  <c r="E1816" i="1"/>
  <c r="S1815" i="1"/>
  <c r="N1815" i="1"/>
  <c r="H1815" i="1"/>
  <c r="E1815" i="1"/>
  <c r="S1814" i="1"/>
  <c r="Y2090" i="23" s="1"/>
  <c r="N1814" i="1"/>
  <c r="H1814" i="1"/>
  <c r="E1814" i="1"/>
  <c r="S1813" i="1"/>
  <c r="Y2089" i="23" s="1"/>
  <c r="N1813" i="1"/>
  <c r="H1813" i="1"/>
  <c r="E1813" i="1"/>
  <c r="S1812" i="1"/>
  <c r="N1812" i="1"/>
  <c r="H1812" i="1"/>
  <c r="E1812" i="1"/>
  <c r="S1811" i="1"/>
  <c r="N1811" i="1"/>
  <c r="H1811" i="1"/>
  <c r="E1811" i="1"/>
  <c r="S1810" i="1"/>
  <c r="Y2088" i="23" s="1"/>
  <c r="N1810" i="1"/>
  <c r="H1810" i="1"/>
  <c r="E1810" i="1"/>
  <c r="S1809" i="1"/>
  <c r="Y2087" i="23" s="1"/>
  <c r="N1809" i="1"/>
  <c r="H1809" i="1"/>
  <c r="E1809" i="1"/>
  <c r="S1808" i="1"/>
  <c r="Y2086" i="23" s="1"/>
  <c r="N1808" i="1"/>
  <c r="H1808" i="1"/>
  <c r="E1808" i="1"/>
  <c r="S1807" i="1"/>
  <c r="Y2085" i="23" s="1"/>
  <c r="N1807" i="1"/>
  <c r="H1807" i="1"/>
  <c r="E1807" i="1"/>
  <c r="S1806" i="1"/>
  <c r="N1806" i="1"/>
  <c r="H1806" i="1"/>
  <c r="E1806" i="1"/>
  <c r="S1805" i="1"/>
  <c r="Y2084" i="23" s="1"/>
  <c r="N1805" i="1"/>
  <c r="H1805" i="1"/>
  <c r="E1805" i="1"/>
  <c r="S1804" i="1"/>
  <c r="Y2083" i="23" s="1"/>
  <c r="N1804" i="1"/>
  <c r="H1804" i="1"/>
  <c r="E1804" i="1"/>
  <c r="S1803" i="1"/>
  <c r="Y2082" i="23" s="1"/>
  <c r="N1803" i="1"/>
  <c r="H1803" i="1"/>
  <c r="E1803" i="1"/>
  <c r="S1802" i="1"/>
  <c r="N1802" i="1"/>
  <c r="H1802" i="1"/>
  <c r="E1802" i="1"/>
  <c r="S1801" i="1"/>
  <c r="N1801" i="1"/>
  <c r="H1801" i="1"/>
  <c r="E1801" i="1"/>
  <c r="S1800" i="1"/>
  <c r="Y2081" i="23" s="1"/>
  <c r="N1800" i="1"/>
  <c r="H1800" i="1"/>
  <c r="E1800" i="1"/>
  <c r="S1799" i="1"/>
  <c r="Y2080" i="23" s="1"/>
  <c r="N1799" i="1"/>
  <c r="H1799" i="1"/>
  <c r="E1799" i="1"/>
  <c r="S1798" i="1"/>
  <c r="N1798" i="1"/>
  <c r="H1798" i="1"/>
  <c r="E1798" i="1"/>
  <c r="S1797" i="1"/>
  <c r="Y2079" i="23" s="1"/>
  <c r="N1797" i="1"/>
  <c r="H1797" i="1"/>
  <c r="E1797" i="1"/>
  <c r="S1796" i="1"/>
  <c r="Y2078" i="23" s="1"/>
  <c r="N1796" i="1"/>
  <c r="H1796" i="1"/>
  <c r="E1796" i="1"/>
  <c r="S1795" i="1"/>
  <c r="Y2077" i="23" s="1"/>
  <c r="N1795" i="1"/>
  <c r="H1795" i="1"/>
  <c r="E1795" i="1"/>
  <c r="S1794" i="1"/>
  <c r="Y2076" i="23" s="1"/>
  <c r="N1794" i="1"/>
  <c r="H1794" i="1"/>
  <c r="E1794" i="1"/>
  <c r="S1793" i="1"/>
  <c r="Y2075" i="23" s="1"/>
  <c r="N1793" i="1"/>
  <c r="H1793" i="1"/>
  <c r="E1793" i="1"/>
  <c r="S1792" i="1"/>
  <c r="Y2074" i="23" s="1"/>
  <c r="N1792" i="1"/>
  <c r="H1792" i="1"/>
  <c r="E1792" i="1"/>
  <c r="S1791" i="1"/>
  <c r="Y2073" i="23" s="1"/>
  <c r="N1791" i="1"/>
  <c r="H1791" i="1"/>
  <c r="E1791" i="1"/>
  <c r="S1790" i="1"/>
  <c r="Y2072" i="23" s="1"/>
  <c r="N1790" i="1"/>
  <c r="H1790" i="1"/>
  <c r="E1790" i="1"/>
  <c r="S1789" i="1"/>
  <c r="Y2071" i="23" s="1"/>
  <c r="N1789" i="1"/>
  <c r="H1789" i="1"/>
  <c r="E1789" i="1"/>
  <c r="S1788" i="1"/>
  <c r="N1788" i="1"/>
  <c r="H1788" i="1"/>
  <c r="E1788" i="1"/>
  <c r="S1787" i="1"/>
  <c r="Y2070" i="23" s="1"/>
  <c r="N1787" i="1"/>
  <c r="H1787" i="1"/>
  <c r="E1787" i="1"/>
  <c r="S1786" i="1"/>
  <c r="N1786" i="1"/>
  <c r="H1786" i="1"/>
  <c r="E1786" i="1"/>
  <c r="S1785" i="1"/>
  <c r="N1785" i="1"/>
  <c r="H1785" i="1"/>
  <c r="E1785" i="1"/>
  <c r="S1784" i="1"/>
  <c r="Y2069" i="23" s="1"/>
  <c r="N1784" i="1"/>
  <c r="H1784" i="1"/>
  <c r="E1784" i="1"/>
  <c r="S1783" i="1"/>
  <c r="N1783" i="1"/>
  <c r="H1783" i="1"/>
  <c r="E1783" i="1"/>
  <c r="S1782" i="1"/>
  <c r="N1782" i="1"/>
  <c r="H1782" i="1"/>
  <c r="E1782" i="1"/>
  <c r="S1781" i="1"/>
  <c r="Y2068" i="23" s="1"/>
  <c r="N1781" i="1"/>
  <c r="H1781" i="1"/>
  <c r="E1781" i="1"/>
  <c r="S1780" i="1"/>
  <c r="Y2067" i="23" s="1"/>
  <c r="N1780" i="1"/>
  <c r="H1780" i="1"/>
  <c r="E1780" i="1"/>
  <c r="S1779" i="1"/>
  <c r="N1779" i="1"/>
  <c r="H1779" i="1"/>
  <c r="E1779" i="1"/>
  <c r="S1778" i="1"/>
  <c r="Y2066" i="23" s="1"/>
  <c r="N1778" i="1"/>
  <c r="H1778" i="1"/>
  <c r="E1778" i="1"/>
  <c r="S1777" i="1"/>
  <c r="Y2065" i="23" s="1"/>
  <c r="N1777" i="1"/>
  <c r="H1777" i="1"/>
  <c r="E1777" i="1"/>
  <c r="S1776" i="1"/>
  <c r="Y2064" i="23" s="1"/>
  <c r="N1776" i="1"/>
  <c r="H1776" i="1"/>
  <c r="E1776" i="1"/>
  <c r="S1775" i="1"/>
  <c r="Y2063" i="23" s="1"/>
  <c r="N1775" i="1"/>
  <c r="H1775" i="1"/>
  <c r="E1775" i="1"/>
  <c r="S1774" i="1"/>
  <c r="N1774" i="1"/>
  <c r="H1774" i="1"/>
  <c r="E1774" i="1"/>
  <c r="S1773" i="1"/>
  <c r="N1773" i="1"/>
  <c r="H1773" i="1"/>
  <c r="E1773" i="1"/>
  <c r="S1772" i="1"/>
  <c r="Y2062" i="23" s="1"/>
  <c r="N1772" i="1"/>
  <c r="H1772" i="1"/>
  <c r="E1772" i="1"/>
  <c r="S1771" i="1"/>
  <c r="Y2061" i="23" s="1"/>
  <c r="N1771" i="1"/>
  <c r="H1771" i="1"/>
  <c r="E1771" i="1"/>
  <c r="S1770" i="1"/>
  <c r="N1770" i="1"/>
  <c r="H1770" i="1"/>
  <c r="E1770" i="1"/>
  <c r="S1769" i="1"/>
  <c r="N1769" i="1"/>
  <c r="H1769" i="1"/>
  <c r="E1769" i="1"/>
  <c r="S1768" i="1"/>
  <c r="Y2060" i="23" s="1"/>
  <c r="N1768" i="1"/>
  <c r="H1768" i="1"/>
  <c r="E1768" i="1"/>
  <c r="S1767" i="1"/>
  <c r="N1767" i="1"/>
  <c r="H1767" i="1"/>
  <c r="E1767" i="1"/>
  <c r="S1766" i="1"/>
  <c r="Y2059" i="23" s="1"/>
  <c r="N1766" i="1"/>
  <c r="H1766" i="1"/>
  <c r="E1766" i="1"/>
  <c r="S1765" i="1"/>
  <c r="Y2058" i="23" s="1"/>
  <c r="N1765" i="1"/>
  <c r="H1765" i="1"/>
  <c r="E1765" i="1"/>
  <c r="S1764" i="1"/>
  <c r="N1764" i="1"/>
  <c r="H1764" i="1"/>
  <c r="E1764" i="1"/>
  <c r="S1763" i="1"/>
  <c r="N1763" i="1"/>
  <c r="H1763" i="1"/>
  <c r="E1763" i="1"/>
  <c r="S1762" i="1"/>
  <c r="Y2057" i="23" s="1"/>
  <c r="N1762" i="1"/>
  <c r="H1762" i="1"/>
  <c r="E1762" i="1"/>
  <c r="S1761" i="1"/>
  <c r="Y2056" i="23" s="1"/>
  <c r="N1761" i="1"/>
  <c r="H1761" i="1"/>
  <c r="E1761" i="1"/>
  <c r="S1760" i="1"/>
  <c r="Y2055" i="23" s="1"/>
  <c r="N1760" i="1"/>
  <c r="H1760" i="1"/>
  <c r="E1760" i="1"/>
  <c r="S1759" i="1"/>
  <c r="Y2054" i="23" s="1"/>
  <c r="N1759" i="1"/>
  <c r="H1759" i="1"/>
  <c r="E1759" i="1"/>
  <c r="S1758" i="1"/>
  <c r="Y2053" i="23" s="1"/>
  <c r="N1758" i="1"/>
  <c r="H1758" i="1"/>
  <c r="E1758" i="1"/>
  <c r="S1757" i="1"/>
  <c r="Y2052" i="23" s="1"/>
  <c r="N1757" i="1"/>
  <c r="H1757" i="1"/>
  <c r="E1757" i="1"/>
  <c r="S1756" i="1"/>
  <c r="Y2051" i="23" s="1"/>
  <c r="N1756" i="1"/>
  <c r="H1756" i="1"/>
  <c r="E1756" i="1"/>
  <c r="S1755" i="1"/>
  <c r="N1755" i="1"/>
  <c r="H1755" i="1"/>
  <c r="E1755" i="1"/>
  <c r="S1754" i="1"/>
  <c r="Y2050" i="23" s="1"/>
  <c r="N1754" i="1"/>
  <c r="H1754" i="1"/>
  <c r="E1754" i="1"/>
  <c r="S1753" i="1"/>
  <c r="N1753" i="1"/>
  <c r="H1753" i="1"/>
  <c r="E1753" i="1"/>
  <c r="S1752" i="1"/>
  <c r="Y2049" i="23" s="1"/>
  <c r="N1752" i="1"/>
  <c r="H1752" i="1"/>
  <c r="E1752" i="1"/>
  <c r="S1751" i="1"/>
  <c r="Y2048" i="23" s="1"/>
  <c r="N1751" i="1"/>
  <c r="H1751" i="1"/>
  <c r="E1751" i="1"/>
  <c r="S1750" i="1"/>
  <c r="Y2047" i="23" s="1"/>
  <c r="N1750" i="1"/>
  <c r="H1750" i="1"/>
  <c r="E1750" i="1"/>
  <c r="S1749" i="1"/>
  <c r="Y2046" i="23" s="1"/>
  <c r="N1749" i="1"/>
  <c r="H1749" i="1"/>
  <c r="E1749" i="1"/>
  <c r="S1748" i="1"/>
  <c r="Y2045" i="23" s="1"/>
  <c r="N1748" i="1"/>
  <c r="H1748" i="1"/>
  <c r="E1748" i="1"/>
  <c r="S1747" i="1"/>
  <c r="Y2044" i="23" s="1"/>
  <c r="N1747" i="1"/>
  <c r="H1747" i="1"/>
  <c r="E1747" i="1"/>
  <c r="S1746" i="1"/>
  <c r="Y2043" i="23" s="1"/>
  <c r="N1746" i="1"/>
  <c r="H1746" i="1"/>
  <c r="E1746" i="1"/>
  <c r="S1745" i="1"/>
  <c r="Y2042" i="23" s="1"/>
  <c r="N1745" i="1"/>
  <c r="H1745" i="1"/>
  <c r="E1745" i="1"/>
  <c r="S1744" i="1"/>
  <c r="Y2041" i="23" s="1"/>
  <c r="N1744" i="1"/>
  <c r="H1744" i="1"/>
  <c r="E1744" i="1"/>
  <c r="S1743" i="1"/>
  <c r="N1743" i="1"/>
  <c r="H1743" i="1"/>
  <c r="E1743" i="1"/>
  <c r="S1742" i="1"/>
  <c r="Y2040" i="23" s="1"/>
  <c r="N1742" i="1"/>
  <c r="H1742" i="1"/>
  <c r="E1742" i="1"/>
  <c r="S1741" i="1"/>
  <c r="Y2039" i="23" s="1"/>
  <c r="N1741" i="1"/>
  <c r="H1741" i="1"/>
  <c r="E1741" i="1"/>
  <c r="S1740" i="1"/>
  <c r="N1740" i="1"/>
  <c r="H1740" i="1"/>
  <c r="E1740" i="1"/>
  <c r="S1739" i="1"/>
  <c r="Y2038" i="23" s="1"/>
  <c r="N1739" i="1"/>
  <c r="H1739" i="1"/>
  <c r="E1739" i="1"/>
  <c r="S1738" i="1"/>
  <c r="Y2037" i="23" s="1"/>
  <c r="N1738" i="1"/>
  <c r="H1738" i="1"/>
  <c r="E1738" i="1"/>
  <c r="S1737" i="1"/>
  <c r="Y2036" i="23" s="1"/>
  <c r="N1737" i="1"/>
  <c r="H1737" i="1"/>
  <c r="E1737" i="1"/>
  <c r="S1736" i="1"/>
  <c r="Y2035" i="23" s="1"/>
  <c r="N1736" i="1"/>
  <c r="H1736" i="1"/>
  <c r="E1736" i="1"/>
  <c r="S1735" i="1"/>
  <c r="Y2034" i="23" s="1"/>
  <c r="N1735" i="1"/>
  <c r="H1735" i="1"/>
  <c r="E1735" i="1"/>
  <c r="S1734" i="1"/>
  <c r="N1734" i="1"/>
  <c r="H1734" i="1"/>
  <c r="E1734" i="1"/>
  <c r="S1733" i="1"/>
  <c r="Y2033" i="23" s="1"/>
  <c r="N1733" i="1"/>
  <c r="H1733" i="1"/>
  <c r="E1733" i="1"/>
  <c r="S1732" i="1"/>
  <c r="Y2032" i="23" s="1"/>
  <c r="N1732" i="1"/>
  <c r="H1732" i="1"/>
  <c r="E1732" i="1"/>
  <c r="S1731" i="1"/>
  <c r="Y2031" i="23" s="1"/>
  <c r="N1731" i="1"/>
  <c r="H1731" i="1"/>
  <c r="E1731" i="1"/>
  <c r="S1730" i="1"/>
  <c r="Y2030" i="23" s="1"/>
  <c r="N1730" i="1"/>
  <c r="H1730" i="1"/>
  <c r="E1730" i="1"/>
  <c r="S1729" i="1"/>
  <c r="Y2029" i="23" s="1"/>
  <c r="N1729" i="1"/>
  <c r="H1729" i="1"/>
  <c r="E1729" i="1"/>
  <c r="S1728" i="1"/>
  <c r="Y2028" i="23" s="1"/>
  <c r="N1728" i="1"/>
  <c r="H1728" i="1"/>
  <c r="E1728" i="1"/>
  <c r="S1727" i="1"/>
  <c r="Y2027" i="23" s="1"/>
  <c r="N1727" i="1"/>
  <c r="H1727" i="1"/>
  <c r="E1727" i="1"/>
  <c r="S1726" i="1"/>
  <c r="N1726" i="1"/>
  <c r="H1726" i="1"/>
  <c r="E1726" i="1"/>
  <c r="S1725" i="1"/>
  <c r="Y2026" i="23" s="1"/>
  <c r="N1725" i="1"/>
  <c r="H1725" i="1"/>
  <c r="E1725" i="1"/>
  <c r="S1724" i="1"/>
  <c r="Y2025" i="23" s="1"/>
  <c r="N1724" i="1"/>
  <c r="H1724" i="1"/>
  <c r="E1724" i="1"/>
  <c r="S1723" i="1"/>
  <c r="Y2024" i="23" s="1"/>
  <c r="N1723" i="1"/>
  <c r="H1723" i="1"/>
  <c r="E1723" i="1"/>
  <c r="S1722" i="1"/>
  <c r="Y2023" i="23" s="1"/>
  <c r="N1722" i="1"/>
  <c r="H1722" i="1"/>
  <c r="E1722" i="1"/>
  <c r="S1721" i="1"/>
  <c r="Y2022" i="23" s="1"/>
  <c r="N1721" i="1"/>
  <c r="H1721" i="1"/>
  <c r="E1721" i="1"/>
  <c r="S1720" i="1"/>
  <c r="N1720" i="1"/>
  <c r="H1720" i="1"/>
  <c r="E1720" i="1"/>
  <c r="S1719" i="1"/>
  <c r="N1719" i="1"/>
  <c r="H1719" i="1"/>
  <c r="E1719" i="1"/>
  <c r="S1718" i="1"/>
  <c r="Y2021" i="23" s="1"/>
  <c r="N1718" i="1"/>
  <c r="H1718" i="1"/>
  <c r="E1718" i="1"/>
  <c r="S1717" i="1"/>
  <c r="Y2020" i="23" s="1"/>
  <c r="N1717" i="1"/>
  <c r="H1717" i="1"/>
  <c r="E1717" i="1"/>
  <c r="S1716" i="1"/>
  <c r="N1716" i="1"/>
  <c r="H1716" i="1"/>
  <c r="E1716" i="1"/>
  <c r="S1715" i="1"/>
  <c r="Y2019" i="23" s="1"/>
  <c r="N1715" i="1"/>
  <c r="H1715" i="1"/>
  <c r="E1715" i="1"/>
  <c r="S1714" i="1"/>
  <c r="N1714" i="1"/>
  <c r="H1714" i="1"/>
  <c r="E1714" i="1"/>
  <c r="S1713" i="1"/>
  <c r="Y2018" i="23" s="1"/>
  <c r="N1713" i="1"/>
  <c r="H1713" i="1"/>
  <c r="E1713" i="1"/>
  <c r="S1712" i="1"/>
  <c r="N1712" i="1"/>
  <c r="H1712" i="1"/>
  <c r="E1712" i="1"/>
  <c r="S1711" i="1"/>
  <c r="Y2017" i="23" s="1"/>
  <c r="N1711" i="1"/>
  <c r="H1711" i="1"/>
  <c r="E1711" i="1"/>
  <c r="S1710" i="1"/>
  <c r="Y2016" i="23" s="1"/>
  <c r="N1710" i="1"/>
  <c r="H1710" i="1"/>
  <c r="E1710" i="1"/>
  <c r="S1709" i="1"/>
  <c r="N1709" i="1"/>
  <c r="H1709" i="1"/>
  <c r="E1709" i="1"/>
  <c r="S1708" i="1"/>
  <c r="Y2015" i="23" s="1"/>
  <c r="N1708" i="1"/>
  <c r="H1708" i="1"/>
  <c r="E1708" i="1"/>
  <c r="S1707" i="1"/>
  <c r="Y2014" i="23" s="1"/>
  <c r="N1707" i="1"/>
  <c r="H1707" i="1"/>
  <c r="E1707" i="1"/>
  <c r="S1706" i="1"/>
  <c r="N1706" i="1"/>
  <c r="H1706" i="1"/>
  <c r="E1706" i="1"/>
  <c r="S1705" i="1"/>
  <c r="Y2013" i="23" s="1"/>
  <c r="N1705" i="1"/>
  <c r="H1705" i="1"/>
  <c r="E1705" i="1"/>
  <c r="S1704" i="1"/>
  <c r="N1704" i="1"/>
  <c r="H1704" i="1"/>
  <c r="E1704" i="1"/>
  <c r="S1703" i="1"/>
  <c r="N1703" i="1"/>
  <c r="H1703" i="1"/>
  <c r="E1703" i="1"/>
  <c r="S1702" i="1"/>
  <c r="Y2012" i="23" s="1"/>
  <c r="N1702" i="1"/>
  <c r="H1702" i="1"/>
  <c r="E1702" i="1"/>
  <c r="S1701" i="1"/>
  <c r="Y2011" i="23" s="1"/>
  <c r="N1701" i="1"/>
  <c r="H1701" i="1"/>
  <c r="E1701" i="1"/>
  <c r="S1700" i="1"/>
  <c r="Y2010" i="23" s="1"/>
  <c r="N1700" i="1"/>
  <c r="H1700" i="1"/>
  <c r="E1700" i="1"/>
  <c r="S1699" i="1"/>
  <c r="Y2009" i="23" s="1"/>
  <c r="N1699" i="1"/>
  <c r="H1699" i="1"/>
  <c r="E1699" i="1"/>
  <c r="S1698" i="1"/>
  <c r="N1698" i="1"/>
  <c r="H1698" i="1"/>
  <c r="E1698" i="1"/>
  <c r="S1697" i="1"/>
  <c r="Y2008" i="23" s="1"/>
  <c r="N1697" i="1"/>
  <c r="H1697" i="1"/>
  <c r="E1697" i="1"/>
  <c r="S1696" i="1"/>
  <c r="Y2007" i="23" s="1"/>
  <c r="N1696" i="1"/>
  <c r="H1696" i="1"/>
  <c r="E1696" i="1"/>
  <c r="S1695" i="1"/>
  <c r="Y2006" i="23" s="1"/>
  <c r="N1695" i="1"/>
  <c r="H1695" i="1"/>
  <c r="E1695" i="1"/>
  <c r="S1694" i="1"/>
  <c r="Y2005" i="23" s="1"/>
  <c r="N1694" i="1"/>
  <c r="H1694" i="1"/>
  <c r="E1694" i="1"/>
  <c r="S1693" i="1"/>
  <c r="Y2004" i="23" s="1"/>
  <c r="N1693" i="1"/>
  <c r="H1693" i="1"/>
  <c r="E1693" i="1"/>
  <c r="S1692" i="1"/>
  <c r="N1692" i="1"/>
  <c r="H1692" i="1"/>
  <c r="E1692" i="1"/>
  <c r="S1691" i="1"/>
  <c r="Y2003" i="23" s="1"/>
  <c r="N1691" i="1"/>
  <c r="H1691" i="1"/>
  <c r="E1691" i="1"/>
  <c r="S1690" i="1"/>
  <c r="Y2002" i="23" s="1"/>
  <c r="N1690" i="1"/>
  <c r="H1690" i="1"/>
  <c r="E1690" i="1"/>
  <c r="S1689" i="1"/>
  <c r="Y2001" i="23" s="1"/>
  <c r="N1689" i="1"/>
  <c r="H1689" i="1"/>
  <c r="E1689" i="1"/>
  <c r="S1688" i="1"/>
  <c r="N1688" i="1"/>
  <c r="H1688" i="1"/>
  <c r="E1688" i="1"/>
  <c r="S1687" i="1"/>
  <c r="Y2000" i="23" s="1"/>
  <c r="N1687" i="1"/>
  <c r="H1687" i="1"/>
  <c r="E1687" i="1"/>
  <c r="S1686" i="1"/>
  <c r="N1686" i="1"/>
  <c r="H1686" i="1"/>
  <c r="E1686" i="1"/>
  <c r="S1685" i="1"/>
  <c r="Y1999" i="23" s="1"/>
  <c r="N1685" i="1"/>
  <c r="H1685" i="1"/>
  <c r="E1685" i="1"/>
  <c r="S1684" i="1"/>
  <c r="N1684" i="1"/>
  <c r="H1684" i="1"/>
  <c r="E1684" i="1"/>
  <c r="S1683" i="1"/>
  <c r="N1683" i="1"/>
  <c r="H1683" i="1"/>
  <c r="E1683" i="1"/>
  <c r="S1682" i="1"/>
  <c r="Y1998" i="23" s="1"/>
  <c r="N1682" i="1"/>
  <c r="H1682" i="1"/>
  <c r="E1682" i="1"/>
  <c r="S1681" i="1"/>
  <c r="Y1997" i="23" s="1"/>
  <c r="N1681" i="1"/>
  <c r="H1681" i="1"/>
  <c r="E1681" i="1"/>
  <c r="S1680" i="1"/>
  <c r="Y1996" i="23" s="1"/>
  <c r="N1680" i="1"/>
  <c r="H1680" i="1"/>
  <c r="E1680" i="1"/>
  <c r="S1679" i="1"/>
  <c r="Y1995" i="23" s="1"/>
  <c r="N1679" i="1"/>
  <c r="H1679" i="1"/>
  <c r="E1679" i="1"/>
  <c r="S1678" i="1"/>
  <c r="N1678" i="1"/>
  <c r="H1678" i="1"/>
  <c r="E1678" i="1"/>
  <c r="S1677" i="1"/>
  <c r="Y1994" i="23" s="1"/>
  <c r="N1677" i="1"/>
  <c r="H1677" i="1"/>
  <c r="E1677" i="1"/>
  <c r="S1676" i="1"/>
  <c r="Y1993" i="23" s="1"/>
  <c r="N1676" i="1"/>
  <c r="H1676" i="1"/>
  <c r="E1676" i="1"/>
  <c r="S1675" i="1"/>
  <c r="Y1992" i="23" s="1"/>
  <c r="N1675" i="1"/>
  <c r="H1675" i="1"/>
  <c r="E1675" i="1"/>
  <c r="S1674" i="1"/>
  <c r="N1674" i="1"/>
  <c r="H1674" i="1"/>
  <c r="E1674" i="1"/>
  <c r="S1673" i="1"/>
  <c r="Y1991" i="23" s="1"/>
  <c r="N1673" i="1"/>
  <c r="H1673" i="1"/>
  <c r="E1673" i="1"/>
  <c r="S1672" i="1"/>
  <c r="N1672" i="1"/>
  <c r="H1672" i="1"/>
  <c r="E1672" i="1"/>
  <c r="S1671" i="1"/>
  <c r="Y1990" i="23" s="1"/>
  <c r="N1671" i="1"/>
  <c r="H1671" i="1"/>
  <c r="E1671" i="1"/>
  <c r="S1670" i="1"/>
  <c r="Y1989" i="23" s="1"/>
  <c r="N1670" i="1"/>
  <c r="H1670" i="1"/>
  <c r="E1670" i="1"/>
  <c r="S1669" i="1"/>
  <c r="Y1988" i="23" s="1"/>
  <c r="N1669" i="1"/>
  <c r="H1669" i="1"/>
  <c r="E1669" i="1"/>
  <c r="S1668" i="1"/>
  <c r="Y1987" i="23" s="1"/>
  <c r="N1668" i="1"/>
  <c r="H1668" i="1"/>
  <c r="E1668" i="1"/>
  <c r="S1667" i="1"/>
  <c r="N1667" i="1"/>
  <c r="H1667" i="1"/>
  <c r="E1667" i="1"/>
  <c r="S1666" i="1"/>
  <c r="Y1986" i="23" s="1"/>
  <c r="N1666" i="1"/>
  <c r="H1666" i="1"/>
  <c r="E1666" i="1"/>
  <c r="S1665" i="1"/>
  <c r="Y1985" i="23" s="1"/>
  <c r="N1665" i="1"/>
  <c r="H1665" i="1"/>
  <c r="E1665" i="1"/>
  <c r="S1664" i="1"/>
  <c r="Y1984" i="23" s="1"/>
  <c r="N1664" i="1"/>
  <c r="H1664" i="1"/>
  <c r="E1664" i="1"/>
  <c r="S1663" i="1"/>
  <c r="N1663" i="1"/>
  <c r="H1663" i="1"/>
  <c r="E1663" i="1"/>
  <c r="S1662" i="1"/>
  <c r="Y1983" i="23" s="1"/>
  <c r="N1662" i="1"/>
  <c r="H1662" i="1"/>
  <c r="E1662" i="1"/>
  <c r="S1661" i="1"/>
  <c r="Y1982" i="23" s="1"/>
  <c r="N1661" i="1"/>
  <c r="H1661" i="1"/>
  <c r="E1661" i="1"/>
  <c r="S1660" i="1"/>
  <c r="Y1981" i="23" s="1"/>
  <c r="N1660" i="1"/>
  <c r="H1660" i="1"/>
  <c r="E1660" i="1"/>
  <c r="S1659" i="1"/>
  <c r="Y1980" i="23" s="1"/>
  <c r="N1659" i="1"/>
  <c r="H1659" i="1"/>
  <c r="E1659" i="1"/>
  <c r="S1658" i="1"/>
  <c r="Y1979" i="23" s="1"/>
  <c r="N1658" i="1"/>
  <c r="H1658" i="1"/>
  <c r="E1658" i="1"/>
  <c r="S1657" i="1"/>
  <c r="N1657" i="1"/>
  <c r="H1657" i="1"/>
  <c r="E1657" i="1"/>
  <c r="S1656" i="1"/>
  <c r="Y1978" i="23" s="1"/>
  <c r="N1656" i="1"/>
  <c r="H1656" i="1"/>
  <c r="E1656" i="1"/>
  <c r="S1655" i="1"/>
  <c r="Y1977" i="23" s="1"/>
  <c r="N1655" i="1"/>
  <c r="H1655" i="1"/>
  <c r="E1655" i="1"/>
  <c r="S1654" i="1"/>
  <c r="Y1976" i="23" s="1"/>
  <c r="N1654" i="1"/>
  <c r="H1654" i="1"/>
  <c r="E1654" i="1"/>
  <c r="S1653" i="1"/>
  <c r="Y1975" i="23" s="1"/>
  <c r="N1653" i="1"/>
  <c r="H1653" i="1"/>
  <c r="E1653" i="1"/>
  <c r="S1652" i="1"/>
  <c r="Y1974" i="23" s="1"/>
  <c r="N1652" i="1"/>
  <c r="H1652" i="1"/>
  <c r="E1652" i="1"/>
  <c r="S1651" i="1"/>
  <c r="N1651" i="1"/>
  <c r="H1651" i="1"/>
  <c r="E1651" i="1"/>
  <c r="S1650" i="1"/>
  <c r="Y1973" i="23" s="1"/>
  <c r="N1650" i="1"/>
  <c r="H1650" i="1"/>
  <c r="E1650" i="1"/>
  <c r="S1649" i="1"/>
  <c r="Y1972" i="23" s="1"/>
  <c r="N1649" i="1"/>
  <c r="H1649" i="1"/>
  <c r="E1649" i="1"/>
  <c r="S1648" i="1"/>
  <c r="Y1971" i="23" s="1"/>
  <c r="N1648" i="1"/>
  <c r="H1648" i="1"/>
  <c r="E1648" i="1"/>
  <c r="S1647" i="1"/>
  <c r="Y1970" i="23" s="1"/>
  <c r="N1647" i="1"/>
  <c r="H1647" i="1"/>
  <c r="E1647" i="1"/>
  <c r="S1646" i="1"/>
  <c r="Y1969" i="23" s="1"/>
  <c r="N1646" i="1"/>
  <c r="H1646" i="1"/>
  <c r="E1646" i="1"/>
  <c r="S1645" i="1"/>
  <c r="Y1968" i="23" s="1"/>
  <c r="N1645" i="1"/>
  <c r="H1645" i="1"/>
  <c r="E1645" i="1"/>
  <c r="S1644" i="1"/>
  <c r="Y1967" i="23" s="1"/>
  <c r="N1644" i="1"/>
  <c r="H1644" i="1"/>
  <c r="E1644" i="1"/>
  <c r="S1643" i="1"/>
  <c r="Y1966" i="23" s="1"/>
  <c r="N1643" i="1"/>
  <c r="H1643" i="1"/>
  <c r="E1643" i="1"/>
  <c r="S1642" i="1"/>
  <c r="Y1965" i="23" s="1"/>
  <c r="N1642" i="1"/>
  <c r="H1642" i="1"/>
  <c r="E1642" i="1"/>
  <c r="S1641" i="1"/>
  <c r="Y1964" i="23" s="1"/>
  <c r="N1641" i="1"/>
  <c r="H1641" i="1"/>
  <c r="E1641" i="1"/>
  <c r="S1640" i="1"/>
  <c r="Y1963" i="23" s="1"/>
  <c r="N1640" i="1"/>
  <c r="H1640" i="1"/>
  <c r="E1640" i="1"/>
  <c r="S1639" i="1"/>
  <c r="Y1962" i="23" s="1"/>
  <c r="N1639" i="1"/>
  <c r="H1639" i="1"/>
  <c r="E1639" i="1"/>
  <c r="S1638" i="1"/>
  <c r="Y1961" i="23" s="1"/>
  <c r="N1638" i="1"/>
  <c r="H1638" i="1"/>
  <c r="E1638" i="1"/>
  <c r="S1637" i="1"/>
  <c r="Y1960" i="23" s="1"/>
  <c r="N1637" i="1"/>
  <c r="H1637" i="1"/>
  <c r="E1637" i="1"/>
  <c r="S1636" i="1"/>
  <c r="Y1959" i="23" s="1"/>
  <c r="N1636" i="1"/>
  <c r="H1636" i="1"/>
  <c r="E1636" i="1"/>
  <c r="S1635" i="1"/>
  <c r="Y1958" i="23" s="1"/>
  <c r="N1635" i="1"/>
  <c r="H1635" i="1"/>
  <c r="E1635" i="1"/>
  <c r="S1634" i="1"/>
  <c r="Y1957" i="23" s="1"/>
  <c r="N1634" i="1"/>
  <c r="H1634" i="1"/>
  <c r="E1634" i="1"/>
  <c r="S1633" i="1"/>
  <c r="Y1956" i="23" s="1"/>
  <c r="N1633" i="1"/>
  <c r="H1633" i="1"/>
  <c r="E1633" i="1"/>
  <c r="S1632" i="1"/>
  <c r="Y1955" i="23" s="1"/>
  <c r="N1632" i="1"/>
  <c r="H1632" i="1"/>
  <c r="E1632" i="1"/>
  <c r="S1631" i="1"/>
  <c r="Y1954" i="23" s="1"/>
  <c r="N1631" i="1"/>
  <c r="H1631" i="1"/>
  <c r="E1631" i="1"/>
  <c r="S1630" i="1"/>
  <c r="Y1953" i="23" s="1"/>
  <c r="N1630" i="1"/>
  <c r="H1630" i="1"/>
  <c r="E1630" i="1"/>
  <c r="S1629" i="1"/>
  <c r="Y1952" i="23" s="1"/>
  <c r="N1629" i="1"/>
  <c r="H1629" i="1"/>
  <c r="E1629" i="1"/>
  <c r="S1628" i="1"/>
  <c r="N1628" i="1"/>
  <c r="H1628" i="1"/>
  <c r="E1628" i="1"/>
  <c r="S1627" i="1"/>
  <c r="Y1951" i="23" s="1"/>
  <c r="N1627" i="1"/>
  <c r="H1627" i="1"/>
  <c r="E1627" i="1"/>
  <c r="S1626" i="1"/>
  <c r="Y1950" i="23" s="1"/>
  <c r="N1626" i="1"/>
  <c r="H1626" i="1"/>
  <c r="E1626" i="1"/>
  <c r="S1625" i="1"/>
  <c r="Y1949" i="23" s="1"/>
  <c r="N1625" i="1"/>
  <c r="H1625" i="1"/>
  <c r="E1625" i="1"/>
  <c r="S1624" i="1"/>
  <c r="Y1948" i="23" s="1"/>
  <c r="N1624" i="1"/>
  <c r="H1624" i="1"/>
  <c r="E1624" i="1"/>
  <c r="S1623" i="1"/>
  <c r="Y1947" i="23" s="1"/>
  <c r="N1623" i="1"/>
  <c r="H1623" i="1"/>
  <c r="E1623" i="1"/>
  <c r="S1622" i="1"/>
  <c r="Y1946" i="23" s="1"/>
  <c r="N1622" i="1"/>
  <c r="H1622" i="1"/>
  <c r="E1622" i="1"/>
  <c r="S1621" i="1"/>
  <c r="Y1945" i="23" s="1"/>
  <c r="N1621" i="1"/>
  <c r="H1621" i="1"/>
  <c r="E1621" i="1"/>
  <c r="S1620" i="1"/>
  <c r="Y1944" i="23" s="1"/>
  <c r="N1620" i="1"/>
  <c r="H1620" i="1"/>
  <c r="E1620" i="1"/>
  <c r="S1619" i="1"/>
  <c r="Y1943" i="23" s="1"/>
  <c r="N1619" i="1"/>
  <c r="H1619" i="1"/>
  <c r="E1619" i="1"/>
  <c r="S1618" i="1"/>
  <c r="Y1942" i="23" s="1"/>
  <c r="N1618" i="1"/>
  <c r="H1618" i="1"/>
  <c r="E1618" i="1"/>
  <c r="S1617" i="1"/>
  <c r="Y1941" i="23" s="1"/>
  <c r="N1617" i="1"/>
  <c r="H1617" i="1"/>
  <c r="E1617" i="1"/>
  <c r="S1616" i="1"/>
  <c r="Y1940" i="23" s="1"/>
  <c r="N1616" i="1"/>
  <c r="H1616" i="1"/>
  <c r="E1616" i="1"/>
  <c r="S1615" i="1"/>
  <c r="Y1939" i="23" s="1"/>
  <c r="N1615" i="1"/>
  <c r="H1615" i="1"/>
  <c r="E1615" i="1"/>
  <c r="S1614" i="1"/>
  <c r="Y1938" i="23" s="1"/>
  <c r="N1614" i="1"/>
  <c r="H1614" i="1"/>
  <c r="E1614" i="1"/>
  <c r="S1613" i="1"/>
  <c r="Y1937" i="23" s="1"/>
  <c r="N1613" i="1"/>
  <c r="H1613" i="1"/>
  <c r="E1613" i="1"/>
  <c r="S1612" i="1"/>
  <c r="Y1936" i="23" s="1"/>
  <c r="N1612" i="1"/>
  <c r="H1612" i="1"/>
  <c r="E1612" i="1"/>
  <c r="S1611" i="1"/>
  <c r="N1611" i="1"/>
  <c r="H1611" i="1"/>
  <c r="E1611" i="1"/>
  <c r="S1610" i="1"/>
  <c r="Y1935" i="23" s="1"/>
  <c r="N1610" i="1"/>
  <c r="H1610" i="1"/>
  <c r="E1610" i="1"/>
  <c r="S1609" i="1"/>
  <c r="Y1934" i="23" s="1"/>
  <c r="N1609" i="1"/>
  <c r="H1609" i="1"/>
  <c r="E1609" i="1"/>
  <c r="S1608" i="1"/>
  <c r="Y1933" i="23" s="1"/>
  <c r="N1608" i="1"/>
  <c r="H1608" i="1"/>
  <c r="E1608" i="1"/>
  <c r="S1607" i="1"/>
  <c r="Y1932" i="23" s="1"/>
  <c r="N1607" i="1"/>
  <c r="H1607" i="1"/>
  <c r="E1607" i="1"/>
  <c r="S1606" i="1"/>
  <c r="Y1931" i="23" s="1"/>
  <c r="N1606" i="1"/>
  <c r="H1606" i="1"/>
  <c r="E1606" i="1"/>
  <c r="S1605" i="1"/>
  <c r="Y1930" i="23" s="1"/>
  <c r="N1605" i="1"/>
  <c r="H1605" i="1"/>
  <c r="E1605" i="1"/>
  <c r="S1604" i="1"/>
  <c r="N1604" i="1"/>
  <c r="H1604" i="1"/>
  <c r="E1604" i="1"/>
  <c r="S1603" i="1"/>
  <c r="Y1929" i="23" s="1"/>
  <c r="N1603" i="1"/>
  <c r="H1603" i="1"/>
  <c r="E1603" i="1"/>
  <c r="S1602" i="1"/>
  <c r="Y1928" i="23" s="1"/>
  <c r="N1602" i="1"/>
  <c r="H1602" i="1"/>
  <c r="E1602" i="1"/>
  <c r="S1601" i="1"/>
  <c r="Y1927" i="23" s="1"/>
  <c r="N1601" i="1"/>
  <c r="H1601" i="1"/>
  <c r="E1601" i="1"/>
  <c r="S1600" i="1"/>
  <c r="Y1926" i="23" s="1"/>
  <c r="N1600" i="1"/>
  <c r="H1600" i="1"/>
  <c r="E1600" i="1"/>
  <c r="S1599" i="1"/>
  <c r="Y1925" i="23" s="1"/>
  <c r="N1599" i="1"/>
  <c r="H1599" i="1"/>
  <c r="E1599" i="1"/>
  <c r="S1598" i="1"/>
  <c r="Y1924" i="23" s="1"/>
  <c r="N1598" i="1"/>
  <c r="H1598" i="1"/>
  <c r="E1598" i="1"/>
  <c r="S1597" i="1"/>
  <c r="Y1923" i="23" s="1"/>
  <c r="N1597" i="1"/>
  <c r="H1597" i="1"/>
  <c r="E1597" i="1"/>
  <c r="S1596" i="1"/>
  <c r="Y1922" i="23" s="1"/>
  <c r="N1596" i="1"/>
  <c r="H1596" i="1"/>
  <c r="E1596" i="1"/>
  <c r="S1595" i="1"/>
  <c r="N1595" i="1"/>
  <c r="H1595" i="1"/>
  <c r="E1595" i="1"/>
  <c r="S1594" i="1"/>
  <c r="Y1921" i="23" s="1"/>
  <c r="N1594" i="1"/>
  <c r="H1594" i="1"/>
  <c r="E1594" i="1"/>
  <c r="S1593" i="1"/>
  <c r="Y1920" i="23" s="1"/>
  <c r="N1593" i="1"/>
  <c r="H1593" i="1"/>
  <c r="E1593" i="1"/>
  <c r="S1592" i="1"/>
  <c r="Y1919" i="23" s="1"/>
  <c r="N1592" i="1"/>
  <c r="H1592" i="1"/>
  <c r="E1592" i="1"/>
  <c r="S1591" i="1"/>
  <c r="N1591" i="1"/>
  <c r="H1591" i="1"/>
  <c r="E1591" i="1"/>
  <c r="S1590" i="1"/>
  <c r="Y1918" i="23" s="1"/>
  <c r="N1590" i="1"/>
  <c r="H1590" i="1"/>
  <c r="E1590" i="1"/>
  <c r="S1589" i="1"/>
  <c r="Y1917" i="23" s="1"/>
  <c r="N1589" i="1"/>
  <c r="H1589" i="1"/>
  <c r="E1589" i="1"/>
  <c r="S1588" i="1"/>
  <c r="Y1916" i="23" s="1"/>
  <c r="N1588" i="1"/>
  <c r="H1588" i="1"/>
  <c r="E1588" i="1"/>
  <c r="S1587" i="1"/>
  <c r="Y1915" i="23" s="1"/>
  <c r="N1587" i="1"/>
  <c r="H1587" i="1"/>
  <c r="E1587" i="1"/>
  <c r="S1586" i="1"/>
  <c r="Y1914" i="23" s="1"/>
  <c r="N1586" i="1"/>
  <c r="H1586" i="1"/>
  <c r="E1586" i="1"/>
  <c r="S1585" i="1"/>
  <c r="Y1913" i="23" s="1"/>
  <c r="N1585" i="1"/>
  <c r="H1585" i="1"/>
  <c r="E1585" i="1"/>
  <c r="S1584" i="1"/>
  <c r="Y1912" i="23" s="1"/>
  <c r="N1584" i="1"/>
  <c r="H1584" i="1"/>
  <c r="E1584" i="1"/>
  <c r="S1583" i="1"/>
  <c r="N1583" i="1"/>
  <c r="H1583" i="1"/>
  <c r="E1583" i="1"/>
  <c r="S1582" i="1"/>
  <c r="Y1911" i="23" s="1"/>
  <c r="N1582" i="1"/>
  <c r="H1582" i="1"/>
  <c r="E1582" i="1"/>
  <c r="S1581" i="1"/>
  <c r="Y1910" i="23" s="1"/>
  <c r="N1581" i="1"/>
  <c r="H1581" i="1"/>
  <c r="E1581" i="1"/>
  <c r="S1580" i="1"/>
  <c r="N1580" i="1"/>
  <c r="H1580" i="1"/>
  <c r="E1580" i="1"/>
  <c r="S1579" i="1"/>
  <c r="Y1909" i="23" s="1"/>
  <c r="N1579" i="1"/>
  <c r="H1579" i="1"/>
  <c r="E1579" i="1"/>
  <c r="S1578" i="1"/>
  <c r="Y1908" i="23" s="1"/>
  <c r="N1578" i="1"/>
  <c r="H1578" i="1"/>
  <c r="E1578" i="1"/>
  <c r="S1577" i="1"/>
  <c r="Y1907" i="23" s="1"/>
  <c r="N1577" i="1"/>
  <c r="H1577" i="1"/>
  <c r="E1577" i="1"/>
  <c r="S1576" i="1"/>
  <c r="Y1906" i="23" s="1"/>
  <c r="N1576" i="1"/>
  <c r="H1576" i="1"/>
  <c r="E1576" i="1"/>
  <c r="S1575" i="1"/>
  <c r="N1575" i="1"/>
  <c r="H1575" i="1"/>
  <c r="E1575" i="1"/>
  <c r="S1574" i="1"/>
  <c r="Y1905" i="23" s="1"/>
  <c r="N1574" i="1"/>
  <c r="H1574" i="1"/>
  <c r="E1574" i="1"/>
  <c r="S1573" i="1"/>
  <c r="Y1904" i="23" s="1"/>
  <c r="N1573" i="1"/>
  <c r="H1573" i="1"/>
  <c r="E1573" i="1"/>
  <c r="S1572" i="1"/>
  <c r="Y1903" i="23" s="1"/>
  <c r="N1572" i="1"/>
  <c r="H1572" i="1"/>
  <c r="E1572" i="1"/>
  <c r="S1571" i="1"/>
  <c r="Y1902" i="23" s="1"/>
  <c r="N1571" i="1"/>
  <c r="H1571" i="1"/>
  <c r="E1571" i="1"/>
  <c r="S1570" i="1"/>
  <c r="Y1901" i="23" s="1"/>
  <c r="N1570" i="1"/>
  <c r="H1570" i="1"/>
  <c r="E1570" i="1"/>
  <c r="S1569" i="1"/>
  <c r="Y1900" i="23" s="1"/>
  <c r="N1569" i="1"/>
  <c r="H1569" i="1"/>
  <c r="E1569" i="1"/>
  <c r="S1568" i="1"/>
  <c r="Y1899" i="23" s="1"/>
  <c r="N1568" i="1"/>
  <c r="H1568" i="1"/>
  <c r="E1568" i="1"/>
  <c r="S1567" i="1"/>
  <c r="Y1898" i="23" s="1"/>
  <c r="N1567" i="1"/>
  <c r="H1567" i="1"/>
  <c r="E1567" i="1"/>
  <c r="S1566" i="1"/>
  <c r="Y1897" i="23" s="1"/>
  <c r="N1566" i="1"/>
  <c r="H1566" i="1"/>
  <c r="E1566" i="1"/>
  <c r="S1565" i="1"/>
  <c r="Y1896" i="23" s="1"/>
  <c r="N1565" i="1"/>
  <c r="H1565" i="1"/>
  <c r="E1565" i="1"/>
  <c r="S1564" i="1"/>
  <c r="Y1895" i="23" s="1"/>
  <c r="N1564" i="1"/>
  <c r="H1564" i="1"/>
  <c r="E1564" i="1"/>
  <c r="S1563" i="1"/>
  <c r="Y1894" i="23" s="1"/>
  <c r="N1563" i="1"/>
  <c r="H1563" i="1"/>
  <c r="E1563" i="1"/>
  <c r="S1562" i="1"/>
  <c r="Y1893" i="23" s="1"/>
  <c r="N1562" i="1"/>
  <c r="H1562" i="1"/>
  <c r="E1562" i="1"/>
  <c r="S1561" i="1"/>
  <c r="Y1892" i="23" s="1"/>
  <c r="N1561" i="1"/>
  <c r="H1561" i="1"/>
  <c r="E1561" i="1"/>
  <c r="S1560" i="1"/>
  <c r="Y1891" i="23" s="1"/>
  <c r="N1560" i="1"/>
  <c r="H1560" i="1"/>
  <c r="E1560" i="1"/>
  <c r="S1559" i="1"/>
  <c r="Y1890" i="23" s="1"/>
  <c r="N1559" i="1"/>
  <c r="H1559" i="1"/>
  <c r="E1559" i="1"/>
  <c r="S1558" i="1"/>
  <c r="Y1889" i="23" s="1"/>
  <c r="N1558" i="1"/>
  <c r="H1558" i="1"/>
  <c r="E1558" i="1"/>
  <c r="S1557" i="1"/>
  <c r="Y1888" i="23" s="1"/>
  <c r="N1557" i="1"/>
  <c r="H1557" i="1"/>
  <c r="E1557" i="1"/>
  <c r="S1556" i="1"/>
  <c r="Y1887" i="23" s="1"/>
  <c r="N1556" i="1"/>
  <c r="H1556" i="1"/>
  <c r="E1556" i="1"/>
  <c r="S1555" i="1"/>
  <c r="Y1886" i="23" s="1"/>
  <c r="N1555" i="1"/>
  <c r="H1555" i="1"/>
  <c r="E1555" i="1"/>
  <c r="S1554" i="1"/>
  <c r="Y1885" i="23" s="1"/>
  <c r="N1554" i="1"/>
  <c r="H1554" i="1"/>
  <c r="E1554" i="1"/>
  <c r="S1553" i="1"/>
  <c r="Y1884" i="23" s="1"/>
  <c r="N1553" i="1"/>
  <c r="H1553" i="1"/>
  <c r="E1553" i="1"/>
  <c r="S1552" i="1"/>
  <c r="Y1883" i="23" s="1"/>
  <c r="N1552" i="1"/>
  <c r="H1552" i="1"/>
  <c r="E1552" i="1"/>
  <c r="S1551" i="1"/>
  <c r="N1551" i="1"/>
  <c r="H1551" i="1"/>
  <c r="E1551" i="1"/>
  <c r="S1550" i="1"/>
  <c r="Y1882" i="23" s="1"/>
  <c r="N1550" i="1"/>
  <c r="H1550" i="1"/>
  <c r="E1550" i="1"/>
  <c r="S1549" i="1"/>
  <c r="Y1881" i="23" s="1"/>
  <c r="N1549" i="1"/>
  <c r="H1549" i="1"/>
  <c r="E1549" i="1"/>
  <c r="S1548" i="1"/>
  <c r="Y1880" i="23" s="1"/>
  <c r="N1548" i="1"/>
  <c r="H1548" i="1"/>
  <c r="E1548" i="1"/>
  <c r="S1547" i="1"/>
  <c r="Y1879" i="23" s="1"/>
  <c r="N1547" i="1"/>
  <c r="H1547" i="1"/>
  <c r="E1547" i="1"/>
  <c r="S1546" i="1"/>
  <c r="Y1878" i="23" s="1"/>
  <c r="N1546" i="1"/>
  <c r="H1546" i="1"/>
  <c r="E1546" i="1"/>
  <c r="S1545" i="1"/>
  <c r="Y1877" i="23" s="1"/>
  <c r="N1545" i="1"/>
  <c r="H1545" i="1"/>
  <c r="E1545" i="1"/>
  <c r="S1544" i="1"/>
  <c r="Y1876" i="23" s="1"/>
  <c r="N1544" i="1"/>
  <c r="H1544" i="1"/>
  <c r="E1544" i="1"/>
  <c r="S1543" i="1"/>
  <c r="Y1875" i="23" s="1"/>
  <c r="N1543" i="1"/>
  <c r="H1543" i="1"/>
  <c r="E1543" i="1"/>
  <c r="S1542" i="1"/>
  <c r="Y1874" i="23" s="1"/>
  <c r="N1542" i="1"/>
  <c r="H1542" i="1"/>
  <c r="E1542" i="1"/>
  <c r="S1541" i="1"/>
  <c r="N1541" i="1"/>
  <c r="H1541" i="1"/>
  <c r="E1541" i="1"/>
  <c r="S1540" i="1"/>
  <c r="Y1873" i="23" s="1"/>
  <c r="N1540" i="1"/>
  <c r="H1540" i="1"/>
  <c r="E1540" i="1"/>
  <c r="S1539" i="1"/>
  <c r="Y1872" i="23" s="1"/>
  <c r="N1539" i="1"/>
  <c r="H1539" i="1"/>
  <c r="E1539" i="1"/>
  <c r="S1538" i="1"/>
  <c r="Y1871" i="23" s="1"/>
  <c r="N1538" i="1"/>
  <c r="H1538" i="1"/>
  <c r="E1538" i="1"/>
  <c r="S1537" i="1"/>
  <c r="N1537" i="1"/>
  <c r="H1537" i="1"/>
  <c r="E1537" i="1"/>
  <c r="S1536" i="1"/>
  <c r="Y1870" i="23" s="1"/>
  <c r="N1536" i="1"/>
  <c r="H1536" i="1"/>
  <c r="E1536" i="1"/>
  <c r="S1535" i="1"/>
  <c r="Y1869" i="23" s="1"/>
  <c r="N1535" i="1"/>
  <c r="H1535" i="1"/>
  <c r="E1535" i="1"/>
  <c r="S1534" i="1"/>
  <c r="Y1868" i="23" s="1"/>
  <c r="N1534" i="1"/>
  <c r="H1534" i="1"/>
  <c r="E1534" i="1"/>
  <c r="S1533" i="1"/>
  <c r="N1533" i="1"/>
  <c r="H1533" i="1"/>
  <c r="E1533" i="1"/>
  <c r="S1532" i="1"/>
  <c r="Y1867" i="23" s="1"/>
  <c r="N1532" i="1"/>
  <c r="H1532" i="1"/>
  <c r="E1532" i="1"/>
  <c r="S1531" i="1"/>
  <c r="Y1866" i="23" s="1"/>
  <c r="N1531" i="1"/>
  <c r="H1531" i="1"/>
  <c r="E1531" i="1"/>
  <c r="S1530" i="1"/>
  <c r="Y1865" i="23" s="1"/>
  <c r="N1530" i="1"/>
  <c r="H1530" i="1"/>
  <c r="E1530" i="1"/>
  <c r="S1529" i="1"/>
  <c r="Y1864" i="23" s="1"/>
  <c r="N1529" i="1"/>
  <c r="H1529" i="1"/>
  <c r="E1529" i="1"/>
  <c r="S1528" i="1"/>
  <c r="Y1863" i="23" s="1"/>
  <c r="N1528" i="1"/>
  <c r="H1528" i="1"/>
  <c r="E1528" i="1"/>
  <c r="S1527" i="1"/>
  <c r="Y1862" i="23" s="1"/>
  <c r="N1527" i="1"/>
  <c r="H1527" i="1"/>
  <c r="E1527" i="1"/>
  <c r="S1526" i="1"/>
  <c r="Y1861" i="23" s="1"/>
  <c r="N1526" i="1"/>
  <c r="H1526" i="1"/>
  <c r="E1526" i="1"/>
  <c r="S1525" i="1"/>
  <c r="Y1860" i="23" s="1"/>
  <c r="N1525" i="1"/>
  <c r="H1525" i="1"/>
  <c r="E1525" i="1"/>
  <c r="S1524" i="1"/>
  <c r="Y1859" i="23" s="1"/>
  <c r="N1524" i="1"/>
  <c r="H1524" i="1"/>
  <c r="E1524" i="1"/>
  <c r="S1523" i="1"/>
  <c r="Y1858" i="23" s="1"/>
  <c r="N1523" i="1"/>
  <c r="H1523" i="1"/>
  <c r="E1523" i="1"/>
  <c r="S1522" i="1"/>
  <c r="N1522" i="1"/>
  <c r="H1522" i="1"/>
  <c r="E1522" i="1"/>
  <c r="S1521" i="1"/>
  <c r="Y1857" i="23" s="1"/>
  <c r="N1521" i="1"/>
  <c r="H1521" i="1"/>
  <c r="E1521" i="1"/>
  <c r="S1520" i="1"/>
  <c r="Y1856" i="23" s="1"/>
  <c r="N1520" i="1"/>
  <c r="H1520" i="1"/>
  <c r="E1520" i="1"/>
  <c r="S1519" i="1"/>
  <c r="Y1855" i="23" s="1"/>
  <c r="N1519" i="1"/>
  <c r="H1519" i="1"/>
  <c r="E1519" i="1"/>
  <c r="S1518" i="1"/>
  <c r="Y1854" i="23" s="1"/>
  <c r="N1518" i="1"/>
  <c r="H1518" i="1"/>
  <c r="E1518" i="1"/>
  <c r="S1517" i="1"/>
  <c r="Y1853" i="23" s="1"/>
  <c r="N1517" i="1"/>
  <c r="H1517" i="1"/>
  <c r="E1517" i="1"/>
  <c r="S1516" i="1"/>
  <c r="N1516" i="1"/>
  <c r="H1516" i="1"/>
  <c r="E1516" i="1"/>
  <c r="S1515" i="1"/>
  <c r="Y1852" i="23" s="1"/>
  <c r="N1515" i="1"/>
  <c r="H1515" i="1"/>
  <c r="E1515" i="1"/>
  <c r="S1514" i="1"/>
  <c r="Y1851" i="23" s="1"/>
  <c r="N1514" i="1"/>
  <c r="H1514" i="1"/>
  <c r="E1514" i="1"/>
  <c r="S1513" i="1"/>
  <c r="Y1850" i="23" s="1"/>
  <c r="N1513" i="1"/>
  <c r="H1513" i="1"/>
  <c r="E1513" i="1"/>
  <c r="S1512" i="1"/>
  <c r="Y1849" i="23" s="1"/>
  <c r="N1512" i="1"/>
  <c r="H1512" i="1"/>
  <c r="E1512" i="1"/>
  <c r="S1511" i="1"/>
  <c r="Y1848" i="23" s="1"/>
  <c r="N1511" i="1"/>
  <c r="H1511" i="1"/>
  <c r="E1511" i="1"/>
  <c r="S1510" i="1"/>
  <c r="Y1847" i="23" s="1"/>
  <c r="N1510" i="1"/>
  <c r="H1510" i="1"/>
  <c r="E1510" i="1"/>
  <c r="S1509" i="1"/>
  <c r="Y1846" i="23" s="1"/>
  <c r="N1509" i="1"/>
  <c r="H1509" i="1"/>
  <c r="E1509" i="1"/>
  <c r="S1508" i="1"/>
  <c r="Y1845" i="23" s="1"/>
  <c r="N1508" i="1"/>
  <c r="H1508" i="1"/>
  <c r="E1508" i="1"/>
  <c r="S1507" i="1"/>
  <c r="Y1844" i="23" s="1"/>
  <c r="N1507" i="1"/>
  <c r="H1507" i="1"/>
  <c r="E1507" i="1"/>
  <c r="S1506" i="1"/>
  <c r="Y1843" i="23" s="1"/>
  <c r="N1506" i="1"/>
  <c r="H1506" i="1"/>
  <c r="E1506" i="1"/>
  <c r="S1505" i="1"/>
  <c r="Y1842" i="23" s="1"/>
  <c r="N1505" i="1"/>
  <c r="H1505" i="1"/>
  <c r="E1505" i="1"/>
  <c r="S1504" i="1"/>
  <c r="Y1841" i="23" s="1"/>
  <c r="N1504" i="1"/>
  <c r="H1504" i="1"/>
  <c r="E1504" i="1"/>
  <c r="S1503" i="1"/>
  <c r="Y1840" i="23" s="1"/>
  <c r="N1503" i="1"/>
  <c r="H1503" i="1"/>
  <c r="E1503" i="1"/>
  <c r="S1502" i="1"/>
  <c r="Y1839" i="23" s="1"/>
  <c r="N1502" i="1"/>
  <c r="H1502" i="1"/>
  <c r="E1502" i="1"/>
  <c r="S1501" i="1"/>
  <c r="Y1838" i="23" s="1"/>
  <c r="N1501" i="1"/>
  <c r="H1501" i="1"/>
  <c r="E1501" i="1"/>
  <c r="S1500" i="1"/>
  <c r="Y1837" i="23" s="1"/>
  <c r="N1500" i="1"/>
  <c r="H1500" i="1"/>
  <c r="E1500" i="1"/>
  <c r="S1499" i="1"/>
  <c r="Y1836" i="23" s="1"/>
  <c r="N1499" i="1"/>
  <c r="H1499" i="1"/>
  <c r="E1499" i="1"/>
  <c r="S1498" i="1"/>
  <c r="Y1835" i="23" s="1"/>
  <c r="N1498" i="1"/>
  <c r="H1498" i="1"/>
  <c r="E1498" i="1"/>
  <c r="S1497" i="1"/>
  <c r="Y1834" i="23" s="1"/>
  <c r="N1497" i="1"/>
  <c r="H1497" i="1"/>
  <c r="E1497" i="1"/>
  <c r="S1496" i="1"/>
  <c r="Y1833" i="23" s="1"/>
  <c r="N1496" i="1"/>
  <c r="H1496" i="1"/>
  <c r="E1496" i="1"/>
  <c r="S1495" i="1"/>
  <c r="Y1832" i="23" s="1"/>
  <c r="N1495" i="1"/>
  <c r="H1495" i="1"/>
  <c r="E1495" i="1"/>
  <c r="S1494" i="1"/>
  <c r="Y1831" i="23" s="1"/>
  <c r="N1494" i="1"/>
  <c r="H1494" i="1"/>
  <c r="E1494" i="1"/>
  <c r="S1493" i="1"/>
  <c r="Y1830" i="23" s="1"/>
  <c r="N1493" i="1"/>
  <c r="H1493" i="1"/>
  <c r="E1493" i="1"/>
  <c r="S1492" i="1"/>
  <c r="Y1829" i="23" s="1"/>
  <c r="N1492" i="1"/>
  <c r="H1492" i="1"/>
  <c r="E1492" i="1"/>
  <c r="S1491" i="1"/>
  <c r="Y1828" i="23" s="1"/>
  <c r="N1491" i="1"/>
  <c r="H1491" i="1"/>
  <c r="E1491" i="1"/>
  <c r="S1490" i="1"/>
  <c r="Y1827" i="23" s="1"/>
  <c r="N1490" i="1"/>
  <c r="H1490" i="1"/>
  <c r="E1490" i="1"/>
  <c r="S1489" i="1"/>
  <c r="Y1826" i="23" s="1"/>
  <c r="N1489" i="1"/>
  <c r="H1489" i="1"/>
  <c r="E1489" i="1"/>
  <c r="S1488" i="1"/>
  <c r="Y1825" i="23" s="1"/>
  <c r="N1488" i="1"/>
  <c r="H1488" i="1"/>
  <c r="E1488" i="1"/>
  <c r="S1487" i="1"/>
  <c r="Y1824" i="23" s="1"/>
  <c r="N1487" i="1"/>
  <c r="H1487" i="1"/>
  <c r="E1487" i="1"/>
  <c r="S1486" i="1"/>
  <c r="Y1823" i="23" s="1"/>
  <c r="N1486" i="1"/>
  <c r="H1486" i="1"/>
  <c r="E1486" i="1"/>
  <c r="S1485" i="1"/>
  <c r="N1485" i="1"/>
  <c r="H1485" i="1"/>
  <c r="E1485" i="1"/>
  <c r="S1484" i="1"/>
  <c r="Y1822" i="23" s="1"/>
  <c r="N1484" i="1"/>
  <c r="H1484" i="1"/>
  <c r="E1484" i="1"/>
  <c r="S1483" i="1"/>
  <c r="Y1821" i="23" s="1"/>
  <c r="N1483" i="1"/>
  <c r="H1483" i="1"/>
  <c r="E1483" i="1"/>
  <c r="S1482" i="1"/>
  <c r="Y1820" i="23" s="1"/>
  <c r="N1482" i="1"/>
  <c r="H1482" i="1"/>
  <c r="E1482" i="1"/>
  <c r="S1481" i="1"/>
  <c r="Y1819" i="23" s="1"/>
  <c r="N1481" i="1"/>
  <c r="H1481" i="1"/>
  <c r="E1481" i="1"/>
  <c r="S1480" i="1"/>
  <c r="Y1818" i="23" s="1"/>
  <c r="N1480" i="1"/>
  <c r="H1480" i="1"/>
  <c r="E1480" i="1"/>
  <c r="S1479" i="1"/>
  <c r="Y1817" i="23" s="1"/>
  <c r="N1479" i="1"/>
  <c r="H1479" i="1"/>
  <c r="E1479" i="1"/>
  <c r="S1478" i="1"/>
  <c r="N1478" i="1"/>
  <c r="H1478" i="1"/>
  <c r="E1478" i="1"/>
  <c r="S1477" i="1"/>
  <c r="Y1816" i="23" s="1"/>
  <c r="N1477" i="1"/>
  <c r="H1477" i="1"/>
  <c r="E1477" i="1"/>
  <c r="S1476" i="1"/>
  <c r="Y1815" i="23" s="1"/>
  <c r="N1476" i="1"/>
  <c r="H1476" i="1"/>
  <c r="E1476" i="1"/>
  <c r="S1475" i="1"/>
  <c r="Y1814" i="23" s="1"/>
  <c r="N1475" i="1"/>
  <c r="H1475" i="1"/>
  <c r="E1475" i="1"/>
  <c r="S1474" i="1"/>
  <c r="Y1813" i="23" s="1"/>
  <c r="N1474" i="1"/>
  <c r="H1474" i="1"/>
  <c r="E1474" i="1"/>
  <c r="S1473" i="1"/>
  <c r="Y1812" i="23" s="1"/>
  <c r="N1473" i="1"/>
  <c r="H1473" i="1"/>
  <c r="E1473" i="1"/>
  <c r="S1472" i="1"/>
  <c r="N1472" i="1"/>
  <c r="H1472" i="1"/>
  <c r="E1472" i="1"/>
  <c r="S1471" i="1"/>
  <c r="Y1811" i="23" s="1"/>
  <c r="N1471" i="1"/>
  <c r="H1471" i="1"/>
  <c r="E1471" i="1"/>
  <c r="S1470" i="1"/>
  <c r="Y1810" i="23" s="1"/>
  <c r="N1470" i="1"/>
  <c r="H1470" i="1"/>
  <c r="E1470" i="1"/>
  <c r="S1469" i="1"/>
  <c r="Y1809" i="23" s="1"/>
  <c r="N1469" i="1"/>
  <c r="H1469" i="1"/>
  <c r="E1469" i="1"/>
  <c r="S1468" i="1"/>
  <c r="N1468" i="1"/>
  <c r="H1468" i="1"/>
  <c r="E1468" i="1"/>
  <c r="S1467" i="1"/>
  <c r="Y1808" i="23" s="1"/>
  <c r="N1467" i="1"/>
  <c r="H1467" i="1"/>
  <c r="E1467" i="1"/>
  <c r="S1466" i="1"/>
  <c r="Y1807" i="23" s="1"/>
  <c r="N1466" i="1"/>
  <c r="H1466" i="1"/>
  <c r="E1466" i="1"/>
  <c r="S1465" i="1"/>
  <c r="Y1806" i="23" s="1"/>
  <c r="N1465" i="1"/>
  <c r="H1465" i="1"/>
  <c r="E1465" i="1"/>
  <c r="S1464" i="1"/>
  <c r="Y1805" i="23" s="1"/>
  <c r="N1464" i="1"/>
  <c r="H1464" i="1"/>
  <c r="E1464" i="1"/>
  <c r="S1463" i="1"/>
  <c r="Y1804" i="23" s="1"/>
  <c r="N1463" i="1"/>
  <c r="H1463" i="1"/>
  <c r="E1463" i="1"/>
  <c r="S1462" i="1"/>
  <c r="Y1803" i="23" s="1"/>
  <c r="N1462" i="1"/>
  <c r="H1462" i="1"/>
  <c r="E1462" i="1"/>
  <c r="S1461" i="1"/>
  <c r="Y1802" i="23" s="1"/>
  <c r="N1461" i="1"/>
  <c r="H1461" i="1"/>
  <c r="E1461" i="1"/>
  <c r="S1460" i="1"/>
  <c r="Y1801" i="23" s="1"/>
  <c r="N1460" i="1"/>
  <c r="H1460" i="1"/>
  <c r="E1460" i="1"/>
  <c r="S1459" i="1"/>
  <c r="Y1800" i="23" s="1"/>
  <c r="N1459" i="1"/>
  <c r="H1459" i="1"/>
  <c r="E1459" i="1"/>
  <c r="S1458" i="1"/>
  <c r="Y1799" i="23" s="1"/>
  <c r="N1458" i="1"/>
  <c r="H1458" i="1"/>
  <c r="E1458" i="1"/>
  <c r="S1457" i="1"/>
  <c r="Y1798" i="23" s="1"/>
  <c r="N1457" i="1"/>
  <c r="H1457" i="1"/>
  <c r="E1457" i="1"/>
  <c r="S1456" i="1"/>
  <c r="Y1797" i="23" s="1"/>
  <c r="N1456" i="1"/>
  <c r="H1456" i="1"/>
  <c r="E1456" i="1"/>
  <c r="S1455" i="1"/>
  <c r="N1455" i="1"/>
  <c r="H1455" i="1"/>
  <c r="E1455" i="1"/>
  <c r="S1454" i="1"/>
  <c r="Y1796" i="23" s="1"/>
  <c r="N1454" i="1"/>
  <c r="H1454" i="1"/>
  <c r="E1454" i="1"/>
  <c r="S1453" i="1"/>
  <c r="Y1795" i="23" s="1"/>
  <c r="N1453" i="1"/>
  <c r="H1453" i="1"/>
  <c r="E1453" i="1"/>
  <c r="S1452" i="1"/>
  <c r="Y1794" i="23" s="1"/>
  <c r="N1452" i="1"/>
  <c r="H1452" i="1"/>
  <c r="E1452" i="1"/>
  <c r="S1451" i="1"/>
  <c r="Y1793" i="23" s="1"/>
  <c r="N1451" i="1"/>
  <c r="H1451" i="1"/>
  <c r="E1451" i="1"/>
  <c r="S1450" i="1"/>
  <c r="Y1792" i="23" s="1"/>
  <c r="N1450" i="1"/>
  <c r="H1450" i="1"/>
  <c r="E1450" i="1"/>
  <c r="S1449" i="1"/>
  <c r="Y1791" i="23" s="1"/>
  <c r="N1449" i="1"/>
  <c r="H1449" i="1"/>
  <c r="E1449" i="1"/>
  <c r="S1448" i="1"/>
  <c r="Y1790" i="23" s="1"/>
  <c r="N1448" i="1"/>
  <c r="H1448" i="1"/>
  <c r="E1448" i="1"/>
  <c r="S1447" i="1"/>
  <c r="Y1789" i="23" s="1"/>
  <c r="N1447" i="1"/>
  <c r="H1447" i="1"/>
  <c r="E1447" i="1"/>
  <c r="S1446" i="1"/>
  <c r="Y1788" i="23" s="1"/>
  <c r="N1446" i="1"/>
  <c r="H1446" i="1"/>
  <c r="E1446" i="1"/>
  <c r="S1445" i="1"/>
  <c r="Y1787" i="23" s="1"/>
  <c r="N1445" i="1"/>
  <c r="H1445" i="1"/>
  <c r="E1445" i="1"/>
  <c r="S1444" i="1"/>
  <c r="Y1786" i="23" s="1"/>
  <c r="N1444" i="1"/>
  <c r="H1444" i="1"/>
  <c r="E1444" i="1"/>
  <c r="S1443" i="1"/>
  <c r="Y1785" i="23" s="1"/>
  <c r="N1443" i="1"/>
  <c r="H1443" i="1"/>
  <c r="E1443" i="1"/>
  <c r="S1442" i="1"/>
  <c r="Y1784" i="23" s="1"/>
  <c r="N1442" i="1"/>
  <c r="H1442" i="1"/>
  <c r="E1442" i="1"/>
  <c r="S1441" i="1"/>
  <c r="Y1783" i="23" s="1"/>
  <c r="N1441" i="1"/>
  <c r="H1441" i="1"/>
  <c r="E1441" i="1"/>
  <c r="S1440" i="1"/>
  <c r="Y1782" i="23" s="1"/>
  <c r="N1440" i="1"/>
  <c r="H1440" i="1"/>
  <c r="E1440" i="1"/>
  <c r="S1439" i="1"/>
  <c r="Y1781" i="23" s="1"/>
  <c r="N1439" i="1"/>
  <c r="H1439" i="1"/>
  <c r="E1439" i="1"/>
  <c r="S1438" i="1"/>
  <c r="Y1780" i="23" s="1"/>
  <c r="N1438" i="1"/>
  <c r="H1438" i="1"/>
  <c r="E1438" i="1"/>
  <c r="S1437" i="1"/>
  <c r="Y1779" i="23" s="1"/>
  <c r="N1437" i="1"/>
  <c r="H1437" i="1"/>
  <c r="E1437" i="1"/>
  <c r="S1436" i="1"/>
  <c r="Y1778" i="23" s="1"/>
  <c r="N1436" i="1"/>
  <c r="H1436" i="1"/>
  <c r="E1436" i="1"/>
  <c r="S1435" i="1"/>
  <c r="Y1777" i="23" s="1"/>
  <c r="N1435" i="1"/>
  <c r="H1435" i="1"/>
  <c r="E1435" i="1"/>
  <c r="S1434" i="1"/>
  <c r="Y1776" i="23" s="1"/>
  <c r="N1434" i="1"/>
  <c r="H1434" i="1"/>
  <c r="E1434" i="1"/>
  <c r="S1433" i="1"/>
  <c r="Y1775" i="23" s="1"/>
  <c r="N1433" i="1"/>
  <c r="H1433" i="1"/>
  <c r="E1433" i="1"/>
  <c r="S1432" i="1"/>
  <c r="N1432" i="1"/>
  <c r="H1432" i="1"/>
  <c r="E1432" i="1"/>
  <c r="S1431" i="1"/>
  <c r="Y1774" i="23" s="1"/>
  <c r="N1431" i="1"/>
  <c r="H1431" i="1"/>
  <c r="E1431" i="1"/>
  <c r="S1430" i="1"/>
  <c r="Y1773" i="23" s="1"/>
  <c r="N1430" i="1"/>
  <c r="H1430" i="1"/>
  <c r="E1430" i="1"/>
  <c r="S1429" i="1"/>
  <c r="Y1772" i="23" s="1"/>
  <c r="N1429" i="1"/>
  <c r="H1429" i="1"/>
  <c r="E1429" i="1"/>
  <c r="S1428" i="1"/>
  <c r="Y1771" i="23" s="1"/>
  <c r="N1428" i="1"/>
  <c r="H1428" i="1"/>
  <c r="E1428" i="1"/>
  <c r="S1427" i="1"/>
  <c r="Y1770" i="23" s="1"/>
  <c r="N1427" i="1"/>
  <c r="H1427" i="1"/>
  <c r="E1427" i="1"/>
  <c r="S1426" i="1"/>
  <c r="N1426" i="1"/>
  <c r="H1426" i="1"/>
  <c r="E1426" i="1"/>
  <c r="S1425" i="1"/>
  <c r="Y1769" i="23" s="1"/>
  <c r="N1425" i="1"/>
  <c r="H1425" i="1"/>
  <c r="E1425" i="1"/>
  <c r="S1424" i="1"/>
  <c r="N1424" i="1"/>
  <c r="H1424" i="1"/>
  <c r="E1424" i="1"/>
  <c r="S1423" i="1"/>
  <c r="Y1767" i="23" s="1"/>
  <c r="N1423" i="1"/>
  <c r="H1423" i="1"/>
  <c r="E1423" i="1"/>
  <c r="S1422" i="1"/>
  <c r="N1422" i="1"/>
  <c r="H1422" i="1"/>
  <c r="E1422" i="1"/>
  <c r="S1421" i="1"/>
  <c r="Y1766" i="23" s="1"/>
  <c r="N1421" i="1"/>
  <c r="H1421" i="1"/>
  <c r="E1421" i="1"/>
  <c r="S1420" i="1"/>
  <c r="Y1765" i="23" s="1"/>
  <c r="N1420" i="1"/>
  <c r="H1420" i="1"/>
  <c r="E1420" i="1"/>
  <c r="S1419" i="1"/>
  <c r="Y1764" i="23" s="1"/>
  <c r="N1419" i="1"/>
  <c r="H1419" i="1"/>
  <c r="E1419" i="1"/>
  <c r="S1418" i="1"/>
  <c r="Y1763" i="23" s="1"/>
  <c r="N1418" i="1"/>
  <c r="H1418" i="1"/>
  <c r="E1418" i="1"/>
  <c r="S1417" i="1"/>
  <c r="Y1762" i="23" s="1"/>
  <c r="N1417" i="1"/>
  <c r="H1417" i="1"/>
  <c r="E1417" i="1"/>
  <c r="S1416" i="1"/>
  <c r="Y1761" i="23" s="1"/>
  <c r="N1416" i="1"/>
  <c r="H1416" i="1"/>
  <c r="E1416" i="1"/>
  <c r="S1415" i="1"/>
  <c r="Y1760" i="23" s="1"/>
  <c r="N1415" i="1"/>
  <c r="H1415" i="1"/>
  <c r="E1415" i="1"/>
  <c r="S1414" i="1"/>
  <c r="Y1759" i="23" s="1"/>
  <c r="N1414" i="1"/>
  <c r="H1414" i="1"/>
  <c r="E1414" i="1"/>
  <c r="S1413" i="1"/>
  <c r="Y1758" i="23" s="1"/>
  <c r="N1413" i="1"/>
  <c r="H1413" i="1"/>
  <c r="E1413" i="1"/>
  <c r="S1412" i="1"/>
  <c r="Y1757" i="23" s="1"/>
  <c r="N1412" i="1"/>
  <c r="H1412" i="1"/>
  <c r="E1412" i="1"/>
  <c r="S1411" i="1"/>
  <c r="Y1756" i="23" s="1"/>
  <c r="N1411" i="1"/>
  <c r="H1411" i="1"/>
  <c r="E1411" i="1"/>
  <c r="S1410" i="1"/>
  <c r="Y1755" i="23" s="1"/>
  <c r="N1410" i="1"/>
  <c r="H1410" i="1"/>
  <c r="E1410" i="1"/>
  <c r="S1409" i="1"/>
  <c r="Y1754" i="23" s="1"/>
  <c r="N1409" i="1"/>
  <c r="H1409" i="1"/>
  <c r="E1409" i="1"/>
  <c r="S1408" i="1"/>
  <c r="Y1753" i="23" s="1"/>
  <c r="N1408" i="1"/>
  <c r="H1408" i="1"/>
  <c r="E1408" i="1"/>
  <c r="S1407" i="1"/>
  <c r="N1407" i="1"/>
  <c r="H1407" i="1"/>
  <c r="E1407" i="1"/>
  <c r="S1406" i="1"/>
  <c r="Y1752" i="23" s="1"/>
  <c r="N1406" i="1"/>
  <c r="H1406" i="1"/>
  <c r="E1406" i="1"/>
  <c r="S1405" i="1"/>
  <c r="Y1751" i="23" s="1"/>
  <c r="N1405" i="1"/>
  <c r="H1405" i="1"/>
  <c r="E1405" i="1"/>
  <c r="S1404" i="1"/>
  <c r="Y1750" i="23" s="1"/>
  <c r="N1404" i="1"/>
  <c r="H1404" i="1"/>
  <c r="E1404" i="1"/>
  <c r="S1403" i="1"/>
  <c r="Y1749" i="23" s="1"/>
  <c r="N1403" i="1"/>
  <c r="H1403" i="1"/>
  <c r="E1403" i="1"/>
  <c r="S1402" i="1"/>
  <c r="Y1748" i="23" s="1"/>
  <c r="N1402" i="1"/>
  <c r="H1402" i="1"/>
  <c r="E1402" i="1"/>
  <c r="S1401" i="1"/>
  <c r="Y1747" i="23" s="1"/>
  <c r="N1401" i="1"/>
  <c r="H1401" i="1"/>
  <c r="E1401" i="1"/>
  <c r="S1400" i="1"/>
  <c r="Y1746" i="23" s="1"/>
  <c r="N1400" i="1"/>
  <c r="H1400" i="1"/>
  <c r="E1400" i="1"/>
  <c r="S1399" i="1"/>
  <c r="N1399" i="1"/>
  <c r="H1399" i="1"/>
  <c r="E1399" i="1"/>
  <c r="S1398" i="1"/>
  <c r="Y1745" i="23" s="1"/>
  <c r="N1398" i="1"/>
  <c r="H1398" i="1"/>
  <c r="E1398" i="1"/>
  <c r="S1397" i="1"/>
  <c r="Y1744" i="23" s="1"/>
  <c r="N1397" i="1"/>
  <c r="H1397" i="1"/>
  <c r="E1397" i="1"/>
  <c r="S1396" i="1"/>
  <c r="Y1743" i="23" s="1"/>
  <c r="N1396" i="1"/>
  <c r="H1396" i="1"/>
  <c r="E1396" i="1"/>
  <c r="S1395" i="1"/>
  <c r="Y1742" i="23" s="1"/>
  <c r="N1395" i="1"/>
  <c r="H1395" i="1"/>
  <c r="E1395" i="1"/>
  <c r="S1394" i="1"/>
  <c r="Y1741" i="23" s="1"/>
  <c r="N1394" i="1"/>
  <c r="H1394" i="1"/>
  <c r="E1394" i="1"/>
  <c r="S1393" i="1"/>
  <c r="Y1740" i="23" s="1"/>
  <c r="N1393" i="1"/>
  <c r="H1393" i="1"/>
  <c r="E1393" i="1"/>
  <c r="S1392" i="1"/>
  <c r="Y1739" i="23" s="1"/>
  <c r="N1392" i="1"/>
  <c r="H1392" i="1"/>
  <c r="E1392" i="1"/>
  <c r="S1391" i="1"/>
  <c r="Y1738" i="23" s="1"/>
  <c r="N1391" i="1"/>
  <c r="H1391" i="1"/>
  <c r="E1391" i="1"/>
  <c r="S1390" i="1"/>
  <c r="Y1737" i="23" s="1"/>
  <c r="N1390" i="1"/>
  <c r="H1390" i="1"/>
  <c r="E1390" i="1"/>
  <c r="S1389" i="1"/>
  <c r="Y1736" i="23" s="1"/>
  <c r="N1389" i="1"/>
  <c r="H1389" i="1"/>
  <c r="E1389" i="1"/>
  <c r="S1388" i="1"/>
  <c r="N1388" i="1"/>
  <c r="H1388" i="1"/>
  <c r="E1388" i="1"/>
  <c r="S1387" i="1"/>
  <c r="Y1735" i="23" s="1"/>
  <c r="N1387" i="1"/>
  <c r="H1387" i="1"/>
  <c r="E1387" i="1"/>
  <c r="S1386" i="1"/>
  <c r="Y1734" i="23" s="1"/>
  <c r="N1386" i="1"/>
  <c r="H1386" i="1"/>
  <c r="E1386" i="1"/>
  <c r="S1385" i="1"/>
  <c r="Y1733" i="23" s="1"/>
  <c r="N1385" i="1"/>
  <c r="H1385" i="1"/>
  <c r="E1385" i="1"/>
  <c r="S1384" i="1"/>
  <c r="Y1732" i="23" s="1"/>
  <c r="N1384" i="1"/>
  <c r="H1384" i="1"/>
  <c r="E1384" i="1"/>
  <c r="S1383" i="1"/>
  <c r="N1383" i="1"/>
  <c r="H1383" i="1"/>
  <c r="E1383" i="1"/>
  <c r="S1382" i="1"/>
  <c r="Y1731" i="23" s="1"/>
  <c r="N1382" i="1"/>
  <c r="H1382" i="1"/>
  <c r="E1382" i="1"/>
  <c r="S1381" i="1"/>
  <c r="Y1730" i="23" s="1"/>
  <c r="N1381" i="1"/>
  <c r="H1381" i="1"/>
  <c r="E1381" i="1"/>
  <c r="S1380" i="1"/>
  <c r="Y1729" i="23" s="1"/>
  <c r="N1380" i="1"/>
  <c r="H1380" i="1"/>
  <c r="E1380" i="1"/>
  <c r="S1379" i="1"/>
  <c r="Y1728" i="23" s="1"/>
  <c r="N1379" i="1"/>
  <c r="H1379" i="1"/>
  <c r="E1379" i="1"/>
  <c r="S1378" i="1"/>
  <c r="Y1727" i="23" s="1"/>
  <c r="N1378" i="1"/>
  <c r="H1378" i="1"/>
  <c r="E1378" i="1"/>
  <c r="S1377" i="1"/>
  <c r="Y1726" i="23" s="1"/>
  <c r="N1377" i="1"/>
  <c r="H1377" i="1"/>
  <c r="E1377" i="1"/>
  <c r="S1376" i="1"/>
  <c r="Y1725" i="23" s="1"/>
  <c r="N1376" i="1"/>
  <c r="H1376" i="1"/>
  <c r="E1376" i="1"/>
  <c r="S1375" i="1"/>
  <c r="Y1724" i="23" s="1"/>
  <c r="N1375" i="1"/>
  <c r="H1375" i="1"/>
  <c r="E1375" i="1"/>
  <c r="S1374" i="1"/>
  <c r="Y1723" i="23" s="1"/>
  <c r="N1374" i="1"/>
  <c r="H1374" i="1"/>
  <c r="E1374" i="1"/>
  <c r="S1373" i="1"/>
  <c r="Y1722" i="23" s="1"/>
  <c r="N1373" i="1"/>
  <c r="H1373" i="1"/>
  <c r="E1373" i="1"/>
  <c r="S1372" i="1"/>
  <c r="Y1721" i="23" s="1"/>
  <c r="N1372" i="1"/>
  <c r="H1372" i="1"/>
  <c r="E1372" i="1"/>
  <c r="S1371" i="1"/>
  <c r="Y1720" i="23" s="1"/>
  <c r="N1371" i="1"/>
  <c r="H1371" i="1"/>
  <c r="E1371" i="1"/>
  <c r="S1370" i="1"/>
  <c r="Y1719" i="23" s="1"/>
  <c r="N1370" i="1"/>
  <c r="H1370" i="1"/>
  <c r="E1370" i="1"/>
  <c r="S1369" i="1"/>
  <c r="N1369" i="1"/>
  <c r="H1369" i="1"/>
  <c r="E1369" i="1"/>
  <c r="S1368" i="1"/>
  <c r="Y1718" i="23" s="1"/>
  <c r="N1368" i="1"/>
  <c r="H1368" i="1"/>
  <c r="E1368" i="1"/>
  <c r="S1367" i="1"/>
  <c r="Y1717" i="23" s="1"/>
  <c r="N1367" i="1"/>
  <c r="H1367" i="1"/>
  <c r="E1367" i="1"/>
  <c r="S1366" i="1"/>
  <c r="N1366" i="1"/>
  <c r="H1366" i="1"/>
  <c r="E1366" i="1"/>
  <c r="S1365" i="1"/>
  <c r="Y1716" i="23" s="1"/>
  <c r="N1365" i="1"/>
  <c r="H1365" i="1"/>
  <c r="E1365" i="1"/>
  <c r="S1364" i="1"/>
  <c r="Y1715" i="23" s="1"/>
  <c r="N1364" i="1"/>
  <c r="H1364" i="1"/>
  <c r="E1364" i="1"/>
  <c r="S1363" i="1"/>
  <c r="Y1714" i="23" s="1"/>
  <c r="N1363" i="1"/>
  <c r="H1363" i="1"/>
  <c r="E1363" i="1"/>
  <c r="S1362" i="1"/>
  <c r="Y1713" i="23" s="1"/>
  <c r="N1362" i="1"/>
  <c r="H1362" i="1"/>
  <c r="E1362" i="1"/>
  <c r="S1361" i="1"/>
  <c r="Y1712" i="23" s="1"/>
  <c r="N1361" i="1"/>
  <c r="H1361" i="1"/>
  <c r="E1361" i="1"/>
  <c r="S1360" i="1"/>
  <c r="Y1711" i="23" s="1"/>
  <c r="N1360" i="1"/>
  <c r="H1360" i="1"/>
  <c r="E1360" i="1"/>
  <c r="S1359" i="1"/>
  <c r="Y1710" i="23" s="1"/>
  <c r="N1359" i="1"/>
  <c r="H1359" i="1"/>
  <c r="E1359" i="1"/>
  <c r="S1358" i="1"/>
  <c r="Y1709" i="23" s="1"/>
  <c r="N1358" i="1"/>
  <c r="H1358" i="1"/>
  <c r="E1358" i="1"/>
  <c r="S1357" i="1"/>
  <c r="N1357" i="1"/>
  <c r="H1357" i="1"/>
  <c r="E1357" i="1"/>
  <c r="S1356" i="1"/>
  <c r="Y1708" i="23" s="1"/>
  <c r="N1356" i="1"/>
  <c r="H1356" i="1"/>
  <c r="E1356" i="1"/>
  <c r="S1355" i="1"/>
  <c r="Y1707" i="23" s="1"/>
  <c r="N1355" i="1"/>
  <c r="H1355" i="1"/>
  <c r="E1355" i="1"/>
  <c r="S1354" i="1"/>
  <c r="Y1706" i="23" s="1"/>
  <c r="N1354" i="1"/>
  <c r="H1354" i="1"/>
  <c r="E1354" i="1"/>
  <c r="S1353" i="1"/>
  <c r="Y1705" i="23" s="1"/>
  <c r="N1353" i="1"/>
  <c r="H1353" i="1"/>
  <c r="E1353" i="1"/>
  <c r="S1352" i="1"/>
  <c r="Y1704" i="23" s="1"/>
  <c r="N1352" i="1"/>
  <c r="H1352" i="1"/>
  <c r="E1352" i="1"/>
  <c r="S1351" i="1"/>
  <c r="Y1703" i="23" s="1"/>
  <c r="N1351" i="1"/>
  <c r="H1351" i="1"/>
  <c r="E1351" i="1"/>
  <c r="S1350" i="1"/>
  <c r="N1350" i="1"/>
  <c r="H1350" i="1"/>
  <c r="E1350" i="1"/>
  <c r="S1349" i="1"/>
  <c r="Y1702" i="23" s="1"/>
  <c r="N1349" i="1"/>
  <c r="H1349" i="1"/>
  <c r="E1349" i="1"/>
  <c r="S1348" i="1"/>
  <c r="Y1701" i="23" s="1"/>
  <c r="N1348" i="1"/>
  <c r="H1348" i="1"/>
  <c r="E1348" i="1"/>
  <c r="S1347" i="1"/>
  <c r="Y1700" i="23" s="1"/>
  <c r="N1347" i="1"/>
  <c r="H1347" i="1"/>
  <c r="E1347" i="1"/>
  <c r="S1346" i="1"/>
  <c r="Y1699" i="23" s="1"/>
  <c r="N1346" i="1"/>
  <c r="H1346" i="1"/>
  <c r="E1346" i="1"/>
  <c r="S1345" i="1"/>
  <c r="Y1698" i="23" s="1"/>
  <c r="N1345" i="1"/>
  <c r="H1345" i="1"/>
  <c r="E1345" i="1"/>
  <c r="S1344" i="1"/>
  <c r="Y1697" i="23" s="1"/>
  <c r="N1344" i="1"/>
  <c r="H1344" i="1"/>
  <c r="E1344" i="1"/>
  <c r="S1343" i="1"/>
  <c r="Y1696" i="23" s="1"/>
  <c r="N1343" i="1"/>
  <c r="H1343" i="1"/>
  <c r="E1343" i="1"/>
  <c r="S1342" i="1"/>
  <c r="Y1695" i="23" s="1"/>
  <c r="N1342" i="1"/>
  <c r="H1342" i="1"/>
  <c r="E1342" i="1"/>
  <c r="S1341" i="1"/>
  <c r="Y1694" i="23" s="1"/>
  <c r="N1341" i="1"/>
  <c r="H1341" i="1"/>
  <c r="E1341" i="1"/>
  <c r="S1340" i="1"/>
  <c r="Y1693" i="23" s="1"/>
  <c r="N1340" i="1"/>
  <c r="H1340" i="1"/>
  <c r="E1340" i="1"/>
  <c r="S1339" i="1"/>
  <c r="Y1692" i="23" s="1"/>
  <c r="N1339" i="1"/>
  <c r="H1339" i="1"/>
  <c r="E1339" i="1"/>
  <c r="S1338" i="1"/>
  <c r="Y1691" i="23" s="1"/>
  <c r="N1338" i="1"/>
  <c r="H1338" i="1"/>
  <c r="E1338" i="1"/>
  <c r="S1337" i="1"/>
  <c r="Y1690" i="23" s="1"/>
  <c r="N1337" i="1"/>
  <c r="H1337" i="1"/>
  <c r="E1337" i="1"/>
  <c r="S1336" i="1"/>
  <c r="Y1689" i="23" s="1"/>
  <c r="N1336" i="1"/>
  <c r="H1336" i="1"/>
  <c r="E1336" i="1"/>
  <c r="S1335" i="1"/>
  <c r="Y1688" i="23" s="1"/>
  <c r="N1335" i="1"/>
  <c r="H1335" i="1"/>
  <c r="E1335" i="1"/>
  <c r="S1334" i="1"/>
  <c r="N1334" i="1"/>
  <c r="H1334" i="1"/>
  <c r="E1334" i="1"/>
  <c r="S1333" i="1"/>
  <c r="Y1687" i="23" s="1"/>
  <c r="N1333" i="1"/>
  <c r="H1333" i="1"/>
  <c r="E1333" i="1"/>
  <c r="S1332" i="1"/>
  <c r="Y1686" i="23" s="1"/>
  <c r="N1332" i="1"/>
  <c r="H1332" i="1"/>
  <c r="E1332" i="1"/>
  <c r="S1331" i="1"/>
  <c r="Y1685" i="23" s="1"/>
  <c r="N1331" i="1"/>
  <c r="H1331" i="1"/>
  <c r="E1331" i="1"/>
  <c r="S1330" i="1"/>
  <c r="Y1684" i="23" s="1"/>
  <c r="N1330" i="1"/>
  <c r="H1330" i="1"/>
  <c r="E1330" i="1"/>
  <c r="S1329" i="1"/>
  <c r="Y1683" i="23" s="1"/>
  <c r="N1329" i="1"/>
  <c r="H1329" i="1"/>
  <c r="E1329" i="1"/>
  <c r="S1328" i="1"/>
  <c r="Y1682" i="23" s="1"/>
  <c r="N1328" i="1"/>
  <c r="H1328" i="1"/>
  <c r="E1328" i="1"/>
  <c r="S1327" i="1"/>
  <c r="Y1681" i="23" s="1"/>
  <c r="N1327" i="1"/>
  <c r="H1327" i="1"/>
  <c r="E1327" i="1"/>
  <c r="S1326" i="1"/>
  <c r="Y1680" i="23" s="1"/>
  <c r="N1326" i="1"/>
  <c r="H1326" i="1"/>
  <c r="E1326" i="1"/>
  <c r="S1325" i="1"/>
  <c r="Y1679" i="23" s="1"/>
  <c r="N1325" i="1"/>
  <c r="H1325" i="1"/>
  <c r="E1325" i="1"/>
  <c r="S1324" i="1"/>
  <c r="Y1678" i="23" s="1"/>
  <c r="N1324" i="1"/>
  <c r="H1324" i="1"/>
  <c r="E1324" i="1"/>
  <c r="S1323" i="1"/>
  <c r="Y1677" i="23" s="1"/>
  <c r="N1323" i="1"/>
  <c r="H1323" i="1"/>
  <c r="E1323" i="1"/>
  <c r="S1322" i="1"/>
  <c r="Y1676" i="23" s="1"/>
  <c r="N1322" i="1"/>
  <c r="H1322" i="1"/>
  <c r="E1322" i="1"/>
  <c r="S1321" i="1"/>
  <c r="Y1675" i="23" s="1"/>
  <c r="N1321" i="1"/>
  <c r="H1321" i="1"/>
  <c r="E1321" i="1"/>
  <c r="S1320" i="1"/>
  <c r="Y1674" i="23" s="1"/>
  <c r="N1320" i="1"/>
  <c r="H1320" i="1"/>
  <c r="E1320" i="1"/>
  <c r="S1319" i="1"/>
  <c r="Y98" i="23" s="1"/>
  <c r="N1319" i="1"/>
  <c r="H1319" i="1"/>
  <c r="E1319" i="1"/>
  <c r="S1318" i="1"/>
  <c r="Y605" i="23" s="1"/>
  <c r="N1318" i="1"/>
  <c r="H1318" i="1"/>
  <c r="E1318" i="1"/>
  <c r="S1317" i="1"/>
  <c r="Y804" i="23" s="1"/>
  <c r="N1317" i="1"/>
  <c r="H1317" i="1"/>
  <c r="E1317" i="1"/>
  <c r="S1316" i="1"/>
  <c r="Y373" i="23" s="1"/>
  <c r="N1316" i="1"/>
  <c r="H1316" i="1"/>
  <c r="E1316" i="1"/>
  <c r="S1315" i="1"/>
  <c r="Y750" i="23" s="1"/>
  <c r="N1315" i="1"/>
  <c r="H1315" i="1"/>
  <c r="E1315" i="1"/>
  <c r="S1314" i="1"/>
  <c r="N1314" i="1"/>
  <c r="H1314" i="1"/>
  <c r="E1314" i="1"/>
  <c r="S1313" i="1"/>
  <c r="Y119" i="23" s="1"/>
  <c r="N1313" i="1"/>
  <c r="H1313" i="1"/>
  <c r="E1313" i="1"/>
  <c r="S1312" i="1"/>
  <c r="Y144" i="23" s="1"/>
  <c r="N1312" i="1"/>
  <c r="H1312" i="1"/>
  <c r="E1312" i="1"/>
  <c r="S1311" i="1"/>
  <c r="Y522" i="23" s="1"/>
  <c r="N1311" i="1"/>
  <c r="H1311" i="1"/>
  <c r="E1311" i="1"/>
  <c r="S1310" i="1"/>
  <c r="Y311" i="23" s="1"/>
  <c r="N1310" i="1"/>
  <c r="H1310" i="1"/>
  <c r="E1310" i="1"/>
  <c r="S1309" i="1"/>
  <c r="Y357" i="23" s="1"/>
  <c r="N1309" i="1"/>
  <c r="H1309" i="1"/>
  <c r="E1309" i="1"/>
  <c r="S1308" i="1"/>
  <c r="Y229" i="23" s="1"/>
  <c r="N1308" i="1"/>
  <c r="H1308" i="1"/>
  <c r="E1308" i="1"/>
  <c r="S1307" i="1"/>
  <c r="Y429" i="23" s="1"/>
  <c r="N1307" i="1"/>
  <c r="H1307" i="1"/>
  <c r="E1307" i="1"/>
  <c r="S1306" i="1"/>
  <c r="Y730" i="23" s="1"/>
  <c r="N1306" i="1"/>
  <c r="H1306" i="1"/>
  <c r="E1306" i="1"/>
  <c r="S1305" i="1"/>
  <c r="Y140" i="23" s="1"/>
  <c r="N1305" i="1"/>
  <c r="H1305" i="1"/>
  <c r="E1305" i="1"/>
  <c r="S1304" i="1"/>
  <c r="Y565" i="23" s="1"/>
  <c r="N1304" i="1"/>
  <c r="H1304" i="1"/>
  <c r="E1304" i="1"/>
  <c r="S1303" i="1"/>
  <c r="Y27" i="23" s="1"/>
  <c r="N1303" i="1"/>
  <c r="H1303" i="1"/>
  <c r="E1303" i="1"/>
  <c r="S1302" i="1"/>
  <c r="Y541" i="23" s="1"/>
  <c r="N1302" i="1"/>
  <c r="H1302" i="1"/>
  <c r="E1302" i="1"/>
  <c r="S1301" i="1"/>
  <c r="Y460" i="23" s="1"/>
  <c r="N1301" i="1"/>
  <c r="H1301" i="1"/>
  <c r="E1301" i="1"/>
  <c r="S1300" i="1"/>
  <c r="Y76" i="23" s="1"/>
  <c r="N1300" i="1"/>
  <c r="H1300" i="1"/>
  <c r="E1300" i="1"/>
  <c r="S1299" i="1"/>
  <c r="Y289" i="23" s="1"/>
  <c r="N1299" i="1"/>
  <c r="H1299" i="1"/>
  <c r="E1299" i="1"/>
  <c r="S1298" i="1"/>
  <c r="Y402" i="23" s="1"/>
  <c r="N1298" i="1"/>
  <c r="H1298" i="1"/>
  <c r="E1298" i="1"/>
  <c r="S1297" i="1"/>
  <c r="Y616" i="23" s="1"/>
  <c r="N1297" i="1"/>
  <c r="H1297" i="1"/>
  <c r="E1297" i="1"/>
  <c r="S1296" i="1"/>
  <c r="N1296" i="1"/>
  <c r="H1296" i="1"/>
  <c r="E1296" i="1"/>
  <c r="S1295" i="1"/>
  <c r="Y374" i="23" s="1"/>
  <c r="N1295" i="1"/>
  <c r="H1295" i="1"/>
  <c r="E1295" i="1"/>
  <c r="S1294" i="1"/>
  <c r="Y114" i="23" s="1"/>
  <c r="N1294" i="1"/>
  <c r="H1294" i="1"/>
  <c r="E1294" i="1"/>
  <c r="S1293" i="1"/>
  <c r="Y875" i="23" s="1"/>
  <c r="N1293" i="1"/>
  <c r="H1293" i="1"/>
  <c r="E1293" i="1"/>
  <c r="S1292" i="1"/>
  <c r="Y171" i="23" s="1"/>
  <c r="N1292" i="1"/>
  <c r="H1292" i="1"/>
  <c r="E1292" i="1"/>
  <c r="S1291" i="1"/>
  <c r="N1291" i="1"/>
  <c r="H1291" i="1"/>
  <c r="E1291" i="1"/>
  <c r="S1290" i="1"/>
  <c r="Y375" i="23" s="1"/>
  <c r="N1290" i="1"/>
  <c r="H1290" i="1"/>
  <c r="E1290" i="1"/>
  <c r="S1289" i="1"/>
  <c r="Y929" i="23" s="1"/>
  <c r="N1289" i="1"/>
  <c r="H1289" i="1"/>
  <c r="E1289" i="1"/>
  <c r="S1288" i="1"/>
  <c r="Y848" i="23" s="1"/>
  <c r="N1288" i="1"/>
  <c r="H1288" i="1"/>
  <c r="E1288" i="1"/>
  <c r="S1287" i="1"/>
  <c r="Y627" i="23" s="1"/>
  <c r="N1287" i="1"/>
  <c r="H1287" i="1"/>
  <c r="E1287" i="1"/>
  <c r="S1286" i="1"/>
  <c r="Y159" i="23" s="1"/>
  <c r="N1286" i="1"/>
  <c r="H1286" i="1"/>
  <c r="E1286" i="1"/>
  <c r="S1285" i="1"/>
  <c r="Y284" i="23" s="1"/>
  <c r="N1285" i="1"/>
  <c r="H1285" i="1"/>
  <c r="E1285" i="1"/>
  <c r="S1284" i="1"/>
  <c r="N1284" i="1"/>
  <c r="H1284" i="1"/>
  <c r="E1284" i="1"/>
  <c r="S1283" i="1"/>
  <c r="Y223" i="23" s="1"/>
  <c r="N1283" i="1"/>
  <c r="H1283" i="1"/>
  <c r="E1283" i="1"/>
  <c r="S1282" i="1"/>
  <c r="Y510" i="23" s="1"/>
  <c r="N1282" i="1"/>
  <c r="H1282" i="1"/>
  <c r="E1282" i="1"/>
  <c r="S1281" i="1"/>
  <c r="Y719" i="23" s="1"/>
  <c r="N1281" i="1"/>
  <c r="H1281" i="1"/>
  <c r="E1281" i="1"/>
  <c r="S1280" i="1"/>
  <c r="Y313" i="23" s="1"/>
  <c r="N1280" i="1"/>
  <c r="H1280" i="1"/>
  <c r="E1280" i="1"/>
  <c r="S1279" i="1"/>
  <c r="Y107" i="23" s="1"/>
  <c r="N1279" i="1"/>
  <c r="H1279" i="1"/>
  <c r="E1279" i="1"/>
  <c r="S1278" i="1"/>
  <c r="Y904" i="23" s="1"/>
  <c r="N1278" i="1"/>
  <c r="H1278" i="1"/>
  <c r="E1278" i="1"/>
  <c r="S1277" i="1"/>
  <c r="Y396" i="23" s="1"/>
  <c r="N1277" i="1"/>
  <c r="H1277" i="1"/>
  <c r="E1277" i="1"/>
  <c r="S1276" i="1"/>
  <c r="Y959" i="23" s="1"/>
  <c r="N1276" i="1"/>
  <c r="H1276" i="1"/>
  <c r="E1276" i="1"/>
  <c r="S1275" i="1"/>
  <c r="N1275" i="1"/>
  <c r="H1275" i="1"/>
  <c r="E1275" i="1"/>
  <c r="S1274" i="1"/>
  <c r="Y951" i="23" s="1"/>
  <c r="N1274" i="1"/>
  <c r="H1274" i="1"/>
  <c r="E1274" i="1"/>
  <c r="S1273" i="1"/>
  <c r="Y805" i="23" s="1"/>
  <c r="N1273" i="1"/>
  <c r="H1273" i="1"/>
  <c r="E1273" i="1"/>
  <c r="S1272" i="1"/>
  <c r="Y226" i="23" s="1"/>
  <c r="N1272" i="1"/>
  <c r="H1272" i="1"/>
  <c r="E1272" i="1"/>
  <c r="S1271" i="1"/>
  <c r="Y520" i="23" s="1"/>
  <c r="N1271" i="1"/>
  <c r="H1271" i="1"/>
  <c r="E1271" i="1"/>
  <c r="S1270" i="1"/>
  <c r="Y249" i="23" s="1"/>
  <c r="N1270" i="1"/>
  <c r="H1270" i="1"/>
  <c r="E1270" i="1"/>
  <c r="S1269" i="1"/>
  <c r="Y579" i="23" s="1"/>
  <c r="N1269" i="1"/>
  <c r="H1269" i="1"/>
  <c r="E1269" i="1"/>
  <c r="S1268" i="1"/>
  <c r="Y332" i="23" s="1"/>
  <c r="N1268" i="1"/>
  <c r="H1268" i="1"/>
  <c r="E1268" i="1"/>
  <c r="S1267" i="1"/>
  <c r="Y8" i="23" s="1"/>
  <c r="N1267" i="1"/>
  <c r="H1267" i="1"/>
  <c r="E1267" i="1"/>
  <c r="S1266" i="1"/>
  <c r="Y135" i="23" s="1"/>
  <c r="N1266" i="1"/>
  <c r="H1266" i="1"/>
  <c r="E1266" i="1"/>
  <c r="S1265" i="1"/>
  <c r="Y250" i="23" s="1"/>
  <c r="N1265" i="1"/>
  <c r="H1265" i="1"/>
  <c r="E1265" i="1"/>
  <c r="S1264" i="1"/>
  <c r="Y465" i="23" s="1"/>
  <c r="N1264" i="1"/>
  <c r="H1264" i="1"/>
  <c r="E1264" i="1"/>
  <c r="S1263" i="1"/>
  <c r="Y644" i="23" s="1"/>
  <c r="N1263" i="1"/>
  <c r="H1263" i="1"/>
  <c r="E1263" i="1"/>
  <c r="S1262" i="1"/>
  <c r="Y264" i="23" s="1"/>
  <c r="N1262" i="1"/>
  <c r="H1262" i="1"/>
  <c r="E1262" i="1"/>
  <c r="S1261" i="1"/>
  <c r="Y526" i="23" s="1"/>
  <c r="N1261" i="1"/>
  <c r="H1261" i="1"/>
  <c r="E1261" i="1"/>
  <c r="S1260" i="1"/>
  <c r="Y134" i="23" s="1"/>
  <c r="N1260" i="1"/>
  <c r="H1260" i="1"/>
  <c r="E1260" i="1"/>
  <c r="S1259" i="1"/>
  <c r="Y777" i="23" s="1"/>
  <c r="N1259" i="1"/>
  <c r="H1259" i="1"/>
  <c r="E1259" i="1"/>
  <c r="S1258" i="1"/>
  <c r="N1258" i="1"/>
  <c r="H1258" i="1"/>
  <c r="E1258" i="1"/>
  <c r="S1257" i="1"/>
  <c r="N1257" i="1"/>
  <c r="H1257" i="1"/>
  <c r="E1257" i="1"/>
  <c r="S1256" i="1"/>
  <c r="Y474" i="23" s="1"/>
  <c r="N1256" i="1"/>
  <c r="H1256" i="1"/>
  <c r="E1256" i="1"/>
  <c r="S1255" i="1"/>
  <c r="Y277" i="23" s="1"/>
  <c r="N1255" i="1"/>
  <c r="H1255" i="1"/>
  <c r="E1255" i="1"/>
  <c r="S1254" i="1"/>
  <c r="Y45" i="23" s="1"/>
  <c r="N1254" i="1"/>
  <c r="H1254" i="1"/>
  <c r="E1254" i="1"/>
  <c r="S1253" i="1"/>
  <c r="Y275" i="23" s="1"/>
  <c r="N1253" i="1"/>
  <c r="H1253" i="1"/>
  <c r="E1253" i="1"/>
  <c r="S1252" i="1"/>
  <c r="N1252" i="1"/>
  <c r="H1252" i="1"/>
  <c r="E1252" i="1"/>
  <c r="S1251" i="1"/>
  <c r="Y675" i="23" s="1"/>
  <c r="N1251" i="1"/>
  <c r="H1251" i="1"/>
  <c r="E1251" i="1"/>
  <c r="S1250" i="1"/>
  <c r="Y295" i="23" s="1"/>
  <c r="N1250" i="1"/>
  <c r="H1250" i="1"/>
  <c r="E1250" i="1"/>
  <c r="S1249" i="1"/>
  <c r="Y475" i="23" s="1"/>
  <c r="N1249" i="1"/>
  <c r="H1249" i="1"/>
  <c r="E1249" i="1"/>
  <c r="S1248" i="1"/>
  <c r="Y348" i="23" s="1"/>
  <c r="N1248" i="1"/>
  <c r="H1248" i="1"/>
  <c r="E1248" i="1"/>
  <c r="S1247" i="1"/>
  <c r="Y580" i="23" s="1"/>
  <c r="N1247" i="1"/>
  <c r="H1247" i="1"/>
  <c r="E1247" i="1"/>
  <c r="S1246" i="1"/>
  <c r="Y858" i="23" s="1"/>
  <c r="N1246" i="1"/>
  <c r="H1246" i="1"/>
  <c r="E1246" i="1"/>
  <c r="S1245" i="1"/>
  <c r="N1245" i="1"/>
  <c r="H1245" i="1"/>
  <c r="E1245" i="1"/>
  <c r="S1244" i="1"/>
  <c r="Y961" i="23" s="1"/>
  <c r="N1244" i="1"/>
  <c r="H1244" i="1"/>
  <c r="E1244" i="1"/>
  <c r="S1243" i="1"/>
  <c r="N1243" i="1"/>
  <c r="H1243" i="1"/>
  <c r="E1243" i="1"/>
  <c r="S1242" i="1"/>
  <c r="Y339" i="23" s="1"/>
  <c r="N1242" i="1"/>
  <c r="H1242" i="1"/>
  <c r="E1242" i="1"/>
  <c r="S1241" i="1"/>
  <c r="Y324" i="23" s="1"/>
  <c r="N1241" i="1"/>
  <c r="H1241" i="1"/>
  <c r="E1241" i="1"/>
  <c r="S1240" i="1"/>
  <c r="Y781" i="23" s="1"/>
  <c r="N1240" i="1"/>
  <c r="H1240" i="1"/>
  <c r="E1240" i="1"/>
  <c r="S1239" i="1"/>
  <c r="N1239" i="1"/>
  <c r="H1239" i="1"/>
  <c r="E1239" i="1"/>
  <c r="S1238" i="1"/>
  <c r="N1238" i="1"/>
  <c r="H1238" i="1"/>
  <c r="E1238" i="1"/>
  <c r="S1237" i="1"/>
  <c r="Y29" i="23" s="1"/>
  <c r="N1237" i="1"/>
  <c r="H1237" i="1"/>
  <c r="E1237" i="1"/>
  <c r="S1236" i="1"/>
  <c r="Y78" i="23" s="1"/>
  <c r="N1236" i="1"/>
  <c r="H1236" i="1"/>
  <c r="E1236" i="1"/>
  <c r="S1235" i="1"/>
  <c r="N1235" i="1"/>
  <c r="H1235" i="1"/>
  <c r="E1235" i="1"/>
  <c r="S1234" i="1"/>
  <c r="N1234" i="1"/>
  <c r="H1234" i="1"/>
  <c r="E1234" i="1"/>
  <c r="S1233" i="1"/>
  <c r="Y183" i="23" s="1"/>
  <c r="N1233" i="1"/>
  <c r="H1233" i="1"/>
  <c r="E1233" i="1"/>
  <c r="S1232" i="1"/>
  <c r="N1232" i="1"/>
  <c r="H1232" i="1"/>
  <c r="E1232" i="1"/>
  <c r="S1231" i="1"/>
  <c r="Y940" i="23" s="1"/>
  <c r="N1231" i="1"/>
  <c r="H1231" i="1"/>
  <c r="E1231" i="1"/>
  <c r="S1230" i="1"/>
  <c r="Y89" i="23" s="1"/>
  <c r="N1230" i="1"/>
  <c r="H1230" i="1"/>
  <c r="E1230" i="1"/>
  <c r="S1229" i="1"/>
  <c r="Y179" i="23" s="1"/>
  <c r="N1229" i="1"/>
  <c r="H1229" i="1"/>
  <c r="E1229" i="1"/>
  <c r="S1228" i="1"/>
  <c r="Y836" i="23" s="1"/>
  <c r="N1228" i="1"/>
  <c r="H1228" i="1"/>
  <c r="E1228" i="1"/>
  <c r="S1227" i="1"/>
  <c r="N1227" i="1"/>
  <c r="H1227" i="1"/>
  <c r="E1227" i="1"/>
  <c r="S1226" i="1"/>
  <c r="Y146" i="23" s="1"/>
  <c r="N1226" i="1"/>
  <c r="H1226" i="1"/>
  <c r="E1226" i="1"/>
  <c r="S1225" i="1"/>
  <c r="Y340" i="23" s="1"/>
  <c r="N1225" i="1"/>
  <c r="H1225" i="1"/>
  <c r="E1225" i="1"/>
  <c r="S1224" i="1"/>
  <c r="Y433" i="23" s="1"/>
  <c r="N1224" i="1"/>
  <c r="H1224" i="1"/>
  <c r="E1224" i="1"/>
  <c r="S1223" i="1"/>
  <c r="Y624" i="23" s="1"/>
  <c r="N1223" i="1"/>
  <c r="H1223" i="1"/>
  <c r="E1223" i="1"/>
  <c r="S1222" i="1"/>
  <c r="Y10" i="23" s="1"/>
  <c r="N1222" i="1"/>
  <c r="H1222" i="1"/>
  <c r="E1222" i="1"/>
  <c r="S1221" i="1"/>
  <c r="Y326" i="23" s="1"/>
  <c r="N1221" i="1"/>
  <c r="H1221" i="1"/>
  <c r="E1221" i="1"/>
  <c r="S1220" i="1"/>
  <c r="Y108" i="23" s="1"/>
  <c r="N1220" i="1"/>
  <c r="H1220" i="1"/>
  <c r="E1220" i="1"/>
  <c r="S1219" i="1"/>
  <c r="Y496" i="23" s="1"/>
  <c r="N1219" i="1"/>
  <c r="H1219" i="1"/>
  <c r="E1219" i="1"/>
  <c r="S1218" i="1"/>
  <c r="Y796" i="23" s="1"/>
  <c r="N1218" i="1"/>
  <c r="H1218" i="1"/>
  <c r="E1218" i="1"/>
  <c r="S1217" i="1"/>
  <c r="N1217" i="1"/>
  <c r="H1217" i="1"/>
  <c r="E1217" i="1"/>
  <c r="S1216" i="1"/>
  <c r="Y629" i="23" s="1"/>
  <c r="N1216" i="1"/>
  <c r="H1216" i="1"/>
  <c r="E1216" i="1"/>
  <c r="S1215" i="1"/>
  <c r="Y722" i="23" s="1"/>
  <c r="N1215" i="1"/>
  <c r="H1215" i="1"/>
  <c r="E1215" i="1"/>
  <c r="S1214" i="1"/>
  <c r="Y598" i="23" s="1"/>
  <c r="N1214" i="1"/>
  <c r="H1214" i="1"/>
  <c r="E1214" i="1"/>
  <c r="S1213" i="1"/>
  <c r="Y889" i="23" s="1"/>
  <c r="N1213" i="1"/>
  <c r="H1213" i="1"/>
  <c r="E1213" i="1"/>
  <c r="S1212" i="1"/>
  <c r="Y92" i="23" s="1"/>
  <c r="N1212" i="1"/>
  <c r="H1212" i="1"/>
  <c r="E1212" i="1"/>
  <c r="S1211" i="1"/>
  <c r="Y93" i="23" s="1"/>
  <c r="N1211" i="1"/>
  <c r="H1211" i="1"/>
  <c r="E1211" i="1"/>
  <c r="S1210" i="1"/>
  <c r="N1210" i="1"/>
  <c r="H1210" i="1"/>
  <c r="E1210" i="1"/>
  <c r="S1209" i="1"/>
  <c r="Y188" i="23" s="1"/>
  <c r="N1209" i="1"/>
  <c r="H1209" i="1"/>
  <c r="E1209" i="1"/>
  <c r="S1208" i="1"/>
  <c r="Y405" i="23" s="1"/>
  <c r="N1208" i="1"/>
  <c r="H1208" i="1"/>
  <c r="E1208" i="1"/>
  <c r="S1207" i="1"/>
  <c r="Y127" i="23" s="1"/>
  <c r="N1207" i="1"/>
  <c r="H1207" i="1"/>
  <c r="E1207" i="1"/>
  <c r="S1206" i="1"/>
  <c r="Y874" i="23" s="1"/>
  <c r="N1206" i="1"/>
  <c r="H1206" i="1"/>
  <c r="E1206" i="1"/>
  <c r="S1205" i="1"/>
  <c r="Y482" i="23" s="1"/>
  <c r="N1205" i="1"/>
  <c r="H1205" i="1"/>
  <c r="E1205" i="1"/>
  <c r="S1204" i="1"/>
  <c r="Y903" i="23" s="1"/>
  <c r="N1204" i="1"/>
  <c r="H1204" i="1"/>
  <c r="E1204" i="1"/>
  <c r="S1203" i="1"/>
  <c r="Y931" i="23" s="1"/>
  <c r="N1203" i="1"/>
  <c r="H1203" i="1"/>
  <c r="E1203" i="1"/>
  <c r="S1202" i="1"/>
  <c r="Y259" i="23" s="1"/>
  <c r="N1202" i="1"/>
  <c r="H1202" i="1"/>
  <c r="E1202" i="1"/>
  <c r="S1201" i="1"/>
  <c r="Y855" i="23" s="1"/>
  <c r="N1201" i="1"/>
  <c r="H1201" i="1"/>
  <c r="E1201" i="1"/>
  <c r="S1200" i="1"/>
  <c r="Y217" i="23" s="1"/>
  <c r="N1200" i="1"/>
  <c r="H1200" i="1"/>
  <c r="E1200" i="1"/>
  <c r="S1199" i="1"/>
  <c r="Y519" i="23" s="1"/>
  <c r="N1199" i="1"/>
  <c r="H1199" i="1"/>
  <c r="E1199" i="1"/>
  <c r="S1198" i="1"/>
  <c r="N1198" i="1"/>
  <c r="H1198" i="1"/>
  <c r="E1198" i="1"/>
  <c r="S1197" i="1"/>
  <c r="Y926" i="23" s="1"/>
  <c r="N1197" i="1"/>
  <c r="H1197" i="1"/>
  <c r="E1197" i="1"/>
  <c r="S1196" i="1"/>
  <c r="Y461" i="23" s="1"/>
  <c r="N1196" i="1"/>
  <c r="H1196" i="1"/>
  <c r="E1196" i="1"/>
  <c r="S1195" i="1"/>
  <c r="Y908" i="23" s="1"/>
  <c r="N1195" i="1"/>
  <c r="H1195" i="1"/>
  <c r="E1195" i="1"/>
  <c r="S1194" i="1"/>
  <c r="Y304" i="23" s="1"/>
  <c r="N1194" i="1"/>
  <c r="H1194" i="1"/>
  <c r="E1194" i="1"/>
  <c r="S1193" i="1"/>
  <c r="N1193" i="1"/>
  <c r="H1193" i="1"/>
  <c r="E1193" i="1"/>
  <c r="S1192" i="1"/>
  <c r="Y436" i="23" s="1"/>
  <c r="N1192" i="1"/>
  <c r="H1192" i="1"/>
  <c r="E1192" i="1"/>
  <c r="S1191" i="1"/>
  <c r="Y94" i="23" s="1"/>
  <c r="N1191" i="1"/>
  <c r="H1191" i="1"/>
  <c r="E1191" i="1"/>
  <c r="S1190" i="1"/>
  <c r="Y242" i="23" s="1"/>
  <c r="N1190" i="1"/>
  <c r="H1190" i="1"/>
  <c r="E1190" i="1"/>
  <c r="S1189" i="1"/>
  <c r="Y721" i="23" s="1"/>
  <c r="N1189" i="1"/>
  <c r="H1189" i="1"/>
  <c r="E1189" i="1"/>
  <c r="S1188" i="1"/>
  <c r="Y625" i="23" s="1"/>
  <c r="N1188" i="1"/>
  <c r="H1188" i="1"/>
  <c r="E1188" i="1"/>
  <c r="S1187" i="1"/>
  <c r="N1187" i="1"/>
  <c r="BX33" i="13" s="1"/>
  <c r="H1187" i="1"/>
  <c r="E1187" i="1"/>
  <c r="S1186" i="1"/>
  <c r="N1186" i="1"/>
  <c r="H1186" i="1"/>
  <c r="E1186" i="1"/>
  <c r="S1185" i="1"/>
  <c r="Y842" i="23" s="1"/>
  <c r="N1185" i="1"/>
  <c r="H1185" i="1"/>
  <c r="E1185" i="1"/>
  <c r="S1184" i="1"/>
  <c r="Y540" i="23" s="1"/>
  <c r="N1184" i="1"/>
  <c r="H1184" i="1"/>
  <c r="E1184" i="1"/>
  <c r="S1183" i="1"/>
  <c r="N1183" i="1"/>
  <c r="H1183" i="1"/>
  <c r="E1183" i="1"/>
  <c r="S1182" i="1"/>
  <c r="Y7" i="23" s="1"/>
  <c r="N1182" i="1"/>
  <c r="H1182" i="1"/>
  <c r="E1182" i="1"/>
  <c r="S1181" i="1"/>
  <c r="Y845" i="23" s="1"/>
  <c r="N1181" i="1"/>
  <c r="H1181" i="1"/>
  <c r="E1181" i="1"/>
  <c r="S1180" i="1"/>
  <c r="Y553" i="23" s="1"/>
  <c r="N1180" i="1"/>
  <c r="H1180" i="1"/>
  <c r="E1180" i="1"/>
  <c r="S1179" i="1"/>
  <c r="Y707" i="23" s="1"/>
  <c r="N1179" i="1"/>
  <c r="H1179" i="1"/>
  <c r="E1179" i="1"/>
  <c r="S1178" i="1"/>
  <c r="Y939" i="23" s="1"/>
  <c r="N1178" i="1"/>
  <c r="H1178" i="1"/>
  <c r="E1178" i="1"/>
  <c r="S1177" i="1"/>
  <c r="Y14" i="23" s="1"/>
  <c r="N1177" i="1"/>
  <c r="H1177" i="1"/>
  <c r="E1177" i="1"/>
  <c r="S1176" i="1"/>
  <c r="Y559" i="23" s="1"/>
  <c r="N1176" i="1"/>
  <c r="H1176" i="1"/>
  <c r="E1176" i="1"/>
  <c r="S1175" i="1"/>
  <c r="Y129" i="23" s="1"/>
  <c r="N1175" i="1"/>
  <c r="H1175" i="1"/>
  <c r="E1175" i="1"/>
  <c r="S1174" i="1"/>
  <c r="Y261" i="23" s="1"/>
  <c r="N1174" i="1"/>
  <c r="H1174" i="1"/>
  <c r="E1174" i="1"/>
  <c r="S1173" i="1"/>
  <c r="Y174" i="23" s="1"/>
  <c r="N1173" i="1"/>
  <c r="H1173" i="1"/>
  <c r="E1173" i="1"/>
  <c r="S1172" i="1"/>
  <c r="Y67" i="23" s="1"/>
  <c r="N1172" i="1"/>
  <c r="H1172" i="1"/>
  <c r="E1172" i="1"/>
  <c r="S1171" i="1"/>
  <c r="Y69" i="23" s="1"/>
  <c r="N1171" i="1"/>
  <c r="H1171" i="1"/>
  <c r="E1171" i="1"/>
  <c r="S1170" i="1"/>
  <c r="Y809" i="23" s="1"/>
  <c r="N1170" i="1"/>
  <c r="H1170" i="1"/>
  <c r="E1170" i="1"/>
  <c r="S1169" i="1"/>
  <c r="Y54" i="23" s="1"/>
  <c r="N1169" i="1"/>
  <c r="H1169" i="1"/>
  <c r="E1169" i="1"/>
  <c r="S1168" i="1"/>
  <c r="N1168" i="1"/>
  <c r="H1168" i="1"/>
  <c r="E1168" i="1"/>
  <c r="S1167" i="1"/>
  <c r="Y846" i="23" s="1"/>
  <c r="N1167" i="1"/>
  <c r="H1167" i="1"/>
  <c r="E1167" i="1"/>
  <c r="S1166" i="1"/>
  <c r="Y863" i="23" s="1"/>
  <c r="N1166" i="1"/>
  <c r="H1166" i="1"/>
  <c r="E1166" i="1"/>
  <c r="S1165" i="1"/>
  <c r="Y75" i="23" s="1"/>
  <c r="N1165" i="1"/>
  <c r="H1165" i="1"/>
  <c r="E1165" i="1"/>
  <c r="S1164" i="1"/>
  <c r="Y153" i="23" s="1"/>
  <c r="N1164" i="1"/>
  <c r="H1164" i="1"/>
  <c r="E1164" i="1"/>
  <c r="S1163" i="1"/>
  <c r="Y208" i="23" s="1"/>
  <c r="N1163" i="1"/>
  <c r="H1163" i="1"/>
  <c r="E1163" i="1"/>
  <c r="S1162" i="1"/>
  <c r="Y659" i="23" s="1"/>
  <c r="N1162" i="1"/>
  <c r="H1162" i="1"/>
  <c r="E1162" i="1"/>
  <c r="S1161" i="1"/>
  <c r="Y492" i="23" s="1"/>
  <c r="N1161" i="1"/>
  <c r="H1161" i="1"/>
  <c r="E1161" i="1"/>
  <c r="S1160" i="1"/>
  <c r="Y36" i="23" s="1"/>
  <c r="N1160" i="1"/>
  <c r="H1160" i="1"/>
  <c r="E1160" i="1"/>
  <c r="S1159" i="1"/>
  <c r="Y391" i="23" s="1"/>
  <c r="N1159" i="1"/>
  <c r="H1159" i="1"/>
  <c r="E1159" i="1"/>
  <c r="S1158" i="1"/>
  <c r="Y419" i="23" s="1"/>
  <c r="N1158" i="1"/>
  <c r="H1158" i="1"/>
  <c r="E1158" i="1"/>
  <c r="S1157" i="1"/>
  <c r="N1157" i="1"/>
  <c r="H1157" i="1"/>
  <c r="E1157" i="1"/>
  <c r="S1156" i="1"/>
  <c r="Y817" i="23" s="1"/>
  <c r="N1156" i="1"/>
  <c r="H1156" i="1"/>
  <c r="E1156" i="1"/>
  <c r="S1155" i="1"/>
  <c r="Y813" i="23" s="1"/>
  <c r="N1155" i="1"/>
  <c r="H1155" i="1"/>
  <c r="E1155" i="1"/>
  <c r="S1154" i="1"/>
  <c r="Y841" i="23" s="1"/>
  <c r="N1154" i="1"/>
  <c r="H1154" i="1"/>
  <c r="E1154" i="1"/>
  <c r="S1153" i="1"/>
  <c r="Y656" i="23" s="1"/>
  <c r="N1153" i="1"/>
  <c r="H1153" i="1"/>
  <c r="E1153" i="1"/>
  <c r="S1152" i="1"/>
  <c r="Y17" i="23" s="1"/>
  <c r="N1152" i="1"/>
  <c r="H1152" i="1"/>
  <c r="E1152" i="1"/>
  <c r="S1151" i="1"/>
  <c r="Y447" i="23" s="1"/>
  <c r="N1151" i="1"/>
  <c r="H1151" i="1"/>
  <c r="E1151" i="1"/>
  <c r="S1150" i="1"/>
  <c r="Y46" i="23" s="1"/>
  <c r="N1150" i="1"/>
  <c r="H1150" i="1"/>
  <c r="E1150" i="1"/>
  <c r="S1149" i="1"/>
  <c r="Y298" i="23" s="1"/>
  <c r="N1149" i="1"/>
  <c r="H1149" i="1"/>
  <c r="E1149" i="1"/>
  <c r="S1148" i="1"/>
  <c r="N1148" i="1"/>
  <c r="H1148" i="1"/>
  <c r="E1148" i="1"/>
  <c r="S1147" i="1"/>
  <c r="Y323" i="23" s="1"/>
  <c r="N1147" i="1"/>
  <c r="H1147" i="1"/>
  <c r="E1147" i="1"/>
  <c r="S1146" i="1"/>
  <c r="Y584" i="23" s="1"/>
  <c r="N1146" i="1"/>
  <c r="H1146" i="1"/>
  <c r="E1146" i="1"/>
  <c r="S1145" i="1"/>
  <c r="N1145" i="1"/>
  <c r="H1145" i="1"/>
  <c r="E1145" i="1"/>
  <c r="S1144" i="1"/>
  <c r="Y112" i="23" s="1"/>
  <c r="N1144" i="1"/>
  <c r="H1144" i="1"/>
  <c r="E1144" i="1"/>
  <c r="S1143" i="1"/>
  <c r="Y462" i="23" s="1"/>
  <c r="N1143" i="1"/>
  <c r="H1143" i="1"/>
  <c r="E1143" i="1"/>
  <c r="S1142" i="1"/>
  <c r="N1142" i="1"/>
  <c r="H1142" i="1"/>
  <c r="E1142" i="1"/>
  <c r="S1141" i="1"/>
  <c r="Y262" i="23" s="1"/>
  <c r="N1141" i="1"/>
  <c r="H1141" i="1"/>
  <c r="E1141" i="1"/>
  <c r="S1140" i="1"/>
  <c r="Y30" i="23" s="1"/>
  <c r="N1140" i="1"/>
  <c r="H1140" i="1"/>
  <c r="E1140" i="1"/>
  <c r="S1139" i="1"/>
  <c r="Y169" i="23" s="1"/>
  <c r="N1139" i="1"/>
  <c r="H1139" i="1"/>
  <c r="E1139" i="1"/>
  <c r="S1138" i="1"/>
  <c r="Y68" i="23" s="1"/>
  <c r="N1138" i="1"/>
  <c r="H1138" i="1"/>
  <c r="E1138" i="1"/>
  <c r="S1137" i="1"/>
  <c r="Y124" i="23" s="1"/>
  <c r="N1137" i="1"/>
  <c r="H1137" i="1"/>
  <c r="E1137" i="1"/>
  <c r="S1136" i="1"/>
  <c r="Y38" i="23" s="1"/>
  <c r="N1136" i="1"/>
  <c r="H1136" i="1"/>
  <c r="E1136" i="1"/>
  <c r="S1135" i="1"/>
  <c r="Y248" i="23" s="1"/>
  <c r="N1135" i="1"/>
  <c r="H1135" i="1"/>
  <c r="E1135" i="1"/>
  <c r="S1134" i="1"/>
  <c r="Y61" i="23" s="1"/>
  <c r="N1134" i="1"/>
  <c r="H1134" i="1"/>
  <c r="E1134" i="1"/>
  <c r="S1133" i="1"/>
  <c r="Y894" i="23" s="1"/>
  <c r="N1133" i="1"/>
  <c r="H1133" i="1"/>
  <c r="E1133" i="1"/>
  <c r="S1132" i="1"/>
  <c r="Y511" i="23" s="1"/>
  <c r="N1132" i="1"/>
  <c r="H1132" i="1"/>
  <c r="E1132" i="1"/>
  <c r="S1131" i="1"/>
  <c r="Y661" i="23" s="1"/>
  <c r="N1131" i="1"/>
  <c r="H1131" i="1"/>
  <c r="E1131" i="1"/>
  <c r="S1130" i="1"/>
  <c r="Y594" i="23" s="1"/>
  <c r="N1130" i="1"/>
  <c r="H1130" i="1"/>
  <c r="E1130" i="1"/>
  <c r="S1129" i="1"/>
  <c r="N1129" i="1"/>
  <c r="H1129" i="1"/>
  <c r="E1129" i="1"/>
  <c r="S1128" i="1"/>
  <c r="Y24" i="23" s="1"/>
  <c r="N1128" i="1"/>
  <c r="H1128" i="1"/>
  <c r="E1128" i="1"/>
  <c r="S1127" i="1"/>
  <c r="Y25" i="23" s="1"/>
  <c r="N1127" i="1"/>
  <c r="H1127" i="1"/>
  <c r="E1127" i="1"/>
  <c r="S1126" i="1"/>
  <c r="Y151" i="23" s="1"/>
  <c r="N1126" i="1"/>
  <c r="H1126" i="1"/>
  <c r="E1126" i="1"/>
  <c r="S1125" i="1"/>
  <c r="Y58" i="23" s="1"/>
  <c r="N1125" i="1"/>
  <c r="H1125" i="1"/>
  <c r="E1125" i="1"/>
  <c r="S1124" i="1"/>
  <c r="Y856" i="23" s="1"/>
  <c r="N1124" i="1"/>
  <c r="H1124" i="1"/>
  <c r="E1124" i="1"/>
  <c r="S1123" i="1"/>
  <c r="Y892" i="23" s="1"/>
  <c r="N1123" i="1"/>
  <c r="H1123" i="1"/>
  <c r="E1123" i="1"/>
  <c r="S1122" i="1"/>
  <c r="Y876" i="23" s="1"/>
  <c r="N1122" i="1"/>
  <c r="H1122" i="1"/>
  <c r="E1122" i="1"/>
  <c r="S1121" i="1"/>
  <c r="Y393" i="23" s="1"/>
  <c r="N1121" i="1"/>
  <c r="H1121" i="1"/>
  <c r="E1121" i="1"/>
  <c r="S1120" i="1"/>
  <c r="Y711" i="23" s="1"/>
  <c r="N1120" i="1"/>
  <c r="H1120" i="1"/>
  <c r="E1120" i="1"/>
  <c r="S1119" i="1"/>
  <c r="Y213" i="23" s="1"/>
  <c r="N1119" i="1"/>
  <c r="H1119" i="1"/>
  <c r="E1119" i="1"/>
  <c r="S1118" i="1"/>
  <c r="Y91" i="23" s="1"/>
  <c r="N1118" i="1"/>
  <c r="H1118" i="1"/>
  <c r="E1118" i="1"/>
  <c r="S1117" i="1"/>
  <c r="Y398" i="23" s="1"/>
  <c r="N1117" i="1"/>
  <c r="H1117" i="1"/>
  <c r="E1117" i="1"/>
  <c r="S1116" i="1"/>
  <c r="Y102" i="23" s="1"/>
  <c r="N1116" i="1"/>
  <c r="H1116" i="1"/>
  <c r="E1116" i="1"/>
  <c r="S1115" i="1"/>
  <c r="Y457" i="23" s="1"/>
  <c r="N1115" i="1"/>
  <c r="H1115" i="1"/>
  <c r="E1115" i="1"/>
  <c r="S1114" i="1"/>
  <c r="Y831" i="23" s="1"/>
  <c r="N1114" i="1"/>
  <c r="H1114" i="1"/>
  <c r="E1114" i="1"/>
  <c r="S1113" i="1"/>
  <c r="Y193" i="23" s="1"/>
  <c r="N1113" i="1"/>
  <c r="H1113" i="1"/>
  <c r="E1113" i="1"/>
  <c r="S1112" i="1"/>
  <c r="Y276" i="23" s="1"/>
  <c r="N1112" i="1"/>
  <c r="H1112" i="1"/>
  <c r="E1112" i="1"/>
  <c r="S1111" i="1"/>
  <c r="Y170" i="23" s="1"/>
  <c r="N1111" i="1"/>
  <c r="H1111" i="1"/>
  <c r="E1111" i="1"/>
  <c r="S1110" i="1"/>
  <c r="Y682" i="23" s="1"/>
  <c r="N1110" i="1"/>
  <c r="H1110" i="1"/>
  <c r="E1110" i="1"/>
  <c r="S1109" i="1"/>
  <c r="Y316" i="23" s="1"/>
  <c r="N1109" i="1"/>
  <c r="H1109" i="1"/>
  <c r="E1109" i="1"/>
  <c r="S1108" i="1"/>
  <c r="Y412" i="23" s="1"/>
  <c r="N1108" i="1"/>
  <c r="H1108" i="1"/>
  <c r="E1108" i="1"/>
  <c r="S1107" i="1"/>
  <c r="Y9" i="23" s="1"/>
  <c r="N1107" i="1"/>
  <c r="H1107" i="1"/>
  <c r="E1107" i="1"/>
  <c r="S1106" i="1"/>
  <c r="Y228" i="23" s="1"/>
  <c r="N1106" i="1"/>
  <c r="H1106" i="1"/>
  <c r="E1106" i="1"/>
  <c r="S1105" i="1"/>
  <c r="Y724" i="23" s="1"/>
  <c r="N1105" i="1"/>
  <c r="H1105" i="1"/>
  <c r="E1105" i="1"/>
  <c r="S1104" i="1"/>
  <c r="Y90" i="23" s="1"/>
  <c r="N1104" i="1"/>
  <c r="H1104" i="1"/>
  <c r="E1104" i="1"/>
  <c r="S1103" i="1"/>
  <c r="Y839" i="23" s="1"/>
  <c r="N1103" i="1"/>
  <c r="H1103" i="1"/>
  <c r="E1103" i="1"/>
  <c r="S1102" i="1"/>
  <c r="Y147" i="23" s="1"/>
  <c r="N1102" i="1"/>
  <c r="H1102" i="1"/>
  <c r="E1102" i="1"/>
  <c r="S1101" i="1"/>
  <c r="Y485" i="23" s="1"/>
  <c r="N1101" i="1"/>
  <c r="H1101" i="1"/>
  <c r="E1101" i="1"/>
  <c r="S1100" i="1"/>
  <c r="Y568" i="23" s="1"/>
  <c r="N1100" i="1"/>
  <c r="H1100" i="1"/>
  <c r="E1100" i="1"/>
  <c r="S1099" i="1"/>
  <c r="Y96" i="23" s="1"/>
  <c r="N1099" i="1"/>
  <c r="H1099" i="1"/>
  <c r="E1099" i="1"/>
  <c r="S1098" i="1"/>
  <c r="Y766" i="23" s="1"/>
  <c r="N1098" i="1"/>
  <c r="H1098" i="1"/>
  <c r="E1098" i="1"/>
  <c r="S1097" i="1"/>
  <c r="Y899" i="23" s="1"/>
  <c r="N1097" i="1"/>
  <c r="H1097" i="1"/>
  <c r="E1097" i="1"/>
  <c r="S1096" i="1"/>
  <c r="Y638" i="23" s="1"/>
  <c r="N1096" i="1"/>
  <c r="H1096" i="1"/>
  <c r="E1096" i="1"/>
  <c r="S1095" i="1"/>
  <c r="Y317" i="23" s="1"/>
  <c r="N1095" i="1"/>
  <c r="H1095" i="1"/>
  <c r="E1095" i="1"/>
  <c r="S1094" i="1"/>
  <c r="Y152" i="23" s="1"/>
  <c r="N1094" i="1"/>
  <c r="H1094" i="1"/>
  <c r="E1094" i="1"/>
  <c r="S1093" i="1"/>
  <c r="Y853" i="23" s="1"/>
  <c r="N1093" i="1"/>
  <c r="H1093" i="1"/>
  <c r="E1093" i="1"/>
  <c r="S1092" i="1"/>
  <c r="N1092" i="1"/>
  <c r="H1092" i="1"/>
  <c r="E1092" i="1"/>
  <c r="S1091" i="1"/>
  <c r="Y587" i="23" s="1"/>
  <c r="N1091" i="1"/>
  <c r="H1091" i="1"/>
  <c r="E1091" i="1"/>
  <c r="S1090" i="1"/>
  <c r="Y210" i="23" s="1"/>
  <c r="N1090" i="1"/>
  <c r="H1090" i="1"/>
  <c r="E1090" i="1"/>
  <c r="S1089" i="1"/>
  <c r="Y705" i="23" s="1"/>
  <c r="N1089" i="1"/>
  <c r="H1089" i="1"/>
  <c r="E1089" i="1"/>
  <c r="S1088" i="1"/>
  <c r="Y207" i="23" s="1"/>
  <c r="N1088" i="1"/>
  <c r="H1088" i="1"/>
  <c r="E1088" i="1"/>
  <c r="S1087" i="1"/>
  <c r="Y220" i="23" s="1"/>
  <c r="N1087" i="1"/>
  <c r="H1087" i="1"/>
  <c r="E1087" i="1"/>
  <c r="S1086" i="1"/>
  <c r="Y40" i="23" s="1"/>
  <c r="N1086" i="1"/>
  <c r="H1086" i="1"/>
  <c r="E1086" i="1"/>
  <c r="S1085" i="1"/>
  <c r="Y87" i="23" s="1"/>
  <c r="N1085" i="1"/>
  <c r="H1085" i="1"/>
  <c r="E1085" i="1"/>
  <c r="S1084" i="1"/>
  <c r="Y816" i="23" s="1"/>
  <c r="N1084" i="1"/>
  <c r="H1084" i="1"/>
  <c r="E1084" i="1"/>
  <c r="S1083" i="1"/>
  <c r="Y478" i="23" s="1"/>
  <c r="N1083" i="1"/>
  <c r="H1083" i="1"/>
  <c r="E1083" i="1"/>
  <c r="S1082" i="1"/>
  <c r="N1082" i="1"/>
  <c r="H1082" i="1"/>
  <c r="E1082" i="1"/>
  <c r="S1081" i="1"/>
  <c r="Y851" i="23" s="1"/>
  <c r="N1081" i="1"/>
  <c r="H1081" i="1"/>
  <c r="E1081" i="1"/>
  <c r="S1080" i="1"/>
  <c r="Y832" i="23" s="1"/>
  <c r="N1080" i="1"/>
  <c r="H1080" i="1"/>
  <c r="E1080" i="1"/>
  <c r="S1079" i="1"/>
  <c r="N1079" i="1"/>
  <c r="H1079" i="1"/>
  <c r="E1079" i="1"/>
  <c r="S1078" i="1"/>
  <c r="Y347" i="23" s="1"/>
  <c r="N1078" i="1"/>
  <c r="H1078" i="1"/>
  <c r="E1078" i="1"/>
  <c r="S1077" i="1"/>
  <c r="Y371" i="23" s="1"/>
  <c r="N1077" i="1"/>
  <c r="H1077" i="1"/>
  <c r="E1077" i="1"/>
  <c r="S1076" i="1"/>
  <c r="N1076" i="1"/>
  <c r="H1076" i="1"/>
  <c r="E1076" i="1"/>
  <c r="S1075" i="1"/>
  <c r="Y937" i="23" s="1"/>
  <c r="N1075" i="1"/>
  <c r="H1075" i="1"/>
  <c r="E1075" i="1"/>
  <c r="S1074" i="1"/>
  <c r="Y270" i="23" s="1"/>
  <c r="N1074" i="1"/>
  <c r="H1074" i="1"/>
  <c r="E1074" i="1"/>
  <c r="S1073" i="1"/>
  <c r="Y117" i="23" s="1"/>
  <c r="N1073" i="1"/>
  <c r="H1073" i="1"/>
  <c r="E1073" i="1"/>
  <c r="S1072" i="1"/>
  <c r="Y178" i="23" s="1"/>
  <c r="N1072" i="1"/>
  <c r="H1072" i="1"/>
  <c r="E1072" i="1"/>
  <c r="S1071" i="1"/>
  <c r="Y322" i="23" s="1"/>
  <c r="N1071" i="1"/>
  <c r="H1071" i="1"/>
  <c r="E1071" i="1"/>
  <c r="S1070" i="1"/>
  <c r="N1070" i="1"/>
  <c r="H1070" i="1"/>
  <c r="E1070" i="1"/>
  <c r="S1069" i="1"/>
  <c r="Y48" i="23" s="1"/>
  <c r="N1069" i="1"/>
  <c r="H1069" i="1"/>
  <c r="E1069" i="1"/>
  <c r="S1068" i="1"/>
  <c r="Y458" i="23" s="1"/>
  <c r="N1068" i="1"/>
  <c r="H1068" i="1"/>
  <c r="E1068" i="1"/>
  <c r="S1067" i="1"/>
  <c r="Y468" i="23" s="1"/>
  <c r="N1067" i="1"/>
  <c r="H1067" i="1"/>
  <c r="E1067" i="1"/>
  <c r="S1066" i="1"/>
  <c r="Y440" i="23" s="1"/>
  <c r="N1066" i="1"/>
  <c r="H1066" i="1"/>
  <c r="E1066" i="1"/>
  <c r="S1065" i="1"/>
  <c r="Y925" i="23" s="1"/>
  <c r="N1065" i="1"/>
  <c r="H1065" i="1"/>
  <c r="E1065" i="1"/>
  <c r="S1064" i="1"/>
  <c r="Y113" i="23" s="1"/>
  <c r="N1064" i="1"/>
  <c r="H1064" i="1"/>
  <c r="E1064" i="1"/>
  <c r="S1063" i="1"/>
  <c r="Y812" i="23" s="1"/>
  <c r="N1063" i="1"/>
  <c r="H1063" i="1"/>
  <c r="E1063" i="1"/>
  <c r="S1062" i="1"/>
  <c r="Y807" i="23" s="1"/>
  <c r="N1062" i="1"/>
  <c r="H1062" i="1"/>
  <c r="E1062" i="1"/>
  <c r="S1061" i="1"/>
  <c r="Y187" i="23" s="1"/>
  <c r="N1061" i="1"/>
  <c r="H1061" i="1"/>
  <c r="E1061" i="1"/>
  <c r="S1060" i="1"/>
  <c r="Y844" i="23" s="1"/>
  <c r="N1060" i="1"/>
  <c r="H1060" i="1"/>
  <c r="E1060" i="1"/>
  <c r="S1059" i="1"/>
  <c r="Y878" i="23" s="1"/>
  <c r="N1059" i="1"/>
  <c r="H1059" i="1"/>
  <c r="E1059" i="1"/>
  <c r="S1058" i="1"/>
  <c r="Y662" i="23" s="1"/>
  <c r="N1058" i="1"/>
  <c r="H1058" i="1"/>
  <c r="E1058" i="1"/>
  <c r="S1057" i="1"/>
  <c r="N1057" i="1"/>
  <c r="H1057" i="1"/>
  <c r="E1057" i="1"/>
  <c r="S1056" i="1"/>
  <c r="Y62" i="23" s="1"/>
  <c r="N1056" i="1"/>
  <c r="H1056" i="1"/>
  <c r="E1056" i="1"/>
  <c r="S1055" i="1"/>
  <c r="Y88" i="23" s="1"/>
  <c r="N1055" i="1"/>
  <c r="H1055" i="1"/>
  <c r="E1055" i="1"/>
  <c r="S1054" i="1"/>
  <c r="Y501" i="23" s="1"/>
  <c r="N1054" i="1"/>
  <c r="H1054" i="1"/>
  <c r="E1054" i="1"/>
  <c r="S1053" i="1"/>
  <c r="Y83" i="23" s="1"/>
  <c r="N1053" i="1"/>
  <c r="H1053" i="1"/>
  <c r="E1053" i="1"/>
  <c r="S1052" i="1"/>
  <c r="Y57" i="23" s="1"/>
  <c r="N1052" i="1"/>
  <c r="H1052" i="1"/>
  <c r="E1052" i="1"/>
  <c r="S1051" i="1"/>
  <c r="Y191" i="23" s="1"/>
  <c r="N1051" i="1"/>
  <c r="H1051" i="1"/>
  <c r="E1051" i="1"/>
  <c r="S1050" i="1"/>
  <c r="Y829" i="23" s="1"/>
  <c r="N1050" i="1"/>
  <c r="H1050" i="1"/>
  <c r="E1050" i="1"/>
  <c r="S1049" i="1"/>
  <c r="Y530" i="23" s="1"/>
  <c r="N1049" i="1"/>
  <c r="H1049" i="1"/>
  <c r="E1049" i="1"/>
  <c r="S1048" i="1"/>
  <c r="Y145" i="23" s="1"/>
  <c r="N1048" i="1"/>
  <c r="H1048" i="1"/>
  <c r="E1048" i="1"/>
  <c r="S1047" i="1"/>
  <c r="Y97" i="23" s="1"/>
  <c r="N1047" i="1"/>
  <c r="H1047" i="1"/>
  <c r="E1047" i="1"/>
  <c r="S1046" i="1"/>
  <c r="N1046" i="1"/>
  <c r="H1046" i="1"/>
  <c r="E1046" i="1"/>
  <c r="S1045" i="1"/>
  <c r="Y617" i="23" s="1"/>
  <c r="N1045" i="1"/>
  <c r="H1045" i="1"/>
  <c r="E1045" i="1"/>
  <c r="S1044" i="1"/>
  <c r="Y630" i="23" s="1"/>
  <c r="N1044" i="1"/>
  <c r="H1044" i="1"/>
  <c r="E1044" i="1"/>
  <c r="S1043" i="1"/>
  <c r="Y880" i="23" s="1"/>
  <c r="N1043" i="1"/>
  <c r="H1043" i="1"/>
  <c r="E1043" i="1"/>
  <c r="S1042" i="1"/>
  <c r="Y852" i="23" s="1"/>
  <c r="N1042" i="1"/>
  <c r="H1042" i="1"/>
  <c r="E1042" i="1"/>
  <c r="S1041" i="1"/>
  <c r="Y309" i="23" s="1"/>
  <c r="N1041" i="1"/>
  <c r="H1041" i="1"/>
  <c r="E1041" i="1"/>
  <c r="S1040" i="1"/>
  <c r="Y895" i="23" s="1"/>
  <c r="N1040" i="1"/>
  <c r="H1040" i="1"/>
  <c r="E1040" i="1"/>
  <c r="S1039" i="1"/>
  <c r="Y732" i="23" s="1"/>
  <c r="N1039" i="1"/>
  <c r="H1039" i="1"/>
  <c r="E1039" i="1"/>
  <c r="S1038" i="1"/>
  <c r="Y887" i="23" s="1"/>
  <c r="N1038" i="1"/>
  <c r="H1038" i="1"/>
  <c r="E1038" i="1"/>
  <c r="S1037" i="1"/>
  <c r="Y710" i="23" s="1"/>
  <c r="N1037" i="1"/>
  <c r="H1037" i="1"/>
  <c r="E1037" i="1"/>
  <c r="S1036" i="1"/>
  <c r="Y810" i="23" s="1"/>
  <c r="N1036" i="1"/>
  <c r="H1036" i="1"/>
  <c r="E1036" i="1"/>
  <c r="S1035" i="1"/>
  <c r="Y821" i="23" s="1"/>
  <c r="N1035" i="1"/>
  <c r="H1035" i="1"/>
  <c r="E1035" i="1"/>
  <c r="S1034" i="1"/>
  <c r="N1034" i="1"/>
  <c r="H1034" i="1"/>
  <c r="E1034" i="1"/>
  <c r="S1033" i="1"/>
  <c r="Y793" i="23" s="1"/>
  <c r="N1033" i="1"/>
  <c r="H1033" i="1"/>
  <c r="E1033" i="1"/>
  <c r="S1032" i="1"/>
  <c r="Y477" i="23" s="1"/>
  <c r="N1032" i="1"/>
  <c r="H1032" i="1"/>
  <c r="E1032" i="1"/>
  <c r="S1031" i="1"/>
  <c r="Y185" i="23" s="1"/>
  <c r="N1031" i="1"/>
  <c r="H1031" i="1"/>
  <c r="E1031" i="1"/>
  <c r="S1030" i="1"/>
  <c r="Y849" i="23" s="1"/>
  <c r="N1030" i="1"/>
  <c r="H1030" i="1"/>
  <c r="E1030" i="1"/>
  <c r="S1029" i="1"/>
  <c r="N1029" i="1"/>
  <c r="H1029" i="1"/>
  <c r="E1029" i="1"/>
  <c r="S1028" i="1"/>
  <c r="Y337" i="23" s="1"/>
  <c r="N1028" i="1"/>
  <c r="H1028" i="1"/>
  <c r="E1028" i="1"/>
  <c r="S1027" i="1"/>
  <c r="Y698" i="23" s="1"/>
  <c r="N1027" i="1"/>
  <c r="H1027" i="1"/>
  <c r="E1027" i="1"/>
  <c r="S1026" i="1"/>
  <c r="Y838" i="23" s="1"/>
  <c r="N1026" i="1"/>
  <c r="H1026" i="1"/>
  <c r="E1026" i="1"/>
  <c r="S1025" i="1"/>
  <c r="Y416" i="23" s="1"/>
  <c r="N1025" i="1"/>
  <c r="H1025" i="1"/>
  <c r="E1025" i="1"/>
  <c r="S1024" i="1"/>
  <c r="Y850" i="23" s="1"/>
  <c r="N1024" i="1"/>
  <c r="H1024" i="1"/>
  <c r="E1024" i="1"/>
  <c r="S1023" i="1"/>
  <c r="Y837" i="23" s="1"/>
  <c r="N1023" i="1"/>
  <c r="H1023" i="1"/>
  <c r="E1023" i="1"/>
  <c r="S1022" i="1"/>
  <c r="N1022" i="1"/>
  <c r="H1022" i="1"/>
  <c r="E1022" i="1"/>
  <c r="S1021" i="1"/>
  <c r="Y811" i="23" s="1"/>
  <c r="N1021" i="1"/>
  <c r="H1021" i="1"/>
  <c r="E1021" i="1"/>
  <c r="S1020" i="1"/>
  <c r="Y808" i="23" s="1"/>
  <c r="N1020" i="1"/>
  <c r="H1020" i="1"/>
  <c r="E1020" i="1"/>
  <c r="S1019" i="1"/>
  <c r="Y49" i="23" s="1"/>
  <c r="N1019" i="1"/>
  <c r="H1019" i="1"/>
  <c r="E1019" i="1"/>
  <c r="S1018" i="1"/>
  <c r="Y843" i="23" s="1"/>
  <c r="N1018" i="1"/>
  <c r="H1018" i="1"/>
  <c r="E1018" i="1"/>
  <c r="S1017" i="1"/>
  <c r="N1017" i="1"/>
  <c r="H1017" i="1"/>
  <c r="E1017" i="1"/>
  <c r="S1016" i="1"/>
  <c r="Y835" i="23" s="1"/>
  <c r="N1016" i="1"/>
  <c r="H1016" i="1"/>
  <c r="E1016" i="1"/>
  <c r="S1015" i="1"/>
  <c r="Y834" i="23" s="1"/>
  <c r="N1015" i="1"/>
  <c r="H1015" i="1"/>
  <c r="E1015" i="1"/>
  <c r="S1014" i="1"/>
  <c r="Y825" i="23" s="1"/>
  <c r="N1014" i="1"/>
  <c r="H1014" i="1"/>
  <c r="E1014" i="1"/>
  <c r="S1013" i="1"/>
  <c r="Y815" i="23" s="1"/>
  <c r="N1013" i="1"/>
  <c r="H1013" i="1"/>
  <c r="E1013" i="1"/>
  <c r="S1012" i="1"/>
  <c r="Y2" i="23" s="1"/>
  <c r="N1012" i="1"/>
  <c r="H1012" i="1"/>
  <c r="E1012" i="1"/>
  <c r="S1011" i="1"/>
  <c r="Y814" i="23" s="1"/>
  <c r="N1011" i="1"/>
  <c r="H1011" i="1"/>
  <c r="E1011" i="1"/>
  <c r="S1010" i="1"/>
  <c r="Y806" i="23" s="1"/>
  <c r="N1010" i="1"/>
  <c r="H1010" i="1"/>
  <c r="E1010" i="1"/>
  <c r="S1009" i="1"/>
  <c r="Y854" i="23" s="1"/>
  <c r="N1009" i="1"/>
  <c r="H1009" i="1"/>
  <c r="E1009" i="1"/>
  <c r="S1008" i="1"/>
  <c r="Y1673" i="23" s="1"/>
  <c r="N1008" i="1"/>
  <c r="H1008" i="1"/>
  <c r="E1008" i="1"/>
  <c r="S1007" i="1"/>
  <c r="Y1672" i="23" s="1"/>
  <c r="N1007" i="1"/>
  <c r="H1007" i="1"/>
  <c r="E1007" i="1"/>
  <c r="S1006" i="1"/>
  <c r="Y1671" i="23" s="1"/>
  <c r="N1006" i="1"/>
  <c r="H1006" i="1"/>
  <c r="E1006" i="1"/>
  <c r="S1005" i="1"/>
  <c r="Y1670" i="23" s="1"/>
  <c r="N1005" i="1"/>
  <c r="H1005" i="1"/>
  <c r="E1005" i="1"/>
  <c r="S1004" i="1"/>
  <c r="Y1669" i="23" s="1"/>
  <c r="N1004" i="1"/>
  <c r="H1004" i="1"/>
  <c r="E1004" i="1"/>
  <c r="S1003" i="1"/>
  <c r="Y1668" i="23" s="1"/>
  <c r="N1003" i="1"/>
  <c r="H1003" i="1"/>
  <c r="E1003" i="1"/>
  <c r="S1002" i="1"/>
  <c r="Y1667" i="23" s="1"/>
  <c r="N1002" i="1"/>
  <c r="H1002" i="1"/>
  <c r="E1002" i="1"/>
  <c r="S1001" i="1"/>
  <c r="Y1666" i="23" s="1"/>
  <c r="N1001" i="1"/>
  <c r="H1001" i="1"/>
  <c r="E1001" i="1"/>
  <c r="S1000" i="1"/>
  <c r="Y1665" i="23" s="1"/>
  <c r="N1000" i="1"/>
  <c r="H1000" i="1"/>
  <c r="E1000" i="1"/>
  <c r="S999" i="1"/>
  <c r="Y1664" i="23" s="1"/>
  <c r="N999" i="1"/>
  <c r="H999" i="1"/>
  <c r="E999" i="1"/>
  <c r="S998" i="1"/>
  <c r="Y1663" i="23" s="1"/>
  <c r="N998" i="1"/>
  <c r="H998" i="1"/>
  <c r="E998" i="1"/>
  <c r="S997" i="1"/>
  <c r="Y1662" i="23" s="1"/>
  <c r="N997" i="1"/>
  <c r="H997" i="1"/>
  <c r="E997" i="1"/>
  <c r="S996" i="1"/>
  <c r="Y1661" i="23" s="1"/>
  <c r="N996" i="1"/>
  <c r="H996" i="1"/>
  <c r="E996" i="1"/>
  <c r="S995" i="1"/>
  <c r="N995" i="1"/>
  <c r="H995" i="1"/>
  <c r="E995" i="1"/>
  <c r="S994" i="1"/>
  <c r="Y1660" i="23" s="1"/>
  <c r="N994" i="1"/>
  <c r="H994" i="1"/>
  <c r="E994" i="1"/>
  <c r="S993" i="1"/>
  <c r="Y1659" i="23" s="1"/>
  <c r="N993" i="1"/>
  <c r="H993" i="1"/>
  <c r="E993" i="1"/>
  <c r="S992" i="1"/>
  <c r="Y1658" i="23" s="1"/>
  <c r="N992" i="1"/>
  <c r="H992" i="1"/>
  <c r="E992" i="1"/>
  <c r="S991" i="1"/>
  <c r="Y1657" i="23" s="1"/>
  <c r="N991" i="1"/>
  <c r="H991" i="1"/>
  <c r="E991" i="1"/>
  <c r="S990" i="1"/>
  <c r="Y1656" i="23" s="1"/>
  <c r="N990" i="1"/>
  <c r="H990" i="1"/>
  <c r="E990" i="1"/>
  <c r="S989" i="1"/>
  <c r="Y1655" i="23" s="1"/>
  <c r="N989" i="1"/>
  <c r="H989" i="1"/>
  <c r="E989" i="1"/>
  <c r="S988" i="1"/>
  <c r="Y1654" i="23" s="1"/>
  <c r="N988" i="1"/>
  <c r="H988" i="1"/>
  <c r="E988" i="1"/>
  <c r="S987" i="1"/>
  <c r="Y1653" i="23" s="1"/>
  <c r="N987" i="1"/>
  <c r="H987" i="1"/>
  <c r="E987" i="1"/>
  <c r="S986" i="1"/>
  <c r="Y1652" i="23" s="1"/>
  <c r="N986" i="1"/>
  <c r="H986" i="1"/>
  <c r="E986" i="1"/>
  <c r="S985" i="1"/>
  <c r="Y1651" i="23" s="1"/>
  <c r="N985" i="1"/>
  <c r="H985" i="1"/>
  <c r="E985" i="1"/>
  <c r="S984" i="1"/>
  <c r="N984" i="1"/>
  <c r="H984" i="1"/>
  <c r="E984" i="1"/>
  <c r="S983" i="1"/>
  <c r="Y1650" i="23" s="1"/>
  <c r="N983" i="1"/>
  <c r="BX29" i="13" s="1"/>
  <c r="H983" i="1"/>
  <c r="E983" i="1"/>
  <c r="S982" i="1"/>
  <c r="Y1649" i="23" s="1"/>
  <c r="N982" i="1"/>
  <c r="H982" i="1"/>
  <c r="E982" i="1"/>
  <c r="S981" i="1"/>
  <c r="Y1648" i="23" s="1"/>
  <c r="N981" i="1"/>
  <c r="H981" i="1"/>
  <c r="E981" i="1"/>
  <c r="S980" i="1"/>
  <c r="Y1647" i="23" s="1"/>
  <c r="N980" i="1"/>
  <c r="H980" i="1"/>
  <c r="E980" i="1"/>
  <c r="S979" i="1"/>
  <c r="Y1646" i="23" s="1"/>
  <c r="N979" i="1"/>
  <c r="H979" i="1"/>
  <c r="E979" i="1"/>
  <c r="S978" i="1"/>
  <c r="Y1645" i="23" s="1"/>
  <c r="N978" i="1"/>
  <c r="H978" i="1"/>
  <c r="E978" i="1"/>
  <c r="S977" i="1"/>
  <c r="Y1644" i="23" s="1"/>
  <c r="N977" i="1"/>
  <c r="H977" i="1"/>
  <c r="E977" i="1"/>
  <c r="S976" i="1"/>
  <c r="N976" i="1"/>
  <c r="H976" i="1"/>
  <c r="E976" i="1"/>
  <c r="S975" i="1"/>
  <c r="Y1643" i="23" s="1"/>
  <c r="N975" i="1"/>
  <c r="H975" i="1"/>
  <c r="E975" i="1"/>
  <c r="S974" i="1"/>
  <c r="Y1642" i="23" s="1"/>
  <c r="N974" i="1"/>
  <c r="H974" i="1"/>
  <c r="E974" i="1"/>
  <c r="S973" i="1"/>
  <c r="N973" i="1"/>
  <c r="H973" i="1"/>
  <c r="E973" i="1"/>
  <c r="S972" i="1"/>
  <c r="Y1641" i="23" s="1"/>
  <c r="N972" i="1"/>
  <c r="H972" i="1"/>
  <c r="E972" i="1"/>
  <c r="S971" i="1"/>
  <c r="Y1640" i="23" s="1"/>
  <c r="N971" i="1"/>
  <c r="H971" i="1"/>
  <c r="E971" i="1"/>
  <c r="S970" i="1"/>
  <c r="Y1639" i="23" s="1"/>
  <c r="N970" i="1"/>
  <c r="H970" i="1"/>
  <c r="E970" i="1"/>
  <c r="S969" i="1"/>
  <c r="Y1638" i="23" s="1"/>
  <c r="N969" i="1"/>
  <c r="H969" i="1"/>
  <c r="E969" i="1"/>
  <c r="S968" i="1"/>
  <c r="Y1637" i="23" s="1"/>
  <c r="N968" i="1"/>
  <c r="H968" i="1"/>
  <c r="E968" i="1"/>
  <c r="S967" i="1"/>
  <c r="Y1636" i="23" s="1"/>
  <c r="N967" i="1"/>
  <c r="H967" i="1"/>
  <c r="E967" i="1"/>
  <c r="S966" i="1"/>
  <c r="Y1635" i="23" s="1"/>
  <c r="N966" i="1"/>
  <c r="H966" i="1"/>
  <c r="E966" i="1"/>
  <c r="S965" i="1"/>
  <c r="Y1634" i="23" s="1"/>
  <c r="N965" i="1"/>
  <c r="H965" i="1"/>
  <c r="E965" i="1"/>
  <c r="S964" i="1"/>
  <c r="Y1633" i="23" s="1"/>
  <c r="N964" i="1"/>
  <c r="H964" i="1"/>
  <c r="E964" i="1"/>
  <c r="S963" i="1"/>
  <c r="Y1632" i="23" s="1"/>
  <c r="N963" i="1"/>
  <c r="H963" i="1"/>
  <c r="E963" i="1"/>
  <c r="S962" i="1"/>
  <c r="N962" i="1"/>
  <c r="H962" i="1"/>
  <c r="E962" i="1"/>
  <c r="S961" i="1"/>
  <c r="Y1631" i="23" s="1"/>
  <c r="N961" i="1"/>
  <c r="H961" i="1"/>
  <c r="E961" i="1"/>
  <c r="S960" i="1"/>
  <c r="Y1630" i="23" s="1"/>
  <c r="N960" i="1"/>
  <c r="H960" i="1"/>
  <c r="E960" i="1"/>
  <c r="S959" i="1"/>
  <c r="Y1629" i="23" s="1"/>
  <c r="N959" i="1"/>
  <c r="H959" i="1"/>
  <c r="E959" i="1"/>
  <c r="S958" i="1"/>
  <c r="Y1628" i="23" s="1"/>
  <c r="N958" i="1"/>
  <c r="H958" i="1"/>
  <c r="E958" i="1"/>
  <c r="S957" i="1"/>
  <c r="Y1627" i="23" s="1"/>
  <c r="N957" i="1"/>
  <c r="H957" i="1"/>
  <c r="E957" i="1"/>
  <c r="S956" i="1"/>
  <c r="N956" i="1"/>
  <c r="H956" i="1"/>
  <c r="E956" i="1"/>
  <c r="S955" i="1"/>
  <c r="Y1626" i="23" s="1"/>
  <c r="N955" i="1"/>
  <c r="H955" i="1"/>
  <c r="E955" i="1"/>
  <c r="S954" i="1"/>
  <c r="Y1625" i="23" s="1"/>
  <c r="N954" i="1"/>
  <c r="H954" i="1"/>
  <c r="E954" i="1"/>
  <c r="S953" i="1"/>
  <c r="Y1624" i="23" s="1"/>
  <c r="N953" i="1"/>
  <c r="H953" i="1"/>
  <c r="E953" i="1"/>
  <c r="S952" i="1"/>
  <c r="N952" i="1"/>
  <c r="H952" i="1"/>
  <c r="E952" i="1"/>
  <c r="S951" i="1"/>
  <c r="Y1623" i="23" s="1"/>
  <c r="N951" i="1"/>
  <c r="H951" i="1"/>
  <c r="E951" i="1"/>
  <c r="S950" i="1"/>
  <c r="Y1622" i="23" s="1"/>
  <c r="N950" i="1"/>
  <c r="H950" i="1"/>
  <c r="E950" i="1"/>
  <c r="S949" i="1"/>
  <c r="Y1621" i="23" s="1"/>
  <c r="N949" i="1"/>
  <c r="H949" i="1"/>
  <c r="E949" i="1"/>
  <c r="S948" i="1"/>
  <c r="N948" i="1"/>
  <c r="H948" i="1"/>
  <c r="E948" i="1"/>
  <c r="S947" i="1"/>
  <c r="Y1620" i="23" s="1"/>
  <c r="N947" i="1"/>
  <c r="H947" i="1"/>
  <c r="E947" i="1"/>
  <c r="S946" i="1"/>
  <c r="Y1619" i="23" s="1"/>
  <c r="N946" i="1"/>
  <c r="H946" i="1"/>
  <c r="E946" i="1"/>
  <c r="S945" i="1"/>
  <c r="Y1618" i="23" s="1"/>
  <c r="N945" i="1"/>
  <c r="H945" i="1"/>
  <c r="E945" i="1"/>
  <c r="S944" i="1"/>
  <c r="Y1617" i="23" s="1"/>
  <c r="N944" i="1"/>
  <c r="H944" i="1"/>
  <c r="E944" i="1"/>
  <c r="S943" i="1"/>
  <c r="Y1616" i="23" s="1"/>
  <c r="N943" i="1"/>
  <c r="H943" i="1"/>
  <c r="E943" i="1"/>
  <c r="S942" i="1"/>
  <c r="Y1615" i="23" s="1"/>
  <c r="N942" i="1"/>
  <c r="H942" i="1"/>
  <c r="E942" i="1"/>
  <c r="S941" i="1"/>
  <c r="Y1614" i="23" s="1"/>
  <c r="N941" i="1"/>
  <c r="H941" i="1"/>
  <c r="E941" i="1"/>
  <c r="S940" i="1"/>
  <c r="Y1613" i="23" s="1"/>
  <c r="N940" i="1"/>
  <c r="H940" i="1"/>
  <c r="E940" i="1"/>
  <c r="S939" i="1"/>
  <c r="Y1612" i="23" s="1"/>
  <c r="N939" i="1"/>
  <c r="H939" i="1"/>
  <c r="E939" i="1"/>
  <c r="S938" i="1"/>
  <c r="Y1611" i="23" s="1"/>
  <c r="N938" i="1"/>
  <c r="H938" i="1"/>
  <c r="E938" i="1"/>
  <c r="S937" i="1"/>
  <c r="Y1610" i="23" s="1"/>
  <c r="N937" i="1"/>
  <c r="H937" i="1"/>
  <c r="E937" i="1"/>
  <c r="S936" i="1"/>
  <c r="Y1609" i="23" s="1"/>
  <c r="N936" i="1"/>
  <c r="H936" i="1"/>
  <c r="E936" i="1"/>
  <c r="S935" i="1"/>
  <c r="Y1608" i="23" s="1"/>
  <c r="N935" i="1"/>
  <c r="BX21" i="13" s="1"/>
  <c r="H935" i="1"/>
  <c r="E935" i="1"/>
  <c r="S934" i="1"/>
  <c r="Y1607" i="23" s="1"/>
  <c r="N934" i="1"/>
  <c r="H934" i="1"/>
  <c r="E934" i="1"/>
  <c r="S933" i="1"/>
  <c r="Y1606" i="23" s="1"/>
  <c r="N933" i="1"/>
  <c r="H933" i="1"/>
  <c r="E933" i="1"/>
  <c r="S932" i="1"/>
  <c r="Y1605" i="23" s="1"/>
  <c r="N932" i="1"/>
  <c r="H932" i="1"/>
  <c r="E932" i="1"/>
  <c r="S931" i="1"/>
  <c r="Y1604" i="23" s="1"/>
  <c r="N931" i="1"/>
  <c r="H931" i="1"/>
  <c r="E931" i="1"/>
  <c r="S930" i="1"/>
  <c r="Y1603" i="23" s="1"/>
  <c r="N930" i="1"/>
  <c r="H930" i="1"/>
  <c r="E930" i="1"/>
  <c r="S929" i="1"/>
  <c r="N929" i="1"/>
  <c r="H929" i="1"/>
  <c r="E929" i="1"/>
  <c r="S928" i="1"/>
  <c r="Y1602" i="23" s="1"/>
  <c r="N928" i="1"/>
  <c r="H928" i="1"/>
  <c r="E928" i="1"/>
  <c r="S927" i="1"/>
  <c r="Y1601" i="23" s="1"/>
  <c r="N927" i="1"/>
  <c r="H927" i="1"/>
  <c r="E927" i="1"/>
  <c r="S926" i="1"/>
  <c r="Y1600" i="23" s="1"/>
  <c r="N926" i="1"/>
  <c r="H926" i="1"/>
  <c r="E926" i="1"/>
  <c r="S925" i="1"/>
  <c r="N925" i="1"/>
  <c r="H925" i="1"/>
  <c r="E925" i="1"/>
  <c r="S924" i="1"/>
  <c r="Y1599" i="23" s="1"/>
  <c r="N924" i="1"/>
  <c r="H924" i="1"/>
  <c r="E924" i="1"/>
  <c r="S923" i="1"/>
  <c r="Y1598" i="23" s="1"/>
  <c r="N923" i="1"/>
  <c r="H923" i="1"/>
  <c r="E923" i="1"/>
  <c r="S922" i="1"/>
  <c r="Y1597" i="23" s="1"/>
  <c r="N922" i="1"/>
  <c r="H922" i="1"/>
  <c r="E922" i="1"/>
  <c r="S921" i="1"/>
  <c r="Y1596" i="23" s="1"/>
  <c r="N921" i="1"/>
  <c r="H921" i="1"/>
  <c r="E921" i="1"/>
  <c r="S920" i="1"/>
  <c r="N920" i="1"/>
  <c r="H920" i="1"/>
  <c r="E920" i="1"/>
  <c r="S919" i="1"/>
  <c r="Y1595" i="23" s="1"/>
  <c r="N919" i="1"/>
  <c r="H919" i="1"/>
  <c r="E919" i="1"/>
  <c r="S918" i="1"/>
  <c r="Y1594" i="23" s="1"/>
  <c r="N918" i="1"/>
  <c r="H918" i="1"/>
  <c r="E918" i="1"/>
  <c r="S917" i="1"/>
  <c r="Y1593" i="23" s="1"/>
  <c r="N917" i="1"/>
  <c r="H917" i="1"/>
  <c r="E917" i="1"/>
  <c r="S916" i="1"/>
  <c r="Y1592" i="23" s="1"/>
  <c r="N916" i="1"/>
  <c r="H916" i="1"/>
  <c r="E916" i="1"/>
  <c r="S915" i="1"/>
  <c r="Y1591" i="23" s="1"/>
  <c r="N915" i="1"/>
  <c r="H915" i="1"/>
  <c r="E915" i="1"/>
  <c r="S914" i="1"/>
  <c r="Y1590" i="23" s="1"/>
  <c r="N914" i="1"/>
  <c r="H914" i="1"/>
  <c r="E914" i="1"/>
  <c r="S913" i="1"/>
  <c r="Y1589" i="23" s="1"/>
  <c r="N913" i="1"/>
  <c r="H913" i="1"/>
  <c r="E913" i="1"/>
  <c r="S912" i="1"/>
  <c r="Y1588" i="23" s="1"/>
  <c r="N912" i="1"/>
  <c r="H912" i="1"/>
  <c r="E912" i="1"/>
  <c r="S911" i="1"/>
  <c r="Y1587" i="23" s="1"/>
  <c r="N911" i="1"/>
  <c r="H911" i="1"/>
  <c r="E911" i="1"/>
  <c r="S910" i="1"/>
  <c r="Y1586" i="23" s="1"/>
  <c r="N910" i="1"/>
  <c r="H910" i="1"/>
  <c r="E910" i="1"/>
  <c r="S909" i="1"/>
  <c r="Y1585" i="23" s="1"/>
  <c r="N909" i="1"/>
  <c r="H909" i="1"/>
  <c r="E909" i="1"/>
  <c r="S908" i="1"/>
  <c r="Y1584" i="23" s="1"/>
  <c r="N908" i="1"/>
  <c r="H908" i="1"/>
  <c r="E908" i="1"/>
  <c r="S907" i="1"/>
  <c r="Y1583" i="23" s="1"/>
  <c r="N907" i="1"/>
  <c r="H907" i="1"/>
  <c r="E907" i="1"/>
  <c r="S906" i="1"/>
  <c r="Y1582" i="23" s="1"/>
  <c r="N906" i="1"/>
  <c r="H906" i="1"/>
  <c r="E906" i="1"/>
  <c r="S905" i="1"/>
  <c r="Y1581" i="23" s="1"/>
  <c r="N905" i="1"/>
  <c r="H905" i="1"/>
  <c r="E905" i="1"/>
  <c r="S904" i="1"/>
  <c r="Y1580" i="23" s="1"/>
  <c r="N904" i="1"/>
  <c r="H904" i="1"/>
  <c r="E904" i="1"/>
  <c r="S903" i="1"/>
  <c r="Y1579" i="23" s="1"/>
  <c r="N903" i="1"/>
  <c r="H903" i="1"/>
  <c r="E903" i="1"/>
  <c r="S902" i="1"/>
  <c r="Y1578" i="23" s="1"/>
  <c r="N902" i="1"/>
  <c r="H902" i="1"/>
  <c r="E902" i="1"/>
  <c r="S901" i="1"/>
  <c r="Y1577" i="23" s="1"/>
  <c r="N901" i="1"/>
  <c r="H901" i="1"/>
  <c r="E901" i="1"/>
  <c r="S900" i="1"/>
  <c r="Y1576" i="23" s="1"/>
  <c r="N900" i="1"/>
  <c r="H900" i="1"/>
  <c r="E900" i="1"/>
  <c r="S899" i="1"/>
  <c r="Y1575" i="23" s="1"/>
  <c r="N899" i="1"/>
  <c r="H899" i="1"/>
  <c r="E899" i="1"/>
  <c r="S898" i="1"/>
  <c r="Y1574" i="23" s="1"/>
  <c r="N898" i="1"/>
  <c r="H898" i="1"/>
  <c r="E898" i="1"/>
  <c r="S897" i="1"/>
  <c r="Y1573" i="23" s="1"/>
  <c r="N897" i="1"/>
  <c r="H897" i="1"/>
  <c r="E897" i="1"/>
  <c r="S896" i="1"/>
  <c r="Y1572" i="23" s="1"/>
  <c r="N896" i="1"/>
  <c r="H896" i="1"/>
  <c r="E896" i="1"/>
  <c r="S895" i="1"/>
  <c r="Y1571" i="23" s="1"/>
  <c r="N895" i="1"/>
  <c r="H895" i="1"/>
  <c r="E895" i="1"/>
  <c r="S894" i="1"/>
  <c r="Y1570" i="23" s="1"/>
  <c r="N894" i="1"/>
  <c r="H894" i="1"/>
  <c r="E894" i="1"/>
  <c r="S893" i="1"/>
  <c r="Y1569" i="23" s="1"/>
  <c r="N893" i="1"/>
  <c r="H893" i="1"/>
  <c r="E893" i="1"/>
  <c r="S892" i="1"/>
  <c r="Y1568" i="23" s="1"/>
  <c r="N892" i="1"/>
  <c r="H892" i="1"/>
  <c r="E892" i="1"/>
  <c r="S891" i="1"/>
  <c r="Y1567" i="23" s="1"/>
  <c r="N891" i="1"/>
  <c r="H891" i="1"/>
  <c r="E891" i="1"/>
  <c r="S890" i="1"/>
  <c r="Y1566" i="23" s="1"/>
  <c r="N890" i="1"/>
  <c r="H890" i="1"/>
  <c r="E890" i="1"/>
  <c r="S889" i="1"/>
  <c r="Y1565" i="23" s="1"/>
  <c r="N889" i="1"/>
  <c r="H889" i="1"/>
  <c r="E889" i="1"/>
  <c r="S888" i="1"/>
  <c r="Y1564" i="23" s="1"/>
  <c r="N888" i="1"/>
  <c r="H888" i="1"/>
  <c r="E888" i="1"/>
  <c r="S887" i="1"/>
  <c r="Y1563" i="23" s="1"/>
  <c r="N887" i="1"/>
  <c r="H887" i="1"/>
  <c r="E887" i="1"/>
  <c r="S886" i="1"/>
  <c r="Y1562" i="23" s="1"/>
  <c r="N886" i="1"/>
  <c r="H886" i="1"/>
  <c r="E886" i="1"/>
  <c r="S885" i="1"/>
  <c r="Y1561" i="23" s="1"/>
  <c r="N885" i="1"/>
  <c r="H885" i="1"/>
  <c r="E885" i="1"/>
  <c r="S884" i="1"/>
  <c r="Y1560" i="23" s="1"/>
  <c r="N884" i="1"/>
  <c r="H884" i="1"/>
  <c r="E884" i="1"/>
  <c r="S883" i="1"/>
  <c r="Y1559" i="23" s="1"/>
  <c r="N883" i="1"/>
  <c r="H883" i="1"/>
  <c r="E883" i="1"/>
  <c r="S882" i="1"/>
  <c r="Y1558" i="23" s="1"/>
  <c r="N882" i="1"/>
  <c r="H882" i="1"/>
  <c r="E882" i="1"/>
  <c r="S881" i="1"/>
  <c r="Y1557" i="23" s="1"/>
  <c r="N881" i="1"/>
  <c r="H881" i="1"/>
  <c r="E881" i="1"/>
  <c r="S880" i="1"/>
  <c r="Y1556" i="23" s="1"/>
  <c r="N880" i="1"/>
  <c r="H880" i="1"/>
  <c r="E880" i="1"/>
  <c r="S879" i="1"/>
  <c r="Y1555" i="23" s="1"/>
  <c r="N879" i="1"/>
  <c r="H879" i="1"/>
  <c r="E879" i="1"/>
  <c r="S878" i="1"/>
  <c r="Y1554" i="23" s="1"/>
  <c r="N878" i="1"/>
  <c r="H878" i="1"/>
  <c r="E878" i="1"/>
  <c r="S877" i="1"/>
  <c r="Y1553" i="23" s="1"/>
  <c r="N877" i="1"/>
  <c r="H877" i="1"/>
  <c r="E877" i="1"/>
  <c r="S876" i="1"/>
  <c r="Y1552" i="23" s="1"/>
  <c r="N876" i="1"/>
  <c r="H876" i="1"/>
  <c r="E876" i="1"/>
  <c r="S875" i="1"/>
  <c r="Y1551" i="23" s="1"/>
  <c r="N875" i="1"/>
  <c r="H875" i="1"/>
  <c r="E875" i="1"/>
  <c r="S874" i="1"/>
  <c r="Y1550" i="23" s="1"/>
  <c r="N874" i="1"/>
  <c r="H874" i="1"/>
  <c r="E874" i="1"/>
  <c r="S873" i="1"/>
  <c r="Y1549" i="23" s="1"/>
  <c r="N873" i="1"/>
  <c r="H873" i="1"/>
  <c r="E873" i="1"/>
  <c r="S872" i="1"/>
  <c r="Y1548" i="23" s="1"/>
  <c r="N872" i="1"/>
  <c r="H872" i="1"/>
  <c r="E872" i="1"/>
  <c r="S871" i="1"/>
  <c r="Y1547" i="23" s="1"/>
  <c r="N871" i="1"/>
  <c r="H871" i="1"/>
  <c r="E871" i="1"/>
  <c r="S870" i="1"/>
  <c r="Y1546" i="23" s="1"/>
  <c r="N870" i="1"/>
  <c r="H870" i="1"/>
  <c r="E870" i="1"/>
  <c r="S869" i="1"/>
  <c r="Y1545" i="23" s="1"/>
  <c r="N869" i="1"/>
  <c r="H869" i="1"/>
  <c r="E869" i="1"/>
  <c r="S868" i="1"/>
  <c r="Y1544" i="23" s="1"/>
  <c r="N868" i="1"/>
  <c r="H868" i="1"/>
  <c r="E868" i="1"/>
  <c r="S867" i="1"/>
  <c r="Y1543" i="23" s="1"/>
  <c r="N867" i="1"/>
  <c r="H867" i="1"/>
  <c r="E867" i="1"/>
  <c r="S866" i="1"/>
  <c r="Y1542" i="23" s="1"/>
  <c r="N866" i="1"/>
  <c r="H866" i="1"/>
  <c r="E866" i="1"/>
  <c r="S865" i="1"/>
  <c r="Y1541" i="23" s="1"/>
  <c r="N865" i="1"/>
  <c r="H865" i="1"/>
  <c r="E865" i="1"/>
  <c r="S864" i="1"/>
  <c r="Y1540" i="23" s="1"/>
  <c r="N864" i="1"/>
  <c r="H864" i="1"/>
  <c r="E864" i="1"/>
  <c r="S863" i="1"/>
  <c r="Y1539" i="23" s="1"/>
  <c r="N863" i="1"/>
  <c r="H863" i="1"/>
  <c r="E863" i="1"/>
  <c r="S862" i="1"/>
  <c r="Y1538" i="23" s="1"/>
  <c r="N862" i="1"/>
  <c r="H862" i="1"/>
  <c r="E862" i="1"/>
  <c r="S861" i="1"/>
  <c r="Y1537" i="23" s="1"/>
  <c r="N861" i="1"/>
  <c r="H861" i="1"/>
  <c r="E861" i="1"/>
  <c r="S860" i="1"/>
  <c r="Y1536" i="23" s="1"/>
  <c r="N860" i="1"/>
  <c r="H860" i="1"/>
  <c r="E860" i="1"/>
  <c r="S859" i="1"/>
  <c r="Y1535" i="23" s="1"/>
  <c r="N859" i="1"/>
  <c r="H859" i="1"/>
  <c r="E859" i="1"/>
  <c r="S858" i="1"/>
  <c r="N858" i="1"/>
  <c r="H858" i="1"/>
  <c r="E858" i="1"/>
  <c r="S857" i="1"/>
  <c r="Y1534" i="23" s="1"/>
  <c r="N857" i="1"/>
  <c r="H857" i="1"/>
  <c r="E857" i="1"/>
  <c r="S856" i="1"/>
  <c r="Y1533" i="23" s="1"/>
  <c r="N856" i="1"/>
  <c r="H856" i="1"/>
  <c r="E856" i="1"/>
  <c r="S855" i="1"/>
  <c r="Y1532" i="23" s="1"/>
  <c r="N855" i="1"/>
  <c r="H855" i="1"/>
  <c r="E855" i="1"/>
  <c r="S854" i="1"/>
  <c r="Y1531" i="23" s="1"/>
  <c r="N854" i="1"/>
  <c r="H854" i="1"/>
  <c r="E854" i="1"/>
  <c r="S853" i="1"/>
  <c r="Y1530" i="23" s="1"/>
  <c r="N853" i="1"/>
  <c r="H853" i="1"/>
  <c r="E853" i="1"/>
  <c r="S852" i="1"/>
  <c r="N852" i="1"/>
  <c r="H852" i="1"/>
  <c r="E852" i="1"/>
  <c r="S851" i="1"/>
  <c r="Y1529" i="23" s="1"/>
  <c r="N851" i="1"/>
  <c r="H851" i="1"/>
  <c r="E851" i="1"/>
  <c r="S850" i="1"/>
  <c r="Y1528" i="23" s="1"/>
  <c r="N850" i="1"/>
  <c r="H850" i="1"/>
  <c r="E850" i="1"/>
  <c r="S849" i="1"/>
  <c r="Y1527" i="23" s="1"/>
  <c r="N849" i="1"/>
  <c r="H849" i="1"/>
  <c r="E849" i="1"/>
  <c r="S848" i="1"/>
  <c r="Y1526" i="23" s="1"/>
  <c r="N848" i="1"/>
  <c r="BW53" i="13" s="1"/>
  <c r="H848" i="1"/>
  <c r="E848" i="1"/>
  <c r="S847" i="1"/>
  <c r="Y1525" i="23" s="1"/>
  <c r="N847" i="1"/>
  <c r="H847" i="1"/>
  <c r="E847" i="1"/>
  <c r="S846" i="1"/>
  <c r="Y1524" i="23" s="1"/>
  <c r="N846" i="1"/>
  <c r="H846" i="1"/>
  <c r="E846" i="1"/>
  <c r="S845" i="1"/>
  <c r="Y1523" i="23" s="1"/>
  <c r="N845" i="1"/>
  <c r="H845" i="1"/>
  <c r="E845" i="1"/>
  <c r="S844" i="1"/>
  <c r="Y1522" i="23" s="1"/>
  <c r="N844" i="1"/>
  <c r="H844" i="1"/>
  <c r="E844" i="1"/>
  <c r="S843" i="1"/>
  <c r="Y1521" i="23" s="1"/>
  <c r="N843" i="1"/>
  <c r="H843" i="1"/>
  <c r="E843" i="1"/>
  <c r="S842" i="1"/>
  <c r="Y1520" i="23" s="1"/>
  <c r="N842" i="1"/>
  <c r="H842" i="1"/>
  <c r="E842" i="1"/>
  <c r="S841" i="1"/>
  <c r="Y1519" i="23" s="1"/>
  <c r="N841" i="1"/>
  <c r="H841" i="1"/>
  <c r="E841" i="1"/>
  <c r="S840" i="1"/>
  <c r="Y1518" i="23" s="1"/>
  <c r="N840" i="1"/>
  <c r="H840" i="1"/>
  <c r="E840" i="1"/>
  <c r="S839" i="1"/>
  <c r="Y1517" i="23" s="1"/>
  <c r="N839" i="1"/>
  <c r="H839" i="1"/>
  <c r="E839" i="1"/>
  <c r="S838" i="1"/>
  <c r="Y1516" i="23" s="1"/>
  <c r="N838" i="1"/>
  <c r="H838" i="1"/>
  <c r="E838" i="1"/>
  <c r="S837" i="1"/>
  <c r="Y1515" i="23" s="1"/>
  <c r="N837" i="1"/>
  <c r="H837" i="1"/>
  <c r="E837" i="1"/>
  <c r="S836" i="1"/>
  <c r="Y1514" i="23" s="1"/>
  <c r="N836" i="1"/>
  <c r="H836" i="1"/>
  <c r="E836" i="1"/>
  <c r="S835" i="1"/>
  <c r="Y1513" i="23" s="1"/>
  <c r="N835" i="1"/>
  <c r="H835" i="1"/>
  <c r="E835" i="1"/>
  <c r="S834" i="1"/>
  <c r="Y1512" i="23" s="1"/>
  <c r="N834" i="1"/>
  <c r="H834" i="1"/>
  <c r="E834" i="1"/>
  <c r="S833" i="1"/>
  <c r="Y1511" i="23" s="1"/>
  <c r="N833" i="1"/>
  <c r="H833" i="1"/>
  <c r="E833" i="1"/>
  <c r="S832" i="1"/>
  <c r="Y1510" i="23" s="1"/>
  <c r="N832" i="1"/>
  <c r="H832" i="1"/>
  <c r="E832" i="1"/>
  <c r="S831" i="1"/>
  <c r="Y1509" i="23" s="1"/>
  <c r="N831" i="1"/>
  <c r="H831" i="1"/>
  <c r="E831" i="1"/>
  <c r="S830" i="1"/>
  <c r="Y1508" i="23" s="1"/>
  <c r="N830" i="1"/>
  <c r="H830" i="1"/>
  <c r="E830" i="1"/>
  <c r="S829" i="1"/>
  <c r="N829" i="1"/>
  <c r="H829" i="1"/>
  <c r="E829" i="1"/>
  <c r="S828" i="1"/>
  <c r="Y1507" i="23" s="1"/>
  <c r="N828" i="1"/>
  <c r="H828" i="1"/>
  <c r="E828" i="1"/>
  <c r="S827" i="1"/>
  <c r="Y1506" i="23" s="1"/>
  <c r="N827" i="1"/>
  <c r="H827" i="1"/>
  <c r="E827" i="1"/>
  <c r="S826" i="1"/>
  <c r="Y1505" i="23" s="1"/>
  <c r="N826" i="1"/>
  <c r="H826" i="1"/>
  <c r="E826" i="1"/>
  <c r="S825" i="1"/>
  <c r="Y1504" i="23" s="1"/>
  <c r="N825" i="1"/>
  <c r="H825" i="1"/>
  <c r="E825" i="1"/>
  <c r="S824" i="1"/>
  <c r="N824" i="1"/>
  <c r="H824" i="1"/>
  <c r="E824" i="1"/>
  <c r="S823" i="1"/>
  <c r="Y1503" i="23" s="1"/>
  <c r="N823" i="1"/>
  <c r="H823" i="1"/>
  <c r="E823" i="1"/>
  <c r="S822" i="1"/>
  <c r="Y1502" i="23" s="1"/>
  <c r="N822" i="1"/>
  <c r="H822" i="1"/>
  <c r="E822" i="1"/>
  <c r="S821" i="1"/>
  <c r="Y1501" i="23" s="1"/>
  <c r="N821" i="1"/>
  <c r="H821" i="1"/>
  <c r="E821" i="1"/>
  <c r="S820" i="1"/>
  <c r="Y1500" i="23" s="1"/>
  <c r="N820" i="1"/>
  <c r="H820" i="1"/>
  <c r="E820" i="1"/>
  <c r="S819" i="1"/>
  <c r="Y1499" i="23" s="1"/>
  <c r="N819" i="1"/>
  <c r="H819" i="1"/>
  <c r="E819" i="1"/>
  <c r="S818" i="1"/>
  <c r="Y1498" i="23" s="1"/>
  <c r="N818" i="1"/>
  <c r="H818" i="1"/>
  <c r="E818" i="1"/>
  <c r="S817" i="1"/>
  <c r="Y1497" i="23" s="1"/>
  <c r="N817" i="1"/>
  <c r="H817" i="1"/>
  <c r="E817" i="1"/>
  <c r="S816" i="1"/>
  <c r="Y1496" i="23" s="1"/>
  <c r="N816" i="1"/>
  <c r="H816" i="1"/>
  <c r="E816" i="1"/>
  <c r="S815" i="1"/>
  <c r="Y1495" i="23" s="1"/>
  <c r="N815" i="1"/>
  <c r="H815" i="1"/>
  <c r="E815" i="1"/>
  <c r="S814" i="1"/>
  <c r="Y1494" i="23" s="1"/>
  <c r="N814" i="1"/>
  <c r="H814" i="1"/>
  <c r="E814" i="1"/>
  <c r="S813" i="1"/>
  <c r="Y1493" i="23" s="1"/>
  <c r="N813" i="1"/>
  <c r="H813" i="1"/>
  <c r="E813" i="1"/>
  <c r="S812" i="1"/>
  <c r="Y1492" i="23" s="1"/>
  <c r="N812" i="1"/>
  <c r="H812" i="1"/>
  <c r="E812" i="1"/>
  <c r="S811" i="1"/>
  <c r="Y1491" i="23" s="1"/>
  <c r="N811" i="1"/>
  <c r="H811" i="1"/>
  <c r="E811" i="1"/>
  <c r="S810" i="1"/>
  <c r="Y1490" i="23" s="1"/>
  <c r="N810" i="1"/>
  <c r="H810" i="1"/>
  <c r="E810" i="1"/>
  <c r="S809" i="1"/>
  <c r="Y1489" i="23" s="1"/>
  <c r="N809" i="1"/>
  <c r="H809" i="1"/>
  <c r="E809" i="1"/>
  <c r="S808" i="1"/>
  <c r="Y1488" i="23" s="1"/>
  <c r="N808" i="1"/>
  <c r="H808" i="1"/>
  <c r="E808" i="1"/>
  <c r="S807" i="1"/>
  <c r="Y1487" i="23" s="1"/>
  <c r="N807" i="1"/>
  <c r="H807" i="1"/>
  <c r="E807" i="1"/>
  <c r="S806" i="1"/>
  <c r="Y1486" i="23" s="1"/>
  <c r="N806" i="1"/>
  <c r="H806" i="1"/>
  <c r="E806" i="1"/>
  <c r="S805" i="1"/>
  <c r="Y1485" i="23" s="1"/>
  <c r="N805" i="1"/>
  <c r="H805" i="1"/>
  <c r="E805" i="1"/>
  <c r="S804" i="1"/>
  <c r="Y1484" i="23" s="1"/>
  <c r="N804" i="1"/>
  <c r="H804" i="1"/>
  <c r="E804" i="1"/>
  <c r="S803" i="1"/>
  <c r="Y1483" i="23" s="1"/>
  <c r="N803" i="1"/>
  <c r="H803" i="1"/>
  <c r="E803" i="1"/>
  <c r="S802" i="1"/>
  <c r="Y1482" i="23" s="1"/>
  <c r="N802" i="1"/>
  <c r="H802" i="1"/>
  <c r="E802" i="1"/>
  <c r="S801" i="1"/>
  <c r="Y1481" i="23" s="1"/>
  <c r="N801" i="1"/>
  <c r="H801" i="1"/>
  <c r="E801" i="1"/>
  <c r="S800" i="1"/>
  <c r="Y1480" i="23" s="1"/>
  <c r="N800" i="1"/>
  <c r="H800" i="1"/>
  <c r="E800" i="1"/>
  <c r="S799" i="1"/>
  <c r="Y1479" i="23" s="1"/>
  <c r="N799" i="1"/>
  <c r="H799" i="1"/>
  <c r="E799" i="1"/>
  <c r="S798" i="1"/>
  <c r="Y1478" i="23" s="1"/>
  <c r="N798" i="1"/>
  <c r="H798" i="1"/>
  <c r="E798" i="1"/>
  <c r="S797" i="1"/>
  <c r="Y1477" i="23" s="1"/>
  <c r="N797" i="1"/>
  <c r="H797" i="1"/>
  <c r="E797" i="1"/>
  <c r="S796" i="1"/>
  <c r="Y1476" i="23" s="1"/>
  <c r="N796" i="1"/>
  <c r="H796" i="1"/>
  <c r="E796" i="1"/>
  <c r="S795" i="1"/>
  <c r="Y1475" i="23" s="1"/>
  <c r="N795" i="1"/>
  <c r="H795" i="1"/>
  <c r="E795" i="1"/>
  <c r="S794" i="1"/>
  <c r="Y1474" i="23" s="1"/>
  <c r="N794" i="1"/>
  <c r="H794" i="1"/>
  <c r="E794" i="1"/>
  <c r="S793" i="1"/>
  <c r="Y1473" i="23" s="1"/>
  <c r="N793" i="1"/>
  <c r="H793" i="1"/>
  <c r="E793" i="1"/>
  <c r="S792" i="1"/>
  <c r="Y1472" i="23" s="1"/>
  <c r="N792" i="1"/>
  <c r="H792" i="1"/>
  <c r="E792" i="1"/>
  <c r="S791" i="1"/>
  <c r="Y1471" i="23" s="1"/>
  <c r="N791" i="1"/>
  <c r="H791" i="1"/>
  <c r="E791" i="1"/>
  <c r="S790" i="1"/>
  <c r="Y1470" i="23" s="1"/>
  <c r="N790" i="1"/>
  <c r="H790" i="1"/>
  <c r="E790" i="1"/>
  <c r="S789" i="1"/>
  <c r="Y1469" i="23" s="1"/>
  <c r="N789" i="1"/>
  <c r="H789" i="1"/>
  <c r="E789" i="1"/>
  <c r="S788" i="1"/>
  <c r="Y1468" i="23" s="1"/>
  <c r="N788" i="1"/>
  <c r="H788" i="1"/>
  <c r="E788" i="1"/>
  <c r="S787" i="1"/>
  <c r="Y1467" i="23" s="1"/>
  <c r="N787" i="1"/>
  <c r="H787" i="1"/>
  <c r="E787" i="1"/>
  <c r="S786" i="1"/>
  <c r="Y1466" i="23" s="1"/>
  <c r="N786" i="1"/>
  <c r="H786" i="1"/>
  <c r="E786" i="1"/>
  <c r="S785" i="1"/>
  <c r="Y1465" i="23" s="1"/>
  <c r="N785" i="1"/>
  <c r="H785" i="1"/>
  <c r="E785" i="1"/>
  <c r="S784" i="1"/>
  <c r="Y1464" i="23" s="1"/>
  <c r="N784" i="1"/>
  <c r="H784" i="1"/>
  <c r="E784" i="1"/>
  <c r="S783" i="1"/>
  <c r="Y1463" i="23" s="1"/>
  <c r="N783" i="1"/>
  <c r="H783" i="1"/>
  <c r="E783" i="1"/>
  <c r="S782" i="1"/>
  <c r="Y1462" i="23" s="1"/>
  <c r="N782" i="1"/>
  <c r="H782" i="1"/>
  <c r="E782" i="1"/>
  <c r="S781" i="1"/>
  <c r="Y1461" i="23" s="1"/>
  <c r="N781" i="1"/>
  <c r="H781" i="1"/>
  <c r="E781" i="1"/>
  <c r="S780" i="1"/>
  <c r="Y1460" i="23" s="1"/>
  <c r="N780" i="1"/>
  <c r="H780" i="1"/>
  <c r="E780" i="1"/>
  <c r="S779" i="1"/>
  <c r="Y1459" i="23" s="1"/>
  <c r="N779" i="1"/>
  <c r="H779" i="1"/>
  <c r="E779" i="1"/>
  <c r="S778" i="1"/>
  <c r="Y1458" i="23" s="1"/>
  <c r="N778" i="1"/>
  <c r="H778" i="1"/>
  <c r="E778" i="1"/>
  <c r="S777" i="1"/>
  <c r="Y1457" i="23" s="1"/>
  <c r="N777" i="1"/>
  <c r="H777" i="1"/>
  <c r="E777" i="1"/>
  <c r="S776" i="1"/>
  <c r="Y1456" i="23" s="1"/>
  <c r="N776" i="1"/>
  <c r="H776" i="1"/>
  <c r="E776" i="1"/>
  <c r="S775" i="1"/>
  <c r="Y1455" i="23" s="1"/>
  <c r="N775" i="1"/>
  <c r="H775" i="1"/>
  <c r="E775" i="1"/>
  <c r="S774" i="1"/>
  <c r="Y1454" i="23" s="1"/>
  <c r="N774" i="1"/>
  <c r="H774" i="1"/>
  <c r="E774" i="1"/>
  <c r="S773" i="1"/>
  <c r="Y1453" i="23" s="1"/>
  <c r="N773" i="1"/>
  <c r="H773" i="1"/>
  <c r="E773" i="1"/>
  <c r="S772" i="1"/>
  <c r="Y1452" i="23" s="1"/>
  <c r="N772" i="1"/>
  <c r="H772" i="1"/>
  <c r="E772" i="1"/>
  <c r="S771" i="1"/>
  <c r="Y1451" i="23" s="1"/>
  <c r="N771" i="1"/>
  <c r="H771" i="1"/>
  <c r="E771" i="1"/>
  <c r="S770" i="1"/>
  <c r="Y1450" i="23" s="1"/>
  <c r="N770" i="1"/>
  <c r="H770" i="1"/>
  <c r="E770" i="1"/>
  <c r="S769" i="1"/>
  <c r="Y1449" i="23" s="1"/>
  <c r="N769" i="1"/>
  <c r="H769" i="1"/>
  <c r="E769" i="1"/>
  <c r="S768" i="1"/>
  <c r="N768" i="1"/>
  <c r="H768" i="1"/>
  <c r="E768" i="1"/>
  <c r="S767" i="1"/>
  <c r="Y1448" i="23" s="1"/>
  <c r="N767" i="1"/>
  <c r="H767" i="1"/>
  <c r="E767" i="1"/>
  <c r="S766" i="1"/>
  <c r="Y1447" i="23" s="1"/>
  <c r="N766" i="1"/>
  <c r="H766" i="1"/>
  <c r="E766" i="1"/>
  <c r="S765" i="1"/>
  <c r="Y1446" i="23" s="1"/>
  <c r="N765" i="1"/>
  <c r="H765" i="1"/>
  <c r="E765" i="1"/>
  <c r="S764" i="1"/>
  <c r="N764" i="1"/>
  <c r="H764" i="1"/>
  <c r="E764" i="1"/>
  <c r="S763" i="1"/>
  <c r="Y1445" i="23" s="1"/>
  <c r="N763" i="1"/>
  <c r="H763" i="1"/>
  <c r="E763" i="1"/>
  <c r="S762" i="1"/>
  <c r="Y1444" i="23" s="1"/>
  <c r="N762" i="1"/>
  <c r="H762" i="1"/>
  <c r="E762" i="1"/>
  <c r="S761" i="1"/>
  <c r="Y1443" i="23" s="1"/>
  <c r="N761" i="1"/>
  <c r="H761" i="1"/>
  <c r="E761" i="1"/>
  <c r="S760" i="1"/>
  <c r="Y1442" i="23" s="1"/>
  <c r="N760" i="1"/>
  <c r="H760" i="1"/>
  <c r="E760" i="1"/>
  <c r="S759" i="1"/>
  <c r="Y1441" i="23" s="1"/>
  <c r="N759" i="1"/>
  <c r="H759" i="1"/>
  <c r="E759" i="1"/>
  <c r="S758" i="1"/>
  <c r="Y1440" i="23" s="1"/>
  <c r="N758" i="1"/>
  <c r="H758" i="1"/>
  <c r="E758" i="1"/>
  <c r="S757" i="1"/>
  <c r="Y1439" i="23" s="1"/>
  <c r="N757" i="1"/>
  <c r="H757" i="1"/>
  <c r="E757" i="1"/>
  <c r="S756" i="1"/>
  <c r="N756" i="1"/>
  <c r="H756" i="1"/>
  <c r="E756" i="1"/>
  <c r="S755" i="1"/>
  <c r="Y1438" i="23" s="1"/>
  <c r="N755" i="1"/>
  <c r="H755" i="1"/>
  <c r="E755" i="1"/>
  <c r="S754" i="1"/>
  <c r="Y1437" i="23" s="1"/>
  <c r="N754" i="1"/>
  <c r="H754" i="1"/>
  <c r="E754" i="1"/>
  <c r="S753" i="1"/>
  <c r="Y1436" i="23" s="1"/>
  <c r="N753" i="1"/>
  <c r="H753" i="1"/>
  <c r="E753" i="1"/>
  <c r="S752" i="1"/>
  <c r="Y1435" i="23" s="1"/>
  <c r="N752" i="1"/>
  <c r="H752" i="1"/>
  <c r="E752" i="1"/>
  <c r="S751" i="1"/>
  <c r="Y1434" i="23" s="1"/>
  <c r="N751" i="1"/>
  <c r="H751" i="1"/>
  <c r="E751" i="1"/>
  <c r="S750" i="1"/>
  <c r="Y1433" i="23" s="1"/>
  <c r="N750" i="1"/>
  <c r="H750" i="1"/>
  <c r="E750" i="1"/>
  <c r="S749" i="1"/>
  <c r="Y1432" i="23" s="1"/>
  <c r="N749" i="1"/>
  <c r="H749" i="1"/>
  <c r="E749" i="1"/>
  <c r="S748" i="1"/>
  <c r="Y1431" i="23" s="1"/>
  <c r="N748" i="1"/>
  <c r="H748" i="1"/>
  <c r="E748" i="1"/>
  <c r="S747" i="1"/>
  <c r="Y1430" i="23" s="1"/>
  <c r="N747" i="1"/>
  <c r="H747" i="1"/>
  <c r="E747" i="1"/>
  <c r="S746" i="1"/>
  <c r="Y1429" i="23" s="1"/>
  <c r="N746" i="1"/>
  <c r="H746" i="1"/>
  <c r="E746" i="1"/>
  <c r="S745" i="1"/>
  <c r="Y1428" i="23" s="1"/>
  <c r="N745" i="1"/>
  <c r="H745" i="1"/>
  <c r="E745" i="1"/>
  <c r="S744" i="1"/>
  <c r="Y1427" i="23" s="1"/>
  <c r="N744" i="1"/>
  <c r="H744" i="1"/>
  <c r="E744" i="1"/>
  <c r="S743" i="1"/>
  <c r="N743" i="1"/>
  <c r="H743" i="1"/>
  <c r="E743" i="1"/>
  <c r="S742" i="1"/>
  <c r="Y1426" i="23" s="1"/>
  <c r="N742" i="1"/>
  <c r="H742" i="1"/>
  <c r="E742" i="1"/>
  <c r="S741" i="1"/>
  <c r="Y1425" i="23" s="1"/>
  <c r="N741" i="1"/>
  <c r="H741" i="1"/>
  <c r="E741" i="1"/>
  <c r="S740" i="1"/>
  <c r="Y1424" i="23" s="1"/>
  <c r="N740" i="1"/>
  <c r="H740" i="1"/>
  <c r="E740" i="1"/>
  <c r="S739" i="1"/>
  <c r="Y1423" i="23" s="1"/>
  <c r="N739" i="1"/>
  <c r="H739" i="1"/>
  <c r="E739" i="1"/>
  <c r="S738" i="1"/>
  <c r="N738" i="1"/>
  <c r="H738" i="1"/>
  <c r="E738" i="1"/>
  <c r="S737" i="1"/>
  <c r="Y1422" i="23" s="1"/>
  <c r="N737" i="1"/>
  <c r="H737" i="1"/>
  <c r="E737" i="1"/>
  <c r="S736" i="1"/>
  <c r="Y1421" i="23" s="1"/>
  <c r="N736" i="1"/>
  <c r="H736" i="1"/>
  <c r="E736" i="1"/>
  <c r="S735" i="1"/>
  <c r="Y1420" i="23" s="1"/>
  <c r="N735" i="1"/>
  <c r="H735" i="1"/>
  <c r="E735" i="1"/>
  <c r="S734" i="1"/>
  <c r="Y1419" i="23" s="1"/>
  <c r="N734" i="1"/>
  <c r="H734" i="1"/>
  <c r="E734" i="1"/>
  <c r="S733" i="1"/>
  <c r="Y1418" i="23" s="1"/>
  <c r="N733" i="1"/>
  <c r="H733" i="1"/>
  <c r="E733" i="1"/>
  <c r="S732" i="1"/>
  <c r="Y1417" i="23" s="1"/>
  <c r="N732" i="1"/>
  <c r="H732" i="1"/>
  <c r="E732" i="1"/>
  <c r="S731" i="1"/>
  <c r="Y1416" i="23" s="1"/>
  <c r="N731" i="1"/>
  <c r="H731" i="1"/>
  <c r="E731" i="1"/>
  <c r="S730" i="1"/>
  <c r="Y1415" i="23" s="1"/>
  <c r="N730" i="1"/>
  <c r="H730" i="1"/>
  <c r="E730" i="1"/>
  <c r="S729" i="1"/>
  <c r="Y1414" i="23" s="1"/>
  <c r="N729" i="1"/>
  <c r="H729" i="1"/>
  <c r="E729" i="1"/>
  <c r="S728" i="1"/>
  <c r="Y1413" i="23" s="1"/>
  <c r="N728" i="1"/>
  <c r="H728" i="1"/>
  <c r="E728" i="1"/>
  <c r="S727" i="1"/>
  <c r="Y1412" i="23" s="1"/>
  <c r="N727" i="1"/>
  <c r="H727" i="1"/>
  <c r="E727" i="1"/>
  <c r="S726" i="1"/>
  <c r="Y1411" i="23" s="1"/>
  <c r="N726" i="1"/>
  <c r="H726" i="1"/>
  <c r="E726" i="1"/>
  <c r="S725" i="1"/>
  <c r="Y1410" i="23" s="1"/>
  <c r="N725" i="1"/>
  <c r="H725" i="1"/>
  <c r="E725" i="1"/>
  <c r="S724" i="1"/>
  <c r="Y1409" i="23" s="1"/>
  <c r="N724" i="1"/>
  <c r="H724" i="1"/>
  <c r="E724" i="1"/>
  <c r="S723" i="1"/>
  <c r="N723" i="1"/>
  <c r="H723" i="1"/>
  <c r="E723" i="1"/>
  <c r="S722" i="1"/>
  <c r="Y1408" i="23" s="1"/>
  <c r="N722" i="1"/>
  <c r="H722" i="1"/>
  <c r="E722" i="1"/>
  <c r="S721" i="1"/>
  <c r="Y1407" i="23" s="1"/>
  <c r="N721" i="1"/>
  <c r="H721" i="1"/>
  <c r="E721" i="1"/>
  <c r="S720" i="1"/>
  <c r="Y1406" i="23" s="1"/>
  <c r="N720" i="1"/>
  <c r="H720" i="1"/>
  <c r="E720" i="1"/>
  <c r="S719" i="1"/>
  <c r="Y1405" i="23" s="1"/>
  <c r="N719" i="1"/>
  <c r="H719" i="1"/>
  <c r="E719" i="1"/>
  <c r="S718" i="1"/>
  <c r="N718" i="1"/>
  <c r="H718" i="1"/>
  <c r="E718" i="1"/>
  <c r="S717" i="1"/>
  <c r="Y1404" i="23" s="1"/>
  <c r="N717" i="1"/>
  <c r="H717" i="1"/>
  <c r="E717" i="1"/>
  <c r="S716" i="1"/>
  <c r="Y1403" i="23" s="1"/>
  <c r="N716" i="1"/>
  <c r="H716" i="1"/>
  <c r="E716" i="1"/>
  <c r="S715" i="1"/>
  <c r="Y1402" i="23" s="1"/>
  <c r="N715" i="1"/>
  <c r="H715" i="1"/>
  <c r="E715" i="1"/>
  <c r="S714" i="1"/>
  <c r="N714" i="1"/>
  <c r="H714" i="1"/>
  <c r="E714" i="1"/>
  <c r="S713" i="1"/>
  <c r="Y1401" i="23" s="1"/>
  <c r="N713" i="1"/>
  <c r="H713" i="1"/>
  <c r="E713" i="1"/>
  <c r="S712" i="1"/>
  <c r="Y1400" i="23" s="1"/>
  <c r="N712" i="1"/>
  <c r="H712" i="1"/>
  <c r="E712" i="1"/>
  <c r="S711" i="1"/>
  <c r="Y1399" i="23" s="1"/>
  <c r="N711" i="1"/>
  <c r="H711" i="1"/>
  <c r="E711" i="1"/>
  <c r="S710" i="1"/>
  <c r="Y1398" i="23" s="1"/>
  <c r="N710" i="1"/>
  <c r="H710" i="1"/>
  <c r="E710" i="1"/>
  <c r="S709" i="1"/>
  <c r="Y1397" i="23" s="1"/>
  <c r="N709" i="1"/>
  <c r="H709" i="1"/>
  <c r="E709" i="1"/>
  <c r="S708" i="1"/>
  <c r="N708" i="1"/>
  <c r="H708" i="1"/>
  <c r="E708" i="1"/>
  <c r="S707" i="1"/>
  <c r="Y1396" i="23" s="1"/>
  <c r="N707" i="1"/>
  <c r="H707" i="1"/>
  <c r="E707" i="1"/>
  <c r="S706" i="1"/>
  <c r="Y1395" i="23" s="1"/>
  <c r="N706" i="1"/>
  <c r="H706" i="1"/>
  <c r="E706" i="1"/>
  <c r="S705" i="1"/>
  <c r="Y1394" i="23" s="1"/>
  <c r="N705" i="1"/>
  <c r="H705" i="1"/>
  <c r="E705" i="1"/>
  <c r="S704" i="1"/>
  <c r="Y1393" i="23" s="1"/>
  <c r="N704" i="1"/>
  <c r="H704" i="1"/>
  <c r="E704" i="1"/>
  <c r="S703" i="1"/>
  <c r="Y1392" i="23" s="1"/>
  <c r="N703" i="1"/>
  <c r="H703" i="1"/>
  <c r="E703" i="1"/>
  <c r="S702" i="1"/>
  <c r="Y1391" i="23" s="1"/>
  <c r="N702" i="1"/>
  <c r="H702" i="1"/>
  <c r="E702" i="1"/>
  <c r="S701" i="1"/>
  <c r="N701" i="1"/>
  <c r="H701" i="1"/>
  <c r="E701" i="1"/>
  <c r="S700" i="1"/>
  <c r="Y1390" i="23" s="1"/>
  <c r="N700" i="1"/>
  <c r="H700" i="1"/>
  <c r="E700" i="1"/>
  <c r="S699" i="1"/>
  <c r="Y1389" i="23" s="1"/>
  <c r="N699" i="1"/>
  <c r="H699" i="1"/>
  <c r="E699" i="1"/>
  <c r="S698" i="1"/>
  <c r="Y1388" i="23" s="1"/>
  <c r="N698" i="1"/>
  <c r="H698" i="1"/>
  <c r="E698" i="1"/>
  <c r="S697" i="1"/>
  <c r="Y1387" i="23" s="1"/>
  <c r="N697" i="1"/>
  <c r="H697" i="1"/>
  <c r="E697" i="1"/>
  <c r="S696" i="1"/>
  <c r="Y1386" i="23" s="1"/>
  <c r="N696" i="1"/>
  <c r="H696" i="1"/>
  <c r="E696" i="1"/>
  <c r="S695" i="1"/>
  <c r="N695" i="1"/>
  <c r="H695" i="1"/>
  <c r="E695" i="1"/>
  <c r="S694" i="1"/>
  <c r="Y1385" i="23" s="1"/>
  <c r="N694" i="1"/>
  <c r="H694" i="1"/>
  <c r="E694" i="1"/>
  <c r="S693" i="1"/>
  <c r="Y1384" i="23" s="1"/>
  <c r="N693" i="1"/>
  <c r="H693" i="1"/>
  <c r="E693" i="1"/>
  <c r="S692" i="1"/>
  <c r="Y1383" i="23" s="1"/>
  <c r="N692" i="1"/>
  <c r="H692" i="1"/>
  <c r="E692" i="1"/>
  <c r="S691" i="1"/>
  <c r="Y1382" i="23" s="1"/>
  <c r="N691" i="1"/>
  <c r="H691" i="1"/>
  <c r="E691" i="1"/>
  <c r="S690" i="1"/>
  <c r="Y1381" i="23" s="1"/>
  <c r="N690" i="1"/>
  <c r="H690" i="1"/>
  <c r="E690" i="1"/>
  <c r="S689" i="1"/>
  <c r="Y1380" i="23" s="1"/>
  <c r="N689" i="1"/>
  <c r="H689" i="1"/>
  <c r="E689" i="1"/>
  <c r="S688" i="1"/>
  <c r="Y1379" i="23" s="1"/>
  <c r="N688" i="1"/>
  <c r="H688" i="1"/>
  <c r="E688" i="1"/>
  <c r="S687" i="1"/>
  <c r="N687" i="1"/>
  <c r="H687" i="1"/>
  <c r="E687" i="1"/>
  <c r="S686" i="1"/>
  <c r="Y1378" i="23" s="1"/>
  <c r="N686" i="1"/>
  <c r="H686" i="1"/>
  <c r="E686" i="1"/>
  <c r="S685" i="1"/>
  <c r="Y1377" i="23" s="1"/>
  <c r="N685" i="1"/>
  <c r="H685" i="1"/>
  <c r="E685" i="1"/>
  <c r="S684" i="1"/>
  <c r="Y1376" i="23" s="1"/>
  <c r="N684" i="1"/>
  <c r="H684" i="1"/>
  <c r="E684" i="1"/>
  <c r="S683" i="1"/>
  <c r="Y1375" i="23" s="1"/>
  <c r="N683" i="1"/>
  <c r="H683" i="1"/>
  <c r="E683" i="1"/>
  <c r="S682" i="1"/>
  <c r="Y1374" i="23" s="1"/>
  <c r="N682" i="1"/>
  <c r="H682" i="1"/>
  <c r="E682" i="1"/>
  <c r="S681" i="1"/>
  <c r="Y1373" i="23" s="1"/>
  <c r="N681" i="1"/>
  <c r="H681" i="1"/>
  <c r="E681" i="1"/>
  <c r="S680" i="1"/>
  <c r="Y1372" i="23" s="1"/>
  <c r="N680" i="1"/>
  <c r="H680" i="1"/>
  <c r="E680" i="1"/>
  <c r="S679" i="1"/>
  <c r="Y1371" i="23" s="1"/>
  <c r="N679" i="1"/>
  <c r="H679" i="1"/>
  <c r="E679" i="1"/>
  <c r="S678" i="1"/>
  <c r="Y1370" i="23" s="1"/>
  <c r="N678" i="1"/>
  <c r="H678" i="1"/>
  <c r="E678" i="1"/>
  <c r="S677" i="1"/>
  <c r="Y1369" i="23" s="1"/>
  <c r="N677" i="1"/>
  <c r="H677" i="1"/>
  <c r="E677" i="1"/>
  <c r="S676" i="1"/>
  <c r="Y1368" i="23" s="1"/>
  <c r="N676" i="1"/>
  <c r="H676" i="1"/>
  <c r="E676" i="1"/>
  <c r="S675" i="1"/>
  <c r="Y1367" i="23" s="1"/>
  <c r="N675" i="1"/>
  <c r="H675" i="1"/>
  <c r="E675" i="1"/>
  <c r="S674" i="1"/>
  <c r="Y1366" i="23" s="1"/>
  <c r="N674" i="1"/>
  <c r="H674" i="1"/>
  <c r="E674" i="1"/>
  <c r="S673" i="1"/>
  <c r="Y1365" i="23" s="1"/>
  <c r="N673" i="1"/>
  <c r="H673" i="1"/>
  <c r="E673" i="1"/>
  <c r="S672" i="1"/>
  <c r="Y1364" i="23" s="1"/>
  <c r="N672" i="1"/>
  <c r="H672" i="1"/>
  <c r="E672" i="1"/>
  <c r="S671" i="1"/>
  <c r="N671" i="1"/>
  <c r="H671" i="1"/>
  <c r="E671" i="1"/>
  <c r="S670" i="1"/>
  <c r="Y1363" i="23" s="1"/>
  <c r="N670" i="1"/>
  <c r="H670" i="1"/>
  <c r="E670" i="1"/>
  <c r="S669" i="1"/>
  <c r="Y1362" i="23" s="1"/>
  <c r="N669" i="1"/>
  <c r="H669" i="1"/>
  <c r="E669" i="1"/>
  <c r="S668" i="1"/>
  <c r="Y1361" i="23" s="1"/>
  <c r="N668" i="1"/>
  <c r="H668" i="1"/>
  <c r="E668" i="1"/>
  <c r="S667" i="1"/>
  <c r="Y1360" i="23" s="1"/>
  <c r="N667" i="1"/>
  <c r="H667" i="1"/>
  <c r="E667" i="1"/>
  <c r="S666" i="1"/>
  <c r="Y1359" i="23" s="1"/>
  <c r="N666" i="1"/>
  <c r="H666" i="1"/>
  <c r="E666" i="1"/>
  <c r="S665" i="1"/>
  <c r="Y1358" i="23" s="1"/>
  <c r="N665" i="1"/>
  <c r="H665" i="1"/>
  <c r="E665" i="1"/>
  <c r="S664" i="1"/>
  <c r="N664" i="1"/>
  <c r="H664" i="1"/>
  <c r="E664" i="1"/>
  <c r="S663" i="1"/>
  <c r="Y1357" i="23" s="1"/>
  <c r="N663" i="1"/>
  <c r="H663" i="1"/>
  <c r="E663" i="1"/>
  <c r="S662" i="1"/>
  <c r="Y1356" i="23" s="1"/>
  <c r="N662" i="1"/>
  <c r="H662" i="1"/>
  <c r="E662" i="1"/>
  <c r="S661" i="1"/>
  <c r="Y1355" i="23" s="1"/>
  <c r="N661" i="1"/>
  <c r="H661" i="1"/>
  <c r="E661" i="1"/>
  <c r="S660" i="1"/>
  <c r="Y1354" i="23" s="1"/>
  <c r="N660" i="1"/>
  <c r="H660" i="1"/>
  <c r="E660" i="1"/>
  <c r="S659" i="1"/>
  <c r="Y1353" i="23" s="1"/>
  <c r="N659" i="1"/>
  <c r="H659" i="1"/>
  <c r="E659" i="1"/>
  <c r="S658" i="1"/>
  <c r="Y1352" i="23" s="1"/>
  <c r="N658" i="1"/>
  <c r="H658" i="1"/>
  <c r="E658" i="1"/>
  <c r="S657" i="1"/>
  <c r="Y1351" i="23" s="1"/>
  <c r="N657" i="1"/>
  <c r="H657" i="1"/>
  <c r="E657" i="1"/>
  <c r="S656" i="1"/>
  <c r="Y1350" i="23" s="1"/>
  <c r="N656" i="1"/>
  <c r="H656" i="1"/>
  <c r="E656" i="1"/>
  <c r="S655" i="1"/>
  <c r="Y1349" i="23" s="1"/>
  <c r="N655" i="1"/>
  <c r="H655" i="1"/>
  <c r="E655" i="1"/>
  <c r="S654" i="1"/>
  <c r="Y1348" i="23" s="1"/>
  <c r="N654" i="1"/>
  <c r="H654" i="1"/>
  <c r="E654" i="1"/>
  <c r="S653" i="1"/>
  <c r="Y1347" i="23" s="1"/>
  <c r="N653" i="1"/>
  <c r="H653" i="1"/>
  <c r="E653" i="1"/>
  <c r="S652" i="1"/>
  <c r="Y1346" i="23" s="1"/>
  <c r="N652" i="1"/>
  <c r="H652" i="1"/>
  <c r="E652" i="1"/>
  <c r="S651" i="1"/>
  <c r="Y1345" i="23" s="1"/>
  <c r="N651" i="1"/>
  <c r="H651" i="1"/>
  <c r="E651" i="1"/>
  <c r="S650" i="1"/>
  <c r="Y1344" i="23" s="1"/>
  <c r="N650" i="1"/>
  <c r="H650" i="1"/>
  <c r="E650" i="1"/>
  <c r="S649" i="1"/>
  <c r="Y1343" i="23" s="1"/>
  <c r="N649" i="1"/>
  <c r="H649" i="1"/>
  <c r="E649" i="1"/>
  <c r="S648" i="1"/>
  <c r="Y1342" i="23" s="1"/>
  <c r="N648" i="1"/>
  <c r="H648" i="1"/>
  <c r="E648" i="1"/>
  <c r="S647" i="1"/>
  <c r="N647" i="1"/>
  <c r="H647" i="1"/>
  <c r="E647" i="1"/>
  <c r="S646" i="1"/>
  <c r="Y1341" i="23" s="1"/>
  <c r="N646" i="1"/>
  <c r="H646" i="1"/>
  <c r="E646" i="1"/>
  <c r="S645" i="1"/>
  <c r="Y1340" i="23" s="1"/>
  <c r="N645" i="1"/>
  <c r="H645" i="1"/>
  <c r="E645" i="1"/>
  <c r="S644" i="1"/>
  <c r="Y1339" i="23" s="1"/>
  <c r="N644" i="1"/>
  <c r="H644" i="1"/>
  <c r="E644" i="1"/>
  <c r="S643" i="1"/>
  <c r="Y1338" i="23" s="1"/>
  <c r="N643" i="1"/>
  <c r="H643" i="1"/>
  <c r="E643" i="1"/>
  <c r="S642" i="1"/>
  <c r="Y1337" i="23" s="1"/>
  <c r="N642" i="1"/>
  <c r="H642" i="1"/>
  <c r="E642" i="1"/>
  <c r="S641" i="1"/>
  <c r="N641" i="1"/>
  <c r="H641" i="1"/>
  <c r="E641" i="1"/>
  <c r="S640" i="1"/>
  <c r="Y1336" i="23" s="1"/>
  <c r="N640" i="1"/>
  <c r="H640" i="1"/>
  <c r="E640" i="1"/>
  <c r="S639" i="1"/>
  <c r="N639" i="1"/>
  <c r="H639" i="1"/>
  <c r="E639" i="1"/>
  <c r="S638" i="1"/>
  <c r="Y1335" i="23" s="1"/>
  <c r="N638" i="1"/>
  <c r="H638" i="1"/>
  <c r="E638" i="1"/>
  <c r="S637" i="1"/>
  <c r="N637" i="1"/>
  <c r="H637" i="1"/>
  <c r="E637" i="1"/>
  <c r="S636" i="1"/>
  <c r="Y1334" i="23" s="1"/>
  <c r="N636" i="1"/>
  <c r="H636" i="1"/>
  <c r="E636" i="1"/>
  <c r="S635" i="1"/>
  <c r="Y1333" i="23" s="1"/>
  <c r="N635" i="1"/>
  <c r="H635" i="1"/>
  <c r="E635" i="1"/>
  <c r="S634" i="1"/>
  <c r="Y1332" i="23" s="1"/>
  <c r="N634" i="1"/>
  <c r="H634" i="1"/>
  <c r="E634" i="1"/>
  <c r="S633" i="1"/>
  <c r="Y1331" i="23" s="1"/>
  <c r="N633" i="1"/>
  <c r="H633" i="1"/>
  <c r="E633" i="1"/>
  <c r="S632" i="1"/>
  <c r="Y1330" i="23" s="1"/>
  <c r="N632" i="1"/>
  <c r="H632" i="1"/>
  <c r="E632" i="1"/>
  <c r="S631" i="1"/>
  <c r="Y1329" i="23" s="1"/>
  <c r="N631" i="1"/>
  <c r="H631" i="1"/>
  <c r="E631" i="1"/>
  <c r="S630" i="1"/>
  <c r="Y1328" i="23" s="1"/>
  <c r="N630" i="1"/>
  <c r="H630" i="1"/>
  <c r="E630" i="1"/>
  <c r="S629" i="1"/>
  <c r="Y1327" i="23" s="1"/>
  <c r="N629" i="1"/>
  <c r="H629" i="1"/>
  <c r="E629" i="1"/>
  <c r="S628" i="1"/>
  <c r="Y1326" i="23" s="1"/>
  <c r="N628" i="1"/>
  <c r="H628" i="1"/>
  <c r="E628" i="1"/>
  <c r="S627" i="1"/>
  <c r="Y1325" i="23" s="1"/>
  <c r="N627" i="1"/>
  <c r="H627" i="1"/>
  <c r="E627" i="1"/>
  <c r="S626" i="1"/>
  <c r="Y1324" i="23" s="1"/>
  <c r="N626" i="1"/>
  <c r="H626" i="1"/>
  <c r="E626" i="1"/>
  <c r="S625" i="1"/>
  <c r="Y1323" i="23" s="1"/>
  <c r="N625" i="1"/>
  <c r="H625" i="1"/>
  <c r="E625" i="1"/>
  <c r="S624" i="1"/>
  <c r="Y1322" i="23" s="1"/>
  <c r="N624" i="1"/>
  <c r="H624" i="1"/>
  <c r="E624" i="1"/>
  <c r="S623" i="1"/>
  <c r="Y1321" i="23" s="1"/>
  <c r="N623" i="1"/>
  <c r="H623" i="1"/>
  <c r="E623" i="1"/>
  <c r="S622" i="1"/>
  <c r="Y1320" i="23" s="1"/>
  <c r="N622" i="1"/>
  <c r="H622" i="1"/>
  <c r="E622" i="1"/>
  <c r="S621" i="1"/>
  <c r="Y1319" i="23" s="1"/>
  <c r="N621" i="1"/>
  <c r="H621" i="1"/>
  <c r="E621" i="1"/>
  <c r="S620" i="1"/>
  <c r="Y1318" i="23" s="1"/>
  <c r="N620" i="1"/>
  <c r="H620" i="1"/>
  <c r="E620" i="1"/>
  <c r="S619" i="1"/>
  <c r="Y1317" i="23" s="1"/>
  <c r="N619" i="1"/>
  <c r="H619" i="1"/>
  <c r="E619" i="1"/>
  <c r="S618" i="1"/>
  <c r="Y1316" i="23" s="1"/>
  <c r="N618" i="1"/>
  <c r="H618" i="1"/>
  <c r="E618" i="1"/>
  <c r="S617" i="1"/>
  <c r="N617" i="1"/>
  <c r="H617" i="1"/>
  <c r="E617" i="1"/>
  <c r="S616" i="1"/>
  <c r="Y1315" i="23" s="1"/>
  <c r="N616" i="1"/>
  <c r="H616" i="1"/>
  <c r="E616" i="1"/>
  <c r="S615" i="1"/>
  <c r="Y1314" i="23" s="1"/>
  <c r="N615" i="1"/>
  <c r="H615" i="1"/>
  <c r="E615" i="1"/>
  <c r="S614" i="1"/>
  <c r="Y1313" i="23" s="1"/>
  <c r="N614" i="1"/>
  <c r="H614" i="1"/>
  <c r="E614" i="1"/>
  <c r="S613" i="1"/>
  <c r="Y1312" i="23" s="1"/>
  <c r="N613" i="1"/>
  <c r="H613" i="1"/>
  <c r="E613" i="1"/>
  <c r="S612" i="1"/>
  <c r="Y1311" i="23" s="1"/>
  <c r="N612" i="1"/>
  <c r="H612" i="1"/>
  <c r="E612" i="1"/>
  <c r="S611" i="1"/>
  <c r="Y1310" i="23" s="1"/>
  <c r="N611" i="1"/>
  <c r="H611" i="1"/>
  <c r="E611" i="1"/>
  <c r="S610" i="1"/>
  <c r="Y1309" i="23" s="1"/>
  <c r="N610" i="1"/>
  <c r="H610" i="1"/>
  <c r="E610" i="1"/>
  <c r="S609" i="1"/>
  <c r="Y1308" i="23" s="1"/>
  <c r="N609" i="1"/>
  <c r="H609" i="1"/>
  <c r="E609" i="1"/>
  <c r="S608" i="1"/>
  <c r="Y1307" i="23" s="1"/>
  <c r="N608" i="1"/>
  <c r="H608" i="1"/>
  <c r="E608" i="1"/>
  <c r="S607" i="1"/>
  <c r="Y1306" i="23" s="1"/>
  <c r="N607" i="1"/>
  <c r="H607" i="1"/>
  <c r="E607" i="1"/>
  <c r="S606" i="1"/>
  <c r="Y1305" i="23" s="1"/>
  <c r="N606" i="1"/>
  <c r="H606" i="1"/>
  <c r="E606" i="1"/>
  <c r="S605" i="1"/>
  <c r="Y1304" i="23" s="1"/>
  <c r="N605" i="1"/>
  <c r="H605" i="1"/>
  <c r="E605" i="1"/>
  <c r="S604" i="1"/>
  <c r="Y1303" i="23" s="1"/>
  <c r="N604" i="1"/>
  <c r="H604" i="1"/>
  <c r="E604" i="1"/>
  <c r="S603" i="1"/>
  <c r="Y1302" i="23" s="1"/>
  <c r="N603" i="1"/>
  <c r="H603" i="1"/>
  <c r="E603" i="1"/>
  <c r="S602" i="1"/>
  <c r="Y1301" i="23" s="1"/>
  <c r="N602" i="1"/>
  <c r="H602" i="1"/>
  <c r="E602" i="1"/>
  <c r="S601" i="1"/>
  <c r="Y1300" i="23" s="1"/>
  <c r="N601" i="1"/>
  <c r="H601" i="1"/>
  <c r="E601" i="1"/>
  <c r="S600" i="1"/>
  <c r="Y1299" i="23" s="1"/>
  <c r="N600" i="1"/>
  <c r="H600" i="1"/>
  <c r="E600" i="1"/>
  <c r="S599" i="1"/>
  <c r="Y1298" i="23" s="1"/>
  <c r="N599" i="1"/>
  <c r="H599" i="1"/>
  <c r="E599" i="1"/>
  <c r="S598" i="1"/>
  <c r="N598" i="1"/>
  <c r="H598" i="1"/>
  <c r="E598" i="1"/>
  <c r="S597" i="1"/>
  <c r="Y1297" i="23" s="1"/>
  <c r="N597" i="1"/>
  <c r="H597" i="1"/>
  <c r="E597" i="1"/>
  <c r="S596" i="1"/>
  <c r="Y1296" i="23" s="1"/>
  <c r="N596" i="1"/>
  <c r="H596" i="1"/>
  <c r="E596" i="1"/>
  <c r="S595" i="1"/>
  <c r="Y1295" i="23" s="1"/>
  <c r="N595" i="1"/>
  <c r="H595" i="1"/>
  <c r="E595" i="1"/>
  <c r="S594" i="1"/>
  <c r="Y1294" i="23" s="1"/>
  <c r="N594" i="1"/>
  <c r="H594" i="1"/>
  <c r="E594" i="1"/>
  <c r="S593" i="1"/>
  <c r="Y1293" i="23" s="1"/>
  <c r="N593" i="1"/>
  <c r="H593" i="1"/>
  <c r="E593" i="1"/>
  <c r="S592" i="1"/>
  <c r="Y1292" i="23" s="1"/>
  <c r="N592" i="1"/>
  <c r="H592" i="1"/>
  <c r="E592" i="1"/>
  <c r="S591" i="1"/>
  <c r="Y1291" i="23" s="1"/>
  <c r="N591" i="1"/>
  <c r="H591" i="1"/>
  <c r="E591" i="1"/>
  <c r="S590" i="1"/>
  <c r="Y1290" i="23" s="1"/>
  <c r="N590" i="1"/>
  <c r="H590" i="1"/>
  <c r="E590" i="1"/>
  <c r="S589" i="1"/>
  <c r="Y1289" i="23" s="1"/>
  <c r="N589" i="1"/>
  <c r="H589" i="1"/>
  <c r="E589" i="1"/>
  <c r="S588" i="1"/>
  <c r="Y1288" i="23" s="1"/>
  <c r="N588" i="1"/>
  <c r="H588" i="1"/>
  <c r="E588" i="1"/>
  <c r="S587" i="1"/>
  <c r="Y1287" i="23" s="1"/>
  <c r="N587" i="1"/>
  <c r="H587" i="1"/>
  <c r="E587" i="1"/>
  <c r="S586" i="1"/>
  <c r="Y1286" i="23" s="1"/>
  <c r="N586" i="1"/>
  <c r="H586" i="1"/>
  <c r="E586" i="1"/>
  <c r="S585" i="1"/>
  <c r="Y1285" i="23" s="1"/>
  <c r="N585" i="1"/>
  <c r="H585" i="1"/>
  <c r="E585" i="1"/>
  <c r="S584" i="1"/>
  <c r="Y1284" i="23" s="1"/>
  <c r="N584" i="1"/>
  <c r="H584" i="1"/>
  <c r="E584" i="1"/>
  <c r="S583" i="1"/>
  <c r="Y1283" i="23" s="1"/>
  <c r="N583" i="1"/>
  <c r="H583" i="1"/>
  <c r="E583" i="1"/>
  <c r="S582" i="1"/>
  <c r="Y1282" i="23" s="1"/>
  <c r="N582" i="1"/>
  <c r="H582" i="1"/>
  <c r="E582" i="1"/>
  <c r="S581" i="1"/>
  <c r="Y1281" i="23" s="1"/>
  <c r="N581" i="1"/>
  <c r="H581" i="1"/>
  <c r="E581" i="1"/>
  <c r="S580" i="1"/>
  <c r="Y1280" i="23" s="1"/>
  <c r="N580" i="1"/>
  <c r="H580" i="1"/>
  <c r="E580" i="1"/>
  <c r="S579" i="1"/>
  <c r="Y1279" i="23" s="1"/>
  <c r="N579" i="1"/>
  <c r="H579" i="1"/>
  <c r="E579" i="1"/>
  <c r="S578" i="1"/>
  <c r="Y1278" i="23" s="1"/>
  <c r="N578" i="1"/>
  <c r="H578" i="1"/>
  <c r="E578" i="1"/>
  <c r="S577" i="1"/>
  <c r="Y1277" i="23" s="1"/>
  <c r="N577" i="1"/>
  <c r="H577" i="1"/>
  <c r="E577" i="1"/>
  <c r="S576" i="1"/>
  <c r="N576" i="1"/>
  <c r="H576" i="1"/>
  <c r="E576" i="1"/>
  <c r="S575" i="1"/>
  <c r="Y1276" i="23" s="1"/>
  <c r="N575" i="1"/>
  <c r="H575" i="1"/>
  <c r="E575" i="1"/>
  <c r="S574" i="1"/>
  <c r="Y1275" i="23" s="1"/>
  <c r="N574" i="1"/>
  <c r="H574" i="1"/>
  <c r="E574" i="1"/>
  <c r="S573" i="1"/>
  <c r="N573" i="1"/>
  <c r="H573" i="1"/>
  <c r="E573" i="1"/>
  <c r="S572" i="1"/>
  <c r="Y1274" i="23" s="1"/>
  <c r="N572" i="1"/>
  <c r="H572" i="1"/>
  <c r="E572" i="1"/>
  <c r="S571" i="1"/>
  <c r="Y1273" i="23" s="1"/>
  <c r="N571" i="1"/>
  <c r="H571" i="1"/>
  <c r="E571" i="1"/>
  <c r="S570" i="1"/>
  <c r="N570" i="1"/>
  <c r="H570" i="1"/>
  <c r="E570" i="1"/>
  <c r="S569" i="1"/>
  <c r="Y1272" i="23" s="1"/>
  <c r="N569" i="1"/>
  <c r="H569" i="1"/>
  <c r="E569" i="1"/>
  <c r="S568" i="1"/>
  <c r="Y1271" i="23" s="1"/>
  <c r="N568" i="1"/>
  <c r="H568" i="1"/>
  <c r="E568" i="1"/>
  <c r="S567" i="1"/>
  <c r="N567" i="1"/>
  <c r="H567" i="1"/>
  <c r="E567" i="1"/>
  <c r="S566" i="1"/>
  <c r="Y1270" i="23" s="1"/>
  <c r="N566" i="1"/>
  <c r="H566" i="1"/>
  <c r="E566" i="1"/>
  <c r="S565" i="1"/>
  <c r="Y1269" i="23" s="1"/>
  <c r="N565" i="1"/>
  <c r="H565" i="1"/>
  <c r="E565" i="1"/>
  <c r="S564" i="1"/>
  <c r="Y1268" i="23" s="1"/>
  <c r="N564" i="1"/>
  <c r="H564" i="1"/>
  <c r="E564" i="1"/>
  <c r="S563" i="1"/>
  <c r="Y1267" i="23" s="1"/>
  <c r="N563" i="1"/>
  <c r="H563" i="1"/>
  <c r="E563" i="1"/>
  <c r="S562" i="1"/>
  <c r="Y1266" i="23" s="1"/>
  <c r="N562" i="1"/>
  <c r="BX73" i="13" s="1"/>
  <c r="H562" i="1"/>
  <c r="E562" i="1"/>
  <c r="S561" i="1"/>
  <c r="Y1265" i="23" s="1"/>
  <c r="N561" i="1"/>
  <c r="H561" i="1"/>
  <c r="E561" i="1"/>
  <c r="S560" i="1"/>
  <c r="N560" i="1"/>
  <c r="H560" i="1"/>
  <c r="E560" i="1"/>
  <c r="S559" i="1"/>
  <c r="Y1264" i="23" s="1"/>
  <c r="N559" i="1"/>
  <c r="H559" i="1"/>
  <c r="E559" i="1"/>
  <c r="S558" i="1"/>
  <c r="Y1263" i="23" s="1"/>
  <c r="N558" i="1"/>
  <c r="H558" i="1"/>
  <c r="E558" i="1"/>
  <c r="S557" i="1"/>
  <c r="Y1262" i="23" s="1"/>
  <c r="N557" i="1"/>
  <c r="H557" i="1"/>
  <c r="E557" i="1"/>
  <c r="S556" i="1"/>
  <c r="Y1261" i="23" s="1"/>
  <c r="N556" i="1"/>
  <c r="H556" i="1"/>
  <c r="E556" i="1"/>
  <c r="S555" i="1"/>
  <c r="Y1260" i="23" s="1"/>
  <c r="N555" i="1"/>
  <c r="H555" i="1"/>
  <c r="E555" i="1"/>
  <c r="S554" i="1"/>
  <c r="Y1259" i="23" s="1"/>
  <c r="N554" i="1"/>
  <c r="H554" i="1"/>
  <c r="E554" i="1"/>
  <c r="S553" i="1"/>
  <c r="Y1258" i="23" s="1"/>
  <c r="N553" i="1"/>
  <c r="H553" i="1"/>
  <c r="E553" i="1"/>
  <c r="S552" i="1"/>
  <c r="Y1257" i="23" s="1"/>
  <c r="N552" i="1"/>
  <c r="H552" i="1"/>
  <c r="E552" i="1"/>
  <c r="S551" i="1"/>
  <c r="Y1256" i="23" s="1"/>
  <c r="N551" i="1"/>
  <c r="H551" i="1"/>
  <c r="E551" i="1"/>
  <c r="S550" i="1"/>
  <c r="N550" i="1"/>
  <c r="H550" i="1"/>
  <c r="E550" i="1"/>
  <c r="S549" i="1"/>
  <c r="Y1255" i="23" s="1"/>
  <c r="N549" i="1"/>
  <c r="H549" i="1"/>
  <c r="E549" i="1"/>
  <c r="S548" i="1"/>
  <c r="Y1254" i="23" s="1"/>
  <c r="N548" i="1"/>
  <c r="H548" i="1"/>
  <c r="E548" i="1"/>
  <c r="S547" i="1"/>
  <c r="Y1253" i="23" s="1"/>
  <c r="N547" i="1"/>
  <c r="H547" i="1"/>
  <c r="E547" i="1"/>
  <c r="S546" i="1"/>
  <c r="Y1252" i="23" s="1"/>
  <c r="N546" i="1"/>
  <c r="H546" i="1"/>
  <c r="E546" i="1"/>
  <c r="S545" i="1"/>
  <c r="Y1251" i="23" s="1"/>
  <c r="N545" i="1"/>
  <c r="H545" i="1"/>
  <c r="E545" i="1"/>
  <c r="S544" i="1"/>
  <c r="Y1250" i="23" s="1"/>
  <c r="N544" i="1"/>
  <c r="H544" i="1"/>
  <c r="E544" i="1"/>
  <c r="S543" i="1"/>
  <c r="Y1249" i="23" s="1"/>
  <c r="N543" i="1"/>
  <c r="H543" i="1"/>
  <c r="E543" i="1"/>
  <c r="S542" i="1"/>
  <c r="Y1248" i="23" s="1"/>
  <c r="N542" i="1"/>
  <c r="H542" i="1"/>
  <c r="E542" i="1"/>
  <c r="S541" i="1"/>
  <c r="Y1247" i="23" s="1"/>
  <c r="N541" i="1"/>
  <c r="H541" i="1"/>
  <c r="E541" i="1"/>
  <c r="S540" i="1"/>
  <c r="Y1246" i="23" s="1"/>
  <c r="N540" i="1"/>
  <c r="H540" i="1"/>
  <c r="E540" i="1"/>
  <c r="S539" i="1"/>
  <c r="Y1245" i="23" s="1"/>
  <c r="N539" i="1"/>
  <c r="H539" i="1"/>
  <c r="E539" i="1"/>
  <c r="S538" i="1"/>
  <c r="Y1244" i="23" s="1"/>
  <c r="N538" i="1"/>
  <c r="H538" i="1"/>
  <c r="E538" i="1"/>
  <c r="S537" i="1"/>
  <c r="Y1243" i="23" s="1"/>
  <c r="N537" i="1"/>
  <c r="H537" i="1"/>
  <c r="E537" i="1"/>
  <c r="S536" i="1"/>
  <c r="Y1242" i="23" s="1"/>
  <c r="N536" i="1"/>
  <c r="H536" i="1"/>
  <c r="E536" i="1"/>
  <c r="S535" i="1"/>
  <c r="Y1241" i="23" s="1"/>
  <c r="N535" i="1"/>
  <c r="H535" i="1"/>
  <c r="E535" i="1"/>
  <c r="S534" i="1"/>
  <c r="Y1240" i="23" s="1"/>
  <c r="N534" i="1"/>
  <c r="H534" i="1"/>
  <c r="E534" i="1"/>
  <c r="S533" i="1"/>
  <c r="Y1239" i="23" s="1"/>
  <c r="N533" i="1"/>
  <c r="H533" i="1"/>
  <c r="E533" i="1"/>
  <c r="S532" i="1"/>
  <c r="Y1238" i="23" s="1"/>
  <c r="N532" i="1"/>
  <c r="H532" i="1"/>
  <c r="E532" i="1"/>
  <c r="S531" i="1"/>
  <c r="Y1237" i="23" s="1"/>
  <c r="N531" i="1"/>
  <c r="H531" i="1"/>
  <c r="E531" i="1"/>
  <c r="S530" i="1"/>
  <c r="Y1236" i="23" s="1"/>
  <c r="N530" i="1"/>
  <c r="H530" i="1"/>
  <c r="E530" i="1"/>
  <c r="S529" i="1"/>
  <c r="Y1235" i="23" s="1"/>
  <c r="N529" i="1"/>
  <c r="BX19" i="13" s="1"/>
  <c r="H529" i="1"/>
  <c r="E529" i="1"/>
  <c r="S528" i="1"/>
  <c r="Y1234" i="23" s="1"/>
  <c r="N528" i="1"/>
  <c r="H528" i="1"/>
  <c r="E528" i="1"/>
  <c r="S527" i="1"/>
  <c r="Y1233" i="23" s="1"/>
  <c r="N527" i="1"/>
  <c r="H527" i="1"/>
  <c r="E527" i="1"/>
  <c r="S526" i="1"/>
  <c r="N526" i="1"/>
  <c r="H526" i="1"/>
  <c r="E526" i="1"/>
  <c r="S525" i="1"/>
  <c r="N525" i="1"/>
  <c r="H525" i="1"/>
  <c r="E525" i="1"/>
  <c r="S524" i="1"/>
  <c r="N524" i="1"/>
  <c r="H524" i="1"/>
  <c r="E524" i="1"/>
  <c r="S523" i="1"/>
  <c r="Y1231" i="23" s="1"/>
  <c r="N523" i="1"/>
  <c r="H523" i="1"/>
  <c r="E523" i="1"/>
  <c r="S522" i="1"/>
  <c r="Y1230" i="23" s="1"/>
  <c r="N522" i="1"/>
  <c r="H522" i="1"/>
  <c r="E522" i="1"/>
  <c r="S521" i="1"/>
  <c r="Y1229" i="23" s="1"/>
  <c r="N521" i="1"/>
  <c r="H521" i="1"/>
  <c r="E521" i="1"/>
  <c r="S520" i="1"/>
  <c r="N520" i="1"/>
  <c r="H520" i="1"/>
  <c r="E520" i="1"/>
  <c r="S519" i="1"/>
  <c r="Y1228" i="23" s="1"/>
  <c r="N519" i="1"/>
  <c r="H519" i="1"/>
  <c r="E519" i="1"/>
  <c r="S518" i="1"/>
  <c r="N518" i="1"/>
  <c r="H518" i="1"/>
  <c r="E518" i="1"/>
  <c r="S517" i="1"/>
  <c r="Y1227" i="23" s="1"/>
  <c r="N517" i="1"/>
  <c r="H517" i="1"/>
  <c r="E517" i="1"/>
  <c r="S516" i="1"/>
  <c r="Y1226" i="23" s="1"/>
  <c r="N516" i="1"/>
  <c r="H516" i="1"/>
  <c r="E516" i="1"/>
  <c r="S515" i="1"/>
  <c r="Y1225" i="23" s="1"/>
  <c r="N515" i="1"/>
  <c r="H515" i="1"/>
  <c r="E515" i="1"/>
  <c r="S514" i="1"/>
  <c r="Y1224" i="23" s="1"/>
  <c r="N514" i="1"/>
  <c r="H514" i="1"/>
  <c r="E514" i="1"/>
  <c r="S513" i="1"/>
  <c r="Y1223" i="23" s="1"/>
  <c r="N513" i="1"/>
  <c r="H513" i="1"/>
  <c r="E513" i="1"/>
  <c r="S512" i="1"/>
  <c r="Y1222" i="23" s="1"/>
  <c r="N512" i="1"/>
  <c r="H512" i="1"/>
  <c r="E512" i="1"/>
  <c r="S511" i="1"/>
  <c r="N511" i="1"/>
  <c r="H511" i="1"/>
  <c r="E511" i="1"/>
  <c r="S510" i="1"/>
  <c r="Y1221" i="23" s="1"/>
  <c r="N510" i="1"/>
  <c r="H510" i="1"/>
  <c r="E510" i="1"/>
  <c r="S509" i="1"/>
  <c r="Y1220" i="23" s="1"/>
  <c r="N509" i="1"/>
  <c r="H509" i="1"/>
  <c r="E509" i="1"/>
  <c r="S508" i="1"/>
  <c r="Y1219" i="23" s="1"/>
  <c r="N508" i="1"/>
  <c r="H508" i="1"/>
  <c r="E508" i="1"/>
  <c r="S507" i="1"/>
  <c r="Y1218" i="23" s="1"/>
  <c r="N507" i="1"/>
  <c r="H507" i="1"/>
  <c r="E507" i="1"/>
  <c r="S506" i="1"/>
  <c r="N506" i="1"/>
  <c r="H506" i="1"/>
  <c r="E506" i="1"/>
  <c r="S505" i="1"/>
  <c r="Y1217" i="23" s="1"/>
  <c r="N505" i="1"/>
  <c r="H505" i="1"/>
  <c r="E505" i="1"/>
  <c r="S504" i="1"/>
  <c r="Y1216" i="23" s="1"/>
  <c r="N504" i="1"/>
  <c r="H504" i="1"/>
  <c r="E504" i="1"/>
  <c r="S503" i="1"/>
  <c r="Y1215" i="23" s="1"/>
  <c r="N503" i="1"/>
  <c r="H503" i="1"/>
  <c r="E503" i="1"/>
  <c r="S502" i="1"/>
  <c r="Y1214" i="23" s="1"/>
  <c r="N502" i="1"/>
  <c r="H502" i="1"/>
  <c r="E502" i="1"/>
  <c r="S501" i="1"/>
  <c r="Y1213" i="23" s="1"/>
  <c r="N501" i="1"/>
  <c r="H501" i="1"/>
  <c r="E501" i="1"/>
  <c r="S500" i="1"/>
  <c r="Y1212" i="23" s="1"/>
  <c r="N500" i="1"/>
  <c r="H500" i="1"/>
  <c r="E500" i="1"/>
  <c r="S499" i="1"/>
  <c r="Y1211" i="23" s="1"/>
  <c r="N499" i="1"/>
  <c r="H499" i="1"/>
  <c r="E499" i="1"/>
  <c r="S498" i="1"/>
  <c r="Y1210" i="23" s="1"/>
  <c r="N498" i="1"/>
  <c r="H498" i="1"/>
  <c r="E498" i="1"/>
  <c r="S497" i="1"/>
  <c r="Y1209" i="23" s="1"/>
  <c r="N497" i="1"/>
  <c r="H497" i="1"/>
  <c r="E497" i="1"/>
  <c r="S496" i="1"/>
  <c r="Y1208" i="23" s="1"/>
  <c r="N496" i="1"/>
  <c r="H496" i="1"/>
  <c r="E496" i="1"/>
  <c r="S495" i="1"/>
  <c r="Y1207" i="23" s="1"/>
  <c r="N495" i="1"/>
  <c r="H495" i="1"/>
  <c r="E495" i="1"/>
  <c r="S494" i="1"/>
  <c r="Y1206" i="23" s="1"/>
  <c r="N494" i="1"/>
  <c r="H494" i="1"/>
  <c r="E494" i="1"/>
  <c r="S493" i="1"/>
  <c r="Y1205" i="23" s="1"/>
  <c r="N493" i="1"/>
  <c r="H493" i="1"/>
  <c r="E493" i="1"/>
  <c r="S492" i="1"/>
  <c r="Y1204" i="23" s="1"/>
  <c r="N492" i="1"/>
  <c r="H492" i="1"/>
  <c r="E492" i="1"/>
  <c r="S491" i="1"/>
  <c r="Y1203" i="23" s="1"/>
  <c r="N491" i="1"/>
  <c r="H491" i="1"/>
  <c r="E491" i="1"/>
  <c r="S490" i="1"/>
  <c r="Y1202" i="23" s="1"/>
  <c r="N490" i="1"/>
  <c r="H490" i="1"/>
  <c r="E490" i="1"/>
  <c r="S489" i="1"/>
  <c r="Y1201" i="23" s="1"/>
  <c r="N489" i="1"/>
  <c r="H489" i="1"/>
  <c r="E489" i="1"/>
  <c r="S488" i="1"/>
  <c r="Y1200" i="23" s="1"/>
  <c r="N488" i="1"/>
  <c r="H488" i="1"/>
  <c r="E488" i="1"/>
  <c r="S487" i="1"/>
  <c r="Y1199" i="23" s="1"/>
  <c r="N487" i="1"/>
  <c r="H487" i="1"/>
  <c r="E487" i="1"/>
  <c r="S486" i="1"/>
  <c r="Y1198" i="23" s="1"/>
  <c r="N486" i="1"/>
  <c r="H486" i="1"/>
  <c r="E486" i="1"/>
  <c r="S485" i="1"/>
  <c r="Y1197" i="23" s="1"/>
  <c r="N485" i="1"/>
  <c r="H485" i="1"/>
  <c r="E485" i="1"/>
  <c r="S484" i="1"/>
  <c r="Y1196" i="23" s="1"/>
  <c r="N484" i="1"/>
  <c r="H484" i="1"/>
  <c r="E484" i="1"/>
  <c r="S483" i="1"/>
  <c r="Y1195" i="23" s="1"/>
  <c r="N483" i="1"/>
  <c r="H483" i="1"/>
  <c r="E483" i="1"/>
  <c r="S482" i="1"/>
  <c r="Y1194" i="23" s="1"/>
  <c r="N482" i="1"/>
  <c r="H482" i="1"/>
  <c r="E482" i="1"/>
  <c r="S481" i="1"/>
  <c r="Y1193" i="23" s="1"/>
  <c r="N481" i="1"/>
  <c r="H481" i="1"/>
  <c r="E481" i="1"/>
  <c r="S480" i="1"/>
  <c r="Y1192" i="23" s="1"/>
  <c r="N480" i="1"/>
  <c r="H480" i="1"/>
  <c r="E480" i="1"/>
  <c r="S479" i="1"/>
  <c r="Y1191" i="23" s="1"/>
  <c r="N479" i="1"/>
  <c r="H479" i="1"/>
  <c r="E479" i="1"/>
  <c r="S478" i="1"/>
  <c r="Y1190" i="23" s="1"/>
  <c r="N478" i="1"/>
  <c r="H478" i="1"/>
  <c r="E478" i="1"/>
  <c r="S477" i="1"/>
  <c r="Y1189" i="23" s="1"/>
  <c r="N477" i="1"/>
  <c r="H477" i="1"/>
  <c r="E477" i="1"/>
  <c r="S476" i="1"/>
  <c r="Y1188" i="23" s="1"/>
  <c r="N476" i="1"/>
  <c r="H476" i="1"/>
  <c r="E476" i="1"/>
  <c r="S475" i="1"/>
  <c r="Y1187" i="23" s="1"/>
  <c r="N475" i="1"/>
  <c r="H475" i="1"/>
  <c r="E475" i="1"/>
  <c r="S474" i="1"/>
  <c r="Y1186" i="23" s="1"/>
  <c r="N474" i="1"/>
  <c r="H474" i="1"/>
  <c r="E474" i="1"/>
  <c r="S473" i="1"/>
  <c r="Y1185" i="23" s="1"/>
  <c r="N473" i="1"/>
  <c r="H473" i="1"/>
  <c r="E473" i="1"/>
  <c r="S472" i="1"/>
  <c r="Y1184" i="23" s="1"/>
  <c r="N472" i="1"/>
  <c r="H472" i="1"/>
  <c r="E472" i="1"/>
  <c r="S471" i="1"/>
  <c r="Y1183" i="23" s="1"/>
  <c r="N471" i="1"/>
  <c r="H471" i="1"/>
  <c r="E471" i="1"/>
  <c r="S470" i="1"/>
  <c r="Y1182" i="23" s="1"/>
  <c r="N470" i="1"/>
  <c r="H470" i="1"/>
  <c r="E470" i="1"/>
  <c r="S469" i="1"/>
  <c r="Y1181" i="23" s="1"/>
  <c r="N469" i="1"/>
  <c r="H469" i="1"/>
  <c r="E469" i="1"/>
  <c r="S468" i="1"/>
  <c r="Y1180" i="23" s="1"/>
  <c r="N468" i="1"/>
  <c r="H468" i="1"/>
  <c r="E468" i="1"/>
  <c r="S467" i="1"/>
  <c r="Y1179" i="23" s="1"/>
  <c r="N467" i="1"/>
  <c r="H467" i="1"/>
  <c r="E467" i="1"/>
  <c r="S466" i="1"/>
  <c r="Y1178" i="23" s="1"/>
  <c r="N466" i="1"/>
  <c r="H466" i="1"/>
  <c r="E466" i="1"/>
  <c r="S465" i="1"/>
  <c r="Y1177" i="23" s="1"/>
  <c r="N465" i="1"/>
  <c r="H465" i="1"/>
  <c r="E465" i="1"/>
  <c r="S464" i="1"/>
  <c r="Y1176" i="23" s="1"/>
  <c r="N464" i="1"/>
  <c r="H464" i="1"/>
  <c r="E464" i="1"/>
  <c r="S463" i="1"/>
  <c r="Y1175" i="23" s="1"/>
  <c r="N463" i="1"/>
  <c r="H463" i="1"/>
  <c r="E463" i="1"/>
  <c r="S462" i="1"/>
  <c r="Y1174" i="23" s="1"/>
  <c r="N462" i="1"/>
  <c r="H462" i="1"/>
  <c r="E462" i="1"/>
  <c r="S461" i="1"/>
  <c r="Y1173" i="23" s="1"/>
  <c r="N461" i="1"/>
  <c r="H461" i="1"/>
  <c r="E461" i="1"/>
  <c r="S460" i="1"/>
  <c r="Y1172" i="23" s="1"/>
  <c r="N460" i="1"/>
  <c r="H460" i="1"/>
  <c r="E460" i="1"/>
  <c r="S459" i="1"/>
  <c r="Y1171" i="23" s="1"/>
  <c r="N459" i="1"/>
  <c r="H459" i="1"/>
  <c r="E459" i="1"/>
  <c r="S458" i="1"/>
  <c r="N458" i="1"/>
  <c r="H458" i="1"/>
  <c r="E458" i="1"/>
  <c r="S457" i="1"/>
  <c r="Y1170" i="23" s="1"/>
  <c r="N457" i="1"/>
  <c r="H457" i="1"/>
  <c r="E457" i="1"/>
  <c r="S456" i="1"/>
  <c r="Y1169" i="23" s="1"/>
  <c r="N456" i="1"/>
  <c r="H456" i="1"/>
  <c r="E456" i="1"/>
  <c r="S455" i="1"/>
  <c r="Y1168" i="23" s="1"/>
  <c r="N455" i="1"/>
  <c r="H455" i="1"/>
  <c r="E455" i="1"/>
  <c r="S454" i="1"/>
  <c r="Y1167" i="23" s="1"/>
  <c r="N454" i="1"/>
  <c r="H454" i="1"/>
  <c r="E454" i="1"/>
  <c r="S453" i="1"/>
  <c r="Y1166" i="23" s="1"/>
  <c r="N453" i="1"/>
  <c r="H453" i="1"/>
  <c r="E453" i="1"/>
  <c r="S452" i="1"/>
  <c r="Y1165" i="23" s="1"/>
  <c r="N452" i="1"/>
  <c r="H452" i="1"/>
  <c r="E452" i="1"/>
  <c r="S451" i="1"/>
  <c r="N451" i="1"/>
  <c r="H451" i="1"/>
  <c r="E451" i="1"/>
  <c r="S450" i="1"/>
  <c r="Y1164" i="23" s="1"/>
  <c r="N450" i="1"/>
  <c r="H450" i="1"/>
  <c r="E450" i="1"/>
  <c r="S449" i="1"/>
  <c r="Y1163" i="23" s="1"/>
  <c r="N449" i="1"/>
  <c r="H449" i="1"/>
  <c r="E449" i="1"/>
  <c r="S448" i="1"/>
  <c r="Y1162" i="23" s="1"/>
  <c r="N448" i="1"/>
  <c r="H448" i="1"/>
  <c r="E448" i="1"/>
  <c r="S447" i="1"/>
  <c r="Y1161" i="23" s="1"/>
  <c r="N447" i="1"/>
  <c r="H447" i="1"/>
  <c r="E447" i="1"/>
  <c r="S446" i="1"/>
  <c r="Y1160" i="23" s="1"/>
  <c r="N446" i="1"/>
  <c r="H446" i="1"/>
  <c r="E446" i="1"/>
  <c r="S445" i="1"/>
  <c r="Y1159" i="23" s="1"/>
  <c r="N445" i="1"/>
  <c r="H445" i="1"/>
  <c r="E445" i="1"/>
  <c r="S444" i="1"/>
  <c r="Y1158" i="23" s="1"/>
  <c r="N444" i="1"/>
  <c r="H444" i="1"/>
  <c r="E444" i="1"/>
  <c r="S443" i="1"/>
  <c r="Y1157" i="23" s="1"/>
  <c r="N443" i="1"/>
  <c r="H443" i="1"/>
  <c r="E443" i="1"/>
  <c r="S442" i="1"/>
  <c r="N442" i="1"/>
  <c r="H442" i="1"/>
  <c r="E442" i="1"/>
  <c r="S441" i="1"/>
  <c r="Y1156" i="23" s="1"/>
  <c r="N441" i="1"/>
  <c r="H441" i="1"/>
  <c r="E441" i="1"/>
  <c r="S440" i="1"/>
  <c r="N440" i="1"/>
  <c r="H440" i="1"/>
  <c r="E440" i="1"/>
  <c r="S439" i="1"/>
  <c r="Y1155" i="23" s="1"/>
  <c r="N439" i="1"/>
  <c r="H439" i="1"/>
  <c r="E439" i="1"/>
  <c r="S438" i="1"/>
  <c r="Y1154" i="23" s="1"/>
  <c r="N438" i="1"/>
  <c r="H438" i="1"/>
  <c r="E438" i="1"/>
  <c r="S437" i="1"/>
  <c r="Y1153" i="23" s="1"/>
  <c r="N437" i="1"/>
  <c r="H437" i="1"/>
  <c r="E437" i="1"/>
  <c r="S436" i="1"/>
  <c r="Y1152" i="23" s="1"/>
  <c r="N436" i="1"/>
  <c r="H436" i="1"/>
  <c r="E436" i="1"/>
  <c r="S435" i="1"/>
  <c r="N435" i="1"/>
  <c r="H435" i="1"/>
  <c r="E435" i="1"/>
  <c r="S434" i="1"/>
  <c r="Y1151" i="23" s="1"/>
  <c r="N434" i="1"/>
  <c r="H434" i="1"/>
  <c r="E434" i="1"/>
  <c r="S433" i="1"/>
  <c r="Y1150" i="23" s="1"/>
  <c r="N433" i="1"/>
  <c r="H433" i="1"/>
  <c r="E433" i="1"/>
  <c r="S432" i="1"/>
  <c r="Y1149" i="23" s="1"/>
  <c r="N432" i="1"/>
  <c r="H432" i="1"/>
  <c r="E432" i="1"/>
  <c r="S431" i="1"/>
  <c r="Y1148" i="23" s="1"/>
  <c r="N431" i="1"/>
  <c r="H431" i="1"/>
  <c r="E431" i="1"/>
  <c r="S430" i="1"/>
  <c r="Y1147" i="23" s="1"/>
  <c r="N430" i="1"/>
  <c r="H430" i="1"/>
  <c r="E430" i="1"/>
  <c r="S429" i="1"/>
  <c r="N429" i="1"/>
  <c r="H429" i="1"/>
  <c r="E429" i="1"/>
  <c r="S428" i="1"/>
  <c r="Y1146" i="23" s="1"/>
  <c r="N428" i="1"/>
  <c r="H428" i="1"/>
  <c r="E428" i="1"/>
  <c r="S427" i="1"/>
  <c r="Y1145" i="23" s="1"/>
  <c r="N427" i="1"/>
  <c r="H427" i="1"/>
  <c r="E427" i="1"/>
  <c r="S426" i="1"/>
  <c r="Y1144" i="23" s="1"/>
  <c r="N426" i="1"/>
  <c r="H426" i="1"/>
  <c r="E426" i="1"/>
  <c r="S425" i="1"/>
  <c r="Y1143" i="23" s="1"/>
  <c r="N425" i="1"/>
  <c r="H425" i="1"/>
  <c r="E425" i="1"/>
  <c r="S424" i="1"/>
  <c r="Y1142" i="23" s="1"/>
  <c r="N424" i="1"/>
  <c r="H424" i="1"/>
  <c r="E424" i="1"/>
  <c r="S423" i="1"/>
  <c r="Y1141" i="23" s="1"/>
  <c r="N423" i="1"/>
  <c r="H423" i="1"/>
  <c r="E423" i="1"/>
  <c r="S422" i="1"/>
  <c r="Y1140" i="23" s="1"/>
  <c r="N422" i="1"/>
  <c r="H422" i="1"/>
  <c r="E422" i="1"/>
  <c r="S421" i="1"/>
  <c r="Y1139" i="23" s="1"/>
  <c r="N421" i="1"/>
  <c r="H421" i="1"/>
  <c r="E421" i="1"/>
  <c r="S420" i="1"/>
  <c r="Y1138" i="23" s="1"/>
  <c r="N420" i="1"/>
  <c r="H420" i="1"/>
  <c r="E420" i="1"/>
  <c r="S419" i="1"/>
  <c r="Y1137" i="23" s="1"/>
  <c r="N419" i="1"/>
  <c r="H419" i="1"/>
  <c r="E419" i="1"/>
  <c r="S418" i="1"/>
  <c r="Y1136" i="23" s="1"/>
  <c r="N418" i="1"/>
  <c r="H418" i="1"/>
  <c r="E418" i="1"/>
  <c r="S417" i="1"/>
  <c r="Y1135" i="23" s="1"/>
  <c r="N417" i="1"/>
  <c r="H417" i="1"/>
  <c r="E417" i="1"/>
  <c r="S416" i="1"/>
  <c r="Y1134" i="23" s="1"/>
  <c r="N416" i="1"/>
  <c r="H416" i="1"/>
  <c r="E416" i="1"/>
  <c r="S415" i="1"/>
  <c r="Y1133" i="23" s="1"/>
  <c r="N415" i="1"/>
  <c r="H415" i="1"/>
  <c r="E415" i="1"/>
  <c r="S414" i="1"/>
  <c r="Y1132" i="23" s="1"/>
  <c r="N414" i="1"/>
  <c r="H414" i="1"/>
  <c r="E414" i="1"/>
  <c r="S413" i="1"/>
  <c r="Y1131" i="23" s="1"/>
  <c r="N413" i="1"/>
  <c r="H413" i="1"/>
  <c r="E413" i="1"/>
  <c r="S412" i="1"/>
  <c r="Y1130" i="23" s="1"/>
  <c r="N412" i="1"/>
  <c r="H412" i="1"/>
  <c r="E412" i="1"/>
  <c r="S411" i="1"/>
  <c r="N411" i="1"/>
  <c r="H411" i="1"/>
  <c r="E411" i="1"/>
  <c r="S410" i="1"/>
  <c r="Y1129" i="23" s="1"/>
  <c r="N410" i="1"/>
  <c r="H410" i="1"/>
  <c r="E410" i="1"/>
  <c r="S409" i="1"/>
  <c r="Y1128" i="23" s="1"/>
  <c r="N409" i="1"/>
  <c r="H409" i="1"/>
  <c r="E409" i="1"/>
  <c r="S408" i="1"/>
  <c r="Y1127" i="23" s="1"/>
  <c r="N408" i="1"/>
  <c r="H408" i="1"/>
  <c r="E408" i="1"/>
  <c r="S407" i="1"/>
  <c r="Y1126" i="23" s="1"/>
  <c r="N407" i="1"/>
  <c r="H407" i="1"/>
  <c r="E407" i="1"/>
  <c r="S406" i="1"/>
  <c r="Y1125" i="23" s="1"/>
  <c r="N406" i="1"/>
  <c r="H406" i="1"/>
  <c r="E406" i="1"/>
  <c r="S405" i="1"/>
  <c r="Y1124" i="23" s="1"/>
  <c r="N405" i="1"/>
  <c r="H405" i="1"/>
  <c r="E405" i="1"/>
  <c r="S404" i="1"/>
  <c r="Y1123" i="23" s="1"/>
  <c r="N404" i="1"/>
  <c r="H404" i="1"/>
  <c r="E404" i="1"/>
  <c r="S403" i="1"/>
  <c r="Y1122" i="23" s="1"/>
  <c r="N403" i="1"/>
  <c r="H403" i="1"/>
  <c r="E403" i="1"/>
  <c r="S402" i="1"/>
  <c r="Y1121" i="23" s="1"/>
  <c r="N402" i="1"/>
  <c r="H402" i="1"/>
  <c r="E402" i="1"/>
  <c r="S401" i="1"/>
  <c r="N401" i="1"/>
  <c r="H401" i="1"/>
  <c r="E401" i="1"/>
  <c r="S400" i="1"/>
  <c r="Y1120" i="23" s="1"/>
  <c r="N400" i="1"/>
  <c r="H400" i="1"/>
  <c r="E400" i="1"/>
  <c r="S399" i="1"/>
  <c r="Y1119" i="23" s="1"/>
  <c r="N399" i="1"/>
  <c r="H399" i="1"/>
  <c r="E399" i="1"/>
  <c r="S398" i="1"/>
  <c r="Y1118" i="23" s="1"/>
  <c r="N398" i="1"/>
  <c r="H398" i="1"/>
  <c r="E398" i="1"/>
  <c r="S397" i="1"/>
  <c r="Y1117" i="23" s="1"/>
  <c r="N397" i="1"/>
  <c r="H397" i="1"/>
  <c r="E397" i="1"/>
  <c r="S396" i="1"/>
  <c r="Y1116" i="23" s="1"/>
  <c r="N396" i="1"/>
  <c r="H396" i="1"/>
  <c r="E396" i="1"/>
  <c r="S395" i="1"/>
  <c r="Y1115" i="23" s="1"/>
  <c r="N395" i="1"/>
  <c r="H395" i="1"/>
  <c r="E395" i="1"/>
  <c r="S394" i="1"/>
  <c r="Y1114" i="23" s="1"/>
  <c r="N394" i="1"/>
  <c r="H394" i="1"/>
  <c r="E394" i="1"/>
  <c r="S393" i="1"/>
  <c r="N393" i="1"/>
  <c r="H393" i="1"/>
  <c r="E393" i="1"/>
  <c r="S392" i="1"/>
  <c r="Y1113" i="23" s="1"/>
  <c r="N392" i="1"/>
  <c r="H392" i="1"/>
  <c r="E392" i="1"/>
  <c r="S391" i="1"/>
  <c r="Y1112" i="23" s="1"/>
  <c r="N391" i="1"/>
  <c r="H391" i="1"/>
  <c r="E391" i="1"/>
  <c r="S390" i="1"/>
  <c r="Y1111" i="23" s="1"/>
  <c r="N390" i="1"/>
  <c r="H390" i="1"/>
  <c r="E390" i="1"/>
  <c r="S389" i="1"/>
  <c r="Y1110" i="23" s="1"/>
  <c r="N389" i="1"/>
  <c r="H389" i="1"/>
  <c r="E389" i="1"/>
  <c r="S388" i="1"/>
  <c r="Y1109" i="23" s="1"/>
  <c r="N388" i="1"/>
  <c r="H388" i="1"/>
  <c r="E388" i="1"/>
  <c r="S387" i="1"/>
  <c r="Y1108" i="23" s="1"/>
  <c r="N387" i="1"/>
  <c r="H387" i="1"/>
  <c r="E387" i="1"/>
  <c r="S386" i="1"/>
  <c r="Y1107" i="23" s="1"/>
  <c r="N386" i="1"/>
  <c r="H386" i="1"/>
  <c r="E386" i="1"/>
  <c r="S385" i="1"/>
  <c r="Y1106" i="23" s="1"/>
  <c r="N385" i="1"/>
  <c r="H385" i="1"/>
  <c r="E385" i="1"/>
  <c r="S384" i="1"/>
  <c r="Y1105" i="23" s="1"/>
  <c r="N384" i="1"/>
  <c r="H384" i="1"/>
  <c r="E384" i="1"/>
  <c r="S383" i="1"/>
  <c r="N383" i="1"/>
  <c r="H383" i="1"/>
  <c r="E383" i="1"/>
  <c r="S382" i="1"/>
  <c r="Y1104" i="23" s="1"/>
  <c r="N382" i="1"/>
  <c r="H382" i="1"/>
  <c r="E382" i="1"/>
  <c r="S381" i="1"/>
  <c r="Y1103" i="23" s="1"/>
  <c r="N381" i="1"/>
  <c r="H381" i="1"/>
  <c r="E381" i="1"/>
  <c r="S380" i="1"/>
  <c r="Y1102" i="23" s="1"/>
  <c r="N380" i="1"/>
  <c r="H380" i="1"/>
  <c r="E380" i="1"/>
  <c r="S379" i="1"/>
  <c r="Y1101" i="23" s="1"/>
  <c r="N379" i="1"/>
  <c r="H379" i="1"/>
  <c r="E379" i="1"/>
  <c r="S378" i="1"/>
  <c r="Y1100" i="23" s="1"/>
  <c r="N378" i="1"/>
  <c r="H378" i="1"/>
  <c r="E378" i="1"/>
  <c r="S377" i="1"/>
  <c r="Y1099" i="23" s="1"/>
  <c r="N377" i="1"/>
  <c r="H377" i="1"/>
  <c r="E377" i="1"/>
  <c r="S376" i="1"/>
  <c r="Y1098" i="23" s="1"/>
  <c r="N376" i="1"/>
  <c r="H376" i="1"/>
  <c r="E376" i="1"/>
  <c r="S375" i="1"/>
  <c r="N375" i="1"/>
  <c r="H375" i="1"/>
  <c r="E375" i="1"/>
  <c r="S374" i="1"/>
  <c r="Y1097" i="23" s="1"/>
  <c r="N374" i="1"/>
  <c r="H374" i="1"/>
  <c r="E374" i="1"/>
  <c r="S373" i="1"/>
  <c r="Y1096" i="23" s="1"/>
  <c r="N373" i="1"/>
  <c r="H373" i="1"/>
  <c r="E373" i="1"/>
  <c r="S372" i="1"/>
  <c r="Y1095" i="23" s="1"/>
  <c r="N372" i="1"/>
  <c r="H372" i="1"/>
  <c r="E372" i="1"/>
  <c r="S371" i="1"/>
  <c r="Y1094" i="23" s="1"/>
  <c r="N371" i="1"/>
  <c r="H371" i="1"/>
  <c r="E371" i="1"/>
  <c r="S370" i="1"/>
  <c r="Y1093" i="23" s="1"/>
  <c r="N370" i="1"/>
  <c r="H370" i="1"/>
  <c r="E370" i="1"/>
  <c r="S369" i="1"/>
  <c r="Y1092" i="23" s="1"/>
  <c r="N369" i="1"/>
  <c r="H369" i="1"/>
  <c r="E369" i="1"/>
  <c r="S368" i="1"/>
  <c r="Y1091" i="23" s="1"/>
  <c r="N368" i="1"/>
  <c r="H368" i="1"/>
  <c r="E368" i="1"/>
  <c r="S367" i="1"/>
  <c r="Y1090" i="23" s="1"/>
  <c r="N367" i="1"/>
  <c r="H367" i="1"/>
  <c r="E367" i="1"/>
  <c r="S366" i="1"/>
  <c r="Y1089" i="23" s="1"/>
  <c r="N366" i="1"/>
  <c r="H366" i="1"/>
  <c r="E366" i="1"/>
  <c r="S365" i="1"/>
  <c r="Y1088" i="23" s="1"/>
  <c r="N365" i="1"/>
  <c r="H365" i="1"/>
  <c r="E365" i="1"/>
  <c r="S364" i="1"/>
  <c r="Y1087" i="23" s="1"/>
  <c r="N364" i="1"/>
  <c r="H364" i="1"/>
  <c r="E364" i="1"/>
  <c r="S363" i="1"/>
  <c r="Y1086" i="23" s="1"/>
  <c r="N363" i="1"/>
  <c r="H363" i="1"/>
  <c r="E363" i="1"/>
  <c r="S362" i="1"/>
  <c r="Y1085" i="23" s="1"/>
  <c r="N362" i="1"/>
  <c r="H362" i="1"/>
  <c r="E362" i="1"/>
  <c r="S361" i="1"/>
  <c r="Y1084" i="23" s="1"/>
  <c r="N361" i="1"/>
  <c r="H361" i="1"/>
  <c r="E361" i="1"/>
  <c r="S360" i="1"/>
  <c r="Y1083" i="23" s="1"/>
  <c r="N360" i="1"/>
  <c r="H360" i="1"/>
  <c r="E360" i="1"/>
  <c r="S359" i="1"/>
  <c r="Y1082" i="23" s="1"/>
  <c r="N359" i="1"/>
  <c r="H359" i="1"/>
  <c r="E359" i="1"/>
  <c r="S358" i="1"/>
  <c r="Y1081" i="23" s="1"/>
  <c r="N358" i="1"/>
  <c r="H358" i="1"/>
  <c r="E358" i="1"/>
  <c r="S357" i="1"/>
  <c r="Y1080" i="23" s="1"/>
  <c r="N357" i="1"/>
  <c r="H357" i="1"/>
  <c r="E357" i="1"/>
  <c r="S356" i="1"/>
  <c r="Y1079" i="23" s="1"/>
  <c r="N356" i="1"/>
  <c r="H356" i="1"/>
  <c r="E356" i="1"/>
  <c r="S355" i="1"/>
  <c r="N355" i="1"/>
  <c r="H355" i="1"/>
  <c r="E355" i="1"/>
  <c r="S354" i="1"/>
  <c r="Y1078" i="23" s="1"/>
  <c r="N354" i="1"/>
  <c r="H354" i="1"/>
  <c r="E354" i="1"/>
  <c r="S353" i="1"/>
  <c r="Y1077" i="23" s="1"/>
  <c r="N353" i="1"/>
  <c r="H353" i="1"/>
  <c r="E353" i="1"/>
  <c r="S352" i="1"/>
  <c r="Y1076" i="23" s="1"/>
  <c r="N352" i="1"/>
  <c r="H352" i="1"/>
  <c r="E352" i="1"/>
  <c r="S351" i="1"/>
  <c r="Y1075" i="23" s="1"/>
  <c r="N351" i="1"/>
  <c r="H351" i="1"/>
  <c r="E351" i="1"/>
  <c r="S350" i="1"/>
  <c r="Y1074" i="23" s="1"/>
  <c r="N350" i="1"/>
  <c r="H350" i="1"/>
  <c r="E350" i="1"/>
  <c r="S349" i="1"/>
  <c r="N349" i="1"/>
  <c r="H349" i="1"/>
  <c r="E349" i="1"/>
  <c r="S348" i="1"/>
  <c r="N348" i="1"/>
  <c r="H348" i="1"/>
  <c r="E348" i="1"/>
  <c r="S347" i="1"/>
  <c r="Y1073" i="23" s="1"/>
  <c r="N347" i="1"/>
  <c r="H347" i="1"/>
  <c r="E347" i="1"/>
  <c r="S346" i="1"/>
  <c r="Y1072" i="23" s="1"/>
  <c r="N346" i="1"/>
  <c r="H346" i="1"/>
  <c r="E346" i="1"/>
  <c r="S345" i="1"/>
  <c r="Y1071" i="23" s="1"/>
  <c r="N345" i="1"/>
  <c r="H345" i="1"/>
  <c r="E345" i="1"/>
  <c r="S344" i="1"/>
  <c r="Y1070" i="23" s="1"/>
  <c r="N344" i="1"/>
  <c r="H344" i="1"/>
  <c r="E344" i="1"/>
  <c r="S343" i="1"/>
  <c r="N343" i="1"/>
  <c r="H343" i="1"/>
  <c r="E343" i="1"/>
  <c r="S342" i="1"/>
  <c r="Y1069" i="23" s="1"/>
  <c r="N342" i="1"/>
  <c r="H342" i="1"/>
  <c r="E342" i="1"/>
  <c r="S341" i="1"/>
  <c r="Y1068" i="23" s="1"/>
  <c r="N341" i="1"/>
  <c r="H341" i="1"/>
  <c r="E341" i="1"/>
  <c r="S340" i="1"/>
  <c r="Y1067" i="23" s="1"/>
  <c r="N340" i="1"/>
  <c r="H340" i="1"/>
  <c r="E340" i="1"/>
  <c r="S339" i="1"/>
  <c r="Y1066" i="23" s="1"/>
  <c r="N339" i="1"/>
  <c r="H339" i="1"/>
  <c r="E339" i="1"/>
  <c r="S338" i="1"/>
  <c r="Y1065" i="23" s="1"/>
  <c r="N338" i="1"/>
  <c r="H338" i="1"/>
  <c r="E338" i="1"/>
  <c r="S337" i="1"/>
  <c r="Y1064" i="23" s="1"/>
  <c r="N337" i="1"/>
  <c r="H337" i="1"/>
  <c r="E337" i="1"/>
  <c r="S336" i="1"/>
  <c r="Y1063" i="23" s="1"/>
  <c r="N336" i="1"/>
  <c r="H336" i="1"/>
  <c r="E336" i="1"/>
  <c r="S335" i="1"/>
  <c r="Y1062" i="23" s="1"/>
  <c r="N335" i="1"/>
  <c r="H335" i="1"/>
  <c r="E335" i="1"/>
  <c r="S334" i="1"/>
  <c r="Y1061" i="23" s="1"/>
  <c r="N334" i="1"/>
  <c r="H334" i="1"/>
  <c r="E334" i="1"/>
  <c r="S333" i="1"/>
  <c r="Y1060" i="23" s="1"/>
  <c r="N333" i="1"/>
  <c r="H333" i="1"/>
  <c r="E333" i="1"/>
  <c r="S332" i="1"/>
  <c r="Y1059" i="23" s="1"/>
  <c r="N332" i="1"/>
  <c r="H332" i="1"/>
  <c r="E332" i="1"/>
  <c r="S331" i="1"/>
  <c r="Y1058" i="23" s="1"/>
  <c r="N331" i="1"/>
  <c r="H331" i="1"/>
  <c r="E331" i="1"/>
  <c r="S330" i="1"/>
  <c r="Y1057" i="23" s="1"/>
  <c r="N330" i="1"/>
  <c r="H330" i="1"/>
  <c r="E330" i="1"/>
  <c r="S329" i="1"/>
  <c r="Y1056" i="23" s="1"/>
  <c r="N329" i="1"/>
  <c r="H329" i="1"/>
  <c r="E329" i="1"/>
  <c r="S328" i="1"/>
  <c r="Y1055" i="23" s="1"/>
  <c r="N328" i="1"/>
  <c r="H328" i="1"/>
  <c r="E328" i="1"/>
  <c r="S327" i="1"/>
  <c r="Y1054" i="23" s="1"/>
  <c r="N327" i="1"/>
  <c r="H327" i="1"/>
  <c r="E327" i="1"/>
  <c r="S326" i="1"/>
  <c r="Y1053" i="23" s="1"/>
  <c r="N326" i="1"/>
  <c r="H326" i="1"/>
  <c r="E326" i="1"/>
  <c r="S325" i="1"/>
  <c r="Y1052" i="23" s="1"/>
  <c r="N325" i="1"/>
  <c r="H325" i="1"/>
  <c r="E325" i="1"/>
  <c r="S324" i="1"/>
  <c r="N324" i="1"/>
  <c r="H324" i="1"/>
  <c r="E324" i="1"/>
  <c r="S323" i="1"/>
  <c r="Y1051" i="23" s="1"/>
  <c r="N323" i="1"/>
  <c r="H323" i="1"/>
  <c r="E323" i="1"/>
  <c r="S322" i="1"/>
  <c r="Y1050" i="23" s="1"/>
  <c r="N322" i="1"/>
  <c r="H322" i="1"/>
  <c r="E322" i="1"/>
  <c r="S321" i="1"/>
  <c r="Y1049" i="23" s="1"/>
  <c r="N321" i="1"/>
  <c r="H321" i="1"/>
  <c r="E321" i="1"/>
  <c r="S320" i="1"/>
  <c r="Y1048" i="23" s="1"/>
  <c r="N320" i="1"/>
  <c r="H320" i="1"/>
  <c r="E320" i="1"/>
  <c r="S319" i="1"/>
  <c r="N319" i="1"/>
  <c r="H319" i="1"/>
  <c r="E319" i="1"/>
  <c r="S318" i="1"/>
  <c r="Y1047" i="23" s="1"/>
  <c r="N318" i="1"/>
  <c r="H318" i="1"/>
  <c r="E318" i="1"/>
  <c r="S317" i="1"/>
  <c r="Y1046" i="23" s="1"/>
  <c r="N317" i="1"/>
  <c r="H317" i="1"/>
  <c r="E317" i="1"/>
  <c r="S316" i="1"/>
  <c r="Y1045" i="23" s="1"/>
  <c r="N316" i="1"/>
  <c r="H316" i="1"/>
  <c r="E316" i="1"/>
  <c r="S315" i="1"/>
  <c r="Y1044" i="23" s="1"/>
  <c r="N315" i="1"/>
  <c r="H315" i="1"/>
  <c r="E315" i="1"/>
  <c r="S314" i="1"/>
  <c r="N314" i="1"/>
  <c r="H314" i="1"/>
  <c r="E314" i="1"/>
  <c r="S313" i="1"/>
  <c r="Y1043" i="23" s="1"/>
  <c r="N313" i="1"/>
  <c r="H313" i="1"/>
  <c r="E313" i="1"/>
  <c r="S312" i="1"/>
  <c r="Y1042" i="23" s="1"/>
  <c r="N312" i="1"/>
  <c r="H312" i="1"/>
  <c r="E312" i="1"/>
  <c r="S311" i="1"/>
  <c r="Y1041" i="23" s="1"/>
  <c r="N311" i="1"/>
  <c r="H311" i="1"/>
  <c r="E311" i="1"/>
  <c r="S310" i="1"/>
  <c r="Y1040" i="23" s="1"/>
  <c r="N310" i="1"/>
  <c r="H310" i="1"/>
  <c r="E310" i="1"/>
  <c r="S309" i="1"/>
  <c r="Y1039" i="23" s="1"/>
  <c r="N309" i="1"/>
  <c r="H309" i="1"/>
  <c r="E309" i="1"/>
  <c r="S308" i="1"/>
  <c r="Y1038" i="23" s="1"/>
  <c r="N308" i="1"/>
  <c r="H308" i="1"/>
  <c r="E308" i="1"/>
  <c r="S307" i="1"/>
  <c r="Y1037" i="23" s="1"/>
  <c r="N307" i="1"/>
  <c r="H307" i="1"/>
  <c r="E307" i="1"/>
  <c r="S306" i="1"/>
  <c r="Y1036" i="23" s="1"/>
  <c r="N306" i="1"/>
  <c r="H306" i="1"/>
  <c r="E306" i="1"/>
  <c r="S305" i="1"/>
  <c r="Y1035" i="23" s="1"/>
  <c r="N305" i="1"/>
  <c r="H305" i="1"/>
  <c r="E305" i="1"/>
  <c r="S304" i="1"/>
  <c r="Y1034" i="23" s="1"/>
  <c r="N304" i="1"/>
  <c r="H304" i="1"/>
  <c r="E304" i="1"/>
  <c r="S303" i="1"/>
  <c r="N303" i="1"/>
  <c r="H303" i="1"/>
  <c r="E303" i="1"/>
  <c r="S302" i="1"/>
  <c r="Y1033" i="23" s="1"/>
  <c r="N302" i="1"/>
  <c r="H302" i="1"/>
  <c r="E302" i="1"/>
  <c r="S301" i="1"/>
  <c r="Y1032" i="23" s="1"/>
  <c r="N301" i="1"/>
  <c r="H301" i="1"/>
  <c r="E301" i="1"/>
  <c r="S300" i="1"/>
  <c r="Y1031" i="23" s="1"/>
  <c r="N300" i="1"/>
  <c r="H300" i="1"/>
  <c r="E300" i="1"/>
  <c r="S299" i="1"/>
  <c r="Y1030" i="23" s="1"/>
  <c r="N299" i="1"/>
  <c r="H299" i="1"/>
  <c r="E299" i="1"/>
  <c r="S298" i="1"/>
  <c r="Y1029" i="23" s="1"/>
  <c r="N298" i="1"/>
  <c r="H298" i="1"/>
  <c r="E298" i="1"/>
  <c r="S297" i="1"/>
  <c r="Y1028" i="23" s="1"/>
  <c r="N297" i="1"/>
  <c r="H297" i="1"/>
  <c r="E297" i="1"/>
  <c r="S296" i="1"/>
  <c r="Y1027" i="23" s="1"/>
  <c r="N296" i="1"/>
  <c r="H296" i="1"/>
  <c r="E296" i="1"/>
  <c r="S295" i="1"/>
  <c r="Y1026" i="23" s="1"/>
  <c r="N295" i="1"/>
  <c r="H295" i="1"/>
  <c r="E295" i="1"/>
  <c r="S294" i="1"/>
  <c r="Y1025" i="23" s="1"/>
  <c r="N294" i="1"/>
  <c r="H294" i="1"/>
  <c r="E294" i="1"/>
  <c r="S293" i="1"/>
  <c r="N293" i="1"/>
  <c r="H293" i="1"/>
  <c r="E293" i="1"/>
  <c r="S292" i="1"/>
  <c r="Y1024" i="23" s="1"/>
  <c r="N292" i="1"/>
  <c r="H292" i="1"/>
  <c r="E292" i="1"/>
  <c r="S291" i="1"/>
  <c r="Y1023" i="23" s="1"/>
  <c r="N291" i="1"/>
  <c r="H291" i="1"/>
  <c r="E291" i="1"/>
  <c r="S290" i="1"/>
  <c r="Y1022" i="23" s="1"/>
  <c r="N290" i="1"/>
  <c r="H290" i="1"/>
  <c r="E290" i="1"/>
  <c r="S289" i="1"/>
  <c r="N289" i="1"/>
  <c r="H289" i="1"/>
  <c r="E289" i="1"/>
  <c r="S288" i="1"/>
  <c r="Y1021" i="23" s="1"/>
  <c r="N288" i="1"/>
  <c r="H288" i="1"/>
  <c r="E288" i="1"/>
  <c r="S287" i="1"/>
  <c r="Y1020" i="23" s="1"/>
  <c r="N287" i="1"/>
  <c r="H287" i="1"/>
  <c r="E287" i="1"/>
  <c r="S286" i="1"/>
  <c r="Y1019" i="23" s="1"/>
  <c r="N286" i="1"/>
  <c r="H286" i="1"/>
  <c r="E286" i="1"/>
  <c r="S285" i="1"/>
  <c r="Y1018" i="23" s="1"/>
  <c r="N285" i="1"/>
  <c r="H285" i="1"/>
  <c r="E285" i="1"/>
  <c r="S284" i="1"/>
  <c r="Y1017" i="23" s="1"/>
  <c r="N284" i="1"/>
  <c r="H284" i="1"/>
  <c r="E284" i="1"/>
  <c r="S283" i="1"/>
  <c r="Y1016" i="23" s="1"/>
  <c r="N283" i="1"/>
  <c r="H283" i="1"/>
  <c r="E283" i="1"/>
  <c r="S282" i="1"/>
  <c r="Y1015" i="23" s="1"/>
  <c r="N282" i="1"/>
  <c r="H282" i="1"/>
  <c r="E282" i="1"/>
  <c r="S281" i="1"/>
  <c r="Y1014" i="23" s="1"/>
  <c r="N281" i="1"/>
  <c r="H281" i="1"/>
  <c r="E281" i="1"/>
  <c r="S280" i="1"/>
  <c r="Y1013" i="23" s="1"/>
  <c r="N280" i="1"/>
  <c r="H280" i="1"/>
  <c r="E280" i="1"/>
  <c r="S279" i="1"/>
  <c r="Y1012" i="23" s="1"/>
  <c r="N279" i="1"/>
  <c r="H279" i="1"/>
  <c r="E279" i="1"/>
  <c r="S278" i="1"/>
  <c r="N278" i="1"/>
  <c r="H278" i="1"/>
  <c r="E278" i="1"/>
  <c r="S277" i="1"/>
  <c r="Y1011" i="23" s="1"/>
  <c r="N277" i="1"/>
  <c r="H277" i="1"/>
  <c r="E277" i="1"/>
  <c r="S276" i="1"/>
  <c r="Y1010" i="23" s="1"/>
  <c r="N276" i="1"/>
  <c r="H276" i="1"/>
  <c r="E276" i="1"/>
  <c r="S275" i="1"/>
  <c r="Y1009" i="23" s="1"/>
  <c r="N275" i="1"/>
  <c r="H275" i="1"/>
  <c r="E275" i="1"/>
  <c r="S274" i="1"/>
  <c r="N274" i="1"/>
  <c r="H274" i="1"/>
  <c r="E274" i="1"/>
  <c r="S273" i="1"/>
  <c r="Y1008" i="23" s="1"/>
  <c r="N273" i="1"/>
  <c r="H273" i="1"/>
  <c r="E273" i="1"/>
  <c r="S272" i="1"/>
  <c r="Y1007" i="23" s="1"/>
  <c r="N272" i="1"/>
  <c r="H272" i="1"/>
  <c r="E272" i="1"/>
  <c r="S271" i="1"/>
  <c r="Y1006" i="23" s="1"/>
  <c r="N271" i="1"/>
  <c r="H271" i="1"/>
  <c r="E271" i="1"/>
  <c r="S270" i="1"/>
  <c r="Y1005" i="23" s="1"/>
  <c r="N270" i="1"/>
  <c r="H270" i="1"/>
  <c r="E270" i="1"/>
  <c r="S269" i="1"/>
  <c r="Y1004" i="23" s="1"/>
  <c r="N269" i="1"/>
  <c r="H269" i="1"/>
  <c r="E269" i="1"/>
  <c r="S268" i="1"/>
  <c r="Y1003" i="23" s="1"/>
  <c r="N268" i="1"/>
  <c r="H268" i="1"/>
  <c r="E268" i="1"/>
  <c r="S267" i="1"/>
  <c r="N267" i="1"/>
  <c r="H267" i="1"/>
  <c r="E267" i="1"/>
  <c r="S266" i="1"/>
  <c r="Y1002" i="23" s="1"/>
  <c r="N266" i="1"/>
  <c r="H266" i="1"/>
  <c r="E266" i="1"/>
  <c r="S265" i="1"/>
  <c r="Y1001" i="23" s="1"/>
  <c r="N265" i="1"/>
  <c r="H265" i="1"/>
  <c r="E265" i="1"/>
  <c r="S264" i="1"/>
  <c r="Y1000" i="23" s="1"/>
  <c r="N264" i="1"/>
  <c r="H264" i="1"/>
  <c r="E264" i="1"/>
  <c r="S263" i="1"/>
  <c r="Y999" i="23" s="1"/>
  <c r="N263" i="1"/>
  <c r="H263" i="1"/>
  <c r="E263" i="1"/>
  <c r="S262" i="1"/>
  <c r="Y998" i="23" s="1"/>
  <c r="N262" i="1"/>
  <c r="H262" i="1"/>
  <c r="E262" i="1"/>
  <c r="S261" i="1"/>
  <c r="Y997" i="23" s="1"/>
  <c r="N261" i="1"/>
  <c r="H261" i="1"/>
  <c r="E261" i="1"/>
  <c r="S260" i="1"/>
  <c r="Y996" i="23" s="1"/>
  <c r="N260" i="1"/>
  <c r="H260" i="1"/>
  <c r="E260" i="1"/>
  <c r="S259" i="1"/>
  <c r="Y995" i="23" s="1"/>
  <c r="N259" i="1"/>
  <c r="H259" i="1"/>
  <c r="E259" i="1"/>
  <c r="S258" i="1"/>
  <c r="Y994" i="23" s="1"/>
  <c r="N258" i="1"/>
  <c r="H258" i="1"/>
  <c r="E258" i="1"/>
  <c r="S257" i="1"/>
  <c r="Y993" i="23" s="1"/>
  <c r="N257" i="1"/>
  <c r="H257" i="1"/>
  <c r="E257" i="1"/>
  <c r="S256" i="1"/>
  <c r="Y992" i="23" s="1"/>
  <c r="N256" i="1"/>
  <c r="H256" i="1"/>
  <c r="E256" i="1"/>
  <c r="S255" i="1"/>
  <c r="Y991" i="23" s="1"/>
  <c r="N255" i="1"/>
  <c r="H255" i="1"/>
  <c r="E255" i="1"/>
  <c r="S254" i="1"/>
  <c r="Y990" i="23" s="1"/>
  <c r="N254" i="1"/>
  <c r="H254" i="1"/>
  <c r="E254" i="1"/>
  <c r="S253" i="1"/>
  <c r="Y989" i="23" s="1"/>
  <c r="N253" i="1"/>
  <c r="H253" i="1"/>
  <c r="E253" i="1"/>
  <c r="S252" i="1"/>
  <c r="Y988" i="23" s="1"/>
  <c r="N252" i="1"/>
  <c r="H252" i="1"/>
  <c r="E252" i="1"/>
  <c r="S251" i="1"/>
  <c r="Y987" i="23" s="1"/>
  <c r="N251" i="1"/>
  <c r="H251" i="1"/>
  <c r="E251" i="1"/>
  <c r="S250" i="1"/>
  <c r="N250" i="1"/>
  <c r="H250" i="1"/>
  <c r="E250" i="1"/>
  <c r="S249" i="1"/>
  <c r="Y986" i="23" s="1"/>
  <c r="N249" i="1"/>
  <c r="H249" i="1"/>
  <c r="E249" i="1"/>
  <c r="S248" i="1"/>
  <c r="Y413" i="23" s="1"/>
  <c r="N248" i="1"/>
  <c r="H248" i="1"/>
  <c r="E248" i="1"/>
  <c r="S247" i="1"/>
  <c r="Y660" i="23" s="1"/>
  <c r="N247" i="1"/>
  <c r="H247" i="1"/>
  <c r="E247" i="1"/>
  <c r="S246" i="1"/>
  <c r="Y20" i="23" s="1"/>
  <c r="N246" i="1"/>
  <c r="H246" i="1"/>
  <c r="E246" i="1"/>
  <c r="S245" i="1"/>
  <c r="Y499" i="23" s="1"/>
  <c r="N245" i="1"/>
  <c r="H245" i="1"/>
  <c r="E245" i="1"/>
  <c r="S244" i="1"/>
  <c r="N244" i="1"/>
  <c r="H244" i="1"/>
  <c r="E244" i="1"/>
  <c r="S243" i="1"/>
  <c r="N243" i="1"/>
  <c r="H243" i="1"/>
  <c r="E243" i="1"/>
  <c r="S242" i="1"/>
  <c r="Y800" i="23" s="1"/>
  <c r="N242" i="1"/>
  <c r="H242" i="1"/>
  <c r="E242" i="1"/>
  <c r="S241" i="1"/>
  <c r="Y296" i="23" s="1"/>
  <c r="N241" i="1"/>
  <c r="H241" i="1"/>
  <c r="E241" i="1"/>
  <c r="S240" i="1"/>
  <c r="Y52" i="23" s="1"/>
  <c r="N240" i="1"/>
  <c r="H240" i="1"/>
  <c r="E240" i="1"/>
  <c r="S239" i="1"/>
  <c r="Y512" i="23" s="1"/>
  <c r="N239" i="1"/>
  <c r="H239" i="1"/>
  <c r="E239" i="1"/>
  <c r="S238" i="1"/>
  <c r="Y430" i="23" s="1"/>
  <c r="N238" i="1"/>
  <c r="H238" i="1"/>
  <c r="E238" i="1"/>
  <c r="S237" i="1"/>
  <c r="Y84" i="23" s="1"/>
  <c r="N237" i="1"/>
  <c r="H237" i="1"/>
  <c r="E237" i="1"/>
  <c r="S236" i="1"/>
  <c r="Y227" i="23" s="1"/>
  <c r="N236" i="1"/>
  <c r="H236" i="1"/>
  <c r="E236" i="1"/>
  <c r="S235" i="1"/>
  <c r="Y593" i="23" s="1"/>
  <c r="N235" i="1"/>
  <c r="H235" i="1"/>
  <c r="E235" i="1"/>
  <c r="S234" i="1"/>
  <c r="Y205" i="23" s="1"/>
  <c r="N234" i="1"/>
  <c r="H234" i="1"/>
  <c r="E234" i="1"/>
  <c r="S233" i="1"/>
  <c r="N233" i="1"/>
  <c r="H233" i="1"/>
  <c r="E233" i="1"/>
  <c r="S232" i="1"/>
  <c r="Y369" i="23" s="1"/>
  <c r="N232" i="1"/>
  <c r="H232" i="1"/>
  <c r="E232" i="1"/>
  <c r="S231" i="1"/>
  <c r="Y523" i="23" s="1"/>
  <c r="N231" i="1"/>
  <c r="H231" i="1"/>
  <c r="E231" i="1"/>
  <c r="S230" i="1"/>
  <c r="Y427" i="23" s="1"/>
  <c r="N230" i="1"/>
  <c r="H230" i="1"/>
  <c r="E230" i="1"/>
  <c r="S229" i="1"/>
  <c r="Y65" i="23" s="1"/>
  <c r="N229" i="1"/>
  <c r="H229" i="1"/>
  <c r="E229" i="1"/>
  <c r="S228" i="1"/>
  <c r="Y154" i="23" s="1"/>
  <c r="N228" i="1"/>
  <c r="H228" i="1"/>
  <c r="E228" i="1"/>
  <c r="S227" i="1"/>
  <c r="Y381" i="23" s="1"/>
  <c r="N227" i="1"/>
  <c r="H227" i="1"/>
  <c r="E227" i="1"/>
  <c r="S226" i="1"/>
  <c r="N226" i="1"/>
  <c r="H226" i="1"/>
  <c r="E226" i="1"/>
  <c r="S225" i="1"/>
  <c r="Y960" i="23" s="1"/>
  <c r="N225" i="1"/>
  <c r="H225" i="1"/>
  <c r="E225" i="1"/>
  <c r="S224" i="1"/>
  <c r="Y79" i="23" s="1"/>
  <c r="N224" i="1"/>
  <c r="H224" i="1"/>
  <c r="E224" i="1"/>
  <c r="S223" i="1"/>
  <c r="Y500" i="23" s="1"/>
  <c r="N223" i="1"/>
  <c r="H223" i="1"/>
  <c r="E223" i="1"/>
  <c r="S222" i="1"/>
  <c r="Y448" i="23" s="1"/>
  <c r="N222" i="1"/>
  <c r="H222" i="1"/>
  <c r="E222" i="1"/>
  <c r="S221" i="1"/>
  <c r="N221" i="1"/>
  <c r="H221" i="1"/>
  <c r="E221" i="1"/>
  <c r="S220" i="1"/>
  <c r="Y325" i="23" s="1"/>
  <c r="N220" i="1"/>
  <c r="H220" i="1"/>
  <c r="E220" i="1"/>
  <c r="S219" i="1"/>
  <c r="Y507" i="23" s="1"/>
  <c r="N219" i="1"/>
  <c r="H219" i="1"/>
  <c r="E219" i="1"/>
  <c r="S218" i="1"/>
  <c r="Y384" i="23" s="1"/>
  <c r="N218" i="1"/>
  <c r="H218" i="1"/>
  <c r="E218" i="1"/>
  <c r="S217" i="1"/>
  <c r="Y225" i="23" s="1"/>
  <c r="N217" i="1"/>
  <c r="H217" i="1"/>
  <c r="E217" i="1"/>
  <c r="S216" i="1"/>
  <c r="Y424" i="23" s="1"/>
  <c r="N216" i="1"/>
  <c r="H216" i="1"/>
  <c r="E216" i="1"/>
  <c r="S215" i="1"/>
  <c r="N215" i="1"/>
  <c r="H215" i="1"/>
  <c r="E215" i="1"/>
  <c r="S214" i="1"/>
  <c r="Y438" i="23" s="1"/>
  <c r="N214" i="1"/>
  <c r="H214" i="1"/>
  <c r="E214" i="1"/>
  <c r="S213" i="1"/>
  <c r="Y860" i="23" s="1"/>
  <c r="N213" i="1"/>
  <c r="H213" i="1"/>
  <c r="E213" i="1"/>
  <c r="S212" i="1"/>
  <c r="N212" i="1"/>
  <c r="H212" i="1"/>
  <c r="E212" i="1"/>
  <c r="S211" i="1"/>
  <c r="Y59" i="23" s="1"/>
  <c r="N211" i="1"/>
  <c r="H211" i="1"/>
  <c r="E211" i="1"/>
  <c r="S210" i="1"/>
  <c r="Y101" i="23" s="1"/>
  <c r="N210" i="1"/>
  <c r="H210" i="1"/>
  <c r="E210" i="1"/>
  <c r="S209" i="1"/>
  <c r="Y493" i="23" s="1"/>
  <c r="N209" i="1"/>
  <c r="H209" i="1"/>
  <c r="E209" i="1"/>
  <c r="S208" i="1"/>
  <c r="Y291" i="23" s="1"/>
  <c r="N208" i="1"/>
  <c r="H208" i="1"/>
  <c r="E208" i="1"/>
  <c r="S207" i="1"/>
  <c r="Y346" i="23" s="1"/>
  <c r="N207" i="1"/>
  <c r="H207" i="1"/>
  <c r="E207" i="1"/>
  <c r="S206" i="1"/>
  <c r="Y81" i="23" s="1"/>
  <c r="N206" i="1"/>
  <c r="H206" i="1"/>
  <c r="E206" i="1"/>
  <c r="S205" i="1"/>
  <c r="N205" i="1"/>
  <c r="H205" i="1"/>
  <c r="E205" i="1"/>
  <c r="S204" i="1"/>
  <c r="Y247" i="23" s="1"/>
  <c r="N204" i="1"/>
  <c r="H204" i="1"/>
  <c r="E204" i="1"/>
  <c r="S203" i="1"/>
  <c r="Y39" i="23" s="1"/>
  <c r="N203" i="1"/>
  <c r="H203" i="1"/>
  <c r="E203" i="1"/>
  <c r="S202" i="1"/>
  <c r="N202" i="1"/>
  <c r="H202" i="1"/>
  <c r="E202" i="1"/>
  <c r="S201" i="1"/>
  <c r="Y417" i="23" s="1"/>
  <c r="N201" i="1"/>
  <c r="H201" i="1"/>
  <c r="E201" i="1"/>
  <c r="S200" i="1"/>
  <c r="Y245" i="23" s="1"/>
  <c r="N200" i="1"/>
  <c r="H200" i="1"/>
  <c r="E200" i="1"/>
  <c r="S199" i="1"/>
  <c r="Y726" i="23" s="1"/>
  <c r="N199" i="1"/>
  <c r="H199" i="1"/>
  <c r="E199" i="1"/>
  <c r="S198" i="1"/>
  <c r="Y597" i="23" s="1"/>
  <c r="N198" i="1"/>
  <c r="H198" i="1"/>
  <c r="E198" i="1"/>
  <c r="S197" i="1"/>
  <c r="Y22" i="23" s="1"/>
  <c r="N197" i="1"/>
  <c r="H197" i="1"/>
  <c r="E197" i="1"/>
  <c r="S196" i="1"/>
  <c r="Y915" i="23" s="1"/>
  <c r="N196" i="1"/>
  <c r="H196" i="1"/>
  <c r="E196" i="1"/>
  <c r="S195" i="1"/>
  <c r="Y865" i="23" s="1"/>
  <c r="N195" i="1"/>
  <c r="H195" i="1"/>
  <c r="E195" i="1"/>
  <c r="S194" i="1"/>
  <c r="Y773" i="23" s="1"/>
  <c r="N194" i="1"/>
  <c r="H194" i="1"/>
  <c r="E194" i="1"/>
  <c r="S193" i="1"/>
  <c r="N193" i="1"/>
  <c r="H193" i="1"/>
  <c r="E193" i="1"/>
  <c r="S192" i="1"/>
  <c r="Y118" i="23" s="1"/>
  <c r="N192" i="1"/>
  <c r="H192" i="1"/>
  <c r="E192" i="1"/>
  <c r="S191" i="1"/>
  <c r="Y548" i="23" s="1"/>
  <c r="N191" i="1"/>
  <c r="H191" i="1"/>
  <c r="E191" i="1"/>
  <c r="S190" i="1"/>
  <c r="Y286" i="23" s="1"/>
  <c r="N190" i="1"/>
  <c r="H190" i="1"/>
  <c r="E190" i="1"/>
  <c r="S189" i="1"/>
  <c r="Y307" i="23" s="1"/>
  <c r="N189" i="1"/>
  <c r="H189" i="1"/>
  <c r="E189" i="1"/>
  <c r="S188" i="1"/>
  <c r="Y797" i="23" s="1"/>
  <c r="N188" i="1"/>
  <c r="H188" i="1"/>
  <c r="E188" i="1"/>
  <c r="S187" i="1"/>
  <c r="Y42" i="23" s="1"/>
  <c r="N187" i="1"/>
  <c r="H187" i="1"/>
  <c r="E187" i="1"/>
  <c r="S186" i="1"/>
  <c r="N186" i="1"/>
  <c r="H186" i="1"/>
  <c r="E186" i="1"/>
  <c r="S185" i="1"/>
  <c r="Y115" i="23" s="1"/>
  <c r="N185" i="1"/>
  <c r="H185" i="1"/>
  <c r="E185" i="1"/>
  <c r="S184" i="1"/>
  <c r="Y743" i="23" s="1"/>
  <c r="N184" i="1"/>
  <c r="H184" i="1"/>
  <c r="E184" i="1"/>
  <c r="S183" i="1"/>
  <c r="Y906" i="23" s="1"/>
  <c r="N183" i="1"/>
  <c r="H183" i="1"/>
  <c r="E183" i="1"/>
  <c r="S182" i="1"/>
  <c r="Y459" i="23" s="1"/>
  <c r="N182" i="1"/>
  <c r="H182" i="1"/>
  <c r="E182" i="1"/>
  <c r="S181" i="1"/>
  <c r="Y50" i="23" s="1"/>
  <c r="N181" i="1"/>
  <c r="H181" i="1"/>
  <c r="E181" i="1"/>
  <c r="S180" i="1"/>
  <c r="Y803" i="23" s="1"/>
  <c r="N180" i="1"/>
  <c r="H180" i="1"/>
  <c r="E180" i="1"/>
  <c r="S179" i="1"/>
  <c r="Y293" i="23" s="1"/>
  <c r="N179" i="1"/>
  <c r="H179" i="1"/>
  <c r="E179" i="1"/>
  <c r="S178" i="1"/>
  <c r="Y265" i="23" s="1"/>
  <c r="N178" i="1"/>
  <c r="H178" i="1"/>
  <c r="E178" i="1"/>
  <c r="S177" i="1"/>
  <c r="Y386" i="23" s="1"/>
  <c r="N177" i="1"/>
  <c r="H177" i="1"/>
  <c r="E177" i="1"/>
  <c r="S176" i="1"/>
  <c r="Y139" i="23" s="1"/>
  <c r="N176" i="1"/>
  <c r="H176" i="1"/>
  <c r="E176" i="1"/>
  <c r="S175" i="1"/>
  <c r="Y799" i="23" s="1"/>
  <c r="N175" i="1"/>
  <c r="H175" i="1"/>
  <c r="E175" i="1"/>
  <c r="S174" i="1"/>
  <c r="Y203" i="23" s="1"/>
  <c r="N174" i="1"/>
  <c r="H174" i="1"/>
  <c r="E174" i="1"/>
  <c r="S173" i="1"/>
  <c r="Y603" i="23" s="1"/>
  <c r="N173" i="1"/>
  <c r="H173" i="1"/>
  <c r="E173" i="1"/>
  <c r="S172" i="1"/>
  <c r="Y464" i="23" s="1"/>
  <c r="N172" i="1"/>
  <c r="H172" i="1"/>
  <c r="E172" i="1"/>
  <c r="S171" i="1"/>
  <c r="Y156" i="23" s="1"/>
  <c r="N171" i="1"/>
  <c r="H171" i="1"/>
  <c r="E171" i="1"/>
  <c r="S170" i="1"/>
  <c r="Y824" i="23" s="1"/>
  <c r="N170" i="1"/>
  <c r="H170" i="1"/>
  <c r="E170" i="1"/>
  <c r="S169" i="1"/>
  <c r="Y173" i="23" s="1"/>
  <c r="N169" i="1"/>
  <c r="H169" i="1"/>
  <c r="E169" i="1"/>
  <c r="S168" i="1"/>
  <c r="Y932" i="23" s="1"/>
  <c r="N168" i="1"/>
  <c r="H168" i="1"/>
  <c r="E168" i="1"/>
  <c r="S167" i="1"/>
  <c r="Y820" i="23" s="1"/>
  <c r="N167" i="1"/>
  <c r="H167" i="1"/>
  <c r="E167" i="1"/>
  <c r="S166" i="1"/>
  <c r="Y130" i="23" s="1"/>
  <c r="N166" i="1"/>
  <c r="H166" i="1"/>
  <c r="E166" i="1"/>
  <c r="S165" i="1"/>
  <c r="Y28" i="23" s="1"/>
  <c r="N165" i="1"/>
  <c r="H165" i="1"/>
  <c r="E165" i="1"/>
  <c r="S164" i="1"/>
  <c r="Y246" i="23" s="1"/>
  <c r="N164" i="1"/>
  <c r="H164" i="1"/>
  <c r="E164" i="1"/>
  <c r="S163" i="1"/>
  <c r="Y626" i="23" s="1"/>
  <c r="N163" i="1"/>
  <c r="H163" i="1"/>
  <c r="E163" i="1"/>
  <c r="S162" i="1"/>
  <c r="Y103" i="23" s="1"/>
  <c r="N162" i="1"/>
  <c r="H162" i="1"/>
  <c r="E162" i="1"/>
  <c r="S161" i="1"/>
  <c r="Y798" i="23" s="1"/>
  <c r="N161" i="1"/>
  <c r="H161" i="1"/>
  <c r="E161" i="1"/>
  <c r="S160" i="1"/>
  <c r="Y666" i="23" s="1"/>
  <c r="N160" i="1"/>
  <c r="H160" i="1"/>
  <c r="E160" i="1"/>
  <c r="S159" i="1"/>
  <c r="N159" i="1"/>
  <c r="H159" i="1"/>
  <c r="E159" i="1"/>
  <c r="S158" i="1"/>
  <c r="N158" i="1"/>
  <c r="H158" i="1"/>
  <c r="E158" i="1"/>
  <c r="S157" i="1"/>
  <c r="Y715" i="23" s="1"/>
  <c r="N157" i="1"/>
  <c r="H157" i="1"/>
  <c r="E157" i="1"/>
  <c r="S156" i="1"/>
  <c r="Y267" i="23" s="1"/>
  <c r="N156" i="1"/>
  <c r="H156" i="1"/>
  <c r="E156" i="1"/>
  <c r="S155" i="1"/>
  <c r="N155" i="1"/>
  <c r="H155" i="1"/>
  <c r="E155" i="1"/>
  <c r="S154" i="1"/>
  <c r="Y513" i="23" s="1"/>
  <c r="N154" i="1"/>
  <c r="H154" i="1"/>
  <c r="E154" i="1"/>
  <c r="S153" i="1"/>
  <c r="Y801" i="23" s="1"/>
  <c r="N153" i="1"/>
  <c r="H153" i="1"/>
  <c r="E153" i="1"/>
  <c r="S152" i="1"/>
  <c r="Y535" i="23" s="1"/>
  <c r="N152" i="1"/>
  <c r="H152" i="1"/>
  <c r="E152" i="1"/>
  <c r="S151" i="1"/>
  <c r="Y272" i="23" s="1"/>
  <c r="N151" i="1"/>
  <c r="H151" i="1"/>
  <c r="E151" i="1"/>
  <c r="S150" i="1"/>
  <c r="Y847" i="23" s="1"/>
  <c r="N150" i="1"/>
  <c r="H150" i="1"/>
  <c r="E150" i="1"/>
  <c r="S149" i="1"/>
  <c r="Y358" i="23" s="1"/>
  <c r="N149" i="1"/>
  <c r="H149" i="1"/>
  <c r="E149" i="1"/>
  <c r="S148" i="1"/>
  <c r="Y105" i="23" s="1"/>
  <c r="N148" i="1"/>
  <c r="H148" i="1"/>
  <c r="E148" i="1"/>
  <c r="S147" i="1"/>
  <c r="Y133" i="23" s="1"/>
  <c r="N147" i="1"/>
  <c r="H147" i="1"/>
  <c r="E147" i="1"/>
  <c r="S146" i="1"/>
  <c r="N146" i="1"/>
  <c r="H146" i="1"/>
  <c r="E146" i="1"/>
  <c r="S145" i="1"/>
  <c r="Y870" i="23" s="1"/>
  <c r="N145" i="1"/>
  <c r="H145" i="1"/>
  <c r="E145" i="1"/>
  <c r="S144" i="1"/>
  <c r="Y367" i="23" s="1"/>
  <c r="N144" i="1"/>
  <c r="H144" i="1"/>
  <c r="E144" i="1"/>
  <c r="S143" i="1"/>
  <c r="Y802" i="23" s="1"/>
  <c r="N143" i="1"/>
  <c r="H143" i="1"/>
  <c r="E143" i="1"/>
  <c r="S142" i="1"/>
  <c r="Y55" i="23" s="1"/>
  <c r="N142" i="1"/>
  <c r="H142" i="1"/>
  <c r="E142" i="1"/>
  <c r="S141" i="1"/>
  <c r="Y466" i="23" s="1"/>
  <c r="N141" i="1"/>
  <c r="H141" i="1"/>
  <c r="E141" i="1"/>
  <c r="S140" i="1"/>
  <c r="Y623" i="23" s="1"/>
  <c r="N140" i="1"/>
  <c r="H140" i="1"/>
  <c r="E140" i="1"/>
  <c r="S139" i="1"/>
  <c r="Y423" i="23" s="1"/>
  <c r="N139" i="1"/>
  <c r="H139" i="1"/>
  <c r="E139" i="1"/>
  <c r="S138" i="1"/>
  <c r="Y827" i="23" s="1"/>
  <c r="N138" i="1"/>
  <c r="H138" i="1"/>
  <c r="E138" i="1"/>
  <c r="S137" i="1"/>
  <c r="Y822" i="23" s="1"/>
  <c r="N137" i="1"/>
  <c r="H137" i="1"/>
  <c r="E137" i="1"/>
  <c r="S136" i="1"/>
  <c r="Y163" i="23" s="1"/>
  <c r="N136" i="1"/>
  <c r="H136" i="1"/>
  <c r="E136" i="1"/>
  <c r="S135" i="1"/>
  <c r="N135" i="1"/>
  <c r="H135" i="1"/>
  <c r="E135" i="1"/>
  <c r="S134" i="1"/>
  <c r="Y258" i="23" s="1"/>
  <c r="N134" i="1"/>
  <c r="H134" i="1"/>
  <c r="E134" i="1"/>
  <c r="S133" i="1"/>
  <c r="Y618" i="23" s="1"/>
  <c r="N133" i="1"/>
  <c r="H133" i="1"/>
  <c r="E133" i="1"/>
  <c r="S132" i="1"/>
  <c r="Y833" i="23" s="1"/>
  <c r="N132" i="1"/>
  <c r="H132" i="1"/>
  <c r="E132" i="1"/>
  <c r="S131" i="1"/>
  <c r="Y71" i="23" s="1"/>
  <c r="N131" i="1"/>
  <c r="H131" i="1"/>
  <c r="E131" i="1"/>
  <c r="S130" i="1"/>
  <c r="Y148" i="23" s="1"/>
  <c r="N130" i="1"/>
  <c r="H130" i="1"/>
  <c r="E130" i="1"/>
  <c r="S129" i="1"/>
  <c r="Y123" i="23" s="1"/>
  <c r="N129" i="1"/>
  <c r="H129" i="1"/>
  <c r="E129" i="1"/>
  <c r="S128" i="1"/>
  <c r="Y66" i="23" s="1"/>
  <c r="N128" i="1"/>
  <c r="H128" i="1"/>
  <c r="E128" i="1"/>
  <c r="S127" i="1"/>
  <c r="Y209" i="23" s="1"/>
  <c r="N127" i="1"/>
  <c r="H127" i="1"/>
  <c r="E127" i="1"/>
  <c r="S126" i="1"/>
  <c r="Y484" i="23" s="1"/>
  <c r="N126" i="1"/>
  <c r="H126" i="1"/>
  <c r="E126" i="1"/>
  <c r="S125" i="1"/>
  <c r="Y823" i="23" s="1"/>
  <c r="N125" i="1"/>
  <c r="H125" i="1"/>
  <c r="E125" i="1"/>
  <c r="S124" i="1"/>
  <c r="Y437" i="23" s="1"/>
  <c r="N124" i="1"/>
  <c r="H124" i="1"/>
  <c r="E124" i="1"/>
  <c r="S123" i="1"/>
  <c r="N123" i="1"/>
  <c r="H123" i="1"/>
  <c r="E123" i="1"/>
  <c r="S122" i="1"/>
  <c r="Y388" i="23" s="1"/>
  <c r="N122" i="1"/>
  <c r="H122" i="1"/>
  <c r="E122" i="1"/>
  <c r="S121" i="1"/>
  <c r="Y364" i="23" s="1"/>
  <c r="N121" i="1"/>
  <c r="H121" i="1"/>
  <c r="E121" i="1"/>
  <c r="S120" i="1"/>
  <c r="Y840" i="23" s="1"/>
  <c r="N120" i="1"/>
  <c r="H120" i="1"/>
  <c r="E120" i="1"/>
  <c r="S119" i="1"/>
  <c r="Y867" i="23" s="1"/>
  <c r="N119" i="1"/>
  <c r="H119" i="1"/>
  <c r="E119" i="1"/>
  <c r="S118" i="1"/>
  <c r="Y218" i="23" s="1"/>
  <c r="N118" i="1"/>
  <c r="H118" i="1"/>
  <c r="E118" i="1"/>
  <c r="S117" i="1"/>
  <c r="Y32" i="23" s="1"/>
  <c r="N117" i="1"/>
  <c r="H117" i="1"/>
  <c r="E117" i="1"/>
  <c r="S116" i="1"/>
  <c r="Y826" i="23" s="1"/>
  <c r="N116" i="1"/>
  <c r="H116" i="1"/>
  <c r="E116" i="1"/>
  <c r="S115" i="1"/>
  <c r="Y421" i="23" s="1"/>
  <c r="N115" i="1"/>
  <c r="H115" i="1"/>
  <c r="E115" i="1"/>
  <c r="S114" i="1"/>
  <c r="N114" i="1"/>
  <c r="H114" i="1"/>
  <c r="E114" i="1"/>
  <c r="S113" i="1"/>
  <c r="Y818" i="23" s="1"/>
  <c r="N113" i="1"/>
  <c r="H113" i="1"/>
  <c r="E113" i="1"/>
  <c r="S112" i="1"/>
  <c r="Y184" i="23" s="1"/>
  <c r="N112" i="1"/>
  <c r="H112" i="1"/>
  <c r="E112" i="1"/>
  <c r="S111" i="1"/>
  <c r="Y314" i="23" s="1"/>
  <c r="N111" i="1"/>
  <c r="H111" i="1"/>
  <c r="E111" i="1"/>
  <c r="S110" i="1"/>
  <c r="Y757" i="23" s="1"/>
  <c r="N110" i="1"/>
  <c r="H110" i="1"/>
  <c r="E110" i="1"/>
  <c r="S109" i="1"/>
  <c r="Y315" i="23" s="1"/>
  <c r="N109" i="1"/>
  <c r="H109" i="1"/>
  <c r="E109" i="1"/>
  <c r="S108" i="1"/>
  <c r="Y287" i="23" s="1"/>
  <c r="N108" i="1"/>
  <c r="H108" i="1"/>
  <c r="E108" i="1"/>
  <c r="S107" i="1"/>
  <c r="Y586" i="23" s="1"/>
  <c r="N107" i="1"/>
  <c r="H107" i="1"/>
  <c r="E107" i="1"/>
  <c r="S106" i="1"/>
  <c r="Y143" i="23" s="1"/>
  <c r="N106" i="1"/>
  <c r="H106" i="1"/>
  <c r="E106" i="1"/>
  <c r="S105" i="1"/>
  <c r="Y920" i="23" s="1"/>
  <c r="N105" i="1"/>
  <c r="H105" i="1"/>
  <c r="E105" i="1"/>
  <c r="S104" i="1"/>
  <c r="Y186" i="23" s="1"/>
  <c r="N104" i="1"/>
  <c r="H104" i="1"/>
  <c r="E104" i="1"/>
  <c r="S103" i="1"/>
  <c r="Y518" i="23" s="1"/>
  <c r="N103" i="1"/>
  <c r="H103" i="1"/>
  <c r="E103" i="1"/>
  <c r="S102" i="1"/>
  <c r="Y11" i="23" s="1"/>
  <c r="N102" i="1"/>
  <c r="H102" i="1"/>
  <c r="E102" i="1"/>
  <c r="S101" i="1"/>
  <c r="Y647" i="23" s="1"/>
  <c r="N101" i="1"/>
  <c r="H101" i="1"/>
  <c r="E101" i="1"/>
  <c r="S100" i="1"/>
  <c r="Y64" i="23" s="1"/>
  <c r="N100" i="1"/>
  <c r="H100" i="1"/>
  <c r="E100" i="1"/>
  <c r="S99" i="1"/>
  <c r="N99" i="1"/>
  <c r="H99" i="1"/>
  <c r="E99" i="1"/>
  <c r="S98" i="1"/>
  <c r="Y819" i="23" s="1"/>
  <c r="N98" i="1"/>
  <c r="H98" i="1"/>
  <c r="E98" i="1"/>
  <c r="S97" i="1"/>
  <c r="Y111" i="23" s="1"/>
  <c r="N97" i="1"/>
  <c r="H97" i="1"/>
  <c r="E97" i="1"/>
  <c r="S96" i="1"/>
  <c r="Y683" i="23" s="1"/>
  <c r="N96" i="1"/>
  <c r="H96" i="1"/>
  <c r="E96" i="1"/>
  <c r="S95" i="1"/>
  <c r="Y195" i="23" s="1"/>
  <c r="N95" i="1"/>
  <c r="H95" i="1"/>
  <c r="E95" i="1"/>
  <c r="S94" i="1"/>
  <c r="Y128" i="23" s="1"/>
  <c r="N94" i="1"/>
  <c r="H94" i="1"/>
  <c r="E94" i="1"/>
  <c r="S93" i="1"/>
  <c r="N93" i="1"/>
  <c r="H93" i="1"/>
  <c r="E93" i="1"/>
  <c r="S92" i="1"/>
  <c r="N92" i="1"/>
  <c r="H92" i="1"/>
  <c r="E92" i="1"/>
  <c r="S91" i="1"/>
  <c r="Y100" i="23" s="1"/>
  <c r="N91" i="1"/>
  <c r="H91" i="1"/>
  <c r="E91" i="1"/>
  <c r="S90" i="1"/>
  <c r="Y604" i="23" s="1"/>
  <c r="N90" i="1"/>
  <c r="H90" i="1"/>
  <c r="E90" i="1"/>
  <c r="S89" i="1"/>
  <c r="Y704" i="23" s="1"/>
  <c r="N89" i="1"/>
  <c r="H89" i="1"/>
  <c r="E89" i="1"/>
  <c r="S88" i="1"/>
  <c r="Y881" i="23" s="1"/>
  <c r="N88" i="1"/>
  <c r="H88" i="1"/>
  <c r="E88" i="1"/>
  <c r="S87" i="1"/>
  <c r="Y451" i="23" s="1"/>
  <c r="N87" i="1"/>
  <c r="H87" i="1"/>
  <c r="E87" i="1"/>
  <c r="S6" i="1"/>
  <c r="Y251" i="23" s="1"/>
  <c r="N6" i="1"/>
  <c r="H6" i="1"/>
  <c r="BX20" i="13" l="1"/>
  <c r="BW43" i="13"/>
  <c r="BX30" i="13"/>
  <c r="BW59" i="13"/>
  <c r="BW55" i="13"/>
  <c r="BX53" i="13"/>
  <c r="BW22" i="13"/>
  <c r="BW42" i="13"/>
  <c r="BW69" i="13"/>
  <c r="BX44" i="13"/>
  <c r="BX42" i="13"/>
  <c r="BX60" i="13"/>
  <c r="BX50" i="13"/>
  <c r="BW62" i="13"/>
  <c r="BV62" i="13" s="1"/>
  <c r="BW63" i="13"/>
  <c r="BV63" i="13" s="1"/>
  <c r="BX71" i="13"/>
  <c r="BW41" i="13"/>
  <c r="BW14" i="13"/>
  <c r="BW51" i="13"/>
  <c r="BX12" i="13"/>
  <c r="BW60" i="13"/>
  <c r="BX62" i="13"/>
  <c r="BW30" i="13"/>
  <c r="BX48" i="13"/>
  <c r="BX61" i="13"/>
  <c r="BW74" i="13"/>
  <c r="BX34" i="13"/>
  <c r="BX39" i="13"/>
  <c r="BX41" i="13"/>
  <c r="BW33" i="13"/>
  <c r="BW50" i="13"/>
  <c r="BW48" i="13"/>
  <c r="BX37" i="13"/>
  <c r="BX15" i="13"/>
  <c r="BX23" i="13"/>
  <c r="BX10" i="13"/>
  <c r="BW31" i="13"/>
  <c r="BW32" i="13"/>
  <c r="BX13" i="13"/>
  <c r="BX56" i="13"/>
  <c r="BX40" i="13"/>
  <c r="BW12" i="13"/>
  <c r="BX54" i="13"/>
  <c r="BW35" i="13"/>
  <c r="BW40" i="13"/>
  <c r="BX63" i="13"/>
  <c r="BW71" i="13"/>
  <c r="BW34" i="13"/>
  <c r="BW18" i="13"/>
  <c r="BX25" i="13"/>
  <c r="BX46" i="13"/>
  <c r="BW21" i="13"/>
  <c r="BW15" i="13"/>
  <c r="BX27" i="13"/>
  <c r="BW57" i="13"/>
  <c r="BW23" i="13"/>
  <c r="BX14" i="13"/>
  <c r="BX24" i="13"/>
  <c r="BX69" i="13"/>
  <c r="BX26" i="13"/>
  <c r="BX16" i="13"/>
  <c r="BX32" i="13"/>
  <c r="BW10" i="13"/>
  <c r="BW44" i="13"/>
  <c r="BX22" i="13"/>
  <c r="BW17" i="13"/>
  <c r="BX38" i="13"/>
  <c r="BX35" i="13"/>
  <c r="BX67" i="13"/>
  <c r="BV67" i="13" s="1"/>
  <c r="BW19" i="13"/>
  <c r="BW66" i="13"/>
  <c r="BV66" i="13" s="1"/>
  <c r="BW72" i="13"/>
  <c r="BW39" i="13"/>
  <c r="BX28" i="13"/>
  <c r="BX58" i="13"/>
  <c r="BW58" i="13"/>
  <c r="BX52" i="13"/>
  <c r="BX68" i="13"/>
  <c r="BW38" i="13"/>
  <c r="BW26" i="13"/>
  <c r="BW54" i="13"/>
  <c r="BW16" i="13"/>
  <c r="BW28" i="13"/>
  <c r="BX18" i="13"/>
  <c r="BX57" i="13"/>
  <c r="BW20" i="13"/>
  <c r="BV20" i="13" s="1"/>
  <c r="BW8" i="13"/>
  <c r="BW29" i="13"/>
  <c r="BX59" i="13"/>
  <c r="BW56" i="13"/>
  <c r="BX55" i="13"/>
  <c r="BW45" i="13"/>
  <c r="BW27" i="13"/>
  <c r="BW49" i="13"/>
  <c r="Y274" i="23"/>
  <c r="Y342" i="23"/>
  <c r="Y830" i="23"/>
  <c r="Y828" i="23"/>
  <c r="Y861" i="23"/>
  <c r="Y788" i="23"/>
  <c r="Y273" i="23"/>
  <c r="Y341" i="23"/>
  <c r="Y1232" i="23"/>
  <c r="Y985" i="23"/>
  <c r="BX105" i="13"/>
  <c r="BW114" i="13"/>
  <c r="BX108" i="13"/>
  <c r="BX102" i="13"/>
  <c r="BW100" i="13"/>
  <c r="BX122" i="13"/>
  <c r="BX94" i="13"/>
  <c r="BW103" i="13"/>
  <c r="BX92" i="13"/>
  <c r="BX107" i="13"/>
  <c r="BX98" i="13"/>
  <c r="BX95" i="13"/>
  <c r="BW97" i="13"/>
  <c r="BW117" i="13"/>
  <c r="BW94" i="13"/>
  <c r="BX109" i="13"/>
  <c r="BW142" i="13"/>
  <c r="BX114" i="13"/>
  <c r="BW139" i="13"/>
  <c r="BW122" i="13"/>
  <c r="BX138" i="13"/>
  <c r="BW113" i="13"/>
  <c r="BW105" i="13"/>
  <c r="BX136" i="13"/>
  <c r="BX101" i="13"/>
  <c r="BW92" i="13"/>
  <c r="BX96" i="13"/>
  <c r="BX103" i="13"/>
  <c r="BX111" i="13"/>
  <c r="BX106" i="13"/>
  <c r="BX115" i="13"/>
  <c r="BX128" i="13"/>
  <c r="BX144" i="13"/>
  <c r="BX145" i="13"/>
  <c r="BW126" i="13"/>
  <c r="BW112" i="13"/>
  <c r="BX151" i="13"/>
  <c r="BX104" i="13"/>
  <c r="BX130" i="13"/>
  <c r="BW153" i="13"/>
  <c r="BW116" i="13"/>
  <c r="BX143" i="13"/>
  <c r="BW156" i="13"/>
  <c r="BV156" i="13" s="1"/>
  <c r="AJ72" i="6" s="1"/>
  <c r="BV74" i="13"/>
  <c r="BX116" i="13"/>
  <c r="BX121" i="13"/>
  <c r="BX123" i="13"/>
  <c r="BW93" i="13"/>
  <c r="BW115" i="13"/>
  <c r="BW128" i="13"/>
  <c r="BW132" i="13"/>
  <c r="BX118" i="13"/>
  <c r="BW91" i="13"/>
  <c r="BW130" i="13"/>
  <c r="BX119" i="13"/>
  <c r="BX97" i="13"/>
  <c r="BV76" i="13"/>
  <c r="BW158" i="13"/>
  <c r="BV158" i="13" s="1"/>
  <c r="AJ74" i="6" s="1"/>
  <c r="BX146" i="13"/>
  <c r="BW131" i="13"/>
  <c r="BW150" i="13"/>
  <c r="BW159" i="13"/>
  <c r="BV159" i="13" s="1"/>
  <c r="AJ75" i="6" s="1"/>
  <c r="BV77" i="13"/>
  <c r="Y748" i="23"/>
  <c r="Y749" i="23"/>
  <c r="Y927" i="23"/>
  <c r="Y450" i="23"/>
  <c r="Y256" i="23"/>
  <c r="Y255" i="23"/>
  <c r="Y690" i="23"/>
  <c r="Y691" i="23"/>
  <c r="Y196" i="23"/>
  <c r="Y197" i="23"/>
  <c r="BX141" i="13"/>
  <c r="BX90" i="13"/>
  <c r="BX8" i="13"/>
  <c r="BW110" i="13"/>
  <c r="BX110" i="13"/>
  <c r="BX100" i="13"/>
  <c r="BW108" i="13"/>
  <c r="BW138" i="13"/>
  <c r="BX139" i="13"/>
  <c r="BX140" i="13"/>
  <c r="BX137" i="13"/>
  <c r="BW96" i="13"/>
  <c r="BW125" i="13"/>
  <c r="BW123" i="13"/>
  <c r="BW133" i="13"/>
  <c r="BW140" i="13"/>
  <c r="BW102" i="13"/>
  <c r="BX112" i="13"/>
  <c r="BW127" i="13"/>
  <c r="BV73" i="13"/>
  <c r="BX155" i="13"/>
  <c r="BV155" i="13" s="1"/>
  <c r="AJ71" i="6" s="1"/>
  <c r="BW141" i="13"/>
  <c r="BW109" i="13"/>
  <c r="BX134" i="13"/>
  <c r="BW136" i="13"/>
  <c r="BW137" i="13"/>
  <c r="BX135" i="13"/>
  <c r="BW104" i="13"/>
  <c r="BW90" i="13"/>
  <c r="BW135" i="13"/>
  <c r="BW99" i="13"/>
  <c r="BW111" i="13"/>
  <c r="BX120" i="13"/>
  <c r="BW98" i="13"/>
  <c r="BW124" i="13"/>
  <c r="BW151" i="13"/>
  <c r="BV151" i="13" s="1"/>
  <c r="AJ67" i="6" s="1"/>
  <c r="BX117" i="13"/>
  <c r="BX126" i="13"/>
  <c r="BX124" i="13"/>
  <c r="BX142" i="13"/>
  <c r="BX149" i="13"/>
  <c r="BV149" i="13" s="1"/>
  <c r="AJ65" i="6" s="1"/>
  <c r="BX132" i="13"/>
  <c r="BW101" i="13"/>
  <c r="BW118" i="13"/>
  <c r="BW148" i="13"/>
  <c r="BV148" i="13" s="1"/>
  <c r="AJ64" i="6" s="1"/>
  <c r="BW144" i="13"/>
  <c r="BV144" i="13" s="1"/>
  <c r="AJ60" i="6" s="1"/>
  <c r="BV72" i="13"/>
  <c r="BW154" i="13"/>
  <c r="BV154" i="13" s="1"/>
  <c r="AJ70" i="6" s="1"/>
  <c r="BW121" i="13"/>
  <c r="BX150" i="13"/>
  <c r="BW145" i="13"/>
  <c r="BV145" i="13" s="1"/>
  <c r="AJ61" i="6" s="1"/>
  <c r="BW120" i="13"/>
  <c r="BX153" i="13"/>
  <c r="BW157" i="13"/>
  <c r="BV157" i="13" s="1"/>
  <c r="AJ73" i="6" s="1"/>
  <c r="BV75" i="13"/>
  <c r="BV64" i="13"/>
  <c r="BW146" i="13"/>
  <c r="BX152" i="13"/>
  <c r="BV152" i="13" s="1"/>
  <c r="AJ68" i="6" s="1"/>
  <c r="BV70" i="13"/>
  <c r="BX129" i="13"/>
  <c r="BV65" i="13"/>
  <c r="BX147" i="13"/>
  <c r="BV147" i="13" s="1"/>
  <c r="AJ63" i="6" s="1"/>
  <c r="BX131" i="13"/>
  <c r="L70" i="13"/>
  <c r="H70" i="13"/>
  <c r="F70" i="13"/>
  <c r="H152" i="13"/>
  <c r="P152" i="13"/>
  <c r="I152" i="13"/>
  <c r="J152" i="13"/>
  <c r="K152" i="13"/>
  <c r="D152" i="13"/>
  <c r="L152" i="13"/>
  <c r="E152" i="13"/>
  <c r="M152" i="13"/>
  <c r="F152" i="13"/>
  <c r="N152" i="13"/>
  <c r="G152" i="13"/>
  <c r="O152" i="13"/>
  <c r="I70" i="13"/>
  <c r="J70" i="13"/>
  <c r="K70" i="13"/>
  <c r="E70" i="13"/>
  <c r="M70" i="13"/>
  <c r="G70" i="13"/>
  <c r="O70" i="13"/>
  <c r="P70" i="13"/>
  <c r="N70" i="13"/>
  <c r="AA6" i="1"/>
  <c r="BV146" i="13" l="1"/>
  <c r="AJ62" i="6" s="1"/>
  <c r="BV8" i="13"/>
  <c r="AG6" i="6" s="1"/>
  <c r="BV69" i="13"/>
  <c r="BX6" i="13"/>
  <c r="BV150" i="13"/>
  <c r="AJ66" i="6" s="1"/>
  <c r="BX88" i="13"/>
  <c r="BV68" i="13"/>
  <c r="BW6" i="13"/>
  <c r="BV71" i="13"/>
  <c r="BW88" i="13"/>
  <c r="BV153" i="13"/>
  <c r="AJ69" i="6" s="1"/>
  <c r="BV6" i="13" l="1"/>
  <c r="BV88" i="13"/>
  <c r="J26" i="22"/>
  <c r="M42" i="22"/>
  <c r="N41" i="22"/>
  <c r="N42" i="22" s="1"/>
  <c r="S26" i="22"/>
  <c r="G26" i="22"/>
  <c r="S25" i="22"/>
  <c r="F25" i="22"/>
  <c r="G25" i="22" s="1"/>
  <c r="S24" i="22"/>
  <c r="F24" i="22"/>
  <c r="G24" i="22" s="1"/>
  <c r="S23" i="22"/>
  <c r="F23" i="22"/>
  <c r="G23" i="22" s="1"/>
  <c r="S22" i="22"/>
  <c r="G22" i="22"/>
  <c r="U21" i="22"/>
  <c r="S21" i="22"/>
  <c r="F21" i="22"/>
  <c r="G21" i="22" s="1"/>
  <c r="F20" i="22"/>
  <c r="G20" i="22" s="1"/>
  <c r="F19" i="22"/>
  <c r="G19" i="22" s="1"/>
  <c r="T18" i="22"/>
  <c r="S18" i="22"/>
  <c r="F18" i="22"/>
  <c r="G18" i="22" s="1"/>
  <c r="W17" i="22"/>
  <c r="T17" i="22"/>
  <c r="S17" i="22"/>
  <c r="G17" i="22"/>
  <c r="F16" i="22"/>
  <c r="G16" i="22" s="1"/>
  <c r="F15" i="22"/>
  <c r="G15" i="22" s="1"/>
  <c r="F14" i="22"/>
  <c r="G14" i="22" s="1"/>
  <c r="F13" i="22"/>
  <c r="G13" i="22" s="1"/>
  <c r="F12" i="22"/>
  <c r="G12" i="22" s="1"/>
  <c r="F11" i="22"/>
  <c r="G11" i="22" s="1"/>
  <c r="F10" i="22"/>
  <c r="G10" i="22" s="1"/>
  <c r="F9" i="22"/>
  <c r="G9" i="22" s="1"/>
  <c r="F8" i="22"/>
  <c r="G8" i="22" s="1"/>
  <c r="F7" i="22"/>
  <c r="G7" i="22" s="1"/>
  <c r="F6" i="22"/>
  <c r="G6" i="22" s="1"/>
  <c r="F5" i="22"/>
  <c r="G5" i="22" s="1"/>
  <c r="F4" i="22"/>
  <c r="G4" i="22" s="1"/>
  <c r="BB4" i="13" l="1"/>
  <c r="BB3" i="13"/>
  <c r="BA4" i="13"/>
  <c r="BA3" i="13"/>
  <c r="P5" i="6" l="1"/>
  <c r="G7" i="20" s="1"/>
  <c r="Q5" i="6"/>
  <c r="H7" i="20" s="1"/>
  <c r="R5" i="6"/>
  <c r="I7" i="20" s="1"/>
  <c r="S5" i="6"/>
  <c r="J7" i="20" s="1"/>
  <c r="K6" i="6"/>
  <c r="B18" i="20" l="1"/>
  <c r="E23" i="6"/>
  <c r="E53" i="6"/>
  <c r="F23" i="6"/>
  <c r="F53" i="6"/>
  <c r="G23" i="6"/>
  <c r="G53" i="6"/>
  <c r="AJ87" i="24"/>
  <c r="AJ11" i="24"/>
  <c r="BN10" i="24" s="1"/>
  <c r="BV10" i="13"/>
  <c r="AG8" i="6" s="1"/>
  <c r="BV14" i="13"/>
  <c r="AG12" i="6" s="1"/>
  <c r="BV16" i="13"/>
  <c r="AG14" i="6" s="1"/>
  <c r="BV17" i="13"/>
  <c r="AG15" i="6" s="1"/>
  <c r="BV18" i="13"/>
  <c r="AG16" i="6" s="1"/>
  <c r="AG18" i="6"/>
  <c r="BV21" i="13"/>
  <c r="AG19" i="6" s="1"/>
  <c r="BV24" i="13"/>
  <c r="AG22" i="6" s="1"/>
  <c r="BV25" i="13"/>
  <c r="AG23" i="6" s="1"/>
  <c r="BV133" i="13"/>
  <c r="AJ49" i="6" s="1"/>
  <c r="I53" i="6" l="1"/>
  <c r="H53" i="6"/>
  <c r="BV140" i="13"/>
  <c r="AJ56" i="6" s="1"/>
  <c r="BV136" i="13"/>
  <c r="AJ52" i="6" s="1"/>
  <c r="BV132" i="13"/>
  <c r="AJ48" i="6" s="1"/>
  <c r="BV128" i="13"/>
  <c r="AJ44" i="6" s="1"/>
  <c r="BV124" i="13"/>
  <c r="AJ40" i="6" s="1"/>
  <c r="BV120" i="13"/>
  <c r="AJ36" i="6" s="1"/>
  <c r="BV116" i="13"/>
  <c r="AJ32" i="6" s="1"/>
  <c r="BV112" i="13"/>
  <c r="AJ28" i="6" s="1"/>
  <c r="BV108" i="13"/>
  <c r="AJ24" i="6" s="1"/>
  <c r="BV104" i="13"/>
  <c r="AJ20" i="6" s="1"/>
  <c r="BV100" i="13"/>
  <c r="AJ16" i="6" s="1"/>
  <c r="BV96" i="13"/>
  <c r="AJ12" i="6" s="1"/>
  <c r="BV92" i="13"/>
  <c r="AJ8" i="6" s="1"/>
  <c r="BV60" i="13"/>
  <c r="BV56" i="13"/>
  <c r="AG54" i="6" s="1"/>
  <c r="BV52" i="13"/>
  <c r="AG50" i="6" s="1"/>
  <c r="BV48" i="13"/>
  <c r="AG46" i="6" s="1"/>
  <c r="BV44" i="13"/>
  <c r="AG42" i="6" s="1"/>
  <c r="BV40" i="13"/>
  <c r="AG38" i="6" s="1"/>
  <c r="BV36" i="13"/>
  <c r="AG34" i="6" s="1"/>
  <c r="BV32" i="13"/>
  <c r="AG30" i="6" s="1"/>
  <c r="BV28" i="13"/>
  <c r="AG26" i="6" s="1"/>
  <c r="BV143" i="13"/>
  <c r="AJ59" i="6" s="1"/>
  <c r="BV139" i="13"/>
  <c r="AJ55" i="6" s="1"/>
  <c r="BV135" i="13"/>
  <c r="AJ51" i="6" s="1"/>
  <c r="BV131" i="13"/>
  <c r="AJ47" i="6" s="1"/>
  <c r="BV127" i="13"/>
  <c r="AJ43" i="6" s="1"/>
  <c r="BV123" i="13"/>
  <c r="AJ39" i="6" s="1"/>
  <c r="BV119" i="13"/>
  <c r="AJ35" i="6" s="1"/>
  <c r="BV115" i="13"/>
  <c r="AJ31" i="6" s="1"/>
  <c r="BV111" i="13"/>
  <c r="AJ27" i="6" s="1"/>
  <c r="BV107" i="13"/>
  <c r="AJ23" i="6" s="1"/>
  <c r="BV103" i="13"/>
  <c r="AJ19" i="6" s="1"/>
  <c r="BV99" i="13"/>
  <c r="AJ15" i="6" s="1"/>
  <c r="BV95" i="13"/>
  <c r="AJ11" i="6" s="1"/>
  <c r="AJ7" i="6"/>
  <c r="BV59" i="13"/>
  <c r="BV55" i="13"/>
  <c r="AG53" i="6" s="1"/>
  <c r="BV51" i="13"/>
  <c r="AG49" i="6" s="1"/>
  <c r="BV47" i="13"/>
  <c r="AG45" i="6" s="1"/>
  <c r="BV43" i="13"/>
  <c r="AG41" i="6" s="1"/>
  <c r="BV39" i="13"/>
  <c r="AG37" i="6" s="1"/>
  <c r="BV35" i="13"/>
  <c r="AG33" i="6" s="1"/>
  <c r="BV31" i="13"/>
  <c r="AG29" i="6" s="1"/>
  <c r="BV27" i="13"/>
  <c r="AG25" i="6" s="1"/>
  <c r="BV23" i="13"/>
  <c r="AG21" i="6" s="1"/>
  <c r="BV19" i="13"/>
  <c r="AG17" i="6" s="1"/>
  <c r="BV142" i="13"/>
  <c r="AJ58" i="6" s="1"/>
  <c r="BV138" i="13"/>
  <c r="AJ54" i="6" s="1"/>
  <c r="BV134" i="13"/>
  <c r="AJ50" i="6" s="1"/>
  <c r="BV130" i="13"/>
  <c r="AJ46" i="6" s="1"/>
  <c r="BV126" i="13"/>
  <c r="AJ42" i="6" s="1"/>
  <c r="BV122" i="13"/>
  <c r="AJ38" i="6" s="1"/>
  <c r="BV118" i="13"/>
  <c r="AJ34" i="6" s="1"/>
  <c r="BV114" i="13"/>
  <c r="AJ30" i="6" s="1"/>
  <c r="BV110" i="13"/>
  <c r="AJ26" i="6" s="1"/>
  <c r="BV106" i="13"/>
  <c r="AJ22" i="6" s="1"/>
  <c r="BV102" i="13"/>
  <c r="AJ18" i="6" s="1"/>
  <c r="BV98" i="13"/>
  <c r="AJ14" i="6" s="1"/>
  <c r="BV94" i="13"/>
  <c r="AJ10" i="6" s="1"/>
  <c r="BV90" i="13"/>
  <c r="AJ6" i="6" s="1"/>
  <c r="BV58" i="13"/>
  <c r="BV54" i="13"/>
  <c r="AG52" i="6" s="1"/>
  <c r="BV50" i="13"/>
  <c r="AG48" i="6" s="1"/>
  <c r="BV46" i="13"/>
  <c r="AG44" i="6" s="1"/>
  <c r="BV42" i="13"/>
  <c r="AG40" i="6" s="1"/>
  <c r="BV38" i="13"/>
  <c r="AG36" i="6" s="1"/>
  <c r="BV34" i="13"/>
  <c r="AG32" i="6" s="1"/>
  <c r="BV30" i="13"/>
  <c r="AG28" i="6" s="1"/>
  <c r="BV26" i="13"/>
  <c r="AG24" i="6" s="1"/>
  <c r="BV22" i="13"/>
  <c r="AG20" i="6" s="1"/>
  <c r="BV141" i="13"/>
  <c r="AJ57" i="6" s="1"/>
  <c r="BV137" i="13"/>
  <c r="AJ53" i="6" s="1"/>
  <c r="BV129" i="13"/>
  <c r="AJ45" i="6" s="1"/>
  <c r="BV125" i="13"/>
  <c r="AJ41" i="6" s="1"/>
  <c r="BV121" i="13"/>
  <c r="AJ37" i="6" s="1"/>
  <c r="BV117" i="13"/>
  <c r="AJ33" i="6" s="1"/>
  <c r="BV113" i="13"/>
  <c r="AJ29" i="6" s="1"/>
  <c r="BV109" i="13"/>
  <c r="AJ25" i="6" s="1"/>
  <c r="BV105" i="13"/>
  <c r="AJ21" i="6" s="1"/>
  <c r="BV101" i="13"/>
  <c r="AJ17" i="6" s="1"/>
  <c r="BV97" i="13"/>
  <c r="AJ13" i="6" s="1"/>
  <c r="BV93" i="13"/>
  <c r="AJ9" i="6" s="1"/>
  <c r="BV61" i="13"/>
  <c r="BV57" i="13"/>
  <c r="BV53" i="13"/>
  <c r="AG51" i="6" s="1"/>
  <c r="BV49" i="13"/>
  <c r="AG47" i="6" s="1"/>
  <c r="BV45" i="13"/>
  <c r="AG43" i="6" s="1"/>
  <c r="BV41" i="13"/>
  <c r="AG39" i="6" s="1"/>
  <c r="BV37" i="13"/>
  <c r="AG35" i="6" s="1"/>
  <c r="BV33" i="13"/>
  <c r="AG31" i="6" s="1"/>
  <c r="BV29" i="13"/>
  <c r="AG27" i="6" s="1"/>
  <c r="BV13" i="13"/>
  <c r="AG11" i="6" s="1"/>
  <c r="BV9" i="13"/>
  <c r="AG7" i="6" s="1"/>
  <c r="BV12" i="13"/>
  <c r="AG10" i="6" s="1"/>
  <c r="BV15" i="13"/>
  <c r="AG13" i="6" s="1"/>
  <c r="BV11" i="13"/>
  <c r="AG9" i="6" s="1"/>
  <c r="AW19" i="13" l="1"/>
  <c r="AW20" i="13"/>
  <c r="AW21" i="13"/>
  <c r="AW22" i="13"/>
  <c r="AW23" i="13"/>
  <c r="AW24" i="13"/>
  <c r="AW25" i="13"/>
  <c r="AW26" i="13"/>
  <c r="AW27" i="13"/>
  <c r="AW28" i="13"/>
  <c r="AW29" i="13"/>
  <c r="AW30" i="13"/>
  <c r="AW31" i="13"/>
  <c r="AW32" i="13"/>
  <c r="AW33" i="13"/>
  <c r="AW34" i="13"/>
  <c r="AW35" i="13"/>
  <c r="AW36" i="13"/>
  <c r="AW37" i="13"/>
  <c r="AW38" i="13"/>
  <c r="AW39" i="13"/>
  <c r="AW40" i="13"/>
  <c r="AW41" i="13"/>
  <c r="AW42" i="13"/>
  <c r="AW43" i="13"/>
  <c r="AW44" i="13"/>
  <c r="AW45" i="13"/>
  <c r="AW46" i="13"/>
  <c r="AW47" i="13"/>
  <c r="AW48" i="13"/>
  <c r="AW49" i="13"/>
  <c r="AW50" i="13"/>
  <c r="AW51" i="13"/>
  <c r="AW52" i="13"/>
  <c r="AW53" i="13"/>
  <c r="AW54" i="13"/>
  <c r="AW55" i="13"/>
  <c r="AW56" i="13"/>
  <c r="AW57" i="13"/>
  <c r="AW58" i="13"/>
  <c r="AW59" i="13"/>
  <c r="AW60" i="13"/>
  <c r="AW61" i="13"/>
  <c r="AW9" i="13"/>
  <c r="AW10" i="13"/>
  <c r="AW11" i="13"/>
  <c r="AW12" i="13"/>
  <c r="AW13" i="13"/>
  <c r="AW14" i="13"/>
  <c r="AW15" i="13"/>
  <c r="AW16" i="13"/>
  <c r="AW17" i="13"/>
  <c r="AW18" i="13"/>
  <c r="AW8" i="13"/>
  <c r="AY15" i="13" l="1"/>
  <c r="AF13" i="6"/>
  <c r="O12" i="6"/>
  <c r="BC14" i="13"/>
  <c r="O41" i="6"/>
  <c r="BC43" i="13"/>
  <c r="O11" i="6"/>
  <c r="BC13" i="13"/>
  <c r="O32" i="6"/>
  <c r="BC34" i="13"/>
  <c r="O24" i="6"/>
  <c r="BC26" i="13"/>
  <c r="O10" i="6"/>
  <c r="BC12" i="13"/>
  <c r="O55" i="6"/>
  <c r="BC57" i="13"/>
  <c r="O47" i="6"/>
  <c r="BC49" i="13"/>
  <c r="O39" i="6"/>
  <c r="BC41" i="13"/>
  <c r="O31" i="6"/>
  <c r="BC33" i="13"/>
  <c r="O23" i="6"/>
  <c r="BC25" i="13"/>
  <c r="O9" i="6"/>
  <c r="BC11" i="13"/>
  <c r="O54" i="6"/>
  <c r="BC56" i="13"/>
  <c r="O46" i="6"/>
  <c r="BC48" i="13"/>
  <c r="O38" i="6"/>
  <c r="BC40" i="13"/>
  <c r="O30" i="6"/>
  <c r="BC32" i="13"/>
  <c r="O22" i="6"/>
  <c r="BC24" i="13"/>
  <c r="O57" i="6"/>
  <c r="BC59" i="13"/>
  <c r="O25" i="6"/>
  <c r="BC27" i="13"/>
  <c r="O56" i="6"/>
  <c r="BC58" i="13"/>
  <c r="O53" i="6"/>
  <c r="BC55" i="13"/>
  <c r="O29" i="6"/>
  <c r="BC31" i="13"/>
  <c r="O15" i="6"/>
  <c r="BC17" i="13"/>
  <c r="O7" i="6"/>
  <c r="BC9" i="13"/>
  <c r="O52" i="6"/>
  <c r="BC54" i="13"/>
  <c r="O44" i="6"/>
  <c r="BC46" i="13"/>
  <c r="O36" i="6"/>
  <c r="BC38" i="13"/>
  <c r="O28" i="6"/>
  <c r="BC30" i="13"/>
  <c r="O20" i="6"/>
  <c r="BC22" i="13"/>
  <c r="O49" i="6"/>
  <c r="BC51" i="13"/>
  <c r="O17" i="6"/>
  <c r="BC19" i="13"/>
  <c r="O40" i="6"/>
  <c r="BC42" i="13"/>
  <c r="O8" i="6"/>
  <c r="BC10" i="13"/>
  <c r="O21" i="6"/>
  <c r="BC23" i="13"/>
  <c r="O14" i="6"/>
  <c r="BC16" i="13"/>
  <c r="O59" i="6"/>
  <c r="BC61" i="13"/>
  <c r="O51" i="6"/>
  <c r="BC53" i="13"/>
  <c r="O43" i="6"/>
  <c r="BC45" i="13"/>
  <c r="O35" i="6"/>
  <c r="BC37" i="13"/>
  <c r="O27" i="6"/>
  <c r="BC29" i="13"/>
  <c r="O19" i="6"/>
  <c r="BC21" i="13"/>
  <c r="O33" i="6"/>
  <c r="BC35" i="13"/>
  <c r="O48" i="6"/>
  <c r="BC50" i="13"/>
  <c r="O16" i="6"/>
  <c r="BC18" i="13"/>
  <c r="O45" i="6"/>
  <c r="BC47" i="13"/>
  <c r="O37" i="6"/>
  <c r="BC39" i="13"/>
  <c r="O13" i="6"/>
  <c r="BC15" i="13"/>
  <c r="O58" i="6"/>
  <c r="BC60" i="13"/>
  <c r="O50" i="6"/>
  <c r="BC52" i="13"/>
  <c r="O42" i="6"/>
  <c r="BC44" i="13"/>
  <c r="O34" i="6"/>
  <c r="BC36" i="13"/>
  <c r="O26" i="6"/>
  <c r="BC28" i="13"/>
  <c r="O18" i="6"/>
  <c r="BC20" i="13"/>
  <c r="O6" i="6"/>
  <c r="AA93" i="1"/>
  <c r="F70" i="20" l="1"/>
  <c r="AK63" i="24"/>
  <c r="AK139" i="24"/>
  <c r="F28" i="20"/>
  <c r="AK97" i="24"/>
  <c r="AK21" i="24"/>
  <c r="F39" i="20"/>
  <c r="AK108" i="24"/>
  <c r="AK32" i="24"/>
  <c r="F71" i="20"/>
  <c r="AK140" i="24"/>
  <c r="AK64" i="24"/>
  <c r="F52" i="20"/>
  <c r="AK121" i="24"/>
  <c r="AK45" i="24"/>
  <c r="F40" i="20"/>
  <c r="AK109" i="24"/>
  <c r="AK33" i="24"/>
  <c r="F19" i="20"/>
  <c r="AK88" i="24"/>
  <c r="AK12" i="24"/>
  <c r="F68" i="20"/>
  <c r="AK61" i="24"/>
  <c r="AK137" i="24"/>
  <c r="F42" i="20"/>
  <c r="AK111" i="24"/>
  <c r="AK35" i="24"/>
  <c r="F21" i="20"/>
  <c r="AK90" i="24"/>
  <c r="AK14" i="24"/>
  <c r="F59" i="20"/>
  <c r="AK128" i="24"/>
  <c r="AK52" i="24"/>
  <c r="F44" i="20"/>
  <c r="AK113" i="24"/>
  <c r="AK37" i="24"/>
  <c r="F38" i="20"/>
  <c r="AK107" i="24"/>
  <c r="AK31" i="24"/>
  <c r="F46" i="20"/>
  <c r="AK115" i="24"/>
  <c r="AK39" i="24"/>
  <c r="F60" i="20"/>
  <c r="AK129" i="24"/>
  <c r="AK53" i="24"/>
  <c r="F29" i="20"/>
  <c r="AK98" i="24"/>
  <c r="AK22" i="24"/>
  <c r="F48" i="20"/>
  <c r="AK117" i="24"/>
  <c r="AK41" i="24"/>
  <c r="F27" i="20"/>
  <c r="AK96" i="24"/>
  <c r="AK20" i="24"/>
  <c r="F37" i="20"/>
  <c r="AK30" i="24"/>
  <c r="AK106" i="24"/>
  <c r="F50" i="20"/>
  <c r="AK119" i="24"/>
  <c r="AK43" i="24"/>
  <c r="F35" i="20"/>
  <c r="AK104" i="24"/>
  <c r="AK28" i="24"/>
  <c r="F67" i="20"/>
  <c r="AK136" i="24"/>
  <c r="AK60" i="24"/>
  <c r="F23" i="20"/>
  <c r="AK92" i="24"/>
  <c r="AK16" i="24"/>
  <c r="F25" i="20"/>
  <c r="AK18" i="24"/>
  <c r="AK94" i="24"/>
  <c r="F26" i="20"/>
  <c r="AK95" i="24"/>
  <c r="AK19" i="24"/>
  <c r="F54" i="20"/>
  <c r="AK123" i="24"/>
  <c r="AK47" i="24"/>
  <c r="F45" i="20"/>
  <c r="AK38" i="24"/>
  <c r="AK114" i="24"/>
  <c r="F33" i="20"/>
  <c r="AK26" i="24"/>
  <c r="AK102" i="24"/>
  <c r="F61" i="20"/>
  <c r="AK130" i="24"/>
  <c r="AK54" i="24"/>
  <c r="F41" i="20"/>
  <c r="AK110" i="24"/>
  <c r="AK34" i="24"/>
  <c r="F69" i="20"/>
  <c r="AK138" i="24"/>
  <c r="AK62" i="24"/>
  <c r="F58" i="20"/>
  <c r="AK127" i="24"/>
  <c r="AK51" i="24"/>
  <c r="F22" i="20"/>
  <c r="AK91" i="24"/>
  <c r="AK15" i="24"/>
  <c r="F53" i="20"/>
  <c r="AK46" i="24"/>
  <c r="AK122" i="24"/>
  <c r="F47" i="20"/>
  <c r="AK116" i="24"/>
  <c r="AK40" i="24"/>
  <c r="F18" i="20"/>
  <c r="AK87" i="24"/>
  <c r="AK11" i="24"/>
  <c r="F49" i="20"/>
  <c r="AK118" i="24"/>
  <c r="AK42" i="24"/>
  <c r="F55" i="20"/>
  <c r="AK124" i="24"/>
  <c r="AK48" i="24"/>
  <c r="F56" i="20"/>
  <c r="AK125" i="24"/>
  <c r="AK49" i="24"/>
  <c r="F43" i="20"/>
  <c r="AK112" i="24"/>
  <c r="AK36" i="24"/>
  <c r="F30" i="20"/>
  <c r="AK99" i="24"/>
  <c r="AK23" i="24"/>
  <c r="F62" i="20"/>
  <c r="AK55" i="24"/>
  <c r="AK131" i="24"/>
  <c r="F57" i="20"/>
  <c r="AK126" i="24"/>
  <c r="AK50" i="24"/>
  <c r="F31" i="20"/>
  <c r="AK100" i="24"/>
  <c r="AK24" i="24"/>
  <c r="F63" i="20"/>
  <c r="AK132" i="24"/>
  <c r="AK56" i="24"/>
  <c r="F20" i="20"/>
  <c r="AK89" i="24"/>
  <c r="AK13" i="24"/>
  <c r="F32" i="20"/>
  <c r="AK101" i="24"/>
  <c r="AK25" i="24"/>
  <c r="F64" i="20"/>
  <c r="AK133" i="24"/>
  <c r="AK57" i="24"/>
  <c r="F65" i="20"/>
  <c r="AK134" i="24"/>
  <c r="AK58" i="24"/>
  <c r="F34" i="20"/>
  <c r="AK103" i="24"/>
  <c r="AK27" i="24"/>
  <c r="F66" i="20"/>
  <c r="AK59" i="24"/>
  <c r="AK135" i="24"/>
  <c r="F51" i="20"/>
  <c r="AK120" i="24"/>
  <c r="AK44" i="24"/>
  <c r="F36" i="20"/>
  <c r="AK105" i="24"/>
  <c r="AK29" i="24"/>
  <c r="F24" i="20"/>
  <c r="AK93" i="24"/>
  <c r="AK17" i="24"/>
  <c r="K5" i="6"/>
  <c r="B7" i="20" s="1"/>
  <c r="G55" i="20" l="1"/>
  <c r="AB55" i="20"/>
  <c r="G46" i="20"/>
  <c r="AB46" i="20"/>
  <c r="G57" i="20"/>
  <c r="AB57" i="20"/>
  <c r="G37" i="20"/>
  <c r="AB37" i="20"/>
  <c r="G59" i="20"/>
  <c r="AB59" i="20"/>
  <c r="G39" i="20"/>
  <c r="AB39" i="20"/>
  <c r="G64" i="20"/>
  <c r="AB64" i="20"/>
  <c r="G43" i="20"/>
  <c r="AB43" i="20"/>
  <c r="G58" i="20"/>
  <c r="AB58" i="20"/>
  <c r="G25" i="20"/>
  <c r="AB25" i="20"/>
  <c r="G29" i="20"/>
  <c r="AB29" i="20"/>
  <c r="G68" i="20"/>
  <c r="AB68" i="20"/>
  <c r="G63" i="20"/>
  <c r="AB63" i="20"/>
  <c r="G49" i="20"/>
  <c r="AB49" i="20"/>
  <c r="G61" i="20"/>
  <c r="AB61" i="20"/>
  <c r="G35" i="20"/>
  <c r="AB35" i="20"/>
  <c r="G38" i="20"/>
  <c r="AB38" i="20"/>
  <c r="G52" i="20"/>
  <c r="AB52" i="20"/>
  <c r="G40" i="20"/>
  <c r="AB40" i="20"/>
  <c r="G47" i="20"/>
  <c r="AB47" i="20"/>
  <c r="G34" i="20"/>
  <c r="AB34" i="20"/>
  <c r="G27" i="20"/>
  <c r="AB27" i="20"/>
  <c r="G32" i="20"/>
  <c r="AB32" i="20"/>
  <c r="G56" i="20"/>
  <c r="AB56" i="20"/>
  <c r="G69" i="20"/>
  <c r="AB69" i="20"/>
  <c r="G23" i="20"/>
  <c r="AB23" i="20"/>
  <c r="G60" i="20"/>
  <c r="AB60" i="20"/>
  <c r="G19" i="20"/>
  <c r="AB19" i="20"/>
  <c r="G20" i="20"/>
  <c r="AB20" i="20"/>
  <c r="G41" i="20"/>
  <c r="AB41" i="20"/>
  <c r="G66" i="20"/>
  <c r="AB66" i="20"/>
  <c r="G36" i="20"/>
  <c r="AB36" i="20"/>
  <c r="G53" i="20"/>
  <c r="AB53" i="20"/>
  <c r="G21" i="20"/>
  <c r="AB21" i="20"/>
  <c r="G51" i="20"/>
  <c r="AB51" i="20"/>
  <c r="G31" i="20"/>
  <c r="AB31" i="20"/>
  <c r="G18" i="20"/>
  <c r="AB18" i="20"/>
  <c r="G33" i="20"/>
  <c r="AB33" i="20"/>
  <c r="G50" i="20"/>
  <c r="AB50" i="20"/>
  <c r="G44" i="20"/>
  <c r="AB44" i="20"/>
  <c r="G71" i="20"/>
  <c r="AB71" i="20"/>
  <c r="G24" i="20"/>
  <c r="AB24" i="20"/>
  <c r="G67" i="20"/>
  <c r="AB67" i="20"/>
  <c r="G45" i="20"/>
  <c r="AB45" i="20"/>
  <c r="G62" i="20"/>
  <c r="AB62" i="20"/>
  <c r="G54" i="20"/>
  <c r="AB54" i="20"/>
  <c r="G28" i="20"/>
  <c r="AB28" i="20"/>
  <c r="G65" i="20"/>
  <c r="AB65" i="20"/>
  <c r="G30" i="20"/>
  <c r="AB30" i="20"/>
  <c r="G22" i="20"/>
  <c r="AB22" i="20"/>
  <c r="G26" i="20"/>
  <c r="AB26" i="20"/>
  <c r="G48" i="20"/>
  <c r="AB48" i="20"/>
  <c r="G42" i="20"/>
  <c r="AB42" i="20"/>
  <c r="G70" i="20"/>
  <c r="AB70" i="20"/>
  <c r="AL132" i="24"/>
  <c r="AO132" i="24"/>
  <c r="AM132" i="24"/>
  <c r="AP132" i="24"/>
  <c r="AS132" i="24"/>
  <c r="AN132" i="24"/>
  <c r="AR132" i="24"/>
  <c r="AQ132" i="24"/>
  <c r="AT132" i="24"/>
  <c r="AL131" i="24"/>
  <c r="AN131" i="24"/>
  <c r="AQ131" i="24"/>
  <c r="AM131" i="24"/>
  <c r="AO131" i="24"/>
  <c r="AP131" i="24"/>
  <c r="AS131" i="24"/>
  <c r="AT131" i="24"/>
  <c r="AR131" i="24"/>
  <c r="AL118" i="24"/>
  <c r="AS118" i="24"/>
  <c r="AN118" i="24"/>
  <c r="AM118" i="24"/>
  <c r="AT118" i="24"/>
  <c r="AO118" i="24"/>
  <c r="AR118" i="24"/>
  <c r="AP118" i="24"/>
  <c r="AQ118" i="24"/>
  <c r="BO35" i="24"/>
  <c r="AR36" i="24"/>
  <c r="AL36" i="24"/>
  <c r="AS36" i="24"/>
  <c r="AT36" i="24"/>
  <c r="AO36" i="24"/>
  <c r="AM36" i="24"/>
  <c r="AP36" i="24"/>
  <c r="AN36" i="24"/>
  <c r="AQ36" i="24"/>
  <c r="AO116" i="24"/>
  <c r="AQ116" i="24"/>
  <c r="AP116" i="24"/>
  <c r="AL116" i="24"/>
  <c r="AT116" i="24"/>
  <c r="AM116" i="24"/>
  <c r="AN116" i="24"/>
  <c r="AS116" i="24"/>
  <c r="AR116" i="24"/>
  <c r="BO50" i="24"/>
  <c r="AM51" i="24"/>
  <c r="AT51" i="24"/>
  <c r="AN51" i="24"/>
  <c r="AQ51" i="24"/>
  <c r="AP51" i="24"/>
  <c r="AR51" i="24"/>
  <c r="AO51" i="24"/>
  <c r="AS51" i="24"/>
  <c r="AL51" i="24"/>
  <c r="BO37" i="24"/>
  <c r="AP38" i="24"/>
  <c r="AQ38" i="24"/>
  <c r="AO38" i="24"/>
  <c r="AM38" i="24"/>
  <c r="AL38" i="24"/>
  <c r="AR38" i="24"/>
  <c r="AS38" i="24"/>
  <c r="AN38" i="24"/>
  <c r="AT38" i="24"/>
  <c r="AL94" i="24"/>
  <c r="AN94" i="24"/>
  <c r="AP94" i="24"/>
  <c r="AT94" i="24"/>
  <c r="AS94" i="24"/>
  <c r="AM94" i="24"/>
  <c r="AR94" i="24"/>
  <c r="AO94" i="24"/>
  <c r="AQ94" i="24"/>
  <c r="BO29" i="24"/>
  <c r="AO30" i="24"/>
  <c r="AN30" i="24"/>
  <c r="AP30" i="24"/>
  <c r="AT30" i="24"/>
  <c r="AR30" i="24"/>
  <c r="AQ30" i="24"/>
  <c r="AM30" i="24"/>
  <c r="AS30" i="24"/>
  <c r="AL30" i="24"/>
  <c r="BO21" i="24"/>
  <c r="AO22" i="24"/>
  <c r="AL22" i="24"/>
  <c r="AQ22" i="24"/>
  <c r="AN22" i="24"/>
  <c r="AR22" i="24"/>
  <c r="AT22" i="24"/>
  <c r="AS22" i="24"/>
  <c r="AP22" i="24"/>
  <c r="AM22" i="24"/>
  <c r="AL128" i="24"/>
  <c r="AQ128" i="24"/>
  <c r="AR128" i="24"/>
  <c r="AN128" i="24"/>
  <c r="AS128" i="24"/>
  <c r="AM128" i="24"/>
  <c r="AP128" i="24"/>
  <c r="AT128" i="24"/>
  <c r="AO128" i="24"/>
  <c r="AL137" i="24"/>
  <c r="AP137" i="24"/>
  <c r="AO137" i="24"/>
  <c r="AS137" i="24"/>
  <c r="AN137" i="24"/>
  <c r="AR137" i="24"/>
  <c r="AT137" i="24"/>
  <c r="AQ137" i="24"/>
  <c r="AM137" i="24"/>
  <c r="AL108" i="24"/>
  <c r="AO108" i="24"/>
  <c r="AP108" i="24"/>
  <c r="AM108" i="24"/>
  <c r="AQ108" i="24"/>
  <c r="AR108" i="24"/>
  <c r="AT108" i="24"/>
  <c r="AN108" i="24"/>
  <c r="AS108" i="24"/>
  <c r="AL122" i="24"/>
  <c r="AN122" i="24"/>
  <c r="AP122" i="24"/>
  <c r="AM122" i="24"/>
  <c r="AQ122" i="24"/>
  <c r="AO122" i="24"/>
  <c r="AS122" i="24"/>
  <c r="AT122" i="24"/>
  <c r="AR122" i="24"/>
  <c r="BO58" i="24"/>
  <c r="AM59" i="24"/>
  <c r="AR59" i="24"/>
  <c r="AN59" i="24"/>
  <c r="AP59" i="24"/>
  <c r="AO59" i="24"/>
  <c r="AL59" i="24"/>
  <c r="AS59" i="24"/>
  <c r="AT59" i="24"/>
  <c r="AQ59" i="24"/>
  <c r="BO56" i="24"/>
  <c r="AO57" i="24"/>
  <c r="AP57" i="24"/>
  <c r="AR57" i="24"/>
  <c r="AN57" i="24"/>
  <c r="AS57" i="24"/>
  <c r="AL57" i="24"/>
  <c r="AT57" i="24"/>
  <c r="AQ57" i="24"/>
  <c r="AM57" i="24"/>
  <c r="AL126" i="24"/>
  <c r="AN126" i="24"/>
  <c r="AO126" i="24"/>
  <c r="AP126" i="24"/>
  <c r="AR126" i="24"/>
  <c r="AS126" i="24"/>
  <c r="AT126" i="24"/>
  <c r="AQ126" i="24"/>
  <c r="AM126" i="24"/>
  <c r="BO28" i="24"/>
  <c r="AM29" i="24"/>
  <c r="AT29" i="24"/>
  <c r="AS29" i="24"/>
  <c r="AO29" i="24"/>
  <c r="AP29" i="24"/>
  <c r="AL29" i="24"/>
  <c r="AN29" i="24"/>
  <c r="AQ29" i="24"/>
  <c r="AR29" i="24"/>
  <c r="AL133" i="24"/>
  <c r="AP133" i="24"/>
  <c r="AM133" i="24"/>
  <c r="AR133" i="24"/>
  <c r="AS133" i="24"/>
  <c r="AO133" i="24"/>
  <c r="AQ133" i="24"/>
  <c r="AN133" i="24"/>
  <c r="AT133" i="24"/>
  <c r="BO55" i="24"/>
  <c r="AQ56" i="24"/>
  <c r="AP56" i="24"/>
  <c r="AS56" i="24"/>
  <c r="AT56" i="24"/>
  <c r="AR56" i="24"/>
  <c r="AO56" i="24"/>
  <c r="AM56" i="24"/>
  <c r="AN56" i="24"/>
  <c r="AL56" i="24"/>
  <c r="AL112" i="24"/>
  <c r="AM112" i="24"/>
  <c r="AN112" i="24"/>
  <c r="AS112" i="24"/>
  <c r="AQ112" i="24"/>
  <c r="AP112" i="24"/>
  <c r="AO112" i="24"/>
  <c r="AT112" i="24"/>
  <c r="AR112" i="24"/>
  <c r="BO41" i="24"/>
  <c r="AL42" i="24"/>
  <c r="AO42" i="24"/>
  <c r="AQ42" i="24"/>
  <c r="AN42" i="24"/>
  <c r="AR42" i="24"/>
  <c r="AP42" i="24"/>
  <c r="AT42" i="24"/>
  <c r="AM42" i="24"/>
  <c r="AS42" i="24"/>
  <c r="AL127" i="24"/>
  <c r="AR127" i="24"/>
  <c r="AP127" i="24"/>
  <c r="AN127" i="24"/>
  <c r="AQ127" i="24"/>
  <c r="AM127" i="24"/>
  <c r="AT127" i="24"/>
  <c r="AS127" i="24"/>
  <c r="AO127" i="24"/>
  <c r="BO53" i="24"/>
  <c r="AN54" i="24"/>
  <c r="AQ54" i="24"/>
  <c r="AO54" i="24"/>
  <c r="AL54" i="24"/>
  <c r="AR54" i="24"/>
  <c r="AM54" i="24"/>
  <c r="AP54" i="24"/>
  <c r="AT54" i="24"/>
  <c r="AS54" i="24"/>
  <c r="BO17" i="24"/>
  <c r="AL18" i="24"/>
  <c r="AT18" i="24"/>
  <c r="AM18" i="24"/>
  <c r="AQ18" i="24"/>
  <c r="AR18" i="24"/>
  <c r="AO18" i="24"/>
  <c r="AN18" i="24"/>
  <c r="AP18" i="24"/>
  <c r="AS18" i="24"/>
  <c r="BO27" i="24"/>
  <c r="AR28" i="24"/>
  <c r="AO28" i="24"/>
  <c r="AT28" i="24"/>
  <c r="AQ28" i="24"/>
  <c r="AS28" i="24"/>
  <c r="AM28" i="24"/>
  <c r="AP28" i="24"/>
  <c r="AL28" i="24"/>
  <c r="AN28" i="24"/>
  <c r="AL98" i="24"/>
  <c r="AO98" i="24"/>
  <c r="AR98" i="24"/>
  <c r="AP98" i="24"/>
  <c r="AM98" i="24"/>
  <c r="AQ98" i="24"/>
  <c r="AN98" i="24"/>
  <c r="AT98" i="24"/>
  <c r="AS98" i="24"/>
  <c r="BO30" i="24"/>
  <c r="AN31" i="24"/>
  <c r="AT31" i="24"/>
  <c r="AO31" i="24"/>
  <c r="AS31" i="24"/>
  <c r="AR31" i="24"/>
  <c r="AQ31" i="24"/>
  <c r="AL31" i="24"/>
  <c r="AP31" i="24"/>
  <c r="AM31" i="24"/>
  <c r="BO60" i="24"/>
  <c r="AO61" i="24"/>
  <c r="AP61" i="24"/>
  <c r="AS61" i="24"/>
  <c r="AL61" i="24"/>
  <c r="AR61" i="24"/>
  <c r="AT61" i="24"/>
  <c r="AN61" i="24"/>
  <c r="AQ61" i="24"/>
  <c r="AM61" i="24"/>
  <c r="BO44" i="24"/>
  <c r="AP45" i="24"/>
  <c r="AN45" i="24"/>
  <c r="AS45" i="24"/>
  <c r="AL45" i="24"/>
  <c r="AT45" i="24"/>
  <c r="AM45" i="24"/>
  <c r="AO45" i="24"/>
  <c r="AR45" i="24"/>
  <c r="AQ45" i="24"/>
  <c r="AL121" i="24"/>
  <c r="AN121" i="24"/>
  <c r="AS121" i="24"/>
  <c r="AR121" i="24"/>
  <c r="AP121" i="24"/>
  <c r="AQ121" i="24"/>
  <c r="AM121" i="24"/>
  <c r="AT121" i="24"/>
  <c r="AO121" i="24"/>
  <c r="BO20" i="24"/>
  <c r="AN21" i="24"/>
  <c r="AL21" i="24"/>
  <c r="AT21" i="24"/>
  <c r="AQ21" i="24"/>
  <c r="AP21" i="24"/>
  <c r="AR21" i="24"/>
  <c r="AS21" i="24"/>
  <c r="AO21" i="24"/>
  <c r="AM21" i="24"/>
  <c r="BO26" i="24"/>
  <c r="AR27" i="24"/>
  <c r="AS27" i="24"/>
  <c r="AM27" i="24"/>
  <c r="AT27" i="24"/>
  <c r="AL27" i="24"/>
  <c r="AN27" i="24"/>
  <c r="AO27" i="24"/>
  <c r="AQ27" i="24"/>
  <c r="AP27" i="24"/>
  <c r="AL130" i="24"/>
  <c r="AS130" i="24"/>
  <c r="AP130" i="24"/>
  <c r="AN130" i="24"/>
  <c r="AM130" i="24"/>
  <c r="AO130" i="24"/>
  <c r="AT130" i="24"/>
  <c r="AR130" i="24"/>
  <c r="AQ130" i="24"/>
  <c r="BO46" i="24"/>
  <c r="AR47" i="24"/>
  <c r="AM47" i="24"/>
  <c r="AN47" i="24"/>
  <c r="AL47" i="24"/>
  <c r="AO47" i="24"/>
  <c r="AP47" i="24"/>
  <c r="AQ47" i="24"/>
  <c r="AS47" i="24"/>
  <c r="AT47" i="24"/>
  <c r="BO19" i="24"/>
  <c r="AS20" i="24"/>
  <c r="AR20" i="24"/>
  <c r="AQ20" i="24"/>
  <c r="AP20" i="24"/>
  <c r="AO20" i="24"/>
  <c r="AM20" i="24"/>
  <c r="AL20" i="24"/>
  <c r="AN20" i="24"/>
  <c r="AT20" i="24"/>
  <c r="AL107" i="24"/>
  <c r="AP107" i="24"/>
  <c r="AM107" i="24"/>
  <c r="AO107" i="24"/>
  <c r="AQ107" i="24"/>
  <c r="AN107" i="24"/>
  <c r="AS107" i="24"/>
  <c r="AR107" i="24"/>
  <c r="AT107" i="24"/>
  <c r="BO54" i="24"/>
  <c r="AR55" i="24"/>
  <c r="AM55" i="24"/>
  <c r="AN55" i="24"/>
  <c r="AL55" i="24"/>
  <c r="AT55" i="24"/>
  <c r="AO55" i="24"/>
  <c r="AP55" i="24"/>
  <c r="AS55" i="24"/>
  <c r="AQ55" i="24"/>
  <c r="BO48" i="24"/>
  <c r="AP49" i="24"/>
  <c r="AO49" i="24"/>
  <c r="AR49" i="24"/>
  <c r="AN49" i="24"/>
  <c r="AS49" i="24"/>
  <c r="AL49" i="24"/>
  <c r="AQ49" i="24"/>
  <c r="AM49" i="24"/>
  <c r="AT49" i="24"/>
  <c r="BO45" i="24"/>
  <c r="AQ46" i="24"/>
  <c r="AM46" i="24"/>
  <c r="AR46" i="24"/>
  <c r="AN46" i="24"/>
  <c r="AP46" i="24"/>
  <c r="AT46" i="24"/>
  <c r="AL46" i="24"/>
  <c r="AS46" i="24"/>
  <c r="AO46" i="24"/>
  <c r="BO61" i="24"/>
  <c r="AN62" i="24"/>
  <c r="AO62" i="24"/>
  <c r="AR62" i="24"/>
  <c r="AL62" i="24"/>
  <c r="AT62" i="24"/>
  <c r="AQ62" i="24"/>
  <c r="AM62" i="24"/>
  <c r="AP62" i="24"/>
  <c r="AS62" i="24"/>
  <c r="AL123" i="24"/>
  <c r="AT123" i="24"/>
  <c r="AN123" i="24"/>
  <c r="AP123" i="24"/>
  <c r="AM123" i="24"/>
  <c r="AO123" i="24"/>
  <c r="AS123" i="24"/>
  <c r="AR123" i="24"/>
  <c r="AQ123" i="24"/>
  <c r="BO15" i="24"/>
  <c r="AP16" i="24"/>
  <c r="AM16" i="24"/>
  <c r="AQ16" i="24"/>
  <c r="AN16" i="24"/>
  <c r="AR16" i="24"/>
  <c r="AT16" i="24"/>
  <c r="AS16" i="24"/>
  <c r="AO16" i="24"/>
  <c r="AL16" i="24"/>
  <c r="AL96" i="24"/>
  <c r="AN96" i="24"/>
  <c r="AS96" i="24"/>
  <c r="AR96" i="24"/>
  <c r="AP96" i="24"/>
  <c r="AO96" i="24"/>
  <c r="AM96" i="24"/>
  <c r="AQ96" i="24"/>
  <c r="AT96" i="24"/>
  <c r="BO52" i="24"/>
  <c r="AS53" i="24"/>
  <c r="AL53" i="24"/>
  <c r="AN53" i="24"/>
  <c r="AT53" i="24"/>
  <c r="AP53" i="24"/>
  <c r="AO53" i="24"/>
  <c r="AR53" i="24"/>
  <c r="AQ53" i="24"/>
  <c r="AM53" i="24"/>
  <c r="AL90" i="24"/>
  <c r="AO90" i="24"/>
  <c r="AT90" i="24"/>
  <c r="AM90" i="24"/>
  <c r="AP90" i="24"/>
  <c r="AQ90" i="24"/>
  <c r="AN90" i="24"/>
  <c r="AS90" i="24"/>
  <c r="AR90" i="24"/>
  <c r="BO11" i="24"/>
  <c r="AQ12" i="24"/>
  <c r="AN12" i="24"/>
  <c r="AR12" i="24"/>
  <c r="AL12" i="24"/>
  <c r="AP12" i="24"/>
  <c r="AO12" i="24"/>
  <c r="AM12" i="24"/>
  <c r="AS12" i="24"/>
  <c r="AT12" i="24"/>
  <c r="AL97" i="24"/>
  <c r="AO97" i="24"/>
  <c r="AN97" i="24"/>
  <c r="AP97" i="24"/>
  <c r="AS97" i="24"/>
  <c r="AM97" i="24"/>
  <c r="AR97" i="24"/>
  <c r="AQ97" i="24"/>
  <c r="AT97" i="24"/>
  <c r="AL125" i="24"/>
  <c r="AS125" i="24"/>
  <c r="AQ125" i="24"/>
  <c r="AM125" i="24"/>
  <c r="AN125" i="24"/>
  <c r="AT125" i="24"/>
  <c r="AO125" i="24"/>
  <c r="AP125" i="24"/>
  <c r="AR125" i="24"/>
  <c r="BO10" i="24"/>
  <c r="AQ11" i="24"/>
  <c r="AL11" i="24"/>
  <c r="AO11" i="24"/>
  <c r="AP11" i="24"/>
  <c r="AN11" i="24"/>
  <c r="AR11" i="24"/>
  <c r="AM11" i="24"/>
  <c r="AS11" i="24"/>
  <c r="AT11" i="24"/>
  <c r="AL138" i="24"/>
  <c r="AQ138" i="24"/>
  <c r="AN138" i="24"/>
  <c r="AP138" i="24"/>
  <c r="AM138" i="24"/>
  <c r="AO138" i="24"/>
  <c r="AR138" i="24"/>
  <c r="AS138" i="24"/>
  <c r="AT138" i="24"/>
  <c r="AL102" i="24"/>
  <c r="AN102" i="24"/>
  <c r="AS102" i="24"/>
  <c r="AP102" i="24"/>
  <c r="AM102" i="24"/>
  <c r="AT102" i="24"/>
  <c r="AR102" i="24"/>
  <c r="AQ102" i="24"/>
  <c r="AO102" i="24"/>
  <c r="AL92" i="24"/>
  <c r="AS92" i="24"/>
  <c r="AO92" i="24"/>
  <c r="AP92" i="24"/>
  <c r="AM92" i="24"/>
  <c r="AR92" i="24"/>
  <c r="AN92" i="24"/>
  <c r="AQ92" i="24"/>
  <c r="AT92" i="24"/>
  <c r="BO42" i="24"/>
  <c r="AM43" i="24"/>
  <c r="AP43" i="24"/>
  <c r="AN43" i="24"/>
  <c r="AQ43" i="24"/>
  <c r="AL43" i="24"/>
  <c r="AS43" i="24"/>
  <c r="AT43" i="24"/>
  <c r="AR43" i="24"/>
  <c r="AO43" i="24"/>
  <c r="AL129" i="24"/>
  <c r="AN129" i="24"/>
  <c r="AS129" i="24"/>
  <c r="AO129" i="24"/>
  <c r="AP129" i="24"/>
  <c r="AM129" i="24"/>
  <c r="AT129" i="24"/>
  <c r="AQ129" i="24"/>
  <c r="AR129" i="24"/>
  <c r="BO36" i="24"/>
  <c r="AR37" i="24"/>
  <c r="AQ37" i="24"/>
  <c r="AM37" i="24"/>
  <c r="AL37" i="24"/>
  <c r="AS37" i="24"/>
  <c r="AT37" i="24"/>
  <c r="AO37" i="24"/>
  <c r="AP37" i="24"/>
  <c r="AN37" i="24"/>
  <c r="AL88" i="24"/>
  <c r="AN88" i="24"/>
  <c r="AQ88" i="24"/>
  <c r="AO88" i="24"/>
  <c r="AM88" i="24"/>
  <c r="AS88" i="24"/>
  <c r="AP88" i="24"/>
  <c r="AT88" i="24"/>
  <c r="AR88" i="24"/>
  <c r="BO63" i="24"/>
  <c r="AP64" i="24"/>
  <c r="AQ64" i="24"/>
  <c r="AS64" i="24"/>
  <c r="AL64" i="24"/>
  <c r="AT64" i="24"/>
  <c r="AN64" i="24"/>
  <c r="AR64" i="24"/>
  <c r="AO64" i="24"/>
  <c r="AM64" i="24"/>
  <c r="AL100" i="24"/>
  <c r="AM100" i="24"/>
  <c r="AN100" i="24"/>
  <c r="AP100" i="24"/>
  <c r="AO100" i="24"/>
  <c r="AS100" i="24"/>
  <c r="AT100" i="24"/>
  <c r="AQ100" i="24"/>
  <c r="AR100" i="24"/>
  <c r="BO22" i="24"/>
  <c r="AN23" i="24"/>
  <c r="AO23" i="24"/>
  <c r="AS23" i="24"/>
  <c r="AQ23" i="24"/>
  <c r="AM23" i="24"/>
  <c r="AT23" i="24"/>
  <c r="AR23" i="24"/>
  <c r="AL23" i="24"/>
  <c r="AP23" i="24"/>
  <c r="AL87" i="24"/>
  <c r="AM87" i="24"/>
  <c r="AQ87" i="24"/>
  <c r="AO87" i="24"/>
  <c r="AR87" i="24"/>
  <c r="AT87" i="24"/>
  <c r="AS87" i="24"/>
  <c r="AP87" i="24"/>
  <c r="AN87" i="24"/>
  <c r="BO14" i="24"/>
  <c r="AN15" i="24"/>
  <c r="AO15" i="24"/>
  <c r="AS15" i="24"/>
  <c r="AQ15" i="24"/>
  <c r="AT15" i="24"/>
  <c r="AR15" i="24"/>
  <c r="AL15" i="24"/>
  <c r="AM15" i="24"/>
  <c r="AP15" i="24"/>
  <c r="BO25" i="24"/>
  <c r="AN26" i="24"/>
  <c r="AO26" i="24"/>
  <c r="AS26" i="24"/>
  <c r="AM26" i="24"/>
  <c r="AQ26" i="24"/>
  <c r="AP26" i="24"/>
  <c r="AR26" i="24"/>
  <c r="AL26" i="24"/>
  <c r="AT26" i="24"/>
  <c r="BO18" i="24"/>
  <c r="AS19" i="24"/>
  <c r="AT19" i="24"/>
  <c r="AN19" i="24"/>
  <c r="AR19" i="24"/>
  <c r="AL19" i="24"/>
  <c r="AQ19" i="24"/>
  <c r="AM19" i="24"/>
  <c r="AP19" i="24"/>
  <c r="AO19" i="24"/>
  <c r="AL119" i="24"/>
  <c r="AM119" i="24"/>
  <c r="AQ119" i="24"/>
  <c r="AP119" i="24"/>
  <c r="AT119" i="24"/>
  <c r="AR119" i="24"/>
  <c r="AN119" i="24"/>
  <c r="AS119" i="24"/>
  <c r="AO119" i="24"/>
  <c r="BO40" i="24"/>
  <c r="AO41" i="24"/>
  <c r="AP41" i="24"/>
  <c r="AM41" i="24"/>
  <c r="AL41" i="24"/>
  <c r="AT41" i="24"/>
  <c r="AQ41" i="24"/>
  <c r="AR41" i="24"/>
  <c r="AN41" i="24"/>
  <c r="AS41" i="24"/>
  <c r="AL113" i="24"/>
  <c r="AO113" i="24"/>
  <c r="AS113" i="24"/>
  <c r="AT113" i="24"/>
  <c r="AM113" i="24"/>
  <c r="AQ113" i="24"/>
  <c r="AN113" i="24"/>
  <c r="AP113" i="24"/>
  <c r="AR113" i="24"/>
  <c r="BO34" i="24"/>
  <c r="AT35" i="24"/>
  <c r="AN35" i="24"/>
  <c r="AP35" i="24"/>
  <c r="AS35" i="24"/>
  <c r="AQ35" i="24"/>
  <c r="AM35" i="24"/>
  <c r="AO35" i="24"/>
  <c r="AL35" i="24"/>
  <c r="AR35" i="24"/>
  <c r="AL140" i="24"/>
  <c r="AN140" i="24"/>
  <c r="AP140" i="24"/>
  <c r="AO140" i="24"/>
  <c r="AM140" i="24"/>
  <c r="AT140" i="24"/>
  <c r="AS140" i="24"/>
  <c r="AQ140" i="24"/>
  <c r="AR140" i="24"/>
  <c r="AL139" i="24"/>
  <c r="AN139" i="24"/>
  <c r="AO139" i="24"/>
  <c r="AT139" i="24"/>
  <c r="AS139" i="24"/>
  <c r="AQ139" i="24"/>
  <c r="AR139" i="24"/>
  <c r="AM139" i="24"/>
  <c r="AP139" i="24"/>
  <c r="AL105" i="24"/>
  <c r="AO105" i="24"/>
  <c r="AP105" i="24"/>
  <c r="AN105" i="24"/>
  <c r="AS105" i="24"/>
  <c r="AR105" i="24"/>
  <c r="AQ105" i="24"/>
  <c r="AT105" i="24"/>
  <c r="AM105" i="24"/>
  <c r="AL103" i="24"/>
  <c r="AS103" i="24"/>
  <c r="AQ103" i="24"/>
  <c r="AM103" i="24"/>
  <c r="AN103" i="24"/>
  <c r="AP103" i="24"/>
  <c r="AO103" i="24"/>
  <c r="AT103" i="24"/>
  <c r="AR103" i="24"/>
  <c r="BO24" i="24"/>
  <c r="AL25" i="24"/>
  <c r="AT25" i="24"/>
  <c r="AM25" i="24"/>
  <c r="AQ25" i="24"/>
  <c r="AS25" i="24"/>
  <c r="AR25" i="24"/>
  <c r="AN25" i="24"/>
  <c r="AP25" i="24"/>
  <c r="AO25" i="24"/>
  <c r="BO43" i="24"/>
  <c r="AL44" i="24"/>
  <c r="AT44" i="24"/>
  <c r="AM44" i="24"/>
  <c r="AP44" i="24"/>
  <c r="AS44" i="24"/>
  <c r="AR44" i="24"/>
  <c r="AN44" i="24"/>
  <c r="AO44" i="24"/>
  <c r="AQ44" i="24"/>
  <c r="AL134" i="24"/>
  <c r="AP134" i="24"/>
  <c r="AT134" i="24"/>
  <c r="AM134" i="24"/>
  <c r="AR134" i="24"/>
  <c r="AS134" i="24"/>
  <c r="AQ134" i="24"/>
  <c r="AN134" i="24"/>
  <c r="AO134" i="24"/>
  <c r="BO12" i="24"/>
  <c r="AQ13" i="24"/>
  <c r="AS13" i="24"/>
  <c r="AO13" i="24"/>
  <c r="AM13" i="24"/>
  <c r="AP13" i="24"/>
  <c r="AN13" i="24"/>
  <c r="AL13" i="24"/>
  <c r="AR13" i="24"/>
  <c r="AT13" i="24"/>
  <c r="AL99" i="24"/>
  <c r="AM99" i="24"/>
  <c r="AT99" i="24"/>
  <c r="AN99" i="24"/>
  <c r="AO99" i="24"/>
  <c r="AS99" i="24"/>
  <c r="AR99" i="24"/>
  <c r="AP99" i="24"/>
  <c r="AQ99" i="24"/>
  <c r="BO47" i="24"/>
  <c r="AP48" i="24"/>
  <c r="AQ48" i="24"/>
  <c r="AL48" i="24"/>
  <c r="AM48" i="24"/>
  <c r="AT48" i="24"/>
  <c r="AO48" i="24"/>
  <c r="AS48" i="24"/>
  <c r="AR48" i="24"/>
  <c r="AN48" i="24"/>
  <c r="AL91" i="24"/>
  <c r="AS91" i="24"/>
  <c r="AT91" i="24"/>
  <c r="AR91" i="24"/>
  <c r="AQ91" i="24"/>
  <c r="AO91" i="24"/>
  <c r="AP91" i="24"/>
  <c r="AN91" i="24"/>
  <c r="AM91" i="24"/>
  <c r="BO33" i="24"/>
  <c r="AT34" i="24"/>
  <c r="AM34" i="24"/>
  <c r="AL34" i="24"/>
  <c r="AO34" i="24"/>
  <c r="AN34" i="24"/>
  <c r="AS34" i="24"/>
  <c r="AP34" i="24"/>
  <c r="AQ34" i="24"/>
  <c r="AR34" i="24"/>
  <c r="AL95" i="24"/>
  <c r="AQ95" i="24"/>
  <c r="AM95" i="24"/>
  <c r="AN95" i="24"/>
  <c r="AR95" i="24"/>
  <c r="AO95" i="24"/>
  <c r="AS95" i="24"/>
  <c r="AT95" i="24"/>
  <c r="AP95" i="24"/>
  <c r="BO59" i="24"/>
  <c r="AL60" i="24"/>
  <c r="AT60" i="24"/>
  <c r="AM60" i="24"/>
  <c r="AO60" i="24"/>
  <c r="AN60" i="24"/>
  <c r="AS60" i="24"/>
  <c r="AP60" i="24"/>
  <c r="AQ60" i="24"/>
  <c r="AR60" i="24"/>
  <c r="AL117" i="24"/>
  <c r="AP117" i="24"/>
  <c r="AQ117" i="24"/>
  <c r="AM117" i="24"/>
  <c r="AT117" i="24"/>
  <c r="AS117" i="24"/>
  <c r="AN117" i="24"/>
  <c r="AO117" i="24"/>
  <c r="AR117" i="24"/>
  <c r="BO38" i="24"/>
  <c r="AO39" i="24"/>
  <c r="AQ39" i="24"/>
  <c r="AR39" i="24"/>
  <c r="AP39" i="24"/>
  <c r="AL39" i="24"/>
  <c r="AT39" i="24"/>
  <c r="AS39" i="24"/>
  <c r="AN39" i="24"/>
  <c r="AM39" i="24"/>
  <c r="AL111" i="24"/>
  <c r="AM111" i="24"/>
  <c r="AP111" i="24"/>
  <c r="AN111" i="24"/>
  <c r="AS111" i="24"/>
  <c r="AO111" i="24"/>
  <c r="AQ111" i="24"/>
  <c r="AT111" i="24"/>
  <c r="AR111" i="24"/>
  <c r="BO32" i="24"/>
  <c r="AO33" i="24"/>
  <c r="AL33" i="24"/>
  <c r="AT33" i="24"/>
  <c r="AS33" i="24"/>
  <c r="AR33" i="24"/>
  <c r="AP33" i="24"/>
  <c r="AM33" i="24"/>
  <c r="AQ33" i="24"/>
  <c r="AN33" i="24"/>
  <c r="BO62" i="24"/>
  <c r="AR63" i="24"/>
  <c r="AT63" i="24"/>
  <c r="AN63" i="24"/>
  <c r="AM63" i="24"/>
  <c r="AS63" i="24"/>
  <c r="AL63" i="24"/>
  <c r="AO63" i="24"/>
  <c r="AP63" i="24"/>
  <c r="AQ63" i="24"/>
  <c r="AL104" i="24"/>
  <c r="AO104" i="24"/>
  <c r="AR104" i="24"/>
  <c r="AN104" i="24"/>
  <c r="AP104" i="24"/>
  <c r="AS104" i="24"/>
  <c r="AQ104" i="24"/>
  <c r="AT104" i="24"/>
  <c r="AM104" i="24"/>
  <c r="BO13" i="24"/>
  <c r="AO14" i="24"/>
  <c r="AL14" i="24"/>
  <c r="AP14" i="24"/>
  <c r="AT14" i="24"/>
  <c r="AR14" i="24"/>
  <c r="AM14" i="24"/>
  <c r="AN14" i="24"/>
  <c r="AQ14" i="24"/>
  <c r="AS14" i="24"/>
  <c r="AL101" i="24"/>
  <c r="AO101" i="24"/>
  <c r="AN101" i="24"/>
  <c r="AP101" i="24"/>
  <c r="AS101" i="24"/>
  <c r="AQ101" i="24"/>
  <c r="AT101" i="24"/>
  <c r="AM101" i="24"/>
  <c r="AR101" i="24"/>
  <c r="BO23" i="24"/>
  <c r="AM24" i="24"/>
  <c r="AN24" i="24"/>
  <c r="AR24" i="24"/>
  <c r="AS24" i="24"/>
  <c r="AT24" i="24"/>
  <c r="AQ24" i="24"/>
  <c r="AO24" i="24"/>
  <c r="AP24" i="24"/>
  <c r="AL24" i="24"/>
  <c r="AL120" i="24"/>
  <c r="AT120" i="24"/>
  <c r="AM120" i="24"/>
  <c r="AN120" i="24"/>
  <c r="AS120" i="24"/>
  <c r="AQ120" i="24"/>
  <c r="AR120" i="24"/>
  <c r="AP120" i="24"/>
  <c r="AO120" i="24"/>
  <c r="BO57" i="24"/>
  <c r="AN58" i="24"/>
  <c r="AO58" i="24"/>
  <c r="AR58" i="24"/>
  <c r="AT58" i="24"/>
  <c r="AQ58" i="24"/>
  <c r="AM58" i="24"/>
  <c r="AL58" i="24"/>
  <c r="AS58" i="24"/>
  <c r="AP58" i="24"/>
  <c r="BO16" i="24"/>
  <c r="AO17" i="24"/>
  <c r="AN17" i="24"/>
  <c r="AT17" i="24"/>
  <c r="AM17" i="24"/>
  <c r="AQ17" i="24"/>
  <c r="AS17" i="24"/>
  <c r="AP17" i="24"/>
  <c r="AR17" i="24"/>
  <c r="AL17" i="24"/>
  <c r="AL93" i="24"/>
  <c r="AP93" i="24"/>
  <c r="AS93" i="24"/>
  <c r="AQ93" i="24"/>
  <c r="AN93" i="24"/>
  <c r="AM93" i="24"/>
  <c r="AR93" i="24"/>
  <c r="AO93" i="24"/>
  <c r="AT93" i="24"/>
  <c r="AL135" i="24"/>
  <c r="AP135" i="24"/>
  <c r="AS135" i="24"/>
  <c r="AM135" i="24"/>
  <c r="AQ135" i="24"/>
  <c r="AO135" i="24"/>
  <c r="AN135" i="24"/>
  <c r="AR135" i="24"/>
  <c r="AT135" i="24"/>
  <c r="AL89" i="24"/>
  <c r="AR89" i="24"/>
  <c r="AS89" i="24"/>
  <c r="AN89" i="24"/>
  <c r="AQ89" i="24"/>
  <c r="AM89" i="24"/>
  <c r="AO89" i="24"/>
  <c r="AT89" i="24"/>
  <c r="AP89" i="24"/>
  <c r="BO49" i="24"/>
  <c r="AN50" i="24"/>
  <c r="AO50" i="24"/>
  <c r="AQ50" i="24"/>
  <c r="AR50" i="24"/>
  <c r="AP50" i="24"/>
  <c r="AL50" i="24"/>
  <c r="AT50" i="24"/>
  <c r="AM50" i="24"/>
  <c r="AS50" i="24"/>
  <c r="AL124" i="24"/>
  <c r="AO124" i="24"/>
  <c r="AS124" i="24"/>
  <c r="AR124" i="24"/>
  <c r="AM124" i="24"/>
  <c r="AQ124" i="24"/>
  <c r="AT124" i="24"/>
  <c r="AP124" i="24"/>
  <c r="AN124" i="24"/>
  <c r="BO39" i="24"/>
  <c r="AP40" i="24"/>
  <c r="AQ40" i="24"/>
  <c r="AL40" i="24"/>
  <c r="AT40" i="24"/>
  <c r="AO40" i="24"/>
  <c r="AN40" i="24"/>
  <c r="AM40" i="24"/>
  <c r="AS40" i="24"/>
  <c r="AR40" i="24"/>
  <c r="AL110" i="24"/>
  <c r="AN110" i="24"/>
  <c r="AS110" i="24"/>
  <c r="AP110" i="24"/>
  <c r="AT110" i="24"/>
  <c r="AM110" i="24"/>
  <c r="AO110" i="24"/>
  <c r="AR110" i="24"/>
  <c r="AQ110" i="24"/>
  <c r="AL114" i="24"/>
  <c r="AT114" i="24"/>
  <c r="AN114" i="24"/>
  <c r="AP114" i="24"/>
  <c r="AM114" i="24"/>
  <c r="AO114" i="24"/>
  <c r="AQ114" i="24"/>
  <c r="AR114" i="24"/>
  <c r="AS114" i="24"/>
  <c r="AL136" i="24"/>
  <c r="AP136" i="24"/>
  <c r="AM136" i="24"/>
  <c r="AO136" i="24"/>
  <c r="AR136" i="24"/>
  <c r="AS136" i="24"/>
  <c r="AN136" i="24"/>
  <c r="AT136" i="24"/>
  <c r="AQ136" i="24"/>
  <c r="AL106" i="24"/>
  <c r="AT106" i="24"/>
  <c r="AN106" i="24"/>
  <c r="AP106" i="24"/>
  <c r="AM106" i="24"/>
  <c r="AO106" i="24"/>
  <c r="AS106" i="24"/>
  <c r="AQ106" i="24"/>
  <c r="AR106" i="24"/>
  <c r="AL115" i="24"/>
  <c r="AM115" i="24"/>
  <c r="AQ115" i="24"/>
  <c r="AO115" i="24"/>
  <c r="AR115" i="24"/>
  <c r="AP115" i="24"/>
  <c r="AT115" i="24"/>
  <c r="AN115" i="24"/>
  <c r="AS115" i="24"/>
  <c r="BO51" i="24"/>
  <c r="AQ52" i="24"/>
  <c r="AR52" i="24"/>
  <c r="AL52" i="24"/>
  <c r="AT52" i="24"/>
  <c r="AM52" i="24"/>
  <c r="AO52" i="24"/>
  <c r="AP52" i="24"/>
  <c r="AS52" i="24"/>
  <c r="AN52" i="24"/>
  <c r="AS109" i="24"/>
  <c r="AL109" i="24"/>
  <c r="AM109" i="24"/>
  <c r="AN109" i="24"/>
  <c r="AP109" i="24"/>
  <c r="AT109" i="24"/>
  <c r="AO109" i="24"/>
  <c r="AQ109" i="24"/>
  <c r="AR109" i="24"/>
  <c r="BO31" i="24"/>
  <c r="AM32" i="24"/>
  <c r="AN32" i="24"/>
  <c r="AR32" i="24"/>
  <c r="AP32" i="24"/>
  <c r="AO32" i="24"/>
  <c r="AT32" i="24"/>
  <c r="AQ32" i="24"/>
  <c r="AS32" i="24"/>
  <c r="AL32" i="24"/>
  <c r="O5" i="6"/>
  <c r="F7" i="20" s="1"/>
  <c r="AB7" i="20" s="1"/>
  <c r="N5" i="6"/>
  <c r="E7" i="20" s="1"/>
  <c r="L5" i="6"/>
  <c r="C7" i="20" s="1"/>
  <c r="BB32" i="24" l="1"/>
  <c r="BB106" i="24"/>
  <c r="AZ109" i="24"/>
  <c r="AY52" i="24"/>
  <c r="AV106" i="24"/>
  <c r="AW50" i="24"/>
  <c r="BC135" i="24"/>
  <c r="BA93" i="24"/>
  <c r="BA17" i="24"/>
  <c r="AV58" i="24"/>
  <c r="AY120" i="24"/>
  <c r="AX24" i="24"/>
  <c r="AW105" i="24"/>
  <c r="BC35" i="24"/>
  <c r="AX114" i="24"/>
  <c r="AV156" i="24"/>
  <c r="BB129" i="24"/>
  <c r="BB125" i="24"/>
  <c r="AY107" i="24"/>
  <c r="AW98" i="24"/>
  <c r="AY112" i="24"/>
  <c r="BC118" i="24"/>
  <c r="AX109" i="24"/>
  <c r="BA106" i="24"/>
  <c r="BA136" i="24"/>
  <c r="AV136" i="24"/>
  <c r="BC110" i="24"/>
  <c r="BA124" i="24"/>
  <c r="AZ89" i="24"/>
  <c r="AV89" i="24"/>
  <c r="AZ135" i="24"/>
  <c r="BC93" i="24"/>
  <c r="AZ120" i="24"/>
  <c r="AX101" i="24"/>
  <c r="BC104" i="24"/>
  <c r="AZ111" i="24"/>
  <c r="BC117" i="24"/>
  <c r="AZ95" i="24"/>
  <c r="AV95" i="24"/>
  <c r="BB91" i="24"/>
  <c r="BB99" i="24"/>
  <c r="AZ134" i="24"/>
  <c r="AY103" i="24"/>
  <c r="AZ139" i="24"/>
  <c r="AV139" i="24"/>
  <c r="AX140" i="24"/>
  <c r="AW113" i="24"/>
  <c r="BC119" i="24"/>
  <c r="BC87" i="24"/>
  <c r="BC85" i="24"/>
  <c r="BL85" i="24" s="1"/>
  <c r="CU51" i="24" s="1"/>
  <c r="BC84" i="24"/>
  <c r="BC82" i="24" s="1"/>
  <c r="BL82" i="24" s="1"/>
  <c r="CF35" i="24" s="1"/>
  <c r="BC149" i="24"/>
  <c r="BC141" i="24"/>
  <c r="BC143" i="24"/>
  <c r="BC144" i="24"/>
  <c r="BC155" i="24"/>
  <c r="BC148" i="24"/>
  <c r="BC156" i="24"/>
  <c r="BC147" i="24"/>
  <c r="BC154" i="24"/>
  <c r="BC153" i="24"/>
  <c r="BC151" i="24"/>
  <c r="BC146" i="24"/>
  <c r="BC150" i="24"/>
  <c r="BC145" i="24"/>
  <c r="BC142" i="24"/>
  <c r="BC152" i="24"/>
  <c r="AW100" i="24"/>
  <c r="AW88" i="24"/>
  <c r="BA129" i="24"/>
  <c r="AY92" i="24"/>
  <c r="AZ102" i="24"/>
  <c r="AW138" i="24"/>
  <c r="AZ125" i="24"/>
  <c r="AV97" i="24"/>
  <c r="AW90" i="24"/>
  <c r="AW96" i="24"/>
  <c r="AW107" i="24"/>
  <c r="BB130" i="24"/>
  <c r="AZ121" i="24"/>
  <c r="AZ98" i="24"/>
  <c r="AZ127" i="24"/>
  <c r="AZ112" i="24"/>
  <c r="AV133" i="24"/>
  <c r="AZ126" i="24"/>
  <c r="BB122" i="24"/>
  <c r="AV122" i="24"/>
  <c r="AY108" i="24"/>
  <c r="AY137" i="24"/>
  <c r="AX128" i="24"/>
  <c r="BA94" i="24"/>
  <c r="AV94" i="24"/>
  <c r="AW116" i="24"/>
  <c r="BA118" i="24"/>
  <c r="AV118" i="24"/>
  <c r="AX131" i="24"/>
  <c r="AW132" i="24"/>
  <c r="AZ110" i="24"/>
  <c r="AZ101" i="24"/>
  <c r="AX117" i="24"/>
  <c r="AY119" i="24"/>
  <c r="AZ87" i="24"/>
  <c r="AZ84" i="24"/>
  <c r="AZ82" i="24" s="1"/>
  <c r="BI82" i="24" s="1"/>
  <c r="CF32" i="24" s="1"/>
  <c r="AZ85" i="24"/>
  <c r="BI85" i="24" s="1"/>
  <c r="CU48" i="24" s="1"/>
  <c r="AZ146" i="24"/>
  <c r="AZ151" i="24"/>
  <c r="AZ152" i="24"/>
  <c r="AZ141" i="24"/>
  <c r="AZ155" i="24"/>
  <c r="AZ144" i="24"/>
  <c r="AZ142" i="24"/>
  <c r="AZ147" i="24"/>
  <c r="AZ150" i="24"/>
  <c r="AZ143" i="24"/>
  <c r="AZ149" i="24"/>
  <c r="AZ145" i="24"/>
  <c r="AZ148" i="24"/>
  <c r="AZ154" i="24"/>
  <c r="AZ153" i="24"/>
  <c r="AZ156" i="24"/>
  <c r="BC88" i="24"/>
  <c r="AY138" i="24"/>
  <c r="AX123" i="24"/>
  <c r="BA121" i="24"/>
  <c r="AZ133" i="24"/>
  <c r="AZ108" i="24"/>
  <c r="BA131" i="24"/>
  <c r="AV114" i="24"/>
  <c r="AY101" i="24"/>
  <c r="BC99" i="24"/>
  <c r="AY134" i="24"/>
  <c r="AV134" i="24"/>
  <c r="AZ103" i="24"/>
  <c r="BA105" i="24"/>
  <c r="AW139" i="24"/>
  <c r="BB140" i="24"/>
  <c r="AV140" i="24"/>
  <c r="AX119" i="24"/>
  <c r="BB100" i="24"/>
  <c r="AV100" i="24"/>
  <c r="AY88" i="24"/>
  <c r="BC92" i="24"/>
  <c r="BC102" i="24"/>
  <c r="AZ138" i="24"/>
  <c r="AY125" i="24"/>
  <c r="BA97" i="24"/>
  <c r="AY96" i="24"/>
  <c r="BA123" i="24"/>
  <c r="AV123" i="24"/>
  <c r="AZ107" i="24"/>
  <c r="BB121" i="24"/>
  <c r="BB98" i="24"/>
  <c r="BB127" i="24"/>
  <c r="BA112" i="24"/>
  <c r="AX133" i="24"/>
  <c r="AY126" i="24"/>
  <c r="BC108" i="24"/>
  <c r="AV108" i="24"/>
  <c r="AZ137" i="24"/>
  <c r="BB128" i="24"/>
  <c r="AY94" i="24"/>
  <c r="AZ118" i="24"/>
  <c r="BB131" i="24"/>
  <c r="AV131" i="24"/>
  <c r="AY132" i="24"/>
  <c r="AZ99" i="24"/>
  <c r="AV105" i="24"/>
  <c r="AY89" i="24"/>
  <c r="BB135" i="24"/>
  <c r="AV93" i="24"/>
  <c r="BA120" i="24"/>
  <c r="BB101" i="24"/>
  <c r="AV101" i="24"/>
  <c r="AX104" i="24"/>
  <c r="BB111" i="24"/>
  <c r="AV111" i="24"/>
  <c r="AW117" i="24"/>
  <c r="BC95" i="24"/>
  <c r="BC91" i="24"/>
  <c r="AY99" i="24"/>
  <c r="AX134" i="24"/>
  <c r="AX103" i="24"/>
  <c r="BB105" i="24"/>
  <c r="BB139" i="24"/>
  <c r="BA140" i="24"/>
  <c r="BC113" i="24"/>
  <c r="BB119" i="24"/>
  <c r="BB87" i="24"/>
  <c r="BB85" i="24"/>
  <c r="BK85" i="24" s="1"/>
  <c r="CU50" i="24" s="1"/>
  <c r="BB84" i="24"/>
  <c r="BB82" i="24" s="1"/>
  <c r="BK82" i="24" s="1"/>
  <c r="CF34" i="24" s="1"/>
  <c r="BB148" i="24"/>
  <c r="BB145" i="24"/>
  <c r="BB156" i="24"/>
  <c r="BB154" i="24"/>
  <c r="BB150" i="24"/>
  <c r="BB151" i="24"/>
  <c r="BB153" i="24"/>
  <c r="BB149" i="24"/>
  <c r="BB155" i="24"/>
  <c r="BB147" i="24"/>
  <c r="BB146" i="24"/>
  <c r="BB144" i="24"/>
  <c r="BB142" i="24"/>
  <c r="BB152" i="24"/>
  <c r="BB141" i="24"/>
  <c r="BB143" i="24"/>
  <c r="BA100" i="24"/>
  <c r="BA88" i="24"/>
  <c r="AW129" i="24"/>
  <c r="AV92" i="24"/>
  <c r="AX102" i="24"/>
  <c r="AX138" i="24"/>
  <c r="BB97" i="24"/>
  <c r="AY90" i="24"/>
  <c r="AZ96" i="24"/>
  <c r="BB123" i="24"/>
  <c r="AV107" i="24"/>
  <c r="AY130" i="24"/>
  <c r="BC121" i="24"/>
  <c r="AY98" i="24"/>
  <c r="AY127" i="24"/>
  <c r="AV127" i="24"/>
  <c r="BC112" i="24"/>
  <c r="BA133" i="24"/>
  <c r="AX126" i="24"/>
  <c r="BC122" i="24"/>
  <c r="AX108" i="24"/>
  <c r="AW137" i="24"/>
  <c r="AV137" i="24"/>
  <c r="BA128" i="24"/>
  <c r="BB94" i="24"/>
  <c r="AV116" i="24"/>
  <c r="BB118" i="24"/>
  <c r="AV132" i="24"/>
  <c r="AX115" i="24"/>
  <c r="AX111" i="24"/>
  <c r="BA91" i="24"/>
  <c r="AZ140" i="24"/>
  <c r="AV119" i="24"/>
  <c r="AW102" i="24"/>
  <c r="AZ90" i="24"/>
  <c r="BA96" i="24"/>
  <c r="BA130" i="24"/>
  <c r="BC137" i="24"/>
  <c r="AW109" i="24"/>
  <c r="BC114" i="24"/>
  <c r="AW111" i="24"/>
  <c r="AY106" i="24"/>
  <c r="AV110" i="24"/>
  <c r="AY115" i="24"/>
  <c r="AW106" i="24"/>
  <c r="BC136" i="24"/>
  <c r="BA114" i="24"/>
  <c r="BB110" i="24"/>
  <c r="BC124" i="24"/>
  <c r="AW89" i="24"/>
  <c r="AX135" i="24"/>
  <c r="AY93" i="24"/>
  <c r="BC120" i="24"/>
  <c r="AW101" i="24"/>
  <c r="BB104" i="24"/>
  <c r="BA117" i="24"/>
  <c r="AY95" i="24"/>
  <c r="AW91" i="24"/>
  <c r="AV91" i="24"/>
  <c r="AX99" i="24"/>
  <c r="BA134" i="24"/>
  <c r="AW103" i="24"/>
  <c r="BC105" i="24"/>
  <c r="BA139" i="24"/>
  <c r="BC140" i="24"/>
  <c r="AY113" i="24"/>
  <c r="AY87" i="24"/>
  <c r="AY84" i="24"/>
  <c r="AY82" i="24" s="1"/>
  <c r="BH82" i="24" s="1"/>
  <c r="CF31" i="24" s="1"/>
  <c r="AY85" i="24"/>
  <c r="BH85" i="24" s="1"/>
  <c r="CU47" i="24" s="1"/>
  <c r="AY142" i="24"/>
  <c r="AY141" i="24"/>
  <c r="AY144" i="24"/>
  <c r="AY150" i="24"/>
  <c r="AY145" i="24"/>
  <c r="AY155" i="24"/>
  <c r="AY153" i="24"/>
  <c r="AY154" i="24"/>
  <c r="AY146" i="24"/>
  <c r="AY149" i="24"/>
  <c r="AY148" i="24"/>
  <c r="AY151" i="24"/>
  <c r="AY143" i="24"/>
  <c r="AY156" i="24"/>
  <c r="AY147" i="24"/>
  <c r="AY152" i="24"/>
  <c r="AX88" i="24"/>
  <c r="AZ129" i="24"/>
  <c r="BA92" i="24"/>
  <c r="AY102" i="24"/>
  <c r="AV102" i="24"/>
  <c r="BA138" i="24"/>
  <c r="AX125" i="24"/>
  <c r="AW97" i="24"/>
  <c r="BB90" i="24"/>
  <c r="AV90" i="24"/>
  <c r="BB96" i="24"/>
  <c r="BC123" i="24"/>
  <c r="BB107" i="24"/>
  <c r="AW130" i="24"/>
  <c r="AX121" i="24"/>
  <c r="BC98" i="24"/>
  <c r="AV98" i="24"/>
  <c r="BC127" i="24"/>
  <c r="AX112" i="24"/>
  <c r="AY133" i="24"/>
  <c r="AW126" i="24"/>
  <c r="AV126" i="24"/>
  <c r="AY122" i="24"/>
  <c r="BA137" i="24"/>
  <c r="AY128" i="24"/>
  <c r="AV128" i="24"/>
  <c r="AW94" i="24"/>
  <c r="AZ116" i="24"/>
  <c r="AY118" i="24"/>
  <c r="BC131" i="24"/>
  <c r="BA132" i="24"/>
  <c r="AV120" i="24"/>
  <c r="AX100" i="24"/>
  <c r="AV129" i="24"/>
  <c r="AV130" i="24"/>
  <c r="AX127" i="24"/>
  <c r="BB126" i="24"/>
  <c r="BC128" i="24"/>
  <c r="AX116" i="24"/>
  <c r="AW124" i="24"/>
  <c r="AZ93" i="24"/>
  <c r="AZ104" i="24"/>
  <c r="AX136" i="24"/>
  <c r="BA110" i="24"/>
  <c r="BB124" i="24"/>
  <c r="BC109" i="24"/>
  <c r="AZ106" i="24"/>
  <c r="BB136" i="24"/>
  <c r="AY114" i="24"/>
  <c r="AY110" i="24"/>
  <c r="AY124" i="24"/>
  <c r="BA89" i="24"/>
  <c r="AY135" i="24"/>
  <c r="BB93" i="24"/>
  <c r="AX120" i="24"/>
  <c r="AY104" i="24"/>
  <c r="BA111" i="24"/>
  <c r="AZ117" i="24"/>
  <c r="BB95" i="24"/>
  <c r="AX91" i="24"/>
  <c r="BC134" i="24"/>
  <c r="BA103" i="24"/>
  <c r="AX105" i="24"/>
  <c r="BC139" i="24"/>
  <c r="BB113" i="24"/>
  <c r="AV113" i="24"/>
  <c r="AZ119" i="24"/>
  <c r="BA87" i="24"/>
  <c r="BA84" i="24"/>
  <c r="BA82" i="24" s="1"/>
  <c r="BJ82" i="24" s="1"/>
  <c r="CF33" i="24" s="1"/>
  <c r="BA85" i="24"/>
  <c r="BJ85" i="24" s="1"/>
  <c r="CU49" i="24" s="1"/>
  <c r="BA149" i="24"/>
  <c r="BA142" i="24"/>
  <c r="BA152" i="24"/>
  <c r="BA155" i="24"/>
  <c r="BA141" i="24"/>
  <c r="BA153" i="24"/>
  <c r="BA146" i="24"/>
  <c r="BA143" i="24"/>
  <c r="BA156" i="24"/>
  <c r="BA150" i="24"/>
  <c r="BA144" i="24"/>
  <c r="BA154" i="24"/>
  <c r="BA148" i="24"/>
  <c r="BA147" i="24"/>
  <c r="BA145" i="24"/>
  <c r="BA151" i="24"/>
  <c r="BC100" i="24"/>
  <c r="BB88" i="24"/>
  <c r="AV88" i="24"/>
  <c r="AY129" i="24"/>
  <c r="AX92" i="24"/>
  <c r="BA102" i="24"/>
  <c r="AV138" i="24"/>
  <c r="AW125" i="24"/>
  <c r="BC97" i="24"/>
  <c r="BC90" i="24"/>
  <c r="BC96" i="24"/>
  <c r="AY123" i="24"/>
  <c r="BC107" i="24"/>
  <c r="AX130" i="24"/>
  <c r="AY121" i="24"/>
  <c r="AV121" i="24"/>
  <c r="AW112" i="24"/>
  <c r="BC133" i="24"/>
  <c r="BA126" i="24"/>
  <c r="BA122" i="24"/>
  <c r="BB108" i="24"/>
  <c r="BC94" i="24"/>
  <c r="BA116" i="24"/>
  <c r="AZ131" i="24"/>
  <c r="BB132" i="24"/>
  <c r="AZ136" i="24"/>
  <c r="AZ92" i="24"/>
  <c r="AY97" i="24"/>
  <c r="AX122" i="24"/>
  <c r="AX94" i="24"/>
  <c r="AZ115" i="24"/>
  <c r="AV135" i="24"/>
  <c r="AV109" i="24"/>
  <c r="BB114" i="24"/>
  <c r="BB109" i="24"/>
  <c r="BA109" i="24"/>
  <c r="BA115" i="24"/>
  <c r="AY109" i="24"/>
  <c r="AW115" i="24"/>
  <c r="AX106" i="24"/>
  <c r="AY136" i="24"/>
  <c r="AW114" i="24"/>
  <c r="AW110" i="24"/>
  <c r="AX124" i="24"/>
  <c r="AV124" i="24"/>
  <c r="AX89" i="24"/>
  <c r="BA135" i="24"/>
  <c r="AW93" i="24"/>
  <c r="AW120" i="24"/>
  <c r="BA101" i="24"/>
  <c r="AW104" i="24"/>
  <c r="AV104" i="24"/>
  <c r="AY111" i="24"/>
  <c r="BB117" i="24"/>
  <c r="AV117" i="24"/>
  <c r="AX95" i="24"/>
  <c r="AZ91" i="24"/>
  <c r="AW99" i="24"/>
  <c r="BB134" i="24"/>
  <c r="BC103" i="24"/>
  <c r="AZ105" i="24"/>
  <c r="AW140" i="24"/>
  <c r="AZ113" i="24"/>
  <c r="BA119" i="24"/>
  <c r="AW87" i="24"/>
  <c r="AW85" i="24"/>
  <c r="BF85" i="24" s="1"/>
  <c r="CU45" i="24" s="1"/>
  <c r="AW84" i="24"/>
  <c r="AW82" i="24" s="1"/>
  <c r="BF82" i="24" s="1"/>
  <c r="CF29" i="24" s="1"/>
  <c r="AW154" i="24"/>
  <c r="AW149" i="24"/>
  <c r="AW152" i="24"/>
  <c r="AW145" i="24"/>
  <c r="AW146" i="24"/>
  <c r="AW151" i="24"/>
  <c r="AW142" i="24"/>
  <c r="AW143" i="24"/>
  <c r="AW141" i="24"/>
  <c r="AW148" i="24"/>
  <c r="AW150" i="24"/>
  <c r="AW156" i="24"/>
  <c r="AW147" i="24"/>
  <c r="AW144" i="24"/>
  <c r="AW155" i="24"/>
  <c r="AW153" i="24"/>
  <c r="AY100" i="24"/>
  <c r="BC129" i="24"/>
  <c r="BB92" i="24"/>
  <c r="BB102" i="24"/>
  <c r="BC138" i="24"/>
  <c r="BA125" i="24"/>
  <c r="AZ97" i="24"/>
  <c r="AX90" i="24"/>
  <c r="AX96" i="24"/>
  <c r="AW123" i="24"/>
  <c r="AX107" i="24"/>
  <c r="AZ130" i="24"/>
  <c r="AX98" i="24"/>
  <c r="AW127" i="24"/>
  <c r="BB112" i="24"/>
  <c r="AV112" i="24"/>
  <c r="BB133" i="24"/>
  <c r="AW122" i="24"/>
  <c r="BA108" i="24"/>
  <c r="BB137" i="24"/>
  <c r="AZ128" i="24"/>
  <c r="BB116" i="24"/>
  <c r="AY116" i="24"/>
  <c r="AW118" i="24"/>
  <c r="AY131" i="24"/>
  <c r="AX132" i="24"/>
  <c r="BB89" i="24"/>
  <c r="BA104" i="24"/>
  <c r="BA95" i="24"/>
  <c r="AX139" i="24"/>
  <c r="BA113" i="24"/>
  <c r="AV125" i="24"/>
  <c r="AZ132" i="24"/>
  <c r="BC106" i="24"/>
  <c r="AX110" i="24"/>
  <c r="BB120" i="24"/>
  <c r="BB115" i="24"/>
  <c r="AZ32" i="24"/>
  <c r="BC115" i="24"/>
  <c r="AV115" i="24"/>
  <c r="AW136" i="24"/>
  <c r="AZ114" i="24"/>
  <c r="AZ124" i="24"/>
  <c r="BC89" i="24"/>
  <c r="AW135" i="24"/>
  <c r="AX93" i="24"/>
  <c r="BC101" i="24"/>
  <c r="BC111" i="24"/>
  <c r="AY117" i="24"/>
  <c r="AW95" i="24"/>
  <c r="AY91" i="24"/>
  <c r="BA99" i="24"/>
  <c r="AV99" i="24"/>
  <c r="AW134" i="24"/>
  <c r="BB103" i="24"/>
  <c r="AV103" i="24"/>
  <c r="AY105" i="24"/>
  <c r="AY139" i="24"/>
  <c r="AY140" i="24"/>
  <c r="AX113" i="24"/>
  <c r="AW119" i="24"/>
  <c r="AX87" i="24"/>
  <c r="AX84" i="24"/>
  <c r="AX82" i="24" s="1"/>
  <c r="BG82" i="24" s="1"/>
  <c r="CF30" i="24" s="1"/>
  <c r="AX85" i="24"/>
  <c r="BG85" i="24" s="1"/>
  <c r="CU46" i="24" s="1"/>
  <c r="AX144" i="24"/>
  <c r="AX154" i="24"/>
  <c r="AX148" i="24"/>
  <c r="AX143" i="24"/>
  <c r="AX145" i="24"/>
  <c r="AX151" i="24"/>
  <c r="AX149" i="24"/>
  <c r="AX146" i="24"/>
  <c r="AX141" i="24"/>
  <c r="AX153" i="24"/>
  <c r="AX155" i="24"/>
  <c r="AX142" i="24"/>
  <c r="AX150" i="24"/>
  <c r="AX152" i="24"/>
  <c r="AX156" i="24"/>
  <c r="AX147" i="24"/>
  <c r="AV87" i="24"/>
  <c r="AV84" i="24"/>
  <c r="AV85" i="24"/>
  <c r="BE85" i="24" s="1"/>
  <c r="AV146" i="24"/>
  <c r="AV153" i="24"/>
  <c r="AV141" i="24"/>
  <c r="AV155" i="24"/>
  <c r="AV151" i="24"/>
  <c r="AV148" i="24"/>
  <c r="AV152" i="24"/>
  <c r="AV142" i="24"/>
  <c r="AV150" i="24"/>
  <c r="AV144" i="24"/>
  <c r="AV147" i="24"/>
  <c r="AV143" i="24"/>
  <c r="AV149" i="24"/>
  <c r="AV154" i="24"/>
  <c r="AV145" i="24"/>
  <c r="AZ100" i="24"/>
  <c r="AZ88" i="24"/>
  <c r="AX129" i="24"/>
  <c r="AW92" i="24"/>
  <c r="BB138" i="24"/>
  <c r="BC125" i="24"/>
  <c r="AX97" i="24"/>
  <c r="BA90" i="24"/>
  <c r="AV96" i="24"/>
  <c r="AZ123" i="24"/>
  <c r="BA107" i="24"/>
  <c r="BC130" i="24"/>
  <c r="AW121" i="24"/>
  <c r="BA98" i="24"/>
  <c r="BA127" i="24"/>
  <c r="AW133" i="24"/>
  <c r="BC126" i="24"/>
  <c r="AZ122" i="24"/>
  <c r="AW108" i="24"/>
  <c r="AX137" i="24"/>
  <c r="AW128" i="24"/>
  <c r="AZ94" i="24"/>
  <c r="BC116" i="24"/>
  <c r="AX118" i="24"/>
  <c r="AW131" i="24"/>
  <c r="BC132" i="24"/>
  <c r="AV39" i="24"/>
  <c r="BB41" i="24"/>
  <c r="AY37" i="24"/>
  <c r="AY53" i="24"/>
  <c r="AW49" i="24"/>
  <c r="AY61" i="24"/>
  <c r="AZ51" i="24"/>
  <c r="AX32" i="24"/>
  <c r="AW52" i="24"/>
  <c r="AW17" i="24"/>
  <c r="AW58" i="24"/>
  <c r="AV24" i="24"/>
  <c r="AW24" i="24"/>
  <c r="AY63" i="24"/>
  <c r="AX33" i="24"/>
  <c r="AY33" i="24"/>
  <c r="AZ39" i="24"/>
  <c r="AZ60" i="24"/>
  <c r="AW34" i="24"/>
  <c r="BB13" i="24"/>
  <c r="AW44" i="24"/>
  <c r="BC25" i="24"/>
  <c r="AZ35" i="24"/>
  <c r="BA41" i="24"/>
  <c r="AY19" i="24"/>
  <c r="BC19" i="24"/>
  <c r="BC26" i="24"/>
  <c r="AV23" i="24"/>
  <c r="BC64" i="24"/>
  <c r="AY43" i="24"/>
  <c r="AW43" i="24"/>
  <c r="BB11" i="24"/>
  <c r="BB8" i="24"/>
  <c r="BB6" i="24" s="1"/>
  <c r="BK6" i="24" s="1"/>
  <c r="CF20" i="24" s="1"/>
  <c r="BB9" i="24"/>
  <c r="BK9" i="24" s="1"/>
  <c r="CT50" i="24" s="1"/>
  <c r="BB77" i="24"/>
  <c r="BB71" i="24"/>
  <c r="BB68" i="24"/>
  <c r="BB65" i="24"/>
  <c r="BB73" i="24"/>
  <c r="BB72" i="24"/>
  <c r="BB66" i="24"/>
  <c r="BB74" i="24"/>
  <c r="BB69" i="24"/>
  <c r="BB76" i="24"/>
  <c r="BB80" i="24"/>
  <c r="BB78" i="24"/>
  <c r="BB79" i="24"/>
  <c r="BB67" i="24"/>
  <c r="BB70" i="24"/>
  <c r="BB75" i="24"/>
  <c r="AX12" i="24"/>
  <c r="AZ53" i="24"/>
  <c r="AY16" i="24"/>
  <c r="BB62" i="24"/>
  <c r="AZ46" i="24"/>
  <c r="BA49" i="24"/>
  <c r="BA55" i="24"/>
  <c r="BB55" i="24"/>
  <c r="AZ20" i="24"/>
  <c r="AZ47" i="24"/>
  <c r="AZ27" i="24"/>
  <c r="BB27" i="24"/>
  <c r="AW45" i="24"/>
  <c r="BA61" i="24"/>
  <c r="BC28" i="24"/>
  <c r="AX18" i="24"/>
  <c r="BC54" i="24"/>
  <c r="AX54" i="24"/>
  <c r="AX42" i="24"/>
  <c r="AW56" i="24"/>
  <c r="BC57" i="24"/>
  <c r="BC59" i="24"/>
  <c r="BB22" i="24"/>
  <c r="AW30" i="24"/>
  <c r="BA38" i="24"/>
  <c r="BA51" i="24"/>
  <c r="AZ36" i="24"/>
  <c r="AY40" i="24"/>
  <c r="BB14" i="24"/>
  <c r="AZ44" i="24"/>
  <c r="AY20" i="24"/>
  <c r="BA21" i="24"/>
  <c r="AZ18" i="24"/>
  <c r="AX56" i="24"/>
  <c r="AW48" i="24"/>
  <c r="AV13" i="24"/>
  <c r="BA25" i="24"/>
  <c r="AX35" i="24"/>
  <c r="AZ19" i="24"/>
  <c r="AY26" i="24"/>
  <c r="BA15" i="24"/>
  <c r="BB23" i="24"/>
  <c r="BA64" i="24"/>
  <c r="BC37" i="24"/>
  <c r="BB43" i="24"/>
  <c r="AX11" i="24"/>
  <c r="AX9" i="24"/>
  <c r="BG9" i="24" s="1"/>
  <c r="CT46" i="24" s="1"/>
  <c r="AX8" i="24"/>
  <c r="AX6" i="24" s="1"/>
  <c r="BG6" i="24" s="1"/>
  <c r="CF16" i="24" s="1"/>
  <c r="AX72" i="24"/>
  <c r="AX71" i="24"/>
  <c r="AX69" i="24"/>
  <c r="AX76" i="24"/>
  <c r="AX70" i="24"/>
  <c r="AX75" i="24"/>
  <c r="AX65" i="24"/>
  <c r="AX78" i="24"/>
  <c r="AX80" i="24"/>
  <c r="AX79" i="24"/>
  <c r="AX67" i="24"/>
  <c r="AX74" i="24"/>
  <c r="AX77" i="24"/>
  <c r="AX68" i="24"/>
  <c r="AX73" i="24"/>
  <c r="AX66" i="24"/>
  <c r="BA12" i="24"/>
  <c r="BC16" i="24"/>
  <c r="AY62" i="24"/>
  <c r="AX46" i="24"/>
  <c r="AV49" i="24"/>
  <c r="BC55" i="24"/>
  <c r="BA20" i="24"/>
  <c r="AY47" i="24"/>
  <c r="BA27" i="24"/>
  <c r="AV21" i="24"/>
  <c r="AX61" i="24"/>
  <c r="AW31" i="24"/>
  <c r="AX31" i="24"/>
  <c r="BA28" i="24"/>
  <c r="AY18" i="24"/>
  <c r="BA42" i="24"/>
  <c r="AY56" i="24"/>
  <c r="BB29" i="24"/>
  <c r="AW29" i="24"/>
  <c r="AX57" i="24"/>
  <c r="AV59" i="24"/>
  <c r="AX22" i="24"/>
  <c r="BA30" i="24"/>
  <c r="AZ38" i="24"/>
  <c r="AX51" i="24"/>
  <c r="AW36" i="24"/>
  <c r="AV33" i="24"/>
  <c r="AV34" i="24"/>
  <c r="AX23" i="24"/>
  <c r="AZ43" i="24"/>
  <c r="AV16" i="24"/>
  <c r="AW28" i="24"/>
  <c r="BA58" i="24"/>
  <c r="BB39" i="24"/>
  <c r="BB34" i="24"/>
  <c r="AV52" i="24"/>
  <c r="BA40" i="24"/>
  <c r="AZ50" i="24"/>
  <c r="AX17" i="24"/>
  <c r="AY24" i="24"/>
  <c r="AV14" i="24"/>
  <c r="BC63" i="24"/>
  <c r="AW33" i="24"/>
  <c r="BA39" i="24"/>
  <c r="AX60" i="24"/>
  <c r="BA34" i="24"/>
  <c r="AV48" i="24"/>
  <c r="AX13" i="24"/>
  <c r="BA44" i="24"/>
  <c r="AV44" i="24"/>
  <c r="AW25" i="24"/>
  <c r="BB35" i="24"/>
  <c r="AV41" i="24"/>
  <c r="AW19" i="24"/>
  <c r="AX26" i="24"/>
  <c r="BC15" i="24"/>
  <c r="AW64" i="24"/>
  <c r="AZ64" i="24"/>
  <c r="AV37" i="24"/>
  <c r="AZ11" i="24"/>
  <c r="AZ9" i="24"/>
  <c r="BI9" i="24" s="1"/>
  <c r="CT48" i="24" s="1"/>
  <c r="AZ8" i="24"/>
  <c r="AZ6" i="24" s="1"/>
  <c r="BI6" i="24" s="1"/>
  <c r="CF18" i="24" s="1"/>
  <c r="AZ79" i="24"/>
  <c r="AZ70" i="24"/>
  <c r="AZ72" i="24"/>
  <c r="AZ76" i="24"/>
  <c r="AZ67" i="24"/>
  <c r="AZ78" i="24"/>
  <c r="AZ74" i="24"/>
  <c r="AZ77" i="24"/>
  <c r="AZ66" i="24"/>
  <c r="AZ80" i="24"/>
  <c r="AZ65" i="24"/>
  <c r="AZ69" i="24"/>
  <c r="AZ68" i="24"/>
  <c r="AZ71" i="24"/>
  <c r="AZ75" i="24"/>
  <c r="AZ73" i="24"/>
  <c r="BC12" i="24"/>
  <c r="AX53" i="24"/>
  <c r="BC62" i="24"/>
  <c r="AX62" i="24"/>
  <c r="BB46" i="24"/>
  <c r="BC49" i="24"/>
  <c r="AZ55" i="24"/>
  <c r="BB20" i="24"/>
  <c r="AV47" i="24"/>
  <c r="AY27" i="24"/>
  <c r="AW21" i="24"/>
  <c r="AX21" i="24"/>
  <c r="AV45" i="24"/>
  <c r="AZ31" i="24"/>
  <c r="BB18" i="24"/>
  <c r="AZ54" i="24"/>
  <c r="AY42" i="24"/>
  <c r="BB56" i="24"/>
  <c r="BA29" i="24"/>
  <c r="BB57" i="24"/>
  <c r="AY59" i="24"/>
  <c r="BA22" i="24"/>
  <c r="BB30" i="24"/>
  <c r="AX38" i="24"/>
  <c r="AY36" i="24"/>
  <c r="BB15" i="24"/>
  <c r="AW11" i="24"/>
  <c r="AW8" i="24"/>
  <c r="AW6" i="24" s="1"/>
  <c r="BF6" i="24" s="1"/>
  <c r="CF15" i="24" s="1"/>
  <c r="AW9" i="24"/>
  <c r="BF9" i="24" s="1"/>
  <c r="CT45" i="24" s="1"/>
  <c r="AW75" i="24"/>
  <c r="AW67" i="24"/>
  <c r="AW73" i="24"/>
  <c r="AW70" i="24"/>
  <c r="AW71" i="24"/>
  <c r="AW77" i="24"/>
  <c r="AW72" i="24"/>
  <c r="AW80" i="24"/>
  <c r="AW74" i="24"/>
  <c r="AW66" i="24"/>
  <c r="AW78" i="24"/>
  <c r="AW69" i="24"/>
  <c r="AW68" i="24"/>
  <c r="AW65" i="24"/>
  <c r="AW76" i="24"/>
  <c r="AW79" i="24"/>
  <c r="BB12" i="24"/>
  <c r="AW61" i="24"/>
  <c r="BC30" i="24"/>
  <c r="AX36" i="24"/>
  <c r="AW32" i="24"/>
  <c r="AV63" i="24"/>
  <c r="BC32" i="24"/>
  <c r="BA32" i="24"/>
  <c r="BB52" i="24"/>
  <c r="BB40" i="24"/>
  <c r="AZ40" i="24"/>
  <c r="BB50" i="24"/>
  <c r="AV17" i="24"/>
  <c r="AY17" i="24"/>
  <c r="BB58" i="24"/>
  <c r="BA24" i="24"/>
  <c r="BC14" i="24"/>
  <c r="AY14" i="24"/>
  <c r="AW63" i="24"/>
  <c r="AZ33" i="24"/>
  <c r="AW39" i="24"/>
  <c r="AY39" i="24"/>
  <c r="AY60" i="24"/>
  <c r="AZ34" i="24"/>
  <c r="BA48" i="24"/>
  <c r="AZ13" i="24"/>
  <c r="AY44" i="24"/>
  <c r="AV35" i="24"/>
  <c r="AW41" i="24"/>
  <c r="BA19" i="24"/>
  <c r="AV26" i="24"/>
  <c r="AY15" i="24"/>
  <c r="AW23" i="24"/>
  <c r="AY64" i="24"/>
  <c r="AW37" i="24"/>
  <c r="BC43" i="24"/>
  <c r="AY11" i="24"/>
  <c r="AY8" i="24"/>
  <c r="AY6" i="24" s="1"/>
  <c r="BH6" i="24" s="1"/>
  <c r="CF17" i="24" s="1"/>
  <c r="AY9" i="24"/>
  <c r="BH9" i="24" s="1"/>
  <c r="CT47" i="24" s="1"/>
  <c r="AY73" i="24"/>
  <c r="AY65" i="24"/>
  <c r="AY74" i="24"/>
  <c r="AY77" i="24"/>
  <c r="AY69" i="24"/>
  <c r="AY68" i="24"/>
  <c r="AY79" i="24"/>
  <c r="AY75" i="24"/>
  <c r="AY66" i="24"/>
  <c r="AY78" i="24"/>
  <c r="AY72" i="24"/>
  <c r="AY71" i="24"/>
  <c r="AY67" i="24"/>
  <c r="AY80" i="24"/>
  <c r="AY70" i="24"/>
  <c r="AY76" i="24"/>
  <c r="AW12" i="24"/>
  <c r="AV53" i="24"/>
  <c r="BB16" i="24"/>
  <c r="AZ62" i="24"/>
  <c r="AW46" i="24"/>
  <c r="AX49" i="24"/>
  <c r="AY55" i="24"/>
  <c r="BC20" i="24"/>
  <c r="AX47" i="24"/>
  <c r="AX27" i="24"/>
  <c r="AY21" i="24"/>
  <c r="BC45" i="24"/>
  <c r="BB61" i="24"/>
  <c r="AV31" i="24"/>
  <c r="AY28" i="24"/>
  <c r="BA18" i="24"/>
  <c r="AW54" i="24"/>
  <c r="BC42" i="24"/>
  <c r="AV42" i="24"/>
  <c r="AX29" i="24"/>
  <c r="AZ57" i="24"/>
  <c r="AZ59" i="24"/>
  <c r="AV22" i="24"/>
  <c r="BC38" i="24"/>
  <c r="AV51" i="24"/>
  <c r="AW51" i="24"/>
  <c r="AZ63" i="24"/>
  <c r="BA60" i="24"/>
  <c r="AY48" i="24"/>
  <c r="BB25" i="24"/>
  <c r="AW26" i="24"/>
  <c r="AV64" i="24"/>
  <c r="AZ16" i="24"/>
  <c r="AW55" i="24"/>
  <c r="BC27" i="24"/>
  <c r="AY31" i="24"/>
  <c r="BB42" i="24"/>
  <c r="AV57" i="24"/>
  <c r="AY38" i="24"/>
  <c r="AV32" i="24"/>
  <c r="AV40" i="24"/>
  <c r="AZ24" i="24"/>
  <c r="BA33" i="24"/>
  <c r="BC60" i="24"/>
  <c r="AX52" i="24"/>
  <c r="BA52" i="24"/>
  <c r="BC40" i="24"/>
  <c r="BA50" i="24"/>
  <c r="BB17" i="24"/>
  <c r="AY58" i="24"/>
  <c r="BA14" i="24"/>
  <c r="AX63" i="24"/>
  <c r="BB33" i="24"/>
  <c r="AX39" i="24"/>
  <c r="AW60" i="24"/>
  <c r="BC34" i="24"/>
  <c r="AX48" i="24"/>
  <c r="AZ48" i="24"/>
  <c r="AW13" i="24"/>
  <c r="AX44" i="24"/>
  <c r="AY25" i="24"/>
  <c r="AV25" i="24"/>
  <c r="AY35" i="24"/>
  <c r="AZ41" i="24"/>
  <c r="AV19" i="24"/>
  <c r="BB26" i="24"/>
  <c r="AZ15" i="24"/>
  <c r="AX15" i="24"/>
  <c r="BA23" i="24"/>
  <c r="BB64" i="24"/>
  <c r="BA37" i="24"/>
  <c r="AV43" i="24"/>
  <c r="AV11" i="24"/>
  <c r="AV8" i="24"/>
  <c r="AV9" i="24"/>
  <c r="BE9" i="24" s="1"/>
  <c r="AV74" i="24"/>
  <c r="AV67" i="24"/>
  <c r="AV72" i="24"/>
  <c r="AV79" i="24"/>
  <c r="AV75" i="24"/>
  <c r="AV65" i="24"/>
  <c r="AV73" i="24"/>
  <c r="AV70" i="24"/>
  <c r="AV77" i="24"/>
  <c r="AV69" i="24"/>
  <c r="AV71" i="24"/>
  <c r="AV68" i="24"/>
  <c r="AV80" i="24"/>
  <c r="AV66" i="24"/>
  <c r="AV76" i="24"/>
  <c r="AV78" i="24"/>
  <c r="AY12" i="24"/>
  <c r="AW53" i="24"/>
  <c r="BC53" i="24"/>
  <c r="AX16" i="24"/>
  <c r="AW62" i="24"/>
  <c r="AY46" i="24"/>
  <c r="BA46" i="24"/>
  <c r="BB49" i="24"/>
  <c r="AX20" i="24"/>
  <c r="AW47" i="24"/>
  <c r="AV27" i="24"/>
  <c r="BC21" i="24"/>
  <c r="AX45" i="24"/>
  <c r="AV61" i="24"/>
  <c r="BA31" i="24"/>
  <c r="AX28" i="24"/>
  <c r="BB28" i="24"/>
  <c r="AW18" i="24"/>
  <c r="BB54" i="24"/>
  <c r="AW42" i="24"/>
  <c r="BC56" i="24"/>
  <c r="AV29" i="24"/>
  <c r="AW57" i="24"/>
  <c r="AY57" i="24"/>
  <c r="AX59" i="24"/>
  <c r="AW22" i="24"/>
  <c r="AY22" i="24"/>
  <c r="AZ30" i="24"/>
  <c r="BB38" i="24"/>
  <c r="BC51" i="24"/>
  <c r="BC36" i="24"/>
  <c r="BA13" i="24"/>
  <c r="AZ23" i="24"/>
  <c r="AV62" i="24"/>
  <c r="BA47" i="24"/>
  <c r="AY45" i="24"/>
  <c r="BA54" i="24"/>
  <c r="BC29" i="24"/>
  <c r="AV50" i="24"/>
  <c r="AZ14" i="24"/>
  <c r="AY32" i="24"/>
  <c r="BC52" i="24"/>
  <c r="AW40" i="24"/>
  <c r="AY50" i="24"/>
  <c r="AZ17" i="24"/>
  <c r="AZ58" i="24"/>
  <c r="AX58" i="24"/>
  <c r="BC24" i="24"/>
  <c r="AX14" i="24"/>
  <c r="BC33" i="24"/>
  <c r="BC39" i="24"/>
  <c r="AX34" i="24"/>
  <c r="BB48" i="24"/>
  <c r="AY13" i="24"/>
  <c r="BB44" i="24"/>
  <c r="AZ25" i="24"/>
  <c r="AW35" i="24"/>
  <c r="BC41" i="24"/>
  <c r="AY41" i="24"/>
  <c r="BB19" i="24"/>
  <c r="AZ26" i="24"/>
  <c r="AW15" i="24"/>
  <c r="BC23" i="24"/>
  <c r="AX64" i="24"/>
  <c r="AX37" i="24"/>
  <c r="BB37" i="24"/>
  <c r="BA43" i="24"/>
  <c r="BA11" i="24"/>
  <c r="BA8" i="24"/>
  <c r="BA6" i="24" s="1"/>
  <c r="BJ6" i="24" s="1"/>
  <c r="CF19" i="24" s="1"/>
  <c r="BA9" i="24"/>
  <c r="BJ9" i="24" s="1"/>
  <c r="CT49" i="24" s="1"/>
  <c r="BA65" i="24"/>
  <c r="BA79" i="24"/>
  <c r="BA69" i="24"/>
  <c r="BA67" i="24"/>
  <c r="BA80" i="24"/>
  <c r="BA77" i="24"/>
  <c r="BA73" i="24"/>
  <c r="BA76" i="24"/>
  <c r="BA66" i="24"/>
  <c r="BA70" i="24"/>
  <c r="BA68" i="24"/>
  <c r="BA71" i="24"/>
  <c r="BA75" i="24"/>
  <c r="BA72" i="24"/>
  <c r="BA74" i="24"/>
  <c r="BA78" i="24"/>
  <c r="AZ12" i="24"/>
  <c r="BA53" i="24"/>
  <c r="BA16" i="24"/>
  <c r="BA62" i="24"/>
  <c r="BC46" i="24"/>
  <c r="AY49" i="24"/>
  <c r="AV55" i="24"/>
  <c r="AV20" i="24"/>
  <c r="BB47" i="24"/>
  <c r="BB21" i="24"/>
  <c r="BA45" i="24"/>
  <c r="AZ45" i="24"/>
  <c r="BC61" i="24"/>
  <c r="BB31" i="24"/>
  <c r="AV28" i="24"/>
  <c r="AV54" i="24"/>
  <c r="AZ56" i="24"/>
  <c r="AZ29" i="24"/>
  <c r="BA57" i="24"/>
  <c r="BB59" i="24"/>
  <c r="AZ22" i="24"/>
  <c r="AX30" i="24"/>
  <c r="AV38" i="24"/>
  <c r="AY51" i="24"/>
  <c r="AV36" i="24"/>
  <c r="AZ52" i="24"/>
  <c r="AX40" i="24"/>
  <c r="BC50" i="24"/>
  <c r="AX50" i="24"/>
  <c r="BC17" i="24"/>
  <c r="BC58" i="24"/>
  <c r="BB24" i="24"/>
  <c r="AW14" i="24"/>
  <c r="BA63" i="24"/>
  <c r="BB63" i="24"/>
  <c r="BB60" i="24"/>
  <c r="AV60" i="24"/>
  <c r="AY34" i="24"/>
  <c r="BC48" i="24"/>
  <c r="BC13" i="24"/>
  <c r="BC44" i="24"/>
  <c r="AX25" i="24"/>
  <c r="BA35" i="24"/>
  <c r="AX41" i="24"/>
  <c r="AX19" i="24"/>
  <c r="BA26" i="24"/>
  <c r="AV15" i="24"/>
  <c r="AR3" i="24"/>
  <c r="AY23" i="24"/>
  <c r="AZ37" i="24"/>
  <c r="AX43" i="24"/>
  <c r="BC11" i="24"/>
  <c r="BC8" i="24"/>
  <c r="BC6" i="24" s="1"/>
  <c r="BL6" i="24" s="1"/>
  <c r="CF21" i="24" s="1"/>
  <c r="BC9" i="24"/>
  <c r="BL9" i="24" s="1"/>
  <c r="CT51" i="24" s="1"/>
  <c r="BC74" i="24"/>
  <c r="BC68" i="24"/>
  <c r="BC80" i="24"/>
  <c r="BC78" i="24"/>
  <c r="BC76" i="24"/>
  <c r="BC67" i="24"/>
  <c r="BC71" i="24"/>
  <c r="BC70" i="24"/>
  <c r="BC75" i="24"/>
  <c r="BC66" i="24"/>
  <c r="BC77" i="24"/>
  <c r="BC65" i="24"/>
  <c r="BC79" i="24"/>
  <c r="BC73" i="24"/>
  <c r="BC72" i="24"/>
  <c r="BC69" i="24"/>
  <c r="AV12" i="24"/>
  <c r="BB53" i="24"/>
  <c r="AW16" i="24"/>
  <c r="AV46" i="24"/>
  <c r="AZ49" i="24"/>
  <c r="AX55" i="24"/>
  <c r="AW20" i="24"/>
  <c r="BC47" i="24"/>
  <c r="AW27" i="24"/>
  <c r="AZ21" i="24"/>
  <c r="BB45" i="24"/>
  <c r="AZ61" i="24"/>
  <c r="BC31" i="24"/>
  <c r="AZ28" i="24"/>
  <c r="BC18" i="24"/>
  <c r="AV18" i="24"/>
  <c r="AY54" i="24"/>
  <c r="AZ42" i="24"/>
  <c r="AV56" i="24"/>
  <c r="BA56" i="24"/>
  <c r="AY29" i="24"/>
  <c r="BA59" i="24"/>
  <c r="AW59" i="24"/>
  <c r="BC22" i="24"/>
  <c r="AV30" i="24"/>
  <c r="AY30" i="24"/>
  <c r="AW38" i="24"/>
  <c r="BB51" i="24"/>
  <c r="BA36" i="24"/>
  <c r="BB36" i="24"/>
  <c r="AP3" i="24"/>
  <c r="AV8" i="13"/>
  <c r="AB217" i="14"/>
  <c r="AC217" i="14" s="1"/>
  <c r="Y217" i="14"/>
  <c r="X217" i="14"/>
  <c r="W217" i="14"/>
  <c r="V217" i="14"/>
  <c r="AE217" i="14" s="1"/>
  <c r="AB216" i="14"/>
  <c r="AC216" i="14" s="1"/>
  <c r="Y216" i="14"/>
  <c r="X216" i="14"/>
  <c r="W216" i="14"/>
  <c r="V216" i="14"/>
  <c r="AE216" i="14" s="1"/>
  <c r="AB215" i="14"/>
  <c r="AC215" i="14" s="1"/>
  <c r="Y215" i="14"/>
  <c r="X215" i="14"/>
  <c r="W215" i="14"/>
  <c r="V215" i="14"/>
  <c r="AD215" i="14" s="1"/>
  <c r="AB214" i="14"/>
  <c r="AC214" i="14" s="1"/>
  <c r="Y214" i="14"/>
  <c r="X214" i="14"/>
  <c r="W214" i="14"/>
  <c r="V214" i="14"/>
  <c r="AE214" i="14" s="1"/>
  <c r="AB213" i="14"/>
  <c r="AC213" i="14" s="1"/>
  <c r="Y213" i="14"/>
  <c r="X213" i="14"/>
  <c r="W213" i="14"/>
  <c r="V213" i="14"/>
  <c r="AE213" i="14" s="1"/>
  <c r="AB212" i="14"/>
  <c r="AC212" i="14" s="1"/>
  <c r="Y212" i="14"/>
  <c r="X212" i="14"/>
  <c r="W212" i="14"/>
  <c r="V212" i="14"/>
  <c r="AE212" i="14" s="1"/>
  <c r="AB211" i="14"/>
  <c r="AC211" i="14" s="1"/>
  <c r="Y211" i="14"/>
  <c r="X211" i="14"/>
  <c r="W211" i="14"/>
  <c r="V211" i="14"/>
  <c r="AE211" i="14" s="1"/>
  <c r="AB210" i="14"/>
  <c r="AC210" i="14" s="1"/>
  <c r="Y210" i="14"/>
  <c r="X210" i="14"/>
  <c r="W210" i="14"/>
  <c r="V210" i="14"/>
  <c r="AB209" i="14"/>
  <c r="AC209" i="14" s="1"/>
  <c r="Y209" i="14"/>
  <c r="X209" i="14"/>
  <c r="W209" i="14"/>
  <c r="V209" i="14"/>
  <c r="AE209" i="14" s="1"/>
  <c r="AB208" i="14"/>
  <c r="AC208" i="14" s="1"/>
  <c r="Y208" i="14"/>
  <c r="X208" i="14"/>
  <c r="W208" i="14"/>
  <c r="V208" i="14"/>
  <c r="AE208" i="14" s="1"/>
  <c r="AB207" i="14"/>
  <c r="AC207" i="14" s="1"/>
  <c r="Y207" i="14"/>
  <c r="X207" i="14"/>
  <c r="W207" i="14"/>
  <c r="V207" i="14"/>
  <c r="AD207" i="14" s="1"/>
  <c r="AB206" i="14"/>
  <c r="AC206" i="14" s="1"/>
  <c r="Y206" i="14"/>
  <c r="X206" i="14"/>
  <c r="W206" i="14"/>
  <c r="V206" i="14"/>
  <c r="AE206" i="14" s="1"/>
  <c r="AB205" i="14"/>
  <c r="AC205" i="14" s="1"/>
  <c r="Y205" i="14"/>
  <c r="X205" i="14"/>
  <c r="W205" i="14"/>
  <c r="V205" i="14"/>
  <c r="AE205" i="14" s="1"/>
  <c r="AB204" i="14"/>
  <c r="AC204" i="14" s="1"/>
  <c r="Y204" i="14"/>
  <c r="X204" i="14"/>
  <c r="W204" i="14"/>
  <c r="V204" i="14"/>
  <c r="AD204" i="14" s="1"/>
  <c r="AB203" i="14"/>
  <c r="AC203" i="14" s="1"/>
  <c r="Y203" i="14"/>
  <c r="X203" i="14"/>
  <c r="W203" i="14"/>
  <c r="V203" i="14"/>
  <c r="AE203" i="14" s="1"/>
  <c r="AB202" i="14"/>
  <c r="AC202" i="14" s="1"/>
  <c r="Y202" i="14"/>
  <c r="X202" i="14"/>
  <c r="W202" i="14"/>
  <c r="V202" i="14"/>
  <c r="AD202" i="14" s="1"/>
  <c r="AB201" i="14"/>
  <c r="AC201" i="14" s="1"/>
  <c r="Y201" i="14"/>
  <c r="X201" i="14"/>
  <c r="W201" i="14"/>
  <c r="V201" i="14"/>
  <c r="AE201" i="14" s="1"/>
  <c r="AB200" i="14"/>
  <c r="AC200" i="14" s="1"/>
  <c r="Y200" i="14"/>
  <c r="X200" i="14"/>
  <c r="W200" i="14"/>
  <c r="V200" i="14"/>
  <c r="AE200" i="14" s="1"/>
  <c r="AB199" i="14"/>
  <c r="AC199" i="14" s="1"/>
  <c r="Y199" i="14"/>
  <c r="X199" i="14"/>
  <c r="W199" i="14"/>
  <c r="V199" i="14"/>
  <c r="AB198" i="14"/>
  <c r="AC198" i="14" s="1"/>
  <c r="Y198" i="14"/>
  <c r="X198" i="14"/>
  <c r="W198" i="14"/>
  <c r="V198" i="14"/>
  <c r="AE198" i="14" s="1"/>
  <c r="AB197" i="14"/>
  <c r="AC197" i="14" s="1"/>
  <c r="Y197" i="14"/>
  <c r="X197" i="14"/>
  <c r="W197" i="14"/>
  <c r="V197" i="14"/>
  <c r="AE197" i="14" s="1"/>
  <c r="AB196" i="14"/>
  <c r="AC196" i="14" s="1"/>
  <c r="Y196" i="14"/>
  <c r="X196" i="14"/>
  <c r="W196" i="14"/>
  <c r="V196" i="14"/>
  <c r="AB195" i="14"/>
  <c r="AC195" i="14" s="1"/>
  <c r="Y195" i="14"/>
  <c r="X195" i="14"/>
  <c r="W195" i="14"/>
  <c r="V195" i="14"/>
  <c r="AE195" i="14" s="1"/>
  <c r="AB194" i="14"/>
  <c r="AC194" i="14" s="1"/>
  <c r="Y194" i="14"/>
  <c r="X194" i="14"/>
  <c r="W194" i="14"/>
  <c r="V194" i="14"/>
  <c r="AD194" i="14" s="1"/>
  <c r="AB193" i="14"/>
  <c r="AC193" i="14" s="1"/>
  <c r="Y193" i="14"/>
  <c r="X193" i="14"/>
  <c r="W193" i="14"/>
  <c r="V193" i="14"/>
  <c r="AE193" i="14" s="1"/>
  <c r="AB192" i="14"/>
  <c r="AC192" i="14" s="1"/>
  <c r="Y192" i="14"/>
  <c r="X192" i="14"/>
  <c r="W192" i="14"/>
  <c r="V192" i="14"/>
  <c r="AE192" i="14" s="1"/>
  <c r="AB191" i="14"/>
  <c r="AC191" i="14" s="1"/>
  <c r="Y191" i="14"/>
  <c r="X191" i="14"/>
  <c r="W191" i="14"/>
  <c r="V191" i="14"/>
  <c r="AD191" i="14" s="1"/>
  <c r="AB190" i="14"/>
  <c r="AC190" i="14" s="1"/>
  <c r="Y190" i="14"/>
  <c r="X190" i="14"/>
  <c r="W190" i="14"/>
  <c r="V190" i="14"/>
  <c r="AE190" i="14" s="1"/>
  <c r="AB189" i="14"/>
  <c r="AC189" i="14" s="1"/>
  <c r="Y189" i="14"/>
  <c r="X189" i="14"/>
  <c r="W189" i="14"/>
  <c r="V189" i="14"/>
  <c r="AE189" i="14" s="1"/>
  <c r="AB188" i="14"/>
  <c r="AC188" i="14" s="1"/>
  <c r="Y188" i="14"/>
  <c r="X188" i="14"/>
  <c r="W188" i="14"/>
  <c r="V188" i="14"/>
  <c r="AB187" i="14"/>
  <c r="AC187" i="14" s="1"/>
  <c r="Y187" i="14"/>
  <c r="X187" i="14"/>
  <c r="W187" i="14"/>
  <c r="V187" i="14"/>
  <c r="AB186" i="14"/>
  <c r="AC186" i="14" s="1"/>
  <c r="Y186" i="14"/>
  <c r="X186" i="14"/>
  <c r="W186" i="14"/>
  <c r="V186" i="14"/>
  <c r="AD186" i="14" s="1"/>
  <c r="AB185" i="14"/>
  <c r="AC185" i="14" s="1"/>
  <c r="Y185" i="14"/>
  <c r="X185" i="14"/>
  <c r="W185" i="14"/>
  <c r="V185" i="14"/>
  <c r="AE185" i="14" s="1"/>
  <c r="AB184" i="14"/>
  <c r="AC184" i="14" s="1"/>
  <c r="Y184" i="14"/>
  <c r="X184" i="14"/>
  <c r="W184" i="14"/>
  <c r="V184" i="14"/>
  <c r="AE184" i="14" s="1"/>
  <c r="AB183" i="14"/>
  <c r="AC183" i="14" s="1"/>
  <c r="Y183" i="14"/>
  <c r="X183" i="14"/>
  <c r="W183" i="14"/>
  <c r="V183" i="14"/>
  <c r="AD183" i="14" s="1"/>
  <c r="AB182" i="14"/>
  <c r="AC182" i="14" s="1"/>
  <c r="Y182" i="14"/>
  <c r="X182" i="14"/>
  <c r="W182" i="14"/>
  <c r="V182" i="14"/>
  <c r="AE182" i="14" s="1"/>
  <c r="AB181" i="14"/>
  <c r="AC181" i="14" s="1"/>
  <c r="Y181" i="14"/>
  <c r="X181" i="14"/>
  <c r="W181" i="14"/>
  <c r="V181" i="14"/>
  <c r="AE181" i="14" s="1"/>
  <c r="AB180" i="14"/>
  <c r="AC180" i="14" s="1"/>
  <c r="Y180" i="14"/>
  <c r="X180" i="14"/>
  <c r="W180" i="14"/>
  <c r="V180" i="14"/>
  <c r="AD180" i="14" s="1"/>
  <c r="AB179" i="14"/>
  <c r="AC179" i="14" s="1"/>
  <c r="Y179" i="14"/>
  <c r="X179" i="14"/>
  <c r="W179" i="14"/>
  <c r="V179" i="14"/>
  <c r="AE179" i="14" s="1"/>
  <c r="AB178" i="14"/>
  <c r="AC178" i="14" s="1"/>
  <c r="Y178" i="14"/>
  <c r="X178" i="14"/>
  <c r="W178" i="14"/>
  <c r="V178" i="14"/>
  <c r="AB177" i="14"/>
  <c r="AC177" i="14" s="1"/>
  <c r="Y177" i="14"/>
  <c r="X177" i="14"/>
  <c r="W177" i="14"/>
  <c r="V177" i="14"/>
  <c r="AE177" i="14" s="1"/>
  <c r="AB176" i="14"/>
  <c r="AC176" i="14" s="1"/>
  <c r="Y176" i="14"/>
  <c r="X176" i="14"/>
  <c r="W176" i="14"/>
  <c r="V176" i="14"/>
  <c r="AE176" i="14" s="1"/>
  <c r="AB175" i="14"/>
  <c r="AC175" i="14" s="1"/>
  <c r="Y175" i="14"/>
  <c r="X175" i="14"/>
  <c r="W175" i="14"/>
  <c r="V175" i="14"/>
  <c r="AD175" i="14" s="1"/>
  <c r="AB174" i="14"/>
  <c r="AC174" i="14" s="1"/>
  <c r="Y174" i="14"/>
  <c r="X174" i="14"/>
  <c r="W174" i="14"/>
  <c r="V174" i="14"/>
  <c r="AE174" i="14" s="1"/>
  <c r="AB173" i="14"/>
  <c r="AC173" i="14" s="1"/>
  <c r="Y173" i="14"/>
  <c r="X173" i="14"/>
  <c r="W173" i="14"/>
  <c r="V173" i="14"/>
  <c r="AE173" i="14" s="1"/>
  <c r="AB172" i="14"/>
  <c r="AC172" i="14" s="1"/>
  <c r="Y172" i="14"/>
  <c r="X172" i="14"/>
  <c r="W172" i="14"/>
  <c r="V172" i="14"/>
  <c r="AD172" i="14" s="1"/>
  <c r="AB171" i="14"/>
  <c r="AC171" i="14" s="1"/>
  <c r="Y171" i="14"/>
  <c r="X171" i="14"/>
  <c r="W171" i="14"/>
  <c r="V171" i="14"/>
  <c r="AE171" i="14" s="1"/>
  <c r="AB170" i="14"/>
  <c r="AC170" i="14" s="1"/>
  <c r="Y170" i="14"/>
  <c r="X170" i="14"/>
  <c r="W170" i="14"/>
  <c r="V170" i="14"/>
  <c r="AD170" i="14" s="1"/>
  <c r="AB169" i="14"/>
  <c r="AC169" i="14" s="1"/>
  <c r="Y169" i="14"/>
  <c r="X169" i="14"/>
  <c r="W169" i="14"/>
  <c r="V169" i="14"/>
  <c r="AE169" i="14" s="1"/>
  <c r="AB168" i="14"/>
  <c r="AC168" i="14" s="1"/>
  <c r="Y168" i="14"/>
  <c r="X168" i="14"/>
  <c r="W168" i="14"/>
  <c r="V168" i="14"/>
  <c r="AE168" i="14" s="1"/>
  <c r="AB167" i="14"/>
  <c r="AC167" i="14" s="1"/>
  <c r="Y167" i="14"/>
  <c r="X167" i="14"/>
  <c r="W167" i="14"/>
  <c r="V167" i="14"/>
  <c r="AB166" i="14"/>
  <c r="AC166" i="14" s="1"/>
  <c r="Y166" i="14"/>
  <c r="X166" i="14"/>
  <c r="W166" i="14"/>
  <c r="V166" i="14"/>
  <c r="AE166" i="14" s="1"/>
  <c r="AB165" i="14"/>
  <c r="AC165" i="14" s="1"/>
  <c r="Y165" i="14"/>
  <c r="X165" i="14"/>
  <c r="W165" i="14"/>
  <c r="V165" i="14"/>
  <c r="AE165" i="14" s="1"/>
  <c r="AB164" i="14"/>
  <c r="AC164" i="14" s="1"/>
  <c r="Y164" i="14"/>
  <c r="X164" i="14"/>
  <c r="W164" i="14"/>
  <c r="V164" i="14"/>
  <c r="AE164" i="14" s="1"/>
  <c r="AB163" i="14"/>
  <c r="AC163" i="14" s="1"/>
  <c r="Y163" i="14"/>
  <c r="X163" i="14"/>
  <c r="W163" i="14"/>
  <c r="V163" i="14"/>
  <c r="AE163" i="14" s="1"/>
  <c r="AB162" i="14"/>
  <c r="AC162" i="14" s="1"/>
  <c r="Y162" i="14"/>
  <c r="X162" i="14"/>
  <c r="W162" i="14"/>
  <c r="V162" i="14"/>
  <c r="AD162" i="14" s="1"/>
  <c r="AB161" i="14"/>
  <c r="AC161" i="14" s="1"/>
  <c r="Y161" i="14"/>
  <c r="X161" i="14"/>
  <c r="W161" i="14"/>
  <c r="V161" i="14"/>
  <c r="AE161" i="14" s="1"/>
  <c r="AB160" i="14"/>
  <c r="AC160" i="14" s="1"/>
  <c r="Y160" i="14"/>
  <c r="X160" i="14"/>
  <c r="W160" i="14"/>
  <c r="V160" i="14"/>
  <c r="AE160" i="14" s="1"/>
  <c r="AB159" i="14"/>
  <c r="AC159" i="14" s="1"/>
  <c r="Y159" i="14"/>
  <c r="X159" i="14"/>
  <c r="W159" i="14"/>
  <c r="V159" i="14"/>
  <c r="AD159" i="14" s="1"/>
  <c r="AB158" i="14"/>
  <c r="AC158" i="14" s="1"/>
  <c r="Y158" i="14"/>
  <c r="X158" i="14"/>
  <c r="W158" i="14"/>
  <c r="V158" i="14"/>
  <c r="AE158" i="14" s="1"/>
  <c r="AB157" i="14"/>
  <c r="AC157" i="14" s="1"/>
  <c r="Y157" i="14"/>
  <c r="X157" i="14"/>
  <c r="W157" i="14"/>
  <c r="V157" i="14"/>
  <c r="AE157" i="14" s="1"/>
  <c r="AB156" i="14"/>
  <c r="AC156" i="14" s="1"/>
  <c r="Y156" i="14"/>
  <c r="X156" i="14"/>
  <c r="W156" i="14"/>
  <c r="V156" i="14"/>
  <c r="AB155" i="14"/>
  <c r="AC155" i="14" s="1"/>
  <c r="Y155" i="14"/>
  <c r="X155" i="14"/>
  <c r="W155" i="14"/>
  <c r="V155" i="14"/>
  <c r="AB154" i="14"/>
  <c r="AC154" i="14" s="1"/>
  <c r="Y154" i="14"/>
  <c r="X154" i="14"/>
  <c r="W154" i="14"/>
  <c r="V154" i="14"/>
  <c r="AD154" i="14" s="1"/>
  <c r="AB153" i="14"/>
  <c r="AC153" i="14" s="1"/>
  <c r="Y153" i="14"/>
  <c r="X153" i="14"/>
  <c r="W153" i="14"/>
  <c r="V153" i="14"/>
  <c r="AE153" i="14" s="1"/>
  <c r="AB152" i="14"/>
  <c r="AC152" i="14" s="1"/>
  <c r="Y152" i="14"/>
  <c r="X152" i="14"/>
  <c r="W152" i="14"/>
  <c r="V152" i="14"/>
  <c r="AE152" i="14" s="1"/>
  <c r="AB151" i="14"/>
  <c r="AC151" i="14" s="1"/>
  <c r="Y151" i="14"/>
  <c r="X151" i="14"/>
  <c r="W151" i="14"/>
  <c r="V151" i="14"/>
  <c r="AD151" i="14" s="1"/>
  <c r="AB150" i="14"/>
  <c r="AC150" i="14" s="1"/>
  <c r="Y150" i="14"/>
  <c r="X150" i="14"/>
  <c r="W150" i="14"/>
  <c r="V150" i="14"/>
  <c r="AE150" i="14" s="1"/>
  <c r="AB149" i="14"/>
  <c r="AC149" i="14" s="1"/>
  <c r="Y149" i="14"/>
  <c r="X149" i="14"/>
  <c r="W149" i="14"/>
  <c r="V149" i="14"/>
  <c r="AE149" i="14" s="1"/>
  <c r="AB148" i="14"/>
  <c r="AC148" i="14" s="1"/>
  <c r="Y148" i="14"/>
  <c r="X148" i="14"/>
  <c r="W148" i="14"/>
  <c r="V148" i="14"/>
  <c r="AD148" i="14" s="1"/>
  <c r="AB147" i="14"/>
  <c r="AC147" i="14" s="1"/>
  <c r="Y147" i="14"/>
  <c r="X147" i="14"/>
  <c r="W147" i="14"/>
  <c r="V147" i="14"/>
  <c r="AE147" i="14" s="1"/>
  <c r="AB146" i="14"/>
  <c r="AC146" i="14" s="1"/>
  <c r="Y146" i="14"/>
  <c r="X146" i="14"/>
  <c r="W146" i="14"/>
  <c r="V146" i="14"/>
  <c r="AB145" i="14"/>
  <c r="AC145" i="14" s="1"/>
  <c r="Y145" i="14"/>
  <c r="X145" i="14"/>
  <c r="W145" i="14"/>
  <c r="V145" i="14"/>
  <c r="AE145" i="14" s="1"/>
  <c r="AB144" i="14"/>
  <c r="AC144" i="14" s="1"/>
  <c r="Y144" i="14"/>
  <c r="X144" i="14"/>
  <c r="W144" i="14"/>
  <c r="V144" i="14"/>
  <c r="AE144" i="14" s="1"/>
  <c r="AB143" i="14"/>
  <c r="AC143" i="14" s="1"/>
  <c r="Y143" i="14"/>
  <c r="X143" i="14"/>
  <c r="W143" i="14"/>
  <c r="V143" i="14"/>
  <c r="AD143" i="14" s="1"/>
  <c r="AB142" i="14"/>
  <c r="AC142" i="14" s="1"/>
  <c r="Y142" i="14"/>
  <c r="X142" i="14"/>
  <c r="W142" i="14"/>
  <c r="V142" i="14"/>
  <c r="AE142" i="14" s="1"/>
  <c r="AB141" i="14"/>
  <c r="AC141" i="14" s="1"/>
  <c r="Y141" i="14"/>
  <c r="X141" i="14"/>
  <c r="W141" i="14"/>
  <c r="V141" i="14"/>
  <c r="AE141" i="14" s="1"/>
  <c r="AB140" i="14"/>
  <c r="AC140" i="14" s="1"/>
  <c r="Y140" i="14"/>
  <c r="X140" i="14"/>
  <c r="W140" i="14"/>
  <c r="V140" i="14"/>
  <c r="AD140" i="14" s="1"/>
  <c r="AB139" i="14"/>
  <c r="AC139" i="14" s="1"/>
  <c r="X139" i="14"/>
  <c r="W139" i="14"/>
  <c r="V139" i="14"/>
  <c r="AE139" i="14" s="1"/>
  <c r="AB138" i="14"/>
  <c r="AC138" i="14" s="1"/>
  <c r="Y138" i="14"/>
  <c r="X138" i="14"/>
  <c r="W138" i="14"/>
  <c r="V138" i="14"/>
  <c r="AE138" i="14" s="1"/>
  <c r="AB137" i="14"/>
  <c r="AC137" i="14" s="1"/>
  <c r="Y137" i="14"/>
  <c r="X137" i="14"/>
  <c r="W137" i="14"/>
  <c r="V137" i="14"/>
  <c r="AD137" i="14" s="1"/>
  <c r="AB136" i="14"/>
  <c r="AC136" i="14" s="1"/>
  <c r="Y136" i="14"/>
  <c r="X136" i="14"/>
  <c r="W136" i="14"/>
  <c r="V136" i="14"/>
  <c r="AE136" i="14" s="1"/>
  <c r="AB135" i="14"/>
  <c r="AC135" i="14" s="1"/>
  <c r="Y135" i="14"/>
  <c r="X135" i="14"/>
  <c r="W135" i="14"/>
  <c r="V135" i="14"/>
  <c r="AE135" i="14" s="1"/>
  <c r="AB134" i="14"/>
  <c r="AC134" i="14" s="1"/>
  <c r="Y134" i="14"/>
  <c r="X134" i="14"/>
  <c r="W134" i="14"/>
  <c r="V134" i="14"/>
  <c r="AB133" i="14"/>
  <c r="AC133" i="14" s="1"/>
  <c r="Y133" i="14"/>
  <c r="X133" i="14"/>
  <c r="W133" i="14"/>
  <c r="V133" i="14"/>
  <c r="AE133" i="14" s="1"/>
  <c r="AB132" i="14"/>
  <c r="AC132" i="14" s="1"/>
  <c r="Y132" i="14"/>
  <c r="X132" i="14"/>
  <c r="W132" i="14"/>
  <c r="V132" i="14"/>
  <c r="AE132" i="14" s="1"/>
  <c r="AB131" i="14"/>
  <c r="AC131" i="14" s="1"/>
  <c r="Y131" i="14"/>
  <c r="X131" i="14"/>
  <c r="W131" i="14"/>
  <c r="V131" i="14"/>
  <c r="AB130" i="14"/>
  <c r="AC130" i="14" s="1"/>
  <c r="Y130" i="14"/>
  <c r="X130" i="14"/>
  <c r="W130" i="14"/>
  <c r="V130" i="14"/>
  <c r="AD130" i="14" s="1"/>
  <c r="AB129" i="14"/>
  <c r="AC129" i="14" s="1"/>
  <c r="Y129" i="14"/>
  <c r="X129" i="14"/>
  <c r="W129" i="14"/>
  <c r="V129" i="14"/>
  <c r="AD129" i="14" s="1"/>
  <c r="AB128" i="14"/>
  <c r="AC128" i="14" s="1"/>
  <c r="Y128" i="14"/>
  <c r="X128" i="14"/>
  <c r="W128" i="14"/>
  <c r="V128" i="14"/>
  <c r="AE128" i="14" s="1"/>
  <c r="AB127" i="14"/>
  <c r="AC127" i="14" s="1"/>
  <c r="X127" i="14"/>
  <c r="W127" i="14"/>
  <c r="V127" i="14"/>
  <c r="AE127" i="14" s="1"/>
  <c r="AB126" i="14"/>
  <c r="AC126" i="14" s="1"/>
  <c r="X126" i="14"/>
  <c r="W126" i="14"/>
  <c r="V126" i="14"/>
  <c r="AE126" i="14" s="1"/>
  <c r="AB125" i="14"/>
  <c r="AC125" i="14" s="1"/>
  <c r="Y125" i="14"/>
  <c r="X125" i="14"/>
  <c r="W125" i="14"/>
  <c r="V125" i="14"/>
  <c r="AE125" i="14" s="1"/>
  <c r="AB124" i="14"/>
  <c r="AC124" i="14" s="1"/>
  <c r="Y124" i="14"/>
  <c r="X124" i="14"/>
  <c r="W124" i="14"/>
  <c r="V124" i="14"/>
  <c r="AD124" i="14" s="1"/>
  <c r="AB123" i="14"/>
  <c r="AC123" i="14" s="1"/>
  <c r="Y123" i="14"/>
  <c r="X123" i="14"/>
  <c r="W123" i="14"/>
  <c r="V123" i="14"/>
  <c r="AE123" i="14" s="1"/>
  <c r="AB122" i="14"/>
  <c r="AC122" i="14" s="1"/>
  <c r="Y122" i="14"/>
  <c r="X122" i="14"/>
  <c r="W122" i="14"/>
  <c r="V122" i="14"/>
  <c r="AE122" i="14" s="1"/>
  <c r="AB121" i="14"/>
  <c r="AC121" i="14" s="1"/>
  <c r="Y121" i="14"/>
  <c r="X121" i="14"/>
  <c r="W121" i="14"/>
  <c r="V121" i="14"/>
  <c r="AE121" i="14" s="1"/>
  <c r="AB120" i="14"/>
  <c r="AC120" i="14" s="1"/>
  <c r="Y120" i="14"/>
  <c r="X120" i="14"/>
  <c r="W120" i="14"/>
  <c r="V120" i="14"/>
  <c r="AD120" i="14" s="1"/>
  <c r="AB119" i="14"/>
  <c r="AC119" i="14" s="1"/>
  <c r="Y119" i="14"/>
  <c r="X119" i="14"/>
  <c r="W119" i="14"/>
  <c r="V119" i="14"/>
  <c r="AD119" i="14" s="1"/>
  <c r="AB118" i="14"/>
  <c r="AC118" i="14" s="1"/>
  <c r="Y118" i="14"/>
  <c r="X118" i="14"/>
  <c r="W118" i="14"/>
  <c r="V118" i="14"/>
  <c r="AE118" i="14" s="1"/>
  <c r="AB117" i="14"/>
  <c r="AC117" i="14" s="1"/>
  <c r="Y117" i="14"/>
  <c r="X117" i="14"/>
  <c r="W117" i="14"/>
  <c r="V117" i="14"/>
  <c r="AE117" i="14" s="1"/>
  <c r="AB116" i="14"/>
  <c r="AC116" i="14" s="1"/>
  <c r="Y116" i="14"/>
  <c r="X116" i="14"/>
  <c r="W116" i="14"/>
  <c r="V116" i="14"/>
  <c r="AD116" i="14" s="1"/>
  <c r="AB115" i="14"/>
  <c r="AC115" i="14" s="1"/>
  <c r="Y115" i="14"/>
  <c r="X115" i="14"/>
  <c r="W115" i="14"/>
  <c r="V115" i="14"/>
  <c r="AE115" i="14" s="1"/>
  <c r="AB114" i="14"/>
  <c r="AC114" i="14" s="1"/>
  <c r="Y114" i="14"/>
  <c r="X114" i="14"/>
  <c r="W114" i="14"/>
  <c r="V114" i="14"/>
  <c r="AE114" i="14" s="1"/>
  <c r="AB113" i="14"/>
  <c r="AC113" i="14" s="1"/>
  <c r="Y113" i="14"/>
  <c r="X113" i="14"/>
  <c r="W113" i="14"/>
  <c r="V113" i="14"/>
  <c r="AB112" i="14"/>
  <c r="AC112" i="14" s="1"/>
  <c r="Y112" i="14"/>
  <c r="X112" i="14"/>
  <c r="W112" i="14"/>
  <c r="V112" i="14"/>
  <c r="AE112" i="14" s="1"/>
  <c r="AB111" i="14"/>
  <c r="AC111" i="14" s="1"/>
  <c r="Y111" i="14"/>
  <c r="X111" i="14"/>
  <c r="W111" i="14"/>
  <c r="V111" i="14"/>
  <c r="AB110" i="14"/>
  <c r="AC110" i="14" s="1"/>
  <c r="Y110" i="14"/>
  <c r="X110" i="14"/>
  <c r="W110" i="14"/>
  <c r="V110" i="14"/>
  <c r="AE110" i="14" s="1"/>
  <c r="AB109" i="14"/>
  <c r="AC109" i="14" s="1"/>
  <c r="Y109" i="14"/>
  <c r="X109" i="14"/>
  <c r="W109" i="14"/>
  <c r="V109" i="14"/>
  <c r="AE109" i="14" s="1"/>
  <c r="AB108" i="14"/>
  <c r="AC108" i="14" s="1"/>
  <c r="Y108" i="14"/>
  <c r="X108" i="14"/>
  <c r="W108" i="14"/>
  <c r="V108" i="14"/>
  <c r="AD108" i="14" s="1"/>
  <c r="AB107" i="14"/>
  <c r="AC107" i="14" s="1"/>
  <c r="Y107" i="14"/>
  <c r="X107" i="14"/>
  <c r="W107" i="14"/>
  <c r="V107" i="14"/>
  <c r="AE107" i="14" s="1"/>
  <c r="AB106" i="14"/>
  <c r="AC106" i="14" s="1"/>
  <c r="Y106" i="14"/>
  <c r="X106" i="14"/>
  <c r="W106" i="14"/>
  <c r="V106" i="14"/>
  <c r="AE106" i="14" s="1"/>
  <c r="AB105" i="14"/>
  <c r="AC105" i="14" s="1"/>
  <c r="Y105" i="14"/>
  <c r="X105" i="14"/>
  <c r="W105" i="14"/>
  <c r="V105" i="14"/>
  <c r="AE105" i="14" s="1"/>
  <c r="AB104" i="14"/>
  <c r="AC104" i="14" s="1"/>
  <c r="Y104" i="14"/>
  <c r="X104" i="14"/>
  <c r="W104" i="14"/>
  <c r="V104" i="14"/>
  <c r="AE104" i="14" s="1"/>
  <c r="AB103" i="14"/>
  <c r="AC103" i="14" s="1"/>
  <c r="Y103" i="14"/>
  <c r="X103" i="14"/>
  <c r="W103" i="14"/>
  <c r="V103" i="14"/>
  <c r="AD103" i="14" s="1"/>
  <c r="AB102" i="14"/>
  <c r="AC102" i="14" s="1"/>
  <c r="Y102" i="14"/>
  <c r="X102" i="14"/>
  <c r="W102" i="14"/>
  <c r="V102" i="14"/>
  <c r="AE102" i="14" s="1"/>
  <c r="AB101" i="14"/>
  <c r="AC101" i="14" s="1"/>
  <c r="Y101" i="14"/>
  <c r="X101" i="14"/>
  <c r="W101" i="14"/>
  <c r="V101" i="14"/>
  <c r="AE101" i="14" s="1"/>
  <c r="AB100" i="14"/>
  <c r="AC100" i="14" s="1"/>
  <c r="Y100" i="14"/>
  <c r="X100" i="14"/>
  <c r="W100" i="14"/>
  <c r="V100" i="14"/>
  <c r="AB99" i="14"/>
  <c r="AC99" i="14" s="1"/>
  <c r="X99" i="14"/>
  <c r="W99" i="14"/>
  <c r="V99" i="14"/>
  <c r="AB98" i="14"/>
  <c r="AC98" i="14" s="1"/>
  <c r="Y98" i="14"/>
  <c r="X98" i="14"/>
  <c r="W98" i="14"/>
  <c r="V98" i="14"/>
  <c r="AE98" i="14" s="1"/>
  <c r="AB97" i="14"/>
  <c r="AC97" i="14" s="1"/>
  <c r="Y97" i="14"/>
  <c r="X97" i="14"/>
  <c r="W97" i="14"/>
  <c r="V97" i="14"/>
  <c r="AE97" i="14" s="1"/>
  <c r="AB96" i="14"/>
  <c r="AC96" i="14" s="1"/>
  <c r="Y96" i="14"/>
  <c r="X96" i="14"/>
  <c r="W96" i="14"/>
  <c r="V96" i="14"/>
  <c r="AE96" i="14" s="1"/>
  <c r="AB95" i="14"/>
  <c r="AC95" i="14" s="1"/>
  <c r="Y95" i="14"/>
  <c r="X95" i="14"/>
  <c r="W95" i="14"/>
  <c r="V95" i="14"/>
  <c r="AE95" i="14" s="1"/>
  <c r="AB94" i="14"/>
  <c r="AC94" i="14" s="1"/>
  <c r="Y94" i="14"/>
  <c r="X94" i="14"/>
  <c r="W94" i="14"/>
  <c r="V94" i="14"/>
  <c r="AD94" i="14" s="1"/>
  <c r="AB93" i="14"/>
  <c r="AC93" i="14" s="1"/>
  <c r="Y93" i="14"/>
  <c r="X93" i="14"/>
  <c r="W93" i="14"/>
  <c r="V93" i="14"/>
  <c r="AE93" i="14" s="1"/>
  <c r="AB92" i="14"/>
  <c r="AC92" i="14" s="1"/>
  <c r="Y92" i="14"/>
  <c r="X92" i="14"/>
  <c r="W92" i="14"/>
  <c r="V92" i="14"/>
  <c r="AE92" i="14" s="1"/>
  <c r="AB91" i="14"/>
  <c r="AC91" i="14" s="1"/>
  <c r="Y91" i="14"/>
  <c r="X91" i="14"/>
  <c r="W91" i="14"/>
  <c r="V91" i="14"/>
  <c r="AB90" i="14"/>
  <c r="AC90" i="14" s="1"/>
  <c r="Y90" i="14"/>
  <c r="X90" i="14"/>
  <c r="W90" i="14"/>
  <c r="V90" i="14"/>
  <c r="AE90" i="14" s="1"/>
  <c r="AB89" i="14"/>
  <c r="AC89" i="14" s="1"/>
  <c r="Y89" i="14"/>
  <c r="X89" i="14"/>
  <c r="W89" i="14"/>
  <c r="V89" i="14"/>
  <c r="AE89" i="14" s="1"/>
  <c r="AB88" i="14"/>
  <c r="AC88" i="14" s="1"/>
  <c r="Y88" i="14"/>
  <c r="X88" i="14"/>
  <c r="W88" i="14"/>
  <c r="V88" i="14"/>
  <c r="AE88" i="14" s="1"/>
  <c r="AB87" i="14"/>
  <c r="AC87" i="14" s="1"/>
  <c r="Y87" i="14"/>
  <c r="X87" i="14"/>
  <c r="W87" i="14"/>
  <c r="V87" i="14"/>
  <c r="AD87" i="14" s="1"/>
  <c r="AB86" i="14"/>
  <c r="AC86" i="14" s="1"/>
  <c r="Y86" i="14"/>
  <c r="X86" i="14"/>
  <c r="W86" i="14"/>
  <c r="V86" i="14"/>
  <c r="AD86" i="14" s="1"/>
  <c r="AB85" i="14"/>
  <c r="AC85" i="14" s="1"/>
  <c r="Y85" i="14"/>
  <c r="X85" i="14"/>
  <c r="W85" i="14"/>
  <c r="V85" i="14"/>
  <c r="AE85" i="14" s="1"/>
  <c r="AB84" i="14"/>
  <c r="AC84" i="14" s="1"/>
  <c r="Y84" i="14"/>
  <c r="X84" i="14"/>
  <c r="W84" i="14"/>
  <c r="V84" i="14"/>
  <c r="AB83" i="14"/>
  <c r="AC83" i="14" s="1"/>
  <c r="Y83" i="14"/>
  <c r="X83" i="14"/>
  <c r="W83" i="14"/>
  <c r="V83" i="14"/>
  <c r="AD83" i="14" s="1"/>
  <c r="AB82" i="14"/>
  <c r="AC82" i="14" s="1"/>
  <c r="Y82" i="14"/>
  <c r="X82" i="14"/>
  <c r="W82" i="14"/>
  <c r="V82" i="14"/>
  <c r="AE82" i="14" s="1"/>
  <c r="AB81" i="14"/>
  <c r="AC81" i="14" s="1"/>
  <c r="Y81" i="14"/>
  <c r="X81" i="14"/>
  <c r="W81" i="14"/>
  <c r="V81" i="14"/>
  <c r="AE81" i="14" s="1"/>
  <c r="AB80" i="14"/>
  <c r="AC80" i="14" s="1"/>
  <c r="Y80" i="14"/>
  <c r="X80" i="14"/>
  <c r="W80" i="14"/>
  <c r="V80" i="14"/>
  <c r="AE80" i="14" s="1"/>
  <c r="AB79" i="14"/>
  <c r="AC79" i="14" s="1"/>
  <c r="Y79" i="14"/>
  <c r="X79" i="14"/>
  <c r="W79" i="14"/>
  <c r="V79" i="14"/>
  <c r="AE79" i="14" s="1"/>
  <c r="AB78" i="14"/>
  <c r="AC78" i="14" s="1"/>
  <c r="Y78" i="14"/>
  <c r="X78" i="14"/>
  <c r="W78" i="14"/>
  <c r="V78" i="14"/>
  <c r="AD78" i="14" s="1"/>
  <c r="AB77" i="14"/>
  <c r="AC77" i="14" s="1"/>
  <c r="Y77" i="14"/>
  <c r="X77" i="14"/>
  <c r="W77" i="14"/>
  <c r="V77" i="14"/>
  <c r="AE77" i="14" s="1"/>
  <c r="AB76" i="14"/>
  <c r="AC76" i="14" s="1"/>
  <c r="Y76" i="14"/>
  <c r="X76" i="14"/>
  <c r="W76" i="14"/>
  <c r="V76" i="14"/>
  <c r="AE76" i="14" s="1"/>
  <c r="AB75" i="14"/>
  <c r="AC75" i="14" s="1"/>
  <c r="Y75" i="14"/>
  <c r="X75" i="14"/>
  <c r="W75" i="14"/>
  <c r="V75" i="14"/>
  <c r="AD75" i="14" s="1"/>
  <c r="AB74" i="14"/>
  <c r="AC74" i="14" s="1"/>
  <c r="Y74" i="14"/>
  <c r="X74" i="14"/>
  <c r="W74" i="14"/>
  <c r="V74" i="14"/>
  <c r="AE74" i="14" s="1"/>
  <c r="AB73" i="14"/>
  <c r="AC73" i="14" s="1"/>
  <c r="Y73" i="14"/>
  <c r="X73" i="14"/>
  <c r="W73" i="14"/>
  <c r="V73" i="14"/>
  <c r="AE73" i="14" s="1"/>
  <c r="AB72" i="14"/>
  <c r="AC72" i="14" s="1"/>
  <c r="Y72" i="14"/>
  <c r="X72" i="14"/>
  <c r="W72" i="14"/>
  <c r="V72" i="14"/>
  <c r="AE72" i="14" s="1"/>
  <c r="AB71" i="14"/>
  <c r="AC71" i="14" s="1"/>
  <c r="Y71" i="14"/>
  <c r="X71" i="14"/>
  <c r="W71" i="14"/>
  <c r="V71" i="14"/>
  <c r="AE71" i="14" s="1"/>
  <c r="AB70" i="14"/>
  <c r="AC70" i="14" s="1"/>
  <c r="Y70" i="14"/>
  <c r="X70" i="14"/>
  <c r="W70" i="14"/>
  <c r="V70" i="14"/>
  <c r="AB69" i="14"/>
  <c r="AC69" i="14" s="1"/>
  <c r="Y69" i="14"/>
  <c r="X69" i="14"/>
  <c r="W69" i="14"/>
  <c r="V69" i="14"/>
  <c r="AE69" i="14" s="1"/>
  <c r="AB68" i="14"/>
  <c r="AC68" i="14" s="1"/>
  <c r="Y68" i="14"/>
  <c r="X68" i="14"/>
  <c r="W68" i="14"/>
  <c r="V68" i="14"/>
  <c r="AE68" i="14" s="1"/>
  <c r="AB67" i="14"/>
  <c r="AC67" i="14" s="1"/>
  <c r="Y67" i="14"/>
  <c r="X67" i="14"/>
  <c r="W67" i="14"/>
  <c r="V67" i="14"/>
  <c r="AB66" i="14"/>
  <c r="AC66" i="14" s="1"/>
  <c r="Y66" i="14"/>
  <c r="X66" i="14"/>
  <c r="W66" i="14"/>
  <c r="V66" i="14"/>
  <c r="AB65" i="14"/>
  <c r="AC65" i="14" s="1"/>
  <c r="Y65" i="14"/>
  <c r="X65" i="14"/>
  <c r="W65" i="14"/>
  <c r="V65" i="14"/>
  <c r="AE65" i="14" s="1"/>
  <c r="AB64" i="14"/>
  <c r="AC64" i="14" s="1"/>
  <c r="Y64" i="14"/>
  <c r="X64" i="14"/>
  <c r="W64" i="14"/>
  <c r="V64" i="14"/>
  <c r="AE64" i="14" s="1"/>
  <c r="AB63" i="14"/>
  <c r="AC63" i="14" s="1"/>
  <c r="Y63" i="14"/>
  <c r="X63" i="14"/>
  <c r="W63" i="14"/>
  <c r="V63" i="14"/>
  <c r="AB62" i="14"/>
  <c r="AC62" i="14" s="1"/>
  <c r="Y62" i="14"/>
  <c r="X62" i="14"/>
  <c r="W62" i="14"/>
  <c r="V62" i="14"/>
  <c r="AB61" i="14"/>
  <c r="AC61" i="14" s="1"/>
  <c r="Y61" i="14"/>
  <c r="X61" i="14"/>
  <c r="W61" i="14"/>
  <c r="V61" i="14"/>
  <c r="AE61" i="14" s="1"/>
  <c r="AB60" i="14"/>
  <c r="AC60" i="14" s="1"/>
  <c r="Y60" i="14"/>
  <c r="X60" i="14"/>
  <c r="W60" i="14"/>
  <c r="V60" i="14"/>
  <c r="AE60" i="14" s="1"/>
  <c r="AB59" i="14"/>
  <c r="AC59" i="14" s="1"/>
  <c r="Y59" i="14"/>
  <c r="X59" i="14"/>
  <c r="W59" i="14"/>
  <c r="V59" i="14"/>
  <c r="AB58" i="14"/>
  <c r="AC58" i="14" s="1"/>
  <c r="Y58" i="14"/>
  <c r="X58" i="14"/>
  <c r="W58" i="14"/>
  <c r="V58" i="14"/>
  <c r="AB57" i="14"/>
  <c r="AC57" i="14" s="1"/>
  <c r="Y57" i="14"/>
  <c r="X57" i="14"/>
  <c r="W57" i="14"/>
  <c r="V57" i="14"/>
  <c r="AE57" i="14" s="1"/>
  <c r="AB56" i="14"/>
  <c r="AC56" i="14" s="1"/>
  <c r="Y56" i="14"/>
  <c r="X56" i="14"/>
  <c r="W56" i="14"/>
  <c r="V56" i="14"/>
  <c r="AE56" i="14" s="1"/>
  <c r="AB55" i="14"/>
  <c r="AC55" i="14" s="1"/>
  <c r="Y55" i="14"/>
  <c r="X55" i="14"/>
  <c r="W55" i="14"/>
  <c r="V55" i="14"/>
  <c r="AB54" i="14"/>
  <c r="AC54" i="14" s="1"/>
  <c r="Y54" i="14"/>
  <c r="X54" i="14"/>
  <c r="W54" i="14"/>
  <c r="V54" i="14"/>
  <c r="AB53" i="14"/>
  <c r="AC53" i="14" s="1"/>
  <c r="Y53" i="14"/>
  <c r="X53" i="14"/>
  <c r="W53" i="14"/>
  <c r="V53" i="14"/>
  <c r="AE53" i="14" s="1"/>
  <c r="AB52" i="14"/>
  <c r="AC52" i="14" s="1"/>
  <c r="Y52" i="14"/>
  <c r="X52" i="14"/>
  <c r="W52" i="14"/>
  <c r="V52" i="14"/>
  <c r="AE52" i="14" s="1"/>
  <c r="AB51" i="14"/>
  <c r="AC51" i="14" s="1"/>
  <c r="Y51" i="14"/>
  <c r="X51" i="14"/>
  <c r="W51" i="14"/>
  <c r="V51" i="14"/>
  <c r="AB50" i="14"/>
  <c r="AC50" i="14" s="1"/>
  <c r="Y50" i="14"/>
  <c r="X50" i="14"/>
  <c r="W50" i="14"/>
  <c r="V50" i="14"/>
  <c r="AB49" i="14"/>
  <c r="AC49" i="14" s="1"/>
  <c r="Y49" i="14"/>
  <c r="X49" i="14"/>
  <c r="W49" i="14"/>
  <c r="V49" i="14"/>
  <c r="AB48" i="14"/>
  <c r="AC48" i="14" s="1"/>
  <c r="Y48" i="14"/>
  <c r="X48" i="14"/>
  <c r="W48" i="14"/>
  <c r="V48" i="14"/>
  <c r="AD48" i="14" s="1"/>
  <c r="AB47" i="14"/>
  <c r="AC47" i="14" s="1"/>
  <c r="Y47" i="14"/>
  <c r="X47" i="14"/>
  <c r="W47" i="14"/>
  <c r="V47" i="14"/>
  <c r="AE47" i="14" s="1"/>
  <c r="AB46" i="14"/>
  <c r="AC46" i="14" s="1"/>
  <c r="Y46" i="14"/>
  <c r="X46" i="14"/>
  <c r="W46" i="14"/>
  <c r="V46" i="14"/>
  <c r="AE46" i="14" s="1"/>
  <c r="AB45" i="14"/>
  <c r="AC45" i="14" s="1"/>
  <c r="Y45" i="14"/>
  <c r="X45" i="14"/>
  <c r="W45" i="14"/>
  <c r="V45" i="14"/>
  <c r="AE45" i="14" s="1"/>
  <c r="AB44" i="14"/>
  <c r="AC44" i="14" s="1"/>
  <c r="Y44" i="14"/>
  <c r="X44" i="14"/>
  <c r="W44" i="14"/>
  <c r="V44" i="14"/>
  <c r="AE44" i="14" s="1"/>
  <c r="AB43" i="14"/>
  <c r="AC43" i="14" s="1"/>
  <c r="Y43" i="14"/>
  <c r="X43" i="14"/>
  <c r="W43" i="14"/>
  <c r="V43" i="14"/>
  <c r="AE43" i="14" s="1"/>
  <c r="AB42" i="14"/>
  <c r="AC42" i="14" s="1"/>
  <c r="Y42" i="14"/>
  <c r="X42" i="14"/>
  <c r="W42" i="14"/>
  <c r="V42" i="14"/>
  <c r="AE42" i="14" s="1"/>
  <c r="AB41" i="14"/>
  <c r="AC41" i="14" s="1"/>
  <c r="Y41" i="14"/>
  <c r="X41" i="14"/>
  <c r="W41" i="14"/>
  <c r="V41" i="14"/>
  <c r="AE41" i="14" s="1"/>
  <c r="AB40" i="14"/>
  <c r="AC40" i="14" s="1"/>
  <c r="Y40" i="14"/>
  <c r="X40" i="14"/>
  <c r="W40" i="14"/>
  <c r="V40" i="14"/>
  <c r="AD40" i="14" s="1"/>
  <c r="AB39" i="14"/>
  <c r="AC39" i="14" s="1"/>
  <c r="Y39" i="14"/>
  <c r="X39" i="14"/>
  <c r="W39" i="14"/>
  <c r="V39" i="14"/>
  <c r="AE39" i="14" s="1"/>
  <c r="AB38" i="14"/>
  <c r="AC38" i="14" s="1"/>
  <c r="Y38" i="14"/>
  <c r="X38" i="14"/>
  <c r="W38" i="14"/>
  <c r="V38" i="14"/>
  <c r="AE38" i="14" s="1"/>
  <c r="AB37" i="14"/>
  <c r="AC37" i="14" s="1"/>
  <c r="Y37" i="14"/>
  <c r="X37" i="14"/>
  <c r="W37" i="14"/>
  <c r="V37" i="14"/>
  <c r="AE37" i="14" s="1"/>
  <c r="AB36" i="14"/>
  <c r="AC36" i="14" s="1"/>
  <c r="Y36" i="14"/>
  <c r="X36" i="14"/>
  <c r="W36" i="14"/>
  <c r="V36" i="14"/>
  <c r="AE36" i="14" s="1"/>
  <c r="AB35" i="14"/>
  <c r="AC35" i="14" s="1"/>
  <c r="Y35" i="14"/>
  <c r="X35" i="14"/>
  <c r="W35" i="14"/>
  <c r="V35" i="14"/>
  <c r="AE35" i="14" s="1"/>
  <c r="AB34" i="14"/>
  <c r="AC34" i="14" s="1"/>
  <c r="Y34" i="14"/>
  <c r="X34" i="14"/>
  <c r="W34" i="14"/>
  <c r="V34" i="14"/>
  <c r="AE34" i="14" s="1"/>
  <c r="AB33" i="14"/>
  <c r="AC33" i="14" s="1"/>
  <c r="Y33" i="14"/>
  <c r="X33" i="14"/>
  <c r="W33" i="14"/>
  <c r="V33" i="14"/>
  <c r="AE33" i="14" s="1"/>
  <c r="AB32" i="14"/>
  <c r="AC32" i="14" s="1"/>
  <c r="Y32" i="14"/>
  <c r="X32" i="14"/>
  <c r="W32" i="14"/>
  <c r="V32" i="14"/>
  <c r="AE32" i="14" s="1"/>
  <c r="AB31" i="14"/>
  <c r="AC31" i="14" s="1"/>
  <c r="Y31" i="14"/>
  <c r="X31" i="14"/>
  <c r="W31" i="14"/>
  <c r="V31" i="14"/>
  <c r="AE31" i="14" s="1"/>
  <c r="AB30" i="14"/>
  <c r="AC30" i="14" s="1"/>
  <c r="Y30" i="14"/>
  <c r="X30" i="14"/>
  <c r="W30" i="14"/>
  <c r="V30" i="14"/>
  <c r="AE30" i="14" s="1"/>
  <c r="AB29" i="14"/>
  <c r="AC29" i="14" s="1"/>
  <c r="Y29" i="14"/>
  <c r="X29" i="14"/>
  <c r="W29" i="14"/>
  <c r="V29" i="14"/>
  <c r="AE29" i="14" s="1"/>
  <c r="AB28" i="14"/>
  <c r="AC28" i="14" s="1"/>
  <c r="Y28" i="14"/>
  <c r="X28" i="14"/>
  <c r="W28" i="14"/>
  <c r="V28" i="14"/>
  <c r="AE28" i="14" s="1"/>
  <c r="AB27" i="14"/>
  <c r="AC27" i="14" s="1"/>
  <c r="Y27" i="14"/>
  <c r="X27" i="14"/>
  <c r="W27" i="14"/>
  <c r="V27" i="14"/>
  <c r="AE27" i="14" s="1"/>
  <c r="AB26" i="14"/>
  <c r="AC26" i="14" s="1"/>
  <c r="Y26" i="14"/>
  <c r="X26" i="14"/>
  <c r="W26" i="14"/>
  <c r="V26" i="14"/>
  <c r="AE26" i="14" s="1"/>
  <c r="AB25" i="14"/>
  <c r="AC25" i="14" s="1"/>
  <c r="Y25" i="14"/>
  <c r="X25" i="14"/>
  <c r="W25" i="14"/>
  <c r="V25" i="14"/>
  <c r="AE25" i="14" s="1"/>
  <c r="AB24" i="14"/>
  <c r="AC24" i="14" s="1"/>
  <c r="Y24" i="14"/>
  <c r="X24" i="14"/>
  <c r="W24" i="14"/>
  <c r="V24" i="14"/>
  <c r="AE24" i="14" s="1"/>
  <c r="AB23" i="14"/>
  <c r="AC23" i="14" s="1"/>
  <c r="Y23" i="14"/>
  <c r="X23" i="14"/>
  <c r="W23" i="14"/>
  <c r="V23" i="14"/>
  <c r="AE23" i="14" s="1"/>
  <c r="AB22" i="14"/>
  <c r="AC22" i="14" s="1"/>
  <c r="Y22" i="14"/>
  <c r="X22" i="14"/>
  <c r="W22" i="14"/>
  <c r="V22" i="14"/>
  <c r="AE22" i="14" s="1"/>
  <c r="AB21" i="14"/>
  <c r="AC21" i="14" s="1"/>
  <c r="Y21" i="14"/>
  <c r="X21" i="14"/>
  <c r="W21" i="14"/>
  <c r="V21" i="14"/>
  <c r="AE21" i="14" s="1"/>
  <c r="AB20" i="14"/>
  <c r="AC20" i="14" s="1"/>
  <c r="Y20" i="14"/>
  <c r="X20" i="14"/>
  <c r="W20" i="14"/>
  <c r="V20" i="14"/>
  <c r="AE20" i="14" s="1"/>
  <c r="AB19" i="14"/>
  <c r="AC19" i="14" s="1"/>
  <c r="Y19" i="14"/>
  <c r="X19" i="14"/>
  <c r="W19" i="14"/>
  <c r="V19" i="14"/>
  <c r="AE19" i="14" s="1"/>
  <c r="AB18" i="14"/>
  <c r="AC18" i="14" s="1"/>
  <c r="Y18" i="14"/>
  <c r="X18" i="14"/>
  <c r="W18" i="14"/>
  <c r="V18" i="14"/>
  <c r="AE18" i="14" s="1"/>
  <c r="AB17" i="14"/>
  <c r="AC17" i="14" s="1"/>
  <c r="Y17" i="14"/>
  <c r="X17" i="14"/>
  <c r="W17" i="14"/>
  <c r="V17" i="14"/>
  <c r="AE17" i="14" s="1"/>
  <c r="AB16" i="14"/>
  <c r="AC16" i="14" s="1"/>
  <c r="Y16" i="14"/>
  <c r="X16" i="14"/>
  <c r="W16" i="14"/>
  <c r="V16" i="14"/>
  <c r="AD16" i="14" s="1"/>
  <c r="AB15" i="14"/>
  <c r="AC15" i="14" s="1"/>
  <c r="Y15" i="14"/>
  <c r="X15" i="14"/>
  <c r="W15" i="14"/>
  <c r="V15" i="14"/>
  <c r="AE15" i="14" s="1"/>
  <c r="AB14" i="14"/>
  <c r="AC14" i="14" s="1"/>
  <c r="Y14" i="14"/>
  <c r="X14" i="14"/>
  <c r="W14" i="14"/>
  <c r="V14" i="14"/>
  <c r="AE14" i="14" s="1"/>
  <c r="AB13" i="14"/>
  <c r="AC13" i="14" s="1"/>
  <c r="Y13" i="14"/>
  <c r="X13" i="14"/>
  <c r="W13" i="14"/>
  <c r="V13" i="14"/>
  <c r="AE13" i="14" s="1"/>
  <c r="AB12" i="14"/>
  <c r="AC12" i="14" s="1"/>
  <c r="Y12" i="14"/>
  <c r="X12" i="14"/>
  <c r="W12" i="14"/>
  <c r="V12" i="14"/>
  <c r="AE12" i="14" s="1"/>
  <c r="AB11" i="14"/>
  <c r="AC11" i="14" s="1"/>
  <c r="Y11" i="14"/>
  <c r="X11" i="14"/>
  <c r="W11" i="14"/>
  <c r="V11" i="14"/>
  <c r="AE11" i="14" s="1"/>
  <c r="AB10" i="14"/>
  <c r="AC10" i="14" s="1"/>
  <c r="Y10" i="14"/>
  <c r="X10" i="14"/>
  <c r="W10" i="14"/>
  <c r="V10" i="14"/>
  <c r="AD10" i="14" s="1"/>
  <c r="AC9" i="14"/>
  <c r="Y9" i="14"/>
  <c r="X9" i="14"/>
  <c r="W9" i="14"/>
  <c r="V9" i="14"/>
  <c r="AE9" i="14" s="1"/>
  <c r="AE8" i="14"/>
  <c r="AA8" i="14"/>
  <c r="Y8" i="14"/>
  <c r="X8" i="14"/>
  <c r="AE7" i="14"/>
  <c r="AA7" i="14"/>
  <c r="Y7" i="14"/>
  <c r="X7" i="14"/>
  <c r="AE6" i="14"/>
  <c r="AA6" i="14"/>
  <c r="Y6" i="14"/>
  <c r="X6" i="14"/>
  <c r="AV9" i="13"/>
  <c r="L7" i="6" s="1"/>
  <c r="C19" i="20" s="1"/>
  <c r="AV10" i="13"/>
  <c r="L8" i="6" s="1"/>
  <c r="C20" i="20" s="1"/>
  <c r="AV11" i="13"/>
  <c r="L9" i="6" s="1"/>
  <c r="C21" i="20" s="1"/>
  <c r="AV12" i="13"/>
  <c r="L10" i="6" s="1"/>
  <c r="C22" i="20" s="1"/>
  <c r="AV13" i="13"/>
  <c r="L11" i="6" s="1"/>
  <c r="C23" i="20" s="1"/>
  <c r="AV14" i="13"/>
  <c r="L12" i="6" s="1"/>
  <c r="C24" i="20" s="1"/>
  <c r="AV15" i="13"/>
  <c r="L13" i="6" s="1"/>
  <c r="C25" i="20" s="1"/>
  <c r="AV16" i="13"/>
  <c r="L14" i="6" s="1"/>
  <c r="C26" i="20" s="1"/>
  <c r="AV17" i="13"/>
  <c r="L15" i="6" s="1"/>
  <c r="C27" i="20" s="1"/>
  <c r="AV18" i="13"/>
  <c r="L16" i="6" s="1"/>
  <c r="C28" i="20" s="1"/>
  <c r="AV19" i="13"/>
  <c r="L17" i="6" s="1"/>
  <c r="C29" i="20" s="1"/>
  <c r="AV20" i="13"/>
  <c r="L18" i="6" s="1"/>
  <c r="C30" i="20" s="1"/>
  <c r="AV21" i="13"/>
  <c r="L19" i="6" s="1"/>
  <c r="C31" i="20" s="1"/>
  <c r="AV22" i="13"/>
  <c r="L20" i="6" s="1"/>
  <c r="C32" i="20" s="1"/>
  <c r="AV23" i="13"/>
  <c r="L21" i="6" s="1"/>
  <c r="C33" i="20" s="1"/>
  <c r="AV24" i="13"/>
  <c r="L22" i="6" s="1"/>
  <c r="C34" i="20" s="1"/>
  <c r="AV25" i="13"/>
  <c r="L23" i="6" s="1"/>
  <c r="C35" i="20" s="1"/>
  <c r="AV26" i="13"/>
  <c r="L24" i="6" s="1"/>
  <c r="C36" i="20" s="1"/>
  <c r="AV27" i="13"/>
  <c r="L25" i="6" s="1"/>
  <c r="C37" i="20" s="1"/>
  <c r="AV28" i="13"/>
  <c r="L26" i="6" s="1"/>
  <c r="C38" i="20" s="1"/>
  <c r="AV29" i="13"/>
  <c r="L27" i="6" s="1"/>
  <c r="C39" i="20" s="1"/>
  <c r="AV30" i="13"/>
  <c r="L28" i="6" s="1"/>
  <c r="C40" i="20" s="1"/>
  <c r="AV31" i="13"/>
  <c r="L29" i="6" s="1"/>
  <c r="C41" i="20" s="1"/>
  <c r="AV32" i="13"/>
  <c r="L30" i="6" s="1"/>
  <c r="C42" i="20" s="1"/>
  <c r="AV33" i="13"/>
  <c r="L31" i="6" s="1"/>
  <c r="C43" i="20" s="1"/>
  <c r="AV34" i="13"/>
  <c r="L32" i="6" s="1"/>
  <c r="C44" i="20" s="1"/>
  <c r="AV35" i="13"/>
  <c r="L33" i="6" s="1"/>
  <c r="C45" i="20" s="1"/>
  <c r="AV36" i="13"/>
  <c r="L34" i="6" s="1"/>
  <c r="C46" i="20" s="1"/>
  <c r="AV37" i="13"/>
  <c r="L35" i="6" s="1"/>
  <c r="C47" i="20" s="1"/>
  <c r="AV38" i="13"/>
  <c r="L36" i="6" s="1"/>
  <c r="C48" i="20" s="1"/>
  <c r="AV39" i="13"/>
  <c r="L37" i="6" s="1"/>
  <c r="C49" i="20" s="1"/>
  <c r="AV40" i="13"/>
  <c r="L38" i="6" s="1"/>
  <c r="C50" i="20" s="1"/>
  <c r="AV41" i="13"/>
  <c r="L39" i="6" s="1"/>
  <c r="C51" i="20" s="1"/>
  <c r="AV42" i="13"/>
  <c r="L40" i="6" s="1"/>
  <c r="C52" i="20" s="1"/>
  <c r="AV43" i="13"/>
  <c r="L41" i="6" s="1"/>
  <c r="C53" i="20" s="1"/>
  <c r="AV44" i="13"/>
  <c r="L42" i="6" s="1"/>
  <c r="C54" i="20" s="1"/>
  <c r="AV45" i="13"/>
  <c r="L43" i="6" s="1"/>
  <c r="C55" i="20" s="1"/>
  <c r="AV46" i="13"/>
  <c r="L44" i="6" s="1"/>
  <c r="C56" i="20" s="1"/>
  <c r="AV47" i="13"/>
  <c r="L45" i="6" s="1"/>
  <c r="C57" i="20" s="1"/>
  <c r="AV48" i="13"/>
  <c r="L46" i="6" s="1"/>
  <c r="C58" i="20" s="1"/>
  <c r="AV49" i="13"/>
  <c r="L47" i="6" s="1"/>
  <c r="C59" i="20" s="1"/>
  <c r="AV50" i="13"/>
  <c r="L48" i="6" s="1"/>
  <c r="C60" i="20" s="1"/>
  <c r="AV51" i="13"/>
  <c r="L49" i="6" s="1"/>
  <c r="C61" i="20" s="1"/>
  <c r="AV52" i="13"/>
  <c r="L50" i="6" s="1"/>
  <c r="C62" i="20" s="1"/>
  <c r="AV53" i="13"/>
  <c r="L51" i="6" s="1"/>
  <c r="C63" i="20" s="1"/>
  <c r="AV54" i="13"/>
  <c r="L52" i="6" s="1"/>
  <c r="C64" i="20" s="1"/>
  <c r="AV55" i="13"/>
  <c r="L53" i="6" s="1"/>
  <c r="C65" i="20" s="1"/>
  <c r="AV56" i="13"/>
  <c r="L54" i="6" s="1"/>
  <c r="C66" i="20" s="1"/>
  <c r="AV57" i="13"/>
  <c r="L55" i="6" s="1"/>
  <c r="C67" i="20" s="1"/>
  <c r="AV58" i="13"/>
  <c r="L56" i="6" s="1"/>
  <c r="C68" i="20" s="1"/>
  <c r="AV59" i="13"/>
  <c r="L57" i="6" s="1"/>
  <c r="C69" i="20" s="1"/>
  <c r="AV60" i="13"/>
  <c r="L58" i="6" s="1"/>
  <c r="C70" i="20" s="1"/>
  <c r="AV61" i="13"/>
  <c r="L59" i="6" s="1"/>
  <c r="C71" i="20" s="1"/>
  <c r="BP9" i="24" l="1"/>
  <c r="BE87" i="24"/>
  <c r="BB3" i="24"/>
  <c r="BE80" i="24"/>
  <c r="BE11" i="24"/>
  <c r="AV6" i="24"/>
  <c r="BE6" i="24" s="1"/>
  <c r="BP8" i="24" s="1"/>
  <c r="AZ3" i="24"/>
  <c r="BH36" i="24"/>
  <c r="BF137" i="24"/>
  <c r="BK56" i="24"/>
  <c r="BI31" i="24"/>
  <c r="BI96" i="24"/>
  <c r="BI79" i="24"/>
  <c r="BG138" i="24"/>
  <c r="BJ100" i="24"/>
  <c r="BK155" i="24"/>
  <c r="BK147" i="24"/>
  <c r="BE41" i="24"/>
  <c r="BE44" i="24"/>
  <c r="BL95" i="24"/>
  <c r="BH132" i="24"/>
  <c r="BJ30" i="24"/>
  <c r="BH126" i="24"/>
  <c r="BE123" i="24"/>
  <c r="BG72" i="24"/>
  <c r="BG71" i="24"/>
  <c r="BG35" i="24"/>
  <c r="BL25" i="24"/>
  <c r="BF16" i="24"/>
  <c r="BK106" i="24"/>
  <c r="CX46" i="24"/>
  <c r="DE46" i="24"/>
  <c r="DF46" i="24"/>
  <c r="DA46" i="24"/>
  <c r="DC46" i="24"/>
  <c r="DB46" i="24"/>
  <c r="DD46" i="24"/>
  <c r="CY46" i="24"/>
  <c r="CZ46" i="24"/>
  <c r="CW46" i="24"/>
  <c r="BG38" i="24"/>
  <c r="BH90" i="24"/>
  <c r="BK152" i="24"/>
  <c r="BK131" i="24"/>
  <c r="BJ20" i="24"/>
  <c r="BK140" i="24"/>
  <c r="BJ55" i="24"/>
  <c r="BL152" i="24"/>
  <c r="BL117" i="24"/>
  <c r="BF20" i="24"/>
  <c r="BE147" i="24"/>
  <c r="BH105" i="24"/>
  <c r="BJ57" i="24"/>
  <c r="CM19" i="24"/>
  <c r="CR19" i="24"/>
  <c r="CS19" i="24"/>
  <c r="CJ19" i="24"/>
  <c r="CK19" i="24"/>
  <c r="CQ19" i="24"/>
  <c r="CP19" i="24"/>
  <c r="CO19" i="24"/>
  <c r="CN19" i="24"/>
  <c r="CL19" i="24"/>
  <c r="BF150" i="24"/>
  <c r="BE104" i="24"/>
  <c r="BJ116" i="24"/>
  <c r="BJ122" i="24"/>
  <c r="BF112" i="24"/>
  <c r="BL107" i="24"/>
  <c r="BL53" i="24"/>
  <c r="CT44" i="24"/>
  <c r="BE88" i="24"/>
  <c r="BJ141" i="24"/>
  <c r="BJ154" i="24"/>
  <c r="BG15" i="24"/>
  <c r="BH35" i="24"/>
  <c r="BF13" i="24"/>
  <c r="BG39" i="24"/>
  <c r="BL131" i="24"/>
  <c r="BE128" i="24"/>
  <c r="BG29" i="24"/>
  <c r="BH28" i="24"/>
  <c r="BG27" i="24"/>
  <c r="BI62" i="24"/>
  <c r="BF97" i="24"/>
  <c r="BH73" i="24"/>
  <c r="BH79" i="24"/>
  <c r="BJ92" i="24"/>
  <c r="BH154" i="24"/>
  <c r="BH147" i="24"/>
  <c r="BH87" i="24"/>
  <c r="BH120" i="24"/>
  <c r="BL140" i="24"/>
  <c r="BJ51" i="24"/>
  <c r="BI53" i="24"/>
  <c r="BL104" i="24"/>
  <c r="BH108" i="24"/>
  <c r="BK68" i="24"/>
  <c r="BJ36" i="24"/>
  <c r="BF105" i="24"/>
  <c r="BI55" i="24"/>
  <c r="BF117" i="24"/>
  <c r="BL16" i="24"/>
  <c r="BK100" i="24"/>
  <c r="BK122" i="24"/>
  <c r="BK70" i="24"/>
  <c r="BI134" i="24"/>
  <c r="BE56" i="24"/>
  <c r="BE152" i="24"/>
  <c r="BJ26" i="24"/>
  <c r="BE38" i="24"/>
  <c r="BJ16" i="24"/>
  <c r="BJ17" i="24"/>
  <c r="BG45" i="24"/>
  <c r="BH127" i="24"/>
  <c r="BK20" i="24"/>
  <c r="BJ64" i="24"/>
  <c r="BI112" i="24"/>
  <c r="BK69" i="24"/>
  <c r="BF133" i="24"/>
  <c r="BL121" i="24"/>
  <c r="BE92" i="24"/>
  <c r="BK35" i="24"/>
  <c r="BK29" i="24"/>
  <c r="BG68" i="24"/>
  <c r="BL99" i="24"/>
  <c r="BI127" i="24"/>
  <c r="BK67" i="24"/>
  <c r="CJ35" i="24"/>
  <c r="CQ35" i="24"/>
  <c r="CP35" i="24"/>
  <c r="CO35" i="24"/>
  <c r="CN35" i="24"/>
  <c r="CS35" i="24"/>
  <c r="CM35" i="24"/>
  <c r="CK35" i="24"/>
  <c r="CL35" i="24"/>
  <c r="CR35" i="24"/>
  <c r="BK51" i="24"/>
  <c r="BK53" i="24"/>
  <c r="BK138" i="24"/>
  <c r="BG142" i="24"/>
  <c r="BL111" i="24"/>
  <c r="BK47" i="24"/>
  <c r="BJ66" i="24"/>
  <c r="BG37" i="24"/>
  <c r="BI105" i="24"/>
  <c r="BE68" i="24"/>
  <c r="BI73" i="24"/>
  <c r="BJ27" i="24"/>
  <c r="BH134" i="24"/>
  <c r="BJ61" i="24"/>
  <c r="BF138" i="24"/>
  <c r="BF128" i="24"/>
  <c r="BL122" i="24"/>
  <c r="BI69" i="24"/>
  <c r="BK143" i="24"/>
  <c r="BG134" i="24"/>
  <c r="BK98" i="24"/>
  <c r="BI138" i="24"/>
  <c r="BF132" i="24"/>
  <c r="BI121" i="24"/>
  <c r="BH92" i="24"/>
  <c r="BF113" i="24"/>
  <c r="BF108" i="24"/>
  <c r="BL31" i="24"/>
  <c r="BL69" i="24"/>
  <c r="BG144" i="24"/>
  <c r="BJ99" i="24"/>
  <c r="BE28" i="24"/>
  <c r="BJ70" i="24"/>
  <c r="BF151" i="24"/>
  <c r="BI91" i="24"/>
  <c r="BE70" i="24"/>
  <c r="BF58" i="24"/>
  <c r="BL119" i="24"/>
  <c r="BH42" i="24"/>
  <c r="BI68" i="24"/>
  <c r="DI50" i="24"/>
  <c r="DL50" i="24"/>
  <c r="DG50" i="24"/>
  <c r="DM50" i="24"/>
  <c r="DO50" i="24"/>
  <c r="DN50" i="24"/>
  <c r="DH50" i="24"/>
  <c r="DP50" i="24"/>
  <c r="DK50" i="24"/>
  <c r="DJ50" i="24"/>
  <c r="BK128" i="24"/>
  <c r="BG77" i="24"/>
  <c r="BE94" i="24"/>
  <c r="BG12" i="24"/>
  <c r="BL149" i="24"/>
  <c r="BF24" i="24"/>
  <c r="BL74" i="24"/>
  <c r="BE106" i="24"/>
  <c r="BI26" i="24"/>
  <c r="BK32" i="24"/>
  <c r="BE135" i="24"/>
  <c r="BI115" i="24"/>
  <c r="BI16" i="24"/>
  <c r="BH18" i="24"/>
  <c r="BH52" i="24"/>
  <c r="BJ33" i="24"/>
  <c r="BF107" i="24"/>
  <c r="BF100" i="24"/>
  <c r="BL154" i="24"/>
  <c r="BL153" i="24"/>
  <c r="BI95" i="24"/>
  <c r="BI28" i="24"/>
  <c r="BL130" i="24"/>
  <c r="BL70" i="24"/>
  <c r="BL65" i="24"/>
  <c r="BL11" i="24"/>
  <c r="BL35" i="24"/>
  <c r="BI100" i="24"/>
  <c r="BE143" i="24"/>
  <c r="BE146" i="24"/>
  <c r="BG152" i="24"/>
  <c r="BG155" i="24"/>
  <c r="BG87" i="24"/>
  <c r="BG115" i="24"/>
  <c r="BH140" i="24"/>
  <c r="BL13" i="24"/>
  <c r="BK60" i="24"/>
  <c r="BK116" i="24"/>
  <c r="BF122" i="24"/>
  <c r="BF127" i="24"/>
  <c r="BK21" i="24"/>
  <c r="BJ62" i="24"/>
  <c r="BJ125" i="24"/>
  <c r="BJ68" i="24"/>
  <c r="BJ76" i="24"/>
  <c r="BL129" i="24"/>
  <c r="BF152" i="24"/>
  <c r="BF145" i="24"/>
  <c r="DM45" i="24"/>
  <c r="DN45" i="24"/>
  <c r="DG45" i="24"/>
  <c r="DH45" i="24"/>
  <c r="DL45" i="24"/>
  <c r="DI45" i="24"/>
  <c r="DP45" i="24"/>
  <c r="DJ45" i="24"/>
  <c r="DO45" i="24"/>
  <c r="DK45" i="24"/>
  <c r="BF35" i="24"/>
  <c r="BF99" i="24"/>
  <c r="BH111" i="24"/>
  <c r="BI131" i="24"/>
  <c r="BF22" i="24"/>
  <c r="BL133" i="24"/>
  <c r="BJ31" i="24"/>
  <c r="BF47" i="24"/>
  <c r="BG16" i="24"/>
  <c r="BE75" i="24"/>
  <c r="BE74" i="24"/>
  <c r="BH129" i="24"/>
  <c r="BJ153" i="24"/>
  <c r="BJ149" i="24"/>
  <c r="BJ87" i="24"/>
  <c r="BJ93" i="24"/>
  <c r="BE113" i="24"/>
  <c r="BG44" i="24"/>
  <c r="BF60" i="24"/>
  <c r="BG120" i="24"/>
  <c r="BF94" i="24"/>
  <c r="BE126" i="24"/>
  <c r="BF54" i="24"/>
  <c r="BG121" i="24"/>
  <c r="BG49" i="24"/>
  <c r="BK90" i="24"/>
  <c r="BH66" i="24"/>
  <c r="BH80" i="24"/>
  <c r="BE102" i="24"/>
  <c r="BF23" i="24"/>
  <c r="BH156" i="24"/>
  <c r="BH145" i="24"/>
  <c r="BH113" i="24"/>
  <c r="BG104" i="24"/>
  <c r="BE16" i="24"/>
  <c r="BE136" i="24"/>
  <c r="BI18" i="24"/>
  <c r="BF78" i="24"/>
  <c r="BF79" i="24"/>
  <c r="CJ15" i="24"/>
  <c r="CN15" i="24"/>
  <c r="CP15" i="24"/>
  <c r="CM15" i="24"/>
  <c r="CO15" i="24"/>
  <c r="CL15" i="24"/>
  <c r="CS15" i="24"/>
  <c r="CK15" i="24"/>
  <c r="CR15" i="24"/>
  <c r="CQ15" i="24"/>
  <c r="BI132" i="24"/>
  <c r="BL30" i="24"/>
  <c r="BI133" i="24"/>
  <c r="BH20" i="24"/>
  <c r="BL58" i="24"/>
  <c r="BG40" i="24"/>
  <c r="BL136" i="24"/>
  <c r="BI58" i="24"/>
  <c r="BF40" i="24"/>
  <c r="BH32" i="24"/>
  <c r="BK115" i="24"/>
  <c r="BH124" i="24"/>
  <c r="BG52" i="24"/>
  <c r="BK52" i="24"/>
  <c r="BK129" i="24"/>
  <c r="BI146" i="24"/>
  <c r="BI147" i="24"/>
  <c r="BK89" i="24"/>
  <c r="BH95" i="24"/>
  <c r="BH14" i="24"/>
  <c r="BK109" i="24"/>
  <c r="BG23" i="24"/>
  <c r="BE116" i="24"/>
  <c r="BG108" i="24"/>
  <c r="BL112" i="24"/>
  <c r="BE45" i="24"/>
  <c r="BE107" i="24"/>
  <c r="BG53" i="24"/>
  <c r="BI80" i="24"/>
  <c r="BI66" i="24"/>
  <c r="BG102" i="24"/>
  <c r="BK153" i="24"/>
  <c r="BK156" i="24"/>
  <c r="BK87" i="24"/>
  <c r="BL113" i="24"/>
  <c r="BJ44" i="24"/>
  <c r="BG60" i="24"/>
  <c r="BE131" i="24"/>
  <c r="BG22" i="24"/>
  <c r="BF29" i="24"/>
  <c r="BJ28" i="24"/>
  <c r="BH47" i="24"/>
  <c r="BJ123" i="24"/>
  <c r="BG75" i="24"/>
  <c r="BG78" i="24"/>
  <c r="CK16" i="24"/>
  <c r="CL16" i="24"/>
  <c r="CR16" i="24"/>
  <c r="CJ16" i="24"/>
  <c r="CQ16" i="24"/>
  <c r="CP16" i="24"/>
  <c r="CO16" i="24"/>
  <c r="CN16" i="24"/>
  <c r="CS16" i="24"/>
  <c r="CM16" i="24"/>
  <c r="BE100" i="24"/>
  <c r="BE140" i="24"/>
  <c r="BE13" i="24"/>
  <c r="BE63" i="24"/>
  <c r="BJ38" i="24"/>
  <c r="BE122" i="24"/>
  <c r="BG42" i="24"/>
  <c r="BF45" i="24"/>
  <c r="BK55" i="24"/>
  <c r="BF90" i="24"/>
  <c r="BK66" i="24"/>
  <c r="BK80" i="24"/>
  <c r="BI102" i="24"/>
  <c r="BE23" i="24"/>
  <c r="BL144" i="24"/>
  <c r="BL143" i="24"/>
  <c r="BJ41" i="24"/>
  <c r="BF44" i="24"/>
  <c r="BI60" i="24"/>
  <c r="BG101" i="24"/>
  <c r="BL116" i="24"/>
  <c r="BG137" i="24"/>
  <c r="BJ56" i="24"/>
  <c r="BJ98" i="24"/>
  <c r="BL47" i="24"/>
  <c r="BE96" i="24"/>
  <c r="BL68" i="24"/>
  <c r="BL76" i="24"/>
  <c r="CZ51" i="24"/>
  <c r="DD51" i="24"/>
  <c r="CX51" i="24"/>
  <c r="DB51" i="24"/>
  <c r="DF51" i="24"/>
  <c r="DE51" i="24"/>
  <c r="DC51" i="24"/>
  <c r="CW51" i="24"/>
  <c r="DA51" i="24"/>
  <c r="CY51" i="24"/>
  <c r="BH23" i="24"/>
  <c r="BE151" i="24"/>
  <c r="BE144" i="24"/>
  <c r="BG150" i="24"/>
  <c r="BG143" i="24"/>
  <c r="BE15" i="24"/>
  <c r="BH139" i="24"/>
  <c r="BE99" i="24"/>
  <c r="BH117" i="24"/>
  <c r="BH51" i="24"/>
  <c r="BK59" i="24"/>
  <c r="BE54" i="24"/>
  <c r="BI130" i="24"/>
  <c r="BF123" i="24"/>
  <c r="BJ72" i="24"/>
  <c r="BJ78" i="24"/>
  <c r="BJ11" i="24"/>
  <c r="BK37" i="24"/>
  <c r="BF148" i="24"/>
  <c r="BF156" i="24"/>
  <c r="BF15" i="24"/>
  <c r="BF140" i="24"/>
  <c r="BK48" i="24"/>
  <c r="BL33" i="24"/>
  <c r="BL36" i="24"/>
  <c r="BK108" i="24"/>
  <c r="BL56" i="24"/>
  <c r="BE61" i="24"/>
  <c r="BG20" i="24"/>
  <c r="BL96" i="24"/>
  <c r="BE67" i="24"/>
  <c r="BE71" i="24"/>
  <c r="BJ37" i="24"/>
  <c r="BJ155" i="24"/>
  <c r="BJ152" i="24"/>
  <c r="CQ33" i="24"/>
  <c r="CR33" i="24"/>
  <c r="CO33" i="24"/>
  <c r="CN33" i="24"/>
  <c r="CM33" i="24"/>
  <c r="CL33" i="24"/>
  <c r="CK33" i="24"/>
  <c r="CJ33" i="24"/>
  <c r="CP33" i="24"/>
  <c r="CS33" i="24"/>
  <c r="BK113" i="24"/>
  <c r="BL134" i="24"/>
  <c r="BI117" i="24"/>
  <c r="BJ132" i="24"/>
  <c r="BE22" i="24"/>
  <c r="BF126" i="24"/>
  <c r="BJ18" i="24"/>
  <c r="BH21" i="24"/>
  <c r="BF46" i="24"/>
  <c r="BF12" i="24"/>
  <c r="BH77" i="24"/>
  <c r="BH75" i="24"/>
  <c r="BH102" i="24"/>
  <c r="BH150" i="24"/>
  <c r="BH149" i="24"/>
  <c r="DI47" i="24"/>
  <c r="DH47" i="24"/>
  <c r="DK47" i="24"/>
  <c r="DM47" i="24"/>
  <c r="DL47" i="24"/>
  <c r="DN47" i="24"/>
  <c r="DP47" i="24"/>
  <c r="DG47" i="24"/>
  <c r="DO47" i="24"/>
  <c r="DJ47" i="24"/>
  <c r="BE35" i="24"/>
  <c r="BE14" i="24"/>
  <c r="BI92" i="24"/>
  <c r="BI104" i="24"/>
  <c r="BE50" i="24"/>
  <c r="BF109" i="24"/>
  <c r="BH138" i="24"/>
  <c r="BF17" i="24"/>
  <c r="BJ136" i="24"/>
  <c r="BF98" i="24"/>
  <c r="BF71" i="24"/>
  <c r="BF70" i="24"/>
  <c r="BF11" i="24"/>
  <c r="BJ131" i="24"/>
  <c r="BL128" i="24"/>
  <c r="BH112" i="24"/>
  <c r="BE62" i="24"/>
  <c r="BI110" i="24"/>
  <c r="BL17" i="24"/>
  <c r="BI114" i="24"/>
  <c r="BJ32" i="24"/>
  <c r="BE34" i="24"/>
  <c r="BI17" i="24"/>
  <c r="BF110" i="24"/>
  <c r="BE17" i="24"/>
  <c r="BJ96" i="24"/>
  <c r="BI136" i="24"/>
  <c r="BL40" i="24"/>
  <c r="BJ109" i="24"/>
  <c r="BJ120" i="24"/>
  <c r="BI152" i="24"/>
  <c r="BI148" i="24"/>
  <c r="CK32" i="24"/>
  <c r="CL32" i="24"/>
  <c r="CJ32" i="24"/>
  <c r="CP32" i="24"/>
  <c r="CO32" i="24"/>
  <c r="CQ32" i="24"/>
  <c r="CN32" i="24"/>
  <c r="CM32" i="24"/>
  <c r="CS32" i="24"/>
  <c r="CR32" i="24"/>
  <c r="BH60" i="24"/>
  <c r="BF101" i="24"/>
  <c r="BE93" i="24"/>
  <c r="BK41" i="24"/>
  <c r="BI14" i="24"/>
  <c r="BL93" i="24"/>
  <c r="CX45" i="24"/>
  <c r="CW45" i="24"/>
  <c r="DE45" i="24"/>
  <c r="CY45" i="24"/>
  <c r="DD45" i="24"/>
  <c r="DF45" i="24"/>
  <c r="CZ45" i="24"/>
  <c r="DB45" i="24"/>
  <c r="DA45" i="24"/>
  <c r="DC45" i="24"/>
  <c r="BE125" i="24"/>
  <c r="BJ40" i="24"/>
  <c r="BF93" i="24"/>
  <c r="BF114" i="24"/>
  <c r="BF89" i="24"/>
  <c r="BF102" i="24"/>
  <c r="BH58" i="24"/>
  <c r="BH110" i="24"/>
  <c r="BL14" i="24"/>
  <c r="BK135" i="24"/>
  <c r="BI155" i="24"/>
  <c r="BI13" i="24"/>
  <c r="BL120" i="24"/>
  <c r="BK124" i="24"/>
  <c r="BK25" i="24"/>
  <c r="BK94" i="24"/>
  <c r="BH59" i="24"/>
  <c r="BE127" i="24"/>
  <c r="BG21" i="24"/>
  <c r="BL49" i="24"/>
  <c r="BL12" i="24"/>
  <c r="BI67" i="24"/>
  <c r="BI78" i="24"/>
  <c r="BF129" i="24"/>
  <c r="BK142" i="24"/>
  <c r="BK145" i="24"/>
  <c r="CM34" i="24"/>
  <c r="CO34" i="24"/>
  <c r="CS34" i="24"/>
  <c r="CK34" i="24"/>
  <c r="CR34" i="24"/>
  <c r="CJ34" i="24"/>
  <c r="CP34" i="24"/>
  <c r="CL34" i="24"/>
  <c r="CN34" i="24"/>
  <c r="CQ34" i="24"/>
  <c r="BJ140" i="24"/>
  <c r="BG13" i="24"/>
  <c r="BJ39" i="24"/>
  <c r="BI118" i="24"/>
  <c r="BI137" i="24"/>
  <c r="BG133" i="24"/>
  <c r="BG31" i="24"/>
  <c r="BI107" i="24"/>
  <c r="BH96" i="24"/>
  <c r="BG65" i="24"/>
  <c r="BG67" i="24"/>
  <c r="BL102" i="24"/>
  <c r="BK23" i="24"/>
  <c r="BF139" i="24"/>
  <c r="BF48" i="24"/>
  <c r="BG131" i="24"/>
  <c r="BJ94" i="24"/>
  <c r="BL59" i="24"/>
  <c r="BG54" i="24"/>
  <c r="BK27" i="24"/>
  <c r="BJ49" i="24"/>
  <c r="BE97" i="24"/>
  <c r="BK74" i="24"/>
  <c r="BK72" i="24"/>
  <c r="BF43" i="24"/>
  <c r="BL141" i="24"/>
  <c r="BL155" i="24"/>
  <c r="BL87" i="24"/>
  <c r="BI35" i="24"/>
  <c r="BK13" i="24"/>
  <c r="BI39" i="24"/>
  <c r="BE24" i="24"/>
  <c r="BF38" i="24"/>
  <c r="BI122" i="24"/>
  <c r="BI42" i="24"/>
  <c r="BI61" i="24"/>
  <c r="BJ107" i="24"/>
  <c r="BJ90" i="24"/>
  <c r="BL78" i="24"/>
  <c r="BL72" i="24"/>
  <c r="BF92" i="24"/>
  <c r="BE155" i="24"/>
  <c r="BE149" i="24"/>
  <c r="CU44" i="24"/>
  <c r="BQ9" i="24"/>
  <c r="BG148" i="24"/>
  <c r="BG154" i="24"/>
  <c r="BG19" i="24"/>
  <c r="BE103" i="24"/>
  <c r="BL48" i="24"/>
  <c r="BG132" i="24"/>
  <c r="BG30" i="24"/>
  <c r="BI29" i="24"/>
  <c r="BG98" i="24"/>
  <c r="BE20" i="24"/>
  <c r="BG96" i="24"/>
  <c r="BJ79" i="24"/>
  <c r="BJ80" i="24"/>
  <c r="DE49" i="24"/>
  <c r="DB49" i="24"/>
  <c r="CX49" i="24"/>
  <c r="DD49" i="24"/>
  <c r="DF49" i="24"/>
  <c r="CZ49" i="24"/>
  <c r="CY49" i="24"/>
  <c r="DC49" i="24"/>
  <c r="CW49" i="24"/>
  <c r="DA49" i="24"/>
  <c r="BG64" i="24"/>
  <c r="BF144" i="24"/>
  <c r="BF142" i="24"/>
  <c r="BK19" i="24"/>
  <c r="BL103" i="24"/>
  <c r="BG34" i="24"/>
  <c r="BF104" i="24"/>
  <c r="BL51" i="24"/>
  <c r="BG59" i="24"/>
  <c r="BF42" i="24"/>
  <c r="BE121" i="24"/>
  <c r="BK49" i="24"/>
  <c r="BF53" i="24"/>
  <c r="BE77" i="24"/>
  <c r="BE78" i="24"/>
  <c r="BK88" i="24"/>
  <c r="BJ151" i="24"/>
  <c r="BJ146" i="24"/>
  <c r="BI15" i="24"/>
  <c r="BL139" i="24"/>
  <c r="BI48" i="24"/>
  <c r="BJ111" i="24"/>
  <c r="BH118" i="24"/>
  <c r="BH128" i="24"/>
  <c r="BH133" i="24"/>
  <c r="BE98" i="24"/>
  <c r="BF130" i="24"/>
  <c r="BL123" i="24"/>
  <c r="BG125" i="24"/>
  <c r="BH76" i="24"/>
  <c r="BH67" i="24"/>
  <c r="BL43" i="24"/>
  <c r="BH152" i="24"/>
  <c r="BH151" i="24"/>
  <c r="CJ31" i="24"/>
  <c r="CN31" i="24"/>
  <c r="CP31" i="24"/>
  <c r="CM31" i="24"/>
  <c r="CO31" i="24"/>
  <c r="CL31" i="24"/>
  <c r="CS31" i="24"/>
  <c r="CK31" i="24"/>
  <c r="CR31" i="24"/>
  <c r="CQ31" i="24"/>
  <c r="BJ139" i="24"/>
  <c r="BK101" i="24"/>
  <c r="BE119" i="24"/>
  <c r="BH101" i="24"/>
  <c r="BE40" i="24"/>
  <c r="BE32" i="24"/>
  <c r="BJ113" i="24"/>
  <c r="BI135" i="24"/>
  <c r="BF52" i="24"/>
  <c r="BJ121" i="24"/>
  <c r="BF75" i="24"/>
  <c r="BF65" i="24"/>
  <c r="BL88" i="24"/>
  <c r="BG36" i="24"/>
  <c r="BI108" i="24"/>
  <c r="BJ54" i="24"/>
  <c r="BE129" i="24"/>
  <c r="BK63" i="24"/>
  <c r="BF135" i="24"/>
  <c r="BE115" i="24"/>
  <c r="BG136" i="24"/>
  <c r="BJ135" i="24"/>
  <c r="BH136" i="24"/>
  <c r="BK110" i="24"/>
  <c r="BK15" i="24"/>
  <c r="BK17" i="24"/>
  <c r="BH114" i="24"/>
  <c r="BJ24" i="24"/>
  <c r="BE110" i="24"/>
  <c r="BI142" i="24"/>
  <c r="BI154" i="24"/>
  <c r="BI87" i="24"/>
  <c r="BG99" i="24"/>
  <c r="BH39" i="24"/>
  <c r="BH17" i="24"/>
  <c r="BJ110" i="24"/>
  <c r="BH48" i="24"/>
  <c r="BE64" i="24"/>
  <c r="BI23" i="24"/>
  <c r="BF74" i="24"/>
  <c r="BL137" i="24"/>
  <c r="BI144" i="24"/>
  <c r="BL15" i="24"/>
  <c r="BK139" i="24"/>
  <c r="BH99" i="24"/>
  <c r="BE111" i="24"/>
  <c r="BF36" i="24"/>
  <c r="BE108" i="24"/>
  <c r="BH56" i="24"/>
  <c r="BF31" i="24"/>
  <c r="BL55" i="24"/>
  <c r="BJ12" i="24"/>
  <c r="BG74" i="24"/>
  <c r="BG79" i="24"/>
  <c r="BL92" i="24"/>
  <c r="BJ15" i="24"/>
  <c r="BJ105" i="24"/>
  <c r="BK34" i="24"/>
  <c r="BE118" i="24"/>
  <c r="BF30" i="24"/>
  <c r="BL57" i="24"/>
  <c r="BL54" i="24"/>
  <c r="BI27" i="24"/>
  <c r="BI46" i="24"/>
  <c r="BI125" i="24"/>
  <c r="BK75" i="24"/>
  <c r="BK71" i="24"/>
  <c r="BH43" i="24"/>
  <c r="BL148" i="24"/>
  <c r="BL151" i="24"/>
  <c r="DO51" i="24"/>
  <c r="DJ51" i="24"/>
  <c r="DK51" i="24"/>
  <c r="DL51" i="24"/>
  <c r="DM51" i="24"/>
  <c r="DP51" i="24"/>
  <c r="BR75" i="24" s="1"/>
  <c r="N83" i="20" s="1"/>
  <c r="DN51" i="24"/>
  <c r="DG51" i="24"/>
  <c r="DI51" i="24"/>
  <c r="DH51" i="24"/>
  <c r="BG140" i="24"/>
  <c r="BK99" i="24"/>
  <c r="BI111" i="24"/>
  <c r="BL132" i="24"/>
  <c r="BI94" i="24"/>
  <c r="BF59" i="24"/>
  <c r="BJ127" i="24"/>
  <c r="BK45" i="24"/>
  <c r="BG55" i="24"/>
  <c r="BE12" i="24"/>
  <c r="BL66" i="24"/>
  <c r="BL71" i="24"/>
  <c r="BG43" i="24"/>
  <c r="BE148" i="24"/>
  <c r="BE154" i="24"/>
  <c r="AV82" i="24"/>
  <c r="BE82" i="24" s="1"/>
  <c r="BG151" i="24"/>
  <c r="BG149" i="24"/>
  <c r="BF119" i="24"/>
  <c r="BK103" i="24"/>
  <c r="BH91" i="24"/>
  <c r="BH131" i="24"/>
  <c r="BI22" i="24"/>
  <c r="BK133" i="24"/>
  <c r="BK31" i="24"/>
  <c r="BG107" i="24"/>
  <c r="BJ53" i="24"/>
  <c r="BJ77" i="24"/>
  <c r="BJ67" i="24"/>
  <c r="BL138" i="24"/>
  <c r="BH100" i="24"/>
  <c r="BF154" i="24"/>
  <c r="BF155" i="24"/>
  <c r="BJ119" i="24"/>
  <c r="BI25" i="24"/>
  <c r="BG95" i="24"/>
  <c r="BG14" i="24"/>
  <c r="BK38" i="24"/>
  <c r="BH57" i="24"/>
  <c r="BK54" i="24"/>
  <c r="BH121" i="24"/>
  <c r="BJ46" i="24"/>
  <c r="BL90" i="24"/>
  <c r="BE76" i="24"/>
  <c r="BE138" i="24"/>
  <c r="BK64" i="24"/>
  <c r="BJ156" i="24"/>
  <c r="BJ144" i="24"/>
  <c r="BK26" i="24"/>
  <c r="BG105" i="24"/>
  <c r="BG48" i="24"/>
  <c r="BK33" i="24"/>
  <c r="BI116" i="24"/>
  <c r="BJ137" i="24"/>
  <c r="BG112" i="24"/>
  <c r="BL98" i="24"/>
  <c r="BG47" i="24"/>
  <c r="BK16" i="24"/>
  <c r="BH65" i="24"/>
  <c r="BH78" i="24"/>
  <c r="BH11" i="24"/>
  <c r="BI129" i="24"/>
  <c r="BH144" i="24"/>
  <c r="BH141" i="24"/>
  <c r="BH15" i="24"/>
  <c r="BL105" i="24"/>
  <c r="BH24" i="24"/>
  <c r="BE105" i="24"/>
  <c r="BI24" i="24"/>
  <c r="BG110" i="24"/>
  <c r="BF61" i="24"/>
  <c r="BJ60" i="24"/>
  <c r="BE89" i="24"/>
  <c r="BG109" i="24"/>
  <c r="BE130" i="24"/>
  <c r="BF69" i="24"/>
  <c r="BF68" i="24"/>
  <c r="BG139" i="24"/>
  <c r="BG116" i="24"/>
  <c r="BG122" i="24"/>
  <c r="BF28" i="24"/>
  <c r="BG100" i="24"/>
  <c r="BJ63" i="24"/>
  <c r="BL89" i="24"/>
  <c r="BL115" i="24"/>
  <c r="BG123" i="24"/>
  <c r="BH40" i="24"/>
  <c r="BG89" i="24"/>
  <c r="BG106" i="24"/>
  <c r="BH115" i="24"/>
  <c r="BI140" i="24"/>
  <c r="BK93" i="24"/>
  <c r="BK136" i="24"/>
  <c r="BK58" i="24"/>
  <c r="BH106" i="24"/>
  <c r="BI149" i="24"/>
  <c r="BI156" i="24"/>
  <c r="BJ48" i="24"/>
  <c r="BF39" i="24"/>
  <c r="BH93" i="24"/>
  <c r="BE52" i="24"/>
  <c r="BE39" i="24"/>
  <c r="BE101" i="24"/>
  <c r="BF32" i="24"/>
  <c r="BJ106" i="24"/>
  <c r="BF80" i="24"/>
  <c r="BK42" i="24"/>
  <c r="BF136" i="24"/>
  <c r="BE33" i="24"/>
  <c r="BJ117" i="24"/>
  <c r="BK30" i="24"/>
  <c r="BF21" i="24"/>
  <c r="BK46" i="24"/>
  <c r="BK97" i="24"/>
  <c r="BI65" i="24"/>
  <c r="BE37" i="24"/>
  <c r="BK148" i="24"/>
  <c r="BK149" i="24"/>
  <c r="BJ22" i="24"/>
  <c r="BG126" i="24"/>
  <c r="BI54" i="24"/>
  <c r="BH27" i="24"/>
  <c r="BG62" i="24"/>
  <c r="BI74" i="24"/>
  <c r="BI70" i="24"/>
  <c r="BI11" i="24"/>
  <c r="BJ88" i="24"/>
  <c r="BK146" i="24"/>
  <c r="BK144" i="24"/>
  <c r="BG26" i="24"/>
  <c r="BK105" i="24"/>
  <c r="BE48" i="24"/>
  <c r="BK111" i="24"/>
  <c r="BG51" i="24"/>
  <c r="BL108" i="24"/>
  <c r="BJ112" i="24"/>
  <c r="BG61" i="24"/>
  <c r="BE49" i="24"/>
  <c r="BJ97" i="24"/>
  <c r="BG70" i="24"/>
  <c r="BG73" i="24"/>
  <c r="BK43" i="24"/>
  <c r="BH26" i="24"/>
  <c r="BI103" i="24"/>
  <c r="BL60" i="24"/>
  <c r="BJ118" i="24"/>
  <c r="BK22" i="24"/>
  <c r="BI126" i="24"/>
  <c r="BG18" i="24"/>
  <c r="BK130" i="24"/>
  <c r="BK62" i="24"/>
  <c r="BK78" i="24"/>
  <c r="BK79" i="24"/>
  <c r="CR20" i="24"/>
  <c r="CO20" i="24"/>
  <c r="CQ20" i="24"/>
  <c r="CN20" i="24"/>
  <c r="CP20" i="24"/>
  <c r="CM20" i="24"/>
  <c r="CL20" i="24"/>
  <c r="CS20" i="24"/>
  <c r="CK20" i="24"/>
  <c r="CJ20" i="24"/>
  <c r="BJ129" i="24"/>
  <c r="BL142" i="24"/>
  <c r="BL145" i="24"/>
  <c r="BL26" i="24"/>
  <c r="BE139" i="24"/>
  <c r="BK91" i="24"/>
  <c r="BH33" i="24"/>
  <c r="BF131" i="24"/>
  <c r="BH30" i="24"/>
  <c r="BJ59" i="24"/>
  <c r="BH54" i="24"/>
  <c r="BF121" i="24"/>
  <c r="BI49" i="24"/>
  <c r="BG97" i="24"/>
  <c r="BL73" i="24"/>
  <c r="BL80" i="24"/>
  <c r="BG129" i="24"/>
  <c r="BE156" i="24"/>
  <c r="BE150" i="24"/>
  <c r="BG145" i="24"/>
  <c r="BG146" i="24"/>
  <c r="BG41" i="24"/>
  <c r="BG25" i="24"/>
  <c r="BH34" i="24"/>
  <c r="BF118" i="24"/>
  <c r="BI128" i="24"/>
  <c r="BI56" i="24"/>
  <c r="BL61" i="24"/>
  <c r="BE55" i="24"/>
  <c r="BG90" i="24"/>
  <c r="BJ65" i="24"/>
  <c r="BJ75" i="24"/>
  <c r="BK102" i="24"/>
  <c r="BL23" i="24"/>
  <c r="BF146" i="24"/>
  <c r="BF143" i="24"/>
  <c r="BH41" i="24"/>
  <c r="BK44" i="24"/>
  <c r="BE117" i="24"/>
  <c r="BJ101" i="24"/>
  <c r="BL94" i="24"/>
  <c r="BF57" i="24"/>
  <c r="BF18" i="24"/>
  <c r="BL21" i="24"/>
  <c r="BH46" i="24"/>
  <c r="BH12" i="24"/>
  <c r="BE73" i="24"/>
  <c r="BE72" i="24"/>
  <c r="BJ102" i="24"/>
  <c r="BL100" i="24"/>
  <c r="BJ150" i="24"/>
  <c r="BJ143" i="24"/>
  <c r="BE19" i="24"/>
  <c r="BJ103" i="24"/>
  <c r="BG91" i="24"/>
  <c r="BG63" i="24"/>
  <c r="BF51" i="24"/>
  <c r="BH122" i="24"/>
  <c r="BE42" i="24"/>
  <c r="BE31" i="24"/>
  <c r="BL20" i="24"/>
  <c r="BK96" i="24"/>
  <c r="BH72" i="24"/>
  <c r="BH74" i="24"/>
  <c r="CP17" i="24"/>
  <c r="CJ17" i="24"/>
  <c r="CN17" i="24"/>
  <c r="CM17" i="24"/>
  <c r="CL17" i="24"/>
  <c r="CS17" i="24"/>
  <c r="CO17" i="24"/>
  <c r="CK17" i="24"/>
  <c r="CQ17" i="24"/>
  <c r="CR17" i="24"/>
  <c r="BF37" i="24"/>
  <c r="BH153" i="24"/>
  <c r="BH148" i="24"/>
  <c r="BE26" i="24"/>
  <c r="BF103" i="24"/>
  <c r="BI50" i="24"/>
  <c r="BJ91" i="24"/>
  <c r="BK120" i="24"/>
  <c r="BE114" i="24"/>
  <c r="BL27" i="24"/>
  <c r="BE58" i="24"/>
  <c r="BI89" i="24"/>
  <c r="BG32" i="24"/>
  <c r="BJ47" i="24"/>
  <c r="BF73" i="24"/>
  <c r="BF67" i="24"/>
  <c r="BG111" i="24"/>
  <c r="BI51" i="24"/>
  <c r="BE57" i="24"/>
  <c r="BH31" i="24"/>
  <c r="BH119" i="24"/>
  <c r="BF14" i="24"/>
  <c r="BG50" i="24"/>
  <c r="BI52" i="24"/>
  <c r="BH97" i="24"/>
  <c r="BH50" i="24"/>
  <c r="BF115" i="24"/>
  <c r="BL109" i="24"/>
  <c r="BI44" i="24"/>
  <c r="BH135" i="24"/>
  <c r="BI106" i="24"/>
  <c r="BG135" i="24"/>
  <c r="BL32" i="24"/>
  <c r="BI141" i="24"/>
  <c r="BI150" i="24"/>
  <c r="BJ13" i="24"/>
  <c r="BE91" i="24"/>
  <c r="BI33" i="24"/>
  <c r="BK50" i="24"/>
  <c r="BF49" i="24"/>
  <c r="BK14" i="24"/>
  <c r="BI72" i="24"/>
  <c r="BE132" i="24"/>
  <c r="BJ128" i="24"/>
  <c r="BJ29" i="24"/>
  <c r="BK18" i="24"/>
  <c r="BH130" i="24"/>
  <c r="BL62" i="24"/>
  <c r="BI76" i="24"/>
  <c r="BI75" i="24"/>
  <c r="DC48" i="24"/>
  <c r="DF48" i="24"/>
  <c r="DD48" i="24"/>
  <c r="DE48" i="24"/>
  <c r="DB48" i="24"/>
  <c r="CY48" i="24"/>
  <c r="CW48" i="24"/>
  <c r="CZ48" i="24"/>
  <c r="CX48" i="24"/>
  <c r="DA48" i="24"/>
  <c r="BI64" i="24"/>
  <c r="BK141" i="24"/>
  <c r="BK154" i="24"/>
  <c r="BF19" i="24"/>
  <c r="BG103" i="24"/>
  <c r="BL91" i="24"/>
  <c r="BF33" i="24"/>
  <c r="BI38" i="24"/>
  <c r="BE59" i="24"/>
  <c r="BJ42" i="24"/>
  <c r="BK121" i="24"/>
  <c r="BG46" i="24"/>
  <c r="BH125" i="24"/>
  <c r="BG76" i="24"/>
  <c r="BG66" i="24"/>
  <c r="BL37" i="24"/>
  <c r="BI19" i="24"/>
  <c r="BJ25" i="24"/>
  <c r="BK39" i="24"/>
  <c r="BI36" i="24"/>
  <c r="BG128" i="24"/>
  <c r="BE133" i="24"/>
  <c r="BL28" i="24"/>
  <c r="BI47" i="24"/>
  <c r="BH16" i="24"/>
  <c r="BK65" i="24"/>
  <c r="BK76" i="24"/>
  <c r="DD50" i="24"/>
  <c r="DB50" i="24"/>
  <c r="CY50" i="24"/>
  <c r="CW50" i="24"/>
  <c r="DA50" i="24"/>
  <c r="DE50" i="24"/>
  <c r="CZ50" i="24"/>
  <c r="DC50" i="24"/>
  <c r="CX50" i="24"/>
  <c r="DF50" i="24"/>
  <c r="BF88" i="24"/>
  <c r="BL146" i="24"/>
  <c r="BL147" i="24"/>
  <c r="BL19" i="24"/>
  <c r="BI139" i="24"/>
  <c r="BF34" i="24"/>
  <c r="BG33" i="24"/>
  <c r="BG118" i="24"/>
  <c r="BE30" i="24"/>
  <c r="BL126" i="24"/>
  <c r="BE18" i="24"/>
  <c r="BI21" i="24"/>
  <c r="BE46" i="24"/>
  <c r="BL125" i="24"/>
  <c r="BL67" i="24"/>
  <c r="BL79" i="24"/>
  <c r="BI37" i="24"/>
  <c r="BE141" i="24"/>
  <c r="BE145" i="24"/>
  <c r="BG141" i="24"/>
  <c r="BG153" i="24"/>
  <c r="CL30" i="24"/>
  <c r="CM30" i="24"/>
  <c r="CN30" i="24"/>
  <c r="CO30" i="24"/>
  <c r="CJ30" i="24"/>
  <c r="CP30" i="24"/>
  <c r="CR30" i="24"/>
  <c r="CQ30" i="24"/>
  <c r="CK30" i="24"/>
  <c r="CS30" i="24"/>
  <c r="BG113" i="24"/>
  <c r="BL44" i="24"/>
  <c r="BF95" i="24"/>
  <c r="BE36" i="24"/>
  <c r="BK137" i="24"/>
  <c r="BE112" i="24"/>
  <c r="BI45" i="24"/>
  <c r="BH49" i="24"/>
  <c r="BI12" i="24"/>
  <c r="BJ69" i="24"/>
  <c r="BJ73" i="24"/>
  <c r="BK92" i="24"/>
  <c r="BF149" i="24"/>
  <c r="BF147" i="24"/>
  <c r="CL29" i="24"/>
  <c r="CJ29" i="24"/>
  <c r="CS29" i="24"/>
  <c r="CR29" i="24"/>
  <c r="CQ29" i="24"/>
  <c r="CP29" i="24"/>
  <c r="CO29" i="24"/>
  <c r="CN29" i="24"/>
  <c r="CM29" i="24"/>
  <c r="CK29" i="24"/>
  <c r="BL41" i="24"/>
  <c r="BK134" i="24"/>
  <c r="BK117" i="24"/>
  <c r="BL24" i="24"/>
  <c r="BI30" i="24"/>
  <c r="BJ126" i="24"/>
  <c r="BK28" i="24"/>
  <c r="BE27" i="24"/>
  <c r="BF62" i="24"/>
  <c r="BL97" i="24"/>
  <c r="BE65" i="24"/>
  <c r="BE79" i="24"/>
  <c r="BG92" i="24"/>
  <c r="BJ23" i="24"/>
  <c r="BJ147" i="24"/>
  <c r="BJ142" i="24"/>
  <c r="BI119" i="24"/>
  <c r="BE25" i="24"/>
  <c r="BL34" i="24"/>
  <c r="BH104" i="24"/>
  <c r="BE51" i="24"/>
  <c r="BI59" i="24"/>
  <c r="BL42" i="24"/>
  <c r="BK61" i="24"/>
  <c r="BK107" i="24"/>
  <c r="BE53" i="24"/>
  <c r="BH71" i="24"/>
  <c r="BH68" i="24"/>
  <c r="CW47" i="24"/>
  <c r="CZ47" i="24"/>
  <c r="DC47" i="24"/>
  <c r="CX47" i="24"/>
  <c r="DE47" i="24"/>
  <c r="DF47" i="24"/>
  <c r="DD47" i="24"/>
  <c r="CY47" i="24"/>
  <c r="DA47" i="24"/>
  <c r="DB47" i="24"/>
  <c r="BG88" i="24"/>
  <c r="BH143" i="24"/>
  <c r="BH146" i="24"/>
  <c r="BJ19" i="24"/>
  <c r="BH44" i="24"/>
  <c r="BK114" i="24"/>
  <c r="BJ104" i="24"/>
  <c r="BJ58" i="24"/>
  <c r="BL114" i="24"/>
  <c r="BJ130" i="24"/>
  <c r="BG114" i="24"/>
  <c r="BJ124" i="24"/>
  <c r="BG56" i="24"/>
  <c r="BH107" i="24"/>
  <c r="BF76" i="24"/>
  <c r="BF77" i="24"/>
  <c r="BE120" i="24"/>
  <c r="BH38" i="24"/>
  <c r="BK126" i="24"/>
  <c r="BH45" i="24"/>
  <c r="BI99" i="24"/>
  <c r="BL101" i="24"/>
  <c r="BL50" i="24"/>
  <c r="BI32" i="24"/>
  <c r="BH37" i="24"/>
  <c r="BF120" i="24"/>
  <c r="BE124" i="24"/>
  <c r="BL52" i="24"/>
  <c r="BG17" i="24"/>
  <c r="BJ95" i="24"/>
  <c r="BJ89" i="24"/>
  <c r="BJ115" i="24"/>
  <c r="BL124" i="24"/>
  <c r="BK12" i="24"/>
  <c r="BI143" i="24"/>
  <c r="BI145" i="24"/>
  <c r="BG117" i="24"/>
  <c r="BF91" i="24"/>
  <c r="BF63" i="24"/>
  <c r="BK40" i="24"/>
  <c r="BI90" i="24"/>
  <c r="BL135" i="24"/>
  <c r="BF124" i="24"/>
  <c r="BH61" i="24"/>
  <c r="BL118" i="24"/>
  <c r="BG93" i="24"/>
  <c r="DM48" i="24"/>
  <c r="DO48" i="24"/>
  <c r="DH48" i="24"/>
  <c r="DP48" i="24"/>
  <c r="DI48" i="24"/>
  <c r="DL48" i="24"/>
  <c r="DG48" i="24"/>
  <c r="DJ48" i="24"/>
  <c r="DN48" i="24"/>
  <c r="DK48" i="24"/>
  <c r="BK57" i="24"/>
  <c r="BK118" i="24"/>
  <c r="BE137" i="24"/>
  <c r="BJ133" i="24"/>
  <c r="BH98" i="24"/>
  <c r="BE47" i="24"/>
  <c r="BK123" i="24"/>
  <c r="BI77" i="24"/>
  <c r="BI71" i="24"/>
  <c r="CP18" i="24"/>
  <c r="CL18" i="24"/>
  <c r="CN18" i="24"/>
  <c r="CK18" i="24"/>
  <c r="CR18" i="24"/>
  <c r="CM18" i="24"/>
  <c r="CS18" i="24"/>
  <c r="CJ18" i="24"/>
  <c r="CQ18" i="24"/>
  <c r="CO18" i="24"/>
  <c r="BF64" i="24"/>
  <c r="BK150" i="24"/>
  <c r="BK151" i="24"/>
  <c r="BK119" i="24"/>
  <c r="BF25" i="24"/>
  <c r="BJ34" i="24"/>
  <c r="BL63" i="24"/>
  <c r="BH94" i="24"/>
  <c r="BG57" i="24"/>
  <c r="BK127" i="24"/>
  <c r="BE21" i="24"/>
  <c r="BH62" i="24"/>
  <c r="BG80" i="24"/>
  <c r="BG69" i="24"/>
  <c r="BG11" i="24"/>
  <c r="BH88" i="24"/>
  <c r="BG119" i="24"/>
  <c r="BE134" i="24"/>
  <c r="BF111" i="24"/>
  <c r="BF116" i="24"/>
  <c r="BH137" i="24"/>
  <c r="BF56" i="24"/>
  <c r="BI98" i="24"/>
  <c r="BI20" i="24"/>
  <c r="BF96" i="24"/>
  <c r="BK77" i="24"/>
  <c r="BK73" i="24"/>
  <c r="BK11" i="24"/>
  <c r="BL64" i="24"/>
  <c r="BL156" i="24"/>
  <c r="BL150" i="24"/>
  <c r="BH19" i="24"/>
  <c r="BH103" i="24"/>
  <c r="BE95" i="24"/>
  <c r="BH63" i="24"/>
  <c r="BK36" i="24"/>
  <c r="BL22" i="24"/>
  <c r="BH29" i="24"/>
  <c r="BL18" i="24"/>
  <c r="BF27" i="24"/>
  <c r="BI123" i="24"/>
  <c r="BL77" i="24"/>
  <c r="BL75" i="24"/>
  <c r="CS21" i="24"/>
  <c r="CM21" i="24"/>
  <c r="CK21" i="24"/>
  <c r="CR21" i="24"/>
  <c r="CJ21" i="24"/>
  <c r="CQ21" i="24"/>
  <c r="CP21" i="24"/>
  <c r="CO21" i="24"/>
  <c r="CL21" i="24"/>
  <c r="CN21" i="24"/>
  <c r="BI88" i="24"/>
  <c r="BE142" i="24"/>
  <c r="BE153" i="24"/>
  <c r="BG147" i="24"/>
  <c r="BG156" i="24"/>
  <c r="DH46" i="24"/>
  <c r="DI46" i="24"/>
  <c r="DK46" i="24"/>
  <c r="DL46" i="24"/>
  <c r="DJ46" i="24"/>
  <c r="DG46" i="24"/>
  <c r="DO46" i="24"/>
  <c r="DP46" i="24"/>
  <c r="DM46" i="24"/>
  <c r="DN46" i="24"/>
  <c r="BJ35" i="24"/>
  <c r="BF134" i="24"/>
  <c r="BE60" i="24"/>
  <c r="BH116" i="24"/>
  <c r="BJ108" i="24"/>
  <c r="BK112" i="24"/>
  <c r="BJ45" i="24"/>
  <c r="BL46" i="24"/>
  <c r="BI97" i="24"/>
  <c r="BJ74" i="24"/>
  <c r="BJ71" i="24"/>
  <c r="BJ43" i="24"/>
  <c r="BF141" i="24"/>
  <c r="BF153" i="24"/>
  <c r="BF87" i="24"/>
  <c r="BI113" i="24"/>
  <c r="BH13" i="24"/>
  <c r="BL39" i="24"/>
  <c r="BK132" i="24"/>
  <c r="BH22" i="24"/>
  <c r="BE29" i="24"/>
  <c r="BG28" i="24"/>
  <c r="BG130" i="24"/>
  <c r="BH123" i="24"/>
  <c r="BF125" i="24"/>
  <c r="BE69" i="24"/>
  <c r="BE66" i="24"/>
  <c r="BE43" i="24"/>
  <c r="BJ145" i="24"/>
  <c r="BJ148" i="24"/>
  <c r="DN49" i="24"/>
  <c r="DL49" i="24"/>
  <c r="DI49" i="24"/>
  <c r="DG49" i="24"/>
  <c r="DJ49" i="24"/>
  <c r="DP49" i="24"/>
  <c r="DO49" i="24"/>
  <c r="DK49" i="24"/>
  <c r="DM49" i="24"/>
  <c r="DH49" i="24"/>
  <c r="BI41" i="24"/>
  <c r="BH25" i="24"/>
  <c r="BK95" i="24"/>
  <c r="BJ14" i="24"/>
  <c r="BL38" i="24"/>
  <c r="BI57" i="24"/>
  <c r="BL127" i="24"/>
  <c r="BL45" i="24"/>
  <c r="BH55" i="24"/>
  <c r="BE90" i="24"/>
  <c r="BH69" i="24"/>
  <c r="BH70" i="24"/>
  <c r="BJ138" i="24"/>
  <c r="BH64" i="24"/>
  <c r="BH142" i="24"/>
  <c r="BH155" i="24"/>
  <c r="BF41" i="24"/>
  <c r="BJ134" i="24"/>
  <c r="BE109" i="24"/>
  <c r="BF50" i="24"/>
  <c r="BI93" i="24"/>
  <c r="BL106" i="24"/>
  <c r="BF55" i="24"/>
  <c r="BI120" i="24"/>
  <c r="BL110" i="24"/>
  <c r="BG127" i="24"/>
  <c r="BH53" i="24"/>
  <c r="BF66" i="24"/>
  <c r="BF72" i="24"/>
  <c r="BG94" i="24"/>
  <c r="BL29" i="24"/>
  <c r="BJ21" i="24"/>
  <c r="BI63" i="24"/>
  <c r="BK24" i="24"/>
  <c r="BI124" i="24"/>
  <c r="BI40" i="24"/>
  <c r="BF26" i="24"/>
  <c r="BG58" i="24"/>
  <c r="BG124" i="24"/>
  <c r="BH109" i="24"/>
  <c r="BH89" i="24"/>
  <c r="BI101" i="24"/>
  <c r="BJ50" i="24"/>
  <c r="BJ52" i="24"/>
  <c r="BJ114" i="24"/>
  <c r="BK125" i="24"/>
  <c r="BI151" i="24"/>
  <c r="BI153" i="24"/>
  <c r="BG24" i="24"/>
  <c r="BI34" i="24"/>
  <c r="BK104" i="24"/>
  <c r="BF106" i="24"/>
  <c r="BI43" i="24"/>
  <c r="BI109" i="24"/>
  <c r="L6" i="6"/>
  <c r="C18" i="20" s="1"/>
  <c r="AA157" i="14"/>
  <c r="AA75" i="14"/>
  <c r="P49" i="6"/>
  <c r="P25" i="6"/>
  <c r="P9" i="6"/>
  <c r="P56" i="6"/>
  <c r="P48" i="6"/>
  <c r="P32" i="6"/>
  <c r="P16" i="6"/>
  <c r="P55" i="6"/>
  <c r="P47" i="6"/>
  <c r="P39" i="6"/>
  <c r="P31" i="6"/>
  <c r="P23" i="6"/>
  <c r="P15" i="6"/>
  <c r="P57" i="6"/>
  <c r="P41" i="6"/>
  <c r="P33" i="6"/>
  <c r="P17" i="6"/>
  <c r="P40" i="6"/>
  <c r="P24" i="6"/>
  <c r="P8" i="6"/>
  <c r="P54" i="6"/>
  <c r="P46" i="6"/>
  <c r="P38" i="6"/>
  <c r="P30" i="6"/>
  <c r="P22" i="6"/>
  <c r="P14" i="6"/>
  <c r="P53" i="6"/>
  <c r="P37" i="6"/>
  <c r="P13" i="6"/>
  <c r="P52" i="6"/>
  <c r="P36" i="6"/>
  <c r="P20" i="6"/>
  <c r="P59" i="6"/>
  <c r="P51" i="6"/>
  <c r="P43" i="6"/>
  <c r="P35" i="6"/>
  <c r="P27" i="6"/>
  <c r="P19" i="6"/>
  <c r="P11" i="6"/>
  <c r="P45" i="6"/>
  <c r="P29" i="6"/>
  <c r="P21" i="6"/>
  <c r="P44" i="6"/>
  <c r="P28" i="6"/>
  <c r="P12" i="6"/>
  <c r="P58" i="6"/>
  <c r="P50" i="6"/>
  <c r="P42" i="6"/>
  <c r="P34" i="6"/>
  <c r="P26" i="6"/>
  <c r="P18" i="6"/>
  <c r="P10" i="6"/>
  <c r="P7" i="6"/>
  <c r="P6" i="6"/>
  <c r="AA183" i="14"/>
  <c r="AA196" i="14"/>
  <c r="AD216" i="14"/>
  <c r="AA214" i="14"/>
  <c r="AD102" i="14"/>
  <c r="AA47" i="14"/>
  <c r="AA46" i="14"/>
  <c r="AA101" i="14"/>
  <c r="AA104" i="14"/>
  <c r="AA116" i="14"/>
  <c r="AA37" i="14"/>
  <c r="AA115" i="14"/>
  <c r="AA126" i="14"/>
  <c r="AD135" i="14"/>
  <c r="AA193" i="14"/>
  <c r="AE129" i="14"/>
  <c r="AA44" i="14"/>
  <c r="AD19" i="14"/>
  <c r="AA57" i="14"/>
  <c r="AA76" i="14"/>
  <c r="AD118" i="14"/>
  <c r="AA152" i="14"/>
  <c r="AA168" i="14"/>
  <c r="AA18" i="14"/>
  <c r="AA108" i="14"/>
  <c r="AA139" i="14"/>
  <c r="AA144" i="14"/>
  <c r="AA147" i="14"/>
  <c r="AA195" i="14"/>
  <c r="AA179" i="14"/>
  <c r="AA129" i="14"/>
  <c r="AA80" i="14"/>
  <c r="AA127" i="14"/>
  <c r="AA135" i="14"/>
  <c r="AD11" i="14"/>
  <c r="AA107" i="14"/>
  <c r="AD164" i="14"/>
  <c r="AD168" i="14"/>
  <c r="AD18" i="14"/>
  <c r="AE130" i="14"/>
  <c r="AD136" i="14"/>
  <c r="AD195" i="14"/>
  <c r="AD201" i="14"/>
  <c r="AA11" i="14"/>
  <c r="AA71" i="14"/>
  <c r="AA109" i="14"/>
  <c r="AA131" i="14"/>
  <c r="AD26" i="14"/>
  <c r="AA59" i="14"/>
  <c r="AA53" i="14"/>
  <c r="AD57" i="14"/>
  <c r="AA82" i="14"/>
  <c r="AD101" i="14"/>
  <c r="AA106" i="14"/>
  <c r="AD117" i="14"/>
  <c r="AA122" i="14"/>
  <c r="AA138" i="14"/>
  <c r="AA150" i="14"/>
  <c r="AA153" i="14"/>
  <c r="AD157" i="14"/>
  <c r="AA169" i="14"/>
  <c r="AD192" i="14"/>
  <c r="AD196" i="14"/>
  <c r="AD200" i="14"/>
  <c r="AA208" i="14"/>
  <c r="AA211" i="14"/>
  <c r="AA141" i="14"/>
  <c r="AA191" i="14"/>
  <c r="AA203" i="14"/>
  <c r="AA12" i="14"/>
  <c r="AD163" i="14"/>
  <c r="AD197" i="14"/>
  <c r="AA215" i="14"/>
  <c r="AD29" i="14"/>
  <c r="AD37" i="14"/>
  <c r="AD77" i="14"/>
  <c r="AA84" i="14"/>
  <c r="AA96" i="14"/>
  <c r="AE183" i="14"/>
  <c r="AE196" i="14"/>
  <c r="AA31" i="14"/>
  <c r="AA98" i="14"/>
  <c r="AA120" i="14"/>
  <c r="AA173" i="14"/>
  <c r="AA206" i="14"/>
  <c r="AA209" i="14"/>
  <c r="AD110" i="14"/>
  <c r="AE170" i="14"/>
  <c r="AD12" i="14"/>
  <c r="AA20" i="14"/>
  <c r="AA25" i="14"/>
  <c r="AD76" i="14"/>
  <c r="AD88" i="14"/>
  <c r="AD131" i="14"/>
  <c r="AA174" i="14"/>
  <c r="AD212" i="14"/>
  <c r="AA110" i="14"/>
  <c r="AD17" i="14"/>
  <c r="AD106" i="14"/>
  <c r="AE131" i="14"/>
  <c r="AD165" i="14"/>
  <c r="AD169" i="14"/>
  <c r="AE175" i="14"/>
  <c r="AD211" i="14"/>
  <c r="AA9" i="14"/>
  <c r="AD27" i="14"/>
  <c r="AA93" i="14"/>
  <c r="AA159" i="14"/>
  <c r="AD13" i="14"/>
  <c r="AD20" i="14"/>
  <c r="AD42" i="14"/>
  <c r="AE83" i="14"/>
  <c r="AA89" i="14"/>
  <c r="AE94" i="14"/>
  <c r="AD105" i="14"/>
  <c r="AA136" i="14"/>
  <c r="AA192" i="14"/>
  <c r="AA213" i="14"/>
  <c r="AD14" i="14"/>
  <c r="AD21" i="14"/>
  <c r="AD32" i="14"/>
  <c r="AA81" i="14"/>
  <c r="AA95" i="14"/>
  <c r="AA102" i="14"/>
  <c r="AD104" i="14"/>
  <c r="AD109" i="14"/>
  <c r="AE116" i="14"/>
  <c r="AA142" i="14"/>
  <c r="AA145" i="14"/>
  <c r="AD147" i="14"/>
  <c r="AA189" i="14"/>
  <c r="AA216" i="14"/>
  <c r="AD15" i="14"/>
  <c r="AD23" i="14"/>
  <c r="AD38" i="14"/>
  <c r="AD65" i="14"/>
  <c r="AA67" i="14"/>
  <c r="AD69" i="14"/>
  <c r="AA77" i="14"/>
  <c r="AE86" i="14"/>
  <c r="AD93" i="14"/>
  <c r="AA113" i="14"/>
  <c r="AA148" i="14"/>
  <c r="AE159" i="14"/>
  <c r="AE162" i="14"/>
  <c r="AA164" i="14"/>
  <c r="AD9" i="14"/>
  <c r="AE16" i="14"/>
  <c r="AA17" i="14"/>
  <c r="AD61" i="14"/>
  <c r="AD122" i="14"/>
  <c r="AE137" i="14"/>
  <c r="AD181" i="14"/>
  <c r="AD193" i="14"/>
  <c r="AE10" i="14"/>
  <c r="AE78" i="14"/>
  <c r="AD89" i="14"/>
  <c r="AD132" i="14"/>
  <c r="AD213" i="14"/>
  <c r="AD97" i="14"/>
  <c r="AE108" i="14"/>
  <c r="AD145" i="14"/>
  <c r="AE191" i="14"/>
  <c r="AD203" i="14"/>
  <c r="AD209" i="14"/>
  <c r="AE215" i="14"/>
  <c r="AA74" i="14"/>
  <c r="AD85" i="14"/>
  <c r="AD139" i="14"/>
  <c r="AD22" i="14"/>
  <c r="AA23" i="14"/>
  <c r="AA24" i="14"/>
  <c r="AD25" i="14"/>
  <c r="AD28" i="14"/>
  <c r="AA29" i="14"/>
  <c r="AA30" i="14"/>
  <c r="AD31" i="14"/>
  <c r="AD34" i="14"/>
  <c r="AA38" i="14"/>
  <c r="AD43" i="14"/>
  <c r="AD73" i="14"/>
  <c r="AD79" i="14"/>
  <c r="AD84" i="14"/>
  <c r="AD95" i="14"/>
  <c r="AD96" i="14"/>
  <c r="AA103" i="14"/>
  <c r="AA114" i="14"/>
  <c r="AA117" i="14"/>
  <c r="AE119" i="14"/>
  <c r="AA128" i="14"/>
  <c r="AD138" i="14"/>
  <c r="AE143" i="14"/>
  <c r="AD144" i="14"/>
  <c r="AD149" i="14"/>
  <c r="AA161" i="14"/>
  <c r="AD171" i="14"/>
  <c r="AD177" i="14"/>
  <c r="AA185" i="14"/>
  <c r="AA200" i="14"/>
  <c r="AE202" i="14"/>
  <c r="AA204" i="14"/>
  <c r="AA205" i="14"/>
  <c r="AE207" i="14"/>
  <c r="AD208" i="14"/>
  <c r="AA217" i="14"/>
  <c r="AA140" i="14"/>
  <c r="AA172" i="14"/>
  <c r="AD176" i="14"/>
  <c r="AA34" i="14"/>
  <c r="AA36" i="14"/>
  <c r="AA45" i="14"/>
  <c r="AA97" i="14"/>
  <c r="AA125" i="14"/>
  <c r="AA133" i="14"/>
  <c r="AA151" i="14"/>
  <c r="AA160" i="14"/>
  <c r="AA166" i="14"/>
  <c r="AA177" i="14"/>
  <c r="AA184" i="14"/>
  <c r="AD189" i="14"/>
  <c r="AA198" i="14"/>
  <c r="AA85" i="14"/>
  <c r="AA15" i="14"/>
  <c r="AA16" i="14"/>
  <c r="AA21" i="14"/>
  <c r="AA22" i="14"/>
  <c r="AA27" i="14"/>
  <c r="AA28" i="14"/>
  <c r="AA33" i="14"/>
  <c r="AA43" i="14"/>
  <c r="AA65" i="14"/>
  <c r="AA73" i="14"/>
  <c r="AE75" i="14"/>
  <c r="AE87" i="14"/>
  <c r="AE103" i="14"/>
  <c r="AA119" i="14"/>
  <c r="AA132" i="14"/>
  <c r="AA149" i="14"/>
  <c r="AD153" i="14"/>
  <c r="AA158" i="14"/>
  <c r="AA165" i="14"/>
  <c r="AD179" i="14"/>
  <c r="AE194" i="14"/>
  <c r="AD205" i="14"/>
  <c r="AD53" i="14"/>
  <c r="AD24" i="14"/>
  <c r="AA26" i="14"/>
  <c r="AD30" i="14"/>
  <c r="AA32" i="14"/>
  <c r="AA39" i="14"/>
  <c r="AA42" i="14"/>
  <c r="AD45" i="14"/>
  <c r="AD46" i="14"/>
  <c r="AA61" i="14"/>
  <c r="AA69" i="14"/>
  <c r="AA78" i="14"/>
  <c r="AD81" i="14"/>
  <c r="AA83" i="14"/>
  <c r="AA88" i="14"/>
  <c r="AA90" i="14"/>
  <c r="AA94" i="14"/>
  <c r="AA105" i="14"/>
  <c r="AA112" i="14"/>
  <c r="AD114" i="14"/>
  <c r="AA118" i="14"/>
  <c r="AA123" i="14"/>
  <c r="AD126" i="14"/>
  <c r="AD127" i="14"/>
  <c r="AD128" i="14"/>
  <c r="AA130" i="14"/>
  <c r="AA137" i="14"/>
  <c r="AD141" i="14"/>
  <c r="AE151" i="14"/>
  <c r="AD152" i="14"/>
  <c r="AD161" i="14"/>
  <c r="AA163" i="14"/>
  <c r="AA170" i="14"/>
  <c r="AD173" i="14"/>
  <c r="AA180" i="14"/>
  <c r="AA181" i="14"/>
  <c r="AD185" i="14"/>
  <c r="AA190" i="14"/>
  <c r="AA197" i="14"/>
  <c r="AA201" i="14"/>
  <c r="AA35" i="14"/>
  <c r="AA55" i="14"/>
  <c r="AA13" i="14"/>
  <c r="AA19" i="14"/>
  <c r="AD33" i="14"/>
  <c r="AD35" i="14"/>
  <c r="AA79" i="14"/>
  <c r="AD125" i="14"/>
  <c r="AD160" i="14"/>
  <c r="AA171" i="14"/>
  <c r="AA176" i="14"/>
  <c r="AA182" i="14"/>
  <c r="AD184" i="14"/>
  <c r="AE51" i="14"/>
  <c r="AD51" i="14"/>
  <c r="AD66" i="14"/>
  <c r="AE66" i="14"/>
  <c r="AD167" i="14"/>
  <c r="AE167" i="14"/>
  <c r="AA167" i="14"/>
  <c r="AD62" i="14"/>
  <c r="AE62" i="14"/>
  <c r="AA62" i="14"/>
  <c r="AD70" i="14"/>
  <c r="AE70" i="14"/>
  <c r="AA10" i="14"/>
  <c r="AA54" i="14"/>
  <c r="AE155" i="14"/>
  <c r="AD155" i="14"/>
  <c r="AD178" i="14"/>
  <c r="AE178" i="14"/>
  <c r="AD210" i="14"/>
  <c r="AE210" i="14"/>
  <c r="AA50" i="14"/>
  <c r="AD56" i="14"/>
  <c r="AA56" i="14"/>
  <c r="AE120" i="14"/>
  <c r="AA155" i="14"/>
  <c r="AA178" i="14"/>
  <c r="AA210" i="14"/>
  <c r="AA41" i="14"/>
  <c r="AD58" i="14"/>
  <c r="AE58" i="14"/>
  <c r="AD100" i="14"/>
  <c r="AE100" i="14"/>
  <c r="AA100" i="14"/>
  <c r="AD146" i="14"/>
  <c r="AE146" i="14"/>
  <c r="AA58" i="14"/>
  <c r="AD64" i="14"/>
  <c r="AA64" i="14"/>
  <c r="AA146" i="14"/>
  <c r="AD50" i="14"/>
  <c r="AE50" i="14"/>
  <c r="AD68" i="14"/>
  <c r="AA68" i="14"/>
  <c r="AE48" i="14"/>
  <c r="AD52" i="14"/>
  <c r="AA52" i="14"/>
  <c r="AE63" i="14"/>
  <c r="AD63" i="14"/>
  <c r="AD111" i="14"/>
  <c r="AE111" i="14"/>
  <c r="AA121" i="14"/>
  <c r="AD121" i="14"/>
  <c r="AE187" i="14"/>
  <c r="AD187" i="14"/>
  <c r="AD91" i="14"/>
  <c r="AE91" i="14"/>
  <c r="AA156" i="14"/>
  <c r="AE156" i="14"/>
  <c r="AD156" i="14"/>
  <c r="AA48" i="14"/>
  <c r="AA66" i="14"/>
  <c r="AA14" i="14"/>
  <c r="AD41" i="14"/>
  <c r="AE49" i="14"/>
  <c r="AD49" i="14"/>
  <c r="AE59" i="14"/>
  <c r="AD59" i="14"/>
  <c r="AA63" i="14"/>
  <c r="AE67" i="14"/>
  <c r="AD67" i="14"/>
  <c r="AA87" i="14"/>
  <c r="AA187" i="14"/>
  <c r="AA51" i="14"/>
  <c r="AA91" i="14"/>
  <c r="AD199" i="14"/>
  <c r="AE199" i="14"/>
  <c r="AA199" i="14"/>
  <c r="AD54" i="14"/>
  <c r="AE54" i="14"/>
  <c r="AA70" i="14"/>
  <c r="AA188" i="14"/>
  <c r="AE188" i="14"/>
  <c r="AD188" i="14"/>
  <c r="AA40" i="14"/>
  <c r="AD60" i="14"/>
  <c r="AA60" i="14"/>
  <c r="AE40" i="14"/>
  <c r="AE55" i="14"/>
  <c r="AD55" i="14"/>
  <c r="AD134" i="14"/>
  <c r="AE134" i="14"/>
  <c r="AA134" i="14"/>
  <c r="AA49" i="14"/>
  <c r="AE84" i="14"/>
  <c r="AA111" i="14"/>
  <c r="AD36" i="14"/>
  <c r="AD44" i="14"/>
  <c r="AA72" i="14"/>
  <c r="AD80" i="14"/>
  <c r="AA86" i="14"/>
  <c r="AA92" i="14"/>
  <c r="AE99" i="14"/>
  <c r="AD99" i="14"/>
  <c r="AA124" i="14"/>
  <c r="AE140" i="14"/>
  <c r="AA154" i="14"/>
  <c r="AE172" i="14"/>
  <c r="AA186" i="14"/>
  <c r="AE204" i="14"/>
  <c r="AD71" i="14"/>
  <c r="AD112" i="14"/>
  <c r="AD113" i="14"/>
  <c r="AE124" i="14"/>
  <c r="AE148" i="14"/>
  <c r="AA162" i="14"/>
  <c r="AE180" i="14"/>
  <c r="AA194" i="14"/>
  <c r="AD39" i="14"/>
  <c r="AD47" i="14"/>
  <c r="AD72" i="14"/>
  <c r="AD92" i="14"/>
  <c r="AA99" i="14"/>
  <c r="AE113" i="14"/>
  <c r="AA143" i="14"/>
  <c r="AA175" i="14"/>
  <c r="AA207" i="14"/>
  <c r="AE154" i="14"/>
  <c r="AE186" i="14"/>
  <c r="AA202" i="14"/>
  <c r="AA212" i="14"/>
  <c r="AD74" i="14"/>
  <c r="AD82" i="14"/>
  <c r="AD90" i="14"/>
  <c r="AD98" i="14"/>
  <c r="AD107" i="14"/>
  <c r="AD115" i="14"/>
  <c r="AD123" i="14"/>
  <c r="AD133" i="14"/>
  <c r="AD142" i="14"/>
  <c r="AD150" i="14"/>
  <c r="AD158" i="14"/>
  <c r="AD166" i="14"/>
  <c r="AD174" i="14"/>
  <c r="AD182" i="14"/>
  <c r="AD190" i="14"/>
  <c r="AD198" i="14"/>
  <c r="AD206" i="14"/>
  <c r="AD214" i="14"/>
  <c r="AD217" i="14"/>
  <c r="BP30" i="24" l="1"/>
  <c r="L38" i="20" s="1"/>
  <c r="BQ13" i="24"/>
  <c r="M21" i="20" s="1"/>
  <c r="BP47" i="24"/>
  <c r="L55" i="20" s="1"/>
  <c r="BP52" i="24"/>
  <c r="L60" i="20" s="1"/>
  <c r="BQ46" i="24"/>
  <c r="M54" i="20" s="1"/>
  <c r="BQ30" i="24"/>
  <c r="M38" i="20" s="1"/>
  <c r="BP43" i="24"/>
  <c r="L51" i="20" s="1"/>
  <c r="BP68" i="24"/>
  <c r="L76" i="20" s="1"/>
  <c r="BQ43" i="24"/>
  <c r="M51" i="20" s="1"/>
  <c r="BQ28" i="24"/>
  <c r="M36" i="20" s="1"/>
  <c r="BQ71" i="24"/>
  <c r="M79" i="20" s="1"/>
  <c r="BQ34" i="24"/>
  <c r="M42" i="20" s="1"/>
  <c r="BQ21" i="24"/>
  <c r="M29" i="20" s="1"/>
  <c r="BP40" i="24"/>
  <c r="L48" i="20" s="1"/>
  <c r="BQ40" i="24"/>
  <c r="M48" i="20" s="1"/>
  <c r="BP48" i="24"/>
  <c r="L56" i="20" s="1"/>
  <c r="BQ54" i="24"/>
  <c r="M62" i="20" s="1"/>
  <c r="BP36" i="24"/>
  <c r="L44" i="20" s="1"/>
  <c r="BP75" i="24"/>
  <c r="L83" i="20" s="1"/>
  <c r="BP63" i="24"/>
  <c r="L71" i="20" s="1"/>
  <c r="BP31" i="24"/>
  <c r="L39" i="20" s="1"/>
  <c r="BQ20" i="24"/>
  <c r="M28" i="20" s="1"/>
  <c r="BQ50" i="24"/>
  <c r="M58" i="20" s="1"/>
  <c r="BP21" i="24"/>
  <c r="L29" i="20" s="1"/>
  <c r="BQ67" i="24"/>
  <c r="M75" i="20" s="1"/>
  <c r="BQ23" i="24"/>
  <c r="M31" i="20" s="1"/>
  <c r="BQ36" i="24"/>
  <c r="M44" i="20" s="1"/>
  <c r="BP73" i="24"/>
  <c r="L81" i="20" s="1"/>
  <c r="BQ66" i="24"/>
  <c r="M74" i="20" s="1"/>
  <c r="BR74" i="24"/>
  <c r="N82" i="20" s="1"/>
  <c r="BP27" i="24"/>
  <c r="L35" i="20" s="1"/>
  <c r="BQ15" i="24"/>
  <c r="M23" i="20" s="1"/>
  <c r="BQ35" i="24"/>
  <c r="M43" i="20" s="1"/>
  <c r="BP45" i="24"/>
  <c r="L53" i="20" s="1"/>
  <c r="BP71" i="24"/>
  <c r="L79" i="20" s="1"/>
  <c r="BQ53" i="24"/>
  <c r="M61" i="20" s="1"/>
  <c r="BP79" i="24"/>
  <c r="L87" i="20" s="1"/>
  <c r="BQ33" i="24"/>
  <c r="M41" i="20" s="1"/>
  <c r="BP39" i="24"/>
  <c r="L47" i="20" s="1"/>
  <c r="BQ48" i="24"/>
  <c r="M56" i="20" s="1"/>
  <c r="BQ74" i="24"/>
  <c r="M82" i="20" s="1"/>
  <c r="BQ39" i="24"/>
  <c r="M47" i="20" s="1"/>
  <c r="BP74" i="24"/>
  <c r="L82" i="20" s="1"/>
  <c r="BP50" i="24"/>
  <c r="L58" i="20" s="1"/>
  <c r="BP58" i="24"/>
  <c r="L66" i="20" s="1"/>
  <c r="BQ14" i="24"/>
  <c r="M22" i="20" s="1"/>
  <c r="DL44" i="24"/>
  <c r="DX44" i="24" s="1"/>
  <c r="M93" i="20" s="1"/>
  <c r="DN44" i="24"/>
  <c r="DX46" i="24" s="1"/>
  <c r="M95" i="20" s="1"/>
  <c r="DJ44" i="24"/>
  <c r="DM44" i="24"/>
  <c r="DX45" i="24" s="1"/>
  <c r="M94" i="20" s="1"/>
  <c r="CU37" i="24"/>
  <c r="DO44" i="24"/>
  <c r="DX47" i="24" s="1"/>
  <c r="M96" i="20" s="1"/>
  <c r="DG44" i="24"/>
  <c r="DP44" i="24"/>
  <c r="DH44" i="24"/>
  <c r="DK44" i="24"/>
  <c r="DI44" i="24"/>
  <c r="BP10" i="24"/>
  <c r="L18" i="20" s="1"/>
  <c r="BP20" i="24"/>
  <c r="L28" i="20" s="1"/>
  <c r="BP46" i="24"/>
  <c r="L54" i="20" s="1"/>
  <c r="BP78" i="24"/>
  <c r="L86" i="20" s="1"/>
  <c r="BP35" i="24"/>
  <c r="L43" i="20" s="1"/>
  <c r="BQ68" i="24"/>
  <c r="M76" i="20" s="1"/>
  <c r="BP17" i="24"/>
  <c r="L25" i="20" s="1"/>
  <c r="BP25" i="24"/>
  <c r="L33" i="20" s="1"/>
  <c r="BQ12" i="24"/>
  <c r="M20" i="20" s="1"/>
  <c r="BQ41" i="24"/>
  <c r="M49" i="20" s="1"/>
  <c r="BQ42" i="24"/>
  <c r="M50" i="20" s="1"/>
  <c r="BP77" i="24"/>
  <c r="L85" i="20" s="1"/>
  <c r="BQ72" i="24"/>
  <c r="M80" i="20" s="1"/>
  <c r="BP16" i="24"/>
  <c r="L24" i="20" s="1"/>
  <c r="BP61" i="24"/>
  <c r="L69" i="20" s="1"/>
  <c r="BP34" i="24"/>
  <c r="L42" i="20" s="1"/>
  <c r="BP70" i="24"/>
  <c r="L78" i="20" s="1"/>
  <c r="BQ22" i="24"/>
  <c r="M30" i="20" s="1"/>
  <c r="BP22" i="24"/>
  <c r="L30" i="20" s="1"/>
  <c r="BQ45" i="24"/>
  <c r="M53" i="20" s="1"/>
  <c r="BQ49" i="24"/>
  <c r="M57" i="20" s="1"/>
  <c r="BQ17" i="24"/>
  <c r="M25" i="20" s="1"/>
  <c r="BQ70" i="24"/>
  <c r="M78" i="20" s="1"/>
  <c r="BP72" i="24"/>
  <c r="L80" i="20" s="1"/>
  <c r="BQ38" i="24"/>
  <c r="M46" i="20" s="1"/>
  <c r="BP13" i="24"/>
  <c r="L21" i="20" s="1"/>
  <c r="BQ58" i="24"/>
  <c r="M66" i="20" s="1"/>
  <c r="BR70" i="24"/>
  <c r="N78" i="20" s="1"/>
  <c r="BQ18" i="24"/>
  <c r="M26" i="20" s="1"/>
  <c r="BQ57" i="24"/>
  <c r="M65" i="20" s="1"/>
  <c r="BP64" i="24"/>
  <c r="L72" i="20" s="1"/>
  <c r="BQ64" i="24"/>
  <c r="M72" i="20" s="1"/>
  <c r="BQ55" i="24"/>
  <c r="M63" i="20" s="1"/>
  <c r="BP56" i="24"/>
  <c r="L64" i="20" s="1"/>
  <c r="BP57" i="24"/>
  <c r="L65" i="20" s="1"/>
  <c r="BP18" i="24"/>
  <c r="L26" i="20" s="1"/>
  <c r="BP54" i="24"/>
  <c r="L62" i="20" s="1"/>
  <c r="BQ62" i="24"/>
  <c r="M70" i="20" s="1"/>
  <c r="BP11" i="24"/>
  <c r="L19" i="20" s="1"/>
  <c r="BP76" i="24"/>
  <c r="L84" i="20" s="1"/>
  <c r="BQ78" i="24"/>
  <c r="M86" i="20" s="1"/>
  <c r="BP66" i="24"/>
  <c r="L74" i="20" s="1"/>
  <c r="BQ25" i="24"/>
  <c r="M33" i="20" s="1"/>
  <c r="BP69" i="24"/>
  <c r="L77" i="20" s="1"/>
  <c r="BP37" i="24"/>
  <c r="L45" i="20" s="1"/>
  <c r="BQ56" i="24"/>
  <c r="M64" i="20" s="1"/>
  <c r="BK3" i="24"/>
  <c r="BQ8" i="24"/>
  <c r="CF28" i="24"/>
  <c r="BQ52" i="24"/>
  <c r="M60" i="20" s="1"/>
  <c r="BQ26" i="24"/>
  <c r="M34" i="20" s="1"/>
  <c r="BP62" i="24"/>
  <c r="L70" i="20" s="1"/>
  <c r="BQ59" i="24"/>
  <c r="M67" i="20" s="1"/>
  <c r="BQ29" i="24"/>
  <c r="M37" i="20" s="1"/>
  <c r="BQ51" i="24"/>
  <c r="M59" i="20" s="1"/>
  <c r="BQ11" i="24"/>
  <c r="M19" i="20" s="1"/>
  <c r="BQ27" i="24"/>
  <c r="M35" i="20" s="1"/>
  <c r="BP24" i="24"/>
  <c r="L32" i="20" s="1"/>
  <c r="BP29" i="24"/>
  <c r="L37" i="20" s="1"/>
  <c r="BQ24" i="24"/>
  <c r="M32" i="20" s="1"/>
  <c r="BP14" i="24"/>
  <c r="L22" i="20" s="1"/>
  <c r="BR73" i="24"/>
  <c r="N81" i="20" s="1"/>
  <c r="BP42" i="24"/>
  <c r="L50" i="20" s="1"/>
  <c r="BQ76" i="24"/>
  <c r="M84" i="20" s="1"/>
  <c r="BQ60" i="24"/>
  <c r="M68" i="20" s="1"/>
  <c r="BQ47" i="24"/>
  <c r="M55" i="20" s="1"/>
  <c r="BQ37" i="24"/>
  <c r="M45" i="20" s="1"/>
  <c r="BP41" i="24"/>
  <c r="L49" i="20" s="1"/>
  <c r="BQ73" i="24"/>
  <c r="M81" i="20" s="1"/>
  <c r="BP38" i="24"/>
  <c r="L46" i="20" s="1"/>
  <c r="BQ31" i="24"/>
  <c r="M39" i="20" s="1"/>
  <c r="BP23" i="24"/>
  <c r="L31" i="20" s="1"/>
  <c r="BP33" i="24"/>
  <c r="L41" i="20" s="1"/>
  <c r="BP12" i="24"/>
  <c r="L20" i="20" s="1"/>
  <c r="BP44" i="24"/>
  <c r="L52" i="20" s="1"/>
  <c r="BP15" i="24"/>
  <c r="L23" i="20" s="1"/>
  <c r="BR69" i="24"/>
  <c r="N77" i="20" s="1"/>
  <c r="BQ10" i="24"/>
  <c r="M18" i="20" s="1"/>
  <c r="BP67" i="24"/>
  <c r="L75" i="20" s="1"/>
  <c r="BQ75" i="24"/>
  <c r="M83" i="20" s="1"/>
  <c r="BP28" i="24"/>
  <c r="L36" i="20" s="1"/>
  <c r="BQ32" i="24"/>
  <c r="M40" i="20" s="1"/>
  <c r="BP65" i="24"/>
  <c r="L73" i="20" s="1"/>
  <c r="BP59" i="24"/>
  <c r="L67" i="20" s="1"/>
  <c r="BQ65" i="24"/>
  <c r="M73" i="20" s="1"/>
  <c r="BR72" i="24"/>
  <c r="N80" i="20" s="1"/>
  <c r="BP26" i="24"/>
  <c r="L34" i="20" s="1"/>
  <c r="BQ79" i="24"/>
  <c r="M87" i="20" s="1"/>
  <c r="BP32" i="24"/>
  <c r="L40" i="20" s="1"/>
  <c r="BP51" i="24"/>
  <c r="L59" i="20" s="1"/>
  <c r="BQ61" i="24"/>
  <c r="M69" i="20" s="1"/>
  <c r="BQ77" i="24"/>
  <c r="M85" i="20" s="1"/>
  <c r="BQ44" i="24"/>
  <c r="M52" i="20" s="1"/>
  <c r="BP19" i="24"/>
  <c r="L27" i="20" s="1"/>
  <c r="BQ16" i="24"/>
  <c r="M24" i="20" s="1"/>
  <c r="BP49" i="24"/>
  <c r="L57" i="20" s="1"/>
  <c r="BR71" i="24"/>
  <c r="N79" i="20" s="1"/>
  <c r="BP60" i="24"/>
  <c r="L68" i="20" s="1"/>
  <c r="BP53" i="24"/>
  <c r="L61" i="20" s="1"/>
  <c r="BQ19" i="24"/>
  <c r="M27" i="20" s="1"/>
  <c r="BQ63" i="24"/>
  <c r="M71" i="20" s="1"/>
  <c r="BI3" i="24"/>
  <c r="CF14" i="24"/>
  <c r="BQ69" i="24"/>
  <c r="M77" i="20" s="1"/>
  <c r="BP55" i="24"/>
  <c r="L63" i="20" s="1"/>
  <c r="CW44" i="24"/>
  <c r="DE44" i="24"/>
  <c r="DW47" i="24" s="1"/>
  <c r="L96" i="20" s="1"/>
  <c r="DA44" i="24"/>
  <c r="CX44" i="24"/>
  <c r="CZ44" i="24"/>
  <c r="DF44" i="24"/>
  <c r="DW48" i="24" s="1"/>
  <c r="L97" i="20" s="1"/>
  <c r="DD44" i="24"/>
  <c r="DW46" i="24" s="1"/>
  <c r="L95" i="20" s="1"/>
  <c r="CY44" i="24"/>
  <c r="DC44" i="24"/>
  <c r="DW45" i="24" s="1"/>
  <c r="L94" i="20" s="1"/>
  <c r="CT37" i="24"/>
  <c r="DB44" i="24"/>
  <c r="DW44" i="24" s="1"/>
  <c r="L93" i="20" s="1"/>
  <c r="AG59" i="6"/>
  <c r="AG58" i="6"/>
  <c r="AG57" i="6"/>
  <c r="AG56" i="6"/>
  <c r="AG55" i="6"/>
  <c r="AA88" i="1"/>
  <c r="AA89" i="1"/>
  <c r="AA90" i="1"/>
  <c r="AA91" i="1"/>
  <c r="AA92"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CO14" i="24" l="1"/>
  <c r="CX15" i="24" s="1"/>
  <c r="L13" i="20" s="1"/>
  <c r="CN14" i="24"/>
  <c r="CX14" i="24" s="1"/>
  <c r="L12" i="20" s="1"/>
  <c r="CL14" i="24"/>
  <c r="CX12" i="24" s="1"/>
  <c r="L10" i="20" s="1"/>
  <c r="CM14" i="24"/>
  <c r="CX13" i="24" s="1"/>
  <c r="L11" i="20" s="1"/>
  <c r="CF4" i="24"/>
  <c r="CR14" i="24"/>
  <c r="CX18" i="24" s="1"/>
  <c r="L16" i="20" s="1"/>
  <c r="CP14" i="24"/>
  <c r="CX16" i="24" s="1"/>
  <c r="L14" i="20" s="1"/>
  <c r="CJ14" i="24"/>
  <c r="CQ14" i="24"/>
  <c r="CX17" i="24" s="1"/>
  <c r="L15" i="20" s="1"/>
  <c r="CK14" i="24"/>
  <c r="CX11" i="24" s="1"/>
  <c r="L9" i="20" s="1"/>
  <c r="CS14" i="24"/>
  <c r="CX19" i="24" s="1"/>
  <c r="L17" i="20" s="1"/>
  <c r="BQ3" i="24"/>
  <c r="DS42" i="24"/>
  <c r="DX41" i="24"/>
  <c r="M90" i="20" s="1"/>
  <c r="DS43" i="24"/>
  <c r="DX42" i="24"/>
  <c r="M91" i="20" s="1"/>
  <c r="DR41" i="24"/>
  <c r="DW40" i="24"/>
  <c r="L89" i="20" s="1"/>
  <c r="DS41" i="24"/>
  <c r="DX40" i="24"/>
  <c r="M89" i="20" s="1"/>
  <c r="DR43" i="24"/>
  <c r="DW42" i="24"/>
  <c r="L91" i="20" s="1"/>
  <c r="DX43" i="24"/>
  <c r="M92" i="20" s="1"/>
  <c r="DS44" i="24"/>
  <c r="DW43" i="24"/>
  <c r="L92" i="20" s="1"/>
  <c r="DR44" i="24"/>
  <c r="BR68" i="24"/>
  <c r="N76" i="20" s="1"/>
  <c r="BR67" i="24"/>
  <c r="N75" i="20" s="1"/>
  <c r="BR66" i="24"/>
  <c r="N74" i="20" s="1"/>
  <c r="DX48" i="24"/>
  <c r="M97" i="20" s="1"/>
  <c r="DX51" i="24"/>
  <c r="DS40" i="24"/>
  <c r="DK36" i="24"/>
  <c r="DX39" i="24"/>
  <c r="DW39" i="24"/>
  <c r="DA36" i="24"/>
  <c r="DR40" i="24"/>
  <c r="DW51" i="24"/>
  <c r="DW41" i="24"/>
  <c r="L90" i="20" s="1"/>
  <c r="DR42" i="24"/>
  <c r="BP3" i="24"/>
  <c r="CL28" i="24"/>
  <c r="CY12" i="24" s="1"/>
  <c r="M10" i="20" s="1"/>
  <c r="CK28" i="24"/>
  <c r="CY11" i="24" s="1"/>
  <c r="M9" i="20" s="1"/>
  <c r="CG4" i="24"/>
  <c r="CJ28" i="24"/>
  <c r="CO28" i="24"/>
  <c r="CY15" i="24" s="1"/>
  <c r="M13" i="20" s="1"/>
  <c r="CQ28" i="24"/>
  <c r="CY17" i="24" s="1"/>
  <c r="M15" i="20" s="1"/>
  <c r="CN28" i="24"/>
  <c r="CY14" i="24" s="1"/>
  <c r="M12" i="20" s="1"/>
  <c r="CS28" i="24"/>
  <c r="CY19" i="24" s="1"/>
  <c r="M17" i="20" s="1"/>
  <c r="CP28" i="24"/>
  <c r="CY16" i="24" s="1"/>
  <c r="M14" i="20" s="1"/>
  <c r="CR28" i="24"/>
  <c r="CY18" i="24" s="1"/>
  <c r="M16" i="20" s="1"/>
  <c r="CM28" i="24"/>
  <c r="CY13" i="24" s="1"/>
  <c r="M11" i="20" s="1"/>
  <c r="AA87" i="1"/>
  <c r="Z2" i="1"/>
  <c r="AB1577" i="1"/>
  <c r="AB1107" i="1"/>
  <c r="AB728" i="1"/>
  <c r="AB472" i="1"/>
  <c r="AB604" i="1"/>
  <c r="AB497" i="1"/>
  <c r="AB727" i="1"/>
  <c r="AB415" i="1"/>
  <c r="AB638" i="1"/>
  <c r="AB462" i="1"/>
  <c r="AB2995" i="1"/>
  <c r="AB220" i="1"/>
  <c r="N4" i="20" l="1"/>
  <c r="CX10" i="24"/>
  <c r="CX22" i="24"/>
  <c r="CN4" i="24"/>
  <c r="CY22" i="24"/>
  <c r="CY10" i="24"/>
  <c r="CN5" i="24"/>
  <c r="DT38" i="24"/>
  <c r="DW50" i="24"/>
  <c r="L88" i="20"/>
  <c r="DX50" i="24"/>
  <c r="M88" i="20"/>
  <c r="AB294" i="1"/>
  <c r="AB654" i="1"/>
  <c r="AB455" i="1"/>
  <c r="AB593" i="1"/>
  <c r="AB782" i="1"/>
  <c r="AB852" i="1"/>
  <c r="AB102" i="1"/>
  <c r="AB510" i="1"/>
  <c r="AB223" i="1"/>
  <c r="AB200" i="1"/>
  <c r="AB443" i="1"/>
  <c r="AB921" i="1"/>
  <c r="AB1108" i="1"/>
  <c r="AB126" i="1"/>
  <c r="AB358" i="1"/>
  <c r="AB526" i="1"/>
  <c r="AB702" i="1"/>
  <c r="AB263" i="1"/>
  <c r="AB527" i="1"/>
  <c r="AB328" i="1"/>
  <c r="AB98" i="1"/>
  <c r="AB507" i="1"/>
  <c r="AB1110" i="1"/>
  <c r="AB1177" i="1"/>
  <c r="AB1534" i="1"/>
  <c r="AB2342" i="1"/>
  <c r="AB159" i="1"/>
  <c r="AB486" i="1"/>
  <c r="AB199" i="1"/>
  <c r="AB104" i="1"/>
  <c r="AB259" i="1"/>
  <c r="AB1626" i="1"/>
  <c r="AB318" i="1"/>
  <c r="AB678" i="1"/>
  <c r="AB479" i="1"/>
  <c r="AB657" i="1"/>
  <c r="AB950" i="1"/>
  <c r="AB1819" i="1"/>
  <c r="AB166" i="1"/>
  <c r="AB382" i="1"/>
  <c r="AB550" i="1"/>
  <c r="AB718" i="1"/>
  <c r="AB287" i="1"/>
  <c r="AB559" i="1"/>
  <c r="AB384" i="1"/>
  <c r="AB266" i="1"/>
  <c r="AB611" i="1"/>
  <c r="AB1294" i="1"/>
  <c r="AB1433" i="1"/>
  <c r="AB1790" i="1"/>
  <c r="AB2751" i="1"/>
  <c r="AB99" i="1"/>
  <c r="AB398" i="1"/>
  <c r="AB742" i="1"/>
  <c r="AB327" i="1"/>
  <c r="AB456" i="1"/>
  <c r="AB91" i="1"/>
  <c r="AB1018" i="1"/>
  <c r="AB2593" i="1"/>
  <c r="AB422" i="1"/>
  <c r="AB590" i="1"/>
  <c r="AB351" i="1"/>
  <c r="AB639" i="1"/>
  <c r="AB265" i="1"/>
  <c r="AB490" i="1"/>
  <c r="AB276" i="1"/>
  <c r="AB943" i="1"/>
  <c r="AB1274" i="1"/>
  <c r="AB2387" i="1"/>
  <c r="AB190" i="1"/>
  <c r="AB574" i="1"/>
  <c r="AB615" i="1"/>
  <c r="AB426" i="1"/>
  <c r="AB783" i="1"/>
  <c r="AB2046" i="1"/>
  <c r="AB230" i="1"/>
  <c r="AB95" i="1"/>
  <c r="AB1631" i="1"/>
  <c r="AB254" i="1"/>
  <c r="AB446" i="1"/>
  <c r="AB614" i="1"/>
  <c r="AB135" i="1"/>
  <c r="AB391" i="1"/>
  <c r="AB695" i="1"/>
  <c r="AB433" i="1"/>
  <c r="AB610" i="1"/>
  <c r="AB444" i="1"/>
  <c r="AB1191" i="1"/>
  <c r="AB851" i="1"/>
  <c r="AB1927" i="1"/>
  <c r="AB2288" i="1"/>
  <c r="AB270" i="1"/>
  <c r="AB110" i="1"/>
  <c r="AB174" i="1"/>
  <c r="AB238" i="1"/>
  <c r="AB302" i="1"/>
  <c r="AB366" i="1"/>
  <c r="AB430" i="1"/>
  <c r="AB494" i="1"/>
  <c r="AB558" i="1"/>
  <c r="AB622" i="1"/>
  <c r="AB686" i="1"/>
  <c r="AB750" i="1"/>
  <c r="AB143" i="1"/>
  <c r="AB207" i="1"/>
  <c r="AB271" i="1"/>
  <c r="AB335" i="1"/>
  <c r="AB399" i="1"/>
  <c r="AB463" i="1"/>
  <c r="AB535" i="1"/>
  <c r="AB623" i="1"/>
  <c r="AB703" i="1"/>
  <c r="AB112" i="1"/>
  <c r="AB216" i="1"/>
  <c r="AB344" i="1"/>
  <c r="AB113" i="1"/>
  <c r="AB273" i="1"/>
  <c r="AB457" i="1"/>
  <c r="AB625" i="1"/>
  <c r="AB106" i="1"/>
  <c r="AB290" i="1"/>
  <c r="AB458" i="1"/>
  <c r="AB618" i="1"/>
  <c r="AB123" i="1"/>
  <c r="AB291" i="1"/>
  <c r="AB451" i="1"/>
  <c r="AB635" i="1"/>
  <c r="AB124" i="1"/>
  <c r="AB284" i="1"/>
  <c r="AB468" i="1"/>
  <c r="AB636" i="1"/>
  <c r="AB790" i="1"/>
  <c r="AB974" i="1"/>
  <c r="AB1142" i="1"/>
  <c r="AB1302" i="1"/>
  <c r="AB807" i="1"/>
  <c r="AB975" i="1"/>
  <c r="AB1199" i="1"/>
  <c r="AB480" i="1"/>
  <c r="AB736" i="1"/>
  <c r="AB929" i="1"/>
  <c r="AB1185" i="1"/>
  <c r="AB770" i="1"/>
  <c r="AB1026" i="1"/>
  <c r="AB1282" i="1"/>
  <c r="AB859" i="1"/>
  <c r="AB1115" i="1"/>
  <c r="AB860" i="1"/>
  <c r="AB1116" i="1"/>
  <c r="AB1542" i="1"/>
  <c r="AB1798" i="1"/>
  <c r="AB2054" i="1"/>
  <c r="AB1639" i="1"/>
  <c r="AB1935" i="1"/>
  <c r="AB1593" i="1"/>
  <c r="AB1682" i="1"/>
  <c r="AB1875" i="1"/>
  <c r="AB2398" i="1"/>
  <c r="AB1200" i="1"/>
  <c r="AB2649" i="1"/>
  <c r="AB1972" i="1"/>
  <c r="AB2352" i="1"/>
  <c r="AB118" i="1"/>
  <c r="AB182" i="1"/>
  <c r="AB246" i="1"/>
  <c r="AB310" i="1"/>
  <c r="AB374" i="1"/>
  <c r="AB438" i="1"/>
  <c r="AB502" i="1"/>
  <c r="AB566" i="1"/>
  <c r="AB630" i="1"/>
  <c r="AB694" i="1"/>
  <c r="AB758" i="1"/>
  <c r="AB151" i="1"/>
  <c r="AB215" i="1"/>
  <c r="AB279" i="1"/>
  <c r="AB343" i="1"/>
  <c r="AB407" i="1"/>
  <c r="AB471" i="1"/>
  <c r="AB551" i="1"/>
  <c r="AB631" i="1"/>
  <c r="AB719" i="1"/>
  <c r="AB128" i="1"/>
  <c r="AB232" i="1"/>
  <c r="AB360" i="1"/>
  <c r="AB137" i="1"/>
  <c r="AB305" i="1"/>
  <c r="AB465" i="1"/>
  <c r="AB649" i="1"/>
  <c r="AB138" i="1"/>
  <c r="AB298" i="1"/>
  <c r="AB482" i="1"/>
  <c r="AB650" i="1"/>
  <c r="AB131" i="1"/>
  <c r="AB315" i="1"/>
  <c r="AB483" i="1"/>
  <c r="AB643" i="1"/>
  <c r="AB148" i="1"/>
  <c r="AB316" i="1"/>
  <c r="AB476" i="1"/>
  <c r="AB660" i="1"/>
  <c r="AB822" i="1"/>
  <c r="AB982" i="1"/>
  <c r="AB1166" i="1"/>
  <c r="AB1334" i="1"/>
  <c r="AB815" i="1"/>
  <c r="AB999" i="1"/>
  <c r="AB1255" i="1"/>
  <c r="AB536" i="1"/>
  <c r="AB792" i="1"/>
  <c r="AB985" i="1"/>
  <c r="AB1241" i="1"/>
  <c r="AB826" i="1"/>
  <c r="AB1082" i="1"/>
  <c r="AB1338" i="1"/>
  <c r="AB915" i="1"/>
  <c r="AB1171" i="1"/>
  <c r="AB916" i="1"/>
  <c r="AB1172" i="1"/>
  <c r="AB1598" i="1"/>
  <c r="AB1854" i="1"/>
  <c r="AB1439" i="1"/>
  <c r="AB1695" i="1"/>
  <c r="AB2039" i="1"/>
  <c r="AB1761" i="1"/>
  <c r="AB1882" i="1"/>
  <c r="AB1388" i="1"/>
  <c r="AB2598" i="1"/>
  <c r="AB1400" i="1"/>
  <c r="AB2242" i="1"/>
  <c r="AB2758" i="1"/>
  <c r="AB3018" i="1"/>
  <c r="AB256" i="1"/>
  <c r="AB145" i="1"/>
  <c r="AB162" i="1"/>
  <c r="AB330" i="1"/>
  <c r="AB674" i="1"/>
  <c r="AB163" i="1"/>
  <c r="AB323" i="1"/>
  <c r="AB675" i="1"/>
  <c r="AB156" i="1"/>
  <c r="AB340" i="1"/>
  <c r="AB508" i="1"/>
  <c r="AB668" i="1"/>
  <c r="AB846" i="1"/>
  <c r="AB1014" i="1"/>
  <c r="AB1174" i="1"/>
  <c r="AB1358" i="1"/>
  <c r="AB847" i="1"/>
  <c r="AB1007" i="1"/>
  <c r="AB1263" i="1"/>
  <c r="AB544" i="1"/>
  <c r="AB800" i="1"/>
  <c r="AB993" i="1"/>
  <c r="AB1249" i="1"/>
  <c r="AB834" i="1"/>
  <c r="AB1090" i="1"/>
  <c r="AB1346" i="1"/>
  <c r="AB923" i="1"/>
  <c r="AB1179" i="1"/>
  <c r="AB924" i="1"/>
  <c r="AB1180" i="1"/>
  <c r="AB1606" i="1"/>
  <c r="AB1862" i="1"/>
  <c r="AB1447" i="1"/>
  <c r="AB1703" i="1"/>
  <c r="AB2055" i="1"/>
  <c r="AB1769" i="1"/>
  <c r="AB1938" i="1"/>
  <c r="AB1444" i="1"/>
  <c r="AB2654" i="1"/>
  <c r="AB1456" i="1"/>
  <c r="AB2298" i="1"/>
  <c r="AB2822" i="1"/>
  <c r="AB3106" i="1"/>
  <c r="AB136" i="1"/>
  <c r="AB329" i="1"/>
  <c r="AB134" i="1"/>
  <c r="AB198" i="1"/>
  <c r="AB262" i="1"/>
  <c r="AB326" i="1"/>
  <c r="AB390" i="1"/>
  <c r="AB454" i="1"/>
  <c r="AB518" i="1"/>
  <c r="AB582" i="1"/>
  <c r="AB646" i="1"/>
  <c r="AB710" i="1"/>
  <c r="AB103" i="1"/>
  <c r="AB167" i="1"/>
  <c r="AB231" i="1"/>
  <c r="AB295" i="1"/>
  <c r="AB359" i="1"/>
  <c r="AB423" i="1"/>
  <c r="AB487" i="1"/>
  <c r="AB567" i="1"/>
  <c r="AB655" i="1"/>
  <c r="AB743" i="1"/>
  <c r="AB144" i="1"/>
  <c r="AB264" i="1"/>
  <c r="AB392" i="1"/>
  <c r="AB177" i="1"/>
  <c r="AB337" i="1"/>
  <c r="AB521" i="1"/>
  <c r="AB689" i="1"/>
  <c r="AB170" i="1"/>
  <c r="AB354" i="1"/>
  <c r="AB522" i="1"/>
  <c r="AB682" i="1"/>
  <c r="AB187" i="1"/>
  <c r="AB355" i="1"/>
  <c r="AB515" i="1"/>
  <c r="AB699" i="1"/>
  <c r="AB188" i="1"/>
  <c r="AB348" i="1"/>
  <c r="AB532" i="1"/>
  <c r="AB700" i="1"/>
  <c r="AB854" i="1"/>
  <c r="AB1038" i="1"/>
  <c r="AB1206" i="1"/>
  <c r="AB1366" i="1"/>
  <c r="AB871" i="1"/>
  <c r="AB1063" i="1"/>
  <c r="AB1319" i="1"/>
  <c r="AB600" i="1"/>
  <c r="AB793" i="1"/>
  <c r="AB1049" i="1"/>
  <c r="AB1305" i="1"/>
  <c r="AB890" i="1"/>
  <c r="AB1146" i="1"/>
  <c r="AB1402" i="1"/>
  <c r="AB979" i="1"/>
  <c r="AB1235" i="1"/>
  <c r="AB980" i="1"/>
  <c r="AB1236" i="1"/>
  <c r="AB1662" i="1"/>
  <c r="AB1918" i="1"/>
  <c r="AB1503" i="1"/>
  <c r="AB1759" i="1"/>
  <c r="AB968" i="1"/>
  <c r="AB1913" i="1"/>
  <c r="AB1307" i="1"/>
  <c r="AB1644" i="1"/>
  <c r="AB2239" i="1"/>
  <c r="AB1656" i="1"/>
  <c r="AB2498" i="1"/>
  <c r="AB2807" i="1"/>
  <c r="AB2875" i="1"/>
  <c r="AB175" i="1"/>
  <c r="AB367" i="1"/>
  <c r="AB431" i="1"/>
  <c r="AB495" i="1"/>
  <c r="AB575" i="1"/>
  <c r="AB663" i="1"/>
  <c r="AB751" i="1"/>
  <c r="AB152" i="1"/>
  <c r="AB280" i="1"/>
  <c r="AB408" i="1"/>
  <c r="AB201" i="1"/>
  <c r="AB369" i="1"/>
  <c r="AB529" i="1"/>
  <c r="AB713" i="1"/>
  <c r="AB202" i="1"/>
  <c r="AB362" i="1"/>
  <c r="AB546" i="1"/>
  <c r="AB714" i="1"/>
  <c r="AB195" i="1"/>
  <c r="AB379" i="1"/>
  <c r="AB547" i="1"/>
  <c r="AB707" i="1"/>
  <c r="AB212" i="1"/>
  <c r="AB380" i="1"/>
  <c r="AB540" i="1"/>
  <c r="AB724" i="1"/>
  <c r="AB886" i="1"/>
  <c r="AB1046" i="1"/>
  <c r="AB1230" i="1"/>
  <c r="AB1398" i="1"/>
  <c r="AB879" i="1"/>
  <c r="AB1071" i="1"/>
  <c r="AB1327" i="1"/>
  <c r="AB608" i="1"/>
  <c r="AB801" i="1"/>
  <c r="AB1057" i="1"/>
  <c r="AB1313" i="1"/>
  <c r="AB898" i="1"/>
  <c r="AB1154" i="1"/>
  <c r="AB1410" i="1"/>
  <c r="AB987" i="1"/>
  <c r="AB1243" i="1"/>
  <c r="AB988" i="1"/>
  <c r="AB1244" i="1"/>
  <c r="AB1670" i="1"/>
  <c r="AB1926" i="1"/>
  <c r="AB1511" i="1"/>
  <c r="AB1767" i="1"/>
  <c r="AB976" i="1"/>
  <c r="AB1953" i="1"/>
  <c r="AB1363" i="1"/>
  <c r="AB1700" i="1"/>
  <c r="AB2295" i="1"/>
  <c r="AB2137" i="1"/>
  <c r="AB2554" i="1"/>
  <c r="AB2871" i="1"/>
  <c r="AB142" i="1"/>
  <c r="AB334" i="1"/>
  <c r="AB239" i="1"/>
  <c r="AB853" i="1"/>
  <c r="AB2869" i="1"/>
  <c r="AB2549" i="1"/>
  <c r="AB2261" i="1"/>
  <c r="AB1917" i="1"/>
  <c r="AB1589" i="1"/>
  <c r="AB1221" i="1"/>
  <c r="AB3125" i="1"/>
  <c r="AB2781" i="1"/>
  <c r="AB2477" i="1"/>
  <c r="AB2149" i="1"/>
  <c r="AB1781" i="1"/>
  <c r="AB1413" i="1"/>
  <c r="AB1045" i="1"/>
  <c r="AB2901" i="1"/>
  <c r="AB2469" i="1"/>
  <c r="AB1997" i="1"/>
  <c r="AB1525" i="1"/>
  <c r="AB1021" i="1"/>
  <c r="AB2973" i="1"/>
  <c r="AB2525" i="1"/>
  <c r="AB2077" i="1"/>
  <c r="AB1573" i="1"/>
  <c r="AB1085" i="1"/>
  <c r="AB3005" i="1"/>
  <c r="AB1829" i="1"/>
  <c r="AB1309" i="1"/>
  <c r="AB877" i="1"/>
  <c r="AB2837" i="1"/>
  <c r="AB2389" i="1"/>
  <c r="AB1933" i="1"/>
  <c r="AB1429" i="1"/>
  <c r="AB957" i="1"/>
  <c r="AB3037" i="1"/>
  <c r="AB2557" i="1"/>
  <c r="AB2109" i="1"/>
  <c r="AB1605" i="1"/>
  <c r="AB1125" i="1"/>
  <c r="AB741" i="1"/>
  <c r="AB3220" i="1"/>
  <c r="AB3156" i="1"/>
  <c r="AB3092" i="1"/>
  <c r="AB3004" i="1"/>
  <c r="AB2940" i="1"/>
  <c r="AB2876" i="1"/>
  <c r="AB2812" i="1"/>
  <c r="AB2748" i="1"/>
  <c r="AB2684" i="1"/>
  <c r="AB2620" i="1"/>
  <c r="AB573" i="1"/>
  <c r="AB3171" i="1"/>
  <c r="AB3107" i="1"/>
  <c r="AB3043" i="1"/>
  <c r="AB621" i="1"/>
  <c r="AB597" i="1"/>
  <c r="AB3185" i="1"/>
  <c r="AB3121" i="1"/>
  <c r="AB3057" i="1"/>
  <c r="AB2993" i="1"/>
  <c r="AB477" i="1"/>
  <c r="AB3216" i="1"/>
  <c r="AB3152" i="1"/>
  <c r="AB3088" i="1"/>
  <c r="AB3024" i="1"/>
  <c r="AB2960" i="1"/>
  <c r="AB2896" i="1"/>
  <c r="AB2832" i="1"/>
  <c r="AB2768" i="1"/>
  <c r="AB2704" i="1"/>
  <c r="AB2640" i="1"/>
  <c r="AB2576" i="1"/>
  <c r="AB2512" i="1"/>
  <c r="AB2448" i="1"/>
  <c r="AB2384" i="1"/>
  <c r="AB501" i="1"/>
  <c r="AB733" i="1"/>
  <c r="AB2556" i="1"/>
  <c r="AB2492" i="1"/>
  <c r="AB2428" i="1"/>
  <c r="AB2364" i="1"/>
  <c r="AB2947" i="1"/>
  <c r="AB2883" i="1"/>
  <c r="AB2819" i="1"/>
  <c r="AB2755" i="1"/>
  <c r="AB2691" i="1"/>
  <c r="AB2627" i="1"/>
  <c r="AB2563" i="1"/>
  <c r="AB2499" i="1"/>
  <c r="AB2435" i="1"/>
  <c r="AB3194" i="1"/>
  <c r="AB3130" i="1"/>
  <c r="AB3066" i="1"/>
  <c r="AB3002" i="1"/>
  <c r="AB2938" i="1"/>
  <c r="AB2874" i="1"/>
  <c r="AB2810" i="1"/>
  <c r="AB2961" i="1"/>
  <c r="AB3173" i="1"/>
  <c r="AB2821" i="1"/>
  <c r="AB2533" i="1"/>
  <c r="AB2213" i="1"/>
  <c r="AB1893" i="1"/>
  <c r="AB1549" i="1"/>
  <c r="AB1189" i="1"/>
  <c r="AB3093" i="1"/>
  <c r="AB2757" i="1"/>
  <c r="AB2429" i="1"/>
  <c r="AB2093" i="1"/>
  <c r="AB1741" i="1"/>
  <c r="AB1373" i="1"/>
  <c r="AB973" i="1"/>
  <c r="AB2853" i="1"/>
  <c r="AB2413" i="1"/>
  <c r="AB1941" i="1"/>
  <c r="AB1469" i="1"/>
  <c r="AB981" i="1"/>
  <c r="AB2925" i="1"/>
  <c r="AB2461" i="1"/>
  <c r="AB2021" i="1"/>
  <c r="AB1517" i="1"/>
  <c r="AB1029" i="1"/>
  <c r="AB2885" i="1"/>
  <c r="AB1749" i="1"/>
  <c r="AB1245" i="1"/>
  <c r="AB813" i="1"/>
  <c r="AB2797" i="1"/>
  <c r="AB2325" i="1"/>
  <c r="AB1861" i="1"/>
  <c r="AB1357" i="1"/>
  <c r="AB933" i="1"/>
  <c r="AB2981" i="1"/>
  <c r="AB2501" i="1"/>
  <c r="AB2053" i="1"/>
  <c r="AB1533" i="1"/>
  <c r="AB1069" i="1"/>
  <c r="AB685" i="1"/>
  <c r="AB3212" i="1"/>
  <c r="AB3148" i="1"/>
  <c r="AB3068" i="1"/>
  <c r="AB2996" i="1"/>
  <c r="AB2932" i="1"/>
  <c r="AB2868" i="1"/>
  <c r="AB2804" i="1"/>
  <c r="AB2740" i="1"/>
  <c r="AB2676" i="1"/>
  <c r="AB2612" i="1"/>
  <c r="AB493" i="1"/>
  <c r="AB3084" i="1"/>
  <c r="AB3163" i="1"/>
  <c r="AB3099" i="1"/>
  <c r="AB3035" i="1"/>
  <c r="AB589" i="1"/>
  <c r="AB549" i="1"/>
  <c r="AB3177" i="1"/>
  <c r="AB3113" i="1"/>
  <c r="AB3049" i="1"/>
  <c r="AB2985" i="1"/>
  <c r="AB421" i="1"/>
  <c r="AB3208" i="1"/>
  <c r="AB3144" i="1"/>
  <c r="AB3080" i="1"/>
  <c r="AB3016" i="1"/>
  <c r="AB2952" i="1"/>
  <c r="AB2888" i="1"/>
  <c r="AB2824" i="1"/>
  <c r="AB2760" i="1"/>
  <c r="AB3117" i="1"/>
  <c r="AB2773" i="1"/>
  <c r="AB2485" i="1"/>
  <c r="AB2189" i="1"/>
  <c r="AB1845" i="1"/>
  <c r="AB1501" i="1"/>
  <c r="AB1133" i="1"/>
  <c r="AB3053" i="1"/>
  <c r="AB2709" i="1"/>
  <c r="AB2381" i="1"/>
  <c r="AB2045" i="1"/>
  <c r="AB1701" i="1"/>
  <c r="AB1325" i="1"/>
  <c r="AB829" i="1"/>
  <c r="AB2805" i="1"/>
  <c r="AB2349" i="1"/>
  <c r="AB1877" i="1"/>
  <c r="AB1397" i="1"/>
  <c r="AB901" i="1"/>
  <c r="AB2861" i="1"/>
  <c r="AB2397" i="1"/>
  <c r="AB1949" i="1"/>
  <c r="AB1461" i="1"/>
  <c r="AB989" i="1"/>
  <c r="AB2701" i="1"/>
  <c r="AB1685" i="1"/>
  <c r="AB1165" i="1"/>
  <c r="AB3189" i="1"/>
  <c r="AB2733" i="1"/>
  <c r="AB2285" i="1"/>
  <c r="AB1797" i="1"/>
  <c r="AB1301" i="1"/>
  <c r="AB893" i="1"/>
  <c r="AB2917" i="1"/>
  <c r="AB2453" i="1"/>
  <c r="AB1981" i="1"/>
  <c r="AB1477" i="1"/>
  <c r="AB1005" i="1"/>
  <c r="AB629" i="1"/>
  <c r="AB3204" i="1"/>
  <c r="AB3140" i="1"/>
  <c r="AB3052" i="1"/>
  <c r="AB2988" i="1"/>
  <c r="AB2924" i="1"/>
  <c r="AB2860" i="1"/>
  <c r="AB2796" i="1"/>
  <c r="AB2732" i="1"/>
  <c r="AB2668" i="1"/>
  <c r="AB2604" i="1"/>
  <c r="AB437" i="1"/>
  <c r="AB3219" i="1"/>
  <c r="AB3155" i="1"/>
  <c r="AB3091" i="1"/>
  <c r="AB3027" i="1"/>
  <c r="AB525" i="1"/>
  <c r="AB517" i="1"/>
  <c r="AB3169" i="1"/>
  <c r="AB3105" i="1"/>
  <c r="AB3041" i="1"/>
  <c r="AB749" i="1"/>
  <c r="AB389" i="1"/>
  <c r="AB3200" i="1"/>
  <c r="AB3136" i="1"/>
  <c r="AB3072" i="1"/>
  <c r="AB3008" i="1"/>
  <c r="AB2944" i="1"/>
  <c r="AB3077" i="1"/>
  <c r="AB2765" i="1"/>
  <c r="AB2445" i="1"/>
  <c r="AB2141" i="1"/>
  <c r="AB1805" i="1"/>
  <c r="AB1453" i="1"/>
  <c r="AB1093" i="1"/>
  <c r="AB2997" i="1"/>
  <c r="AB2653" i="1"/>
  <c r="AB2365" i="1"/>
  <c r="AB2005" i="1"/>
  <c r="AB1653" i="1"/>
  <c r="AB1285" i="1"/>
  <c r="AB3205" i="1"/>
  <c r="AB2749" i="1"/>
  <c r="AB2293" i="1"/>
  <c r="AB1821" i="1"/>
  <c r="AB1341" i="1"/>
  <c r="AB797" i="1"/>
  <c r="AB2813" i="1"/>
  <c r="AB2333" i="1"/>
  <c r="AB1885" i="1"/>
  <c r="AB1389" i="1"/>
  <c r="AB909" i="1"/>
  <c r="AB2157" i="1"/>
  <c r="AB1621" i="1"/>
  <c r="AB1109" i="1"/>
  <c r="AB3141" i="1"/>
  <c r="AB2677" i="1"/>
  <c r="AB2253" i="1"/>
  <c r="AB1725" i="1"/>
  <c r="AB1253" i="1"/>
  <c r="AB869" i="1"/>
  <c r="AB2845" i="1"/>
  <c r="AB2405" i="1"/>
  <c r="AB1925" i="1"/>
  <c r="AB1421" i="1"/>
  <c r="AB949" i="1"/>
  <c r="AB541" i="1"/>
  <c r="AB3196" i="1"/>
  <c r="AB3132" i="1"/>
  <c r="AB3044" i="1"/>
  <c r="AB2980" i="1"/>
  <c r="AB2916" i="1"/>
  <c r="AB2852" i="1"/>
  <c r="AB2788" i="1"/>
  <c r="AB2724" i="1"/>
  <c r="AB2660" i="1"/>
  <c r="AB2596" i="1"/>
  <c r="AB381" i="1"/>
  <c r="AB3211" i="1"/>
  <c r="AB3147" i="1"/>
  <c r="AB3083" i="1"/>
  <c r="AB3019" i="1"/>
  <c r="AB461" i="1"/>
  <c r="AB469" i="1"/>
  <c r="AB3060" i="1"/>
  <c r="AB3161" i="1"/>
  <c r="AB3097" i="1"/>
  <c r="AB3033" i="1"/>
  <c r="AB717" i="1"/>
  <c r="AB3192" i="1"/>
  <c r="AB3128" i="1"/>
  <c r="AB3064" i="1"/>
  <c r="AB3000" i="1"/>
  <c r="AB2936" i="1"/>
  <c r="AB2872" i="1"/>
  <c r="AB2808" i="1"/>
  <c r="AB2744" i="1"/>
  <c r="AB2680" i="1"/>
  <c r="AB2616" i="1"/>
  <c r="AB2552" i="1"/>
  <c r="AB2488" i="1"/>
  <c r="AB2424" i="1"/>
  <c r="AB2360" i="1"/>
  <c r="AB557" i="1"/>
  <c r="AB2532" i="1"/>
  <c r="AB2468" i="1"/>
  <c r="AB2404" i="1"/>
  <c r="AB2987" i="1"/>
  <c r="AB3045" i="1"/>
  <c r="AB2717" i="1"/>
  <c r="AB2421" i="1"/>
  <c r="AB2085" i="1"/>
  <c r="AB1765" i="1"/>
  <c r="AB1405" i="1"/>
  <c r="AB1037" i="1"/>
  <c r="AB2949" i="1"/>
  <c r="AB2637" i="1"/>
  <c r="AB2317" i="1"/>
  <c r="AB1957" i="1"/>
  <c r="AB1597" i="1"/>
  <c r="AB1229" i="1"/>
  <c r="AB3149" i="1"/>
  <c r="AB2693" i="1"/>
  <c r="AB2229" i="1"/>
  <c r="AB1773" i="1"/>
  <c r="AB1277" i="1"/>
  <c r="AB3221" i="1"/>
  <c r="AB2741" i="1"/>
  <c r="AB2277" i="1"/>
  <c r="AB1813" i="1"/>
  <c r="AB1333" i="1"/>
  <c r="AB821" i="1"/>
  <c r="AB2101" i="1"/>
  <c r="AB1565" i="1"/>
  <c r="AB1053" i="1"/>
  <c r="AB3069" i="1"/>
  <c r="AB2613" i="1"/>
  <c r="AB2205" i="1"/>
  <c r="AB1661" i="1"/>
  <c r="AB1181" i="1"/>
  <c r="AB837" i="1"/>
  <c r="AB2789" i="1"/>
  <c r="AB2357" i="1"/>
  <c r="AB1853" i="1"/>
  <c r="AB1349" i="1"/>
  <c r="AB925" i="1"/>
  <c r="AB485" i="1"/>
  <c r="AB3188" i="1"/>
  <c r="AB3124" i="1"/>
  <c r="AB3036" i="1"/>
  <c r="AB2972" i="1"/>
  <c r="AB2908" i="1"/>
  <c r="AB2844" i="1"/>
  <c r="AB2780" i="1"/>
  <c r="AB2716" i="1"/>
  <c r="AB2652" i="1"/>
  <c r="AB2588" i="1"/>
  <c r="AB3203" i="1"/>
  <c r="AB3139" i="1"/>
  <c r="AB3075" i="1"/>
  <c r="AB3011" i="1"/>
  <c r="AB397" i="1"/>
  <c r="AB3076" i="1"/>
  <c r="AB413" i="1"/>
  <c r="AB3217" i="1"/>
  <c r="AB3153" i="1"/>
  <c r="AB3089" i="1"/>
  <c r="AB3025" i="1"/>
  <c r="AB653" i="1"/>
  <c r="AB3184" i="1"/>
  <c r="AB3120" i="1"/>
  <c r="AB3056" i="1"/>
  <c r="AB2992" i="1"/>
  <c r="AB2928" i="1"/>
  <c r="AB2864" i="1"/>
  <c r="AB2800" i="1"/>
  <c r="AB2736" i="1"/>
  <c r="AB2672" i="1"/>
  <c r="AB2608" i="1"/>
  <c r="AB2544" i="1"/>
  <c r="AB2480" i="1"/>
  <c r="AB2416" i="1"/>
  <c r="AB765" i="1"/>
  <c r="AB509" i="1"/>
  <c r="AB2524" i="1"/>
  <c r="AB2460" i="1"/>
  <c r="AB2396" i="1"/>
  <c r="AB2979" i="1"/>
  <c r="AB2915" i="1"/>
  <c r="AB2989" i="1"/>
  <c r="AB2661" i="1"/>
  <c r="AB2373" i="1"/>
  <c r="AB2037" i="1"/>
  <c r="AB1717" i="1"/>
  <c r="AB1365" i="1"/>
  <c r="AB965" i="1"/>
  <c r="AB2933" i="1"/>
  <c r="AB2589" i="1"/>
  <c r="AB2269" i="1"/>
  <c r="AB1909" i="1"/>
  <c r="AB1557" i="1"/>
  <c r="AB1197" i="1"/>
  <c r="AB3085" i="1"/>
  <c r="AB2621" i="1"/>
  <c r="AB2165" i="1"/>
  <c r="AB1709" i="1"/>
  <c r="AB1205" i="1"/>
  <c r="AB3165" i="1"/>
  <c r="AB2685" i="1"/>
  <c r="AB2237" i="1"/>
  <c r="AB1757" i="1"/>
  <c r="AB1269" i="1"/>
  <c r="AB3197" i="1"/>
  <c r="AB2029" i="1"/>
  <c r="AB1493" i="1"/>
  <c r="AB997" i="1"/>
  <c r="AB3013" i="1"/>
  <c r="AB2565" i="1"/>
  <c r="AB2133" i="1"/>
  <c r="AB1613" i="1"/>
  <c r="AB1117" i="1"/>
  <c r="AB3213" i="1"/>
  <c r="AB2725" i="1"/>
  <c r="AB2301" i="1"/>
  <c r="AB1789" i="1"/>
  <c r="AB1293" i="1"/>
  <c r="AB885" i="1"/>
  <c r="AB429" i="1"/>
  <c r="AB3180" i="1"/>
  <c r="AB3116" i="1"/>
  <c r="AB3028" i="1"/>
  <c r="AB2964" i="1"/>
  <c r="AB2900" i="1"/>
  <c r="AB2836" i="1"/>
  <c r="AB2772" i="1"/>
  <c r="AB2708" i="1"/>
  <c r="AB2644" i="1"/>
  <c r="AB773" i="1"/>
  <c r="AB3195" i="1"/>
  <c r="AB3131" i="1"/>
  <c r="AB3067" i="1"/>
  <c r="AB757" i="1"/>
  <c r="AB781" i="1"/>
  <c r="AB3209" i="1"/>
  <c r="AB3145" i="1"/>
  <c r="AB3081" i="1"/>
  <c r="AB3017" i="1"/>
  <c r="AB605" i="1"/>
  <c r="AB3176" i="1"/>
  <c r="AB3112" i="1"/>
  <c r="AB3048" i="1"/>
  <c r="AB2984" i="1"/>
  <c r="AB2920" i="1"/>
  <c r="AB2856" i="1"/>
  <c r="AB2792" i="1"/>
  <c r="AB2728" i="1"/>
  <c r="AB2664" i="1"/>
  <c r="AB2600" i="1"/>
  <c r="AB2536" i="1"/>
  <c r="AB2472" i="1"/>
  <c r="AB2408" i="1"/>
  <c r="AB693" i="1"/>
  <c r="AB453" i="1"/>
  <c r="AB2580" i="1"/>
  <c r="AB2516" i="1"/>
  <c r="AB2452" i="1"/>
  <c r="AB2388" i="1"/>
  <c r="AB2971" i="1"/>
  <c r="AB2907" i="1"/>
  <c r="AB2843" i="1"/>
  <c r="AB2779" i="1"/>
  <c r="AB2715" i="1"/>
  <c r="AB2651" i="1"/>
  <c r="AB2587" i="1"/>
  <c r="AB2523" i="1"/>
  <c r="AB2459" i="1"/>
  <c r="AB3218" i="1"/>
  <c r="AB3154" i="1"/>
  <c r="AB3090" i="1"/>
  <c r="AB3026" i="1"/>
  <c r="AB2962" i="1"/>
  <c r="AB2898" i="1"/>
  <c r="AB2834" i="1"/>
  <c r="AB2770" i="1"/>
  <c r="AB2941" i="1"/>
  <c r="AB2645" i="1"/>
  <c r="AB2341" i="1"/>
  <c r="AB2013" i="1"/>
  <c r="AB1677" i="1"/>
  <c r="AB1317" i="1"/>
  <c r="AB805" i="1"/>
  <c r="AB2877" i="1"/>
  <c r="AB2541" i="1"/>
  <c r="AB2221" i="1"/>
  <c r="AB1869" i="1"/>
  <c r="AB1509" i="1"/>
  <c r="AB1141" i="1"/>
  <c r="AB3021" i="1"/>
  <c r="AB2573" i="1"/>
  <c r="AB2117" i="1"/>
  <c r="AB1645" i="1"/>
  <c r="AB1157" i="1"/>
  <c r="AB3101" i="1"/>
  <c r="AB2629" i="1"/>
  <c r="AB2173" i="1"/>
  <c r="AB1693" i="1"/>
  <c r="AB1213" i="1"/>
  <c r="AB3133" i="1"/>
  <c r="AB1973" i="1"/>
  <c r="AB1437" i="1"/>
  <c r="AB941" i="1"/>
  <c r="AB2957" i="1"/>
  <c r="AB2509" i="1"/>
  <c r="AB2061" i="1"/>
  <c r="AB1541" i="1"/>
  <c r="AB1061" i="1"/>
  <c r="AB3157" i="1"/>
  <c r="AB2669" i="1"/>
  <c r="AB2245" i="1"/>
  <c r="AB1733" i="1"/>
  <c r="AB1237" i="1"/>
  <c r="AB861" i="1"/>
  <c r="AB3172" i="1"/>
  <c r="AB3108" i="1"/>
  <c r="AB3020" i="1"/>
  <c r="AB2956" i="1"/>
  <c r="AB2892" i="1"/>
  <c r="AB2828" i="1"/>
  <c r="AB2764" i="1"/>
  <c r="AB2700" i="1"/>
  <c r="AB2636" i="1"/>
  <c r="AB701" i="1"/>
  <c r="AB3187" i="1"/>
  <c r="AB3123" i="1"/>
  <c r="AB3059" i="1"/>
  <c r="AB709" i="1"/>
  <c r="AB725" i="1"/>
  <c r="AB3201" i="1"/>
  <c r="AB3137" i="1"/>
  <c r="AB3073" i="1"/>
  <c r="AB3009" i="1"/>
  <c r="AB581" i="1"/>
  <c r="AB3168" i="1"/>
  <c r="AB3104" i="1"/>
  <c r="AB3040" i="1"/>
  <c r="AB2976" i="1"/>
  <c r="AB2912" i="1"/>
  <c r="AB2848" i="1"/>
  <c r="AB2784" i="1"/>
  <c r="AB2720" i="1"/>
  <c r="AB2656" i="1"/>
  <c r="AB2592" i="1"/>
  <c r="AB2528" i="1"/>
  <c r="AB2464" i="1"/>
  <c r="AB2909" i="1"/>
  <c r="AB2493" i="1"/>
  <c r="AB1581" i="1"/>
  <c r="AB1901" i="1"/>
  <c r="AB3109" i="1"/>
  <c r="AB3100" i="1"/>
  <c r="AB645" i="1"/>
  <c r="AB3096" i="1"/>
  <c r="AB2752" i="1"/>
  <c r="AB2568" i="1"/>
  <c r="AB2400" i="1"/>
  <c r="AB2572" i="1"/>
  <c r="AB2444" i="1"/>
  <c r="AB2963" i="1"/>
  <c r="AB2867" i="1"/>
  <c r="AB2787" i="1"/>
  <c r="AB2699" i="1"/>
  <c r="AB2611" i="1"/>
  <c r="AB2531" i="1"/>
  <c r="AB2443" i="1"/>
  <c r="AB3178" i="1"/>
  <c r="AB3098" i="1"/>
  <c r="AB3010" i="1"/>
  <c r="AB2922" i="1"/>
  <c r="AB2842" i="1"/>
  <c r="AB2969" i="1"/>
  <c r="AB2897" i="1"/>
  <c r="AB2833" i="1"/>
  <c r="AB2769" i="1"/>
  <c r="AB2344" i="1"/>
  <c r="AB2280" i="1"/>
  <c r="AB2216" i="1"/>
  <c r="AB2152" i="1"/>
  <c r="AB2088" i="1"/>
  <c r="AB2024" i="1"/>
  <c r="AB1960" i="1"/>
  <c r="AB1896" i="1"/>
  <c r="AB1832" i="1"/>
  <c r="AB1768" i="1"/>
  <c r="AB1704" i="1"/>
  <c r="AB3183" i="1"/>
  <c r="AB3119" i="1"/>
  <c r="AB3055" i="1"/>
  <c r="AB2991" i="1"/>
  <c r="AB2927" i="1"/>
  <c r="AB2863" i="1"/>
  <c r="AB2799" i="1"/>
  <c r="AB3198" i="1"/>
  <c r="AB3134" i="1"/>
  <c r="AB3070" i="1"/>
  <c r="AB3006" i="1"/>
  <c r="AB2942" i="1"/>
  <c r="AB2878" i="1"/>
  <c r="AB2814" i="1"/>
  <c r="AB2750" i="1"/>
  <c r="AB2348" i="1"/>
  <c r="AB2284" i="1"/>
  <c r="AB2220" i="1"/>
  <c r="AB2156" i="1"/>
  <c r="AB2092" i="1"/>
  <c r="AB2028" i="1"/>
  <c r="AB1964" i="1"/>
  <c r="AB2379" i="1"/>
  <c r="AB2315" i="1"/>
  <c r="AB2251" i="1"/>
  <c r="AB2187" i="1"/>
  <c r="AB2123" i="1"/>
  <c r="AB2059" i="1"/>
  <c r="AB1995" i="1"/>
  <c r="AB2738" i="1"/>
  <c r="AB2674" i="1"/>
  <c r="AB2610" i="1"/>
  <c r="AB2546" i="1"/>
  <c r="AB2482" i="1"/>
  <c r="AB2418" i="1"/>
  <c r="AB2354" i="1"/>
  <c r="AB2290" i="1"/>
  <c r="AB2226" i="1"/>
  <c r="AB2162" i="1"/>
  <c r="AB2705" i="1"/>
  <c r="AB2641" i="1"/>
  <c r="AB2577" i="1"/>
  <c r="AB2513" i="1"/>
  <c r="AB2449" i="1"/>
  <c r="AB2385" i="1"/>
  <c r="AB2321" i="1"/>
  <c r="AB2257" i="1"/>
  <c r="AB2193" i="1"/>
  <c r="AB2129" i="1"/>
  <c r="AB1640" i="1"/>
  <c r="AB1576" i="1"/>
  <c r="AB1512" i="1"/>
  <c r="AB1448" i="1"/>
  <c r="AB1384" i="1"/>
  <c r="AB1320" i="1"/>
  <c r="AB1256" i="1"/>
  <c r="AB1192" i="1"/>
  <c r="AB2735" i="1"/>
  <c r="AB2671" i="1"/>
  <c r="AB2607" i="1"/>
  <c r="AB2543" i="1"/>
  <c r="AB2479" i="1"/>
  <c r="AB2415" i="1"/>
  <c r="AB2351" i="1"/>
  <c r="AB2287" i="1"/>
  <c r="AB2223" i="1"/>
  <c r="AB2159" i="1"/>
  <c r="AB2095" i="1"/>
  <c r="AB2646" i="1"/>
  <c r="AB2582" i="1"/>
  <c r="AB2518" i="1"/>
  <c r="AB2454" i="1"/>
  <c r="AB2390" i="1"/>
  <c r="AB2326" i="1"/>
  <c r="AB2262" i="1"/>
  <c r="AB2198" i="1"/>
  <c r="AB2134" i="1"/>
  <c r="AB1884" i="1"/>
  <c r="AB1820" i="1"/>
  <c r="AB1756" i="1"/>
  <c r="AB1692" i="1"/>
  <c r="AB1628" i="1"/>
  <c r="AB1564" i="1"/>
  <c r="AB1500" i="1"/>
  <c r="AB1436" i="1"/>
  <c r="AB1372" i="1"/>
  <c r="AB1308" i="1"/>
  <c r="AB1931" i="1"/>
  <c r="AB1867" i="1"/>
  <c r="AB1803" i="1"/>
  <c r="AB1739" i="1"/>
  <c r="AB1675" i="1"/>
  <c r="AB1611" i="1"/>
  <c r="AB1547" i="1"/>
  <c r="AB1483" i="1"/>
  <c r="AB1419" i="1"/>
  <c r="AB1355" i="1"/>
  <c r="AB1291" i="1"/>
  <c r="AB2058" i="1"/>
  <c r="AB1994" i="1"/>
  <c r="AB1930" i="1"/>
  <c r="AB1866" i="1"/>
  <c r="AB1802" i="1"/>
  <c r="AB1738" i="1"/>
  <c r="AB1674" i="1"/>
  <c r="AB1610" i="1"/>
  <c r="AB1546" i="1"/>
  <c r="AB1482" i="1"/>
  <c r="AB2073" i="1"/>
  <c r="AB2009" i="1"/>
  <c r="AB1945" i="1"/>
  <c r="AB1881" i="1"/>
  <c r="AB1817" i="1"/>
  <c r="AB1753" i="1"/>
  <c r="AB1689" i="1"/>
  <c r="AB1625" i="1"/>
  <c r="AB1561" i="1"/>
  <c r="AB1497" i="1"/>
  <c r="AB1152" i="1"/>
  <c r="AB1088" i="1"/>
  <c r="AB1024" i="1"/>
  <c r="AB960" i="1"/>
  <c r="AB896" i="1"/>
  <c r="AB832" i="1"/>
  <c r="AB2597" i="1"/>
  <c r="AB2197" i="1"/>
  <c r="AB1077" i="1"/>
  <c r="AB1381" i="1"/>
  <c r="AB2605" i="1"/>
  <c r="AB3012" i="1"/>
  <c r="AB3193" i="1"/>
  <c r="AB3032" i="1"/>
  <c r="AB2712" i="1"/>
  <c r="AB2560" i="1"/>
  <c r="AB2392" i="1"/>
  <c r="AB789" i="1"/>
  <c r="AB2564" i="1"/>
  <c r="AB2436" i="1"/>
  <c r="AB2955" i="1"/>
  <c r="AB2859" i="1"/>
  <c r="AB2771" i="1"/>
  <c r="AB2683" i="1"/>
  <c r="AB2603" i="1"/>
  <c r="AB2515" i="1"/>
  <c r="AB2427" i="1"/>
  <c r="AB3170" i="1"/>
  <c r="AB3082" i="1"/>
  <c r="AB2994" i="1"/>
  <c r="AB2914" i="1"/>
  <c r="AB2826" i="1"/>
  <c r="AB2953" i="1"/>
  <c r="AB2889" i="1"/>
  <c r="AB2825" i="1"/>
  <c r="AB2761" i="1"/>
  <c r="AB2336" i="1"/>
  <c r="AB2272" i="1"/>
  <c r="AB2208" i="1"/>
  <c r="AB2144" i="1"/>
  <c r="AB2080" i="1"/>
  <c r="AB2016" i="1"/>
  <c r="AB1952" i="1"/>
  <c r="AB1888" i="1"/>
  <c r="AB1824" i="1"/>
  <c r="AB1760" i="1"/>
  <c r="AB1696" i="1"/>
  <c r="AB3175" i="1"/>
  <c r="AB3111" i="1"/>
  <c r="AB3047" i="1"/>
  <c r="AB2983" i="1"/>
  <c r="AB2919" i="1"/>
  <c r="AB2855" i="1"/>
  <c r="AB2791" i="1"/>
  <c r="AB3190" i="1"/>
  <c r="AB3126" i="1"/>
  <c r="AB3062" i="1"/>
  <c r="AB2998" i="1"/>
  <c r="AB2934" i="1"/>
  <c r="AB2870" i="1"/>
  <c r="AB2806" i="1"/>
  <c r="AB2742" i="1"/>
  <c r="AB2340" i="1"/>
  <c r="AB2276" i="1"/>
  <c r="AB2212" i="1"/>
  <c r="AB2148" i="1"/>
  <c r="AB2084" i="1"/>
  <c r="AB2020" i="1"/>
  <c r="AB1956" i="1"/>
  <c r="AB2371" i="1"/>
  <c r="AB2307" i="1"/>
  <c r="AB2243" i="1"/>
  <c r="AB2179" i="1"/>
  <c r="AB2115" i="1"/>
  <c r="AB2051" i="1"/>
  <c r="AB1987" i="1"/>
  <c r="AB2730" i="1"/>
  <c r="AB2666" i="1"/>
  <c r="AB2602" i="1"/>
  <c r="AB2538" i="1"/>
  <c r="AB2474" i="1"/>
  <c r="AB2410" i="1"/>
  <c r="AB2346" i="1"/>
  <c r="AB2282" i="1"/>
  <c r="AB2218" i="1"/>
  <c r="AB2154" i="1"/>
  <c r="AB2697" i="1"/>
  <c r="AB2633" i="1"/>
  <c r="AB2569" i="1"/>
  <c r="AB2505" i="1"/>
  <c r="AB2441" i="1"/>
  <c r="AB2377" i="1"/>
  <c r="AB2313" i="1"/>
  <c r="AB2249" i="1"/>
  <c r="AB2185" i="1"/>
  <c r="AB2121" i="1"/>
  <c r="AB1632" i="1"/>
  <c r="AB1568" i="1"/>
  <c r="AB1504" i="1"/>
  <c r="AB1440" i="1"/>
  <c r="AB1376" i="1"/>
  <c r="AB1312" i="1"/>
  <c r="AB1248" i="1"/>
  <c r="AB1184" i="1"/>
  <c r="AB2727" i="1"/>
  <c r="AB2663" i="1"/>
  <c r="AB2599" i="1"/>
  <c r="AB2535" i="1"/>
  <c r="AB2471" i="1"/>
  <c r="AB2407" i="1"/>
  <c r="AB2343" i="1"/>
  <c r="AB2279" i="1"/>
  <c r="AB2215" i="1"/>
  <c r="AB2151" i="1"/>
  <c r="AB2087" i="1"/>
  <c r="AB2638" i="1"/>
  <c r="AB2574" i="1"/>
  <c r="AB2510" i="1"/>
  <c r="AB2446" i="1"/>
  <c r="AB2382" i="1"/>
  <c r="AB2318" i="1"/>
  <c r="AB2254" i="1"/>
  <c r="AB2190" i="1"/>
  <c r="AB2126" i="1"/>
  <c r="AB1876" i="1"/>
  <c r="AB1812" i="1"/>
  <c r="AB1748" i="1"/>
  <c r="AB1684" i="1"/>
  <c r="AB1620" i="1"/>
  <c r="AB1556" i="1"/>
  <c r="AB1492" i="1"/>
  <c r="AB1428" i="1"/>
  <c r="AB1364" i="1"/>
  <c r="AB1300" i="1"/>
  <c r="AB1923" i="1"/>
  <c r="AB1859" i="1"/>
  <c r="AB1795" i="1"/>
  <c r="AB1731" i="1"/>
  <c r="AB1667" i="1"/>
  <c r="AB1603" i="1"/>
  <c r="AB1539" i="1"/>
  <c r="AB1475" i="1"/>
  <c r="AB1411" i="1"/>
  <c r="AB1347" i="1"/>
  <c r="AB1283" i="1"/>
  <c r="AB2050" i="1"/>
  <c r="AB1986" i="1"/>
  <c r="AB1922" i="1"/>
  <c r="AB1858" i="1"/>
  <c r="AB1794" i="1"/>
  <c r="AB1730" i="1"/>
  <c r="AB1666" i="1"/>
  <c r="AB1602" i="1"/>
  <c r="AB1538" i="1"/>
  <c r="AB1474" i="1"/>
  <c r="AB2065" i="1"/>
  <c r="AB2001" i="1"/>
  <c r="AB1937" i="1"/>
  <c r="AB1873" i="1"/>
  <c r="AB1809" i="1"/>
  <c r="AB1745" i="1"/>
  <c r="AB1681" i="1"/>
  <c r="AB1617" i="1"/>
  <c r="AB1553" i="1"/>
  <c r="AB1489" i="1"/>
  <c r="AB1144" i="1"/>
  <c r="AB1080" i="1"/>
  <c r="AB1016" i="1"/>
  <c r="AB952" i="1"/>
  <c r="AB888" i="1"/>
  <c r="AB2079" i="1"/>
  <c r="AB2015" i="1"/>
  <c r="AB1951" i="1"/>
  <c r="AB1887" i="1"/>
  <c r="AB1823" i="1"/>
  <c r="AB2309" i="1"/>
  <c r="AB1837" i="1"/>
  <c r="AB3029" i="1"/>
  <c r="AB917" i="1"/>
  <c r="AB2181" i="1"/>
  <c r="AB2948" i="1"/>
  <c r="AB3179" i="1"/>
  <c r="AB3129" i="1"/>
  <c r="AB2968" i="1"/>
  <c r="AB2696" i="1"/>
  <c r="AB2520" i="1"/>
  <c r="AB2376" i="1"/>
  <c r="AB677" i="1"/>
  <c r="AB2548" i="1"/>
  <c r="AB2420" i="1"/>
  <c r="AB2939" i="1"/>
  <c r="AB2851" i="1"/>
  <c r="AB2763" i="1"/>
  <c r="AB2675" i="1"/>
  <c r="AB2595" i="1"/>
  <c r="AB2507" i="1"/>
  <c r="AB2419" i="1"/>
  <c r="AB3162" i="1"/>
  <c r="AB3074" i="1"/>
  <c r="AB2986" i="1"/>
  <c r="AB2906" i="1"/>
  <c r="AB2818" i="1"/>
  <c r="AB2945" i="1"/>
  <c r="AB2881" i="1"/>
  <c r="AB2817" i="1"/>
  <c r="AB2753" i="1"/>
  <c r="AB2328" i="1"/>
  <c r="AB2264" i="1"/>
  <c r="AB2200" i="1"/>
  <c r="AB2136" i="1"/>
  <c r="AB2072" i="1"/>
  <c r="AB2008" i="1"/>
  <c r="AB1944" i="1"/>
  <c r="AB1880" i="1"/>
  <c r="AB1816" i="1"/>
  <c r="AB1752" i="1"/>
  <c r="AB1688" i="1"/>
  <c r="AB3167" i="1"/>
  <c r="AB3103" i="1"/>
  <c r="AB3039" i="1"/>
  <c r="AB2975" i="1"/>
  <c r="AB2911" i="1"/>
  <c r="AB2847" i="1"/>
  <c r="AB2783" i="1"/>
  <c r="AB3182" i="1"/>
  <c r="AB3118" i="1"/>
  <c r="AB3054" i="1"/>
  <c r="AB2990" i="1"/>
  <c r="AB2926" i="1"/>
  <c r="AB2862" i="1"/>
  <c r="AB2798" i="1"/>
  <c r="AB2734" i="1"/>
  <c r="AB2332" i="1"/>
  <c r="AB2268" i="1"/>
  <c r="AB2204" i="1"/>
  <c r="AB2140" i="1"/>
  <c r="AB2076" i="1"/>
  <c r="AB2012" i="1"/>
  <c r="AB1948" i="1"/>
  <c r="AB2363" i="1"/>
  <c r="AB2299" i="1"/>
  <c r="AB2235" i="1"/>
  <c r="AB2171" i="1"/>
  <c r="AB2107" i="1"/>
  <c r="AB2043" i="1"/>
  <c r="AB1979" i="1"/>
  <c r="AB2722" i="1"/>
  <c r="AB2658" i="1"/>
  <c r="AB2594" i="1"/>
  <c r="AB2530" i="1"/>
  <c r="AB2466" i="1"/>
  <c r="AB2402" i="1"/>
  <c r="AB2338" i="1"/>
  <c r="AB2274" i="1"/>
  <c r="AB2210" i="1"/>
  <c r="AB2146" i="1"/>
  <c r="AB2689" i="1"/>
  <c r="AB2625" i="1"/>
  <c r="AB2561" i="1"/>
  <c r="AB2497" i="1"/>
  <c r="AB2433" i="1"/>
  <c r="AB2369" i="1"/>
  <c r="AB2305" i="1"/>
  <c r="AB2241" i="1"/>
  <c r="AB2177" i="1"/>
  <c r="AB2113" i="1"/>
  <c r="AB1624" i="1"/>
  <c r="AB1560" i="1"/>
  <c r="AB1496" i="1"/>
  <c r="AB1432" i="1"/>
  <c r="AB1368" i="1"/>
  <c r="AB1304" i="1"/>
  <c r="AB1240" i="1"/>
  <c r="AB1176" i="1"/>
  <c r="AB2719" i="1"/>
  <c r="AB2655" i="1"/>
  <c r="AB2591" i="1"/>
  <c r="AB2527" i="1"/>
  <c r="AB2463" i="1"/>
  <c r="AB2399" i="1"/>
  <c r="AB2335" i="1"/>
  <c r="AB2271" i="1"/>
  <c r="AB2207" i="1"/>
  <c r="AB2143" i="1"/>
  <c r="AB2694" i="1"/>
  <c r="AB2630" i="1"/>
  <c r="AB2566" i="1"/>
  <c r="AB2502" i="1"/>
  <c r="AB2438" i="1"/>
  <c r="AB2374" i="1"/>
  <c r="AB2310" i="1"/>
  <c r="AB2246" i="1"/>
  <c r="AB2182" i="1"/>
  <c r="AB2118" i="1"/>
  <c r="AB1868" i="1"/>
  <c r="AB1804" i="1"/>
  <c r="AB1740" i="1"/>
  <c r="AB1676" i="1"/>
  <c r="AB1612" i="1"/>
  <c r="AB1548" i="1"/>
  <c r="AB1484" i="1"/>
  <c r="AB1420" i="1"/>
  <c r="AB1356" i="1"/>
  <c r="AB1292" i="1"/>
  <c r="AB1915" i="1"/>
  <c r="AB1851" i="1"/>
  <c r="AB1787" i="1"/>
  <c r="AB1723" i="1"/>
  <c r="AB1659" i="1"/>
  <c r="AB1595" i="1"/>
  <c r="AB1531" i="1"/>
  <c r="AB1467" i="1"/>
  <c r="AB1403" i="1"/>
  <c r="AB1339" i="1"/>
  <c r="AB2106" i="1"/>
  <c r="AB2042" i="1"/>
  <c r="AB1978" i="1"/>
  <c r="AB1914" i="1"/>
  <c r="AB1850" i="1"/>
  <c r="AB1786" i="1"/>
  <c r="AB1722" i="1"/>
  <c r="AB1658" i="1"/>
  <c r="AB1594" i="1"/>
  <c r="AB1530" i="1"/>
  <c r="AB1466" i="1"/>
  <c r="AB2057" i="1"/>
  <c r="AB1993" i="1"/>
  <c r="AB1929" i="1"/>
  <c r="AB1865" i="1"/>
  <c r="AB1801" i="1"/>
  <c r="AB1737" i="1"/>
  <c r="AB1673" i="1"/>
  <c r="AB1609" i="1"/>
  <c r="AB1545" i="1"/>
  <c r="AB1481" i="1"/>
  <c r="AB1136" i="1"/>
  <c r="AB1072" i="1"/>
  <c r="AB1008" i="1"/>
  <c r="AB944" i="1"/>
  <c r="AB880" i="1"/>
  <c r="AB2071" i="1"/>
  <c r="AB2007" i="1"/>
  <c r="AB1943" i="1"/>
  <c r="AB1965" i="1"/>
  <c r="AB1445" i="1"/>
  <c r="AB2581" i="1"/>
  <c r="AB2893" i="1"/>
  <c r="AB1669" i="1"/>
  <c r="AB2884" i="1"/>
  <c r="AB3115" i="1"/>
  <c r="AB3065" i="1"/>
  <c r="AB2904" i="1"/>
  <c r="AB2688" i="1"/>
  <c r="AB2504" i="1"/>
  <c r="AB2368" i="1"/>
  <c r="AB613" i="1"/>
  <c r="AB2540" i="1"/>
  <c r="AB2412" i="1"/>
  <c r="AB2931" i="1"/>
  <c r="AB2835" i="1"/>
  <c r="AB2747" i="1"/>
  <c r="AB2667" i="1"/>
  <c r="AB2579" i="1"/>
  <c r="AB2491" i="1"/>
  <c r="AB2411" i="1"/>
  <c r="AB3146" i="1"/>
  <c r="AB3058" i="1"/>
  <c r="AB2978" i="1"/>
  <c r="AB2890" i="1"/>
  <c r="AB2802" i="1"/>
  <c r="AB2937" i="1"/>
  <c r="AB2873" i="1"/>
  <c r="AB2809" i="1"/>
  <c r="AB2745" i="1"/>
  <c r="AB2320" i="1"/>
  <c r="AB2256" i="1"/>
  <c r="AB2192" i="1"/>
  <c r="AB2128" i="1"/>
  <c r="AB2064" i="1"/>
  <c r="AB2000" i="1"/>
  <c r="AB1936" i="1"/>
  <c r="AB1872" i="1"/>
  <c r="AB1808" i="1"/>
  <c r="AB1744" i="1"/>
  <c r="AB1680" i="1"/>
  <c r="AB3159" i="1"/>
  <c r="AB3095" i="1"/>
  <c r="AB3031" i="1"/>
  <c r="AB2967" i="1"/>
  <c r="AB2903" i="1"/>
  <c r="AB2839" i="1"/>
  <c r="AB2775" i="1"/>
  <c r="AB3174" i="1"/>
  <c r="AB3110" i="1"/>
  <c r="AB3046" i="1"/>
  <c r="AB2982" i="1"/>
  <c r="AB2918" i="1"/>
  <c r="AB2854" i="1"/>
  <c r="AB2790" i="1"/>
  <c r="AB2726" i="1"/>
  <c r="AB2324" i="1"/>
  <c r="AB2260" i="1"/>
  <c r="AB2196" i="1"/>
  <c r="AB2132" i="1"/>
  <c r="AB2068" i="1"/>
  <c r="AB2004" i="1"/>
  <c r="AB1940" i="1"/>
  <c r="AB2355" i="1"/>
  <c r="AB2291" i="1"/>
  <c r="AB2227" i="1"/>
  <c r="AB2163" i="1"/>
  <c r="AB2099" i="1"/>
  <c r="AB2035" i="1"/>
  <c r="AB1971" i="1"/>
  <c r="AB2714" i="1"/>
  <c r="AB2650" i="1"/>
  <c r="AB2586" i="1"/>
  <c r="AB2522" i="1"/>
  <c r="AB2458" i="1"/>
  <c r="AB2394" i="1"/>
  <c r="AB2330" i="1"/>
  <c r="AB2266" i="1"/>
  <c r="AB2202" i="1"/>
  <c r="AB2138" i="1"/>
  <c r="AB2681" i="1"/>
  <c r="AB2617" i="1"/>
  <c r="AB2553" i="1"/>
  <c r="AB2489" i="1"/>
  <c r="AB2425" i="1"/>
  <c r="AB2361" i="1"/>
  <c r="AB2297" i="1"/>
  <c r="AB2233" i="1"/>
  <c r="AB2169" i="1"/>
  <c r="AB2105" i="1"/>
  <c r="AB1616" i="1"/>
  <c r="AB1552" i="1"/>
  <c r="AB1488" i="1"/>
  <c r="AB1424" i="1"/>
  <c r="AB1360" i="1"/>
  <c r="AB1296" i="1"/>
  <c r="AB1232" i="1"/>
  <c r="AB1168" i="1"/>
  <c r="AB2711" i="1"/>
  <c r="AB2647" i="1"/>
  <c r="AB2583" i="1"/>
  <c r="AB2519" i="1"/>
  <c r="AB2455" i="1"/>
  <c r="AB2391" i="1"/>
  <c r="AB2327" i="1"/>
  <c r="AB2263" i="1"/>
  <c r="AB2199" i="1"/>
  <c r="AB2135" i="1"/>
  <c r="AB2686" i="1"/>
  <c r="AB2622" i="1"/>
  <c r="AB2558" i="1"/>
  <c r="AB2494" i="1"/>
  <c r="AB2430" i="1"/>
  <c r="AB2366" i="1"/>
  <c r="AB2302" i="1"/>
  <c r="AB2238" i="1"/>
  <c r="AB2174" i="1"/>
  <c r="AB2110" i="1"/>
  <c r="AB1860" i="1"/>
  <c r="AB1796" i="1"/>
  <c r="AB1732" i="1"/>
  <c r="AB1668" i="1"/>
  <c r="AB1604" i="1"/>
  <c r="AB1540" i="1"/>
  <c r="AB1476" i="1"/>
  <c r="AB1412" i="1"/>
  <c r="AB1348" i="1"/>
  <c r="AB1284" i="1"/>
  <c r="AB1907" i="1"/>
  <c r="AB1843" i="1"/>
  <c r="AB1779" i="1"/>
  <c r="AB1715" i="1"/>
  <c r="AB1651" i="1"/>
  <c r="AB1587" i="1"/>
  <c r="AB1523" i="1"/>
  <c r="AB1459" i="1"/>
  <c r="AB1395" i="1"/>
  <c r="AB1331" i="1"/>
  <c r="AB2098" i="1"/>
  <c r="AB2034" i="1"/>
  <c r="AB1970" i="1"/>
  <c r="AB1906" i="1"/>
  <c r="AB1842" i="1"/>
  <c r="AB1778" i="1"/>
  <c r="AB1714" i="1"/>
  <c r="AB1650" i="1"/>
  <c r="AB1586" i="1"/>
  <c r="AB1522" i="1"/>
  <c r="AB1458" i="1"/>
  <c r="AB2049" i="1"/>
  <c r="AB1985" i="1"/>
  <c r="AB1921" i="1"/>
  <c r="AB1857" i="1"/>
  <c r="AB1793" i="1"/>
  <c r="AB1729" i="1"/>
  <c r="AB1665" i="1"/>
  <c r="AB1601" i="1"/>
  <c r="AB1537" i="1"/>
  <c r="AB1473" i="1"/>
  <c r="AB1128" i="1"/>
  <c r="AB1064" i="1"/>
  <c r="AB1000" i="1"/>
  <c r="AB936" i="1"/>
  <c r="AB872" i="1"/>
  <c r="AB2063" i="1"/>
  <c r="AB1999" i="1"/>
  <c r="AB1629" i="1"/>
  <c r="AB1101" i="1"/>
  <c r="AB2125" i="1"/>
  <c r="AB2437" i="1"/>
  <c r="AB1173" i="1"/>
  <c r="AB2820" i="1"/>
  <c r="AB3051" i="1"/>
  <c r="AB3001" i="1"/>
  <c r="AB2880" i="1"/>
  <c r="AB2648" i="1"/>
  <c r="AB2496" i="1"/>
  <c r="AB637" i="1"/>
  <c r="AB405" i="1"/>
  <c r="AB2508" i="1"/>
  <c r="AB2380" i="1"/>
  <c r="AB2923" i="1"/>
  <c r="AB2827" i="1"/>
  <c r="AB2739" i="1"/>
  <c r="AB2659" i="1"/>
  <c r="AB2571" i="1"/>
  <c r="AB2483" i="1"/>
  <c r="AB2403" i="1"/>
  <c r="AB3138" i="1"/>
  <c r="AB3050" i="1"/>
  <c r="AB2970" i="1"/>
  <c r="AB2882" i="1"/>
  <c r="AB2794" i="1"/>
  <c r="AB2929" i="1"/>
  <c r="AB2865" i="1"/>
  <c r="AB2801" i="1"/>
  <c r="AB2737" i="1"/>
  <c r="AB2312" i="1"/>
  <c r="AB2248" i="1"/>
  <c r="AB2184" i="1"/>
  <c r="AB2120" i="1"/>
  <c r="AB2056" i="1"/>
  <c r="AB1992" i="1"/>
  <c r="AB1928" i="1"/>
  <c r="AB1864" i="1"/>
  <c r="AB1800" i="1"/>
  <c r="AB1736" i="1"/>
  <c r="AB3215" i="1"/>
  <c r="AB3151" i="1"/>
  <c r="AB3087" i="1"/>
  <c r="AB3023" i="1"/>
  <c r="AB2959" i="1"/>
  <c r="AB2895" i="1"/>
  <c r="AB2831" i="1"/>
  <c r="AB2767" i="1"/>
  <c r="AB3166" i="1"/>
  <c r="AB3102" i="1"/>
  <c r="AB3038" i="1"/>
  <c r="AB2974" i="1"/>
  <c r="AB2910" i="1"/>
  <c r="AB2846" i="1"/>
  <c r="AB2782" i="1"/>
  <c r="AB2718" i="1"/>
  <c r="AB2316" i="1"/>
  <c r="AB2252" i="1"/>
  <c r="AB2188" i="1"/>
  <c r="AB2124" i="1"/>
  <c r="AB2060" i="1"/>
  <c r="AB1996" i="1"/>
  <c r="AB1932" i="1"/>
  <c r="AB2347" i="1"/>
  <c r="AB2283" i="1"/>
  <c r="AB2219" i="1"/>
  <c r="AB2155" i="1"/>
  <c r="AB2091" i="1"/>
  <c r="AB2027" i="1"/>
  <c r="AB1963" i="1"/>
  <c r="AB2706" i="1"/>
  <c r="AB2642" i="1"/>
  <c r="AB2578" i="1"/>
  <c r="AB2514" i="1"/>
  <c r="AB2450" i="1"/>
  <c r="AB2386" i="1"/>
  <c r="AB2322" i="1"/>
  <c r="AB2258" i="1"/>
  <c r="AB2194" i="1"/>
  <c r="AB2130" i="1"/>
  <c r="AB2673" i="1"/>
  <c r="AB2609" i="1"/>
  <c r="AB2545" i="1"/>
  <c r="AB2481" i="1"/>
  <c r="AB2417" i="1"/>
  <c r="AB2353" i="1"/>
  <c r="AB2289" i="1"/>
  <c r="AB2225" i="1"/>
  <c r="AB2161" i="1"/>
  <c r="AB1672" i="1"/>
  <c r="AB1608" i="1"/>
  <c r="AB1544" i="1"/>
  <c r="AB1480" i="1"/>
  <c r="AB1416" i="1"/>
  <c r="AB1352" i="1"/>
  <c r="AB1288" i="1"/>
  <c r="AB1224" i="1"/>
  <c r="AB1160" i="1"/>
  <c r="AB2703" i="1"/>
  <c r="AB2639" i="1"/>
  <c r="AB2575" i="1"/>
  <c r="AB2511" i="1"/>
  <c r="AB2447" i="1"/>
  <c r="AB2383" i="1"/>
  <c r="AB2319" i="1"/>
  <c r="AB2255" i="1"/>
  <c r="AB2191" i="1"/>
  <c r="AB2127" i="1"/>
  <c r="AB2678" i="1"/>
  <c r="AB2614" i="1"/>
  <c r="AB2550" i="1"/>
  <c r="AB2486" i="1"/>
  <c r="AB2422" i="1"/>
  <c r="AB2358" i="1"/>
  <c r="AB2294" i="1"/>
  <c r="AB2230" i="1"/>
  <c r="AB2166" i="1"/>
  <c r="AB1916" i="1"/>
  <c r="AB1852" i="1"/>
  <c r="AB1788" i="1"/>
  <c r="AB1724" i="1"/>
  <c r="AB1660" i="1"/>
  <c r="AB1596" i="1"/>
  <c r="AB1532" i="1"/>
  <c r="AB1468" i="1"/>
  <c r="AB1404" i="1"/>
  <c r="AB1340" i="1"/>
  <c r="AB1276" i="1"/>
  <c r="AB1899" i="1"/>
  <c r="AB1835" i="1"/>
  <c r="AB1771" i="1"/>
  <c r="AB1707" i="1"/>
  <c r="AB1643" i="1"/>
  <c r="AB1579" i="1"/>
  <c r="AB1515" i="1"/>
  <c r="AB1451" i="1"/>
  <c r="AB1387" i="1"/>
  <c r="AB1323" i="1"/>
  <c r="AB2090" i="1"/>
  <c r="AB2026" i="1"/>
  <c r="AB1962" i="1"/>
  <c r="AB1898" i="1"/>
  <c r="AB1834" i="1"/>
  <c r="AB1770" i="1"/>
  <c r="AB1706" i="1"/>
  <c r="AB1642" i="1"/>
  <c r="AB1578" i="1"/>
  <c r="AB1261" i="1"/>
  <c r="AB2965" i="1"/>
  <c r="AB1637" i="1"/>
  <c r="AB1989" i="1"/>
  <c r="AB845" i="1"/>
  <c r="AB2756" i="1"/>
  <c r="AB661" i="1"/>
  <c r="AB533" i="1"/>
  <c r="AB2840" i="1"/>
  <c r="AB2632" i="1"/>
  <c r="AB2456" i="1"/>
  <c r="AB565" i="1"/>
  <c r="AB2500" i="1"/>
  <c r="AB2372" i="1"/>
  <c r="AB2899" i="1"/>
  <c r="AB2811" i="1"/>
  <c r="AB2731" i="1"/>
  <c r="AB2643" i="1"/>
  <c r="AB2555" i="1"/>
  <c r="AB2475" i="1"/>
  <c r="AB3210" i="1"/>
  <c r="AB3122" i="1"/>
  <c r="AB3042" i="1"/>
  <c r="AB2954" i="1"/>
  <c r="AB2866" i="1"/>
  <c r="AB2786" i="1"/>
  <c r="AB2921" i="1"/>
  <c r="AB2857" i="1"/>
  <c r="AB2793" i="1"/>
  <c r="AB2729" i="1"/>
  <c r="AB2304" i="1"/>
  <c r="AB2240" i="1"/>
  <c r="AB2176" i="1"/>
  <c r="AB2112" i="1"/>
  <c r="AB2048" i="1"/>
  <c r="AB1984" i="1"/>
  <c r="AB1920" i="1"/>
  <c r="AB1856" i="1"/>
  <c r="AB1792" i="1"/>
  <c r="AB1728" i="1"/>
  <c r="AB3207" i="1"/>
  <c r="AB3143" i="1"/>
  <c r="AB3079" i="1"/>
  <c r="AB3015" i="1"/>
  <c r="AB2951" i="1"/>
  <c r="AB2887" i="1"/>
  <c r="AB2823" i="1"/>
  <c r="AB3158" i="1"/>
  <c r="AB3094" i="1"/>
  <c r="AB3030" i="1"/>
  <c r="AB2966" i="1"/>
  <c r="AB2902" i="1"/>
  <c r="AB2838" i="1"/>
  <c r="AB2774" i="1"/>
  <c r="AB2710" i="1"/>
  <c r="AB2308" i="1"/>
  <c r="AB2244" i="1"/>
  <c r="AB2180" i="1"/>
  <c r="AB2116" i="1"/>
  <c r="AB2052" i="1"/>
  <c r="AB1988" i="1"/>
  <c r="AB1924" i="1"/>
  <c r="AB2339" i="1"/>
  <c r="AB2275" i="1"/>
  <c r="AB2211" i="1"/>
  <c r="AB2147" i="1"/>
  <c r="AB2083" i="1"/>
  <c r="AB2019" i="1"/>
  <c r="AB2762" i="1"/>
  <c r="AB2698" i="1"/>
  <c r="AB2634" i="1"/>
  <c r="AB2570" i="1"/>
  <c r="AB2506" i="1"/>
  <c r="AB2442" i="1"/>
  <c r="AB2378" i="1"/>
  <c r="AB2314" i="1"/>
  <c r="AB2250" i="1"/>
  <c r="AB2186" i="1"/>
  <c r="AB2122" i="1"/>
  <c r="AB2665" i="1"/>
  <c r="AB2601" i="1"/>
  <c r="AB2537" i="1"/>
  <c r="AB2473" i="1"/>
  <c r="AB2409" i="1"/>
  <c r="AB2345" i="1"/>
  <c r="AB2281" i="1"/>
  <c r="AB2217" i="1"/>
  <c r="AB2153" i="1"/>
  <c r="AB1664" i="1"/>
  <c r="AB1600" i="1"/>
  <c r="AB1536" i="1"/>
  <c r="AB1472" i="1"/>
  <c r="AB1408" i="1"/>
  <c r="AB1344" i="1"/>
  <c r="AB1280" i="1"/>
  <c r="AB1216" i="1"/>
  <c r="AB2759" i="1"/>
  <c r="AB2695" i="1"/>
  <c r="AB2631" i="1"/>
  <c r="AB2567" i="1"/>
  <c r="AB2503" i="1"/>
  <c r="AB2439" i="1"/>
  <c r="AB2375" i="1"/>
  <c r="AB2311" i="1"/>
  <c r="AB2247" i="1"/>
  <c r="AB2183" i="1"/>
  <c r="AB2119" i="1"/>
  <c r="AB2670" i="1"/>
  <c r="AB2606" i="1"/>
  <c r="AB2542" i="1"/>
  <c r="AB2478" i="1"/>
  <c r="AB2414" i="1"/>
  <c r="AB2350" i="1"/>
  <c r="AB2286" i="1"/>
  <c r="AB2222" i="1"/>
  <c r="AB2158" i="1"/>
  <c r="AB1908" i="1"/>
  <c r="AB1844" i="1"/>
  <c r="AB1780" i="1"/>
  <c r="AB1716" i="1"/>
  <c r="AB1652" i="1"/>
  <c r="AB1588" i="1"/>
  <c r="AB1524" i="1"/>
  <c r="AB1460" i="1"/>
  <c r="AB1396" i="1"/>
  <c r="AB1332" i="1"/>
  <c r="AB1955" i="1"/>
  <c r="AB1891" i="1"/>
  <c r="AB1827" i="1"/>
  <c r="AB1763" i="1"/>
  <c r="AB1699" i="1"/>
  <c r="AB1635" i="1"/>
  <c r="AB1571" i="1"/>
  <c r="AB1507" i="1"/>
  <c r="AB1443" i="1"/>
  <c r="AB1379" i="1"/>
  <c r="AB1315" i="1"/>
  <c r="AB2082" i="1"/>
  <c r="AB2018" i="1"/>
  <c r="AB1954" i="1"/>
  <c r="AB1890" i="1"/>
  <c r="AB1826" i="1"/>
  <c r="AB1762" i="1"/>
  <c r="AB1698" i="1"/>
  <c r="AB1634" i="1"/>
  <c r="AB1570" i="1"/>
  <c r="AB1506" i="1"/>
  <c r="AB2097" i="1"/>
  <c r="AB2033" i="1"/>
  <c r="AB1969" i="1"/>
  <c r="AB1905" i="1"/>
  <c r="AB1841" i="1"/>
  <c r="AB1777" i="1"/>
  <c r="AB1713" i="1"/>
  <c r="AB1649" i="1"/>
  <c r="AB1585" i="1"/>
  <c r="AB1521" i="1"/>
  <c r="AB1457" i="1"/>
  <c r="AB1112" i="1"/>
  <c r="AB1048" i="1"/>
  <c r="AB984" i="1"/>
  <c r="AB920" i="1"/>
  <c r="AB856" i="1"/>
  <c r="AB2047" i="1"/>
  <c r="AB1983" i="1"/>
  <c r="AB1919" i="1"/>
  <c r="AB1855" i="1"/>
  <c r="AB1791" i="1"/>
  <c r="AB3181" i="1"/>
  <c r="AB2517" i="1"/>
  <c r="AB1149" i="1"/>
  <c r="AB1485" i="1"/>
  <c r="AB2692" i="1"/>
  <c r="AB2816" i="1"/>
  <c r="AB2624" i="1"/>
  <c r="AB2440" i="1"/>
  <c r="AB445" i="1"/>
  <c r="AB2484" i="1"/>
  <c r="AB3003" i="1"/>
  <c r="AB2891" i="1"/>
  <c r="AB2803" i="1"/>
  <c r="AB2723" i="1"/>
  <c r="AB2635" i="1"/>
  <c r="AB2547" i="1"/>
  <c r="AB2467" i="1"/>
  <c r="AB3202" i="1"/>
  <c r="AB3114" i="1"/>
  <c r="AB3034" i="1"/>
  <c r="AB2946" i="1"/>
  <c r="AB2858" i="1"/>
  <c r="AB2778" i="1"/>
  <c r="AB2913" i="1"/>
  <c r="AB2849" i="1"/>
  <c r="AB2785" i="1"/>
  <c r="AB2721" i="1"/>
  <c r="AB2296" i="1"/>
  <c r="AB2232" i="1"/>
  <c r="AB2168" i="1"/>
  <c r="AB2104" i="1"/>
  <c r="AB2040" i="1"/>
  <c r="AB1976" i="1"/>
  <c r="AB1912" i="1"/>
  <c r="AB1848" i="1"/>
  <c r="AB1784" i="1"/>
  <c r="AB1720" i="1"/>
  <c r="AB3199" i="1"/>
  <c r="AB3135" i="1"/>
  <c r="AB3071" i="1"/>
  <c r="AB3007" i="1"/>
  <c r="AB2943" i="1"/>
  <c r="AB2879" i="1"/>
  <c r="AB2815" i="1"/>
  <c r="AB3214" i="1"/>
  <c r="AB3150" i="1"/>
  <c r="AB3086" i="1"/>
  <c r="AB3022" i="1"/>
  <c r="AB2958" i="1"/>
  <c r="AB2894" i="1"/>
  <c r="AB2830" i="1"/>
  <c r="AB2766" i="1"/>
  <c r="AB2702" i="1"/>
  <c r="AB2300" i="1"/>
  <c r="AB2236" i="1"/>
  <c r="AB2172" i="1"/>
  <c r="AB2108" i="1"/>
  <c r="AB2044" i="1"/>
  <c r="AB1980" i="1"/>
  <c r="AB2395" i="1"/>
  <c r="AB2331" i="1"/>
  <c r="AB2267" i="1"/>
  <c r="AB2203" i="1"/>
  <c r="AB2139" i="1"/>
  <c r="AB2075" i="1"/>
  <c r="AB2829" i="1"/>
  <c r="AB2776" i="1"/>
  <c r="AB2795" i="1"/>
  <c r="AB2930" i="1"/>
  <c r="AB2224" i="1"/>
  <c r="AB1712" i="1"/>
  <c r="AB3206" i="1"/>
  <c r="AB2356" i="1"/>
  <c r="AB2323" i="1"/>
  <c r="AB2746" i="1"/>
  <c r="AB2490" i="1"/>
  <c r="AB2234" i="1"/>
  <c r="AB2585" i="1"/>
  <c r="AB2329" i="1"/>
  <c r="AB1648" i="1"/>
  <c r="AB1392" i="1"/>
  <c r="AB2743" i="1"/>
  <c r="AB2487" i="1"/>
  <c r="AB2231" i="1"/>
  <c r="AB2590" i="1"/>
  <c r="AB2334" i="1"/>
  <c r="AB1892" i="1"/>
  <c r="AB1636" i="1"/>
  <c r="AB1380" i="1"/>
  <c r="AB1811" i="1"/>
  <c r="AB1555" i="1"/>
  <c r="AB1299" i="1"/>
  <c r="AB1874" i="1"/>
  <c r="AB1618" i="1"/>
  <c r="AB2081" i="1"/>
  <c r="AB1897" i="1"/>
  <c r="AB1721" i="1"/>
  <c r="AB1569" i="1"/>
  <c r="AB1104" i="1"/>
  <c r="AB928" i="1"/>
  <c r="AB2031" i="1"/>
  <c r="AB1911" i="1"/>
  <c r="AB1831" i="1"/>
  <c r="AB1751" i="1"/>
  <c r="AB1687" i="1"/>
  <c r="AB1623" i="1"/>
  <c r="AB1559" i="1"/>
  <c r="AB1495" i="1"/>
  <c r="AB2102" i="1"/>
  <c r="AB2038" i="1"/>
  <c r="AB1974" i="1"/>
  <c r="AB1910" i="1"/>
  <c r="AB1846" i="1"/>
  <c r="AB1782" i="1"/>
  <c r="AB1718" i="1"/>
  <c r="AB1654" i="1"/>
  <c r="AB1590" i="1"/>
  <c r="AB1526" i="1"/>
  <c r="AB1462" i="1"/>
  <c r="AB1228" i="1"/>
  <c r="AB1164" i="1"/>
  <c r="AB1100" i="1"/>
  <c r="AB1036" i="1"/>
  <c r="AB972" i="1"/>
  <c r="AB908" i="1"/>
  <c r="AB844" i="1"/>
  <c r="AB780" i="1"/>
  <c r="AB1227" i="1"/>
  <c r="AB1163" i="1"/>
  <c r="AB1099" i="1"/>
  <c r="AB1035" i="1"/>
  <c r="AB971" i="1"/>
  <c r="AB907" i="1"/>
  <c r="AB843" i="1"/>
  <c r="AB779" i="1"/>
  <c r="AB1394" i="1"/>
  <c r="AB1330" i="1"/>
  <c r="AB1266" i="1"/>
  <c r="AB1202" i="1"/>
  <c r="AB1138" i="1"/>
  <c r="AB1074" i="1"/>
  <c r="AB1010" i="1"/>
  <c r="AB946" i="1"/>
  <c r="AB882" i="1"/>
  <c r="AB818" i="1"/>
  <c r="AB1425" i="1"/>
  <c r="AB1361" i="1"/>
  <c r="AB1297" i="1"/>
  <c r="AB1233" i="1"/>
  <c r="AB1169" i="1"/>
  <c r="AB1105" i="1"/>
  <c r="AB1041" i="1"/>
  <c r="AB977" i="1"/>
  <c r="AB913" i="1"/>
  <c r="AB849" i="1"/>
  <c r="AB785" i="1"/>
  <c r="AB784" i="1"/>
  <c r="AB720" i="1"/>
  <c r="AB656" i="1"/>
  <c r="AB592" i="1"/>
  <c r="AB528" i="1"/>
  <c r="AB464" i="1"/>
  <c r="AB1375" i="1"/>
  <c r="AB1311" i="1"/>
  <c r="AB1247" i="1"/>
  <c r="AB1183" i="1"/>
  <c r="AB1119" i="1"/>
  <c r="AB1055" i="1"/>
  <c r="AB991" i="1"/>
  <c r="AB927" i="1"/>
  <c r="AB863" i="1"/>
  <c r="AB799" i="1"/>
  <c r="AB1414" i="1"/>
  <c r="AB1350" i="1"/>
  <c r="AB1286" i="1"/>
  <c r="AB1222" i="1"/>
  <c r="AB1158" i="1"/>
  <c r="AB1094" i="1"/>
  <c r="AB1030" i="1"/>
  <c r="AB966" i="1"/>
  <c r="AB902" i="1"/>
  <c r="AB838" i="1"/>
  <c r="AB774" i="1"/>
  <c r="AB716" i="1"/>
  <c r="AB652" i="1"/>
  <c r="AB588" i="1"/>
  <c r="AB524" i="1"/>
  <c r="AB460" i="1"/>
  <c r="AB396" i="1"/>
  <c r="AB755" i="1"/>
  <c r="AB691" i="1"/>
  <c r="AB627" i="1"/>
  <c r="AB563" i="1"/>
  <c r="AB499" i="1"/>
  <c r="AB435" i="1"/>
  <c r="AB730" i="1"/>
  <c r="AB666" i="1"/>
  <c r="AB602" i="1"/>
  <c r="AB538" i="1"/>
  <c r="AB474" i="1"/>
  <c r="AB410" i="1"/>
  <c r="AB705" i="1"/>
  <c r="AB641" i="1"/>
  <c r="AB577" i="1"/>
  <c r="AB513" i="1"/>
  <c r="AB449" i="1"/>
  <c r="AB385" i="1"/>
  <c r="AB440" i="1"/>
  <c r="AB735" i="1"/>
  <c r="AB671" i="1"/>
  <c r="AB607" i="1"/>
  <c r="AB543" i="1"/>
  <c r="AB2069" i="1"/>
  <c r="AB2584" i="1"/>
  <c r="AB2707" i="1"/>
  <c r="AB2850" i="1"/>
  <c r="AB2160" i="1"/>
  <c r="AB3191" i="1"/>
  <c r="AB3142" i="1"/>
  <c r="AB2292" i="1"/>
  <c r="AB2259" i="1"/>
  <c r="AB2690" i="1"/>
  <c r="AB2434" i="1"/>
  <c r="AB2178" i="1"/>
  <c r="AB2529" i="1"/>
  <c r="AB2273" i="1"/>
  <c r="AB1592" i="1"/>
  <c r="AB1336" i="1"/>
  <c r="AB2687" i="1"/>
  <c r="AB2431" i="1"/>
  <c r="AB2175" i="1"/>
  <c r="AB2534" i="1"/>
  <c r="AB2278" i="1"/>
  <c r="AB1836" i="1"/>
  <c r="AB1580" i="1"/>
  <c r="AB1324" i="1"/>
  <c r="AB1755" i="1"/>
  <c r="AB1499" i="1"/>
  <c r="AB2074" i="1"/>
  <c r="AB1818" i="1"/>
  <c r="AB1562" i="1"/>
  <c r="AB2041" i="1"/>
  <c r="AB1889" i="1"/>
  <c r="AB1705" i="1"/>
  <c r="AB1529" i="1"/>
  <c r="AB1096" i="1"/>
  <c r="AB912" i="1"/>
  <c r="AB2023" i="1"/>
  <c r="AB1903" i="1"/>
  <c r="AB1815" i="1"/>
  <c r="AB1743" i="1"/>
  <c r="AB1679" i="1"/>
  <c r="AB1615" i="1"/>
  <c r="AB1551" i="1"/>
  <c r="AB1487" i="1"/>
  <c r="AB2094" i="1"/>
  <c r="AB2030" i="1"/>
  <c r="AB1966" i="1"/>
  <c r="AB1902" i="1"/>
  <c r="AB1838" i="1"/>
  <c r="AB1774" i="1"/>
  <c r="AB1710" i="1"/>
  <c r="AB1646" i="1"/>
  <c r="AB1582" i="1"/>
  <c r="AB1518" i="1"/>
  <c r="AB1454" i="1"/>
  <c r="AB1220" i="1"/>
  <c r="AB1156" i="1"/>
  <c r="AB1092" i="1"/>
  <c r="AB1028" i="1"/>
  <c r="AB964" i="1"/>
  <c r="AB900" i="1"/>
  <c r="AB836" i="1"/>
  <c r="AB772" i="1"/>
  <c r="AB1219" i="1"/>
  <c r="AB1155" i="1"/>
  <c r="AB1091" i="1"/>
  <c r="AB1027" i="1"/>
  <c r="AB963" i="1"/>
  <c r="AB899" i="1"/>
  <c r="AB835" i="1"/>
  <c r="AB771" i="1"/>
  <c r="AB1386" i="1"/>
  <c r="AB1322" i="1"/>
  <c r="AB1258" i="1"/>
  <c r="AB1194" i="1"/>
  <c r="AB1130" i="1"/>
  <c r="AB1066" i="1"/>
  <c r="AB1002" i="1"/>
  <c r="AB938" i="1"/>
  <c r="AB874" i="1"/>
  <c r="AB810" i="1"/>
  <c r="AB1417" i="1"/>
  <c r="AB1353" i="1"/>
  <c r="AB1289" i="1"/>
  <c r="AB1225" i="1"/>
  <c r="AB1161" i="1"/>
  <c r="AB1097" i="1"/>
  <c r="AB1033" i="1"/>
  <c r="AB969" i="1"/>
  <c r="AB905" i="1"/>
  <c r="AB841" i="1"/>
  <c r="AB777" i="1"/>
  <c r="AB776" i="1"/>
  <c r="AB712" i="1"/>
  <c r="AB648" i="1"/>
  <c r="AB584" i="1"/>
  <c r="AB520" i="1"/>
  <c r="AB1431" i="1"/>
  <c r="AB1367" i="1"/>
  <c r="AB1303" i="1"/>
  <c r="AB1239" i="1"/>
  <c r="AB1175" i="1"/>
  <c r="AB1111" i="1"/>
  <c r="AB1047" i="1"/>
  <c r="AB983" i="1"/>
  <c r="AB919" i="1"/>
  <c r="AB855" i="1"/>
  <c r="AB791" i="1"/>
  <c r="AB1406" i="1"/>
  <c r="AB1342" i="1"/>
  <c r="AB1278" i="1"/>
  <c r="AB1214" i="1"/>
  <c r="AB1150" i="1"/>
  <c r="AB1086" i="1"/>
  <c r="AB1022" i="1"/>
  <c r="AB958" i="1"/>
  <c r="AB894" i="1"/>
  <c r="AB830" i="1"/>
  <c r="AB766" i="1"/>
  <c r="AB708" i="1"/>
  <c r="AB644" i="1"/>
  <c r="AB580" i="1"/>
  <c r="AB516" i="1"/>
  <c r="AB452" i="1"/>
  <c r="AB388" i="1"/>
  <c r="AB747" i="1"/>
  <c r="AB683" i="1"/>
  <c r="AB619" i="1"/>
  <c r="AB555" i="1"/>
  <c r="AB491" i="1"/>
  <c r="AB427" i="1"/>
  <c r="AB722" i="1"/>
  <c r="AB658" i="1"/>
  <c r="AB594" i="1"/>
  <c r="AB530" i="1"/>
  <c r="AB466" i="1"/>
  <c r="AB402" i="1"/>
  <c r="AB761" i="1"/>
  <c r="AB697" i="1"/>
  <c r="AB633" i="1"/>
  <c r="AB569" i="1"/>
  <c r="AB505" i="1"/>
  <c r="AB441" i="1"/>
  <c r="AB432" i="1"/>
  <c r="AB3061" i="1"/>
  <c r="AB2432" i="1"/>
  <c r="AB2619" i="1"/>
  <c r="AB2977" i="1"/>
  <c r="AB2096" i="1"/>
  <c r="AB3127" i="1"/>
  <c r="AB3078" i="1"/>
  <c r="AB2228" i="1"/>
  <c r="AB2195" i="1"/>
  <c r="AB2682" i="1"/>
  <c r="AB2426" i="1"/>
  <c r="AB2170" i="1"/>
  <c r="AB2521" i="1"/>
  <c r="AB2265" i="1"/>
  <c r="AB1584" i="1"/>
  <c r="AB1328" i="1"/>
  <c r="AB2679" i="1"/>
  <c r="AB2423" i="1"/>
  <c r="AB2167" i="1"/>
  <c r="AB2526" i="1"/>
  <c r="AB2270" i="1"/>
  <c r="AB1828" i="1"/>
  <c r="AB1572" i="1"/>
  <c r="AB1316" i="1"/>
  <c r="AB1747" i="1"/>
  <c r="AB1491" i="1"/>
  <c r="AB2066" i="1"/>
  <c r="AB1810" i="1"/>
  <c r="AB1554" i="1"/>
  <c r="AB2025" i="1"/>
  <c r="AB1849" i="1"/>
  <c r="AB1697" i="1"/>
  <c r="AB1513" i="1"/>
  <c r="AB1056" i="1"/>
  <c r="AB904" i="1"/>
  <c r="AB1991" i="1"/>
  <c r="AB1895" i="1"/>
  <c r="AB1807" i="1"/>
  <c r="AB1735" i="1"/>
  <c r="AB1671" i="1"/>
  <c r="AB1607" i="1"/>
  <c r="AB1543" i="1"/>
  <c r="AB1479" i="1"/>
  <c r="AB2086" i="1"/>
  <c r="AB2022" i="1"/>
  <c r="AB1958" i="1"/>
  <c r="AB1894" i="1"/>
  <c r="AB1830" i="1"/>
  <c r="AB1766" i="1"/>
  <c r="AB1702" i="1"/>
  <c r="AB1638" i="1"/>
  <c r="AB1574" i="1"/>
  <c r="AB1510" i="1"/>
  <c r="AB1446" i="1"/>
  <c r="AB1212" i="1"/>
  <c r="AB1148" i="1"/>
  <c r="AB1084" i="1"/>
  <c r="AB1020" i="1"/>
  <c r="AB956" i="1"/>
  <c r="AB892" i="1"/>
  <c r="AB828" i="1"/>
  <c r="AB1275" i="1"/>
  <c r="AB1211" i="1"/>
  <c r="AB1147" i="1"/>
  <c r="AB1083" i="1"/>
  <c r="AB1019" i="1"/>
  <c r="AB955" i="1"/>
  <c r="AB891" i="1"/>
  <c r="AB827" i="1"/>
  <c r="AB1442" i="1"/>
  <c r="AB1378" i="1"/>
  <c r="AB1314" i="1"/>
  <c r="AB1250" i="1"/>
  <c r="AB1186" i="1"/>
  <c r="AB1122" i="1"/>
  <c r="AB1058" i="1"/>
  <c r="AB994" i="1"/>
  <c r="AB930" i="1"/>
  <c r="AB866" i="1"/>
  <c r="AB802" i="1"/>
  <c r="AB1409" i="1"/>
  <c r="AB1345" i="1"/>
  <c r="AB1281" i="1"/>
  <c r="AB1217" i="1"/>
  <c r="AB1153" i="1"/>
  <c r="AB1089" i="1"/>
  <c r="AB1025" i="1"/>
  <c r="AB961" i="1"/>
  <c r="AB897" i="1"/>
  <c r="AB833" i="1"/>
  <c r="AB769" i="1"/>
  <c r="AB768" i="1"/>
  <c r="AB704" i="1"/>
  <c r="AB640" i="1"/>
  <c r="AB576" i="1"/>
  <c r="AB512" i="1"/>
  <c r="AB1423" i="1"/>
  <c r="AB1359" i="1"/>
  <c r="AB1295" i="1"/>
  <c r="AB1231" i="1"/>
  <c r="AB1167" i="1"/>
  <c r="AB1103" i="1"/>
  <c r="AB1039" i="1"/>
  <c r="AB1013" i="1"/>
  <c r="AB2539" i="1"/>
  <c r="AB2905" i="1"/>
  <c r="AB2032" i="1"/>
  <c r="AB3063" i="1"/>
  <c r="AB3014" i="1"/>
  <c r="AB2164" i="1"/>
  <c r="AB2131" i="1"/>
  <c r="AB2626" i="1"/>
  <c r="AB2370" i="1"/>
  <c r="AB2114" i="1"/>
  <c r="AB2465" i="1"/>
  <c r="AB2209" i="1"/>
  <c r="AB1528" i="1"/>
  <c r="AB1272" i="1"/>
  <c r="AB2623" i="1"/>
  <c r="AB2367" i="1"/>
  <c r="AB2111" i="1"/>
  <c r="AB2470" i="1"/>
  <c r="AB2214" i="1"/>
  <c r="AB1772" i="1"/>
  <c r="AB1516" i="1"/>
  <c r="AB1947" i="1"/>
  <c r="AB1691" i="1"/>
  <c r="AB1435" i="1"/>
  <c r="AB2010" i="1"/>
  <c r="AB1754" i="1"/>
  <c r="AB1514" i="1"/>
  <c r="AB2017" i="1"/>
  <c r="AB1833" i="1"/>
  <c r="AB1657" i="1"/>
  <c r="AB1505" i="1"/>
  <c r="AB1040" i="1"/>
  <c r="AB864" i="1"/>
  <c r="AB1975" i="1"/>
  <c r="AB1879" i="1"/>
  <c r="AB1799" i="1"/>
  <c r="AB1727" i="1"/>
  <c r="AB1663" i="1"/>
  <c r="AB1599" i="1"/>
  <c r="AB1535" i="1"/>
  <c r="AB1471" i="1"/>
  <c r="AB2078" i="1"/>
  <c r="AB2014" i="1"/>
  <c r="AB1950" i="1"/>
  <c r="AB1886" i="1"/>
  <c r="AB1822" i="1"/>
  <c r="AB1758" i="1"/>
  <c r="AB1694" i="1"/>
  <c r="AB1630" i="1"/>
  <c r="AB1566" i="1"/>
  <c r="AB1502" i="1"/>
  <c r="AB1268" i="1"/>
  <c r="AB1204" i="1"/>
  <c r="AB1140" i="1"/>
  <c r="AB1076" i="1"/>
  <c r="AB1012" i="1"/>
  <c r="AB948" i="1"/>
  <c r="AB884" i="1"/>
  <c r="AB820" i="1"/>
  <c r="AB1267" i="1"/>
  <c r="AB1203" i="1"/>
  <c r="AB1139" i="1"/>
  <c r="AB1075" i="1"/>
  <c r="AB1011" i="1"/>
  <c r="AB947" i="1"/>
  <c r="AB883" i="1"/>
  <c r="AB819" i="1"/>
  <c r="AB1434" i="1"/>
  <c r="AB1370" i="1"/>
  <c r="AB1306" i="1"/>
  <c r="AB1242" i="1"/>
  <c r="AB1178" i="1"/>
  <c r="AB1114" i="1"/>
  <c r="AB1050" i="1"/>
  <c r="AB986" i="1"/>
  <c r="AB922" i="1"/>
  <c r="AB858" i="1"/>
  <c r="AB794" i="1"/>
  <c r="AB1401" i="1"/>
  <c r="AB1337" i="1"/>
  <c r="AB1273" i="1"/>
  <c r="AB1209" i="1"/>
  <c r="AB1145" i="1"/>
  <c r="AB1081" i="1"/>
  <c r="AB1017" i="1"/>
  <c r="AB953" i="1"/>
  <c r="AB889" i="1"/>
  <c r="AB825" i="1"/>
  <c r="AB824" i="1"/>
  <c r="AB760" i="1"/>
  <c r="AB696" i="1"/>
  <c r="AB632" i="1"/>
  <c r="AB568" i="1"/>
  <c r="AB504" i="1"/>
  <c r="AB1415" i="1"/>
  <c r="AB1351" i="1"/>
  <c r="AB1287" i="1"/>
  <c r="AB1223" i="1"/>
  <c r="AB1159" i="1"/>
  <c r="AB1095" i="1"/>
  <c r="AB1031" i="1"/>
  <c r="AB967" i="1"/>
  <c r="AB903" i="1"/>
  <c r="AB839" i="1"/>
  <c r="AB775" i="1"/>
  <c r="AB1390" i="1"/>
  <c r="AB1326" i="1"/>
  <c r="AB1262" i="1"/>
  <c r="AB1198" i="1"/>
  <c r="AB1134" i="1"/>
  <c r="AB1070" i="1"/>
  <c r="AB1006" i="1"/>
  <c r="AB942" i="1"/>
  <c r="AB878" i="1"/>
  <c r="AB814" i="1"/>
  <c r="AB756" i="1"/>
  <c r="AB692" i="1"/>
  <c r="AB628" i="1"/>
  <c r="AB564" i="1"/>
  <c r="AB500" i="1"/>
  <c r="AB436" i="1"/>
  <c r="AB731" i="1"/>
  <c r="AB667" i="1"/>
  <c r="AB603" i="1"/>
  <c r="AB539" i="1"/>
  <c r="AB475" i="1"/>
  <c r="AB411" i="1"/>
  <c r="AB706" i="1"/>
  <c r="AB642" i="1"/>
  <c r="AB578" i="1"/>
  <c r="AB514" i="1"/>
  <c r="AB450" i="1"/>
  <c r="AB386" i="1"/>
  <c r="AB745" i="1"/>
  <c r="AB681" i="1"/>
  <c r="AB617" i="1"/>
  <c r="AB553" i="1"/>
  <c r="AB489" i="1"/>
  <c r="AB425" i="1"/>
  <c r="AB416" i="1"/>
  <c r="AB711" i="1"/>
  <c r="AB647" i="1"/>
  <c r="AB583" i="1"/>
  <c r="AB519" i="1"/>
  <c r="AB3164" i="1"/>
  <c r="AB2451" i="1"/>
  <c r="AB2841" i="1"/>
  <c r="AB1968" i="1"/>
  <c r="AB2999" i="1"/>
  <c r="AB2950" i="1"/>
  <c r="AB2100" i="1"/>
  <c r="AB2067" i="1"/>
  <c r="AB2618" i="1"/>
  <c r="AB2362" i="1"/>
  <c r="AB2713" i="1"/>
  <c r="AB2457" i="1"/>
  <c r="AB2201" i="1"/>
  <c r="AB1520" i="1"/>
  <c r="AB1264" i="1"/>
  <c r="AB2615" i="1"/>
  <c r="AB2359" i="1"/>
  <c r="AB2103" i="1"/>
  <c r="AB2462" i="1"/>
  <c r="AB2206" i="1"/>
  <c r="AB1764" i="1"/>
  <c r="AB1508" i="1"/>
  <c r="AB1939" i="1"/>
  <c r="AB1683" i="1"/>
  <c r="AB1427" i="1"/>
  <c r="AB2002" i="1"/>
  <c r="AB1746" i="1"/>
  <c r="AB1498" i="1"/>
  <c r="AB1977" i="1"/>
  <c r="AB1825" i="1"/>
  <c r="AB1641" i="1"/>
  <c r="AB1465" i="1"/>
  <c r="AB1032" i="1"/>
  <c r="AB848" i="1"/>
  <c r="AB1967" i="1"/>
  <c r="AB1871" i="1"/>
  <c r="AB1783" i="1"/>
  <c r="AB1719" i="1"/>
  <c r="AB1655" i="1"/>
  <c r="AB1591" i="1"/>
  <c r="AB1527" i="1"/>
  <c r="AB1463" i="1"/>
  <c r="AB2070" i="1"/>
  <c r="AB2006" i="1"/>
  <c r="AB1942" i="1"/>
  <c r="AB1878" i="1"/>
  <c r="AB1814" i="1"/>
  <c r="AB1750" i="1"/>
  <c r="AB1686" i="1"/>
  <c r="AB1622" i="1"/>
  <c r="AB1558" i="1"/>
  <c r="AB1494" i="1"/>
  <c r="AB1260" i="1"/>
  <c r="AB1196" i="1"/>
  <c r="AB1132" i="1"/>
  <c r="AB1068" i="1"/>
  <c r="AB1004" i="1"/>
  <c r="AB940" i="1"/>
  <c r="AB876" i="1"/>
  <c r="AB812" i="1"/>
  <c r="AB1259" i="1"/>
  <c r="AB1195" i="1"/>
  <c r="AB1131" i="1"/>
  <c r="AB1067" i="1"/>
  <c r="AB1003" i="1"/>
  <c r="AB939" i="1"/>
  <c r="AB875" i="1"/>
  <c r="AB811" i="1"/>
  <c r="AB1426" i="1"/>
  <c r="AB1362" i="1"/>
  <c r="AB1298" i="1"/>
  <c r="AB1234" i="1"/>
  <c r="AB1170" i="1"/>
  <c r="AB1106" i="1"/>
  <c r="AB1042" i="1"/>
  <c r="AB978" i="1"/>
  <c r="AB914" i="1"/>
  <c r="AB850" i="1"/>
  <c r="AB786" i="1"/>
  <c r="AB1393" i="1"/>
  <c r="AB1329" i="1"/>
  <c r="AB1265" i="1"/>
  <c r="AB1201" i="1"/>
  <c r="AB1137" i="1"/>
  <c r="AB1073" i="1"/>
  <c r="AB1009" i="1"/>
  <c r="AB945" i="1"/>
  <c r="AB881" i="1"/>
  <c r="AB817" i="1"/>
  <c r="AB816" i="1"/>
  <c r="AB752" i="1"/>
  <c r="AB688" i="1"/>
  <c r="AB624" i="1"/>
  <c r="AB560" i="1"/>
  <c r="AB496" i="1"/>
  <c r="AB1407" i="1"/>
  <c r="AB1343" i="1"/>
  <c r="AB1279" i="1"/>
  <c r="AB1215" i="1"/>
  <c r="AB1151" i="1"/>
  <c r="AB1087" i="1"/>
  <c r="AB1023" i="1"/>
  <c r="AB959" i="1"/>
  <c r="AB895" i="1"/>
  <c r="AB831" i="1"/>
  <c r="AB767" i="1"/>
  <c r="AB1382" i="1"/>
  <c r="AB1318" i="1"/>
  <c r="AB1254" i="1"/>
  <c r="AB1190" i="1"/>
  <c r="AB1126" i="1"/>
  <c r="AB1062" i="1"/>
  <c r="AB998" i="1"/>
  <c r="AB934" i="1"/>
  <c r="AB870" i="1"/>
  <c r="AB806" i="1"/>
  <c r="AB748" i="1"/>
  <c r="AB684" i="1"/>
  <c r="AB620" i="1"/>
  <c r="AB556" i="1"/>
  <c r="AB492" i="1"/>
  <c r="AB428" i="1"/>
  <c r="AB723" i="1"/>
  <c r="AB659" i="1"/>
  <c r="AB595" i="1"/>
  <c r="AB531" i="1"/>
  <c r="AB467" i="1"/>
  <c r="AB403" i="1"/>
  <c r="AB762" i="1"/>
  <c r="AB698" i="1"/>
  <c r="AB634" i="1"/>
  <c r="AB570" i="1"/>
  <c r="AB506" i="1"/>
  <c r="AB442" i="1"/>
  <c r="AB737" i="1"/>
  <c r="AB673" i="1"/>
  <c r="AB609" i="1"/>
  <c r="AB545" i="1"/>
  <c r="AB481" i="1"/>
  <c r="AB417" i="1"/>
  <c r="AB2628" i="1"/>
  <c r="AB2476" i="1"/>
  <c r="AB3186" i="1"/>
  <c r="AB2777" i="1"/>
  <c r="AB1904" i="1"/>
  <c r="AB2935" i="1"/>
  <c r="AB2886" i="1"/>
  <c r="AB2036" i="1"/>
  <c r="AB2011" i="1"/>
  <c r="AB2562" i="1"/>
  <c r="AB2306" i="1"/>
  <c r="AB2657" i="1"/>
  <c r="AB2401" i="1"/>
  <c r="AB2145" i="1"/>
  <c r="AB1464" i="1"/>
  <c r="AB1208" i="1"/>
  <c r="AB2559" i="1"/>
  <c r="AB2303" i="1"/>
  <c r="AB2662" i="1"/>
  <c r="AB2406" i="1"/>
  <c r="AB2150" i="1"/>
  <c r="AB1708" i="1"/>
  <c r="AB1452" i="1"/>
  <c r="AB1883" i="1"/>
  <c r="AB1627" i="1"/>
  <c r="AB1371" i="1"/>
  <c r="AB1946" i="1"/>
  <c r="AB1690" i="1"/>
  <c r="AB1490" i="1"/>
  <c r="AB1961" i="1"/>
  <c r="AB1785" i="1"/>
  <c r="AB1633" i="1"/>
  <c r="AB1449" i="1"/>
  <c r="AB992" i="1"/>
  <c r="AB840" i="1"/>
  <c r="AB1959" i="1"/>
  <c r="AB1863" i="1"/>
  <c r="AB1775" i="1"/>
  <c r="AB1711" i="1"/>
  <c r="AB1647" i="1"/>
  <c r="AB1583" i="1"/>
  <c r="AB1519" i="1"/>
  <c r="AB1455" i="1"/>
  <c r="AB2062" i="1"/>
  <c r="AB1998" i="1"/>
  <c r="AB1934" i="1"/>
  <c r="AB1870" i="1"/>
  <c r="AB1806" i="1"/>
  <c r="AB1742" i="1"/>
  <c r="AB1678" i="1"/>
  <c r="AB1614" i="1"/>
  <c r="AB1550" i="1"/>
  <c r="AB1486" i="1"/>
  <c r="AB1252" i="1"/>
  <c r="AB1188" i="1"/>
  <c r="AB1124" i="1"/>
  <c r="AB1060" i="1"/>
  <c r="AB996" i="1"/>
  <c r="AB932" i="1"/>
  <c r="AB868" i="1"/>
  <c r="AB804" i="1"/>
  <c r="AB1251" i="1"/>
  <c r="AB1187" i="1"/>
  <c r="AB1123" i="1"/>
  <c r="AB1059" i="1"/>
  <c r="AB995" i="1"/>
  <c r="AB931" i="1"/>
  <c r="AB867" i="1"/>
  <c r="AB803" i="1"/>
  <c r="AB1418" i="1"/>
  <c r="AB1354" i="1"/>
  <c r="AB1290" i="1"/>
  <c r="AB1226" i="1"/>
  <c r="AB1162" i="1"/>
  <c r="AB1098" i="1"/>
  <c r="AB1034" i="1"/>
  <c r="AB970" i="1"/>
  <c r="AB906" i="1"/>
  <c r="AB842" i="1"/>
  <c r="AB778" i="1"/>
  <c r="AB1385" i="1"/>
  <c r="AB1321" i="1"/>
  <c r="AB1257" i="1"/>
  <c r="AB1193" i="1"/>
  <c r="AB1129" i="1"/>
  <c r="AB1065" i="1"/>
  <c r="AB1001" i="1"/>
  <c r="AB937" i="1"/>
  <c r="AB873" i="1"/>
  <c r="AB809" i="1"/>
  <c r="AB808" i="1"/>
  <c r="AB744" i="1"/>
  <c r="AB680" i="1"/>
  <c r="AB616" i="1"/>
  <c r="AB552" i="1"/>
  <c r="AB488" i="1"/>
  <c r="AB1399" i="1"/>
  <c r="AB1335" i="1"/>
  <c r="AB1271" i="1"/>
  <c r="AB1207" i="1"/>
  <c r="AB1143" i="1"/>
  <c r="AB1079" i="1"/>
  <c r="AB1015" i="1"/>
  <c r="AB951" i="1"/>
  <c r="AB887" i="1"/>
  <c r="AB823" i="1"/>
  <c r="AB1438" i="1"/>
  <c r="AB1374" i="1"/>
  <c r="AB1310" i="1"/>
  <c r="AB1246" i="1"/>
  <c r="AB1182" i="1"/>
  <c r="AB1118" i="1"/>
  <c r="AB1054" i="1"/>
  <c r="AB990" i="1"/>
  <c r="AB926" i="1"/>
  <c r="AB862" i="1"/>
  <c r="AB798" i="1"/>
  <c r="AB740" i="1"/>
  <c r="AB676" i="1"/>
  <c r="AB612" i="1"/>
  <c r="AB548" i="1"/>
  <c r="AB484" i="1"/>
  <c r="AB420" i="1"/>
  <c r="AB715" i="1"/>
  <c r="AB651" i="1"/>
  <c r="AB587" i="1"/>
  <c r="AB523" i="1"/>
  <c r="AB459" i="1"/>
  <c r="AB395" i="1"/>
  <c r="AB754" i="1"/>
  <c r="AB690" i="1"/>
  <c r="AB626" i="1"/>
  <c r="AB562" i="1"/>
  <c r="AB498" i="1"/>
  <c r="AB434" i="1"/>
  <c r="AB729" i="1"/>
  <c r="AB665" i="1"/>
  <c r="AB601" i="1"/>
  <c r="AB537" i="1"/>
  <c r="AB473" i="1"/>
  <c r="AB409" i="1"/>
  <c r="AB400" i="1"/>
  <c r="AB150" i="1"/>
  <c r="AB214" i="1"/>
  <c r="AB278" i="1"/>
  <c r="AB342" i="1"/>
  <c r="AB406" i="1"/>
  <c r="AB470" i="1"/>
  <c r="AB534" i="1"/>
  <c r="AB598" i="1"/>
  <c r="AB662" i="1"/>
  <c r="AB726" i="1"/>
  <c r="AB119" i="1"/>
  <c r="AB183" i="1"/>
  <c r="AB247" i="1"/>
  <c r="AB311" i="1"/>
  <c r="AB375" i="1"/>
  <c r="AB439" i="1"/>
  <c r="AB503" i="1"/>
  <c r="AB591" i="1"/>
  <c r="AB679" i="1"/>
  <c r="AB759" i="1"/>
  <c r="AB168" i="1"/>
  <c r="AB296" i="1"/>
  <c r="AB424" i="1"/>
  <c r="AB209" i="1"/>
  <c r="AB393" i="1"/>
  <c r="AB561" i="1"/>
  <c r="AB721" i="1"/>
  <c r="AB226" i="1"/>
  <c r="AB394" i="1"/>
  <c r="AB554" i="1"/>
  <c r="AB738" i="1"/>
  <c r="AB227" i="1"/>
  <c r="AB387" i="1"/>
  <c r="AB571" i="1"/>
  <c r="AB739" i="1"/>
  <c r="AB404" i="1"/>
  <c r="AB572" i="1"/>
  <c r="AB732" i="1"/>
  <c r="AB910" i="1"/>
  <c r="AB1078" i="1"/>
  <c r="AB1238" i="1"/>
  <c r="AB1422" i="1"/>
  <c r="AB911" i="1"/>
  <c r="AB1127" i="1"/>
  <c r="AB1383" i="1"/>
  <c r="AB664" i="1"/>
  <c r="AB857" i="1"/>
  <c r="AB1113" i="1"/>
  <c r="AB1369" i="1"/>
  <c r="AB954" i="1"/>
  <c r="AB1210" i="1"/>
  <c r="AB787" i="1"/>
  <c r="AB1043" i="1"/>
  <c r="AB788" i="1"/>
  <c r="AB1044" i="1"/>
  <c r="AB1470" i="1"/>
  <c r="AB1726" i="1"/>
  <c r="AB1982" i="1"/>
  <c r="AB1567" i="1"/>
  <c r="AB1839" i="1"/>
  <c r="AB1120" i="1"/>
  <c r="AB2089" i="1"/>
  <c r="AB1563" i="1"/>
  <c r="AB1900" i="1"/>
  <c r="AB2495" i="1"/>
  <c r="AB2337" i="1"/>
  <c r="AB2754" i="1"/>
  <c r="AB1776" i="1"/>
  <c r="AB3160" i="1"/>
  <c r="AB93" i="1"/>
  <c r="AB92" i="1"/>
  <c r="AB229" i="1"/>
  <c r="AB213" i="1"/>
  <c r="AB309" i="1"/>
  <c r="AB181" i="1"/>
  <c r="AB157" i="1"/>
  <c r="AB141" i="1"/>
  <c r="AB109" i="1"/>
  <c r="AB101" i="1"/>
  <c r="AB333" i="1"/>
  <c r="AB293" i="1"/>
  <c r="AB165" i="1"/>
  <c r="AB301" i="1"/>
  <c r="AB285" i="1"/>
  <c r="AB237" i="1"/>
  <c r="AB125" i="1"/>
  <c r="AB253" i="1"/>
  <c r="AB349" i="1"/>
  <c r="AB373" i="1"/>
  <c r="AB221" i="1"/>
  <c r="AB173" i="1"/>
  <c r="AB341" i="1"/>
  <c r="AB197" i="1"/>
  <c r="AB317" i="1"/>
  <c r="AB325" i="1"/>
  <c r="AB189" i="1"/>
  <c r="AB269" i="1"/>
  <c r="AB117" i="1"/>
  <c r="AB149" i="1"/>
  <c r="AB357" i="1"/>
  <c r="AB245" i="1"/>
  <c r="AB277" i="1"/>
  <c r="AB133" i="1"/>
  <c r="AB261" i="1"/>
  <c r="AB332" i="1"/>
  <c r="AB268" i="1"/>
  <c r="AB204" i="1"/>
  <c r="AB140" i="1"/>
  <c r="AB371" i="1"/>
  <c r="AB307" i="1"/>
  <c r="AB243" i="1"/>
  <c r="AB179" i="1"/>
  <c r="AB115" i="1"/>
  <c r="AB346" i="1"/>
  <c r="AB282" i="1"/>
  <c r="AB218" i="1"/>
  <c r="AB154" i="1"/>
  <c r="AB89" i="1"/>
  <c r="AB321" i="1"/>
  <c r="AB257" i="1"/>
  <c r="AB193" i="1"/>
  <c r="AB129" i="1"/>
  <c r="AB376" i="1"/>
  <c r="AB312" i="1"/>
  <c r="AB248" i="1"/>
  <c r="AB184" i="1"/>
  <c r="AB120" i="1"/>
  <c r="AB324" i="1"/>
  <c r="AB260" i="1"/>
  <c r="AB196" i="1"/>
  <c r="AB132" i="1"/>
  <c r="AB363" i="1"/>
  <c r="AB299" i="1"/>
  <c r="AB235" i="1"/>
  <c r="AB171" i="1"/>
  <c r="AB107" i="1"/>
  <c r="AB338" i="1"/>
  <c r="AB274" i="1"/>
  <c r="AB210" i="1"/>
  <c r="AB146" i="1"/>
  <c r="AB377" i="1"/>
  <c r="AB313" i="1"/>
  <c r="AB249" i="1"/>
  <c r="AB185" i="1"/>
  <c r="AB121" i="1"/>
  <c r="AB368" i="1"/>
  <c r="AB304" i="1"/>
  <c r="AB240" i="1"/>
  <c r="AB176" i="1"/>
  <c r="AB365" i="1"/>
  <c r="AB372" i="1"/>
  <c r="AB308" i="1"/>
  <c r="AB244" i="1"/>
  <c r="AB180" i="1"/>
  <c r="AB116" i="1"/>
  <c r="AB347" i="1"/>
  <c r="AB283" i="1"/>
  <c r="AB219" i="1"/>
  <c r="AB155" i="1"/>
  <c r="AB90" i="1"/>
  <c r="AB322" i="1"/>
  <c r="AB258" i="1"/>
  <c r="AB194" i="1"/>
  <c r="AB130" i="1"/>
  <c r="AB361" i="1"/>
  <c r="AB297" i="1"/>
  <c r="AB233" i="1"/>
  <c r="AB169" i="1"/>
  <c r="AB105" i="1"/>
  <c r="AB352" i="1"/>
  <c r="AB288" i="1"/>
  <c r="AB224" i="1"/>
  <c r="AB160" i="1"/>
  <c r="AB96" i="1"/>
  <c r="AB205" i="1"/>
  <c r="AB364" i="1"/>
  <c r="AB300" i="1"/>
  <c r="AB236" i="1"/>
  <c r="AB172" i="1"/>
  <c r="AB108" i="1"/>
  <c r="AB339" i="1"/>
  <c r="AB275" i="1"/>
  <c r="AB211" i="1"/>
  <c r="AB147" i="1"/>
  <c r="AB378" i="1"/>
  <c r="AB314" i="1"/>
  <c r="AB250" i="1"/>
  <c r="AB186" i="1"/>
  <c r="AB122" i="1"/>
  <c r="AB353" i="1"/>
  <c r="AB289" i="1"/>
  <c r="AB225" i="1"/>
  <c r="AB161" i="1"/>
  <c r="AB97" i="1"/>
  <c r="AB356" i="1"/>
  <c r="AB292" i="1"/>
  <c r="AB228" i="1"/>
  <c r="AB164" i="1"/>
  <c r="AB100" i="1"/>
  <c r="AB331" i="1"/>
  <c r="AB267" i="1"/>
  <c r="AB203" i="1"/>
  <c r="AB139" i="1"/>
  <c r="AB370" i="1"/>
  <c r="AB306" i="1"/>
  <c r="AB242" i="1"/>
  <c r="AB178" i="1"/>
  <c r="AB114" i="1"/>
  <c r="AB345" i="1"/>
  <c r="AB281" i="1"/>
  <c r="AB217" i="1"/>
  <c r="AB153" i="1"/>
  <c r="AB88" i="1"/>
  <c r="AB336" i="1"/>
  <c r="AB272" i="1"/>
  <c r="AB208" i="1"/>
  <c r="AB206" i="1"/>
  <c r="AB111" i="1"/>
  <c r="AB303" i="1"/>
  <c r="AB94" i="1"/>
  <c r="AB158" i="1"/>
  <c r="AB222" i="1"/>
  <c r="AB286" i="1"/>
  <c r="AB350" i="1"/>
  <c r="AB414" i="1"/>
  <c r="AB478" i="1"/>
  <c r="AB542" i="1"/>
  <c r="AB606" i="1"/>
  <c r="AB670" i="1"/>
  <c r="AB734" i="1"/>
  <c r="AB127" i="1"/>
  <c r="AB191" i="1"/>
  <c r="AB255" i="1"/>
  <c r="AB319" i="1"/>
  <c r="AB383" i="1"/>
  <c r="AB447" i="1"/>
  <c r="AB511" i="1"/>
  <c r="AB599" i="1"/>
  <c r="AB687" i="1"/>
  <c r="AB87" i="1"/>
  <c r="AB192" i="1"/>
  <c r="AB320" i="1"/>
  <c r="AB448" i="1"/>
  <c r="AB241" i="1"/>
  <c r="AB401" i="1"/>
  <c r="AB585" i="1"/>
  <c r="AB753" i="1"/>
  <c r="AB234" i="1"/>
  <c r="AB418" i="1"/>
  <c r="AB586" i="1"/>
  <c r="AB746" i="1"/>
  <c r="AB251" i="1"/>
  <c r="AB419" i="1"/>
  <c r="AB579" i="1"/>
  <c r="AB763" i="1"/>
  <c r="AB252" i="1"/>
  <c r="AB412" i="1"/>
  <c r="AB596" i="1"/>
  <c r="AB764" i="1"/>
  <c r="AB918" i="1"/>
  <c r="AB1102" i="1"/>
  <c r="AB1270" i="1"/>
  <c r="AB1430" i="1"/>
  <c r="AB935" i="1"/>
  <c r="AB1135" i="1"/>
  <c r="AB1391" i="1"/>
  <c r="AB672" i="1"/>
  <c r="AB865" i="1"/>
  <c r="AB1121" i="1"/>
  <c r="AB1377" i="1"/>
  <c r="AB962" i="1"/>
  <c r="AB1218" i="1"/>
  <c r="AB795" i="1"/>
  <c r="AB1051" i="1"/>
  <c r="AB796" i="1"/>
  <c r="AB1052" i="1"/>
  <c r="AB1478" i="1"/>
  <c r="AB1734" i="1"/>
  <c r="AB1990" i="1"/>
  <c r="AB1575" i="1"/>
  <c r="AB1847" i="1"/>
  <c r="AB1441" i="1"/>
  <c r="AB1450" i="1"/>
  <c r="AB1619" i="1"/>
  <c r="AB2142" i="1"/>
  <c r="AB2551" i="1"/>
  <c r="AB2393" i="1"/>
  <c r="AB2003" i="1"/>
  <c r="AB1840" i="1"/>
  <c r="AB669" i="1"/>
  <c r="M8" i="20" l="1"/>
  <c r="CY21" i="24"/>
  <c r="L8" i="20"/>
  <c r="CX21" i="24"/>
  <c r="Z33" i="8"/>
  <c r="Y33" i="8"/>
  <c r="X33" i="8"/>
  <c r="W33" i="8"/>
  <c r="V33" i="8"/>
  <c r="U33" i="8"/>
  <c r="T33" i="8"/>
  <c r="S33" i="8"/>
  <c r="R33" i="8"/>
  <c r="Q33" i="8"/>
  <c r="Z32" i="8"/>
  <c r="Y32" i="8"/>
  <c r="X32" i="8"/>
  <c r="W32" i="8"/>
  <c r="V32" i="8"/>
  <c r="U32" i="8"/>
  <c r="T32" i="8"/>
  <c r="S32" i="8"/>
  <c r="R32" i="8"/>
  <c r="Q32" i="8"/>
  <c r="Z31" i="8"/>
  <c r="Y31" i="8"/>
  <c r="X31" i="8"/>
  <c r="W31" i="8"/>
  <c r="V31" i="8"/>
  <c r="U31" i="8"/>
  <c r="T31" i="8"/>
  <c r="S31" i="8"/>
  <c r="R31" i="8"/>
  <c r="Q31" i="8"/>
  <c r="Z30" i="8"/>
  <c r="Y30" i="8"/>
  <c r="X30" i="8"/>
  <c r="W30" i="8"/>
  <c r="V30" i="8"/>
  <c r="U30" i="8"/>
  <c r="T30" i="8"/>
  <c r="S30" i="8"/>
  <c r="R30" i="8"/>
  <c r="Q30" i="8"/>
  <c r="Z29" i="8"/>
  <c r="Y29" i="8"/>
  <c r="X29" i="8"/>
  <c r="W29" i="8"/>
  <c r="V29" i="8"/>
  <c r="U29" i="8"/>
  <c r="T29" i="8"/>
  <c r="S29" i="8"/>
  <c r="R29" i="8"/>
  <c r="Q29" i="8"/>
  <c r="Z28" i="8"/>
  <c r="Y28" i="8"/>
  <c r="X28" i="8"/>
  <c r="W28" i="8"/>
  <c r="V28" i="8"/>
  <c r="U28" i="8"/>
  <c r="T28" i="8"/>
  <c r="S28" i="8"/>
  <c r="R28" i="8"/>
  <c r="Q28" i="8"/>
  <c r="Z27" i="8"/>
  <c r="Y27" i="8"/>
  <c r="X27" i="8"/>
  <c r="W27" i="8"/>
  <c r="V27" i="8"/>
  <c r="U27" i="8"/>
  <c r="T27" i="8"/>
  <c r="S27" i="8"/>
  <c r="R27" i="8"/>
  <c r="Q27" i="8"/>
  <c r="Z26" i="8"/>
  <c r="Y26" i="8"/>
  <c r="X26" i="8"/>
  <c r="W26" i="8"/>
  <c r="V26" i="8"/>
  <c r="U26" i="8"/>
  <c r="T26" i="8"/>
  <c r="S26" i="8"/>
  <c r="R26" i="8"/>
  <c r="Q26" i="8"/>
  <c r="Z25" i="8"/>
  <c r="Y25" i="8"/>
  <c r="X25" i="8"/>
  <c r="W25" i="8"/>
  <c r="V25" i="8"/>
  <c r="U25" i="8"/>
  <c r="T25" i="8"/>
  <c r="S25" i="8"/>
  <c r="R25" i="8"/>
  <c r="Q25" i="8"/>
  <c r="Z24" i="8"/>
  <c r="Y24" i="8"/>
  <c r="X24" i="8"/>
  <c r="W24" i="8"/>
  <c r="V24" i="8"/>
  <c r="U24" i="8"/>
  <c r="T24" i="8"/>
  <c r="S24" i="8"/>
  <c r="R24" i="8"/>
  <c r="Q24" i="8"/>
  <c r="Z23" i="8"/>
  <c r="Y23" i="8"/>
  <c r="X23" i="8"/>
  <c r="W23" i="8"/>
  <c r="V23" i="8"/>
  <c r="U23" i="8"/>
  <c r="T23" i="8"/>
  <c r="S23" i="8"/>
  <c r="R23" i="8"/>
  <c r="Q23" i="8"/>
  <c r="Z22" i="8"/>
  <c r="Y22" i="8"/>
  <c r="X22" i="8"/>
  <c r="W22" i="8"/>
  <c r="V22" i="8"/>
  <c r="U22" i="8"/>
  <c r="T22" i="8"/>
  <c r="S22" i="8"/>
  <c r="R22" i="8"/>
  <c r="Q22" i="8"/>
  <c r="Z21" i="8"/>
  <c r="Y21" i="8"/>
  <c r="X21" i="8"/>
  <c r="W21" i="8"/>
  <c r="V21" i="8"/>
  <c r="U21" i="8"/>
  <c r="T21" i="8"/>
  <c r="S21" i="8"/>
  <c r="R21" i="8"/>
  <c r="M4" i="20" l="1"/>
  <c r="L4" i="20"/>
  <c r="M5" i="20"/>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D69" i="13" s="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6" i="1"/>
  <c r="D15" i="13" l="1"/>
  <c r="D68" i="13"/>
  <c r="G9" i="13"/>
  <c r="D9" i="13"/>
  <c r="D10" i="13"/>
  <c r="D85" i="13"/>
  <c r="E78" i="13"/>
  <c r="D86" i="13"/>
  <c r="D67" i="13"/>
  <c r="D14" i="13"/>
  <c r="D8" i="13"/>
  <c r="J9" i="13"/>
  <c r="P9" i="13"/>
  <c r="N131" i="13"/>
  <c r="G131" i="13"/>
  <c r="F131" i="13"/>
  <c r="K47" i="13"/>
  <c r="O47" i="13"/>
  <c r="L47" i="13"/>
  <c r="F47" i="13"/>
  <c r="G47" i="13"/>
  <c r="D47" i="13"/>
  <c r="H47" i="13"/>
  <c r="P47" i="13"/>
  <c r="E47" i="13"/>
  <c r="J47" i="13"/>
  <c r="M47" i="13"/>
  <c r="I47" i="13"/>
  <c r="N47" i="13"/>
  <c r="I131" i="13"/>
  <c r="L49" i="13"/>
  <c r="J131" i="13"/>
  <c r="E49" i="13"/>
  <c r="J49" i="13"/>
  <c r="M49" i="13"/>
  <c r="D49" i="13"/>
  <c r="O131" i="13"/>
  <c r="F49" i="13"/>
  <c r="O49" i="13"/>
  <c r="K49" i="13"/>
  <c r="I49" i="13"/>
  <c r="N49" i="13"/>
  <c r="P49" i="13"/>
  <c r="G49" i="13"/>
  <c r="H49" i="13"/>
  <c r="F37" i="13"/>
  <c r="K37" i="13"/>
  <c r="N37" i="13"/>
  <c r="D37" i="13"/>
  <c r="J119" i="13"/>
  <c r="K119" i="13"/>
  <c r="O37" i="13"/>
  <c r="M119" i="13"/>
  <c r="H37" i="13"/>
  <c r="E119" i="13"/>
  <c r="I129" i="13"/>
  <c r="P129" i="13"/>
  <c r="K129" i="13"/>
  <c r="H129" i="13"/>
  <c r="E159" i="13"/>
  <c r="L159" i="13"/>
  <c r="N159" i="13"/>
  <c r="H159" i="13"/>
  <c r="P159" i="13"/>
  <c r="I159" i="13"/>
  <c r="O159" i="13"/>
  <c r="M159" i="13"/>
  <c r="J159" i="13"/>
  <c r="P77" i="13"/>
  <c r="K77" i="13"/>
  <c r="O77" i="13"/>
  <c r="J77" i="13"/>
  <c r="F159" i="13"/>
  <c r="K159" i="13"/>
  <c r="D159" i="13"/>
  <c r="H77" i="13"/>
  <c r="D77" i="13"/>
  <c r="E77" i="13"/>
  <c r="G159" i="13"/>
  <c r="F77" i="13"/>
  <c r="L77" i="13"/>
  <c r="N77" i="13"/>
  <c r="I77" i="13"/>
  <c r="M77" i="13"/>
  <c r="G77" i="13"/>
  <c r="I37" i="13"/>
  <c r="J37" i="13"/>
  <c r="G37" i="13"/>
  <c r="L37" i="13"/>
  <c r="M37" i="13"/>
  <c r="P37" i="13"/>
  <c r="E37" i="13"/>
  <c r="J147" i="13"/>
  <c r="O147" i="13"/>
  <c r="F147" i="13"/>
  <c r="G65" i="13"/>
  <c r="G147" i="13"/>
  <c r="L65" i="13"/>
  <c r="O65" i="13"/>
  <c r="I147" i="13"/>
  <c r="E65" i="13"/>
  <c r="H65" i="13"/>
  <c r="M65" i="13"/>
  <c r="P65" i="13"/>
  <c r="I65" i="13"/>
  <c r="N147" i="13"/>
  <c r="F65" i="13"/>
  <c r="N65" i="13"/>
  <c r="J65" i="13"/>
  <c r="D65" i="13"/>
  <c r="K65" i="13"/>
  <c r="O146" i="13"/>
  <c r="O64" i="13"/>
  <c r="D146" i="13"/>
  <c r="H64" i="13"/>
  <c r="N64" i="13"/>
  <c r="F146" i="13"/>
  <c r="G146" i="13"/>
  <c r="I64" i="13"/>
  <c r="N146" i="13"/>
  <c r="D64" i="13"/>
  <c r="K146" i="13"/>
  <c r="L146" i="13"/>
  <c r="P158" i="13"/>
  <c r="E158" i="13"/>
  <c r="N158" i="13"/>
  <c r="L158" i="13"/>
  <c r="D158" i="13"/>
  <c r="H158" i="13"/>
  <c r="G76" i="13"/>
  <c r="M158" i="13"/>
  <c r="D76" i="13"/>
  <c r="P76" i="13"/>
  <c r="I76" i="13"/>
  <c r="O76" i="13"/>
  <c r="F158" i="13"/>
  <c r="L76" i="13"/>
  <c r="H76" i="13"/>
  <c r="E76" i="13"/>
  <c r="J76" i="13"/>
  <c r="J158" i="13"/>
  <c r="G158" i="13"/>
  <c r="M76" i="13"/>
  <c r="N76" i="13"/>
  <c r="K158" i="13"/>
  <c r="O158" i="13"/>
  <c r="I158" i="13"/>
  <c r="F76" i="13"/>
  <c r="K76" i="13"/>
  <c r="G64" i="13"/>
  <c r="P64" i="13"/>
  <c r="E64" i="13"/>
  <c r="K64" i="13"/>
  <c r="M64" i="13"/>
  <c r="F64" i="13"/>
  <c r="J64" i="13"/>
  <c r="L64" i="13"/>
  <c r="E9" i="13"/>
  <c r="M9" i="13"/>
  <c r="H9" i="13"/>
  <c r="F9" i="13"/>
  <c r="K9" i="13"/>
  <c r="N9" i="13"/>
  <c r="L9" i="13"/>
  <c r="O9" i="13"/>
  <c r="I9" i="13"/>
  <c r="F143" i="13"/>
  <c r="J143" i="13"/>
  <c r="K143" i="13"/>
  <c r="M143" i="13"/>
  <c r="N143" i="13"/>
  <c r="E143" i="13"/>
  <c r="F61" i="13"/>
  <c r="N61" i="13"/>
  <c r="G61" i="13"/>
  <c r="O61" i="13"/>
  <c r="H61" i="13"/>
  <c r="P61" i="13"/>
  <c r="I61" i="13"/>
  <c r="J61" i="13"/>
  <c r="D61" i="13"/>
  <c r="L61" i="13"/>
  <c r="M61" i="13"/>
  <c r="E61" i="13"/>
  <c r="K61" i="13"/>
  <c r="D106" i="13"/>
  <c r="F106" i="13"/>
  <c r="L106" i="13"/>
  <c r="N106" i="13"/>
  <c r="K24" i="13"/>
  <c r="E24" i="13"/>
  <c r="N24" i="13"/>
  <c r="F24" i="13"/>
  <c r="O24" i="13"/>
  <c r="G24" i="13"/>
  <c r="P24" i="13"/>
  <c r="H24" i="13"/>
  <c r="I24" i="13"/>
  <c r="J24" i="13"/>
  <c r="L24" i="13"/>
  <c r="D24" i="13"/>
  <c r="M24" i="13"/>
  <c r="E101" i="13"/>
  <c r="G101" i="13"/>
  <c r="M101" i="13"/>
  <c r="H19" i="13"/>
  <c r="P19" i="13"/>
  <c r="O101" i="13"/>
  <c r="K19" i="13"/>
  <c r="D19" i="13"/>
  <c r="L19" i="13"/>
  <c r="M19" i="13"/>
  <c r="N19" i="13"/>
  <c r="O19" i="13"/>
  <c r="E19" i="13"/>
  <c r="F19" i="13"/>
  <c r="G19" i="13"/>
  <c r="I19" i="13"/>
  <c r="J19" i="13"/>
  <c r="L109" i="13"/>
  <c r="M109" i="13"/>
  <c r="O109" i="13"/>
  <c r="D109" i="13"/>
  <c r="E109" i="13"/>
  <c r="G109" i="13"/>
  <c r="G27" i="13"/>
  <c r="O27" i="13"/>
  <c r="H27" i="13"/>
  <c r="P27" i="13"/>
  <c r="I27" i="13"/>
  <c r="J27" i="13"/>
  <c r="K27" i="13"/>
  <c r="D27" i="13"/>
  <c r="L27" i="13"/>
  <c r="E27" i="13"/>
  <c r="M27" i="13"/>
  <c r="F27" i="13"/>
  <c r="N27" i="13"/>
  <c r="E97" i="13"/>
  <c r="M97" i="13"/>
  <c r="I109" i="13"/>
  <c r="E121" i="13"/>
  <c r="M121" i="13"/>
  <c r="K131" i="13"/>
  <c r="F97" i="13"/>
  <c r="N97" i="13"/>
  <c r="J109" i="13"/>
  <c r="F121" i="13"/>
  <c r="N121" i="13"/>
  <c r="D131" i="13"/>
  <c r="L131" i="13"/>
  <c r="G97" i="13"/>
  <c r="O97" i="13"/>
  <c r="K109" i="13"/>
  <c r="G121" i="13"/>
  <c r="O121" i="13"/>
  <c r="E131" i="13"/>
  <c r="M131" i="13"/>
  <c r="H97" i="13"/>
  <c r="P97" i="13"/>
  <c r="J97" i="13"/>
  <c r="F109" i="13"/>
  <c r="N109" i="13"/>
  <c r="J121" i="13"/>
  <c r="H131" i="13"/>
  <c r="P131" i="13"/>
  <c r="D97" i="13"/>
  <c r="L97" i="13"/>
  <c r="H109" i="13"/>
  <c r="P109" i="13"/>
  <c r="D121" i="13"/>
  <c r="L121" i="13"/>
  <c r="L15" i="13"/>
  <c r="I97" i="13"/>
  <c r="K97" i="13"/>
  <c r="G15" i="13"/>
  <c r="O15" i="13"/>
  <c r="H15" i="13"/>
  <c r="P15" i="13"/>
  <c r="M15" i="13"/>
  <c r="N15" i="13"/>
  <c r="E15" i="13"/>
  <c r="F15" i="13"/>
  <c r="I15" i="13"/>
  <c r="J15" i="13"/>
  <c r="K15" i="13"/>
  <c r="G95" i="13"/>
  <c r="O95" i="13"/>
  <c r="K107" i="13"/>
  <c r="G119" i="13"/>
  <c r="O119" i="13"/>
  <c r="H95" i="13"/>
  <c r="P95" i="13"/>
  <c r="D107" i="13"/>
  <c r="L107" i="13"/>
  <c r="H119" i="13"/>
  <c r="P119" i="13"/>
  <c r="I95" i="13"/>
  <c r="E107" i="13"/>
  <c r="M107" i="13"/>
  <c r="I119" i="13"/>
  <c r="J95" i="13"/>
  <c r="D95" i="13"/>
  <c r="L95" i="13"/>
  <c r="H107" i="13"/>
  <c r="P107" i="13"/>
  <c r="D119" i="13"/>
  <c r="L119" i="13"/>
  <c r="F95" i="13"/>
  <c r="N95" i="13"/>
  <c r="J107" i="13"/>
  <c r="F119" i="13"/>
  <c r="N119" i="13"/>
  <c r="O107" i="13"/>
  <c r="F107" i="13"/>
  <c r="G107" i="13"/>
  <c r="I107" i="13"/>
  <c r="N107" i="13"/>
  <c r="I25" i="13"/>
  <c r="J25" i="13"/>
  <c r="K25" i="13"/>
  <c r="D25" i="13"/>
  <c r="L25" i="13"/>
  <c r="E25" i="13"/>
  <c r="M25" i="13"/>
  <c r="F25" i="13"/>
  <c r="N25" i="13"/>
  <c r="G25" i="13"/>
  <c r="O25" i="13"/>
  <c r="H25" i="13"/>
  <c r="P25" i="13"/>
  <c r="D94" i="13"/>
  <c r="L94" i="13"/>
  <c r="H106" i="13"/>
  <c r="P106" i="13"/>
  <c r="D118" i="13"/>
  <c r="L118" i="13"/>
  <c r="E129" i="13"/>
  <c r="M129" i="13"/>
  <c r="E94" i="13"/>
  <c r="M94" i="13"/>
  <c r="I106" i="13"/>
  <c r="E118" i="13"/>
  <c r="M118" i="13"/>
  <c r="F129" i="13"/>
  <c r="N129" i="13"/>
  <c r="F94" i="13"/>
  <c r="N94" i="13"/>
  <c r="J106" i="13"/>
  <c r="F118" i="13"/>
  <c r="N118" i="13"/>
  <c r="G129" i="13"/>
  <c r="O129" i="13"/>
  <c r="G94" i="13"/>
  <c r="O94" i="13"/>
  <c r="K106" i="13"/>
  <c r="I94" i="13"/>
  <c r="E106" i="13"/>
  <c r="M106" i="13"/>
  <c r="I118" i="13"/>
  <c r="J129" i="13"/>
  <c r="K94" i="13"/>
  <c r="G106" i="13"/>
  <c r="O106" i="13"/>
  <c r="K118" i="13"/>
  <c r="D129" i="13"/>
  <c r="L129" i="13"/>
  <c r="J12" i="13"/>
  <c r="H94" i="13"/>
  <c r="K12" i="13"/>
  <c r="J94" i="13"/>
  <c r="P94" i="13"/>
  <c r="F12" i="13"/>
  <c r="N12" i="13"/>
  <c r="G12" i="13"/>
  <c r="O12" i="13"/>
  <c r="E12" i="13"/>
  <c r="H12" i="13"/>
  <c r="I12" i="13"/>
  <c r="L12" i="13"/>
  <c r="M12" i="13"/>
  <c r="P12" i="13"/>
  <c r="D12" i="13"/>
  <c r="K20" i="13"/>
  <c r="H102" i="13"/>
  <c r="J102" i="13"/>
  <c r="F20" i="13"/>
  <c r="N20" i="13"/>
  <c r="P102" i="13"/>
  <c r="G20" i="13"/>
  <c r="O20" i="13"/>
  <c r="L20" i="13"/>
  <c r="M20" i="13"/>
  <c r="P20" i="13"/>
  <c r="D20" i="13"/>
  <c r="E20" i="13"/>
  <c r="H20" i="13"/>
  <c r="I20" i="13"/>
  <c r="J20" i="13"/>
  <c r="G157" i="13"/>
  <c r="O157" i="13"/>
  <c r="H157" i="13"/>
  <c r="P157" i="13"/>
  <c r="I157" i="13"/>
  <c r="J157" i="13"/>
  <c r="K157" i="13"/>
  <c r="D157" i="13"/>
  <c r="L157" i="13"/>
  <c r="E157" i="13"/>
  <c r="M157" i="13"/>
  <c r="H75" i="13"/>
  <c r="P75" i="13"/>
  <c r="I75" i="13"/>
  <c r="J75" i="13"/>
  <c r="F157" i="13"/>
  <c r="N157" i="13"/>
  <c r="F75" i="13"/>
  <c r="N75" i="13"/>
  <c r="E75" i="13"/>
  <c r="G75" i="13"/>
  <c r="K75" i="13"/>
  <c r="L75" i="13"/>
  <c r="M75" i="13"/>
  <c r="O75" i="13"/>
  <c r="D75" i="13"/>
  <c r="G150" i="13"/>
  <c r="H150" i="13"/>
  <c r="I150" i="13"/>
  <c r="J150" i="13"/>
  <c r="K150" i="13"/>
  <c r="L150" i="13"/>
  <c r="O150" i="13"/>
  <c r="D150" i="13"/>
  <c r="P150" i="13"/>
  <c r="K68" i="13"/>
  <c r="L68" i="13"/>
  <c r="E68" i="13"/>
  <c r="M68" i="13"/>
  <c r="F68" i="13"/>
  <c r="N68" i="13"/>
  <c r="G68" i="13"/>
  <c r="O68" i="13"/>
  <c r="I68" i="13"/>
  <c r="H68" i="13"/>
  <c r="J68" i="13"/>
  <c r="P68" i="13"/>
  <c r="F154" i="13"/>
  <c r="N154" i="13"/>
  <c r="G154" i="13"/>
  <c r="O154" i="13"/>
  <c r="H154" i="13"/>
  <c r="P154" i="13"/>
  <c r="I154" i="13"/>
  <c r="J154" i="13"/>
  <c r="K154" i="13"/>
  <c r="D154" i="13"/>
  <c r="L154" i="13"/>
  <c r="E154" i="13"/>
  <c r="M154" i="13"/>
  <c r="G72" i="13"/>
  <c r="O72" i="13"/>
  <c r="H72" i="13"/>
  <c r="P72" i="13"/>
  <c r="I72" i="13"/>
  <c r="K72" i="13"/>
  <c r="E72" i="13"/>
  <c r="M72" i="13"/>
  <c r="J72" i="13"/>
  <c r="L72" i="13"/>
  <c r="N72" i="13"/>
  <c r="D72" i="13"/>
  <c r="F72" i="13"/>
  <c r="F148" i="13"/>
  <c r="N148" i="13"/>
  <c r="G148" i="13"/>
  <c r="O148" i="13"/>
  <c r="H148" i="13"/>
  <c r="P148" i="13"/>
  <c r="K148" i="13"/>
  <c r="E148" i="13"/>
  <c r="I148" i="13"/>
  <c r="J148" i="13"/>
  <c r="L148" i="13"/>
  <c r="M148" i="13"/>
  <c r="D148" i="13"/>
  <c r="E66" i="13"/>
  <c r="M66" i="13"/>
  <c r="F66" i="13"/>
  <c r="N66" i="13"/>
  <c r="G66" i="13"/>
  <c r="O66" i="13"/>
  <c r="H66" i="13"/>
  <c r="P66" i="13"/>
  <c r="I66" i="13"/>
  <c r="K66" i="13"/>
  <c r="L66" i="13"/>
  <c r="D66" i="13"/>
  <c r="J66" i="13"/>
  <c r="I151" i="13"/>
  <c r="D151" i="13"/>
  <c r="M151" i="13"/>
  <c r="E151" i="13"/>
  <c r="N151" i="13"/>
  <c r="F151" i="13"/>
  <c r="O151" i="13"/>
  <c r="G151" i="13"/>
  <c r="P151" i="13"/>
  <c r="H151" i="13"/>
  <c r="J151" i="13"/>
  <c r="K151" i="13"/>
  <c r="L151" i="13"/>
  <c r="F69" i="13"/>
  <c r="N69" i="13"/>
  <c r="G69" i="13"/>
  <c r="O69" i="13"/>
  <c r="H69" i="13"/>
  <c r="P69" i="13"/>
  <c r="J69" i="13"/>
  <c r="L69" i="13"/>
  <c r="E69" i="13"/>
  <c r="I69" i="13"/>
  <c r="K69" i="13"/>
  <c r="M69" i="13"/>
  <c r="N135" i="13"/>
  <c r="E135" i="13"/>
  <c r="F135" i="13"/>
  <c r="J135" i="13"/>
  <c r="K135" i="13"/>
  <c r="M135" i="13"/>
  <c r="E53" i="13"/>
  <c r="M53" i="13"/>
  <c r="F53" i="13"/>
  <c r="N53" i="13"/>
  <c r="G53" i="13"/>
  <c r="O53" i="13"/>
  <c r="H53" i="13"/>
  <c r="P53" i="13"/>
  <c r="I53" i="13"/>
  <c r="J53" i="13"/>
  <c r="D53" i="13"/>
  <c r="L53" i="13"/>
  <c r="K53" i="13"/>
  <c r="E137" i="13"/>
  <c r="M137" i="13"/>
  <c r="I141" i="13"/>
  <c r="E145" i="13"/>
  <c r="M145" i="13"/>
  <c r="F137" i="13"/>
  <c r="N137" i="13"/>
  <c r="J141" i="13"/>
  <c r="F145" i="13"/>
  <c r="N145" i="13"/>
  <c r="G137" i="13"/>
  <c r="O137" i="13"/>
  <c r="K141" i="13"/>
  <c r="G145" i="13"/>
  <c r="O145" i="13"/>
  <c r="J137" i="13"/>
  <c r="F141" i="13"/>
  <c r="N141" i="13"/>
  <c r="J145" i="13"/>
  <c r="P141" i="13"/>
  <c r="D141" i="13"/>
  <c r="E141" i="13"/>
  <c r="G141" i="13"/>
  <c r="H141" i="13"/>
  <c r="L141" i="13"/>
  <c r="M141" i="13"/>
  <c r="O141" i="13"/>
  <c r="H59" i="13"/>
  <c r="P59" i="13"/>
  <c r="I59" i="13"/>
  <c r="J59" i="13"/>
  <c r="K59" i="13"/>
  <c r="D59" i="13"/>
  <c r="L59" i="13"/>
  <c r="F59" i="13"/>
  <c r="N59" i="13"/>
  <c r="G59" i="13"/>
  <c r="M59" i="13"/>
  <c r="O59" i="13"/>
  <c r="E59" i="13"/>
  <c r="E150" i="13"/>
  <c r="M150" i="13"/>
  <c r="F150" i="13"/>
  <c r="N150" i="13"/>
  <c r="D156" i="13"/>
  <c r="L156" i="13"/>
  <c r="E156" i="13"/>
  <c r="M156" i="13"/>
  <c r="F156" i="13"/>
  <c r="N156" i="13"/>
  <c r="G156" i="13"/>
  <c r="O156" i="13"/>
  <c r="H156" i="13"/>
  <c r="P156" i="13"/>
  <c r="I156" i="13"/>
  <c r="J156" i="13"/>
  <c r="E74" i="13"/>
  <c r="M74" i="13"/>
  <c r="F74" i="13"/>
  <c r="N74" i="13"/>
  <c r="K156" i="13"/>
  <c r="G74" i="13"/>
  <c r="O74" i="13"/>
  <c r="K74" i="13"/>
  <c r="D74" i="13"/>
  <c r="H74" i="13"/>
  <c r="I74" i="13"/>
  <c r="J74" i="13"/>
  <c r="L74" i="13"/>
  <c r="P74" i="13"/>
  <c r="N130" i="13"/>
  <c r="D130" i="13"/>
  <c r="F130" i="13"/>
  <c r="K130" i="13"/>
  <c r="L130" i="13"/>
  <c r="F48" i="13"/>
  <c r="N48" i="13"/>
  <c r="G48" i="13"/>
  <c r="O48" i="13"/>
  <c r="H48" i="13"/>
  <c r="P48" i="13"/>
  <c r="I48" i="13"/>
  <c r="J48" i="13"/>
  <c r="K48" i="13"/>
  <c r="E48" i="13"/>
  <c r="M48" i="13"/>
  <c r="D48" i="13"/>
  <c r="L48" i="13"/>
  <c r="G126" i="13"/>
  <c r="H126" i="13"/>
  <c r="J126" i="13"/>
  <c r="O126" i="13"/>
  <c r="P126" i="13"/>
  <c r="J44" i="13"/>
  <c r="K44" i="13"/>
  <c r="D44" i="13"/>
  <c r="L44" i="13"/>
  <c r="E44" i="13"/>
  <c r="M44" i="13"/>
  <c r="F44" i="13"/>
  <c r="N44" i="13"/>
  <c r="G44" i="13"/>
  <c r="O44" i="13"/>
  <c r="H44" i="13"/>
  <c r="P44" i="13"/>
  <c r="I44" i="13"/>
  <c r="L145" i="13"/>
  <c r="P145" i="13"/>
  <c r="D145" i="13"/>
  <c r="H145" i="13"/>
  <c r="I145" i="13"/>
  <c r="K145" i="13"/>
  <c r="D63" i="13"/>
  <c r="L63" i="13"/>
  <c r="E63" i="13"/>
  <c r="M63" i="13"/>
  <c r="F63" i="13"/>
  <c r="N63" i="13"/>
  <c r="G63" i="13"/>
  <c r="O63" i="13"/>
  <c r="H63" i="13"/>
  <c r="P63" i="13"/>
  <c r="J63" i="13"/>
  <c r="I63" i="13"/>
  <c r="K63" i="13"/>
  <c r="I144" i="13"/>
  <c r="M144" i="13"/>
  <c r="N144" i="13"/>
  <c r="P144" i="13"/>
  <c r="E144" i="13"/>
  <c r="F144" i="13"/>
  <c r="H144" i="13"/>
  <c r="I62" i="13"/>
  <c r="J62" i="13"/>
  <c r="K62" i="13"/>
  <c r="D62" i="13"/>
  <c r="L62" i="13"/>
  <c r="E62" i="13"/>
  <c r="M62" i="13"/>
  <c r="G62" i="13"/>
  <c r="O62" i="13"/>
  <c r="F62" i="13"/>
  <c r="H62" i="13"/>
  <c r="N62" i="13"/>
  <c r="P62" i="13"/>
  <c r="E111" i="13"/>
  <c r="J111" i="13"/>
  <c r="K111" i="13"/>
  <c r="M111" i="13"/>
  <c r="E29" i="13"/>
  <c r="M29" i="13"/>
  <c r="F29" i="13"/>
  <c r="N29" i="13"/>
  <c r="G29" i="13"/>
  <c r="O29" i="13"/>
  <c r="H29" i="13"/>
  <c r="P29" i="13"/>
  <c r="I29" i="13"/>
  <c r="J29" i="13"/>
  <c r="K29" i="13"/>
  <c r="D29" i="13"/>
  <c r="L29" i="13"/>
  <c r="G142" i="13"/>
  <c r="H142" i="13"/>
  <c r="J142" i="13"/>
  <c r="K142" i="13"/>
  <c r="O142" i="13"/>
  <c r="P142" i="13"/>
  <c r="K60" i="13"/>
  <c r="D60" i="13"/>
  <c r="L60" i="13"/>
  <c r="E60" i="13"/>
  <c r="M60" i="13"/>
  <c r="F60" i="13"/>
  <c r="N60" i="13"/>
  <c r="G60" i="13"/>
  <c r="O60" i="13"/>
  <c r="I60" i="13"/>
  <c r="H60" i="13"/>
  <c r="J60" i="13"/>
  <c r="P60" i="13"/>
  <c r="K4" i="13"/>
  <c r="L10" i="13"/>
  <c r="E10" i="13"/>
  <c r="M10" i="13"/>
  <c r="H10" i="13"/>
  <c r="P10" i="13"/>
  <c r="I10" i="13"/>
  <c r="O10" i="13"/>
  <c r="F10" i="13"/>
  <c r="G10" i="13"/>
  <c r="J10" i="13"/>
  <c r="K10" i="13"/>
  <c r="N10" i="13"/>
  <c r="L122" i="13"/>
  <c r="N122" i="13"/>
  <c r="D122" i="13"/>
  <c r="F122" i="13"/>
  <c r="K122" i="13"/>
  <c r="F40" i="13"/>
  <c r="N40" i="13"/>
  <c r="G40" i="13"/>
  <c r="O40" i="13"/>
  <c r="H40" i="13"/>
  <c r="P40" i="13"/>
  <c r="I40" i="13"/>
  <c r="J40" i="13"/>
  <c r="K40" i="13"/>
  <c r="D40" i="13"/>
  <c r="L40" i="13"/>
  <c r="E40" i="13"/>
  <c r="M40" i="13"/>
  <c r="D161" i="13"/>
  <c r="L161" i="13"/>
  <c r="E161" i="13"/>
  <c r="M161" i="13"/>
  <c r="F161" i="13"/>
  <c r="N161" i="13"/>
  <c r="G161" i="13"/>
  <c r="O161" i="13"/>
  <c r="I161" i="13"/>
  <c r="J161" i="13"/>
  <c r="D79" i="13"/>
  <c r="L79" i="13"/>
  <c r="E79" i="13"/>
  <c r="M79" i="13"/>
  <c r="F79" i="13"/>
  <c r="N79" i="13"/>
  <c r="H161" i="13"/>
  <c r="K161" i="13"/>
  <c r="P161" i="13"/>
  <c r="J79" i="13"/>
  <c r="G79" i="13"/>
  <c r="H79" i="13"/>
  <c r="I79" i="13"/>
  <c r="K79" i="13"/>
  <c r="O79" i="13"/>
  <c r="P79" i="13"/>
  <c r="G85" i="13"/>
  <c r="O85" i="13"/>
  <c r="H85" i="13"/>
  <c r="P85" i="13"/>
  <c r="K85" i="13"/>
  <c r="L85" i="13"/>
  <c r="J85" i="13"/>
  <c r="M85" i="13"/>
  <c r="J3" i="13"/>
  <c r="N85" i="13"/>
  <c r="K3" i="13"/>
  <c r="L3" i="13"/>
  <c r="E85" i="13"/>
  <c r="F85" i="13"/>
  <c r="I85" i="13"/>
  <c r="H3" i="13"/>
  <c r="P3" i="13"/>
  <c r="D3" i="13"/>
  <c r="E3" i="13"/>
  <c r="F3" i="13"/>
  <c r="G3" i="13"/>
  <c r="I3" i="13"/>
  <c r="M3" i="13"/>
  <c r="N3" i="13"/>
  <c r="O3" i="13"/>
  <c r="E105" i="13"/>
  <c r="M105" i="13"/>
  <c r="I117" i="13"/>
  <c r="J128" i="13"/>
  <c r="F105" i="13"/>
  <c r="N105" i="13"/>
  <c r="J117" i="13"/>
  <c r="K128" i="13"/>
  <c r="G105" i="13"/>
  <c r="O105" i="13"/>
  <c r="K117" i="13"/>
  <c r="D128" i="13"/>
  <c r="L128" i="13"/>
  <c r="H105" i="13"/>
  <c r="P105" i="13"/>
  <c r="J105" i="13"/>
  <c r="F117" i="13"/>
  <c r="N117" i="13"/>
  <c r="G128" i="13"/>
  <c r="O128" i="13"/>
  <c r="D105" i="13"/>
  <c r="L105" i="13"/>
  <c r="H117" i="13"/>
  <c r="P117" i="13"/>
  <c r="I128" i="13"/>
  <c r="G23" i="13"/>
  <c r="I105" i="13"/>
  <c r="H23" i="13"/>
  <c r="P23" i="13"/>
  <c r="K105" i="13"/>
  <c r="I23" i="13"/>
  <c r="J23" i="13"/>
  <c r="K23" i="13"/>
  <c r="M23" i="13"/>
  <c r="D23" i="13"/>
  <c r="N23" i="13"/>
  <c r="E23" i="13"/>
  <c r="O23" i="13"/>
  <c r="F23" i="13"/>
  <c r="H160" i="13"/>
  <c r="P160" i="13"/>
  <c r="I160" i="13"/>
  <c r="J160" i="13"/>
  <c r="K160" i="13"/>
  <c r="D160" i="13"/>
  <c r="E160" i="13"/>
  <c r="M160" i="13"/>
  <c r="F160" i="13"/>
  <c r="N160" i="13"/>
  <c r="G160" i="13"/>
  <c r="I78" i="13"/>
  <c r="L160" i="13"/>
  <c r="J78" i="13"/>
  <c r="O160" i="13"/>
  <c r="K78" i="13"/>
  <c r="G78" i="13"/>
  <c r="O78" i="13"/>
  <c r="N78" i="13"/>
  <c r="P78" i="13"/>
  <c r="D78" i="13"/>
  <c r="F78" i="13"/>
  <c r="H78" i="13"/>
  <c r="L78" i="13"/>
  <c r="M78" i="13"/>
  <c r="E132" i="13"/>
  <c r="I132" i="13"/>
  <c r="J132" i="13"/>
  <c r="L132" i="13"/>
  <c r="M132" i="13"/>
  <c r="D132" i="13"/>
  <c r="D50" i="13"/>
  <c r="L50" i="13"/>
  <c r="E50" i="13"/>
  <c r="M50" i="13"/>
  <c r="F50" i="13"/>
  <c r="N50" i="13"/>
  <c r="G50" i="13"/>
  <c r="O50" i="13"/>
  <c r="H50" i="13"/>
  <c r="P50" i="13"/>
  <c r="I50" i="13"/>
  <c r="K50" i="13"/>
  <c r="J50" i="13"/>
  <c r="P120" i="13"/>
  <c r="E120" i="13"/>
  <c r="F120" i="13"/>
  <c r="H120" i="13"/>
  <c r="M120" i="13"/>
  <c r="N120" i="13"/>
  <c r="H38" i="13"/>
  <c r="P38" i="13"/>
  <c r="I38" i="13"/>
  <c r="J38" i="13"/>
  <c r="K38" i="13"/>
  <c r="D38" i="13"/>
  <c r="L38" i="13"/>
  <c r="E38" i="13"/>
  <c r="M38" i="13"/>
  <c r="F38" i="13"/>
  <c r="N38" i="13"/>
  <c r="G38" i="13"/>
  <c r="O38" i="13"/>
  <c r="J86" i="13"/>
  <c r="K86" i="13"/>
  <c r="L86" i="13"/>
  <c r="E86" i="13"/>
  <c r="M86" i="13"/>
  <c r="G86" i="13"/>
  <c r="O86" i="13"/>
  <c r="H86" i="13"/>
  <c r="P86" i="13"/>
  <c r="F4" i="13"/>
  <c r="N4" i="13"/>
  <c r="F86" i="13"/>
  <c r="G4" i="13"/>
  <c r="O4" i="13"/>
  <c r="I86" i="13"/>
  <c r="H4" i="13"/>
  <c r="P4" i="13"/>
  <c r="N86" i="13"/>
  <c r="D4" i="13"/>
  <c r="L4" i="13"/>
  <c r="M4" i="13"/>
  <c r="E4" i="13"/>
  <c r="I4" i="13"/>
  <c r="J4" i="13"/>
  <c r="J136" i="13"/>
  <c r="F140" i="13"/>
  <c r="N140" i="13"/>
  <c r="J144" i="13"/>
  <c r="K147" i="13"/>
  <c r="K136" i="13"/>
  <c r="G140" i="13"/>
  <c r="O140" i="13"/>
  <c r="K144" i="13"/>
  <c r="D147" i="13"/>
  <c r="L147" i="13"/>
  <c r="D136" i="13"/>
  <c r="L136" i="13"/>
  <c r="H140" i="13"/>
  <c r="P140" i="13"/>
  <c r="D144" i="13"/>
  <c r="L144" i="13"/>
  <c r="E147" i="13"/>
  <c r="M147" i="13"/>
  <c r="G136" i="13"/>
  <c r="O136" i="13"/>
  <c r="K140" i="13"/>
  <c r="G144" i="13"/>
  <c r="O144" i="13"/>
  <c r="H147" i="13"/>
  <c r="P147" i="13"/>
  <c r="M140" i="13"/>
  <c r="D140" i="13"/>
  <c r="E140" i="13"/>
  <c r="I140" i="13"/>
  <c r="J140" i="13"/>
  <c r="L140" i="13"/>
  <c r="E58" i="13"/>
  <c r="M58" i="13"/>
  <c r="F58" i="13"/>
  <c r="N58" i="13"/>
  <c r="G58" i="13"/>
  <c r="O58" i="13"/>
  <c r="H58" i="13"/>
  <c r="P58" i="13"/>
  <c r="I58" i="13"/>
  <c r="K58" i="13"/>
  <c r="D58" i="13"/>
  <c r="J58" i="13"/>
  <c r="L58" i="13"/>
  <c r="G135" i="13"/>
  <c r="O135" i="13"/>
  <c r="K139" i="13"/>
  <c r="G143" i="13"/>
  <c r="O143" i="13"/>
  <c r="H146" i="13"/>
  <c r="P146" i="13"/>
  <c r="H135" i="13"/>
  <c r="P135" i="13"/>
  <c r="D139" i="13"/>
  <c r="L139" i="13"/>
  <c r="H143" i="13"/>
  <c r="P143" i="13"/>
  <c r="I146" i="13"/>
  <c r="I135" i="13"/>
  <c r="E139" i="13"/>
  <c r="M139" i="13"/>
  <c r="I143" i="13"/>
  <c r="J146" i="13"/>
  <c r="D135" i="13"/>
  <c r="L135" i="13"/>
  <c r="H139" i="13"/>
  <c r="P139" i="13"/>
  <c r="D143" i="13"/>
  <c r="L143" i="13"/>
  <c r="E146" i="13"/>
  <c r="M146" i="13"/>
  <c r="J139" i="13"/>
  <c r="N139" i="13"/>
  <c r="O139" i="13"/>
  <c r="F139" i="13"/>
  <c r="G139" i="13"/>
  <c r="I139" i="13"/>
  <c r="J57" i="13"/>
  <c r="K57" i="13"/>
  <c r="D57" i="13"/>
  <c r="L57" i="13"/>
  <c r="E57" i="13"/>
  <c r="M57" i="13"/>
  <c r="F57" i="13"/>
  <c r="N57" i="13"/>
  <c r="H57" i="13"/>
  <c r="P57" i="13"/>
  <c r="G57" i="13"/>
  <c r="I57" i="13"/>
  <c r="O57" i="13"/>
  <c r="J96" i="13"/>
  <c r="F108" i="13"/>
  <c r="N108" i="13"/>
  <c r="J120" i="13"/>
  <c r="H130" i="13"/>
  <c r="P130" i="13"/>
  <c r="K96" i="13"/>
  <c r="G108" i="13"/>
  <c r="O108" i="13"/>
  <c r="K120" i="13"/>
  <c r="I130" i="13"/>
  <c r="D96" i="13"/>
  <c r="L96" i="13"/>
  <c r="H108" i="13"/>
  <c r="P108" i="13"/>
  <c r="D120" i="13"/>
  <c r="L120" i="13"/>
  <c r="J130" i="13"/>
  <c r="E96" i="13"/>
  <c r="M96" i="13"/>
  <c r="G96" i="13"/>
  <c r="O96" i="13"/>
  <c r="K108" i="13"/>
  <c r="G120" i="13"/>
  <c r="O120" i="13"/>
  <c r="E130" i="13"/>
  <c r="M130" i="13"/>
  <c r="I96" i="13"/>
  <c r="E108" i="13"/>
  <c r="M108" i="13"/>
  <c r="I120" i="13"/>
  <c r="G130" i="13"/>
  <c r="O130" i="13"/>
  <c r="D108" i="13"/>
  <c r="I108" i="13"/>
  <c r="J108" i="13"/>
  <c r="L108" i="13"/>
  <c r="D26" i="13"/>
  <c r="L26" i="13"/>
  <c r="E26" i="13"/>
  <c r="M26" i="13"/>
  <c r="F26" i="13"/>
  <c r="N26" i="13"/>
  <c r="G26" i="13"/>
  <c r="O26" i="13"/>
  <c r="H26" i="13"/>
  <c r="P26" i="13"/>
  <c r="I26" i="13"/>
  <c r="J26" i="13"/>
  <c r="K26" i="13"/>
  <c r="M117" i="13"/>
  <c r="O117" i="13"/>
  <c r="D117" i="13"/>
  <c r="E117" i="13"/>
  <c r="G117" i="13"/>
  <c r="L117" i="13"/>
  <c r="G35" i="13"/>
  <c r="O35" i="13"/>
  <c r="H35" i="13"/>
  <c r="P35" i="13"/>
  <c r="I35" i="13"/>
  <c r="J35" i="13"/>
  <c r="K35" i="13"/>
  <c r="D35" i="13"/>
  <c r="L35" i="13"/>
  <c r="E35" i="13"/>
  <c r="M35" i="13"/>
  <c r="F35" i="13"/>
  <c r="N35" i="13"/>
  <c r="E13" i="13"/>
  <c r="M13" i="13"/>
  <c r="F13" i="13"/>
  <c r="N13" i="13"/>
  <c r="E95" i="13"/>
  <c r="I13" i="13"/>
  <c r="K95" i="13"/>
  <c r="J13" i="13"/>
  <c r="M95" i="13"/>
  <c r="H13" i="13"/>
  <c r="K13" i="13"/>
  <c r="L13" i="13"/>
  <c r="O13" i="13"/>
  <c r="P13" i="13"/>
  <c r="D13" i="13"/>
  <c r="G13" i="13"/>
  <c r="L98" i="13"/>
  <c r="N98" i="13"/>
  <c r="G16" i="13"/>
  <c r="O16" i="13"/>
  <c r="J16" i="13"/>
  <c r="D98" i="13"/>
  <c r="K16" i="13"/>
  <c r="F98" i="13"/>
  <c r="M16" i="13"/>
  <c r="N16" i="13"/>
  <c r="D16" i="13"/>
  <c r="P16" i="13"/>
  <c r="E16" i="13"/>
  <c r="F16" i="13"/>
  <c r="H16" i="13"/>
  <c r="I16" i="13"/>
  <c r="L16" i="13"/>
  <c r="I149" i="13"/>
  <c r="J149" i="13"/>
  <c r="K149" i="13"/>
  <c r="G149" i="13"/>
  <c r="H149" i="13"/>
  <c r="L149" i="13"/>
  <c r="M149" i="13"/>
  <c r="N149" i="13"/>
  <c r="D149" i="13"/>
  <c r="O149" i="13"/>
  <c r="E149" i="13"/>
  <c r="P149" i="13"/>
  <c r="F149" i="13"/>
  <c r="H67" i="13"/>
  <c r="P67" i="13"/>
  <c r="I67" i="13"/>
  <c r="J67" i="13"/>
  <c r="K67" i="13"/>
  <c r="L67" i="13"/>
  <c r="F67" i="13"/>
  <c r="N67" i="13"/>
  <c r="E67" i="13"/>
  <c r="G67" i="13"/>
  <c r="M67" i="13"/>
  <c r="O67" i="13"/>
  <c r="I124" i="13"/>
  <c r="J124" i="13"/>
  <c r="L124" i="13"/>
  <c r="D124" i="13"/>
  <c r="D42" i="13"/>
  <c r="L42" i="13"/>
  <c r="E42" i="13"/>
  <c r="M42" i="13"/>
  <c r="F42" i="13"/>
  <c r="N42" i="13"/>
  <c r="G42" i="13"/>
  <c r="O42" i="13"/>
  <c r="H42" i="13"/>
  <c r="P42" i="13"/>
  <c r="I42" i="13"/>
  <c r="J42" i="13"/>
  <c r="K42" i="13"/>
  <c r="J104" i="13"/>
  <c r="F116" i="13"/>
  <c r="N116" i="13"/>
  <c r="K104" i="13"/>
  <c r="G116" i="13"/>
  <c r="O116" i="13"/>
  <c r="D104" i="13"/>
  <c r="L104" i="13"/>
  <c r="H116" i="13"/>
  <c r="P116" i="13"/>
  <c r="E104" i="13"/>
  <c r="M104" i="13"/>
  <c r="G104" i="13"/>
  <c r="O104" i="13"/>
  <c r="K116" i="13"/>
  <c r="I104" i="13"/>
  <c r="E116" i="13"/>
  <c r="M116" i="13"/>
  <c r="F104" i="13"/>
  <c r="H104" i="13"/>
  <c r="N104" i="13"/>
  <c r="P104" i="13"/>
  <c r="D22" i="13"/>
  <c r="L22" i="13"/>
  <c r="E22" i="13"/>
  <c r="M22" i="13"/>
  <c r="J22" i="13"/>
  <c r="K22" i="13"/>
  <c r="N22" i="13"/>
  <c r="O22" i="13"/>
  <c r="F22" i="13"/>
  <c r="P22" i="13"/>
  <c r="G22" i="13"/>
  <c r="H22" i="13"/>
  <c r="I22" i="13"/>
  <c r="K134" i="13"/>
  <c r="O134" i="13"/>
  <c r="P134" i="13"/>
  <c r="G134" i="13"/>
  <c r="H134" i="13"/>
  <c r="J134" i="13"/>
  <c r="J52" i="13"/>
  <c r="K52" i="13"/>
  <c r="D52" i="13"/>
  <c r="L52" i="13"/>
  <c r="E52" i="13"/>
  <c r="M52" i="13"/>
  <c r="F52" i="13"/>
  <c r="N52" i="13"/>
  <c r="G52" i="13"/>
  <c r="O52" i="13"/>
  <c r="I52" i="13"/>
  <c r="H52" i="13"/>
  <c r="P52" i="13"/>
  <c r="K127" i="13"/>
  <c r="M127" i="13"/>
  <c r="E127" i="13"/>
  <c r="J127" i="13"/>
  <c r="E45" i="13"/>
  <c r="M45" i="13"/>
  <c r="F45" i="13"/>
  <c r="N45" i="13"/>
  <c r="G45" i="13"/>
  <c r="O45" i="13"/>
  <c r="H45" i="13"/>
  <c r="P45" i="13"/>
  <c r="I45" i="13"/>
  <c r="J45" i="13"/>
  <c r="K45" i="13"/>
  <c r="D45" i="13"/>
  <c r="L45" i="13"/>
  <c r="N112" i="13"/>
  <c r="P112" i="13"/>
  <c r="E112" i="13"/>
  <c r="F112" i="13"/>
  <c r="H112" i="13"/>
  <c r="M112" i="13"/>
  <c r="H30" i="13"/>
  <c r="P30" i="13"/>
  <c r="I30" i="13"/>
  <c r="J30" i="13"/>
  <c r="K30" i="13"/>
  <c r="D30" i="13"/>
  <c r="L30" i="13"/>
  <c r="E30" i="13"/>
  <c r="M30" i="13"/>
  <c r="F30" i="13"/>
  <c r="N30" i="13"/>
  <c r="G30" i="13"/>
  <c r="O30" i="13"/>
  <c r="H133" i="13"/>
  <c r="L133" i="13"/>
  <c r="M133" i="13"/>
  <c r="O133" i="13"/>
  <c r="P133" i="13"/>
  <c r="D133" i="13"/>
  <c r="E133" i="13"/>
  <c r="G133" i="13"/>
  <c r="G51" i="13"/>
  <c r="O51" i="13"/>
  <c r="H51" i="13"/>
  <c r="P51" i="13"/>
  <c r="I51" i="13"/>
  <c r="J51" i="13"/>
  <c r="K51" i="13"/>
  <c r="D51" i="13"/>
  <c r="L51" i="13"/>
  <c r="F51" i="13"/>
  <c r="N51" i="13"/>
  <c r="E51" i="13"/>
  <c r="M51" i="13"/>
  <c r="K99" i="13"/>
  <c r="G111" i="13"/>
  <c r="O111" i="13"/>
  <c r="K123" i="13"/>
  <c r="I133" i="13"/>
  <c r="D99" i="13"/>
  <c r="L99" i="13"/>
  <c r="H111" i="13"/>
  <c r="P111" i="13"/>
  <c r="D123" i="13"/>
  <c r="L123" i="13"/>
  <c r="J133" i="13"/>
  <c r="E99" i="13"/>
  <c r="M99" i="13"/>
  <c r="I111" i="13"/>
  <c r="E123" i="13"/>
  <c r="M123" i="13"/>
  <c r="K133" i="13"/>
  <c r="F99" i="13"/>
  <c r="N99" i="13"/>
  <c r="H99" i="13"/>
  <c r="P99" i="13"/>
  <c r="D111" i="13"/>
  <c r="L111" i="13"/>
  <c r="H123" i="13"/>
  <c r="P123" i="13"/>
  <c r="F133" i="13"/>
  <c r="N133" i="13"/>
  <c r="J99" i="13"/>
  <c r="F111" i="13"/>
  <c r="N111" i="13"/>
  <c r="J123" i="13"/>
  <c r="F123" i="13"/>
  <c r="G123" i="13"/>
  <c r="I123" i="13"/>
  <c r="N123" i="13"/>
  <c r="O123" i="13"/>
  <c r="I41" i="13"/>
  <c r="J41" i="13"/>
  <c r="K41" i="13"/>
  <c r="D41" i="13"/>
  <c r="L41" i="13"/>
  <c r="E41" i="13"/>
  <c r="M41" i="13"/>
  <c r="F41" i="13"/>
  <c r="N41" i="13"/>
  <c r="G41" i="13"/>
  <c r="O41" i="13"/>
  <c r="H41" i="13"/>
  <c r="P41" i="13"/>
  <c r="F96" i="13"/>
  <c r="H96" i="13"/>
  <c r="H14" i="13"/>
  <c r="P14" i="13"/>
  <c r="N96" i="13"/>
  <c r="I14" i="13"/>
  <c r="P96" i="13"/>
  <c r="L14" i="13"/>
  <c r="E14" i="13"/>
  <c r="M14" i="13"/>
  <c r="K14" i="13"/>
  <c r="N14" i="13"/>
  <c r="O14" i="13"/>
  <c r="F14" i="13"/>
  <c r="G14" i="13"/>
  <c r="J14" i="13"/>
  <c r="D137" i="13"/>
  <c r="H137" i="13"/>
  <c r="I137" i="13"/>
  <c r="K137" i="13"/>
  <c r="L137" i="13"/>
  <c r="P137" i="13"/>
  <c r="K55" i="13"/>
  <c r="D55" i="13"/>
  <c r="L55" i="13"/>
  <c r="E55" i="13"/>
  <c r="M55" i="13"/>
  <c r="F55" i="13"/>
  <c r="N55" i="13"/>
  <c r="G55" i="13"/>
  <c r="O55" i="13"/>
  <c r="H55" i="13"/>
  <c r="P55" i="13"/>
  <c r="J55" i="13"/>
  <c r="I55" i="13"/>
  <c r="H98" i="13"/>
  <c r="P98" i="13"/>
  <c r="D110" i="13"/>
  <c r="L110" i="13"/>
  <c r="H122" i="13"/>
  <c r="P122" i="13"/>
  <c r="F132" i="13"/>
  <c r="N132" i="13"/>
  <c r="I98" i="13"/>
  <c r="E110" i="13"/>
  <c r="M110" i="13"/>
  <c r="I122" i="13"/>
  <c r="G132" i="13"/>
  <c r="O132" i="13"/>
  <c r="J98" i="13"/>
  <c r="F110" i="13"/>
  <c r="N110" i="13"/>
  <c r="J122" i="13"/>
  <c r="H132" i="13"/>
  <c r="P132" i="13"/>
  <c r="K98" i="13"/>
  <c r="E98" i="13"/>
  <c r="M98" i="13"/>
  <c r="I110" i="13"/>
  <c r="E122" i="13"/>
  <c r="M122" i="13"/>
  <c r="K132" i="13"/>
  <c r="G98" i="13"/>
  <c r="O98" i="13"/>
  <c r="K110" i="13"/>
  <c r="G122" i="13"/>
  <c r="O122" i="13"/>
  <c r="G110" i="13"/>
  <c r="H110" i="13"/>
  <c r="J110" i="13"/>
  <c r="O110" i="13"/>
  <c r="P110" i="13"/>
  <c r="J28" i="13"/>
  <c r="K28" i="13"/>
  <c r="D28" i="13"/>
  <c r="L28" i="13"/>
  <c r="E28" i="13"/>
  <c r="M28" i="13"/>
  <c r="F28" i="13"/>
  <c r="N28" i="13"/>
  <c r="G28" i="13"/>
  <c r="O28" i="13"/>
  <c r="H28" i="13"/>
  <c r="P28" i="13"/>
  <c r="I28" i="13"/>
  <c r="E93" i="13"/>
  <c r="M93" i="13"/>
  <c r="O93" i="13"/>
  <c r="G11" i="13"/>
  <c r="O11" i="13"/>
  <c r="H11" i="13"/>
  <c r="P11" i="13"/>
  <c r="K11" i="13"/>
  <c r="D11" i="13"/>
  <c r="L11" i="13"/>
  <c r="E11" i="13"/>
  <c r="F11" i="13"/>
  <c r="I11" i="13"/>
  <c r="J11" i="13"/>
  <c r="M11" i="13"/>
  <c r="N11" i="13"/>
  <c r="H121" i="13"/>
  <c r="I121" i="13"/>
  <c r="K121" i="13"/>
  <c r="P121" i="13"/>
  <c r="K39" i="13"/>
  <c r="D39" i="13"/>
  <c r="L39" i="13"/>
  <c r="E39" i="13"/>
  <c r="M39" i="13"/>
  <c r="F39" i="13"/>
  <c r="N39" i="13"/>
  <c r="G39" i="13"/>
  <c r="O39" i="13"/>
  <c r="H39" i="13"/>
  <c r="P39" i="13"/>
  <c r="I39" i="13"/>
  <c r="J39" i="13"/>
  <c r="D116" i="13"/>
  <c r="I116" i="13"/>
  <c r="J116" i="13"/>
  <c r="L116" i="13"/>
  <c r="D34" i="13"/>
  <c r="L34" i="13"/>
  <c r="E34" i="13"/>
  <c r="M34" i="13"/>
  <c r="F34" i="13"/>
  <c r="N34" i="13"/>
  <c r="G34" i="13"/>
  <c r="O34" i="13"/>
  <c r="H34" i="13"/>
  <c r="P34" i="13"/>
  <c r="I34" i="13"/>
  <c r="J34" i="13"/>
  <c r="K34" i="13"/>
  <c r="K153" i="13"/>
  <c r="D153" i="13"/>
  <c r="L153" i="13"/>
  <c r="E153" i="13"/>
  <c r="M153" i="13"/>
  <c r="F153" i="13"/>
  <c r="N153" i="13"/>
  <c r="G153" i="13"/>
  <c r="O153" i="13"/>
  <c r="H153" i="13"/>
  <c r="P153" i="13"/>
  <c r="I153" i="13"/>
  <c r="J153" i="13"/>
  <c r="D71" i="13"/>
  <c r="L71" i="13"/>
  <c r="E71" i="13"/>
  <c r="M71" i="13"/>
  <c r="F71" i="13"/>
  <c r="N71" i="13"/>
  <c r="H71" i="13"/>
  <c r="P71" i="13"/>
  <c r="J71" i="13"/>
  <c r="G71" i="13"/>
  <c r="I71" i="13"/>
  <c r="K71" i="13"/>
  <c r="O71" i="13"/>
  <c r="E128" i="13"/>
  <c r="F128" i="13"/>
  <c r="H128" i="13"/>
  <c r="M128" i="13"/>
  <c r="N128" i="13"/>
  <c r="P128" i="13"/>
  <c r="H46" i="13"/>
  <c r="P46" i="13"/>
  <c r="I46" i="13"/>
  <c r="J46" i="13"/>
  <c r="K46" i="13"/>
  <c r="D46" i="13"/>
  <c r="L46" i="13"/>
  <c r="E46" i="13"/>
  <c r="M46" i="13"/>
  <c r="F46" i="13"/>
  <c r="N46" i="13"/>
  <c r="G46" i="13"/>
  <c r="O46" i="13"/>
  <c r="F115" i="13"/>
  <c r="G115" i="13"/>
  <c r="I115" i="13"/>
  <c r="N115" i="13"/>
  <c r="O115" i="13"/>
  <c r="I33" i="13"/>
  <c r="J33" i="13"/>
  <c r="K33" i="13"/>
  <c r="D33" i="13"/>
  <c r="L33" i="13"/>
  <c r="E33" i="13"/>
  <c r="M33" i="13"/>
  <c r="F33" i="13"/>
  <c r="N33" i="13"/>
  <c r="G33" i="13"/>
  <c r="O33" i="13"/>
  <c r="H33" i="13"/>
  <c r="P33" i="13"/>
  <c r="E136" i="13"/>
  <c r="F136" i="13"/>
  <c r="H136" i="13"/>
  <c r="I136" i="13"/>
  <c r="M136" i="13"/>
  <c r="N136" i="13"/>
  <c r="P136" i="13"/>
  <c r="H54" i="13"/>
  <c r="P54" i="13"/>
  <c r="I54" i="13"/>
  <c r="J54" i="13"/>
  <c r="K54" i="13"/>
  <c r="D54" i="13"/>
  <c r="L54" i="13"/>
  <c r="E54" i="13"/>
  <c r="M54" i="13"/>
  <c r="G54" i="13"/>
  <c r="O54" i="13"/>
  <c r="F54" i="13"/>
  <c r="N54" i="13"/>
  <c r="H113" i="13"/>
  <c r="I113" i="13"/>
  <c r="K113" i="13"/>
  <c r="P113" i="13"/>
  <c r="K31" i="13"/>
  <c r="D31" i="13"/>
  <c r="L31" i="13"/>
  <c r="E31" i="13"/>
  <c r="M31" i="13"/>
  <c r="F31" i="13"/>
  <c r="N31" i="13"/>
  <c r="G31" i="13"/>
  <c r="O31" i="13"/>
  <c r="H31" i="13"/>
  <c r="P31" i="13"/>
  <c r="I31" i="13"/>
  <c r="J31" i="13"/>
  <c r="I93" i="13"/>
  <c r="G103" i="13"/>
  <c r="O103" i="13"/>
  <c r="K115" i="13"/>
  <c r="G127" i="13"/>
  <c r="O127" i="13"/>
  <c r="J93" i="13"/>
  <c r="H103" i="13"/>
  <c r="P103" i="13"/>
  <c r="D115" i="13"/>
  <c r="L115" i="13"/>
  <c r="H127" i="13"/>
  <c r="P127" i="13"/>
  <c r="K93" i="13"/>
  <c r="I103" i="13"/>
  <c r="E115" i="13"/>
  <c r="M115" i="13"/>
  <c r="I127" i="13"/>
  <c r="D93" i="13"/>
  <c r="L93" i="13"/>
  <c r="J103" i="13"/>
  <c r="F93" i="13"/>
  <c r="N93" i="13"/>
  <c r="D103" i="13"/>
  <c r="L103" i="13"/>
  <c r="H115" i="13"/>
  <c r="P115" i="13"/>
  <c r="D127" i="13"/>
  <c r="L127" i="13"/>
  <c r="G93" i="13"/>
  <c r="H93" i="13"/>
  <c r="P93" i="13"/>
  <c r="F103" i="13"/>
  <c r="N103" i="13"/>
  <c r="J115" i="13"/>
  <c r="F127" i="13"/>
  <c r="N127" i="13"/>
  <c r="K103" i="13"/>
  <c r="M103" i="13"/>
  <c r="F21" i="13"/>
  <c r="N21" i="13"/>
  <c r="I21" i="13"/>
  <c r="J21" i="13"/>
  <c r="E103" i="13"/>
  <c r="L21" i="13"/>
  <c r="M21" i="13"/>
  <c r="O21" i="13"/>
  <c r="D21" i="13"/>
  <c r="P21" i="13"/>
  <c r="E21" i="13"/>
  <c r="G21" i="13"/>
  <c r="H21" i="13"/>
  <c r="K21" i="13"/>
  <c r="F92" i="13"/>
  <c r="N92" i="13"/>
  <c r="D102" i="13"/>
  <c r="L102" i="13"/>
  <c r="H114" i="13"/>
  <c r="P114" i="13"/>
  <c r="D126" i="13"/>
  <c r="L126" i="13"/>
  <c r="G92" i="13"/>
  <c r="O92" i="13"/>
  <c r="E102" i="13"/>
  <c r="M102" i="13"/>
  <c r="I114" i="13"/>
  <c r="E126" i="13"/>
  <c r="M126" i="13"/>
  <c r="H92" i="13"/>
  <c r="P92" i="13"/>
  <c r="F102" i="13"/>
  <c r="N102" i="13"/>
  <c r="J114" i="13"/>
  <c r="F126" i="13"/>
  <c r="N126" i="13"/>
  <c r="I92" i="13"/>
  <c r="G102" i="13"/>
  <c r="O102" i="13"/>
  <c r="J92" i="13"/>
  <c r="K92" i="13"/>
  <c r="I102" i="13"/>
  <c r="E114" i="13"/>
  <c r="M114" i="13"/>
  <c r="I126" i="13"/>
  <c r="D92" i="13"/>
  <c r="L92" i="13"/>
  <c r="E92" i="13"/>
  <c r="M92" i="13"/>
  <c r="K102" i="13"/>
  <c r="G114" i="13"/>
  <c r="O114" i="13"/>
  <c r="K126" i="13"/>
  <c r="K114" i="13"/>
  <c r="L114" i="13"/>
  <c r="N114" i="13"/>
  <c r="D114" i="13"/>
  <c r="F114" i="13"/>
  <c r="F32" i="13"/>
  <c r="N32" i="13"/>
  <c r="G32" i="13"/>
  <c r="O32" i="13"/>
  <c r="H32" i="13"/>
  <c r="P32" i="13"/>
  <c r="I32" i="13"/>
  <c r="J32" i="13"/>
  <c r="K32" i="13"/>
  <c r="D32" i="13"/>
  <c r="L32" i="13"/>
  <c r="E32" i="13"/>
  <c r="M32" i="13"/>
  <c r="G118" i="13"/>
  <c r="H118" i="13"/>
  <c r="J118" i="13"/>
  <c r="O118" i="13"/>
  <c r="P118" i="13"/>
  <c r="J36" i="13"/>
  <c r="K36" i="13"/>
  <c r="D36" i="13"/>
  <c r="L36" i="13"/>
  <c r="E36" i="13"/>
  <c r="M36" i="13"/>
  <c r="F36" i="13"/>
  <c r="N36" i="13"/>
  <c r="G36" i="13"/>
  <c r="O36" i="13"/>
  <c r="H36" i="13"/>
  <c r="P36" i="13"/>
  <c r="I36" i="13"/>
  <c r="G99" i="13"/>
  <c r="J17" i="13"/>
  <c r="I99" i="13"/>
  <c r="O99" i="13"/>
  <c r="E17" i="13"/>
  <c r="M17" i="13"/>
  <c r="F17" i="13"/>
  <c r="N17" i="13"/>
  <c r="L17" i="13"/>
  <c r="O17" i="13"/>
  <c r="P17" i="13"/>
  <c r="D17" i="13"/>
  <c r="G17" i="13"/>
  <c r="H17" i="13"/>
  <c r="I17" i="13"/>
  <c r="K17" i="13"/>
  <c r="I155" i="13"/>
  <c r="J155" i="13"/>
  <c r="K155" i="13"/>
  <c r="D155" i="13"/>
  <c r="L155" i="13"/>
  <c r="E155" i="13"/>
  <c r="M155" i="13"/>
  <c r="F155" i="13"/>
  <c r="N155" i="13"/>
  <c r="G155" i="13"/>
  <c r="O155" i="13"/>
  <c r="H155" i="13"/>
  <c r="J73" i="13"/>
  <c r="P155" i="13"/>
  <c r="K73" i="13"/>
  <c r="D73" i="13"/>
  <c r="L73" i="13"/>
  <c r="F73" i="13"/>
  <c r="H73" i="13"/>
  <c r="P73" i="13"/>
  <c r="O73" i="13"/>
  <c r="E73" i="13"/>
  <c r="G73" i="13"/>
  <c r="I73" i="13"/>
  <c r="M73" i="13"/>
  <c r="N73" i="13"/>
  <c r="E91" i="13"/>
  <c r="F91" i="13"/>
  <c r="G91" i="13"/>
  <c r="H91" i="13"/>
  <c r="I91" i="13"/>
  <c r="J91" i="13"/>
  <c r="K91" i="13"/>
  <c r="I101" i="13"/>
  <c r="E113" i="13"/>
  <c r="M113" i="13"/>
  <c r="I125" i="13"/>
  <c r="L91" i="13"/>
  <c r="J101" i="13"/>
  <c r="F113" i="13"/>
  <c r="N113" i="13"/>
  <c r="J125" i="13"/>
  <c r="M91" i="13"/>
  <c r="K101" i="13"/>
  <c r="G113" i="13"/>
  <c r="O113" i="13"/>
  <c r="K125" i="13"/>
  <c r="N91" i="13"/>
  <c r="D101" i="13"/>
  <c r="L101" i="13"/>
  <c r="O91" i="13"/>
  <c r="P91" i="13"/>
  <c r="F101" i="13"/>
  <c r="N101" i="13"/>
  <c r="J113" i="13"/>
  <c r="F125" i="13"/>
  <c r="N125" i="13"/>
  <c r="D91" i="13"/>
  <c r="H101" i="13"/>
  <c r="P101" i="13"/>
  <c r="D113" i="13"/>
  <c r="L113" i="13"/>
  <c r="H125" i="13"/>
  <c r="P125" i="13"/>
  <c r="O125" i="13"/>
  <c r="D125" i="13"/>
  <c r="E125" i="13"/>
  <c r="G125" i="13"/>
  <c r="L125" i="13"/>
  <c r="M125" i="13"/>
  <c r="G43" i="13"/>
  <c r="O43" i="13"/>
  <c r="H43" i="13"/>
  <c r="P43" i="13"/>
  <c r="I43" i="13"/>
  <c r="J43" i="13"/>
  <c r="K43" i="13"/>
  <c r="D43" i="13"/>
  <c r="L43" i="13"/>
  <c r="E43" i="13"/>
  <c r="M43" i="13"/>
  <c r="F43" i="13"/>
  <c r="N43" i="13"/>
  <c r="D134" i="13"/>
  <c r="L134" i="13"/>
  <c r="H138" i="13"/>
  <c r="P138" i="13"/>
  <c r="D142" i="13"/>
  <c r="L142" i="13"/>
  <c r="E134" i="13"/>
  <c r="M134" i="13"/>
  <c r="I138" i="13"/>
  <c r="E142" i="13"/>
  <c r="M142" i="13"/>
  <c r="F134" i="13"/>
  <c r="N134" i="13"/>
  <c r="J138" i="13"/>
  <c r="F142" i="13"/>
  <c r="N142" i="13"/>
  <c r="I134" i="13"/>
  <c r="E138" i="13"/>
  <c r="M138" i="13"/>
  <c r="I142" i="13"/>
  <c r="G138" i="13"/>
  <c r="K138" i="13"/>
  <c r="L138" i="13"/>
  <c r="N138" i="13"/>
  <c r="O138" i="13"/>
  <c r="D138" i="13"/>
  <c r="F138" i="13"/>
  <c r="F56" i="13"/>
  <c r="G56" i="13"/>
  <c r="O56" i="13"/>
  <c r="H56" i="13"/>
  <c r="P56" i="13"/>
  <c r="I56" i="13"/>
  <c r="J56" i="13"/>
  <c r="K56" i="13"/>
  <c r="E56" i="13"/>
  <c r="M56" i="13"/>
  <c r="N56" i="13"/>
  <c r="D56" i="13"/>
  <c r="L56" i="13"/>
  <c r="E18" i="13"/>
  <c r="M18" i="13"/>
  <c r="D100" i="13"/>
  <c r="H18" i="13"/>
  <c r="P18" i="13"/>
  <c r="J100" i="13"/>
  <c r="I18" i="13"/>
  <c r="L100" i="13"/>
  <c r="L18" i="13"/>
  <c r="N18" i="13"/>
  <c r="O18" i="13"/>
  <c r="D18" i="13"/>
  <c r="F18" i="13"/>
  <c r="G18" i="13"/>
  <c r="J18" i="13"/>
  <c r="K18" i="13"/>
  <c r="F100" i="13"/>
  <c r="N100" i="13"/>
  <c r="J112" i="13"/>
  <c r="F124" i="13"/>
  <c r="N124" i="13"/>
  <c r="G100" i="13"/>
  <c r="O100" i="13"/>
  <c r="K112" i="13"/>
  <c r="G124" i="13"/>
  <c r="O124" i="13"/>
  <c r="H100" i="13"/>
  <c r="P100" i="13"/>
  <c r="D112" i="13"/>
  <c r="L112" i="13"/>
  <c r="H124" i="13"/>
  <c r="P124" i="13"/>
  <c r="I100" i="13"/>
  <c r="K100" i="13"/>
  <c r="G112" i="13"/>
  <c r="O112" i="13"/>
  <c r="K124" i="13"/>
  <c r="E100" i="13"/>
  <c r="M100" i="13"/>
  <c r="I112" i="13"/>
  <c r="E124" i="13"/>
  <c r="M124" i="13"/>
  <c r="H90" i="13"/>
  <c r="P90" i="13"/>
  <c r="I90" i="13"/>
  <c r="D90" i="13"/>
  <c r="J90" i="13"/>
  <c r="K90" i="13"/>
  <c r="E90" i="13"/>
  <c r="M90" i="13"/>
  <c r="F90" i="13"/>
  <c r="N90" i="13"/>
  <c r="L90" i="13"/>
  <c r="O90" i="13"/>
  <c r="H8" i="13"/>
  <c r="P8" i="13"/>
  <c r="I8" i="13"/>
  <c r="J8" i="13"/>
  <c r="G90" i="13"/>
  <c r="F8" i="13"/>
  <c r="N8" i="13"/>
  <c r="E8" i="13"/>
  <c r="G8" i="13"/>
  <c r="K8" i="13"/>
  <c r="L8" i="13"/>
  <c r="M8" i="13"/>
  <c r="O8" i="13"/>
  <c r="C80" i="13" l="1"/>
  <c r="E6" i="13"/>
  <c r="H6" i="13"/>
  <c r="J88" i="13"/>
  <c r="G5" i="13"/>
  <c r="K5" i="13"/>
  <c r="N6" i="13"/>
  <c r="O88" i="13"/>
  <c r="D88" i="13"/>
  <c r="F5" i="13"/>
  <c r="L5" i="13"/>
  <c r="F6" i="13"/>
  <c r="L88" i="13"/>
  <c r="I88" i="13"/>
  <c r="E5" i="13"/>
  <c r="O6" i="13"/>
  <c r="G88" i="13"/>
  <c r="N88" i="13"/>
  <c r="P88" i="13"/>
  <c r="D5" i="13"/>
  <c r="M6" i="13"/>
  <c r="J6" i="13"/>
  <c r="F88" i="13"/>
  <c r="H88" i="13"/>
  <c r="O5" i="13"/>
  <c r="P5" i="13"/>
  <c r="L6" i="13"/>
  <c r="P1" i="13" s="1"/>
  <c r="D6" i="13"/>
  <c r="M88" i="13"/>
  <c r="N5" i="13"/>
  <c r="H5" i="13"/>
  <c r="J5" i="13"/>
  <c r="K6" i="13"/>
  <c r="E88" i="13"/>
  <c r="M5" i="13"/>
  <c r="I6" i="13"/>
  <c r="G6" i="13"/>
  <c r="P6" i="13"/>
  <c r="K88" i="13"/>
  <c r="I5" i="13"/>
  <c r="K87" i="13"/>
  <c r="I87" i="13"/>
  <c r="D87" i="13"/>
  <c r="P87" i="13"/>
  <c r="N87" i="13"/>
  <c r="H87" i="13"/>
  <c r="F87" i="13"/>
  <c r="O87" i="13"/>
  <c r="M87" i="13"/>
  <c r="G87" i="13"/>
  <c r="E87" i="13"/>
  <c r="L87" i="13"/>
  <c r="J87" i="13"/>
  <c r="AB118" i="13" l="1"/>
  <c r="AP118" i="13" s="1"/>
  <c r="X8" i="13"/>
  <c r="AL8" i="13" s="1"/>
  <c r="Z92" i="13"/>
  <c r="AN92" i="13" s="1"/>
  <c r="Y97" i="13"/>
  <c r="AM97" i="13" s="1"/>
  <c r="V101" i="13"/>
  <c r="AJ101" i="13" s="1"/>
  <c r="BN101" i="13" s="1"/>
  <c r="AC134" i="13"/>
  <c r="AQ134" i="13" s="1"/>
  <c r="BU134" i="13" s="1"/>
  <c r="U106" i="13"/>
  <c r="AI106" i="13" s="1"/>
  <c r="BM106" i="13" s="1"/>
  <c r="S155" i="13"/>
  <c r="AG155" i="13" s="1"/>
  <c r="BK155" i="13" s="1"/>
  <c r="U134" i="13"/>
  <c r="AI134" i="13" s="1"/>
  <c r="BM134" i="13" s="1"/>
  <c r="T138" i="13"/>
  <c r="AH138" i="13" s="1"/>
  <c r="BL138" i="13" s="1"/>
  <c r="W107" i="13"/>
  <c r="AK107" i="13" s="1"/>
  <c r="BO107" i="13" s="1"/>
  <c r="AA136" i="13"/>
  <c r="AO136" i="13" s="1"/>
  <c r="BS136" i="13" s="1"/>
  <c r="S126" i="13"/>
  <c r="AG126" i="13" s="1"/>
  <c r="BK126" i="13" s="1"/>
  <c r="Q103" i="13"/>
  <c r="AE103" i="13" s="1"/>
  <c r="BI103" i="13" s="1"/>
  <c r="Z108" i="13"/>
  <c r="AN108" i="13" s="1"/>
  <c r="BR108" i="13" s="1"/>
  <c r="X92" i="13"/>
  <c r="AL92" i="13" s="1"/>
  <c r="BP92" i="13" s="1"/>
  <c r="Z114" i="13"/>
  <c r="AN114" i="13" s="1"/>
  <c r="BR114" i="13" s="1"/>
  <c r="Z138" i="13"/>
  <c r="AN138" i="13" s="1"/>
  <c r="BR138" i="13" s="1"/>
  <c r="Z136" i="13"/>
  <c r="AN136" i="13" s="1"/>
  <c r="X112" i="13"/>
  <c r="AL112" i="13" s="1"/>
  <c r="BP112" i="13" s="1"/>
  <c r="AC112" i="13"/>
  <c r="AQ112" i="13" s="1"/>
  <c r="BU112" i="13" s="1"/>
  <c r="Z94" i="13"/>
  <c r="AN94" i="13" s="1"/>
  <c r="BR94" i="13" s="1"/>
  <c r="S125" i="13"/>
  <c r="AG125" i="13" s="1"/>
  <c r="BK125" i="13" s="1"/>
  <c r="AA109" i="13"/>
  <c r="AO109" i="13" s="1"/>
  <c r="BS109" i="13" s="1"/>
  <c r="X98" i="13"/>
  <c r="AL98" i="13" s="1"/>
  <c r="BP98" i="13" s="1"/>
  <c r="Y110" i="13"/>
  <c r="AM110" i="13" s="1"/>
  <c r="BQ110" i="13" s="1"/>
  <c r="S141" i="13"/>
  <c r="AG141" i="13" s="1"/>
  <c r="U145" i="13"/>
  <c r="AI145" i="13" s="1"/>
  <c r="BM145" i="13" s="1"/>
  <c r="AB99" i="13"/>
  <c r="AP99" i="13" s="1"/>
  <c r="BT99" i="13" s="1"/>
  <c r="Z117" i="13"/>
  <c r="AN117" i="13" s="1"/>
  <c r="BR117" i="13" s="1"/>
  <c r="U97" i="13"/>
  <c r="Z97" i="13"/>
  <c r="S149" i="13"/>
  <c r="AG149" i="13" s="1"/>
  <c r="BK149" i="13" s="1"/>
  <c r="Y117" i="13"/>
  <c r="AM117" i="13" s="1"/>
  <c r="BQ117" i="13" s="1"/>
  <c r="Z155" i="13"/>
  <c r="AN155" i="13" s="1"/>
  <c r="BR155" i="13" s="1"/>
  <c r="AB120" i="13"/>
  <c r="AP120" i="13" s="1"/>
  <c r="BT120" i="13" s="1"/>
  <c r="Y127" i="13"/>
  <c r="AM127" i="13" s="1"/>
  <c r="BQ127" i="13" s="1"/>
  <c r="S104" i="13"/>
  <c r="AG104" i="13" s="1"/>
  <c r="BK104" i="13" s="1"/>
  <c r="Z146" i="13"/>
  <c r="AN146" i="13" s="1"/>
  <c r="BR146" i="13" s="1"/>
  <c r="AB103" i="13"/>
  <c r="AP103" i="13" s="1"/>
  <c r="BT103" i="13" s="1"/>
  <c r="AB145" i="13"/>
  <c r="AP145" i="13" s="1"/>
  <c r="BT145" i="13" s="1"/>
  <c r="X145" i="13"/>
  <c r="AL145" i="13" s="1"/>
  <c r="BP145" i="13" s="1"/>
  <c r="U114" i="13"/>
  <c r="AI114" i="13" s="1"/>
  <c r="S124" i="13"/>
  <c r="AG124" i="13" s="1"/>
  <c r="BK124" i="13" s="1"/>
  <c r="Z112" i="13"/>
  <c r="AN112" i="13" s="1"/>
  <c r="BR112" i="13" s="1"/>
  <c r="AC143" i="13"/>
  <c r="AQ143" i="13" s="1"/>
  <c r="BU143" i="13" s="1"/>
  <c r="AB142" i="13"/>
  <c r="U96" i="13"/>
  <c r="Z151" i="13"/>
  <c r="AN151" i="13" s="1"/>
  <c r="BR151" i="13" s="1"/>
  <c r="AB108" i="13"/>
  <c r="AP108" i="13" s="1"/>
  <c r="BT108" i="13" s="1"/>
  <c r="AC96" i="13"/>
  <c r="AQ96" i="13" s="1"/>
  <c r="AB91" i="13"/>
  <c r="AC95" i="13"/>
  <c r="AQ95" i="13" s="1"/>
  <c r="BU95" i="13" s="1"/>
  <c r="S157" i="13"/>
  <c r="AG157" i="13" s="1"/>
  <c r="BK157" i="13" s="1"/>
  <c r="Y105" i="13"/>
  <c r="S127" i="13"/>
  <c r="T130" i="13"/>
  <c r="AH130" i="13" s="1"/>
  <c r="BL130" i="13" s="1"/>
  <c r="Y151" i="13"/>
  <c r="AM151" i="13" s="1"/>
  <c r="BQ151" i="13" s="1"/>
  <c r="Z139" i="13"/>
  <c r="AN139" i="13" s="1"/>
  <c r="T132" i="13"/>
  <c r="Y118" i="13"/>
  <c r="AM118" i="13" s="1"/>
  <c r="BQ118" i="13" s="1"/>
  <c r="T144" i="13"/>
  <c r="AH144" i="13" s="1"/>
  <c r="S92" i="13"/>
  <c r="U111" i="13"/>
  <c r="Y116" i="13"/>
  <c r="AM116" i="13" s="1"/>
  <c r="BQ116" i="13" s="1"/>
  <c r="AB105" i="13"/>
  <c r="AP105" i="13" s="1"/>
  <c r="BT105" i="13" s="1"/>
  <c r="U113" i="13"/>
  <c r="AI113" i="13" s="1"/>
  <c r="U151" i="13"/>
  <c r="AI151" i="13" s="1"/>
  <c r="BM151" i="13" s="1"/>
  <c r="R134" i="13"/>
  <c r="AF134" i="13" s="1"/>
  <c r="BJ134" i="13" s="1"/>
  <c r="Y156" i="13"/>
  <c r="AM156" i="13" s="1"/>
  <c r="BQ156" i="13" s="1"/>
  <c r="Y120" i="13"/>
  <c r="AM120" i="13" s="1"/>
  <c r="BQ120" i="13" s="1"/>
  <c r="X132" i="13"/>
  <c r="U101" i="13"/>
  <c r="AI101" i="13" s="1"/>
  <c r="BM101" i="13" s="1"/>
  <c r="Z145" i="13"/>
  <c r="AN145" i="13" s="1"/>
  <c r="BR145" i="13" s="1"/>
  <c r="Y150" i="13"/>
  <c r="AM150" i="13" s="1"/>
  <c r="BQ150" i="13" s="1"/>
  <c r="Y132" i="13"/>
  <c r="X126" i="13"/>
  <c r="AL126" i="13" s="1"/>
  <c r="BP126" i="13" s="1"/>
  <c r="V127" i="13"/>
  <c r="AJ127" i="13" s="1"/>
  <c r="BN127" i="13" s="1"/>
  <c r="S135" i="13"/>
  <c r="V139" i="13"/>
  <c r="AB153" i="13"/>
  <c r="AP153" i="13" s="1"/>
  <c r="BT153" i="13" s="1"/>
  <c r="AB129" i="13"/>
  <c r="AP129" i="13" s="1"/>
  <c r="BT129" i="13" s="1"/>
  <c r="Z96" i="13"/>
  <c r="AN96" i="13" s="1"/>
  <c r="BR96" i="13" s="1"/>
  <c r="U91" i="13"/>
  <c r="Z121" i="13"/>
  <c r="AN121" i="13" s="1"/>
  <c r="BR121" i="13" s="1"/>
  <c r="U120" i="13"/>
  <c r="AI120" i="13" s="1"/>
  <c r="BM120" i="13" s="1"/>
  <c r="Z103" i="13"/>
  <c r="AN103" i="13" s="1"/>
  <c r="BR103" i="13" s="1"/>
  <c r="X109" i="13"/>
  <c r="U147" i="13"/>
  <c r="AI147" i="13" s="1"/>
  <c r="BM147" i="13" s="1"/>
  <c r="Z109" i="13"/>
  <c r="AN109" i="13" s="1"/>
  <c r="BR109" i="13" s="1"/>
  <c r="T160" i="13"/>
  <c r="Z111" i="13"/>
  <c r="T108" i="13"/>
  <c r="AH108" i="13" s="1"/>
  <c r="BL108" i="13" s="1"/>
  <c r="AB140" i="13"/>
  <c r="AP140" i="13" s="1"/>
  <c r="BT140" i="13" s="1"/>
  <c r="AB97" i="13"/>
  <c r="AP97" i="13" s="1"/>
  <c r="BT97" i="13" s="1"/>
  <c r="U115" i="13"/>
  <c r="X124" i="13"/>
  <c r="AL124" i="13" s="1"/>
  <c r="BP124" i="13" s="1"/>
  <c r="U161" i="13"/>
  <c r="Y104" i="13"/>
  <c r="AM104" i="13" s="1"/>
  <c r="AC115" i="13"/>
  <c r="V112" i="13"/>
  <c r="AJ112" i="13" s="1"/>
  <c r="BN112" i="13" s="1"/>
  <c r="AB101" i="13"/>
  <c r="AP101" i="13" s="1"/>
  <c r="BT101" i="13" s="1"/>
  <c r="T141" i="13"/>
  <c r="AC123" i="13"/>
  <c r="AC101" i="13"/>
  <c r="AQ101" i="13" s="1"/>
  <c r="BU101" i="13" s="1"/>
  <c r="U131" i="13"/>
  <c r="AI131" i="13" s="1"/>
  <c r="BM131" i="13" s="1"/>
  <c r="U149" i="13"/>
  <c r="AI149" i="13" s="1"/>
  <c r="BM149" i="13" s="1"/>
  <c r="Y126" i="13"/>
  <c r="AM126" i="13" s="1"/>
  <c r="BQ126" i="13" s="1"/>
  <c r="S95" i="13"/>
  <c r="AG95" i="13" s="1"/>
  <c r="BK95" i="13" s="1"/>
  <c r="S156" i="13"/>
  <c r="AG156" i="13" s="1"/>
  <c r="BK156" i="13" s="1"/>
  <c r="S112" i="13"/>
  <c r="AG112" i="13" s="1"/>
  <c r="BK112" i="13" s="1"/>
  <c r="S138" i="13"/>
  <c r="AB107" i="13"/>
  <c r="AP107" i="13" s="1"/>
  <c r="BT107" i="13" s="1"/>
  <c r="Y139" i="13"/>
  <c r="AM139" i="13" s="1"/>
  <c r="BQ139" i="13" s="1"/>
  <c r="V142" i="13"/>
  <c r="AJ142" i="13" s="1"/>
  <c r="BN142" i="13" s="1"/>
  <c r="Y106" i="13"/>
  <c r="AB134" i="13"/>
  <c r="AP134" i="13" s="1"/>
  <c r="BT134" i="13" s="1"/>
  <c r="S113" i="13"/>
  <c r="AG113" i="13" s="1"/>
  <c r="BK113" i="13" s="1"/>
  <c r="Z154" i="13"/>
  <c r="AN154" i="13" s="1"/>
  <c r="BR154" i="13" s="1"/>
  <c r="Y99" i="13"/>
  <c r="T91" i="13"/>
  <c r="AH91" i="13" s="1"/>
  <c r="BL91" i="13" s="1"/>
  <c r="X102" i="13"/>
  <c r="AL102" i="13" s="1"/>
  <c r="BP102" i="13" s="1"/>
  <c r="S105" i="13"/>
  <c r="AG105" i="13" s="1"/>
  <c r="BK105" i="13" s="1"/>
  <c r="Z127" i="13"/>
  <c r="AB114" i="13"/>
  <c r="AP114" i="13" s="1"/>
  <c r="BT114" i="13" s="1"/>
  <c r="Y107" i="13"/>
  <c r="AM107" i="13" s="1"/>
  <c r="BQ107" i="13" s="1"/>
  <c r="S122" i="13"/>
  <c r="T153" i="13"/>
  <c r="AH153" i="13" s="1"/>
  <c r="T157" i="13"/>
  <c r="AH157" i="13" s="1"/>
  <c r="T133" i="13"/>
  <c r="AH133" i="13" s="1"/>
  <c r="BL133" i="13" s="1"/>
  <c r="T113" i="13"/>
  <c r="AH113" i="13" s="1"/>
  <c r="Y137" i="13"/>
  <c r="AM137" i="13" s="1"/>
  <c r="BQ137" i="13" s="1"/>
  <c r="AC121" i="13"/>
  <c r="AQ121" i="13" s="1"/>
  <c r="BU121" i="13" s="1"/>
  <c r="Z137" i="13"/>
  <c r="AN137" i="13" s="1"/>
  <c r="BR137" i="13" s="1"/>
  <c r="Z149" i="13"/>
  <c r="AN149" i="13" s="1"/>
  <c r="BR149" i="13" s="1"/>
  <c r="AB94" i="13"/>
  <c r="S111" i="13"/>
  <c r="AG111" i="13" s="1"/>
  <c r="BK111" i="13" s="1"/>
  <c r="V103" i="13"/>
  <c r="AJ103" i="13" s="1"/>
  <c r="BN103" i="13" s="1"/>
  <c r="AB156" i="13"/>
  <c r="AP156" i="13" s="1"/>
  <c r="BT156" i="13" s="1"/>
  <c r="Y112" i="13"/>
  <c r="T129" i="13"/>
  <c r="AH129" i="13" s="1"/>
  <c r="BL129" i="13" s="1"/>
  <c r="T154" i="13"/>
  <c r="AH154" i="13" s="1"/>
  <c r="U144" i="13"/>
  <c r="AI144" i="13" s="1"/>
  <c r="BM144" i="13" s="1"/>
  <c r="S118" i="13"/>
  <c r="Y128" i="13"/>
  <c r="AM128" i="13" s="1"/>
  <c r="BQ128" i="13" s="1"/>
  <c r="Z123" i="13"/>
  <c r="AN123" i="13" s="1"/>
  <c r="BR123" i="13" s="1"/>
  <c r="AC118" i="13"/>
  <c r="AQ118" i="13" s="1"/>
  <c r="BU118" i="13" s="1"/>
  <c r="Y161" i="13"/>
  <c r="AC128" i="13"/>
  <c r="AQ128" i="13" s="1"/>
  <c r="BU128" i="13" s="1"/>
  <c r="V94" i="13"/>
  <c r="AJ94" i="13" s="1"/>
  <c r="BN94" i="13" s="1"/>
  <c r="Y157" i="13"/>
  <c r="AM157" i="13" s="1"/>
  <c r="BQ157" i="13" s="1"/>
  <c r="Z132" i="13"/>
  <c r="AB111" i="13"/>
  <c r="AP111" i="13" s="1"/>
  <c r="BT111" i="13" s="1"/>
  <c r="S101" i="13"/>
  <c r="AG101" i="13" s="1"/>
  <c r="BK101" i="13" s="1"/>
  <c r="T103" i="13"/>
  <c r="AH103" i="13" s="1"/>
  <c r="BL103" i="13" s="1"/>
  <c r="X128" i="13"/>
  <c r="S93" i="13"/>
  <c r="AG93" i="13" s="1"/>
  <c r="BK93" i="13" s="1"/>
  <c r="Z141" i="13"/>
  <c r="AN141" i="13" s="1"/>
  <c r="BR141" i="13" s="1"/>
  <c r="U99" i="13"/>
  <c r="Z135" i="13"/>
  <c r="S110" i="13"/>
  <c r="AG110" i="13" s="1"/>
  <c r="BK110" i="13" s="1"/>
  <c r="T161" i="13"/>
  <c r="AB119" i="13"/>
  <c r="AP119" i="13" s="1"/>
  <c r="BT119" i="13" s="1"/>
  <c r="AB137" i="13"/>
  <c r="U148" i="13"/>
  <c r="AI148" i="13" s="1"/>
  <c r="BM148" i="13" s="1"/>
  <c r="T136" i="13"/>
  <c r="AH136" i="13" s="1"/>
  <c r="BL136" i="13" s="1"/>
  <c r="S123" i="13"/>
  <c r="Z91" i="13"/>
  <c r="AC106" i="13"/>
  <c r="AQ106" i="13" s="1"/>
  <c r="BU106" i="13" s="1"/>
  <c r="Y93" i="13"/>
  <c r="AM93" i="13" s="1"/>
  <c r="BQ93" i="13" s="1"/>
  <c r="AC154" i="13"/>
  <c r="AQ154" i="13" s="1"/>
  <c r="BU154" i="13" s="1"/>
  <c r="X148" i="13"/>
  <c r="AL148" i="13" s="1"/>
  <c r="BP148" i="13" s="1"/>
  <c r="X136" i="13"/>
  <c r="AL136" i="13" s="1"/>
  <c r="BP136" i="13" s="1"/>
  <c r="S96" i="13"/>
  <c r="AG96" i="13" s="1"/>
  <c r="BK96" i="13" s="1"/>
  <c r="AB124" i="13"/>
  <c r="Z131" i="13"/>
  <c r="T140" i="13"/>
  <c r="AH140" i="13" s="1"/>
  <c r="BL140" i="13" s="1"/>
  <c r="X103" i="13"/>
  <c r="AL103" i="13" s="1"/>
  <c r="BP103" i="13" s="1"/>
  <c r="S161" i="13"/>
  <c r="Z98" i="13"/>
  <c r="S128" i="13"/>
  <c r="AG128" i="13" s="1"/>
  <c r="BK128" i="13" s="1"/>
  <c r="Q160" i="13"/>
  <c r="W159" i="13"/>
  <c r="AK159" i="13" s="1"/>
  <c r="BO159" i="13" s="1"/>
  <c r="W147" i="13"/>
  <c r="AK147" i="13" s="1"/>
  <c r="BO147" i="13" s="1"/>
  <c r="W158" i="13"/>
  <c r="AK158" i="13" s="1"/>
  <c r="BO158" i="13" s="1"/>
  <c r="W131" i="13"/>
  <c r="AK131" i="13" s="1"/>
  <c r="BO131" i="13" s="1"/>
  <c r="W119" i="13"/>
  <c r="W152" i="13"/>
  <c r="AK152" i="13" s="1"/>
  <c r="BO152" i="13" s="1"/>
  <c r="W144" i="13"/>
  <c r="AK144" i="13" s="1"/>
  <c r="BO144" i="13" s="1"/>
  <c r="W143" i="13"/>
  <c r="AK143" i="13" s="1"/>
  <c r="BO143" i="13" s="1"/>
  <c r="Q157" i="13"/>
  <c r="AE157" i="13" s="1"/>
  <c r="R140" i="13"/>
  <c r="R116" i="13"/>
  <c r="AF116" i="13" s="1"/>
  <c r="BJ116" i="13" s="1"/>
  <c r="V121" i="13"/>
  <c r="AJ121" i="13" s="1"/>
  <c r="BN121" i="13" s="1"/>
  <c r="W156" i="13"/>
  <c r="AK156" i="13" s="1"/>
  <c r="BO156" i="13" s="1"/>
  <c r="R138" i="13"/>
  <c r="R121" i="13"/>
  <c r="AF121" i="13" s="1"/>
  <c r="BJ121" i="13" s="1"/>
  <c r="Q150" i="13"/>
  <c r="AE150" i="13" s="1"/>
  <c r="W120" i="13"/>
  <c r="Q124" i="13"/>
  <c r="R155" i="13"/>
  <c r="AF155" i="13" s="1"/>
  <c r="BJ155" i="13" s="1"/>
  <c r="U138" i="13"/>
  <c r="AI138" i="13" s="1"/>
  <c r="BM138" i="13" s="1"/>
  <c r="X116" i="13"/>
  <c r="T150" i="13"/>
  <c r="AH150" i="13" s="1"/>
  <c r="R144" i="13"/>
  <c r="AF144" i="13" s="1"/>
  <c r="BJ144" i="13" s="1"/>
  <c r="U160" i="13"/>
  <c r="Q117" i="13"/>
  <c r="V133" i="13"/>
  <c r="AA93" i="13"/>
  <c r="AO93" i="13" s="1"/>
  <c r="BS93" i="13" s="1"/>
  <c r="AA114" i="13"/>
  <c r="AO114" i="13" s="1"/>
  <c r="BS114" i="13" s="1"/>
  <c r="AC138" i="13"/>
  <c r="AQ138" i="13" s="1"/>
  <c r="BU138" i="13" s="1"/>
  <c r="T95" i="13"/>
  <c r="Y147" i="13"/>
  <c r="AM147" i="13" s="1"/>
  <c r="BQ147" i="13" s="1"/>
  <c r="Q91" i="13"/>
  <c r="AE91" i="13" s="1"/>
  <c r="BI91" i="13" s="1"/>
  <c r="W148" i="13"/>
  <c r="AK148" i="13" s="1"/>
  <c r="BO148" i="13" s="1"/>
  <c r="T156" i="13"/>
  <c r="AH156" i="13" s="1"/>
  <c r="X144" i="13"/>
  <c r="AL144" i="13" s="1"/>
  <c r="BP144" i="13" s="1"/>
  <c r="U108" i="13"/>
  <c r="AI108" i="13" s="1"/>
  <c r="BM108" i="13" s="1"/>
  <c r="T104" i="13"/>
  <c r="R102" i="13"/>
  <c r="AF102" i="13" s="1"/>
  <c r="BJ102" i="13" s="1"/>
  <c r="Q112" i="13"/>
  <c r="AE112" i="13" s="1"/>
  <c r="BI112" i="13" s="1"/>
  <c r="W106" i="13"/>
  <c r="AK106" i="13" s="1"/>
  <c r="BO106" i="13" s="1"/>
  <c r="Q115" i="13"/>
  <c r="T107" i="13"/>
  <c r="V150" i="13"/>
  <c r="AJ150" i="13" s="1"/>
  <c r="BN150" i="13" s="1"/>
  <c r="U142" i="13"/>
  <c r="AI142" i="13" s="1"/>
  <c r="BM142" i="13" s="1"/>
  <c r="V105" i="13"/>
  <c r="AC147" i="13"/>
  <c r="AQ147" i="13" s="1"/>
  <c r="BU147" i="13" s="1"/>
  <c r="V120" i="13"/>
  <c r="AJ120" i="13" s="1"/>
  <c r="BN120" i="13" s="1"/>
  <c r="U98" i="13"/>
  <c r="AI98" i="13" s="1"/>
  <c r="BM98" i="13" s="1"/>
  <c r="W114" i="13"/>
  <c r="AK114" i="13" s="1"/>
  <c r="BO114" i="13" s="1"/>
  <c r="X91" i="13"/>
  <c r="AL91" i="13" s="1"/>
  <c r="BP91" i="13" s="1"/>
  <c r="W100" i="13"/>
  <c r="AK100" i="13" s="1"/>
  <c r="BO100" i="13" s="1"/>
  <c r="Z148" i="13"/>
  <c r="AN148" i="13" s="1"/>
  <c r="BR148" i="13" s="1"/>
  <c r="Q104" i="13"/>
  <c r="AE104" i="13" s="1"/>
  <c r="BI104" i="13" s="1"/>
  <c r="AA146" i="13"/>
  <c r="AO146" i="13" s="1"/>
  <c r="BS146" i="13" s="1"/>
  <c r="AA131" i="13"/>
  <c r="AO131" i="13" s="1"/>
  <c r="BS131" i="13" s="1"/>
  <c r="AA152" i="13"/>
  <c r="AO152" i="13" s="1"/>
  <c r="BS152" i="13" s="1"/>
  <c r="AA159" i="13"/>
  <c r="AO159" i="13" s="1"/>
  <c r="BS159" i="13" s="1"/>
  <c r="AA147" i="13"/>
  <c r="AO147" i="13" s="1"/>
  <c r="BS147" i="13" s="1"/>
  <c r="AA158" i="13"/>
  <c r="AO158" i="13" s="1"/>
  <c r="BS158" i="13" s="1"/>
  <c r="W109" i="13"/>
  <c r="AK109" i="13" s="1"/>
  <c r="BO109" i="13" s="1"/>
  <c r="W96" i="13"/>
  <c r="V132" i="13"/>
  <c r="AA137" i="13"/>
  <c r="AO137" i="13" s="1"/>
  <c r="BS137" i="13" s="1"/>
  <c r="R130" i="13"/>
  <c r="AF130" i="13" s="1"/>
  <c r="BJ130" i="13" s="1"/>
  <c r="R104" i="13"/>
  <c r="AA121" i="13"/>
  <c r="W127" i="13"/>
  <c r="AK127" i="13" s="1"/>
  <c r="BO127" i="13" s="1"/>
  <c r="V116" i="13"/>
  <c r="AJ116" i="13" s="1"/>
  <c r="BN116" i="13" s="1"/>
  <c r="AA133" i="13"/>
  <c r="Y158" i="13"/>
  <c r="AM158" i="13" s="1"/>
  <c r="BQ158" i="13" s="1"/>
  <c r="Y152" i="13"/>
  <c r="AM152" i="13" s="1"/>
  <c r="BQ152" i="13" s="1"/>
  <c r="Y146" i="13"/>
  <c r="AM146" i="13" s="1"/>
  <c r="BQ146" i="13" s="1"/>
  <c r="Y159" i="13"/>
  <c r="AM159" i="13" s="1"/>
  <c r="BQ159" i="13" s="1"/>
  <c r="AC152" i="13"/>
  <c r="AQ152" i="13" s="1"/>
  <c r="BU152" i="13" s="1"/>
  <c r="AC158" i="13"/>
  <c r="AQ158" i="13" s="1"/>
  <c r="BU158" i="13" s="1"/>
  <c r="AC129" i="13"/>
  <c r="AQ129" i="13" s="1"/>
  <c r="BU129" i="13" s="1"/>
  <c r="AC159" i="13"/>
  <c r="AQ159" i="13" s="1"/>
  <c r="BU159" i="13" s="1"/>
  <c r="T121" i="13"/>
  <c r="V106" i="13"/>
  <c r="AJ106" i="13" s="1"/>
  <c r="BN106" i="13" s="1"/>
  <c r="Q148" i="13"/>
  <c r="AE148" i="13" s="1"/>
  <c r="AC156" i="13"/>
  <c r="AQ156" i="13" s="1"/>
  <c r="BU156" i="13" s="1"/>
  <c r="Q136" i="13"/>
  <c r="V104" i="13"/>
  <c r="AJ104" i="13" s="1"/>
  <c r="BN104" i="13" s="1"/>
  <c r="U123" i="13"/>
  <c r="AI123" i="13" s="1"/>
  <c r="BM123" i="13" s="1"/>
  <c r="W110" i="13"/>
  <c r="AK110" i="13" s="1"/>
  <c r="BO110" i="13" s="1"/>
  <c r="Y115" i="13"/>
  <c r="AC124" i="13"/>
  <c r="AQ124" i="13" s="1"/>
  <c r="BU124" i="13" s="1"/>
  <c r="AA97" i="13"/>
  <c r="AO97" i="13" s="1"/>
  <c r="BS97" i="13" s="1"/>
  <c r="U146" i="13"/>
  <c r="AI146" i="13" s="1"/>
  <c r="BM146" i="13" s="1"/>
  <c r="Q95" i="13"/>
  <c r="X105" i="13"/>
  <c r="AL105" i="13" s="1"/>
  <c r="BP105" i="13" s="1"/>
  <c r="U135" i="13"/>
  <c r="AI135" i="13" s="1"/>
  <c r="BM135" i="13" s="1"/>
  <c r="Q108" i="13"/>
  <c r="AE108" i="13" s="1"/>
  <c r="BI108" i="13" s="1"/>
  <c r="W134" i="13"/>
  <c r="T123" i="13"/>
  <c r="AH123" i="13" s="1"/>
  <c r="BL123" i="13" s="1"/>
  <c r="Q116" i="13"/>
  <c r="AE116" i="13" s="1"/>
  <c r="BI116" i="13" s="1"/>
  <c r="Q127" i="13"/>
  <c r="AE127" i="13" s="1"/>
  <c r="BI127" i="13" s="1"/>
  <c r="T125" i="13"/>
  <c r="R110" i="13"/>
  <c r="AF110" i="13" s="1"/>
  <c r="BJ110" i="13" s="1"/>
  <c r="R131" i="13"/>
  <c r="AF131" i="13" s="1"/>
  <c r="BJ131" i="13" s="1"/>
  <c r="V118" i="13"/>
  <c r="AA151" i="13"/>
  <c r="AO151" i="13" s="1"/>
  <c r="BS151" i="13" s="1"/>
  <c r="Q130" i="13"/>
  <c r="AE130" i="13" s="1"/>
  <c r="BI130" i="13" s="1"/>
  <c r="R120" i="13"/>
  <c r="AF120" i="13" s="1"/>
  <c r="BJ120" i="13" s="1"/>
  <c r="Y143" i="13"/>
  <c r="Q98" i="13"/>
  <c r="R112" i="13"/>
  <c r="AF112" i="13" s="1"/>
  <c r="BJ112" i="13" s="1"/>
  <c r="U122" i="13"/>
  <c r="AI122" i="13" s="1"/>
  <c r="BM122" i="13" s="1"/>
  <c r="X153" i="13"/>
  <c r="AL153" i="13" s="1"/>
  <c r="BP153" i="13" s="1"/>
  <c r="AA127" i="13"/>
  <c r="V125" i="13"/>
  <c r="AJ125" i="13" s="1"/>
  <c r="BN125" i="13" s="1"/>
  <c r="Q138" i="13"/>
  <c r="AE138" i="13" s="1"/>
  <c r="BI138" i="13" s="1"/>
  <c r="S109" i="13"/>
  <c r="AG109" i="13" s="1"/>
  <c r="BK109" i="13" s="1"/>
  <c r="S115" i="13"/>
  <c r="Q131" i="13"/>
  <c r="AE131" i="13" s="1"/>
  <c r="BI131" i="13" s="1"/>
  <c r="S129" i="13"/>
  <c r="AG129" i="13" s="1"/>
  <c r="BK129" i="13" s="1"/>
  <c r="AA154" i="13"/>
  <c r="AO154" i="13" s="1"/>
  <c r="BS154" i="13" s="1"/>
  <c r="Y141" i="13"/>
  <c r="AC140" i="13"/>
  <c r="AQ140" i="13" s="1"/>
  <c r="BU140" i="13" s="1"/>
  <c r="Q96" i="13"/>
  <c r="AE96" i="13" s="1"/>
  <c r="BI96" i="13" s="1"/>
  <c r="AA116" i="13"/>
  <c r="AA123" i="13"/>
  <c r="W116" i="13"/>
  <c r="AK116" i="13" s="1"/>
  <c r="BO116" i="13" s="1"/>
  <c r="T93" i="13"/>
  <c r="AH93" i="13" s="1"/>
  <c r="BL93" i="13" s="1"/>
  <c r="AC155" i="13"/>
  <c r="AQ155" i="13" s="1"/>
  <c r="BU155" i="13" s="1"/>
  <c r="Z142" i="13"/>
  <c r="S103" i="13"/>
  <c r="AG103" i="13" s="1"/>
  <c r="BK103" i="13" s="1"/>
  <c r="X127" i="13"/>
  <c r="AL127" i="13" s="1"/>
  <c r="BP127" i="13" s="1"/>
  <c r="Y131" i="13"/>
  <c r="AM131" i="13" s="1"/>
  <c r="BQ131" i="13" s="1"/>
  <c r="R129" i="13"/>
  <c r="AC150" i="13"/>
  <c r="AQ150" i="13" s="1"/>
  <c r="BU150" i="13" s="1"/>
  <c r="AA145" i="13"/>
  <c r="AO145" i="13" s="1"/>
  <c r="BS145" i="13" s="1"/>
  <c r="R111" i="13"/>
  <c r="S160" i="13"/>
  <c r="W146" i="13"/>
  <c r="AK146" i="13" s="1"/>
  <c r="BO146" i="13" s="1"/>
  <c r="S98" i="13"/>
  <c r="AG98" i="13" s="1"/>
  <c r="BK98" i="13" s="1"/>
  <c r="R99" i="13"/>
  <c r="T122" i="13"/>
  <c r="AH122" i="13" s="1"/>
  <c r="BL122" i="13" s="1"/>
  <c r="U93" i="13"/>
  <c r="AI93" i="13" s="1"/>
  <c r="BM93" i="13" s="1"/>
  <c r="T118" i="13"/>
  <c r="AH118" i="13" s="1"/>
  <c r="BL118" i="13" s="1"/>
  <c r="S134" i="13"/>
  <c r="AB139" i="13"/>
  <c r="R143" i="13"/>
  <c r="AF143" i="13" s="1"/>
  <c r="BJ143" i="13" s="1"/>
  <c r="X97" i="13"/>
  <c r="AL97" i="13" s="1"/>
  <c r="BP97" i="13" s="1"/>
  <c r="T106" i="13"/>
  <c r="T151" i="13"/>
  <c r="AH151" i="13" s="1"/>
  <c r="Y130" i="13"/>
  <c r="AM130" i="13" s="1"/>
  <c r="BQ130" i="13" s="1"/>
  <c r="Z105" i="13"/>
  <c r="AN105" i="13" s="1"/>
  <c r="BR105" i="13" s="1"/>
  <c r="Y144" i="13"/>
  <c r="AM144" i="13" s="1"/>
  <c r="BQ144" i="13" s="1"/>
  <c r="AB96" i="13"/>
  <c r="AA104" i="13"/>
  <c r="AO104" i="13" s="1"/>
  <c r="BS104" i="13" s="1"/>
  <c r="V137" i="13"/>
  <c r="AJ137" i="13" s="1"/>
  <c r="BN137" i="13" s="1"/>
  <c r="AA102" i="13"/>
  <c r="AO102" i="13" s="1"/>
  <c r="BS102" i="13" s="1"/>
  <c r="AA91" i="13"/>
  <c r="W157" i="13"/>
  <c r="AK157" i="13" s="1"/>
  <c r="BO157" i="13" s="1"/>
  <c r="V114" i="13"/>
  <c r="AJ114" i="13" s="1"/>
  <c r="BN114" i="13" s="1"/>
  <c r="S97" i="13"/>
  <c r="Q94" i="13"/>
  <c r="U154" i="13"/>
  <c r="AI154" i="13" s="1"/>
  <c r="BM154" i="13" s="1"/>
  <c r="AC141" i="13"/>
  <c r="AQ141" i="13" s="1"/>
  <c r="BU141" i="13" s="1"/>
  <c r="Y122" i="13"/>
  <c r="V160" i="13"/>
  <c r="AB143" i="13"/>
  <c r="AP143" i="13" s="1"/>
  <c r="BT143" i="13" s="1"/>
  <c r="T117" i="13"/>
  <c r="AH117" i="13" s="1"/>
  <c r="BL117" i="13" s="1"/>
  <c r="AB133" i="13"/>
  <c r="V98" i="13"/>
  <c r="V113" i="13"/>
  <c r="AJ113" i="13" s="1"/>
  <c r="BN113" i="13" s="1"/>
  <c r="V102" i="13"/>
  <c r="AJ102" i="13" s="1"/>
  <c r="BN102" i="13" s="1"/>
  <c r="AA113" i="13"/>
  <c r="T100" i="13"/>
  <c r="Q156" i="13"/>
  <c r="AE156" i="13" s="1"/>
  <c r="W122" i="13"/>
  <c r="AK122" i="13" s="1"/>
  <c r="BO122" i="13" s="1"/>
  <c r="R93" i="13"/>
  <c r="AA98" i="13"/>
  <c r="Q121" i="13"/>
  <c r="AE121" i="13" s="1"/>
  <c r="BI121" i="13" s="1"/>
  <c r="Q140" i="13"/>
  <c r="AE140" i="13" s="1"/>
  <c r="BI140" i="13" s="1"/>
  <c r="Q143" i="13"/>
  <c r="U155" i="13"/>
  <c r="AI155" i="13" s="1"/>
  <c r="BM155" i="13" s="1"/>
  <c r="AA108" i="13"/>
  <c r="AO108" i="13" s="1"/>
  <c r="BS108" i="13" s="1"/>
  <c r="R148" i="13"/>
  <c r="AF148" i="13" s="1"/>
  <c r="BJ148" i="13" s="1"/>
  <c r="W140" i="13"/>
  <c r="AK140" i="13" s="1"/>
  <c r="BO140" i="13" s="1"/>
  <c r="Q137" i="13"/>
  <c r="Y91" i="13"/>
  <c r="AM91" i="13" s="1"/>
  <c r="BQ91" i="13" s="1"/>
  <c r="T94" i="13"/>
  <c r="AH94" i="13" s="1"/>
  <c r="BL94" i="13" s="1"/>
  <c r="T101" i="13"/>
  <c r="AC157" i="13"/>
  <c r="AQ157" i="13" s="1"/>
  <c r="BU157" i="13" s="1"/>
  <c r="AA117" i="13"/>
  <c r="AO117" i="13" s="1"/>
  <c r="BS117" i="13" s="1"/>
  <c r="T143" i="13"/>
  <c r="AH143" i="13" s="1"/>
  <c r="BL143" i="13" s="1"/>
  <c r="R117" i="13"/>
  <c r="U103" i="13"/>
  <c r="AC125" i="13"/>
  <c r="AQ125" i="13" s="1"/>
  <c r="BU125" i="13" s="1"/>
  <c r="Y92" i="13"/>
  <c r="AM92" i="13" s="1"/>
  <c r="BQ92" i="13" s="1"/>
  <c r="Q141" i="13"/>
  <c r="W125" i="13"/>
  <c r="AA94" i="13"/>
  <c r="AO94" i="13" s="1"/>
  <c r="BS94" i="13" s="1"/>
  <c r="V149" i="13"/>
  <c r="AJ149" i="13" s="1"/>
  <c r="BN149" i="13" s="1"/>
  <c r="V111" i="13"/>
  <c r="R122" i="13"/>
  <c r="AC103" i="13"/>
  <c r="AQ103" i="13" s="1"/>
  <c r="BU103" i="13" s="1"/>
  <c r="S114" i="13"/>
  <c r="AG114" i="13" s="1"/>
  <c r="BK114" i="13" s="1"/>
  <c r="AA125" i="13"/>
  <c r="R100" i="13"/>
  <c r="AA122" i="13"/>
  <c r="AO122" i="13" s="1"/>
  <c r="BS122" i="13" s="1"/>
  <c r="R114" i="13"/>
  <c r="AF114" i="13" s="1"/>
  <c r="BJ114" i="13" s="1"/>
  <c r="R127" i="13"/>
  <c r="Q155" i="13"/>
  <c r="AE155" i="13" s="1"/>
  <c r="AA100" i="13"/>
  <c r="AO100" i="13" s="1"/>
  <c r="BS100" i="13" s="1"/>
  <c r="R150" i="13"/>
  <c r="AF150" i="13" s="1"/>
  <c r="BJ150" i="13" s="1"/>
  <c r="AA129" i="13"/>
  <c r="AA141" i="13"/>
  <c r="AA132" i="13"/>
  <c r="AO132" i="13" s="1"/>
  <c r="BS132" i="13" s="1"/>
  <c r="R94" i="13"/>
  <c r="AF94" i="13" s="1"/>
  <c r="BJ94" i="13" s="1"/>
  <c r="AA110" i="13"/>
  <c r="V144" i="13"/>
  <c r="AJ144" i="13" s="1"/>
  <c r="BN144" i="13" s="1"/>
  <c r="U121" i="13"/>
  <c r="AI121" i="13" s="1"/>
  <c r="BM121" i="13" s="1"/>
  <c r="V99" i="13"/>
  <c r="AJ99" i="13" s="1"/>
  <c r="BN99" i="13" s="1"/>
  <c r="V122" i="13"/>
  <c r="AJ122" i="13" s="1"/>
  <c r="BN122" i="13" s="1"/>
  <c r="V138" i="13"/>
  <c r="U140" i="13"/>
  <c r="AI140" i="13" s="1"/>
  <c r="BM140" i="13" s="1"/>
  <c r="AA115" i="13"/>
  <c r="AO115" i="13" s="1"/>
  <c r="BS115" i="13" s="1"/>
  <c r="W129" i="13"/>
  <c r="AK129" i="13" s="1"/>
  <c r="BO129" i="13" s="1"/>
  <c r="W105" i="13"/>
  <c r="Q97" i="13"/>
  <c r="AE97" i="13" s="1"/>
  <c r="BI97" i="13" s="1"/>
  <c r="Y154" i="13"/>
  <c r="AM154" i="13" s="1"/>
  <c r="BQ154" i="13" s="1"/>
  <c r="U130" i="13"/>
  <c r="AA92" i="13"/>
  <c r="Y94" i="13"/>
  <c r="AM94" i="13" s="1"/>
  <c r="BQ94" i="13" s="1"/>
  <c r="Y145" i="13"/>
  <c r="AM145" i="13" s="1"/>
  <c r="BQ145" i="13" s="1"/>
  <c r="R132" i="13"/>
  <c r="Z152" i="13"/>
  <c r="AN152" i="13" s="1"/>
  <c r="BR152" i="13" s="1"/>
  <c r="Z159" i="13"/>
  <c r="AN159" i="13" s="1"/>
  <c r="BR159" i="13" s="1"/>
  <c r="Z119" i="13"/>
  <c r="AN119" i="13" s="1"/>
  <c r="BR119" i="13" s="1"/>
  <c r="Z158" i="13"/>
  <c r="AN158" i="13" s="1"/>
  <c r="BR158" i="13" s="1"/>
  <c r="X159" i="13"/>
  <c r="AL159" i="13" s="1"/>
  <c r="BP159" i="13" s="1"/>
  <c r="X158" i="13"/>
  <c r="AL158" i="13" s="1"/>
  <c r="BP158" i="13" s="1"/>
  <c r="X146" i="13"/>
  <c r="AL146" i="13" s="1"/>
  <c r="BP146" i="13" s="1"/>
  <c r="X129" i="13"/>
  <c r="X119" i="13"/>
  <c r="X152" i="13"/>
  <c r="AL152" i="13" s="1"/>
  <c r="BP152" i="13" s="1"/>
  <c r="Q107" i="13"/>
  <c r="AE107" i="13" s="1"/>
  <c r="BI107" i="13" s="1"/>
  <c r="Q129" i="13"/>
  <c r="AE129" i="13" s="1"/>
  <c r="BI129" i="13" s="1"/>
  <c r="AA135" i="13"/>
  <c r="X142" i="13"/>
  <c r="AL142" i="13" s="1"/>
  <c r="BP142" i="13" s="1"/>
  <c r="Q105" i="13"/>
  <c r="AE105" i="13" s="1"/>
  <c r="BI105" i="13" s="1"/>
  <c r="AC146" i="13"/>
  <c r="AQ146" i="13" s="1"/>
  <c r="BU146" i="13" s="1"/>
  <c r="AB130" i="13"/>
  <c r="AA112" i="13"/>
  <c r="AO112" i="13" s="1"/>
  <c r="BS112" i="13" s="1"/>
  <c r="AC137" i="13"/>
  <c r="AQ137" i="13" s="1"/>
  <c r="BU137" i="13" s="1"/>
  <c r="AA153" i="13"/>
  <c r="AO153" i="13" s="1"/>
  <c r="BS153" i="13" s="1"/>
  <c r="W115" i="13"/>
  <c r="X155" i="13"/>
  <c r="AL155" i="13" s="1"/>
  <c r="BP155" i="13" s="1"/>
  <c r="Z134" i="13"/>
  <c r="AN134" i="13" s="1"/>
  <c r="BR134" i="13" s="1"/>
  <c r="U156" i="13"/>
  <c r="AI156" i="13" s="1"/>
  <c r="BM156" i="13" s="1"/>
  <c r="Y111" i="13"/>
  <c r="AM111" i="13" s="1"/>
  <c r="BQ111" i="13" s="1"/>
  <c r="S121" i="13"/>
  <c r="AG121" i="13" s="1"/>
  <c r="BK121" i="13" s="1"/>
  <c r="R118" i="13"/>
  <c r="AF118" i="13" s="1"/>
  <c r="BJ118" i="13" s="1"/>
  <c r="AC148" i="13"/>
  <c r="AQ148" i="13" s="1"/>
  <c r="BU148" i="13" s="1"/>
  <c r="V156" i="13"/>
  <c r="AJ156" i="13" s="1"/>
  <c r="BN156" i="13" s="1"/>
  <c r="X161" i="13"/>
  <c r="AC120" i="13"/>
  <c r="AQ120" i="13" s="1"/>
  <c r="BU120" i="13" s="1"/>
  <c r="T139" i="13"/>
  <c r="AC149" i="13"/>
  <c r="AQ149" i="13" s="1"/>
  <c r="BU149" i="13" s="1"/>
  <c r="R133" i="13"/>
  <c r="AF133" i="13" s="1"/>
  <c r="BJ133" i="13" s="1"/>
  <c r="AC132" i="13"/>
  <c r="AQ132" i="13" s="1"/>
  <c r="BU132" i="13" s="1"/>
  <c r="V115" i="13"/>
  <c r="AJ115" i="13" s="1"/>
  <c r="BN115" i="13" s="1"/>
  <c r="Q126" i="13"/>
  <c r="AE126" i="13" s="1"/>
  <c r="BI126" i="13" s="1"/>
  <c r="S91" i="13"/>
  <c r="AG91" i="13" s="1"/>
  <c r="BK91" i="13" s="1"/>
  <c r="V134" i="13"/>
  <c r="AJ134" i="13" s="1"/>
  <c r="BN134" i="13" s="1"/>
  <c r="Q151" i="13"/>
  <c r="AE151" i="13" s="1"/>
  <c r="Z100" i="13"/>
  <c r="Y95" i="13"/>
  <c r="AM95" i="13" s="1"/>
  <c r="BQ95" i="13" s="1"/>
  <c r="AA157" i="13"/>
  <c r="AO157" i="13" s="1"/>
  <c r="BS157" i="13" s="1"/>
  <c r="W141" i="13"/>
  <c r="AC142" i="13"/>
  <c r="AC105" i="13"/>
  <c r="AQ105" i="13" s="1"/>
  <c r="BU105" i="13" s="1"/>
  <c r="X140" i="13"/>
  <c r="AL140" i="13" s="1"/>
  <c r="BP140" i="13" s="1"/>
  <c r="V130" i="13"/>
  <c r="Y124" i="13"/>
  <c r="AM124" i="13" s="1"/>
  <c r="BQ124" i="13" s="1"/>
  <c r="Y123" i="13"/>
  <c r="AM123" i="13" s="1"/>
  <c r="BQ123" i="13" s="1"/>
  <c r="AB98" i="13"/>
  <c r="AP98" i="13" s="1"/>
  <c r="BT98" i="13" s="1"/>
  <c r="S136" i="13"/>
  <c r="T102" i="13"/>
  <c r="AH102" i="13" s="1"/>
  <c r="BL102" i="13" s="1"/>
  <c r="Q113" i="13"/>
  <c r="AE113" i="13" s="1"/>
  <c r="BI113" i="13" s="1"/>
  <c r="X100" i="13"/>
  <c r="AL100" i="13" s="1"/>
  <c r="BP100" i="13" s="1"/>
  <c r="AC126" i="13"/>
  <c r="Q125" i="13"/>
  <c r="X107" i="13"/>
  <c r="AL107" i="13" s="1"/>
  <c r="BP107" i="13" s="1"/>
  <c r="U94" i="13"/>
  <c r="AI94" i="13" s="1"/>
  <c r="BM94" i="13" s="1"/>
  <c r="S151" i="13"/>
  <c r="AG151" i="13" s="1"/>
  <c r="BK151" i="13" s="1"/>
  <c r="S130" i="13"/>
  <c r="AC117" i="13"/>
  <c r="AQ117" i="13" s="1"/>
  <c r="BU117" i="13" s="1"/>
  <c r="AB135" i="13"/>
  <c r="AP135" i="13" s="1"/>
  <c r="BT135" i="13" s="1"/>
  <c r="W108" i="13"/>
  <c r="U133" i="13"/>
  <c r="AI133" i="13" s="1"/>
  <c r="BM133" i="13" s="1"/>
  <c r="AC122" i="13"/>
  <c r="AQ122" i="13" s="1"/>
  <c r="BU122" i="13" s="1"/>
  <c r="AB115" i="13"/>
  <c r="AP115" i="13" s="1"/>
  <c r="BT115" i="13" s="1"/>
  <c r="T92" i="13"/>
  <c r="AB113" i="13"/>
  <c r="AP113" i="13" s="1"/>
  <c r="BT113" i="13" s="1"/>
  <c r="Q100" i="13"/>
  <c r="AE100" i="13" s="1"/>
  <c r="BI100" i="13" s="1"/>
  <c r="V107" i="13"/>
  <c r="AJ107" i="13" s="1"/>
  <c r="BN107" i="13" s="1"/>
  <c r="Z128" i="13"/>
  <c r="AN128" i="13" s="1"/>
  <c r="BR128" i="13" s="1"/>
  <c r="V97" i="13"/>
  <c r="X94" i="13"/>
  <c r="AL94" i="13" s="1"/>
  <c r="BP94" i="13" s="1"/>
  <c r="S148" i="13"/>
  <c r="AG148" i="13" s="1"/>
  <c r="BK148" i="13" s="1"/>
  <c r="Z150" i="13"/>
  <c r="AN150" i="13" s="1"/>
  <c r="BR150" i="13" s="1"/>
  <c r="R105" i="13"/>
  <c r="Q144" i="13"/>
  <c r="AE144" i="13" s="1"/>
  <c r="Y96" i="13"/>
  <c r="AM96" i="13" s="1"/>
  <c r="BQ96" i="13" s="1"/>
  <c r="U104" i="13"/>
  <c r="AB123" i="13"/>
  <c r="AC153" i="13"/>
  <c r="AQ153" i="13" s="1"/>
  <c r="BU153" i="13" s="1"/>
  <c r="AB92" i="13"/>
  <c r="AP92" i="13" s="1"/>
  <c r="BT92" i="13" s="1"/>
  <c r="W101" i="13"/>
  <c r="AC100" i="13"/>
  <c r="AC102" i="13"/>
  <c r="AQ102" i="13" s="1"/>
  <c r="BU102" i="13" s="1"/>
  <c r="AC133" i="13"/>
  <c r="AQ133" i="13" s="1"/>
  <c r="BU133" i="13" s="1"/>
  <c r="Y109" i="13"/>
  <c r="AM109" i="13" s="1"/>
  <c r="BQ109" i="13" s="1"/>
  <c r="Q119" i="13"/>
  <c r="U150" i="13"/>
  <c r="AI150" i="13" s="1"/>
  <c r="BM150" i="13" s="1"/>
  <c r="T137" i="13"/>
  <c r="AH137" i="13" s="1"/>
  <c r="BL137" i="13" s="1"/>
  <c r="S144" i="13"/>
  <c r="AG144" i="13" s="1"/>
  <c r="BK144" i="13" s="1"/>
  <c r="AC160" i="13"/>
  <c r="U143" i="13"/>
  <c r="AI143" i="13" s="1"/>
  <c r="BM143" i="13" s="1"/>
  <c r="Z95" i="13"/>
  <c r="AN95" i="13" s="1"/>
  <c r="BR95" i="13" s="1"/>
  <c r="Z133" i="13"/>
  <c r="AN133" i="13" s="1"/>
  <c r="BR133" i="13" s="1"/>
  <c r="V110" i="13"/>
  <c r="R115" i="13"/>
  <c r="AF115" i="13" s="1"/>
  <c r="BJ115" i="13" s="1"/>
  <c r="Q114" i="13"/>
  <c r="AE114" i="13" s="1"/>
  <c r="BI114" i="13" s="1"/>
  <c r="Q142" i="13"/>
  <c r="AB161" i="13"/>
  <c r="S142" i="13"/>
  <c r="AG142" i="13" s="1"/>
  <c r="BK142" i="13" s="1"/>
  <c r="U109" i="13"/>
  <c r="AI109" i="13" s="1"/>
  <c r="BM109" i="13" s="1"/>
  <c r="X106" i="13"/>
  <c r="Y148" i="13"/>
  <c r="AM148" i="13" s="1"/>
  <c r="BQ148" i="13" s="1"/>
  <c r="AB126" i="13"/>
  <c r="AP126" i="13" s="1"/>
  <c r="BT126" i="13" s="1"/>
  <c r="AA120" i="13"/>
  <c r="AO120" i="13" s="1"/>
  <c r="BS120" i="13" s="1"/>
  <c r="AA139" i="13"/>
  <c r="AO139" i="13" s="1"/>
  <c r="BS139" i="13" s="1"/>
  <c r="Q149" i="13"/>
  <c r="AE149" i="13" s="1"/>
  <c r="Q111" i="13"/>
  <c r="AE111" i="13" s="1"/>
  <c r="BI111" i="13" s="1"/>
  <c r="T110" i="13"/>
  <c r="AH110" i="13" s="1"/>
  <c r="BL110" i="13" s="1"/>
  <c r="Z115" i="13"/>
  <c r="W118" i="13"/>
  <c r="AB125" i="13"/>
  <c r="AP125" i="13" s="1"/>
  <c r="BT125" i="13" s="1"/>
  <c r="AA140" i="13"/>
  <c r="AO140" i="13" s="1"/>
  <c r="BS140" i="13" s="1"/>
  <c r="R95" i="13"/>
  <c r="W94" i="13"/>
  <c r="W126" i="13"/>
  <c r="AK126" i="13" s="1"/>
  <c r="BO126" i="13" s="1"/>
  <c r="W155" i="13"/>
  <c r="AK155" i="13" s="1"/>
  <c r="BO155" i="13" s="1"/>
  <c r="AA150" i="13"/>
  <c r="AO150" i="13" s="1"/>
  <c r="BS150" i="13" s="1"/>
  <c r="W151" i="13"/>
  <c r="AK151" i="13" s="1"/>
  <c r="BO151" i="13" s="1"/>
  <c r="R125" i="13"/>
  <c r="AF125" i="13" s="1"/>
  <c r="BJ125" i="13" s="1"/>
  <c r="W149" i="13"/>
  <c r="AK149" i="13" s="1"/>
  <c r="BO149" i="13" s="1"/>
  <c r="R156" i="13"/>
  <c r="AF156" i="13" s="1"/>
  <c r="BJ156" i="13" s="1"/>
  <c r="T149" i="13"/>
  <c r="AH149" i="13" s="1"/>
  <c r="R103" i="13"/>
  <c r="AF103" i="13" s="1"/>
  <c r="BJ103" i="13" s="1"/>
  <c r="W117" i="13"/>
  <c r="AK117" i="13" s="1"/>
  <c r="BO117" i="13" s="1"/>
  <c r="U92" i="13"/>
  <c r="V96" i="13"/>
  <c r="U153" i="13"/>
  <c r="AI153" i="13" s="1"/>
  <c r="BM153" i="13" s="1"/>
  <c r="U110" i="13"/>
  <c r="AI110" i="13" s="1"/>
  <c r="BM110" i="13" s="1"/>
  <c r="X104" i="13"/>
  <c r="V91" i="13"/>
  <c r="T134" i="13"/>
  <c r="AH134" i="13" s="1"/>
  <c r="BL134" i="13" s="1"/>
  <c r="V141" i="13"/>
  <c r="AJ141" i="13" s="1"/>
  <c r="BN141" i="13" s="1"/>
  <c r="Y135" i="13"/>
  <c r="AM135" i="13" s="1"/>
  <c r="BQ135" i="13" s="1"/>
  <c r="AB147" i="13"/>
  <c r="AP147" i="13" s="1"/>
  <c r="BT147" i="13" s="1"/>
  <c r="AB146" i="13"/>
  <c r="AP146" i="13" s="1"/>
  <c r="BT146" i="13" s="1"/>
  <c r="AB158" i="13"/>
  <c r="AP158" i="13" s="1"/>
  <c r="BT158" i="13" s="1"/>
  <c r="AB159" i="13"/>
  <c r="AP159" i="13" s="1"/>
  <c r="BT159" i="13" s="1"/>
  <c r="AB131" i="13"/>
  <c r="AB152" i="13"/>
  <c r="AP152" i="13" s="1"/>
  <c r="BT152" i="13" s="1"/>
  <c r="S143" i="13"/>
  <c r="AG143" i="13" s="1"/>
  <c r="BK143" i="13" s="1"/>
  <c r="W95" i="13"/>
  <c r="X157" i="13"/>
  <c r="AL157" i="13" s="1"/>
  <c r="BP157" i="13" s="1"/>
  <c r="S137" i="13"/>
  <c r="AG137" i="13" s="1"/>
  <c r="BK137" i="13" s="1"/>
  <c r="Q122" i="13"/>
  <c r="AE122" i="13" s="1"/>
  <c r="BI122" i="13" s="1"/>
  <c r="X160" i="13"/>
  <c r="V135" i="13"/>
  <c r="X149" i="13"/>
  <c r="AL149" i="13" s="1"/>
  <c r="BP149" i="13" s="1"/>
  <c r="Q133" i="13"/>
  <c r="AE133" i="13" s="1"/>
  <c r="BI133" i="13" s="1"/>
  <c r="Q110" i="13"/>
  <c r="AA128" i="13"/>
  <c r="AC114" i="13"/>
  <c r="AQ114" i="13" s="1"/>
  <c r="BU114" i="13" s="1"/>
  <c r="AB155" i="13"/>
  <c r="AP155" i="13" s="1"/>
  <c r="BT155" i="13" s="1"/>
  <c r="AA142" i="13"/>
  <c r="Q145" i="13"/>
  <c r="AE145" i="13" s="1"/>
  <c r="Z122" i="13"/>
  <c r="AN122" i="13" s="1"/>
  <c r="BR122" i="13" s="1"/>
  <c r="AB121" i="13"/>
  <c r="AP121" i="13" s="1"/>
  <c r="BT121" i="13" s="1"/>
  <c r="AA118" i="13"/>
  <c r="AO118" i="13" s="1"/>
  <c r="BS118" i="13" s="1"/>
  <c r="R151" i="13"/>
  <c r="AF151" i="13" s="1"/>
  <c r="BJ151" i="13" s="1"/>
  <c r="AA130" i="13"/>
  <c r="AO130" i="13" s="1"/>
  <c r="BS130" i="13" s="1"/>
  <c r="X147" i="13"/>
  <c r="AL147" i="13" s="1"/>
  <c r="BP147" i="13" s="1"/>
  <c r="S108" i="13"/>
  <c r="W124" i="13"/>
  <c r="T111" i="13"/>
  <c r="AH111" i="13" s="1"/>
  <c r="BL111" i="13" s="1"/>
  <c r="T98" i="13"/>
  <c r="AH98" i="13" s="1"/>
  <c r="BL98" i="13" s="1"/>
  <c r="R136" i="13"/>
  <c r="AF136" i="13" s="1"/>
  <c r="BJ136" i="13" s="1"/>
  <c r="Z126" i="13"/>
  <c r="Z113" i="13"/>
  <c r="AN113" i="13" s="1"/>
  <c r="BR113" i="13" s="1"/>
  <c r="AB138" i="13"/>
  <c r="AP138" i="13" s="1"/>
  <c r="BT138" i="13" s="1"/>
  <c r="X141" i="13"/>
  <c r="X143" i="13"/>
  <c r="S119" i="13"/>
  <c r="AG119" i="13" s="1"/>
  <c r="BK119" i="13" s="1"/>
  <c r="AB150" i="13"/>
  <c r="AP150" i="13" s="1"/>
  <c r="BT150" i="13" s="1"/>
  <c r="W137" i="13"/>
  <c r="X122" i="13"/>
  <c r="U117" i="13"/>
  <c r="AI117" i="13" s="1"/>
  <c r="BM117" i="13" s="1"/>
  <c r="V140" i="13"/>
  <c r="AJ140" i="13" s="1"/>
  <c r="BN140" i="13" s="1"/>
  <c r="R96" i="13"/>
  <c r="S116" i="13"/>
  <c r="S99" i="13"/>
  <c r="AG99" i="13" s="1"/>
  <c r="BK99" i="13" s="1"/>
  <c r="AC110" i="13"/>
  <c r="AQ110" i="13" s="1"/>
  <c r="BU110" i="13" s="1"/>
  <c r="T127" i="13"/>
  <c r="Q92" i="13"/>
  <c r="Y125" i="13"/>
  <c r="AM125" i="13" s="1"/>
  <c r="BQ125" i="13" s="1"/>
  <c r="Z124" i="13"/>
  <c r="AN124" i="13" s="1"/>
  <c r="BR124" i="13" s="1"/>
  <c r="Z140" i="13"/>
  <c r="Y138" i="13"/>
  <c r="AC119" i="13"/>
  <c r="AQ119" i="13" s="1"/>
  <c r="BU119" i="13" s="1"/>
  <c r="U102" i="13"/>
  <c r="AI102" i="13" s="1"/>
  <c r="BM102" i="13" s="1"/>
  <c r="W135" i="13"/>
  <c r="T126" i="13"/>
  <c r="Z160" i="13"/>
  <c r="Q139" i="13"/>
  <c r="AE139" i="13" s="1"/>
  <c r="BI139" i="13" s="1"/>
  <c r="AB117" i="13"/>
  <c r="X123" i="13"/>
  <c r="AL123" i="13" s="1"/>
  <c r="BP123" i="13" s="1"/>
  <c r="AB132" i="13"/>
  <c r="AP132" i="13" s="1"/>
  <c r="BT132" i="13" s="1"/>
  <c r="U136" i="13"/>
  <c r="AI136" i="13" s="1"/>
  <c r="BM136" i="13" s="1"/>
  <c r="AC92" i="13"/>
  <c r="AA101" i="13"/>
  <c r="W112" i="13"/>
  <c r="AK112" i="13" s="1"/>
  <c r="BO112" i="13" s="1"/>
  <c r="X118" i="13"/>
  <c r="AL118" i="13" s="1"/>
  <c r="BP118" i="13" s="1"/>
  <c r="AA143" i="13"/>
  <c r="AO143" i="13" s="1"/>
  <c r="BS143" i="13" s="1"/>
  <c r="T119" i="13"/>
  <c r="W102" i="13"/>
  <c r="AK102" i="13" s="1"/>
  <c r="BO102" i="13" s="1"/>
  <c r="V148" i="13"/>
  <c r="AJ148" i="13" s="1"/>
  <c r="BN148" i="13" s="1"/>
  <c r="AA156" i="13"/>
  <c r="AO156" i="13" s="1"/>
  <c r="BS156" i="13" s="1"/>
  <c r="T105" i="13"/>
  <c r="AB144" i="13"/>
  <c r="AP144" i="13" s="1"/>
  <c r="BT144" i="13" s="1"/>
  <c r="T96" i="13"/>
  <c r="AH96" i="13" s="1"/>
  <c r="BL96" i="13" s="1"/>
  <c r="X134" i="13"/>
  <c r="U137" i="13"/>
  <c r="R128" i="13"/>
  <c r="AF128" i="13" s="1"/>
  <c r="BJ128" i="13" s="1"/>
  <c r="S102" i="13"/>
  <c r="AG102" i="13" s="1"/>
  <c r="BK102" i="13" s="1"/>
  <c r="X125" i="13"/>
  <c r="AB112" i="13"/>
  <c r="AP112" i="13" s="1"/>
  <c r="BT112" i="13" s="1"/>
  <c r="AB148" i="13"/>
  <c r="AP148" i="13" s="1"/>
  <c r="BT148" i="13" s="1"/>
  <c r="S153" i="13"/>
  <c r="AG153" i="13" s="1"/>
  <c r="BK153" i="13" s="1"/>
  <c r="X131" i="13"/>
  <c r="S107" i="13"/>
  <c r="AB154" i="13"/>
  <c r="AP154" i="13" s="1"/>
  <c r="BT154" i="13" s="1"/>
  <c r="W145" i="13"/>
  <c r="AK145" i="13" s="1"/>
  <c r="BO145" i="13" s="1"/>
  <c r="W111" i="13"/>
  <c r="AA160" i="13"/>
  <c r="Q135" i="13"/>
  <c r="AE135" i="13" s="1"/>
  <c r="BI135" i="13" s="1"/>
  <c r="Y98" i="13"/>
  <c r="AM98" i="13" s="1"/>
  <c r="BQ98" i="13" s="1"/>
  <c r="Q99" i="13"/>
  <c r="AB122" i="13"/>
  <c r="U118" i="13"/>
  <c r="AI118" i="13" s="1"/>
  <c r="BM118" i="13" s="1"/>
  <c r="AA134" i="13"/>
  <c r="AO134" i="13" s="1"/>
  <c r="BS134" i="13" s="1"/>
  <c r="AB109" i="13"/>
  <c r="W123" i="13"/>
  <c r="U124" i="13"/>
  <c r="AI124" i="13" s="1"/>
  <c r="BM124" i="13" s="1"/>
  <c r="U95" i="13"/>
  <c r="AI95" i="13" s="1"/>
  <c r="BM95" i="13" s="1"/>
  <c r="AB106" i="13"/>
  <c r="V151" i="13"/>
  <c r="AJ151" i="13" s="1"/>
  <c r="BN151" i="13" s="1"/>
  <c r="AC145" i="13"/>
  <c r="AQ145" i="13" s="1"/>
  <c r="BU145" i="13" s="1"/>
  <c r="V117" i="13"/>
  <c r="AJ117" i="13" s="1"/>
  <c r="BN117" i="13" s="1"/>
  <c r="S140" i="13"/>
  <c r="AG140" i="13" s="1"/>
  <c r="BK140" i="13" s="1"/>
  <c r="X96" i="13"/>
  <c r="AB116" i="13"/>
  <c r="AP116" i="13" s="1"/>
  <c r="BT116" i="13" s="1"/>
  <c r="AA111" i="13"/>
  <c r="AO111" i="13" s="1"/>
  <c r="BS111" i="13" s="1"/>
  <c r="Z153" i="13"/>
  <c r="AN153" i="13" s="1"/>
  <c r="BR153" i="13" s="1"/>
  <c r="Y103" i="13"/>
  <c r="AM103" i="13" s="1"/>
  <c r="BQ103" i="13" s="1"/>
  <c r="T99" i="13"/>
  <c r="AH99" i="13" s="1"/>
  <c r="BL99" i="13" s="1"/>
  <c r="Y142" i="13"/>
  <c r="AM142" i="13" s="1"/>
  <c r="BQ142" i="13" s="1"/>
  <c r="AB95" i="13"/>
  <c r="V146" i="13"/>
  <c r="AJ146" i="13" s="1"/>
  <c r="BN146" i="13" s="1"/>
  <c r="I83" i="13"/>
  <c r="Q146" i="13"/>
  <c r="AE146" i="13" s="1"/>
  <c r="Q152" i="13"/>
  <c r="AE152" i="13" s="1"/>
  <c r="Q158" i="13"/>
  <c r="AE158" i="13" s="1"/>
  <c r="Q159" i="13"/>
  <c r="AE159" i="13" s="1"/>
  <c r="R139" i="13"/>
  <c r="AF139" i="13" s="1"/>
  <c r="BJ139" i="13" s="1"/>
  <c r="Q134" i="13"/>
  <c r="Q154" i="13"/>
  <c r="AE154" i="13" s="1"/>
  <c r="V147" i="13"/>
  <c r="AJ147" i="13" s="1"/>
  <c r="BN147" i="13" s="1"/>
  <c r="V159" i="13"/>
  <c r="AJ159" i="13" s="1"/>
  <c r="BN159" i="13" s="1"/>
  <c r="V158" i="13"/>
  <c r="AJ158" i="13" s="1"/>
  <c r="BN158" i="13" s="1"/>
  <c r="V152" i="13"/>
  <c r="AJ152" i="13" s="1"/>
  <c r="BN152" i="13" s="1"/>
  <c r="V131" i="13"/>
  <c r="AJ131" i="13" s="1"/>
  <c r="BN131" i="13" s="1"/>
  <c r="V129" i="13"/>
  <c r="AJ129" i="13" s="1"/>
  <c r="BN129" i="13" s="1"/>
  <c r="W161" i="13"/>
  <c r="U119" i="13"/>
  <c r="AI119" i="13" s="1"/>
  <c r="BM119" i="13" s="1"/>
  <c r="AC131" i="13"/>
  <c r="AQ131" i="13" s="1"/>
  <c r="BU131" i="13" s="1"/>
  <c r="W99" i="13"/>
  <c r="AK99" i="13" s="1"/>
  <c r="BO99" i="13" s="1"/>
  <c r="T148" i="13"/>
  <c r="AH148" i="13" s="1"/>
  <c r="Q109" i="13"/>
  <c r="AA95" i="13"/>
  <c r="AO95" i="13" s="1"/>
  <c r="BS95" i="13" s="1"/>
  <c r="X150" i="13"/>
  <c r="AL150" i="13" s="1"/>
  <c r="BP150" i="13" s="1"/>
  <c r="T145" i="13"/>
  <c r="AH145" i="13" s="1"/>
  <c r="Q161" i="13"/>
  <c r="Y160" i="13"/>
  <c r="AC139" i="13"/>
  <c r="AQ139" i="13" s="1"/>
  <c r="BU139" i="13" s="1"/>
  <c r="R149" i="13"/>
  <c r="AF149" i="13" s="1"/>
  <c r="BJ149" i="13" s="1"/>
  <c r="X99" i="13"/>
  <c r="Z110" i="13"/>
  <c r="AN110" i="13" s="1"/>
  <c r="BR110" i="13" s="1"/>
  <c r="T115" i="13"/>
  <c r="AH115" i="13" s="1"/>
  <c r="BL115" i="13" s="1"/>
  <c r="R126" i="13"/>
  <c r="R91" i="13"/>
  <c r="AA138" i="13"/>
  <c r="AO138" i="13" s="1"/>
  <c r="BS138" i="13" s="1"/>
  <c r="T124" i="13"/>
  <c r="AH124" i="13" s="1"/>
  <c r="BL124" i="13" s="1"/>
  <c r="W142" i="13"/>
  <c r="X113" i="13"/>
  <c r="W121" i="13"/>
  <c r="AK121" i="13" s="1"/>
  <c r="BO121" i="13" s="1"/>
  <c r="Z106" i="13"/>
  <c r="AN106" i="13" s="1"/>
  <c r="BR106" i="13" s="1"/>
  <c r="X151" i="13"/>
  <c r="AL151" i="13" s="1"/>
  <c r="BP151" i="13" s="1"/>
  <c r="V145" i="13"/>
  <c r="AJ145" i="13" s="1"/>
  <c r="BN145" i="13" s="1"/>
  <c r="AA105" i="13"/>
  <c r="AO105" i="13" s="1"/>
  <c r="BS105" i="13" s="1"/>
  <c r="Y136" i="13"/>
  <c r="AM136" i="13" s="1"/>
  <c r="BQ136" i="13" s="1"/>
  <c r="X120" i="13"/>
  <c r="W104" i="13"/>
  <c r="Q123" i="13"/>
  <c r="AE123" i="13" s="1"/>
  <c r="BI123" i="13" s="1"/>
  <c r="AB110" i="13"/>
  <c r="AP110" i="13" s="1"/>
  <c r="BT110" i="13" s="1"/>
  <c r="X115" i="13"/>
  <c r="V92" i="13"/>
  <c r="X101" i="13"/>
  <c r="AL101" i="13" s="1"/>
  <c r="BP101" i="13" s="1"/>
  <c r="S100" i="13"/>
  <c r="AG100" i="13" s="1"/>
  <c r="BK100" i="13" s="1"/>
  <c r="W160" i="13"/>
  <c r="T109" i="13"/>
  <c r="Q118" i="13"/>
  <c r="AE118" i="13" s="1"/>
  <c r="BI118" i="13" s="1"/>
  <c r="S154" i="13"/>
  <c r="AG154" i="13" s="1"/>
  <c r="BK154" i="13" s="1"/>
  <c r="U141" i="13"/>
  <c r="R161" i="13"/>
  <c r="R160" i="13"/>
  <c r="T135" i="13"/>
  <c r="AH135" i="13" s="1"/>
  <c r="BL135" i="13" s="1"/>
  <c r="Z130" i="13"/>
  <c r="AC116" i="13"/>
  <c r="S133" i="13"/>
  <c r="AG133" i="13" s="1"/>
  <c r="BK133" i="13" s="1"/>
  <c r="AB93" i="13"/>
  <c r="AP93" i="13" s="1"/>
  <c r="BT93" i="13" s="1"/>
  <c r="AC127" i="13"/>
  <c r="AQ127" i="13" s="1"/>
  <c r="BU127" i="13" s="1"/>
  <c r="X114" i="13"/>
  <c r="Y134" i="13"/>
  <c r="AM134" i="13" s="1"/>
  <c r="BQ134" i="13" s="1"/>
  <c r="Z104" i="13"/>
  <c r="AN104" i="13" s="1"/>
  <c r="BR104" i="13" s="1"/>
  <c r="T120" i="13"/>
  <c r="Z143" i="13"/>
  <c r="U107" i="13"/>
  <c r="AI107" i="13" s="1"/>
  <c r="BM107" i="13" s="1"/>
  <c r="AB157" i="13"/>
  <c r="AP157" i="13" s="1"/>
  <c r="BT157" i="13" s="1"/>
  <c r="R137" i="13"/>
  <c r="AC144" i="13"/>
  <c r="AQ144" i="13" s="1"/>
  <c r="BU144" i="13" s="1"/>
  <c r="Q132" i="13"/>
  <c r="AE132" i="13" s="1"/>
  <c r="BI132" i="13" s="1"/>
  <c r="V143" i="13"/>
  <c r="AJ143" i="13" s="1"/>
  <c r="BN143" i="13" s="1"/>
  <c r="X95" i="13"/>
  <c r="AL95" i="13" s="1"/>
  <c r="BP95" i="13" s="1"/>
  <c r="W133" i="13"/>
  <c r="R98" i="13"/>
  <c r="AF98" i="13" s="1"/>
  <c r="BJ98" i="13" s="1"/>
  <c r="AB127" i="13"/>
  <c r="AP127" i="13" s="1"/>
  <c r="BT127" i="13" s="1"/>
  <c r="AB102" i="13"/>
  <c r="Y113" i="13"/>
  <c r="U100" i="13"/>
  <c r="AI100" i="13" s="1"/>
  <c r="BM100" i="13" s="1"/>
  <c r="Q128" i="13"/>
  <c r="AE128" i="13" s="1"/>
  <c r="BI128" i="13" s="1"/>
  <c r="S106" i="13"/>
  <c r="V95" i="13"/>
  <c r="U157" i="13"/>
  <c r="AI157" i="13" s="1"/>
  <c r="BM157" i="13" s="1"/>
  <c r="AB151" i="13"/>
  <c r="AP151" i="13" s="1"/>
  <c r="BT151" i="13" s="1"/>
  <c r="X130" i="13"/>
  <c r="AL130" i="13" s="1"/>
  <c r="BP130" i="13" s="1"/>
  <c r="S117" i="13"/>
  <c r="Y140" i="13"/>
  <c r="AM140" i="13" s="1"/>
  <c r="BQ140" i="13" s="1"/>
  <c r="R108" i="13"/>
  <c r="AF108" i="13" s="1"/>
  <c r="BJ108" i="13" s="1"/>
  <c r="U112" i="13"/>
  <c r="S132" i="13"/>
  <c r="V136" i="13"/>
  <c r="AJ136" i="13" s="1"/>
  <c r="BN136" i="13" s="1"/>
  <c r="W92" i="13"/>
  <c r="AK92" i="13" s="1"/>
  <c r="BO92" i="13" s="1"/>
  <c r="W113" i="13"/>
  <c r="X156" i="13"/>
  <c r="AL156" i="13" s="1"/>
  <c r="BP156" i="13" s="1"/>
  <c r="T114" i="13"/>
  <c r="AH114" i="13" s="1"/>
  <c r="BL114" i="13" s="1"/>
  <c r="T97" i="13"/>
  <c r="AH97" i="13" s="1"/>
  <c r="BL97" i="13" s="1"/>
  <c r="Z129" i="13"/>
  <c r="R154" i="13"/>
  <c r="AF154" i="13" s="1"/>
  <c r="BJ154" i="13" s="1"/>
  <c r="AB141" i="13"/>
  <c r="AP141" i="13" s="1"/>
  <c r="BT141" i="13" s="1"/>
  <c r="T142" i="13"/>
  <c r="AH142" i="13" s="1"/>
  <c r="BL142" i="13" s="1"/>
  <c r="Z120" i="13"/>
  <c r="W139" i="13"/>
  <c r="AA149" i="13"/>
  <c r="AO149" i="13" s="1"/>
  <c r="BS149" i="13" s="1"/>
  <c r="Z99" i="13"/>
  <c r="AN99" i="13" s="1"/>
  <c r="BR99" i="13" s="1"/>
  <c r="R153" i="13"/>
  <c r="AF153" i="13" s="1"/>
  <c r="BJ153" i="13" s="1"/>
  <c r="AC93" i="13"/>
  <c r="AC109" i="13"/>
  <c r="AQ109" i="13" s="1"/>
  <c r="BU109" i="13" s="1"/>
  <c r="AC98" i="13"/>
  <c r="AQ98" i="13" s="1"/>
  <c r="BU98" i="13" s="1"/>
  <c r="AA106" i="13"/>
  <c r="Z107" i="13"/>
  <c r="AC94" i="13"/>
  <c r="AQ94" i="13" s="1"/>
  <c r="BU94" i="13" s="1"/>
  <c r="AC151" i="13"/>
  <c r="AQ151" i="13" s="1"/>
  <c r="BU151" i="13" s="1"/>
  <c r="X117" i="13"/>
  <c r="Q147" i="13"/>
  <c r="AE147" i="13" s="1"/>
  <c r="AC108" i="13"/>
  <c r="AQ108" i="13" s="1"/>
  <c r="BU108" i="13" s="1"/>
  <c r="AB104" i="13"/>
  <c r="AP104" i="13" s="1"/>
  <c r="BT104" i="13" s="1"/>
  <c r="AA96" i="13"/>
  <c r="W153" i="13"/>
  <c r="AK153" i="13" s="1"/>
  <c r="BO153" i="13" s="1"/>
  <c r="Y102" i="13"/>
  <c r="AM102" i="13" s="1"/>
  <c r="BQ102" i="13" s="1"/>
  <c r="V155" i="13"/>
  <c r="AJ155" i="13" s="1"/>
  <c r="BN155" i="13" s="1"/>
  <c r="W138" i="13"/>
  <c r="Q120" i="13"/>
  <c r="R159" i="13"/>
  <c r="AF159" i="13" s="1"/>
  <c r="BJ159" i="13" s="1"/>
  <c r="R119" i="13"/>
  <c r="AF119" i="13" s="1"/>
  <c r="BJ119" i="13" s="1"/>
  <c r="R158" i="13"/>
  <c r="AF158" i="13" s="1"/>
  <c r="BJ158" i="13" s="1"/>
  <c r="R152" i="13"/>
  <c r="AF152" i="13" s="1"/>
  <c r="BJ152" i="13" s="1"/>
  <c r="Q93" i="13"/>
  <c r="AE93" i="13" s="1"/>
  <c r="BI93" i="13" s="1"/>
  <c r="R109" i="13"/>
  <c r="AF109" i="13" s="1"/>
  <c r="BJ109" i="13" s="1"/>
  <c r="Q153" i="13"/>
  <c r="AE153" i="13" s="1"/>
  <c r="V93" i="13"/>
  <c r="Q101" i="13"/>
  <c r="AE101" i="13" s="1"/>
  <c r="BI101" i="13" s="1"/>
  <c r="T147" i="13"/>
  <c r="AH147" i="13" s="1"/>
  <c r="T159" i="13"/>
  <c r="AH159" i="13" s="1"/>
  <c r="T158" i="13"/>
  <c r="AH158" i="13" s="1"/>
  <c r="T146" i="13"/>
  <c r="AH146" i="13" s="1"/>
  <c r="T131" i="13"/>
  <c r="AH131" i="13" s="1"/>
  <c r="BL131" i="13" s="1"/>
  <c r="T152" i="13"/>
  <c r="AH152" i="13" s="1"/>
  <c r="R106" i="13"/>
  <c r="AF106" i="13" s="1"/>
  <c r="BJ106" i="13" s="1"/>
  <c r="W154" i="13"/>
  <c r="AK154" i="13" s="1"/>
  <c r="BO154" i="13" s="1"/>
  <c r="AA144" i="13"/>
  <c r="AO144" i="13" s="1"/>
  <c r="BS144" i="13" s="1"/>
  <c r="Y153" i="13"/>
  <c r="AM153" i="13" s="1"/>
  <c r="BQ153" i="13" s="1"/>
  <c r="R107" i="13"/>
  <c r="W97" i="13"/>
  <c r="AK97" i="13" s="1"/>
  <c r="BO97" i="13" s="1"/>
  <c r="S146" i="13"/>
  <c r="AG146" i="13" s="1"/>
  <c r="BK146" i="13" s="1"/>
  <c r="S131" i="13"/>
  <c r="AG131" i="13" s="1"/>
  <c r="BK131" i="13" s="1"/>
  <c r="S159" i="13"/>
  <c r="AG159" i="13" s="1"/>
  <c r="BK159" i="13" s="1"/>
  <c r="S147" i="13"/>
  <c r="AG147" i="13" s="1"/>
  <c r="BK147" i="13" s="1"/>
  <c r="S158" i="13"/>
  <c r="AG158" i="13" s="1"/>
  <c r="BK158" i="13" s="1"/>
  <c r="S152" i="13"/>
  <c r="AG152" i="13" s="1"/>
  <c r="BK152" i="13" s="1"/>
  <c r="U159" i="13"/>
  <c r="AI159" i="13" s="1"/>
  <c r="BM159" i="13" s="1"/>
  <c r="U158" i="13"/>
  <c r="AI158" i="13" s="1"/>
  <c r="BM158" i="13" s="1"/>
  <c r="U152" i="13"/>
  <c r="AI152" i="13" s="1"/>
  <c r="BM152" i="13" s="1"/>
  <c r="U129" i="13"/>
  <c r="R97" i="13"/>
  <c r="AA107" i="13"/>
  <c r="AO107" i="13" s="1"/>
  <c r="BS107" i="13" s="1"/>
  <c r="V154" i="13"/>
  <c r="AJ154" i="13" s="1"/>
  <c r="BN154" i="13" s="1"/>
  <c r="R141" i="13"/>
  <c r="AF141" i="13" s="1"/>
  <c r="BJ141" i="13" s="1"/>
  <c r="V161" i="13"/>
  <c r="W132" i="13"/>
  <c r="AK132" i="13" s="1"/>
  <c r="BO132" i="13" s="1"/>
  <c r="S139" i="13"/>
  <c r="AG139" i="13" s="1"/>
  <c r="BK139" i="13" s="1"/>
  <c r="V124" i="13"/>
  <c r="AC111" i="13"/>
  <c r="AQ111" i="13" s="1"/>
  <c r="BU111" i="13" s="1"/>
  <c r="U132" i="13"/>
  <c r="AI132" i="13" s="1"/>
  <c r="BM132" i="13" s="1"/>
  <c r="AC113" i="13"/>
  <c r="AQ113" i="13" s="1"/>
  <c r="BU113" i="13" s="1"/>
  <c r="AA126" i="13"/>
  <c r="R113" i="13"/>
  <c r="Y100" i="13"/>
  <c r="AM100" i="13" s="1"/>
  <c r="BQ100" i="13" s="1"/>
  <c r="R124" i="13"/>
  <c r="AF124" i="13" s="1"/>
  <c r="BJ124" i="13" s="1"/>
  <c r="AB128" i="13"/>
  <c r="Y101" i="13"/>
  <c r="Y121" i="13"/>
  <c r="AM121" i="13" s="1"/>
  <c r="BQ121" i="13" s="1"/>
  <c r="Y129" i="13"/>
  <c r="AM129" i="13" s="1"/>
  <c r="BQ129" i="13" s="1"/>
  <c r="R135" i="13"/>
  <c r="Z144" i="13"/>
  <c r="AN144" i="13" s="1"/>
  <c r="BR144" i="13" s="1"/>
  <c r="U105" i="13"/>
  <c r="AI105" i="13" s="1"/>
  <c r="BM105" i="13" s="1"/>
  <c r="AB136" i="13"/>
  <c r="AP136" i="13" s="1"/>
  <c r="BT136" i="13" s="1"/>
  <c r="W130" i="13"/>
  <c r="U116" i="13"/>
  <c r="X133" i="13"/>
  <c r="AL133" i="13" s="1"/>
  <c r="BP133" i="13" s="1"/>
  <c r="Z93" i="13"/>
  <c r="AN93" i="13" s="1"/>
  <c r="BR93" i="13" s="1"/>
  <c r="U127" i="13"/>
  <c r="V126" i="13"/>
  <c r="AC91" i="13"/>
  <c r="AQ91" i="13" s="1"/>
  <c r="BU91" i="13" s="1"/>
  <c r="V100" i="13"/>
  <c r="AJ100" i="13" s="1"/>
  <c r="BN100" i="13" s="1"/>
  <c r="U139" i="13"/>
  <c r="V109" i="13"/>
  <c r="Z118" i="13"/>
  <c r="AN118" i="13" s="1"/>
  <c r="BR118" i="13" s="1"/>
  <c r="X154" i="13"/>
  <c r="AL154" i="13" s="1"/>
  <c r="BP154" i="13" s="1"/>
  <c r="Z156" i="13"/>
  <c r="AN156" i="13" s="1"/>
  <c r="BR156" i="13" s="1"/>
  <c r="AC161" i="13"/>
  <c r="AB160" i="13"/>
  <c r="AC135" i="13"/>
  <c r="AQ135" i="13" s="1"/>
  <c r="BU135" i="13" s="1"/>
  <c r="V108" i="13"/>
  <c r="Z116" i="13"/>
  <c r="V123" i="13"/>
  <c r="AJ123" i="13" s="1"/>
  <c r="BN123" i="13" s="1"/>
  <c r="X121" i="13"/>
  <c r="AL121" i="13" s="1"/>
  <c r="BP121" i="13" s="1"/>
  <c r="W103" i="13"/>
  <c r="Y155" i="13"/>
  <c r="AM155" i="13" s="1"/>
  <c r="BQ155" i="13" s="1"/>
  <c r="R142" i="13"/>
  <c r="AF142" i="13" s="1"/>
  <c r="BJ142" i="13" s="1"/>
  <c r="R123" i="13"/>
  <c r="AF123" i="13" s="1"/>
  <c r="BJ123" i="13" s="1"/>
  <c r="Q106" i="13"/>
  <c r="AA119" i="13"/>
  <c r="R157" i="13"/>
  <c r="AF157" i="13" s="1"/>
  <c r="BJ157" i="13" s="1"/>
  <c r="S145" i="13"/>
  <c r="AG145" i="13" s="1"/>
  <c r="BK145" i="13" s="1"/>
  <c r="Z161" i="13"/>
  <c r="S120" i="13"/>
  <c r="R146" i="13"/>
  <c r="AF146" i="13" s="1"/>
  <c r="BJ146" i="13" s="1"/>
  <c r="Y149" i="13"/>
  <c r="AM149" i="13" s="1"/>
  <c r="BQ149" i="13" s="1"/>
  <c r="AA99" i="13"/>
  <c r="X110" i="13"/>
  <c r="X93" i="13"/>
  <c r="AL93" i="13" s="1"/>
  <c r="BP93" i="13" s="1"/>
  <c r="Y114" i="13"/>
  <c r="AM114" i="13" s="1"/>
  <c r="BQ114" i="13" s="1"/>
  <c r="Z125" i="13"/>
  <c r="T112" i="13"/>
  <c r="Z147" i="13"/>
  <c r="AN147" i="13" s="1"/>
  <c r="BR147" i="13" s="1"/>
  <c r="R101" i="13"/>
  <c r="AF101" i="13" s="1"/>
  <c r="BJ101" i="13" s="1"/>
  <c r="AC107" i="13"/>
  <c r="AQ107" i="13" s="1"/>
  <c r="BU107" i="13" s="1"/>
  <c r="Z157" i="13"/>
  <c r="AN157" i="13" s="1"/>
  <c r="BR157" i="13" s="1"/>
  <c r="X135" i="13"/>
  <c r="AL135" i="13" s="1"/>
  <c r="BP135" i="13" s="1"/>
  <c r="U126" i="13"/>
  <c r="AI126" i="13" s="1"/>
  <c r="BM126" i="13" s="1"/>
  <c r="V128" i="13"/>
  <c r="AJ128" i="13" s="1"/>
  <c r="BN128" i="13" s="1"/>
  <c r="X139" i="13"/>
  <c r="Y108" i="13"/>
  <c r="AM108" i="13" s="1"/>
  <c r="BQ108" i="13" s="1"/>
  <c r="Y133" i="13"/>
  <c r="AM133" i="13" s="1"/>
  <c r="BQ133" i="13" s="1"/>
  <c r="W98" i="13"/>
  <c r="AK98" i="13" s="1"/>
  <c r="BO98" i="13" s="1"/>
  <c r="W93" i="13"/>
  <c r="R92" i="13"/>
  <c r="AF92" i="13" s="1"/>
  <c r="BJ92" i="13" s="1"/>
  <c r="U125" i="13"/>
  <c r="AI125" i="13" s="1"/>
  <c r="BM125" i="13" s="1"/>
  <c r="AA103" i="13"/>
  <c r="W128" i="13"/>
  <c r="T155" i="13"/>
  <c r="AH155" i="13" s="1"/>
  <c r="AC97" i="13"/>
  <c r="AQ97" i="13" s="1"/>
  <c r="BU97" i="13" s="1"/>
  <c r="S94" i="13"/>
  <c r="AA148" i="13"/>
  <c r="AO148" i="13" s="1"/>
  <c r="BS148" i="13" s="1"/>
  <c r="S150" i="13"/>
  <c r="AG150" i="13" s="1"/>
  <c r="BK150" i="13" s="1"/>
  <c r="AA161" i="13"/>
  <c r="W136" i="13"/>
  <c r="AC130" i="13"/>
  <c r="T116" i="13"/>
  <c r="AH116" i="13" s="1"/>
  <c r="BL116" i="13" s="1"/>
  <c r="AC99" i="13"/>
  <c r="AQ99" i="13" s="1"/>
  <c r="BU99" i="13" s="1"/>
  <c r="V153" i="13"/>
  <c r="AJ153" i="13" s="1"/>
  <c r="BN153" i="13" s="1"/>
  <c r="Q102" i="13"/>
  <c r="W91" i="13"/>
  <c r="AK91" i="13" s="1"/>
  <c r="BO91" i="13" s="1"/>
  <c r="AA124" i="13"/>
  <c r="AO124" i="13" s="1"/>
  <c r="BS124" i="13" s="1"/>
  <c r="V119" i="13"/>
  <c r="AC136" i="13"/>
  <c r="Z101" i="13"/>
  <c r="AN101" i="13" s="1"/>
  <c r="BR101" i="13" s="1"/>
  <c r="Y119" i="13"/>
  <c r="AM119" i="13" s="1"/>
  <c r="BQ119" i="13" s="1"/>
  <c r="V157" i="13"/>
  <c r="AJ157" i="13" s="1"/>
  <c r="BN157" i="13" s="1"/>
  <c r="R145" i="13"/>
  <c r="AF145" i="13" s="1"/>
  <c r="BJ145" i="13" s="1"/>
  <c r="X111" i="13"/>
  <c r="AL111" i="13" s="1"/>
  <c r="BP111" i="13" s="1"/>
  <c r="T128" i="13"/>
  <c r="AH128" i="13" s="1"/>
  <c r="BL128" i="13" s="1"/>
  <c r="R147" i="13"/>
  <c r="AF147" i="13" s="1"/>
  <c r="BJ147" i="13" s="1"/>
  <c r="X108" i="13"/>
  <c r="AC104" i="13"/>
  <c r="AQ104" i="13" s="1"/>
  <c r="BU104" i="13" s="1"/>
  <c r="X137" i="13"/>
  <c r="AL137" i="13" s="1"/>
  <c r="BP137" i="13" s="1"/>
  <c r="U128" i="13"/>
  <c r="Z102" i="13"/>
  <c r="AA155" i="13"/>
  <c r="AO155" i="13" s="1"/>
  <c r="BS155" i="13" s="1"/>
  <c r="X138" i="13"/>
  <c r="AL138" i="13" s="1"/>
  <c r="BP138" i="13" s="1"/>
  <c r="W150" i="13"/>
  <c r="AK150" i="13" s="1"/>
  <c r="BO150" i="13" s="1"/>
  <c r="AB149" i="13"/>
  <c r="AP149" i="13" s="1"/>
  <c r="BT149" i="13" s="1"/>
  <c r="AB100" i="13"/>
  <c r="AP100" i="13" s="1"/>
  <c r="BT100" i="13" s="1"/>
  <c r="AC79" i="13"/>
  <c r="AC61" i="13"/>
  <c r="AC65" i="13"/>
  <c r="AQ65" i="13" s="1"/>
  <c r="BU65" i="13" s="1"/>
  <c r="AC69" i="13"/>
  <c r="AQ69" i="13" s="1"/>
  <c r="BU69" i="13" s="1"/>
  <c r="AC73" i="13"/>
  <c r="AQ73" i="13" s="1"/>
  <c r="BU73" i="13" s="1"/>
  <c r="AC77" i="13"/>
  <c r="AQ77" i="13" s="1"/>
  <c r="BU77" i="13" s="1"/>
  <c r="AC62" i="13"/>
  <c r="AQ62" i="13" s="1"/>
  <c r="BU62" i="13" s="1"/>
  <c r="AC63" i="13"/>
  <c r="AQ63" i="13" s="1"/>
  <c r="BU63" i="13" s="1"/>
  <c r="AC67" i="13"/>
  <c r="AQ67" i="13" s="1"/>
  <c r="BU67" i="13" s="1"/>
  <c r="AC71" i="13"/>
  <c r="AQ71" i="13" s="1"/>
  <c r="BU71" i="13" s="1"/>
  <c r="AC75" i="13"/>
  <c r="AQ75" i="13" s="1"/>
  <c r="BU75" i="13" s="1"/>
  <c r="AC68" i="13"/>
  <c r="AQ68" i="13" s="1"/>
  <c r="BU68" i="13" s="1"/>
  <c r="AC72" i="13"/>
  <c r="AQ72" i="13" s="1"/>
  <c r="BU72" i="13" s="1"/>
  <c r="AC64" i="13"/>
  <c r="AQ64" i="13" s="1"/>
  <c r="BU64" i="13" s="1"/>
  <c r="AC76" i="13"/>
  <c r="AQ76" i="13" s="1"/>
  <c r="BU76" i="13" s="1"/>
  <c r="AC70" i="13"/>
  <c r="AQ70" i="13" s="1"/>
  <c r="BU70" i="13" s="1"/>
  <c r="AC78" i="13"/>
  <c r="AC66" i="13"/>
  <c r="AQ66" i="13" s="1"/>
  <c r="BU66" i="13" s="1"/>
  <c r="AC74" i="13"/>
  <c r="AQ74" i="13" s="1"/>
  <c r="BU74" i="13" s="1"/>
  <c r="AB65" i="13"/>
  <c r="AP65" i="13" s="1"/>
  <c r="BT65" i="13" s="1"/>
  <c r="AB69" i="13"/>
  <c r="AP69" i="13" s="1"/>
  <c r="BT69" i="13" s="1"/>
  <c r="AB73" i="13"/>
  <c r="AP73" i="13" s="1"/>
  <c r="BT73" i="13" s="1"/>
  <c r="AB77" i="13"/>
  <c r="AP77" i="13" s="1"/>
  <c r="BT77" i="13" s="1"/>
  <c r="AB76" i="13"/>
  <c r="AP76" i="13" s="1"/>
  <c r="BT76" i="13" s="1"/>
  <c r="AB63" i="13"/>
  <c r="AP63" i="13" s="1"/>
  <c r="BT63" i="13" s="1"/>
  <c r="AB74" i="13"/>
  <c r="AP74" i="13" s="1"/>
  <c r="BT74" i="13" s="1"/>
  <c r="AB62" i="13"/>
  <c r="AP62" i="13" s="1"/>
  <c r="BT62" i="13" s="1"/>
  <c r="AB71" i="13"/>
  <c r="AP71" i="13" s="1"/>
  <c r="BT71" i="13" s="1"/>
  <c r="AB72" i="13"/>
  <c r="AP72" i="13" s="1"/>
  <c r="BT72" i="13" s="1"/>
  <c r="AB70" i="13"/>
  <c r="AP70" i="13" s="1"/>
  <c r="BT70" i="13" s="1"/>
  <c r="AB79" i="13"/>
  <c r="AB78" i="13"/>
  <c r="AB66" i="13"/>
  <c r="AP66" i="13" s="1"/>
  <c r="BT66" i="13" s="1"/>
  <c r="AB61" i="13"/>
  <c r="AP61" i="13" s="1"/>
  <c r="BT61" i="13" s="1"/>
  <c r="CX61" i="13" s="1"/>
  <c r="AB67" i="13"/>
  <c r="AP67" i="13" s="1"/>
  <c r="BT67" i="13" s="1"/>
  <c r="AB64" i="13"/>
  <c r="AP64" i="13" s="1"/>
  <c r="BT64" i="13" s="1"/>
  <c r="AB75" i="13"/>
  <c r="AP75" i="13" s="1"/>
  <c r="BT75" i="13" s="1"/>
  <c r="AB68" i="13"/>
  <c r="AP68" i="13" s="1"/>
  <c r="BT68" i="13" s="1"/>
  <c r="X63" i="13"/>
  <c r="AL63" i="13" s="1"/>
  <c r="BP63" i="13" s="1"/>
  <c r="X67" i="13"/>
  <c r="AL67" i="13" s="1"/>
  <c r="BP67" i="13" s="1"/>
  <c r="X71" i="13"/>
  <c r="AL71" i="13" s="1"/>
  <c r="BP71" i="13" s="1"/>
  <c r="X75" i="13"/>
  <c r="AL75" i="13" s="1"/>
  <c r="BP75" i="13" s="1"/>
  <c r="X79" i="13"/>
  <c r="X78" i="13"/>
  <c r="X64" i="13"/>
  <c r="AL64" i="13" s="1"/>
  <c r="BP64" i="13" s="1"/>
  <c r="X65" i="13"/>
  <c r="AL65" i="13" s="1"/>
  <c r="BP65" i="13" s="1"/>
  <c r="X76" i="13"/>
  <c r="AL76" i="13" s="1"/>
  <c r="BP76" i="13" s="1"/>
  <c r="X61" i="13"/>
  <c r="AL61" i="13" s="1"/>
  <c r="BP61" i="13" s="1"/>
  <c r="CT61" i="13" s="1"/>
  <c r="X69" i="13"/>
  <c r="AL69" i="13" s="1"/>
  <c r="BP69" i="13" s="1"/>
  <c r="X73" i="13"/>
  <c r="AL73" i="13" s="1"/>
  <c r="BP73" i="13" s="1"/>
  <c r="X77" i="13"/>
  <c r="AL77" i="13" s="1"/>
  <c r="BP77" i="13" s="1"/>
  <c r="X62" i="13"/>
  <c r="AL62" i="13" s="1"/>
  <c r="BP62" i="13" s="1"/>
  <c r="X68" i="13"/>
  <c r="AL68" i="13" s="1"/>
  <c r="BP68" i="13" s="1"/>
  <c r="X72" i="13"/>
  <c r="AL72" i="13" s="1"/>
  <c r="BP72" i="13" s="1"/>
  <c r="X70" i="13"/>
  <c r="AL70" i="13" s="1"/>
  <c r="BP70" i="13" s="1"/>
  <c r="X66" i="13"/>
  <c r="AL66" i="13" s="1"/>
  <c r="BP66" i="13" s="1"/>
  <c r="X74" i="13"/>
  <c r="AL74" i="13" s="1"/>
  <c r="BP74" i="13" s="1"/>
  <c r="T61" i="13"/>
  <c r="AH61" i="13" s="1"/>
  <c r="T65" i="13"/>
  <c r="AH65" i="13" s="1"/>
  <c r="T69" i="13"/>
  <c r="AH69" i="13" s="1"/>
  <c r="T73" i="13"/>
  <c r="AH73" i="13" s="1"/>
  <c r="T77" i="13"/>
  <c r="AH77" i="13" s="1"/>
  <c r="T64" i="13"/>
  <c r="AH64" i="13" s="1"/>
  <c r="T68" i="13"/>
  <c r="AH68" i="13" s="1"/>
  <c r="T72" i="13"/>
  <c r="AH72" i="13" s="1"/>
  <c r="T76" i="13"/>
  <c r="AH76" i="13" s="1"/>
  <c r="T66" i="13"/>
  <c r="AH66" i="13" s="1"/>
  <c r="T63" i="13"/>
  <c r="AH63" i="13" s="1"/>
  <c r="T74" i="13"/>
  <c r="AH74" i="13" s="1"/>
  <c r="T62" i="13"/>
  <c r="AH62" i="13" s="1"/>
  <c r="T71" i="13"/>
  <c r="AH71" i="13" s="1"/>
  <c r="T70" i="13"/>
  <c r="AH70" i="13" s="1"/>
  <c r="T79" i="13"/>
  <c r="T78" i="13"/>
  <c r="T67" i="13"/>
  <c r="AH67" i="13" s="1"/>
  <c r="T75" i="13"/>
  <c r="AH75" i="13" s="1"/>
  <c r="Q74" i="13"/>
  <c r="AE74" i="13" s="1"/>
  <c r="Q63" i="13"/>
  <c r="AE63" i="13" s="1"/>
  <c r="Q67" i="13"/>
  <c r="AE67" i="13" s="1"/>
  <c r="Q71" i="13"/>
  <c r="AE71" i="13" s="1"/>
  <c r="Q75" i="13"/>
  <c r="AE75" i="13" s="1"/>
  <c r="Q79" i="13"/>
  <c r="Q77" i="13"/>
  <c r="AE77" i="13" s="1"/>
  <c r="Q78" i="13"/>
  <c r="Q61" i="13"/>
  <c r="AE61" i="13" s="1"/>
  <c r="Q65" i="13"/>
  <c r="AE65" i="13" s="1"/>
  <c r="Q69" i="13"/>
  <c r="AE69" i="13" s="1"/>
  <c r="Q73" i="13"/>
  <c r="AE73" i="13" s="1"/>
  <c r="Q62" i="13"/>
  <c r="AE62" i="13" s="1"/>
  <c r="Q66" i="13"/>
  <c r="AE66" i="13" s="1"/>
  <c r="Q70" i="13"/>
  <c r="AE70" i="13" s="1"/>
  <c r="Q72" i="13"/>
  <c r="AE72" i="13" s="1"/>
  <c r="Q76" i="13"/>
  <c r="AE76" i="13" s="1"/>
  <c r="Q64" i="13"/>
  <c r="AE64" i="13" s="1"/>
  <c r="Q68" i="13"/>
  <c r="AE68" i="13" s="1"/>
  <c r="AA76" i="13"/>
  <c r="AO76" i="13" s="1"/>
  <c r="BS76" i="13" s="1"/>
  <c r="AA62" i="13"/>
  <c r="AO62" i="13" s="1"/>
  <c r="BS62" i="13" s="1"/>
  <c r="AA66" i="13"/>
  <c r="AO66" i="13" s="1"/>
  <c r="BS66" i="13" s="1"/>
  <c r="AA70" i="13"/>
  <c r="AO70" i="13" s="1"/>
  <c r="BS70" i="13" s="1"/>
  <c r="AA74" i="13"/>
  <c r="AO74" i="13" s="1"/>
  <c r="BS74" i="13" s="1"/>
  <c r="AA78" i="13"/>
  <c r="AA68" i="13"/>
  <c r="AO68" i="13" s="1"/>
  <c r="BS68" i="13" s="1"/>
  <c r="AA77" i="13"/>
  <c r="AO77" i="13" s="1"/>
  <c r="BS77" i="13" s="1"/>
  <c r="AA72" i="13"/>
  <c r="AO72" i="13" s="1"/>
  <c r="BS72" i="13" s="1"/>
  <c r="AA64" i="13"/>
  <c r="AO64" i="13" s="1"/>
  <c r="BS64" i="13" s="1"/>
  <c r="AA61" i="13"/>
  <c r="AO61" i="13" s="1"/>
  <c r="BS61" i="13" s="1"/>
  <c r="AA65" i="13"/>
  <c r="AO65" i="13" s="1"/>
  <c r="BS65" i="13" s="1"/>
  <c r="AA69" i="13"/>
  <c r="AO69" i="13" s="1"/>
  <c r="BS69" i="13" s="1"/>
  <c r="AA73" i="13"/>
  <c r="AO73" i="13" s="1"/>
  <c r="BS73" i="13" s="1"/>
  <c r="AA63" i="13"/>
  <c r="AO63" i="13" s="1"/>
  <c r="BS63" i="13" s="1"/>
  <c r="AA71" i="13"/>
  <c r="AO71" i="13" s="1"/>
  <c r="BS71" i="13" s="1"/>
  <c r="AA67" i="13"/>
  <c r="AO67" i="13" s="1"/>
  <c r="BS67" i="13" s="1"/>
  <c r="AA79" i="13"/>
  <c r="AA75" i="13"/>
  <c r="AO75" i="13" s="1"/>
  <c r="BS75" i="13" s="1"/>
  <c r="S68" i="13"/>
  <c r="AG68" i="13" s="1"/>
  <c r="BK68" i="13" s="1"/>
  <c r="S77" i="13"/>
  <c r="AG77" i="13" s="1"/>
  <c r="BK77" i="13" s="1"/>
  <c r="S62" i="13"/>
  <c r="AG62" i="13" s="1"/>
  <c r="BK62" i="13" s="1"/>
  <c r="S66" i="13"/>
  <c r="AG66" i="13" s="1"/>
  <c r="BK66" i="13" s="1"/>
  <c r="S70" i="13"/>
  <c r="AG70" i="13" s="1"/>
  <c r="BK70" i="13" s="1"/>
  <c r="S74" i="13"/>
  <c r="AG74" i="13" s="1"/>
  <c r="BK74" i="13" s="1"/>
  <c r="S78" i="13"/>
  <c r="S76" i="13"/>
  <c r="AG76" i="13" s="1"/>
  <c r="BK76" i="13" s="1"/>
  <c r="S72" i="13"/>
  <c r="AG72" i="13" s="1"/>
  <c r="BK72" i="13" s="1"/>
  <c r="S64" i="13"/>
  <c r="AG64" i="13" s="1"/>
  <c r="BK64" i="13" s="1"/>
  <c r="S61" i="13"/>
  <c r="AG61" i="13" s="1"/>
  <c r="BK61" i="13" s="1"/>
  <c r="CO61" i="13" s="1"/>
  <c r="S65" i="13"/>
  <c r="AG65" i="13" s="1"/>
  <c r="BK65" i="13" s="1"/>
  <c r="S69" i="13"/>
  <c r="AG69" i="13" s="1"/>
  <c r="BK69" i="13" s="1"/>
  <c r="S73" i="13"/>
  <c r="AG73" i="13" s="1"/>
  <c r="BK73" i="13" s="1"/>
  <c r="S63" i="13"/>
  <c r="AG63" i="13" s="1"/>
  <c r="BK63" i="13" s="1"/>
  <c r="S71" i="13"/>
  <c r="AG71" i="13" s="1"/>
  <c r="BK71" i="13" s="1"/>
  <c r="S67" i="13"/>
  <c r="AG67" i="13" s="1"/>
  <c r="BK67" i="13" s="1"/>
  <c r="S79" i="13"/>
  <c r="S75" i="13"/>
  <c r="AG75" i="13" s="1"/>
  <c r="BK75" i="13" s="1"/>
  <c r="R62" i="13"/>
  <c r="AF62" i="13" s="1"/>
  <c r="BJ62" i="13" s="1"/>
  <c r="R66" i="13"/>
  <c r="AF66" i="13" s="1"/>
  <c r="BJ66" i="13" s="1"/>
  <c r="R70" i="13"/>
  <c r="AF70" i="13" s="1"/>
  <c r="BJ70" i="13" s="1"/>
  <c r="R74" i="13"/>
  <c r="AF74" i="13" s="1"/>
  <c r="BJ74" i="13" s="1"/>
  <c r="R78" i="13"/>
  <c r="R61" i="13"/>
  <c r="AF61" i="13" s="1"/>
  <c r="BJ61" i="13" s="1"/>
  <c r="CN61" i="13" s="1"/>
  <c r="R77" i="13"/>
  <c r="AF77" i="13" s="1"/>
  <c r="BJ77" i="13" s="1"/>
  <c r="R73" i="13"/>
  <c r="AF73" i="13" s="1"/>
  <c r="BJ73" i="13" s="1"/>
  <c r="R75" i="13"/>
  <c r="AF75" i="13" s="1"/>
  <c r="BJ75" i="13" s="1"/>
  <c r="R72" i="13"/>
  <c r="AF72" i="13" s="1"/>
  <c r="BJ72" i="13" s="1"/>
  <c r="R67" i="13"/>
  <c r="AF67" i="13" s="1"/>
  <c r="BJ67" i="13" s="1"/>
  <c r="R79" i="13"/>
  <c r="R63" i="13"/>
  <c r="AF63" i="13" s="1"/>
  <c r="BJ63" i="13" s="1"/>
  <c r="R69" i="13"/>
  <c r="AF69" i="13" s="1"/>
  <c r="BJ69" i="13" s="1"/>
  <c r="R76" i="13"/>
  <c r="AF76" i="13" s="1"/>
  <c r="BJ76" i="13" s="1"/>
  <c r="R71" i="13"/>
  <c r="AF71" i="13" s="1"/>
  <c r="BJ71" i="13" s="1"/>
  <c r="R65" i="13"/>
  <c r="AF65" i="13" s="1"/>
  <c r="BJ65" i="13" s="1"/>
  <c r="R68" i="13"/>
  <c r="AF68" i="13" s="1"/>
  <c r="BJ68" i="13" s="1"/>
  <c r="R64" i="13"/>
  <c r="AF64" i="13" s="1"/>
  <c r="BJ64" i="13" s="1"/>
  <c r="BM114" i="13"/>
  <c r="U90" i="13"/>
  <c r="AI90" i="13" s="1"/>
  <c r="BM90" i="13" s="1"/>
  <c r="BM113" i="13"/>
  <c r="BR136" i="13"/>
  <c r="BR139" i="13"/>
  <c r="BR92" i="13"/>
  <c r="Z90" i="13"/>
  <c r="AN90" i="13" s="1"/>
  <c r="BR90" i="13" s="1"/>
  <c r="T90" i="13"/>
  <c r="AH90" i="13" s="1"/>
  <c r="BL90" i="13" s="1"/>
  <c r="BL113" i="13"/>
  <c r="V90" i="13"/>
  <c r="AJ90" i="13" s="1"/>
  <c r="BN90" i="13" s="1"/>
  <c r="X90" i="13"/>
  <c r="AL90" i="13" s="1"/>
  <c r="BP90" i="13" s="1"/>
  <c r="BU96" i="13"/>
  <c r="AC90" i="13"/>
  <c r="AQ90" i="13" s="1"/>
  <c r="BU90" i="13" s="1"/>
  <c r="AA90" i="13"/>
  <c r="AO90" i="13" s="1"/>
  <c r="BS90" i="13" s="1"/>
  <c r="BQ97" i="13"/>
  <c r="BQ104" i="13"/>
  <c r="Y90" i="13"/>
  <c r="AM90" i="13" s="1"/>
  <c r="BQ90" i="13" s="1"/>
  <c r="BT118" i="13"/>
  <c r="AB90" i="13"/>
  <c r="AP90" i="13" s="1"/>
  <c r="BT90" i="13" s="1"/>
  <c r="W90" i="13"/>
  <c r="AK90" i="13" s="1"/>
  <c r="BO90" i="13" s="1"/>
  <c r="BK141" i="13"/>
  <c r="S90" i="13"/>
  <c r="AG90" i="13" s="1"/>
  <c r="BK90" i="13" s="1"/>
  <c r="Q90" i="13"/>
  <c r="R90" i="13"/>
  <c r="AF90" i="13" s="1"/>
  <c r="BJ90" i="13" s="1"/>
  <c r="R13" i="13"/>
  <c r="AF13" i="13" s="1"/>
  <c r="BJ13" i="13" s="1"/>
  <c r="CN13" i="13" s="1"/>
  <c r="R42" i="13"/>
  <c r="AF42" i="13" s="1"/>
  <c r="BJ42" i="13" s="1"/>
  <c r="CN42" i="13" s="1"/>
  <c r="R59" i="13"/>
  <c r="AF59" i="13" s="1"/>
  <c r="BJ59" i="13" s="1"/>
  <c r="CN59" i="13" s="1"/>
  <c r="R56" i="13"/>
  <c r="AF56" i="13" s="1"/>
  <c r="BJ56" i="13" s="1"/>
  <c r="CN56" i="13" s="1"/>
  <c r="R48" i="13"/>
  <c r="AF48" i="13" s="1"/>
  <c r="BJ48" i="13" s="1"/>
  <c r="CN48" i="13" s="1"/>
  <c r="R54" i="13"/>
  <c r="AF54" i="13" s="1"/>
  <c r="BJ54" i="13" s="1"/>
  <c r="CN54" i="13" s="1"/>
  <c r="R44" i="13"/>
  <c r="AF44" i="13" s="1"/>
  <c r="BJ44" i="13" s="1"/>
  <c r="CN44" i="13" s="1"/>
  <c r="R36" i="13"/>
  <c r="AF36" i="13" s="1"/>
  <c r="BJ36" i="13" s="1"/>
  <c r="CN36" i="13" s="1"/>
  <c r="R39" i="13"/>
  <c r="AF39" i="13" s="1"/>
  <c r="BJ39" i="13" s="1"/>
  <c r="CN39" i="13" s="1"/>
  <c r="R34" i="13"/>
  <c r="AF34" i="13" s="1"/>
  <c r="BJ34" i="13" s="1"/>
  <c r="CN34" i="13" s="1"/>
  <c r="R26" i="13"/>
  <c r="AF26" i="13" s="1"/>
  <c r="BJ26" i="13" s="1"/>
  <c r="CN26" i="13" s="1"/>
  <c r="R55" i="13"/>
  <c r="AF55" i="13" s="1"/>
  <c r="BJ55" i="13" s="1"/>
  <c r="CN55" i="13" s="1"/>
  <c r="R46" i="13"/>
  <c r="AF46" i="13" s="1"/>
  <c r="BJ46" i="13" s="1"/>
  <c r="CN46" i="13" s="1"/>
  <c r="R32" i="13"/>
  <c r="AF32" i="13" s="1"/>
  <c r="BJ32" i="13" s="1"/>
  <c r="CN32" i="13" s="1"/>
  <c r="R60" i="13"/>
  <c r="AF60" i="13" s="1"/>
  <c r="BJ60" i="13" s="1"/>
  <c r="CN60" i="13" s="1"/>
  <c r="R28" i="13"/>
  <c r="AF28" i="13" s="1"/>
  <c r="BJ28" i="13" s="1"/>
  <c r="CN28" i="13" s="1"/>
  <c r="R31" i="13"/>
  <c r="AF31" i="13" s="1"/>
  <c r="BJ31" i="13" s="1"/>
  <c r="CN31" i="13" s="1"/>
  <c r="R23" i="13"/>
  <c r="AF23" i="13" s="1"/>
  <c r="BJ23" i="13" s="1"/>
  <c r="CN23" i="13" s="1"/>
  <c r="R18" i="13"/>
  <c r="AF18" i="13" s="1"/>
  <c r="BJ18" i="13" s="1"/>
  <c r="CN18" i="13" s="1"/>
  <c r="R21" i="13"/>
  <c r="AF21" i="13" s="1"/>
  <c r="BJ21" i="13" s="1"/>
  <c r="CN21" i="13" s="1"/>
  <c r="R51" i="13"/>
  <c r="AF51" i="13" s="1"/>
  <c r="BJ51" i="13" s="1"/>
  <c r="CN51" i="13" s="1"/>
  <c r="R24" i="13"/>
  <c r="AF24" i="13" s="1"/>
  <c r="BJ24" i="13" s="1"/>
  <c r="CN24" i="13" s="1"/>
  <c r="R37" i="13"/>
  <c r="AF37" i="13" s="1"/>
  <c r="BJ37" i="13" s="1"/>
  <c r="CN37" i="13" s="1"/>
  <c r="R11" i="13"/>
  <c r="AF11" i="13" s="1"/>
  <c r="BJ11" i="13" s="1"/>
  <c r="CN11" i="13" s="1"/>
  <c r="R35" i="13"/>
  <c r="AF35" i="13" s="1"/>
  <c r="BJ35" i="13" s="1"/>
  <c r="CN35" i="13" s="1"/>
  <c r="R38" i="13"/>
  <c r="AF38" i="13" s="1"/>
  <c r="BJ38" i="13" s="1"/>
  <c r="CN38" i="13" s="1"/>
  <c r="R22" i="13"/>
  <c r="AF22" i="13" s="1"/>
  <c r="BJ22" i="13" s="1"/>
  <c r="CN22" i="13" s="1"/>
  <c r="R52" i="13"/>
  <c r="AF52" i="13" s="1"/>
  <c r="BJ52" i="13" s="1"/>
  <c r="CN52" i="13" s="1"/>
  <c r="R47" i="13"/>
  <c r="AF47" i="13" s="1"/>
  <c r="BJ47" i="13" s="1"/>
  <c r="CN47" i="13" s="1"/>
  <c r="R50" i="13"/>
  <c r="R53" i="13"/>
  <c r="AF53" i="13" s="1"/>
  <c r="BJ53" i="13" s="1"/>
  <c r="CN53" i="13" s="1"/>
  <c r="R49" i="13"/>
  <c r="AF49" i="13" s="1"/>
  <c r="BJ49" i="13" s="1"/>
  <c r="CN49" i="13" s="1"/>
  <c r="R43" i="13"/>
  <c r="AF43" i="13" s="1"/>
  <c r="BJ43" i="13" s="1"/>
  <c r="CN43" i="13" s="1"/>
  <c r="R57" i="13"/>
  <c r="AF57" i="13" s="1"/>
  <c r="BJ57" i="13" s="1"/>
  <c r="CN57" i="13" s="1"/>
  <c r="R33" i="13"/>
  <c r="AF33" i="13" s="1"/>
  <c r="BJ33" i="13" s="1"/>
  <c r="CN33" i="13" s="1"/>
  <c r="R12" i="13"/>
  <c r="AF12" i="13" s="1"/>
  <c r="BJ12" i="13" s="1"/>
  <c r="CN12" i="13" s="1"/>
  <c r="R16" i="13"/>
  <c r="AF16" i="13" s="1"/>
  <c r="BJ16" i="13" s="1"/>
  <c r="CN16" i="13" s="1"/>
  <c r="R41" i="13"/>
  <c r="AF41" i="13" s="1"/>
  <c r="BJ41" i="13" s="1"/>
  <c r="CN41" i="13" s="1"/>
  <c r="R14" i="13"/>
  <c r="AF14" i="13" s="1"/>
  <c r="BJ14" i="13" s="1"/>
  <c r="CN14" i="13" s="1"/>
  <c r="R19" i="13"/>
  <c r="AF19" i="13" s="1"/>
  <c r="BJ19" i="13" s="1"/>
  <c r="CN19" i="13" s="1"/>
  <c r="R58" i="13"/>
  <c r="AF58" i="13" s="1"/>
  <c r="BJ58" i="13" s="1"/>
  <c r="CN58" i="13" s="1"/>
  <c r="R17" i="13"/>
  <c r="AF17" i="13" s="1"/>
  <c r="BJ17" i="13" s="1"/>
  <c r="CN17" i="13" s="1"/>
  <c r="R9" i="13"/>
  <c r="R10" i="13"/>
  <c r="AF10" i="13" s="1"/>
  <c r="BJ10" i="13" s="1"/>
  <c r="CN10" i="13" s="1"/>
  <c r="R27" i="13"/>
  <c r="AF27" i="13" s="1"/>
  <c r="BJ27" i="13" s="1"/>
  <c r="CN27" i="13" s="1"/>
  <c r="R40" i="13"/>
  <c r="AF40" i="13" s="1"/>
  <c r="BJ40" i="13" s="1"/>
  <c r="CN40" i="13" s="1"/>
  <c r="R29" i="13"/>
  <c r="AF29" i="13" s="1"/>
  <c r="BJ29" i="13" s="1"/>
  <c r="CN29" i="13" s="1"/>
  <c r="R30" i="13"/>
  <c r="AF30" i="13" s="1"/>
  <c r="BJ30" i="13" s="1"/>
  <c r="CN30" i="13" s="1"/>
  <c r="R45" i="13"/>
  <c r="AF45" i="13" s="1"/>
  <c r="BJ45" i="13" s="1"/>
  <c r="CN45" i="13" s="1"/>
  <c r="R8" i="13"/>
  <c r="R20" i="13"/>
  <c r="AF20" i="13" s="1"/>
  <c r="BJ20" i="13" s="1"/>
  <c r="CN20" i="13" s="1"/>
  <c r="R25" i="13"/>
  <c r="AF25" i="13" s="1"/>
  <c r="BJ25" i="13" s="1"/>
  <c r="CN25" i="13" s="1"/>
  <c r="R15" i="13"/>
  <c r="AF15" i="13" s="1"/>
  <c r="BJ15" i="13" s="1"/>
  <c r="CN15" i="13" s="1"/>
  <c r="Q10" i="13"/>
  <c r="AE10" i="13" s="1"/>
  <c r="BI10" i="13" s="1"/>
  <c r="CM10" i="13" s="1"/>
  <c r="Q13" i="13"/>
  <c r="AE13" i="13" s="1"/>
  <c r="BI13" i="13" s="1"/>
  <c r="CM13" i="13" s="1"/>
  <c r="Q12" i="13"/>
  <c r="AE12" i="13" s="1"/>
  <c r="BI12" i="13" s="1"/>
  <c r="CM12" i="13" s="1"/>
  <c r="Q18" i="13"/>
  <c r="AE18" i="13" s="1"/>
  <c r="BI18" i="13" s="1"/>
  <c r="CM18" i="13" s="1"/>
  <c r="Q59" i="13"/>
  <c r="AE59" i="13" s="1"/>
  <c r="BI59" i="13" s="1"/>
  <c r="CM59" i="13" s="1"/>
  <c r="Q56" i="13"/>
  <c r="AE56" i="13" s="1"/>
  <c r="BI56" i="13" s="1"/>
  <c r="CM56" i="13" s="1"/>
  <c r="Q51" i="13"/>
  <c r="AE51" i="13" s="1"/>
  <c r="BI51" i="13" s="1"/>
  <c r="CM51" i="13" s="1"/>
  <c r="Q49" i="13"/>
  <c r="AE49" i="13" s="1"/>
  <c r="BI49" i="13" s="1"/>
  <c r="CM49" i="13" s="1"/>
  <c r="Q47" i="13"/>
  <c r="AE47" i="13" s="1"/>
  <c r="BI47" i="13" s="1"/>
  <c r="CM47" i="13" s="1"/>
  <c r="Q30" i="13"/>
  <c r="AE30" i="13" s="1"/>
  <c r="BI30" i="13" s="1"/>
  <c r="CM30" i="13" s="1"/>
  <c r="Q32" i="13"/>
  <c r="AE32" i="13" s="1"/>
  <c r="BI32" i="13" s="1"/>
  <c r="CM32" i="13" s="1"/>
  <c r="Q54" i="13"/>
  <c r="AE54" i="13" s="1"/>
  <c r="BI54" i="13" s="1"/>
  <c r="CM54" i="13" s="1"/>
  <c r="Q46" i="13"/>
  <c r="AE46" i="13" s="1"/>
  <c r="BI46" i="13" s="1"/>
  <c r="CM46" i="13" s="1"/>
  <c r="Q19" i="13"/>
  <c r="AE19" i="13" s="1"/>
  <c r="BI19" i="13" s="1"/>
  <c r="CM19" i="13" s="1"/>
  <c r="Q22" i="13"/>
  <c r="AE22" i="13" s="1"/>
  <c r="BI22" i="13" s="1"/>
  <c r="CM22" i="13" s="1"/>
  <c r="Q14" i="13"/>
  <c r="AE14" i="13" s="1"/>
  <c r="BI14" i="13" s="1"/>
  <c r="CM14" i="13" s="1"/>
  <c r="Q9" i="13"/>
  <c r="AE9" i="13" s="1"/>
  <c r="BI9" i="13" s="1"/>
  <c r="CM9" i="13" s="1"/>
  <c r="Q58" i="13"/>
  <c r="AE58" i="13" s="1"/>
  <c r="BI58" i="13" s="1"/>
  <c r="CM58" i="13" s="1"/>
  <c r="Q48" i="13"/>
  <c r="AE48" i="13" s="1"/>
  <c r="BI48" i="13" s="1"/>
  <c r="CM48" i="13" s="1"/>
  <c r="Q8" i="13"/>
  <c r="Q42" i="13"/>
  <c r="AE42" i="13" s="1"/>
  <c r="BI42" i="13" s="1"/>
  <c r="CM42" i="13" s="1"/>
  <c r="Q60" i="13"/>
  <c r="AE60" i="13" s="1"/>
  <c r="BI60" i="13" s="1"/>
  <c r="CM60" i="13" s="1"/>
  <c r="Q55" i="13"/>
  <c r="AE55" i="13" s="1"/>
  <c r="BI55" i="13" s="1"/>
  <c r="CM55" i="13" s="1"/>
  <c r="Q39" i="13"/>
  <c r="AE39" i="13" s="1"/>
  <c r="BI39" i="13" s="1"/>
  <c r="CM39" i="13" s="1"/>
  <c r="Q31" i="13"/>
  <c r="AE31" i="13" s="1"/>
  <c r="BI31" i="13" s="1"/>
  <c r="CM31" i="13" s="1"/>
  <c r="Q23" i="13"/>
  <c r="AE23" i="13" s="1"/>
  <c r="BI23" i="13" s="1"/>
  <c r="CM23" i="13" s="1"/>
  <c r="Q29" i="13"/>
  <c r="AE29" i="13" s="1"/>
  <c r="BI29" i="13" s="1"/>
  <c r="CM29" i="13" s="1"/>
  <c r="Q35" i="13"/>
  <c r="AE35" i="13" s="1"/>
  <c r="BI35" i="13" s="1"/>
  <c r="CM35" i="13" s="1"/>
  <c r="Q52" i="13"/>
  <c r="AE52" i="13" s="1"/>
  <c r="BI52" i="13" s="1"/>
  <c r="CM52" i="13" s="1"/>
  <c r="Q27" i="13"/>
  <c r="AE27" i="13" s="1"/>
  <c r="BI27" i="13" s="1"/>
  <c r="CM27" i="13" s="1"/>
  <c r="Q41" i="13"/>
  <c r="AE41" i="13" s="1"/>
  <c r="BI41" i="13" s="1"/>
  <c r="CM41" i="13" s="1"/>
  <c r="Q33" i="13"/>
  <c r="AE33" i="13" s="1"/>
  <c r="BI33" i="13" s="1"/>
  <c r="CM33" i="13" s="1"/>
  <c r="Q25" i="13"/>
  <c r="AE25" i="13" s="1"/>
  <c r="BI25" i="13" s="1"/>
  <c r="CM25" i="13" s="1"/>
  <c r="Q44" i="13"/>
  <c r="AE44" i="13" s="1"/>
  <c r="BI44" i="13" s="1"/>
  <c r="CM44" i="13" s="1"/>
  <c r="Q36" i="13"/>
  <c r="AE36" i="13" s="1"/>
  <c r="BI36" i="13" s="1"/>
  <c r="CM36" i="13" s="1"/>
  <c r="Q28" i="13"/>
  <c r="AE28" i="13" s="1"/>
  <c r="BI28" i="13" s="1"/>
  <c r="CM28" i="13" s="1"/>
  <c r="Q26" i="13"/>
  <c r="AE26" i="13" s="1"/>
  <c r="BI26" i="13" s="1"/>
  <c r="CM26" i="13" s="1"/>
  <c r="Q50" i="13"/>
  <c r="AE50" i="13" s="1"/>
  <c r="BI50" i="13" s="1"/>
  <c r="CM50" i="13" s="1"/>
  <c r="Q40" i="13"/>
  <c r="AE40" i="13" s="1"/>
  <c r="BI40" i="13" s="1"/>
  <c r="CM40" i="13" s="1"/>
  <c r="Q53" i="13"/>
  <c r="AE53" i="13" s="1"/>
  <c r="BI53" i="13" s="1"/>
  <c r="CM53" i="13" s="1"/>
  <c r="Q24" i="13"/>
  <c r="AE24" i="13" s="1"/>
  <c r="BI24" i="13" s="1"/>
  <c r="CM24" i="13" s="1"/>
  <c r="Q17" i="13"/>
  <c r="AE17" i="13" s="1"/>
  <c r="BI17" i="13" s="1"/>
  <c r="CM17" i="13" s="1"/>
  <c r="Q16" i="13"/>
  <c r="AE16" i="13" s="1"/>
  <c r="BI16" i="13" s="1"/>
  <c r="CM16" i="13" s="1"/>
  <c r="Q20" i="13"/>
  <c r="AE20" i="13" s="1"/>
  <c r="BI20" i="13" s="1"/>
  <c r="CM20" i="13" s="1"/>
  <c r="Q15" i="13"/>
  <c r="AE15" i="13" s="1"/>
  <c r="BI15" i="13" s="1"/>
  <c r="CM15" i="13" s="1"/>
  <c r="Q11" i="13"/>
  <c r="AE11" i="13" s="1"/>
  <c r="BI11" i="13" s="1"/>
  <c r="CM11" i="13" s="1"/>
  <c r="Q45" i="13"/>
  <c r="AE45" i="13" s="1"/>
  <c r="BI45" i="13" s="1"/>
  <c r="CM45" i="13" s="1"/>
  <c r="Q34" i="13"/>
  <c r="AE34" i="13" s="1"/>
  <c r="BI34" i="13" s="1"/>
  <c r="CM34" i="13" s="1"/>
  <c r="Q38" i="13"/>
  <c r="AE38" i="13" s="1"/>
  <c r="BI38" i="13" s="1"/>
  <c r="CM38" i="13" s="1"/>
  <c r="Q37" i="13"/>
  <c r="AE37" i="13" s="1"/>
  <c r="BI37" i="13" s="1"/>
  <c r="CM37" i="13" s="1"/>
  <c r="Q43" i="13"/>
  <c r="AE43" i="13" s="1"/>
  <c r="BI43" i="13" s="1"/>
  <c r="CM43" i="13" s="1"/>
  <c r="Q57" i="13"/>
  <c r="AE57" i="13" s="1"/>
  <c r="BI57" i="13" s="1"/>
  <c r="CM57" i="13" s="1"/>
  <c r="Q21" i="13"/>
  <c r="AE21" i="13" s="1"/>
  <c r="BI21" i="13" s="1"/>
  <c r="CM21" i="13" s="1"/>
  <c r="T11" i="13"/>
  <c r="AH11" i="13" s="1"/>
  <c r="BL11" i="13" s="1"/>
  <c r="CP11" i="13" s="1"/>
  <c r="T15" i="13"/>
  <c r="AH15" i="13" s="1"/>
  <c r="BL15" i="13" s="1"/>
  <c r="CP15" i="13" s="1"/>
  <c r="T9" i="13"/>
  <c r="AH9" i="13" s="1"/>
  <c r="BL9" i="13" s="1"/>
  <c r="CP9" i="13" s="1"/>
  <c r="T53" i="13"/>
  <c r="AH53" i="13" s="1"/>
  <c r="BL53" i="13" s="1"/>
  <c r="CP53" i="13" s="1"/>
  <c r="T38" i="13"/>
  <c r="AH38" i="13" s="1"/>
  <c r="BL38" i="13" s="1"/>
  <c r="CP38" i="13" s="1"/>
  <c r="T14" i="13"/>
  <c r="AH14" i="13" s="1"/>
  <c r="BL14" i="13" s="1"/>
  <c r="CP14" i="13" s="1"/>
  <c r="T47" i="13"/>
  <c r="AH47" i="13" s="1"/>
  <c r="BL47" i="13" s="1"/>
  <c r="CP47" i="13" s="1"/>
  <c r="T17" i="13"/>
  <c r="AH17" i="13" s="1"/>
  <c r="BL17" i="13" s="1"/>
  <c r="CP17" i="13" s="1"/>
  <c r="T36" i="13"/>
  <c r="AH36" i="13" s="1"/>
  <c r="BL36" i="13" s="1"/>
  <c r="CP36" i="13" s="1"/>
  <c r="T20" i="13"/>
  <c r="AH20" i="13" s="1"/>
  <c r="BL20" i="13" s="1"/>
  <c r="CP20" i="13" s="1"/>
  <c r="T23" i="13"/>
  <c r="AH23" i="13" s="1"/>
  <c r="BL23" i="13" s="1"/>
  <c r="CP23" i="13" s="1"/>
  <c r="T43" i="13"/>
  <c r="AH43" i="13" s="1"/>
  <c r="BL43" i="13" s="1"/>
  <c r="CP43" i="13" s="1"/>
  <c r="T54" i="13"/>
  <c r="AH54" i="13" s="1"/>
  <c r="BL54" i="13" s="1"/>
  <c r="CP54" i="13" s="1"/>
  <c r="T59" i="13"/>
  <c r="AH59" i="13" s="1"/>
  <c r="BL59" i="13" s="1"/>
  <c r="CP59" i="13" s="1"/>
  <c r="T19" i="13"/>
  <c r="AH19" i="13" s="1"/>
  <c r="BL19" i="13" s="1"/>
  <c r="CP19" i="13" s="1"/>
  <c r="T52" i="13"/>
  <c r="AH52" i="13" s="1"/>
  <c r="BL52" i="13" s="1"/>
  <c r="CP52" i="13" s="1"/>
  <c r="T56" i="13"/>
  <c r="AH56" i="13" s="1"/>
  <c r="BL56" i="13" s="1"/>
  <c r="CP56" i="13" s="1"/>
  <c r="T32" i="13"/>
  <c r="AH32" i="13" s="1"/>
  <c r="BL32" i="13" s="1"/>
  <c r="CP32" i="13" s="1"/>
  <c r="T51" i="13"/>
  <c r="AH51" i="13" s="1"/>
  <c r="BL51" i="13" s="1"/>
  <c r="CP51" i="13" s="1"/>
  <c r="T30" i="13"/>
  <c r="AH30" i="13" s="1"/>
  <c r="BL30" i="13" s="1"/>
  <c r="CP30" i="13" s="1"/>
  <c r="T60" i="13"/>
  <c r="AH60" i="13" s="1"/>
  <c r="BL60" i="13" s="1"/>
  <c r="CP60" i="13" s="1"/>
  <c r="T42" i="13"/>
  <c r="AH42" i="13" s="1"/>
  <c r="BL42" i="13" s="1"/>
  <c r="CP42" i="13" s="1"/>
  <c r="T26" i="13"/>
  <c r="AH26" i="13" s="1"/>
  <c r="BL26" i="13" s="1"/>
  <c r="CP26" i="13" s="1"/>
  <c r="T29" i="13"/>
  <c r="AH29" i="13" s="1"/>
  <c r="BL29" i="13" s="1"/>
  <c r="CP29" i="13" s="1"/>
  <c r="T40" i="13"/>
  <c r="AH40" i="13" s="1"/>
  <c r="BL40" i="13" s="1"/>
  <c r="CP40" i="13" s="1"/>
  <c r="T24" i="13"/>
  <c r="AH24" i="13" s="1"/>
  <c r="BL24" i="13" s="1"/>
  <c r="CP24" i="13" s="1"/>
  <c r="T27" i="13"/>
  <c r="AH27" i="13" s="1"/>
  <c r="BL27" i="13" s="1"/>
  <c r="CP27" i="13" s="1"/>
  <c r="T46" i="13"/>
  <c r="AH46" i="13" s="1"/>
  <c r="BL46" i="13" s="1"/>
  <c r="CP46" i="13" s="1"/>
  <c r="T28" i="13"/>
  <c r="AH28" i="13" s="1"/>
  <c r="BL28" i="13" s="1"/>
  <c r="CP28" i="13" s="1"/>
  <c r="T34" i="13"/>
  <c r="AH34" i="13" s="1"/>
  <c r="BL34" i="13" s="1"/>
  <c r="CP34" i="13" s="1"/>
  <c r="T37" i="13"/>
  <c r="AH37" i="13" s="1"/>
  <c r="BL37" i="13" s="1"/>
  <c r="CP37" i="13" s="1"/>
  <c r="T25" i="13"/>
  <c r="AH25" i="13" s="1"/>
  <c r="BL25" i="13" s="1"/>
  <c r="CP25" i="13" s="1"/>
  <c r="T58" i="13"/>
  <c r="AH58" i="13" s="1"/>
  <c r="BL58" i="13" s="1"/>
  <c r="CP58" i="13" s="1"/>
  <c r="T44" i="13"/>
  <c r="AH44" i="13" s="1"/>
  <c r="BL44" i="13" s="1"/>
  <c r="CP44" i="13" s="1"/>
  <c r="T21" i="13"/>
  <c r="AH21" i="13" s="1"/>
  <c r="BL21" i="13" s="1"/>
  <c r="CP21" i="13" s="1"/>
  <c r="T16" i="13"/>
  <c r="AH16" i="13" s="1"/>
  <c r="BL16" i="13" s="1"/>
  <c r="CP16" i="13" s="1"/>
  <c r="T12" i="13"/>
  <c r="AH12" i="13" s="1"/>
  <c r="BL12" i="13" s="1"/>
  <c r="CP12" i="13" s="1"/>
  <c r="T33" i="13"/>
  <c r="AH33" i="13" s="1"/>
  <c r="BL33" i="13" s="1"/>
  <c r="CP33" i="13" s="1"/>
  <c r="T41" i="13"/>
  <c r="AH41" i="13" s="1"/>
  <c r="BL41" i="13" s="1"/>
  <c r="CP41" i="13" s="1"/>
  <c r="T8" i="13"/>
  <c r="AH8" i="13" s="1"/>
  <c r="T50" i="13"/>
  <c r="AH50" i="13" s="1"/>
  <c r="BL50" i="13" s="1"/>
  <c r="CP50" i="13" s="1"/>
  <c r="T48" i="13"/>
  <c r="AH48" i="13" s="1"/>
  <c r="BL48" i="13" s="1"/>
  <c r="CP48" i="13" s="1"/>
  <c r="T55" i="13"/>
  <c r="AH55" i="13" s="1"/>
  <c r="BL55" i="13" s="1"/>
  <c r="CP55" i="13" s="1"/>
  <c r="T18" i="13"/>
  <c r="AH18" i="13" s="1"/>
  <c r="BL18" i="13" s="1"/>
  <c r="CP18" i="13" s="1"/>
  <c r="T49" i="13"/>
  <c r="AH49" i="13" s="1"/>
  <c r="BL49" i="13" s="1"/>
  <c r="CP49" i="13" s="1"/>
  <c r="T22" i="13"/>
  <c r="AH22" i="13" s="1"/>
  <c r="BL22" i="13" s="1"/>
  <c r="CP22" i="13" s="1"/>
  <c r="T31" i="13"/>
  <c r="AH31" i="13" s="1"/>
  <c r="BL31" i="13" s="1"/>
  <c r="CP31" i="13" s="1"/>
  <c r="T10" i="13"/>
  <c r="AH10" i="13" s="1"/>
  <c r="BL10" i="13" s="1"/>
  <c r="CP10" i="13" s="1"/>
  <c r="T13" i="13"/>
  <c r="AH13" i="13" s="1"/>
  <c r="BL13" i="13" s="1"/>
  <c r="CP13" i="13" s="1"/>
  <c r="T45" i="13"/>
  <c r="AH45" i="13" s="1"/>
  <c r="BL45" i="13" s="1"/>
  <c r="CP45" i="13" s="1"/>
  <c r="T39" i="13"/>
  <c r="AH39" i="13" s="1"/>
  <c r="BL39" i="13" s="1"/>
  <c r="CP39" i="13" s="1"/>
  <c r="T35" i="13"/>
  <c r="AH35" i="13" s="1"/>
  <c r="BL35" i="13" s="1"/>
  <c r="CP35" i="13" s="1"/>
  <c r="T57" i="13"/>
  <c r="AH57" i="13" s="1"/>
  <c r="BL57" i="13" s="1"/>
  <c r="CP57" i="13" s="1"/>
  <c r="AC9" i="13"/>
  <c r="AQ9" i="13" s="1"/>
  <c r="BU9" i="13" s="1"/>
  <c r="CY9" i="13" s="1"/>
  <c r="AC60" i="13"/>
  <c r="AQ60" i="13" s="1"/>
  <c r="BU60" i="13" s="1"/>
  <c r="CY60" i="13" s="1"/>
  <c r="AC36" i="13"/>
  <c r="AQ36" i="13" s="1"/>
  <c r="BU36" i="13" s="1"/>
  <c r="CY36" i="13" s="1"/>
  <c r="AC48" i="13"/>
  <c r="AQ48" i="13" s="1"/>
  <c r="BU48" i="13" s="1"/>
  <c r="CY48" i="13" s="1"/>
  <c r="AC40" i="13"/>
  <c r="AQ40" i="13" s="1"/>
  <c r="BU40" i="13" s="1"/>
  <c r="CY40" i="13" s="1"/>
  <c r="AC12" i="13"/>
  <c r="AQ12" i="13" s="1"/>
  <c r="BU12" i="13" s="1"/>
  <c r="CY12" i="13" s="1"/>
  <c r="AC51" i="13"/>
  <c r="AC58" i="13"/>
  <c r="AQ58" i="13" s="1"/>
  <c r="BU58" i="13" s="1"/>
  <c r="CY58" i="13" s="1"/>
  <c r="AC53" i="13"/>
  <c r="AC19" i="13"/>
  <c r="AQ19" i="13" s="1"/>
  <c r="BU19" i="13" s="1"/>
  <c r="CY19" i="13" s="1"/>
  <c r="AC21" i="13"/>
  <c r="AQ21" i="13" s="1"/>
  <c r="BU21" i="13" s="1"/>
  <c r="CY21" i="13" s="1"/>
  <c r="AC13" i="13"/>
  <c r="AC14" i="13"/>
  <c r="AC39" i="13"/>
  <c r="AQ39" i="13" s="1"/>
  <c r="BU39" i="13" s="1"/>
  <c r="CY39" i="13" s="1"/>
  <c r="AC46" i="13"/>
  <c r="AC52" i="13"/>
  <c r="AC54" i="13"/>
  <c r="AC50" i="13"/>
  <c r="AQ50" i="13" s="1"/>
  <c r="BU50" i="13" s="1"/>
  <c r="CY50" i="13" s="1"/>
  <c r="AC17" i="13"/>
  <c r="AQ17" i="13" s="1"/>
  <c r="BU17" i="13" s="1"/>
  <c r="CY17" i="13" s="1"/>
  <c r="AC55" i="13"/>
  <c r="AQ55" i="13" s="1"/>
  <c r="BU55" i="13" s="1"/>
  <c r="CY55" i="13" s="1"/>
  <c r="AC47" i="13"/>
  <c r="AQ47" i="13" s="1"/>
  <c r="BU47" i="13" s="1"/>
  <c r="CY47" i="13" s="1"/>
  <c r="AC42" i="13"/>
  <c r="AC34" i="13"/>
  <c r="AC26" i="13"/>
  <c r="AC16" i="13"/>
  <c r="AQ16" i="13" s="1"/>
  <c r="BU16" i="13" s="1"/>
  <c r="CY16" i="13" s="1"/>
  <c r="AC11" i="13"/>
  <c r="AQ11" i="13" s="1"/>
  <c r="BU11" i="13" s="1"/>
  <c r="CY11" i="13" s="1"/>
  <c r="AC49" i="13"/>
  <c r="AQ49" i="13" s="1"/>
  <c r="BU49" i="13" s="1"/>
  <c r="CY49" i="13" s="1"/>
  <c r="AC25" i="13"/>
  <c r="AQ25" i="13" s="1"/>
  <c r="BU25" i="13" s="1"/>
  <c r="CY25" i="13" s="1"/>
  <c r="AC44" i="13"/>
  <c r="AQ44" i="13" s="1"/>
  <c r="BU44" i="13" s="1"/>
  <c r="CY44" i="13" s="1"/>
  <c r="AC28" i="13"/>
  <c r="AQ28" i="13" s="1"/>
  <c r="BU28" i="13" s="1"/>
  <c r="CY28" i="13" s="1"/>
  <c r="AC59" i="13"/>
  <c r="AC18" i="13"/>
  <c r="AC30" i="13"/>
  <c r="AC33" i="13"/>
  <c r="AC20" i="13"/>
  <c r="AQ20" i="13" s="1"/>
  <c r="BU20" i="13" s="1"/>
  <c r="CY20" i="13" s="1"/>
  <c r="AC31" i="13"/>
  <c r="AC23" i="13"/>
  <c r="AC8" i="13"/>
  <c r="AQ8" i="13" s="1"/>
  <c r="BU8" i="13" s="1"/>
  <c r="AC35" i="13"/>
  <c r="AC32" i="13"/>
  <c r="AQ32" i="13" s="1"/>
  <c r="BU32" i="13" s="1"/>
  <c r="CY32" i="13" s="1"/>
  <c r="AC10" i="13"/>
  <c r="AC41" i="13"/>
  <c r="AQ41" i="13" s="1"/>
  <c r="BU41" i="13" s="1"/>
  <c r="CY41" i="13" s="1"/>
  <c r="AC45" i="13"/>
  <c r="AQ45" i="13" s="1"/>
  <c r="BU45" i="13" s="1"/>
  <c r="CY45" i="13" s="1"/>
  <c r="AC24" i="13"/>
  <c r="AQ24" i="13" s="1"/>
  <c r="BU24" i="13" s="1"/>
  <c r="CY24" i="13" s="1"/>
  <c r="AC56" i="13"/>
  <c r="AC27" i="13"/>
  <c r="AC37" i="13"/>
  <c r="AQ37" i="13" s="1"/>
  <c r="BU37" i="13" s="1"/>
  <c r="CY37" i="13" s="1"/>
  <c r="AC22" i="13"/>
  <c r="AC29" i="13"/>
  <c r="AQ29" i="13" s="1"/>
  <c r="BU29" i="13" s="1"/>
  <c r="CY29" i="13" s="1"/>
  <c r="AC38" i="13"/>
  <c r="AC15" i="13"/>
  <c r="AQ15" i="13" s="1"/>
  <c r="BU15" i="13" s="1"/>
  <c r="CY15" i="13" s="1"/>
  <c r="AC57" i="13"/>
  <c r="AQ57" i="13" s="1"/>
  <c r="BU57" i="13" s="1"/>
  <c r="CY57" i="13" s="1"/>
  <c r="AC43" i="13"/>
  <c r="AQ43" i="13" s="1"/>
  <c r="BU43" i="13" s="1"/>
  <c r="CY43" i="13" s="1"/>
  <c r="AA11" i="13"/>
  <c r="AA29" i="13"/>
  <c r="AA31" i="13"/>
  <c r="AO31" i="13" s="1"/>
  <c r="BS31" i="13" s="1"/>
  <c r="CW31" i="13" s="1"/>
  <c r="AA37" i="13"/>
  <c r="AA26" i="13"/>
  <c r="AA24" i="13"/>
  <c r="AA34" i="13"/>
  <c r="AA54" i="13"/>
  <c r="AA18" i="13"/>
  <c r="AA13" i="13"/>
  <c r="AA9" i="13"/>
  <c r="AA50" i="13"/>
  <c r="AA35" i="13"/>
  <c r="AA38" i="13"/>
  <c r="AA19" i="13"/>
  <c r="AA41" i="13"/>
  <c r="AO41" i="13" s="1"/>
  <c r="BS41" i="13" s="1"/>
  <c r="CW41" i="13" s="1"/>
  <c r="AA14" i="13"/>
  <c r="AO14" i="13" s="1"/>
  <c r="BS14" i="13" s="1"/>
  <c r="CW14" i="13" s="1"/>
  <c r="AA30" i="13"/>
  <c r="AO30" i="13" s="1"/>
  <c r="BS30" i="13" s="1"/>
  <c r="CW30" i="13" s="1"/>
  <c r="AA36" i="13"/>
  <c r="AO36" i="13" s="1"/>
  <c r="BS36" i="13" s="1"/>
  <c r="CW36" i="13" s="1"/>
  <c r="AA32" i="13"/>
  <c r="AA60" i="13"/>
  <c r="AA52" i="13"/>
  <c r="AA57" i="13"/>
  <c r="AA47" i="13"/>
  <c r="AO47" i="13" s="1"/>
  <c r="BS47" i="13" s="1"/>
  <c r="CW47" i="13" s="1"/>
  <c r="AA49" i="13"/>
  <c r="AA45" i="13"/>
  <c r="AA20" i="13"/>
  <c r="AA51" i="13"/>
  <c r="AA27" i="13"/>
  <c r="AA44" i="13"/>
  <c r="AO44" i="13" s="1"/>
  <c r="BS44" i="13" s="1"/>
  <c r="CW44" i="13" s="1"/>
  <c r="AA12" i="13"/>
  <c r="AA8" i="13"/>
  <c r="AO8" i="13" s="1"/>
  <c r="BS8" i="13" s="1"/>
  <c r="AA40" i="13"/>
  <c r="AA56" i="13"/>
  <c r="AA46" i="13"/>
  <c r="AA43" i="13"/>
  <c r="AO43" i="13" s="1"/>
  <c r="BS43" i="13" s="1"/>
  <c r="CW43" i="13" s="1"/>
  <c r="AA48" i="13"/>
  <c r="AA10" i="13"/>
  <c r="AO10" i="13" s="1"/>
  <c r="BS10" i="13" s="1"/>
  <c r="CW10" i="13" s="1"/>
  <c r="AA23" i="13"/>
  <c r="AO23" i="13" s="1"/>
  <c r="BS23" i="13" s="1"/>
  <c r="CW23" i="13" s="1"/>
  <c r="AA16" i="13"/>
  <c r="AA59" i="13"/>
  <c r="AA42" i="13"/>
  <c r="AO42" i="13" s="1"/>
  <c r="BS42" i="13" s="1"/>
  <c r="CW42" i="13" s="1"/>
  <c r="AA25" i="13"/>
  <c r="AO25" i="13" s="1"/>
  <c r="BS25" i="13" s="1"/>
  <c r="CW25" i="13" s="1"/>
  <c r="AA33" i="13"/>
  <c r="AA58" i="13"/>
  <c r="AA39" i="13"/>
  <c r="AO39" i="13" s="1"/>
  <c r="BS39" i="13" s="1"/>
  <c r="CW39" i="13" s="1"/>
  <c r="AA17" i="13"/>
  <c r="AA22" i="13"/>
  <c r="AA28" i="13"/>
  <c r="AA21" i="13"/>
  <c r="AA55" i="13"/>
  <c r="AA15" i="13"/>
  <c r="AA53" i="13"/>
  <c r="AO53" i="13" s="1"/>
  <c r="BS53" i="13" s="1"/>
  <c r="CW53" i="13" s="1"/>
  <c r="AB9" i="13"/>
  <c r="AB26" i="13"/>
  <c r="AP26" i="13" s="1"/>
  <c r="BT26" i="13" s="1"/>
  <c r="CX26" i="13" s="1"/>
  <c r="AB29" i="13"/>
  <c r="AP29" i="13" s="1"/>
  <c r="BT29" i="13" s="1"/>
  <c r="CX29" i="13" s="1"/>
  <c r="AB20" i="13"/>
  <c r="AP20" i="13" s="1"/>
  <c r="BT20" i="13" s="1"/>
  <c r="CX20" i="13" s="1"/>
  <c r="AB54" i="13"/>
  <c r="AP54" i="13" s="1"/>
  <c r="BT54" i="13" s="1"/>
  <c r="CX54" i="13" s="1"/>
  <c r="AB28" i="13"/>
  <c r="AP28" i="13" s="1"/>
  <c r="BT28" i="13" s="1"/>
  <c r="CX28" i="13" s="1"/>
  <c r="AB56" i="13"/>
  <c r="AB24" i="13"/>
  <c r="AB57" i="13"/>
  <c r="AP57" i="13" s="1"/>
  <c r="BT57" i="13" s="1"/>
  <c r="CX57" i="13" s="1"/>
  <c r="AB59" i="13"/>
  <c r="AP59" i="13" s="1"/>
  <c r="BT59" i="13" s="1"/>
  <c r="CX59" i="13" s="1"/>
  <c r="AB60" i="13"/>
  <c r="AP60" i="13" s="1"/>
  <c r="BT60" i="13" s="1"/>
  <c r="CX60" i="13" s="1"/>
  <c r="AB40" i="13"/>
  <c r="AP40" i="13" s="1"/>
  <c r="BT40" i="13" s="1"/>
  <c r="CX40" i="13" s="1"/>
  <c r="AB27" i="13"/>
  <c r="AP27" i="13" s="1"/>
  <c r="BT27" i="13" s="1"/>
  <c r="CX27" i="13" s="1"/>
  <c r="AB8" i="13"/>
  <c r="AP8" i="13" s="1"/>
  <c r="BT8" i="13" s="1"/>
  <c r="AB49" i="13"/>
  <c r="AB36" i="13"/>
  <c r="AP36" i="13" s="1"/>
  <c r="BT36" i="13" s="1"/>
  <c r="CX36" i="13" s="1"/>
  <c r="AB53" i="13"/>
  <c r="AP53" i="13" s="1"/>
  <c r="BT53" i="13" s="1"/>
  <c r="CX53" i="13" s="1"/>
  <c r="AB34" i="13"/>
  <c r="AP34" i="13" s="1"/>
  <c r="BT34" i="13" s="1"/>
  <c r="CX34" i="13" s="1"/>
  <c r="AB37" i="13"/>
  <c r="AP37" i="13" s="1"/>
  <c r="BT37" i="13" s="1"/>
  <c r="CX37" i="13" s="1"/>
  <c r="AB11" i="13"/>
  <c r="AP11" i="13" s="1"/>
  <c r="BT11" i="13" s="1"/>
  <c r="CX11" i="13" s="1"/>
  <c r="AB30" i="13"/>
  <c r="AP30" i="13" s="1"/>
  <c r="BT30" i="13" s="1"/>
  <c r="CX30" i="13" s="1"/>
  <c r="AB58" i="13"/>
  <c r="AP58" i="13" s="1"/>
  <c r="BT58" i="13" s="1"/>
  <c r="CX58" i="13" s="1"/>
  <c r="AB25" i="13"/>
  <c r="AP25" i="13" s="1"/>
  <c r="BT25" i="13" s="1"/>
  <c r="CX25" i="13" s="1"/>
  <c r="AB21" i="13"/>
  <c r="AP21" i="13" s="1"/>
  <c r="BT21" i="13" s="1"/>
  <c r="CX21" i="13" s="1"/>
  <c r="AB16" i="13"/>
  <c r="AP16" i="13" s="1"/>
  <c r="BT16" i="13" s="1"/>
  <c r="CX16" i="13" s="1"/>
  <c r="AB19" i="13"/>
  <c r="AP19" i="13" s="1"/>
  <c r="BT19" i="13" s="1"/>
  <c r="CX19" i="13" s="1"/>
  <c r="AB46" i="13"/>
  <c r="AB38" i="13"/>
  <c r="AP38" i="13" s="1"/>
  <c r="BT38" i="13" s="1"/>
  <c r="CX38" i="13" s="1"/>
  <c r="AB22" i="13"/>
  <c r="AP22" i="13" s="1"/>
  <c r="BT22" i="13" s="1"/>
  <c r="CX22" i="13" s="1"/>
  <c r="AB45" i="13"/>
  <c r="AB18" i="13"/>
  <c r="AP18" i="13" s="1"/>
  <c r="BT18" i="13" s="1"/>
  <c r="CX18" i="13" s="1"/>
  <c r="AB35" i="13"/>
  <c r="AP35" i="13" s="1"/>
  <c r="BT35" i="13" s="1"/>
  <c r="CX35" i="13" s="1"/>
  <c r="AB14" i="13"/>
  <c r="AP14" i="13" s="1"/>
  <c r="BT14" i="13" s="1"/>
  <c r="CX14" i="13" s="1"/>
  <c r="AB55" i="13"/>
  <c r="AB44" i="13"/>
  <c r="AP44" i="13" s="1"/>
  <c r="BT44" i="13" s="1"/>
  <c r="CX44" i="13" s="1"/>
  <c r="AB52" i="13"/>
  <c r="AB39" i="13"/>
  <c r="AP39" i="13" s="1"/>
  <c r="BT39" i="13" s="1"/>
  <c r="CX39" i="13" s="1"/>
  <c r="AB31" i="13"/>
  <c r="AP31" i="13" s="1"/>
  <c r="BT31" i="13" s="1"/>
  <c r="CX31" i="13" s="1"/>
  <c r="AB10" i="13"/>
  <c r="AP10" i="13" s="1"/>
  <c r="BT10" i="13" s="1"/>
  <c r="CX10" i="13" s="1"/>
  <c r="AB13" i="13"/>
  <c r="AP13" i="13" s="1"/>
  <c r="BT13" i="13" s="1"/>
  <c r="CX13" i="13" s="1"/>
  <c r="AB51" i="13"/>
  <c r="AP51" i="13" s="1"/>
  <c r="BT51" i="13" s="1"/>
  <c r="CX51" i="13" s="1"/>
  <c r="AB50" i="13"/>
  <c r="AP50" i="13" s="1"/>
  <c r="BT50" i="13" s="1"/>
  <c r="CX50" i="13" s="1"/>
  <c r="AB15" i="13"/>
  <c r="AP15" i="13" s="1"/>
  <c r="BT15" i="13" s="1"/>
  <c r="CX15" i="13" s="1"/>
  <c r="AB48" i="13"/>
  <c r="AP48" i="13" s="1"/>
  <c r="BT48" i="13" s="1"/>
  <c r="CX48" i="13" s="1"/>
  <c r="AB41" i="13"/>
  <c r="AP41" i="13" s="1"/>
  <c r="BT41" i="13" s="1"/>
  <c r="CX41" i="13" s="1"/>
  <c r="AB47" i="13"/>
  <c r="AP47" i="13" s="1"/>
  <c r="BT47" i="13" s="1"/>
  <c r="CX47" i="13" s="1"/>
  <c r="AB42" i="13"/>
  <c r="AP42" i="13" s="1"/>
  <c r="BT42" i="13" s="1"/>
  <c r="CX42" i="13" s="1"/>
  <c r="AB17" i="13"/>
  <c r="AP17" i="13" s="1"/>
  <c r="BT17" i="13" s="1"/>
  <c r="CX17" i="13" s="1"/>
  <c r="AB32" i="13"/>
  <c r="AP32" i="13" s="1"/>
  <c r="BT32" i="13" s="1"/>
  <c r="CX32" i="13" s="1"/>
  <c r="AB43" i="13"/>
  <c r="AP43" i="13" s="1"/>
  <c r="BT43" i="13" s="1"/>
  <c r="CX43" i="13" s="1"/>
  <c r="AB33" i="13"/>
  <c r="AP33" i="13" s="1"/>
  <c r="BT33" i="13" s="1"/>
  <c r="CX33" i="13" s="1"/>
  <c r="AB23" i="13"/>
  <c r="AP23" i="13" s="1"/>
  <c r="BT23" i="13" s="1"/>
  <c r="CX23" i="13" s="1"/>
  <c r="AB12" i="13"/>
  <c r="X10" i="13"/>
  <c r="X14" i="13"/>
  <c r="AL14" i="13" s="1"/>
  <c r="BP14" i="13" s="1"/>
  <c r="CT14" i="13" s="1"/>
  <c r="X57" i="13"/>
  <c r="AL57" i="13" s="1"/>
  <c r="BP57" i="13" s="1"/>
  <c r="CT57" i="13" s="1"/>
  <c r="X44" i="13"/>
  <c r="AL44" i="13" s="1"/>
  <c r="BP44" i="13" s="1"/>
  <c r="CT44" i="13" s="1"/>
  <c r="X48" i="13"/>
  <c r="AL48" i="13" s="1"/>
  <c r="BP48" i="13" s="1"/>
  <c r="CT48" i="13" s="1"/>
  <c r="X34" i="13"/>
  <c r="X53" i="13"/>
  <c r="AL53" i="13" s="1"/>
  <c r="BP53" i="13" s="1"/>
  <c r="CT53" i="13" s="1"/>
  <c r="X59" i="13"/>
  <c r="X54" i="13"/>
  <c r="AL54" i="13" s="1"/>
  <c r="BP54" i="13" s="1"/>
  <c r="CT54" i="13" s="1"/>
  <c r="X13" i="13"/>
  <c r="AL13" i="13" s="1"/>
  <c r="BP13" i="13" s="1"/>
  <c r="CT13" i="13" s="1"/>
  <c r="X29" i="13"/>
  <c r="AL29" i="13" s="1"/>
  <c r="BP29" i="13" s="1"/>
  <c r="CT29" i="13" s="1"/>
  <c r="X22" i="13"/>
  <c r="AL22" i="13" s="1"/>
  <c r="BP22" i="13" s="1"/>
  <c r="CT22" i="13" s="1"/>
  <c r="X15" i="13"/>
  <c r="AL15" i="13" s="1"/>
  <c r="BP15" i="13" s="1"/>
  <c r="CT15" i="13" s="1"/>
  <c r="X58" i="13"/>
  <c r="AL58" i="13" s="1"/>
  <c r="BP58" i="13" s="1"/>
  <c r="CT58" i="13" s="1"/>
  <c r="X26" i="13"/>
  <c r="AL26" i="13" s="1"/>
  <c r="BP26" i="13" s="1"/>
  <c r="CT26" i="13" s="1"/>
  <c r="BP8" i="13"/>
  <c r="X35" i="13"/>
  <c r="X38" i="13"/>
  <c r="AL38" i="13" s="1"/>
  <c r="BP38" i="13" s="1"/>
  <c r="CT38" i="13" s="1"/>
  <c r="X47" i="13"/>
  <c r="AL47" i="13" s="1"/>
  <c r="BP47" i="13" s="1"/>
  <c r="CT47" i="13" s="1"/>
  <c r="X24" i="13"/>
  <c r="AL24" i="13" s="1"/>
  <c r="BP24" i="13" s="1"/>
  <c r="CT24" i="13" s="1"/>
  <c r="X27" i="13"/>
  <c r="X17" i="13"/>
  <c r="X12" i="13"/>
  <c r="AL12" i="13" s="1"/>
  <c r="BP12" i="13" s="1"/>
  <c r="CT12" i="13" s="1"/>
  <c r="X32" i="13"/>
  <c r="AL32" i="13" s="1"/>
  <c r="BP32" i="13" s="1"/>
  <c r="CT32" i="13" s="1"/>
  <c r="X55" i="13"/>
  <c r="AL55" i="13" s="1"/>
  <c r="BP55" i="13" s="1"/>
  <c r="CT55" i="13" s="1"/>
  <c r="X45" i="13"/>
  <c r="AL45" i="13" s="1"/>
  <c r="BP45" i="13" s="1"/>
  <c r="CT45" i="13" s="1"/>
  <c r="X18" i="13"/>
  <c r="X60" i="13"/>
  <c r="X19" i="13"/>
  <c r="AL19" i="13" s="1"/>
  <c r="BP19" i="13" s="1"/>
  <c r="CT19" i="13" s="1"/>
  <c r="X9" i="13"/>
  <c r="AL9" i="13" s="1"/>
  <c r="BP9" i="13" s="1"/>
  <c r="X31" i="13"/>
  <c r="X51" i="13"/>
  <c r="AL51" i="13" s="1"/>
  <c r="BP51" i="13" s="1"/>
  <c r="CT51" i="13" s="1"/>
  <c r="X43" i="13"/>
  <c r="AL43" i="13" s="1"/>
  <c r="BP43" i="13" s="1"/>
  <c r="CT43" i="13" s="1"/>
  <c r="X46" i="13"/>
  <c r="AL46" i="13" s="1"/>
  <c r="BP46" i="13" s="1"/>
  <c r="CT46" i="13" s="1"/>
  <c r="X25" i="13"/>
  <c r="X11" i="13"/>
  <c r="AL11" i="13" s="1"/>
  <c r="BP11" i="13" s="1"/>
  <c r="CT11" i="13" s="1"/>
  <c r="X42" i="13"/>
  <c r="AL42" i="13" s="1"/>
  <c r="BP42" i="13" s="1"/>
  <c r="CT42" i="13" s="1"/>
  <c r="X16" i="13"/>
  <c r="AL16" i="13" s="1"/>
  <c r="BP16" i="13" s="1"/>
  <c r="CT16" i="13" s="1"/>
  <c r="X40" i="13"/>
  <c r="AL40" i="13" s="1"/>
  <c r="BP40" i="13" s="1"/>
  <c r="CT40" i="13" s="1"/>
  <c r="X28" i="13"/>
  <c r="AL28" i="13" s="1"/>
  <c r="BP28" i="13" s="1"/>
  <c r="CT28" i="13" s="1"/>
  <c r="X30" i="13"/>
  <c r="X41" i="13"/>
  <c r="AL41" i="13" s="1"/>
  <c r="BP41" i="13" s="1"/>
  <c r="CT41" i="13" s="1"/>
  <c r="X33" i="13"/>
  <c r="AL33" i="13" s="1"/>
  <c r="BP33" i="13" s="1"/>
  <c r="CT33" i="13" s="1"/>
  <c r="X39" i="13"/>
  <c r="AL39" i="13" s="1"/>
  <c r="BP39" i="13" s="1"/>
  <c r="CT39" i="13" s="1"/>
  <c r="X52" i="13"/>
  <c r="AL52" i="13" s="1"/>
  <c r="BP52" i="13" s="1"/>
  <c r="CT52" i="13" s="1"/>
  <c r="X36" i="13"/>
  <c r="AL36" i="13" s="1"/>
  <c r="BP36" i="13" s="1"/>
  <c r="CT36" i="13" s="1"/>
  <c r="X23" i="13"/>
  <c r="AL23" i="13" s="1"/>
  <c r="BP23" i="13" s="1"/>
  <c r="CT23" i="13" s="1"/>
  <c r="X49" i="13"/>
  <c r="AL49" i="13" s="1"/>
  <c r="BP49" i="13" s="1"/>
  <c r="CT49" i="13" s="1"/>
  <c r="X56" i="13"/>
  <c r="AL56" i="13" s="1"/>
  <c r="BP56" i="13" s="1"/>
  <c r="CT56" i="13" s="1"/>
  <c r="X20" i="13"/>
  <c r="AL20" i="13" s="1"/>
  <c r="BP20" i="13" s="1"/>
  <c r="CT20" i="13" s="1"/>
  <c r="X50" i="13"/>
  <c r="X37" i="13"/>
  <c r="AL37" i="13" s="1"/>
  <c r="BP37" i="13" s="1"/>
  <c r="CT37" i="13" s="1"/>
  <c r="X21" i="13"/>
  <c r="AL21" i="13" s="1"/>
  <c r="BP21" i="13" s="1"/>
  <c r="CT21" i="13" s="1"/>
  <c r="S12" i="13"/>
  <c r="AG12" i="13" s="1"/>
  <c r="BK12" i="13" s="1"/>
  <c r="CO12" i="13" s="1"/>
  <c r="S20" i="13"/>
  <c r="AG20" i="13" s="1"/>
  <c r="BK20" i="13" s="1"/>
  <c r="CO20" i="13" s="1"/>
  <c r="S41" i="13"/>
  <c r="AG41" i="13" s="1"/>
  <c r="BK41" i="13" s="1"/>
  <c r="CO41" i="13" s="1"/>
  <c r="S25" i="13"/>
  <c r="AG25" i="13" s="1"/>
  <c r="BK25" i="13" s="1"/>
  <c r="CO25" i="13" s="1"/>
  <c r="S15" i="13"/>
  <c r="AG15" i="13" s="1"/>
  <c r="BK15" i="13" s="1"/>
  <c r="CO15" i="13" s="1"/>
  <c r="S48" i="13"/>
  <c r="AG48" i="13" s="1"/>
  <c r="BK48" i="13" s="1"/>
  <c r="CO48" i="13" s="1"/>
  <c r="S35" i="13"/>
  <c r="AG35" i="13" s="1"/>
  <c r="BK35" i="13" s="1"/>
  <c r="CO35" i="13" s="1"/>
  <c r="S54" i="13"/>
  <c r="AG54" i="13" s="1"/>
  <c r="BK54" i="13" s="1"/>
  <c r="CO54" i="13" s="1"/>
  <c r="S28" i="13"/>
  <c r="AG28" i="13" s="1"/>
  <c r="BK28" i="13" s="1"/>
  <c r="CO28" i="13" s="1"/>
  <c r="S18" i="13"/>
  <c r="AG18" i="13" s="1"/>
  <c r="BK18" i="13" s="1"/>
  <c r="CO18" i="13" s="1"/>
  <c r="S13" i="13"/>
  <c r="AG13" i="13" s="1"/>
  <c r="BK13" i="13" s="1"/>
  <c r="CO13" i="13" s="1"/>
  <c r="S9" i="13"/>
  <c r="AG9" i="13" s="1"/>
  <c r="BK9" i="13" s="1"/>
  <c r="CO9" i="13" s="1"/>
  <c r="S51" i="13"/>
  <c r="AG51" i="13" s="1"/>
  <c r="BK51" i="13" s="1"/>
  <c r="CO51" i="13" s="1"/>
  <c r="S43" i="13"/>
  <c r="AG43" i="13" s="1"/>
  <c r="BK43" i="13" s="1"/>
  <c r="CO43" i="13" s="1"/>
  <c r="S55" i="13"/>
  <c r="AG55" i="13" s="1"/>
  <c r="BK55" i="13" s="1"/>
  <c r="CO55" i="13" s="1"/>
  <c r="S19" i="13"/>
  <c r="AG19" i="13" s="1"/>
  <c r="BK19" i="13" s="1"/>
  <c r="CO19" i="13" s="1"/>
  <c r="S30" i="13"/>
  <c r="AG30" i="13" s="1"/>
  <c r="BK30" i="13" s="1"/>
  <c r="CO30" i="13" s="1"/>
  <c r="S36" i="13"/>
  <c r="AG36" i="13" s="1"/>
  <c r="BK36" i="13" s="1"/>
  <c r="CO36" i="13" s="1"/>
  <c r="S10" i="13"/>
  <c r="AG10" i="13" s="1"/>
  <c r="BK10" i="13" s="1"/>
  <c r="CO10" i="13" s="1"/>
  <c r="S32" i="13"/>
  <c r="AG32" i="13" s="1"/>
  <c r="BK32" i="13" s="1"/>
  <c r="CO32" i="13" s="1"/>
  <c r="S52" i="13"/>
  <c r="AG52" i="13" s="1"/>
  <c r="BK52" i="13" s="1"/>
  <c r="CO52" i="13" s="1"/>
  <c r="S47" i="13"/>
  <c r="AG47" i="13" s="1"/>
  <c r="BK47" i="13" s="1"/>
  <c r="CO47" i="13" s="1"/>
  <c r="S22" i="13"/>
  <c r="AG22" i="13" s="1"/>
  <c r="BK22" i="13" s="1"/>
  <c r="CO22" i="13" s="1"/>
  <c r="S46" i="13"/>
  <c r="AG46" i="13" s="1"/>
  <c r="BK46" i="13" s="1"/>
  <c r="CO46" i="13" s="1"/>
  <c r="S49" i="13"/>
  <c r="AG49" i="13" s="1"/>
  <c r="BK49" i="13" s="1"/>
  <c r="CO49" i="13" s="1"/>
  <c r="S33" i="13"/>
  <c r="AG33" i="13" s="1"/>
  <c r="BK33" i="13" s="1"/>
  <c r="CO33" i="13" s="1"/>
  <c r="S17" i="13"/>
  <c r="S57" i="13"/>
  <c r="AG57" i="13" s="1"/>
  <c r="BK57" i="13" s="1"/>
  <c r="CO57" i="13" s="1"/>
  <c r="S45" i="13"/>
  <c r="AG45" i="13" s="1"/>
  <c r="BK45" i="13" s="1"/>
  <c r="CO45" i="13" s="1"/>
  <c r="S37" i="13"/>
  <c r="AG37" i="13" s="1"/>
  <c r="BK37" i="13" s="1"/>
  <c r="CO37" i="13" s="1"/>
  <c r="S59" i="13"/>
  <c r="AG59" i="13" s="1"/>
  <c r="BK59" i="13" s="1"/>
  <c r="CO59" i="13" s="1"/>
  <c r="S58" i="13"/>
  <c r="AG58" i="13" s="1"/>
  <c r="BK58" i="13" s="1"/>
  <c r="CO58" i="13" s="1"/>
  <c r="S50" i="13"/>
  <c r="S53" i="13"/>
  <c r="AG53" i="13" s="1"/>
  <c r="BK53" i="13" s="1"/>
  <c r="CO53" i="13" s="1"/>
  <c r="S39" i="13"/>
  <c r="AG39" i="13" s="1"/>
  <c r="BK39" i="13" s="1"/>
  <c r="CO39" i="13" s="1"/>
  <c r="S26" i="13"/>
  <c r="AG26" i="13" s="1"/>
  <c r="BK26" i="13" s="1"/>
  <c r="CO26" i="13" s="1"/>
  <c r="S21" i="13"/>
  <c r="AG21" i="13" s="1"/>
  <c r="BK21" i="13" s="1"/>
  <c r="CO21" i="13" s="1"/>
  <c r="S24" i="13"/>
  <c r="AG24" i="13" s="1"/>
  <c r="BK24" i="13" s="1"/>
  <c r="CO24" i="13" s="1"/>
  <c r="S44" i="13"/>
  <c r="AG44" i="13" s="1"/>
  <c r="BK44" i="13" s="1"/>
  <c r="CO44" i="13" s="1"/>
  <c r="S23" i="13"/>
  <c r="AG23" i="13" s="1"/>
  <c r="BK23" i="13" s="1"/>
  <c r="CO23" i="13" s="1"/>
  <c r="S8" i="13"/>
  <c r="AG8" i="13" s="1"/>
  <c r="BK8" i="13" s="1"/>
  <c r="S27" i="13"/>
  <c r="S11" i="13"/>
  <c r="S29" i="13"/>
  <c r="AG29" i="13" s="1"/>
  <c r="BK29" i="13" s="1"/>
  <c r="CO29" i="13" s="1"/>
  <c r="S14" i="13"/>
  <c r="AG14" i="13" s="1"/>
  <c r="BK14" i="13" s="1"/>
  <c r="CO14" i="13" s="1"/>
  <c r="S16" i="13"/>
  <c r="AG16" i="13" s="1"/>
  <c r="BK16" i="13" s="1"/>
  <c r="CO16" i="13" s="1"/>
  <c r="S56" i="13"/>
  <c r="AG56" i="13" s="1"/>
  <c r="BK56" i="13" s="1"/>
  <c r="CO56" i="13" s="1"/>
  <c r="S60" i="13"/>
  <c r="S31" i="13"/>
  <c r="AG31" i="13" s="1"/>
  <c r="BK31" i="13" s="1"/>
  <c r="CO31" i="13" s="1"/>
  <c r="S40" i="13"/>
  <c r="AG40" i="13" s="1"/>
  <c r="BK40" i="13" s="1"/>
  <c r="CO40" i="13" s="1"/>
  <c r="S38" i="13"/>
  <c r="S42" i="13"/>
  <c r="AG42" i="13" s="1"/>
  <c r="BK42" i="13" s="1"/>
  <c r="CO42" i="13" s="1"/>
  <c r="S34" i="13"/>
  <c r="AG34" i="13" s="1"/>
  <c r="BK34" i="13" s="1"/>
  <c r="CO34" i="13" s="1"/>
  <c r="AA1" i="13" l="1"/>
  <c r="AF8" i="13"/>
  <c r="BJ8" i="13" s="1"/>
  <c r="CT9" i="13"/>
  <c r="CF9" i="13"/>
  <c r="S81" i="13"/>
  <c r="Q80" i="13"/>
  <c r="X80" i="13"/>
  <c r="X81" i="13"/>
  <c r="R80" i="13"/>
  <c r="Q81" i="13"/>
  <c r="T80" i="13"/>
  <c r="R81" i="13"/>
  <c r="S80" i="13"/>
  <c r="AA81" i="13"/>
  <c r="T81" i="13"/>
  <c r="AC80" i="13"/>
  <c r="AC81" i="13"/>
  <c r="AB80" i="13"/>
  <c r="AB81" i="13"/>
  <c r="AA80" i="13"/>
  <c r="BZ67" i="13"/>
  <c r="CN67" i="13"/>
  <c r="CK70" i="13"/>
  <c r="CY70" i="13"/>
  <c r="CN146" i="13"/>
  <c r="BZ146" i="13"/>
  <c r="CT152" i="13"/>
  <c r="CF152" i="13"/>
  <c r="CU152" i="13"/>
  <c r="CG152" i="13"/>
  <c r="BZ63" i="13"/>
  <c r="CN63" i="13"/>
  <c r="CA71" i="13"/>
  <c r="CO71" i="13"/>
  <c r="CO76" i="13"/>
  <c r="CA76" i="13"/>
  <c r="CW75" i="13"/>
  <c r="CI75" i="13"/>
  <c r="CI61" i="13"/>
  <c r="CW61" i="13"/>
  <c r="CI66" i="13"/>
  <c r="CW66" i="13"/>
  <c r="CF73" i="13"/>
  <c r="CT73" i="13"/>
  <c r="CT75" i="13"/>
  <c r="CF75" i="13"/>
  <c r="CX74" i="13"/>
  <c r="CJ74" i="13"/>
  <c r="CY66" i="13"/>
  <c r="CK66" i="13"/>
  <c r="CY71" i="13"/>
  <c r="CK71" i="13"/>
  <c r="CR157" i="13"/>
  <c r="CD157" i="13"/>
  <c r="CR153" i="13"/>
  <c r="CD153" i="13"/>
  <c r="CN153" i="13"/>
  <c r="BZ153" i="13"/>
  <c r="CN149" i="13"/>
  <c r="BZ149" i="13"/>
  <c r="CR158" i="13"/>
  <c r="CD158" i="13"/>
  <c r="CV153" i="13"/>
  <c r="CH153" i="13"/>
  <c r="CX159" i="13"/>
  <c r="CJ159" i="13"/>
  <c r="CN156" i="13"/>
  <c r="BZ156" i="13"/>
  <c r="CA144" i="13"/>
  <c r="CO144" i="13"/>
  <c r="CV150" i="13"/>
  <c r="CH150" i="13"/>
  <c r="CO151" i="13"/>
  <c r="CA151" i="13"/>
  <c r="CK148" i="13"/>
  <c r="CY148" i="13"/>
  <c r="CW153" i="13"/>
  <c r="CI153" i="13"/>
  <c r="CV158" i="13"/>
  <c r="CH158" i="13"/>
  <c r="CC146" i="13"/>
  <c r="CQ146" i="13"/>
  <c r="CY156" i="13"/>
  <c r="CK156" i="13"/>
  <c r="CU159" i="13"/>
  <c r="CG159" i="13"/>
  <c r="CW159" i="13"/>
  <c r="CI159" i="13"/>
  <c r="CE148" i="13"/>
  <c r="CS148" i="13"/>
  <c r="CS159" i="13"/>
  <c r="CE159" i="13"/>
  <c r="CU157" i="13"/>
  <c r="CG157" i="13"/>
  <c r="CQ144" i="13"/>
  <c r="CC144" i="13"/>
  <c r="CV149" i="13"/>
  <c r="CH149" i="13"/>
  <c r="CV154" i="13"/>
  <c r="CH154" i="13"/>
  <c r="CV146" i="13"/>
  <c r="CH146" i="13"/>
  <c r="CN70" i="13"/>
  <c r="BZ70" i="13"/>
  <c r="CF66" i="13"/>
  <c r="CT66" i="13"/>
  <c r="CY153" i="13"/>
  <c r="CK153" i="13"/>
  <c r="CC148" i="13"/>
  <c r="CQ148" i="13"/>
  <c r="CC90" i="13"/>
  <c r="CN74" i="13"/>
  <c r="BZ74" i="13"/>
  <c r="CA63" i="13"/>
  <c r="CO63" i="13"/>
  <c r="CI64" i="13"/>
  <c r="CW64" i="13"/>
  <c r="CI62" i="13"/>
  <c r="CW62" i="13"/>
  <c r="CF74" i="13"/>
  <c r="CT74" i="13"/>
  <c r="CF69" i="13"/>
  <c r="CT69" i="13"/>
  <c r="CF71" i="13"/>
  <c r="CT71" i="13"/>
  <c r="CJ66" i="13"/>
  <c r="CX66" i="13"/>
  <c r="CX63" i="13"/>
  <c r="CJ63" i="13"/>
  <c r="CY67" i="13"/>
  <c r="CK67" i="13"/>
  <c r="CU149" i="13"/>
  <c r="CG149" i="13"/>
  <c r="CQ152" i="13"/>
  <c r="CC152" i="13"/>
  <c r="CO146" i="13"/>
  <c r="CA146" i="13"/>
  <c r="CR155" i="13"/>
  <c r="CD155" i="13"/>
  <c r="CY151" i="13"/>
  <c r="CK151" i="13"/>
  <c r="CR159" i="13"/>
  <c r="CD159" i="13"/>
  <c r="CO153" i="13"/>
  <c r="CA153" i="13"/>
  <c r="CF147" i="13"/>
  <c r="CT147" i="13"/>
  <c r="CX155" i="13"/>
  <c r="CJ155" i="13"/>
  <c r="CX158" i="13"/>
  <c r="CJ158" i="13"/>
  <c r="CS149" i="13"/>
  <c r="CE149" i="13"/>
  <c r="CA148" i="13"/>
  <c r="CO148" i="13"/>
  <c r="CW157" i="13"/>
  <c r="CI157" i="13"/>
  <c r="CU154" i="13"/>
  <c r="CG154" i="13"/>
  <c r="CN150" i="13"/>
  <c r="BZ150" i="13"/>
  <c r="CG146" i="13"/>
  <c r="CU146" i="13"/>
  <c r="CW152" i="13"/>
  <c r="CI152" i="13"/>
  <c r="CO156" i="13"/>
  <c r="CA156" i="13"/>
  <c r="CU156" i="13"/>
  <c r="CG156" i="13"/>
  <c r="CO157" i="13"/>
  <c r="CA157" i="13"/>
  <c r="CO73" i="13"/>
  <c r="CA73" i="13"/>
  <c r="CX76" i="13"/>
  <c r="CJ76" i="13"/>
  <c r="CW149" i="13"/>
  <c r="CI149" i="13"/>
  <c r="CV159" i="13"/>
  <c r="CH159" i="13"/>
  <c r="CQ154" i="13"/>
  <c r="CC154" i="13"/>
  <c r="BZ68" i="13"/>
  <c r="CN68" i="13"/>
  <c r="CN72" i="13"/>
  <c r="BZ72" i="13"/>
  <c r="CN66" i="13"/>
  <c r="BZ66" i="13"/>
  <c r="CO69" i="13"/>
  <c r="CA69" i="13"/>
  <c r="CA70" i="13"/>
  <c r="CO70" i="13"/>
  <c r="CI71" i="13"/>
  <c r="CW71" i="13"/>
  <c r="CW77" i="13"/>
  <c r="CI77" i="13"/>
  <c r="CF70" i="13"/>
  <c r="CT70" i="13"/>
  <c r="CT76" i="13"/>
  <c r="CF76" i="13"/>
  <c r="CF63" i="13"/>
  <c r="CT63" i="13"/>
  <c r="CJ77" i="13"/>
  <c r="CX77" i="13"/>
  <c r="CK76" i="13"/>
  <c r="CY76" i="13"/>
  <c r="CK62" i="13"/>
  <c r="CY62" i="13"/>
  <c r="CX149" i="13"/>
  <c r="CJ149" i="13"/>
  <c r="CU155" i="13"/>
  <c r="CG155" i="13"/>
  <c r="CH144" i="13"/>
  <c r="CV144" i="13"/>
  <c r="CQ159" i="13"/>
  <c r="CC159" i="13"/>
  <c r="CN152" i="13"/>
  <c r="BZ152" i="13"/>
  <c r="CS153" i="13"/>
  <c r="CE153" i="13"/>
  <c r="CT156" i="13"/>
  <c r="CF156" i="13"/>
  <c r="CY144" i="13"/>
  <c r="CK144" i="13"/>
  <c r="CD145" i="13"/>
  <c r="CR145" i="13"/>
  <c r="CR146" i="13"/>
  <c r="CD146" i="13"/>
  <c r="CN151" i="13"/>
  <c r="BZ151" i="13"/>
  <c r="CT157" i="13"/>
  <c r="CF157" i="13"/>
  <c r="CJ147" i="13"/>
  <c r="CX147" i="13"/>
  <c r="CS151" i="13"/>
  <c r="CE151" i="13"/>
  <c r="CU148" i="13"/>
  <c r="CG148" i="13"/>
  <c r="CY149" i="13"/>
  <c r="CK149" i="13"/>
  <c r="CV152" i="13"/>
  <c r="CH152" i="13"/>
  <c r="CR144" i="13"/>
  <c r="CD144" i="13"/>
  <c r="CW151" i="13"/>
  <c r="CI151" i="13"/>
  <c r="CU158" i="13"/>
  <c r="CG158" i="13"/>
  <c r="CW146" i="13"/>
  <c r="CI146" i="13"/>
  <c r="CY147" i="13"/>
  <c r="CK147" i="13"/>
  <c r="CS152" i="13"/>
  <c r="CE152" i="13"/>
  <c r="CT148" i="13"/>
  <c r="CF148" i="13"/>
  <c r="CQ151" i="13"/>
  <c r="CC151" i="13"/>
  <c r="CC145" i="13"/>
  <c r="CQ145" i="13"/>
  <c r="BZ64" i="13"/>
  <c r="CN64" i="13"/>
  <c r="CW76" i="13"/>
  <c r="CI76" i="13"/>
  <c r="CX144" i="13"/>
  <c r="CJ144" i="13"/>
  <c r="CQ150" i="13"/>
  <c r="CC150" i="13"/>
  <c r="CN65" i="13"/>
  <c r="BZ65" i="13"/>
  <c r="BZ75" i="13"/>
  <c r="CN75" i="13"/>
  <c r="CN62" i="13"/>
  <c r="BZ62" i="13"/>
  <c r="CO65" i="13"/>
  <c r="CA65" i="13"/>
  <c r="CA66" i="13"/>
  <c r="CO66" i="13"/>
  <c r="CI63" i="13"/>
  <c r="CW63" i="13"/>
  <c r="CW68" i="13"/>
  <c r="CI68" i="13"/>
  <c r="CT72" i="13"/>
  <c r="CF72" i="13"/>
  <c r="CF65" i="13"/>
  <c r="CT65" i="13"/>
  <c r="CX68" i="13"/>
  <c r="CJ68" i="13"/>
  <c r="CJ70" i="13"/>
  <c r="CX70" i="13"/>
  <c r="CJ73" i="13"/>
  <c r="CX73" i="13"/>
  <c r="CK64" i="13"/>
  <c r="CY64" i="13"/>
  <c r="CY77" i="13"/>
  <c r="CK77" i="13"/>
  <c r="CS150" i="13"/>
  <c r="CE150" i="13"/>
  <c r="BZ147" i="13"/>
  <c r="CN147" i="13"/>
  <c r="CV156" i="13"/>
  <c r="CH156" i="13"/>
  <c r="CO152" i="13"/>
  <c r="CA152" i="13"/>
  <c r="CU153" i="13"/>
  <c r="CG153" i="13"/>
  <c r="CN158" i="13"/>
  <c r="BZ158" i="13"/>
  <c r="CT151" i="13"/>
  <c r="CF151" i="13"/>
  <c r="CW156" i="13"/>
  <c r="CI156" i="13"/>
  <c r="CW150" i="13"/>
  <c r="CI150" i="13"/>
  <c r="CQ156" i="13"/>
  <c r="CC156" i="13"/>
  <c r="CK146" i="13"/>
  <c r="CY146" i="13"/>
  <c r="CG144" i="13"/>
  <c r="CU144" i="13"/>
  <c r="CY155" i="13"/>
  <c r="CK155" i="13"/>
  <c r="CW154" i="13"/>
  <c r="CI154" i="13"/>
  <c r="CT153" i="13"/>
  <c r="CF153" i="13"/>
  <c r="CY159" i="13"/>
  <c r="CK159" i="13"/>
  <c r="CS156" i="13"/>
  <c r="CE156" i="13"/>
  <c r="CY154" i="13"/>
  <c r="CK154" i="13"/>
  <c r="CX156" i="13"/>
  <c r="CJ156" i="13"/>
  <c r="CQ149" i="13"/>
  <c r="CC149" i="13"/>
  <c r="CU150" i="13"/>
  <c r="CG150" i="13"/>
  <c r="CV155" i="13"/>
  <c r="CH155" i="13"/>
  <c r="CI67" i="13"/>
  <c r="CW67" i="13"/>
  <c r="CX148" i="13"/>
  <c r="CJ148" i="13"/>
  <c r="CU147" i="13"/>
  <c r="CG147" i="13"/>
  <c r="BZ71" i="13"/>
  <c r="CN71" i="13"/>
  <c r="CN73" i="13"/>
  <c r="BZ73" i="13"/>
  <c r="CO75" i="13"/>
  <c r="CA75" i="13"/>
  <c r="CA62" i="13"/>
  <c r="CO62" i="13"/>
  <c r="CW73" i="13"/>
  <c r="CI73" i="13"/>
  <c r="CT68" i="13"/>
  <c r="CF68" i="13"/>
  <c r="CT64" i="13"/>
  <c r="CF64" i="13"/>
  <c r="CX75" i="13"/>
  <c r="CJ75" i="13"/>
  <c r="CX72" i="13"/>
  <c r="CJ72" i="13"/>
  <c r="CJ69" i="13"/>
  <c r="CX69" i="13"/>
  <c r="CK72" i="13"/>
  <c r="CY72" i="13"/>
  <c r="CK73" i="13"/>
  <c r="CY73" i="13"/>
  <c r="CA145" i="13"/>
  <c r="CO145" i="13"/>
  <c r="CT154" i="13"/>
  <c r="CF154" i="13"/>
  <c r="CR154" i="13"/>
  <c r="CD154" i="13"/>
  <c r="CO158" i="13"/>
  <c r="CA158" i="13"/>
  <c r="CI144" i="13"/>
  <c r="CW144" i="13"/>
  <c r="CX151" i="13"/>
  <c r="CJ151" i="13"/>
  <c r="CX157" i="13"/>
  <c r="CJ157" i="13"/>
  <c r="CO154" i="13"/>
  <c r="CA154" i="13"/>
  <c r="CT150" i="13"/>
  <c r="CF150" i="13"/>
  <c r="CS145" i="13"/>
  <c r="CE145" i="13"/>
  <c r="CD148" i="13"/>
  <c r="CR148" i="13"/>
  <c r="CX150" i="13"/>
  <c r="CJ150" i="13"/>
  <c r="CS155" i="13"/>
  <c r="CE155" i="13"/>
  <c r="CF146" i="13"/>
  <c r="CT146" i="13"/>
  <c r="CU145" i="13"/>
  <c r="CG145" i="13"/>
  <c r="CR149" i="13"/>
  <c r="CD149" i="13"/>
  <c r="CN148" i="13"/>
  <c r="BZ148" i="13"/>
  <c r="CW145" i="13"/>
  <c r="CI145" i="13"/>
  <c r="CV148" i="13"/>
  <c r="CH148" i="13"/>
  <c r="CH145" i="13"/>
  <c r="CV145" i="13"/>
  <c r="CU151" i="13"/>
  <c r="CG151" i="13"/>
  <c r="CT145" i="13"/>
  <c r="CF145" i="13"/>
  <c r="CA74" i="13"/>
  <c r="CO74" i="13"/>
  <c r="CY63" i="13"/>
  <c r="CK63" i="13"/>
  <c r="CH147" i="13"/>
  <c r="CV147" i="13"/>
  <c r="CQ158" i="13"/>
  <c r="CC158" i="13"/>
  <c r="CX146" i="13"/>
  <c r="CJ146" i="13"/>
  <c r="CE146" i="13"/>
  <c r="CS146" i="13"/>
  <c r="BZ144" i="13"/>
  <c r="CN144" i="13"/>
  <c r="CN76" i="13"/>
  <c r="BZ76" i="13"/>
  <c r="CN77" i="13"/>
  <c r="BZ77" i="13"/>
  <c r="CA64" i="13"/>
  <c r="CO64" i="13"/>
  <c r="CO77" i="13"/>
  <c r="CA77" i="13"/>
  <c r="CW69" i="13"/>
  <c r="CI69" i="13"/>
  <c r="CI74" i="13"/>
  <c r="CW74" i="13"/>
  <c r="CF62" i="13"/>
  <c r="CT62" i="13"/>
  <c r="CX64" i="13"/>
  <c r="CJ64" i="13"/>
  <c r="CX71" i="13"/>
  <c r="CJ71" i="13"/>
  <c r="CJ65" i="13"/>
  <c r="CX65" i="13"/>
  <c r="CK68" i="13"/>
  <c r="CY68" i="13"/>
  <c r="CK69" i="13"/>
  <c r="CY69" i="13"/>
  <c r="CW155" i="13"/>
  <c r="CI155" i="13"/>
  <c r="CO150" i="13"/>
  <c r="CA150" i="13"/>
  <c r="CN157" i="13"/>
  <c r="BZ157" i="13"/>
  <c r="CA147" i="13"/>
  <c r="CO147" i="13"/>
  <c r="CS154" i="13"/>
  <c r="CE154" i="13"/>
  <c r="CN159" i="13"/>
  <c r="BZ159" i="13"/>
  <c r="CQ157" i="13"/>
  <c r="CC157" i="13"/>
  <c r="CK145" i="13"/>
  <c r="CY145" i="13"/>
  <c r="CX154" i="13"/>
  <c r="CJ154" i="13"/>
  <c r="CT149" i="13"/>
  <c r="CF149" i="13"/>
  <c r="CX152" i="13"/>
  <c r="CJ152" i="13"/>
  <c r="CT155" i="13"/>
  <c r="CF155" i="13"/>
  <c r="CT158" i="13"/>
  <c r="CF158" i="13"/>
  <c r="CS157" i="13"/>
  <c r="CE157" i="13"/>
  <c r="CY150" i="13"/>
  <c r="CK150" i="13"/>
  <c r="CY158" i="13"/>
  <c r="CK158" i="13"/>
  <c r="CW158" i="13"/>
  <c r="CI158" i="13"/>
  <c r="CR150" i="13"/>
  <c r="CD150" i="13"/>
  <c r="CF144" i="13"/>
  <c r="CT144" i="13"/>
  <c r="CN155" i="13"/>
  <c r="BZ155" i="13"/>
  <c r="CS158" i="13"/>
  <c r="CE158" i="13"/>
  <c r="CQ147" i="13"/>
  <c r="CC147" i="13"/>
  <c r="CX153" i="13"/>
  <c r="CJ153" i="13"/>
  <c r="CV151" i="13"/>
  <c r="CH151" i="13"/>
  <c r="CJ145" i="13"/>
  <c r="CX145" i="13"/>
  <c r="CO149" i="13"/>
  <c r="CA149" i="13"/>
  <c r="CI72" i="13"/>
  <c r="CW72" i="13"/>
  <c r="CT67" i="13"/>
  <c r="CF67" i="13"/>
  <c r="CR147" i="13"/>
  <c r="CD147" i="13"/>
  <c r="CQ153" i="13"/>
  <c r="CC153" i="13"/>
  <c r="CE144" i="13"/>
  <c r="CS144" i="13"/>
  <c r="BZ69" i="13"/>
  <c r="CN69" i="13"/>
  <c r="CA67" i="13"/>
  <c r="CO67" i="13"/>
  <c r="CA72" i="13"/>
  <c r="CO72" i="13"/>
  <c r="CO68" i="13"/>
  <c r="CA68" i="13"/>
  <c r="CW65" i="13"/>
  <c r="CI65" i="13"/>
  <c r="CI70" i="13"/>
  <c r="CW70" i="13"/>
  <c r="CF77" i="13"/>
  <c r="CT77" i="13"/>
  <c r="CJ67" i="13"/>
  <c r="CX67" i="13"/>
  <c r="CJ62" i="13"/>
  <c r="CX62" i="13"/>
  <c r="CY74" i="13"/>
  <c r="CK74" i="13"/>
  <c r="CY75" i="13"/>
  <c r="CK75" i="13"/>
  <c r="CK65" i="13"/>
  <c r="CY65" i="13"/>
  <c r="BZ145" i="13"/>
  <c r="CN145" i="13"/>
  <c r="CI148" i="13"/>
  <c r="CW148" i="13"/>
  <c r="CH157" i="13"/>
  <c r="CV157" i="13"/>
  <c r="CO159" i="13"/>
  <c r="CA159" i="13"/>
  <c r="CN154" i="13"/>
  <c r="BZ154" i="13"/>
  <c r="CR152" i="13"/>
  <c r="CD152" i="13"/>
  <c r="CR151" i="13"/>
  <c r="CD151" i="13"/>
  <c r="CR156" i="13"/>
  <c r="CD156" i="13"/>
  <c r="CT159" i="13"/>
  <c r="CF159" i="13"/>
  <c r="CY157" i="13"/>
  <c r="CK157" i="13"/>
  <c r="CQ155" i="13"/>
  <c r="CC155" i="13"/>
  <c r="CY152" i="13"/>
  <c r="CK152" i="13"/>
  <c r="CI147" i="13"/>
  <c r="CW147" i="13"/>
  <c r="CS147" i="13"/>
  <c r="CE147" i="13"/>
  <c r="CO155" i="13"/>
  <c r="CA155" i="13"/>
  <c r="AO21" i="13"/>
  <c r="BS21" i="13" s="1"/>
  <c r="CW21" i="13" s="1"/>
  <c r="AQ26" i="13"/>
  <c r="BU26" i="13" s="1"/>
  <c r="CY26" i="13" s="1"/>
  <c r="BI74" i="13"/>
  <c r="AS74" i="13"/>
  <c r="AP52" i="13"/>
  <c r="BT52" i="13" s="1"/>
  <c r="CX52" i="13" s="1"/>
  <c r="AO59" i="13"/>
  <c r="BS59" i="13" s="1"/>
  <c r="CW59" i="13" s="1"/>
  <c r="AQ59" i="13"/>
  <c r="BU59" i="13" s="1"/>
  <c r="CY59" i="13" s="1"/>
  <c r="BL69" i="13"/>
  <c r="BI144" i="13"/>
  <c r="AS144" i="13"/>
  <c r="BB62" i="13" s="1"/>
  <c r="BF62" i="13" s="1"/>
  <c r="S60" i="6" s="1"/>
  <c r="BI156" i="13"/>
  <c r="AS156" i="13"/>
  <c r="BB74" i="13" s="1"/>
  <c r="BF74" i="13" s="1"/>
  <c r="S72" i="6" s="1"/>
  <c r="BL157" i="13"/>
  <c r="AT157" i="13"/>
  <c r="BA75" i="13" s="1"/>
  <c r="BE75" i="13" s="1"/>
  <c r="R73" i="6" s="1"/>
  <c r="BI76" i="13"/>
  <c r="AS76" i="13"/>
  <c r="AQ51" i="13"/>
  <c r="BU51" i="13" s="1"/>
  <c r="AF50" i="13"/>
  <c r="BJ50" i="13" s="1"/>
  <c r="CN50" i="13" s="1"/>
  <c r="BI72" i="13"/>
  <c r="AS72" i="13"/>
  <c r="BL63" i="13"/>
  <c r="AG50" i="13"/>
  <c r="BK50" i="13" s="1"/>
  <c r="CO50" i="13" s="1"/>
  <c r="AL17" i="13"/>
  <c r="BP17" i="13" s="1"/>
  <c r="AL34" i="13"/>
  <c r="BP34" i="13" s="1"/>
  <c r="AP46" i="13"/>
  <c r="BT46" i="13" s="1"/>
  <c r="AO22" i="13"/>
  <c r="BS22" i="13" s="1"/>
  <c r="CW22" i="13" s="1"/>
  <c r="AO16" i="13"/>
  <c r="BS16" i="13" s="1"/>
  <c r="AO18" i="13"/>
  <c r="BS18" i="13" s="1"/>
  <c r="CW18" i="13" s="1"/>
  <c r="AO11" i="13"/>
  <c r="BS11" i="13" s="1"/>
  <c r="CW11" i="13" s="1"/>
  <c r="AQ27" i="13"/>
  <c r="BU27" i="13" s="1"/>
  <c r="AQ42" i="13"/>
  <c r="BU42" i="13" s="1"/>
  <c r="CY42" i="13" s="1"/>
  <c r="AS70" i="13"/>
  <c r="BI70" i="13"/>
  <c r="BI77" i="13"/>
  <c r="AS77" i="13"/>
  <c r="BL67" i="13"/>
  <c r="BL66" i="13"/>
  <c r="BL65" i="13"/>
  <c r="AN102" i="13"/>
  <c r="BR102" i="13" s="1"/>
  <c r="AE102" i="13"/>
  <c r="BI102" i="13" s="1"/>
  <c r="AK93" i="13"/>
  <c r="BO93" i="13" s="1"/>
  <c r="AL110" i="13"/>
  <c r="BP110" i="13" s="1"/>
  <c r="AO119" i="13"/>
  <c r="BS119" i="13" s="1"/>
  <c r="AN116" i="13"/>
  <c r="BR116" i="13" s="1"/>
  <c r="CV116" i="13" s="1"/>
  <c r="AJ109" i="13"/>
  <c r="BN109" i="13" s="1"/>
  <c r="CD109" i="13" s="1"/>
  <c r="AI116" i="13"/>
  <c r="BM116" i="13" s="1"/>
  <c r="AM101" i="13"/>
  <c r="BQ101" i="13" s="1"/>
  <c r="AF97" i="13"/>
  <c r="BJ97" i="13" s="1"/>
  <c r="AJ93" i="13"/>
  <c r="BN93" i="13" s="1"/>
  <c r="AE120" i="13"/>
  <c r="BI120" i="13" s="1"/>
  <c r="BI147" i="13"/>
  <c r="AS147" i="13"/>
  <c r="BB65" i="13" s="1"/>
  <c r="BF65" i="13" s="1"/>
  <c r="S63" i="6" s="1"/>
  <c r="AQ93" i="13"/>
  <c r="BU93" i="13" s="1"/>
  <c r="AG132" i="13"/>
  <c r="AJ95" i="13"/>
  <c r="BN95" i="13" s="1"/>
  <c r="AK133" i="13"/>
  <c r="BO133" i="13" s="1"/>
  <c r="AN143" i="13"/>
  <c r="BR143" i="13" s="1"/>
  <c r="AQ116" i="13"/>
  <c r="BU116" i="13" s="1"/>
  <c r="AH109" i="13"/>
  <c r="BL109" i="13" s="1"/>
  <c r="AK104" i="13"/>
  <c r="BO104" i="13" s="1"/>
  <c r="AL113" i="13"/>
  <c r="BP113" i="13" s="1"/>
  <c r="AL99" i="13"/>
  <c r="BP99" i="13" s="1"/>
  <c r="AE109" i="13"/>
  <c r="BI109" i="13" s="1"/>
  <c r="BI158" i="13"/>
  <c r="AS158" i="13"/>
  <c r="BB76" i="13" s="1"/>
  <c r="BF76" i="13" s="1"/>
  <c r="S74" i="6" s="1"/>
  <c r="AP122" i="13"/>
  <c r="BT122" i="13" s="1"/>
  <c r="AG107" i="13"/>
  <c r="AI137" i="13"/>
  <c r="BM137" i="13" s="1"/>
  <c r="AH119" i="13"/>
  <c r="BL119" i="13" s="1"/>
  <c r="AM138" i="13"/>
  <c r="BQ138" i="13" s="1"/>
  <c r="AG116" i="13"/>
  <c r="BK116" i="13" s="1"/>
  <c r="AL143" i="13"/>
  <c r="BP143" i="13" s="1"/>
  <c r="AK124" i="13"/>
  <c r="BO124" i="13" s="1"/>
  <c r="BI145" i="13"/>
  <c r="AS145" i="13"/>
  <c r="BB63" i="13" s="1"/>
  <c r="BF63" i="13" s="1"/>
  <c r="S61" i="6" s="1"/>
  <c r="AJ135" i="13"/>
  <c r="BN135" i="13" s="1"/>
  <c r="AP131" i="13"/>
  <c r="BT131" i="13" s="1"/>
  <c r="AJ91" i="13"/>
  <c r="BN91" i="13" s="1"/>
  <c r="BL149" i="13"/>
  <c r="AT149" i="13"/>
  <c r="BA67" i="13" s="1"/>
  <c r="BE67" i="13" s="1"/>
  <c r="AK94" i="13"/>
  <c r="BO94" i="13" s="1"/>
  <c r="BI149" i="13"/>
  <c r="AS149" i="13"/>
  <c r="BB67" i="13" s="1"/>
  <c r="BF67" i="13" s="1"/>
  <c r="S65" i="6" s="1"/>
  <c r="AM65" i="6" s="1"/>
  <c r="AN65" i="6" s="1"/>
  <c r="AQ100" i="13"/>
  <c r="BU100" i="13" s="1"/>
  <c r="AF105" i="13"/>
  <c r="BJ105" i="13" s="1"/>
  <c r="AG130" i="13"/>
  <c r="BK130" i="13" s="1"/>
  <c r="AQ142" i="13"/>
  <c r="BU142" i="13" s="1"/>
  <c r="AK115" i="13"/>
  <c r="BO115" i="13" s="1"/>
  <c r="AO135" i="13"/>
  <c r="BS135" i="13" s="1"/>
  <c r="AO92" i="13"/>
  <c r="BS92" i="13" s="1"/>
  <c r="AJ138" i="13"/>
  <c r="BN138" i="13" s="1"/>
  <c r="AO141" i="13"/>
  <c r="BS141" i="13" s="1"/>
  <c r="AF100" i="13"/>
  <c r="BJ100" i="13" s="1"/>
  <c r="AK125" i="13"/>
  <c r="BO125" i="13" s="1"/>
  <c r="AH100" i="13"/>
  <c r="BL100" i="13" s="1"/>
  <c r="AO91" i="13"/>
  <c r="BS91" i="13" s="1"/>
  <c r="BL151" i="13"/>
  <c r="AT151" i="13"/>
  <c r="BA69" i="13" s="1"/>
  <c r="BE69" i="13" s="1"/>
  <c r="AF129" i="13"/>
  <c r="BJ129" i="13" s="1"/>
  <c r="AO123" i="13"/>
  <c r="BS123" i="13" s="1"/>
  <c r="AG115" i="13"/>
  <c r="BK115" i="13" s="1"/>
  <c r="AE98" i="13"/>
  <c r="BI98" i="13" s="1"/>
  <c r="AH125" i="13"/>
  <c r="BL125" i="13" s="1"/>
  <c r="AE95" i="13"/>
  <c r="BI95" i="13" s="1"/>
  <c r="AE136" i="13"/>
  <c r="AO121" i="13"/>
  <c r="BS121" i="13" s="1"/>
  <c r="AH107" i="13"/>
  <c r="BL107" i="13" s="1"/>
  <c r="BL156" i="13"/>
  <c r="AT156" i="13"/>
  <c r="BA74" i="13" s="1"/>
  <c r="BE74" i="13" s="1"/>
  <c r="AJ133" i="13"/>
  <c r="BN133" i="13" s="1"/>
  <c r="AE124" i="13"/>
  <c r="BI124" i="13" s="1"/>
  <c r="AF140" i="13"/>
  <c r="BJ140" i="13" s="1"/>
  <c r="AN131" i="13"/>
  <c r="BR131" i="13" s="1"/>
  <c r="AN91" i="13"/>
  <c r="BR91" i="13" s="1"/>
  <c r="AN135" i="13"/>
  <c r="BR135" i="13" s="1"/>
  <c r="AN132" i="13"/>
  <c r="BR132" i="13" s="1"/>
  <c r="AG118" i="13"/>
  <c r="BK118" i="13" s="1"/>
  <c r="AP94" i="13"/>
  <c r="BT94" i="13" s="1"/>
  <c r="BL153" i="13"/>
  <c r="AT153" i="13"/>
  <c r="BA71" i="13" s="1"/>
  <c r="BE71" i="13" s="1"/>
  <c r="R69" i="6" s="1"/>
  <c r="AM99" i="13"/>
  <c r="BQ99" i="13" s="1"/>
  <c r="AG138" i="13"/>
  <c r="BK138" i="13" s="1"/>
  <c r="AQ123" i="13"/>
  <c r="BU123" i="13" s="1"/>
  <c r="AI115" i="13"/>
  <c r="BM115" i="13" s="1"/>
  <c r="AL109" i="13"/>
  <c r="BP109" i="13" s="1"/>
  <c r="AJ139" i="13"/>
  <c r="BN139" i="13" s="1"/>
  <c r="AL132" i="13"/>
  <c r="BP132" i="13" s="1"/>
  <c r="AI111" i="13"/>
  <c r="BM111" i="13" s="1"/>
  <c r="AG127" i="13"/>
  <c r="BK127" i="13" s="1"/>
  <c r="AI96" i="13"/>
  <c r="BM96" i="13" s="1"/>
  <c r="AN97" i="13"/>
  <c r="BR97" i="13" s="1"/>
  <c r="AG38" i="13"/>
  <c r="BK38" i="13" s="1"/>
  <c r="AO45" i="13"/>
  <c r="BS45" i="13" s="1"/>
  <c r="AQ18" i="13"/>
  <c r="BU18" i="13" s="1"/>
  <c r="AG27" i="13"/>
  <c r="BK27" i="13" s="1"/>
  <c r="CO27" i="13" s="1"/>
  <c r="AO49" i="13"/>
  <c r="BS49" i="13" s="1"/>
  <c r="AQ34" i="13"/>
  <c r="BU34" i="13" s="1"/>
  <c r="BL75" i="13"/>
  <c r="AG60" i="13"/>
  <c r="BK60" i="13" s="1"/>
  <c r="CO60" i="13" s="1"/>
  <c r="AL27" i="13"/>
  <c r="BP27" i="13" s="1"/>
  <c r="AP55" i="13"/>
  <c r="BT55" i="13" s="1"/>
  <c r="CX55" i="13" s="1"/>
  <c r="AO17" i="13"/>
  <c r="BS17" i="13" s="1"/>
  <c r="CW17" i="13" s="1"/>
  <c r="AO12" i="13"/>
  <c r="BS12" i="13" s="1"/>
  <c r="CW12" i="13" s="1"/>
  <c r="AO57" i="13"/>
  <c r="BS57" i="13" s="1"/>
  <c r="CW57" i="13" s="1"/>
  <c r="AO54" i="13"/>
  <c r="BS54" i="13" s="1"/>
  <c r="AQ56" i="13"/>
  <c r="BU56" i="13" s="1"/>
  <c r="AQ23" i="13"/>
  <c r="BU23" i="13" s="1"/>
  <c r="CY23" i="13" s="1"/>
  <c r="AQ14" i="13"/>
  <c r="BU14" i="13" s="1"/>
  <c r="CY14" i="13" s="1"/>
  <c r="BI66" i="13"/>
  <c r="AS66" i="13"/>
  <c r="BL76" i="13"/>
  <c r="BL61" i="13"/>
  <c r="CP61" i="13" s="1"/>
  <c r="AQ61" i="13"/>
  <c r="BU61" i="13" s="1"/>
  <c r="CY61" i="13" s="1"/>
  <c r="AI128" i="13"/>
  <c r="BM128" i="13" s="1"/>
  <c r="AG94" i="13"/>
  <c r="BK94" i="13" s="1"/>
  <c r="AO99" i="13"/>
  <c r="BS99" i="13" s="1"/>
  <c r="AE106" i="13"/>
  <c r="BI106" i="13" s="1"/>
  <c r="AJ108" i="13"/>
  <c r="BN108" i="13" s="1"/>
  <c r="CR108" i="13" s="1"/>
  <c r="AI139" i="13"/>
  <c r="BM139" i="13" s="1"/>
  <c r="AK130" i="13"/>
  <c r="BO130" i="13" s="1"/>
  <c r="AP128" i="13"/>
  <c r="BT128" i="13" s="1"/>
  <c r="AJ124" i="13"/>
  <c r="BN124" i="13" s="1"/>
  <c r="AI129" i="13"/>
  <c r="BM129" i="13" s="1"/>
  <c r="BL152" i="13"/>
  <c r="AT152" i="13"/>
  <c r="BA70" i="13" s="1"/>
  <c r="BE70" i="13" s="1"/>
  <c r="BI153" i="13"/>
  <c r="AS153" i="13"/>
  <c r="BB71" i="13" s="1"/>
  <c r="BF71" i="13" s="1"/>
  <c r="S69" i="6" s="1"/>
  <c r="AM69" i="6" s="1"/>
  <c r="AN69" i="6" s="1"/>
  <c r="AK138" i="13"/>
  <c r="BO138" i="13" s="1"/>
  <c r="AL117" i="13"/>
  <c r="BP117" i="13" s="1"/>
  <c r="AN129" i="13"/>
  <c r="BR129" i="13" s="1"/>
  <c r="AI112" i="13"/>
  <c r="BM112" i="13" s="1"/>
  <c r="AG106" i="13"/>
  <c r="BK106" i="13" s="1"/>
  <c r="AH120" i="13"/>
  <c r="BL120" i="13" s="1"/>
  <c r="AN130" i="13"/>
  <c r="BR130" i="13" s="1"/>
  <c r="AL120" i="13"/>
  <c r="BP120" i="13" s="1"/>
  <c r="AK142" i="13"/>
  <c r="BO142" i="13" s="1"/>
  <c r="BL148" i="13"/>
  <c r="AT148" i="13"/>
  <c r="BA66" i="13" s="1"/>
  <c r="BE66" i="13" s="1"/>
  <c r="BI152" i="13"/>
  <c r="AS152" i="13"/>
  <c r="BB70" i="13" s="1"/>
  <c r="BF70" i="13" s="1"/>
  <c r="S68" i="6" s="1"/>
  <c r="AM68" i="6" s="1"/>
  <c r="AN68" i="6" s="1"/>
  <c r="AP106" i="13"/>
  <c r="BT106" i="13" s="1"/>
  <c r="AE99" i="13"/>
  <c r="BI99" i="13" s="1"/>
  <c r="AL131" i="13"/>
  <c r="BP131" i="13" s="1"/>
  <c r="AL134" i="13"/>
  <c r="BP134" i="13" s="1"/>
  <c r="AP117" i="13"/>
  <c r="BT117" i="13" s="1"/>
  <c r="AN140" i="13"/>
  <c r="BR140" i="13" s="1"/>
  <c r="AF96" i="13"/>
  <c r="BJ96" i="13" s="1"/>
  <c r="AL141" i="13"/>
  <c r="BP141" i="13" s="1"/>
  <c r="AG108" i="13"/>
  <c r="BK108" i="13" s="1"/>
  <c r="AO142" i="13"/>
  <c r="BS142" i="13" s="1"/>
  <c r="AL104" i="13"/>
  <c r="BP104" i="13" s="1"/>
  <c r="CT104" i="13" s="1"/>
  <c r="AF95" i="13"/>
  <c r="AS95" i="13" s="1"/>
  <c r="BB13" i="13" s="1"/>
  <c r="BF13" i="13" s="1"/>
  <c r="S11" i="6" s="1"/>
  <c r="AE142" i="13"/>
  <c r="BI142" i="13" s="1"/>
  <c r="AK101" i="13"/>
  <c r="BO101" i="13" s="1"/>
  <c r="AH92" i="13"/>
  <c r="BL92" i="13" s="1"/>
  <c r="AG136" i="13"/>
  <c r="BK136" i="13" s="1"/>
  <c r="AK141" i="13"/>
  <c r="BO141" i="13" s="1"/>
  <c r="AI130" i="13"/>
  <c r="BM130" i="13" s="1"/>
  <c r="AO129" i="13"/>
  <c r="BS129" i="13" s="1"/>
  <c r="AO125" i="13"/>
  <c r="BS125" i="13" s="1"/>
  <c r="AE141" i="13"/>
  <c r="BI141" i="13" s="1"/>
  <c r="AH101" i="13"/>
  <c r="BL101" i="13" s="1"/>
  <c r="AE143" i="13"/>
  <c r="BI143" i="13" s="1"/>
  <c r="AO113" i="13"/>
  <c r="BS113" i="13" s="1"/>
  <c r="AM122" i="13"/>
  <c r="BQ122" i="13" s="1"/>
  <c r="AH106" i="13"/>
  <c r="BL106" i="13" s="1"/>
  <c r="AF99" i="13"/>
  <c r="BJ99" i="13" s="1"/>
  <c r="AO116" i="13"/>
  <c r="BS116" i="13" s="1"/>
  <c r="AM143" i="13"/>
  <c r="BQ143" i="13" s="1"/>
  <c r="CU143" i="13" s="1"/>
  <c r="AF104" i="13"/>
  <c r="BJ104" i="13" s="1"/>
  <c r="AE115" i="13"/>
  <c r="BI115" i="13" s="1"/>
  <c r="AE117" i="13"/>
  <c r="BI117" i="13" s="1"/>
  <c r="AK120" i="13"/>
  <c r="BO120" i="13" s="1"/>
  <c r="BI157" i="13"/>
  <c r="AS157" i="13"/>
  <c r="BB75" i="13" s="1"/>
  <c r="BF75" i="13" s="1"/>
  <c r="S73" i="6" s="1"/>
  <c r="AP124" i="13"/>
  <c r="BT124" i="13" s="1"/>
  <c r="AG123" i="13"/>
  <c r="BK123" i="13" s="1"/>
  <c r="AI99" i="13"/>
  <c r="BM99" i="13" s="1"/>
  <c r="AG122" i="13"/>
  <c r="BK122" i="13" s="1"/>
  <c r="AH141" i="13"/>
  <c r="BL141" i="13" s="1"/>
  <c r="AG135" i="13"/>
  <c r="BK135" i="13" s="1"/>
  <c r="AG92" i="13"/>
  <c r="BK92" i="13" s="1"/>
  <c r="AM105" i="13"/>
  <c r="BQ105" i="13" s="1"/>
  <c r="AP142" i="13"/>
  <c r="BT142" i="13" s="1"/>
  <c r="AI97" i="13"/>
  <c r="BM97" i="13" s="1"/>
  <c r="AL59" i="13"/>
  <c r="BP59" i="13" s="1"/>
  <c r="AO28" i="13"/>
  <c r="BS28" i="13" s="1"/>
  <c r="CW28" i="13" s="1"/>
  <c r="AO40" i="13"/>
  <c r="BS40" i="13" s="1"/>
  <c r="CW40" i="13" s="1"/>
  <c r="AQ35" i="13"/>
  <c r="BU35" i="13" s="1"/>
  <c r="CY35" i="13" s="1"/>
  <c r="AQ46" i="13"/>
  <c r="BU46" i="13" s="1"/>
  <c r="AS159" i="13"/>
  <c r="BB77" i="13" s="1"/>
  <c r="BF77" i="13" s="1"/>
  <c r="S75" i="6" s="1"/>
  <c r="BI159" i="13"/>
  <c r="AL60" i="13"/>
  <c r="BP60" i="13" s="1"/>
  <c r="AP9" i="13"/>
  <c r="BT9" i="13" s="1"/>
  <c r="AO52" i="13"/>
  <c r="BS52" i="13" s="1"/>
  <c r="CW52" i="13" s="1"/>
  <c r="AO19" i="13"/>
  <c r="BS19" i="13" s="1"/>
  <c r="AO34" i="13"/>
  <c r="BS34" i="13" s="1"/>
  <c r="AQ31" i="13"/>
  <c r="BU31" i="13" s="1"/>
  <c r="CY31" i="13" s="1"/>
  <c r="AQ13" i="13"/>
  <c r="BU13" i="13" s="1"/>
  <c r="CY13" i="13" s="1"/>
  <c r="AF9" i="13"/>
  <c r="BJ9" i="13" s="1"/>
  <c r="CN9" i="13" s="1"/>
  <c r="AS62" i="13"/>
  <c r="BI62" i="13"/>
  <c r="BI75" i="13"/>
  <c r="AS75" i="13"/>
  <c r="BL72" i="13"/>
  <c r="BI146" i="13"/>
  <c r="AS146" i="13"/>
  <c r="BB64" i="13" s="1"/>
  <c r="BF64" i="13" s="1"/>
  <c r="S62" i="6" s="1"/>
  <c r="BI148" i="13"/>
  <c r="AS148" i="13"/>
  <c r="BB66" i="13" s="1"/>
  <c r="BF66" i="13" s="1"/>
  <c r="S64" i="6" s="1"/>
  <c r="AM64" i="6" s="1"/>
  <c r="AN64" i="6" s="1"/>
  <c r="BI150" i="13"/>
  <c r="AS150" i="13"/>
  <c r="BB68" i="13" s="1"/>
  <c r="BF68" i="13" s="1"/>
  <c r="S66" i="6" s="1"/>
  <c r="BL154" i="13"/>
  <c r="AT154" i="13"/>
  <c r="BA72" i="13" s="1"/>
  <c r="BE72" i="13" s="1"/>
  <c r="R70" i="6" s="1"/>
  <c r="BL144" i="13"/>
  <c r="AT144" i="13"/>
  <c r="BA62" i="13" s="1"/>
  <c r="BE62" i="13" s="1"/>
  <c r="R60" i="6" s="1"/>
  <c r="AG11" i="13"/>
  <c r="BK11" i="13" s="1"/>
  <c r="CO11" i="13" s="1"/>
  <c r="AO56" i="13"/>
  <c r="BS56" i="13" s="1"/>
  <c r="CW56" i="13" s="1"/>
  <c r="AQ22" i="13"/>
  <c r="BU22" i="13" s="1"/>
  <c r="CY22" i="13" s="1"/>
  <c r="BI61" i="13"/>
  <c r="CM61" i="13" s="1"/>
  <c r="AS61" i="13"/>
  <c r="AL31" i="13"/>
  <c r="BP31" i="13" s="1"/>
  <c r="AL50" i="13"/>
  <c r="BP50" i="13" s="1"/>
  <c r="AL25" i="13"/>
  <c r="BP25" i="13" s="1"/>
  <c r="AL18" i="13"/>
  <c r="BP18" i="13" s="1"/>
  <c r="AP24" i="13"/>
  <c r="BT24" i="13" s="1"/>
  <c r="CX24" i="13" s="1"/>
  <c r="AO58" i="13"/>
  <c r="BS58" i="13" s="1"/>
  <c r="AO48" i="13"/>
  <c r="BS48" i="13" s="1"/>
  <c r="AO27" i="13"/>
  <c r="BS27" i="13" s="1"/>
  <c r="CW27" i="13" s="1"/>
  <c r="AO60" i="13"/>
  <c r="BS60" i="13" s="1"/>
  <c r="AO38" i="13"/>
  <c r="BS38" i="13" s="1"/>
  <c r="AO24" i="13"/>
  <c r="BS24" i="13" s="1"/>
  <c r="AS73" i="13"/>
  <c r="BI73" i="13"/>
  <c r="BI71" i="13"/>
  <c r="AS71" i="13"/>
  <c r="BL70" i="13"/>
  <c r="BL68" i="13"/>
  <c r="BL155" i="13"/>
  <c r="AT155" i="13"/>
  <c r="BA73" i="13" s="1"/>
  <c r="BE73" i="13" s="1"/>
  <c r="BL146" i="13"/>
  <c r="AT146" i="13"/>
  <c r="BA64" i="13" s="1"/>
  <c r="BE64" i="13" s="1"/>
  <c r="R62" i="6" s="1"/>
  <c r="AG17" i="13"/>
  <c r="BK17" i="13" s="1"/>
  <c r="CO17" i="13" s="1"/>
  <c r="AQ52" i="13"/>
  <c r="BU52" i="13" s="1"/>
  <c r="BL74" i="13"/>
  <c r="BL147" i="13"/>
  <c r="AT147" i="13"/>
  <c r="BA65" i="13" s="1"/>
  <c r="BE65" i="13" s="1"/>
  <c r="R63" i="6" s="1"/>
  <c r="AO29" i="13"/>
  <c r="BS29" i="13" s="1"/>
  <c r="AO15" i="13"/>
  <c r="BS15" i="13" s="1"/>
  <c r="CW15" i="13" s="1"/>
  <c r="AO51" i="13"/>
  <c r="BS51" i="13" s="1"/>
  <c r="BI68" i="13"/>
  <c r="AS68" i="13"/>
  <c r="BI69" i="13"/>
  <c r="AS69" i="13"/>
  <c r="BI67" i="13"/>
  <c r="AS67" i="13"/>
  <c r="BL71" i="13"/>
  <c r="BL64" i="13"/>
  <c r="AL108" i="13"/>
  <c r="BP108" i="13" s="1"/>
  <c r="AQ136" i="13"/>
  <c r="BU136" i="13" s="1"/>
  <c r="AQ130" i="13"/>
  <c r="BU130" i="13" s="1"/>
  <c r="AK128" i="13"/>
  <c r="BO128" i="13" s="1"/>
  <c r="AL139" i="13"/>
  <c r="BP139" i="13" s="1"/>
  <c r="AH112" i="13"/>
  <c r="BL112" i="13" s="1"/>
  <c r="AG120" i="13"/>
  <c r="BK120" i="13" s="1"/>
  <c r="AJ126" i="13"/>
  <c r="BN126" i="13" s="1"/>
  <c r="AF113" i="13"/>
  <c r="BJ113" i="13" s="1"/>
  <c r="AF107" i="13"/>
  <c r="BJ107" i="13" s="1"/>
  <c r="BL158" i="13"/>
  <c r="AT158" i="13"/>
  <c r="BA76" i="13" s="1"/>
  <c r="BE76" i="13" s="1"/>
  <c r="R74" i="6" s="1"/>
  <c r="AN107" i="13"/>
  <c r="BR107" i="13" s="1"/>
  <c r="AK139" i="13"/>
  <c r="BO139" i="13" s="1"/>
  <c r="AG117" i="13"/>
  <c r="BK117" i="13" s="1"/>
  <c r="AM113" i="13"/>
  <c r="BQ113" i="13" s="1"/>
  <c r="AL114" i="13"/>
  <c r="BP114" i="13" s="1"/>
  <c r="AJ92" i="13"/>
  <c r="BN92" i="13" s="1"/>
  <c r="AF91" i="13"/>
  <c r="BJ91" i="13" s="1"/>
  <c r="BI154" i="13"/>
  <c r="AS154" i="13"/>
  <c r="BB72" i="13" s="1"/>
  <c r="BF72" i="13" s="1"/>
  <c r="S70" i="6" s="1"/>
  <c r="AL96" i="13"/>
  <c r="BP96" i="13" s="1"/>
  <c r="AK123" i="13"/>
  <c r="BO123" i="13" s="1"/>
  <c r="AH105" i="13"/>
  <c r="BL105" i="13" s="1"/>
  <c r="AO101" i="13"/>
  <c r="BS101" i="13" s="1"/>
  <c r="AH126" i="13"/>
  <c r="BL126" i="13" s="1"/>
  <c r="AE92" i="13"/>
  <c r="AL122" i="13"/>
  <c r="BP122" i="13" s="1"/>
  <c r="AN126" i="13"/>
  <c r="BR126" i="13" s="1"/>
  <c r="AO128" i="13"/>
  <c r="BS128" i="13" s="1"/>
  <c r="AJ96" i="13"/>
  <c r="BN96" i="13" s="1"/>
  <c r="AK118" i="13"/>
  <c r="BO118" i="13" s="1"/>
  <c r="AJ110" i="13"/>
  <c r="BN110" i="13" s="1"/>
  <c r="AE119" i="13"/>
  <c r="BI119" i="13" s="1"/>
  <c r="AP123" i="13"/>
  <c r="BT123" i="13" s="1"/>
  <c r="AJ97" i="13"/>
  <c r="BN97" i="13" s="1"/>
  <c r="AE125" i="13"/>
  <c r="BI125" i="13" s="1"/>
  <c r="AN100" i="13"/>
  <c r="BR100" i="13" s="1"/>
  <c r="AP130" i="13"/>
  <c r="BT130" i="13" s="1"/>
  <c r="AL119" i="13"/>
  <c r="BP119" i="13" s="1"/>
  <c r="AK105" i="13"/>
  <c r="BO105" i="13" s="1"/>
  <c r="BI155" i="13"/>
  <c r="AS155" i="13"/>
  <c r="BB73" i="13" s="1"/>
  <c r="BF73" i="13" s="1"/>
  <c r="S71" i="6" s="1"/>
  <c r="AM71" i="6" s="1"/>
  <c r="AN71" i="6" s="1"/>
  <c r="AF122" i="13"/>
  <c r="BJ122" i="13" s="1"/>
  <c r="AI103" i="13"/>
  <c r="BM103" i="13" s="1"/>
  <c r="AE137" i="13"/>
  <c r="BI137" i="13" s="1"/>
  <c r="AO98" i="13"/>
  <c r="BS98" i="13" s="1"/>
  <c r="AJ98" i="13"/>
  <c r="BN98" i="13" s="1"/>
  <c r="CD98" i="13" s="1"/>
  <c r="AE94" i="13"/>
  <c r="BI94" i="13" s="1"/>
  <c r="AP96" i="13"/>
  <c r="BT96" i="13" s="1"/>
  <c r="AP139" i="13"/>
  <c r="BT139" i="13" s="1"/>
  <c r="AN142" i="13"/>
  <c r="BR142" i="13" s="1"/>
  <c r="AM141" i="13"/>
  <c r="BQ141" i="13" s="1"/>
  <c r="CU141" i="13" s="1"/>
  <c r="AO127" i="13"/>
  <c r="BS127" i="13" s="1"/>
  <c r="AK134" i="13"/>
  <c r="BO134" i="13" s="1"/>
  <c r="AM115" i="13"/>
  <c r="BQ115" i="13" s="1"/>
  <c r="AH121" i="13"/>
  <c r="BL121" i="13" s="1"/>
  <c r="AJ132" i="13"/>
  <c r="BN132" i="13" s="1"/>
  <c r="AH95" i="13"/>
  <c r="BL95" i="13" s="1"/>
  <c r="BL150" i="13"/>
  <c r="AT150" i="13"/>
  <c r="BA68" i="13" s="1"/>
  <c r="BE68" i="13" s="1"/>
  <c r="R66" i="6" s="1"/>
  <c r="AF138" i="13"/>
  <c r="BJ138" i="13" s="1"/>
  <c r="AN98" i="13"/>
  <c r="BR98" i="13" s="1"/>
  <c r="AP137" i="13"/>
  <c r="BT137" i="13" s="1"/>
  <c r="AL128" i="13"/>
  <c r="BP128" i="13" s="1"/>
  <c r="AM112" i="13"/>
  <c r="BQ112" i="13" s="1"/>
  <c r="AN127" i="13"/>
  <c r="BR127" i="13" s="1"/>
  <c r="AM106" i="13"/>
  <c r="BQ106" i="13" s="1"/>
  <c r="AQ115" i="13"/>
  <c r="BU115" i="13" s="1"/>
  <c r="AN111" i="13"/>
  <c r="BR111" i="13" s="1"/>
  <c r="AI91" i="13"/>
  <c r="BM91" i="13" s="1"/>
  <c r="AM132" i="13"/>
  <c r="BQ132" i="13" s="1"/>
  <c r="AH132" i="13"/>
  <c r="BL132" i="13" s="1"/>
  <c r="AP91" i="13"/>
  <c r="BT91" i="13" s="1"/>
  <c r="AP12" i="13"/>
  <c r="BT12" i="13" s="1"/>
  <c r="AO9" i="13"/>
  <c r="BS9" i="13" s="1"/>
  <c r="BL73" i="13"/>
  <c r="AO13" i="13"/>
  <c r="BS13" i="13" s="1"/>
  <c r="AP49" i="13"/>
  <c r="BT49" i="13" s="1"/>
  <c r="AP56" i="13"/>
  <c r="BT56" i="13" s="1"/>
  <c r="CX56" i="13" s="1"/>
  <c r="AO33" i="13"/>
  <c r="BS33" i="13" s="1"/>
  <c r="CW33" i="13" s="1"/>
  <c r="AO32" i="13"/>
  <c r="BS32" i="13" s="1"/>
  <c r="AO35" i="13"/>
  <c r="BS35" i="13" s="1"/>
  <c r="AO26" i="13"/>
  <c r="BS26" i="13" s="1"/>
  <c r="AQ38" i="13"/>
  <c r="BU38" i="13" s="1"/>
  <c r="CY38" i="13" s="1"/>
  <c r="AQ33" i="13"/>
  <c r="BU33" i="13" s="1"/>
  <c r="CY33" i="13" s="1"/>
  <c r="AL30" i="13"/>
  <c r="BP30" i="13" s="1"/>
  <c r="CT30" i="13" s="1"/>
  <c r="AL35" i="13"/>
  <c r="BP35" i="13" s="1"/>
  <c r="AL10" i="13"/>
  <c r="BP10" i="13" s="1"/>
  <c r="CF10" i="13" s="1"/>
  <c r="AP45" i="13"/>
  <c r="BT45" i="13" s="1"/>
  <c r="AO55" i="13"/>
  <c r="BS55" i="13" s="1"/>
  <c r="AO46" i="13"/>
  <c r="BS46" i="13" s="1"/>
  <c r="AO20" i="13"/>
  <c r="BS20" i="13" s="1"/>
  <c r="AO50" i="13"/>
  <c r="BS50" i="13" s="1"/>
  <c r="CW50" i="13" s="1"/>
  <c r="AO37" i="13"/>
  <c r="BS37" i="13" s="1"/>
  <c r="CW37" i="13" s="1"/>
  <c r="AQ10" i="13"/>
  <c r="BU10" i="13" s="1"/>
  <c r="AQ30" i="13"/>
  <c r="BU30" i="13" s="1"/>
  <c r="AQ54" i="13"/>
  <c r="BU54" i="13" s="1"/>
  <c r="AQ53" i="13"/>
  <c r="BU53" i="13" s="1"/>
  <c r="BI64" i="13"/>
  <c r="AS64" i="13"/>
  <c r="AS65" i="13"/>
  <c r="BI65" i="13"/>
  <c r="BI63" i="13"/>
  <c r="AS63" i="13"/>
  <c r="BL62" i="13"/>
  <c r="BL77" i="13"/>
  <c r="AJ119" i="13"/>
  <c r="BN119" i="13" s="1"/>
  <c r="AK136" i="13"/>
  <c r="BO136" i="13" s="1"/>
  <c r="AO103" i="13"/>
  <c r="BS103" i="13" s="1"/>
  <c r="AN125" i="13"/>
  <c r="BR125" i="13" s="1"/>
  <c r="AK103" i="13"/>
  <c r="BO103" i="13" s="1"/>
  <c r="AI127" i="13"/>
  <c r="BM127" i="13" s="1"/>
  <c r="AF135" i="13"/>
  <c r="BJ135" i="13" s="1"/>
  <c r="AO126" i="13"/>
  <c r="BS126" i="13" s="1"/>
  <c r="BL159" i="13"/>
  <c r="AT159" i="13"/>
  <c r="BA77" i="13" s="1"/>
  <c r="BE77" i="13" s="1"/>
  <c r="R75" i="6" s="1"/>
  <c r="AO96" i="13"/>
  <c r="BS96" i="13" s="1"/>
  <c r="AO106" i="13"/>
  <c r="BS106" i="13" s="1"/>
  <c r="AN120" i="13"/>
  <c r="BR120" i="13" s="1"/>
  <c r="AK113" i="13"/>
  <c r="BO113" i="13" s="1"/>
  <c r="AP102" i="13"/>
  <c r="BT102" i="13" s="1"/>
  <c r="AF137" i="13"/>
  <c r="BJ137" i="13" s="1"/>
  <c r="AI141" i="13"/>
  <c r="BM141" i="13" s="1"/>
  <c r="AL115" i="13"/>
  <c r="BP115" i="13" s="1"/>
  <c r="AF126" i="13"/>
  <c r="BJ126" i="13" s="1"/>
  <c r="BL145" i="13"/>
  <c r="AT145" i="13"/>
  <c r="BA63" i="13" s="1"/>
  <c r="BE63" i="13" s="1"/>
  <c r="R61" i="6" s="1"/>
  <c r="AE134" i="13"/>
  <c r="BI134" i="13" s="1"/>
  <c r="AP95" i="13"/>
  <c r="BT95" i="13" s="1"/>
  <c r="AP109" i="13"/>
  <c r="BT109" i="13" s="1"/>
  <c r="AK111" i="13"/>
  <c r="BO111" i="13" s="1"/>
  <c r="AL125" i="13"/>
  <c r="BP125" i="13" s="1"/>
  <c r="AQ92" i="13"/>
  <c r="BU92" i="13" s="1"/>
  <c r="AK135" i="13"/>
  <c r="BO135" i="13" s="1"/>
  <c r="AH127" i="13"/>
  <c r="BL127" i="13" s="1"/>
  <c r="AK137" i="13"/>
  <c r="BO137" i="13" s="1"/>
  <c r="AE110" i="13"/>
  <c r="AS110" i="13" s="1"/>
  <c r="BB28" i="13" s="1"/>
  <c r="AK95" i="13"/>
  <c r="BO95" i="13" s="1"/>
  <c r="AI92" i="13"/>
  <c r="BM92" i="13" s="1"/>
  <c r="AN115" i="13"/>
  <c r="BR115" i="13" s="1"/>
  <c r="CH115" i="13" s="1"/>
  <c r="AL106" i="13"/>
  <c r="BP106" i="13" s="1"/>
  <c r="AI104" i="13"/>
  <c r="BM104" i="13" s="1"/>
  <c r="AK108" i="13"/>
  <c r="BO108" i="13" s="1"/>
  <c r="AQ126" i="13"/>
  <c r="BU126" i="13" s="1"/>
  <c r="AJ130" i="13"/>
  <c r="BN130" i="13" s="1"/>
  <c r="AS151" i="13"/>
  <c r="BB69" i="13" s="1"/>
  <c r="BF69" i="13" s="1"/>
  <c r="S67" i="6" s="1"/>
  <c r="AM67" i="6" s="1"/>
  <c r="AN67" i="6" s="1"/>
  <c r="BI151" i="13"/>
  <c r="AH139" i="13"/>
  <c r="BL139" i="13" s="1"/>
  <c r="AL129" i="13"/>
  <c r="BP129" i="13" s="1"/>
  <c r="AF132" i="13"/>
  <c r="BJ132" i="13" s="1"/>
  <c r="AO110" i="13"/>
  <c r="BS110" i="13" s="1"/>
  <c r="AF127" i="13"/>
  <c r="BJ127" i="13" s="1"/>
  <c r="AJ111" i="13"/>
  <c r="BN111" i="13" s="1"/>
  <c r="CD111" i="13" s="1"/>
  <c r="AF117" i="13"/>
  <c r="BJ117" i="13" s="1"/>
  <c r="AF93" i="13"/>
  <c r="BJ93" i="13" s="1"/>
  <c r="AP133" i="13"/>
  <c r="BT133" i="13" s="1"/>
  <c r="AG97" i="13"/>
  <c r="BK97" i="13" s="1"/>
  <c r="AG134" i="13"/>
  <c r="AF111" i="13"/>
  <c r="BJ111" i="13" s="1"/>
  <c r="AJ118" i="13"/>
  <c r="BN118" i="13" s="1"/>
  <c r="AO133" i="13"/>
  <c r="BS133" i="13" s="1"/>
  <c r="AK96" i="13"/>
  <c r="BO96" i="13" s="1"/>
  <c r="AJ105" i="13"/>
  <c r="BN105" i="13" s="1"/>
  <c r="AH104" i="13"/>
  <c r="BL104" i="13" s="1"/>
  <c r="AL116" i="13"/>
  <c r="BP116" i="13" s="1"/>
  <c r="AK119" i="13"/>
  <c r="BO119" i="13" s="1"/>
  <c r="V84" i="13"/>
  <c r="V83" i="13"/>
  <c r="U79" i="13"/>
  <c r="U61" i="13"/>
  <c r="AI61" i="13" s="1"/>
  <c r="BM61" i="13" s="1"/>
  <c r="CQ61" i="13" s="1"/>
  <c r="U65" i="13"/>
  <c r="AI65" i="13" s="1"/>
  <c r="BM65" i="13" s="1"/>
  <c r="U69" i="13"/>
  <c r="AI69" i="13" s="1"/>
  <c r="BM69" i="13" s="1"/>
  <c r="U73" i="13"/>
  <c r="AI73" i="13" s="1"/>
  <c r="BM73" i="13" s="1"/>
  <c r="U77" i="13"/>
  <c r="AI77" i="13" s="1"/>
  <c r="BM77" i="13" s="1"/>
  <c r="U68" i="13"/>
  <c r="AI68" i="13" s="1"/>
  <c r="BM68" i="13" s="1"/>
  <c r="U62" i="13"/>
  <c r="AI62" i="13" s="1"/>
  <c r="BM62" i="13" s="1"/>
  <c r="U63" i="13"/>
  <c r="AI63" i="13" s="1"/>
  <c r="BM63" i="13" s="1"/>
  <c r="U67" i="13"/>
  <c r="AI67" i="13" s="1"/>
  <c r="BM67" i="13" s="1"/>
  <c r="U71" i="13"/>
  <c r="AI71" i="13" s="1"/>
  <c r="BM71" i="13" s="1"/>
  <c r="U75" i="13"/>
  <c r="AI75" i="13" s="1"/>
  <c r="BM75" i="13" s="1"/>
  <c r="U72" i="13"/>
  <c r="AI72" i="13" s="1"/>
  <c r="BM72" i="13" s="1"/>
  <c r="U64" i="13"/>
  <c r="AI64" i="13" s="1"/>
  <c r="BM64" i="13" s="1"/>
  <c r="U76" i="13"/>
  <c r="AI76" i="13" s="1"/>
  <c r="BM76" i="13" s="1"/>
  <c r="U70" i="13"/>
  <c r="AI70" i="13" s="1"/>
  <c r="BM70" i="13" s="1"/>
  <c r="U78" i="13"/>
  <c r="U66" i="13"/>
  <c r="AI66" i="13" s="1"/>
  <c r="BM66" i="13" s="1"/>
  <c r="U74" i="13"/>
  <c r="AI74" i="13" s="1"/>
  <c r="BM74" i="13" s="1"/>
  <c r="Z62" i="13"/>
  <c r="AN62" i="13" s="1"/>
  <c r="BR62" i="13" s="1"/>
  <c r="Z66" i="13"/>
  <c r="AN66" i="13" s="1"/>
  <c r="BR66" i="13" s="1"/>
  <c r="Z70" i="13"/>
  <c r="AN70" i="13" s="1"/>
  <c r="BR70" i="13" s="1"/>
  <c r="Z74" i="13"/>
  <c r="AN74" i="13" s="1"/>
  <c r="BR74" i="13" s="1"/>
  <c r="Z78" i="13"/>
  <c r="Z61" i="13"/>
  <c r="Z63" i="13"/>
  <c r="AN63" i="13" s="1"/>
  <c r="BR63" i="13" s="1"/>
  <c r="Z67" i="13"/>
  <c r="AN67" i="13" s="1"/>
  <c r="BR67" i="13" s="1"/>
  <c r="Z69" i="13"/>
  <c r="AN69" i="13" s="1"/>
  <c r="BR69" i="13" s="1"/>
  <c r="Z71" i="13"/>
  <c r="AN71" i="13" s="1"/>
  <c r="BR71" i="13" s="1"/>
  <c r="Z72" i="13"/>
  <c r="AN72" i="13" s="1"/>
  <c r="BR72" i="13" s="1"/>
  <c r="Z75" i="13"/>
  <c r="AN75" i="13" s="1"/>
  <c r="BR75" i="13" s="1"/>
  <c r="Z77" i="13"/>
  <c r="AN77" i="13" s="1"/>
  <c r="BR77" i="13" s="1"/>
  <c r="Z68" i="13"/>
  <c r="AN68" i="13" s="1"/>
  <c r="BR68" i="13" s="1"/>
  <c r="Z73" i="13"/>
  <c r="AN73" i="13" s="1"/>
  <c r="BR73" i="13" s="1"/>
  <c r="Z65" i="13"/>
  <c r="AN65" i="13" s="1"/>
  <c r="BR65" i="13" s="1"/>
  <c r="Z76" i="13"/>
  <c r="AN76" i="13" s="1"/>
  <c r="BR76" i="13" s="1"/>
  <c r="Z79" i="13"/>
  <c r="Z64" i="13"/>
  <c r="AN64" i="13" s="1"/>
  <c r="BR64" i="13" s="1"/>
  <c r="V64" i="13"/>
  <c r="AJ64" i="13" s="1"/>
  <c r="BN64" i="13" s="1"/>
  <c r="V68" i="13"/>
  <c r="AJ68" i="13" s="1"/>
  <c r="BN68" i="13" s="1"/>
  <c r="V72" i="13"/>
  <c r="AJ72" i="13" s="1"/>
  <c r="BN72" i="13" s="1"/>
  <c r="V76" i="13"/>
  <c r="AJ76" i="13" s="1"/>
  <c r="BN76" i="13" s="1"/>
  <c r="V75" i="13"/>
  <c r="AJ75" i="13" s="1"/>
  <c r="BN75" i="13" s="1"/>
  <c r="V79" i="13"/>
  <c r="V71" i="13"/>
  <c r="AJ71" i="13" s="1"/>
  <c r="BN71" i="13" s="1"/>
  <c r="V67" i="13"/>
  <c r="AJ67" i="13" s="1"/>
  <c r="BN67" i="13" s="1"/>
  <c r="V73" i="13"/>
  <c r="AJ73" i="13" s="1"/>
  <c r="BN73" i="13" s="1"/>
  <c r="V61" i="13"/>
  <c r="AJ61" i="13" s="1"/>
  <c r="BN61" i="13" s="1"/>
  <c r="CR61" i="13" s="1"/>
  <c r="V70" i="13"/>
  <c r="AJ70" i="13" s="1"/>
  <c r="BN70" i="13" s="1"/>
  <c r="V74" i="13"/>
  <c r="AJ74" i="13" s="1"/>
  <c r="BN74" i="13" s="1"/>
  <c r="V69" i="13"/>
  <c r="AJ69" i="13" s="1"/>
  <c r="BN69" i="13" s="1"/>
  <c r="V77" i="13"/>
  <c r="AJ77" i="13" s="1"/>
  <c r="BN77" i="13" s="1"/>
  <c r="V63" i="13"/>
  <c r="AJ63" i="13" s="1"/>
  <c r="BN63" i="13" s="1"/>
  <c r="V78" i="13"/>
  <c r="V62" i="13"/>
  <c r="AJ62" i="13" s="1"/>
  <c r="BN62" i="13" s="1"/>
  <c r="V65" i="13"/>
  <c r="AJ65" i="13" s="1"/>
  <c r="BN65" i="13" s="1"/>
  <c r="V66" i="13"/>
  <c r="AJ66" i="13" s="1"/>
  <c r="BN66" i="13" s="1"/>
  <c r="Y63" i="13"/>
  <c r="AM63" i="13" s="1"/>
  <c r="BQ63" i="13" s="1"/>
  <c r="Y67" i="13"/>
  <c r="AM67" i="13" s="1"/>
  <c r="BQ67" i="13" s="1"/>
  <c r="Y71" i="13"/>
  <c r="AM71" i="13" s="1"/>
  <c r="BQ71" i="13" s="1"/>
  <c r="Y75" i="13"/>
  <c r="AM75" i="13" s="1"/>
  <c r="BQ75" i="13" s="1"/>
  <c r="Y79" i="13"/>
  <c r="Y77" i="13"/>
  <c r="AM77" i="13" s="1"/>
  <c r="BQ77" i="13" s="1"/>
  <c r="Y74" i="13"/>
  <c r="AM74" i="13" s="1"/>
  <c r="BQ74" i="13" s="1"/>
  <c r="Y78" i="13"/>
  <c r="Y65" i="13"/>
  <c r="AM65" i="13" s="1"/>
  <c r="BQ65" i="13" s="1"/>
  <c r="Y69" i="13"/>
  <c r="AM69" i="13" s="1"/>
  <c r="BQ69" i="13" s="1"/>
  <c r="Y61" i="13"/>
  <c r="AM61" i="13" s="1"/>
  <c r="BQ61" i="13" s="1"/>
  <c r="CU61" i="13" s="1"/>
  <c r="Y73" i="13"/>
  <c r="AM73" i="13" s="1"/>
  <c r="BQ73" i="13" s="1"/>
  <c r="Y62" i="13"/>
  <c r="AM62" i="13" s="1"/>
  <c r="BQ62" i="13" s="1"/>
  <c r="Y66" i="13"/>
  <c r="AM66" i="13" s="1"/>
  <c r="BQ66" i="13" s="1"/>
  <c r="Y70" i="13"/>
  <c r="AM70" i="13" s="1"/>
  <c r="BQ70" i="13" s="1"/>
  <c r="Y76" i="13"/>
  <c r="AM76" i="13" s="1"/>
  <c r="BQ76" i="13" s="1"/>
  <c r="Y72" i="13"/>
  <c r="AM72" i="13" s="1"/>
  <c r="BQ72" i="13" s="1"/>
  <c r="Y64" i="13"/>
  <c r="AM64" i="13" s="1"/>
  <c r="BQ64" i="13" s="1"/>
  <c r="Y68" i="13"/>
  <c r="AM68" i="13" s="1"/>
  <c r="BQ68" i="13" s="1"/>
  <c r="W64" i="13"/>
  <c r="AK64" i="13" s="1"/>
  <c r="BO64" i="13" s="1"/>
  <c r="W68" i="13"/>
  <c r="AK68" i="13" s="1"/>
  <c r="BO68" i="13" s="1"/>
  <c r="W72" i="13"/>
  <c r="AK72" i="13" s="1"/>
  <c r="BO72" i="13" s="1"/>
  <c r="W76" i="13"/>
  <c r="AK76" i="13" s="1"/>
  <c r="BO76" i="13" s="1"/>
  <c r="W74" i="13"/>
  <c r="AK74" i="13" s="1"/>
  <c r="BO74" i="13" s="1"/>
  <c r="W78" i="13"/>
  <c r="W79" i="13"/>
  <c r="W61" i="13"/>
  <c r="AK61" i="13" s="1"/>
  <c r="BO61" i="13" s="1"/>
  <c r="CS61" i="13" s="1"/>
  <c r="W62" i="13"/>
  <c r="AK62" i="13" s="1"/>
  <c r="BO62" i="13" s="1"/>
  <c r="W70" i="13"/>
  <c r="AK70" i="13" s="1"/>
  <c r="BO70" i="13" s="1"/>
  <c r="W66" i="13"/>
  <c r="AK66" i="13" s="1"/>
  <c r="BO66" i="13" s="1"/>
  <c r="W75" i="13"/>
  <c r="AK75" i="13" s="1"/>
  <c r="BO75" i="13" s="1"/>
  <c r="W63" i="13"/>
  <c r="AK63" i="13" s="1"/>
  <c r="BO63" i="13" s="1"/>
  <c r="W67" i="13"/>
  <c r="AK67" i="13" s="1"/>
  <c r="BO67" i="13" s="1"/>
  <c r="W71" i="13"/>
  <c r="AK71" i="13" s="1"/>
  <c r="BO71" i="13" s="1"/>
  <c r="W73" i="13"/>
  <c r="AK73" i="13" s="1"/>
  <c r="BO73" i="13" s="1"/>
  <c r="W77" i="13"/>
  <c r="AK77" i="13" s="1"/>
  <c r="BO77" i="13" s="1"/>
  <c r="W65" i="13"/>
  <c r="AK65" i="13" s="1"/>
  <c r="BO65" i="13" s="1"/>
  <c r="W69" i="13"/>
  <c r="AK69" i="13" s="1"/>
  <c r="BO69" i="13" s="1"/>
  <c r="CK8" i="13"/>
  <c r="CO8" i="13"/>
  <c r="CI8" i="13"/>
  <c r="CJ37" i="13"/>
  <c r="AE90" i="13"/>
  <c r="AP84" i="13"/>
  <c r="AE8" i="13"/>
  <c r="BL8" i="13"/>
  <c r="CI31" i="13"/>
  <c r="V9" i="13"/>
  <c r="Z56" i="13"/>
  <c r="Z11" i="13"/>
  <c r="CI23" i="13"/>
  <c r="CK24" i="13"/>
  <c r="CK9" i="13"/>
  <c r="CU133" i="13"/>
  <c r="V10" i="13"/>
  <c r="V33" i="13"/>
  <c r="AJ33" i="13" s="1"/>
  <c r="BN33" i="13" s="1"/>
  <c r="CR33" i="13" s="1"/>
  <c r="CD100" i="13"/>
  <c r="Z42" i="13"/>
  <c r="AN42" i="13" s="1"/>
  <c r="BR42" i="13" s="1"/>
  <c r="CV42" i="13" s="1"/>
  <c r="Z31" i="13"/>
  <c r="AN31" i="13" s="1"/>
  <c r="BR31" i="13" s="1"/>
  <c r="CV31" i="13" s="1"/>
  <c r="Z13" i="13"/>
  <c r="Y22" i="13"/>
  <c r="Y11" i="13"/>
  <c r="Y28" i="13"/>
  <c r="AM28" i="13" s="1"/>
  <c r="BQ28" i="13" s="1"/>
  <c r="CU28" i="13" s="1"/>
  <c r="Y24" i="13"/>
  <c r="Y37" i="13"/>
  <c r="Y40" i="13"/>
  <c r="V27" i="13"/>
  <c r="V60" i="13"/>
  <c r="AJ60" i="13" s="1"/>
  <c r="BN60" i="13" s="1"/>
  <c r="CR60" i="13" s="1"/>
  <c r="CR142" i="13"/>
  <c r="CR123" i="13"/>
  <c r="CD115" i="13"/>
  <c r="Z49" i="13"/>
  <c r="AN49" i="13" s="1"/>
  <c r="BR49" i="13" s="1"/>
  <c r="CV49" i="13" s="1"/>
  <c r="Z37" i="13"/>
  <c r="CH104" i="13"/>
  <c r="Y15" i="13"/>
  <c r="Y16" i="13"/>
  <c r="Y44" i="13"/>
  <c r="Y60" i="13"/>
  <c r="AM60" i="13" s="1"/>
  <c r="BQ60" i="13" s="1"/>
  <c r="CU60" i="13" s="1"/>
  <c r="Y39" i="13"/>
  <c r="CG109" i="13"/>
  <c r="Y55" i="13"/>
  <c r="V17" i="13"/>
  <c r="AJ17" i="13" s="1"/>
  <c r="BN17" i="13" s="1"/>
  <c r="CR17" i="13" s="1"/>
  <c r="V47" i="13"/>
  <c r="V12" i="13"/>
  <c r="AJ12" i="13" s="1"/>
  <c r="BN12" i="13" s="1"/>
  <c r="CR12" i="13" s="1"/>
  <c r="CD103" i="13"/>
  <c r="CV133" i="13"/>
  <c r="CV101" i="13"/>
  <c r="CU142" i="13"/>
  <c r="Y41" i="13"/>
  <c r="Y42" i="13"/>
  <c r="CG107" i="13"/>
  <c r="CG121" i="13"/>
  <c r="Y26" i="13"/>
  <c r="V24" i="13"/>
  <c r="AJ24" i="13" s="1"/>
  <c r="BN24" i="13" s="1"/>
  <c r="CR24" i="13" s="1"/>
  <c r="CD113" i="13"/>
  <c r="V57" i="13"/>
  <c r="V53" i="13"/>
  <c r="CH105" i="13"/>
  <c r="Z8" i="13"/>
  <c r="AN8" i="13" s="1"/>
  <c r="BR8" i="13" s="1"/>
  <c r="Z23" i="13"/>
  <c r="Y20" i="13"/>
  <c r="Y35" i="13"/>
  <c r="Y12" i="13"/>
  <c r="Y13" i="13"/>
  <c r="CU116" i="13"/>
  <c r="CG123" i="13"/>
  <c r="Y27" i="13"/>
  <c r="CR125" i="13"/>
  <c r="V39" i="13"/>
  <c r="V55" i="13"/>
  <c r="AJ55" i="13" s="1"/>
  <c r="BN55" i="13" s="1"/>
  <c r="CR55" i="13" s="1"/>
  <c r="Z58" i="13"/>
  <c r="AN58" i="13" s="1"/>
  <c r="BR58" i="13" s="1"/>
  <c r="CV58" i="13" s="1"/>
  <c r="Z53" i="13"/>
  <c r="Z14" i="13"/>
  <c r="AN14" i="13" s="1"/>
  <c r="BR14" i="13" s="1"/>
  <c r="CV14" i="13" s="1"/>
  <c r="Y47" i="13"/>
  <c r="Y21" i="13"/>
  <c r="CU130" i="13"/>
  <c r="Y9" i="13"/>
  <c r="Y10" i="13"/>
  <c r="CU131" i="13"/>
  <c r="CG134" i="13"/>
  <c r="V19" i="13"/>
  <c r="AJ19" i="13" s="1"/>
  <c r="BN19" i="13" s="1"/>
  <c r="CR19" i="13" s="1"/>
  <c r="V23" i="13"/>
  <c r="AJ23" i="13" s="1"/>
  <c r="BN23" i="13" s="1"/>
  <c r="CR23" i="13" s="1"/>
  <c r="V11" i="13"/>
  <c r="CR94" i="13"/>
  <c r="Z41" i="13"/>
  <c r="AN41" i="13" s="1"/>
  <c r="BR41" i="13" s="1"/>
  <c r="CV41" i="13" s="1"/>
  <c r="Z27" i="13"/>
  <c r="AN27" i="13" s="1"/>
  <c r="BR27" i="13" s="1"/>
  <c r="CV27" i="13" s="1"/>
  <c r="Z18" i="13"/>
  <c r="AN18" i="13" s="1"/>
  <c r="BR18" i="13" s="1"/>
  <c r="CV18" i="13" s="1"/>
  <c r="Y32" i="13"/>
  <c r="Y48" i="13"/>
  <c r="Y14" i="13"/>
  <c r="CU111" i="13"/>
  <c r="V44" i="13"/>
  <c r="V52" i="13"/>
  <c r="AJ52" i="13" s="1"/>
  <c r="BN52" i="13" s="1"/>
  <c r="CR52" i="13" s="1"/>
  <c r="CD107" i="13"/>
  <c r="CD102" i="13"/>
  <c r="Z40" i="13"/>
  <c r="CH96" i="13"/>
  <c r="Y49" i="13"/>
  <c r="Y30" i="13"/>
  <c r="CG118" i="13"/>
  <c r="Y54" i="13"/>
  <c r="CU128" i="13"/>
  <c r="CI36" i="13"/>
  <c r="CK29" i="13"/>
  <c r="CK12" i="13"/>
  <c r="CC131" i="13"/>
  <c r="CQ131" i="13"/>
  <c r="CG108" i="13"/>
  <c r="CU108" i="13"/>
  <c r="CK17" i="13"/>
  <c r="CI53" i="13"/>
  <c r="CF49" i="13"/>
  <c r="CI25" i="13"/>
  <c r="CK21" i="13"/>
  <c r="CI41" i="13"/>
  <c r="CI30" i="13"/>
  <c r="CK37" i="13"/>
  <c r="CA102" i="13"/>
  <c r="CO102" i="13"/>
  <c r="U8" i="13"/>
  <c r="CX140" i="13"/>
  <c r="CJ140" i="13"/>
  <c r="CY118" i="13"/>
  <c r="CK118" i="13"/>
  <c r="CY143" i="13"/>
  <c r="CK143" i="13"/>
  <c r="CD112" i="13"/>
  <c r="CR112" i="13"/>
  <c r="CU134" i="13"/>
  <c r="U36" i="13"/>
  <c r="AI36" i="13" s="1"/>
  <c r="BM36" i="13" s="1"/>
  <c r="CQ36" i="13" s="1"/>
  <c r="CJ126" i="13"/>
  <c r="CX126" i="13"/>
  <c r="CK114" i="13"/>
  <c r="CY114" i="13"/>
  <c r="U34" i="13"/>
  <c r="AI34" i="13" s="1"/>
  <c r="BM34" i="13" s="1"/>
  <c r="CQ34" i="13" s="1"/>
  <c r="CJ101" i="13"/>
  <c r="CX101" i="13"/>
  <c r="CW108" i="13"/>
  <c r="CI108" i="13"/>
  <c r="CW102" i="13"/>
  <c r="CI102" i="13"/>
  <c r="CK132" i="13"/>
  <c r="CY132" i="13"/>
  <c r="CU123" i="13"/>
  <c r="AS112" i="13"/>
  <c r="BB30" i="13" s="1"/>
  <c r="BZ123" i="13"/>
  <c r="CN123" i="13"/>
  <c r="CA128" i="13"/>
  <c r="CO128" i="13"/>
  <c r="CA119" i="13"/>
  <c r="CO119" i="13"/>
  <c r="U46" i="13"/>
  <c r="AI46" i="13" s="1"/>
  <c r="BM46" i="13" s="1"/>
  <c r="CQ46" i="13" s="1"/>
  <c r="CW107" i="13"/>
  <c r="CI107" i="13"/>
  <c r="CY109" i="13"/>
  <c r="CK109" i="13"/>
  <c r="CG92" i="13"/>
  <c r="CU92" i="13"/>
  <c r="BZ119" i="13"/>
  <c r="CN119" i="13"/>
  <c r="CO96" i="13"/>
  <c r="CA96" i="13"/>
  <c r="CA124" i="13"/>
  <c r="CO124" i="13"/>
  <c r="U44" i="13"/>
  <c r="AI44" i="13" s="1"/>
  <c r="BM44" i="13" s="1"/>
  <c r="CQ44" i="13" s="1"/>
  <c r="U55" i="13"/>
  <c r="AI55" i="13" s="1"/>
  <c r="BM55" i="13" s="1"/>
  <c r="CQ55" i="13" s="1"/>
  <c r="CF127" i="13"/>
  <c r="CT127" i="13"/>
  <c r="CJ110" i="13"/>
  <c r="CX110" i="13"/>
  <c r="CI109" i="13"/>
  <c r="CW109" i="13"/>
  <c r="CK113" i="13"/>
  <c r="CY113" i="13"/>
  <c r="CD123" i="13"/>
  <c r="Z51" i="13"/>
  <c r="CG94" i="13"/>
  <c r="CU94" i="13"/>
  <c r="BZ131" i="13"/>
  <c r="CN131" i="13"/>
  <c r="CN139" i="13"/>
  <c r="BZ139" i="13"/>
  <c r="BZ128" i="13"/>
  <c r="CN128" i="13"/>
  <c r="CA98" i="13"/>
  <c r="CO98" i="13"/>
  <c r="CA137" i="13"/>
  <c r="CO137" i="13"/>
  <c r="CO125" i="13"/>
  <c r="CA125" i="13"/>
  <c r="U18" i="13"/>
  <c r="U59" i="13"/>
  <c r="AI59" i="13" s="1"/>
  <c r="BM59" i="13" s="1"/>
  <c r="CQ59" i="13" s="1"/>
  <c r="U43" i="13"/>
  <c r="AI43" i="13" s="1"/>
  <c r="BM43" i="13" s="1"/>
  <c r="CQ43" i="13" s="1"/>
  <c r="U26" i="13"/>
  <c r="AI26" i="13" s="1"/>
  <c r="BM26" i="13" s="1"/>
  <c r="CQ26" i="13" s="1"/>
  <c r="U33" i="13"/>
  <c r="AI33" i="13" s="1"/>
  <c r="BM33" i="13" s="1"/>
  <c r="CQ33" i="13" s="1"/>
  <c r="U52" i="13"/>
  <c r="AI52" i="13" s="1"/>
  <c r="BM52" i="13" s="1"/>
  <c r="CQ52" i="13" s="1"/>
  <c r="U40" i="13"/>
  <c r="AI40" i="13" s="1"/>
  <c r="BM40" i="13" s="1"/>
  <c r="CQ40" i="13" s="1"/>
  <c r="CF140" i="13"/>
  <c r="CT140" i="13"/>
  <c r="CF98" i="13"/>
  <c r="CT98" i="13"/>
  <c r="CF95" i="13"/>
  <c r="CT95" i="13"/>
  <c r="CT121" i="13"/>
  <c r="CF121" i="13"/>
  <c r="CJ116" i="13"/>
  <c r="CX116" i="13"/>
  <c r="CJ92" i="13"/>
  <c r="CX92" i="13"/>
  <c r="CX118" i="13"/>
  <c r="CJ118" i="13"/>
  <c r="CW118" i="13"/>
  <c r="CI118" i="13"/>
  <c r="CW105" i="13"/>
  <c r="CI105" i="13"/>
  <c r="CI122" i="13"/>
  <c r="CW122" i="13"/>
  <c r="CY103" i="13"/>
  <c r="CK103" i="13"/>
  <c r="CK135" i="13"/>
  <c r="CY135" i="13"/>
  <c r="CY119" i="13"/>
  <c r="CK119" i="13"/>
  <c r="CY127" i="13"/>
  <c r="CK127" i="13"/>
  <c r="V42" i="13"/>
  <c r="V25" i="13"/>
  <c r="V14" i="13"/>
  <c r="AJ14" i="13" s="1"/>
  <c r="BN14" i="13" s="1"/>
  <c r="CR14" i="13" s="1"/>
  <c r="V22" i="13"/>
  <c r="V41" i="13"/>
  <c r="V28" i="13"/>
  <c r="V46" i="13"/>
  <c r="V37" i="13"/>
  <c r="V35" i="13"/>
  <c r="AJ35" i="13" s="1"/>
  <c r="BN35" i="13" s="1"/>
  <c r="CR35" i="13" s="1"/>
  <c r="Z22" i="13"/>
  <c r="AN22" i="13" s="1"/>
  <c r="BR22" i="13" s="1"/>
  <c r="CV22" i="13" s="1"/>
  <c r="Z24" i="13"/>
  <c r="Z36" i="13"/>
  <c r="AN36" i="13" s="1"/>
  <c r="BR36" i="13" s="1"/>
  <c r="CV36" i="13" s="1"/>
  <c r="Z55" i="13"/>
  <c r="Y50" i="13"/>
  <c r="Y51" i="13"/>
  <c r="Y18" i="13"/>
  <c r="Y25" i="13"/>
  <c r="Y53" i="13"/>
  <c r="Y38" i="13"/>
  <c r="AS103" i="13"/>
  <c r="BB21" i="13" s="1"/>
  <c r="CN121" i="13"/>
  <c r="BZ121" i="13"/>
  <c r="CN141" i="13"/>
  <c r="BZ141" i="13"/>
  <c r="CN94" i="13"/>
  <c r="BZ94" i="13"/>
  <c r="BZ103" i="13"/>
  <c r="CN103" i="13"/>
  <c r="CA100" i="13"/>
  <c r="CO100" i="13"/>
  <c r="U25" i="13"/>
  <c r="AI25" i="13" s="1"/>
  <c r="BM25" i="13" s="1"/>
  <c r="CQ25" i="13" s="1"/>
  <c r="CF101" i="13"/>
  <c r="CT101" i="13"/>
  <c r="CX93" i="13"/>
  <c r="CJ93" i="13"/>
  <c r="CW137" i="13"/>
  <c r="CI137" i="13"/>
  <c r="CY139" i="13"/>
  <c r="CK139" i="13"/>
  <c r="CY95" i="13"/>
  <c r="CK95" i="13"/>
  <c r="CN115" i="13"/>
  <c r="BZ115" i="13"/>
  <c r="CA133" i="13"/>
  <c r="CO133" i="13"/>
  <c r="U39" i="13"/>
  <c r="AI39" i="13" s="1"/>
  <c r="BM39" i="13" s="1"/>
  <c r="CQ39" i="13" s="1"/>
  <c r="CT91" i="13"/>
  <c r="CF91" i="13"/>
  <c r="CJ105" i="13"/>
  <c r="CX105" i="13"/>
  <c r="CW138" i="13"/>
  <c r="CI138" i="13"/>
  <c r="CK112" i="13"/>
  <c r="CY112" i="13"/>
  <c r="CR115" i="13"/>
  <c r="AS133" i="13"/>
  <c r="BB51" i="13" s="1"/>
  <c r="CA112" i="13"/>
  <c r="CO112" i="13"/>
  <c r="U16" i="13"/>
  <c r="AI16" i="13" s="1"/>
  <c r="BM16" i="13" s="1"/>
  <c r="CQ16" i="13" s="1"/>
  <c r="CJ100" i="13"/>
  <c r="CX100" i="13"/>
  <c r="CK90" i="13"/>
  <c r="CY90" i="13"/>
  <c r="CK141" i="13"/>
  <c r="CY141" i="13"/>
  <c r="Z38" i="13"/>
  <c r="AN38" i="13" s="1"/>
  <c r="BR38" i="13" s="1"/>
  <c r="CV38" i="13" s="1"/>
  <c r="Z47" i="13"/>
  <c r="AN47" i="13" s="1"/>
  <c r="BR47" i="13" s="1"/>
  <c r="CV47" i="13" s="1"/>
  <c r="W27" i="13"/>
  <c r="AK27" i="13" s="1"/>
  <c r="BO27" i="13" s="1"/>
  <c r="CS27" i="13" s="1"/>
  <c r="W19" i="13"/>
  <c r="AK19" i="13" s="1"/>
  <c r="BO19" i="13" s="1"/>
  <c r="CS19" i="13" s="1"/>
  <c r="W53" i="13"/>
  <c r="AK53" i="13" s="1"/>
  <c r="BO53" i="13" s="1"/>
  <c r="CS53" i="13" s="1"/>
  <c r="W24" i="13"/>
  <c r="AK24" i="13" s="1"/>
  <c r="BO24" i="13" s="1"/>
  <c r="CS24" i="13" s="1"/>
  <c r="W57" i="13"/>
  <c r="AK57" i="13" s="1"/>
  <c r="BO57" i="13" s="1"/>
  <c r="CS57" i="13" s="1"/>
  <c r="W48" i="13"/>
  <c r="AK48" i="13" s="1"/>
  <c r="BO48" i="13" s="1"/>
  <c r="CS48" i="13" s="1"/>
  <c r="W54" i="13"/>
  <c r="AK54" i="13" s="1"/>
  <c r="BO54" i="13" s="1"/>
  <c r="CS54" i="13" s="1"/>
  <c r="W16" i="13"/>
  <c r="AK16" i="13" s="1"/>
  <c r="BO16" i="13" s="1"/>
  <c r="CS16" i="13" s="1"/>
  <c r="W36" i="13"/>
  <c r="AK36" i="13" s="1"/>
  <c r="BO36" i="13" s="1"/>
  <c r="CS36" i="13" s="1"/>
  <c r="W8" i="13"/>
  <c r="W44" i="13"/>
  <c r="AK44" i="13" s="1"/>
  <c r="BO44" i="13" s="1"/>
  <c r="CS44" i="13" s="1"/>
  <c r="W47" i="13"/>
  <c r="AK47" i="13" s="1"/>
  <c r="BO47" i="13" s="1"/>
  <c r="CS47" i="13" s="1"/>
  <c r="W13" i="13"/>
  <c r="AK13" i="13" s="1"/>
  <c r="BO13" i="13" s="1"/>
  <c r="CS13" i="13" s="1"/>
  <c r="W26" i="13"/>
  <c r="AK26" i="13" s="1"/>
  <c r="CS26" i="13" s="1"/>
  <c r="W21" i="13"/>
  <c r="BO21" i="13" s="1"/>
  <c r="CS21" i="13" s="1"/>
  <c r="W51" i="13"/>
  <c r="AK51" i="13" s="1"/>
  <c r="BO51" i="13" s="1"/>
  <c r="CS51" i="13" s="1"/>
  <c r="W56" i="13"/>
  <c r="AK56" i="13" s="1"/>
  <c r="BO56" i="13" s="1"/>
  <c r="CS56" i="13" s="1"/>
  <c r="W9" i="13"/>
  <c r="AK9" i="13" s="1"/>
  <c r="W38" i="13"/>
  <c r="AK38" i="13" s="1"/>
  <c r="BO38" i="13" s="1"/>
  <c r="CS38" i="13" s="1"/>
  <c r="W18" i="13"/>
  <c r="AK18" i="13" s="1"/>
  <c r="BO18" i="13" s="1"/>
  <c r="W52" i="13"/>
  <c r="AK52" i="13" s="1"/>
  <c r="BO52" i="13" s="1"/>
  <c r="CS52" i="13" s="1"/>
  <c r="W30" i="13"/>
  <c r="AK30" i="13" s="1"/>
  <c r="BO30" i="13" s="1"/>
  <c r="CS30" i="13" s="1"/>
  <c r="W39" i="13"/>
  <c r="AK39" i="13" s="1"/>
  <c r="BO39" i="13" s="1"/>
  <c r="CS39" i="13" s="1"/>
  <c r="W55" i="13"/>
  <c r="AK55" i="13" s="1"/>
  <c r="BO55" i="13" s="1"/>
  <c r="CS55" i="13" s="1"/>
  <c r="W50" i="13"/>
  <c r="AK50" i="13" s="1"/>
  <c r="BO50" i="13" s="1"/>
  <c r="CS50" i="13" s="1"/>
  <c r="AK20" i="13"/>
  <c r="BO20" i="13" s="1"/>
  <c r="CS20" i="13" s="1"/>
  <c r="W12" i="13"/>
  <c r="AK12" i="13" s="1"/>
  <c r="BO12" i="13" s="1"/>
  <c r="CS12" i="13" s="1"/>
  <c r="W43" i="13"/>
  <c r="AK43" i="13" s="1"/>
  <c r="BO43" i="13" s="1"/>
  <c r="CS43" i="13" s="1"/>
  <c r="W59" i="13"/>
  <c r="AK59" i="13" s="1"/>
  <c r="BO59" i="13" s="1"/>
  <c r="CS59" i="13" s="1"/>
  <c r="W49" i="13"/>
  <c r="AK49" i="13" s="1"/>
  <c r="BO49" i="13" s="1"/>
  <c r="CS49" i="13" s="1"/>
  <c r="W31" i="13"/>
  <c r="AK31" i="13" s="1"/>
  <c r="BO31" i="13" s="1"/>
  <c r="CS31" i="13" s="1"/>
  <c r="W41" i="13"/>
  <c r="AK41" i="13" s="1"/>
  <c r="BO41" i="13" s="1"/>
  <c r="CS41" i="13" s="1"/>
  <c r="W35" i="13"/>
  <c r="AK35" i="13" s="1"/>
  <c r="BO35" i="13" s="1"/>
  <c r="CS35" i="13" s="1"/>
  <c r="W46" i="13"/>
  <c r="AK46" i="13" s="1"/>
  <c r="BO46" i="13" s="1"/>
  <c r="CS46" i="13" s="1"/>
  <c r="W23" i="13"/>
  <c r="BO23" i="13" s="1"/>
  <c r="CS23" i="13" s="1"/>
  <c r="W33" i="13"/>
  <c r="AK33" i="13" s="1"/>
  <c r="BO33" i="13" s="1"/>
  <c r="CS33" i="13" s="1"/>
  <c r="W45" i="13"/>
  <c r="AK45" i="13" s="1"/>
  <c r="BO45" i="13" s="1"/>
  <c r="CS45" i="13" s="1"/>
  <c r="W32" i="13"/>
  <c r="AK32" i="13" s="1"/>
  <c r="BO32" i="13" s="1"/>
  <c r="CS32" i="13" s="1"/>
  <c r="W28" i="13"/>
  <c r="AK28" i="13" s="1"/>
  <c r="BO28" i="13" s="1"/>
  <c r="CS28" i="13" s="1"/>
  <c r="W22" i="13"/>
  <c r="AK22" i="13" s="1"/>
  <c r="BO22" i="13" s="1"/>
  <c r="CS22" i="13" s="1"/>
  <c r="W60" i="13"/>
  <c r="AK60" i="13" s="1"/>
  <c r="BO60" i="13" s="1"/>
  <c r="CS60" i="13" s="1"/>
  <c r="W14" i="13"/>
  <c r="AK14" i="13" s="1"/>
  <c r="BO14" i="13" s="1"/>
  <c r="CS14" i="13" s="1"/>
  <c r="W11" i="13"/>
  <c r="AK11" i="13" s="1"/>
  <c r="BO11" i="13" s="1"/>
  <c r="CS11" i="13" s="1"/>
  <c r="BO25" i="13"/>
  <c r="CS25" i="13" s="1"/>
  <c r="W17" i="13"/>
  <c r="AK17" i="13" s="1"/>
  <c r="BO17" i="13" s="1"/>
  <c r="CS17" i="13" s="1"/>
  <c r="W34" i="13"/>
  <c r="AK34" i="13" s="1"/>
  <c r="BO34" i="13" s="1"/>
  <c r="CS34" i="13" s="1"/>
  <c r="W40" i="13"/>
  <c r="AK40" i="13" s="1"/>
  <c r="BO40" i="13" s="1"/>
  <c r="CS40" i="13" s="1"/>
  <c r="W15" i="13"/>
  <c r="AK15" i="13" s="1"/>
  <c r="BO15" i="13" s="1"/>
  <c r="CS15" i="13" s="1"/>
  <c r="W37" i="13"/>
  <c r="AK37" i="13" s="1"/>
  <c r="BO37" i="13" s="1"/>
  <c r="CS37" i="13" s="1"/>
  <c r="W10" i="13"/>
  <c r="AK10" i="13" s="1"/>
  <c r="BO10" i="13" s="1"/>
  <c r="CS10" i="13" s="1"/>
  <c r="W29" i="13"/>
  <c r="AK29" i="13" s="1"/>
  <c r="BO29" i="13" s="1"/>
  <c r="CS29" i="13" s="1"/>
  <c r="W42" i="13"/>
  <c r="AK42" i="13" s="1"/>
  <c r="BO42" i="13" s="1"/>
  <c r="CS42" i="13" s="1"/>
  <c r="W58" i="13"/>
  <c r="AK58" i="13" s="1"/>
  <c r="BO58" i="13" s="1"/>
  <c r="CS58" i="13" s="1"/>
  <c r="CA114" i="13"/>
  <c r="CO114" i="13"/>
  <c r="U45" i="13"/>
  <c r="AI45" i="13" s="1"/>
  <c r="BM45" i="13" s="1"/>
  <c r="CQ45" i="13" s="1"/>
  <c r="U10" i="13"/>
  <c r="AI10" i="13" s="1"/>
  <c r="BM10" i="13" s="1"/>
  <c r="CQ10" i="13" s="1"/>
  <c r="U37" i="13"/>
  <c r="AI37" i="13" s="1"/>
  <c r="BM37" i="13" s="1"/>
  <c r="CQ37" i="13" s="1"/>
  <c r="CT111" i="13"/>
  <c r="CF111" i="13"/>
  <c r="CF118" i="13"/>
  <c r="CT118" i="13"/>
  <c r="CF133" i="13"/>
  <c r="CT133" i="13"/>
  <c r="CT124" i="13"/>
  <c r="CF124" i="13"/>
  <c r="CJ127" i="13"/>
  <c r="CX127" i="13"/>
  <c r="CX141" i="13"/>
  <c r="CJ141" i="13"/>
  <c r="CJ113" i="13"/>
  <c r="CX113" i="13"/>
  <c r="CW120" i="13"/>
  <c r="CI120" i="13"/>
  <c r="CW94" i="13"/>
  <c r="CI94" i="13"/>
  <c r="CI95" i="13"/>
  <c r="CW95" i="13"/>
  <c r="CW131" i="13"/>
  <c r="CI131" i="13"/>
  <c r="CK134" i="13"/>
  <c r="CY134" i="13"/>
  <c r="CK108" i="13"/>
  <c r="CY108" i="13"/>
  <c r="CY99" i="13"/>
  <c r="CK99" i="13"/>
  <c r="CY94" i="13"/>
  <c r="CK94" i="13"/>
  <c r="CY129" i="13"/>
  <c r="CK129" i="13"/>
  <c r="V51" i="13"/>
  <c r="V30" i="13"/>
  <c r="V38" i="13"/>
  <c r="V49" i="13"/>
  <c r="AJ49" i="13" s="1"/>
  <c r="BN49" i="13" s="1"/>
  <c r="CR49" i="13" s="1"/>
  <c r="V34" i="13"/>
  <c r="V40" i="13"/>
  <c r="V29" i="13"/>
  <c r="AJ29" i="13" s="1"/>
  <c r="BN29" i="13" s="1"/>
  <c r="CR29" i="13" s="1"/>
  <c r="V21" i="13"/>
  <c r="Z39" i="13"/>
  <c r="Z46" i="13"/>
  <c r="Z45" i="13"/>
  <c r="Z15" i="13"/>
  <c r="AN15" i="13" s="1"/>
  <c r="BR15" i="13" s="1"/>
  <c r="CV15" i="13" s="1"/>
  <c r="Z9" i="13"/>
  <c r="AN9" i="13" s="1"/>
  <c r="BR9" i="13" s="1"/>
  <c r="CV9" i="13" s="1"/>
  <c r="CU98" i="13"/>
  <c r="CG98" i="13"/>
  <c r="CU104" i="13"/>
  <c r="CG104" i="13"/>
  <c r="AS131" i="13"/>
  <c r="BB49" i="13" s="1"/>
  <c r="BF49" i="13" s="1"/>
  <c r="BG49" i="13" s="1"/>
  <c r="BZ90" i="13"/>
  <c r="CN90" i="13"/>
  <c r="CN98" i="13"/>
  <c r="BZ98" i="13"/>
  <c r="CN108" i="13"/>
  <c r="BZ108" i="13"/>
  <c r="CN106" i="13"/>
  <c r="BZ106" i="13"/>
  <c r="U23" i="13"/>
  <c r="AI23" i="13" s="1"/>
  <c r="BM23" i="13" s="1"/>
  <c r="CQ23" i="13" s="1"/>
  <c r="CF136" i="13"/>
  <c r="CT136" i="13"/>
  <c r="CI104" i="13"/>
  <c r="CW104" i="13"/>
  <c r="CI139" i="13"/>
  <c r="CW139" i="13"/>
  <c r="CD90" i="13"/>
  <c r="CR90" i="13"/>
  <c r="BZ124" i="13"/>
  <c r="CN124" i="13"/>
  <c r="CO142" i="13"/>
  <c r="CA142" i="13"/>
  <c r="CA109" i="13"/>
  <c r="CO109" i="13"/>
  <c r="CT130" i="13"/>
  <c r="CF130" i="13"/>
  <c r="CK110" i="13"/>
  <c r="CY110" i="13"/>
  <c r="CH117" i="13"/>
  <c r="CV117" i="13"/>
  <c r="CV96" i="13"/>
  <c r="BZ136" i="13"/>
  <c r="CN136" i="13"/>
  <c r="CO141" i="13"/>
  <c r="CA141" i="13"/>
  <c r="CA110" i="13"/>
  <c r="CO110" i="13"/>
  <c r="U27" i="13"/>
  <c r="AI27" i="13" s="1"/>
  <c r="BM27" i="13" s="1"/>
  <c r="CQ27" i="13" s="1"/>
  <c r="U56" i="13"/>
  <c r="AI56" i="13" s="1"/>
  <c r="BM56" i="13" s="1"/>
  <c r="CQ56" i="13" s="1"/>
  <c r="CF90" i="13"/>
  <c r="CT90" i="13"/>
  <c r="CX138" i="13"/>
  <c r="CJ138" i="13"/>
  <c r="CI114" i="13"/>
  <c r="CW114" i="13"/>
  <c r="CK117" i="13"/>
  <c r="CY117" i="13"/>
  <c r="Z59" i="13"/>
  <c r="CO139" i="13"/>
  <c r="CA139" i="13"/>
  <c r="U35" i="13"/>
  <c r="AI35" i="13" s="1"/>
  <c r="BM35" i="13" s="1"/>
  <c r="CQ35" i="13" s="1"/>
  <c r="CT103" i="13"/>
  <c r="CF103" i="13"/>
  <c r="CF107" i="13"/>
  <c r="CT107" i="13"/>
  <c r="CF93" i="13"/>
  <c r="CT93" i="13"/>
  <c r="CA126" i="13"/>
  <c r="CO126" i="13"/>
  <c r="CA103" i="13"/>
  <c r="CO103" i="13"/>
  <c r="CA95" i="13"/>
  <c r="CO95" i="13"/>
  <c r="U50" i="13"/>
  <c r="AI50" i="13" s="1"/>
  <c r="BM50" i="13" s="1"/>
  <c r="CQ50" i="13" s="1"/>
  <c r="U47" i="13"/>
  <c r="AI47" i="13" s="1"/>
  <c r="BM47" i="13" s="1"/>
  <c r="CQ47" i="13" s="1"/>
  <c r="U13" i="13"/>
  <c r="AI13" i="13" s="1"/>
  <c r="BM13" i="13" s="1"/>
  <c r="CQ13" i="13" s="1"/>
  <c r="U51" i="13"/>
  <c r="AI51" i="13" s="1"/>
  <c r="BM51" i="13" s="1"/>
  <c r="CQ51" i="13" s="1"/>
  <c r="U38" i="13"/>
  <c r="AI38" i="13" s="1"/>
  <c r="BM38" i="13" s="1"/>
  <c r="CQ38" i="13" s="1"/>
  <c r="U22" i="13"/>
  <c r="AI22" i="13" s="1"/>
  <c r="BM22" i="13" s="1"/>
  <c r="CQ22" i="13" s="1"/>
  <c r="U14" i="13"/>
  <c r="AI14" i="13" s="1"/>
  <c r="BM14" i="13" s="1"/>
  <c r="CQ14" i="13" s="1"/>
  <c r="CT123" i="13"/>
  <c r="CF123" i="13"/>
  <c r="CT126" i="13"/>
  <c r="CF126" i="13"/>
  <c r="CF102" i="13"/>
  <c r="CT102" i="13"/>
  <c r="CT97" i="13"/>
  <c r="CJ143" i="13"/>
  <c r="CX143" i="13"/>
  <c r="CJ115" i="13"/>
  <c r="CX115" i="13"/>
  <c r="CJ108" i="13"/>
  <c r="CX108" i="13"/>
  <c r="CJ104" i="13"/>
  <c r="CX104" i="13"/>
  <c r="CW132" i="13"/>
  <c r="CI132" i="13"/>
  <c r="CI124" i="13"/>
  <c r="CW124" i="13"/>
  <c r="CI136" i="13"/>
  <c r="CW136" i="13"/>
  <c r="CI117" i="13"/>
  <c r="CW117" i="13"/>
  <c r="CW130" i="13"/>
  <c r="CI130" i="13"/>
  <c r="CY140" i="13"/>
  <c r="CK140" i="13"/>
  <c r="CK131" i="13"/>
  <c r="CY131" i="13"/>
  <c r="CK98" i="13"/>
  <c r="CY98" i="13"/>
  <c r="CY105" i="13"/>
  <c r="CK105" i="13"/>
  <c r="CY120" i="13"/>
  <c r="CK120" i="13"/>
  <c r="V16" i="13"/>
  <c r="AJ16" i="13" s="1"/>
  <c r="BN16" i="13" s="1"/>
  <c r="CR16" i="13" s="1"/>
  <c r="V58" i="13"/>
  <c r="V8" i="13"/>
  <c r="AJ8" i="13" s="1"/>
  <c r="BN8" i="13" s="1"/>
  <c r="V48" i="13"/>
  <c r="V15" i="13"/>
  <c r="Z16" i="13"/>
  <c r="Z29" i="13"/>
  <c r="Z12" i="13"/>
  <c r="AN12" i="13" s="1"/>
  <c r="BR12" i="13" s="1"/>
  <c r="CV12" i="13" s="1"/>
  <c r="Z20" i="13"/>
  <c r="AN20" i="13" s="1"/>
  <c r="BR20" i="13" s="1"/>
  <c r="CV20" i="13" s="1"/>
  <c r="Z32" i="13"/>
  <c r="AN32" i="13" s="1"/>
  <c r="BR32" i="13" s="1"/>
  <c r="CV32" i="13" s="1"/>
  <c r="Y52" i="13"/>
  <c r="Y36" i="13"/>
  <c r="AM36" i="13" s="1"/>
  <c r="BQ36" i="13" s="1"/>
  <c r="CU36" i="13" s="1"/>
  <c r="Y43" i="13"/>
  <c r="Y57" i="13"/>
  <c r="AS101" i="13"/>
  <c r="BB19" i="13" s="1"/>
  <c r="AS121" i="13"/>
  <c r="BB39" i="13" s="1"/>
  <c r="CN125" i="13"/>
  <c r="BZ125" i="13"/>
  <c r="CN109" i="13"/>
  <c r="BZ109" i="13"/>
  <c r="CN102" i="13"/>
  <c r="BZ102" i="13"/>
  <c r="BZ92" i="13"/>
  <c r="CN92" i="13"/>
  <c r="BZ118" i="13"/>
  <c r="CN118" i="13"/>
  <c r="BZ120" i="13"/>
  <c r="CN120" i="13"/>
  <c r="CO143" i="13"/>
  <c r="CA143" i="13"/>
  <c r="U20" i="13"/>
  <c r="AI20" i="13" s="1"/>
  <c r="BM20" i="13" s="1"/>
  <c r="CQ20" i="13" s="1"/>
  <c r="CI115" i="13"/>
  <c r="CW115" i="13"/>
  <c r="U11" i="13"/>
  <c r="AI11" i="13" s="1"/>
  <c r="BM11" i="13" s="1"/>
  <c r="CQ11" i="13" s="1"/>
  <c r="U24" i="13"/>
  <c r="AI24" i="13" s="1"/>
  <c r="BM24" i="13" s="1"/>
  <c r="CQ24" i="13" s="1"/>
  <c r="CF112" i="13"/>
  <c r="CT112" i="13"/>
  <c r="CX134" i="13"/>
  <c r="CJ134" i="13"/>
  <c r="CY125" i="13"/>
  <c r="CK125" i="13"/>
  <c r="CR140" i="13"/>
  <c r="CD140" i="13"/>
  <c r="CR100" i="13"/>
  <c r="CV118" i="13"/>
  <c r="CH118" i="13"/>
  <c r="CG97" i="13"/>
  <c r="CU97" i="13"/>
  <c r="CN133" i="13"/>
  <c r="BZ133" i="13"/>
  <c r="BZ114" i="13"/>
  <c r="CN114" i="13"/>
  <c r="U41" i="13"/>
  <c r="AI41" i="13" s="1"/>
  <c r="BM41" i="13" s="1"/>
  <c r="CQ41" i="13" s="1"/>
  <c r="CT92" i="13"/>
  <c r="CF92" i="13"/>
  <c r="CX90" i="13"/>
  <c r="CJ90" i="13"/>
  <c r="CJ129" i="13"/>
  <c r="CX129" i="13"/>
  <c r="CY133" i="13"/>
  <c r="CK133" i="13"/>
  <c r="Z44" i="13"/>
  <c r="AN44" i="13" s="1"/>
  <c r="BR44" i="13" s="1"/>
  <c r="CV44" i="13" s="1"/>
  <c r="Z48" i="13"/>
  <c r="CO93" i="13"/>
  <c r="CA93" i="13"/>
  <c r="U15" i="13"/>
  <c r="AI15" i="13" s="1"/>
  <c r="BM15" i="13" s="1"/>
  <c r="CQ15" i="13" s="1"/>
  <c r="CJ121" i="13"/>
  <c r="CX121" i="13"/>
  <c r="CA104" i="13"/>
  <c r="CO104" i="13"/>
  <c r="CA121" i="13"/>
  <c r="CO121" i="13"/>
  <c r="CO129" i="13"/>
  <c r="CA129" i="13"/>
  <c r="U17" i="13"/>
  <c r="AI17" i="13" s="1"/>
  <c r="BM17" i="13" s="1"/>
  <c r="CQ17" i="13" s="1"/>
  <c r="U28" i="13"/>
  <c r="AI28" i="13" s="1"/>
  <c r="BM28" i="13" s="1"/>
  <c r="CQ28" i="13" s="1"/>
  <c r="U12" i="13"/>
  <c r="AI12" i="13" s="1"/>
  <c r="BM12" i="13" s="1"/>
  <c r="CQ12" i="13" s="1"/>
  <c r="U19" i="13"/>
  <c r="AI19" i="13" s="1"/>
  <c r="BM19" i="13" s="1"/>
  <c r="CQ19" i="13" s="1"/>
  <c r="U54" i="13"/>
  <c r="AI54" i="13" s="1"/>
  <c r="BM54" i="13" s="1"/>
  <c r="CQ54" i="13" s="1"/>
  <c r="CT135" i="13"/>
  <c r="CF135" i="13"/>
  <c r="CT137" i="13"/>
  <c r="CF137" i="13"/>
  <c r="CT100" i="13"/>
  <c r="CF100" i="13"/>
  <c r="CF138" i="13"/>
  <c r="CT138" i="13"/>
  <c r="CF142" i="13"/>
  <c r="CT142" i="13"/>
  <c r="CX119" i="13"/>
  <c r="CJ119" i="13"/>
  <c r="CX111" i="13"/>
  <c r="CJ111" i="13"/>
  <c r="CX97" i="13"/>
  <c r="CJ97" i="13"/>
  <c r="CJ132" i="13"/>
  <c r="CX132" i="13"/>
  <c r="CW90" i="13"/>
  <c r="CI90" i="13"/>
  <c r="CY122" i="13"/>
  <c r="CK122" i="13"/>
  <c r="CY102" i="13"/>
  <c r="CK102" i="13"/>
  <c r="CK107" i="13"/>
  <c r="CY107" i="13"/>
  <c r="V50" i="13"/>
  <c r="AJ50" i="13" s="1"/>
  <c r="BN50" i="13" s="1"/>
  <c r="CR50" i="13" s="1"/>
  <c r="V43" i="13"/>
  <c r="V54" i="13"/>
  <c r="AJ54" i="13" s="1"/>
  <c r="BN54" i="13" s="1"/>
  <c r="CR54" i="13" s="1"/>
  <c r="V18" i="13"/>
  <c r="V13" i="13"/>
  <c r="AJ13" i="13" s="1"/>
  <c r="BN13" i="13" s="1"/>
  <c r="CR13" i="13" s="1"/>
  <c r="V26" i="13"/>
  <c r="V32" i="13"/>
  <c r="AJ32" i="13" s="1"/>
  <c r="BN32" i="13" s="1"/>
  <c r="CR32" i="13" s="1"/>
  <c r="Z43" i="13"/>
  <c r="Z10" i="13"/>
  <c r="Z19" i="13"/>
  <c r="Z33" i="13"/>
  <c r="Z50" i="13"/>
  <c r="Z35" i="13"/>
  <c r="AN35" i="13" s="1"/>
  <c r="BR35" i="13" s="1"/>
  <c r="CV35" i="13" s="1"/>
  <c r="Z60" i="13"/>
  <c r="AN60" i="13" s="1"/>
  <c r="BR60" i="13" s="1"/>
  <c r="CV60" i="13" s="1"/>
  <c r="Z52" i="13"/>
  <c r="AN52" i="13" s="1"/>
  <c r="BR52" i="13" s="1"/>
  <c r="CV52" i="13" s="1"/>
  <c r="Y58" i="13"/>
  <c r="AM58" i="13" s="1"/>
  <c r="BQ58" i="13" s="1"/>
  <c r="CU58" i="13" s="1"/>
  <c r="Y56" i="13"/>
  <c r="Y34" i="13"/>
  <c r="Y19" i="13"/>
  <c r="Y59" i="13"/>
  <c r="Y31" i="13"/>
  <c r="Y8" i="13"/>
  <c r="AM8" i="13" s="1"/>
  <c r="BQ8" i="13" s="1"/>
  <c r="Y29" i="13"/>
  <c r="Y46" i="13"/>
  <c r="AS114" i="13"/>
  <c r="BB32" i="13" s="1"/>
  <c r="AS128" i="13"/>
  <c r="BB46" i="13" s="1"/>
  <c r="CN116" i="13"/>
  <c r="BZ116" i="13"/>
  <c r="CO91" i="13"/>
  <c r="CA91" i="13"/>
  <c r="U29" i="13"/>
  <c r="AI29" i="13" s="1"/>
  <c r="BM29" i="13" s="1"/>
  <c r="CQ29" i="13" s="1"/>
  <c r="CJ103" i="13"/>
  <c r="CX103" i="13"/>
  <c r="CJ125" i="13"/>
  <c r="CX125" i="13"/>
  <c r="CW140" i="13"/>
  <c r="CI140" i="13"/>
  <c r="CW97" i="13"/>
  <c r="CI97" i="13"/>
  <c r="CK121" i="13"/>
  <c r="CY121" i="13"/>
  <c r="CV105" i="13"/>
  <c r="BZ134" i="13"/>
  <c r="CN134" i="13"/>
  <c r="CA140" i="13"/>
  <c r="CO140" i="13"/>
  <c r="CO101" i="13"/>
  <c r="CA101" i="13"/>
  <c r="U58" i="13"/>
  <c r="AI58" i="13" s="1"/>
  <c r="BM58" i="13" s="1"/>
  <c r="CQ58" i="13" s="1"/>
  <c r="CX99" i="13"/>
  <c r="CJ99" i="13"/>
  <c r="CW112" i="13"/>
  <c r="CI112" i="13"/>
  <c r="CY106" i="13"/>
  <c r="CK106" i="13"/>
  <c r="CK96" i="13"/>
  <c r="CY96" i="13"/>
  <c r="CU91" i="13"/>
  <c r="CG91" i="13"/>
  <c r="CO105" i="13"/>
  <c r="CA105" i="13"/>
  <c r="U49" i="13"/>
  <c r="AI49" i="13" s="1"/>
  <c r="BM49" i="13" s="1"/>
  <c r="CQ49" i="13" s="1"/>
  <c r="CK97" i="13"/>
  <c r="CY97" i="13"/>
  <c r="Z17" i="13"/>
  <c r="AN17" i="13" s="1"/>
  <c r="BR17" i="13" s="1"/>
  <c r="CV17" i="13" s="1"/>
  <c r="U42" i="13"/>
  <c r="AI42" i="13" s="1"/>
  <c r="BM42" i="13" s="1"/>
  <c r="CQ42" i="13" s="1"/>
  <c r="U9" i="13"/>
  <c r="AI9" i="13" s="1"/>
  <c r="BM9" i="13" s="1"/>
  <c r="CQ9" i="13" s="1"/>
  <c r="CO90" i="13"/>
  <c r="CA90" i="13"/>
  <c r="CA99" i="13"/>
  <c r="CO99" i="13"/>
  <c r="CO113" i="13"/>
  <c r="CA113" i="13"/>
  <c r="CA111" i="13"/>
  <c r="CO111" i="13"/>
  <c r="CO131" i="13"/>
  <c r="CA131" i="13"/>
  <c r="U31" i="13"/>
  <c r="AI31" i="13" s="1"/>
  <c r="BM31" i="13" s="1"/>
  <c r="CQ31" i="13" s="1"/>
  <c r="U30" i="13"/>
  <c r="AI30" i="13" s="1"/>
  <c r="BM30" i="13" s="1"/>
  <c r="CQ30" i="13" s="1"/>
  <c r="U60" i="13"/>
  <c r="AI60" i="13" s="1"/>
  <c r="BM60" i="13" s="1"/>
  <c r="CQ60" i="13" s="1"/>
  <c r="U57" i="13"/>
  <c r="AI57" i="13" s="1"/>
  <c r="BM57" i="13" s="1"/>
  <c r="CQ57" i="13" s="1"/>
  <c r="U53" i="13"/>
  <c r="AI53" i="13" s="1"/>
  <c r="BM53" i="13" s="1"/>
  <c r="CQ53" i="13" s="1"/>
  <c r="U48" i="13"/>
  <c r="AI48" i="13" s="1"/>
  <c r="BM48" i="13" s="1"/>
  <c r="CQ48" i="13" s="1"/>
  <c r="U32" i="13"/>
  <c r="AI32" i="13" s="1"/>
  <c r="BM32" i="13" s="1"/>
  <c r="CQ32" i="13" s="1"/>
  <c r="U21" i="13"/>
  <c r="AI21" i="13" s="1"/>
  <c r="BM21" i="13" s="1"/>
  <c r="CQ21" i="13" s="1"/>
  <c r="CT94" i="13"/>
  <c r="CF94" i="13"/>
  <c r="CF105" i="13"/>
  <c r="CT105" i="13"/>
  <c r="CX136" i="13"/>
  <c r="CJ136" i="13"/>
  <c r="CX135" i="13"/>
  <c r="CJ135" i="13"/>
  <c r="CX107" i="13"/>
  <c r="CJ107" i="13"/>
  <c r="CX120" i="13"/>
  <c r="CJ120" i="13"/>
  <c r="CJ112" i="13"/>
  <c r="CX112" i="13"/>
  <c r="CX114" i="13"/>
  <c r="CJ114" i="13"/>
  <c r="CJ98" i="13"/>
  <c r="CX98" i="13"/>
  <c r="CI100" i="13"/>
  <c r="CW100" i="13"/>
  <c r="CW93" i="13"/>
  <c r="CI93" i="13"/>
  <c r="CW111" i="13"/>
  <c r="CI111" i="13"/>
  <c r="CW143" i="13"/>
  <c r="CI143" i="13"/>
  <c r="CI134" i="13"/>
  <c r="CW134" i="13"/>
  <c r="CY138" i="13"/>
  <c r="CK138" i="13"/>
  <c r="CK137" i="13"/>
  <c r="CY137" i="13"/>
  <c r="CK101" i="13"/>
  <c r="CY101" i="13"/>
  <c r="CY104" i="13"/>
  <c r="CK104" i="13"/>
  <c r="CY91" i="13"/>
  <c r="CK91" i="13"/>
  <c r="CK124" i="13"/>
  <c r="CY124" i="13"/>
  <c r="CY111" i="13"/>
  <c r="CK111" i="13"/>
  <c r="CK128" i="13"/>
  <c r="CY128" i="13"/>
  <c r="V36" i="13"/>
  <c r="V56" i="13"/>
  <c r="AJ56" i="13" s="1"/>
  <c r="BN56" i="13" s="1"/>
  <c r="CR56" i="13" s="1"/>
  <c r="V59" i="13"/>
  <c r="AJ59" i="13" s="1"/>
  <c r="BN59" i="13" s="1"/>
  <c r="CR59" i="13" s="1"/>
  <c r="V31" i="13"/>
  <c r="AJ31" i="13" s="1"/>
  <c r="BN31" i="13" s="1"/>
  <c r="CR31" i="13" s="1"/>
  <c r="V45" i="13"/>
  <c r="AJ45" i="13" s="1"/>
  <c r="BN45" i="13" s="1"/>
  <c r="CR45" i="13" s="1"/>
  <c r="V20" i="13"/>
  <c r="AJ20" i="13" s="1"/>
  <c r="BN20" i="13" s="1"/>
  <c r="CR20" i="13" s="1"/>
  <c r="Z26" i="13"/>
  <c r="AN26" i="13" s="1"/>
  <c r="BR26" i="13" s="1"/>
  <c r="CV26" i="13" s="1"/>
  <c r="Z54" i="13"/>
  <c r="AN54" i="13" s="1"/>
  <c r="BR54" i="13" s="1"/>
  <c r="CV54" i="13" s="1"/>
  <c r="Z25" i="13"/>
  <c r="Z28" i="13"/>
  <c r="Z57" i="13"/>
  <c r="Z30" i="13"/>
  <c r="Z21" i="13"/>
  <c r="Z34" i="13"/>
  <c r="Y17" i="13"/>
  <c r="Y33" i="13"/>
  <c r="Y45" i="13"/>
  <c r="AS139" i="13"/>
  <c r="BB57" i="13" s="1"/>
  <c r="BZ101" i="13"/>
  <c r="CN101" i="13"/>
  <c r="CN143" i="13"/>
  <c r="BZ143" i="13"/>
  <c r="BZ110" i="13"/>
  <c r="CN110" i="13"/>
  <c r="CN112" i="13"/>
  <c r="BZ112" i="13"/>
  <c r="BZ130" i="13"/>
  <c r="CN130" i="13"/>
  <c r="CN142" i="13"/>
  <c r="BZ142" i="13"/>
  <c r="CW8" i="13"/>
  <c r="AS25" i="13"/>
  <c r="CY8" i="13"/>
  <c r="AS22" i="13"/>
  <c r="CA8" i="13"/>
  <c r="AS32" i="13"/>
  <c r="AS59" i="13"/>
  <c r="AS16" i="13"/>
  <c r="AS26" i="13"/>
  <c r="AS58" i="13"/>
  <c r="AS36" i="13"/>
  <c r="CF46" i="13"/>
  <c r="CK39" i="13"/>
  <c r="AS57" i="13"/>
  <c r="CA9" i="13"/>
  <c r="CI10" i="13"/>
  <c r="AS53" i="13"/>
  <c r="CA13" i="13"/>
  <c r="AS41" i="13"/>
  <c r="CA43" i="13"/>
  <c r="AS42" i="13"/>
  <c r="AS37" i="13"/>
  <c r="BY29" i="13"/>
  <c r="CJ59" i="13"/>
  <c r="CJ14" i="13"/>
  <c r="CJ33" i="13"/>
  <c r="CJ28" i="13"/>
  <c r="CJ39" i="13"/>
  <c r="BY10" i="13"/>
  <c r="CF58" i="13"/>
  <c r="BY55" i="13"/>
  <c r="CB21" i="13"/>
  <c r="CA10" i="13"/>
  <c r="CA29" i="13"/>
  <c r="CA46" i="13"/>
  <c r="BZ14" i="13"/>
  <c r="BZ54" i="13"/>
  <c r="BZ32" i="13"/>
  <c r="BZ11" i="13"/>
  <c r="BZ10" i="13"/>
  <c r="CF28" i="13"/>
  <c r="CB59" i="13"/>
  <c r="CA35" i="13"/>
  <c r="AS35" i="13"/>
  <c r="CF29" i="13"/>
  <c r="CF42" i="13"/>
  <c r="CF20" i="13"/>
  <c r="CF61" i="13"/>
  <c r="CF39" i="13"/>
  <c r="CF44" i="13"/>
  <c r="CI44" i="13"/>
  <c r="BY32" i="13"/>
  <c r="CI14" i="13"/>
  <c r="AS52" i="13"/>
  <c r="CK28" i="13"/>
  <c r="BY58" i="13"/>
  <c r="CK44" i="13"/>
  <c r="CK57" i="13"/>
  <c r="CK58" i="13"/>
  <c r="CA47" i="13"/>
  <c r="CK55" i="13"/>
  <c r="CJ60" i="13"/>
  <c r="CJ20" i="13"/>
  <c r="CX8" i="13"/>
  <c r="CJ8" i="13"/>
  <c r="CJ35" i="13"/>
  <c r="CJ31" i="13"/>
  <c r="CJ47" i="13"/>
  <c r="BY36" i="13"/>
  <c r="CB41" i="13"/>
  <c r="CB13" i="13"/>
  <c r="CB12" i="13"/>
  <c r="AS10" i="13"/>
  <c r="CF22" i="13"/>
  <c r="BZ27" i="13"/>
  <c r="BZ35" i="13"/>
  <c r="CA19" i="13"/>
  <c r="CA58" i="13"/>
  <c r="CA32" i="13"/>
  <c r="CA21" i="13"/>
  <c r="BZ46" i="13"/>
  <c r="BZ52" i="13"/>
  <c r="BZ21" i="13"/>
  <c r="BZ40" i="13"/>
  <c r="CA26" i="13"/>
  <c r="AS14" i="13"/>
  <c r="CB19" i="13"/>
  <c r="CB58" i="13"/>
  <c r="BY35" i="13"/>
  <c r="CF11" i="13"/>
  <c r="CF8" i="13"/>
  <c r="CT8" i="13"/>
  <c r="CF52" i="13"/>
  <c r="CF56" i="13"/>
  <c r="AS23" i="13"/>
  <c r="CF16" i="13"/>
  <c r="CA44" i="13"/>
  <c r="CI42" i="13"/>
  <c r="AS39" i="13"/>
  <c r="CK48" i="13"/>
  <c r="CA41" i="13"/>
  <c r="CJ17" i="13"/>
  <c r="CJ10" i="13"/>
  <c r="CJ44" i="13"/>
  <c r="CJ43" i="13"/>
  <c r="BZ33" i="13"/>
  <c r="CB22" i="13"/>
  <c r="CF53" i="13"/>
  <c r="CJ32" i="13"/>
  <c r="BY59" i="13"/>
  <c r="BY26" i="13"/>
  <c r="CA49" i="13"/>
  <c r="CA34" i="13"/>
  <c r="CA23" i="13"/>
  <c r="BZ13" i="13"/>
  <c r="BZ16" i="13"/>
  <c r="BZ51" i="13"/>
  <c r="BZ20" i="13"/>
  <c r="BZ31" i="13"/>
  <c r="CJ23" i="13"/>
  <c r="BY14" i="13"/>
  <c r="CF14" i="13"/>
  <c r="CA12" i="13"/>
  <c r="AS18" i="13"/>
  <c r="CF12" i="13"/>
  <c r="CF33" i="13"/>
  <c r="CF36" i="13"/>
  <c r="BY23" i="13"/>
  <c r="BY27" i="13"/>
  <c r="CK16" i="13"/>
  <c r="CA55" i="13"/>
  <c r="AS44" i="13"/>
  <c r="BY22" i="13"/>
  <c r="CK50" i="13"/>
  <c r="AS43" i="13"/>
  <c r="CB16" i="13"/>
  <c r="BY60" i="13"/>
  <c r="CJ38" i="13"/>
  <c r="CJ50" i="13"/>
  <c r="CJ51" i="13"/>
  <c r="CJ19" i="13"/>
  <c r="CJ57" i="13"/>
  <c r="CJ15" i="13"/>
  <c r="AS15" i="13"/>
  <c r="BZ34" i="13"/>
  <c r="CB34" i="13"/>
  <c r="CA37" i="13"/>
  <c r="CA57" i="13"/>
  <c r="BZ57" i="13"/>
  <c r="BZ12" i="13"/>
  <c r="BZ30" i="13"/>
  <c r="BZ55" i="13"/>
  <c r="BZ47" i="13"/>
  <c r="AS54" i="13"/>
  <c r="BY18" i="13"/>
  <c r="CF24" i="13"/>
  <c r="CF15" i="13"/>
  <c r="CF37" i="13"/>
  <c r="CF26" i="13"/>
  <c r="BZ45" i="13"/>
  <c r="CK11" i="13"/>
  <c r="AS28" i="13"/>
  <c r="AS19" i="13"/>
  <c r="AS51" i="13"/>
  <c r="CK45" i="13"/>
  <c r="CA33" i="13"/>
  <c r="CI39" i="13"/>
  <c r="BY44" i="13"/>
  <c r="CK49" i="13"/>
  <c r="AS46" i="13"/>
  <c r="CK36" i="13"/>
  <c r="AS47" i="13"/>
  <c r="CJ11" i="13"/>
  <c r="CJ13" i="13"/>
  <c r="CJ34" i="13"/>
  <c r="CJ21" i="13"/>
  <c r="CJ22" i="13"/>
  <c r="BY15" i="13"/>
  <c r="CB11" i="13"/>
  <c r="AS49" i="13"/>
  <c r="CA18" i="13"/>
  <c r="CA25" i="13"/>
  <c r="CB46" i="13"/>
  <c r="BZ15" i="13"/>
  <c r="CA59" i="13"/>
  <c r="CA40" i="13"/>
  <c r="CA14" i="13"/>
  <c r="BZ37" i="13"/>
  <c r="BZ28" i="13"/>
  <c r="BZ42" i="13"/>
  <c r="BZ59" i="13"/>
  <c r="BZ43" i="13"/>
  <c r="CB30" i="13"/>
  <c r="BY54" i="13"/>
  <c r="CF32" i="13"/>
  <c r="CF48" i="13"/>
  <c r="CF45" i="13"/>
  <c r="CF57" i="13"/>
  <c r="CA20" i="13"/>
  <c r="BY28" i="13"/>
  <c r="BY19" i="13"/>
  <c r="BY51" i="13"/>
  <c r="CK20" i="13"/>
  <c r="CI43" i="13"/>
  <c r="BY25" i="13"/>
  <c r="AS40" i="13"/>
  <c r="AS45" i="13"/>
  <c r="CK40" i="13"/>
  <c r="CK32" i="13"/>
  <c r="CB25" i="13"/>
  <c r="CJ26" i="13"/>
  <c r="CJ30" i="13"/>
  <c r="CJ41" i="13"/>
  <c r="CJ36" i="13"/>
  <c r="CJ53" i="13"/>
  <c r="BY49" i="13"/>
  <c r="BZ36" i="13"/>
  <c r="BZ49" i="13"/>
  <c r="BZ58" i="13"/>
  <c r="CA42" i="13"/>
  <c r="CA56" i="13"/>
  <c r="CA51" i="13"/>
  <c r="BZ41" i="13"/>
  <c r="BZ24" i="13"/>
  <c r="BZ44" i="13"/>
  <c r="BZ29" i="13"/>
  <c r="BZ23" i="13"/>
  <c r="BZ39" i="13"/>
  <c r="BY38" i="13"/>
  <c r="AS24" i="13"/>
  <c r="AS21" i="13"/>
  <c r="CB51" i="13"/>
  <c r="CJ27" i="13"/>
  <c r="AS56" i="13"/>
  <c r="CB15" i="13"/>
  <c r="CF19" i="13"/>
  <c r="CF21" i="13"/>
  <c r="CF38" i="13"/>
  <c r="AS30" i="13"/>
  <c r="CK47" i="13"/>
  <c r="CI47" i="13"/>
  <c r="AS31" i="13"/>
  <c r="AS34" i="13"/>
  <c r="CK60" i="13"/>
  <c r="CK41" i="13"/>
  <c r="CB36" i="13"/>
  <c r="BY16" i="13"/>
  <c r="BZ56" i="13"/>
  <c r="CJ48" i="13"/>
  <c r="CJ18" i="13"/>
  <c r="CJ58" i="13"/>
  <c r="CJ16" i="13"/>
  <c r="CJ42" i="13"/>
  <c r="CB26" i="13"/>
  <c r="AS13" i="13"/>
  <c r="CA28" i="13"/>
  <c r="CB18" i="13"/>
  <c r="CA36" i="13"/>
  <c r="CA22" i="13"/>
  <c r="CA61" i="13"/>
  <c r="BZ18" i="13"/>
  <c r="BZ53" i="13"/>
  <c r="BZ38" i="13"/>
  <c r="BZ26" i="13"/>
  <c r="BY24" i="13"/>
  <c r="BY21" i="13"/>
  <c r="BY17" i="13"/>
  <c r="BY56" i="13"/>
  <c r="CF23" i="13"/>
  <c r="CF55" i="13"/>
  <c r="CF47" i="13"/>
  <c r="AS48" i="13"/>
  <c r="CK15" i="13"/>
  <c r="CK43" i="13"/>
  <c r="CA54" i="13"/>
  <c r="CA30" i="13"/>
  <c r="CA53" i="13"/>
  <c r="CA15" i="13"/>
  <c r="AS20" i="13"/>
  <c r="CB52" i="13"/>
  <c r="CK19" i="13"/>
  <c r="AS33" i="13"/>
  <c r="CK25" i="13"/>
  <c r="AS12" i="13"/>
  <c r="CA39" i="13"/>
  <c r="CB57" i="13"/>
  <c r="AS29" i="13"/>
  <c r="CJ54" i="13"/>
  <c r="CJ25" i="13"/>
  <c r="CJ29" i="13"/>
  <c r="CJ40" i="13"/>
  <c r="CJ61" i="13"/>
  <c r="CA16" i="13"/>
  <c r="CB40" i="13"/>
  <c r="BY13" i="13"/>
  <c r="CF41" i="13"/>
  <c r="CB10" i="13"/>
  <c r="CB28" i="13"/>
  <c r="AS55" i="13"/>
  <c r="CA48" i="13"/>
  <c r="CA31" i="13"/>
  <c r="CA45" i="13"/>
  <c r="BY11" i="13"/>
  <c r="BZ19" i="13"/>
  <c r="BZ60" i="13"/>
  <c r="BZ25" i="13"/>
  <c r="BZ17" i="13"/>
  <c r="BZ48" i="13"/>
  <c r="BZ22" i="13"/>
  <c r="CA24" i="13"/>
  <c r="CB45" i="13"/>
  <c r="CB14" i="13"/>
  <c r="BZ61" i="13"/>
  <c r="CA52" i="13"/>
  <c r="CF51" i="13"/>
  <c r="CF54" i="13"/>
  <c r="CF40" i="13"/>
  <c r="CF43" i="13"/>
  <c r="R65" i="6" l="1"/>
  <c r="AK65" i="6" s="1"/>
  <c r="AL65" i="6" s="1"/>
  <c r="R71" i="6"/>
  <c r="AK71" i="6" s="1"/>
  <c r="AL71" i="6" s="1"/>
  <c r="R68" i="6"/>
  <c r="AK68" i="6" s="1"/>
  <c r="AL68" i="6" s="1"/>
  <c r="R72" i="6"/>
  <c r="F20" i="6" s="1"/>
  <c r="AM72" i="6"/>
  <c r="AN72" i="6" s="1"/>
  <c r="G20" i="6"/>
  <c r="R64" i="6"/>
  <c r="AK64" i="6" s="1"/>
  <c r="AL64" i="6" s="1"/>
  <c r="R67" i="6"/>
  <c r="AK67" i="6" s="1"/>
  <c r="AL67" i="6" s="1"/>
  <c r="CA50" i="13"/>
  <c r="AS140" i="13"/>
  <c r="BB58" i="13" s="1"/>
  <c r="AS124" i="13"/>
  <c r="BB42" i="13" s="1"/>
  <c r="CK42" i="13"/>
  <c r="CK59" i="13"/>
  <c r="BZ8" i="13"/>
  <c r="CN8" i="13"/>
  <c r="CN6" i="13" s="1"/>
  <c r="CK33" i="13"/>
  <c r="AS50" i="13"/>
  <c r="CK26" i="13"/>
  <c r="AS116" i="13"/>
  <c r="BB34" i="13" s="1"/>
  <c r="CI22" i="13"/>
  <c r="AS138" i="13"/>
  <c r="BB56" i="13" s="1"/>
  <c r="BF56" i="13" s="1"/>
  <c r="AS109" i="13"/>
  <c r="BB27" i="13" s="1"/>
  <c r="BF27" i="13" s="1"/>
  <c r="BZ50" i="13"/>
  <c r="CJ24" i="13"/>
  <c r="AS142" i="13"/>
  <c r="BB60" i="13" s="1"/>
  <c r="CK61" i="13"/>
  <c r="CI21" i="13"/>
  <c r="AS141" i="13"/>
  <c r="BB59" i="13" s="1"/>
  <c r="BF59" i="13" s="1"/>
  <c r="S57" i="6" s="1"/>
  <c r="CJ56" i="13"/>
  <c r="J72" i="20"/>
  <c r="R72" i="20" s="1"/>
  <c r="AK72" i="20" s="1"/>
  <c r="AL72" i="20" s="1"/>
  <c r="AM60" i="6"/>
  <c r="AN60" i="6" s="1"/>
  <c r="AM66" i="6"/>
  <c r="AN66" i="6" s="1"/>
  <c r="J73" i="20"/>
  <c r="R73" i="20" s="1"/>
  <c r="AK73" i="20" s="1"/>
  <c r="AL73" i="20" s="1"/>
  <c r="AM61" i="6"/>
  <c r="AN61" i="6" s="1"/>
  <c r="I73" i="20"/>
  <c r="Q73" i="20" s="1"/>
  <c r="AK61" i="6"/>
  <c r="AL61" i="6" s="1"/>
  <c r="I74" i="20"/>
  <c r="Q74" i="20" s="1"/>
  <c r="AI74" i="20" s="1"/>
  <c r="AJ74" i="20" s="1"/>
  <c r="AK62" i="6"/>
  <c r="AL62" i="6" s="1"/>
  <c r="AM74" i="6"/>
  <c r="AN74" i="6" s="1"/>
  <c r="J23" i="20"/>
  <c r="R23" i="20" s="1"/>
  <c r="AK23" i="20" s="1"/>
  <c r="AL23" i="20" s="1"/>
  <c r="AM11" i="6"/>
  <c r="AN11" i="6" s="1"/>
  <c r="I81" i="20"/>
  <c r="Q81" i="20" s="1"/>
  <c r="AK69" i="6"/>
  <c r="AL69" i="6" s="1"/>
  <c r="I72" i="20"/>
  <c r="Q72" i="20" s="1"/>
  <c r="AI72" i="20" s="1"/>
  <c r="AJ72" i="20" s="1"/>
  <c r="AK60" i="6"/>
  <c r="AL60" i="6" s="1"/>
  <c r="J74" i="20"/>
  <c r="R74" i="20" s="1"/>
  <c r="AM62" i="6"/>
  <c r="AN62" i="6" s="1"/>
  <c r="J87" i="20"/>
  <c r="R87" i="20" s="1"/>
  <c r="AK87" i="20" s="1"/>
  <c r="AL87" i="20" s="1"/>
  <c r="AM75" i="6"/>
  <c r="AN75" i="6" s="1"/>
  <c r="J85" i="20"/>
  <c r="R85" i="20" s="1"/>
  <c r="AK85" i="20" s="1"/>
  <c r="AL85" i="20" s="1"/>
  <c r="AM73" i="6"/>
  <c r="AN73" i="6" s="1"/>
  <c r="I87" i="20"/>
  <c r="Q87" i="20" s="1"/>
  <c r="AI87" i="20" s="1"/>
  <c r="AJ87" i="20" s="1"/>
  <c r="AK75" i="6"/>
  <c r="AL75" i="6" s="1"/>
  <c r="I78" i="20"/>
  <c r="Q78" i="20" s="1"/>
  <c r="AI78" i="20" s="1"/>
  <c r="AJ78" i="20" s="1"/>
  <c r="AK66" i="6"/>
  <c r="AL66" i="6" s="1"/>
  <c r="J82" i="20"/>
  <c r="R82" i="20" s="1"/>
  <c r="AM70" i="6"/>
  <c r="AN70" i="6" s="1"/>
  <c r="I75" i="20"/>
  <c r="Q75" i="20" s="1"/>
  <c r="AI75" i="20" s="1"/>
  <c r="AJ75" i="20" s="1"/>
  <c r="AK63" i="6"/>
  <c r="AL63" i="6" s="1"/>
  <c r="I85" i="20"/>
  <c r="Q85" i="20" s="1"/>
  <c r="AK73" i="6"/>
  <c r="AL73" i="6" s="1"/>
  <c r="AK74" i="6"/>
  <c r="AL74" i="6" s="1"/>
  <c r="I82" i="20"/>
  <c r="Q82" i="20" s="1"/>
  <c r="AI82" i="20" s="1"/>
  <c r="AJ82" i="20" s="1"/>
  <c r="AK70" i="6"/>
  <c r="AL70" i="6" s="1"/>
  <c r="J75" i="20"/>
  <c r="R75" i="20" s="1"/>
  <c r="AK75" i="20" s="1"/>
  <c r="AL75" i="20" s="1"/>
  <c r="AM63" i="6"/>
  <c r="AN63" i="6" s="1"/>
  <c r="J77" i="20"/>
  <c r="R77" i="20" s="1"/>
  <c r="AK77" i="20" s="1"/>
  <c r="AL77" i="20" s="1"/>
  <c r="G51" i="6"/>
  <c r="G21" i="6"/>
  <c r="I76" i="20"/>
  <c r="Q76" i="20" s="1"/>
  <c r="AI76" i="20" s="1"/>
  <c r="AJ76" i="20" s="1"/>
  <c r="F52" i="6"/>
  <c r="F22" i="6"/>
  <c r="J76" i="20"/>
  <c r="R76" i="20" s="1"/>
  <c r="AK76" i="20" s="1"/>
  <c r="AL76" i="20" s="1"/>
  <c r="G52" i="6"/>
  <c r="G22" i="6"/>
  <c r="J86" i="20"/>
  <c r="R86" i="20" s="1"/>
  <c r="G49" i="6"/>
  <c r="G19" i="6"/>
  <c r="I77" i="20"/>
  <c r="Q77" i="20" s="1"/>
  <c r="F51" i="6"/>
  <c r="F21" i="6"/>
  <c r="I86" i="20"/>
  <c r="Q86" i="20" s="1"/>
  <c r="AI86" i="20" s="1"/>
  <c r="AJ86" i="20" s="1"/>
  <c r="F19" i="6"/>
  <c r="F49" i="6"/>
  <c r="I84" i="20"/>
  <c r="Q84" i="20" s="1"/>
  <c r="AI84" i="20" s="1"/>
  <c r="AJ84" i="20" s="1"/>
  <c r="F50" i="6"/>
  <c r="J84" i="20"/>
  <c r="R84" i="20" s="1"/>
  <c r="AK84" i="20" s="1"/>
  <c r="AL84" i="20" s="1"/>
  <c r="G50" i="6"/>
  <c r="J78" i="20"/>
  <c r="R78" i="20" s="1"/>
  <c r="I79" i="20"/>
  <c r="Q79" i="20" s="1"/>
  <c r="AI79" i="20" s="1"/>
  <c r="AJ79" i="20" s="1"/>
  <c r="J79" i="20"/>
  <c r="R79" i="20" s="1"/>
  <c r="AK79" i="20" s="1"/>
  <c r="AL79" i="20" s="1"/>
  <c r="J80" i="20"/>
  <c r="R80" i="20" s="1"/>
  <c r="AK80" i="20" s="1"/>
  <c r="AL80" i="20" s="1"/>
  <c r="J83" i="20"/>
  <c r="R83" i="20" s="1"/>
  <c r="AK83" i="20" s="1"/>
  <c r="AL83" i="20" s="1"/>
  <c r="I83" i="20"/>
  <c r="Q83" i="20" s="1"/>
  <c r="AI83" i="20" s="1"/>
  <c r="AJ83" i="20" s="1"/>
  <c r="J81" i="20"/>
  <c r="R81" i="20" s="1"/>
  <c r="AK81" i="20" s="1"/>
  <c r="AL81" i="20" s="1"/>
  <c r="I80" i="20"/>
  <c r="Q80" i="20" s="1"/>
  <c r="AI80" i="20" s="1"/>
  <c r="AJ80" i="20" s="1"/>
  <c r="W80" i="13"/>
  <c r="Y80" i="13"/>
  <c r="U80" i="13"/>
  <c r="U81" i="13"/>
  <c r="Z80" i="13"/>
  <c r="Y81" i="13"/>
  <c r="V80" i="13"/>
  <c r="Z81" i="13"/>
  <c r="V81" i="13"/>
  <c r="W81" i="13"/>
  <c r="CK14" i="13"/>
  <c r="CI18" i="13"/>
  <c r="CI50" i="13"/>
  <c r="BI8" i="13"/>
  <c r="BY8" i="13" s="1"/>
  <c r="AS8" i="13"/>
  <c r="CI28" i="13"/>
  <c r="AS38" i="13"/>
  <c r="CI40" i="13"/>
  <c r="AS11" i="13"/>
  <c r="AS9" i="13"/>
  <c r="AS98" i="13"/>
  <c r="BB16" i="13" s="1"/>
  <c r="BF16" i="13" s="1"/>
  <c r="S14" i="6" s="1"/>
  <c r="CI15" i="13"/>
  <c r="AS130" i="13"/>
  <c r="BB48" i="13" s="1"/>
  <c r="BF48" i="13" s="1"/>
  <c r="BJ6" i="13"/>
  <c r="BZ9" i="13"/>
  <c r="CI37" i="13"/>
  <c r="AS120" i="13"/>
  <c r="BB38" i="13" s="1"/>
  <c r="BF38" i="13" s="1"/>
  <c r="S36" i="6" s="1"/>
  <c r="CF30" i="13"/>
  <c r="CI57" i="13"/>
  <c r="CA11" i="13"/>
  <c r="CG60" i="13"/>
  <c r="AS93" i="13"/>
  <c r="BB11" i="13" s="1"/>
  <c r="BF11" i="13" s="1"/>
  <c r="AS92" i="13"/>
  <c r="BB10" i="13" s="1"/>
  <c r="BF10" i="13" s="1"/>
  <c r="AS118" i="13"/>
  <c r="BB36" i="13" s="1"/>
  <c r="BF36" i="13" s="1"/>
  <c r="AS129" i="13"/>
  <c r="BB47" i="13" s="1"/>
  <c r="BF47" i="13" s="1"/>
  <c r="AS100" i="13"/>
  <c r="BB18" i="13" s="1"/>
  <c r="BF18" i="13" s="1"/>
  <c r="S16" i="6" s="1"/>
  <c r="AM16" i="6" s="1"/>
  <c r="AN16" i="6" s="1"/>
  <c r="AS108" i="13"/>
  <c r="BB26" i="13" s="1"/>
  <c r="BF26" i="13" s="1"/>
  <c r="AS60" i="13"/>
  <c r="AS119" i="13"/>
  <c r="BB37" i="13" s="1"/>
  <c r="BF37" i="13" s="1"/>
  <c r="AS96" i="13"/>
  <c r="BB14" i="13" s="1"/>
  <c r="BF14" i="13" s="1"/>
  <c r="AS94" i="13"/>
  <c r="BB12" i="13" s="1"/>
  <c r="BF12" i="13" s="1"/>
  <c r="CJ55" i="13"/>
  <c r="CG28" i="13"/>
  <c r="CJ52" i="13"/>
  <c r="CI52" i="13"/>
  <c r="AS122" i="13"/>
  <c r="BB40" i="13" s="1"/>
  <c r="BF40" i="13" s="1"/>
  <c r="AS105" i="13"/>
  <c r="BB23" i="13" s="1"/>
  <c r="BF23" i="13" s="1"/>
  <c r="CA97" i="13"/>
  <c r="CO97" i="13"/>
  <c r="BT88" i="13"/>
  <c r="BL88" i="13"/>
  <c r="BR88" i="13"/>
  <c r="BQ88" i="13"/>
  <c r="BO88" i="13"/>
  <c r="BM88" i="13"/>
  <c r="BS88" i="13"/>
  <c r="BU88" i="13"/>
  <c r="BP88" i="13"/>
  <c r="BN88" i="13"/>
  <c r="CS65" i="13"/>
  <c r="CE65" i="13"/>
  <c r="CE70" i="13"/>
  <c r="CS70" i="13"/>
  <c r="CE68" i="13"/>
  <c r="CS68" i="13"/>
  <c r="CU62" i="13"/>
  <c r="CG62" i="13"/>
  <c r="CD67" i="13"/>
  <c r="CR67" i="13"/>
  <c r="CH64" i="13"/>
  <c r="CV64" i="13"/>
  <c r="CH72" i="13"/>
  <c r="CV72" i="13"/>
  <c r="CV70" i="13"/>
  <c r="CH70" i="13"/>
  <c r="CC64" i="13"/>
  <c r="CQ64" i="13"/>
  <c r="CC77" i="13"/>
  <c r="CQ77" i="13"/>
  <c r="CM63" i="13"/>
  <c r="BY63" i="13"/>
  <c r="CK10" i="13"/>
  <c r="CY10" i="13"/>
  <c r="CF35" i="13"/>
  <c r="CT35" i="13"/>
  <c r="CP64" i="13"/>
  <c r="CB64" i="13"/>
  <c r="CI51" i="13"/>
  <c r="CW51" i="13"/>
  <c r="CM73" i="13"/>
  <c r="BY73" i="13"/>
  <c r="CF60" i="13"/>
  <c r="CT60" i="13"/>
  <c r="CP148" i="13"/>
  <c r="CB148" i="13"/>
  <c r="CI54" i="13"/>
  <c r="CW54" i="13"/>
  <c r="CK34" i="13"/>
  <c r="CY34" i="13"/>
  <c r="BY149" i="13"/>
  <c r="CM149" i="13"/>
  <c r="CM145" i="13"/>
  <c r="BY145" i="13"/>
  <c r="BY77" i="13"/>
  <c r="CM77" i="13"/>
  <c r="CS77" i="13"/>
  <c r="CE77" i="13"/>
  <c r="CE62" i="13"/>
  <c r="CS62" i="13"/>
  <c r="CS64" i="13"/>
  <c r="CE64" i="13"/>
  <c r="CU73" i="13"/>
  <c r="CG73" i="13"/>
  <c r="CU75" i="13"/>
  <c r="CG75" i="13"/>
  <c r="CD63" i="13"/>
  <c r="CR63" i="13"/>
  <c r="CD71" i="13"/>
  <c r="CR71" i="13"/>
  <c r="CH71" i="13"/>
  <c r="CV71" i="13"/>
  <c r="CV66" i="13"/>
  <c r="CH66" i="13"/>
  <c r="CC72" i="13"/>
  <c r="CQ72" i="13"/>
  <c r="CQ73" i="13"/>
  <c r="CC73" i="13"/>
  <c r="CB145" i="13"/>
  <c r="CP145" i="13"/>
  <c r="BY65" i="13"/>
  <c r="CM65" i="13"/>
  <c r="CJ49" i="13"/>
  <c r="CX49" i="13"/>
  <c r="CP71" i="13"/>
  <c r="CB71" i="13"/>
  <c r="CP146" i="13"/>
  <c r="CB146" i="13"/>
  <c r="CF18" i="13"/>
  <c r="CT18" i="13"/>
  <c r="CM148" i="13"/>
  <c r="BY148" i="13"/>
  <c r="CM159" i="13"/>
  <c r="BY159" i="13"/>
  <c r="CI49" i="13"/>
  <c r="CW49" i="13"/>
  <c r="CP151" i="13"/>
  <c r="CB151" i="13"/>
  <c r="CM70" i="13"/>
  <c r="BY70" i="13"/>
  <c r="CJ46" i="13"/>
  <c r="CX46" i="13"/>
  <c r="CK51" i="13"/>
  <c r="CY51" i="13"/>
  <c r="BY144" i="13"/>
  <c r="CM144" i="13"/>
  <c r="CS73" i="13"/>
  <c r="CE73" i="13"/>
  <c r="CG68" i="13"/>
  <c r="CU68" i="13"/>
  <c r="CU71" i="13"/>
  <c r="CG71" i="13"/>
  <c r="CR77" i="13"/>
  <c r="CD77" i="13"/>
  <c r="CV76" i="13"/>
  <c r="CH76" i="13"/>
  <c r="CH69" i="13"/>
  <c r="CV69" i="13"/>
  <c r="CV62" i="13"/>
  <c r="CH62" i="13"/>
  <c r="CQ75" i="13"/>
  <c r="CC75" i="13"/>
  <c r="CC69" i="13"/>
  <c r="CQ69" i="13"/>
  <c r="CI13" i="13"/>
  <c r="CW13" i="13"/>
  <c r="CI29" i="13"/>
  <c r="CW29" i="13"/>
  <c r="CI24" i="13"/>
  <c r="CW24" i="13"/>
  <c r="CF25" i="13"/>
  <c r="CT25" i="13"/>
  <c r="CP76" i="13"/>
  <c r="CB76" i="13"/>
  <c r="CP153" i="13"/>
  <c r="CB153" i="13"/>
  <c r="CM158" i="13"/>
  <c r="BY158" i="13"/>
  <c r="CF34" i="13"/>
  <c r="CT34" i="13"/>
  <c r="CB69" i="13"/>
  <c r="CP69" i="13"/>
  <c r="CS71" i="13"/>
  <c r="CE71" i="13"/>
  <c r="CG64" i="13"/>
  <c r="CU64" i="13"/>
  <c r="CG69" i="13"/>
  <c r="CU69" i="13"/>
  <c r="CU67" i="13"/>
  <c r="CG67" i="13"/>
  <c r="CR69" i="13"/>
  <c r="CD69" i="13"/>
  <c r="CD75" i="13"/>
  <c r="CR75" i="13"/>
  <c r="CV65" i="13"/>
  <c r="CH65" i="13"/>
  <c r="CH67" i="13"/>
  <c r="CV67" i="13"/>
  <c r="CQ74" i="13"/>
  <c r="CC74" i="13"/>
  <c r="CQ71" i="13"/>
  <c r="CC71" i="13"/>
  <c r="CC65" i="13"/>
  <c r="CQ65" i="13"/>
  <c r="CI20" i="13"/>
  <c r="CW20" i="13"/>
  <c r="CB73" i="13"/>
  <c r="CP73" i="13"/>
  <c r="CM67" i="13"/>
  <c r="BY67" i="13"/>
  <c r="CP155" i="13"/>
  <c r="CB155" i="13"/>
  <c r="CI38" i="13"/>
  <c r="CW38" i="13"/>
  <c r="CF50" i="13"/>
  <c r="CT50" i="13"/>
  <c r="CP144" i="13"/>
  <c r="CB144" i="13"/>
  <c r="BY146" i="13"/>
  <c r="CM146" i="13"/>
  <c r="CK46" i="13"/>
  <c r="CY46" i="13"/>
  <c r="CM157" i="13"/>
  <c r="BY157" i="13"/>
  <c r="CM153" i="13"/>
  <c r="BY153" i="13"/>
  <c r="CK18" i="13"/>
  <c r="CY18" i="13"/>
  <c r="CP149" i="13"/>
  <c r="CB149" i="13"/>
  <c r="CF17" i="13"/>
  <c r="CT17" i="13"/>
  <c r="BY76" i="13"/>
  <c r="CM76" i="13"/>
  <c r="AS126" i="13"/>
  <c r="BB44" i="13" s="1"/>
  <c r="BF44" i="13" s="1"/>
  <c r="CE67" i="13"/>
  <c r="CS67" i="13"/>
  <c r="CG72" i="13"/>
  <c r="CU72" i="13"/>
  <c r="CG65" i="13"/>
  <c r="CU65" i="13"/>
  <c r="CU63" i="13"/>
  <c r="CG63" i="13"/>
  <c r="CR74" i="13"/>
  <c r="CD74" i="13"/>
  <c r="CR76" i="13"/>
  <c r="CD76" i="13"/>
  <c r="CV73" i="13"/>
  <c r="CH73" i="13"/>
  <c r="CH63" i="13"/>
  <c r="CV63" i="13"/>
  <c r="CQ66" i="13"/>
  <c r="CC66" i="13"/>
  <c r="CQ67" i="13"/>
  <c r="CC67" i="13"/>
  <c r="CM151" i="13"/>
  <c r="BY151" i="13"/>
  <c r="CP159" i="13"/>
  <c r="CB159" i="13"/>
  <c r="BY64" i="13"/>
  <c r="CM64" i="13"/>
  <c r="CI46" i="13"/>
  <c r="CW46" i="13"/>
  <c r="CI26" i="13"/>
  <c r="CW26" i="13"/>
  <c r="CI9" i="13"/>
  <c r="CW9" i="13"/>
  <c r="CP150" i="13"/>
  <c r="CB150" i="13"/>
  <c r="CM154" i="13"/>
  <c r="BY154" i="13"/>
  <c r="CB147" i="13"/>
  <c r="CP147" i="13"/>
  <c r="CP68" i="13"/>
  <c r="CB68" i="13"/>
  <c r="CI60" i="13"/>
  <c r="CW60" i="13"/>
  <c r="CF31" i="13"/>
  <c r="CT31" i="13"/>
  <c r="CP72" i="13"/>
  <c r="CB72" i="13"/>
  <c r="CI34" i="13"/>
  <c r="CW34" i="13"/>
  <c r="BY66" i="13"/>
  <c r="CM66" i="13"/>
  <c r="CI45" i="13"/>
  <c r="CW45" i="13"/>
  <c r="CB65" i="13"/>
  <c r="CP65" i="13"/>
  <c r="CK27" i="13"/>
  <c r="CY27" i="13"/>
  <c r="CE63" i="13"/>
  <c r="CS63" i="13"/>
  <c r="CE74" i="13"/>
  <c r="CS74" i="13"/>
  <c r="CG76" i="13"/>
  <c r="CU76" i="13"/>
  <c r="CR66" i="13"/>
  <c r="CD66" i="13"/>
  <c r="CR70" i="13"/>
  <c r="CD70" i="13"/>
  <c r="CD72" i="13"/>
  <c r="CR72" i="13"/>
  <c r="CH68" i="13"/>
  <c r="CV68" i="13"/>
  <c r="CQ63" i="13"/>
  <c r="CC63" i="13"/>
  <c r="CB77" i="13"/>
  <c r="CP77" i="13"/>
  <c r="CK53" i="13"/>
  <c r="CY53" i="13"/>
  <c r="CI55" i="13"/>
  <c r="CW55" i="13"/>
  <c r="CI35" i="13"/>
  <c r="CW35" i="13"/>
  <c r="CJ12" i="13"/>
  <c r="CX12" i="13"/>
  <c r="CP158" i="13"/>
  <c r="CB158" i="13"/>
  <c r="BY69" i="13"/>
  <c r="CM69" i="13"/>
  <c r="CB74" i="13"/>
  <c r="CP74" i="13"/>
  <c r="CP70" i="13"/>
  <c r="CB70" i="13"/>
  <c r="CP154" i="13"/>
  <c r="CB154" i="13"/>
  <c r="CI19" i="13"/>
  <c r="CW19" i="13"/>
  <c r="CP152" i="13"/>
  <c r="CB152" i="13"/>
  <c r="CF27" i="13"/>
  <c r="CT27" i="13"/>
  <c r="CA38" i="13"/>
  <c r="CO38" i="13"/>
  <c r="CO6" i="13" s="1"/>
  <c r="CP156" i="13"/>
  <c r="CB156" i="13"/>
  <c r="CB66" i="13"/>
  <c r="CP66" i="13"/>
  <c r="CP63" i="13"/>
  <c r="CB63" i="13"/>
  <c r="CP157" i="13"/>
  <c r="CB157" i="13"/>
  <c r="CE75" i="13"/>
  <c r="CS75" i="13"/>
  <c r="CS76" i="13"/>
  <c r="CE76" i="13"/>
  <c r="CU70" i="13"/>
  <c r="CG70" i="13"/>
  <c r="CU74" i="13"/>
  <c r="CG74" i="13"/>
  <c r="CD65" i="13"/>
  <c r="CR65" i="13"/>
  <c r="CD68" i="13"/>
  <c r="CR68" i="13"/>
  <c r="CV77" i="13"/>
  <c r="CH77" i="13"/>
  <c r="CC70" i="13"/>
  <c r="CQ70" i="13"/>
  <c r="CC62" i="13"/>
  <c r="CQ62" i="13"/>
  <c r="CB62" i="13"/>
  <c r="CP62" i="13"/>
  <c r="CK54" i="13"/>
  <c r="CY54" i="13"/>
  <c r="CJ45" i="13"/>
  <c r="CX45" i="13"/>
  <c r="CI32" i="13"/>
  <c r="CW32" i="13"/>
  <c r="CM155" i="13"/>
  <c r="BY155" i="13"/>
  <c r="CK52" i="13"/>
  <c r="CY52" i="13"/>
  <c r="CI48" i="13"/>
  <c r="CW48" i="13"/>
  <c r="CM75" i="13"/>
  <c r="BY75" i="13"/>
  <c r="CM152" i="13"/>
  <c r="BY152" i="13"/>
  <c r="CB67" i="13"/>
  <c r="CP67" i="13"/>
  <c r="CS69" i="13"/>
  <c r="CE69" i="13"/>
  <c r="CE66" i="13"/>
  <c r="CS66" i="13"/>
  <c r="CS72" i="13"/>
  <c r="CE72" i="13"/>
  <c r="CG66" i="13"/>
  <c r="CU66" i="13"/>
  <c r="CU77" i="13"/>
  <c r="CG77" i="13"/>
  <c r="CR62" i="13"/>
  <c r="CD62" i="13"/>
  <c r="CD73" i="13"/>
  <c r="CR73" i="13"/>
  <c r="CD64" i="13"/>
  <c r="CR64" i="13"/>
  <c r="CH75" i="13"/>
  <c r="CV75" i="13"/>
  <c r="CV74" i="13"/>
  <c r="CH74" i="13"/>
  <c r="CC76" i="13"/>
  <c r="CQ76" i="13"/>
  <c r="CC68" i="13"/>
  <c r="CQ68" i="13"/>
  <c r="CK30" i="13"/>
  <c r="CY30" i="13"/>
  <c r="CT10" i="13"/>
  <c r="BY68" i="13"/>
  <c r="CM68" i="13"/>
  <c r="CM71" i="13"/>
  <c r="BY71" i="13"/>
  <c r="CI58" i="13"/>
  <c r="CW58" i="13"/>
  <c r="CM150" i="13"/>
  <c r="BY150" i="13"/>
  <c r="CM62" i="13"/>
  <c r="BY62" i="13"/>
  <c r="CJ9" i="13"/>
  <c r="CX9" i="13"/>
  <c r="CF59" i="13"/>
  <c r="CT59" i="13"/>
  <c r="CK56" i="13"/>
  <c r="CY56" i="13"/>
  <c r="CP75" i="13"/>
  <c r="CB75" i="13"/>
  <c r="CM147" i="13"/>
  <c r="BY147" i="13"/>
  <c r="CI16" i="13"/>
  <c r="CW16" i="13"/>
  <c r="BY72" i="13"/>
  <c r="CM72" i="13"/>
  <c r="CM156" i="13"/>
  <c r="BY156" i="13"/>
  <c r="CM74" i="13"/>
  <c r="BY74" i="13"/>
  <c r="CK126" i="13"/>
  <c r="CY126" i="13"/>
  <c r="AS111" i="13"/>
  <c r="BB29" i="13" s="1"/>
  <c r="BF29" i="13" s="1"/>
  <c r="S27" i="6" s="1"/>
  <c r="CI27" i="13"/>
  <c r="AS127" i="13"/>
  <c r="BB45" i="13" s="1"/>
  <c r="BF45" i="13" s="1"/>
  <c r="CI17" i="13"/>
  <c r="AS91" i="13"/>
  <c r="BB9" i="13" s="1"/>
  <c r="BF9" i="13" s="1"/>
  <c r="S7" i="6" s="1"/>
  <c r="CF116" i="13"/>
  <c r="CT116" i="13"/>
  <c r="CO94" i="13"/>
  <c r="CA94" i="13"/>
  <c r="CA138" i="13"/>
  <c r="CO138" i="13"/>
  <c r="CW92" i="13"/>
  <c r="CI92" i="13"/>
  <c r="AS102" i="13"/>
  <c r="BB20" i="13" s="1"/>
  <c r="BF20" i="13" s="1"/>
  <c r="AS132" i="13"/>
  <c r="BB50" i="13" s="1"/>
  <c r="BF50" i="13" s="1"/>
  <c r="CK13" i="13"/>
  <c r="AS137" i="13"/>
  <c r="BB55" i="13" s="1"/>
  <c r="BF55" i="13" s="1"/>
  <c r="S53" i="6" s="1"/>
  <c r="AS107" i="13"/>
  <c r="BB25" i="13" s="1"/>
  <c r="BF25" i="13" s="1"/>
  <c r="AS99" i="13"/>
  <c r="BB17" i="13" s="1"/>
  <c r="BF17" i="13" s="1"/>
  <c r="AS125" i="13"/>
  <c r="BB43" i="13" s="1"/>
  <c r="BF43" i="13" s="1"/>
  <c r="CJ139" i="13"/>
  <c r="CX139" i="13"/>
  <c r="CA127" i="13"/>
  <c r="CO127" i="13"/>
  <c r="CA130" i="13"/>
  <c r="CO130" i="13"/>
  <c r="CA116" i="13"/>
  <c r="CO116" i="13"/>
  <c r="CF131" i="13"/>
  <c r="CT131" i="13"/>
  <c r="BZ129" i="13"/>
  <c r="CN129" i="13"/>
  <c r="CF99" i="13"/>
  <c r="CT99" i="13"/>
  <c r="BZ140" i="13"/>
  <c r="CN140" i="13"/>
  <c r="CF129" i="13"/>
  <c r="CT129" i="13"/>
  <c r="CX137" i="13"/>
  <c r="CJ137" i="13"/>
  <c r="CT114" i="13"/>
  <c r="CF114" i="13"/>
  <c r="CD135" i="13"/>
  <c r="CR135" i="13"/>
  <c r="CW126" i="13"/>
  <c r="CI126" i="13"/>
  <c r="CF117" i="13"/>
  <c r="CT117" i="13"/>
  <c r="CI98" i="13"/>
  <c r="CW98" i="13"/>
  <c r="CF109" i="13"/>
  <c r="CT109" i="13"/>
  <c r="CN99" i="13"/>
  <c r="BZ99" i="13"/>
  <c r="CF125" i="13"/>
  <c r="CT125" i="13"/>
  <c r="BZ96" i="13"/>
  <c r="CN96" i="13"/>
  <c r="CK116" i="13"/>
  <c r="CY116" i="13"/>
  <c r="CI129" i="13"/>
  <c r="CW129" i="13"/>
  <c r="CW133" i="13"/>
  <c r="CI133" i="13"/>
  <c r="CW128" i="13"/>
  <c r="CI128" i="13"/>
  <c r="CT96" i="13"/>
  <c r="CF96" i="13"/>
  <c r="CJ142" i="13"/>
  <c r="CX142" i="13"/>
  <c r="CJ124" i="13"/>
  <c r="CX124" i="13"/>
  <c r="CI59" i="13"/>
  <c r="AS143" i="13"/>
  <c r="BB61" i="13" s="1"/>
  <c r="BF61" i="13" s="1"/>
  <c r="BK107" i="13"/>
  <c r="BK132" i="13"/>
  <c r="AS104" i="13"/>
  <c r="BB22" i="13" s="1"/>
  <c r="BF22" i="13" s="1"/>
  <c r="AS136" i="13"/>
  <c r="BB54" i="13" s="1"/>
  <c r="BF54" i="13" s="1"/>
  <c r="BU6" i="13"/>
  <c r="AS106" i="13"/>
  <c r="BB24" i="13" s="1"/>
  <c r="BF24" i="13" s="1"/>
  <c r="CK22" i="13"/>
  <c r="BT6" i="13"/>
  <c r="AS134" i="13"/>
  <c r="BB52" i="13" s="1"/>
  <c r="BF52" i="13" s="1"/>
  <c r="S50" i="6" s="1"/>
  <c r="CF104" i="13"/>
  <c r="AS97" i="13"/>
  <c r="BB15" i="13" s="1"/>
  <c r="BF15" i="13" s="1"/>
  <c r="S13" i="6" s="1"/>
  <c r="CJ95" i="13"/>
  <c r="CX95" i="13"/>
  <c r="CN122" i="13"/>
  <c r="BZ122" i="13"/>
  <c r="CJ133" i="13"/>
  <c r="CX133" i="13"/>
  <c r="CJ109" i="13"/>
  <c r="CX109" i="13"/>
  <c r="CW96" i="13"/>
  <c r="CI96" i="13"/>
  <c r="CI101" i="13"/>
  <c r="CW101" i="13"/>
  <c r="CT139" i="13"/>
  <c r="CF139" i="13"/>
  <c r="BZ104" i="13"/>
  <c r="CN104" i="13"/>
  <c r="CF134" i="13"/>
  <c r="CT134" i="13"/>
  <c r="CI123" i="13"/>
  <c r="CW123" i="13"/>
  <c r="CY142" i="13"/>
  <c r="CK142" i="13"/>
  <c r="CF113" i="13"/>
  <c r="CT113" i="13"/>
  <c r="CN97" i="13"/>
  <c r="BZ97" i="13"/>
  <c r="CN93" i="13"/>
  <c r="BZ93" i="13"/>
  <c r="CO92" i="13"/>
  <c r="CA92" i="13"/>
  <c r="CA136" i="13"/>
  <c r="CO136" i="13"/>
  <c r="CW142" i="13"/>
  <c r="CI142" i="13"/>
  <c r="CW99" i="13"/>
  <c r="CI99" i="13"/>
  <c r="BZ117" i="13"/>
  <c r="CN117" i="13"/>
  <c r="CF106" i="13"/>
  <c r="CT106" i="13"/>
  <c r="BZ137" i="13"/>
  <c r="CN137" i="13"/>
  <c r="CW103" i="13"/>
  <c r="CI103" i="13"/>
  <c r="CY115" i="13"/>
  <c r="CK115" i="13"/>
  <c r="CH98" i="13"/>
  <c r="CV98" i="13"/>
  <c r="CG115" i="13"/>
  <c r="CU115" i="13"/>
  <c r="CJ96" i="13"/>
  <c r="CX96" i="13"/>
  <c r="CN107" i="13"/>
  <c r="BZ107" i="13"/>
  <c r="CA135" i="13"/>
  <c r="CO135" i="13"/>
  <c r="CW116" i="13"/>
  <c r="CI116" i="13"/>
  <c r="CO108" i="13"/>
  <c r="CA108" i="13"/>
  <c r="CF120" i="13"/>
  <c r="CT120" i="13"/>
  <c r="CX94" i="13"/>
  <c r="CJ94" i="13"/>
  <c r="CW141" i="13"/>
  <c r="CI141" i="13"/>
  <c r="CF143" i="13"/>
  <c r="CT143" i="13"/>
  <c r="CX122" i="13"/>
  <c r="CJ122" i="13"/>
  <c r="CK93" i="13"/>
  <c r="CY93" i="13"/>
  <c r="CJ102" i="13"/>
  <c r="CX102" i="13"/>
  <c r="BZ138" i="13"/>
  <c r="CN138" i="13"/>
  <c r="CX123" i="13"/>
  <c r="CJ123" i="13"/>
  <c r="CU113" i="13"/>
  <c r="CG113" i="13"/>
  <c r="BZ113" i="13"/>
  <c r="CN113" i="13"/>
  <c r="CY130" i="13"/>
  <c r="CK130" i="13"/>
  <c r="CT141" i="13"/>
  <c r="CF141" i="13"/>
  <c r="CV130" i="13"/>
  <c r="CH130" i="13"/>
  <c r="CX128" i="13"/>
  <c r="CJ128" i="13"/>
  <c r="CY123" i="13"/>
  <c r="CK123" i="13"/>
  <c r="CO118" i="13"/>
  <c r="CA118" i="13"/>
  <c r="CR138" i="13"/>
  <c r="CD138" i="13"/>
  <c r="BZ105" i="13"/>
  <c r="CN105" i="13"/>
  <c r="CD91" i="13"/>
  <c r="CR91" i="13"/>
  <c r="CN100" i="13"/>
  <c r="BZ100" i="13"/>
  <c r="CN111" i="13"/>
  <c r="BZ111" i="13"/>
  <c r="CY92" i="13"/>
  <c r="CK92" i="13"/>
  <c r="CJ91" i="13"/>
  <c r="CX91" i="13"/>
  <c r="CT122" i="13"/>
  <c r="CF122" i="13"/>
  <c r="CO117" i="13"/>
  <c r="CA117" i="13"/>
  <c r="CK136" i="13"/>
  <c r="CY136" i="13"/>
  <c r="CI125" i="13"/>
  <c r="CW125" i="13"/>
  <c r="CX106" i="13"/>
  <c r="CJ106" i="13"/>
  <c r="CK100" i="13"/>
  <c r="CY100" i="13"/>
  <c r="CX131" i="13"/>
  <c r="CJ131" i="13"/>
  <c r="CN127" i="13"/>
  <c r="BZ127" i="13"/>
  <c r="BZ135" i="13"/>
  <c r="CN135" i="13"/>
  <c r="CW127" i="13"/>
  <c r="CI127" i="13"/>
  <c r="CF119" i="13"/>
  <c r="CT119" i="13"/>
  <c r="CT108" i="13"/>
  <c r="CF108" i="13"/>
  <c r="CO122" i="13"/>
  <c r="CA122" i="13"/>
  <c r="CT132" i="13"/>
  <c r="CF132" i="13"/>
  <c r="CI91" i="13"/>
  <c r="CW91" i="13"/>
  <c r="CG138" i="13"/>
  <c r="CU138" i="13"/>
  <c r="CW121" i="13"/>
  <c r="CI121" i="13"/>
  <c r="CW110" i="13"/>
  <c r="CI110" i="13"/>
  <c r="BZ126" i="13"/>
  <c r="CN126" i="13"/>
  <c r="CJ130" i="13"/>
  <c r="CX130" i="13"/>
  <c r="CO120" i="13"/>
  <c r="CA120" i="13"/>
  <c r="CO106" i="13"/>
  <c r="CA106" i="13"/>
  <c r="CI135" i="13"/>
  <c r="CW135" i="13"/>
  <c r="CW119" i="13"/>
  <c r="CI119" i="13"/>
  <c r="CN132" i="13"/>
  <c r="BZ132" i="13"/>
  <c r="CF115" i="13"/>
  <c r="CT115" i="13"/>
  <c r="CW106" i="13"/>
  <c r="CI106" i="13"/>
  <c r="CF128" i="13"/>
  <c r="CT128" i="13"/>
  <c r="CH142" i="13"/>
  <c r="CV142" i="13"/>
  <c r="CN91" i="13"/>
  <c r="BZ91" i="13"/>
  <c r="CA123" i="13"/>
  <c r="CO123" i="13"/>
  <c r="CI113" i="13"/>
  <c r="CW113" i="13"/>
  <c r="CJ117" i="13"/>
  <c r="CX117" i="13"/>
  <c r="CO115" i="13"/>
  <c r="CA115" i="13"/>
  <c r="CT110" i="13"/>
  <c r="CF110" i="13"/>
  <c r="AJ18" i="13"/>
  <c r="BN18" i="13" s="1"/>
  <c r="AM50" i="13"/>
  <c r="BQ50" i="13" s="1"/>
  <c r="CU50" i="13" s="1"/>
  <c r="AJ53" i="13"/>
  <c r="BN53" i="13" s="1"/>
  <c r="CB61" i="13"/>
  <c r="CA17" i="13"/>
  <c r="CI33" i="13"/>
  <c r="AS135" i="13"/>
  <c r="BB53" i="13" s="1"/>
  <c r="BF53" i="13" s="1"/>
  <c r="AN30" i="13"/>
  <c r="BR30" i="13" s="1"/>
  <c r="CV30" i="13" s="1"/>
  <c r="AS117" i="13"/>
  <c r="BB35" i="13" s="1"/>
  <c r="BF35" i="13" s="1"/>
  <c r="AJ26" i="13"/>
  <c r="BN26" i="13" s="1"/>
  <c r="AM57" i="13"/>
  <c r="BQ57" i="13" s="1"/>
  <c r="CU57" i="13" s="1"/>
  <c r="AN16" i="13"/>
  <c r="BR16" i="13" s="1"/>
  <c r="AJ21" i="13"/>
  <c r="BN21" i="13" s="1"/>
  <c r="AS115" i="13"/>
  <c r="BB33" i="13" s="1"/>
  <c r="BF33" i="13" s="1"/>
  <c r="AM18" i="13"/>
  <c r="BQ18" i="13" s="1"/>
  <c r="CU18" i="13" s="1"/>
  <c r="AJ37" i="13"/>
  <c r="BN37" i="13" s="1"/>
  <c r="AI18" i="13"/>
  <c r="BM18" i="13" s="1"/>
  <c r="AM30" i="13"/>
  <c r="BQ30" i="13" s="1"/>
  <c r="AJ44" i="13"/>
  <c r="BN44" i="13" s="1"/>
  <c r="CR44" i="13" s="1"/>
  <c r="AM13" i="13"/>
  <c r="BQ13" i="13" s="1"/>
  <c r="AM44" i="13"/>
  <c r="BQ44" i="13" s="1"/>
  <c r="CU44" i="13" s="1"/>
  <c r="AM11" i="13"/>
  <c r="BQ11" i="13" s="1"/>
  <c r="AN56" i="13"/>
  <c r="BR56" i="13" s="1"/>
  <c r="CV56" i="13" s="1"/>
  <c r="BS6" i="13"/>
  <c r="AT67" i="13"/>
  <c r="AZ67" i="13" s="1"/>
  <c r="BD67" i="13" s="1"/>
  <c r="Q65" i="6" s="1"/>
  <c r="T65" i="6" s="1"/>
  <c r="AM35" i="13"/>
  <c r="BQ35" i="13" s="1"/>
  <c r="CU35" i="13" s="1"/>
  <c r="CI12" i="13"/>
  <c r="AN57" i="13"/>
  <c r="BR57" i="13" s="1"/>
  <c r="CV57" i="13" s="1"/>
  <c r="AM31" i="13"/>
  <c r="BQ31" i="13" s="1"/>
  <c r="AM43" i="13"/>
  <c r="BQ43" i="13" s="1"/>
  <c r="AJ15" i="13"/>
  <c r="BN15" i="13" s="1"/>
  <c r="CD15" i="13" s="1"/>
  <c r="AS113" i="13"/>
  <c r="BB31" i="13" s="1"/>
  <c r="BF31" i="13" s="1"/>
  <c r="AM51" i="13"/>
  <c r="BQ51" i="13" s="1"/>
  <c r="AJ46" i="13"/>
  <c r="BN46" i="13" s="1"/>
  <c r="AN51" i="13"/>
  <c r="BR51" i="13" s="1"/>
  <c r="AM49" i="13"/>
  <c r="BQ49" i="13" s="1"/>
  <c r="CU49" i="13" s="1"/>
  <c r="AM10" i="13"/>
  <c r="BQ10" i="13" s="1"/>
  <c r="CU10" i="13" s="1"/>
  <c r="AM12" i="13"/>
  <c r="BQ12" i="13" s="1"/>
  <c r="AM23" i="13"/>
  <c r="BQ23" i="13" s="1"/>
  <c r="CU23" i="13" s="1"/>
  <c r="AJ47" i="13"/>
  <c r="BN47" i="13" s="1"/>
  <c r="AM16" i="13"/>
  <c r="BQ16" i="13" s="1"/>
  <c r="AM22" i="13"/>
  <c r="BQ22" i="13" s="1"/>
  <c r="CU22" i="13" s="1"/>
  <c r="AT68" i="13"/>
  <c r="AZ68" i="13" s="1"/>
  <c r="BD68" i="13" s="1"/>
  <c r="Q66" i="6" s="1"/>
  <c r="T66" i="6" s="1"/>
  <c r="AT72" i="13"/>
  <c r="AZ72" i="13" s="1"/>
  <c r="BD72" i="13" s="1"/>
  <c r="Q70" i="6" s="1"/>
  <c r="T70" i="6" s="1"/>
  <c r="AJ48" i="13"/>
  <c r="BN48" i="13" s="1"/>
  <c r="CR48" i="13" s="1"/>
  <c r="AJ40" i="13"/>
  <c r="BN40" i="13" s="1"/>
  <c r="CR40" i="13" s="1"/>
  <c r="AM9" i="13"/>
  <c r="BQ9" i="13" s="1"/>
  <c r="CU9" i="13" s="1"/>
  <c r="AM15" i="13"/>
  <c r="BQ15" i="13" s="1"/>
  <c r="CU15" i="13" s="1"/>
  <c r="CI11" i="13"/>
  <c r="AM45" i="13"/>
  <c r="BQ45" i="13" s="1"/>
  <c r="CU45" i="13" s="1"/>
  <c r="AN25" i="13"/>
  <c r="BR25" i="13" s="1"/>
  <c r="AJ36" i="13"/>
  <c r="BN36" i="13" s="1"/>
  <c r="AM19" i="13"/>
  <c r="BQ19" i="13" s="1"/>
  <c r="CU19" i="13" s="1"/>
  <c r="AN33" i="13"/>
  <c r="BR33" i="13" s="1"/>
  <c r="AM52" i="13"/>
  <c r="BQ52" i="13" s="1"/>
  <c r="AJ34" i="13"/>
  <c r="BN34" i="13" s="1"/>
  <c r="AS123" i="13"/>
  <c r="BB41" i="13" s="1"/>
  <c r="BF41" i="13" s="1"/>
  <c r="AN55" i="13"/>
  <c r="BR55" i="13" s="1"/>
  <c r="AJ41" i="13"/>
  <c r="BN41" i="13" s="1"/>
  <c r="AM48" i="13"/>
  <c r="BQ48" i="13" s="1"/>
  <c r="CU48" i="13" s="1"/>
  <c r="AJ39" i="13"/>
  <c r="BN39" i="13" s="1"/>
  <c r="CR39" i="13" s="1"/>
  <c r="AJ57" i="13"/>
  <c r="BN57" i="13" s="1"/>
  <c r="AM41" i="13"/>
  <c r="BQ41" i="13" s="1"/>
  <c r="CU41" i="13" s="1"/>
  <c r="AJ9" i="13"/>
  <c r="BN9" i="13" s="1"/>
  <c r="BK6" i="13"/>
  <c r="BK134" i="13"/>
  <c r="BI110" i="13"/>
  <c r="BY110" i="13" s="1"/>
  <c r="CK38" i="13"/>
  <c r="AT73" i="13"/>
  <c r="AZ73" i="13" s="1"/>
  <c r="BD73" i="13" s="1"/>
  <c r="Q71" i="6" s="1"/>
  <c r="T71" i="6" s="1"/>
  <c r="BI92" i="13"/>
  <c r="CM92" i="13" s="1"/>
  <c r="CI56" i="13"/>
  <c r="CK31" i="13"/>
  <c r="CK35" i="13"/>
  <c r="BJ95" i="13"/>
  <c r="BJ88" i="13" s="1"/>
  <c r="CA60" i="13"/>
  <c r="CA27" i="13"/>
  <c r="BI136" i="13"/>
  <c r="BY136" i="13" s="1"/>
  <c r="AT63" i="13"/>
  <c r="AZ63" i="13" s="1"/>
  <c r="BD63" i="13" s="1"/>
  <c r="AT69" i="13"/>
  <c r="AZ69" i="13" s="1"/>
  <c r="BD69" i="13" s="1"/>
  <c r="Q67" i="6" s="1"/>
  <c r="T67" i="6" s="1"/>
  <c r="AN28" i="13"/>
  <c r="BR28" i="13" s="1"/>
  <c r="AN50" i="13"/>
  <c r="BR50" i="13" s="1"/>
  <c r="CV50" i="13" s="1"/>
  <c r="AT70" i="13"/>
  <c r="AZ70" i="13" s="1"/>
  <c r="BD70" i="13" s="1"/>
  <c r="Q68" i="6" s="1"/>
  <c r="T68" i="6" s="1"/>
  <c r="AM33" i="13"/>
  <c r="BQ33" i="13" s="1"/>
  <c r="CU33" i="13" s="1"/>
  <c r="AM34" i="13"/>
  <c r="BQ34" i="13" s="1"/>
  <c r="CU34" i="13" s="1"/>
  <c r="AN19" i="13"/>
  <c r="BR19" i="13" s="1"/>
  <c r="CV19" i="13" s="1"/>
  <c r="AJ43" i="13"/>
  <c r="BN43" i="13" s="1"/>
  <c r="AN48" i="13"/>
  <c r="BR48" i="13" s="1"/>
  <c r="CV48" i="13" s="1"/>
  <c r="AJ58" i="13"/>
  <c r="BN58" i="13" s="1"/>
  <c r="AN59" i="13"/>
  <c r="BR59" i="13" s="1"/>
  <c r="AJ22" i="13"/>
  <c r="BN22" i="13" s="1"/>
  <c r="AN40" i="13"/>
  <c r="BR40" i="13" s="1"/>
  <c r="AJ11" i="13"/>
  <c r="BN11" i="13" s="1"/>
  <c r="AM21" i="13"/>
  <c r="BQ21" i="13" s="1"/>
  <c r="AM20" i="13"/>
  <c r="BQ20" i="13" s="1"/>
  <c r="AM55" i="13"/>
  <c r="BQ55" i="13" s="1"/>
  <c r="AN37" i="13"/>
  <c r="BR37" i="13" s="1"/>
  <c r="CV37" i="13" s="1"/>
  <c r="AM40" i="13"/>
  <c r="BQ40" i="13" s="1"/>
  <c r="CU40" i="13" s="1"/>
  <c r="AT75" i="13"/>
  <c r="AZ75" i="13" s="1"/>
  <c r="BD75" i="13" s="1"/>
  <c r="Q73" i="6" s="1"/>
  <c r="T73" i="6" s="1"/>
  <c r="AM14" i="13"/>
  <c r="BQ14" i="13" s="1"/>
  <c r="CU14" i="13" s="1"/>
  <c r="AM17" i="13"/>
  <c r="BQ17" i="13" s="1"/>
  <c r="CU17" i="13" s="1"/>
  <c r="AM56" i="13"/>
  <c r="BQ56" i="13" s="1"/>
  <c r="CU56" i="13" s="1"/>
  <c r="AN45" i="13"/>
  <c r="BR45" i="13" s="1"/>
  <c r="CV45" i="13" s="1"/>
  <c r="AJ38" i="13"/>
  <c r="BN38" i="13" s="1"/>
  <c r="CR38" i="13" s="1"/>
  <c r="AM38" i="13"/>
  <c r="BQ38" i="13" s="1"/>
  <c r="CU38" i="13" s="1"/>
  <c r="AN24" i="13"/>
  <c r="BR24" i="13" s="1"/>
  <c r="CV24" i="13" s="1"/>
  <c r="AM32" i="13"/>
  <c r="BQ32" i="13" s="1"/>
  <c r="AM47" i="13"/>
  <c r="BQ47" i="13" s="1"/>
  <c r="AM27" i="13"/>
  <c r="BQ27" i="13" s="1"/>
  <c r="AM37" i="13"/>
  <c r="BQ37" i="13" s="1"/>
  <c r="AJ83" i="13"/>
  <c r="AT77" i="13"/>
  <c r="AZ77" i="13" s="1"/>
  <c r="BD77" i="13" s="1"/>
  <c r="AT64" i="13"/>
  <c r="AZ64" i="13" s="1"/>
  <c r="BD64" i="13" s="1"/>
  <c r="Q62" i="6" s="1"/>
  <c r="T62" i="6" s="1"/>
  <c r="AT76" i="13"/>
  <c r="AZ76" i="13" s="1"/>
  <c r="BD76" i="13" s="1"/>
  <c r="Q74" i="6" s="1"/>
  <c r="AT65" i="13"/>
  <c r="AZ65" i="13" s="1"/>
  <c r="BD65" i="13" s="1"/>
  <c r="Q63" i="6" s="1"/>
  <c r="T63" i="6" s="1"/>
  <c r="BO9" i="13"/>
  <c r="CS9" i="13" s="1"/>
  <c r="AJ27" i="13"/>
  <c r="BN27" i="13" s="1"/>
  <c r="CR27" i="13" s="1"/>
  <c r="CK23" i="13"/>
  <c r="AN34" i="13"/>
  <c r="BR34" i="13" s="1"/>
  <c r="CV34" i="13" s="1"/>
  <c r="AM46" i="13"/>
  <c r="BQ46" i="13" s="1"/>
  <c r="AN43" i="13"/>
  <c r="BR43" i="13" s="1"/>
  <c r="AN46" i="13"/>
  <c r="BR46" i="13" s="1"/>
  <c r="CV46" i="13" s="1"/>
  <c r="AJ30" i="13"/>
  <c r="BN30" i="13" s="1"/>
  <c r="CR30" i="13" s="1"/>
  <c r="AM53" i="13"/>
  <c r="BQ53" i="13" s="1"/>
  <c r="AJ25" i="13"/>
  <c r="BN25" i="13" s="1"/>
  <c r="AM54" i="13"/>
  <c r="BQ54" i="13" s="1"/>
  <c r="CU54" i="13" s="1"/>
  <c r="AN23" i="13"/>
  <c r="BR23" i="13" s="1"/>
  <c r="AM26" i="13"/>
  <c r="BQ26" i="13" s="1"/>
  <c r="AM39" i="13"/>
  <c r="BQ39" i="13" s="1"/>
  <c r="AM24" i="13"/>
  <c r="BQ24" i="13" s="1"/>
  <c r="AT62" i="13"/>
  <c r="AZ62" i="13" s="1"/>
  <c r="BD62" i="13" s="1"/>
  <c r="AT74" i="13"/>
  <c r="AZ74" i="13" s="1"/>
  <c r="BD74" i="13" s="1"/>
  <c r="Q72" i="6" s="1"/>
  <c r="T72" i="6" s="1"/>
  <c r="AT66" i="13"/>
  <c r="AZ66" i="13" s="1"/>
  <c r="BD66" i="13" s="1"/>
  <c r="Q64" i="6" s="1"/>
  <c r="T64" i="6" s="1"/>
  <c r="AM59" i="13"/>
  <c r="BQ59" i="13" s="1"/>
  <c r="CU59" i="13" s="1"/>
  <c r="AJ28" i="13"/>
  <c r="BN28" i="13" s="1"/>
  <c r="AM42" i="13"/>
  <c r="BQ42" i="13" s="1"/>
  <c r="AN13" i="13"/>
  <c r="BR13" i="13" s="1"/>
  <c r="AN10" i="13"/>
  <c r="BR10" i="13" s="1"/>
  <c r="AS27" i="13"/>
  <c r="AS17" i="13"/>
  <c r="AN21" i="13"/>
  <c r="BR21" i="13" s="1"/>
  <c r="AM29" i="13"/>
  <c r="BQ29" i="13" s="1"/>
  <c r="AN29" i="13"/>
  <c r="BR29" i="13" s="1"/>
  <c r="AN39" i="13"/>
  <c r="BR39" i="13" s="1"/>
  <c r="CV39" i="13" s="1"/>
  <c r="AJ51" i="13"/>
  <c r="BN51" i="13" s="1"/>
  <c r="CR51" i="13" s="1"/>
  <c r="AM25" i="13"/>
  <c r="BQ25" i="13" s="1"/>
  <c r="CU25" i="13" s="1"/>
  <c r="AJ42" i="13"/>
  <c r="BN42" i="13" s="1"/>
  <c r="AN53" i="13"/>
  <c r="BR53" i="13" s="1"/>
  <c r="CV53" i="13" s="1"/>
  <c r="AJ10" i="13"/>
  <c r="BN10" i="13" s="1"/>
  <c r="AN11" i="13"/>
  <c r="BR11" i="13" s="1"/>
  <c r="AN61" i="13"/>
  <c r="BR61" i="13" s="1"/>
  <c r="AT71" i="13"/>
  <c r="AZ71" i="13" s="1"/>
  <c r="BD71" i="13" s="1"/>
  <c r="Q69" i="6" s="1"/>
  <c r="T69" i="6" s="1"/>
  <c r="V2" i="13"/>
  <c r="BF21" i="13"/>
  <c r="BF34" i="13"/>
  <c r="BF57" i="13"/>
  <c r="BF46" i="13"/>
  <c r="BF28" i="13"/>
  <c r="BF58" i="13"/>
  <c r="BF32" i="13"/>
  <c r="BF60" i="13"/>
  <c r="BF19" i="13"/>
  <c r="BF30" i="13"/>
  <c r="BF42" i="13"/>
  <c r="BF39" i="13"/>
  <c r="BF51" i="13"/>
  <c r="BP6" i="13"/>
  <c r="CF13" i="13"/>
  <c r="CG8" i="13"/>
  <c r="CP8" i="13"/>
  <c r="BL6" i="13"/>
  <c r="AK8" i="13"/>
  <c r="BO8" i="13" s="1"/>
  <c r="CB8" i="13"/>
  <c r="CD60" i="13"/>
  <c r="CU8" i="13"/>
  <c r="BI90" i="13"/>
  <c r="AT123" i="13"/>
  <c r="AT138" i="13"/>
  <c r="BA56" i="13" s="1"/>
  <c r="CR109" i="13"/>
  <c r="CH101" i="13"/>
  <c r="CD125" i="13"/>
  <c r="CV115" i="13"/>
  <c r="CD142" i="13"/>
  <c r="CH116" i="13"/>
  <c r="CR113" i="13"/>
  <c r="CU109" i="13"/>
  <c r="CG128" i="13"/>
  <c r="CU107" i="13"/>
  <c r="CG133" i="13"/>
  <c r="CH14" i="13"/>
  <c r="AT136" i="13"/>
  <c r="BA54" i="13" s="1"/>
  <c r="CG141" i="13"/>
  <c r="CG142" i="13"/>
  <c r="CG116" i="13"/>
  <c r="CU121" i="13"/>
  <c r="CR98" i="13"/>
  <c r="CR111" i="13"/>
  <c r="AT98" i="13"/>
  <c r="BA16" i="13" s="1"/>
  <c r="AT130" i="13"/>
  <c r="BA48" i="13" s="1"/>
  <c r="CR103" i="13"/>
  <c r="CG130" i="13"/>
  <c r="CG143" i="13"/>
  <c r="AT115" i="13"/>
  <c r="BA33" i="13" s="1"/>
  <c r="AT134" i="13"/>
  <c r="CG131" i="13"/>
  <c r="CH133" i="13"/>
  <c r="AT104" i="13"/>
  <c r="BA22" i="13" s="1"/>
  <c r="CD108" i="13"/>
  <c r="CG111" i="13"/>
  <c r="CR102" i="13"/>
  <c r="AT109" i="13"/>
  <c r="BA27" i="13" s="1"/>
  <c r="AT94" i="13"/>
  <c r="BA12" i="13" s="1"/>
  <c r="AT139" i="13"/>
  <c r="AT119" i="13"/>
  <c r="AT91" i="13"/>
  <c r="CD94" i="13"/>
  <c r="CU118" i="13"/>
  <c r="CV104" i="13"/>
  <c r="AT127" i="13"/>
  <c r="BA45" i="13" s="1"/>
  <c r="CR107" i="13"/>
  <c r="AT121" i="13"/>
  <c r="AT126" i="13"/>
  <c r="BA44" i="13" s="1"/>
  <c r="CD20" i="13"/>
  <c r="CG58" i="13"/>
  <c r="CG36" i="13"/>
  <c r="CD45" i="13"/>
  <c r="CC48" i="13"/>
  <c r="BY141" i="13"/>
  <c r="CM141" i="13"/>
  <c r="CV135" i="13"/>
  <c r="CH135" i="13"/>
  <c r="CQ122" i="13"/>
  <c r="CC122" i="13"/>
  <c r="CC95" i="13"/>
  <c r="CQ95" i="13"/>
  <c r="CC118" i="13"/>
  <c r="CQ118" i="13"/>
  <c r="CC120" i="13"/>
  <c r="CQ120" i="13"/>
  <c r="CM134" i="13"/>
  <c r="BY134" i="13"/>
  <c r="CV140" i="13"/>
  <c r="CH140" i="13"/>
  <c r="CD97" i="13"/>
  <c r="CR97" i="13"/>
  <c r="BY97" i="13"/>
  <c r="CM97" i="13"/>
  <c r="CQ138" i="13"/>
  <c r="CC138" i="13"/>
  <c r="BY100" i="13"/>
  <c r="CM100" i="13"/>
  <c r="CB132" i="13"/>
  <c r="CP132" i="13"/>
  <c r="CP90" i="13"/>
  <c r="CB90" i="13"/>
  <c r="CQ112" i="13"/>
  <c r="CC112" i="13"/>
  <c r="CE120" i="13"/>
  <c r="CS120" i="13"/>
  <c r="CE106" i="13"/>
  <c r="CS106" i="13"/>
  <c r="CE111" i="13"/>
  <c r="CS111" i="13"/>
  <c r="CS101" i="13"/>
  <c r="CE101" i="13"/>
  <c r="CP106" i="13"/>
  <c r="CB106" i="13"/>
  <c r="CC114" i="13"/>
  <c r="CQ114" i="13"/>
  <c r="CM123" i="13"/>
  <c r="BY123" i="13"/>
  <c r="CG112" i="13"/>
  <c r="CU112" i="13"/>
  <c r="CB102" i="13"/>
  <c r="CP102" i="13"/>
  <c r="CH100" i="13"/>
  <c r="CV100" i="13"/>
  <c r="CH97" i="13"/>
  <c r="CV97" i="13"/>
  <c r="CC105" i="13"/>
  <c r="CQ105" i="13"/>
  <c r="CB105" i="13"/>
  <c r="CP105" i="13"/>
  <c r="CM91" i="13"/>
  <c r="BY91" i="13"/>
  <c r="CG100" i="13"/>
  <c r="CU100" i="13"/>
  <c r="CU126" i="13"/>
  <c r="CG126" i="13"/>
  <c r="CB109" i="13"/>
  <c r="CP109" i="13"/>
  <c r="CB123" i="13"/>
  <c r="CP123" i="13"/>
  <c r="CH127" i="13"/>
  <c r="CV127" i="13"/>
  <c r="CD126" i="13"/>
  <c r="CR126" i="13"/>
  <c r="CC115" i="13"/>
  <c r="CQ115" i="13"/>
  <c r="CB104" i="13"/>
  <c r="CP104" i="13"/>
  <c r="BY102" i="13"/>
  <c r="CM102" i="13"/>
  <c r="CG103" i="13"/>
  <c r="CU103" i="13"/>
  <c r="AT129" i="13"/>
  <c r="CH134" i="13"/>
  <c r="CV134" i="13"/>
  <c r="CR134" i="13"/>
  <c r="CD134" i="13"/>
  <c r="CC99" i="13"/>
  <c r="CQ99" i="13"/>
  <c r="CC139" i="13"/>
  <c r="CQ139" i="13"/>
  <c r="AT95" i="13"/>
  <c r="AT122" i="13"/>
  <c r="BA40" i="13" s="1"/>
  <c r="CQ123" i="13"/>
  <c r="CC123" i="13"/>
  <c r="CG129" i="13"/>
  <c r="CU129" i="13"/>
  <c r="CB134" i="13"/>
  <c r="CP134" i="13"/>
  <c r="CB98" i="13"/>
  <c r="CP98" i="13"/>
  <c r="CH132" i="13"/>
  <c r="CV132" i="13"/>
  <c r="CD143" i="13"/>
  <c r="CR143" i="13"/>
  <c r="CD93" i="13"/>
  <c r="CR93" i="13"/>
  <c r="AT132" i="13"/>
  <c r="AT90" i="13"/>
  <c r="CE98" i="13"/>
  <c r="CS98" i="13"/>
  <c r="CE114" i="13"/>
  <c r="CS114" i="13"/>
  <c r="CS119" i="13"/>
  <c r="CE119" i="13"/>
  <c r="CS100" i="13"/>
  <c r="CE100" i="13"/>
  <c r="CS130" i="13"/>
  <c r="CE130" i="13"/>
  <c r="CE112" i="13"/>
  <c r="CS112" i="13"/>
  <c r="CE118" i="13"/>
  <c r="CS118" i="13"/>
  <c r="CS116" i="13"/>
  <c r="CE116" i="13"/>
  <c r="AT106" i="13"/>
  <c r="BA24" i="13" s="1"/>
  <c r="CU136" i="13"/>
  <c r="CG136" i="13"/>
  <c r="CG140" i="13"/>
  <c r="CU140" i="13"/>
  <c r="AT102" i="13"/>
  <c r="CH113" i="13"/>
  <c r="CV113" i="13"/>
  <c r="CM98" i="13"/>
  <c r="BY98" i="13"/>
  <c r="CP94" i="13"/>
  <c r="CB94" i="13"/>
  <c r="CU110" i="13"/>
  <c r="CG110" i="13"/>
  <c r="CG137" i="13"/>
  <c r="CU137" i="13"/>
  <c r="CP122" i="13"/>
  <c r="CB122" i="13"/>
  <c r="AT118" i="13"/>
  <c r="BY138" i="13"/>
  <c r="CM138" i="13"/>
  <c r="CU101" i="13"/>
  <c r="CG101" i="13"/>
  <c r="CC92" i="13"/>
  <c r="CQ92" i="13"/>
  <c r="CB95" i="13"/>
  <c r="CP95" i="13"/>
  <c r="CR119" i="13"/>
  <c r="CD119" i="13"/>
  <c r="CE122" i="13"/>
  <c r="CS122" i="13"/>
  <c r="AT92" i="13"/>
  <c r="CM127" i="13"/>
  <c r="BY127" i="13"/>
  <c r="AS90" i="13"/>
  <c r="CP126" i="13"/>
  <c r="CB126" i="13"/>
  <c r="CB118" i="13"/>
  <c r="CP118" i="13"/>
  <c r="CP139" i="13"/>
  <c r="CB139" i="13"/>
  <c r="CD121" i="13"/>
  <c r="CR121" i="13"/>
  <c r="CQ129" i="13"/>
  <c r="CC129" i="13"/>
  <c r="BY128" i="13"/>
  <c r="CM128" i="13"/>
  <c r="CM117" i="13"/>
  <c r="BY117" i="13"/>
  <c r="CG124" i="13"/>
  <c r="CU124" i="13"/>
  <c r="AT97" i="13"/>
  <c r="CH110" i="13"/>
  <c r="CV110" i="13"/>
  <c r="CH109" i="13"/>
  <c r="CV109" i="13"/>
  <c r="CR137" i="13"/>
  <c r="CD137" i="13"/>
  <c r="CV122" i="13"/>
  <c r="CH122" i="13"/>
  <c r="CC97" i="13"/>
  <c r="CQ97" i="13"/>
  <c r="CM121" i="13"/>
  <c r="BY121" i="13"/>
  <c r="CM101" i="13"/>
  <c r="BY101" i="13"/>
  <c r="CG95" i="13"/>
  <c r="CU95" i="13"/>
  <c r="CU90" i="13"/>
  <c r="CG90" i="13"/>
  <c r="AT116" i="13"/>
  <c r="CP107" i="13"/>
  <c r="CB107" i="13"/>
  <c r="CV120" i="13"/>
  <c r="CH120" i="13"/>
  <c r="CQ124" i="13"/>
  <c r="CC124" i="13"/>
  <c r="AT142" i="13"/>
  <c r="CC93" i="13"/>
  <c r="CQ93" i="13"/>
  <c r="CM95" i="13"/>
  <c r="BY95" i="13"/>
  <c r="CB114" i="13"/>
  <c r="CP114" i="13"/>
  <c r="AT135" i="13"/>
  <c r="CH125" i="13"/>
  <c r="CV125" i="13"/>
  <c r="CR114" i="13"/>
  <c r="CD114" i="13"/>
  <c r="CE102" i="13"/>
  <c r="CS102" i="13"/>
  <c r="CE123" i="13"/>
  <c r="CS123" i="13"/>
  <c r="CE96" i="13"/>
  <c r="CS96" i="13"/>
  <c r="CS115" i="13"/>
  <c r="CE115" i="13"/>
  <c r="CS128" i="13"/>
  <c r="CE128" i="13"/>
  <c r="CE107" i="13"/>
  <c r="CS107" i="13"/>
  <c r="AT103" i="13"/>
  <c r="BA21" i="13" s="1"/>
  <c r="CQ133" i="13"/>
  <c r="CC133" i="13"/>
  <c r="AT96" i="13"/>
  <c r="CM115" i="13"/>
  <c r="BY115" i="13"/>
  <c r="AT133" i="13"/>
  <c r="BA51" i="13" s="1"/>
  <c r="CB92" i="13"/>
  <c r="CP92" i="13"/>
  <c r="CR106" i="13"/>
  <c r="CD106" i="13"/>
  <c r="CQ136" i="13"/>
  <c r="CC136" i="13"/>
  <c r="BY94" i="13"/>
  <c r="CM94" i="13"/>
  <c r="CB125" i="13"/>
  <c r="CP125" i="13"/>
  <c r="CC135" i="13"/>
  <c r="CQ135" i="13"/>
  <c r="AT101" i="13"/>
  <c r="CR124" i="13"/>
  <c r="CD124" i="13"/>
  <c r="CR129" i="13"/>
  <c r="CD129" i="13"/>
  <c r="BY109" i="13"/>
  <c r="CM109" i="13"/>
  <c r="CH137" i="13"/>
  <c r="CV137" i="13"/>
  <c r="CP135" i="13"/>
  <c r="CB135" i="13"/>
  <c r="CE133" i="13"/>
  <c r="CS133" i="13"/>
  <c r="CS140" i="13"/>
  <c r="CE140" i="13"/>
  <c r="CG135" i="13"/>
  <c r="CU135" i="13"/>
  <c r="CU106" i="13"/>
  <c r="CG106" i="13"/>
  <c r="AT112" i="13"/>
  <c r="CR136" i="13"/>
  <c r="CD136" i="13"/>
  <c r="CQ104" i="13"/>
  <c r="CC104" i="13"/>
  <c r="CM119" i="13"/>
  <c r="BY119" i="13"/>
  <c r="AT117" i="13"/>
  <c r="CQ101" i="13"/>
  <c r="CC101" i="13"/>
  <c r="CP97" i="13"/>
  <c r="CB97" i="13"/>
  <c r="CH124" i="13"/>
  <c r="CV124" i="13"/>
  <c r="CQ116" i="13"/>
  <c r="CC116" i="13"/>
  <c r="CH102" i="13"/>
  <c r="CV102" i="13"/>
  <c r="CC126" i="13"/>
  <c r="CQ126" i="13"/>
  <c r="CM140" i="13"/>
  <c r="BY140" i="13"/>
  <c r="CU99" i="13"/>
  <c r="CG99" i="13"/>
  <c r="CG122" i="13"/>
  <c r="CU122" i="13"/>
  <c r="AT143" i="13"/>
  <c r="CH90" i="13"/>
  <c r="CV90" i="13"/>
  <c r="CD127" i="13"/>
  <c r="CR127" i="13"/>
  <c r="CD141" i="13"/>
  <c r="CR141" i="13"/>
  <c r="CC141" i="13"/>
  <c r="CQ141" i="13"/>
  <c r="CQ140" i="13"/>
  <c r="CC140" i="13"/>
  <c r="AT141" i="13"/>
  <c r="CB124" i="13"/>
  <c r="CP124" i="13"/>
  <c r="CM106" i="13"/>
  <c r="BY106" i="13"/>
  <c r="CB108" i="13"/>
  <c r="CP108" i="13"/>
  <c r="CV128" i="13"/>
  <c r="CH128" i="13"/>
  <c r="CV136" i="13"/>
  <c r="CH136" i="13"/>
  <c r="CD99" i="13"/>
  <c r="CR99" i="13"/>
  <c r="CS137" i="13"/>
  <c r="CE137" i="13"/>
  <c r="CE121" i="13"/>
  <c r="CS121" i="13"/>
  <c r="CS143" i="13"/>
  <c r="CE143" i="13"/>
  <c r="CS94" i="13"/>
  <c r="CE94" i="13"/>
  <c r="CE108" i="13"/>
  <c r="CS108" i="13"/>
  <c r="CS117" i="13"/>
  <c r="CE117" i="13"/>
  <c r="CH91" i="13"/>
  <c r="CV91" i="13"/>
  <c r="CB96" i="13"/>
  <c r="CP96" i="13"/>
  <c r="BY113" i="13"/>
  <c r="CM113" i="13"/>
  <c r="CG125" i="13"/>
  <c r="CU125" i="13"/>
  <c r="CU102" i="13"/>
  <c r="CG102" i="13"/>
  <c r="AT113" i="13"/>
  <c r="CV126" i="13"/>
  <c r="CH126" i="13"/>
  <c r="CH138" i="13"/>
  <c r="CV138" i="13"/>
  <c r="CR120" i="13"/>
  <c r="CD120" i="13"/>
  <c r="CC127" i="13"/>
  <c r="CQ127" i="13"/>
  <c r="AT125" i="13"/>
  <c r="BY107" i="13"/>
  <c r="CM107" i="13"/>
  <c r="CB101" i="13"/>
  <c r="CP101" i="13"/>
  <c r="CM124" i="13"/>
  <c r="BY124" i="13"/>
  <c r="CR96" i="13"/>
  <c r="CD96" i="13"/>
  <c r="CC113" i="13"/>
  <c r="CQ113" i="13"/>
  <c r="CM99" i="13"/>
  <c r="BY99" i="13"/>
  <c r="CB129" i="13"/>
  <c r="CP129" i="13"/>
  <c r="CB116" i="13"/>
  <c r="CP116" i="13"/>
  <c r="CB142" i="13"/>
  <c r="CP142" i="13"/>
  <c r="CE142" i="13"/>
  <c r="CS142" i="13"/>
  <c r="CD110" i="13"/>
  <c r="CR110" i="13"/>
  <c r="CQ103" i="13"/>
  <c r="CC103" i="13"/>
  <c r="CM105" i="13"/>
  <c r="BY105" i="13"/>
  <c r="CU139" i="13"/>
  <c r="CG139" i="13"/>
  <c r="CB112" i="13"/>
  <c r="CP112" i="13"/>
  <c r="CB121" i="13"/>
  <c r="CP121" i="13"/>
  <c r="CB136" i="13"/>
  <c r="CP136" i="13"/>
  <c r="CH143" i="13"/>
  <c r="CV143" i="13"/>
  <c r="CR132" i="13"/>
  <c r="CD132" i="13"/>
  <c r="CQ119" i="13"/>
  <c r="CC119" i="13"/>
  <c r="CB117" i="13"/>
  <c r="CP117" i="13"/>
  <c r="CM125" i="13"/>
  <c r="BY125" i="13"/>
  <c r="CM114" i="13"/>
  <c r="BY114" i="13"/>
  <c r="CP120" i="13"/>
  <c r="CB120" i="13"/>
  <c r="AT99" i="13"/>
  <c r="CC132" i="13"/>
  <c r="CQ132" i="13"/>
  <c r="CC107" i="13"/>
  <c r="CQ107" i="13"/>
  <c r="BY93" i="13"/>
  <c r="CM93" i="13"/>
  <c r="CB91" i="13"/>
  <c r="CP91" i="13"/>
  <c r="CP143" i="13"/>
  <c r="CB143" i="13"/>
  <c r="CR122" i="13"/>
  <c r="CD122" i="13"/>
  <c r="CQ90" i="13"/>
  <c r="CC142" i="13"/>
  <c r="CQ142" i="13"/>
  <c r="CB141" i="13"/>
  <c r="CP141" i="13"/>
  <c r="AT124" i="13"/>
  <c r="BA42" i="13" s="1"/>
  <c r="CC110" i="13"/>
  <c r="CQ110" i="13"/>
  <c r="CM120" i="13"/>
  <c r="BY120" i="13"/>
  <c r="AT108" i="13"/>
  <c r="BA26" i="13" s="1"/>
  <c r="CH95" i="13"/>
  <c r="CV95" i="13"/>
  <c r="CD131" i="13"/>
  <c r="CR131" i="13"/>
  <c r="CR133" i="13"/>
  <c r="CD133" i="13"/>
  <c r="CS90" i="13"/>
  <c r="CE90" i="13"/>
  <c r="CS126" i="13"/>
  <c r="CE126" i="13"/>
  <c r="CS134" i="13"/>
  <c r="CE134" i="13"/>
  <c r="CE109" i="13"/>
  <c r="CS109" i="13"/>
  <c r="CS124" i="13"/>
  <c r="CE124" i="13"/>
  <c r="CS131" i="13"/>
  <c r="CE131" i="13"/>
  <c r="CS91" i="13"/>
  <c r="CE91" i="13"/>
  <c r="CE103" i="13"/>
  <c r="CS103" i="13"/>
  <c r="BY133" i="13"/>
  <c r="CM133" i="13"/>
  <c r="AT111" i="13"/>
  <c r="CQ128" i="13"/>
  <c r="CC128" i="13"/>
  <c r="CU117" i="13"/>
  <c r="CG117" i="13"/>
  <c r="CP113" i="13"/>
  <c r="CB113" i="13"/>
  <c r="CH112" i="13"/>
  <c r="CV112" i="13"/>
  <c r="CH129" i="13"/>
  <c r="CV129" i="13"/>
  <c r="CD128" i="13"/>
  <c r="CR128" i="13"/>
  <c r="CQ111" i="13"/>
  <c r="CC111" i="13"/>
  <c r="BY126" i="13"/>
  <c r="CM126" i="13"/>
  <c r="CH139" i="13"/>
  <c r="CV139" i="13"/>
  <c r="CM112" i="13"/>
  <c r="BY112" i="13"/>
  <c r="CC91" i="13"/>
  <c r="CQ91" i="13"/>
  <c r="AT131" i="13"/>
  <c r="CC137" i="13"/>
  <c r="CQ137" i="13"/>
  <c r="BY118" i="13"/>
  <c r="CM118" i="13"/>
  <c r="CH108" i="13"/>
  <c r="CV108" i="13"/>
  <c r="CV107" i="13"/>
  <c r="CH107" i="13"/>
  <c r="CC117" i="13"/>
  <c r="CQ117" i="13"/>
  <c r="AT114" i="13"/>
  <c r="CS127" i="13"/>
  <c r="CE127" i="13"/>
  <c r="CP103" i="13"/>
  <c r="CB103" i="13"/>
  <c r="BY143" i="13"/>
  <c r="CM143" i="13"/>
  <c r="CM135" i="13"/>
  <c r="BY135" i="13"/>
  <c r="CU120" i="13"/>
  <c r="CG120" i="13"/>
  <c r="CG114" i="13"/>
  <c r="CU114" i="13"/>
  <c r="AT100" i="13"/>
  <c r="CB115" i="13"/>
  <c r="CP115" i="13"/>
  <c r="CH131" i="13"/>
  <c r="CV131" i="13"/>
  <c r="CD92" i="13"/>
  <c r="CR92" i="13"/>
  <c r="CC134" i="13"/>
  <c r="CQ134" i="13"/>
  <c r="BY137" i="13"/>
  <c r="CM137" i="13"/>
  <c r="AT120" i="13"/>
  <c r="CB99" i="13"/>
  <c r="CP99" i="13"/>
  <c r="CD139" i="13"/>
  <c r="CR139" i="13"/>
  <c r="CC108" i="13"/>
  <c r="CQ108" i="13"/>
  <c r="CM129" i="13"/>
  <c r="BY129" i="13"/>
  <c r="AT93" i="13"/>
  <c r="BA11" i="13" s="1"/>
  <c r="CM132" i="13"/>
  <c r="BY132" i="13"/>
  <c r="AT128" i="13"/>
  <c r="CH123" i="13"/>
  <c r="CV123" i="13"/>
  <c r="CD130" i="13"/>
  <c r="CR130" i="13"/>
  <c r="CR105" i="13"/>
  <c r="CD105" i="13"/>
  <c r="CC94" i="13"/>
  <c r="CQ94" i="13"/>
  <c r="CC130" i="13"/>
  <c r="CQ130" i="13"/>
  <c r="CQ100" i="13"/>
  <c r="CC100" i="13"/>
  <c r="CC96" i="13"/>
  <c r="CQ96" i="13"/>
  <c r="CM130" i="13"/>
  <c r="BY130" i="13"/>
  <c r="AT140" i="13"/>
  <c r="AT137" i="13"/>
  <c r="CV106" i="13"/>
  <c r="CH106" i="13"/>
  <c r="CR117" i="13"/>
  <c r="CD117" i="13"/>
  <c r="CS125" i="13"/>
  <c r="CE125" i="13"/>
  <c r="CE138" i="13"/>
  <c r="CS138" i="13"/>
  <c r="CE97" i="13"/>
  <c r="CS97" i="13"/>
  <c r="CE132" i="13"/>
  <c r="CS132" i="13"/>
  <c r="CS104" i="13"/>
  <c r="CE104" i="13"/>
  <c r="CS95" i="13"/>
  <c r="CE95" i="13"/>
  <c r="CE92" i="13"/>
  <c r="CS92" i="13"/>
  <c r="CE110" i="13"/>
  <c r="CS110" i="13"/>
  <c r="CC121" i="13"/>
  <c r="CQ121" i="13"/>
  <c r="CB111" i="13"/>
  <c r="CP111" i="13"/>
  <c r="CG119" i="13"/>
  <c r="CU119" i="13"/>
  <c r="CB110" i="13"/>
  <c r="CP110" i="13"/>
  <c r="CV92" i="13"/>
  <c r="CH92" i="13"/>
  <c r="CD118" i="13"/>
  <c r="CR118" i="13"/>
  <c r="CH94" i="13"/>
  <c r="CV94" i="13"/>
  <c r="CB131" i="13"/>
  <c r="CP131" i="13"/>
  <c r="CG93" i="13"/>
  <c r="CU93" i="13"/>
  <c r="CR101" i="13"/>
  <c r="CD101" i="13"/>
  <c r="CC143" i="13"/>
  <c r="CQ143" i="13"/>
  <c r="CH119" i="13"/>
  <c r="CV119" i="13"/>
  <c r="CC106" i="13"/>
  <c r="CQ106" i="13"/>
  <c r="CG96" i="13"/>
  <c r="CU96" i="13"/>
  <c r="AT107" i="13"/>
  <c r="CH141" i="13"/>
  <c r="CV141" i="13"/>
  <c r="CE135" i="13"/>
  <c r="CS135" i="13"/>
  <c r="CE113" i="13"/>
  <c r="CS113" i="13"/>
  <c r="CP133" i="13"/>
  <c r="CB133" i="13"/>
  <c r="CG61" i="13"/>
  <c r="CM139" i="13"/>
  <c r="BY139" i="13"/>
  <c r="CU105" i="13"/>
  <c r="CG105" i="13"/>
  <c r="CB100" i="13"/>
  <c r="CP100" i="13"/>
  <c r="CH111" i="13"/>
  <c r="CV111" i="13"/>
  <c r="CR104" i="13"/>
  <c r="CD104" i="13"/>
  <c r="BY108" i="13"/>
  <c r="CM108" i="13"/>
  <c r="CM122" i="13"/>
  <c r="BY122" i="13"/>
  <c r="CG127" i="13"/>
  <c r="CU127" i="13"/>
  <c r="CB138" i="13"/>
  <c r="CP138" i="13"/>
  <c r="CP127" i="13"/>
  <c r="CB127" i="13"/>
  <c r="CD116" i="13"/>
  <c r="CR116" i="13"/>
  <c r="CC109" i="13"/>
  <c r="CQ109" i="13"/>
  <c r="CP119" i="13"/>
  <c r="CB119" i="13"/>
  <c r="CP93" i="13"/>
  <c r="CB93" i="13"/>
  <c r="CM142" i="13"/>
  <c r="BY142" i="13"/>
  <c r="BY116" i="13"/>
  <c r="CM116" i="13"/>
  <c r="CP130" i="13"/>
  <c r="CB130" i="13"/>
  <c r="CP128" i="13"/>
  <c r="CB128" i="13"/>
  <c r="CH99" i="13"/>
  <c r="CV99" i="13"/>
  <c r="CD95" i="13"/>
  <c r="CR95" i="13"/>
  <c r="CQ98" i="13"/>
  <c r="CC98" i="13"/>
  <c r="CQ102" i="13"/>
  <c r="CC102" i="13"/>
  <c r="BY131" i="13"/>
  <c r="CM131" i="13"/>
  <c r="CP140" i="13"/>
  <c r="CB140" i="13"/>
  <c r="CB137" i="13"/>
  <c r="CP137" i="13"/>
  <c r="CV114" i="13"/>
  <c r="CH114" i="13"/>
  <c r="CH93" i="13"/>
  <c r="CV93" i="13"/>
  <c r="CE141" i="13"/>
  <c r="CS141" i="13"/>
  <c r="CE105" i="13"/>
  <c r="CS105" i="13"/>
  <c r="CS129" i="13"/>
  <c r="CE129" i="13"/>
  <c r="CS93" i="13"/>
  <c r="CE93" i="13"/>
  <c r="CE99" i="13"/>
  <c r="CS99" i="13"/>
  <c r="CS136" i="13"/>
  <c r="CE136" i="13"/>
  <c r="CS139" i="13"/>
  <c r="CE139" i="13"/>
  <c r="CM96" i="13"/>
  <c r="BY96" i="13"/>
  <c r="CM104" i="13"/>
  <c r="BY104" i="13"/>
  <c r="CM103" i="13"/>
  <c r="BY103" i="13"/>
  <c r="CU132" i="13"/>
  <c r="CG132" i="13"/>
  <c r="AT110" i="13"/>
  <c r="CH103" i="13"/>
  <c r="CV103" i="13"/>
  <c r="CV121" i="13"/>
  <c r="CH121" i="13"/>
  <c r="CM111" i="13"/>
  <c r="BY111" i="13"/>
  <c r="CC125" i="13"/>
  <c r="CQ125" i="13"/>
  <c r="AT105" i="13"/>
  <c r="BY50" i="13"/>
  <c r="CH41" i="13"/>
  <c r="CE40" i="13"/>
  <c r="CE17" i="13"/>
  <c r="CC31" i="13"/>
  <c r="BY34" i="13"/>
  <c r="CD35" i="13"/>
  <c r="BY52" i="13"/>
  <c r="AI8" i="13"/>
  <c r="CC49" i="13"/>
  <c r="CC42" i="13"/>
  <c r="BY42" i="13"/>
  <c r="BY41" i="13"/>
  <c r="CB48" i="13"/>
  <c r="CE29" i="13"/>
  <c r="CE41" i="13"/>
  <c r="CE48" i="13"/>
  <c r="CE16" i="13"/>
  <c r="CE38" i="13"/>
  <c r="CE55" i="13"/>
  <c r="BY12" i="13"/>
  <c r="BY20" i="13"/>
  <c r="BY48" i="13"/>
  <c r="CC39" i="13"/>
  <c r="CC47" i="13"/>
  <c r="CH36" i="13"/>
  <c r="CD54" i="13"/>
  <c r="CD19" i="13"/>
  <c r="CD24" i="13"/>
  <c r="CH52" i="13"/>
  <c r="CC53" i="13"/>
  <c r="CC29" i="13"/>
  <c r="CD31" i="13"/>
  <c r="CC23" i="13"/>
  <c r="CE28" i="13"/>
  <c r="CC54" i="13"/>
  <c r="CB9" i="13"/>
  <c r="CD55" i="13"/>
  <c r="CD33" i="13"/>
  <c r="CD8" i="13"/>
  <c r="CR8" i="13"/>
  <c r="CH17" i="13"/>
  <c r="CB31" i="13"/>
  <c r="CB49" i="13"/>
  <c r="CB29" i="13"/>
  <c r="CC35" i="13"/>
  <c r="CB54" i="13"/>
  <c r="CE14" i="13"/>
  <c r="CE27" i="13"/>
  <c r="CE18" i="13"/>
  <c r="CE37" i="13"/>
  <c r="CE47" i="13"/>
  <c r="CE10" i="13"/>
  <c r="CE34" i="13"/>
  <c r="CE49" i="13"/>
  <c r="CE56" i="13"/>
  <c r="CE21" i="13"/>
  <c r="CH47" i="13"/>
  <c r="CD52" i="13"/>
  <c r="CD12" i="13"/>
  <c r="CD16" i="13"/>
  <c r="CH58" i="13"/>
  <c r="CC17" i="13"/>
  <c r="BY39" i="13"/>
  <c r="CC38" i="13"/>
  <c r="CE24" i="13"/>
  <c r="CE39" i="13"/>
  <c r="CH60" i="13"/>
  <c r="BY46" i="13"/>
  <c r="CB47" i="13"/>
  <c r="CB50" i="13"/>
  <c r="CE52" i="13"/>
  <c r="CE23" i="13"/>
  <c r="CE31" i="13"/>
  <c r="CE61" i="13"/>
  <c r="CE58" i="13"/>
  <c r="CE26" i="13"/>
  <c r="CE50" i="13"/>
  <c r="CE32" i="13"/>
  <c r="CE36" i="13"/>
  <c r="CH32" i="13"/>
  <c r="CH26" i="13"/>
  <c r="CB32" i="13"/>
  <c r="BY40" i="13"/>
  <c r="CB37" i="13"/>
  <c r="CH44" i="13"/>
  <c r="CD50" i="13"/>
  <c r="CD61" i="13"/>
  <c r="CD32" i="13"/>
  <c r="BY47" i="13"/>
  <c r="BY9" i="13"/>
  <c r="CH54" i="13"/>
  <c r="CH9" i="13"/>
  <c r="CB39" i="13"/>
  <c r="CB24" i="13"/>
  <c r="CB20" i="13"/>
  <c r="CC50" i="13"/>
  <c r="CC20" i="13"/>
  <c r="CC56" i="13"/>
  <c r="BY37" i="13"/>
  <c r="BY61" i="13"/>
  <c r="CE46" i="13"/>
  <c r="CE54" i="13"/>
  <c r="CE11" i="13"/>
  <c r="CE20" i="13"/>
  <c r="CE12" i="13"/>
  <c r="CE19" i="13"/>
  <c r="CE25" i="13"/>
  <c r="CH15" i="13"/>
  <c r="BY33" i="13"/>
  <c r="CH20" i="13"/>
  <c r="BY31" i="13"/>
  <c r="CB38" i="13"/>
  <c r="BY30" i="13"/>
  <c r="CH31" i="13"/>
  <c r="CH12" i="13"/>
  <c r="CD59" i="13"/>
  <c r="CD29" i="13"/>
  <c r="CD14" i="13"/>
  <c r="CC24" i="13"/>
  <c r="BY43" i="13"/>
  <c r="AT60" i="13"/>
  <c r="CC44" i="13"/>
  <c r="CC60" i="13"/>
  <c r="CH38" i="13"/>
  <c r="CE60" i="13"/>
  <c r="CE43" i="13"/>
  <c r="CE44" i="13"/>
  <c r="CH42" i="13"/>
  <c r="CB23" i="13"/>
  <c r="CB55" i="13"/>
  <c r="CH27" i="13"/>
  <c r="CH22" i="13"/>
  <c r="CD23" i="13"/>
  <c r="CD49" i="13"/>
  <c r="CD56" i="13"/>
  <c r="CB43" i="13"/>
  <c r="CB17" i="13"/>
  <c r="CB35" i="13"/>
  <c r="CB42" i="13"/>
  <c r="CB60" i="13"/>
  <c r="CC55" i="13"/>
  <c r="CC9" i="13"/>
  <c r="BY53" i="13"/>
  <c r="CE57" i="13"/>
  <c r="CE45" i="13"/>
  <c r="CE42" i="13"/>
  <c r="CE59" i="13"/>
  <c r="CH49" i="13"/>
  <c r="CB56" i="13"/>
  <c r="BY45" i="13"/>
  <c r="CE51" i="13"/>
  <c r="CE22" i="13"/>
  <c r="CE53" i="13"/>
  <c r="CE13" i="13"/>
  <c r="CE33" i="13"/>
  <c r="CE35" i="13"/>
  <c r="CE30" i="13"/>
  <c r="CH18" i="13"/>
  <c r="CC27" i="13"/>
  <c r="CB44" i="13"/>
  <c r="CV8" i="13"/>
  <c r="CH8" i="13"/>
  <c r="CD17" i="13"/>
  <c r="CD13" i="13"/>
  <c r="CC43" i="13"/>
  <c r="CB33" i="13"/>
  <c r="CH35" i="13"/>
  <c r="CB53" i="13"/>
  <c r="CB27" i="13"/>
  <c r="CC32" i="13"/>
  <c r="CC33" i="13"/>
  <c r="CC37" i="13"/>
  <c r="BY57" i="13"/>
  <c r="AK72" i="6" l="1"/>
  <c r="AL72" i="6" s="1"/>
  <c r="Q60" i="6"/>
  <c r="T60" i="6" s="1"/>
  <c r="T74" i="6"/>
  <c r="Q75" i="6"/>
  <c r="T75" i="6" s="1"/>
  <c r="Q61" i="6"/>
  <c r="T61" i="6" s="1"/>
  <c r="CN78" i="13"/>
  <c r="CN79" i="13" s="1"/>
  <c r="CN80" i="13" s="1"/>
  <c r="AI85" i="20"/>
  <c r="AJ85" i="20" s="1"/>
  <c r="AI73" i="20"/>
  <c r="AJ73" i="20" s="1"/>
  <c r="AI81" i="20"/>
  <c r="AJ81" i="20" s="1"/>
  <c r="AI77" i="20"/>
  <c r="AJ77" i="20" s="1"/>
  <c r="AK74" i="20"/>
  <c r="AL74" i="20" s="1"/>
  <c r="AK86" i="20"/>
  <c r="AL86" i="20" s="1"/>
  <c r="AK78" i="20"/>
  <c r="AL78" i="20" s="1"/>
  <c r="AK82" i="20"/>
  <c r="AL82" i="20" s="1"/>
  <c r="BZ78" i="13"/>
  <c r="BZ79" i="13" s="1"/>
  <c r="BZ80" i="13" s="1"/>
  <c r="W49" i="20"/>
  <c r="X23" i="20"/>
  <c r="X48" i="20"/>
  <c r="CM8" i="13"/>
  <c r="CM78" i="13" s="1"/>
  <c r="CM79" i="13" s="1"/>
  <c r="CM80" i="13" s="1"/>
  <c r="BI6" i="13"/>
  <c r="J25" i="20"/>
  <c r="R25" i="20" s="1"/>
  <c r="AK25" i="20" s="1"/>
  <c r="AL25" i="20" s="1"/>
  <c r="AM13" i="6"/>
  <c r="AN13" i="6" s="1"/>
  <c r="J19" i="20"/>
  <c r="R19" i="20" s="1"/>
  <c r="AM7" i="6"/>
  <c r="AN7" i="6" s="1"/>
  <c r="W24" i="20"/>
  <c r="J69" i="20"/>
  <c r="R69" i="20" s="1"/>
  <c r="AK69" i="20" s="1"/>
  <c r="AL69" i="20" s="1"/>
  <c r="AM57" i="6"/>
  <c r="AN57" i="6" s="1"/>
  <c r="J62" i="20"/>
  <c r="R62" i="20" s="1"/>
  <c r="AM50" i="6"/>
  <c r="AN50" i="6" s="1"/>
  <c r="J26" i="20"/>
  <c r="R26" i="20" s="1"/>
  <c r="AM14" i="6"/>
  <c r="AN14" i="6" s="1"/>
  <c r="J48" i="20"/>
  <c r="R48" i="20" s="1"/>
  <c r="AK48" i="20" s="1"/>
  <c r="AL48" i="20" s="1"/>
  <c r="AM36" i="6"/>
  <c r="AN36" i="6" s="1"/>
  <c r="AH73" i="6"/>
  <c r="AI73" i="6" s="1"/>
  <c r="J65" i="20"/>
  <c r="R65" i="20" s="1"/>
  <c r="AK65" i="20" s="1"/>
  <c r="AL65" i="20" s="1"/>
  <c r="AM53" i="6"/>
  <c r="AN53" i="6" s="1"/>
  <c r="J39" i="20"/>
  <c r="R39" i="20" s="1"/>
  <c r="AK39" i="20" s="1"/>
  <c r="AL39" i="20" s="1"/>
  <c r="AM27" i="6"/>
  <c r="AN27" i="6" s="1"/>
  <c r="W23" i="20"/>
  <c r="W48" i="20"/>
  <c r="X26" i="20"/>
  <c r="X51" i="20"/>
  <c r="X24" i="20"/>
  <c r="X49" i="20"/>
  <c r="W50" i="20"/>
  <c r="W26" i="20"/>
  <c r="W51" i="20"/>
  <c r="X50" i="20"/>
  <c r="H86" i="20"/>
  <c r="P86" i="20" s="1"/>
  <c r="AG86" i="20" s="1"/>
  <c r="AH86" i="20" s="1"/>
  <c r="AH74" i="6"/>
  <c r="AI74" i="6" s="1"/>
  <c r="E49" i="6"/>
  <c r="H49" i="6" s="1"/>
  <c r="H84" i="20"/>
  <c r="P84" i="20" s="1"/>
  <c r="AH72" i="6"/>
  <c r="AI72" i="6" s="1"/>
  <c r="E50" i="6"/>
  <c r="H50" i="6" s="1"/>
  <c r="E20" i="6"/>
  <c r="H78" i="20"/>
  <c r="P78" i="20" s="1"/>
  <c r="AG78" i="20" s="1"/>
  <c r="AH78" i="20" s="1"/>
  <c r="AH66" i="6"/>
  <c r="AI66" i="6" s="1"/>
  <c r="AH63" i="6"/>
  <c r="AI63" i="6" s="1"/>
  <c r="H80" i="20"/>
  <c r="P80" i="20" s="1"/>
  <c r="AH68" i="6"/>
  <c r="AI68" i="6" s="1"/>
  <c r="AH62" i="6"/>
  <c r="AI62" i="6" s="1"/>
  <c r="H81" i="20"/>
  <c r="P81" i="20" s="1"/>
  <c r="AG81" i="20" s="1"/>
  <c r="AH81" i="20" s="1"/>
  <c r="AH69" i="6"/>
  <c r="AI69" i="6" s="1"/>
  <c r="AH67" i="6"/>
  <c r="AI67" i="6" s="1"/>
  <c r="H83" i="20"/>
  <c r="P83" i="20" s="1"/>
  <c r="AG83" i="20" s="1"/>
  <c r="AH83" i="20" s="1"/>
  <c r="AH71" i="6"/>
  <c r="AI71" i="6" s="1"/>
  <c r="H77" i="20"/>
  <c r="P77" i="20" s="1"/>
  <c r="AG77" i="20" s="1"/>
  <c r="AH77" i="20" s="1"/>
  <c r="AH65" i="6"/>
  <c r="AI65" i="6" s="1"/>
  <c r="E21" i="6"/>
  <c r="E51" i="6"/>
  <c r="H51" i="6" s="1"/>
  <c r="H76" i="20"/>
  <c r="P76" i="20" s="1"/>
  <c r="AH64" i="6"/>
  <c r="AI64" i="6" s="1"/>
  <c r="E52" i="6"/>
  <c r="H52" i="6" s="1"/>
  <c r="E22" i="6"/>
  <c r="H82" i="20"/>
  <c r="P82" i="20" s="1"/>
  <c r="AG82" i="20" s="1"/>
  <c r="AH82" i="20" s="1"/>
  <c r="AH70" i="6"/>
  <c r="AI70" i="6" s="1"/>
  <c r="J28" i="20"/>
  <c r="R28" i="20" s="1"/>
  <c r="AK28" i="20" s="1"/>
  <c r="AL28" i="20" s="1"/>
  <c r="W25" i="20"/>
  <c r="X25" i="20"/>
  <c r="H79" i="20"/>
  <c r="P79" i="20" s="1"/>
  <c r="AG79" i="20" s="1"/>
  <c r="AH79" i="20" s="1"/>
  <c r="H72" i="20"/>
  <c r="P72" i="20" s="1"/>
  <c r="H85" i="20"/>
  <c r="P85" i="20" s="1"/>
  <c r="AG85" i="20" s="1"/>
  <c r="AH85" i="20" s="1"/>
  <c r="H75" i="20"/>
  <c r="P75" i="20" s="1"/>
  <c r="AG75" i="20" s="1"/>
  <c r="AH75" i="20" s="1"/>
  <c r="H74" i="20"/>
  <c r="P74" i="20" s="1"/>
  <c r="AG74" i="20" s="1"/>
  <c r="AH74" i="20" s="1"/>
  <c r="AD41" i="8"/>
  <c r="AT32" i="13"/>
  <c r="AZ32" i="13" s="1"/>
  <c r="BD32" i="13" s="1"/>
  <c r="Q30" i="6" s="1"/>
  <c r="AT22" i="13"/>
  <c r="AZ22" i="13" s="1"/>
  <c r="BD22" i="13" s="1"/>
  <c r="Q20" i="6" s="1"/>
  <c r="AJ1" i="13"/>
  <c r="AZ60" i="13"/>
  <c r="BD60" i="13" s="1"/>
  <c r="Q58" i="6" s="1"/>
  <c r="AT49" i="13"/>
  <c r="AZ49" i="13" s="1"/>
  <c r="AT55" i="13"/>
  <c r="AZ55" i="13" s="1"/>
  <c r="CH56" i="13"/>
  <c r="BZ6" i="13"/>
  <c r="CG10" i="13"/>
  <c r="CH37" i="13"/>
  <c r="CH53" i="13"/>
  <c r="CG38" i="13"/>
  <c r="CG22" i="13"/>
  <c r="CH45" i="13"/>
  <c r="CH34" i="13"/>
  <c r="CG15" i="13"/>
  <c r="CG25" i="13"/>
  <c r="AT58" i="13"/>
  <c r="AZ58" i="13" s="1"/>
  <c r="BD58" i="13" s="1"/>
  <c r="Q56" i="6" s="1"/>
  <c r="CG48" i="13"/>
  <c r="AT16" i="13"/>
  <c r="AZ16" i="13" s="1"/>
  <c r="BD16" i="13" s="1"/>
  <c r="Q14" i="6" s="1"/>
  <c r="CG34" i="13"/>
  <c r="CH57" i="13"/>
  <c r="AT13" i="13"/>
  <c r="AZ13" i="13" s="1"/>
  <c r="AT17" i="13"/>
  <c r="AZ17" i="13" s="1"/>
  <c r="BD17" i="13" s="1"/>
  <c r="Q15" i="6" s="1"/>
  <c r="AT27" i="13"/>
  <c r="AZ27" i="13" s="1"/>
  <c r="AT36" i="13"/>
  <c r="AZ36" i="13" s="1"/>
  <c r="BD36" i="13" s="1"/>
  <c r="Q34" i="6" s="1"/>
  <c r="T34" i="6" s="1"/>
  <c r="CG49" i="13"/>
  <c r="CX78" i="13"/>
  <c r="CX79" i="13" s="1"/>
  <c r="AT10" i="13"/>
  <c r="AZ10" i="13" s="1"/>
  <c r="AT51" i="13"/>
  <c r="AZ51" i="13" s="1"/>
  <c r="CG56" i="13"/>
  <c r="CM110" i="13"/>
  <c r="CD39" i="13"/>
  <c r="AT37" i="13"/>
  <c r="AZ37" i="13" s="1"/>
  <c r="AT31" i="13"/>
  <c r="AZ31" i="13" s="1"/>
  <c r="CD48" i="13"/>
  <c r="CD44" i="13"/>
  <c r="AT38" i="13"/>
  <c r="AZ38" i="13" s="1"/>
  <c r="AT48" i="13"/>
  <c r="AZ48" i="13" s="1"/>
  <c r="AT56" i="13"/>
  <c r="AZ56" i="13" s="1"/>
  <c r="CG18" i="13"/>
  <c r="AT15" i="13"/>
  <c r="AZ15" i="13" s="1"/>
  <c r="CD38" i="13"/>
  <c r="AT18" i="13"/>
  <c r="AZ18" i="13" s="1"/>
  <c r="BD18" i="13" s="1"/>
  <c r="AT41" i="13"/>
  <c r="AZ41" i="13" s="1"/>
  <c r="AT46" i="13"/>
  <c r="AZ46" i="13" s="1"/>
  <c r="AT26" i="13"/>
  <c r="AZ26" i="13" s="1"/>
  <c r="BD26" i="13" s="1"/>
  <c r="Q24" i="6" s="1"/>
  <c r="CG41" i="13"/>
  <c r="CH48" i="13"/>
  <c r="CY88" i="13"/>
  <c r="CA78" i="13"/>
  <c r="CA79" i="13" s="1"/>
  <c r="CF160" i="13"/>
  <c r="CF161" i="13" s="1"/>
  <c r="AE47" i="8" s="1"/>
  <c r="CJ6" i="13"/>
  <c r="BK88" i="13"/>
  <c r="CT88" i="13"/>
  <c r="AT20" i="13"/>
  <c r="AZ20" i="13" s="1"/>
  <c r="CE88" i="13"/>
  <c r="CX88" i="13"/>
  <c r="CR88" i="13"/>
  <c r="CK78" i="13"/>
  <c r="CK79" i="13" s="1"/>
  <c r="CT6" i="13"/>
  <c r="CY6" i="13"/>
  <c r="AT23" i="13"/>
  <c r="AZ23" i="13" s="1"/>
  <c r="BI88" i="13"/>
  <c r="CJ160" i="13"/>
  <c r="CJ161" i="13" s="1"/>
  <c r="AE51" i="8" s="1"/>
  <c r="CD88" i="13"/>
  <c r="CK6" i="13"/>
  <c r="CW6" i="13"/>
  <c r="CF6" i="13"/>
  <c r="CW78" i="13"/>
  <c r="CW79" i="13" s="1"/>
  <c r="CC88" i="13"/>
  <c r="CW88" i="13"/>
  <c r="CK88" i="13"/>
  <c r="CI78" i="13"/>
  <c r="CI79" i="13" s="1"/>
  <c r="AT11" i="13"/>
  <c r="AZ11" i="13" s="1"/>
  <c r="AT57" i="13"/>
  <c r="AZ57" i="13" s="1"/>
  <c r="CG88" i="13"/>
  <c r="CI160" i="13"/>
  <c r="CI161" i="13" s="1"/>
  <c r="AE50" i="8" s="1"/>
  <c r="CY160" i="13"/>
  <c r="CY161" i="13" s="1"/>
  <c r="CP88" i="13"/>
  <c r="CP160" i="13"/>
  <c r="CP161" i="13" s="1"/>
  <c r="CP162" i="13" s="1"/>
  <c r="CQ88" i="13"/>
  <c r="CQ160" i="13"/>
  <c r="CQ161" i="13" s="1"/>
  <c r="CQ162" i="13" s="1"/>
  <c r="S41" i="6"/>
  <c r="S35" i="6"/>
  <c r="S26" i="6"/>
  <c r="S45" i="6"/>
  <c r="S20" i="6"/>
  <c r="CG53" i="13"/>
  <c r="CU53" i="13"/>
  <c r="CG27" i="13"/>
  <c r="CU27" i="13"/>
  <c r="CD11" i="13"/>
  <c r="CR11" i="13"/>
  <c r="CD36" i="13"/>
  <c r="CR36" i="13"/>
  <c r="CG13" i="13"/>
  <c r="CU13" i="13"/>
  <c r="CH16" i="13"/>
  <c r="CV16" i="13"/>
  <c r="S15" i="6"/>
  <c r="CC160" i="13"/>
  <c r="CC161" i="13" s="1"/>
  <c r="AE44" i="8" s="1"/>
  <c r="CO78" i="13"/>
  <c r="CO79" i="13" s="1"/>
  <c r="CY78" i="13"/>
  <c r="CY79" i="13" s="1"/>
  <c r="CD160" i="13"/>
  <c r="CD161" i="13" s="1"/>
  <c r="AE45" i="8" s="1"/>
  <c r="CG54" i="13"/>
  <c r="S34" i="6"/>
  <c r="S44" i="6"/>
  <c r="S18" i="6"/>
  <c r="CD42" i="13"/>
  <c r="CR42" i="13"/>
  <c r="CG47" i="13"/>
  <c r="CU47" i="13"/>
  <c r="CH40" i="13"/>
  <c r="CV40" i="13"/>
  <c r="CD41" i="13"/>
  <c r="CR41" i="13"/>
  <c r="CH25" i="13"/>
  <c r="CV25" i="13"/>
  <c r="CH51" i="13"/>
  <c r="CV51" i="13"/>
  <c r="CD53" i="13"/>
  <c r="CR53" i="13"/>
  <c r="CT160" i="13"/>
  <c r="CT161" i="13" s="1"/>
  <c r="CT162" i="13" s="1"/>
  <c r="E62" i="24" s="1"/>
  <c r="P60" i="24" s="1"/>
  <c r="P61" i="24" s="1"/>
  <c r="CG160" i="13"/>
  <c r="CG161" i="13" s="1"/>
  <c r="AE48" i="8" s="1"/>
  <c r="S12" i="6"/>
  <c r="S21" i="6"/>
  <c r="S28" i="6"/>
  <c r="AM28" i="6" s="1"/>
  <c r="AN28" i="6" s="1"/>
  <c r="S55" i="6"/>
  <c r="S54" i="6"/>
  <c r="CH10" i="13"/>
  <c r="CV10" i="13"/>
  <c r="CG24" i="13"/>
  <c r="CU24" i="13"/>
  <c r="CG32" i="13"/>
  <c r="CU32" i="13"/>
  <c r="CD22" i="13"/>
  <c r="CR22" i="13"/>
  <c r="CH55" i="13"/>
  <c r="CV55" i="13"/>
  <c r="CD46" i="13"/>
  <c r="CR46" i="13"/>
  <c r="CG30" i="13"/>
  <c r="CU30" i="13"/>
  <c r="CD26" i="13"/>
  <c r="CR26" i="13"/>
  <c r="CW160" i="13"/>
  <c r="CW161" i="13" s="1"/>
  <c r="CK160" i="13"/>
  <c r="CK161" i="13" s="1"/>
  <c r="AE52" i="8" s="1"/>
  <c r="CA6" i="13"/>
  <c r="CU88" i="13"/>
  <c r="CU160" i="13"/>
  <c r="CU161" i="13" s="1"/>
  <c r="CU162" i="13" s="1"/>
  <c r="F62" i="24" s="1"/>
  <c r="Q60" i="24" s="1"/>
  <c r="Q61" i="24" s="1"/>
  <c r="S37" i="6"/>
  <c r="S10" i="6"/>
  <c r="S23" i="6"/>
  <c r="S8" i="6"/>
  <c r="S42" i="6"/>
  <c r="CH13" i="13"/>
  <c r="CV13" i="13"/>
  <c r="CG39" i="13"/>
  <c r="CU39" i="13"/>
  <c r="CH46" i="13"/>
  <c r="CH59" i="13"/>
  <c r="CV59" i="13"/>
  <c r="CG16" i="13"/>
  <c r="CU16" i="13"/>
  <c r="CG51" i="13"/>
  <c r="CU51" i="13"/>
  <c r="CC18" i="13"/>
  <c r="CQ18" i="13"/>
  <c r="S33" i="6"/>
  <c r="CD18" i="13"/>
  <c r="CR18" i="13"/>
  <c r="S22" i="6"/>
  <c r="CT78" i="13"/>
  <c r="CT79" i="13" s="1"/>
  <c r="CX160" i="13"/>
  <c r="CX161" i="13" s="1"/>
  <c r="CB88" i="13"/>
  <c r="CX6" i="13"/>
  <c r="CV160" i="13"/>
  <c r="CV161" i="13" s="1"/>
  <c r="CV162" i="13" s="1"/>
  <c r="G62" i="24" s="1"/>
  <c r="R60" i="24" s="1"/>
  <c r="R61" i="24" s="1"/>
  <c r="CV88" i="13"/>
  <c r="S51" i="6"/>
  <c r="S17" i="6"/>
  <c r="S19" i="6"/>
  <c r="H23" i="6"/>
  <c r="CG42" i="13"/>
  <c r="CU42" i="13"/>
  <c r="CG26" i="13"/>
  <c r="CU26" i="13"/>
  <c r="CH43" i="13"/>
  <c r="CV43" i="13"/>
  <c r="CD58" i="13"/>
  <c r="CR58" i="13"/>
  <c r="CH28" i="13"/>
  <c r="CV28" i="13"/>
  <c r="CD9" i="13"/>
  <c r="CD1" i="13" s="1"/>
  <c r="CR9" i="13"/>
  <c r="CD34" i="13"/>
  <c r="CR34" i="13"/>
  <c r="CD47" i="13"/>
  <c r="CR47" i="13"/>
  <c r="S29" i="6"/>
  <c r="CD37" i="13"/>
  <c r="CR37" i="13"/>
  <c r="S48" i="6"/>
  <c r="CI88" i="13"/>
  <c r="CF78" i="13"/>
  <c r="CF79" i="13" s="1"/>
  <c r="CH160" i="13"/>
  <c r="CH161" i="13" s="1"/>
  <c r="AE49" i="8" s="1"/>
  <c r="CH88" i="13"/>
  <c r="CB160" i="13"/>
  <c r="CB161" i="13" s="1"/>
  <c r="AE43" i="8" s="1"/>
  <c r="S52" i="6"/>
  <c r="S9" i="6"/>
  <c r="S58" i="6"/>
  <c r="S59" i="6"/>
  <c r="S39" i="6"/>
  <c r="S38" i="6"/>
  <c r="CH61" i="13"/>
  <c r="CV61" i="13"/>
  <c r="CH29" i="13"/>
  <c r="CV29" i="13"/>
  <c r="CD28" i="13"/>
  <c r="CR28" i="13"/>
  <c r="CH23" i="13"/>
  <c r="CV23" i="13"/>
  <c r="CG46" i="13"/>
  <c r="CU46" i="13"/>
  <c r="CG55" i="13"/>
  <c r="CU55" i="13"/>
  <c r="CG52" i="13"/>
  <c r="CU52" i="13"/>
  <c r="CR15" i="13"/>
  <c r="CF88" i="13"/>
  <c r="CI6" i="13"/>
  <c r="CR160" i="13"/>
  <c r="CR161" i="13" s="1"/>
  <c r="CR162" i="13" s="1"/>
  <c r="C62" i="24" s="1"/>
  <c r="N60" i="24" s="1"/>
  <c r="CP78" i="13"/>
  <c r="CP6" i="13"/>
  <c r="CG20" i="13"/>
  <c r="CU20" i="13"/>
  <c r="CD43" i="13"/>
  <c r="CR43" i="13"/>
  <c r="CD57" i="13"/>
  <c r="CR57" i="13"/>
  <c r="CH33" i="13"/>
  <c r="CV33" i="13"/>
  <c r="CG12" i="13"/>
  <c r="CU12" i="13"/>
  <c r="CG43" i="13"/>
  <c r="CU43" i="13"/>
  <c r="CG11" i="13"/>
  <c r="CU11" i="13"/>
  <c r="S31" i="6"/>
  <c r="CJ78" i="13"/>
  <c r="CJ79" i="13" s="1"/>
  <c r="CE160" i="13"/>
  <c r="CE161" i="13" s="1"/>
  <c r="AE46" i="8" s="1"/>
  <c r="CB6" i="13"/>
  <c r="CB78" i="13"/>
  <c r="CB79" i="13" s="1"/>
  <c r="S49" i="6"/>
  <c r="S40" i="6"/>
  <c r="AM40" i="6" s="1"/>
  <c r="AN40" i="6" s="1"/>
  <c r="S30" i="6"/>
  <c r="S25" i="6"/>
  <c r="S46" i="6"/>
  <c r="S24" i="6"/>
  <c r="CH11" i="13"/>
  <c r="CV11" i="13"/>
  <c r="CG29" i="13"/>
  <c r="CU29" i="13"/>
  <c r="AT54" i="13"/>
  <c r="AZ54" i="13" s="1"/>
  <c r="CS88" i="13"/>
  <c r="CS160" i="13"/>
  <c r="CS161" i="13" s="1"/>
  <c r="CS162" i="13" s="1"/>
  <c r="D62" i="24" s="1"/>
  <c r="O60" i="24" s="1"/>
  <c r="O61" i="24" s="1"/>
  <c r="CG59" i="13"/>
  <c r="CG17" i="13"/>
  <c r="S47" i="6"/>
  <c r="S43" i="6"/>
  <c r="S56" i="6"/>
  <c r="S32" i="6"/>
  <c r="CD10" i="13"/>
  <c r="CR10" i="13"/>
  <c r="CH21" i="13"/>
  <c r="CV21" i="13"/>
  <c r="CD25" i="13"/>
  <c r="CR25" i="13"/>
  <c r="CG37" i="13"/>
  <c r="CU37" i="13"/>
  <c r="CG21" i="13"/>
  <c r="CU21" i="13"/>
  <c r="CG31" i="13"/>
  <c r="CU31" i="13"/>
  <c r="CD21" i="13"/>
  <c r="CR21" i="13"/>
  <c r="BY78" i="13"/>
  <c r="BY79" i="13" s="1"/>
  <c r="BY6" i="13"/>
  <c r="CJ88" i="13"/>
  <c r="AT24" i="13"/>
  <c r="AZ24" i="13" s="1"/>
  <c r="CH50" i="13"/>
  <c r="AT42" i="13"/>
  <c r="AZ42" i="13" s="1"/>
  <c r="AT59" i="13"/>
  <c r="AZ59" i="13" s="1"/>
  <c r="BD59" i="13" s="1"/>
  <c r="Q57" i="6" s="1"/>
  <c r="CD40" i="13"/>
  <c r="CH24" i="13"/>
  <c r="AS88" i="13"/>
  <c r="CG19" i="13"/>
  <c r="AT29" i="13"/>
  <c r="AZ29" i="13" s="1"/>
  <c r="CG45" i="13"/>
  <c r="AT50" i="13"/>
  <c r="AZ50" i="13" s="1"/>
  <c r="BD50" i="13" s="1"/>
  <c r="Q48" i="6" s="1"/>
  <c r="CE9" i="13"/>
  <c r="CG50" i="13"/>
  <c r="AT12" i="13"/>
  <c r="AZ12" i="13" s="1"/>
  <c r="CD30" i="13"/>
  <c r="CG33" i="13"/>
  <c r="AT30" i="13"/>
  <c r="AZ30" i="13" s="1"/>
  <c r="AT47" i="13"/>
  <c r="AZ47" i="13" s="1"/>
  <c r="AT45" i="13"/>
  <c r="AZ45" i="13" s="1"/>
  <c r="AT40" i="13"/>
  <c r="AZ40" i="13" s="1"/>
  <c r="AT9" i="13"/>
  <c r="AZ9" i="13" s="1"/>
  <c r="BD9" i="13" s="1"/>
  <c r="CG14" i="13"/>
  <c r="AT33" i="13"/>
  <c r="AZ33" i="13" s="1"/>
  <c r="CM136" i="13"/>
  <c r="AT14" i="13"/>
  <c r="AZ14" i="13" s="1"/>
  <c r="AT34" i="13"/>
  <c r="AZ34" i="13" s="1"/>
  <c r="CO107" i="13"/>
  <c r="CA107" i="13"/>
  <c r="BR6" i="13"/>
  <c r="CG23" i="13"/>
  <c r="BO6" i="13"/>
  <c r="BQ6" i="13"/>
  <c r="CG57" i="13"/>
  <c r="BN6" i="13"/>
  <c r="CA132" i="13"/>
  <c r="CO132" i="13"/>
  <c r="AT52" i="13"/>
  <c r="AZ52" i="13" s="1"/>
  <c r="AT53" i="13"/>
  <c r="AZ53" i="13" s="1"/>
  <c r="CH19" i="13"/>
  <c r="CD27" i="13"/>
  <c r="BY92" i="13"/>
  <c r="CD51" i="13"/>
  <c r="AS6" i="13"/>
  <c r="CG35" i="13"/>
  <c r="CH39" i="13"/>
  <c r="CG40" i="13"/>
  <c r="CG9" i="13"/>
  <c r="CG44" i="13"/>
  <c r="CH30" i="13"/>
  <c r="AT43" i="13"/>
  <c r="AZ43" i="13" s="1"/>
  <c r="AT25" i="13"/>
  <c r="AZ25" i="13" s="1"/>
  <c r="BD25" i="13" s="1"/>
  <c r="AT61" i="13"/>
  <c r="AZ61" i="13" s="1"/>
  <c r="AT88" i="13"/>
  <c r="BZ95" i="13"/>
  <c r="BZ160" i="13" s="1"/>
  <c r="BZ161" i="13" s="1"/>
  <c r="CN95" i="13"/>
  <c r="CN160" i="13" s="1"/>
  <c r="CN161" i="13" s="1"/>
  <c r="CN162" i="13" s="1"/>
  <c r="AT35" i="13"/>
  <c r="AZ35" i="13" s="1"/>
  <c r="AT44" i="13"/>
  <c r="AZ44" i="13" s="1"/>
  <c r="AT39" i="13"/>
  <c r="AZ39" i="13" s="1"/>
  <c r="AT21" i="13"/>
  <c r="AZ21" i="13" s="1"/>
  <c r="CO134" i="13"/>
  <c r="CA134" i="13"/>
  <c r="AT19" i="13"/>
  <c r="AZ19" i="13" s="1"/>
  <c r="AT28" i="13"/>
  <c r="AZ28" i="13" s="1"/>
  <c r="CN82" i="13"/>
  <c r="BE51" i="13"/>
  <c r="R49" i="6" s="1"/>
  <c r="BE40" i="13"/>
  <c r="R38" i="6" s="1"/>
  <c r="BE33" i="13"/>
  <c r="R31" i="6" s="1"/>
  <c r="BE48" i="13"/>
  <c r="R46" i="6" s="1"/>
  <c r="BE54" i="13"/>
  <c r="R52" i="6" s="1"/>
  <c r="BE56" i="13"/>
  <c r="R54" i="6" s="1"/>
  <c r="BE44" i="13"/>
  <c r="R42" i="6" s="1"/>
  <c r="BE22" i="13"/>
  <c r="R20" i="6" s="1"/>
  <c r="BE42" i="13"/>
  <c r="R40" i="6" s="1"/>
  <c r="BE16" i="13"/>
  <c r="R14" i="6" s="1"/>
  <c r="BE12" i="13"/>
  <c r="R10" i="6" s="1"/>
  <c r="BE26" i="13"/>
  <c r="R24" i="6" s="1"/>
  <c r="BE45" i="13"/>
  <c r="R43" i="6" s="1"/>
  <c r="BE27" i="13"/>
  <c r="R25" i="6" s="1"/>
  <c r="BE11" i="13"/>
  <c r="R9" i="6" s="1"/>
  <c r="BE21" i="13"/>
  <c r="R19" i="6" s="1"/>
  <c r="BE24" i="13"/>
  <c r="R22" i="6" s="1"/>
  <c r="AD7" i="8"/>
  <c r="CE8" i="13"/>
  <c r="CS8" i="13"/>
  <c r="AT8" i="13"/>
  <c r="BA41" i="13"/>
  <c r="BA8" i="13"/>
  <c r="BE8" i="13" s="1"/>
  <c r="BB8" i="13"/>
  <c r="BF8" i="13" s="1"/>
  <c r="BF5" i="13" s="1"/>
  <c r="BA9" i="13"/>
  <c r="BA46" i="13"/>
  <c r="BA53" i="13"/>
  <c r="BA60" i="13"/>
  <c r="BA58" i="13"/>
  <c r="BA52" i="13"/>
  <c r="BA32" i="13"/>
  <c r="BA31" i="13"/>
  <c r="BA59" i="13"/>
  <c r="BA50" i="13"/>
  <c r="BA38" i="13"/>
  <c r="BA18" i="13"/>
  <c r="BA19" i="13"/>
  <c r="BA39" i="13"/>
  <c r="BA37" i="13"/>
  <c r="BA23" i="13"/>
  <c r="BA30" i="13"/>
  <c r="BA14" i="13"/>
  <c r="BA57" i="13"/>
  <c r="BA28" i="13"/>
  <c r="BA61" i="13"/>
  <c r="BA35" i="13"/>
  <c r="BA25" i="13"/>
  <c r="BA47" i="13"/>
  <c r="BA34" i="13"/>
  <c r="BA55" i="13"/>
  <c r="BA49" i="13"/>
  <c r="BA29" i="13"/>
  <c r="BA17" i="13"/>
  <c r="BA43" i="13"/>
  <c r="BA10" i="13"/>
  <c r="BE10" i="13" s="1"/>
  <c r="R8" i="6" s="1"/>
  <c r="BA36" i="13"/>
  <c r="BA20" i="13"/>
  <c r="BA13" i="13"/>
  <c r="BN83" i="13"/>
  <c r="AP83" i="13" s="1"/>
  <c r="CM90" i="13"/>
  <c r="BY90" i="13"/>
  <c r="CC16" i="13"/>
  <c r="CC14" i="13"/>
  <c r="CC34" i="13"/>
  <c r="CC45" i="13"/>
  <c r="CC46" i="13"/>
  <c r="CC12" i="13"/>
  <c r="CC25" i="13"/>
  <c r="CC58" i="13"/>
  <c r="CC59" i="13"/>
  <c r="CC52" i="13"/>
  <c r="CC28" i="13"/>
  <c r="CC51" i="13"/>
  <c r="CC10" i="13"/>
  <c r="CC57" i="13"/>
  <c r="CC26" i="13"/>
  <c r="CC13" i="13"/>
  <c r="CC11" i="13"/>
  <c r="CC30" i="13"/>
  <c r="CC41" i="13"/>
  <c r="CC22" i="13"/>
  <c r="CC61" i="13"/>
  <c r="CC36" i="13"/>
  <c r="CC21" i="13"/>
  <c r="CC19" i="13"/>
  <c r="CC15" i="13"/>
  <c r="CC40" i="13"/>
  <c r="BM8" i="13"/>
  <c r="CP80" i="13" l="1"/>
  <c r="CP79" i="13"/>
  <c r="E19" i="6"/>
  <c r="H19" i="6" s="1"/>
  <c r="H87" i="20"/>
  <c r="P87" i="20" s="1"/>
  <c r="AG87" i="20" s="1"/>
  <c r="AH87" i="20" s="1"/>
  <c r="Q23" i="6"/>
  <c r="T14" i="6"/>
  <c r="AH61" i="6"/>
  <c r="AI61" i="6" s="1"/>
  <c r="T20" i="6"/>
  <c r="H73" i="20"/>
  <c r="P73" i="20" s="1"/>
  <c r="AG73" i="20" s="1"/>
  <c r="AH73" i="20" s="1"/>
  <c r="AH75" i="6"/>
  <c r="AI75" i="6" s="1"/>
  <c r="T24" i="6"/>
  <c r="AH60" i="6"/>
  <c r="AI60" i="6" s="1"/>
  <c r="AG76" i="20"/>
  <c r="AH76" i="20" s="1"/>
  <c r="AG72" i="20"/>
  <c r="AH72" i="20" s="1"/>
  <c r="AG84" i="20"/>
  <c r="AH84" i="20" s="1"/>
  <c r="AG80" i="20"/>
  <c r="AH80" i="20" s="1"/>
  <c r="AK26" i="20"/>
  <c r="AL26" i="20" s="1"/>
  <c r="AK62" i="20"/>
  <c r="AL62" i="20" s="1"/>
  <c r="AK19" i="20"/>
  <c r="AL19" i="20" s="1"/>
  <c r="J60" i="20"/>
  <c r="R60" i="20" s="1"/>
  <c r="AK60" i="20" s="1"/>
  <c r="AL60" i="20" s="1"/>
  <c r="AM48" i="6"/>
  <c r="AN48" i="6" s="1"/>
  <c r="J55" i="20"/>
  <c r="R55" i="20" s="1"/>
  <c r="AK55" i="20" s="1"/>
  <c r="AL55" i="20" s="1"/>
  <c r="AM43" i="6"/>
  <c r="AN43" i="6" s="1"/>
  <c r="J61" i="20"/>
  <c r="R61" i="20" s="1"/>
  <c r="AK61" i="20" s="1"/>
  <c r="AL61" i="20" s="1"/>
  <c r="AM49" i="6"/>
  <c r="AN49" i="6" s="1"/>
  <c r="J22" i="20"/>
  <c r="R22" i="20" s="1"/>
  <c r="AM10" i="6"/>
  <c r="AN10" i="6" s="1"/>
  <c r="J67" i="20"/>
  <c r="R67" i="20" s="1"/>
  <c r="AK67" i="20" s="1"/>
  <c r="AL67" i="20" s="1"/>
  <c r="AM55" i="6"/>
  <c r="AN55" i="6" s="1"/>
  <c r="J46" i="20"/>
  <c r="R46" i="20" s="1"/>
  <c r="AM34" i="6"/>
  <c r="AN34" i="6" s="1"/>
  <c r="J70" i="20"/>
  <c r="R70" i="20" s="1"/>
  <c r="AM58" i="6"/>
  <c r="AN58" i="6" s="1"/>
  <c r="I20" i="20"/>
  <c r="Q20" i="20" s="1"/>
  <c r="AI20" i="20" s="1"/>
  <c r="AJ20" i="20" s="1"/>
  <c r="AK8" i="6"/>
  <c r="AL8" i="6" s="1"/>
  <c r="J35" i="20"/>
  <c r="R35" i="20" s="1"/>
  <c r="AK35" i="20" s="1"/>
  <c r="AL35" i="20" s="1"/>
  <c r="AM23" i="6"/>
  <c r="AN23" i="6" s="1"/>
  <c r="J56" i="20"/>
  <c r="R56" i="20" s="1"/>
  <c r="AK56" i="20" s="1"/>
  <c r="AL56" i="20" s="1"/>
  <c r="AM44" i="6"/>
  <c r="AN44" i="6" s="1"/>
  <c r="J53" i="20"/>
  <c r="R53" i="20" s="1"/>
  <c r="AK53" i="20" s="1"/>
  <c r="AL53" i="20" s="1"/>
  <c r="AM41" i="6"/>
  <c r="AN41" i="6" s="1"/>
  <c r="J63" i="20"/>
  <c r="R63" i="20" s="1"/>
  <c r="AK63" i="20" s="1"/>
  <c r="AL63" i="20" s="1"/>
  <c r="AM51" i="6"/>
  <c r="AN51" i="6" s="1"/>
  <c r="J57" i="20"/>
  <c r="R57" i="20" s="1"/>
  <c r="AK57" i="20" s="1"/>
  <c r="AL57" i="20" s="1"/>
  <c r="AM45" i="6"/>
  <c r="AN45" i="6" s="1"/>
  <c r="J68" i="20"/>
  <c r="R68" i="20" s="1"/>
  <c r="AK68" i="20" s="1"/>
  <c r="AL68" i="20" s="1"/>
  <c r="AM56" i="6"/>
  <c r="AN56" i="6" s="1"/>
  <c r="J41" i="20"/>
  <c r="R41" i="20" s="1"/>
  <c r="AK41" i="20" s="1"/>
  <c r="AL41" i="20" s="1"/>
  <c r="AM29" i="6"/>
  <c r="AN29" i="6" s="1"/>
  <c r="J66" i="20"/>
  <c r="R66" i="20" s="1"/>
  <c r="AM54" i="6"/>
  <c r="AN54" i="6" s="1"/>
  <c r="J59" i="20"/>
  <c r="R59" i="20" s="1"/>
  <c r="AK59" i="20" s="1"/>
  <c r="AL59" i="20" s="1"/>
  <c r="AM47" i="6"/>
  <c r="AN47" i="6" s="1"/>
  <c r="J50" i="20"/>
  <c r="R50" i="20" s="1"/>
  <c r="AM38" i="6"/>
  <c r="AN38" i="6" s="1"/>
  <c r="J49" i="20"/>
  <c r="R49" i="20" s="1"/>
  <c r="AK49" i="20" s="1"/>
  <c r="AL49" i="20" s="1"/>
  <c r="AM37" i="6"/>
  <c r="AN37" i="6" s="1"/>
  <c r="I26" i="20"/>
  <c r="Q26" i="20" s="1"/>
  <c r="AI26" i="20" s="1"/>
  <c r="AJ26" i="20" s="1"/>
  <c r="AK14" i="6"/>
  <c r="AL14" i="6" s="1"/>
  <c r="J51" i="20"/>
  <c r="R51" i="20" s="1"/>
  <c r="AK51" i="20" s="1"/>
  <c r="AL51" i="20" s="1"/>
  <c r="AM39" i="6"/>
  <c r="AN39" i="6" s="1"/>
  <c r="J31" i="20"/>
  <c r="R31" i="20" s="1"/>
  <c r="AK31" i="20" s="1"/>
  <c r="AL31" i="20" s="1"/>
  <c r="AM19" i="6"/>
  <c r="AN19" i="6" s="1"/>
  <c r="J33" i="20"/>
  <c r="R33" i="20" s="1"/>
  <c r="AK33" i="20" s="1"/>
  <c r="AL33" i="20" s="1"/>
  <c r="AM21" i="6"/>
  <c r="AN21" i="6" s="1"/>
  <c r="J36" i="20"/>
  <c r="R36" i="20" s="1"/>
  <c r="AK36" i="20" s="1"/>
  <c r="AL36" i="20" s="1"/>
  <c r="AM24" i="6"/>
  <c r="AN24" i="6" s="1"/>
  <c r="J71" i="20"/>
  <c r="R71" i="20" s="1"/>
  <c r="AK71" i="20" s="1"/>
  <c r="AL71" i="20" s="1"/>
  <c r="AM59" i="6"/>
  <c r="AN59" i="6" s="1"/>
  <c r="J29" i="20"/>
  <c r="R29" i="20" s="1"/>
  <c r="AK29" i="20" s="1"/>
  <c r="AL29" i="20" s="1"/>
  <c r="AM17" i="6"/>
  <c r="AN17" i="6" s="1"/>
  <c r="J34" i="20"/>
  <c r="R34" i="20" s="1"/>
  <c r="AM22" i="6"/>
  <c r="AN22" i="6" s="1"/>
  <c r="J24" i="20"/>
  <c r="R24" i="20" s="1"/>
  <c r="AK24" i="20" s="1"/>
  <c r="AL24" i="20" s="1"/>
  <c r="AM12" i="6"/>
  <c r="AN12" i="6" s="1"/>
  <c r="J32" i="20"/>
  <c r="R32" i="20" s="1"/>
  <c r="AK32" i="20" s="1"/>
  <c r="AL32" i="20" s="1"/>
  <c r="AM20" i="6"/>
  <c r="AN20" i="6" s="1"/>
  <c r="J37" i="20"/>
  <c r="R37" i="20" s="1"/>
  <c r="AK37" i="20" s="1"/>
  <c r="AL37" i="20" s="1"/>
  <c r="AM25" i="6"/>
  <c r="AN25" i="6" s="1"/>
  <c r="J58" i="20"/>
  <c r="R58" i="20" s="1"/>
  <c r="AM46" i="6"/>
  <c r="AN46" i="6" s="1"/>
  <c r="J43" i="20"/>
  <c r="R43" i="20" s="1"/>
  <c r="AK43" i="20" s="1"/>
  <c r="AL43" i="20" s="1"/>
  <c r="AM31" i="6"/>
  <c r="AN31" i="6" s="1"/>
  <c r="J21" i="20"/>
  <c r="R21" i="20" s="1"/>
  <c r="AK21" i="20" s="1"/>
  <c r="AL21" i="20" s="1"/>
  <c r="AM9" i="6"/>
  <c r="AN9" i="6" s="1"/>
  <c r="J54" i="20"/>
  <c r="R54" i="20" s="1"/>
  <c r="AM42" i="6"/>
  <c r="AN42" i="6" s="1"/>
  <c r="J38" i="20"/>
  <c r="R38" i="20" s="1"/>
  <c r="AM26" i="6"/>
  <c r="AN26" i="6" s="1"/>
  <c r="J44" i="20"/>
  <c r="R44" i="20" s="1"/>
  <c r="AK44" i="20" s="1"/>
  <c r="AL44" i="20" s="1"/>
  <c r="AM32" i="6"/>
  <c r="AN32" i="6" s="1"/>
  <c r="J42" i="20"/>
  <c r="R42" i="20" s="1"/>
  <c r="AM30" i="6"/>
  <c r="AN30" i="6" s="1"/>
  <c r="J64" i="20"/>
  <c r="R64" i="20" s="1"/>
  <c r="AK64" i="20" s="1"/>
  <c r="AL64" i="20" s="1"/>
  <c r="AM52" i="6"/>
  <c r="AN52" i="6" s="1"/>
  <c r="J45" i="20"/>
  <c r="R45" i="20" s="1"/>
  <c r="AK45" i="20" s="1"/>
  <c r="AL45" i="20" s="1"/>
  <c r="AM33" i="6"/>
  <c r="AN33" i="6" s="1"/>
  <c r="J20" i="20"/>
  <c r="R20" i="20" s="1"/>
  <c r="AK20" i="20" s="1"/>
  <c r="AL20" i="20" s="1"/>
  <c r="AM8" i="6"/>
  <c r="AN8" i="6" s="1"/>
  <c r="J30" i="20"/>
  <c r="R30" i="20" s="1"/>
  <c r="AM18" i="6"/>
  <c r="AN18" i="6" s="1"/>
  <c r="J27" i="20"/>
  <c r="R27" i="20" s="1"/>
  <c r="AK27" i="20" s="1"/>
  <c r="AL27" i="20" s="1"/>
  <c r="AM15" i="6"/>
  <c r="AN15" i="6" s="1"/>
  <c r="J47" i="20"/>
  <c r="R47" i="20" s="1"/>
  <c r="AK47" i="20" s="1"/>
  <c r="AL47" i="20" s="1"/>
  <c r="AM35" i="6"/>
  <c r="AN35" i="6" s="1"/>
  <c r="AE74" i="20"/>
  <c r="AF74" i="20" s="1"/>
  <c r="AC75" i="20"/>
  <c r="AD75" i="20" s="1"/>
  <c r="AE75" i="20"/>
  <c r="AF75" i="20" s="1"/>
  <c r="AC79" i="20"/>
  <c r="AD79" i="20" s="1"/>
  <c r="AE79" i="20"/>
  <c r="AF79" i="20" s="1"/>
  <c r="AE82" i="20"/>
  <c r="AF82" i="20" s="1"/>
  <c r="AC77" i="20"/>
  <c r="AD77" i="20" s="1"/>
  <c r="AE77" i="20"/>
  <c r="AF77" i="20" s="1"/>
  <c r="AC80" i="20"/>
  <c r="AD80" i="20" s="1"/>
  <c r="AE80" i="20"/>
  <c r="AF80" i="20" s="1"/>
  <c r="AE84" i="20"/>
  <c r="AF84" i="20" s="1"/>
  <c r="AC87" i="20"/>
  <c r="AD87" i="20" s="1"/>
  <c r="AE87" i="20"/>
  <c r="AF87" i="20" s="1"/>
  <c r="AC83" i="20"/>
  <c r="AD83" i="20" s="1"/>
  <c r="AE83" i="20"/>
  <c r="AF83" i="20" s="1"/>
  <c r="AC76" i="20"/>
  <c r="AD76" i="20" s="1"/>
  <c r="AE76" i="20"/>
  <c r="AF76" i="20" s="1"/>
  <c r="AE78" i="20"/>
  <c r="AF78" i="20" s="1"/>
  <c r="AE86" i="20"/>
  <c r="AF86" i="20" s="1"/>
  <c r="AC72" i="20"/>
  <c r="AD72" i="20" s="1"/>
  <c r="AE72" i="20"/>
  <c r="AF72" i="20" s="1"/>
  <c r="AC81" i="20"/>
  <c r="AD81" i="20" s="1"/>
  <c r="AE81" i="20"/>
  <c r="AF81" i="20" s="1"/>
  <c r="AC85" i="20"/>
  <c r="AD85" i="20" s="1"/>
  <c r="AE85" i="20"/>
  <c r="AF85" i="20" s="1"/>
  <c r="AC74" i="20"/>
  <c r="AD74" i="20" s="1"/>
  <c r="V49" i="20"/>
  <c r="Y49" i="20" s="1"/>
  <c r="AC84" i="20"/>
  <c r="AD84" i="20" s="1"/>
  <c r="AC78" i="20"/>
  <c r="AD78" i="20" s="1"/>
  <c r="V48" i="20"/>
  <c r="Y48" i="20" s="1"/>
  <c r="AC86" i="20"/>
  <c r="AD86" i="20" s="1"/>
  <c r="AC82" i="20"/>
  <c r="AD82" i="20" s="1"/>
  <c r="V50" i="20"/>
  <c r="Y50" i="20" s="1"/>
  <c r="V23" i="20"/>
  <c r="Y23" i="20" s="1"/>
  <c r="V26" i="20"/>
  <c r="Y26" i="20" s="1"/>
  <c r="V51" i="20"/>
  <c r="Y51" i="20" s="1"/>
  <c r="I52" i="6"/>
  <c r="I51" i="6"/>
  <c r="H42" i="20"/>
  <c r="P42" i="20" s="1"/>
  <c r="AG42" i="20" s="1"/>
  <c r="AH42" i="20" s="1"/>
  <c r="AH30" i="6"/>
  <c r="AI30" i="6" s="1"/>
  <c r="H26" i="20"/>
  <c r="P26" i="20" s="1"/>
  <c r="AG26" i="20" s="1"/>
  <c r="AH26" i="20" s="1"/>
  <c r="AH14" i="6"/>
  <c r="AI14" i="6" s="1"/>
  <c r="V24" i="20"/>
  <c r="Y24" i="20" s="1"/>
  <c r="H60" i="20"/>
  <c r="P60" i="20" s="1"/>
  <c r="AH48" i="6"/>
  <c r="AI48" i="6" s="1"/>
  <c r="J40" i="20"/>
  <c r="R40" i="20" s="1"/>
  <c r="AK40" i="20" s="1"/>
  <c r="AL40" i="20" s="1"/>
  <c r="H46" i="20"/>
  <c r="P46" i="20" s="1"/>
  <c r="AG46" i="20" s="1"/>
  <c r="AH46" i="20" s="1"/>
  <c r="AH34" i="6"/>
  <c r="AI34" i="6" s="1"/>
  <c r="H68" i="20"/>
  <c r="P68" i="20" s="1"/>
  <c r="AH56" i="6"/>
  <c r="AI56" i="6" s="1"/>
  <c r="I50" i="6"/>
  <c r="H70" i="20"/>
  <c r="P70" i="20" s="1"/>
  <c r="AG70" i="20" s="1"/>
  <c r="AH70" i="20" s="1"/>
  <c r="AH58" i="6"/>
  <c r="AI58" i="6" s="1"/>
  <c r="H35" i="20"/>
  <c r="P35" i="20" s="1"/>
  <c r="AG35" i="20" s="1"/>
  <c r="AH35" i="20" s="1"/>
  <c r="AH23" i="6"/>
  <c r="AI23" i="6" s="1"/>
  <c r="H32" i="20"/>
  <c r="P32" i="20" s="1"/>
  <c r="AH20" i="6"/>
  <c r="AI20" i="6" s="1"/>
  <c r="H27" i="20"/>
  <c r="P27" i="20" s="1"/>
  <c r="AG27" i="20" s="1"/>
  <c r="AH27" i="20" s="1"/>
  <c r="AH15" i="6"/>
  <c r="AI15" i="6" s="1"/>
  <c r="H69" i="20"/>
  <c r="P69" i="20" s="1"/>
  <c r="AG69" i="20" s="1"/>
  <c r="AH69" i="20" s="1"/>
  <c r="AH57" i="6"/>
  <c r="AI57" i="6" s="1"/>
  <c r="H36" i="20"/>
  <c r="P36" i="20" s="1"/>
  <c r="AH24" i="6"/>
  <c r="AI24" i="6" s="1"/>
  <c r="I49" i="6"/>
  <c r="J52" i="20"/>
  <c r="R52" i="20" s="1"/>
  <c r="AK52" i="20" s="1"/>
  <c r="AL52" i="20" s="1"/>
  <c r="V25" i="20"/>
  <c r="Z25" i="20" s="1"/>
  <c r="N61" i="24"/>
  <c r="AV48" i="8"/>
  <c r="AW48" i="8"/>
  <c r="AX48" i="8"/>
  <c r="AQ48" i="8"/>
  <c r="AY48" i="8"/>
  <c r="AR48" i="8"/>
  <c r="AZ48" i="8"/>
  <c r="AS48" i="8"/>
  <c r="AT48" i="8"/>
  <c r="AU48" i="8"/>
  <c r="AV52" i="8"/>
  <c r="AW52" i="8"/>
  <c r="AX52" i="8"/>
  <c r="AQ52" i="8"/>
  <c r="AY52" i="8"/>
  <c r="AR52" i="8"/>
  <c r="AZ52" i="8"/>
  <c r="AS52" i="8"/>
  <c r="AT52" i="8"/>
  <c r="AU52" i="8"/>
  <c r="AV44" i="8"/>
  <c r="AW44" i="8"/>
  <c r="AX44" i="8"/>
  <c r="AQ44" i="8"/>
  <c r="AY44" i="8"/>
  <c r="AR44" i="8"/>
  <c r="AZ44" i="8"/>
  <c r="AS44" i="8"/>
  <c r="AT44" i="8"/>
  <c r="AU44" i="8"/>
  <c r="AR50" i="8"/>
  <c r="AZ50" i="8"/>
  <c r="AS50" i="8"/>
  <c r="AT50" i="8"/>
  <c r="AU50" i="8"/>
  <c r="AV50" i="8"/>
  <c r="AW50" i="8"/>
  <c r="AX50" i="8"/>
  <c r="AQ50" i="8"/>
  <c r="AY50" i="8"/>
  <c r="AX43" i="8"/>
  <c r="AQ43" i="8"/>
  <c r="AY43" i="8"/>
  <c r="AR43" i="8"/>
  <c r="AZ43" i="8"/>
  <c r="AS43" i="8"/>
  <c r="AT43" i="8"/>
  <c r="AU43" i="8"/>
  <c r="AV43" i="8"/>
  <c r="AW43" i="8"/>
  <c r="AX47" i="8"/>
  <c r="AQ47" i="8"/>
  <c r="AY47" i="8"/>
  <c r="AR47" i="8"/>
  <c r="AZ47" i="8"/>
  <c r="AS47" i="8"/>
  <c r="AT47" i="8"/>
  <c r="AU47" i="8"/>
  <c r="AV47" i="8"/>
  <c r="AW47" i="8"/>
  <c r="AR46" i="8"/>
  <c r="AZ46" i="8"/>
  <c r="AS46" i="8"/>
  <c r="AT46" i="8"/>
  <c r="AU46" i="8"/>
  <c r="AV46" i="8"/>
  <c r="AW46" i="8"/>
  <c r="AX46" i="8"/>
  <c r="AQ46" i="8"/>
  <c r="AY46" i="8"/>
  <c r="AT49" i="8"/>
  <c r="AU49" i="8"/>
  <c r="AV49" i="8"/>
  <c r="AW49" i="8"/>
  <c r="AX49" i="8"/>
  <c r="AQ49" i="8"/>
  <c r="AY49" i="8"/>
  <c r="AR49" i="8"/>
  <c r="AZ49" i="8"/>
  <c r="AS49" i="8"/>
  <c r="AT45" i="8"/>
  <c r="AU45" i="8"/>
  <c r="AV45" i="8"/>
  <c r="AW45" i="8"/>
  <c r="AX45" i="8"/>
  <c r="AQ45" i="8"/>
  <c r="AY45" i="8"/>
  <c r="AR45" i="8"/>
  <c r="AZ45" i="8"/>
  <c r="AS45" i="8"/>
  <c r="AX51" i="8"/>
  <c r="AQ51" i="8"/>
  <c r="AY51" i="8"/>
  <c r="AR51" i="8"/>
  <c r="AZ51" i="8"/>
  <c r="AS51" i="8"/>
  <c r="AT51" i="8"/>
  <c r="AU51" i="8"/>
  <c r="AV51" i="8"/>
  <c r="AW51" i="8"/>
  <c r="AD43" i="8"/>
  <c r="CB80" i="13"/>
  <c r="AD52" i="8"/>
  <c r="CK80" i="13"/>
  <c r="AD17" i="8"/>
  <c r="CX80" i="13"/>
  <c r="I32" i="24" s="1"/>
  <c r="T30" i="24" s="1"/>
  <c r="T31" i="24" s="1"/>
  <c r="AE17" i="8"/>
  <c r="CX162" i="13"/>
  <c r="I62" i="24" s="1"/>
  <c r="T60" i="24" s="1"/>
  <c r="T61" i="24" s="1"/>
  <c r="AD42" i="8"/>
  <c r="CA80" i="13"/>
  <c r="AD47" i="8"/>
  <c r="CF80" i="13"/>
  <c r="AD13" i="8"/>
  <c r="CT80" i="13"/>
  <c r="E32" i="24" s="1"/>
  <c r="AD50" i="8"/>
  <c r="CI80" i="13"/>
  <c r="AE16" i="8"/>
  <c r="CW162" i="13"/>
  <c r="H62" i="24" s="1"/>
  <c r="S60" i="24" s="1"/>
  <c r="S61" i="24" s="1"/>
  <c r="AD51" i="8"/>
  <c r="CJ80" i="13"/>
  <c r="AD18" i="8"/>
  <c r="CY80" i="13"/>
  <c r="J32" i="24" s="1"/>
  <c r="U30" i="24" s="1"/>
  <c r="U31" i="24" s="1"/>
  <c r="AD40" i="8"/>
  <c r="BY80" i="13"/>
  <c r="AD8" i="8"/>
  <c r="CO80" i="13"/>
  <c r="AE18" i="8"/>
  <c r="AT18" i="8" s="1"/>
  <c r="CY162" i="13"/>
  <c r="J62" i="24" s="1"/>
  <c r="U60" i="24" s="1"/>
  <c r="U61" i="24" s="1"/>
  <c r="AD16" i="8"/>
  <c r="CW80" i="13"/>
  <c r="H32" i="24" s="1"/>
  <c r="S30" i="24" s="1"/>
  <c r="S31" i="24" s="1"/>
  <c r="BD12" i="13"/>
  <c r="Q10" i="6" s="1"/>
  <c r="T10" i="6" s="1"/>
  <c r="CO82" i="13"/>
  <c r="CT82" i="13"/>
  <c r="CX82" i="13"/>
  <c r="CU6" i="13"/>
  <c r="CO160" i="13"/>
  <c r="CO161" i="13" s="1"/>
  <c r="CO162" i="13" s="1"/>
  <c r="CA88" i="13"/>
  <c r="CR6" i="13"/>
  <c r="CG6" i="13"/>
  <c r="CD78" i="13"/>
  <c r="CG78" i="13"/>
  <c r="CG79" i="13" s="1"/>
  <c r="CH78" i="13"/>
  <c r="CH79" i="13" s="1"/>
  <c r="CH6" i="13"/>
  <c r="AS86" i="13"/>
  <c r="CU78" i="13"/>
  <c r="CU79" i="13" s="1"/>
  <c r="CU80" i="13" s="1"/>
  <c r="F32" i="24" s="1"/>
  <c r="CV78" i="13"/>
  <c r="CV79" i="13" s="1"/>
  <c r="CN88" i="13"/>
  <c r="CO88" i="13"/>
  <c r="CM160" i="13"/>
  <c r="CM161" i="13" s="1"/>
  <c r="AE6" i="8" s="1"/>
  <c r="CR83" i="13"/>
  <c r="CM88" i="13"/>
  <c r="CS78" i="13"/>
  <c r="CS79" i="13" s="1"/>
  <c r="CS6" i="13"/>
  <c r="AK24" i="6"/>
  <c r="AL24" i="6" s="1"/>
  <c r="I23" i="6"/>
  <c r="CE78" i="13"/>
  <c r="CE79" i="13" s="1"/>
  <c r="CE6" i="13"/>
  <c r="AK40" i="6"/>
  <c r="AL40" i="6" s="1"/>
  <c r="CD6" i="13"/>
  <c r="BZ88" i="13"/>
  <c r="AE40" i="8"/>
  <c r="CD83" i="13"/>
  <c r="BM6" i="13"/>
  <c r="CV6" i="13"/>
  <c r="CA160" i="13"/>
  <c r="CA161" i="13" s="1"/>
  <c r="AE42" i="8" s="1"/>
  <c r="BY88" i="13"/>
  <c r="CR78" i="13"/>
  <c r="CR79" i="13" s="1"/>
  <c r="AE13" i="8"/>
  <c r="CY82" i="13"/>
  <c r="CW82" i="13"/>
  <c r="AT6" i="13"/>
  <c r="AS4" i="13" s="1"/>
  <c r="AE41" i="8"/>
  <c r="BD10" i="13"/>
  <c r="Q8" i="6" s="1"/>
  <c r="T8" i="6" s="1"/>
  <c r="BE50" i="13"/>
  <c r="R48" i="6" s="1"/>
  <c r="T48" i="6" s="1"/>
  <c r="BD51" i="13"/>
  <c r="Q49" i="6" s="1"/>
  <c r="T49" i="6" s="1"/>
  <c r="BE17" i="13"/>
  <c r="R15" i="6" s="1"/>
  <c r="T15" i="6" s="1"/>
  <c r="BD48" i="13"/>
  <c r="Q46" i="6" s="1"/>
  <c r="T46" i="6" s="1"/>
  <c r="BE61" i="13"/>
  <c r="R59" i="6" s="1"/>
  <c r="BE15" i="13"/>
  <c r="R13" i="6" s="1"/>
  <c r="BD34" i="13"/>
  <c r="BD15" i="13"/>
  <c r="Q13" i="6" s="1"/>
  <c r="T13" i="6" s="1"/>
  <c r="BE32" i="13"/>
  <c r="R30" i="6" s="1"/>
  <c r="T30" i="6" s="1"/>
  <c r="BE53" i="13"/>
  <c r="R51" i="6" s="1"/>
  <c r="BE9" i="13"/>
  <c r="R7" i="6" s="1"/>
  <c r="Q7" i="6"/>
  <c r="BD44" i="13"/>
  <c r="Q42" i="6" s="1"/>
  <c r="T42" i="6" s="1"/>
  <c r="BE35" i="13"/>
  <c r="R33" i="6" s="1"/>
  <c r="BD28" i="13"/>
  <c r="BE31" i="13"/>
  <c r="R29" i="6" s="1"/>
  <c r="BE60" i="13"/>
  <c r="R58" i="6" s="1"/>
  <c r="T58" i="6" s="1"/>
  <c r="BE41" i="13"/>
  <c r="R39" i="6" s="1"/>
  <c r="BD23" i="13"/>
  <c r="Q21" i="6" s="1"/>
  <c r="T21" i="6" s="1"/>
  <c r="BE29" i="13"/>
  <c r="R27" i="6" s="1"/>
  <c r="BD37" i="13"/>
  <c r="Q35" i="6" s="1"/>
  <c r="BE28" i="13"/>
  <c r="R26" i="6" s="1"/>
  <c r="BE14" i="13"/>
  <c r="R12" i="6" s="1"/>
  <c r="BD29" i="13"/>
  <c r="Q27" i="6" s="1"/>
  <c r="T27" i="6" s="1"/>
  <c r="BD21" i="13"/>
  <c r="Q19" i="6" s="1"/>
  <c r="T19" i="6" s="1"/>
  <c r="BE52" i="13"/>
  <c r="R50" i="6" s="1"/>
  <c r="BE46" i="13"/>
  <c r="R44" i="6" s="1"/>
  <c r="BE34" i="13"/>
  <c r="R32" i="6" s="1"/>
  <c r="BE19" i="13"/>
  <c r="R17" i="6" s="1"/>
  <c r="BD54" i="13"/>
  <c r="Q52" i="6" s="1"/>
  <c r="T52" i="6" s="1"/>
  <c r="BE25" i="13"/>
  <c r="R23" i="6" s="1"/>
  <c r="T23" i="6" s="1"/>
  <c r="BE38" i="13"/>
  <c r="R36" i="6" s="1"/>
  <c r="BD40" i="13"/>
  <c r="Q38" i="6" s="1"/>
  <c r="T38" i="6" s="1"/>
  <c r="BE49" i="13"/>
  <c r="R47" i="6" s="1"/>
  <c r="BD24" i="13"/>
  <c r="Q22" i="6" s="1"/>
  <c r="T22" i="6" s="1"/>
  <c r="BD47" i="13"/>
  <c r="Q45" i="6" s="1"/>
  <c r="BE30" i="13"/>
  <c r="R28" i="6" s="1"/>
  <c r="BD30" i="13"/>
  <c r="Q28" i="6" s="1"/>
  <c r="BD43" i="13"/>
  <c r="Q41" i="6" s="1"/>
  <c r="BE58" i="13"/>
  <c r="R56" i="6" s="1"/>
  <c r="T56" i="6" s="1"/>
  <c r="BD49" i="13"/>
  <c r="Q47" i="6" s="1"/>
  <c r="T47" i="6" s="1"/>
  <c r="BD33" i="13"/>
  <c r="Q31" i="6" s="1"/>
  <c r="T31" i="6" s="1"/>
  <c r="BD45" i="13"/>
  <c r="Q43" i="6" s="1"/>
  <c r="T43" i="6" s="1"/>
  <c r="BE36" i="13"/>
  <c r="R34" i="6" s="1"/>
  <c r="BD35" i="13"/>
  <c r="Q33" i="6" s="1"/>
  <c r="T33" i="6" s="1"/>
  <c r="BD27" i="13"/>
  <c r="Q25" i="6" s="1"/>
  <c r="T25" i="6" s="1"/>
  <c r="BE43" i="13"/>
  <c r="R41" i="6" s="1"/>
  <c r="BE57" i="13"/>
  <c r="R55" i="6" s="1"/>
  <c r="BD41" i="13"/>
  <c r="Q39" i="6" s="1"/>
  <c r="T39" i="6" s="1"/>
  <c r="BE13" i="13"/>
  <c r="R11" i="6" s="1"/>
  <c r="BE55" i="13"/>
  <c r="R53" i="6" s="1"/>
  <c r="BD55" i="13"/>
  <c r="BD53" i="13"/>
  <c r="Q51" i="6" s="1"/>
  <c r="BE23" i="13"/>
  <c r="R21" i="6" s="1"/>
  <c r="BE37" i="13"/>
  <c r="R35" i="6" s="1"/>
  <c r="BD56" i="13"/>
  <c r="Q54" i="6" s="1"/>
  <c r="T54" i="6" s="1"/>
  <c r="BD52" i="13"/>
  <c r="Q50" i="6" s="1"/>
  <c r="T50" i="6" s="1"/>
  <c r="BD57" i="13"/>
  <c r="Q55" i="6" s="1"/>
  <c r="BD13" i="13"/>
  <c r="Q11" i="6" s="1"/>
  <c r="T11" i="6" s="1"/>
  <c r="Q16" i="6"/>
  <c r="BE39" i="13"/>
  <c r="R37" i="6" s="1"/>
  <c r="BD46" i="13"/>
  <c r="Q44" i="6" s="1"/>
  <c r="BE20" i="13"/>
  <c r="R18" i="6" s="1"/>
  <c r="BD20" i="13"/>
  <c r="Q18" i="6" s="1"/>
  <c r="BD42" i="13"/>
  <c r="Q40" i="6" s="1"/>
  <c r="BD19" i="13"/>
  <c r="Q17" i="6" s="1"/>
  <c r="T17" i="6" s="1"/>
  <c r="BD39" i="13"/>
  <c r="Q37" i="6" s="1"/>
  <c r="BE47" i="13"/>
  <c r="R45" i="6" s="1"/>
  <c r="BD61" i="13"/>
  <c r="Q59" i="6" s="1"/>
  <c r="T59" i="6" s="1"/>
  <c r="BD11" i="13"/>
  <c r="Q9" i="6" s="1"/>
  <c r="T9" i="6" s="1"/>
  <c r="BD38" i="13"/>
  <c r="Q36" i="6" s="1"/>
  <c r="BE18" i="13"/>
  <c r="BE59" i="13"/>
  <c r="BD14" i="13"/>
  <c r="Q12" i="6" s="1"/>
  <c r="BD31" i="13"/>
  <c r="Q29" i="6" s="1"/>
  <c r="T29" i="6" s="1"/>
  <c r="AE11" i="8"/>
  <c r="AE10" i="8"/>
  <c r="AE14" i="8"/>
  <c r="AD9" i="8"/>
  <c r="AE15" i="8"/>
  <c r="AE12" i="8"/>
  <c r="AE9" i="8"/>
  <c r="CP82" i="13"/>
  <c r="BB5" i="13"/>
  <c r="BA5" i="13"/>
  <c r="R6" i="6"/>
  <c r="BD8" i="13"/>
  <c r="CQ8" i="13"/>
  <c r="CC8" i="13"/>
  <c r="I19" i="6" l="1"/>
  <c r="BD5" i="13"/>
  <c r="AE73" i="20"/>
  <c r="AF73" i="20" s="1"/>
  <c r="AC73" i="20"/>
  <c r="AD73" i="20" s="1"/>
  <c r="T36" i="6"/>
  <c r="T51" i="6"/>
  <c r="T37" i="6"/>
  <c r="R16" i="6"/>
  <c r="AK16" i="6" s="1"/>
  <c r="AL16" i="6" s="1"/>
  <c r="T18" i="6"/>
  <c r="T40" i="6"/>
  <c r="T41" i="6"/>
  <c r="Q26" i="6"/>
  <c r="T26" i="6" s="1"/>
  <c r="Q32" i="6"/>
  <c r="T32" i="6" s="1"/>
  <c r="T44" i="6"/>
  <c r="T28" i="6"/>
  <c r="T35" i="6"/>
  <c r="T16" i="6"/>
  <c r="Q53" i="6"/>
  <c r="T53" i="6" s="1"/>
  <c r="T45" i="6"/>
  <c r="T7" i="6"/>
  <c r="R57" i="6"/>
  <c r="T57" i="6" s="1"/>
  <c r="T12" i="6"/>
  <c r="T55" i="6"/>
  <c r="AG60" i="20"/>
  <c r="AH60" i="20" s="1"/>
  <c r="AG68" i="20"/>
  <c r="AH68" i="20" s="1"/>
  <c r="AG32" i="20"/>
  <c r="AH32" i="20" s="1"/>
  <c r="AG36" i="20"/>
  <c r="AH36" i="20" s="1"/>
  <c r="AK42" i="20"/>
  <c r="AL42" i="20" s="1"/>
  <c r="AK66" i="20"/>
  <c r="AL66" i="20" s="1"/>
  <c r="AK22" i="20"/>
  <c r="AL22" i="20" s="1"/>
  <c r="AK30" i="20"/>
  <c r="AL30" i="20" s="1"/>
  <c r="AK38" i="20"/>
  <c r="AL38" i="20" s="1"/>
  <c r="AK58" i="20"/>
  <c r="AL58" i="20" s="1"/>
  <c r="AK34" i="20"/>
  <c r="AL34" i="20" s="1"/>
  <c r="AK70" i="20"/>
  <c r="AL70" i="20" s="1"/>
  <c r="AK54" i="20"/>
  <c r="AL54" i="20" s="1"/>
  <c r="AK50" i="20"/>
  <c r="AL50" i="20" s="1"/>
  <c r="AK46" i="20"/>
  <c r="AL46" i="20" s="1"/>
  <c r="Q30" i="24"/>
  <c r="Q31" i="24" s="1"/>
  <c r="P30" i="24"/>
  <c r="P31" i="24" s="1"/>
  <c r="Z29" i="24"/>
  <c r="I50" i="20"/>
  <c r="Q50" i="20" s="1"/>
  <c r="AI50" i="20" s="1"/>
  <c r="AJ50" i="20" s="1"/>
  <c r="AK38" i="6"/>
  <c r="AL38" i="6" s="1"/>
  <c r="I48" i="20"/>
  <c r="Q48" i="20" s="1"/>
  <c r="AI48" i="20" s="1"/>
  <c r="AJ48" i="20" s="1"/>
  <c r="AK36" i="6"/>
  <c r="AL36" i="6" s="1"/>
  <c r="I61" i="20"/>
  <c r="Q61" i="20" s="1"/>
  <c r="AK49" i="6"/>
  <c r="AL49" i="6" s="1"/>
  <c r="I32" i="20"/>
  <c r="AK20" i="6"/>
  <c r="AL20" i="6" s="1"/>
  <c r="I37" i="20"/>
  <c r="Q37" i="20" s="1"/>
  <c r="AK25" i="6"/>
  <c r="AL25" i="6" s="1"/>
  <c r="AK30" i="6"/>
  <c r="AL30" i="6" s="1"/>
  <c r="I64" i="20"/>
  <c r="Q64" i="20" s="1"/>
  <c r="AI64" i="20" s="1"/>
  <c r="AJ64" i="20" s="1"/>
  <c r="AK52" i="6"/>
  <c r="AL52" i="6" s="1"/>
  <c r="I54" i="20"/>
  <c r="Q54" i="20" s="1"/>
  <c r="AI54" i="20" s="1"/>
  <c r="AJ54" i="20" s="1"/>
  <c r="AK42" i="6"/>
  <c r="AL42" i="6" s="1"/>
  <c r="I21" i="20"/>
  <c r="Q21" i="20" s="1"/>
  <c r="AK9" i="6"/>
  <c r="AL9" i="6" s="1"/>
  <c r="I58" i="20"/>
  <c r="Q58" i="20" s="1"/>
  <c r="AI58" i="20" s="1"/>
  <c r="AJ58" i="20" s="1"/>
  <c r="AK46" i="6"/>
  <c r="AL46" i="6" s="1"/>
  <c r="AK6" i="6"/>
  <c r="AL6" i="6" s="1"/>
  <c r="I25" i="20"/>
  <c r="Q25" i="20" s="1"/>
  <c r="AK13" i="6"/>
  <c r="AL13" i="6" s="1"/>
  <c r="I22" i="20"/>
  <c r="Q22" i="20" s="1"/>
  <c r="AI22" i="20" s="1"/>
  <c r="AJ22" i="20" s="1"/>
  <c r="AK10" i="6"/>
  <c r="AL10" i="6" s="1"/>
  <c r="I71" i="20"/>
  <c r="Q71" i="20" s="1"/>
  <c r="AI71" i="20" s="1"/>
  <c r="AJ71" i="20" s="1"/>
  <c r="AK59" i="6"/>
  <c r="AL59" i="6" s="1"/>
  <c r="I66" i="20"/>
  <c r="Q66" i="20" s="1"/>
  <c r="AI66" i="20" s="1"/>
  <c r="AJ66" i="20" s="1"/>
  <c r="AK54" i="6"/>
  <c r="AL54" i="6" s="1"/>
  <c r="I34" i="20"/>
  <c r="Q34" i="20" s="1"/>
  <c r="AI34" i="20" s="1"/>
  <c r="AJ34" i="20" s="1"/>
  <c r="AK22" i="6"/>
  <c r="AL22" i="6" s="1"/>
  <c r="I62" i="20"/>
  <c r="Q62" i="20" s="1"/>
  <c r="AI62" i="20" s="1"/>
  <c r="AJ62" i="20" s="1"/>
  <c r="AK50" i="6"/>
  <c r="AL50" i="6" s="1"/>
  <c r="I39" i="20"/>
  <c r="Q39" i="20" s="1"/>
  <c r="AI39" i="20" s="1"/>
  <c r="AJ39" i="20" s="1"/>
  <c r="AK27" i="6"/>
  <c r="AL27" i="6" s="1"/>
  <c r="I31" i="20"/>
  <c r="Q31" i="20" s="1"/>
  <c r="AI31" i="20" s="1"/>
  <c r="AJ31" i="20" s="1"/>
  <c r="AK19" i="6"/>
  <c r="AL19" i="6" s="1"/>
  <c r="I55" i="20"/>
  <c r="Q55" i="20" s="1"/>
  <c r="AI55" i="20" s="1"/>
  <c r="AJ55" i="20" s="1"/>
  <c r="AK43" i="6"/>
  <c r="AL43" i="6" s="1"/>
  <c r="I19" i="20"/>
  <c r="Q19" i="20" s="1"/>
  <c r="AI19" i="20" s="1"/>
  <c r="AJ19" i="20" s="1"/>
  <c r="AK7" i="6"/>
  <c r="AL7" i="6" s="1"/>
  <c r="I43" i="20"/>
  <c r="Q43" i="20" s="1"/>
  <c r="AI43" i="20" s="1"/>
  <c r="AJ43" i="20" s="1"/>
  <c r="AK31" i="6"/>
  <c r="AL31" i="6" s="1"/>
  <c r="Z49" i="20"/>
  <c r="AE26" i="20"/>
  <c r="AF26" i="20" s="1"/>
  <c r="Z48" i="20"/>
  <c r="AC26" i="20"/>
  <c r="AD26" i="20" s="1"/>
  <c r="Z26" i="20"/>
  <c r="Z50" i="20"/>
  <c r="Z51" i="20"/>
  <c r="Z23" i="20"/>
  <c r="H30" i="20"/>
  <c r="P30" i="20" s="1"/>
  <c r="AG30" i="20" s="1"/>
  <c r="AH30" i="20" s="1"/>
  <c r="AH18" i="6"/>
  <c r="H48" i="20"/>
  <c r="P48" i="20" s="1"/>
  <c r="AH36" i="6"/>
  <c r="AI36" i="6" s="1"/>
  <c r="H53" i="20"/>
  <c r="P53" i="20" s="1"/>
  <c r="AG53" i="20" s="1"/>
  <c r="AH53" i="20" s="1"/>
  <c r="AH41" i="6"/>
  <c r="AI41" i="6" s="1"/>
  <c r="I28" i="20"/>
  <c r="Q28" i="20" s="1"/>
  <c r="AI28" i="20" s="1"/>
  <c r="AJ28" i="20" s="1"/>
  <c r="H39" i="20"/>
  <c r="P39" i="20" s="1"/>
  <c r="AG39" i="20" s="1"/>
  <c r="AH39" i="20" s="1"/>
  <c r="AH27" i="6"/>
  <c r="AI27" i="6" s="1"/>
  <c r="I18" i="20"/>
  <c r="Q18" i="20" s="1"/>
  <c r="AI18" i="20" s="1"/>
  <c r="H21" i="20"/>
  <c r="P21" i="20" s="1"/>
  <c r="AG21" i="20" s="1"/>
  <c r="AH21" i="20" s="1"/>
  <c r="AH9" i="6"/>
  <c r="AI9" i="6" s="1"/>
  <c r="H56" i="20"/>
  <c r="P56" i="20" s="1"/>
  <c r="AH44" i="6"/>
  <c r="AI44" i="6" s="1"/>
  <c r="H37" i="20"/>
  <c r="P37" i="20" s="1"/>
  <c r="AG37" i="20" s="1"/>
  <c r="AH37" i="20" s="1"/>
  <c r="AH25" i="6"/>
  <c r="AI25" i="6" s="1"/>
  <c r="H40" i="20"/>
  <c r="P40" i="20" s="1"/>
  <c r="AH28" i="6"/>
  <c r="AI28" i="6" s="1"/>
  <c r="I52" i="20"/>
  <c r="Q52" i="20" s="1"/>
  <c r="AI52" i="20" s="1"/>
  <c r="AJ52" i="20" s="1"/>
  <c r="Y25" i="20"/>
  <c r="H66" i="20"/>
  <c r="P66" i="20" s="1"/>
  <c r="AG66" i="20" s="1"/>
  <c r="AH66" i="20" s="1"/>
  <c r="AH54" i="6"/>
  <c r="AI54" i="6" s="1"/>
  <c r="H57" i="20"/>
  <c r="P57" i="20" s="1"/>
  <c r="AG57" i="20" s="1"/>
  <c r="AH57" i="20" s="1"/>
  <c r="AH45" i="6"/>
  <c r="AI45" i="6" s="1"/>
  <c r="H20" i="20"/>
  <c r="P20" i="20" s="1"/>
  <c r="AH8" i="6"/>
  <c r="AI8" i="6" s="1"/>
  <c r="H63" i="20"/>
  <c r="P63" i="20" s="1"/>
  <c r="AG63" i="20" s="1"/>
  <c r="AH63" i="20" s="1"/>
  <c r="AH51" i="6"/>
  <c r="AI51" i="6" s="1"/>
  <c r="H49" i="20"/>
  <c r="P49" i="20" s="1"/>
  <c r="AG49" i="20" s="1"/>
  <c r="AH49" i="20" s="1"/>
  <c r="AH37" i="6"/>
  <c r="AI37" i="6" s="1"/>
  <c r="H55" i="20"/>
  <c r="P55" i="20" s="1"/>
  <c r="AG55" i="20" s="1"/>
  <c r="AH55" i="20" s="1"/>
  <c r="AH43" i="6"/>
  <c r="AI43" i="6" s="1"/>
  <c r="H33" i="20"/>
  <c r="P33" i="20" s="1"/>
  <c r="AG33" i="20" s="1"/>
  <c r="AH33" i="20" s="1"/>
  <c r="AH21" i="6"/>
  <c r="AI21" i="6" s="1"/>
  <c r="H28" i="20"/>
  <c r="P28" i="20" s="1"/>
  <c r="AH16" i="6"/>
  <c r="AI16" i="6" s="1"/>
  <c r="H41" i="20"/>
  <c r="P41" i="20" s="1"/>
  <c r="AG41" i="20" s="1"/>
  <c r="AH41" i="20" s="1"/>
  <c r="AH29" i="6"/>
  <c r="AI29" i="6" s="1"/>
  <c r="H24" i="20"/>
  <c r="P24" i="20" s="1"/>
  <c r="AH12" i="6"/>
  <c r="AI12" i="6" s="1"/>
  <c r="H29" i="20"/>
  <c r="P29" i="20" s="1"/>
  <c r="AG29" i="20" s="1"/>
  <c r="AH29" i="20" s="1"/>
  <c r="AH17" i="6"/>
  <c r="AI17" i="6" s="1"/>
  <c r="H67" i="20"/>
  <c r="P67" i="20" s="1"/>
  <c r="AG67" i="20" s="1"/>
  <c r="AH67" i="20" s="1"/>
  <c r="AH55" i="6"/>
  <c r="AI55" i="6" s="1"/>
  <c r="H43" i="20"/>
  <c r="P43" i="20" s="1"/>
  <c r="AG43" i="20" s="1"/>
  <c r="AH43" i="20" s="1"/>
  <c r="AH31" i="6"/>
  <c r="AI31" i="6" s="1"/>
  <c r="H61" i="20"/>
  <c r="P61" i="20" s="1"/>
  <c r="AG61" i="20" s="1"/>
  <c r="AH61" i="20" s="1"/>
  <c r="AH49" i="6"/>
  <c r="AI49" i="6" s="1"/>
  <c r="H71" i="20"/>
  <c r="P71" i="20" s="1"/>
  <c r="AG71" i="20" s="1"/>
  <c r="AH71" i="20" s="1"/>
  <c r="AH59" i="6"/>
  <c r="AI59" i="6" s="1"/>
  <c r="H45" i="20"/>
  <c r="P45" i="20" s="1"/>
  <c r="AG45" i="20" s="1"/>
  <c r="AH45" i="20" s="1"/>
  <c r="AH33" i="6"/>
  <c r="AI33" i="6" s="1"/>
  <c r="H47" i="20"/>
  <c r="P47" i="20" s="1"/>
  <c r="AG47" i="20" s="1"/>
  <c r="AH47" i="20" s="1"/>
  <c r="AH35" i="6"/>
  <c r="AI35" i="6" s="1"/>
  <c r="H54" i="20"/>
  <c r="P54" i="20" s="1"/>
  <c r="AG54" i="20" s="1"/>
  <c r="AH54" i="20" s="1"/>
  <c r="AH42" i="6"/>
  <c r="AI42" i="6" s="1"/>
  <c r="H22" i="20"/>
  <c r="P22" i="20" s="1"/>
  <c r="AG22" i="20" s="1"/>
  <c r="AH22" i="20" s="1"/>
  <c r="AH10" i="6"/>
  <c r="AI10" i="6" s="1"/>
  <c r="H19" i="20"/>
  <c r="P19" i="20" s="1"/>
  <c r="AG19" i="20" s="1"/>
  <c r="AH19" i="20" s="1"/>
  <c r="AH7" i="6"/>
  <c r="AI7" i="6" s="1"/>
  <c r="H58" i="20"/>
  <c r="P58" i="20" s="1"/>
  <c r="AG58" i="20" s="1"/>
  <c r="AH58" i="20" s="1"/>
  <c r="AH46" i="6"/>
  <c r="AI46" i="6" s="1"/>
  <c r="H23" i="20"/>
  <c r="P23" i="20" s="1"/>
  <c r="AG23" i="20" s="1"/>
  <c r="AH23" i="20" s="1"/>
  <c r="AH11" i="6"/>
  <c r="AI11" i="6" s="1"/>
  <c r="H34" i="20"/>
  <c r="P34" i="20" s="1"/>
  <c r="AG34" i="20" s="1"/>
  <c r="AH34" i="20" s="1"/>
  <c r="AH22" i="6"/>
  <c r="AI22" i="6" s="1"/>
  <c r="H62" i="20"/>
  <c r="P62" i="20" s="1"/>
  <c r="AG62" i="20" s="1"/>
  <c r="AH62" i="20" s="1"/>
  <c r="AH50" i="6"/>
  <c r="AI50" i="6" s="1"/>
  <c r="H51" i="20"/>
  <c r="P51" i="20" s="1"/>
  <c r="AG51" i="20" s="1"/>
  <c r="AH51" i="20" s="1"/>
  <c r="AH39" i="6"/>
  <c r="AI39" i="6" s="1"/>
  <c r="H59" i="20"/>
  <c r="P59" i="20" s="1"/>
  <c r="AG59" i="20" s="1"/>
  <c r="AH59" i="20" s="1"/>
  <c r="AH47" i="6"/>
  <c r="AI47" i="6" s="1"/>
  <c r="H50" i="20"/>
  <c r="P50" i="20" s="1"/>
  <c r="AG50" i="20" s="1"/>
  <c r="AH50" i="20" s="1"/>
  <c r="AH38" i="6"/>
  <c r="AI38" i="6" s="1"/>
  <c r="H31" i="20"/>
  <c r="P31" i="20" s="1"/>
  <c r="AG31" i="20" s="1"/>
  <c r="AH31" i="20" s="1"/>
  <c r="AH19" i="6"/>
  <c r="AI19" i="6" s="1"/>
  <c r="Z24" i="20"/>
  <c r="Z30" i="24"/>
  <c r="BH43" i="8"/>
  <c r="R79" i="6" s="1"/>
  <c r="AU40" i="8"/>
  <c r="AV40" i="8"/>
  <c r="AW40" i="8"/>
  <c r="AX40" i="8"/>
  <c r="AY40" i="8"/>
  <c r="AR40" i="8"/>
  <c r="AZ40" i="8"/>
  <c r="AS40" i="8"/>
  <c r="AT40" i="8"/>
  <c r="AQ40" i="8"/>
  <c r="BH42" i="8"/>
  <c r="R78" i="6" s="1"/>
  <c r="AT41" i="8"/>
  <c r="AU41" i="8"/>
  <c r="AV41" i="8"/>
  <c r="AW41" i="8"/>
  <c r="AX41" i="8"/>
  <c r="AQ41" i="8"/>
  <c r="AY41" i="8"/>
  <c r="AR41" i="8"/>
  <c r="AZ41" i="8"/>
  <c r="AS41" i="8"/>
  <c r="AR42" i="8"/>
  <c r="AZ42" i="8"/>
  <c r="AS42" i="8"/>
  <c r="AT42" i="8"/>
  <c r="AU42" i="8"/>
  <c r="AV42" i="8"/>
  <c r="AW42" i="8"/>
  <c r="AX42" i="8"/>
  <c r="AQ42" i="8"/>
  <c r="AY42" i="8"/>
  <c r="I36" i="20"/>
  <c r="H65" i="20"/>
  <c r="P65" i="20" s="1"/>
  <c r="AG65" i="20" s="1"/>
  <c r="AH65" i="20" s="1"/>
  <c r="I69" i="20"/>
  <c r="I42" i="20"/>
  <c r="H44" i="20"/>
  <c r="P44" i="20" s="1"/>
  <c r="AU18" i="8"/>
  <c r="AS18" i="8"/>
  <c r="AZ18" i="8"/>
  <c r="AW18" i="8"/>
  <c r="AY18" i="8"/>
  <c r="AR18" i="8"/>
  <c r="AV18" i="8"/>
  <c r="AQ18" i="8"/>
  <c r="AX18" i="8"/>
  <c r="AD11" i="8"/>
  <c r="CR80" i="13"/>
  <c r="C32" i="24" s="1"/>
  <c r="N30" i="24" s="1"/>
  <c r="AD12" i="8"/>
  <c r="CS80" i="13"/>
  <c r="D32" i="24" s="1"/>
  <c r="O30" i="24" s="1"/>
  <c r="O31" i="24" s="1"/>
  <c r="AD49" i="8"/>
  <c r="CH80" i="13"/>
  <c r="AD15" i="8"/>
  <c r="CV80" i="13"/>
  <c r="G32" i="24" s="1"/>
  <c r="R30" i="24" s="1"/>
  <c r="R31" i="24" s="1"/>
  <c r="AD46" i="8"/>
  <c r="CE80" i="13"/>
  <c r="AD48" i="8"/>
  <c r="CG80" i="13"/>
  <c r="CM162" i="13"/>
  <c r="CD79" i="13"/>
  <c r="CR82" i="13"/>
  <c r="AE3" i="8"/>
  <c r="AV5" i="13"/>
  <c r="CS82" i="13"/>
  <c r="CD163" i="13"/>
  <c r="AE39" i="8" s="1"/>
  <c r="AE38" i="8"/>
  <c r="AK56" i="6"/>
  <c r="AL56" i="6" s="1"/>
  <c r="AK29" i="6"/>
  <c r="AL29" i="6" s="1"/>
  <c r="AK48" i="6"/>
  <c r="AL48" i="6" s="1"/>
  <c r="AK35" i="6"/>
  <c r="AL35" i="6" s="1"/>
  <c r="AK12" i="6"/>
  <c r="AL12" i="6" s="1"/>
  <c r="AK32" i="6"/>
  <c r="AL32" i="6" s="1"/>
  <c r="AK45" i="6"/>
  <c r="AL45" i="6" s="1"/>
  <c r="AK28" i="6"/>
  <c r="AL28" i="6" s="1"/>
  <c r="CC78" i="13"/>
  <c r="CC79" i="13" s="1"/>
  <c r="CC6" i="13"/>
  <c r="CQ78" i="13"/>
  <c r="CQ79" i="13" s="1"/>
  <c r="CQ80" i="13" s="1"/>
  <c r="CQ6" i="13"/>
  <c r="AK39" i="6"/>
  <c r="AL39" i="6" s="1"/>
  <c r="BE5" i="13"/>
  <c r="CJ83" i="13"/>
  <c r="CU82" i="13"/>
  <c r="AD14" i="8"/>
  <c r="AD6" i="8"/>
  <c r="CM6" i="13"/>
  <c r="CM82" i="13" s="1"/>
  <c r="CV82" i="13"/>
  <c r="AE8" i="8"/>
  <c r="AE7" i="8"/>
  <c r="AX7" i="8" s="1"/>
  <c r="CR1" i="13"/>
  <c r="CJ1" i="13" s="1"/>
  <c r="AZ5" i="13"/>
  <c r="BA6" i="13" s="1"/>
  <c r="AS17" i="8"/>
  <c r="AT17" i="8"/>
  <c r="AU17" i="8"/>
  <c r="AV17" i="8"/>
  <c r="AW17" i="8"/>
  <c r="AX17" i="8"/>
  <c r="AZ17" i="8"/>
  <c r="AQ17" i="8"/>
  <c r="AY17" i="8"/>
  <c r="AR17" i="8"/>
  <c r="AS13" i="8"/>
  <c r="AZ13" i="8"/>
  <c r="AT13" i="8"/>
  <c r="AU13" i="8"/>
  <c r="AV13" i="8"/>
  <c r="AW13" i="8"/>
  <c r="AR13" i="8"/>
  <c r="AX13" i="8"/>
  <c r="AQ13" i="8"/>
  <c r="AY13" i="8"/>
  <c r="AU16" i="8"/>
  <c r="AV16" i="8"/>
  <c r="AW16" i="8"/>
  <c r="AT16" i="8"/>
  <c r="AX16" i="8"/>
  <c r="AQ16" i="8"/>
  <c r="AY16" i="8"/>
  <c r="AR16" i="8"/>
  <c r="AZ16" i="8"/>
  <c r="AS16" i="8"/>
  <c r="S6" i="6"/>
  <c r="CZ79" i="13" l="1"/>
  <c r="AH26" i="6"/>
  <c r="AI26" i="6" s="1"/>
  <c r="H38" i="20"/>
  <c r="P38" i="20" s="1"/>
  <c r="AG38" i="20" s="1"/>
  <c r="AH38" i="20" s="1"/>
  <c r="AK57" i="6"/>
  <c r="AL57" i="6" s="1"/>
  <c r="AH53" i="6"/>
  <c r="AI53" i="6" s="1"/>
  <c r="AH32" i="6"/>
  <c r="AI32" i="6" s="1"/>
  <c r="AI37" i="20"/>
  <c r="AJ37" i="20" s="1"/>
  <c r="AI21" i="20"/>
  <c r="AJ21" i="20" s="1"/>
  <c r="AJ18" i="20"/>
  <c r="AI25" i="20"/>
  <c r="AJ25" i="20" s="1"/>
  <c r="AI61" i="20"/>
  <c r="AJ61" i="20" s="1"/>
  <c r="AG28" i="20"/>
  <c r="AH28" i="20" s="1"/>
  <c r="AG20" i="20"/>
  <c r="AH20" i="20" s="1"/>
  <c r="AG40" i="20"/>
  <c r="AH40" i="20" s="1"/>
  <c r="AG48" i="20"/>
  <c r="AH48" i="20" s="1"/>
  <c r="AG24" i="20"/>
  <c r="AH24" i="20" s="1"/>
  <c r="AG44" i="20"/>
  <c r="AH44" i="20" s="1"/>
  <c r="AG56" i="20"/>
  <c r="AH56" i="20" s="1"/>
  <c r="AI18" i="6"/>
  <c r="Q42" i="20"/>
  <c r="Q36" i="20"/>
  <c r="Q69" i="20"/>
  <c r="Q32" i="20"/>
  <c r="Y30" i="24"/>
  <c r="I59" i="20"/>
  <c r="AK47" i="6"/>
  <c r="AL47" i="6" s="1"/>
  <c r="I65" i="20"/>
  <c r="AK53" i="6"/>
  <c r="AL53" i="6" s="1"/>
  <c r="I23" i="20"/>
  <c r="AK11" i="6"/>
  <c r="AL11" i="6" s="1"/>
  <c r="I35" i="20"/>
  <c r="AK23" i="6"/>
  <c r="AL23" i="6" s="1"/>
  <c r="I27" i="20"/>
  <c r="AK15" i="6"/>
  <c r="AL15" i="6" s="1"/>
  <c r="AK58" i="6"/>
  <c r="AL58" i="6" s="1"/>
  <c r="I45" i="20"/>
  <c r="AK33" i="6"/>
  <c r="AL33" i="6" s="1"/>
  <c r="I53" i="20"/>
  <c r="AK41" i="6"/>
  <c r="AL41" i="6" s="1"/>
  <c r="I56" i="20"/>
  <c r="AK44" i="6"/>
  <c r="AL44" i="6" s="1"/>
  <c r="I33" i="20"/>
  <c r="AK21" i="6"/>
  <c r="AL21" i="6" s="1"/>
  <c r="I67" i="20"/>
  <c r="AK55" i="6"/>
  <c r="AL55" i="6" s="1"/>
  <c r="AM6" i="6"/>
  <c r="AN6" i="6" s="1"/>
  <c r="I29" i="20"/>
  <c r="AK17" i="6"/>
  <c r="AL17" i="6" s="1"/>
  <c r="I38" i="20"/>
  <c r="AK26" i="6"/>
  <c r="AL26" i="6" s="1"/>
  <c r="I30" i="20"/>
  <c r="AK18" i="6"/>
  <c r="AL18" i="6" s="1"/>
  <c r="AK34" i="6"/>
  <c r="AL34" i="6" s="1"/>
  <c r="I49" i="20"/>
  <c r="AK37" i="6"/>
  <c r="AL37" i="6" s="1"/>
  <c r="I63" i="20"/>
  <c r="AK51" i="6"/>
  <c r="AL51" i="6" s="1"/>
  <c r="AC48" i="20"/>
  <c r="AD48" i="20" s="1"/>
  <c r="AE48" i="20"/>
  <c r="AF48" i="20" s="1"/>
  <c r="AE54" i="20"/>
  <c r="AF54" i="20" s="1"/>
  <c r="AC61" i="20"/>
  <c r="AD61" i="20" s="1"/>
  <c r="AE61" i="20"/>
  <c r="AF61" i="20" s="1"/>
  <c r="AC55" i="20"/>
  <c r="AD55" i="20" s="1"/>
  <c r="AE55" i="20"/>
  <c r="AF55" i="20" s="1"/>
  <c r="AC37" i="20"/>
  <c r="AD37" i="20" s="1"/>
  <c r="AE37" i="20"/>
  <c r="AF37" i="20" s="1"/>
  <c r="AC71" i="20"/>
  <c r="AD71" i="20" s="1"/>
  <c r="AE71" i="20"/>
  <c r="AF71" i="20" s="1"/>
  <c r="AC39" i="20"/>
  <c r="AD39" i="20" s="1"/>
  <c r="AE39" i="20"/>
  <c r="AF39" i="20" s="1"/>
  <c r="AE22" i="20"/>
  <c r="AF22" i="20" s="1"/>
  <c r="AC31" i="20"/>
  <c r="AD31" i="20" s="1"/>
  <c r="AE31" i="20"/>
  <c r="AF31" i="20" s="1"/>
  <c r="AC43" i="20"/>
  <c r="AD43" i="20" s="1"/>
  <c r="AE43" i="20"/>
  <c r="AF43" i="20" s="1"/>
  <c r="AE66" i="20"/>
  <c r="AF66" i="20" s="1"/>
  <c r="AE62" i="20"/>
  <c r="AF62" i="20" s="1"/>
  <c r="AC19" i="20"/>
  <c r="AD19" i="20" s="1"/>
  <c r="AE19" i="20"/>
  <c r="AF19" i="20" s="1"/>
  <c r="AC28" i="20"/>
  <c r="AD28" i="20" s="1"/>
  <c r="AE28" i="20"/>
  <c r="AF28" i="20" s="1"/>
  <c r="AC21" i="20"/>
  <c r="AD21" i="20" s="1"/>
  <c r="AE21" i="20"/>
  <c r="AF21" i="20" s="1"/>
  <c r="AE34" i="20"/>
  <c r="AF34" i="20" s="1"/>
  <c r="AC20" i="20"/>
  <c r="AD20" i="20" s="1"/>
  <c r="AE20" i="20"/>
  <c r="AF20" i="20" s="1"/>
  <c r="AE58" i="20"/>
  <c r="AF58" i="20" s="1"/>
  <c r="AE50" i="20"/>
  <c r="AF50" i="20" s="1"/>
  <c r="AC62" i="20"/>
  <c r="AD62" i="20" s="1"/>
  <c r="AC50" i="20"/>
  <c r="AD50" i="20" s="1"/>
  <c r="AC34" i="20"/>
  <c r="AD34" i="20" s="1"/>
  <c r="AC22" i="20"/>
  <c r="AD22" i="20" s="1"/>
  <c r="AC54" i="20"/>
  <c r="AD54" i="20" s="1"/>
  <c r="AC58" i="20"/>
  <c r="AD58" i="20" s="1"/>
  <c r="AC66" i="20"/>
  <c r="AD66" i="20" s="1"/>
  <c r="H25" i="20"/>
  <c r="P25" i="20" s="1"/>
  <c r="AG25" i="20" s="1"/>
  <c r="AH25" i="20" s="1"/>
  <c r="AH13" i="6"/>
  <c r="AI13" i="6" s="1"/>
  <c r="J18" i="20"/>
  <c r="R18" i="20" s="1"/>
  <c r="H64" i="20"/>
  <c r="P64" i="20" s="1"/>
  <c r="AH52" i="6"/>
  <c r="AI52" i="6" s="1"/>
  <c r="H52" i="20"/>
  <c r="P52" i="20" s="1"/>
  <c r="AH40" i="6"/>
  <c r="AI40" i="6" s="1"/>
  <c r="Z31" i="24"/>
  <c r="AF7" i="24" s="1"/>
  <c r="N31" i="24"/>
  <c r="AH6" i="8"/>
  <c r="AG6" i="8"/>
  <c r="I51" i="20"/>
  <c r="I24" i="20"/>
  <c r="I41" i="20"/>
  <c r="I60" i="20"/>
  <c r="Q60" i="20" s="1"/>
  <c r="AI60" i="20" s="1"/>
  <c r="AJ60" i="20" s="1"/>
  <c r="I44" i="20"/>
  <c r="I68" i="20"/>
  <c r="Q68" i="20" s="1"/>
  <c r="AI68" i="20" s="1"/>
  <c r="AJ68" i="20" s="1"/>
  <c r="I47" i="20"/>
  <c r="I40" i="20"/>
  <c r="I46" i="20"/>
  <c r="Q46" i="20" s="1"/>
  <c r="AI46" i="20" s="1"/>
  <c r="AJ46" i="20" s="1"/>
  <c r="I57" i="20"/>
  <c r="I70" i="20"/>
  <c r="Q70" i="20" s="1"/>
  <c r="AI70" i="20" s="1"/>
  <c r="AJ70" i="20" s="1"/>
  <c r="AW8" i="8"/>
  <c r="AR8" i="8"/>
  <c r="AD45" i="8"/>
  <c r="CD80" i="13"/>
  <c r="AD3" i="8"/>
  <c r="CD81" i="13"/>
  <c r="AD39" i="8" s="1"/>
  <c r="CC80" i="13"/>
  <c r="AD44" i="8"/>
  <c r="AT7" i="8"/>
  <c r="AE2" i="8"/>
  <c r="AS7" i="8"/>
  <c r="AZ7" i="8"/>
  <c r="AR7" i="8"/>
  <c r="AY7" i="8"/>
  <c r="AV7" i="8"/>
  <c r="AQ7" i="8"/>
  <c r="AW7" i="8"/>
  <c r="AU7" i="8"/>
  <c r="AT8" i="8"/>
  <c r="AS8" i="8"/>
  <c r="AU8" i="8"/>
  <c r="AY8" i="8"/>
  <c r="AQ8" i="8"/>
  <c r="AV8" i="8"/>
  <c r="AZ8" i="8"/>
  <c r="AX8" i="8"/>
  <c r="I21" i="6"/>
  <c r="H22" i="6"/>
  <c r="I22" i="6"/>
  <c r="H20" i="6"/>
  <c r="I20" i="6"/>
  <c r="H21" i="6"/>
  <c r="AD10" i="8"/>
  <c r="CQ82" i="13"/>
  <c r="AX6" i="8"/>
  <c r="AY6" i="8"/>
  <c r="AW6" i="8"/>
  <c r="AR6" i="8"/>
  <c r="AZ6" i="8"/>
  <c r="AS6" i="8"/>
  <c r="AQ6" i="8"/>
  <c r="AT6" i="8"/>
  <c r="AU6" i="8"/>
  <c r="AV6" i="8"/>
  <c r="BI49" i="8"/>
  <c r="S85" i="6" s="1"/>
  <c r="BI48" i="8"/>
  <c r="S84" i="6" s="1"/>
  <c r="BI40" i="8"/>
  <c r="BI43" i="8"/>
  <c r="S79" i="6" s="1"/>
  <c r="BI44" i="8"/>
  <c r="S80" i="6" s="1"/>
  <c r="BI45" i="8"/>
  <c r="S81" i="6" s="1"/>
  <c r="BI47" i="8"/>
  <c r="S83" i="6" s="1"/>
  <c r="AS9" i="8"/>
  <c r="AZ9" i="8"/>
  <c r="AT9" i="8"/>
  <c r="AU9" i="8"/>
  <c r="AR9" i="8"/>
  <c r="AV9" i="8"/>
  <c r="AW9" i="8"/>
  <c r="AX9" i="8"/>
  <c r="AQ9" i="8"/>
  <c r="AY9" i="8"/>
  <c r="AU12" i="8"/>
  <c r="AV12" i="8"/>
  <c r="AW12" i="8"/>
  <c r="AX12" i="8"/>
  <c r="AQ12" i="8"/>
  <c r="AY12" i="8"/>
  <c r="AR12" i="8"/>
  <c r="AZ12" i="8"/>
  <c r="AT12" i="8"/>
  <c r="AS12" i="8"/>
  <c r="AW11" i="8"/>
  <c r="AX11" i="8"/>
  <c r="AQ11" i="8"/>
  <c r="AY11" i="8"/>
  <c r="AR11" i="8"/>
  <c r="AZ11" i="8"/>
  <c r="AS11" i="8"/>
  <c r="AT11" i="8"/>
  <c r="AU11" i="8"/>
  <c r="AV11" i="8"/>
  <c r="AW15" i="8"/>
  <c r="AX15" i="8"/>
  <c r="AQ15" i="8"/>
  <c r="AY15" i="8"/>
  <c r="AR15" i="8"/>
  <c r="AZ15" i="8"/>
  <c r="AS15" i="8"/>
  <c r="AT15" i="8"/>
  <c r="AU15" i="8"/>
  <c r="AV15" i="8"/>
  <c r="AQ14" i="8"/>
  <c r="AY14" i="8"/>
  <c r="AR14" i="8"/>
  <c r="AZ14" i="8"/>
  <c r="AX14" i="8"/>
  <c r="AS14" i="8"/>
  <c r="AT14" i="8"/>
  <c r="AU14" i="8"/>
  <c r="AV14" i="8"/>
  <c r="AW14" i="8"/>
  <c r="BE6" i="13"/>
  <c r="Q6" i="6"/>
  <c r="T6" i="6" l="1"/>
  <c r="AC32" i="20"/>
  <c r="AD32" i="20" s="1"/>
  <c r="AI32" i="20"/>
  <c r="AJ32" i="20" s="1"/>
  <c r="AC69" i="20"/>
  <c r="AD69" i="20" s="1"/>
  <c r="AI69" i="20"/>
  <c r="AJ69" i="20" s="1"/>
  <c r="AC36" i="20"/>
  <c r="AD36" i="20" s="1"/>
  <c r="AI36" i="20"/>
  <c r="AJ36" i="20" s="1"/>
  <c r="AE42" i="20"/>
  <c r="AF42" i="20" s="1"/>
  <c r="AI42" i="20"/>
  <c r="AJ42" i="20" s="1"/>
  <c r="AG64" i="20"/>
  <c r="AH64" i="20" s="1"/>
  <c r="AG52" i="20"/>
  <c r="AH52" i="20" s="1"/>
  <c r="AK18" i="20"/>
  <c r="AC42" i="20"/>
  <c r="AD42" i="20" s="1"/>
  <c r="Q49" i="20"/>
  <c r="AE32" i="20"/>
  <c r="AF32" i="20" s="1"/>
  <c r="Q67" i="20"/>
  <c r="Q45" i="20"/>
  <c r="Q30" i="20"/>
  <c r="Q65" i="20"/>
  <c r="AE69" i="20"/>
  <c r="AF69" i="20" s="1"/>
  <c r="Q53" i="20"/>
  <c r="Q40" i="20"/>
  <c r="Q41" i="20"/>
  <c r="Q47" i="20"/>
  <c r="AE36" i="20"/>
  <c r="AF36" i="20" s="1"/>
  <c r="Q38" i="20"/>
  <c r="Q27" i="20"/>
  <c r="Q59" i="20"/>
  <c r="Q57" i="20"/>
  <c r="Q44" i="20"/>
  <c r="Q23" i="20"/>
  <c r="Q33" i="20"/>
  <c r="Q24" i="20"/>
  <c r="Q63" i="20"/>
  <c r="Q56" i="20"/>
  <c r="Q51" i="20"/>
  <c r="Q29" i="20"/>
  <c r="Q35" i="20"/>
  <c r="Y29" i="24"/>
  <c r="Y31" i="24" s="1"/>
  <c r="AG7" i="24" s="1"/>
  <c r="AM85" i="6"/>
  <c r="AN85" i="6" s="1"/>
  <c r="AM83" i="6"/>
  <c r="AN83" i="6" s="1"/>
  <c r="AM84" i="6"/>
  <c r="AN84" i="6" s="1"/>
  <c r="AM81" i="6"/>
  <c r="AN81" i="6" s="1"/>
  <c r="AM80" i="6"/>
  <c r="AN80" i="6" s="1"/>
  <c r="AM79" i="6"/>
  <c r="AN79" i="6" s="1"/>
  <c r="AC25" i="20"/>
  <c r="AD25" i="20" s="1"/>
  <c r="AE25" i="20"/>
  <c r="AF25" i="20" s="1"/>
  <c r="AC68" i="20"/>
  <c r="AD68" i="20" s="1"/>
  <c r="AE68" i="20"/>
  <c r="AF68" i="20" s="1"/>
  <c r="AC52" i="20"/>
  <c r="AD52" i="20" s="1"/>
  <c r="AE52" i="20"/>
  <c r="AF52" i="20" s="1"/>
  <c r="AC64" i="20"/>
  <c r="AD64" i="20" s="1"/>
  <c r="AE64" i="20"/>
  <c r="AF64" i="20" s="1"/>
  <c r="AE46" i="20"/>
  <c r="AF46" i="20" s="1"/>
  <c r="AC60" i="20"/>
  <c r="AD60" i="20" s="1"/>
  <c r="AE60" i="20"/>
  <c r="AF60" i="20" s="1"/>
  <c r="AE70" i="20"/>
  <c r="AF70" i="20" s="1"/>
  <c r="AC46" i="20"/>
  <c r="AD46" i="20" s="1"/>
  <c r="AC70" i="20"/>
  <c r="AD70" i="20" s="1"/>
  <c r="AH6" i="6"/>
  <c r="AI6" i="6" s="1"/>
  <c r="J92" i="20"/>
  <c r="R92" i="20" s="1"/>
  <c r="AK92" i="20" s="1"/>
  <c r="AL92" i="20" s="1"/>
  <c r="H18" i="20"/>
  <c r="P18" i="20" s="1"/>
  <c r="AG18" i="20" s="1"/>
  <c r="Y18" i="6"/>
  <c r="J95" i="20"/>
  <c r="R95" i="20" s="1"/>
  <c r="AK95" i="20" s="1"/>
  <c r="AL95" i="20" s="1"/>
  <c r="Y20" i="6"/>
  <c r="J97" i="20"/>
  <c r="R97" i="20" s="1"/>
  <c r="AK97" i="20" s="1"/>
  <c r="AL97" i="20" s="1"/>
  <c r="Y19" i="6"/>
  <c r="J96" i="20"/>
  <c r="R96" i="20" s="1"/>
  <c r="AK96" i="20" s="1"/>
  <c r="AL96" i="20" s="1"/>
  <c r="Y16" i="6"/>
  <c r="J93" i="20"/>
  <c r="R93" i="20" s="1"/>
  <c r="AK93" i="20" s="1"/>
  <c r="AL93" i="20" s="1"/>
  <c r="G17" i="6"/>
  <c r="J91" i="20"/>
  <c r="R91" i="20" s="1"/>
  <c r="AK91" i="20" s="1"/>
  <c r="AL91" i="20" s="1"/>
  <c r="AD38" i="8"/>
  <c r="Y15" i="6"/>
  <c r="G18" i="6"/>
  <c r="Y14" i="6"/>
  <c r="BD8" i="8"/>
  <c r="G11" i="6" s="1"/>
  <c r="BD7" i="8"/>
  <c r="G10" i="6" s="1"/>
  <c r="BI46" i="8"/>
  <c r="S82" i="6" s="1"/>
  <c r="BI41" i="8"/>
  <c r="S77" i="6" s="1"/>
  <c r="BI9" i="8"/>
  <c r="BD9" i="8"/>
  <c r="G12" i="6" s="1"/>
  <c r="BD6" i="8"/>
  <c r="BI42" i="8"/>
  <c r="S78" i="6" s="1"/>
  <c r="AD2" i="8"/>
  <c r="BI7" i="8"/>
  <c r="BI10" i="8"/>
  <c r="BI8" i="8"/>
  <c r="BI12" i="8"/>
  <c r="BI15" i="8"/>
  <c r="BI11" i="8"/>
  <c r="BI14" i="8"/>
  <c r="BI13" i="8"/>
  <c r="BI52" i="8"/>
  <c r="BI18" i="8"/>
  <c r="BI6" i="8"/>
  <c r="S86" i="6" s="1"/>
  <c r="BD42" i="8"/>
  <c r="BD44" i="8"/>
  <c r="BD45" i="8"/>
  <c r="BD10" i="8"/>
  <c r="G13" i="6" s="1"/>
  <c r="BD41" i="8"/>
  <c r="BD43" i="8"/>
  <c r="Y22" i="6" l="1"/>
  <c r="S87" i="6"/>
  <c r="Y28" i="6"/>
  <c r="AM93" i="6" s="1"/>
  <c r="AN93" i="6" s="1"/>
  <c r="S93" i="6"/>
  <c r="Y26" i="6"/>
  <c r="AM91" i="6" s="1"/>
  <c r="AN91" i="6" s="1"/>
  <c r="S91" i="6"/>
  <c r="Y29" i="6"/>
  <c r="S94" i="6"/>
  <c r="Y25" i="6"/>
  <c r="S90" i="6"/>
  <c r="Y30" i="6"/>
  <c r="J17" i="20" s="1"/>
  <c r="R17" i="20" s="1"/>
  <c r="AL17" i="20" s="1"/>
  <c r="S95" i="6"/>
  <c r="Y27" i="6"/>
  <c r="S92" i="6"/>
  <c r="Y24" i="6"/>
  <c r="AM89" i="6" s="1"/>
  <c r="AN89" i="6" s="1"/>
  <c r="S89" i="6"/>
  <c r="Y23" i="6"/>
  <c r="S88" i="6"/>
  <c r="AE23" i="20"/>
  <c r="AF23" i="20" s="1"/>
  <c r="AI23" i="20"/>
  <c r="AE41" i="20"/>
  <c r="AF41" i="20" s="1"/>
  <c r="AI41" i="20"/>
  <c r="AJ41" i="20" s="1"/>
  <c r="AC35" i="20"/>
  <c r="AD35" i="20" s="1"/>
  <c r="AI35" i="20"/>
  <c r="AJ35" i="20" s="1"/>
  <c r="AC44" i="20"/>
  <c r="AD44" i="20" s="1"/>
  <c r="AI44" i="20"/>
  <c r="AJ44" i="20" s="1"/>
  <c r="AC40" i="20"/>
  <c r="AD40" i="20" s="1"/>
  <c r="AI40" i="20"/>
  <c r="AJ40" i="20" s="1"/>
  <c r="AE49" i="20"/>
  <c r="AF49" i="20" s="1"/>
  <c r="AI49" i="20"/>
  <c r="AJ49" i="20" s="1"/>
  <c r="AC29" i="20"/>
  <c r="AD29" i="20" s="1"/>
  <c r="AI29" i="20"/>
  <c r="AJ29" i="20" s="1"/>
  <c r="AE57" i="20"/>
  <c r="AF57" i="20" s="1"/>
  <c r="AI57" i="20"/>
  <c r="AJ57" i="20" s="1"/>
  <c r="AE53" i="20"/>
  <c r="AF53" i="20" s="1"/>
  <c r="AI53" i="20"/>
  <c r="AJ53" i="20" s="1"/>
  <c r="AC51" i="20"/>
  <c r="AD51" i="20" s="1"/>
  <c r="AI51" i="20"/>
  <c r="AJ51" i="20" s="1"/>
  <c r="AE59" i="20"/>
  <c r="AF59" i="20" s="1"/>
  <c r="AI59" i="20"/>
  <c r="AJ59" i="20" s="1"/>
  <c r="AE56" i="20"/>
  <c r="AF56" i="20" s="1"/>
  <c r="AI56" i="20"/>
  <c r="AJ56" i="20" s="1"/>
  <c r="AC27" i="20"/>
  <c r="AD27" i="20" s="1"/>
  <c r="AI27" i="20"/>
  <c r="AJ27" i="20" s="1"/>
  <c r="AC65" i="20"/>
  <c r="AD65" i="20" s="1"/>
  <c r="AI65" i="20"/>
  <c r="AJ65" i="20" s="1"/>
  <c r="AE63" i="20"/>
  <c r="AF63" i="20" s="1"/>
  <c r="AI63" i="20"/>
  <c r="AJ63" i="20" s="1"/>
  <c r="AC38" i="20"/>
  <c r="AD38" i="20" s="1"/>
  <c r="AI38" i="20"/>
  <c r="AJ38" i="20" s="1"/>
  <c r="AC30" i="20"/>
  <c r="AD30" i="20" s="1"/>
  <c r="AI30" i="20"/>
  <c r="AJ30" i="20" s="1"/>
  <c r="AE24" i="20"/>
  <c r="AF24" i="20" s="1"/>
  <c r="AI24" i="20"/>
  <c r="AJ24" i="20" s="1"/>
  <c r="AE45" i="20"/>
  <c r="AF45" i="20" s="1"/>
  <c r="AI45" i="20"/>
  <c r="AJ45" i="20" s="1"/>
  <c r="AE33" i="20"/>
  <c r="AF33" i="20" s="1"/>
  <c r="AI33" i="20"/>
  <c r="AJ33" i="20" s="1"/>
  <c r="AC47" i="20"/>
  <c r="AD47" i="20" s="1"/>
  <c r="AI47" i="20"/>
  <c r="AJ47" i="20" s="1"/>
  <c r="AE67" i="20"/>
  <c r="AF67" i="20" s="1"/>
  <c r="AI67" i="20"/>
  <c r="AJ67" i="20" s="1"/>
  <c r="AH18" i="20"/>
  <c r="AL18" i="20"/>
  <c r="AC18" i="20"/>
  <c r="AD18" i="20" s="1"/>
  <c r="AE65" i="20"/>
  <c r="AF65" i="20" s="1"/>
  <c r="AC41" i="20"/>
  <c r="AD41" i="20" s="1"/>
  <c r="AC23" i="20"/>
  <c r="AD23" i="20" s="1"/>
  <c r="AC57" i="20"/>
  <c r="AD57" i="20" s="1"/>
  <c r="AC49" i="20"/>
  <c r="AD49" i="20" s="1"/>
  <c r="AE47" i="20"/>
  <c r="AF47" i="20" s="1"/>
  <c r="AE40" i="20"/>
  <c r="AF40" i="20" s="1"/>
  <c r="AC67" i="20"/>
  <c r="AD67" i="20" s="1"/>
  <c r="AC56" i="20"/>
  <c r="AD56" i="20" s="1"/>
  <c r="AE51" i="20"/>
  <c r="AF51" i="20" s="1"/>
  <c r="AE30" i="20"/>
  <c r="AF30" i="20" s="1"/>
  <c r="AC33" i="20"/>
  <c r="AD33" i="20" s="1"/>
  <c r="AC24" i="20"/>
  <c r="AD24" i="20" s="1"/>
  <c r="AE27" i="20"/>
  <c r="AF27" i="20" s="1"/>
  <c r="AE29" i="20"/>
  <c r="AF29" i="20" s="1"/>
  <c r="AC59" i="20"/>
  <c r="AD59" i="20" s="1"/>
  <c r="AE44" i="20"/>
  <c r="AF44" i="20" s="1"/>
  <c r="AC63" i="20"/>
  <c r="AD63" i="20" s="1"/>
  <c r="AC53" i="20"/>
  <c r="AD53" i="20" s="1"/>
  <c r="AC45" i="20"/>
  <c r="AD45" i="20" s="1"/>
  <c r="AE35" i="20"/>
  <c r="AF35" i="20" s="1"/>
  <c r="AE38" i="20"/>
  <c r="AF38" i="20" s="1"/>
  <c r="AE7" i="24"/>
  <c r="J11" i="20"/>
  <c r="R11" i="20" s="1"/>
  <c r="AL11" i="20" s="1"/>
  <c r="J9" i="20"/>
  <c r="R9" i="20" s="1"/>
  <c r="AL9" i="20" s="1"/>
  <c r="AM87" i="6"/>
  <c r="AN87" i="6" s="1"/>
  <c r="J10" i="20"/>
  <c r="R10" i="20" s="1"/>
  <c r="AL10" i="20" s="1"/>
  <c r="AM88" i="6"/>
  <c r="AN88" i="6" s="1"/>
  <c r="AM77" i="6"/>
  <c r="AN77" i="6" s="1"/>
  <c r="J12" i="20"/>
  <c r="R12" i="20" s="1"/>
  <c r="AL12" i="20" s="1"/>
  <c r="AM90" i="6"/>
  <c r="AN90" i="6" s="1"/>
  <c r="AM82" i="6"/>
  <c r="AN82" i="6" s="1"/>
  <c r="J15" i="20"/>
  <c r="R15" i="20" s="1"/>
  <c r="J14" i="20"/>
  <c r="R14" i="20" s="1"/>
  <c r="AL14" i="20" s="1"/>
  <c r="AM92" i="6"/>
  <c r="AN92" i="6" s="1"/>
  <c r="J16" i="20"/>
  <c r="R16" i="20" s="1"/>
  <c r="AL16" i="20" s="1"/>
  <c r="AM94" i="6"/>
  <c r="AN94" i="6" s="1"/>
  <c r="AM78" i="6"/>
  <c r="AN78" i="6" s="1"/>
  <c r="J13" i="20"/>
  <c r="R13" i="20" s="1"/>
  <c r="AL13" i="20" s="1"/>
  <c r="AE18" i="20"/>
  <c r="AF18" i="20" s="1"/>
  <c r="J90" i="20"/>
  <c r="J89" i="20"/>
  <c r="X21" i="20"/>
  <c r="Y17" i="6"/>
  <c r="J94" i="20"/>
  <c r="R94" i="20" s="1"/>
  <c r="Y12" i="6"/>
  <c r="G15" i="6"/>
  <c r="Y13" i="6"/>
  <c r="G16" i="6"/>
  <c r="Y21" i="6"/>
  <c r="BI17" i="8"/>
  <c r="BI51" i="8"/>
  <c r="S76" i="6"/>
  <c r="S3" i="6" s="1"/>
  <c r="BD11" i="8"/>
  <c r="G9" i="6"/>
  <c r="G4" i="6" s="1"/>
  <c r="AQ10" i="8"/>
  <c r="AY10" i="8"/>
  <c r="AR10" i="8"/>
  <c r="BH7" i="8" s="1"/>
  <c r="AZ10" i="8"/>
  <c r="AX10" i="8"/>
  <c r="AS10" i="8"/>
  <c r="BH8" i="8" s="1"/>
  <c r="AT10" i="8"/>
  <c r="BH9" i="8" s="1"/>
  <c r="AU10" i="8"/>
  <c r="BH10" i="8" s="1"/>
  <c r="AV10" i="8"/>
  <c r="AW10" i="8"/>
  <c r="BH44" i="8"/>
  <c r="R80" i="6" s="1"/>
  <c r="BH49" i="8"/>
  <c r="R85" i="6" s="1"/>
  <c r="BH45" i="8"/>
  <c r="R81" i="6" s="1"/>
  <c r="BH46" i="8"/>
  <c r="R82" i="6" s="1"/>
  <c r="BH47" i="8"/>
  <c r="R83" i="6" s="1"/>
  <c r="X18" i="6" s="1"/>
  <c r="BH40" i="8"/>
  <c r="R76" i="6" s="1"/>
  <c r="BH48" i="8"/>
  <c r="R84" i="6" s="1"/>
  <c r="AM95" i="6" l="1"/>
  <c r="AN95" i="6" s="1"/>
  <c r="X25" i="6"/>
  <c r="I12" i="20" s="1"/>
  <c r="Q12" i="20" s="1"/>
  <c r="AJ12" i="20" s="1"/>
  <c r="R90" i="6"/>
  <c r="X24" i="6"/>
  <c r="I11" i="20" s="1"/>
  <c r="Q11" i="20" s="1"/>
  <c r="AJ11" i="20" s="1"/>
  <c r="R89" i="6"/>
  <c r="X23" i="6"/>
  <c r="I10" i="20" s="1"/>
  <c r="Q10" i="20" s="1"/>
  <c r="AJ10" i="20" s="1"/>
  <c r="R88" i="6"/>
  <c r="X22" i="6"/>
  <c r="AK87" i="6" s="1"/>
  <c r="AL87" i="6" s="1"/>
  <c r="R87" i="6"/>
  <c r="AJ23" i="20"/>
  <c r="AK94" i="20"/>
  <c r="AL94" i="20" s="1"/>
  <c r="AL15" i="20"/>
  <c r="R90" i="20"/>
  <c r="X20" i="20" s="1"/>
  <c r="R89" i="20"/>
  <c r="AK89" i="20" s="1"/>
  <c r="AL89" i="20" s="1"/>
  <c r="X17" i="20"/>
  <c r="X16" i="20"/>
  <c r="X14" i="20"/>
  <c r="X15" i="20"/>
  <c r="AK84" i="6"/>
  <c r="AL84" i="6" s="1"/>
  <c r="AK90" i="6"/>
  <c r="AL90" i="6" s="1"/>
  <c r="AK82" i="6"/>
  <c r="AL82" i="6" s="1"/>
  <c r="AM76" i="6"/>
  <c r="AN76" i="6" s="1"/>
  <c r="AK83" i="6"/>
  <c r="AL83" i="6" s="1"/>
  <c r="AK89" i="6"/>
  <c r="AL89" i="6" s="1"/>
  <c r="AK81" i="6"/>
  <c r="AL81" i="6" s="1"/>
  <c r="AK85" i="6"/>
  <c r="AL85" i="6" s="1"/>
  <c r="AK80" i="6"/>
  <c r="AL80" i="6" s="1"/>
  <c r="J8" i="20"/>
  <c r="AM86" i="6"/>
  <c r="AN86" i="6" s="1"/>
  <c r="I92" i="20"/>
  <c r="Q92" i="20" s="1"/>
  <c r="AI92" i="20" s="1"/>
  <c r="AJ92" i="20" s="1"/>
  <c r="J88" i="20"/>
  <c r="R88" i="20" s="1"/>
  <c r="AK88" i="20" s="1"/>
  <c r="X17" i="6"/>
  <c r="I94" i="20"/>
  <c r="Q94" i="20" s="1"/>
  <c r="AI94" i="20" s="1"/>
  <c r="AJ94" i="20" s="1"/>
  <c r="X19" i="6"/>
  <c r="I96" i="20"/>
  <c r="Q96" i="20" s="1"/>
  <c r="AI96" i="20" s="1"/>
  <c r="AJ96" i="20" s="1"/>
  <c r="X16" i="6"/>
  <c r="I93" i="20"/>
  <c r="Q93" i="20" s="1"/>
  <c r="X20" i="6"/>
  <c r="I97" i="20"/>
  <c r="Q97" i="20" s="1"/>
  <c r="I95" i="20"/>
  <c r="Q95" i="20" s="1"/>
  <c r="AI95" i="20" s="1"/>
  <c r="AJ95" i="20" s="1"/>
  <c r="X15" i="6"/>
  <c r="F18" i="6"/>
  <c r="Y11" i="6"/>
  <c r="Y2" i="6" s="1"/>
  <c r="G14" i="6"/>
  <c r="S2" i="6"/>
  <c r="BH41" i="8"/>
  <c r="R77" i="6" s="1"/>
  <c r="Y3" i="6"/>
  <c r="BH15" i="8"/>
  <c r="BH12" i="8"/>
  <c r="BH14" i="8"/>
  <c r="BH11" i="8"/>
  <c r="BH6" i="8"/>
  <c r="R86" i="6" s="1"/>
  <c r="BH18" i="8"/>
  <c r="BH13" i="8"/>
  <c r="BH52" i="8"/>
  <c r="BC41" i="8"/>
  <c r="BC43" i="8"/>
  <c r="BC42" i="8"/>
  <c r="BC9" i="8"/>
  <c r="F12" i="6" s="1"/>
  <c r="BC8" i="8"/>
  <c r="F11" i="6" s="1"/>
  <c r="BC10" i="8"/>
  <c r="F13" i="6" s="1"/>
  <c r="BC45" i="8"/>
  <c r="BC44" i="8"/>
  <c r="BC7" i="8"/>
  <c r="F10" i="6" s="1"/>
  <c r="BC6" i="8"/>
  <c r="I9" i="20" l="1"/>
  <c r="Q9" i="20" s="1"/>
  <c r="AJ9" i="20" s="1"/>
  <c r="AK88" i="6"/>
  <c r="AL88" i="6" s="1"/>
  <c r="X28" i="6"/>
  <c r="I15" i="20" s="1"/>
  <c r="R93" i="6"/>
  <c r="X29" i="6"/>
  <c r="R94" i="6"/>
  <c r="X26" i="6"/>
  <c r="R91" i="6"/>
  <c r="X27" i="6"/>
  <c r="I14" i="20" s="1"/>
  <c r="R92" i="6"/>
  <c r="X30" i="6"/>
  <c r="R95" i="6"/>
  <c r="AI97" i="20"/>
  <c r="AJ97" i="20" s="1"/>
  <c r="AI93" i="20"/>
  <c r="AJ93" i="20" s="1"/>
  <c r="X19" i="20"/>
  <c r="AK90" i="20"/>
  <c r="AL90" i="20" s="1"/>
  <c r="AL88" i="20"/>
  <c r="R8" i="20"/>
  <c r="AN3" i="6"/>
  <c r="AM3" i="6"/>
  <c r="I17" i="20"/>
  <c r="AK95" i="6"/>
  <c r="AL95" i="6" s="1"/>
  <c r="I16" i="20"/>
  <c r="AK94" i="6"/>
  <c r="AL94" i="6" s="1"/>
  <c r="AK78" i="6"/>
  <c r="AL78" i="6" s="1"/>
  <c r="AK77" i="6"/>
  <c r="AL77" i="6" s="1"/>
  <c r="AK79" i="6"/>
  <c r="AL79" i="6" s="1"/>
  <c r="I13" i="20"/>
  <c r="Q13" i="20" s="1"/>
  <c r="AJ13" i="20" s="1"/>
  <c r="AK91" i="6"/>
  <c r="AL91" i="6" s="1"/>
  <c r="X18" i="20"/>
  <c r="I89" i="20"/>
  <c r="G5" i="6"/>
  <c r="G6" i="6" s="1"/>
  <c r="G7" i="6" s="1"/>
  <c r="I90" i="20"/>
  <c r="I91" i="20"/>
  <c r="Y4" i="6"/>
  <c r="F16" i="6"/>
  <c r="X13" i="6"/>
  <c r="F17" i="6"/>
  <c r="X14" i="6"/>
  <c r="X12" i="6"/>
  <c r="F15" i="6"/>
  <c r="X21" i="6"/>
  <c r="BH17" i="8"/>
  <c r="BH51" i="8"/>
  <c r="BC11" i="8"/>
  <c r="F9" i="6"/>
  <c r="F4" i="6" s="1"/>
  <c r="AK92" i="6" l="1"/>
  <c r="AL92" i="6" s="1"/>
  <c r="AK93" i="6"/>
  <c r="AL93" i="6" s="1"/>
  <c r="R3" i="6"/>
  <c r="AQ5" i="20"/>
  <c r="AQ4" i="20"/>
  <c r="X13" i="20"/>
  <c r="X8" i="20" s="1"/>
  <c r="AL8" i="20"/>
  <c r="AQ3" i="20" s="1"/>
  <c r="AN4" i="6"/>
  <c r="Q17" i="20"/>
  <c r="Q91" i="20"/>
  <c r="Q90" i="20"/>
  <c r="Q14" i="20"/>
  <c r="Q89" i="20"/>
  <c r="Q15" i="20"/>
  <c r="X9" i="20"/>
  <c r="Q16" i="20"/>
  <c r="AM4" i="6"/>
  <c r="AK76" i="6"/>
  <c r="I8" i="20"/>
  <c r="AK86" i="6"/>
  <c r="AL86" i="6" s="1"/>
  <c r="I88" i="20"/>
  <c r="Q88" i="20" s="1"/>
  <c r="AI88" i="20" s="1"/>
  <c r="X11" i="6"/>
  <c r="X2" i="6" s="1"/>
  <c r="R2" i="6"/>
  <c r="F14" i="6"/>
  <c r="G26" i="6"/>
  <c r="X3" i="6"/>
  <c r="AQ12" i="20" l="1"/>
  <c r="AJ88" i="20"/>
  <c r="W19" i="20"/>
  <c r="AI89" i="20"/>
  <c r="W20" i="20"/>
  <c r="AI90" i="20"/>
  <c r="AJ90" i="20" s="1"/>
  <c r="W21" i="20"/>
  <c r="AI91" i="20"/>
  <c r="AJ91" i="20" s="1"/>
  <c r="AQ10" i="20"/>
  <c r="AQ6" i="20"/>
  <c r="AQ11" i="20"/>
  <c r="W14" i="20"/>
  <c r="AJ14" i="20"/>
  <c r="W15" i="20"/>
  <c r="AJ15" i="20"/>
  <c r="W16" i="20"/>
  <c r="AJ16" i="20"/>
  <c r="W17" i="20"/>
  <c r="AJ17" i="20"/>
  <c r="X10" i="20"/>
  <c r="X11" i="20" s="1"/>
  <c r="Q8" i="20"/>
  <c r="AK3" i="6"/>
  <c r="AL76" i="6"/>
  <c r="AL3" i="6" s="1"/>
  <c r="W18" i="20"/>
  <c r="F5" i="6"/>
  <c r="AP5" i="20" l="1"/>
  <c r="AJ89" i="20"/>
  <c r="AP4" i="20"/>
  <c r="W9" i="20"/>
  <c r="AQ13" i="20"/>
  <c r="W13" i="20"/>
  <c r="W8" i="20" s="1"/>
  <c r="AJ8" i="20"/>
  <c r="AP3" i="20" s="1"/>
  <c r="AL4" i="6"/>
  <c r="AK4" i="6"/>
  <c r="X4" i="6"/>
  <c r="F6" i="6"/>
  <c r="F26" i="6" s="1"/>
  <c r="W10" i="20" l="1"/>
  <c r="W11" i="20" s="1"/>
  <c r="AP11" i="20"/>
  <c r="AP12" i="20"/>
  <c r="AP6" i="20"/>
  <c r="AP10" i="20"/>
  <c r="F7" i="6"/>
  <c r="AP13" i="20" l="1"/>
  <c r="Y6" i="8"/>
  <c r="S6" i="8"/>
  <c r="Z6" i="8"/>
  <c r="T6" i="8"/>
  <c r="AJ6" i="8" s="1"/>
  <c r="V6" i="8"/>
  <c r="R6" i="8"/>
  <c r="S10" i="8"/>
  <c r="AI10" i="8" s="1"/>
  <c r="V10" i="8"/>
  <c r="AL10" i="8" s="1"/>
  <c r="T10" i="8"/>
  <c r="Z10" i="8"/>
  <c r="AP10" i="8" s="1"/>
  <c r="U6" i="8"/>
  <c r="U10" i="8"/>
  <c r="AK10" i="8" s="1"/>
  <c r="W6" i="8"/>
  <c r="AM6" i="8" s="1"/>
  <c r="R10" i="8"/>
  <c r="AH10" i="8" s="1"/>
  <c r="Q10" i="8"/>
  <c r="Y10" i="8"/>
  <c r="X6" i="8"/>
  <c r="X10" i="8"/>
  <c r="AN10" i="8" s="1"/>
  <c r="W10" i="8"/>
  <c r="W11" i="8"/>
  <c r="AM11" i="8" s="1"/>
  <c r="U14" i="8"/>
  <c r="R12" i="8"/>
  <c r="U15" i="8"/>
  <c r="AK15" i="8" s="1"/>
  <c r="Z11" i="8"/>
  <c r="AP11" i="8" s="1"/>
  <c r="X12" i="8"/>
  <c r="X14" i="8"/>
  <c r="R14" i="8"/>
  <c r="AH14" i="8" s="1"/>
  <c r="V12" i="8"/>
  <c r="Z15" i="8"/>
  <c r="AP15" i="8" s="1"/>
  <c r="W15" i="8"/>
  <c r="AM15" i="8" s="1"/>
  <c r="Q15" i="8"/>
  <c r="Y11" i="8"/>
  <c r="AO11" i="8" s="1"/>
  <c r="Z12" i="8"/>
  <c r="W14" i="8"/>
  <c r="S14" i="8"/>
  <c r="AI14" i="8" s="1"/>
  <c r="Q11" i="8"/>
  <c r="V15" i="8"/>
  <c r="T11" i="8"/>
  <c r="Y12" i="8"/>
  <c r="AO12" i="8" s="1"/>
  <c r="T12" i="8"/>
  <c r="AJ12" i="8" s="1"/>
  <c r="V11" i="8"/>
  <c r="V14" i="8"/>
  <c r="Y14" i="8"/>
  <c r="AO14" i="8" s="1"/>
  <c r="S15" i="8"/>
  <c r="AI15" i="8" s="1"/>
  <c r="U11" i="8"/>
  <c r="AK11" i="8" s="1"/>
  <c r="X15" i="8"/>
  <c r="U12" i="8"/>
  <c r="AK12" i="8" s="1"/>
  <c r="Q12" i="8"/>
  <c r="AG12" i="8" s="1"/>
  <c r="T14" i="8"/>
  <c r="AJ14" i="8" s="1"/>
  <c r="Z14" i="8"/>
  <c r="X11" i="8"/>
  <c r="T15" i="8"/>
  <c r="S12" i="8"/>
  <c r="AI12" i="8" s="1"/>
  <c r="W12" i="8"/>
  <c r="Q14" i="8"/>
  <c r="AH15" i="8"/>
  <c r="R15" i="8"/>
  <c r="S11" i="8"/>
  <c r="R11" i="8"/>
  <c r="AH11" i="8" s="1"/>
  <c r="Y15" i="8"/>
  <c r="AO15" i="8" s="1"/>
  <c r="R16" i="8"/>
  <c r="AH16" i="8" s="1"/>
  <c r="U13" i="8"/>
  <c r="R9" i="8"/>
  <c r="AH9" i="8" s="1"/>
  <c r="Y8" i="8"/>
  <c r="Q17" i="8"/>
  <c r="R17" i="8"/>
  <c r="AH17" i="8" s="1"/>
  <c r="Y9" i="8"/>
  <c r="AO9" i="8" s="1"/>
  <c r="S9" i="8"/>
  <c r="AI9" i="8" s="1"/>
  <c r="W17" i="8"/>
  <c r="AM17" i="8" s="1"/>
  <c r="AP18" i="8"/>
  <c r="V17" i="8"/>
  <c r="AL17" i="8" s="1"/>
  <c r="T9" i="8"/>
  <c r="Y17" i="8"/>
  <c r="AO17" i="8" s="1"/>
  <c r="S13" i="8"/>
  <c r="X9" i="8"/>
  <c r="AN9" i="8" s="1"/>
  <c r="W9" i="8"/>
  <c r="AM9" i="8" s="1"/>
  <c r="R8" i="8"/>
  <c r="AH8" i="8" s="1"/>
  <c r="AG18" i="8"/>
  <c r="V9" i="8"/>
  <c r="Z8" i="8"/>
  <c r="Z9" i="8"/>
  <c r="X8" i="8"/>
  <c r="U16" i="8"/>
  <c r="U17" i="8"/>
  <c r="T17" i="8"/>
  <c r="AJ17" i="8" s="1"/>
  <c r="W13" i="8"/>
  <c r="U9" i="8"/>
  <c r="AN18" i="8"/>
  <c r="T16" i="8"/>
  <c r="S8" i="8"/>
  <c r="AI8" i="8" s="1"/>
  <c r="X13" i="8"/>
  <c r="S16" i="8"/>
  <c r="W8" i="8"/>
  <c r="R13" i="8"/>
  <c r="AH13" i="8" s="1"/>
  <c r="T8" i="8"/>
  <c r="AJ8" i="8" s="1"/>
  <c r="V8" i="8"/>
  <c r="AL8" i="8" s="1"/>
  <c r="Q9" i="8"/>
  <c r="AG9" i="8" s="1"/>
  <c r="AK18" i="8"/>
  <c r="W16" i="8"/>
  <c r="U8" i="8"/>
  <c r="AK8" i="8" s="1"/>
  <c r="V16" i="8"/>
  <c r="AL16" i="8" s="1"/>
  <c r="Q8" i="8"/>
  <c r="AG8" i="8" s="1"/>
  <c r="X16" i="8"/>
  <c r="Z17" i="8"/>
  <c r="AP17" i="8" s="1"/>
  <c r="Q13" i="8"/>
  <c r="AG13" i="8" s="1"/>
  <c r="Z13" i="8"/>
  <c r="S17" i="8"/>
  <c r="AI17" i="8" s="1"/>
  <c r="T13" i="8"/>
  <c r="AJ13" i="8" s="1"/>
  <c r="Q16" i="8"/>
  <c r="AG16" i="8" s="1"/>
  <c r="Z16" i="8"/>
  <c r="Y16" i="8"/>
  <c r="AO16" i="8" s="1"/>
  <c r="AO18" i="8"/>
  <c r="V13" i="8"/>
  <c r="Y13" i="8"/>
  <c r="AO13" i="8" s="1"/>
  <c r="X17" i="8"/>
  <c r="Q7" i="8"/>
  <c r="R7" i="8"/>
  <c r="AH7" i="8" s="1"/>
  <c r="Z7" i="8"/>
  <c r="U7" i="8"/>
  <c r="AK7" i="8" s="1"/>
  <c r="Y7" i="8"/>
  <c r="AO7" i="8" s="1"/>
  <c r="W7" i="8"/>
  <c r="T7" i="8"/>
  <c r="AJ7" i="8" s="1"/>
  <c r="S7" i="8"/>
  <c r="X7" i="8"/>
  <c r="AN7" i="8" s="1"/>
  <c r="V7" i="8"/>
  <c r="AL7" i="8" s="1"/>
  <c r="AL9" i="8" l="1"/>
  <c r="AN12" i="8"/>
  <c r="AM8" i="8"/>
  <c r="AK9" i="8"/>
  <c r="AG7" i="8"/>
  <c r="AP12" i="8"/>
  <c r="AJ9" i="8"/>
  <c r="AK14" i="8"/>
  <c r="AI18" i="8"/>
  <c r="AI11" i="8"/>
  <c r="AG17" i="8"/>
  <c r="AL6" i="8"/>
  <c r="AP8" i="8"/>
  <c r="AL11" i="8"/>
  <c r="AO8" i="8"/>
  <c r="AK6" i="8"/>
  <c r="AG14" i="8"/>
  <c r="AJ10" i="8"/>
  <c r="AH12" i="8"/>
  <c r="AI7" i="8"/>
  <c r="AN17" i="8"/>
  <c r="AM13" i="8"/>
  <c r="AM7" i="8"/>
  <c r="AL13" i="8"/>
  <c r="AP13" i="8"/>
  <c r="AK17" i="8"/>
  <c r="AK13" i="8"/>
  <c r="AL15" i="8"/>
  <c r="AO10" i="8"/>
  <c r="AG15" i="8"/>
  <c r="AP6" i="8"/>
  <c r="AI16" i="8"/>
  <c r="AM18" i="8"/>
  <c r="AN8" i="8"/>
  <c r="AN11" i="8"/>
  <c r="AM10" i="8"/>
  <c r="AP7" i="8"/>
  <c r="AP16" i="8"/>
  <c r="AN16" i="8"/>
  <c r="AJ16" i="8"/>
  <c r="AK16" i="8"/>
  <c r="AP9" i="8"/>
  <c r="AI13" i="8"/>
  <c r="AL18" i="8"/>
  <c r="AJ15" i="8"/>
  <c r="AP14" i="8"/>
  <c r="AL14" i="8"/>
  <c r="AG11" i="8"/>
  <c r="AM14" i="8"/>
  <c r="AL12" i="8"/>
  <c r="AN14" i="8"/>
  <c r="AG10" i="8"/>
  <c r="AO6" i="8"/>
  <c r="AH18" i="8"/>
  <c r="AM16" i="8"/>
  <c r="AN13" i="8"/>
  <c r="AJ18" i="8"/>
  <c r="AM12" i="8"/>
  <c r="AN15" i="8"/>
  <c r="AJ11" i="8"/>
  <c r="AN6" i="8"/>
  <c r="AI6" i="8"/>
  <c r="BG10" i="8" l="1"/>
  <c r="BG15" i="8"/>
  <c r="BG14" i="8"/>
  <c r="BG9" i="8"/>
  <c r="BG7" i="8"/>
  <c r="BB10" i="8"/>
  <c r="E13" i="6" s="1"/>
  <c r="BB6" i="8"/>
  <c r="E9" i="6" s="1"/>
  <c r="BG6" i="8"/>
  <c r="BG11" i="8"/>
  <c r="BG18" i="8"/>
  <c r="BG12" i="8"/>
  <c r="BB9" i="8"/>
  <c r="E12" i="6" s="1"/>
  <c r="BB7" i="8"/>
  <c r="E10" i="6" s="1"/>
  <c r="BB8" i="8"/>
  <c r="E11" i="6" s="1"/>
  <c r="BG8" i="8"/>
  <c r="BG13" i="8"/>
  <c r="E4" i="6" l="1"/>
  <c r="W26" i="6"/>
  <c r="H13" i="20" s="1"/>
  <c r="Q91" i="6"/>
  <c r="T91" i="6" s="1"/>
  <c r="W28" i="6"/>
  <c r="AH93" i="6" s="1"/>
  <c r="AI93" i="6" s="1"/>
  <c r="Q93" i="6"/>
  <c r="T93" i="6" s="1"/>
  <c r="W23" i="6"/>
  <c r="AH88" i="6" s="1"/>
  <c r="AI88" i="6" s="1"/>
  <c r="Q88" i="6"/>
  <c r="T88" i="6" s="1"/>
  <c r="W25" i="6"/>
  <c r="AH90" i="6" s="1"/>
  <c r="AI90" i="6" s="1"/>
  <c r="Q90" i="6"/>
  <c r="T90" i="6" s="1"/>
  <c r="W22" i="6"/>
  <c r="AH87" i="6" s="1"/>
  <c r="AI87" i="6" s="1"/>
  <c r="Q87" i="6"/>
  <c r="T87" i="6" s="1"/>
  <c r="W24" i="6"/>
  <c r="Q89" i="6"/>
  <c r="T89" i="6" s="1"/>
  <c r="W27" i="6"/>
  <c r="H14" i="20" s="1"/>
  <c r="Q92" i="6"/>
  <c r="T92" i="6" s="1"/>
  <c r="W29" i="6"/>
  <c r="AH94" i="6" s="1"/>
  <c r="AI94" i="6" s="1"/>
  <c r="Q94" i="6"/>
  <c r="T94" i="6" s="1"/>
  <c r="W21" i="6"/>
  <c r="H8" i="20" s="1"/>
  <c r="P8" i="20" s="1"/>
  <c r="Q86" i="6"/>
  <c r="T86" i="6" s="1"/>
  <c r="W30" i="6"/>
  <c r="H17" i="20" s="1"/>
  <c r="Q95" i="6"/>
  <c r="T95" i="6" s="1"/>
  <c r="AH91" i="6"/>
  <c r="AI91" i="6" s="1"/>
  <c r="AH86" i="6"/>
  <c r="H9" i="20"/>
  <c r="P9" i="20" s="1"/>
  <c r="AH9" i="20" s="1"/>
  <c r="I13" i="6"/>
  <c r="W44" i="6" s="1"/>
  <c r="H13" i="6"/>
  <c r="BD4" i="8"/>
  <c r="H12" i="6"/>
  <c r="I12" i="6"/>
  <c r="H11" i="6"/>
  <c r="I11" i="6"/>
  <c r="W42" i="6" s="1"/>
  <c r="BG17" i="8"/>
  <c r="H9" i="6"/>
  <c r="I9" i="6"/>
  <c r="I10" i="6"/>
  <c r="H10" i="6"/>
  <c r="BB11" i="8"/>
  <c r="H16" i="20" l="1"/>
  <c r="H10" i="20"/>
  <c r="P10" i="20" s="1"/>
  <c r="AD10" i="20" s="1"/>
  <c r="AH92" i="6"/>
  <c r="AI92" i="6" s="1"/>
  <c r="H12" i="20"/>
  <c r="P12" i="20" s="1"/>
  <c r="AH12" i="20" s="1"/>
  <c r="H4" i="6"/>
  <c r="I4" i="6"/>
  <c r="W3" i="6"/>
  <c r="Z3" i="6" s="1"/>
  <c r="H15" i="20"/>
  <c r="P15" i="20" s="1"/>
  <c r="AD15" i="20" s="1"/>
  <c r="AH95" i="6"/>
  <c r="AI95" i="6" s="1"/>
  <c r="AH89" i="6"/>
  <c r="AI89" i="6" s="1"/>
  <c r="H11" i="20"/>
  <c r="P11" i="20" s="1"/>
  <c r="AH11" i="20" s="1"/>
  <c r="AH10" i="20"/>
  <c r="AD8" i="20"/>
  <c r="AH8" i="20"/>
  <c r="AI86" i="6"/>
  <c r="P14" i="20"/>
  <c r="P16" i="20"/>
  <c r="P17" i="20"/>
  <c r="P13" i="20"/>
  <c r="E41" i="6"/>
  <c r="V63" i="20"/>
  <c r="AD9" i="20"/>
  <c r="AF12" i="20"/>
  <c r="AF8" i="20"/>
  <c r="AF9" i="20"/>
  <c r="V65" i="20"/>
  <c r="E43" i="6"/>
  <c r="AF10" i="20"/>
  <c r="Y43" i="6"/>
  <c r="X43" i="6"/>
  <c r="Y40" i="6"/>
  <c r="X40" i="6"/>
  <c r="Y41" i="6"/>
  <c r="X41" i="6"/>
  <c r="Y44" i="6"/>
  <c r="X44" i="6"/>
  <c r="Z44" i="6" s="1"/>
  <c r="W43" i="6"/>
  <c r="W41" i="6"/>
  <c r="Y42" i="6"/>
  <c r="X42" i="6"/>
  <c r="W40" i="6"/>
  <c r="AA3" i="6" l="1"/>
  <c r="AD12" i="20"/>
  <c r="AU3" i="6"/>
  <c r="AZ3" i="6" s="1"/>
  <c r="AX13" i="6" s="1"/>
  <c r="AF14" i="20"/>
  <c r="AH14" i="20"/>
  <c r="AD16" i="20"/>
  <c r="AH16" i="20"/>
  <c r="AH15" i="20"/>
  <c r="AD13" i="20"/>
  <c r="AH13" i="20"/>
  <c r="AD17" i="20"/>
  <c r="AH17" i="20"/>
  <c r="AU5" i="6"/>
  <c r="V17" i="20"/>
  <c r="Y17" i="20" s="1"/>
  <c r="V16" i="20"/>
  <c r="Y16" i="20" s="1"/>
  <c r="AF13" i="20"/>
  <c r="AF17" i="20"/>
  <c r="V42" i="20"/>
  <c r="V40" i="20"/>
  <c r="AF16" i="20"/>
  <c r="V13" i="20"/>
  <c r="V15" i="20"/>
  <c r="Y15" i="20" s="1"/>
  <c r="AF15" i="20"/>
  <c r="AF11" i="20"/>
  <c r="AD14" i="20"/>
  <c r="V14" i="20"/>
  <c r="Y14" i="20" s="1"/>
  <c r="AD11" i="20"/>
  <c r="F57" i="6"/>
  <c r="F28" i="6"/>
  <c r="Z17" i="20"/>
  <c r="AA44" i="6"/>
  <c r="AA42" i="6"/>
  <c r="F42" i="6"/>
  <c r="W64" i="20"/>
  <c r="W41" i="20" s="1"/>
  <c r="Z43" i="6"/>
  <c r="AA43" i="6"/>
  <c r="E42" i="6"/>
  <c r="V64" i="20"/>
  <c r="V41" i="20" s="1"/>
  <c r="G42" i="6"/>
  <c r="X64" i="20"/>
  <c r="X41" i="20" s="1"/>
  <c r="X65" i="20"/>
  <c r="X42" i="20" s="1"/>
  <c r="G43" i="6"/>
  <c r="F40" i="6"/>
  <c r="W62" i="20"/>
  <c r="W39" i="20" s="1"/>
  <c r="Z40" i="6"/>
  <c r="AA40" i="6"/>
  <c r="E39" i="6"/>
  <c r="V61" i="20"/>
  <c r="V38" i="20" s="1"/>
  <c r="F56" i="6"/>
  <c r="X62" i="20"/>
  <c r="X39" i="20" s="1"/>
  <c r="G40" i="6"/>
  <c r="Z41" i="6"/>
  <c r="V62" i="20"/>
  <c r="V39" i="20" s="1"/>
  <c r="AA41" i="6"/>
  <c r="E40" i="6"/>
  <c r="W65" i="20"/>
  <c r="W42" i="20" s="1"/>
  <c r="F43" i="6"/>
  <c r="H43" i="6" s="1"/>
  <c r="F41" i="6"/>
  <c r="H41" i="6" s="1"/>
  <c r="W63" i="20"/>
  <c r="W40" i="20" s="1"/>
  <c r="F39" i="6"/>
  <c r="W61" i="20"/>
  <c r="W38" i="20" s="1"/>
  <c r="X63" i="20"/>
  <c r="X40" i="20" s="1"/>
  <c r="G41" i="6"/>
  <c r="X61" i="20"/>
  <c r="X38" i="20" s="1"/>
  <c r="G39" i="6"/>
  <c r="Z42" i="6"/>
  <c r="AG40" i="8"/>
  <c r="AO40" i="8"/>
  <c r="AK40" i="8"/>
  <c r="AM40" i="8"/>
  <c r="AN40" i="8"/>
  <c r="AI40" i="8"/>
  <c r="AP40" i="8"/>
  <c r="AH40" i="8"/>
  <c r="AL40" i="8"/>
  <c r="AJ40" i="8"/>
  <c r="AM42" i="8"/>
  <c r="AH49" i="8"/>
  <c r="AK51" i="8"/>
  <c r="AH46" i="8"/>
  <c r="AK49" i="8"/>
  <c r="AJ49" i="8"/>
  <c r="AL46" i="8"/>
  <c r="AO51" i="8"/>
  <c r="AM46" i="8"/>
  <c r="AK50" i="8"/>
  <c r="AI44" i="8"/>
  <c r="AO48" i="8"/>
  <c r="AN52" i="8"/>
  <c r="AO43" i="8"/>
  <c r="AJ47" i="8"/>
  <c r="AP46" i="8"/>
  <c r="AM49" i="8"/>
  <c r="AK46" i="8"/>
  <c r="AI42" i="8"/>
  <c r="AI48" i="8"/>
  <c r="AL49" i="8"/>
  <c r="AP43" i="8"/>
  <c r="AH50" i="8"/>
  <c r="AJ42" i="8"/>
  <c r="AP49" i="8"/>
  <c r="AJ52" i="8"/>
  <c r="AN45" i="8"/>
  <c r="AL50" i="8"/>
  <c r="AI49" i="8"/>
  <c r="AP52" i="8"/>
  <c r="AJ50" i="8"/>
  <c r="AM47" i="8"/>
  <c r="AP44" i="8"/>
  <c r="AJ48" i="8"/>
  <c r="AK43" i="8"/>
  <c r="AP51" i="8"/>
  <c r="AK42" i="8"/>
  <c r="AM43" i="8"/>
  <c r="AN44" i="8"/>
  <c r="AN50" i="8"/>
  <c r="AJ44" i="8"/>
  <c r="AI52" i="8"/>
  <c r="AO41" i="8"/>
  <c r="AI50" i="8"/>
  <c r="AI46" i="8"/>
  <c r="AM51" i="8"/>
  <c r="AJ46" i="8"/>
  <c r="AH43" i="8"/>
  <c r="AH47" i="8"/>
  <c r="AI43" i="8"/>
  <c r="AN46" i="8"/>
  <c r="AL51" i="8"/>
  <c r="AP47" i="8"/>
  <c r="AN43" i="8"/>
  <c r="AO44" i="8"/>
  <c r="AM45" i="8"/>
  <c r="AH45" i="8"/>
  <c r="AN48" i="8"/>
  <c r="AO50" i="8"/>
  <c r="AO42" i="8"/>
  <c r="AH51" i="8"/>
  <c r="AK44" i="8"/>
  <c r="AL44" i="8"/>
  <c r="AN47" i="8"/>
  <c r="AM48" i="8"/>
  <c r="AL47" i="8"/>
  <c r="AK45" i="8"/>
  <c r="AP48" i="8"/>
  <c r="AL42" i="8"/>
  <c r="AI51" i="8"/>
  <c r="AI47" i="8"/>
  <c r="AO47" i="8"/>
  <c r="AH44" i="8"/>
  <c r="AN49" i="8"/>
  <c r="AL45" i="8"/>
  <c r="AP45" i="8"/>
  <c r="AM44" i="8"/>
  <c r="AO45" i="8"/>
  <c r="AK48" i="8"/>
  <c r="AL43" i="8"/>
  <c r="AH48" i="8"/>
  <c r="AP41" i="8"/>
  <c r="AH42" i="8"/>
  <c r="AM52" i="8"/>
  <c r="AN51" i="8"/>
  <c r="AM41" i="8"/>
  <c r="AL48" i="8"/>
  <c r="AO46" i="8"/>
  <c r="AI45" i="8"/>
  <c r="AL52" i="8"/>
  <c r="AG42" i="8"/>
  <c r="AH41" i="8"/>
  <c r="AK47" i="8"/>
  <c r="AI41" i="8"/>
  <c r="AH52" i="8"/>
  <c r="AO49" i="8"/>
  <c r="AJ51" i="8"/>
  <c r="AM50" i="8"/>
  <c r="AK52" i="8"/>
  <c r="AP50" i="8"/>
  <c r="AG45" i="8"/>
  <c r="AJ43" i="8"/>
  <c r="AN42" i="8"/>
  <c r="AO52" i="8"/>
  <c r="AL41" i="8"/>
  <c r="AG49" i="8"/>
  <c r="AP42" i="8"/>
  <c r="AJ41" i="8"/>
  <c r="AJ45" i="8"/>
  <c r="AK41" i="8"/>
  <c r="AG51" i="8"/>
  <c r="AG50" i="8"/>
  <c r="AG41" i="8"/>
  <c r="AG44" i="8"/>
  <c r="AN41" i="8"/>
  <c r="AG48" i="8"/>
  <c r="AG52" i="8"/>
  <c r="AG43" i="8"/>
  <c r="AG47" i="8"/>
  <c r="AG46" i="8"/>
  <c r="Z13" i="20" l="1"/>
  <c r="V8" i="20"/>
  <c r="Z8" i="20" s="1"/>
  <c r="AZ5" i="6"/>
  <c r="AZ13" i="6" s="1"/>
  <c r="V33" i="20"/>
  <c r="AO3" i="20"/>
  <c r="AO10" i="20" s="1"/>
  <c r="Y42" i="20"/>
  <c r="Y40" i="20"/>
  <c r="Z16" i="20"/>
  <c r="AF5" i="20"/>
  <c r="Z15" i="20"/>
  <c r="F58" i="6"/>
  <c r="G56" i="6" s="1"/>
  <c r="AD5" i="20"/>
  <c r="Y13" i="20"/>
  <c r="Y8" i="20" s="1"/>
  <c r="Z14" i="20"/>
  <c r="Z42" i="20"/>
  <c r="I40" i="6"/>
  <c r="Y39" i="20"/>
  <c r="Y41" i="20"/>
  <c r="H42" i="6"/>
  <c r="F34" i="6"/>
  <c r="W33" i="20"/>
  <c r="I39" i="6"/>
  <c r="G34" i="6"/>
  <c r="Z39" i="20"/>
  <c r="I43" i="6"/>
  <c r="X33" i="20"/>
  <c r="Z38" i="20"/>
  <c r="I41" i="6"/>
  <c r="Y38" i="20"/>
  <c r="Z41" i="20"/>
  <c r="Z40" i="20"/>
  <c r="H40" i="6"/>
  <c r="E34" i="6"/>
  <c r="H39" i="6"/>
  <c r="I42" i="6"/>
  <c r="BG43" i="8"/>
  <c r="Q79" i="6" s="1"/>
  <c r="T79" i="6" s="1"/>
  <c r="BG47" i="8"/>
  <c r="Q83" i="6" s="1"/>
  <c r="T83" i="6" s="1"/>
  <c r="BG42" i="8"/>
  <c r="Q78" i="6" s="1"/>
  <c r="T78" i="6" s="1"/>
  <c r="BG46" i="8"/>
  <c r="Q82" i="6" s="1"/>
  <c r="T82" i="6" s="1"/>
  <c r="BB44" i="8"/>
  <c r="BG41" i="8"/>
  <c r="Q77" i="6" s="1"/>
  <c r="BG40" i="8"/>
  <c r="BB42" i="8"/>
  <c r="BG48" i="8"/>
  <c r="Q84" i="6" s="1"/>
  <c r="T84" i="6" s="1"/>
  <c r="BB41" i="8"/>
  <c r="BG49" i="8"/>
  <c r="Q85" i="6" s="1"/>
  <c r="T85" i="6" s="1"/>
  <c r="BB45" i="8"/>
  <c r="BG45" i="8"/>
  <c r="Q81" i="6" s="1"/>
  <c r="T81" i="6" s="1"/>
  <c r="W19" i="6"/>
  <c r="BG44" i="8"/>
  <c r="Q80" i="6" s="1"/>
  <c r="T80" i="6" s="1"/>
  <c r="BG52" i="8"/>
  <c r="BB43" i="8"/>
  <c r="W18" i="6" l="1"/>
  <c r="Q76" i="6"/>
  <c r="T77" i="6"/>
  <c r="E15" i="6"/>
  <c r="W16" i="6"/>
  <c r="AS3" i="20"/>
  <c r="AR3" i="20"/>
  <c r="AR10" i="20"/>
  <c r="AS10" i="20"/>
  <c r="E16" i="6"/>
  <c r="I16" i="6" s="1"/>
  <c r="W20" i="6"/>
  <c r="W13" i="6"/>
  <c r="H95" i="20"/>
  <c r="H34" i="6"/>
  <c r="H97" i="20"/>
  <c r="AH77" i="6"/>
  <c r="AI77" i="6" s="1"/>
  <c r="Z33" i="20"/>
  <c r="H93" i="20"/>
  <c r="AH81" i="6"/>
  <c r="AI81" i="6" s="1"/>
  <c r="AH82" i="6"/>
  <c r="AI82" i="6" s="1"/>
  <c r="AH78" i="6"/>
  <c r="AI78" i="6" s="1"/>
  <c r="I34" i="6"/>
  <c r="AH80" i="6"/>
  <c r="AI80" i="6" s="1"/>
  <c r="AH85" i="6"/>
  <c r="AI85" i="6" s="1"/>
  <c r="AH83" i="6"/>
  <c r="AI83" i="6" s="1"/>
  <c r="H96" i="20"/>
  <c r="AH84" i="6"/>
  <c r="AI84" i="6" s="1"/>
  <c r="AH79" i="6"/>
  <c r="AI79" i="6" s="1"/>
  <c r="Y33" i="20"/>
  <c r="H90" i="20"/>
  <c r="W14" i="6"/>
  <c r="E17" i="6"/>
  <c r="W17" i="6"/>
  <c r="H94" i="20"/>
  <c r="P94" i="20" s="1"/>
  <c r="AG94" i="20" s="1"/>
  <c r="AH94" i="20" s="1"/>
  <c r="W12" i="6"/>
  <c r="H91" i="20"/>
  <c r="P91" i="20" s="1"/>
  <c r="AG91" i="20" s="1"/>
  <c r="AH91" i="20" s="1"/>
  <c r="H89" i="20"/>
  <c r="P89" i="20" s="1"/>
  <c r="AG89" i="20" s="1"/>
  <c r="AH89" i="20" s="1"/>
  <c r="BD39" i="8"/>
  <c r="BG51" i="8"/>
  <c r="W15" i="6"/>
  <c r="E18" i="6"/>
  <c r="H92" i="20"/>
  <c r="P92" i="20" s="1"/>
  <c r="H88" i="20"/>
  <c r="P88" i="20" s="1"/>
  <c r="T76" i="6" l="1"/>
  <c r="T2" i="6" s="1"/>
  <c r="E14" i="6"/>
  <c r="Q3" i="6"/>
  <c r="W11" i="6"/>
  <c r="W2" i="6" s="1"/>
  <c r="W4" i="6" s="1"/>
  <c r="AH76" i="6"/>
  <c r="AI76" i="6" s="1"/>
  <c r="AI3" i="6" s="1"/>
  <c r="T3" i="6"/>
  <c r="AG92" i="20"/>
  <c r="AH92" i="20" s="1"/>
  <c r="AG88" i="20"/>
  <c r="AH88" i="20" s="1"/>
  <c r="H16" i="6"/>
  <c r="P95" i="20"/>
  <c r="P96" i="20"/>
  <c r="P93" i="20"/>
  <c r="P97" i="20"/>
  <c r="V22" i="20" s="1"/>
  <c r="Z22" i="20" s="1"/>
  <c r="P90" i="20"/>
  <c r="AC94" i="20"/>
  <c r="AE94" i="20"/>
  <c r="AC88" i="20"/>
  <c r="AE88" i="20"/>
  <c r="AC92" i="20"/>
  <c r="AE92" i="20"/>
  <c r="AC89" i="20"/>
  <c r="AE89" i="20"/>
  <c r="AC91" i="20"/>
  <c r="AE91" i="20"/>
  <c r="V19" i="20"/>
  <c r="Y19" i="20" s="1"/>
  <c r="V21" i="20"/>
  <c r="Y21" i="20" s="1"/>
  <c r="H17" i="6"/>
  <c r="Y37" i="6"/>
  <c r="X37" i="6"/>
  <c r="W37" i="6"/>
  <c r="I17" i="6"/>
  <c r="I15" i="6"/>
  <c r="H15" i="6"/>
  <c r="I5" i="20"/>
  <c r="H18" i="6"/>
  <c r="I18" i="6"/>
  <c r="W39" i="6" s="1"/>
  <c r="AS5" i="6" l="1"/>
  <c r="AX5" i="6" s="1"/>
  <c r="AZ11" i="6" s="1"/>
  <c r="AH3" i="6"/>
  <c r="I14" i="6"/>
  <c r="W35" i="6" s="1"/>
  <c r="AS3" i="6"/>
  <c r="AX3" i="6" s="1"/>
  <c r="AX11" i="6" s="1"/>
  <c r="H14" i="6"/>
  <c r="E5" i="6"/>
  <c r="E6" i="6" s="1"/>
  <c r="E7" i="6" s="1"/>
  <c r="AC90" i="20"/>
  <c r="AG90" i="20"/>
  <c r="AH90" i="20" s="1"/>
  <c r="AC97" i="20"/>
  <c r="AG97" i="20"/>
  <c r="AH97" i="20" s="1"/>
  <c r="AE93" i="20"/>
  <c r="AG93" i="20"/>
  <c r="AH93" i="20" s="1"/>
  <c r="AE96" i="20"/>
  <c r="AG96" i="20"/>
  <c r="AH96" i="20" s="1"/>
  <c r="AC95" i="20"/>
  <c r="AG95" i="20"/>
  <c r="AH95" i="20" s="1"/>
  <c r="AT3" i="6"/>
  <c r="AT5" i="6"/>
  <c r="AT8" i="6" s="1"/>
  <c r="AE97" i="20"/>
  <c r="V20" i="20"/>
  <c r="Y20" i="20" s="1"/>
  <c r="V18" i="20"/>
  <c r="Q5" i="20"/>
  <c r="AE95" i="20"/>
  <c r="AC96" i="20"/>
  <c r="AC93" i="20"/>
  <c r="AE90" i="20"/>
  <c r="Z37" i="6"/>
  <c r="V58" i="20"/>
  <c r="V45" i="20" s="1"/>
  <c r="AA37" i="6"/>
  <c r="E46" i="6"/>
  <c r="V60" i="20"/>
  <c r="V47" i="20" s="1"/>
  <c r="E48" i="6"/>
  <c r="AP5" i="6"/>
  <c r="AP3" i="6"/>
  <c r="AH4" i="6"/>
  <c r="F46" i="6"/>
  <c r="W58" i="20"/>
  <c r="W45" i="20" s="1"/>
  <c r="G46" i="6"/>
  <c r="X58" i="20"/>
  <c r="X45" i="20" s="1"/>
  <c r="AQ3" i="6"/>
  <c r="AQ5" i="6"/>
  <c r="AI4" i="6"/>
  <c r="Z19" i="20"/>
  <c r="Z21" i="20"/>
  <c r="Y22" i="20"/>
  <c r="Y36" i="6"/>
  <c r="X36" i="6"/>
  <c r="Y38" i="6"/>
  <c r="X38" i="6"/>
  <c r="W38" i="6"/>
  <c r="Y39" i="6"/>
  <c r="X39" i="6"/>
  <c r="W36" i="6"/>
  <c r="AA2" i="6"/>
  <c r="Z2" i="6"/>
  <c r="Z4" i="6"/>
  <c r="AA4" i="6"/>
  <c r="X35" i="6" l="1"/>
  <c r="I5" i="6"/>
  <c r="H5" i="6"/>
  <c r="Y35" i="6"/>
  <c r="X56" i="20" s="1"/>
  <c r="X43" i="20" s="1"/>
  <c r="V56" i="20"/>
  <c r="V43" i="20" s="1"/>
  <c r="E44" i="6"/>
  <c r="Y18" i="20"/>
  <c r="Y9" i="20" s="1"/>
  <c r="V9" i="20"/>
  <c r="Z9" i="20" s="1"/>
  <c r="AT6" i="6"/>
  <c r="AY5" i="6"/>
  <c r="AZ12" i="6" s="1"/>
  <c r="AT4" i="6"/>
  <c r="AY3" i="6"/>
  <c r="AX12" i="6" s="1"/>
  <c r="AO5" i="20"/>
  <c r="AR5" i="20" s="1"/>
  <c r="AO4" i="20"/>
  <c r="AR4" i="20" s="1"/>
  <c r="AQ6" i="6"/>
  <c r="AU4" i="6"/>
  <c r="AS4" i="6"/>
  <c r="AU6" i="6"/>
  <c r="AS6" i="6"/>
  <c r="AC5" i="20"/>
  <c r="Z20" i="20"/>
  <c r="AE5" i="20"/>
  <c r="Z18" i="20"/>
  <c r="I46" i="6"/>
  <c r="AP4" i="6"/>
  <c r="AA39" i="6"/>
  <c r="W57" i="20"/>
  <c r="W44" i="20" s="1"/>
  <c r="F45" i="6"/>
  <c r="H46" i="6"/>
  <c r="F44" i="6"/>
  <c r="W56" i="20"/>
  <c r="Y45" i="20"/>
  <c r="E47" i="6"/>
  <c r="V59" i="20"/>
  <c r="V46" i="20" s="1"/>
  <c r="Z38" i="6"/>
  <c r="AA38" i="6"/>
  <c r="AP6" i="6"/>
  <c r="Z45" i="20"/>
  <c r="X57" i="20"/>
  <c r="X44" i="20" s="1"/>
  <c r="G45" i="6"/>
  <c r="F47" i="6"/>
  <c r="W59" i="20"/>
  <c r="W46" i="20" s="1"/>
  <c r="X59" i="20"/>
  <c r="X46" i="20" s="1"/>
  <c r="G47" i="6"/>
  <c r="AQ4" i="6"/>
  <c r="Z39" i="6"/>
  <c r="Z35" i="6"/>
  <c r="Z36" i="6"/>
  <c r="AA36" i="6"/>
  <c r="V57" i="20"/>
  <c r="V44" i="20" s="1"/>
  <c r="E45" i="6"/>
  <c r="W60" i="20"/>
  <c r="W47" i="20" s="1"/>
  <c r="Y47" i="20" s="1"/>
  <c r="F48" i="6"/>
  <c r="H48" i="6" s="1"/>
  <c r="G48" i="6"/>
  <c r="X60" i="20"/>
  <c r="X47" i="20" s="1"/>
  <c r="E26" i="6"/>
  <c r="I6" i="6"/>
  <c r="H29" i="6" s="1"/>
  <c r="H6" i="6"/>
  <c r="H7" i="6" s="1"/>
  <c r="AA35" i="6" l="1"/>
  <c r="G44" i="6"/>
  <c r="H44" i="6"/>
  <c r="AS5" i="20"/>
  <c r="AO12" i="20"/>
  <c r="AR12" i="20" s="1"/>
  <c r="AO6" i="20"/>
  <c r="AS4" i="20"/>
  <c r="AO11" i="20"/>
  <c r="AS11" i="20" s="1"/>
  <c r="AR6" i="20"/>
  <c r="AC6" i="20"/>
  <c r="AG4" i="20"/>
  <c r="AD6" i="20"/>
  <c r="AF6" i="20"/>
  <c r="V10" i="20"/>
  <c r="V11" i="20" s="1"/>
  <c r="AE6" i="20"/>
  <c r="H45" i="6"/>
  <c r="Y10" i="20"/>
  <c r="Y11" i="20" s="1"/>
  <c r="Z10" i="20"/>
  <c r="Z11" i="20" s="1"/>
  <c r="AH4" i="20"/>
  <c r="Y44" i="20"/>
  <c r="I44" i="6"/>
  <c r="Z46" i="20"/>
  <c r="AI4" i="20"/>
  <c r="Z47" i="20"/>
  <c r="Z44" i="20"/>
  <c r="I47" i="6"/>
  <c r="W43" i="20"/>
  <c r="AJ4" i="20"/>
  <c r="F35" i="6"/>
  <c r="F36" i="6" s="1"/>
  <c r="F37" i="6" s="1"/>
  <c r="V34" i="20"/>
  <c r="I48" i="6"/>
  <c r="E35" i="6"/>
  <c r="X34" i="20"/>
  <c r="G35" i="6"/>
  <c r="Y46" i="20"/>
  <c r="I45" i="6"/>
  <c r="H47" i="6"/>
  <c r="I26" i="6"/>
  <c r="H26" i="6"/>
  <c r="I7" i="6"/>
  <c r="AH5" i="20" l="1"/>
  <c r="AS6" i="20"/>
  <c r="AT16" i="20" s="1"/>
  <c r="AS12" i="20"/>
  <c r="AS13" i="20" s="1"/>
  <c r="AR11" i="20"/>
  <c r="AR13" i="20" s="1"/>
  <c r="AO13" i="20"/>
  <c r="AG5" i="20"/>
  <c r="AI5" i="20"/>
  <c r="AJ5" i="20"/>
  <c r="W34" i="20"/>
  <c r="W35" i="20" s="1"/>
  <c r="W36" i="20" s="1"/>
  <c r="Y43" i="20"/>
  <c r="V35" i="20"/>
  <c r="V36" i="20" s="1"/>
  <c r="G36" i="6"/>
  <c r="G37" i="6" s="1"/>
  <c r="I35" i="6"/>
  <c r="I36" i="6" s="1"/>
  <c r="I37" i="6" s="1"/>
  <c r="Z43" i="20"/>
  <c r="X35" i="20"/>
  <c r="X36" i="20" s="1"/>
  <c r="H35" i="6"/>
  <c r="H36" i="6" s="1"/>
  <c r="H37" i="6" s="1"/>
  <c r="E36" i="6"/>
  <c r="E37" i="6" s="1"/>
  <c r="Y34" i="20" l="1"/>
  <c r="Y35" i="20" s="1"/>
  <c r="Y36" i="20" s="1"/>
  <c r="Z34" i="20"/>
  <c r="Z35" i="20" s="1"/>
  <c r="Z36"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tc={53CEA846-89E2-4C9C-8E63-18140F65A8E4}</author>
    <author>tc={32543278-7606-45A1-98F0-5BC84B7056D1}</author>
    <author>tc={01ECF837-5741-4E05-9DB7-7FEBA8B9BB5B}</author>
    <author>tc={C6FFDA18-48AD-4505-ACC1-BBDE766725EC}</author>
  </authors>
  <commentList>
    <comment ref="AA1" authorId="0" shapeId="0" xr:uid="{53CEA846-89E2-4C9C-8E63-18140F65A8E4}">
      <text>
        <t>[Threaded comment]
Your version of Excel allows you to read this threaded comment; however, any edits to it will get removed if the file is opened in a newer version of Excel. Learn more: https://go.microsoft.com/fwlink/?linkid=870924
Comment:
    Night passage expansion not needed because trap operates 24/7</t>
      </text>
    </comment>
    <comment ref="Y3" authorId="1" shapeId="0" xr:uid="{32543278-7606-45A1-98F0-5BC84B7056D1}">
      <text>
        <t>[Threaded comment]
Your version of Excel allows you to read this threaded comment; however, any edits to it will get removed if the file is opened in a newer version of Excel. Learn more: https://go.microsoft.com/fwlink/?linkid=870924
Comment:
    Use adjusted window count, including night passage rate in this calculation</t>
      </text>
    </comment>
    <comment ref="L5" authorId="2" shapeId="0" xr:uid="{01ECF837-5741-4E05-9DB7-7FEBA8B9BB5B}">
      <text>
        <t xml:space="preserve">[Threaded comment]
Your version of Excel allows you to read this threaded comment; however, any edits to it will get removed if the file is opened in a newer version of Excel. Learn more: https://go.microsoft.com/fwlink/?linkid=870924
Comment:
    Duplicate samples: deleted samples duplicated at LGR and a hatchery. These were double sampled/PBT. Did not delete samples duplicated at LGR. These represent fallback and reascension events and are adjusted by the reascension rate calculation. </t>
      </text>
    </comment>
    <comment ref="N5" authorId="3" shapeId="0" xr:uid="{C6FFDA18-48AD-4505-ACC1-BBDE766725EC}">
      <text>
        <t>[Threaded comment]
Your version of Excel allows you to read this threaded comment; however, any edits to it will get removed if the file is opened in a newer version of Excel. Learn more: https://go.microsoft.com/fwlink/?linkid=870924
Comment:
    Red letters were changed from "U" to "M" or "F" based on sex ratio at each length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tc={6C01A528-D1B5-4BE2-8C4B-16B6E1E3B3CD}</author>
    <author>tc={B38D8073-787D-4552-913D-1EC8F2ACE5D8}</author>
  </authors>
  <commentList>
    <comment ref="AA10" authorId="0" shapeId="0" xr:uid="{6C01A528-D1B5-4BE2-8C4B-16B6E1E3B3CD}">
      <text>
        <t>[Threaded comment]
Your version of Excel allows you to read this threaded comment; however, any edits to it will get removed if the file is opened in a newer version of Excel. Learn more: https://go.microsoft.com/fwlink/?linkid=870924
Comment:
    From "MASTER TABLE CHNK SY2009-2023 SCOBI EASE…."file. Generated by IDFG during summer period trapping/sampling at LGR</t>
      </text>
    </comment>
    <comment ref="C32" authorId="1" shapeId="0" xr:uid="{B38D8073-787D-4552-913D-1EC8F2ACE5D8}">
      <text>
        <t xml:space="preserve">[Threaded comment]
Your version of Excel allows you to read this threaded comment; however, any edits to it will get removed if the file is opened in a newer version of Excel. Learn more: https://go.microsoft.com/fwlink/?linkid=870924
Comment:
    Includes fish returns prior to Aug 18, from cells AA28 to AD37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tc={C9034893-954F-4420-AC06-A8348876FC0C}</author>
    <author>tc={EA9E9047-80AA-4F0F-816A-AE8E0A9853F6}</author>
    <author>tc={0738472F-9B42-4EDF-B030-3DED5EB265E0}</author>
    <author>tc={25217285-7C14-492E-B2D4-5ADA622A1BBA}</author>
  </authors>
  <commentList>
    <comment ref="AT5" authorId="0" shapeId="0" xr:uid="{C9034893-954F-4420-AC06-A8348876FC0C}">
      <text>
        <t>[Threaded comment]
Your version of Excel allows you to read this threaded comment; however, any edits to it will get removed if the file is opened in a newer version of Excel. Learn more: https://go.microsoft.com/fwlink/?linkid=870924
Comment:
    one unknown sex fish was split betwn the two 999 fish to get 1.5 for each. This was added to the size with the highest proportion for that release group.</t>
      </text>
    </comment>
    <comment ref="BR7" authorId="1" shapeId="0" xr:uid="{EA9E9047-80AA-4F0F-816A-AE8E0A9853F6}">
      <text>
        <t>[Threaded comment]
Your version of Excel allows you to read this threaded comment; however, any edits to it will get removed if the file is opened in a newer version of Excel. Learn more: https://go.microsoft.com/fwlink/?linkid=870924
Comment:
    No fish less than 57 cm FL</t>
      </text>
    </comment>
    <comment ref="L30" authorId="2" shapeId="0" xr:uid="{0738472F-9B42-4EDF-B030-3DED5EB265E0}">
      <text>
        <t>[Threaded comment]
Your version of Excel allows you to read this threaded comment; however, any edits to it will get removed if the file is opened in a newer version of Excel. Learn more: https://go.microsoft.com/fwlink/?linkid=870924
Comment:
    Multiply 'unassigned expended' by % wild of unassociated to get estimated number of wild fish in brood.</t>
      </text>
    </comment>
    <comment ref="L31" authorId="3" shapeId="0" xr:uid="{25217285-7C14-492E-B2D4-5ADA622A1BBA}">
      <text>
        <t>[Threaded comment]
Your version of Excel allows you to read this threaded comment; however, any edits to it will get removed if the file is opened in a newer version of Excel. Learn more: https://go.microsoft.com/fwlink/?linkid=870924
Comment:
    Left over unassigned fish, presumed hatchery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tc={93B31C86-897E-4A75-A5DD-CCBB600D04AD}</author>
  </authors>
  <commentList>
    <comment ref="P6" authorId="0" shapeId="0" xr:uid="{93B31C86-897E-4A75-A5DD-CCBB600D04AD}">
      <text>
        <t>[Threaded comment]
Your version of Excel allows you to read this threaded comment; however, any edits to it will get removed if the file is opened in a newer version of Excel. Learn more: https://go.microsoft.com/fwlink/?linkid=870924
Comment:
    Converted to zero is negative number.  Not proportioning to a total then eliminating zero values is not an issue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Deb</author>
    <author>Default</author>
    <author>Bill Young</author>
    <author>Afton Oakerman</author>
  </authors>
  <commentList>
    <comment ref="E5" authorId="0" shapeId="0" xr:uid="{9DC242F4-A13B-47D3-A99D-AFB0241776D0}">
      <text>
        <r>
          <rPr>
            <b/>
            <sz val="10"/>
            <color indexed="81"/>
            <rFont val="Tahoma"/>
            <family val="2"/>
          </rPr>
          <t>Deb:</t>
        </r>
        <r>
          <rPr>
            <sz val="10"/>
            <color indexed="81"/>
            <rFont val="Tahoma"/>
            <family val="2"/>
          </rPr>
          <t xml:space="preserve">
CJ, BC, PIT, LFH, NLV (North Lapwai Valley)
</t>
        </r>
      </text>
    </comment>
    <comment ref="G5" authorId="0" shapeId="0" xr:uid="{66DA70BA-0721-45CC-9851-0F11CE8AD6CB}">
      <text>
        <r>
          <rPr>
            <b/>
            <sz val="10"/>
            <color indexed="81"/>
            <rFont val="Tahoma"/>
            <family val="2"/>
          </rPr>
          <t xml:space="preserve">Deb:
Acclimated on river water
Non-acclimated : well water or hauled and released without acclimation
</t>
        </r>
      </text>
    </comment>
    <comment ref="H5" authorId="0" shapeId="0" xr:uid="{D67C0EE5-78D3-4799-8223-BEA5989EC2B6}">
      <text>
        <r>
          <rPr>
            <b/>
            <sz val="10"/>
            <color indexed="81"/>
            <rFont val="Tahoma"/>
            <family val="2"/>
          </rPr>
          <t>Deb:</t>
        </r>
        <r>
          <rPr>
            <sz val="10"/>
            <color indexed="81"/>
            <rFont val="Tahoma"/>
            <family val="2"/>
          </rPr>
          <t xml:space="preserve">
volitional
or
direct</t>
        </r>
      </text>
    </comment>
    <comment ref="Q5" authorId="1" shapeId="0" xr:uid="{093B4CB8-3017-4F97-B900-8C22BA177569}">
      <text>
        <r>
          <rPr>
            <b/>
            <sz val="9"/>
            <color indexed="81"/>
            <rFont val="Tahoma"/>
            <family val="2"/>
          </rPr>
          <t xml:space="preserve">Includes BLANK, 09BLANK &amp; 63BLANK
</t>
        </r>
      </text>
    </comment>
    <comment ref="U5" authorId="0" shapeId="0" xr:uid="{9D477ABF-F57B-4931-8892-0C438EDA5096}">
      <text>
        <r>
          <rPr>
            <b/>
            <sz val="10"/>
            <color indexed="81"/>
            <rFont val="Tahoma"/>
            <family val="2"/>
          </rPr>
          <t>Deb:</t>
        </r>
        <r>
          <rPr>
            <sz val="10"/>
            <color indexed="81"/>
            <rFont val="Tahoma"/>
            <family val="2"/>
          </rPr>
          <t xml:space="preserve">
no marks, tags, or clips of any kind.  These appear wild</t>
        </r>
      </text>
    </comment>
    <comment ref="AA5" authorId="0" shapeId="0" xr:uid="{440939A2-BA54-4C61-8985-49E94CFB5098}">
      <text>
        <r>
          <rPr>
            <b/>
            <sz val="10"/>
            <color indexed="81"/>
            <rFont val="Tahoma"/>
            <family val="2"/>
          </rPr>
          <t>Deb:</t>
        </r>
        <r>
          <rPr>
            <sz val="10"/>
            <color indexed="81"/>
            <rFont val="Tahoma"/>
            <family val="2"/>
          </rPr>
          <t xml:space="preserve">
% CWT regardless of fin clips (INCLUDES CWT only fish)
does not include BWTs
</t>
        </r>
      </text>
    </comment>
    <comment ref="AB5" authorId="0" shapeId="0" xr:uid="{3D3D4DD1-4854-4F91-A23C-5CA50B44EED6}">
      <text>
        <r>
          <rPr>
            <b/>
            <sz val="10"/>
            <color indexed="81"/>
            <rFont val="Tahoma"/>
            <family val="2"/>
          </rPr>
          <t>Deb:</t>
        </r>
        <r>
          <rPr>
            <sz val="10"/>
            <color indexed="81"/>
            <rFont val="Tahoma"/>
            <family val="2"/>
          </rPr>
          <t xml:space="preserve">
% AD clipped regardless of wire (includes AD only and AD+CWT)
Bill:
of the fish without wire, proportion that would associate that are clipped. Removed from "no wire AD" group as CWT associated.</t>
        </r>
      </text>
    </comment>
    <comment ref="AC5" authorId="2" shapeId="0" xr:uid="{1BB1C0A3-8D15-4B53-A206-2C63E7C94099}">
      <text>
        <r>
          <rPr>
            <b/>
            <sz val="9"/>
            <color indexed="81"/>
            <rFont val="Tahoma"/>
            <family val="2"/>
          </rPr>
          <t>Bill Young:</t>
        </r>
        <r>
          <rPr>
            <sz val="9"/>
            <color indexed="81"/>
            <rFont val="Tahoma"/>
            <family val="2"/>
          </rPr>
          <t xml:space="preserve">
Bill:
of the fish without wire, proportion that would associate that are unclipped. Removed from "no mark" group as CWT associated.</t>
        </r>
      </text>
    </comment>
    <comment ref="E101" authorId="3" shapeId="0" xr:uid="{22E07EF2-E152-42ED-825E-70218A89A7AA}">
      <text>
        <r>
          <rPr>
            <b/>
            <sz val="9"/>
            <color indexed="81"/>
            <rFont val="Tahoma"/>
            <family val="2"/>
          </rPr>
          <t>Afton Oakerman:</t>
        </r>
        <r>
          <rPr>
            <sz val="9"/>
            <color indexed="81"/>
            <rFont val="Tahoma"/>
            <family val="2"/>
          </rPr>
          <t xml:space="preserve">
The raceway that the fish were put into after marking had an escape route.  Was discovered two days after the first day of marking.  Remaining fish were pushed out one week after the first day of marking once approval was received by comanagers. </t>
        </r>
      </text>
    </comment>
    <comment ref="E109" authorId="3" shapeId="0" xr:uid="{AAA0A54A-ABA7-430A-8BB7-93354CB1DC74}">
      <text>
        <r>
          <rPr>
            <b/>
            <sz val="9"/>
            <color indexed="81"/>
            <rFont val="Tahoma"/>
            <family val="2"/>
          </rPr>
          <t>Afton Oakerman:</t>
        </r>
        <r>
          <rPr>
            <sz val="9"/>
            <color indexed="81"/>
            <rFont val="Tahoma"/>
            <family val="2"/>
          </rPr>
          <t xml:space="preserve">
Normally HC Dam but released at PL due to high TDG at HC</t>
        </r>
      </text>
    </comment>
    <comment ref="E179" authorId="2" shapeId="0" xr:uid="{3BBDB217-DDF9-4448-953F-F9E962BD32D9}">
      <text>
        <r>
          <rPr>
            <b/>
            <sz val="9"/>
            <color indexed="81"/>
            <rFont val="Tahoma"/>
            <family val="2"/>
          </rPr>
          <t>Bill Young:</t>
        </r>
        <r>
          <rPr>
            <sz val="9"/>
            <color indexed="81"/>
            <rFont val="Tahoma"/>
            <family val="2"/>
          </rPr>
          <t xml:space="preserve">
fish released 5/15
early release due to staffing issues at acclimation site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Default</author>
    <author>Bill Young</author>
    <author>tc={02F22A34-861B-4B75-B26B-28D820B5C092}</author>
  </authors>
  <commentList>
    <comment ref="B3" authorId="0" shapeId="0" xr:uid="{E71E56ED-A359-4FE0-8558-0CA8B89D4D36}">
      <text>
        <r>
          <rPr>
            <b/>
            <sz val="9"/>
            <color indexed="81"/>
            <rFont val="Tahoma"/>
            <family val="2"/>
          </rPr>
          <t>already expanded for 50 min/hr sampling</t>
        </r>
      </text>
    </comment>
    <comment ref="C3" authorId="1" shapeId="0" xr:uid="{3C274D2F-B08A-42B4-AA71-512170B03157}">
      <text>
        <r>
          <rPr>
            <b/>
            <sz val="9"/>
            <color indexed="81"/>
            <rFont val="Tahoma"/>
            <family val="2"/>
          </rPr>
          <t>Bill Young:</t>
        </r>
        <r>
          <rPr>
            <sz val="9"/>
            <color indexed="81"/>
            <rFont val="Tahoma"/>
            <family val="2"/>
          </rPr>
          <t xml:space="preserve">
estimated by S Rosenberger using PIT tag interrogations</t>
        </r>
      </text>
    </comment>
    <comment ref="M18" authorId="1" shapeId="0" xr:uid="{A48B4F25-0474-4A22-A944-D9EDA8D01E12}">
      <text>
        <r>
          <rPr>
            <b/>
            <sz val="9"/>
            <color indexed="81"/>
            <rFont val="Tahoma"/>
            <family val="2"/>
          </rPr>
          <t>Bill Young:</t>
        </r>
        <r>
          <rPr>
            <sz val="9"/>
            <color indexed="81"/>
            <rFont val="Tahoma"/>
            <family val="2"/>
          </rPr>
          <t xml:space="preserve">
100% of fish were trapped for a 4 hour period, no more were trapped the rest of the day</t>
        </r>
      </text>
    </comment>
    <comment ref="S19" authorId="1" shapeId="0" xr:uid="{ED893D4A-F4B0-4C22-9482-A8264C7CEF0F}">
      <text>
        <r>
          <rPr>
            <b/>
            <sz val="9"/>
            <color indexed="81"/>
            <rFont val="Tahoma"/>
            <family val="2"/>
          </rPr>
          <t>Bill Young:</t>
        </r>
        <r>
          <rPr>
            <sz val="9"/>
            <color indexed="81"/>
            <rFont val="Tahoma"/>
            <family val="2"/>
          </rPr>
          <t xml:space="preserve">
not a calculation, no weighting because fish weren't marked.</t>
        </r>
      </text>
    </comment>
    <comment ref="F26" authorId="2" shapeId="0" xr:uid="{02F22A34-861B-4B75-B26B-28D820B5C092}">
      <text>
        <t>[Threaded comment]
Your version of Excel allows you to read this threaded comment; however, any edits to it will get removed if the file is opened in a newer version of Excel. Learn more: https://go.microsoft.com/fwlink/?linkid=870924
Comment:
    Use 5 yr ave. LGR data didn't include summer calls</t>
      </text>
    </comment>
    <comment ref="A68" authorId="1" shapeId="0" xr:uid="{1B77F549-5D6F-4E9C-AFF9-3EA31A4D8E87}">
      <text>
        <r>
          <rPr>
            <b/>
            <sz val="9"/>
            <color indexed="81"/>
            <rFont val="Tahoma"/>
            <family val="2"/>
          </rPr>
          <t>Bill Young:</t>
        </r>
        <r>
          <rPr>
            <sz val="9"/>
            <color indexed="81"/>
            <rFont val="Tahoma"/>
            <family val="2"/>
          </rPr>
          <t xml:space="preserve">
used 5 yr averages, not enough PIT tags to calcuate</t>
        </r>
      </text>
    </comment>
  </commentList>
</comments>
</file>

<file path=xl/sharedStrings.xml><?xml version="1.0" encoding="utf-8"?>
<sst xmlns="http://schemas.openxmlformats.org/spreadsheetml/2006/main" count="119578" uniqueCount="23717">
  <si>
    <t>DateSampled</t>
  </si>
  <si>
    <t>GenComments</t>
  </si>
  <si>
    <t>GenSex</t>
  </si>
  <si>
    <t>GenPa</t>
  </si>
  <si>
    <t>GenMa</t>
  </si>
  <si>
    <t>agePBT</t>
  </si>
  <si>
    <t>M</t>
  </si>
  <si>
    <t>AI</t>
  </si>
  <si>
    <t>NA</t>
  </si>
  <si>
    <t>AD</t>
  </si>
  <si>
    <t>OtsLYON17S_1</t>
  </si>
  <si>
    <t>Unassigned</t>
  </si>
  <si>
    <t>FALL</t>
  </si>
  <si>
    <t>OtsNPFH18S_1</t>
  </si>
  <si>
    <t>F</t>
  </si>
  <si>
    <t>OtsLYON18S_1</t>
  </si>
  <si>
    <t>OtsNPFH17S_1</t>
  </si>
  <si>
    <t>OtsLYON18S_1_2343</t>
  </si>
  <si>
    <t>OtsLYON18S_1_0727</t>
  </si>
  <si>
    <t>OtsLYON18S_1_0129</t>
  </si>
  <si>
    <t>OtsLYON18S_1_0120</t>
  </si>
  <si>
    <t>OtsLYON18S_1_1394</t>
  </si>
  <si>
    <t>OtsLYON18S_1_1750</t>
  </si>
  <si>
    <t>OtsLYON18S_1_0116</t>
  </si>
  <si>
    <t>OtsLYON18S_1_0054</t>
  </si>
  <si>
    <t>OtsLYON18S_1_0709</t>
  </si>
  <si>
    <t>OtsLYON18S_1_2333</t>
  </si>
  <si>
    <t>OtsLYON18S_1_2321</t>
  </si>
  <si>
    <t>OtsLYON18S_1_2450</t>
  </si>
  <si>
    <t>OtsLYON18S_1_2301</t>
  </si>
  <si>
    <t>OtsLYON18S_1_2362</t>
  </si>
  <si>
    <t>OtsLYON18S_1_2750</t>
  </si>
  <si>
    <t>OtsLYON18S_1_0724</t>
  </si>
  <si>
    <t>OtsLYON18S_1_0703</t>
  </si>
  <si>
    <t>OtsLYON18S_1_2474</t>
  </si>
  <si>
    <t>OtsLYON18S_1_2357</t>
  </si>
  <si>
    <t>OtsLYON18S_1_2745</t>
  </si>
  <si>
    <t>OtsLYON18S_1_2330</t>
  </si>
  <si>
    <t>OtsLYON18S_1_2467</t>
  </si>
  <si>
    <t>OtsLYON18S_1_1002</t>
  </si>
  <si>
    <t>OtsLYON18S_1_2355</t>
  </si>
  <si>
    <t>OtsPBT17-PRHFa</t>
  </si>
  <si>
    <t>OtsLYON18S_1_2349</t>
  </si>
  <si>
    <t>OtsLYON18S_1_2383</t>
  </si>
  <si>
    <t>OtsLYON18S_1_2351</t>
  </si>
  <si>
    <t>OtsLYON18S_1_2317</t>
  </si>
  <si>
    <t>OtsLYON18S_1_2462</t>
  </si>
  <si>
    <t>OtsLYON18S_1_2309</t>
  </si>
  <si>
    <t>OtsLYON18S_1_2439</t>
  </si>
  <si>
    <t>This individual failed to genotype</t>
  </si>
  <si>
    <t>OtsLYON18S_1_0111</t>
  </si>
  <si>
    <t>OtsLYON18S_1_2324</t>
  </si>
  <si>
    <t>OtsPBT17-LWSFa</t>
  </si>
  <si>
    <t>OtsLYON18S_1_2731</t>
  </si>
  <si>
    <t>C-07964</t>
  </si>
  <si>
    <t>C-07973</t>
  </si>
  <si>
    <t>C-07985</t>
  </si>
  <si>
    <t>C-07988</t>
  </si>
  <si>
    <t>C-07991</t>
  </si>
  <si>
    <t>C-07994</t>
  </si>
  <si>
    <t>C-07997</t>
  </si>
  <si>
    <t>C-08000</t>
  </si>
  <si>
    <t>OtsLYON18S_1_2335</t>
  </si>
  <si>
    <t>OtsLYON18S_1_2476</t>
  </si>
  <si>
    <t>C-08003</t>
  </si>
  <si>
    <t>C-08006</t>
  </si>
  <si>
    <t>C-08009</t>
  </si>
  <si>
    <t>C-08012</t>
  </si>
  <si>
    <t>C-08015</t>
  </si>
  <si>
    <t>C-08018</t>
  </si>
  <si>
    <t>C-08021</t>
  </si>
  <si>
    <t>C-08024</t>
  </si>
  <si>
    <t>C-08027</t>
  </si>
  <si>
    <t>C-08030</t>
  </si>
  <si>
    <t>C-08033</t>
  </si>
  <si>
    <t>C-08036</t>
  </si>
  <si>
    <t>C-08039</t>
  </si>
  <si>
    <t>C-08042</t>
  </si>
  <si>
    <t>C-08045</t>
  </si>
  <si>
    <t>C-08048</t>
  </si>
  <si>
    <t>C-08051</t>
  </si>
  <si>
    <t>C-08054</t>
  </si>
  <si>
    <t>C-08057</t>
  </si>
  <si>
    <t>C-08060</t>
  </si>
  <si>
    <t>C-08063</t>
  </si>
  <si>
    <t>C-08066</t>
  </si>
  <si>
    <t>C-08069</t>
  </si>
  <si>
    <t>C-08072</t>
  </si>
  <si>
    <t>C-08075</t>
  </si>
  <si>
    <t>C-08078</t>
  </si>
  <si>
    <t>C-08081</t>
  </si>
  <si>
    <t>C-08084</t>
  </si>
  <si>
    <t>C-08087</t>
  </si>
  <si>
    <t>C-08090</t>
  </si>
  <si>
    <t>C-08093</t>
  </si>
  <si>
    <t>C-08096</t>
  </si>
  <si>
    <t>C-08099</t>
  </si>
  <si>
    <t>C-08102</t>
  </si>
  <si>
    <t>C-08105</t>
  </si>
  <si>
    <t>C-08108</t>
  </si>
  <si>
    <t>C-08111</t>
  </si>
  <si>
    <t>C-08114</t>
  </si>
  <si>
    <t>C-08117</t>
  </si>
  <si>
    <t>C-08120</t>
  </si>
  <si>
    <t>C-08123</t>
  </si>
  <si>
    <t>C-08126</t>
  </si>
  <si>
    <t>C-08129</t>
  </si>
  <si>
    <t>C-08132</t>
  </si>
  <si>
    <t>C-08135</t>
  </si>
  <si>
    <t>C-08138</t>
  </si>
  <si>
    <t>C-08141</t>
  </si>
  <si>
    <t>C-08144</t>
  </si>
  <si>
    <t>C-08147</t>
  </si>
  <si>
    <t>C-08150</t>
  </si>
  <si>
    <t>C-08153</t>
  </si>
  <si>
    <t>C-08156</t>
  </si>
  <si>
    <t>C-08159</t>
  </si>
  <si>
    <t>C-08162</t>
  </si>
  <si>
    <t>C-08165</t>
  </si>
  <si>
    <t>C-08168</t>
  </si>
  <si>
    <t>C-08171</t>
  </si>
  <si>
    <t>C-08174</t>
  </si>
  <si>
    <t>C-08177</t>
  </si>
  <si>
    <t>C-08180</t>
  </si>
  <si>
    <t>C-08183</t>
  </si>
  <si>
    <t>C-08186</t>
  </si>
  <si>
    <t>C-08189</t>
  </si>
  <si>
    <t>C-08192</t>
  </si>
  <si>
    <t>C-08195</t>
  </si>
  <si>
    <t>C-08198</t>
  </si>
  <si>
    <t>C-08201</t>
  </si>
  <si>
    <t>C-08204</t>
  </si>
  <si>
    <t>C-08207</t>
  </si>
  <si>
    <t>C-08210</t>
  </si>
  <si>
    <t>C-08213</t>
  </si>
  <si>
    <t>C-08216</t>
  </si>
  <si>
    <t>C-08219</t>
  </si>
  <si>
    <t>C-08222</t>
  </si>
  <si>
    <t>C-08225</t>
  </si>
  <si>
    <t>C-08228</t>
  </si>
  <si>
    <t>C-08231</t>
  </si>
  <si>
    <t>C-08234</t>
  </si>
  <si>
    <t>C-08237</t>
  </si>
  <si>
    <t>C-08240</t>
  </si>
  <si>
    <t>C-08243</t>
  </si>
  <si>
    <t>C-08246</t>
  </si>
  <si>
    <t>C-08249</t>
  </si>
  <si>
    <t>C-08252</t>
  </si>
  <si>
    <t>C-08255</t>
  </si>
  <si>
    <t>C-08258</t>
  </si>
  <si>
    <t>C-08261</t>
  </si>
  <si>
    <t>C-08264</t>
  </si>
  <si>
    <t>C-08267</t>
  </si>
  <si>
    <t>C-08270</t>
  </si>
  <si>
    <t>C-08273</t>
  </si>
  <si>
    <t>C-08276</t>
  </si>
  <si>
    <t>C-08279</t>
  </si>
  <si>
    <t>C-08282</t>
  </si>
  <si>
    <t>C-08285</t>
  </si>
  <si>
    <t>C-08288</t>
  </si>
  <si>
    <t>C-08291</t>
  </si>
  <si>
    <t>OtsLYON18S_1_2366</t>
  </si>
  <si>
    <t>OtsLYON18S_1_2741</t>
  </si>
  <si>
    <t>OtsNPFH18S_1_3303</t>
  </si>
  <si>
    <t>C-08825</t>
  </si>
  <si>
    <t>C-08867</t>
  </si>
  <si>
    <t>C-08879</t>
  </si>
  <si>
    <t>C-08882</t>
  </si>
  <si>
    <t>C-08888</t>
  </si>
  <si>
    <t>C-08945</t>
  </si>
  <si>
    <t>C-08960</t>
  </si>
  <si>
    <t>C-08987</t>
  </si>
  <si>
    <t>C-09023</t>
  </si>
  <si>
    <t>C-09032</t>
  </si>
  <si>
    <t>C-09041</t>
  </si>
  <si>
    <t>C-09065</t>
  </si>
  <si>
    <t>C-09068</t>
  </si>
  <si>
    <t>OtsLYON18S_1_2336</t>
  </si>
  <si>
    <t>C-09095</t>
  </si>
  <si>
    <t>C-09104</t>
  </si>
  <si>
    <t>C-09116</t>
  </si>
  <si>
    <t>OtsLYON18S_1_2323</t>
  </si>
  <si>
    <t>OtsLYON18S_1_2360</t>
  </si>
  <si>
    <t>OtsLYON18S_1_2751</t>
  </si>
  <si>
    <t>OtsLYON18S_1_0761</t>
  </si>
  <si>
    <t>OtsPBT18-UmaFa</t>
  </si>
  <si>
    <t>OtsLYON18S_1_2370</t>
  </si>
  <si>
    <t>OtsLYON18S_1_2339</t>
  </si>
  <si>
    <t>OtsLYON18S_1_2496</t>
  </si>
  <si>
    <t>OtsLYON18S_1_2338</t>
  </si>
  <si>
    <t>OtsLYON18S_1_2492</t>
  </si>
  <si>
    <t>Population</t>
  </si>
  <si>
    <t>Individual</t>
  </si>
  <si>
    <t>LGRScaleGeneticsIDLink</t>
  </si>
  <si>
    <t>PhenotypicSex</t>
  </si>
  <si>
    <t>Length</t>
  </si>
  <si>
    <t>Clip</t>
  </si>
  <si>
    <t>Wire</t>
  </si>
  <si>
    <t>PopName</t>
  </si>
  <si>
    <t>GSIRepUnit</t>
  </si>
  <si>
    <t>RepUnitProb</t>
  </si>
  <si>
    <t>Column name</t>
  </si>
  <si>
    <t>Definition</t>
  </si>
  <si>
    <t>IDFG Progeny database collection ID</t>
  </si>
  <si>
    <t>IDFG Progeny database individual ID</t>
  </si>
  <si>
    <t>Individual genetics ID in metadata provided to IDFG Eagle Genetics Lab</t>
  </si>
  <si>
    <t>Date sampled at Lower Granite Dam</t>
  </si>
  <si>
    <t>Sex as identified at the Dam</t>
  </si>
  <si>
    <t>Fork Length</t>
  </si>
  <si>
    <t>Adipose fin status - AD is for Ad-clipped, AI is for ad-intact</t>
  </si>
  <si>
    <t>1 if CWT present, NA if absent</t>
  </si>
  <si>
    <t>Lists all genetic duplicates and samples that failed to genotype</t>
  </si>
  <si>
    <t>Genetic sex</t>
  </si>
  <si>
    <t>IDFG Progeny database ID of the PBT assigned sire</t>
  </si>
  <si>
    <t>IDFG Progeny database ID of the PBT assigned dam</t>
  </si>
  <si>
    <t>Hatchery with PBT assignment</t>
  </si>
  <si>
    <t>Age based on PBT assignment</t>
  </si>
  <si>
    <t>GSI reporting unit assigned to fish not assigned to the PBT baseline</t>
  </si>
  <si>
    <t>Probability of assignment to the given GSI reporting unit</t>
  </si>
  <si>
    <t>OtsLYON19S_1_0132</t>
  </si>
  <si>
    <t>OtsLYON19S_1_0086</t>
  </si>
  <si>
    <t>OtsLYON19S_1</t>
  </si>
  <si>
    <t>C-00091</t>
  </si>
  <si>
    <t>C-00181</t>
  </si>
  <si>
    <t>C-00271</t>
  </si>
  <si>
    <t>OtsLYON19S_1_1839</t>
  </si>
  <si>
    <t>OtsLYON19S_1_1579</t>
  </si>
  <si>
    <t>C-00451</t>
  </si>
  <si>
    <t>C-00541</t>
  </si>
  <si>
    <t>C-00721</t>
  </si>
  <si>
    <t>C-00821</t>
  </si>
  <si>
    <t>C-00902</t>
  </si>
  <si>
    <t>OtsLYON19S_1_0144</t>
  </si>
  <si>
    <t>OtsLYON19S_1_0201</t>
  </si>
  <si>
    <t>OtsNPFH18S_1_5340</t>
  </si>
  <si>
    <t>OtsNPFH18S_1_5049</t>
  </si>
  <si>
    <t>C-01001</t>
  </si>
  <si>
    <t>OtsLYON18S_1_0105</t>
  </si>
  <si>
    <t>OtsLYON18S_1_2320</t>
  </si>
  <si>
    <t>OtsLYON18S_1_2463</t>
  </si>
  <si>
    <t>C-01461</t>
  </si>
  <si>
    <t>OtsLYON18S_1_0730</t>
  </si>
  <si>
    <t>OtsLYON18S_1_0838</t>
  </si>
  <si>
    <t>OtsLYON19S_1_0706</t>
  </si>
  <si>
    <t>C-01551</t>
  </si>
  <si>
    <t>OtsLYON18S_1_0714</t>
  </si>
  <si>
    <t>OtsLYON18S_1_0563</t>
  </si>
  <si>
    <t>C-01821</t>
  </si>
  <si>
    <t>OtsLYON18S_1_0691</t>
  </si>
  <si>
    <t>C-01911</t>
  </si>
  <si>
    <t>OtsLYON18S_1_0726</t>
  </si>
  <si>
    <t>OtsLYON18S_1_0755</t>
  </si>
  <si>
    <t>C-02091</t>
  </si>
  <si>
    <t>OtsLYON18S_1_0112</t>
  </si>
  <si>
    <t>C-02371</t>
  </si>
  <si>
    <t>C-02407</t>
  </si>
  <si>
    <t>OtsLYON18S_1_0734</t>
  </si>
  <si>
    <t>C-02416</t>
  </si>
  <si>
    <t>C-02425</t>
  </si>
  <si>
    <t>C-02452</t>
  </si>
  <si>
    <t>OtsLYON19S_1_0135</t>
  </si>
  <si>
    <t>OtsLYON19S_1_0092</t>
  </si>
  <si>
    <t>C-02497</t>
  </si>
  <si>
    <t>OtsLYON19S_1_1794</t>
  </si>
  <si>
    <t>OtsLYON19S_1_2063</t>
  </si>
  <si>
    <t>C-02534</t>
  </si>
  <si>
    <t>OtsLYON18S_1_1328</t>
  </si>
  <si>
    <t>OtsLYON19S_1_0111</t>
  </si>
  <si>
    <t>OtsLYON19S_1_0020</t>
  </si>
  <si>
    <t>C-02579</t>
  </si>
  <si>
    <t>OtsLYON19S_1_0142</t>
  </si>
  <si>
    <t>OtsLYON19S_1_0206</t>
  </si>
  <si>
    <t>OtsLYON19S_1_0529</t>
  </si>
  <si>
    <t>OtsLYON19S_1_0371</t>
  </si>
  <si>
    <t>OtsLYON19S_1_0540</t>
  </si>
  <si>
    <t>OtsLYON19S_1_0400</t>
  </si>
  <si>
    <t>OtsLYON19S_1_0019</t>
  </si>
  <si>
    <t>OtsLYON18S_1_0123</t>
  </si>
  <si>
    <t>C-02701</t>
  </si>
  <si>
    <t>OtsNPFH19S_1_3324</t>
  </si>
  <si>
    <t>OtsNPFH19S_1_3039</t>
  </si>
  <si>
    <t>OtsNPFH19S_1</t>
  </si>
  <si>
    <t>C-02704</t>
  </si>
  <si>
    <t>C-02710</t>
  </si>
  <si>
    <t>C-02713</t>
  </si>
  <si>
    <t>C-02716</t>
  </si>
  <si>
    <t>C-02722</t>
  </si>
  <si>
    <t>C-02731</t>
  </si>
  <si>
    <t>C-02740</t>
  </si>
  <si>
    <t>OtsLYON18S_1_2303</t>
  </si>
  <si>
    <t>C-02752</t>
  </si>
  <si>
    <t>C-02755</t>
  </si>
  <si>
    <t>C-02758</t>
  </si>
  <si>
    <t>OtsLYON18S_1_0712</t>
  </si>
  <si>
    <t>C-02764</t>
  </si>
  <si>
    <t>C-02776</t>
  </si>
  <si>
    <t>C-02779</t>
  </si>
  <si>
    <t>C-02782</t>
  </si>
  <si>
    <t>C-02785</t>
  </si>
  <si>
    <t>C-02788</t>
  </si>
  <si>
    <t>C-02791</t>
  </si>
  <si>
    <t>C-02794</t>
  </si>
  <si>
    <t>C-02797</t>
  </si>
  <si>
    <t>C-02800</t>
  </si>
  <si>
    <t>OtsLYON18S_1_0735</t>
  </si>
  <si>
    <t>OtsLYON19S_1_1850</t>
  </si>
  <si>
    <t>OtsLYON18S_1_0706</t>
  </si>
  <si>
    <t>OtsLYON18S_1_0721</t>
  </si>
  <si>
    <t>OtsLYON18S_1_1003</t>
  </si>
  <si>
    <t>OtsLYON18S_1_1325</t>
  </si>
  <si>
    <t>OtsLYON18S_1_1637</t>
  </si>
  <si>
    <t>OtsLYON19S_1_0596</t>
  </si>
  <si>
    <t>OtsLYON19S_1_0657</t>
  </si>
  <si>
    <t>OtsLYON19S_1_0546</t>
  </si>
  <si>
    <t>OtsLYON19S_1_0433</t>
  </si>
  <si>
    <t>OtsLYON18S_1_0713</t>
  </si>
  <si>
    <t>C-03418</t>
  </si>
  <si>
    <t>C-03421</t>
  </si>
  <si>
    <t>C-03424</t>
  </si>
  <si>
    <t>C-03427</t>
  </si>
  <si>
    <t>C-03430</t>
  </si>
  <si>
    <t>C-03433</t>
  </si>
  <si>
    <t>C-03436</t>
  </si>
  <si>
    <t>C-03439</t>
  </si>
  <si>
    <t>OtsLYON18S_1_0707</t>
  </si>
  <si>
    <t>C-03442</t>
  </si>
  <si>
    <t>C-03445</t>
  </si>
  <si>
    <t>C-03448</t>
  </si>
  <si>
    <t>C-03451</t>
  </si>
  <si>
    <t>C-03454</t>
  </si>
  <si>
    <t>C-03457</t>
  </si>
  <si>
    <t>C-03460</t>
  </si>
  <si>
    <t>C-03463</t>
  </si>
  <si>
    <t>C-03466</t>
  </si>
  <si>
    <t>C-03469</t>
  </si>
  <si>
    <t>C-03472</t>
  </si>
  <si>
    <t>C-03475</t>
  </si>
  <si>
    <t>C-03478</t>
  </si>
  <si>
    <t>C-03481</t>
  </si>
  <si>
    <t>OtsLYON19S_1_1716</t>
  </si>
  <si>
    <t>OtsLYON19S_1_1919</t>
  </si>
  <si>
    <t>C-03484</t>
  </si>
  <si>
    <t>C-03487</t>
  </si>
  <si>
    <t>C-03490</t>
  </si>
  <si>
    <t>C-03493</t>
  </si>
  <si>
    <t>C-03496</t>
  </si>
  <si>
    <t>C-03499</t>
  </si>
  <si>
    <t>C-03502</t>
  </si>
  <si>
    <t>C-03505</t>
  </si>
  <si>
    <t>C-03508</t>
  </si>
  <si>
    <t>C-03511</t>
  </si>
  <si>
    <t>C-03514</t>
  </si>
  <si>
    <t>C-03517</t>
  </si>
  <si>
    <t>C-03520</t>
  </si>
  <si>
    <t>OtsLYON19S_1_1701</t>
  </si>
  <si>
    <t>OtsLYON19S_1_1606</t>
  </si>
  <si>
    <t>OtsLYON19S_1_1348</t>
  </si>
  <si>
    <t>OtsLYON18S_1_0856</t>
  </si>
  <si>
    <t>OtsLYON19S_1_0707</t>
  </si>
  <si>
    <t>OtsLYON19S_1_0690</t>
  </si>
  <si>
    <t>C-03724</t>
  </si>
  <si>
    <t>C-03727</t>
  </si>
  <si>
    <t>C-03730</t>
  </si>
  <si>
    <t>OtsLYON19S_1_0599</t>
  </si>
  <si>
    <t>OtsLYON19S_1_0664</t>
  </si>
  <si>
    <t>C-03733</t>
  </si>
  <si>
    <t>C-03736</t>
  </si>
  <si>
    <t>C-03739</t>
  </si>
  <si>
    <t>C-03742</t>
  </si>
  <si>
    <t>C-03745</t>
  </si>
  <si>
    <t>C-03748</t>
  </si>
  <si>
    <t>OtsLYON19S_1_0140</t>
  </si>
  <si>
    <t>OtsLYON19S_1_0098</t>
  </si>
  <si>
    <t>C-03751</t>
  </si>
  <si>
    <t>C-03754</t>
  </si>
  <si>
    <t>C-03757</t>
  </si>
  <si>
    <t>C-03760</t>
  </si>
  <si>
    <t>OtsLYON19S_1_1394</t>
  </si>
  <si>
    <t>OtsLYON19S_1_1500</t>
  </si>
  <si>
    <t>C-03763</t>
  </si>
  <si>
    <t>C-03766</t>
  </si>
  <si>
    <t>C-03769</t>
  </si>
  <si>
    <t>OtsPBT17-RSHFa</t>
  </si>
  <si>
    <t>C-03772</t>
  </si>
  <si>
    <t>C-03775</t>
  </si>
  <si>
    <t>C-03778</t>
  </si>
  <si>
    <t>C-03781</t>
  </si>
  <si>
    <t>C-03784</t>
  </si>
  <si>
    <t>OtsLYON19S_1_1826</t>
  </si>
  <si>
    <t>OtsLYON19S_1_1547</t>
  </si>
  <si>
    <t>C-03787</t>
  </si>
  <si>
    <t>C-03790</t>
  </si>
  <si>
    <t>OtsLYON19S_1_0587</t>
  </si>
  <si>
    <t>OtsLYON19S_1_0627</t>
  </si>
  <si>
    <t>C-03793</t>
  </si>
  <si>
    <t>C-03796</t>
  </si>
  <si>
    <t>OtsLYON19S_1_1840</t>
  </si>
  <si>
    <t>C-03799</t>
  </si>
  <si>
    <t>C-03802</t>
  </si>
  <si>
    <t>OtsLYON19S_1_0136</t>
  </si>
  <si>
    <t>OtsLYON19S_1_0230</t>
  </si>
  <si>
    <t>C-03805</t>
  </si>
  <si>
    <t>C-03808</t>
  </si>
  <si>
    <t>C-03811</t>
  </si>
  <si>
    <t>C-03814</t>
  </si>
  <si>
    <t>C-03817</t>
  </si>
  <si>
    <t>C-03820</t>
  </si>
  <si>
    <t>C-03823</t>
  </si>
  <si>
    <t>C-03826</t>
  </si>
  <si>
    <t>C-03829</t>
  </si>
  <si>
    <t>C-03832</t>
  </si>
  <si>
    <t>C-03835</t>
  </si>
  <si>
    <t>C-03838</t>
  </si>
  <si>
    <t>C-03841</t>
  </si>
  <si>
    <t>C-03844</t>
  </si>
  <si>
    <t>OtsLYON18S_1_1322</t>
  </si>
  <si>
    <t>C-03847</t>
  </si>
  <si>
    <t>C-03850</t>
  </si>
  <si>
    <t>C-03853</t>
  </si>
  <si>
    <t>C-03856</t>
  </si>
  <si>
    <t>C-03859</t>
  </si>
  <si>
    <t>C-03862</t>
  </si>
  <si>
    <t>C-03865</t>
  </si>
  <si>
    <t>C-03868</t>
  </si>
  <si>
    <t>OtsLYON18S_1_0132</t>
  </si>
  <si>
    <t>OtsLYON18S_1_0280</t>
  </si>
  <si>
    <t>C-03871</t>
  </si>
  <si>
    <t>C-03874</t>
  </si>
  <si>
    <t>C-03877</t>
  </si>
  <si>
    <t>C-03880</t>
  </si>
  <si>
    <t>C-03883</t>
  </si>
  <si>
    <t>OtsLYON18S_1_1367</t>
  </si>
  <si>
    <t>OtsLYON18S_1_1800</t>
  </si>
  <si>
    <t>C-03886</t>
  </si>
  <si>
    <t>C-03889</t>
  </si>
  <si>
    <t>C-03892</t>
  </si>
  <si>
    <t>C-03895</t>
  </si>
  <si>
    <t>C-03898</t>
  </si>
  <si>
    <t>C-03901</t>
  </si>
  <si>
    <t>C-03904</t>
  </si>
  <si>
    <t>C-03907</t>
  </si>
  <si>
    <t>C-03910</t>
  </si>
  <si>
    <t>C-03913</t>
  </si>
  <si>
    <t>C-03916</t>
  </si>
  <si>
    <t>C-03919</t>
  </si>
  <si>
    <t>C-03922</t>
  </si>
  <si>
    <t>C-03925</t>
  </si>
  <si>
    <t>C-03928</t>
  </si>
  <si>
    <t>C-03931</t>
  </si>
  <si>
    <t>C-03934</t>
  </si>
  <si>
    <t>C-03937</t>
  </si>
  <si>
    <t>C-03940</t>
  </si>
  <si>
    <t>C-03943</t>
  </si>
  <si>
    <t>C-03946</t>
  </si>
  <si>
    <t>C-03949</t>
  </si>
  <si>
    <t>C-03952</t>
  </si>
  <si>
    <t>C-03955</t>
  </si>
  <si>
    <t>C-03958</t>
  </si>
  <si>
    <t>C-03961</t>
  </si>
  <si>
    <t>C-03964</t>
  </si>
  <si>
    <t>C-03967</t>
  </si>
  <si>
    <t>C-03970</t>
  </si>
  <si>
    <t>C-03973</t>
  </si>
  <si>
    <t>C-03976</t>
  </si>
  <si>
    <t>C-03979</t>
  </si>
  <si>
    <t>C-03982</t>
  </si>
  <si>
    <t>OtsNPFH19S_1_1305</t>
  </si>
  <si>
    <t>C-03985</t>
  </si>
  <si>
    <t>C-03988</t>
  </si>
  <si>
    <t>C-03991</t>
  </si>
  <si>
    <t>C-03994</t>
  </si>
  <si>
    <t>C-03997</t>
  </si>
  <si>
    <t>OtsLYON19S_1_0100</t>
  </si>
  <si>
    <t>C-04000</t>
  </si>
  <si>
    <t>C-04003</t>
  </si>
  <si>
    <t>C-04006</t>
  </si>
  <si>
    <t>C-04009</t>
  </si>
  <si>
    <t>C-04012</t>
  </si>
  <si>
    <t>C-04015</t>
  </si>
  <si>
    <t>C-04018</t>
  </si>
  <si>
    <t>C-04021</t>
  </si>
  <si>
    <t>C-04024</t>
  </si>
  <si>
    <t>C-04027</t>
  </si>
  <si>
    <t>C-04030</t>
  </si>
  <si>
    <t>C-04033</t>
  </si>
  <si>
    <t>OtsLYON19S_1_1875</t>
  </si>
  <si>
    <t>OtsLYON19S_1_1656</t>
  </si>
  <si>
    <t>C-04036</t>
  </si>
  <si>
    <t>C-04039</t>
  </si>
  <si>
    <t>C-04042</t>
  </si>
  <si>
    <t>C-04045</t>
  </si>
  <si>
    <t>C-04048</t>
  </si>
  <si>
    <t>C-04051</t>
  </si>
  <si>
    <t>C-04054</t>
  </si>
  <si>
    <t>C-04057</t>
  </si>
  <si>
    <t>C-04060</t>
  </si>
  <si>
    <t>C-04063</t>
  </si>
  <si>
    <t>C-04066</t>
  </si>
  <si>
    <t>C-04069</t>
  </si>
  <si>
    <t>C-04072</t>
  </si>
  <si>
    <t>C-04075</t>
  </si>
  <si>
    <t>C-04078</t>
  </si>
  <si>
    <t>C-04081</t>
  </si>
  <si>
    <t>C-04084</t>
  </si>
  <si>
    <t>C-04087</t>
  </si>
  <si>
    <t>C-04090</t>
  </si>
  <si>
    <t>OtsLYON18S_1_2460</t>
  </si>
  <si>
    <t>OtsLYON19S_1_2306</t>
  </si>
  <si>
    <t>OtsLYON19S_1_2079</t>
  </si>
  <si>
    <t>OtsLYON19S_1_1113</t>
  </si>
  <si>
    <t>OtsLYON19S_1_0942</t>
  </si>
  <si>
    <t>OtsLYON19S_1_1817</t>
  </si>
  <si>
    <t>OtsLYON19S_1_1533</t>
  </si>
  <si>
    <t>OtsLYON19S_1_2301</t>
  </si>
  <si>
    <t>OtsLYON18S_1_0758</t>
  </si>
  <si>
    <t>OtsLYON18S_1_0704</t>
  </si>
  <si>
    <t>OtsLYON19S_1_1335</t>
  </si>
  <si>
    <t>OtsLYON19S_1_1420</t>
  </si>
  <si>
    <t>OtsLYON19S_1_1824</t>
  </si>
  <si>
    <t>OtsLYON19S_1_1557</t>
  </si>
  <si>
    <t>OtsLYON19S_1_0535</t>
  </si>
  <si>
    <t>OtsLYON19S_1_1869</t>
  </si>
  <si>
    <t>OtsLYON19S_1_1625</t>
  </si>
  <si>
    <t>OtsLYON18S_1_0106</t>
  </si>
  <si>
    <t>OtsLYON18S_1_2465</t>
  </si>
  <si>
    <t>OtsLYON18S_1_0029</t>
  </si>
  <si>
    <t>OtsNPFH19S_1_3320</t>
  </si>
  <si>
    <t>OtsNPFH19S_1_3003</t>
  </si>
  <si>
    <t>OtsLYON19S_1_1805</t>
  </si>
  <si>
    <t>OtsLYON19S_1_0553</t>
  </si>
  <si>
    <t>OtsLYON19S_1_0441</t>
  </si>
  <si>
    <t>OtsLYON19S_1_0566</t>
  </si>
  <si>
    <t>OtsLYON19S_1_0636</t>
  </si>
  <si>
    <t>OtsLYON18S_1_2721</t>
  </si>
  <si>
    <t>OtsLYON19S_1_0576</t>
  </si>
  <si>
    <t>OtsLYON19S_1_0496</t>
  </si>
  <si>
    <t>OtsLYON19S_1_0151</t>
  </si>
  <si>
    <t>OtsLYON19S_1_0217</t>
  </si>
  <si>
    <t>OtsLYON18S_1_0118</t>
  </si>
  <si>
    <t>OtsLYON18S_1_0209</t>
  </si>
  <si>
    <t>OtsNPFH18S_1_3311</t>
  </si>
  <si>
    <t>OtsNPFH18S_1_3103</t>
  </si>
  <si>
    <t>OtsLYON19S_1_0112</t>
  </si>
  <si>
    <t>OtsLYON19S_1_0721</t>
  </si>
  <si>
    <t>OtsNPFH18S_1_2323</t>
  </si>
  <si>
    <t>OtsLYON19S_1_1868</t>
  </si>
  <si>
    <t>OtsLYON19S_1_1628</t>
  </si>
  <si>
    <t>OtsLYON19S_1_1907</t>
  </si>
  <si>
    <t>OtsLYON19S_1_0544</t>
  </si>
  <si>
    <t>OtsLYON19S_1_0426</t>
  </si>
  <si>
    <t>OtsNPFH19S_1_2301</t>
  </si>
  <si>
    <t>OtsNPFH19S_1_2017</t>
  </si>
  <si>
    <t>OtsLYON19S_1_0571</t>
  </si>
  <si>
    <t>OtsLYON19S_1_1328</t>
  </si>
  <si>
    <t>OtsLYON18S_1_2332</t>
  </si>
  <si>
    <t>OtsLYON18S_1_2734</t>
  </si>
  <si>
    <t>OtsLYON19S_1_1814</t>
  </si>
  <si>
    <t>OtsLYON19S_1_1724</t>
  </si>
  <si>
    <t>OtsLYON19S_1_1947</t>
  </si>
  <si>
    <t>OtsLYON18S_1_2471</t>
  </si>
  <si>
    <t>OtsLYON18S_1_1458</t>
  </si>
  <si>
    <t>OtsLYON18S_1_1837</t>
  </si>
  <si>
    <t>OtsLYON19S_1_0578</t>
  </si>
  <si>
    <t>OtsLYON19S_1_0500</t>
  </si>
  <si>
    <t>OtsLYON19S_1_1849</t>
  </si>
  <si>
    <t>OtsLYON19S_1_1618</t>
  </si>
  <si>
    <t>OtsLYON19S_1_1752</t>
  </si>
  <si>
    <t>OtsLYON19S_1_2084</t>
  </si>
  <si>
    <t>OtsLYON18S_1_0102</t>
  </si>
  <si>
    <t>OtsLYON19S_1_1846</t>
  </si>
  <si>
    <t>OtsLYON19S_1_1743</t>
  </si>
  <si>
    <t>OtsLYON19S_1_0548</t>
  </si>
  <si>
    <t>OtsLYON19S_1_0410</t>
  </si>
  <si>
    <t>OtsLYON19S_1_1390</t>
  </si>
  <si>
    <t>OtsLYON19S_1_1484</t>
  </si>
  <si>
    <t>OtsLYON19S_1_1283</t>
  </si>
  <si>
    <t>OtsLYON19S_1_0523</t>
  </si>
  <si>
    <t>OtsLYON19S_1_0347</t>
  </si>
  <si>
    <t>OtsLYON19S_1_0114</t>
  </si>
  <si>
    <t>OtsLYON19S_1_0062</t>
  </si>
  <si>
    <t>OtsLYON19S_1_0161</t>
  </si>
  <si>
    <t>OtsLYON19S_1_0253</t>
  </si>
  <si>
    <t>OtsLYON18S_1_1358</t>
  </si>
  <si>
    <t>OtsLYON19S_1_1878</t>
  </si>
  <si>
    <t>OtsLYON19S_1_1650</t>
  </si>
  <si>
    <t>OtsLYON19S_1_0156</t>
  </si>
  <si>
    <t>OtsLYON19S_1_0238</t>
  </si>
  <si>
    <t>OtsLYON19S_1_1353</t>
  </si>
  <si>
    <t>OtsLYON19S_1_1268</t>
  </si>
  <si>
    <t>OtsLYON19S_1_1101</t>
  </si>
  <si>
    <t>OtsLYON19S_1_0907</t>
  </si>
  <si>
    <t>OtsLYON19S_1_1342</t>
  </si>
  <si>
    <t>OtsLYON19S_1_1293</t>
  </si>
  <si>
    <t>OtsLYON19S_1_1131</t>
  </si>
  <si>
    <t>OtsLYON19S_1_1011</t>
  </si>
  <si>
    <t>OtsPBT18-PRHFa</t>
  </si>
  <si>
    <t>OtsLYON19S_1_0567</t>
  </si>
  <si>
    <t>OtsLYON19S_1_0480</t>
  </si>
  <si>
    <t>OtsLYON19S_1_1367</t>
  </si>
  <si>
    <t>OtsLYON19S_1_1442</t>
  </si>
  <si>
    <t>OtsLYON19S_1_1702</t>
  </si>
  <si>
    <t>OtsLYON19S_1_1914</t>
  </si>
  <si>
    <t>OtsLYON19S_1_0564</t>
  </si>
  <si>
    <t>OtsLYON19S_1_0478</t>
  </si>
  <si>
    <t>OtsLYON19S_1_1812</t>
  </si>
  <si>
    <t>OtsLYON19S_1_1530</t>
  </si>
  <si>
    <t>OtsLYON19S_1_1379</t>
  </si>
  <si>
    <t>OtsLYON19S_1_1874</t>
  </si>
  <si>
    <t>OtsLYON19S_1_1658</t>
  </si>
  <si>
    <t>OtsLYON19S_1_1704</t>
  </si>
  <si>
    <t>OtsLYON19S_1_1912</t>
  </si>
  <si>
    <t>OtsLYON19S_1_1866</t>
  </si>
  <si>
    <t>OtsLYON19S_1_1631</t>
  </si>
  <si>
    <t>OtsLYON19S_1_1879</t>
  </si>
  <si>
    <t>OtsLYON19S_1_1643</t>
  </si>
  <si>
    <t>OtsLYON19S_1_0517</t>
  </si>
  <si>
    <t>OtsLYON19S_1_0326</t>
  </si>
  <si>
    <t>C-06333</t>
  </si>
  <si>
    <t>OtsLYON19S_1_1127</t>
  </si>
  <si>
    <t>OtsLYON19S_1_1006</t>
  </si>
  <si>
    <t>OtsLYON19S_1_1721</t>
  </si>
  <si>
    <t>OtsLYON19S_1_1941</t>
  </si>
  <si>
    <t>OtsLYON18S_1_2490</t>
  </si>
  <si>
    <t>OtsLYON19S_1_1416</t>
  </si>
  <si>
    <t>OtsLYON18S_1_1017</t>
  </si>
  <si>
    <t>OtsLYON18S_1_2503</t>
  </si>
  <si>
    <t>OtsLYON19S_1_1627</t>
  </si>
  <si>
    <t>OtsLYON19S_1_1644</t>
  </si>
  <si>
    <t>OtsLYON19S_1_0582</t>
  </si>
  <si>
    <t>OtsLYON19S_1_0620</t>
  </si>
  <si>
    <t>OtsLYON19S_1_1388</t>
  </si>
  <si>
    <t>OtsLYON19S_1_1479</t>
  </si>
  <si>
    <t>OtsLYON19S_1_1363</t>
  </si>
  <si>
    <t>OtsLYON19S_1_1876</t>
  </si>
  <si>
    <t>OtsLYON19S_1_1640</t>
  </si>
  <si>
    <t>OtsLYON19S_1_0107</t>
  </si>
  <si>
    <t>OtsLYON19S_1_0043</t>
  </si>
  <si>
    <t>OtsLYON18S_1_1010</t>
  </si>
  <si>
    <t>OtsLYON18S_1_1186</t>
  </si>
  <si>
    <t>OtsLYON18S_1_2749</t>
  </si>
  <si>
    <t>OtsLYON19S_1_1372</t>
  </si>
  <si>
    <t>OtsLYON19S_1_1407</t>
  </si>
  <si>
    <t>OtsLYON18S_1_0719</t>
  </si>
  <si>
    <t>OtsNPFH19S_1_3329</t>
  </si>
  <si>
    <t>OtsNPFH19S_1_3054</t>
  </si>
  <si>
    <t>OtsLYON19S_1_1861</t>
  </si>
  <si>
    <t>OtsLYON19S_1_1622</t>
  </si>
  <si>
    <t>OtsLYON19S_1_1361</t>
  </si>
  <si>
    <t>OtsLYON19S_1_1418</t>
  </si>
  <si>
    <t>OtsLYON19S_1_0659</t>
  </si>
  <si>
    <t>OtsLYON19S_1_1375</t>
  </si>
  <si>
    <t>OtsLYON18S_1_2358</t>
  </si>
  <si>
    <t>OtsLYON18S_1_2718</t>
  </si>
  <si>
    <t>OtsLYON19S_1_1309</t>
  </si>
  <si>
    <t>OtsLYON19S_1_1276</t>
  </si>
  <si>
    <t>OtsLYON19S_1_1871</t>
  </si>
  <si>
    <t>OtsLYON19S_1_0586</t>
  </si>
  <si>
    <t>OtsLYON19S_1_1117</t>
  </si>
  <si>
    <t>OtsLYON18S_1_2314</t>
  </si>
  <si>
    <t>OtsLYON18S_1_2455</t>
  </si>
  <si>
    <t>OtsNPFH19S_1_3323</t>
  </si>
  <si>
    <t>OtsLYON19S_1_0476</t>
  </si>
  <si>
    <t>OtsNPFH19S_1_3351</t>
  </si>
  <si>
    <t>OtsNPFH19S_1_3120</t>
  </si>
  <si>
    <t>OtsLYON19S_1_1514</t>
  </si>
  <si>
    <t>OtsLYON19S_1_1811</t>
  </si>
  <si>
    <t>OtsLYON19S_1_1524</t>
  </si>
  <si>
    <t>OtsLYON19S_1_1378</t>
  </si>
  <si>
    <t>OtsLYON19S_1_1464</t>
  </si>
  <si>
    <t>OtsLYON19S_1_1872</t>
  </si>
  <si>
    <t>OtsLYON19S_1_1666</t>
  </si>
  <si>
    <t>OtsLYON19S_1_1745</t>
  </si>
  <si>
    <t>OtsLYON19S_1_1588</t>
  </si>
  <si>
    <t>OtsLYON18S_1_0740</t>
  </si>
  <si>
    <t>OtsLYON18S_1_1032</t>
  </si>
  <si>
    <t>OtsLYON18S_1_1219</t>
  </si>
  <si>
    <t>OtsLYON19S_1_1419</t>
  </si>
  <si>
    <t>OtsLYON19S_1_1338</t>
  </si>
  <si>
    <t>OtsLYON19S_1_1260</t>
  </si>
  <si>
    <t>OtsLYON19S_1_0386</t>
  </si>
  <si>
    <t>OtsLYON19S_1_1796</t>
  </si>
  <si>
    <t>OtsLYON19S_1_2066</t>
  </si>
  <si>
    <t>OtsLYON19S_1_0720</t>
  </si>
  <si>
    <t>OtsLYON19S_1_0906</t>
  </si>
  <si>
    <t>OtsLYON19S_1_1867</t>
  </si>
  <si>
    <t>OtsLYON19S_1_1634</t>
  </si>
  <si>
    <t>OtsLYON18S_1_2805</t>
  </si>
  <si>
    <t>OtsLYON18S_1_2613</t>
  </si>
  <si>
    <t>OtsLYON19S_1_1110</t>
  </si>
  <si>
    <t>OtsLYON19S_1_0937</t>
  </si>
  <si>
    <t>OtsLYON19S_1_1816</t>
  </si>
  <si>
    <t>OtsLYON19S_1_1791</t>
  </si>
  <si>
    <t>OtsLYON19S_1_2057</t>
  </si>
  <si>
    <t>OtsLYON19S_1_1852</t>
  </si>
  <si>
    <t>OtsLYON19S_1_1877</t>
  </si>
  <si>
    <t>OtsLYON19S_1_1651</t>
  </si>
  <si>
    <t>OtsLYON18S_1_2614</t>
  </si>
  <si>
    <t>OtsLYON18S_1_2472</t>
  </si>
  <si>
    <t>OtsLYON18S_1_2484</t>
  </si>
  <si>
    <t>OtsNPFH19S_1_3331</t>
  </si>
  <si>
    <t>OtsLYON18S_1_2436</t>
  </si>
  <si>
    <t>OtsLYON19S_1_2309</t>
  </si>
  <si>
    <t>OtsLYON19S_1_2090</t>
  </si>
  <si>
    <t>C-08294</t>
  </si>
  <si>
    <t>C-08297</t>
  </si>
  <si>
    <t>C-08300</t>
  </si>
  <si>
    <t>C-08303</t>
  </si>
  <si>
    <t>C-08306</t>
  </si>
  <si>
    <t>C-08309</t>
  </si>
  <si>
    <t>C-08312</t>
  </si>
  <si>
    <t>C-08315</t>
  </si>
  <si>
    <t>C-08318</t>
  </si>
  <si>
    <t>C-08321</t>
  </si>
  <si>
    <t>C-08324</t>
  </si>
  <si>
    <t>C-08327</t>
  </si>
  <si>
    <t>C-08330</t>
  </si>
  <si>
    <t>C-08333</t>
  </si>
  <si>
    <t>C-08336</t>
  </si>
  <si>
    <t>C-08339</t>
  </si>
  <si>
    <t>C-08342</t>
  </si>
  <si>
    <t>C-08345</t>
  </si>
  <si>
    <t>C-08348</t>
  </si>
  <si>
    <t>C-08351</t>
  </si>
  <si>
    <t>C-08354</t>
  </si>
  <si>
    <t>C-08357</t>
  </si>
  <si>
    <t>C-08360</t>
  </si>
  <si>
    <t>C-08363</t>
  </si>
  <si>
    <t>C-08366</t>
  </si>
  <si>
    <t>C-08378</t>
  </si>
  <si>
    <t>OtsLYON19S_1_1399</t>
  </si>
  <si>
    <t>OtsLYON19S_1_1501</t>
  </si>
  <si>
    <t>OtsLYON18S_1_2369</t>
  </si>
  <si>
    <t>OtsLYON19S_1_1809</t>
  </si>
  <si>
    <t>OtsLYON19S_1_1525</t>
  </si>
  <si>
    <t>C-08675</t>
  </si>
  <si>
    <t>C-08684</t>
  </si>
  <si>
    <t>C-08687</t>
  </si>
  <si>
    <t>OtsLYON19S_1_0588</t>
  </si>
  <si>
    <t>C-08696</t>
  </si>
  <si>
    <t>OtsLYON19S_1_1821</t>
  </si>
  <si>
    <t>OtsLYON19S_1_1543</t>
  </si>
  <si>
    <t>C-08717</t>
  </si>
  <si>
    <t>OtsLYON19S_1_1385</t>
  </si>
  <si>
    <t>OtsLYON19S_1_1468</t>
  </si>
  <si>
    <t>C-08750</t>
  </si>
  <si>
    <t>C-08762</t>
  </si>
  <si>
    <t>OtsLYON19S_1_1325</t>
  </si>
  <si>
    <t>C-08795</t>
  </si>
  <si>
    <t>OtsLYON19S_1_0558</t>
  </si>
  <si>
    <t>OtsLYON19S_1_0458</t>
  </si>
  <si>
    <t>OtsLYON19S_1_1121</t>
  </si>
  <si>
    <t>OtsLYON19S_1_0958</t>
  </si>
  <si>
    <t>OtsLYON19S_1_0477</t>
  </si>
  <si>
    <t>OtsLYON19S_1_2313</t>
  </si>
  <si>
    <t>OtsLYON19S_1_1289</t>
  </si>
  <si>
    <t>OtsLYON19S_1_1762</t>
  </si>
  <si>
    <t>OtsLYON19S_1_2023</t>
  </si>
  <si>
    <t>OtsLYON19S_1_2077</t>
  </si>
  <si>
    <t>OtsLYON18S_1_0651</t>
  </si>
  <si>
    <t>U</t>
  </si>
  <si>
    <t>OtsLYON19S_1_0141</t>
  </si>
  <si>
    <t>OtsLYON19S_1_0227</t>
  </si>
  <si>
    <t>C-00019</t>
  </si>
  <si>
    <t>C-00028</t>
  </si>
  <si>
    <t>C-00082</t>
  </si>
  <si>
    <t>OtsLYON18S_1_1724</t>
  </si>
  <si>
    <t>C-00100</t>
  </si>
  <si>
    <t>C-00118</t>
  </si>
  <si>
    <t>OtsLYON19S_1_0124</t>
  </si>
  <si>
    <t>OtsLYON19S_1_0071</t>
  </si>
  <si>
    <t>C-00136</t>
  </si>
  <si>
    <t>C-00163</t>
  </si>
  <si>
    <t>OtsNPFH18S_1_5326</t>
  </si>
  <si>
    <t>OtsNPFH18S_1_5031</t>
  </si>
  <si>
    <t>C-00208</t>
  </si>
  <si>
    <t>C-00217</t>
  </si>
  <si>
    <t>C-00226</t>
  </si>
  <si>
    <t>C-00235</t>
  </si>
  <si>
    <t>OtsNPFH18S_1_4337</t>
  </si>
  <si>
    <t>C-00253</t>
  </si>
  <si>
    <t>OtsLYON19S_1_0714</t>
  </si>
  <si>
    <t>C-00262</t>
  </si>
  <si>
    <t>C-00316</t>
  </si>
  <si>
    <t>OtsNPFH19S_1_4339</t>
  </si>
  <si>
    <t>OtsNPFH19S_1_4006</t>
  </si>
  <si>
    <t>OtsNPFH18S_1_4331</t>
  </si>
  <si>
    <t>OtsNPFH18S_1_4043</t>
  </si>
  <si>
    <t>C-00352</t>
  </si>
  <si>
    <t>C-00370</t>
  </si>
  <si>
    <t>C-00388</t>
  </si>
  <si>
    <t>C-00397</t>
  </si>
  <si>
    <t>C-00415</t>
  </si>
  <si>
    <t>C-00424</t>
  </si>
  <si>
    <t>OtsLYON19S_1_0087</t>
  </si>
  <si>
    <t>OtsLYON19S_1_0125</t>
  </si>
  <si>
    <t>OtsLYON19S_1_0058</t>
  </si>
  <si>
    <t>C-00442</t>
  </si>
  <si>
    <t>C-00460</t>
  </si>
  <si>
    <t>OtsLYON19S_1_1740</t>
  </si>
  <si>
    <t>OtsLYON19S_1_1988</t>
  </si>
  <si>
    <t>C-00469</t>
  </si>
  <si>
    <t>C-00487</t>
  </si>
  <si>
    <t>C-00496</t>
  </si>
  <si>
    <t>C-00505</t>
  </si>
  <si>
    <t>C-00514</t>
  </si>
  <si>
    <t>C-00523</t>
  </si>
  <si>
    <t>OtsNPFH18S_1_3321</t>
  </si>
  <si>
    <t>OtsNPFH18S_1_3045</t>
  </si>
  <si>
    <t>C-00532</t>
  </si>
  <si>
    <t>C-00559</t>
  </si>
  <si>
    <t>C-00568</t>
  </si>
  <si>
    <t>C-00595</t>
  </si>
  <si>
    <t>C-00604</t>
  </si>
  <si>
    <t>C-00613</t>
  </si>
  <si>
    <t>OtsLYON19S_1_0106</t>
  </si>
  <si>
    <t>OtsLYON19S_1_0014</t>
  </si>
  <si>
    <t>C-00622</t>
  </si>
  <si>
    <t>C-00658</t>
  </si>
  <si>
    <t>C-00667</t>
  </si>
  <si>
    <t>C-00676</t>
  </si>
  <si>
    <t>C-00685</t>
  </si>
  <si>
    <t>C-00694</t>
  </si>
  <si>
    <t>C-00703</t>
  </si>
  <si>
    <t>C-00712</t>
  </si>
  <si>
    <t>OtsLYON18S_1_0720</t>
  </si>
  <si>
    <t>C-00730</t>
  </si>
  <si>
    <t>OtsNPFH18S_1_3306</t>
  </si>
  <si>
    <t>OtsNPFH18S_1_3077</t>
  </si>
  <si>
    <t>C-00766</t>
  </si>
  <si>
    <t>C-00775</t>
  </si>
  <si>
    <t>C-00784</t>
  </si>
  <si>
    <t>OtsLYON19S_1_0056</t>
  </si>
  <si>
    <t>C-00803</t>
  </si>
  <si>
    <t>C-00812</t>
  </si>
  <si>
    <t>C-00830</t>
  </si>
  <si>
    <t>C-00839</t>
  </si>
  <si>
    <t>C-00848</t>
  </si>
  <si>
    <t>C-00857</t>
  </si>
  <si>
    <t>OtsLYON18S_1_2726</t>
  </si>
  <si>
    <t>OtsLYON19S_1_0133</t>
  </si>
  <si>
    <t>OtsLYON18S_1_0522</t>
  </si>
  <si>
    <t>C-00893</t>
  </si>
  <si>
    <t>C-00929</t>
  </si>
  <si>
    <t>C-00938</t>
  </si>
  <si>
    <t>OtsLYON19S_1_0556</t>
  </si>
  <si>
    <t>OtsLYON19S_1_0448</t>
  </si>
  <si>
    <t>C-00974</t>
  </si>
  <si>
    <t>C-00992</t>
  </si>
  <si>
    <t>C-01019</t>
  </si>
  <si>
    <t>C-01028</t>
  </si>
  <si>
    <t>OtsLYON18S_1_0702</t>
  </si>
  <si>
    <t>C-01037</t>
  </si>
  <si>
    <t>C-01055</t>
  </si>
  <si>
    <t>C-01064</t>
  </si>
  <si>
    <t>C-01082</t>
  </si>
  <si>
    <t>C-01118</t>
  </si>
  <si>
    <t>C-01127</t>
  </si>
  <si>
    <t>C-01145</t>
  </si>
  <si>
    <t>OtsLYON19S_1_0348</t>
  </si>
  <si>
    <t>C-01154</t>
  </si>
  <si>
    <t>C-01163</t>
  </si>
  <si>
    <t>C-01172</t>
  </si>
  <si>
    <t>OtsLYON19S_1_0129</t>
  </si>
  <si>
    <t>OtsLYON19S_1_0079</t>
  </si>
  <si>
    <t>C-01209</t>
  </si>
  <si>
    <t>OtsLYON19S_1_0346</t>
  </si>
  <si>
    <t>OtsLYON19S_1_0518</t>
  </si>
  <si>
    <t>OtsLYON19S_1_0335</t>
  </si>
  <si>
    <t>C-01254</t>
  </si>
  <si>
    <t>C-01263</t>
  </si>
  <si>
    <t>C-01272</t>
  </si>
  <si>
    <t>OtsLYON19S_1_0130</t>
  </si>
  <si>
    <t>OtsLYON19S_1_0080</t>
  </si>
  <si>
    <t>OtsLYON18S_1_0717</t>
  </si>
  <si>
    <t>C-01299</t>
  </si>
  <si>
    <t>OtsLYON19S_1_0108</t>
  </si>
  <si>
    <t>OtsLYON19S_1_0009</t>
  </si>
  <si>
    <t>C-01326</t>
  </si>
  <si>
    <t>C-01344</t>
  </si>
  <si>
    <t>C-01353</t>
  </si>
  <si>
    <t>C-01362</t>
  </si>
  <si>
    <t>OtsLYON19S_1_0519</t>
  </si>
  <si>
    <t>OtsLYON19S_1_0332</t>
  </si>
  <si>
    <t>C-01389</t>
  </si>
  <si>
    <t>C-01407</t>
  </si>
  <si>
    <t>OtsLYON19S_1_0021</t>
  </si>
  <si>
    <t>C-01416</t>
  </si>
  <si>
    <t>C-01425</t>
  </si>
  <si>
    <t>OtsLYON19S_1_0592</t>
  </si>
  <si>
    <t>OtsLYON19S_1_0654</t>
  </si>
  <si>
    <t>C-01443</t>
  </si>
  <si>
    <t>C-01452</t>
  </si>
  <si>
    <t>OtsLYON19S_1_0109</t>
  </si>
  <si>
    <t>OtsLYON19S_1_0017</t>
  </si>
  <si>
    <t>C-01488</t>
  </si>
  <si>
    <t>C-01497</t>
  </si>
  <si>
    <t>OtsLYON18S_1_0043</t>
  </si>
  <si>
    <t>C-01506</t>
  </si>
  <si>
    <t>C-01515</t>
  </si>
  <si>
    <t>C-01524</t>
  </si>
  <si>
    <t>OtsLYON18S_1_1488</t>
  </si>
  <si>
    <t>OtsLYON18S_1_1883</t>
  </si>
  <si>
    <t>C-01533</t>
  </si>
  <si>
    <t>C-01542</t>
  </si>
  <si>
    <t>C-01560</t>
  </si>
  <si>
    <t>C-01596</t>
  </si>
  <si>
    <t>C-01605</t>
  </si>
  <si>
    <t>OtsLYON19S_1_0072</t>
  </si>
  <si>
    <t>C-01614</t>
  </si>
  <si>
    <t>C-01632</t>
  </si>
  <si>
    <t>OtsLYON18S_1_2359</t>
  </si>
  <si>
    <t>OtsLYON18S_1_2735</t>
  </si>
  <si>
    <t>C-01659</t>
  </si>
  <si>
    <t>OtsLYON19S_1_0510</t>
  </si>
  <si>
    <t>OtsLYON19S_1_0324</t>
  </si>
  <si>
    <t>C-01668</t>
  </si>
  <si>
    <t>OtsLYON18S_1_0042</t>
  </si>
  <si>
    <t>C-01686</t>
  </si>
  <si>
    <t>OtsLYON20S_1</t>
  </si>
  <si>
    <t>C-01695</t>
  </si>
  <si>
    <t>C-01704</t>
  </si>
  <si>
    <t>C-01722</t>
  </si>
  <si>
    <t>OtsLYON19S_1_0539</t>
  </si>
  <si>
    <t>OtsLYON19S_1_0394</t>
  </si>
  <si>
    <t>C-01740</t>
  </si>
  <si>
    <t>C-01758</t>
  </si>
  <si>
    <t>C-01767</t>
  </si>
  <si>
    <t>OtsLYON18S_1_0553</t>
  </si>
  <si>
    <t>OtsLYON18S_1_0756</t>
  </si>
  <si>
    <t>C-01794</t>
  </si>
  <si>
    <t>C-01812</t>
  </si>
  <si>
    <t>C-01848</t>
  </si>
  <si>
    <t>C-01875</t>
  </si>
  <si>
    <t>OtsNPFH18S_1_3332</t>
  </si>
  <si>
    <t>OtsNPFH18S_1_3060</t>
  </si>
  <si>
    <t>OtsNPFH18S_1_2317</t>
  </si>
  <si>
    <t>OtsNPFH18S_1_2001</t>
  </si>
  <si>
    <t>C-01902</t>
  </si>
  <si>
    <t>OtsLYON18S_1_0110</t>
  </si>
  <si>
    <t>C-01920</t>
  </si>
  <si>
    <t>C-01929</t>
  </si>
  <si>
    <t>OtsLYON19S_1_0409</t>
  </si>
  <si>
    <t>OtsNPFH18S_1_2329</t>
  </si>
  <si>
    <t>C-01956</t>
  </si>
  <si>
    <t>C-01965</t>
  </si>
  <si>
    <t>C-01992</t>
  </si>
  <si>
    <t>C-02019</t>
  </si>
  <si>
    <t>C-02037</t>
  </si>
  <si>
    <t>C-02046</t>
  </si>
  <si>
    <t>OtsLYON19S_1_0411</t>
  </si>
  <si>
    <t>C-02073</t>
  </si>
  <si>
    <t>C-02082</t>
  </si>
  <si>
    <t>C-02110</t>
  </si>
  <si>
    <t>OtsLYON19S_1_0569</t>
  </si>
  <si>
    <t>OtsLYON19S_1_0471</t>
  </si>
  <si>
    <t>C-02119</t>
  </si>
  <si>
    <t>C-02146</t>
  </si>
  <si>
    <t>C-02173</t>
  </si>
  <si>
    <t>C-02182</t>
  </si>
  <si>
    <t>C-02191</t>
  </si>
  <si>
    <t>C-02200</t>
  </si>
  <si>
    <t>OtsLYON19S_1_0128</t>
  </si>
  <si>
    <t>OtsLYON19S_1_0223</t>
  </si>
  <si>
    <t>C-02209</t>
  </si>
  <si>
    <t>OtsLYON19S_1_0813</t>
  </si>
  <si>
    <t>C-02263</t>
  </si>
  <si>
    <t>C-02272</t>
  </si>
  <si>
    <t>C-02308</t>
  </si>
  <si>
    <t>C-02326</t>
  </si>
  <si>
    <t>OtsLYON18S_1_1436</t>
  </si>
  <si>
    <t>OtsLYON18S_1_1842</t>
  </si>
  <si>
    <t>OtsLYON19S_1_0516</t>
  </si>
  <si>
    <t>OtsLYON19S_1_0333</t>
  </si>
  <si>
    <t>C-02353</t>
  </si>
  <si>
    <t>OtsLYON19S_1_0708</t>
  </si>
  <si>
    <t>OtsLYON19S_1_0676</t>
  </si>
  <si>
    <t>C-02362</t>
  </si>
  <si>
    <t>C-02380</t>
  </si>
  <si>
    <t>C-02389</t>
  </si>
  <si>
    <t>OtsNPFH19S_1_2307</t>
  </si>
  <si>
    <t>OtsNPFH19S_1_2007</t>
  </si>
  <si>
    <t>OtsNPFH18S_1_3317</t>
  </si>
  <si>
    <t>OtsNPFH18S_1_3019</t>
  </si>
  <si>
    <t>OtsLYON19S_1_0536</t>
  </si>
  <si>
    <t>OtsLYON19S_1_0389</t>
  </si>
  <si>
    <t>OtsLYON19S_1_0099</t>
  </si>
  <si>
    <t>C-02506</t>
  </si>
  <si>
    <t>C-02524</t>
  </si>
  <si>
    <t>OtsNPFH18S_1_5344</t>
  </si>
  <si>
    <t>OtsLYON19S_1_1395</t>
  </si>
  <si>
    <t>OtsLYON19S_1_1495</t>
  </si>
  <si>
    <t>OtsLYON19S_1_0401</t>
  </si>
  <si>
    <t>OtsLYON19S_1_0563</t>
  </si>
  <si>
    <t>OtsLYON19S_1_0616</t>
  </si>
  <si>
    <t>OtsLYON19S_1_1711</t>
  </si>
  <si>
    <t>OtsLYON19S_1_1923</t>
  </si>
  <si>
    <t>C-02615</t>
  </si>
  <si>
    <t>OtsLYON19S_1_0704</t>
  </si>
  <si>
    <t>OtsLYON19S_1_0694</t>
  </si>
  <si>
    <t>C-02624</t>
  </si>
  <si>
    <t>C-02633</t>
  </si>
  <si>
    <t>C-02642</t>
  </si>
  <si>
    <t>C-02653</t>
  </si>
  <si>
    <t>C-02659</t>
  </si>
  <si>
    <t>C-02662</t>
  </si>
  <si>
    <t>C-02668</t>
  </si>
  <si>
    <t>OtsNPFH19S_1_4340</t>
  </si>
  <si>
    <t>OtsNPFH19S_1_4007</t>
  </si>
  <si>
    <t>C-02674</t>
  </si>
  <si>
    <t>C-02677</t>
  </si>
  <si>
    <t>C-02680</t>
  </si>
  <si>
    <t>C-02686</t>
  </si>
  <si>
    <t>C-02689</t>
  </si>
  <si>
    <t>C-02692</t>
  </si>
  <si>
    <t>C-02695</t>
  </si>
  <si>
    <t>OtsLYON18S_1_2737</t>
  </si>
  <si>
    <t>OtsLYON19S_1_0215</t>
  </si>
  <si>
    <t>OtsLYON18S_1_1355</t>
  </si>
  <si>
    <t>OtsLYON18S_1_0216</t>
  </si>
  <si>
    <t>OtsLYON19S_1_0045</t>
  </si>
  <si>
    <t>OtsNPFH19S_1_4331</t>
  </si>
  <si>
    <t>OtsNPFH19S_1_4014</t>
  </si>
  <si>
    <t>C-02803</t>
  </si>
  <si>
    <t>C-02806</t>
  </si>
  <si>
    <t>C-02809</t>
  </si>
  <si>
    <t>OtsLYON19S_1_0524</t>
  </si>
  <si>
    <t>OtsLYON19S_1_0363</t>
  </si>
  <si>
    <t>C-02812</t>
  </si>
  <si>
    <t>C-02815</t>
  </si>
  <si>
    <t>C-02818</t>
  </si>
  <si>
    <t>C-02821</t>
  </si>
  <si>
    <t>C-02824</t>
  </si>
  <si>
    <t>C-02827</t>
  </si>
  <si>
    <t>C-02830</t>
  </si>
  <si>
    <t>C-02833</t>
  </si>
  <si>
    <t>C-02836</t>
  </si>
  <si>
    <t>OtsLYON19S_1_1730</t>
  </si>
  <si>
    <t>OtsLYON19S_1_1955</t>
  </si>
  <si>
    <t>C-02839</t>
  </si>
  <si>
    <t>C-02842</t>
  </si>
  <si>
    <t>C-02845</t>
  </si>
  <si>
    <t>OtsLYON19S_1_0570</t>
  </si>
  <si>
    <t>OtsLYON19S_1_0484</t>
  </si>
  <si>
    <t>C-02848</t>
  </si>
  <si>
    <t>C-02851</t>
  </si>
  <si>
    <t>C-02854</t>
  </si>
  <si>
    <t>C-02857</t>
  </si>
  <si>
    <t>C-02860</t>
  </si>
  <si>
    <t>C-02863</t>
  </si>
  <si>
    <t>C-02866</t>
  </si>
  <si>
    <t>C-02869</t>
  </si>
  <si>
    <t>C-02872</t>
  </si>
  <si>
    <t>C-02875</t>
  </si>
  <si>
    <t>C-02878</t>
  </si>
  <si>
    <t>C-02881</t>
  </si>
  <si>
    <t>C-02884</t>
  </si>
  <si>
    <t>C-02887</t>
  </si>
  <si>
    <t>C-02890</t>
  </si>
  <si>
    <t>C-02893</t>
  </si>
  <si>
    <t>C-02896</t>
  </si>
  <si>
    <t>C-02899</t>
  </si>
  <si>
    <t>C-02902</t>
  </si>
  <si>
    <t>C-02905</t>
  </si>
  <si>
    <t>C-02908</t>
  </si>
  <si>
    <t>C-02911</t>
  </si>
  <si>
    <t>C-02914</t>
  </si>
  <si>
    <t>C-02917</t>
  </si>
  <si>
    <t>C-02920</t>
  </si>
  <si>
    <t>C-02923</t>
  </si>
  <si>
    <t>C-02926</t>
  </si>
  <si>
    <t>C-02929</t>
  </si>
  <si>
    <t>C-02932</t>
  </si>
  <si>
    <t>C-02935</t>
  </si>
  <si>
    <t>C-02938</t>
  </si>
  <si>
    <t>C-02941</t>
  </si>
  <si>
    <t>C-02944</t>
  </si>
  <si>
    <t>C-02947</t>
  </si>
  <si>
    <t>C-02950</t>
  </si>
  <si>
    <t>C-02953</t>
  </si>
  <si>
    <t>C-02956</t>
  </si>
  <si>
    <t>C-02959</t>
  </si>
  <si>
    <t>OtsLYON19S_1_0719</t>
  </si>
  <si>
    <t>OtsLYON19S_1_0815</t>
  </si>
  <si>
    <t>C-02962</t>
  </si>
  <si>
    <t>C-02965</t>
  </si>
  <si>
    <t>C-02968</t>
  </si>
  <si>
    <t>C-02971</t>
  </si>
  <si>
    <t>C-02974</t>
  </si>
  <si>
    <t>C-02977</t>
  </si>
  <si>
    <t>C-02980</t>
  </si>
  <si>
    <t>C-02983</t>
  </si>
  <si>
    <t>C-02986</t>
  </si>
  <si>
    <t>C-02989</t>
  </si>
  <si>
    <t>OtsLYON19S_1_1813</t>
  </si>
  <si>
    <t>OtsLYON19S_1_1527</t>
  </si>
  <si>
    <t>C-02992</t>
  </si>
  <si>
    <t>C-02995</t>
  </si>
  <si>
    <t>C-02998</t>
  </si>
  <si>
    <t>C-03001</t>
  </si>
  <si>
    <t>C-03004</t>
  </si>
  <si>
    <t>C-03007</t>
  </si>
  <si>
    <t>OtsLYON19S_1_1854</t>
  </si>
  <si>
    <t>OtsLYON19S_1_1613</t>
  </si>
  <si>
    <t>C-03010</t>
  </si>
  <si>
    <t>C-03013</t>
  </si>
  <si>
    <t>C-03016</t>
  </si>
  <si>
    <t>C-03019</t>
  </si>
  <si>
    <t>OtsLYON19S_1_2304</t>
  </si>
  <si>
    <t>OtsLYON19S_1_2068</t>
  </si>
  <si>
    <t>C-03022</t>
  </si>
  <si>
    <t>C-03025</t>
  </si>
  <si>
    <t>C-03028</t>
  </si>
  <si>
    <t>C-03031</t>
  </si>
  <si>
    <t>C-03034</t>
  </si>
  <si>
    <t>C-03037</t>
  </si>
  <si>
    <t>C-03040</t>
  </si>
  <si>
    <t>C-03043</t>
  </si>
  <si>
    <t>C-03046</t>
  </si>
  <si>
    <t>C-03049</t>
  </si>
  <si>
    <t>OtsLYON18S_1_0883</t>
  </si>
  <si>
    <t>C-03052</t>
  </si>
  <si>
    <t>C-03055</t>
  </si>
  <si>
    <t>C-03058</t>
  </si>
  <si>
    <t>C-03061</t>
  </si>
  <si>
    <t>C-03064</t>
  </si>
  <si>
    <t>C-03067</t>
  </si>
  <si>
    <t>C-03070</t>
  </si>
  <si>
    <t>OtsLYON19S_1_0102</t>
  </si>
  <si>
    <t>OtsLYON19S_1_0001</t>
  </si>
  <si>
    <t>C-03073</t>
  </si>
  <si>
    <t>C-03076</t>
  </si>
  <si>
    <t>C-03079</t>
  </si>
  <si>
    <t>C-03082</t>
  </si>
  <si>
    <t>OtsLYON19S_1_1397</t>
  </si>
  <si>
    <t>OtsLYON19S_1_1491</t>
  </si>
  <si>
    <t>C-03085</t>
  </si>
  <si>
    <t>C-03088</t>
  </si>
  <si>
    <t>C-03091</t>
  </si>
  <si>
    <t>C-03094</t>
  </si>
  <si>
    <t>OtsLYON19S_1_0110</t>
  </si>
  <si>
    <t>OtsLYON19S_1_0052</t>
  </si>
  <si>
    <t>C-03097</t>
  </si>
  <si>
    <t>C-03100</t>
  </si>
  <si>
    <t>C-03103</t>
  </si>
  <si>
    <t>OtsLYON19S_1_0010</t>
  </si>
  <si>
    <t>C-03106</t>
  </si>
  <si>
    <t>OtsLYON19S_1_0024</t>
  </si>
  <si>
    <t>C-03109</t>
  </si>
  <si>
    <t>C-03112</t>
  </si>
  <si>
    <t>C-03115</t>
  </si>
  <si>
    <t>C-03118</t>
  </si>
  <si>
    <t>C-03121</t>
  </si>
  <si>
    <t>C-03124</t>
  </si>
  <si>
    <t>C-03127</t>
  </si>
  <si>
    <t>OtsLYON19S_1_0542</t>
  </si>
  <si>
    <t>OtsLYON19S_1_0405</t>
  </si>
  <si>
    <t>C-03130</t>
  </si>
  <si>
    <t>C-03133</t>
  </si>
  <si>
    <t>C-03136</t>
  </si>
  <si>
    <t>C-03139</t>
  </si>
  <si>
    <t>C-03142</t>
  </si>
  <si>
    <t>C-03145</t>
  </si>
  <si>
    <t>C-03148</t>
  </si>
  <si>
    <t>C-03151</t>
  </si>
  <si>
    <t>C-03154</t>
  </si>
  <si>
    <t>C-03157</t>
  </si>
  <si>
    <t>C-03160</t>
  </si>
  <si>
    <t>C-03163</t>
  </si>
  <si>
    <t>C-03166</t>
  </si>
  <si>
    <t>OtsNPFH19S_1_3321</t>
  </si>
  <si>
    <t>OtsNPFH19S_1_3012</t>
  </si>
  <si>
    <t>C-03169</t>
  </si>
  <si>
    <t>C-03172</t>
  </si>
  <si>
    <t>C-03175</t>
  </si>
  <si>
    <t>C-03178</t>
  </si>
  <si>
    <t>C-03181</t>
  </si>
  <si>
    <t>OtsLYON19S_1_1492</t>
  </si>
  <si>
    <t>C-03184</t>
  </si>
  <si>
    <t>C-03187</t>
  </si>
  <si>
    <t>OtsLYON19S_1_0908</t>
  </si>
  <si>
    <t>C-03190</t>
  </si>
  <si>
    <t>OtsLYON19S_1_0691</t>
  </si>
  <si>
    <t>C-03193</t>
  </si>
  <si>
    <t>C-03196</t>
  </si>
  <si>
    <t>C-03199</t>
  </si>
  <si>
    <t>C-03202</t>
  </si>
  <si>
    <t>C-03205</t>
  </si>
  <si>
    <t>C-03208</t>
  </si>
  <si>
    <t>C-03211</t>
  </si>
  <si>
    <t>C-03214</t>
  </si>
  <si>
    <t>C-03217</t>
  </si>
  <si>
    <t>C-03220</t>
  </si>
  <si>
    <t>C-03223</t>
  </si>
  <si>
    <t>C-03226</t>
  </si>
  <si>
    <t>C-03229</t>
  </si>
  <si>
    <t>C-03232</t>
  </si>
  <si>
    <t>C-03235</t>
  </si>
  <si>
    <t>C-03238</t>
  </si>
  <si>
    <t>OtsLYON19S_1_0550</t>
  </si>
  <si>
    <t>OtsLYON19S_1_0435</t>
  </si>
  <si>
    <t>C-03241</t>
  </si>
  <si>
    <t>OtsLYON19S_1_1448</t>
  </si>
  <si>
    <t>C-03244</t>
  </si>
  <si>
    <t>C-03247</t>
  </si>
  <si>
    <t>C-03250</t>
  </si>
  <si>
    <t>C-03253</t>
  </si>
  <si>
    <t>C-03256</t>
  </si>
  <si>
    <t>C-03259</t>
  </si>
  <si>
    <t>C-03262</t>
  </si>
  <si>
    <t>OtsLYON19S_1_1833</t>
  </si>
  <si>
    <t>OtsLYON19S_1_1570</t>
  </si>
  <si>
    <t>C-03265</t>
  </si>
  <si>
    <t>OtsLYON19S_1_1639</t>
  </si>
  <si>
    <t>C-03268</t>
  </si>
  <si>
    <t>C-03271</t>
  </si>
  <si>
    <t>C-03274</t>
  </si>
  <si>
    <t>OtsLYON19S_1_1112</t>
  </si>
  <si>
    <t>OtsLYON19S_1_0933</t>
  </si>
  <si>
    <t>C-03277</t>
  </si>
  <si>
    <t>C-03280</t>
  </si>
  <si>
    <t>OtsNPFH19S_1_1349</t>
  </si>
  <si>
    <t>C-03283</t>
  </si>
  <si>
    <t>C-03286</t>
  </si>
  <si>
    <t>OtsLYON19S_1_0532</t>
  </si>
  <si>
    <t>C-03289</t>
  </si>
  <si>
    <t>C-03292</t>
  </si>
  <si>
    <t>C-03295</t>
  </si>
  <si>
    <t>C-03298</t>
  </si>
  <si>
    <t>OtsLYON19S_1_0432</t>
  </si>
  <si>
    <t>C-03301</t>
  </si>
  <si>
    <t>C-03304</t>
  </si>
  <si>
    <t>C-03307</t>
  </si>
  <si>
    <t>OtsLYON19S_1_2080</t>
  </si>
  <si>
    <t>C-03310</t>
  </si>
  <si>
    <t>C-03313</t>
  </si>
  <si>
    <t>C-03316</t>
  </si>
  <si>
    <t>OtsLYON19S_1_1705</t>
  </si>
  <si>
    <t>OtsLYON19S_1_2104</t>
  </si>
  <si>
    <t>C-03319</t>
  </si>
  <si>
    <t>C-03322</t>
  </si>
  <si>
    <t>C-03325</t>
  </si>
  <si>
    <t>C-03328</t>
  </si>
  <si>
    <t>C-03331</t>
  </si>
  <si>
    <t>C-03334</t>
  </si>
  <si>
    <t>C-03337</t>
  </si>
  <si>
    <t>C-03340</t>
  </si>
  <si>
    <t>C-03343</t>
  </si>
  <si>
    <t>C-03346</t>
  </si>
  <si>
    <t>C-03349</t>
  </si>
  <si>
    <t>C-03352</t>
  </si>
  <si>
    <t>C-03355</t>
  </si>
  <si>
    <t>C-03358</t>
  </si>
  <si>
    <t>C-03361</t>
  </si>
  <si>
    <t>C-03364</t>
  </si>
  <si>
    <t>C-03367</t>
  </si>
  <si>
    <t>C-03370</t>
  </si>
  <si>
    <t>C-03373</t>
  </si>
  <si>
    <t>OtsLYON18S_1_2456</t>
  </si>
  <si>
    <t>C-03376</t>
  </si>
  <si>
    <t>C-03379</t>
  </si>
  <si>
    <t>C-03382</t>
  </si>
  <si>
    <t>C-03385</t>
  </si>
  <si>
    <t>C-03388</t>
  </si>
  <si>
    <t>C-03391</t>
  </si>
  <si>
    <t>C-03394</t>
  </si>
  <si>
    <t>C-03397</t>
  </si>
  <si>
    <t>C-03400</t>
  </si>
  <si>
    <t>C-03403</t>
  </si>
  <si>
    <t>C-03406</t>
  </si>
  <si>
    <t>C-03409</t>
  </si>
  <si>
    <t>C-03412</t>
  </si>
  <si>
    <t>C-03415</t>
  </si>
  <si>
    <t>OtsLYON19S_1_0081</t>
  </si>
  <si>
    <t>OtsLYON19S_1_1820</t>
  </si>
  <si>
    <t>OtsLYON19S_1_1549</t>
  </si>
  <si>
    <t>OtsLYON19S_1_0396</t>
  </si>
  <si>
    <t>OtsNPFH18S_1_5048</t>
  </si>
  <si>
    <t>OtsLYON19S_1_1104</t>
  </si>
  <si>
    <t>OtsLYON19S_1_0913</t>
  </si>
  <si>
    <t>OtsNPFH19S_1_3314</t>
  </si>
  <si>
    <t>OtsNPFH19S_1_3006</t>
  </si>
  <si>
    <t>OtsLYON20S_1_0443</t>
  </si>
  <si>
    <t>OtsLYON20S_1_1187</t>
  </si>
  <si>
    <t>OtsLYON19S_1_1125</t>
  </si>
  <si>
    <t>OtsLYON19S_1_0976</t>
  </si>
  <si>
    <t>OtsLYON19S_1_0015</t>
  </si>
  <si>
    <t>OtsLYON19S_1_0126</t>
  </si>
  <si>
    <t>OtsLYON19S_1_0220</t>
  </si>
  <si>
    <t>C-03523</t>
  </si>
  <si>
    <t>C-03526</t>
  </si>
  <si>
    <t>C-03529</t>
  </si>
  <si>
    <t>C-03532</t>
  </si>
  <si>
    <t>C-03535</t>
  </si>
  <si>
    <t>OtsLYON19S_1_1739</t>
  </si>
  <si>
    <t>OtsLYON19S_1_1972</t>
  </si>
  <si>
    <t>C-03538</t>
  </si>
  <si>
    <t>C-03541</t>
  </si>
  <si>
    <t>OtsLYON19S_1_0573</t>
  </si>
  <si>
    <t>OtsLYON19S_1_0609</t>
  </si>
  <si>
    <t>C-03544</t>
  </si>
  <si>
    <t>OtsLYON19S_1_1544</t>
  </si>
  <si>
    <t>C-03547</t>
  </si>
  <si>
    <t>C-03550</t>
  </si>
  <si>
    <t>C-03553</t>
  </si>
  <si>
    <t>OtsLYON19S_1_0598</t>
  </si>
  <si>
    <t>OtsLYON19S_1_0666</t>
  </si>
  <si>
    <t>C-03556</t>
  </si>
  <si>
    <t>C-03559</t>
  </si>
  <si>
    <t>OtsNPFH19S_1_3307</t>
  </si>
  <si>
    <t>OtsNPFH19S_1_3041</t>
  </si>
  <si>
    <t>C-03562</t>
  </si>
  <si>
    <t>C-03565</t>
  </si>
  <si>
    <t>C-03568</t>
  </si>
  <si>
    <t>C-03571</t>
  </si>
  <si>
    <t>C-03574</t>
  </si>
  <si>
    <t>OtsLYON19S_1_0134</t>
  </si>
  <si>
    <t>OtsLYON19S_1_0091</t>
  </si>
  <si>
    <t>C-03577</t>
  </si>
  <si>
    <t>C-03580</t>
  </si>
  <si>
    <t>C-03583</t>
  </si>
  <si>
    <t>C-03586</t>
  </si>
  <si>
    <t>C-03589</t>
  </si>
  <si>
    <t>OtsLYON19S_1_1804</t>
  </si>
  <si>
    <t>OtsLYON19S_1_1511</t>
  </si>
  <si>
    <t>C-03592</t>
  </si>
  <si>
    <t>C-03595</t>
  </si>
  <si>
    <t>C-03598</t>
  </si>
  <si>
    <t>C-03601</t>
  </si>
  <si>
    <t>C-03604</t>
  </si>
  <si>
    <t>C-03607</t>
  </si>
  <si>
    <t>C-03610</t>
  </si>
  <si>
    <t>C-03613</t>
  </si>
  <si>
    <t>C-03616</t>
  </si>
  <si>
    <t>C-03619</t>
  </si>
  <si>
    <t>C-03622</t>
  </si>
  <si>
    <t>C-03625</t>
  </si>
  <si>
    <t>C-03628</t>
  </si>
  <si>
    <t>C-03631</t>
  </si>
  <si>
    <t>C-03634</t>
  </si>
  <si>
    <t>C-03637</t>
  </si>
  <si>
    <t>C-03640</t>
  </si>
  <si>
    <t>C-03643</t>
  </si>
  <si>
    <t>OtsLYON18S_1_0870</t>
  </si>
  <si>
    <t>C-03646</t>
  </si>
  <si>
    <t>C-03649</t>
  </si>
  <si>
    <t>OtsLYON19S_1_1808</t>
  </si>
  <si>
    <t>OtsLYON19S_1_1521</t>
  </si>
  <si>
    <t>C-03652</t>
  </si>
  <si>
    <t>C-03655</t>
  </si>
  <si>
    <t>C-03658</t>
  </si>
  <si>
    <t>C-03661</t>
  </si>
  <si>
    <t>C-03664</t>
  </si>
  <si>
    <t>OtsLYON19S_1_0655</t>
  </si>
  <si>
    <t>C-03667</t>
  </si>
  <si>
    <t>OtsLYON19S_1_1848</t>
  </si>
  <si>
    <t>OtsLYON19S_1_1603</t>
  </si>
  <si>
    <t>C-03670</t>
  </si>
  <si>
    <t>C-03673</t>
  </si>
  <si>
    <t>OtsLYON19S_1_0565</t>
  </si>
  <si>
    <t>OtsLYON19S_1_0469</t>
  </si>
  <si>
    <t>C-03676</t>
  </si>
  <si>
    <t>C-03679</t>
  </si>
  <si>
    <t>C-03682</t>
  </si>
  <si>
    <t>C-03685</t>
  </si>
  <si>
    <t>C-03688</t>
  </si>
  <si>
    <t>C-03691</t>
  </si>
  <si>
    <t>C-03694</t>
  </si>
  <si>
    <t>C-03697</t>
  </si>
  <si>
    <t>C-03700</t>
  </si>
  <si>
    <t>C-03703</t>
  </si>
  <si>
    <t>OtsLYON19S_1_0425</t>
  </si>
  <si>
    <t>C-03706</t>
  </si>
  <si>
    <t>C-03709</t>
  </si>
  <si>
    <t>OtsLYON19S_1_0446</t>
  </si>
  <si>
    <t>C-03712</t>
  </si>
  <si>
    <t>OtsLYON19S_1_1480</t>
  </si>
  <si>
    <t>C-03715</t>
  </si>
  <si>
    <t>OtsLYON19S_1_1750</t>
  </si>
  <si>
    <t>C-03718</t>
  </si>
  <si>
    <t>C-03721</t>
  </si>
  <si>
    <t>OtsLYON19S_1_0668</t>
  </si>
  <si>
    <t>OtsLYON20S_1_0205</t>
  </si>
  <si>
    <t>OtsLYON20S_1_0024</t>
  </si>
  <si>
    <t>OtsNPFH19S_1_4332</t>
  </si>
  <si>
    <t>OtsNPFH19S_1_4011</t>
  </si>
  <si>
    <t>OtsNPFH18S_1_2008</t>
  </si>
  <si>
    <t>OtsLYON19S_1_0336</t>
  </si>
  <si>
    <t>OtsLYON19S_1_1835</t>
  </si>
  <si>
    <t>OtsLYON19S_1_1564</t>
  </si>
  <si>
    <t>OtsLYON20S_1_0300</t>
  </si>
  <si>
    <t>OtsLYON20S_1_1058</t>
  </si>
  <si>
    <t>OtsLYON19S_1_0408</t>
  </si>
  <si>
    <t>OtsLYON19S_1_0817</t>
  </si>
  <si>
    <t>OtsLYON19S_1_0628</t>
  </si>
  <si>
    <t>OtsLYON19S_1_0712</t>
  </si>
  <si>
    <t>OtsLYON19S_1_0801</t>
  </si>
  <si>
    <t>OtsLYON20S_1_1542</t>
  </si>
  <si>
    <t>OtsLYON20S_1_1687</t>
  </si>
  <si>
    <t>OtsLYON19S_1_1522</t>
  </si>
  <si>
    <t>OtsLYON19S_1_1801</t>
  </si>
  <si>
    <t>OtsLYON19S_1_1507</t>
  </si>
  <si>
    <t>OtsLYON19S_1_1499</t>
  </si>
  <si>
    <t>OtsLYON18S_1_2497</t>
  </si>
  <si>
    <t>OtsLYON20S_1_0292</t>
  </si>
  <si>
    <t>OtsLYON19S_1_1728</t>
  </si>
  <si>
    <t>OtsLYON19S_1_1957</t>
  </si>
  <si>
    <t>OtsNPFH19S_1_1344</t>
  </si>
  <si>
    <t>OtsNPFH19S_1_1314</t>
  </si>
  <si>
    <t>OtsNPFH19S_1_1005</t>
  </si>
  <si>
    <t>OtsLYON19S_1_1621</t>
  </si>
  <si>
    <t>OtsLYON19S_1_1314</t>
  </si>
  <si>
    <t>OtsNPFH18S_1_3026</t>
  </si>
  <si>
    <t>OtsLYON19S_1_0078</t>
  </si>
  <si>
    <t>OtsLYON19S_1_0557</t>
  </si>
  <si>
    <t>OtsLYON19S_1_0449</t>
  </si>
  <si>
    <t>OtsLYON19S_1_0554</t>
  </si>
  <si>
    <t>OtsLYON19S_1_0443</t>
  </si>
  <si>
    <t>OtsLYON19S_1_0205</t>
  </si>
  <si>
    <t>OtsLYON20S_1_1551</t>
  </si>
  <si>
    <t>OtsLYON19S_1_0044</t>
  </si>
  <si>
    <t>OtsLYON18S_1_2364</t>
  </si>
  <si>
    <t>OtsLYON18S_1_2747</t>
  </si>
  <si>
    <t>OtsNPFH19S_1_3328</t>
  </si>
  <si>
    <t>OtsNPFH19S_1_3047</t>
  </si>
  <si>
    <t>OtsLYON19S_1_0594</t>
  </si>
  <si>
    <t>OtsLYON19S_1_0660</t>
  </si>
  <si>
    <t>OtsLYON19S_1_1756</t>
  </si>
  <si>
    <t>OtsLYON19S_1_2013</t>
  </si>
  <si>
    <t>OtsLYON19S_1_0552</t>
  </si>
  <si>
    <t>OtsLYON19S_1_0437</t>
  </si>
  <si>
    <t>OtsLYON19S_1_0064</t>
  </si>
  <si>
    <t>OtsLYON18S_1_0873</t>
  </si>
  <si>
    <t>OtsLYON19S_1_0509</t>
  </si>
  <si>
    <t>OtsNPFH19S_1_2313</t>
  </si>
  <si>
    <t>OtsNPFH19S_1_2023</t>
  </si>
  <si>
    <t>C-04093</t>
  </si>
  <si>
    <t>C-04096</t>
  </si>
  <si>
    <t>C-04099</t>
  </si>
  <si>
    <t>C-04102</t>
  </si>
  <si>
    <t>C-04105</t>
  </si>
  <si>
    <t>OtsNPFH19S_1_2328</t>
  </si>
  <si>
    <t>OtsNPFH19S_1_2051</t>
  </si>
  <si>
    <t>C-04108</t>
  </si>
  <si>
    <t>OtsLYON19S_1_0619</t>
  </si>
  <si>
    <t>C-04111</t>
  </si>
  <si>
    <t>C-04114</t>
  </si>
  <si>
    <t>OtsLYON18S_1_0048</t>
  </si>
  <si>
    <t>C-04117</t>
  </si>
  <si>
    <t>C-04120</t>
  </si>
  <si>
    <t>C-04123</t>
  </si>
  <si>
    <t>C-04126</t>
  </si>
  <si>
    <t>C-04129</t>
  </si>
  <si>
    <t>C-04132</t>
  </si>
  <si>
    <t>C-04135</t>
  </si>
  <si>
    <t>C-04138</t>
  </si>
  <si>
    <t>C-04141</t>
  </si>
  <si>
    <t>OtsLYON19S_1_1736</t>
  </si>
  <si>
    <t>OtsLYON19S_1_1966</t>
  </si>
  <si>
    <t>C-04144</t>
  </si>
  <si>
    <t>C-04147</t>
  </si>
  <si>
    <t>OtsNPFH19S_1_3348</t>
  </si>
  <si>
    <t>OtsNPFH19S_1_3091</t>
  </si>
  <si>
    <t>C-04150</t>
  </si>
  <si>
    <t>C-04153</t>
  </si>
  <si>
    <t>C-04156</t>
  </si>
  <si>
    <t>OtsLYON20S_1_0666</t>
  </si>
  <si>
    <t>OtsLYON20S_1_0770</t>
  </si>
  <si>
    <t>C-04159</t>
  </si>
  <si>
    <t>C-04162</t>
  </si>
  <si>
    <t>OtsNPFH19S_1_3362</t>
  </si>
  <si>
    <t>OtsNPFH19S_1_3106</t>
  </si>
  <si>
    <t>C-04165</t>
  </si>
  <si>
    <t>OtsLYON19S_1_1880</t>
  </si>
  <si>
    <t>OtsLYON19S_1_1663</t>
  </si>
  <si>
    <t>C-04168</t>
  </si>
  <si>
    <t>C-04171</t>
  </si>
  <si>
    <t>C-04174</t>
  </si>
  <si>
    <t>C-04177</t>
  </si>
  <si>
    <t>C-04180</t>
  </si>
  <si>
    <t>C-04183</t>
  </si>
  <si>
    <t>C-04186</t>
  </si>
  <si>
    <t>C-04189</t>
  </si>
  <si>
    <t>OtsLYON18S_1_2746</t>
  </si>
  <si>
    <t>C-04192</t>
  </si>
  <si>
    <t>C-04195</t>
  </si>
  <si>
    <t>OtsLYON19S_1_0577</t>
  </si>
  <si>
    <t>OtsLYON19S_1_0498</t>
  </si>
  <si>
    <t>C-04198</t>
  </si>
  <si>
    <t>OtsLYON19S_1_0584</t>
  </si>
  <si>
    <t>OtsLYON19S_1_0632</t>
  </si>
  <si>
    <t>C-04201</t>
  </si>
  <si>
    <t>OtsLYON19S_1_0703</t>
  </si>
  <si>
    <t>OtsLYON19S_1_0806</t>
  </si>
  <si>
    <t>C-04204</t>
  </si>
  <si>
    <t>C-04207</t>
  </si>
  <si>
    <t>C-04210</t>
  </si>
  <si>
    <t>OtsLYON19S_1_1529</t>
  </si>
  <si>
    <t>C-04213</t>
  </si>
  <si>
    <t>OtsLYON19S_1_0447</t>
  </si>
  <si>
    <t>C-04216</t>
  </si>
  <si>
    <t>C-04219</t>
  </si>
  <si>
    <t>C-04222</t>
  </si>
  <si>
    <t>C-04225</t>
  </si>
  <si>
    <t>C-04228</t>
  </si>
  <si>
    <t>OtsNPFH19S_1_4357</t>
  </si>
  <si>
    <t>OtsNPFH19S_1_4003</t>
  </si>
  <si>
    <t>C-04231</t>
  </si>
  <si>
    <t>C-04234</t>
  </si>
  <si>
    <t>C-04237</t>
  </si>
  <si>
    <t>C-04240</t>
  </si>
  <si>
    <t>C-04243</t>
  </si>
  <si>
    <t>C-04246</t>
  </si>
  <si>
    <t>OtsNPFH19S_1_2319</t>
  </si>
  <si>
    <t>OtsNPFH19S_1_2043</t>
  </si>
  <si>
    <t>C-04249</t>
  </si>
  <si>
    <t>C-04252</t>
  </si>
  <si>
    <t>C-04255</t>
  </si>
  <si>
    <t>C-04258</t>
  </si>
  <si>
    <t>C-04261</t>
  </si>
  <si>
    <t>C-04264</t>
  </si>
  <si>
    <t>C-04267</t>
  </si>
  <si>
    <t>C-04270</t>
  </si>
  <si>
    <t>C-04273</t>
  </si>
  <si>
    <t>C-04276</t>
  </si>
  <si>
    <t>OtsLYON19S_1_0629</t>
  </si>
  <si>
    <t>C-04279</t>
  </si>
  <si>
    <t>C-04282</t>
  </si>
  <si>
    <t>C-04285</t>
  </si>
  <si>
    <t>C-04288</t>
  </si>
  <si>
    <t>C-04291</t>
  </si>
  <si>
    <t>OtsLYON19S_1_1787</t>
  </si>
  <si>
    <t>OtsLYON19S_1_2049</t>
  </si>
  <si>
    <t>C-04294</t>
  </si>
  <si>
    <t>C-04297</t>
  </si>
  <si>
    <t>C-04300</t>
  </si>
  <si>
    <t>C-04303</t>
  </si>
  <si>
    <t>C-04306</t>
  </si>
  <si>
    <t>C-04309</t>
  </si>
  <si>
    <t>C-04312</t>
  </si>
  <si>
    <t>OtsLYON18S_1_2491</t>
  </si>
  <si>
    <t>C-04315</t>
  </si>
  <si>
    <t>C-04318</t>
  </si>
  <si>
    <t>C-04321</t>
  </si>
  <si>
    <t>C-04324</t>
  </si>
  <si>
    <t>C-04327</t>
  </si>
  <si>
    <t>C-04330</t>
  </si>
  <si>
    <t>C-04333</t>
  </si>
  <si>
    <t>C-04336</t>
  </si>
  <si>
    <t>C-04339</t>
  </si>
  <si>
    <t>C-04342</t>
  </si>
  <si>
    <t>OtsLYON19S_1_0615</t>
  </si>
  <si>
    <t>C-04345</t>
  </si>
  <si>
    <t>C-04348</t>
  </si>
  <si>
    <t>C-04351</t>
  </si>
  <si>
    <t>C-04354</t>
  </si>
  <si>
    <t>C-04357</t>
  </si>
  <si>
    <t>C-04360</t>
  </si>
  <si>
    <t>OtsLYON19S_1_0515</t>
  </si>
  <si>
    <t>OtsLYON19S_1_0330</t>
  </si>
  <si>
    <t>C-04363</t>
  </si>
  <si>
    <t>OtsLYON19S_1_1709</t>
  </si>
  <si>
    <t>C-04366</t>
  </si>
  <si>
    <t>C-04369</t>
  </si>
  <si>
    <t>C-04372</t>
  </si>
  <si>
    <t>C-04375</t>
  </si>
  <si>
    <t>C-04378</t>
  </si>
  <si>
    <t>C-04381</t>
  </si>
  <si>
    <t>C-04384</t>
  </si>
  <si>
    <t>C-04387</t>
  </si>
  <si>
    <t>C-04390</t>
  </si>
  <si>
    <t>OtsLYON18S_1_0040</t>
  </si>
  <si>
    <t>C-04393</t>
  </si>
  <si>
    <t>OtsLYON19S_1_0938</t>
  </si>
  <si>
    <t>C-04396</t>
  </si>
  <si>
    <t>OtsPBT19-RSHFa-0718</t>
  </si>
  <si>
    <t>OtsPBT19-RSHFa</t>
  </si>
  <si>
    <t>C-04399</t>
  </si>
  <si>
    <t>C-04402</t>
  </si>
  <si>
    <t>C-04405</t>
  </si>
  <si>
    <t>C-04408</t>
  </si>
  <si>
    <t>C-04411</t>
  </si>
  <si>
    <t>C-04414</t>
  </si>
  <si>
    <t>C-04417</t>
  </si>
  <si>
    <t>C-04420</t>
  </si>
  <si>
    <t>C-04423</t>
  </si>
  <si>
    <t>C-04426</t>
  </si>
  <si>
    <t>C-04429</t>
  </si>
  <si>
    <t>C-04432</t>
  </si>
  <si>
    <t>C-04435</t>
  </si>
  <si>
    <t>OtsLYON18S_1_2344</t>
  </si>
  <si>
    <t>OtsLYON18S_1_2716</t>
  </si>
  <si>
    <t>C-04438</t>
  </si>
  <si>
    <t>C-04441</t>
  </si>
  <si>
    <t>OtsLYON19S_1_0805</t>
  </si>
  <si>
    <t>C-04444</t>
  </si>
  <si>
    <t>C-04447</t>
  </si>
  <si>
    <t>C-04450</t>
  </si>
  <si>
    <t>C-04453</t>
  </si>
  <si>
    <t>C-04456</t>
  </si>
  <si>
    <t>C-04459</t>
  </si>
  <si>
    <t>C-04462</t>
  </si>
  <si>
    <t>C-04465</t>
  </si>
  <si>
    <t>C-04468</t>
  </si>
  <si>
    <t>C-04471</t>
  </si>
  <si>
    <t>OtsNPFH19S_1_2329</t>
  </si>
  <si>
    <t>OtsNPFH19S_1_2071</t>
  </si>
  <si>
    <t>C-04474</t>
  </si>
  <si>
    <t>C-04477</t>
  </si>
  <si>
    <t>C-04480</t>
  </si>
  <si>
    <t>C-04483</t>
  </si>
  <si>
    <t>C-04486</t>
  </si>
  <si>
    <t>C-04489</t>
  </si>
  <si>
    <t>OtsNPFH19S_1_2333</t>
  </si>
  <si>
    <t>OtsNPFH19S_1_2047</t>
  </si>
  <si>
    <t>C-04492</t>
  </si>
  <si>
    <t>C-04495</t>
  </si>
  <si>
    <t>OtsNPFH19S_1_4364</t>
  </si>
  <si>
    <t>OtsNPFH19S_1_4038</t>
  </si>
  <si>
    <t>C-04498</t>
  </si>
  <si>
    <t>C-04501</t>
  </si>
  <si>
    <t>C-04504</t>
  </si>
  <si>
    <t>C-04507</t>
  </si>
  <si>
    <t>C-04510</t>
  </si>
  <si>
    <t>OtsLYON19S_1_1881</t>
  </si>
  <si>
    <t>OtsLYON19S_1_1641</t>
  </si>
  <si>
    <t>C-04513</t>
  </si>
  <si>
    <t>C-04516</t>
  </si>
  <si>
    <t>C-04519</t>
  </si>
  <si>
    <t>OtsLYON20S_1_1458</t>
  </si>
  <si>
    <t>OtsLYON20S_1_1268</t>
  </si>
  <si>
    <t>C-04522</t>
  </si>
  <si>
    <t>OtsLYON19S_1_0630</t>
  </si>
  <si>
    <t>C-04525</t>
  </si>
  <si>
    <t>C-04528</t>
  </si>
  <si>
    <t>OtsLYON19S_1_1789</t>
  </si>
  <si>
    <t>OtsLYON19S_1_2048</t>
  </si>
  <si>
    <t>C-04531</t>
  </si>
  <si>
    <t>OtsLYON19S_1_0159</t>
  </si>
  <si>
    <t>OtsLYON19S_1_0247</t>
  </si>
  <si>
    <t>C-04534</t>
  </si>
  <si>
    <t>OtsLYON19S_1_0143</t>
  </si>
  <si>
    <t>OtsLYON19S_1_0207</t>
  </si>
  <si>
    <t>C-04537</t>
  </si>
  <si>
    <t>C-04540</t>
  </si>
  <si>
    <t>C-04543</t>
  </si>
  <si>
    <t>C-04546</t>
  </si>
  <si>
    <t>OtsLYON19S_1_0208</t>
  </si>
  <si>
    <t>C-04549</t>
  </si>
  <si>
    <t>C-04552</t>
  </si>
  <si>
    <t>C-04555</t>
  </si>
  <si>
    <t>C-04558</t>
  </si>
  <si>
    <t>C-04561</t>
  </si>
  <si>
    <t>C-04564</t>
  </si>
  <si>
    <t>C-04567</t>
  </si>
  <si>
    <t>C-04570</t>
  </si>
  <si>
    <t>C-04573</t>
  </si>
  <si>
    <t>OtsLYON19S_1_1828</t>
  </si>
  <si>
    <t>OtsLYON19S_1_1563</t>
  </si>
  <si>
    <t>C-04576</t>
  </si>
  <si>
    <t>C-04579</t>
  </si>
  <si>
    <t>C-04582</t>
  </si>
  <si>
    <t>OtsLYON19S_1_0561</t>
  </si>
  <si>
    <t>OtsLYON19S_1_0614</t>
  </si>
  <si>
    <t>C-04585</t>
  </si>
  <si>
    <t>C-04588</t>
  </si>
  <si>
    <t>OtsLYON19S_1_0008</t>
  </si>
  <si>
    <t>C-04591</t>
  </si>
  <si>
    <t>OtsLYON18S_1_0532</t>
  </si>
  <si>
    <t>C-04594</t>
  </si>
  <si>
    <t>C-04597</t>
  </si>
  <si>
    <t>C-04600</t>
  </si>
  <si>
    <t>C-04603</t>
  </si>
  <si>
    <t>C-04606</t>
  </si>
  <si>
    <t>OtsLYON19S_1_0149</t>
  </si>
  <si>
    <t>OtsLYON19S_1_0214</t>
  </si>
  <si>
    <t>C-04609</t>
  </si>
  <si>
    <t>C-04612</t>
  </si>
  <si>
    <t>C-04615</t>
  </si>
  <si>
    <t>C-04618</t>
  </si>
  <si>
    <t>C-04621</t>
  </si>
  <si>
    <t>C-04624</t>
  </si>
  <si>
    <t>OtsLYON18S_1_1424</t>
  </si>
  <si>
    <t>OtsLYON18S_1_1803</t>
  </si>
  <si>
    <t>C-04627</t>
  </si>
  <si>
    <t>C-04630</t>
  </si>
  <si>
    <t>C-04633</t>
  </si>
  <si>
    <t>C-04636</t>
  </si>
  <si>
    <t>OtsLYON19S_1_2106</t>
  </si>
  <si>
    <t>C-04639</t>
  </si>
  <si>
    <t>C-04642</t>
  </si>
  <si>
    <t>C-04645</t>
  </si>
  <si>
    <t>OtsLYON19S_1_2311</t>
  </si>
  <si>
    <t>OtsLYON19S_1_2102</t>
  </si>
  <si>
    <t>C-04648</t>
  </si>
  <si>
    <t>C-04651</t>
  </si>
  <si>
    <t>C-04654</t>
  </si>
  <si>
    <t>C-04657</t>
  </si>
  <si>
    <t>C-04660</t>
  </si>
  <si>
    <t>C-04663</t>
  </si>
  <si>
    <t>C-04666</t>
  </si>
  <si>
    <t>C-04669</t>
  </si>
  <si>
    <t>OtsLYON20S_1_1465</t>
  </si>
  <si>
    <t>OtsLYON20S_1_1269</t>
  </si>
  <si>
    <t>C-04672</t>
  </si>
  <si>
    <t>C-04675</t>
  </si>
  <si>
    <t>OtsLYON19S_1_1802</t>
  </si>
  <si>
    <t>OtsLYON19S_1_1505</t>
  </si>
  <si>
    <t>C-04678</t>
  </si>
  <si>
    <t>C-04681</t>
  </si>
  <si>
    <t>OtsLYON19S_1_0580</t>
  </si>
  <si>
    <t>OtsLYON19S_1_0639</t>
  </si>
  <si>
    <t>C-04684</t>
  </si>
  <si>
    <t>C-04687</t>
  </si>
  <si>
    <t>C-04690</t>
  </si>
  <si>
    <t>C-04693</t>
  </si>
  <si>
    <t>C-04696</t>
  </si>
  <si>
    <t>C-04699</t>
  </si>
  <si>
    <t>C-04702</t>
  </si>
  <si>
    <t>C-04705</t>
  </si>
  <si>
    <t>OtsLYON19S_1_1749</t>
  </si>
  <si>
    <t>C-04708</t>
  </si>
  <si>
    <t>C-04711</t>
  </si>
  <si>
    <t>C-04714</t>
  </si>
  <si>
    <t>C-04717</t>
  </si>
  <si>
    <t>C-04720</t>
  </si>
  <si>
    <t>C-04723</t>
  </si>
  <si>
    <t>OtsLYON19S_1_1825</t>
  </si>
  <si>
    <t>OtsLYON19S_1_1554</t>
  </si>
  <si>
    <t>C-04726</t>
  </si>
  <si>
    <t>C-04729</t>
  </si>
  <si>
    <t>C-04732</t>
  </si>
  <si>
    <t>C-04735</t>
  </si>
  <si>
    <t>OtsLYON19S_1_0702</t>
  </si>
  <si>
    <t>OtsLYON19S_1_0686</t>
  </si>
  <si>
    <t>C-04738</t>
  </si>
  <si>
    <t>C-04741</t>
  </si>
  <si>
    <t>OtsLYON19S_1_0131</t>
  </si>
  <si>
    <t>OtsLYON19S_1_0085</t>
  </si>
  <si>
    <t>C-04744</t>
  </si>
  <si>
    <t>C-04747</t>
  </si>
  <si>
    <t>C-04750</t>
  </si>
  <si>
    <t>OtsLYON19S_1_0715</t>
  </si>
  <si>
    <t>OtsLYON19S_1_0901</t>
  </si>
  <si>
    <t>C-04753</t>
  </si>
  <si>
    <t>C-04756</t>
  </si>
  <si>
    <t>C-04759</t>
  </si>
  <si>
    <t>OtsLYON19S_1_0499</t>
  </si>
  <si>
    <t>C-04762</t>
  </si>
  <si>
    <t>C-04765</t>
  </si>
  <si>
    <t>C-04768</t>
  </si>
  <si>
    <t>C-04771</t>
  </si>
  <si>
    <t>C-04774</t>
  </si>
  <si>
    <t>C-04777</t>
  </si>
  <si>
    <t>C-04780</t>
  </si>
  <si>
    <t>OtsLYON18S_1_2361</t>
  </si>
  <si>
    <t>OtsLYON18S_1_2754</t>
  </si>
  <si>
    <t>C-04783</t>
  </si>
  <si>
    <t>OtsLYON19S_1_0915</t>
  </si>
  <si>
    <t>C-04786</t>
  </si>
  <si>
    <t>C-04789</t>
  </si>
  <si>
    <t>C-04792</t>
  </si>
  <si>
    <t>OtsNPFH19S_1_2335</t>
  </si>
  <si>
    <t>OtsNPFH19S_1_2070</t>
  </si>
  <si>
    <t>C-04795</t>
  </si>
  <si>
    <t>C-04798</t>
  </si>
  <si>
    <t>C-04801</t>
  </si>
  <si>
    <t>C-04804</t>
  </si>
  <si>
    <t>C-04807</t>
  </si>
  <si>
    <t>C-04810</t>
  </si>
  <si>
    <t>C-04813</t>
  </si>
  <si>
    <t>C-04816</t>
  </si>
  <si>
    <t>C-04819</t>
  </si>
  <si>
    <t>OtsLYON19S_1_0436</t>
  </si>
  <si>
    <t>C-04822</t>
  </si>
  <si>
    <t>C-04825</t>
  </si>
  <si>
    <t>C-04828</t>
  </si>
  <si>
    <t>C-04831</t>
  </si>
  <si>
    <t>C-04834</t>
  </si>
  <si>
    <t>C-04837</t>
  </si>
  <si>
    <t>C-04840</t>
  </si>
  <si>
    <t>OtsLYON19S_1_0559</t>
  </si>
  <si>
    <t>OtsLYON19S_1_0606</t>
  </si>
  <si>
    <t>C-04843</t>
  </si>
  <si>
    <t>C-04846</t>
  </si>
  <si>
    <t>C-04849</t>
  </si>
  <si>
    <t>OtsLYON19S_1_0538</t>
  </si>
  <si>
    <t>OtsLYON19S_1_0393</t>
  </si>
  <si>
    <t>C-04852</t>
  </si>
  <si>
    <t>C-04855</t>
  </si>
  <si>
    <t>C-04858</t>
  </si>
  <si>
    <t>OtsLYON19S_1_1884</t>
  </si>
  <si>
    <t>OtsLYON19S_1_1670</t>
  </si>
  <si>
    <t>C-04861</t>
  </si>
  <si>
    <t>OtsLYON19S_1_0148</t>
  </si>
  <si>
    <t>OtsLYON19S_1_0210</t>
  </si>
  <si>
    <t>C-04864</t>
  </si>
  <si>
    <t>C-04867</t>
  </si>
  <si>
    <t>C-04870</t>
  </si>
  <si>
    <t>C-04873</t>
  </si>
  <si>
    <t>C-04876</t>
  </si>
  <si>
    <t>C-04879</t>
  </si>
  <si>
    <t>C-04882</t>
  </si>
  <si>
    <t>C-04885</t>
  </si>
  <si>
    <t>OtsLYON19S_1_1664</t>
  </si>
  <si>
    <t>C-04888</t>
  </si>
  <si>
    <t>C-04891</t>
  </si>
  <si>
    <t>OtsLYON19S_1_0246</t>
  </si>
  <si>
    <t>C-04894</t>
  </si>
  <si>
    <t>C-04897</t>
  </si>
  <si>
    <t>C-04900</t>
  </si>
  <si>
    <t>OtsLYON19S_1_1726</t>
  </si>
  <si>
    <t>OtsLYON19S_1_1950</t>
  </si>
  <si>
    <t>C-04903</t>
  </si>
  <si>
    <t>C-04906</t>
  </si>
  <si>
    <t>C-04909</t>
  </si>
  <si>
    <t>OtsLYON19S_1_1393</t>
  </si>
  <si>
    <t>OtsLYON19S_1_1498</t>
  </si>
  <si>
    <t>C-04912</t>
  </si>
  <si>
    <t>OtsLYON19S_1_0444</t>
  </si>
  <si>
    <t>C-04915</t>
  </si>
  <si>
    <t>OtsLYON19S_1_0155</t>
  </si>
  <si>
    <t>OtsLYON19S_1_0242</t>
  </si>
  <si>
    <t>C-04918</t>
  </si>
  <si>
    <t>OtsLYON19S_1_0716</t>
  </si>
  <si>
    <t>OtsLYON19S_1_0824</t>
  </si>
  <si>
    <t>C-04921</t>
  </si>
  <si>
    <t>C-04924</t>
  </si>
  <si>
    <t>C-04927</t>
  </si>
  <si>
    <t>C-04930</t>
  </si>
  <si>
    <t>C-04933</t>
  </si>
  <si>
    <t>C-04936</t>
  </si>
  <si>
    <t>OtsLYON19S_1_1829</t>
  </si>
  <si>
    <t>OtsLYON19S_1_1574</t>
  </si>
  <si>
    <t>C-04939</t>
  </si>
  <si>
    <t>C-04942</t>
  </si>
  <si>
    <t>C-04945</t>
  </si>
  <si>
    <t>C-04948</t>
  </si>
  <si>
    <t>C-04951</t>
  </si>
  <si>
    <t>C-04954</t>
  </si>
  <si>
    <t>C-04957</t>
  </si>
  <si>
    <t>C-04960</t>
  </si>
  <si>
    <t>C-04963</t>
  </si>
  <si>
    <t>C-04966</t>
  </si>
  <si>
    <t>C-04969</t>
  </si>
  <si>
    <t>C-04972</t>
  </si>
  <si>
    <t>OtsLYON19S_1_0137</t>
  </si>
  <si>
    <t>OtsLYON19S_1_0228</t>
  </si>
  <si>
    <t>C-04975</t>
  </si>
  <si>
    <t>C-04978</t>
  </si>
  <si>
    <t>C-04981</t>
  </si>
  <si>
    <t>OtsLYON20S_1_0441</t>
  </si>
  <si>
    <t>OtsLYON20S_1_1144</t>
  </si>
  <si>
    <t>C-04984</t>
  </si>
  <si>
    <t>C-04987</t>
  </si>
  <si>
    <t>C-04990</t>
  </si>
  <si>
    <t>C-04993</t>
  </si>
  <si>
    <t>C-04996</t>
  </si>
  <si>
    <t>C-04999</t>
  </si>
  <si>
    <t>C-05002</t>
  </si>
  <si>
    <t>C-05005</t>
  </si>
  <si>
    <t>OtsLYON20S_1_0188</t>
  </si>
  <si>
    <t>C-05008</t>
  </si>
  <si>
    <t>C-05011</t>
  </si>
  <si>
    <t>C-05014</t>
  </si>
  <si>
    <t>C-05017</t>
  </si>
  <si>
    <t>C-05020</t>
  </si>
  <si>
    <t>OtsLYON19S_1_0717</t>
  </si>
  <si>
    <t>OtsLYON19S_1_0826</t>
  </si>
  <si>
    <t>C-05023</t>
  </si>
  <si>
    <t>OtsLYON19S_1_0695</t>
  </si>
  <si>
    <t>C-05026</t>
  </si>
  <si>
    <t>OtsLYON19S_1_0822</t>
  </si>
  <si>
    <t>C-05029</t>
  </si>
  <si>
    <t>C-05032</t>
  </si>
  <si>
    <t>C-05035</t>
  </si>
  <si>
    <t>C-05038</t>
  </si>
  <si>
    <t>OtsLYON19S_1_0530</t>
  </si>
  <si>
    <t>OtsLYON19S_1_0349</t>
  </si>
  <si>
    <t>C-05041</t>
  </si>
  <si>
    <t>C-05044</t>
  </si>
  <si>
    <t>C-05047</t>
  </si>
  <si>
    <t>C-05050</t>
  </si>
  <si>
    <t>OtsLYON19S_1_0545</t>
  </si>
  <si>
    <t>OtsLYON19S_1_0429</t>
  </si>
  <si>
    <t>C-05053</t>
  </si>
  <si>
    <t>C-05056</t>
  </si>
  <si>
    <t>C-05059</t>
  </si>
  <si>
    <t>C-05062</t>
  </si>
  <si>
    <t>C-05065</t>
  </si>
  <si>
    <t>C-05068</t>
  </si>
  <si>
    <t>C-05071</t>
  </si>
  <si>
    <t>OtsLYON20S_1_0247</t>
  </si>
  <si>
    <t>OtsLYON20S_1_0102</t>
  </si>
  <si>
    <t>C-05074</t>
  </si>
  <si>
    <t>C-05077</t>
  </si>
  <si>
    <t>OtsNPFH19S_1_3349</t>
  </si>
  <si>
    <t>OtsNPFH19S_1_3116</t>
  </si>
  <si>
    <t>C-05080</t>
  </si>
  <si>
    <t>C-05083</t>
  </si>
  <si>
    <t>OtsLYON19S_1_1727</t>
  </si>
  <si>
    <t>OtsLYON19S_1_1954</t>
  </si>
  <si>
    <t>C-05086</t>
  </si>
  <si>
    <t>OtsLYON19S_1_1512</t>
  </si>
  <si>
    <t>C-05089</t>
  </si>
  <si>
    <t>OtsLYON20S_1_0429</t>
  </si>
  <si>
    <t>OtsLYON20S_1_1133</t>
  </si>
  <si>
    <t>C-05092</t>
  </si>
  <si>
    <t>C-05095</t>
  </si>
  <si>
    <t>OtsLYON18S_1_2454</t>
  </si>
  <si>
    <t>C-05098</t>
  </si>
  <si>
    <t>OtsNPFH19S_1_2339</t>
  </si>
  <si>
    <t>OtsNPFH19S_1_2059</t>
  </si>
  <si>
    <t>C-05101</t>
  </si>
  <si>
    <t>OtsNPFH19S_1_2337</t>
  </si>
  <si>
    <t>OtsNPFH19S_1_2079</t>
  </si>
  <si>
    <t>C-05104</t>
  </si>
  <si>
    <t>OtsLYON19S_1_1391</t>
  </si>
  <si>
    <t>OtsLYON19S_1_1486</t>
  </si>
  <si>
    <t>C-05107</t>
  </si>
  <si>
    <t>C-05110</t>
  </si>
  <si>
    <t>C-05113</t>
  </si>
  <si>
    <t>C-05116</t>
  </si>
  <si>
    <t>C-05119</t>
  </si>
  <si>
    <t>C-05122</t>
  </si>
  <si>
    <t>C-05125</t>
  </si>
  <si>
    <t>C-05128</t>
  </si>
  <si>
    <t>OtsLYON19S_1_0613</t>
  </si>
  <si>
    <t>C-05131</t>
  </si>
  <si>
    <t>OtsLYON20S_1_0435</t>
  </si>
  <si>
    <t>C-05134</t>
  </si>
  <si>
    <t>C-05137</t>
  </si>
  <si>
    <t>OtsLYON19S_1_0050</t>
  </si>
  <si>
    <t>C-05140</t>
  </si>
  <si>
    <t>C-05143</t>
  </si>
  <si>
    <t>C-05146</t>
  </si>
  <si>
    <t>C-05149</t>
  </si>
  <si>
    <t>OtsLYON20S_1_1370</t>
  </si>
  <si>
    <t>C-05152</t>
  </si>
  <si>
    <t>C-05155</t>
  </si>
  <si>
    <t>C-05158</t>
  </si>
  <si>
    <t>C-05161</t>
  </si>
  <si>
    <t>C-05164</t>
  </si>
  <si>
    <t>C-05167</t>
  </si>
  <si>
    <t>NG</t>
  </si>
  <si>
    <t>C-05170</t>
  </si>
  <si>
    <t>OtsLYON19S_1_1323</t>
  </si>
  <si>
    <t>OtsLYON19S_1_1227</t>
  </si>
  <si>
    <t>C-05173</t>
  </si>
  <si>
    <t>C-05176</t>
  </si>
  <si>
    <t>C-05179</t>
  </si>
  <si>
    <t>OtsLYON19S_1_0902</t>
  </si>
  <si>
    <t>C-05182</t>
  </si>
  <si>
    <t>C-05185</t>
  </si>
  <si>
    <t>C-05188</t>
  </si>
  <si>
    <t>OtsLYON20S_1_0410</t>
  </si>
  <si>
    <t>C-05191</t>
  </si>
  <si>
    <t>C-05194</t>
  </si>
  <si>
    <t>C-05197</t>
  </si>
  <si>
    <t>C-05200</t>
  </si>
  <si>
    <t>C-05203</t>
  </si>
  <si>
    <t>OtsNPFH19S_1_1333</t>
  </si>
  <si>
    <t>OtsNPFH19S_1_1100</t>
  </si>
  <si>
    <t>C-05206</t>
  </si>
  <si>
    <t>C-05209</t>
  </si>
  <si>
    <t>C-05212</t>
  </si>
  <si>
    <t>OtsLYON19S_1_1352</t>
  </si>
  <si>
    <t>OtsLYON19S_1_1264</t>
  </si>
  <si>
    <t>C-05215</t>
  </si>
  <si>
    <t>C-05218</t>
  </si>
  <si>
    <t>C-05221</t>
  </si>
  <si>
    <t>C-05224</t>
  </si>
  <si>
    <t>C-05227</t>
  </si>
  <si>
    <t>C-05230</t>
  </si>
  <si>
    <t>C-05233</t>
  </si>
  <si>
    <t>C-05236</t>
  </si>
  <si>
    <t>C-05239</t>
  </si>
  <si>
    <t>C-05242</t>
  </si>
  <si>
    <t>OtsLYON19S_1_1836</t>
  </si>
  <si>
    <t>OtsLYON19S_1_1577</t>
  </si>
  <si>
    <t>C-05245</t>
  </si>
  <si>
    <t>C-05248</t>
  </si>
  <si>
    <t>OtsLYON19S_1_1720</t>
  </si>
  <si>
    <t>OtsLYON19S_1_1945</t>
  </si>
  <si>
    <t>C-05251</t>
  </si>
  <si>
    <t>C-05254</t>
  </si>
  <si>
    <t>OtsLYON19S_1_0440</t>
  </si>
  <si>
    <t>C-05257</t>
  </si>
  <si>
    <t>OtsLYON19S_1_1847</t>
  </si>
  <si>
    <t>OtsLYON19S_1_1598</t>
  </si>
  <si>
    <t>C-05260</t>
  </si>
  <si>
    <t>C-05263</t>
  </si>
  <si>
    <t>C-05266</t>
  </si>
  <si>
    <t>C-05269</t>
  </si>
  <si>
    <t>OtsLYON19S_1_1398</t>
  </si>
  <si>
    <t>OtsLYON19S_1_1494</t>
  </si>
  <si>
    <t>C-05272</t>
  </si>
  <si>
    <t>C-05275</t>
  </si>
  <si>
    <t>C-05278</t>
  </si>
  <si>
    <t>C-05281</t>
  </si>
  <si>
    <t>C-05284</t>
  </si>
  <si>
    <t>OtsLYON19S_1_1810</t>
  </si>
  <si>
    <t>OtsLYON19S_1_1520</t>
  </si>
  <si>
    <t>C-05287</t>
  </si>
  <si>
    <t>C-05290</t>
  </si>
  <si>
    <t>C-05293</t>
  </si>
  <si>
    <t>C-05296</t>
  </si>
  <si>
    <t>C-05299</t>
  </si>
  <si>
    <t>C-05302</t>
  </si>
  <si>
    <t>C-05305</t>
  </si>
  <si>
    <t>C-05308</t>
  </si>
  <si>
    <t>C-05311</t>
  </si>
  <si>
    <t>OtsLYON19S_1_0391</t>
  </si>
  <si>
    <t>C-05314</t>
  </si>
  <si>
    <t>C-05317</t>
  </si>
  <si>
    <t>C-05320</t>
  </si>
  <si>
    <t>C-05323</t>
  </si>
  <si>
    <t>OtsLYON19S_1_0123</t>
  </si>
  <si>
    <t>OtsLYON19S_1_0048</t>
  </si>
  <si>
    <t>C-05326</t>
  </si>
  <si>
    <t>C-05329</t>
  </si>
  <si>
    <t>OtsLYON19S_1_1122</t>
  </si>
  <si>
    <t>C-05332</t>
  </si>
  <si>
    <t>OtsLYON18S_1_0237</t>
  </si>
  <si>
    <t>C-05335</t>
  </si>
  <si>
    <t>C-05338</t>
  </si>
  <si>
    <t>OtsLYON19S_1_1859</t>
  </si>
  <si>
    <t>OtsLYON19S_1_1638</t>
  </si>
  <si>
    <t>C-05341</t>
  </si>
  <si>
    <t>C-05344</t>
  </si>
  <si>
    <t>OtsLYON19S_1_1116</t>
  </si>
  <si>
    <t>C-05347</t>
  </si>
  <si>
    <t>C-05350</t>
  </si>
  <si>
    <t>C-05353</t>
  </si>
  <si>
    <t>C-05356</t>
  </si>
  <si>
    <t>OtsLYON19S_1_1803</t>
  </si>
  <si>
    <t>OtsLYON19S_1_1510</t>
  </si>
  <si>
    <t>C-05359</t>
  </si>
  <si>
    <t>C-05362</t>
  </si>
  <si>
    <t>OtsLYON19S_1_1844</t>
  </si>
  <si>
    <t>OtsLYON19S_1_1596</t>
  </si>
  <si>
    <t>C-05365</t>
  </si>
  <si>
    <t>OtsLYON19S_1_1862</t>
  </si>
  <si>
    <t>OtsLYON19S_1_1630</t>
  </si>
  <si>
    <t>C-05368</t>
  </si>
  <si>
    <t>C-05371</t>
  </si>
  <si>
    <t>C-05374</t>
  </si>
  <si>
    <t>C-05377</t>
  </si>
  <si>
    <t>OtsNPFH19S_1_4322</t>
  </si>
  <si>
    <t>OtsNPFH19S_1_4001</t>
  </si>
  <si>
    <t>C-05380</t>
  </si>
  <si>
    <t>OtsLYON19S_1_1823</t>
  </si>
  <si>
    <t>OtsLYON19S_1_1552</t>
  </si>
  <si>
    <t>C-05383</t>
  </si>
  <si>
    <t>C-05386</t>
  </si>
  <si>
    <t>C-05389</t>
  </si>
  <si>
    <t>C-05392</t>
  </si>
  <si>
    <t>C-05395</t>
  </si>
  <si>
    <t>C-05398</t>
  </si>
  <si>
    <t>C-05401</t>
  </si>
  <si>
    <t>OtsLYON19S_1_2105</t>
  </si>
  <si>
    <t>C-05404</t>
  </si>
  <si>
    <t>OtsLYON18S_1_2325</t>
  </si>
  <si>
    <t>OtsLYON18S_1_2485</t>
  </si>
  <si>
    <t>C-05407</t>
  </si>
  <si>
    <t>C-05410</t>
  </si>
  <si>
    <t>C-05413</t>
  </si>
  <si>
    <t>C-05416</t>
  </si>
  <si>
    <t>C-05419</t>
  </si>
  <si>
    <t>C-05422</t>
  </si>
  <si>
    <t>C-05425</t>
  </si>
  <si>
    <t>C-05428</t>
  </si>
  <si>
    <t>C-05431</t>
  </si>
  <si>
    <t>C-05434</t>
  </si>
  <si>
    <t>C-05437</t>
  </si>
  <si>
    <t>C-05440</t>
  </si>
  <si>
    <t>C-05443</t>
  </si>
  <si>
    <t>C-05446</t>
  </si>
  <si>
    <t>C-05449</t>
  </si>
  <si>
    <t>C-05452</t>
  </si>
  <si>
    <t>C-05455</t>
  </si>
  <si>
    <t>C-05458</t>
  </si>
  <si>
    <t>C-05461</t>
  </si>
  <si>
    <t>C-05464</t>
  </si>
  <si>
    <t>C-05467</t>
  </si>
  <si>
    <t>C-05470</t>
  </si>
  <si>
    <t>OtsLYON19S_1_1856</t>
  </si>
  <si>
    <t>C-05473</t>
  </si>
  <si>
    <t>C-05476</t>
  </si>
  <si>
    <t>C-05479</t>
  </si>
  <si>
    <t>C-05482</t>
  </si>
  <si>
    <t>C-05485</t>
  </si>
  <si>
    <t>C-05488</t>
  </si>
  <si>
    <t>C-05491</t>
  </si>
  <si>
    <t>C-05494</t>
  </si>
  <si>
    <t>C-05497</t>
  </si>
  <si>
    <t>C-05500</t>
  </si>
  <si>
    <t>C-05503</t>
  </si>
  <si>
    <t>C-05506</t>
  </si>
  <si>
    <t>C-05509</t>
  </si>
  <si>
    <t>C-05512</t>
  </si>
  <si>
    <t>OtsLYON19S_1_1948</t>
  </si>
  <si>
    <t>C-05515</t>
  </si>
  <si>
    <t>C-05518</t>
  </si>
  <si>
    <t>OtsLYON19S_1_1509</t>
  </si>
  <si>
    <t>C-05521</t>
  </si>
  <si>
    <t>OtsPBT19-LWSFa</t>
  </si>
  <si>
    <t>C-05524</t>
  </si>
  <si>
    <t>C-05527</t>
  </si>
  <si>
    <t>C-05530</t>
  </si>
  <si>
    <t>OtsLYON19S_1_0325</t>
  </si>
  <si>
    <t>C-05533</t>
  </si>
  <si>
    <t>C-05536</t>
  </si>
  <si>
    <t>C-05539</t>
  </si>
  <si>
    <t>C-05542</t>
  </si>
  <si>
    <t>C-05545</t>
  </si>
  <si>
    <t>C-05548</t>
  </si>
  <si>
    <t>C-05551</t>
  </si>
  <si>
    <t>C-05554</t>
  </si>
  <si>
    <t>C-05557</t>
  </si>
  <si>
    <t>C-05560</t>
  </si>
  <si>
    <t>OtsLYON20S_1_0302</t>
  </si>
  <si>
    <t>C-05563</t>
  </si>
  <si>
    <t>OtsLYON19S_1_1873</t>
  </si>
  <si>
    <t>C-05566</t>
  </si>
  <si>
    <t>C-05569</t>
  </si>
  <si>
    <t>C-05572</t>
  </si>
  <si>
    <t>OtsLYON19S_1_0625</t>
  </si>
  <si>
    <t>C-05575</t>
  </si>
  <si>
    <t>C-05578</t>
  </si>
  <si>
    <t>OtsLYON19S_1_0968</t>
  </si>
  <si>
    <t>C-05581</t>
  </si>
  <si>
    <t>C-05584</t>
  </si>
  <si>
    <t>C-05587</t>
  </si>
  <si>
    <t>C-05590</t>
  </si>
  <si>
    <t>OtsLYON18S_1_0885</t>
  </si>
  <si>
    <t>C-05593</t>
  </si>
  <si>
    <t>C-05596</t>
  </si>
  <si>
    <t>C-05599</t>
  </si>
  <si>
    <t>C-05602</t>
  </si>
  <si>
    <t>C-05605</t>
  </si>
  <si>
    <t>OtsLYON19S_1_1562</t>
  </si>
  <si>
    <t>C-05608</t>
  </si>
  <si>
    <t>C-05611</t>
  </si>
  <si>
    <t>C-05614</t>
  </si>
  <si>
    <t>C-05617</t>
  </si>
  <si>
    <t>OtsPBT18-UmaFa-0347</t>
  </si>
  <si>
    <t>OtsPBT18-UmaFa-0344</t>
  </si>
  <si>
    <t>C-05620</t>
  </si>
  <si>
    <t>OtsLYON19S_1_1119</t>
  </si>
  <si>
    <t>C-05623</t>
  </si>
  <si>
    <t>C-05626</t>
  </si>
  <si>
    <t>C-05629</t>
  </si>
  <si>
    <t>C-05632</t>
  </si>
  <si>
    <t>C-05635</t>
  </si>
  <si>
    <t>C-05638</t>
  </si>
  <si>
    <t>OtsNPFH19S_1_4308</t>
  </si>
  <si>
    <t>OtsNPFH19S_1_4028</t>
  </si>
  <si>
    <t>C-05641</t>
  </si>
  <si>
    <t>C-05644</t>
  </si>
  <si>
    <t>OtsNPFH18S_1_4318</t>
  </si>
  <si>
    <t>OtsNPFH18S_1_4033</t>
  </si>
  <si>
    <t>C-05647</t>
  </si>
  <si>
    <t>C-05650</t>
  </si>
  <si>
    <t>C-05653</t>
  </si>
  <si>
    <t>C-05656</t>
  </si>
  <si>
    <t>OtsLYON19S_1_1841</t>
  </si>
  <si>
    <t>OtsLYON19S_1_1589</t>
  </si>
  <si>
    <t>C-05659</t>
  </si>
  <si>
    <t>C-05662</t>
  </si>
  <si>
    <t>C-05665</t>
  </si>
  <si>
    <t>C-05668</t>
  </si>
  <si>
    <t>C-05671</t>
  </si>
  <si>
    <t>C-05674</t>
  </si>
  <si>
    <t>OtsLYON18S_1_2002</t>
  </si>
  <si>
    <t>OtsLYON18S_1_1550</t>
  </si>
  <si>
    <t>C-05677</t>
  </si>
  <si>
    <t>C-05680</t>
  </si>
  <si>
    <t>OtsLYON19S_1_1818</t>
  </si>
  <si>
    <t>OtsLYON19S_1_1540</t>
  </si>
  <si>
    <t>C-05683</t>
  </si>
  <si>
    <t>C-05686</t>
  </si>
  <si>
    <t>C-05689</t>
  </si>
  <si>
    <t>C-05692</t>
  </si>
  <si>
    <t>C-05695</t>
  </si>
  <si>
    <t>C-05698</t>
  </si>
  <si>
    <t>C-05701</t>
  </si>
  <si>
    <t>C-05704</t>
  </si>
  <si>
    <t>OtsLYON18S_1_2448</t>
  </si>
  <si>
    <t>C-05707</t>
  </si>
  <si>
    <t>C-05710</t>
  </si>
  <si>
    <t>C-05713</t>
  </si>
  <si>
    <t>C-05716</t>
  </si>
  <si>
    <t>OtsLYON19S_1_1708</t>
  </si>
  <si>
    <t>OtsLYON19S_1_1905</t>
  </si>
  <si>
    <t>C-05719</t>
  </si>
  <si>
    <t>C-05722</t>
  </si>
  <si>
    <t>C-05725</t>
  </si>
  <si>
    <t>OtsLYON19S_1_1715</t>
  </si>
  <si>
    <t>C-05728</t>
  </si>
  <si>
    <t>C-05731</t>
  </si>
  <si>
    <t>OtsLYON19S_1_1759</t>
  </si>
  <si>
    <t>OtsLYON19S_1_2008</t>
  </si>
  <si>
    <t>C-05734</t>
  </si>
  <si>
    <t>C-05737</t>
  </si>
  <si>
    <t>OtsLYON20S_1_0428</t>
  </si>
  <si>
    <t>OtsLYON20S_1_1131</t>
  </si>
  <si>
    <t>C-05740</t>
  </si>
  <si>
    <t>C-05743</t>
  </si>
  <si>
    <t>OtsLYON18S_1_1212</t>
  </si>
  <si>
    <t>C-05746</t>
  </si>
  <si>
    <t>C-05749</t>
  </si>
  <si>
    <t>OtsLYON19S_1_0816</t>
  </si>
  <si>
    <t>C-05752</t>
  </si>
  <si>
    <t>C-05755</t>
  </si>
  <si>
    <t>C-05758</t>
  </si>
  <si>
    <t>OtsLYON19S_1_1731</t>
  </si>
  <si>
    <t>OtsLYON19S_1_1944</t>
  </si>
  <si>
    <t>C-05761</t>
  </si>
  <si>
    <t>C-05764</t>
  </si>
  <si>
    <t>C-05767</t>
  </si>
  <si>
    <t>C-05770</t>
  </si>
  <si>
    <t>C-05773</t>
  </si>
  <si>
    <t>C-05776</t>
  </si>
  <si>
    <t>C-05779</t>
  </si>
  <si>
    <t>C-05782</t>
  </si>
  <si>
    <t>C-05785</t>
  </si>
  <si>
    <t>OtsLYON19S_1_1870</t>
  </si>
  <si>
    <t>OtsLYON19S_1_1636</t>
  </si>
  <si>
    <t>C-05788</t>
  </si>
  <si>
    <t>C-05791</t>
  </si>
  <si>
    <t>OtsLYON19S_1_2101</t>
  </si>
  <si>
    <t>C-05794</t>
  </si>
  <si>
    <t>C-05797</t>
  </si>
  <si>
    <t>C-05800</t>
  </si>
  <si>
    <t>C-05803</t>
  </si>
  <si>
    <t>C-05806</t>
  </si>
  <si>
    <t>C-05809</t>
  </si>
  <si>
    <t>C-05812</t>
  </si>
  <si>
    <t>C-05815</t>
  </si>
  <si>
    <t>OtsLYON19S_1_1657</t>
  </si>
  <si>
    <t>C-05818</t>
  </si>
  <si>
    <t>C-05821</t>
  </si>
  <si>
    <t>C-05824</t>
  </si>
  <si>
    <t>C-05827</t>
  </si>
  <si>
    <t>C-05830</t>
  </si>
  <si>
    <t>OtsLYON19S_1_0572</t>
  </si>
  <si>
    <t>OtsLYON19S_1_0486</t>
  </si>
  <si>
    <t>C-05833</t>
  </si>
  <si>
    <t>C-05836</t>
  </si>
  <si>
    <t>C-05839</t>
  </si>
  <si>
    <t>C-05842</t>
  </si>
  <si>
    <t>C-05845</t>
  </si>
  <si>
    <t>C-05848</t>
  </si>
  <si>
    <t>OtsNPFH19S_1_4336</t>
  </si>
  <si>
    <t>OtsNPFH19S_1_4002</t>
  </si>
  <si>
    <t>C-05851</t>
  </si>
  <si>
    <t>C-05854</t>
  </si>
  <si>
    <t>OtsLYON20S_1_0470</t>
  </si>
  <si>
    <t>OtsLYON20S_1_0520</t>
  </si>
  <si>
    <t>C-05857</t>
  </si>
  <si>
    <t>C-05860</t>
  </si>
  <si>
    <t>C-05863</t>
  </si>
  <si>
    <t>OtsLYON19S_1_0483</t>
  </si>
  <si>
    <t>C-05866</t>
  </si>
  <si>
    <t>C-05869</t>
  </si>
  <si>
    <t>C-05872</t>
  </si>
  <si>
    <t>OtsLYON19S_1_0802</t>
  </si>
  <si>
    <t>C-05875</t>
  </si>
  <si>
    <t>OtsLYON20S_1_0243</t>
  </si>
  <si>
    <t>OtsLYON20S_1_0090</t>
  </si>
  <si>
    <t>C-05878</t>
  </si>
  <si>
    <t>OtsLYON19S_1_1712</t>
  </si>
  <si>
    <t>OtsLYON19S_1_1927</t>
  </si>
  <si>
    <t>C-05881</t>
  </si>
  <si>
    <t>C-05884</t>
  </si>
  <si>
    <t>C-05887</t>
  </si>
  <si>
    <t>C-05890</t>
  </si>
  <si>
    <t>C-05893</t>
  </si>
  <si>
    <t>OtsLYON19S_1_0117</t>
  </si>
  <si>
    <t>OtsLYON19S_1_0041</t>
  </si>
  <si>
    <t>C-05896</t>
  </si>
  <si>
    <t>C-05899</t>
  </si>
  <si>
    <t>C-05902</t>
  </si>
  <si>
    <t>C-05905</t>
  </si>
  <si>
    <t>C-05908</t>
  </si>
  <si>
    <t>C-05911</t>
  </si>
  <si>
    <t>C-05914</t>
  </si>
  <si>
    <t>OtsNPFH19S_1_2305</t>
  </si>
  <si>
    <t>OtsNPFH19S_1_2025</t>
  </si>
  <si>
    <t>C-05917</t>
  </si>
  <si>
    <t>C-05920</t>
  </si>
  <si>
    <t>C-05923</t>
  </si>
  <si>
    <t>C-05926</t>
  </si>
  <si>
    <t>C-05929</t>
  </si>
  <si>
    <t>C-05932</t>
  </si>
  <si>
    <t>C-05935</t>
  </si>
  <si>
    <t>C-05938</t>
  </si>
  <si>
    <t>OtsLYON19S_1_1331</t>
  </si>
  <si>
    <t>OtsLYON19S_1_1247</t>
  </si>
  <si>
    <t>C-05941</t>
  </si>
  <si>
    <t>OtsLYON20S_1_0654</t>
  </si>
  <si>
    <t>OtsLYON20S_1_0715</t>
  </si>
  <si>
    <t>C-05944</t>
  </si>
  <si>
    <t>C-05947</t>
  </si>
  <si>
    <t>C-05950</t>
  </si>
  <si>
    <t>C-05953</t>
  </si>
  <si>
    <t>OtsNPFH19S_1_3303</t>
  </si>
  <si>
    <t>OtsNPFH19S_1_3044</t>
  </si>
  <si>
    <t>C-05956</t>
  </si>
  <si>
    <t>C-05959</t>
  </si>
  <si>
    <t>C-05962</t>
  </si>
  <si>
    <t>C-05965</t>
  </si>
  <si>
    <t>C-05968</t>
  </si>
  <si>
    <t>C-05971</t>
  </si>
  <si>
    <t>C-05974</t>
  </si>
  <si>
    <t>C-05977</t>
  </si>
  <si>
    <t>OtsNPFH19S_1_4323</t>
  </si>
  <si>
    <t>OtsNPFH19S_1_4013</t>
  </si>
  <si>
    <t>C-05980</t>
  </si>
  <si>
    <t>C-05983</t>
  </si>
  <si>
    <t>C-05986</t>
  </si>
  <si>
    <t>OtsLYON19S_1_1706</t>
  </si>
  <si>
    <t>OtsLYON19S_1_1901</t>
  </si>
  <si>
    <t>C-05989</t>
  </si>
  <si>
    <t>OtsNPFH19S_1_4310</t>
  </si>
  <si>
    <t>OtsNPFH19S_1_4008</t>
  </si>
  <si>
    <t>C-05992</t>
  </si>
  <si>
    <t>C-05995</t>
  </si>
  <si>
    <t>OtsLYON19S_1_2308</t>
  </si>
  <si>
    <t>OtsLYON19S_1_2085</t>
  </si>
  <si>
    <t>C-05998</t>
  </si>
  <si>
    <t>C-06001</t>
  </si>
  <si>
    <t>C-06004</t>
  </si>
  <si>
    <t>C-06007</t>
  </si>
  <si>
    <t>C-06010</t>
  </si>
  <si>
    <t>OtsLYON19S_1_1665</t>
  </si>
  <si>
    <t>C-06013</t>
  </si>
  <si>
    <t>C-06016</t>
  </si>
  <si>
    <t>C-06019</t>
  </si>
  <si>
    <t>C-06022</t>
  </si>
  <si>
    <t>C-06025</t>
  </si>
  <si>
    <t>C-06028</t>
  </si>
  <si>
    <t>C-06031</t>
  </si>
  <si>
    <t>C-06034</t>
  </si>
  <si>
    <t>OtsLYON19S_1_0063</t>
  </si>
  <si>
    <t>C-06037</t>
  </si>
  <si>
    <t>C-06040</t>
  </si>
  <si>
    <t>C-06043</t>
  </si>
  <si>
    <t>C-06046</t>
  </si>
  <si>
    <t>C-06049</t>
  </si>
  <si>
    <t>C-06052</t>
  </si>
  <si>
    <t>C-06055</t>
  </si>
  <si>
    <t>OtsLYON19S_1_0525</t>
  </si>
  <si>
    <t>OtsLYON19S_1_0360</t>
  </si>
  <si>
    <t>C-06058</t>
  </si>
  <si>
    <t>C-06061</t>
  </si>
  <si>
    <t>C-06064</t>
  </si>
  <si>
    <t>C-06067</t>
  </si>
  <si>
    <t>OtsLYON19S_1_1747</t>
  </si>
  <si>
    <t>C-06070</t>
  </si>
  <si>
    <t>OtsLYON19S_1_1523</t>
  </si>
  <si>
    <t>C-06073</t>
  </si>
  <si>
    <t>C-06076</t>
  </si>
  <si>
    <t>OtsLYON19S_1_1106</t>
  </si>
  <si>
    <t>C-06079</t>
  </si>
  <si>
    <t>C-06082</t>
  </si>
  <si>
    <t>C-06085</t>
  </si>
  <si>
    <t>C-06088</t>
  </si>
  <si>
    <t>C-06091</t>
  </si>
  <si>
    <t>C-06094</t>
  </si>
  <si>
    <t>OtsLYON20S_1_1485</t>
  </si>
  <si>
    <t>OtsLYON20S_1_1287</t>
  </si>
  <si>
    <t>C-06097</t>
  </si>
  <si>
    <t>OtsNPFH19S_1_3345</t>
  </si>
  <si>
    <t>OtsNPFH19S_1_3111</t>
  </si>
  <si>
    <t>C-06100</t>
  </si>
  <si>
    <t>C-06103</t>
  </si>
  <si>
    <t>OtsLYON19S_1_0479</t>
  </si>
  <si>
    <t>C-06106</t>
  </si>
  <si>
    <t>C-06109</t>
  </si>
  <si>
    <t>C-06112</t>
  </si>
  <si>
    <t>C-06115</t>
  </si>
  <si>
    <t>C-06118</t>
  </si>
  <si>
    <t>C-06121</t>
  </si>
  <si>
    <t>OtsLYON19S_1_1115</t>
  </si>
  <si>
    <t>OtsLYON19S_1_0950</t>
  </si>
  <si>
    <t>C-06124</t>
  </si>
  <si>
    <t>C-06127</t>
  </si>
  <si>
    <t>C-06130</t>
  </si>
  <si>
    <t>C-06133</t>
  </si>
  <si>
    <t>C-06136</t>
  </si>
  <si>
    <t>OtsLYON19S_1_0402</t>
  </si>
  <si>
    <t>C-06139</t>
  </si>
  <si>
    <t>C-06142</t>
  </si>
  <si>
    <t>OtsLYON20S_1_0473</t>
  </si>
  <si>
    <t>OtsLYON20S_1_0538</t>
  </si>
  <si>
    <t>C-06145</t>
  </si>
  <si>
    <t>C-06148</t>
  </si>
  <si>
    <t>C-06151</t>
  </si>
  <si>
    <t>C-06154</t>
  </si>
  <si>
    <t>C-06157</t>
  </si>
  <si>
    <t>C-06160</t>
  </si>
  <si>
    <t>C-06163</t>
  </si>
  <si>
    <t>OtsLYON19S_1_1580</t>
  </si>
  <si>
    <t>C-06166</t>
  </si>
  <si>
    <t>C-06169</t>
  </si>
  <si>
    <t>OtsLYON19S_1_0055</t>
  </si>
  <si>
    <t>C-06172</t>
  </si>
  <si>
    <t>C-06175</t>
  </si>
  <si>
    <t>C-06178</t>
  </si>
  <si>
    <t>OtsLYON19S_1_1798</t>
  </si>
  <si>
    <t>OtsLYON19S_1_2059</t>
  </si>
  <si>
    <t>C-06181</t>
  </si>
  <si>
    <t>C-06184</t>
  </si>
  <si>
    <t>OtsLYON19S_1_0665</t>
  </si>
  <si>
    <t>C-06187</t>
  </si>
  <si>
    <t>C-06190</t>
  </si>
  <si>
    <t>C-06193</t>
  </si>
  <si>
    <t>C-06196</t>
  </si>
  <si>
    <t>C-06199</t>
  </si>
  <si>
    <t>C-06202</t>
  </si>
  <si>
    <t>C-06205</t>
  </si>
  <si>
    <t>C-06208</t>
  </si>
  <si>
    <t>C-06211</t>
  </si>
  <si>
    <t>C-06214</t>
  </si>
  <si>
    <t>C-06217</t>
  </si>
  <si>
    <t>C-06220</t>
  </si>
  <si>
    <t>C-06223</t>
  </si>
  <si>
    <t>C-06226</t>
  </si>
  <si>
    <t>C-06229</t>
  </si>
  <si>
    <t>C-06232</t>
  </si>
  <si>
    <t>OtsLYON19S_1_0115</t>
  </si>
  <si>
    <t>OtsLYON19S_1_0061</t>
  </si>
  <si>
    <t>C-06235</t>
  </si>
  <si>
    <t>C-06238</t>
  </si>
  <si>
    <t>C-06241</t>
  </si>
  <si>
    <t>C-06244</t>
  </si>
  <si>
    <t>C-06247</t>
  </si>
  <si>
    <t>C-06250</t>
  </si>
  <si>
    <t>C-06253</t>
  </si>
  <si>
    <t>C-06256</t>
  </si>
  <si>
    <t>C-06259</t>
  </si>
  <si>
    <t>OtsLYON19S_1_0329</t>
  </si>
  <si>
    <t>C-06262</t>
  </si>
  <si>
    <t>OtsLYON19S_1_1602</t>
  </si>
  <si>
    <t>C-06265</t>
  </si>
  <si>
    <t>C-06268</t>
  </si>
  <si>
    <t>C-06271</t>
  </si>
  <si>
    <t>C-06274</t>
  </si>
  <si>
    <t>C-06277</t>
  </si>
  <si>
    <t>C-06280</t>
  </si>
  <si>
    <t>C-06283</t>
  </si>
  <si>
    <t>C-06286</t>
  </si>
  <si>
    <t>OtsLYON20S_1_0283</t>
  </si>
  <si>
    <t>OtsLYON20S_1_1031</t>
  </si>
  <si>
    <t>C-06289</t>
  </si>
  <si>
    <t>C-06292</t>
  </si>
  <si>
    <t>C-06295</t>
  </si>
  <si>
    <t>C-06298</t>
  </si>
  <si>
    <t>OtsNPFH19S_1_3363</t>
  </si>
  <si>
    <t>OtsNPFH19S_1_3094</t>
  </si>
  <si>
    <t>C-06301</t>
  </si>
  <si>
    <t>C-06304</t>
  </si>
  <si>
    <t>OtsLYON20S_1_0434</t>
  </si>
  <si>
    <t>OtsLYON20S_1_1141</t>
  </si>
  <si>
    <t>C-06328</t>
  </si>
  <si>
    <t>OtsLYON19S_1_1723</t>
  </si>
  <si>
    <t>OtsLYON18S_1_2345</t>
  </si>
  <si>
    <t>OtsLYON18S_1_2707</t>
  </si>
  <si>
    <t>C-06343</t>
  </si>
  <si>
    <t>C-06346</t>
  </si>
  <si>
    <t>C-06355</t>
  </si>
  <si>
    <t>OtsLYON19S_1_0605</t>
  </si>
  <si>
    <t>C-06365</t>
  </si>
  <si>
    <t>C-06385</t>
  </si>
  <si>
    <t>C-06388</t>
  </si>
  <si>
    <t>OtsLYON19S_1_0514</t>
  </si>
  <si>
    <t>OtsLYON19S_1_0327</t>
  </si>
  <si>
    <t>OtsLYON19S_1_1519</t>
  </si>
  <si>
    <t>OtsLYON19S_1_0713</t>
  </si>
  <si>
    <t>OtsLYON19S_1_0819</t>
  </si>
  <si>
    <t>C-06443</t>
  </si>
  <si>
    <t>C-06455</t>
  </si>
  <si>
    <t>C-06464</t>
  </si>
  <si>
    <t>OtsLYON20S_1_0295</t>
  </si>
  <si>
    <t>OtsLYON20S_1_1020</t>
  </si>
  <si>
    <t>C-06482</t>
  </si>
  <si>
    <t>OtsLYON19S_1_0608</t>
  </si>
  <si>
    <t>OtsLYON18S_1_2322</t>
  </si>
  <si>
    <t>OtsLYON18S_1_2446</t>
  </si>
  <si>
    <t>C-06491</t>
  </si>
  <si>
    <t>OtsLYON18S_1_1433</t>
  </si>
  <si>
    <t>OtsLYON18S_1_1806</t>
  </si>
  <si>
    <t>OtsLYON19S_1_0157</t>
  </si>
  <si>
    <t>OtsLYON19S_1_0245</t>
  </si>
  <si>
    <t>C-06506</t>
  </si>
  <si>
    <t>OtsLYON19S_1_1729</t>
  </si>
  <si>
    <t>OtsLYON19S_1_0378</t>
  </si>
  <si>
    <t>OtsLYON19S_1_1357</t>
  </si>
  <si>
    <t>OtsLYON19S_1_1440</t>
  </si>
  <si>
    <t>C-06527</t>
  </si>
  <si>
    <t>C-06530</t>
  </si>
  <si>
    <t>OtsLYON20S_1_0291</t>
  </si>
  <si>
    <t>OtsLYON20S_1_1004</t>
  </si>
  <si>
    <t>C-06551</t>
  </si>
  <si>
    <t>C-06560</t>
  </si>
  <si>
    <t>C-06569</t>
  </si>
  <si>
    <t>C-06575</t>
  </si>
  <si>
    <t>C-06578</t>
  </si>
  <si>
    <t>OtsLYON19S_1_1604</t>
  </si>
  <si>
    <t>C-06611</t>
  </si>
  <si>
    <t>OtsLYON19S_1_1815</t>
  </si>
  <si>
    <t>OtsLYON19S_1_1535</t>
  </si>
  <si>
    <t>C-06623</t>
  </si>
  <si>
    <t>OtsLYON19S_1_2303</t>
  </si>
  <si>
    <t>OtsLYON19S_1_2062</t>
  </si>
  <si>
    <t>OtsLYON19S_1_1317</t>
  </si>
  <si>
    <t>OtsLYON19S_1_1234</t>
  </si>
  <si>
    <t>OtsLYON19S_1_1831</t>
  </si>
  <si>
    <t>OtsLYON19S_1_1569</t>
  </si>
  <si>
    <t>C-06650</t>
  </si>
  <si>
    <t>OtsLYON19S_1_0617</t>
  </si>
  <si>
    <t>C-06656</t>
  </si>
  <si>
    <t>OtsLYON19S_1_0551</t>
  </si>
  <si>
    <t>OtsLYON19S_1_0419</t>
  </si>
  <si>
    <t>OtsLYON19S_1_1485</t>
  </si>
  <si>
    <t>OtsLYON19S_1_1654</t>
  </si>
  <si>
    <t>C-06683</t>
  </si>
  <si>
    <t>C-06695</t>
  </si>
  <si>
    <t>C-06707</t>
  </si>
  <si>
    <t>OtsLYON19S_1_0597</t>
  </si>
  <si>
    <t>OtsLYON19S_1_0669</t>
  </si>
  <si>
    <t>OtsLYON18S_1_2742</t>
  </si>
  <si>
    <t>C-06722</t>
  </si>
  <si>
    <t>OtsNPFH19S_1_5323</t>
  </si>
  <si>
    <t>OtsNPFH19S_1_5015</t>
  </si>
  <si>
    <t>OtsNPFH19S_1_1004</t>
  </si>
  <si>
    <t>C-06734</t>
  </si>
  <si>
    <t>OtsLYON19S_1_1319</t>
  </si>
  <si>
    <t>OtsLYON19S_1_1244</t>
  </si>
  <si>
    <t>OtsLYON19S_1_0145</t>
  </si>
  <si>
    <t>OtsLYON19S_1_0203</t>
  </si>
  <si>
    <t>OtsLYON20S_1_0219</t>
  </si>
  <si>
    <t>OtsLYON20S_1_0055</t>
  </si>
  <si>
    <t>C-06770</t>
  </si>
  <si>
    <t>OtsLYON19S_1_0105</t>
  </si>
  <si>
    <t>OtsLYON19S_1_0005</t>
  </si>
  <si>
    <t>OtsLYON19S_1_0482</t>
  </si>
  <si>
    <t>OtsLYON19S_1_0127</t>
  </si>
  <si>
    <t>OtsLYON19S_1_0074</t>
  </si>
  <si>
    <t>OtsLYON19S_1_1538</t>
  </si>
  <si>
    <t>OtsLYON19S_1_0164</t>
  </si>
  <si>
    <t>OtsLYON19S_1_0252</t>
  </si>
  <si>
    <t>OtsNPFH19S_1_3015</t>
  </si>
  <si>
    <t>C-06851</t>
  </si>
  <si>
    <t>C-06866</t>
  </si>
  <si>
    <t>OtsLYON19S_1_1795</t>
  </si>
  <si>
    <t>OtsLYON19S_1_2070</t>
  </si>
  <si>
    <t>C-06884</t>
  </si>
  <si>
    <t>C-06896</t>
  </si>
  <si>
    <t>OtsLYON19S_1_1906</t>
  </si>
  <si>
    <t>C-06911</t>
  </si>
  <si>
    <t>OtsLYON19S_1_0541</t>
  </si>
  <si>
    <t>OtsLYON19S_1_0404</t>
  </si>
  <si>
    <t>OtsLYON19S_1_1396</t>
  </si>
  <si>
    <t>OtsLYON19S_1_1490</t>
  </si>
  <si>
    <t>OtsLYON19S_1_1742</t>
  </si>
  <si>
    <t>OtsLYON19S_1_1973</t>
  </si>
  <si>
    <t>OtsLYON19S_1_0705</t>
  </si>
  <si>
    <t>OtsLYON19S_1_0673</t>
  </si>
  <si>
    <t>C-06956</t>
  </si>
  <si>
    <t>C-06998</t>
  </si>
  <si>
    <t>C-07007</t>
  </si>
  <si>
    <t>OtsLYON19S_1_1834</t>
  </si>
  <si>
    <t>OtsLYON19S_1_1567</t>
  </si>
  <si>
    <t>C-07013</t>
  </si>
  <si>
    <t>OtsLYON19S_1_0827</t>
  </si>
  <si>
    <t>OtsLYON19S_1_1707</t>
  </si>
  <si>
    <t>OtsLYON19S_1_1910</t>
  </si>
  <si>
    <t>OtsPBT18-UmaFa-0784</t>
  </si>
  <si>
    <t>OtsPBT18-UmaFa-0779</t>
  </si>
  <si>
    <t>OtsLYON19S_1_0593</t>
  </si>
  <si>
    <t>OtsLYON19S_1_1830</t>
  </si>
  <si>
    <t>OtsLYON19S_1_1558</t>
  </si>
  <si>
    <t>C-07058</t>
  </si>
  <si>
    <t>OtsLYON19S_1_2302</t>
  </si>
  <si>
    <t>OtsLYON19S_1_2076</t>
  </si>
  <si>
    <t>OtsLYON20S_1_1021</t>
  </si>
  <si>
    <t>OtsLYON19S_1_0018</t>
  </si>
  <si>
    <t>C-07109</t>
  </si>
  <si>
    <t>OtsLYON19S_1_0427</t>
  </si>
  <si>
    <t>C-07115</t>
  </si>
  <si>
    <t>OtsLYON20S_1_1003</t>
  </si>
  <si>
    <t>C-07118</t>
  </si>
  <si>
    <t>OtsNPFH20S_1_0675</t>
  </si>
  <si>
    <t>OtsNPFH20S_1_0652</t>
  </si>
  <si>
    <t>OtsNPFH20S_1</t>
  </si>
  <si>
    <t>OtsPBT18-UmaFa-0889</t>
  </si>
  <si>
    <t>OtsLYON19S_1_0154</t>
  </si>
  <si>
    <t>OtsLYON19S_1_0233</t>
  </si>
  <si>
    <t>OtsNPFH19S_1_3022</t>
  </si>
  <si>
    <t>OtsNPFH19S_1_4305</t>
  </si>
  <si>
    <t>OtsNPFH19S_1_4062</t>
  </si>
  <si>
    <t>C-07199</t>
  </si>
  <si>
    <t>C-07229</t>
  </si>
  <si>
    <t>OtsPBT19-PRHFa</t>
  </si>
  <si>
    <t>OtsLYON19S_1_0709</t>
  </si>
  <si>
    <t>OtsLYON19S_1_0808</t>
  </si>
  <si>
    <t>OtsLYON19S_1_0439</t>
  </si>
  <si>
    <t>OtsLYON19S_1_1111</t>
  </si>
  <si>
    <t>OtsLYON19S_1_0924</t>
  </si>
  <si>
    <t>C-07271</t>
  </si>
  <si>
    <t>OtsLYON20S_1_0231</t>
  </si>
  <si>
    <t>OtsLYON20S_1_0069</t>
  </si>
  <si>
    <t>OtsLYON19S_1_1703</t>
  </si>
  <si>
    <t>OtsLYON19S_1_1916</t>
  </si>
  <si>
    <t>C-07331</t>
  </si>
  <si>
    <t>OtsLYON19S_1_0949</t>
  </si>
  <si>
    <t>C-07334</t>
  </si>
  <si>
    <t>OtsLYON19S_1_0961</t>
  </si>
  <si>
    <t>OtsLYON19S_1_1103</t>
  </si>
  <si>
    <t>OtsLYON19S_1_0918</t>
  </si>
  <si>
    <t>C-07379</t>
  </si>
  <si>
    <t>OtsLYON19S_1_0711</t>
  </si>
  <si>
    <t>OtsLYON19S_1_0678</t>
  </si>
  <si>
    <t>C-07397</t>
  </si>
  <si>
    <t>OtsLYON19S_1_1717</t>
  </si>
  <si>
    <t>OtsLYON19S_1_1932</t>
  </si>
  <si>
    <t>C-07409</t>
  </si>
  <si>
    <t>OtsLYON19S_1_1857</t>
  </si>
  <si>
    <t>OtsLYON19S_1_1612</t>
  </si>
  <si>
    <t>C-07424</t>
  </si>
  <si>
    <t>OtsLYON20S_1_0288</t>
  </si>
  <si>
    <t>OtsNPFH19S_1_3341</t>
  </si>
  <si>
    <t>OtsNPFH19S_1_3071</t>
  </si>
  <si>
    <t>C-07439</t>
  </si>
  <si>
    <t>OtsNPFH18S_1_6359</t>
  </si>
  <si>
    <t>OtsNPFH18S_1_6049</t>
  </si>
  <si>
    <t>OtsLYON19S_1_1629</t>
  </si>
  <si>
    <t>OtsNPFH18S_1_3350</t>
  </si>
  <si>
    <t>OtsNPFH18S_1_3030</t>
  </si>
  <si>
    <t>OtsLYON19S_1_0684</t>
  </si>
  <si>
    <t>OtsLYON20S_1_0199</t>
  </si>
  <si>
    <t>OtsNPFH19S_1_1335</t>
  </si>
  <si>
    <t>OtsNPFH19S_1_1084</t>
  </si>
  <si>
    <t>OtsLYON19S_1_0421</t>
  </si>
  <si>
    <t>OtsLYON19S_1_1531</t>
  </si>
  <si>
    <t>OtsLYON18S_1_2708</t>
  </si>
  <si>
    <t>OtsLYON20S_1_0415</t>
  </si>
  <si>
    <t>OtsLYON20S_1_1120</t>
  </si>
  <si>
    <t>OtsLYON19S_1_1102</t>
  </si>
  <si>
    <t>OtsLYON19S_1_0910</t>
  </si>
  <si>
    <t>OtsLYON19S_1_0649</t>
  </si>
  <si>
    <t>C-07520</t>
  </si>
  <si>
    <t>C-07523</t>
  </si>
  <si>
    <t>OtsLYON19S_1_1722</t>
  </si>
  <si>
    <t>OtsLYON19S_1_1939</t>
  </si>
  <si>
    <t>C-07562</t>
  </si>
  <si>
    <t>OtsLYON20S_1_0500</t>
  </si>
  <si>
    <t>OtsLYON20S_1_0557</t>
  </si>
  <si>
    <t>C-07580</t>
  </si>
  <si>
    <t>OtsNPFH20S_1_0070</t>
  </si>
  <si>
    <t>OtsNPFH20S_1_0030</t>
  </si>
  <si>
    <t>OtsLYON18S_1_2452</t>
  </si>
  <si>
    <t>OtsLYON19S_1_1913</t>
  </si>
  <si>
    <t>OtsNPFH20S_1_0803</t>
  </si>
  <si>
    <t>OtsLYON19S_1_0254</t>
  </si>
  <si>
    <t>OtsLYON20S_1_1508</t>
  </si>
  <si>
    <t>OtsLYON20S_1_1625</t>
  </si>
  <si>
    <t>OtsLYON19S_1_1550</t>
  </si>
  <si>
    <t>OtsLYON19S_1_0459</t>
  </si>
  <si>
    <t>OtsLYON19S_1_1539</t>
  </si>
  <si>
    <t>OtsNPFH19S_1_3340</t>
  </si>
  <si>
    <t>OtsNPFH19S_1_3118</t>
  </si>
  <si>
    <t>OtsLYON19S_1_0685</t>
  </si>
  <si>
    <t>OtsLYON18S_1_2739</t>
  </si>
  <si>
    <t>OtsNPFH19S_1_1319</t>
  </si>
  <si>
    <t>OtsNPFH19S_1_1023</t>
  </si>
  <si>
    <t>OtsLYON19S_1_0442</t>
  </si>
  <si>
    <t>OtsLYON20S_1_0605</t>
  </si>
  <si>
    <t>OtsLYON18S_1_2743</t>
  </si>
  <si>
    <t>OtsLYON19S_1_0232</t>
  </si>
  <si>
    <t>OtsLYON19S_1_0590</t>
  </si>
  <si>
    <t>OtsLYON19S_1_0646</t>
  </si>
  <si>
    <t>OtsLYON19S_1_1330</t>
  </si>
  <si>
    <t>OtsLYON20S_1_1304</t>
  </si>
  <si>
    <t>OtsLYON20S_1_0810</t>
  </si>
  <si>
    <t>OtsLYON20S_1_1592</t>
  </si>
  <si>
    <t>OtsLYON20S_1_1783</t>
  </si>
  <si>
    <t>OtsLYON19S_1_0919</t>
  </si>
  <si>
    <t>OtsLYON19S_1_1301</t>
  </si>
  <si>
    <t>OtsLYON19S_1_1238</t>
  </si>
  <si>
    <t>OtsLYON19S_1_1865</t>
  </si>
  <si>
    <t>OtsLYON19S_1_1624</t>
  </si>
  <si>
    <t>OtsLYON20S_1_1559</t>
  </si>
  <si>
    <t>OtsLYON19S_1_1389</t>
  </si>
  <si>
    <t>OtsLYON19S_1_1482</t>
  </si>
  <si>
    <t>OtsLYON19S_1_0679</t>
  </si>
  <si>
    <t>OtsLYON19S_1_1506</t>
  </si>
  <si>
    <t>OtsLYON19S_1_1971</t>
  </si>
  <si>
    <t>OtsLYON19S_1_0467</t>
  </si>
  <si>
    <t>OtsLYON19S_1_0503</t>
  </si>
  <si>
    <t>OtsLYON19S_1_0306</t>
  </si>
  <si>
    <t>OtsLYON19S_1_0568</t>
  </si>
  <si>
    <t>OtsLYON19S_1_0474</t>
  </si>
  <si>
    <t>OtsLYON19S_1_0407</t>
  </si>
  <si>
    <t>OtsLYON19S_1_0658</t>
  </si>
  <si>
    <t>OtsLYON19S_1_1713</t>
  </si>
  <si>
    <t>OtsLYON19S_1_1921</t>
  </si>
  <si>
    <t>OtsNPFH19S_1_3306</t>
  </si>
  <si>
    <t>OtsNPFH19S_1_3063</t>
  </si>
  <si>
    <t>OtsLYON20S_1_0452</t>
  </si>
  <si>
    <t>OtsLYON18S_1_2758</t>
  </si>
  <si>
    <t>OtsLYON19S_1_1637</t>
  </si>
  <si>
    <t>OtsLYON20S_1_1002</t>
  </si>
  <si>
    <t>OtsLYON20S_1_0465</t>
  </si>
  <si>
    <t>OtsLYON20S_1_1200</t>
  </si>
  <si>
    <t>OtsLYON20S_1_0659</t>
  </si>
  <si>
    <t>OtsLYON20S_1_0729</t>
  </si>
  <si>
    <t>OtsNPFH19S_1_2336</t>
  </si>
  <si>
    <t>OtsNPFH19S_1_2050</t>
  </si>
  <si>
    <t>OtsLYON19S_1_1734</t>
  </si>
  <si>
    <t>OtsLYON19S_1_1969</t>
  </si>
  <si>
    <t>OtsLYON19S_1_1497</t>
  </si>
  <si>
    <t>OtsLYON19S_1_1400</t>
  </si>
  <si>
    <t>OtsLYON19S_1_1503</t>
  </si>
  <si>
    <t>OtsLYON20S_1_0438</t>
  </si>
  <si>
    <t>OtsLYON20S_1_1147</t>
  </si>
  <si>
    <t>OtsLYON19S_1_0803</t>
  </si>
  <si>
    <t>OtsLYON19S_1_1832</t>
  </si>
  <si>
    <t>OtsLYON19S_1_1573</t>
  </si>
  <si>
    <t>OtsLYON19S_1_1134</t>
  </si>
  <si>
    <t>OtsLYON19S_1_1021</t>
  </si>
  <si>
    <t>OtsLYON20S_1_0290</t>
  </si>
  <si>
    <t>OtsLYON20S_1_1040</t>
  </si>
  <si>
    <t>OtsLYON19S_1_1922</t>
  </si>
  <si>
    <t>OtsLYON20S_1_0251</t>
  </si>
  <si>
    <t>OtsLYON20S_1_0107</t>
  </si>
  <si>
    <t>OtsLYON19S_1_1882</t>
  </si>
  <si>
    <t>OtsLYON20S_1_1345</t>
  </si>
  <si>
    <t>OtsLYON20S_1_0885</t>
  </si>
  <si>
    <t>OtsLYON20S_1_1564</t>
  </si>
  <si>
    <t>OtsLYON19S_1_1489</t>
  </si>
  <si>
    <t>OtsNPFH19S_1_2304</t>
  </si>
  <si>
    <t>OtsNPFH19S_1_2011</t>
  </si>
  <si>
    <t>OtsLYON20S_1_0481</t>
  </si>
  <si>
    <t>OtsLYON20S_1_0540</t>
  </si>
  <si>
    <t>OtsLYON19S_1_1508</t>
  </si>
  <si>
    <t>OtsLYON19S_1_1114</t>
  </si>
  <si>
    <t>OtsLYON19S_1_0945</t>
  </si>
  <si>
    <t>OtsLYON19S_1_1855</t>
  </si>
  <si>
    <t>OtsLYON19S_1_1600</t>
  </si>
  <si>
    <t>OtsLYON18S_1_2444</t>
  </si>
  <si>
    <t>OtsLYON19S_1_1858</t>
  </si>
  <si>
    <t>OtsLYON19S_1_1610</t>
  </si>
  <si>
    <t>OtsLYON19S_1_0562</t>
  </si>
  <si>
    <t>OtsLYON19S_1_0466</t>
  </si>
  <si>
    <t>OtsLYON20S_1_0250</t>
  </si>
  <si>
    <t>OtsLYON20S_1_0111</t>
  </si>
  <si>
    <t>OtsNPFH20S_1_0576</t>
  </si>
  <si>
    <t>OtsNPFH20S_1_0536</t>
  </si>
  <si>
    <t>OtsLYON19S_1_1661</t>
  </si>
  <si>
    <t>OtsPBT18-UmaFa-0818</t>
  </si>
  <si>
    <t>OtsPBT18-UmaFa-0814</t>
  </si>
  <si>
    <t>OtsLYON20S_1_1066</t>
  </si>
  <si>
    <t>OtsLYON19S_1_0612</t>
  </si>
  <si>
    <t>OtsLYON20S_1_0672</t>
  </si>
  <si>
    <t>OtsLYON20S_1_0791</t>
  </si>
  <si>
    <t>OtsLYON19S_1_2097</t>
  </si>
  <si>
    <t>OtsLYON19S_1_1925</t>
  </si>
  <si>
    <t>OtsLYON19S_1_1744</t>
  </si>
  <si>
    <t>OtsLYON19S_1_1982</t>
  </si>
  <si>
    <t>OtsNPFH19S_1_2081</t>
  </si>
  <si>
    <t>OtsLYON19S_1_0626</t>
  </si>
  <si>
    <t>OtsLYON20S_1_1417</t>
  </si>
  <si>
    <t>OtsLYON20S_1_0997</t>
  </si>
  <si>
    <t>OtsLYON20S_1_0420</t>
  </si>
  <si>
    <t>OtsLYON20S_1_1083</t>
  </si>
  <si>
    <t>OtsLYON19S_1_0385</t>
  </si>
  <si>
    <t>OtsNPFH19S_1_2330</t>
  </si>
  <si>
    <t>OtsNPFH19S_1_2056</t>
  </si>
  <si>
    <t>OtsLYON19S_1_1312</t>
  </si>
  <si>
    <t>C-09129</t>
  </si>
  <si>
    <t>OtsLYON19S_1_1120</t>
  </si>
  <si>
    <t>OtsLYON19S_1_0955</t>
  </si>
  <si>
    <t>C-09135</t>
  </si>
  <si>
    <t>OtsLYON20S_1_1729</t>
  </si>
  <si>
    <t>OtsLYON19S_1_1548</t>
  </si>
  <si>
    <t>OtsNPFH19S_1_2311</t>
  </si>
  <si>
    <t>OtsNPFH19S_1_2006</t>
  </si>
  <si>
    <t>OtsLYON20S_1_0277</t>
  </si>
  <si>
    <t>OtsLYON20S_1_0181</t>
  </si>
  <si>
    <t>OtsLYON20S_1_0430</t>
  </si>
  <si>
    <t>OtsLYON20S_1_1139</t>
  </si>
  <si>
    <t>OtsLYON19S_1_0807</t>
  </si>
  <si>
    <t>C-09243</t>
  </si>
  <si>
    <t>OtsLYON20S_1_1006</t>
  </si>
  <si>
    <t>OtsLYON19S_1_1738</t>
  </si>
  <si>
    <t>OtsLYON19S_1_1980</t>
  </si>
  <si>
    <t>OtsLYON20S_1_0486</t>
  </si>
  <si>
    <t>OtsLYON20S_1_0533</t>
  </si>
  <si>
    <t>OtsLYON19S_1_0549</t>
  </si>
  <si>
    <t>OtsLYON19S_1_0414</t>
  </si>
  <si>
    <t>C-09273</t>
  </si>
  <si>
    <t>C-09276</t>
  </si>
  <si>
    <t>C-09306</t>
  </si>
  <si>
    <t>OtsLYON19S_1_1623</t>
  </si>
  <si>
    <t>OtsLYON19S_1_0595</t>
  </si>
  <si>
    <t>OtsLYON19S_1_0699</t>
  </si>
  <si>
    <t>OtsLYON19S_1_1118</t>
  </si>
  <si>
    <t>OtsLYON19S_1_0954</t>
  </si>
  <si>
    <t>OtsLYON19S_1_1566</t>
  </si>
  <si>
    <t>OtsLYON19S_1_0501</t>
  </si>
  <si>
    <t>OtsLYON19S_1_0302</t>
  </si>
  <si>
    <t>OtsNPFH19S_1_4324</t>
  </si>
  <si>
    <t>OtsNPFH19S_1_4033</t>
  </si>
  <si>
    <t>OtsLYON19S_1_1766</t>
  </si>
  <si>
    <t>OtsLYON19S_1_2045</t>
  </si>
  <si>
    <t>OtsLYON20S_1_1455</t>
  </si>
  <si>
    <t>OtsLYON20S_1_1249</t>
  </si>
  <si>
    <t>OtsLYON19S_1_0951</t>
  </si>
  <si>
    <t>OtsNPFH19S_1_2325</t>
  </si>
  <si>
    <t>OtsLYON19S_1_0948</t>
  </si>
  <si>
    <t>OtsLYON19S_1_0602</t>
  </si>
  <si>
    <t>OtsLYON19S_1_0547</t>
  </si>
  <si>
    <t>OtsLYON19S_1_0423</t>
  </si>
  <si>
    <t>OtsLYON19S_1_1599</t>
  </si>
  <si>
    <t>C-09505</t>
  </si>
  <si>
    <t>C-09508</t>
  </si>
  <si>
    <t>C-09511</t>
  </si>
  <si>
    <t>OtsLYON20S_1_0728</t>
  </si>
  <si>
    <t>C-09514</t>
  </si>
  <si>
    <t>OtsLYON19S_1_0431</t>
  </si>
  <si>
    <t>C-09517</t>
  </si>
  <si>
    <t>C-09520</t>
  </si>
  <si>
    <t>C-09523</t>
  </si>
  <si>
    <t>C-09526</t>
  </si>
  <si>
    <t>C-09529</t>
  </si>
  <si>
    <t>OtsLYON20S_1_0406</t>
  </si>
  <si>
    <t>OtsLYON20S_1_1097</t>
  </si>
  <si>
    <t>C-09532</t>
  </si>
  <si>
    <t>C-09535</t>
  </si>
  <si>
    <t>C-09538</t>
  </si>
  <si>
    <t>C-09541</t>
  </si>
  <si>
    <t>C-09544</t>
  </si>
  <si>
    <t>OtsLYON19S_1_1978</t>
  </si>
  <si>
    <t>C-09547</t>
  </si>
  <si>
    <t>C-09550</t>
  </si>
  <si>
    <t>C-09553</t>
  </si>
  <si>
    <t>C-09556</t>
  </si>
  <si>
    <t>C-09559</t>
  </si>
  <si>
    <t>C-09562</t>
  </si>
  <si>
    <t>C-09565</t>
  </si>
  <si>
    <t>C-09568</t>
  </si>
  <si>
    <t>C-09571</t>
  </si>
  <si>
    <t>C-09574</t>
  </si>
  <si>
    <t>C-09577</t>
  </si>
  <si>
    <t>C-09580</t>
  </si>
  <si>
    <t>C-09583</t>
  </si>
  <si>
    <t>C-09586</t>
  </si>
  <si>
    <t>C-09589</t>
  </si>
  <si>
    <t>OtsLYON19S_1_0560</t>
  </si>
  <si>
    <t>OtsLYON19S_1_0461</t>
  </si>
  <si>
    <t>C-09592</t>
  </si>
  <si>
    <t>C-09595</t>
  </si>
  <si>
    <t>C-09598</t>
  </si>
  <si>
    <t>C-09601</t>
  </si>
  <si>
    <t>C-09604</t>
  </si>
  <si>
    <t>C-09607</t>
  </si>
  <si>
    <t>C-09610</t>
  </si>
  <si>
    <t>C-09613</t>
  </si>
  <si>
    <t>C-09616</t>
  </si>
  <si>
    <t>C-09619</t>
  </si>
  <si>
    <t>C-09622</t>
  </si>
  <si>
    <t>C-09625</t>
  </si>
  <si>
    <t>OtsLYON20S_1_1034</t>
  </si>
  <si>
    <t>C-09628</t>
  </si>
  <si>
    <t>C-09631</t>
  </si>
  <si>
    <t>C-09634</t>
  </si>
  <si>
    <t>C-09637</t>
  </si>
  <si>
    <t>C-09640</t>
  </si>
  <si>
    <t>C-09643</t>
  </si>
  <si>
    <t>C-09646</t>
  </si>
  <si>
    <t>C-09649</t>
  </si>
  <si>
    <t>OtsLYON20S_1_0230</t>
  </si>
  <si>
    <t>OtsLYON20S_1_0065</t>
  </si>
  <si>
    <t>C-09652</t>
  </si>
  <si>
    <t>C-09655</t>
  </si>
  <si>
    <t>C-09658</t>
  </si>
  <si>
    <t>C-09661</t>
  </si>
  <si>
    <t>C-09664</t>
  </si>
  <si>
    <t>C-09667</t>
  </si>
  <si>
    <t>C-09670</t>
  </si>
  <si>
    <t>C-09673</t>
  </si>
  <si>
    <t>C-09676</t>
  </si>
  <si>
    <t>C-09679</t>
  </si>
  <si>
    <t>C-09682</t>
  </si>
  <si>
    <t>OtsLYON19S_1_1741</t>
  </si>
  <si>
    <t>OtsLYON19S_1_1992</t>
  </si>
  <si>
    <t>OtsLYON19S_1_1310</t>
  </si>
  <si>
    <t>OtsLYON19S_1_1204</t>
  </si>
  <si>
    <t>OtsLYON20S_1_1390</t>
  </si>
  <si>
    <t>OtsLYON20S_1_0943</t>
  </si>
  <si>
    <t>OtsLYON18S_1_2337</t>
  </si>
  <si>
    <t>OtsLYON18S_1_2494</t>
  </si>
  <si>
    <t>OtsLYON18S_1_2395</t>
  </si>
  <si>
    <t>OtsLYON19S_1_1572</t>
  </si>
  <si>
    <t>OtsLYON19S_1_0698</t>
  </si>
  <si>
    <t>OtsLYON19S_1_1608</t>
  </si>
  <si>
    <t>OtsLYON19S_1_0710</t>
  </si>
  <si>
    <t>OtsLYON19S_1_0682</t>
  </si>
  <si>
    <t>C-09907</t>
  </si>
  <si>
    <t>C-09910</t>
  </si>
  <si>
    <t>OtsLYON19S_1_0611</t>
  </si>
  <si>
    <t>C-09925</t>
  </si>
  <si>
    <t>C-09928</t>
  </si>
  <si>
    <t>C-09934</t>
  </si>
  <si>
    <t>C-09937</t>
  </si>
  <si>
    <t>C-09940</t>
  </si>
  <si>
    <t>OtsPBT18-RSHFa</t>
  </si>
  <si>
    <t>C-09952</t>
  </si>
  <si>
    <t>C-09964</t>
  </si>
  <si>
    <t>OtsLYON19S_1_1714</t>
  </si>
  <si>
    <t>OtsLYON19S_1_1917</t>
  </si>
  <si>
    <t>C-09968</t>
  </si>
  <si>
    <t>C-09976</t>
  </si>
  <si>
    <t>C-09985</t>
  </si>
  <si>
    <t>OtsLYON20S_1_1447</t>
  </si>
  <si>
    <t>C-10006</t>
  </si>
  <si>
    <t>C-10015</t>
  </si>
  <si>
    <t>OtsLYON19S_1_1754</t>
  </si>
  <si>
    <t>OtsLYON19S_1_1996</t>
  </si>
  <si>
    <t>C-10084</t>
  </si>
  <si>
    <t>C-10093</t>
  </si>
  <si>
    <t>OtsPBT19-RSHFa-0392</t>
  </si>
  <si>
    <t>OtsPBT19-RSHFa-0431</t>
  </si>
  <si>
    <t>C-10099</t>
  </si>
  <si>
    <t>C-10112</t>
  </si>
  <si>
    <t>C-10115</t>
  </si>
  <si>
    <t>C-10118</t>
  </si>
  <si>
    <t>OtsLYON19S_1_1012</t>
  </si>
  <si>
    <t>C-10121</t>
  </si>
  <si>
    <t>OtsLYON19S_1_0555</t>
  </si>
  <si>
    <t>OtsLYON19S_1_0454</t>
  </si>
  <si>
    <t>C-10124</t>
  </si>
  <si>
    <t>OtsLYON19S_1_1938</t>
  </si>
  <si>
    <t>C-10127</t>
  </si>
  <si>
    <t>C-10130</t>
  </si>
  <si>
    <t>OtsLYON19S_1_0462</t>
  </si>
  <si>
    <t>C-10133</t>
  </si>
  <si>
    <t>C-10136</t>
  </si>
  <si>
    <t>C-10139</t>
  </si>
  <si>
    <t>C-10142</t>
  </si>
  <si>
    <t>C-10145</t>
  </si>
  <si>
    <t>OtsLYON18S_1_2468</t>
  </si>
  <si>
    <t>C-10148</t>
  </si>
  <si>
    <t>C-10151</t>
  </si>
  <si>
    <t>C-10154</t>
  </si>
  <si>
    <t>C-10157</t>
  </si>
  <si>
    <t>OtsNPFH19S_1_4301</t>
  </si>
  <si>
    <t>OtsNPFH19S_1_4065</t>
  </si>
  <si>
    <t>C-10160</t>
  </si>
  <si>
    <t>C-10163</t>
  </si>
  <si>
    <t>OtsLYON19S_1_0424</t>
  </si>
  <si>
    <t>C-10166</t>
  </si>
  <si>
    <t>OtsLYON19S_1_1827</t>
  </si>
  <si>
    <t>OtsLYON19S_1_1560</t>
  </si>
  <si>
    <t>C-10169</t>
  </si>
  <si>
    <t>C-10172</t>
  </si>
  <si>
    <t>C-10175</t>
  </si>
  <si>
    <t>C-10178</t>
  </si>
  <si>
    <t>C-10181</t>
  </si>
  <si>
    <t>C-10184</t>
  </si>
  <si>
    <t>OtsLYON19S_1_0372</t>
  </si>
  <si>
    <t>OtsLYON19S_1_0818</t>
  </si>
  <si>
    <t>OtsLYON19S_1_1748</t>
  </si>
  <si>
    <t>OtsLYON19S_1_1997</t>
  </si>
  <si>
    <t>OtsLYON19S_1_0485</t>
  </si>
  <si>
    <t>OtsLYON19S_1_1652</t>
  </si>
  <si>
    <t>OtsNPFH19S_1_4333</t>
  </si>
  <si>
    <t>OtsNPFH19S_1_4046</t>
  </si>
  <si>
    <t>OtsLYON19S_1_1753</t>
  </si>
  <si>
    <t>OtsPBT18-ProsserFa</t>
  </si>
  <si>
    <t>OtsLYON19S_1_1792</t>
  </si>
  <si>
    <t>OtsLYON19S_1_2074</t>
  </si>
  <si>
    <t>OtsPBT19-PRHFa-3218</t>
  </si>
  <si>
    <t>OtsPBT19-PRHFa-3332</t>
  </si>
  <si>
    <t>OtsLYON19S_1_2069</t>
  </si>
  <si>
    <t>OtsLYON19S_1_1463</t>
  </si>
  <si>
    <t>OtsLYON20S_1_0461</t>
  </si>
  <si>
    <t>OtsLYON20S_1_0508</t>
  </si>
  <si>
    <t>OtsLYON19S_1_1493</t>
  </si>
  <si>
    <t>OtsLYON19S_1_0390</t>
  </si>
  <si>
    <t>OtsLYON20S_1_1022</t>
  </si>
  <si>
    <t>OtsLYON19S_1_2305</t>
  </si>
  <si>
    <t>OtsLYON19S_1_2082</t>
  </si>
  <si>
    <t>OtsLYON19S_1_1838</t>
  </si>
  <si>
    <t>OtsLYON19S_1_1583</t>
  </si>
  <si>
    <t>OtsLYON19S_1_1799</t>
  </si>
  <si>
    <t>OtsLYON19S_1_2060</t>
  </si>
  <si>
    <t>OtsLYON19S_1_0531</t>
  </si>
  <si>
    <t>OtsLYON19S_1_0380</t>
  </si>
  <si>
    <t>OtsLYON20S_1_1409</t>
  </si>
  <si>
    <t>OtsLYON20S_1_0984</t>
  </si>
  <si>
    <t>OtsLYON20S_1_0639</t>
  </si>
  <si>
    <t>OtsLYON18S_1_2495</t>
  </si>
  <si>
    <t>OtsLYON20S_1_0412</t>
  </si>
  <si>
    <t>OtsLYON20S_1_1099</t>
  </si>
  <si>
    <t>OtsLYON19S_1_2086</t>
  </si>
  <si>
    <t>OtsLYON19S_1_0502</t>
  </si>
  <si>
    <t>OtsLYON19S_1_0303</t>
  </si>
  <si>
    <t>C-10871</t>
  </si>
  <si>
    <t>OtsLYON19S_1_1793</t>
  </si>
  <si>
    <t>OtsLYON19S_1_2072</t>
  </si>
  <si>
    <t>C-10874</t>
  </si>
  <si>
    <t>C-10877</t>
  </si>
  <si>
    <t>C-10880</t>
  </si>
  <si>
    <t>C-10883</t>
  </si>
  <si>
    <t>C-10886</t>
  </si>
  <si>
    <t>C-10889</t>
  </si>
  <si>
    <t>C-10892</t>
  </si>
  <si>
    <t>C-10895</t>
  </si>
  <si>
    <t>C-10898</t>
  </si>
  <si>
    <t>C-10901</t>
  </si>
  <si>
    <t>C-10904</t>
  </si>
  <si>
    <t>C-10907</t>
  </si>
  <si>
    <t>C-10910</t>
  </si>
  <si>
    <t>C-10913</t>
  </si>
  <si>
    <t>C-10916</t>
  </si>
  <si>
    <t>C-10919</t>
  </si>
  <si>
    <t>C-10922</t>
  </si>
  <si>
    <t>C-10925</t>
  </si>
  <si>
    <t>C-10928</t>
  </si>
  <si>
    <t>C-10931</t>
  </si>
  <si>
    <t>C-10934</t>
  </si>
  <si>
    <t>C-10937</t>
  </si>
  <si>
    <t>C-10940</t>
  </si>
  <si>
    <t>OtsLYON19S_1_0413</t>
  </si>
  <si>
    <t>OtsLYON19S_1_1422</t>
  </si>
  <si>
    <t>OtsLYON19S_1_0603</t>
  </si>
  <si>
    <t>OtsLYON19S_1_1277</t>
  </si>
  <si>
    <t>OtsLYON20S_1_0483</t>
  </si>
  <si>
    <t>OtsLYON20S_1_0527</t>
  </si>
  <si>
    <t>OtsLYON19S_1_2312</t>
  </si>
  <si>
    <t>OtsLYON19S_1_2087</t>
  </si>
  <si>
    <t>OtsLYON20S_1_1424</t>
  </si>
  <si>
    <t>OtsLYON20S_1_1213</t>
  </si>
  <si>
    <t>OtsLYON20S_1_1175</t>
  </si>
  <si>
    <t>OtsLYON20S_1_1302</t>
  </si>
  <si>
    <t>OtsLYON20S_1_1241</t>
  </si>
  <si>
    <t>Fall and Spring/Summer Chinook PBT tag rates</t>
  </si>
  <si>
    <t>Hatchery-level tag rates were calculated from stock-level tag rates developed and curated by Jon Hess/CRITFC and Forrest Bohlen/IDFG Nampa Research.</t>
  </si>
  <si>
    <t>Pedigree</t>
  </si>
  <si>
    <t>Hatchery</t>
  </si>
  <si>
    <t>Broodyear</t>
  </si>
  <si>
    <t>Tag Rate</t>
  </si>
  <si>
    <t>OtsLYON12S_1</t>
  </si>
  <si>
    <t>Lyons Ferry</t>
  </si>
  <si>
    <t>OtsLYON13S_1</t>
  </si>
  <si>
    <t>OtsLYON14S_1</t>
  </si>
  <si>
    <t>OtsLYON15S_1</t>
  </si>
  <si>
    <t>OtsLYON16S_1</t>
  </si>
  <si>
    <t>OtsNPFH12S_1</t>
  </si>
  <si>
    <t>Nez Perce</t>
  </si>
  <si>
    <t>OtsNPFH13S_1</t>
  </si>
  <si>
    <t>OtsNPFH14S_1</t>
  </si>
  <si>
    <t>OtsNPFH15S_1</t>
  </si>
  <si>
    <t>OtsNPFH16S_1</t>
  </si>
  <si>
    <t>Little White Salmon</t>
  </si>
  <si>
    <t>Priest Rapids</t>
  </si>
  <si>
    <t>Prosser</t>
  </si>
  <si>
    <t>Ringold Springs</t>
  </si>
  <si>
    <t>Umatilla</t>
  </si>
  <si>
    <t>Tag rate</t>
  </si>
  <si>
    <t>count</t>
  </si>
  <si>
    <t>pooled FL</t>
  </si>
  <si>
    <t>FL cm</t>
  </si>
  <si>
    <t>FL mm</t>
  </si>
  <si>
    <t>Grand Total</t>
  </si>
  <si>
    <t>NPTH</t>
  </si>
  <si>
    <t xml:space="preserve"> </t>
  </si>
  <si>
    <t>wild</t>
  </si>
  <si>
    <t>adlt</t>
  </si>
  <si>
    <t>jack</t>
  </si>
  <si>
    <t>total</t>
  </si>
  <si>
    <t>Female</t>
  </si>
  <si>
    <t>male</t>
  </si>
  <si>
    <t>sex</t>
  </si>
  <si>
    <t>clip</t>
  </si>
  <si>
    <t>wire</t>
  </si>
  <si>
    <t>f</t>
  </si>
  <si>
    <t>no</t>
  </si>
  <si>
    <t>n</t>
  </si>
  <si>
    <t>m</t>
  </si>
  <si>
    <t>best sex</t>
  </si>
  <si>
    <t>Totals</t>
  </si>
  <si>
    <t>18% period</t>
  </si>
  <si>
    <t>rel abv/blw LGR</t>
  </si>
  <si>
    <t>blw</t>
  </si>
  <si>
    <t>abv</t>
  </si>
  <si>
    <t>Unassigned AD</t>
  </si>
  <si>
    <t>Final group</t>
  </si>
  <si>
    <t>adults</t>
  </si>
  <si>
    <t>total NG</t>
  </si>
  <si>
    <t>tag rate</t>
  </si>
  <si>
    <t>% AD</t>
  </si>
  <si>
    <t>jacks</t>
  </si>
  <si>
    <t>totals</t>
  </si>
  <si>
    <t>Unknown Hatchery AD</t>
  </si>
  <si>
    <t>Natural</t>
  </si>
  <si>
    <t>AD clipped fish to subract from unassigned AD group</t>
  </si>
  <si>
    <t>AI fish to subtract from unassigned group</t>
  </si>
  <si>
    <t>count minus tag expanded, # to subtract from unassigned groups by clip</t>
  </si>
  <si>
    <t>Natural Females</t>
  </si>
  <si>
    <t>Natural Males</t>
  </si>
  <si>
    <t>unknown hatchery AD Females</t>
  </si>
  <si>
    <t>unknown hatchery AD Males</t>
  </si>
  <si>
    <t>sample rate</t>
  </si>
  <si>
    <t>wild by sex</t>
  </si>
  <si>
    <t>apply age length proportions</t>
  </si>
  <si>
    <t>J (&lt;57 cm)</t>
  </si>
  <si>
    <t>total wild</t>
  </si>
  <si>
    <t>total hatchery</t>
  </si>
  <si>
    <t>agency wire</t>
  </si>
  <si>
    <t>Brd Yr</t>
  </si>
  <si>
    <t>run year</t>
  </si>
  <si>
    <t>cells highlighted dark red were releases that had untagged associated</t>
  </si>
  <si>
    <t xml:space="preserve">fish, but these were reared in different tanks so they were moved to be </t>
  </si>
  <si>
    <t>considered unassociated releases.</t>
  </si>
  <si>
    <t>TAGCODE as text</t>
  </si>
  <si>
    <t>Release Year</t>
  </si>
  <si>
    <t>Age</t>
  </si>
  <si>
    <t>Brood Year</t>
  </si>
  <si>
    <t>Release site</t>
  </si>
  <si>
    <t>Begin Release</t>
  </si>
  <si>
    <t>adult origin</t>
  </si>
  <si>
    <t>AD+CWT+VIE at release</t>
  </si>
  <si>
    <t>Number AD+CWT at release</t>
  </si>
  <si>
    <t>AD+VIE at release</t>
  </si>
  <si>
    <t>Adipose Only at release</t>
  </si>
  <si>
    <t>CWT+VIE at release</t>
  </si>
  <si>
    <t>CWT Only at release</t>
  </si>
  <si>
    <t>BWT Only at release</t>
  </si>
  <si>
    <t>BRAND ONLY at release</t>
  </si>
  <si>
    <t>BWT +BRAND at release</t>
  </si>
  <si>
    <t>VIE Only at release</t>
  </si>
  <si>
    <t>Unmarked Untagged at release</t>
  </si>
  <si>
    <t>Total Released at release</t>
  </si>
  <si>
    <t>total WIRES at release</t>
  </si>
  <si>
    <t>Total Adclips with wires at release</t>
  </si>
  <si>
    <t>Total AD clips released wire and no wire</t>
  </si>
  <si>
    <t>Estimated fallback rate</t>
  </si>
  <si>
    <t>% CWT at release</t>
  </si>
  <si>
    <t>expected % AD cwt assoc</t>
  </si>
  <si>
    <t>exp % no clip assoc (unmark/untag)</t>
  </si>
  <si>
    <t>% unm/untag at release (ignore PIT tags)</t>
  </si>
  <si>
    <t>% AD clipped</t>
  </si>
  <si>
    <t>blank</t>
  </si>
  <si>
    <t>blank wire</t>
  </si>
  <si>
    <t>09blank</t>
  </si>
  <si>
    <t>Agency wire</t>
  </si>
  <si>
    <t>63blank</t>
  </si>
  <si>
    <t>subyearling</t>
  </si>
  <si>
    <t>LFH</t>
  </si>
  <si>
    <t>acclimated</t>
  </si>
  <si>
    <t>SR hatchery</t>
  </si>
  <si>
    <t>BCA</t>
  </si>
  <si>
    <t>CJA</t>
  </si>
  <si>
    <t>GRR</t>
  </si>
  <si>
    <t>NLVA</t>
  </si>
  <si>
    <t>CFA</t>
  </si>
  <si>
    <t>LGA</t>
  </si>
  <si>
    <t>HC Dam</t>
  </si>
  <si>
    <t>5/19/14 &amp; 5/21/14</t>
  </si>
  <si>
    <t>PLA</t>
  </si>
  <si>
    <t>yearling</t>
  </si>
  <si>
    <t>stray hatchery</t>
  </si>
  <si>
    <t>HC dam</t>
  </si>
  <si>
    <t>Yakima R</t>
  </si>
  <si>
    <t>non-acclimated</t>
  </si>
  <si>
    <t>LFH Accidental Early Release</t>
  </si>
  <si>
    <t>PLA/IPC</t>
  </si>
  <si>
    <t>FCAP</t>
  </si>
  <si>
    <t>mixed wire</t>
  </si>
  <si>
    <t>unass</t>
  </si>
  <si>
    <t>parr</t>
  </si>
  <si>
    <t>Omak Pond</t>
  </si>
  <si>
    <t>unplnd erly rel</t>
  </si>
  <si>
    <t>3/22-23/21</t>
  </si>
  <si>
    <t>5/18-19/21</t>
  </si>
  <si>
    <t>5/18 &amp; 20/21</t>
  </si>
  <si>
    <t>Yearling</t>
  </si>
  <si>
    <t>3/21-3/22/2022</t>
  </si>
  <si>
    <t>5/24-5/26/22</t>
  </si>
  <si>
    <t>5/17-5/19/2022</t>
  </si>
  <si>
    <t>L</t>
  </si>
  <si>
    <t>N</t>
  </si>
  <si>
    <t>E</t>
  </si>
  <si>
    <t>grp</t>
  </si>
  <si>
    <t>CWT code</t>
  </si>
  <si>
    <t>CEFH</t>
  </si>
  <si>
    <t>origin</t>
  </si>
  <si>
    <t>SR</t>
  </si>
  <si>
    <t>stray</t>
  </si>
  <si>
    <t>Males</t>
  </si>
  <si>
    <t>Run year</t>
  </si>
  <si>
    <t>sum check</t>
  </si>
  <si>
    <t>age</t>
  </si>
  <si>
    <t>female</t>
  </si>
  <si>
    <t>summarized</t>
  </si>
  <si>
    <t>Hatchery groups by CWT code/Brood Year</t>
  </si>
  <si>
    <t>rearing</t>
  </si>
  <si>
    <t>proportion NG (no genotype) fish by FL</t>
  </si>
  <si>
    <t>total by FL</t>
  </si>
  <si>
    <t>Apply tag rate expansion: tag expanded estimates of known hatchery groups</t>
  </si>
  <si>
    <t>count of AD and AI fish to est % AD, known hat fish</t>
  </si>
  <si>
    <t>NG fish proportioned to known hatchery and unassigned groups by FL</t>
  </si>
  <si>
    <t>Expand hatchery PBT groups by tag rate. Multiply totals by tag rate for each group</t>
  </si>
  <si>
    <t>subtract NG proportioned cells (col Q to AC) from tag rate expanded (col AE to AQ). This is the number of fish to subtract from unassigned AD and AI groups</t>
  </si>
  <si>
    <t>number of fish to subtract from unassigned AD group by FL</t>
  </si>
  <si>
    <t>trap rate expansion</t>
  </si>
  <si>
    <t>PBT geno rate expansion</t>
  </si>
  <si>
    <t>sum</t>
  </si>
  <si>
    <t>sum @ LGR</t>
  </si>
  <si>
    <t>fallback/reassension</t>
  </si>
  <si>
    <t>Male</t>
  </si>
  <si>
    <t>Date</t>
  </si>
  <si>
    <t>Sex</t>
  </si>
  <si>
    <t>Y</t>
  </si>
  <si>
    <t/>
  </si>
  <si>
    <t>number of fish to subtract from unassinged AI group by FL</t>
  </si>
  <si>
    <t>CJAl</t>
  </si>
  <si>
    <t>F jacks</t>
  </si>
  <si>
    <t>Females</t>
  </si>
  <si>
    <t>M Jacks</t>
  </si>
  <si>
    <t>rel loc</t>
  </si>
  <si>
    <t>all</t>
  </si>
  <si>
    <t>assign only</t>
  </si>
  <si>
    <t>Final estimates of hatchery assigned fish by release site</t>
  </si>
  <si>
    <t>Night passage expansion</t>
  </si>
  <si>
    <t>night passage rate</t>
  </si>
  <si>
    <t>Total</t>
  </si>
  <si>
    <t>Sub age 2</t>
  </si>
  <si>
    <t>Sub age 3</t>
  </si>
  <si>
    <t>Sub age 4</t>
  </si>
  <si>
    <t>Sub age 5</t>
  </si>
  <si>
    <t>Sub age 6</t>
  </si>
  <si>
    <t>Yrlg age 2</t>
  </si>
  <si>
    <t>Yrlg age 3</t>
  </si>
  <si>
    <t>Yrlg age 4</t>
  </si>
  <si>
    <t>Yrlg age 5</t>
  </si>
  <si>
    <t>Yrlg age 6</t>
  </si>
  <si>
    <t>Hat Sub age 2</t>
  </si>
  <si>
    <t>Hat Sub age 3</t>
  </si>
  <si>
    <t>Hat Sub age 4</t>
  </si>
  <si>
    <t>Hat Sub age 5</t>
  </si>
  <si>
    <t>Hat Sub age 6</t>
  </si>
  <si>
    <t>Hat Yrlg age 2</t>
  </si>
  <si>
    <t>Hat Yrlg age 3</t>
  </si>
  <si>
    <t>Hat Yrlg age 4</t>
  </si>
  <si>
    <t>Hat Yrlg age 5</t>
  </si>
  <si>
    <t>Hat Yrlg age 6</t>
  </si>
  <si>
    <t>Wild Sub age 2</t>
  </si>
  <si>
    <t>Wild Sub age 3</t>
  </si>
  <si>
    <t>Wild Sub age 4</t>
  </si>
  <si>
    <t>Wild Sub age 5</t>
  </si>
  <si>
    <t>Wild Sub age 6</t>
  </si>
  <si>
    <t>Wild Yrlg age 2</t>
  </si>
  <si>
    <t>Wild Yrlg age 3</t>
  </si>
  <si>
    <t>Wild Yrlg age 4</t>
  </si>
  <si>
    <t>Wild Yrlg age 5</t>
  </si>
  <si>
    <t>Wild Yrlg age 6</t>
  </si>
  <si>
    <t>Fallback Reacension rate</t>
  </si>
  <si>
    <t>tag rate assoc #</t>
  </si>
  <si>
    <t>est wild</t>
  </si>
  <si>
    <t>est unkn AD Hat</t>
  </si>
  <si>
    <t>fallback only</t>
  </si>
  <si>
    <t>rel timing</t>
  </si>
  <si>
    <t>rel loc rel to LGR</t>
  </si>
  <si>
    <t>Window counts</t>
  </si>
  <si>
    <t>sample rates and weighting</t>
  </si>
  <si>
    <t>year</t>
  </si>
  <si>
    <t>DART window counts</t>
  </si>
  <si>
    <t>night passage expansion</t>
  </si>
  <si>
    <t>total Chinook in sample</t>
  </si>
  <si>
    <t># summer Chnk in sample</t>
  </si>
  <si>
    <t>proportion summers in sample</t>
  </si>
  <si>
    <t>Estimated fall Chnk rtn to LGR</t>
  </si>
  <si>
    <t>Sample rate 1</t>
  </si>
  <si>
    <t>Sample rate 2</t>
  </si>
  <si>
    <t>Sample rate 3</t>
  </si>
  <si>
    <t>actual rate 1</t>
  </si>
  <si>
    <t>actual rate 2</t>
  </si>
  <si>
    <t>actual rate 3</t>
  </si>
  <si>
    <t>weight 1</t>
  </si>
  <si>
    <t>weight 2</t>
  </si>
  <si>
    <t>weight 3</t>
  </si>
  <si>
    <t>Actual trap rate was very close to set rate, (T. Marsh file)</t>
  </si>
  <si>
    <t>actual trap rate calculated by dividing total trapped by total window over entire period, NOT mean daily rate of period</t>
  </si>
  <si>
    <r>
      <t xml:space="preserve">actual trap rate calculated as # trapped/widow count for each trapping period (60% and 18%) (see </t>
    </r>
    <r>
      <rPr>
        <i/>
        <sz val="11"/>
        <color theme="1"/>
        <rFont val="Calibri"/>
        <family val="2"/>
        <scheme val="minor"/>
      </rPr>
      <t>Chnk trapping</t>
    </r>
    <r>
      <rPr>
        <sz val="11"/>
        <color theme="1"/>
        <rFont val="Calibri"/>
        <family val="2"/>
        <scheme val="minor"/>
      </rPr>
      <t xml:space="preserve"> tab)</t>
    </r>
  </si>
  <si>
    <t>reascension</t>
  </si>
  <si>
    <t>wild adlt</t>
  </si>
  <si>
    <t>wild jack</t>
  </si>
  <si>
    <t>Hat adlt</t>
  </si>
  <si>
    <t>Hat jack</t>
  </si>
  <si>
    <t>DART total</t>
  </si>
  <si>
    <t>Sample rate was determined by the total time that the trap gates were open</t>
  </si>
  <si>
    <t>actual rate was determined by dividing the total number of fish counted at the window by the total number of fish trapped for each sample period</t>
  </si>
  <si>
    <t>early 60%</t>
  </si>
  <si>
    <t>late 18%</t>
  </si>
  <si>
    <t>prop</t>
  </si>
  <si>
    <t>adj window count</t>
  </si>
  <si>
    <t>window</t>
  </si>
  <si>
    <t>adult abv</t>
  </si>
  <si>
    <t>jack abv</t>
  </si>
  <si>
    <t>Reascension rate</t>
  </si>
  <si>
    <t>3 yr ave (2010-2012)</t>
  </si>
  <si>
    <t>used 10 - 12 ave</t>
  </si>
  <si>
    <t>Below</t>
  </si>
  <si>
    <t>Above LGR</t>
  </si>
  <si>
    <t>adlt below</t>
  </si>
  <si>
    <t>jack below</t>
  </si>
  <si>
    <t>started using different rates for fish released above and below LGR</t>
  </si>
  <si>
    <t>fallback</t>
  </si>
  <si>
    <t>LFHO</t>
  </si>
  <si>
    <t>wild and upstream rel groups the fallback was zero</t>
  </si>
  <si>
    <t>estimates of fallback from the telemetry study</t>
  </si>
  <si>
    <t>below LGR</t>
  </si>
  <si>
    <t>above LGR</t>
  </si>
  <si>
    <t>stray rate</t>
  </si>
  <si>
    <t>pHOS</t>
  </si>
  <si>
    <t>Adults</t>
  </si>
  <si>
    <t># AD clip</t>
  </si>
  <si>
    <t># AI</t>
  </si>
  <si>
    <t>AD Hat</t>
  </si>
  <si>
    <t>AI Hat</t>
  </si>
  <si>
    <t>Wild</t>
  </si>
  <si>
    <t>Jack</t>
  </si>
  <si>
    <t>PIT tag</t>
  </si>
  <si>
    <t>OtsLGRF23S</t>
  </si>
  <si>
    <t>OtsLGRF23S_0001</t>
  </si>
  <si>
    <t>C-00001</t>
  </si>
  <si>
    <t>3DD.003D7E4EA0</t>
  </si>
  <si>
    <t>OtsLGRF23S_0003</t>
  </si>
  <si>
    <t>C-00003</t>
  </si>
  <si>
    <t>3DD.003D7E4EAF</t>
  </si>
  <si>
    <t>IPCSR</t>
  </si>
  <si>
    <t>OtsLGRF23S_0005</t>
  </si>
  <si>
    <t>C-00005</t>
  </si>
  <si>
    <t>3DD.003D7E4EA5</t>
  </si>
  <si>
    <t>OtsLGRF23S_0006</t>
  </si>
  <si>
    <t>C-00006</t>
  </si>
  <si>
    <t>3DD.003D7E4EDB</t>
  </si>
  <si>
    <t>OtsLGRF23S_0008</t>
  </si>
  <si>
    <t>C-00008</t>
  </si>
  <si>
    <t>3DD.003D7E4EA6</t>
  </si>
  <si>
    <t>OtsLYON18S_1_0515</t>
  </si>
  <si>
    <t>BCA1</t>
  </si>
  <si>
    <t>OtsLGRF23S_0009</t>
  </si>
  <si>
    <t>C-00009</t>
  </si>
  <si>
    <t>3DD.003D7E4EDC</t>
  </si>
  <si>
    <t>OtsLGRF23S_0011</t>
  </si>
  <si>
    <t>C-00011</t>
  </si>
  <si>
    <t>PLA1</t>
  </si>
  <si>
    <t>OtsLGRF23S_0012</t>
  </si>
  <si>
    <t>C-00012</t>
  </si>
  <si>
    <t>OtsLGRF23S_0013</t>
  </si>
  <si>
    <t>C-00013</t>
  </si>
  <si>
    <t>3DD.003D7E4ED9</t>
  </si>
  <si>
    <t>OtsLYON19S_1_0002</t>
  </si>
  <si>
    <t>OtsLGRF23S_0014</t>
  </si>
  <si>
    <t>C-00014</t>
  </si>
  <si>
    <t>3DD.003D7E4EF5</t>
  </si>
  <si>
    <t>OtsLGRF23S_0015</t>
  </si>
  <si>
    <t>C-00015</t>
  </si>
  <si>
    <t>3DD.003D49D5C2</t>
  </si>
  <si>
    <t>OtsLGRF23S_0017</t>
  </si>
  <si>
    <t>C-00017</t>
  </si>
  <si>
    <t>3DD.003D7E4EF9</t>
  </si>
  <si>
    <t>OtsLGRF23S_0019</t>
  </si>
  <si>
    <t>3DD.003D7E4ED6</t>
  </si>
  <si>
    <t>OtsLYON19S_1_0328</t>
  </si>
  <si>
    <t>OtsLGRF23S_0021</t>
  </si>
  <si>
    <t>C-00021</t>
  </si>
  <si>
    <t>OtsLYON20S_1_0409</t>
  </si>
  <si>
    <t>OtsLYON20S_1_1071</t>
  </si>
  <si>
    <t>CJA1</t>
  </si>
  <si>
    <t>OtsLGRF23S_0022</t>
  </si>
  <si>
    <t>C-00022</t>
  </si>
  <si>
    <t>3DD.003D7E4EE5</t>
  </si>
  <si>
    <t>OtsLGRF23S_0026</t>
  </si>
  <si>
    <t>C-00026</t>
  </si>
  <si>
    <t>3DD.003D7E4ED2</t>
  </si>
  <si>
    <t>OtsLGRF23S_0027</t>
  </si>
  <si>
    <t>C-00027</t>
  </si>
  <si>
    <t>3DD.003D7E4EDF</t>
  </si>
  <si>
    <t>LFSO</t>
  </si>
  <si>
    <t>OtsLGRF23S_0028</t>
  </si>
  <si>
    <t>3DD.003D7E4EBF</t>
  </si>
  <si>
    <t>OtsLGRF23S_0029</t>
  </si>
  <si>
    <t>C-00029</t>
  </si>
  <si>
    <t>3DD.003D7E4EC2</t>
  </si>
  <si>
    <t>OtsLGRF23S_0031</t>
  </si>
  <si>
    <t>C-00031</t>
  </si>
  <si>
    <t>3DD.003D7E4EFC</t>
  </si>
  <si>
    <t>OtsLGRF23S_0035</t>
  </si>
  <si>
    <t>C-00035</t>
  </si>
  <si>
    <t>3DD.003D7E4EC7</t>
  </si>
  <si>
    <t>OtsNPFH19S_1_2020</t>
  </si>
  <si>
    <t>OtsLGRF23S_0038</t>
  </si>
  <si>
    <t>C-00038</t>
  </si>
  <si>
    <t>3DD.003D7E4E9E</t>
  </si>
  <si>
    <t>OtsLYON19S_1_0023</t>
  </si>
  <si>
    <t>OtsLGRF23S_0040</t>
  </si>
  <si>
    <t>C-00040</t>
  </si>
  <si>
    <t>3DD.003D7E4EDE</t>
  </si>
  <si>
    <t>OtsLYON19S_1_0451</t>
  </si>
  <si>
    <t>OtsLGRF23S_0041</t>
  </si>
  <si>
    <t>C-00041</t>
  </si>
  <si>
    <t>3DD.003D7E4EE1</t>
  </si>
  <si>
    <t>OtsLGRF23S_0044</t>
  </si>
  <si>
    <t>C-00044</t>
  </si>
  <si>
    <t>3DD.003D7E4EB9</t>
  </si>
  <si>
    <t>OtsLGRF23S_0045</t>
  </si>
  <si>
    <t>C-00045</t>
  </si>
  <si>
    <t>3DD.003D7E4EFD</t>
  </si>
  <si>
    <t>OtsLGRF23S_0047</t>
  </si>
  <si>
    <t>C-00047</t>
  </si>
  <si>
    <t>3DD.003D7E4ED0</t>
  </si>
  <si>
    <t>OtsLGRF23S_0050</t>
  </si>
  <si>
    <t>C-00050</t>
  </si>
  <si>
    <t>3DD.003D7E4EBB</t>
  </si>
  <si>
    <t>OtsLYON19S_1_0911</t>
  </si>
  <si>
    <t>OtsLGRF23S_0051</t>
  </si>
  <si>
    <t>C-00051</t>
  </si>
  <si>
    <t>OtsLGRF23S_0052</t>
  </si>
  <si>
    <t>C-00052</t>
  </si>
  <si>
    <t>3DD.003D7E4EA2</t>
  </si>
  <si>
    <t>OtsLGRF23S_0054</t>
  </si>
  <si>
    <t>C-00054</t>
  </si>
  <si>
    <t>3DD.003D7E4EE8</t>
  </si>
  <si>
    <t>OtsLYON19S_1_0119</t>
  </si>
  <si>
    <t>OtsLYON19S_1_0038</t>
  </si>
  <si>
    <t>OtsLGRF23S_0056</t>
  </si>
  <si>
    <t>C-00056</t>
  </si>
  <si>
    <t>3DD.003D7E4EA9</t>
  </si>
  <si>
    <t>OtsLYON19S_1_0379</t>
  </si>
  <si>
    <t>OtsLGRF23S_0060</t>
  </si>
  <si>
    <t>C-00060</t>
  </si>
  <si>
    <t>3DD.003D7E4EB0</t>
  </si>
  <si>
    <t>OtsLGRF23S_0061</t>
  </si>
  <si>
    <t>C-00061</t>
  </si>
  <si>
    <t>3DD.003D7E4EAB</t>
  </si>
  <si>
    <t>OtsLGRF23S_0065</t>
  </si>
  <si>
    <t>C-00065</t>
  </si>
  <si>
    <t>3DD.003D7E4ED3</t>
  </si>
  <si>
    <t>OtsLYON19S_1_0537</t>
  </si>
  <si>
    <t>OtsLYON19S_1_0384</t>
  </si>
  <si>
    <t>OtsLGRF23S_0066</t>
  </si>
  <si>
    <t>C-00066</t>
  </si>
  <si>
    <t>3DD.003D7E4EF0</t>
  </si>
  <si>
    <t>OtsLGRF23S_0069</t>
  </si>
  <si>
    <t>C-00069</t>
  </si>
  <si>
    <t>3DD.003D7E4EEB</t>
  </si>
  <si>
    <t>OtsLGRF23S_0071</t>
  </si>
  <si>
    <t>C-00071</t>
  </si>
  <si>
    <t>OtsLYON19S_1_0011</t>
  </si>
  <si>
    <t>OtsLGRF23S_0074</t>
  </si>
  <si>
    <t>C-00074</t>
  </si>
  <si>
    <t>3DD.003D7E4EA4</t>
  </si>
  <si>
    <t>OtsLGRF23S_0075</t>
  </si>
  <si>
    <t>C-00075</t>
  </si>
  <si>
    <t>3DD.003D7E4ED7</t>
  </si>
  <si>
    <t>OtsLGRF23S_0077</t>
  </si>
  <si>
    <t>C-00077</t>
  </si>
  <si>
    <t>3DD.003D7E4ED4</t>
  </si>
  <si>
    <t>OtsLGRF23S_0078</t>
  </si>
  <si>
    <t>C-00078</t>
  </si>
  <si>
    <t>3DD.003D7E4F00</t>
  </si>
  <si>
    <t>OtsLGRF23S_0081</t>
  </si>
  <si>
    <t>C-00081</t>
  </si>
  <si>
    <t>3DD.003D7E4E9D</t>
  </si>
  <si>
    <t>OtsNPFH19S_1_1304</t>
  </si>
  <si>
    <t>OtsNPFH19S_1_1097</t>
  </si>
  <si>
    <t>OtsLGRF23S_0082</t>
  </si>
  <si>
    <t>3DD.003D7E4EFA</t>
  </si>
  <si>
    <t>OtsLYON19S_1_0073</t>
  </si>
  <si>
    <t>OtsLGRF23S_0083</t>
  </si>
  <si>
    <t>C-00083</t>
  </si>
  <si>
    <t>3DD.003D7E4EC4</t>
  </si>
  <si>
    <t>OtsLGRF23S_0084</t>
  </si>
  <si>
    <t>C-00084</t>
  </si>
  <si>
    <t>3DD.003D7E4EF2</t>
  </si>
  <si>
    <t>OtsLYON19S_1_0075</t>
  </si>
  <si>
    <t>OtsLGRF23S_0086</t>
  </si>
  <si>
    <t>C-00086</t>
  </si>
  <si>
    <t>3DD.003D7E4EF3</t>
  </si>
  <si>
    <t>OtsLGRF23S_0087</t>
  </si>
  <si>
    <t>C-00087</t>
  </si>
  <si>
    <t>3DD.003D7E4EA7</t>
  </si>
  <si>
    <t>OtsLYON19S_1_0359</t>
  </si>
  <si>
    <t>OtsLGRF23S_0089</t>
  </si>
  <si>
    <t>C-00089</t>
  </si>
  <si>
    <t>3DD.003D7E4EEE</t>
  </si>
  <si>
    <t>OtsLGRF23S_0091</t>
  </si>
  <si>
    <t>OtsLGRF23S_0094</t>
  </si>
  <si>
    <t>C-00094</t>
  </si>
  <si>
    <t>3DD.003D7E4EE0</t>
  </si>
  <si>
    <t>OtsLGRF23S_0095</t>
  </si>
  <si>
    <t>C-00095</t>
  </si>
  <si>
    <t>3DD.003D7E4EE2</t>
  </si>
  <si>
    <t>OtsLGRF23S_0099</t>
  </si>
  <si>
    <t>C-00099</t>
  </si>
  <si>
    <t>3DD.003D7E4EB2</t>
  </si>
  <si>
    <t>OtsLGRF23S_0100</t>
  </si>
  <si>
    <t>3DD.003D7E4EAA</t>
  </si>
  <si>
    <t>OtsLYON19S_1_0457</t>
  </si>
  <si>
    <t>OtsLGRF23S_0101</t>
  </si>
  <si>
    <t>C-00101</t>
  </si>
  <si>
    <t>3DD.003D7E4ED8</t>
  </si>
  <si>
    <t>OtsLGRF23S_0102</t>
  </si>
  <si>
    <t>C-00102</t>
  </si>
  <si>
    <t>3DD.003D7E4EB1</t>
  </si>
  <si>
    <t>OtsLYON19S_1_0581</t>
  </si>
  <si>
    <t>OtsLYON19S_1_0621</t>
  </si>
  <si>
    <t>OtsLGRF23S_0105</t>
  </si>
  <si>
    <t>C-00105</t>
  </si>
  <si>
    <t>3DD.003D7E4EFE</t>
  </si>
  <si>
    <t>OtsLYON19S_1_0507</t>
  </si>
  <si>
    <t>OtsLYON19S_1_0312</t>
  </si>
  <si>
    <t>OtsLGRF23S_0106</t>
  </si>
  <si>
    <t>C-00106</t>
  </si>
  <si>
    <t>3DD.003D7E4EB3</t>
  </si>
  <si>
    <t>OtsLGRF23S_0107</t>
  </si>
  <si>
    <t>C-00107</t>
  </si>
  <si>
    <t>3DD.003D7E4EE4</t>
  </si>
  <si>
    <t>OtsLYON19S_1_0543</t>
  </si>
  <si>
    <t>OtsLYON19S_1_0417</t>
  </si>
  <si>
    <t>OtsLGRF23S_0110</t>
  </si>
  <si>
    <t>C-00110</t>
  </si>
  <si>
    <t>3DD.003D7E4EC0</t>
  </si>
  <si>
    <t>OtsLYON18S_1_1422</t>
  </si>
  <si>
    <t>OtsLYON18S_1_1848</t>
  </si>
  <si>
    <t>LFH UNK</t>
  </si>
  <si>
    <t>OtsLGRF23S_0111</t>
  </si>
  <si>
    <t>C-00111</t>
  </si>
  <si>
    <t>3DD.003D7E4EFB</t>
  </si>
  <si>
    <t>OtsLYON19S_1_0381</t>
  </si>
  <si>
    <t>OtsLGRF23S_0112</t>
  </si>
  <si>
    <t>C-00112</t>
  </si>
  <si>
    <t>3DD.003D7E4EF6</t>
  </si>
  <si>
    <t>OtsNPFH19S_1_1346</t>
  </si>
  <si>
    <t>OtsNPFH19S_1_1045</t>
  </si>
  <si>
    <t>OtsLGRF23S_0113</t>
  </si>
  <si>
    <t>C-00113</t>
  </si>
  <si>
    <t>3DD.003D7E4EF7</t>
  </si>
  <si>
    <t>OtsLGRF23S_0115</t>
  </si>
  <si>
    <t>C-00115</t>
  </si>
  <si>
    <t>3DD.003D7E4E9F</t>
  </si>
  <si>
    <t>OtsLYON19S_1_0382</t>
  </si>
  <si>
    <t>OtsLGRF23S_0116</t>
  </si>
  <si>
    <t>C-00116</t>
  </si>
  <si>
    <t>3DD.003D7E4ECA</t>
  </si>
  <si>
    <t>OtsLGRF23S_0117</t>
  </si>
  <si>
    <t>C-00117</t>
  </si>
  <si>
    <t>3DD.003D7E4EB5</t>
  </si>
  <si>
    <t>OtsLGRF23S_0118</t>
  </si>
  <si>
    <t>3DD.003D7E4EEA</t>
  </si>
  <si>
    <t>OtsLGRF23S_0119</t>
  </si>
  <si>
    <t>C-00119</t>
  </si>
  <si>
    <t>3DD.003D7E4EFF</t>
  </si>
  <si>
    <t>OtsLYON19S_1_0121</t>
  </si>
  <si>
    <t>OtsLYON19S_1_0034</t>
  </si>
  <si>
    <t>OtsLGRF23S_0120</t>
  </si>
  <si>
    <t>C-00120</t>
  </si>
  <si>
    <t>3DD.003D7E4EEF</t>
  </si>
  <si>
    <t>OtsLYON19S_1_0468</t>
  </si>
  <si>
    <t>OtsLGRF23S_0121</t>
  </si>
  <si>
    <t>C-00121</t>
  </si>
  <si>
    <t>OtsLGRF23S_0123</t>
  </si>
  <si>
    <t>C-00123</t>
  </si>
  <si>
    <t>3DD.003D494A89</t>
  </si>
  <si>
    <t>OtsLYON19S_1_0528</t>
  </si>
  <si>
    <t>OtsLYON19S_1_0352</t>
  </si>
  <si>
    <t>OtsLGRF23S_0125</t>
  </si>
  <si>
    <t>C-00125</t>
  </si>
  <si>
    <t>3DD.003D7E4EA3</t>
  </si>
  <si>
    <t>OtsLYON19S_1_1609</t>
  </si>
  <si>
    <t>OtsLGRF23S_0129</t>
  </si>
  <si>
    <t>C-00129</t>
  </si>
  <si>
    <t>3DD.003D7E4EC3</t>
  </si>
  <si>
    <t>OtsLGRF23S_0130</t>
  </si>
  <si>
    <t>C-00130</t>
  </si>
  <si>
    <t>3DD.003D7E4ECB</t>
  </si>
  <si>
    <t>OtsLGRF23S_0131</t>
  </si>
  <si>
    <t>C-00131</t>
  </si>
  <si>
    <t>3DD.003D7E4ECD</t>
  </si>
  <si>
    <t>OtsLGRF23S_0132</t>
  </si>
  <si>
    <t>C-00132</t>
  </si>
  <si>
    <t>3DD.003D7E4EAE</t>
  </si>
  <si>
    <t>OtsLGRF23S_0133</t>
  </si>
  <si>
    <t>C-00133</t>
  </si>
  <si>
    <t>3DD.003D7E4EB7</t>
  </si>
  <si>
    <t>OtsLGRF23S_0134</t>
  </si>
  <si>
    <t>C-00134</t>
  </si>
  <si>
    <t>3D6.1D597F8E29</t>
  </si>
  <si>
    <t>OtsLYON19S_1_1321</t>
  </si>
  <si>
    <t>OtsLYON19S_1_1236</t>
  </si>
  <si>
    <t>CJA2</t>
  </si>
  <si>
    <t>OtsLGRF23S_0136</t>
  </si>
  <si>
    <t>3DD.003D7E4EC5</t>
  </si>
  <si>
    <t>OtsLYON19S_1_0094</t>
  </si>
  <si>
    <t>OtsLGRF23S_0138</t>
  </si>
  <si>
    <t>C-00138</t>
  </si>
  <si>
    <t>3DD.003D7E4ECC</t>
  </si>
  <si>
    <t>OtsLGRF23S_0139</t>
  </si>
  <si>
    <t>C-00139</t>
  </si>
  <si>
    <t>3DD.003D7E4EBA</t>
  </si>
  <si>
    <t>OtsLGRF23S_0141</t>
  </si>
  <si>
    <t>C-00141</t>
  </si>
  <si>
    <t>3DD.003D7E4ED5</t>
  </si>
  <si>
    <t>OtsLGRF23S_0148</t>
  </si>
  <si>
    <t>C-00148</t>
  </si>
  <si>
    <t>3DD.003D7E4EB4</t>
  </si>
  <si>
    <t>OtsLGRF23S_0149</t>
  </si>
  <si>
    <t>C-00149</t>
  </si>
  <si>
    <t>3DD.003D7E4EC8</t>
  </si>
  <si>
    <t>OtsNPFH19S_1_2013</t>
  </si>
  <si>
    <t>OtsLGRF23S_0150</t>
  </si>
  <si>
    <t>C-00150</t>
  </si>
  <si>
    <t>3DD.003D7E4EC9</t>
  </si>
  <si>
    <t>OtsLGRF23S_0151</t>
  </si>
  <si>
    <t>C-00151</t>
  </si>
  <si>
    <t>3DD.003D7E4EC6</t>
  </si>
  <si>
    <t>OtsLGRF23S_0153</t>
  </si>
  <si>
    <t>C-00153</t>
  </si>
  <si>
    <t>3DD.003D7E4EE9</t>
  </si>
  <si>
    <t>OtsLGRF23S_0155</t>
  </si>
  <si>
    <t>C-00155</t>
  </si>
  <si>
    <t>3DD.003D7E4EB6</t>
  </si>
  <si>
    <t>OtsLGRF23S_0160</t>
  </si>
  <si>
    <t>C-00160</t>
  </si>
  <si>
    <t>3DD.003D7E4EE7</t>
  </si>
  <si>
    <t>OtsLGRF23S_0161</t>
  </si>
  <si>
    <t>C-00161</t>
  </si>
  <si>
    <t>3DD.003D7E4EDA</t>
  </si>
  <si>
    <t>OtsLYON18S_1_0849</t>
  </si>
  <si>
    <t>OtsLGRF23S_0162</t>
  </si>
  <si>
    <t>C-00162</t>
  </si>
  <si>
    <t>3DD.003D7E4EC1</t>
  </si>
  <si>
    <t>OtsLGRF23S_0163</t>
  </si>
  <si>
    <t>3DD.003D7E4EDD</t>
  </si>
  <si>
    <t>OtsLYON19S_1_2067</t>
  </si>
  <si>
    <t>LFHSO2</t>
  </si>
  <si>
    <t>OtsLGRF23S_0164</t>
  </si>
  <si>
    <t>C-00164</t>
  </si>
  <si>
    <t>3DD.003D7E4EF4</t>
  </si>
  <si>
    <t>OtsLYON19S_1_0040</t>
  </si>
  <si>
    <t>OtsLGRF23S_0165</t>
  </si>
  <si>
    <t>C-00165</t>
  </si>
  <si>
    <t>3DD.003D7E4EA8</t>
  </si>
  <si>
    <t>OtsLYON19S_1_0120</t>
  </si>
  <si>
    <t>OtsLYON19S_1_0066</t>
  </si>
  <si>
    <t>OtsLGRF23S_0168</t>
  </si>
  <si>
    <t>C-00168</t>
  </si>
  <si>
    <t>3DD.003D7E4EA1</t>
  </si>
  <si>
    <t>OtsNPFH18S_1_2003</t>
  </si>
  <si>
    <t>OtsLGRF23S_0169</t>
  </si>
  <si>
    <t>C-00169</t>
  </si>
  <si>
    <t>3DD.003D7E4EE3</t>
  </si>
  <si>
    <t>OtsLYON18S_1_0245</t>
  </si>
  <si>
    <t>OtsLGRF23S_0171</t>
  </si>
  <si>
    <t>C-00171</t>
  </si>
  <si>
    <t>3DD.003D7E4ED1</t>
  </si>
  <si>
    <t>OtsNPFH19S_1_1339</t>
  </si>
  <si>
    <t>OtsNPFH19S_1_1052</t>
  </si>
  <si>
    <t>OtsLGRF23S_0173</t>
  </si>
  <si>
    <t>C-00173</t>
  </si>
  <si>
    <t>3DD.003D7E4EBC</t>
  </si>
  <si>
    <t>OtsLGRF23S_0174</t>
  </si>
  <si>
    <t>C-00174</t>
  </si>
  <si>
    <t>3DD.003D7E4EE6</t>
  </si>
  <si>
    <t>OtsLGRF23S_0175</t>
  </si>
  <si>
    <t>C-00175</t>
  </si>
  <si>
    <t>3DD.003D7E4EAD</t>
  </si>
  <si>
    <t>OtsLGRF23S_0180</t>
  </si>
  <si>
    <t>C-00180</t>
  </si>
  <si>
    <t>3DD.003D7E4EEC</t>
  </si>
  <si>
    <t>OtsLGRF23S_0181</t>
  </si>
  <si>
    <t>3DD.003D7E4EF1</t>
  </si>
  <si>
    <t>OtsLGRF23S_0182</t>
  </si>
  <si>
    <t>C-00182</t>
  </si>
  <si>
    <t>3DD.003D7E4ECF</t>
  </si>
  <si>
    <t>OtsLGRF23S_0183</t>
  </si>
  <si>
    <t>C-00183</t>
  </si>
  <si>
    <t>3DD.003D7E4EB8</t>
  </si>
  <si>
    <t>OtsLGRF23S_0184</t>
  </si>
  <si>
    <t>C-00184</t>
  </si>
  <si>
    <t>3DD.003D7E4ECE</t>
  </si>
  <si>
    <t>OtsLGRF23S_0187</t>
  </si>
  <si>
    <t>C-00187</t>
  </si>
  <si>
    <t>3DD.003D7E4EBE</t>
  </si>
  <si>
    <t>OtsLGRF23S_0189</t>
  </si>
  <si>
    <t>C-00189</t>
  </si>
  <si>
    <t>3DD.003D7E4E48</t>
  </si>
  <si>
    <t>OtsLGRF23S_0191</t>
  </si>
  <si>
    <t>C-00191</t>
  </si>
  <si>
    <t>OtsLGRF23S_0195</t>
  </si>
  <si>
    <t>C-00195</t>
  </si>
  <si>
    <t>3DD.003D7E4E3A</t>
  </si>
  <si>
    <t>OtsLGRF23S_0196</t>
  </si>
  <si>
    <t>C-00196</t>
  </si>
  <si>
    <t>3DD.003D7E4E9A</t>
  </si>
  <si>
    <t>OtsLYON19S_1_0122</t>
  </si>
  <si>
    <t>OtsLYON19S_1_0068</t>
  </si>
  <si>
    <t>OtsLGRF23S_0201</t>
  </si>
  <si>
    <t>C-00201</t>
  </si>
  <si>
    <t>3DD.003D7E4E80</t>
  </si>
  <si>
    <t>OtsLGRF23S_0203</t>
  </si>
  <si>
    <t>C-00203</t>
  </si>
  <si>
    <t>3DD.003D7E4E75</t>
  </si>
  <si>
    <t>OtsLYON18S_1_2781</t>
  </si>
  <si>
    <t>OtsLGRF23S_0206</t>
  </si>
  <si>
    <t>C-00206</t>
  </si>
  <si>
    <t>3DD.003D7E4E61</t>
  </si>
  <si>
    <t>OtsLGRF23S_0208</t>
  </si>
  <si>
    <t>3DD.003D7E4E4B</t>
  </si>
  <si>
    <t>OtsLGRF23S_0209</t>
  </si>
  <si>
    <t>C-00209</t>
  </si>
  <si>
    <t>3DD.003D7E4E8D</t>
  </si>
  <si>
    <t>OtsLGRF23S_0210</t>
  </si>
  <si>
    <t>C-00210</t>
  </si>
  <si>
    <t>3DD.003D7E4E97</t>
  </si>
  <si>
    <t>OtsNPFH18S_1_4323</t>
  </si>
  <si>
    <t>OtsNPFH18S_1_4029</t>
  </si>
  <si>
    <t>OtsLGRF23S_0212</t>
  </si>
  <si>
    <t>C-00212</t>
  </si>
  <si>
    <t>OtsLGRF23S_0213</t>
  </si>
  <si>
    <t>C-00213</t>
  </si>
  <si>
    <t>3DD.003D7E4E82</t>
  </si>
  <si>
    <t>OtsLGRF23S_0214</t>
  </si>
  <si>
    <t>C-00214</t>
  </si>
  <si>
    <t>3DD.003D7E4E6A</t>
  </si>
  <si>
    <t>OtsLYON19S_1_1590</t>
  </si>
  <si>
    <t>OtsLGRF23S_0215</t>
  </si>
  <si>
    <t>C-00215</t>
  </si>
  <si>
    <t>This sample is a duplicate with OtsNPFH23S_1_0001.</t>
  </si>
  <si>
    <t>OtsLYON18S_1_0086</t>
  </si>
  <si>
    <t>OtsLGRF23S_0217</t>
  </si>
  <si>
    <t>3DD.003D7E4E91</t>
  </si>
  <si>
    <t>OtsLGRF23S_0220</t>
  </si>
  <si>
    <t>C-00220</t>
  </si>
  <si>
    <t>3DD.003D7E4E8A</t>
  </si>
  <si>
    <t>OtsNPFH19S_1_3332</t>
  </si>
  <si>
    <t>OtsNPFH19S_1_3099</t>
  </si>
  <si>
    <t>OtsLGRF23S_0221</t>
  </si>
  <si>
    <t>C-00221</t>
  </si>
  <si>
    <t>3DD.003D7E4E5B</t>
  </si>
  <si>
    <t>OtsLGRF23S_0222</t>
  </si>
  <si>
    <t>C-00222</t>
  </si>
  <si>
    <t>3DD.003D7E4E96</t>
  </si>
  <si>
    <t>OtsLYON19S_1_1334</t>
  </si>
  <si>
    <t>OtsLYON19S_1_1256</t>
  </si>
  <si>
    <t>OtsLGRF23S_0223</t>
  </si>
  <si>
    <t>C-00223</t>
  </si>
  <si>
    <t>3DD.003D7E4E62</t>
  </si>
  <si>
    <t>OtsLGRF23S_0224</t>
  </si>
  <si>
    <t>C-00224</t>
  </si>
  <si>
    <t>3DD.003D7E4E7E</t>
  </si>
  <si>
    <t>OtsLYON19S_1_0508</t>
  </si>
  <si>
    <t>OtsLYON19S_1_0322</t>
  </si>
  <si>
    <t>OtsLGRF23S_0225</t>
  </si>
  <si>
    <t>C-00225</t>
  </si>
  <si>
    <t>3DD.003D7E4E63</t>
  </si>
  <si>
    <t>This sample is a duplicate with OtsLGRF23S_0766.</t>
  </si>
  <si>
    <t>OtsNPFH19S_1_3301</t>
  </si>
  <si>
    <t>OtsNPFH19S_1_3045</t>
  </si>
  <si>
    <t>OtsLGRF23S_0226</t>
  </si>
  <si>
    <t>3DD.003D7E4E5C</t>
  </si>
  <si>
    <t>OtsLGRF23S_0227</t>
  </si>
  <si>
    <t>C-00227</t>
  </si>
  <si>
    <t>3DD.003D7E4E8B</t>
  </si>
  <si>
    <t>OtsNPFH19S_1_2310</t>
  </si>
  <si>
    <t>OtsNPFH19S_1_2014</t>
  </si>
  <si>
    <t>OtsLGRF23S_0232</t>
  </si>
  <si>
    <t>C-00232</t>
  </si>
  <si>
    <t>OtsLGRF23S_0233</t>
  </si>
  <si>
    <t>C-00233</t>
  </si>
  <si>
    <t>3DD.003D7E4E71</t>
  </si>
  <si>
    <t>OtsLYON19S_1_0470</t>
  </si>
  <si>
    <t>OtsLGRF23S_0235</t>
  </si>
  <si>
    <t>3DD.003D7E4E65</t>
  </si>
  <si>
    <t>OtsLGRF23S_0236</t>
  </si>
  <si>
    <t>C-00236</t>
  </si>
  <si>
    <t>3DD.003D7E4E84</t>
  </si>
  <si>
    <t>OtsLYON19S_1_1249</t>
  </si>
  <si>
    <t>OtsLGRF23S_0240</t>
  </si>
  <si>
    <t>C-00240</t>
  </si>
  <si>
    <t>3DD.003D7E4E7A</t>
  </si>
  <si>
    <t>OtsLGRF23S_0241</t>
  </si>
  <si>
    <t>C-00241</t>
  </si>
  <si>
    <t>3DD.003D7E4E3C</t>
  </si>
  <si>
    <t>OtsLGRF23S_0242</t>
  </si>
  <si>
    <t>C-00242</t>
  </si>
  <si>
    <t>OtsLGRF23S_0248</t>
  </si>
  <si>
    <t>C-00248</t>
  </si>
  <si>
    <t>3DD.003D7E4E9C</t>
  </si>
  <si>
    <t>OtsLGRF23S_0249</t>
  </si>
  <si>
    <t>C-00249</t>
  </si>
  <si>
    <t>3DD.003D7E4E51</t>
  </si>
  <si>
    <t>OtsLGRF23S_0250</t>
  </si>
  <si>
    <t>C-00250</t>
  </si>
  <si>
    <t>3DD.003D7E4E64</t>
  </si>
  <si>
    <t>OtsLGRF23S_0251</t>
  </si>
  <si>
    <t>C-00251</t>
  </si>
  <si>
    <t>3DD.003D7E4E4F</t>
  </si>
  <si>
    <t>OtsLGRF23S_0252</t>
  </si>
  <si>
    <t>C-00252</t>
  </si>
  <si>
    <t>OtsLYON21S_1_0874</t>
  </si>
  <si>
    <t>OtsLYON21S_1_1853</t>
  </si>
  <si>
    <t>OtsLYON21S_1</t>
  </si>
  <si>
    <t>BCA2</t>
  </si>
  <si>
    <t>OtsLGRF23S_0253</t>
  </si>
  <si>
    <t>3DD.003D7E4E81</t>
  </si>
  <si>
    <t>OtsLGRF23S_0254</t>
  </si>
  <si>
    <t>C-00254</t>
  </si>
  <si>
    <t>3DD.003D7E4E6E</t>
  </si>
  <si>
    <t>OtsLGRF23S_0255</t>
  </si>
  <si>
    <t>C-00255</t>
  </si>
  <si>
    <t>3DD.003D7E4E3B</t>
  </si>
  <si>
    <t>OtsLGRF23S_0257</t>
  </si>
  <si>
    <t>C-00257</t>
  </si>
  <si>
    <t>3DD.003D7E4E5A</t>
  </si>
  <si>
    <t>OtsNPFH19S_1_1057</t>
  </si>
  <si>
    <t>OtsLGRF23S_0258</t>
  </si>
  <si>
    <t>C-00258</t>
  </si>
  <si>
    <t>3DD.003D7E4E55</t>
  </si>
  <si>
    <t>OtsLGRF23S_0259</t>
  </si>
  <si>
    <t>C-00259</t>
  </si>
  <si>
    <t>3DD.003D7E4E45</t>
  </si>
  <si>
    <t>OtsLGRF23S_0262</t>
  </si>
  <si>
    <t>OtsLGRF23S_0265</t>
  </si>
  <si>
    <t>C-00265</t>
  </si>
  <si>
    <t>3DD.003D7E4E94</t>
  </si>
  <si>
    <t>OtsLGRF23S_0266</t>
  </si>
  <si>
    <t>C-00266</t>
  </si>
  <si>
    <t>3DD.003D7E4E93</t>
  </si>
  <si>
    <t>OtsNPFH19S_1_3355</t>
  </si>
  <si>
    <t>OtsNPFH19S_1_3070</t>
  </si>
  <si>
    <t>OtsLGRF23S_0267</t>
  </si>
  <si>
    <t>C-00267</t>
  </si>
  <si>
    <t>3DD.003D7E4E92</t>
  </si>
  <si>
    <t>OtsLGRF23S_0269</t>
  </si>
  <si>
    <t>C-00269</t>
  </si>
  <si>
    <t>3DD.003D7E4E46</t>
  </si>
  <si>
    <t>OtsLGRF23S_0270</t>
  </si>
  <si>
    <t>C-00270</t>
  </si>
  <si>
    <t>3DD.003D7E4E5D</t>
  </si>
  <si>
    <t>OtsLGRF23S_0271</t>
  </si>
  <si>
    <t>3DD.003D7E4E6D</t>
  </si>
  <si>
    <t>OtsLGRF23S_0272</t>
  </si>
  <si>
    <t>C-00272</t>
  </si>
  <si>
    <t>3DD.003D7E4E7B</t>
  </si>
  <si>
    <t>OtsLGRF23S_0273</t>
  </si>
  <si>
    <t>C-00273</t>
  </si>
  <si>
    <t>3DD.003D7E4E56</t>
  </si>
  <si>
    <t>OtsLGRF23S_0274</t>
  </si>
  <si>
    <t>C-00274</t>
  </si>
  <si>
    <t>3DD.003D7E4E54</t>
  </si>
  <si>
    <t>OtsLYON18S_1_0667</t>
  </si>
  <si>
    <t>OtsLGRF23S_0275</t>
  </si>
  <si>
    <t>C-00275</t>
  </si>
  <si>
    <t>3DD.003D7E4E60</t>
  </si>
  <si>
    <t>OtsLGRF23S_0282</t>
  </si>
  <si>
    <t>C-00282</t>
  </si>
  <si>
    <t>OtsLYON20S_1_0884</t>
  </si>
  <si>
    <t>PLA2</t>
  </si>
  <si>
    <t>OtsLGRF23S_0285</t>
  </si>
  <si>
    <t>C-00285</t>
  </si>
  <si>
    <t>3DD.003D7E4E53</t>
  </si>
  <si>
    <t>OtsLYON19S_1_1216</t>
  </si>
  <si>
    <t>OtsLGRF23S_0286</t>
  </si>
  <si>
    <t>C-00286</t>
  </si>
  <si>
    <t>3DD.003D7E4E50</t>
  </si>
  <si>
    <t>OtsLYON19S_1_0035</t>
  </si>
  <si>
    <t>OtsLGRF23S_0287</t>
  </si>
  <si>
    <t>C-00287</t>
  </si>
  <si>
    <t>3DD.003D7E4E70</t>
  </si>
  <si>
    <t>OtsLGRF23S_0288</t>
  </si>
  <si>
    <t>C-00288</t>
  </si>
  <si>
    <t>3DD.003D7E4E44</t>
  </si>
  <si>
    <t>OtsLGRF23S_0290</t>
  </si>
  <si>
    <t>C-00290</t>
  </si>
  <si>
    <t>3DD.003D7E4E3D</t>
  </si>
  <si>
    <t>OtsLGRF23S_0292</t>
  </si>
  <si>
    <t>C-00292</t>
  </si>
  <si>
    <t>OtsLGRF23S_0294</t>
  </si>
  <si>
    <t>C-00294</t>
  </si>
  <si>
    <t>3DD.003D7E4E6B</t>
  </si>
  <si>
    <t>OtsLGRF23S_0295</t>
  </si>
  <si>
    <t>C-00295</t>
  </si>
  <si>
    <t>3DD.003D7E4E88</t>
  </si>
  <si>
    <t>OtsLYON19S_1_1318</t>
  </si>
  <si>
    <t>OtsLYON19S_1_1232</t>
  </si>
  <si>
    <t>OtsLGRF23S_0296</t>
  </si>
  <si>
    <t>C-00296</t>
  </si>
  <si>
    <t>3DD.003D476FFC</t>
  </si>
  <si>
    <t>OtsLYON19S_1_0464</t>
  </si>
  <si>
    <t>OtsLGRF23S_0301</t>
  </si>
  <si>
    <t>C-00301</t>
  </si>
  <si>
    <t>3DD.003D7E4E90</t>
  </si>
  <si>
    <t>OtsLGRF23S_0302</t>
  </si>
  <si>
    <t>C-00302</t>
  </si>
  <si>
    <t>3DD.003D7E4E95</t>
  </si>
  <si>
    <t>OtsLGRF23S_0303</t>
  </si>
  <si>
    <t>C-00303</t>
  </si>
  <si>
    <t>3DD.003D7E4E9B</t>
  </si>
  <si>
    <t>OtsLGRF23S_0304</t>
  </si>
  <si>
    <t>C-00304</t>
  </si>
  <si>
    <t>3DD.003D7E4E67</t>
  </si>
  <si>
    <t>OtsNPFH19S_1_2322</t>
  </si>
  <si>
    <t>OtsNPFH19S_1_2077</t>
  </si>
  <si>
    <t>OtsLGRF23S_0306</t>
  </si>
  <si>
    <t>C-00306</t>
  </si>
  <si>
    <t>3DD.003D7E4E4D</t>
  </si>
  <si>
    <t>OtsLYON19S_1_0456</t>
  </si>
  <si>
    <t>OtsLGRF23S_0312</t>
  </si>
  <si>
    <t>C-00312</t>
  </si>
  <si>
    <t>3DD.003D7E4E83</t>
  </si>
  <si>
    <t>OtsLYON19S_1_0692</t>
  </si>
  <si>
    <t>OtsLGRF23S_0313</t>
  </si>
  <si>
    <t>C-00313</t>
  </si>
  <si>
    <t>3DD.003D7E4E7F</t>
  </si>
  <si>
    <t>OtsLGRF23S_0314</t>
  </si>
  <si>
    <t>C-00314</t>
  </si>
  <si>
    <t>3DD.003D7E4E76</t>
  </si>
  <si>
    <t>OtsLGRF23S_0315</t>
  </si>
  <si>
    <t>C-00315</t>
  </si>
  <si>
    <t>3DD.003D7E4E42</t>
  </si>
  <si>
    <t>OtsLGRF23S_0316</t>
  </si>
  <si>
    <t>3DD.003D7E4E89</t>
  </si>
  <si>
    <t>OtsLYON19S_1_0037</t>
  </si>
  <si>
    <t>OtsLGRF23S_0318</t>
  </si>
  <si>
    <t>C-00318</t>
  </si>
  <si>
    <t>3DD.003D7E4E8E</t>
  </si>
  <si>
    <t>OtsNPFH19S_1_1316</t>
  </si>
  <si>
    <t>OtsNPFH19S_1_1090</t>
  </si>
  <si>
    <t>OtsLGRF23S_0319</t>
  </si>
  <si>
    <t>C-00319</t>
  </si>
  <si>
    <t>3DD.003D7E4E87</t>
  </si>
  <si>
    <t>OtsLYON18S_1_2451</t>
  </si>
  <si>
    <t>LFYO</t>
  </si>
  <si>
    <t>OtsLGRF23S_0320</t>
  </si>
  <si>
    <t>C-00320</t>
  </si>
  <si>
    <t>3DD.003D7E4E98</t>
  </si>
  <si>
    <t>OtsLGRF23S_0322</t>
  </si>
  <si>
    <t>C-00322</t>
  </si>
  <si>
    <t>OtsLYON19S_1_0331</t>
  </si>
  <si>
    <t>OtsLGRF23S_0327</t>
  </si>
  <si>
    <t>C-00327</t>
  </si>
  <si>
    <t>3DD.003D7E4E3F</t>
  </si>
  <si>
    <t>OtsLYON19S_1_0453</t>
  </si>
  <si>
    <t>OtsLGRF23S_0328</t>
  </si>
  <si>
    <t>C-00328</t>
  </si>
  <si>
    <t>3DD.003D7E4E4E</t>
  </si>
  <si>
    <t>OtsNPFH19S_1_3336</t>
  </si>
  <si>
    <t>OtsNPFH19S_1_3093</t>
  </si>
  <si>
    <t>OtsLGRF23S_0332</t>
  </si>
  <si>
    <t>C-00332</t>
  </si>
  <si>
    <t>3DD.003D7E4E40</t>
  </si>
  <si>
    <t>OtsLGRF23S_0337</t>
  </si>
  <si>
    <t>C-00337</t>
  </si>
  <si>
    <t>3DD.003E2BEFA1</t>
  </si>
  <si>
    <t>OtsLGRF23S_0338</t>
  </si>
  <si>
    <t>C-00338</t>
  </si>
  <si>
    <t>3DD.003D7E4E6C</t>
  </si>
  <si>
    <t>OtsLGRF23S_0339</t>
  </si>
  <si>
    <t>C-00339</t>
  </si>
  <si>
    <t>3DD.003D7E4E68</t>
  </si>
  <si>
    <t>OtsLGRF23S_0342</t>
  </si>
  <si>
    <t>C-00342</t>
  </si>
  <si>
    <t>OtsLGRF23S_0348</t>
  </si>
  <si>
    <t>C-00348</t>
  </si>
  <si>
    <t>3DD.003D7E4E5E</t>
  </si>
  <si>
    <t>OtsLGRF23S_0350</t>
  </si>
  <si>
    <t>C-00350</t>
  </si>
  <si>
    <t>3DD.003D7E4E99</t>
  </si>
  <si>
    <t>OtsLGRF23S_0351</t>
  </si>
  <si>
    <t>C-00351</t>
  </si>
  <si>
    <t>3DD.003D7E4E43</t>
  </si>
  <si>
    <t>OtsLGRF23S_0352</t>
  </si>
  <si>
    <t>OtsLGRF23S_0353</t>
  </si>
  <si>
    <t>C-00353</t>
  </si>
  <si>
    <t>3DD.003D7E4E7D</t>
  </si>
  <si>
    <t>OtsLGRF23S_0354</t>
  </si>
  <si>
    <t>C-00354</t>
  </si>
  <si>
    <t>3DD.003D7E4E8F</t>
  </si>
  <si>
    <t>OtsLGRF23S_0356</t>
  </si>
  <si>
    <t>C-00356</t>
  </si>
  <si>
    <t>3DD.003D7E4E57</t>
  </si>
  <si>
    <t>OtsLGRF23S_0360</t>
  </si>
  <si>
    <t>C-00360</t>
  </si>
  <si>
    <t>3DD.003D7E4E7C</t>
  </si>
  <si>
    <t>OtsLYON19S_1_0370</t>
  </si>
  <si>
    <t>OtsLGRF23S_0362</t>
  </si>
  <si>
    <t>C-00362</t>
  </si>
  <si>
    <t>3DD.003D7E4E59</t>
  </si>
  <si>
    <t>OtsLGRF23S_0366</t>
  </si>
  <si>
    <t>C-00366</t>
  </si>
  <si>
    <t>3DD.003D7E4E8C</t>
  </si>
  <si>
    <t>OtsNPFH19S_1_2324</t>
  </si>
  <si>
    <t>OtsNPFH19S_1_2068</t>
  </si>
  <si>
    <t>OtsLGRF23S_0367</t>
  </si>
  <si>
    <t>C-00367</t>
  </si>
  <si>
    <t>3DD.003D7E4E6F</t>
  </si>
  <si>
    <t>OtsLGRF23S_0368</t>
  </si>
  <si>
    <t>C-00368</t>
  </si>
  <si>
    <t>3DD.003D7E4E69</t>
  </si>
  <si>
    <t>OtsLGRF23S_0370</t>
  </si>
  <si>
    <t>3DD.003D7E4E3E</t>
  </si>
  <si>
    <t>OtsLYON19S_1_0116</t>
  </si>
  <si>
    <t>OtsLYON19S_1_0032</t>
  </si>
  <si>
    <t>OtsLGRF23S_0371</t>
  </si>
  <si>
    <t>C-00371</t>
  </si>
  <si>
    <t>3DD.003D7E4E52</t>
  </si>
  <si>
    <t>OtsLGRF23S_0372</t>
  </si>
  <si>
    <t>C-00372</t>
  </si>
  <si>
    <t>OtsLYON20S_1_0299</t>
  </si>
  <si>
    <t>OtsLYON20S_1_1048</t>
  </si>
  <si>
    <t>OtsLGRF23S_0376</t>
  </si>
  <si>
    <t>C-00376</t>
  </si>
  <si>
    <t>3DD.003D7E4E78</t>
  </si>
  <si>
    <t>OtsLYON19S_1_1797</t>
  </si>
  <si>
    <t>OtsLYON19S_1_2064</t>
  </si>
  <si>
    <t>OtsLGRF23S_0377</t>
  </si>
  <si>
    <t>C-00377</t>
  </si>
  <si>
    <t>3DD.003D7E4E86</t>
  </si>
  <si>
    <t>OtsLGRF23S_0378</t>
  </si>
  <si>
    <t>C-00378</t>
  </si>
  <si>
    <t>3DD.003D7E4E41</t>
  </si>
  <si>
    <t>OtsLGRF23S_0382</t>
  </si>
  <si>
    <t>C-00382</t>
  </si>
  <si>
    <t>OtsLGRF23S_0385</t>
  </si>
  <si>
    <t>C-00385</t>
  </si>
  <si>
    <t>3DD.003D7E4E66</t>
  </si>
  <si>
    <t>OtsNPFH19S_1_1312</t>
  </si>
  <si>
    <t>OtsNPFH19S_1_1043</t>
  </si>
  <si>
    <t>OtsLGRF23S_0388</t>
  </si>
  <si>
    <t>3DD.003D7E4E49</t>
  </si>
  <si>
    <t>OtsLGRF23S_0389</t>
  </si>
  <si>
    <t>C-00389</t>
  </si>
  <si>
    <t>3DD.003D7E4E39</t>
  </si>
  <si>
    <t>OtsLGRF23S_0391</t>
  </si>
  <si>
    <t>C-00391</t>
  </si>
  <si>
    <t>3DD.003D7E4E73</t>
  </si>
  <si>
    <t>OtsLGRF23S_0392</t>
  </si>
  <si>
    <t>C-00392</t>
  </si>
  <si>
    <t>3DD.003D7E4E74</t>
  </si>
  <si>
    <t>OtsLGRF23S_0394</t>
  </si>
  <si>
    <t>C-00394</t>
  </si>
  <si>
    <t>3DD.003D7E4E85</t>
  </si>
  <si>
    <t>OtsNPFH19S_1_1308</t>
  </si>
  <si>
    <t>OtsNPFH19S_1_1041</t>
  </si>
  <si>
    <t>OtsLGRF23S_0395</t>
  </si>
  <si>
    <t>C-00395</t>
  </si>
  <si>
    <t>3DD.003D7E4E4A</t>
  </si>
  <si>
    <t>OtsLYON19S_1_1819</t>
  </si>
  <si>
    <t>OtsLYON19S_1_1546</t>
  </si>
  <si>
    <t>OtsLGRF23S_0397</t>
  </si>
  <si>
    <t>3DD.003D7E4E4C</t>
  </si>
  <si>
    <t>OtsLGRF23S_0400</t>
  </si>
  <si>
    <t>C-00400</t>
  </si>
  <si>
    <t>3DD.003D7E4E47</t>
  </si>
  <si>
    <t>OtsNPFH19S_1_3326</t>
  </si>
  <si>
    <t>OtsNPFH19S_1_3029</t>
  </si>
  <si>
    <t>OtsLGRF23S_0402</t>
  </si>
  <si>
    <t>C-00402</t>
  </si>
  <si>
    <t>OtsLGRF23S_0403</t>
  </si>
  <si>
    <t>C-00403</t>
  </si>
  <si>
    <t>3DD.003D7E4E79</t>
  </si>
  <si>
    <t>OtsLGRF23S_0405</t>
  </si>
  <si>
    <t>C-00405</t>
  </si>
  <si>
    <t>3DD.003D7E4E58</t>
  </si>
  <si>
    <t>OtsLYON18S_1_1720</t>
  </si>
  <si>
    <t>OtsLGRF23S_0407</t>
  </si>
  <si>
    <t>C-00407</t>
  </si>
  <si>
    <t>3DD.003D7E4E77</t>
  </si>
  <si>
    <t>OtsLYON19S_1_0077</t>
  </si>
  <si>
    <t>OtsLGRF23S_0409</t>
  </si>
  <si>
    <t>C-00409</t>
  </si>
  <si>
    <t>3DD.003D7E4E5F</t>
  </si>
  <si>
    <t>OtsLGRF23S_0410</t>
  </si>
  <si>
    <t>C-00410</t>
  </si>
  <si>
    <t>3DD.003D7E5401</t>
  </si>
  <si>
    <t>OtsLGRF23S_0412</t>
  </si>
  <si>
    <t>C-00412</t>
  </si>
  <si>
    <t>3DD.003D7E540B</t>
  </si>
  <si>
    <t>OtsLGRF23S_0414</t>
  </si>
  <si>
    <t>C-00414</t>
  </si>
  <si>
    <t>3DD.003D7E53E8</t>
  </si>
  <si>
    <t>OtsLGRF23S_0415</t>
  </si>
  <si>
    <t>3DD.003D7E540A</t>
  </si>
  <si>
    <t>OtsLGRF23S_0416</t>
  </si>
  <si>
    <t>C-00416</t>
  </si>
  <si>
    <t>3DD.003D7E53E0</t>
  </si>
  <si>
    <t>OtsLGRF23S_0420</t>
  </si>
  <si>
    <t>C-00420</t>
  </si>
  <si>
    <t>3DD.003D7E53D2</t>
  </si>
  <si>
    <t>OtsLYON19S_1_1360</t>
  </si>
  <si>
    <t>OtsLYON19S_1_1432</t>
  </si>
  <si>
    <t>OtsLGRF23S_0422</t>
  </si>
  <si>
    <t>C-00422</t>
  </si>
  <si>
    <t>OtsLYON20S_1_1335</t>
  </si>
  <si>
    <t>OtsLYON20S_1_0863</t>
  </si>
  <si>
    <t>OtsLGRF23S_0423</t>
  </si>
  <si>
    <t>C-00423</t>
  </si>
  <si>
    <t>3DD.003D7E53E9</t>
  </si>
  <si>
    <t>OtsLGRF23S_0424</t>
  </si>
  <si>
    <t>3DD.003D7E53D8</t>
  </si>
  <si>
    <t>OtsLGRF23S_0425</t>
  </si>
  <si>
    <t>C-00425</t>
  </si>
  <si>
    <t>3DD.003D7E5410</t>
  </si>
  <si>
    <t>OtsLGRF23S_0426</t>
  </si>
  <si>
    <t>C-00426</t>
  </si>
  <si>
    <t>3DD.003D7E540E</t>
  </si>
  <si>
    <t>OtsLGRF23S_0432</t>
  </si>
  <si>
    <t>C-00432</t>
  </si>
  <si>
    <t>OtsNPFH20S_1_0486</t>
  </si>
  <si>
    <t>OtsNPFH20S_1_0447</t>
  </si>
  <si>
    <t>OtsLGRF23S_0434</t>
  </si>
  <si>
    <t>C-00434</t>
  </si>
  <si>
    <t>3DD.003D7E53BF</t>
  </si>
  <si>
    <t>OtsLGRF23S_0437</t>
  </si>
  <si>
    <t>C-00437</t>
  </si>
  <si>
    <t>3DD.003D7E5414</t>
  </si>
  <si>
    <t>OtsLGRF23S_0438</t>
  </si>
  <si>
    <t>C-00438</t>
  </si>
  <si>
    <t>3DD.003D7E53CB</t>
  </si>
  <si>
    <t>OtsLGRF23S_0441</t>
  </si>
  <si>
    <t>C-00441</t>
  </si>
  <si>
    <t>3DD.003D7E53E2</t>
  </si>
  <si>
    <t>OtsLGRF23S_0442</t>
  </si>
  <si>
    <t>OtsLYON21S_1_0888</t>
  </si>
  <si>
    <t>OtsLYON21S_1_1888</t>
  </si>
  <si>
    <t>OtsLGRF23S_0444</t>
  </si>
  <si>
    <t>C-00444</t>
  </si>
  <si>
    <t>3DD.003D7E53D9</t>
  </si>
  <si>
    <t>OtsLGRF23S_0445</t>
  </si>
  <si>
    <t>C-00445</t>
  </si>
  <si>
    <t>3DD.003D7E53DC</t>
  </si>
  <si>
    <t>OtsLGRF23S_0446</t>
  </si>
  <si>
    <t>C-00446</t>
  </si>
  <si>
    <t>3DD.003D7E53E1</t>
  </si>
  <si>
    <t>OtsLGRF23S_0447</t>
  </si>
  <si>
    <t>C-00447</t>
  </si>
  <si>
    <t>3DD.003D7E53EC</t>
  </si>
  <si>
    <t>OtsLGRF23S_0448</t>
  </si>
  <si>
    <t>C-00448</t>
  </si>
  <si>
    <t>3DD.003D7E53EE</t>
  </si>
  <si>
    <t>OtsLGRF23S_0451</t>
  </si>
  <si>
    <t>3DD.003D7E53B2</t>
  </si>
  <si>
    <t>OtsLYON19S_1_0521</t>
  </si>
  <si>
    <t>OtsLYON19S_1_0357</t>
  </si>
  <si>
    <t>OtsLGRF23S_0452</t>
  </si>
  <si>
    <t>C-00452</t>
  </si>
  <si>
    <t>3DD.003D7E53CA</t>
  </si>
  <si>
    <t>OtsLGRF23S_0457</t>
  </si>
  <si>
    <t>C-00457</t>
  </si>
  <si>
    <t>3DD.003D7E53DF</t>
  </si>
  <si>
    <t>OtsLYON19S_1_1235</t>
  </si>
  <si>
    <t>OtsLGRF23S_0459</t>
  </si>
  <si>
    <t>C-00459</t>
  </si>
  <si>
    <t>3DD.003D7E53F7</t>
  </si>
  <si>
    <t>OtsLYON19S_1_0460</t>
  </si>
  <si>
    <t>OtsLGRF23S_0460</t>
  </si>
  <si>
    <t>3DD.003D7E53F2</t>
  </si>
  <si>
    <t>OtsLGRF23S_0462</t>
  </si>
  <si>
    <t>C-00462</t>
  </si>
  <si>
    <t>3DD.003D7E53C1</t>
  </si>
  <si>
    <t>OtsNPFH19S_1_1306</t>
  </si>
  <si>
    <t>OtsNPFH19S_1_1030</t>
  </si>
  <si>
    <t>OtsLGRF23S_0464</t>
  </si>
  <si>
    <t>C-00464</t>
  </si>
  <si>
    <t>3DD.003D7E53BA</t>
  </si>
  <si>
    <t>OtsLGRF23S_0465</t>
  </si>
  <si>
    <t>C-00465</t>
  </si>
  <si>
    <t>3DD.003D7E53F5</t>
  </si>
  <si>
    <t>OtsLYON20S_1_1056</t>
  </si>
  <si>
    <t>OtsLGRF23S_0467</t>
  </si>
  <si>
    <t>C-00467</t>
  </si>
  <si>
    <t>3DD.003D494A6C</t>
  </si>
  <si>
    <t>OtsLGRF23S_0468</t>
  </si>
  <si>
    <t>C-00468</t>
  </si>
  <si>
    <t>3DD.003D7E53CF</t>
  </si>
  <si>
    <t>OtsNPFH19S_1_3310</t>
  </si>
  <si>
    <t>OtsNPFH19S_1_3056</t>
  </si>
  <si>
    <t>OtsLGRF23S_0469</t>
  </si>
  <si>
    <t>3DD.003D7E53D4</t>
  </si>
  <si>
    <t>OtsLGRF23S_0470</t>
  </si>
  <si>
    <t>C-00470</t>
  </si>
  <si>
    <t>3DD.003D7E53DE</t>
  </si>
  <si>
    <t>OtsLGRF23S_0471</t>
  </si>
  <si>
    <t>C-00471</t>
  </si>
  <si>
    <t>3DD.003D7E53C4</t>
  </si>
  <si>
    <t>OtsLGRF23S_0472</t>
  </si>
  <si>
    <t>C-00472</t>
  </si>
  <si>
    <t>OtsNPFH19S_1_2331</t>
  </si>
  <si>
    <t>OtsNPFH19S_1_2046</t>
  </si>
  <si>
    <t>OtsLGRF23S_0474</t>
  </si>
  <si>
    <t>C-00474</t>
  </si>
  <si>
    <t>3DD.003D7E5411</t>
  </si>
  <si>
    <t>OtsLGRF23S_0475</t>
  </si>
  <si>
    <t>C-00475</t>
  </si>
  <si>
    <t>3DD.003D7E53D6</t>
  </si>
  <si>
    <t>OtsLGRF23S_0476</t>
  </si>
  <si>
    <t>C-00476</t>
  </si>
  <si>
    <t>3DD.003D7E5412</t>
  </si>
  <si>
    <t>OtsLYON19S_1_0353</t>
  </si>
  <si>
    <t>OtsLGRF23S_0477</t>
  </si>
  <si>
    <t>C-00477</t>
  </si>
  <si>
    <t>3DD.003D7E53E3</t>
  </si>
  <si>
    <t>OtsLGRF23S_0479</t>
  </si>
  <si>
    <t>C-00479</t>
  </si>
  <si>
    <t>3DD.003D7E5407</t>
  </si>
  <si>
    <t>OtsLGRF23S_0482</t>
  </si>
  <si>
    <t>C-00482</t>
  </si>
  <si>
    <t>OtsLYON20S_1_0239</t>
  </si>
  <si>
    <t>OtsLYON20S_1_0085</t>
  </si>
  <si>
    <t>OtsLGRF23S_0483</t>
  </si>
  <si>
    <t>C-00483</t>
  </si>
  <si>
    <t>3DD.003D7E53BC</t>
  </si>
  <si>
    <t>OtsLGRF23S_0485</t>
  </si>
  <si>
    <t>C-00485</t>
  </si>
  <si>
    <t>3DD.003D7E53C9</t>
  </si>
  <si>
    <t>OtsLGRF23S_0487</t>
  </si>
  <si>
    <t>3DD.003D7E53DD</t>
  </si>
  <si>
    <t>OtsLGRF23S_0488</t>
  </si>
  <si>
    <t>C-00488</t>
  </si>
  <si>
    <t>3DD.003D7E53B7</t>
  </si>
  <si>
    <t>OtsLGRF23S_0492</t>
  </si>
  <si>
    <t>C-00492</t>
  </si>
  <si>
    <t>3DD.003D7E53C5</t>
  </si>
  <si>
    <t>OtsLGRF23S_0494</t>
  </si>
  <si>
    <t>C-00494</t>
  </si>
  <si>
    <t>3DD.003D7E53D1</t>
  </si>
  <si>
    <t>OtsLGRF23S_0495</t>
  </si>
  <si>
    <t>C-00495</t>
  </si>
  <si>
    <t>3DD.003D7E53C2</t>
  </si>
  <si>
    <t>OtsLGRF23S_0496</t>
  </si>
  <si>
    <t>3DD.003D7E5406</t>
  </si>
  <si>
    <t>OtsLGRF23S_0498</t>
  </si>
  <si>
    <t>C-00498</t>
  </si>
  <si>
    <t>3DD.003D7E5408</t>
  </si>
  <si>
    <t>OtsLGRF23S_0500</t>
  </si>
  <si>
    <t>C-00500</t>
  </si>
  <si>
    <t>3DD.003D7E53D5</t>
  </si>
  <si>
    <t>OtsLYON19S_1_1315</t>
  </si>
  <si>
    <t>OtsLYON19S_1_1218</t>
  </si>
  <si>
    <t>OtsLGRF23S_0501</t>
  </si>
  <si>
    <t>C-00501</t>
  </si>
  <si>
    <t>3DD.003D7E5403</t>
  </si>
  <si>
    <t>OtsLGRF23S_0502</t>
  </si>
  <si>
    <t>C-00502</t>
  </si>
  <si>
    <t>3DD.003D7E53D3</t>
  </si>
  <si>
    <t>OtsLGRF23S_0503</t>
  </si>
  <si>
    <t>C-00503</t>
  </si>
  <si>
    <t>3DD.003D7E53C7</t>
  </si>
  <si>
    <t>OtsLYON19S_1_0472</t>
  </si>
  <si>
    <t>OtsLGRF23S_0504</t>
  </si>
  <si>
    <t>C-00504</t>
  </si>
  <si>
    <t>3DD.003D7E53B8</t>
  </si>
  <si>
    <t>OtsLGRF23S_0505</t>
  </si>
  <si>
    <t>3DD.003D7E53E5</t>
  </si>
  <si>
    <t>OtsLGRF23S_0506</t>
  </si>
  <si>
    <t>C-00506</t>
  </si>
  <si>
    <t>3DD.003D7E53F3</t>
  </si>
  <si>
    <t>OtsLGRF23S_0508</t>
  </si>
  <si>
    <t>C-00508</t>
  </si>
  <si>
    <t>3DD.003D7E53EF</t>
  </si>
  <si>
    <t>OtsLYON19S_1_0076</t>
  </si>
  <si>
    <t>OtsLGRF23S_0510</t>
  </si>
  <si>
    <t>C-00510</t>
  </si>
  <si>
    <t>3DD.003D7E53BB</t>
  </si>
  <si>
    <t>OtsLGRF23S_0511</t>
  </si>
  <si>
    <t>C-00511</t>
  </si>
  <si>
    <t>3DD.003D7E53FB</t>
  </si>
  <si>
    <t>OtsLGRF23S_0512</t>
  </si>
  <si>
    <t>C-00512</t>
  </si>
  <si>
    <t>3DD.003D7E5402</t>
  </si>
  <si>
    <t>OtsLGRF23S_0513</t>
  </si>
  <si>
    <t>C-00513</t>
  </si>
  <si>
    <t>3DD.003D7E53CE</t>
  </si>
  <si>
    <t>OtsNPFH19S_1_3073</t>
  </si>
  <si>
    <t>OtsLGRF23S_0514</t>
  </si>
  <si>
    <t>3DD.003D7E53C6</t>
  </si>
  <si>
    <t>OtsLGRF23S_0515</t>
  </si>
  <si>
    <t>C-00515</t>
  </si>
  <si>
    <t>3DD.003D7E5413</t>
  </si>
  <si>
    <t>OtsLYON19S_1_0526</t>
  </si>
  <si>
    <t>OtsLYON19S_1_0365</t>
  </si>
  <si>
    <t>OtsLGRF23S_0516</t>
  </si>
  <si>
    <t>C-00516</t>
  </si>
  <si>
    <t>3DD.003D7E5409</t>
  </si>
  <si>
    <t>OtsLGRF23S_0517</t>
  </si>
  <si>
    <t>C-00517</t>
  </si>
  <si>
    <t>3DD.003D7E53CD</t>
  </si>
  <si>
    <t>OtsLGRF23S_0522</t>
  </si>
  <si>
    <t>C-00522</t>
  </si>
  <si>
    <t>OtsLGRF23S_0523</t>
  </si>
  <si>
    <t>3DD.003D7E53F1</t>
  </si>
  <si>
    <t>OtsNPFH19S_1_2316</t>
  </si>
  <si>
    <t>OtsNPFH19S_1_2048</t>
  </si>
  <si>
    <t>OtsLGRF23S_0524</t>
  </si>
  <si>
    <t>C-00524</t>
  </si>
  <si>
    <t>3DD.003D7E53FA</t>
  </si>
  <si>
    <t>OtsLGRF23S_0525</t>
  </si>
  <si>
    <t>C-00525</t>
  </si>
  <si>
    <t>3DD.003D7E53F9</t>
  </si>
  <si>
    <t>OtsLGRF23S_0526</t>
  </si>
  <si>
    <t>C-00526</t>
  </si>
  <si>
    <t>3DD.003D7E53B3</t>
  </si>
  <si>
    <t>OtsLYON19S_1_1806</t>
  </si>
  <si>
    <t>OtsLYON19S_1_1518</t>
  </si>
  <si>
    <t>OtsLGRF23S_0527</t>
  </si>
  <si>
    <t>C-00527</t>
  </si>
  <si>
    <t>3DD.003D7E53FC</t>
  </si>
  <si>
    <t>OtsLGRF23S_0528</t>
  </si>
  <si>
    <t>C-00528</t>
  </si>
  <si>
    <t>3DD.003D7E53D7</t>
  </si>
  <si>
    <t>OtsLYON19S_1_1332</t>
  </si>
  <si>
    <t>OtsLYON19S_1_1245</t>
  </si>
  <si>
    <t>OtsLGRF23S_0531</t>
  </si>
  <si>
    <t>C-00531</t>
  </si>
  <si>
    <t>3DD.003D7E53C8</t>
  </si>
  <si>
    <t>OtsLGRF23S_0532</t>
  </si>
  <si>
    <t>OtsLGRF23S_0535</t>
  </si>
  <si>
    <t>C-00535</t>
  </si>
  <si>
    <t>3DD.003D7E53E4</t>
  </si>
  <si>
    <t>OtsLGRF23S_0536</t>
  </si>
  <si>
    <t>C-00536</t>
  </si>
  <si>
    <t>3DD.003D7E53DA</t>
  </si>
  <si>
    <t>OtsLGRF23S_0538</t>
  </si>
  <si>
    <t>C-00538</t>
  </si>
  <si>
    <t>3DD.003D7E53DB</t>
  </si>
  <si>
    <t>OtsLGRF23S_0541</t>
  </si>
  <si>
    <t>3DD.003D7E53FF</t>
  </si>
  <si>
    <t>OtsLGRF23S_0542</t>
  </si>
  <si>
    <t>C-00542</t>
  </si>
  <si>
    <t>3DD.003D7E53FE</t>
  </si>
  <si>
    <t>OtsLGRF23S_0543</t>
  </si>
  <si>
    <t>C-00543</t>
  </si>
  <si>
    <t>3DD.003D7E53B5</t>
  </si>
  <si>
    <t>OtsNPFH19S_1_3096</t>
  </si>
  <si>
    <t>OtsLGRF23S_0544</t>
  </si>
  <si>
    <t>C-00544</t>
  </si>
  <si>
    <t>3DD.003D7E53BD</t>
  </si>
  <si>
    <t>OtsLGRF23S_0547</t>
  </si>
  <si>
    <t>C-00547</t>
  </si>
  <si>
    <t>3DD.003D7E53CC</t>
  </si>
  <si>
    <t>OtsLGRF23S_0548</t>
  </si>
  <si>
    <t>C-00548</t>
  </si>
  <si>
    <t>3DD.003D7E53EB</t>
  </si>
  <si>
    <t>OtsNPFH19S_1_3356</t>
  </si>
  <si>
    <t>OtsNPFH19S_1_3121</t>
  </si>
  <si>
    <t>OtsLGRF23S_0552</t>
  </si>
  <si>
    <t>C-00552</t>
  </si>
  <si>
    <t>OtsLGRF23S_0553</t>
  </si>
  <si>
    <t>C-00553</t>
  </si>
  <si>
    <t>3DD.003D7E5404</t>
  </si>
  <si>
    <t>OtsLGRF23S_0554</t>
  </si>
  <si>
    <t>C-00554</t>
  </si>
  <si>
    <t>3DD.003D7E53F0</t>
  </si>
  <si>
    <t>OtsLGRF23S_0555</t>
  </si>
  <si>
    <t>C-00555</t>
  </si>
  <si>
    <t>3DD.003D7E540D</t>
  </si>
  <si>
    <t>OtsNPFH19S_1_3342</t>
  </si>
  <si>
    <t>OtsNPFH19S_1_3069</t>
  </si>
  <si>
    <t>OtsLGRF23S_0557</t>
  </si>
  <si>
    <t>C-00557</t>
  </si>
  <si>
    <t>3DD.003D7E53BE</t>
  </si>
  <si>
    <t>OtsLGRF23S_0558</t>
  </si>
  <si>
    <t>C-00558</t>
  </si>
  <si>
    <t>3DD.003D7E5405</t>
  </si>
  <si>
    <t>OtsLYON19S_1_0202</t>
  </si>
  <si>
    <t>OtsLGRF23S_0559</t>
  </si>
  <si>
    <t>3DD.003D7E53C3</t>
  </si>
  <si>
    <t>OtsLYON19S_1_1496</t>
  </si>
  <si>
    <t>OtsLGRF23S_0561</t>
  </si>
  <si>
    <t>C-00561</t>
  </si>
  <si>
    <t>3DD.003D7E53FD</t>
  </si>
  <si>
    <t>OtsLGRF23S_0562</t>
  </si>
  <si>
    <t>C-00562</t>
  </si>
  <si>
    <t>OtsLGRF23S_0566</t>
  </si>
  <si>
    <t>C-00566</t>
  </si>
  <si>
    <t>3DD.003D7E53ED</t>
  </si>
  <si>
    <t>OtsLYON19S_1_0809</t>
  </si>
  <si>
    <t>OtsLGRF23S_0567</t>
  </si>
  <si>
    <t>C-00567</t>
  </si>
  <si>
    <t>3DD.003D7E53F6</t>
  </si>
  <si>
    <t>OtsLGRF23S_0568</t>
  </si>
  <si>
    <t>3DD.003D7E53F8</t>
  </si>
  <si>
    <t>OtsLGRF23S_0571</t>
  </si>
  <si>
    <t>C-00571</t>
  </si>
  <si>
    <t>3DD.003D7E540C</t>
  </si>
  <si>
    <t>OtsLGRF23S_0572</t>
  </si>
  <si>
    <t>C-00572</t>
  </si>
  <si>
    <t>3DD.003D7E53B1</t>
  </si>
  <si>
    <t>OtsLGRF23S_0574</t>
  </si>
  <si>
    <t>C-00574</t>
  </si>
  <si>
    <t>3DD.003D7E5400</t>
  </si>
  <si>
    <t>OtsLGRF23S_0576</t>
  </si>
  <si>
    <t>C-00576</t>
  </si>
  <si>
    <t>3DD.003D7E53E6</t>
  </si>
  <si>
    <t>OtsLYON19S_1_0522</t>
  </si>
  <si>
    <t>OtsLYON19S_1_0344</t>
  </si>
  <si>
    <t>OtsLGRF23S_0578</t>
  </si>
  <si>
    <t>C-00578</t>
  </si>
  <si>
    <t>3DD.003D7E53B4</t>
  </si>
  <si>
    <t>OtsLGRF23S_0579</t>
  </si>
  <si>
    <t>C-00579</t>
  </si>
  <si>
    <t>3DD.003D7E53EA</t>
  </si>
  <si>
    <t>OtsLGRF23S_0582</t>
  </si>
  <si>
    <t>C-00582</t>
  </si>
  <si>
    <t>OtsLGRF23S_0583</t>
  </si>
  <si>
    <t>C-00583</t>
  </si>
  <si>
    <t>3DD.003D7E53E7</t>
  </si>
  <si>
    <t>OtsLYON19S_1_0051</t>
  </si>
  <si>
    <t>OtsLGRF23S_0585</t>
  </si>
  <si>
    <t>C-00585</t>
  </si>
  <si>
    <t>3DD.003D7E540F</t>
  </si>
  <si>
    <t>OtsLGRF23S_0589</t>
  </si>
  <si>
    <t>C-00589</t>
  </si>
  <si>
    <t>3DD.003D7E53B9</t>
  </si>
  <si>
    <t>OtsLGRF23S_0590</t>
  </si>
  <si>
    <t>C-00590</t>
  </si>
  <si>
    <t>3DD.003D7E51C2</t>
  </si>
  <si>
    <t>OtsLGRF23S_0591</t>
  </si>
  <si>
    <t>C-00591</t>
  </si>
  <si>
    <t>3DD.003D7E51FE</t>
  </si>
  <si>
    <t>OtsLGRF23S_0592</t>
  </si>
  <si>
    <t>C-00592</t>
  </si>
  <si>
    <t>3DD.003D7E520B</t>
  </si>
  <si>
    <t>OtsLGRF23S_0594</t>
  </si>
  <si>
    <t>C-00594</t>
  </si>
  <si>
    <t>3DD.003D7E521A</t>
  </si>
  <si>
    <t>OtsLGRF23S_0595</t>
  </si>
  <si>
    <t>3DD.003D7E51E3</t>
  </si>
  <si>
    <t>OtsLGRF23S_0596</t>
  </si>
  <si>
    <t>C-00596</t>
  </si>
  <si>
    <t>3DD.003D7E51F8</t>
  </si>
  <si>
    <t>OtsLGRF23S_0599</t>
  </si>
  <si>
    <t>C-00599</t>
  </si>
  <si>
    <t>3DD.003D7E51CC</t>
  </si>
  <si>
    <t>OtsLYON19S_1_0520</t>
  </si>
  <si>
    <t>OtsLYON19S_1_0342</t>
  </si>
  <si>
    <t>OtsLGRF23S_0600</t>
  </si>
  <si>
    <t>C-00600</t>
  </si>
  <si>
    <t>3DD.003D7E51F1</t>
  </si>
  <si>
    <t>OtsLGRF23S_0601</t>
  </si>
  <si>
    <t>C-00601</t>
  </si>
  <si>
    <t>3DD.003D7E520D</t>
  </si>
  <si>
    <t>OtsLGRF23S_0602</t>
  </si>
  <si>
    <t>C-00602</t>
  </si>
  <si>
    <t>3DD.003D7E51DC</t>
  </si>
  <si>
    <t>OtsLYON19S_1_1864</t>
  </si>
  <si>
    <t>OtsLYON19S_1_1648</t>
  </si>
  <si>
    <t>OtsLGRF23S_0604</t>
  </si>
  <si>
    <t>3DD.003D7E5220</t>
  </si>
  <si>
    <t>OtsLGRF23S_0607</t>
  </si>
  <si>
    <t>C-00607</t>
  </si>
  <si>
    <t>3DD.003D7E51BE</t>
  </si>
  <si>
    <t>OtsLGRF23S_0610</t>
  </si>
  <si>
    <t>C-00610</t>
  </si>
  <si>
    <t>3DD.003D7E5209</t>
  </si>
  <si>
    <t>OtsLGRF23S_0611</t>
  </si>
  <si>
    <t>C-00611</t>
  </si>
  <si>
    <t>3DD.003D7E51F0</t>
  </si>
  <si>
    <t>OtsLGRF23S_0612</t>
  </si>
  <si>
    <t>C-00612</t>
  </si>
  <si>
    <t>OtsLYON19S_1_0016</t>
  </si>
  <si>
    <t>OtsLGRF23S_0613</t>
  </si>
  <si>
    <t>3DD.003D7E5216</t>
  </si>
  <si>
    <t>OtsLYON19S_1_1337</t>
  </si>
  <si>
    <t>OtsLYON19S_1_1409</t>
  </si>
  <si>
    <t>OtsLGRF23S_0614</t>
  </si>
  <si>
    <t>C-00614</t>
  </si>
  <si>
    <t>3DD.003D7E51E2</t>
  </si>
  <si>
    <t>OtsLGRF23S_0615</t>
  </si>
  <si>
    <t>C-00615</t>
  </si>
  <si>
    <t>3DD.003D7E51EF</t>
  </si>
  <si>
    <t>OtsLGRF23S_0618</t>
  </si>
  <si>
    <t>C-00618</t>
  </si>
  <si>
    <t>3DD.003D7E51DA</t>
  </si>
  <si>
    <t>OtsLGRF23S_0620</t>
  </si>
  <si>
    <t>C-00620</t>
  </si>
  <si>
    <t>3DD.003D7E51D8</t>
  </si>
  <si>
    <t>OtsLGRF23S_0622</t>
  </si>
  <si>
    <t>OtsLGRF23S_0626</t>
  </si>
  <si>
    <t>C-00626</t>
  </si>
  <si>
    <t>3DD.003D7E5211</t>
  </si>
  <si>
    <t>OtsLGRF23S_0627</t>
  </si>
  <si>
    <t>C-00627</t>
  </si>
  <si>
    <t>3DD.003D7E521E</t>
  </si>
  <si>
    <t>OtsLGRF23S_0628</t>
  </si>
  <si>
    <t>C-00628</t>
  </si>
  <si>
    <t>3DD.003D7E51F2</t>
  </si>
  <si>
    <t>OtsLGRF23S_0630</t>
  </si>
  <si>
    <t>C-00630</t>
  </si>
  <si>
    <t>3DD.003D7E51C1</t>
  </si>
  <si>
    <t>OtsLGRF23S_0632</t>
  </si>
  <si>
    <t>C-00632</t>
  </si>
  <si>
    <t>OtsLYON20S_1_0401</t>
  </si>
  <si>
    <t>OtsLYON20S_1_1052</t>
  </si>
  <si>
    <t>OtsLGRF23S_0633</t>
  </si>
  <si>
    <t>C-00633</t>
  </si>
  <si>
    <t>3DD.003D7E51EE</t>
  </si>
  <si>
    <t>OtsNPFH19S_1_1019</t>
  </si>
  <si>
    <t>OtsLGRF23S_0635</t>
  </si>
  <si>
    <t>C-00635</t>
  </si>
  <si>
    <t>3DD.003D7E520A</t>
  </si>
  <si>
    <t>OtsLGRF23S_0637</t>
  </si>
  <si>
    <t>C-00637</t>
  </si>
  <si>
    <t>3DD.003D7E51D3</t>
  </si>
  <si>
    <t>OtsLGRF23S_0638</t>
  </si>
  <si>
    <t>C-00638</t>
  </si>
  <si>
    <t>3DD.003D7E51EB</t>
  </si>
  <si>
    <t>OtsLGRF23S_0642</t>
  </si>
  <si>
    <t>C-00642</t>
  </si>
  <si>
    <t>3DD.003D7E5210</t>
  </si>
  <si>
    <t>OtsLGRF23S_0643</t>
  </si>
  <si>
    <t>C-00643</t>
  </si>
  <si>
    <t>3DD.003D7E5205</t>
  </si>
  <si>
    <t>OtsLGRF23S_0644</t>
  </si>
  <si>
    <t>C-00644</t>
  </si>
  <si>
    <t>3DD.003D7E51EC</t>
  </si>
  <si>
    <t>OtsLGRF23S_0646</t>
  </si>
  <si>
    <t>C-00646</t>
  </si>
  <si>
    <t>3DD.003D7E51D9</t>
  </si>
  <si>
    <t>OtsLYON19S_1_0060</t>
  </si>
  <si>
    <t>OtsLGRF23S_0647</t>
  </si>
  <si>
    <t>C-00647</t>
  </si>
  <si>
    <t>3DD.003D7E5204</t>
  </si>
  <si>
    <t>OtsLGRF23S_0648</t>
  </si>
  <si>
    <t>C-00648</t>
  </si>
  <si>
    <t>3DD.003D7E520F</t>
  </si>
  <si>
    <t>OtsLGRF23S_0652</t>
  </si>
  <si>
    <t>C-00652</t>
  </si>
  <si>
    <t>OtsLYON20S_1_1347</t>
  </si>
  <si>
    <t>OtsLYON20S_1_0904</t>
  </si>
  <si>
    <t>OtsLGRF23S_0653</t>
  </si>
  <si>
    <t>C-00653</t>
  </si>
  <si>
    <t>3DD.003D7E51FF</t>
  </si>
  <si>
    <t>OtsLGRF23S_0655</t>
  </si>
  <si>
    <t>C-00655</t>
  </si>
  <si>
    <t>3DD.003D7E51CA</t>
  </si>
  <si>
    <t>OtsLGRF23S_0657</t>
  </si>
  <si>
    <t>C-00657</t>
  </si>
  <si>
    <t>3DD.003D7E51FC</t>
  </si>
  <si>
    <t>OtsNPFH19S_1_1321</t>
  </si>
  <si>
    <t>OtsNPFH19S_1_1074</t>
  </si>
  <si>
    <t>OtsLGRF23S_0658</t>
  </si>
  <si>
    <t>3DD.003D7E51F5</t>
  </si>
  <si>
    <t>OtsLYON19S_1_0579</t>
  </si>
  <si>
    <t>OtsLYON19S_1_0638</t>
  </si>
  <si>
    <t>OtsLGRF23S_0659</t>
  </si>
  <si>
    <t>C-00659</t>
  </si>
  <si>
    <t>3DD.003D7E51C8</t>
  </si>
  <si>
    <t>OtsLGRF23S_0661</t>
  </si>
  <si>
    <t>C-00661</t>
  </si>
  <si>
    <t>3DD.003D7E5200</t>
  </si>
  <si>
    <t>OtsLGRF23S_0662</t>
  </si>
  <si>
    <t>C-00662</t>
  </si>
  <si>
    <t>OtsLGRF23S_0663</t>
  </si>
  <si>
    <t>C-00663</t>
  </si>
  <si>
    <t>3DD.003D7E51DB</t>
  </si>
  <si>
    <t>OtsLGRF23S_0664</t>
  </si>
  <si>
    <t>C-00664</t>
  </si>
  <si>
    <t>3DD.003D7E51E0</t>
  </si>
  <si>
    <t>OtsLYON19S_1_1408</t>
  </si>
  <si>
    <t>OtsLGRF23S_0665</t>
  </si>
  <si>
    <t>C-00665</t>
  </si>
  <si>
    <t>3DD.003D7E5219</t>
  </si>
  <si>
    <t>OtsLGRF23S_0666</t>
  </si>
  <si>
    <t>C-00666</t>
  </si>
  <si>
    <t>3DD.003D7E5212</t>
  </si>
  <si>
    <t>OtsLGRF23S_0667</t>
  </si>
  <si>
    <t>3DD.003D7E5208</t>
  </si>
  <si>
    <t>OtsLGRF23S_0672</t>
  </si>
  <si>
    <t>C-00672</t>
  </si>
  <si>
    <t>3DD.003D7E51D7</t>
  </si>
  <si>
    <t>OtsLGRF23S_0673</t>
  </si>
  <si>
    <t>C-00673</t>
  </si>
  <si>
    <t>3DD.003D7E51C9</t>
  </si>
  <si>
    <t>OtsLGRF23S_0674</t>
  </si>
  <si>
    <t>C-00674</t>
  </si>
  <si>
    <t>3DD.003D7E51D5</t>
  </si>
  <si>
    <t>OtsLYON18S_1_0101</t>
  </si>
  <si>
    <t>OtsLYON18S_1_0025</t>
  </si>
  <si>
    <t>OtsLGRF23S_0675</t>
  </si>
  <si>
    <t>C-00675</t>
  </si>
  <si>
    <t>3DD.003D7E51D4</t>
  </si>
  <si>
    <t>OtsLGRF23S_0676</t>
  </si>
  <si>
    <t>3DD.003D7E51CB</t>
  </si>
  <si>
    <t>OtsLGRF23S_0677</t>
  </si>
  <si>
    <t>C-00677</t>
  </si>
  <si>
    <t>3DD.003D7E51FA</t>
  </si>
  <si>
    <t>OtsLYON19S_1_1920</t>
  </si>
  <si>
    <t>OtsLGRF23S_0678</t>
  </si>
  <si>
    <t>C-00678</t>
  </si>
  <si>
    <t>3DD.003D7E51ED</t>
  </si>
  <si>
    <t>OtsLGRF23S_0679</t>
  </si>
  <si>
    <t>C-00679</t>
  </si>
  <si>
    <t>3DD.003D7E51EA</t>
  </si>
  <si>
    <t>OtsLGRF23S_0680</t>
  </si>
  <si>
    <t>C-00680</t>
  </si>
  <si>
    <t>3DD.003D7E51E8</t>
  </si>
  <si>
    <t>OtsLGRF23S_0681</t>
  </si>
  <si>
    <t>C-00681</t>
  </si>
  <si>
    <t>3DD.003D7E51E4</t>
  </si>
  <si>
    <t>OtsLGRF23S_0682</t>
  </si>
  <si>
    <t>C-00682</t>
  </si>
  <si>
    <t>3DD.003D7E51CD</t>
  </si>
  <si>
    <t>OtsLGRF23S_0683</t>
  </si>
  <si>
    <t>C-00683</t>
  </si>
  <si>
    <t>3DD.003D7E521C</t>
  </si>
  <si>
    <t>OtsLGRF23S_0684</t>
  </si>
  <si>
    <t>C-00684</t>
  </si>
  <si>
    <t>3DD.003D7E5215</t>
  </si>
  <si>
    <t>OtsLGRF23S_0685</t>
  </si>
  <si>
    <t>3DD.003D7E5218</t>
  </si>
  <si>
    <t>OtsLGRF23S_0688</t>
  </si>
  <si>
    <t>C-00688</t>
  </si>
  <si>
    <t>3DD.003D7E51DD</t>
  </si>
  <si>
    <t>OtsLGRF23S_0692</t>
  </si>
  <si>
    <t>C-00692</t>
  </si>
  <si>
    <t>3DD.003D7E51C0</t>
  </si>
  <si>
    <t>OtsLGRF23S_0693</t>
  </si>
  <si>
    <t>C-00693</t>
  </si>
  <si>
    <t>3DD.003D7E51BF</t>
  </si>
  <si>
    <t>OtsLGRF23S_0694</t>
  </si>
  <si>
    <t>3DD.003D7E51F4</t>
  </si>
  <si>
    <t>OtsLGRF23S_0695</t>
  </si>
  <si>
    <t>C-00695</t>
  </si>
  <si>
    <t>3DD.003D7E5203</t>
  </si>
  <si>
    <t>OtsLGRF23S_0698</t>
  </si>
  <si>
    <t>C-00698</t>
  </si>
  <si>
    <t>3DD.003D7E51CF</t>
  </si>
  <si>
    <t>OtsLYON18S_1_0570</t>
  </si>
  <si>
    <t>OtsLGRF23S_0700</t>
  </si>
  <si>
    <t>C-00700</t>
  </si>
  <si>
    <t>3DD.003D7E521B</t>
  </si>
  <si>
    <t>OtsNPFH19S_1_1016</t>
  </si>
  <si>
    <t>OtsLGRF23S_0701</t>
  </si>
  <si>
    <t>C-00701</t>
  </si>
  <si>
    <t>3DD.003D7E51E7</t>
  </si>
  <si>
    <t>OtsLGRF23S_0702</t>
  </si>
  <si>
    <t>C-00702</t>
  </si>
  <si>
    <t>3DD.003D7E51F3</t>
  </si>
  <si>
    <t>OtsLGRF23S_0703</t>
  </si>
  <si>
    <t>3DD.003D7E5206</t>
  </si>
  <si>
    <t>OtsLGRF23S_0705</t>
  </si>
  <si>
    <t>C-00705</t>
  </si>
  <si>
    <t>3DD.003D7E51E6</t>
  </si>
  <si>
    <t>OtsLGRF23S_0708</t>
  </si>
  <si>
    <t>C-00708</t>
  </si>
  <si>
    <t>3DD.003D7E51DF</t>
  </si>
  <si>
    <t>OtsLGRF23S_0710</t>
  </si>
  <si>
    <t>C-00710</t>
  </si>
  <si>
    <t>3DD.003D7E51FB</t>
  </si>
  <si>
    <t>OtsLGRF23S_0712</t>
  </si>
  <si>
    <t>3DD.003D7E5202</t>
  </si>
  <si>
    <t>OtsLGRF23S_0715</t>
  </si>
  <si>
    <t>C-00715</t>
  </si>
  <si>
    <t>3DD.003D7E51FD</t>
  </si>
  <si>
    <t>OtsLYON20S_1_0267</t>
  </si>
  <si>
    <t>OtsLYON20S_1_0143</t>
  </si>
  <si>
    <t>OtsLGRF23S_0716</t>
  </si>
  <si>
    <t>C-00716</t>
  </si>
  <si>
    <t>3DD.003D7E51E9</t>
  </si>
  <si>
    <t>OtsLGRF23S_0717</t>
  </si>
  <si>
    <t>C-00717</t>
  </si>
  <si>
    <t>3DD.003D7E51CE</t>
  </si>
  <si>
    <t>OtsLYON19S_1_0082</t>
  </si>
  <si>
    <t>OtsLGRF23S_0718</t>
  </si>
  <si>
    <t>C-00718</t>
  </si>
  <si>
    <t>3DD.003D7E51C4</t>
  </si>
  <si>
    <t>OtsLGRF23S_0719</t>
  </si>
  <si>
    <t>C-00719</t>
  </si>
  <si>
    <t>3DD.003D7E5213</t>
  </si>
  <si>
    <t>OtsLGRF23S_0720</t>
  </si>
  <si>
    <t>C-00720</t>
  </si>
  <si>
    <t>3DD.003D7E51D1</t>
  </si>
  <si>
    <t>OtsLGRF23S_0721</t>
  </si>
  <si>
    <t>3DD.003D7E5201</t>
  </si>
  <si>
    <t>OtsLGRF23S_0722</t>
  </si>
  <si>
    <t>C-00722</t>
  </si>
  <si>
    <t>3DD.003D7E521F</t>
  </si>
  <si>
    <t>OtsLGRF23S_0723</t>
  </si>
  <si>
    <t>C-00723</t>
  </si>
  <si>
    <t>3DD.003D7E53B6</t>
  </si>
  <si>
    <t>OtsLYON19S_1_0412</t>
  </si>
  <si>
    <t>OtsLGRF23S_0724</t>
  </si>
  <si>
    <t>C-00724</t>
  </si>
  <si>
    <t>3DD.003D7E53F4</t>
  </si>
  <si>
    <t>OtsLGRF23S_0725</t>
  </si>
  <si>
    <t>C-00725</t>
  </si>
  <si>
    <t>3DD.003D7E51D6</t>
  </si>
  <si>
    <t>OtsLGRF23S_0729</t>
  </si>
  <si>
    <t>C-00729</t>
  </si>
  <si>
    <t>3DD.003D7E51C7</t>
  </si>
  <si>
    <t>OtsLGRF23S_0730</t>
  </si>
  <si>
    <t>3DD.003D7E51F9</t>
  </si>
  <si>
    <t>OtsLGRF23S_0731</t>
  </si>
  <si>
    <t>C-00731</t>
  </si>
  <si>
    <t>3DD.003D7E51C6</t>
  </si>
  <si>
    <t>OtsLGRF23S_0732</t>
  </si>
  <si>
    <t>C-00732</t>
  </si>
  <si>
    <t>OtsLGRF23S_0733</t>
  </si>
  <si>
    <t>C-00733</t>
  </si>
  <si>
    <t>3DD.003D7E5214</t>
  </si>
  <si>
    <t>OtsLGRF23S_0738</t>
  </si>
  <si>
    <t>C-00738</t>
  </si>
  <si>
    <t>3DD.003D7E51BD</t>
  </si>
  <si>
    <t>OtsLGRF23S_0740</t>
  </si>
  <si>
    <t>C-00740</t>
  </si>
  <si>
    <t>3DD.003D7E51C5</t>
  </si>
  <si>
    <t>OtsLGRF23S_0741</t>
  </si>
  <si>
    <t>C-00741</t>
  </si>
  <si>
    <t>3DD.003D7E51DE</t>
  </si>
  <si>
    <t>OtsLGRF23S_0742</t>
  </si>
  <si>
    <t>C-00742</t>
  </si>
  <si>
    <t>OtsLGRF23S_0743</t>
  </si>
  <si>
    <t>C-00743</t>
  </si>
  <si>
    <t>3DD.003D7E521D</t>
  </si>
  <si>
    <t>OtsLGRF23S_0744</t>
  </si>
  <si>
    <t>C-00744</t>
  </si>
  <si>
    <t>3DD.003D7E51E5</t>
  </si>
  <si>
    <t>OtsLGRF23S_0745</t>
  </si>
  <si>
    <t>C-00745</t>
  </si>
  <si>
    <t>3DD.003D7E5207</t>
  </si>
  <si>
    <t>OtsLGRF23S_0747</t>
  </si>
  <si>
    <t>C-00747</t>
  </si>
  <si>
    <t>3DD.003D7E5217</t>
  </si>
  <si>
    <t>OtsLGRF23S_0750</t>
  </si>
  <si>
    <t>C-00750</t>
  </si>
  <si>
    <t>3DD.003D7E51C3</t>
  </si>
  <si>
    <t>OtsLGRF23S_0751</t>
  </si>
  <si>
    <t>C-00751</t>
  </si>
  <si>
    <t>3DD.003D7E51D2</t>
  </si>
  <si>
    <t>OtsLGRF23S_0752</t>
  </si>
  <si>
    <t>C-00752</t>
  </si>
  <si>
    <t>OtsLGRF23S_0754</t>
  </si>
  <si>
    <t>C-00754</t>
  </si>
  <si>
    <t>3DD.003D7E51E1</t>
  </si>
  <si>
    <t>OtsLGRF23S_0755</t>
  </si>
  <si>
    <t>C-00755</t>
  </si>
  <si>
    <t>OtsLGRF23S_0756</t>
  </si>
  <si>
    <t>C-00756</t>
  </si>
  <si>
    <t>3DD.003D7E520E</t>
  </si>
  <si>
    <t>OtsLGRF23S_0758</t>
  </si>
  <si>
    <t>C-00758</t>
  </si>
  <si>
    <t>3DD.003D7E520C</t>
  </si>
  <si>
    <t>OtsLGRF23S_0759</t>
  </si>
  <si>
    <t>C-00759</t>
  </si>
  <si>
    <t>3DD.003D7E4C62</t>
  </si>
  <si>
    <t>OtsLGRF23S_0762</t>
  </si>
  <si>
    <t>C-00762</t>
  </si>
  <si>
    <t>OtsLYON21S_1_0853</t>
  </si>
  <si>
    <t>OtsLYON21S_1_1819</t>
  </si>
  <si>
    <t>OtsLGRF23S_0765</t>
  </si>
  <si>
    <t>C-00765</t>
  </si>
  <si>
    <t>3DD.003D7E4C78</t>
  </si>
  <si>
    <t>OtsLGRF23S_0766</t>
  </si>
  <si>
    <t>This sample is a duplicate with OtsLGRF23S_0225.</t>
  </si>
  <si>
    <t>OtsLGRF23S_0767</t>
  </si>
  <si>
    <t>C-00767</t>
  </si>
  <si>
    <t>3DD.003D7E4C80</t>
  </si>
  <si>
    <t>OtsLYON18S_1_0546</t>
  </si>
  <si>
    <t>OtsLGRF23S_0768</t>
  </si>
  <si>
    <t>C-00768</t>
  </si>
  <si>
    <t>3DD.003D7E51F7</t>
  </si>
  <si>
    <t>OtsLGRF23S_0771</t>
  </si>
  <si>
    <t>C-00771</t>
  </si>
  <si>
    <t>3DD.003D7E4C8A</t>
  </si>
  <si>
    <t>OtsLYON19S_1_1307</t>
  </si>
  <si>
    <t>OtsLYON19S_1_1202</t>
  </si>
  <si>
    <t>OtsLGRF23S_0772</t>
  </si>
  <si>
    <t>C-00772</t>
  </si>
  <si>
    <t>3DD.003D7E4C6C</t>
  </si>
  <si>
    <t>OtsLGRF23S_0773</t>
  </si>
  <si>
    <t>C-00773</t>
  </si>
  <si>
    <t>3DD.003D7E4C8F</t>
  </si>
  <si>
    <t>OtsLGRF23S_0774</t>
  </si>
  <si>
    <t>C-00774</t>
  </si>
  <si>
    <t>3DD.003D7E4C54</t>
  </si>
  <si>
    <t>OtsLGRF23S_0775</t>
  </si>
  <si>
    <t>3DD.003D7E4CA4</t>
  </si>
  <si>
    <t>OtsLGRF23S_0777</t>
  </si>
  <si>
    <t>C-00777</t>
  </si>
  <si>
    <t>3DD.003D7E4C48</t>
  </si>
  <si>
    <t>OtsLGRF23S_0778</t>
  </si>
  <si>
    <t>C-00778</t>
  </si>
  <si>
    <t>3DD.003D7E4C9A</t>
  </si>
  <si>
    <t>OtsLGRF23S_0780</t>
  </si>
  <si>
    <t>C-00780</t>
  </si>
  <si>
    <t>3DD.003D7E4C73</t>
  </si>
  <si>
    <t>OtsLGRF23S_0781</t>
  </si>
  <si>
    <t>C-00781</t>
  </si>
  <si>
    <t>3DD.003D7E4C8D</t>
  </si>
  <si>
    <t>OtsLGRF23S_0782</t>
  </si>
  <si>
    <t>C-00782</t>
  </si>
  <si>
    <t>3DD.003D7E4CA5</t>
  </si>
  <si>
    <t>OtsLGRF23S_0783</t>
  </si>
  <si>
    <t>C-00783</t>
  </si>
  <si>
    <t>3DD.003D7E4C92</t>
  </si>
  <si>
    <t>OtsLGRF23S_0784</t>
  </si>
  <si>
    <t>3DD.003D7E4C4C</t>
  </si>
  <si>
    <t>OtsNPFH19S_1_1032</t>
  </si>
  <si>
    <t>OtsLGRF23S_0785</t>
  </si>
  <si>
    <t>C-00785</t>
  </si>
  <si>
    <t>3DD.003D7E4C81</t>
  </si>
  <si>
    <t>OtsLGRF23S_0787</t>
  </si>
  <si>
    <t>C-00787</t>
  </si>
  <si>
    <t>3DD.003D7E4C94</t>
  </si>
  <si>
    <t>OtsLGRF23S_0788</t>
  </si>
  <si>
    <t>C-00788</t>
  </si>
  <si>
    <t>3DD.003D7E4CA3</t>
  </si>
  <si>
    <t>OtsLYON19S_1_0575</t>
  </si>
  <si>
    <t>OtsLYON19S_1_0488</t>
  </si>
  <si>
    <t>OtsLGRF23S_0791</t>
  </si>
  <si>
    <t>C-00791</t>
  </si>
  <si>
    <t>3DD.003D7E4C58</t>
  </si>
  <si>
    <t>OtsLGRF23S_0792</t>
  </si>
  <si>
    <t>C-00792</t>
  </si>
  <si>
    <t>3DD.003D7E4C76</t>
  </si>
  <si>
    <t>OtsLGRF23S_0797</t>
  </si>
  <si>
    <t>C-00797</t>
  </si>
  <si>
    <t>3DD.003D7E4C7E</t>
  </si>
  <si>
    <t>OtsLGRF23S_0798</t>
  </si>
  <si>
    <t>C-00798</t>
  </si>
  <si>
    <t>3DD.003D7E4C70</t>
  </si>
  <si>
    <t>OtsLGRF23S_0799</t>
  </si>
  <si>
    <t>C-00799</t>
  </si>
  <si>
    <t>3DD.003D7E4C5A</t>
  </si>
  <si>
    <t>OtsLGRF23S_0800</t>
  </si>
  <si>
    <t>C-00800</t>
  </si>
  <si>
    <t>3DD.003D7E4C7F</t>
  </si>
  <si>
    <t>OtsNPFH19S_1_2317</t>
  </si>
  <si>
    <t>OtsNPFH19S_1_2083</t>
  </si>
  <si>
    <t>OtsLGRF23S_0802</t>
  </si>
  <si>
    <t>C-00802</t>
  </si>
  <si>
    <t>OtsLYON20S_1_1286</t>
  </si>
  <si>
    <t>OtsLGRF23S_0803</t>
  </si>
  <si>
    <t>3DD.003D7E4C79</t>
  </si>
  <si>
    <t>OtsLYON19S_1_1513</t>
  </si>
  <si>
    <t>OtsLGRF23S_0804</t>
  </si>
  <si>
    <t>C-00804</t>
  </si>
  <si>
    <t>3DD.003D7E4CA1</t>
  </si>
  <si>
    <t>OtsLGRF23S_0806</t>
  </si>
  <si>
    <t>C-00806</t>
  </si>
  <si>
    <t>3DD.003D7E4C61</t>
  </si>
  <si>
    <t>OtsNPFH19S_1_4302</t>
  </si>
  <si>
    <t>OtsNPFH19S_1_4005</t>
  </si>
  <si>
    <t>OtsLGRF23S_0812</t>
  </si>
  <si>
    <t>3DD.003D7E4C83</t>
  </si>
  <si>
    <t>OtsLGRF23S_0813</t>
  </si>
  <si>
    <t>C-00813</t>
  </si>
  <si>
    <t>3DD.003D7E4C75</t>
  </si>
  <si>
    <t>OtsLYON19S_1_0912</t>
  </si>
  <si>
    <t>OtsLGRF23S_0814</t>
  </si>
  <si>
    <t>C-00814</t>
  </si>
  <si>
    <t>3DD.003D7E4C8E</t>
  </si>
  <si>
    <t>OtsLGRF23S_0816</t>
  </si>
  <si>
    <t>C-00816</t>
  </si>
  <si>
    <t>3DD.003D7E4C86</t>
  </si>
  <si>
    <t>OtsLGRF23S_0820</t>
  </si>
  <si>
    <t>C-00820</t>
  </si>
  <si>
    <t>3DD.003D7E4C45</t>
  </si>
  <si>
    <t>OtsLGRF23S_0821</t>
  </si>
  <si>
    <t>3DD.003D7E4C5B</t>
  </si>
  <si>
    <t>OtsLGRF23S_0822</t>
  </si>
  <si>
    <t>C-00822</t>
  </si>
  <si>
    <t>OtsLYON19S_1_1306</t>
  </si>
  <si>
    <t>OtsLYON19S_1_1213</t>
  </si>
  <si>
    <t>OtsLGRF23S_0823</t>
  </si>
  <si>
    <t>C-00823</t>
  </si>
  <si>
    <t>3DD.003D7E4C67</t>
  </si>
  <si>
    <t>OtsLGRF23S_0825</t>
  </si>
  <si>
    <t>C-00825</t>
  </si>
  <si>
    <t>3DD.003D7E4C6A</t>
  </si>
  <si>
    <t>OtsWellsSuPBT19YM-18</t>
  </si>
  <si>
    <t>OtsWellsSuPBT19Y-24</t>
  </si>
  <si>
    <t>OtsPBT19-WellsSu</t>
  </si>
  <si>
    <t>WellsSu</t>
  </si>
  <si>
    <t>OtsLGRF23S_0826</t>
  </si>
  <si>
    <t>C-00826</t>
  </si>
  <si>
    <t>3DD.003D7E4C82</t>
  </si>
  <si>
    <t>OtsNPFH19S_1_3322</t>
  </si>
  <si>
    <t>OtsNPFH19S_1_3005</t>
  </si>
  <si>
    <t>OtsLGRF23S_0828</t>
  </si>
  <si>
    <t>C-00828</t>
  </si>
  <si>
    <t>3DD.003D7E4C95</t>
  </si>
  <si>
    <t>OtsLGRF23S_0830</t>
  </si>
  <si>
    <t>3DD.003D7E4C8C</t>
  </si>
  <si>
    <t>OtsLGRF23S_0831</t>
  </si>
  <si>
    <t>C-00831</t>
  </si>
  <si>
    <t>3DD.003D7E4C9F</t>
  </si>
  <si>
    <t>OtsLYON19S_1_1341</t>
  </si>
  <si>
    <t>OtsLYON19S_1_1413</t>
  </si>
  <si>
    <t>OtsLGRF23S_0832</t>
  </si>
  <si>
    <t>C-00832</t>
  </si>
  <si>
    <t>OtsLGRF23S_0839</t>
  </si>
  <si>
    <t>3DD.003D7E4C8B</t>
  </si>
  <si>
    <t>OtsLGRF23S_0840</t>
  </si>
  <si>
    <t>C-00840</t>
  </si>
  <si>
    <t>3DD.003D7E4C74</t>
  </si>
  <si>
    <t>OtsLGRF23S_0842</t>
  </si>
  <si>
    <t>C-00842</t>
  </si>
  <si>
    <t>OtsLGRF23S_0845</t>
  </si>
  <si>
    <t>C-00845</t>
  </si>
  <si>
    <t>3DD.003D7E4C6E</t>
  </si>
  <si>
    <t>OtsLGRF23S_0846</t>
  </si>
  <si>
    <t>C-00846</t>
  </si>
  <si>
    <t>3DD.003D7E4C7A</t>
  </si>
  <si>
    <t>OtsLGRF23S_0847</t>
  </si>
  <si>
    <t>C-00847</t>
  </si>
  <si>
    <t>3DD.003D7E4C69</t>
  </si>
  <si>
    <t>OtsLGRF23S_0848</t>
  </si>
  <si>
    <t>3DD.003D7E4C9E</t>
  </si>
  <si>
    <t>OtsLGRF23S_0850</t>
  </si>
  <si>
    <t>C-00850</t>
  </si>
  <si>
    <t>3DD.003D7E4C53</t>
  </si>
  <si>
    <t>OtsLGRF23S_0852</t>
  </si>
  <si>
    <t>C-00852</t>
  </si>
  <si>
    <t>OtsLYON19S_1_0216</t>
  </si>
  <si>
    <t>OtsLGRF23S_0853</t>
  </si>
  <si>
    <t>C-00853</t>
  </si>
  <si>
    <t>3DD.003D7E4C96</t>
  </si>
  <si>
    <t>OtsLYON20S_1_1057</t>
  </si>
  <si>
    <t>OtsLGRF23S_0854</t>
  </si>
  <si>
    <t>C-00854</t>
  </si>
  <si>
    <t>3DD.003D7E4C65</t>
  </si>
  <si>
    <t>OtsLGRF23S_0855</t>
  </si>
  <si>
    <t>C-00855</t>
  </si>
  <si>
    <t>3DD.003D7E4C6B</t>
  </si>
  <si>
    <t>OtsLYON19S_1_1576</t>
  </si>
  <si>
    <t>OtsLGRF23S_0857</t>
  </si>
  <si>
    <t>3DD.003D7E4C55</t>
  </si>
  <si>
    <t>OtsLGRF23S_0858</t>
  </si>
  <si>
    <t>C-00858</t>
  </si>
  <si>
    <t>3DD.003D7E4C52</t>
  </si>
  <si>
    <t>OtsLGRF23S_0859</t>
  </si>
  <si>
    <t>C-00859</t>
  </si>
  <si>
    <t>3DD.003D7E4C57</t>
  </si>
  <si>
    <t>OtsLYON19S_1_1356</t>
  </si>
  <si>
    <t>OtsLYON19S_1_1270</t>
  </si>
  <si>
    <t>OtsLGRF23S_0862</t>
  </si>
  <si>
    <t>C-00862</t>
  </si>
  <si>
    <t>3DD.003D7E4C59</t>
  </si>
  <si>
    <t>OtsLGRF23S_0863</t>
  </si>
  <si>
    <t>C-00863</t>
  </si>
  <si>
    <t>3DD.003D7E4C4D</t>
  </si>
  <si>
    <t>OtsLGRF23S_0865</t>
  </si>
  <si>
    <t>C-00865</t>
  </si>
  <si>
    <t>3DD.003D7E4C71</t>
  </si>
  <si>
    <t>OtsLGRF23S_0869</t>
  </si>
  <si>
    <t>C-00869</t>
  </si>
  <si>
    <t>3DD.003D7E4C4F</t>
  </si>
  <si>
    <t>OtsNPFH19S_1_2016</t>
  </si>
  <si>
    <t>OtsLGRF23S_0870</t>
  </si>
  <si>
    <t>C-00870</t>
  </si>
  <si>
    <t>3DD.003D7E4C66</t>
  </si>
  <si>
    <t>OtsLGRF23S_0871</t>
  </si>
  <si>
    <t>C-00871</t>
  </si>
  <si>
    <t>3DD.003D7E4CA6</t>
  </si>
  <si>
    <t>OtsLGRF23S_0872</t>
  </si>
  <si>
    <t>C-00872</t>
  </si>
  <si>
    <t>3DD.003D7E4C7C</t>
  </si>
  <si>
    <t>OtsLGRF23S_0879</t>
  </si>
  <si>
    <t>C-00879</t>
  </si>
  <si>
    <t>3DD.003D7E4C89</t>
  </si>
  <si>
    <t>OtsLGRF23S_0880</t>
  </si>
  <si>
    <t>C-00880</t>
  </si>
  <si>
    <t>3DD.003D7E4C49</t>
  </si>
  <si>
    <t>OtsLGRF23S_0881</t>
  </si>
  <si>
    <t>C-00881</t>
  </si>
  <si>
    <t>3DD.003D7E4C5C</t>
  </si>
  <si>
    <t>OtsLGRF23S_0882</t>
  </si>
  <si>
    <t>C-00882</t>
  </si>
  <si>
    <t>3DD.003D7E4C50</t>
  </si>
  <si>
    <t>OtsLGRF23S_0883</t>
  </si>
  <si>
    <t>C-00883</t>
  </si>
  <si>
    <t>3DD.003D478E47</t>
  </si>
  <si>
    <t>OtsLYON19S_1_0430</t>
  </si>
  <si>
    <t>OtsLGRF23S_0888</t>
  </si>
  <si>
    <t>C-00888</t>
  </si>
  <si>
    <t>3DD.003D7E4C68</t>
  </si>
  <si>
    <t>OtsLGRF23S_0889</t>
  </si>
  <si>
    <t>C-00889</t>
  </si>
  <si>
    <t>3DD.003D7E4C9D</t>
  </si>
  <si>
    <t>OtsNPFH18S_1_3339</t>
  </si>
  <si>
    <t>OtsNPFH18S_1_3004</t>
  </si>
  <si>
    <t>OtsLGRF23S_0890</t>
  </si>
  <si>
    <t>C-00890</t>
  </si>
  <si>
    <t>3DD.003D7E4C85</t>
  </si>
  <si>
    <t>OtsLGRF23S_0892</t>
  </si>
  <si>
    <t>C-00892</t>
  </si>
  <si>
    <t>OtsLYON19S_1_0118</t>
  </si>
  <si>
    <t>OtsLYON19S_1_0054</t>
  </si>
  <si>
    <t>OtsLGRF23S_0893</t>
  </si>
  <si>
    <t>3DD.003D7E4CA8</t>
  </si>
  <si>
    <t>OtsLGRF23S_0894</t>
  </si>
  <si>
    <t>C-00894</t>
  </si>
  <si>
    <t>3DD.003D7E4C87</t>
  </si>
  <si>
    <t>OtsLGRF23S_0902</t>
  </si>
  <si>
    <t>3DD.003D7E4C90</t>
  </si>
  <si>
    <t>OtsLGRF23S_0904</t>
  </si>
  <si>
    <t>C-00904</t>
  </si>
  <si>
    <t>3DD.003D7E4C88</t>
  </si>
  <si>
    <t>OtsLYON19S_1_1326</t>
  </si>
  <si>
    <t>OtsLYON19S_1_1279</t>
  </si>
  <si>
    <t>OtsLGRF23S_0906</t>
  </si>
  <si>
    <t>C-00906</t>
  </si>
  <si>
    <t>3DD.003D7E4C9C</t>
  </si>
  <si>
    <t>OtsLGRF23S_0907</t>
  </si>
  <si>
    <t>C-00907</t>
  </si>
  <si>
    <t>3DD.003D7E4C46</t>
  </si>
  <si>
    <t>OtsLGRF23S_0912</t>
  </si>
  <si>
    <t>C-00912</t>
  </si>
  <si>
    <t>3DD.003D7E4CA0</t>
  </si>
  <si>
    <t>OtsLGRF23S_0913</t>
  </si>
  <si>
    <t>C-00913</t>
  </si>
  <si>
    <t>3DD.003D7E4C64</t>
  </si>
  <si>
    <t>OtsLYON19S_1_1571</t>
  </si>
  <si>
    <t>OtsLGRF23S_0914</t>
  </si>
  <si>
    <t>C-00914</t>
  </si>
  <si>
    <t>3DD.003D7E4C98</t>
  </si>
  <si>
    <t>OtsLGRF23S_0915</t>
  </si>
  <si>
    <t>C-00915</t>
  </si>
  <si>
    <t>3DD.003D7E4CB9</t>
  </si>
  <si>
    <t>OtsLYON19S_1_0065</t>
  </si>
  <si>
    <t>OtsLGRF23S_0918</t>
  </si>
  <si>
    <t>C-00918</t>
  </si>
  <si>
    <t>3DD.003D7E4CE5</t>
  </si>
  <si>
    <t>OtsLGRF23S_0922</t>
  </si>
  <si>
    <t>C-00922</t>
  </si>
  <si>
    <t>3DD.003D7E4D08</t>
  </si>
  <si>
    <t>OtsNPFH19S_1_4359</t>
  </si>
  <si>
    <t>OtsNPFH19S_1_4032</t>
  </si>
  <si>
    <t>OtsLGRF23S_0923</t>
  </si>
  <si>
    <t>C-00923</t>
  </si>
  <si>
    <t>3DD.003D7E4CF6</t>
  </si>
  <si>
    <t>OtsLGRF23S_0924</t>
  </si>
  <si>
    <t>C-00924</t>
  </si>
  <si>
    <t>3DD.003D7E4CAF</t>
  </si>
  <si>
    <t>OtsLGRF23S_0925</t>
  </si>
  <si>
    <t>C-00925</t>
  </si>
  <si>
    <t>3DD.003D7E4CD6</t>
  </si>
  <si>
    <t>OtsLYON18S_1_0594</t>
  </si>
  <si>
    <t>OtsLGRF23S_0929</t>
  </si>
  <si>
    <t>3DD.003D7E4CC5</t>
  </si>
  <si>
    <t>OtsLGRF23S_0930</t>
  </si>
  <si>
    <t>C-00930</t>
  </si>
  <si>
    <t>3DD.003D7E4CEE</t>
  </si>
  <si>
    <t>OtsLGRF23S_0931</t>
  </si>
  <si>
    <t>C-00931</t>
  </si>
  <si>
    <t>3DD.003D7E4CF4</t>
  </si>
  <si>
    <t>OtsLGRF23S_0932</t>
  </si>
  <si>
    <t>C-00932</t>
  </si>
  <si>
    <t>OtsLGRF23S_0933</t>
  </si>
  <si>
    <t>C-00933</t>
  </si>
  <si>
    <t>3DD.003D7E4D07</t>
  </si>
  <si>
    <t>OtsLGRF23S_0934</t>
  </si>
  <si>
    <t>C-00934</t>
  </si>
  <si>
    <t>3DD.003D7E4CE8</t>
  </si>
  <si>
    <t>OtsLGRF23S_0935</t>
  </si>
  <si>
    <t>C-00935</t>
  </si>
  <si>
    <t>3DD.003D7E4CC6</t>
  </si>
  <si>
    <t>OtsLYON19S_1_1845</t>
  </si>
  <si>
    <t>OtsLYON19S_1_1594</t>
  </si>
  <si>
    <t>OtsLGRF23S_0936</t>
  </si>
  <si>
    <t>C-00936</t>
  </si>
  <si>
    <t>3DD.003D7E4CB4</t>
  </si>
  <si>
    <t>OtsLGRF23S_0937</t>
  </si>
  <si>
    <t>C-00937</t>
  </si>
  <si>
    <t>3DD.003D7E4CDD</t>
  </si>
  <si>
    <t>OtsLGRF23S_0938</t>
  </si>
  <si>
    <t>3DD.003D7E4D09</t>
  </si>
  <si>
    <t>OtsLGRF23S_0939</t>
  </si>
  <si>
    <t>C-00939</t>
  </si>
  <si>
    <t>3DD.003D7E4CF1</t>
  </si>
  <si>
    <t>OtsLGRF23S_0940</t>
  </si>
  <si>
    <t>C-00940</t>
  </si>
  <si>
    <t>3DD.003D7E4CE7</t>
  </si>
  <si>
    <t>OtsLGRF23S_0942</t>
  </si>
  <si>
    <t>C-00942</t>
  </si>
  <si>
    <t>3DD.003D7E4CCD</t>
  </si>
  <si>
    <t>OtsLGRF23S_0950</t>
  </si>
  <si>
    <t>C-00950</t>
  </si>
  <si>
    <t>3DD.003D7E4CAC</t>
  </si>
  <si>
    <t>OtsLGRF23S_0951</t>
  </si>
  <si>
    <t>C-00951</t>
  </si>
  <si>
    <t>3DD.003D7E4CD0</t>
  </si>
  <si>
    <t>OtsLGRF23S_0952</t>
  </si>
  <si>
    <t>C-00952</t>
  </si>
  <si>
    <t>3DD.003D7E4CC2</t>
  </si>
  <si>
    <t>OtsNPFH19S_1_2058</t>
  </si>
  <si>
    <t>OtsLGRF23S_0953</t>
  </si>
  <si>
    <t>C-00953</t>
  </si>
  <si>
    <t>3DD.003D7E4D01</t>
  </si>
  <si>
    <t>OtsLGRF23S_0955</t>
  </si>
  <si>
    <t>C-00955</t>
  </si>
  <si>
    <t>3DD.003D7E4CBC</t>
  </si>
  <si>
    <t>OtsLGRF23S_0957</t>
  </si>
  <si>
    <t>C-00957</t>
  </si>
  <si>
    <t>3DD.003D7E4CDF</t>
  </si>
  <si>
    <t>OtsLGRF23S_0958</t>
  </si>
  <si>
    <t>C-00958</t>
  </si>
  <si>
    <t>3DD.003D7E4CC8</t>
  </si>
  <si>
    <t>OtsLGRF23S_0959</t>
  </si>
  <si>
    <t>C-00959</t>
  </si>
  <si>
    <t>3DD.003D7E4CF5</t>
  </si>
  <si>
    <t>OtsLGRF23S_0960</t>
  </si>
  <si>
    <t>C-00960</t>
  </si>
  <si>
    <t>3DD.003D7E4CEB</t>
  </si>
  <si>
    <t>OtsLGRF23S_0961</t>
  </si>
  <si>
    <t>C-00961</t>
  </si>
  <si>
    <t>3DD.003D7E4CBB</t>
  </si>
  <si>
    <t>OtsLGRF23S_0962</t>
  </si>
  <si>
    <t>C-00962</t>
  </si>
  <si>
    <t>OtsLGRF23S_0971</t>
  </si>
  <si>
    <t>C-00971</t>
  </si>
  <si>
    <t>3DD.003D7E4CD7</t>
  </si>
  <si>
    <t>OtsLGRF23S_0972</t>
  </si>
  <si>
    <t>C-00972</t>
  </si>
  <si>
    <t>OtsLYON19S_1_0812</t>
  </si>
  <si>
    <t>OtsLGRF23S_0973</t>
  </si>
  <si>
    <t>C-00973</t>
  </si>
  <si>
    <t>3DD.003D7E4CC1</t>
  </si>
  <si>
    <t>OtsLGRF23S_0974</t>
  </si>
  <si>
    <t>OtsLGRF23S_0975</t>
  </si>
  <si>
    <t>C-00975</t>
  </si>
  <si>
    <t>3DD.003D7E4CCC</t>
  </si>
  <si>
    <t>OtsLGRF23S_0976</t>
  </si>
  <si>
    <t>C-00976</t>
  </si>
  <si>
    <t>3DD.003D7E4CDA</t>
  </si>
  <si>
    <t>OtsLGRF23S_0977</t>
  </si>
  <si>
    <t>C-00977</t>
  </si>
  <si>
    <t>3DD.003D7E4CDE</t>
  </si>
  <si>
    <t>OtsLGRF23S_0978</t>
  </si>
  <si>
    <t>C-00978</t>
  </si>
  <si>
    <t>3DD.003D7E4CFB</t>
  </si>
  <si>
    <t>OtsLGRF23S_0979</t>
  </si>
  <si>
    <t>C-00979</t>
  </si>
  <si>
    <t>3DD.003D7E4CF0</t>
  </si>
  <si>
    <t>OtsLGRF23S_0982</t>
  </si>
  <si>
    <t>C-00982</t>
  </si>
  <si>
    <t>3DD.003E2BF1AD</t>
  </si>
  <si>
    <t>OtsLGRF23S_0985</t>
  </si>
  <si>
    <t>C-00985</t>
  </si>
  <si>
    <t>3DD.003D7E4CD4</t>
  </si>
  <si>
    <t>OtsLGRF23S_0987</t>
  </si>
  <si>
    <t>C-00987</t>
  </si>
  <si>
    <t>3DD.003D7E4CAD</t>
  </si>
  <si>
    <t>OtsLGRF23S_0988</t>
  </si>
  <si>
    <t>C-00988</t>
  </si>
  <si>
    <t>3DD.003D7E4D0C</t>
  </si>
  <si>
    <t>OtsLGRF23S_0990</t>
  </si>
  <si>
    <t>C-00990</t>
  </si>
  <si>
    <t>3DD.003D7E4CB2</t>
  </si>
  <si>
    <t>OtsLGRF23S_0991</t>
  </si>
  <si>
    <t>C-00991</t>
  </si>
  <si>
    <t>3DD.003D7E4CFA</t>
  </si>
  <si>
    <t>OtsNPFH19S_1_1012</t>
  </si>
  <si>
    <t>OtsLGRF23S_0992</t>
  </si>
  <si>
    <t>3DD.003D7E4CFD</t>
  </si>
  <si>
    <t>OtsLGRF23S_0993</t>
  </si>
  <si>
    <t>C-00993</t>
  </si>
  <si>
    <t>3DD.003D7E4CF9</t>
  </si>
  <si>
    <t>OtsLGRF23S_0994</t>
  </si>
  <si>
    <t>C-00994</t>
  </si>
  <si>
    <t>3DD.003D7E4D0B</t>
  </si>
  <si>
    <t>OtsLGRF23S_0995</t>
  </si>
  <si>
    <t>C-00995</t>
  </si>
  <si>
    <t>3DD.003D7E4CC7</t>
  </si>
  <si>
    <t>OtsLGRF23S_0996</t>
  </si>
  <si>
    <t>C-00996</t>
  </si>
  <si>
    <t>3DD.003D7E4CBA</t>
  </si>
  <si>
    <t>OtsLGRF23S_0997</t>
  </si>
  <si>
    <t>C-00997</t>
  </si>
  <si>
    <t>3DD.003D7E4CD8</t>
  </si>
  <si>
    <t>OtsLGRF23S_1001</t>
  </si>
  <si>
    <t>3DD.003D7E4D06</t>
  </si>
  <si>
    <t>OtsLGRF23S_1002</t>
  </si>
  <si>
    <t>C-01002</t>
  </si>
  <si>
    <t>3DD.003D7E4CDB</t>
  </si>
  <si>
    <t>OtsLGRF23S_1004</t>
  </si>
  <si>
    <t>C-01004</t>
  </si>
  <si>
    <t>3DD.003D7E4CD9</t>
  </si>
  <si>
    <t>OtsLGRF23S_1007</t>
  </si>
  <si>
    <t>C-01007</t>
  </si>
  <si>
    <t>3DD.003D7E4CFC</t>
  </si>
  <si>
    <t>OtsLGRF23S_1011</t>
  </si>
  <si>
    <t>C-01011</t>
  </si>
  <si>
    <t>3DD.003D7E4CED</t>
  </si>
  <si>
    <t>OtsLGRF23S_1012</t>
  </si>
  <si>
    <t>C-01012</t>
  </si>
  <si>
    <t>OtsLGRF23S_1015</t>
  </si>
  <si>
    <t>C-01015</t>
  </si>
  <si>
    <t>3DD.003D7E4CE9</t>
  </si>
  <si>
    <t>OtsLYON18S_1_0587</t>
  </si>
  <si>
    <t>OtsLGRF23S_1016</t>
  </si>
  <si>
    <t>C-01016</t>
  </si>
  <si>
    <t>3DD.003D7E4CA9</t>
  </si>
  <si>
    <t>OtsLGRF23S_1017</t>
  </si>
  <si>
    <t>C-01017</t>
  </si>
  <si>
    <t>3DD.003D7E4CE3</t>
  </si>
  <si>
    <t>OtsLGRF23S_1018</t>
  </si>
  <si>
    <t>C-01018</t>
  </si>
  <si>
    <t>3DD.003D7E4CB3</t>
  </si>
  <si>
    <t>OtsLGRF23S_1019</t>
  </si>
  <si>
    <t>3DD.003D7E4CEC</t>
  </si>
  <si>
    <t>OtsLGRF23S_1020</t>
  </si>
  <si>
    <t>C-01020</t>
  </si>
  <si>
    <t>3DD.003D7E4CFF</t>
  </si>
  <si>
    <t>OtsLGRF23S_1022</t>
  </si>
  <si>
    <t>C-01022</t>
  </si>
  <si>
    <t>OtsLGRF23S_1023</t>
  </si>
  <si>
    <t>C-01023</t>
  </si>
  <si>
    <t>3DD.003D7E4CBF</t>
  </si>
  <si>
    <t>OtsLGRF23S_1024</t>
  </si>
  <si>
    <t>C-01024</t>
  </si>
  <si>
    <t>3DD.003D7E4D0A</t>
  </si>
  <si>
    <t>OtsLGRF23S_1028</t>
  </si>
  <si>
    <t>3DD.003D7E4CAE</t>
  </si>
  <si>
    <t>OtsLGRF23S_1029</t>
  </si>
  <si>
    <t>C-01029</t>
  </si>
  <si>
    <t>3DD.003D7E4D1D</t>
  </si>
  <si>
    <t>OtsLGRF23S_1030</t>
  </si>
  <si>
    <t>C-01030</t>
  </si>
  <si>
    <t>3DD.003D7E4D35</t>
  </si>
  <si>
    <t>OtsLGRF23S_1032</t>
  </si>
  <si>
    <t>C-01032</t>
  </si>
  <si>
    <t>3DD.003D7E4CCA</t>
  </si>
  <si>
    <t>OtsLGRF23S_1033</t>
  </si>
  <si>
    <t>C-01033</t>
  </si>
  <si>
    <t>3DD.003D7E4D05</t>
  </si>
  <si>
    <t>OtsLGRF23S_1034</t>
  </si>
  <si>
    <t>C-01034</t>
  </si>
  <si>
    <t>3DD.003D7E4CB0</t>
  </si>
  <si>
    <t>OtsLGRF23S_1035</t>
  </si>
  <si>
    <t>C-01035</t>
  </si>
  <si>
    <t>3DD.003D7E4CD5</t>
  </si>
  <si>
    <t>OtsLGRF23S_1036</t>
  </si>
  <si>
    <t>C-01036</t>
  </si>
  <si>
    <t>3DD.003D7E4CB5</t>
  </si>
  <si>
    <t>OtsLGRF23S_1037</t>
  </si>
  <si>
    <t>3DD.003D7E4D03</t>
  </si>
  <si>
    <t>OtsLGRF23S_1038</t>
  </si>
  <si>
    <t>C-01038</t>
  </si>
  <si>
    <t>3DD.003D7E4D02</t>
  </si>
  <si>
    <t>OtsLGRF23S_1039</t>
  </si>
  <si>
    <t>C-01039</t>
  </si>
  <si>
    <t>3DD.003D7E4D04</t>
  </si>
  <si>
    <t>OtsLGRF23S_1040</t>
  </si>
  <si>
    <t>C-01040</t>
  </si>
  <si>
    <t>3DD.003D7E4D00</t>
  </si>
  <si>
    <t>OtsNPFH19S_1_2002</t>
  </si>
  <si>
    <t>OtsLGRF23S_1041</t>
  </si>
  <si>
    <t>C-01041</t>
  </si>
  <si>
    <t>3DD.003D7E4CAA</t>
  </si>
  <si>
    <t>OtsLYON19S_1_1261</t>
  </si>
  <si>
    <t>OtsLGRF23S_1042</t>
  </si>
  <si>
    <t>C-01042</t>
  </si>
  <si>
    <t>OtsLGRF23S_1051</t>
  </si>
  <si>
    <t>C-01051</t>
  </si>
  <si>
    <t>3DD.003D7E4CFE</t>
  </si>
  <si>
    <t>OtsLGRF23S_1052</t>
  </si>
  <si>
    <t>C-01052</t>
  </si>
  <si>
    <t>3DD.003D7E4D5E</t>
  </si>
  <si>
    <t>OtsLGRF23S_1053</t>
  </si>
  <si>
    <t>C-01053</t>
  </si>
  <si>
    <t>3DD.003D7E4D29</t>
  </si>
  <si>
    <t>OtsLGRF23S_1055</t>
  </si>
  <si>
    <t>3DD.003D7E4D32</t>
  </si>
  <si>
    <t>OtsLGRF23S_1058</t>
  </si>
  <si>
    <t>C-01058</t>
  </si>
  <si>
    <t>3DD.003D7E4D11</t>
  </si>
  <si>
    <t>OtsLGRF23S_1060</t>
  </si>
  <si>
    <t>C-01060</t>
  </si>
  <si>
    <t>3DD.003D7E4D68</t>
  </si>
  <si>
    <t>OtsLGRF23S_1061</t>
  </si>
  <si>
    <t>C-01061</t>
  </si>
  <si>
    <t>3DD.003D7E4CD3</t>
  </si>
  <si>
    <t>OtsNPFH18S_1_5307</t>
  </si>
  <si>
    <t>OtsNPFH18S_1_5010</t>
  </si>
  <si>
    <t>OtsLGRF23S_1062</t>
  </si>
  <si>
    <t>C-01062</t>
  </si>
  <si>
    <t>OtsLGRF23S_1064</t>
  </si>
  <si>
    <t>3DD.003D7E4D1F</t>
  </si>
  <si>
    <t>OtsLGRF23S_1065</t>
  </si>
  <si>
    <t>C-01065</t>
  </si>
  <si>
    <t>3DD.003D7E4D36</t>
  </si>
  <si>
    <t>OtsLGRF23S_1066</t>
  </si>
  <si>
    <t>C-01066</t>
  </si>
  <si>
    <t>3DD.003D7E4D1C</t>
  </si>
  <si>
    <t>OtsLGRF23S_1067</t>
  </si>
  <si>
    <t>C-01067</t>
  </si>
  <si>
    <t>3DD.003D7E4D2C</t>
  </si>
  <si>
    <t>OtsLGRF23S_1068</t>
  </si>
  <si>
    <t>C-01068</t>
  </si>
  <si>
    <t>3DD.003D7E4D40</t>
  </si>
  <si>
    <t>OtsLYON19S_1_0067</t>
  </si>
  <si>
    <t>OtsLGRF23S_1072</t>
  </si>
  <si>
    <t>C-01072</t>
  </si>
  <si>
    <t>OtsLGRF23S_1074</t>
  </si>
  <si>
    <t>C-01074</t>
  </si>
  <si>
    <t>3DD.003D7E4D45</t>
  </si>
  <si>
    <t>OtsLGRF23S_1075</t>
  </si>
  <si>
    <t>C-01075</t>
  </si>
  <si>
    <t>3DD.003D7E4D31</t>
  </si>
  <si>
    <t>OtsLYON19S_1_1534</t>
  </si>
  <si>
    <t>OtsLGRF23S_1078</t>
  </si>
  <si>
    <t>C-01078</t>
  </si>
  <si>
    <t>3DD.003D7E4D6A</t>
  </si>
  <si>
    <t>OtsLGRF23S_1079</t>
  </si>
  <si>
    <t>C-01079</t>
  </si>
  <si>
    <t>3DD.003D7E4D62</t>
  </si>
  <si>
    <t>OtsLGRF23S_1080</t>
  </si>
  <si>
    <t>C-01080</t>
  </si>
  <si>
    <t>3DD.003D7E4D66</t>
  </si>
  <si>
    <t>OtsLGRF23S_1081</t>
  </si>
  <si>
    <t>C-01081</t>
  </si>
  <si>
    <t>3DD.003D7E4D3C</t>
  </si>
  <si>
    <t>OtsLGRF23S_1082</t>
  </si>
  <si>
    <t>OtsLYON20S_1_0677</t>
  </si>
  <si>
    <t>OtsLYON20S_1_0744</t>
  </si>
  <si>
    <t>OtsLGRF23S_1086</t>
  </si>
  <si>
    <t>C-01086</t>
  </si>
  <si>
    <t>3DD.003D7E4D2A</t>
  </si>
  <si>
    <t>OtsLGRF23S_1087</t>
  </si>
  <si>
    <t>C-01087</t>
  </si>
  <si>
    <t>3DD.003D7E4D49</t>
  </si>
  <si>
    <t>OtsLGRF23S_1088</t>
  </si>
  <si>
    <t>C-01088</t>
  </si>
  <si>
    <t>3DD.003D7E4D4F</t>
  </si>
  <si>
    <t>OtsLGRF23S_1089</t>
  </si>
  <si>
    <t>C-01089</t>
  </si>
  <si>
    <t>3DD.003D7E4D43</t>
  </si>
  <si>
    <t>OtsLYON19S_1_0070</t>
  </si>
  <si>
    <t>OtsLGRF23S_1090</t>
  </si>
  <si>
    <t>C-01090</t>
  </si>
  <si>
    <t>3DD.003D7E4D0F</t>
  </si>
  <si>
    <t>OtsLGRF23S_1092</t>
  </si>
  <si>
    <t>C-01092</t>
  </si>
  <si>
    <t>OtsLYON20S_1_0309</t>
  </si>
  <si>
    <t>OtsLYON20S_1_0032</t>
  </si>
  <si>
    <t>OtsLGRF23S_1096</t>
  </si>
  <si>
    <t>C-01096</t>
  </si>
  <si>
    <t>3DD.003D7E4D69</t>
  </si>
  <si>
    <t>OtsLGRF23S_1097</t>
  </si>
  <si>
    <t>C-01097</t>
  </si>
  <si>
    <t>3DD.003D7E4D47</t>
  </si>
  <si>
    <t>OtsLGRF23S_1101</t>
  </si>
  <si>
    <t>C-01101</t>
  </si>
  <si>
    <t>3DD.003D7E4D63</t>
  </si>
  <si>
    <t>OtsLYON19S_1_0046</t>
  </si>
  <si>
    <t>OtsLGRF23S_1102</t>
  </si>
  <si>
    <t>C-01102</t>
  </si>
  <si>
    <t>OtsLYON20S_1_0423</t>
  </si>
  <si>
    <t>OtsLYON20S_1_1121</t>
  </si>
  <si>
    <t>OtsLGRF23S_1106</t>
  </si>
  <si>
    <t>C-01106</t>
  </si>
  <si>
    <t>3DD.003D7E4D4C</t>
  </si>
  <si>
    <t>OtsLGRF23S_1107</t>
  </si>
  <si>
    <t>C-01107</t>
  </si>
  <si>
    <t>3DD.003D7E4D46</t>
  </si>
  <si>
    <t>OtsLGRF23S_1108</t>
  </si>
  <si>
    <t>C-01108</t>
  </si>
  <si>
    <t>3DD.003D7E4C5D</t>
  </si>
  <si>
    <t>OtsLGRF23S_1110</t>
  </si>
  <si>
    <t>C-01110</t>
  </si>
  <si>
    <t>3DD.003D7E4D51</t>
  </si>
  <si>
    <t>OtsLGRF23S_1112</t>
  </si>
  <si>
    <t>C-01112</t>
  </si>
  <si>
    <t>OtsLGRF23S_1114</t>
  </si>
  <si>
    <t>C-01114</t>
  </si>
  <si>
    <t>3DD.003D7E4D5B</t>
  </si>
  <si>
    <t>OtsLGRF23S_1115</t>
  </si>
  <si>
    <t>C-01115</t>
  </si>
  <si>
    <t>3DD.003D7E4D60</t>
  </si>
  <si>
    <t>OtsLYON19S_1_0489</t>
  </si>
  <si>
    <t>OtsLGRF23S_1118</t>
  </si>
  <si>
    <t>3DD.003D7E4D50</t>
  </si>
  <si>
    <t>OtsLYON19S_1_1311</t>
  </si>
  <si>
    <t>OtsLYON19S_1_1220</t>
  </si>
  <si>
    <t>OtsLGRF23S_1119</t>
  </si>
  <si>
    <t>C-01119</t>
  </si>
  <si>
    <t>3DD.003D7E4D65</t>
  </si>
  <si>
    <t>OtsLGRF23S_1120</t>
  </si>
  <si>
    <t>C-01120</t>
  </si>
  <si>
    <t>3DD.003D7E4D61</t>
  </si>
  <si>
    <t>OtsLGRF23S_1121</t>
  </si>
  <si>
    <t>C-01121</t>
  </si>
  <si>
    <t>3DD.003D7E4D48</t>
  </si>
  <si>
    <t>OtsLGRF23S_1122</t>
  </si>
  <si>
    <t>C-01122</t>
  </si>
  <si>
    <t>3DD.003D7E4CA2</t>
  </si>
  <si>
    <t>OtsLGRF23S_1123</t>
  </si>
  <si>
    <t>C-01123</t>
  </si>
  <si>
    <t>3DD.003D7E4CEF</t>
  </si>
  <si>
    <t>OtsLGRF23S_1124</t>
  </si>
  <si>
    <t>C-01124</t>
  </si>
  <si>
    <t>3DD.003D7E4CB8</t>
  </si>
  <si>
    <t>OtsLGRF23S_1125</t>
  </si>
  <si>
    <t>C-01125</t>
  </si>
  <si>
    <t>3DD.003D7E4CE6</t>
  </si>
  <si>
    <t>OtsLGRF23S_1127</t>
  </si>
  <si>
    <t>3DD.003D7E4CF8</t>
  </si>
  <si>
    <t>OtsLYON19S_1_0804</t>
  </si>
  <si>
    <t>OtsLGRF23S_1128</t>
  </si>
  <si>
    <t>C-01128</t>
  </si>
  <si>
    <t>3DD.003D7E4DC8</t>
  </si>
  <si>
    <t>OtsLGRF23S_1129</t>
  </si>
  <si>
    <t>C-01129</t>
  </si>
  <si>
    <t>3DD.003D7E4DA4</t>
  </si>
  <si>
    <t>OtsLGRF23S_1130</t>
  </si>
  <si>
    <t>C-01130</t>
  </si>
  <si>
    <t>3DD.003D7E4DD4</t>
  </si>
  <si>
    <t>OtsLYON19S_1_0445</t>
  </si>
  <si>
    <t>OtsLGRF23S_1132</t>
  </si>
  <si>
    <t>C-01132</t>
  </si>
  <si>
    <t>OtsLGRF23S_1133</t>
  </si>
  <si>
    <t>C-01133</t>
  </si>
  <si>
    <t>3DD.003D7E4CC3</t>
  </si>
  <si>
    <t>OtsLGRF23S_1134</t>
  </si>
  <si>
    <t>C-01134</t>
  </si>
  <si>
    <t>3DD.003D7E4CF3</t>
  </si>
  <si>
    <t>OtsLGRF23S_1137</t>
  </si>
  <si>
    <t>C-01137</t>
  </si>
  <si>
    <t>3DD.003D7E4CAB</t>
  </si>
  <si>
    <t>OtsLYON18S_1_0662</t>
  </si>
  <si>
    <t>OtsLGRF23S_1138</t>
  </si>
  <si>
    <t>C-01138</t>
  </si>
  <si>
    <t>3DD.003D7E4CDC</t>
  </si>
  <si>
    <t>OtsLGRF23S_1142</t>
  </si>
  <si>
    <t>C-01142</t>
  </si>
  <si>
    <t>3DD.003D494A34</t>
  </si>
  <si>
    <t>OtsLYON20S_1_0242</t>
  </si>
  <si>
    <t>OtsLYON20S_1_0101</t>
  </si>
  <si>
    <t>OtsLGRF23S_1143</t>
  </si>
  <si>
    <t>C-01143</t>
  </si>
  <si>
    <t>3DD.003D7E4C7D</t>
  </si>
  <si>
    <t>OtsLGRF23S_1144</t>
  </si>
  <si>
    <t>C-01144</t>
  </si>
  <si>
    <t>3DD.003D7E4D7D</t>
  </si>
  <si>
    <t>OtsLYON19S_1_0513</t>
  </si>
  <si>
    <t>OtsLYON19S_1_0338</t>
  </si>
  <si>
    <t>OtsLGRF23S_1145</t>
  </si>
  <si>
    <t>3DD.003D7E4C6D</t>
  </si>
  <si>
    <t>OtsLYON19S_1_0221</t>
  </si>
  <si>
    <t>OtsLGRF23S_1146</t>
  </si>
  <si>
    <t>C-01146</t>
  </si>
  <si>
    <t>3DD.003D7E4CBE</t>
  </si>
  <si>
    <t>OtsLYON19S_1_0637</t>
  </si>
  <si>
    <t>OtsLGRF23S_1147</t>
  </si>
  <si>
    <t>C-01147</t>
  </si>
  <si>
    <t>3DD.003D7E4CBD</t>
  </si>
  <si>
    <t>OtsLYON19S_1_0452</t>
  </si>
  <si>
    <t>OtsLGRF23S_1148</t>
  </si>
  <si>
    <t>C-01148</t>
  </si>
  <si>
    <t>3DD.003D7E4CB1</t>
  </si>
  <si>
    <t>OtsLGRF23S_1149</t>
  </si>
  <si>
    <t>C-01149</t>
  </si>
  <si>
    <t>3DD.003D7E4CCE</t>
  </si>
  <si>
    <t>OtsLGRF23S_1152</t>
  </si>
  <si>
    <t>C-01152</t>
  </si>
  <si>
    <t>3DD.003D7E4CF7</t>
  </si>
  <si>
    <t>OtsLGRF23S_1153</t>
  </si>
  <si>
    <t>C-01153</t>
  </si>
  <si>
    <t>3DD.003D7E4CC0</t>
  </si>
  <si>
    <t>OtsLYON19S_1_0675</t>
  </si>
  <si>
    <t>OtsLGRF23S_1154</t>
  </si>
  <si>
    <t>3DD.003D7E4CD1</t>
  </si>
  <si>
    <t>OtsLGRF23S_1156</t>
  </si>
  <si>
    <t>C-01156</t>
  </si>
  <si>
    <t>3DD.003D7E4C5E</t>
  </si>
  <si>
    <t>OtsLYON19S_1_0438</t>
  </si>
  <si>
    <t>OtsLGRF23S_1157</t>
  </si>
  <si>
    <t>C-01157</t>
  </si>
  <si>
    <t>3DD.003D7E4C47</t>
  </si>
  <si>
    <t>OtsLGRF23S_1162</t>
  </si>
  <si>
    <t>C-01162</t>
  </si>
  <si>
    <t>OtsLGRF23S_1163</t>
  </si>
  <si>
    <t>3DD.003D7E4CA7</t>
  </si>
  <si>
    <t>OtsLGRF23S_1165</t>
  </si>
  <si>
    <t>C-01165</t>
  </si>
  <si>
    <t>3DD.003D7E4CEA</t>
  </si>
  <si>
    <t>OtsLGRF23S_1166</t>
  </si>
  <si>
    <t>C-01166</t>
  </si>
  <si>
    <t>3DD.003D7E4CCF</t>
  </si>
  <si>
    <t>OtsLGRF23S_1167</t>
  </si>
  <si>
    <t>C-01167</t>
  </si>
  <si>
    <t>3DD.003D7E4C56</t>
  </si>
  <si>
    <t>OtsLGRF23S_1168</t>
  </si>
  <si>
    <t>C-01168</t>
  </si>
  <si>
    <t>3DD.003D7E4C63</t>
  </si>
  <si>
    <t>OtsLGRF23S_1169</t>
  </si>
  <si>
    <t>C-01169</t>
  </si>
  <si>
    <t>3DD.003D7E4C4B</t>
  </si>
  <si>
    <t>OtsLGRF23S_1170</t>
  </si>
  <si>
    <t>C-01170</t>
  </si>
  <si>
    <t>3DD.003D7E4C51</t>
  </si>
  <si>
    <t>OtsLGRF23S_1172</t>
  </si>
  <si>
    <t>OtsLYON19S_1_1784</t>
  </si>
  <si>
    <t>OtsLYON19S_1_2051</t>
  </si>
  <si>
    <t>OtsLGRF23S_1177</t>
  </si>
  <si>
    <t>C-01177</t>
  </si>
  <si>
    <t>3DD.003D7E4C77</t>
  </si>
  <si>
    <t>OtsLGRF23S_1178</t>
  </si>
  <si>
    <t>C-01178</t>
  </si>
  <si>
    <t>3DD.003D7E4C99</t>
  </si>
  <si>
    <t>OtsLGRF23S_1179</t>
  </si>
  <si>
    <t>C-01179</t>
  </si>
  <si>
    <t>3DD.003D7E4C5F</t>
  </si>
  <si>
    <t>OtsLGRF23S_1182</t>
  </si>
  <si>
    <t>C-01182</t>
  </si>
  <si>
    <t>OtsLGRF23S_1186</t>
  </si>
  <si>
    <t>C-01186</t>
  </si>
  <si>
    <t>3DD.003D7E4C93</t>
  </si>
  <si>
    <t>OtsLGRF23S_1187</t>
  </si>
  <si>
    <t>C-01187</t>
  </si>
  <si>
    <t>3DD.003D7E4C7B</t>
  </si>
  <si>
    <t>OtsLGRF23S_1188</t>
  </si>
  <si>
    <t>C-01188</t>
  </si>
  <si>
    <t>3DD.003D7E4C4E</t>
  </si>
  <si>
    <t>OtsLYON20S_1_0222</t>
  </si>
  <si>
    <t>OtsLYON20S_1_0050</t>
  </si>
  <si>
    <t>OtsLGRF23S_1189</t>
  </si>
  <si>
    <t>C-01189</t>
  </si>
  <si>
    <t>3DD.003D7E4C60</t>
  </si>
  <si>
    <t>OtsLGRF23S_1190</t>
  </si>
  <si>
    <t>C-01190</t>
  </si>
  <si>
    <t>3DD.003D7E4C84</t>
  </si>
  <si>
    <t>OtsLGRF23S_1192</t>
  </si>
  <si>
    <t>C-01192</t>
  </si>
  <si>
    <t>3DD.003D7E4C6F</t>
  </si>
  <si>
    <t>OtsLGRF23S_1193</t>
  </si>
  <si>
    <t>C-01193</t>
  </si>
  <si>
    <t>3DD.003D7E4C9B</t>
  </si>
  <si>
    <t>OtsLGRF23S_1195</t>
  </si>
  <si>
    <t>C-01195</t>
  </si>
  <si>
    <t>3DD.003D7E4C91</t>
  </si>
  <si>
    <t>OtsLGRF23S_1196</t>
  </si>
  <si>
    <t>C-01196</t>
  </si>
  <si>
    <t>3DD.003D7E4C97</t>
  </si>
  <si>
    <t>OtsLYON19S_1_1368</t>
  </si>
  <si>
    <t>OtsLYON19S_1_1443</t>
  </si>
  <si>
    <t>OtsLGRF23S_1198</t>
  </si>
  <si>
    <t>C-01198</t>
  </si>
  <si>
    <t>3DD.003D7E4C4A</t>
  </si>
  <si>
    <t>OtsLGRF23S_1202</t>
  </si>
  <si>
    <t>C-01202</t>
  </si>
  <si>
    <t>3DD.003D7E4C72</t>
  </si>
  <si>
    <t>OtsLGRF23S_1205</t>
  </si>
  <si>
    <t>C-01205</t>
  </si>
  <si>
    <t>3DD.003D7E4CCB</t>
  </si>
  <si>
    <t>OtsLGRF23S_1206</t>
  </si>
  <si>
    <t>C-01206</t>
  </si>
  <si>
    <t>3DD.003D7E4CB7</t>
  </si>
  <si>
    <t>OtsLGRF23S_1207</t>
  </si>
  <si>
    <t>C-01207</t>
  </si>
  <si>
    <t>3DD.003D7E4CC4</t>
  </si>
  <si>
    <t>OtsNPFH19S_1_1059</t>
  </si>
  <si>
    <t>OtsLGRF23S_1209</t>
  </si>
  <si>
    <t>3DD.003D7E4CE2</t>
  </si>
  <si>
    <t>OtsLGRF23S_1210</t>
  </si>
  <si>
    <t>C-01210</t>
  </si>
  <si>
    <t>3DD.003D7E4CD2</t>
  </si>
  <si>
    <t>OtsLYON19S_1_0323</t>
  </si>
  <si>
    <t>OtsLGRF23S_1212</t>
  </si>
  <si>
    <t>C-01212</t>
  </si>
  <si>
    <t>3DD.003D7E4CE0</t>
  </si>
  <si>
    <t>OtsLGRF23S_1213</t>
  </si>
  <si>
    <t>C-01213</t>
  </si>
  <si>
    <t>3DD.003D7E4CC9</t>
  </si>
  <si>
    <t>OtsLGRF23S_1217</t>
  </si>
  <si>
    <t>C-01217</t>
  </si>
  <si>
    <t>3DD.003D7E4CE1</t>
  </si>
  <si>
    <t>OtsLYON19S_1_1481</t>
  </si>
  <si>
    <t>OtsLGRF23S_1219</t>
  </si>
  <si>
    <t>C-01219</t>
  </si>
  <si>
    <t>3DD.003D7E4CF2</t>
  </si>
  <si>
    <t>OtsLGRF23S_1220</t>
  </si>
  <si>
    <t>C-01220</t>
  </si>
  <si>
    <t>3DD.003D7E4CB6</t>
  </si>
  <si>
    <t>OtsLGRF23S_1222</t>
  </si>
  <si>
    <t>C-01222</t>
  </si>
  <si>
    <t>3DD.003D7E4D72</t>
  </si>
  <si>
    <t>OtsNPFH19S_1_4352</t>
  </si>
  <si>
    <t>OtsNPFH19S_1_4030</t>
  </si>
  <si>
    <t>OtsLGRF23S_1231</t>
  </si>
  <si>
    <t>C-01231</t>
  </si>
  <si>
    <t>3DD.003D7E4DC4</t>
  </si>
  <si>
    <t>OtsLYON19S_1_0487</t>
  </si>
  <si>
    <t>OtsLGRF23S_1232</t>
  </si>
  <si>
    <t>C-01232</t>
  </si>
  <si>
    <t>3DD.003D7E4D97</t>
  </si>
  <si>
    <t>OtsLGRF23S_1233</t>
  </si>
  <si>
    <t>C-01233</t>
  </si>
  <si>
    <t>3DD.003D7E4DB3</t>
  </si>
  <si>
    <t>OtsLGRF23S_1235</t>
  </si>
  <si>
    <t>C-01235</t>
  </si>
  <si>
    <t>3DD.003D7E4D79</t>
  </si>
  <si>
    <t>OtsLGRF23S_1238</t>
  </si>
  <si>
    <t>C-01238</t>
  </si>
  <si>
    <t>3DD.003D7E4D9C</t>
  </si>
  <si>
    <t>OtsLYON19S_1_0392</t>
  </si>
  <si>
    <t>OtsLGRF23S_1240</t>
  </si>
  <si>
    <t>C-01240</t>
  </si>
  <si>
    <t>3DD.003D7E4DA9</t>
  </si>
  <si>
    <t>OtsLGRF23S_1242</t>
  </si>
  <si>
    <t>C-01242</t>
  </si>
  <si>
    <t>3DD.003D7E4D7A</t>
  </si>
  <si>
    <t>OtsLGRF23S_1243</t>
  </si>
  <si>
    <t>C-01243</t>
  </si>
  <si>
    <t>3DD.003D7E4DAB</t>
  </si>
  <si>
    <t>OtsLGRF23S_1244</t>
  </si>
  <si>
    <t>C-01244</t>
  </si>
  <si>
    <t>3DD.003D7E4DB6</t>
  </si>
  <si>
    <t>OtsLGRF23S_1247</t>
  </si>
  <si>
    <t>C-01247</t>
  </si>
  <si>
    <t>3DD.003D7E4DC0</t>
  </si>
  <si>
    <t>OtsLGRF23S_1248</t>
  </si>
  <si>
    <t>C-01248</t>
  </si>
  <si>
    <t>3DD.003D7E4DC3</t>
  </si>
  <si>
    <t>OtsLYON19S_1_0656</t>
  </si>
  <si>
    <t>OtsLGRF23S_1250</t>
  </si>
  <si>
    <t>C-01250</t>
  </si>
  <si>
    <t>3DD.003D7E4DBA</t>
  </si>
  <si>
    <t>OtsLGRF23S_1251</t>
  </si>
  <si>
    <t>C-01251</t>
  </si>
  <si>
    <t>3DD.003D7E4D73</t>
  </si>
  <si>
    <t>OtsLGRF23S_1252</t>
  </si>
  <si>
    <t>C-01252</t>
  </si>
  <si>
    <t>3DD.003D7E4DB8</t>
  </si>
  <si>
    <t>OtsLGRF23S_1254</t>
  </si>
  <si>
    <t>3DD.003D7E4DC5</t>
  </si>
  <si>
    <t>OtsLGRF23S_1256</t>
  </si>
  <si>
    <t>C-01256</t>
  </si>
  <si>
    <t>3DD.003D7E4D92</t>
  </si>
  <si>
    <t>OtsLGRF23S_1258</t>
  </si>
  <si>
    <t>C-01258</t>
  </si>
  <si>
    <t>3DD.003D7E4D90</t>
  </si>
  <si>
    <t>OtsNPFH19S_1_1318</t>
  </si>
  <si>
    <t>OtsNPFH19S_1_1068</t>
  </si>
  <si>
    <t>OtsLGRF23S_1259</t>
  </si>
  <si>
    <t>C-01259</t>
  </si>
  <si>
    <t>3DD.003D7E4D9D</t>
  </si>
  <si>
    <t>OtsLGRF23S_1260</t>
  </si>
  <si>
    <t>C-01260</t>
  </si>
  <si>
    <t>3DD.003D7E4D8D</t>
  </si>
  <si>
    <t>OtsLGRF23S_1261</t>
  </si>
  <si>
    <t>C-01261</t>
  </si>
  <si>
    <t>3DD.003D7E4D7F</t>
  </si>
  <si>
    <t>OtsLGRF23S_1262</t>
  </si>
  <si>
    <t>C-01262</t>
  </si>
  <si>
    <t>3DD.003D7E4D71</t>
  </si>
  <si>
    <t>OtsLGRF23S_1263</t>
  </si>
  <si>
    <t>3DD.003D7E4DBE</t>
  </si>
  <si>
    <t>OtsLGRF23S_1264</t>
  </si>
  <si>
    <t>C-01264</t>
  </si>
  <si>
    <t>3DD.003D7E4DA0</t>
  </si>
  <si>
    <t>OtsLGRF23S_1266</t>
  </si>
  <si>
    <t>C-01266</t>
  </si>
  <si>
    <t>3DD.003D7E4D98</t>
  </si>
  <si>
    <t>OtsWellsSuPBT19YM-01</t>
  </si>
  <si>
    <t>OtsWellsSuPBT19Y-96</t>
  </si>
  <si>
    <t>OtsLGRF23S_1267</t>
  </si>
  <si>
    <t>C-01267</t>
  </si>
  <si>
    <t>3DD.003D7E4D8B</t>
  </si>
  <si>
    <t>OtsNPFH19S_1_1087</t>
  </si>
  <si>
    <t>OtsLGRF23S_1271</t>
  </si>
  <si>
    <t>C-01271</t>
  </si>
  <si>
    <t>3DD.003D7E4D76</t>
  </si>
  <si>
    <t>OtsLYON19S_1_0534</t>
  </si>
  <si>
    <t>OtsLYON19S_1_0373</t>
  </si>
  <si>
    <t>OtsLGRF23S_1272</t>
  </si>
  <si>
    <t>3DD.003D7E4DB5</t>
  </si>
  <si>
    <t>OtsLGRF23S_1274</t>
  </si>
  <si>
    <t>C-01274</t>
  </si>
  <si>
    <t>3DD.003D7E4D86</t>
  </si>
  <si>
    <t>OtsLGRF23S_1275</t>
  </si>
  <si>
    <t>C-01275</t>
  </si>
  <si>
    <t>3DD.003D7E4D83</t>
  </si>
  <si>
    <t>OtsLGRF23S_1276</t>
  </si>
  <si>
    <t>C-01276</t>
  </si>
  <si>
    <t>3DD.003D7E4DAA</t>
  </si>
  <si>
    <t>OtsLGRF23S_1277</t>
  </si>
  <si>
    <t>C-01277</t>
  </si>
  <si>
    <t>3DD.003D7E4DB1</t>
  </si>
  <si>
    <t>OtsLGRF23S_1278</t>
  </si>
  <si>
    <t>C-01278</t>
  </si>
  <si>
    <t>3DD.003D7E4DA1</t>
  </si>
  <si>
    <t>OtsLGRF23S_1280</t>
  </si>
  <si>
    <t>C-01280</t>
  </si>
  <si>
    <t>3DD.003D7E4D85</t>
  </si>
  <si>
    <t>OtsLYON19S_1_0006</t>
  </si>
  <si>
    <t>OtsLGRF23S_1282</t>
  </si>
  <si>
    <t>C-01282</t>
  </si>
  <si>
    <t>OtsLYON18S_1_0131</t>
  </si>
  <si>
    <t>OtsLYON18S_1_0260</t>
  </si>
  <si>
    <t>OtsLGRF23S_1286</t>
  </si>
  <si>
    <t>C-01286</t>
  </si>
  <si>
    <t>3DD.003D7E4DAC</t>
  </si>
  <si>
    <t>OtsLYON19S_1_0693</t>
  </si>
  <si>
    <t>OtsLGRF23S_1287</t>
  </si>
  <si>
    <t>C-01287</t>
  </si>
  <si>
    <t>3DD.003D7E4D87</t>
  </si>
  <si>
    <t>OtsLGRF23S_1288</t>
  </si>
  <si>
    <t>C-01288</t>
  </si>
  <si>
    <t>3DD.003D7E4D99</t>
  </si>
  <si>
    <t>OtsLGRF23S_1289</t>
  </si>
  <si>
    <t>C-01289</t>
  </si>
  <si>
    <t>3DD.003D7E4D8A</t>
  </si>
  <si>
    <t>OtsLYON18S_1_0808</t>
  </si>
  <si>
    <t>OtsLGRF23S_1292</t>
  </si>
  <si>
    <t>C-01292</t>
  </si>
  <si>
    <t>OtsLGRF23S_1293</t>
  </si>
  <si>
    <t>C-01293</t>
  </si>
  <si>
    <t>3DD.003D7E4DB4</t>
  </si>
  <si>
    <t>OtsLGRF23S_1295</t>
  </si>
  <si>
    <t>C-01295</t>
  </si>
  <si>
    <t>3DD.003D7E4D7B</t>
  </si>
  <si>
    <t>OtsLGRF23S_1296</t>
  </si>
  <si>
    <t>C-01296</t>
  </si>
  <si>
    <t>3DD.003D7E57A3</t>
  </si>
  <si>
    <t>OtsLGRF23S_1298</t>
  </si>
  <si>
    <t>C-01298</t>
  </si>
  <si>
    <t>3DD.003D7E57A0</t>
  </si>
  <si>
    <t>OtsLGRF23S_1299</t>
  </si>
  <si>
    <t>3DD.003D7E57B8</t>
  </si>
  <si>
    <t>OtsLGRF23S_1300</t>
  </si>
  <si>
    <t>C-01300</t>
  </si>
  <si>
    <t>3DD.003D7E57D4</t>
  </si>
  <si>
    <t>OtsLGRF23S_1302</t>
  </si>
  <si>
    <t>C-01302</t>
  </si>
  <si>
    <t>3DD.003D7E579C</t>
  </si>
  <si>
    <t>OtsLGRF23S_1303</t>
  </si>
  <si>
    <t>C-01303</t>
  </si>
  <si>
    <t>3DD.003D7E57B3</t>
  </si>
  <si>
    <t>OtsLGRF23S_1306</t>
  </si>
  <si>
    <t>C-01306</t>
  </si>
  <si>
    <t>3DD.003D7E57B5</t>
  </si>
  <si>
    <t>OtsLGRF23S_1312</t>
  </si>
  <si>
    <t>C-01312</t>
  </si>
  <si>
    <t>3DD.003D7E57C8</t>
  </si>
  <si>
    <t>OtsLGRF23S_1313</t>
  </si>
  <si>
    <t>C-01313</t>
  </si>
  <si>
    <t>3DD.003D7E57E9</t>
  </si>
  <si>
    <t>OtsLGRF23S_1314</t>
  </si>
  <si>
    <t>C-01314</t>
  </si>
  <si>
    <t>3DD.003D7E57A1</t>
  </si>
  <si>
    <t>OtsLGRF23S_1315</t>
  </si>
  <si>
    <t>C-01315</t>
  </si>
  <si>
    <t>3DD.003D7E57C3</t>
  </si>
  <si>
    <t>OtsLGRF23S_1318</t>
  </si>
  <si>
    <t>C-01318</t>
  </si>
  <si>
    <t>3DD.003D7E57EE</t>
  </si>
  <si>
    <t>OtsLGRF23S_1319</t>
  </si>
  <si>
    <t>C-01319</t>
  </si>
  <si>
    <t>3DD.003D7E57AA</t>
  </si>
  <si>
    <t>OtsLGRF23S_1322</t>
  </si>
  <si>
    <t>C-01322</t>
  </si>
  <si>
    <t>3DD.003D7E57EB</t>
  </si>
  <si>
    <t>OtsLGRF23S_1324</t>
  </si>
  <si>
    <t>C-01324</t>
  </si>
  <si>
    <t>3DD.003D7E57C1</t>
  </si>
  <si>
    <t>OtsLGRF23S_1325</t>
  </si>
  <si>
    <t>C-01325</t>
  </si>
  <si>
    <t>3DD.003D7E57E0</t>
  </si>
  <si>
    <t>OtsLGRF23S_1326</t>
  </si>
  <si>
    <t>3DD.003D7E57E1</t>
  </si>
  <si>
    <t>OtsLGRF23S_1327</t>
  </si>
  <si>
    <t>C-01327</t>
  </si>
  <si>
    <t>3DD.003D7E57BE</t>
  </si>
  <si>
    <t>OtsLGRF23S_1328</t>
  </si>
  <si>
    <t>C-01328</t>
  </si>
  <si>
    <t>3DD.003D7E57A2</t>
  </si>
  <si>
    <t>OtsLGRF23S_1329</t>
  </si>
  <si>
    <t>C-01329</t>
  </si>
  <si>
    <t>3DD.003D7E57D7</t>
  </si>
  <si>
    <t>OtsLYON18S_1_0576</t>
  </si>
  <si>
    <t>OtsLGRF23S_1332</t>
  </si>
  <si>
    <t>C-01332</t>
  </si>
  <si>
    <t>OtsLGRF23S_1333</t>
  </si>
  <si>
    <t>C-01333</t>
  </si>
  <si>
    <t>3DD.003D7E4DD3</t>
  </si>
  <si>
    <t>OtsLGRF23S_1337</t>
  </si>
  <si>
    <t>C-01337</t>
  </si>
  <si>
    <t>3DD.003D7E4DBB</t>
  </si>
  <si>
    <t>OtsLYON19S_1_0422</t>
  </si>
  <si>
    <t>OtsLGRF23S_1338</t>
  </si>
  <si>
    <t>C-01338</t>
  </si>
  <si>
    <t>3DD.003D7E4D8F</t>
  </si>
  <si>
    <t>OtsLGRF23S_1339</t>
  </si>
  <si>
    <t>C-01339</t>
  </si>
  <si>
    <t>3DD.003D7E4D89</t>
  </si>
  <si>
    <t>OtsLGRF23S_1340</t>
  </si>
  <si>
    <t>C-01340</t>
  </si>
  <si>
    <t>3DD.003D7E4DAF</t>
  </si>
  <si>
    <t>OtsLGRF23S_1342</t>
  </si>
  <si>
    <t>C-01342</t>
  </si>
  <si>
    <t>OtsLGRF23S_1344</t>
  </si>
  <si>
    <t>3DD.003D7E4D91</t>
  </si>
  <si>
    <t>OtsLGRF23S_1346</t>
  </si>
  <si>
    <t>C-01346</t>
  </si>
  <si>
    <t>3DD.003D7E4D96</t>
  </si>
  <si>
    <t>OtsNPFH19S_1_1342</t>
  </si>
  <si>
    <t>OtsNPFH19S_1_1036</t>
  </si>
  <si>
    <t>OtsLGRF23S_1347</t>
  </si>
  <si>
    <t>C-01347</t>
  </si>
  <si>
    <t>3DD.003D7E4DCE</t>
  </si>
  <si>
    <t>OtsLGRF23S_1348</t>
  </si>
  <si>
    <t>C-01348</t>
  </si>
  <si>
    <t>3DD.003D7E4D8C</t>
  </si>
  <si>
    <t>OtsLGRF23S_1349</t>
  </si>
  <si>
    <t>C-01349</t>
  </si>
  <si>
    <t>3DD.003D7E4D88</t>
  </si>
  <si>
    <t>OtsLGRF23S_1350</t>
  </si>
  <si>
    <t>C-01350</t>
  </si>
  <si>
    <t>3DD.003D7E4DBD</t>
  </si>
  <si>
    <t>OtsLYON18S_1_2733</t>
  </si>
  <si>
    <t>OtsLGRF23S_1351</t>
  </si>
  <si>
    <t>C-01351</t>
  </si>
  <si>
    <t>3DD.003D7E4D9F</t>
  </si>
  <si>
    <t>OtsLGRF23S_1352</t>
  </si>
  <si>
    <t>C-01352</t>
  </si>
  <si>
    <t>3DD.003D7E4DAE</t>
  </si>
  <si>
    <t>OtsLGRF23S_1353</t>
  </si>
  <si>
    <t>3DD.003D7E4D8E</t>
  </si>
  <si>
    <t>OtsLGRF23S_1354</t>
  </si>
  <si>
    <t>C-01354</t>
  </si>
  <si>
    <t>3DD.003D7E4DB0</t>
  </si>
  <si>
    <t>OtsLGRF23S_1361</t>
  </si>
  <si>
    <t>C-01361</t>
  </si>
  <si>
    <t>3DD.003D7E4D7C</t>
  </si>
  <si>
    <t>OtsLGRF23S_1362</t>
  </si>
  <si>
    <t>3DD.003D7E4DC9</t>
  </si>
  <si>
    <t>OtsLYON19S_1_1304</t>
  </si>
  <si>
    <t>OtsLYON19S_1_1211</t>
  </si>
  <si>
    <t>OtsLGRF23S_1363</t>
  </si>
  <si>
    <t>C-01363</t>
  </si>
  <si>
    <t>3DD.003D7E4DBC</t>
  </si>
  <si>
    <t>OtsLGRF23S_1364</t>
  </si>
  <si>
    <t>C-01364</t>
  </si>
  <si>
    <t>3DD.003D7E4DA7</t>
  </si>
  <si>
    <t>OtsLGRF23S_1367</t>
  </si>
  <si>
    <t>C-01367</t>
  </si>
  <si>
    <t>3DD.003D7E4DA2</t>
  </si>
  <si>
    <t>OtsLGRF23S_1370</t>
  </si>
  <si>
    <t>C-01370</t>
  </si>
  <si>
    <t>3DD.003D7E4DCC</t>
  </si>
  <si>
    <t>OtsLYON19S_1_0042</t>
  </si>
  <si>
    <t>OtsLGRF23S_1372</t>
  </si>
  <si>
    <t>C-01372</t>
  </si>
  <si>
    <t>3DD.003D7E4D94</t>
  </si>
  <si>
    <t>OtsLGRF23S_1373</t>
  </si>
  <si>
    <t>C-01373</t>
  </si>
  <si>
    <t>3DD.003D7E4DB9</t>
  </si>
  <si>
    <t>OtsNPFH19S_1_3318</t>
  </si>
  <si>
    <t>OtsNPFH19S_1_3057</t>
  </si>
  <si>
    <t>OtsLGRF23S_1374</t>
  </si>
  <si>
    <t>C-01374</t>
  </si>
  <si>
    <t>3DD.003D7E4D77</t>
  </si>
  <si>
    <t>OtsLGRF23S_1375</t>
  </si>
  <si>
    <t>C-01375</t>
  </si>
  <si>
    <t>3DD.003D7E4D93</t>
  </si>
  <si>
    <t>OtsNPFH19S_1_3354</t>
  </si>
  <si>
    <t>OtsNPFH19S_1_3082</t>
  </si>
  <si>
    <t>OtsLGRF23S_1376</t>
  </si>
  <si>
    <t>C-01376</t>
  </si>
  <si>
    <t>3DD.003D7E4DD1</t>
  </si>
  <si>
    <t>OtsNPFH19S_1_3344</t>
  </si>
  <si>
    <t>OtsNPFH19S_1_3072</t>
  </si>
  <si>
    <t>OtsLGRF23S_1377</t>
  </si>
  <si>
    <t>C-01377</t>
  </si>
  <si>
    <t>3DD.003D7E4DC2</t>
  </si>
  <si>
    <t>OtsNPFH18S_1_4322</t>
  </si>
  <si>
    <t>OtsNPFH18S_1_4065</t>
  </si>
  <si>
    <t>OtsLGRF23S_1379</t>
  </si>
  <si>
    <t>C-01379</t>
  </si>
  <si>
    <t>3DD.003D7E4D84</t>
  </si>
  <si>
    <t>OtsNPFH19S_1_1315</t>
  </si>
  <si>
    <t>OtsNPFH19S_1_1056</t>
  </si>
  <si>
    <t>OtsLGRF23S_1382</t>
  </si>
  <si>
    <t>C-01382</t>
  </si>
  <si>
    <t>3DD.003D4A1FA9</t>
  </si>
  <si>
    <t>OtsLGRF23S_1384</t>
  </si>
  <si>
    <t>C-01384</t>
  </si>
  <si>
    <t>3DD.003D7E4DB2</t>
  </si>
  <si>
    <t>OtsLGRF23S_1385</t>
  </si>
  <si>
    <t>C-01385</t>
  </si>
  <si>
    <t>3DD.003D7E4DBF</t>
  </si>
  <si>
    <t>OtsLGRF23S_1386</t>
  </si>
  <si>
    <t>C-01386</t>
  </si>
  <si>
    <t>3DD.003D7E4DA6</t>
  </si>
  <si>
    <t>OtsLGRF23S_1387</t>
  </si>
  <si>
    <t>C-01387</t>
  </si>
  <si>
    <t>3DD.003D7E4D95</t>
  </si>
  <si>
    <t>OtsLGRF23S_1389</t>
  </si>
  <si>
    <t>3DD.003D7E4DC1</t>
  </si>
  <si>
    <t>OtsLGRF23S_1391</t>
  </si>
  <si>
    <t>C-01391</t>
  </si>
  <si>
    <t>3DD.003D7E4DD0</t>
  </si>
  <si>
    <t>OtsLGRF23S_1392</t>
  </si>
  <si>
    <t>C-01392</t>
  </si>
  <si>
    <t>3DD.003D7E4D81</t>
  </si>
  <si>
    <t>OtsLGRF23S_1393</t>
  </si>
  <si>
    <t>C-01393</t>
  </si>
  <si>
    <t>3DD.003D7E4DA5</t>
  </si>
  <si>
    <t>OtsLGRF23S_1399</t>
  </si>
  <si>
    <t>C-01399</t>
  </si>
  <si>
    <t>3DD.003D7E4D9A</t>
  </si>
  <si>
    <t>OtsLGRF23S_1401</t>
  </si>
  <si>
    <t>C-01401</t>
  </si>
  <si>
    <t>3DD.003D7E4DC6</t>
  </si>
  <si>
    <t>OtsLGRF23S_1402</t>
  </si>
  <si>
    <t>C-01402</t>
  </si>
  <si>
    <t>3DD.003D7E4DCB</t>
  </si>
  <si>
    <t>OtsLYON19S_1_0601</t>
  </si>
  <si>
    <t>OtsLGRF23S_1405</t>
  </si>
  <si>
    <t>C-01405</t>
  </si>
  <si>
    <t>3DD.003D7E57AD</t>
  </si>
  <si>
    <t>OtsLYON19S_1_0369</t>
  </si>
  <si>
    <t>OtsLGRF23S_1407</t>
  </si>
  <si>
    <t>3DD.003D7E57C6</t>
  </si>
  <si>
    <t>OtsLGRF23S_1408</t>
  </si>
  <si>
    <t>C-01408</t>
  </si>
  <si>
    <t>3DD.003D7E57FD</t>
  </si>
  <si>
    <t>OtsLGRF23S_1409</t>
  </si>
  <si>
    <t>C-01409</t>
  </si>
  <si>
    <t>3DD.003D7E57F9</t>
  </si>
  <si>
    <t>OtsLGRF23S_1411</t>
  </si>
  <si>
    <t>C-01411</t>
  </si>
  <si>
    <t>3DD.003D7E57B6</t>
  </si>
  <si>
    <t>OtsLYON19S_1_0039</t>
  </si>
  <si>
    <t>OtsLGRF23S_1412</t>
  </si>
  <si>
    <t>C-01412</t>
  </si>
  <si>
    <t>3DD.003D7E57ED</t>
  </si>
  <si>
    <t>OtsLGRF23S_1414</t>
  </si>
  <si>
    <t>C-01414</t>
  </si>
  <si>
    <t>3DD.003D7E57F6</t>
  </si>
  <si>
    <t>OtsLGRF23S_1415</t>
  </si>
  <si>
    <t>C-01415</t>
  </si>
  <si>
    <t>3DD.003D7E57CF</t>
  </si>
  <si>
    <t>OtsLGRF23S_1416</t>
  </si>
  <si>
    <t>3DD.003D7E57F0</t>
  </si>
  <si>
    <t>OtsLGRF23S_1420</t>
  </si>
  <si>
    <t>C-01420</t>
  </si>
  <si>
    <t>3DD.003D7E57B0</t>
  </si>
  <si>
    <t>OtsLGRF23S_1421</t>
  </si>
  <si>
    <t>C-01421</t>
  </si>
  <si>
    <t>3DD.003D7E57D0</t>
  </si>
  <si>
    <t>OtsLYON19S_1_1392</t>
  </si>
  <si>
    <t>OtsLYON19S_1_1488</t>
  </si>
  <si>
    <t>OtsLGRF23S_1422</t>
  </si>
  <si>
    <t>C-01422</t>
  </si>
  <si>
    <t>3DD.003D7E579E</t>
  </si>
  <si>
    <t>OtsLGRF23S_1423</t>
  </si>
  <si>
    <t>C-01423</t>
  </si>
  <si>
    <t>3DD.003D7E57AB</t>
  </si>
  <si>
    <t>OtsLGRF23S_1424</t>
  </si>
  <si>
    <t>C-01424</t>
  </si>
  <si>
    <t>3DD.003D7E57C0</t>
  </si>
  <si>
    <t>OtsLGRF23S_1425</t>
  </si>
  <si>
    <t>3DD.003D7E57EC</t>
  </si>
  <si>
    <t>OtsLGRF23S_1426</t>
  </si>
  <si>
    <t>C-01426</t>
  </si>
  <si>
    <t>3DD.003D7E57BB</t>
  </si>
  <si>
    <t>OtsNPFH19S_1_3325</t>
  </si>
  <si>
    <t>OtsNPFH19S_1_3009</t>
  </si>
  <si>
    <t>OtsLGRF23S_1429</t>
  </si>
  <si>
    <t>C-01429</t>
  </si>
  <si>
    <t>3DD.003D7E57A8</t>
  </si>
  <si>
    <t>OtsLGRF23S_1430</t>
  </si>
  <si>
    <t>C-01430</t>
  </si>
  <si>
    <t>3DD.003D7E57D5</t>
  </si>
  <si>
    <t>OtsLGRF23S_1431</t>
  </si>
  <si>
    <t>C-01431</t>
  </si>
  <si>
    <t>3DD.003D7E579F</t>
  </si>
  <si>
    <t>OtsLYON18S_1_0208</t>
  </si>
  <si>
    <t>OtsLGRF23S_1432</t>
  </si>
  <si>
    <t>C-01432</t>
  </si>
  <si>
    <t>3DD.003D7E57C7</t>
  </si>
  <si>
    <t>OtsLYON19S_1_0418</t>
  </si>
  <si>
    <t>OtsLGRF23S_1433</t>
  </si>
  <si>
    <t>C-01433</t>
  </si>
  <si>
    <t>3DD.003D7E579A</t>
  </si>
  <si>
    <t>OtsLGRF23S_1435</t>
  </si>
  <si>
    <t>C-01435</t>
  </si>
  <si>
    <t>3DD.003D7E57F4</t>
  </si>
  <si>
    <t>OtsLGRF23S_1436</t>
  </si>
  <si>
    <t>C-01436</t>
  </si>
  <si>
    <t>3DD.003D7E57CB</t>
  </si>
  <si>
    <t>OtsLGRF23S_1437</t>
  </si>
  <si>
    <t>C-01437</t>
  </si>
  <si>
    <t>3DD.003D7E57E7</t>
  </si>
  <si>
    <t>OtsLYON19S_1_0209</t>
  </si>
  <si>
    <t>OtsLGRF23S_1440</t>
  </si>
  <si>
    <t>C-01440</t>
  </si>
  <si>
    <t>3DD.003D7E57B9</t>
  </si>
  <si>
    <t>OtsLGRF23S_1441</t>
  </si>
  <si>
    <t>C-01441</t>
  </si>
  <si>
    <t>3DD.003D7E57F1</t>
  </si>
  <si>
    <t>OtsLGRF23S_1442</t>
  </si>
  <si>
    <t>C-01442</t>
  </si>
  <si>
    <t>OtsLYON19S_1_0059</t>
  </si>
  <si>
    <t>OtsLGRF23S_1443</t>
  </si>
  <si>
    <t>3DD.003D7E57FA</t>
  </si>
  <si>
    <t>OtsLGRF23S_1444</t>
  </si>
  <si>
    <t>C-01444</t>
  </si>
  <si>
    <t>3DD.003D7E57CC</t>
  </si>
  <si>
    <t>OtsLGRF23S_1450</t>
  </si>
  <si>
    <t>C-01450</t>
  </si>
  <si>
    <t>3DD.003D7E57E5</t>
  </si>
  <si>
    <t>OtsLGRF23S_1451</t>
  </si>
  <si>
    <t>C-01451</t>
  </si>
  <si>
    <t>3DD.003D7E57B7</t>
  </si>
  <si>
    <t>OtsLGRF23S_1452</t>
  </si>
  <si>
    <t>OtsLGRF23S_1455</t>
  </si>
  <si>
    <t>C-01455</t>
  </si>
  <si>
    <t>3DD.003D7E57D1</t>
  </si>
  <si>
    <t>OtsLYON19S_1_0490</t>
  </si>
  <si>
    <t>OtsLGRF23S_1459</t>
  </si>
  <si>
    <t>C-01459</t>
  </si>
  <si>
    <t>3DD.003D7E57A7</t>
  </si>
  <si>
    <t>OtsLYON19S_1_0007</t>
  </si>
  <si>
    <t>OtsLGRF23S_1461</t>
  </si>
  <si>
    <t>3DD.003D7E57C2</t>
  </si>
  <si>
    <t>OtsLYON19S_1_0224</t>
  </si>
  <si>
    <t>OtsLGRF23S_1462</t>
  </si>
  <si>
    <t>C-01462</t>
  </si>
  <si>
    <t>OtsLGRF23S_1466</t>
  </si>
  <si>
    <t>C-01466</t>
  </si>
  <si>
    <t>3DD.003D7E57DB</t>
  </si>
  <si>
    <t>OtsLGRF23S_1467</t>
  </si>
  <si>
    <t>C-01467</t>
  </si>
  <si>
    <t>3DD.003D7E57A9</t>
  </si>
  <si>
    <t>OtsLGRF23S_1468</t>
  </si>
  <si>
    <t>C-01468</t>
  </si>
  <si>
    <t>3DD.003D7E57DA</t>
  </si>
  <si>
    <t>OtsLGRF23S_1469</t>
  </si>
  <si>
    <t>C-01469</t>
  </si>
  <si>
    <t>3DD.003D7E57EA</t>
  </si>
  <si>
    <t>OtsLGRF23S_1472</t>
  </si>
  <si>
    <t>C-01472</t>
  </si>
  <si>
    <t>3DD.003D7E57AF</t>
  </si>
  <si>
    <t>OtsLGRF23S_1473</t>
  </si>
  <si>
    <t>C-01473</t>
  </si>
  <si>
    <t>3DD.003D7E57E3</t>
  </si>
  <si>
    <t>OtsLGRF23S_1474</t>
  </si>
  <si>
    <t>C-01474</t>
  </si>
  <si>
    <t>3DD.003D7E57F7</t>
  </si>
  <si>
    <t>OtsLGRF23S_1475</t>
  </si>
  <si>
    <t>C-01475</t>
  </si>
  <si>
    <t>3DD.003D7E57DD</t>
  </si>
  <si>
    <t>OtsLGRF23S_1476</t>
  </si>
  <si>
    <t>C-01476</t>
  </si>
  <si>
    <t>3DD.003D7E57CA</t>
  </si>
  <si>
    <t>OtsLGRF23S_1480</t>
  </si>
  <si>
    <t>C-01480</t>
  </si>
  <si>
    <t>3DD.003D7E57BC</t>
  </si>
  <si>
    <t>OtsLGRF23S_1481</t>
  </si>
  <si>
    <t>C-01481</t>
  </si>
  <si>
    <t>3DD.003D7E57A4</t>
  </si>
  <si>
    <t>OtsLGRF23S_1482</t>
  </si>
  <si>
    <t>C-01482</t>
  </si>
  <si>
    <t>3DD.003D7E57E6</t>
  </si>
  <si>
    <t>OtsLGRF23S_1483</t>
  </si>
  <si>
    <t>C-01483</t>
  </si>
  <si>
    <t>3DD.003D7E57D3</t>
  </si>
  <si>
    <t>OtsLGRF23S_1484</t>
  </si>
  <si>
    <t>C-01484</t>
  </si>
  <si>
    <t>3DD.003D7E57F5</t>
  </si>
  <si>
    <t>OtsLGRF23S_1485</t>
  </si>
  <si>
    <t>C-01485</t>
  </si>
  <si>
    <t>3DD.003D7E57AC</t>
  </si>
  <si>
    <t>OtsLGRF23S_1486</t>
  </si>
  <si>
    <t>C-01486</t>
  </si>
  <si>
    <t>3DD.003D7E57D2</t>
  </si>
  <si>
    <t>OtsLGRF23S_1488</t>
  </si>
  <si>
    <t>3DD.003D7E57A6</t>
  </si>
  <si>
    <t>OtsLGRF23S_1489</t>
  </si>
  <si>
    <t>C-01489</t>
  </si>
  <si>
    <t>3DD.003D7E57EF</t>
  </si>
  <si>
    <t>OtsLGRF23S_1492</t>
  </si>
  <si>
    <t>C-01492</t>
  </si>
  <si>
    <t>OtsLYON20S_1_1489</t>
  </si>
  <si>
    <t>OtsLYON20S_1_1299</t>
  </si>
  <si>
    <t>OtsLGRF23S_1493</t>
  </si>
  <si>
    <t>C-01493</t>
  </si>
  <si>
    <t>3DD.003D7E57AE</t>
  </si>
  <si>
    <t>OtsNPFH19S_1_3357</t>
  </si>
  <si>
    <t>OtsNPFH19S_1_3066</t>
  </si>
  <si>
    <t>OtsLGRF23S_1496</t>
  </si>
  <si>
    <t>C-01496</t>
  </si>
  <si>
    <t>3DD.003D7E57DE</t>
  </si>
  <si>
    <t>OtsLGRF23S_1497</t>
  </si>
  <si>
    <t>3DD.003D7E57E8</t>
  </si>
  <si>
    <t>OtsLGRF23S_1502</t>
  </si>
  <si>
    <t>C-01502</t>
  </si>
  <si>
    <t>OtsLGRF23S_1505</t>
  </si>
  <si>
    <t>C-01505</t>
  </si>
  <si>
    <t>3DD.003D7E57BA</t>
  </si>
  <si>
    <t>OtsLGRF23S_1506</t>
  </si>
  <si>
    <t>3DD.003D7E57CE</t>
  </si>
  <si>
    <t>OtsLGRF23S_1510</t>
  </si>
  <si>
    <t>C-01510</t>
  </si>
  <si>
    <t>3DD.003D7E57F2</t>
  </si>
  <si>
    <t>OtsLGRF23S_1512</t>
  </si>
  <si>
    <t>C-01512</t>
  </si>
  <si>
    <t>OtsLGRF23S_1514</t>
  </si>
  <si>
    <t>C-01514</t>
  </si>
  <si>
    <t>3DD.003D7E57F3</t>
  </si>
  <si>
    <t>OtsNPFH19S_1_3001</t>
  </si>
  <si>
    <t>OtsLGRF23S_1515</t>
  </si>
  <si>
    <t>3DD.003D7E57DF</t>
  </si>
  <si>
    <t>OtsLYON19S_1_1504</t>
  </si>
  <si>
    <t>OtsLGRF23S_1518</t>
  </si>
  <si>
    <t>C-01518</t>
  </si>
  <si>
    <t>3DD.003D7E57CD</t>
  </si>
  <si>
    <t>OtsLGRF23S_1520</t>
  </si>
  <si>
    <t>C-01520</t>
  </si>
  <si>
    <t>3DD.003D7E57E2</t>
  </si>
  <si>
    <t>OtsLGRF23S_1521</t>
  </si>
  <si>
    <t>C-01521</t>
  </si>
  <si>
    <t>3DD.003D7E579D</t>
  </si>
  <si>
    <t>OtsNPFH19S_1_1027</t>
  </si>
  <si>
    <t>OtsLGRF23S_1522</t>
  </si>
  <si>
    <t>C-01522</t>
  </si>
  <si>
    <t>OtsLGRF23S_1524</t>
  </si>
  <si>
    <t>3DD.003D7E57C9</t>
  </si>
  <si>
    <t>OtsLGRF23S_1528</t>
  </si>
  <si>
    <t>C-01528</t>
  </si>
  <si>
    <t>3DD.003D7E57D8</t>
  </si>
  <si>
    <t>OtsLYON19S_1_1517</t>
  </si>
  <si>
    <t>OtsLGRF23S_1531</t>
  </si>
  <si>
    <t>C-01531</t>
  </si>
  <si>
    <t>3DD.003D7E57C4</t>
  </si>
  <si>
    <t>OtsLGRF23S_1532</t>
  </si>
  <si>
    <t>C-01532</t>
  </si>
  <si>
    <t>3DD.003D7E57D6</t>
  </si>
  <si>
    <t>OtsLGRF23S_1533</t>
  </si>
  <si>
    <t>3DD.003D7E57A5</t>
  </si>
  <si>
    <t>OtsLGRF23S_1534</t>
  </si>
  <si>
    <t>C-01534</t>
  </si>
  <si>
    <t>3DD.003D7E57E4</t>
  </si>
  <si>
    <t>OtsLGRF23S_1535</t>
  </si>
  <si>
    <t>C-01535</t>
  </si>
  <si>
    <t>3DD.003D7E57C5</t>
  </si>
  <si>
    <t>OtsLGRF23S_1537</t>
  </si>
  <si>
    <t>C-01537</t>
  </si>
  <si>
    <t>3DD.003D7E57FC</t>
  </si>
  <si>
    <t>OtsLGRF23S_1538</t>
  </si>
  <si>
    <t>C-01538</t>
  </si>
  <si>
    <t>3DD.003D7E57B4</t>
  </si>
  <si>
    <t>OtsLGRF23S_1539</t>
  </si>
  <si>
    <t>C-01539</t>
  </si>
  <si>
    <t>3DD.003D7E57B1</t>
  </si>
  <si>
    <t>OtsNPFH19S_1_1332</t>
  </si>
  <si>
    <t>OtsNPFH19S_1_1050</t>
  </si>
  <si>
    <t>OtsLGRF23S_1542</t>
  </si>
  <si>
    <t>OtsLGRF23S_1548</t>
  </si>
  <si>
    <t>C-01548</t>
  </si>
  <si>
    <t>3DD.003D7E57BD</t>
  </si>
  <si>
    <t>OtsLGRF23S_1551</t>
  </si>
  <si>
    <t>3DD.003D7E57BF</t>
  </si>
  <si>
    <t>OtsLGRF23S_1552</t>
  </si>
  <si>
    <t>C-01552</t>
  </si>
  <si>
    <t>OtsLYON19S_1_1412</t>
  </si>
  <si>
    <t>OtsLGRF23S_1555</t>
  </si>
  <si>
    <t>C-01555</t>
  </si>
  <si>
    <t>3DD.003D7E57B2</t>
  </si>
  <si>
    <t>OtsLGRF23S_1556</t>
  </si>
  <si>
    <t>C-01556</t>
  </si>
  <si>
    <t>3DD.003D7E57FB</t>
  </si>
  <si>
    <t>OtsLGRF23S_1557</t>
  </si>
  <si>
    <t>C-01557</t>
  </si>
  <si>
    <t>3DD.003D7E57F8</t>
  </si>
  <si>
    <t>OtsLGRF23S_1558</t>
  </si>
  <si>
    <t>C-01558</t>
  </si>
  <si>
    <t>3DD.003D7E57DC</t>
  </si>
  <si>
    <t>OtsLYON18S_1_2398</t>
  </si>
  <si>
    <t>OtsLYON18S_1_2607</t>
  </si>
  <si>
    <t>OtsLGRF23S_1559</t>
  </si>
  <si>
    <t>C-01559</t>
  </si>
  <si>
    <t>3DD.003D7E57D9</t>
  </si>
  <si>
    <t>OtsLGRF23S_1560</t>
  </si>
  <si>
    <t>3DD.003D7E4DD2</t>
  </si>
  <si>
    <t>OtsLGRF23S_1561</t>
  </si>
  <si>
    <t>C-01561</t>
  </si>
  <si>
    <t>3DD.003D7E4D33</t>
  </si>
  <si>
    <t>OtsLYON19S_1_0943</t>
  </si>
  <si>
    <t>OtsLGRF23S_1562</t>
  </si>
  <si>
    <t>C-01562</t>
  </si>
  <si>
    <t>OtsLGRF23S_1566</t>
  </si>
  <si>
    <t>C-01566</t>
  </si>
  <si>
    <t>3DD.003D7E4DCA</t>
  </si>
  <si>
    <t>OtsLGRF23S_1567</t>
  </si>
  <si>
    <t>C-01567</t>
  </si>
  <si>
    <t>3DD.003D7E4D9B</t>
  </si>
  <si>
    <t>OtsLGRF23S_1570</t>
  </si>
  <si>
    <t>C-01570</t>
  </si>
  <si>
    <t>3DD.003D7E4D75</t>
  </si>
  <si>
    <t>OtsLGRF23S_1571</t>
  </si>
  <si>
    <t>C-01571</t>
  </si>
  <si>
    <t>3DD.003D7E4DAD</t>
  </si>
  <si>
    <t>OtsLGRF23S_1572</t>
  </si>
  <si>
    <t>C-01572</t>
  </si>
  <si>
    <t>3DD.003D7E4D44</t>
  </si>
  <si>
    <t>OtsLGRF23S_1579</t>
  </si>
  <si>
    <t>C-01579</t>
  </si>
  <si>
    <t>3DD.003D7E4DB7</t>
  </si>
  <si>
    <t>OtsLGRF23S_1580</t>
  </si>
  <si>
    <t>C-01580</t>
  </si>
  <si>
    <t>3DD.003D7E4D78</t>
  </si>
  <si>
    <t>OtsLGRF23S_1582</t>
  </si>
  <si>
    <t>C-01582</t>
  </si>
  <si>
    <t>3DD.003D7E4D9E</t>
  </si>
  <si>
    <t>OtsLGRF23S_1583</t>
  </si>
  <si>
    <t>C-01583</t>
  </si>
  <si>
    <t>3DD.003D7E4D74</t>
  </si>
  <si>
    <t>OtsNPFH18S_1_3061</t>
  </si>
  <si>
    <t>OtsLGRF23S_1586</t>
  </si>
  <si>
    <t>C-01586</t>
  </si>
  <si>
    <t>3DD.003D7E4DCF</t>
  </si>
  <si>
    <t>OtsLGRF23S_1592</t>
  </si>
  <si>
    <t>C-01592</t>
  </si>
  <si>
    <t>OtsLGRF23S_1593</t>
  </si>
  <si>
    <t>C-01593</t>
  </si>
  <si>
    <t>3DD.003D7E4D82</t>
  </si>
  <si>
    <t>OtsLGRF23S_1594</t>
  </si>
  <si>
    <t>C-01594</t>
  </si>
  <si>
    <t>3DD.003D7E4D34</t>
  </si>
  <si>
    <t>OtsLGRF23S_1595</t>
  </si>
  <si>
    <t>C-01595</t>
  </si>
  <si>
    <t>3DD.003D7E4DCD</t>
  </si>
  <si>
    <t>OtsLGRF23S_1596</t>
  </si>
  <si>
    <t>3DD.003D7E4DC7</t>
  </si>
  <si>
    <t>OtsLGRF23S_1597</t>
  </si>
  <si>
    <t>C-01597</t>
  </si>
  <si>
    <t>3DD.003D7E4D80</t>
  </si>
  <si>
    <t>OtsLGRF23S_1599</t>
  </si>
  <si>
    <t>C-01599</t>
  </si>
  <si>
    <t>3DD.003D7E4D3B</t>
  </si>
  <si>
    <t>OtsLGRF23S_1601</t>
  </si>
  <si>
    <t>C-01601</t>
  </si>
  <si>
    <t>3DD.003D7E4D6E</t>
  </si>
  <si>
    <t>OtsLGRF23S_1602</t>
  </si>
  <si>
    <t>C-01602</t>
  </si>
  <si>
    <t>3DD.003D7E4D27</t>
  </si>
  <si>
    <t>OtsLGRF23S_1603</t>
  </si>
  <si>
    <t>C-01603</t>
  </si>
  <si>
    <t>3DD.003D7E4D7E</t>
  </si>
  <si>
    <t>OtsLYON19S_1_1351</t>
  </si>
  <si>
    <t>OtsLYON19S_1_1431</t>
  </si>
  <si>
    <t>OtsLGRF23S_1604</t>
  </si>
  <si>
    <t>C-01604</t>
  </si>
  <si>
    <t>3DD.003D7E4DA8</t>
  </si>
  <si>
    <t>OtsLGRF23S_1605</t>
  </si>
  <si>
    <t>3DD.003D7E4D24</t>
  </si>
  <si>
    <t>OtsLGRF23S_1607</t>
  </si>
  <si>
    <t>C-01607</t>
  </si>
  <si>
    <t>3DD.003D7E4D26</t>
  </si>
  <si>
    <t>OtsLGRF23S_1608</t>
  </si>
  <si>
    <t>C-01608</t>
  </si>
  <si>
    <t>3DD.003D7E4D30</t>
  </si>
  <si>
    <t>OtsLGRF23S_1609</t>
  </si>
  <si>
    <t>C-01609</t>
  </si>
  <si>
    <t>3DD.003D7E4D3F</t>
  </si>
  <si>
    <t>OtsLGRF23S_1612</t>
  </si>
  <si>
    <t>C-01612</t>
  </si>
  <si>
    <t>3DD.003D7E4D4B</t>
  </si>
  <si>
    <t>OtsLGRF23S_1614</t>
  </si>
  <si>
    <t>3DD.003D7E4D57</t>
  </si>
  <si>
    <t>OtsLGRF23S_1616</t>
  </si>
  <si>
    <t>C-01616</t>
  </si>
  <si>
    <t>3DD.003D7E4D5A</t>
  </si>
  <si>
    <t>OtsLYON18S_1_0842</t>
  </si>
  <si>
    <t>OtsLGRF23S_1618</t>
  </si>
  <si>
    <t>C-01618</t>
  </si>
  <si>
    <t>3DD.003D7E4D39</t>
  </si>
  <si>
    <t>OtsLGRF23S_1619</t>
  </si>
  <si>
    <t>C-01619</t>
  </si>
  <si>
    <t>3DD.003D7E4D4D</t>
  </si>
  <si>
    <t>OtsLGRF23S_1620</t>
  </si>
  <si>
    <t>C-01620</t>
  </si>
  <si>
    <t>3DD.003D7E4D54</t>
  </si>
  <si>
    <t>OtsLGRF23S_1621</t>
  </si>
  <si>
    <t>C-01621</t>
  </si>
  <si>
    <t>3DD.003D7E4D21</t>
  </si>
  <si>
    <t>OtsLGRF23S_1622</t>
  </si>
  <si>
    <t>C-01622</t>
  </si>
  <si>
    <t>OtsLYON20S_1_0310</t>
  </si>
  <si>
    <t>OtsLYON20S_1_0022</t>
  </si>
  <si>
    <t>OtsLGRF23S_1627</t>
  </si>
  <si>
    <t>C-01627</t>
  </si>
  <si>
    <t>3DD.003D7E4D5D</t>
  </si>
  <si>
    <t>OtsLGRF23S_1628</t>
  </si>
  <si>
    <t>C-01628</t>
  </si>
  <si>
    <t>3D6.1D59797FDC</t>
  </si>
  <si>
    <t>OtsLGRF23S_1629</t>
  </si>
  <si>
    <t>C-01629</t>
  </si>
  <si>
    <t>3DD.003D7E4D53</t>
  </si>
  <si>
    <t>OtsLGRF23S_1630</t>
  </si>
  <si>
    <t>C-01630</t>
  </si>
  <si>
    <t>3DD.003D7E4D18</t>
  </si>
  <si>
    <t>OtsLYON19S_1_0506</t>
  </si>
  <si>
    <t>OtsLYON19S_1_0319</t>
  </si>
  <si>
    <t>OtsLGRF23S_1632</t>
  </si>
  <si>
    <t>OtsLGRF23S_1634</t>
  </si>
  <si>
    <t>C-01634</t>
  </si>
  <si>
    <t>3DD.003D7E4D10</t>
  </si>
  <si>
    <t>OtsLYON19S_1_0305</t>
  </si>
  <si>
    <t>OtsLGRF23S_1635</t>
  </si>
  <si>
    <t>C-01635</t>
  </si>
  <si>
    <t>3DD.003D7E4D13</t>
  </si>
  <si>
    <t>OtsLGRF23S_1636</t>
  </si>
  <si>
    <t>C-01636</t>
  </si>
  <si>
    <t>3DD.003D7E4D2F</t>
  </si>
  <si>
    <t>OtsLYON19S_1_0810</t>
  </si>
  <si>
    <t>OtsLGRF23S_1638</t>
  </si>
  <si>
    <t>C-01638</t>
  </si>
  <si>
    <t>3DD.003D7E4D0E</t>
  </si>
  <si>
    <t>OtsLGRF23S_1639</t>
  </si>
  <si>
    <t>C-01639</t>
  </si>
  <si>
    <t>3DD.003D7E4D6B</t>
  </si>
  <si>
    <t>OtsLYON19S_1_1537</t>
  </si>
  <si>
    <t>OtsLGRF23S_1640</t>
  </si>
  <si>
    <t>C-01640</t>
  </si>
  <si>
    <t>3DD.003D7E4D2D</t>
  </si>
  <si>
    <t>OtsLGRF23S_1642</t>
  </si>
  <si>
    <t>C-01642</t>
  </si>
  <si>
    <t>OtsLYON20S_1_0235</t>
  </si>
  <si>
    <t>OtsLYON20S_1_0099</t>
  </si>
  <si>
    <t>OtsLGRF23S_1645</t>
  </si>
  <si>
    <t>C-01645</t>
  </si>
  <si>
    <t>3DD.003D7E4D14</t>
  </si>
  <si>
    <t>OtsLGRF23S_1646</t>
  </si>
  <si>
    <t>C-01646</t>
  </si>
  <si>
    <t>3DD.003D7E4D59</t>
  </si>
  <si>
    <t>OtsLGRF23S_1647</t>
  </si>
  <si>
    <t>C-01647</t>
  </si>
  <si>
    <t>3DD.003D7E4D70</t>
  </si>
  <si>
    <t>OtsLGRF23S_1648</t>
  </si>
  <si>
    <t>C-01648</t>
  </si>
  <si>
    <t>3DD.003D7E4D6F</t>
  </si>
  <si>
    <t>OtsLGRF23S_1649</t>
  </si>
  <si>
    <t>C-01649</t>
  </si>
  <si>
    <t>3DD.003D2A9632</t>
  </si>
  <si>
    <t>OtsLGRF23S_1651</t>
  </si>
  <si>
    <t>C-01651</t>
  </si>
  <si>
    <t>3DD.003D7E4D12</t>
  </si>
  <si>
    <t>OtsLGRF23S_1652</t>
  </si>
  <si>
    <t>C-01652</t>
  </si>
  <si>
    <t>3DD.003D7E4D6D</t>
  </si>
  <si>
    <t>OtsLGRF23S_1653</t>
  </si>
  <si>
    <t>C-01653</t>
  </si>
  <si>
    <t>3DD.003D7E4D3D</t>
  </si>
  <si>
    <t>OtsLGRF23S_1659</t>
  </si>
  <si>
    <t>3DD.003D7E4D56</t>
  </si>
  <si>
    <t>OtsLYON19S_1_0150</t>
  </si>
  <si>
    <t>OtsLYON19S_1_0218</t>
  </si>
  <si>
    <t>OtsLGRF23S_1662</t>
  </si>
  <si>
    <t>C-01662</t>
  </si>
  <si>
    <t>3DD.003D7E4D1E</t>
  </si>
  <si>
    <t>OtsLGRF23S_1663</t>
  </si>
  <si>
    <t>C-01663</t>
  </si>
  <si>
    <t>3DD.003D7E4D3A</t>
  </si>
  <si>
    <t>OtsLGRF23S_1664</t>
  </si>
  <si>
    <t>C-01664</t>
  </si>
  <si>
    <t>3DD.003D494A84</t>
  </si>
  <si>
    <t>OtsLGRF23S_1665</t>
  </si>
  <si>
    <t>C-01665</t>
  </si>
  <si>
    <t>3DD.003D7E4D1B</t>
  </si>
  <si>
    <t>OtsLGRF23S_1667</t>
  </si>
  <si>
    <t>C-01667</t>
  </si>
  <si>
    <t>3DD.003D7E4D52</t>
  </si>
  <si>
    <t>OtsLGRF23S_1668</t>
  </si>
  <si>
    <t>3DD.003D7E4D0D</t>
  </si>
  <si>
    <t>OtsLGRF23S_1669</t>
  </si>
  <si>
    <t>C-01669</t>
  </si>
  <si>
    <t>3DD.003D7E4D5F</t>
  </si>
  <si>
    <t>OtsLYON18S_1_2431</t>
  </si>
  <si>
    <t>OtsLGRF23S_1672</t>
  </si>
  <si>
    <t>C-01672</t>
  </si>
  <si>
    <t>OtsLGRF23S_1673</t>
  </si>
  <si>
    <t>C-01673</t>
  </si>
  <si>
    <t>3DD.003D7E4D25</t>
  </si>
  <si>
    <t>OtsLGRF23S_1674</t>
  </si>
  <si>
    <t>C-01674</t>
  </si>
  <si>
    <t>3DD.003D7E4D38</t>
  </si>
  <si>
    <t>OtsLGRF23S_1680</t>
  </si>
  <si>
    <t>C-01680</t>
  </si>
  <si>
    <t>3DD.003D7E4D4E</t>
  </si>
  <si>
    <t>OtsLYON18S_1_2018</t>
  </si>
  <si>
    <t>OtsLYON18S_1_1580</t>
  </si>
  <si>
    <t>OtsLGRF23S_1681</t>
  </si>
  <si>
    <t>C-01681</t>
  </si>
  <si>
    <t>3DD.003D7E4D1A</t>
  </si>
  <si>
    <t>OtsLGRF23S_1682</t>
  </si>
  <si>
    <t>C-01682</t>
  </si>
  <si>
    <t>3DD.003D7E4D22</t>
  </si>
  <si>
    <t>OtsLGRF23S_1683</t>
  </si>
  <si>
    <t>C-01683</t>
  </si>
  <si>
    <t>3DD.003D7E4D58</t>
  </si>
  <si>
    <t>OtsLGRF23S_1684</t>
  </si>
  <si>
    <t>C-01684</t>
  </si>
  <si>
    <t>3DD.003D7E4D41</t>
  </si>
  <si>
    <t>OtsLYON18S_1_0577</t>
  </si>
  <si>
    <t>OtsLGRF23S_1686</t>
  </si>
  <si>
    <t>3DD.003D7E4D20</t>
  </si>
  <si>
    <t>OtsLGRF23S_1687</t>
  </si>
  <si>
    <t>C-01687</t>
  </si>
  <si>
    <t>3DD.003D7E4D64</t>
  </si>
  <si>
    <t>OtsLYON18S_1_0551</t>
  </si>
  <si>
    <t>OtsLGRF23S_1688</t>
  </si>
  <si>
    <t>C-01688</t>
  </si>
  <si>
    <t>3DD.003D7E4D23</t>
  </si>
  <si>
    <t>OtsLGRF23S_1692</t>
  </si>
  <si>
    <t>C-01692</t>
  </si>
  <si>
    <t>OtsLYON21S_1_0835</t>
  </si>
  <si>
    <t>OtsLYON21S_1_1675</t>
  </si>
  <si>
    <t>OtsLGRF23S_1693</t>
  </si>
  <si>
    <t>C-01693</t>
  </si>
  <si>
    <t>3DD.003D7E4D19</t>
  </si>
  <si>
    <t>OtsLGRF23S_1695</t>
  </si>
  <si>
    <t>3DD.003D7E4D15</t>
  </si>
  <si>
    <t>OtsLGRF23S_1697</t>
  </si>
  <si>
    <t>C-01697</t>
  </si>
  <si>
    <t>3DD.003D7E4D67</t>
  </si>
  <si>
    <t>OtsLGRF23S_1698</t>
  </si>
  <si>
    <t>C-01698</t>
  </si>
  <si>
    <t>3DD.003D7E4D55</t>
  </si>
  <si>
    <t>OtsLGRF23S_1699</t>
  </si>
  <si>
    <t>C-01699</t>
  </si>
  <si>
    <t>3DD.003D7E4D6C</t>
  </si>
  <si>
    <t>OtsLYON18S_1_0843</t>
  </si>
  <si>
    <t>OtsLGRF23S_1701</t>
  </si>
  <si>
    <t>C-01701</t>
  </si>
  <si>
    <t>3DD.003D7E4D4A</t>
  </si>
  <si>
    <t>OtsLGRF23S_1702</t>
  </si>
  <si>
    <t>C-01702</t>
  </si>
  <si>
    <t>3DD.003D7E4D3E</t>
  </si>
  <si>
    <t>OtsLGRF23S_1704</t>
  </si>
  <si>
    <t>3DD.003D7E4D2B</t>
  </si>
  <si>
    <t>OtsLGRF23S_1705</t>
  </si>
  <si>
    <t>C-01705</t>
  </si>
  <si>
    <t>3DD.003D7E4D2E</t>
  </si>
  <si>
    <t>OtsLGRF23S_1709</t>
  </si>
  <si>
    <t>C-01709</t>
  </si>
  <si>
    <t>3DD.003D7E4D28</t>
  </si>
  <si>
    <t>OtsLGRF23S_1710</t>
  </si>
  <si>
    <t>C-01710</t>
  </si>
  <si>
    <t>3DD.003D7E4D17</t>
  </si>
  <si>
    <t>OtsLGRF23S_1711</t>
  </si>
  <si>
    <t>C-01711</t>
  </si>
  <si>
    <t>3DD.003D7E4D5C</t>
  </si>
  <si>
    <t>OtsLGRF23S_1712</t>
  </si>
  <si>
    <t>C-01712</t>
  </si>
  <si>
    <t>OtsLYON19S_1_0671</t>
  </si>
  <si>
    <t>OtsLGRF23S_1714</t>
  </si>
  <si>
    <t>C-01714</t>
  </si>
  <si>
    <t>3DD.003D7E4D42</t>
  </si>
  <si>
    <t>OtsLGRF23S_1715</t>
  </si>
  <si>
    <t>C-01715</t>
  </si>
  <si>
    <t>3DD.003D7E4D16</t>
  </si>
  <si>
    <t>OtsNPFH19S_1_2055</t>
  </si>
  <si>
    <t>OtsLGRF23S_1717</t>
  </si>
  <si>
    <t>C-01717</t>
  </si>
  <si>
    <t>3DD.003D7E4939</t>
  </si>
  <si>
    <t>OtsLGRF23S_1718</t>
  </si>
  <si>
    <t>C-01718</t>
  </si>
  <si>
    <t>3DD.003D7E4948</t>
  </si>
  <si>
    <t>OtsLGRF23S_1720</t>
  </si>
  <si>
    <t>C-01720</t>
  </si>
  <si>
    <t>3DD.003D7E4933</t>
  </si>
  <si>
    <t>OtsLYON19S_1_0093</t>
  </si>
  <si>
    <t>OtsLGRF23S_1722</t>
  </si>
  <si>
    <t>OtsLGRF23S_1723</t>
  </si>
  <si>
    <t>C-01723</t>
  </si>
  <si>
    <t>3DD.003D7E493C</t>
  </si>
  <si>
    <t>OtsLGRF23S_1724</t>
  </si>
  <si>
    <t>C-01724</t>
  </si>
  <si>
    <t>3DD.003D7E4958</t>
  </si>
  <si>
    <t>OtsLGRF23S_1726</t>
  </si>
  <si>
    <t>C-01726</t>
  </si>
  <si>
    <t>3DD.003D7E4957</t>
  </si>
  <si>
    <t>OtsLYON19S_1_1614</t>
  </si>
  <si>
    <t>OtsLGRF23S_1728</t>
  </si>
  <si>
    <t>C-01728</t>
  </si>
  <si>
    <t>3DD.003D7E4966</t>
  </si>
  <si>
    <t>OtsNPFH18S_1_3305</t>
  </si>
  <si>
    <t>OtsNPFH18S_1_3042</t>
  </si>
  <si>
    <t>OtsLGRF23S_1730</t>
  </si>
  <si>
    <t>C-01730</t>
  </si>
  <si>
    <t>3DD.003D7E4953</t>
  </si>
  <si>
    <t>OtsLGRF23S_1732</t>
  </si>
  <si>
    <t>C-01732</t>
  </si>
  <si>
    <t>OtsLGRF23S_1733</t>
  </si>
  <si>
    <t>C-01733</t>
  </si>
  <si>
    <t>3DD.003D7E496E</t>
  </si>
  <si>
    <t>OtsLGRF23S_1734</t>
  </si>
  <si>
    <t>C-01734</t>
  </si>
  <si>
    <t>3DD.003D7E4974</t>
  </si>
  <si>
    <t>OtsLGRF23S_1736</t>
  </si>
  <si>
    <t>C-01736</t>
  </si>
  <si>
    <t>3DD.003D7E494A</t>
  </si>
  <si>
    <t>OtsLGRF23S_1737</t>
  </si>
  <si>
    <t>C-01737</t>
  </si>
  <si>
    <t>3DD.003D477E33</t>
  </si>
  <si>
    <t>OtsLGRF23S_1739</t>
  </si>
  <si>
    <t>C-01739</t>
  </si>
  <si>
    <t>3DD.003D7E4930</t>
  </si>
  <si>
    <t>OtsLYON20S_1_0316</t>
  </si>
  <si>
    <t>OtsLYON20S_1_0083</t>
  </si>
  <si>
    <t>OtsLGRF23S_1740</t>
  </si>
  <si>
    <t>3DD.003D7E4929</t>
  </si>
  <si>
    <t>OtsLGRF23S_1741</t>
  </si>
  <si>
    <t>C-01741</t>
  </si>
  <si>
    <t>3DD.003D7E496C</t>
  </si>
  <si>
    <t>OtsLGRF23S_1742</t>
  </si>
  <si>
    <t>C-01742</t>
  </si>
  <si>
    <t>3DD.003D7E4971</t>
  </si>
  <si>
    <t>OtsLGRF23S_1745</t>
  </si>
  <si>
    <t>C-01745</t>
  </si>
  <si>
    <t>3DD.003D7E4956</t>
  </si>
  <si>
    <t>OtsLGRF23S_1747</t>
  </si>
  <si>
    <t>C-01747</t>
  </si>
  <si>
    <t>3DD.003D7E4947</t>
  </si>
  <si>
    <t>OtsNPFH19S_1_1054</t>
  </si>
  <si>
    <t>OtsLGRF23S_1752</t>
  </si>
  <si>
    <t>C-01752</t>
  </si>
  <si>
    <t>3DD.003D7E4926</t>
  </si>
  <si>
    <t>OtsLGRF23S_1753</t>
  </si>
  <si>
    <t>C-01753</t>
  </si>
  <si>
    <t>3DD.003D7E4961</t>
  </si>
  <si>
    <t>OtsLGRF23S_1754</t>
  </si>
  <si>
    <t>C-01754</t>
  </si>
  <si>
    <t>3DD.003D7E4964</t>
  </si>
  <si>
    <t>OtsLGRF23S_1757</t>
  </si>
  <si>
    <t>C-01757</t>
  </si>
  <si>
    <t>3DD.003D7E493F</t>
  </si>
  <si>
    <t>OtsLGRF23S_1758</t>
  </si>
  <si>
    <t>3DD.003D7E4973</t>
  </si>
  <si>
    <t>OtsLGRF23S_1759</t>
  </si>
  <si>
    <t>C-01759</t>
  </si>
  <si>
    <t>3DD.003D7E497D</t>
  </si>
  <si>
    <t>OtsLYON18S_1_0592</t>
  </si>
  <si>
    <t>OtsLGRF23S_1760</t>
  </si>
  <si>
    <t>C-01760</t>
  </si>
  <si>
    <t>3DD.003D7E496B</t>
  </si>
  <si>
    <t>OtsLGRF23S_1761</t>
  </si>
  <si>
    <t>C-01761</t>
  </si>
  <si>
    <t>3DD.003D7E4975</t>
  </si>
  <si>
    <t>OtsLYON19S_1_0589</t>
  </si>
  <si>
    <t>OtsLYON19S_1_0641</t>
  </si>
  <si>
    <t>OtsLGRF23S_1762</t>
  </si>
  <si>
    <t>C-01762</t>
  </si>
  <si>
    <t>3DD.003D7E493E</t>
  </si>
  <si>
    <t>OtsLGRF23S_1765</t>
  </si>
  <si>
    <t>C-01765</t>
  </si>
  <si>
    <t>3DD.003D7E493A</t>
  </si>
  <si>
    <t>OtsLGRF23S_1766</t>
  </si>
  <si>
    <t>C-01766</t>
  </si>
  <si>
    <t>3DD.003D7E497F</t>
  </si>
  <si>
    <t>OtsLGRF23S_1767</t>
  </si>
  <si>
    <t>3DD.003D7E497A</t>
  </si>
  <si>
    <t>OtsLGRF23S_1768</t>
  </si>
  <si>
    <t>C-01768</t>
  </si>
  <si>
    <t>3DD.003D7E4928</t>
  </si>
  <si>
    <t>OtsLYON19S_1_0622</t>
  </si>
  <si>
    <t>OtsLGRF23S_1769</t>
  </si>
  <si>
    <t>C-01769</t>
  </si>
  <si>
    <t>3DD.003D7E496D</t>
  </si>
  <si>
    <t>OtsLGRF23S_1770</t>
  </si>
  <si>
    <t>C-01770</t>
  </si>
  <si>
    <t>3DD.003D7E4935</t>
  </si>
  <si>
    <t>OtsLGRF23S_1771</t>
  </si>
  <si>
    <t>C-01771</t>
  </si>
  <si>
    <t>3DD.003D7E4965</t>
  </si>
  <si>
    <t>OtsLGRF23S_1772</t>
  </si>
  <si>
    <t>C-01772</t>
  </si>
  <si>
    <t>3DD.003D7E4967</t>
  </si>
  <si>
    <t>OtsLGRF23S_1774</t>
  </si>
  <si>
    <t>C-01774</t>
  </si>
  <si>
    <t>3DD.003D7E4984</t>
  </si>
  <si>
    <t>OtsLGRF23S_1775</t>
  </si>
  <si>
    <t>C-01775</t>
  </si>
  <si>
    <t>3DD.003D7E492F</t>
  </si>
  <si>
    <t>OtsLGRF23S_1779</t>
  </si>
  <si>
    <t>C-01779</t>
  </si>
  <si>
    <t>3DD.003D7E495C</t>
  </si>
  <si>
    <t>OtsLGRF23S_1780</t>
  </si>
  <si>
    <t>C-01780</t>
  </si>
  <si>
    <t>3DD.003D7E4959</t>
  </si>
  <si>
    <t>OtsLGRF23S_1781</t>
  </si>
  <si>
    <t>C-01781</t>
  </si>
  <si>
    <t>3DD.003D7E4938</t>
  </si>
  <si>
    <t>OtsLYON19S_1_1322</t>
  </si>
  <si>
    <t>OtsLYON19S_1_1226</t>
  </si>
  <si>
    <t>OtsLGRF23S_1782</t>
  </si>
  <si>
    <t>C-01782</t>
  </si>
  <si>
    <t>3DD.003D7E493D</t>
  </si>
  <si>
    <t>OtsLYON19S_1_0090</t>
  </si>
  <si>
    <t>OtsLGRF23S_1783</t>
  </si>
  <si>
    <t>C-01783</t>
  </si>
  <si>
    <t>3DD.003D7E4945</t>
  </si>
  <si>
    <t>OtsLGRF23S_1784</t>
  </si>
  <si>
    <t>C-01784</t>
  </si>
  <si>
    <t>3DD.003D7E492A</t>
  </si>
  <si>
    <t>OtsLGRF23S_1786</t>
  </si>
  <si>
    <t>C-01786</t>
  </si>
  <si>
    <t>3DD.003D7E4955</t>
  </si>
  <si>
    <t>OtsLGRF23S_1788</t>
  </si>
  <si>
    <t>C-01788</t>
  </si>
  <si>
    <t>3DD.003D7E4962</t>
  </si>
  <si>
    <t>OtsLGRF23S_1789</t>
  </si>
  <si>
    <t>C-01789</t>
  </si>
  <si>
    <t>3DD.003D7E4969</t>
  </si>
  <si>
    <t>OtsLGRF23S_1790</t>
  </si>
  <si>
    <t>C-01790</t>
  </si>
  <si>
    <t>3DD.003D7E4986</t>
  </si>
  <si>
    <t>OtsLYON18S_1_0261</t>
  </si>
  <si>
    <t>OtsLGRF23S_1791</t>
  </si>
  <si>
    <t>C-01791</t>
  </si>
  <si>
    <t>3DD.003D7E4936</t>
  </si>
  <si>
    <t>OtsLGRF23S_1792</t>
  </si>
  <si>
    <t>C-01792</t>
  </si>
  <si>
    <t>3DD.003D7E494F</t>
  </si>
  <si>
    <t>OtsLGRF23S_1793</t>
  </si>
  <si>
    <t>C-01793</t>
  </si>
  <si>
    <t>3DD.003D7E493B</t>
  </si>
  <si>
    <t>OtsLGRF23S_1794</t>
  </si>
  <si>
    <t>3DD.003D7E492C</t>
  </si>
  <si>
    <t>OtsNPFH19S_1_1064</t>
  </si>
  <si>
    <t>OtsLGRF23S_1795</t>
  </si>
  <si>
    <t>C-01795</t>
  </si>
  <si>
    <t>3DD.003D7E495F</t>
  </si>
  <si>
    <t>OtsLGRF23S_1799</t>
  </si>
  <si>
    <t>C-01799</t>
  </si>
  <si>
    <t>3DD.003D7E4981</t>
  </si>
  <si>
    <t>OtsLGRF23S_1800</t>
  </si>
  <si>
    <t>C-01800</t>
  </si>
  <si>
    <t>3DD.003D7E4977</t>
  </si>
  <si>
    <t>OtsLGRF23S_1802</t>
  </si>
  <si>
    <t>C-01802</t>
  </si>
  <si>
    <t>OtsLGRF23S_1806</t>
  </si>
  <si>
    <t>C-01806</t>
  </si>
  <si>
    <t>3DD.003D7E4952</t>
  </si>
  <si>
    <t>OtsLGRF23S_1807</t>
  </si>
  <si>
    <t>C-01807</t>
  </si>
  <si>
    <t>3DD.003D7E4980</t>
  </si>
  <si>
    <t>OtsLYON19S_1_0465</t>
  </si>
  <si>
    <t>OtsLGRF23S_1808</t>
  </si>
  <si>
    <t>C-01808</t>
  </si>
  <si>
    <t>3DD.003D7E4954</t>
  </si>
  <si>
    <t>OtsNPFH19S_1_2073</t>
  </si>
  <si>
    <t>OtsLGRF23S_1809</t>
  </si>
  <si>
    <t>C-01809</t>
  </si>
  <si>
    <t>3DD.003D7E4976</t>
  </si>
  <si>
    <t>OtsLGRF23S_1810</t>
  </si>
  <si>
    <t>C-01810</t>
  </si>
  <si>
    <t>3DD.003D7E4932</t>
  </si>
  <si>
    <t>OtsLGRF23S_1811</t>
  </si>
  <si>
    <t>C-01811</t>
  </si>
  <si>
    <t>3DD.003D7E497C</t>
  </si>
  <si>
    <t>OtsLGRF23S_1812</t>
  </si>
  <si>
    <t>3DD.003D7E4937</t>
  </si>
  <si>
    <t>OtsLGRF23S_1814</t>
  </si>
  <si>
    <t>C-01814</t>
  </si>
  <si>
    <t>3DD.003D7E4978</t>
  </si>
  <si>
    <t>OtsLGRF23S_1816</t>
  </si>
  <si>
    <t>C-01816</t>
  </si>
  <si>
    <t>3DD.003D7E494B</t>
  </si>
  <si>
    <t>OtsLGRF23S_1818</t>
  </si>
  <si>
    <t>C-01818</t>
  </si>
  <si>
    <t>3DD.003D7E4925</t>
  </si>
  <si>
    <t>OtsLGRF23S_1819</t>
  </si>
  <si>
    <t>C-01819</t>
  </si>
  <si>
    <t>3DD.003D7E4942</t>
  </si>
  <si>
    <t>OtsLGRF23S_1821</t>
  </si>
  <si>
    <t>3DD.003D7E4987</t>
  </si>
  <si>
    <t>OtsLGRF23S_1822</t>
  </si>
  <si>
    <t>C-01822</t>
  </si>
  <si>
    <t>OtsLYON20S_1_0023</t>
  </si>
  <si>
    <t>OtsLGRF23S_1826</t>
  </si>
  <si>
    <t>C-01826</t>
  </si>
  <si>
    <t>3DD.003D7E4941</t>
  </si>
  <si>
    <t>OtsLGRF23S_1827</t>
  </si>
  <si>
    <t>C-01827</t>
  </si>
  <si>
    <t>3DD.003D7E4972</t>
  </si>
  <si>
    <t>OtsLGRF23S_1832</t>
  </si>
  <si>
    <t>C-01832</t>
  </si>
  <si>
    <t>OtsLGRF23S_1833</t>
  </si>
  <si>
    <t>C-01833</t>
  </si>
  <si>
    <t>3DD.003D7E492B</t>
  </si>
  <si>
    <t>OtsNPFH19S_1_3109</t>
  </si>
  <si>
    <t>OtsLGRF23S_1834</t>
  </si>
  <si>
    <t>C-01834</t>
  </si>
  <si>
    <t>3DD.003D7E4943</t>
  </si>
  <si>
    <t>OtsLGRF23S_1842</t>
  </si>
  <si>
    <t>C-01842</t>
  </si>
  <si>
    <t>OtsLYON20S_1_0269</t>
  </si>
  <si>
    <t>OtsLYON20S_1_0154</t>
  </si>
  <si>
    <t>OtsLGRF23S_1844</t>
  </si>
  <si>
    <t>C-01844</t>
  </si>
  <si>
    <t>3DD.003D7E495E</t>
  </si>
  <si>
    <t>OtsLGRF23S_1845</t>
  </si>
  <si>
    <t>C-01845</t>
  </si>
  <si>
    <t>3DD.003D7E495B</t>
  </si>
  <si>
    <t>OtsLGRF23S_1846</t>
  </si>
  <si>
    <t>C-01846</t>
  </si>
  <si>
    <t>3DD.003D7E4983</t>
  </si>
  <si>
    <t>OtsLYON18S_1_0533</t>
  </si>
  <si>
    <t>OtsLGRF23S_1847</t>
  </si>
  <si>
    <t>C-01847</t>
  </si>
  <si>
    <t>3DD.003D7E497B</t>
  </si>
  <si>
    <t>OtsLGRF23S_1848</t>
  </si>
  <si>
    <t>3DD.003D7E495D</t>
  </si>
  <si>
    <t>OtsLYON19S_1_1545</t>
  </si>
  <si>
    <t>OtsLGRF23S_1849</t>
  </si>
  <si>
    <t>C-01849</t>
  </si>
  <si>
    <t>3DD.003D7E4960</t>
  </si>
  <si>
    <t>OtsLYON18S_1_1642</t>
  </si>
  <si>
    <t>OtsLGRF23S_1850</t>
  </si>
  <si>
    <t>C-01850</t>
  </si>
  <si>
    <t>3DD.003D7E497E</t>
  </si>
  <si>
    <t>OtsLGRF23S_1851</t>
  </si>
  <si>
    <t>C-01851</t>
  </si>
  <si>
    <t>3DD.003D7E4985</t>
  </si>
  <si>
    <t>OtsLGRF23S_1852</t>
  </si>
  <si>
    <t>C-01852</t>
  </si>
  <si>
    <t>OtsLGRF23S_1853</t>
  </si>
  <si>
    <t>C-01853</t>
  </si>
  <si>
    <t>3DD.003D7E494D</t>
  </si>
  <si>
    <t>OtsLYON20S_1_1148</t>
  </si>
  <si>
    <t>OtsLGRF23S_1859</t>
  </si>
  <si>
    <t>C-01859</t>
  </si>
  <si>
    <t>3DD.003D7E494C</t>
  </si>
  <si>
    <t>OtsLGRF23S_1860</t>
  </si>
  <si>
    <t>C-01860</t>
  </si>
  <si>
    <t>3DD.003D7E4FA5</t>
  </si>
  <si>
    <t>OtsLGRF23S_1861</t>
  </si>
  <si>
    <t>C-01861</t>
  </si>
  <si>
    <t>3DD.003D7E4F81</t>
  </si>
  <si>
    <t>OtsLGRF23S_1862</t>
  </si>
  <si>
    <t>C-01862</t>
  </si>
  <si>
    <t>3DD.003D7E4873</t>
  </si>
  <si>
    <t>OtsLYON19S_1_1246</t>
  </si>
  <si>
    <t>OtsLGRF23S_1863</t>
  </si>
  <si>
    <t>C-01863</t>
  </si>
  <si>
    <t>3DD.003D7E492E</t>
  </si>
  <si>
    <t>OtsLGRF23S_1864</t>
  </si>
  <si>
    <t>C-01864</t>
  </si>
  <si>
    <t>3DD.003D7E495A</t>
  </si>
  <si>
    <t>OtsLGRF23S_1865</t>
  </si>
  <si>
    <t>C-01865</t>
  </si>
  <si>
    <t>3DD.003D7E4A05</t>
  </si>
  <si>
    <t>OtsLGRF23S_1867</t>
  </si>
  <si>
    <t>C-01867</t>
  </si>
  <si>
    <t>3DD.003D7E4946</t>
  </si>
  <si>
    <t>OtsLGRF23S_1869</t>
  </si>
  <si>
    <t>C-01869</t>
  </si>
  <si>
    <t>3DD.003D7E4A23</t>
  </si>
  <si>
    <t>OtsLGRF23S_1871</t>
  </si>
  <si>
    <t>C-01871</t>
  </si>
  <si>
    <t>3DD.003D7E49FA</t>
  </si>
  <si>
    <t>OtsLGRF23S_1872</t>
  </si>
  <si>
    <t>C-01872</t>
  </si>
  <si>
    <t>3DD.003D7E4870</t>
  </si>
  <si>
    <t>OtsLGRF23S_1873</t>
  </si>
  <si>
    <t>C-01873</t>
  </si>
  <si>
    <t>3DD.003D7E4FA8</t>
  </si>
  <si>
    <t>OtsLGRF23S_1874</t>
  </si>
  <si>
    <t>C-01874</t>
  </si>
  <si>
    <t>3DD.003D7E4F7D</t>
  </si>
  <si>
    <t>OtsLGRF23S_1875</t>
  </si>
  <si>
    <t>3DD.003D7E4F66</t>
  </si>
  <si>
    <t>OtsLGRF23S_1879</t>
  </si>
  <si>
    <t>C-01879</t>
  </si>
  <si>
    <t>3DD.003D7E488A</t>
  </si>
  <si>
    <t>OtsLYON19S_1_0321</t>
  </si>
  <si>
    <t>OtsLGRF23S_1880</t>
  </si>
  <si>
    <t>C-01880</t>
  </si>
  <si>
    <t>3DD.003D7E48F8</t>
  </si>
  <si>
    <t>OtsLGRF23S_1881</t>
  </si>
  <si>
    <t>C-01881</t>
  </si>
  <si>
    <t>3DD.003D7E48CC</t>
  </si>
  <si>
    <t>OtsLGRF23S_1882</t>
  </si>
  <si>
    <t>C-01882</t>
  </si>
  <si>
    <t>3DD.003D7E48C8</t>
  </si>
  <si>
    <t>OtsLGRF23S_1885</t>
  </si>
  <si>
    <t>C-01885</t>
  </si>
  <si>
    <t>3DD.003D7E4944</t>
  </si>
  <si>
    <t>OtsLGRF23S_1886</t>
  </si>
  <si>
    <t>C-01886</t>
  </si>
  <si>
    <t>3DD.003D7E485D</t>
  </si>
  <si>
    <t>OtsLGRF23S_1887</t>
  </si>
  <si>
    <t>C-01887</t>
  </si>
  <si>
    <t>3DD.003D49F81D</t>
  </si>
  <si>
    <t>OtsLGRF23S_1888</t>
  </si>
  <si>
    <t>C-01888</t>
  </si>
  <si>
    <t>3DD.003D7E4F80</t>
  </si>
  <si>
    <t>OtsLGRF23S_1889</t>
  </si>
  <si>
    <t>C-01889</t>
  </si>
  <si>
    <t>3DD.003D7E4FA3</t>
  </si>
  <si>
    <t>OtsNPFH19S_1_1301</t>
  </si>
  <si>
    <t>OtsNPFH19S_1_1063</t>
  </si>
  <si>
    <t>OtsLGRF23S_1890</t>
  </si>
  <si>
    <t>C-01890</t>
  </si>
  <si>
    <t>3DD.003D7E4911</t>
  </si>
  <si>
    <t>OtsLGRF23S_1892</t>
  </si>
  <si>
    <t>C-01892</t>
  </si>
  <si>
    <t>OtsLGRF23S_1894</t>
  </si>
  <si>
    <t>C-01894</t>
  </si>
  <si>
    <t>3DD.003D7E4934</t>
  </si>
  <si>
    <t>OtsLGRF23S_1896</t>
  </si>
  <si>
    <t>C-01896</t>
  </si>
  <si>
    <t>3DD.003D7E491C</t>
  </si>
  <si>
    <t>OtsLGRF23S_1898</t>
  </si>
  <si>
    <t>C-01898</t>
  </si>
  <si>
    <t>3DD.003D7E48E5</t>
  </si>
  <si>
    <t>OtsLGRF23S_1902</t>
  </si>
  <si>
    <t>OtsLYON20S_1_0675</t>
  </si>
  <si>
    <t>OtsLYON20S_1_0804</t>
  </si>
  <si>
    <t>OtsLGRF23S_1906</t>
  </si>
  <si>
    <t>C-01906</t>
  </si>
  <si>
    <t>3DD.003D7E4F52</t>
  </si>
  <si>
    <t>OtsLGRF23S_1907</t>
  </si>
  <si>
    <t>C-01907</t>
  </si>
  <si>
    <t>3DD.003D7E4F50</t>
  </si>
  <si>
    <t>OtsLGRF23S_1909</t>
  </si>
  <si>
    <t>C-01909</t>
  </si>
  <si>
    <t>3DD.003D7E486C</t>
  </si>
  <si>
    <t>OtsLGRF23S_1910</t>
  </si>
  <si>
    <t>C-01910</t>
  </si>
  <si>
    <t>3DD.003D7E48AF</t>
  </si>
  <si>
    <t>OtsLYON19S_1_0475</t>
  </si>
  <si>
    <t>OtsLGRF23S_1911</t>
  </si>
  <si>
    <t>3DD.003D7E4871</t>
  </si>
  <si>
    <t>OtsLYON19S_1_0481</t>
  </si>
  <si>
    <t>OtsLGRF23S_1912</t>
  </si>
  <si>
    <t>C-01912</t>
  </si>
  <si>
    <t>OtsLGRF23S_1913</t>
  </si>
  <si>
    <t>C-01913</t>
  </si>
  <si>
    <t>3DD.003D7E48B5</t>
  </si>
  <si>
    <t>OtsLGRF23S_1918</t>
  </si>
  <si>
    <t>C-01918</t>
  </si>
  <si>
    <t>3DD.003D7E4F8E</t>
  </si>
  <si>
    <t>OtsLGRF23S_1919</t>
  </si>
  <si>
    <t>C-01919</t>
  </si>
  <si>
    <t>3DD.003D7E4FB8</t>
  </si>
  <si>
    <t>OtsLGRF23S_1920</t>
  </si>
  <si>
    <t>3DD.003D7E4915</t>
  </si>
  <si>
    <t>OtsLGRF23S_1921</t>
  </si>
  <si>
    <t>C-01921</t>
  </si>
  <si>
    <t>3DD.003D7E48E1</t>
  </si>
  <si>
    <t>OtsLGRF23S_1922</t>
  </si>
  <si>
    <t>C-01922</t>
  </si>
  <si>
    <t>3DD.003D7E488C</t>
  </si>
  <si>
    <t>OtsLYON19S_1_1946</t>
  </si>
  <si>
    <t>OtsLGRF23S_1923</t>
  </si>
  <si>
    <t>C-01923</t>
  </si>
  <si>
    <t>3DD.003D7E48E0</t>
  </si>
  <si>
    <t>OtsLYON19S_1_1718</t>
  </si>
  <si>
    <t>OtsLYON19S_1_1933</t>
  </si>
  <si>
    <t>OtsLGRF23S_1929</t>
  </si>
  <si>
    <t>3DD.003D7E48FA</t>
  </si>
  <si>
    <t>OtsLGRF23S_1930</t>
  </si>
  <si>
    <t>C-01930</t>
  </si>
  <si>
    <t>3DD.003D7E4F08</t>
  </si>
  <si>
    <t>OtsLGRF23S_1931</t>
  </si>
  <si>
    <t>C-01931</t>
  </si>
  <si>
    <t>3DD.003D7E4863</t>
  </si>
  <si>
    <t>OtsLGRF23S_1932</t>
  </si>
  <si>
    <t>C-01932</t>
  </si>
  <si>
    <t>3DD.003D7E4F29</t>
  </si>
  <si>
    <t>OtsLGRF23S_1933</t>
  </si>
  <si>
    <t>C-01933</t>
  </si>
  <si>
    <t>3DD.003D7E4919</t>
  </si>
  <si>
    <t>OtsLGRF23S_1934</t>
  </si>
  <si>
    <t>C-01934</t>
  </si>
  <si>
    <t>3DD.003D7E4F76</t>
  </si>
  <si>
    <t>OtsLGRF23S_1935</t>
  </si>
  <si>
    <t>C-01935</t>
  </si>
  <si>
    <t>3DD.003D7E4F79</t>
  </si>
  <si>
    <t>OtsLGRF23S_1936</t>
  </si>
  <si>
    <t>C-01936</t>
  </si>
  <si>
    <t>3DD.003D7E4909</t>
  </si>
  <si>
    <t>OtsLYON19S_1_0697</t>
  </si>
  <si>
    <t>OtsLGRF23S_1940</t>
  </si>
  <si>
    <t>C-01940</t>
  </si>
  <si>
    <t>3DD.003D7E48D2</t>
  </si>
  <si>
    <t>OtsLGRF23S_1942</t>
  </si>
  <si>
    <t>C-01942</t>
  </si>
  <si>
    <t>3DD.003D7E48A5</t>
  </si>
  <si>
    <t>OtsLGRF23S_1944</t>
  </si>
  <si>
    <t>C-01944</t>
  </si>
  <si>
    <t>3DD.003D7E48AC</t>
  </si>
  <si>
    <t>OtsLGRF23S_1945</t>
  </si>
  <si>
    <t>C-01945</t>
  </si>
  <si>
    <t>3DD.003D7E49F0</t>
  </si>
  <si>
    <t>OtsLGRF23S_1946</t>
  </si>
  <si>
    <t>C-01946</t>
  </si>
  <si>
    <t>3DD.003D7E487B</t>
  </si>
  <si>
    <t>OtsLGRF23S_1948</t>
  </si>
  <si>
    <t>C-01948</t>
  </si>
  <si>
    <t>3DD.003D7E4963</t>
  </si>
  <si>
    <t>OtsLGRF23S_1949</t>
  </si>
  <si>
    <t>C-01949</t>
  </si>
  <si>
    <t>3DD.003D7E48CA</t>
  </si>
  <si>
    <t>OtsLGRF23S_1950</t>
  </si>
  <si>
    <t>C-01950</t>
  </si>
  <si>
    <t>3DD.003D7E48D6</t>
  </si>
  <si>
    <t>OtsLGRF23S_1952</t>
  </si>
  <si>
    <t>C-01952</t>
  </si>
  <si>
    <t>OtsLGRF23S_1956</t>
  </si>
  <si>
    <t>3DD.003D7E4F67</t>
  </si>
  <si>
    <t>OtsLGRF23S_1958</t>
  </si>
  <si>
    <t>C-01958</t>
  </si>
  <si>
    <t>3DD.003D7E48F0</t>
  </si>
  <si>
    <t>OtsLGRF23S_1959</t>
  </si>
  <si>
    <t>C-01959</t>
  </si>
  <si>
    <t>3DD.003D7E48C2</t>
  </si>
  <si>
    <t>OtsLGRF23S_1960</t>
  </si>
  <si>
    <t>C-01960</t>
  </si>
  <si>
    <t>3DD.003D7E4913</t>
  </si>
  <si>
    <t>OtsLGRF23S_1961</t>
  </si>
  <si>
    <t>C-01961</t>
  </si>
  <si>
    <t>3DD.003D7E489D</t>
  </si>
  <si>
    <t>OtsLGRF23S_1962</t>
  </si>
  <si>
    <t>C-01962</t>
  </si>
  <si>
    <t>3DD.003D7E4950</t>
  </si>
  <si>
    <t>OtsLGRF23S_1963</t>
  </si>
  <si>
    <t>C-01963</t>
  </si>
  <si>
    <t>3DD.003D7E489B</t>
  </si>
  <si>
    <t>OtsLGRF23S_1964</t>
  </si>
  <si>
    <t>C-01964</t>
  </si>
  <si>
    <t>3DD.003D7E4F9E</t>
  </si>
  <si>
    <t>OtsLGRF23S_1965</t>
  </si>
  <si>
    <t>3DD.003D7E4FBC</t>
  </si>
  <si>
    <t>OtsLGRF23S_1972</t>
  </si>
  <si>
    <t>C-01972</t>
  </si>
  <si>
    <t>OtsLYON21S_1_0960</t>
  </si>
  <si>
    <t>OtsLYON21S_1_2002</t>
  </si>
  <si>
    <t>OtsLGRF23S_1978</t>
  </si>
  <si>
    <t>C-01978</t>
  </si>
  <si>
    <t>3DD.003D7E4862</t>
  </si>
  <si>
    <t>OtsLGRF23S_1982</t>
  </si>
  <si>
    <t>C-01982</t>
  </si>
  <si>
    <t>3DD.003D7E4F99</t>
  </si>
  <si>
    <t>OtsLGRF23S_1988</t>
  </si>
  <si>
    <t>C-01988</t>
  </si>
  <si>
    <t>3DD.003D7E4FC5</t>
  </si>
  <si>
    <t>OtsLGRF23S_1990</t>
  </si>
  <si>
    <t>C-01990</t>
  </si>
  <si>
    <t>3DD.003D7E4F96</t>
  </si>
  <si>
    <t>OtsLGRF23S_1992</t>
  </si>
  <si>
    <t>3DD.003D7E4917</t>
  </si>
  <si>
    <t>OtsLGRF23S_1995</t>
  </si>
  <si>
    <t>C-01995</t>
  </si>
  <si>
    <t>3DD.003D7E48A3</t>
  </si>
  <si>
    <t>OtsLGRF23S_2002</t>
  </si>
  <si>
    <t>C-02002</t>
  </si>
  <si>
    <t>OtsLGRF23S_2012</t>
  </si>
  <si>
    <t>C-02012</t>
  </si>
  <si>
    <t>OtsLYON18S_1_0079</t>
  </si>
  <si>
    <t>OtsLGRF23S_2013</t>
  </si>
  <si>
    <t>C-02013</t>
  </si>
  <si>
    <t>3DD.003D7E488B</t>
  </si>
  <si>
    <t>OtsLGRF23S_2019</t>
  </si>
  <si>
    <t>3DD.003D7E4F89</t>
  </si>
  <si>
    <t>OtsLGRF23S_2022</t>
  </si>
  <si>
    <t>C-02022</t>
  </si>
  <si>
    <t>3DD.003D7E4FA2</t>
  </si>
  <si>
    <t>OtsLYON19S_1_1751</t>
  </si>
  <si>
    <t>OtsLYON19S_1_2022</t>
  </si>
  <si>
    <t>OtsLGRF23S_2025</t>
  </si>
  <si>
    <t>C-02025</t>
  </si>
  <si>
    <t>This sample is a duplicate with OtsNPFH23S_1_0004.</t>
  </si>
  <si>
    <t>OtsLYON19S_1_1271</t>
  </si>
  <si>
    <t>OtsLGRF23S_2032</t>
  </si>
  <si>
    <t>C-02032</t>
  </si>
  <si>
    <t>3DD.003D7E4F93</t>
  </si>
  <si>
    <t>OtsLGRF23S_2034</t>
  </si>
  <si>
    <t>C-02034</t>
  </si>
  <si>
    <t>3DD.003D7E4FA4</t>
  </si>
  <si>
    <t>OtsLGRF23S_2035</t>
  </si>
  <si>
    <t>C-02035</t>
  </si>
  <si>
    <t>3DD.003D7E4FBE</t>
  </si>
  <si>
    <t>OtsLYON18S_1_0852</t>
  </si>
  <si>
    <t>OtsLGRF23S_2036</t>
  </si>
  <si>
    <t>C-02036</t>
  </si>
  <si>
    <t>3DD.003D7E4F82</t>
  </si>
  <si>
    <t>OtsLGRF23S_2037</t>
  </si>
  <si>
    <t>3DD.003D7E4F7B</t>
  </si>
  <si>
    <t>OtsLGRF23S_2042</t>
  </si>
  <si>
    <t>C-02042</t>
  </si>
  <si>
    <t>OtsLYON21S_1_0830</t>
  </si>
  <si>
    <t>OtsLYON21S_1_1673</t>
  </si>
  <si>
    <t>OtsLGRF23S_2043</t>
  </si>
  <si>
    <t>C-02043</t>
  </si>
  <si>
    <t>3DD.003D7E4FAA</t>
  </si>
  <si>
    <t>OtsLGRF23S_2044</t>
  </si>
  <si>
    <t>C-02044</t>
  </si>
  <si>
    <t>3DD.003D7E4F8D</t>
  </si>
  <si>
    <t>OtsLGRF23S_2045</t>
  </si>
  <si>
    <t>C-02045</t>
  </si>
  <si>
    <t>3DD.003D7E4F68</t>
  </si>
  <si>
    <t>OtsLGRF23S_2046</t>
  </si>
  <si>
    <t>3DD.003D7E4F8F</t>
  </si>
  <si>
    <t>OtsLGRF23S_2047</t>
  </si>
  <si>
    <t>C-02047</t>
  </si>
  <si>
    <t>3DD.003D7E4FC2</t>
  </si>
  <si>
    <t>OtsLGRF23S_2049</t>
  </si>
  <si>
    <t>C-02049</t>
  </si>
  <si>
    <t>3DD.003D7E4FB5</t>
  </si>
  <si>
    <t>OtsLGRF23S_2052</t>
  </si>
  <si>
    <t>C-02052</t>
  </si>
  <si>
    <t>OtsLGRF23S_2057</t>
  </si>
  <si>
    <t>C-02057</t>
  </si>
  <si>
    <t>3DD.003D7E4F7E</t>
  </si>
  <si>
    <t>OtsLYON18S_1_2703</t>
  </si>
  <si>
    <t>OtsLGRF23S_2058</t>
  </si>
  <si>
    <t>C-02058</t>
  </si>
  <si>
    <t>3DD.003D4755E9</t>
  </si>
  <si>
    <t>OtsLGRF23S_2059</t>
  </si>
  <si>
    <t>C-02059</t>
  </si>
  <si>
    <t>3DD.003D7E4F88</t>
  </si>
  <si>
    <t>OtsLGRF23S_2060</t>
  </si>
  <si>
    <t>C-02060</t>
  </si>
  <si>
    <t>3DD.003D7E4F75</t>
  </si>
  <si>
    <t>OtsLGRF23S_2062</t>
  </si>
  <si>
    <t>C-02062</t>
  </si>
  <si>
    <t>OtsLGRF23S_2067</t>
  </si>
  <si>
    <t>C-02067</t>
  </si>
  <si>
    <t>3DD.003D7E4F91</t>
  </si>
  <si>
    <t>OtsLGRF23S_2068</t>
  </si>
  <si>
    <t>C-02068</t>
  </si>
  <si>
    <t>3DD.003D7E4F90</t>
  </si>
  <si>
    <t>OtsLGRF23S_2069</t>
  </si>
  <si>
    <t>C-02069</t>
  </si>
  <si>
    <t>3DD.003D7E4F78</t>
  </si>
  <si>
    <t>OtsLGRF23S_2071</t>
  </si>
  <si>
    <t>C-02071</t>
  </si>
  <si>
    <t>3DD.003D7E4F85</t>
  </si>
  <si>
    <t>OtsNPFH19S_1_3333</t>
  </si>
  <si>
    <t>OtsNPFH19S_1_3086</t>
  </si>
  <si>
    <t>OtsLGRF23S_2072</t>
  </si>
  <si>
    <t>C-02072</t>
  </si>
  <si>
    <t>3DD.003D7E4FC4</t>
  </si>
  <si>
    <t>OtsLGRF23S_2073</t>
  </si>
  <si>
    <t>3DD.003D7E4F86</t>
  </si>
  <si>
    <t>OtsLGRF23S_2081</t>
  </si>
  <si>
    <t>C-02081</t>
  </si>
  <si>
    <t>3DD.003D7E4FBD</t>
  </si>
  <si>
    <t>OtsLGRF23S_2082</t>
  </si>
  <si>
    <t>3DD.003D7E4FBB</t>
  </si>
  <si>
    <t>OtsLGRF23S_2083</t>
  </si>
  <si>
    <t>C-02083</t>
  </si>
  <si>
    <t>3DD.003D7E4FA6</t>
  </si>
  <si>
    <t>OtsLGRF23S_2084</t>
  </si>
  <si>
    <t>C-02084</t>
  </si>
  <si>
    <t>3DD.003D7E4FA1</t>
  </si>
  <si>
    <t>OtsLGRF23S_2085</t>
  </si>
  <si>
    <t>C-02085</t>
  </si>
  <si>
    <t>3DD.003D7E4FAD</t>
  </si>
  <si>
    <t>OtsLGRF23S_2086</t>
  </si>
  <si>
    <t>C-02086</t>
  </si>
  <si>
    <t>3DD.003D7E4F8B</t>
  </si>
  <si>
    <t>OtsLGRF23S_2089</t>
  </si>
  <si>
    <t>C-02089</t>
  </si>
  <si>
    <t>3DD.003D7E4FA0</t>
  </si>
  <si>
    <t>OtsLGRF23S_2090</t>
  </si>
  <si>
    <t>C-02090</t>
  </si>
  <si>
    <t>3DD.003D49FDAA</t>
  </si>
  <si>
    <t>OtsLGRF23S_2091</t>
  </si>
  <si>
    <t>3DD.003D7E4F9F</t>
  </si>
  <si>
    <t>OtsLGRF23S_2092</t>
  </si>
  <si>
    <t>C-02092</t>
  </si>
  <si>
    <t>3DD.003D7E4FB6</t>
  </si>
  <si>
    <t>OtsNPFH19S_1_3107</t>
  </si>
  <si>
    <t>OtsLGRF23S_2094</t>
  </si>
  <si>
    <t>C-02094</t>
  </si>
  <si>
    <t>3DD.003D7E4F6D</t>
  </si>
  <si>
    <t>OtsLGRF23S_2102</t>
  </si>
  <si>
    <t>C-02102</t>
  </si>
  <si>
    <t>OtsLGRF23S_2103</t>
  </si>
  <si>
    <t>C-02103</t>
  </si>
  <si>
    <t>3DD.003D7E4FB7</t>
  </si>
  <si>
    <t>OtsLYON19S_1_1994</t>
  </si>
  <si>
    <t>OtsLGRF23S_2104</t>
  </si>
  <si>
    <t>C-02104</t>
  </si>
  <si>
    <t>3DD.003D7E4F77</t>
  </si>
  <si>
    <t>OtsLGRF23S_2105</t>
  </si>
  <si>
    <t>C-02105</t>
  </si>
  <si>
    <t>3DD.003D7E4FB9</t>
  </si>
  <si>
    <t>OtsLGRF23S_2106</t>
  </si>
  <si>
    <t>C-02106</t>
  </si>
  <si>
    <t>3DD.003D7E4F72</t>
  </si>
  <si>
    <t>OtsLGRF23S_2107</t>
  </si>
  <si>
    <t>C-02107</t>
  </si>
  <si>
    <t>3DD.003D7E4F6E</t>
  </si>
  <si>
    <t>OtsLGRF23S_2109</t>
  </si>
  <si>
    <t>C-02109</t>
  </si>
  <si>
    <t>3DD.003D7E4F98</t>
  </si>
  <si>
    <t>OtsLGRF23S_2110</t>
  </si>
  <si>
    <t>3DD.003D7E4F7C</t>
  </si>
  <si>
    <t>OtsLYON19S_1_1345</t>
  </si>
  <si>
    <t>OtsLYON19S_1_1414</t>
  </si>
  <si>
    <t>OtsLGRF23S_2111</t>
  </si>
  <si>
    <t>C-02111</t>
  </si>
  <si>
    <t>3DD.003D7E4FB4</t>
  </si>
  <si>
    <t>OtsLGRF23S_2112</t>
  </si>
  <si>
    <t>C-02112</t>
  </si>
  <si>
    <t>OtsLGRF23S_2116</t>
  </si>
  <si>
    <t>C-02116</t>
  </si>
  <si>
    <t>3DD.003D7E4FC8</t>
  </si>
  <si>
    <t>OtsLGRF23S_2117</t>
  </si>
  <si>
    <t>C-02117</t>
  </si>
  <si>
    <t>3DD.003D7E4FC6</t>
  </si>
  <si>
    <t>OtsLGRF23S_2118</t>
  </si>
  <si>
    <t>C-02118</t>
  </si>
  <si>
    <t>3DD.003D7E4FC3</t>
  </si>
  <si>
    <t>OtsLGRF23S_2119</t>
  </si>
  <si>
    <t>3DD.003D7E4F83</t>
  </si>
  <si>
    <t>OtsNPFH19S_1_2321</t>
  </si>
  <si>
    <t>OtsNPFH19S_1_2060</t>
  </si>
  <si>
    <t>OtsLGRF23S_2120</t>
  </si>
  <si>
    <t>C-02120</t>
  </si>
  <si>
    <t>3DD.003D7E4F7A</t>
  </si>
  <si>
    <t>OtsLGRF23S_2121</t>
  </si>
  <si>
    <t>C-02121</t>
  </si>
  <si>
    <t>3DD.003D7E4F84</t>
  </si>
  <si>
    <t>OtsLGRF23S_2122</t>
  </si>
  <si>
    <t>C-02122</t>
  </si>
  <si>
    <t>OtsLGRF23S_2129</t>
  </si>
  <si>
    <t>C-02129</t>
  </si>
  <si>
    <t>3DD.003D7E4FB1</t>
  </si>
  <si>
    <t>OtsLGRF23S_2132</t>
  </si>
  <si>
    <t>C-02132</t>
  </si>
  <si>
    <t>3DD.003D7E4F94</t>
  </si>
  <si>
    <t>OtsLGRF23S_2133</t>
  </si>
  <si>
    <t>C-02133</t>
  </si>
  <si>
    <t>3DD.003D7E4FC0</t>
  </si>
  <si>
    <t>OtsLYON18S_1_0078</t>
  </si>
  <si>
    <t>OtsLGRF23S_2139</t>
  </si>
  <si>
    <t>C-02139</t>
  </si>
  <si>
    <t>3DD.003D7E4F69</t>
  </si>
  <si>
    <t>OtsNPFH20S_1_0590</t>
  </si>
  <si>
    <t>OtsNPFH20S_1_0550</t>
  </si>
  <si>
    <t>OtsLGRF23S_2142</t>
  </si>
  <si>
    <t>C-02142</t>
  </si>
  <si>
    <t>OtsLGRF23S_2143</t>
  </si>
  <si>
    <t>C-02143</t>
  </si>
  <si>
    <t>3DD.003D7E4F9A</t>
  </si>
  <si>
    <t>OtsLGRF23S_2144</t>
  </si>
  <si>
    <t>C-02144</t>
  </si>
  <si>
    <t>3DD.003D7E4FBF</t>
  </si>
  <si>
    <t>OtsLGRF23S_2145</t>
  </si>
  <si>
    <t>C-02145</t>
  </si>
  <si>
    <t>3DD.003D7E4FA9</t>
  </si>
  <si>
    <t>OtsLGRF23S_2146</t>
  </si>
  <si>
    <t>3DD.003D7E4F9D</t>
  </si>
  <si>
    <t>OtsLGRF23S_2147</t>
  </si>
  <si>
    <t>C-02147</t>
  </si>
  <si>
    <t>3DD.003D7E4F8A</t>
  </si>
  <si>
    <t>OtsLGRF23S_2148</t>
  </si>
  <si>
    <t>C-02148</t>
  </si>
  <si>
    <t>3DD.003D7E4FA7</t>
  </si>
  <si>
    <t>OtsLGRF23S_2149</t>
  </si>
  <si>
    <t>C-02149</t>
  </si>
  <si>
    <t>3DD.003D7E4F6A</t>
  </si>
  <si>
    <t>OtsLGRF23S_2150</t>
  </si>
  <si>
    <t>C-02150</t>
  </si>
  <si>
    <t>3DD.003D7E4F73</t>
  </si>
  <si>
    <t>OtsLYON19S_1_1584</t>
  </si>
  <si>
    <t>OtsLGRF23S_2151</t>
  </si>
  <si>
    <t>C-02151</t>
  </si>
  <si>
    <t>3DD.003D7E4FB0</t>
  </si>
  <si>
    <t>OtsLGRF23S_2152</t>
  </si>
  <si>
    <t>C-02152</t>
  </si>
  <si>
    <t>3DD.003D7E4F6C</t>
  </si>
  <si>
    <t>OtsLYON19S_1_0640</t>
  </si>
  <si>
    <t>OtsLGRF23S_2154</t>
  </si>
  <si>
    <t>C-02154</t>
  </si>
  <si>
    <t>3DD.003D7E4FAC</t>
  </si>
  <si>
    <t>OtsLGRF23S_2156</t>
  </si>
  <si>
    <t>C-02156</t>
  </si>
  <si>
    <t>3DD.003D7E4F9C</t>
  </si>
  <si>
    <t>OtsLGRF23S_2157</t>
  </si>
  <si>
    <t>C-02157</t>
  </si>
  <si>
    <t>3DD.003D7E4F74</t>
  </si>
  <si>
    <t>OtsLGRF23S_2158</t>
  </si>
  <si>
    <t>C-02158</t>
  </si>
  <si>
    <t>3DD.003D7E4F97</t>
  </si>
  <si>
    <t>OtsLGRF23S_2159</t>
  </si>
  <si>
    <t>C-02159</t>
  </si>
  <si>
    <t>3DD.003D7E4F6F</t>
  </si>
  <si>
    <t>OtsLYON19S_1_0084</t>
  </si>
  <si>
    <t>OtsLGRF23S_2160</t>
  </si>
  <si>
    <t>C-02160</t>
  </si>
  <si>
    <t>3DD.003D7E4F70</t>
  </si>
  <si>
    <t>OtsLGRF23S_2161</t>
  </si>
  <si>
    <t>C-02161</t>
  </si>
  <si>
    <t>3DD.003D7E4F8C</t>
  </si>
  <si>
    <t>OtsLGRF23S_2162</t>
  </si>
  <si>
    <t>C-02162</t>
  </si>
  <si>
    <t>OtsLGRF23S_2166</t>
  </si>
  <si>
    <t>C-02166</t>
  </si>
  <si>
    <t>3DD.003D7E4F65</t>
  </si>
  <si>
    <t>OtsLGRF23S_2167</t>
  </si>
  <si>
    <t>C-02167</t>
  </si>
  <si>
    <t>3DD.003D7E4F87</t>
  </si>
  <si>
    <t>OtsLGRF23S_2168</t>
  </si>
  <si>
    <t>C-02168</t>
  </si>
  <si>
    <t>3DD.003D7E4F92</t>
  </si>
  <si>
    <t>OtsLGRF23S_2169</t>
  </si>
  <si>
    <t>C-02169</t>
  </si>
  <si>
    <t>3DD.003D7E4FB3</t>
  </si>
  <si>
    <t>OtsLGRF23S_2171</t>
  </si>
  <si>
    <t>C-02171</t>
  </si>
  <si>
    <t>3DD.003D7E4FAE</t>
  </si>
  <si>
    <t>OtsLGRF23S_2172</t>
  </si>
  <si>
    <t>C-02172</t>
  </si>
  <si>
    <t>3DD.003D2AE492</t>
  </si>
  <si>
    <t>OtsLYON18S_1_0096</t>
  </si>
  <si>
    <t>OtsLGRF23S_2173</t>
  </si>
  <si>
    <t>3DD.003D7E4F9B</t>
  </si>
  <si>
    <t>OtsLGRF23S_2175</t>
  </si>
  <si>
    <t>C-02175</t>
  </si>
  <si>
    <t>3DD.003D4A23C6</t>
  </si>
  <si>
    <t>OtsLGRF23S_2176</t>
  </si>
  <si>
    <t>C-02176</t>
  </si>
  <si>
    <t>3DD.003D7E4F6B</t>
  </si>
  <si>
    <t>OtsLGRF23S_2178</t>
  </si>
  <si>
    <t>C-02178</t>
  </si>
  <si>
    <t>3DD.003D7E4F0B</t>
  </si>
  <si>
    <t>OtsLGRF23S_2182</t>
  </si>
  <si>
    <t>3DD.003D7E4F55</t>
  </si>
  <si>
    <t>OtsLGRF23S_2183</t>
  </si>
  <si>
    <t>C-02183</t>
  </si>
  <si>
    <t>3DD.003D7E4F23</t>
  </si>
  <si>
    <t>OtsNPFH19S_1_3105</t>
  </si>
  <si>
    <t>OtsLGRF23S_2184</t>
  </si>
  <si>
    <t>C-02184</t>
  </si>
  <si>
    <t>3DD.003D7E4F2C</t>
  </si>
  <si>
    <t>OtsLGRF23S_2185</t>
  </si>
  <si>
    <t>C-02185</t>
  </si>
  <si>
    <t>3DD.003D476FCB</t>
  </si>
  <si>
    <t>OtsLGRF23S_2186</t>
  </si>
  <si>
    <t>C-02186</t>
  </si>
  <si>
    <t>3DD.003D7E4F16</t>
  </si>
  <si>
    <t>OtsLGRF23S_2187</t>
  </si>
  <si>
    <t>C-02187</t>
  </si>
  <si>
    <t>3DD.003D49EBF3</t>
  </si>
  <si>
    <t>OtsLGRF23S_2189</t>
  </si>
  <si>
    <t>C-02189</t>
  </si>
  <si>
    <t>3DD.003D7E4F32</t>
  </si>
  <si>
    <t>OtsLGRF23S_2190</t>
  </si>
  <si>
    <t>C-02190</t>
  </si>
  <si>
    <t>3DD.003D7E4F5F</t>
  </si>
  <si>
    <t>OtsLYON19S_1_1989</t>
  </si>
  <si>
    <t>OtsLGRF23S_2191</t>
  </si>
  <si>
    <t>3DD.003D7E4F0A</t>
  </si>
  <si>
    <t>OtsLYON19S_1_1483</t>
  </si>
  <si>
    <t>OtsLGRF23S_2192</t>
  </si>
  <si>
    <t>C-02192</t>
  </si>
  <si>
    <t>OtsLGRF23S_2194</t>
  </si>
  <si>
    <t>C-02194</t>
  </si>
  <si>
    <t>3DD.003D7E4F10</t>
  </si>
  <si>
    <t>OtsLYON19S_1_0350</t>
  </si>
  <si>
    <t>OtsLGRF23S_2197</t>
  </si>
  <si>
    <t>C-02197</t>
  </si>
  <si>
    <t>3DD.003D7E4F28</t>
  </si>
  <si>
    <t>OtsLGRF23S_2198</t>
  </si>
  <si>
    <t>C-02198</t>
  </si>
  <si>
    <t>3DD.003D7E4F5D</t>
  </si>
  <si>
    <t>OtsLGRF23S_2200</t>
  </si>
  <si>
    <t>3DD.003D7E4F59</t>
  </si>
  <si>
    <t>OtsLGRF23S_2201</t>
  </si>
  <si>
    <t>C-02201</t>
  </si>
  <si>
    <t>3DD.003D7E4F18</t>
  </si>
  <si>
    <t>OtsLGRF23S_2202</t>
  </si>
  <si>
    <t>C-02202</t>
  </si>
  <si>
    <t>3DD.003D7E4F26</t>
  </si>
  <si>
    <t>OtsLYON19S_1_1607</t>
  </si>
  <si>
    <t>OtsLGRF23S_2206</t>
  </si>
  <si>
    <t>C-02206</t>
  </si>
  <si>
    <t>3DD.003D7E4F03</t>
  </si>
  <si>
    <t>OtsLGRF23S_2208</t>
  </si>
  <si>
    <t>C-02208</t>
  </si>
  <si>
    <t>3DD.003D7E4F2D</t>
  </si>
  <si>
    <t>OtsLGRF23S_2209</t>
  </si>
  <si>
    <t>3DD.003D7E4F4C</t>
  </si>
  <si>
    <t>OtsLGRF23S_2210</t>
  </si>
  <si>
    <t>C-02210</t>
  </si>
  <si>
    <t>3DD.003D7E4F42</t>
  </si>
  <si>
    <t>OtsNPFH18S_1_4324</t>
  </si>
  <si>
    <t>OtsNPFH18S_1_4018</t>
  </si>
  <si>
    <t>OtsLGRF23S_2212</t>
  </si>
  <si>
    <t>C-02212</t>
  </si>
  <si>
    <t>3DD.003D7E4F3B</t>
  </si>
  <si>
    <t>OtsNPFH19S_1_3117</t>
  </si>
  <si>
    <t>OtsLGRF23S_2213</t>
  </si>
  <si>
    <t>C-02213</t>
  </si>
  <si>
    <t>3DD.003D7E4F63</t>
  </si>
  <si>
    <t>OtsLGRF23S_2214</t>
  </si>
  <si>
    <t>C-02214</t>
  </si>
  <si>
    <t>3DD.003D7E4F60</t>
  </si>
  <si>
    <t>OtsLGRF23S_2215</t>
  </si>
  <si>
    <t>C-02215</t>
  </si>
  <si>
    <t>3DD.003D7E4F04</t>
  </si>
  <si>
    <t>OtsLGRF23S_2216</t>
  </si>
  <si>
    <t>C-02216</t>
  </si>
  <si>
    <t>3DD.003D7E4F14</t>
  </si>
  <si>
    <t>OtsLGRF23S_2222</t>
  </si>
  <si>
    <t>C-02222</t>
  </si>
  <si>
    <t>OtsLGRF23S_2223</t>
  </si>
  <si>
    <t>C-02223</t>
  </si>
  <si>
    <t>3DD.003D7E4F2B</t>
  </si>
  <si>
    <t>OtsLGRF23S_2225</t>
  </si>
  <si>
    <t>C-02225</t>
  </si>
  <si>
    <t>3DD.003D7E4F22</t>
  </si>
  <si>
    <t>OtsLGRF23S_2226</t>
  </si>
  <si>
    <t>C-02226</t>
  </si>
  <si>
    <t>3DD.003D7E4F5C</t>
  </si>
  <si>
    <t>OtsLGRF23S_2228</t>
  </si>
  <si>
    <t>C-02228</t>
  </si>
  <si>
    <t>3DD.003D7E4F54</t>
  </si>
  <si>
    <t>OtsLGRF23S_2230</t>
  </si>
  <si>
    <t>C-02230</t>
  </si>
  <si>
    <t>3DD.003D7E4F24</t>
  </si>
  <si>
    <t>OtsLGRF23S_2231</t>
  </si>
  <si>
    <t>C-02231</t>
  </si>
  <si>
    <t>3DD.003D7E4F19</t>
  </si>
  <si>
    <t>OtsLGRF23S_2232</t>
  </si>
  <si>
    <t>C-02232</t>
  </si>
  <si>
    <t>OtsNPFH19S_1_3338</t>
  </si>
  <si>
    <t>OtsNPFH19S_1_3095</t>
  </si>
  <si>
    <t>OtsLGRF23S_2234</t>
  </si>
  <si>
    <t>C-02234</t>
  </si>
  <si>
    <t>3DD.003D7E4F2A</t>
  </si>
  <si>
    <t>OtsLGRF23S_2238</t>
  </si>
  <si>
    <t>C-02238</t>
  </si>
  <si>
    <t>3DD.003D7E4F0D</t>
  </si>
  <si>
    <t>OtsLGRF23S_2239</t>
  </si>
  <si>
    <t>C-02239</t>
  </si>
  <si>
    <t>3DD.003D7E4F43</t>
  </si>
  <si>
    <t>OtsLGRF23S_2241</t>
  </si>
  <si>
    <t>C-02241</t>
  </si>
  <si>
    <t>3DD.003D7E4F31</t>
  </si>
  <si>
    <t>OtsLGRF23S_2242</t>
  </si>
  <si>
    <t>C-02242</t>
  </si>
  <si>
    <t>3DD.003D7E4F45</t>
  </si>
  <si>
    <t>OtsLGRF23S_2243</t>
  </si>
  <si>
    <t>C-02243</t>
  </si>
  <si>
    <t>3DD.003D7E4F3A</t>
  </si>
  <si>
    <t>OtsNPFH18S_1_6303</t>
  </si>
  <si>
    <t>OtsNPFH18S_1_6019</t>
  </si>
  <si>
    <t>OtsLGRF23S_2244</t>
  </si>
  <si>
    <t>C-02244</t>
  </si>
  <si>
    <t>3DD.003D7E4F1F</t>
  </si>
  <si>
    <t>OtsLGRF23S_2246</t>
  </si>
  <si>
    <t>C-02246</t>
  </si>
  <si>
    <t>3DD.003D7E4F4A</t>
  </si>
  <si>
    <t>OtsLGRF23S_2248</t>
  </si>
  <si>
    <t>C-02248</t>
  </si>
  <si>
    <t>3DD.003D7E4F1E</t>
  </si>
  <si>
    <t>OtsNPFH18S_1_4339</t>
  </si>
  <si>
    <t>OtsNPFH18S_1_4012</t>
  </si>
  <si>
    <t>OtsLGRF23S_2249</t>
  </si>
  <si>
    <t>C-02249</t>
  </si>
  <si>
    <t>3DD.003D7E4F64</t>
  </si>
  <si>
    <t>OtsNPFH20S_1_0840</t>
  </si>
  <si>
    <t>OtsNPFH20S_1_0780</t>
  </si>
  <si>
    <t>OtsLGRF23S_2251</t>
  </si>
  <si>
    <t>C-02251</t>
  </si>
  <si>
    <t>3DD.003D7E4F20</t>
  </si>
  <si>
    <t>OtsLGRF23S_2252</t>
  </si>
  <si>
    <t>C-02252</t>
  </si>
  <si>
    <t>OtsLGRF23S_2255</t>
  </si>
  <si>
    <t>C-02255</t>
  </si>
  <si>
    <t>3DD.003D7E4F56</t>
  </si>
  <si>
    <t>OtsLGRF23S_2256</t>
  </si>
  <si>
    <t>C-02256</t>
  </si>
  <si>
    <t>3DD.003D7E4F0F</t>
  </si>
  <si>
    <t>OtsNPFH19S_1_1094</t>
  </si>
  <si>
    <t>OtsLGRF23S_2257</t>
  </si>
  <si>
    <t>C-02257</t>
  </si>
  <si>
    <t>3DD.003D7E4F44</t>
  </si>
  <si>
    <t>OtsLGRF23S_2260</t>
  </si>
  <si>
    <t>C-02260</t>
  </si>
  <si>
    <t>3DD.003D7E4F47</t>
  </si>
  <si>
    <t>OtsLGRF23S_2261</t>
  </si>
  <si>
    <t>C-02261</t>
  </si>
  <si>
    <t>3DD.003D7E4F58</t>
  </si>
  <si>
    <t>OtsLYON19S_1_0036</t>
  </si>
  <si>
    <t>OtsLGRF23S_2262</t>
  </si>
  <si>
    <t>C-02262</t>
  </si>
  <si>
    <t>3DD.003D7E4F5E</t>
  </si>
  <si>
    <t>OtsLGRF23S_2263</t>
  </si>
  <si>
    <t>3DD.003D7E4F4B</t>
  </si>
  <si>
    <t>OtsLGRF23S_2264</t>
  </si>
  <si>
    <t>C-02264</t>
  </si>
  <si>
    <t>3DD.003D7E4F0E</t>
  </si>
  <si>
    <t>OtsLGRF23S_2265</t>
  </si>
  <si>
    <t>C-02265</t>
  </si>
  <si>
    <t>3DD.003D7E4F21</t>
  </si>
  <si>
    <t>OtsLGRF23S_2266</t>
  </si>
  <si>
    <t>C-02266</t>
  </si>
  <si>
    <t>3DD.003D7E4F12</t>
  </si>
  <si>
    <t>OtsLGRF23S_2269</t>
  </si>
  <si>
    <t>C-02269</t>
  </si>
  <si>
    <t>3DD.003D7E4F61</t>
  </si>
  <si>
    <t>OtsLGRF23S_2270</t>
  </si>
  <si>
    <t>C-02270</t>
  </si>
  <si>
    <t>3DD.003D7E4F06</t>
  </si>
  <si>
    <t>OtsLYON19S_1_1733</t>
  </si>
  <si>
    <t>OtsLYON19S_1_1964</t>
  </si>
  <si>
    <t>OtsLGRF23S_2271</t>
  </si>
  <si>
    <t>C-02271</t>
  </si>
  <si>
    <t>3DD.003D7E4F07</t>
  </si>
  <si>
    <t>OtsLGRF23S_2272</t>
  </si>
  <si>
    <t>OtsLYON21S_1_0717</t>
  </si>
  <si>
    <t>OtsLYON21S_1_0309</t>
  </si>
  <si>
    <t>OtsLGRF23S_2273</t>
  </si>
  <si>
    <t>C-02273</t>
  </si>
  <si>
    <t>3DD.003D7E4F39</t>
  </si>
  <si>
    <t>OtsLGRF23S_2276</t>
  </si>
  <si>
    <t>C-02276</t>
  </si>
  <si>
    <t>3DD.003D7E4F34</t>
  </si>
  <si>
    <t>OtsLGRF23S_2277</t>
  </si>
  <si>
    <t>C-02277</t>
  </si>
  <si>
    <t>3DD.003D7E4F35</t>
  </si>
  <si>
    <t>OtsLGRF23S_2278</t>
  </si>
  <si>
    <t>C-02278</t>
  </si>
  <si>
    <t>3DD.003D7E4F48</t>
  </si>
  <si>
    <t>OtsLGRF23S_2282</t>
  </si>
  <si>
    <t>C-02282</t>
  </si>
  <si>
    <t>OtsLYON21S_1_0683</t>
  </si>
  <si>
    <t>OtsLYON21S_1_0227</t>
  </si>
  <si>
    <t>OtsLGRF23S_2283</t>
  </si>
  <si>
    <t>C-02283</t>
  </si>
  <si>
    <t>3DD.003D7E4F0C</t>
  </si>
  <si>
    <t>OtsLGRF23S_2286</t>
  </si>
  <si>
    <t>C-02286</t>
  </si>
  <si>
    <t>3DD.003D7E4F53</t>
  </si>
  <si>
    <t>OtsLGRF23S_2288</t>
  </si>
  <si>
    <t>C-02288</t>
  </si>
  <si>
    <t>3DD.003D7E4F2E</t>
  </si>
  <si>
    <t>OtsLGRF23S_2291</t>
  </si>
  <si>
    <t>C-02291</t>
  </si>
  <si>
    <t>3DD.003D7E4F46</t>
  </si>
  <si>
    <t>OtsLGRF23S_2292</t>
  </si>
  <si>
    <t>C-02292</t>
  </si>
  <si>
    <t>3DD.003D7E4F51</t>
  </si>
  <si>
    <t>OtsNPFH18S_1_4354</t>
  </si>
  <si>
    <t>OtsNPFH18S_1_4086</t>
  </si>
  <si>
    <t>OtsLGRF23S_2293</t>
  </si>
  <si>
    <t>C-02293</t>
  </si>
  <si>
    <t>3DD.003D7E4F11</t>
  </si>
  <si>
    <t>OtsLGRF23S_2294</t>
  </si>
  <si>
    <t>C-02294</t>
  </si>
  <si>
    <t>3DD.003D7E4F05</t>
  </si>
  <si>
    <t>OtsLGRF23S_2295</t>
  </si>
  <si>
    <t>C-02295</t>
  </si>
  <si>
    <t>3DD.003D7E4F41</t>
  </si>
  <si>
    <t>OtsLGRF23S_2296</t>
  </si>
  <si>
    <t>C-02296</t>
  </si>
  <si>
    <t>3DD.003D7E4F38</t>
  </si>
  <si>
    <t>OtsLGRF23S_2297</t>
  </si>
  <si>
    <t>C-02297</t>
  </si>
  <si>
    <t>3DD.003D7E4F37</t>
  </si>
  <si>
    <t>OtsLGRF23S_2302</t>
  </si>
  <si>
    <t>C-02302</t>
  </si>
  <si>
    <t>OtsLGRF23S_2303</t>
  </si>
  <si>
    <t>C-02303</t>
  </si>
  <si>
    <t>3DD.003D7E4F15</t>
  </si>
  <si>
    <t>OtsLGRF23S_2305</t>
  </si>
  <si>
    <t>C-02305</t>
  </si>
  <si>
    <t>3DD.003D7E4F5A</t>
  </si>
  <si>
    <t>OtsLGRF23S_2306</t>
  </si>
  <si>
    <t>C-02306</t>
  </si>
  <si>
    <t>3DD.003D7E4F02</t>
  </si>
  <si>
    <t>OtsLGRF23S_2307</t>
  </si>
  <si>
    <t>C-02307</t>
  </si>
  <si>
    <t>3DD.003D7E4F62</t>
  </si>
  <si>
    <t>OtsLGRF23S_2308</t>
  </si>
  <si>
    <t>3DD.003D7E4F4E</t>
  </si>
  <si>
    <t>OtsLGRF23S_2309</t>
  </si>
  <si>
    <t>C-02309</t>
  </si>
  <si>
    <t>3DD.003D7E4F17</t>
  </si>
  <si>
    <t>OtsLGRF23S_2310</t>
  </si>
  <si>
    <t>C-02310</t>
  </si>
  <si>
    <t>3DD.003D7E4F3E</t>
  </si>
  <si>
    <t>OtsLGRF23S_2312</t>
  </si>
  <si>
    <t>C-02312</t>
  </si>
  <si>
    <t>OtsLYON19S_1_1243</t>
  </si>
  <si>
    <t>OtsLGRF23S_2314</t>
  </si>
  <si>
    <t>C-02314</t>
  </si>
  <si>
    <t>3DD.003D7E4F2F</t>
  </si>
  <si>
    <t>OtsLGRF23S_2316</t>
  </si>
  <si>
    <t>C-02316</t>
  </si>
  <si>
    <t>3DD.003D7E4F1D</t>
  </si>
  <si>
    <t>OtsLYON19S_1_0083</t>
  </si>
  <si>
    <t>OtsLGRF23S_2319</t>
  </si>
  <si>
    <t>C-02319</t>
  </si>
  <si>
    <t>3DD.003D7E4F13</t>
  </si>
  <si>
    <t>OtsLGRF23S_2321</t>
  </si>
  <si>
    <t>C-02321</t>
  </si>
  <si>
    <t>3DD.003D7E4F3F</t>
  </si>
  <si>
    <t>OtsLYON19S_1_0388</t>
  </si>
  <si>
    <t>OtsLGRF23S_2322</t>
  </si>
  <si>
    <t>C-02322</t>
  </si>
  <si>
    <t>3DD.003D7E4F33</t>
  </si>
  <si>
    <t>OtsLGRF23S_2323</t>
  </si>
  <si>
    <t>C-02323</t>
  </si>
  <si>
    <t>3DD.003D7E4F09</t>
  </si>
  <si>
    <t>OtsLGRF23S_2324</t>
  </si>
  <si>
    <t>C-02324</t>
  </si>
  <si>
    <t>3DD.003D7E4A33</t>
  </si>
  <si>
    <t>OtsLGRF23S_2326</t>
  </si>
  <si>
    <t>3DD.003D7E4A3A</t>
  </si>
  <si>
    <t>OtsLGRF23S_2327</t>
  </si>
  <si>
    <t>C-02327</t>
  </si>
  <si>
    <t>3DD.003D7E49F2</t>
  </si>
  <si>
    <t>OtsLGRF23S_2328</t>
  </si>
  <si>
    <t>C-02328</t>
  </si>
  <si>
    <t>3DD.003D7E4A1E</t>
  </si>
  <si>
    <t>OtsLYON18S_1_1143</t>
  </si>
  <si>
    <t>OtsLGRF23S_2329</t>
  </si>
  <si>
    <t>C-02329</t>
  </si>
  <si>
    <t>3DD.003D7E4A22</t>
  </si>
  <si>
    <t>OtsLYON18S_1_0249</t>
  </si>
  <si>
    <t>OtsLGRF23S_2332</t>
  </si>
  <si>
    <t>C-02332</t>
  </si>
  <si>
    <t>3DD.003D7E4A2B</t>
  </si>
  <si>
    <t>OtsLGRF23S_2333</t>
  </si>
  <si>
    <t>C-02333</t>
  </si>
  <si>
    <t>3DD.003D7E4A4A</t>
  </si>
  <si>
    <t>OtsLGRF23S_2340</t>
  </si>
  <si>
    <t>C-02340</t>
  </si>
  <si>
    <t>3DD.003D7E4A42</t>
  </si>
  <si>
    <t>OtsLGRF23S_2342</t>
  </si>
  <si>
    <t>C-02342</t>
  </si>
  <si>
    <t>OtsLGRF23S_2343</t>
  </si>
  <si>
    <t>C-02343</t>
  </si>
  <si>
    <t>3DD.003D7E4A15</t>
  </si>
  <si>
    <t>OtsLGRF23S_2348</t>
  </si>
  <si>
    <t>C-02348</t>
  </si>
  <si>
    <t>3DD.003E2BF1AE</t>
  </si>
  <si>
    <t>OtsLGRF23S_2349</t>
  </si>
  <si>
    <t>C-02349</t>
  </si>
  <si>
    <t>3DD.003D7E49ED</t>
  </si>
  <si>
    <t>OtsLGRF23S_2352</t>
  </si>
  <si>
    <t>C-02352</t>
  </si>
  <si>
    <t>3DD.003D7E4A26</t>
  </si>
  <si>
    <t>OtsLYON19S_1_0345</t>
  </si>
  <si>
    <t>OtsLGRF23S_2353</t>
  </si>
  <si>
    <t>3DD.003D7E4A12</t>
  </si>
  <si>
    <t>OtsLGRF23S_2354</t>
  </si>
  <si>
    <t>C-02354</t>
  </si>
  <si>
    <t>3DD.003D7E49F1</t>
  </si>
  <si>
    <t>OtsLGRF23S_2355</t>
  </si>
  <si>
    <t>C-02355</t>
  </si>
  <si>
    <t>3DD.003D7E4A34</t>
  </si>
  <si>
    <t>OtsLGRF23S_2356</t>
  </si>
  <si>
    <t>C-02356</t>
  </si>
  <si>
    <t>3DD.003D7E4A19</t>
  </si>
  <si>
    <t>OtsLGRF23S_2357</t>
  </si>
  <si>
    <t>C-02357</t>
  </si>
  <si>
    <t>3DD.003D7E4A48</t>
  </si>
  <si>
    <t>OtsLGRF23S_2362</t>
  </si>
  <si>
    <t>OtsLGRF23S_2364</t>
  </si>
  <si>
    <t>C-02364</t>
  </si>
  <si>
    <t>3DD.003D49F766</t>
  </si>
  <si>
    <t>OtsLGRF23S_2365</t>
  </si>
  <si>
    <t>C-02365</t>
  </si>
  <si>
    <t>3DD.003D7E4A27</t>
  </si>
  <si>
    <t>OtsLGRF23S_2366</t>
  </si>
  <si>
    <t>C-02366</t>
  </si>
  <si>
    <t>3DD.003D7E4A2F</t>
  </si>
  <si>
    <t>OtsLGRF23S_2368</t>
  </si>
  <si>
    <t>C-02368</t>
  </si>
  <si>
    <t>3DD.003D7E4A1A</t>
  </si>
  <si>
    <t>OtsLGRF23S_2369</t>
  </si>
  <si>
    <t>C-02369</t>
  </si>
  <si>
    <t>3DD.003D7E4A40</t>
  </si>
  <si>
    <t>OtsLGRF23S_2371</t>
  </si>
  <si>
    <t>3DD.003D7E4A36</t>
  </si>
  <si>
    <t>OtsLGRF23S_2372</t>
  </si>
  <si>
    <t>C-02372</t>
  </si>
  <si>
    <t>3DD.003D7E4A47</t>
  </si>
  <si>
    <t>OtsLGRF23S_2373</t>
  </si>
  <si>
    <t>C-02373</t>
  </si>
  <si>
    <t>3DD.003D7E4A31</t>
  </si>
  <si>
    <t>OtsLGRF23S_2378</t>
  </si>
  <si>
    <t>C-02378</t>
  </si>
  <si>
    <t>3DD.003D7E49FC</t>
  </si>
  <si>
    <t>OtsLGRF23S_2380</t>
  </si>
  <si>
    <t>3DD.003D7E4A3C</t>
  </si>
  <si>
    <t>OtsLGRF23S_2381</t>
  </si>
  <si>
    <t>C-02381</t>
  </si>
  <si>
    <t>3DD.003D7E4A4F</t>
  </si>
  <si>
    <t>OtsLGRF23S_2382</t>
  </si>
  <si>
    <t>C-02382</t>
  </si>
  <si>
    <t>3DD.003D7E4A24</t>
  </si>
  <si>
    <t>OtsLGRF23S_2383</t>
  </si>
  <si>
    <t>C-02383</t>
  </si>
  <si>
    <t>3DD.003D7E4A0A</t>
  </si>
  <si>
    <t>OtsLGRF23S_2384</t>
  </si>
  <si>
    <t>C-02384</t>
  </si>
  <si>
    <t>3DD.003D7E4A04</t>
  </si>
  <si>
    <t>OtsLGRF23S_2385</t>
  </si>
  <si>
    <t>C-02385</t>
  </si>
  <si>
    <t>3DD.003D7E4A30</t>
  </si>
  <si>
    <t>OtsLGRF23S_2389</t>
  </si>
  <si>
    <t>3DD.003D7E4A2A</t>
  </si>
  <si>
    <t>OtsLGRF23S_2390</t>
  </si>
  <si>
    <t>C-02390</t>
  </si>
  <si>
    <t>3DD.003D7E4A44</t>
  </si>
  <si>
    <t>OtsLGRF23S_2392</t>
  </si>
  <si>
    <t>C-02392</t>
  </si>
  <si>
    <t>3DD.003D7E4A1C</t>
  </si>
  <si>
    <t>OtsLGRF23S_2394</t>
  </si>
  <si>
    <t>C-02394</t>
  </si>
  <si>
    <t>3DD.003D7E49EE</t>
  </si>
  <si>
    <t>OtsLGRF23S_2395</t>
  </si>
  <si>
    <t>C-02395</t>
  </si>
  <si>
    <t>3DD.003D7E4A1D</t>
  </si>
  <si>
    <t>OtsLGRF23S_2397</t>
  </si>
  <si>
    <t>C-02397</t>
  </si>
  <si>
    <t>3DD.003D7E4A3D</t>
  </si>
  <si>
    <t>OtsLGRF23S_2401</t>
  </si>
  <si>
    <t>C-02401</t>
  </si>
  <si>
    <t>3DD.003D7E4A14</t>
  </si>
  <si>
    <t>OtsLYON19S_1_1225</t>
  </si>
  <si>
    <t>OtsLGRF23S_2402</t>
  </si>
  <si>
    <t>C-02402</t>
  </si>
  <si>
    <t>OtsLGRF23S_2403</t>
  </si>
  <si>
    <t>C-02403</t>
  </si>
  <si>
    <t>3DD.003D7E4A06</t>
  </si>
  <si>
    <t>OtsPBT19-PRHFa-1218</t>
  </si>
  <si>
    <t>OtsPBT19-PRHFa-1143</t>
  </si>
  <si>
    <t>PRH</t>
  </si>
  <si>
    <t>OtsLGRF23S_2404</t>
  </si>
  <si>
    <t>C-02404</t>
  </si>
  <si>
    <t>3DD.003D7E4A08</t>
  </si>
  <si>
    <t>OtsLGRF23S_2405</t>
  </si>
  <si>
    <t>C-02405</t>
  </si>
  <si>
    <t>3DD.003D7E49EF</t>
  </si>
  <si>
    <t>OtsLGRF23S_2406</t>
  </si>
  <si>
    <t>C-02406</t>
  </si>
  <si>
    <t>3DD.003D7E4A37</t>
  </si>
  <si>
    <t>OtsLGRF23S_2407</t>
  </si>
  <si>
    <t>3DD.003D7E4A02</t>
  </si>
  <si>
    <t>OtsLGRF23S_2410</t>
  </si>
  <si>
    <t>C-02410</t>
  </si>
  <si>
    <t>3DD.003D7E49FE</t>
  </si>
  <si>
    <t>OtsLGRF23S_2411</t>
  </si>
  <si>
    <t>C-02411</t>
  </si>
  <si>
    <t>3DD.003D7E49F8</t>
  </si>
  <si>
    <t>OtsLGRF23S_2412</t>
  </si>
  <si>
    <t>C-02412</t>
  </si>
  <si>
    <t>3DD.003D7E4A00</t>
  </si>
  <si>
    <t>OtsLGRF23S_2413</t>
  </si>
  <si>
    <t>C-02413</t>
  </si>
  <si>
    <t>3DD.003D7E49F4</t>
  </si>
  <si>
    <t>OtsLGRF23S_2416</t>
  </si>
  <si>
    <t>3DD.003D7E4A20</t>
  </si>
  <si>
    <t>OtsLGRF23S_2419</t>
  </si>
  <si>
    <t>C-02419</t>
  </si>
  <si>
    <t>3DD.003D7E4A13</t>
  </si>
  <si>
    <t>OtsLGRF23S_2421</t>
  </si>
  <si>
    <t>C-02421</t>
  </si>
  <si>
    <t>3DD.003D7E4A25</t>
  </si>
  <si>
    <t>OtsLGRF23S_2422</t>
  </si>
  <si>
    <t>C-02422</t>
  </si>
  <si>
    <t>OtsLYON20S_1_1122</t>
  </si>
  <si>
    <t>OtsLGRF23S_2425</t>
  </si>
  <si>
    <t>3DD.003D7E4A45</t>
  </si>
  <si>
    <t>OtsLGRF23S_2428</t>
  </si>
  <si>
    <t>C-02428</t>
  </si>
  <si>
    <t>3DD.003D7E4A16</t>
  </si>
  <si>
    <t>OtsLGRF23S_2429</t>
  </si>
  <si>
    <t>C-02429</t>
  </si>
  <si>
    <t>3DD.003D7E4A3B</t>
  </si>
  <si>
    <t>OtsLGRF23S_2432</t>
  </si>
  <si>
    <t>C-02432</t>
  </si>
  <si>
    <t>OtsNPFH19S_1_5309</t>
  </si>
  <si>
    <t>OtsNPFH19S_1_5004</t>
  </si>
  <si>
    <t>OtsLGRF23S_2436</t>
  </si>
  <si>
    <t>C-02436</t>
  </si>
  <si>
    <t>3DD.003D7E4A29</t>
  </si>
  <si>
    <t>OtsLGRF23S_2437</t>
  </si>
  <si>
    <t>C-02437</t>
  </si>
  <si>
    <t>3DD.003D7E4A18</t>
  </si>
  <si>
    <t>OtsLGRF23S_2438</t>
  </si>
  <si>
    <t>C-02438</t>
  </si>
  <si>
    <t>3DD.003D7E4A4C</t>
  </si>
  <si>
    <t>OtsLGRF23S_2440</t>
  </si>
  <si>
    <t>C-02440</t>
  </si>
  <si>
    <t>3DD.003D7E4A01</t>
  </si>
  <si>
    <t>OtsLGRF23S_2441</t>
  </si>
  <si>
    <t>C-02441</t>
  </si>
  <si>
    <t>3DD.003D7E4A1F</t>
  </si>
  <si>
    <t>OtsLGRF23S_2442</t>
  </si>
  <si>
    <t>C-02442</t>
  </si>
  <si>
    <t>OtsLGRF23S_2445</t>
  </si>
  <si>
    <t>C-02445</t>
  </si>
  <si>
    <t>3DD.003D7E4A38</t>
  </si>
  <si>
    <t>OtsLGRF23S_2447</t>
  </si>
  <si>
    <t>C-02447</t>
  </si>
  <si>
    <t>3DD.003D7E49F6</t>
  </si>
  <si>
    <t>OtsLGRF23S_2448</t>
  </si>
  <si>
    <t>C-02448</t>
  </si>
  <si>
    <t>3DD.003D7E4A21</t>
  </si>
  <si>
    <t>OtsLGRF23S_2449</t>
  </si>
  <si>
    <t>C-02449</t>
  </si>
  <si>
    <t>3DD.003D7E4A49</t>
  </si>
  <si>
    <t>OtsLGRF23S_2450</t>
  </si>
  <si>
    <t>C-02450</t>
  </si>
  <si>
    <t>3DD.003D7E4A11</t>
  </si>
  <si>
    <t>OtsLGRF23S_2451</t>
  </si>
  <si>
    <t>C-02451</t>
  </si>
  <si>
    <t>3DD.003D7E4A4D</t>
  </si>
  <si>
    <t>OtsLGRF23S_2452</t>
  </si>
  <si>
    <t>OtsNPFH19S_1_3021</t>
  </si>
  <si>
    <t>OtsLGRF23S_2459</t>
  </si>
  <si>
    <t>C-02459</t>
  </si>
  <si>
    <t>3DD.003D7E4A41</t>
  </si>
  <si>
    <t>OtsLGRF23S_2460</t>
  </si>
  <si>
    <t>C-02460</t>
  </si>
  <si>
    <t>3DD.003D7E4A10</t>
  </si>
  <si>
    <t>OtsLGRF23S_2462</t>
  </si>
  <si>
    <t>C-02462</t>
  </si>
  <si>
    <t>3DD.003D7E4A0D</t>
  </si>
  <si>
    <t>OtsLGRF23S_2463</t>
  </si>
  <si>
    <t>C-02463</t>
  </si>
  <si>
    <t>3DD.003D7E4A32</t>
  </si>
  <si>
    <t>OtsLGRF23S_2467</t>
  </si>
  <si>
    <t>C-02467</t>
  </si>
  <si>
    <t>3DD.003D7E49FD</t>
  </si>
  <si>
    <t>OtsLGRF23S_2469</t>
  </si>
  <si>
    <t>C-02469</t>
  </si>
  <si>
    <t>3DD.003D7E49F9</t>
  </si>
  <si>
    <t>OtsLGRF23S_2471</t>
  </si>
  <si>
    <t>C-02471</t>
  </si>
  <si>
    <t>3DD.003D7E4A03</t>
  </si>
  <si>
    <t>OtsLGRF23S_2472</t>
  </si>
  <si>
    <t>C-02472</t>
  </si>
  <si>
    <t>3DD.003D7E4A43</t>
  </si>
  <si>
    <t>OtsLYON19S_1_0320</t>
  </si>
  <si>
    <t>OtsLGRF23S_2473</t>
  </si>
  <si>
    <t>C-02473</t>
  </si>
  <si>
    <t>3DD.003D7E4A2E</t>
  </si>
  <si>
    <t>OtsLGRF23S_2475</t>
  </si>
  <si>
    <t>C-02475</t>
  </si>
  <si>
    <t>3DD.003D7E4A46</t>
  </si>
  <si>
    <t>OtsLGRF23S_2480</t>
  </si>
  <si>
    <t>C-02480</t>
  </si>
  <si>
    <t>3DD.003D7E4A39</t>
  </si>
  <si>
    <t>OtsLYON19S_1_0428</t>
  </si>
  <si>
    <t>OtsLGRF23S_2481</t>
  </si>
  <si>
    <t>C-02481</t>
  </si>
  <si>
    <t>3DD.003D7E4A0E</t>
  </si>
  <si>
    <t>OtsLGRF23S_2482</t>
  </si>
  <si>
    <t>C-02482</t>
  </si>
  <si>
    <t>3DD.003D7E4A1B</t>
  </si>
  <si>
    <t>OtsLGRF23S_2483</t>
  </si>
  <si>
    <t>C-02483</t>
  </si>
  <si>
    <t>3DD.003D7E4A07</t>
  </si>
  <si>
    <t>OtsLGRF23S_2484</t>
  </si>
  <si>
    <t>C-02484</t>
  </si>
  <si>
    <t>3DD.003D7E4A2D</t>
  </si>
  <si>
    <t>OtsLGRF23S_2485</t>
  </si>
  <si>
    <t>C-02485</t>
  </si>
  <si>
    <t>3DD.003D7E4A9F</t>
  </si>
  <si>
    <t>OtsLGRF23S_2486</t>
  </si>
  <si>
    <t>C-02486</t>
  </si>
  <si>
    <t>3DD.003D7E4A8D</t>
  </si>
  <si>
    <t>OtsLYON19S_1_1822</t>
  </si>
  <si>
    <t>OtsLYON19S_1_1542</t>
  </si>
  <si>
    <t>OtsLGRF23S_2491</t>
  </si>
  <si>
    <t>C-02491</t>
  </si>
  <si>
    <t>3DD.003D7E4A93</t>
  </si>
  <si>
    <t>OtsLGRF23S_2492</t>
  </si>
  <si>
    <t>C-02492</t>
  </si>
  <si>
    <t>3DD.003D7E4A89</t>
  </si>
  <si>
    <t>OtsLGRF23S_2495</t>
  </si>
  <si>
    <t>C-02495</t>
  </si>
  <si>
    <t>3DD.003D7E4AA2</t>
  </si>
  <si>
    <t>OtsLGRF23S_2496</t>
  </si>
  <si>
    <t>C-02496</t>
  </si>
  <si>
    <t>3DD.003D7E4AB3</t>
  </si>
  <si>
    <t>OtsLGRF23S_2497</t>
  </si>
  <si>
    <t>3DD.003D7E4A67</t>
  </si>
  <si>
    <t>OtsLGRF23S_2498</t>
  </si>
  <si>
    <t>C-02498</t>
  </si>
  <si>
    <t>3DD.003D7E4A61</t>
  </si>
  <si>
    <t>OtsLGRF23S_2500</t>
  </si>
  <si>
    <t>C-02500</t>
  </si>
  <si>
    <t>3DD.003D7E4A80</t>
  </si>
  <si>
    <t>OtsLGRF23S_2501</t>
  </si>
  <si>
    <t>C-02501</t>
  </si>
  <si>
    <t>3DD.003D7E4A66</t>
  </si>
  <si>
    <t>OtsLGRF23S_2502</t>
  </si>
  <si>
    <t>C-02502</t>
  </si>
  <si>
    <t>3DD.0077D67259</t>
  </si>
  <si>
    <t>This sample is a duplicate with OtsLYON23S_1_0212.</t>
  </si>
  <si>
    <t>OtsLGRF23S_2506</t>
  </si>
  <si>
    <t>3DD.003D7E4A6C</t>
  </si>
  <si>
    <t>OtsLGRF23S_2507</t>
  </si>
  <si>
    <t>C-02507</t>
  </si>
  <si>
    <t>3DD.003D7E4A74</t>
  </si>
  <si>
    <t>OtsLGRF23S_2508</t>
  </si>
  <si>
    <t>C-02508</t>
  </si>
  <si>
    <t>3DD.003D7E4AA1</t>
  </si>
  <si>
    <t>OtsLGRF23S_2509</t>
  </si>
  <si>
    <t>C-02509</t>
  </si>
  <si>
    <t>3DD.003D7E4A5B</t>
  </si>
  <si>
    <t>OtsLGRF23S_2512</t>
  </si>
  <si>
    <t>C-02512</t>
  </si>
  <si>
    <t>OtsLGRF23S_2514</t>
  </si>
  <si>
    <t>C-02514</t>
  </si>
  <si>
    <t>3DD.003D7E4A76</t>
  </si>
  <si>
    <t>OtsLGRF23S_2516</t>
  </si>
  <si>
    <t>C-02516</t>
  </si>
  <si>
    <t>3DD.003D7E4A59</t>
  </si>
  <si>
    <t>OtsLGRF23S_2517</t>
  </si>
  <si>
    <t>C-02517</t>
  </si>
  <si>
    <t>3DD.003D7E4A79</t>
  </si>
  <si>
    <t>OtsLGRF23S_2518</t>
  </si>
  <si>
    <t>C-02518</t>
  </si>
  <si>
    <t>3DD.003D7E4AAB</t>
  </si>
  <si>
    <t>OtsLGRF23S_2519</t>
  </si>
  <si>
    <t>C-02519</t>
  </si>
  <si>
    <t>3DD.003D7E4A77</t>
  </si>
  <si>
    <t>OtsNPFH19S_1_4309</t>
  </si>
  <si>
    <t>OtsNPFH19S_1_4067</t>
  </si>
  <si>
    <t>OtsLGRF23S_2522</t>
  </si>
  <si>
    <t>C-02522</t>
  </si>
  <si>
    <t>OtsLGRF23S_2524</t>
  </si>
  <si>
    <t>3DD.003D7E4A8B</t>
  </si>
  <si>
    <t>OtsLGRF23S_2525</t>
  </si>
  <si>
    <t>C-02525</t>
  </si>
  <si>
    <t>3DD.003D7E4A54</t>
  </si>
  <si>
    <t>OtsLGRF23S_2526</t>
  </si>
  <si>
    <t>C-02526</t>
  </si>
  <si>
    <t>3DD.003D7E4A7C</t>
  </si>
  <si>
    <t>OtsLGRF23S_2527</t>
  </si>
  <si>
    <t>C-02527</t>
  </si>
  <si>
    <t>3DD.003D497114</t>
  </si>
  <si>
    <t>OtsLYON19S_1_1105</t>
  </si>
  <si>
    <t>OtsLYON19S_1_0928</t>
  </si>
  <si>
    <t>OtsLGRF23S_2528</t>
  </si>
  <si>
    <t>C-02528</t>
  </si>
  <si>
    <t>3DD.003D7E4A96</t>
  </si>
  <si>
    <t>OtsLGRF23S_2531</t>
  </si>
  <si>
    <t>C-02531</t>
  </si>
  <si>
    <t>3DD.003D7E4AAC</t>
  </si>
  <si>
    <t>OtsLGRF23S_2532</t>
  </si>
  <si>
    <t>C-02532</t>
  </si>
  <si>
    <t>3DD.003D7E4A83</t>
  </si>
  <si>
    <t>OtsLGRF23S_2534</t>
  </si>
  <si>
    <t>3DD.003D7E4AB0</t>
  </si>
  <si>
    <t>OtsLGRF23S_2538</t>
  </si>
  <si>
    <t>C-02538</t>
  </si>
  <si>
    <t>3DD.003E2BEF8A</t>
  </si>
  <si>
    <t>OtsLGRF23S_2541</t>
  </si>
  <si>
    <t>C-02541</t>
  </si>
  <si>
    <t>3DD.003D7E4A8A</t>
  </si>
  <si>
    <t>OtsLGRF23S_2542</t>
  </si>
  <si>
    <t>C-02542</t>
  </si>
  <si>
    <t>OtsLGRF23S_2546</t>
  </si>
  <si>
    <t>C-02546</t>
  </si>
  <si>
    <t>3DD.003D7E4A6D</t>
  </si>
  <si>
    <t>OtsLGRF23S_2549</t>
  </si>
  <si>
    <t>C-02549</t>
  </si>
  <si>
    <t>3DD.003D7E4AA3</t>
  </si>
  <si>
    <t>OtsLGRF23S_2551</t>
  </si>
  <si>
    <t>C-02551</t>
  </si>
  <si>
    <t>3DD.003D7E4A9A</t>
  </si>
  <si>
    <t>OtsLGRF23S_2552</t>
  </si>
  <si>
    <t>C-02552</t>
  </si>
  <si>
    <t>OtsLYON19S_1_1107</t>
  </si>
  <si>
    <t>OtsLYON19S_1_0922</t>
  </si>
  <si>
    <t>OtsLGRF23S_2554</t>
  </si>
  <si>
    <t>C-02554</t>
  </si>
  <si>
    <t>3DD.003D7E4AB2</t>
  </si>
  <si>
    <t>OtsLGRF23S_2558</t>
  </si>
  <si>
    <t>C-02558</t>
  </si>
  <si>
    <t>3DD.003D7E4A70</t>
  </si>
  <si>
    <t>OtsLGRF23S_2559</t>
  </si>
  <si>
    <t>C-02559</t>
  </si>
  <si>
    <t>3DD.003D7E4A71</t>
  </si>
  <si>
    <t>OtsLGRF23S_2562</t>
  </si>
  <si>
    <t>C-02562</t>
  </si>
  <si>
    <t>OtsLGRF23S_2566</t>
  </si>
  <si>
    <t>C-02566</t>
  </si>
  <si>
    <t>3DD.003D7E4A81</t>
  </si>
  <si>
    <t>OtsLGRF23S_2568</t>
  </si>
  <si>
    <t>C-02568</t>
  </si>
  <si>
    <t>3DD.003D7E4A72</t>
  </si>
  <si>
    <t>OtsLGRF23S_2569</t>
  </si>
  <si>
    <t>C-02569</t>
  </si>
  <si>
    <t>3DD.003D7E4A99</t>
  </si>
  <si>
    <t>OtsLGRF23S_2572</t>
  </si>
  <si>
    <t>C-02572</t>
  </si>
  <si>
    <t>3DD.003D7E4A95</t>
  </si>
  <si>
    <t>OtsLGRF23S_2573</t>
  </si>
  <si>
    <t>C-02573</t>
  </si>
  <si>
    <t>3DD.003D7E4A5C</t>
  </si>
  <si>
    <t>OtsLGRF23S_2575</t>
  </si>
  <si>
    <t>C-02575</t>
  </si>
  <si>
    <t>3DD.003D7E4A56</t>
  </si>
  <si>
    <t>OtsLGRF23S_2579</t>
  </si>
  <si>
    <t>3DD.003D7E4A7E</t>
  </si>
  <si>
    <t>OtsNPFH19S_1_1317</t>
  </si>
  <si>
    <t>OtsNPFH19S_1_1079</t>
  </si>
  <si>
    <t>OtsLGRF23S_2580</t>
  </si>
  <si>
    <t>C-02580</t>
  </si>
  <si>
    <t>3DD.003D7E4A58</t>
  </si>
  <si>
    <t>OtsLGRF23S_2581</t>
  </si>
  <si>
    <t>C-02581</t>
  </si>
  <si>
    <t>3DD.003D7E4A98</t>
  </si>
  <si>
    <t>OtsLGRF23S_2582</t>
  </si>
  <si>
    <t>C-02582</t>
  </si>
  <si>
    <t>OtsLGRF23S_2587</t>
  </si>
  <si>
    <t>C-02587</t>
  </si>
  <si>
    <t>3DD.003D7E4A5A</t>
  </si>
  <si>
    <t>OtsLGRF23S_2589</t>
  </si>
  <si>
    <t>C-02589</t>
  </si>
  <si>
    <t>3DD.003D7E4A7F</t>
  </si>
  <si>
    <t>OtsLGRF23S_2591</t>
  </si>
  <si>
    <t>C-02591</t>
  </si>
  <si>
    <t>3DD.003D7E4AA8</t>
  </si>
  <si>
    <t>OtsLGRF23S_2592</t>
  </si>
  <si>
    <t>C-02592</t>
  </si>
  <si>
    <t>3DD.003D7E4A97</t>
  </si>
  <si>
    <t>OtsLGRF23S_2593</t>
  </si>
  <si>
    <t>C-02593</t>
  </si>
  <si>
    <t>3DD.003D7E4A52</t>
  </si>
  <si>
    <t>OtsLGRF23S_2594</t>
  </si>
  <si>
    <t>C-02594</t>
  </si>
  <si>
    <t>3DD.003D7E4A6B</t>
  </si>
  <si>
    <t>OtsLGRF23S_2598</t>
  </si>
  <si>
    <t>C-02598</t>
  </si>
  <si>
    <t>3DD.003D7E4A5E</t>
  </si>
  <si>
    <t>OtsLYON20S_1_0449</t>
  </si>
  <si>
    <t>OtsLYON20S_1_1160</t>
  </si>
  <si>
    <t>OtsLGRF23S_2599</t>
  </si>
  <si>
    <t>C-02599</t>
  </si>
  <si>
    <t>3DD.003D7E4A8C</t>
  </si>
  <si>
    <t>OtsLGRF23S_2601</t>
  </si>
  <si>
    <t>C-02601</t>
  </si>
  <si>
    <t>3DD.003D7E4A7D</t>
  </si>
  <si>
    <t>OtsLGRF23S_2602</t>
  </si>
  <si>
    <t>C-02602</t>
  </si>
  <si>
    <t>3DD.003D7E4A5F</t>
  </si>
  <si>
    <t>OtsLGRF23S_2603</t>
  </si>
  <si>
    <t>C-02603</t>
  </si>
  <si>
    <t>3DD.003D7E4A75</t>
  </si>
  <si>
    <t>OtsLGRF23S_2607</t>
  </si>
  <si>
    <t>C-02607</t>
  </si>
  <si>
    <t>3DD.003D7E4A86</t>
  </si>
  <si>
    <t>OtsLGRF23S_2608</t>
  </si>
  <si>
    <t>C-02608</t>
  </si>
  <si>
    <t>3DD.003D7E4A9C</t>
  </si>
  <si>
    <t>OtsLGRF23S_2609</t>
  </si>
  <si>
    <t>C-02609</t>
  </si>
  <si>
    <t>3DD.003D7E4A7B</t>
  </si>
  <si>
    <t>OtsLGRF23S_2610</t>
  </si>
  <si>
    <t>C-02610</t>
  </si>
  <si>
    <t>3DD.003D7E4A9B</t>
  </si>
  <si>
    <t>OtsLGRF23S_2611</t>
  </si>
  <si>
    <t>C-02611</t>
  </si>
  <si>
    <t>3DD.003D7E4A85</t>
  </si>
  <si>
    <t>OtsNPFH18S_1_5335</t>
  </si>
  <si>
    <t>OtsNPFH18S_1_5042</t>
  </si>
  <si>
    <t>OtsLGRF23S_2612</t>
  </si>
  <si>
    <t>C-02612</t>
  </si>
  <si>
    <t>3DD.003D7E4A90</t>
  </si>
  <si>
    <t>OtsLGRF23S_2615</t>
  </si>
  <si>
    <t>3DD.003D7E4A92</t>
  </si>
  <si>
    <t>OtsLGRF23S_2616</t>
  </si>
  <si>
    <t>C-02616</t>
  </si>
  <si>
    <t>3DD.003D7E4A51</t>
  </si>
  <si>
    <t>OtsLGRF23S_2621</t>
  </si>
  <si>
    <t>C-02621</t>
  </si>
  <si>
    <t>3DD.003D7E4A82</t>
  </si>
  <si>
    <t>OtsLGRF23S_2622</t>
  </si>
  <si>
    <t>C-02622</t>
  </si>
  <si>
    <t>3DD.003D7E4A6A</t>
  </si>
  <si>
    <t>OtsLGRF23S_2624</t>
  </si>
  <si>
    <t>3DD.003D7E4A65</t>
  </si>
  <si>
    <t>OtsLGRF23S_2630</t>
  </si>
  <si>
    <t>C-02630</t>
  </si>
  <si>
    <t>3DD.003D7E4A57</t>
  </si>
  <si>
    <t>OtsLGRF23S_2632</t>
  </si>
  <si>
    <t>C-02632</t>
  </si>
  <si>
    <t>OtsLGRF23S_2633</t>
  </si>
  <si>
    <t>3DD.003D7E55EF</t>
  </si>
  <si>
    <t>OtsLGRF23S_2634</t>
  </si>
  <si>
    <t>C-02634</t>
  </si>
  <si>
    <t>3DD.003D7E55D6</t>
  </si>
  <si>
    <t>OtsNPFH18S_1_1303</t>
  </si>
  <si>
    <t>OtsNPFH18S_1_1006</t>
  </si>
  <si>
    <t>OtsLGRF23S_2635</t>
  </si>
  <si>
    <t>C-02635</t>
  </si>
  <si>
    <t>3DD.003D7E55CA</t>
  </si>
  <si>
    <t>OtsLGRF23S_2641</t>
  </si>
  <si>
    <t>C-02641</t>
  </si>
  <si>
    <t>3DD.003D7E5602</t>
  </si>
  <si>
    <t>OtsNPFH18S_1_3329</t>
  </si>
  <si>
    <t>OtsNPFH18S_1_3002</t>
  </si>
  <si>
    <t>OtsLGRF23S_2642</t>
  </si>
  <si>
    <t>OtsLYON19S_1_1343</t>
  </si>
  <si>
    <t>OtsLYON19S_1_1257</t>
  </si>
  <si>
    <t>OtsLGRF23S_2643</t>
  </si>
  <si>
    <t>C-02643</t>
  </si>
  <si>
    <t>3DD.003D7E55E7</t>
  </si>
  <si>
    <t>OtsLYON19S_1_0358</t>
  </si>
  <si>
    <t>OtsLGRF23S_2644</t>
  </si>
  <si>
    <t>C-02644</t>
  </si>
  <si>
    <t>3DD.003D7E55E5</t>
  </si>
  <si>
    <t>OtsNPFH20S_1_0832</t>
  </si>
  <si>
    <t>OtsNPFH20S_1_0771</t>
  </si>
  <si>
    <t>OtsLGRF23S_2652</t>
  </si>
  <si>
    <t>C-02652</t>
  </si>
  <si>
    <t>OtsLGRF23S_2653</t>
  </si>
  <si>
    <t>3DD.003D7E55C3</t>
  </si>
  <si>
    <t>OtsLGRF23S_2654</t>
  </si>
  <si>
    <t>C-02654</t>
  </si>
  <si>
    <t>3DD.003D7E55F1</t>
  </si>
  <si>
    <t>OtsLGRF23S_2655</t>
  </si>
  <si>
    <t>C-02655</t>
  </si>
  <si>
    <t>3DD.003D7E55B1</t>
  </si>
  <si>
    <t>OtsLGRF23S_2657</t>
  </si>
  <si>
    <t>C-02657</t>
  </si>
  <si>
    <t>3DD.003D7E55C0</t>
  </si>
  <si>
    <t>OtsLGRF23S_2658</t>
  </si>
  <si>
    <t>C-02658</t>
  </si>
  <si>
    <t>3DD.003D7E55B5</t>
  </si>
  <si>
    <t>OtsNPFH19S_1_4335</t>
  </si>
  <si>
    <t>OtsNPFH19S_1_4015</t>
  </si>
  <si>
    <t>OtsLGRF23S_2659</t>
  </si>
  <si>
    <t>3DD.003D7E55B9</t>
  </si>
  <si>
    <t>OtsLGRF23S_2661</t>
  </si>
  <si>
    <t>C-02661</t>
  </si>
  <si>
    <t>3DD.003D7E55D3</t>
  </si>
  <si>
    <t>OtsLGRF23S_2662</t>
  </si>
  <si>
    <t>OtsLGRF23S_2668</t>
  </si>
  <si>
    <t>3DD.003D7E55B0</t>
  </si>
  <si>
    <t>OtsLGRF23S_2669</t>
  </si>
  <si>
    <t>C-02669</t>
  </si>
  <si>
    <t>3DD.003D7E55DF</t>
  </si>
  <si>
    <t>OtsLYON18S_1_0677</t>
  </si>
  <si>
    <t>OtsLGRF23S_2670</t>
  </si>
  <si>
    <t>C-02670</t>
  </si>
  <si>
    <t>3DD.003D7E55CB</t>
  </si>
  <si>
    <t>OtsLGRF23S_2672</t>
  </si>
  <si>
    <t>C-02672</t>
  </si>
  <si>
    <t>OtsLYON21S_1_0845</t>
  </si>
  <si>
    <t>OtsLYON21S_1_1694</t>
  </si>
  <si>
    <t>OtsLGRF23S_2673</t>
  </si>
  <si>
    <t>C-02673</t>
  </si>
  <si>
    <t>3DD.003D7E55CE</t>
  </si>
  <si>
    <t>OtsLGRF23S_2674</t>
  </si>
  <si>
    <t>3DD.003D7E4A7A</t>
  </si>
  <si>
    <t>OtsLGRF23S_2675</t>
  </si>
  <si>
    <t>C-02675</t>
  </si>
  <si>
    <t>3DD.003D7E4AA4</t>
  </si>
  <si>
    <t>OtsLGRF23S_2676</t>
  </si>
  <si>
    <t>C-02676</t>
  </si>
  <si>
    <t>3DD.003D7E4AB1</t>
  </si>
  <si>
    <t>OtsLGRF23S_2677</t>
  </si>
  <si>
    <t>3DD.003D7E55F2</t>
  </si>
  <si>
    <t>OtsLGRF23S_2678</t>
  </si>
  <si>
    <t>C-02678</t>
  </si>
  <si>
    <t>3DD.003D7E5605</t>
  </si>
  <si>
    <t>OtsLGRF23S_2679</t>
  </si>
  <si>
    <t>C-02679</t>
  </si>
  <si>
    <t>3DD.003D7E4A68</t>
  </si>
  <si>
    <t>OtsNPFH19S_1_4327</t>
  </si>
  <si>
    <t>OtsNPFH19S_1_4054</t>
  </si>
  <si>
    <t>OtsLGRF23S_2680</t>
  </si>
  <si>
    <t>3DD.003D7E4A62</t>
  </si>
  <si>
    <t>OtsLGRF23S_2682</t>
  </si>
  <si>
    <t>C-02682</t>
  </si>
  <si>
    <t>OtsPBT19-PRHFa-1290</t>
  </si>
  <si>
    <t>OtsPBT19-PRHFa-1407</t>
  </si>
  <si>
    <t>OtsLGRF23S_2684</t>
  </si>
  <si>
    <t>C-02684</t>
  </si>
  <si>
    <t>3DD.003D7E55C7</t>
  </si>
  <si>
    <t>OtsLGRF23S_2685</t>
  </si>
  <si>
    <t>C-02685</t>
  </si>
  <si>
    <t>3DD.003D7E4AA7</t>
  </si>
  <si>
    <t>OtsLGRF23S_2686</t>
  </si>
  <si>
    <t>3DD.003D7E4AA6</t>
  </si>
  <si>
    <t>OtsLGRF23S_2687</t>
  </si>
  <si>
    <t>C-02687</t>
  </si>
  <si>
    <t>3DD.003D7E4AAF</t>
  </si>
  <si>
    <t>OtsLGRF23S_2688</t>
  </si>
  <si>
    <t>C-02688</t>
  </si>
  <si>
    <t>3DD.003D7E4A9D</t>
  </si>
  <si>
    <t>OtsLGRF23S_2689</t>
  </si>
  <si>
    <t>3DD.003D7E4A88</t>
  </si>
  <si>
    <t>OtsLGRF23S_2692</t>
  </si>
  <si>
    <t>OtsLGRF23S_2695</t>
  </si>
  <si>
    <t>3DD.003D7E4A8E</t>
  </si>
  <si>
    <t>OtsNPFH19S_1_3074</t>
  </si>
  <si>
    <t>OtsLGRF23S_2697</t>
  </si>
  <si>
    <t>C-02697</t>
  </si>
  <si>
    <t>3DD.003D7E4A91</t>
  </si>
  <si>
    <t>OtsLGRF23S_2699</t>
  </si>
  <si>
    <t>C-02699</t>
  </si>
  <si>
    <t>3DD.003D7E4A84</t>
  </si>
  <si>
    <t>OtsLGRF23S_2700</t>
  </si>
  <si>
    <t>C-02700</t>
  </si>
  <si>
    <t>3DD.003D7E4A87</t>
  </si>
  <si>
    <t>OtsLGRF23S_2701</t>
  </si>
  <si>
    <t>3DD.003D7E4A6E</t>
  </si>
  <si>
    <t>OtsLGRF23S_2702</t>
  </si>
  <si>
    <t>C-02702</t>
  </si>
  <si>
    <t>3DD.003D7E55B7</t>
  </si>
  <si>
    <t>OtsLGRF23S_2704</t>
  </si>
  <si>
    <t>3DD.003D7E5600</t>
  </si>
  <si>
    <t>OtsLGRF23S_2706</t>
  </si>
  <si>
    <t>C-02706</t>
  </si>
  <si>
    <t>3DD.003D7E55B8</t>
  </si>
  <si>
    <t>OtsLGRF23S_2710</t>
  </si>
  <si>
    <t>3DD.003D7E55D0</t>
  </si>
  <si>
    <t>OtsLGRF23S_2711</t>
  </si>
  <si>
    <t>C-02711</t>
  </si>
  <si>
    <t>3DD.003D7E55DD</t>
  </si>
  <si>
    <t>OtsLGRF23S_2712</t>
  </si>
  <si>
    <t>C-02712</t>
  </si>
  <si>
    <t>3DD.003D7E55CC</t>
  </si>
  <si>
    <t>OtsLYON19S_1_0415</t>
  </si>
  <si>
    <t>OtsLGRF23S_2713</t>
  </si>
  <si>
    <t>3DD.003D7E55E6</t>
  </si>
  <si>
    <t>OtsLGRF23S_2714</t>
  </si>
  <si>
    <t>C-02714</t>
  </si>
  <si>
    <t>3DD.003D7E55F0</t>
  </si>
  <si>
    <t>OtsLGRF23S_2716</t>
  </si>
  <si>
    <t>3DD.003D7E55EA</t>
  </si>
  <si>
    <t>OtsLGRF23S_2717</t>
  </si>
  <si>
    <t>C-02717</t>
  </si>
  <si>
    <t>3DD.003D7E55EC</t>
  </si>
  <si>
    <t>OtsLGRF23S_2718</t>
  </si>
  <si>
    <t>C-02718</t>
  </si>
  <si>
    <t>3DD.003D7E5608</t>
  </si>
  <si>
    <t>OtsLGRF23S_2722</t>
  </si>
  <si>
    <t>OtsLGRF23S_2726</t>
  </si>
  <si>
    <t>C-02726</t>
  </si>
  <si>
    <t>3DD.003D7E55C1</t>
  </si>
  <si>
    <t>OtsLGRF23S_2727</t>
  </si>
  <si>
    <t>C-02727</t>
  </si>
  <si>
    <t>3DD.003D7E55A6</t>
  </si>
  <si>
    <t>OtsLGRF23S_2729</t>
  </si>
  <si>
    <t>C-02729</t>
  </si>
  <si>
    <t>3DD.003D7E55C6</t>
  </si>
  <si>
    <t>OtsLGRF23S_2730</t>
  </si>
  <si>
    <t>C-02730</t>
  </si>
  <si>
    <t>3DD.003D7E55BF</t>
  </si>
  <si>
    <t>OtsLGRF23S_2731</t>
  </si>
  <si>
    <t>3DD.003D7E55AA</t>
  </si>
  <si>
    <t>OtsLGRF23S_2732</t>
  </si>
  <si>
    <t>C-02732</t>
  </si>
  <si>
    <t>3DD.003D7E55FB</t>
  </si>
  <si>
    <t>OtsLGRF23S_2733</t>
  </si>
  <si>
    <t>C-02733</t>
  </si>
  <si>
    <t>3DD.003D7E5607</t>
  </si>
  <si>
    <t>OtsLGRF23S_2736</t>
  </si>
  <si>
    <t>C-02736</t>
  </si>
  <si>
    <t>3DD.003D7E55C9</t>
  </si>
  <si>
    <t>OtsLGRF23S_2738</t>
  </si>
  <si>
    <t>C-02738</t>
  </si>
  <si>
    <t>3DD.003D7E55DC</t>
  </si>
  <si>
    <t>OtsLGRF23S_2740</t>
  </si>
  <si>
    <t>3DD.003D7E55C5</t>
  </si>
  <si>
    <t>OtsLGRF23S_2741</t>
  </si>
  <si>
    <t>C-02741</t>
  </si>
  <si>
    <t>3DD.003D7E55A8</t>
  </si>
  <si>
    <t>OtsNPFH19S_1_2072</t>
  </si>
  <si>
    <t>OtsLGRF23S_2742</t>
  </si>
  <si>
    <t>C-02742</t>
  </si>
  <si>
    <t>3DD.003D7E55BE</t>
  </si>
  <si>
    <t>OtsLGRF23S_2745</t>
  </si>
  <si>
    <t>C-02745</t>
  </si>
  <si>
    <t>3DD.003D7E55B6</t>
  </si>
  <si>
    <t>OtsLGRF23S_2747</t>
  </si>
  <si>
    <t>C-02747</t>
  </si>
  <si>
    <t>3DD.003D7E5604</t>
  </si>
  <si>
    <t>OtsLGRF23S_2748</t>
  </si>
  <si>
    <t>C-02748</t>
  </si>
  <si>
    <t>3DD.003D7E55F9</t>
  </si>
  <si>
    <t>OtsLGRF23S_2750</t>
  </si>
  <si>
    <t>C-02750</t>
  </si>
  <si>
    <t>3DD.003D4A2F0F</t>
  </si>
  <si>
    <t>OtsLGRF23S_2751</t>
  </si>
  <si>
    <t>C-02751</t>
  </si>
  <si>
    <t>3DD.003D7E55A5</t>
  </si>
  <si>
    <t>OtsLGRF23S_2752</t>
  </si>
  <si>
    <t>3DD.003D7E55A9</t>
  </si>
  <si>
    <t>OtsLGRF23S_2753</t>
  </si>
  <si>
    <t>C-02753</t>
  </si>
  <si>
    <t>3DD.003D7E55BB</t>
  </si>
  <si>
    <t>OtsLYON20S_1_0276</t>
  </si>
  <si>
    <t>OtsLYON20S_1_0147</t>
  </si>
  <si>
    <t>OtsLGRF23S_2755</t>
  </si>
  <si>
    <t>3DD.003D7E55CF</t>
  </si>
  <si>
    <t>OtsLGRF23S_2757</t>
  </si>
  <si>
    <t>C-02757</t>
  </si>
  <si>
    <t>3DD.003D7E55F4</t>
  </si>
  <si>
    <t>OtsLGRF23S_2758</t>
  </si>
  <si>
    <t>3DD.003D7E5603</t>
  </si>
  <si>
    <t>OtsLGRF23S_2762</t>
  </si>
  <si>
    <t>C-02762</t>
  </si>
  <si>
    <t>OtsLGRF23S_2763</t>
  </si>
  <si>
    <t>C-02763</t>
  </si>
  <si>
    <t>3DD.003D7E55D4</t>
  </si>
  <si>
    <t>OtsLGRF23S_2764</t>
  </si>
  <si>
    <t>3DD.003D7E55FA</t>
  </si>
  <si>
    <t>OtsLGRF23S_2765</t>
  </si>
  <si>
    <t>C-02765</t>
  </si>
  <si>
    <t>3DD.003D7E55E2</t>
  </si>
  <si>
    <t>OtsLGRF23S_2768</t>
  </si>
  <si>
    <t>C-02768</t>
  </si>
  <si>
    <t>3DD.003D7E55F5</t>
  </si>
  <si>
    <t>OtsLGRF23S_2771</t>
  </si>
  <si>
    <t>C-02771</t>
  </si>
  <si>
    <t>3DD.003D7E55E4</t>
  </si>
  <si>
    <t>OtsLGRF23S_2772</t>
  </si>
  <si>
    <t>C-02772</t>
  </si>
  <si>
    <t>OtsLGRF23S_2774</t>
  </si>
  <si>
    <t>C-02774</t>
  </si>
  <si>
    <t>3DD.003D7E55E9</t>
  </si>
  <si>
    <t>OtsLGRF23S_2776</t>
  </si>
  <si>
    <t>3DD.003D7E55BD</t>
  </si>
  <si>
    <t>OtsLGRF23S_2778</t>
  </si>
  <si>
    <t>C-02778</t>
  </si>
  <si>
    <t>3DD.003D7E55AE</t>
  </si>
  <si>
    <t>OtsLGRF23S_2779</t>
  </si>
  <si>
    <t>3DD.003D7E5601</t>
  </si>
  <si>
    <t>OtsLGRF23S_2781</t>
  </si>
  <si>
    <t>C-02781</t>
  </si>
  <si>
    <t>3DD.003D7E55EB</t>
  </si>
  <si>
    <t>OtsLGRF23S_2782</t>
  </si>
  <si>
    <t>OtsLGRF23S_2784</t>
  </si>
  <si>
    <t>C-02784</t>
  </si>
  <si>
    <t>3DD.003D7E55FC</t>
  </si>
  <si>
    <t>OtsLGRF23S_2785</t>
  </si>
  <si>
    <t>3DD.003D7E55DA</t>
  </si>
  <si>
    <t>OtsLGRF23S_2786</t>
  </si>
  <si>
    <t>C-02786</t>
  </si>
  <si>
    <t>3DD.003D7E55E8</t>
  </si>
  <si>
    <t>OtsLGRF23S_2788</t>
  </si>
  <si>
    <t>OtsLGRF23S_2791</t>
  </si>
  <si>
    <t>3DD.003D7E55FF</t>
  </si>
  <si>
    <t>OtsLYON20S_1_0426</t>
  </si>
  <si>
    <t>OtsLYON20S_1_1124</t>
  </si>
  <si>
    <t>OtsLGRF23S_2792</t>
  </si>
  <si>
    <t>C-02792</t>
  </si>
  <si>
    <t>3DD.003D7E55DE</t>
  </si>
  <si>
    <t>OtsLGRF23S_2793</t>
  </si>
  <si>
    <t>C-02793</t>
  </si>
  <si>
    <t>3DD.003D7E55B2</t>
  </si>
  <si>
    <t>OtsLGRF23S_2794</t>
  </si>
  <si>
    <t>3DD.003D7E55D2</t>
  </si>
  <si>
    <t>OtsLGRF23S_2797</t>
  </si>
  <si>
    <t>OtsLGRF23S_2798</t>
  </si>
  <si>
    <t>C-02798</t>
  </si>
  <si>
    <t>3DD.003D7E55F6</t>
  </si>
  <si>
    <t>OtsLGRF23S_2800</t>
  </si>
  <si>
    <t>OtsLYON19S_1_0700</t>
  </si>
  <si>
    <t>OtsLGRF23S_2801</t>
  </si>
  <si>
    <t>C-02801</t>
  </si>
  <si>
    <t>3DD.003D7E55D9</t>
  </si>
  <si>
    <t>OtsLYON19S_1_0304</t>
  </si>
  <si>
    <t>OtsLGRF23S_2802</t>
  </si>
  <si>
    <t>C-02802</t>
  </si>
  <si>
    <t>3DD.003D7E5606</t>
  </si>
  <si>
    <t>OtsLGRF23S_2803</t>
  </si>
  <si>
    <t>3DD.003D7E55EE</t>
  </si>
  <si>
    <t>OtsLGRF23S_2806</t>
  </si>
  <si>
    <t>OtsLGRF23S_2807</t>
  </si>
  <si>
    <t>C-02807</t>
  </si>
  <si>
    <t>3DD.003D7E55F3</t>
  </si>
  <si>
    <t>OtsLGRF23S_2809</t>
  </si>
  <si>
    <t>3DD.003D7E55AF</t>
  </si>
  <si>
    <t>OtsLGRF23S_2810</t>
  </si>
  <si>
    <t>C-02810</t>
  </si>
  <si>
    <t>3DD.003D7E55D5</t>
  </si>
  <si>
    <t>OtsLGRF23S_2811</t>
  </si>
  <si>
    <t>C-02811</t>
  </si>
  <si>
    <t>3DD.003D7E55D7</t>
  </si>
  <si>
    <t>OtsLGRF23S_2812</t>
  </si>
  <si>
    <t>OtsLYON20S_1_0204</t>
  </si>
  <si>
    <t>OtsLYON20S_1_0033</t>
  </si>
  <si>
    <t>OtsLGRF23S_2815</t>
  </si>
  <si>
    <t>OtsLGRF23S_2817</t>
  </si>
  <si>
    <t>C-02817</t>
  </si>
  <si>
    <t>3DD.003D7E55D8</t>
  </si>
  <si>
    <t>OtsLGRF23S_2818</t>
  </si>
  <si>
    <t>OtsLGRF23S_2819</t>
  </si>
  <si>
    <t>C-02819</t>
  </si>
  <si>
    <t>3DD.003D7E55E0</t>
  </si>
  <si>
    <t>OtsLGRF23S_2821</t>
  </si>
  <si>
    <t>OtsLGRF23S_2824</t>
  </si>
  <si>
    <t>3DD.003D7E55B3</t>
  </si>
  <si>
    <t>OtsLGRF23S_2825</t>
  </si>
  <si>
    <t>C-02825</t>
  </si>
  <si>
    <t>3DD.003D7E55BC</t>
  </si>
  <si>
    <t>OtsLGRF23S_2826</t>
  </si>
  <si>
    <t>C-02826</t>
  </si>
  <si>
    <t>3DD.003D7E55AC</t>
  </si>
  <si>
    <t>OtsLGRF23S_2827</t>
  </si>
  <si>
    <t>OtsLGRF23S_2828</t>
  </si>
  <si>
    <t>C-02828</t>
  </si>
  <si>
    <t>3DD.003D7E55FE</t>
  </si>
  <si>
    <t>OtsLGRF23S_2830</t>
  </si>
  <si>
    <t>3DD.003D7E55E3</t>
  </si>
  <si>
    <t>OtsLGRF23S_2831</t>
  </si>
  <si>
    <t>C-02831</t>
  </si>
  <si>
    <t>3DD.003D7E55C2</t>
  </si>
  <si>
    <t>OtsLGRF23S_2832</t>
  </si>
  <si>
    <t>C-02832</t>
  </si>
  <si>
    <t>3DD.003D7E55ED</t>
  </si>
  <si>
    <t>OtsLGRF23S_2833</t>
  </si>
  <si>
    <t>3DD.003D7E55F7</t>
  </si>
  <si>
    <t>OtsLGRF23S_2836</t>
  </si>
  <si>
    <t>OtsLYON21S_1_0861</t>
  </si>
  <si>
    <t>OtsLYON21S_1_1834</t>
  </si>
  <si>
    <t>OtsLGRF23S_2839</t>
  </si>
  <si>
    <t>3DD.003D7E55AB</t>
  </si>
  <si>
    <t>OtsLGRF23S_2840</t>
  </si>
  <si>
    <t>C-02840</t>
  </si>
  <si>
    <t>3DD.003D7E55D1</t>
  </si>
  <si>
    <t>OtsLGRF23S_2842</t>
  </si>
  <si>
    <t>3DD.003D7E55C4</t>
  </si>
  <si>
    <t>OtsLGRF23S_2844</t>
  </si>
  <si>
    <t>C-02844</t>
  </si>
  <si>
    <t>3DD.003D7E55F8</t>
  </si>
  <si>
    <t>OtsLGRF23S_2845</t>
  </si>
  <si>
    <t>OtsLGRF23S_2848</t>
  </si>
  <si>
    <t>OtsLGRF23S_2849</t>
  </si>
  <si>
    <t>C-02849</t>
  </si>
  <si>
    <t>3DD.003D7E55E1</t>
  </si>
  <si>
    <t>OtsLGRF23S_2851</t>
  </si>
  <si>
    <t>OtsLGRF23S_2852</t>
  </si>
  <si>
    <t>C-02852</t>
  </si>
  <si>
    <t>3DD.003D7E55FD</t>
  </si>
  <si>
    <t>OtsLGRF23S_2853</t>
  </si>
  <si>
    <t>C-02853</t>
  </si>
  <si>
    <t>3DD.003D7E55A7</t>
  </si>
  <si>
    <t>OtsLGRF23S_2854</t>
  </si>
  <si>
    <t>OtsLGRF23S_2855</t>
  </si>
  <si>
    <t>C-02855</t>
  </si>
  <si>
    <t>3DD.003D7E55DB</t>
  </si>
  <si>
    <t>OtsLGRF23S_2857</t>
  </si>
  <si>
    <t>3DD.003D7E55CD</t>
  </si>
  <si>
    <t>OtsLGRF23S_2860</t>
  </si>
  <si>
    <t>OtsLGRF23S_2863</t>
  </si>
  <si>
    <t>3DD.003D7E55BA</t>
  </si>
  <si>
    <t>OtsLGRF23S_2866</t>
  </si>
  <si>
    <t>OtsLGRF23S_2868</t>
  </si>
  <si>
    <t>C-02868</t>
  </si>
  <si>
    <t>3DD.003D7E55AD</t>
  </si>
  <si>
    <t>OtsLGRF23S_2869</t>
  </si>
  <si>
    <t>OtsLGRF23S_2871</t>
  </si>
  <si>
    <t>C-02871</t>
  </si>
  <si>
    <t>3DD.003D7E55B4</t>
  </si>
  <si>
    <t>OtsLGRF23S_2872</t>
  </si>
  <si>
    <t>3DD.003D7E568A</t>
  </si>
  <si>
    <t>OtsNPFH19S_1_3046</t>
  </si>
  <si>
    <t>OtsLGRF23S_2875</t>
  </si>
  <si>
    <t>OtsLYON20S_1_1142</t>
  </si>
  <si>
    <t>OtsLGRF23S_2878</t>
  </si>
  <si>
    <t>OtsLYON20S_1_0306</t>
  </si>
  <si>
    <t>OtsLYON20S_1_0018</t>
  </si>
  <si>
    <t>OtsLGRF23S_2881</t>
  </si>
  <si>
    <t>3DD.003D7E566F</t>
  </si>
  <si>
    <t>OtsLGRF23S_2882</t>
  </si>
  <si>
    <t>C-02882</t>
  </si>
  <si>
    <t>3DD.003D7E5695</t>
  </si>
  <si>
    <t>OtsNPFH19S_1_4337</t>
  </si>
  <si>
    <t>OtsNPFH19S_1_4010</t>
  </si>
  <si>
    <t>OtsLGRF23S_2883</t>
  </si>
  <si>
    <t>C-02883</t>
  </si>
  <si>
    <t>3DD.003D7E5677</t>
  </si>
  <si>
    <t>OtsLGRF23S_2884</t>
  </si>
  <si>
    <t>3DD.003D7E5693</t>
  </si>
  <si>
    <t>OtsLGRF23S_2885</t>
  </si>
  <si>
    <t>C-02885</t>
  </si>
  <si>
    <t>3DD.003D7E56A4</t>
  </si>
  <si>
    <t>OtsLGRF23S_2887</t>
  </si>
  <si>
    <t>OtsLYON20S_1_0246</t>
  </si>
  <si>
    <t>OtsLYON20S_1_0110</t>
  </si>
  <si>
    <t>OtsLGRF23S_2888</t>
  </si>
  <si>
    <t>C-02888</t>
  </si>
  <si>
    <t>3DD.003D7E567E</t>
  </si>
  <si>
    <t>OtsLGRF23S_2889</t>
  </si>
  <si>
    <t>C-02889</t>
  </si>
  <si>
    <t>3DD.003D7E566E</t>
  </si>
  <si>
    <t>OtsLGRF23S_2890</t>
  </si>
  <si>
    <t>3DD.003D7E56C2</t>
  </si>
  <si>
    <t>OtsLGRF23S_2892</t>
  </si>
  <si>
    <t>C-02892</t>
  </si>
  <si>
    <t>3DD.003D7E567D</t>
  </si>
  <si>
    <t>OtsLGRF23S_2893</t>
  </si>
  <si>
    <t>3DD.003D7E56BB</t>
  </si>
  <si>
    <t>OtsLGRF23S_2894</t>
  </si>
  <si>
    <t>C-02894</t>
  </si>
  <si>
    <t>3DD.003D7E5694</t>
  </si>
  <si>
    <t>OtsLGRF23S_2895</t>
  </si>
  <si>
    <t>C-02895</t>
  </si>
  <si>
    <t>3DD.003D7E56D1</t>
  </si>
  <si>
    <t>OtsLGRF23S_2896</t>
  </si>
  <si>
    <t>3DD.003D7E5699</t>
  </si>
  <si>
    <t>OtsLGRF23S_2899</t>
  </si>
  <si>
    <t>3DD.003D7E5682</t>
  </si>
  <si>
    <t>OtsLGRF23S_2901</t>
  </si>
  <si>
    <t>C-02901</t>
  </si>
  <si>
    <t>3DD.003D7E56C1</t>
  </si>
  <si>
    <t>OtsLYON20S_1_1462</t>
  </si>
  <si>
    <t>OtsLYON20S_1_1256</t>
  </si>
  <si>
    <t>OtsLGRF23S_2902</t>
  </si>
  <si>
    <t>3DD.003D7E5690</t>
  </si>
  <si>
    <t>OtsLYON19S_1_1528</t>
  </si>
  <si>
    <t>OtsLGRF23S_2903</t>
  </si>
  <si>
    <t>C-02903</t>
  </si>
  <si>
    <t>3DD.003D7E56A0</t>
  </si>
  <si>
    <t>OtsLGRF23S_2904</t>
  </si>
  <si>
    <t>C-02904</t>
  </si>
  <si>
    <t>3DD.003D7E567A</t>
  </si>
  <si>
    <t>OtsLGRF23S_2905</t>
  </si>
  <si>
    <t>OtsLGRF23S_2906</t>
  </si>
  <si>
    <t>C-02906</t>
  </si>
  <si>
    <t>3DD.003D7E56C0</t>
  </si>
  <si>
    <t>OtsLGRF23S_2907</t>
  </si>
  <si>
    <t>C-02907</t>
  </si>
  <si>
    <t>3DD.003D7E5697</t>
  </si>
  <si>
    <t>OtsLGRF23S_2908</t>
  </si>
  <si>
    <t>OtsLGRF23S_2911</t>
  </si>
  <si>
    <t>3DD.003D7E5689</t>
  </si>
  <si>
    <t>OtsLGRF23S_2912</t>
  </si>
  <si>
    <t>C-02912</t>
  </si>
  <si>
    <t>3DD.003D7E5683</t>
  </si>
  <si>
    <t>OtsLGRF23S_2913</t>
  </si>
  <si>
    <t>C-02913</t>
  </si>
  <si>
    <t>3DD.003D7E56C6</t>
  </si>
  <si>
    <t>OtsLYON18S_1_0030</t>
  </si>
  <si>
    <t>OtsLGRF23S_2914</t>
  </si>
  <si>
    <t>3DD.003D7E56AD</t>
  </si>
  <si>
    <t>OtsNPFH18S_1_4316</t>
  </si>
  <si>
    <t>OtsNPFH18S_1_4075</t>
  </si>
  <si>
    <t>OtsLGRF23S_2915</t>
  </si>
  <si>
    <t>C-02915</t>
  </si>
  <si>
    <t>3DD.003D477741</t>
  </si>
  <si>
    <t>OtsLGRF23S_2917</t>
  </si>
  <si>
    <t>3DD.003D7E5685</t>
  </si>
  <si>
    <t>OtsLYON20S_1_1541</t>
  </si>
  <si>
    <t>OtsLYON20S_1_1693</t>
  </si>
  <si>
    <t>OtsLGRF23S_2920</t>
  </si>
  <si>
    <t>3DD.003D7E5674</t>
  </si>
  <si>
    <t>OtsLGRF23S_2921</t>
  </si>
  <si>
    <t>C-02921</t>
  </si>
  <si>
    <t>3DD.003D7E5678</t>
  </si>
  <si>
    <t>OtsLGRF23S_2922</t>
  </si>
  <si>
    <t>C-02922</t>
  </si>
  <si>
    <t>3DD.003D7E5688</t>
  </si>
  <si>
    <t>OtsLGRF23S_2923</t>
  </si>
  <si>
    <t>OtsNPFH19S_1_3075</t>
  </si>
  <si>
    <t>OtsLGRF23S_2924</t>
  </si>
  <si>
    <t>C-02924</t>
  </si>
  <si>
    <t>3DD.003D7E56CA</t>
  </si>
  <si>
    <t>OtsLYON20S_1_0638</t>
  </si>
  <si>
    <t>OtsLYON20S_1_0716</t>
  </si>
  <si>
    <t>OtsLGRF23S_2926</t>
  </si>
  <si>
    <t>3DD.003D7E56CD</t>
  </si>
  <si>
    <t>OtsLYON19S_1_0574</t>
  </si>
  <si>
    <t>OtsLYON19S_1_0491</t>
  </si>
  <si>
    <t>OtsLGRF23S_2929</t>
  </si>
  <si>
    <t>3DD.003D7E5686</t>
  </si>
  <si>
    <t>OtsLGRF23S_2930</t>
  </si>
  <si>
    <t>C-02930</t>
  </si>
  <si>
    <t>3DD.003D7E567F</t>
  </si>
  <si>
    <t>OtsLGRF23S_2932</t>
  </si>
  <si>
    <t>3DD.003D7E56CE</t>
  </si>
  <si>
    <t>OtsLGRF23S_2935</t>
  </si>
  <si>
    <t>3DD.003D7E56B7</t>
  </si>
  <si>
    <t>OtsLGRF23S_2937</t>
  </si>
  <si>
    <t>C-02937</t>
  </si>
  <si>
    <t>3DD.003D7E56A5</t>
  </si>
  <si>
    <t>OtsLGRF23S_2938</t>
  </si>
  <si>
    <t>3DD.003D7E56A8</t>
  </si>
  <si>
    <t>OtsLGRF23S_2940</t>
  </si>
  <si>
    <t>C-02940</t>
  </si>
  <si>
    <t>3DD.003D7E56B0</t>
  </si>
  <si>
    <t>OtsLGRF23S_2941</t>
  </si>
  <si>
    <t>OtsLYON20S_1_1490</t>
  </si>
  <si>
    <t>OtsLYON20S_1_1300</t>
  </si>
  <si>
    <t>OtsLGRF23S_2944</t>
  </si>
  <si>
    <t>OtsLYON21S_1_0893</t>
  </si>
  <si>
    <t>OtsLYON21S_1_1905</t>
  </si>
  <si>
    <t>OtsLGRF23S_2945</t>
  </si>
  <si>
    <t>C-02945</t>
  </si>
  <si>
    <t>3DD.003D7E568D</t>
  </si>
  <si>
    <t>OtsLGRF23S_2946</t>
  </si>
  <si>
    <t>C-02946</t>
  </si>
  <si>
    <t>3DD.003D7E56CF</t>
  </si>
  <si>
    <t>OtsLGRF23S_2947</t>
  </si>
  <si>
    <t>OtsLGRF23S_2948</t>
  </si>
  <si>
    <t>C-02948</t>
  </si>
  <si>
    <t>3DD.003D7E5698</t>
  </si>
  <si>
    <t>OtsLGRF23S_2950</t>
  </si>
  <si>
    <t>OtsLGRF23S_2953</t>
  </si>
  <si>
    <t>3DD.003D7E56C4</t>
  </si>
  <si>
    <t>OtsLGRF23S_2954</t>
  </si>
  <si>
    <t>C-02954</t>
  </si>
  <si>
    <t>3DD.003D7E56A7</t>
  </si>
  <si>
    <t>OtsLGRF23S_2955</t>
  </si>
  <si>
    <t>C-02955</t>
  </si>
  <si>
    <t>3DD.003D7E56B3</t>
  </si>
  <si>
    <t>OtsLGRF23S_2956</t>
  </si>
  <si>
    <t>OtsLGRF23S_2959</t>
  </si>
  <si>
    <t>This sample is a duplicate with OtsLGRF23S_10378.</t>
  </si>
  <si>
    <t>OtsLGRF23S_2960</t>
  </si>
  <si>
    <t>C-02960</t>
  </si>
  <si>
    <t>3DD.003D7E56C5</t>
  </si>
  <si>
    <t>OtsLGRF23S_2962</t>
  </si>
  <si>
    <t>3DD.003D7E56BA</t>
  </si>
  <si>
    <t>OtsLGRF23S_2963</t>
  </si>
  <si>
    <t>C-02963</t>
  </si>
  <si>
    <t>3DD.003D7E568E</t>
  </si>
  <si>
    <t>OtsLGRF23S_2964</t>
  </si>
  <si>
    <t>C-02964</t>
  </si>
  <si>
    <t>3DD.003D7E568F</t>
  </si>
  <si>
    <t>OtsLGRF23S_2965</t>
  </si>
  <si>
    <t>OtsLGRF23S_2968</t>
  </si>
  <si>
    <t>3DD.003D7E56C7</t>
  </si>
  <si>
    <t>OtsLGRF23S_2970</t>
  </si>
  <si>
    <t>C-02970</t>
  </si>
  <si>
    <t>3DD.003D494A48</t>
  </si>
  <si>
    <t>This sample is a duplicate with OtsLGRF23S_2971.</t>
  </si>
  <si>
    <t>OtsLGRF23S_2971</t>
  </si>
  <si>
    <t>This sample is a duplicate with OtsLGRF23S_2970.</t>
  </si>
  <si>
    <t>OtsLGRF23S_2974</t>
  </si>
  <si>
    <t>OtsLYON20S_1_0662</t>
  </si>
  <si>
    <t>OtsLYON20S_1_0720</t>
  </si>
  <si>
    <t>OtsLGRF23S_2975</t>
  </si>
  <si>
    <t>C-02975</t>
  </si>
  <si>
    <t>3DD.003D7E56AF</t>
  </si>
  <si>
    <t>OtsLGRF23S_2977</t>
  </si>
  <si>
    <t>OtsLGRF23S_2980</t>
  </si>
  <si>
    <t>3DD.003D732A98</t>
  </si>
  <si>
    <t>OtsLGRF23S_2982</t>
  </si>
  <si>
    <t>C-02982</t>
  </si>
  <si>
    <t>3DD.003D7E56A1</t>
  </si>
  <si>
    <t>OtsLGRF23S_2983</t>
  </si>
  <si>
    <t>OtsLGRF23S_2986</t>
  </si>
  <si>
    <t>3DD.003D7E56C3</t>
  </si>
  <si>
    <t>OtsLGRF23S_2987</t>
  </si>
  <si>
    <t>C-02987</t>
  </si>
  <si>
    <t>3DD.003D7E56B5</t>
  </si>
  <si>
    <t>OtsLGRF23S_2988</t>
  </si>
  <si>
    <t>C-02988</t>
  </si>
  <si>
    <t>3DD.003D7E56A2</t>
  </si>
  <si>
    <t>OtsLGRF23S_2989</t>
  </si>
  <si>
    <t>3DD.003D7E568B</t>
  </si>
  <si>
    <t>OtsLGRF23S_2990</t>
  </si>
  <si>
    <t>C-02990</t>
  </si>
  <si>
    <t>3DD.003D7E56D0</t>
  </si>
  <si>
    <t>OtsLGRF23S_2991</t>
  </si>
  <si>
    <t>C-02991</t>
  </si>
  <si>
    <t>3DD.003D7E56B8</t>
  </si>
  <si>
    <t>OtsLGRF23S_2992</t>
  </si>
  <si>
    <t>3DD.003D7E5676</t>
  </si>
  <si>
    <t>OtsLGRF23S_2993</t>
  </si>
  <si>
    <t>C-02993</t>
  </si>
  <si>
    <t>3DD.003D7E5692</t>
  </si>
  <si>
    <t>OtsLYON19S_1_0463</t>
  </si>
  <si>
    <t>OtsLGRF23S_2994</t>
  </si>
  <si>
    <t>C-02994</t>
  </si>
  <si>
    <t>3DD.003D7E56B4</t>
  </si>
  <si>
    <t>OtsLGRF23S_2995</t>
  </si>
  <si>
    <t>OtsLGRF23S_2997</t>
  </si>
  <si>
    <t>C-02997</t>
  </si>
  <si>
    <t>3DD.003D7E56B1</t>
  </si>
  <si>
    <t>OtsLGRF23S_2998</t>
  </si>
  <si>
    <t>3DD.003D7E569D</t>
  </si>
  <si>
    <t>OtsLGRF23S_3001</t>
  </si>
  <si>
    <t>OtsLGRF23S_3004</t>
  </si>
  <si>
    <t>OtsLGRF23S_3006</t>
  </si>
  <si>
    <t>C-03006</t>
  </si>
  <si>
    <t>3DD.003D7E5679</t>
  </si>
  <si>
    <t>OtsLGRF23S_3007</t>
  </si>
  <si>
    <t>3DD.003D7E56BD</t>
  </si>
  <si>
    <t>OtsLGRF23S_3008</t>
  </si>
  <si>
    <t>C-03008</t>
  </si>
  <si>
    <t>3DD.003D7E5691</t>
  </si>
  <si>
    <t>OtsLGRF23S_3010</t>
  </si>
  <si>
    <t>OtsLGRF23S_3013</t>
  </si>
  <si>
    <t>3DD.003D7E569C</t>
  </si>
  <si>
    <t>OtsLGRF23S_3014</t>
  </si>
  <si>
    <t>C-03014</t>
  </si>
  <si>
    <t>3DD.003D7E56CB</t>
  </si>
  <si>
    <t>OtsLGRF23S_3016</t>
  </si>
  <si>
    <t>3DD.003D7E5680</t>
  </si>
  <si>
    <t>OtsLGRF23S_3019</t>
  </si>
  <si>
    <t>3DD.003D7E567C</t>
  </si>
  <si>
    <t>OtsLGRF23S_3022</t>
  </si>
  <si>
    <t>OtsLGRF23S_3025</t>
  </si>
  <si>
    <t>OtsLYON20S_1_0284</t>
  </si>
  <si>
    <t>OtsLYON20S_1_1045</t>
  </si>
  <si>
    <t>OtsLGRF23S_3026</t>
  </si>
  <si>
    <t>C-03026</t>
  </si>
  <si>
    <t>3DD.003D7E56BF</t>
  </si>
  <si>
    <t>OtsLGRF23S_3027</t>
  </si>
  <si>
    <t>C-03027</t>
  </si>
  <si>
    <t>3DD.003D7E56AE</t>
  </si>
  <si>
    <t>OtsLGRF23S_3028</t>
  </si>
  <si>
    <t>OtsLGRF23S_3029</t>
  </si>
  <si>
    <t>C-03029</t>
  </si>
  <si>
    <t>3DD.003D7E56B9</t>
  </si>
  <si>
    <t>OtsLGRF23S_3030</t>
  </si>
  <si>
    <t>C-03030</t>
  </si>
  <si>
    <t>3DD.003D7E568C</t>
  </si>
  <si>
    <t>OtsLGRF23S_3031</t>
  </si>
  <si>
    <t>3DD.003D7E566D</t>
  </si>
  <si>
    <t>OtsLGRF23S_3034</t>
  </si>
  <si>
    <t>OtsLGRF23S_3036</t>
  </si>
  <si>
    <t>C-03036</t>
  </si>
  <si>
    <t>3DD.003D7E56B6</t>
  </si>
  <si>
    <t>OtsNPFH19S_1_4363</t>
  </si>
  <si>
    <t>OtsNPFH19S_1_4012</t>
  </si>
  <si>
    <t>OtsLGRF23S_3037</t>
  </si>
  <si>
    <t>OtsPBT19-PRHFa-5738</t>
  </si>
  <si>
    <t>OtsPBT19-PRHFa-6266</t>
  </si>
  <si>
    <t>OtsLGRF23S_3040</t>
  </si>
  <si>
    <t>OtsLYON21S_1_1818</t>
  </si>
  <si>
    <t>OtsLGRF23S_3041</t>
  </si>
  <si>
    <t>C-03041</t>
  </si>
  <si>
    <t>3DD.003D7E5687</t>
  </si>
  <si>
    <t>OtsLGRF23S_3043</t>
  </si>
  <si>
    <t>OtsLGRF23S_3045</t>
  </si>
  <si>
    <t>C-03045</t>
  </si>
  <si>
    <t>3DD.003D7E56A6</t>
  </si>
  <si>
    <t>OtsLGRF23S_3046</t>
  </si>
  <si>
    <t>3DD.003D7E569B</t>
  </si>
  <si>
    <t>OtsLGRF23S_3047</t>
  </si>
  <si>
    <t>C-03047</t>
  </si>
  <si>
    <t>3DD.003D7E569F</t>
  </si>
  <si>
    <t>OtsLGRF23S_3048</t>
  </si>
  <si>
    <t>C-03048</t>
  </si>
  <si>
    <t>3DD.003D7E56FF</t>
  </si>
  <si>
    <t>OtsLGRF23S_3049</t>
  </si>
  <si>
    <t>OtsLGRF23S_3050</t>
  </si>
  <si>
    <t>C-03050</t>
  </si>
  <si>
    <t>3DD.003D7E56D2</t>
  </si>
  <si>
    <t>OtsLGRF23S_3051</t>
  </si>
  <si>
    <t>C-03051</t>
  </si>
  <si>
    <t>3DD.003D7E56DE</t>
  </si>
  <si>
    <t>OtsLGRF23S_3052</t>
  </si>
  <si>
    <t>3DD.003D7E5720</t>
  </si>
  <si>
    <t>OtsLGRF23S_3054</t>
  </si>
  <si>
    <t>C-03054</t>
  </si>
  <si>
    <t>3DD.003D7E56E5</t>
  </si>
  <si>
    <t>OtsLGRF23S_3055</t>
  </si>
  <si>
    <t>3DD.003D7E56F2</t>
  </si>
  <si>
    <t>OtsLGRF23S_3056</t>
  </si>
  <si>
    <t>C-03056</t>
  </si>
  <si>
    <t>3DD.003D7E5733</t>
  </si>
  <si>
    <t>OtsLGRF23S_3058</t>
  </si>
  <si>
    <t>OtsLYON20S_1_0319</t>
  </si>
  <si>
    <t>OtsLYON20S_1_0061</t>
  </si>
  <si>
    <t>OtsLGRF23S_3061</t>
  </si>
  <si>
    <t>3DD.003D7E5707</t>
  </si>
  <si>
    <t>OtsLGRF23S_3062</t>
  </si>
  <si>
    <t>C-03062</t>
  </si>
  <si>
    <t>3DD.003D7E5732</t>
  </si>
  <si>
    <t>OtsLYON18S_1_0766</t>
  </si>
  <si>
    <t>OtsLYON18S_1_0689</t>
  </si>
  <si>
    <t>OtsLGRF23S_3063</t>
  </si>
  <si>
    <t>C-03063</t>
  </si>
  <si>
    <t>3DD.003D7E5723</t>
  </si>
  <si>
    <t>OtsLGRF23S_3064</t>
  </si>
  <si>
    <t>OtsLGRF23S_3066</t>
  </si>
  <si>
    <t>C-03066</t>
  </si>
  <si>
    <t>3DD.003D7E5702</t>
  </si>
  <si>
    <t>OtsLGRF23S_3067</t>
  </si>
  <si>
    <t>3DD.003D7E5716</t>
  </si>
  <si>
    <t>OtsLGRF23S_3070</t>
  </si>
  <si>
    <t>OtsLYON20S_1_0419</t>
  </si>
  <si>
    <t>OtsLYON20S_1_1118</t>
  </si>
  <si>
    <t>OtsLGRF23S_3071</t>
  </si>
  <si>
    <t>C-03071</t>
  </si>
  <si>
    <t>3DD.003D7E56EE</t>
  </si>
  <si>
    <t>OtsLGRF23S_3072</t>
  </si>
  <si>
    <t>C-03072</t>
  </si>
  <si>
    <t>3DD.003D7E56DA</t>
  </si>
  <si>
    <t>OtsLGRF23S_3073</t>
  </si>
  <si>
    <t>3DD.003D7E5700</t>
  </si>
  <si>
    <t>OtsLYON19S_1_1781</t>
  </si>
  <si>
    <t>OtsLYON19S_1_2039</t>
  </si>
  <si>
    <t>OtsLGRF23S_3074</t>
  </si>
  <si>
    <t>C-03074</t>
  </si>
  <si>
    <t>3DD.003D7E571A</t>
  </si>
  <si>
    <t>OtsLGRF23S_3075</t>
  </si>
  <si>
    <t>C-03075</t>
  </si>
  <si>
    <t>3DD.003D7E56E8</t>
  </si>
  <si>
    <t>OtsLYON19S_1_1551</t>
  </si>
  <si>
    <t>OtsLGRF23S_3076</t>
  </si>
  <si>
    <t>OtsNPFH19S_1_5303</t>
  </si>
  <si>
    <t>OtsNPFH19S_1_5046</t>
  </si>
  <si>
    <t>OtsLGRF23S_3077</t>
  </si>
  <si>
    <t>C-03077</t>
  </si>
  <si>
    <t>3DD.003D7E5725</t>
  </si>
  <si>
    <t>OtsLGRF23S_3079</t>
  </si>
  <si>
    <t>OtsLGRF23S_3080</t>
  </si>
  <si>
    <t>C-03080</t>
  </si>
  <si>
    <t>3DD.003D7E56D4</t>
  </si>
  <si>
    <t>OtsNPFH19S_1_4329</t>
  </si>
  <si>
    <t>OtsNPFH19S_1_4063</t>
  </si>
  <si>
    <t>OtsLGRF23S_3082</t>
  </si>
  <si>
    <t>OtsLYON19S_1_1221</t>
  </si>
  <si>
    <t>OtsLGRF23S_3084</t>
  </si>
  <si>
    <t>C-03084</t>
  </si>
  <si>
    <t>3DD.003D7E56EC</t>
  </si>
  <si>
    <t>OtsLYON19S_1_0604</t>
  </si>
  <si>
    <t>OtsLGRF23S_3085</t>
  </si>
  <si>
    <t>OtsLGRF23S_3086</t>
  </si>
  <si>
    <t>C-03086</t>
  </si>
  <si>
    <t>3DD.003D7E56D8</t>
  </si>
  <si>
    <t>OtsLGRF23S_3088</t>
  </si>
  <si>
    <t>3DD.003D7E56F4</t>
  </si>
  <si>
    <t>OtsLGRF23S_3091</t>
  </si>
  <si>
    <t>3DD.003D7E5728</t>
  </si>
  <si>
    <t>OtsLGRF23S_3092</t>
  </si>
  <si>
    <t>C-03092</t>
  </si>
  <si>
    <t>3DD.003D7E56FC</t>
  </si>
  <si>
    <t>OtsLGRF23S_3094</t>
  </si>
  <si>
    <t>3DD.003D7E5711</t>
  </si>
  <si>
    <t>OtsLGRF23S_3095</t>
  </si>
  <si>
    <t>C-03095</t>
  </si>
  <si>
    <t>3DD.003D7E5726</t>
  </si>
  <si>
    <t>OtsLGRF23S_3096</t>
  </si>
  <si>
    <t>C-03096</t>
  </si>
  <si>
    <t>3DD.003D7E56EB</t>
  </si>
  <si>
    <t>OtsLGRF23S_3097</t>
  </si>
  <si>
    <t>3DD.003D7E56E0</t>
  </si>
  <si>
    <t>OtsLGRF23S_3098</t>
  </si>
  <si>
    <t>C-03098</t>
  </si>
  <si>
    <t>3DD.003D7E5703</t>
  </si>
  <si>
    <t>OtsLGRF23S_3099</t>
  </si>
  <si>
    <t>C-03099</t>
  </si>
  <si>
    <t>3DD.003D7E56ED</t>
  </si>
  <si>
    <t>OtsLGRF23S_3100</t>
  </si>
  <si>
    <t>3DD.003D9CF604</t>
  </si>
  <si>
    <t>OtsLYON21S_1_1672</t>
  </si>
  <si>
    <t>OtsLGRF23S_3103</t>
  </si>
  <si>
    <t>OtsNPFH19S_1_3305</t>
  </si>
  <si>
    <t>OtsNPFH19S_1_3026</t>
  </si>
  <si>
    <t>OtsLGRF23S_3104</t>
  </si>
  <si>
    <t>C-03104</t>
  </si>
  <si>
    <t>3DD.003D7E572B</t>
  </si>
  <si>
    <t>OtsLGRF23S_3105</t>
  </si>
  <si>
    <t>C-03105</t>
  </si>
  <si>
    <t>3DD.003D7E56EF</t>
  </si>
  <si>
    <t>OtsLYON19S_1_1616</t>
  </si>
  <si>
    <t>OtsLGRF23S_3106</t>
  </si>
  <si>
    <t>3DD.003D7E5701</t>
  </si>
  <si>
    <t>OtsLGRF23S_3107</t>
  </si>
  <si>
    <t>C-03107</t>
  </si>
  <si>
    <t>3DD.003D7E56F3</t>
  </si>
  <si>
    <t>OtsLGRF23S_3109</t>
  </si>
  <si>
    <t>OtsLGRF23S_3111</t>
  </si>
  <si>
    <t>C-03111</t>
  </si>
  <si>
    <t>3DD.003D7E56EA</t>
  </si>
  <si>
    <t>OtsLGRF23S_3112</t>
  </si>
  <si>
    <t>3DD.003D7E571D</t>
  </si>
  <si>
    <t>OtsLGRF23S_3114</t>
  </si>
  <si>
    <t>C-03114</t>
  </si>
  <si>
    <t>3DD.003D7E56FB</t>
  </si>
  <si>
    <t>OtsLGRF23S_3115</t>
  </si>
  <si>
    <t>3DD.003D49D2F0</t>
  </si>
  <si>
    <t>OtsLGRF23S_3117</t>
  </si>
  <si>
    <t>C-03117</t>
  </si>
  <si>
    <t>3DD.003D7E5719</t>
  </si>
  <si>
    <t>OtsLGRF23S_3118</t>
  </si>
  <si>
    <t>3DD.003D7E56E3</t>
  </si>
  <si>
    <t>OtsLGRF23S_3119</t>
  </si>
  <si>
    <t>C-03119</t>
  </si>
  <si>
    <t>3DD.003D7E5713</t>
  </si>
  <si>
    <t>OtsLGRF23S_3120</t>
  </si>
  <si>
    <t>C-03120</t>
  </si>
  <si>
    <t>3DD.003D7E56DB</t>
  </si>
  <si>
    <t>OtsLGRF23S_3121</t>
  </si>
  <si>
    <t>3DD.003D7E5715</t>
  </si>
  <si>
    <t>OtsLGRF23S_3124</t>
  </si>
  <si>
    <t>OtsNPFH19S_1_3032</t>
  </si>
  <si>
    <t>OtsLGRF23S_3127</t>
  </si>
  <si>
    <t>OtsNPFH20S_1_0848</t>
  </si>
  <si>
    <t>OtsNPFH20S_1_0788</t>
  </si>
  <si>
    <t>OtsLGRF23S_3128</t>
  </si>
  <si>
    <t>C-03128</t>
  </si>
  <si>
    <t>3DD.003D7E56E1</t>
  </si>
  <si>
    <t>OtsLYON19S_1_0354</t>
  </si>
  <si>
    <t>OtsLGRF23S_3130</t>
  </si>
  <si>
    <t>3DD.003D7E572D</t>
  </si>
  <si>
    <t>OtsLGRF23S_3131</t>
  </si>
  <si>
    <t>C-03131</t>
  </si>
  <si>
    <t>3DD.003D7E56FD</t>
  </si>
  <si>
    <t>OtsLGRF23S_3133</t>
  </si>
  <si>
    <t>OtsLGRF23S_3134</t>
  </si>
  <si>
    <t>C-03134</t>
  </si>
  <si>
    <t>3DD.003D7E5718</t>
  </si>
  <si>
    <t>OtsLGRF23S_3135</t>
  </si>
  <si>
    <t>C-03135</t>
  </si>
  <si>
    <t>3DD.003D7E571C</t>
  </si>
  <si>
    <t>OtsLGRF23S_3136</t>
  </si>
  <si>
    <t>3DD.003D7E56F0</t>
  </si>
  <si>
    <t>OtsLGRF23S_3137</t>
  </si>
  <si>
    <t>C-03137</t>
  </si>
  <si>
    <t>3DD.003D7E571E</t>
  </si>
  <si>
    <t>OtsLGRF23S_3138</t>
  </si>
  <si>
    <t>C-03138</t>
  </si>
  <si>
    <t>3DD.003D7E56DD</t>
  </si>
  <si>
    <t>OtsNPFH19S_1_4304</t>
  </si>
  <si>
    <t>OtsNPFH19S_1_4017</t>
  </si>
  <si>
    <t>OtsLGRF23S_3139</t>
  </si>
  <si>
    <t>OtsLYON19S_1_1843</t>
  </si>
  <si>
    <t>OtsLYON19S_1_1591</t>
  </si>
  <si>
    <t>OtsLGRF23S_3142</t>
  </si>
  <si>
    <t>OtsLYON21S_1_0757</t>
  </si>
  <si>
    <t>OtsLYON21S_1_0395</t>
  </si>
  <si>
    <t>OtsLGRF23S_3144</t>
  </si>
  <si>
    <t>C-03144</t>
  </si>
  <si>
    <t>3DD.003D7E56D6</t>
  </si>
  <si>
    <t>OtsLGRF23S_3145</t>
  </si>
  <si>
    <t>3DD.003D7E56E2</t>
  </si>
  <si>
    <t>OtsLGRF23S_3146</t>
  </si>
  <si>
    <t>C-03146</t>
  </si>
  <si>
    <t>3DD.003D7E5712</t>
  </si>
  <si>
    <t>OtsLGRF23S_3147</t>
  </si>
  <si>
    <t>C-03147</t>
  </si>
  <si>
    <t>3DD.003D7E56DC</t>
  </si>
  <si>
    <t>OtsLGRF23S_3148</t>
  </si>
  <si>
    <t>OtsLGRF23S_3149</t>
  </si>
  <si>
    <t>C-03149</t>
  </si>
  <si>
    <t>3DD.003D7E572A</t>
  </si>
  <si>
    <t>OtsLGRF23S_3151</t>
  </si>
  <si>
    <t>OtsLYON21S_1_1674</t>
  </si>
  <si>
    <t>OtsLGRF23S_3153</t>
  </si>
  <si>
    <t>C-03153</t>
  </si>
  <si>
    <t>3DD.003D7E56F5</t>
  </si>
  <si>
    <t>OtsLGRF23S_3154</t>
  </si>
  <si>
    <t>OtsLGRF23S_3155</t>
  </si>
  <si>
    <t>C-03155</t>
  </si>
  <si>
    <t>3DD.003D7E570D</t>
  </si>
  <si>
    <t>OtsLGRF23S_3156</t>
  </si>
  <si>
    <t>C-03156</t>
  </si>
  <si>
    <t>3DD.003D7E56FA</t>
  </si>
  <si>
    <t>OtsLGRF23S_3157</t>
  </si>
  <si>
    <t>3DD.003D7E5721</t>
  </si>
  <si>
    <t>OtsLGRF23S_3160</t>
  </si>
  <si>
    <t>OtsLGRF23S_3162</t>
  </si>
  <si>
    <t>C-03162</t>
  </si>
  <si>
    <t>3DD.003D7E572E</t>
  </si>
  <si>
    <t>OtsLGRF23S_3163</t>
  </si>
  <si>
    <t>3DD.003D7E56D5</t>
  </si>
  <si>
    <t>OtsLGRF23S_3164</t>
  </si>
  <si>
    <t>C-03164</t>
  </si>
  <si>
    <t>3DD.003D7E56DF</t>
  </si>
  <si>
    <t>OtsLGRF23S_3165</t>
  </si>
  <si>
    <t>C-03165</t>
  </si>
  <si>
    <t>3DD.003D7E56F1</t>
  </si>
  <si>
    <t>OtsLGRF23S_3166</t>
  </si>
  <si>
    <t>OtsLGRF23S_3167</t>
  </si>
  <si>
    <t>C-03167</t>
  </si>
  <si>
    <t>3DD.003D7E56F6</t>
  </si>
  <si>
    <t>OtsLGRF23S_3168</t>
  </si>
  <si>
    <t>C-03168</t>
  </si>
  <si>
    <t>3DD.003D7E572F</t>
  </si>
  <si>
    <t>OtsLGRF23S_3169</t>
  </si>
  <si>
    <t>3DD.003D7E5705</t>
  </si>
  <si>
    <t>OtsLGRF23S_3172</t>
  </si>
  <si>
    <t>OtsLYON21S_1_0708</t>
  </si>
  <si>
    <t>OtsLYON21S_1_0284</t>
  </si>
  <si>
    <t>OtsLGRF23S_3174</t>
  </si>
  <si>
    <t>C-03174</t>
  </si>
  <si>
    <t>3DD.003D7E571B</t>
  </si>
  <si>
    <t>OtsLGRF23S_3175</t>
  </si>
  <si>
    <t>3DD.003D7E56F8</t>
  </si>
  <si>
    <t>OtsLGRF23S_3176</t>
  </si>
  <si>
    <t>C-03176</t>
  </si>
  <si>
    <t>3DD.003D7E5710</t>
  </si>
  <si>
    <t>OtsLGRF23S_3178</t>
  </si>
  <si>
    <t>3DD.003D7E56E4</t>
  </si>
  <si>
    <t>OtsLGRF23S_3181</t>
  </si>
  <si>
    <t>OtsLYON21S_1_0829</t>
  </si>
  <si>
    <t>OtsLYON21S_1_1670</t>
  </si>
  <si>
    <t>OtsLGRF23S_3182</t>
  </si>
  <si>
    <t>C-03182</t>
  </si>
  <si>
    <t>3DD.003D7E56F9</t>
  </si>
  <si>
    <t>OtsLGRF23S_3183</t>
  </si>
  <si>
    <t>C-03183</t>
  </si>
  <si>
    <t>3DD.003D7E5727</t>
  </si>
  <si>
    <t>OtsLGRF23S_3184</t>
  </si>
  <si>
    <t>3DD.003D7E5722</t>
  </si>
  <si>
    <t>OtsLGRF23S_3185</t>
  </si>
  <si>
    <t>C-03185</t>
  </si>
  <si>
    <t>3DD.003D7E56D9</t>
  </si>
  <si>
    <t>OtsLYON19S_1_0366</t>
  </si>
  <si>
    <t>OtsLGRF23S_3187</t>
  </si>
  <si>
    <t>3DD.003D7E56E9</t>
  </si>
  <si>
    <t>OtsLGRF23S_3188</t>
  </si>
  <si>
    <t>C-03188</t>
  </si>
  <si>
    <t>3DD.003D7E5717</t>
  </si>
  <si>
    <t>OtsLGRF23S_3189</t>
  </si>
  <si>
    <t>C-03189</t>
  </si>
  <si>
    <t>3DD.003D7E5730</t>
  </si>
  <si>
    <t>OtsLGRF23S_3190</t>
  </si>
  <si>
    <t>3DD.003D7E5735</t>
  </si>
  <si>
    <t>OtsLGRF23S_3193</t>
  </si>
  <si>
    <t>OtsLYON21S_1_0880</t>
  </si>
  <si>
    <t>OtsLYON21S_1_1874</t>
  </si>
  <si>
    <t>OtsLGRF23S_3194</t>
  </si>
  <si>
    <t>C-03194</t>
  </si>
  <si>
    <t>3DD.003D7E5706</t>
  </si>
  <si>
    <t>OtsNPFH19S_1_1311</t>
  </si>
  <si>
    <t>OtsNPFH19S_1_1099</t>
  </si>
  <si>
    <t>OtsLGRF23S_3195</t>
  </si>
  <si>
    <t>C-03195</t>
  </si>
  <si>
    <t>3DD.003D7E572C</t>
  </si>
  <si>
    <t>OtsLGRF23S_3196</t>
  </si>
  <si>
    <t>OtsLYON19S_1_0231</t>
  </si>
  <si>
    <t>OtsLGRF23S_3197</t>
  </si>
  <si>
    <t>C-03197</t>
  </si>
  <si>
    <t>3DD.003D7E49D5</t>
  </si>
  <si>
    <t>OtsLGRF23S_3199</t>
  </si>
  <si>
    <t>3DD.003D7E49C8</t>
  </si>
  <si>
    <t>OtsLYON18S_1_0832</t>
  </si>
  <si>
    <t>OtsLGRF23S_3201</t>
  </si>
  <si>
    <t>C-03201</t>
  </si>
  <si>
    <t>3DD.003D7E49DA</t>
  </si>
  <si>
    <t>OtsLYON19S_1_1575</t>
  </si>
  <si>
    <t>OtsLGRF23S_3202</t>
  </si>
  <si>
    <t>3DD.003D4A1A72</t>
  </si>
  <si>
    <t>OtsLGRF23S_3203</t>
  </si>
  <si>
    <t>C-03203</t>
  </si>
  <si>
    <t>3DD.003D7E49CF</t>
  </si>
  <si>
    <t>OtsLGRF23S_3205</t>
  </si>
  <si>
    <t>3DD.003D7E499B</t>
  </si>
  <si>
    <t>OtsLGRF23S_3208</t>
  </si>
  <si>
    <t>OtsLGRF23S_3209</t>
  </si>
  <si>
    <t>C-03209</t>
  </si>
  <si>
    <t>3DD.003D7E49D3</t>
  </si>
  <si>
    <t>OtsLGRF23S_3211</t>
  </si>
  <si>
    <t>OtsLGRF23S_3212</t>
  </si>
  <si>
    <t>C-03212</t>
  </si>
  <si>
    <t>3DD.003D7E49B6</t>
  </si>
  <si>
    <t>OtsLGRF23S_3214</t>
  </si>
  <si>
    <t>3DD.003D7E49B2</t>
  </si>
  <si>
    <t>OtsNPFH19S_1_4358</t>
  </si>
  <si>
    <t>OtsNPFH19S_1_4026</t>
  </si>
  <si>
    <t>OtsLGRF23S_3216</t>
  </si>
  <si>
    <t>C-03216</t>
  </si>
  <si>
    <t>3DD.003D7E49E0</t>
  </si>
  <si>
    <t>OtsLGRF23S_3217</t>
  </si>
  <si>
    <t>3DD.003D7E499A</t>
  </si>
  <si>
    <t>OtsLGRF23S_3218</t>
  </si>
  <si>
    <t>C-03218</t>
  </si>
  <si>
    <t>3DD.003D7E49DF</t>
  </si>
  <si>
    <t>OtsLGRF23S_3219</t>
  </si>
  <si>
    <t>C-03219</t>
  </si>
  <si>
    <t>3DD.003D7E49CB</t>
  </si>
  <si>
    <t>OtsLGRF23S_3220</t>
  </si>
  <si>
    <t>3DD.003D7E4999</t>
  </si>
  <si>
    <t>OtsLGRF23S_3221</t>
  </si>
  <si>
    <t>C-03221</t>
  </si>
  <si>
    <t>3DD.003D7E4996</t>
  </si>
  <si>
    <t>OtsLGRF23S_3223</t>
  </si>
  <si>
    <t>OtsLYON20S_1_1510</t>
  </si>
  <si>
    <t>OtsLYON20S_1_1638</t>
  </si>
  <si>
    <t>OtsLGRF23S_3226</t>
  </si>
  <si>
    <t>3DD.003D7E49D2</t>
  </si>
  <si>
    <t>OtsLGRF23S_3227</t>
  </si>
  <si>
    <t>C-03227</t>
  </si>
  <si>
    <t>3DD.003D7E49A7</t>
  </si>
  <si>
    <t>OtsLGRF23S_3229</t>
  </si>
  <si>
    <t>OtsLYON20S_1_0262</t>
  </si>
  <si>
    <t>OtsLYON20S_1_0123</t>
  </si>
  <si>
    <t>OtsLGRF23S_3231</t>
  </si>
  <si>
    <t>C-03231</t>
  </si>
  <si>
    <t>3DD.003D7E49D4</t>
  </si>
  <si>
    <t>OtsLGRF23S_3232</t>
  </si>
  <si>
    <t>OtsLYON19S_1_1386</t>
  </si>
  <si>
    <t>OtsLYON19S_1_1470</t>
  </si>
  <si>
    <t>OtsLGRF23S_3234</t>
  </si>
  <si>
    <t>C-03234</t>
  </si>
  <si>
    <t>3DD.003D7E49B5</t>
  </si>
  <si>
    <t>OtsLGRF23S_3235</t>
  </si>
  <si>
    <t>3DD.003D7E49CA</t>
  </si>
  <si>
    <t>OtsLGRF23S_3236</t>
  </si>
  <si>
    <t>C-03236</t>
  </si>
  <si>
    <t>3DD.003D7E49A8</t>
  </si>
  <si>
    <t>OtsLGRF23S_3238</t>
  </si>
  <si>
    <t>3DD.003D7E49C1</t>
  </si>
  <si>
    <t>OtsLGRF23S_3240</t>
  </si>
  <si>
    <t>C-03240</t>
  </si>
  <si>
    <t>3DD.003D7E49CE</t>
  </si>
  <si>
    <t>OtsLGRF23S_3241</t>
  </si>
  <si>
    <t>OtsNPFH19S_1_1324</t>
  </si>
  <si>
    <t>OtsNPFH19S_1_1006</t>
  </si>
  <si>
    <t>OtsLGRF23S_3242</t>
  </si>
  <si>
    <t>C-03242</t>
  </si>
  <si>
    <t>3DD.003D7E49E8</t>
  </si>
  <si>
    <t>OtsLGRF23S_3244</t>
  </si>
  <si>
    <t>OtsLYON19S_1_0343</t>
  </si>
  <si>
    <t>OtsLGRF23S_3246</t>
  </si>
  <si>
    <t>C-03246</t>
  </si>
  <si>
    <t>3DD.003D7E4993</t>
  </si>
  <si>
    <t>OtsLGRF23S_3247</t>
  </si>
  <si>
    <t>3DD.003D7E49D9</t>
  </si>
  <si>
    <t>OtsLGRF23S_3248</t>
  </si>
  <si>
    <t>C-03248</t>
  </si>
  <si>
    <t>3DD.003D7E49DE</t>
  </si>
  <si>
    <t>OtsLGRF23S_3249</t>
  </si>
  <si>
    <t>C-03249</t>
  </si>
  <si>
    <t>3DD.003D7E4989</t>
  </si>
  <si>
    <t>OtsLGRF23S_3250</t>
  </si>
  <si>
    <t>3DD.003D7E498C</t>
  </si>
  <si>
    <t>OtsLGRF23S_3253</t>
  </si>
  <si>
    <t>OtsLGRF23S_3256</t>
  </si>
  <si>
    <t>OtsLYON20S_1_1496</t>
  </si>
  <si>
    <t>OtsLYON20S_1_1611</t>
  </si>
  <si>
    <t>OtsLGRF23S_3257</t>
  </si>
  <si>
    <t>C-03257</t>
  </si>
  <si>
    <t>3DD.003D7E49EA</t>
  </si>
  <si>
    <t>OtsLGRF23S_3259</t>
  </si>
  <si>
    <t>OtsLGRF23S_3262</t>
  </si>
  <si>
    <t>OtsLGRF23S_3263</t>
  </si>
  <si>
    <t>C-03263</t>
  </si>
  <si>
    <t>3DD.003D7E49C6</t>
  </si>
  <si>
    <t>OtsLGRF23S_3264</t>
  </si>
  <si>
    <t>C-03264</t>
  </si>
  <si>
    <t>3DD.003D7E4991</t>
  </si>
  <si>
    <t>OtsLGRF23S_3265</t>
  </si>
  <si>
    <t>OtsLGRF23S_3266</t>
  </si>
  <si>
    <t>C-03266</t>
  </si>
  <si>
    <t>3DD.003D7E49B9</t>
  </si>
  <si>
    <t>OtsLGRF23S_3267</t>
  </si>
  <si>
    <t>C-03267</t>
  </si>
  <si>
    <t>3DD.003D7E49CC</t>
  </si>
  <si>
    <t>OtsLGRF23S_3268</t>
  </si>
  <si>
    <t>3DD.003D7E49C3</t>
  </si>
  <si>
    <t>OtsLGRF23S_3270</t>
  </si>
  <si>
    <t>C-03270</t>
  </si>
  <si>
    <t>3DD.003D7E49A2</t>
  </si>
  <si>
    <t>OtsLGRF23S_3271</t>
  </si>
  <si>
    <t>OtsLYON20S_1_1487</t>
  </si>
  <si>
    <t>OtsLYON20S_1_1291</t>
  </si>
  <si>
    <t>OtsLGRF23S_3274</t>
  </si>
  <si>
    <t>3DD.003D7E498B</t>
  </si>
  <si>
    <t>OtsLGRF23S_3276</t>
  </si>
  <si>
    <t>C-03276</t>
  </si>
  <si>
    <t>3DD.003D7E499D</t>
  </si>
  <si>
    <t>OtsNPFH20S_1_0354</t>
  </si>
  <si>
    <t>OtsNPFH20S_1_0316</t>
  </si>
  <si>
    <t>OtsLGRF23S_3277</t>
  </si>
  <si>
    <t>3DD.003D7E49D1</t>
  </si>
  <si>
    <t>OtsLYON20S_1_1556</t>
  </si>
  <si>
    <t>OtsLYON20S_1_1715</t>
  </si>
  <si>
    <t>OtsLGRF23S_3280</t>
  </si>
  <si>
    <t>OtsLGRF23S_3283</t>
  </si>
  <si>
    <t>3DD.003D7E49A9</t>
  </si>
  <si>
    <t>OtsLGRF23S_3284</t>
  </si>
  <si>
    <t>C-03284</t>
  </si>
  <si>
    <t>3DD.003D7E49D8</t>
  </si>
  <si>
    <t>OtsLGRF23S_3285</t>
  </si>
  <si>
    <t>C-03285</t>
  </si>
  <si>
    <t>3DD.003D7E49A3</t>
  </si>
  <si>
    <t>OtsLGRF23S_3286</t>
  </si>
  <si>
    <t>3DD.003D7E49AC</t>
  </si>
  <si>
    <t>OtsLGRF23S_3287</t>
  </si>
  <si>
    <t>C-03287</t>
  </si>
  <si>
    <t>3DD.003D7E4990</t>
  </si>
  <si>
    <t>OtsLGRF23S_3289</t>
  </si>
  <si>
    <t>3DD.003D7E49BF</t>
  </si>
  <si>
    <t>OtsLGRF23S_3290</t>
  </si>
  <si>
    <t>C-03290</t>
  </si>
  <si>
    <t>3DD.003D7E49AB</t>
  </si>
  <si>
    <t>OtsLGRF23S_3292</t>
  </si>
  <si>
    <t>OtsLGRF23S_3293</t>
  </si>
  <si>
    <t>C-03293</t>
  </si>
  <si>
    <t>3DD.003D7E49E6</t>
  </si>
  <si>
    <t>OtsLGRF23S_3295</t>
  </si>
  <si>
    <t>OtsLGRF23S_3296</t>
  </si>
  <si>
    <t>C-03296</t>
  </si>
  <si>
    <t>3DD.003D7E4994</t>
  </si>
  <si>
    <t>OtsLGRF23S_3297</t>
  </si>
  <si>
    <t>C-03297</t>
  </si>
  <si>
    <t>3DD.003D7E499C</t>
  </si>
  <si>
    <t>OtsLGRF23S_3298</t>
  </si>
  <si>
    <t>3DD.003D7E498A</t>
  </si>
  <si>
    <t>OtsLGRF23S_3299</t>
  </si>
  <si>
    <t>C-03299</t>
  </si>
  <si>
    <t>3DD.003D7E49A4</t>
  </si>
  <si>
    <t>OtsLGRF23S_3301</t>
  </si>
  <si>
    <t>3DD.003D7E49B8</t>
  </si>
  <si>
    <t>OtsLGRF23S_3302</t>
  </si>
  <si>
    <t>C-03302</t>
  </si>
  <si>
    <t>3DD.003D7E49E1</t>
  </si>
  <si>
    <t>OtsLGRF23S_3304</t>
  </si>
  <si>
    <t>OtsLGRF23S_3305</t>
  </si>
  <si>
    <t>C-03305</t>
  </si>
  <si>
    <t>3DD.003D7E49E2</t>
  </si>
  <si>
    <t>OtsLGRF23S_3306</t>
  </si>
  <si>
    <t>C-03306</t>
  </si>
  <si>
    <t>3DD.003D7E49B4</t>
  </si>
  <si>
    <t>OtsLGRF23S_3307</t>
  </si>
  <si>
    <t>OtsLYON21S_1_0895</t>
  </si>
  <si>
    <t>OtsLYON21S_1_1910</t>
  </si>
  <si>
    <t>OtsLGRF23S_3308</t>
  </si>
  <si>
    <t>C-03308</t>
  </si>
  <si>
    <t>3DD.003D7E49E4</t>
  </si>
  <si>
    <t>OtsLGRF23S_3310</t>
  </si>
  <si>
    <t>3DD.003D7E49CD</t>
  </si>
  <si>
    <t>OtsLGRF23S_3313</t>
  </si>
  <si>
    <t>3DD.003D7E49D7</t>
  </si>
  <si>
    <t>OtsLGRF23S_3314</t>
  </si>
  <si>
    <t>C-03314</t>
  </si>
  <si>
    <t>3DD.003D7E49B3</t>
  </si>
  <si>
    <t>OtsLGRF23S_3315</t>
  </si>
  <si>
    <t>C-03315</t>
  </si>
  <si>
    <t>3DD.003D7E4995</t>
  </si>
  <si>
    <t>OtsNPFH19S_1_1334</t>
  </si>
  <si>
    <t>OtsNPFH19S_1_1060</t>
  </si>
  <si>
    <t>OtsLGRF23S_3316</t>
  </si>
  <si>
    <t>OtsLGRF23S_3319</t>
  </si>
  <si>
    <t>OtsLYON20S_1_0201</t>
  </si>
  <si>
    <t>OtsLYON20S_1_0025</t>
  </si>
  <si>
    <t>OtsLGRF23S_3322</t>
  </si>
  <si>
    <t>OtsLYON20S_1_1119</t>
  </si>
  <si>
    <t>OtsLGRF23S_3325</t>
  </si>
  <si>
    <t>OtsLGRF23S_3326</t>
  </si>
  <si>
    <t>C-03326</t>
  </si>
  <si>
    <t>3DD.003D7E49C7</t>
  </si>
  <si>
    <t>OtsLGRF23S_3327</t>
  </si>
  <si>
    <t>C-03327</t>
  </si>
  <si>
    <t>3DD.003D7E4997</t>
  </si>
  <si>
    <t>OtsLGRF23S_3328</t>
  </si>
  <si>
    <t>3DD.003D7E4992</t>
  </si>
  <si>
    <t>OtsLGRF23S_3329</t>
  </si>
  <si>
    <t>C-03329</t>
  </si>
  <si>
    <t>3DD.003D7E49E7</t>
  </si>
  <si>
    <t>OtsLGRF23S_3331</t>
  </si>
  <si>
    <t>OtsLGRF23S_3334</t>
  </si>
  <si>
    <t>OtsLGRF23S_3335</t>
  </si>
  <si>
    <t>C-03335</t>
  </si>
  <si>
    <t>3DD.003D7E49DD</t>
  </si>
  <si>
    <t>OtsLGRF23S_3336</t>
  </si>
  <si>
    <t>C-03336</t>
  </si>
  <si>
    <t>3DD.003D7E49C9</t>
  </si>
  <si>
    <t>OtsLGRF23S_3337</t>
  </si>
  <si>
    <t>OtsLYON19S_1_2024</t>
  </si>
  <si>
    <t>OtsLGRF23S_3338</t>
  </si>
  <si>
    <t>C-03338</t>
  </si>
  <si>
    <t>3DD.003D7E49B1</t>
  </si>
  <si>
    <t>OtsLGRF23S_3339</t>
  </si>
  <si>
    <t>C-03339</t>
  </si>
  <si>
    <t>3DD.003D7E49BE</t>
  </si>
  <si>
    <t>OtsLGRF23S_3340</t>
  </si>
  <si>
    <t>3DD.003D7E49D0</t>
  </si>
  <si>
    <t>OtsLGRF23S_3343</t>
  </si>
  <si>
    <t>OtsLYON19S_1_0219</t>
  </si>
  <si>
    <t>OtsLGRF23S_3345</t>
  </si>
  <si>
    <t>C-03345</t>
  </si>
  <si>
    <t>3DD.003D7E49BC</t>
  </si>
  <si>
    <t>OtsLGRF23S_3346</t>
  </si>
  <si>
    <t>OtsLGRF23S_3347</t>
  </si>
  <si>
    <t>C-03347</t>
  </si>
  <si>
    <t>3DD.003D7E49A1</t>
  </si>
  <si>
    <t>OtsLGRF23S_3348</t>
  </si>
  <si>
    <t>C-03348</t>
  </si>
  <si>
    <t>3DD.003D7E498E</t>
  </si>
  <si>
    <t>OtsLGRF23S_3349</t>
  </si>
  <si>
    <t>OtsLGRF23S_3352</t>
  </si>
  <si>
    <t>OtsLGRF23S_3354</t>
  </si>
  <si>
    <t>C-03354</t>
  </si>
  <si>
    <t>3DD.003D7E49BB</t>
  </si>
  <si>
    <t>OtsLGRF23S_3355</t>
  </si>
  <si>
    <t>3DD.003D7E49C2</t>
  </si>
  <si>
    <t>OtsLGRF23S_3356</t>
  </si>
  <si>
    <t>C-03356</t>
  </si>
  <si>
    <t>3DD.003D7E49E3</t>
  </si>
  <si>
    <t>OtsLGRF23S_3357</t>
  </si>
  <si>
    <t>C-03357</t>
  </si>
  <si>
    <t>3DD.003D7E49AA</t>
  </si>
  <si>
    <t>OtsLGRF23S_3358</t>
  </si>
  <si>
    <t>3DD.003D7E49C5</t>
  </si>
  <si>
    <t>OtsLYON19S_1_1959</t>
  </si>
  <si>
    <t>OtsLGRF23S_3361</t>
  </si>
  <si>
    <t>3DD.003D7E49DC</t>
  </si>
  <si>
    <t>OtsLGRF23S_3362</t>
  </si>
  <si>
    <t>C-03362</t>
  </si>
  <si>
    <t>3DD.003D7E49C0</t>
  </si>
  <si>
    <t>OtsLGRF23S_3363</t>
  </si>
  <si>
    <t>C-03363</t>
  </si>
  <si>
    <t>3DD.003D7E499E</t>
  </si>
  <si>
    <t>OtsLGRF23S_3364</t>
  </si>
  <si>
    <t>3DD.003D7E498D</t>
  </si>
  <si>
    <t>OtsLGRF23S_3365</t>
  </si>
  <si>
    <t>C-03365</t>
  </si>
  <si>
    <t>3DD.003D7E4A3E</t>
  </si>
  <si>
    <t>OtsPBT19-KlickFa-0311</t>
  </si>
  <si>
    <t>OtsPBT19-KlickFa-0240</t>
  </si>
  <si>
    <t>OtsPBT19-KlickFa</t>
  </si>
  <si>
    <t>Klickitat</t>
  </si>
  <si>
    <t>OtsLGRF23S_3367</t>
  </si>
  <si>
    <t>OtsLGRF23S_3370</t>
  </si>
  <si>
    <t>OtsLGRF23S_3371</t>
  </si>
  <si>
    <t>C-03371</t>
  </si>
  <si>
    <t>3DD.003D7E49AD</t>
  </si>
  <si>
    <t>OtsLYON19S_1_1725</t>
  </si>
  <si>
    <t>OtsLYON19S_1_1951</t>
  </si>
  <si>
    <t>OtsLGRF23S_3372</t>
  </si>
  <si>
    <t>C-03372</t>
  </si>
  <si>
    <t>3DD.003D7E49BA</t>
  </si>
  <si>
    <t>OtsLGRF23S_3373</t>
  </si>
  <si>
    <t>3DD.003D7E4A0B</t>
  </si>
  <si>
    <t>OtsLYON19S_1_1902</t>
  </si>
  <si>
    <t>OtsLGRF23S_3374</t>
  </si>
  <si>
    <t>C-03374</t>
  </si>
  <si>
    <t>3DD.003D7E49FB</t>
  </si>
  <si>
    <t>OtsLGRF23S_3375</t>
  </si>
  <si>
    <t>C-03375</t>
  </si>
  <si>
    <t>3DD.003D7E4A0F</t>
  </si>
  <si>
    <t>OtsLYON18S_1_0607</t>
  </si>
  <si>
    <t>OtsLGRF23S_3376</t>
  </si>
  <si>
    <t>OtsLYON19S_1_2007</t>
  </si>
  <si>
    <t>OtsLGRF23S_3377</t>
  </si>
  <si>
    <t>C-03377</t>
  </si>
  <si>
    <t>3DD.003D7E4F27</t>
  </si>
  <si>
    <t>OtsLGRF23S_3378</t>
  </si>
  <si>
    <t>C-03378</t>
  </si>
  <si>
    <t>3DD.003D7E496A</t>
  </si>
  <si>
    <t>OtsLGRF23S_3379</t>
  </si>
  <si>
    <t>3DD.003D7E4F36</t>
  </si>
  <si>
    <t>OtsLGRF23S_3380</t>
  </si>
  <si>
    <t>C-03380</t>
  </si>
  <si>
    <t>3DD.003D7E49A5</t>
  </si>
  <si>
    <t>OtsLGRF23S_3381</t>
  </si>
  <si>
    <t>C-03381</t>
  </si>
  <si>
    <t>3DD.003D7E4A28</t>
  </si>
  <si>
    <t>OtsLGRF23S_3382</t>
  </si>
  <si>
    <t>3DD.003D7E4F1C</t>
  </si>
  <si>
    <t>OtsLGRF23S_3385</t>
  </si>
  <si>
    <t>3DD.003D7E4931</t>
  </si>
  <si>
    <t>OtsLGRF23S_3386</t>
  </si>
  <si>
    <t>C-03386</t>
  </si>
  <si>
    <t>3DD.003D7E494E</t>
  </si>
  <si>
    <t>OtsLGRF23S_3387</t>
  </si>
  <si>
    <t>C-03387</t>
  </si>
  <si>
    <t>3DD.003D7E4A3F</t>
  </si>
  <si>
    <t>OtsLGRF23S_3388</t>
  </si>
  <si>
    <t>OtsLGRF23S_3391</t>
  </si>
  <si>
    <t>OtsLGRF23S_3393</t>
  </si>
  <si>
    <t>C-03393</t>
  </si>
  <si>
    <t>3DD.003D7E4A78</t>
  </si>
  <si>
    <t>OtsLGRF23S_3394</t>
  </si>
  <si>
    <t>OtsNPFH19S_1_3358</t>
  </si>
  <si>
    <t>OtsNPFH19S_1_3103</t>
  </si>
  <si>
    <t>OtsLGRF23S_3397</t>
  </si>
  <si>
    <t>OtsLGRF23S_3399</t>
  </si>
  <si>
    <t>C-03399</t>
  </si>
  <si>
    <t>3DD.003D7E4F1B</t>
  </si>
  <si>
    <t>OtsLGRF23S_3400</t>
  </si>
  <si>
    <t>3DD.003D7E4F01</t>
  </si>
  <si>
    <t>OtsLGRF23S_3403</t>
  </si>
  <si>
    <t>3DD.003D7E49F5</t>
  </si>
  <si>
    <t>OtsLGRF23S_3405</t>
  </si>
  <si>
    <t>C-03405</t>
  </si>
  <si>
    <t>3DD.003D7E49B0</t>
  </si>
  <si>
    <t>OtsLGRF23S_3406</t>
  </si>
  <si>
    <t>OtsLYON19S_1_1963</t>
  </si>
  <si>
    <t>OtsLGRF23S_3409</t>
  </si>
  <si>
    <t>3DD.003D7E498F</t>
  </si>
  <si>
    <t>OtsLGRF23S_3410</t>
  </si>
  <si>
    <t>C-03410</t>
  </si>
  <si>
    <t>3DD.003D7E4968</t>
  </si>
  <si>
    <t>OtsLGRF23S_3412</t>
  </si>
  <si>
    <t>OtsLYON19S_1_1359</t>
  </si>
  <si>
    <t>OtsLYON19S_1_1437</t>
  </si>
  <si>
    <t>OtsLGRF23S_3415</t>
  </si>
  <si>
    <t>OtsLYON20S_1_0436</t>
  </si>
  <si>
    <t>OtsLYON20S_1_1149</t>
  </si>
  <si>
    <t>OtsLGRF23S_3418</t>
  </si>
  <si>
    <t>OtsLYON20S_1_0233</t>
  </si>
  <si>
    <t>OtsLYON20S_1_0079</t>
  </si>
  <si>
    <t>OtsLGRF23S_3419</t>
  </si>
  <si>
    <t>C-03419</t>
  </si>
  <si>
    <t>3DD.003D7E4F4D</t>
  </si>
  <si>
    <t>OtsLGRF23S_3421</t>
  </si>
  <si>
    <t>3DD.003D7E4A73</t>
  </si>
  <si>
    <t>OtsLGRF23S_3424</t>
  </si>
  <si>
    <t>OtsLYON21S_1_0809</t>
  </si>
  <si>
    <t>OtsLYON21S_1_1642</t>
  </si>
  <si>
    <t>OtsLGRF23S_3426</t>
  </si>
  <si>
    <t>C-03426</t>
  </si>
  <si>
    <t>3DD.003D7E4AA9</t>
  </si>
  <si>
    <t>OtsLGRF23S_3427</t>
  </si>
  <si>
    <t>3DD.003D7E4F25</t>
  </si>
  <si>
    <t>OtsLGRF23S_3428</t>
  </si>
  <si>
    <t>C-03428</t>
  </si>
  <si>
    <t>3DD.003D7E49A0</t>
  </si>
  <si>
    <t>OtsLGRF23S_3430</t>
  </si>
  <si>
    <t>3DD.003D7E4A64</t>
  </si>
  <si>
    <t>OtsLGRF23S_3431</t>
  </si>
  <si>
    <t>C-03431</t>
  </si>
  <si>
    <t>3DD.003D7E4A0C</t>
  </si>
  <si>
    <t>OtsLYON19S_1_1433</t>
  </si>
  <si>
    <t>OtsLGRF23S_3432</t>
  </si>
  <si>
    <t>C-03432</t>
  </si>
  <si>
    <t>3DD.003D7E49F7</t>
  </si>
  <si>
    <t>OtsLGRF23S_3433</t>
  </si>
  <si>
    <t>OtsLGRF23S_3434</t>
  </si>
  <si>
    <t>C-03434</t>
  </si>
  <si>
    <t>3DD.003D7E4A63</t>
  </si>
  <si>
    <t>OtsLGRF23S_3436</t>
  </si>
  <si>
    <t>OtsLGRF23S_3439</t>
  </si>
  <si>
    <t>3DD.003D7E4A94</t>
  </si>
  <si>
    <t>OtsLGRF23S_3442</t>
  </si>
  <si>
    <t>OtsLGRF23S_3444</t>
  </si>
  <si>
    <t>C-03444</t>
  </si>
  <si>
    <t>3DD.003D7E49E9</t>
  </si>
  <si>
    <t>OtsLGRF23S_3445</t>
  </si>
  <si>
    <t>3DD.003D7E49B7</t>
  </si>
  <si>
    <t>OtsLYON18S_1_0708</t>
  </si>
  <si>
    <t>OtsLYON18S_1_0564</t>
  </si>
  <si>
    <t>OtsLGRF23S_3446</t>
  </si>
  <si>
    <t>C-03446</t>
  </si>
  <si>
    <t>3DD.003D7E499F</t>
  </si>
  <si>
    <t>OtsLGRF23S_3448</t>
  </si>
  <si>
    <t>OtsLGRF23S_3450</t>
  </si>
  <si>
    <t>C-03450</t>
  </si>
  <si>
    <t>3DD.003D7E49A6</t>
  </si>
  <si>
    <t>OtsLGRF23S_3451</t>
  </si>
  <si>
    <t>OtsLGRF23S_3453</t>
  </si>
  <si>
    <t>C-03453</t>
  </si>
  <si>
    <t>3DD.003D7E49DB</t>
  </si>
  <si>
    <t>OtsLYON18S_1_0085</t>
  </si>
  <si>
    <t>OtsLGRF23S_3454</t>
  </si>
  <si>
    <t>3DD.003D7E49BD</t>
  </si>
  <si>
    <t>OtsLGRF23S_3455</t>
  </si>
  <si>
    <t>C-03455</t>
  </si>
  <si>
    <t>3DD.003D7E49C4</t>
  </si>
  <si>
    <t>OtsLGRF23S_3457</t>
  </si>
  <si>
    <t>3DD.003D7E49EB</t>
  </si>
  <si>
    <t>OtsLGRF23S_3459</t>
  </si>
  <si>
    <t>C-03459</t>
  </si>
  <si>
    <t>3DD.003D7E4AAD</t>
  </si>
  <si>
    <t>OtsLGRF23S_3460</t>
  </si>
  <si>
    <t>OtsLGRF23S_3461</t>
  </si>
  <si>
    <t>C-03461</t>
  </si>
  <si>
    <t>3DD.003D4A32B4</t>
  </si>
  <si>
    <t>OtsLGRF23S_3462</t>
  </si>
  <si>
    <t>C-03462</t>
  </si>
  <si>
    <t>3DD.003D7E4F30</t>
  </si>
  <si>
    <t>OtsLGRF23S_3463</t>
  </si>
  <si>
    <t>3DD.003D7E4A55</t>
  </si>
  <si>
    <t>OtsNPFH19S_1_2334</t>
  </si>
  <si>
    <t>OtsNPFH19S_1_2062</t>
  </si>
  <si>
    <t>OtsLGRF23S_3466</t>
  </si>
  <si>
    <t>3DD.003D7E49EC</t>
  </si>
  <si>
    <t>OtsLGRF23S_3468</t>
  </si>
  <si>
    <t>C-03468</t>
  </si>
  <si>
    <t>3DD.003D7E49AF</t>
  </si>
  <si>
    <t>OtsLGRF23S_3469</t>
  </si>
  <si>
    <t>OtsLGRF23S_3470</t>
  </si>
  <si>
    <t>C-03470</t>
  </si>
  <si>
    <t>3DD.003D7E4AA0</t>
  </si>
  <si>
    <t>OtsLGRF23S_3472</t>
  </si>
  <si>
    <t>OtsLYON21S_1_0310</t>
  </si>
  <si>
    <t>OtsLGRF23S_3473</t>
  </si>
  <si>
    <t>C-03473</t>
  </si>
  <si>
    <t>3DD.003D7E49E5</t>
  </si>
  <si>
    <t>OtsLGRF23S_3474</t>
  </si>
  <si>
    <t>C-03474</t>
  </si>
  <si>
    <t>3DD.003D7E4998</t>
  </si>
  <si>
    <t>OtsLGRF23S_3475</t>
  </si>
  <si>
    <t>3DD.003D7E4A6F</t>
  </si>
  <si>
    <t>OtsLGRF23S_3477</t>
  </si>
  <si>
    <t>C-03477</t>
  </si>
  <si>
    <t>3DD.003D7E4F5B</t>
  </si>
  <si>
    <t>OtsLGRF23S_3478</t>
  </si>
  <si>
    <t>OtsLGRF23S_3480</t>
  </si>
  <si>
    <t>C-03480</t>
  </si>
  <si>
    <t>3DD.003D7E49AE</t>
  </si>
  <si>
    <t>OtsLGRF23S_3481</t>
  </si>
  <si>
    <t>OtsLGRF23S_3482</t>
  </si>
  <si>
    <t>C-03482</t>
  </si>
  <si>
    <t>3DD.003D7E4AAE</t>
  </si>
  <si>
    <t>OtsLGRF23S_3483</t>
  </si>
  <si>
    <t>C-03483</t>
  </si>
  <si>
    <t>3DD.003D7E4AA5</t>
  </si>
  <si>
    <t>OtsLGRF23S_3484</t>
  </si>
  <si>
    <t>OtsLYON19S_1_0160</t>
  </si>
  <si>
    <t>OtsLYON19S_1_0249</t>
  </si>
  <si>
    <t>OtsLGRF23S_3485</t>
  </si>
  <si>
    <t>C-03485</t>
  </si>
  <si>
    <t>3DD.003D7E4A60</t>
  </si>
  <si>
    <t>OtsLGRF23S_3487</t>
  </si>
  <si>
    <t>OtsLGRF23S_3490</t>
  </si>
  <si>
    <t>OtsLGRF23S_3491</t>
  </si>
  <si>
    <t>C-03491</t>
  </si>
  <si>
    <t>3DD.003D7E4A53</t>
  </si>
  <si>
    <t>OtsLGRF23S_3492</t>
  </si>
  <si>
    <t>C-03492</t>
  </si>
  <si>
    <t>3DD.003D7E4AB4</t>
  </si>
  <si>
    <t>OtsLGRF23S_3493</t>
  </si>
  <si>
    <t>3DD.003D7E4AAA</t>
  </si>
  <si>
    <t>OtsLGRF23S_3496</t>
  </si>
  <si>
    <t>OtsLGRF23S_3499</t>
  </si>
  <si>
    <t>3DD.003D7E4A50</t>
  </si>
  <si>
    <t>OtsLGRF23S_3500</t>
  </si>
  <si>
    <t>C-03500</t>
  </si>
  <si>
    <t>3DD.003D7E4A9E</t>
  </si>
  <si>
    <t>OtsLYON19S_1_0163</t>
  </si>
  <si>
    <t>OtsLYON19S_1_0250</t>
  </si>
  <si>
    <t>OtsLGRF23S_3502</t>
  </si>
  <si>
    <t>OtsLGRF23S_3504</t>
  </si>
  <si>
    <t>C-03504</t>
  </si>
  <si>
    <t>3DD.003D7E4A69</t>
  </si>
  <si>
    <t>OtsLGRF23S_3505</t>
  </si>
  <si>
    <t>3DD.003D7E492D</t>
  </si>
  <si>
    <t>OtsLGRF23S_3506</t>
  </si>
  <si>
    <t>C-03506</t>
  </si>
  <si>
    <t>3DD.003D7E4970</t>
  </si>
  <si>
    <t>OtsLGRF23S_3508</t>
  </si>
  <si>
    <t>3DD.003D4A3A76</t>
  </si>
  <si>
    <t>OtsLGRF23S_3511</t>
  </si>
  <si>
    <t>OtsLGRF23S_3512</t>
  </si>
  <si>
    <t>C-03512</t>
  </si>
  <si>
    <t>3DD.003D7E4A17</t>
  </si>
  <si>
    <t>OtsLGRF23S_3513</t>
  </si>
  <si>
    <t>C-03513</t>
  </si>
  <si>
    <t>3DD.003D7E4940</t>
  </si>
  <si>
    <t>OtsLGRF23S_3514</t>
  </si>
  <si>
    <t>OtsLGRF23S_3515</t>
  </si>
  <si>
    <t>C-03515</t>
  </si>
  <si>
    <t>3DD.003D7E4F4F</t>
  </si>
  <si>
    <t>OtsLGRF23S_3517</t>
  </si>
  <si>
    <t>OtsLGRF23S_3518</t>
  </si>
  <si>
    <t>C-03518</t>
  </si>
  <si>
    <t>3DD.003D7E4F3C</t>
  </si>
  <si>
    <t>OtsNPFH19S_1_4351</t>
  </si>
  <si>
    <t>OtsNPFH19S_1_4039</t>
  </si>
  <si>
    <t>OtsLGRF23S_3519</t>
  </si>
  <si>
    <t>C-03519</t>
  </si>
  <si>
    <t>3DD.003D7E4F1A</t>
  </si>
  <si>
    <t>OtsNPFH19S_1_2044</t>
  </si>
  <si>
    <t>OtsLGRF23S_3520</t>
  </si>
  <si>
    <t>3DD.003D7E4982</t>
  </si>
  <si>
    <t>OtsLGRF23S_3521</t>
  </si>
  <si>
    <t>C-03521</t>
  </si>
  <si>
    <t>3DD.003D7E4A2C</t>
  </si>
  <si>
    <t>OtsLGRF23S_3522</t>
  </si>
  <si>
    <t>C-03522</t>
  </si>
  <si>
    <t>3DD.003D7E4927</t>
  </si>
  <si>
    <t>OtsLGRF23S_3523</t>
  </si>
  <si>
    <t>OtsLYON19S_1_1765</t>
  </si>
  <si>
    <t>OtsLYON19S_1_2029</t>
  </si>
  <si>
    <t>OtsLGRF23S_3526</t>
  </si>
  <si>
    <t>OtsLGRF23S_3527</t>
  </si>
  <si>
    <t>C-03527</t>
  </si>
  <si>
    <t>3DD.003D7E4A4E</t>
  </si>
  <si>
    <t>OtsLGRF23S_3529</t>
  </si>
  <si>
    <t>OtsLGRF23S_3531</t>
  </si>
  <si>
    <t>C-03531</t>
  </si>
  <si>
    <t>3DD.003D7E4F40</t>
  </si>
  <si>
    <t>OtsLGRF23S_3532</t>
  </si>
  <si>
    <t>OtsLGRF23S_3533</t>
  </si>
  <si>
    <t>C-03533</t>
  </si>
  <si>
    <t>3DD.003D7E4F57</t>
  </si>
  <si>
    <t>OtsLGRF23S_3535</t>
  </si>
  <si>
    <t>3DD.003D7E4A4B</t>
  </si>
  <si>
    <t>OtsLGRF23S_3536</t>
  </si>
  <si>
    <t>C-03536</t>
  </si>
  <si>
    <t>3DD.003D7E4A5D</t>
  </si>
  <si>
    <t>OtsLGRF23S_3538</t>
  </si>
  <si>
    <t>3DD.003D7E4A35</t>
  </si>
  <si>
    <t>OtsNPFH18S_1_3338</t>
  </si>
  <si>
    <t>OtsNPFH18S_1_3085</t>
  </si>
  <si>
    <t>OtsLGRF23S_3539</t>
  </si>
  <si>
    <t>C-03539</t>
  </si>
  <si>
    <t>3DD.003D7E4A09</t>
  </si>
  <si>
    <t>OtsLYON19S_1_0624</t>
  </si>
  <si>
    <t>OtsLGRF23S_3541</t>
  </si>
  <si>
    <t>3DD.003D7E4979</t>
  </si>
  <si>
    <t>OtsLYON19S_1_0033</t>
  </si>
  <si>
    <t>OtsLGRF23S_3543</t>
  </si>
  <si>
    <t>C-03543</t>
  </si>
  <si>
    <t>3DD.003D7E4F3D</t>
  </si>
  <si>
    <t>OtsLGRF23S_3544</t>
  </si>
  <si>
    <t>OtsLYON20S_1_0282</t>
  </si>
  <si>
    <t>OtsLYON20S_1_0194</t>
  </si>
  <si>
    <t>OtsLGRF23S_3547</t>
  </si>
  <si>
    <t>3DD.003D7E4E0A</t>
  </si>
  <si>
    <t>OtsLGRF23S_3548</t>
  </si>
  <si>
    <t>C-03548</t>
  </si>
  <si>
    <t>3DD.003D7E4E28</t>
  </si>
  <si>
    <t>OtsLGRF23S_3550</t>
  </si>
  <si>
    <t>OtsLGRF23S_3551</t>
  </si>
  <si>
    <t>C-03551</t>
  </si>
  <si>
    <t>3DD.003D7E4E24</t>
  </si>
  <si>
    <t>OtsPBT19-RSHFa-0344</t>
  </si>
  <si>
    <t>OtsPBT19-RSHFa-0244</t>
  </si>
  <si>
    <t>RSH</t>
  </si>
  <si>
    <t>OtsLGRF23S_3553</t>
  </si>
  <si>
    <t>OtsLGRF23S_3554</t>
  </si>
  <si>
    <t>C-03554</t>
  </si>
  <si>
    <t>3DD.003D7E4DD9</t>
  </si>
  <si>
    <t>OtsLGRF23S_3556</t>
  </si>
  <si>
    <t>OtsLYON21S_1_0919</t>
  </si>
  <si>
    <t>OtsLYON21S_1_1985</t>
  </si>
  <si>
    <t>OtsLGRF23S_3557</t>
  </si>
  <si>
    <t>C-03557</t>
  </si>
  <si>
    <t>3DD.003D7E4E1B</t>
  </si>
  <si>
    <t>OtsLGRF23S_3559</t>
  </si>
  <si>
    <t>OtsLYON20S_1_0403</t>
  </si>
  <si>
    <t>OtsLYON20S_1_1090</t>
  </si>
  <si>
    <t>OtsLGRF23S_3560</t>
  </si>
  <si>
    <t>C-03560</t>
  </si>
  <si>
    <t>3DD.003D7E4DFF</t>
  </si>
  <si>
    <t>OtsLGRF23S_3562</t>
  </si>
  <si>
    <t>OtsLGRF23S_3565</t>
  </si>
  <si>
    <t>OtsLGRF23S_3568</t>
  </si>
  <si>
    <t>OtsLYON20S_1_1298</t>
  </si>
  <si>
    <t>OtsLGRF23S_3569</t>
  </si>
  <si>
    <t>C-03569</t>
  </si>
  <si>
    <t>3DD.003D7E4DF6</t>
  </si>
  <si>
    <t>OtsLGRF23S_3570</t>
  </si>
  <si>
    <t>C-03570</t>
  </si>
  <si>
    <t>3DD.003D7E4DEA</t>
  </si>
  <si>
    <t>OtsLGRF23S_3571</t>
  </si>
  <si>
    <t>OtsLGRF23S_3572</t>
  </si>
  <si>
    <t>C-03572</t>
  </si>
  <si>
    <t>3DD.003D7E4E11</t>
  </si>
  <si>
    <t>OtsLGRF23S_3573</t>
  </si>
  <si>
    <t>C-03573</t>
  </si>
  <si>
    <t>3DD.003D7E4E1F</t>
  </si>
  <si>
    <t>OtsLGRF23S_3574</t>
  </si>
  <si>
    <t>3DD.003D7E4DE3</t>
  </si>
  <si>
    <t>OtsLGRF23S_3577</t>
  </si>
  <si>
    <t>OtsLGRF23S_3579</t>
  </si>
  <si>
    <t>C-03579</t>
  </si>
  <si>
    <t>3DD.003D7E4E23</t>
  </si>
  <si>
    <t>OtsLGRF23S_3580</t>
  </si>
  <si>
    <t>OtsLGRF23S_3583</t>
  </si>
  <si>
    <t>3DD.003D7E4E17</t>
  </si>
  <si>
    <t>OtsLGRF23S_3584</t>
  </si>
  <si>
    <t>C-03584</t>
  </si>
  <si>
    <t>3DD.003D7E4E27</t>
  </si>
  <si>
    <t>OtsLGRF23S_3585</t>
  </si>
  <si>
    <t>C-03585</t>
  </si>
  <si>
    <t>3DD.003D7E4DFD</t>
  </si>
  <si>
    <t>OtsLGRF23S_3586</t>
  </si>
  <si>
    <t>OtsLGRF23S_3588</t>
  </si>
  <si>
    <t>C-03588</t>
  </si>
  <si>
    <t>3DD.003D7E4E1D</t>
  </si>
  <si>
    <t>OtsLGRF23S_3589</t>
  </si>
  <si>
    <t>3DD.003D7E4E21</t>
  </si>
  <si>
    <t>OtsLGRF23S_3592</t>
  </si>
  <si>
    <t>OtsLGRF23S_3593</t>
  </si>
  <si>
    <t>C-03593</t>
  </si>
  <si>
    <t>3DD.003D7E4E26</t>
  </si>
  <si>
    <t>OtsLGRF23S_3594</t>
  </si>
  <si>
    <t>C-03594</t>
  </si>
  <si>
    <t>3DD.003D7E4E37</t>
  </si>
  <si>
    <t>OtsLGRF23S_3595</t>
  </si>
  <si>
    <t>3DD.003D7E4DDD</t>
  </si>
  <si>
    <t>OtsLGRF23S_3598</t>
  </si>
  <si>
    <t>OtsLYON21S_1_0674</t>
  </si>
  <si>
    <t>OtsLYON21S_1_0211</t>
  </si>
  <si>
    <t>OtsLGRF23S_3599</t>
  </si>
  <si>
    <t>C-03599</t>
  </si>
  <si>
    <t>3DD.003D7E4E10</t>
  </si>
  <si>
    <t>OtsLGRF23S_3600</t>
  </si>
  <si>
    <t>C-03600</t>
  </si>
  <si>
    <t>3DD.003D7E4E2F</t>
  </si>
  <si>
    <t>OtsLGRF23S_3601</t>
  </si>
  <si>
    <t>3DD.003D7E4E2B</t>
  </si>
  <si>
    <t>OtsLYON19S_1_1536</t>
  </si>
  <si>
    <t>OtsLGRF23S_3602</t>
  </si>
  <si>
    <t>C-03602</t>
  </si>
  <si>
    <t>3DD.003D7E4E14</t>
  </si>
  <si>
    <t>OtsLGRF23S_3604</t>
  </si>
  <si>
    <t>OtsLGRF23S_3607</t>
  </si>
  <si>
    <t>OtsLYON21S_1_0649</t>
  </si>
  <si>
    <t>OtsLYON21S_1_0094</t>
  </si>
  <si>
    <t>OtsLGRF23S_3608</t>
  </si>
  <si>
    <t>C-03608</t>
  </si>
  <si>
    <t>3DD.003D7E4E0E</t>
  </si>
  <si>
    <t>OtsLGRF23S_3609</t>
  </si>
  <si>
    <t>C-03609</t>
  </si>
  <si>
    <t>3DD.003D7E4E12</t>
  </si>
  <si>
    <t>OtsLGRF23S_3610</t>
  </si>
  <si>
    <t>OtsLGRF23S_3612</t>
  </si>
  <si>
    <t>C-03612</t>
  </si>
  <si>
    <t>3DD.003D7E4E13</t>
  </si>
  <si>
    <t>OtsLGRF23S_3613</t>
  </si>
  <si>
    <t>OtsLGRF23S_3616</t>
  </si>
  <si>
    <t>OtsLGRF23S_3618</t>
  </si>
  <si>
    <t>C-03618</t>
  </si>
  <si>
    <t>3DD.003D7E4E33</t>
  </si>
  <si>
    <t>OtsLGRF23S_3619</t>
  </si>
  <si>
    <t>3DD.003D7E4DFC</t>
  </si>
  <si>
    <t>OtsLGRF23S_3621</t>
  </si>
  <si>
    <t>C-03621</t>
  </si>
  <si>
    <t>3DD.003D7E4E20</t>
  </si>
  <si>
    <t>OtsLGRF23S_3622</t>
  </si>
  <si>
    <t>3DD.003D7E4DE1</t>
  </si>
  <si>
    <t>OtsLGRF23S_3625</t>
  </si>
  <si>
    <t>OtsLGRF23S_3627</t>
  </si>
  <si>
    <t>C-03627</t>
  </si>
  <si>
    <t>3DD.003D7E4E07</t>
  </si>
  <si>
    <t>OtsLGRF23S_3628</t>
  </si>
  <si>
    <t>3DD.003D7E4E22</t>
  </si>
  <si>
    <t>OtsLYON19S_1_1593</t>
  </si>
  <si>
    <t>OtsLGRF23S_3629</t>
  </si>
  <si>
    <t>C-03629</t>
  </si>
  <si>
    <t>3DD.003D7E4E05</t>
  </si>
  <si>
    <t>OtsLGRF23S_3630</t>
  </si>
  <si>
    <t>C-03630</t>
  </si>
  <si>
    <t>3DD.003D7E4E34</t>
  </si>
  <si>
    <t>OtsLGRF23S_3631</t>
  </si>
  <si>
    <t>3DD.003D7E4DEB</t>
  </si>
  <si>
    <t>OtsLGRF23S_3632</t>
  </si>
  <si>
    <t>C-03632</t>
  </si>
  <si>
    <t>3DD.003D7E4E06</t>
  </si>
  <si>
    <t>OtsLGRF23S_3633</t>
  </si>
  <si>
    <t>C-03633</t>
  </si>
  <si>
    <t>3DD.003D7E4DE0</t>
  </si>
  <si>
    <t>OtsLGRF23S_3634</t>
  </si>
  <si>
    <t>OtsNPFH20S_1_0371</t>
  </si>
  <si>
    <t>OtsNPFH20S_1_0336</t>
  </si>
  <si>
    <t>OtsLGRF23S_3636</t>
  </si>
  <si>
    <t>C-03636</t>
  </si>
  <si>
    <t>3DD.003D7E4DFE</t>
  </si>
  <si>
    <t>OtsLGRF23S_3637</t>
  </si>
  <si>
    <t>3DD.003D7E4DE2</t>
  </si>
  <si>
    <t>OtsLGRF23S_3638</t>
  </si>
  <si>
    <t>C-03638</t>
  </si>
  <si>
    <t>3DD.003D7E4DF3</t>
  </si>
  <si>
    <t>OtsLYON19S_1_1417</t>
  </si>
  <si>
    <t>OtsLGRF23S_3639</t>
  </si>
  <si>
    <t>C-03639</t>
  </si>
  <si>
    <t>3DD.003D7E4E0F</t>
  </si>
  <si>
    <t>OtsLGRF23S_3640</t>
  </si>
  <si>
    <t>3DD.003D7E4DFB</t>
  </si>
  <si>
    <t>OtsLGRF23S_3642</t>
  </si>
  <si>
    <t>C-03642</t>
  </si>
  <si>
    <t>3DD.003D7E4E29</t>
  </si>
  <si>
    <t>OtsLGRF23S_3643</t>
  </si>
  <si>
    <t>OtsLGRF23S_3644</t>
  </si>
  <si>
    <t>C-03644</t>
  </si>
  <si>
    <t>3DD.003D7E4E2D</t>
  </si>
  <si>
    <t>OtsNPFH19S_1_1307</t>
  </si>
  <si>
    <t>OtsNPFH19S_1_1033</t>
  </si>
  <si>
    <t>OtsLGRF23S_3646</t>
  </si>
  <si>
    <t>OtsLYON19S_1_1005</t>
  </si>
  <si>
    <t>OtsLGRF23S_3649</t>
  </si>
  <si>
    <t>3DD.003D7E4DE4</t>
  </si>
  <si>
    <t>OtsLGRF23S_3650</t>
  </si>
  <si>
    <t>C-03650</t>
  </si>
  <si>
    <t>3DD.003D7E4E18</t>
  </si>
  <si>
    <t>OtsLGRF23S_3652</t>
  </si>
  <si>
    <t>3DD.003D7E4E0D</t>
  </si>
  <si>
    <t>OtsLGRF23S_3654</t>
  </si>
  <si>
    <t>C-03654</t>
  </si>
  <si>
    <t>3DD.003D7E4DF5</t>
  </si>
  <si>
    <t>OtsLGRF23S_3655</t>
  </si>
  <si>
    <t>OtsLYON20S_1_1513</t>
  </si>
  <si>
    <t>OtsLYON20S_1_1645</t>
  </si>
  <si>
    <t>OtsLGRF23S_3657</t>
  </si>
  <si>
    <t>C-03657</t>
  </si>
  <si>
    <t>3DD.003D7E4E25</t>
  </si>
  <si>
    <t>OtsLGRF23S_3658</t>
  </si>
  <si>
    <t>3DD.003D7E4E31</t>
  </si>
  <si>
    <t>OtsLGRF23S_3661</t>
  </si>
  <si>
    <t>OtsLGRF23S_3664</t>
  </si>
  <si>
    <t>3DD.003D7E4E1C</t>
  </si>
  <si>
    <t>OtsLGRF23S_3665</t>
  </si>
  <si>
    <t>C-03665</t>
  </si>
  <si>
    <t>3DD.003D7E4DFA</t>
  </si>
  <si>
    <t>OtsLGRF23S_3667</t>
  </si>
  <si>
    <t>OtsLGRF23S_3668</t>
  </si>
  <si>
    <t>C-03668</t>
  </si>
  <si>
    <t>3DD.003D7E4E30</t>
  </si>
  <si>
    <t>OtsLGRF23S_3670</t>
  </si>
  <si>
    <t>3DD.003D7E4E16</t>
  </si>
  <si>
    <t>OtsLGRF23S_3671</t>
  </si>
  <si>
    <t>C-03671</t>
  </si>
  <si>
    <t>3DD.003D7E4E04</t>
  </si>
  <si>
    <t>OtsLGRF23S_3672</t>
  </si>
  <si>
    <t>C-03672</t>
  </si>
  <si>
    <t>3DD.003D7E4DDE</t>
  </si>
  <si>
    <t>OtsLGRF23S_3673</t>
  </si>
  <si>
    <t>3DD.003D7E4E02</t>
  </si>
  <si>
    <t>OtsLGRF23S_3676</t>
  </si>
  <si>
    <t>OtsLGRF23S_3679</t>
  </si>
  <si>
    <t>3DD.003D7E4DE5</t>
  </si>
  <si>
    <t>OtsLGRF23S_3680</t>
  </si>
  <si>
    <t>C-03680</t>
  </si>
  <si>
    <t>3DD.003D7E4E03</t>
  </si>
  <si>
    <t>OtsLGRF23S_3682</t>
  </si>
  <si>
    <t>OtsLYON20S_1_0070</t>
  </si>
  <si>
    <t>OtsLGRF23S_3685</t>
  </si>
  <si>
    <t>OtsPBT20-LWSFa-4550</t>
  </si>
  <si>
    <t>OtsPBT20-LWSFa-4855</t>
  </si>
  <si>
    <t>OtsPBT20-LWSFa</t>
  </si>
  <si>
    <t>LWSH</t>
  </si>
  <si>
    <t>OtsLGRF23S_3688</t>
  </si>
  <si>
    <t>3DD.003D7E4DD5</t>
  </si>
  <si>
    <t>OtsLYON19S_1_1430</t>
  </si>
  <si>
    <t>OtsLGRF23S_3689</t>
  </si>
  <si>
    <t>C-03689</t>
  </si>
  <si>
    <t>3DD.003D7E4E19</t>
  </si>
  <si>
    <t>OtsLGRF23S_3690</t>
  </si>
  <si>
    <t>C-03690</t>
  </si>
  <si>
    <t>3DD.003D7E4E0B</t>
  </si>
  <si>
    <t>OtsLGRF23S_3691</t>
  </si>
  <si>
    <t>OtsLGRF23S_3692</t>
  </si>
  <si>
    <t>C-03692</t>
  </si>
  <si>
    <t>3DD.003D7E4DF7</t>
  </si>
  <si>
    <t>OtsLGRF23S_3694</t>
  </si>
  <si>
    <t>OtsLGRF23S_3695</t>
  </si>
  <si>
    <t>C-03695</t>
  </si>
  <si>
    <t>3DD.003D7E4DE7</t>
  </si>
  <si>
    <t>OtsLGRF23S_3696</t>
  </si>
  <si>
    <t>C-03696</t>
  </si>
  <si>
    <t>3DD.003D7E4DF0</t>
  </si>
  <si>
    <t>OtsLGRF23S_3697</t>
  </si>
  <si>
    <t>3DD.003D7E4DEF</t>
  </si>
  <si>
    <t>OtsLGRF23S_3698</t>
  </si>
  <si>
    <t>C-03698</t>
  </si>
  <si>
    <t>3DD.003D7E4DDF</t>
  </si>
  <si>
    <t>OtsLGRF23S_3700</t>
  </si>
  <si>
    <t>3DD.003D7E4E2E</t>
  </si>
  <si>
    <t>OtsLGRF23S_3702</t>
  </si>
  <si>
    <t>C-03702</t>
  </si>
  <si>
    <t>3DD.003D7E4DEC</t>
  </si>
  <si>
    <t>OtsLGRF23S_3703</t>
  </si>
  <si>
    <t>OtsLGRF23S_3704</t>
  </si>
  <si>
    <t>C-03704</t>
  </si>
  <si>
    <t>3DD.003D7E4E36</t>
  </si>
  <si>
    <t>OtsLGRF23S_3706</t>
  </si>
  <si>
    <t>OtsLGRF23S_3708</t>
  </si>
  <si>
    <t>C-03708</t>
  </si>
  <si>
    <t>3DD.003D7E4DDC</t>
  </si>
  <si>
    <t>OtsLGRF23S_3709</t>
  </si>
  <si>
    <t>OtsLGRF23S_3710</t>
  </si>
  <si>
    <t>C-03710</t>
  </si>
  <si>
    <t>3DD.003D7E4E2C</t>
  </si>
  <si>
    <t>OtsLGRF23S_3712</t>
  </si>
  <si>
    <t>OtsLGRF23S_3714</t>
  </si>
  <si>
    <t>C-03714</t>
  </si>
  <si>
    <t>3DD.003D7E4E35</t>
  </si>
  <si>
    <t>OtsLGRF23S_3715</t>
  </si>
  <si>
    <t>3DD.003D7E4E2A</t>
  </si>
  <si>
    <t>OtsLGRF23S_3716</t>
  </si>
  <si>
    <t>C-03716</t>
  </si>
  <si>
    <t>3DD.003D7E4DDA</t>
  </si>
  <si>
    <t>OtsLGRF23S_3717</t>
  </si>
  <si>
    <t>C-03717</t>
  </si>
  <si>
    <t>3DD.003D7E4DD7</t>
  </si>
  <si>
    <t>OtsLGRF23S_3718</t>
  </si>
  <si>
    <t>3DD.003D7E4DD8</t>
  </si>
  <si>
    <t>OtsNPFH19S_1_3304</t>
  </si>
  <si>
    <t>OtsNPFH19S_1_3053</t>
  </si>
  <si>
    <t>OtsLGRF23S_3719</t>
  </si>
  <si>
    <t>C-03719</t>
  </si>
  <si>
    <t>3DD.003D7E5672</t>
  </si>
  <si>
    <t>OtsLGRF23S_3720</t>
  </si>
  <si>
    <t>C-03720</t>
  </si>
  <si>
    <t>3DD.003D7E569E</t>
  </si>
  <si>
    <t>OtsLGRF23S_3721</t>
  </si>
  <si>
    <t>OtsLYON20S_1_0795</t>
  </si>
  <si>
    <t>OtsLYON20S_1_0660</t>
  </si>
  <si>
    <t>OtsLGRF23S_3722</t>
  </si>
  <si>
    <t>C-03722</t>
  </si>
  <si>
    <t>3DD.003D7E4E1E</t>
  </si>
  <si>
    <t>OtsLGRF23S_3724</t>
  </si>
  <si>
    <t>OtsLYON20S_1_0228</t>
  </si>
  <si>
    <t>OtsLYON20S_1_0059</t>
  </si>
  <si>
    <t>OtsLGRF23S_3727</t>
  </si>
  <si>
    <t>OtsLGRF23S_3730</t>
  </si>
  <si>
    <t>OtsLGRF23S_3731</t>
  </si>
  <si>
    <t>C-03731</t>
  </si>
  <si>
    <t>3DD.003D7E5684</t>
  </si>
  <si>
    <t>OtsLGRF23S_3732</t>
  </si>
  <si>
    <t>C-03732</t>
  </si>
  <si>
    <t>3DD.003D7E5671</t>
  </si>
  <si>
    <t>OtsLGRF23S_3733</t>
  </si>
  <si>
    <t>3DD.003D7E56BE</t>
  </si>
  <si>
    <t>OtsLGRF23S_3736</t>
  </si>
  <si>
    <t>OtsLYON20S_1_1565</t>
  </si>
  <si>
    <t>OtsLYON20S_1_1738</t>
  </si>
  <si>
    <t>OtsLGRF23S_3738</t>
  </si>
  <si>
    <t>C-03738</t>
  </si>
  <si>
    <t>3DD.003D7E4E09</t>
  </si>
  <si>
    <t>OtsLGRF23S_3739</t>
  </si>
  <si>
    <t>3DD.003D7E4DF2</t>
  </si>
  <si>
    <t>OtsLGRF23S_3740</t>
  </si>
  <si>
    <t>C-03740</t>
  </si>
  <si>
    <t>3DD.003D7E4DE6</t>
  </si>
  <si>
    <t>OtsLGRF23S_3741</t>
  </si>
  <si>
    <t>C-03741</t>
  </si>
  <si>
    <t>3DD.003D7E567B</t>
  </si>
  <si>
    <t>OtsLGRF23S_3742</t>
  </si>
  <si>
    <t>3DD.003D7E4E32</t>
  </si>
  <si>
    <t>OtsLGRF23S_3744</t>
  </si>
  <si>
    <t>C-03744</t>
  </si>
  <si>
    <t>3DD.003D7E4E0C</t>
  </si>
  <si>
    <t>OtsLGRF23S_3745</t>
  </si>
  <si>
    <t>OtsLGRF23S_3748</t>
  </si>
  <si>
    <t>OtsLYON21S_1_0924</t>
  </si>
  <si>
    <t>OtsLYON21S_1_1711</t>
  </si>
  <si>
    <t>OtsLGRF23S_3750</t>
  </si>
  <si>
    <t>C-03750</t>
  </si>
  <si>
    <t>3DD.003D7E5724</t>
  </si>
  <si>
    <t>OtsLGRF23S_3751</t>
  </si>
  <si>
    <t>OtsLGRF23S_3754</t>
  </si>
  <si>
    <t>3DD.003D7E4E1A</t>
  </si>
  <si>
    <t>OtsLGRF23S_3757</t>
  </si>
  <si>
    <t>3DD.003D7E5681</t>
  </si>
  <si>
    <t>OtsNPFH19S_1_2326</t>
  </si>
  <si>
    <t>OtsNPFH19S_1_2066</t>
  </si>
  <si>
    <t>OtsLGRF23S_3759</t>
  </si>
  <si>
    <t>C-03759</t>
  </si>
  <si>
    <t>3DD.003D7E56A3</t>
  </si>
  <si>
    <t>OtsLGRF23S_3760</t>
  </si>
  <si>
    <t>3DD.003D7E4DE9</t>
  </si>
  <si>
    <t>OtsLGRF23S_3761</t>
  </si>
  <si>
    <t>C-03761</t>
  </si>
  <si>
    <t>3DD.003D7E4DF8</t>
  </si>
  <si>
    <t>OtsLGRF23S_3762</t>
  </si>
  <si>
    <t>C-03762</t>
  </si>
  <si>
    <t>3DD.003D7E56B2</t>
  </si>
  <si>
    <t>OtsLYON19S_1_0341</t>
  </si>
  <si>
    <t>OtsLGRF23S_3763</t>
  </si>
  <si>
    <t>3DD.003D7E56CC</t>
  </si>
  <si>
    <t>OtsLGRF23S_3766</t>
  </si>
  <si>
    <t>OtsLYON20S_1_1571</t>
  </si>
  <si>
    <t>OtsLYON20S_1_1756</t>
  </si>
  <si>
    <t>OtsLGRF23S_3767</t>
  </si>
  <si>
    <t>C-03767</t>
  </si>
  <si>
    <t>3DD.003D7E5731</t>
  </si>
  <si>
    <t>OtsNPFH18S_1_4026</t>
  </si>
  <si>
    <t>OtsLGRF23S_3769</t>
  </si>
  <si>
    <t>3DD.003D7E570F</t>
  </si>
  <si>
    <t>OtsLGRF23S_3771</t>
  </si>
  <si>
    <t>C-03771</t>
  </si>
  <si>
    <t>3DD.003D7E4E15</t>
  </si>
  <si>
    <t>OtsNPFH19S_1_3078</t>
  </si>
  <si>
    <t>OtsLGRF23S_3772</t>
  </si>
  <si>
    <t>3DD.003D7E5696</t>
  </si>
  <si>
    <t>OtsLGRF23S_3775</t>
  </si>
  <si>
    <t>3DD.003D7E56C9</t>
  </si>
  <si>
    <t>OtsLGRF23S_3776</t>
  </si>
  <si>
    <t>C-03776</t>
  </si>
  <si>
    <t>3DD.003D7E4DF4</t>
  </si>
  <si>
    <t>OtsLGRF23S_3778</t>
  </si>
  <si>
    <t>OtsLYON19S_1_1358</t>
  </si>
  <si>
    <t>OtsLYON19S_1_1272</t>
  </si>
  <si>
    <t>OtsLGRF23S_3780</t>
  </si>
  <si>
    <t>C-03780</t>
  </si>
  <si>
    <t>3DD.003D7E56F7</t>
  </si>
  <si>
    <t>OtsLGRF23S_3781</t>
  </si>
  <si>
    <t>3DD.003D7E4DDB</t>
  </si>
  <si>
    <t>OtsLGRF23S_3782</t>
  </si>
  <si>
    <t>C-03782</t>
  </si>
  <si>
    <t>3DD.003D7E56E7</t>
  </si>
  <si>
    <t>OtsLGRF23S_3783</t>
  </si>
  <si>
    <t>C-03783</t>
  </si>
  <si>
    <t>3DD.003D7E4E01</t>
  </si>
  <si>
    <t>OtsLGRF23S_3784</t>
  </si>
  <si>
    <t>3DD.003D7E56A9</t>
  </si>
  <si>
    <t>OtsLYON19S_1_1228</t>
  </si>
  <si>
    <t>OtsLGRF23S_3785</t>
  </si>
  <si>
    <t>C-03785</t>
  </si>
  <si>
    <t>3DD.003D7E5673</t>
  </si>
  <si>
    <t>OtsLGRF23S_3787</t>
  </si>
  <si>
    <t>3DD.003D7E4E00</t>
  </si>
  <si>
    <t>OtsLGRF23S_3788</t>
  </si>
  <si>
    <t>C-03788</t>
  </si>
  <si>
    <t>3DD.003D7E4DF9</t>
  </si>
  <si>
    <t>OtsLGRF23S_3790</t>
  </si>
  <si>
    <t>3DD.003D81D860</t>
  </si>
  <si>
    <t>OtsLGRF23S_3791</t>
  </si>
  <si>
    <t>C-03791</t>
  </si>
  <si>
    <t>3DD.003D7E570C</t>
  </si>
  <si>
    <t>OtsLGRF23S_3793</t>
  </si>
  <si>
    <t>OtsLGRF23S_3794</t>
  </si>
  <si>
    <t>C-03794</t>
  </si>
  <si>
    <t>3DD.003D7E570E</t>
  </si>
  <si>
    <t>OtsLGRF23S_3796</t>
  </si>
  <si>
    <t>OtsLGRF23S_3798</t>
  </si>
  <si>
    <t>C-03798</t>
  </si>
  <si>
    <t>3DD.003D7E570A</t>
  </si>
  <si>
    <t>OtsLGRF23S_3799</t>
  </si>
  <si>
    <t>OtsLGRF23S_3802</t>
  </si>
  <si>
    <t>3DD.003D7E56AA</t>
  </si>
  <si>
    <t>OtsLGRF23S_3803</t>
  </si>
  <si>
    <t>C-03803</t>
  </si>
  <si>
    <t>3DD.003D7E4E38</t>
  </si>
  <si>
    <t>OtsLGRF23S_3805</t>
  </si>
  <si>
    <t>OtsLGRF23S_3807</t>
  </si>
  <si>
    <t>C-03807</t>
  </si>
  <si>
    <t>3DD.003D7E56E6</t>
  </si>
  <si>
    <t>OtsLGRF23S_3808</t>
  </si>
  <si>
    <t>OtsLGRF23S_3811</t>
  </si>
  <si>
    <t>OtsLYON19S_1_1764</t>
  </si>
  <si>
    <t>OtsLYON19S_1_2015</t>
  </si>
  <si>
    <t>OtsLGRF23S_3814</t>
  </si>
  <si>
    <t>OtsLGRF23S_3815</t>
  </si>
  <si>
    <t>C-03815</t>
  </si>
  <si>
    <t>3DD.003D7E56AB</t>
  </si>
  <si>
    <t>OtsLGRF23S_3817</t>
  </si>
  <si>
    <t>3DD.003D7E4DED</t>
  </si>
  <si>
    <t>OtsLGRF23S_3818</t>
  </si>
  <si>
    <t>C-03818</t>
  </si>
  <si>
    <t>3DD.003D7E56C8</t>
  </si>
  <si>
    <t>OtsLGRF23S_3819</t>
  </si>
  <si>
    <t>C-03819</t>
  </si>
  <si>
    <t>3DD.003D7E5729</t>
  </si>
  <si>
    <t>OtsLGRF23S_3820</t>
  </si>
  <si>
    <t>OtsLYON21S_1_0731</t>
  </si>
  <si>
    <t>OtsLYON21S_1_0331</t>
  </si>
  <si>
    <t>OtsLGRF23S_3821</t>
  </si>
  <si>
    <t>C-03821</t>
  </si>
  <si>
    <t>3DD.003D7E56FE</t>
  </si>
  <si>
    <t>OtsLGRF23S_3822</t>
  </si>
  <si>
    <t>C-03822</t>
  </si>
  <si>
    <t>3DD.003D7E569A</t>
  </si>
  <si>
    <t>OtsLGRF23S_3823</t>
  </si>
  <si>
    <t>OtsLYON19S_1_1915</t>
  </si>
  <si>
    <t>OtsLGRF23S_3825</t>
  </si>
  <si>
    <t>C-03825</t>
  </si>
  <si>
    <t>3DD.003D7E4DF1</t>
  </si>
  <si>
    <t>OtsLGRF23S_3826</t>
  </si>
  <si>
    <t>OtsLGRF23S_3829</t>
  </si>
  <si>
    <t>OtsLGRF23S_3830</t>
  </si>
  <si>
    <t>C-03830</t>
  </si>
  <si>
    <t>3DD.003D7E4DD6</t>
  </si>
  <si>
    <t>OtsLYON19S_1_1340</t>
  </si>
  <si>
    <t>OtsLYON19S_1_1410</t>
  </si>
  <si>
    <t>OtsLGRF23S_3831</t>
  </si>
  <si>
    <t>C-03831</t>
  </si>
  <si>
    <t>3DD.003D7E5734</t>
  </si>
  <si>
    <t>OtsLGRF23S_3832</t>
  </si>
  <si>
    <t>OtsLGRF23S_3834</t>
  </si>
  <si>
    <t>C-03834</t>
  </si>
  <si>
    <t>3DD.003D7E552D</t>
  </si>
  <si>
    <t>OtsLYON19S_1_0053</t>
  </si>
  <si>
    <t>OtsLGRF23S_3835</t>
  </si>
  <si>
    <t>3DD.003D7E5714</t>
  </si>
  <si>
    <t>OtsLGRF23S_3836</t>
  </si>
  <si>
    <t>C-03836</t>
  </si>
  <si>
    <t>3DD.003D7E5526</t>
  </si>
  <si>
    <t>OtsLGRF23S_3837</t>
  </si>
  <si>
    <t>C-03837</t>
  </si>
  <si>
    <t>3DD.003D7E5708</t>
  </si>
  <si>
    <t>OtsLGRF23S_3838</t>
  </si>
  <si>
    <t>3DD.003D7E5709</t>
  </si>
  <si>
    <t>OtsLGRF23S_3841</t>
  </si>
  <si>
    <t>3DD.003D7E5503</t>
  </si>
  <si>
    <t>OtsLGRF23S_3844</t>
  </si>
  <si>
    <t>OtsLYON20S_1_0411</t>
  </si>
  <si>
    <t>OtsLYON20S_1_1074</t>
  </si>
  <si>
    <t>OtsLGRF23S_3847</t>
  </si>
  <si>
    <t>OtsLGRF23S_3850</t>
  </si>
  <si>
    <t>3DD.003D7E4DE8</t>
  </si>
  <si>
    <t>OtsLGRF23S_3851</t>
  </si>
  <si>
    <t>C-03851</t>
  </si>
  <si>
    <t>3DD.003D7E4E08</t>
  </si>
  <si>
    <t>OtsLGRF23S_3852</t>
  </si>
  <si>
    <t>C-03852</t>
  </si>
  <si>
    <t>3DD.003D4A02C1</t>
  </si>
  <si>
    <t>OtsLGRF23S_3853</t>
  </si>
  <si>
    <t>OtsLGRF23S_3856</t>
  </si>
  <si>
    <t>OtsLGRF23S_3857</t>
  </si>
  <si>
    <t>C-03857</t>
  </si>
  <si>
    <t>3DD.003D7E5670</t>
  </si>
  <si>
    <t>OtsLGRF23S_3859</t>
  </si>
  <si>
    <t>3DD.003D7E56AC</t>
  </si>
  <si>
    <t>OtsLGRF23S_3862</t>
  </si>
  <si>
    <t>OtsLGRF23S_3864</t>
  </si>
  <si>
    <t>C-03864</t>
  </si>
  <si>
    <t>3DD.003D7E570B</t>
  </si>
  <si>
    <t>OtsPBT18-UmaFa-0415</t>
  </si>
  <si>
    <t>OtsPBT18-UmaFa-0427</t>
  </si>
  <si>
    <t>UMA</t>
  </si>
  <si>
    <t>OtsLGRF23S_3865</t>
  </si>
  <si>
    <t>3DD.003D7E571F</t>
  </si>
  <si>
    <t>OtsLGRF23S_3866</t>
  </si>
  <si>
    <t>C-03866</t>
  </si>
  <si>
    <t>3DD.003D7E553B</t>
  </si>
  <si>
    <t>OtsLGRF23S_3868</t>
  </si>
  <si>
    <t>3DD.003D7E5704</t>
  </si>
  <si>
    <t>OtsLGRF23S_3871</t>
  </si>
  <si>
    <t>3DD.003D7E5516</t>
  </si>
  <si>
    <t>OtsLGRF23S_3872</t>
  </si>
  <si>
    <t>C-03872</t>
  </si>
  <si>
    <t>3DD.003D7E5514</t>
  </si>
  <si>
    <t>OtsLYON19S_1_1237</t>
  </si>
  <si>
    <t>OtsLGRF23S_3873</t>
  </si>
  <si>
    <t>C-03873</t>
  </si>
  <si>
    <t>3DD.003D7E56D3</t>
  </si>
  <si>
    <t>OtsLGRF23S_3874</t>
  </si>
  <si>
    <t>3DD.003D7E54F9</t>
  </si>
  <si>
    <t>OtsLGRF23S_3876</t>
  </si>
  <si>
    <t>C-03876</t>
  </si>
  <si>
    <t>3DD.003D7E5539</t>
  </si>
  <si>
    <t>OtsLGRF23S_3877</t>
  </si>
  <si>
    <t>3DD.003D7E5540</t>
  </si>
  <si>
    <t>OtsLGRF23S_3878</t>
  </si>
  <si>
    <t>C-03878</t>
  </si>
  <si>
    <t>3DD.003D7E54E3</t>
  </si>
  <si>
    <t>OtsLGRF23S_3879</t>
  </si>
  <si>
    <t>C-03879</t>
  </si>
  <si>
    <t>3DD.003D7E551F</t>
  </si>
  <si>
    <t>OtsLGRF23S_3880</t>
  </si>
  <si>
    <t>OtsLGRF23S_3881</t>
  </si>
  <si>
    <t>C-03881</t>
  </si>
  <si>
    <t>3DD.003D7E54F4</t>
  </si>
  <si>
    <t>OtsLGRF23S_3883</t>
  </si>
  <si>
    <t>OtsLGRF23S_3886</t>
  </si>
  <si>
    <t>OtsLGRF23S_3889</t>
  </si>
  <si>
    <t>3DD.003D7E5511</t>
  </si>
  <si>
    <t>OtsLGRF23S_3890</t>
  </si>
  <si>
    <t>C-03890</t>
  </si>
  <si>
    <t>3DD.003D7E54E9</t>
  </si>
  <si>
    <t>OtsLGRF23S_3891</t>
  </si>
  <si>
    <t>C-03891</t>
  </si>
  <si>
    <t>3DD.003D7E5507</t>
  </si>
  <si>
    <t>OtsLGRF23S_3892</t>
  </si>
  <si>
    <t>OtsLGRF23S_3895</t>
  </si>
  <si>
    <t>OtsLYON21S_1_0906</t>
  </si>
  <si>
    <t>OtsLYON21S_1_1933</t>
  </si>
  <si>
    <t>OtsLGRF23S_3896</t>
  </si>
  <si>
    <t>C-03896</t>
  </si>
  <si>
    <t>3DD.003D7E551C</t>
  </si>
  <si>
    <t>OtsLGRF23S_3897</t>
  </si>
  <si>
    <t>C-03897</t>
  </si>
  <si>
    <t>3DD.003D7E5520</t>
  </si>
  <si>
    <t>OtsLGRF23S_3898</t>
  </si>
  <si>
    <t>3DD.003D7E5519</t>
  </si>
  <si>
    <t>OtsLGRF23S_3899</t>
  </si>
  <si>
    <t>C-03899</t>
  </si>
  <si>
    <t>3DD.003D7E56D7</t>
  </si>
  <si>
    <t>OtsLGRF23S_3900</t>
  </si>
  <si>
    <t>C-03900</t>
  </si>
  <si>
    <t>3DD.003D7E5535</t>
  </si>
  <si>
    <t>OtsLGRF23S_3901</t>
  </si>
  <si>
    <t>OtsLGRF23S_3902</t>
  </si>
  <si>
    <t>C-03902</t>
  </si>
  <si>
    <t>3DD.003D7E5515</t>
  </si>
  <si>
    <t>OtsLGRF23S_3903</t>
  </si>
  <si>
    <t>C-03903</t>
  </si>
  <si>
    <t>3DD.003D7E48F6</t>
  </si>
  <si>
    <t>OtsLGRF23S_3904</t>
  </si>
  <si>
    <t>OtsLGRF23S_3905</t>
  </si>
  <si>
    <t>C-03905</t>
  </si>
  <si>
    <t>3DD.003D7E48DE</t>
  </si>
  <si>
    <t>OtsLGRF23S_3906</t>
  </si>
  <si>
    <t>C-03906</t>
  </si>
  <si>
    <t>3DD.003D7E48C4</t>
  </si>
  <si>
    <t>OtsLGRF23S_3907</t>
  </si>
  <si>
    <t>3DD.003D7E48D4</t>
  </si>
  <si>
    <t>OtsLGRF23S_3908</t>
  </si>
  <si>
    <t>C-03908</t>
  </si>
  <si>
    <t>3DD.003D7E48D0</t>
  </si>
  <si>
    <t>OtsLGRF23S_3909</t>
  </si>
  <si>
    <t>C-03909</t>
  </si>
  <si>
    <t>3DD.003D7E4920</t>
  </si>
  <si>
    <t>OtsLGRF23S_3910</t>
  </si>
  <si>
    <t>OtsLGRF23S_3913</t>
  </si>
  <si>
    <t>OtsLGRF23S_3914</t>
  </si>
  <si>
    <t>C-03914</t>
  </si>
  <si>
    <t>3DD.003D7E4914</t>
  </si>
  <si>
    <t>OtsLGRF23S_3916</t>
  </si>
  <si>
    <t>OtsLGRF23S_3919</t>
  </si>
  <si>
    <t>OtsLGRF23S_3922</t>
  </si>
  <si>
    <t>3DD.003D7E48CB</t>
  </si>
  <si>
    <t>OtsLGRF23S_3923</t>
  </si>
  <si>
    <t>C-03923</t>
  </si>
  <si>
    <t>3DD.003D7E48D8</t>
  </si>
  <si>
    <t>OtsLYON20S_1_1318</t>
  </si>
  <si>
    <t>OtsLYON20S_1_0842</t>
  </si>
  <si>
    <t>OtsLGRF23S_3924</t>
  </si>
  <si>
    <t>C-03924</t>
  </si>
  <si>
    <t>3DD.003D7E48C9</t>
  </si>
  <si>
    <t>OtsLGRF23S_3925</t>
  </si>
  <si>
    <t>3DD.003D7E4918</t>
  </si>
  <si>
    <t>OtsLGRF23S_3928</t>
  </si>
  <si>
    <t>OtsLGRF23S_3930</t>
  </si>
  <si>
    <t>C-03930</t>
  </si>
  <si>
    <t>3DD.003D7E491F</t>
  </si>
  <si>
    <t>OtsLGRF23S_3931</t>
  </si>
  <si>
    <t>3DD.003D7E48FB</t>
  </si>
  <si>
    <t>OtsLGRF23S_3934</t>
  </si>
  <si>
    <t>3DD.003D7E48DC</t>
  </si>
  <si>
    <t>OtsNPFH19S_1_1091</t>
  </si>
  <si>
    <t>OtsLGRF23S_3937</t>
  </si>
  <si>
    <t>OtsLGRF23S_3940</t>
  </si>
  <si>
    <t>OtsLGRF23S_3942</t>
  </si>
  <si>
    <t>C-03942</t>
  </si>
  <si>
    <t>3DD.003D7E48D9</t>
  </si>
  <si>
    <t>OtsLGRF23S_3943</t>
  </si>
  <si>
    <t>3DD.003D7E4907</t>
  </si>
  <si>
    <t>OtsLGRF23S_3944</t>
  </si>
  <si>
    <t>C-03944</t>
  </si>
  <si>
    <t>3DD.003D7E48DF</t>
  </si>
  <si>
    <t>OtsLGRF23S_3945</t>
  </si>
  <si>
    <t>C-03945</t>
  </si>
  <si>
    <t>3DD.003D7E491B</t>
  </si>
  <si>
    <t>OtsLGRF23S_3946</t>
  </si>
  <si>
    <t>3DD.003D7E48C6</t>
  </si>
  <si>
    <t>OtsNPFH19S_1_1337</t>
  </si>
  <si>
    <t>OtsNPFH19S_1_1028</t>
  </si>
  <si>
    <t>OtsLGRF23S_3949</t>
  </si>
  <si>
    <t>3DD.003D7E490F</t>
  </si>
  <si>
    <t>OtsLYON19S_1_1987</t>
  </si>
  <si>
    <t>OtsLGRF23S_3951</t>
  </si>
  <si>
    <t>C-03951</t>
  </si>
  <si>
    <t>3DD.003D7E48E4</t>
  </si>
  <si>
    <t>OtsLGRF23S_3952</t>
  </si>
  <si>
    <t>OtsLGRF23S_3953</t>
  </si>
  <si>
    <t>C-03953</t>
  </si>
  <si>
    <t>3DD.003D7E48EE</t>
  </si>
  <si>
    <t>OtsLGRF23S_3954</t>
  </si>
  <si>
    <t>C-03954</t>
  </si>
  <si>
    <t>3DD.003D7E48F9</t>
  </si>
  <si>
    <t>OtsLGRF23S_3955</t>
  </si>
  <si>
    <t>OtsLGRF23S_3957</t>
  </si>
  <si>
    <t>C-03957</t>
  </si>
  <si>
    <t>3DD.003D7E48F5</t>
  </si>
  <si>
    <t>OtsLGRF23S_3958</t>
  </si>
  <si>
    <t>3DD.003D7E48CD</t>
  </si>
  <si>
    <t>OtsLGRF23S_3961</t>
  </si>
  <si>
    <t>OtsLYON19S_1_0977</t>
  </si>
  <si>
    <t>OtsLGRF23S_3962</t>
  </si>
  <si>
    <t>C-03962</t>
  </si>
  <si>
    <t>3DD.003D7E491D</t>
  </si>
  <si>
    <t>OtsLGRF23S_3964</t>
  </si>
  <si>
    <t>3DD.003D7E48EF</t>
  </si>
  <si>
    <t>OtsLGRF23S_3965</t>
  </si>
  <si>
    <t>C-03965</t>
  </si>
  <si>
    <t>3DD.003D7E48E9</t>
  </si>
  <si>
    <t>OtsLGRF23S_3967</t>
  </si>
  <si>
    <t>OtsLGRF23S_3968</t>
  </si>
  <si>
    <t>C-03968</t>
  </si>
  <si>
    <t>3DD.003D7E490A</t>
  </si>
  <si>
    <t>OtsLGRF23S_3969</t>
  </si>
  <si>
    <t>C-03969</t>
  </si>
  <si>
    <t>3DD.003D7E48DA</t>
  </si>
  <si>
    <t>OtsLGRF23S_3970</t>
  </si>
  <si>
    <t>OtsLYON20S_1_1159</t>
  </si>
  <si>
    <t>OtsLGRF23S_3971</t>
  </si>
  <si>
    <t>C-03971</t>
  </si>
  <si>
    <t>3DD.003D7E490C</t>
  </si>
  <si>
    <t>OtsLGRF23S_3972</t>
  </si>
  <si>
    <t>C-03972</t>
  </si>
  <si>
    <t>3DD.003D7E48FE</t>
  </si>
  <si>
    <t>OtsLGRF23S_3973</t>
  </si>
  <si>
    <t>OtsLGRF23S_3974</t>
  </si>
  <si>
    <t>C-03974</t>
  </si>
  <si>
    <t>3DD.003D7E48E2</t>
  </si>
  <si>
    <t>OtsLGRF23S_3976</t>
  </si>
  <si>
    <t>OtsLYON19S_1_1940</t>
  </si>
  <si>
    <t>OtsLGRF23S_3977</t>
  </si>
  <si>
    <t>C-03977</t>
  </si>
  <si>
    <t>3DD.003D7E48E7</t>
  </si>
  <si>
    <t>OtsLGRF23S_3978</t>
  </si>
  <si>
    <t>C-03978</t>
  </si>
  <si>
    <t>3DD.003D7E48FC</t>
  </si>
  <si>
    <t>OtsLGRF23S_3979</t>
  </si>
  <si>
    <t>OtsLGRF23S_3980</t>
  </si>
  <si>
    <t>C-03980</t>
  </si>
  <si>
    <t>3DD.003D7E4912</t>
  </si>
  <si>
    <t>OtsLGRF23S_3982</t>
  </si>
  <si>
    <t>3DD.003D7E48CE</t>
  </si>
  <si>
    <t>OtsLGRF23S_3983</t>
  </si>
  <si>
    <t>C-03983</t>
  </si>
  <si>
    <t>3DD.003D7E48EA</t>
  </si>
  <si>
    <t>OtsLGRF23S_3984</t>
  </si>
  <si>
    <t>C-03984</t>
  </si>
  <si>
    <t>3DD.003D7E48DD</t>
  </si>
  <si>
    <t>OtsLGRF23S_3985</t>
  </si>
  <si>
    <t>3DD.003D7E48C7</t>
  </si>
  <si>
    <t>OtsLGRF23S_3986</t>
  </si>
  <si>
    <t>C-03986</t>
  </si>
  <si>
    <t>3DD.003D7E4922</t>
  </si>
  <si>
    <t>OtsNPFH19S_1_2057</t>
  </si>
  <si>
    <t>OtsLGRF23S_3987</t>
  </si>
  <si>
    <t>C-03987</t>
  </si>
  <si>
    <t>3DD.003D7E48FF</t>
  </si>
  <si>
    <t>OtsLGRF23S_3988</t>
  </si>
  <si>
    <t>3DD.003D7E48C3</t>
  </si>
  <si>
    <t>OtsLGRF23S_3989</t>
  </si>
  <si>
    <t>C-03989</t>
  </si>
  <si>
    <t>3DD.003D7E48E6</t>
  </si>
  <si>
    <t>OtsLGRF23S_3990</t>
  </si>
  <si>
    <t>C-03990</t>
  </si>
  <si>
    <t>3DD.003D7E48ED</t>
  </si>
  <si>
    <t>OtsLGRF23S_3991</t>
  </si>
  <si>
    <t>OtsLGRF23S_3993</t>
  </si>
  <si>
    <t>C-03993</t>
  </si>
  <si>
    <t>3DD.003D7E490B</t>
  </si>
  <si>
    <t>OtsLGRF23S_3994</t>
  </si>
  <si>
    <t>3DD.003D7E48C1</t>
  </si>
  <si>
    <t>OtsLGRF23S_3995</t>
  </si>
  <si>
    <t>C-03995</t>
  </si>
  <si>
    <t>3DD.003D7E48DB</t>
  </si>
  <si>
    <t>OtsLGRF23S_3996</t>
  </si>
  <si>
    <t>C-03996</t>
  </si>
  <si>
    <t>3DD.003D7E4906</t>
  </si>
  <si>
    <t>OtsNPFH18S_1_6305</t>
  </si>
  <si>
    <t>OtsNPFH18S_1_6040</t>
  </si>
  <si>
    <t>OtsLGRF23S_3997</t>
  </si>
  <si>
    <t>3DD.003D7E4910</t>
  </si>
  <si>
    <t>OtsLGRF23S_3998</t>
  </si>
  <si>
    <t>C-03998</t>
  </si>
  <si>
    <t>3DD.003D7E490E</t>
  </si>
  <si>
    <t>OtsLGRF23S_4000</t>
  </si>
  <si>
    <t>OtsLYON20S_1_1747</t>
  </si>
  <si>
    <t>OtsLGRF23S_4003</t>
  </si>
  <si>
    <t>OtsLGRF23S_4006</t>
  </si>
  <si>
    <t>OtsLYON20S_1_1540</t>
  </si>
  <si>
    <t>OtsLYON20S_1_1697</t>
  </si>
  <si>
    <t>OtsLGRF23S_4009</t>
  </si>
  <si>
    <t>3DD.003D7E490D</t>
  </si>
  <si>
    <t>OtsLGRF23S_4010</t>
  </si>
  <si>
    <t>C-04010</t>
  </si>
  <si>
    <t>3DD.003D7E4905</t>
  </si>
  <si>
    <t>OtsLGRF23S_4011</t>
  </si>
  <si>
    <t>C-04011</t>
  </si>
  <si>
    <t>3DD.003D7E48F3</t>
  </si>
  <si>
    <t>OtsLGRF23S_4012</t>
  </si>
  <si>
    <t>3DD.003D7E48FD</t>
  </si>
  <si>
    <t>OtsLGRF23S_4013</t>
  </si>
  <si>
    <t>C-04013</t>
  </si>
  <si>
    <t>3DD.003D7E48D1</t>
  </si>
  <si>
    <t>OtsLGRF23S_4014</t>
  </si>
  <si>
    <t>C-04014</t>
  </si>
  <si>
    <t>3DD.003D7E4916</t>
  </si>
  <si>
    <t>OtsLGRF23S_4015</t>
  </si>
  <si>
    <t>OtsLGRF23S_4018</t>
  </si>
  <si>
    <t>OtsNPFH19S_1_3319</t>
  </si>
  <si>
    <t>OtsNPFH19S_1_3023</t>
  </si>
  <si>
    <t>OtsLGRF23S_4021</t>
  </si>
  <si>
    <t>3DD.003D7E48E3</t>
  </si>
  <si>
    <t>OtsLGRF23S_4022</t>
  </si>
  <si>
    <t>C-04022</t>
  </si>
  <si>
    <t>3DD.003D7E48E8</t>
  </si>
  <si>
    <t>OtsLGRF23S_4024</t>
  </si>
  <si>
    <t>3DD.003D7E48F2</t>
  </si>
  <si>
    <t>OtsLGRF23S_4027</t>
  </si>
  <si>
    <t>3DD.003D7E48D3</t>
  </si>
  <si>
    <t>OtsLGRF23S_4030</t>
  </si>
  <si>
    <t>OtsLGRF23S_4032</t>
  </si>
  <si>
    <t>C-04032</t>
  </si>
  <si>
    <t>3DD.003D7E48C5</t>
  </si>
  <si>
    <t>OtsLGRF23S_4033</t>
  </si>
  <si>
    <t>3DD.003D7E491E</t>
  </si>
  <si>
    <t>OtsLGRF23S_4034</t>
  </si>
  <si>
    <t>C-04034</t>
  </si>
  <si>
    <t>3DD.003D7E4908</t>
  </si>
  <si>
    <t>OtsLGRF23S_4035</t>
  </si>
  <si>
    <t>C-04035</t>
  </si>
  <si>
    <t>3DD.003D7E4900</t>
  </si>
  <si>
    <t>OtsLGRF23S_4036</t>
  </si>
  <si>
    <t>3DD.003D7E4903</t>
  </si>
  <si>
    <t>OtsLGRF23S_4037</t>
  </si>
  <si>
    <t>C-04037</t>
  </si>
  <si>
    <t>3DD.003D7E48D5</t>
  </si>
  <si>
    <t>OtsLGRF23S_4038</t>
  </si>
  <si>
    <t>C-04038</t>
  </si>
  <si>
    <t>3DD.003D7E48F1</t>
  </si>
  <si>
    <t>OtsLGRF23S_4039</t>
  </si>
  <si>
    <t>3DD.003D7E48EC</t>
  </si>
  <si>
    <t>OtsLGRF23S_4041</t>
  </si>
  <si>
    <t>C-04041</t>
  </si>
  <si>
    <t>3DD.003D7E491A</t>
  </si>
  <si>
    <t>OtsLGRF23S_4042</t>
  </si>
  <si>
    <t>OtsLGRF23S_4045</t>
  </si>
  <si>
    <t>OtsNPFH20S_1_0654</t>
  </si>
  <si>
    <t>OtsNPFH20S_1_0604</t>
  </si>
  <si>
    <t>OtsLGRF23S_4048</t>
  </si>
  <si>
    <t>OtsLYON20S_1_0823</t>
  </si>
  <si>
    <t>OtsLGRF23S_4049</t>
  </si>
  <si>
    <t>C-04049</t>
  </si>
  <si>
    <t>3DD.003D7E4921</t>
  </si>
  <si>
    <t>OtsLGRF23S_4050</t>
  </si>
  <si>
    <t>C-04050</t>
  </si>
  <si>
    <t>3DD.003D7E48F7</t>
  </si>
  <si>
    <t>OtsLGRF23S_4051</t>
  </si>
  <si>
    <t>3DD.003D7E48EB</t>
  </si>
  <si>
    <t>OtsLGRF23S_4053</t>
  </si>
  <si>
    <t>C-04053</t>
  </si>
  <si>
    <t>3DD.003D7E4924</t>
  </si>
  <si>
    <t>OtsLGRF23S_4054</t>
  </si>
  <si>
    <t>OtsPBT19-UmaFa-0045</t>
  </si>
  <si>
    <t>OtsPBT19-UmaFa-0062</t>
  </si>
  <si>
    <t>OtsPBT19-UmaFa</t>
  </si>
  <si>
    <t>OtsLGRF23S_4055</t>
  </si>
  <si>
    <t>C-04055</t>
  </si>
  <si>
    <t>3DD.003D7E4902</t>
  </si>
  <si>
    <t>OtsLGRF23S_4056</t>
  </si>
  <si>
    <t>C-04056</t>
  </si>
  <si>
    <t>3DD.003D7E48F4</t>
  </si>
  <si>
    <t>OtsLGRF23S_4057</t>
  </si>
  <si>
    <t>3DD.003D7E48CF</t>
  </si>
  <si>
    <t>OtsLGRF23S_4058</t>
  </si>
  <si>
    <t>C-04058</t>
  </si>
  <si>
    <t>3DD.003D7E4904</t>
  </si>
  <si>
    <t>OtsLGRF23S_4059</t>
  </si>
  <si>
    <t>C-04059</t>
  </si>
  <si>
    <t>3DD.003D7E4901</t>
  </si>
  <si>
    <t>OtsLGRF23S_4060</t>
  </si>
  <si>
    <t>OtsLYON19S_1_1761</t>
  </si>
  <si>
    <t>OtsLYON19S_1_2004</t>
  </si>
  <si>
    <t>OtsLGRF23S_4061</t>
  </si>
  <si>
    <t>C-04061</t>
  </si>
  <si>
    <t>3DD.003D7E4882</t>
  </si>
  <si>
    <t>OtsLGRF23S_4062</t>
  </si>
  <si>
    <t>C-04062</t>
  </si>
  <si>
    <t>3DD.003D7E488F</t>
  </si>
  <si>
    <t>OtsLYON20S_1_1085</t>
  </si>
  <si>
    <t>OtsLGRF23S_4063</t>
  </si>
  <si>
    <t>3DD.003D7E486A</t>
  </si>
  <si>
    <t>OtsLGRF23S_4064</t>
  </si>
  <si>
    <t>C-04064</t>
  </si>
  <si>
    <t>3DD.003D7E48B7</t>
  </si>
  <si>
    <t>OtsLGRF23S_4066</t>
  </si>
  <si>
    <t>OtsNPFH19S_1_3302</t>
  </si>
  <si>
    <t>OtsNPFH19S_1_3034</t>
  </si>
  <si>
    <t>OtsLGRF23S_4069</t>
  </si>
  <si>
    <t>OtsLGRF23S_4070</t>
  </si>
  <si>
    <t>C-04070</t>
  </si>
  <si>
    <t>3DD.003D7E4884</t>
  </si>
  <si>
    <t>OtsPBT19-UmaFa-0019</t>
  </si>
  <si>
    <t>OtsPBT19-UmaFa-0016</t>
  </si>
  <si>
    <t>OtsLGRF23S_4071</t>
  </si>
  <si>
    <t>C-04071</t>
  </si>
  <si>
    <t>3DD.003D7E4891</t>
  </si>
  <si>
    <t>OtsLGRF23S_4072</t>
  </si>
  <si>
    <t>OtsLGRF23S_4074</t>
  </si>
  <si>
    <t>C-04074</t>
  </si>
  <si>
    <t>3DD.003D7E48AE</t>
  </si>
  <si>
    <t>OtsLGRF23S_4075</t>
  </si>
  <si>
    <t>3DD.003D7E48A4</t>
  </si>
  <si>
    <t>OtsLGRF23S_4078</t>
  </si>
  <si>
    <t>OtsLGRF23S_4081</t>
  </si>
  <si>
    <t>3DD.003D7E4895</t>
  </si>
  <si>
    <t>OtsLGRF23S_4082</t>
  </si>
  <si>
    <t>C-04082</t>
  </si>
  <si>
    <t>3DD.003D7E48BC</t>
  </si>
  <si>
    <t>OtsLGRF23S_4083</t>
  </si>
  <si>
    <t>C-04083</t>
  </si>
  <si>
    <t>3DD.003D7E4889</t>
  </si>
  <si>
    <t>OtsLGRF23S_4084</t>
  </si>
  <si>
    <t>3DD.003D7E4893</t>
  </si>
  <si>
    <t>OtsLGRF23S_4085</t>
  </si>
  <si>
    <t>C-04085</t>
  </si>
  <si>
    <t>3DD.003D7E4860</t>
  </si>
  <si>
    <t>OtsLGRF23S_4087</t>
  </si>
  <si>
    <t>OtsLYON19S_1_0681</t>
  </si>
  <si>
    <t>OtsLGRF23S_4090</t>
  </si>
  <si>
    <t>OtsLGRF23S_4093</t>
  </si>
  <si>
    <t>3DD.003D7E4879</t>
  </si>
  <si>
    <t>OtsLGRF23S_4095</t>
  </si>
  <si>
    <t>C-04095</t>
  </si>
  <si>
    <t>3DD.003D7E487C</t>
  </si>
  <si>
    <t>OtsLGRF23S_4096</t>
  </si>
  <si>
    <t>3DD.003D7E48A9</t>
  </si>
  <si>
    <t>OtsLGRF23S_4098</t>
  </si>
  <si>
    <t>C-04098</t>
  </si>
  <si>
    <t>3DD.003D7E48AD</t>
  </si>
  <si>
    <t>OtsLGRF23S_4099</t>
  </si>
  <si>
    <t>OtsLGRF23S_4102</t>
  </si>
  <si>
    <t>3DD.003D7E488E</t>
  </si>
  <si>
    <t>OtsLGRF23S_4103</t>
  </si>
  <si>
    <t>C-04103</t>
  </si>
  <si>
    <t>3DD.003D7E48B0</t>
  </si>
  <si>
    <t>OtsLGRF23S_4105</t>
  </si>
  <si>
    <t>OtsLGRF23S_4107</t>
  </si>
  <si>
    <t>C-04107</t>
  </si>
  <si>
    <t>3DD.003D7E487D</t>
  </si>
  <si>
    <t>OtsLGRF23S_4108</t>
  </si>
  <si>
    <t>3DD.003D7E48B1</t>
  </si>
  <si>
    <t>OtsLYON19S_1_0047</t>
  </si>
  <si>
    <t>OtsLGRF23S_4111</t>
  </si>
  <si>
    <t>3DD.003D7E48B2</t>
  </si>
  <si>
    <t>OtsLGRF23S_4113</t>
  </si>
  <si>
    <t>C-04113</t>
  </si>
  <si>
    <t>3DD.003D7E48B9</t>
  </si>
  <si>
    <t>OtsNPFH19S_1_5335</t>
  </si>
  <si>
    <t>OtsNPFH19S_1_5022</t>
  </si>
  <si>
    <t>OtsLGRF23S_4114</t>
  </si>
  <si>
    <t>OtsNPFH20S_1_0656</t>
  </si>
  <si>
    <t>OtsNPFH20S_1_0606</t>
  </si>
  <si>
    <t>OtsLGRF23S_4117</t>
  </si>
  <si>
    <t>OtsLGRF23S_4118</t>
  </si>
  <si>
    <t>C-04118</t>
  </si>
  <si>
    <t>3DD.003D7E4872</t>
  </si>
  <si>
    <t>OtsNPFH19S_1_3312</t>
  </si>
  <si>
    <t>OtsNPFH19S_1_3028</t>
  </si>
  <si>
    <t>OtsLGRF23S_4119</t>
  </si>
  <si>
    <t>C-04119</t>
  </si>
  <si>
    <t>3DD.003D7E4878</t>
  </si>
  <si>
    <t>OtsLGRF23S_4120</t>
  </si>
  <si>
    <t>3DD.003D7E48BF</t>
  </si>
  <si>
    <t>OtsLGRF23S_4121</t>
  </si>
  <si>
    <t>C-04121</t>
  </si>
  <si>
    <t>3DD.003D7E4896</t>
  </si>
  <si>
    <t>This sample is a duplicate with OtsLGRF23S_4210.</t>
  </si>
  <si>
    <t>OtsLGRF23S_4123</t>
  </si>
  <si>
    <t>3DD.003D7E4875</t>
  </si>
  <si>
    <t>OtsLGRF23S_4124</t>
  </si>
  <si>
    <t>C-04124</t>
  </si>
  <si>
    <t>3DD.003D7E48BD</t>
  </si>
  <si>
    <t>OtsLYON18S_1_2438</t>
  </si>
  <si>
    <t>OtsLGRF23S_4126</t>
  </si>
  <si>
    <t>OtsLGRF23S_4127</t>
  </si>
  <si>
    <t>C-04127</t>
  </si>
  <si>
    <t>3DD.003D49F68F</t>
  </si>
  <si>
    <t>OtsLGRF23S_4128</t>
  </si>
  <si>
    <t>C-04128</t>
  </si>
  <si>
    <t>3DD.003D7E48A2</t>
  </si>
  <si>
    <t>OtsLGRF23S_4129</t>
  </si>
  <si>
    <t>OtsNPFH18S_1_4326</t>
  </si>
  <si>
    <t>OtsNPFH18S_1_4091</t>
  </si>
  <si>
    <t>OtsLGRF23S_4132</t>
  </si>
  <si>
    <t>OtsLGRF23S_4133</t>
  </si>
  <si>
    <t>C-04133</t>
  </si>
  <si>
    <t>3DD.003D7E487F</t>
  </si>
  <si>
    <t>OtsLGRF23S_4134</t>
  </si>
  <si>
    <t>C-04134</t>
  </si>
  <si>
    <t>3DD.003D7E4876</t>
  </si>
  <si>
    <t>OtsLGRF23S_4135</t>
  </si>
  <si>
    <t>OtsLGRF23S_4136</t>
  </si>
  <si>
    <t>C-04136</t>
  </si>
  <si>
    <t>3DD.003D7E4885</t>
  </si>
  <si>
    <t>OtsLGRF23S_4138</t>
  </si>
  <si>
    <t>3DD.003D7E4869</t>
  </si>
  <si>
    <t>OtsLGRF23S_4140</t>
  </si>
  <si>
    <t>C-04140</t>
  </si>
  <si>
    <t>3DD.003D7E48C0</t>
  </si>
  <si>
    <t>OtsLGRF23S_4141</t>
  </si>
  <si>
    <t>OtsNPFH20S_1_0594</t>
  </si>
  <si>
    <t>OtsNPFH20S_1_0554</t>
  </si>
  <si>
    <t>OtsLGRF23S_4144</t>
  </si>
  <si>
    <t>3DD.003D4A1863</t>
  </si>
  <si>
    <t>OtsLYON19S_1_0645</t>
  </si>
  <si>
    <t>OtsLGRF23S_4145</t>
  </si>
  <si>
    <t>C-04145</t>
  </si>
  <si>
    <t>3DD.003D7E48BB</t>
  </si>
  <si>
    <t>OtsLGRF23S_4146</t>
  </si>
  <si>
    <t>C-04146</t>
  </si>
  <si>
    <t>3DD.003D7E4892</t>
  </si>
  <si>
    <t>OtsLGRF23S_4147</t>
  </si>
  <si>
    <t>3DD.003D7E4887</t>
  </si>
  <si>
    <t>OtsLGRF23S_4150</t>
  </si>
  <si>
    <t>3DD.003D7E4877</t>
  </si>
  <si>
    <t>OtsLGRF23S_4151</t>
  </si>
  <si>
    <t>C-04151</t>
  </si>
  <si>
    <t>3DD.003D7E48B4</t>
  </si>
  <si>
    <t>OtsLGRF23S_4153</t>
  </si>
  <si>
    <t>3DD.003D7E4881</t>
  </si>
  <si>
    <t>OtsLYON20S_1_0195</t>
  </si>
  <si>
    <t>OtsLGRF23S_4154</t>
  </si>
  <si>
    <t>C-04154</t>
  </si>
  <si>
    <t>3DD.003D7E487E</t>
  </si>
  <si>
    <t>OtsLGRF23S_4156</t>
  </si>
  <si>
    <t>OtsLGRF23S_4159</t>
  </si>
  <si>
    <t>OtsLYON20S_1_0664</t>
  </si>
  <si>
    <t>OtsLYON20S_1_0710</t>
  </si>
  <si>
    <t>OtsLGRF23S_4161</t>
  </si>
  <si>
    <t>C-04161</t>
  </si>
  <si>
    <t>3DD.003D7E488D</t>
  </si>
  <si>
    <t>OtsLGRF23S_4162</t>
  </si>
  <si>
    <t>3DD.003D7E48BA</t>
  </si>
  <si>
    <t>OtsLGRF23S_4164</t>
  </si>
  <si>
    <t>C-04164</t>
  </si>
  <si>
    <t>3DD.003D7E4897</t>
  </si>
  <si>
    <t>OtsLGRF23S_4165</t>
  </si>
  <si>
    <t>OtsLGRF23S_4167</t>
  </si>
  <si>
    <t>C-04167</t>
  </si>
  <si>
    <t>3DD.003D7E48A6</t>
  </si>
  <si>
    <t>OtsLYON19S_1_1526</t>
  </si>
  <si>
    <t>OtsLGRF23S_4168</t>
  </si>
  <si>
    <t>3DD.003D7E4866</t>
  </si>
  <si>
    <t>OtsLGRF23S_4169</t>
  </si>
  <si>
    <t>C-04169</t>
  </si>
  <si>
    <t>3DD.003D7E4888</t>
  </si>
  <si>
    <t>OtsLGRF23S_4171</t>
  </si>
  <si>
    <t>3DD.003D7E48B8</t>
  </si>
  <si>
    <t>OtsLGRF23S_4172</t>
  </si>
  <si>
    <t>C-04172</t>
  </si>
  <si>
    <t>3DD.003D7E487A</t>
  </si>
  <si>
    <t>OtsLGRF23S_4173</t>
  </si>
  <si>
    <t>C-04173</t>
  </si>
  <si>
    <t>3DD.003D7E48AA</t>
  </si>
  <si>
    <t>OtsLGRF23S_4174</t>
  </si>
  <si>
    <t>3DD.003D7E485E</t>
  </si>
  <si>
    <t>OtsLGRF23S_4176</t>
  </si>
  <si>
    <t>C-04176</t>
  </si>
  <si>
    <t>3DD.003D7E4890</t>
  </si>
  <si>
    <t>OtsLYON19S_1_0527</t>
  </si>
  <si>
    <t>OtsLYON19S_1_0367</t>
  </si>
  <si>
    <t>OtsLGRF23S_4177</t>
  </si>
  <si>
    <t>OtsLGRF23S_4180</t>
  </si>
  <si>
    <t>3DD.003D7E489E</t>
  </si>
  <si>
    <t>OtsLGRF23S_4183</t>
  </si>
  <si>
    <t>3DD.003D7E4880</t>
  </si>
  <si>
    <t>OtsLGRF23S_4186</t>
  </si>
  <si>
    <t>OtsLGRF23S_4189</t>
  </si>
  <si>
    <t>OtsLGRF23S_4192</t>
  </si>
  <si>
    <t>OtsLGRF23S_4195</t>
  </si>
  <si>
    <t>3DD.003D7E489A</t>
  </si>
  <si>
    <t>OtsLYON19S_1_1595</t>
  </si>
  <si>
    <t>OtsLGRF23S_4198</t>
  </si>
  <si>
    <t>OtsLYON19S_1_1758</t>
  </si>
  <si>
    <t>OtsLYON19S_1_2010</t>
  </si>
  <si>
    <t>OtsLGRF23S_4201</t>
  </si>
  <si>
    <t>OtsLYON20S_1_0405</t>
  </si>
  <si>
    <t>OtsLYON20S_1_1096</t>
  </si>
  <si>
    <t>OtsLGRF23S_4204</t>
  </si>
  <si>
    <t>3DD.003D7E486E</t>
  </si>
  <si>
    <t>OtsLGRF23S_4206</t>
  </si>
  <si>
    <t>C-04206</t>
  </si>
  <si>
    <t>3DD.003D7E48B3</t>
  </si>
  <si>
    <t>OtsLGRF23S_4207</t>
  </si>
  <si>
    <t>3DD.003D7E486B</t>
  </si>
  <si>
    <t>OtsLGRF23S_4208</t>
  </si>
  <si>
    <t>C-04208</t>
  </si>
  <si>
    <t>3DD.003D7E4868</t>
  </si>
  <si>
    <t>OtsLGRF23S_4210</t>
  </si>
  <si>
    <t>3DD.003D7E4886</t>
  </si>
  <si>
    <t>This sample is a duplicate with OtsLGRF23S_4121.</t>
  </si>
  <si>
    <t>OtsLGRF23S_4211</t>
  </si>
  <si>
    <t>C-04211</t>
  </si>
  <si>
    <t>3DD.003D7E48BE</t>
  </si>
  <si>
    <t>OtsLGRF23S_4213</t>
  </si>
  <si>
    <t>OtsLYON20S_1_0268</t>
  </si>
  <si>
    <t>OtsLYON20S_1_0160</t>
  </si>
  <si>
    <t>OtsLGRF23S_4215</t>
  </si>
  <si>
    <t>C-04215</t>
  </si>
  <si>
    <t>3DD.003D7E4867</t>
  </si>
  <si>
    <t>OtsLGRF23S_4216</t>
  </si>
  <si>
    <t>3DD.003D478611</t>
  </si>
  <si>
    <t>OtsLGRF23S_4217</t>
  </si>
  <si>
    <t>C-04217</t>
  </si>
  <si>
    <t>3DD.003D7E486F</t>
  </si>
  <si>
    <t>OtsLGRF23S_4218</t>
  </si>
  <si>
    <t>C-04218</t>
  </si>
  <si>
    <t>3DD.003D7E4861</t>
  </si>
  <si>
    <t>OtsLGRF23S_4219</t>
  </si>
  <si>
    <t>3DD.003D7E4864</t>
  </si>
  <si>
    <t>OtsLGRF23S_4222</t>
  </si>
  <si>
    <t>OtsLGRF23S_4223</t>
  </si>
  <si>
    <t>C-04223</t>
  </si>
  <si>
    <t>3DD.003D7E4883</t>
  </si>
  <si>
    <t>OtsLGRF23S_4224</t>
  </si>
  <si>
    <t>C-04224</t>
  </si>
  <si>
    <t>3DD.003D7E48AB</t>
  </si>
  <si>
    <t>OtsLGRF23S_4225</t>
  </si>
  <si>
    <t>3DD.003D7E48A0</t>
  </si>
  <si>
    <t>OtsNPFH19S_1_3016</t>
  </si>
  <si>
    <t>OtsLGRF23S_4226</t>
  </si>
  <si>
    <t>C-04226</t>
  </si>
  <si>
    <t>3DD.003D7E4894</t>
  </si>
  <si>
    <t>OtsNPFH19S_1_1336</t>
  </si>
  <si>
    <t>OtsNPFH19S_1_1048</t>
  </si>
  <si>
    <t>OtsLGRF23S_4227</t>
  </si>
  <si>
    <t>C-04227</t>
  </si>
  <si>
    <t>3DD.003D7E4899</t>
  </si>
  <si>
    <t>OtsLGRF23S_4228</t>
  </si>
  <si>
    <t>3DD.003D7E489C</t>
  </si>
  <si>
    <t>OtsLGRF23S_4229</t>
  </si>
  <si>
    <t>C-04229</t>
  </si>
  <si>
    <t>3DD.003D7E48A7</t>
  </si>
  <si>
    <t>OtsLGRF23S_4231</t>
  </si>
  <si>
    <t>3DD.003D7E486D</t>
  </si>
  <si>
    <t>OtsLGRF23S_4232</t>
  </si>
  <si>
    <t>C-04232</t>
  </si>
  <si>
    <t>3DD.003D7E485F</t>
  </si>
  <si>
    <t>OtsLGRF23S_4234</t>
  </si>
  <si>
    <t>3DD.003D7E48A8</t>
  </si>
  <si>
    <t>OtsLGRF23S_4235</t>
  </si>
  <si>
    <t>C-04235</t>
  </si>
  <si>
    <t>3DD.003D7E48B6</t>
  </si>
  <si>
    <t>OtsLGRF23S_4236</t>
  </si>
  <si>
    <t>C-04236</t>
  </si>
  <si>
    <t>OtsLGRF23S_4237</t>
  </si>
  <si>
    <t>3DD.003D7E54F0</t>
  </si>
  <si>
    <t>OtsPBT19-PRHFa-3761</t>
  </si>
  <si>
    <t>OtsPBT19-PRHFa-3950</t>
  </si>
  <si>
    <t>OtsLGRF23S_4238</t>
  </si>
  <si>
    <t>C-04238</t>
  </si>
  <si>
    <t>3DD.003D7E5529</t>
  </si>
  <si>
    <t>OtsLGRF23S_4240</t>
  </si>
  <si>
    <t>OtsLYON20S_1_0217</t>
  </si>
  <si>
    <t>OtsLYON20S_1_0040</t>
  </si>
  <si>
    <t>OtsLGRF23S_4243</t>
  </si>
  <si>
    <t>3DD.003D7E5508</t>
  </si>
  <si>
    <t>OtsLGRF23S_4244</t>
  </si>
  <si>
    <t>C-04244</t>
  </si>
  <si>
    <t>3DD.003D7E551A</t>
  </si>
  <si>
    <t>OtsLGRF23S_4245</t>
  </si>
  <si>
    <t>C-04245</t>
  </si>
  <si>
    <t>3DD.003D7E5532</t>
  </si>
  <si>
    <t>OtsLGRF23S_4246</t>
  </si>
  <si>
    <t>3DD.003D7E54EA</t>
  </si>
  <si>
    <t>OtsLGRF23S_4247</t>
  </si>
  <si>
    <t>C-04247</t>
  </si>
  <si>
    <t>3DD.003D7E5523</t>
  </si>
  <si>
    <t>OtsLGRF23S_4248</t>
  </si>
  <si>
    <t>C-04248</t>
  </si>
  <si>
    <t>3DD.003D7E54FE</t>
  </si>
  <si>
    <t>OtsLGRF23S_4249</t>
  </si>
  <si>
    <t>OtsLYON20S_1_1498</t>
  </si>
  <si>
    <t>OtsLYON20S_1_1614</t>
  </si>
  <si>
    <t>OtsLGRF23S_4252</t>
  </si>
  <si>
    <t>OtsLYON21S_1_0609</t>
  </si>
  <si>
    <t>OtsLYON21S_1_0013</t>
  </si>
  <si>
    <t>OtsLGRF23S_4254</t>
  </si>
  <si>
    <t>C-04254</t>
  </si>
  <si>
    <t>3DD.003D7E5518</t>
  </si>
  <si>
    <t>OtsLYON18S_1_0089</t>
  </si>
  <si>
    <t>OtsLGRF23S_4255</t>
  </si>
  <si>
    <t>3DD.003D7E54E6</t>
  </si>
  <si>
    <t>OtsLGRF23S_4257</t>
  </si>
  <si>
    <t>C-04257</t>
  </si>
  <si>
    <t>3DD.003D7E54DE</t>
  </si>
  <si>
    <t>OtsLGRF23S_4258</t>
  </si>
  <si>
    <t>OtsLGRF23S_4259</t>
  </si>
  <si>
    <t>C-04259</t>
  </si>
  <si>
    <t>3DD.003D7E54E2</t>
  </si>
  <si>
    <t>OtsLGRF23S_4261</t>
  </si>
  <si>
    <t>OtsLGRF23S_4264</t>
  </si>
  <si>
    <t>OtsLGRF23S_4265</t>
  </si>
  <si>
    <t>C-04265</t>
  </si>
  <si>
    <t>3DD.003D7E552F</t>
  </si>
  <si>
    <t>OtsLYON19S_1_1597</t>
  </si>
  <si>
    <t>OtsLGRF23S_4266</t>
  </si>
  <si>
    <t>C-04266</t>
  </si>
  <si>
    <t>3DD.003D7E5509</t>
  </si>
  <si>
    <t>OtsLGRF23S_4267</t>
  </si>
  <si>
    <t>3DD.003D7E54EB</t>
  </si>
  <si>
    <t>OtsLGRF23S_4268</t>
  </si>
  <si>
    <t>C-04268</t>
  </si>
  <si>
    <t>3DD.003D7E5513</t>
  </si>
  <si>
    <t>OtsLGRF23S_4269</t>
  </si>
  <si>
    <t>C-04269</t>
  </si>
  <si>
    <t>3DD.003D7E552C</t>
  </si>
  <si>
    <t>OtsLGRF23S_4270</t>
  </si>
  <si>
    <t>3DD.003D7E550B</t>
  </si>
  <si>
    <t>OtsLGRF23S_4272</t>
  </si>
  <si>
    <t>C-04272</t>
  </si>
  <si>
    <t>3DD.003D7E54DD</t>
  </si>
  <si>
    <t>OtsLGRF23S_4273</t>
  </si>
  <si>
    <t>OtsLYON20S_1_1132</t>
  </si>
  <si>
    <t>OtsLGRF23S_4275</t>
  </si>
  <si>
    <t>C-04275</t>
  </si>
  <si>
    <t>3DD.003D7E54F5</t>
  </si>
  <si>
    <t>OtsLGRF23S_4276</t>
  </si>
  <si>
    <t>OtsLGRF23S_4279</t>
  </si>
  <si>
    <t>3DD.003D7E54EC</t>
  </si>
  <si>
    <t>OtsLGRF23S_4282</t>
  </si>
  <si>
    <t>OtsLGRF23S_4285</t>
  </si>
  <si>
    <t>3DD.003D7E54F8</t>
  </si>
  <si>
    <t>OtsLGRF23S_4286</t>
  </si>
  <si>
    <t>C-04286</t>
  </si>
  <si>
    <t>3DD.003D7E54FB</t>
  </si>
  <si>
    <t>OtsLGRF23S_4287</t>
  </si>
  <si>
    <t>C-04287</t>
  </si>
  <si>
    <t>3DD.003D7E54FD</t>
  </si>
  <si>
    <t>OtsLGRF23S_4288</t>
  </si>
  <si>
    <t>OtsLYON19S_1_1974</t>
  </si>
  <si>
    <t>OtsLGRF23S_4289</t>
  </si>
  <si>
    <t>C-04289</t>
  </si>
  <si>
    <t>3DD.003D7E54FF</t>
  </si>
  <si>
    <t>OtsNPFH19S_1_3004</t>
  </si>
  <si>
    <t>OtsLGRF23S_4290</t>
  </si>
  <si>
    <t>C-04290</t>
  </si>
  <si>
    <t>3DD.003D7E553E</t>
  </si>
  <si>
    <t>OtsPBT19-KlickFa-0256</t>
  </si>
  <si>
    <t>OtsPBT19-KlickFa-0245</t>
  </si>
  <si>
    <t>OtsLGRF23S_4291</t>
  </si>
  <si>
    <t>3DD.003D7E550C</t>
  </si>
  <si>
    <t>OtsLGRF23S_4294</t>
  </si>
  <si>
    <t>OtsLGRF23S_4295</t>
  </si>
  <si>
    <t>C-04295</t>
  </si>
  <si>
    <t>3DD.003D7E5500</t>
  </si>
  <si>
    <t>OtsLGRF23S_4297</t>
  </si>
  <si>
    <t>OtsLGRF23S_4300</t>
  </si>
  <si>
    <t>OtsLGRF23S_4303</t>
  </si>
  <si>
    <t>3DD.003D7E550E</t>
  </si>
  <si>
    <t>OtsLGRF23S_4304</t>
  </si>
  <si>
    <t>C-04304</t>
  </si>
  <si>
    <t>3DD.003D7E5510</t>
  </si>
  <si>
    <t>OtsLGRF23S_4305</t>
  </si>
  <si>
    <t>C-04305</t>
  </si>
  <si>
    <t>3DD.003E2BFADD</t>
  </si>
  <si>
    <t>OtsLYON19S_1_0364</t>
  </si>
  <si>
    <t>OtsLGRF23S_4306</t>
  </si>
  <si>
    <t>3DD.003D7E5527</t>
  </si>
  <si>
    <t>OtsLGRF23S_4308</t>
  </si>
  <si>
    <t>C-04308</t>
  </si>
  <si>
    <t>3DD.003D7E550A</t>
  </si>
  <si>
    <t>OtsLGRF23S_4309</t>
  </si>
  <si>
    <t>3DD.003D7E550F</t>
  </si>
  <si>
    <t>OtsLGRF23S_4310</t>
  </si>
  <si>
    <t>C-04310</t>
  </si>
  <si>
    <t>3DD.003D7E5522</t>
  </si>
  <si>
    <t>OtsLGRF23S_4311</t>
  </si>
  <si>
    <t>C-04311</t>
  </si>
  <si>
    <t>3DD.003D7E5524</t>
  </si>
  <si>
    <t>OtsLGRF23S_4312</t>
  </si>
  <si>
    <t>OtsLGRF23S_4315</t>
  </si>
  <si>
    <t>3DD.003D7E5534</t>
  </si>
  <si>
    <t>OtsLGRF23S_4318</t>
  </si>
  <si>
    <t>3DD.003D7E54F6</t>
  </si>
  <si>
    <t>OtsLGRF23S_4319</t>
  </si>
  <si>
    <t>C-04319</t>
  </si>
  <si>
    <t>3DD.003D7E552E</t>
  </si>
  <si>
    <t>OtsLGRF23S_4320</t>
  </si>
  <si>
    <t>C-04320</t>
  </si>
  <si>
    <t>3DD.003D7E54FC</t>
  </si>
  <si>
    <t>OtsLGRF23S_4321</t>
  </si>
  <si>
    <t>OtsLGRF23S_4324</t>
  </si>
  <si>
    <t>OtsLGRF23S_4327</t>
  </si>
  <si>
    <t>OtsLGRF23S_4328</t>
  </si>
  <si>
    <t>C-04328</t>
  </si>
  <si>
    <t>3DD.003D7E54E4</t>
  </si>
  <si>
    <t>OtsLGRF23S_4329</t>
  </si>
  <si>
    <t>C-04329</t>
  </si>
  <si>
    <t>3DD.003D7E551D</t>
  </si>
  <si>
    <t>OtsLGRF23S_4330</t>
  </si>
  <si>
    <t>3DD.003D7E54DF</t>
  </si>
  <si>
    <t>OtsLGRF23S_4331</t>
  </si>
  <si>
    <t>C-04331</t>
  </si>
  <si>
    <t>3DD.003D7E5501</t>
  </si>
  <si>
    <t>OtsLGRF23S_4333</t>
  </si>
  <si>
    <t>OtsLGRF23S_4335</t>
  </si>
  <si>
    <t>C-04335</t>
  </si>
  <si>
    <t>3DD.003D7E54F3</t>
  </si>
  <si>
    <t>OtsLGRF23S_4336</t>
  </si>
  <si>
    <t>OtsLYON21S_1_0741</t>
  </si>
  <si>
    <t>OtsLYON21S_1_0357</t>
  </si>
  <si>
    <t>OtsLGRF23S_4337</t>
  </si>
  <si>
    <t>C-04337</t>
  </si>
  <si>
    <t>3DD.003D7E5517</t>
  </si>
  <si>
    <t>OtsLGRF23S_4338</t>
  </si>
  <si>
    <t>C-04338</t>
  </si>
  <si>
    <t>3DD.003D7E5504</t>
  </si>
  <si>
    <t>OtsLGRF23S_4339</t>
  </si>
  <si>
    <t>OtsPBT19-UmaFa-0043</t>
  </si>
  <si>
    <t>OtsPBT19-UmaFa-0037</t>
  </si>
  <si>
    <t>OtsLGRF23S_4340</t>
  </si>
  <si>
    <t>C-04340</t>
  </si>
  <si>
    <t>3DD.003D7E5538</t>
  </si>
  <si>
    <t>OtsLGRF23S_4342</t>
  </si>
  <si>
    <t>OtsLGRF23S_4344</t>
  </si>
  <si>
    <t>C-04344</t>
  </si>
  <si>
    <t>3DD.003D7E5533</t>
  </si>
  <si>
    <t>OtsLGRF23S_4345</t>
  </si>
  <si>
    <t>OtsLGRF23S_4346</t>
  </si>
  <si>
    <t>C-04346</t>
  </si>
  <si>
    <t>3DD.003D7E54EF</t>
  </si>
  <si>
    <t>OtsLGRF23S_4347</t>
  </si>
  <si>
    <t>C-04347</t>
  </si>
  <si>
    <t>3DD.003D7E5505</t>
  </si>
  <si>
    <t>OtsLGRF23S_4348</t>
  </si>
  <si>
    <t>OtsLGRF23S_4351</t>
  </si>
  <si>
    <t>OtsLYON20S_1_0017</t>
  </si>
  <si>
    <t>OtsLGRF23S_4354</t>
  </si>
  <si>
    <t>3DD.003D7E5536</t>
  </si>
  <si>
    <t>OtsLGRF23S_4355</t>
  </si>
  <si>
    <t>C-04355</t>
  </si>
  <si>
    <t>3DD.003D7E553F</t>
  </si>
  <si>
    <t>OtsLGRF23S_4357</t>
  </si>
  <si>
    <t>3DD.003D7E54F7</t>
  </si>
  <si>
    <t>OtsLGRF23S_4358</t>
  </si>
  <si>
    <t>C-04358</t>
  </si>
  <si>
    <t>3DD.003D7E5525</t>
  </si>
  <si>
    <t>OtsLGRF23S_4359</t>
  </si>
  <si>
    <t>C-04359</t>
  </si>
  <si>
    <t>3DD.003D7E5530</t>
  </si>
  <si>
    <t>OtsLYON19S_1_0811</t>
  </si>
  <si>
    <t>OtsLGRF23S_4360</t>
  </si>
  <si>
    <t>OtsLGRF23S_4363</t>
  </si>
  <si>
    <t>3DD.003D7E551E</t>
  </si>
  <si>
    <t>OtsLGRF23S_4365</t>
  </si>
  <si>
    <t>C-04365</t>
  </si>
  <si>
    <t>3DD.003D7E5528</t>
  </si>
  <si>
    <t>OtsLGRF23S_4366</t>
  </si>
  <si>
    <t>3DD.003D7E553A</t>
  </si>
  <si>
    <t>OtsLGRF23S_4367</t>
  </si>
  <si>
    <t>C-04367</t>
  </si>
  <si>
    <t>3DD.003D7E54E0</t>
  </si>
  <si>
    <t>OtsLGRF23S_4369</t>
  </si>
  <si>
    <t>OtsLYON20S_1_1383</t>
  </si>
  <si>
    <t>OtsLYON20S_1_0935</t>
  </si>
  <si>
    <t>OtsLGRF23S_4371</t>
  </si>
  <si>
    <t>C-04371</t>
  </si>
  <si>
    <t>3DD.003D7E5537</t>
  </si>
  <si>
    <t>OtsLGRF23S_4372</t>
  </si>
  <si>
    <t>OtsLGRF23S_4375</t>
  </si>
  <si>
    <t>OtsLYON20S_1_1426</t>
  </si>
  <si>
    <t>OtsLYON20S_1_1209</t>
  </si>
  <si>
    <t>OtsLGRF23S_4378</t>
  </si>
  <si>
    <t>3DD.003D7E553D</t>
  </si>
  <si>
    <t>OtsLGRF23S_4379</t>
  </si>
  <si>
    <t>C-04379</t>
  </si>
  <si>
    <t>3DD.003D7E54F1</t>
  </si>
  <si>
    <t>OtsLGRF23S_4381</t>
  </si>
  <si>
    <t>3DD.003D7E5512</t>
  </si>
  <si>
    <t>OtsLGRF23S_4384</t>
  </si>
  <si>
    <t>OtsLGRF23S_4387</t>
  </si>
  <si>
    <t>3DD.003D7E54E1</t>
  </si>
  <si>
    <t>OtsLGRF23S_4388</t>
  </si>
  <si>
    <t>C-04388</t>
  </si>
  <si>
    <t>3DD.003D7E54FA</t>
  </si>
  <si>
    <t>OtsLGRF23S_4389</t>
  </si>
  <si>
    <t>C-04389</t>
  </si>
  <si>
    <t>3DD.003D7E54ED</t>
  </si>
  <si>
    <t>OtsLGRF23S_4390</t>
  </si>
  <si>
    <t>3DD.003D7E5506</t>
  </si>
  <si>
    <t>OtsLGRF23S_4391</t>
  </si>
  <si>
    <t>C-04391</t>
  </si>
  <si>
    <t>3DD.003D7E54EE</t>
  </si>
  <si>
    <t>OtsLGRF23S_4393</t>
  </si>
  <si>
    <t>OtsLGRF23S_4396</t>
  </si>
  <si>
    <t>OtsLYON20S_1_0930</t>
  </si>
  <si>
    <t>OtsLGRF23S_4397</t>
  </si>
  <si>
    <t>C-04397</t>
  </si>
  <si>
    <t>3DD.003D7E5531</t>
  </si>
  <si>
    <t>OtsLGRF23S_4398</t>
  </si>
  <si>
    <t>C-04398</t>
  </si>
  <si>
    <t>3DD.003D7E551B</t>
  </si>
  <si>
    <t>OtsLGRF23S_4399</t>
  </si>
  <si>
    <t>3DD.003D7E550D</t>
  </si>
  <si>
    <t>OtsLGRF23S_4402</t>
  </si>
  <si>
    <t>3DD.003D7E54E8</t>
  </si>
  <si>
    <t>OtsLGRF23S_4405</t>
  </si>
  <si>
    <t>3DD.003D7E54E5</t>
  </si>
  <si>
    <t>OtsLGRF23S_4406</t>
  </si>
  <si>
    <t>C-04406</t>
  </si>
  <si>
    <t>3DD.003D7E552A</t>
  </si>
  <si>
    <t>OtsLYON19S_1_0492</t>
  </si>
  <si>
    <t>OtsLGRF23S_4408</t>
  </si>
  <si>
    <t>OtsLGRF23S_4409</t>
  </si>
  <si>
    <t>C-04409</t>
  </si>
  <si>
    <t>3DD.003D7E54F2</t>
  </si>
  <si>
    <t>OtsLGRF23S_4410</t>
  </si>
  <si>
    <t>C-04410</t>
  </si>
  <si>
    <t>3DD.003D7E54E7</t>
  </si>
  <si>
    <t>OtsLGRF23S_4411</t>
  </si>
  <si>
    <t>3DD.003D7E552B</t>
  </si>
  <si>
    <t>OtsLGRF23S_4412</t>
  </si>
  <si>
    <t>C-04412</t>
  </si>
  <si>
    <t>3DD.003D7E5502</t>
  </si>
  <si>
    <t>OtsLGRF23S_4414</t>
  </si>
  <si>
    <t>OtsLGRF23S_4417</t>
  </si>
  <si>
    <t>OtsNPFH20S_1_0084</t>
  </si>
  <si>
    <t>OtsNPFH20S_1_0034</t>
  </si>
  <si>
    <t>OtsLGRF23S_4419</t>
  </si>
  <si>
    <t>C-04419</t>
  </si>
  <si>
    <t>3DD.003D7E5521</t>
  </si>
  <si>
    <t>OtsLGRF23S_4420</t>
  </si>
  <si>
    <t>3DD.003D7E5386</t>
  </si>
  <si>
    <t>OtsLGRF23S_4421</t>
  </si>
  <si>
    <t>C-04421</t>
  </si>
  <si>
    <t>3DD.003D7E539E</t>
  </si>
  <si>
    <t>OtsLGRF23S_4422</t>
  </si>
  <si>
    <t>C-04422</t>
  </si>
  <si>
    <t>3DD.003D7E5391</t>
  </si>
  <si>
    <t>OtsLYON20S_1_0652</t>
  </si>
  <si>
    <t>OtsLYON20S_1_0730</t>
  </si>
  <si>
    <t>OtsLGRF23S_4423</t>
  </si>
  <si>
    <t>OtsLGRF23S_4426</t>
  </si>
  <si>
    <t>OtsLYON20S_1_0298</t>
  </si>
  <si>
    <t>OtsLYON20S_1_1063</t>
  </si>
  <si>
    <t>OtsLGRF23S_4427</t>
  </si>
  <si>
    <t>C-04427</t>
  </si>
  <si>
    <t>3DD.003D7E53B0</t>
  </si>
  <si>
    <t>OtsNPFH18S_1_3015</t>
  </si>
  <si>
    <t>OtsLGRF23S_4428</t>
  </si>
  <si>
    <t>C-04428</t>
  </si>
  <si>
    <t>3DD.003D7E537D</t>
  </si>
  <si>
    <t>OtsPBT19-PRHFa-6105</t>
  </si>
  <si>
    <t>OtsPBT19-PRHFa-5067</t>
  </si>
  <si>
    <t>OtsLGRF23S_4429</t>
  </si>
  <si>
    <t>3DD.003D7E53AC</t>
  </si>
  <si>
    <t>This sample is a duplicate with OtsLYON23S_1_0008.</t>
  </si>
  <si>
    <t>OtsLGRF23S_4430</t>
  </si>
  <si>
    <t>C-04430</t>
  </si>
  <si>
    <t>3DD.003D7E5372</t>
  </si>
  <si>
    <t>OtsLGRF23S_4431</t>
  </si>
  <si>
    <t>C-04431</t>
  </si>
  <si>
    <t>3DD.003D7E53A7</t>
  </si>
  <si>
    <t>OtsLGRF23S_4432</t>
  </si>
  <si>
    <t>3DD.003D7E538B</t>
  </si>
  <si>
    <t>OtsLGRF23S_4433</t>
  </si>
  <si>
    <t>C-04433</t>
  </si>
  <si>
    <t>3DD.003D7E5363</t>
  </si>
  <si>
    <t>OtsLGRF23S_4434</t>
  </si>
  <si>
    <t>C-04434</t>
  </si>
  <si>
    <t>3DD.003D7E5364</t>
  </si>
  <si>
    <t>OtsLGRF23S_4435</t>
  </si>
  <si>
    <t>OtsLGRF23S_4438</t>
  </si>
  <si>
    <t>3DD.003D7E535E</t>
  </si>
  <si>
    <t>OtsLGRF23S_4440</t>
  </si>
  <si>
    <t>C-04440</t>
  </si>
  <si>
    <t>3DD.003D7E5380</t>
  </si>
  <si>
    <t>OtsLGRF23S_4441</t>
  </si>
  <si>
    <t>3DD.003D7E5382</t>
  </si>
  <si>
    <t>OtsLGRF23S_4442</t>
  </si>
  <si>
    <t>C-04442</t>
  </si>
  <si>
    <t>3DD.003D7E53AE</t>
  </si>
  <si>
    <t>OtsLGRF23S_4443</t>
  </si>
  <si>
    <t>C-04443</t>
  </si>
  <si>
    <t>3DD.003D7E5388</t>
  </si>
  <si>
    <t>OtsLGRF23S_4444</t>
  </si>
  <si>
    <t>3DD.003D7E53AD</t>
  </si>
  <si>
    <t>OtsLGRF23S_4445</t>
  </si>
  <si>
    <t>C-04445</t>
  </si>
  <si>
    <t>3DD.003D7E538A</t>
  </si>
  <si>
    <t>OtsPBT19-LWSFa-5024</t>
  </si>
  <si>
    <t>OtsPBT19-LWSFa-4999</t>
  </si>
  <si>
    <t>OtsLGRF23S_4446</t>
  </si>
  <si>
    <t>C-04446</t>
  </si>
  <si>
    <t>3DD.003D7E536D</t>
  </si>
  <si>
    <t>OtsLGRF23S_4447</t>
  </si>
  <si>
    <t>OtsLGRF23S_4448</t>
  </si>
  <si>
    <t>C-04448</t>
  </si>
  <si>
    <t>3DD.003D7E538E</t>
  </si>
  <si>
    <t>OtsLGRF23S_4449</t>
  </si>
  <si>
    <t>C-04449</t>
  </si>
  <si>
    <t>3DD.003D7E538D</t>
  </si>
  <si>
    <t>OtsLGRF23S_4450</t>
  </si>
  <si>
    <t>OtsLYON19S_1_0941</t>
  </si>
  <si>
    <t>OtsLGRF23S_4453</t>
  </si>
  <si>
    <t>OtsLGRF23S_4456</t>
  </si>
  <si>
    <t>OtsLYON20S_1_1032</t>
  </si>
  <si>
    <t>OtsLGRF23S_4458</t>
  </si>
  <si>
    <t>C-04458</t>
  </si>
  <si>
    <t>3DD.003D7E5389</t>
  </si>
  <si>
    <t>OtsNPFH19S_1_2318</t>
  </si>
  <si>
    <t>OtsNPFH19S_1_2065</t>
  </si>
  <si>
    <t>OtsLGRF23S_4459</t>
  </si>
  <si>
    <t>3DD.003D7E5367</t>
  </si>
  <si>
    <t>OtsLGRF23S_4462</t>
  </si>
  <si>
    <t>3DD.003D7E539C</t>
  </si>
  <si>
    <t>OtsLGRF23S_4463</t>
  </si>
  <si>
    <t>C-04463</t>
  </si>
  <si>
    <t>3DD.003D7E5371</t>
  </si>
  <si>
    <t>OtsLGRF23S_4464</t>
  </si>
  <si>
    <t>C-04464</t>
  </si>
  <si>
    <t>3DD.003D7E5379</t>
  </si>
  <si>
    <t>OtsLGRF23S_4465</t>
  </si>
  <si>
    <t>3DD.003D49D510</t>
  </si>
  <si>
    <t>This sample is a duplicate with OtsLYON23S_1_0011.</t>
  </si>
  <si>
    <t>OtsLGRF23S_4466</t>
  </si>
  <si>
    <t>C-04466</t>
  </si>
  <si>
    <t>3DD.003D7E5354</t>
  </si>
  <si>
    <t>OtsLGRF23S_4468</t>
  </si>
  <si>
    <t>3DD.003D7E535B</t>
  </si>
  <si>
    <t>OtsLGRF23S_4471</t>
  </si>
  <si>
    <t>OtsLGRF23S_4473</t>
  </si>
  <si>
    <t>C-04473</t>
  </si>
  <si>
    <t>3DD.003D7E539D</t>
  </si>
  <si>
    <t>OtsLGRF23S_4474</t>
  </si>
  <si>
    <t>3DD.003D7E5392</t>
  </si>
  <si>
    <t>OtsLGRF23S_4475</t>
  </si>
  <si>
    <t>C-04475</t>
  </si>
  <si>
    <t>3DD.003D7E5398</t>
  </si>
  <si>
    <t>OtsLGRF23S_4476</t>
  </si>
  <si>
    <t>C-04476</t>
  </si>
  <si>
    <t>3DD.003D7E5373</t>
  </si>
  <si>
    <t>OtsLGRF23S_4477</t>
  </si>
  <si>
    <t>3DD.003D7E538F</t>
  </si>
  <si>
    <t>OtsLGRF23S_4479</t>
  </si>
  <si>
    <t>C-04479</t>
  </si>
  <si>
    <t>3DD.003D7E5350</t>
  </si>
  <si>
    <t>OtsLGRF23S_4480</t>
  </si>
  <si>
    <t>OtsLYON20S_1_1333</t>
  </si>
  <si>
    <t>OtsLYON20S_1_0871</t>
  </si>
  <si>
    <t>OtsLGRF23S_4483</t>
  </si>
  <si>
    <t>OtsLGRF23S_4484</t>
  </si>
  <si>
    <t>C-04484</t>
  </si>
  <si>
    <t>3DD.003D7E5381</t>
  </si>
  <si>
    <t>OtsLYON19S_1_1645</t>
  </si>
  <si>
    <t>OtsLGRF23S_4485</t>
  </si>
  <si>
    <t>C-04485</t>
  </si>
  <si>
    <t>3DD.003D7E5356</t>
  </si>
  <si>
    <t>OtsLGRF23S_4486</t>
  </si>
  <si>
    <t>OtsLGRF23S_4488</t>
  </si>
  <si>
    <t>C-04488</t>
  </si>
  <si>
    <t>3DD.003D7E536F</t>
  </si>
  <si>
    <t>OtsLGRF23S_4489</t>
  </si>
  <si>
    <t>OtsLGRF23S_4492</t>
  </si>
  <si>
    <t>OtsLYON21S_1_0909</t>
  </si>
  <si>
    <t>OtsLYON21S_1_1959</t>
  </si>
  <si>
    <t>OtsLGRF23S_4494</t>
  </si>
  <si>
    <t>C-04494</t>
  </si>
  <si>
    <t>3DD.003D7E5351</t>
  </si>
  <si>
    <t>OtsLGRF23S_4495</t>
  </si>
  <si>
    <t>OtsLGRF23S_4496</t>
  </si>
  <si>
    <t>C-04496</t>
  </si>
  <si>
    <t>3DD.003D7E53AF</t>
  </si>
  <si>
    <t>OtsLGRF23S_4498</t>
  </si>
  <si>
    <t>3DD.003D7E5370</t>
  </si>
  <si>
    <t>OtsLGRF23S_4499</t>
  </si>
  <si>
    <t>C-04499</t>
  </si>
  <si>
    <t>3DD.003D7E5357</t>
  </si>
  <si>
    <t>OtsLGRF23S_4501</t>
  </si>
  <si>
    <t>OtsPBT19-RSHFa-0316</t>
  </si>
  <si>
    <t>OtsPBT19-RSHFa-0219</t>
  </si>
  <si>
    <t>OtsLGRF23S_4503</t>
  </si>
  <si>
    <t>C-04503</t>
  </si>
  <si>
    <t>3DD.003D7E5376</t>
  </si>
  <si>
    <t>OtsLYON19S_1_1807</t>
  </si>
  <si>
    <t>OtsLYON19S_1_1516</t>
  </si>
  <si>
    <t>OtsLGRF23S_4504</t>
  </si>
  <si>
    <t>OtsLGRF23S_4505</t>
  </si>
  <si>
    <t>C-04505</t>
  </si>
  <si>
    <t>3DD.003D7E5395</t>
  </si>
  <si>
    <t>OtsNPFH20S_1_0068</t>
  </si>
  <si>
    <t>OtsNPFH20S_1_0022</t>
  </si>
  <si>
    <t>OtsLGRF23S_4507</t>
  </si>
  <si>
    <t>3DD.003D7E534D</t>
  </si>
  <si>
    <t>OtsLGRF23S_4508</t>
  </si>
  <si>
    <t>C-04508</t>
  </si>
  <si>
    <t>3DD.003D7E536C</t>
  </si>
  <si>
    <t>OtsLGRF23S_4510</t>
  </si>
  <si>
    <t>OtsLGRF23S_4511</t>
  </si>
  <si>
    <t>C-04511</t>
  </si>
  <si>
    <t>3DD.003D7E53A1</t>
  </si>
  <si>
    <t>OtsPBT19-LWSFa-3469</t>
  </si>
  <si>
    <t>OtsPBT19-LWSFa-3601</t>
  </si>
  <si>
    <t>OtsLGRF23S_4513</t>
  </si>
  <si>
    <t>OtsLGRF23S_4516</t>
  </si>
  <si>
    <t>OtsLYON20S_1_0257</t>
  </si>
  <si>
    <t>OtsLYON20S_1_0117</t>
  </si>
  <si>
    <t>OtsLGRF23S_4517</t>
  </si>
  <si>
    <t>C-04517</t>
  </si>
  <si>
    <t>3DD.003D7E5360</t>
  </si>
  <si>
    <t>OtsLYON19S_1_0153</t>
  </si>
  <si>
    <t>OtsLYON19S_1_0234</t>
  </si>
  <si>
    <t>OtsLGRF23S_4519</t>
  </si>
  <si>
    <t>OtsLGRF23S_4520</t>
  </si>
  <si>
    <t>C-04520</t>
  </si>
  <si>
    <t>3DD.003D7E539A</t>
  </si>
  <si>
    <t>OtsLGRF23S_4521</t>
  </si>
  <si>
    <t>C-04521</t>
  </si>
  <si>
    <t>3DD.003D7E5385</t>
  </si>
  <si>
    <t>OtsLGRF23S_4522</t>
  </si>
  <si>
    <t>OtsLGRF23S_4525</t>
  </si>
  <si>
    <t>OtsLGRF23S_4526</t>
  </si>
  <si>
    <t>C-04526</t>
  </si>
  <si>
    <t>3DD.003D7E522B</t>
  </si>
  <si>
    <t>OtsLYON18S_1_0067</t>
  </si>
  <si>
    <t>OtsLGRF23S_4527</t>
  </si>
  <si>
    <t>C-04527</t>
  </si>
  <si>
    <t>3DD.003D7E525D</t>
  </si>
  <si>
    <t>OtsLGRF23S_4528</t>
  </si>
  <si>
    <t>3DD.003D7E5238</t>
  </si>
  <si>
    <t>OtsLGRF23S_4529</t>
  </si>
  <si>
    <t>C-04529</t>
  </si>
  <si>
    <t>3DD.003D7E5223</t>
  </si>
  <si>
    <t>OtsLGRF23S_4530</t>
  </si>
  <si>
    <t>C-04530</t>
  </si>
  <si>
    <t>3DD.003D7E5256</t>
  </si>
  <si>
    <t>OtsLGRF23S_4531</t>
  </si>
  <si>
    <t>3DD.003D7E5276</t>
  </si>
  <si>
    <t>OtsLGRF23S_4532</t>
  </si>
  <si>
    <t>C-04532</t>
  </si>
  <si>
    <t>3DD.003D7E5252</t>
  </si>
  <si>
    <t>OtsLGRF23S_4534</t>
  </si>
  <si>
    <t>3DD.003D7E523B</t>
  </si>
  <si>
    <t>OtsLGRF23S_4535</t>
  </si>
  <si>
    <t>C-04535</t>
  </si>
  <si>
    <t>3DD.003D7E524B</t>
  </si>
  <si>
    <t>OtsLGRF23S_4536</t>
  </si>
  <si>
    <t>C-04536</t>
  </si>
  <si>
    <t>3DD.003D7E5263</t>
  </si>
  <si>
    <t>OtsLGRF23S_4537</t>
  </si>
  <si>
    <t>3DD.003D7E5273</t>
  </si>
  <si>
    <t>OtsNPFH19S_1_2302</t>
  </si>
  <si>
    <t>OtsNPFH19S_1_2039</t>
  </si>
  <si>
    <t>OtsLGRF23S_4539</t>
  </si>
  <si>
    <t>C-04539</t>
  </si>
  <si>
    <t>3DD.003D7E5236</t>
  </si>
  <si>
    <t>OtsLGRF23S_4540</t>
  </si>
  <si>
    <t>OtsLGRF23S_4542</t>
  </si>
  <si>
    <t>C-04542</t>
  </si>
  <si>
    <t>3DD.003D7E5237</t>
  </si>
  <si>
    <t>OtsLGRF23S_4543</t>
  </si>
  <si>
    <t>3DD.003D7E5240</t>
  </si>
  <si>
    <t>OtsLGRF23S_4544</t>
  </si>
  <si>
    <t>C-04544</t>
  </si>
  <si>
    <t>3DD.003D7E5284</t>
  </si>
  <si>
    <t>OtsLYON18S_1_1977</t>
  </si>
  <si>
    <t>OtsLYON18S_1_2101</t>
  </si>
  <si>
    <t>OtsLGRF23S_4545</t>
  </si>
  <si>
    <t>C-04545</t>
  </si>
  <si>
    <t>3DD.003D7E5225</t>
  </si>
  <si>
    <t>OtsLYON19S_1_1853</t>
  </si>
  <si>
    <t>OtsLYON19S_1_1619</t>
  </si>
  <si>
    <t>OtsLGRF23S_4546</t>
  </si>
  <si>
    <t>OtsLGRF23S_4547</t>
  </si>
  <si>
    <t>C-04547</t>
  </si>
  <si>
    <t>3DD.003D7E5244</t>
  </si>
  <si>
    <t>OtsLGRF23S_4548</t>
  </si>
  <si>
    <t>C-04548</t>
  </si>
  <si>
    <t>3DD.003D7E5221</t>
  </si>
  <si>
    <t>OtsLGRF23S_4549</t>
  </si>
  <si>
    <t>OtsLYON20S_1_1151</t>
  </si>
  <si>
    <t>OtsLGRF23S_4552</t>
  </si>
  <si>
    <t>OtsLGRF23S_4553</t>
  </si>
  <si>
    <t>C-04553</t>
  </si>
  <si>
    <t>3DD.003D7E5262</t>
  </si>
  <si>
    <t>OtsNPFH19S_1_1338</t>
  </si>
  <si>
    <t>OtsNPFH19S_1_1035</t>
  </si>
  <si>
    <t>OtsLGRF23S_4554</t>
  </si>
  <si>
    <t>C-04554</t>
  </si>
  <si>
    <t>3DD.003D7E5226</t>
  </si>
  <si>
    <t>OtsLGRF23S_4555</t>
  </si>
  <si>
    <t>OtsLYON19S_1_0162</t>
  </si>
  <si>
    <t>OtsLYON19S_1_0251</t>
  </si>
  <si>
    <t>OtsLGRF23S_4558</t>
  </si>
  <si>
    <t>OtsNPFH20S_1_0670</t>
  </si>
  <si>
    <t>OtsNPFH20S_1_0647</t>
  </si>
  <si>
    <t>OtsLGRF23S_4561</t>
  </si>
  <si>
    <t>OtsLYON21S_1_0617</t>
  </si>
  <si>
    <t>OtsLYON21S_1_0028</t>
  </si>
  <si>
    <t>OtsLGRF23S_4563</t>
  </si>
  <si>
    <t>C-04563</t>
  </si>
  <si>
    <t>3DD.003D7E538C</t>
  </si>
  <si>
    <t>OtsLGRF23S_4564</t>
  </si>
  <si>
    <t>3DD.003D49FF22</t>
  </si>
  <si>
    <t>OtsLGRF23S_4565</t>
  </si>
  <si>
    <t>C-04565</t>
  </si>
  <si>
    <t>3DD.003D7E535F</t>
  </si>
  <si>
    <t>OtsLGRF23S_4566</t>
  </si>
  <si>
    <t>C-04566</t>
  </si>
  <si>
    <t>3DD.003D7E53A9</t>
  </si>
  <si>
    <t>OtsNPFH19S_1_1002</t>
  </si>
  <si>
    <t>OtsLGRF23S_4567</t>
  </si>
  <si>
    <t>3DD.003D7E536E</t>
  </si>
  <si>
    <t>OtsLGRF23S_4570</t>
  </si>
  <si>
    <t>OtsNPFH20S_1_0719</t>
  </si>
  <si>
    <t>OtsLGRF23S_4573</t>
  </si>
  <si>
    <t>OtsLGRF23S_4574</t>
  </si>
  <si>
    <t>C-04574</t>
  </si>
  <si>
    <t>3DD.003D7E53A8</t>
  </si>
  <si>
    <t>OtsLGRF23S_4575</t>
  </si>
  <si>
    <t>C-04575</t>
  </si>
  <si>
    <t>3DD.003D7E537F</t>
  </si>
  <si>
    <t>OtsLGRF23S_4576</t>
  </si>
  <si>
    <t>OtsLGRF23S_4579</t>
  </si>
  <si>
    <t>3DD.003D7E53AB</t>
  </si>
  <si>
    <t>OtsLGRF23S_4580</t>
  </si>
  <si>
    <t>C-04580</t>
  </si>
  <si>
    <t>3DD.003D7E53A2</t>
  </si>
  <si>
    <t>OtsLGRF23S_4582</t>
  </si>
  <si>
    <t>3DD.003D7E5365</t>
  </si>
  <si>
    <t>OtsLGRF23S_4585</t>
  </si>
  <si>
    <t>OtsLGRF23S_4586</t>
  </si>
  <si>
    <t>C-04586</t>
  </si>
  <si>
    <t>3DD.003D7E5374</t>
  </si>
  <si>
    <t>OtsLYON19S_1_0939</t>
  </si>
  <si>
    <t>OtsLGRF23S_4587</t>
  </si>
  <si>
    <t>C-04587</t>
  </si>
  <si>
    <t>3DD.003D7E534E</t>
  </si>
  <si>
    <t>OtsLGRF23S_4588</t>
  </si>
  <si>
    <t>OtsLYON19S_1_0927</t>
  </si>
  <si>
    <t>OtsLGRF23S_4591</t>
  </si>
  <si>
    <t>OtsLGRF23S_4594</t>
  </si>
  <si>
    <t>OtsLGRF23S_4596</t>
  </si>
  <si>
    <t>C-04596</t>
  </si>
  <si>
    <t>3DD.003D7E535C</t>
  </si>
  <si>
    <t>OtsLGRF23S_4597</t>
  </si>
  <si>
    <t>3DD.003D7E537B</t>
  </si>
  <si>
    <t>OtsLGRF23S_4598</t>
  </si>
  <si>
    <t>C-04598</t>
  </si>
  <si>
    <t>3DD.003D7E5397</t>
  </si>
  <si>
    <t>OtsLGRF23S_4600</t>
  </si>
  <si>
    <t>3DD.003D7E5399</t>
  </si>
  <si>
    <t>OtsLGRF23S_4603</t>
  </si>
  <si>
    <t>OtsLGRF23S_4606</t>
  </si>
  <si>
    <t>3DD.003D7E537C</t>
  </si>
  <si>
    <t>OtsPBT19-KlickFa-0460</t>
  </si>
  <si>
    <t>OtsPBT19-KlickFa-0429</t>
  </si>
  <si>
    <t>OtsLGRF23S_4607</t>
  </si>
  <si>
    <t>C-04607</t>
  </si>
  <si>
    <t>3DD.003D7E535A</t>
  </si>
  <si>
    <t>OtsLGRF23S_4608</t>
  </si>
  <si>
    <t>C-04608</t>
  </si>
  <si>
    <t>3DD.003D7E5352</t>
  </si>
  <si>
    <t>OtsLGRF23S_4609</t>
  </si>
  <si>
    <t>3DD.003D7E5361</t>
  </si>
  <si>
    <t>OtsLGRF23S_4612</t>
  </si>
  <si>
    <t>OtsLGRF23S_4613</t>
  </si>
  <si>
    <t>C-04613</t>
  </si>
  <si>
    <t>3DD.003D7E5359</t>
  </si>
  <si>
    <t>OtsLGRF23S_4614</t>
  </si>
  <si>
    <t>C-04614</t>
  </si>
  <si>
    <t>3DD.003D7E5387</t>
  </si>
  <si>
    <t>OtsLGRF23S_4615</t>
  </si>
  <si>
    <t>3DD.003D7E537A</t>
  </si>
  <si>
    <t>OtsLGRF23S_4616</t>
  </si>
  <si>
    <t>C-04616</t>
  </si>
  <si>
    <t>3DD.003D7E5366</t>
  </si>
  <si>
    <t>OtsLGRF23S_4618</t>
  </si>
  <si>
    <t>OtsLYON19S_1_1421</t>
  </si>
  <si>
    <t>OtsLGRF23S_4621</t>
  </si>
  <si>
    <t>3DD.003D7E5393</t>
  </si>
  <si>
    <t>OtsLGRF23S_4622</t>
  </si>
  <si>
    <t>C-04622</t>
  </si>
  <si>
    <t>3DD.003D7E534F</t>
  </si>
  <si>
    <t>OtsLGRF23S_4623</t>
  </si>
  <si>
    <t>C-04623</t>
  </si>
  <si>
    <t>3DD.003D7E5355</t>
  </si>
  <si>
    <t>OtsLYON19S_1_2103</t>
  </si>
  <si>
    <t>OtsLGRF23S_4624</t>
  </si>
  <si>
    <t>3DD.003D7E5390</t>
  </si>
  <si>
    <t>OtsLGRF23S_4626</t>
  </si>
  <si>
    <t>C-04626</t>
  </si>
  <si>
    <t>3DD.003D7E537E</t>
  </si>
  <si>
    <t>OtsLGRF23S_4627</t>
  </si>
  <si>
    <t>3DD.003D7E536A</t>
  </si>
  <si>
    <t>OtsLGRF23S_4628</t>
  </si>
  <si>
    <t>C-04628</t>
  </si>
  <si>
    <t>3DD.003D7E5394</t>
  </si>
  <si>
    <t>OtsLGRF23S_4630</t>
  </si>
  <si>
    <t>OtsLGRF23S_4633</t>
  </si>
  <si>
    <t>3DD.003D7E5353</t>
  </si>
  <si>
    <t>OtsLGRF23S_4635</t>
  </si>
  <si>
    <t>C-04635</t>
  </si>
  <si>
    <t>3DD.003D7E53A0</t>
  </si>
  <si>
    <t>OtsLGRF23S_4636</t>
  </si>
  <si>
    <t>OtsLGRF23S_4639</t>
  </si>
  <si>
    <t>OtsLGRF23S_4642</t>
  </si>
  <si>
    <t>OtsLYON21S_1_0833</t>
  </si>
  <si>
    <t>OtsLYON21S_1_1677</t>
  </si>
  <si>
    <t>OtsLGRF23S_4643</t>
  </si>
  <si>
    <t>C-04643</t>
  </si>
  <si>
    <t>3DD.003D7E539F</t>
  </si>
  <si>
    <t>OtsLGRF23S_4644</t>
  </si>
  <si>
    <t>C-04644</t>
  </si>
  <si>
    <t>3DD.003D7E53A6</t>
  </si>
  <si>
    <t>OtsLGRF23S_4645</t>
  </si>
  <si>
    <t>3DD.003D7E539B</t>
  </si>
  <si>
    <t>OtsLGRF23S_4648</t>
  </si>
  <si>
    <t>3DD.003D7E5384</t>
  </si>
  <si>
    <t>OtsLGRF23S_4649</t>
  </si>
  <si>
    <t>C-04649</t>
  </si>
  <si>
    <t>3DD.003D7E535D</t>
  </si>
  <si>
    <t>OtsLGRF23S_4651</t>
  </si>
  <si>
    <t>OtsLGRF23S_4653</t>
  </si>
  <si>
    <t>C-04653</t>
  </si>
  <si>
    <t>3DD.003D7E53AA</t>
  </si>
  <si>
    <t>OtsLYON19S_1_1719</t>
  </si>
  <si>
    <t>OtsLYON19S_1_1936</t>
  </si>
  <si>
    <t>OtsLGRF23S_4654</t>
  </si>
  <si>
    <t>OtsLGRF23S_4655</t>
  </si>
  <si>
    <t>C-04655</t>
  </si>
  <si>
    <t>3DD.003D7E5377</t>
  </si>
  <si>
    <t>OtsLYON19S_1_0623</t>
  </si>
  <si>
    <t>OtsLGRF23S_4657</t>
  </si>
  <si>
    <t>3DD.003D7E5362</t>
  </si>
  <si>
    <t>OtsLGRF23S_4660</t>
  </si>
  <si>
    <t>OtsLYON20S_1_0453</t>
  </si>
  <si>
    <t>OtsLYON20S_1_1171</t>
  </si>
  <si>
    <t>OtsLGRF23S_4663</t>
  </si>
  <si>
    <t>OtsLGRF23S_4664</t>
  </si>
  <si>
    <t>C-04664</t>
  </si>
  <si>
    <t>3DD.003D7E5358</t>
  </si>
  <si>
    <t>OtsLGRF23S_4666</t>
  </si>
  <si>
    <t>3DD.003D7E53A4</t>
  </si>
  <si>
    <t>OtsPBT18-UmaFa-0368</t>
  </si>
  <si>
    <t>OtsPBT18-UmaFa-0364</t>
  </si>
  <si>
    <t>OtsLGRF23S_4667</t>
  </si>
  <si>
    <t>C-04667</t>
  </si>
  <si>
    <t>3DD.003D7E5368</t>
  </si>
  <si>
    <t>OtsLGRF23S_4669</t>
  </si>
  <si>
    <t>3DD.003D7E536B</t>
  </si>
  <si>
    <t>OtsLGRF23S_4670</t>
  </si>
  <si>
    <t>C-04670</t>
  </si>
  <si>
    <t>3DD.003D7E5383</t>
  </si>
  <si>
    <t>OtsNPFH20S_1_0667</t>
  </si>
  <si>
    <t>OtsNPFH20S_1_0638</t>
  </si>
  <si>
    <t>OtsLGRF23S_4671</t>
  </si>
  <si>
    <t>C-04671</t>
  </si>
  <si>
    <t>3DD.003D7E53A5</t>
  </si>
  <si>
    <t>OtsLGRF23S_4672</t>
  </si>
  <si>
    <t>3DD.003D7E5375</t>
  </si>
  <si>
    <t>OtsLGRF23S_4673</t>
  </si>
  <si>
    <t>C-04673</t>
  </si>
  <si>
    <t>3DD.003D7E5369</t>
  </si>
  <si>
    <t>OtsNPFH20S_1_0664</t>
  </si>
  <si>
    <t>OtsNPFH20S_1_0634</t>
  </si>
  <si>
    <t>OtsLGRF23S_4675</t>
  </si>
  <si>
    <t>OtsLGRF23S_4676</t>
  </si>
  <si>
    <t>C-04676</t>
  </si>
  <si>
    <t>3DD.003D7E5378</t>
  </si>
  <si>
    <t>OtsLGRF23S_4677</t>
  </si>
  <si>
    <t>C-04677</t>
  </si>
  <si>
    <t>3DD.003D7E517E</t>
  </si>
  <si>
    <t>OtsLYON19S_1_1924</t>
  </si>
  <si>
    <t>OtsLGRF23S_4678</t>
  </si>
  <si>
    <t>3DD.003D7E5160</t>
  </si>
  <si>
    <t>OtsLGRF23S_4680</t>
  </si>
  <si>
    <t>C-04680</t>
  </si>
  <si>
    <t>3DD.003D7E5190</t>
  </si>
  <si>
    <t>OtsLYON19S_1_0644</t>
  </si>
  <si>
    <t>OtsLGRF23S_4681</t>
  </si>
  <si>
    <t>OtsLGRF23S_4682</t>
  </si>
  <si>
    <t>C-04682</t>
  </si>
  <si>
    <t>3DD.003D7E5159</t>
  </si>
  <si>
    <t>OtsLYON19S_1_0147</t>
  </si>
  <si>
    <t>OtsLYON19S_1_0213</t>
  </si>
  <si>
    <t>OtsLGRF23S_4684</t>
  </si>
  <si>
    <t>OtsLGRF23S_4687</t>
  </si>
  <si>
    <t>3DD.003D7E5163</t>
  </si>
  <si>
    <t>OtsLGRF23S_4688</t>
  </si>
  <si>
    <t>C-04688</t>
  </si>
  <si>
    <t>3DD.003D7E54CB</t>
  </si>
  <si>
    <t>OtsLGRF23S_4690</t>
  </si>
  <si>
    <t>OtsLGRF23S_4691</t>
  </si>
  <si>
    <t>C-04691</t>
  </si>
  <si>
    <t>3DD.003D7E5498</t>
  </si>
  <si>
    <t>OtsLGRF23S_4692</t>
  </si>
  <si>
    <t>C-04692</t>
  </si>
  <si>
    <t>3DD.003D7E547D</t>
  </si>
  <si>
    <t>OtsLGRF23S_4693</t>
  </si>
  <si>
    <t>OtsLYON19S_1_0978</t>
  </si>
  <si>
    <t>OtsLGRF23S_4694</t>
  </si>
  <si>
    <t>C-04694</t>
  </si>
  <si>
    <t>3DD.003D7E5480</t>
  </si>
  <si>
    <t>OtsLGRF23S_4696</t>
  </si>
  <si>
    <t>OtsLGRF23S_4699</t>
  </si>
  <si>
    <t>OtsLYON20S_1_0556</t>
  </si>
  <si>
    <t>OtsLGRF23S_4701</t>
  </si>
  <si>
    <t>C-04701</t>
  </si>
  <si>
    <t>3DD.003D7E54B6</t>
  </si>
  <si>
    <t>OtsLGRF23S_4702</t>
  </si>
  <si>
    <t>OtsLGRF23S_4703</t>
  </si>
  <si>
    <t>C-04703</t>
  </si>
  <si>
    <t>3DD.003D7E54A5</t>
  </si>
  <si>
    <t>OtsLGRF23S_4704</t>
  </si>
  <si>
    <t>C-04704</t>
  </si>
  <si>
    <t>3DD.003D7E54D6</t>
  </si>
  <si>
    <t>OtsLGRF23S_4705</t>
  </si>
  <si>
    <t>OtsLYON20S_1_1146</t>
  </si>
  <si>
    <t>OtsLGRF23S_4708</t>
  </si>
  <si>
    <t>OtsLYON20S_1_0451</t>
  </si>
  <si>
    <t>OtsLYON20S_1_1177</t>
  </si>
  <si>
    <t>OtsLGRF23S_4710</t>
  </si>
  <si>
    <t>C-04710</t>
  </si>
  <si>
    <t>3DD.003D7E54AD</t>
  </si>
  <si>
    <t>OtsLGRF23S_4711</t>
  </si>
  <si>
    <t>OtsLGRF23S_4712</t>
  </si>
  <si>
    <t>C-04712</t>
  </si>
  <si>
    <t>3DD.003D7E54B2</t>
  </si>
  <si>
    <t>OtsLGRF23S_4713</t>
  </si>
  <si>
    <t>C-04713</t>
  </si>
  <si>
    <t>3DD.003D7E54B0</t>
  </si>
  <si>
    <t>OtsLGRF23S_4714</t>
  </si>
  <si>
    <t>3DD.003D7E54B7</t>
  </si>
  <si>
    <t>OtsLGRF23S_4716</t>
  </si>
  <si>
    <t>C-04716</t>
  </si>
  <si>
    <t>3DD.003D7E54CA</t>
  </si>
  <si>
    <t>OtsLGRF23S_4717</t>
  </si>
  <si>
    <t>3DD.003D7E547B</t>
  </si>
  <si>
    <t>OtsLGRF23S_4719</t>
  </si>
  <si>
    <t>C-04719</t>
  </si>
  <si>
    <t>3DD.003D7E54C6</t>
  </si>
  <si>
    <t>OtsLGRF23S_4720</t>
  </si>
  <si>
    <t>3DD.003D7E548C</t>
  </si>
  <si>
    <t>OtsLGRF23S_4723</t>
  </si>
  <si>
    <t>3DD.003D7E5499</t>
  </si>
  <si>
    <t>OtsNPFH19S_1_2075</t>
  </si>
  <si>
    <t>OtsLGRF23S_4726</t>
  </si>
  <si>
    <t>OtsLYON20S_1_1344</t>
  </si>
  <si>
    <t>OtsLYON20S_1_0886</t>
  </si>
  <si>
    <t>OtsLGRF23S_4729</t>
  </si>
  <si>
    <t>OtsLGRF23S_4730</t>
  </si>
  <si>
    <t>C-04730</t>
  </si>
  <si>
    <t>3DD.003D7E5482</t>
  </si>
  <si>
    <t>OtsLGRF23S_4731</t>
  </si>
  <si>
    <t>C-04731</t>
  </si>
  <si>
    <t>3DD.003D7E54D3</t>
  </si>
  <si>
    <t>OtsLGRF23S_4732</t>
  </si>
  <si>
    <t>OtsLGRF23S_4733</t>
  </si>
  <si>
    <t>C-04733</t>
  </si>
  <si>
    <t>3DD.003D7E5490</t>
  </si>
  <si>
    <t>OtsLGRF23S_4735</t>
  </si>
  <si>
    <t>3DD.003E2BF111</t>
  </si>
  <si>
    <t>OtsLGRF23S_4737</t>
  </si>
  <si>
    <t>C-04737</t>
  </si>
  <si>
    <t>3DD.003D7E54CC</t>
  </si>
  <si>
    <t>OtsLGRF23S_4738</t>
  </si>
  <si>
    <t>OtsLGRF23S_4739</t>
  </si>
  <si>
    <t>C-04739</t>
  </si>
  <si>
    <t>3DD.003D7E554F</t>
  </si>
  <si>
    <t>OtsLGRF23S_4741</t>
  </si>
  <si>
    <t>OtsLYON20S_1_0601</t>
  </si>
  <si>
    <t>OtsLYON20S_1_0570</t>
  </si>
  <si>
    <t>OtsLGRF23S_4743</t>
  </si>
  <si>
    <t>C-04743</t>
  </si>
  <si>
    <t>3DD.003D7E5569</t>
  </si>
  <si>
    <t>OtsLGRF23S_4744</t>
  </si>
  <si>
    <t>3DD.003D7E556C</t>
  </si>
  <si>
    <t>OtsLGRF23S_4745</t>
  </si>
  <si>
    <t>C-04745</t>
  </si>
  <si>
    <t>3DD.003D7E5542</t>
  </si>
  <si>
    <t>OtsLGRF23S_4746</t>
  </si>
  <si>
    <t>C-04746</t>
  </si>
  <si>
    <t>3DD.003D7E554C</t>
  </si>
  <si>
    <t>OtsLYON19S_1_0395</t>
  </si>
  <si>
    <t>OtsLGRF23S_4747</t>
  </si>
  <si>
    <t>OtsLGRF23S_4750</t>
  </si>
  <si>
    <t>3DD.003D7E5570</t>
  </si>
  <si>
    <t>OtsLGRF23S_4752</t>
  </si>
  <si>
    <t>C-04752</t>
  </si>
  <si>
    <t>3DD.003D7E5583</t>
  </si>
  <si>
    <t>OtsLGRF23S_4753</t>
  </si>
  <si>
    <t>3DD.003D7E5599</t>
  </si>
  <si>
    <t>OtsLGRF23S_4754</t>
  </si>
  <si>
    <t>C-04754</t>
  </si>
  <si>
    <t>3DD.003D7E5562</t>
  </si>
  <si>
    <t>OtsNPFH18S_1_4038</t>
  </si>
  <si>
    <t>OtsLGRF23S_4755</t>
  </si>
  <si>
    <t>C-04755</t>
  </si>
  <si>
    <t>3DD.003D7E5588</t>
  </si>
  <si>
    <t>OtsLGRF23S_4756</t>
  </si>
  <si>
    <t>3DD.003D7E5553</t>
  </si>
  <si>
    <t>OtsLGRF23S_4757</t>
  </si>
  <si>
    <t>C-04757</t>
  </si>
  <si>
    <t>3DD.003D7E5595</t>
  </si>
  <si>
    <t>OtsLYON19S_1_0248</t>
  </si>
  <si>
    <t>OtsLGRF23S_4758</t>
  </si>
  <si>
    <t>C-04758</t>
  </si>
  <si>
    <t>3DD.003D7E55A1</t>
  </si>
  <si>
    <t>OtsLGRF23S_4759</t>
  </si>
  <si>
    <t>OtsLGRF23S_4761</t>
  </si>
  <si>
    <t>C-04761</t>
  </si>
  <si>
    <t>3DD.003D7E557C</t>
  </si>
  <si>
    <t>OtsLYON19S_1_2083</t>
  </si>
  <si>
    <t>OtsLGRF23S_4762</t>
  </si>
  <si>
    <t>OtsLGRF23S_4765</t>
  </si>
  <si>
    <t>OtsLYON20S_1_0421</t>
  </si>
  <si>
    <t>OtsLYON20S_1_1106</t>
  </si>
  <si>
    <t>OtsLGRF23S_4766</t>
  </si>
  <si>
    <t>C-04766</t>
  </si>
  <si>
    <t>3DD.003D7E556A</t>
  </si>
  <si>
    <t>OtsLGRF23S_4767</t>
  </si>
  <si>
    <t>C-04767</t>
  </si>
  <si>
    <t>3DD.003D7E5586</t>
  </si>
  <si>
    <t>OtsLGRF23S_4768</t>
  </si>
  <si>
    <t>3DD.003D7E5587</t>
  </si>
  <si>
    <t>OtsLGRF23S_4769</t>
  </si>
  <si>
    <t>C-04769</t>
  </si>
  <si>
    <t>3DD.003D7E5582</t>
  </si>
  <si>
    <t>OtsNPFH19S_1_2315</t>
  </si>
  <si>
    <t>OtsNPFH19S_1_2001</t>
  </si>
  <si>
    <t>OtsLGRF23S_4771</t>
  </si>
  <si>
    <t>3DD.003D7E5598</t>
  </si>
  <si>
    <t>OtsLGRF23S_4774</t>
  </si>
  <si>
    <t>OtsLGRF23S_4775</t>
  </si>
  <si>
    <t>C-04775</t>
  </si>
  <si>
    <t>3DD.003D7E5546</t>
  </si>
  <si>
    <t>OtsLGRF23S_4776</t>
  </si>
  <si>
    <t>C-04776</t>
  </si>
  <si>
    <t>3DD.003D7E51A0</t>
  </si>
  <si>
    <t>OtsNPFH19S_1_3115</t>
  </si>
  <si>
    <t>OtsLGRF23S_4777</t>
  </si>
  <si>
    <t>OtsLGRF23S_4778</t>
  </si>
  <si>
    <t>C-04778</t>
  </si>
  <si>
    <t>3DD.003D7E51A7</t>
  </si>
  <si>
    <t>OtsLYON19S_1_1515</t>
  </si>
  <si>
    <t>OtsLGRF23S_4779</t>
  </si>
  <si>
    <t>C-04779</t>
  </si>
  <si>
    <t>3DD.003D7E515A</t>
  </si>
  <si>
    <t>OtsLGRF23S_4780</t>
  </si>
  <si>
    <t>3DD.003D7E51BC</t>
  </si>
  <si>
    <t>OtsNPFH19S_1_3359</t>
  </si>
  <si>
    <t>OtsNPFH19S_1_3119</t>
  </si>
  <si>
    <t>OtsLGRF23S_4781</t>
  </si>
  <si>
    <t>C-04781</t>
  </si>
  <si>
    <t>3DD.003D7E518F</t>
  </si>
  <si>
    <t>OtsLYON19S_1_0239</t>
  </si>
  <si>
    <t>OtsLGRF23S_4783</t>
  </si>
  <si>
    <t>OtsLYON20S_1_0496</t>
  </si>
  <si>
    <t>OtsLYON20S_1_0568</t>
  </si>
  <si>
    <t>OtsLGRF23S_4786</t>
  </si>
  <si>
    <t>3DD.003D7E5181</t>
  </si>
  <si>
    <t>OtsLGRF23S_4787</t>
  </si>
  <si>
    <t>C-04787</t>
  </si>
  <si>
    <t>3DD.003D7E515B</t>
  </si>
  <si>
    <t>OtsLGRF23S_4788</t>
  </si>
  <si>
    <t>C-04788</t>
  </si>
  <si>
    <t>3DD.003D7E517B</t>
  </si>
  <si>
    <t>OtsLGRF23S_4789</t>
  </si>
  <si>
    <t>3DD.003D7E515F</t>
  </si>
  <si>
    <t>OtsLGRF23S_4790</t>
  </si>
  <si>
    <t>C-04790</t>
  </si>
  <si>
    <t>3DD.003D7E516B</t>
  </si>
  <si>
    <t>OtsLGRF23S_4792</t>
  </si>
  <si>
    <t>3DD.003D7E5172</t>
  </si>
  <si>
    <t>OtsLGRF23S_4795</t>
  </si>
  <si>
    <t>3DD.003D7E519E</t>
  </si>
  <si>
    <t>OtsLGRF23S_4796</t>
  </si>
  <si>
    <t>C-04796</t>
  </si>
  <si>
    <t>3DD.003D7E5166</t>
  </si>
  <si>
    <t>OtsLGRF23S_4798</t>
  </si>
  <si>
    <t>OtsLYON19S_1_1970</t>
  </si>
  <si>
    <t>OtsLGRF23S_4801</t>
  </si>
  <si>
    <t>OtsLGRF23S_4803</t>
  </si>
  <si>
    <t>C-04803</t>
  </si>
  <si>
    <t>3DD.003D7E519A</t>
  </si>
  <si>
    <t>OtsLGRF23S_4804</t>
  </si>
  <si>
    <t>OtsLGRF23S_4807</t>
  </si>
  <si>
    <t>3DD.003D7E5184</t>
  </si>
  <si>
    <t>OtsLGRF23S_4810</t>
  </si>
  <si>
    <t>3DD.003D7E576F</t>
  </si>
  <si>
    <t>OtsLGRF23S_4813</t>
  </si>
  <si>
    <t>OtsLGRF23S_4814</t>
  </si>
  <si>
    <t>C-04814</t>
  </si>
  <si>
    <t>3DD.003D7E5787</t>
  </si>
  <si>
    <t>OtsLGRF23S_4815</t>
  </si>
  <si>
    <t>C-04815</t>
  </si>
  <si>
    <t>3DD.003D7E575B</t>
  </si>
  <si>
    <t>OtsLGRF23S_4816</t>
  </si>
  <si>
    <t>3DD.003D7E5765</t>
  </si>
  <si>
    <t>OtsLGRF23S_4818</t>
  </si>
  <si>
    <t>C-04818</t>
  </si>
  <si>
    <t>3DD.003D7E5798</t>
  </si>
  <si>
    <t>OtsLGRF23S_4819</t>
  </si>
  <si>
    <t>OtsLGRF23S_4820</t>
  </si>
  <si>
    <t>C-04820</t>
  </si>
  <si>
    <t>3DD.003D7E5737</t>
  </si>
  <si>
    <t>OtsLGRF23S_4821</t>
  </si>
  <si>
    <t>C-04821</t>
  </si>
  <si>
    <t>3DD.003D7E573A</t>
  </si>
  <si>
    <t>OtsLGRF23S_4822</t>
  </si>
  <si>
    <t>OtsLGRF23S_4823</t>
  </si>
  <si>
    <t>C-04823</t>
  </si>
  <si>
    <t>3DD.003D7E5783</t>
  </si>
  <si>
    <t>OtsLGRF23S_4825</t>
  </si>
  <si>
    <t>OtsLGRF23S_4826</t>
  </si>
  <si>
    <t>C-04826</t>
  </si>
  <si>
    <t>3DD.003D7E578C</t>
  </si>
  <si>
    <t>OtsLGRF23S_4827</t>
  </si>
  <si>
    <t>C-04827</t>
  </si>
  <si>
    <t>3DD.003D7E574D</t>
  </si>
  <si>
    <t>OtsLGRF23S_4828</t>
  </si>
  <si>
    <t>OtsLYON20S_1_0297</t>
  </si>
  <si>
    <t>OtsLYON20S_1_1060</t>
  </si>
  <si>
    <t>OtsLGRF23S_4830</t>
  </si>
  <si>
    <t>C-04830</t>
  </si>
  <si>
    <t>3DD.003D7E5779</t>
  </si>
  <si>
    <t>OtsLGRF23S_4831</t>
  </si>
  <si>
    <t>3DD.003D7E578A</t>
  </si>
  <si>
    <t>OtsLGRF23S_4833</t>
  </si>
  <si>
    <t>C-04833</t>
  </si>
  <si>
    <t>3DD.003D7E573B</t>
  </si>
  <si>
    <t>OtsLGRF23S_4834</t>
  </si>
  <si>
    <t>3DD.003D7E5763</t>
  </si>
  <si>
    <t>OtsLGRF23S_4835</t>
  </si>
  <si>
    <t>C-04835</t>
  </si>
  <si>
    <t>3DD.003D7E578B</t>
  </si>
  <si>
    <t>OtsLGRF23S_4837</t>
  </si>
  <si>
    <t>3DD.003D7E5752</t>
  </si>
  <si>
    <t>OtsNPFH19S_1_5315</t>
  </si>
  <si>
    <t>OtsNPFH19S_1_5008</t>
  </si>
  <si>
    <t>OtsLGRF23S_4840</t>
  </si>
  <si>
    <t>3DD.003D7E5758</t>
  </si>
  <si>
    <t>OtsLYON19S_1_0914</t>
  </si>
  <si>
    <t>OtsLGRF23S_4843</t>
  </si>
  <si>
    <t>OtsNPFH20S_1_0190</t>
  </si>
  <si>
    <t>OtsNPFH20S_1_0101</t>
  </si>
  <si>
    <t>OtsLGRF23S_4845</t>
  </si>
  <si>
    <t>C-04845</t>
  </si>
  <si>
    <t>3DD.003D7E5742</t>
  </si>
  <si>
    <t>OtsLGRF23S_4846</t>
  </si>
  <si>
    <t>OtsLYON19S_1_0940</t>
  </si>
  <si>
    <t>OtsLGRF23S_4848</t>
  </si>
  <si>
    <t>C-04848</t>
  </si>
  <si>
    <t>3DD.003D7E5739</t>
  </si>
  <si>
    <t>OtsLGRF23S_4849</t>
  </si>
  <si>
    <t>3DD.003D7E5282</t>
  </si>
  <si>
    <t>OtsLGRF23S_4850</t>
  </si>
  <si>
    <t>C-04850</t>
  </si>
  <si>
    <t>3DD.003D7E5230</t>
  </si>
  <si>
    <t>OtsLGRF23S_4852</t>
  </si>
  <si>
    <t>OtsLGRF23S_4853</t>
  </si>
  <si>
    <t>C-04853</t>
  </si>
  <si>
    <t>3DD.003D7E5270</t>
  </si>
  <si>
    <t>OtsLGRF23S_4854</t>
  </si>
  <si>
    <t>C-04854</t>
  </si>
  <si>
    <t>3DD.003D7E526F</t>
  </si>
  <si>
    <t>OtsLGRF23S_4855</t>
  </si>
  <si>
    <t>3DD.003D7E5272</t>
  </si>
  <si>
    <t>OtsLGRF23S_4856</t>
  </si>
  <si>
    <t>C-04856</t>
  </si>
  <si>
    <t>3DD.003D7E5267</t>
  </si>
  <si>
    <t>OtsLYON19S_1_1918</t>
  </si>
  <si>
    <t>OtsLGRF23S_4858</t>
  </si>
  <si>
    <t>3DD.003D7E5269</t>
  </si>
  <si>
    <t>OtsLYON20S_1_0248</t>
  </si>
  <si>
    <t>OtsLYON20S_1_0093</t>
  </si>
  <si>
    <t>OtsLGRF23S_4861</t>
  </si>
  <si>
    <t>3DD.003D7E5274</t>
  </si>
  <si>
    <t>OtsLGRF23S_4863</t>
  </si>
  <si>
    <t>C-04863</t>
  </si>
  <si>
    <t>3DD.003D7E5279</t>
  </si>
  <si>
    <t>OtsLGRF23S_4864</t>
  </si>
  <si>
    <t>OtsLGRF23S_4865</t>
  </si>
  <si>
    <t>C-04865</t>
  </si>
  <si>
    <t>3DD.003D7E5258</t>
  </si>
  <si>
    <t>OtsLGRF23S_4866</t>
  </si>
  <si>
    <t>C-04866</t>
  </si>
  <si>
    <t>3DD.003D7E527D</t>
  </si>
  <si>
    <t>OtsLGRF23S_4867</t>
  </si>
  <si>
    <t>OtsLGRF23S_4870</t>
  </si>
  <si>
    <t>OtsLGRF23S_4872</t>
  </si>
  <si>
    <t>C-04872</t>
  </si>
  <si>
    <t>3DD.003D7E5227</t>
  </si>
  <si>
    <t>OtsLGRF23S_4873</t>
  </si>
  <si>
    <t>3DD.003D7E5250</t>
  </si>
  <si>
    <t>OtsLGRF23S_4874</t>
  </si>
  <si>
    <t>C-04874</t>
  </si>
  <si>
    <t>3DD.003D7E526C</t>
  </si>
  <si>
    <t>OtsPBT18-UmaFa-0606</t>
  </si>
  <si>
    <t>OtsPBT18-UmaFa-0603</t>
  </si>
  <si>
    <t>OtsLGRF23S_4876</t>
  </si>
  <si>
    <t>OtsLGRF23S_4878</t>
  </si>
  <si>
    <t>C-04878</t>
  </si>
  <si>
    <t>3DD.003D7E5234</t>
  </si>
  <si>
    <t>OtsLGRF23S_4879</t>
  </si>
  <si>
    <t>OtsLGRF23S_4882</t>
  </si>
  <si>
    <t>OtsPBT19-RSHFa-0538</t>
  </si>
  <si>
    <t>OtsPBT19-RSHFa-0282</t>
  </si>
  <si>
    <t>OtsLGRF23S_4885</t>
  </si>
  <si>
    <t>OtsLGRF23S_4887</t>
  </si>
  <si>
    <t>C-04887</t>
  </si>
  <si>
    <t>3DD.003D7E5229</t>
  </si>
  <si>
    <t>OtsNPFH19S_1_1313</t>
  </si>
  <si>
    <t>OtsNPFH19S_1_1058</t>
  </si>
  <si>
    <t>OtsLGRF23S_4888</t>
  </si>
  <si>
    <t>3DD.003D7E5278</t>
  </si>
  <si>
    <t>OtsLGRF23S_4890</t>
  </si>
  <si>
    <t>C-04890</t>
  </si>
  <si>
    <t>3DD.003D7E522E</t>
  </si>
  <si>
    <t>OtsLGRF23S_4891</t>
  </si>
  <si>
    <t>OtsLGRF23S_4892</t>
  </si>
  <si>
    <t>C-04892</t>
  </si>
  <si>
    <t>3DD.003D7E526D</t>
  </si>
  <si>
    <t>OtsLGRF23S_4894</t>
  </si>
  <si>
    <t>OtsLGRF23S_4897</t>
  </si>
  <si>
    <t>3DD.003D7E5245</t>
  </si>
  <si>
    <t>OtsLGRF23S_4900</t>
  </si>
  <si>
    <t>OtsLYON19S_1_0929</t>
  </si>
  <si>
    <t>OtsLGRF23S_4901</t>
  </si>
  <si>
    <t>C-04901</t>
  </si>
  <si>
    <t>3DD.003D7E524D</t>
  </si>
  <si>
    <t>OtsLGRF23S_4902</t>
  </si>
  <si>
    <t>C-04902</t>
  </si>
  <si>
    <t>3DD.003D7E524F</t>
  </si>
  <si>
    <t>OtsLGRF23S_4903</t>
  </si>
  <si>
    <t>3DD.003D7E526E</t>
  </si>
  <si>
    <t>OtsLYON19S_1_0683</t>
  </si>
  <si>
    <t>OtsLGRF23S_4904</t>
  </si>
  <si>
    <t>C-04904</t>
  </si>
  <si>
    <t>3DD.003D7E5283</t>
  </si>
  <si>
    <t>OtsLGRF23S_4905</t>
  </si>
  <si>
    <t>C-04905</t>
  </si>
  <si>
    <t>3DD.003D7E5224</t>
  </si>
  <si>
    <t>OtsLGRF23S_4906</t>
  </si>
  <si>
    <t>OtsLGRF23S_4909</t>
  </si>
  <si>
    <t>3DD.003D7E5268</t>
  </si>
  <si>
    <t>OtsNPFH19S_1_3068</t>
  </si>
  <si>
    <t>OtsLGRF23S_4910</t>
  </si>
  <si>
    <t>C-04910</t>
  </si>
  <si>
    <t>3DD.003D7E522D</t>
  </si>
  <si>
    <t>OtsNPFH19S_1_5311</t>
  </si>
  <si>
    <t>OtsNPFH19S_1_5024</t>
  </si>
  <si>
    <t>OtsLGRF23S_4911</t>
  </si>
  <si>
    <t>C-04911</t>
  </si>
  <si>
    <t>3DD.003D7E5271</t>
  </si>
  <si>
    <t>OtsLGRF23S_4912</t>
  </si>
  <si>
    <t>3DD.003D7E5239</t>
  </si>
  <si>
    <t>OtsLGRF23S_4913</t>
  </si>
  <si>
    <t>C-04913</t>
  </si>
  <si>
    <t>3DD.003D7E524C</t>
  </si>
  <si>
    <t>OtsLGRF23S_4914</t>
  </si>
  <si>
    <t>C-04914</t>
  </si>
  <si>
    <t>3DD.003D7E527A</t>
  </si>
  <si>
    <t>OtsLGRF23S_4915</t>
  </si>
  <si>
    <t>3DD.003D7E5246</t>
  </si>
  <si>
    <t>OtsLYON20S_1_0440</t>
  </si>
  <si>
    <t>OtsLYON20S_1_1164</t>
  </si>
  <si>
    <t>OtsLGRF23S_4918</t>
  </si>
  <si>
    <t>3DD.003D7E5242</t>
  </si>
  <si>
    <t>OtsLGRF23S_4919</t>
  </si>
  <si>
    <t>C-04919</t>
  </si>
  <si>
    <t>3DD.003E2BF123</t>
  </si>
  <si>
    <t>OtsLGRF23S_4920</t>
  </si>
  <si>
    <t>C-04920</t>
  </si>
  <si>
    <t>3DD.003D7E5266</t>
  </si>
  <si>
    <t>OtsLGRF23S_4921</t>
  </si>
  <si>
    <t>OtsLGRF23S_4924</t>
  </si>
  <si>
    <t>OtsLGRF23S_4925</t>
  </si>
  <si>
    <t>C-04925</t>
  </si>
  <si>
    <t>3DD.003D7E5255</t>
  </si>
  <si>
    <t>OtsLGRF23S_4927</t>
  </si>
  <si>
    <t>OtsLYON21S_1_0602</t>
  </si>
  <si>
    <t>OtsLYON21S_1_0004</t>
  </si>
  <si>
    <t>OtsLGRF23S_4929</t>
  </si>
  <si>
    <t>C-04929</t>
  </si>
  <si>
    <t>3DD.003D7E525C</t>
  </si>
  <si>
    <t>OtsLGRF23S_4930</t>
  </si>
  <si>
    <t>3DD.003E2BF9CD</t>
  </si>
  <si>
    <t>OtsLGRF23S_4933</t>
  </si>
  <si>
    <t>3DD.003D7E5260</t>
  </si>
  <si>
    <t>OtsLGRF23S_4936</t>
  </si>
  <si>
    <t>3DD.003D7E523D</t>
  </si>
  <si>
    <t>OtsLGRF23S_4937</t>
  </si>
  <si>
    <t>C-04937</t>
  </si>
  <si>
    <t>3DD.003D7E525A</t>
  </si>
  <si>
    <t>OtsLGRF23S_4939</t>
  </si>
  <si>
    <t>OtsLGRF23S_4940</t>
  </si>
  <si>
    <t>C-04940</t>
  </si>
  <si>
    <t>3DD.003D7E527E</t>
  </si>
  <si>
    <t>OtsLGRF23S_4941</t>
  </si>
  <si>
    <t>C-04941</t>
  </si>
  <si>
    <t>3DD.003D7E5243</t>
  </si>
  <si>
    <t>OtsLGRF23S_4942</t>
  </si>
  <si>
    <t>3DD.003D7E5261</t>
  </si>
  <si>
    <t>OtsLYON19S_1_0648</t>
  </si>
  <si>
    <t>OtsLGRF23S_4943</t>
  </si>
  <si>
    <t>C-04943</t>
  </si>
  <si>
    <t>3DD.003D7E5249</t>
  </si>
  <si>
    <t>OtsLGRF23S_4944</t>
  </si>
  <si>
    <t>C-04944</t>
  </si>
  <si>
    <t>3DD.003D7E525E</t>
  </si>
  <si>
    <t>OtsLGRF23S_4945</t>
  </si>
  <si>
    <t>OtsLGRF23S_4947</t>
  </si>
  <si>
    <t>C-04947</t>
  </si>
  <si>
    <t>3DD.003D7E5248</t>
  </si>
  <si>
    <t>OtsLGRF23S_4948</t>
  </si>
  <si>
    <t>OtsLYON19S_1_1565</t>
  </si>
  <si>
    <t>OtsLGRF23S_4949</t>
  </si>
  <si>
    <t>C-04949</t>
  </si>
  <si>
    <t>3DD.003D7E5281</t>
  </si>
  <si>
    <t>OtsLYON19S_1_1669</t>
  </si>
  <si>
    <t>OtsLGRF23S_4951</t>
  </si>
  <si>
    <t>OtsLYON20S_1_0681</t>
  </si>
  <si>
    <t>OtsLYON20S_1_0760</t>
  </si>
  <si>
    <t>OtsLGRF23S_4954</t>
  </si>
  <si>
    <t>3DD.003D7E522A</t>
  </si>
  <si>
    <t>OtsNPFH19S_1_1055</t>
  </si>
  <si>
    <t>OtsLGRF23S_4956</t>
  </si>
  <si>
    <t>C-04956</t>
  </si>
  <si>
    <t>3DD.003D7E525F</t>
  </si>
  <si>
    <t>OtsLGRF23S_4957</t>
  </si>
  <si>
    <t>3DD.003D7E5222</t>
  </si>
  <si>
    <t>OtsLGRF23S_4959</t>
  </si>
  <si>
    <t>C-04959</t>
  </si>
  <si>
    <t>3DD.003D7E5254</t>
  </si>
  <si>
    <t>OtsNPFH19S_1_1322</t>
  </si>
  <si>
    <t>OtsNPFH19S_1_1089</t>
  </si>
  <si>
    <t>OtsLGRF23S_4960</t>
  </si>
  <si>
    <t>OtsLGRF23S_4963</t>
  </si>
  <si>
    <t>OtsLGRF23S_4966</t>
  </si>
  <si>
    <t>3DD.003D7E5257</t>
  </si>
  <si>
    <t>OtsLGRF23S_4969</t>
  </si>
  <si>
    <t>OtsLGRF23S_4972</t>
  </si>
  <si>
    <t>OtsLGRF23S_4975</t>
  </si>
  <si>
    <t>OtsLGRF23S_4976</t>
  </si>
  <si>
    <t>C-04976</t>
  </si>
  <si>
    <t>3DD.003D7E5231</t>
  </si>
  <si>
    <t>OtsLGRF23S_4978</t>
  </si>
  <si>
    <t>OtsLGRF23S_4981</t>
  </si>
  <si>
    <t>OtsLGRF23S_4984</t>
  </si>
  <si>
    <t>OtsLGRF23S_4987</t>
  </si>
  <si>
    <t>OtsLGRF23S_4990</t>
  </si>
  <si>
    <t>3DD.003D7E5277</t>
  </si>
  <si>
    <t>OtsLGRF23S_4993</t>
  </si>
  <si>
    <t>OtsLGRF23S_4996</t>
  </si>
  <si>
    <t>OtsLYON20S_1_0226</t>
  </si>
  <si>
    <t>OtsLYON20S_1_0064</t>
  </si>
  <si>
    <t>OtsLGRF23S_4997</t>
  </si>
  <si>
    <t>C-04997</t>
  </si>
  <si>
    <t>3DD.003D7E522F</t>
  </si>
  <si>
    <t>OtsLGRF23S_4998</t>
  </si>
  <si>
    <t>C-04998</t>
  </si>
  <si>
    <t>3DD.003D7E5275</t>
  </si>
  <si>
    <t>OtsLGRF23S_4999</t>
  </si>
  <si>
    <t>OtsLGRF23S_5002</t>
  </si>
  <si>
    <t>OtsLGRF23S_5005</t>
  </si>
  <si>
    <t>OtsLGRF23S_5008</t>
  </si>
  <si>
    <t>OtsLGRF23S_5011</t>
  </si>
  <si>
    <t>3DD.003D7E5264</t>
  </si>
  <si>
    <t>OtsLGRF23S_5014</t>
  </si>
  <si>
    <t>OtsLGRF23S_5017</t>
  </si>
  <si>
    <t>OtsLGRF23S_5019</t>
  </si>
  <si>
    <t>C-05019</t>
  </si>
  <si>
    <t>3DD.003D7E526A</t>
  </si>
  <si>
    <t>OtsLGRF23S_5020</t>
  </si>
  <si>
    <t>3DD.003D7E523C</t>
  </si>
  <si>
    <t>OtsLGRF23S_5021</t>
  </si>
  <si>
    <t>C-05021</t>
  </si>
  <si>
    <t>3DD.003D7E5253</t>
  </si>
  <si>
    <t>OtsLGRF23S_5023</t>
  </si>
  <si>
    <t>OtsLGRF23S_5026</t>
  </si>
  <si>
    <t>OtsLYON20S_1_0641</t>
  </si>
  <si>
    <t>OtsLYON20S_1_0705</t>
  </si>
  <si>
    <t>OtsLGRF23S_5029</t>
  </si>
  <si>
    <t>OtsLYON21S_1_0641</t>
  </si>
  <si>
    <t>OtsLYON21S_1_0087</t>
  </si>
  <si>
    <t>OtsLGRF23S_5032</t>
  </si>
  <si>
    <t>OtsLGRF23S_5035</t>
  </si>
  <si>
    <t>OtsLYON19S_1_1746</t>
  </si>
  <si>
    <t>OtsLYON19S_1_1984</t>
  </si>
  <si>
    <t>OtsLGRF23S_5038</t>
  </si>
  <si>
    <t>OtsLGRF23S_5041</t>
  </si>
  <si>
    <t>OtsLGRF23S_5044</t>
  </si>
  <si>
    <t>3DD.003D7E522C</t>
  </si>
  <si>
    <t>OtsLGRF23S_5047</t>
  </si>
  <si>
    <t>OtsLGRF23S_5049</t>
  </si>
  <si>
    <t>C-05049</t>
  </si>
  <si>
    <t>3DD.003D7E527F</t>
  </si>
  <si>
    <t>OtsLGRF23S_5050</t>
  </si>
  <si>
    <t>OtsLGRF23S_5053</t>
  </si>
  <si>
    <t>OtsLYON20S_1_1595</t>
  </si>
  <si>
    <t>OtsLYON20S_1_1780</t>
  </si>
  <si>
    <t>OtsLGRF23S_5056</t>
  </si>
  <si>
    <t>OtsLGRF23S_5059</t>
  </si>
  <si>
    <t>OtsLYON19S_1_0212</t>
  </si>
  <si>
    <t>OtsLGRF23S_5062</t>
  </si>
  <si>
    <t>OtsLGRF23S_5064</t>
  </si>
  <si>
    <t>C-05064</t>
  </si>
  <si>
    <t>3DD.003D7E5241</t>
  </si>
  <si>
    <t>OtsLGRF23S_5065</t>
  </si>
  <si>
    <t>OtsLGRF23S_5066</t>
  </si>
  <si>
    <t>C-05066</t>
  </si>
  <si>
    <t>3DD.003D7E5247</t>
  </si>
  <si>
    <t>OtsLGRF23S_5067</t>
  </si>
  <si>
    <t>C-05067</t>
  </si>
  <si>
    <t>3DD.003D7E524A</t>
  </si>
  <si>
    <t>OtsLGRF23S_5068</t>
  </si>
  <si>
    <t>OtsLGRF23S_5071</t>
  </si>
  <si>
    <t>OtsLGRF23S_5074</t>
  </si>
  <si>
    <t>OtsLGRF23S_5077</t>
  </si>
  <si>
    <t>3DD.003D7E525B</t>
  </si>
  <si>
    <t>OtsLGRF23S_5080</t>
  </si>
  <si>
    <t>OtsLGRF23S_5083</t>
  </si>
  <si>
    <t>OtsLGRF23S_5085</t>
  </si>
  <si>
    <t>C-05085</t>
  </si>
  <si>
    <t>3DD.003D7E5232</t>
  </si>
  <si>
    <t>OtsLGRF23S_5086</t>
  </si>
  <si>
    <t>OtsLGRF23S_5088</t>
  </si>
  <si>
    <t>C-05088</t>
  </si>
  <si>
    <t>3DD.003D7E5235</t>
  </si>
  <si>
    <t>OtsLGRF23S_5089</t>
  </si>
  <si>
    <t>OtsLGRF23S_5092</t>
  </si>
  <si>
    <t>OtsLGRF23S_5095</t>
  </si>
  <si>
    <t>3DD.003D7E526B</t>
  </si>
  <si>
    <t>OtsLGRF23S_5096</t>
  </si>
  <si>
    <t>C-05096</t>
  </si>
  <si>
    <t>3DD.003D7E524E</t>
  </si>
  <si>
    <t>OtsLGRF23S_5098</t>
  </si>
  <si>
    <t>OtsLGRF23S_5099</t>
  </si>
  <si>
    <t>C-05099</t>
  </si>
  <si>
    <t>3DD.003D7E5251</t>
  </si>
  <si>
    <t>OtsLGRF23S_5101</t>
  </si>
  <si>
    <t>OtsLYON20S_1_0450</t>
  </si>
  <si>
    <t>OtsLYON20S_1_1162</t>
  </si>
  <si>
    <t>OtsLGRF23S_5104</t>
  </si>
  <si>
    <t>3DD.003D7E5265</t>
  </si>
  <si>
    <t>OtsLGRF23S_5106</t>
  </si>
  <si>
    <t>C-05106</t>
  </si>
  <si>
    <t>3DD.003D7E527B</t>
  </si>
  <si>
    <t>OtsLGRF23S_5107</t>
  </si>
  <si>
    <t>OtsNPFH19S_1_3050</t>
  </si>
  <si>
    <t>OtsLGRF23S_5108</t>
  </si>
  <si>
    <t>C-05108</t>
  </si>
  <si>
    <t>3DD.003D7E523F</t>
  </si>
  <si>
    <t>OtsLGRF23S_5110</t>
  </si>
  <si>
    <t>3DD.003D7E523E</t>
  </si>
  <si>
    <t>OtsLGRF23S_5113</t>
  </si>
  <si>
    <t>3DD.003D7E523A</t>
  </si>
  <si>
    <t>OtsLGRF23S_5116</t>
  </si>
  <si>
    <t>OtsLGRF23S_5119</t>
  </si>
  <si>
    <t>OtsLYON20S_1_0447</t>
  </si>
  <si>
    <t>OtsLYON20S_1_1155</t>
  </si>
  <si>
    <t>OtsLGRF23S_5122</t>
  </si>
  <si>
    <t>OtsLGRF23S_5123</t>
  </si>
  <si>
    <t>C-05123</t>
  </si>
  <si>
    <t>3DD.003D7E5280</t>
  </si>
  <si>
    <t>OtsLGRF23S_5124</t>
  </si>
  <si>
    <t>C-05124</t>
  </si>
  <si>
    <t>3DD.003D7E5259</t>
  </si>
  <si>
    <t>OtsLGRF23S_5125</t>
  </si>
  <si>
    <t>OtsLGRF23S_5128</t>
  </si>
  <si>
    <t>3DD.003D3FDB67</t>
  </si>
  <si>
    <t>OtsLGRF23S_5131</t>
  </si>
  <si>
    <t>3DD.003D7E5228</t>
  </si>
  <si>
    <t>OtsLGRF23S_5134</t>
  </si>
  <si>
    <t>3DD.003D7E527C</t>
  </si>
  <si>
    <t>OtsLGRF23S_5137</t>
  </si>
  <si>
    <t>OtsLYON20S_1_1493</t>
  </si>
  <si>
    <t>OtsLYON20S_1_1606</t>
  </si>
  <si>
    <t>OtsLGRF23S_5140</t>
  </si>
  <si>
    <t>OtsLGRF23S_5143</t>
  </si>
  <si>
    <t>OtsLGRF23S_5146</t>
  </si>
  <si>
    <t>OtsLGRF23S_5149</t>
  </si>
  <si>
    <t>OtsLYON20S_1_1303</t>
  </si>
  <si>
    <t>OtsLYON20S_1_0825</t>
  </si>
  <si>
    <t>OtsLGRF23S_5150</t>
  </si>
  <si>
    <t>C-05150</t>
  </si>
  <si>
    <t>3DD.003D7E50FA</t>
  </si>
  <si>
    <t>OtsLGRF23S_5151</t>
  </si>
  <si>
    <t>C-05151</t>
  </si>
  <si>
    <t>3DD.003D7E5150</t>
  </si>
  <si>
    <t>OtsLGRF23S_5152</t>
  </si>
  <si>
    <t>OtsLGRF23S_5153</t>
  </si>
  <si>
    <t>C-05153</t>
  </si>
  <si>
    <t>3DD.003D7E5103</t>
  </si>
  <si>
    <t>OtsLGRF23S_5155</t>
  </si>
  <si>
    <t>3DD.003D7E5152</t>
  </si>
  <si>
    <t>OtsLGRF23S_5158</t>
  </si>
  <si>
    <t>OtsLGRF23S_5161</t>
  </si>
  <si>
    <t>OtsLGRF23S_5164</t>
  </si>
  <si>
    <t>3DD.003D49F959</t>
  </si>
  <si>
    <t>OtsLGRF23S_5167</t>
  </si>
  <si>
    <t>OtsLGRF23S_5170</t>
  </si>
  <si>
    <t>OtsLGRF23S_5173</t>
  </si>
  <si>
    <t>OtsPBT19-RSHFa-0110</t>
  </si>
  <si>
    <t>OtsPBT19-RSHFa-0040</t>
  </si>
  <si>
    <t>OtsLGRF23S_5176</t>
  </si>
  <si>
    <t>OtsLGRF23S_5177</t>
  </si>
  <si>
    <t>C-05177</t>
  </si>
  <si>
    <t>3DD.003D7E5116</t>
  </si>
  <si>
    <t>OtsLGRF23S_5179</t>
  </si>
  <si>
    <t>OtsLYON19S_1_0340</t>
  </si>
  <si>
    <t>OtsLGRF23S_5182</t>
  </si>
  <si>
    <t>OtsLGRF23S_5185</t>
  </si>
  <si>
    <t>OtsLGRF23S_5187</t>
  </si>
  <si>
    <t>C-05187</t>
  </si>
  <si>
    <t>3DD.003D7E510B</t>
  </si>
  <si>
    <t>OtsLGRF23S_5188</t>
  </si>
  <si>
    <t>OtsLGRF23S_5191</t>
  </si>
  <si>
    <t>OtsLYON19S_1_1469</t>
  </si>
  <si>
    <t>OtsLGRF23S_5194</t>
  </si>
  <si>
    <t>OtsLYON19S_1_0923</t>
  </si>
  <si>
    <t>OtsLGRF23S_5197</t>
  </si>
  <si>
    <t>OtsPBT20-UmaFa-0530</t>
  </si>
  <si>
    <t>OtsPBT20-UmaFa-0405</t>
  </si>
  <si>
    <t>OtsPBT20-UmaFa</t>
  </si>
  <si>
    <t>OtsLGRF23S_5200</t>
  </si>
  <si>
    <t>OtsLGRF23S_5201</t>
  </si>
  <si>
    <t>C-05201</t>
  </si>
  <si>
    <t>3DD.003D7E511D</t>
  </si>
  <si>
    <t>OtsLGRF23S_5203</t>
  </si>
  <si>
    <t>OtsLYON20S_1_0318</t>
  </si>
  <si>
    <t>OtsLYON20S_1_0082</t>
  </si>
  <si>
    <t>OtsLGRF23S_5206</t>
  </si>
  <si>
    <t>OtsLGRF23S_5209</t>
  </si>
  <si>
    <t>OtsLGRF23S_5210</t>
  </si>
  <si>
    <t>C-05210</t>
  </si>
  <si>
    <t>3DD.003D7E5111</t>
  </si>
  <si>
    <t>OtsLGRF23S_5212</t>
  </si>
  <si>
    <t>OtsLGRF23S_5215</t>
  </si>
  <si>
    <t>OtsLGRF23S_5218</t>
  </si>
  <si>
    <t>3DD.003D7E5130</t>
  </si>
  <si>
    <t>OtsLGRF23S_5220</t>
  </si>
  <si>
    <t>C-05220</t>
  </si>
  <si>
    <t>3DD.003D7E512C</t>
  </si>
  <si>
    <t>OtsLGRF23S_5221</t>
  </si>
  <si>
    <t>OtsLGRF23S_5224</t>
  </si>
  <si>
    <t>OtsLGRF23S_5227</t>
  </si>
  <si>
    <t>OtsLGRF23S_5230</t>
  </si>
  <si>
    <t>OtsLGRF23S_5233</t>
  </si>
  <si>
    <t>OtsLGRF23S_5236</t>
  </si>
  <si>
    <t>OtsLGRF23S_5239</t>
  </si>
  <si>
    <t>OtsLGRF23S_5242</t>
  </si>
  <si>
    <t>OtsLGRF23S_5243</t>
  </si>
  <si>
    <t>C-05243</t>
  </si>
  <si>
    <t>3DD.003D7E5132</t>
  </si>
  <si>
    <t>OtsLGRF23S_5245</t>
  </si>
  <si>
    <t>3DD.003D7E5129</t>
  </si>
  <si>
    <t>OtsNPFH19S_1_2306</t>
  </si>
  <si>
    <t>OtsNPFH19S_1_2022</t>
  </si>
  <si>
    <t>OtsLGRF23S_5246</t>
  </si>
  <si>
    <t>C-05246</t>
  </si>
  <si>
    <t>3DD.003D7E514F</t>
  </si>
  <si>
    <t>OtsLGRF23S_5248</t>
  </si>
  <si>
    <t>OtsPBT19-UmaFa-0006</t>
  </si>
  <si>
    <t>OtsPBT19-UmaFa-0003</t>
  </si>
  <si>
    <t>OtsLGRF23S_5250</t>
  </si>
  <si>
    <t>C-05250</t>
  </si>
  <si>
    <t>3DD.003D7E50F5</t>
  </si>
  <si>
    <t>OtsLGRF23S_5251</t>
  </si>
  <si>
    <t>3DD.003D7E5107</t>
  </si>
  <si>
    <t>OtsLGRF23S_5252</t>
  </si>
  <si>
    <t>C-05252</t>
  </si>
  <si>
    <t>3DD.003D7E5117</t>
  </si>
  <si>
    <t>OtsLGRF23S_5254</t>
  </si>
  <si>
    <t>3DD.003D7E5158</t>
  </si>
  <si>
    <t>OtsLGRF23S_5257</t>
  </si>
  <si>
    <t>OtsLGRF23S_5260</t>
  </si>
  <si>
    <t>OtsLGRF23S_5263</t>
  </si>
  <si>
    <t>OtsLGRF23S_5264</t>
  </si>
  <si>
    <t>C-05264</t>
  </si>
  <si>
    <t>3DD.003D7E5106</t>
  </si>
  <si>
    <t>OtsLGRF23S_5266</t>
  </si>
  <si>
    <t>OtsLYON19S_1_1201</t>
  </si>
  <si>
    <t>OtsLGRF23S_5269</t>
  </si>
  <si>
    <t>3DD.003D7E5100</t>
  </si>
  <si>
    <t>OtsLGRF23S_5270</t>
  </si>
  <si>
    <t>C-05270</t>
  </si>
  <si>
    <t>3DD.003D7E511E</t>
  </si>
  <si>
    <t>OtsLGRF23S_5272</t>
  </si>
  <si>
    <t>OtsLYON20S_1_1143</t>
  </si>
  <si>
    <t>OtsLGRF23S_5275</t>
  </si>
  <si>
    <t>OtsLGRF23S_5276</t>
  </si>
  <si>
    <t>C-05276</t>
  </si>
  <si>
    <t>3DD.003D7E510F</t>
  </si>
  <si>
    <t>OtsLGRF23S_5278</t>
  </si>
  <si>
    <t>OtsLGRF23S_5281</t>
  </si>
  <si>
    <t>OtsLGRF23S_5284</t>
  </si>
  <si>
    <t>OtsLGRF23S_5286</t>
  </si>
  <si>
    <t>C-05286</t>
  </si>
  <si>
    <t>3DD.003D7E5104</t>
  </si>
  <si>
    <t>OtsLGRF23S_5287</t>
  </si>
  <si>
    <t>OtsLGRF23S_5290</t>
  </si>
  <si>
    <t>OtsLGRF23S_5293</t>
  </si>
  <si>
    <t>OtsLGRF23S_5296</t>
  </si>
  <si>
    <t>OtsLGRF23S_5299</t>
  </si>
  <si>
    <t>3DD.003D7E5105</t>
  </si>
  <si>
    <t>OtsLGRF23S_5300</t>
  </si>
  <si>
    <t>C-05300</t>
  </si>
  <si>
    <t>3DD.003D7E50FD</t>
  </si>
  <si>
    <t>OtsNPFH19S_1_2012</t>
  </si>
  <si>
    <t>OtsLGRF23S_5302</t>
  </si>
  <si>
    <t>OtsPBT19-LWSFa-6614</t>
  </si>
  <si>
    <t>OtsPBT19-LWSFa-6756</t>
  </si>
  <si>
    <t>OtsLGRF23S_5305</t>
  </si>
  <si>
    <t>OtsLGRF23S_5307</t>
  </si>
  <si>
    <t>C-05307</t>
  </si>
  <si>
    <t>3DD.003D7E514E</t>
  </si>
  <si>
    <t>OtsLGRF23S_5308</t>
  </si>
  <si>
    <t>OtsLGRF23S_5310</t>
  </si>
  <si>
    <t>C-05310</t>
  </si>
  <si>
    <t>3DD.003D7E513F</t>
  </si>
  <si>
    <t>OtsLGRF23S_5311</t>
  </si>
  <si>
    <t>OtsLGRF23S_5314</t>
  </si>
  <si>
    <t>OtsLGRF23S_5317</t>
  </si>
  <si>
    <t>OtsLGRF23S_5320</t>
  </si>
  <si>
    <t>OtsLGRF23S_5321</t>
  </si>
  <si>
    <t>C-05321</t>
  </si>
  <si>
    <t>3DD.003D4A3787</t>
  </si>
  <si>
    <t>OtsLGRF23S_5322</t>
  </si>
  <si>
    <t>C-05322</t>
  </si>
  <si>
    <t>3DD.003D7E514C</t>
  </si>
  <si>
    <t>OtsLGRF23S_5323</t>
  </si>
  <si>
    <t>OtsLGRF23S_5326</t>
  </si>
  <si>
    <t>OtsLGRF23S_5329</t>
  </si>
  <si>
    <t>OtsLGRF23S_5332</t>
  </si>
  <si>
    <t>OtsLGRF23S_5335</t>
  </si>
  <si>
    <t>OtsLGRF23S_5338</t>
  </si>
  <si>
    <t>OtsLGRF23S_5341</t>
  </si>
  <si>
    <t>3DD.003D7E511C</t>
  </si>
  <si>
    <t>OtsLGRF23S_5344</t>
  </si>
  <si>
    <t>3DD.003D7E512E</t>
  </si>
  <si>
    <t>OtsLGRF23S_5347</t>
  </si>
  <si>
    <t>OtsLYON19S_1_1710</t>
  </si>
  <si>
    <t>OtsLYON19S_1_1930</t>
  </si>
  <si>
    <t>OtsLGRF23S_5350</t>
  </si>
  <si>
    <t>OtsLGRF23S_5353</t>
  </si>
  <si>
    <t>OtsLGRF23S_5356</t>
  </si>
  <si>
    <t>OtsLGRF23S_5359</t>
  </si>
  <si>
    <t>3DD.003D7E514A</t>
  </si>
  <si>
    <t>OtsLGRF23S_5360</t>
  </si>
  <si>
    <t>C-05360</t>
  </si>
  <si>
    <t>3DD.003D7E5148</t>
  </si>
  <si>
    <t>OtsLYON19S_1_0383</t>
  </si>
  <si>
    <t>OtsLGRF23S_5362</t>
  </si>
  <si>
    <t>OtsLGRF23S_5365</t>
  </si>
  <si>
    <t>OtsLGRF23S_5366</t>
  </si>
  <si>
    <t>C-05366</t>
  </si>
  <si>
    <t>3DD.003D7E5119</t>
  </si>
  <si>
    <t>OtsLGRF23S_5368</t>
  </si>
  <si>
    <t>OtsLGRF23S_5371</t>
  </si>
  <si>
    <t>OtsLGRF23S_5374</t>
  </si>
  <si>
    <t>OtsLGRF23S_5375</t>
  </si>
  <si>
    <t>C-05375</t>
  </si>
  <si>
    <t>3DD.003D7E511F</t>
  </si>
  <si>
    <t>OtsNPFH19S_1_5333</t>
  </si>
  <si>
    <t>OtsNPFH19S_1_5030</t>
  </si>
  <si>
    <t>OtsLGRF23S_5377</t>
  </si>
  <si>
    <t>OtsLGRF23S_5380</t>
  </si>
  <si>
    <t>OtsLGRF23S_5383</t>
  </si>
  <si>
    <t>3DD.003D7E513A</t>
  </si>
  <si>
    <t>OtsLGRF23S_5386</t>
  </si>
  <si>
    <t>OtsLGRF23S_5389</t>
  </si>
  <si>
    <t>OtsLGRF23S_5390</t>
  </si>
  <si>
    <t>C-05390</t>
  </si>
  <si>
    <t>3DD.003D7E511A</t>
  </si>
  <si>
    <t>OtsLGRF23S_5392</t>
  </si>
  <si>
    <t>3DD.003D7E5124</t>
  </si>
  <si>
    <t>OtsNPFH19S_1_4365</t>
  </si>
  <si>
    <t>OtsNPFH19S_1_4043</t>
  </si>
  <si>
    <t>OtsLGRF23S_5394</t>
  </si>
  <si>
    <t>C-05394</t>
  </si>
  <si>
    <t>3DD.003D7E5142</t>
  </si>
  <si>
    <t>OtsLGRF23S_5395</t>
  </si>
  <si>
    <t>OtsLGRF23S_5398</t>
  </si>
  <si>
    <t>OtsLGRF23S_5399</t>
  </si>
  <si>
    <t>C-05399</t>
  </si>
  <si>
    <t>3DD.003D7E50FE</t>
  </si>
  <si>
    <t>OtsLGRF23S_5400</t>
  </si>
  <si>
    <t>C-05400</t>
  </si>
  <si>
    <t>3DD.003D7E5135</t>
  </si>
  <si>
    <t>OtsLGRF23S_5401</t>
  </si>
  <si>
    <t>3DD.003D7E510A</t>
  </si>
  <si>
    <t>OtsLGRF23S_5402</t>
  </si>
  <si>
    <t>C-05402</t>
  </si>
  <si>
    <t>3DD.003D7E50FC</t>
  </si>
  <si>
    <t>OtsLGRF23S_5403</t>
  </si>
  <si>
    <t>C-05403</t>
  </si>
  <si>
    <t>3DD.003D7E5134</t>
  </si>
  <si>
    <t>OtsLGRF23S_5404</t>
  </si>
  <si>
    <t>OtsLGRF23S_5407</t>
  </si>
  <si>
    <t>OtsLGRF23S_5408</t>
  </si>
  <si>
    <t>C-05408</t>
  </si>
  <si>
    <t>3DD.003D7E512A</t>
  </si>
  <si>
    <t>OtsLGRF23S_5409</t>
  </si>
  <si>
    <t>C-05409</t>
  </si>
  <si>
    <t>3DD.003D7E5136</t>
  </si>
  <si>
    <t>OtsLGRF23S_5410</t>
  </si>
  <si>
    <t>3DD.003D7E513E</t>
  </si>
  <si>
    <t>OtsLGRF23S_5413</t>
  </si>
  <si>
    <t>3DD.003D7E511B</t>
  </si>
  <si>
    <t>OtsLGRF23S_5416</t>
  </si>
  <si>
    <t>OtsLGRF23S_5419</t>
  </si>
  <si>
    <t>OtsLGRF23S_5422</t>
  </si>
  <si>
    <t>OtsLGRF23S_5425</t>
  </si>
  <si>
    <t>3DD.003D7E5149</t>
  </si>
  <si>
    <t>OtsNPFH19S_1_5326</t>
  </si>
  <si>
    <t>OtsNPFH19S_1_5048</t>
  </si>
  <si>
    <t>OtsLGRF23S_5426</t>
  </si>
  <si>
    <t>C-05426</t>
  </si>
  <si>
    <t>3DD.003D7E5137</t>
  </si>
  <si>
    <t>OtsLGRF23S_5428</t>
  </si>
  <si>
    <t>OtsNPFH19S_1_1331</t>
  </si>
  <si>
    <t>OtsNPFH19S_1_1069</t>
  </si>
  <si>
    <t>OtsLGRF23S_5431</t>
  </si>
  <si>
    <t>OtsLGRF23S_5434</t>
  </si>
  <si>
    <t>OtsLYON20S_1_1505</t>
  </si>
  <si>
    <t>OtsLYON20S_1_1635</t>
  </si>
  <si>
    <t>OtsLGRF23S_5437</t>
  </si>
  <si>
    <t>3DD.003D7E5144</t>
  </si>
  <si>
    <t>OtsLGRF23S_5440</t>
  </si>
  <si>
    <t>3DD.003D7E5154</t>
  </si>
  <si>
    <t>OtsLGRF23S_5443</t>
  </si>
  <si>
    <t>OtsLGRF23S_5446</t>
  </si>
  <si>
    <t>OtsLGRF23S_5449</t>
  </si>
  <si>
    <t>OtsLGRF23S_5452</t>
  </si>
  <si>
    <t>OtsLGRF23S_5455</t>
  </si>
  <si>
    <t>OtsLGRF23S_5458</t>
  </si>
  <si>
    <t>OtsLGRF23S_5461</t>
  </si>
  <si>
    <t>OtsLYON19S_1_1908</t>
  </si>
  <si>
    <t>OtsLGRF23S_5464</t>
  </si>
  <si>
    <t>OtsLGRF23S_5467</t>
  </si>
  <si>
    <t>OtsLGRF23S_5470</t>
  </si>
  <si>
    <t>OtsLGRF23S_5473</t>
  </si>
  <si>
    <t>OtsLGRF23S_5476</t>
  </si>
  <si>
    <t>OtsLYON21S_1_0766</t>
  </si>
  <si>
    <t>OtsLYON21S_1_0420</t>
  </si>
  <si>
    <t>OtsLGRF23S_5479</t>
  </si>
  <si>
    <t>3DD.003D7E5120</t>
  </si>
  <si>
    <t>OtsLYON18S_1_2499</t>
  </si>
  <si>
    <t>OtsLGRF23S_5480</t>
  </si>
  <si>
    <t>C-05480</t>
  </si>
  <si>
    <t>3DD.003D7E5127</t>
  </si>
  <si>
    <t>OtsLGRF23S_5482</t>
  </si>
  <si>
    <t>OtsNPFH19S_1_4366</t>
  </si>
  <si>
    <t>OtsNPFH19S_1_4009</t>
  </si>
  <si>
    <t>OtsLGRF23S_5485</t>
  </si>
  <si>
    <t>OtsLYON19S_1_1128</t>
  </si>
  <si>
    <t>OtsLYON19S_1_1004</t>
  </si>
  <si>
    <t>OtsLGRF23S_5488</t>
  </si>
  <si>
    <t>OtsLYON19S_1_1333</t>
  </si>
  <si>
    <t>OtsLYON19S_1_1274</t>
  </si>
  <si>
    <t>OtsLGRF23S_5491</t>
  </si>
  <si>
    <t>OtsLGRF23S_5493</t>
  </si>
  <si>
    <t>C-05493</t>
  </si>
  <si>
    <t>This sample is a duplicate with OtsNPFH23S_1_0005.</t>
  </si>
  <si>
    <t>OtsLGRF23S_5494</t>
  </si>
  <si>
    <t>OtsLGRF23S_5497</t>
  </si>
  <si>
    <t>OtsNPFH20S_1_0811</t>
  </si>
  <si>
    <t>OtsNPFH20S_1_0737</t>
  </si>
  <si>
    <t>OtsLGRF23S_5499</t>
  </si>
  <si>
    <t>C-05499</t>
  </si>
  <si>
    <t>This sample is a duplicate with OtsNPFH23S_1_0002.</t>
  </si>
  <si>
    <t>OtsLGRF23S_5500</t>
  </si>
  <si>
    <t>OtsLGRF23S_5501</t>
  </si>
  <si>
    <t>C-05501</t>
  </si>
  <si>
    <t>OtsLGRF23S_5503</t>
  </si>
  <si>
    <t>OtsLGRF23S_5506</t>
  </si>
  <si>
    <t>OtsPBT19-RSHFa-0520</t>
  </si>
  <si>
    <t>OtsPBT19-RSHFa-0287</t>
  </si>
  <si>
    <t>OtsLGRF23S_5509</t>
  </si>
  <si>
    <t>OtsNPFH20S_1_0200</t>
  </si>
  <si>
    <t>OtsNPFH20S_1_0130</t>
  </si>
  <si>
    <t>OtsLGRF23S_5512</t>
  </si>
  <si>
    <t>OtsLGRF23S_5513</t>
  </si>
  <si>
    <t>C-05513</t>
  </si>
  <si>
    <t>3DD.003D7E4C05</t>
  </si>
  <si>
    <t>OtsLGRF23S_5515</t>
  </si>
  <si>
    <t>OtsLGRF23S_5518</t>
  </si>
  <si>
    <t>OtsLYON20S_1_1290</t>
  </si>
  <si>
    <t>OtsLGRF23S_5521</t>
  </si>
  <si>
    <t>3DD.003D7E4BEC</t>
  </si>
  <si>
    <t>OtsLGRF23S_5524</t>
  </si>
  <si>
    <t>OtsLGRF23S_5525</t>
  </si>
  <si>
    <t>C-05525</t>
  </si>
  <si>
    <t>3DD.003D7E4C3D</t>
  </si>
  <si>
    <t>OtsLGRF23S_5527</t>
  </si>
  <si>
    <t>OtsLGRF23S_5530</t>
  </si>
  <si>
    <t>OtsLGRF23S_5533</t>
  </si>
  <si>
    <t>OtsLGRF23S_5534</t>
  </si>
  <si>
    <t>C-05534</t>
  </si>
  <si>
    <t>3DD.003D7E4C31</t>
  </si>
  <si>
    <t>OtsLGRF23S_5536</t>
  </si>
  <si>
    <t>OtsLGRF23S_5538</t>
  </si>
  <si>
    <t>C-05538</t>
  </si>
  <si>
    <t>3DD.003D7E4C04</t>
  </si>
  <si>
    <t>OtsLYON18S_1_1118</t>
  </si>
  <si>
    <t>OtsLGRF23S_5539</t>
  </si>
  <si>
    <t>OtsLYON20S_1_0458</t>
  </si>
  <si>
    <t>OtsLYON20S_1_1197</t>
  </si>
  <si>
    <t>OtsLGRF23S_5542</t>
  </si>
  <si>
    <t>OtsLYON20S_1_1059</t>
  </si>
  <si>
    <t>OtsLGRF23S_5545</t>
  </si>
  <si>
    <t>OtsLGRF23S_5547</t>
  </si>
  <si>
    <t>C-05547</t>
  </si>
  <si>
    <t>3DD.003D7E4C02</t>
  </si>
  <si>
    <t>OtsLGRF23S_5548</t>
  </si>
  <si>
    <t>3DD.003D7E4C1B</t>
  </si>
  <si>
    <t>OtsLGRF23S_5551</t>
  </si>
  <si>
    <t>OtsLYON19S_1_1377</t>
  </si>
  <si>
    <t>OtsLYON19S_1_1462</t>
  </si>
  <si>
    <t>OtsLGRF23S_5554</t>
  </si>
  <si>
    <t>OtsLGRF23S_5556</t>
  </si>
  <si>
    <t>C-05556</t>
  </si>
  <si>
    <t>3DD.003D7E4C0E</t>
  </si>
  <si>
    <t>OtsLGRF23S_5557</t>
  </si>
  <si>
    <t>OtsLYON19S_1_0493</t>
  </si>
  <si>
    <t>OtsLGRF23S_5560</t>
  </si>
  <si>
    <t>OtsLGRF23S_5563</t>
  </si>
  <si>
    <t>OtsLGRF23S_5566</t>
  </si>
  <si>
    <t>OtsLGRF23S_5567</t>
  </si>
  <si>
    <t>C-05567</t>
  </si>
  <si>
    <t>3DD.003D7E4BDC</t>
  </si>
  <si>
    <t>OtsLGRF23S_5569</t>
  </si>
  <si>
    <t>3DD.003D7E4C39</t>
  </si>
  <si>
    <t>OtsLGRF23S_5572</t>
  </si>
  <si>
    <t>OtsLGRF23S_5575</t>
  </si>
  <si>
    <t>OtsLYON20S_1_1098</t>
  </si>
  <si>
    <t>OtsLGRF23S_5578</t>
  </si>
  <si>
    <t>OtsLGRF23S_5581</t>
  </si>
  <si>
    <t>3DD.003D7E4C24</t>
  </si>
  <si>
    <t>OtsLYON19S_1_1837</t>
  </si>
  <si>
    <t>OtsLYON19S_1_1582</t>
  </si>
  <si>
    <t>OtsLGRF23S_5584</t>
  </si>
  <si>
    <t>3DD.003D7E4BBD</t>
  </si>
  <si>
    <t>OtsLGRF23S_5587</t>
  </si>
  <si>
    <t>OtsLYON20S_1_0264</t>
  </si>
  <si>
    <t>OtsLYON20S_1_0142</t>
  </si>
  <si>
    <t>OtsLGRF23S_5588</t>
  </si>
  <si>
    <t>C-05588</t>
  </si>
  <si>
    <t>3DD.003D7E4BFC</t>
  </si>
  <si>
    <t>OtsLGRF23S_5590</t>
  </si>
  <si>
    <t>3DD.003D7E4B93</t>
  </si>
  <si>
    <t>OtsLGRF23S_5593</t>
  </si>
  <si>
    <t>OtsLGRF23S_5596</t>
  </si>
  <si>
    <t>OtsLGRF23S_5599</t>
  </si>
  <si>
    <t>OtsLGRF23S_5602</t>
  </si>
  <si>
    <t>OtsLGRF23S_5605</t>
  </si>
  <si>
    <t>OtsLGRF23S_5608</t>
  </si>
  <si>
    <t>OtsNPFH20S_1_0210</t>
  </si>
  <si>
    <t>OtsNPFH20S_1_0111</t>
  </si>
  <si>
    <t>OtsLGRF23S_5611</t>
  </si>
  <si>
    <t>OtsLGRF23S_5614</t>
  </si>
  <si>
    <t>3DD.003D7E4BB3</t>
  </si>
  <si>
    <t>OtsLYON19S_1_1642</t>
  </si>
  <si>
    <t>OtsLGRF23S_5617</t>
  </si>
  <si>
    <t>OtsLGRF23S_5620</t>
  </si>
  <si>
    <t>OtsLGRF23S_5623</t>
  </si>
  <si>
    <t>OtsLGRF23S_5626</t>
  </si>
  <si>
    <t>3DD.003D7E4BC8</t>
  </si>
  <si>
    <t>OtsLGRF23S_5629</t>
  </si>
  <si>
    <t>OtsLGRF23S_5632</t>
  </si>
  <si>
    <t>OtsLGRF23S_5635</t>
  </si>
  <si>
    <t>OtsLGRF23S_5638</t>
  </si>
  <si>
    <t>OtsLGRF23S_5640</t>
  </si>
  <si>
    <t>C-05640</t>
  </si>
  <si>
    <t>3DD.003D7E4BD4</t>
  </si>
  <si>
    <t>OtsLGRF23S_5641</t>
  </si>
  <si>
    <t>OtsLGRF23S_5644</t>
  </si>
  <si>
    <t>OtsNPFH19S_1_5329</t>
  </si>
  <si>
    <t>OtsNPFH19S_1_5025</t>
  </si>
  <si>
    <t>OtsLGRF23S_5647</t>
  </si>
  <si>
    <t>OtsLGRF23S_5650</t>
  </si>
  <si>
    <t>OtsLGRF23S_5651</t>
  </si>
  <si>
    <t>C-05651</t>
  </si>
  <si>
    <t>3DD.003D7E5140</t>
  </si>
  <si>
    <t>OtsLGRF23S_5652</t>
  </si>
  <si>
    <t>C-05652</t>
  </si>
  <si>
    <t>3DD.003D7E5114</t>
  </si>
  <si>
    <t>OtsLGRF23S_5653</t>
  </si>
  <si>
    <t>OtsLGRF23S_5654</t>
  </si>
  <si>
    <t>C-05654</t>
  </si>
  <si>
    <t>3DD.003D7E510D</t>
  </si>
  <si>
    <t>OtsLGRF23S_5656</t>
  </si>
  <si>
    <t>OtsLGRF23S_5659</t>
  </si>
  <si>
    <t>OtsLGRF23S_5662</t>
  </si>
  <si>
    <t>OtsLGRF23S_5664</t>
  </si>
  <si>
    <t>C-05664</t>
  </si>
  <si>
    <t>3DD.003D7E4B2B</t>
  </si>
  <si>
    <t>OtsLGRF23S_5665</t>
  </si>
  <si>
    <t>3DD.003D7E5126</t>
  </si>
  <si>
    <t>OtsLGRF23S_5668</t>
  </si>
  <si>
    <t>OtsLGRF23S_5671</t>
  </si>
  <si>
    <t>OtsLGRF23S_5674</t>
  </si>
  <si>
    <t>3DD.003D7E4B9C</t>
  </si>
  <si>
    <t>OtsLGRF23S_5675</t>
  </si>
  <si>
    <t>C-05675</t>
  </si>
  <si>
    <t>3DD.003D7E5110</t>
  </si>
  <si>
    <t>OtsLGRF23S_5677</t>
  </si>
  <si>
    <t>OtsLGRF23S_5680</t>
  </si>
  <si>
    <t>OtsLGRF23S_5683</t>
  </si>
  <si>
    <t>OtsLGRF23S_5686</t>
  </si>
  <si>
    <t>OtsLYON19S_1_0334</t>
  </si>
  <si>
    <t>OtsLGRF23S_5689</t>
  </si>
  <si>
    <t>OtsLGRF23S_5692</t>
  </si>
  <si>
    <t>3DD.003D7E5118</t>
  </si>
  <si>
    <t>OtsLGRF23S_5695</t>
  </si>
  <si>
    <t>OtsNPFH20S_1_0851</t>
  </si>
  <si>
    <t>OtsNPFH20S_1_0791</t>
  </si>
  <si>
    <t>OtsLGRF23S_5698</t>
  </si>
  <si>
    <t>OtsLYON20S_1_1373</t>
  </si>
  <si>
    <t>OtsLYON20S_1_0949</t>
  </si>
  <si>
    <t>OtsLGRF23S_5701</t>
  </si>
  <si>
    <t>OtsLYON21S_1_1906</t>
  </si>
  <si>
    <t>OtsLGRF23S_5703</t>
  </si>
  <si>
    <t>C-05703</t>
  </si>
  <si>
    <t>3DD.003D7E5153</t>
  </si>
  <si>
    <t>OtsLGRF23S_5704</t>
  </si>
  <si>
    <t>OtsLYON19S_1_1387</t>
  </si>
  <si>
    <t>OtsLYON19S_1_1460</t>
  </si>
  <si>
    <t>OtsLGRF23S_5705</t>
  </si>
  <si>
    <t>C-05705</t>
  </si>
  <si>
    <t>3DD.003D7E5123</t>
  </si>
  <si>
    <t>OtsLGRF23S_5707</t>
  </si>
  <si>
    <t>OtsLGRF23S_5710</t>
  </si>
  <si>
    <t>OtsLGRF23S_5713</t>
  </si>
  <si>
    <t>OtsLGRF23S_5716</t>
  </si>
  <si>
    <t>OtsLGRF23S_5719</t>
  </si>
  <si>
    <t>OtsLGRF23S_5722</t>
  </si>
  <si>
    <t>OtsLYON21S_1_0669</t>
  </si>
  <si>
    <t>OtsLYON21S_1_0137</t>
  </si>
  <si>
    <t>OtsLGRF23S_5725</t>
  </si>
  <si>
    <t>OtsLGRF23S_5728</t>
  </si>
  <si>
    <t>OtsLYON18S_1_0032</t>
  </si>
  <si>
    <t>OtsLGRF23S_5731</t>
  </si>
  <si>
    <t>OtsLYON19S_1_1772</t>
  </si>
  <si>
    <t>OtsLYON19S_1_2033</t>
  </si>
  <si>
    <t>OtsLGRF23S_5734</t>
  </si>
  <si>
    <t>OtsLYON20S_1_0289</t>
  </si>
  <si>
    <t>OtsLYON20S_1_1019</t>
  </si>
  <si>
    <t>OtsLGRF23S_5737</t>
  </si>
  <si>
    <t>OtsLGRF23S_5740</t>
  </si>
  <si>
    <t>OtsLGRF23S_5743</t>
  </si>
  <si>
    <t>OtsLGRF23S_5745</t>
  </si>
  <si>
    <t>C-05745</t>
  </si>
  <si>
    <t>3DD.003D7E4BA9</t>
  </si>
  <si>
    <t>OtsLGRF23S_5746</t>
  </si>
  <si>
    <t>This sample is a duplicate with OtsLGRF23S_7129.</t>
  </si>
  <si>
    <t>OtsLGRF23S_5749</t>
  </si>
  <si>
    <t>OtsLGRF23S_5752</t>
  </si>
  <si>
    <t>OtsLGRF23S_5755</t>
  </si>
  <si>
    <t>OtsLYON21S_1_0951</t>
  </si>
  <si>
    <t>OtsLYON21S_1_1791</t>
  </si>
  <si>
    <t>OtsLGRF23S_5758</t>
  </si>
  <si>
    <t>OtsLGRF23S_5761</t>
  </si>
  <si>
    <t>OtsLGRF23S_5764</t>
  </si>
  <si>
    <t>OtsLGRF23S_5767</t>
  </si>
  <si>
    <t>OtsLYON20S_1_1539</t>
  </si>
  <si>
    <t>OtsLYON20S_1_1696</t>
  </si>
  <si>
    <t>OtsLGRF23S_5770</t>
  </si>
  <si>
    <t>OtsLGRF23S_5772</t>
  </si>
  <si>
    <t>C-05772</t>
  </si>
  <si>
    <t>3DD.003D7E512B</t>
  </si>
  <si>
    <t>OtsLGRF23S_5773</t>
  </si>
  <si>
    <t>OtsLGRF23S_5776</t>
  </si>
  <si>
    <t>OtsLGRF23S_5777</t>
  </si>
  <si>
    <t>C-05777</t>
  </si>
  <si>
    <t>3DD.003D7E513C</t>
  </si>
  <si>
    <t>OtsLGRF23S_5779</t>
  </si>
  <si>
    <t>3DD.003D7E5156</t>
  </si>
  <si>
    <t>OtsLGRF23S_5782</t>
  </si>
  <si>
    <t>OtsLGRF23S_5785</t>
  </si>
  <si>
    <t>OtsLGRF23S_5788</t>
  </si>
  <si>
    <t>OtsLYON21S_1_0882</t>
  </si>
  <si>
    <t>OtsLYON21S_1_1882</t>
  </si>
  <si>
    <t>OtsLGRF23S_5791</t>
  </si>
  <si>
    <t>OtsLGRF23S_5794</t>
  </si>
  <si>
    <t>OtsLYON19S_1_1313</t>
  </si>
  <si>
    <t>OtsLYON19S_1_1223</t>
  </si>
  <si>
    <t>OtsLGRF23S_5797</t>
  </si>
  <si>
    <t>OtsLYON20S_1_1100</t>
  </si>
  <si>
    <t>OtsLGRF23S_5800</t>
  </si>
  <si>
    <t>OtsLGRF23S_5802</t>
  </si>
  <si>
    <t>C-05802</t>
  </si>
  <si>
    <t>3DD.003D7E5112</t>
  </si>
  <si>
    <t>OtsLGRF23S_5803</t>
  </si>
  <si>
    <t>OtsLGRF23S_5806</t>
  </si>
  <si>
    <t>OtsLGRF23S_5809</t>
  </si>
  <si>
    <t>OtsLGRF23S_5812</t>
  </si>
  <si>
    <t>OtsLGRF23S_5815</t>
  </si>
  <si>
    <t>OtsLYON21S_1_0675</t>
  </si>
  <si>
    <t>OtsLYON21S_1_0209</t>
  </si>
  <si>
    <t>OtsLGRF23S_5818</t>
  </si>
  <si>
    <t>3DD.003D7E513D</t>
  </si>
  <si>
    <t>OtsLGRF23S_5819</t>
  </si>
  <si>
    <t>C-05819</t>
  </si>
  <si>
    <t>3DD.003D7E50FB</t>
  </si>
  <si>
    <t>OtsLGRF23S_5821</t>
  </si>
  <si>
    <t>OtsLYON19S_1_1903</t>
  </si>
  <si>
    <t>OtsLGRF23S_5824</t>
  </si>
  <si>
    <t>OtsLGRF23S_5827</t>
  </si>
  <si>
    <t>OtsLGRF23S_5830</t>
  </si>
  <si>
    <t>OtsLYON20S_1_1804</t>
  </si>
  <si>
    <t>OtsLYON20S_1_1786</t>
  </si>
  <si>
    <t>OtsLGRF23S_5833</t>
  </si>
  <si>
    <t>OtsLGRF23S_5836</t>
  </si>
  <si>
    <t>OtsLGRF23S_5839</t>
  </si>
  <si>
    <t>OtsLYON21S_1_0613</t>
  </si>
  <si>
    <t>OtsLYON21S_1_0021</t>
  </si>
  <si>
    <t>OtsLGRF23S_5840</t>
  </si>
  <si>
    <t>C-05840</t>
  </si>
  <si>
    <t>3DD.003D7E5155</t>
  </si>
  <si>
    <t>OtsLGRF23S_5841</t>
  </si>
  <si>
    <t>C-05841</t>
  </si>
  <si>
    <t>3DD.003D7E4BF2</t>
  </si>
  <si>
    <t>OtsNPFH19S_1_2009</t>
  </si>
  <si>
    <t>OtsLGRF23S_5842</t>
  </si>
  <si>
    <t>OtsLYON19S_1_1949</t>
  </si>
  <si>
    <t>OtsLGRF23S_5845</t>
  </si>
  <si>
    <t>OtsPBT18-UmaFa-0885</t>
  </si>
  <si>
    <t>OtsLGRF23S_5848</t>
  </si>
  <si>
    <t>OtsLGRF23S_5851</t>
  </si>
  <si>
    <t>OtsLGRF23S_5854</t>
  </si>
  <si>
    <t>OtsLYON20S_1_1468</t>
  </si>
  <si>
    <t>OtsLYON20S_1_1272</t>
  </si>
  <si>
    <t>OtsLGRF23S_5855</t>
  </si>
  <si>
    <t>C-05855</t>
  </si>
  <si>
    <t>3DD.003D7E5133</t>
  </si>
  <si>
    <t>OtsLGRF23S_5856</t>
  </si>
  <si>
    <t>C-05856</t>
  </si>
  <si>
    <t>3DD.003D7E5121</t>
  </si>
  <si>
    <t>OtsLGRF23S_5857</t>
  </si>
  <si>
    <t>OtsLYON20S_1_0200</t>
  </si>
  <si>
    <t>OtsLGRF23S_5860</t>
  </si>
  <si>
    <t>3DD.003D7E5151</t>
  </si>
  <si>
    <t>OtsLGRF23S_5863</t>
  </si>
  <si>
    <t>OtsLGRF23S_5866</t>
  </si>
  <si>
    <t>OtsLYON20S_1_0663</t>
  </si>
  <si>
    <t>OtsLYON20S_1_0763</t>
  </si>
  <si>
    <t>OtsLGRF23S_5869</t>
  </si>
  <si>
    <t>OtsLYON20S_1_1560</t>
  </si>
  <si>
    <t>OtsLYON20S_1_1744</t>
  </si>
  <si>
    <t>OtsLGRF23S_5872</t>
  </si>
  <si>
    <t>OtsLGRF23S_5873</t>
  </si>
  <si>
    <t>C-05873</t>
  </si>
  <si>
    <t>3DD.003D7E5145</t>
  </si>
  <si>
    <t>OtsLGRF23S_5875</t>
  </si>
  <si>
    <t>OtsLGRF23S_5878</t>
  </si>
  <si>
    <t>OtsLGRF23S_5881</t>
  </si>
  <si>
    <t>OtsLYON20S_1_0287</t>
  </si>
  <si>
    <t>OtsLYON20S_1_1025</t>
  </si>
  <si>
    <t>OtsLGRF23S_5883</t>
  </si>
  <si>
    <t>C-05883</t>
  </si>
  <si>
    <t>3DD.003D7E4B97</t>
  </si>
  <si>
    <t>OtsLYON18S_1_2715</t>
  </si>
  <si>
    <t>OtsLGRF23S_5884</t>
  </si>
  <si>
    <t>OtsLGRF23S_5887</t>
  </si>
  <si>
    <t>OtsLGRF23S_5890</t>
  </si>
  <si>
    <t>OtsLGRF23S_5893</t>
  </si>
  <si>
    <t>3DD.003D478B63</t>
  </si>
  <si>
    <t>OtsLGRF23S_5896</t>
  </si>
  <si>
    <t>OtsLYON19S_1_0670</t>
  </si>
  <si>
    <t>OtsLGRF23S_5899</t>
  </si>
  <si>
    <t>3DD.003D7E5138</t>
  </si>
  <si>
    <t>OtsLGRF23S_5902</t>
  </si>
  <si>
    <t>OtsLGRF23S_5905</t>
  </si>
  <si>
    <t>OtsLGRF23S_5907</t>
  </si>
  <si>
    <t>C-05907</t>
  </si>
  <si>
    <t>3DD.003D7E513B</t>
  </si>
  <si>
    <t>OtsLGRF23S_5908</t>
  </si>
  <si>
    <t>OtsLGRF23S_5909</t>
  </si>
  <si>
    <t>C-05909</t>
  </si>
  <si>
    <t>3DD.003D7E4BB5</t>
  </si>
  <si>
    <t>OtsLGRF23S_5911</t>
  </si>
  <si>
    <t>OtsLGRF23S_5914</t>
  </si>
  <si>
    <t>OtsLGRF23S_5917</t>
  </si>
  <si>
    <t>3DD.003D7E514D</t>
  </si>
  <si>
    <t>OtsLGRF23S_5919</t>
  </si>
  <si>
    <t>C-05919</t>
  </si>
  <si>
    <t>3DD.003D7E4BDE</t>
  </si>
  <si>
    <t>OtsLGRF23S_5920</t>
  </si>
  <si>
    <t>OtsLGRF23S_5923</t>
  </si>
  <si>
    <t>OtsLYON21S_1_0746</t>
  </si>
  <si>
    <t>OtsLYON21S_1_0366</t>
  </si>
  <si>
    <t>OtsLGRF23S_5924</t>
  </si>
  <si>
    <t>C-05924</t>
  </si>
  <si>
    <t>3DD.003D7E50F8</t>
  </si>
  <si>
    <t>OtsLGRF23S_5925</t>
  </si>
  <si>
    <t>C-05925</t>
  </si>
  <si>
    <t>3DD.003D7E5122</t>
  </si>
  <si>
    <t>OtsLGRF23S_5926</t>
  </si>
  <si>
    <t>OtsLGRF23S_5929</t>
  </si>
  <si>
    <t>OtsLGRF23S_5932</t>
  </si>
  <si>
    <t>OtsLGRF23S_5935</t>
  </si>
  <si>
    <t>OtsLGRF23S_5938</t>
  </si>
  <si>
    <t>OtsNPFH19S_1_3110</t>
  </si>
  <si>
    <t>OtsLGRF23S_5941</t>
  </si>
  <si>
    <t>OtsLGRF23S_5944</t>
  </si>
  <si>
    <t>OtsLYON20S_1_0108</t>
  </si>
  <si>
    <t>OtsLGRF23S_5945</t>
  </si>
  <si>
    <t>C-05945</t>
  </si>
  <si>
    <t>3DD.003D7E4B35</t>
  </si>
  <si>
    <t>OtsLGRF23S_5947</t>
  </si>
  <si>
    <t>OtsLGRF23S_5948</t>
  </si>
  <si>
    <t>C-05948</t>
  </si>
  <si>
    <t>3DD.003D7E4C08</t>
  </si>
  <si>
    <t>OtsLGRF23S_5950</t>
  </si>
  <si>
    <t>OtsLGRF23S_5953</t>
  </si>
  <si>
    <t>OtsLYON20S_1_1326</t>
  </si>
  <si>
    <t>OtsLYON20S_1_0855</t>
  </si>
  <si>
    <t>OtsLGRF23S_5956</t>
  </si>
  <si>
    <t>3DD.003D7E4B38</t>
  </si>
  <si>
    <t>OtsLGRF23S_5959</t>
  </si>
  <si>
    <t>OtsLYON19S_1_2065</t>
  </si>
  <si>
    <t>OtsLGRF23S_5962</t>
  </si>
  <si>
    <t>3DD.003D7E4B58</t>
  </si>
  <si>
    <t>OtsLGRF23S_5965</t>
  </si>
  <si>
    <t>OtsLGRF23S_5966</t>
  </si>
  <si>
    <t>C-05966</t>
  </si>
  <si>
    <t>3DD.003D7E4C16</t>
  </si>
  <si>
    <t>OtsLGRF23S_5968</t>
  </si>
  <si>
    <t>OtsLGRF23S_5971</t>
  </si>
  <si>
    <t>OtsLYON20S_1_0572</t>
  </si>
  <si>
    <t>OtsLGRF23S_5973</t>
  </si>
  <si>
    <t>C-05973</t>
  </si>
  <si>
    <t>3DD.003D7E4BFA</t>
  </si>
  <si>
    <t>OtsLGRF23S_5974</t>
  </si>
  <si>
    <t>OtsLGRF23S_5977</t>
  </si>
  <si>
    <t>OtsLGRF23S_5980</t>
  </si>
  <si>
    <t>OtsLGRF23S_5983</t>
  </si>
  <si>
    <t>OtsLGRF23S_5986</t>
  </si>
  <si>
    <t>OtsLGRF23S_5987</t>
  </si>
  <si>
    <t>C-05987</t>
  </si>
  <si>
    <t>3DD.003D7E4BBE</t>
  </si>
  <si>
    <t>OtsLGRF23S_5988</t>
  </si>
  <si>
    <t>C-05988</t>
  </si>
  <si>
    <t>3DD.003D7E4B6E</t>
  </si>
  <si>
    <t>OtsLGRF23S_5989</t>
  </si>
  <si>
    <t>3DD.003D7E4C10</t>
  </si>
  <si>
    <t>OtsLGRF23S_5992</t>
  </si>
  <si>
    <t>OtsLGRF23S_5995</t>
  </si>
  <si>
    <t>OtsLYON21S_1_0850</t>
  </si>
  <si>
    <t>OtsLYON21S_1_1808</t>
  </si>
  <si>
    <t>OtsLGRF23S_5998</t>
  </si>
  <si>
    <t>OtsLGRF23S_6001</t>
  </si>
  <si>
    <t>OtsLGRF23S_6004</t>
  </si>
  <si>
    <t>OtsLGRF23S_6007</t>
  </si>
  <si>
    <t>3DD.003D7E4B73</t>
  </si>
  <si>
    <t>OtsLGRF23S_6010</t>
  </si>
  <si>
    <t>OtsLGRF23S_6013</t>
  </si>
  <si>
    <t>3DD.003D478F98</t>
  </si>
  <si>
    <t>OtsLGRF23S_6016</t>
  </si>
  <si>
    <t>OtsLYON20S_1_1514</t>
  </si>
  <si>
    <t>OtsLYON20S_1_1650</t>
  </si>
  <si>
    <t>OtsLGRF23S_6017</t>
  </si>
  <si>
    <t>C-06017</t>
  </si>
  <si>
    <t>3DD.003D7E4B22</t>
  </si>
  <si>
    <t>OtsNPFH19S_1_3309</t>
  </si>
  <si>
    <t>OtsNPFH19S_1_3037</t>
  </si>
  <si>
    <t>OtsLGRF23S_6019</t>
  </si>
  <si>
    <t>OtsLGRF23S_6020</t>
  </si>
  <si>
    <t>C-06020</t>
  </si>
  <si>
    <t>3DD.003D7E4C13</t>
  </si>
  <si>
    <t>OtsLGRF23S_6022</t>
  </si>
  <si>
    <t>3DD.003D7E4BA0</t>
  </si>
  <si>
    <t>OtsLGRF23S_6023</t>
  </si>
  <si>
    <t>C-06023</t>
  </si>
  <si>
    <t>3DD.003D7E4BA1</t>
  </si>
  <si>
    <t>OtsLYON18S_1_1716</t>
  </si>
  <si>
    <t>OtsLGRF23S_6024</t>
  </si>
  <si>
    <t>C-06024</t>
  </si>
  <si>
    <t>3DD.003D7E4BE9</t>
  </si>
  <si>
    <t>OtsLGRF23S_6025</t>
  </si>
  <si>
    <t>OtsLGRF23S_6028</t>
  </si>
  <si>
    <t>OtsLYON20S_1_0273</t>
  </si>
  <si>
    <t>OtsLYON20S_1_0167</t>
  </si>
  <si>
    <t>OtsLGRF23S_6031</t>
  </si>
  <si>
    <t>OtsLYON19S_1_1350</t>
  </si>
  <si>
    <t>OtsLYON19S_1_1428</t>
  </si>
  <si>
    <t>OtsLGRF23S_6034</t>
  </si>
  <si>
    <t>OtsLGRF23S_6037</t>
  </si>
  <si>
    <t>OtsLGRF23S_6040</t>
  </si>
  <si>
    <t>OtsLGRF23S_6043</t>
  </si>
  <si>
    <t>OtsLGRF23S_6046</t>
  </si>
  <si>
    <t>OtsLYON20S_1_1332</t>
  </si>
  <si>
    <t>OtsLYON20S_1_0862</t>
  </si>
  <si>
    <t>OtsLGRF23S_6049</t>
  </si>
  <si>
    <t>OtsLGRF23S_6052</t>
  </si>
  <si>
    <t>OtsLGRF23S_6055</t>
  </si>
  <si>
    <t>OtsLGRF23S_6058</t>
  </si>
  <si>
    <t>OtsLGRF23S_6061</t>
  </si>
  <si>
    <t>3DD.003D7E4BCB</t>
  </si>
  <si>
    <t>OtsLGRF23S_6062</t>
  </si>
  <si>
    <t>C-06062</t>
  </si>
  <si>
    <t>3DD.003D7E4B6A</t>
  </si>
  <si>
    <t>OtsNPFH18S_1_5330</t>
  </si>
  <si>
    <t>OtsNPFH18S_1_5038</t>
  </si>
  <si>
    <t>OtsLGRF23S_6064</t>
  </si>
  <si>
    <t>OtsPBT19-PRHFa-2955</t>
  </si>
  <si>
    <t>OtsPBT19-PRHFa-2332</t>
  </si>
  <si>
    <t>OtsLGRF23S_6067</t>
  </si>
  <si>
    <t>OtsLYON20S_1_0182</t>
  </si>
  <si>
    <t>OtsLGRF23S_6068</t>
  </si>
  <si>
    <t>C-06068</t>
  </si>
  <si>
    <t>3DD.003D7E4B6C</t>
  </si>
  <si>
    <t>OtsPBT19-RSHFa-0400</t>
  </si>
  <si>
    <t>OtsPBT19-RSHFa-0437</t>
  </si>
  <si>
    <t>OtsLGRF23S_6069</t>
  </si>
  <si>
    <t>C-06069</t>
  </si>
  <si>
    <t>3DD.003D7E5125</t>
  </si>
  <si>
    <t>OtsLGRF23S_6070</t>
  </si>
  <si>
    <t>3DD.003D7E4B3C</t>
  </si>
  <si>
    <t>OtsLGRF23S_6073</t>
  </si>
  <si>
    <t>OtsLGRF23S_6076</t>
  </si>
  <si>
    <t>OtsNPFH19S_1_2076</t>
  </si>
  <si>
    <t>OtsLGRF23S_6079</t>
  </si>
  <si>
    <t>3DD.003D7E4B47</t>
  </si>
  <si>
    <t>This sample is a duplicate with OtsLYON23S_1_0202.</t>
  </si>
  <si>
    <t>OtsLGRF23S_6082</t>
  </si>
  <si>
    <t>OtsLGRF23S_6085</t>
  </si>
  <si>
    <t>OtsLGRF23S_6086</t>
  </si>
  <si>
    <t>C-06086</t>
  </si>
  <si>
    <t>3DD.003D7E5128</t>
  </si>
  <si>
    <t>OtsPBT18-UmaFa-0595</t>
  </si>
  <si>
    <t>OtsPBT18-UmaFa-0592</t>
  </si>
  <si>
    <t>OtsLGRF23S_6088</t>
  </si>
  <si>
    <t>OtsLYON20S_1_0149</t>
  </si>
  <si>
    <t>OtsLGRF23S_6091</t>
  </si>
  <si>
    <t>OtsLGRF23S_6092</t>
  </si>
  <si>
    <t>C-06092</t>
  </si>
  <si>
    <t>3DD.003D7E4BD9</t>
  </si>
  <si>
    <t>OtsLGRF23S_6094</t>
  </si>
  <si>
    <t>OtsLGRF23S_6097</t>
  </si>
  <si>
    <t>OtsLYON20S_1_0758</t>
  </si>
  <si>
    <t>OtsLYON20S_1_0690</t>
  </si>
  <si>
    <t>OtsLGRF23S_6100</t>
  </si>
  <si>
    <t>OtsLGRF23S_6103</t>
  </si>
  <si>
    <t>OtsLGRF23S_6106</t>
  </si>
  <si>
    <t>OtsLGRF23S_6109</t>
  </si>
  <si>
    <t>OtsLGRF23S_6112</t>
  </si>
  <si>
    <t>OtsLYON20S_1_1028</t>
  </si>
  <si>
    <t>OtsLGRF23S_6115</t>
  </si>
  <si>
    <t>OtsLYON20S_1_0477</t>
  </si>
  <si>
    <t>OtsLYON20S_1_0539</t>
  </si>
  <si>
    <t>OtsLGRF23S_6118</t>
  </si>
  <si>
    <t>OtsLYON20S_1_1137</t>
  </si>
  <si>
    <t>OtsLGRF23S_6121</t>
  </si>
  <si>
    <t>This sample is a duplicate with OtsLGRF23S_10768.</t>
  </si>
  <si>
    <t>OtsLGRF23S_6124</t>
  </si>
  <si>
    <t>OtsLYON20S_1_1350</t>
  </si>
  <si>
    <t>OtsLYON20S_1_0905</t>
  </si>
  <si>
    <t>OtsLGRF23S_6127</t>
  </si>
  <si>
    <t>3DD.003D7E4B24</t>
  </si>
  <si>
    <t>OtsLGRF23S_6128</t>
  </si>
  <si>
    <t>C-06128</t>
  </si>
  <si>
    <t>3DD.003D7E4B1C</t>
  </si>
  <si>
    <t>OtsLGRF23S_6129</t>
  </si>
  <si>
    <t>C-06129</t>
  </si>
  <si>
    <t>3DD.003D7E4B17</t>
  </si>
  <si>
    <t>OtsLGRF23S_6130</t>
  </si>
  <si>
    <t>OtsLGRF23S_6133</t>
  </si>
  <si>
    <t>OtsLGRF23S_6136</t>
  </si>
  <si>
    <t>OtsLGRF23S_6139</t>
  </si>
  <si>
    <t>OtsLYON19S_1_1329</t>
  </si>
  <si>
    <t>OtsLYON19S_1_1280</t>
  </si>
  <si>
    <t>OtsLGRF23S_6142</t>
  </si>
  <si>
    <t>OtsLGRF23S_6145</t>
  </si>
  <si>
    <t>OtsLGRF23S_6146</t>
  </si>
  <si>
    <t>C-06146</t>
  </si>
  <si>
    <t>3DD.003D7E4AD3</t>
  </si>
  <si>
    <t>OtsLGRF23S_6148</t>
  </si>
  <si>
    <t>OtsLGRF23S_6151</t>
  </si>
  <si>
    <t>OtsNPFH20S_1_0474</t>
  </si>
  <si>
    <t>OtsNPFH20S_1_0434</t>
  </si>
  <si>
    <t>OtsLGRF23S_6152</t>
  </si>
  <si>
    <t>C-06152</t>
  </si>
  <si>
    <t>3DD.003D7E4B68</t>
  </si>
  <si>
    <t>OtsLGRF23S_6154</t>
  </si>
  <si>
    <t>OtsPBT19-PRHFa-2608</t>
  </si>
  <si>
    <t>OtsPBT19-PRHFa-2426</t>
  </si>
  <si>
    <t>OtsLGRF23S_6156</t>
  </si>
  <si>
    <t>C-06156</t>
  </si>
  <si>
    <t>3DD.003D7E4B03</t>
  </si>
  <si>
    <t>OtsLGRF23S_6157</t>
  </si>
  <si>
    <t>OtsLGRF23S_6160</t>
  </si>
  <si>
    <t>OtsLGRF23S_6163</t>
  </si>
  <si>
    <t>OtsLGRF23S_6166</t>
  </si>
  <si>
    <t>OtsLYON20S_1_1534</t>
  </si>
  <si>
    <t>OtsLYON20S_1_1699</t>
  </si>
  <si>
    <t>OtsLGRF23S_6169</t>
  </si>
  <si>
    <t>OtsLGRF23S_6172</t>
  </si>
  <si>
    <t>OtsLGRF23S_6175</t>
  </si>
  <si>
    <t>OtsLYON21S_1_0759</t>
  </si>
  <si>
    <t>OtsLYON21S_1_0409</t>
  </si>
  <si>
    <t>OtsLGRF23S_6178</t>
  </si>
  <si>
    <t>OtsLGRF23S_6181</t>
  </si>
  <si>
    <t>3DD.003D7E4B76</t>
  </si>
  <si>
    <t>OtsLGRF23S_6183</t>
  </si>
  <si>
    <t>C-06183</t>
  </si>
  <si>
    <t>3DD.003D7E4AEC</t>
  </si>
  <si>
    <t>OtsLGRF23S_6184</t>
  </si>
  <si>
    <t>OtsLGRF23S_6187</t>
  </si>
  <si>
    <t>OtsLGRF23S_6190</t>
  </si>
  <si>
    <t>OtsLGRF23S_6193</t>
  </si>
  <si>
    <t>OtsLGRF23S_6196</t>
  </si>
  <si>
    <t>OtsLYON20S_1_0203</t>
  </si>
  <si>
    <t>OtsLYON20S_1_0027</t>
  </si>
  <si>
    <t>OtsLGRF23S_6199</t>
  </si>
  <si>
    <t>OtsLGRF23S_6202</t>
  </si>
  <si>
    <t>OtsLGRF23S_6205</t>
  </si>
  <si>
    <t>OtsLGRF23S_6207</t>
  </si>
  <si>
    <t>C-06207</t>
  </si>
  <si>
    <t>3DD.003D7E4AE9</t>
  </si>
  <si>
    <t>OtsLGRF23S_6208</t>
  </si>
  <si>
    <t>OtsLGRF23S_6211</t>
  </si>
  <si>
    <t>OtsNPFH21S_1_1115</t>
  </si>
  <si>
    <t>OtsNPFH21S_1_1429</t>
  </si>
  <si>
    <t>OtsNPFH21S_1</t>
  </si>
  <si>
    <t>OtsLGRF23S_6214</t>
  </si>
  <si>
    <t>OtsLGRF23S_6217</t>
  </si>
  <si>
    <t>OtsLGRF23S_6218</t>
  </si>
  <si>
    <t>C-06218</t>
  </si>
  <si>
    <t>3DD.003D7E4AC2</t>
  </si>
  <si>
    <t>OtsLGRF23S_6220</t>
  </si>
  <si>
    <t>OtsLGRF23S_6223</t>
  </si>
  <si>
    <t>OtsLGRF23S_6226</t>
  </si>
  <si>
    <t>3DD.003D7E4AD9</t>
  </si>
  <si>
    <t>OtsLGRF23S_6228</t>
  </si>
  <si>
    <t>C-06228</t>
  </si>
  <si>
    <t>3DD.003D7E4AB6</t>
  </si>
  <si>
    <t>OtsLGRF23S_6229</t>
  </si>
  <si>
    <t>OtsLGRF23S_6232</t>
  </si>
  <si>
    <t>OtsLYON20S_1_0620</t>
  </si>
  <si>
    <t>OtsLYON20S_1_0598</t>
  </si>
  <si>
    <t>OtsLGRF23S_6235</t>
  </si>
  <si>
    <t>OtsLGRF23S_6238</t>
  </si>
  <si>
    <t>OtsLGRF23S_6240</t>
  </si>
  <si>
    <t>C-06240</t>
  </si>
  <si>
    <t>3DD.003D7E4ADC</t>
  </si>
  <si>
    <t>OtsLGRF23S_6241</t>
  </si>
  <si>
    <t>OtsLGRF23S_6242</t>
  </si>
  <si>
    <t>C-06242</t>
  </si>
  <si>
    <t>3DD.003D7E4B0E</t>
  </si>
  <si>
    <t>OtsLGRF23S_6244</t>
  </si>
  <si>
    <t>OtsLGRF23S_6247</t>
  </si>
  <si>
    <t>3DD.003E2BF9EF</t>
  </si>
  <si>
    <t>OtsPBT19-ProsserFa-0105</t>
  </si>
  <si>
    <t>OtsPBT19-ProsserFa-0050</t>
  </si>
  <si>
    <t>OtsPBT19-ProsserFa</t>
  </si>
  <si>
    <t>OtsLGRF23S_6250</t>
  </si>
  <si>
    <t>OtsLGRF23S_6253</t>
  </si>
  <si>
    <t>OtsLYON21S_1_0943</t>
  </si>
  <si>
    <t>OtsLYON21S_1_1767</t>
  </si>
  <si>
    <t>OtsLGRF23S_6256</t>
  </si>
  <si>
    <t>OtsLGRF23S_6259</t>
  </si>
  <si>
    <t>OtsLGRF23S_6262</t>
  </si>
  <si>
    <t>OtsLYON20S_1_1061</t>
  </si>
  <si>
    <t>OtsLGRF23S_6264</t>
  </si>
  <si>
    <t>C-06264</t>
  </si>
  <si>
    <t>3DD.003D7E4B09</t>
  </si>
  <si>
    <t>OtsLYON19S_1_1763</t>
  </si>
  <si>
    <t>OtsLYON19S_1_2002</t>
  </si>
  <si>
    <t>OtsLGRF23S_6265</t>
  </si>
  <si>
    <t>OtsLYON20S_1_1386</t>
  </si>
  <si>
    <t>OtsLYON20S_1_0937</t>
  </si>
  <si>
    <t>OtsLGRF23S_6266</t>
  </si>
  <si>
    <t>C-06266</t>
  </si>
  <si>
    <t>3DD.003D7E4AFD</t>
  </si>
  <si>
    <t>OtsLGRF23S_6268</t>
  </si>
  <si>
    <t>3DD.003D7E4B54</t>
  </si>
  <si>
    <t>OtsLGRF23S_6271</t>
  </si>
  <si>
    <t>OtsLGRF23S_6274</t>
  </si>
  <si>
    <t>OtsLGRF23S_6277</t>
  </si>
  <si>
    <t>OtsLGRF23S_6280</t>
  </si>
  <si>
    <t>OtsLGRF23S_6282</t>
  </si>
  <si>
    <t>C-06282</t>
  </si>
  <si>
    <t>3DD.003D7E4B14</t>
  </si>
  <si>
    <t>OtsLYON19S_1_0952</t>
  </si>
  <si>
    <t>OtsLGRF23S_6283</t>
  </si>
  <si>
    <t>3DD.003E2BFC4D</t>
  </si>
  <si>
    <t>OtsLGRF23S_6284</t>
  </si>
  <si>
    <t>C-06284</t>
  </si>
  <si>
    <t>3DD.003D7E4AFE</t>
  </si>
  <si>
    <t>OtsLGRF23S_6286</t>
  </si>
  <si>
    <t>OtsLGRF23S_6289</t>
  </si>
  <si>
    <t>OtsLYON21S_1_0926</t>
  </si>
  <si>
    <t>OtsLYON21S_1_1725</t>
  </si>
  <si>
    <t>OtsLGRF23S_6292</t>
  </si>
  <si>
    <t>OtsLGRF23S_6295</t>
  </si>
  <si>
    <t>OtsLGRF23S_6298</t>
  </si>
  <si>
    <t>OtsLGRF23S_6301</t>
  </si>
  <si>
    <t>3DD.003D7E4BB8</t>
  </si>
  <si>
    <t>OtsLGRF23S_6304</t>
  </si>
  <si>
    <t>OtsLGRF23S_6307</t>
  </si>
  <si>
    <t>C-06307</t>
  </si>
  <si>
    <t>OtsLGRF23S_6310</t>
  </si>
  <si>
    <t>C-06310</t>
  </si>
  <si>
    <t>OtsLYON21S_1_0763</t>
  </si>
  <si>
    <t>OtsLYON21S_1_0424</t>
  </si>
  <si>
    <t>OtsLGRF23S_6313</t>
  </si>
  <si>
    <t>C-06313</t>
  </si>
  <si>
    <t>OtsLGRF23S_6316</t>
  </si>
  <si>
    <t>C-06316</t>
  </si>
  <si>
    <t>OtsLGRF23S_6319</t>
  </si>
  <si>
    <t>C-06319</t>
  </si>
  <si>
    <t>OtsLGRF23S_6322</t>
  </si>
  <si>
    <t>C-06322</t>
  </si>
  <si>
    <t>3DD.003D7E4C12</t>
  </si>
  <si>
    <t>OtsLGRF23S_6325</t>
  </si>
  <si>
    <t>C-06325</t>
  </si>
  <si>
    <t>OtsPBT19-LWSFa-3280</t>
  </si>
  <si>
    <t>OtsPBT19-LWSFa-3347</t>
  </si>
  <si>
    <t>OtsLGRF23S_6328</t>
  </si>
  <si>
    <t>OtsLGRF23S_6331</t>
  </si>
  <si>
    <t>C-06331</t>
  </si>
  <si>
    <t>OtsLGRF23S_6333</t>
  </si>
  <si>
    <t>3DD.003D7E4C2C</t>
  </si>
  <si>
    <t>OtsLGRF23S_6334</t>
  </si>
  <si>
    <t>C-06334</t>
  </si>
  <si>
    <t>OtsLGRF23S_6337</t>
  </si>
  <si>
    <t>C-06337</t>
  </si>
  <si>
    <t>OtsLGRF23S_6340</t>
  </si>
  <si>
    <t>C-06340</t>
  </si>
  <si>
    <t>OtsLYON21S_1_0636</t>
  </si>
  <si>
    <t>OtsLYON21S_1_0073</t>
  </si>
  <si>
    <t>OtsLGRF23S_6342</t>
  </si>
  <si>
    <t>C-06342</t>
  </si>
  <si>
    <t>3DD.003D7E4BB7</t>
  </si>
  <si>
    <t>OtsLGRF23S_6343</t>
  </si>
  <si>
    <t>3DD.003D7E4B9A</t>
  </si>
  <si>
    <t>OtsLGRF23S_6346</t>
  </si>
  <si>
    <t>OtsLGRF23S_6349</t>
  </si>
  <si>
    <t>C-06349</t>
  </si>
  <si>
    <t>OtsLGRF23S_6352</t>
  </si>
  <si>
    <t>C-06352</t>
  </si>
  <si>
    <t>3DD.003D7E4B23</t>
  </si>
  <si>
    <t>OtsLGRF23S_6355</t>
  </si>
  <si>
    <t>3DD.003D7E4B45</t>
  </si>
  <si>
    <t>OtsLGRF23S_6358</t>
  </si>
  <si>
    <t>C-06358</t>
  </si>
  <si>
    <t>OtsLGRF23S_6361</t>
  </si>
  <si>
    <t>C-06361</t>
  </si>
  <si>
    <t>OtsLGRF23S_6364</t>
  </si>
  <si>
    <t>C-06364</t>
  </si>
  <si>
    <t>OtsNPFH20S_1_0582</t>
  </si>
  <si>
    <t>OtsNPFH20S_1_0542</t>
  </si>
  <si>
    <t>OtsLGRF23S_6365</t>
  </si>
  <si>
    <t>3DD.003D7E4B3F</t>
  </si>
  <si>
    <t>OtsLGRF23S_6367</t>
  </si>
  <si>
    <t>C-06367</t>
  </si>
  <si>
    <t>OtsLGRF23S_6370</t>
  </si>
  <si>
    <t>C-06370</t>
  </si>
  <si>
    <t>OtsLGRF23S_6373</t>
  </si>
  <si>
    <t>C-06373</t>
  </si>
  <si>
    <t>OtsLYON20S_1_1023</t>
  </si>
  <si>
    <t>OtsLGRF23S_6375</t>
  </si>
  <si>
    <t>C-06375</t>
  </si>
  <si>
    <t>3DD.003D7E4B1F</t>
  </si>
  <si>
    <t>OtsLGRF23S_6376</t>
  </si>
  <si>
    <t>C-06376</t>
  </si>
  <si>
    <t>OtsLGRF23S_6379</t>
  </si>
  <si>
    <t>C-06379</t>
  </si>
  <si>
    <t>OtsLGRF23S_6382</t>
  </si>
  <si>
    <t>C-06382</t>
  </si>
  <si>
    <t>OtsLYON19S_1_1362</t>
  </si>
  <si>
    <t>OtsLYON19S_1_1290</t>
  </si>
  <si>
    <t>OtsLGRF23S_6385</t>
  </si>
  <si>
    <t>OtsLGRF23S_6387</t>
  </si>
  <si>
    <t>C-06387</t>
  </si>
  <si>
    <t>3DD.003D7E4AE2</t>
  </si>
  <si>
    <t>OtsLGRF23S_6388</t>
  </si>
  <si>
    <t>OtsLGRF23S_6391</t>
  </si>
  <si>
    <t>C-06391</t>
  </si>
  <si>
    <t>OtsLYON21S_1_0789</t>
  </si>
  <si>
    <t>OtsLYON21S_1_0472</t>
  </si>
  <si>
    <t>OtsLGRF23S_6394</t>
  </si>
  <si>
    <t>C-06394</t>
  </si>
  <si>
    <t>OtsLGRF23S_6395</t>
  </si>
  <si>
    <t>C-06395</t>
  </si>
  <si>
    <t>3DD.003D7E4AFB</t>
  </si>
  <si>
    <t>OtsLGRF23S_6397</t>
  </si>
  <si>
    <t>C-06397</t>
  </si>
  <si>
    <t>OtsLGRF23S_6400</t>
  </si>
  <si>
    <t>C-06400</t>
  </si>
  <si>
    <t>OtsLGRF23S_6403</t>
  </si>
  <si>
    <t>C-06403</t>
  </si>
  <si>
    <t>OtsLGRF23S_6406</t>
  </si>
  <si>
    <t>C-06406</t>
  </si>
  <si>
    <t>OtsLYON20S_1_0215</t>
  </si>
  <si>
    <t>OtsLYON20S_1_0013</t>
  </si>
  <si>
    <t>OtsLGRF23S_6409</t>
  </si>
  <si>
    <t>C-06409</t>
  </si>
  <si>
    <t>OtsLYON21S_1_0797</t>
  </si>
  <si>
    <t>OtsLYON21S_1_1614</t>
  </si>
  <si>
    <t>OtsLGRF23S_6412</t>
  </si>
  <si>
    <t>C-06412</t>
  </si>
  <si>
    <t>OtsLGRF23S_6415</t>
  </si>
  <si>
    <t>C-06415</t>
  </si>
  <si>
    <t>OtsLGRF23S_6418</t>
  </si>
  <si>
    <t>C-06418</t>
  </si>
  <si>
    <t>OtsLYON20S_1_1029</t>
  </si>
  <si>
    <t>OtsLGRF23S_6421</t>
  </si>
  <si>
    <t>C-06421</t>
  </si>
  <si>
    <t>OtsLYON20S_1_1546</t>
  </si>
  <si>
    <t>OtsLYON20S_1_1703</t>
  </si>
  <si>
    <t>OtsLGRF23S_6423</t>
  </si>
  <si>
    <t>C-06423</t>
  </si>
  <si>
    <t>3DD.003D7E4AE1</t>
  </si>
  <si>
    <t>OtsLGRF23S_6424</t>
  </si>
  <si>
    <t>C-06424</t>
  </si>
  <si>
    <t>OtsLGRF23S_6427</t>
  </si>
  <si>
    <t>C-06427</t>
  </si>
  <si>
    <t>OtsLGRF23S_6430</t>
  </si>
  <si>
    <t>C-06430</t>
  </si>
  <si>
    <t>OtsLGRF23S_6433</t>
  </si>
  <si>
    <t>C-06433</t>
  </si>
  <si>
    <t>OtsLYON21S_1_0694</t>
  </si>
  <si>
    <t>OtsLYON21S_1_0240</t>
  </si>
  <si>
    <t>OtsLGRF23S_6436</t>
  </si>
  <si>
    <t>C-06436</t>
  </si>
  <si>
    <t>OtsLGRF23S_6439</t>
  </si>
  <si>
    <t>C-06439</t>
  </si>
  <si>
    <t>OtsLGRF23S_6442</t>
  </si>
  <si>
    <t>C-06442</t>
  </si>
  <si>
    <t>OtsLYON21S_1_0614</t>
  </si>
  <si>
    <t>OtsLYON21S_1_0025</t>
  </si>
  <si>
    <t>OtsLGRF23S_6443</t>
  </si>
  <si>
    <t>3DD.003D7E4ACC</t>
  </si>
  <si>
    <t>OtsLGRF23S_6445</t>
  </si>
  <si>
    <t>C-06445</t>
  </si>
  <si>
    <t>OtsLGRF23S_6448</t>
  </si>
  <si>
    <t>C-06448</t>
  </si>
  <si>
    <t>OtsLGRF23S_6451</t>
  </si>
  <si>
    <t>C-06451</t>
  </si>
  <si>
    <t>OtsLGRF23S_6454</t>
  </si>
  <si>
    <t>C-06454</t>
  </si>
  <si>
    <t>OtsLGRF23S_6455</t>
  </si>
  <si>
    <t>3DD.003D7E5475</t>
  </si>
  <si>
    <t>OtsLGRF23S_6457</t>
  </si>
  <si>
    <t>C-06457</t>
  </si>
  <si>
    <t>OtsLGRF23S_6460</t>
  </si>
  <si>
    <t>C-06460</t>
  </si>
  <si>
    <t>OtsLGRF23S_6463</t>
  </si>
  <si>
    <t>C-06463</t>
  </si>
  <si>
    <t>3DD.003D7E541A</t>
  </si>
  <si>
    <t>OtsPBT19-LWSFa-7103</t>
  </si>
  <si>
    <t>OtsPBT19-LWSFa-7015</t>
  </si>
  <si>
    <t>OtsLGRF23S_6464</t>
  </si>
  <si>
    <t>3DD.003D7E5466</t>
  </si>
  <si>
    <t>OtsLGRF23S_6466</t>
  </si>
  <si>
    <t>C-06466</t>
  </si>
  <si>
    <t>OtsLYON19S_1_1928</t>
  </si>
  <si>
    <t>OtsLGRF23S_6469</t>
  </si>
  <si>
    <t>C-06469</t>
  </si>
  <si>
    <t>OtsLYON21S_1_0937</t>
  </si>
  <si>
    <t>OtsLYON21S_1_1735</t>
  </si>
  <si>
    <t>OtsLGRF23S_6472</t>
  </si>
  <si>
    <t>C-06472</t>
  </si>
  <si>
    <t>OtsLGRF23S_6475</t>
  </si>
  <si>
    <t>C-06475</t>
  </si>
  <si>
    <t>OtsLGRF23S_6478</t>
  </si>
  <si>
    <t>C-06478</t>
  </si>
  <si>
    <t>OtsLYON19S_1_1592</t>
  </si>
  <si>
    <t>OtsLGRF23S_6481</t>
  </si>
  <si>
    <t>C-06481</t>
  </si>
  <si>
    <t>OtsLGRF23S_6482</t>
  </si>
  <si>
    <t>3DD.003D7E5457</t>
  </si>
  <si>
    <t>OtsLGRF23S_6483</t>
  </si>
  <si>
    <t>C-06483</t>
  </si>
  <si>
    <t>3DD.003D7E546B</t>
  </si>
  <si>
    <t>OtsLGRF23S_6484</t>
  </si>
  <si>
    <t>C-06484</t>
  </si>
  <si>
    <t>OtsPBT19-PRHFa-5694</t>
  </si>
  <si>
    <t>OtsPBT19-PRHFa-6011</t>
  </si>
  <si>
    <t>OtsLGRF23S_6487</t>
  </si>
  <si>
    <t>C-06487</t>
  </si>
  <si>
    <t>OtsLGRF23S_6490</t>
  </si>
  <si>
    <t>C-06490</t>
  </si>
  <si>
    <t>OtsLGRF23S_6491</t>
  </si>
  <si>
    <t>3DD.003D7E5427</t>
  </si>
  <si>
    <t>OtsLGRF23S_6493</t>
  </si>
  <si>
    <t>C-06493</t>
  </si>
  <si>
    <t>OtsLYON21S_1_0734</t>
  </si>
  <si>
    <t>OtsLYON21S_1_0341</t>
  </si>
  <si>
    <t>OtsLGRF23S_6496</t>
  </si>
  <si>
    <t>C-06496</t>
  </si>
  <si>
    <t>OtsLGRF23S_6499</t>
  </si>
  <si>
    <t>C-06499</t>
  </si>
  <si>
    <t>OtsLGRF23S_6502</t>
  </si>
  <si>
    <t>C-06502</t>
  </si>
  <si>
    <t>OtsLGRF23S_6505</t>
  </si>
  <si>
    <t>C-06505</t>
  </si>
  <si>
    <t>OtsLGRF23S_6506</t>
  </si>
  <si>
    <t>3DD.003D7E5434</t>
  </si>
  <si>
    <t>OtsLGRF23S_6508</t>
  </si>
  <si>
    <t>C-06508</t>
  </si>
  <si>
    <t>3DD.003D7E5473</t>
  </si>
  <si>
    <t>OtsLGRF23S_6511</t>
  </si>
  <si>
    <t>C-06511</t>
  </si>
  <si>
    <t>OtsLGRF23S_6514</t>
  </si>
  <si>
    <t>C-06514</t>
  </si>
  <si>
    <t>OtsLGRF23S_6516</t>
  </si>
  <si>
    <t>C-06516</t>
  </si>
  <si>
    <t>3DD.003D7E5449</t>
  </si>
  <si>
    <t>OtsLGRF23S_6517</t>
  </si>
  <si>
    <t>C-06517</t>
  </si>
  <si>
    <t>OtsLGRF23S_6520</t>
  </si>
  <si>
    <t>C-06520</t>
  </si>
  <si>
    <t>OtsLGRF23S_6523</t>
  </si>
  <si>
    <t>C-06523</t>
  </si>
  <si>
    <t>OtsLGRF23S_6526</t>
  </si>
  <si>
    <t>C-06526</t>
  </si>
  <si>
    <t>OtsLGRF23S_6527</t>
  </si>
  <si>
    <t>3DD.003D7E5421</t>
  </si>
  <si>
    <t>OtsLGRF23S_6529</t>
  </si>
  <si>
    <t>C-06529</t>
  </si>
  <si>
    <t>OtsLGRF23S_6530</t>
  </si>
  <si>
    <t>3DD.003D7E5476</t>
  </si>
  <si>
    <t>OtsLGRF23S_6532</t>
  </si>
  <si>
    <t>C-06532</t>
  </si>
  <si>
    <t>OtsNPFH20S_1_0483</t>
  </si>
  <si>
    <t>OtsNPFH20S_1_0443</t>
  </si>
  <si>
    <t>OtsLGRF23S_6535</t>
  </si>
  <si>
    <t>C-06535</t>
  </si>
  <si>
    <t>OtsLYON20S_1_1807</t>
  </si>
  <si>
    <t>OtsLYON20S_1_2026</t>
  </si>
  <si>
    <t>OtsLGRF23S_6538</t>
  </si>
  <si>
    <t>C-06538</t>
  </si>
  <si>
    <t>OtsPBt19-PRHFa-7449</t>
  </si>
  <si>
    <t>OtsPBT19-PRHFa-7589</t>
  </si>
  <si>
    <t>OtsLGRF23S_6540</t>
  </si>
  <si>
    <t>C-06540</t>
  </si>
  <si>
    <t>3DD.003D7E542E</t>
  </si>
  <si>
    <t>OtsLGRF23S_6541</t>
  </si>
  <si>
    <t>C-06541</t>
  </si>
  <si>
    <t>OtsLGRF23S_6544</t>
  </si>
  <si>
    <t>C-06544</t>
  </si>
  <si>
    <t>OtsNPFH20S_1_0580</t>
  </si>
  <si>
    <t>OtsNPFH20S_1_0540</t>
  </si>
  <si>
    <t>OtsLGRF23S_6547</t>
  </si>
  <si>
    <t>C-06547</t>
  </si>
  <si>
    <t>OtsLGRF23S_6550</t>
  </si>
  <si>
    <t>C-06550</t>
  </si>
  <si>
    <t>OtsLGRF23S_6551</t>
  </si>
  <si>
    <t>3DD.003D7E5455</t>
  </si>
  <si>
    <t>OtsLGRF23S_6553</t>
  </si>
  <si>
    <t>C-06553</t>
  </si>
  <si>
    <t>OtsLGRF23S_6556</t>
  </si>
  <si>
    <t>C-06556</t>
  </si>
  <si>
    <t>OtsLGRF23S_6559</t>
  </si>
  <si>
    <t>C-06559</t>
  </si>
  <si>
    <t>3DD.003D7E5461</t>
  </si>
  <si>
    <t>OtsNPFH19S_1_3090</t>
  </si>
  <si>
    <t>OtsLGRF23S_6560</t>
  </si>
  <si>
    <t>3DD.003D7E5448</t>
  </si>
  <si>
    <t>OtsLGRF23S_6561</t>
  </si>
  <si>
    <t>C-06561</t>
  </si>
  <si>
    <t>3DD.003D7E544D</t>
  </si>
  <si>
    <t>OtsLYON19S_1_2030</t>
  </si>
  <si>
    <t>OtsLGRF23S_6562</t>
  </si>
  <si>
    <t>C-06562</t>
  </si>
  <si>
    <t>OtsLGRF23S_6565</t>
  </si>
  <si>
    <t>C-06565</t>
  </si>
  <si>
    <t>OtsLGRF23S_6568</t>
  </si>
  <si>
    <t>C-06568</t>
  </si>
  <si>
    <t>3DD.003D7E5424</t>
  </si>
  <si>
    <t>OtsLGRF23S_6569</t>
  </si>
  <si>
    <t>3DD.003D7E5437</t>
  </si>
  <si>
    <t>OtsLGRF23S_6571</t>
  </si>
  <si>
    <t>C-06571</t>
  </si>
  <si>
    <t>OtsLYON19S_1_2081</t>
  </si>
  <si>
    <t>OtsLGRF23S_6574</t>
  </si>
  <si>
    <t>C-06574</t>
  </si>
  <si>
    <t>OtsLYON20S_1_1710</t>
  </si>
  <si>
    <t>OtsLGRF23S_6575</t>
  </si>
  <si>
    <t>3DD.003D7E543D</t>
  </si>
  <si>
    <t>OtsLGRF23S_6576</t>
  </si>
  <si>
    <t>C-06576</t>
  </si>
  <si>
    <t>3DD.003D7E5450</t>
  </si>
  <si>
    <t>OtsLYON18S_1_1375</t>
  </si>
  <si>
    <t>OtsLYON18S_1_1762</t>
  </si>
  <si>
    <t>OtsLGRF23S_6577</t>
  </si>
  <si>
    <t>C-06577</t>
  </si>
  <si>
    <t>OtsLYON19S_1_2006</t>
  </si>
  <si>
    <t>OtsLGRF23S_6578</t>
  </si>
  <si>
    <t>3DD.003D7E505F</t>
  </si>
  <si>
    <t>OtsLGRF23S_6579</t>
  </si>
  <si>
    <t>C-06579</t>
  </si>
  <si>
    <t>3DD.003D7E507D</t>
  </si>
  <si>
    <t>OtsLGRF23S_6580</t>
  </si>
  <si>
    <t>C-06580</t>
  </si>
  <si>
    <t>3DD.003D7E5082</t>
  </si>
  <si>
    <t>OtsLGRF23S_6582</t>
  </si>
  <si>
    <t>C-06582</t>
  </si>
  <si>
    <t>3DD.003D7E507A</t>
  </si>
  <si>
    <t>OtsLGRF23S_6583</t>
  </si>
  <si>
    <t>C-06583</t>
  </si>
  <si>
    <t>OtsLGRF23S_6586</t>
  </si>
  <si>
    <t>C-06586</t>
  </si>
  <si>
    <t>OtsLGRF23S_6589</t>
  </si>
  <si>
    <t>C-06589</t>
  </si>
  <si>
    <t>OtsLGRF23S_6592</t>
  </si>
  <si>
    <t>C-06592</t>
  </si>
  <si>
    <t>OtsLGRF23S_6595</t>
  </si>
  <si>
    <t>C-06595</t>
  </si>
  <si>
    <t>OtsLGRF23S_6598</t>
  </si>
  <si>
    <t>C-06598</t>
  </si>
  <si>
    <t>OtsLYON21S_1_0003</t>
  </si>
  <si>
    <t>OtsLGRF23S_6601</t>
  </si>
  <si>
    <t>C-06601</t>
  </si>
  <si>
    <t>OtsLGRF23S_6604</t>
  </si>
  <si>
    <t>C-06604</t>
  </si>
  <si>
    <t>OtsLGRF23S_6607</t>
  </si>
  <si>
    <t>C-06607</t>
  </si>
  <si>
    <t>3DD.003D7E5060</t>
  </si>
  <si>
    <t>OtsNPFH19S_1_1341</t>
  </si>
  <si>
    <t>OtsNPFH19S_1_1039</t>
  </si>
  <si>
    <t>OtsLGRF23S_6610</t>
  </si>
  <si>
    <t>C-06610</t>
  </si>
  <si>
    <t>3DD.003D7E531E</t>
  </si>
  <si>
    <t>OtsLGRF23S_6611</t>
  </si>
  <si>
    <t>3DD.003D7E5308</t>
  </si>
  <si>
    <t>OtsLGRF23S_6613</t>
  </si>
  <si>
    <t>C-06613</t>
  </si>
  <si>
    <t>OtsLGRF23S_6616</t>
  </si>
  <si>
    <t>C-06616</t>
  </si>
  <si>
    <t>OtsLGRF23S_6619</t>
  </si>
  <si>
    <t>C-06619</t>
  </si>
  <si>
    <t>OtsLGRF23S_6622</t>
  </si>
  <si>
    <t>C-06622</t>
  </si>
  <si>
    <t>OtsLGRF23S_6623</t>
  </si>
  <si>
    <t>3DD.003D7E5313</t>
  </si>
  <si>
    <t>OtsLYON19S_1_1935</t>
  </si>
  <si>
    <t>OtsLGRF23S_6624</t>
  </si>
  <si>
    <t>C-06624</t>
  </si>
  <si>
    <t>3DD.003D7E532E</t>
  </si>
  <si>
    <t>OtsLGRF23S_6625</t>
  </si>
  <si>
    <t>C-06625</t>
  </si>
  <si>
    <t>OtsNPFH20S_1_0053</t>
  </si>
  <si>
    <t>OtsNPFH20S_1_0025</t>
  </si>
  <si>
    <t>OtsLGRF23S_6628</t>
  </si>
  <si>
    <t>C-06628</t>
  </si>
  <si>
    <t>OtsLGRF23S_6631</t>
  </si>
  <si>
    <t>C-06631</t>
  </si>
  <si>
    <t>OtsLGRF23S_6634</t>
  </si>
  <si>
    <t>C-06634</t>
  </si>
  <si>
    <t>3DD.003D7E5347</t>
  </si>
  <si>
    <t>OtsLGRF23S_6637</t>
  </si>
  <si>
    <t>C-06637</t>
  </si>
  <si>
    <t>OtsLGRF23S_6640</t>
  </si>
  <si>
    <t>C-06640</t>
  </si>
  <si>
    <t>OtsNPFH19S_1_3350</t>
  </si>
  <si>
    <t>OtsNPFH19S_1_3081</t>
  </si>
  <si>
    <t>OtsLGRF23S_6643</t>
  </si>
  <si>
    <t>C-06643</t>
  </si>
  <si>
    <t>This sample is a duplicate with OtsLGRF23S_7650.</t>
  </si>
  <si>
    <t>OtsLGRF23S_6646</t>
  </si>
  <si>
    <t>C-06646</t>
  </si>
  <si>
    <t>OtsLGRF23S_6649</t>
  </si>
  <si>
    <t>C-06649</t>
  </si>
  <si>
    <t>OtsLGRF23S_6650</t>
  </si>
  <si>
    <t>3DD.003D7E5089</t>
  </si>
  <si>
    <t>OtsLGRF23S_6652</t>
  </si>
  <si>
    <t>C-06652</t>
  </si>
  <si>
    <t>OtsLGRF23S_6655</t>
  </si>
  <si>
    <t>C-06655</t>
  </si>
  <si>
    <t>OtsNPFH19S_1_1073</t>
  </si>
  <si>
    <t>OtsLGRF23S_6656</t>
  </si>
  <si>
    <t>3DD.003D7E508B</t>
  </si>
  <si>
    <t>OtsLGRF23S_6658</t>
  </si>
  <si>
    <t>C-06658</t>
  </si>
  <si>
    <t>OtsLYON19S_1_1376</t>
  </si>
  <si>
    <t>OtsLYON19S_1_1465</t>
  </si>
  <si>
    <t>OtsLGRF23S_6661</t>
  </si>
  <si>
    <t>C-06661</t>
  </si>
  <si>
    <t>OtsLGRF23S_6664</t>
  </si>
  <si>
    <t>C-06664</t>
  </si>
  <si>
    <t>OtsLGRF23S_6667</t>
  </si>
  <si>
    <t>C-06667</t>
  </si>
  <si>
    <t>OtsNPFH19S_1_3330</t>
  </si>
  <si>
    <t>OtsNPFH19S_1_3035</t>
  </si>
  <si>
    <t>OtsLGRF23S_6670</t>
  </si>
  <si>
    <t>C-06670</t>
  </si>
  <si>
    <t>3DD.003D7E5054</t>
  </si>
  <si>
    <t>OtsLGRF23S_6673</t>
  </si>
  <si>
    <t>C-06673</t>
  </si>
  <si>
    <t>3DD.003D7E5065</t>
  </si>
  <si>
    <t>OtsLGRF23S_6676</t>
  </si>
  <si>
    <t>C-06676</t>
  </si>
  <si>
    <t>OtsLGRF23S_6679</t>
  </si>
  <si>
    <t>C-06679</t>
  </si>
  <si>
    <t>OtsLGRF23S_6682</t>
  </si>
  <si>
    <t>C-06682</t>
  </si>
  <si>
    <t>OtsLYON20S_1_0887</t>
  </si>
  <si>
    <t>OtsLGRF23S_6683</t>
  </si>
  <si>
    <t>3DD.003D7E5037</t>
  </si>
  <si>
    <t>OtsLGRF23S_6685</t>
  </si>
  <si>
    <t>C-06685</t>
  </si>
  <si>
    <t>3DD.003D7E534B</t>
  </si>
  <si>
    <t>OtsLGRF23S_6688</t>
  </si>
  <si>
    <t>C-06688</t>
  </si>
  <si>
    <t>3DD.003D7E52F9</t>
  </si>
  <si>
    <t>OtsLGRF23S_6691</t>
  </si>
  <si>
    <t>C-06691</t>
  </si>
  <si>
    <t>OtsLGRF23S_6694</t>
  </si>
  <si>
    <t>C-06694</t>
  </si>
  <si>
    <t>OtsLGRF23S_6695</t>
  </si>
  <si>
    <t>3DD.003D7E530B</t>
  </si>
  <si>
    <t>OtsLGRF23S_6697</t>
  </si>
  <si>
    <t>C-06697</t>
  </si>
  <si>
    <t>OtsNPFH19S_1_2343</t>
  </si>
  <si>
    <t>OtsNPFH19S_1_2082</t>
  </si>
  <si>
    <t>OtsLGRF23S_6700</t>
  </si>
  <si>
    <t>C-06700</t>
  </si>
  <si>
    <t>OtsLGRF23S_6703</t>
  </si>
  <si>
    <t>C-06703</t>
  </si>
  <si>
    <t>OtsLGRF23S_6706</t>
  </si>
  <si>
    <t>C-06706</t>
  </si>
  <si>
    <t>OtsNPFH19S_1_3002</t>
  </si>
  <si>
    <t>OtsLGRF23S_6707</t>
  </si>
  <si>
    <t>3DD.003D7E52F3</t>
  </si>
  <si>
    <t>OtsLGRF23S_6708</t>
  </si>
  <si>
    <t>C-06708</t>
  </si>
  <si>
    <t>3DD.003D7E5324</t>
  </si>
  <si>
    <t>OtsLGRF23S_6709</t>
  </si>
  <si>
    <t>C-06709</t>
  </si>
  <si>
    <t>OtsLGRF23S_6712</t>
  </si>
  <si>
    <t>C-06712</t>
  </si>
  <si>
    <t>OtsLGRF23S_6715</t>
  </si>
  <si>
    <t>C-06715</t>
  </si>
  <si>
    <t>OtsLGRF23S_6718</t>
  </si>
  <si>
    <t>C-06718</t>
  </si>
  <si>
    <t>OtsLGRF23S_6721</t>
  </si>
  <si>
    <t>C-06721</t>
  </si>
  <si>
    <t>OtsLGRF23S_6722</t>
  </si>
  <si>
    <t>3DD.003D7E5083</t>
  </si>
  <si>
    <t>OtsNPFH19S_1_3010</t>
  </si>
  <si>
    <t>OtsLGRF23S_6724</t>
  </si>
  <si>
    <t>C-06724</t>
  </si>
  <si>
    <t>OtsLGRF23S_6726</t>
  </si>
  <si>
    <t>C-06726</t>
  </si>
  <si>
    <t>3DD.003D7E5058</t>
  </si>
  <si>
    <t>OtsLGRF23S_6727</t>
  </si>
  <si>
    <t>C-06727</t>
  </si>
  <si>
    <t>OtsLGRF23S_6730</t>
  </si>
  <si>
    <t>C-06730</t>
  </si>
  <si>
    <t>OtsLGRF23S_6733</t>
  </si>
  <si>
    <t>C-06733</t>
  </si>
  <si>
    <t>3DD.003D7E5035</t>
  </si>
  <si>
    <t>OtsLGRF23S_6734</t>
  </si>
  <si>
    <t>3DD.003D7E506F</t>
  </si>
  <si>
    <t>OtsLGRF23S_6735</t>
  </si>
  <si>
    <t>C-06735</t>
  </si>
  <si>
    <t>3DD.003D7E502F</t>
  </si>
  <si>
    <t>OtsLGRF23S_6736</t>
  </si>
  <si>
    <t>C-06736</t>
  </si>
  <si>
    <t>OtsLYON19S_1_0972</t>
  </si>
  <si>
    <t>OtsLGRF23S_6739</t>
  </si>
  <si>
    <t>C-06739</t>
  </si>
  <si>
    <t>OtsLGRF23S_6742</t>
  </si>
  <si>
    <t>C-06742</t>
  </si>
  <si>
    <t>OtsLYON21S_1_1710</t>
  </si>
  <si>
    <t>OtsLGRF23S_6745</t>
  </si>
  <si>
    <t>C-06745</t>
  </si>
  <si>
    <t>OtsLGRF23S_6747</t>
  </si>
  <si>
    <t>C-06747</t>
  </si>
  <si>
    <t>3DD.003D7E52FE</t>
  </si>
  <si>
    <t>OtsLGRF23S_6748</t>
  </si>
  <si>
    <t>C-06748</t>
  </si>
  <si>
    <t>3DD.003D7E5338</t>
  </si>
  <si>
    <t>OtsLGRF23S_6751</t>
  </si>
  <si>
    <t>C-06751</t>
  </si>
  <si>
    <t>OtsLGRF23S_6754</t>
  </si>
  <si>
    <t>C-06754</t>
  </si>
  <si>
    <t>OtsLGRF23S_6756</t>
  </si>
  <si>
    <t>C-06756</t>
  </si>
  <si>
    <t>3DD.003D7E52FC</t>
  </si>
  <si>
    <t>OtsLGRF23S_6757</t>
  </si>
  <si>
    <t>C-06757</t>
  </si>
  <si>
    <t>OtsLGRF23S_6759</t>
  </si>
  <si>
    <t>C-06759</t>
  </si>
  <si>
    <t>3DD.003D7E530A</t>
  </si>
  <si>
    <t>OtsLGRF23S_6760</t>
  </si>
  <si>
    <t>C-06760</t>
  </si>
  <si>
    <t>OtsLGRF23S_6763</t>
  </si>
  <si>
    <t>C-06763</t>
  </si>
  <si>
    <t>OtsLGRF23S_6766</t>
  </si>
  <si>
    <t>C-06766</t>
  </si>
  <si>
    <t>OtsLGRF23S_6769</t>
  </si>
  <si>
    <t>C-06769</t>
  </si>
  <si>
    <t>3DD.003D7E5326</t>
  </si>
  <si>
    <t>OtsLGRF23S_6770</t>
  </si>
  <si>
    <t>3DD.003D7E502D</t>
  </si>
  <si>
    <t>OtsNPFH19S_1_3352</t>
  </si>
  <si>
    <t>OtsNPFH19S_1_3084</t>
  </si>
  <si>
    <t>OtsLGRF23S_6771</t>
  </si>
  <si>
    <t>C-06771</t>
  </si>
  <si>
    <t>3DD.003D7E5044</t>
  </si>
  <si>
    <t>OtsLYON19S_1_0642</t>
  </si>
  <si>
    <t>OtsLGRF23S_6772</t>
  </si>
  <si>
    <t>C-06772</t>
  </si>
  <si>
    <t>OtsLGRF23S_6775</t>
  </si>
  <si>
    <t>C-06775</t>
  </si>
  <si>
    <t>OtsLGRF23S_6778</t>
  </si>
  <si>
    <t>C-06778</t>
  </si>
  <si>
    <t>OtsLGRF23S_6780</t>
  </si>
  <si>
    <t>C-06780</t>
  </si>
  <si>
    <t>3DD.003D7E5069</t>
  </si>
  <si>
    <t>OtsLGRF23S_6781</t>
  </si>
  <si>
    <t>C-06781</t>
  </si>
  <si>
    <t>3DD.003D7E503C</t>
  </si>
  <si>
    <t>OtsLGRF23S_6784</t>
  </si>
  <si>
    <t>C-06784</t>
  </si>
  <si>
    <t>OtsLGRF23S_6787</t>
  </si>
  <si>
    <t>C-06787</t>
  </si>
  <si>
    <t>OtsLGRF23S_6790</t>
  </si>
  <si>
    <t>C-06790</t>
  </si>
  <si>
    <t>OtsLGRF23S_6793</t>
  </si>
  <si>
    <t>C-06793</t>
  </si>
  <si>
    <t>OtsLGRF23S_6796</t>
  </si>
  <si>
    <t>C-06796</t>
  </si>
  <si>
    <t>OtsLGRF23S_6799</t>
  </si>
  <si>
    <t>C-06799</t>
  </si>
  <si>
    <t>OtsLGRF23S_6802</t>
  </si>
  <si>
    <t>C-06802</t>
  </si>
  <si>
    <t>OtsLYON21S_1_0606</t>
  </si>
  <si>
    <t>OtsLYON21S_1_0011</t>
  </si>
  <si>
    <t>OtsLGRF23S_6804</t>
  </si>
  <si>
    <t>C-06804</t>
  </si>
  <si>
    <t>3DD.003D7E5088</t>
  </si>
  <si>
    <t>OtsLGRF23S_6805</t>
  </si>
  <si>
    <t>C-06805</t>
  </si>
  <si>
    <t>OtsLGRF23S_6808</t>
  </si>
  <si>
    <t>C-06808</t>
  </si>
  <si>
    <t>OtsNPFH19S_1_3098</t>
  </si>
  <si>
    <t>OtsLGRF23S_6811</t>
  </si>
  <si>
    <t>C-06811</t>
  </si>
  <si>
    <t>OtsLGRF23S_6814</t>
  </si>
  <si>
    <t>C-06814</t>
  </si>
  <si>
    <t>3DD.003D7E532F</t>
  </si>
  <si>
    <t>OtsLGRF23S_6817</t>
  </si>
  <si>
    <t>C-06817</t>
  </si>
  <si>
    <t>OtsLGRF23S_6820</t>
  </si>
  <si>
    <t>C-06820</t>
  </si>
  <si>
    <t>OtsNPFH20S_1_0829</t>
  </si>
  <si>
    <t>OtsNPFH20S_1_0768</t>
  </si>
  <si>
    <t>OtsLGRF23S_6822</t>
  </si>
  <si>
    <t>C-06822</t>
  </si>
  <si>
    <t>3DD.003D7E5331</t>
  </si>
  <si>
    <t>OtsLGRF23S_6823</t>
  </si>
  <si>
    <t>C-06823</t>
  </si>
  <si>
    <t>3DD.003D7E532B</t>
  </si>
  <si>
    <t>OtsLGRF23S_6826</t>
  </si>
  <si>
    <t>C-06826</t>
  </si>
  <si>
    <t>OtsLYON19S_1_1466</t>
  </si>
  <si>
    <t>OtsLGRF23S_6829</t>
  </si>
  <si>
    <t>C-06829</t>
  </si>
  <si>
    <t>OtsLGRF23S_6831</t>
  </si>
  <si>
    <t>C-06831</t>
  </si>
  <si>
    <t>3DD.003D7E52F6</t>
  </si>
  <si>
    <t>OtsLGRF23S_6832</t>
  </si>
  <si>
    <t>C-06832</t>
  </si>
  <si>
    <t>OtsLGRF23S_6835</t>
  </si>
  <si>
    <t>C-06835</t>
  </si>
  <si>
    <t>OtsLGRF23S_6838</t>
  </si>
  <si>
    <t>C-06838</t>
  </si>
  <si>
    <t>OtsLYON20S_1_0315</t>
  </si>
  <si>
    <t>OtsLYON20S_1_0044</t>
  </si>
  <si>
    <t>OtsLGRF23S_6841</t>
  </si>
  <si>
    <t>C-06841</t>
  </si>
  <si>
    <t>OtsLGRF23S_6844</t>
  </si>
  <si>
    <t>C-06844</t>
  </si>
  <si>
    <t>OtsLYON20S_1_0417</t>
  </si>
  <si>
    <t>OtsLYON20S_1_1069</t>
  </si>
  <si>
    <t>OtsLGRF23S_6847</t>
  </si>
  <si>
    <t>C-06847</t>
  </si>
  <si>
    <t>OtsLYON19S_1_0473</t>
  </si>
  <si>
    <t>OtsLGRF23S_6850</t>
  </si>
  <si>
    <t>C-06850</t>
  </si>
  <si>
    <t>OtsLGRF23S_6851</t>
  </si>
  <si>
    <t>3DD.003D7E52EC</t>
  </si>
  <si>
    <t>OtsLGRF23S_6853</t>
  </si>
  <si>
    <t>C-06853</t>
  </si>
  <si>
    <t>OtsLGRF23S_6856</t>
  </si>
  <si>
    <t>C-06856</t>
  </si>
  <si>
    <t>OtsLGRF23S_6859</t>
  </si>
  <si>
    <t>C-06859</t>
  </si>
  <si>
    <t>OtsLGRF23S_6862</t>
  </si>
  <si>
    <t>C-06862</t>
  </si>
  <si>
    <t>OtsLGRF23S_6865</t>
  </si>
  <si>
    <t>C-06865</t>
  </si>
  <si>
    <t>OtsLGRF23S_6866</t>
  </si>
  <si>
    <t>3DD.003D7E512D</t>
  </si>
  <si>
    <t>OtsLGRF23S_6868</t>
  </si>
  <si>
    <t>C-06868</t>
  </si>
  <si>
    <t>OtsLGRF23S_6871</t>
  </si>
  <si>
    <t>C-06871</t>
  </si>
  <si>
    <t>OtsLGRF23S_6874</t>
  </si>
  <si>
    <t>C-06874</t>
  </si>
  <si>
    <t>OtsLGRF23S_6877</t>
  </si>
  <si>
    <t>C-06877</t>
  </si>
  <si>
    <t>OtsLGRF23S_6879</t>
  </si>
  <si>
    <t>C-06879</t>
  </si>
  <si>
    <t>3DD.003D7E50F9</t>
  </si>
  <si>
    <t>OtsLGRF23S_6880</t>
  </si>
  <si>
    <t>C-06880</t>
  </si>
  <si>
    <t>OtsLGRF23S_6883</t>
  </si>
  <si>
    <t>C-06883</t>
  </si>
  <si>
    <t>3DD.003D7E5101</t>
  </si>
  <si>
    <t>OtsLGRF23S_6884</t>
  </si>
  <si>
    <t>3DD.003D7E5146</t>
  </si>
  <si>
    <t>OtsLGRF23S_6885</t>
  </si>
  <si>
    <t>C-06885</t>
  </si>
  <si>
    <t>3DD.003D7E5147</t>
  </si>
  <si>
    <t>OtsLGRF23S_6886</t>
  </si>
  <si>
    <t>C-06886</t>
  </si>
  <si>
    <t>OtsLGRF23S_6889</t>
  </si>
  <si>
    <t>C-06889</t>
  </si>
  <si>
    <t>OtsNPFH20S_1_0221</t>
  </si>
  <si>
    <t>OtsNPFH20S_1_0105</t>
  </si>
  <si>
    <t>OtsLGRF23S_6892</t>
  </si>
  <si>
    <t>C-06892</t>
  </si>
  <si>
    <t>OtsLGRF23S_6895</t>
  </si>
  <si>
    <t>C-06895</t>
  </si>
  <si>
    <t>3DD.003D7E512F</t>
  </si>
  <si>
    <t>OtsLGRF23S_6896</t>
  </si>
  <si>
    <t>3DD.003D7E5143</t>
  </si>
  <si>
    <t>OtsLGRF23S_6898</t>
  </si>
  <si>
    <t>C-06898</t>
  </si>
  <si>
    <t>OtsLGRF23S_6901</t>
  </si>
  <si>
    <t>C-06901</t>
  </si>
  <si>
    <t>3DD.003D7E5131</t>
  </si>
  <si>
    <t>OtsLGRF23S_6903</t>
  </si>
  <si>
    <t>C-06903</t>
  </si>
  <si>
    <t>3DD.003D7E5139</t>
  </si>
  <si>
    <t>OtsLGRF23S_6904</t>
  </si>
  <si>
    <t>C-06904</t>
  </si>
  <si>
    <t>OtsLGRF23S_6907</t>
  </si>
  <si>
    <t>C-06907</t>
  </si>
  <si>
    <t>OtsLGRF23S_6910</t>
  </si>
  <si>
    <t>C-06910</t>
  </si>
  <si>
    <t>OtsNPFH20S_1_0593</t>
  </si>
  <si>
    <t>OtsNPFH20S_1_0553</t>
  </si>
  <si>
    <t>OtsLGRF23S_6911</t>
  </si>
  <si>
    <t>3DD.003D7E50FF</t>
  </si>
  <si>
    <t>OtsLGRF23S_6913</t>
  </si>
  <si>
    <t>C-06913</t>
  </si>
  <si>
    <t>3DD.003D7E510C</t>
  </si>
  <si>
    <t>OtsLGRF23S_6916</t>
  </si>
  <si>
    <t>C-06916</t>
  </si>
  <si>
    <t>OtsLGRF23S_6919</t>
  </si>
  <si>
    <t>C-06919</t>
  </si>
  <si>
    <t>OtsLGRF23S_6922</t>
  </si>
  <si>
    <t>C-06922</t>
  </si>
  <si>
    <t>OtsLGRF23S_6925</t>
  </si>
  <si>
    <t>C-06925</t>
  </si>
  <si>
    <t>OtsLYON20S_1_1484</t>
  </si>
  <si>
    <t>OtsLYON20S_1_1617</t>
  </si>
  <si>
    <t>OtsLGRF23S_6928</t>
  </si>
  <si>
    <t>C-06928</t>
  </si>
  <si>
    <t>OtsLGRF23S_6931</t>
  </si>
  <si>
    <t>C-06931</t>
  </si>
  <si>
    <t>OtsLGRF23S_6934</t>
  </si>
  <si>
    <t>C-06934</t>
  </si>
  <si>
    <t>OtsLYON20S_1_1050</t>
  </si>
  <si>
    <t>OtsLGRF23S_6937</t>
  </si>
  <si>
    <t>C-06937</t>
  </si>
  <si>
    <t>OtsLGRF23S_6940</t>
  </si>
  <si>
    <t>C-06940</t>
  </si>
  <si>
    <t>OtsLGRF23S_6943</t>
  </si>
  <si>
    <t>C-06943</t>
  </si>
  <si>
    <t>OtsLGRF23S_6945</t>
  </si>
  <si>
    <t>C-06945</t>
  </si>
  <si>
    <t>3DD.003D7E5109</t>
  </si>
  <si>
    <t>OtsLGRF23S_6946</t>
  </si>
  <si>
    <t>C-06946</t>
  </si>
  <si>
    <t>3DD.003D7E5157</t>
  </si>
  <si>
    <t>OtsNPFH19S_1_5306</t>
  </si>
  <si>
    <t>OtsNPFH19S_1_5032</t>
  </si>
  <si>
    <t>OtsLGRF23S_6949</t>
  </si>
  <si>
    <t>C-06949</t>
  </si>
  <si>
    <t>OtsLGRF23S_6952</t>
  </si>
  <si>
    <t>C-06952</t>
  </si>
  <si>
    <t>OtsLGRF23S_6955</t>
  </si>
  <si>
    <t>C-06955</t>
  </si>
  <si>
    <t>OtsLGRF23S_6956</t>
  </si>
  <si>
    <t>3DD.003D7E50F7</t>
  </si>
  <si>
    <t>OtsNPFH19S_1_3112</t>
  </si>
  <si>
    <t>OtsLGRF23S_6958</t>
  </si>
  <si>
    <t>C-06958</t>
  </si>
  <si>
    <t>3DD.003D7E5115</t>
  </si>
  <si>
    <t>OtsNPFH19S_1_3361</t>
  </si>
  <si>
    <t>OtsNPFH19S_1_3080</t>
  </si>
  <si>
    <t>OtsLGRF23S_6961</t>
  </si>
  <si>
    <t>C-06961</t>
  </si>
  <si>
    <t>OtsLGRF23S_6964</t>
  </si>
  <si>
    <t>C-06964</t>
  </si>
  <si>
    <t>3DD.003D7E510E</t>
  </si>
  <si>
    <t>OtsLGRF23S_6967</t>
  </si>
  <si>
    <t>C-06967</t>
  </si>
  <si>
    <t>OtsLGRF23S_6970</t>
  </si>
  <si>
    <t>C-06970</t>
  </si>
  <si>
    <t>OtsLYON21S_1_0622</t>
  </si>
  <si>
    <t>OtsLYON21S_1_0043</t>
  </si>
  <si>
    <t>OtsLGRF23S_6973</t>
  </si>
  <si>
    <t>C-06973</t>
  </si>
  <si>
    <t>OtsLYON18S_1_1371</t>
  </si>
  <si>
    <t>OtsLYON18S_1_1727</t>
  </si>
  <si>
    <t>OtsLGRF23S_6976</t>
  </si>
  <si>
    <t>C-06976</t>
  </si>
  <si>
    <t>3DD.003D7E5102</t>
  </si>
  <si>
    <t>OtsLGRF23S_6979</t>
  </si>
  <si>
    <t>C-06979</t>
  </si>
  <si>
    <t>OtsLGRF23S_6981</t>
  </si>
  <si>
    <t>C-06981</t>
  </si>
  <si>
    <t>3DD.003D7E5113</t>
  </si>
  <si>
    <t>OtsLYON19S_1_0718</t>
  </si>
  <si>
    <t>OtsLYON19S_1_0903</t>
  </si>
  <si>
    <t>OtsLGRF23S_6982</t>
  </si>
  <si>
    <t>C-06982</t>
  </si>
  <si>
    <t>3DD.003DE92137</t>
  </si>
  <si>
    <t>OtsLGRF23S_6985</t>
  </si>
  <si>
    <t>C-06985</t>
  </si>
  <si>
    <t>OtsLGRF23S_6988</t>
  </si>
  <si>
    <t>C-06988</t>
  </si>
  <si>
    <t>3DD.003D7E5108</t>
  </si>
  <si>
    <t>OtsLGRF23S_6990</t>
  </si>
  <si>
    <t>C-06990</t>
  </si>
  <si>
    <t>3DD.003D7E5141</t>
  </si>
  <si>
    <t>OtsLGRF23S_6991</t>
  </si>
  <si>
    <t>C-06991</t>
  </si>
  <si>
    <t>3DD.003D7E544A</t>
  </si>
  <si>
    <t>OtsLGRF23S_6994</t>
  </si>
  <si>
    <t>C-06994</t>
  </si>
  <si>
    <t>OtsLGRF23S_6997</t>
  </si>
  <si>
    <t>C-06997</t>
  </si>
  <si>
    <t>OtsLGRF23S_6998</t>
  </si>
  <si>
    <t>3DD.003D7E545E</t>
  </si>
  <si>
    <t>OtsLGRF23S_7000</t>
  </si>
  <si>
    <t>C-07000</t>
  </si>
  <si>
    <t>OtsLGRF23S_7003</t>
  </si>
  <si>
    <t>C-07003</t>
  </si>
  <si>
    <t>OtsLGRF23S_7005</t>
  </si>
  <si>
    <t>C-07005</t>
  </si>
  <si>
    <t>3DD.003D7E5447</t>
  </si>
  <si>
    <t>OtsLGRF23S_7006</t>
  </si>
  <si>
    <t>C-07006</t>
  </si>
  <si>
    <t>3DD.003D7E5443</t>
  </si>
  <si>
    <t>OtsLGRF23S_7007</t>
  </si>
  <si>
    <t>3DD.003D7E541E</t>
  </si>
  <si>
    <t>OtsLGRF23S_7008</t>
  </si>
  <si>
    <t>C-07008</t>
  </si>
  <si>
    <t>3DD.003D7E544F</t>
  </si>
  <si>
    <t>OtsLGRF23S_7009</t>
  </si>
  <si>
    <t>C-07009</t>
  </si>
  <si>
    <t>OtsLGRF23S_7012</t>
  </si>
  <si>
    <t>C-07012</t>
  </si>
  <si>
    <t>3DD.003D7E542C</t>
  </si>
  <si>
    <t>OtsLGRF23S_7013</t>
  </si>
  <si>
    <t>3DD.003D7E5454</t>
  </si>
  <si>
    <t>OtsLGRF23S_7015</t>
  </si>
  <si>
    <t>C-07015</t>
  </si>
  <si>
    <t>This sample is a duplicate with OtsLGRF23S_8222.</t>
  </si>
  <si>
    <t>OtsLGRF23S_7018</t>
  </si>
  <si>
    <t>C-07018</t>
  </si>
  <si>
    <t>OtsLGRF23S_7020</t>
  </si>
  <si>
    <t>C-07020</t>
  </si>
  <si>
    <t>3DD.003D7E5446</t>
  </si>
  <si>
    <t>OtsLGRF23S_7021</t>
  </si>
  <si>
    <t>C-07021</t>
  </si>
  <si>
    <t>OtsLGRF23S_7024</t>
  </si>
  <si>
    <t>C-07024</t>
  </si>
  <si>
    <t>OtsLYON19S_1_1217</t>
  </si>
  <si>
    <t>OtsLGRF23S_7027</t>
  </si>
  <si>
    <t>C-07027</t>
  </si>
  <si>
    <t>OtsLGRF23S_7030</t>
  </si>
  <si>
    <t>C-07030</t>
  </si>
  <si>
    <t>OtsLGRF23S_7033</t>
  </si>
  <si>
    <t>C-07033</t>
  </si>
  <si>
    <t>OtsLYON20S_1_1084</t>
  </si>
  <si>
    <t>OtsLGRF23S_7036</t>
  </si>
  <si>
    <t>C-07036</t>
  </si>
  <si>
    <t>OtsLGRF23S_7039</t>
  </si>
  <si>
    <t>C-07039</t>
  </si>
  <si>
    <t>OtsLGRF23S_7042</t>
  </si>
  <si>
    <t>C-07042</t>
  </si>
  <si>
    <t>OtsLGRF23S_7044</t>
  </si>
  <si>
    <t>C-07044</t>
  </si>
  <si>
    <t>OtsLGRF23S_7045</t>
  </si>
  <si>
    <t>C-07045</t>
  </si>
  <si>
    <t>OtsLYON21S_1_0947</t>
  </si>
  <si>
    <t>OtsLYON21S_1_1761</t>
  </si>
  <si>
    <t>OtsLGRF23S_7048</t>
  </si>
  <si>
    <t>C-07048</t>
  </si>
  <si>
    <t>OtsLGRF23S_7051</t>
  </si>
  <si>
    <t>C-07051</t>
  </si>
  <si>
    <t>OtsLGRF23S_7054</t>
  </si>
  <si>
    <t>C-07054</t>
  </si>
  <si>
    <t>OtsLGRF23S_7057</t>
  </si>
  <si>
    <t>C-07057</t>
  </si>
  <si>
    <t>3DD.003D4A4A16</t>
  </si>
  <si>
    <t>OtsLGRF23S_7058</t>
  </si>
  <si>
    <t>OtsLYON20S_1_1598</t>
  </si>
  <si>
    <t>OtsLYON20S_1_1771</t>
  </si>
  <si>
    <t>OtsLGRF23S_7060</t>
  </si>
  <si>
    <t>C-07060</t>
  </si>
  <si>
    <t>3DD.003D7E5470</t>
  </si>
  <si>
    <t>OtsLGRF23S_7063</t>
  </si>
  <si>
    <t>C-07063</t>
  </si>
  <si>
    <t>3DD.003D6F71B4</t>
  </si>
  <si>
    <t>OtsLYON20S_1_1030</t>
  </si>
  <si>
    <t>OtsLGRF23S_7066</t>
  </si>
  <si>
    <t>C-07066</t>
  </si>
  <si>
    <t>OtsLGRF23S_7069</t>
  </si>
  <si>
    <t>C-07069</t>
  </si>
  <si>
    <t>OtsLGRF23S_7072</t>
  </si>
  <si>
    <t>C-07072</t>
  </si>
  <si>
    <t>OtsNPFH19S_1_2054</t>
  </si>
  <si>
    <t>OtsLGRF23S_7075</t>
  </si>
  <si>
    <t>C-07075</t>
  </si>
  <si>
    <t>OtsLYON20S_1_1810</t>
  </si>
  <si>
    <t>OtsLYON20S_1_2029</t>
  </si>
  <si>
    <t>OtsLGRF23S_7078</t>
  </si>
  <si>
    <t>C-07078</t>
  </si>
  <si>
    <t>OtsLGRF23S_7081</t>
  </si>
  <si>
    <t>C-07081</t>
  </si>
  <si>
    <t>OtsLGRF23S_7084</t>
  </si>
  <si>
    <t>C-07084</t>
  </si>
  <si>
    <t>OtsLGRF23S_7087</t>
  </si>
  <si>
    <t>C-07087</t>
  </si>
  <si>
    <t>OtsLGRF23S_7090</t>
  </si>
  <si>
    <t>C-07090</t>
  </si>
  <si>
    <t>OtsPBT20-UmaFa-0311</t>
  </si>
  <si>
    <t>OtsPBT20-UmaFa-0004</t>
  </si>
  <si>
    <t>OtsLGRF23S_7093</t>
  </si>
  <si>
    <t>C-07093</t>
  </si>
  <si>
    <t>OtsLYON20S_1_0462</t>
  </si>
  <si>
    <t>OtsLYON20S_1_1192</t>
  </si>
  <si>
    <t>OtsLGRF23S_7096</t>
  </si>
  <si>
    <t>C-07096</t>
  </si>
  <si>
    <t>OtsPBT19-PRHFa-0686</t>
  </si>
  <si>
    <t>OtsPBT19-PRHFa-0785</t>
  </si>
  <si>
    <t>OtsLGRF23S_7099</t>
  </si>
  <si>
    <t>C-07099</t>
  </si>
  <si>
    <t>OtsLGRF23S_7102</t>
  </si>
  <si>
    <t>C-07102</t>
  </si>
  <si>
    <t>OtsLYON20S_1_0260</t>
  </si>
  <si>
    <t>OtsLYON20S_1_0129</t>
  </si>
  <si>
    <t>OtsLGRF23S_7104</t>
  </si>
  <si>
    <t>C-07104</t>
  </si>
  <si>
    <t>OtsLGRF23S_7105</t>
  </si>
  <si>
    <t>C-07105</t>
  </si>
  <si>
    <t>OtsLGRF23S_7108</t>
  </si>
  <si>
    <t>C-07108</t>
  </si>
  <si>
    <t>OtsLGRF23S_7109</t>
  </si>
  <si>
    <t>OtsLGRF23S_7111</t>
  </si>
  <si>
    <t>C-07111</t>
  </si>
  <si>
    <t>3DD.003D7E5425</t>
  </si>
  <si>
    <t>OtsLGRF23S_7114</t>
  </si>
  <si>
    <t>C-07114</t>
  </si>
  <si>
    <t>OtsLGRF23S_7115</t>
  </si>
  <si>
    <t>OtsLGRF23S_7117</t>
  </si>
  <si>
    <t>C-07117</t>
  </si>
  <si>
    <t>3DD.003D7E5441</t>
  </si>
  <si>
    <t>OtsLGRF23S_7118</t>
  </si>
  <si>
    <t>OtsLGRF23S_7120</t>
  </si>
  <si>
    <t>C-07120</t>
  </si>
  <si>
    <t>3DD.003D7E5417</t>
  </si>
  <si>
    <t>OtsLGRF23S_7123</t>
  </si>
  <si>
    <t>C-07123</t>
  </si>
  <si>
    <t>OtsLGRF23S_7125</t>
  </si>
  <si>
    <t>C-07125</t>
  </si>
  <si>
    <t>OtsLGRF23S_7126</t>
  </si>
  <si>
    <t>C-07126</t>
  </si>
  <si>
    <t>OtsLGRF23S_7129</t>
  </si>
  <si>
    <t>C-07129</t>
  </si>
  <si>
    <t>This sample is a duplicate with OtsLGRF23S_5746.</t>
  </si>
  <si>
    <t>OtsLGRF23S_7132</t>
  </si>
  <si>
    <t>C-07132</t>
  </si>
  <si>
    <t>OtsLGRF23S_7135</t>
  </si>
  <si>
    <t>C-07135</t>
  </si>
  <si>
    <t>OtsLGRF23S_7137</t>
  </si>
  <si>
    <t>C-07137</t>
  </si>
  <si>
    <t>3DD.003D7E5420</t>
  </si>
  <si>
    <t>OtsLGRF23S_7138</t>
  </si>
  <si>
    <t>C-07138</t>
  </si>
  <si>
    <t>OtsLGRF23S_7141</t>
  </si>
  <si>
    <t>C-07141</t>
  </si>
  <si>
    <t>OtsLGRF23S_7144</t>
  </si>
  <si>
    <t>C-07144</t>
  </si>
  <si>
    <t>OtsLGRF23S_7147</t>
  </si>
  <si>
    <t>C-07147</t>
  </si>
  <si>
    <t>OtsLGRF23S_7150</t>
  </si>
  <si>
    <t>C-07150</t>
  </si>
  <si>
    <t>OtsLGRF23S_7153</t>
  </si>
  <si>
    <t>C-07153</t>
  </si>
  <si>
    <t>OtsLGRF23S_7156</t>
  </si>
  <si>
    <t>C-07156</t>
  </si>
  <si>
    <t>OtsLYON19S_1_1382</t>
  </si>
  <si>
    <t>OtsLYON19S_1_1445</t>
  </si>
  <si>
    <t>OtsLGRF23S_7159</t>
  </si>
  <si>
    <t>C-07159</t>
  </si>
  <si>
    <t>OtsLGRF23S_7161</t>
  </si>
  <si>
    <t>C-07161</t>
  </si>
  <si>
    <t>OtsNPFH20S_1_0215</t>
  </si>
  <si>
    <t>OtsNPFH20S_1_0119</t>
  </si>
  <si>
    <t>OtsLGRF23S_7162</t>
  </si>
  <si>
    <t>C-07162</t>
  </si>
  <si>
    <t>OtsLYON21S_1_0791</t>
  </si>
  <si>
    <t>OtsLYON21S_1_0481</t>
  </si>
  <si>
    <t>OtsLGRF23S_7165</t>
  </si>
  <si>
    <t>C-07165</t>
  </si>
  <si>
    <t>OtsLGRF23S_7168</t>
  </si>
  <si>
    <t>C-07168</t>
  </si>
  <si>
    <t>OtsLYON20S_1_1828</t>
  </si>
  <si>
    <t>OtsLYON20S_1_2006</t>
  </si>
  <si>
    <t>OtsLGRF23S_7171</t>
  </si>
  <si>
    <t>C-07171</t>
  </si>
  <si>
    <t>OtsLYON20S_1_1134</t>
  </si>
  <si>
    <t>OtsLGRF23S_7174</t>
  </si>
  <si>
    <t>C-07174</t>
  </si>
  <si>
    <t>OtsLGRF23S_7177</t>
  </si>
  <si>
    <t>C-07177</t>
  </si>
  <si>
    <t>OtsLYON19S_1_2016</t>
  </si>
  <si>
    <t>OtsLGRF23S_7180</t>
  </si>
  <si>
    <t>C-07180</t>
  </si>
  <si>
    <t>OtsLGRF23S_7183</t>
  </si>
  <si>
    <t>C-07183</t>
  </si>
  <si>
    <t>OtsLGRF23S_7186</t>
  </si>
  <si>
    <t>C-07186</t>
  </si>
  <si>
    <t>OtsLGRF23S_7189</t>
  </si>
  <si>
    <t>C-07189</t>
  </si>
  <si>
    <t>OtsLGRF23S_7192</t>
  </si>
  <si>
    <t>C-07192</t>
  </si>
  <si>
    <t>OtsLGRF23S_7194</t>
  </si>
  <si>
    <t>C-07194</t>
  </si>
  <si>
    <t>OtsLGRF23S_7195</t>
  </si>
  <si>
    <t>C-07195</t>
  </si>
  <si>
    <t>OtsLGRF23S_7198</t>
  </si>
  <si>
    <t>C-07198</t>
  </si>
  <si>
    <t>OtsLGRF23S_7199</t>
  </si>
  <si>
    <t>OtsLGRF23S_7201</t>
  </si>
  <si>
    <t>C-07201</t>
  </si>
  <si>
    <t>3DD.003D7E5465</t>
  </si>
  <si>
    <t>OtsLGRF23S_7204</t>
  </si>
  <si>
    <t>C-07204</t>
  </si>
  <si>
    <t>3DD.003D6F3A93</t>
  </si>
  <si>
    <t>OtsLGRF23S_7206</t>
  </si>
  <si>
    <t>C-07206</t>
  </si>
  <si>
    <t>OtsLGRF23S_7207</t>
  </si>
  <si>
    <t>C-07207</t>
  </si>
  <si>
    <t>OtsLYON19S_1_1366</t>
  </si>
  <si>
    <t>OtsLYON19S_1_1405</t>
  </si>
  <si>
    <t>OtsLGRF23S_7210</t>
  </si>
  <si>
    <t>C-07210</t>
  </si>
  <si>
    <t>OtsLGRF23S_7213</t>
  </si>
  <si>
    <t>C-07213</t>
  </si>
  <si>
    <t>OtsLGRF23S_7215</t>
  </si>
  <si>
    <t>C-07215</t>
  </si>
  <si>
    <t>3DD.003D7E546F</t>
  </si>
  <si>
    <t>OtsLGRF23S_7216</t>
  </si>
  <si>
    <t>C-07216</t>
  </si>
  <si>
    <t>OtsLGRF23S_7219</t>
  </si>
  <si>
    <t>C-07219</t>
  </si>
  <si>
    <t>This sample is a duplicate with OtsLGRF23S_10671.</t>
  </si>
  <si>
    <t>OtsLYON20S_1_1428</t>
  </si>
  <si>
    <t>OtsLYON20S_1_1216</t>
  </si>
  <si>
    <t>OtsLGRF23S_7222</t>
  </si>
  <si>
    <t>C-07222</t>
  </si>
  <si>
    <t>OtsLGRF23S_7225</t>
  </si>
  <si>
    <t>C-07225</t>
  </si>
  <si>
    <t>OtsLGRF23S_7228</t>
  </si>
  <si>
    <t>C-07228</t>
  </si>
  <si>
    <t>OtsLGRF23S_7229</t>
  </si>
  <si>
    <t>OtsLYON19S_1_1373</t>
  </si>
  <si>
    <t>OtsLYON19S_1_1403</t>
  </si>
  <si>
    <t>OtsLGRF23S_7231</t>
  </si>
  <si>
    <t>C-07231</t>
  </si>
  <si>
    <t>3DD.003D7E541D</t>
  </si>
  <si>
    <t>OtsLGRF23S_7234</t>
  </si>
  <si>
    <t>C-07234</t>
  </si>
  <si>
    <t>OtsLGRF23S_7237</t>
  </si>
  <si>
    <t>C-07237</t>
  </si>
  <si>
    <t>OtsLGRF23S_7240</t>
  </si>
  <si>
    <t>C-07240</t>
  </si>
  <si>
    <t>OtsLGRF23S_7243</t>
  </si>
  <si>
    <t>C-07243</t>
  </si>
  <si>
    <t>OtsLGRF23S_7246</t>
  </si>
  <si>
    <t>C-07246</t>
  </si>
  <si>
    <t>OtsLGRF23S_7249</t>
  </si>
  <si>
    <t>C-07249</t>
  </si>
  <si>
    <t>3DD.003E2BF9E9</t>
  </si>
  <si>
    <t>OtsLGRF23S_7252</t>
  </si>
  <si>
    <t>C-07252</t>
  </si>
  <si>
    <t>OtsLGRF23S_7255</t>
  </si>
  <si>
    <t>C-07255</t>
  </si>
  <si>
    <t>OtsLYON21S_1_0944</t>
  </si>
  <si>
    <t>OtsLYON21S_1_1773</t>
  </si>
  <si>
    <t>OtsLGRF23S_7258</t>
  </si>
  <si>
    <t>C-07258</t>
  </si>
  <si>
    <t>OtsNPFH20S_1_0204</t>
  </si>
  <si>
    <t>OtsNPFH20S_1_0161</t>
  </si>
  <si>
    <t>OtsLGRF23S_7261</t>
  </si>
  <si>
    <t>C-07261</t>
  </si>
  <si>
    <t>OtsLYON19S_1_1800</t>
  </si>
  <si>
    <t>OtsLYON19S_1_2061</t>
  </si>
  <si>
    <t>OtsLGRF23S_7264</t>
  </si>
  <si>
    <t>C-07264</t>
  </si>
  <si>
    <t>OtsLGRF23S_7267</t>
  </si>
  <si>
    <t>C-07267</t>
  </si>
  <si>
    <t>OtsNPFH19S_1_5334</t>
  </si>
  <si>
    <t>OtsNPFH19S_1_5016</t>
  </si>
  <si>
    <t>OtsLGRF23S_7269</t>
  </si>
  <si>
    <t>C-07269</t>
  </si>
  <si>
    <t>OtsLGRF23S_7270</t>
  </si>
  <si>
    <t>C-07270</t>
  </si>
  <si>
    <t>OtsLYON19S_1_1559</t>
  </si>
  <si>
    <t>OtsLGRF23S_7271</t>
  </si>
  <si>
    <t>3DD.003D7E5442</t>
  </si>
  <si>
    <t>OtsLGRF23S_7273</t>
  </si>
  <si>
    <t>C-07273</t>
  </si>
  <si>
    <t>3DD.003D7E546C</t>
  </si>
  <si>
    <t>OtsLGRF23S_7276</t>
  </si>
  <si>
    <t>C-07276</t>
  </si>
  <si>
    <t>OtsLGRF23S_7279</t>
  </si>
  <si>
    <t>C-07279</t>
  </si>
  <si>
    <t>3DD.003E2BF9DD</t>
  </si>
  <si>
    <t>OtsLGRF23S_7282</t>
  </si>
  <si>
    <t>C-07282</t>
  </si>
  <si>
    <t>OtsLGRF23S_7284</t>
  </si>
  <si>
    <t>C-07284</t>
  </si>
  <si>
    <t>OtsLGRF23S_7285</t>
  </si>
  <si>
    <t>C-07285</t>
  </si>
  <si>
    <t>OtsLGRF23S_7288</t>
  </si>
  <si>
    <t>C-07288</t>
  </si>
  <si>
    <t>OtsLGRF23S_7291</t>
  </si>
  <si>
    <t>C-07291</t>
  </si>
  <si>
    <t>OtsLGRF23S_7294</t>
  </si>
  <si>
    <t>C-07294</t>
  </si>
  <si>
    <t>OtsLGRF23S_7296</t>
  </si>
  <si>
    <t>C-07296</t>
  </si>
  <si>
    <t>OtsLGRF23S_7297</t>
  </si>
  <si>
    <t>C-07297</t>
  </si>
  <si>
    <t>OtsLYON21S_1_0658</t>
  </si>
  <si>
    <t>OtsLYON21S_1_0114</t>
  </si>
  <si>
    <t>OtsLGRF23S_7300</t>
  </si>
  <si>
    <t>C-07300</t>
  </si>
  <si>
    <t>OtsLGRF23S_7303</t>
  </si>
  <si>
    <t>C-07303</t>
  </si>
  <si>
    <t>OtsLGRF23S_7306</t>
  </si>
  <si>
    <t>C-07306</t>
  </si>
  <si>
    <t>OtsLGRF23S_7309</t>
  </si>
  <si>
    <t>C-07309</t>
  </si>
  <si>
    <t>OtsLGRF23S_7312</t>
  </si>
  <si>
    <t>C-07312</t>
  </si>
  <si>
    <t>OtsNPFH19S_1_5321</t>
  </si>
  <si>
    <t>OtsNPFH19S_1_5007</t>
  </si>
  <si>
    <t>OtsLGRF23S_7315</t>
  </si>
  <si>
    <t>C-07315</t>
  </si>
  <si>
    <t>OtsLGRF23S_7318</t>
  </si>
  <si>
    <t>C-07318</t>
  </si>
  <si>
    <t>OtsLYON21S_1_0042</t>
  </si>
  <si>
    <t>OtsLGRF23S_7321</t>
  </si>
  <si>
    <t>C-07321</t>
  </si>
  <si>
    <t>OtsLGRF23S_7324</t>
  </si>
  <si>
    <t>C-07324</t>
  </si>
  <si>
    <t>OtsNPFH20S_1_0830</t>
  </si>
  <si>
    <t>OtsNPFH20S_1_0769</t>
  </si>
  <si>
    <t>OtsLGRF23S_7327</t>
  </si>
  <si>
    <t>C-07327</t>
  </si>
  <si>
    <t>OtsLGRF23S_7330</t>
  </si>
  <si>
    <t>C-07330</t>
  </si>
  <si>
    <t>OtsLGRF23S_7331</t>
  </si>
  <si>
    <t>OtsLGRF23S_7332</t>
  </si>
  <si>
    <t>C-07332</t>
  </si>
  <si>
    <t>OtsLYON21S_1_0772</t>
  </si>
  <si>
    <t>OtsLYON21S_1_0446</t>
  </si>
  <si>
    <t>OtsLGRF23S_7333</t>
  </si>
  <si>
    <t>C-07333</t>
  </si>
  <si>
    <t>3DD.003D7E544E</t>
  </si>
  <si>
    <t>OtsLGRF23S_7334</t>
  </si>
  <si>
    <t>3DD.003D7E545C</t>
  </si>
  <si>
    <t>OtsLGRF23S_7336</t>
  </si>
  <si>
    <t>C-07336</t>
  </si>
  <si>
    <t>3DD.003D7E5422</t>
  </si>
  <si>
    <t>OtsLGRF23S_7339</t>
  </si>
  <si>
    <t>C-07339</t>
  </si>
  <si>
    <t>OtsLGRF23S_7342</t>
  </si>
  <si>
    <t>C-07342</t>
  </si>
  <si>
    <t>OtsLGRF23S_7345</t>
  </si>
  <si>
    <t>C-07345</t>
  </si>
  <si>
    <t>OtsLGRF23S_7348</t>
  </si>
  <si>
    <t>C-07348</t>
  </si>
  <si>
    <t>OtsLYON19S_1_1444</t>
  </si>
  <si>
    <t>OtsLGRF23S_7351</t>
  </si>
  <si>
    <t>C-07351</t>
  </si>
  <si>
    <t>OtsLGRF23S_7354</t>
  </si>
  <si>
    <t>C-07354</t>
  </si>
  <si>
    <t>OtsLGRF23S_7357</t>
  </si>
  <si>
    <t>C-07357</t>
  </si>
  <si>
    <t>OtsLGRF23S_7360</t>
  </si>
  <si>
    <t>C-07360</t>
  </si>
  <si>
    <t>OtsLGRF23S_7362</t>
  </si>
  <si>
    <t>C-07362</t>
  </si>
  <si>
    <t>OtsLGRF23S_7363</t>
  </si>
  <si>
    <t>C-07363</t>
  </si>
  <si>
    <t>OtsLGRF23S_7366</t>
  </si>
  <si>
    <t>C-07366</t>
  </si>
  <si>
    <t>OtsLYON20S_1_1538</t>
  </si>
  <si>
    <t>OtsLYON20S_1_1690</t>
  </si>
  <si>
    <t>OtsLGRF23S_7369</t>
  </si>
  <si>
    <t>C-07369</t>
  </si>
  <si>
    <t>OtsLGRF23S_7372</t>
  </si>
  <si>
    <t>C-07372</t>
  </si>
  <si>
    <t>OtsLGRF23S_7375</t>
  </si>
  <si>
    <t>C-07375</t>
  </si>
  <si>
    <t>OtsLGRF23S_7378</t>
  </si>
  <si>
    <t>C-07378</t>
  </si>
  <si>
    <t>OtsLGRF23S_7379</t>
  </si>
  <si>
    <t>OtsLGRF23S_7381</t>
  </si>
  <si>
    <t>C-07381</t>
  </si>
  <si>
    <t>3DD.003D7E5445</t>
  </si>
  <si>
    <t>OtsNPFH18S_1_4315</t>
  </si>
  <si>
    <t>OtsNPFH18S_1_4019</t>
  </si>
  <si>
    <t>OtsLGRF23S_7384</t>
  </si>
  <si>
    <t>C-07384</t>
  </si>
  <si>
    <t>OtsLGRF23S_7387</t>
  </si>
  <si>
    <t>C-07387</t>
  </si>
  <si>
    <t>OtsLGRF23S_7390</t>
  </si>
  <si>
    <t>C-07390</t>
  </si>
  <si>
    <t>OtsLGRF23S_7393</t>
  </si>
  <si>
    <t>C-07393</t>
  </si>
  <si>
    <t>OtsLGRF23S_7395</t>
  </si>
  <si>
    <t>C-07395</t>
  </si>
  <si>
    <t>OtsLGRF23S_7396</t>
  </si>
  <si>
    <t>C-07396</t>
  </si>
  <si>
    <t>OtsLGRF23S_7397</t>
  </si>
  <si>
    <t>3DD.003D7E546E</t>
  </si>
  <si>
    <t>OtsNPFH18S_1_4355</t>
  </si>
  <si>
    <t>OtsNPFH18S_1_4066</t>
  </si>
  <si>
    <t>OtsLGRF23S_7399</t>
  </si>
  <si>
    <t>C-07399</t>
  </si>
  <si>
    <t>3DD.003D7E5435</t>
  </si>
  <si>
    <t>OtsLGRF23S_7402</t>
  </si>
  <si>
    <t>C-07402</t>
  </si>
  <si>
    <t>OtsLGRF23S_7405</t>
  </si>
  <si>
    <t>C-07405</t>
  </si>
  <si>
    <t>OtsLYON20S_1_1473</t>
  </si>
  <si>
    <t>OtsLYON20S_1_1281</t>
  </si>
  <si>
    <t>OtsLGRF23S_7407</t>
  </si>
  <si>
    <t>C-07407</t>
  </si>
  <si>
    <t>OtsLGRF23S_7408</t>
  </si>
  <si>
    <t>C-07408</t>
  </si>
  <si>
    <t>OtsLYON21S_1_0878</t>
  </si>
  <si>
    <t>OtsLYON21S_1_1871</t>
  </si>
  <si>
    <t>OtsLGRF23S_7409</t>
  </si>
  <si>
    <t>3DD.003D7E5469</t>
  </si>
  <si>
    <t>OtsLYON19S_1_1983</t>
  </si>
  <si>
    <t>OtsLGRF23S_7411</t>
  </si>
  <si>
    <t>C-07411</t>
  </si>
  <si>
    <t>3DD.003D7E5456</t>
  </si>
  <si>
    <t>OtsLGRF23S_7414</t>
  </si>
  <si>
    <t>C-07414</t>
  </si>
  <si>
    <t>OtsLGRF23S_7417</t>
  </si>
  <si>
    <t>C-07417</t>
  </si>
  <si>
    <t>OtsLGRF23S_7420</t>
  </si>
  <si>
    <t>C-07420</t>
  </si>
  <si>
    <t>OtsLGRF23S_7423</t>
  </si>
  <si>
    <t>C-07423</t>
  </si>
  <si>
    <t>OtsLYON20S_1_0183</t>
  </si>
  <si>
    <t>OtsLGRF23S_7424</t>
  </si>
  <si>
    <t>OtsLGRF23S_7426</t>
  </si>
  <si>
    <t>C-07426</t>
  </si>
  <si>
    <t>3DD.003D7E5418</t>
  </si>
  <si>
    <t>OtsLGRF23S_7429</t>
  </si>
  <si>
    <t>C-07429</t>
  </si>
  <si>
    <t>OtsPBT19-PRHFa-5457</t>
  </si>
  <si>
    <t>OtsPBT19-PRHFa-5218</t>
  </si>
  <si>
    <t>OtsLGRF23S_7432</t>
  </si>
  <si>
    <t>C-07432</t>
  </si>
  <si>
    <t>OtsLGRF23S_7435</t>
  </si>
  <si>
    <t>C-07435</t>
  </si>
  <si>
    <t>OtsLYON20S_1_1689</t>
  </si>
  <si>
    <t>OtsLGRF23S_7438</t>
  </si>
  <si>
    <t>C-07438</t>
  </si>
  <si>
    <t>OtsLGRF23S_7439</t>
  </si>
  <si>
    <t>OtsLGRF23S_7441</t>
  </si>
  <si>
    <t>C-07441</t>
  </si>
  <si>
    <t>3DD.003D7E5438</t>
  </si>
  <si>
    <t>OtsLGRF23S_7444</t>
  </si>
  <si>
    <t>C-07444</t>
  </si>
  <si>
    <t>OtsLGRF23S_7447</t>
  </si>
  <si>
    <t>C-07447</t>
  </si>
  <si>
    <t>OtsLYON21S_1_0827</t>
  </si>
  <si>
    <t>OtsLYON21S_1_1656</t>
  </si>
  <si>
    <t>OtsLGRF23S_7449</t>
  </si>
  <si>
    <t>C-07449</t>
  </si>
  <si>
    <t>OtsLGRF23S_7450</t>
  </si>
  <si>
    <t>C-07450</t>
  </si>
  <si>
    <t>OtsLGRF23S_7453</t>
  </si>
  <si>
    <t>C-07453</t>
  </si>
  <si>
    <t>OtsLYON20S_1_1123</t>
  </si>
  <si>
    <t>OtsLGRF23S_7456</t>
  </si>
  <si>
    <t>C-07456</t>
  </si>
  <si>
    <t>OtsLGRF23S_7459</t>
  </si>
  <si>
    <t>C-07459</t>
  </si>
  <si>
    <t>OtsNPFH20S_1_0461</t>
  </si>
  <si>
    <t>OtsNPFH20S_1_0406</t>
  </si>
  <si>
    <t>OtsLGRF23S_7462</t>
  </si>
  <si>
    <t>C-07462</t>
  </si>
  <si>
    <t>OtsLGRF23S_7465</t>
  </si>
  <si>
    <t>C-07465</t>
  </si>
  <si>
    <t>OtsLGRF23S_7468</t>
  </si>
  <si>
    <t>C-07468</t>
  </si>
  <si>
    <t>OtsLYON20S_1_0115</t>
  </si>
  <si>
    <t>OtsLGRF23S_7471</t>
  </si>
  <si>
    <t>C-07471</t>
  </si>
  <si>
    <t>OtsLGRF23S_7474</t>
  </si>
  <si>
    <t>C-07474</t>
  </si>
  <si>
    <t>OtsLGRF23S_7477</t>
  </si>
  <si>
    <t>C-07477</t>
  </si>
  <si>
    <t>OtsLGRF23S_7480</t>
  </si>
  <si>
    <t>C-07480</t>
  </si>
  <si>
    <t>OtsLYON20S_1_0464</t>
  </si>
  <si>
    <t>OtsLYON20S_1_0502</t>
  </si>
  <si>
    <t>OtsLGRF23S_7482</t>
  </si>
  <si>
    <t>C-07482</t>
  </si>
  <si>
    <t>3DD.003D9D140F</t>
  </si>
  <si>
    <t>OtsLGRF23S_7483</t>
  </si>
  <si>
    <t>C-07483</t>
  </si>
  <si>
    <t>OtsLGRF23S_7486</t>
  </si>
  <si>
    <t>C-07486</t>
  </si>
  <si>
    <t>OtsLGRF23S_7489</t>
  </si>
  <si>
    <t>C-07489</t>
  </si>
  <si>
    <t>OtsLGRF23S_7492</t>
  </si>
  <si>
    <t>C-07492</t>
  </si>
  <si>
    <t>OtsLYON19S_1_1402</t>
  </si>
  <si>
    <t>OtsLGRF23S_7495</t>
  </si>
  <si>
    <t>C-07495</t>
  </si>
  <si>
    <t>OtsLYON19S_1_1281</t>
  </si>
  <si>
    <t>OtsLGRF23S_7498</t>
  </si>
  <si>
    <t>C-07498</t>
  </si>
  <si>
    <t>OtsLYON20S_1_0614</t>
  </si>
  <si>
    <t>OtsLYON20S_1_0581</t>
  </si>
  <si>
    <t>OtsLGRF23S_7501</t>
  </si>
  <si>
    <t>C-07501</t>
  </si>
  <si>
    <t>OtsLYON20S_1_1313</t>
  </si>
  <si>
    <t>OtsLYON20S_1_0836</t>
  </si>
  <si>
    <t>OtsLGRF23S_7504</t>
  </si>
  <si>
    <t>C-07504</t>
  </si>
  <si>
    <t>OtsLGRF23S_7506</t>
  </si>
  <si>
    <t>C-07506</t>
  </si>
  <si>
    <t>3DD.003D7E5436</t>
  </si>
  <si>
    <t>OtsLGRF23S_7507</t>
  </si>
  <si>
    <t>C-07507</t>
  </si>
  <si>
    <t>OtsLYON19S_1_1975</t>
  </si>
  <si>
    <t>OtsLGRF23S_7510</t>
  </si>
  <si>
    <t>C-07510</t>
  </si>
  <si>
    <t>OtsLGRF23S_7513</t>
  </si>
  <si>
    <t>C-07513</t>
  </si>
  <si>
    <t>OtsLGRF23S_7516</t>
  </si>
  <si>
    <t>C-07516</t>
  </si>
  <si>
    <t>OtsLGRF23S_7519</t>
  </si>
  <si>
    <t>C-07519</t>
  </si>
  <si>
    <t>OtsLYON21S_1_0936</t>
  </si>
  <si>
    <t>OtsLYON21S_1_1737</t>
  </si>
  <si>
    <t>OtsLGRF23S_7520</t>
  </si>
  <si>
    <t>OtsLGRF23S_7522</t>
  </si>
  <si>
    <t>C-07522</t>
  </si>
  <si>
    <t>3DD.003D7E543F</t>
  </si>
  <si>
    <t>OtsLGRF23S_7523</t>
  </si>
  <si>
    <t>OtsLYON19S_1_1617</t>
  </si>
  <si>
    <t>OtsLGRF23S_7525</t>
  </si>
  <si>
    <t>C-07525</t>
  </si>
  <si>
    <t>3DD.003D7E543C</t>
  </si>
  <si>
    <t>OtsLGRF23S_7528</t>
  </si>
  <si>
    <t>C-07528</t>
  </si>
  <si>
    <t>OtsPBT19-PRHFa-2239</t>
  </si>
  <si>
    <t>OtsPBT19-PRHFa-2712</t>
  </si>
  <si>
    <t>OtsLGRF23S_7531</t>
  </si>
  <si>
    <t>C-07531</t>
  </si>
  <si>
    <t>OtsLGRF23S_7534</t>
  </si>
  <si>
    <t>C-07534</t>
  </si>
  <si>
    <t>OtsLGRF23S_7537</t>
  </si>
  <si>
    <t>C-07537</t>
  </si>
  <si>
    <t>OtsLGRF23S_7540</t>
  </si>
  <si>
    <t>C-07540</t>
  </si>
  <si>
    <t>OtsLGRF23S_7543</t>
  </si>
  <si>
    <t>C-07543</t>
  </si>
  <si>
    <t>OtsLYON20S_1_0021</t>
  </si>
  <si>
    <t>OtsLGRF23S_7546</t>
  </si>
  <si>
    <t>C-07546</t>
  </si>
  <si>
    <t>OtsLGRF23S_7549</t>
  </si>
  <si>
    <t>C-07549</t>
  </si>
  <si>
    <t>OtsLYON20S_1_0631</t>
  </si>
  <si>
    <t>OtsLYON20S_1_0593</t>
  </si>
  <si>
    <t>OtsLGRF23S_7552</t>
  </si>
  <si>
    <t>C-07552</t>
  </si>
  <si>
    <t>OtsLGRF23S_7555</t>
  </si>
  <si>
    <t>C-07555</t>
  </si>
  <si>
    <t>OtsLGRF23S_7558</t>
  </si>
  <si>
    <t>C-07558</t>
  </si>
  <si>
    <t>OtsLGRF23S_7560</t>
  </si>
  <si>
    <t>C-07560</t>
  </si>
  <si>
    <t>3DD.003D7E5419</t>
  </si>
  <si>
    <t>OtsLGRF23S_7561</t>
  </si>
  <si>
    <t>C-07561</t>
  </si>
  <si>
    <t>OtsLGRF23S_7562</t>
  </si>
  <si>
    <t>3DD.003D7E545B</t>
  </si>
  <si>
    <t>OtsLGRF23S_7564</t>
  </si>
  <si>
    <t>C-07564</t>
  </si>
  <si>
    <t>3DD.003D7E5433</t>
  </si>
  <si>
    <t>OtsLGRF23S_7567</t>
  </si>
  <si>
    <t>C-07567</t>
  </si>
  <si>
    <t>OtsLGRF23S_7569</t>
  </si>
  <si>
    <t>C-07569</t>
  </si>
  <si>
    <t>OtsLGRF23S_7570</t>
  </si>
  <si>
    <t>C-07570</t>
  </si>
  <si>
    <t>OtsLGRF23S_7573</t>
  </si>
  <si>
    <t>C-07573</t>
  </si>
  <si>
    <t>OtsLGRF23S_7576</t>
  </si>
  <si>
    <t>C-07576</t>
  </si>
  <si>
    <t>OtsLGRF23S_7579</t>
  </si>
  <si>
    <t>C-07579</t>
  </si>
  <si>
    <t>OtsLGRF23S_7580</t>
  </si>
  <si>
    <t>This sample is a duplicate with OtsLGRF23S_7788.</t>
  </si>
  <si>
    <t>OtsLGRF23S_7581</t>
  </si>
  <si>
    <t>C-07581</t>
  </si>
  <si>
    <t>3DD.003D7E543A</t>
  </si>
  <si>
    <t>OtsLGRF23S_7582</t>
  </si>
  <si>
    <t>C-07582</t>
  </si>
  <si>
    <t>3DD.003D7E545A</t>
  </si>
  <si>
    <t>OtsLGRF23S_7585</t>
  </si>
  <si>
    <t>C-07585</t>
  </si>
  <si>
    <t>OtsLGRF23S_7588</t>
  </si>
  <si>
    <t>C-07588</t>
  </si>
  <si>
    <t>OtsNPFH20S_1_0834</t>
  </si>
  <si>
    <t>OtsNPFH20S_1_0772</t>
  </si>
  <si>
    <t>OtsLGRF23S_7591</t>
  </si>
  <si>
    <t>C-07591</t>
  </si>
  <si>
    <t>OtsLGRF23S_7594</t>
  </si>
  <si>
    <t>C-07594</t>
  </si>
  <si>
    <t>OtsLYON20S_1_1692</t>
  </si>
  <si>
    <t>OtsLGRF23S_7597</t>
  </si>
  <si>
    <t>C-07597</t>
  </si>
  <si>
    <t>OtsLGRF23S_7600</t>
  </si>
  <si>
    <t>C-07600</t>
  </si>
  <si>
    <t>OtsLGRF23S_7603</t>
  </si>
  <si>
    <t>C-07603</t>
  </si>
  <si>
    <t>OtsLGRF23S_7606</t>
  </si>
  <si>
    <t>C-07606</t>
  </si>
  <si>
    <t>OtsLYON20S_1_0854</t>
  </si>
  <si>
    <t>OtsLGRF23S_7608</t>
  </si>
  <si>
    <t>C-07608</t>
  </si>
  <si>
    <t>OtsLGRF23S_7611</t>
  </si>
  <si>
    <t>C-07611</t>
  </si>
  <si>
    <t>OtsLGRF23S_7614</t>
  </si>
  <si>
    <t>C-07614</t>
  </si>
  <si>
    <t>OtsLYON19S_1_0667</t>
  </si>
  <si>
    <t>OtsLGRF23S_7617</t>
  </si>
  <si>
    <t>C-07617</t>
  </si>
  <si>
    <t>3DD.003D81E72C</t>
  </si>
  <si>
    <t>OtsLGRF23S_7620</t>
  </si>
  <si>
    <t>C-07620</t>
  </si>
  <si>
    <t>OtsPBT18-UmaFa-0673</t>
  </si>
  <si>
    <t>OtsPBT18-UmaFa-0669</t>
  </si>
  <si>
    <t>OtsLGRF23S_7623</t>
  </si>
  <si>
    <t>C-07623</t>
  </si>
  <si>
    <t>OtsLGRF23S_7626</t>
  </si>
  <si>
    <t>C-07626</t>
  </si>
  <si>
    <t>OtsLGRF23S_7629</t>
  </si>
  <si>
    <t>C-07629</t>
  </si>
  <si>
    <t>OtsLGRF23S_7632</t>
  </si>
  <si>
    <t>C-07632</t>
  </si>
  <si>
    <t>OtsLGRF23S_7635</t>
  </si>
  <si>
    <t>C-07635</t>
  </si>
  <si>
    <t>OtsLGRF23S_7638</t>
  </si>
  <si>
    <t>C-07638</t>
  </si>
  <si>
    <t>OtsLGRF23S_7641</t>
  </si>
  <si>
    <t>C-07641</t>
  </si>
  <si>
    <t>OtsLGRF23S_7644</t>
  </si>
  <si>
    <t>C-07644</t>
  </si>
  <si>
    <t>OtsLYON20S_1_1024</t>
  </si>
  <si>
    <t>OtsLGRF23S_7647</t>
  </si>
  <si>
    <t>C-07647</t>
  </si>
  <si>
    <t>OtsLGRF23S_7650</t>
  </si>
  <si>
    <t>C-07650</t>
  </si>
  <si>
    <t>This sample is a duplicate with OtsLGRF23S_6643.</t>
  </si>
  <si>
    <t>OtsLGRF23S_7653</t>
  </si>
  <si>
    <t>C-07653</t>
  </si>
  <si>
    <t>OtsLGRF23S_7656</t>
  </si>
  <si>
    <t>C-07656</t>
  </si>
  <si>
    <t>OtsLGRF23S_7659</t>
  </si>
  <si>
    <t>C-07659</t>
  </si>
  <si>
    <t>3DD.003D7E542D</t>
  </si>
  <si>
    <t>OtsLGRF23S_7662</t>
  </si>
  <si>
    <t>C-07662</t>
  </si>
  <si>
    <t>OtsLGRF23S_7665</t>
  </si>
  <si>
    <t>C-07665</t>
  </si>
  <si>
    <t>OtsLGRF23S_7668</t>
  </si>
  <si>
    <t>C-07668</t>
  </si>
  <si>
    <t>OtsLYON21S_1_0822</t>
  </si>
  <si>
    <t>OtsLYON21S_1_1649</t>
  </si>
  <si>
    <t>OtsLGRF23S_7671</t>
  </si>
  <si>
    <t>C-07671</t>
  </si>
  <si>
    <t>OtsLGRF23S_7674</t>
  </si>
  <si>
    <t>C-07674</t>
  </si>
  <si>
    <t>OtsLGRF23S_7677</t>
  </si>
  <si>
    <t>C-07677</t>
  </si>
  <si>
    <t>OtsLGRF23S_7680</t>
  </si>
  <si>
    <t>C-07680</t>
  </si>
  <si>
    <t>OtsLGRF23S_7683</t>
  </si>
  <si>
    <t>C-07683</t>
  </si>
  <si>
    <t>OtsLGRF23S_7686</t>
  </si>
  <si>
    <t>C-07686</t>
  </si>
  <si>
    <t>OtsLGRF23S_7689</t>
  </si>
  <si>
    <t>C-07689</t>
  </si>
  <si>
    <t>OtsLGRF23S_7692</t>
  </si>
  <si>
    <t>C-07692</t>
  </si>
  <si>
    <t>OtsLGRF23S_7695</t>
  </si>
  <si>
    <t>C-07695</t>
  </si>
  <si>
    <t>OtsLGRF23S_7698</t>
  </si>
  <si>
    <t>C-07698</t>
  </si>
  <si>
    <t>OtsLGRF23S_7701</t>
  </si>
  <si>
    <t>C-07701</t>
  </si>
  <si>
    <t>OtsPBT19-PRHFa-0691</t>
  </si>
  <si>
    <t>OtsPBT19-PRHFa-0810</t>
  </si>
  <si>
    <t>OtsLGRF23S_7704</t>
  </si>
  <si>
    <t>C-07704</t>
  </si>
  <si>
    <t>OtsLGRF23S_7707</t>
  </si>
  <si>
    <t>C-07707</t>
  </si>
  <si>
    <t>3DD.003D7E5471</t>
  </si>
  <si>
    <t>OtsLGRF23S_7710</t>
  </si>
  <si>
    <t>C-07710</t>
  </si>
  <si>
    <t>This sample is a duplicate with OtsLGRF23S_10408.</t>
  </si>
  <si>
    <t>OtsLYON19S_1_1292</t>
  </si>
  <si>
    <t>OtsLGRF23S_7713</t>
  </si>
  <si>
    <t>C-07713</t>
  </si>
  <si>
    <t>OtsLGRF23S_7716</t>
  </si>
  <si>
    <t>C-07716</t>
  </si>
  <si>
    <t>OtsLYON21S_1_0914</t>
  </si>
  <si>
    <t>OtsLYON21S_1_1977</t>
  </si>
  <si>
    <t>OtsLGRF23S_7719</t>
  </si>
  <si>
    <t>C-07719</t>
  </si>
  <si>
    <t>OtsLGRF23S_7722</t>
  </si>
  <si>
    <t>C-07722</t>
  </si>
  <si>
    <t>OtsPBT19-PRHFa-2611</t>
  </si>
  <si>
    <t>OtsLGRF23S_7725</t>
  </si>
  <si>
    <t>C-07725</t>
  </si>
  <si>
    <t>This sample is a duplicate with OtsLGRF23S_10339.</t>
  </si>
  <si>
    <t>OtsLYON20S_1_0463</t>
  </si>
  <si>
    <t>OtsLYON20S_1_1194</t>
  </si>
  <si>
    <t>OtsLGRF23S_7728</t>
  </si>
  <si>
    <t>C-07728</t>
  </si>
  <si>
    <t>OtsLGRF23S_7731</t>
  </si>
  <si>
    <t>C-07731</t>
  </si>
  <si>
    <t>OtsLYON19S_1_1370</t>
  </si>
  <si>
    <t>OtsLYON19S_1_1473</t>
  </si>
  <si>
    <t>OtsLGRF23S_7734</t>
  </si>
  <si>
    <t>C-07734</t>
  </si>
  <si>
    <t>3DD.003D7E4BE5</t>
  </si>
  <si>
    <t>OtsLGRF23S_7737</t>
  </si>
  <si>
    <t>C-07737</t>
  </si>
  <si>
    <t>OtsLGRF23S_7740</t>
  </si>
  <si>
    <t>C-07740</t>
  </si>
  <si>
    <t>OtsLYON19S_1_1942</t>
  </si>
  <si>
    <t>OtsLGRF23S_7743</t>
  </si>
  <si>
    <t>C-07743</t>
  </si>
  <si>
    <t>OtsLGRF23S_7746</t>
  </si>
  <si>
    <t>C-07746</t>
  </si>
  <si>
    <t>OtsLGRF23S_7749</t>
  </si>
  <si>
    <t>C-07749</t>
  </si>
  <si>
    <t>OtsLGRF23S_7752</t>
  </si>
  <si>
    <t>C-07752</t>
  </si>
  <si>
    <t>3DD.003D7E4C17</t>
  </si>
  <si>
    <t>OtsLGRF23S_7755</t>
  </si>
  <si>
    <t>C-07755</t>
  </si>
  <si>
    <t>OtsLGRF23S_7758</t>
  </si>
  <si>
    <t>C-07758</t>
  </si>
  <si>
    <t>OtsLGRF23S_7761</t>
  </si>
  <si>
    <t>C-07761</t>
  </si>
  <si>
    <t>OtsLGRF23S_7764</t>
  </si>
  <si>
    <t>C-07764</t>
  </si>
  <si>
    <t>OtsLGRF23S_7767</t>
  </si>
  <si>
    <t>C-07767</t>
  </si>
  <si>
    <t>OtsLGRF23S_7770</t>
  </si>
  <si>
    <t>C-07770</t>
  </si>
  <si>
    <t>OtsLGRF23S_7773</t>
  </si>
  <si>
    <t>C-07773</t>
  </si>
  <si>
    <t>OtsLYON19S_1_2073</t>
  </si>
  <si>
    <t>OtsLGRF23S_7776</t>
  </si>
  <si>
    <t>C-07776</t>
  </si>
  <si>
    <t>OtsLGRF23S_7779</t>
  </si>
  <si>
    <t>C-07779</t>
  </si>
  <si>
    <t>3DD.003D7E4C33</t>
  </si>
  <si>
    <t>OtsLGRF23S_7782</t>
  </si>
  <si>
    <t>C-07782</t>
  </si>
  <si>
    <t>OtsLGRF23S_7785</t>
  </si>
  <si>
    <t>C-07785</t>
  </si>
  <si>
    <t>OtsLGRF23S_7788</t>
  </si>
  <si>
    <t>C-07788</t>
  </si>
  <si>
    <t>This sample is a duplicate with OtsLGRF23S_7580.</t>
  </si>
  <si>
    <t>OtsLGRF23S_7791</t>
  </si>
  <si>
    <t>C-07791</t>
  </si>
  <si>
    <t>OtsLGRF23S_7794</t>
  </si>
  <si>
    <t>C-07794</t>
  </si>
  <si>
    <t>OtsLGRF23S_7797</t>
  </si>
  <si>
    <t>C-07797</t>
  </si>
  <si>
    <t>OtsLYON20S_1_0211</t>
  </si>
  <si>
    <t>OtsLYON20S_1_0011</t>
  </si>
  <si>
    <t>OtsLGRF23S_7800</t>
  </si>
  <si>
    <t>C-07800</t>
  </si>
  <si>
    <t>3DD.003D7E4C37</t>
  </si>
  <si>
    <t>OtsLGRF23S_7803</t>
  </si>
  <si>
    <t>C-07803</t>
  </si>
  <si>
    <t>OtsLGRF23S_7806</t>
  </si>
  <si>
    <t>C-07806</t>
  </si>
  <si>
    <t>OtsLGRF23S_7809</t>
  </si>
  <si>
    <t>C-07809</t>
  </si>
  <si>
    <t>OtsLGRF23S_7812</t>
  </si>
  <si>
    <t>C-07812</t>
  </si>
  <si>
    <t>OtsLGRF23S_7815</t>
  </si>
  <si>
    <t>C-07815</t>
  </si>
  <si>
    <t>OtsLGRF23S_7818</t>
  </si>
  <si>
    <t>C-07818</t>
  </si>
  <si>
    <t>3DD.003D7E4C1E</t>
  </si>
  <si>
    <t>OtsLGRF23S_7821</t>
  </si>
  <si>
    <t>C-07821</t>
  </si>
  <si>
    <t>OtsLGRF23S_7824</t>
  </si>
  <si>
    <t>C-07824</t>
  </si>
  <si>
    <t>OtsLGRF23S_7827</t>
  </si>
  <si>
    <t>C-07827</t>
  </si>
  <si>
    <t>OtsLGRF23S_7830</t>
  </si>
  <si>
    <t>C-07830</t>
  </si>
  <si>
    <t>OtsNPFH19S_1_1329</t>
  </si>
  <si>
    <t>OtsNPFH19S_1_1092</t>
  </si>
  <si>
    <t>OtsLGRF23S_7833</t>
  </si>
  <si>
    <t>C-07833</t>
  </si>
  <si>
    <t>OtsLGRF23S_7836</t>
  </si>
  <si>
    <t>C-07836</t>
  </si>
  <si>
    <t>OtsLGRF23S_7839</t>
  </si>
  <si>
    <t>C-07839</t>
  </si>
  <si>
    <t>OtsLGRF23S_7842</t>
  </si>
  <si>
    <t>C-07842</t>
  </si>
  <si>
    <t>OtsLYON20S_1_0618</t>
  </si>
  <si>
    <t>OtsLYON20S_1_0595</t>
  </si>
  <si>
    <t>OtsLGRF23S_7845</t>
  </si>
  <si>
    <t>C-07845</t>
  </si>
  <si>
    <t>3DD.003D7E4BFB</t>
  </si>
  <si>
    <t>OtsLGRF23S_7848</t>
  </si>
  <si>
    <t>C-07848</t>
  </si>
  <si>
    <t>OtsLYON20S_1_0649</t>
  </si>
  <si>
    <t>OtsLYON20S_1_0719</t>
  </si>
  <si>
    <t>OtsLGRF23S_7851</t>
  </si>
  <si>
    <t>C-07851</t>
  </si>
  <si>
    <t>OtsLYON21S_1_0727</t>
  </si>
  <si>
    <t>OtsLYON21S_1_0323</t>
  </si>
  <si>
    <t>OtsLGRF23S_7854</t>
  </si>
  <si>
    <t>C-07854</t>
  </si>
  <si>
    <t>3DD.003D7E4C15</t>
  </si>
  <si>
    <t>OtsLGRF23S_7857</t>
  </si>
  <si>
    <t>C-07857</t>
  </si>
  <si>
    <t>OtsLGRF23S_7860</t>
  </si>
  <si>
    <t>C-07860</t>
  </si>
  <si>
    <t>OtsLGRF23S_7863</t>
  </si>
  <si>
    <t>C-07863</t>
  </si>
  <si>
    <t>OtsLGRF23S_7866</t>
  </si>
  <si>
    <t>C-07866</t>
  </si>
  <si>
    <t>OtsLGRF23S_7869</t>
  </si>
  <si>
    <t>C-07869</t>
  </si>
  <si>
    <t>3DD.003D7E4C09</t>
  </si>
  <si>
    <t>OtsLGRF23S_7872</t>
  </si>
  <si>
    <t>C-07872</t>
  </si>
  <si>
    <t>OtsLGRF23S_7875</t>
  </si>
  <si>
    <t>C-07875</t>
  </si>
  <si>
    <t>3DD.003D7E4C40</t>
  </si>
  <si>
    <t>OtsLGRF23S_7878</t>
  </si>
  <si>
    <t>C-07878</t>
  </si>
  <si>
    <t>OtsPBT19-PRHFa-2958</t>
  </si>
  <si>
    <t>OtsPBT19-PRHFa-2344</t>
  </si>
  <si>
    <t>OtsLGRF23S_7881</t>
  </si>
  <si>
    <t>C-07881</t>
  </si>
  <si>
    <t>OtsLGRF23S_7884</t>
  </si>
  <si>
    <t>C-07884</t>
  </si>
  <si>
    <t>OtsLYON20S_1_0602</t>
  </si>
  <si>
    <t>OtsLYON20S_1_0559</t>
  </si>
  <si>
    <t>OtsLGRF23S_7887</t>
  </si>
  <si>
    <t>C-07887</t>
  </si>
  <si>
    <t>OtsLGRF23S_7890</t>
  </si>
  <si>
    <t>C-07890</t>
  </si>
  <si>
    <t>OtsLGRF23S_7893</t>
  </si>
  <si>
    <t>C-07893</t>
  </si>
  <si>
    <t>OtsLGRF23S_7896</t>
  </si>
  <si>
    <t>C-07896</t>
  </si>
  <si>
    <t>OtsLYON20S_1_0479</t>
  </si>
  <si>
    <t>OtsLYON20S_1_0517</t>
  </si>
  <si>
    <t>OtsLGRF23S_7899</t>
  </si>
  <si>
    <t>C-07899</t>
  </si>
  <si>
    <t>OtsLGRF23S_7902</t>
  </si>
  <si>
    <t>C-07902</t>
  </si>
  <si>
    <t>OtsNPFH20S_1_0462</t>
  </si>
  <si>
    <t>OtsNPFH20S_1_0407</t>
  </si>
  <si>
    <t>OtsLGRF23S_7905</t>
  </si>
  <si>
    <t>C-07905</t>
  </si>
  <si>
    <t>OtsLGRF23S_7908</t>
  </si>
  <si>
    <t>C-07908</t>
  </si>
  <si>
    <t>OtsLGRF23S_7911</t>
  </si>
  <si>
    <t>C-07911</t>
  </si>
  <si>
    <t>OtsPBT18-UmaFa-0661</t>
  </si>
  <si>
    <t>OtsPBT18-UmaFa-0658</t>
  </si>
  <si>
    <t>OtsLGRF23S_7914</t>
  </si>
  <si>
    <t>C-07914</t>
  </si>
  <si>
    <t>OtsLYON20S_1_1520</t>
  </si>
  <si>
    <t>OtsLYON20S_1_1660</t>
  </si>
  <si>
    <t>OtsLGRF23S_7917</t>
  </si>
  <si>
    <t>C-07917</t>
  </si>
  <si>
    <t>OtsLGRF23S_7920</t>
  </si>
  <si>
    <t>C-07920</t>
  </si>
  <si>
    <t>3DD.003D7E4BE8</t>
  </si>
  <si>
    <t>OtsLGRF23S_7923</t>
  </si>
  <si>
    <t>C-07923</t>
  </si>
  <si>
    <t>OtsLYON20S_1_0431</t>
  </si>
  <si>
    <t>OtsLYON20S_1_1136</t>
  </si>
  <si>
    <t>OtsLGRF23S_7926</t>
  </si>
  <si>
    <t>C-07926</t>
  </si>
  <si>
    <t>OtsLGRF23S_7929</t>
  </si>
  <si>
    <t>C-07929</t>
  </si>
  <si>
    <t>OtsLGRF23S_7932</t>
  </si>
  <si>
    <t>C-07932</t>
  </si>
  <si>
    <t>OtsLGRF23S_7935</t>
  </si>
  <si>
    <t>C-07935</t>
  </si>
  <si>
    <t>OtsLGRF23S_7938</t>
  </si>
  <si>
    <t>C-07938</t>
  </si>
  <si>
    <t>OtsLGRF23S_7941</t>
  </si>
  <si>
    <t>C-07941</t>
  </si>
  <si>
    <t>OtsLGRF23S_7944</t>
  </si>
  <si>
    <t>C-07944</t>
  </si>
  <si>
    <t>OtsLGRF23S_7947</t>
  </si>
  <si>
    <t>C-07947</t>
  </si>
  <si>
    <t>OtsLGRF23S_7950</t>
  </si>
  <si>
    <t>C-07950</t>
  </si>
  <si>
    <t>OtsNPFH19S_1_5340</t>
  </si>
  <si>
    <t>OtsNPFH19S_1_5050</t>
  </si>
  <si>
    <t>OtsLGRF23S_7953</t>
  </si>
  <si>
    <t>C-07953</t>
  </si>
  <si>
    <t>OtsLGRF23S_7956</t>
  </si>
  <si>
    <t>C-07956</t>
  </si>
  <si>
    <t>OtsLGRF23S_7959</t>
  </si>
  <si>
    <t>C-07959</t>
  </si>
  <si>
    <t>OtsLGRF23S_7962</t>
  </si>
  <si>
    <t>C-07962</t>
  </si>
  <si>
    <t>OtsLYON20S_1_0265</t>
  </si>
  <si>
    <t>OtsLYON20S_1_0131</t>
  </si>
  <si>
    <t>OtsLGRF23S_7964</t>
  </si>
  <si>
    <t>3DD.003D7E4C28</t>
  </si>
  <si>
    <t>OtsLYON19S_1_1620</t>
  </si>
  <si>
    <t>OtsLGRF23S_7965</t>
  </si>
  <si>
    <t>C-07965</t>
  </si>
  <si>
    <t>3DD.003D7E4C44</t>
  </si>
  <si>
    <t>OtsLGRF23S_7968</t>
  </si>
  <si>
    <t>C-07968</t>
  </si>
  <si>
    <t>OtsLYON19S_1_1259</t>
  </si>
  <si>
    <t>OtsLGRF23S_7971</t>
  </si>
  <si>
    <t>C-07971</t>
  </si>
  <si>
    <t>OtsLGRF23S_7973</t>
  </si>
  <si>
    <t>3DD.003D7E4C1F</t>
  </si>
  <si>
    <t>OtsLGRF23S_7974</t>
  </si>
  <si>
    <t>C-07974</t>
  </si>
  <si>
    <t>3DD.003D7E4C07</t>
  </si>
  <si>
    <t>OtsLGRF23S_7977</t>
  </si>
  <si>
    <t>C-07977</t>
  </si>
  <si>
    <t>OtsLYON20S_1_1427</t>
  </si>
  <si>
    <t>OtsLYON20S_1_1211</t>
  </si>
  <si>
    <t>OtsLGRF23S_7980</t>
  </si>
  <si>
    <t>C-07980</t>
  </si>
  <si>
    <t>OtsLGRF23S_7983</t>
  </si>
  <si>
    <t>C-07983</t>
  </si>
  <si>
    <t>OtsLYON21S_1_0917</t>
  </si>
  <si>
    <t>OtsLYON21S_1_1990</t>
  </si>
  <si>
    <t>OtsLGRF23S_7985</t>
  </si>
  <si>
    <t>3DD.003D7E4BF8</t>
  </si>
  <si>
    <t>OtsLGRF23S_7986</t>
  </si>
  <si>
    <t>C-07986</t>
  </si>
  <si>
    <t>OtsLGRF23S_7988</t>
  </si>
  <si>
    <t>OtsLGRF23S_7989</t>
  </si>
  <si>
    <t>C-07989</t>
  </si>
  <si>
    <t>3DD.003D7E4C11</t>
  </si>
  <si>
    <t>OtsLGRF23S_7991</t>
  </si>
  <si>
    <t>OtsLGRF23S_7994</t>
  </si>
  <si>
    <t>OtsLGRF23S_7995</t>
  </si>
  <si>
    <t>C-07995</t>
  </si>
  <si>
    <t>3DD.003D7E4C2B</t>
  </si>
  <si>
    <t>OtsLGRF23S_7997</t>
  </si>
  <si>
    <t>OtsLGRF23S_7998</t>
  </si>
  <si>
    <t>C-07998</t>
  </si>
  <si>
    <t>3DD.003D7E4C03</t>
  </si>
  <si>
    <t>OtsLGRF23S_8000</t>
  </si>
  <si>
    <t>OtsLGRF23S_8003</t>
  </si>
  <si>
    <t>3DD.003D7E4C3B</t>
  </si>
  <si>
    <t>OtsLGRF23S_8006</t>
  </si>
  <si>
    <t>3DD.003D7E4C36</t>
  </si>
  <si>
    <t>OtsLYON19S_1_1633</t>
  </si>
  <si>
    <t>OtsLGRF23S_8007</t>
  </si>
  <si>
    <t>C-08007</t>
  </si>
  <si>
    <t>3DD.003D7E4BE2</t>
  </si>
  <si>
    <t>OtsLGRF23S_8009</t>
  </si>
  <si>
    <t>OtsPBT21-RSHFa-1006</t>
  </si>
  <si>
    <t>OtsPBT21-RSHFa-0496</t>
  </si>
  <si>
    <t>OtsPBT21-RSHFa</t>
  </si>
  <si>
    <t>OtsLGRF23S_8010</t>
  </si>
  <si>
    <t>C-08010</t>
  </si>
  <si>
    <t>3DD.003D7E4C01</t>
  </si>
  <si>
    <t>OtsLGRF23S_8011</t>
  </si>
  <si>
    <t>C-08011</t>
  </si>
  <si>
    <t>3DD.003D7E4BEB</t>
  </si>
  <si>
    <t>OtsLGRF23S_8012</t>
  </si>
  <si>
    <t>3DD.003D7E4C0A</t>
  </si>
  <si>
    <t>OtsLGRF23S_8013</t>
  </si>
  <si>
    <t>C-08013</t>
  </si>
  <si>
    <t>3DD.003D7E4BE1</t>
  </si>
  <si>
    <t>OtsLGRF23S_8015</t>
  </si>
  <si>
    <t>OtsLGRF23S_8018</t>
  </si>
  <si>
    <t>OtsPBT19-RSHFa-0767</t>
  </si>
  <si>
    <t>OtsPBT19-RSHFa-0484</t>
  </si>
  <si>
    <t>OtsLGRF23S_8021</t>
  </si>
  <si>
    <t>OtsLYON20S_1_1368</t>
  </si>
  <si>
    <t>OtsLYON20S_1_0924</t>
  </si>
  <si>
    <t>OtsLGRF23S_8024</t>
  </si>
  <si>
    <t>OtsLYON20S_1_1818</t>
  </si>
  <si>
    <t>OtsLYON20S_1_2014</t>
  </si>
  <si>
    <t>OtsLGRF23S_8026</t>
  </si>
  <si>
    <t>C-08026</t>
  </si>
  <si>
    <t>3DD.003D7E4C2F</t>
  </si>
  <si>
    <t>OtsLGRF23S_8027</t>
  </si>
  <si>
    <t>OtsLGRF23S_8029</t>
  </si>
  <si>
    <t>C-08029</t>
  </si>
  <si>
    <t>3DD.003D7E4C27</t>
  </si>
  <si>
    <t>OtsLYON18S_1_2350</t>
  </si>
  <si>
    <t>OtsLYON18S_1_2723</t>
  </si>
  <si>
    <t>OtsLGRF23S_8030</t>
  </si>
  <si>
    <t>3DD.003D7E4C2D</t>
  </si>
  <si>
    <t>OtsLGRF23S_8031</t>
  </si>
  <si>
    <t>C-08031</t>
  </si>
  <si>
    <t>3DD.003D7E4C1C</t>
  </si>
  <si>
    <t>OtsLGRF23S_8033</t>
  </si>
  <si>
    <t>OtsLGRF23S_8036</t>
  </si>
  <si>
    <t>OtsLYON20S_1_0285</t>
  </si>
  <si>
    <t>OtsLYON20S_1_1038</t>
  </si>
  <si>
    <t>OtsLGRF23S_8038</t>
  </si>
  <si>
    <t>C-08038</t>
  </si>
  <si>
    <t>3DD.003D7E4BFF</t>
  </si>
  <si>
    <t>OtsLGRF23S_8039</t>
  </si>
  <si>
    <t>3DD.003D7E4C0C</t>
  </si>
  <si>
    <t>OtsLGRF23S_8042</t>
  </si>
  <si>
    <t>OtsLGRF23S_8045</t>
  </si>
  <si>
    <t>OtsPBT19-PRHFa-4419</t>
  </si>
  <si>
    <t>OtsPBT19-PRHFa-4541</t>
  </si>
  <si>
    <t>OtsLGRF23S_8048</t>
  </si>
  <si>
    <t>OtsNPFH21S_1_1645</t>
  </si>
  <si>
    <t>OtsNPFH21S_1_1567</t>
  </si>
  <si>
    <t>OtsLGRF23S_8051</t>
  </si>
  <si>
    <t>OtsLGRF23S_8053</t>
  </si>
  <si>
    <t>C-08053</t>
  </si>
  <si>
    <t>3DD.003D7E4C0F</t>
  </si>
  <si>
    <t>OtsLGRF23S_8054</t>
  </si>
  <si>
    <t>OtsLGRF23S_8057</t>
  </si>
  <si>
    <t>OtsLGRF23S_8059</t>
  </si>
  <si>
    <t>C-08059</t>
  </si>
  <si>
    <t>3DD.003D7E4BFE</t>
  </si>
  <si>
    <t>OtsLGRF23S_8060</t>
  </si>
  <si>
    <t>OtsLGRF23S_8061</t>
  </si>
  <si>
    <t>C-08061</t>
  </si>
  <si>
    <t>3DD.003D7E4C06</t>
  </si>
  <si>
    <t>OtsLGRF23S_8063</t>
  </si>
  <si>
    <t>OtsLGRF23S_8065</t>
  </si>
  <si>
    <t>C-08065</t>
  </si>
  <si>
    <t>3DD.003D7E4BF9</t>
  </si>
  <si>
    <t>OtsLGRF23S_8066</t>
  </si>
  <si>
    <t>3DD.003D7E4C41</t>
  </si>
  <si>
    <t>OtsLGRF23S_8068</t>
  </si>
  <si>
    <t>C-08068</t>
  </si>
  <si>
    <t>3DD.003D7E4BEE</t>
  </si>
  <si>
    <t>OtsLGRF23S_8069</t>
  </si>
  <si>
    <t>3DD.003E2BFC13</t>
  </si>
  <si>
    <t>OtsLGRF23S_8072</t>
  </si>
  <si>
    <t>OtsLGRF23S_8075</t>
  </si>
  <si>
    <t>OtsLYON21S_1_0672</t>
  </si>
  <si>
    <t>OtsLYON21S_1_0201</t>
  </si>
  <si>
    <t>OtsLGRF23S_8076</t>
  </si>
  <si>
    <t>C-08076</t>
  </si>
  <si>
    <t>3DD.003D7E4C43</t>
  </si>
  <si>
    <t>OtsLGRF23S_8078</t>
  </si>
  <si>
    <t>3DD.003D7E4C2E</t>
  </si>
  <si>
    <t>OtsLGRF23S_8079</t>
  </si>
  <si>
    <t>C-08079</t>
  </si>
  <si>
    <t>3DD.003D7E4BF0</t>
  </si>
  <si>
    <t>OtsLGRF23S_8081</t>
  </si>
  <si>
    <t>OtsLGRF23S_8084</t>
  </si>
  <si>
    <t>OtsLGRF23S_8086</t>
  </si>
  <si>
    <t>C-08086</t>
  </si>
  <si>
    <t>3DD.003D7E4C35</t>
  </si>
  <si>
    <t>OtsLGRF23S_8087</t>
  </si>
  <si>
    <t>3DD.003D7E4BE7</t>
  </si>
  <si>
    <t>OtsLGRF23S_8088</t>
  </si>
  <si>
    <t>C-08088</t>
  </si>
  <si>
    <t>3DD.003D7E4BEA</t>
  </si>
  <si>
    <t>OtsLGRF23S_8090</t>
  </si>
  <si>
    <t>OtsLGRF23S_8091</t>
  </si>
  <si>
    <t>C-08091</t>
  </si>
  <si>
    <t>3DD.003D7E4C3E</t>
  </si>
  <si>
    <t>OtsLGRF23S_8093</t>
  </si>
  <si>
    <t>OtsLGRF23S_8096</t>
  </si>
  <si>
    <t>OtsPBT20-LWSFa-4562</t>
  </si>
  <si>
    <t>OtsPBT20-LWSFa-4871</t>
  </si>
  <si>
    <t>OtsLGRF23S_8099</t>
  </si>
  <si>
    <t>OtsLGRF23S_8100</t>
  </si>
  <si>
    <t>C-08100</t>
  </si>
  <si>
    <t>3DD.003D7E4C3A</t>
  </si>
  <si>
    <t>OtsLGRF23S_8101</t>
  </si>
  <si>
    <t>C-08101</t>
  </si>
  <si>
    <t>3DD.003D7E4C25</t>
  </si>
  <si>
    <t>OtsLGRF23S_8102</t>
  </si>
  <si>
    <t>3DD.003D7E4BE4</t>
  </si>
  <si>
    <t>OtsLGRF23S_8103</t>
  </si>
  <si>
    <t>C-08103</t>
  </si>
  <si>
    <t>3DD.003D7E4C3C</t>
  </si>
  <si>
    <t>OtsLGRF23S_8105</t>
  </si>
  <si>
    <t>OtsLYON20S_1_0442</t>
  </si>
  <si>
    <t>OtsLYON20S_1_1189</t>
  </si>
  <si>
    <t>OtsLGRF23S_8108</t>
  </si>
  <si>
    <t>OtsLGRF23S_8111</t>
  </si>
  <si>
    <t>OtsLGRF23S_8113</t>
  </si>
  <si>
    <t>C-08113</t>
  </si>
  <si>
    <t>3DD.003D7E4BFD</t>
  </si>
  <si>
    <t>OtsLGRF23S_8114</t>
  </si>
  <si>
    <t>OtsLGRF23S_8115</t>
  </si>
  <si>
    <t>C-08115</t>
  </si>
  <si>
    <t>3DD.003D7E4BE6</t>
  </si>
  <si>
    <t>OtsLGRF23S_8116</t>
  </si>
  <si>
    <t>C-08116</t>
  </si>
  <si>
    <t>3DD.003D7E4BE3</t>
  </si>
  <si>
    <t>OtsLGRF23S_8117</t>
  </si>
  <si>
    <t>3DD.003D7E4C29</t>
  </si>
  <si>
    <t>OtsLGRF23S_8118</t>
  </si>
  <si>
    <t>C-08118</t>
  </si>
  <si>
    <t>3DD.003D7E4C19</t>
  </si>
  <si>
    <t>OtsLGRF23S_8120</t>
  </si>
  <si>
    <t>OtsNPFH19S_1_4353</t>
  </si>
  <si>
    <t>OtsNPFH19S_1_4068</t>
  </si>
  <si>
    <t>OtsLGRF23S_8121</t>
  </si>
  <si>
    <t>C-08121</t>
  </si>
  <si>
    <t>3DD.003D7E4BEF</t>
  </si>
  <si>
    <t>OtsLYON19S_1_1929</t>
  </si>
  <si>
    <t>OtsLGRF23S_8123</t>
  </si>
  <si>
    <t>OtsLYON20S_1_1374</t>
  </si>
  <si>
    <t>OtsLYON20S_1_0928</t>
  </si>
  <si>
    <t>OtsLGRF23S_8126</t>
  </si>
  <si>
    <t>OtsLGRF23S_8127</t>
  </si>
  <si>
    <t>C-08127</t>
  </si>
  <si>
    <t>3DD.003D7E4BF1</t>
  </si>
  <si>
    <t>OtsLGRF23S_8129</t>
  </si>
  <si>
    <t>OtsLGRF23S_8131</t>
  </si>
  <si>
    <t>C-08131</t>
  </si>
  <si>
    <t>3DD.003D7E4C20</t>
  </si>
  <si>
    <t>OtsLYON19S_1_1555</t>
  </si>
  <si>
    <t>OtsLGRF23S_8132</t>
  </si>
  <si>
    <t>3DD.003D7E4C42</t>
  </si>
  <si>
    <t>OtsLGRF23S_8133</t>
  </si>
  <si>
    <t>C-08133</t>
  </si>
  <si>
    <t>3DD.003D7E4C1D</t>
  </si>
  <si>
    <t>OtsLYON19S_1_1735</t>
  </si>
  <si>
    <t>OtsLYON19S_1_1986</t>
  </si>
  <si>
    <t>OtsLGRF23S_8135</t>
  </si>
  <si>
    <t>OtsLYON20S_1_1530</t>
  </si>
  <si>
    <t>OtsLYON20S_1_1676</t>
  </si>
  <si>
    <t>OtsLGRF23S_8138</t>
  </si>
  <si>
    <t>3DD.003D7E4C0D</t>
  </si>
  <si>
    <t>OtsLGRF23S_8140</t>
  </si>
  <si>
    <t>C-08140</t>
  </si>
  <si>
    <t>3DD.003D7E4BCD</t>
  </si>
  <si>
    <t>OtsLGRF23S_8141</t>
  </si>
  <si>
    <t>3DD.003D7E4B8D</t>
  </si>
  <si>
    <t>OtsLGRF23S_8144</t>
  </si>
  <si>
    <t>3DD.003D7E4BA3</t>
  </si>
  <si>
    <t>OtsLGRF23S_8146</t>
  </si>
  <si>
    <t>C-08146</t>
  </si>
  <si>
    <t>3DD.003E49E275</t>
  </si>
  <si>
    <t>OtsLGRF23S_8147</t>
  </si>
  <si>
    <t>This sample is a duplicate with OtsLGRF23S_10713.</t>
  </si>
  <si>
    <t>OtsLGRF23S_8148</t>
  </si>
  <si>
    <t>C-08148</t>
  </si>
  <si>
    <t>3DD.003D7E4BCE</t>
  </si>
  <si>
    <t>OtsLGRF23S_8149</t>
  </si>
  <si>
    <t>C-08149</t>
  </si>
  <si>
    <t>3DD.003D7E4BB9</t>
  </si>
  <si>
    <t>OtsLGRF23S_8150</t>
  </si>
  <si>
    <t>OtsNPFH20S_1_0668</t>
  </si>
  <si>
    <t>OtsNPFH20S_1_0645</t>
  </si>
  <si>
    <t>OtsLGRF23S_8153</t>
  </si>
  <si>
    <t>3DD.003D7E4B8C</t>
  </si>
  <si>
    <t>OtsPBT19-RSHFa-0753</t>
  </si>
  <si>
    <t>OtsPBT19-RSHFa-0496</t>
  </si>
  <si>
    <t>OtsLGRF23S_8156</t>
  </si>
  <si>
    <t>3DD.003D7E4B90</t>
  </si>
  <si>
    <t>OtsLGRF23S_8157</t>
  </si>
  <si>
    <t>C-08157</t>
  </si>
  <si>
    <t>3DD.003D7E4B98</t>
  </si>
  <si>
    <t>OtsLGRF23S_8158</t>
  </si>
  <si>
    <t>C-08158</t>
  </si>
  <si>
    <t>3DD.003D7E4B84</t>
  </si>
  <si>
    <t>OtsLGRF23S_8159</t>
  </si>
  <si>
    <t>3DD.003D7E4BC5</t>
  </si>
  <si>
    <t>OtsLGRF23S_8161</t>
  </si>
  <si>
    <t>C-08161</t>
  </si>
  <si>
    <t>3DD.003D7E4BAE</t>
  </si>
  <si>
    <t>OtsPBT19-PRHFa-2603</t>
  </si>
  <si>
    <t>OtsPBT19-PRHFa-2429</t>
  </si>
  <si>
    <t>OtsLGRF23S_8162</t>
  </si>
  <si>
    <t>3DD.003D7E4B89</t>
  </si>
  <si>
    <t>OtsLGRF23S_8164</t>
  </si>
  <si>
    <t>C-08164</t>
  </si>
  <si>
    <t>3DD.003D7E4BD1</t>
  </si>
  <si>
    <t>OtsPBT19-RSHFa-0579</t>
  </si>
  <si>
    <t>OtsPBT19-RSHFa-0445</t>
  </si>
  <si>
    <t>OtsLGRF23S_8165</t>
  </si>
  <si>
    <t>OtsLYON21S_1_1020</t>
  </si>
  <si>
    <t>OtsLYON21S_1_0556</t>
  </si>
  <si>
    <t>OtsLGRF23S_8167</t>
  </si>
  <si>
    <t>C-08167</t>
  </si>
  <si>
    <t>3DD.003D7E4BD3</t>
  </si>
  <si>
    <t>OtsLGRF23S_8168</t>
  </si>
  <si>
    <t>3DD.003D7E4BE0</t>
  </si>
  <si>
    <t>OtsLGRF23S_8171</t>
  </si>
  <si>
    <t>OtsLYON20S_1_1566</t>
  </si>
  <si>
    <t>OtsLYON20S_1_1741</t>
  </si>
  <si>
    <t>OtsLGRF23S_8174</t>
  </si>
  <si>
    <t>3DD.003D7E4B7E</t>
  </si>
  <si>
    <t>OtsLGRF23S_8177</t>
  </si>
  <si>
    <t>OtsNPFH20S_1_0213</t>
  </si>
  <si>
    <t>OtsNPFH20S_1_0171</t>
  </si>
  <si>
    <t>OtsLGRF23S_8179</t>
  </si>
  <si>
    <t>C-08179</t>
  </si>
  <si>
    <t>3DD.003D7E4B8E</t>
  </si>
  <si>
    <t>OtsLYON20S_1_1166</t>
  </si>
  <si>
    <t>OtsLGRF23S_8180</t>
  </si>
  <si>
    <t>3DD.003D7E4BBC</t>
  </si>
  <si>
    <t>OtsLGRF23S_8182</t>
  </si>
  <si>
    <t>C-08182</t>
  </si>
  <si>
    <t>3DD.003D7E4B95</t>
  </si>
  <si>
    <t>OtsLGRF23S_8183</t>
  </si>
  <si>
    <t>3DD.003D7E4BD6</t>
  </si>
  <si>
    <t>OtsLGRF23S_8184</t>
  </si>
  <si>
    <t>C-08184</t>
  </si>
  <si>
    <t>3DD.003D7E4B86</t>
  </si>
  <si>
    <t>OtsLGRF23S_8185</t>
  </si>
  <si>
    <t>C-08185</t>
  </si>
  <si>
    <t>3DD.003D7E4BAA</t>
  </si>
  <si>
    <t>OtsLGRF23S_8186</t>
  </si>
  <si>
    <t>OtsLYON20S_1_1561</t>
  </si>
  <si>
    <t>OtsLYON20S_1_1730</t>
  </si>
  <si>
    <t>OtsLGRF23S_8187</t>
  </si>
  <si>
    <t>C-08187</t>
  </si>
  <si>
    <t>3DD.003D7E4BD2</t>
  </si>
  <si>
    <t>OtsLGRF23S_8189</t>
  </si>
  <si>
    <t>OtsLGRF23S_8191</t>
  </si>
  <si>
    <t>C-08191</t>
  </si>
  <si>
    <t>3DD.003D7E4BC7</t>
  </si>
  <si>
    <t>OtsLGRF23S_8192</t>
  </si>
  <si>
    <t>OtsLGRF23S_8193</t>
  </si>
  <si>
    <t>C-08193</t>
  </si>
  <si>
    <t>3DD.003D7E4BB0</t>
  </si>
  <si>
    <t>OtsLGRF23S_8194</t>
  </si>
  <si>
    <t>C-08194</t>
  </si>
  <si>
    <t>3DD.003D7E4B9B</t>
  </si>
  <si>
    <t>OtsLGRF23S_8195</t>
  </si>
  <si>
    <t>OtsLGRF23S_8198</t>
  </si>
  <si>
    <t>3DD.003D7E4B81</t>
  </si>
  <si>
    <t>OtsLGRF23S_8199</t>
  </si>
  <si>
    <t>C-08199</t>
  </si>
  <si>
    <t>3DD.003D7E4BB4</t>
  </si>
  <si>
    <t>OtsLGRF23S_8200</t>
  </si>
  <si>
    <t>C-08200</t>
  </si>
  <si>
    <t>3DD.003D7E4B9E</t>
  </si>
  <si>
    <t>OtsLYON20S_1_0416</t>
  </si>
  <si>
    <t>OtsLYON20S_1_1101</t>
  </si>
  <si>
    <t>OtsLGRF23S_8201</t>
  </si>
  <si>
    <t>OtsPBT19-RSHFa-0378</t>
  </si>
  <si>
    <t>OtsPBT19-RSHFa-0259</t>
  </si>
  <si>
    <t>OtsLGRF23S_8204</t>
  </si>
  <si>
    <t>OtsLGRF23S_8205</t>
  </si>
  <si>
    <t>C-08205</t>
  </si>
  <si>
    <t>3DD.003D7E4B99</t>
  </si>
  <si>
    <t>OtsLGRF23S_8206</t>
  </si>
  <si>
    <t>C-08206</t>
  </si>
  <si>
    <t>3DD.003D7E4B7D</t>
  </si>
  <si>
    <t>OtsLGRF23S_8207</t>
  </si>
  <si>
    <t>3DD.003D7E4BAF</t>
  </si>
  <si>
    <t>OtsLGRF23S_8210</t>
  </si>
  <si>
    <t>OtsLGRF23S_8213</t>
  </si>
  <si>
    <t>OtsLGRF23S_8215</t>
  </si>
  <si>
    <t>C-08215</t>
  </si>
  <si>
    <t>3DD.003D7E4BAD</t>
  </si>
  <si>
    <t>OtsLGRF23S_8216</t>
  </si>
  <si>
    <t>3DD.003D7E4BCA</t>
  </si>
  <si>
    <t>OtsLGRF23S_8217</t>
  </si>
  <si>
    <t>C-08217</t>
  </si>
  <si>
    <t>3DD.003D7E4B9F</t>
  </si>
  <si>
    <t>OtsLGRF23S_8218</t>
  </si>
  <si>
    <t>C-08218</t>
  </si>
  <si>
    <t>3DD.003D7E4BC2</t>
  </si>
  <si>
    <t>OtsLGRF23S_8219</t>
  </si>
  <si>
    <t>3DD.003D7E4BC0</t>
  </si>
  <si>
    <t>OtsLGRF23S_8221</t>
  </si>
  <si>
    <t>C-08221</t>
  </si>
  <si>
    <t>3DD.003D7E4B8B</t>
  </si>
  <si>
    <t>OtsLGRF23S_8222</t>
  </si>
  <si>
    <t>This sample is a duplicate with OtsLGRF23S_7015.</t>
  </si>
  <si>
    <t>OtsLGRF23S_8225</t>
  </si>
  <si>
    <t>OtsLGRF23S_8228</t>
  </si>
  <si>
    <t>OtsLYON20S_1_0459</t>
  </si>
  <si>
    <t>OtsLYON20S_1_1190</t>
  </si>
  <si>
    <t>OtsLGRF23S_8231</t>
  </si>
  <si>
    <t>OtsLGRF23S_8234</t>
  </si>
  <si>
    <t>OtsLGRF23S_8236</t>
  </si>
  <si>
    <t>C-08236</t>
  </si>
  <si>
    <t>3DD.003D7E4B7F</t>
  </si>
  <si>
    <t>OtsLYON19S_1_1381</t>
  </si>
  <si>
    <t>OtsLYON19S_1_1449</t>
  </si>
  <si>
    <t>OtsLGRF23S_8237</t>
  </si>
  <si>
    <t>3DD.003D7E4BCC</t>
  </si>
  <si>
    <t>OtsLGRF23S_8239</t>
  </si>
  <si>
    <t>C-08239</t>
  </si>
  <si>
    <t>3DD.003D7E4B82</t>
  </si>
  <si>
    <t>OtsLGRF23S_8240</t>
  </si>
  <si>
    <t>OtsLGRF23S_8243</t>
  </si>
  <si>
    <t>3DD.003D7E4BAC</t>
  </si>
  <si>
    <t>OtsLGRF23S_8246</t>
  </si>
  <si>
    <t>OtsPBT19-RSHFa-0104</t>
  </si>
  <si>
    <t>OtsPBT19-RSHFa-0025</t>
  </si>
  <si>
    <t>OtsLGRF23S_8249</t>
  </si>
  <si>
    <t>3DD.003D7E4BC6</t>
  </si>
  <si>
    <t>OtsLGRF23S_8252</t>
  </si>
  <si>
    <t>3DD.003D7E4B80</t>
  </si>
  <si>
    <t>OtsLGRF23S_8253</t>
  </si>
  <si>
    <t>C-08253</t>
  </si>
  <si>
    <t>3DD.003D7E4BDB</t>
  </si>
  <si>
    <t>OtsLYON19S_1_2088</t>
  </si>
  <si>
    <t>OtsLGRF23S_8255</t>
  </si>
  <si>
    <t>3DD.003D7E4BDA</t>
  </si>
  <si>
    <t>OtsLGRF23S_8256</t>
  </si>
  <si>
    <t>C-08256</t>
  </si>
  <si>
    <t>3DD.003D7E4BD0</t>
  </si>
  <si>
    <t>OtsLGRF23S_8257</t>
  </si>
  <si>
    <t>C-08257</t>
  </si>
  <si>
    <t>3DD.003D7E4BC1</t>
  </si>
  <si>
    <t>OtsLGRF23S_8258</t>
  </si>
  <si>
    <t>3DD.003D7E4BDD</t>
  </si>
  <si>
    <t>OtsLGRF23S_8261</t>
  </si>
  <si>
    <t>3DD.003D4A0B14</t>
  </si>
  <si>
    <t>OtsLGRF23S_8263</t>
  </si>
  <si>
    <t>C-08263</t>
  </si>
  <si>
    <t>3DD.003D7E4BA6</t>
  </si>
  <si>
    <t>OtsLGRF23S_8264</t>
  </si>
  <si>
    <t>OtsLGRF23S_8267</t>
  </si>
  <si>
    <t>OtsLGRF23S_8269</t>
  </si>
  <si>
    <t>C-08269</t>
  </si>
  <si>
    <t>3DD.003D7E4B92</t>
  </si>
  <si>
    <t>OtsLYON18S_1_1761</t>
  </si>
  <si>
    <t>OtsLGRF23S_8270</t>
  </si>
  <si>
    <t>3DD.003D7E4BBA</t>
  </si>
  <si>
    <t>OtsLGRF23S_8272</t>
  </si>
  <si>
    <t>C-08272</t>
  </si>
  <si>
    <t>3DD.003D7E4B94</t>
  </si>
  <si>
    <t>OtsLGRF23S_8273</t>
  </si>
  <si>
    <t>OtsLYON20S_1_1552</t>
  </si>
  <si>
    <t>OtsLYON20S_1_1720</t>
  </si>
  <si>
    <t>OtsLGRF23S_8276</t>
  </si>
  <si>
    <t>OtsLGRF23S_8277</t>
  </si>
  <si>
    <t>C-08277</t>
  </si>
  <si>
    <t>3DD.003D7E4BB2</t>
  </si>
  <si>
    <t>OtsLGRF23S_8279</t>
  </si>
  <si>
    <t>OtsLGRF23S_8282</t>
  </si>
  <si>
    <t>OtsLGRF23S_8284</t>
  </si>
  <si>
    <t>C-08284</t>
  </si>
  <si>
    <t>3DD.003D7E4B8F</t>
  </si>
  <si>
    <t>OtsPBT19-PRHFa-4428</t>
  </si>
  <si>
    <t>OtsPBT19-PRHFa-4560</t>
  </si>
  <si>
    <t>OtsLGRF23S_8285</t>
  </si>
  <si>
    <t>OtsLGRF23S_8288</t>
  </si>
  <si>
    <t>OtsLGRF23S_8291</t>
  </si>
  <si>
    <t>OtsLYON21S_1_0913</t>
  </si>
  <si>
    <t>OtsLYON21S_1_1969</t>
  </si>
  <si>
    <t>OtsLGRF23S_8294</t>
  </si>
  <si>
    <t>OtsLYON19S_1_1487</t>
  </si>
  <si>
    <t>OtsLGRF23S_8296</t>
  </si>
  <si>
    <t>C-08296</t>
  </si>
  <si>
    <t>3DD.003D7E4BB6</t>
  </si>
  <si>
    <t>OtsLGRF23S_8297</t>
  </si>
  <si>
    <t>OtsLGRF23S_8300</t>
  </si>
  <si>
    <t>OtsLGRF23S_8303</t>
  </si>
  <si>
    <t>OtsLGRF23S_8306</t>
  </si>
  <si>
    <t>OtsLGRF23S_8307</t>
  </si>
  <si>
    <t>C-08307</t>
  </si>
  <si>
    <t>3DD.003D7E4B83</t>
  </si>
  <si>
    <t>OtsLGRF23S_8308</t>
  </si>
  <si>
    <t>C-08308</t>
  </si>
  <si>
    <t>3DD.003D7E4B87</t>
  </si>
  <si>
    <t>OtsLGRF23S_8309</t>
  </si>
  <si>
    <t>OtsLGRF23S_8312</t>
  </si>
  <si>
    <t>OtsLGRF23S_8313</t>
  </si>
  <si>
    <t>C-08313</t>
  </si>
  <si>
    <t>3DD.003D7E4BD5</t>
  </si>
  <si>
    <t>OtsLYON19S_1_2000</t>
  </si>
  <si>
    <t>OtsLGRF23S_8315</t>
  </si>
  <si>
    <t>OtsLGRF23S_8318</t>
  </si>
  <si>
    <t>OtsPBT19-UmaFa-0024</t>
  </si>
  <si>
    <t>OtsPBT19-UmaFa-0021</t>
  </si>
  <si>
    <t>OtsLGRF23S_8319</t>
  </si>
  <si>
    <t>C-08319</t>
  </si>
  <si>
    <t>3DD.003D7E4BC3</t>
  </si>
  <si>
    <t>OtsLGRF23S_8321</t>
  </si>
  <si>
    <t>OtsPBT19-RSHFa-0117</t>
  </si>
  <si>
    <t>OtsPBT19-RSHFa-0009</t>
  </si>
  <si>
    <t>OtsLGRF23S_8324</t>
  </si>
  <si>
    <t>OtsLGRF23S_8327</t>
  </si>
  <si>
    <t>3DD.003DE920AF</t>
  </si>
  <si>
    <t>OtsLYON20S_1_0499</t>
  </si>
  <si>
    <t>OtsLYON20S_1_0555</t>
  </si>
  <si>
    <t>OtsLGRF23S_8328</t>
  </si>
  <si>
    <t>C-08328</t>
  </si>
  <si>
    <t>3DD.003D7E4B88</t>
  </si>
  <si>
    <t>OtsLYON20S_1_1519</t>
  </si>
  <si>
    <t>OtsLYON20S_1_1665</t>
  </si>
  <si>
    <t>OtsLGRF23S_8330</t>
  </si>
  <si>
    <t>OtsLGRF23S_8333</t>
  </si>
  <si>
    <t>This sample is a duplicate with OtsLGRF23S_10642.</t>
  </si>
  <si>
    <t>OtsLYON20S_1_0437</t>
  </si>
  <si>
    <t>OtsLYON20S_1_1154</t>
  </si>
  <si>
    <t>OtsLGRF23S_8336</t>
  </si>
  <si>
    <t>OtsPBT19-RSHFa-0547</t>
  </si>
  <si>
    <t>OtsPBT19-RSHFa-0694</t>
  </si>
  <si>
    <t>OtsLGRF23S_8339</t>
  </si>
  <si>
    <t>OtsLYON20S_1_1550</t>
  </si>
  <si>
    <t>OtsLYON20S_1_1708</t>
  </si>
  <si>
    <t>OtsLGRF23S_8340</t>
  </si>
  <si>
    <t>C-08340</t>
  </si>
  <si>
    <t>3DD.003D7E4BD7</t>
  </si>
  <si>
    <t>OtsLGRF23S_8342</t>
  </si>
  <si>
    <t>OtsPBT18-UmaFa-0903</t>
  </si>
  <si>
    <t>OtsPBT18-UmaFa-0899</t>
  </si>
  <si>
    <t>OtsLGRF23S_8345</t>
  </si>
  <si>
    <t>OtsLGRF23S_8348</t>
  </si>
  <si>
    <t>OtsLGRF23S_8351</t>
  </si>
  <si>
    <t>OtsLGRF23S_8354</t>
  </si>
  <si>
    <t>OtsLYON20S_1_0414</t>
  </si>
  <si>
    <t>OtsLYON20S_1_1080</t>
  </si>
  <si>
    <t>OtsLGRF23S_8356</t>
  </si>
  <si>
    <t>C-08356</t>
  </si>
  <si>
    <t>3DD.003D7E4BA8</t>
  </si>
  <si>
    <t>OtsLGRF23S_8357</t>
  </si>
  <si>
    <t>OtsLGRF23S_8360</t>
  </si>
  <si>
    <t>OtsLGRF23S_8362</t>
  </si>
  <si>
    <t>C-08362</t>
  </si>
  <si>
    <t>3DD.003D7E4BA5</t>
  </si>
  <si>
    <t>OtsLGRF23S_8363</t>
  </si>
  <si>
    <t>OtsLGRF23S_8366</t>
  </si>
  <si>
    <t>OtsLGRF23S_8368</t>
  </si>
  <si>
    <t>C-08368</t>
  </si>
  <si>
    <t>OtsLGRF23S_8370</t>
  </si>
  <si>
    <t>C-08370</t>
  </si>
  <si>
    <t>3DD.003D7E4BC9</t>
  </si>
  <si>
    <t>OtsLGRF23S_8371</t>
  </si>
  <si>
    <t>C-08371</t>
  </si>
  <si>
    <t>OtsLGRF23S_8374</t>
  </si>
  <si>
    <t>C-08374</t>
  </si>
  <si>
    <t>OtsLYON20S_1_1075</t>
  </si>
  <si>
    <t>OtsLGRF23S_8377</t>
  </si>
  <si>
    <t>C-08377</t>
  </si>
  <si>
    <t>OtsLGRF23S_8378</t>
  </si>
  <si>
    <t>3DD.003D7E4BCF</t>
  </si>
  <si>
    <t>OtsLGRF23S_8380</t>
  </si>
  <si>
    <t>C-08380</t>
  </si>
  <si>
    <t>OtsLGRF23S_8383</t>
  </si>
  <si>
    <t>C-08383</t>
  </si>
  <si>
    <t>OtsLGRF23S_8386</t>
  </si>
  <si>
    <t>C-08386</t>
  </si>
  <si>
    <t>OtsLYON21S_1_0652</t>
  </si>
  <si>
    <t>OtsLYON21S_1_0099</t>
  </si>
  <si>
    <t>OtsLGRF23S_8388</t>
  </si>
  <si>
    <t>C-08388</t>
  </si>
  <si>
    <t>3DD.003D7E4BA4</t>
  </si>
  <si>
    <t>OtsLGRF23S_8389</t>
  </si>
  <si>
    <t>C-08389</t>
  </si>
  <si>
    <t>OtsLYON20S_1_1639</t>
  </si>
  <si>
    <t>OtsLGRF23S_8392</t>
  </si>
  <si>
    <t>C-08392</t>
  </si>
  <si>
    <t>OtsLYON20S_1_0629</t>
  </si>
  <si>
    <t>OtsLYON20S_1_0599</t>
  </si>
  <si>
    <t>OtsLGRF23S_8395</t>
  </si>
  <si>
    <t>C-08395</t>
  </si>
  <si>
    <t>OtsLGRF23S_8398</t>
  </si>
  <si>
    <t>C-08398</t>
  </si>
  <si>
    <t>3DD.003D7E4BB1</t>
  </si>
  <si>
    <t>OtsLGRF23S_8401</t>
  </si>
  <si>
    <t>C-08401</t>
  </si>
  <si>
    <t>OtsLGRF23S_8404</t>
  </si>
  <si>
    <t>C-08404</t>
  </si>
  <si>
    <t>OtsLYON20S_1_1601</t>
  </si>
  <si>
    <t>OtsLGRF23S_8406</t>
  </si>
  <si>
    <t>C-08406</t>
  </si>
  <si>
    <t>3DD.003D7E4BA2</t>
  </si>
  <si>
    <t>OtsLGRF23S_8407</t>
  </si>
  <si>
    <t>C-08407</t>
  </si>
  <si>
    <t>OtsLGRF23S_8410</t>
  </si>
  <si>
    <t>C-08410</t>
  </si>
  <si>
    <t>OtsLGRF23S_8413</t>
  </si>
  <si>
    <t>C-08413</t>
  </si>
  <si>
    <t>OtsLGRF23S_8416</t>
  </si>
  <si>
    <t>C-08416</t>
  </si>
  <si>
    <t>OtsLGRF23S_8419</t>
  </si>
  <si>
    <t>C-08419</t>
  </si>
  <si>
    <t>OtsLGRF23S_8422</t>
  </si>
  <si>
    <t>C-08422</t>
  </si>
  <si>
    <t>OtsLGRF23S_8425</t>
  </si>
  <si>
    <t>C-08425</t>
  </si>
  <si>
    <t>OtsPBT20-LWSFa-1323</t>
  </si>
  <si>
    <t>OtsPBT20-LWSFa-1202</t>
  </si>
  <si>
    <t>OtsLGRF23S_8428</t>
  </si>
  <si>
    <t>C-08428</t>
  </si>
  <si>
    <t>OtsLYON20S_1_1528</t>
  </si>
  <si>
    <t>OtsLYON20S_1_1666</t>
  </si>
  <si>
    <t>OtsLGRF23S_8431</t>
  </si>
  <si>
    <t>C-08431</t>
  </si>
  <si>
    <t>OtsNPFH20S_1_0658</t>
  </si>
  <si>
    <t>OtsNPFH20S_1_0613</t>
  </si>
  <si>
    <t>OtsLGRF23S_8434</t>
  </si>
  <si>
    <t>C-08434</t>
  </si>
  <si>
    <t>OtsLGRF23S_8437</t>
  </si>
  <si>
    <t>C-08437</t>
  </si>
  <si>
    <t>OtsLGRF23S_8440</t>
  </si>
  <si>
    <t>C-08440</t>
  </si>
  <si>
    <t>OtsLGRF23S_8443</t>
  </si>
  <si>
    <t>C-08443</t>
  </si>
  <si>
    <t>OtsLGRF23S_8446</t>
  </si>
  <si>
    <t>C-08446</t>
  </si>
  <si>
    <t>OtsLGRF23S_8449</t>
  </si>
  <si>
    <t>C-08449</t>
  </si>
  <si>
    <t>OtsLGRF23S_8452</t>
  </si>
  <si>
    <t>C-08452</t>
  </si>
  <si>
    <t>OtsLYON21S_1_0983</t>
  </si>
  <si>
    <t>OtsLYON21S_1_0537</t>
  </si>
  <si>
    <t>OtsLGRF23S_8455</t>
  </si>
  <si>
    <t>C-08455</t>
  </si>
  <si>
    <t>OtsLGRF23S_8458</t>
  </si>
  <si>
    <t>C-08458</t>
  </si>
  <si>
    <t>OtsLGRF23S_8461</t>
  </si>
  <si>
    <t>C-08461</t>
  </si>
  <si>
    <t>OtsLYON20S_1_1802</t>
  </si>
  <si>
    <t>OtsLYON20S_1_1774</t>
  </si>
  <si>
    <t>OtsLGRF23S_8464</t>
  </si>
  <si>
    <t>C-08464</t>
  </si>
  <si>
    <t>OtsLGRF23S_8467</t>
  </si>
  <si>
    <t>C-08467</t>
  </si>
  <si>
    <t>OtsLYON20S_1_1440</t>
  </si>
  <si>
    <t>OtsLYON20S_1_1234</t>
  </si>
  <si>
    <t>OtsLGRF23S_8470</t>
  </si>
  <si>
    <t>C-08470</t>
  </si>
  <si>
    <t>OtsLGRF23S_8473</t>
  </si>
  <si>
    <t>C-08473</t>
  </si>
  <si>
    <t>OtsLGRF23S_8476</t>
  </si>
  <si>
    <t>C-08476</t>
  </si>
  <si>
    <t>OtsLGRF23S_8479</t>
  </si>
  <si>
    <t>C-08479</t>
  </si>
  <si>
    <t>OtsLGRF23S_8482</t>
  </si>
  <si>
    <t>C-08482</t>
  </si>
  <si>
    <t>OtsLGRF23S_8485</t>
  </si>
  <si>
    <t>C-08485</t>
  </si>
  <si>
    <t>OtsLYON19S_1_1450</t>
  </si>
  <si>
    <t>OtsLGRF23S_8488</t>
  </si>
  <si>
    <t>C-08488</t>
  </si>
  <si>
    <t>OtsLGRF23S_8491</t>
  </si>
  <si>
    <t>C-08491</t>
  </si>
  <si>
    <t>OtsLYON20S_1_1511</t>
  </si>
  <si>
    <t>OtsLYON20S_1_1643</t>
  </si>
  <si>
    <t>OtsLGRF23S_8494</t>
  </si>
  <si>
    <t>C-08494</t>
  </si>
  <si>
    <t>OtsLGRF23S_8497</t>
  </si>
  <si>
    <t>C-08497</t>
  </si>
  <si>
    <t>OtsLYON20S_1_0214</t>
  </si>
  <si>
    <t>OtsLYON20S_1_0020</t>
  </si>
  <si>
    <t>OtsLGRF23S_8500</t>
  </si>
  <si>
    <t>C-08500</t>
  </si>
  <si>
    <t>OtsPBT19-PRHFa-1204</t>
  </si>
  <si>
    <t>OtsPBT19-PRHFa-1110</t>
  </si>
  <si>
    <t>OtsLGRF23S_8503</t>
  </si>
  <si>
    <t>C-08503</t>
  </si>
  <si>
    <t>OtsLGRF23S_8506</t>
  </si>
  <si>
    <t>C-08506</t>
  </si>
  <si>
    <t>OtsLGRF23S_8509</t>
  </si>
  <si>
    <t>C-08509</t>
  </si>
  <si>
    <t>OtsPBT20-UmaFa-0303</t>
  </si>
  <si>
    <t>OtsPBT20-UmaFa-0002</t>
  </si>
  <si>
    <t>OtsLGRF23S_8512</t>
  </si>
  <si>
    <t>C-08512</t>
  </si>
  <si>
    <t>OtsLGRF23S_8515</t>
  </si>
  <si>
    <t>C-08515</t>
  </si>
  <si>
    <t>OtsPBT19-LWSFa-0466</t>
  </si>
  <si>
    <t>OtsPBT19-LWSFa-0567</t>
  </si>
  <si>
    <t>OtsLGRF23S_8518</t>
  </si>
  <si>
    <t>C-08518</t>
  </si>
  <si>
    <t>OtsLGRF23S_8521</t>
  </si>
  <si>
    <t>C-08521</t>
  </si>
  <si>
    <t>OtsLYON20S_1_1808</t>
  </si>
  <si>
    <t>OtsLYON20S_1_2025</t>
  </si>
  <si>
    <t>OtsLGRF23S_8524</t>
  </si>
  <si>
    <t>C-08524</t>
  </si>
  <si>
    <t>OtsLYON21S_1_1973</t>
  </si>
  <si>
    <t>OtsLGRF23S_8527</t>
  </si>
  <si>
    <t>C-08527</t>
  </si>
  <si>
    <t>OtsLGRF23S_8530</t>
  </si>
  <si>
    <t>C-08530</t>
  </si>
  <si>
    <t>OtsPBT18-UmaFa-0408</t>
  </si>
  <si>
    <t>OtsPBT18-UmaFa-0432</t>
  </si>
  <si>
    <t>OtsLGRF23S_8533</t>
  </si>
  <si>
    <t>C-08533</t>
  </si>
  <si>
    <t>OtsLGRF23S_8536</t>
  </si>
  <si>
    <t>C-08536</t>
  </si>
  <si>
    <t>OtsLGRF23S_8539</t>
  </si>
  <si>
    <t>C-08539</t>
  </si>
  <si>
    <t>OtsLGRF23S_8542</t>
  </si>
  <si>
    <t>C-08542</t>
  </si>
  <si>
    <t>OtsLGRF23S_8545</t>
  </si>
  <si>
    <t>C-08545</t>
  </si>
  <si>
    <t>OtsLGRF23S_8548</t>
  </si>
  <si>
    <t>C-08548</t>
  </si>
  <si>
    <t>OtsLGRF23S_8551</t>
  </si>
  <si>
    <t>C-08551</t>
  </si>
  <si>
    <t>OtsLGRF23S_8554</t>
  </si>
  <si>
    <t>C-08554</t>
  </si>
  <si>
    <t>OtsLGRF23S_8557</t>
  </si>
  <si>
    <t>C-08557</t>
  </si>
  <si>
    <t>OtsLYON20S_1_1385</t>
  </si>
  <si>
    <t>OtsLYON20S_1_0964</t>
  </si>
  <si>
    <t>OtsLGRF23S_8560</t>
  </si>
  <si>
    <t>C-08560</t>
  </si>
  <si>
    <t>OtsLGRF23S_8563</t>
  </si>
  <si>
    <t>C-08563</t>
  </si>
  <si>
    <t>OtsLGRF23S_8566</t>
  </si>
  <si>
    <t>C-08566</t>
  </si>
  <si>
    <t>OtsLGRF23S_8569</t>
  </si>
  <si>
    <t>C-08569</t>
  </si>
  <si>
    <t>OtsLGRF23S_8572</t>
  </si>
  <si>
    <t>C-08572</t>
  </si>
  <si>
    <t>OtsLYON20S_1_1483</t>
  </si>
  <si>
    <t>OtsLYON20S_1_1623</t>
  </si>
  <si>
    <t>OtsLGRF23S_8575</t>
  </si>
  <si>
    <t>C-08575</t>
  </si>
  <si>
    <t>OtsLYON21S_1_0979</t>
  </si>
  <si>
    <t>OtsLYON21S_1_0585</t>
  </si>
  <si>
    <t>OtsLGRF23S_8578</t>
  </si>
  <si>
    <t>C-08578</t>
  </si>
  <si>
    <t>OtsLGRF23S_8581</t>
  </si>
  <si>
    <t>C-08581</t>
  </si>
  <si>
    <t>OtsLGRF23S_8584</t>
  </si>
  <si>
    <t>C-08584</t>
  </si>
  <si>
    <t>OtsLYON20S_1_1533</t>
  </si>
  <si>
    <t>OtsLYON20S_1_1679</t>
  </si>
  <si>
    <t>OtsLGRF23S_8587</t>
  </si>
  <si>
    <t>C-08587</t>
  </si>
  <si>
    <t>OtsPBT19-RSHFa-0621</t>
  </si>
  <si>
    <t>OtsLGRF23S_8590</t>
  </si>
  <si>
    <t>C-08590</t>
  </si>
  <si>
    <t>OtsLGRF23S_8593</t>
  </si>
  <si>
    <t>C-08593</t>
  </si>
  <si>
    <t>OtsLGRF23S_8596</t>
  </si>
  <si>
    <t>C-08596</t>
  </si>
  <si>
    <t>OtsLYON21S_1_1049</t>
  </si>
  <si>
    <t>OtsLYON21S_1_1206</t>
  </si>
  <si>
    <t>OtsLGRF23S_8599</t>
  </si>
  <si>
    <t>C-08599</t>
  </si>
  <si>
    <t>OtsLGRF23S_8602</t>
  </si>
  <si>
    <t>C-08602</t>
  </si>
  <si>
    <t>OtsLGRF23S_8605</t>
  </si>
  <si>
    <t>C-08605</t>
  </si>
  <si>
    <t>OtsNPFH19S_1_5325</t>
  </si>
  <si>
    <t>OtsNPFH19S_1_5026</t>
  </si>
  <si>
    <t>OtsLGRF23S_8608</t>
  </si>
  <si>
    <t>C-08608</t>
  </si>
  <si>
    <t>OtsLGRF23S_8611</t>
  </si>
  <si>
    <t>C-08611</t>
  </si>
  <si>
    <t>OtsLGRF23S_8614</t>
  </si>
  <si>
    <t>C-08614</t>
  </si>
  <si>
    <t>OtsLGRF23S_8617</t>
  </si>
  <si>
    <t>C-08617</t>
  </si>
  <si>
    <t>OtsLYON20S_1_0870</t>
  </si>
  <si>
    <t>OtsLGRF23S_8620</t>
  </si>
  <si>
    <t>C-08620</t>
  </si>
  <si>
    <t>OtsLYON21S_1_0695</t>
  </si>
  <si>
    <t>OtsLYON21S_1_0261</t>
  </si>
  <si>
    <t>OtsLGRF23S_8623</t>
  </si>
  <si>
    <t>C-08623</t>
  </si>
  <si>
    <t>OtsLGRF23S_8626</t>
  </si>
  <si>
    <t>C-08626</t>
  </si>
  <si>
    <t>OtsLYON20S_1_1161</t>
  </si>
  <si>
    <t>OtsLGRF23S_8629</t>
  </si>
  <si>
    <t>C-08629</t>
  </si>
  <si>
    <t>OtsLGRF23S_8632</t>
  </si>
  <si>
    <t>C-08632</t>
  </si>
  <si>
    <t>OtsPBT19-LWSFa-7502</t>
  </si>
  <si>
    <t>OtsPBT19-LWSFa-7431</t>
  </si>
  <si>
    <t>OtsLGRF23S_8635</t>
  </si>
  <si>
    <t>C-08635</t>
  </si>
  <si>
    <t>OtsLYON19S_1_1364</t>
  </si>
  <si>
    <t>OtsLYON19S_1_1287</t>
  </si>
  <si>
    <t>OtsLGRF23S_8638</t>
  </si>
  <si>
    <t>C-08638</t>
  </si>
  <si>
    <t>OtsLGRF23S_8641</t>
  </si>
  <si>
    <t>C-08641</t>
  </si>
  <si>
    <t>OtsLYON19S_1_1278</t>
  </si>
  <si>
    <t>OtsLGRF23S_8644</t>
  </si>
  <si>
    <t>C-08644</t>
  </si>
  <si>
    <t>OtsLYON20S_1_0255</t>
  </si>
  <si>
    <t>OtsLYON20S_1_0114</t>
  </si>
  <si>
    <t>OtsLGRF23S_8647</t>
  </si>
  <si>
    <t>C-08647</t>
  </si>
  <si>
    <t>OtsLGRF23S_8650</t>
  </si>
  <si>
    <t>C-08650</t>
  </si>
  <si>
    <t>OtsLYON20S_1_1739</t>
  </si>
  <si>
    <t>OtsLGRF23S_8653</t>
  </si>
  <si>
    <t>C-08653</t>
  </si>
  <si>
    <t>OtsLYON21S_1_1093</t>
  </si>
  <si>
    <t>OtsLYON21S_1_1297</t>
  </si>
  <si>
    <t>OtsLGRF23S_8656</t>
  </si>
  <si>
    <t>C-08656</t>
  </si>
  <si>
    <t>OtsLGRF23S_8659</t>
  </si>
  <si>
    <t>C-08659</t>
  </si>
  <si>
    <t>OtsLGRF23S_8662</t>
  </si>
  <si>
    <t>C-08662</t>
  </si>
  <si>
    <t>OtsLGRF23S_8665</t>
  </si>
  <si>
    <t>C-08665</t>
  </si>
  <si>
    <t>OtsLYON19S_1_1985</t>
  </si>
  <si>
    <t>OtsLGRF23S_8668</t>
  </si>
  <si>
    <t>C-08668</t>
  </si>
  <si>
    <t>OtsLGRF23S_8671</t>
  </si>
  <si>
    <t>C-08671</t>
  </si>
  <si>
    <t>OtsLYON20S_1_1835</t>
  </si>
  <si>
    <t>OtsLYON20S_1_2001</t>
  </si>
  <si>
    <t>OtsLGRF23S_8674</t>
  </si>
  <si>
    <t>C-08674</t>
  </si>
  <si>
    <t>OtsPBT19-RSHFa-0726</t>
  </si>
  <si>
    <t>OtsPBT19-RSHFa-0823</t>
  </si>
  <si>
    <t>OtsLGRF23S_8675</t>
  </si>
  <si>
    <t>3DD.003E510D7B</t>
  </si>
  <si>
    <t>OtsLGRF23S_8677</t>
  </si>
  <si>
    <t>C-08677</t>
  </si>
  <si>
    <t>OtsLGRF23S_8680</t>
  </si>
  <si>
    <t>C-08680</t>
  </si>
  <si>
    <t>OtsLGRF23S_8683</t>
  </si>
  <si>
    <t>C-08683</t>
  </si>
  <si>
    <t>OtsLYON19S_1_0825</t>
  </si>
  <si>
    <t>OtsLGRF23S_8684</t>
  </si>
  <si>
    <t>3DD.003E510D5D</t>
  </si>
  <si>
    <t>OtsLGRF23S_8686</t>
  </si>
  <si>
    <t>C-08686</t>
  </si>
  <si>
    <t>OtsLGRF23S_8687</t>
  </si>
  <si>
    <t>3DD.003E510D4E</t>
  </si>
  <si>
    <t>OtsPBt19-PRHFa-7298</t>
  </si>
  <si>
    <t>OtsPBt19-PRHFa-7391</t>
  </si>
  <si>
    <t>OtsPBt19-PRHFa</t>
  </si>
  <si>
    <t>OtsLGRF23S_8689</t>
  </si>
  <si>
    <t>C-08689</t>
  </si>
  <si>
    <t>OtsPBT19-PRHFa-0603</t>
  </si>
  <si>
    <t>OtsPBT19-PRHFa-0528</t>
  </si>
  <si>
    <t>OtsLGRF23S_8692</t>
  </si>
  <si>
    <t>C-08692</t>
  </si>
  <si>
    <t>OtsLGRF23S_8695</t>
  </si>
  <si>
    <t>C-08695</t>
  </si>
  <si>
    <t>3DD.003E510D98</t>
  </si>
  <si>
    <t>OtsPBT19-PRHFa-4743</t>
  </si>
  <si>
    <t>OtsPBT19-PRHFa-4884</t>
  </si>
  <si>
    <t>OtsLGRF23S_8696</t>
  </si>
  <si>
    <t>3DD.003D7E4BBF</t>
  </si>
  <si>
    <t>OtsLGRF23S_8698</t>
  </si>
  <si>
    <t>C-08698</t>
  </si>
  <si>
    <t>OtsNPFH20S_1_0055</t>
  </si>
  <si>
    <t>OtsNPFH20S_1_0016</t>
  </si>
  <si>
    <t>OtsLGRF23S_8701</t>
  </si>
  <si>
    <t>C-08701</t>
  </si>
  <si>
    <t>OtsLGRF23S_8704</t>
  </si>
  <si>
    <t>C-08704</t>
  </si>
  <si>
    <t>OtsLGRF23S_8707</t>
  </si>
  <si>
    <t>C-08707</t>
  </si>
  <si>
    <t>OtsLGRF23S_8710</t>
  </si>
  <si>
    <t>C-08710</t>
  </si>
  <si>
    <t>OtsLGRF23S_8713</t>
  </si>
  <si>
    <t>C-08713</t>
  </si>
  <si>
    <t>OtsLYON19S_1_0243</t>
  </si>
  <si>
    <t>OtsLGRF23S_8716</t>
  </si>
  <si>
    <t>C-08716</t>
  </si>
  <si>
    <t>3DD.003E510DA2</t>
  </si>
  <si>
    <t>OtsPBT19-PRHFa-4463</t>
  </si>
  <si>
    <t>OtsPBT19-PRHFa-4628</t>
  </si>
  <si>
    <t>OtsLGRF23S_8717</t>
  </si>
  <si>
    <t>3DD.003E510D9C</t>
  </si>
  <si>
    <t>OtsPBT19-RSHFa-0544</t>
  </si>
  <si>
    <t>OtsPBT19-RSHFa-0424</t>
  </si>
  <si>
    <t>OtsLGRF23S_8719</t>
  </si>
  <si>
    <t>C-08719</t>
  </si>
  <si>
    <t>3DD.003E510D7A</t>
  </si>
  <si>
    <t>OtsLGRF23S_8722</t>
  </si>
  <si>
    <t>C-08722</t>
  </si>
  <si>
    <t>OtsLGRF23S_8725</t>
  </si>
  <si>
    <t>C-08725</t>
  </si>
  <si>
    <t>OtsLGRF23S_8728</t>
  </si>
  <si>
    <t>C-08728</t>
  </si>
  <si>
    <t>OtsLGRF23S_8731</t>
  </si>
  <si>
    <t>C-08731</t>
  </si>
  <si>
    <t>OtsLGRF23S_8734</t>
  </si>
  <si>
    <t>C-08734</t>
  </si>
  <si>
    <t>3DD.003E510D5A</t>
  </si>
  <si>
    <t>OtsLGRF23S_8737</t>
  </si>
  <si>
    <t>C-08737</t>
  </si>
  <si>
    <t>OtsLGRF23S_8740</t>
  </si>
  <si>
    <t>C-08740</t>
  </si>
  <si>
    <t>OtsLGRF23S_8743</t>
  </si>
  <si>
    <t>C-08743</t>
  </si>
  <si>
    <t>OtsLYON21S_1_0483</t>
  </si>
  <si>
    <t>OtsLGRF23S_8746</t>
  </si>
  <si>
    <t>C-08746</t>
  </si>
  <si>
    <t>OtsLGRF23S_8748</t>
  </si>
  <si>
    <t>C-08748</t>
  </si>
  <si>
    <t>OtsLGRF23S_8750</t>
  </si>
  <si>
    <t>3DD.003E510D99</t>
  </si>
  <si>
    <t>OtsLGRF23S_8751</t>
  </si>
  <si>
    <t>C-08751</t>
  </si>
  <si>
    <t>OtsLGRF23S_8754</t>
  </si>
  <si>
    <t>C-08754</t>
  </si>
  <si>
    <t>OtsLGRF23S_8757</t>
  </si>
  <si>
    <t>C-08757</t>
  </si>
  <si>
    <t>OtsLYON21S_1_1141</t>
  </si>
  <si>
    <t>OtsLYON21S_1_1396</t>
  </si>
  <si>
    <t>OtsLGRF23S_8760</t>
  </si>
  <si>
    <t>C-08760</t>
  </si>
  <si>
    <t>OtsLGRF23S_8762</t>
  </si>
  <si>
    <t>3DD.003D7E4BD8</t>
  </si>
  <si>
    <t>OtsLGRF23S_8763</t>
  </si>
  <si>
    <t>C-08763</t>
  </si>
  <si>
    <t>3DD.003E510D7E</t>
  </si>
  <si>
    <t>OtsLGRF23S_8766</t>
  </si>
  <si>
    <t>C-08766</t>
  </si>
  <si>
    <t>OtsLGRF23S_8769</t>
  </si>
  <si>
    <t>C-08769</t>
  </si>
  <si>
    <t>OtsLGRF23S_8772</t>
  </si>
  <si>
    <t>C-08772</t>
  </si>
  <si>
    <t>OtsLGRF23S_8775</t>
  </si>
  <si>
    <t>C-08775</t>
  </si>
  <si>
    <t>OtsLGRF23S_8778</t>
  </si>
  <si>
    <t>C-08778</t>
  </si>
  <si>
    <t>OtsLYON21S_1_0210</t>
  </si>
  <si>
    <t>OtsLGRF23S_8781</t>
  </si>
  <si>
    <t>C-08781</t>
  </si>
  <si>
    <t>OtsLGRF23S_8784</t>
  </si>
  <si>
    <t>C-08784</t>
  </si>
  <si>
    <t>OtsLGRF23S_8787</t>
  </si>
  <si>
    <t>C-08787</t>
  </si>
  <si>
    <t>OtsLGRF23S_8790</t>
  </si>
  <si>
    <t>C-08790</t>
  </si>
  <si>
    <t>OtsLYON19S_1_0930</t>
  </si>
  <si>
    <t>OtsLGRF23S_8793</t>
  </si>
  <si>
    <t>C-08793</t>
  </si>
  <si>
    <t>OtsLYON21S_1_0812</t>
  </si>
  <si>
    <t>OtsLYON21S_1_1625</t>
  </si>
  <si>
    <t>OtsLGRF23S_8794</t>
  </si>
  <si>
    <t>C-08794</t>
  </si>
  <si>
    <t>3DD.003D7E4B8A</t>
  </si>
  <si>
    <t>OtsLGRF23S_8795</t>
  </si>
  <si>
    <t>3DD.003D7E5745</t>
  </si>
  <si>
    <t>OtsPBT19-PRHFa-2934</t>
  </si>
  <si>
    <t>OtsPBT19-PRHFa-2326</t>
  </si>
  <si>
    <t>OtsLGRF23S_8796</t>
  </si>
  <si>
    <t>C-08796</t>
  </si>
  <si>
    <t>OtsLGRF23S_8799</t>
  </si>
  <si>
    <t>C-08799</t>
  </si>
  <si>
    <t>OtsLYON21S_1_1715</t>
  </si>
  <si>
    <t>OtsLYON21S_1_0923</t>
  </si>
  <si>
    <t>OtsLGRF23S_8800</t>
  </si>
  <si>
    <t>C-08800</t>
  </si>
  <si>
    <t>3DD.003D7E5744</t>
  </si>
  <si>
    <t>OtsLGRF23S_8802</t>
  </si>
  <si>
    <t>C-08802</t>
  </si>
  <si>
    <t>OtsLYON19S_1_1273</t>
  </si>
  <si>
    <t>OtsLGRF23S_8805</t>
  </si>
  <si>
    <t>C-08805</t>
  </si>
  <si>
    <t>OtsLGRF23S_8808</t>
  </si>
  <si>
    <t>C-08808</t>
  </si>
  <si>
    <t>OtsLGRF23S_8809</t>
  </si>
  <si>
    <t>C-08809</t>
  </si>
  <si>
    <t>3DD.003D7E4BDF</t>
  </si>
  <si>
    <t>OtsLGRF23S_8811</t>
  </si>
  <si>
    <t>C-08811</t>
  </si>
  <si>
    <t>OtsLGRF23S_8814</t>
  </si>
  <si>
    <t>C-08814</t>
  </si>
  <si>
    <t>OtsLYON20S_1_0843</t>
  </si>
  <si>
    <t>OtsLGRF23S_8817</t>
  </si>
  <si>
    <t>C-08817</t>
  </si>
  <si>
    <t>OtsPBT19-PRHFa-0202</t>
  </si>
  <si>
    <t>OtsPBT19-PRHFa-0304</t>
  </si>
  <si>
    <t>OtsLGRF23S_8820</t>
  </si>
  <si>
    <t>C-08820</t>
  </si>
  <si>
    <t>OtsLGRF23S_8823</t>
  </si>
  <si>
    <t>C-08823</t>
  </si>
  <si>
    <t>OtsLYON20S_1_1362</t>
  </si>
  <si>
    <t>OtsLYON20S_1_0913</t>
  </si>
  <si>
    <t>OtsLGRF23S_8824</t>
  </si>
  <si>
    <t>C-08824</t>
  </si>
  <si>
    <t>3DD.003D7E4B91</t>
  </si>
  <si>
    <t>OtsLYON20S_1_0621</t>
  </si>
  <si>
    <t>OtsLYON20S_1_0589</t>
  </si>
  <si>
    <t>OtsLGRF23S_8825</t>
  </si>
  <si>
    <t>3DD.003D7E4BBB</t>
  </si>
  <si>
    <t>OtsLGRF23S_8826</t>
  </si>
  <si>
    <t>C-08826</t>
  </si>
  <si>
    <t>This sample is a duplicate with OtsLGRF23S_10675.</t>
  </si>
  <si>
    <t>OtsLYON20S_1_0444</t>
  </si>
  <si>
    <t>OtsLYON20S_1_1185</t>
  </si>
  <si>
    <t>OtsLGRF23S_8829</t>
  </si>
  <si>
    <t>C-08829</t>
  </si>
  <si>
    <t>OtsLGRF23S_8832</t>
  </si>
  <si>
    <t>C-08832</t>
  </si>
  <si>
    <t>OtsLGRF23S_8835</t>
  </si>
  <si>
    <t>C-08835</t>
  </si>
  <si>
    <t>OtsLGRF23S_8838</t>
  </si>
  <si>
    <t>C-08838</t>
  </si>
  <si>
    <t>OtsLGRF23S_8841</t>
  </si>
  <si>
    <t>C-08841</t>
  </si>
  <si>
    <t>OtsLGRF23S_8844</t>
  </si>
  <si>
    <t>C-08844</t>
  </si>
  <si>
    <t>OtsLGRF23S_8847</t>
  </si>
  <si>
    <t>C-08847</t>
  </si>
  <si>
    <t>OtsLGRF23S_8850</t>
  </si>
  <si>
    <t>C-08850</t>
  </si>
  <si>
    <t>OtsLYON20S_1_1497</t>
  </si>
  <si>
    <t>OtsLYON20S_1_1609</t>
  </si>
  <si>
    <t>OtsLGRF23S_8853</t>
  </si>
  <si>
    <t>C-08853</t>
  </si>
  <si>
    <t>OtsLGRF23S_8856</t>
  </si>
  <si>
    <t>C-08856</t>
  </si>
  <si>
    <t>OtsLGRF23S_8859</t>
  </si>
  <si>
    <t>C-08859</t>
  </si>
  <si>
    <t>OtsLGRF23S_8862</t>
  </si>
  <si>
    <t>C-08862</t>
  </si>
  <si>
    <t>OtsLYON21S_1_0902</t>
  </si>
  <si>
    <t>OtsLYON21S_1_1928</t>
  </si>
  <si>
    <t>OtsLGRF23S_8865</t>
  </si>
  <si>
    <t>C-08865</t>
  </si>
  <si>
    <t>OtsLGRF23S_8867</t>
  </si>
  <si>
    <t>3DD.003D7E4BAB</t>
  </si>
  <si>
    <t>OtsPBT19-PRHFa-4136</t>
  </si>
  <si>
    <t>OtsPBT19-PRHFa-4272</t>
  </si>
  <si>
    <t>OtsLGRF23S_8868</t>
  </si>
  <si>
    <t>C-08868</t>
  </si>
  <si>
    <t>OtsLGRF23S_8871</t>
  </si>
  <si>
    <t>C-08871</t>
  </si>
  <si>
    <t>3DD.003D7E5797</t>
  </si>
  <si>
    <t>OtsLGRF23S_8874</t>
  </si>
  <si>
    <t>C-08874</t>
  </si>
  <si>
    <t>OtsLYON20S_1_1338</t>
  </si>
  <si>
    <t>OtsLYON20S_1_0882</t>
  </si>
  <si>
    <t>OtsLGRF23S_8877</t>
  </si>
  <si>
    <t>C-08877</t>
  </si>
  <si>
    <t>OtsLGRF23S_8879</t>
  </si>
  <si>
    <t>3DD.003D7E574C</t>
  </si>
  <si>
    <t>OtsLGRF23S_8880</t>
  </si>
  <si>
    <t>C-08880</t>
  </si>
  <si>
    <t>3DD.003D7E4B96</t>
  </si>
  <si>
    <t>OtsLGRF23S_8882</t>
  </si>
  <si>
    <t>3DD.003D7E4BA7</t>
  </si>
  <si>
    <t>OtsLGRF23S_8883</t>
  </si>
  <si>
    <t>C-08883</t>
  </si>
  <si>
    <t>OtsLGRF23S_8886</t>
  </si>
  <si>
    <t>C-08886</t>
  </si>
  <si>
    <t>OtsLYON20S_1_0212</t>
  </si>
  <si>
    <t>OtsLYON20S_1_0008</t>
  </si>
  <si>
    <t>OtsLGRF23S_8888</t>
  </si>
  <si>
    <t>3DD.003D7E577B</t>
  </si>
  <si>
    <t>OtsLGRF23S_8889</t>
  </si>
  <si>
    <t>C-08889</t>
  </si>
  <si>
    <t>OtsLGRF23S_8892</t>
  </si>
  <si>
    <t>C-08892</t>
  </si>
  <si>
    <t>OtsLGRF23S_8895</t>
  </si>
  <si>
    <t>C-08895</t>
  </si>
  <si>
    <t>OtsLYON21S_1_1083</t>
  </si>
  <si>
    <t>OtsLYON21S_1_1300</t>
  </si>
  <si>
    <t>OtsLGRF23S_8898</t>
  </si>
  <si>
    <t>C-08898</t>
  </si>
  <si>
    <t>OtsLGRF23S_8901</t>
  </si>
  <si>
    <t>C-08901</t>
  </si>
  <si>
    <t>OtsLGRF23S_8902</t>
  </si>
  <si>
    <t>C-08902</t>
  </si>
  <si>
    <t>3DD.003E511138</t>
  </si>
  <si>
    <t>OtsLYON20S_1_0478</t>
  </si>
  <si>
    <t>OtsLYON20S_1_0525</t>
  </si>
  <si>
    <t>OtsLGRF23S_8904</t>
  </si>
  <si>
    <t>C-08904</t>
  </si>
  <si>
    <t>OtsLGRF23S_8907</t>
  </si>
  <si>
    <t>C-08907</t>
  </si>
  <si>
    <t>OtsLYON20S_1_0006</t>
  </si>
  <si>
    <t>OtsLGRF23S_8910</t>
  </si>
  <si>
    <t>C-08910</t>
  </si>
  <si>
    <t>OtsLGRF23S_8911</t>
  </si>
  <si>
    <t>C-08911</t>
  </si>
  <si>
    <t>3DD.003D872811</t>
  </si>
  <si>
    <t>OtsLGRF23S_8913</t>
  </si>
  <si>
    <t>C-08913</t>
  </si>
  <si>
    <t>OtsLGRF23S_8916</t>
  </si>
  <si>
    <t>C-08916</t>
  </si>
  <si>
    <t>OtsLGRF23S_8919</t>
  </si>
  <si>
    <t>C-08919</t>
  </si>
  <si>
    <t>OtsLGRF23S_8922</t>
  </si>
  <si>
    <t>C-08922</t>
  </si>
  <si>
    <t>OtsLGRF23S_8923</t>
  </si>
  <si>
    <t>C-08923</t>
  </si>
  <si>
    <t>3DD.003D7E4BC4</t>
  </si>
  <si>
    <t>OtsLGRF23S_8925</t>
  </si>
  <si>
    <t>C-08925</t>
  </si>
  <si>
    <t>OtsLGRF23S_8928</t>
  </si>
  <si>
    <t>C-08928</t>
  </si>
  <si>
    <t>3DD.003D7E573F</t>
  </si>
  <si>
    <t>OtsLGRF23S_8931</t>
  </si>
  <si>
    <t>C-08931</t>
  </si>
  <si>
    <t>OtsLGRF23S_8934</t>
  </si>
  <si>
    <t>C-08934</t>
  </si>
  <si>
    <t>3DD.003D7E5791</t>
  </si>
  <si>
    <t>OtsLGRF23S_8937</t>
  </si>
  <si>
    <t>C-08937</t>
  </si>
  <si>
    <t>OtsLGRF23S_8940</t>
  </si>
  <si>
    <t>C-08940</t>
  </si>
  <si>
    <t>OtsLGRF23S_8941</t>
  </si>
  <si>
    <t>C-08941</t>
  </si>
  <si>
    <t>3DD.003D7E5788</t>
  </si>
  <si>
    <t>OtsLYON19S_1_1760</t>
  </si>
  <si>
    <t>OtsLYON19S_1_2020</t>
  </si>
  <si>
    <t>OtsLGRF23S_8943</t>
  </si>
  <si>
    <t>C-08943</t>
  </si>
  <si>
    <t>OtsLGRF23S_8944</t>
  </si>
  <si>
    <t>C-08944</t>
  </si>
  <si>
    <t>3DD.003D7E5775</t>
  </si>
  <si>
    <t>OtsLGRF23S_8945</t>
  </si>
  <si>
    <t>3DD.003D476F2F</t>
  </si>
  <si>
    <t>OtsLGRF23S_8946</t>
  </si>
  <si>
    <t>C-08946</t>
  </si>
  <si>
    <t>OtsPBT19-RSHFa-0721</t>
  </si>
  <si>
    <t>OtsPBT19-RSHFa-0804</t>
  </si>
  <si>
    <t>OtsLGRF23S_8949</t>
  </si>
  <si>
    <t>C-08949</t>
  </si>
  <si>
    <t>OtsLGRF23S_8952</t>
  </si>
  <si>
    <t>C-08952</t>
  </si>
  <si>
    <t>OtsLGRF23S_8953</t>
  </si>
  <si>
    <t>C-08953</t>
  </si>
  <si>
    <t>3DD.003D7E5777</t>
  </si>
  <si>
    <t>OtsLGRF23S_8955</t>
  </si>
  <si>
    <t>C-08955</t>
  </si>
  <si>
    <t>OtsLGRF23S_8956</t>
  </si>
  <si>
    <t>C-08956</t>
  </si>
  <si>
    <t>3DD.003D7E576E</t>
  </si>
  <si>
    <t>OtsLGRF23S_8958</t>
  </si>
  <si>
    <t>C-08958</t>
  </si>
  <si>
    <t>3DD.003D7E5743</t>
  </si>
  <si>
    <t>OtsPBT19-PRHFa-5650</t>
  </si>
  <si>
    <t>OtsPBT19-PRHFa-5323</t>
  </si>
  <si>
    <t>OtsLGRF23S_8960</t>
  </si>
  <si>
    <t>3DD.003D7E5741</t>
  </si>
  <si>
    <t>OtsLGRF23S_8961</t>
  </si>
  <si>
    <t>C-08961</t>
  </si>
  <si>
    <t>OtsLGRF23S_8964</t>
  </si>
  <si>
    <t>C-08964</t>
  </si>
  <si>
    <t>OtsLGRF23S_8967</t>
  </si>
  <si>
    <t>C-08967</t>
  </si>
  <si>
    <t>OtsLGRF23S_8970</t>
  </si>
  <si>
    <t>C-08970</t>
  </si>
  <si>
    <t>OtsLGRF23S_8973</t>
  </si>
  <si>
    <t>C-08973</t>
  </si>
  <si>
    <t>OtsLGRF23S_8976</t>
  </si>
  <si>
    <t>C-08976</t>
  </si>
  <si>
    <t>OtsLGRF23S_8979</t>
  </si>
  <si>
    <t>C-08979</t>
  </si>
  <si>
    <t>OtsLGRF23S_8982</t>
  </si>
  <si>
    <t>C-08982</t>
  </si>
  <si>
    <t>OtsLGRF23S_8985</t>
  </si>
  <si>
    <t>C-08985</t>
  </si>
  <si>
    <t>OtsLGRF23S_8987</t>
  </si>
  <si>
    <t>3DD.003D7E5756</t>
  </si>
  <si>
    <t>OtsLGRF23S_8988</t>
  </si>
  <si>
    <t>C-08988</t>
  </si>
  <si>
    <t>OtsLYON19S_1_0820</t>
  </si>
  <si>
    <t>OtsLGRF23S_8991</t>
  </si>
  <si>
    <t>C-08991</t>
  </si>
  <si>
    <t>OtsLGRF23S_8994</t>
  </si>
  <si>
    <t>C-08994</t>
  </si>
  <si>
    <t>OtsPBT19-RSHFa-0554</t>
  </si>
  <si>
    <t>OtsPBT19-RSHFa-0689</t>
  </si>
  <si>
    <t>OtsLGRF23S_8997</t>
  </si>
  <si>
    <t>C-08997</t>
  </si>
  <si>
    <t>OtsLGRF23S_9000</t>
  </si>
  <si>
    <t>C-09000</t>
  </si>
  <si>
    <t>OtsLYON21S_1_1054</t>
  </si>
  <si>
    <t>OtsLYON21S_1_1234</t>
  </si>
  <si>
    <t>OtsLGRF23S_9003</t>
  </si>
  <si>
    <t>C-09003</t>
  </si>
  <si>
    <t>3DD.003D7E5766</t>
  </si>
  <si>
    <t>OtsPBT18-UmaFa-0535</t>
  </si>
  <si>
    <t>OtsPBT18-UmaFa-0538</t>
  </si>
  <si>
    <t>OtsLGRF23S_9006</t>
  </si>
  <si>
    <t>C-09006</t>
  </si>
  <si>
    <t>OtsLGRF23S_9007</t>
  </si>
  <si>
    <t>C-09007</t>
  </si>
  <si>
    <t>3DD.003D7E577D</t>
  </si>
  <si>
    <t>OtsLGRF23S_9009</t>
  </si>
  <si>
    <t>C-09009</t>
  </si>
  <si>
    <t>OtsLGRF23S_9012</t>
  </si>
  <si>
    <t>C-09012</t>
  </si>
  <si>
    <t>OtsLYON21S_1_1112</t>
  </si>
  <si>
    <t>OtsLYON21S_1_1352</t>
  </si>
  <si>
    <t>OtsLGRF23S_9013</t>
  </si>
  <si>
    <t>C-09013</t>
  </si>
  <si>
    <t>3DD.003D7E5794</t>
  </si>
  <si>
    <t>OtsLGRF23S_9015</t>
  </si>
  <si>
    <t>C-09015</t>
  </si>
  <si>
    <t>OtsLGRF23S_9018</t>
  </si>
  <si>
    <t>C-09018</t>
  </si>
  <si>
    <t>3DD.003D7E5784</t>
  </si>
  <si>
    <t>OtsLYON19S_1_0317</t>
  </si>
  <si>
    <t>OtsLGRF23S_9021</t>
  </si>
  <si>
    <t>C-09021</t>
  </si>
  <si>
    <t>OtsLYON20S_1_1478</t>
  </si>
  <si>
    <t>OtsLYON20S_1_1283</t>
  </si>
  <si>
    <t>OtsLGRF23S_9023</t>
  </si>
  <si>
    <t>3DD.003E510F67</t>
  </si>
  <si>
    <t>OtsPBT19-PRHFa-1297</t>
  </si>
  <si>
    <t>OtsPBT19-PRHFa-1413</t>
  </si>
  <si>
    <t>OtsLGRF23S_9024</t>
  </si>
  <si>
    <t>C-09024</t>
  </si>
  <si>
    <t>3DD.003D7E5764</t>
  </si>
  <si>
    <t>OtsLGRF23S_9025</t>
  </si>
  <si>
    <t>C-09025</t>
  </si>
  <si>
    <t>3DD.003D7E5748</t>
  </si>
  <si>
    <t>OtsNPFH19S_1_2308</t>
  </si>
  <si>
    <t>OtsNPFH19S_1_2008</t>
  </si>
  <si>
    <t>OtsLGRF23S_9027</t>
  </si>
  <si>
    <t>C-09027</t>
  </si>
  <si>
    <t>OtsLGRF23S_9030</t>
  </si>
  <si>
    <t>C-09030</t>
  </si>
  <si>
    <t>OtsLGRF23S_9032</t>
  </si>
  <si>
    <t>3DD.003D7E5792</t>
  </si>
  <si>
    <t>OtsPBT18-UmaFa-0625</t>
  </si>
  <si>
    <t>OtsPBT18-UmaFa-0624</t>
  </si>
  <si>
    <t>OtsLGRF23S_9033</t>
  </si>
  <si>
    <t>C-09033</t>
  </si>
  <si>
    <t>OtsLGRF23S_9036</t>
  </si>
  <si>
    <t>C-09036</t>
  </si>
  <si>
    <t>3DD.003D7E5762</t>
  </si>
  <si>
    <t>OtsLGRF23S_9039</t>
  </si>
  <si>
    <t>C-09039</t>
  </si>
  <si>
    <t>3DD.003D7E5793</t>
  </si>
  <si>
    <t>OtsLGRF23S_9040</t>
  </si>
  <si>
    <t>C-09040</t>
  </si>
  <si>
    <t>3DD.003D7E5795</t>
  </si>
  <si>
    <t>OtsLGRF23S_9041</t>
  </si>
  <si>
    <t>3DD.003D7E577F</t>
  </si>
  <si>
    <t>OtsLGRF23S_9042</t>
  </si>
  <si>
    <t>C-09042</t>
  </si>
  <si>
    <t>OtsLGRF23S_9045</t>
  </si>
  <si>
    <t>C-09045</t>
  </si>
  <si>
    <t>OtsLGRF23S_9048</t>
  </si>
  <si>
    <t>C-09048</t>
  </si>
  <si>
    <t>OtsLGRF23S_9051</t>
  </si>
  <si>
    <t>C-09051</t>
  </si>
  <si>
    <t>OtsLGRF23S_9052</t>
  </si>
  <si>
    <t>C-09052</t>
  </si>
  <si>
    <t>3DD.003D7E5768</t>
  </si>
  <si>
    <t>OtsLGRF23S_9054</t>
  </si>
  <si>
    <t>C-09054</t>
  </si>
  <si>
    <t>This sample is a duplicate with OtsLGRF23S_10773.</t>
  </si>
  <si>
    <t>OtsLGRF23S_9057</t>
  </si>
  <si>
    <t>C-09057</t>
  </si>
  <si>
    <t>OtsPBT19-PRHFa-2977</t>
  </si>
  <si>
    <t>OtsPBT19-PRHFa-2380</t>
  </si>
  <si>
    <t>OtsLGRF23S_9058</t>
  </si>
  <si>
    <t>C-09058</t>
  </si>
  <si>
    <t>3DD.003D7E5751</t>
  </si>
  <si>
    <t>OtsLGRF23S_9060</t>
  </si>
  <si>
    <t>C-09060</t>
  </si>
  <si>
    <t>3DD.003D7E5774</t>
  </si>
  <si>
    <t>OtsPBT19-PRHFa-4468</t>
  </si>
  <si>
    <t>OtsPBT19-PRHFa-4640</t>
  </si>
  <si>
    <t>OtsLGRF23S_9063</t>
  </si>
  <si>
    <t>C-09063</t>
  </si>
  <si>
    <t>OtsLYON19S_1_1129</t>
  </si>
  <si>
    <t>OtsLYON19S_1_0980</t>
  </si>
  <si>
    <t>OtsLGRF23S_9065</t>
  </si>
  <si>
    <t>3DD.003D7E575E</t>
  </si>
  <si>
    <t>OtsLGRF23S_9066</t>
  </si>
  <si>
    <t>C-09066</t>
  </si>
  <si>
    <t>OtsLGRF23S_9068</t>
  </si>
  <si>
    <t>3DD.003D7E5789</t>
  </si>
  <si>
    <t>OtsLGRF23S_9069</t>
  </si>
  <si>
    <t>C-09069</t>
  </si>
  <si>
    <t>OtsLGRF23S_9072</t>
  </si>
  <si>
    <t>C-09072</t>
  </si>
  <si>
    <t>OtsLYON21S_1_0792</t>
  </si>
  <si>
    <t>OtsLYON21S_1_0492</t>
  </si>
  <si>
    <t>OtsLGRF23S_9075</t>
  </si>
  <si>
    <t>C-09075</t>
  </si>
  <si>
    <t>OtsLGRF23S_9078</t>
  </si>
  <si>
    <t>C-09078</t>
  </si>
  <si>
    <t>OtsLGRF23S_9079</t>
  </si>
  <si>
    <t>C-09079</t>
  </si>
  <si>
    <t>3DD.003D7E575A</t>
  </si>
  <si>
    <t>OtsLGRF23S_9082</t>
  </si>
  <si>
    <t>C-09082</t>
  </si>
  <si>
    <t>3DD.003D77EACC</t>
  </si>
  <si>
    <t>OtsLGRF23S_9085</t>
  </si>
  <si>
    <t>C-09085</t>
  </si>
  <si>
    <t>This sample is a duplicate with OtsLGRF23S_9870.</t>
  </si>
  <si>
    <t>OtsLGRF23S_9088</t>
  </si>
  <si>
    <t>C-09088</t>
  </si>
  <si>
    <t>3DD.003D7E5760</t>
  </si>
  <si>
    <t>OtsLGRF23S_9090</t>
  </si>
  <si>
    <t>C-09090</t>
  </si>
  <si>
    <t>3DD.003D7E5753</t>
  </si>
  <si>
    <t>OtsLGRF23S_9091</t>
  </si>
  <si>
    <t>C-09091</t>
  </si>
  <si>
    <t>OtsLGRF23S_9093</t>
  </si>
  <si>
    <t>C-09093</t>
  </si>
  <si>
    <t>3DD.003D7E578E</t>
  </si>
  <si>
    <t>OtsLGRF23S_9094</t>
  </si>
  <si>
    <t>C-09094</t>
  </si>
  <si>
    <t>OtsLGRF23S_9095</t>
  </si>
  <si>
    <t>3DD.003D7E5780</t>
  </si>
  <si>
    <t>OtsLGRF23S_9097</t>
  </si>
  <si>
    <t>C-09097</t>
  </si>
  <si>
    <t>OtsLGRF23S_9100</t>
  </si>
  <si>
    <t>C-09100</t>
  </si>
  <si>
    <t>OtsLYON19S_1_1275</t>
  </si>
  <si>
    <t>OtsLGRF23S_9103</t>
  </si>
  <si>
    <t>C-09103</t>
  </si>
  <si>
    <t>OtsLGRF23S_9104</t>
  </si>
  <si>
    <t>3DD.003D7E5778</t>
  </si>
  <si>
    <t>OtsLGRF23S_9106</t>
  </si>
  <si>
    <t>C-09106</t>
  </si>
  <si>
    <t>OtsLGRF23S_9109</t>
  </si>
  <si>
    <t>C-09109</t>
  </si>
  <si>
    <t>OtsLGRF23S_9112</t>
  </si>
  <si>
    <t>C-09112</t>
  </si>
  <si>
    <t>OtsLGRF23S_9115</t>
  </si>
  <si>
    <t>C-09115</t>
  </si>
  <si>
    <t>OtsLGRF23S_9116</t>
  </si>
  <si>
    <t>3DD.003D7E5773</t>
  </si>
  <si>
    <t>OtsPBT19-RSHFa-0570</t>
  </si>
  <si>
    <t>OtsPBT19-RSHFa-0441</t>
  </si>
  <si>
    <t>OtsLGRF23S_9118</t>
  </si>
  <si>
    <t>C-09118</t>
  </si>
  <si>
    <t>OtsPBT21-UmaFa-3039</t>
  </si>
  <si>
    <t>OtsPBT21-UmaFa-3038</t>
  </si>
  <si>
    <t>OtsPBT21-UmaFa</t>
  </si>
  <si>
    <t>OtsLGRF23S_9119</t>
  </si>
  <si>
    <t>C-09119</t>
  </si>
  <si>
    <t>3DD.003D7E5749</t>
  </si>
  <si>
    <t>OtsLGRF23S_9121</t>
  </si>
  <si>
    <t>C-09121</t>
  </si>
  <si>
    <t>OtsPBt19-PRHFa-7243</t>
  </si>
  <si>
    <t>OtsPBt19-PRHFa-7184</t>
  </si>
  <si>
    <t>OtsLGRF23S_9124</t>
  </si>
  <si>
    <t>C-09124</t>
  </si>
  <si>
    <t>This sample is a duplicate with OtsLGRF23S_10639.</t>
  </si>
  <si>
    <t>OtsLGRF23S_9127</t>
  </si>
  <si>
    <t>C-09127</t>
  </si>
  <si>
    <t>OtsLYON21S_1_0754</t>
  </si>
  <si>
    <t>OtsLYON21S_1_0390</t>
  </si>
  <si>
    <t>OtsLGRF23S_9129</t>
  </si>
  <si>
    <t>3DD.003D7E577C</t>
  </si>
  <si>
    <t>OtsLGRF23S_9130</t>
  </si>
  <si>
    <t>C-09130</t>
  </si>
  <si>
    <t>3DD.003D7E52FD</t>
  </si>
  <si>
    <t>OtsLGRF23S_9133</t>
  </si>
  <si>
    <t>C-09133</t>
  </si>
  <si>
    <t>OtsLGRF23S_9135</t>
  </si>
  <si>
    <t>3DD.003D7E5316</t>
  </si>
  <si>
    <t>OtsLGRF23S_9136</t>
  </si>
  <si>
    <t>C-09136</t>
  </si>
  <si>
    <t>OtsLYON20S_1_1642</t>
  </si>
  <si>
    <t>OtsLGRF23S_9139</t>
  </si>
  <si>
    <t>C-09139</t>
  </si>
  <si>
    <t>OtsLYON21S_1_0626</t>
  </si>
  <si>
    <t>OtsLYON21S_1_0050</t>
  </si>
  <si>
    <t>OtsLGRF23S_9142</t>
  </si>
  <si>
    <t>C-09142</t>
  </si>
  <si>
    <t>OtsLGRF23S_9145</t>
  </si>
  <si>
    <t>C-09145</t>
  </si>
  <si>
    <t>OtsLGRF23S_9148</t>
  </si>
  <si>
    <t>C-09148</t>
  </si>
  <si>
    <t>OtsLGRF23S_9151</t>
  </si>
  <si>
    <t>C-09151</t>
  </si>
  <si>
    <t>OtsPBT18-UmaFa-0888</t>
  </si>
  <si>
    <t>OtsPBT18-UmaFa-0884</t>
  </si>
  <si>
    <t>OtsLGRF23S_9152</t>
  </si>
  <si>
    <t>C-09152</t>
  </si>
  <si>
    <t>3DD.003D7E530D</t>
  </si>
  <si>
    <t>OtsLGRF23S_9154</t>
  </si>
  <si>
    <t>C-09154</t>
  </si>
  <si>
    <t>OtsLGRF23S_9157</t>
  </si>
  <si>
    <t>C-09157</t>
  </si>
  <si>
    <t>OtsLYON20S_1_1831</t>
  </si>
  <si>
    <t>OtsLYON20S_1_2007</t>
  </si>
  <si>
    <t>OtsLGRF23S_9160</t>
  </si>
  <si>
    <t>C-09160</t>
  </si>
  <si>
    <t>OtsLGRF23S_9163</t>
  </si>
  <si>
    <t>C-09163</t>
  </si>
  <si>
    <t>OtsLGRF23S_9166</t>
  </si>
  <si>
    <t>C-09166</t>
  </si>
  <si>
    <t>OtsPBt19-PRHFa-7459</t>
  </si>
  <si>
    <t>OtsPBT19-PRHFa-7623</t>
  </si>
  <si>
    <t>OtsLGRF23S_9169</t>
  </si>
  <si>
    <t>C-09169</t>
  </si>
  <si>
    <t>OtsLGRF23S_9172</t>
  </si>
  <si>
    <t>C-09172</t>
  </si>
  <si>
    <t>OtsNPFH19S_1_4341</t>
  </si>
  <si>
    <t>OtsNPFH19S_1_4034</t>
  </si>
  <si>
    <t>OtsLGRF23S_9175</t>
  </si>
  <si>
    <t>C-09175</t>
  </si>
  <si>
    <t>3DD.003D7E52F5</t>
  </si>
  <si>
    <t>OtsLGRF23S_9178</t>
  </si>
  <si>
    <t>C-09178</t>
  </si>
  <si>
    <t>OtsLGRF23S_9181</t>
  </si>
  <si>
    <t>C-09181</t>
  </si>
  <si>
    <t>3DD.003D7E52F0</t>
  </si>
  <si>
    <t>OtsLGRF23S_9184</t>
  </si>
  <si>
    <t>C-09184</t>
  </si>
  <si>
    <t>OtsLGRF23S_9185</t>
  </si>
  <si>
    <t>C-09185</t>
  </si>
  <si>
    <t>3DD.003D7E533B</t>
  </si>
  <si>
    <t>OtsLGRF23S_9187</t>
  </si>
  <si>
    <t>C-09187</t>
  </si>
  <si>
    <t>OtsLGRF23S_9190</t>
  </si>
  <si>
    <t>C-09190</t>
  </si>
  <si>
    <t>OtsLGRF23S_9193</t>
  </si>
  <si>
    <t>C-09193</t>
  </si>
  <si>
    <t>OtsLGRF23S_9196</t>
  </si>
  <si>
    <t>C-09196</t>
  </si>
  <si>
    <t>OtsLGRF23S_9197</t>
  </si>
  <si>
    <t>C-09197</t>
  </si>
  <si>
    <t>3DD.003D7E52F1</t>
  </si>
  <si>
    <t>OtsLGRF23S_9199</t>
  </si>
  <si>
    <t>C-09199</t>
  </si>
  <si>
    <t>OtsLGRF23S_9202</t>
  </si>
  <si>
    <t>C-09202</t>
  </si>
  <si>
    <t>OtsNPFH20S_1_0489</t>
  </si>
  <si>
    <t>OtsNPFH20S_1_0450</t>
  </si>
  <si>
    <t>OtsLGRF23S_9205</t>
  </si>
  <si>
    <t>C-09205</t>
  </si>
  <si>
    <t>OtsLGRF23S_9208</t>
  </si>
  <si>
    <t>C-09208</t>
  </si>
  <si>
    <t>OtsLGRF23S_9211</t>
  </si>
  <si>
    <t>C-09211</t>
  </si>
  <si>
    <t>OtsLYON19S_1_1346</t>
  </si>
  <si>
    <t>OtsLYON19S_1_1285</t>
  </si>
  <si>
    <t>OtsLGRF23S_9214</t>
  </si>
  <si>
    <t>C-09214</t>
  </si>
  <si>
    <t>OtsLYON21S_1_1138</t>
  </si>
  <si>
    <t>OtsLYON21S_1_1367</t>
  </si>
  <si>
    <t>OtsLGRF23S_9217</t>
  </si>
  <si>
    <t>C-09217</t>
  </si>
  <si>
    <t>3DD.003D7E52ED</t>
  </si>
  <si>
    <t>OtsPBT19-PRHFa-0292</t>
  </si>
  <si>
    <t>OtsPBT19-PRHFa-0518</t>
  </si>
  <si>
    <t>OtsLGRF23S_9220</t>
  </si>
  <si>
    <t>C-09220</t>
  </si>
  <si>
    <t>This sample is a duplicate with OtsLGRF23S_10925.</t>
  </si>
  <si>
    <t>OtsLGRF23S_9221</t>
  </si>
  <si>
    <t>C-09221</t>
  </si>
  <si>
    <t>3DD.003D7E52F7</t>
  </si>
  <si>
    <t>OtsLGRF23S_9223</t>
  </si>
  <si>
    <t>C-09223</t>
  </si>
  <si>
    <t>OtsLGRF23S_9226</t>
  </si>
  <si>
    <t>C-09226</t>
  </si>
  <si>
    <t>OtsLYON21S_1_0883</t>
  </si>
  <si>
    <t>OtsLYON21S_1_1875</t>
  </si>
  <si>
    <t>OtsLGRF23S_9229</t>
  </si>
  <si>
    <t>C-09229</t>
  </si>
  <si>
    <t>OtsLGRF23S_9232</t>
  </si>
  <si>
    <t>C-09232</t>
  </si>
  <si>
    <t>OtsLGRF23S_9235</t>
  </si>
  <si>
    <t>C-09235</t>
  </si>
  <si>
    <t>OtsLYON20S_1_1429</t>
  </si>
  <si>
    <t>OtsLYON20S_1_1217</t>
  </si>
  <si>
    <t>OtsLGRF23S_9238</t>
  </si>
  <si>
    <t>C-09238</t>
  </si>
  <si>
    <t>OtsLGRF23S_9241</t>
  </si>
  <si>
    <t>C-09241</t>
  </si>
  <si>
    <t>OtsLGRF23S_9243</t>
  </si>
  <si>
    <t>3DD.003D7E5321</t>
  </si>
  <si>
    <t>OtsLGRF23S_9244</t>
  </si>
  <si>
    <t>C-09244</t>
  </si>
  <si>
    <t>OtsLYON20S_1_1813</t>
  </si>
  <si>
    <t>OtsLYON20S_1_2021</t>
  </si>
  <si>
    <t>OtsLGRF23S_9247</t>
  </si>
  <si>
    <t>C-09247</t>
  </si>
  <si>
    <t>3DD.003D7E530C</t>
  </si>
  <si>
    <t>OtsLGRF23S_9250</t>
  </si>
  <si>
    <t>C-09250</t>
  </si>
  <si>
    <t>OtsLGRF23S_9253</t>
  </si>
  <si>
    <t>C-09253</t>
  </si>
  <si>
    <t>OtsLGRF23S_9256</t>
  </si>
  <si>
    <t>C-09256</t>
  </si>
  <si>
    <t>OtsPBT19-PRHFa-4197</t>
  </si>
  <si>
    <t>OtsPBT19-PRHFa-4393</t>
  </si>
  <si>
    <t>OtsLGRF23S_9257</t>
  </si>
  <si>
    <t>C-09257</t>
  </si>
  <si>
    <t>3DD.003D7E5311</t>
  </si>
  <si>
    <t>OtsLGRF23S_9259</t>
  </si>
  <si>
    <t>C-09259</t>
  </si>
  <si>
    <t>3DD.003D7E530F</t>
  </si>
  <si>
    <t>OtsLGRF23S_9260</t>
  </si>
  <si>
    <t>C-09260</t>
  </si>
  <si>
    <t>3DD.003E510B91</t>
  </si>
  <si>
    <t>OtsLGRF23S_9262</t>
  </si>
  <si>
    <t>C-09262</t>
  </si>
  <si>
    <t>OtsPBT20-LWSFa-3488</t>
  </si>
  <si>
    <t>OtsPBT20-LWSFa-3586</t>
  </si>
  <si>
    <t>OtsLGRF23S_9265</t>
  </si>
  <si>
    <t>C-09265</t>
  </si>
  <si>
    <t>OtsLGRF23S_9266</t>
  </si>
  <si>
    <t>C-09266</t>
  </si>
  <si>
    <t>3DD.003D7E5341</t>
  </si>
  <si>
    <t>OtsLGRF23S_9268</t>
  </si>
  <si>
    <t>C-09268</t>
  </si>
  <si>
    <t>OtsPBT19-LWSFa-4707</t>
  </si>
  <si>
    <t>OtsPBT19-LWSFa-4865</t>
  </si>
  <si>
    <t>OtsLGRF23S_9271</t>
  </si>
  <si>
    <t>C-09271</t>
  </si>
  <si>
    <t>OtsLGRF23S_9273</t>
  </si>
  <si>
    <t>3DD.003D7E534C</t>
  </si>
  <si>
    <t>OtsLGRF23S_9274</t>
  </si>
  <si>
    <t>C-09274</t>
  </si>
  <si>
    <t>OtsLYON21S_1_0922</t>
  </si>
  <si>
    <t>OtsLYON21S_1_1701</t>
  </si>
  <si>
    <t>OtsLGRF23S_9276</t>
  </si>
  <si>
    <t>3DD.003D7E52EA</t>
  </si>
  <si>
    <t>OtsLGRF23S_9277</t>
  </si>
  <si>
    <t>C-09277</t>
  </si>
  <si>
    <t>3DD.003D7E5330</t>
  </si>
  <si>
    <t>OtsPBT19-RSHFa-0396</t>
  </si>
  <si>
    <t>OtsPBT19-RSHFa-0410</t>
  </si>
  <si>
    <t>OtsLGRF23S_9278</t>
  </si>
  <si>
    <t>C-09278</t>
  </si>
  <si>
    <t>3DD.003D7E5325</t>
  </si>
  <si>
    <t>OtsLGRF23S_9280</t>
  </si>
  <si>
    <t>C-09280</t>
  </si>
  <si>
    <t>OtsLGRF23S_9283</t>
  </si>
  <si>
    <t>C-09283</t>
  </si>
  <si>
    <t>OtsLGRF23S_9286</t>
  </si>
  <si>
    <t>C-09286</t>
  </si>
  <si>
    <t>3DD.003D7E5306</t>
  </si>
  <si>
    <t>OtsLGRF23S_9289</t>
  </si>
  <si>
    <t>C-09289</t>
  </si>
  <si>
    <t>OtsLGRF23S_9292</t>
  </si>
  <si>
    <t>C-09292</t>
  </si>
  <si>
    <t>OtsLGRF23S_9295</t>
  </si>
  <si>
    <t>C-09295</t>
  </si>
  <si>
    <t>OtsLGRF23S_9298</t>
  </si>
  <si>
    <t>C-09298</t>
  </si>
  <si>
    <t>OtsLGRF23S_9301</t>
  </si>
  <si>
    <t>C-09301</t>
  </si>
  <si>
    <t>OtsLGRF23S_9304</t>
  </si>
  <si>
    <t>C-09304</t>
  </si>
  <si>
    <t>OtsLYON21S_1_0810</t>
  </si>
  <si>
    <t>OtsLYON21S_1_1632</t>
  </si>
  <si>
    <t>OtsLGRF23S_9305</t>
  </si>
  <si>
    <t>C-09305</t>
  </si>
  <si>
    <t>3DD.003D7E5349</t>
  </si>
  <si>
    <t>OtsLGRF23S_9306</t>
  </si>
  <si>
    <t>3DD.003D7E52FB</t>
  </si>
  <si>
    <t>OtsLGRF23S_9307</t>
  </si>
  <si>
    <t>C-09307</t>
  </si>
  <si>
    <t>OtsPBT18-UmaFa-0647</t>
  </si>
  <si>
    <t>OtsPBT18-UmaFa-0644</t>
  </si>
  <si>
    <t>OtsLGRF23S_9310</t>
  </si>
  <si>
    <t>C-09310</t>
  </si>
  <si>
    <t>OtsLGRF23S_9313</t>
  </si>
  <si>
    <t>C-09313</t>
  </si>
  <si>
    <t>OtsPBT19-RSHFa-0522</t>
  </si>
  <si>
    <t>OtsPBT19-RSHFa-0288</t>
  </si>
  <si>
    <t>OtsLGRF23S_9316</t>
  </si>
  <si>
    <t>C-09316</t>
  </si>
  <si>
    <t>OtsLGRF23S_9319</t>
  </si>
  <si>
    <t>C-09319</t>
  </si>
  <si>
    <t>OtsLYON20S_1_1557</t>
  </si>
  <si>
    <t>OtsLYON20S_1_1725</t>
  </si>
  <si>
    <t>OtsLGRF23S_9322</t>
  </si>
  <si>
    <t>C-09322</t>
  </si>
  <si>
    <t>OtsLGRF23S_9325</t>
  </si>
  <si>
    <t>C-09325</t>
  </si>
  <si>
    <t>OtsLGRF23S_9328</t>
  </si>
  <si>
    <t>C-09328</t>
  </si>
  <si>
    <t>3DD.003D476B1D</t>
  </si>
  <si>
    <t>OtsLGRF23S_9331</t>
  </si>
  <si>
    <t>C-09331</t>
  </si>
  <si>
    <t>OtsLGRF23S_9334</t>
  </si>
  <si>
    <t>C-09334</t>
  </si>
  <si>
    <t>OtsLGRF23S_9337</t>
  </si>
  <si>
    <t>C-09337</t>
  </si>
  <si>
    <t>OtsPBT19-RSHFa-0482</t>
  </si>
  <si>
    <t>OtsLGRF23S_9340</t>
  </si>
  <si>
    <t>C-09340</t>
  </si>
  <si>
    <t>OtsLGRF23S_9343</t>
  </si>
  <si>
    <t>C-09343</t>
  </si>
  <si>
    <t>OtsPBT19-RSHFa-0536</t>
  </si>
  <si>
    <t>OtsPBT19-RSHFa-0419</t>
  </si>
  <si>
    <t>OtsLGRF23S_9346</t>
  </si>
  <si>
    <t>C-09346</t>
  </si>
  <si>
    <t>OtsLGRF23S_9349</t>
  </si>
  <si>
    <t>C-09349</t>
  </si>
  <si>
    <t>OtsLGRF23S_9352</t>
  </si>
  <si>
    <t>C-09352</t>
  </si>
  <si>
    <t>OtsLGRF23S_9355</t>
  </si>
  <si>
    <t>C-09355</t>
  </si>
  <si>
    <t>OtsLGRF23S_9358</t>
  </si>
  <si>
    <t>C-09358</t>
  </si>
  <si>
    <t>OtsLGRF23S_9361</t>
  </si>
  <si>
    <t>C-09361</t>
  </si>
  <si>
    <t>OtsLGRF23S_9364</t>
  </si>
  <si>
    <t>C-09364</t>
  </si>
  <si>
    <t>OtsLGRF23S_9367</t>
  </si>
  <si>
    <t>C-09367</t>
  </si>
  <si>
    <t>OtsLGRF23S_9370</t>
  </si>
  <si>
    <t>C-09370</t>
  </si>
  <si>
    <t>OtsPBT19-PRHFa-1509</t>
  </si>
  <si>
    <t>OtsPBT19-PRHFa-1436</t>
  </si>
  <si>
    <t>OtsLGRF23S_9373</t>
  </si>
  <si>
    <t>C-09373</t>
  </si>
  <si>
    <t>OtsLGRF23S_9376</t>
  </si>
  <si>
    <t>C-09376</t>
  </si>
  <si>
    <t>OtsLYON21S_1_1088</t>
  </si>
  <si>
    <t>OtsLYON21S_1_1290</t>
  </si>
  <si>
    <t>OtsLGRF23S_9379</t>
  </si>
  <si>
    <t>C-09379</t>
  </si>
  <si>
    <t>OtsLGRF23S_9382</t>
  </si>
  <si>
    <t>C-09382</t>
  </si>
  <si>
    <t>OtsLGRF23S_9385</t>
  </si>
  <si>
    <t>C-09385</t>
  </si>
  <si>
    <t>OtsLGRF23S_9388</t>
  </si>
  <si>
    <t>C-09388</t>
  </si>
  <si>
    <t>OtsLGRF23S_9391</t>
  </si>
  <si>
    <t>C-09391</t>
  </si>
  <si>
    <t>OtsLGRF23S_9394</t>
  </si>
  <si>
    <t>C-09394</t>
  </si>
  <si>
    <t>This sample is a duplicate with OtsLGRF23S_10735.</t>
  </si>
  <si>
    <t>OtsLGRF23S_9397</t>
  </si>
  <si>
    <t>C-09397</t>
  </si>
  <si>
    <t>OtsLGRF23S_9400</t>
  </si>
  <si>
    <t>C-09400</t>
  </si>
  <si>
    <t>OtsLGRF23S_9403</t>
  </si>
  <si>
    <t>C-09403</t>
  </si>
  <si>
    <t>OtsLYON19S_1_1467</t>
  </si>
  <si>
    <t>OtsLGRF23S_9406</t>
  </si>
  <si>
    <t>C-09406</t>
  </si>
  <si>
    <t>OtsLGRF23S_9409</t>
  </si>
  <si>
    <t>C-09409</t>
  </si>
  <si>
    <t>OtsLGRF23S_9412</t>
  </si>
  <si>
    <t>C-09412</t>
  </si>
  <si>
    <t>OtsLYON19S_1_0931</t>
  </si>
  <si>
    <t>OtsLGRF23S_9415</t>
  </si>
  <si>
    <t>C-09415</t>
  </si>
  <si>
    <t>OtsLGRF23S_9418</t>
  </si>
  <si>
    <t>C-09418</t>
  </si>
  <si>
    <t>OtsLGRF23S_9421</t>
  </si>
  <si>
    <t>C-09421</t>
  </si>
  <si>
    <t>OtsLGRF23S_9424</t>
  </si>
  <si>
    <t>C-09424</t>
  </si>
  <si>
    <t>OtsLYON20S_1_0526</t>
  </si>
  <si>
    <t>OtsLGRF23S_9427</t>
  </si>
  <si>
    <t>C-09427</t>
  </si>
  <si>
    <t>OtsLGRF23S_9430</t>
  </si>
  <si>
    <t>C-09430</t>
  </si>
  <si>
    <t>OtsLGRF23S_9433</t>
  </si>
  <si>
    <t>C-09433</t>
  </si>
  <si>
    <t>OtsLGRF23S_9436</t>
  </si>
  <si>
    <t>C-09436</t>
  </si>
  <si>
    <t>OtsLGRF23S_9439</t>
  </si>
  <si>
    <t>C-09439</t>
  </si>
  <si>
    <t>OtsLGRF23S_9442</t>
  </si>
  <si>
    <t>C-09442</t>
  </si>
  <si>
    <t>OtsPBt19-PRHFa-7473</t>
  </si>
  <si>
    <t>OtsPBT19-PRHFa-7649</t>
  </si>
  <si>
    <t>OtsLGRF23S_9445</t>
  </si>
  <si>
    <t>C-09445</t>
  </si>
  <si>
    <t>OtsLGRF23S_9448</t>
  </si>
  <si>
    <t>C-09448</t>
  </si>
  <si>
    <t>OtsLGRF23S_9451</t>
  </si>
  <si>
    <t>C-09451</t>
  </si>
  <si>
    <t>OtsWellsSuPBT19YM-36</t>
  </si>
  <si>
    <t>OtsWellsSuPBT19Y-114</t>
  </si>
  <si>
    <t>OtsLGRF23S_9454</t>
  </si>
  <si>
    <t>C-09454</t>
  </si>
  <si>
    <t>OtsLGRF23S_9457</t>
  </si>
  <si>
    <t>C-09457</t>
  </si>
  <si>
    <t>OtsLGRF23S_9460</t>
  </si>
  <si>
    <t>C-09460</t>
  </si>
  <si>
    <t>OtsLGRF23S_9463</t>
  </si>
  <si>
    <t>C-09463</t>
  </si>
  <si>
    <t>OtsLYON21S_1_0785</t>
  </si>
  <si>
    <t>OtsLYON21S_1_0453</t>
  </si>
  <si>
    <t>OtsLGRF23S_9466</t>
  </si>
  <si>
    <t>C-09466</t>
  </si>
  <si>
    <t>OtsLYON20S_1_1163</t>
  </si>
  <si>
    <t>OtsLGRF23S_9469</t>
  </si>
  <si>
    <t>C-09469</t>
  </si>
  <si>
    <t>OtsLYON21S_1_0977</t>
  </si>
  <si>
    <t>OtsLYON21S_1_0541</t>
  </si>
  <si>
    <t>OtsLGRF23S_9472</t>
  </si>
  <si>
    <t>C-09472</t>
  </si>
  <si>
    <t>OtsLGRF23S_9475</t>
  </si>
  <si>
    <t>C-09475</t>
  </si>
  <si>
    <t>OtsLGRF23S_9478</t>
  </si>
  <si>
    <t>C-09478</t>
  </si>
  <si>
    <t>OtsLGRF23S_9481</t>
  </si>
  <si>
    <t>C-09481</t>
  </si>
  <si>
    <t>OtsLGRF23S_9484</t>
  </si>
  <si>
    <t>C-09484</t>
  </si>
  <si>
    <t>OtsLYON20S_1_0485</t>
  </si>
  <si>
    <t>OtsLYON20S_1_0531</t>
  </si>
  <si>
    <t>OtsLGRF23S_9487</t>
  </si>
  <si>
    <t>C-09487</t>
  </si>
  <si>
    <t>OtsLGRF23S_9490</t>
  </si>
  <si>
    <t>C-09490</t>
  </si>
  <si>
    <t>OtsLGRF23S_9493</t>
  </si>
  <si>
    <t>C-09493</t>
  </si>
  <si>
    <t>OtsLGRF23S_9496</t>
  </si>
  <si>
    <t>C-09496</t>
  </si>
  <si>
    <t>OtsLGRF23S_9499</t>
  </si>
  <si>
    <t>C-09499</t>
  </si>
  <si>
    <t>OtsLGRF23S_9502</t>
  </si>
  <si>
    <t>C-09502</t>
  </si>
  <si>
    <t>OtsLYON20S_1_0611</t>
  </si>
  <si>
    <t>OtsLYON20S_1_0583</t>
  </si>
  <si>
    <t>OtsLGRF23S_9505</t>
  </si>
  <si>
    <t>OtsLGRF23S_9508</t>
  </si>
  <si>
    <t>OtsLGRF23S_9511</t>
  </si>
  <si>
    <t>OtsLGRF23S_9514</t>
  </si>
  <si>
    <t>OtsLGRF23S_9517</t>
  </si>
  <si>
    <t>OtsLYON21S_1_1726</t>
  </si>
  <si>
    <t>OtsLGRF23S_9520</t>
  </si>
  <si>
    <t>OtsLGRF23S_9523</t>
  </si>
  <si>
    <t>OtsLGRF23S_9526</t>
  </si>
  <si>
    <t>OtsLGRF23S_9529</t>
  </si>
  <si>
    <t>OtsPBT19-RSHFa-0737</t>
  </si>
  <si>
    <t>OtsPBT19-RSHFa-0829</t>
  </si>
  <si>
    <t>OtsLGRF23S_9532</t>
  </si>
  <si>
    <t>OtsPBT19-UmaFa-0153</t>
  </si>
  <si>
    <t>OtsPBT19-UmaFa-0150</t>
  </si>
  <si>
    <t>OtsLGRF23S_9535</t>
  </si>
  <si>
    <t>OtsLGRF23S_9538</t>
  </si>
  <si>
    <t>OtsLGRF23S_9541</t>
  </si>
  <si>
    <t>OtsNPFH19S_1_4318</t>
  </si>
  <si>
    <t>OtsNPFH19S_1_4049</t>
  </si>
  <si>
    <t>OtsLGRF23S_9544</t>
  </si>
  <si>
    <t>OtsLGRF23S_9547</t>
  </si>
  <si>
    <t>OtsLGRF23S_9550</t>
  </si>
  <si>
    <t>OtsLGRF23S_9553</t>
  </si>
  <si>
    <t>OtsLGRF23S_9556</t>
  </si>
  <si>
    <t>OtsLGRF23S_9559</t>
  </si>
  <si>
    <t>OtsLYON19S_1_2075</t>
  </si>
  <si>
    <t>OtsLGRF23S_9562</t>
  </si>
  <si>
    <t>OtsPBT19-RSHFa-0106</t>
  </si>
  <si>
    <t>OtsPBT19-RSHFa-0038</t>
  </si>
  <si>
    <t>OtsLGRF23S_9565</t>
  </si>
  <si>
    <t>OtsLGRF23S_9568</t>
  </si>
  <si>
    <t>OtsLYON20S_1_1127</t>
  </si>
  <si>
    <t>OtsLGRF23S_9571</t>
  </si>
  <si>
    <t>OtsPBT18-UmaFa-0450</t>
  </si>
  <si>
    <t>OtsPBT18-UmaFa-0447</t>
  </si>
  <si>
    <t>OtsLGRF23S_9574</t>
  </si>
  <si>
    <t>OtsLGRF23S_9577</t>
  </si>
  <si>
    <t>OtsLGRF23S_9580</t>
  </si>
  <si>
    <t>OtsLYON21S_1_1043</t>
  </si>
  <si>
    <t>OtsLYON21S_1_1203</t>
  </si>
  <si>
    <t>OtsLGRF23S_9583</t>
  </si>
  <si>
    <t>OtsLGRF23S_9586</t>
  </si>
  <si>
    <t>OtsLGRF23S_9589</t>
  </si>
  <si>
    <t>OtsLGRF23S_9592</t>
  </si>
  <si>
    <t>OtsLYON21S_1_0699</t>
  </si>
  <si>
    <t>OtsLYON21S_1_0260</t>
  </si>
  <si>
    <t>OtsLGRF23S_9595</t>
  </si>
  <si>
    <t>OtsLGRF23S_9598</t>
  </si>
  <si>
    <t>OtsLGRF23S_9601</t>
  </si>
  <si>
    <t>OtsLGRF23S_9604</t>
  </si>
  <si>
    <t>OtsLYON21S_1_0905</t>
  </si>
  <si>
    <t>OtsLYON21S_1_1940</t>
  </si>
  <si>
    <t>OtsLGRF23S_9607</t>
  </si>
  <si>
    <t>OtsLGRF23S_9610</t>
  </si>
  <si>
    <t>OtsLGRF23S_9613</t>
  </si>
  <si>
    <t>OtsLGRF23S_9616</t>
  </si>
  <si>
    <t>OtsPBT18-UmaFa-0557</t>
  </si>
  <si>
    <t>OtsPBT18-UmaFa-0571</t>
  </si>
  <si>
    <t>OtsLGRF23S_9619</t>
  </si>
  <si>
    <t>OtsLGRF23S_9622</t>
  </si>
  <si>
    <t>OtsLGRF23S_9625</t>
  </si>
  <si>
    <t>OtsLGRF23S_9628</t>
  </si>
  <si>
    <t>OtsLGRF23S_9631</t>
  </si>
  <si>
    <t>OtsLYON20S_1_0622</t>
  </si>
  <si>
    <t>OtsLYON20S_1_0597</t>
  </si>
  <si>
    <t>OtsLGRF23S_9634</t>
  </si>
  <si>
    <t>This sample is a duplicate with OtsLGRF23S_10913.</t>
  </si>
  <si>
    <t>OtsPBT19-PRHFa-2291</t>
  </si>
  <si>
    <t>OtsPBT19-PRHFa-2462</t>
  </si>
  <si>
    <t>OtsLGRF23S_9637</t>
  </si>
  <si>
    <t>OtsLGRF23S_9640</t>
  </si>
  <si>
    <t>OtsLYON20S_1_0263</t>
  </si>
  <si>
    <t>OtsLYON20S_1_0152</t>
  </si>
  <si>
    <t>OtsLGRF23S_9643</t>
  </si>
  <si>
    <t>OtsLGRF23S_9646</t>
  </si>
  <si>
    <t>OtsLGRF23S_9649</t>
  </si>
  <si>
    <t>OtsLGRF23S_9652</t>
  </si>
  <si>
    <t>OtsLGRF23S_9655</t>
  </si>
  <si>
    <t>OtsLGRF23S_9658</t>
  </si>
  <si>
    <t>OtsPBT19-PRHFa-3063</t>
  </si>
  <si>
    <t>OtsPBT19-PRHFa-2706</t>
  </si>
  <si>
    <t>OtsLGRF23S_9661</t>
  </si>
  <si>
    <t>OtsLGRF23S_9664</t>
  </si>
  <si>
    <t>OtsLGRF23S_9667</t>
  </si>
  <si>
    <t>OtsLGRF23S_9670</t>
  </si>
  <si>
    <t>OtsLGRF23S_9673</t>
  </si>
  <si>
    <t>OtsLYON19S_1_1782</t>
  </si>
  <si>
    <t>OtsLYON19S_1_2053</t>
  </si>
  <si>
    <t>OtsLGRF23S_9676</t>
  </si>
  <si>
    <t>This sample is a duplicate with OtsLGRF23S_10566.</t>
  </si>
  <si>
    <t>OtsLGRF23S_9679</t>
  </si>
  <si>
    <t>OtsLGRF23S_9682</t>
  </si>
  <si>
    <t>OtsLGRF23S_9687</t>
  </si>
  <si>
    <t>C-09687</t>
  </si>
  <si>
    <t>OtsLGRF23S_9690</t>
  </si>
  <si>
    <t>C-09690</t>
  </si>
  <si>
    <t>OtsLGRF23S_9693</t>
  </si>
  <si>
    <t>C-09693</t>
  </si>
  <si>
    <t>OtsLGRF23S_9696</t>
  </si>
  <si>
    <t>C-09696</t>
  </si>
  <si>
    <t>OtsLGRF23S_9699</t>
  </si>
  <si>
    <t>C-09699</t>
  </si>
  <si>
    <t>OtsPBT20-UmaFa-0499</t>
  </si>
  <si>
    <t>OtsPBT20-UmaFa-0418</t>
  </si>
  <si>
    <t>OtsLGRF23S_9702</t>
  </si>
  <si>
    <t>C-09702</t>
  </si>
  <si>
    <t>OtsLYON21S_1_2001</t>
  </si>
  <si>
    <t>OtsLGRF23S_9705</t>
  </si>
  <si>
    <t>C-09705</t>
  </si>
  <si>
    <t>OtsNPFH19S_1_5345</t>
  </si>
  <si>
    <t>OtsNPFH19S_1_5038</t>
  </si>
  <si>
    <t>OtsLGRF23S_9708</t>
  </si>
  <si>
    <t>C-09708</t>
  </si>
  <si>
    <t>OtsLGRF23S_9711</t>
  </si>
  <si>
    <t>C-09711</t>
  </si>
  <si>
    <t>OtsLYON18S_1_0751</t>
  </si>
  <si>
    <t>OtsLYON18S_1_0657</t>
  </si>
  <si>
    <t>OtsLGRF23S_9714</t>
  </si>
  <si>
    <t>C-09714</t>
  </si>
  <si>
    <t>OtsPBt19-PRHFa-7246</t>
  </si>
  <si>
    <t>OtsPBt19-PRHFa-7188</t>
  </si>
  <si>
    <t>OtsLGRF23S_9717</t>
  </si>
  <si>
    <t>C-09717</t>
  </si>
  <si>
    <t>OtsLGRF23S_9720</t>
  </si>
  <si>
    <t>C-09720</t>
  </si>
  <si>
    <t>OtsLGRF23S_9723</t>
  </si>
  <si>
    <t>C-09723</t>
  </si>
  <si>
    <t>OtsLYON19S_1_2096</t>
  </si>
  <si>
    <t>OtsLGRF23S_9726</t>
  </si>
  <si>
    <t>C-09726</t>
  </si>
  <si>
    <t>OtsLGRF23S_9729</t>
  </si>
  <si>
    <t>C-09729</t>
  </si>
  <si>
    <t>OtsLYON20S_1_0162</t>
  </si>
  <si>
    <t>OtsLGRF23S_9732</t>
  </si>
  <si>
    <t>C-09732</t>
  </si>
  <si>
    <t>OtsLYON20S_1_0644</t>
  </si>
  <si>
    <t>OtsLYON20S_1_0717</t>
  </si>
  <si>
    <t>OtsLGRF23S_9735</t>
  </si>
  <si>
    <t>C-09735</t>
  </si>
  <si>
    <t>OtsLGRF23S_9738</t>
  </si>
  <si>
    <t>C-09738</t>
  </si>
  <si>
    <t>OtsNPFH20S_1_0085</t>
  </si>
  <si>
    <t>OtsNPFH20S_1_0010</t>
  </si>
  <si>
    <t>OtsLGRF23S_9741</t>
  </si>
  <si>
    <t>C-09741</t>
  </si>
  <si>
    <t>OtsLGRF23S_9744</t>
  </si>
  <si>
    <t>C-09744</t>
  </si>
  <si>
    <t>OtsLGRF23S_9747</t>
  </si>
  <si>
    <t>C-09747</t>
  </si>
  <si>
    <t>OtsLYON20S_1_0439</t>
  </si>
  <si>
    <t>OtsLYON20S_1_1188</t>
  </si>
  <si>
    <t>OtsLGRF23S_9750</t>
  </si>
  <si>
    <t>C-09750</t>
  </si>
  <si>
    <t>OtsLGRF23S_9753</t>
  </si>
  <si>
    <t>C-09753</t>
  </si>
  <si>
    <t>OtsLYON21S_1_0826</t>
  </si>
  <si>
    <t>OtsLYON21S_1_1659</t>
  </si>
  <si>
    <t>OtsLGRF23S_9756</t>
  </si>
  <si>
    <t>C-09756</t>
  </si>
  <si>
    <t>OtsLYON21S_1_0955</t>
  </si>
  <si>
    <t>OtsLYON21S_1_2022</t>
  </si>
  <si>
    <t>OtsLGRF23S_9759</t>
  </si>
  <si>
    <t>C-09759</t>
  </si>
  <si>
    <t>OtsLGRF23S_9762</t>
  </si>
  <si>
    <t>C-09762</t>
  </si>
  <si>
    <t>OtsLGRF23S_9765</t>
  </si>
  <si>
    <t>C-09765</t>
  </si>
  <si>
    <t>OtsLGRF23S_9768</t>
  </si>
  <si>
    <t>C-09768</t>
  </si>
  <si>
    <t>OtsLGRF23S_9771</t>
  </si>
  <si>
    <t>C-09771</t>
  </si>
  <si>
    <t>OtsLGRF23S_9774</t>
  </si>
  <si>
    <t>C-09774</t>
  </si>
  <si>
    <t>OtsLGRF23S_9777</t>
  </si>
  <si>
    <t>C-09777</t>
  </si>
  <si>
    <t>OtsLYON21S_1_0391</t>
  </si>
  <si>
    <t>OtsLGRF23S_9780</t>
  </si>
  <si>
    <t>C-09780</t>
  </si>
  <si>
    <t>OtsLGRF23S_9783</t>
  </si>
  <si>
    <t>C-09783</t>
  </si>
  <si>
    <t>OtsLGRF23S_9786</t>
  </si>
  <si>
    <t>C-09786</t>
  </si>
  <si>
    <t>OtsLGRF23S_9789</t>
  </si>
  <si>
    <t>C-09789</t>
  </si>
  <si>
    <t>OtsLGRF23S_9792</t>
  </si>
  <si>
    <t>C-09792</t>
  </si>
  <si>
    <t>OtsLGRF23S_9795</t>
  </si>
  <si>
    <t>C-09795</t>
  </si>
  <si>
    <t>OtsLGRF23S_9798</t>
  </si>
  <si>
    <t>C-09798</t>
  </si>
  <si>
    <t>OtsLGRF23S_9801</t>
  </si>
  <si>
    <t>C-09801</t>
  </si>
  <si>
    <t>OtsLGRF23S_9804</t>
  </si>
  <si>
    <t>C-09804</t>
  </si>
  <si>
    <t>OtsLGRF23S_9807</t>
  </si>
  <si>
    <t>C-09807</t>
  </si>
  <si>
    <t>OtsLGRF23S_9810</t>
  </si>
  <si>
    <t>C-09810</t>
  </si>
  <si>
    <t>OtsLGRF23S_9813</t>
  </si>
  <si>
    <t>C-09813</t>
  </si>
  <si>
    <t>OtsLGRF23S_9816</t>
  </si>
  <si>
    <t>C-09816</t>
  </si>
  <si>
    <t>OtsLGRF23S_9819</t>
  </si>
  <si>
    <t>C-09819</t>
  </si>
  <si>
    <t>OtsLGRF23S_9822</t>
  </si>
  <si>
    <t>C-09822</t>
  </si>
  <si>
    <t>OtsLGRF23S_9825</t>
  </si>
  <si>
    <t>C-09825</t>
  </si>
  <si>
    <t>OtsLGRF23S_9828</t>
  </si>
  <si>
    <t>C-09828</t>
  </si>
  <si>
    <t>OtsPBT19-PRHFa-4485</t>
  </si>
  <si>
    <t>OtsPBT19-PRHFa-4670</t>
  </si>
  <si>
    <t>OtsLGRF23S_9831</t>
  </si>
  <si>
    <t>C-09831</t>
  </si>
  <si>
    <t>OtsLGRF23S_9834</t>
  </si>
  <si>
    <t>C-09834</t>
  </si>
  <si>
    <t>OtsLYON19S_1_1404</t>
  </si>
  <si>
    <t>OtsLGRF23S_9837</t>
  </si>
  <si>
    <t>C-09837</t>
  </si>
  <si>
    <t>OtsPBT20-UmaFa-0500</t>
  </si>
  <si>
    <t>OtsPBT20-UmaFa-0412</t>
  </si>
  <si>
    <t>OtsLGRF23S_9840</t>
  </si>
  <si>
    <t>C-09840</t>
  </si>
  <si>
    <t>OtsLGRF23S_9843</t>
  </si>
  <si>
    <t>C-09843</t>
  </si>
  <si>
    <t>OtsLGRF23S_9846</t>
  </si>
  <si>
    <t>C-09846</t>
  </si>
  <si>
    <t>OtsLGRF23S_9849</t>
  </si>
  <si>
    <t>C-09849</t>
  </si>
  <si>
    <t>OtsLYON20S_1_1329</t>
  </si>
  <si>
    <t>OtsLYON20S_1_0857</t>
  </si>
  <si>
    <t>OtsLGRF23S_9852</t>
  </si>
  <si>
    <t>C-09852</t>
  </si>
  <si>
    <t>OtsLGRF23S_9855</t>
  </si>
  <si>
    <t>C-09855</t>
  </si>
  <si>
    <t>OtsLGRF23S_9858</t>
  </si>
  <si>
    <t>C-09858</t>
  </si>
  <si>
    <t>OtsLGRF23S_9861</t>
  </si>
  <si>
    <t>C-09861</t>
  </si>
  <si>
    <t>OtsLGRF23S_9864</t>
  </si>
  <si>
    <t>C-09864</t>
  </si>
  <si>
    <t>OtsLGRF23S_9867</t>
  </si>
  <si>
    <t>C-09867</t>
  </si>
  <si>
    <t>OtsLGRF23S_9870</t>
  </si>
  <si>
    <t>C-09870</t>
  </si>
  <si>
    <t>This sample is a duplicate with OtsLGRF23S_9085.</t>
  </si>
  <si>
    <t>OtsLGRF23S_9873</t>
  </si>
  <si>
    <t>C-09873</t>
  </si>
  <si>
    <t>OtsLGRF23S_9876</t>
  </si>
  <si>
    <t>C-09876</t>
  </si>
  <si>
    <t>3DD.003D7E4650</t>
  </si>
  <si>
    <t>OtsLGRF23S_9879</t>
  </si>
  <si>
    <t>C-09879</t>
  </si>
  <si>
    <t>OtsLGRF23S_9882</t>
  </si>
  <si>
    <t>C-09882</t>
  </si>
  <si>
    <t>OtsLGRF23S_9885</t>
  </si>
  <si>
    <t>C-09885</t>
  </si>
  <si>
    <t>3DD.003D7E4636</t>
  </si>
  <si>
    <t>OtsLGRF23S_9888</t>
  </si>
  <si>
    <t>C-09888</t>
  </si>
  <si>
    <t>OtsLYON20S_1_1395</t>
  </si>
  <si>
    <t>OtsLYON20S_1_0973</t>
  </si>
  <si>
    <t>OtsLGRF23S_9891</t>
  </si>
  <si>
    <t>C-09891</t>
  </si>
  <si>
    <t>OtsLGRF23S_9896</t>
  </si>
  <si>
    <t>C-09896</t>
  </si>
  <si>
    <t>OtsLGRF23S_9899</t>
  </si>
  <si>
    <t>C-09899</t>
  </si>
  <si>
    <t>OtsPBT19-PRHFa-5941</t>
  </si>
  <si>
    <t>OtsPBT19-PRHFa-5831</t>
  </si>
  <si>
    <t>OtsLGRF23S_9900</t>
  </si>
  <si>
    <t>C-09900</t>
  </si>
  <si>
    <t>3DD.003D7E465E</t>
  </si>
  <si>
    <t>OtsLYON19S_1_2071</t>
  </si>
  <si>
    <t>OtsLGRF23S_9902</t>
  </si>
  <si>
    <t>C-09902</t>
  </si>
  <si>
    <t>OtsLGRF23S_9905</t>
  </si>
  <si>
    <t>C-09905</t>
  </si>
  <si>
    <t>OtsLGRF23S_9907</t>
  </si>
  <si>
    <t>3DD.003D7E4625</t>
  </si>
  <si>
    <t>OtsLGRF23S_9908</t>
  </si>
  <si>
    <t>C-09908</t>
  </si>
  <si>
    <t>OtsLGRF23S_9910</t>
  </si>
  <si>
    <t>3DD.003D7E4617</t>
  </si>
  <si>
    <t>OtsLGRF23S_9911</t>
  </si>
  <si>
    <t>C-09911</t>
  </si>
  <si>
    <t>OtsLGRF23S_9914</t>
  </si>
  <si>
    <t>C-09914</t>
  </si>
  <si>
    <t>OtsLGRF23S_9917</t>
  </si>
  <si>
    <t>C-09917</t>
  </si>
  <si>
    <t>OtsLGRF23S_9920</t>
  </si>
  <si>
    <t>C-09920</t>
  </si>
  <si>
    <t>OtsPBT20-LWSFa-4775</t>
  </si>
  <si>
    <t>OtsPBT20-LWSFa-4687</t>
  </si>
  <si>
    <t>OtsLGRF23S_9923</t>
  </si>
  <si>
    <t>C-09923</t>
  </si>
  <si>
    <t>3DD.003D7E4649</t>
  </si>
  <si>
    <t>OtsLGRF23S_9924</t>
  </si>
  <si>
    <t>C-09924</t>
  </si>
  <si>
    <t>3DD.003D7E4612</t>
  </si>
  <si>
    <t>OtsPBT19-PRHFa-0925</t>
  </si>
  <si>
    <t>OtsPBT19-PRHFa-0863</t>
  </si>
  <si>
    <t>OtsLGRF23S_9925</t>
  </si>
  <si>
    <t>3DD.003D7E462E</t>
  </si>
  <si>
    <t>OtsLGRF23S_9926</t>
  </si>
  <si>
    <t>C-09926</t>
  </si>
  <si>
    <t>OtsLYON21S_1_1169</t>
  </si>
  <si>
    <t>OtsLYON21S_1_2324</t>
  </si>
  <si>
    <t>OtsLGRF23S_9928</t>
  </si>
  <si>
    <t>3DD.003D7E4629</t>
  </si>
  <si>
    <t>OtsLGRF23S_9929</t>
  </si>
  <si>
    <t>C-09929</t>
  </si>
  <si>
    <t>OtsLYON20S_1_0279</t>
  </si>
  <si>
    <t>OtsLYON20S_1_0174</t>
  </si>
  <si>
    <t>OtsLGRF23S_9932</t>
  </si>
  <si>
    <t>C-09932</t>
  </si>
  <si>
    <t>This sample is a duplicate with OtsLGRF23S_10687.</t>
  </si>
  <si>
    <t>OtsLYON21S_1_0447</t>
  </si>
  <si>
    <t>OtsLGRF23S_9933</t>
  </si>
  <si>
    <t>C-09933</t>
  </si>
  <si>
    <t>3DD.003D7E461D</t>
  </si>
  <si>
    <t>OtsLGRF23S_9934</t>
  </si>
  <si>
    <t>3DD.003D7E4607</t>
  </si>
  <si>
    <t>OtsLGRF23S_9935</t>
  </si>
  <si>
    <t>C-09935</t>
  </si>
  <si>
    <t>3DD.003D7E460A</t>
  </si>
  <si>
    <t>OtsLYON19S_1_0957</t>
  </si>
  <si>
    <t>OtsLGRF23S_9937</t>
  </si>
  <si>
    <t>3DD.003D7E463B</t>
  </si>
  <si>
    <t>OtsLGRF23S_9938</t>
  </si>
  <si>
    <t>C-09938</t>
  </si>
  <si>
    <t>OtsLGRF23S_9940</t>
  </si>
  <si>
    <t>3DD.003D7E4611</t>
  </si>
  <si>
    <t>OtsLGRF23S_9941</t>
  </si>
  <si>
    <t>C-09941</t>
  </si>
  <si>
    <t>OtsLGRF23S_9944</t>
  </si>
  <si>
    <t>C-09944</t>
  </si>
  <si>
    <t>OtsLGRF23S_9947</t>
  </si>
  <si>
    <t>C-09947</t>
  </si>
  <si>
    <t>OtsNPFH20S_1_0814</t>
  </si>
  <si>
    <t>OtsNPFH20S_1_0743</t>
  </si>
  <si>
    <t>OtsLGRF23S_9948</t>
  </si>
  <si>
    <t>C-09948</t>
  </si>
  <si>
    <t>3DD.003D7E4605</t>
  </si>
  <si>
    <t>OtsLGRF23S_9950</t>
  </si>
  <si>
    <t>C-09950</t>
  </si>
  <si>
    <t>OtsLGRF23S_9952</t>
  </si>
  <si>
    <t>3DD.003D7E4657</t>
  </si>
  <si>
    <t>OtsLGRF23S_9953</t>
  </si>
  <si>
    <t>C-09953</t>
  </si>
  <si>
    <t>OtsLYON21S_1_1653</t>
  </si>
  <si>
    <t>OtsLGRF23S_9956</t>
  </si>
  <si>
    <t>C-09956</t>
  </si>
  <si>
    <t>3DD.003D7E4647</t>
  </si>
  <si>
    <t>OtsLGRF23S_9959</t>
  </si>
  <si>
    <t>C-09959</t>
  </si>
  <si>
    <t>OtsPBT20-LWSFa-4750</t>
  </si>
  <si>
    <t>OtsPBT20-LWSFa-4663</t>
  </si>
  <si>
    <t>OtsLGRF23S_9962</t>
  </si>
  <si>
    <t>C-09962</t>
  </si>
  <si>
    <t>OtsLGRF23S_9964</t>
  </si>
  <si>
    <t>3DD.003D7E4640</t>
  </si>
  <si>
    <t>OtsLGRF23S_9965</t>
  </si>
  <si>
    <t>C-09965</t>
  </si>
  <si>
    <t>OtsLGRF23S_9966</t>
  </si>
  <si>
    <t>C-09966</t>
  </si>
  <si>
    <t>3DD.003D7E4667</t>
  </si>
  <si>
    <t>OtsLGRF23S_9968</t>
  </si>
  <si>
    <t>3DD.003D7E461F</t>
  </si>
  <si>
    <t>OtsLGRF23S_9969</t>
  </si>
  <si>
    <t>C-09969</t>
  </si>
  <si>
    <t>3DD.003D7E4659</t>
  </si>
  <si>
    <t>OtsLGRF23S_9971</t>
  </si>
  <si>
    <t>C-09971</t>
  </si>
  <si>
    <t>OtsLGRF23S_9974</t>
  </si>
  <si>
    <t>C-09974</t>
  </si>
  <si>
    <t>3DD.003D7E462B</t>
  </si>
  <si>
    <t>OtsLYON18S_1_0681</t>
  </si>
  <si>
    <t>OtsLGRF23S_9976</t>
  </si>
  <si>
    <t>3DD.003D7E4651</t>
  </si>
  <si>
    <t>OtsLGRF23S_9977</t>
  </si>
  <si>
    <t>C-09977</t>
  </si>
  <si>
    <t>3DD.003D7E4621</t>
  </si>
  <si>
    <t>OtsLGRF23S_9980</t>
  </si>
  <si>
    <t>C-09980</t>
  </si>
  <si>
    <t>OtsLYON21S_1_1126</t>
  </si>
  <si>
    <t>OtsLYON21S_1_1386</t>
  </si>
  <si>
    <t>OtsLGRF23S_9981</t>
  </si>
  <si>
    <t>C-09981</t>
  </si>
  <si>
    <t>3DD.003D7E4635</t>
  </si>
  <si>
    <t>OtsLGRF23S_9983</t>
  </si>
  <si>
    <t>C-09983</t>
  </si>
  <si>
    <t>OtsLGRF23S_9984</t>
  </si>
  <si>
    <t>C-09984</t>
  </si>
  <si>
    <t>3DD.003D7E4615</t>
  </si>
  <si>
    <t>OtsLGRF23S_9985</t>
  </si>
  <si>
    <t>3DD.003D7E4610</t>
  </si>
  <si>
    <t>OtsLGRF23S_9986</t>
  </si>
  <si>
    <t>C-09986</t>
  </si>
  <si>
    <t>3DD.003D7E464B</t>
  </si>
  <si>
    <t>OtsLGRF23S_9989</t>
  </si>
  <si>
    <t>C-09989</t>
  </si>
  <si>
    <t>OtsLYON21S_1_0894</t>
  </si>
  <si>
    <t>OtsLYON21S_1_1901</t>
  </si>
  <si>
    <t>OtsLGRF23S_9992</t>
  </si>
  <si>
    <t>C-09992</t>
  </si>
  <si>
    <t>OtsLGRF23S_9995</t>
  </si>
  <si>
    <t>C-09995</t>
  </si>
  <si>
    <t>OtsLGRF23S_9998</t>
  </si>
  <si>
    <t>C-09998</t>
  </si>
  <si>
    <t>3DD.003D7E4664</t>
  </si>
  <si>
    <t>OtsPBT19-PRHFa-4423</t>
  </si>
  <si>
    <t>OtsPBT19-PRHFa-4552</t>
  </si>
  <si>
    <t>OtsLGRF23S_10001</t>
  </si>
  <si>
    <t>C-10001</t>
  </si>
  <si>
    <t>OtsLGRF23S_10004</t>
  </si>
  <si>
    <t>C-10004</t>
  </si>
  <si>
    <t>OtsLGRF23S_10006</t>
  </si>
  <si>
    <t>3DD.003D7E4641</t>
  </si>
  <si>
    <t>OtsLGRF23S_10007</t>
  </si>
  <si>
    <t>C-10007</t>
  </si>
  <si>
    <t>OtsLGRF23S_10010</t>
  </si>
  <si>
    <t>C-10010</t>
  </si>
  <si>
    <t>3DD.003D7E4639</t>
  </si>
  <si>
    <t>OtsLGRF23S_10011</t>
  </si>
  <si>
    <t>C-10011</t>
  </si>
  <si>
    <t>3DD.003D7E4628</t>
  </si>
  <si>
    <t>OtsLGRF23S_10013</t>
  </si>
  <si>
    <t>C-10013</t>
  </si>
  <si>
    <t>OtsPBT19-PRHFa-2957</t>
  </si>
  <si>
    <t>OtsPBT19-PRHFa-2351</t>
  </si>
  <si>
    <t>OtsLGRF23S_10014</t>
  </si>
  <si>
    <t>C-10014</t>
  </si>
  <si>
    <t>3DD.003D7E465A</t>
  </si>
  <si>
    <t>OtsLGRF23S_10015</t>
  </si>
  <si>
    <t>3DD.003D7E4606</t>
  </si>
  <si>
    <t>OtsLGRF23S_10016</t>
  </si>
  <si>
    <t>C-10016</t>
  </si>
  <si>
    <t>OtsLGRF23S_10019</t>
  </si>
  <si>
    <t>C-10019</t>
  </si>
  <si>
    <t>3DD.003D7E4614</t>
  </si>
  <si>
    <t>OtsLGRF23S_10022</t>
  </si>
  <si>
    <t>C-10022</t>
  </si>
  <si>
    <t>OtsLYON20S_1_1523</t>
  </si>
  <si>
    <t>OtsLYON20S_1_1663</t>
  </si>
  <si>
    <t>OtsLGRF23S_10025</t>
  </si>
  <si>
    <t>C-10025</t>
  </si>
  <si>
    <t>OtsLGRF23S_10028</t>
  </si>
  <si>
    <t>C-10028</t>
  </si>
  <si>
    <t>OtsLGRF23S_10031</t>
  </si>
  <si>
    <t>C-10031</t>
  </si>
  <si>
    <t>OtsPBT19-PRHFa-2279</t>
  </si>
  <si>
    <t>OtsPBT19-PRHFa-2416</t>
  </si>
  <si>
    <t>OtsLGRF23S_10034</t>
  </si>
  <si>
    <t>C-10034</t>
  </si>
  <si>
    <t>OtsPBT19-PRHFa-5605</t>
  </si>
  <si>
    <t>OtsPBT19-PRHFa-5515</t>
  </si>
  <si>
    <t>OtsLGRF23S_10037</t>
  </si>
  <si>
    <t>C-10037</t>
  </si>
  <si>
    <t>OtsLGRF23S_10040</t>
  </si>
  <si>
    <t>C-10040</t>
  </si>
  <si>
    <t>3DD.003D7E4666</t>
  </si>
  <si>
    <t>OtsLYON19S_1_2001</t>
  </si>
  <si>
    <t>OtsLGRF23S_10043</t>
  </si>
  <si>
    <t>C-10043</t>
  </si>
  <si>
    <t>OtsLYON20S_1_0944</t>
  </si>
  <si>
    <t>OtsLGRF23S_10046</t>
  </si>
  <si>
    <t>C-10046</t>
  </si>
  <si>
    <t>OtsLGRF23S_10049</t>
  </si>
  <si>
    <t>C-10049</t>
  </si>
  <si>
    <t>OtsLGRF23S_10052</t>
  </si>
  <si>
    <t>C-10052</t>
  </si>
  <si>
    <t>OtsLGRF23S_10055</t>
  </si>
  <si>
    <t>C-10055</t>
  </si>
  <si>
    <t>3DD.003D7E460C</t>
  </si>
  <si>
    <t>OtsPBT19-PRHFa-2296</t>
  </si>
  <si>
    <t>OtsPBT19-PRHFa-2798</t>
  </si>
  <si>
    <t>OtsLGRF23S_10058</t>
  </si>
  <si>
    <t>C-10058</t>
  </si>
  <si>
    <t>OtsNPFH19S_1_3317</t>
  </si>
  <si>
    <t>OtsNPFH19S_1_3024</t>
  </si>
  <si>
    <t>OtsLGRF23S_10061</t>
  </si>
  <si>
    <t>C-10061</t>
  </si>
  <si>
    <t>OtsLGRF23S_10064</t>
  </si>
  <si>
    <t>C-10064</t>
  </si>
  <si>
    <t>OtsLGRF23S_10067</t>
  </si>
  <si>
    <t>C-10067</t>
  </si>
  <si>
    <t>OtsLGRF23S_10070</t>
  </si>
  <si>
    <t>C-10070</t>
  </si>
  <si>
    <t>OtsLGRF23S_10073</t>
  </si>
  <si>
    <t>C-10073</t>
  </si>
  <si>
    <t>OtsLGRF23S_10076</t>
  </si>
  <si>
    <t>C-10076</t>
  </si>
  <si>
    <t>OtsLGRF23S_10079</t>
  </si>
  <si>
    <t>C-10079</t>
  </si>
  <si>
    <t>OtsLGRF23S_10082</t>
  </si>
  <si>
    <t>C-10082</t>
  </si>
  <si>
    <t>OtsLGRF23S_10084</t>
  </si>
  <si>
    <t>3DD.003E5111AD</t>
  </si>
  <si>
    <t>OtsLGRF23S_10085</t>
  </si>
  <si>
    <t>C-10085</t>
  </si>
  <si>
    <t>3DD.003D7E4631</t>
  </si>
  <si>
    <t>OtsPBT19-PRHFa-2985</t>
  </si>
  <si>
    <t>OtsPBT19-PRHFa-2523</t>
  </si>
  <si>
    <t>OtsLGRF23S_10088</t>
  </si>
  <si>
    <t>C-10088</t>
  </si>
  <si>
    <t>3DD.003D7E463C</t>
  </si>
  <si>
    <t>OtsLGRF23S_10089</t>
  </si>
  <si>
    <t>C-10089</t>
  </si>
  <si>
    <t>3DD.003D7E4645</t>
  </si>
  <si>
    <t>OtsLGRF23S_10091</t>
  </si>
  <si>
    <t>C-10091</t>
  </si>
  <si>
    <t>OtsLYON20S_1_1049</t>
  </si>
  <si>
    <t>OtsLGRF23S_10093</t>
  </si>
  <si>
    <t>3DD.003D7E4638</t>
  </si>
  <si>
    <t>OtsLGRF23S_10094</t>
  </si>
  <si>
    <t>C-10094</t>
  </si>
  <si>
    <t>3DD.003D7E4634</t>
  </si>
  <si>
    <t>OtsLGRF23S_10095</t>
  </si>
  <si>
    <t>C-10095</t>
  </si>
  <si>
    <t>3DD.003D7E462A</t>
  </si>
  <si>
    <t>OtsLGRF23S_10097</t>
  </si>
  <si>
    <t>C-10097</t>
  </si>
  <si>
    <t>OtsPBT19-RSHFa-0366</t>
  </si>
  <si>
    <t>OtsPBT19-RSHFa-0270</t>
  </si>
  <si>
    <t>OtsLGRF23S_10099</t>
  </si>
  <si>
    <t>3DD.003D7E461C</t>
  </si>
  <si>
    <t>OtsLGRF23S_10100</t>
  </si>
  <si>
    <t>C-10100</t>
  </si>
  <si>
    <t>OtsLYON19S_1_2009</t>
  </si>
  <si>
    <t>OtsLGRF23S_10103</t>
  </si>
  <si>
    <t>C-10103</t>
  </si>
  <si>
    <t>OtsLGRF23S_10106</t>
  </si>
  <si>
    <t>C-10106</t>
  </si>
  <si>
    <t>OtsLYON20S_1_1156</t>
  </si>
  <si>
    <t>OtsLGRF23S_10109</t>
  </si>
  <si>
    <t>C-10109</t>
  </si>
  <si>
    <t>OtsLYON21S_1_1179</t>
  </si>
  <si>
    <t>OtsLYON21S_1_2305</t>
  </si>
  <si>
    <t>OtsLGRF23S_10110</t>
  </si>
  <si>
    <t>C-10110</t>
  </si>
  <si>
    <t>3DD.003D7E4619</t>
  </si>
  <si>
    <t>OtsLGRF23S_10112</t>
  </si>
  <si>
    <t>3DD.003D3CB31C</t>
  </si>
  <si>
    <t>OtsLGRF23S_10113</t>
  </si>
  <si>
    <t>C-10113</t>
  </si>
  <si>
    <t>3DD.003E5115B4</t>
  </si>
  <si>
    <t>OtsLGRF23S_10115</t>
  </si>
  <si>
    <t>3DD.003D7E4609</t>
  </si>
  <si>
    <t>OtsLGRF23S_10117</t>
  </si>
  <si>
    <t>C-10117</t>
  </si>
  <si>
    <t>3DD.003D7E4624</t>
  </si>
  <si>
    <t>OtsLGRF23S_10118</t>
  </si>
  <si>
    <t>3DD.003D7E460F</t>
  </si>
  <si>
    <t>OtsLGRF23S_10119</t>
  </si>
  <si>
    <t>C-10119</t>
  </si>
  <si>
    <t>3DD.003D7E461E</t>
  </si>
  <si>
    <t>OtsLGRF23S_10120</t>
  </si>
  <si>
    <t>C-10120</t>
  </si>
  <si>
    <t>3DD.003D7E464F</t>
  </si>
  <si>
    <t>OtsLGRF23S_10121</t>
  </si>
  <si>
    <t>OtsLGRF23S_10122</t>
  </si>
  <si>
    <t>C-10122</t>
  </si>
  <si>
    <t>3DD.003D7E4653</t>
  </si>
  <si>
    <t>OtsLGRF23S_10124</t>
  </si>
  <si>
    <t>OtsLGRF23S_10127</t>
  </si>
  <si>
    <t>OtsLGRF23S_10128</t>
  </si>
  <si>
    <t>C-10128</t>
  </si>
  <si>
    <t>3DD.003D7E4665</t>
  </si>
  <si>
    <t>OtsLGRF23S_10130</t>
  </si>
  <si>
    <t>OtsLYON20S_1_1461</t>
  </si>
  <si>
    <t>OtsLYON20S_1_1264</t>
  </si>
  <si>
    <t>OtsLGRF23S_10133</t>
  </si>
  <si>
    <t>OtsLYON19S_1_0355</t>
  </si>
  <si>
    <t>OtsLGRF23S_10135</t>
  </si>
  <si>
    <t>C-10135</t>
  </si>
  <si>
    <t>3DD.003D7E4655</t>
  </si>
  <si>
    <t>OtsLGRF23S_10136</t>
  </si>
  <si>
    <t>OtsLGRF23S_10139</t>
  </si>
  <si>
    <t>OtsPBT19-RSHFa-0359</t>
  </si>
  <si>
    <t>OtsPBT19-RSHFa-0227</t>
  </si>
  <si>
    <t>OtsLGRF23S_10142</t>
  </si>
  <si>
    <t>OtsLGRF23S_10145</t>
  </si>
  <si>
    <t>OtsLGRF23S_10148</t>
  </si>
  <si>
    <t>OtsLGRF23S_10151</t>
  </si>
  <si>
    <t>OtsLGRF23S_10154</t>
  </si>
  <si>
    <t>OtsLGRF23S_10157</t>
  </si>
  <si>
    <t>OtsLGRF23S_10160</t>
  </si>
  <si>
    <t>OtsLGRF23S_10163</t>
  </si>
  <si>
    <t>OtsLGRF23S_10166</t>
  </si>
  <si>
    <t>OtsPBT19-LWSFa-4680</t>
  </si>
  <si>
    <t>OtsPBT19-LWSFa-4922</t>
  </si>
  <si>
    <t>OtsLGRF23S_10169</t>
  </si>
  <si>
    <t>OtsLGRF23S_10172</t>
  </si>
  <si>
    <t>OtsLGRF23S_10175</t>
  </si>
  <si>
    <t>OtsLGRF23S_10178</t>
  </si>
  <si>
    <t>OtsLYON21S_1_1712</t>
  </si>
  <si>
    <t>OtsLGRF23S_10181</t>
  </si>
  <si>
    <t>OtsLGRF23S_10184</t>
  </si>
  <si>
    <t>OtsLGRF23S_10189</t>
  </si>
  <si>
    <t>C-10189</t>
  </si>
  <si>
    <t>OtsPBT19-RSHFa-0313</t>
  </si>
  <si>
    <t>OtsPBT19-RSHFa-0214</t>
  </si>
  <si>
    <t>OtsLGRF23S_10192</t>
  </si>
  <si>
    <t>C-10192</t>
  </si>
  <si>
    <t>OtsPBT19-PRHFa-2998</t>
  </si>
  <si>
    <t>OtsPBT19-PRHFa-2757</t>
  </si>
  <si>
    <t>OtsLGRF23S_10195</t>
  </si>
  <si>
    <t>C-10195</t>
  </si>
  <si>
    <t>OtsLGRF23S_10198</t>
  </si>
  <si>
    <t>C-10198</t>
  </si>
  <si>
    <t>OtsLGRF23S_10201</t>
  </si>
  <si>
    <t>C-10201</t>
  </si>
  <si>
    <t>OtsLGRF23S_10204</t>
  </si>
  <si>
    <t>C-10204</t>
  </si>
  <si>
    <t>OtsLYON18S_1_1007</t>
  </si>
  <si>
    <t>OtsLYON18S_1_1124</t>
  </si>
  <si>
    <t>OtsLGRF23S_10207</t>
  </si>
  <si>
    <t>C-10207</t>
  </si>
  <si>
    <t>OtsNPFH21S_1_1612</t>
  </si>
  <si>
    <t>OtsNPFH21S_1_1527</t>
  </si>
  <si>
    <t>OtsLGRF23S_10210</t>
  </si>
  <si>
    <t>C-10210</t>
  </si>
  <si>
    <t>OtsLGRF23S_10213</t>
  </si>
  <si>
    <t>C-10213</t>
  </si>
  <si>
    <t>OtsLGRF23S_10216</t>
  </si>
  <si>
    <t>C-10216</t>
  </si>
  <si>
    <t>OtsLGRF23S_10219</t>
  </si>
  <si>
    <t>C-10219</t>
  </si>
  <si>
    <t>OtsLGRF23S_10222</t>
  </si>
  <si>
    <t>C-10222</t>
  </si>
  <si>
    <t>OtsLGRF23S_10225</t>
  </si>
  <si>
    <t>C-10225</t>
  </si>
  <si>
    <t>OtsLGRF23S_10228</t>
  </si>
  <si>
    <t>C-10228</t>
  </si>
  <si>
    <t>OtsLGRF23S_10231</t>
  </si>
  <si>
    <t>C-10231</t>
  </si>
  <si>
    <t>OtsLGRF23S_10234</t>
  </si>
  <si>
    <t>C-10234</t>
  </si>
  <si>
    <t>OtsLGRF23S_10237</t>
  </si>
  <si>
    <t>C-10237</t>
  </si>
  <si>
    <t>OtsLGRF23S_10240</t>
  </si>
  <si>
    <t>C-10240</t>
  </si>
  <si>
    <t>OtsLGRF23S_10243</t>
  </si>
  <si>
    <t>C-10243</t>
  </si>
  <si>
    <t>OtsLGRF23S_10246</t>
  </si>
  <si>
    <t>C-10246</t>
  </si>
  <si>
    <t>OtsLYON21S_1_1167</t>
  </si>
  <si>
    <t>OtsLYON21S_1_2357</t>
  </si>
  <si>
    <t>OtsLGRF23S_10249</t>
  </si>
  <si>
    <t>C-10249</t>
  </si>
  <si>
    <t>OtsLGRF23S_10252</t>
  </si>
  <si>
    <t>C-10252</t>
  </si>
  <si>
    <t>OtsNPFH20S_1_0212</t>
  </si>
  <si>
    <t>OtsNPFH20S_1_0150</t>
  </si>
  <si>
    <t>OtsLGRF23S_10255</t>
  </si>
  <si>
    <t>C-10255</t>
  </si>
  <si>
    <t>OtsLGRF23S_10258</t>
  </si>
  <si>
    <t>C-10258</t>
  </si>
  <si>
    <t>OtsLYON20S_1_1515</t>
  </si>
  <si>
    <t>OtsLYON20S_1_1654</t>
  </si>
  <si>
    <t>OtsLGRF23S_10261</t>
  </si>
  <si>
    <t>C-10261</t>
  </si>
  <si>
    <t>OtsLGRF23S_10264</t>
  </si>
  <si>
    <t>C-10264</t>
  </si>
  <si>
    <t>OtsLGRF23S_10267</t>
  </si>
  <si>
    <t>C-10267</t>
  </si>
  <si>
    <t>OtsLGRF23S_10270</t>
  </si>
  <si>
    <t>C-10270</t>
  </si>
  <si>
    <t>OtsLYON21S_1_0242</t>
  </si>
  <si>
    <t>OtsLGRF23S_10273</t>
  </si>
  <si>
    <t>C-10273</t>
  </si>
  <si>
    <t>OtsLGRF23S_10276</t>
  </si>
  <si>
    <t>C-10276</t>
  </si>
  <si>
    <t>OtsPBT18-UmaFa-0790</t>
  </si>
  <si>
    <t>OtsPBT18-UmaFa-0786</t>
  </si>
  <si>
    <t>OtsLGRF23S_10279</t>
  </si>
  <si>
    <t>C-10279</t>
  </si>
  <si>
    <t>OtsLGRF23S_10282</t>
  </si>
  <si>
    <t>C-10282</t>
  </si>
  <si>
    <t>OtsLGRF23S_10285</t>
  </si>
  <si>
    <t>C-10285</t>
  </si>
  <si>
    <t>OtsLGRF23S_10288</t>
  </si>
  <si>
    <t>C-10288</t>
  </si>
  <si>
    <t>OtsLGRF23S_10291</t>
  </si>
  <si>
    <t>C-10291</t>
  </si>
  <si>
    <t>OtsLGRF23S_10294</t>
  </si>
  <si>
    <t>C-10294</t>
  </si>
  <si>
    <t>OtsLGRF23S_10297</t>
  </si>
  <si>
    <t>C-10297</t>
  </si>
  <si>
    <t>OtsLGRF23S_10300</t>
  </si>
  <si>
    <t>C-10300</t>
  </si>
  <si>
    <t>OtsLGRF23S_10303</t>
  </si>
  <si>
    <t>C-10303</t>
  </si>
  <si>
    <t>OtsLGRF23S_10306</t>
  </si>
  <si>
    <t>C-10306</t>
  </si>
  <si>
    <t>OtsLGRF23S_10309</t>
  </si>
  <si>
    <t>C-10309</t>
  </si>
  <si>
    <t>OtsLYON20S_1_1193</t>
  </si>
  <si>
    <t>OtsLGRF23S_10312</t>
  </si>
  <si>
    <t>C-10312</t>
  </si>
  <si>
    <t>OtsLGRF23S_10315</t>
  </si>
  <si>
    <t>C-10315</t>
  </si>
  <si>
    <t>OtsLYON21S_1_1115</t>
  </si>
  <si>
    <t>OtsLYON21S_1_1357</t>
  </si>
  <si>
    <t>OtsLGRF23S_10318</t>
  </si>
  <si>
    <t>C-10318</t>
  </si>
  <si>
    <t>OtsPBT19-PRHFa-4417</t>
  </si>
  <si>
    <t>OtsPBT19-PRHFa-4532</t>
  </si>
  <si>
    <t>OtsLGRF23S_10321</t>
  </si>
  <si>
    <t>C-10321</t>
  </si>
  <si>
    <t>OtsLGRF23S_10324</t>
  </si>
  <si>
    <t>C-10324</t>
  </si>
  <si>
    <t>OtsLGRF23S_10327</t>
  </si>
  <si>
    <t>C-10327</t>
  </si>
  <si>
    <t>OtsLGRF23S_10330</t>
  </si>
  <si>
    <t>C-10330</t>
  </si>
  <si>
    <t>OtsLGRF23S_10333</t>
  </si>
  <si>
    <t>C-10333</t>
  </si>
  <si>
    <t>OtsLGRF23S_10336</t>
  </si>
  <si>
    <t>C-10336</t>
  </si>
  <si>
    <t>OtsLGRF23S_10339</t>
  </si>
  <si>
    <t>C-10339</t>
  </si>
  <si>
    <t>This sample is a duplicate with OtsLGRF23S_7725.</t>
  </si>
  <si>
    <t>OtsLGRF23S_10342</t>
  </si>
  <si>
    <t>C-10342</t>
  </si>
  <si>
    <t>OtsLGRF23S_10345</t>
  </si>
  <si>
    <t>C-10345</t>
  </si>
  <si>
    <t>OtsLGRF23S_10348</t>
  </si>
  <si>
    <t>C-10348</t>
  </si>
  <si>
    <t>OtsLGRF23S_10351</t>
  </si>
  <si>
    <t>C-10351</t>
  </si>
  <si>
    <t>OtsLGRF23S_10354</t>
  </si>
  <si>
    <t>C-10354</t>
  </si>
  <si>
    <t>OtsLGRF23S_10357</t>
  </si>
  <si>
    <t>C-10357</t>
  </si>
  <si>
    <t>OtsLGRF23S_10360</t>
  </si>
  <si>
    <t>C-10360</t>
  </si>
  <si>
    <t>OtsLYON20S_1_0466</t>
  </si>
  <si>
    <t>OtsLYON20S_1_0505</t>
  </si>
  <si>
    <t>OtsLGRF23S_10363</t>
  </si>
  <si>
    <t>C-10363</t>
  </si>
  <si>
    <t>OtsLYON21S_1_1061</t>
  </si>
  <si>
    <t>OtsLYON21S_1_1256</t>
  </si>
  <si>
    <t>OtsLGRF23S_10366</t>
  </si>
  <si>
    <t>C-10366</t>
  </si>
  <si>
    <t>OtsLGRF23S_10369</t>
  </si>
  <si>
    <t>C-10369</t>
  </si>
  <si>
    <t>OtsLYON19S_1_1369</t>
  </si>
  <si>
    <t>OtsLYON19S_1_1476</t>
  </si>
  <si>
    <t>OtsLGRF23S_10372</t>
  </si>
  <si>
    <t>C-10372</t>
  </si>
  <si>
    <t>OtsLGRF23S_10375</t>
  </si>
  <si>
    <t>C-10375</t>
  </si>
  <si>
    <t>OtsLYON19S_1_1447</t>
  </si>
  <si>
    <t>OtsLGRF23S_10378</t>
  </si>
  <si>
    <t>C-10378</t>
  </si>
  <si>
    <t>This sample is a duplicate with OtsLGRF23S_2959.</t>
  </si>
  <si>
    <t>OtsLGRF23S_10381</t>
  </si>
  <si>
    <t>C-10381</t>
  </si>
  <si>
    <t>OtsLYON21S_1_1143</t>
  </si>
  <si>
    <t>OtsLYON21S_1_1398</t>
  </si>
  <si>
    <t>OtsLGRF23S_10384</t>
  </si>
  <si>
    <t>C-10384</t>
  </si>
  <si>
    <t>OtsLGRF23S_10387</t>
  </si>
  <si>
    <t>C-10387</t>
  </si>
  <si>
    <t>OtsLYON20S_1_0827</t>
  </si>
  <si>
    <t>OtsLGRF23S_10390</t>
  </si>
  <si>
    <t>C-10390</t>
  </si>
  <si>
    <t>OtsLGRF23S_10393</t>
  </si>
  <si>
    <t>C-10393</t>
  </si>
  <si>
    <t>OtsLGRF23S_10396</t>
  </si>
  <si>
    <t>C-10396</t>
  </si>
  <si>
    <t>3DD.003E510C33</t>
  </si>
  <si>
    <t>OtsLGRF23S_10399</t>
  </si>
  <si>
    <t>C-10399</t>
  </si>
  <si>
    <t>OtsLGRF23S_10402</t>
  </si>
  <si>
    <t>C-10402</t>
  </si>
  <si>
    <t>OtsLGRF23S_10405</t>
  </si>
  <si>
    <t>C-10405</t>
  </si>
  <si>
    <t>OtsLGRF23S_10408</t>
  </si>
  <si>
    <t>C-10408</t>
  </si>
  <si>
    <t>This sample is a duplicate with OtsLGRF23S_7710.</t>
  </si>
  <si>
    <t>OtsLGRF23S_10411</t>
  </si>
  <si>
    <t>C-10411</t>
  </si>
  <si>
    <t>OtsLGRF23S_10414</t>
  </si>
  <si>
    <t>C-10414</t>
  </si>
  <si>
    <t>OtsLGRF23S_10417</t>
  </si>
  <si>
    <t>C-10417</t>
  </si>
  <si>
    <t>OtsPBT20-LWSFa-5007</t>
  </si>
  <si>
    <t>OtsPBT20-LWSFa-4921</t>
  </si>
  <si>
    <t>OtsLGRF23S_10420</t>
  </si>
  <si>
    <t>C-10420</t>
  </si>
  <si>
    <t>OtsLGRF23S_10423</t>
  </si>
  <si>
    <t>C-10423</t>
  </si>
  <si>
    <t>OtsLGRF23S_10426</t>
  </si>
  <si>
    <t>C-10426</t>
  </si>
  <si>
    <t>OtsLGRF23S_10429</t>
  </si>
  <si>
    <t>C-10429</t>
  </si>
  <si>
    <t>OtsLGRF23S_10432</t>
  </si>
  <si>
    <t>C-10432</t>
  </si>
  <si>
    <t>OtsLGRF23S_10435</t>
  </si>
  <si>
    <t>C-10435</t>
  </si>
  <si>
    <t>OtsLGRF23S_10438</t>
  </si>
  <si>
    <t>C-10438</t>
  </si>
  <si>
    <t>OtsPBT19-RSHFa-0321</t>
  </si>
  <si>
    <t>OtsPBT19-RSHFa-0302</t>
  </si>
  <si>
    <t>OtsLGRF23S_10441</t>
  </si>
  <si>
    <t>C-10441</t>
  </si>
  <si>
    <t>OtsLGRF23S_10444</t>
  </si>
  <si>
    <t>C-10444</t>
  </si>
  <si>
    <t>OtsLGRF23S_10447</t>
  </si>
  <si>
    <t>C-10447</t>
  </si>
  <si>
    <t>OtsLGRF23S_10450</t>
  </si>
  <si>
    <t>C-10450</t>
  </si>
  <si>
    <t>3DD.003D49EE59</t>
  </si>
  <si>
    <t>OtsLGRF23S_10453</t>
  </si>
  <si>
    <t>C-10453</t>
  </si>
  <si>
    <t>OtsLYON19S_1_1953</t>
  </si>
  <si>
    <t>OtsLGRF23S_10456</t>
  </si>
  <si>
    <t>C-10456</t>
  </si>
  <si>
    <t>OtsLGRF23S_10459</t>
  </si>
  <si>
    <t>C-10459</t>
  </si>
  <si>
    <t>OtsPBT20-LWSFa-3646</t>
  </si>
  <si>
    <t>OtsPBT20-LWSFa-3702</t>
  </si>
  <si>
    <t>OtsLGRF23S_10462</t>
  </si>
  <si>
    <t>C-10462</t>
  </si>
  <si>
    <t>OtsNPFH20S_1_0372</t>
  </si>
  <si>
    <t>OtsNPFH20S_1_0337</t>
  </si>
  <si>
    <t>OtsLGRF23S_10465</t>
  </si>
  <si>
    <t>C-10465</t>
  </si>
  <si>
    <t>OtsLYON20S_1_0509</t>
  </si>
  <si>
    <t>OtsLGRF23S_10468</t>
  </si>
  <si>
    <t>C-10468</t>
  </si>
  <si>
    <t>OtsLGRF23S_10471</t>
  </si>
  <si>
    <t>C-10471</t>
  </si>
  <si>
    <t>OtsLGRF23S_10474</t>
  </si>
  <si>
    <t>C-10474</t>
  </si>
  <si>
    <t>OtsLGRF23S_10477</t>
  </si>
  <si>
    <t>C-10477</t>
  </si>
  <si>
    <t>OtsLGRF23S_10480</t>
  </si>
  <si>
    <t>C-10480</t>
  </si>
  <si>
    <t>OtsLGRF23S_10483</t>
  </si>
  <si>
    <t>C-10483</t>
  </si>
  <si>
    <t>OtsLGRF23S_10486</t>
  </si>
  <si>
    <t>C-10486</t>
  </si>
  <si>
    <t>OtsLGRF23S_10489</t>
  </si>
  <si>
    <t>C-10489</t>
  </si>
  <si>
    <t>OtsLGRF23S_10492</t>
  </si>
  <si>
    <t>C-10492</t>
  </si>
  <si>
    <t>OtsLGRF23S_10495</t>
  </si>
  <si>
    <t>C-10495</t>
  </si>
  <si>
    <t>OtsLGRF23S_10498</t>
  </si>
  <si>
    <t>C-10498</t>
  </si>
  <si>
    <t>OtsLGRF23S_10501</t>
  </si>
  <si>
    <t>C-10501</t>
  </si>
  <si>
    <t>OtsLGRF23S_10504</t>
  </si>
  <si>
    <t>C-10504</t>
  </si>
  <si>
    <t>This sample is a duplicate with OtsLGRF23S_10738.</t>
  </si>
  <si>
    <t>OtsLYON21S_1_0497</t>
  </si>
  <si>
    <t>OtsLGRF23S_10507</t>
  </si>
  <si>
    <t>C-10507</t>
  </si>
  <si>
    <t>OtsLGRF23S_10510</t>
  </si>
  <si>
    <t>C-10510</t>
  </si>
  <si>
    <t>OtsLYON21S_1_1117</t>
  </si>
  <si>
    <t>OtsLYON21S_1_1355</t>
  </si>
  <si>
    <t>OtsLGRF23S_10513</t>
  </si>
  <si>
    <t>C-10513</t>
  </si>
  <si>
    <t>OtsLYON21S_1_0584</t>
  </si>
  <si>
    <t>OtsLGRF23S_10516</t>
  </si>
  <si>
    <t>C-10516</t>
  </si>
  <si>
    <t>OtsLGRF23S_10519</t>
  </si>
  <si>
    <t>C-10519</t>
  </si>
  <si>
    <t>OtsLGRF23S_10522</t>
  </si>
  <si>
    <t>C-10522</t>
  </si>
  <si>
    <t>OtsLGRF23S_10525</t>
  </si>
  <si>
    <t>C-10525</t>
  </si>
  <si>
    <t>OtsLGRF23S_10528</t>
  </si>
  <si>
    <t>C-10528</t>
  </si>
  <si>
    <t>OtsLYON20S_1_1360</t>
  </si>
  <si>
    <t>OtsLYON20S_1_0923</t>
  </si>
  <si>
    <t>OtsLGRF23S_10531</t>
  </si>
  <si>
    <t>C-10531</t>
  </si>
  <si>
    <t>This sample is a duplicate with OtsLGRF23S_10852.</t>
  </si>
  <si>
    <t>OtsLGRF23S_10534</t>
  </si>
  <si>
    <t>C-10534</t>
  </si>
  <si>
    <t>OtsLGRF23S_10537</t>
  </si>
  <si>
    <t>C-10537</t>
  </si>
  <si>
    <t>OtsLGRF23S_10540</t>
  </si>
  <si>
    <t>C-10540</t>
  </si>
  <si>
    <t>OtsLGRF23S_10543</t>
  </si>
  <si>
    <t>C-10543</t>
  </si>
  <si>
    <t>OtsLGRF23S_10546</t>
  </si>
  <si>
    <t>C-10546</t>
  </si>
  <si>
    <t>OtsNPFH20S_1_0807</t>
  </si>
  <si>
    <t>OtsNPFH20S_1_0728</t>
  </si>
  <si>
    <t>OtsLGRF23S_10548</t>
  </si>
  <si>
    <t>C-10548</t>
  </si>
  <si>
    <t>OtsPBT19-RSHFa-0389</t>
  </si>
  <si>
    <t>OtsPBT19-RSHFa-0433</t>
  </si>
  <si>
    <t>OtsLGRF23S_10549</t>
  </si>
  <si>
    <t>C-10549</t>
  </si>
  <si>
    <t>OtsLYON20S_1_1509</t>
  </si>
  <si>
    <t>OtsLYON20S_1_1637</t>
  </si>
  <si>
    <t>OtsLGRF23S_10551</t>
  </si>
  <si>
    <t>C-10551</t>
  </si>
  <si>
    <t>OtsLGRF23S_10552</t>
  </si>
  <si>
    <t>C-10552</t>
  </si>
  <si>
    <t>OtsLGRF23S_10554</t>
  </si>
  <si>
    <t>C-10554</t>
  </si>
  <si>
    <t>OtsLGRF23S_10555</t>
  </si>
  <si>
    <t>C-10555</t>
  </si>
  <si>
    <t>OtsLYON21S_1_1077</t>
  </si>
  <si>
    <t>OtsLYON21S_1_1270</t>
  </si>
  <si>
    <t>OtsLGRF23S_10557</t>
  </si>
  <si>
    <t>C-10557</t>
  </si>
  <si>
    <t>OtsLGRF23S_10558</t>
  </si>
  <si>
    <t>C-10558</t>
  </si>
  <si>
    <t>OtsLYON21S_1_1075</t>
  </si>
  <si>
    <t>OtsLYON21S_1_1282</t>
  </si>
  <si>
    <t>OtsLGRF23S_10560</t>
  </si>
  <si>
    <t>C-10560</t>
  </si>
  <si>
    <t>OtsLGRF23S_10561</t>
  </si>
  <si>
    <t>C-10561</t>
  </si>
  <si>
    <t>OtsLGRF23S_10563</t>
  </si>
  <si>
    <t>C-10563</t>
  </si>
  <si>
    <t>OtsLGRF23S_10564</t>
  </si>
  <si>
    <t>C-10564</t>
  </si>
  <si>
    <t>OtsLGRF23S_10566</t>
  </si>
  <si>
    <t>C-10566</t>
  </si>
  <si>
    <t>This sample is a duplicate with OtsLGRF23S_9676.</t>
  </si>
  <si>
    <t>OtsLGRF23S_10567</t>
  </si>
  <si>
    <t>C-10567</t>
  </si>
  <si>
    <t>OtsLYON19S_1_1286</t>
  </si>
  <si>
    <t>OtsLGRF23S_10569</t>
  </si>
  <si>
    <t>C-10569</t>
  </si>
  <si>
    <t>OtsPBT19-RSHFa-0314</t>
  </si>
  <si>
    <t>OtsLGRF23S_10570</t>
  </si>
  <si>
    <t>C-10570</t>
  </si>
  <si>
    <t>OtsPBT19-PRHFa-0624</t>
  </si>
  <si>
    <t>OtsPBT19-PRHFa-0546</t>
  </si>
  <si>
    <t>OtsLGRF23S_10572</t>
  </si>
  <si>
    <t>C-10572</t>
  </si>
  <si>
    <t>OtsLGRF23S_10573</t>
  </si>
  <si>
    <t>C-10573</t>
  </si>
  <si>
    <t>OtsPBT19-PRHFa-5922</t>
  </si>
  <si>
    <t>OtsPBT19-PRHFa-5837</t>
  </si>
  <si>
    <t>OtsLGRF23S_10575</t>
  </si>
  <si>
    <t>C-10575</t>
  </si>
  <si>
    <t>OtsPBT19-PRHFa-0963</t>
  </si>
  <si>
    <t>OtsPBT19-PRHFa-1049</t>
  </si>
  <si>
    <t>OtsLGRF23S_10576</t>
  </si>
  <si>
    <t>C-10576</t>
  </si>
  <si>
    <t>OtsLYON21S_1_0820</t>
  </si>
  <si>
    <t>OtsLYON21S_1_1648</t>
  </si>
  <si>
    <t>OtsLGRF23S_10578</t>
  </si>
  <si>
    <t>C-10578</t>
  </si>
  <si>
    <t>OtsLYON20S_1_1680</t>
  </si>
  <si>
    <t>OtsLGRF23S_10579</t>
  </si>
  <si>
    <t>C-10579</t>
  </si>
  <si>
    <t>OtsLGRF23S_10581</t>
  </si>
  <si>
    <t>C-10581</t>
  </si>
  <si>
    <t>OtsLYON19S_1_1411</t>
  </si>
  <si>
    <t>OtsLGRF23S_10582</t>
  </si>
  <si>
    <t>C-10582</t>
  </si>
  <si>
    <t>OtsPBT19-RSHFa-0341</t>
  </si>
  <si>
    <t>OtsPBT19-RSHFa-0245</t>
  </si>
  <si>
    <t>OtsLGRF23S_10584</t>
  </si>
  <si>
    <t>C-10584</t>
  </si>
  <si>
    <t>OtsLYON19S_1_1339</t>
  </si>
  <si>
    <t>OtsLYON19S_1_1425</t>
  </si>
  <si>
    <t>OtsLGRF23S_10585</t>
  </si>
  <si>
    <t>C-10585</t>
  </si>
  <si>
    <t>OtsLYON21S_1_0473</t>
  </si>
  <si>
    <t>OtsLGRF23S_10587</t>
  </si>
  <si>
    <t>C-10587</t>
  </si>
  <si>
    <t>OtsLGRF23S_10588</t>
  </si>
  <si>
    <t>C-10588</t>
  </si>
  <si>
    <t>OtsPBT19-PRHFa-0110</t>
  </si>
  <si>
    <t>OtsPBT19-PRHFa-0012</t>
  </si>
  <si>
    <t>OtsLGRF23S_10590</t>
  </si>
  <si>
    <t>C-10590</t>
  </si>
  <si>
    <t>OtsLGRF23S_10591</t>
  </si>
  <si>
    <t>C-10591</t>
  </si>
  <si>
    <t>OtsLYON20S_1_1809</t>
  </si>
  <si>
    <t>OtsLYON20S_1_2030</t>
  </si>
  <si>
    <t>OtsLGRF23S_10593</t>
  </si>
  <si>
    <t>C-10593</t>
  </si>
  <si>
    <t>OtsLGRF23S_10594</t>
  </si>
  <si>
    <t>C-10594</t>
  </si>
  <si>
    <t>OtsLGRF23S_10596</t>
  </si>
  <si>
    <t>C-10596</t>
  </si>
  <si>
    <t>OtsLGRF23S_10597</t>
  </si>
  <si>
    <t>C-10597</t>
  </si>
  <si>
    <t>OtsLGRF23S_10599</t>
  </si>
  <si>
    <t>C-10599</t>
  </si>
  <si>
    <t>OtsLGRF23S_10600</t>
  </si>
  <si>
    <t>C-10600</t>
  </si>
  <si>
    <t>OtsLGRF23S_10602</t>
  </si>
  <si>
    <t>C-10602</t>
  </si>
  <si>
    <t>OtsLGRF23S_10603</t>
  </si>
  <si>
    <t>C-10603</t>
  </si>
  <si>
    <t>OtsLYON19S_1_1336</t>
  </si>
  <si>
    <t>OtsLYON19S_1_1296</t>
  </si>
  <si>
    <t>OtsLGRF23S_10605</t>
  </si>
  <si>
    <t>C-10605</t>
  </si>
  <si>
    <t>OtsLYON21S_1_1060</t>
  </si>
  <si>
    <t>OtsLYON21S_1_1239</t>
  </si>
  <si>
    <t>OtsLGRF23S_10606</t>
  </si>
  <si>
    <t>C-10606</t>
  </si>
  <si>
    <t>OtsLGRF23S_10608</t>
  </si>
  <si>
    <t>C-10608</t>
  </si>
  <si>
    <t>OtsLGRF23S_10609</t>
  </si>
  <si>
    <t>C-10609</t>
  </si>
  <si>
    <t>OtsLGRF23S_10611</t>
  </si>
  <si>
    <t>C-10611</t>
  </si>
  <si>
    <t>OtsPBT19-PRHFa-5490</t>
  </si>
  <si>
    <t>OtsPBT19-PRHFa-5577</t>
  </si>
  <si>
    <t>OtsLGRF23S_10612</t>
  </si>
  <si>
    <t>C-10612</t>
  </si>
  <si>
    <t>OtsLYON21S_1_0969</t>
  </si>
  <si>
    <t>OtsLYON21S_1_0516</t>
  </si>
  <si>
    <t>OtsLGRF23S_10614</t>
  </si>
  <si>
    <t>C-10614</t>
  </si>
  <si>
    <t>OtsLGRF23S_10615</t>
  </si>
  <si>
    <t>C-10615</t>
  </si>
  <si>
    <t>OtsLGRF23S_10617</t>
  </si>
  <si>
    <t>C-10617</t>
  </si>
  <si>
    <t>OtsLGRF23S_10618</t>
  </si>
  <si>
    <t>C-10618</t>
  </si>
  <si>
    <t>OtsLGRF23S_10620</t>
  </si>
  <si>
    <t>C-10620</t>
  </si>
  <si>
    <t>OtsLGRF23S_10621</t>
  </si>
  <si>
    <t>C-10621</t>
  </si>
  <si>
    <t>OtsLGRF23S_10623</t>
  </si>
  <si>
    <t>C-10623</t>
  </si>
  <si>
    <t>OtsLYON21S_1_0796</t>
  </si>
  <si>
    <t>OtsLYON21S_1_1611</t>
  </si>
  <si>
    <t>OtsLGRF23S_10624</t>
  </si>
  <si>
    <t>C-10624</t>
  </si>
  <si>
    <t>OtsLGRF23S_10626</t>
  </si>
  <si>
    <t>C-10626</t>
  </si>
  <si>
    <t>OtsLGRF23S_10627</t>
  </si>
  <si>
    <t>C-10627</t>
  </si>
  <si>
    <t>OtsLGRF23S_10629</t>
  </si>
  <si>
    <t>C-10629</t>
  </si>
  <si>
    <t>OtsLGRF23S_10630</t>
  </si>
  <si>
    <t>C-10630</t>
  </si>
  <si>
    <t>OtsLGRF23S_10632</t>
  </si>
  <si>
    <t>C-10632</t>
  </si>
  <si>
    <t>OtsLGRF23S_10633</t>
  </si>
  <si>
    <t>C-10633</t>
  </si>
  <si>
    <t>OtsLGRF23S_10635</t>
  </si>
  <si>
    <t>C-10635</t>
  </si>
  <si>
    <t>3DD.003D3CAF73</t>
  </si>
  <si>
    <t>OtsLGRF23S_10636</t>
  </si>
  <si>
    <t>C-10636</t>
  </si>
  <si>
    <t>OtsLYON21S_1_0996</t>
  </si>
  <si>
    <t>OtsLYON21S_1_0543</t>
  </si>
  <si>
    <t>OtsLGRF23S_10638</t>
  </si>
  <si>
    <t>C-10638</t>
  </si>
  <si>
    <t>3DD.003D476C66</t>
  </si>
  <si>
    <t>OtsLGRF23S_10639</t>
  </si>
  <si>
    <t>C-10639</t>
  </si>
  <si>
    <t>This sample is a duplicate with OtsLGRF23S_9124.</t>
  </si>
  <si>
    <t>OtsLGRF23S_10641</t>
  </si>
  <si>
    <t>C-10641</t>
  </si>
  <si>
    <t>OtsLGRF23S_10642</t>
  </si>
  <si>
    <t>C-10642</t>
  </si>
  <si>
    <t>This sample is a duplicate with OtsLGRF23S_8333.</t>
  </si>
  <si>
    <t>OtsLGRF23S_10644</t>
  </si>
  <si>
    <t>C-10644</t>
  </si>
  <si>
    <t>OtsLGRF23S_10645</t>
  </si>
  <si>
    <t>C-10645</t>
  </si>
  <si>
    <t>OtsLGRF23S_10647</t>
  </si>
  <si>
    <t>C-10647</t>
  </si>
  <si>
    <t>OtsLGRF23S_10648</t>
  </si>
  <si>
    <t>C-10648</t>
  </si>
  <si>
    <t>OtsLGRF23S_10650</t>
  </si>
  <si>
    <t>C-10650</t>
  </si>
  <si>
    <t>OtsLGRF23S_10651</t>
  </si>
  <si>
    <t>C-10651</t>
  </si>
  <si>
    <t>OtsLGRF23S_10653</t>
  </si>
  <si>
    <t>C-10653</t>
  </si>
  <si>
    <t>OtsLGRF23S_10654</t>
  </si>
  <si>
    <t>C-10654</t>
  </si>
  <si>
    <t>OtsLGRF23S_10656</t>
  </si>
  <si>
    <t>C-10656</t>
  </si>
  <si>
    <t>OtsLYON21S_1_1199</t>
  </si>
  <si>
    <t>OtsLYON21S_1_2304</t>
  </si>
  <si>
    <t>OtsLGRF23S_10657</t>
  </si>
  <si>
    <t>C-10657</t>
  </si>
  <si>
    <t>OtsLYON21S_1_1118</t>
  </si>
  <si>
    <t>OtsLYON21S_1_1359</t>
  </si>
  <si>
    <t>OtsLGRF23S_10659</t>
  </si>
  <si>
    <t>C-10659</t>
  </si>
  <si>
    <t>OtsLGRF23S_10660</t>
  </si>
  <si>
    <t>C-10660</t>
  </si>
  <si>
    <t>OtsLGRF23S_10662</t>
  </si>
  <si>
    <t>C-10662</t>
  </si>
  <si>
    <t>OtsLGRF23S_10663</t>
  </si>
  <si>
    <t>C-10663</t>
  </si>
  <si>
    <t>OtsPBT19-PRHFa-5790</t>
  </si>
  <si>
    <t>OtsPBT19-PRHFa-5848</t>
  </si>
  <si>
    <t>OtsLGRF23S_10665</t>
  </si>
  <si>
    <t>C-10665</t>
  </si>
  <si>
    <t>OtsLGRF23S_10666</t>
  </si>
  <si>
    <t>C-10666</t>
  </si>
  <si>
    <t>OtsLGRF23S_10668</t>
  </si>
  <si>
    <t>C-10668</t>
  </si>
  <si>
    <t>OtsLGRF23S_10669</t>
  </si>
  <si>
    <t>C-10669</t>
  </si>
  <si>
    <t>OtsLYON21S_1_1089</t>
  </si>
  <si>
    <t>OtsLYON21S_1_1306</t>
  </si>
  <si>
    <t>OtsLGRF23S_10671</t>
  </si>
  <si>
    <t>C-10671</t>
  </si>
  <si>
    <t>This sample is a duplicate with OtsLGRF23S_7219.</t>
  </si>
  <si>
    <t>OtsLGRF23S_10672</t>
  </si>
  <si>
    <t>C-10672</t>
  </si>
  <si>
    <t>OtsLGRF23S_10674</t>
  </si>
  <si>
    <t>C-10674</t>
  </si>
  <si>
    <t>OtsLGRF23S_10675</t>
  </si>
  <si>
    <t>C-10675</t>
  </si>
  <si>
    <t>This sample is a duplicate with OtsLGRF23S_8826.</t>
  </si>
  <si>
    <t>OtsLGRF23S_10677</t>
  </si>
  <si>
    <t>C-10677</t>
  </si>
  <si>
    <t>OtsLGRF23S_10678</t>
  </si>
  <si>
    <t>C-10678</t>
  </si>
  <si>
    <t>OtsLGRF23S_10680</t>
  </si>
  <si>
    <t>C-10680</t>
  </si>
  <si>
    <t>OtsLYON21S_1_0803</t>
  </si>
  <si>
    <t>OtsLYON21S_1_1609</t>
  </si>
  <si>
    <t>OtsLGRF23S_10681</t>
  </si>
  <si>
    <t>C-10681</t>
  </si>
  <si>
    <t>OtsLGRF23S_10683</t>
  </si>
  <si>
    <t>C-10683</t>
  </si>
  <si>
    <t>OtsLGRF23S_10684</t>
  </si>
  <si>
    <t>C-10684</t>
  </si>
  <si>
    <t>OtsLYON21S_1_1079</t>
  </si>
  <si>
    <t>OtsLYON21S_1_1266</t>
  </si>
  <si>
    <t>OtsLGRF23S_10686</t>
  </si>
  <si>
    <t>C-10686</t>
  </si>
  <si>
    <t>OtsLGRF23S_10687</t>
  </si>
  <si>
    <t>C-10687</t>
  </si>
  <si>
    <t>This sample is a duplicate with OtsLGRF23S_9932.</t>
  </si>
  <si>
    <t>OtsLGRF23S_10689</t>
  </si>
  <si>
    <t>C-10689</t>
  </si>
  <si>
    <t>OtsLGRF23S_10690</t>
  </si>
  <si>
    <t>C-10690</t>
  </si>
  <si>
    <t>OtsLYON21S_1_0997</t>
  </si>
  <si>
    <t>OtsLYON21S_1_0533</t>
  </si>
  <si>
    <t>OtsLGRF23S_10692</t>
  </si>
  <si>
    <t>C-10692</t>
  </si>
  <si>
    <t>OtsLGRF23S_10693</t>
  </si>
  <si>
    <t>C-10693</t>
  </si>
  <si>
    <t>OtsLGRF23S_10695</t>
  </si>
  <si>
    <t>C-10695</t>
  </si>
  <si>
    <t>OtsLGRF23S_10696</t>
  </si>
  <si>
    <t>C-10696</t>
  </si>
  <si>
    <t>OtsLGRF23S_10698</t>
  </si>
  <si>
    <t>C-10698</t>
  </si>
  <si>
    <t>OtsLGRF23S_10699</t>
  </si>
  <si>
    <t>C-10699</t>
  </si>
  <si>
    <t>OtsLGRF23S_10701</t>
  </si>
  <si>
    <t>C-10701</t>
  </si>
  <si>
    <t>OtsLGRF23S_10702</t>
  </si>
  <si>
    <t>C-10702</t>
  </si>
  <si>
    <t>OtsLGRF23S_10704</t>
  </si>
  <si>
    <t>C-10704</t>
  </si>
  <si>
    <t>OtsLGRF23S_10705</t>
  </si>
  <si>
    <t>C-10705</t>
  </si>
  <si>
    <t>OtsLGRF23S_10707</t>
  </si>
  <si>
    <t>C-10707</t>
  </si>
  <si>
    <t>OtsLGRF23S_10708</t>
  </si>
  <si>
    <t>C-10708</t>
  </si>
  <si>
    <t>OtsLGRF23S_10710</t>
  </si>
  <si>
    <t>C-10710</t>
  </si>
  <si>
    <t>OtsLGRF23S_10711</t>
  </si>
  <si>
    <t>C-10711</t>
  </si>
  <si>
    <t>OtsLYON20S_1_0484</t>
  </si>
  <si>
    <t>OtsLYON20S_1_0529</t>
  </si>
  <si>
    <t>OtsLGRF23S_10713</t>
  </si>
  <si>
    <t>C-10713</t>
  </si>
  <si>
    <t>This sample is a duplicate with OtsLGRF23S_8147.</t>
  </si>
  <si>
    <t>OtsLGRF23S_10714</t>
  </si>
  <si>
    <t>C-10714</t>
  </si>
  <si>
    <t>OtsLGRF23S_10716</t>
  </si>
  <si>
    <t>C-10716</t>
  </si>
  <si>
    <t>OtsLGRF23S_10717</t>
  </si>
  <si>
    <t>C-10717</t>
  </si>
  <si>
    <t>OtsLGRF23S_10719</t>
  </si>
  <si>
    <t>C-10719</t>
  </si>
  <si>
    <t>OtsPBT19-PRHFa-5165</t>
  </si>
  <si>
    <t>OtsPBT19-PRHFa-5503</t>
  </si>
  <si>
    <t>OtsLGRF23S_10720</t>
  </si>
  <si>
    <t>C-10720</t>
  </si>
  <si>
    <t>OtsLYON19S_1_1371</t>
  </si>
  <si>
    <t>OtsLYON19S_1_1471</t>
  </si>
  <si>
    <t>OtsLGRF23S_10722</t>
  </si>
  <si>
    <t>C-10722</t>
  </si>
  <si>
    <t>OtsLYON20S_1_1157</t>
  </si>
  <si>
    <t>OtsLGRF23S_10723</t>
  </si>
  <si>
    <t>C-10723</t>
  </si>
  <si>
    <t>OtsLYON19S_1_1354</t>
  </si>
  <si>
    <t>OtsLYON19S_1_1435</t>
  </si>
  <si>
    <t>OtsLGRF23S_10725</t>
  </si>
  <si>
    <t>C-10725</t>
  </si>
  <si>
    <t>OtsLGRF23S_10726</t>
  </si>
  <si>
    <t>C-10726</t>
  </si>
  <si>
    <t>OtsLGRF23S_10728</t>
  </si>
  <si>
    <t>C-10728</t>
  </si>
  <si>
    <t>OtsLGRF23S_10729</t>
  </si>
  <si>
    <t>C-10729</t>
  </si>
  <si>
    <t>OtsLYON20S_1_0515</t>
  </si>
  <si>
    <t>OtsLGRF23S_10731</t>
  </si>
  <si>
    <t>C-10731</t>
  </si>
  <si>
    <t>OtsLGRF23S_10732</t>
  </si>
  <si>
    <t>C-10732</t>
  </si>
  <si>
    <t>OtsLGRF23S_10734</t>
  </si>
  <si>
    <t>C-10734</t>
  </si>
  <si>
    <t>OtsLGRF23S_10735</t>
  </si>
  <si>
    <t>C-10735</t>
  </si>
  <si>
    <t>This sample is a duplicate with OtsLGRF23S_9394.</t>
  </si>
  <si>
    <t>OtsLGRF23S_10737</t>
  </si>
  <si>
    <t>C-10737</t>
  </si>
  <si>
    <t>OtsLGRF23S_10738</t>
  </si>
  <si>
    <t>C-10738</t>
  </si>
  <si>
    <t>This sample is a duplicate with OtsLGRF23S_10504.</t>
  </si>
  <si>
    <t>OtsLGRF23S_10740</t>
  </si>
  <si>
    <t>C-10740</t>
  </si>
  <si>
    <t>OtsLGRF23S_10741</t>
  </si>
  <si>
    <t>C-10741</t>
  </si>
  <si>
    <t>OtsLGRF23S_10743</t>
  </si>
  <si>
    <t>C-10743</t>
  </si>
  <si>
    <t>OtsPBT19-RSHFa-0336</t>
  </si>
  <si>
    <t>OtsPBT19-RSHFa-0208</t>
  </si>
  <si>
    <t>OtsLGRF23S_10744</t>
  </si>
  <si>
    <t>C-10744</t>
  </si>
  <si>
    <t>OtsLGRF23S_10746</t>
  </si>
  <si>
    <t>C-10746</t>
  </si>
  <si>
    <t>OtsLGRF23S_10747</t>
  </si>
  <si>
    <t>C-10747</t>
  </si>
  <si>
    <t>OtsPBT19-RSHFa-0766</t>
  </si>
  <si>
    <t>OtsPBT19-RSHFa-0491</t>
  </si>
  <si>
    <t>OtsLGRF23S_10749</t>
  </si>
  <si>
    <t>C-10749</t>
  </si>
  <si>
    <t>OtsPBT19-PRHFa-6163</t>
  </si>
  <si>
    <t>OtsPBT19-PRHFa-6085</t>
  </si>
  <si>
    <t>OtsLGRF23S_10750</t>
  </si>
  <si>
    <t>C-10750</t>
  </si>
  <si>
    <t>OtsLYON21S_1_0788</t>
  </si>
  <si>
    <t>OtsLYON21S_1_0490</t>
  </si>
  <si>
    <t>OtsLGRF23S_10752</t>
  </si>
  <si>
    <t>C-10752</t>
  </si>
  <si>
    <t>OtsLYON20S_1_0532</t>
  </si>
  <si>
    <t>OtsLGRF23S_10753</t>
  </si>
  <si>
    <t>C-10753</t>
  </si>
  <si>
    <t>OtsLGRF23S_10755</t>
  </si>
  <si>
    <t>C-10755</t>
  </si>
  <si>
    <t>OtsLGRF23S_10756</t>
  </si>
  <si>
    <t>C-10756</t>
  </si>
  <si>
    <t>OtsLGRF23S_10758</t>
  </si>
  <si>
    <t>C-10758</t>
  </si>
  <si>
    <t>OtsLYON20S_1_0503</t>
  </si>
  <si>
    <t>OtsLGRF23S_10759</t>
  </si>
  <si>
    <t>C-10759</t>
  </si>
  <si>
    <t>OtsLGRF23S_10761</t>
  </si>
  <si>
    <t>C-10761</t>
  </si>
  <si>
    <t>OtsLGRF23S_10762</t>
  </si>
  <si>
    <t>C-10762</t>
  </si>
  <si>
    <t>OtsLGRF23S_10764</t>
  </si>
  <si>
    <t>C-10764</t>
  </si>
  <si>
    <t>OtsLGRF23S_10765</t>
  </si>
  <si>
    <t>C-10765</t>
  </si>
  <si>
    <t>OtsLGRF23S_10767</t>
  </si>
  <si>
    <t>C-10767</t>
  </si>
  <si>
    <t>OtsLYON19S_1_1441</t>
  </si>
  <si>
    <t>OtsLGRF23S_10768</t>
  </si>
  <si>
    <t>C-10768</t>
  </si>
  <si>
    <t>This sample is a duplicate with OtsLGRF23S_6121.</t>
  </si>
  <si>
    <t>OtsLGRF23S_10770</t>
  </si>
  <si>
    <t>C-10770</t>
  </si>
  <si>
    <t>OtsPBT19-PRHFa-2672</t>
  </si>
  <si>
    <t>OtsPBT19-PRHFa-2343</t>
  </si>
  <si>
    <t>OtsLGRF23S_10771</t>
  </si>
  <si>
    <t>C-10771</t>
  </si>
  <si>
    <t>OtsLGRF23S_10773</t>
  </si>
  <si>
    <t>C-10773</t>
  </si>
  <si>
    <t>This sample is a duplicate with OtsLGRF23S_9054.</t>
  </si>
  <si>
    <t>OtsLGRF23S_10774</t>
  </si>
  <si>
    <t>C-10774</t>
  </si>
  <si>
    <t>OtsLGRF23S_10776</t>
  </si>
  <si>
    <t>C-10776</t>
  </si>
  <si>
    <t>OtsLGRF23S_10777</t>
  </si>
  <si>
    <t>C-10777</t>
  </si>
  <si>
    <t>OtsLGRF23S_10779</t>
  </si>
  <si>
    <t>C-10779</t>
  </si>
  <si>
    <t>OtsPBT19-PRHFa-4474</t>
  </si>
  <si>
    <t>OtsPBT19-PRHFa-4653</t>
  </si>
  <si>
    <t>OtsLGRF23S_10780</t>
  </si>
  <si>
    <t>C-10780</t>
  </si>
  <si>
    <t>OtsLGRF23S_10782</t>
  </si>
  <si>
    <t>C-10782</t>
  </si>
  <si>
    <t>OtsLGRF23S_10783</t>
  </si>
  <si>
    <t>C-10783</t>
  </si>
  <si>
    <t>OtsLGRF23S_10785</t>
  </si>
  <si>
    <t>C-10785</t>
  </si>
  <si>
    <t>OtsLGRF23S_10786</t>
  </si>
  <si>
    <t>C-10786</t>
  </si>
  <si>
    <t>OtsLYON20S_1_0617</t>
  </si>
  <si>
    <t>OtsLYON20S_1_0588</t>
  </si>
  <si>
    <t>OtsLGRF23S_10788</t>
  </si>
  <si>
    <t>C-10788</t>
  </si>
  <si>
    <t>OtsLGRF23S_10789</t>
  </si>
  <si>
    <t>C-10789</t>
  </si>
  <si>
    <t>OtsLGRF23S_10792</t>
  </si>
  <si>
    <t>C-10792</t>
  </si>
  <si>
    <t>OtsLGRF23S_10795</t>
  </si>
  <si>
    <t>C-10795</t>
  </si>
  <si>
    <t>OtsLYON21S_1_1019</t>
  </si>
  <si>
    <t>OtsLYON21S_1_0562</t>
  </si>
  <si>
    <t>OtsLGRF23S_10798</t>
  </si>
  <si>
    <t>C-10798</t>
  </si>
  <si>
    <t>OtsLGRF23S_10801</t>
  </si>
  <si>
    <t>C-10801</t>
  </si>
  <si>
    <t>OtsLGRF23S_10804</t>
  </si>
  <si>
    <t>C-10804</t>
  </si>
  <si>
    <t>OtsLGRF23S_10807</t>
  </si>
  <si>
    <t>C-10807</t>
  </si>
  <si>
    <t>OtsLGRF23S_10810</t>
  </si>
  <si>
    <t>C-10810</t>
  </si>
  <si>
    <t>OtsLGRF23S_10813</t>
  </si>
  <si>
    <t>C-10813</t>
  </si>
  <si>
    <t>OtsLGRF23S_10816</t>
  </si>
  <si>
    <t>C-10816</t>
  </si>
  <si>
    <t>OtsLYON19S_1_1383</t>
  </si>
  <si>
    <t>OtsLYON19S_1_1454</t>
  </si>
  <si>
    <t>OtsLGRF23S_10819</t>
  </si>
  <si>
    <t>C-10819</t>
  </si>
  <si>
    <t>OtsLYON18S_1_0649</t>
  </si>
  <si>
    <t>OtsLGRF23S_10822</t>
  </si>
  <si>
    <t>C-10822</t>
  </si>
  <si>
    <t>OtsLGRF23S_10825</t>
  </si>
  <si>
    <t>C-10825</t>
  </si>
  <si>
    <t>OtsPBT20-LWSFa-3611</t>
  </si>
  <si>
    <t>OtsPBT20-LWSFa-3701</t>
  </si>
  <si>
    <t>OtsLGRF23S_10828</t>
  </si>
  <si>
    <t>C-10828</t>
  </si>
  <si>
    <t>3DD.003E2BFAD8</t>
  </si>
  <si>
    <t>OtsLGRF23S_10831</t>
  </si>
  <si>
    <t>C-10831</t>
  </si>
  <si>
    <t>OtsLGRF23S_10834</t>
  </si>
  <si>
    <t>C-10834</t>
  </si>
  <si>
    <t>OtsLGRF23S_10837</t>
  </si>
  <si>
    <t>C-10837</t>
  </si>
  <si>
    <t>OtsLGRF23S_10840</t>
  </si>
  <si>
    <t>C-10840</t>
  </si>
  <si>
    <t>OtsLGRF23S_10843</t>
  </si>
  <si>
    <t>C-10843</t>
  </si>
  <si>
    <t>OtsLGRF23S_10846</t>
  </si>
  <si>
    <t>C-10846</t>
  </si>
  <si>
    <t>OtsLGRF23S_10849</t>
  </si>
  <si>
    <t>C-10849</t>
  </si>
  <si>
    <t>OtsLYON21S_1_1104</t>
  </si>
  <si>
    <t>OtsLYON21S_1_1340</t>
  </si>
  <si>
    <t>OtsLGRF23S_10852</t>
  </si>
  <si>
    <t>C-10852</t>
  </si>
  <si>
    <t>This sample is a duplicate with OtsLGRF23S_10531.</t>
  </si>
  <si>
    <t>OtsLGRF23S_10855</t>
  </si>
  <si>
    <t>C-10855</t>
  </si>
  <si>
    <t>OtsLGRF23S_10858</t>
  </si>
  <si>
    <t>C-10858</t>
  </si>
  <si>
    <t>OtsLGRF23S_10861</t>
  </si>
  <si>
    <t>C-10861</t>
  </si>
  <si>
    <t>OtsLYON21S_1_0974</t>
  </si>
  <si>
    <t>OtsLYON21S_1_0509</t>
  </si>
  <si>
    <t>OtsLGRF23S_10864</t>
  </si>
  <si>
    <t>C-10864</t>
  </si>
  <si>
    <t>OtsLGRF23S_10867</t>
  </si>
  <si>
    <t>C-10867</t>
  </si>
  <si>
    <t>OtsLGRF23S_10870</t>
  </si>
  <si>
    <t>C-10870</t>
  </si>
  <si>
    <t>OtsLGRF23S_10871</t>
  </si>
  <si>
    <t>OtsLYON21S_1_1123</t>
  </si>
  <si>
    <t>OtsLYON21S_1_1385</t>
  </si>
  <si>
    <t>OtsLGRF23S_10874</t>
  </si>
  <si>
    <t>OtsLYON20S_1_1448</t>
  </si>
  <si>
    <t>OtsLYON20S_1_1243</t>
  </si>
  <si>
    <t>OtsLGRF23S_10877</t>
  </si>
  <si>
    <t>OtsLYON21S_1_1122</t>
  </si>
  <si>
    <t>OtsLYON21S_1_1403</t>
  </si>
  <si>
    <t>OtsLGRF23S_10880</t>
  </si>
  <si>
    <t>OtsLGRF23S_10883</t>
  </si>
  <si>
    <t>OtsLGRF23S_10886</t>
  </si>
  <si>
    <t>OtsLGRF23S_10889</t>
  </si>
  <si>
    <t>OtsLGRF23S_10892</t>
  </si>
  <si>
    <t>OtsLGRF23S_10895</t>
  </si>
  <si>
    <t>OtsLYON19S_1_1478</t>
  </si>
  <si>
    <t>OtsLGRF23S_10898</t>
  </si>
  <si>
    <t>OtsLYON21S_1_0762</t>
  </si>
  <si>
    <t>OtsLYON21S_1_0433</t>
  </si>
  <si>
    <t>OtsLGRF23S_10901</t>
  </si>
  <si>
    <t>OtsLGRF23S_10904</t>
  </si>
  <si>
    <t>OtsLGRF23S_10907</t>
  </si>
  <si>
    <t>OtsLGRF23S_10910</t>
  </si>
  <si>
    <t>OtsLGRF23S_10913</t>
  </si>
  <si>
    <t>This sample is a duplicate with OtsLGRF23S_9634.</t>
  </si>
  <si>
    <t>OtsLGRF23S_10916</t>
  </si>
  <si>
    <t>OtsPBT19-PRHFa-6013</t>
  </si>
  <si>
    <t>OtsLGRF23S_10919</t>
  </si>
  <si>
    <t>OtsLGRF23S_10922</t>
  </si>
  <si>
    <t>OtsPBT19-RSHFa-0215</t>
  </si>
  <si>
    <t>OtsLGRF23S_10925</t>
  </si>
  <si>
    <t>This sample is a duplicate with OtsLGRF23S_9220.</t>
  </si>
  <si>
    <t>OtsLGRF23S_10928</t>
  </si>
  <si>
    <t>OtsLGRF23S_10931</t>
  </si>
  <si>
    <t>OtsLGRF23S_10934</t>
  </si>
  <si>
    <t>OtsLGRF23S_10937</t>
  </si>
  <si>
    <t>OtsPBt19-PRHFa-7281</t>
  </si>
  <si>
    <t>OtsPBt19-PRHFa-7355</t>
  </si>
  <si>
    <t>OtsLGRF23S_10940</t>
  </si>
  <si>
    <t>OtsLYON23S_1</t>
  </si>
  <si>
    <t>OtsLYON23S_1_0202</t>
  </si>
  <si>
    <t>OtsLYON23S_1_0206</t>
  </si>
  <si>
    <t>OtsLYON23S_1_0212</t>
  </si>
  <si>
    <t>OtsNPFH23S_1</t>
  </si>
  <si>
    <t>OtsNPFH23S_1_0003</t>
  </si>
  <si>
    <t>70% period</t>
  </si>
  <si>
    <t>Abv</t>
  </si>
  <si>
    <t>Blw</t>
  </si>
  <si>
    <t>Klickitat Hatchery</t>
  </si>
  <si>
    <t>OtsPBT21-LWSFa</t>
  </si>
  <si>
    <t>OtsPBT20-RSHFa</t>
  </si>
  <si>
    <t>Wells Hatchery Su</t>
  </si>
  <si>
    <t>M&amp;F</t>
  </si>
  <si>
    <t>The actual sample rates for LGR are:</t>
  </si>
  <si>
    <t>(Aug 18-Aug 30) 70%:  2,780 (trapped)/4,180 (window count)= 0.66507177  (window count: 3842 adults +338 Jacks)</t>
  </si>
  <si>
    <t>(Aug 31-Nov 15) 18%:  8,163 (trapped)/48,115 (window count)=0.16965603 (window count: 43045 adults + 5070 Jacks)</t>
  </si>
  <si>
    <t>in 2023 the trap rate was 70% from Aug 18 - Aug 30 then 18% till the end of the year (11/15)</t>
  </si>
  <si>
    <t>Genotyping for PBT analysis: targeted wild fish (unassigned), so rate depended on the actual number genotyped.</t>
  </si>
  <si>
    <t>trapped</t>
  </si>
  <si>
    <t>genotyp</t>
  </si>
  <si>
    <t>changing to 1 (100% reasc) results in zero LFH jacks. Not possible since we sampled some</t>
  </si>
  <si>
    <t>removal of duplicates: two ways to get dups</t>
  </si>
  <si>
    <t>1. fish trapped/sampled &gt;1</t>
  </si>
  <si>
    <t>2. fish sampled at LGR and hatchery (missing PIT)</t>
  </si>
  <si>
    <t>Night passage</t>
  </si>
  <si>
    <t>Questions/Issues</t>
  </si>
  <si>
    <t xml:space="preserve">reasc rate of LFH jacks &gt;1, results in negative numbers. </t>
  </si>
  <si>
    <t>remove duplicate samples, use LGR sample</t>
  </si>
  <si>
    <t>don't remove, adjusted for reasc rate later, otherwise gets removed twice</t>
  </si>
  <si>
    <t>discontinue night passage ajustment, window bias. Use set trap rate as it is likely more accurate than using the window in the rate calculation</t>
  </si>
  <si>
    <t>reascension rate</t>
  </si>
  <si>
    <t xml:space="preserve">need to apply a multinomial: </t>
  </si>
  <si>
    <t>% wild of unass</t>
  </si>
  <si>
    <t>% AD unass</t>
  </si>
  <si>
    <t>PIT tag #</t>
  </si>
  <si>
    <t>ENTER ORDER</t>
  </si>
  <si>
    <t>Fish ID</t>
  </si>
  <si>
    <t>NPTH M&amp;E ID</t>
  </si>
  <si>
    <t>STATUS</t>
  </si>
  <si>
    <t>Fk Lth</t>
  </si>
  <si>
    <t>CWT</t>
  </si>
  <si>
    <t>AD-Clip</t>
  </si>
  <si>
    <t>Operc Punch</t>
  </si>
  <si>
    <t>V NOTCH</t>
  </si>
  <si>
    <t>Scales</t>
  </si>
  <si>
    <t>Scale Card #</t>
  </si>
  <si>
    <t>DNA</t>
  </si>
  <si>
    <t>Comments</t>
  </si>
  <si>
    <t>PIT Tag Origin</t>
  </si>
  <si>
    <t>Origin Scale Data</t>
  </si>
  <si>
    <t>NPT-2023-01-865</t>
  </si>
  <si>
    <t>DIP</t>
  </si>
  <si>
    <t>LGD</t>
  </si>
  <si>
    <t>NPT-2023-01-866</t>
  </si>
  <si>
    <t>NPT-2023-01-867</t>
  </si>
  <si>
    <t>3DD.003D7E4622</t>
  </si>
  <si>
    <t>NPT-2023-01-868</t>
  </si>
  <si>
    <t>C-10059</t>
  </si>
  <si>
    <t>NPT-2023-01-869</t>
  </si>
  <si>
    <t>NPT-2023-01-870</t>
  </si>
  <si>
    <t>NPT-2023-01-871</t>
  </si>
  <si>
    <t>NPT-2023-01-872</t>
  </si>
  <si>
    <t>NPT-2023-01-873</t>
  </si>
  <si>
    <t>3DD.003D7E4618</t>
  </si>
  <si>
    <t>NPT-2023-01-874</t>
  </si>
  <si>
    <t>C-10029</t>
  </si>
  <si>
    <t>NPT-2023-01-875</t>
  </si>
  <si>
    <t>10/17/2023</t>
  </si>
  <si>
    <t>NPT-2023-01-876</t>
  </si>
  <si>
    <t>NPT-2023-01-877</t>
  </si>
  <si>
    <t>NPT-2023-01-878</t>
  </si>
  <si>
    <t>NPT-2023-01-879</t>
  </si>
  <si>
    <t>NPT-2023-01-880</t>
  </si>
  <si>
    <t>NPT-2023-01-881</t>
  </si>
  <si>
    <t>NPT-2023-01-882</t>
  </si>
  <si>
    <t>NPT-2023-01-883</t>
  </si>
  <si>
    <t>10/16/2023</t>
  </si>
  <si>
    <t>NPT-2023-01-884</t>
  </si>
  <si>
    <t>10/14/2023</t>
  </si>
  <si>
    <t>NPT-2023-01-885</t>
  </si>
  <si>
    <t>NPT-2023-01-886</t>
  </si>
  <si>
    <t>10/12/2023</t>
  </si>
  <si>
    <t>NPT-2023-01-887</t>
  </si>
  <si>
    <t>NPT-2023-01-888</t>
  </si>
  <si>
    <t>NPT-2023-01-889</t>
  </si>
  <si>
    <t>NPT-2023-01-890</t>
  </si>
  <si>
    <t>NPT-2023-01-891</t>
  </si>
  <si>
    <t>NPT-2023-01-892</t>
  </si>
  <si>
    <t>10/10/2023</t>
  </si>
  <si>
    <t>NPT-2023-01-893</t>
  </si>
  <si>
    <t>NPT-2023-01-894</t>
  </si>
  <si>
    <t>NPT-2023-01-895</t>
  </si>
  <si>
    <t>NPT-2023-01-896</t>
  </si>
  <si>
    <t>NPT-2023-01-897</t>
  </si>
  <si>
    <t>NPT-2023-01-898</t>
  </si>
  <si>
    <t>NPT-2023-01-899</t>
  </si>
  <si>
    <t>10/9/2023</t>
  </si>
  <si>
    <t>NPT-2023-01-900</t>
  </si>
  <si>
    <t>NPT-2023-01-901</t>
  </si>
  <si>
    <t>10/8/2023</t>
  </si>
  <si>
    <t>NPT-2023-01-902</t>
  </si>
  <si>
    <t>NPT-2023-01-903</t>
  </si>
  <si>
    <t>NPT-2023-01-904</t>
  </si>
  <si>
    <t>NPT-2023-01-905</t>
  </si>
  <si>
    <t>10/7/2023</t>
  </si>
  <si>
    <t>NPT-2023-01-906</t>
  </si>
  <si>
    <t>10/5/2023</t>
  </si>
  <si>
    <t>NPT-2023-01-907</t>
  </si>
  <si>
    <t>10/3/2023</t>
  </si>
  <si>
    <t>NPT-2023-01-908</t>
  </si>
  <si>
    <t>NPT-2023-01-909</t>
  </si>
  <si>
    <t>NPT-2023-01-910</t>
  </si>
  <si>
    <t>NPT-2023-01-911</t>
  </si>
  <si>
    <t>3DD.003D7E4EF8</t>
  </si>
  <si>
    <t>NPT-2023-01-912</t>
  </si>
  <si>
    <t>Tag not found in hauling logs.</t>
  </si>
  <si>
    <t>NPT-2023-01-913</t>
  </si>
  <si>
    <t>NPT-2023-01-914</t>
  </si>
  <si>
    <t>NPT-2023-01-915</t>
  </si>
  <si>
    <t>9/27/2023</t>
  </si>
  <si>
    <t>NPT-2023-01-916</t>
  </si>
  <si>
    <t>RR</t>
  </si>
  <si>
    <t>NPT-2023-01-917</t>
  </si>
  <si>
    <t>NPT-2023-01-918</t>
  </si>
  <si>
    <t>NPT-2023-01-919</t>
  </si>
  <si>
    <t>9/26/2023</t>
  </si>
  <si>
    <t>NPT-2023-01-920</t>
  </si>
  <si>
    <t>NPT-2023-01-921</t>
  </si>
  <si>
    <t>NPT-2023-01-922</t>
  </si>
  <si>
    <t>NPT-2023-01-923</t>
  </si>
  <si>
    <t>NPT-2023-01-924</t>
  </si>
  <si>
    <t>3DD.003D7E46F9</t>
  </si>
  <si>
    <t>NPT-2023-01-925</t>
  </si>
  <si>
    <t>NPT-2023-01-926</t>
  </si>
  <si>
    <t>NPT-2023-01-927</t>
  </si>
  <si>
    <t>W</t>
  </si>
  <si>
    <t>9/25/2023</t>
  </si>
  <si>
    <t>NPT-2023-01-928</t>
  </si>
  <si>
    <t>NPT-2023-01-929</t>
  </si>
  <si>
    <t>NPT-2023-01-930</t>
  </si>
  <si>
    <t>Haul</t>
  </si>
  <si>
    <t>NPT-2023-01-931</t>
  </si>
  <si>
    <t>NPT-2023-01-932</t>
  </si>
  <si>
    <t>9/23/2023</t>
  </si>
  <si>
    <t>NPT-2023-01-933</t>
  </si>
  <si>
    <t>NPT-2023-01-934</t>
  </si>
  <si>
    <t>NPT-2023-01-935</t>
  </si>
  <si>
    <t>9/22/2023</t>
  </si>
  <si>
    <t>NPT-2023-01-936</t>
  </si>
  <si>
    <t>NPT-2023-01-937</t>
  </si>
  <si>
    <t>9/21/2023</t>
  </si>
  <si>
    <t>NPT-2023-01-938</t>
  </si>
  <si>
    <t>9/20/2023</t>
  </si>
  <si>
    <t>NPT-2023-01-939</t>
  </si>
  <si>
    <t>NPT-2023-01-940</t>
  </si>
  <si>
    <t>9/18/2023</t>
  </si>
  <si>
    <t>NPT-2023-01-941</t>
  </si>
  <si>
    <t>9/17/2023</t>
  </si>
  <si>
    <t>NPT-2023-01-942</t>
  </si>
  <si>
    <t>NPT-2023-01-943</t>
  </si>
  <si>
    <t>NPT-2023-01-944</t>
  </si>
  <si>
    <t>NPT-2023-01-945</t>
  </si>
  <si>
    <t>NPT-2023-01-946</t>
  </si>
  <si>
    <t>9/15/2023</t>
  </si>
  <si>
    <t>NPT-2023-01-947</t>
  </si>
  <si>
    <t>NPT-2023-01-948</t>
  </si>
  <si>
    <t>9/14/2023</t>
  </si>
  <si>
    <t>NPT-2023-01-949</t>
  </si>
  <si>
    <t>NPT-2023-01-950</t>
  </si>
  <si>
    <t>NPT-2023-01-951</t>
  </si>
  <si>
    <t>9/13/2023</t>
  </si>
  <si>
    <t>NPT-2023-01-952</t>
  </si>
  <si>
    <t>NPT-2023-01-953</t>
  </si>
  <si>
    <t>NPT-2023-01-954</t>
  </si>
  <si>
    <t>9/12/2023</t>
  </si>
  <si>
    <t>NPT-2023-01-955</t>
  </si>
  <si>
    <t>NPT-2023-01-956</t>
  </si>
  <si>
    <t>9/11/2023</t>
  </si>
  <si>
    <t>NPT-2023-01-957</t>
  </si>
  <si>
    <t>NPT-2023-01-958</t>
  </si>
  <si>
    <t>NPT-2023-01-959</t>
  </si>
  <si>
    <t>NPT-2023-01-960</t>
  </si>
  <si>
    <t>NPT-2023-01-961</t>
  </si>
  <si>
    <t>9/10/2023</t>
  </si>
  <si>
    <t>NPT-2023-01-962</t>
  </si>
  <si>
    <t>NPT-2023-01-963</t>
  </si>
  <si>
    <t>NPT-2023-01-964</t>
  </si>
  <si>
    <t>NPT-2023-01-965</t>
  </si>
  <si>
    <t>NPT-2023-01-966</t>
  </si>
  <si>
    <t>NPT-2023-01-967</t>
  </si>
  <si>
    <t>NPT-2023-01-968</t>
  </si>
  <si>
    <t>9/8/2023</t>
  </si>
  <si>
    <t>NPT-2023-01-969</t>
  </si>
  <si>
    <t>NPT-2023-01-970</t>
  </si>
  <si>
    <t>NPT-2023-01-971</t>
  </si>
  <si>
    <t>NPT-2023-01-972</t>
  </si>
  <si>
    <t>9/7/2023</t>
  </si>
  <si>
    <t>NPT-2023-01-973</t>
  </si>
  <si>
    <t>9/6/2023</t>
  </si>
  <si>
    <t>NPT-2023-01-974</t>
  </si>
  <si>
    <t>NPT-2023-01-975</t>
  </si>
  <si>
    <t>NPT-2023-01-976</t>
  </si>
  <si>
    <t>NPT-2023-01-977</t>
  </si>
  <si>
    <t>NPT-2023-01-978</t>
  </si>
  <si>
    <t>NPT-2023-01-979</t>
  </si>
  <si>
    <t>NPT-2023-01-980</t>
  </si>
  <si>
    <t>NPT-2023-01-981</t>
  </si>
  <si>
    <t>NPT-2023-01-982</t>
  </si>
  <si>
    <t>NPT-2023-01-983</t>
  </si>
  <si>
    <t>NPT-2023-01-984</t>
  </si>
  <si>
    <t>NPT-2023-01-985</t>
  </si>
  <si>
    <t>NPT-2023-01-986</t>
  </si>
  <si>
    <t>NPT-2023-01-987</t>
  </si>
  <si>
    <t>NPT-2023-01-988</t>
  </si>
  <si>
    <t>NPT-2023-01-989</t>
  </si>
  <si>
    <t>NPT-2023-01-990</t>
  </si>
  <si>
    <t>NPT-2023-01-991</t>
  </si>
  <si>
    <t>NPT-2023-01-992</t>
  </si>
  <si>
    <t>NPT-2023-01-993</t>
  </si>
  <si>
    <t>NPT-2023-01-994</t>
  </si>
  <si>
    <t>NPT-2023-01-995</t>
  </si>
  <si>
    <t>NPT-2023-01-996</t>
  </si>
  <si>
    <t>NPT-2023-01-997</t>
  </si>
  <si>
    <t>NPT-2023-01-998</t>
  </si>
  <si>
    <t>NPT-2023-01-999</t>
  </si>
  <si>
    <t>NPT-2023-01-2021</t>
  </si>
  <si>
    <t>KO</t>
  </si>
  <si>
    <t>NPT-2023-01-2024</t>
  </si>
  <si>
    <t>NPT-2023-01-3028</t>
  </si>
  <si>
    <t>NPT-2023-01-4011</t>
  </si>
  <si>
    <t>NPT-2023-01-4389</t>
  </si>
  <si>
    <t>820</t>
  </si>
  <si>
    <t>NPT-2023-01-5061</t>
  </si>
  <si>
    <t>NPT-2023-01-5062</t>
  </si>
  <si>
    <t>NPT-2023-01-6001</t>
  </si>
  <si>
    <t>Out</t>
  </si>
  <si>
    <t>3DD.003D7E543E</t>
  </si>
  <si>
    <t>NPT-2023-01-6002</t>
  </si>
  <si>
    <t>C-07563</t>
  </si>
  <si>
    <t>NPT-2023-01-6003</t>
  </si>
  <si>
    <t>NPT-2023-01-6004</t>
  </si>
  <si>
    <t>NPT-2023-01-6005</t>
  </si>
  <si>
    <t>NPT-2023-01-6006</t>
  </si>
  <si>
    <t>NPT-2023-01-6007</t>
  </si>
  <si>
    <t>NPT-2023-01-6008</t>
  </si>
  <si>
    <t>NPT-2023-01-6009</t>
  </si>
  <si>
    <t>NPT-2023-01-6010</t>
  </si>
  <si>
    <t>NPT-2023-01-6011</t>
  </si>
  <si>
    <t>NPT-2023-01-6012</t>
  </si>
  <si>
    <t>NPT-2023-01-6013</t>
  </si>
  <si>
    <t>NPT-2023-01-6014</t>
  </si>
  <si>
    <t>NPT-2023-01-6015</t>
  </si>
  <si>
    <t>NPT-2023-01-6016</t>
  </si>
  <si>
    <t>NPT-2023-01-6017</t>
  </si>
  <si>
    <t>NPT-2023-01-6018</t>
  </si>
  <si>
    <t>NPT-2023-01-6019</t>
  </si>
  <si>
    <t>NPT-2023-01-6020</t>
  </si>
  <si>
    <t>NPT-2023-01-6021</t>
  </si>
  <si>
    <t>NPT-2023-01-6022</t>
  </si>
  <si>
    <t>NPT-2023-01-6023</t>
  </si>
  <si>
    <t>NPT-2023-01-6024</t>
  </si>
  <si>
    <t>NPT-2023-01-6025</t>
  </si>
  <si>
    <t>NPT-2023-01-6026</t>
  </si>
  <si>
    <t>NPT-2023-01-6027</t>
  </si>
  <si>
    <t>NPT-2023-01-6028</t>
  </si>
  <si>
    <t>NPT-2023-01-6029</t>
  </si>
  <si>
    <t>NPT-2023-01-6030</t>
  </si>
  <si>
    <t>3DD.003D7E5444</t>
  </si>
  <si>
    <t>NPT-2023-01-6031</t>
  </si>
  <si>
    <t>C-07329</t>
  </si>
  <si>
    <t>NPT-2023-01-6032</t>
  </si>
  <si>
    <t>NPT-2023-01-6033</t>
  </si>
  <si>
    <t>NPT-2023-01-6034</t>
  </si>
  <si>
    <t>NPT-2023-01-6035</t>
  </si>
  <si>
    <t>NPT-2023-01-6036</t>
  </si>
  <si>
    <t>NPT-2023-01-6037</t>
  </si>
  <si>
    <t>NPT-2023-01-6038</t>
  </si>
  <si>
    <t>NPT-2023-01-6039</t>
  </si>
  <si>
    <t>1001</t>
  </si>
  <si>
    <t>NPT-2023-01-1001</t>
  </si>
  <si>
    <t>815</t>
  </si>
  <si>
    <t>1002</t>
  </si>
  <si>
    <t>NPT-2023-01-1002</t>
  </si>
  <si>
    <t>670</t>
  </si>
  <si>
    <t>1003</t>
  </si>
  <si>
    <t>NPT-2023-01-1003</t>
  </si>
  <si>
    <t>770</t>
  </si>
  <si>
    <t>1004</t>
  </si>
  <si>
    <t>NPT-2023-01-1004</t>
  </si>
  <si>
    <t>720</t>
  </si>
  <si>
    <t>1005</t>
  </si>
  <si>
    <t>NPT-2023-01-1005</t>
  </si>
  <si>
    <t>800</t>
  </si>
  <si>
    <t>1006</t>
  </si>
  <si>
    <t>NPT-2023-01-1006</t>
  </si>
  <si>
    <t>760</t>
  </si>
  <si>
    <t>1007</t>
  </si>
  <si>
    <t>NPT-2023-01-1007</t>
  </si>
  <si>
    <t>1008</t>
  </si>
  <si>
    <t>NPT-2023-01-1008</t>
  </si>
  <si>
    <t>790</t>
  </si>
  <si>
    <t>1009</t>
  </si>
  <si>
    <t>NPT-2023-01-1009</t>
  </si>
  <si>
    <t>745</t>
  </si>
  <si>
    <t>1010</t>
  </si>
  <si>
    <t>NPT-2023-01-1010</t>
  </si>
  <si>
    <t>810</t>
  </si>
  <si>
    <t>1011</t>
  </si>
  <si>
    <t>NPT-2023-01-1011</t>
  </si>
  <si>
    <t>755</t>
  </si>
  <si>
    <t>1012</t>
  </si>
  <si>
    <t>NPT-2023-01-1012</t>
  </si>
  <si>
    <t>1013</t>
  </si>
  <si>
    <t>NPT-2023-01-1013</t>
  </si>
  <si>
    <t>1014</t>
  </si>
  <si>
    <t>NPT-2023-01-1014</t>
  </si>
  <si>
    <t>1015</t>
  </si>
  <si>
    <t>NPT-2023-01-1015</t>
  </si>
  <si>
    <t>775</t>
  </si>
  <si>
    <t>1016</t>
  </si>
  <si>
    <t>NPT-2023-01-1016</t>
  </si>
  <si>
    <t>780</t>
  </si>
  <si>
    <t>1017</t>
  </si>
  <si>
    <t>NPT-2023-01-1017</t>
  </si>
  <si>
    <t>1018</t>
  </si>
  <si>
    <t>NPT-2023-01-1018</t>
  </si>
  <si>
    <t>1019</t>
  </si>
  <si>
    <t>NPT-2023-01-1019</t>
  </si>
  <si>
    <t>740</t>
  </si>
  <si>
    <t>1020</t>
  </si>
  <si>
    <t>NPT-2023-01-1020</t>
  </si>
  <si>
    <t>1021</t>
  </si>
  <si>
    <t>NPT-2023-01-1021</t>
  </si>
  <si>
    <t>1022</t>
  </si>
  <si>
    <t>NPT-2023-01-1022</t>
  </si>
  <si>
    <t>1023</t>
  </si>
  <si>
    <t>NPT-2023-01-1023</t>
  </si>
  <si>
    <t>700</t>
  </si>
  <si>
    <t>1024</t>
  </si>
  <si>
    <t>NPT-2023-01-1024</t>
  </si>
  <si>
    <t>730</t>
  </si>
  <si>
    <t>3DD.003D7E5477</t>
  </si>
  <si>
    <t>1025</t>
  </si>
  <si>
    <t>NPT-2023-01-1025</t>
  </si>
  <si>
    <t>835</t>
  </si>
  <si>
    <t>1026</t>
  </si>
  <si>
    <t>NPT-2023-01-1026</t>
  </si>
  <si>
    <t>750</t>
  </si>
  <si>
    <t>1027</t>
  </si>
  <si>
    <t>NPT-2023-01-1027</t>
  </si>
  <si>
    <t>805</t>
  </si>
  <si>
    <t>1028</t>
  </si>
  <si>
    <t>NPT-2023-01-1028</t>
  </si>
  <si>
    <t>855</t>
  </si>
  <si>
    <t>1029</t>
  </si>
  <si>
    <t>NPT-2023-01-1029</t>
  </si>
  <si>
    <t>1030</t>
  </si>
  <si>
    <t>NPT-2023-01-1030</t>
  </si>
  <si>
    <t>1031</t>
  </si>
  <si>
    <t>NPT-2023-01-1031</t>
  </si>
  <si>
    <t>1032</t>
  </si>
  <si>
    <t>NPT-2023-01-1032</t>
  </si>
  <si>
    <t>1033</t>
  </si>
  <si>
    <t>NPT-2023-01-1033</t>
  </si>
  <si>
    <t>3DD.003D7E5463</t>
  </si>
  <si>
    <t>1034</t>
  </si>
  <si>
    <t>NPT-2023-01-1034</t>
  </si>
  <si>
    <t>825</t>
  </si>
  <si>
    <t>1035</t>
  </si>
  <si>
    <t>NPT-2023-01-1035</t>
  </si>
  <si>
    <t>870</t>
  </si>
  <si>
    <t>1036</t>
  </si>
  <si>
    <t>NPT-2023-01-1036</t>
  </si>
  <si>
    <t>1037</t>
  </si>
  <si>
    <t>NPT-2023-01-1037</t>
  </si>
  <si>
    <t>1038</t>
  </si>
  <si>
    <t>NPT-2023-01-1038</t>
  </si>
  <si>
    <t>1039</t>
  </si>
  <si>
    <t>NPT-2023-01-1039</t>
  </si>
  <si>
    <t>1040</t>
  </si>
  <si>
    <t>NPT-2023-01-1040</t>
  </si>
  <si>
    <t>1301</t>
  </si>
  <si>
    <t>NPT-2023-01-1301</t>
  </si>
  <si>
    <t>1302</t>
  </si>
  <si>
    <t>NPT-2023-01-1302</t>
  </si>
  <si>
    <t>1303</t>
  </si>
  <si>
    <t>NPT-2023-01-1303</t>
  </si>
  <si>
    <t>1304</t>
  </si>
  <si>
    <t>NPT-2023-01-1304</t>
  </si>
  <si>
    <t>880</t>
  </si>
  <si>
    <t>1305</t>
  </si>
  <si>
    <t>NPT-2023-01-1305</t>
  </si>
  <si>
    <t>860</t>
  </si>
  <si>
    <t>1306</t>
  </si>
  <si>
    <t>NPT-2023-01-1306</t>
  </si>
  <si>
    <t>1307</t>
  </si>
  <si>
    <t>NPT-2023-01-1307</t>
  </si>
  <si>
    <t>1308</t>
  </si>
  <si>
    <t>NPT-2023-01-1308</t>
  </si>
  <si>
    <t>1309</t>
  </si>
  <si>
    <t>NPT-2023-01-1309</t>
  </si>
  <si>
    <t>840</t>
  </si>
  <si>
    <t>1310</t>
  </si>
  <si>
    <t>NPT-2023-01-1310</t>
  </si>
  <si>
    <t>865</t>
  </si>
  <si>
    <t>1311</t>
  </si>
  <si>
    <t>NPT-2023-01-1311</t>
  </si>
  <si>
    <t>1312</t>
  </si>
  <si>
    <t>NPT-2023-01-1312</t>
  </si>
  <si>
    <t>715</t>
  </si>
  <si>
    <t>1313</t>
  </si>
  <si>
    <t>NPT-2023-01-1313</t>
  </si>
  <si>
    <t>1314</t>
  </si>
  <si>
    <t>NPT-2023-01-1314</t>
  </si>
  <si>
    <t>1315</t>
  </si>
  <si>
    <t>NPT-2023-01-1315</t>
  </si>
  <si>
    <t>1316</t>
  </si>
  <si>
    <t>NPT-2023-01-1316</t>
  </si>
  <si>
    <t>1317</t>
  </si>
  <si>
    <t>NPT-2023-01-1317</t>
  </si>
  <si>
    <t>1318</t>
  </si>
  <si>
    <t>NPT-2023-01-1318</t>
  </si>
  <si>
    <t>1319</t>
  </si>
  <si>
    <t>NPT-2023-01-1319</t>
  </si>
  <si>
    <t>1320</t>
  </si>
  <si>
    <t>NPT-2023-01-1320</t>
  </si>
  <si>
    <t>725</t>
  </si>
  <si>
    <t>1321</t>
  </si>
  <si>
    <t>NPT-2023-01-1321</t>
  </si>
  <si>
    <t>885</t>
  </si>
  <si>
    <t>1322</t>
  </si>
  <si>
    <t>NPT-2023-01-1322</t>
  </si>
  <si>
    <t>705</t>
  </si>
  <si>
    <t>1323</t>
  </si>
  <si>
    <t>NPT-2023-01-1323</t>
  </si>
  <si>
    <t>1324</t>
  </si>
  <si>
    <t>NPT-2023-01-1324</t>
  </si>
  <si>
    <t>1325</t>
  </si>
  <si>
    <t>NPT-2023-01-1325</t>
  </si>
  <si>
    <t>925</t>
  </si>
  <si>
    <t>1326</t>
  </si>
  <si>
    <t>NPT-2023-01-1326</t>
  </si>
  <si>
    <t>1327</t>
  </si>
  <si>
    <t>NPT-2023-01-1327</t>
  </si>
  <si>
    <t>1328</t>
  </si>
  <si>
    <t>NPT-2023-01-1328</t>
  </si>
  <si>
    <t>785</t>
  </si>
  <si>
    <t>1329</t>
  </si>
  <si>
    <t>NPT-2023-01-1329</t>
  </si>
  <si>
    <t>1330</t>
  </si>
  <si>
    <t>NPT-2023-01-1330</t>
  </si>
  <si>
    <t>1331</t>
  </si>
  <si>
    <t>NPT-2023-01-1331</t>
  </si>
  <si>
    <t>875</t>
  </si>
  <si>
    <t>1332</t>
  </si>
  <si>
    <t>NPT-2023-01-1332</t>
  </si>
  <si>
    <t>1333</t>
  </si>
  <si>
    <t>NPT-2023-01-1333</t>
  </si>
  <si>
    <t>1334</t>
  </si>
  <si>
    <t>NPT-2023-01-1334</t>
  </si>
  <si>
    <t>1335</t>
  </si>
  <si>
    <t>NPT-2023-01-1335</t>
  </si>
  <si>
    <t>1336</t>
  </si>
  <si>
    <t>NPT-2023-01-1336</t>
  </si>
  <si>
    <t>1337</t>
  </si>
  <si>
    <t>NPT-2023-01-1337</t>
  </si>
  <si>
    <t>1338</t>
  </si>
  <si>
    <t>NPT-2023-01-1338</t>
  </si>
  <si>
    <t>845</t>
  </si>
  <si>
    <t>1339</t>
  </si>
  <si>
    <t>NPT-2023-01-1339</t>
  </si>
  <si>
    <t>1340</t>
  </si>
  <si>
    <t>NPT-2023-01-1340</t>
  </si>
  <si>
    <t>3DD.003D7E541F</t>
  </si>
  <si>
    <t>2001</t>
  </si>
  <si>
    <t>NPT-2023-01-2001</t>
  </si>
  <si>
    <t>850</t>
  </si>
  <si>
    <t>2002</t>
  </si>
  <si>
    <t>NPT-2023-01-2002</t>
  </si>
  <si>
    <t>795</t>
  </si>
  <si>
    <t>2003</t>
  </si>
  <si>
    <t>NPT-2023-01-2003</t>
  </si>
  <si>
    <t>2004</t>
  </si>
  <si>
    <t>NPT-2023-01-2004</t>
  </si>
  <si>
    <t>2005</t>
  </si>
  <si>
    <t>NPT-2023-01-2005</t>
  </si>
  <si>
    <t>2006</t>
  </si>
  <si>
    <t>NPT-2023-01-2006</t>
  </si>
  <si>
    <t>2007</t>
  </si>
  <si>
    <t>NPT-2023-01-2007</t>
  </si>
  <si>
    <t>2008</t>
  </si>
  <si>
    <t>NPT-2023-01-2008</t>
  </si>
  <si>
    <t>2009</t>
  </si>
  <si>
    <t>NPT-2023-01-2009</t>
  </si>
  <si>
    <t>2010</t>
  </si>
  <si>
    <t>NPT-2023-01-2010</t>
  </si>
  <si>
    <t>2011</t>
  </si>
  <si>
    <t>NPT-2023-01-2011</t>
  </si>
  <si>
    <t>2012</t>
  </si>
  <si>
    <t>NPT-2023-01-2012</t>
  </si>
  <si>
    <t>2013</t>
  </si>
  <si>
    <t>NPT-2023-01-2013</t>
  </si>
  <si>
    <t>2014</t>
  </si>
  <si>
    <t>NPT-2023-01-2014</t>
  </si>
  <si>
    <t>2015</t>
  </si>
  <si>
    <t>NPT-2023-01-2015</t>
  </si>
  <si>
    <t>2016</t>
  </si>
  <si>
    <t>NPT-2023-01-2016</t>
  </si>
  <si>
    <t>735</t>
  </si>
  <si>
    <t>2017</t>
  </si>
  <si>
    <t>NPT-2023-01-2017</t>
  </si>
  <si>
    <t>2018</t>
  </si>
  <si>
    <t>NPT-2023-01-2018</t>
  </si>
  <si>
    <t>2019</t>
  </si>
  <si>
    <t>NPT-2023-01-2019</t>
  </si>
  <si>
    <t>2020</t>
  </si>
  <si>
    <t>NPT-2023-01-2020</t>
  </si>
  <si>
    <t>2022</t>
  </si>
  <si>
    <t>NPT-2023-01-2022</t>
  </si>
  <si>
    <t>830</t>
  </si>
  <si>
    <t>2023</t>
  </si>
  <si>
    <t>NPT-2023-01-2023</t>
  </si>
  <si>
    <t>Yes</t>
  </si>
  <si>
    <t>2025</t>
  </si>
  <si>
    <t>NPT-2023-01-2025</t>
  </si>
  <si>
    <t>2026</t>
  </si>
  <si>
    <t>NPT-2023-01-2026</t>
  </si>
  <si>
    <t>2028</t>
  </si>
  <si>
    <t>NPT-2023-01-2028</t>
  </si>
  <si>
    <t>2029</t>
  </si>
  <si>
    <t>NPT-2023-01-2029</t>
  </si>
  <si>
    <t>2030</t>
  </si>
  <si>
    <t>NPT-2023-01-2030</t>
  </si>
  <si>
    <t>2031</t>
  </si>
  <si>
    <t>NPT-2023-01-2031</t>
  </si>
  <si>
    <t>2032</t>
  </si>
  <si>
    <t>NPT-2023-01-2032</t>
  </si>
  <si>
    <t>2033</t>
  </si>
  <si>
    <t>NPT-2023-01-2033</t>
  </si>
  <si>
    <t>2034</t>
  </si>
  <si>
    <t>NPT-2023-01-2034</t>
  </si>
  <si>
    <t>2035</t>
  </si>
  <si>
    <t>NPT-2023-01-2035</t>
  </si>
  <si>
    <t>3DD.003D7E5415</t>
  </si>
  <si>
    <t>2036</t>
  </si>
  <si>
    <t>NPT-2023-01-2036</t>
  </si>
  <si>
    <t>2037</t>
  </si>
  <si>
    <t>NPT-2023-01-2037</t>
  </si>
  <si>
    <t>2038</t>
  </si>
  <si>
    <t>NPT-2023-01-2038</t>
  </si>
  <si>
    <t>2039</t>
  </si>
  <si>
    <t>NPT-2023-01-2039</t>
  </si>
  <si>
    <t>2040</t>
  </si>
  <si>
    <t>NPT-2023-01-2040</t>
  </si>
  <si>
    <t>2041</t>
  </si>
  <si>
    <t>NPT-2023-01-2041</t>
  </si>
  <si>
    <t>2042</t>
  </si>
  <si>
    <t>NPT-2023-01-2042</t>
  </si>
  <si>
    <t>905</t>
  </si>
  <si>
    <t>2043</t>
  </si>
  <si>
    <t>NPT-2023-01-2043</t>
  </si>
  <si>
    <t>2044</t>
  </si>
  <si>
    <t>NPT-2023-01-2044</t>
  </si>
  <si>
    <t>3DD.003D7E4654</t>
  </si>
  <si>
    <t>2045</t>
  </si>
  <si>
    <t>NPT-2023-01-2045</t>
  </si>
  <si>
    <t>2046</t>
  </si>
  <si>
    <t>NPT-2023-01-2046</t>
  </si>
  <si>
    <t>2047</t>
  </si>
  <si>
    <t>NPT-2023-01-2047</t>
  </si>
  <si>
    <t>2048</t>
  </si>
  <si>
    <t>NPT-2023-01-2048</t>
  </si>
  <si>
    <t>2049</t>
  </si>
  <si>
    <t>NPT-2023-01-2049</t>
  </si>
  <si>
    <t>2050</t>
  </si>
  <si>
    <t>NPT-2023-01-2050</t>
  </si>
  <si>
    <t>3DD.003D7E4656</t>
  </si>
  <si>
    <t>2051</t>
  </si>
  <si>
    <t>NPT-2023-01-2051</t>
  </si>
  <si>
    <t>2052</t>
  </si>
  <si>
    <t>NPT-2023-01-2052</t>
  </si>
  <si>
    <t>2053</t>
  </si>
  <si>
    <t>NPT-2023-01-2053</t>
  </si>
  <si>
    <t>2054</t>
  </si>
  <si>
    <t>NPT-2023-01-2054</t>
  </si>
  <si>
    <t>2055</t>
  </si>
  <si>
    <t>NPT-2023-01-2055</t>
  </si>
  <si>
    <t>2056</t>
  </si>
  <si>
    <t>NPT-2023-01-2056</t>
  </si>
  <si>
    <t>2057</t>
  </si>
  <si>
    <t>NPT-2023-01-2057</t>
  </si>
  <si>
    <t>2058</t>
  </si>
  <si>
    <t>NPT-2023-01-2058</t>
  </si>
  <si>
    <t>2059</t>
  </si>
  <si>
    <t>NPT-2023-01-2059</t>
  </si>
  <si>
    <t>2060</t>
  </si>
  <si>
    <t>NPT-2023-01-2060</t>
  </si>
  <si>
    <t>765</t>
  </si>
  <si>
    <t>2061</t>
  </si>
  <si>
    <t>NPT-2023-01-2061</t>
  </si>
  <si>
    <t>2062</t>
  </si>
  <si>
    <t>NPT-2023-01-2062</t>
  </si>
  <si>
    <t>2063</t>
  </si>
  <si>
    <t>NPT-2023-01-2063</t>
  </si>
  <si>
    <t>2064</t>
  </si>
  <si>
    <t>NPT-2023-01-2064</t>
  </si>
  <si>
    <t>2065</t>
  </si>
  <si>
    <t>NPT-2023-01-2065</t>
  </si>
  <si>
    <t>2066</t>
  </si>
  <si>
    <t>NPT-2023-01-2066</t>
  </si>
  <si>
    <t>2067</t>
  </si>
  <si>
    <t>NPT-2023-01-2067</t>
  </si>
  <si>
    <t>2068</t>
  </si>
  <si>
    <t>NPT-2023-01-2068</t>
  </si>
  <si>
    <t>2069</t>
  </si>
  <si>
    <t>NPT-2023-01-2069</t>
  </si>
  <si>
    <t>2070</t>
  </si>
  <si>
    <t>NPT-2023-01-2070</t>
  </si>
  <si>
    <t>2071</t>
  </si>
  <si>
    <t>NPT-2023-01-2071</t>
  </si>
  <si>
    <t>2072</t>
  </si>
  <si>
    <t>NPT-2023-01-2072</t>
  </si>
  <si>
    <t>2073</t>
  </si>
  <si>
    <t>NPT-2023-01-2073</t>
  </si>
  <si>
    <t>2074</t>
  </si>
  <si>
    <t>NPT-2023-01-2074</t>
  </si>
  <si>
    <t>2075</t>
  </si>
  <si>
    <t>NPT-2023-01-2075</t>
  </si>
  <si>
    <t>2076</t>
  </si>
  <si>
    <t>NPT-2023-01-2076</t>
  </si>
  <si>
    <t>2077</t>
  </si>
  <si>
    <t>NPT-2023-01-2077</t>
  </si>
  <si>
    <t>2078</t>
  </si>
  <si>
    <t>NPT-2023-01-2078</t>
  </si>
  <si>
    <t>2301</t>
  </si>
  <si>
    <t>NPT-2023-01-2301</t>
  </si>
  <si>
    <t>2302</t>
  </si>
  <si>
    <t>NPT-2023-01-2302</t>
  </si>
  <si>
    <t>2303</t>
  </si>
  <si>
    <t>NPT-2023-01-2303</t>
  </si>
  <si>
    <t>2304</t>
  </si>
  <si>
    <t>NPT-2023-01-2304</t>
  </si>
  <si>
    <t>2305</t>
  </si>
  <si>
    <t>NPT-2023-01-2305</t>
  </si>
  <si>
    <t>2306</t>
  </si>
  <si>
    <t>NPT-2023-01-2306</t>
  </si>
  <si>
    <t>2307</t>
  </si>
  <si>
    <t>NPT-2023-01-2307</t>
  </si>
  <si>
    <t>2308</t>
  </si>
  <si>
    <t>NPT-2023-01-2308</t>
  </si>
  <si>
    <t>2309</t>
  </si>
  <si>
    <t>NPT-2023-01-2309</t>
  </si>
  <si>
    <t>2310</t>
  </si>
  <si>
    <t>NPT-2023-01-2310</t>
  </si>
  <si>
    <t>2311</t>
  </si>
  <si>
    <t>NPT-2023-01-2311</t>
  </si>
  <si>
    <t>2312</t>
  </si>
  <si>
    <t>NPT-2023-01-2312</t>
  </si>
  <si>
    <t>2313</t>
  </si>
  <si>
    <t>NPT-2023-01-2313</t>
  </si>
  <si>
    <t>890</t>
  </si>
  <si>
    <t>3DD.003D7E574F</t>
  </si>
  <si>
    <t>2314</t>
  </si>
  <si>
    <t>NPT-2023-01-2314</t>
  </si>
  <si>
    <t>940</t>
  </si>
  <si>
    <t>2315</t>
  </si>
  <si>
    <t>NPT-2023-01-2315</t>
  </si>
  <si>
    <t>2316</t>
  </si>
  <si>
    <t>NPT-2023-01-2316</t>
  </si>
  <si>
    <t>945</t>
  </si>
  <si>
    <t>2317</t>
  </si>
  <si>
    <t>NPT-2023-01-2317</t>
  </si>
  <si>
    <t>2318</t>
  </si>
  <si>
    <t>NPT-2023-01-2318</t>
  </si>
  <si>
    <t>2319</t>
  </si>
  <si>
    <t>NPT-2023-01-2319</t>
  </si>
  <si>
    <t>2320</t>
  </si>
  <si>
    <t>NPT-2023-01-2320</t>
  </si>
  <si>
    <t>2321</t>
  </si>
  <si>
    <t>NPT-2023-01-2321</t>
  </si>
  <si>
    <t>2322</t>
  </si>
  <si>
    <t>NPT-2023-01-2322</t>
  </si>
  <si>
    <t>710</t>
  </si>
  <si>
    <t>Lost</t>
  </si>
  <si>
    <t>2323</t>
  </si>
  <si>
    <t>NPT-2023-01-2323</t>
  </si>
  <si>
    <t>2324</t>
  </si>
  <si>
    <t>NPT-2023-01-2324</t>
  </si>
  <si>
    <t>2325</t>
  </si>
  <si>
    <t>NPT-2023-01-2325</t>
  </si>
  <si>
    <t>2326</t>
  </si>
  <si>
    <t>NPT-2023-01-2326</t>
  </si>
  <si>
    <t>2327</t>
  </si>
  <si>
    <t>NPT-2023-01-2327</t>
  </si>
  <si>
    <t>2328</t>
  </si>
  <si>
    <t>NPT-2023-01-2328</t>
  </si>
  <si>
    <t>2329</t>
  </si>
  <si>
    <t>NPT-2023-01-2329</t>
  </si>
  <si>
    <t>2330</t>
  </si>
  <si>
    <t>NPT-2023-01-2330</t>
  </si>
  <si>
    <t>2331</t>
  </si>
  <si>
    <t>NPT-2023-01-2331</t>
  </si>
  <si>
    <t>2332</t>
  </si>
  <si>
    <t>NPT-2023-01-2332</t>
  </si>
  <si>
    <t>2333</t>
  </si>
  <si>
    <t>NPT-2023-01-2333</t>
  </si>
  <si>
    <t>2334</t>
  </si>
  <si>
    <t>NPT-2023-01-2334</t>
  </si>
  <si>
    <t>2335</t>
  </si>
  <si>
    <t>NPT-2023-01-2335</t>
  </si>
  <si>
    <t>2336</t>
  </si>
  <si>
    <t>NPT-2023-01-2336</t>
  </si>
  <si>
    <t>2337</t>
  </si>
  <si>
    <t>NPT-2023-01-2337</t>
  </si>
  <si>
    <t>910</t>
  </si>
  <si>
    <t>2338</t>
  </si>
  <si>
    <t>NPT-2023-01-2338</t>
  </si>
  <si>
    <t>900</t>
  </si>
  <si>
    <t>2339</t>
  </si>
  <si>
    <t>NPT-2023-01-2339</t>
  </si>
  <si>
    <t>2340</t>
  </si>
  <si>
    <t>NPT-2023-01-2340</t>
  </si>
  <si>
    <t>2341</t>
  </si>
  <si>
    <t>NPT-2023-01-2341</t>
  </si>
  <si>
    <t>3DD.003D7E5431</t>
  </si>
  <si>
    <t>2342</t>
  </si>
  <si>
    <t>NPT-2023-01-2342</t>
  </si>
  <si>
    <t>2343</t>
  </si>
  <si>
    <t>NPT-2023-01-2343</t>
  </si>
  <si>
    <t>2344</t>
  </si>
  <si>
    <t>NPT-2023-01-2344</t>
  </si>
  <si>
    <t>2345</t>
  </si>
  <si>
    <t>NPT-2023-01-2345</t>
  </si>
  <si>
    <t>2346</t>
  </si>
  <si>
    <t>NPT-2023-01-2346</t>
  </si>
  <si>
    <t>2347</t>
  </si>
  <si>
    <t>NPT-2023-01-2347</t>
  </si>
  <si>
    <t>2348</t>
  </si>
  <si>
    <t>NPT-2023-01-2348</t>
  </si>
  <si>
    <t>2349</t>
  </si>
  <si>
    <t>NPT-2023-01-2349</t>
  </si>
  <si>
    <t>2350</t>
  </si>
  <si>
    <t>NPT-2023-01-2350</t>
  </si>
  <si>
    <t>2351</t>
  </si>
  <si>
    <t>NPT-2023-01-2351</t>
  </si>
  <si>
    <t>2352</t>
  </si>
  <si>
    <t>NPT-2023-01-2352</t>
  </si>
  <si>
    <t>2353</t>
  </si>
  <si>
    <t>NPT-2023-01-2353</t>
  </si>
  <si>
    <t>2354</t>
  </si>
  <si>
    <t>NPT-2023-01-2354</t>
  </si>
  <si>
    <t>2355</t>
  </si>
  <si>
    <t>NPT-2023-01-2355</t>
  </si>
  <si>
    <t>2356</t>
  </si>
  <si>
    <t>NPT-2023-01-2356</t>
  </si>
  <si>
    <t>2357</t>
  </si>
  <si>
    <t>NPT-2023-01-2357</t>
  </si>
  <si>
    <t>2358</t>
  </si>
  <si>
    <t>NPT-2023-01-2358</t>
  </si>
  <si>
    <t>2359</t>
  </si>
  <si>
    <t>NPT-2023-01-2359</t>
  </si>
  <si>
    <t>2360</t>
  </si>
  <si>
    <t>NPT-2023-01-2360</t>
  </si>
  <si>
    <t>2361</t>
  </si>
  <si>
    <t>NPT-2023-01-2361</t>
  </si>
  <si>
    <t>2362</t>
  </si>
  <si>
    <t>NPT-2023-01-2362</t>
  </si>
  <si>
    <t>2363</t>
  </si>
  <si>
    <t>NPT-2023-01-2363</t>
  </si>
  <si>
    <t>2364</t>
  </si>
  <si>
    <t>NPT-2023-01-2364</t>
  </si>
  <si>
    <t>2365</t>
  </si>
  <si>
    <t>NPT-2023-01-2365</t>
  </si>
  <si>
    <t>2366</t>
  </si>
  <si>
    <t>NPT-2023-01-2366</t>
  </si>
  <si>
    <t>2367</t>
  </si>
  <si>
    <t>NPT-2023-01-2367</t>
  </si>
  <si>
    <t>2368</t>
  </si>
  <si>
    <t>NPT-2023-01-2368</t>
  </si>
  <si>
    <t>2369</t>
  </si>
  <si>
    <t>NPT-2023-01-2369</t>
  </si>
  <si>
    <t>3001</t>
  </si>
  <si>
    <t>NPT-2023-01-3001</t>
  </si>
  <si>
    <t>3002</t>
  </si>
  <si>
    <t>NPT-2023-01-3002</t>
  </si>
  <si>
    <t>3003</t>
  </si>
  <si>
    <t>NPT-2023-01-3003</t>
  </si>
  <si>
    <t>3004</t>
  </si>
  <si>
    <t>NPT-2023-01-3004</t>
  </si>
  <si>
    <t>3005</t>
  </si>
  <si>
    <t>NPT-2023-01-3005</t>
  </si>
  <si>
    <t>3006</t>
  </si>
  <si>
    <t>NPT-2023-01-3006</t>
  </si>
  <si>
    <t>930</t>
  </si>
  <si>
    <t>3DD.003D7E465B</t>
  </si>
  <si>
    <t>3007</t>
  </si>
  <si>
    <t>NPT-2023-01-3007</t>
  </si>
  <si>
    <t>3008</t>
  </si>
  <si>
    <t>NPT-2023-01-3008</t>
  </si>
  <si>
    <t>3009</t>
  </si>
  <si>
    <t>NPT-2023-01-3009</t>
  </si>
  <si>
    <t>3010</t>
  </si>
  <si>
    <t>NPT-2023-01-3010</t>
  </si>
  <si>
    <t>3011</t>
  </si>
  <si>
    <t>NPT-2023-01-3011</t>
  </si>
  <si>
    <t>3012</t>
  </si>
  <si>
    <t>NPT-2023-01-3012</t>
  </si>
  <si>
    <t>3013</t>
  </si>
  <si>
    <t>NPT-2023-01-3013</t>
  </si>
  <si>
    <t>3014</t>
  </si>
  <si>
    <t>NPT-2023-01-3014</t>
  </si>
  <si>
    <t>3015</t>
  </si>
  <si>
    <t>NPT-2023-01-3015</t>
  </si>
  <si>
    <t>3016</t>
  </si>
  <si>
    <t>NPT-2023-01-3016</t>
  </si>
  <si>
    <t>3017</t>
  </si>
  <si>
    <t>NPT-2023-01-3017</t>
  </si>
  <si>
    <t>3018</t>
  </si>
  <si>
    <t>NPT-2023-01-3018</t>
  </si>
  <si>
    <t>3019</t>
  </si>
  <si>
    <t>NPT-2023-01-3019</t>
  </si>
  <si>
    <t>3020</t>
  </si>
  <si>
    <t>NPT-2023-01-3020</t>
  </si>
  <si>
    <t>3021</t>
  </si>
  <si>
    <t>NPT-2023-01-3021</t>
  </si>
  <si>
    <t>3022</t>
  </si>
  <si>
    <t>NPT-2023-01-3022</t>
  </si>
  <si>
    <t>3023</t>
  </si>
  <si>
    <t>NPT-2023-01-3023</t>
  </si>
  <si>
    <t>3024</t>
  </si>
  <si>
    <t>NPT-2023-01-3024</t>
  </si>
  <si>
    <t>3DD.003D7E545D</t>
  </si>
  <si>
    <t>3025</t>
  </si>
  <si>
    <t>NPT-2023-01-3025</t>
  </si>
  <si>
    <t>3026</t>
  </si>
  <si>
    <t>NPT-2023-01-3026</t>
  </si>
  <si>
    <t>3027</t>
  </si>
  <si>
    <t>NPT-2023-01-3027</t>
  </si>
  <si>
    <t>3029</t>
  </si>
  <si>
    <t>NPT-2023-01-3029</t>
  </si>
  <si>
    <t>3030</t>
  </si>
  <si>
    <t>NPT-2023-01-3030</t>
  </si>
  <si>
    <t>3031</t>
  </si>
  <si>
    <t>NPT-2023-01-3031</t>
  </si>
  <si>
    <t>3032</t>
  </si>
  <si>
    <t>NPT-2023-01-3032</t>
  </si>
  <si>
    <t>3033</t>
  </si>
  <si>
    <t>NPT-2023-01-3033</t>
  </si>
  <si>
    <t>3034</t>
  </si>
  <si>
    <t>NPT-2023-01-3034</t>
  </si>
  <si>
    <t>3035</t>
  </si>
  <si>
    <t>NPT-2023-01-3035</t>
  </si>
  <si>
    <t>3036</t>
  </si>
  <si>
    <t>NPT-2023-01-3036</t>
  </si>
  <si>
    <t>3037</t>
  </si>
  <si>
    <t>NPT-2023-01-3037</t>
  </si>
  <si>
    <t>3038</t>
  </si>
  <si>
    <t>NPT-2023-01-3038</t>
  </si>
  <si>
    <t>3039</t>
  </si>
  <si>
    <t>NPT-2023-01-3039</t>
  </si>
  <si>
    <t>3040</t>
  </si>
  <si>
    <t>NPT-2023-01-3040</t>
  </si>
  <si>
    <t>3041</t>
  </si>
  <si>
    <t>NPT-2023-01-3041</t>
  </si>
  <si>
    <t>3042</t>
  </si>
  <si>
    <t>NPT-2023-01-3042</t>
  </si>
  <si>
    <t>3043</t>
  </si>
  <si>
    <t>NPT-2023-01-3043</t>
  </si>
  <si>
    <t>3044</t>
  </si>
  <si>
    <t>NPT-2023-01-3044</t>
  </si>
  <si>
    <t>3045</t>
  </si>
  <si>
    <t>NPT-2023-01-3045</t>
  </si>
  <si>
    <t>3046</t>
  </si>
  <si>
    <t>NPT-2023-01-3046</t>
  </si>
  <si>
    <t>3047</t>
  </si>
  <si>
    <t>NPT-2023-01-3047</t>
  </si>
  <si>
    <t>3048</t>
  </si>
  <si>
    <t>NPT-2023-01-3048</t>
  </si>
  <si>
    <t>3049</t>
  </si>
  <si>
    <t>NPT-2023-01-3049</t>
  </si>
  <si>
    <t>3050</t>
  </si>
  <si>
    <t>NPT-2023-01-3050</t>
  </si>
  <si>
    <t>3051</t>
  </si>
  <si>
    <t>NPT-2023-01-3051</t>
  </si>
  <si>
    <t>3052</t>
  </si>
  <si>
    <t>NPT-2023-01-3052</t>
  </si>
  <si>
    <t>3053</t>
  </si>
  <si>
    <t>NPT-2023-01-3053</t>
  </si>
  <si>
    <t>3DD.003D7E541C</t>
  </si>
  <si>
    <t>3054</t>
  </si>
  <si>
    <t>NPT-2023-01-3054</t>
  </si>
  <si>
    <t>3055</t>
  </si>
  <si>
    <t>NPT-2023-01-3055</t>
  </si>
  <si>
    <t>3056</t>
  </si>
  <si>
    <t>NPT-2023-01-3056</t>
  </si>
  <si>
    <t>3057</t>
  </si>
  <si>
    <t>NPT-2023-01-3057</t>
  </si>
  <si>
    <t>3058</t>
  </si>
  <si>
    <t>NPT-2023-01-3058</t>
  </si>
  <si>
    <t>3059</t>
  </si>
  <si>
    <t>NPT-2023-01-3059</t>
  </si>
  <si>
    <t>3060</t>
  </si>
  <si>
    <t>NPT-2023-01-3060</t>
  </si>
  <si>
    <t>3061</t>
  </si>
  <si>
    <t>NPT-2023-01-3061</t>
  </si>
  <si>
    <t>3062</t>
  </si>
  <si>
    <t>NPT-2023-01-3062</t>
  </si>
  <si>
    <t>3063</t>
  </si>
  <si>
    <t>NPT-2023-01-3063</t>
  </si>
  <si>
    <t>3064</t>
  </si>
  <si>
    <t>NPT-2023-01-3064</t>
  </si>
  <si>
    <t>3065</t>
  </si>
  <si>
    <t>NPT-2023-01-3065</t>
  </si>
  <si>
    <t>3066</t>
  </si>
  <si>
    <t>NPT-2023-01-3066</t>
  </si>
  <si>
    <t>3067</t>
  </si>
  <si>
    <t>NPT-2023-01-3067</t>
  </si>
  <si>
    <t>3068</t>
  </si>
  <si>
    <t>NPT-2023-01-3068</t>
  </si>
  <si>
    <t>3069</t>
  </si>
  <si>
    <t>NPT-2023-01-3069</t>
  </si>
  <si>
    <t>3070</t>
  </si>
  <si>
    <t>NPT-2023-01-3070</t>
  </si>
  <si>
    <t>3071</t>
  </si>
  <si>
    <t>NPT-2023-01-3071</t>
  </si>
  <si>
    <t>3072</t>
  </si>
  <si>
    <t>NPT-2023-01-3072</t>
  </si>
  <si>
    <t>3073</t>
  </si>
  <si>
    <t>NPT-2023-01-3073</t>
  </si>
  <si>
    <t>3074</t>
  </si>
  <si>
    <t>NPT-2023-01-3074</t>
  </si>
  <si>
    <t>3075</t>
  </si>
  <si>
    <t>NPT-2023-01-3075</t>
  </si>
  <si>
    <t>3076</t>
  </si>
  <si>
    <t>NPT-2023-01-3076</t>
  </si>
  <si>
    <t>3077</t>
  </si>
  <si>
    <t>NPT-2023-01-3077</t>
  </si>
  <si>
    <t>3078</t>
  </si>
  <si>
    <t>NPT-2023-01-3078</t>
  </si>
  <si>
    <t>3079</t>
  </si>
  <si>
    <t>NPT-2023-01-3079</t>
  </si>
  <si>
    <t>3080</t>
  </si>
  <si>
    <t>NPT-2023-01-3080</t>
  </si>
  <si>
    <t>3081</t>
  </si>
  <si>
    <t>NPT-2023-01-3081</t>
  </si>
  <si>
    <t>3082</t>
  </si>
  <si>
    <t>NPT-2023-01-3082</t>
  </si>
  <si>
    <t>3083</t>
  </si>
  <si>
    <t>NPT-2023-01-3083</t>
  </si>
  <si>
    <t>3084</t>
  </si>
  <si>
    <t>NPT-2023-01-3084</t>
  </si>
  <si>
    <t>3085</t>
  </si>
  <si>
    <t>NPT-2023-01-3085</t>
  </si>
  <si>
    <t>3087</t>
  </si>
  <si>
    <t>NPT-2023-01-3087</t>
  </si>
  <si>
    <t>3088</t>
  </si>
  <si>
    <t>NPT-2023-01-3088</t>
  </si>
  <si>
    <t>3089</t>
  </si>
  <si>
    <t>NPT-2023-01-3089</t>
  </si>
  <si>
    <t>3090</t>
  </si>
  <si>
    <t>NPT-2023-01-3090</t>
  </si>
  <si>
    <t>3091</t>
  </si>
  <si>
    <t>NPT-2023-01-3091</t>
  </si>
  <si>
    <t>3092</t>
  </si>
  <si>
    <t>NPT-2023-01-3092</t>
  </si>
  <si>
    <t>3093</t>
  </si>
  <si>
    <t>NPT-2023-01-3093</t>
  </si>
  <si>
    <t>3DD.003D7E5439</t>
  </si>
  <si>
    <t>3094</t>
  </si>
  <si>
    <t>NPT-2023-01-3094</t>
  </si>
  <si>
    <t>3DD.003D7E5440</t>
  </si>
  <si>
    <t>3095</t>
  </si>
  <si>
    <t>NPT-2023-01-3095</t>
  </si>
  <si>
    <t>3096</t>
  </si>
  <si>
    <t>NPT-2023-01-3096</t>
  </si>
  <si>
    <t>3097</t>
  </si>
  <si>
    <t>NPT-2023-01-3097</t>
  </si>
  <si>
    <t>3098</t>
  </si>
  <si>
    <t>NPT-2023-01-3098</t>
  </si>
  <si>
    <t>3099</t>
  </si>
  <si>
    <t>NPT-2023-01-3099</t>
  </si>
  <si>
    <t>3100</t>
  </si>
  <si>
    <t>NPT-2023-01-3100</t>
  </si>
  <si>
    <t>3101</t>
  </si>
  <si>
    <t>NPT-2023-01-3101</t>
  </si>
  <si>
    <t>3102</t>
  </si>
  <si>
    <t>NPT-2023-01-3102</t>
  </si>
  <si>
    <t>3103</t>
  </si>
  <si>
    <t>NPT-2023-01-3103</t>
  </si>
  <si>
    <t>3104</t>
  </si>
  <si>
    <t>NPT-2023-01-3104</t>
  </si>
  <si>
    <t>3105</t>
  </si>
  <si>
    <t>NPT-2023-01-3105</t>
  </si>
  <si>
    <t>3106</t>
  </si>
  <si>
    <t>NPT-2023-01-3106</t>
  </si>
  <si>
    <t>3107</t>
  </si>
  <si>
    <t>NPT-2023-01-3107</t>
  </si>
  <si>
    <t>3108</t>
  </si>
  <si>
    <t>NPT-2023-01-3108</t>
  </si>
  <si>
    <t>3109</t>
  </si>
  <si>
    <t>NPT-2023-01-3109</t>
  </si>
  <si>
    <t>3110</t>
  </si>
  <si>
    <t>NPT-2023-01-3110</t>
  </si>
  <si>
    <t>3111</t>
  </si>
  <si>
    <t>NPT-2023-01-3111</t>
  </si>
  <si>
    <t>3112</t>
  </si>
  <si>
    <t>NPT-2023-01-3112</t>
  </si>
  <si>
    <t>3113</t>
  </si>
  <si>
    <t>NPT-2023-01-3113</t>
  </si>
  <si>
    <t>3114</t>
  </si>
  <si>
    <t>NPT-2023-01-3114</t>
  </si>
  <si>
    <t>3301</t>
  </si>
  <si>
    <t>NPT-2023-01-3301</t>
  </si>
  <si>
    <t>3302</t>
  </si>
  <si>
    <t>NPT-2023-01-3302</t>
  </si>
  <si>
    <t>3303</t>
  </si>
  <si>
    <t>NPT-2023-01-3303</t>
  </si>
  <si>
    <t>3304</t>
  </si>
  <si>
    <t>NPT-2023-01-3304</t>
  </si>
  <si>
    <t>3305</t>
  </si>
  <si>
    <t>NPT-2023-01-3305</t>
  </si>
  <si>
    <t>3306</t>
  </si>
  <si>
    <t>NPT-2023-01-3306</t>
  </si>
  <si>
    <t>3307</t>
  </si>
  <si>
    <t>NPT-2023-01-3307</t>
  </si>
  <si>
    <t>3308</t>
  </si>
  <si>
    <t>NPT-2023-01-3308</t>
  </si>
  <si>
    <t>3309</t>
  </si>
  <si>
    <t>NPT-2023-01-3309</t>
  </si>
  <si>
    <t>970</t>
  </si>
  <si>
    <t>3310</t>
  </si>
  <si>
    <t>NPT-2023-01-3310</t>
  </si>
  <si>
    <t>3311</t>
  </si>
  <si>
    <t>NPT-2023-01-3311</t>
  </si>
  <si>
    <t>3312</t>
  </si>
  <si>
    <t>NPT-2023-01-3312</t>
  </si>
  <si>
    <t>3313</t>
  </si>
  <si>
    <t>NPT-2023-01-3313</t>
  </si>
  <si>
    <t>960</t>
  </si>
  <si>
    <t>3314</t>
  </si>
  <si>
    <t>NPT-2023-01-3314</t>
  </si>
  <si>
    <t>915</t>
  </si>
  <si>
    <t>3315</t>
  </si>
  <si>
    <t>NPT-2023-01-3315</t>
  </si>
  <si>
    <t>3316</t>
  </si>
  <si>
    <t>NPT-2023-01-3316</t>
  </si>
  <si>
    <t>3317</t>
  </si>
  <si>
    <t>NPT-2023-01-3317</t>
  </si>
  <si>
    <t>3318</t>
  </si>
  <si>
    <t>NPT-2023-01-3318</t>
  </si>
  <si>
    <t>3319</t>
  </si>
  <si>
    <t>NPT-2023-01-3319</t>
  </si>
  <si>
    <t>3320</t>
  </si>
  <si>
    <t>NPT-2023-01-3320</t>
  </si>
  <si>
    <t>3321</t>
  </si>
  <si>
    <t>NPT-2023-01-3321</t>
  </si>
  <si>
    <t>3DD.003D7E5452</t>
  </si>
  <si>
    <t>3322</t>
  </si>
  <si>
    <t>NPT-2023-01-3322</t>
  </si>
  <si>
    <t>3323</t>
  </si>
  <si>
    <t>NPT-2023-01-3323</t>
  </si>
  <si>
    <t>3324</t>
  </si>
  <si>
    <t>NPT-2023-01-3324</t>
  </si>
  <si>
    <t>955</t>
  </si>
  <si>
    <t>3325</t>
  </si>
  <si>
    <t>NPT-2023-01-3325</t>
  </si>
  <si>
    <t>3326</t>
  </si>
  <si>
    <t>NPT-2023-01-3326</t>
  </si>
  <si>
    <t>920</t>
  </si>
  <si>
    <t>3327</t>
  </si>
  <si>
    <t>NPT-2023-01-3327</t>
  </si>
  <si>
    <t>3328</t>
  </si>
  <si>
    <t>NPT-2023-01-3328</t>
  </si>
  <si>
    <t>3329</t>
  </si>
  <si>
    <t>NPT-2023-01-3329</t>
  </si>
  <si>
    <t>3330</t>
  </si>
  <si>
    <t>NPT-2023-01-3330</t>
  </si>
  <si>
    <t>3331</t>
  </si>
  <si>
    <t>NPT-2023-01-3331</t>
  </si>
  <si>
    <t>3332</t>
  </si>
  <si>
    <t>NPT-2023-01-3332</t>
  </si>
  <si>
    <t>3333</t>
  </si>
  <si>
    <t>NPT-2023-01-3333</t>
  </si>
  <si>
    <t>3334</t>
  </si>
  <si>
    <t>NPT-2023-01-3334</t>
  </si>
  <si>
    <t>3335</t>
  </si>
  <si>
    <t>NPT-2023-01-3335</t>
  </si>
  <si>
    <t>3336</t>
  </si>
  <si>
    <t>NPT-2023-01-3336</t>
  </si>
  <si>
    <t>3337</t>
  </si>
  <si>
    <t>NPT-2023-01-3337</t>
  </si>
  <si>
    <t>3338</t>
  </si>
  <si>
    <t>NPT-2023-01-3338</t>
  </si>
  <si>
    <t>3339</t>
  </si>
  <si>
    <t>NPT-2023-01-3339</t>
  </si>
  <si>
    <t>3340</t>
  </si>
  <si>
    <t>NPT-2023-01-3340</t>
  </si>
  <si>
    <t>3341</t>
  </si>
  <si>
    <t>NPT-2023-01-3341</t>
  </si>
  <si>
    <t>3342</t>
  </si>
  <si>
    <t>NPT-2023-01-3342</t>
  </si>
  <si>
    <t>3343</t>
  </si>
  <si>
    <t>NPT-2023-01-3343</t>
  </si>
  <si>
    <t>3344</t>
  </si>
  <si>
    <t>NPT-2023-01-3344</t>
  </si>
  <si>
    <t>3345</t>
  </si>
  <si>
    <t>NPT-2023-01-3345</t>
  </si>
  <si>
    <t>3346</t>
  </si>
  <si>
    <t>NPT-2023-01-3346</t>
  </si>
  <si>
    <t>3DD.003D7E5430</t>
  </si>
  <si>
    <t>3347</t>
  </si>
  <si>
    <t>NPT-2023-01-3347</t>
  </si>
  <si>
    <t>3348</t>
  </si>
  <si>
    <t>NPT-2023-01-3348</t>
  </si>
  <si>
    <t>3349</t>
  </si>
  <si>
    <t>NPT-2023-01-3349</t>
  </si>
  <si>
    <t>3350</t>
  </si>
  <si>
    <t>NPT-2023-01-3350</t>
  </si>
  <si>
    <t>3351</t>
  </si>
  <si>
    <t>NPT-2023-01-3351</t>
  </si>
  <si>
    <t>3352</t>
  </si>
  <si>
    <t>NPT-2023-01-3352</t>
  </si>
  <si>
    <t>3353</t>
  </si>
  <si>
    <t>NPT-2023-01-3353</t>
  </si>
  <si>
    <t>3354</t>
  </si>
  <si>
    <t>NPT-2023-01-3354</t>
  </si>
  <si>
    <t>3355</t>
  </si>
  <si>
    <t>NPT-2023-01-3355</t>
  </si>
  <si>
    <t>3356</t>
  </si>
  <si>
    <t>NPT-2023-01-3356</t>
  </si>
  <si>
    <t>3357</t>
  </si>
  <si>
    <t>NPT-2023-01-3357</t>
  </si>
  <si>
    <t>3358</t>
  </si>
  <si>
    <t>NPT-2023-01-3358</t>
  </si>
  <si>
    <t>3359</t>
  </si>
  <si>
    <t>NPT-2023-01-3359</t>
  </si>
  <si>
    <t>3360</t>
  </si>
  <si>
    <t>NPT-2023-01-3360</t>
  </si>
  <si>
    <t>895</t>
  </si>
  <si>
    <t>3361</t>
  </si>
  <si>
    <t>NPT-2023-01-3361</t>
  </si>
  <si>
    <t>3362</t>
  </si>
  <si>
    <t>NPT-2023-01-3362</t>
  </si>
  <si>
    <t>3363</t>
  </si>
  <si>
    <t>NPT-2023-01-3363</t>
  </si>
  <si>
    <t>3364</t>
  </si>
  <si>
    <t>NPT-2023-01-3364</t>
  </si>
  <si>
    <t>3365</t>
  </si>
  <si>
    <t>NPT-2023-01-3365</t>
  </si>
  <si>
    <t>3366</t>
  </si>
  <si>
    <t>NPT-2023-01-3366</t>
  </si>
  <si>
    <t>3367</t>
  </si>
  <si>
    <t>NPT-2023-01-3367</t>
  </si>
  <si>
    <t>3368</t>
  </si>
  <si>
    <t>NPT-2023-01-3368</t>
  </si>
  <si>
    <t>3369</t>
  </si>
  <si>
    <t>NPT-2023-01-3369</t>
  </si>
  <si>
    <t>3370</t>
  </si>
  <si>
    <t>NPT-2023-01-3370</t>
  </si>
  <si>
    <t>3371</t>
  </si>
  <si>
    <t>NPT-2023-01-3371</t>
  </si>
  <si>
    <t>3372</t>
  </si>
  <si>
    <t>NPT-2023-01-3372</t>
  </si>
  <si>
    <t>3373</t>
  </si>
  <si>
    <t>NPT-2023-01-3373</t>
  </si>
  <si>
    <t>3374</t>
  </si>
  <si>
    <t>NPT-2023-01-3374</t>
  </si>
  <si>
    <t>3DD.003D7E5478</t>
  </si>
  <si>
    <t>3375</t>
  </si>
  <si>
    <t>NPT-2023-01-3375</t>
  </si>
  <si>
    <t>3376</t>
  </si>
  <si>
    <t>NPT-2023-01-3376</t>
  </si>
  <si>
    <t>3377</t>
  </si>
  <si>
    <t>NPT-2023-01-3377</t>
  </si>
  <si>
    <t>3DD.003D7E5432</t>
  </si>
  <si>
    <t>3378</t>
  </si>
  <si>
    <t>NPT-2023-01-3378</t>
  </si>
  <si>
    <t>3379</t>
  </si>
  <si>
    <t>NPT-2023-01-3379</t>
  </si>
  <si>
    <t>3380</t>
  </si>
  <si>
    <t>NPT-2023-01-3380</t>
  </si>
  <si>
    <t>3381</t>
  </si>
  <si>
    <t>NPT-2023-01-3381</t>
  </si>
  <si>
    <t>3382</t>
  </si>
  <si>
    <t>NPT-2023-01-3382</t>
  </si>
  <si>
    <t>3383</t>
  </si>
  <si>
    <t>NPT-2023-01-3383</t>
  </si>
  <si>
    <t>965</t>
  </si>
  <si>
    <t>3384</t>
  </si>
  <si>
    <t>NPT-2023-01-3384</t>
  </si>
  <si>
    <t>3385</t>
  </si>
  <si>
    <t>NPT-2023-01-3385</t>
  </si>
  <si>
    <t>3386</t>
  </si>
  <si>
    <t>NPT-2023-01-3386</t>
  </si>
  <si>
    <t>3387</t>
  </si>
  <si>
    <t>NPT-2023-01-3387</t>
  </si>
  <si>
    <t>3388</t>
  </si>
  <si>
    <t>NPT-2023-01-3388</t>
  </si>
  <si>
    <t>3389</t>
  </si>
  <si>
    <t>NPT-2023-01-3389</t>
  </si>
  <si>
    <t>3390</t>
  </si>
  <si>
    <t>NPT-2023-01-3390</t>
  </si>
  <si>
    <t>3391</t>
  </si>
  <si>
    <t>NPT-2023-01-3391</t>
  </si>
  <si>
    <t>3392</t>
  </si>
  <si>
    <t>NPT-2023-01-3392</t>
  </si>
  <si>
    <t>3393</t>
  </si>
  <si>
    <t>NPT-2023-01-3393</t>
  </si>
  <si>
    <t>3DD.003D7E5451</t>
  </si>
  <si>
    <t>3394</t>
  </si>
  <si>
    <t>NPT-2023-01-3394</t>
  </si>
  <si>
    <t>3DD.003D7E5474</t>
  </si>
  <si>
    <t>3395</t>
  </si>
  <si>
    <t>NPT-2023-01-3395</t>
  </si>
  <si>
    <t>3396</t>
  </si>
  <si>
    <t>NPT-2023-01-3396</t>
  </si>
  <si>
    <t>3397</t>
  </si>
  <si>
    <t>NPT-2023-01-3397</t>
  </si>
  <si>
    <t>3398</t>
  </si>
  <si>
    <t>NPT-2023-01-3398</t>
  </si>
  <si>
    <t>3399</t>
  </si>
  <si>
    <t>NPT-2023-01-3399</t>
  </si>
  <si>
    <t>4001</t>
  </si>
  <si>
    <t>NPT-2023-01-4001</t>
  </si>
  <si>
    <t>4002</t>
  </si>
  <si>
    <t>NPT-2023-01-4002</t>
  </si>
  <si>
    <t>4003</t>
  </si>
  <si>
    <t>NPT-2023-01-4003</t>
  </si>
  <si>
    <t>4004</t>
  </si>
  <si>
    <t>NPT-2023-01-4004</t>
  </si>
  <si>
    <t>4005</t>
  </si>
  <si>
    <t>NPT-2023-01-4005</t>
  </si>
  <si>
    <t>4006</t>
  </si>
  <si>
    <t>NPT-2023-01-4006</t>
  </si>
  <si>
    <t>3DD.003D7E462C</t>
  </si>
  <si>
    <t>4007</t>
  </si>
  <si>
    <t>NPT-2023-01-4007</t>
  </si>
  <si>
    <t>4008</t>
  </si>
  <si>
    <t>NPT-2023-01-4008</t>
  </si>
  <si>
    <t>4009</t>
  </si>
  <si>
    <t>NPT-2023-01-4009</t>
  </si>
  <si>
    <t>4010</t>
  </si>
  <si>
    <t>NPT-2023-01-4010</t>
  </si>
  <si>
    <t>4012</t>
  </si>
  <si>
    <t>NPT-2023-01-4012</t>
  </si>
  <si>
    <t>4013</t>
  </si>
  <si>
    <t>NPT-2023-01-4013</t>
  </si>
  <si>
    <t>4014</t>
  </si>
  <si>
    <t>NPT-2023-01-4014</t>
  </si>
  <si>
    <t>4015</t>
  </si>
  <si>
    <t>NPT-2023-01-4015</t>
  </si>
  <si>
    <t>4016</t>
  </si>
  <si>
    <t>NPT-2023-01-4016</t>
  </si>
  <si>
    <t>4017</t>
  </si>
  <si>
    <t>NPT-2023-01-4017</t>
  </si>
  <si>
    <t>4018</t>
  </si>
  <si>
    <t>NPT-2023-01-4018</t>
  </si>
  <si>
    <t>4019</t>
  </si>
  <si>
    <t>NPT-2023-01-4019</t>
  </si>
  <si>
    <t>4020</t>
  </si>
  <si>
    <t>NPT-2023-01-4020</t>
  </si>
  <si>
    <t>4021</t>
  </si>
  <si>
    <t>NPT-2023-01-4021</t>
  </si>
  <si>
    <t>4022</t>
  </si>
  <si>
    <t>NPT-2023-01-4022</t>
  </si>
  <si>
    <t>4023</t>
  </si>
  <si>
    <t>NPT-2023-01-4023</t>
  </si>
  <si>
    <t>4024</t>
  </si>
  <si>
    <t>NPT-2023-01-4024</t>
  </si>
  <si>
    <t>4025</t>
  </si>
  <si>
    <t>NPT-2023-01-4025</t>
  </si>
  <si>
    <t>4026</t>
  </si>
  <si>
    <t>NPT-2023-01-4026</t>
  </si>
  <si>
    <t>4027</t>
  </si>
  <si>
    <t>NPT-2023-01-4027</t>
  </si>
  <si>
    <t>4028</t>
  </si>
  <si>
    <t>NPT-2023-01-4028</t>
  </si>
  <si>
    <t>4029</t>
  </si>
  <si>
    <t>NPT-2023-01-4029</t>
  </si>
  <si>
    <t>4030</t>
  </si>
  <si>
    <t>NPT-2023-01-4030</t>
  </si>
  <si>
    <t>4031</t>
  </si>
  <si>
    <t>NPT-2023-01-4031</t>
  </si>
  <si>
    <t>4032</t>
  </si>
  <si>
    <t>NPT-2023-01-4032</t>
  </si>
  <si>
    <t>4033</t>
  </si>
  <si>
    <t>NPT-2023-01-4033</t>
  </si>
  <si>
    <t>4034</t>
  </si>
  <si>
    <t>NPT-2023-01-4034</t>
  </si>
  <si>
    <t>4035</t>
  </si>
  <si>
    <t>NPT-2023-01-4035</t>
  </si>
  <si>
    <t>4036</t>
  </si>
  <si>
    <t>NPT-2023-01-4036</t>
  </si>
  <si>
    <t>4037</t>
  </si>
  <si>
    <t>NPT-2023-01-4037</t>
  </si>
  <si>
    <t>4038</t>
  </si>
  <si>
    <t>NPT-2023-01-4038</t>
  </si>
  <si>
    <t>4039</t>
  </si>
  <si>
    <t>NPT-2023-01-4039</t>
  </si>
  <si>
    <t>4040</t>
  </si>
  <si>
    <t>NPT-2023-01-4040</t>
  </si>
  <si>
    <t>4041</t>
  </si>
  <si>
    <t>NPT-2023-01-4041</t>
  </si>
  <si>
    <t>4042</t>
  </si>
  <si>
    <t>NPT-2023-01-4042</t>
  </si>
  <si>
    <t>4043</t>
  </si>
  <si>
    <t>NPT-2023-01-4043</t>
  </si>
  <si>
    <t>4044</t>
  </si>
  <si>
    <t>NPT-2023-01-4044</t>
  </si>
  <si>
    <t>4045</t>
  </si>
  <si>
    <t>NPT-2023-01-4045</t>
  </si>
  <si>
    <t>4046</t>
  </si>
  <si>
    <t>NPT-2023-01-4046</t>
  </si>
  <si>
    <t>4047</t>
  </si>
  <si>
    <t>NPT-2023-01-4047</t>
  </si>
  <si>
    <t>4048</t>
  </si>
  <si>
    <t>NPT-2023-01-4048</t>
  </si>
  <si>
    <t>4049</t>
  </si>
  <si>
    <t>NPT-2023-01-4049</t>
  </si>
  <si>
    <t>3DD.003D7E546D</t>
  </si>
  <si>
    <t>4050</t>
  </si>
  <si>
    <t>NPT-2023-01-4050</t>
  </si>
  <si>
    <t>4051</t>
  </si>
  <si>
    <t>NPT-2023-01-4051</t>
  </si>
  <si>
    <t>4052</t>
  </si>
  <si>
    <t>NPT-2023-01-4052</t>
  </si>
  <si>
    <t>4053</t>
  </si>
  <si>
    <t>NPT-2023-01-4053</t>
  </si>
  <si>
    <t>4054</t>
  </si>
  <si>
    <t>NPT-2023-01-4054</t>
  </si>
  <si>
    <t>4055</t>
  </si>
  <si>
    <t>NPT-2023-01-4055</t>
  </si>
  <si>
    <t>4056</t>
  </si>
  <si>
    <t>NPT-2023-01-4056</t>
  </si>
  <si>
    <t>4057</t>
  </si>
  <si>
    <t>NPT-2023-01-4057</t>
  </si>
  <si>
    <t>4058</t>
  </si>
  <si>
    <t>NPT-2023-01-4058</t>
  </si>
  <si>
    <t>4059</t>
  </si>
  <si>
    <t>NPT-2023-01-4059</t>
  </si>
  <si>
    <t>4060</t>
  </si>
  <si>
    <t>NPT-2023-01-4060</t>
  </si>
  <si>
    <t>4061</t>
  </si>
  <si>
    <t>NPT-2023-01-4061</t>
  </si>
  <si>
    <t>4062</t>
  </si>
  <si>
    <t>NPT-2023-01-4062</t>
  </si>
  <si>
    <t>4063</t>
  </si>
  <si>
    <t>NPT-2023-01-4063</t>
  </si>
  <si>
    <t>4064</t>
  </si>
  <si>
    <t>NPT-2023-01-4064</t>
  </si>
  <si>
    <t>4065</t>
  </si>
  <si>
    <t>NPT-2023-01-4065</t>
  </si>
  <si>
    <t>4066</t>
  </si>
  <si>
    <t>NPT-2023-01-4066</t>
  </si>
  <si>
    <t>4067</t>
  </si>
  <si>
    <t>NPT-2023-01-4067</t>
  </si>
  <si>
    <t>4068</t>
  </si>
  <si>
    <t>NPT-2023-01-4068</t>
  </si>
  <si>
    <t>4069</t>
  </si>
  <si>
    <t>NPT-2023-01-4069</t>
  </si>
  <si>
    <t>4070</t>
  </si>
  <si>
    <t>NPT-2023-01-4070</t>
  </si>
  <si>
    <t>4071</t>
  </si>
  <si>
    <t>NPT-2023-01-4071</t>
  </si>
  <si>
    <t>4072</t>
  </si>
  <si>
    <t>NPT-2023-01-4072</t>
  </si>
  <si>
    <t>4073</t>
  </si>
  <si>
    <t>NPT-2023-01-4073</t>
  </si>
  <si>
    <t>4074</t>
  </si>
  <si>
    <t>NPT-2023-01-4074</t>
  </si>
  <si>
    <t>4075</t>
  </si>
  <si>
    <t>NPT-2023-01-4075</t>
  </si>
  <si>
    <t>4076</t>
  </si>
  <si>
    <t>NPT-2023-01-4076</t>
  </si>
  <si>
    <t>4077</t>
  </si>
  <si>
    <t>NPT-2023-01-4077</t>
  </si>
  <si>
    <t>4078</t>
  </si>
  <si>
    <t>NPT-2023-01-4078</t>
  </si>
  <si>
    <t>4079</t>
  </si>
  <si>
    <t>NPT-2023-01-4079</t>
  </si>
  <si>
    <t>4080</t>
  </si>
  <si>
    <t>NPT-2023-01-4080</t>
  </si>
  <si>
    <t>4081</t>
  </si>
  <si>
    <t>NPT-2023-01-4081</t>
  </si>
  <si>
    <t>4082</t>
  </si>
  <si>
    <t>NPT-2023-01-4082</t>
  </si>
  <si>
    <t>4083</t>
  </si>
  <si>
    <t>NPT-2023-01-4083</t>
  </si>
  <si>
    <t>4084</t>
  </si>
  <si>
    <t>NPT-2023-01-4084</t>
  </si>
  <si>
    <t>4085</t>
  </si>
  <si>
    <t>NPT-2023-01-4085</t>
  </si>
  <si>
    <t>3DD.003D7E465D</t>
  </si>
  <si>
    <t>4086</t>
  </si>
  <si>
    <t>NPT-2023-01-4086</t>
  </si>
  <si>
    <t>4087</t>
  </si>
  <si>
    <t>NPT-2023-01-4087</t>
  </si>
  <si>
    <t>4088</t>
  </si>
  <si>
    <t>NPT-2023-01-4088</t>
  </si>
  <si>
    <t>4089</t>
  </si>
  <si>
    <t>NPT-2023-01-4089</t>
  </si>
  <si>
    <t>4090</t>
  </si>
  <si>
    <t>NPT-2023-01-4090</t>
  </si>
  <si>
    <t>4091</t>
  </si>
  <si>
    <t>NPT-2023-01-4091</t>
  </si>
  <si>
    <t>4092</t>
  </si>
  <si>
    <t>NPT-2023-01-4092</t>
  </si>
  <si>
    <t>3DD.003D7E4644</t>
  </si>
  <si>
    <t>4093</t>
  </si>
  <si>
    <t>NPT-2023-01-4093</t>
  </si>
  <si>
    <t>4094</t>
  </si>
  <si>
    <t>NPT-2023-01-4094</t>
  </si>
  <si>
    <t>4095</t>
  </si>
  <si>
    <t>NPT-2023-01-4095</t>
  </si>
  <si>
    <t>4096</t>
  </si>
  <si>
    <t>NPT-2023-01-4096</t>
  </si>
  <si>
    <t>4097</t>
  </si>
  <si>
    <t>NPT-2023-01-4097</t>
  </si>
  <si>
    <t>985</t>
  </si>
  <si>
    <t>4098</t>
  </si>
  <si>
    <t>NPT-2023-01-4098</t>
  </si>
  <si>
    <t>4099</t>
  </si>
  <si>
    <t>NPT-2023-01-4099</t>
  </si>
  <si>
    <t>4100</t>
  </si>
  <si>
    <t>NPT-2023-01-4100</t>
  </si>
  <si>
    <t>4101</t>
  </si>
  <si>
    <t>NPT-2023-01-4101</t>
  </si>
  <si>
    <t>4102</t>
  </si>
  <si>
    <t>NPT-2023-01-4102</t>
  </si>
  <si>
    <t>4103</t>
  </si>
  <si>
    <t>NPT-2023-01-4103</t>
  </si>
  <si>
    <t>4104</t>
  </si>
  <si>
    <t>NPT-2023-01-4104</t>
  </si>
  <si>
    <t>4105</t>
  </si>
  <si>
    <t>NPT-2023-01-4105</t>
  </si>
  <si>
    <t>4106</t>
  </si>
  <si>
    <t>NPT-2023-01-4106</t>
  </si>
  <si>
    <t>4107</t>
  </si>
  <si>
    <t>NPT-2023-01-4107</t>
  </si>
  <si>
    <t>3DD.003D7E5429</t>
  </si>
  <si>
    <t>4108</t>
  </si>
  <si>
    <t>NPT-2023-01-4108</t>
  </si>
  <si>
    <t>4109</t>
  </si>
  <si>
    <t>NPT-2023-01-4109</t>
  </si>
  <si>
    <t>4110</t>
  </si>
  <si>
    <t>NPT-2023-01-4110</t>
  </si>
  <si>
    <t>4111</t>
  </si>
  <si>
    <t>NPT-2023-01-4111</t>
  </si>
  <si>
    <t>4112</t>
  </si>
  <si>
    <t>NPT-2023-01-4112</t>
  </si>
  <si>
    <t>4113</t>
  </si>
  <si>
    <t>NPT-2023-01-4113</t>
  </si>
  <si>
    <t>4114</t>
  </si>
  <si>
    <t>NPT-2023-01-4114</t>
  </si>
  <si>
    <t>4115</t>
  </si>
  <si>
    <t>NPT-2023-01-4115</t>
  </si>
  <si>
    <t>4116</t>
  </si>
  <si>
    <t>NPT-2023-01-4116</t>
  </si>
  <si>
    <t>4117</t>
  </si>
  <si>
    <t>NPT-2023-01-4117</t>
  </si>
  <si>
    <t>4118</t>
  </si>
  <si>
    <t>NPT-2023-01-4118</t>
  </si>
  <si>
    <t>4119</t>
  </si>
  <si>
    <t>NPT-2023-01-4119</t>
  </si>
  <si>
    <t>4120</t>
  </si>
  <si>
    <t>NPT-2023-01-4120</t>
  </si>
  <si>
    <t>4121</t>
  </si>
  <si>
    <t>NPT-2023-01-4121</t>
  </si>
  <si>
    <t>4122</t>
  </si>
  <si>
    <t>NPT-2023-01-4122</t>
  </si>
  <si>
    <t>4123</t>
  </si>
  <si>
    <t>NPT-2023-01-4123</t>
  </si>
  <si>
    <t>4124</t>
  </si>
  <si>
    <t>NPT-2023-01-4124</t>
  </si>
  <si>
    <t>4125</t>
  </si>
  <si>
    <t>NPT-2023-01-4125</t>
  </si>
  <si>
    <t>4126</t>
  </si>
  <si>
    <t>NPT-2023-01-4126</t>
  </si>
  <si>
    <t>4127</t>
  </si>
  <si>
    <t>NPT-2023-01-4127</t>
  </si>
  <si>
    <t>4128</t>
  </si>
  <si>
    <t>NPT-2023-01-4128</t>
  </si>
  <si>
    <t>4301</t>
  </si>
  <si>
    <t>NPT-2023-01-4301</t>
  </si>
  <si>
    <t>4302</t>
  </si>
  <si>
    <t>NPT-2023-01-4302</t>
  </si>
  <si>
    <t>4303</t>
  </si>
  <si>
    <t>NPT-2023-01-4303</t>
  </si>
  <si>
    <t>4304</t>
  </si>
  <si>
    <t>NPT-2023-01-4304</t>
  </si>
  <si>
    <t>4305</t>
  </si>
  <si>
    <t>NPT-2023-01-4305</t>
  </si>
  <si>
    <t>4306</t>
  </si>
  <si>
    <t>NPT-2023-01-4306</t>
  </si>
  <si>
    <t>4307</t>
  </si>
  <si>
    <t>NPT-2023-01-4307</t>
  </si>
  <si>
    <t>4308</t>
  </si>
  <si>
    <t>NPT-2023-01-4308</t>
  </si>
  <si>
    <t>4309</t>
  </si>
  <si>
    <t>NPT-2023-01-4309</t>
  </si>
  <si>
    <t>4310</t>
  </si>
  <si>
    <t>NPT-2023-01-4310</t>
  </si>
  <si>
    <t>4311</t>
  </si>
  <si>
    <t>NPT-2023-01-4311</t>
  </si>
  <si>
    <t>4312</t>
  </si>
  <si>
    <t>NPT-2023-01-4312</t>
  </si>
  <si>
    <t>4313</t>
  </si>
  <si>
    <t>NPT-2023-01-4313</t>
  </si>
  <si>
    <t>4314</t>
  </si>
  <si>
    <t>NPT-2023-01-4314</t>
  </si>
  <si>
    <t>4315</t>
  </si>
  <si>
    <t>NPT-2023-01-4315</t>
  </si>
  <si>
    <t>4316</t>
  </si>
  <si>
    <t>NPT-2023-01-4316</t>
  </si>
  <si>
    <t>4317</t>
  </si>
  <si>
    <t>NPT-2023-01-4317</t>
  </si>
  <si>
    <t>4318</t>
  </si>
  <si>
    <t>NPT-2023-01-4318</t>
  </si>
  <si>
    <t>4319</t>
  </si>
  <si>
    <t>NPT-2023-01-4319</t>
  </si>
  <si>
    <t>4320</t>
  </si>
  <si>
    <t>NPT-2023-01-4320</t>
  </si>
  <si>
    <t>4321</t>
  </si>
  <si>
    <t>NPT-2023-01-4321</t>
  </si>
  <si>
    <t>4322</t>
  </si>
  <si>
    <t>NPT-2023-01-4322</t>
  </si>
  <si>
    <t>4323</t>
  </si>
  <si>
    <t>NPT-2023-01-4323</t>
  </si>
  <si>
    <t>4324</t>
  </si>
  <si>
    <t>NPT-2023-01-4324</t>
  </si>
  <si>
    <t>4325</t>
  </si>
  <si>
    <t>NPT-2023-01-4325</t>
  </si>
  <si>
    <t>4326</t>
  </si>
  <si>
    <t>NPT-2023-01-4326</t>
  </si>
  <si>
    <t>4327</t>
  </si>
  <si>
    <t>NPT-2023-01-4327</t>
  </si>
  <si>
    <t>4328</t>
  </si>
  <si>
    <t>NPT-2023-01-4328</t>
  </si>
  <si>
    <t>4329</t>
  </si>
  <si>
    <t>NPT-2023-01-4329</t>
  </si>
  <si>
    <t>4330</t>
  </si>
  <si>
    <t>NPT-2023-01-4330</t>
  </si>
  <si>
    <t>4331</t>
  </si>
  <si>
    <t>NPT-2023-01-4331</t>
  </si>
  <si>
    <t>4332</t>
  </si>
  <si>
    <t>NPT-2023-01-4332</t>
  </si>
  <si>
    <t>4333</t>
  </si>
  <si>
    <t>NPT-2023-01-4333</t>
  </si>
  <si>
    <t>4334</t>
  </si>
  <si>
    <t>NPT-2023-01-4334</t>
  </si>
  <si>
    <t>4335</t>
  </si>
  <si>
    <t>NPT-2023-01-4335</t>
  </si>
  <si>
    <t>4336</t>
  </si>
  <si>
    <t>NPT-2023-01-4336</t>
  </si>
  <si>
    <t>4337</t>
  </si>
  <si>
    <t>NPT-2023-01-4337</t>
  </si>
  <si>
    <t>4338</t>
  </si>
  <si>
    <t>NPT-2023-01-4338</t>
  </si>
  <si>
    <t>4339</t>
  </si>
  <si>
    <t>NPT-2023-01-4339</t>
  </si>
  <si>
    <t>4340</t>
  </si>
  <si>
    <t>NPT-2023-01-4340</t>
  </si>
  <si>
    <t>4341</t>
  </si>
  <si>
    <t>NPT-2023-01-4341</t>
  </si>
  <si>
    <t>4342</t>
  </si>
  <si>
    <t>NPT-2023-01-4342</t>
  </si>
  <si>
    <t>950</t>
  </si>
  <si>
    <t>4343</t>
  </si>
  <si>
    <t>NPT-2023-01-4343</t>
  </si>
  <si>
    <t>4344</t>
  </si>
  <si>
    <t>NPT-2023-01-4344</t>
  </si>
  <si>
    <t>4345</t>
  </si>
  <si>
    <t>NPT-2023-01-4345</t>
  </si>
  <si>
    <t>4346</t>
  </si>
  <si>
    <t>NPT-2023-01-4346</t>
  </si>
  <si>
    <t>4347</t>
  </si>
  <si>
    <t>NPT-2023-01-4347</t>
  </si>
  <si>
    <t>4348</t>
  </si>
  <si>
    <t>NPT-2023-01-4348</t>
  </si>
  <si>
    <t>4349</t>
  </si>
  <si>
    <t>NPT-2023-01-4349</t>
  </si>
  <si>
    <t>4350</t>
  </si>
  <si>
    <t>NPT-2023-01-4350</t>
  </si>
  <si>
    <t>4351</t>
  </si>
  <si>
    <t>NPT-2023-01-4351</t>
  </si>
  <si>
    <t>4352</t>
  </si>
  <si>
    <t>NPT-2023-01-4352</t>
  </si>
  <si>
    <t>4353</t>
  </si>
  <si>
    <t>NPT-2023-01-4353</t>
  </si>
  <si>
    <t>4354</t>
  </si>
  <si>
    <t>NPT-2023-01-4354</t>
  </si>
  <si>
    <t>4355</t>
  </si>
  <si>
    <t>NPT-2023-01-4355</t>
  </si>
  <si>
    <t>4356</t>
  </si>
  <si>
    <t>NPT-2023-01-4356</t>
  </si>
  <si>
    <t>4357</t>
  </si>
  <si>
    <t>NPT-2023-01-4357</t>
  </si>
  <si>
    <t>4358</t>
  </si>
  <si>
    <t>NPT-2023-01-4358</t>
  </si>
  <si>
    <t>4359</t>
  </si>
  <si>
    <t>NPT-2023-01-4359</t>
  </si>
  <si>
    <t>4360</t>
  </si>
  <si>
    <t>NPT-2023-01-4360</t>
  </si>
  <si>
    <t>4361</t>
  </si>
  <si>
    <t>NPT-2023-01-4361</t>
  </si>
  <si>
    <t>4362</t>
  </si>
  <si>
    <t>NPT-2023-01-4362</t>
  </si>
  <si>
    <t>4363</t>
  </si>
  <si>
    <t>NPT-2023-01-4363</t>
  </si>
  <si>
    <t>4364</t>
  </si>
  <si>
    <t>NPT-2023-01-4364</t>
  </si>
  <si>
    <t>4365</t>
  </si>
  <si>
    <t>NPT-2023-01-4365</t>
  </si>
  <si>
    <t>4366</t>
  </si>
  <si>
    <t>NPT-2023-01-4366</t>
  </si>
  <si>
    <t>4367</t>
  </si>
  <si>
    <t>NPT-2023-01-4367</t>
  </si>
  <si>
    <t>4368</t>
  </si>
  <si>
    <t>NPT-2023-01-4368</t>
  </si>
  <si>
    <t>4369</t>
  </si>
  <si>
    <t>NPT-2023-01-4369</t>
  </si>
  <si>
    <t>4370</t>
  </si>
  <si>
    <t>NPT-2023-01-4370</t>
  </si>
  <si>
    <t>4371</t>
  </si>
  <si>
    <t>NPT-2023-01-4371</t>
  </si>
  <si>
    <t>4372</t>
  </si>
  <si>
    <t>NPT-2023-01-4372</t>
  </si>
  <si>
    <t>4373</t>
  </si>
  <si>
    <t>NPT-2023-01-4373</t>
  </si>
  <si>
    <t>4374</t>
  </si>
  <si>
    <t>NPT-2023-01-4374</t>
  </si>
  <si>
    <t>4375</t>
  </si>
  <si>
    <t>NPT-2023-01-4375</t>
  </si>
  <si>
    <t>4376</t>
  </si>
  <si>
    <t>NPT-2023-01-4376</t>
  </si>
  <si>
    <t>4377</t>
  </si>
  <si>
    <t>NPT-2023-01-4377</t>
  </si>
  <si>
    <t>4378</t>
  </si>
  <si>
    <t>NPT-2023-01-4378</t>
  </si>
  <si>
    <t>4379</t>
  </si>
  <si>
    <t>NPT-2023-01-4379</t>
  </si>
  <si>
    <t>4380</t>
  </si>
  <si>
    <t>NPT-2023-01-4380</t>
  </si>
  <si>
    <t>4381</t>
  </si>
  <si>
    <t>NPT-2023-01-4381</t>
  </si>
  <si>
    <t>4382</t>
  </si>
  <si>
    <t>NPT-2023-01-4382</t>
  </si>
  <si>
    <t>4383</t>
  </si>
  <si>
    <t>NPT-2023-01-4383</t>
  </si>
  <si>
    <t>4384</t>
  </si>
  <si>
    <t>NPT-2023-01-4384</t>
  </si>
  <si>
    <t>4385</t>
  </si>
  <si>
    <t>NPT-2023-01-4385</t>
  </si>
  <si>
    <t>4386</t>
  </si>
  <si>
    <t>NPT-2023-01-4386</t>
  </si>
  <si>
    <t>4387</t>
  </si>
  <si>
    <t>NPT-2023-01-4387</t>
  </si>
  <si>
    <t>4388</t>
  </si>
  <si>
    <t>NPT-2023-01-4388</t>
  </si>
  <si>
    <t>4390</t>
  </si>
  <si>
    <t>NPT-2023-01-4390</t>
  </si>
  <si>
    <t>4391</t>
  </si>
  <si>
    <t>NPT-2023-01-4391</t>
  </si>
  <si>
    <t>4392</t>
  </si>
  <si>
    <t>NPT-2023-01-4392</t>
  </si>
  <si>
    <t>4393</t>
  </si>
  <si>
    <t>NPT-2023-01-4393</t>
  </si>
  <si>
    <t>4394</t>
  </si>
  <si>
    <t>NPT-2023-01-4394</t>
  </si>
  <si>
    <t>4395</t>
  </si>
  <si>
    <t>NPT-2023-01-4395</t>
  </si>
  <si>
    <t>4396</t>
  </si>
  <si>
    <t>NPT-2023-01-4396</t>
  </si>
  <si>
    <t>4397</t>
  </si>
  <si>
    <t>NPT-2023-01-4397</t>
  </si>
  <si>
    <t>4398</t>
  </si>
  <si>
    <t>NPT-2023-01-4398</t>
  </si>
  <si>
    <t>4399</t>
  </si>
  <si>
    <t>NPT-2023-01-4399</t>
  </si>
  <si>
    <t>4400</t>
  </si>
  <si>
    <t>NPT-2023-01-4400</t>
  </si>
  <si>
    <t>4401</t>
  </si>
  <si>
    <t>NPT-2023-01-4401</t>
  </si>
  <si>
    <t>4402</t>
  </si>
  <si>
    <t>NPT-2023-01-4402</t>
  </si>
  <si>
    <t>4403</t>
  </si>
  <si>
    <t>NPT-2023-01-4403</t>
  </si>
  <si>
    <t>4404</t>
  </si>
  <si>
    <t>NPT-2023-01-4404</t>
  </si>
  <si>
    <t>4405</t>
  </si>
  <si>
    <t>NPT-2023-01-4405</t>
  </si>
  <si>
    <t>935</t>
  </si>
  <si>
    <t>4406</t>
  </si>
  <si>
    <t>NPT-2023-01-4406</t>
  </si>
  <si>
    <t>4407</t>
  </si>
  <si>
    <t>NPT-2023-01-4407</t>
  </si>
  <si>
    <t>4408</t>
  </si>
  <si>
    <t>NPT-2023-01-4408</t>
  </si>
  <si>
    <t>4409</t>
  </si>
  <si>
    <t>NPT-2023-01-4409</t>
  </si>
  <si>
    <t>4410</t>
  </si>
  <si>
    <t>NPT-2023-01-4410</t>
  </si>
  <si>
    <t>4411</t>
  </si>
  <si>
    <t>NPT-2023-01-4411</t>
  </si>
  <si>
    <t>3DD.003D7E542A</t>
  </si>
  <si>
    <t>4412</t>
  </si>
  <si>
    <t>NPT-2023-01-4412</t>
  </si>
  <si>
    <t>4413</t>
  </si>
  <si>
    <t>NPT-2023-01-4413</t>
  </si>
  <si>
    <t>4414</t>
  </si>
  <si>
    <t>NPT-2023-01-4414</t>
  </si>
  <si>
    <t>4415</t>
  </si>
  <si>
    <t>NPT-2023-01-4415</t>
  </si>
  <si>
    <t>4416</t>
  </si>
  <si>
    <t>NPT-2023-01-4416</t>
  </si>
  <si>
    <t>4417</t>
  </si>
  <si>
    <t>NPT-2023-01-4417</t>
  </si>
  <si>
    <t>4418</t>
  </si>
  <si>
    <t>NPT-2023-01-4418</t>
  </si>
  <si>
    <t>4419</t>
  </si>
  <si>
    <t>NPT-2023-01-4419</t>
  </si>
  <si>
    <t>5001</t>
  </si>
  <si>
    <t>NPT-2023-01-5001</t>
  </si>
  <si>
    <t>5002</t>
  </si>
  <si>
    <t>NPT-2023-01-5002</t>
  </si>
  <si>
    <t>5003</t>
  </si>
  <si>
    <t>NPT-2023-01-5003</t>
  </si>
  <si>
    <t>5004</t>
  </si>
  <si>
    <t>NPT-2023-01-5004</t>
  </si>
  <si>
    <t>5005</t>
  </si>
  <si>
    <t>NPT-2023-01-5005</t>
  </si>
  <si>
    <t>5006</t>
  </si>
  <si>
    <t>NPT-2023-01-5006</t>
  </si>
  <si>
    <t>5007</t>
  </si>
  <si>
    <t>NPT-2023-01-5007</t>
  </si>
  <si>
    <t>5008</t>
  </si>
  <si>
    <t>NPT-2023-01-5008</t>
  </si>
  <si>
    <t>828</t>
  </si>
  <si>
    <t>5009</t>
  </si>
  <si>
    <t>NPT-2023-01-5009</t>
  </si>
  <si>
    <t>5010</t>
  </si>
  <si>
    <t>NPT-2023-01-5010</t>
  </si>
  <si>
    <t>3DD.003D7E544B</t>
  </si>
  <si>
    <t>5011</t>
  </si>
  <si>
    <t>NPT-2023-01-5011</t>
  </si>
  <si>
    <t>5012</t>
  </si>
  <si>
    <t>NPT-2023-01-5012</t>
  </si>
  <si>
    <t>5013</t>
  </si>
  <si>
    <t>NPT-2023-01-5013</t>
  </si>
  <si>
    <t>5014</t>
  </si>
  <si>
    <t>NPT-2023-01-5014</t>
  </si>
  <si>
    <t>5015</t>
  </si>
  <si>
    <t>NPT-2023-01-5015</t>
  </si>
  <si>
    <t>5016</t>
  </si>
  <si>
    <t>NPT-2023-01-5016</t>
  </si>
  <si>
    <t>5017</t>
  </si>
  <si>
    <t>NPT-2023-01-5017</t>
  </si>
  <si>
    <t>5018</t>
  </si>
  <si>
    <t>NPT-2023-01-5018</t>
  </si>
  <si>
    <t>5019</t>
  </si>
  <si>
    <t>NPT-2023-01-5019</t>
  </si>
  <si>
    <t>5020</t>
  </si>
  <si>
    <t>NPT-2023-01-5020</t>
  </si>
  <si>
    <t>5021</t>
  </si>
  <si>
    <t>NPT-2023-01-5021</t>
  </si>
  <si>
    <t>5022</t>
  </si>
  <si>
    <t>NPT-2023-01-5022</t>
  </si>
  <si>
    <t>5023</t>
  </si>
  <si>
    <t>NPT-2023-01-5023</t>
  </si>
  <si>
    <t>5024</t>
  </si>
  <si>
    <t>NPT-2023-01-5024</t>
  </si>
  <si>
    <t>5025</t>
  </si>
  <si>
    <t>NPT-2023-01-5025</t>
  </si>
  <si>
    <t>5026</t>
  </si>
  <si>
    <t>NPT-2023-01-5026</t>
  </si>
  <si>
    <t>5027</t>
  </si>
  <si>
    <t>NPT-2023-01-5027</t>
  </si>
  <si>
    <t>5028</t>
  </si>
  <si>
    <t>NPT-2023-01-5028</t>
  </si>
  <si>
    <t>5029</t>
  </si>
  <si>
    <t>NPT-2023-01-5029</t>
  </si>
  <si>
    <t>5030</t>
  </si>
  <si>
    <t>NPT-2023-01-5030</t>
  </si>
  <si>
    <t>5031</t>
  </si>
  <si>
    <t>NPT-2023-01-5031</t>
  </si>
  <si>
    <t>5032</t>
  </si>
  <si>
    <t>NPT-2023-01-5032</t>
  </si>
  <si>
    <t>5033</t>
  </si>
  <si>
    <t>NPT-2023-01-5033</t>
  </si>
  <si>
    <t>5034</t>
  </si>
  <si>
    <t>NPT-2023-01-5034</t>
  </si>
  <si>
    <t>5035</t>
  </si>
  <si>
    <t>NPT-2023-01-5035</t>
  </si>
  <si>
    <t>5036</t>
  </si>
  <si>
    <t>NPT-2023-01-5036</t>
  </si>
  <si>
    <t>5037</t>
  </si>
  <si>
    <t>NPT-2023-01-5037</t>
  </si>
  <si>
    <t>5038</t>
  </si>
  <si>
    <t>NPT-2023-01-5038</t>
  </si>
  <si>
    <t>5039</t>
  </si>
  <si>
    <t>NPT-2023-01-5039</t>
  </si>
  <si>
    <t>5040</t>
  </si>
  <si>
    <t>NPT-2023-01-5040</t>
  </si>
  <si>
    <t>5041</t>
  </si>
  <si>
    <t>NPT-2023-01-5041</t>
  </si>
  <si>
    <t>5042</t>
  </si>
  <si>
    <t>NPT-2023-01-5042</t>
  </si>
  <si>
    <t>3DD.003D7E465C</t>
  </si>
  <si>
    <t>5043</t>
  </si>
  <si>
    <t>NPT-2023-01-5043</t>
  </si>
  <si>
    <t>5044</t>
  </si>
  <si>
    <t>NPT-2023-01-5044</t>
  </si>
  <si>
    <t>3DD.003D7E5423</t>
  </si>
  <si>
    <t>5045</t>
  </si>
  <si>
    <t>NPT-2023-01-5045</t>
  </si>
  <si>
    <t>5046</t>
  </si>
  <si>
    <t>NPT-2023-01-5046</t>
  </si>
  <si>
    <t>5047</t>
  </si>
  <si>
    <t>NPT-2023-01-5047</t>
  </si>
  <si>
    <t>5048</t>
  </si>
  <si>
    <t>NPT-2023-01-5048</t>
  </si>
  <si>
    <t>5049</t>
  </si>
  <si>
    <t>NPT-2023-01-5049</t>
  </si>
  <si>
    <t>5050</t>
  </si>
  <si>
    <t>NPT-2023-01-5050</t>
  </si>
  <si>
    <t>5051</t>
  </si>
  <si>
    <t>NPT-2023-01-5051</t>
  </si>
  <si>
    <t>5052</t>
  </si>
  <si>
    <t>NPT-2023-01-5052</t>
  </si>
  <si>
    <t>5053</t>
  </si>
  <si>
    <t>NPT-2023-01-5053</t>
  </si>
  <si>
    <t>5054</t>
  </si>
  <si>
    <t>NPT-2023-01-5054</t>
  </si>
  <si>
    <t>5055</t>
  </si>
  <si>
    <t>NPT-2023-01-5055</t>
  </si>
  <si>
    <t>5056</t>
  </si>
  <si>
    <t>NPT-2023-01-5056</t>
  </si>
  <si>
    <t>5057</t>
  </si>
  <si>
    <t>NPT-2023-01-5057</t>
  </si>
  <si>
    <t>5058</t>
  </si>
  <si>
    <t>NPT-2023-01-5058</t>
  </si>
  <si>
    <t>5059</t>
  </si>
  <si>
    <t>NPT-2023-01-5059</t>
  </si>
  <si>
    <t>5060</t>
  </si>
  <si>
    <t>NPT-2023-01-5060</t>
  </si>
  <si>
    <t>5301</t>
  </si>
  <si>
    <t>NPT-2023-01-5301</t>
  </si>
  <si>
    <t>5302</t>
  </si>
  <si>
    <t>NPT-2023-01-5302</t>
  </si>
  <si>
    <t>5303</t>
  </si>
  <si>
    <t>NPT-2023-01-5303</t>
  </si>
  <si>
    <t>5304</t>
  </si>
  <si>
    <t>NPT-2023-01-5304</t>
  </si>
  <si>
    <t>5305</t>
  </si>
  <si>
    <t>NPT-2023-01-5305</t>
  </si>
  <si>
    <t>5306</t>
  </si>
  <si>
    <t>NPT-2023-01-5306</t>
  </si>
  <si>
    <t>5307</t>
  </si>
  <si>
    <t>NPT-2023-01-5307</t>
  </si>
  <si>
    <t>5308</t>
  </si>
  <si>
    <t>NPT-2023-01-5308</t>
  </si>
  <si>
    <t>5309</t>
  </si>
  <si>
    <t>NPT-2023-01-5309</t>
  </si>
  <si>
    <t>5310</t>
  </si>
  <si>
    <t>NPT-2023-01-5310</t>
  </si>
  <si>
    <t>5311</t>
  </si>
  <si>
    <t>NPT-2023-01-5311</t>
  </si>
  <si>
    <t>5312</t>
  </si>
  <si>
    <t>NPT-2023-01-5312</t>
  </si>
  <si>
    <t>5313</t>
  </si>
  <si>
    <t>NPT-2023-01-5313</t>
  </si>
  <si>
    <t>5314</t>
  </si>
  <si>
    <t>NPT-2023-01-5314</t>
  </si>
  <si>
    <t>5315</t>
  </si>
  <si>
    <t>NPT-2023-01-5315</t>
  </si>
  <si>
    <t>3DD.003D7E545F</t>
  </si>
  <si>
    <t>5316</t>
  </si>
  <si>
    <t>NPT-2023-01-5316</t>
  </si>
  <si>
    <t>5317</t>
  </si>
  <si>
    <t>NPT-2023-01-5317</t>
  </si>
  <si>
    <t>3DD.003D7E5453</t>
  </si>
  <si>
    <t>5318</t>
  </si>
  <si>
    <t>NPT-2023-01-5318</t>
  </si>
  <si>
    <t>5319</t>
  </si>
  <si>
    <t>NPT-2023-01-5319</t>
  </si>
  <si>
    <t>5320</t>
  </si>
  <si>
    <t>NPT-2023-01-5320</t>
  </si>
  <si>
    <t>5321</t>
  </si>
  <si>
    <t>NPT-2023-01-5321</t>
  </si>
  <si>
    <t>5322</t>
  </si>
  <si>
    <t>NPT-2023-01-5322</t>
  </si>
  <si>
    <t>5323</t>
  </si>
  <si>
    <t>NPT-2023-01-5323</t>
  </si>
  <si>
    <t>5324</t>
  </si>
  <si>
    <t>NPT-2023-01-5324</t>
  </si>
  <si>
    <t>5325</t>
  </si>
  <si>
    <t>NPT-2023-01-5325</t>
  </si>
  <si>
    <t>5326</t>
  </si>
  <si>
    <t>NPT-2023-01-5326</t>
  </si>
  <si>
    <t>5327</t>
  </si>
  <si>
    <t>NPT-2023-01-5327</t>
  </si>
  <si>
    <t>5328</t>
  </si>
  <si>
    <t>NPT-2023-01-5328</t>
  </si>
  <si>
    <t>5329</t>
  </si>
  <si>
    <t>NPT-2023-01-5329</t>
  </si>
  <si>
    <t>5330</t>
  </si>
  <si>
    <t>NPT-2023-01-5330</t>
  </si>
  <si>
    <t>5331</t>
  </si>
  <si>
    <t>NPT-2023-01-5331</t>
  </si>
  <si>
    <t>5332</t>
  </si>
  <si>
    <t>NPT-2023-01-5332</t>
  </si>
  <si>
    <t>5333</t>
  </si>
  <si>
    <t>NPT-2023-01-5333</t>
  </si>
  <si>
    <t>5334</t>
  </si>
  <si>
    <t>NPT-2023-01-5334</t>
  </si>
  <si>
    <t>5335</t>
  </si>
  <si>
    <t>NPT-2023-01-5335</t>
  </si>
  <si>
    <t>5336</t>
  </si>
  <si>
    <t>NPT-2023-01-5336</t>
  </si>
  <si>
    <t>5337</t>
  </si>
  <si>
    <t>NPT-2023-01-5337</t>
  </si>
  <si>
    <t>5338</t>
  </si>
  <si>
    <t>NPT-2023-01-5338</t>
  </si>
  <si>
    <t>5339</t>
  </si>
  <si>
    <t>NPT-2023-01-5339</t>
  </si>
  <si>
    <t>5340</t>
  </si>
  <si>
    <t>NPT-2023-01-5340</t>
  </si>
  <si>
    <t>5341</t>
  </si>
  <si>
    <t>NPT-2023-01-5341</t>
  </si>
  <si>
    <t>5342</t>
  </si>
  <si>
    <t>NPT-2023-01-5342</t>
  </si>
  <si>
    <t>5343</t>
  </si>
  <si>
    <t>NPT-2023-01-5343</t>
  </si>
  <si>
    <t>5344</t>
  </si>
  <si>
    <t>NPT-2023-01-5344</t>
  </si>
  <si>
    <t>5345</t>
  </si>
  <si>
    <t>NPT-2023-01-5345</t>
  </si>
  <si>
    <t>5346</t>
  </si>
  <si>
    <t>NPT-2023-01-5346</t>
  </si>
  <si>
    <t>5347</t>
  </si>
  <si>
    <t>NPT-2023-01-5347</t>
  </si>
  <si>
    <t>5348</t>
  </si>
  <si>
    <t>NPT-2023-01-5348</t>
  </si>
  <si>
    <t>5349</t>
  </si>
  <si>
    <t>NPT-2023-01-5349</t>
  </si>
  <si>
    <t>5350</t>
  </si>
  <si>
    <t>NPT-2023-01-5350</t>
  </si>
  <si>
    <t>WDFW</t>
  </si>
  <si>
    <t>No CWT</t>
  </si>
  <si>
    <t>LFH2334-14</t>
  </si>
  <si>
    <t>0.3</t>
  </si>
  <si>
    <t>LFH2334-12</t>
  </si>
  <si>
    <t>3DD.003C7E4C78</t>
  </si>
  <si>
    <t>No Scales</t>
  </si>
  <si>
    <t>3DD.003D4A3472</t>
  </si>
  <si>
    <t>LFH23146-06</t>
  </si>
  <si>
    <t>NV</t>
  </si>
  <si>
    <t>3DD.003D7E4FIE</t>
  </si>
  <si>
    <t>LFH2334-15</t>
  </si>
  <si>
    <t>0.4</t>
  </si>
  <si>
    <t>3DD.003D7E5047</t>
  </si>
  <si>
    <t>3DD.003D7E5233</t>
  </si>
  <si>
    <t>HLF</t>
  </si>
  <si>
    <t>3DD.003D7E5301</t>
  </si>
  <si>
    <t>3DD.003D7E5746</t>
  </si>
  <si>
    <t>3DD.003D7EFC69</t>
  </si>
  <si>
    <t>LFH2334-17</t>
  </si>
  <si>
    <t>3DD.779B936211</t>
  </si>
  <si>
    <t>3DD.003D7E4874</t>
  </si>
  <si>
    <t>SP</t>
  </si>
  <si>
    <t>3DD.003D7E53D0</t>
  </si>
  <si>
    <t>No PBT Taken at LGR</t>
  </si>
  <si>
    <t>LFH23107-08</t>
  </si>
  <si>
    <t>1.2</t>
  </si>
  <si>
    <t>OtsLGRF23S_00225</t>
  </si>
  <si>
    <t>OtsLGRF23S_00290</t>
  </si>
  <si>
    <t>OtsLGRF23S_00294</t>
  </si>
  <si>
    <t>LFH23122-07</t>
  </si>
  <si>
    <t>OtsLGRF23S_00295</t>
  </si>
  <si>
    <t>LFH2331-15</t>
  </si>
  <si>
    <t>OtsLGRF23S_00296</t>
  </si>
  <si>
    <t>LFH2304-15</t>
  </si>
  <si>
    <t>OtsLGRF23S_00301</t>
  </si>
  <si>
    <t>LFH2316-01</t>
  </si>
  <si>
    <t>OtsLGRF23S_00302</t>
  </si>
  <si>
    <t>LFH2335-12</t>
  </si>
  <si>
    <t>OtsLGRF23S_00303</t>
  </si>
  <si>
    <t>LFH2301-14</t>
  </si>
  <si>
    <t>OtsLGRF23S_00304</t>
  </si>
  <si>
    <t>LFH2332-17</t>
  </si>
  <si>
    <t>OtsLGRF23S_00306</t>
  </si>
  <si>
    <t>OtsLGRF23S_00312</t>
  </si>
  <si>
    <t>LFH2306-20</t>
  </si>
  <si>
    <t>OtsLGRF23S_00313</t>
  </si>
  <si>
    <t>LFH23127-19</t>
  </si>
  <si>
    <t>OtsLGRF23S_00314</t>
  </si>
  <si>
    <t>OtsLGRF23S_00315</t>
  </si>
  <si>
    <t>LFH2312-03</t>
  </si>
  <si>
    <t>OtsLGRF23S_00316</t>
  </si>
  <si>
    <t>LFH23108-13</t>
  </si>
  <si>
    <t>OtsLGRF23S_00318</t>
  </si>
  <si>
    <t>LFH23101-14</t>
  </si>
  <si>
    <t>OtsLGRF23S_00319</t>
  </si>
  <si>
    <t>OtsLGRF23S_00320</t>
  </si>
  <si>
    <t>LFH23101-04</t>
  </si>
  <si>
    <t>OtsLGRF23S_00327</t>
  </si>
  <si>
    <t>LFH2301-20</t>
  </si>
  <si>
    <t>OtsLGRF23S_00328</t>
  </si>
  <si>
    <t>LFH2332-10</t>
  </si>
  <si>
    <t>OtsLGRF23S_00332</t>
  </si>
  <si>
    <t>LFH2305-14</t>
  </si>
  <si>
    <t>OtsLGRF23S_00337</t>
  </si>
  <si>
    <t>LFH2322-03</t>
  </si>
  <si>
    <t>OtsLGRF23S_00338</t>
  </si>
  <si>
    <t>LFH2332-12</t>
  </si>
  <si>
    <t>OtsLGRF23S_00339</t>
  </si>
  <si>
    <t>OtsLGRF23S_00348</t>
  </si>
  <si>
    <t>LFH23102-15</t>
  </si>
  <si>
    <t>OtsLGRF23S_00350</t>
  </si>
  <si>
    <t>LFH23127-13</t>
  </si>
  <si>
    <t>OtsLGRF23S_00351</t>
  </si>
  <si>
    <t>LFH2332-15</t>
  </si>
  <si>
    <t>OtsLGRF23S_00353</t>
  </si>
  <si>
    <t>LFH23100-11</t>
  </si>
  <si>
    <t>OtsLGRF23S_00354</t>
  </si>
  <si>
    <t>LFH2306-01</t>
  </si>
  <si>
    <t>OtsLGRF23S_00356</t>
  </si>
  <si>
    <t>LFH2301-04</t>
  </si>
  <si>
    <t>OtsLGRF23S_00360</t>
  </si>
  <si>
    <t>LFH2316-15</t>
  </si>
  <si>
    <t>OtsLGRF23S_00362</t>
  </si>
  <si>
    <t>LFH23110-17</t>
  </si>
  <si>
    <t>OtsLGRF23S_00366</t>
  </si>
  <si>
    <t>LFH2335-06</t>
  </si>
  <si>
    <t>OtsLGRF23S_00367</t>
  </si>
  <si>
    <t>OtsLGRF23S_00368</t>
  </si>
  <si>
    <t>LFH23120-12</t>
  </si>
  <si>
    <t>OtsLGRF23S_00370</t>
  </si>
  <si>
    <t>OtsLGRF23S_00371</t>
  </si>
  <si>
    <t>LFH23109-05</t>
  </si>
  <si>
    <t>OtsLGRF23S_00376</t>
  </si>
  <si>
    <t>LFH23108-07</t>
  </si>
  <si>
    <t>OtsLGRF23S_00377</t>
  </si>
  <si>
    <t>LFH2335-05</t>
  </si>
  <si>
    <t>OtsLGRF23S_00378</t>
  </si>
  <si>
    <t>LFH23127-16</t>
  </si>
  <si>
    <t>OtsLGRF23S_00385</t>
  </si>
  <si>
    <t>LFH2301-17</t>
  </si>
  <si>
    <t>OtsLGRF23S_00388</t>
  </si>
  <si>
    <t>LFH23111-03</t>
  </si>
  <si>
    <t>OtsLGRF23S_00389</t>
  </si>
  <si>
    <t>LFH23124-07</t>
  </si>
  <si>
    <t>OtsLGRF23S_00391</t>
  </si>
  <si>
    <t>LFH2301-16</t>
  </si>
  <si>
    <t>OtsLGRF23S_00392</t>
  </si>
  <si>
    <t>LFH23134-02</t>
  </si>
  <si>
    <t>OtsLGRF23S_00394</t>
  </si>
  <si>
    <t>LFH2321-03</t>
  </si>
  <si>
    <t>OtsLGRF23S_00395</t>
  </si>
  <si>
    <t>LFH2311-17</t>
  </si>
  <si>
    <t>OtsLGRF23S_00397</t>
  </si>
  <si>
    <t>LFH23107-19</t>
  </si>
  <si>
    <t>OtsLGRF23S_00400</t>
  </si>
  <si>
    <t>OtsLGRF23S_00403</t>
  </si>
  <si>
    <t>LFH2302-17</t>
  </si>
  <si>
    <t>OtsLGRF23S_00405</t>
  </si>
  <si>
    <t>LFH23124-10</t>
  </si>
  <si>
    <t>OtsLGRF23S_00407</t>
  </si>
  <si>
    <t>LFH23110-12</t>
  </si>
  <si>
    <t>OtsLGRF23S_00409</t>
  </si>
  <si>
    <t>LFH2332-16</t>
  </si>
  <si>
    <t>OtsLGRF23S_00410</t>
  </si>
  <si>
    <t>LFH23137-05</t>
  </si>
  <si>
    <t>OtsLGRF23S_00412</t>
  </si>
  <si>
    <t>LFH23110-06</t>
  </si>
  <si>
    <t>OtsLGRF23S_00414</t>
  </si>
  <si>
    <t>LFH23125-06</t>
  </si>
  <si>
    <t>OtsLGRF23S_00415</t>
  </si>
  <si>
    <t>LFH23109-01</t>
  </si>
  <si>
    <t>OtsLGRF23S_00416</t>
  </si>
  <si>
    <t>OtsLGRF23S_00420</t>
  </si>
  <si>
    <t>LFH2321-12</t>
  </si>
  <si>
    <t>OtsLGRF23S_00423</t>
  </si>
  <si>
    <t>LFH23109-11</t>
  </si>
  <si>
    <t>OtsLGRF23S_00424</t>
  </si>
  <si>
    <t>LFH23124-17</t>
  </si>
  <si>
    <t>OtsLGRF23S_00425</t>
  </si>
  <si>
    <t>LFH2333-18</t>
  </si>
  <si>
    <t>OtsLGRF23S_00426</t>
  </si>
  <si>
    <t>LFH23125-18</t>
  </si>
  <si>
    <t>OtsLGRF23S_00434</t>
  </si>
  <si>
    <t>LFH2332-03</t>
  </si>
  <si>
    <t>OtsLGRF23S_00437</t>
  </si>
  <si>
    <t>OtsLGRF23S_00438</t>
  </si>
  <si>
    <t>LFH23135-08</t>
  </si>
  <si>
    <t>OtsLGRF23S_00441</t>
  </si>
  <si>
    <t>LFH23109-10</t>
  </si>
  <si>
    <t>OtsLGRF23S_00444</t>
  </si>
  <si>
    <t>LFH23110-07</t>
  </si>
  <si>
    <t>OtsLGRF23S_00445</t>
  </si>
  <si>
    <t>OtsLGRF23S_00446</t>
  </si>
  <si>
    <t>LFH2333-11</t>
  </si>
  <si>
    <t>OtsLGRF23S_00447</t>
  </si>
  <si>
    <t>LFH2304-10</t>
  </si>
  <si>
    <t>OtsLGRF23S_00448</t>
  </si>
  <si>
    <t>LFH2302-10</t>
  </si>
  <si>
    <t>OtsLGRF23S_00451</t>
  </si>
  <si>
    <t>LFH23110-20</t>
  </si>
  <si>
    <t>OtsLGRF23S_00452</t>
  </si>
  <si>
    <t>LFH23102-17</t>
  </si>
  <si>
    <t>OtsLGRF23S_00457</t>
  </si>
  <si>
    <t>OtsLGRF23S_00459</t>
  </si>
  <si>
    <t>LFH23106-09</t>
  </si>
  <si>
    <t>OtsLGRF23S_00460</t>
  </si>
  <si>
    <t>LFH23110-13</t>
  </si>
  <si>
    <t>OtsLGRF23S_00462</t>
  </si>
  <si>
    <t>LFH2305-05</t>
  </si>
  <si>
    <t>OtsLGRF23S_00464</t>
  </si>
  <si>
    <t>LFH2311-16</t>
  </si>
  <si>
    <t>OtsLGRF23S_00465</t>
  </si>
  <si>
    <t>LFH23129-04</t>
  </si>
  <si>
    <t>OtsLGRF23S_00467</t>
  </si>
  <si>
    <t>LFH23109-07</t>
  </si>
  <si>
    <t>OtsLGRF23S_00468</t>
  </si>
  <si>
    <t>OtsLGRF23S_00469</t>
  </si>
  <si>
    <t>LFH2302-04</t>
  </si>
  <si>
    <t>OtsLGRF23S_00470</t>
  </si>
  <si>
    <t>LFH23110-19</t>
  </si>
  <si>
    <t>OtsLGRF23S_00471</t>
  </si>
  <si>
    <t>LFH2302-18</t>
  </si>
  <si>
    <t>OtsLGRF23S_00474</t>
  </si>
  <si>
    <t>OtsLGRF23S_00475</t>
  </si>
  <si>
    <t>LFH23106-17</t>
  </si>
  <si>
    <t>OtsLGRF23S_00476</t>
  </si>
  <si>
    <t>OtsLGRF23S_00477</t>
  </si>
  <si>
    <t>LFH2332-02</t>
  </si>
  <si>
    <t>OtsLGRF23S_00483</t>
  </si>
  <si>
    <t>LFH23108-12</t>
  </si>
  <si>
    <t>OtsLGRF23S_00485</t>
  </si>
  <si>
    <t>LFH23120-18</t>
  </si>
  <si>
    <t>OtsLGRF23S_00487</t>
  </si>
  <si>
    <t>LFH2305-07</t>
  </si>
  <si>
    <t>OtsLGRF23S_00488</t>
  </si>
  <si>
    <t>LFH23121-01</t>
  </si>
  <si>
    <t>OtsLGRF23S_00492</t>
  </si>
  <si>
    <t>LFH23111-01</t>
  </si>
  <si>
    <t>1.3</t>
  </si>
  <si>
    <t>OtsLGRF23S_00495</t>
  </si>
  <si>
    <t>LFH2324-02</t>
  </si>
  <si>
    <t>OtsLGRF23S_00496</t>
  </si>
  <si>
    <t>OtsLGRF23S_00498</t>
  </si>
  <si>
    <t>LFH2304-09</t>
  </si>
  <si>
    <t>OtsLGRF23S_00500</t>
  </si>
  <si>
    <t>OtsLGRF23S_00501</t>
  </si>
  <si>
    <t>LFH2313-03</t>
  </si>
  <si>
    <t>OtsLGRF23S_00502</t>
  </si>
  <si>
    <t>LFH23111-06</t>
  </si>
  <si>
    <t>OtsLGRF23S_00503</t>
  </si>
  <si>
    <t>LFH2332-01</t>
  </si>
  <si>
    <t>OtsLGRF23S_00504</t>
  </si>
  <si>
    <t>LFH23122-20</t>
  </si>
  <si>
    <t>OtsLGRF23S_00505</t>
  </si>
  <si>
    <t>LFH2306-05</t>
  </si>
  <si>
    <t>OtsLGRF23S_00506</t>
  </si>
  <si>
    <t>LFH2332-04</t>
  </si>
  <si>
    <t>OtsLGRF23S_00508</t>
  </si>
  <si>
    <t>LFH2302-01</t>
  </si>
  <si>
    <t>OtsLGRF23S_00510</t>
  </si>
  <si>
    <t>LFH2305-09</t>
  </si>
  <si>
    <t>OtsLGRF23S_00511</t>
  </si>
  <si>
    <t>LFH2311-18</t>
  </si>
  <si>
    <t>OtsLGRF23S_00512</t>
  </si>
  <si>
    <t>LFH2316-10</t>
  </si>
  <si>
    <t>OtsLGRF23S_00513</t>
  </si>
  <si>
    <t>LFH2311-19</t>
  </si>
  <si>
    <t>OtsLGRF23S_00514</t>
  </si>
  <si>
    <t>LFH23103-06</t>
  </si>
  <si>
    <t>OtsLGRF23S_00515</t>
  </si>
  <si>
    <t>LFH23124-03</t>
  </si>
  <si>
    <t>OtsLGRF23S_00516</t>
  </si>
  <si>
    <t>LFH2315-10</t>
  </si>
  <si>
    <t>OtsLGRF23S_00517</t>
  </si>
  <si>
    <t>LFH2329-15</t>
  </si>
  <si>
    <t>OtsLGRF23S_00523</t>
  </si>
  <si>
    <t>OtsLGRF23S_00524</t>
  </si>
  <si>
    <t>LFH23150-11</t>
  </si>
  <si>
    <t>OtsLGRF23S_00525</t>
  </si>
  <si>
    <t>OtsLGRF23S_00526</t>
  </si>
  <si>
    <t>LFH2301-12</t>
  </si>
  <si>
    <t>OtsLGRF23S_00527</t>
  </si>
  <si>
    <t>OtsLGRF23S_00528</t>
  </si>
  <si>
    <t>OtsLGRF23S_00531</t>
  </si>
  <si>
    <t>LFH2335-11</t>
  </si>
  <si>
    <t>OtsLGRF23S_00535</t>
  </si>
  <si>
    <t>LFH23106-03</t>
  </si>
  <si>
    <t>OtsLGRF23S_00536</t>
  </si>
  <si>
    <t>LFH2314-15</t>
  </si>
  <si>
    <t>OtsLGRF23S_00538</t>
  </si>
  <si>
    <t>LFH23151-09</t>
  </si>
  <si>
    <t>OtsLGRF23S_00541</t>
  </si>
  <si>
    <t>LFH2333-13</t>
  </si>
  <si>
    <t>OtsLGRF23S_00542</t>
  </si>
  <si>
    <t>LFH23109-19</t>
  </si>
  <si>
    <t>OtsLGRF23S_00543</t>
  </si>
  <si>
    <t>LFH2306-07</t>
  </si>
  <si>
    <t>OtsLGRF23S_00544</t>
  </si>
  <si>
    <t>LFH23102-05</t>
  </si>
  <si>
    <t>OtsLGRF23S_00547</t>
  </si>
  <si>
    <t>OtsLGRF23S_00548</t>
  </si>
  <si>
    <t>LFH23123-11</t>
  </si>
  <si>
    <t>OtsLGRF23S_00553</t>
  </si>
  <si>
    <t>LFH23106-02</t>
  </si>
  <si>
    <t>OtsLGRF23S_00554</t>
  </si>
  <si>
    <t>LFH23111-02</t>
  </si>
  <si>
    <t>OtsLGRF23S_00555</t>
  </si>
  <si>
    <t>LFH2334-08</t>
  </si>
  <si>
    <t>OtsLGRF23S_00557</t>
  </si>
  <si>
    <t>LFH2332-05</t>
  </si>
  <si>
    <t>OtsLGRF23S_00558</t>
  </si>
  <si>
    <t>LFH2302-05</t>
  </si>
  <si>
    <t>OtsLGRF23S_00559</t>
  </si>
  <si>
    <t>LFH2305-17</t>
  </si>
  <si>
    <t>OtsLGRF23S_00561</t>
  </si>
  <si>
    <t>LFH23123-08</t>
  </si>
  <si>
    <t>OtsLGRF23S_00566</t>
  </si>
  <si>
    <t>OtsLGRF23S_00567</t>
  </si>
  <si>
    <t>OtsLGRF23S_00568</t>
  </si>
  <si>
    <t>LFH23126-04</t>
  </si>
  <si>
    <t>OtsLGRF23S_00571</t>
  </si>
  <si>
    <t>LFH23126-05</t>
  </si>
  <si>
    <t>OtsLGRF23S_00572</t>
  </si>
  <si>
    <t>LFH23245-43</t>
  </si>
  <si>
    <t>OtsLGRF23S_00574</t>
  </si>
  <si>
    <t>LFH23152-05</t>
  </si>
  <si>
    <t>OtsLGRF23S_00576</t>
  </si>
  <si>
    <t>LFH23106-13</t>
  </si>
  <si>
    <t>OtsLGRF23S_00578</t>
  </si>
  <si>
    <t>LFH23101-20</t>
  </si>
  <si>
    <t>OtsLGRF23S_00579</t>
  </si>
  <si>
    <t>LFH2306-06</t>
  </si>
  <si>
    <t>OtsLGRF23S_00583</t>
  </si>
  <si>
    <t>OtsLGRF23S_00585</t>
  </si>
  <si>
    <t>OtsLGRF23S_00589</t>
  </si>
  <si>
    <t>LFH2301-11</t>
  </si>
  <si>
    <t>OtsLGRF23S_00590</t>
  </si>
  <si>
    <t>LFH23108-20</t>
  </si>
  <si>
    <t>OtsLGRF23S_00591</t>
  </si>
  <si>
    <t>LFH23126-08</t>
  </si>
  <si>
    <t>OtsLGRF23S_00592</t>
  </si>
  <si>
    <t>LFH23107-16</t>
  </si>
  <si>
    <t>OtsLGRF23S_00594</t>
  </si>
  <si>
    <t>LFH2322-15</t>
  </si>
  <si>
    <t>OtsLGRF23S_00595</t>
  </si>
  <si>
    <t>LFH2335-08</t>
  </si>
  <si>
    <t>OtsLGRF23S_00596</t>
  </si>
  <si>
    <t>OtsLGRF23S_00599</t>
  </si>
  <si>
    <t>LFH23152-13</t>
  </si>
  <si>
    <t>OtsLGRF23S_00600</t>
  </si>
  <si>
    <t>LFH2315-16</t>
  </si>
  <si>
    <t>OtsLGRF23S_00601</t>
  </si>
  <si>
    <t>LFH2332-20</t>
  </si>
  <si>
    <t>OtsLGRF23S_00602</t>
  </si>
  <si>
    <t>LFH23128-11</t>
  </si>
  <si>
    <t>OtsLGRF23S_00604</t>
  </si>
  <si>
    <t>LFH2334-10</t>
  </si>
  <si>
    <t>OtsLGRF23S_00607</t>
  </si>
  <si>
    <t>LFH2313-02</t>
  </si>
  <si>
    <t>OtsLGRF23S_00610</t>
  </si>
  <si>
    <t>LFH23100-01</t>
  </si>
  <si>
    <t>OtsLGRF23S_00611</t>
  </si>
  <si>
    <t>LFH2307-02</t>
  </si>
  <si>
    <t>OtsLGRF23S_00613</t>
  </si>
  <si>
    <t>LFH23107-17</t>
  </si>
  <si>
    <t>OtsLGRF23S_00614</t>
  </si>
  <si>
    <t>LFH2304-02</t>
  </si>
  <si>
    <t>OtsLGRF23S_00615</t>
  </si>
  <si>
    <t>LFH2322-20</t>
  </si>
  <si>
    <t>OtsLGRF23S_00618</t>
  </si>
  <si>
    <t>LFH23134-04</t>
  </si>
  <si>
    <t>OtsLGRF23S_00620</t>
  </si>
  <si>
    <t>LFH23106-10</t>
  </si>
  <si>
    <t>OtsLGRF23S_00626</t>
  </si>
  <si>
    <t>LFH2301-13</t>
  </si>
  <si>
    <t>OtsLGRF23S_00627</t>
  </si>
  <si>
    <t>LFH2304-12</t>
  </si>
  <si>
    <t>OtsLGRF23S_00628</t>
  </si>
  <si>
    <t>LFH23138-18</t>
  </si>
  <si>
    <t>OtsLGRF23S_00630</t>
  </si>
  <si>
    <t>LFH2302-19</t>
  </si>
  <si>
    <t>OtsLGRF23S_00633</t>
  </si>
  <si>
    <t>LFH23103-02</t>
  </si>
  <si>
    <t>OtsLGRF23S_00637</t>
  </si>
  <si>
    <t>LFH2322-05</t>
  </si>
  <si>
    <t>OtsLGRF23S_00638</t>
  </si>
  <si>
    <t>LFH23110-11</t>
  </si>
  <si>
    <t>OtsLGRF23S_00642</t>
  </si>
  <si>
    <t>OtsLGRF23S_00643</t>
  </si>
  <si>
    <t>LFH23151-11</t>
  </si>
  <si>
    <t>OtsLGRF23S_00644</t>
  </si>
  <si>
    <t>LFH2316-16</t>
  </si>
  <si>
    <t>OtsLGRF23S_00646</t>
  </si>
  <si>
    <t>LFH23124-13</t>
  </si>
  <si>
    <t>OtsLGRF23S_00647</t>
  </si>
  <si>
    <t>LFH23127-02</t>
  </si>
  <si>
    <t>OtsLGRF23S_00648</t>
  </si>
  <si>
    <t>LFH2333-20</t>
  </si>
  <si>
    <t>OtsLGRF23S_00653</t>
  </si>
  <si>
    <t>OtsLGRF23S_00655</t>
  </si>
  <si>
    <t>LFH23139-05</t>
  </si>
  <si>
    <t>0.2</t>
  </si>
  <si>
    <t>OtsLGRF23S_00657</t>
  </si>
  <si>
    <t>LFH23128-06</t>
  </si>
  <si>
    <t>OtsLGRF23S_00658</t>
  </si>
  <si>
    <t>LFH23100-07</t>
  </si>
  <si>
    <t>OtsLGRF23S_00659</t>
  </si>
  <si>
    <t>OtsLGRF23S_00661</t>
  </si>
  <si>
    <t>OtsLGRF23S_00663</t>
  </si>
  <si>
    <t>LFH2311-14</t>
  </si>
  <si>
    <t>OtsLGRF23S_00664</t>
  </si>
  <si>
    <t>LFH23135-11</t>
  </si>
  <si>
    <t>OtsLGRF23S_00665</t>
  </si>
  <si>
    <t>OtsLGRF23S_00666</t>
  </si>
  <si>
    <t>OtsLGRF23S_00667</t>
  </si>
  <si>
    <t>LFH2302-02</t>
  </si>
  <si>
    <t>OtsLGRF23S_00672</t>
  </si>
  <si>
    <t>LFH23137-03</t>
  </si>
  <si>
    <t>OtsLGRF23S_00673</t>
  </si>
  <si>
    <t>LFH2326-11</t>
  </si>
  <si>
    <t>OtsLGRF23S_00674</t>
  </si>
  <si>
    <t>LFH2302-06</t>
  </si>
  <si>
    <t>OtsLGRF23S_00675</t>
  </si>
  <si>
    <t>LFH23108-05</t>
  </si>
  <si>
    <t>OtsLGRF23S_00676</t>
  </si>
  <si>
    <t>LFH23109-03</t>
  </si>
  <si>
    <t>OtsLGRF23S_00677</t>
  </si>
  <si>
    <t>LFH2311-03</t>
  </si>
  <si>
    <t>OtsLGRF23S_00678</t>
  </si>
  <si>
    <t>LFH23127-20</t>
  </si>
  <si>
    <t>OtsLGRF23S_00679</t>
  </si>
  <si>
    <t>LFH2311-12</t>
  </si>
  <si>
    <t>OtsLGRF23S_00680</t>
  </si>
  <si>
    <t>LFH23102-12</t>
  </si>
  <si>
    <t>OtsLGRF23S_00681</t>
  </si>
  <si>
    <t>LFH2315-07</t>
  </si>
  <si>
    <t>OtsLGRF23S_00682</t>
  </si>
  <si>
    <t>LFH23106-08</t>
  </si>
  <si>
    <t>OtsLGRF23S_00683</t>
  </si>
  <si>
    <t>LFH23124-05</t>
  </si>
  <si>
    <t>OtsLGRF23S_00684</t>
  </si>
  <si>
    <t>LFH2311-13</t>
  </si>
  <si>
    <t>OtsLGRF23S_00685</t>
  </si>
  <si>
    <t>LFH23121-07</t>
  </si>
  <si>
    <t>OtsLGRF23S_00688</t>
  </si>
  <si>
    <t>LFH2312-18</t>
  </si>
  <si>
    <t>OtsLGRF23S_00692</t>
  </si>
  <si>
    <t>LFH2307-01</t>
  </si>
  <si>
    <t>OtsLGRF23S_00693</t>
  </si>
  <si>
    <t>LFH2304-01</t>
  </si>
  <si>
    <t>OtsLGRF23S_00694</t>
  </si>
  <si>
    <t>LFH23126-07</t>
  </si>
  <si>
    <t>OtsLGRF23S_00695</t>
  </si>
  <si>
    <t>LFH2312-17</t>
  </si>
  <si>
    <t>OtsLGRF23S_00698</t>
  </si>
  <si>
    <t>LFH2306-14</t>
  </si>
  <si>
    <t>OtsLGRF23S_00700</t>
  </si>
  <si>
    <t>LFH23128-20</t>
  </si>
  <si>
    <t>OtsLGRF23S_00701</t>
  </si>
  <si>
    <t>LFH2316-11</t>
  </si>
  <si>
    <t>OtsLGRF23S_00702</t>
  </si>
  <si>
    <t>LFH23139-18</t>
  </si>
  <si>
    <t>OtsLGRF23S_00703</t>
  </si>
  <si>
    <t>LFH23138-04</t>
  </si>
  <si>
    <t>OtsLGRF23S_00705</t>
  </si>
  <si>
    <t>LFH23122-11</t>
  </si>
  <si>
    <t>OtsLGRF23S_00708</t>
  </si>
  <si>
    <t>LFH2312-10</t>
  </si>
  <si>
    <t>OtsLGRF23S_00710</t>
  </si>
  <si>
    <t>LFH2301-08</t>
  </si>
  <si>
    <t>OtsLGRF23S_00712</t>
  </si>
  <si>
    <t>LFH23127-09</t>
  </si>
  <si>
    <t>OtsLGRF23S_00715</t>
  </si>
  <si>
    <t>LFH2306-12</t>
  </si>
  <si>
    <t>OtsLGRF23S_00716</t>
  </si>
  <si>
    <t>OtsLGRF23S_00717</t>
  </si>
  <si>
    <t>OtsLGRF23S_00718</t>
  </si>
  <si>
    <t>LFH23121-06</t>
  </si>
  <si>
    <t>OtsLGRF23S_00719</t>
  </si>
  <si>
    <t>OtsLGRF23S_00720</t>
  </si>
  <si>
    <t>OtsLGRF23S_00721</t>
  </si>
  <si>
    <t>LFH23103-05</t>
  </si>
  <si>
    <t>OtsLGRF23S_00722</t>
  </si>
  <si>
    <t>OtsLGRF23S_00723</t>
  </si>
  <si>
    <t>LFH23101-02</t>
  </si>
  <si>
    <t>OtsLGRF23S_00724</t>
  </si>
  <si>
    <t>LFH23100-08</t>
  </si>
  <si>
    <t>OtsLGRF23S_00725</t>
  </si>
  <si>
    <t>LFH23100-15</t>
  </si>
  <si>
    <t>OtsLGRF23S_00729</t>
  </si>
  <si>
    <t>LFH23108-19</t>
  </si>
  <si>
    <t>OtsLGRF23S_00730</t>
  </si>
  <si>
    <t>LFH23135-12</t>
  </si>
  <si>
    <t>OtsLGRF23S_00731</t>
  </si>
  <si>
    <t>LFH23136-12</t>
  </si>
  <si>
    <t>OtsLGRF23S_00733</t>
  </si>
  <si>
    <t>LFH2302-08</t>
  </si>
  <si>
    <t>OtsLGRF23S_00738</t>
  </si>
  <si>
    <t>LFH23120-05</t>
  </si>
  <si>
    <t>OtsLGRF23S_00740</t>
  </si>
  <si>
    <t>LFH23139-14</t>
  </si>
  <si>
    <t>OtsLGRF23S_00741</t>
  </si>
  <si>
    <t>LFH2302-07</t>
  </si>
  <si>
    <t>OtsLGRF23S_00743</t>
  </si>
  <si>
    <t>LFH23102-10</t>
  </si>
  <si>
    <t>OtsLGRF23S_00744</t>
  </si>
  <si>
    <t>LFH23106-15</t>
  </si>
  <si>
    <t>OtsLGRF23S_00745</t>
  </si>
  <si>
    <t>LFH2306-17</t>
  </si>
  <si>
    <t>OtsLGRF23S_00747</t>
  </si>
  <si>
    <t>LFH23123-17</t>
  </si>
  <si>
    <t>OtsLGRF23S_00750</t>
  </si>
  <si>
    <t>OtsLGRF23S_00751</t>
  </si>
  <si>
    <t>OtsLGRF23S_00754</t>
  </si>
  <si>
    <t>LFH2332-19</t>
  </si>
  <si>
    <t>OtsLGRF23S_00756</t>
  </si>
  <si>
    <t>LFH23126-14</t>
  </si>
  <si>
    <t>OtsLGRF23S_00758</t>
  </si>
  <si>
    <t>LFH23102-09</t>
  </si>
  <si>
    <t>OtsLGRF23S_00759</t>
  </si>
  <si>
    <t>LFH23101-17</t>
  </si>
  <si>
    <t>OtsLGRF23S_00766</t>
  </si>
  <si>
    <t>OtsLGRF23S_00767</t>
  </si>
  <si>
    <t>LFH23101-08</t>
  </si>
  <si>
    <t>OtsLGRF23S_00768</t>
  </si>
  <si>
    <t>LFH2305-20</t>
  </si>
  <si>
    <t>OtsLGRF23S_00771</t>
  </si>
  <si>
    <t>OtsLGRF23S_00772</t>
  </si>
  <si>
    <t>LFH23136-06</t>
  </si>
  <si>
    <t>OtsLGRF23S_00773</t>
  </si>
  <si>
    <t>OtsLGRF23S_00774</t>
  </si>
  <si>
    <t>LFH2304-14</t>
  </si>
  <si>
    <t>OtsLGRF23S_00775</t>
  </si>
  <si>
    <t>LFH2314-18</t>
  </si>
  <si>
    <t>OtsLGRF23S_00777</t>
  </si>
  <si>
    <t>LFH2316-06</t>
  </si>
  <si>
    <t>OtsLGRF23S_00778</t>
  </si>
  <si>
    <t>LFH23106-06</t>
  </si>
  <si>
    <t>OtsLGRF23S_00780</t>
  </si>
  <si>
    <t>LFH23121-09</t>
  </si>
  <si>
    <t>OtsLGRF23S_00781</t>
  </si>
  <si>
    <t>OtsLGRF23S_00782</t>
  </si>
  <si>
    <t>LFH2302-14</t>
  </si>
  <si>
    <t>OtsLGRF23S_00783</t>
  </si>
  <si>
    <t>OtsLGRF23S_00784</t>
  </si>
  <si>
    <t>LFH23108-15</t>
  </si>
  <si>
    <t>OtsLGRF23S_00785</t>
  </si>
  <si>
    <t>LFH2314-02</t>
  </si>
  <si>
    <t>OtsLGRF23S_00787</t>
  </si>
  <si>
    <t>LFH2328-13</t>
  </si>
  <si>
    <t>OtsLGRF23S_00788</t>
  </si>
  <si>
    <t>LFH23120-14</t>
  </si>
  <si>
    <t>OtsLGRF23S_00791</t>
  </si>
  <si>
    <t>LFH2313-13</t>
  </si>
  <si>
    <t>OtsLGRF23S_00792</t>
  </si>
  <si>
    <t>LFH23101-15</t>
  </si>
  <si>
    <t>OtsLGRF23S_00797</t>
  </si>
  <si>
    <t>LFH2305-19</t>
  </si>
  <si>
    <t>OtsLGRF23S_00798</t>
  </si>
  <si>
    <t>OtsLGRF23S_00799</t>
  </si>
  <si>
    <t>LFH23107-06</t>
  </si>
  <si>
    <t>OtsLGRF23S_00800</t>
  </si>
  <si>
    <t>LFH2306-04</t>
  </si>
  <si>
    <t>OtsLGRF23S_00803</t>
  </si>
  <si>
    <t>LFH2322-12</t>
  </si>
  <si>
    <t>OtsLGRF23S_00804</t>
  </si>
  <si>
    <t>LFH2305-18</t>
  </si>
  <si>
    <t>OtsLGRF23S_00806</t>
  </si>
  <si>
    <t>LFH2321-13</t>
  </si>
  <si>
    <t>OtsLGRF23S_00812</t>
  </si>
  <si>
    <t>LFH2332-13</t>
  </si>
  <si>
    <t>OtsLGRF23S_00813</t>
  </si>
  <si>
    <t>LFH23123-03</t>
  </si>
  <si>
    <t>OtsLGRF23S_00814</t>
  </si>
  <si>
    <t>LFH2330-02</t>
  </si>
  <si>
    <t>OtsLGRF23S_00816</t>
  </si>
  <si>
    <t>LFH2314-13</t>
  </si>
  <si>
    <t>OtsLGRF23S_00820</t>
  </si>
  <si>
    <t>LFH2305-06</t>
  </si>
  <si>
    <t>OtsLGRF23S_00821</t>
  </si>
  <si>
    <t>LFH23100-18</t>
  </si>
  <si>
    <t>OtsLGRF23S_00823</t>
  </si>
  <si>
    <t>LFH2302-03</t>
  </si>
  <si>
    <t>OtsLGRF23S_00825</t>
  </si>
  <si>
    <t>LFH23100-17</t>
  </si>
  <si>
    <t>OtsLGRF23S_00826</t>
  </si>
  <si>
    <t>LFH23108-09</t>
  </si>
  <si>
    <t>OtsLGRF23S_00828</t>
  </si>
  <si>
    <t>LFH2313-14</t>
  </si>
  <si>
    <t>OtsLGRF23S_00830</t>
  </si>
  <si>
    <t>LFH2305-11</t>
  </si>
  <si>
    <t>OtsLGRF23S_00831</t>
  </si>
  <si>
    <t>LFH23107-01</t>
  </si>
  <si>
    <t>OtsLGRF23S_00839</t>
  </si>
  <si>
    <t>OtsLGRF23S_00840</t>
  </si>
  <si>
    <t>LFH23110-05</t>
  </si>
  <si>
    <t>OtsLGRF23S_00845</t>
  </si>
  <si>
    <t>LFH23101-10</t>
  </si>
  <si>
    <t>OtsLGRF23S_00846</t>
  </si>
  <si>
    <t>LFH23126-11</t>
  </si>
  <si>
    <t>OtsLGRF23S_00848</t>
  </si>
  <si>
    <t>OtsLGRF23S_00850</t>
  </si>
  <si>
    <t>LFH23109-17</t>
  </si>
  <si>
    <t>OtsLGRF23S_00853</t>
  </si>
  <si>
    <t>LFH2301-05</t>
  </si>
  <si>
    <t>OtsLGRF23S_00854</t>
  </si>
  <si>
    <t>LFH23126-02</t>
  </si>
  <si>
    <t>OtsLGRF23S_00855</t>
  </si>
  <si>
    <t>LFH23122-17</t>
  </si>
  <si>
    <t>OtsLGRF23S_00857</t>
  </si>
  <si>
    <t>LFH2302-12</t>
  </si>
  <si>
    <t>OtsLGRF23S_00858</t>
  </si>
  <si>
    <t>OtsLGRF23S_00859</t>
  </si>
  <si>
    <t>OtsLGRF23S_00862</t>
  </si>
  <si>
    <t>LFH2332-09</t>
  </si>
  <si>
    <t>OtsLGRF23S_00863</t>
  </si>
  <si>
    <t>LFH2332-07</t>
  </si>
  <si>
    <t>OtsLGRF23S_00865</t>
  </si>
  <si>
    <t>LFH23101-03</t>
  </si>
  <si>
    <t>OtsLGRF23S_00869</t>
  </si>
  <si>
    <t>LFH2305-13</t>
  </si>
  <si>
    <t>OtsLGRF23S_00870</t>
  </si>
  <si>
    <t>LFH23123-12</t>
  </si>
  <si>
    <t>OtsLGRF23S_00871</t>
  </si>
  <si>
    <t>LFH23109-09</t>
  </si>
  <si>
    <t>OtsLGRF23S_00872</t>
  </si>
  <si>
    <t>OtsLGRF23S_00879</t>
  </si>
  <si>
    <t>LFH23109-12</t>
  </si>
  <si>
    <t>OtsLGRF23S_00880</t>
  </si>
  <si>
    <t>LFH23135-01</t>
  </si>
  <si>
    <t>OtsLGRF23S_00881</t>
  </si>
  <si>
    <t>OtsLGRF23S_00882</t>
  </si>
  <si>
    <t>LFH23150-12</t>
  </si>
  <si>
    <t>OtsLGRF23S_00883</t>
  </si>
  <si>
    <t>LFH2306-02</t>
  </si>
  <si>
    <t>OtsLGRF23S_00888</t>
  </si>
  <si>
    <t>LFH2332-11</t>
  </si>
  <si>
    <t>OtsLGRF23S_00889</t>
  </si>
  <si>
    <t>LFH2305-16</t>
  </si>
  <si>
    <t>OtsLGRF23S_00890</t>
  </si>
  <si>
    <t>LFH2335-16</t>
  </si>
  <si>
    <t>OtsLGRF23S_00893</t>
  </si>
  <si>
    <t>LFH2304-19</t>
  </si>
  <si>
    <t>OtsLGRF23S_00894</t>
  </si>
  <si>
    <t>LFH2312-12</t>
  </si>
  <si>
    <t>OtsLGRF23S_00902</t>
  </si>
  <si>
    <t>LFH2330-18</t>
  </si>
  <si>
    <t>OtsLGRF23S_00904</t>
  </si>
  <si>
    <t>OtsLGRF23S_00906</t>
  </si>
  <si>
    <t>OtsLGRF23S_00907</t>
  </si>
  <si>
    <t>LFH23102-14</t>
  </si>
  <si>
    <t>OtsLGRF23S_00912</t>
  </si>
  <si>
    <t>OtsLGRF23S_00913</t>
  </si>
  <si>
    <t>OtsLGRF23S_00914</t>
  </si>
  <si>
    <t>LFH2301-19</t>
  </si>
  <si>
    <t>OtsLGRF23S_00915</t>
  </si>
  <si>
    <t>OtsLGRF23S_00918</t>
  </si>
  <si>
    <t>LFH2311-04</t>
  </si>
  <si>
    <t>OtsLGRF23S_00922</t>
  </si>
  <si>
    <t>LFH23148-11</t>
  </si>
  <si>
    <t>OtsLGRF23S_00923</t>
  </si>
  <si>
    <t>LFH23100-10</t>
  </si>
  <si>
    <t>OtsLGRF23S_00924</t>
  </si>
  <si>
    <t>LFH23109-18</t>
  </si>
  <si>
    <t>OtsLGRF23S_00925</t>
  </si>
  <si>
    <t>OtsLGRF23S_00929</t>
  </si>
  <si>
    <t>LFH2311-06</t>
  </si>
  <si>
    <t>OtsLGRF23S_00930</t>
  </si>
  <si>
    <t>LFH2321-20</t>
  </si>
  <si>
    <t>OtsLGRF23S_00931</t>
  </si>
  <si>
    <t>LFH2315-09</t>
  </si>
  <si>
    <t>OtsLGRF23S_00933</t>
  </si>
  <si>
    <t>OtsLGRF23S_00934</t>
  </si>
  <si>
    <t>LFH2312-08</t>
  </si>
  <si>
    <t>OtsLGRF23S_00935</t>
  </si>
  <si>
    <t>LFH2311-02</t>
  </si>
  <si>
    <t>OtsLGRF23S_00936</t>
  </si>
  <si>
    <t>LFH2326-07</t>
  </si>
  <si>
    <t>OtsLGRF23S_00937</t>
  </si>
  <si>
    <t>LFH23100-13</t>
  </si>
  <si>
    <t>OtsLGRF23S_00938</t>
  </si>
  <si>
    <t>LFH23135-03</t>
  </si>
  <si>
    <t>OtsLGRF23S_00939</t>
  </si>
  <si>
    <t>LFH23137-14</t>
  </si>
  <si>
    <t>OtsLGRF23S_00940</t>
  </si>
  <si>
    <t>LFH2302-13</t>
  </si>
  <si>
    <t>OtsLGRF23S_00942</t>
  </si>
  <si>
    <t>LFH23135-10</t>
  </si>
  <si>
    <t>OtsLGRF23S_00950</t>
  </si>
  <si>
    <t>LFH23101-05</t>
  </si>
  <si>
    <t>OtsLGRF23S_00951</t>
  </si>
  <si>
    <t>LFH23123-01</t>
  </si>
  <si>
    <t>OtsLGRF23S_00952</t>
  </si>
  <si>
    <t>LFH23102-19</t>
  </si>
  <si>
    <t>OtsLGRF23S_00953</t>
  </si>
  <si>
    <t>OtsLGRF23S_00955</t>
  </si>
  <si>
    <t>OtsLGRF23S_00957</t>
  </si>
  <si>
    <t>LFH2311-05</t>
  </si>
  <si>
    <t>OtsLGRF23S_00958</t>
  </si>
  <si>
    <t>LFH23138-05</t>
  </si>
  <si>
    <t>OtsLGRF23S_00959</t>
  </si>
  <si>
    <t>LFH23120-13</t>
  </si>
  <si>
    <t>OtsLGRF23S_00960</t>
  </si>
  <si>
    <t>LFH2322-07</t>
  </si>
  <si>
    <t>OtsLGRF23S_00961</t>
  </si>
  <si>
    <t>LFH2334-03</t>
  </si>
  <si>
    <t>OtsLGRF23S_00971</t>
  </si>
  <si>
    <t>LFH23128-03</t>
  </si>
  <si>
    <t>OtsLGRF23S_00973</t>
  </si>
  <si>
    <t>LFH2306-15</t>
  </si>
  <si>
    <t>OtsLGRF23S_00975</t>
  </si>
  <si>
    <t>LFH23110-10</t>
  </si>
  <si>
    <t>OtsLGRF23S_00976</t>
  </si>
  <si>
    <t>LFH23108-10</t>
  </si>
  <si>
    <t>OtsLGRF23S_00977</t>
  </si>
  <si>
    <t>LFH23106-11</t>
  </si>
  <si>
    <t>OtsLGRF23S_00978</t>
  </si>
  <si>
    <t>LFH2314-16</t>
  </si>
  <si>
    <t>OtsLGRF23S_00979</t>
  </si>
  <si>
    <t>OtsLGRF23S_00985</t>
  </si>
  <si>
    <t>LFH23108-01</t>
  </si>
  <si>
    <t>OtsLGRF23S_00987</t>
  </si>
  <si>
    <t>LFH2304-03</t>
  </si>
  <si>
    <t>OtsLGRF23S_00988</t>
  </si>
  <si>
    <t>LFH2331-08</t>
  </si>
  <si>
    <t>OtsLGRF23S_00990</t>
  </si>
  <si>
    <t>LFH2333-19</t>
  </si>
  <si>
    <t>OtsLGRF23S_00991</t>
  </si>
  <si>
    <t>LFH23136-20</t>
  </si>
  <si>
    <t>OtsLGRF23S_00992</t>
  </si>
  <si>
    <t>LFH23106-07</t>
  </si>
  <si>
    <t>OtsLGRF23S_00993</t>
  </si>
  <si>
    <t>LFH2332-06</t>
  </si>
  <si>
    <t>OtsLGRF23S_00994</t>
  </si>
  <si>
    <t>LFH2321-18</t>
  </si>
  <si>
    <t>OtsLGRF23S_00995</t>
  </si>
  <si>
    <t>LFH2304-07</t>
  </si>
  <si>
    <t>OtsLGRF23S_00996</t>
  </si>
  <si>
    <t>LFH2331-06</t>
  </si>
  <si>
    <t>OtsLGRF23S_00997</t>
  </si>
  <si>
    <t>OtsLGRF23S_01001</t>
  </si>
  <si>
    <t>OtsLGRF23S_01002</t>
  </si>
  <si>
    <t>LFH23122-15</t>
  </si>
  <si>
    <t>OtsLGRF23S_01004</t>
  </si>
  <si>
    <t>LFH2306-03</t>
  </si>
  <si>
    <t>OtsLGRF23S_01007</t>
  </si>
  <si>
    <t>LFH23120-10</t>
  </si>
  <si>
    <t>OtsLGRF23S_01011</t>
  </si>
  <si>
    <t>LFH23107-12</t>
  </si>
  <si>
    <t>OtsLGRF23S_01015</t>
  </si>
  <si>
    <t>LFH2316-04</t>
  </si>
  <si>
    <t>OtsLGRF23S_01016</t>
  </si>
  <si>
    <t>LFH2333-01</t>
  </si>
  <si>
    <t>OtsLGRF23S_01017</t>
  </si>
  <si>
    <t>LFH23148-07</t>
  </si>
  <si>
    <t>OtsLGRF23S_01018</t>
  </si>
  <si>
    <t>OtsLGRF23S_01019</t>
  </si>
  <si>
    <t>LFH23110-08</t>
  </si>
  <si>
    <t>OtsLGRF23S_01020</t>
  </si>
  <si>
    <t>LFH23134-12</t>
  </si>
  <si>
    <t>OtsLGRF23S_01023</t>
  </si>
  <si>
    <t>LFH23110-03</t>
  </si>
  <si>
    <t>OtsLGRF23S_01024</t>
  </si>
  <si>
    <t>LFH23126-15</t>
  </si>
  <si>
    <t>OtsLGRF23S_01028</t>
  </si>
  <si>
    <t>LFH23107-07</t>
  </si>
  <si>
    <t>OtsLGRF23S_01029</t>
  </si>
  <si>
    <t>LFH2326-20</t>
  </si>
  <si>
    <t>OtsLGRF23S_01030</t>
  </si>
  <si>
    <t>LFH2335-02</t>
  </si>
  <si>
    <t>OtsLGRF23S_01032</t>
  </si>
  <si>
    <t>LFH2328-03</t>
  </si>
  <si>
    <t>OtsLGRF23S_01033</t>
  </si>
  <si>
    <t>LFH2301-09</t>
  </si>
  <si>
    <t>OtsLGRF23S_01034</t>
  </si>
  <si>
    <t>LFH2315-17</t>
  </si>
  <si>
    <t>OtsLGRF23S_01035</t>
  </si>
  <si>
    <t>LFH2304-08</t>
  </si>
  <si>
    <t>OtsLGRF23S_01036</t>
  </si>
  <si>
    <t>LFH2304-20</t>
  </si>
  <si>
    <t>OtsLGRF23S_01037</t>
  </si>
  <si>
    <t>LFH2321-16</t>
  </si>
  <si>
    <t>OtsLGRF23S_01038</t>
  </si>
  <si>
    <t>OtsLGRF23S_01039</t>
  </si>
  <si>
    <t>LFH2306-13</t>
  </si>
  <si>
    <t>OtsLGRF23S_01040</t>
  </si>
  <si>
    <t>LFH23100-03</t>
  </si>
  <si>
    <t>OtsLGRF23S_01041</t>
  </si>
  <si>
    <t>OtsLGRF23S_01051</t>
  </si>
  <si>
    <t>LFH2321-11</t>
  </si>
  <si>
    <t>OtsLGRF23S_01052</t>
  </si>
  <si>
    <t>LFH23110-18</t>
  </si>
  <si>
    <t>OtsLGRF23S_01053</t>
  </si>
  <si>
    <t>LFH2314-09</t>
  </si>
  <si>
    <t>OtsLGRF23S_01055</t>
  </si>
  <si>
    <t>OtsLGRF23S_01058</t>
  </si>
  <si>
    <t>LFH23120-16</t>
  </si>
  <si>
    <t>OtsLGRF23S_01060</t>
  </si>
  <si>
    <t>LFH23121-15</t>
  </si>
  <si>
    <t>OtsLGRF23S_01061</t>
  </si>
  <si>
    <t>OtsLGRF23S_01064</t>
  </si>
  <si>
    <t>LFH2333-04</t>
  </si>
  <si>
    <t>OtsLGRF23S_01065</t>
  </si>
  <si>
    <t>LFH23101-01</t>
  </si>
  <si>
    <t>OtsLGRF23S_01066</t>
  </si>
  <si>
    <t>LFH23110-15</t>
  </si>
  <si>
    <t>OtsLGRF23S_01067</t>
  </si>
  <si>
    <t>LFH23135-15</t>
  </si>
  <si>
    <t>OtsLGRF23S_01068</t>
  </si>
  <si>
    <t>OtsLGRF23S_01074</t>
  </si>
  <si>
    <t>LFH23121-11</t>
  </si>
  <si>
    <t>OtsLGRF23S_01075</t>
  </si>
  <si>
    <t>LFH23129-03</t>
  </si>
  <si>
    <t>OtsLGRF23S_01078</t>
  </si>
  <si>
    <t>LFH2335-19</t>
  </si>
  <si>
    <t>OtsLGRF23S_01079</t>
  </si>
  <si>
    <t>LFH23109-08</t>
  </si>
  <si>
    <t>OtsLGRF23S_01080</t>
  </si>
  <si>
    <t>LFH23108-16</t>
  </si>
  <si>
    <t>OtsLGRF23S_01081</t>
  </si>
  <si>
    <t>LFH23102-13</t>
  </si>
  <si>
    <t>OtsLGRF23S_01086</t>
  </si>
  <si>
    <t>LFH23127-05</t>
  </si>
  <si>
    <t>OtsLGRF23S_01087</t>
  </si>
  <si>
    <t>LFH23120-11</t>
  </si>
  <si>
    <t>OtsLGRF23S_01088</t>
  </si>
  <si>
    <t>LFH2314-11</t>
  </si>
  <si>
    <t>OtsLGRF23S_01089</t>
  </si>
  <si>
    <t>OtsLGRF23S_01090</t>
  </si>
  <si>
    <t>LFH23107-04</t>
  </si>
  <si>
    <t>OtsLGRF23S_01096</t>
  </si>
  <si>
    <t>OtsLGRF23S_01097</t>
  </si>
  <si>
    <t>LFH23101-19</t>
  </si>
  <si>
    <t>OtsLGRF23S_01101</t>
  </si>
  <si>
    <t>OtsLGRF23S_01106</t>
  </si>
  <si>
    <t>LFH23122-09</t>
  </si>
  <si>
    <t>OtsLGRF23S_01107</t>
  </si>
  <si>
    <t>LFH23108-14</t>
  </si>
  <si>
    <t>OtsLGRF23S_01108</t>
  </si>
  <si>
    <t>LFH2304-16</t>
  </si>
  <si>
    <t>OtsLGRF23S_01110</t>
  </si>
  <si>
    <t>LFH23121-02</t>
  </si>
  <si>
    <t>OtsLGRF23S_01114</t>
  </si>
  <si>
    <t>LFH23127-10</t>
  </si>
  <si>
    <t>OtsLGRF23S_01115</t>
  </si>
  <si>
    <t>LFH23125-19</t>
  </si>
  <si>
    <t>OtsLGRF23S_01118</t>
  </si>
  <si>
    <t>OtsLGRF23S_01119</t>
  </si>
  <si>
    <t>LFH2304-04</t>
  </si>
  <si>
    <t>OtsLGRF23S_01120</t>
  </si>
  <si>
    <t>LFH23151-13</t>
  </si>
  <si>
    <t>OtsLGRF23S_01121</t>
  </si>
  <si>
    <t>LFH2320-20</t>
  </si>
  <si>
    <t>OtsLGRF23S_01122</t>
  </si>
  <si>
    <t>LFH23109-04</t>
  </si>
  <si>
    <t>OtsLGRF23S_01123</t>
  </si>
  <si>
    <t>LFH2323-01</t>
  </si>
  <si>
    <t>OtsLGRF23S_01124</t>
  </si>
  <si>
    <t>LFH2316-18</t>
  </si>
  <si>
    <t>OtsLGRF23S_01125</t>
  </si>
  <si>
    <t>LFH2313-04</t>
  </si>
  <si>
    <t>OtsLGRF23S_01127</t>
  </si>
  <si>
    <t>LFH2333-15</t>
  </si>
  <si>
    <t>OtsLGRF23S_01128</t>
  </si>
  <si>
    <t>LFH2302-09</t>
  </si>
  <si>
    <t>OtsLGRF23S_01129</t>
  </si>
  <si>
    <t>LFH2313-16</t>
  </si>
  <si>
    <t>OtsLGRF23S_01130</t>
  </si>
  <si>
    <t>OtsLGRF23S_01133</t>
  </si>
  <si>
    <t>LFH23147-15</t>
  </si>
  <si>
    <t>OtsLGRF23S_01134</t>
  </si>
  <si>
    <t>LFH2312-13</t>
  </si>
  <si>
    <t>OtsLGRF23S_01137</t>
  </si>
  <si>
    <t>LFH2334-02</t>
  </si>
  <si>
    <t>OtsLGRF23S_01138</t>
  </si>
  <si>
    <t>LFH23127-08</t>
  </si>
  <si>
    <t>OtsLGRF23S_01143</t>
  </si>
  <si>
    <t>LFH2315-12</t>
  </si>
  <si>
    <t>OtsLGRF23S_01144</t>
  </si>
  <si>
    <t>LFH2302-15</t>
  </si>
  <si>
    <t>OtsLGRF23S_01145</t>
  </si>
  <si>
    <t>LFH23100-12</t>
  </si>
  <si>
    <t>OtsLGRF23S_01146</t>
  </si>
  <si>
    <t>LFH2304-06</t>
  </si>
  <si>
    <t>OtsLGRF23S_01147</t>
  </si>
  <si>
    <t>LFH23100-02</t>
  </si>
  <si>
    <t>OtsLGRF23S_01148</t>
  </si>
  <si>
    <t>LFH23102-07</t>
  </si>
  <si>
    <t>OtsLGRF23S_01149</t>
  </si>
  <si>
    <t>LFH2301-02</t>
  </si>
  <si>
    <t>OtsLGRF23S_01152</t>
  </si>
  <si>
    <t>LFH2327-19</t>
  </si>
  <si>
    <t>OtsLGRF23S_01153</t>
  </si>
  <si>
    <t>OtsLGRF23S_01154</t>
  </si>
  <si>
    <t>LFH23121-05</t>
  </si>
  <si>
    <t>OtsLGRF23S_01156</t>
  </si>
  <si>
    <t>OtsLGRF23S_01157</t>
  </si>
  <si>
    <t>LFH23102-01</t>
  </si>
  <si>
    <t>OtsLGRF23S_01163</t>
  </si>
  <si>
    <t>LFH2311-09</t>
  </si>
  <si>
    <t>OtsLGRF23S_01165</t>
  </si>
  <si>
    <t>LFH23129-01</t>
  </si>
  <si>
    <t>OtsLGRF23S_01166</t>
  </si>
  <si>
    <t>LFH2306-09</t>
  </si>
  <si>
    <t>OtsLGRF23S_01167</t>
  </si>
  <si>
    <t>LFH23101-07</t>
  </si>
  <si>
    <t>OtsLGRF23S_01168</t>
  </si>
  <si>
    <t>LFH2306-10</t>
  </si>
  <si>
    <t>OtsLGRF23S_01169</t>
  </si>
  <si>
    <t>LFH2306-19</t>
  </si>
  <si>
    <t>OtsLGRF23S_01170</t>
  </si>
  <si>
    <t>LFH23100-16</t>
  </si>
  <si>
    <t>OtsLGRF23S_01177</t>
  </si>
  <si>
    <t>LFH2313-11</t>
  </si>
  <si>
    <t>OtsLGRF23S_01178</t>
  </si>
  <si>
    <t>LFH2333-16</t>
  </si>
  <si>
    <t>OtsLGRF23S_01179</t>
  </si>
  <si>
    <t>LFH23126-20</t>
  </si>
  <si>
    <t>OtsLGRF23S_01186</t>
  </si>
  <si>
    <t>LFH2333-10</t>
  </si>
  <si>
    <t>OtsLGRF23S_01187</t>
  </si>
  <si>
    <t>LFH23102-08</t>
  </si>
  <si>
    <t>OtsLGRF23S_01188</t>
  </si>
  <si>
    <t>LFH23126-06</t>
  </si>
  <si>
    <t>OtsLGRF23S_01189</t>
  </si>
  <si>
    <t>LFH2306-16</t>
  </si>
  <si>
    <t>OtsLGRF23S_01190</t>
  </si>
  <si>
    <t>LFH23102-04</t>
  </si>
  <si>
    <t>OtsLGRF23S_01192</t>
  </si>
  <si>
    <t>LFH2305-15</t>
  </si>
  <si>
    <t>OtsLGRF23S_01193</t>
  </si>
  <si>
    <t>OtsLGRF23S_01195</t>
  </si>
  <si>
    <t>LFH23109-16</t>
  </si>
  <si>
    <t>OtsLGRF23S_01196</t>
  </si>
  <si>
    <t>LFH23109-20</t>
  </si>
  <si>
    <t>OtsLGRF23S_01198</t>
  </si>
  <si>
    <t>LFH23126-09</t>
  </si>
  <si>
    <t>OtsLGRF23S_01202</t>
  </si>
  <si>
    <t>LFH2311-01</t>
  </si>
  <si>
    <t>OtsLGRF23S_01205</t>
  </si>
  <si>
    <t>OtsLGRF23S_01206</t>
  </si>
  <si>
    <t>OtsLGRF23S_01207</t>
  </si>
  <si>
    <t>LFH23125-08</t>
  </si>
  <si>
    <t>OtsLGRF23S_01209</t>
  </si>
  <si>
    <t>OtsLGRF23S_01210</t>
  </si>
  <si>
    <t>LFH23111-05</t>
  </si>
  <si>
    <t>OtsLGRF23S_01212</t>
  </si>
  <si>
    <t>LFH2306-08</t>
  </si>
  <si>
    <t>OtsLGRF23S_01213</t>
  </si>
  <si>
    <t>LFH23127-11</t>
  </si>
  <si>
    <t>OtsLGRF23S_01217</t>
  </si>
  <si>
    <t>LFH23109-13</t>
  </si>
  <si>
    <t>OtsLGRF23S_01219</t>
  </si>
  <si>
    <t>LFH2314-17</t>
  </si>
  <si>
    <t>OtsLGRF23S_01220</t>
  </si>
  <si>
    <t>LFH2315-06</t>
  </si>
  <si>
    <t>OtsLGRF23S_01222</t>
  </si>
  <si>
    <t>LFH23152-02</t>
  </si>
  <si>
    <t>OtsLGRF23S_01231</t>
  </si>
  <si>
    <t>LFH2313-15</t>
  </si>
  <si>
    <t>OtsLGRF23S_01232</t>
  </si>
  <si>
    <t>LFH23107-18</t>
  </si>
  <si>
    <t>OtsLGRF23S_01233</t>
  </si>
  <si>
    <t>LFH23102-16</t>
  </si>
  <si>
    <t>OtsLGRF23S_01235</t>
  </si>
  <si>
    <t>LFH2316-02</t>
  </si>
  <si>
    <t>OtsLGRF23S_01238</t>
  </si>
  <si>
    <t>LFH2305-04</t>
  </si>
  <si>
    <t>OtsLGRF23S_01240</t>
  </si>
  <si>
    <t>LFH23137-07</t>
  </si>
  <si>
    <t>OtsLGRF23S_01242</t>
  </si>
  <si>
    <t>LFH23101-09</t>
  </si>
  <si>
    <t>OtsLGRF23S_01243</t>
  </si>
  <si>
    <t>OtsLGRF23S_01244</t>
  </si>
  <si>
    <t>LFH2301-18</t>
  </si>
  <si>
    <t>OtsLGRF23S_01247</t>
  </si>
  <si>
    <t>LFH2306-11</t>
  </si>
  <si>
    <t>OtsLGRF23S_01248</t>
  </si>
  <si>
    <t>LFH23107-03</t>
  </si>
  <si>
    <t>OtsLGRF23S_01250</t>
  </si>
  <si>
    <t>LFH23122-06</t>
  </si>
  <si>
    <t>OtsLGRF23S_01251</t>
  </si>
  <si>
    <t>LFH23108-02</t>
  </si>
  <si>
    <t>OtsLGRF23S_01252</t>
  </si>
  <si>
    <t>LFH23120-07</t>
  </si>
  <si>
    <t>OtsLGRF23S_01254</t>
  </si>
  <si>
    <t>OtsLGRF23S_01256</t>
  </si>
  <si>
    <t>OtsLGRF23S_01258</t>
  </si>
  <si>
    <t>LFH23139-20</t>
  </si>
  <si>
    <t>OtsLGRF23S_01259</t>
  </si>
  <si>
    <t>LFH23125-05</t>
  </si>
  <si>
    <t>OtsLGRF23S_01260</t>
  </si>
  <si>
    <t>LFH2335-04</t>
  </si>
  <si>
    <t>OtsLGRF23S_01261</t>
  </si>
  <si>
    <t>OtsLGRF23S_01262</t>
  </si>
  <si>
    <t>LFH23102-02</t>
  </si>
  <si>
    <t>OtsLGRF23S_01263</t>
  </si>
  <si>
    <t>LFH23100-06</t>
  </si>
  <si>
    <t>OtsLGRF23S_01264</t>
  </si>
  <si>
    <t>LFH23126-12</t>
  </si>
  <si>
    <t>OtsLGRF23S_01266</t>
  </si>
  <si>
    <t>LFH2305-08</t>
  </si>
  <si>
    <t>OtsLGRF23S_01267</t>
  </si>
  <si>
    <t>LFH23107-20</t>
  </si>
  <si>
    <t>OtsLGRF23S_01271</t>
  </si>
  <si>
    <t>OtsLGRF23S_01272</t>
  </si>
  <si>
    <t>OtsLGRF23S_01274</t>
  </si>
  <si>
    <t>LFH23135-20</t>
  </si>
  <si>
    <t>OtsLGRF23S_01275</t>
  </si>
  <si>
    <t>LFH2304-05</t>
  </si>
  <si>
    <t>OtsLGRF23S_01276</t>
  </si>
  <si>
    <t>LFH23100-04</t>
  </si>
  <si>
    <t>OtsLGRF23S_01277</t>
  </si>
  <si>
    <t>LFH23111-04</t>
  </si>
  <si>
    <t>OtsLGRF23S_01278</t>
  </si>
  <si>
    <t>LFH23107-15</t>
  </si>
  <si>
    <t>OtsLGRF23S_01280</t>
  </si>
  <si>
    <t>LFH23134-01</t>
  </si>
  <si>
    <t>OtsLGRF23S_01286</t>
  </si>
  <si>
    <t>OtsLGRF23S_01287</t>
  </si>
  <si>
    <t>LFH23109-06</t>
  </si>
  <si>
    <t>OtsLGRF23S_01288</t>
  </si>
  <si>
    <t>LFH2301-06</t>
  </si>
  <si>
    <t>OtsLGRF23S_01289</t>
  </si>
  <si>
    <t>LFH23139-17</t>
  </si>
  <si>
    <t>OtsLGRF23S_01293</t>
  </si>
  <si>
    <t>OtsLGRF23S_01295</t>
  </si>
  <si>
    <t>OtsLGRF23S_01296</t>
  </si>
  <si>
    <t>LFH2334-01</t>
  </si>
  <si>
    <t>OtsLGRF23S_01298</t>
  </si>
  <si>
    <t>LFH23108-03</t>
  </si>
  <si>
    <t>OtsLGRF23S_01299</t>
  </si>
  <si>
    <t>OtsLGRF23S_01300</t>
  </si>
  <si>
    <t>LFH23107-13</t>
  </si>
  <si>
    <t>OtsLGRF23S_01302</t>
  </si>
  <si>
    <t>LFH2316-12</t>
  </si>
  <si>
    <t>OtsLGRF23S_01303</t>
  </si>
  <si>
    <t>LFH2329-06</t>
  </si>
  <si>
    <t>OtsLGRF23S_01306</t>
  </si>
  <si>
    <t>LFH23110-01</t>
  </si>
  <si>
    <t>OtsLGRF23S_01312</t>
  </si>
  <si>
    <t>LFH23101-16</t>
  </si>
  <si>
    <t>OtsLGRF23S_01313</t>
  </si>
  <si>
    <t>LFH23137-08</t>
  </si>
  <si>
    <t>OtsLGRF23S_01314</t>
  </si>
  <si>
    <t>LFH23108-06</t>
  </si>
  <si>
    <t>OtsLGRF23S_01315</t>
  </si>
  <si>
    <t>LFH23152-12</t>
  </si>
  <si>
    <t>OtsLGRF23S_01318</t>
  </si>
  <si>
    <t>LFH2305-02</t>
  </si>
  <si>
    <t>OtsLGRF23S_01319</t>
  </si>
  <si>
    <t>LFH2304-17</t>
  </si>
  <si>
    <t>OtsLGRF23S_01322</t>
  </si>
  <si>
    <t>LFH23138-13</t>
  </si>
  <si>
    <t>OtsLGRF23S_01324</t>
  </si>
  <si>
    <t>OtsLGRF23S_01325</t>
  </si>
  <si>
    <t>LFH23122-16</t>
  </si>
  <si>
    <t>OtsLGRF23S_01326</t>
  </si>
  <si>
    <t>OtsLGRF23S_01327</t>
  </si>
  <si>
    <t>LFH23122-05</t>
  </si>
  <si>
    <t>OtsLGRF23S_01328</t>
  </si>
  <si>
    <t>LFH23102-06</t>
  </si>
  <si>
    <t>OtsLGRF23S_01329</t>
  </si>
  <si>
    <t>LFH2301-03</t>
  </si>
  <si>
    <t>OtsLGRF23S_01333</t>
  </si>
  <si>
    <t>LFH2320-07</t>
  </si>
  <si>
    <t>OtsLGRF23S_01337</t>
  </si>
  <si>
    <t>LFH23136-01</t>
  </si>
  <si>
    <t>OtsLGRF23S_01338</t>
  </si>
  <si>
    <t>OtsLGRF23S_01339</t>
  </si>
  <si>
    <t>LFH23107-02</t>
  </si>
  <si>
    <t>OtsLGRF23S_01340</t>
  </si>
  <si>
    <t>LFH2322-17</t>
  </si>
  <si>
    <t>OtsLGRF23S_01344</t>
  </si>
  <si>
    <t>LFH2315-19</t>
  </si>
  <si>
    <t>OtsLGRF23S_01346</t>
  </si>
  <si>
    <t>LFH23107-14</t>
  </si>
  <si>
    <t>OtsLGRF23S_01347</t>
  </si>
  <si>
    <t>LFH23136-17</t>
  </si>
  <si>
    <t>OtsLGRF23S_01348</t>
  </si>
  <si>
    <t>LFH23128-13</t>
  </si>
  <si>
    <t>OtsLGRF23S_01349</t>
  </si>
  <si>
    <t>OtsLGRF23S_01350</t>
  </si>
  <si>
    <t>OtsLGRF23S_01351</t>
  </si>
  <si>
    <t>LFH2335-18</t>
  </si>
  <si>
    <t>OtsLGRF23S_01352</t>
  </si>
  <si>
    <t>OtsLGRF23S_01353</t>
  </si>
  <si>
    <t>LFH2305-01</t>
  </si>
  <si>
    <t>OtsLGRF23S_01354</t>
  </si>
  <si>
    <t>LFH23120-09</t>
  </si>
  <si>
    <t>OtsLGRF23S_01361</t>
  </si>
  <si>
    <t>LFH2333-17</t>
  </si>
  <si>
    <t>OtsLGRF23S_01362</t>
  </si>
  <si>
    <t>OtsLGRF23S_01363</t>
  </si>
  <si>
    <t>LFH23106-20</t>
  </si>
  <si>
    <t>OtsLGRF23S_01364</t>
  </si>
  <si>
    <t>LFH2306-18</t>
  </si>
  <si>
    <t>OtsLGRF23S_01367</t>
  </si>
  <si>
    <t>LFH23110-04</t>
  </si>
  <si>
    <t>OtsLGRF23S_01370</t>
  </si>
  <si>
    <t>OtsLGRF23S_01372</t>
  </si>
  <si>
    <t>LFH23106-18</t>
  </si>
  <si>
    <t>OtsLGRF23S_01373</t>
  </si>
  <si>
    <t>OtsLGRF23S_01374</t>
  </si>
  <si>
    <t>OtsLGRF23S_01375</t>
  </si>
  <si>
    <t>LFH2327-09</t>
  </si>
  <si>
    <t>OtsLGRF23S_01376</t>
  </si>
  <si>
    <t>LFH2335-09</t>
  </si>
  <si>
    <t>OtsLGRF23S_01377</t>
  </si>
  <si>
    <t>LFH2322-08</t>
  </si>
  <si>
    <t>OtsLGRF23S_01379</t>
  </si>
  <si>
    <t>LFH23106-19</t>
  </si>
  <si>
    <t>OtsLGRF23S_01382</t>
  </si>
  <si>
    <t>LFH2311-10</t>
  </si>
  <si>
    <t>OtsLGRF23S_01384</t>
  </si>
  <si>
    <t>LFH23106-14</t>
  </si>
  <si>
    <t>OtsLGRF23S_01385</t>
  </si>
  <si>
    <t>LFH23139-03</t>
  </si>
  <si>
    <t>OtsLGRF23S_01386</t>
  </si>
  <si>
    <t>LFH23126-01</t>
  </si>
  <si>
    <t>OtsLGRF23S_01387</t>
  </si>
  <si>
    <t>LFH23101-06</t>
  </si>
  <si>
    <t>OtsLGRF23S_01389</t>
  </si>
  <si>
    <t>OtsLGRF23S_01391</t>
  </si>
  <si>
    <t>LFH2332-18</t>
  </si>
  <si>
    <t>OtsLGRF23S_01392</t>
  </si>
  <si>
    <t>OtsLGRF23S_01393</t>
  </si>
  <si>
    <t>LFH23103-04</t>
  </si>
  <si>
    <t>OtsLGRF23S_01399</t>
  </si>
  <si>
    <t>LFH23100-14</t>
  </si>
  <si>
    <t>OtsLGRF23S_01401</t>
  </si>
  <si>
    <t>LFH23125-02</t>
  </si>
  <si>
    <t>OtsLGRF23S_01402</t>
  </si>
  <si>
    <t>LFH23102-20</t>
  </si>
  <si>
    <t>OtsLGRF23S_01405</t>
  </si>
  <si>
    <t>LFH23149-13</t>
  </si>
  <si>
    <t>OtsLGRF23S_01407</t>
  </si>
  <si>
    <t>LFH2301-07</t>
  </si>
  <si>
    <t>OtsLGRF23S_01408</t>
  </si>
  <si>
    <t>OtsLGRF23S_01409</t>
  </si>
  <si>
    <t>LFH23128-16</t>
  </si>
  <si>
    <t>OtsLGRF23S_01411</t>
  </si>
  <si>
    <t>OtsLGRF23S_01412</t>
  </si>
  <si>
    <t>LFH23107-09</t>
  </si>
  <si>
    <t>OtsLGRF23S_01414</t>
  </si>
  <si>
    <t>LFH23137-16</t>
  </si>
  <si>
    <t>OtsLGRF23S_01415</t>
  </si>
  <si>
    <t>LFH23103-03</t>
  </si>
  <si>
    <t>OtsLGRF23S_01416</t>
  </si>
  <si>
    <t>LFH23106-05</t>
  </si>
  <si>
    <t>OtsLGRF23S_01420</t>
  </si>
  <si>
    <t>LFH23110-02</t>
  </si>
  <si>
    <t>OtsLGRF23S_01421</t>
  </si>
  <si>
    <t>LFH23138-01</t>
  </si>
  <si>
    <t>OtsLGRF23S_01422</t>
  </si>
  <si>
    <t>LFH2322-11</t>
  </si>
  <si>
    <t>OtsLGRF23S_01423</t>
  </si>
  <si>
    <t>LFH23108-18</t>
  </si>
  <si>
    <t>OtsLGRF23S_01424</t>
  </si>
  <si>
    <t>OtsLGRF23S_01425</t>
  </si>
  <si>
    <t>LFH23152-04</t>
  </si>
  <si>
    <t>OtsLGRF23S_01426</t>
  </si>
  <si>
    <t>LFH23106-01</t>
  </si>
  <si>
    <t>OtsLGRF23S_01429</t>
  </si>
  <si>
    <t>OtsLGRF23S_01430</t>
  </si>
  <si>
    <t>LFH23100-19</t>
  </si>
  <si>
    <t>OtsLGRF23S_01431</t>
  </si>
  <si>
    <t>LFH23103-01</t>
  </si>
  <si>
    <t>OtsLGRF23S_01432</t>
  </si>
  <si>
    <t>OtsLGRF23S_01433</t>
  </si>
  <si>
    <t>OtsLGRF23S_01435</t>
  </si>
  <si>
    <t>LFH23128-08</t>
  </si>
  <si>
    <t>OtsLGRF23S_01436</t>
  </si>
  <si>
    <t>LFH2312-15</t>
  </si>
  <si>
    <t>OtsLGRF23S_01437</t>
  </si>
  <si>
    <t>LFH23102-03</t>
  </si>
  <si>
    <t>OtsLGRF23S_01440</t>
  </si>
  <si>
    <t>LFH2301-10</t>
  </si>
  <si>
    <t>OtsLGRF23S_01441</t>
  </si>
  <si>
    <t>LFH23120-01</t>
  </si>
  <si>
    <t>OtsLGRF23S_01443</t>
  </si>
  <si>
    <t>LFH2302-16</t>
  </si>
  <si>
    <t>OtsLGRF23S_01444</t>
  </si>
  <si>
    <t>LFH23151-03</t>
  </si>
  <si>
    <t>OtsLGRF23S_01450</t>
  </si>
  <si>
    <t>LFH23121-13</t>
  </si>
  <si>
    <t>OtsLGRF23S_01451</t>
  </si>
  <si>
    <t>LFH23120-06</t>
  </si>
  <si>
    <t>OtsLGRF23S_01455</t>
  </si>
  <si>
    <t>LFH23102-11</t>
  </si>
  <si>
    <t>OtsLGRF23S_01459</t>
  </si>
  <si>
    <t>LFH23121-20</t>
  </si>
  <si>
    <t>OtsLGRF23S_01461</t>
  </si>
  <si>
    <t>LFH23100-09</t>
  </si>
  <si>
    <t>OtsLGRF23S_01466</t>
  </si>
  <si>
    <t>OtsLGRF23S_01467</t>
  </si>
  <si>
    <t>LFH2334-06</t>
  </si>
  <si>
    <t>OtsLGRF23S_01468</t>
  </si>
  <si>
    <t>LFH2316-03</t>
  </si>
  <si>
    <t>OtsLGRF23S_01469</t>
  </si>
  <si>
    <t>LFH23110-09</t>
  </si>
  <si>
    <t>OtsLGRF23S_01472</t>
  </si>
  <si>
    <t>LFH23120-04</t>
  </si>
  <si>
    <t>OtsLGRF23S_01473</t>
  </si>
  <si>
    <t>LFH23120-03</t>
  </si>
  <si>
    <t>OtsLGRF23S_01474</t>
  </si>
  <si>
    <t>OtsLGRF23S_01475</t>
  </si>
  <si>
    <t>LFH2334-13</t>
  </si>
  <si>
    <t>OtsLGRF23S_01476</t>
  </si>
  <si>
    <t>LFH23109-02</t>
  </si>
  <si>
    <t>OtsLGRF23S_01480</t>
  </si>
  <si>
    <t>OtsLGRF23S_01481</t>
  </si>
  <si>
    <t>LFH2304-18</t>
  </si>
  <si>
    <t>OtsLGRF23S_01482</t>
  </si>
  <si>
    <t>LFH2305-10</t>
  </si>
  <si>
    <t>OtsLGRF23S_01483</t>
  </si>
  <si>
    <t>LFH23137-19</t>
  </si>
  <si>
    <t>OtsLGRF23S_01484</t>
  </si>
  <si>
    <t>LFH23106-16</t>
  </si>
  <si>
    <t>OtsLGRF23S_01485</t>
  </si>
  <si>
    <t>LFH23120-02</t>
  </si>
  <si>
    <t>OtsLGRF23S_01486</t>
  </si>
  <si>
    <t>LFH23100-05</t>
  </si>
  <si>
    <t>OtsLGRF23S_01488</t>
  </si>
  <si>
    <t>LFH2313-18</t>
  </si>
  <si>
    <t>OtsLGRF23S_01489</t>
  </si>
  <si>
    <t>LFH2331-03</t>
  </si>
  <si>
    <t>OtsLGRF23S_01493</t>
  </si>
  <si>
    <t>LFH2326-18</t>
  </si>
  <si>
    <t>OtsLGRF23S_01496</t>
  </si>
  <si>
    <t>LFH2313-05</t>
  </si>
  <si>
    <t>OtsLGRF23S_01497</t>
  </si>
  <si>
    <t>LFH23138-06</t>
  </si>
  <si>
    <t>OtsLGRF23S_01505</t>
  </si>
  <si>
    <t>LFH23100-20</t>
  </si>
  <si>
    <t>OtsLGRF23S_01506</t>
  </si>
  <si>
    <t>OtsLGRF23S_01510</t>
  </si>
  <si>
    <t>LFH23110-16</t>
  </si>
  <si>
    <t>OtsLGRF23S_01514</t>
  </si>
  <si>
    <t>LFH23137-18</t>
  </si>
  <si>
    <t>OtsLGRF23S_01515</t>
  </si>
  <si>
    <t>LFH23125-07</t>
  </si>
  <si>
    <t>OtsLGRF23S_01518</t>
  </si>
  <si>
    <t>OtsLGRF23S_01520</t>
  </si>
  <si>
    <t>LFH23139-11</t>
  </si>
  <si>
    <t>OtsLGRF23S_01521</t>
  </si>
  <si>
    <t>LFH23134-20</t>
  </si>
  <si>
    <t>OtsLGRF23S_01524</t>
  </si>
  <si>
    <t>LFH2305-03</t>
  </si>
  <si>
    <t>OtsLGRF23S_01528</t>
  </si>
  <si>
    <t>LFH2327-15</t>
  </si>
  <si>
    <t>OtsLGRF23S_01531</t>
  </si>
  <si>
    <t>LFH23101-13</t>
  </si>
  <si>
    <t>OtsLGRF23S_01532</t>
  </si>
  <si>
    <t>LFH2320-14</t>
  </si>
  <si>
    <t>OtsLGRF23S_01533</t>
  </si>
  <si>
    <t>LFH23101-11</t>
  </si>
  <si>
    <t>OtsLGRF23S_01534</t>
  </si>
  <si>
    <t>OtsLGRF23S_01535</t>
  </si>
  <si>
    <t>LFH23126-19</t>
  </si>
  <si>
    <t>OtsLGRF23S_01537</t>
  </si>
  <si>
    <t>OtsLGRF23S_01538</t>
  </si>
  <si>
    <t>LFH2304-13</t>
  </si>
  <si>
    <t>OtsLGRF23S_01539</t>
  </si>
  <si>
    <t>LFH2332-14</t>
  </si>
  <si>
    <t>OtsLGRF23S_01548</t>
  </si>
  <si>
    <t>LFH2315-08</t>
  </si>
  <si>
    <t>OtsLGRF23S_01551</t>
  </si>
  <si>
    <t>LFH23106-04</t>
  </si>
  <si>
    <t>OtsLGRF23S_01555</t>
  </si>
  <si>
    <t>LFH23108-17</t>
  </si>
  <si>
    <t>OtsLGRF23S_01556</t>
  </si>
  <si>
    <t>OtsLGRF23S_01557</t>
  </si>
  <si>
    <t>LFH2332-08</t>
  </si>
  <si>
    <t>OtsLGRF23S_01558</t>
  </si>
  <si>
    <t>LFH23106-12</t>
  </si>
  <si>
    <t>OtsLGRF23S_01559</t>
  </si>
  <si>
    <t>LFH23122-19</t>
  </si>
  <si>
    <t>OtsLGRF23S_01560</t>
  </si>
  <si>
    <t>LFH23128-05</t>
  </si>
  <si>
    <t>OtsLGRF23S_01561</t>
  </si>
  <si>
    <t>LFH23135-09</t>
  </si>
  <si>
    <t>OtsLGRF23S_01566</t>
  </si>
  <si>
    <t>OtsLGRF23S_01567</t>
  </si>
  <si>
    <t>LFH2330-01</t>
  </si>
  <si>
    <t>OtsLGRF23S_01570</t>
  </si>
  <si>
    <t>LFH2333-14</t>
  </si>
  <si>
    <t>OtsLGRF23S_01571</t>
  </si>
  <si>
    <t>LFH23125-14</t>
  </si>
  <si>
    <t>OtsLGRF23S_01572</t>
  </si>
  <si>
    <t>LFH2301-01</t>
  </si>
  <si>
    <t>OtsLGRF23S_01579</t>
  </si>
  <si>
    <t>LFH23108-04</t>
  </si>
  <si>
    <t>OtsLGRF23S_01580</t>
  </si>
  <si>
    <t>LFH23122-04</t>
  </si>
  <si>
    <t>OtsLGRF23S_01582</t>
  </si>
  <si>
    <t>LFH2304-11</t>
  </si>
  <si>
    <t>OtsLGRF23S_01583</t>
  </si>
  <si>
    <t>LFH2329-19</t>
  </si>
  <si>
    <t>OtsLGRF23S_01586</t>
  </si>
  <si>
    <t>LFH2320-09</t>
  </si>
  <si>
    <t>OtsLGRF23S_01593</t>
  </si>
  <si>
    <t>LFH2301-15</t>
  </si>
  <si>
    <t>OtsLGRF23S_01594</t>
  </si>
  <si>
    <t>LFH2335-17</t>
  </si>
  <si>
    <t>OtsLGRF23S_01595</t>
  </si>
  <si>
    <t>LFH2305-12</t>
  </si>
  <si>
    <t>OtsLGRF23S_01596</t>
  </si>
  <si>
    <t>LFH23124-15</t>
  </si>
  <si>
    <t>OtsLGRF23S_01597</t>
  </si>
  <si>
    <t>LFH23124-01</t>
  </si>
  <si>
    <t>OtsLGRF23S_01599</t>
  </si>
  <si>
    <t>OtsLGRF23S_01601</t>
  </si>
  <si>
    <t>LFH23138-14</t>
  </si>
  <si>
    <t>OtsLGRF23S_01602</t>
  </si>
  <si>
    <t>LFH23101-12</t>
  </si>
  <si>
    <t>OtsLGRF23S_01603</t>
  </si>
  <si>
    <t>LFH23101-18</t>
  </si>
  <si>
    <t>OtsLGRF23S_01604</t>
  </si>
  <si>
    <t>LFH23120-08</t>
  </si>
  <si>
    <t>OtsLGRF23S_01605</t>
  </si>
  <si>
    <t>LFH23110-14</t>
  </si>
  <si>
    <t>OtsLGRF23S_01607</t>
  </si>
  <si>
    <t>LFH23107-05</t>
  </si>
  <si>
    <t>OtsLGRF23S_01608</t>
  </si>
  <si>
    <t>LFH23109-15</t>
  </si>
  <si>
    <t>OtsLGRF23S_02172</t>
  </si>
  <si>
    <t>OtsLGRF23S_02173</t>
  </si>
  <si>
    <t>LFH23115-08</t>
  </si>
  <si>
    <t>OtsLGRF23S_02175</t>
  </si>
  <si>
    <t>LFH2320-06</t>
  </si>
  <si>
    <t>OtsLGRF23S_02176</t>
  </si>
  <si>
    <t>LFH2315-01</t>
  </si>
  <si>
    <t>OtsLGRF23S_02178</t>
  </si>
  <si>
    <t>LFH23104-01</t>
  </si>
  <si>
    <t>OtsLGRF23S_02182</t>
  </si>
  <si>
    <t>LFH23120-17</t>
  </si>
  <si>
    <t>OtsLGRF23S_02183</t>
  </si>
  <si>
    <t>OtsLGRF23S_02184</t>
  </si>
  <si>
    <t>OtsLGRF23S_02185</t>
  </si>
  <si>
    <t>LFH2314-04</t>
  </si>
  <si>
    <t>OtsLGRF23S_02186</t>
  </si>
  <si>
    <t>LFH2319-02</t>
  </si>
  <si>
    <t>OtsLGRF23S_02187</t>
  </si>
  <si>
    <t>LFH2312-14</t>
  </si>
  <si>
    <t>OtsLGRF23S_02189</t>
  </si>
  <si>
    <t>LFH23115-11</t>
  </si>
  <si>
    <t>OtsLGRF23S_02190</t>
  </si>
  <si>
    <t>LFH23139-02</t>
  </si>
  <si>
    <t>OtsLGRF23S_02191</t>
  </si>
  <si>
    <t>LFH2316-09</t>
  </si>
  <si>
    <t>OtsLGRF23S_02194</t>
  </si>
  <si>
    <t>LFH2312-05</t>
  </si>
  <si>
    <t>OtsLGRF23S_02197</t>
  </si>
  <si>
    <t>LFH2316-05</t>
  </si>
  <si>
    <t>OtsLGRF23S_02198</t>
  </si>
  <si>
    <t>OtsLGRF23S_02200</t>
  </si>
  <si>
    <t>LFH23134-14</t>
  </si>
  <si>
    <t>OtsLGRF23S_02201</t>
  </si>
  <si>
    <t>LFH23129-02</t>
  </si>
  <si>
    <t>OtsLGRF23S_02202</t>
  </si>
  <si>
    <t>LFH23138-07</t>
  </si>
  <si>
    <t>OtsLGRF23S_02206</t>
  </si>
  <si>
    <t>LFH2321-10</t>
  </si>
  <si>
    <t>OtsLGRF23S_02208</t>
  </si>
  <si>
    <t>LFH23128-04</t>
  </si>
  <si>
    <t>OtsLGRF23S_02209</t>
  </si>
  <si>
    <t>LFH2329-11</t>
  </si>
  <si>
    <t>OtsLGRF23S_02210</t>
  </si>
  <si>
    <t>LFH2333-07</t>
  </si>
  <si>
    <t>OtsLGRF23S_02212</t>
  </si>
  <si>
    <t>LFH23125-09</t>
  </si>
  <si>
    <t>OtsLGRF23S_02213</t>
  </si>
  <si>
    <t>LFH23129-05</t>
  </si>
  <si>
    <t>OtsLGRF23S_02214</t>
  </si>
  <si>
    <t>LFH23139-16</t>
  </si>
  <si>
    <t>OtsLGRF23S_02215</t>
  </si>
  <si>
    <t>LFH23128-10</t>
  </si>
  <si>
    <t>OtsLGRF23S_02216</t>
  </si>
  <si>
    <t>LFH2308-15</t>
  </si>
  <si>
    <t>OtsLGRF23S_02223</t>
  </si>
  <si>
    <t>LFH23123-19</t>
  </si>
  <si>
    <t>OtsLGRF23S_02225</t>
  </si>
  <si>
    <t>LFH23104-16</t>
  </si>
  <si>
    <t>OtsLGRF23S_02226</t>
  </si>
  <si>
    <t>LFH23113-04</t>
  </si>
  <si>
    <t>OtsLGRF23S_02228</t>
  </si>
  <si>
    <t>LFH23125-13</t>
  </si>
  <si>
    <t>OtsLGRF23S_02230</t>
  </si>
  <si>
    <t>OtsLGRF23S_02231</t>
  </si>
  <si>
    <t>LFH23134-13</t>
  </si>
  <si>
    <t>OtsLGRF23S_02234</t>
  </si>
  <si>
    <t>LFH23127-18</t>
  </si>
  <si>
    <t>OtsLGRF23S_02238</t>
  </si>
  <si>
    <t>LFH2315-03</t>
  </si>
  <si>
    <t>OtsLGRF23S_02239</t>
  </si>
  <si>
    <t>LFH23149-08</t>
  </si>
  <si>
    <t>OtsLGRF23S_02241</t>
  </si>
  <si>
    <t>LFH23104-08</t>
  </si>
  <si>
    <t>OtsLGRF23S_02242</t>
  </si>
  <si>
    <t>OtsLGRF23S_02243</t>
  </si>
  <si>
    <t>LFH23121-04</t>
  </si>
  <si>
    <t>OtsLGRF23S_02244</t>
  </si>
  <si>
    <t>LFH2322-18</t>
  </si>
  <si>
    <t>OtsLGRF23S_02246</t>
  </si>
  <si>
    <t>OtsLGRF23S_02249</t>
  </si>
  <si>
    <t>LFH23137-13</t>
  </si>
  <si>
    <t>OtsLGRF23S_02251</t>
  </si>
  <si>
    <t>LFH23113-05</t>
  </si>
  <si>
    <t>OtsLGRF23S_02255</t>
  </si>
  <si>
    <t>LFH2312-20</t>
  </si>
  <si>
    <t>OtsLGRF23S_02256</t>
  </si>
  <si>
    <t>LFH2320-17</t>
  </si>
  <si>
    <t>OtsLGRF23S_02257</t>
  </si>
  <si>
    <t>LFH2320-10</t>
  </si>
  <si>
    <t>OtsLGRF23S_02260</t>
  </si>
  <si>
    <t>LFH2308-05</t>
  </si>
  <si>
    <t>OtsLGRF23S_02261</t>
  </si>
  <si>
    <t>OtsLGRF23S_02262</t>
  </si>
  <si>
    <t>LFH23104-10</t>
  </si>
  <si>
    <t>OtsLGRF23S_02263</t>
  </si>
  <si>
    <t>LFH23129-06</t>
  </si>
  <si>
    <t>OtsLGRF23S_02264</t>
  </si>
  <si>
    <t>LFH2308-09</t>
  </si>
  <si>
    <t>OtsLGRF23S_02265</t>
  </si>
  <si>
    <t>OtsLGRF23S_02266</t>
  </si>
  <si>
    <t>LFH2321-07</t>
  </si>
  <si>
    <t>OtsLGRF23S_02269</t>
  </si>
  <si>
    <t>OtsLGRF23S_02270</t>
  </si>
  <si>
    <t>LFH23127-12</t>
  </si>
  <si>
    <t>OtsLGRF23S_02271</t>
  </si>
  <si>
    <t>LFH23115-13</t>
  </si>
  <si>
    <t>OtsLGRF23S_02273</t>
  </si>
  <si>
    <t>LFH2329-04</t>
  </si>
  <si>
    <t>OtsLGRF23S_02276</t>
  </si>
  <si>
    <t>LFH2308-07</t>
  </si>
  <si>
    <t>OtsLGRF23S_02277</t>
  </si>
  <si>
    <t>OtsLGRF23S_02278</t>
  </si>
  <si>
    <t>OtsLGRF23S_02283</t>
  </si>
  <si>
    <t>LFH2320-04</t>
  </si>
  <si>
    <t>OtsLGRF23S_02286</t>
  </si>
  <si>
    <t>LFH2319-17</t>
  </si>
  <si>
    <t>OtsLGRF23S_02288</t>
  </si>
  <si>
    <t>LFH23120-20</t>
  </si>
  <si>
    <t>OtsLGRF23S_02291</t>
  </si>
  <si>
    <t>LFH2321-09</t>
  </si>
  <si>
    <t>OtsLGRF23S_02292</t>
  </si>
  <si>
    <t>OtsLGRF23S_02293</t>
  </si>
  <si>
    <t>LFH23134-15</t>
  </si>
  <si>
    <t>OtsLGRF23S_02294</t>
  </si>
  <si>
    <t>OtsLGRF23S_02295</t>
  </si>
  <si>
    <t>LFH23128-01</t>
  </si>
  <si>
    <t>OtsLGRF23S_02296</t>
  </si>
  <si>
    <t>LFH23111-19</t>
  </si>
  <si>
    <t>OtsLGRF23S_02297</t>
  </si>
  <si>
    <t>LFH2322-13</t>
  </si>
  <si>
    <t>OtsLGRF23S_02303</t>
  </si>
  <si>
    <t>LFH23112-07</t>
  </si>
  <si>
    <t>OtsLGRF23S_02305</t>
  </si>
  <si>
    <t>LFH23112-05</t>
  </si>
  <si>
    <t>OtsLGRF23S_02306</t>
  </si>
  <si>
    <t>LFH23124-14</t>
  </si>
  <si>
    <t>OtsLGRF23S_02307</t>
  </si>
  <si>
    <t>LFH23134-17</t>
  </si>
  <si>
    <t>OtsLGRF23S_02308</t>
  </si>
  <si>
    <t>OtsLGRF23S_02309</t>
  </si>
  <si>
    <t>OtsLGRF23S_02310</t>
  </si>
  <si>
    <t>LFH23112-16</t>
  </si>
  <si>
    <t>OtsLGRF23S_02314</t>
  </si>
  <si>
    <t>LFH2320-01</t>
  </si>
  <si>
    <t>OtsLGRF23S_02316</t>
  </si>
  <si>
    <t>LFH23139-12</t>
  </si>
  <si>
    <t>OtsLGRF23S_02319</t>
  </si>
  <si>
    <t>LFH2322-14</t>
  </si>
  <si>
    <t>OtsLGRF23S_02321</t>
  </si>
  <si>
    <t>OtsLGRF23S_02322</t>
  </si>
  <si>
    <t>LFH23112-19</t>
  </si>
  <si>
    <t>OtsLGRF23S_02323</t>
  </si>
  <si>
    <t>OtsLGRF23S_02324</t>
  </si>
  <si>
    <t>LFH23124-02</t>
  </si>
  <si>
    <t>OtsLGRF23S_02326</t>
  </si>
  <si>
    <t>LFH2311-07</t>
  </si>
  <si>
    <t>OtsLGRF23S_02327</t>
  </si>
  <si>
    <t>LFH23124-08</t>
  </si>
  <si>
    <t>OtsLGRF23S_02328</t>
  </si>
  <si>
    <t>OtsLGRF23S_02329</t>
  </si>
  <si>
    <t>OtsLGRF23S_02332</t>
  </si>
  <si>
    <t>LFH23112-12</t>
  </si>
  <si>
    <t>OtsLGRF23S_02333</t>
  </si>
  <si>
    <t>OtsLGRF23S_02340</t>
  </si>
  <si>
    <t>LFH23103-19</t>
  </si>
  <si>
    <t>OtsLGRF23S_02343</t>
  </si>
  <si>
    <t>LFH2319-18</t>
  </si>
  <si>
    <t>3DD.003D7E49FF</t>
  </si>
  <si>
    <t>OtsLGRF23S_02348</t>
  </si>
  <si>
    <t>LFH2331-10</t>
  </si>
  <si>
    <t>OtsLGRF23S_02349</t>
  </si>
  <si>
    <t>LFH2308-03</t>
  </si>
  <si>
    <t>OtsLGRF23S_02353</t>
  </si>
  <si>
    <t>LFH2308-02</t>
  </si>
  <si>
    <t>OtsLGRF23S_02354</t>
  </si>
  <si>
    <t>LFH23124-11</t>
  </si>
  <si>
    <t>OtsLGRF23S_02355</t>
  </si>
  <si>
    <t>LFH23134-18</t>
  </si>
  <si>
    <t>OtsLGRF23S_02356</t>
  </si>
  <si>
    <t>LFH2335-14</t>
  </si>
  <si>
    <t>OtsLGRF23S_02357</t>
  </si>
  <si>
    <t>LFH23115-14</t>
  </si>
  <si>
    <t>OtsLGRF23S_02364</t>
  </si>
  <si>
    <t>LFH23127-01</t>
  </si>
  <si>
    <t>OtsLGRF23S_02365</t>
  </si>
  <si>
    <t>LFH2327-16</t>
  </si>
  <si>
    <t>OtsLGRF23S_02366</t>
  </si>
  <si>
    <t>LFH2307-17</t>
  </si>
  <si>
    <t>OtsLGRF23S_02368</t>
  </si>
  <si>
    <t>LFH2321-01</t>
  </si>
  <si>
    <t>OtsLGRF23S_02369</t>
  </si>
  <si>
    <t>LFH2321-19</t>
  </si>
  <si>
    <t>OtsLGRF23S_02371</t>
  </si>
  <si>
    <t>LFH2315-20</t>
  </si>
  <si>
    <t>OtsLGRF23S_02372</t>
  </si>
  <si>
    <t>LFH23125-03</t>
  </si>
  <si>
    <t>OtsLGRF23S_02373</t>
  </si>
  <si>
    <t>LFH2320-11</t>
  </si>
  <si>
    <t>OtsLGRF23S_02378</t>
  </si>
  <si>
    <t>LFH23114-06</t>
  </si>
  <si>
    <t>OtsLGRF23S_02380</t>
  </si>
  <si>
    <t>LFH23111-13</t>
  </si>
  <si>
    <t>OtsLGRF23S_02381</t>
  </si>
  <si>
    <t>LFH2319-07</t>
  </si>
  <si>
    <t>OtsLGRF23S_02382</t>
  </si>
  <si>
    <t>LFH23123-07</t>
  </si>
  <si>
    <t>OtsLGRF23S_02383</t>
  </si>
  <si>
    <t>LFH2319-14</t>
  </si>
  <si>
    <t>OtsLGRF23S_02384</t>
  </si>
  <si>
    <t>LFH23136-11</t>
  </si>
  <si>
    <t>OtsLGRF23S_02385</t>
  </si>
  <si>
    <t>LFH2319-15</t>
  </si>
  <si>
    <t>OtsLGRF23S_02389</t>
  </si>
  <si>
    <t>LFH23122-01</t>
  </si>
  <si>
    <t>OtsLGRF23S_02390</t>
  </si>
  <si>
    <t>LFH2303-07</t>
  </si>
  <si>
    <t>OtsLGRF23S_02392</t>
  </si>
  <si>
    <t>OtsLGRF23S_02394</t>
  </si>
  <si>
    <t>LFH23122-02</t>
  </si>
  <si>
    <t>OtsLGRF23S_02395</t>
  </si>
  <si>
    <t>LFH23113-17</t>
  </si>
  <si>
    <t>OtsLGRF23S_02397</t>
  </si>
  <si>
    <t>OtsLGRF23S_02401</t>
  </si>
  <si>
    <t>OtsLGRF23S_02403</t>
  </si>
  <si>
    <t>OtsLGRF23S_02404</t>
  </si>
  <si>
    <t>LFH23103-15</t>
  </si>
  <si>
    <t>OtsLGRF23S_02405</t>
  </si>
  <si>
    <t>LFH23137-12</t>
  </si>
  <si>
    <t>OtsLGRF23S_02406</t>
  </si>
  <si>
    <t>LFH2315-05</t>
  </si>
  <si>
    <t>OtsLGRF23S_02407</t>
  </si>
  <si>
    <t>OtsLGRF23S_02410</t>
  </si>
  <si>
    <t>LFH2330-10</t>
  </si>
  <si>
    <t>OtsLGRF23S_02411</t>
  </si>
  <si>
    <t>LFH23135-17</t>
  </si>
  <si>
    <t>OtsLGRF23S_02412</t>
  </si>
  <si>
    <t>LFH2314-08</t>
  </si>
  <si>
    <t>OtsLGRF23S_02413</t>
  </si>
  <si>
    <t>LFH23150-19</t>
  </si>
  <si>
    <t>OtsLGRF23S_02416</t>
  </si>
  <si>
    <t>LFH23123-05</t>
  </si>
  <si>
    <t>OtsLGRF23S_02419</t>
  </si>
  <si>
    <t>LFH2329-01</t>
  </si>
  <si>
    <t>OtsLGRF23S_02421</t>
  </si>
  <si>
    <t>LFH23112-14</t>
  </si>
  <si>
    <t>OtsLGRF23S_02425</t>
  </si>
  <si>
    <t>OtsLGRF23S_02428</t>
  </si>
  <si>
    <t>LFH23114-10</t>
  </si>
  <si>
    <t>OtsLGRF23S_02429</t>
  </si>
  <si>
    <t>LFH2328-14</t>
  </si>
  <si>
    <t>OtsLGRF23S_02436</t>
  </si>
  <si>
    <t>LFH23103-16</t>
  </si>
  <si>
    <t>OtsLGRF23S_02437</t>
  </si>
  <si>
    <t>LFH23136-03</t>
  </si>
  <si>
    <t>OtsLGRF23S_02438</t>
  </si>
  <si>
    <t>LFH2311-15</t>
  </si>
  <si>
    <t>OtsLGRF23S_02440</t>
  </si>
  <si>
    <t>LFH2313-17</t>
  </si>
  <si>
    <t>OtsLGRF23S_02441</t>
  </si>
  <si>
    <t>OtsLGRF23S_02445</t>
  </si>
  <si>
    <t>OtsLGRF23S_02447</t>
  </si>
  <si>
    <t>LFH23114-02</t>
  </si>
  <si>
    <t>OtsLGRF23S_02448</t>
  </si>
  <si>
    <t>LFH23115-02</t>
  </si>
  <si>
    <t>OtsLGRF23S_02449</t>
  </si>
  <si>
    <t>OtsLGRF23S_02450</t>
  </si>
  <si>
    <t>LFH2307-07</t>
  </si>
  <si>
    <t>OtsLGRF23S_02451</t>
  </si>
  <si>
    <t>LFH2314-06</t>
  </si>
  <si>
    <t>OtsLGRF23S_02459</t>
  </si>
  <si>
    <t>OtsLGRF23S_02460</t>
  </si>
  <si>
    <t>LFH2331-05</t>
  </si>
  <si>
    <t>OtsLGRF23S_02462</t>
  </si>
  <si>
    <t>LFH23138-16</t>
  </si>
  <si>
    <t>OtsLGRF23S_02463</t>
  </si>
  <si>
    <t>OtsLGRF23S_02467</t>
  </si>
  <si>
    <t>LFH23128-02</t>
  </si>
  <si>
    <t>OtsLGRF23S_02469</t>
  </si>
  <si>
    <t>LFH23134-05</t>
  </si>
  <si>
    <t>OtsLGRF23S_02471</t>
  </si>
  <si>
    <t>LFH23114-11</t>
  </si>
  <si>
    <t>OtsLGRF23S_02472</t>
  </si>
  <si>
    <t>LFH2307-20</t>
  </si>
  <si>
    <t>OtsLGRF23S_02473</t>
  </si>
  <si>
    <t>LFH2312-02</t>
  </si>
  <si>
    <t>OtsLGRF23S_02475</t>
  </si>
  <si>
    <t>LFH2308-11</t>
  </si>
  <si>
    <t>OtsLGRF23S_02480</t>
  </si>
  <si>
    <t>OtsLGRF23S_02481</t>
  </si>
  <si>
    <t>LFH23123-06</t>
  </si>
  <si>
    <t>OtsLGRF23S_02482</t>
  </si>
  <si>
    <t>LFH23149-04</t>
  </si>
  <si>
    <t>OtsLGRF23S_02483</t>
  </si>
  <si>
    <t>LFH2316-14</t>
  </si>
  <si>
    <t>OtsLGRF23S_02484</t>
  </si>
  <si>
    <t>LFH23127-04</t>
  </si>
  <si>
    <t>OtsLGRF23S_02485</t>
  </si>
  <si>
    <t>LFH23103-14</t>
  </si>
  <si>
    <t>OtsLGRF23S_02486</t>
  </si>
  <si>
    <t>LFH23150-20</t>
  </si>
  <si>
    <t>OtsLGRF23S_02491</t>
  </si>
  <si>
    <t>LFH23114-20</t>
  </si>
  <si>
    <t>OtsLGRF23S_02492</t>
  </si>
  <si>
    <t>LFH23151-08</t>
  </si>
  <si>
    <t>OtsLGRF23S_02495</t>
  </si>
  <si>
    <t>LFH23128-19</t>
  </si>
  <si>
    <t>OtsLGRF23S_02496</t>
  </si>
  <si>
    <t>LFH23114-12</t>
  </si>
  <si>
    <t>OtsLGRF23S_02497</t>
  </si>
  <si>
    <t>LFH2308-12</t>
  </si>
  <si>
    <t>OtsLGRF23S_02498</t>
  </si>
  <si>
    <t>LFH2327-18</t>
  </si>
  <si>
    <t>OtsLGRF23S_02500</t>
  </si>
  <si>
    <t>LFH23122-12</t>
  </si>
  <si>
    <t>OtsLGRF23S_02501</t>
  </si>
  <si>
    <t>LFH23125-16</t>
  </si>
  <si>
    <t>OtsLGRF23S_02502</t>
  </si>
  <si>
    <t>LFH2311-11</t>
  </si>
  <si>
    <t>OtsLGRF23S_02506</t>
  </si>
  <si>
    <t>LFH23128-09</t>
  </si>
  <si>
    <t>OtsLGRF23S_02507</t>
  </si>
  <si>
    <t>LFH2322-06</t>
  </si>
  <si>
    <t>OtsLGRF23S_02508</t>
  </si>
  <si>
    <t>LFH2312-09</t>
  </si>
  <si>
    <t>OtsLGRF23S_02509</t>
  </si>
  <si>
    <t>LFH2316-07</t>
  </si>
  <si>
    <t>OtsLGRF23S_02514</t>
  </si>
  <si>
    <t>LFH2311-20</t>
  </si>
  <si>
    <t>OtsLGRF23S_02516</t>
  </si>
  <si>
    <t>LFH2319-16</t>
  </si>
  <si>
    <t>OtsLGRF23S_02517</t>
  </si>
  <si>
    <t>LFH2320-08</t>
  </si>
  <si>
    <t>OtsLGRF23S_02518</t>
  </si>
  <si>
    <t>LFH23115-04</t>
  </si>
  <si>
    <t>OtsLGRF23S_02519</t>
  </si>
  <si>
    <t>LFH2313-09</t>
  </si>
  <si>
    <t>OtsLGRF23S_02524</t>
  </si>
  <si>
    <t>LFH23135-16</t>
  </si>
  <si>
    <t>OtsLGRF23S_02525</t>
  </si>
  <si>
    <t>LFH23147-18</t>
  </si>
  <si>
    <t>OtsLGRF23S_02526</t>
  </si>
  <si>
    <t>LFH23111-08</t>
  </si>
  <si>
    <t>OtsLGRF23S_02527</t>
  </si>
  <si>
    <t>OtsLGRF23S_02528</t>
  </si>
  <si>
    <t>LFH23121-16</t>
  </si>
  <si>
    <t>OtsLGRF23S_02531</t>
  </si>
  <si>
    <t>LFH2307-09</t>
  </si>
  <si>
    <t>OtsLGRF23S_02532</t>
  </si>
  <si>
    <t>LFH2315-18</t>
  </si>
  <si>
    <t>OtsLGRF23S_02534</t>
  </si>
  <si>
    <t>LFH23138-10</t>
  </si>
  <si>
    <t>OtsLGRF23S_02538</t>
  </si>
  <si>
    <t>LFH23113-02</t>
  </si>
  <si>
    <t>OtsLGRF23S_02541</t>
  </si>
  <si>
    <t>LFH23104-12</t>
  </si>
  <si>
    <t>OtsLGRF23S_02546</t>
  </si>
  <si>
    <t>LFH23112-10</t>
  </si>
  <si>
    <t>OtsLGRF23S_02549</t>
  </si>
  <si>
    <t>OtsLGRF23S_02551</t>
  </si>
  <si>
    <t>LFH2314-05</t>
  </si>
  <si>
    <t>OtsLGRF23S_02554</t>
  </si>
  <si>
    <t>LFH23137-10</t>
  </si>
  <si>
    <t>OtsLGRF23S_02558</t>
  </si>
  <si>
    <t>LFH23103-11</t>
  </si>
  <si>
    <t>OtsLGRF23S_02559</t>
  </si>
  <si>
    <t>LFH23104-04</t>
  </si>
  <si>
    <t>OtsLGRF23S_02566</t>
  </si>
  <si>
    <t>LFH2307-19</t>
  </si>
  <si>
    <t>OtsLGRF23S_02568</t>
  </si>
  <si>
    <t>LFH23103-20</t>
  </si>
  <si>
    <t>OtsLGRF23S_02569</t>
  </si>
  <si>
    <t>LFH23125-11</t>
  </si>
  <si>
    <t>OtsLGRF23S_02572</t>
  </si>
  <si>
    <t>LFH2322-04</t>
  </si>
  <si>
    <t>OtsLGRF23S_02573</t>
  </si>
  <si>
    <t>LFH2321-17</t>
  </si>
  <si>
    <t>OtsLGRF23S_02575</t>
  </si>
  <si>
    <t>LFH2314-03</t>
  </si>
  <si>
    <t>OtsLGRF23S_02579</t>
  </si>
  <si>
    <t>LFH2334-07</t>
  </si>
  <si>
    <t>OtsLGRF23S_02580</t>
  </si>
  <si>
    <t>LFH23115-18</t>
  </si>
  <si>
    <t>OtsLGRF23S_02581</t>
  </si>
  <si>
    <t>LFH2307-08</t>
  </si>
  <si>
    <t>OtsLGRF23S_02587</t>
  </si>
  <si>
    <t>OtsLGRF23S_02589</t>
  </si>
  <si>
    <t>OtsLGRF23S_02591</t>
  </si>
  <si>
    <t>OtsLGRF23S_02592</t>
  </si>
  <si>
    <t>OtsLGRF23S_02593</t>
  </si>
  <si>
    <t>LFH2315-13</t>
  </si>
  <si>
    <t>OtsLGRF23S_02594</t>
  </si>
  <si>
    <t>LFH23114-19</t>
  </si>
  <si>
    <t>OtsLGRF23S_02598</t>
  </si>
  <si>
    <t>LFH2307-11</t>
  </si>
  <si>
    <t>OtsLGRF23S_02599</t>
  </si>
  <si>
    <t>LFH2302-20</t>
  </si>
  <si>
    <t>OtsLGRF23S_02601</t>
  </si>
  <si>
    <t>OtsLGRF23S_02602</t>
  </si>
  <si>
    <t>LFH23114-09</t>
  </si>
  <si>
    <t>OtsLGRF23S_02603</t>
  </si>
  <si>
    <t>LFH2313-08</t>
  </si>
  <si>
    <t>OtsLGRF23S_02607</t>
  </si>
  <si>
    <t>LFH23138-03</t>
  </si>
  <si>
    <t>OtsLGRF23S_02608</t>
  </si>
  <si>
    <t>LFH23128-12</t>
  </si>
  <si>
    <t>OtsLGRF23S_02609</t>
  </si>
  <si>
    <t>LFH2322-02</t>
  </si>
  <si>
    <t>OtsLGRF23S_02610</t>
  </si>
  <si>
    <t>LFH23137-11</t>
  </si>
  <si>
    <t>OtsLGRF23S_02611</t>
  </si>
  <si>
    <t>LFH23111-18</t>
  </si>
  <si>
    <t>OtsLGRF23S_02612</t>
  </si>
  <si>
    <t>LFH2321-04</t>
  </si>
  <si>
    <t>OtsLGRF23S_02615</t>
  </si>
  <si>
    <t>LFH2322-01</t>
  </si>
  <si>
    <t>OtsLGRF23S_02616</t>
  </si>
  <si>
    <t>LFH2329-14</t>
  </si>
  <si>
    <t>OtsLGRF23S_02621</t>
  </si>
  <si>
    <t>LFH23113-13</t>
  </si>
  <si>
    <t>OtsLGRF23S_02622</t>
  </si>
  <si>
    <t>LFH2319-05</t>
  </si>
  <si>
    <t>OtsLGRF23S_02624</t>
  </si>
  <si>
    <t>LFH23123-02</t>
  </si>
  <si>
    <t>OtsLGRF23S_02630</t>
  </si>
  <si>
    <t>LFH2331-07</t>
  </si>
  <si>
    <t>OtsLGRF23S_02633</t>
  </si>
  <si>
    <t>OtsLGRF23S_02634</t>
  </si>
  <si>
    <t>LFH23111-17</t>
  </si>
  <si>
    <t>OtsLGRF23S_02635</t>
  </si>
  <si>
    <t>LFH2321-15</t>
  </si>
  <si>
    <t>OtsLGRF23S_02641</t>
  </si>
  <si>
    <t>LFH2334-16</t>
  </si>
  <si>
    <t>OtsLGRF23S_02643</t>
  </si>
  <si>
    <t>OtsLGRF23S_02644</t>
  </si>
  <si>
    <t>LFH2315-02</t>
  </si>
  <si>
    <t>OtsLGRF23S_02653</t>
  </si>
  <si>
    <t>LFH23114-13</t>
  </si>
  <si>
    <t>OtsLGRF23S_02654</t>
  </si>
  <si>
    <t>LFH2314-01</t>
  </si>
  <si>
    <t>OtsLGRF23S_02655</t>
  </si>
  <si>
    <t>OtsLGRF23S_02657</t>
  </si>
  <si>
    <t>OtsLGRF23S_02658</t>
  </si>
  <si>
    <t>OtsLGRF23S_02659</t>
  </si>
  <si>
    <t>LFH2313-20</t>
  </si>
  <si>
    <t>OtsLGRF23S_02661</t>
  </si>
  <si>
    <t>LFH23136-05</t>
  </si>
  <si>
    <t>OtsLGRF23S_02668</t>
  </si>
  <si>
    <t>LFH2308-17</t>
  </si>
  <si>
    <t>OtsLGRF23S_02669</t>
  </si>
  <si>
    <t>LFH2308-08</t>
  </si>
  <si>
    <t>OtsLGRF23S_02670</t>
  </si>
  <si>
    <t>LFH23135-04</t>
  </si>
  <si>
    <t>OtsLGRF23S_02673</t>
  </si>
  <si>
    <t>LFH23134-06</t>
  </si>
  <si>
    <t>OtsLGRF23S_02674</t>
  </si>
  <si>
    <t>LFH2335-07</t>
  </si>
  <si>
    <t>OtsLGRF23S_02675</t>
  </si>
  <si>
    <t>LFH2320-12</t>
  </si>
  <si>
    <t>OtsLGRF23S_02676</t>
  </si>
  <si>
    <t>LFH2315-11</t>
  </si>
  <si>
    <t>OtsLGRF23S_02677</t>
  </si>
  <si>
    <t>LFH2321-06</t>
  </si>
  <si>
    <t>OtsLGRF23S_02678</t>
  </si>
  <si>
    <t>OtsLGRF23S_02679</t>
  </si>
  <si>
    <t>LFH23134-19</t>
  </si>
  <si>
    <t>OtsLGRF23S_02680</t>
  </si>
  <si>
    <t>LFH23113-16</t>
  </si>
  <si>
    <t>OtsLGRF23S_02684</t>
  </si>
  <si>
    <t>LFH23114-03</t>
  </si>
  <si>
    <t>OtsLGRF23S_02685</t>
  </si>
  <si>
    <t>LFH2319-13</t>
  </si>
  <si>
    <t>OtsLGRF23S_02686</t>
  </si>
  <si>
    <t>OtsLGRF23S_02687</t>
  </si>
  <si>
    <t>OtsLGRF23S_02688</t>
  </si>
  <si>
    <t>LFH23122-14</t>
  </si>
  <si>
    <t>OtsLGRF23S_02689</t>
  </si>
  <si>
    <t>OtsLGRF23S_02695</t>
  </si>
  <si>
    <t>OtsLGRF23S_02697</t>
  </si>
  <si>
    <t>LFH2330-09</t>
  </si>
  <si>
    <t>OtsLGRF23S_02699</t>
  </si>
  <si>
    <t>OtsLGRF23S_02700</t>
  </si>
  <si>
    <t>OtsLGRF23S_02701</t>
  </si>
  <si>
    <t>OtsLGRF23S_02702</t>
  </si>
  <si>
    <t>LFH23139-15</t>
  </si>
  <si>
    <t>OtsLGRF23S_02704</t>
  </si>
  <si>
    <t>LFH23135-18</t>
  </si>
  <si>
    <t>OtsLGRF23S_02706</t>
  </si>
  <si>
    <t>LFH2330-12</t>
  </si>
  <si>
    <t>OtsLGRF23S_02710</t>
  </si>
  <si>
    <t>OtsLGRF23S_02711</t>
  </si>
  <si>
    <t>LFH2314-12</t>
  </si>
  <si>
    <t>OtsLGRF23S_02712</t>
  </si>
  <si>
    <t>OtsLGRF23S_02713</t>
  </si>
  <si>
    <t>OtsLGRF23S_02714</t>
  </si>
  <si>
    <t>LFH2307-18</t>
  </si>
  <si>
    <t>OtsLGRF23S_02716</t>
  </si>
  <si>
    <t>LFH23112-01</t>
  </si>
  <si>
    <t>OtsLGRF23S_02717</t>
  </si>
  <si>
    <t>OtsLGRF23S_02718</t>
  </si>
  <si>
    <t>LFH23114-17</t>
  </si>
  <si>
    <t>OtsLGRF23S_02726</t>
  </si>
  <si>
    <t>LFH2320-15</t>
  </si>
  <si>
    <t>OtsLGRF23S_02727</t>
  </si>
  <si>
    <t>LFH2330-14</t>
  </si>
  <si>
    <t>OtsLGRF23S_02729</t>
  </si>
  <si>
    <t>OtsLGRF23S_02730</t>
  </si>
  <si>
    <t>LFH2307-03</t>
  </si>
  <si>
    <t>OtsLGRF23S_02731</t>
  </si>
  <si>
    <t>LFH23113-19</t>
  </si>
  <si>
    <t>OtsLGRF23S_02732</t>
  </si>
  <si>
    <t>LFH2322-19</t>
  </si>
  <si>
    <t>OtsLGRF23S_02733</t>
  </si>
  <si>
    <t>OtsLGRF23S_02736</t>
  </si>
  <si>
    <t>LFH23113-18</t>
  </si>
  <si>
    <t>OtsLGRF23S_02738</t>
  </si>
  <si>
    <t>OtsLGRF23S_02740</t>
  </si>
  <si>
    <t>LFH23104-09</t>
  </si>
  <si>
    <t>OtsLGRF23S_02741</t>
  </si>
  <si>
    <t>LFH23138-20</t>
  </si>
  <si>
    <t>OtsLGRF23S_02742</t>
  </si>
  <si>
    <t>LFH23111-20</t>
  </si>
  <si>
    <t>OtsLGRF23S_02745</t>
  </si>
  <si>
    <t>LFH23115-06</t>
  </si>
  <si>
    <t>OtsLGRF23S_02747</t>
  </si>
  <si>
    <t>LFH2307-06</t>
  </si>
  <si>
    <t>OtsLGRF23S_02748</t>
  </si>
  <si>
    <t>LFH23128-17</t>
  </si>
  <si>
    <t>OtsLGRF23S_02750</t>
  </si>
  <si>
    <t>OtsLGRF23S_02751</t>
  </si>
  <si>
    <t>LFH23127-14</t>
  </si>
  <si>
    <t>OtsLGRF23S_02752</t>
  </si>
  <si>
    <t>OtsLGRF23S_02753</t>
  </si>
  <si>
    <t>LFH23114-14</t>
  </si>
  <si>
    <t>OtsLGRF23S_02755</t>
  </si>
  <si>
    <t>LFH23112-17</t>
  </si>
  <si>
    <t>OtsLGRF23S_02757</t>
  </si>
  <si>
    <t>LFH23138-17</t>
  </si>
  <si>
    <t>OtsLGRF23S_02758</t>
  </si>
  <si>
    <t>LFH2308-10</t>
  </si>
  <si>
    <t>OtsLGRF23S_02763</t>
  </si>
  <si>
    <t>LFH23136-04</t>
  </si>
  <si>
    <t>OtsLGRF23S_02764</t>
  </si>
  <si>
    <t>OtsLGRF23S_02765</t>
  </si>
  <si>
    <t>LFH2331-04</t>
  </si>
  <si>
    <t>OtsLGRF23S_02768</t>
  </si>
  <si>
    <t>LFH2303-03</t>
  </si>
  <si>
    <t>OtsLGRF23S_02771</t>
  </si>
  <si>
    <t>OtsLGRF23S_02774</t>
  </si>
  <si>
    <t>LFH2321-05</t>
  </si>
  <si>
    <t>OtsLGRF23S_02776</t>
  </si>
  <si>
    <t>LFH2319-03</t>
  </si>
  <si>
    <t>OtsLGRF23S_02778</t>
  </si>
  <si>
    <t>LFH2326-10</t>
  </si>
  <si>
    <t>OtsLGRF23S_02779</t>
  </si>
  <si>
    <t>LFH23124-20</t>
  </si>
  <si>
    <t>OtsLGRF23S_02781</t>
  </si>
  <si>
    <t>LFH2314-14</t>
  </si>
  <si>
    <t>OtsLGRF23S_02784</t>
  </si>
  <si>
    <t>LFH23121-10</t>
  </si>
  <si>
    <t>OtsLGRF23S_02785</t>
  </si>
  <si>
    <t>LFH23122-03</t>
  </si>
  <si>
    <t>OtsLGRF23S_02786</t>
  </si>
  <si>
    <t>LFH2312-06</t>
  </si>
  <si>
    <t>OtsLGRF23S_02791</t>
  </si>
  <si>
    <t>LFH2329-12</t>
  </si>
  <si>
    <t>OtsLGRF23S_02792</t>
  </si>
  <si>
    <t>LFH23136-14</t>
  </si>
  <si>
    <t>OtsLGRF23S_02793</t>
  </si>
  <si>
    <t>LFH23137-20</t>
  </si>
  <si>
    <t>OtsLGRF23S_02794</t>
  </si>
  <si>
    <t>LFH23138-12</t>
  </si>
  <si>
    <t>OtsLGRF23S_02798</t>
  </si>
  <si>
    <t>LFH2321-14</t>
  </si>
  <si>
    <t>OtsLGRF23S_02801</t>
  </si>
  <si>
    <t>OtsLGRF23S_02802</t>
  </si>
  <si>
    <t>LFH23139-13</t>
  </si>
  <si>
    <t>OtsLGRF23S_02803</t>
  </si>
  <si>
    <t>LFH23151-04</t>
  </si>
  <si>
    <t>OtsLGRF23S_02807</t>
  </si>
  <si>
    <t>LFH23114-18</t>
  </si>
  <si>
    <t>OtsLGRF23S_02809</t>
  </si>
  <si>
    <t>LFH23104-02</t>
  </si>
  <si>
    <t>OtsLGRF23S_02810</t>
  </si>
  <si>
    <t>LFH23113-01</t>
  </si>
  <si>
    <t>OtsLGRF23S_02811</t>
  </si>
  <si>
    <t>OtsLGRF23S_02817</t>
  </si>
  <si>
    <t>LFH2319-20</t>
  </si>
  <si>
    <t>OtsLGRF23S_02819</t>
  </si>
  <si>
    <t>LFH23138-11</t>
  </si>
  <si>
    <t>OtsLGRF23S_02824</t>
  </si>
  <si>
    <t>LFH2303-04</t>
  </si>
  <si>
    <t>OtsLGRF23S_02825</t>
  </si>
  <si>
    <t>OtsLGRF23S_02826</t>
  </si>
  <si>
    <t>OtsLGRF23S_02828</t>
  </si>
  <si>
    <t>OtsLGRF23S_02830</t>
  </si>
  <si>
    <t>LFH23123-10</t>
  </si>
  <si>
    <t>OtsLGRF23S_02831</t>
  </si>
  <si>
    <t>LFH23103-08</t>
  </si>
  <si>
    <t>OtsLGRF23S_02832</t>
  </si>
  <si>
    <t>LFH23113-03</t>
  </si>
  <si>
    <t>OtsLGRF23S_02833</t>
  </si>
  <si>
    <t>LFH23136-19</t>
  </si>
  <si>
    <t>OtsLGRF23S_02839</t>
  </si>
  <si>
    <t>LFH23137-09</t>
  </si>
  <si>
    <t>OtsLGRF23S_02840</t>
  </si>
  <si>
    <t>LFH2316-13</t>
  </si>
  <si>
    <t>OtsLGRF23S_02842</t>
  </si>
  <si>
    <t>OtsLGRF23S_02844</t>
  </si>
  <si>
    <t>LFH2331-01</t>
  </si>
  <si>
    <t>OtsLGRF23S_02849</t>
  </si>
  <si>
    <t>LFH23114-15</t>
  </si>
  <si>
    <t>OtsLGRF23S_02852</t>
  </si>
  <si>
    <t>LFH2329-13</t>
  </si>
  <si>
    <t>OtsLGRF23S_02853</t>
  </si>
  <si>
    <t>LFH23111-11</t>
  </si>
  <si>
    <t>OtsLGRF23S_02855</t>
  </si>
  <si>
    <t>LFH23135-07</t>
  </si>
  <si>
    <t>OtsLGRF23S_02857</t>
  </si>
  <si>
    <t>LFH2330-05</t>
  </si>
  <si>
    <t>OtsLGRF23S_02863</t>
  </si>
  <si>
    <t>LFH23136-13</t>
  </si>
  <si>
    <t>OtsLGRF23S_02868</t>
  </si>
  <si>
    <t>LFH23124-06</t>
  </si>
  <si>
    <t>OtsLGRF23S_02871</t>
  </si>
  <si>
    <t>LFH2303-02</t>
  </si>
  <si>
    <t>OtsLGRF23S_02872</t>
  </si>
  <si>
    <t>OtsLGRF23S_02881</t>
  </si>
  <si>
    <t>LFH2312-19</t>
  </si>
  <si>
    <t>OtsLGRF23S_02882</t>
  </si>
  <si>
    <t>LFH23148-04</t>
  </si>
  <si>
    <t>OtsLGRF23S_02883</t>
  </si>
  <si>
    <t>LFH2322-10</t>
  </si>
  <si>
    <t>OtsLGRF23S_02884</t>
  </si>
  <si>
    <t>LFH23134-07</t>
  </si>
  <si>
    <t>OtsLGRF23S_02885</t>
  </si>
  <si>
    <t>LFH23103-13</t>
  </si>
  <si>
    <t>OtsLGRF23S_02888</t>
  </si>
  <si>
    <t>LFH2308-04</t>
  </si>
  <si>
    <t>OtsLGRF23S_02889</t>
  </si>
  <si>
    <t>LFH23120-15</t>
  </si>
  <si>
    <t>OtsLGRF23S_02890</t>
  </si>
  <si>
    <t>LFH2330-15</t>
  </si>
  <si>
    <t>OtsLGRF23S_02892</t>
  </si>
  <si>
    <t>LFH2322-09</t>
  </si>
  <si>
    <t>OtsLGRF23S_02893</t>
  </si>
  <si>
    <t>LFH23104-15</t>
  </si>
  <si>
    <t>OtsLGRF23S_02894</t>
  </si>
  <si>
    <t>OtsLGRF23S_02895</t>
  </si>
  <si>
    <t>LFH2319-04</t>
  </si>
  <si>
    <t>OtsLGRF23S_02899</t>
  </si>
  <si>
    <t>OtsLGRF23S_02901</t>
  </si>
  <si>
    <t>LFH2327-01</t>
  </si>
  <si>
    <t>OtsLGRF23S_02902</t>
  </si>
  <si>
    <t>LFH23121-18</t>
  </si>
  <si>
    <t>OtsLGRF23S_02903</t>
  </si>
  <si>
    <t>LFH23124-19</t>
  </si>
  <si>
    <t>OtsLGRF23S_02904</t>
  </si>
  <si>
    <t>LFH23115-19</t>
  </si>
  <si>
    <t>OtsLGRF23S_02906</t>
  </si>
  <si>
    <t>LFH2333-06</t>
  </si>
  <si>
    <t>OtsLGRF23S_02907</t>
  </si>
  <si>
    <t>LFH2303-06</t>
  </si>
  <si>
    <t>OtsLGRF23S_02911</t>
  </si>
  <si>
    <t>LFH2308-16</t>
  </si>
  <si>
    <t>OtsLGRF23S_02912</t>
  </si>
  <si>
    <t>OtsLGRF23S_02913</t>
  </si>
  <si>
    <t>LFH23123-15</t>
  </si>
  <si>
    <t>OtsLGRF23S_02914</t>
  </si>
  <si>
    <t>OtsLGRF23S_02915</t>
  </si>
  <si>
    <t>LFH23112-15</t>
  </si>
  <si>
    <t>OtsLGRF23S_02917</t>
  </si>
  <si>
    <t>LFH23134-09</t>
  </si>
  <si>
    <t>OtsLGRF23S_02920</t>
  </si>
  <si>
    <t>LFH23112-11</t>
  </si>
  <si>
    <t>OtsLGRF23S_02921</t>
  </si>
  <si>
    <t>LFH2307-10</t>
  </si>
  <si>
    <t>OtsLGRF23S_02922</t>
  </si>
  <si>
    <t>LFH23148-02</t>
  </si>
  <si>
    <t>OtsLGRF23S_02924</t>
  </si>
  <si>
    <t>LFH2308-01</t>
  </si>
  <si>
    <t>OtsLGRF23S_02929</t>
  </si>
  <si>
    <t>OtsLGRF23S_02930</t>
  </si>
  <si>
    <t>LFH23127-17</t>
  </si>
  <si>
    <t>OtsLGRF23S_02932</t>
  </si>
  <si>
    <t>LFH23113-20</t>
  </si>
  <si>
    <t>OtsLGRF23S_02935</t>
  </si>
  <si>
    <t>LFH23113-09</t>
  </si>
  <si>
    <t>OtsLGRF23S_02937</t>
  </si>
  <si>
    <t>LFH23139-01</t>
  </si>
  <si>
    <t>OtsLGRF23S_02938</t>
  </si>
  <si>
    <t>LFH23122-18</t>
  </si>
  <si>
    <t>OtsLGRF23S_02940</t>
  </si>
  <si>
    <t>LFH23104-11</t>
  </si>
  <si>
    <t>OtsLGRF23S_02945</t>
  </si>
  <si>
    <t>LFH23127-07</t>
  </si>
  <si>
    <t>OtsLGRF23S_02946</t>
  </si>
  <si>
    <t>LFH23149-11</t>
  </si>
  <si>
    <t>OtsLGRF23S_02948</t>
  </si>
  <si>
    <t>LFH2328-07</t>
  </si>
  <si>
    <t>OtsLGRF23S_02954</t>
  </si>
  <si>
    <t>LFH2308-19</t>
  </si>
  <si>
    <t>OtsLGRF23S_02955</t>
  </si>
  <si>
    <t>LFH2315-15</t>
  </si>
  <si>
    <t>OtsLGRF23S_02960</t>
  </si>
  <si>
    <t>LFH23121-19</t>
  </si>
  <si>
    <t>OtsLGRF23S_02962</t>
  </si>
  <si>
    <t>LFH2307-16</t>
  </si>
  <si>
    <t>OtsLGRF23S_02963</t>
  </si>
  <si>
    <t>LFH23136-08</t>
  </si>
  <si>
    <t>OtsLGRF23S_02964</t>
  </si>
  <si>
    <t>OtsLGRF23S_02968</t>
  </si>
  <si>
    <t>LFH2314-07</t>
  </si>
  <si>
    <t>OtsLGRF23S_02970</t>
  </si>
  <si>
    <t>LFH23111-16</t>
  </si>
  <si>
    <t>OtsLGRF23S_02975</t>
  </si>
  <si>
    <t>LFH2328-16</t>
  </si>
  <si>
    <t>OtsLGRF23S_02982</t>
  </si>
  <si>
    <t>LFH2328-17</t>
  </si>
  <si>
    <t>OtsLGRF23S_02986</t>
  </si>
  <si>
    <t>LFH23114-16</t>
  </si>
  <si>
    <t>OtsLGRF23S_02987</t>
  </si>
  <si>
    <t>LFH23104-07</t>
  </si>
  <si>
    <t>OtsLGRF23S_02988</t>
  </si>
  <si>
    <t>LFH23126-13</t>
  </si>
  <si>
    <t>OtsLGRF23S_02989</t>
  </si>
  <si>
    <t>LFH23112-13</t>
  </si>
  <si>
    <t>OtsLGRF23S_02990</t>
  </si>
  <si>
    <t>OtsLGRF23S_02991</t>
  </si>
  <si>
    <t>LFH2330-20</t>
  </si>
  <si>
    <t>OtsLGRF23S_02992</t>
  </si>
  <si>
    <t>LFH23134-08</t>
  </si>
  <si>
    <t>OtsLGRF23S_02993</t>
  </si>
  <si>
    <t>LFH2329-03</t>
  </si>
  <si>
    <t>OtsLGRF23S_02994</t>
  </si>
  <si>
    <t>OtsLGRF23S_02997</t>
  </si>
  <si>
    <t>LFH23150-01</t>
  </si>
  <si>
    <t>OtsLGRF23S_02998</t>
  </si>
  <si>
    <t>LFH2320-16</t>
  </si>
  <si>
    <t>OtsLGRF23S_03006</t>
  </si>
  <si>
    <t>LFH23123-20</t>
  </si>
  <si>
    <t>OtsLGRF23S_03007</t>
  </si>
  <si>
    <t>LFH23152-06</t>
  </si>
  <si>
    <t>OtsLGRF23S_03008</t>
  </si>
  <si>
    <t>LFH23104-17</t>
  </si>
  <si>
    <t>OtsLGRF23S_03013</t>
  </si>
  <si>
    <t>LFH23111-10</t>
  </si>
  <si>
    <t>OtsLGRF23S_03014</t>
  </si>
  <si>
    <t>LFH23136-07</t>
  </si>
  <si>
    <t>OtsLGRF23S_03016</t>
  </si>
  <si>
    <t>LFH2320-18</t>
  </si>
  <si>
    <t>OtsLGRF23S_03019</t>
  </si>
  <si>
    <t>LFH23114-08</t>
  </si>
  <si>
    <t>OtsLGRF23S_03026</t>
  </si>
  <si>
    <t>OtsLGRF23S_03027</t>
  </si>
  <si>
    <t>OtsLGRF23S_03029</t>
  </si>
  <si>
    <t>LFH2321-02</t>
  </si>
  <si>
    <t>OtsLGRF23S_03030</t>
  </si>
  <si>
    <t>LFH2308-18</t>
  </si>
  <si>
    <t>OtsLGRF23S_03031</t>
  </si>
  <si>
    <t>LFH23112-06</t>
  </si>
  <si>
    <t>OtsLGRF23S_03036</t>
  </si>
  <si>
    <t>LFH23115-20</t>
  </si>
  <si>
    <t>OtsLGRF23S_03041</t>
  </si>
  <si>
    <t>OtsLGRF23S_03045</t>
  </si>
  <si>
    <t>LFH23116-03</t>
  </si>
  <si>
    <t>OtsLGRF23S_03046</t>
  </si>
  <si>
    <t>OtsLGRF23S_03047</t>
  </si>
  <si>
    <t>LFH23116-01</t>
  </si>
  <si>
    <t>OtsLGRF23S_03048</t>
  </si>
  <si>
    <t>LFH2321-08</t>
  </si>
  <si>
    <t>OtsLGRF23S_03050</t>
  </si>
  <si>
    <t>LFH23125-12</t>
  </si>
  <si>
    <t>OtsLGRF23S_03051</t>
  </si>
  <si>
    <t>LFH23104-03</t>
  </si>
  <si>
    <t>OtsLGRF23S_03052</t>
  </si>
  <si>
    <t>LFH23111-15</t>
  </si>
  <si>
    <t>OtsLGRF23S_03054</t>
  </si>
  <si>
    <t>LFH2312-07</t>
  </si>
  <si>
    <t>OtsLGRF23S_03055</t>
  </si>
  <si>
    <t>LFH23111-14</t>
  </si>
  <si>
    <t>OtsLGRF23S_03056</t>
  </si>
  <si>
    <t>LFH23138-02</t>
  </si>
  <si>
    <t>OtsLGRF23S_03061</t>
  </si>
  <si>
    <t>LFH23150-06</t>
  </si>
  <si>
    <t>OtsLGRF23S_03062</t>
  </si>
  <si>
    <t>LFH2316-08</t>
  </si>
  <si>
    <t>OtsLGRF23S_03063</t>
  </si>
  <si>
    <t>LFH23112-02</t>
  </si>
  <si>
    <t>OtsLGRF23S_03066</t>
  </si>
  <si>
    <t>LFH23123-14</t>
  </si>
  <si>
    <t>OtsLGRF23S_03067</t>
  </si>
  <si>
    <t>LFH23115-05</t>
  </si>
  <si>
    <t>OtsLGRF23S_03071</t>
  </si>
  <si>
    <t>OtsLGRF23S_03072</t>
  </si>
  <si>
    <t>LFH23149-06</t>
  </si>
  <si>
    <t>OtsLGRF23S_03073</t>
  </si>
  <si>
    <t>OtsLGRF23S_03074</t>
  </si>
  <si>
    <t>LFH2328-04</t>
  </si>
  <si>
    <t>OtsLGRF23S_03075</t>
  </si>
  <si>
    <t>LFH23147-09</t>
  </si>
  <si>
    <t>OtsLGRF23S_03077</t>
  </si>
  <si>
    <t>LFH23126-03</t>
  </si>
  <si>
    <t>OtsLGRF23S_03080</t>
  </si>
  <si>
    <t>LFH23123-18</t>
  </si>
  <si>
    <t>OtsLGRF23S_03084</t>
  </si>
  <si>
    <t>LFH2313-01</t>
  </si>
  <si>
    <t>OtsLGRF23S_03086</t>
  </si>
  <si>
    <t>LFH23124-04</t>
  </si>
  <si>
    <t>OtsLGRF23S_03088</t>
  </si>
  <si>
    <t>LFH23147-07</t>
  </si>
  <si>
    <t>OtsLGRF23S_03091</t>
  </si>
  <si>
    <t>LFH2319-08</t>
  </si>
  <si>
    <t>OtsLGRF23S_03092</t>
  </si>
  <si>
    <t>LFH23122-13</t>
  </si>
  <si>
    <t>OtsLGRF23S_03094</t>
  </si>
  <si>
    <t>LFH2319-01</t>
  </si>
  <si>
    <t>OtsLGRF23S_03095</t>
  </si>
  <si>
    <t>OtsLGRF23S_03096</t>
  </si>
  <si>
    <t>LFH2312-11</t>
  </si>
  <si>
    <t>OtsLGRF23S_03097</t>
  </si>
  <si>
    <t>LFH23125-15</t>
  </si>
  <si>
    <t>OtsLGRF23S_03098</t>
  </si>
  <si>
    <t>LFH2320-02</t>
  </si>
  <si>
    <t>OtsLGRF23S_03099</t>
  </si>
  <si>
    <t>LFH23104-14</t>
  </si>
  <si>
    <t>OtsLGRF23S_03104</t>
  </si>
  <si>
    <t>OtsLGRF23S_03105</t>
  </si>
  <si>
    <t>LFH2308-13</t>
  </si>
  <si>
    <t>OtsLGRF23S_03106</t>
  </si>
  <si>
    <t>LFH23115-16</t>
  </si>
  <si>
    <t>OtsLGRF23S_03107</t>
  </si>
  <si>
    <t>LFH23125-10</t>
  </si>
  <si>
    <t>OtsLGRF23S_03111</t>
  </si>
  <si>
    <t>LFH23115-15</t>
  </si>
  <si>
    <t>OtsLGRF23S_03112</t>
  </si>
  <si>
    <t>LFH23121-03</t>
  </si>
  <si>
    <t>OtsLGRF23S_03114</t>
  </si>
  <si>
    <t>LFH23136-18</t>
  </si>
  <si>
    <t>OtsLGRF23S_03115</t>
  </si>
  <si>
    <t>LFH2320-13</t>
  </si>
  <si>
    <t>OtsLGRF23S_03117</t>
  </si>
  <si>
    <t>LFH23124-18</t>
  </si>
  <si>
    <t>OtsLGRF23S_03118</t>
  </si>
  <si>
    <t>LFH2308-20</t>
  </si>
  <si>
    <t>OtsLGRF23S_03119</t>
  </si>
  <si>
    <t>LFH2307-13</t>
  </si>
  <si>
    <t>OtsLGRF23S_03120</t>
  </si>
  <si>
    <t>OtsLGRF23S_03121</t>
  </si>
  <si>
    <t>OtsLGRF23S_03128</t>
  </si>
  <si>
    <t>LFH23123-13</t>
  </si>
  <si>
    <t>OtsLGRF23S_03130</t>
  </si>
  <si>
    <t>LFH23111-07</t>
  </si>
  <si>
    <t>OtsLGRF23S_03131</t>
  </si>
  <si>
    <t>LFH23149-02</t>
  </si>
  <si>
    <t>OtsLGRF23S_03134</t>
  </si>
  <si>
    <t>LFH23113-06</t>
  </si>
  <si>
    <t>OtsLGRF23S_03135</t>
  </si>
  <si>
    <t>LFH23135-02</t>
  </si>
  <si>
    <t>OtsLGRF23S_03136</t>
  </si>
  <si>
    <t>LFH23115-17</t>
  </si>
  <si>
    <t>OtsLGRF23S_03137</t>
  </si>
  <si>
    <t>LFH2314-19</t>
  </si>
  <si>
    <t>OtsLGRF23S_03138</t>
  </si>
  <si>
    <t>LFH23137-06</t>
  </si>
  <si>
    <t>OtsLGRF23S_03144</t>
  </si>
  <si>
    <t>OtsLGRF23S_03145</t>
  </si>
  <si>
    <t>LFH2333-08</t>
  </si>
  <si>
    <t>OtsLGRF23S_03146</t>
  </si>
  <si>
    <t>LFH23136-16</t>
  </si>
  <si>
    <t>OtsLGRF23S_03147</t>
  </si>
  <si>
    <t>LFH23120-19</t>
  </si>
  <si>
    <t>OtsLGRF23S_03149</t>
  </si>
  <si>
    <t>LFH23128-18</t>
  </si>
  <si>
    <t>OtsLGRF23S_03153</t>
  </si>
  <si>
    <t>LFH2313-06</t>
  </si>
  <si>
    <t>OtsLGRF23S_03618</t>
  </si>
  <si>
    <t>LFH23135-14</t>
  </si>
  <si>
    <t>OtsLGRF23S_03619</t>
  </si>
  <si>
    <t>OtsLGRF23S_03621</t>
  </si>
  <si>
    <t>LFH23114-01</t>
  </si>
  <si>
    <t>OtsLGRF23S_03622</t>
  </si>
  <si>
    <t>LFH2315-04</t>
  </si>
  <si>
    <t>OtsLGRF23S_03627</t>
  </si>
  <si>
    <t>OtsLGRF23S_03628</t>
  </si>
  <si>
    <t>LFH2330-04</t>
  </si>
  <si>
    <t>OtsLGRF23S_03629</t>
  </si>
  <si>
    <t>LFH2320-19</t>
  </si>
  <si>
    <t>OtsLGRF23S_03630</t>
  </si>
  <si>
    <t>LFH23121-08</t>
  </si>
  <si>
    <t>OtsLGRF23S_03631</t>
  </si>
  <si>
    <t>LFH2307-04</t>
  </si>
  <si>
    <t>OtsLGRF23S_03632</t>
  </si>
  <si>
    <t>LFH23138-15</t>
  </si>
  <si>
    <t>OtsLGRF23S_03633</t>
  </si>
  <si>
    <t>LFH23127-06</t>
  </si>
  <si>
    <t>OtsLGRF23S_03636</t>
  </si>
  <si>
    <t>LFH23115-09</t>
  </si>
  <si>
    <t>OtsLGRF23S_03637</t>
  </si>
  <si>
    <t>LFH23134-11</t>
  </si>
  <si>
    <t>OtsLGRF23S_03638</t>
  </si>
  <si>
    <t>LFH23113-12</t>
  </si>
  <si>
    <t>OtsLGRF23S_03639</t>
  </si>
  <si>
    <t>LFH23112-20</t>
  </si>
  <si>
    <t>OtsLGRF23S_03640</t>
  </si>
  <si>
    <t>LFH23125-04</t>
  </si>
  <si>
    <t>OtsLGRF23S_03642</t>
  </si>
  <si>
    <t>LFH23137-01</t>
  </si>
  <si>
    <t>OtsLGRF23S_03644</t>
  </si>
  <si>
    <t>LFH23126-18</t>
  </si>
  <si>
    <t>OtsLGRF23S_03649</t>
  </si>
  <si>
    <t>OtsLGRF23S_03650</t>
  </si>
  <si>
    <t>LFH2319-19</t>
  </si>
  <si>
    <t>OtsLGRF23S_03652</t>
  </si>
  <si>
    <t>LFH23111-12</t>
  </si>
  <si>
    <t>OtsLGRF23S_03654</t>
  </si>
  <si>
    <t>LFH23103-12</t>
  </si>
  <si>
    <t>OtsLGRF23S_03657</t>
  </si>
  <si>
    <t>LFH23113-14</t>
  </si>
  <si>
    <t>OtsLGRF23S_03658</t>
  </si>
  <si>
    <t>LFH23137-15</t>
  </si>
  <si>
    <t>OtsLGRF23S_03664</t>
  </si>
  <si>
    <t>LFH23112-08</t>
  </si>
  <si>
    <t>OtsLGRF23S_03665</t>
  </si>
  <si>
    <t>LFH23139-06</t>
  </si>
  <si>
    <t>OtsLGRF23S_03668</t>
  </si>
  <si>
    <t>OtsLGRF23S_03670</t>
  </si>
  <si>
    <t>LFH23115-07</t>
  </si>
  <si>
    <t>OtsLGRF23S_03671</t>
  </si>
  <si>
    <t>LFH23115-01</t>
  </si>
  <si>
    <t>OtsLGRF23S_03672</t>
  </si>
  <si>
    <t>LFH23125-20</t>
  </si>
  <si>
    <t>OtsLGRF23S_03673</t>
  </si>
  <si>
    <t>LFH23112-18</t>
  </si>
  <si>
    <t>OtsLGRF23S_03679</t>
  </si>
  <si>
    <t>LFH2329-02</t>
  </si>
  <si>
    <t>OtsLGRF23S_03680</t>
  </si>
  <si>
    <t>LFH23122-10</t>
  </si>
  <si>
    <t>OtsLGRF23S_03688</t>
  </si>
  <si>
    <t>LFH2327-20</t>
  </si>
  <si>
    <t>OtsLGRF23S_03689</t>
  </si>
  <si>
    <t>OtsLGRF23S_03690</t>
  </si>
  <si>
    <t>LFH2308-06</t>
  </si>
  <si>
    <t>OtsLGRF23S_03692</t>
  </si>
  <si>
    <t>OtsLGRF23S_03695</t>
  </si>
  <si>
    <t>LFH23114-05</t>
  </si>
  <si>
    <t>OtsLGRF23S_03696</t>
  </si>
  <si>
    <t>LFH2315-14</t>
  </si>
  <si>
    <t>OtsLGRF23S_03697</t>
  </si>
  <si>
    <t>LFH23124-12</t>
  </si>
  <si>
    <t>OtsLGRF23S_03698</t>
  </si>
  <si>
    <t>LFH23134-16</t>
  </si>
  <si>
    <t>OtsLGRF23S_03700</t>
  </si>
  <si>
    <t>LFH23134-03</t>
  </si>
  <si>
    <t>OtsLGRF23S_03702</t>
  </si>
  <si>
    <t>OtsLGRF23S_03704</t>
  </si>
  <si>
    <t>LFH2314-20</t>
  </si>
  <si>
    <t>OtsLGRF23S_03708</t>
  </si>
  <si>
    <t>OtsLGRF23S_03710</t>
  </si>
  <si>
    <t>LFH23124-16</t>
  </si>
  <si>
    <t>OtsLGRF23S_03714</t>
  </si>
  <si>
    <t>LFH2319-11</t>
  </si>
  <si>
    <t>OtsLGRF23S_03715</t>
  </si>
  <si>
    <t>LFH23137-04</t>
  </si>
  <si>
    <t>OtsLGRF23S_03716</t>
  </si>
  <si>
    <t>OtsLGRF23S_03717</t>
  </si>
  <si>
    <t>OtsLGRF23S_03718</t>
  </si>
  <si>
    <t>OtsLGRF23S_03719</t>
  </si>
  <si>
    <t>LFH23126-10</t>
  </si>
  <si>
    <t>OtsLGRF23S_03720</t>
  </si>
  <si>
    <t>LFH23128-15</t>
  </si>
  <si>
    <t>OtsLGRF23S_03722</t>
  </si>
  <si>
    <t>LFH2333-02</t>
  </si>
  <si>
    <t>OtsLGRF23S_03731</t>
  </si>
  <si>
    <t>LFH23114-04</t>
  </si>
  <si>
    <t>OtsLGRF23S_03732</t>
  </si>
  <si>
    <t>OtsLGRF23S_03733</t>
  </si>
  <si>
    <t>LFH23113-08</t>
  </si>
  <si>
    <t>OtsLGRF23S_03738</t>
  </si>
  <si>
    <t>LFH2327-12</t>
  </si>
  <si>
    <t>OtsLGRF23S_03739</t>
  </si>
  <si>
    <t>OtsLGRF23S_03740</t>
  </si>
  <si>
    <t>LFH2328-12</t>
  </si>
  <si>
    <t>OtsLGRF23S_03741</t>
  </si>
  <si>
    <t>LFH2328-15</t>
  </si>
  <si>
    <t>OtsLGRF23S_03742</t>
  </si>
  <si>
    <t>OtsLGRF23S_03744</t>
  </si>
  <si>
    <t>LFH23149-15</t>
  </si>
  <si>
    <t>OtsLGRF23S_03750</t>
  </si>
  <si>
    <t>LFH23138-19</t>
  </si>
  <si>
    <t>OtsLGRF23S_03754</t>
  </si>
  <si>
    <t>LFH2327-11</t>
  </si>
  <si>
    <t>OtsLGRF23S_03757</t>
  </si>
  <si>
    <t>OtsLGRF23S_03759</t>
  </si>
  <si>
    <t>LFH23125-01</t>
  </si>
  <si>
    <t>OtsLGRF23S_03760</t>
  </si>
  <si>
    <t>LFH23103-17</t>
  </si>
  <si>
    <t>OtsLGRF23S_03761</t>
  </si>
  <si>
    <t>LFH23128-07</t>
  </si>
  <si>
    <t>OtsLGRF23S_03762</t>
  </si>
  <si>
    <t>LFH23124-09</t>
  </si>
  <si>
    <t>OtsLGRF23S_03763</t>
  </si>
  <si>
    <t>LFH23149-05</t>
  </si>
  <si>
    <t>OtsLGRF23S_03767</t>
  </si>
  <si>
    <t>LFH23113-15</t>
  </si>
  <si>
    <t>OtsLGRF23S_03769</t>
  </si>
  <si>
    <t>LFH2313-07</t>
  </si>
  <si>
    <t>OtsLGRF23S_03771</t>
  </si>
  <si>
    <t>OtsLGRF23S_03772</t>
  </si>
  <si>
    <t>LFH23148-14</t>
  </si>
  <si>
    <t>OtsLGRF23S_03775</t>
  </si>
  <si>
    <t>LFH23112-09</t>
  </si>
  <si>
    <t>OtsLGRF23S_03776</t>
  </si>
  <si>
    <t>OtsLGRF23S_03780</t>
  </si>
  <si>
    <t>LFH23139-04</t>
  </si>
  <si>
    <t>OtsLGRF23S_03781</t>
  </si>
  <si>
    <t>OtsLGRF23S_03782</t>
  </si>
  <si>
    <t>OtsLGRF23S_03783</t>
  </si>
  <si>
    <t>LFH2320-03</t>
  </si>
  <si>
    <t>OtsLGRF23S_03784</t>
  </si>
  <si>
    <t>OtsLGRF23S_03785</t>
  </si>
  <si>
    <t>LFH23127-15</t>
  </si>
  <si>
    <t>OtsLGRF23S_03787</t>
  </si>
  <si>
    <t>LFH23112-04</t>
  </si>
  <si>
    <t>OtsLGRF23S_03788</t>
  </si>
  <si>
    <t>LFH23139-19</t>
  </si>
  <si>
    <t>OtsLGRF23S_03791</t>
  </si>
  <si>
    <t>LFH23111-09</t>
  </si>
  <si>
    <t>OtsLGRF23S_03794</t>
  </si>
  <si>
    <t>OtsLGRF23S_03798</t>
  </si>
  <si>
    <t>LFH2308-14</t>
  </si>
  <si>
    <t>OtsLGRF23S_03802</t>
  </si>
  <si>
    <t>LFH23126-17</t>
  </si>
  <si>
    <t>OtsLGRF23S_03803</t>
  </si>
  <si>
    <t>LFH23134-10</t>
  </si>
  <si>
    <t>OtsLGRF23S_03807</t>
  </si>
  <si>
    <t>LFH23121-14</t>
  </si>
  <si>
    <t>OtsLGRF23S_03815</t>
  </si>
  <si>
    <t>LFH23115-03</t>
  </si>
  <si>
    <t>OtsLGRF23S_03817</t>
  </si>
  <si>
    <t>LFH2313-19</t>
  </si>
  <si>
    <t>OtsLGRF23S_03818</t>
  </si>
  <si>
    <t>LFH2307-14</t>
  </si>
  <si>
    <t>OtsLGRF23S_03819</t>
  </si>
  <si>
    <t>LFH23103-07</t>
  </si>
  <si>
    <t>OtsLGRF23S_03821</t>
  </si>
  <si>
    <t>OtsLGRF23S_03822</t>
  </si>
  <si>
    <t>LFH23135-13</t>
  </si>
  <si>
    <t>OtsLGRF23S_03825</t>
  </si>
  <si>
    <t>LFH2312-01</t>
  </si>
  <si>
    <t>OtsLGRF23S_03830</t>
  </si>
  <si>
    <t>LFH23104-05</t>
  </si>
  <si>
    <t>OtsLGRF23S_03831</t>
  </si>
  <si>
    <t>LFH2313-12</t>
  </si>
  <si>
    <t>OtsLGRF23S_03834</t>
  </si>
  <si>
    <t>OtsLGRF23S_03835</t>
  </si>
  <si>
    <t>LFH23103-18</t>
  </si>
  <si>
    <t>OtsLGRF23S_03836</t>
  </si>
  <si>
    <t>LFH2314-10</t>
  </si>
  <si>
    <t>OtsLGRF23S_03837</t>
  </si>
  <si>
    <t>OtsLGRF23S_03838</t>
  </si>
  <si>
    <t>LFH2307-12</t>
  </si>
  <si>
    <t>OtsLGRF23S_03841</t>
  </si>
  <si>
    <t>LFH23113-11</t>
  </si>
  <si>
    <t>OtsLGRF23S_03850</t>
  </si>
  <si>
    <t>LFH23121-12</t>
  </si>
  <si>
    <t>OtsLGRF23S_03851</t>
  </si>
  <si>
    <t>OtsLGRF23S_03852</t>
  </si>
  <si>
    <t>OtsLGRF23S_03857</t>
  </si>
  <si>
    <t>LFH23139-07</t>
  </si>
  <si>
    <t>OtsLGRF23S_03859</t>
  </si>
  <si>
    <t>LFH23113-10</t>
  </si>
  <si>
    <t>OtsLGRF23S_03864</t>
  </si>
  <si>
    <t>OtsLGRF23S_03865</t>
  </si>
  <si>
    <t>OtsLGRF23S_03866</t>
  </si>
  <si>
    <t>LFH23123-16</t>
  </si>
  <si>
    <t>OtsLGRF23S_03868</t>
  </si>
  <si>
    <t>LFH2335-13</t>
  </si>
  <si>
    <t>OtsLGRF23S_03871</t>
  </si>
  <si>
    <t>LFH2309-14</t>
  </si>
  <si>
    <t>OtsLGRF23S_03872</t>
  </si>
  <si>
    <t>OtsLGRF23S_03873</t>
  </si>
  <si>
    <t>LFH23132-06</t>
  </si>
  <si>
    <t>OtsLGRF23S_03874</t>
  </si>
  <si>
    <t>LFH2317-10</t>
  </si>
  <si>
    <t>OtsLGRF23S_03876</t>
  </si>
  <si>
    <t>LFH23131-03</t>
  </si>
  <si>
    <t>OtsLGRF23S_03877</t>
  </si>
  <si>
    <t>LFH23140-15</t>
  </si>
  <si>
    <t>OtsLGRF23S_03878</t>
  </si>
  <si>
    <t>LFH23119-02</t>
  </si>
  <si>
    <t>OtsLGRF23S_03879</t>
  </si>
  <si>
    <t>LFH2316-20</t>
  </si>
  <si>
    <t>OtsLGRF23S_03881</t>
  </si>
  <si>
    <t>LFH23117-02</t>
  </si>
  <si>
    <t>OtsLGRF23S_03889</t>
  </si>
  <si>
    <t>LFH2309-08</t>
  </si>
  <si>
    <t>OtsLGRF23S_03890</t>
  </si>
  <si>
    <t>LFH23136-10</t>
  </si>
  <si>
    <t>OtsLGRF23S_03891</t>
  </si>
  <si>
    <t>LFH2328-01</t>
  </si>
  <si>
    <t>OtsLGRF23S_03896</t>
  </si>
  <si>
    <t>LFH23141-17</t>
  </si>
  <si>
    <t>OtsLGRF23S_03897</t>
  </si>
  <si>
    <t>OtsLGRF23S_03898</t>
  </si>
  <si>
    <t>LFH23132-04</t>
  </si>
  <si>
    <t>OtsLGRF23S_03899</t>
  </si>
  <si>
    <t>LFH2310-19</t>
  </si>
  <si>
    <t>OtsLGRF23S_03900</t>
  </si>
  <si>
    <t>LFH23147-08</t>
  </si>
  <si>
    <t>OtsLGRF23S_03902</t>
  </si>
  <si>
    <t>LFH23105-10</t>
  </si>
  <si>
    <t>OtsLGRF23S_03903</t>
  </si>
  <si>
    <t>LFH23144-15</t>
  </si>
  <si>
    <t>OtsLGRF23S_03905</t>
  </si>
  <si>
    <t>LFH2318-03</t>
  </si>
  <si>
    <t>OtsLGRF23S_03906</t>
  </si>
  <si>
    <t>LFH23131-14</t>
  </si>
  <si>
    <t>OtsLGRF23S_03907</t>
  </si>
  <si>
    <t>LFH23116-06</t>
  </si>
  <si>
    <t>OtsLGRF23S_03908</t>
  </si>
  <si>
    <t>LFH23131-06</t>
  </si>
  <si>
    <t>OtsLGRF23S_03909</t>
  </si>
  <si>
    <t>LFH2309-15</t>
  </si>
  <si>
    <t>OtsLGRF23S_03914</t>
  </si>
  <si>
    <t>LFH23105-02</t>
  </si>
  <si>
    <t>OtsLGRF23S_03922</t>
  </si>
  <si>
    <t>OtsLGRF23S_03923</t>
  </si>
  <si>
    <t>LFH2318-07</t>
  </si>
  <si>
    <t>OtsLGRF23S_03924</t>
  </si>
  <si>
    <t>LFH2335-10</t>
  </si>
  <si>
    <t>OtsLGRF23S_03925</t>
  </si>
  <si>
    <t>LFH23119-11</t>
  </si>
  <si>
    <t>OtsLGRF23S_03930</t>
  </si>
  <si>
    <t>LFH2335-15</t>
  </si>
  <si>
    <t>OtsLGRF23S_03931</t>
  </si>
  <si>
    <t>OtsLGRF23S_03934</t>
  </si>
  <si>
    <t>LFH23105-03</t>
  </si>
  <si>
    <t>OtsLGRF23S_03943</t>
  </si>
  <si>
    <t>OtsLGRF23S_03944</t>
  </si>
  <si>
    <t>OtsLGRF23S_03945</t>
  </si>
  <si>
    <t>LFH23148-16</t>
  </si>
  <si>
    <t>OtsLGRF23S_03946</t>
  </si>
  <si>
    <t>LFH23143-01</t>
  </si>
  <si>
    <t>OtsLGRF23S_03949</t>
  </si>
  <si>
    <t>LFH2325-04</t>
  </si>
  <si>
    <t>OtsLGRF23S_03951</t>
  </si>
  <si>
    <t>LFH23118-14</t>
  </si>
  <si>
    <t>OtsLGRF23S_03953</t>
  </si>
  <si>
    <t>LFH2309-20</t>
  </si>
  <si>
    <t>OtsLGRF23S_03954</t>
  </si>
  <si>
    <t>OtsLGRF23S_03957</t>
  </si>
  <si>
    <t>LFH2309-11</t>
  </si>
  <si>
    <t>OtsLGRF23S_03958</t>
  </si>
  <si>
    <t>LFH2316-19</t>
  </si>
  <si>
    <t>OtsLGRF23S_03962</t>
  </si>
  <si>
    <t>LFH2317-02</t>
  </si>
  <si>
    <t>OtsLGRF23S_03964</t>
  </si>
  <si>
    <t>LFH23151-10</t>
  </si>
  <si>
    <t>OtsLGRF23S_03965</t>
  </si>
  <si>
    <t>LFH23133-02</t>
  </si>
  <si>
    <t>OtsLGRF23S_03968</t>
  </si>
  <si>
    <t>LFH23133-04</t>
  </si>
  <si>
    <t>OtsLGRF23S_03969</t>
  </si>
  <si>
    <t>LFH2333-03</t>
  </si>
  <si>
    <t>OtsLGRF23S_03971</t>
  </si>
  <si>
    <t>OtsLGRF23S_03972</t>
  </si>
  <si>
    <t>LFH23141-09</t>
  </si>
  <si>
    <t>OtsLGRF23S_03974</t>
  </si>
  <si>
    <t>LFH23145-02</t>
  </si>
  <si>
    <t>OtsLGRF23S_03977</t>
  </si>
  <si>
    <t>LFH2309-03</t>
  </si>
  <si>
    <t>OtsLGRF23S_03978</t>
  </si>
  <si>
    <t>LFH23129-09</t>
  </si>
  <si>
    <t>OtsLGRF23S_03980</t>
  </si>
  <si>
    <t>LFH23119-04</t>
  </si>
  <si>
    <t>OtsLGRF23S_03982</t>
  </si>
  <si>
    <t>OtsLGRF23S_03983</t>
  </si>
  <si>
    <t>LFH2317-08</t>
  </si>
  <si>
    <t>OtsLGRF23S_03984</t>
  </si>
  <si>
    <t>LFH23141-06</t>
  </si>
  <si>
    <t>OtsLGRF23S_03985</t>
  </si>
  <si>
    <t>LFH23119-06</t>
  </si>
  <si>
    <t>OtsLGRF23S_03986</t>
  </si>
  <si>
    <t>LFH23117-16</t>
  </si>
  <si>
    <t>OtsLGRF23S_03987</t>
  </si>
  <si>
    <t>LFH23133-15</t>
  </si>
  <si>
    <t>OtsLGRF23S_03988</t>
  </si>
  <si>
    <t>LFH23116-20</t>
  </si>
  <si>
    <t>OtsLGRF23S_03989</t>
  </si>
  <si>
    <t>LFH23117-03</t>
  </si>
  <si>
    <t>OtsLGRF23S_03990</t>
  </si>
  <si>
    <t>LFH23117-19</t>
  </si>
  <si>
    <t>OtsLGRF23S_03993</t>
  </si>
  <si>
    <t>LFH23116-11</t>
  </si>
  <si>
    <t>OtsLGRF23S_03994</t>
  </si>
  <si>
    <t>LFH23130-08</t>
  </si>
  <si>
    <t>OtsLGRF23S_03995</t>
  </si>
  <si>
    <t>LFH23105-13</t>
  </si>
  <si>
    <t>OtsLGRF23S_03996</t>
  </si>
  <si>
    <t>LFH23151-20</t>
  </si>
  <si>
    <t>OtsLGRF23S_03997</t>
  </si>
  <si>
    <t>LFH23117-17</t>
  </si>
  <si>
    <t>OtsLGRF23S_03998</t>
  </si>
  <si>
    <t>LFH2324-01</t>
  </si>
  <si>
    <t>OtsLGRF23S_04009</t>
  </si>
  <si>
    <t>LFH23126-16</t>
  </si>
  <si>
    <t>OtsLGRF23S_04010</t>
  </si>
  <si>
    <t>LFH2313-10</t>
  </si>
  <si>
    <t>OtsLGRF23S_04011</t>
  </si>
  <si>
    <t>LFH2319-12</t>
  </si>
  <si>
    <t>OtsLGRF23S_04012</t>
  </si>
  <si>
    <t>LFH2316-17</t>
  </si>
  <si>
    <t>OtsLGRF23S_04013</t>
  </si>
  <si>
    <t>LFH2303-05</t>
  </si>
  <si>
    <t>OtsLGRF23S_04014</t>
  </si>
  <si>
    <t>LFH23136-02</t>
  </si>
  <si>
    <t>OtsLGRF23S_04021</t>
  </si>
  <si>
    <t>LFH2320-05</t>
  </si>
  <si>
    <t>OtsLGRF23S_04022</t>
  </si>
  <si>
    <t>LFH2329-18</t>
  </si>
  <si>
    <t>OtsLGRF23S_04024</t>
  </si>
  <si>
    <t>LFH23112-03</t>
  </si>
  <si>
    <t>OtsLGRF23S_04027</t>
  </si>
  <si>
    <t>LFH2329-05</t>
  </si>
  <si>
    <t>OtsLGRF23S_04032</t>
  </si>
  <si>
    <t>LFH23121-17</t>
  </si>
  <si>
    <t>OtsLGRF23S_04033</t>
  </si>
  <si>
    <t>LFH23104-13</t>
  </si>
  <si>
    <t>OtsLGRF23S_04034</t>
  </si>
  <si>
    <t>LFH23123-09</t>
  </si>
  <si>
    <t>OtsLGRF23S_04035</t>
  </si>
  <si>
    <t>LFH23114-07</t>
  </si>
  <si>
    <t>OtsLGRF23S_04036</t>
  </si>
  <si>
    <t>OtsLGRF23S_04037</t>
  </si>
  <si>
    <t>LFH23151-16</t>
  </si>
  <si>
    <t>OtsLGRF23S_04038</t>
  </si>
  <si>
    <t>LFH2303-01</t>
  </si>
  <si>
    <t>OtsLGRF23S_04039</t>
  </si>
  <si>
    <t>LFH23140-01</t>
  </si>
  <si>
    <t>OtsLGRF23S_04041</t>
  </si>
  <si>
    <t>OtsLGRF23S_04049</t>
  </si>
  <si>
    <t>LFH23103-09</t>
  </si>
  <si>
    <t>OtsLGRF23S_04050</t>
  </si>
  <si>
    <t>OtsLGRF23S_04051</t>
  </si>
  <si>
    <t>OtsLGRF23S_04053</t>
  </si>
  <si>
    <t>LFH23140-02</t>
  </si>
  <si>
    <t>OtsLGRF23S_04055</t>
  </si>
  <si>
    <t>LFH2311-08</t>
  </si>
  <si>
    <t>OtsLGRF23S_04056</t>
  </si>
  <si>
    <t>LFH23150-07</t>
  </si>
  <si>
    <t>OtsLGRF23S_04057</t>
  </si>
  <si>
    <t>LFH23125-17</t>
  </si>
  <si>
    <t>OtsLGRF23S_04058</t>
  </si>
  <si>
    <t>LFH23127-03</t>
  </si>
  <si>
    <t>OtsLGRF23S_04059</t>
  </si>
  <si>
    <t>LFH2319-09</t>
  </si>
  <si>
    <t>OtsLGRF23S_04061</t>
  </si>
  <si>
    <t>LFH2307-05</t>
  </si>
  <si>
    <t>OtsLGRF23S_04062</t>
  </si>
  <si>
    <t>LFH2322-16</t>
  </si>
  <si>
    <t>OtsLGRF23S_04063</t>
  </si>
  <si>
    <t>LFH2307-15</t>
  </si>
  <si>
    <t>OtsLGRF23S_04064</t>
  </si>
  <si>
    <t>LFH2327-02</t>
  </si>
  <si>
    <t>OtsLGRF23S_04070</t>
  </si>
  <si>
    <t>OtsLGRF23S_04071</t>
  </si>
  <si>
    <t>LFH23137-17</t>
  </si>
  <si>
    <t>OtsLGRF23S_04074</t>
  </si>
  <si>
    <t>LFH23116-02</t>
  </si>
  <si>
    <t>OtsLGRF23S_04075</t>
  </si>
  <si>
    <t>OtsLGRF23S_04081</t>
  </si>
  <si>
    <t>LFH23138-08</t>
  </si>
  <si>
    <t>OtsLGRF23S_04082</t>
  </si>
  <si>
    <t>OtsLGRF23S_04083</t>
  </si>
  <si>
    <t>LFH2333-05</t>
  </si>
  <si>
    <t>OtsLGRF23S_04084</t>
  </si>
  <si>
    <t>LFH23150-13</t>
  </si>
  <si>
    <t>OtsLGRF23S_04085</t>
  </si>
  <si>
    <t>LFH2331-13</t>
  </si>
  <si>
    <t>OtsLGRF23S_04093</t>
  </si>
  <si>
    <t>LFH23115-12</t>
  </si>
  <si>
    <t>OtsLGRF23S_04095</t>
  </si>
  <si>
    <t>LFH23103-10</t>
  </si>
  <si>
    <t>OtsLGRF23S_04096</t>
  </si>
  <si>
    <t>LFH23138-09</t>
  </si>
  <si>
    <t>OtsLGRF23S_04098</t>
  </si>
  <si>
    <t>LFH23122-08</t>
  </si>
  <si>
    <t>OtsLGRF23S_04102</t>
  </si>
  <si>
    <t>LFH23139-08</t>
  </si>
  <si>
    <t>OtsLGRF23S_04103</t>
  </si>
  <si>
    <t>LFH23104-06</t>
  </si>
  <si>
    <t>OtsLGRF23S_04107</t>
  </si>
  <si>
    <t>OtsLGRF23S_04108</t>
  </si>
  <si>
    <t>LFH2312-04</t>
  </si>
  <si>
    <t>OtsLGRF23S_04111</t>
  </si>
  <si>
    <t>LFH23136-15</t>
  </si>
  <si>
    <t>OtsLGRF23S_04113</t>
  </si>
  <si>
    <t>OtsLGRF23S_04118</t>
  </si>
  <si>
    <t>OtsLGRF23S_04119</t>
  </si>
  <si>
    <t>OtsLGRF23S_04120</t>
  </si>
  <si>
    <t>LFH23139-10</t>
  </si>
  <si>
    <t>OtsLGRF23S_04121</t>
  </si>
  <si>
    <t>LFH23128-14</t>
  </si>
  <si>
    <t>OtsLGRF23S_04123</t>
  </si>
  <si>
    <t>LFH2329-20</t>
  </si>
  <si>
    <t>OtsLGRF23S_04124</t>
  </si>
  <si>
    <t>LFH2319-06</t>
  </si>
  <si>
    <t>OtsLGRF23S_04127</t>
  </si>
  <si>
    <t>LFH23135-05</t>
  </si>
  <si>
    <t>OtsLGRF23S_04128</t>
  </si>
  <si>
    <t>LFH231235-19</t>
  </si>
  <si>
    <t>OtsLGRF23S_04133</t>
  </si>
  <si>
    <t>LFH2326-01</t>
  </si>
  <si>
    <t>OtsLGRF23S_04134</t>
  </si>
  <si>
    <t>OtsLGRF23S_04136</t>
  </si>
  <si>
    <t>LFH23136-09</t>
  </si>
  <si>
    <t>OtsLGRF23S_04138</t>
  </si>
  <si>
    <t>OtsLGRF23S_04140</t>
  </si>
  <si>
    <t>OtsLGRF23S_04144</t>
  </si>
  <si>
    <t>LFH23115-10</t>
  </si>
  <si>
    <t>OtsLGRF23S_04145</t>
  </si>
  <si>
    <t>LFH23135-06</t>
  </si>
  <si>
    <t>OtsLGRF23S_04146</t>
  </si>
  <si>
    <t>OtsLGRF23S_04147</t>
  </si>
  <si>
    <t>LFH23123-04</t>
  </si>
  <si>
    <t>OtsLGRF23S_04150</t>
  </si>
  <si>
    <t>LFH23113-07</t>
  </si>
  <si>
    <t>OtsLGRF23S_04151</t>
  </si>
  <si>
    <t>LFH23137-02</t>
  </si>
  <si>
    <t>OtsLGRF23S_04153</t>
  </si>
  <si>
    <t>LFH2317-09</t>
  </si>
  <si>
    <t>OtsLGRF23S_04154</t>
  </si>
  <si>
    <t>LFH23118-06</t>
  </si>
  <si>
    <t>OtsLGRF23S_04161</t>
  </si>
  <si>
    <t>LFH2323-06</t>
  </si>
  <si>
    <t>OtsLGRF23S_04162</t>
  </si>
  <si>
    <t>LFH23132-13</t>
  </si>
  <si>
    <t>OtsLGRF23S_04164</t>
  </si>
  <si>
    <t>LFH2323-15</t>
  </si>
  <si>
    <t>OtsLGRF23S_04167</t>
  </si>
  <si>
    <t>LFH23148-12</t>
  </si>
  <si>
    <t>OtsLGRF23S_04168</t>
  </si>
  <si>
    <t>LFH23143-09</t>
  </si>
  <si>
    <t>OtsLGRF23S_04169</t>
  </si>
  <si>
    <t>LFH23105-04</t>
  </si>
  <si>
    <t>OtsLGRF23S_04171</t>
  </si>
  <si>
    <t>LFH23141-08</t>
  </si>
  <si>
    <t>OtsLGRF23S_04172</t>
  </si>
  <si>
    <t>LFH23140-03</t>
  </si>
  <si>
    <t>OtsLGRF23S_04173</t>
  </si>
  <si>
    <t>LFH23131-16</t>
  </si>
  <si>
    <t>OtsLGRF23S_04174</t>
  </si>
  <si>
    <t>LFH23104-19</t>
  </si>
  <si>
    <t>OtsLGRF23S_04176</t>
  </si>
  <si>
    <t>LFH23141-18</t>
  </si>
  <si>
    <t>OtsLGRF23S_04180</t>
  </si>
  <si>
    <t>LFH23143-16</t>
  </si>
  <si>
    <t>OtsLGRF23S_04183</t>
  </si>
  <si>
    <t>LFH23130-12</t>
  </si>
  <si>
    <t>OtsLGRF23S_04195</t>
  </si>
  <si>
    <t>LFH2324-06</t>
  </si>
  <si>
    <t>3DD.003D7E48A1</t>
  </si>
  <si>
    <t>OtsLGRF23S_04197</t>
  </si>
  <si>
    <t>LFH2326-17</t>
  </si>
  <si>
    <t>OtsLGRF23S_04204</t>
  </si>
  <si>
    <t>LFH2327-06</t>
  </si>
  <si>
    <t>OtsLGRF23S_04206</t>
  </si>
  <si>
    <t>OtsLGRF23S_04207</t>
  </si>
  <si>
    <t>LFH23131-05</t>
  </si>
  <si>
    <t>OtsLGRF23S_04208</t>
  </si>
  <si>
    <t>OtsLGRF23S_04210</t>
  </si>
  <si>
    <t>LFH23116-10</t>
  </si>
  <si>
    <t>OtsLGRF23S_04211</t>
  </si>
  <si>
    <t>LFH23145-10</t>
  </si>
  <si>
    <t>OtsLGRF23S_04215</t>
  </si>
  <si>
    <t>LFH23104-20</t>
  </si>
  <si>
    <t>OtsLGRF23S_04216</t>
  </si>
  <si>
    <t>LFH23142-11</t>
  </si>
  <si>
    <t>OtsLGRF23S_04217</t>
  </si>
  <si>
    <t>LFH23146-05</t>
  </si>
  <si>
    <t>OtsLGRF23S_04218</t>
  </si>
  <si>
    <t>LFH2323-07</t>
  </si>
  <si>
    <t>OtsLGRF23S_04219</t>
  </si>
  <si>
    <t>LFH23150-02</t>
  </si>
  <si>
    <t>OtsLGRF23S_04223</t>
  </si>
  <si>
    <t>OtsLGRF23S_04224</t>
  </si>
  <si>
    <t>OtsLGRF23S_04225</t>
  </si>
  <si>
    <t>OtsLGRF23S_04226</t>
  </si>
  <si>
    <t>LFH23145-13</t>
  </si>
  <si>
    <t>OtsLGRF23S_04227</t>
  </si>
  <si>
    <t>LFH2324-20</t>
  </si>
  <si>
    <t>OtsLGRF23S_04228</t>
  </si>
  <si>
    <t>OtsLGRF23S_04229</t>
  </si>
  <si>
    <t>LFH2328-18</t>
  </si>
  <si>
    <t>OtsLGRF23S_04231</t>
  </si>
  <si>
    <t>LFH2335-03</t>
  </si>
  <si>
    <t>OtsLGRF23S_04232</t>
  </si>
  <si>
    <t>LFH2323-08</t>
  </si>
  <si>
    <t>OtsLGRF23S_04234</t>
  </si>
  <si>
    <t>LFH2325-07</t>
  </si>
  <si>
    <t>OtsLGRF23S_04235</t>
  </si>
  <si>
    <t>LFH2323-12</t>
  </si>
  <si>
    <t>OtsLGRF23S_04237</t>
  </si>
  <si>
    <t>OtsLGRF23S_04238</t>
  </si>
  <si>
    <t>LFH23108-11</t>
  </si>
  <si>
    <t>OtsLGRF23S_04243</t>
  </si>
  <si>
    <t>LFH23105-14</t>
  </si>
  <si>
    <t>OtsLGRF23S_04244</t>
  </si>
  <si>
    <t>LFH23117-09</t>
  </si>
  <si>
    <t>OtsLGRF23S_04245</t>
  </si>
  <si>
    <t>LFH23132-16</t>
  </si>
  <si>
    <t>OtsLGRF23S_04246</t>
  </si>
  <si>
    <t>LFH23144-05</t>
  </si>
  <si>
    <t>OtsLGRF23S_04247</t>
  </si>
  <si>
    <t>LFH23116-16</t>
  </si>
  <si>
    <t>OtsLGRF23S_04248</t>
  </si>
  <si>
    <t>LFH23130-06</t>
  </si>
  <si>
    <t>OtsLGRF23S_04254</t>
  </si>
  <si>
    <t>LFH2309-04</t>
  </si>
  <si>
    <t>OtsLGRF23S_04255</t>
  </si>
  <si>
    <t>LFH2326-09</t>
  </si>
  <si>
    <t>OtsLGRF23S_04257</t>
  </si>
  <si>
    <t>LFH2317-07</t>
  </si>
  <si>
    <t>OtsLGRF23S_04259</t>
  </si>
  <si>
    <t>LFH23140-10</t>
  </si>
  <si>
    <t>OtsLGRF23S_04265</t>
  </si>
  <si>
    <t>OtsLGRF23S_04266</t>
  </si>
  <si>
    <t>LFH23151-05</t>
  </si>
  <si>
    <t>OtsLGRF23S_04267</t>
  </si>
  <si>
    <t>LFH23149-03</t>
  </si>
  <si>
    <t>OtsLGRF23S_04268</t>
  </si>
  <si>
    <t>OtsLGRF23S_04269</t>
  </si>
  <si>
    <t>LFH23118-07</t>
  </si>
  <si>
    <t>OtsLGRF23S_04270</t>
  </si>
  <si>
    <t>OtsLGRF23S_04272</t>
  </si>
  <si>
    <t>LFH23132-19</t>
  </si>
  <si>
    <t>OtsLGRF23S_04275</t>
  </si>
  <si>
    <t>LFH23142-12</t>
  </si>
  <si>
    <t>OtsLGRF23S_04279</t>
  </si>
  <si>
    <t>LFH2310-01</t>
  </si>
  <si>
    <t>OtsLGRF23S_04285</t>
  </si>
  <si>
    <t>LFH23151-12</t>
  </si>
  <si>
    <t>OtsLGRF23S_04286</t>
  </si>
  <si>
    <t>LFH23118-09</t>
  </si>
  <si>
    <t>OtsLGRF23S_04287</t>
  </si>
  <si>
    <t>OtsLGRF23S_04289</t>
  </si>
  <si>
    <t>LFH23129-19</t>
  </si>
  <si>
    <t>OtsLGRF23S_04290</t>
  </si>
  <si>
    <t>OtsLGRF23S_04291</t>
  </si>
  <si>
    <t>LFH2331-02</t>
  </si>
  <si>
    <t>OtsLGRF23S_04295</t>
  </si>
  <si>
    <t>LFH23145-05</t>
  </si>
  <si>
    <t>OtsLGRF23S_04303</t>
  </si>
  <si>
    <t>LFH2310-11</t>
  </si>
  <si>
    <t>OtsLGRF23S_04304</t>
  </si>
  <si>
    <t>LFH23143-08</t>
  </si>
  <si>
    <t>OtsLGRF23S_04305</t>
  </si>
  <si>
    <t>LFH2326-04</t>
  </si>
  <si>
    <t>OtsLGRF23S_04306</t>
  </si>
  <si>
    <t>OtsLGRF23S_04308</t>
  </si>
  <si>
    <t>LFH2327-13</t>
  </si>
  <si>
    <t>OtsLGRF23S_04309</t>
  </si>
  <si>
    <t>OtsLGRF23S_04310</t>
  </si>
  <si>
    <t>LFH2323-16</t>
  </si>
  <si>
    <t>OtsLGRF23S_04311</t>
  </si>
  <si>
    <t>LFH23142-20</t>
  </si>
  <si>
    <t>OtsLGRF23S_04315</t>
  </si>
  <si>
    <t>LFH23116-07</t>
  </si>
  <si>
    <t>OtsLGRF23S_04318</t>
  </si>
  <si>
    <t>LFH2326-12</t>
  </si>
  <si>
    <t>OtsLGRF23S_04319</t>
  </si>
  <si>
    <t>LFH23150-16</t>
  </si>
  <si>
    <t>OtsLGRF23S_04320</t>
  </si>
  <si>
    <t>LFH23140-17</t>
  </si>
  <si>
    <t>OtsLGRF23S_04328</t>
  </si>
  <si>
    <t>OtsLGRF23S_04329</t>
  </si>
  <si>
    <t>OtsLGRF23S_04330</t>
  </si>
  <si>
    <t>LFH23130-09</t>
  </si>
  <si>
    <t>OtsLGRF23S_04331</t>
  </si>
  <si>
    <t>LFH2317-04</t>
  </si>
  <si>
    <t>OtsLGRF23S_04335</t>
  </si>
  <si>
    <t>OtsLGRF23S_04337</t>
  </si>
  <si>
    <t>LFH23147-13</t>
  </si>
  <si>
    <t>OtsLGRF23S_04338</t>
  </si>
  <si>
    <t>OtsLGRF23S_04340</t>
  </si>
  <si>
    <t>LFH23140-11</t>
  </si>
  <si>
    <t>OtsLGRF23S_04344</t>
  </si>
  <si>
    <t>LFH23117-13</t>
  </si>
  <si>
    <t>OtsLGRF23S_04346</t>
  </si>
  <si>
    <t>OtsLGRF23S_04347</t>
  </si>
  <si>
    <t>LFH2310-03</t>
  </si>
  <si>
    <t>OtsLGRF23S_04354</t>
  </si>
  <si>
    <t>LFH23105-01</t>
  </si>
  <si>
    <t>OtsLGRF23S_04355</t>
  </si>
  <si>
    <t>LFH2318-10</t>
  </si>
  <si>
    <t>OtsLGRF23S_04357</t>
  </si>
  <si>
    <t>LFH23140-16</t>
  </si>
  <si>
    <t>OtsLGRF23S_04358</t>
  </si>
  <si>
    <t>LFH23149-09</t>
  </si>
  <si>
    <t>OtsLGRF23S_04359</t>
  </si>
  <si>
    <t>LFH23132-09</t>
  </si>
  <si>
    <t>OtsLGRF23S_04363</t>
  </si>
  <si>
    <t>LFH23142-08</t>
  </si>
  <si>
    <t>OtsLGRF23S_04365</t>
  </si>
  <si>
    <t>LFH2324-14</t>
  </si>
  <si>
    <t>OtsLGRF23S_04366</t>
  </si>
  <si>
    <t>LFH23118-03</t>
  </si>
  <si>
    <t>OtsLGRF23S_04367</t>
  </si>
  <si>
    <t>LFH23118-17</t>
  </si>
  <si>
    <t>OtsLGRF23S_04371</t>
  </si>
  <si>
    <t>OtsLGRF23S_04378</t>
  </si>
  <si>
    <t>LFH2326-06</t>
  </si>
  <si>
    <t>OtsLGRF23S_04379</t>
  </si>
  <si>
    <t>LFH23141-16</t>
  </si>
  <si>
    <t>OtsLGRF23S_04381</t>
  </si>
  <si>
    <t>LFH23132-20</t>
  </si>
  <si>
    <t>OtsLGRF23S_04387</t>
  </si>
  <si>
    <t>LFH23132-02</t>
  </si>
  <si>
    <t>OtsLGRF23S_04388</t>
  </si>
  <si>
    <t>LFH23148-13</t>
  </si>
  <si>
    <t>OtsLGRF23S_04389</t>
  </si>
  <si>
    <t>LFH2326-05</t>
  </si>
  <si>
    <t>OtsLGRF23S_04390</t>
  </si>
  <si>
    <t>LFH23105-11</t>
  </si>
  <si>
    <t>OtsLGRF23S_04391</t>
  </si>
  <si>
    <t>OtsLGRF23S_04397</t>
  </si>
  <si>
    <t>OtsLGRF23S_04398</t>
  </si>
  <si>
    <t>LFH2310-13</t>
  </si>
  <si>
    <t>OtsLGRF23S_04399</t>
  </si>
  <si>
    <t>LFH23140-13</t>
  </si>
  <si>
    <t>OtsLGRF23S_04402</t>
  </si>
  <si>
    <t>LFH23141-12</t>
  </si>
  <si>
    <t>OtsLGRF23S_04405</t>
  </si>
  <si>
    <t>OtsLGRF23S_04406</t>
  </si>
  <si>
    <t>LFH2325-05</t>
  </si>
  <si>
    <t>OtsLGRF23S_04409</t>
  </si>
  <si>
    <t>LFH23118-02</t>
  </si>
  <si>
    <t>OtsLGRF23S_04410</t>
  </si>
  <si>
    <t>LFH23133-11</t>
  </si>
  <si>
    <t>OtsLGRF23S_04411</t>
  </si>
  <si>
    <t>LFH23119-12</t>
  </si>
  <si>
    <t>OtsLGRF23S_04412</t>
  </si>
  <si>
    <t>LFH23147-19</t>
  </si>
  <si>
    <t>OtsLGRF23S_04419</t>
  </si>
  <si>
    <t>LFH23119-05</t>
  </si>
  <si>
    <t>OtsLGRF23S_04420</t>
  </si>
  <si>
    <t>LFH23130-20</t>
  </si>
  <si>
    <t>OtsLGRF23S_04421</t>
  </si>
  <si>
    <t>LFH2309-06</t>
  </si>
  <si>
    <t>OtsLGRF23S_04422</t>
  </si>
  <si>
    <t>LFH23140-20</t>
  </si>
  <si>
    <t>OtsLGRF23S_04427</t>
  </si>
  <si>
    <t>LFH2328-09</t>
  </si>
  <si>
    <t>OtsLGRF23S_04428</t>
  </si>
  <si>
    <t>LFH2310-17</t>
  </si>
  <si>
    <t>OtsLGRF23S_04429</t>
  </si>
  <si>
    <t>LFH23131-11</t>
  </si>
  <si>
    <t>OtsLGRF23S_04430</t>
  </si>
  <si>
    <t>LFH2317-06</t>
  </si>
  <si>
    <t>OtsLGRF23S_04431</t>
  </si>
  <si>
    <t>LFH23130-13</t>
  </si>
  <si>
    <t>OtsLGRF23S_04432</t>
  </si>
  <si>
    <t>LFH23130-19</t>
  </si>
  <si>
    <t>OtsLGRF23S_04433</t>
  </si>
  <si>
    <t>LFH2330-07</t>
  </si>
  <si>
    <t>OtsLGRF23S_04434</t>
  </si>
  <si>
    <t>LFH23119-13</t>
  </si>
  <si>
    <t>OtsLGRF23S_04438</t>
  </si>
  <si>
    <t>LFH2328-10</t>
  </si>
  <si>
    <t>OtsLGRF23S_04440</t>
  </si>
  <si>
    <t>LFH23142-06</t>
  </si>
  <si>
    <t>OtsLGRF23S_04441</t>
  </si>
  <si>
    <t>LFH23116-17</t>
  </si>
  <si>
    <t>OtsLGRF23S_04442</t>
  </si>
  <si>
    <t>LFH2310-07</t>
  </si>
  <si>
    <t>OtsLGRF23S_04443</t>
  </si>
  <si>
    <t>LFH23118-20</t>
  </si>
  <si>
    <t>OtsLGRF23S_04444</t>
  </si>
  <si>
    <t>LFH23130-15</t>
  </si>
  <si>
    <t>OtsLGRF23S_04445</t>
  </si>
  <si>
    <t>OtsLGRF23S_04446</t>
  </si>
  <si>
    <t>LFH23131-12</t>
  </si>
  <si>
    <t>OtsLGRF23S_04448</t>
  </si>
  <si>
    <t>LFH23131-19</t>
  </si>
  <si>
    <t>OtsLGRF23S_04449</t>
  </si>
  <si>
    <t>LFH23105-05</t>
  </si>
  <si>
    <t>OtsLGRF23S_04458</t>
  </si>
  <si>
    <t>OtsLGRF23S_04459</t>
  </si>
  <si>
    <t>LFH2323-10</t>
  </si>
  <si>
    <t>OtsLGRF23S_04462</t>
  </si>
  <si>
    <t>LFH23142-17</t>
  </si>
  <si>
    <t>OtsLGRF23S_04463</t>
  </si>
  <si>
    <t>LFH23133-08</t>
  </si>
  <si>
    <t>OtsLGRF23S_04464</t>
  </si>
  <si>
    <t>LFH23152-09</t>
  </si>
  <si>
    <t>OtsLGRF23S_04465</t>
  </si>
  <si>
    <t>LFH23143-17</t>
  </si>
  <si>
    <t>OtsLGRF23S_04466</t>
  </si>
  <si>
    <t>OtsLGRF23S_04468</t>
  </si>
  <si>
    <t>OtsLGRF23S_04473</t>
  </si>
  <si>
    <t>OtsLGRF23S_04474</t>
  </si>
  <si>
    <t>LFH23139-09</t>
  </si>
  <si>
    <t>OtsLGRF23S_04475</t>
  </si>
  <si>
    <t>LFH23129-16</t>
  </si>
  <si>
    <t>OtsLGRF23S_04476</t>
  </si>
  <si>
    <t>OtsLGRF23S_04477</t>
  </si>
  <si>
    <t>OtsLGRF23S_04479</t>
  </si>
  <si>
    <t>LFH23140-12</t>
  </si>
  <si>
    <t>OtsLGRF23S_04484</t>
  </si>
  <si>
    <t>LFH23144-04</t>
  </si>
  <si>
    <t>OtsLGRF23S_04485</t>
  </si>
  <si>
    <t>LFH23118-10</t>
  </si>
  <si>
    <t>OtsLGRF23S_04488</t>
  </si>
  <si>
    <t>LFH23151-01</t>
  </si>
  <si>
    <t>OtsLGRF23S_04494</t>
  </si>
  <si>
    <t>LFH2317-20</t>
  </si>
  <si>
    <t>OtsLGRF23S_04496</t>
  </si>
  <si>
    <t>LFH23133-12</t>
  </si>
  <si>
    <t>OtsLGRF23S_04498</t>
  </si>
  <si>
    <t>LFH2310-10</t>
  </si>
  <si>
    <t>OtsLGRF23S_04499</t>
  </si>
  <si>
    <t>LFH23145-11</t>
  </si>
  <si>
    <t>OtsLGRF23S_04503</t>
  </si>
  <si>
    <t>LFH23146-01</t>
  </si>
  <si>
    <t>OtsLGRF23S_04505</t>
  </si>
  <si>
    <t>LFH2310-16</t>
  </si>
  <si>
    <t>OtsLGRF23S_04507</t>
  </si>
  <si>
    <t>LFH23129-14</t>
  </si>
  <si>
    <t>OtsLGRF23S_04508</t>
  </si>
  <si>
    <t>LFH23140-07</t>
  </si>
  <si>
    <t>OtsLGRF23S_04511</t>
  </si>
  <si>
    <t>LFH2329-17</t>
  </si>
  <si>
    <t>OtsLGRF23S_04517</t>
  </si>
  <si>
    <t>LFH23118-12</t>
  </si>
  <si>
    <t>OtsLGRF23S_04520</t>
  </si>
  <si>
    <t>OtsLGRF23S_04521</t>
  </si>
  <si>
    <t>LFH2323-03</t>
  </si>
  <si>
    <t>3DD.003D7E5396</t>
  </si>
  <si>
    <t>OtsLGRF23S_04523</t>
  </si>
  <si>
    <t>LFH23130-17</t>
  </si>
  <si>
    <t>OtsLGRF23S_04526</t>
  </si>
  <si>
    <t>LFH23132-15</t>
  </si>
  <si>
    <t>OtsLGRF23S_04527</t>
  </si>
  <si>
    <t>OtsLGRF23S_04528</t>
  </si>
  <si>
    <t>LFH23149-16</t>
  </si>
  <si>
    <t>OtsLGRF23S_04529</t>
  </si>
  <si>
    <t>LFH23105-07</t>
  </si>
  <si>
    <t>OtsLGRF23S_04530</t>
  </si>
  <si>
    <t>OtsLGRF23S_04531</t>
  </si>
  <si>
    <t>LFH23118-16</t>
  </si>
  <si>
    <t>OtsLGRF23S_04532</t>
  </si>
  <si>
    <t>LFH23146-02</t>
  </si>
  <si>
    <t>OtsLGRF23S_04534</t>
  </si>
  <si>
    <t>LFH2309-07</t>
  </si>
  <si>
    <t>OtsLGRF23S_04535</t>
  </si>
  <si>
    <t>LFH2310-14</t>
  </si>
  <si>
    <t>OtsLGRF23S_04536</t>
  </si>
  <si>
    <t>LFH23116-14</t>
  </si>
  <si>
    <t>OtsLGRF23S_04537</t>
  </si>
  <si>
    <t>OtsLGRF23S_04539</t>
  </si>
  <si>
    <t>LFH2309-19</t>
  </si>
  <si>
    <t>OtsLGRF23S_04542</t>
  </si>
  <si>
    <t>LFH23118-18</t>
  </si>
  <si>
    <t>OtsLGRF23S_04543</t>
  </si>
  <si>
    <t>LFH23145-16</t>
  </si>
  <si>
    <t>OtsLGRF23S_04544</t>
  </si>
  <si>
    <t>OtsLGRF23S_04545</t>
  </si>
  <si>
    <t>LFH23147-01</t>
  </si>
  <si>
    <t>OtsLGRF23S_04547</t>
  </si>
  <si>
    <t>LFH23130-18</t>
  </si>
  <si>
    <t>OtsLGRF23S_04548</t>
  </si>
  <si>
    <t>LFH23143-18</t>
  </si>
  <si>
    <t>OtsLGRF23S_04553</t>
  </si>
  <si>
    <t>LFH23141-02</t>
  </si>
  <si>
    <t>OtsLGRF23S_04554</t>
  </si>
  <si>
    <t>LFH23140-04</t>
  </si>
  <si>
    <t>OtsLGRF23S_04563</t>
  </si>
  <si>
    <t>LFH2323-05</t>
  </si>
  <si>
    <t>OtsLGRF23S_04564</t>
  </si>
  <si>
    <t>LFH23116-08</t>
  </si>
  <si>
    <t>OtsLGRF23S_04565</t>
  </si>
  <si>
    <t>LFH23118-01</t>
  </si>
  <si>
    <t>OtsLGRF23S_04566</t>
  </si>
  <si>
    <t>LFH23117-14</t>
  </si>
  <si>
    <t>OtsLGRF23S_04567</t>
  </si>
  <si>
    <t>LFH2328-19</t>
  </si>
  <si>
    <t>OtsLGRF23S_04574</t>
  </si>
  <si>
    <t>LFH23150-09</t>
  </si>
  <si>
    <t>OtsLGRF23S_04575</t>
  </si>
  <si>
    <t>LFH23142-19</t>
  </si>
  <si>
    <t>OtsLGRF23S_04579</t>
  </si>
  <si>
    <t>LFH23119-03</t>
  </si>
  <si>
    <t>OtsLGRF23S_04580</t>
  </si>
  <si>
    <t>LFH23133-10</t>
  </si>
  <si>
    <t>OtsLGRF23S_04582</t>
  </si>
  <si>
    <t>LFH23147-02</t>
  </si>
  <si>
    <t>OtsLGRF23S_04586</t>
  </si>
  <si>
    <t>OtsLGRF23S_04587</t>
  </si>
  <si>
    <t>OtsLGRF23S_04596</t>
  </si>
  <si>
    <t>LFH23151-14</t>
  </si>
  <si>
    <t>OtsLGRF23S_04597</t>
  </si>
  <si>
    <t>LFH2317-03</t>
  </si>
  <si>
    <t>OtsLGRF23S_04598</t>
  </si>
  <si>
    <t>LFH2324-19</t>
  </si>
  <si>
    <t>OtsLGRF23S_04600</t>
  </si>
  <si>
    <t>OtsLGRF23S_04606</t>
  </si>
  <si>
    <t>LFH23143-13</t>
  </si>
  <si>
    <t>OtsLGRF23S_04607</t>
  </si>
  <si>
    <t>LFH2330-13</t>
  </si>
  <si>
    <t>OtsLGRF23S_04608</t>
  </si>
  <si>
    <t>LFH23143-06</t>
  </si>
  <si>
    <t>OtsLGRF23S_04609</t>
  </si>
  <si>
    <t>LFH23141-01</t>
  </si>
  <si>
    <t>OtsLGRF23S_04613</t>
  </si>
  <si>
    <t>LFH2327-04</t>
  </si>
  <si>
    <t>OtsLGRF23S_04614</t>
  </si>
  <si>
    <t>LFH2328-02</t>
  </si>
  <si>
    <t>OtsLGRF23S_04615</t>
  </si>
  <si>
    <t>LFH23142-09</t>
  </si>
  <si>
    <t>OtsLGRF23S_04616</t>
  </si>
  <si>
    <t>LFH2325-11</t>
  </si>
  <si>
    <t>OtsLGRF23S_04621</t>
  </si>
  <si>
    <t>LFH23148-09</t>
  </si>
  <si>
    <t>OtsLGRF23S_04622</t>
  </si>
  <si>
    <t>LFH23144-17</t>
  </si>
  <si>
    <t>OtsLGRF23S_04623</t>
  </si>
  <si>
    <t>LFH2303-08</t>
  </si>
  <si>
    <t>OtsLGRF23S_04624</t>
  </si>
  <si>
    <t>LFH23130-07</t>
  </si>
  <si>
    <t>OtsLGRF23S_04626</t>
  </si>
  <si>
    <t>LFH23118-08</t>
  </si>
  <si>
    <t>OtsLGRF23S_04627</t>
  </si>
  <si>
    <t>LFH23105-08</t>
  </si>
  <si>
    <t>OtsLGRF23S_04628</t>
  </si>
  <si>
    <t>LFH23130-02</t>
  </si>
  <si>
    <t>OtsLGRF23S_04633</t>
  </si>
  <si>
    <t>LFH23129-11</t>
  </si>
  <si>
    <t>OtsLGRF23S_04635</t>
  </si>
  <si>
    <t>LFH23129-08</t>
  </si>
  <si>
    <t>OtsLGRF23S_04643</t>
  </si>
  <si>
    <t>LFH2323-19</t>
  </si>
  <si>
    <t>OtsLGRF23S_04644</t>
  </si>
  <si>
    <t>LFH2326-15</t>
  </si>
  <si>
    <t>OtsLGRF23S_04645</t>
  </si>
  <si>
    <t>LFH23147-04</t>
  </si>
  <si>
    <t>OtsLGRF23S_04649</t>
  </si>
  <si>
    <t>LFH23146-04</t>
  </si>
  <si>
    <t>OtsLGRF23S_04653</t>
  </si>
  <si>
    <t>OtsLGRF23S_04655</t>
  </si>
  <si>
    <t>LFH2324-16</t>
  </si>
  <si>
    <t>OtsLGRF23S_04657</t>
  </si>
  <si>
    <t>LFH2317-11</t>
  </si>
  <si>
    <t>OtsLGRF23S_04664</t>
  </si>
  <si>
    <t>LFH2327-14</t>
  </si>
  <si>
    <t>OtsLGRF23S_04666</t>
  </si>
  <si>
    <t>OtsLGRF23S_04667</t>
  </si>
  <si>
    <t>LFH2317-18</t>
  </si>
  <si>
    <t>OtsLGRF23S_04669</t>
  </si>
  <si>
    <t>LFH23130-04</t>
  </si>
  <si>
    <t>OtsLGRF23S_04670</t>
  </si>
  <si>
    <t>LFH23133-07</t>
  </si>
  <si>
    <t>OtsLGRF23S_04671</t>
  </si>
  <si>
    <t>OtsLGRF23S_04672</t>
  </si>
  <si>
    <t>LFH23130-10</t>
  </si>
  <si>
    <t>OtsLGRF23S_04676</t>
  </si>
  <si>
    <t>OtsLGRF23S_04677</t>
  </si>
  <si>
    <t>LFH2310-09</t>
  </si>
  <si>
    <t>OtsLGRF23S_04678</t>
  </si>
  <si>
    <t>LFH23141-20</t>
  </si>
  <si>
    <t>OtsLGRF23S_04680</t>
  </si>
  <si>
    <t>LFH23151-02</t>
  </si>
  <si>
    <t>OtsLGRF23S_04682</t>
  </si>
  <si>
    <t>LFH23133-16</t>
  </si>
  <si>
    <t>OtsLGRF23S_04687</t>
  </si>
  <si>
    <t>LFH23148-15</t>
  </si>
  <si>
    <t>OtsLGRF23S_04688</t>
  </si>
  <si>
    <t>LFH23129-07</t>
  </si>
  <si>
    <t>OtsLGRF23S_04691</t>
  </si>
  <si>
    <t>LFH23118-19</t>
  </si>
  <si>
    <t>OtsLGRF23S_04692</t>
  </si>
  <si>
    <t>LFH23145-04</t>
  </si>
  <si>
    <t>OtsLGRF23S_04694</t>
  </si>
  <si>
    <t>LFH23144-18</t>
  </si>
  <si>
    <t>OtsLGRF23S_04701</t>
  </si>
  <si>
    <t>LFH2318-09</t>
  </si>
  <si>
    <t>OtsLGRF23S_04703</t>
  </si>
  <si>
    <t>LFH23107-11</t>
  </si>
  <si>
    <t>OtsLGRF23S_04704</t>
  </si>
  <si>
    <t>LFH23142-05</t>
  </si>
  <si>
    <t>OtsLGRF23S_04710</t>
  </si>
  <si>
    <t>LFH2323-04</t>
  </si>
  <si>
    <t>OtsLGRF23S_04712</t>
  </si>
  <si>
    <t>LFH23144-20</t>
  </si>
  <si>
    <t>OtsLGRF23S_04713</t>
  </si>
  <si>
    <t>LFH23149-19</t>
  </si>
  <si>
    <t>OtsLGRF23S_04714</t>
  </si>
  <si>
    <t>OtsLGRF23S_04716</t>
  </si>
  <si>
    <t>LFH23130-01</t>
  </si>
  <si>
    <t>OtsLGRF23S_04717</t>
  </si>
  <si>
    <t>LFH2323-11</t>
  </si>
  <si>
    <t>OtsLGRF23S_04719</t>
  </si>
  <si>
    <t>LFH2318-06</t>
  </si>
  <si>
    <t>OtsLGRF23S_04720</t>
  </si>
  <si>
    <t>LFH23144-19</t>
  </si>
  <si>
    <t>OtsLGRF23S_04723</t>
  </si>
  <si>
    <t>LFH23141-11</t>
  </si>
  <si>
    <t>OtsLGRF23S_04730</t>
  </si>
  <si>
    <t>LFH23117-20</t>
  </si>
  <si>
    <t>OtsLGRF23S_04731</t>
  </si>
  <si>
    <t>OtsLGRF23S_04733</t>
  </si>
  <si>
    <t>LFH23143-14</t>
  </si>
  <si>
    <t>OtsLGRF23S_04737</t>
  </si>
  <si>
    <t>LFH2318-02</t>
  </si>
  <si>
    <t>OtsLGRF23S_04739</t>
  </si>
  <si>
    <t>LFH23152-03</t>
  </si>
  <si>
    <t>OtsLGRF23S_04743</t>
  </si>
  <si>
    <t>LFH2324-05</t>
  </si>
  <si>
    <t>OtsLGRF23S_04744</t>
  </si>
  <si>
    <t>LFH23147-11</t>
  </si>
  <si>
    <t>OtsLGRF23S_04745</t>
  </si>
  <si>
    <t>OtsLGRF23S_04746</t>
  </si>
  <si>
    <t>LFH23117-04</t>
  </si>
  <si>
    <t>OtsLGRF23S_04750</t>
  </si>
  <si>
    <t>LFH2323-18</t>
  </si>
  <si>
    <t>OtsLGRF23S_04752</t>
  </si>
  <si>
    <t>LFH23116-19</t>
  </si>
  <si>
    <t>OtsLGRF23S_04753</t>
  </si>
  <si>
    <t>OtsLGRF23S_04754</t>
  </si>
  <si>
    <t>LFH2310-15</t>
  </si>
  <si>
    <t>OtsLGRF23S_04755</t>
  </si>
  <si>
    <t>LFH23119-07</t>
  </si>
  <si>
    <t>OtsLGRF23S_04756</t>
  </si>
  <si>
    <t>LFH2323-02</t>
  </si>
  <si>
    <t>OtsLGRF23S_04757</t>
  </si>
  <si>
    <t>LFH23119-08</t>
  </si>
  <si>
    <t>OtsLGRF23S_04758</t>
  </si>
  <si>
    <t>LFH23133-06</t>
  </si>
  <si>
    <t>OtsLGRF23S_04761</t>
  </si>
  <si>
    <t>LFH23131-18</t>
  </si>
  <si>
    <t>OtsLGRF23S_04766</t>
  </si>
  <si>
    <t>LFH2329-16</t>
  </si>
  <si>
    <t>OtsLGRF23S_04767</t>
  </si>
  <si>
    <t>LFH23129-13</t>
  </si>
  <si>
    <t>OtsLGRF23S_04768</t>
  </si>
  <si>
    <t>OtsLGRF23S_04769</t>
  </si>
  <si>
    <t>LFH23133-09</t>
  </si>
  <si>
    <t>OtsLGRF23S_04771</t>
  </si>
  <si>
    <t>LFH2318-08</t>
  </si>
  <si>
    <t>OtsLGRF23S_04775</t>
  </si>
  <si>
    <t>LFH2324-03</t>
  </si>
  <si>
    <t>OtsLGRF23S_04776</t>
  </si>
  <si>
    <t>OtsLGRF23S_04778</t>
  </si>
  <si>
    <t>LFH23150-10</t>
  </si>
  <si>
    <t>OtsLGRF23S_04779</t>
  </si>
  <si>
    <t>LFH2309-13</t>
  </si>
  <si>
    <t>OtsLGRF23S_04780</t>
  </si>
  <si>
    <t>LFH23132-07</t>
  </si>
  <si>
    <t>OtsLGRF23S_04781</t>
  </si>
  <si>
    <t>LFH23105-09</t>
  </si>
  <si>
    <t>OtsLGRF23S_04786</t>
  </si>
  <si>
    <t>LFH23132-11</t>
  </si>
  <si>
    <t>OtsLGRF23S_04787</t>
  </si>
  <si>
    <t>LFH2330-17</t>
  </si>
  <si>
    <t>OtsLGRF23S_04788</t>
  </si>
  <si>
    <t>LFH23119-01</t>
  </si>
  <si>
    <t>OtsLGRF23S_04789</t>
  </si>
  <si>
    <t>LFH23129-12</t>
  </si>
  <si>
    <t>OtsLGRF23S_04790</t>
  </si>
  <si>
    <t>LFH2310-05</t>
  </si>
  <si>
    <t>OtsLGRF23S_04792</t>
  </si>
  <si>
    <t>LFH23117-12</t>
  </si>
  <si>
    <t>OtsLGRF23S_04795</t>
  </si>
  <si>
    <t>LFH23152-10</t>
  </si>
  <si>
    <t>OtsLGRF23S_04796</t>
  </si>
  <si>
    <t>LFH23148-17</t>
  </si>
  <si>
    <t>OtsLGRF23S_04803</t>
  </si>
  <si>
    <t>LFH23147-16</t>
  </si>
  <si>
    <t>OtsLGRF23S_04807</t>
  </si>
  <si>
    <t>OtsLGRF23S_04810</t>
  </si>
  <si>
    <t>LFH23117-10</t>
  </si>
  <si>
    <t>OtsLGRF23S_04814</t>
  </si>
  <si>
    <t>LFH2328-05</t>
  </si>
  <si>
    <t>OtsLGRF23S_04815</t>
  </si>
  <si>
    <t>LFH23150-05</t>
  </si>
  <si>
    <t>OtsLGRF23S_04816</t>
  </si>
  <si>
    <t>LFH23149-14</t>
  </si>
  <si>
    <t>OtsLGRF23S_04818</t>
  </si>
  <si>
    <t>OtsLGRF23S_04820</t>
  </si>
  <si>
    <t>LFH23132-05</t>
  </si>
  <si>
    <t>OtsLGRF23S_04821</t>
  </si>
  <si>
    <t>LFH23149-07</t>
  </si>
  <si>
    <t>OtsLGRF23S_04823</t>
  </si>
  <si>
    <t>LFH2326-14</t>
  </si>
  <si>
    <t>OtsLGRF23S_04826</t>
  </si>
  <si>
    <t>OtsLGRF23S_04827</t>
  </si>
  <si>
    <t>LFH2323-20</t>
  </si>
  <si>
    <t>OtsLGRF23S_04830</t>
  </si>
  <si>
    <t>LFH23119-10</t>
  </si>
  <si>
    <t>OtsLGRF23S_04831</t>
  </si>
  <si>
    <t>LFH23140-14</t>
  </si>
  <si>
    <t>OtsLGRF23S_04833</t>
  </si>
  <si>
    <t>LFH23140-18</t>
  </si>
  <si>
    <t>OtsLGRF23S_04834</t>
  </si>
  <si>
    <t>LFH23116-04</t>
  </si>
  <si>
    <t>OtsLGRF23S_04835</t>
  </si>
  <si>
    <t>OtsLGRF23S_04837</t>
  </si>
  <si>
    <t>LFH2324-07</t>
  </si>
  <si>
    <t>OtsLGRF23S_04840</t>
  </si>
  <si>
    <t>LFH23132-17</t>
  </si>
  <si>
    <t>OtsLGRF23S_04845</t>
  </si>
  <si>
    <t>LFH2330-06</t>
  </si>
  <si>
    <t>OtsLGRF23S_04848</t>
  </si>
  <si>
    <t>LFH23118-15</t>
  </si>
  <si>
    <t>OtsLGRF23S_04849</t>
  </si>
  <si>
    <t>LFH2326-02</t>
  </si>
  <si>
    <t>OtsLGRF23S_04850</t>
  </si>
  <si>
    <t>OtsLGRF23S_04853</t>
  </si>
  <si>
    <t>LFH2317-17</t>
  </si>
  <si>
    <t>OtsLGRF23S_04854</t>
  </si>
  <si>
    <t>OtsLGRF23S_04855</t>
  </si>
  <si>
    <t>OtsLGRF23S_04856</t>
  </si>
  <si>
    <t>LFH23131-02</t>
  </si>
  <si>
    <t>OtsLGRF23S_04858</t>
  </si>
  <si>
    <t>LFH2327-07</t>
  </si>
  <si>
    <t>OtsLGRF23S_04863</t>
  </si>
  <si>
    <t>LFH23117-18</t>
  </si>
  <si>
    <t>OtsLGRF23S_04865</t>
  </si>
  <si>
    <t>LFH23116-15</t>
  </si>
  <si>
    <t>OtsLGRF23S_04866</t>
  </si>
  <si>
    <t>LFH23116-09</t>
  </si>
  <si>
    <t>OtsLGRF23S_04872</t>
  </si>
  <si>
    <t>LFH2331-14</t>
  </si>
  <si>
    <t>OtsLGRF23S_04873</t>
  </si>
  <si>
    <t>LFH2324-11</t>
  </si>
  <si>
    <t>OtsLGRF23S_04874</t>
  </si>
  <si>
    <t>OtsLGRF23S_04878</t>
  </si>
  <si>
    <t>LFH2317-19</t>
  </si>
  <si>
    <t>OtsLGRF23S_04887</t>
  </si>
  <si>
    <t>LFH23133-01</t>
  </si>
  <si>
    <t>OtsLGRF23S_04888</t>
  </si>
  <si>
    <t>OtsLGRF23S_04890</t>
  </si>
  <si>
    <t>LFH23145-18</t>
  </si>
  <si>
    <t>OtsLGRF23S_04892</t>
  </si>
  <si>
    <t>LFH23141-05</t>
  </si>
  <si>
    <t>OtsLGRF23S_04897</t>
  </si>
  <si>
    <t>LFH23148-20</t>
  </si>
  <si>
    <t>OtsLGRF23S_04901</t>
  </si>
  <si>
    <t>LFH23146-03</t>
  </si>
  <si>
    <t>OtsLGRF23S_04902</t>
  </si>
  <si>
    <t>LFH2329-10</t>
  </si>
  <si>
    <t>OtsLGRF23S_04903</t>
  </si>
  <si>
    <t>LFH23142-13</t>
  </si>
  <si>
    <t>OtsLGRF23S_04904</t>
  </si>
  <si>
    <t>LFH23144-10</t>
  </si>
  <si>
    <t>OtsLGRF23S_04905</t>
  </si>
  <si>
    <t>LFH2329-09</t>
  </si>
  <si>
    <t>OtsLGRF23S_04909</t>
  </si>
  <si>
    <t>LFH2334-18</t>
  </si>
  <si>
    <t>OtsLGRF23S_04910</t>
  </si>
  <si>
    <t>OtsLGRF23S_04911</t>
  </si>
  <si>
    <t>LFH23143-12</t>
  </si>
  <si>
    <t>OtsLGRF23S_04912</t>
  </si>
  <si>
    <t>LFH23130-11</t>
  </si>
  <si>
    <t>OtsLGRF23S_04913</t>
  </si>
  <si>
    <t>LFH23129-20</t>
  </si>
  <si>
    <t>OtsLGRF23S_04914</t>
  </si>
  <si>
    <t>LFH23143-03</t>
  </si>
  <si>
    <t>OtsLGRF23S_04915</t>
  </si>
  <si>
    <t>LFH23119-09</t>
  </si>
  <si>
    <t>OtsLGRF23S_04918</t>
  </si>
  <si>
    <t>OtsLGRF23S_04919</t>
  </si>
  <si>
    <t>LFH2330-19</t>
  </si>
  <si>
    <t>OtsLGRF23S_04920</t>
  </si>
  <si>
    <t>OtsLGRF23S_04925</t>
  </si>
  <si>
    <t>LFH23105-06</t>
  </si>
  <si>
    <t>OtsLGRF23S_04929</t>
  </si>
  <si>
    <t>LFH2325-10</t>
  </si>
  <si>
    <t>OtsLGRF23S_04930</t>
  </si>
  <si>
    <t>LFH23145-14</t>
  </si>
  <si>
    <t>OtsLGRF23S_04933</t>
  </si>
  <si>
    <t>LFH2329-07</t>
  </si>
  <si>
    <t>OtsLGRF23S_04936</t>
  </si>
  <si>
    <t>LFH23117-08</t>
  </si>
  <si>
    <t>OtsLGRF23S_04937</t>
  </si>
  <si>
    <t>LFH23132-18</t>
  </si>
  <si>
    <t>OtsLGRF23S_04940</t>
  </si>
  <si>
    <t>LFH23148-05</t>
  </si>
  <si>
    <t>OtsLGRF23S_04941</t>
  </si>
  <si>
    <t>LFH2317-05</t>
  </si>
  <si>
    <t>OtsLGRF23S_04942</t>
  </si>
  <si>
    <t>LFH23129-17</t>
  </si>
  <si>
    <t>OtsLGRF23S_04943</t>
  </si>
  <si>
    <t>LFH2327-17</t>
  </si>
  <si>
    <t>OtsLGRF23S_04944</t>
  </si>
  <si>
    <t>LFH23130-05</t>
  </si>
  <si>
    <t>OtsLGRF23S_04947</t>
  </si>
  <si>
    <t>OtsLGRF23S_04949</t>
  </si>
  <si>
    <t>LFH23140-05</t>
  </si>
  <si>
    <t>OtsLGRF23S_04954</t>
  </si>
  <si>
    <t>LFH23132-12</t>
  </si>
  <si>
    <t>OtsLGRF23S_04956</t>
  </si>
  <si>
    <t>LFH23117-01</t>
  </si>
  <si>
    <t>OtsLGRF23S_04957</t>
  </si>
  <si>
    <t>LFH23151-15</t>
  </si>
  <si>
    <t>OtsLGRF23S_04959</t>
  </si>
  <si>
    <t>LFH23144-11</t>
  </si>
  <si>
    <t>OtsLGRF23S_04966</t>
  </si>
  <si>
    <t>LFH23118-11</t>
  </si>
  <si>
    <t>OtsLGRF23S_04976</t>
  </si>
  <si>
    <t>LFH23149-10</t>
  </si>
  <si>
    <t>OtsLGRF23S_04990</t>
  </si>
  <si>
    <t>OtsLGRF23S_04997</t>
  </si>
  <si>
    <t>LFH2328-11</t>
  </si>
  <si>
    <t>OtsLGRF23S_04998</t>
  </si>
  <si>
    <t>LFH23142-15</t>
  </si>
  <si>
    <t>OtsLGRF23S_05011</t>
  </si>
  <si>
    <t>LFH2328-20</t>
  </si>
  <si>
    <t>OtsLGRF23S_05019</t>
  </si>
  <si>
    <t>LFH2310-04</t>
  </si>
  <si>
    <t>OtsLGRF23S_05020</t>
  </si>
  <si>
    <t>OtsLGRF23S_05021</t>
  </si>
  <si>
    <t>LFH2310-08</t>
  </si>
  <si>
    <t>OtsLGRF23S_05044</t>
  </si>
  <si>
    <t>OtsLGRF23S_05049</t>
  </si>
  <si>
    <t>OtsLGRF23S_05064</t>
  </si>
  <si>
    <t>LFH23142-10</t>
  </si>
  <si>
    <t>OtsLGRF23S_05066</t>
  </si>
  <si>
    <t>LFH23147-05</t>
  </si>
  <si>
    <t>OtsLGRF23S_05067</t>
  </si>
  <si>
    <t>LFH23144-07</t>
  </si>
  <si>
    <t>OtsLGRF23S_05077</t>
  </si>
  <si>
    <t>LFH2330-08</t>
  </si>
  <si>
    <t>OtsLGRF23S_05085</t>
  </si>
  <si>
    <t>LFH2323-17</t>
  </si>
  <si>
    <t>OtsLGRF23S_05088</t>
  </si>
  <si>
    <t>LFH23131-04</t>
  </si>
  <si>
    <t>OtsLGRF23S_05095</t>
  </si>
  <si>
    <t>OtsLGRF23S_05096</t>
  </si>
  <si>
    <t>OtsLGRF23S_05099</t>
  </si>
  <si>
    <t>OtsLGRF23S_05104</t>
  </si>
  <si>
    <t>OtsLGRF23S_05106</t>
  </si>
  <si>
    <t>LFH2325-08</t>
  </si>
  <si>
    <t>OtsLGRF23S_05108</t>
  </si>
  <si>
    <t>LFH23144-08</t>
  </si>
  <si>
    <t>OtsLGRF23S_05110</t>
  </si>
  <si>
    <t>LFH23142-18</t>
  </si>
  <si>
    <t>OtsLGRF23S_05113</t>
  </si>
  <si>
    <t>LFH23150-18</t>
  </si>
  <si>
    <t>OtsLGRF23S_05123</t>
  </si>
  <si>
    <t>OtsLGRF23S_05124</t>
  </si>
  <si>
    <t>OtsLGRF23S_05131</t>
  </si>
  <si>
    <t>LFH23151-17</t>
  </si>
  <si>
    <t>OtsLGRF23S_05134</t>
  </si>
  <si>
    <t>OtsLGRF23S_05150</t>
  </si>
  <si>
    <t>LFH2334-19</t>
  </si>
  <si>
    <t>OtsLGRF23S_05151</t>
  </si>
  <si>
    <t>LFH2318-04</t>
  </si>
  <si>
    <t>OtsLGRF23S_05153</t>
  </si>
  <si>
    <t>LFH23149-20</t>
  </si>
  <si>
    <t>3DD.003D7E50F6</t>
  </si>
  <si>
    <t>OtsLGRF23S_05154</t>
  </si>
  <si>
    <t>LFH23143-11</t>
  </si>
  <si>
    <t>OtsLGRF23S_05155</t>
  </si>
  <si>
    <t>LFH2324-10</t>
  </si>
  <si>
    <t>OtsLGRF23S_05164</t>
  </si>
  <si>
    <t>LFH23131-09</t>
  </si>
  <si>
    <t>OtsLGRF23S_05177</t>
  </si>
  <si>
    <t>OtsLGRF23S_05187</t>
  </si>
  <si>
    <t>OtsLGRF23S_05201</t>
  </si>
  <si>
    <t>LFH2325-03</t>
  </si>
  <si>
    <t>OtsLGRF23S_05210</t>
  </si>
  <si>
    <t>LFH23117-05</t>
  </si>
  <si>
    <t>OtsLGRF23S_05218</t>
  </si>
  <si>
    <t>OtsLGRF23S_05220</t>
  </si>
  <si>
    <t>LFH23149-18</t>
  </si>
  <si>
    <t>OtsLGRF23S_05243</t>
  </si>
  <si>
    <t>OtsLGRF23S_05245</t>
  </si>
  <si>
    <t>LFH23142-04</t>
  </si>
  <si>
    <t>OtsLGRF23S_06061</t>
  </si>
  <si>
    <t>LFH23148-08</t>
  </si>
  <si>
    <t>OtsLGRF23S_06062</t>
  </si>
  <si>
    <t>LFH23131-17</t>
  </si>
  <si>
    <t>OtsLGRF23S_06068</t>
  </si>
  <si>
    <t>OtsLGRF23S_06069</t>
  </si>
  <si>
    <t>OtsLGRF23S_06070</t>
  </si>
  <si>
    <t>LFH23144-03</t>
  </si>
  <si>
    <t>OtsLGRF23S_06079</t>
  </si>
  <si>
    <t>LFH2302-11</t>
  </si>
  <si>
    <t>OtsLGRF23S_06086</t>
  </si>
  <si>
    <t>OtsLGRF23S_06092</t>
  </si>
  <si>
    <t>LFH2317-01</t>
  </si>
  <si>
    <t>OtsLGRF23S_06127</t>
  </si>
  <si>
    <t>LFH2324-15</t>
  </si>
  <si>
    <t>OtsLGRF23S_06128</t>
  </si>
  <si>
    <t>LFH2309-12</t>
  </si>
  <si>
    <t>OtsLGRF23S_06129</t>
  </si>
  <si>
    <t>LFH23140-09</t>
  </si>
  <si>
    <t>OtsLGRF23S_06146</t>
  </si>
  <si>
    <t>LFH2326-16</t>
  </si>
  <si>
    <t>OtsLGRF23S_06152</t>
  </si>
  <si>
    <t>LFH2325-01</t>
  </si>
  <si>
    <t>OtsLGRF23S_06156</t>
  </si>
  <si>
    <t>OtsLGRF23S_06181</t>
  </si>
  <si>
    <t>LFH2318-12</t>
  </si>
  <si>
    <t>OtsLGRF23S_06183</t>
  </si>
  <si>
    <t>LFH23148-01</t>
  </si>
  <si>
    <t>OtsLGRF23S_06207</t>
  </si>
  <si>
    <t>LFH23152-08</t>
  </si>
  <si>
    <t>OtsLGRF23S_06218</t>
  </si>
  <si>
    <t>LFH23141-13</t>
  </si>
  <si>
    <t>OtsLGRF23S_06226</t>
  </si>
  <si>
    <t>LFH23117-06</t>
  </si>
  <si>
    <t>OtsLGRF23S_06228</t>
  </si>
  <si>
    <t>OtsLGRF23S_06240</t>
  </si>
  <si>
    <t>LFH23145-09</t>
  </si>
  <si>
    <t>OtsLGRF23S_06242</t>
  </si>
  <si>
    <t>OtsLGRF23S_06264</t>
  </si>
  <si>
    <t>OtsLGRF23S_06266</t>
  </si>
  <si>
    <t>OtsLGRF23S_06268</t>
  </si>
  <si>
    <t>LFH23141-04</t>
  </si>
  <si>
    <t>OtsLGRF23S_06282</t>
  </si>
  <si>
    <t>OtsLGRF23S_06284</t>
  </si>
  <si>
    <t>OtsLGRF23S_06301</t>
  </si>
  <si>
    <t>LFH2325-06</t>
  </si>
  <si>
    <t>OtsLGRF23S_06322</t>
  </si>
  <si>
    <t>LFH23147-14</t>
  </si>
  <si>
    <t>OtsLGRF23S_06333</t>
  </si>
  <si>
    <t>LFH2309-09</t>
  </si>
  <si>
    <t>OtsLGRF23S_06342</t>
  </si>
  <si>
    <t>OtsLGRF23S_06343</t>
  </si>
  <si>
    <t>LFH23143-10</t>
  </si>
  <si>
    <t>OtsLGRF23S_06352</t>
  </si>
  <si>
    <t>LFH2317-13</t>
  </si>
  <si>
    <t>OtsLGRF23S_06355</t>
  </si>
  <si>
    <t>OtsLGRF23S_06365</t>
  </si>
  <si>
    <t>LFH23108-08</t>
  </si>
  <si>
    <t>OtsLGRF23S_06375</t>
  </si>
  <si>
    <t>LFH2324-04</t>
  </si>
  <si>
    <t>OtsLGRF23S_06387</t>
  </si>
  <si>
    <t>LFH23141-14</t>
  </si>
  <si>
    <t>OtsLGRF23S_06395</t>
  </si>
  <si>
    <t>LFH2328-06</t>
  </si>
  <si>
    <t>OtsLGRF23S_06423</t>
  </si>
  <si>
    <t>LFH23133-05</t>
  </si>
  <si>
    <t>OtsLGRF23S_06443</t>
  </si>
  <si>
    <t>OtsLGRF23S_06455</t>
  </si>
  <si>
    <t>LFH23144-02</t>
  </si>
  <si>
    <t>OtsLGRF23S_06463</t>
  </si>
  <si>
    <t>LFH23147-20</t>
  </si>
  <si>
    <t>OtsLGRF23S_06464</t>
  </si>
  <si>
    <t>LFH23140-19</t>
  </si>
  <si>
    <t>OtsLGRF23S_06482</t>
  </si>
  <si>
    <t>LFH2309-05</t>
  </si>
  <si>
    <t>OtsLGRF23S_06483</t>
  </si>
  <si>
    <t>LFH2326-03</t>
  </si>
  <si>
    <t>OtsLGRF23S_06491</t>
  </si>
  <si>
    <t>OtsLGRF23S_06506</t>
  </si>
  <si>
    <t>LFH23133-03</t>
  </si>
  <si>
    <t>OtsLGRF23S_06508</t>
  </si>
  <si>
    <t>OtsLGRF23S_06516</t>
  </si>
  <si>
    <t>LFH23145-03</t>
  </si>
  <si>
    <t>OtsLGRF23S_06527</t>
  </si>
  <si>
    <t>LFH2327-10</t>
  </si>
  <si>
    <t>OtsLGRF23S_06530</t>
  </si>
  <si>
    <t>OtsLGRF23S_06540</t>
  </si>
  <si>
    <t>LFH2324-13</t>
  </si>
  <si>
    <t>OtsLGRF23S_06551</t>
  </si>
  <si>
    <t>LFH23147-10</t>
  </si>
  <si>
    <t>OtsLGRF23S_06559</t>
  </si>
  <si>
    <t>OtsLGRF23S_06560</t>
  </si>
  <si>
    <t>LFH2309-18</t>
  </si>
  <si>
    <t>OtsLGRF23S_06561</t>
  </si>
  <si>
    <t>OtsLGRF23S_06568</t>
  </si>
  <si>
    <t>OtsLGRF23S_06569</t>
  </si>
  <si>
    <t>LFH23129-15</t>
  </si>
  <si>
    <t>OtsLGRF23S_06575</t>
  </si>
  <si>
    <t>OtsLGRF23S_06576</t>
  </si>
  <si>
    <t>LFH23133-13</t>
  </si>
  <si>
    <t>OtsLGRF23S_06578</t>
  </si>
  <si>
    <t>OtsLGRF23S_06579</t>
  </si>
  <si>
    <t>LFH2310-12</t>
  </si>
  <si>
    <t>OtsLGRF23S_06580</t>
  </si>
  <si>
    <t>LFH2331-09</t>
  </si>
  <si>
    <t>OtsLGRF23S_06582</t>
  </si>
  <si>
    <t>OtsLGRF23S_06607</t>
  </si>
  <si>
    <t>LFH2309-17</t>
  </si>
  <si>
    <t>OtsLGRF23S_06610</t>
  </si>
  <si>
    <t>LFH23144-01</t>
  </si>
  <si>
    <t>OtsLGRF23S_06611</t>
  </si>
  <si>
    <t>LFH2323-14</t>
  </si>
  <si>
    <t>OtsLGRF23S_06623</t>
  </si>
  <si>
    <t>OtsLGRF23S_06624</t>
  </si>
  <si>
    <t>LFH2327-05</t>
  </si>
  <si>
    <t>OtsLGRF23S_06634</t>
  </si>
  <si>
    <t>LFH23129-18</t>
  </si>
  <si>
    <t>OtsLGRF23S_06650</t>
  </si>
  <si>
    <t>LFH23152-07</t>
  </si>
  <si>
    <t>OtsLGRF23S_06656</t>
  </si>
  <si>
    <t>OtsLGRF23S_06670</t>
  </si>
  <si>
    <t>LFH2324-17</t>
  </si>
  <si>
    <t>OtsLGRF23S_06673</t>
  </si>
  <si>
    <t>LFH23132-03</t>
  </si>
  <si>
    <t>OtsLGRF23S_06683</t>
  </si>
  <si>
    <t>LFH23131-08</t>
  </si>
  <si>
    <t>OtsLGRF23S_06685</t>
  </si>
  <si>
    <t>LFH23145-06</t>
  </si>
  <si>
    <t>OtsLGRF23S_06688</t>
  </si>
  <si>
    <t>LFH2324-18</t>
  </si>
  <si>
    <t>OtsLGRF23S_06695</t>
  </si>
  <si>
    <t>LFH23145-07</t>
  </si>
  <si>
    <t>OtsLGRF23S_06707</t>
  </si>
  <si>
    <t>LFH23150-08</t>
  </si>
  <si>
    <t>OtsLGRF23S_06708</t>
  </si>
  <si>
    <t>LFH23105-12</t>
  </si>
  <si>
    <t>OtsLGRF23S_06722</t>
  </si>
  <si>
    <t>LFH23145-15</t>
  </si>
  <si>
    <t>OtsLGRF23S_06726</t>
  </si>
  <si>
    <t>LFH23143-19</t>
  </si>
  <si>
    <t>OtsLGRF23S_06733</t>
  </si>
  <si>
    <t>LFH2309-01</t>
  </si>
  <si>
    <t>OtsLGRF23S_06734</t>
  </si>
  <si>
    <t>LFH23116-18</t>
  </si>
  <si>
    <t>OtsLGRF23S_06735</t>
  </si>
  <si>
    <t>LFH2325-02</t>
  </si>
  <si>
    <t>OtsLGRF23S_06747</t>
  </si>
  <si>
    <t>LFH2333-09</t>
  </si>
  <si>
    <t>OtsLGRF23S_06748</t>
  </si>
  <si>
    <t>LFH23131-07</t>
  </si>
  <si>
    <t>OtsLGRF23S_06756</t>
  </si>
  <si>
    <t>LFH2318-05</t>
  </si>
  <si>
    <t>OtsLGRF23S_06759</t>
  </si>
  <si>
    <t>LFH23129-10</t>
  </si>
  <si>
    <t>OtsLGRF23S_06769</t>
  </si>
  <si>
    <t>LFH23142-14</t>
  </si>
  <si>
    <t>OtsLGRF23S_06770</t>
  </si>
  <si>
    <t>OtsLGRF23S_06771</t>
  </si>
  <si>
    <t>LFH23145-17</t>
  </si>
  <si>
    <t>OtsLGRF23S_06780</t>
  </si>
  <si>
    <t>OtsLGRF23S_06781</t>
  </si>
  <si>
    <t>LFH23141-07</t>
  </si>
  <si>
    <t>OtsLGRF23S_06804</t>
  </si>
  <si>
    <t>OtsLGRF23S_06814</t>
  </si>
  <si>
    <t>LFH23117-07</t>
  </si>
  <si>
    <t>OtsLGRF23S_06822</t>
  </si>
  <si>
    <t>LFH23150-04</t>
  </si>
  <si>
    <t>OtsLGRF23S_06823</t>
  </si>
  <si>
    <t>LFH23144-09</t>
  </si>
  <si>
    <t>OtsLGRF23S_06831</t>
  </si>
  <si>
    <t>LFH23131-15</t>
  </si>
  <si>
    <t>OtsLGRF23S_06851</t>
  </si>
  <si>
    <t>OtsLGRF23S_06866</t>
  </si>
  <si>
    <t>LFH23148-03</t>
  </si>
  <si>
    <t>OtsLGRF23S_06879</t>
  </si>
  <si>
    <t>LFH23145-12</t>
  </si>
  <si>
    <t>OtsLGRF23S_06883</t>
  </si>
  <si>
    <t>OtsLGRF23S_06884</t>
  </si>
  <si>
    <t>OtsLGRF23S_06885</t>
  </si>
  <si>
    <t>LFH23145-01</t>
  </si>
  <si>
    <t>OtsLGRF23S_06895</t>
  </si>
  <si>
    <t>LFH23131-01</t>
  </si>
  <si>
    <t>OtsLGRF23S_06896</t>
  </si>
  <si>
    <t>LFH2310-18</t>
  </si>
  <si>
    <t>OtsLGRF23S_06901</t>
  </si>
  <si>
    <t>LFH23117-11</t>
  </si>
  <si>
    <t>OtsLGRF23S_06911</t>
  </si>
  <si>
    <t>OtsLGRF23S_06913</t>
  </si>
  <si>
    <t>LFH23116-13</t>
  </si>
  <si>
    <t>OtsLGRF23S_06945</t>
  </si>
  <si>
    <t>LFH23142-01</t>
  </si>
  <si>
    <t>OtsLGRF23S_06946</t>
  </si>
  <si>
    <t>OtsLGRF23S_06956</t>
  </si>
  <si>
    <t>OtsLGRF23S_06958</t>
  </si>
  <si>
    <t>OtsLGRF23S_06964</t>
  </si>
  <si>
    <t>LFH2326-19</t>
  </si>
  <si>
    <t>OtsLGRF23S_06976</t>
  </si>
  <si>
    <t>OtsLGRF23S_06981</t>
  </si>
  <si>
    <t>LFH2328-08</t>
  </si>
  <si>
    <t>OtsLGRF23S_06988</t>
  </si>
  <si>
    <t>OtsLGRF23S_06990</t>
  </si>
  <si>
    <t>OtsLGRF23S_06991</t>
  </si>
  <si>
    <t>LFH2331-16</t>
  </si>
  <si>
    <t>OtsLGRF23S_06998</t>
  </si>
  <si>
    <t>LFH23150-17</t>
  </si>
  <si>
    <t>OtsLGRF23S_07005</t>
  </si>
  <si>
    <t>LFH23141-19</t>
  </si>
  <si>
    <t>OtsLGRF23S_07006</t>
  </si>
  <si>
    <t>LFH23152-11</t>
  </si>
  <si>
    <t>OtsLGRF23S_07007</t>
  </si>
  <si>
    <t>LFH2318-01</t>
  </si>
  <si>
    <t>OtsLGRF23S_07008</t>
  </si>
  <si>
    <t>LFH2318-11</t>
  </si>
  <si>
    <t>OtsLGRF23S_07012</t>
  </si>
  <si>
    <t>LFH23144-16</t>
  </si>
  <si>
    <t>OtsLGRF23S_07013</t>
  </si>
  <si>
    <t>OtsLGRF23S_07020</t>
  </si>
  <si>
    <t>LFH23148-06</t>
  </si>
  <si>
    <t>3DD.003D7E5464</t>
  </si>
  <si>
    <t>OtsLGRF23S_07046</t>
  </si>
  <si>
    <t>LFH23132-01</t>
  </si>
  <si>
    <t>OtsLGRF23S_07060</t>
  </si>
  <si>
    <t>3DD.003D7E5459</t>
  </si>
  <si>
    <t>OtsLGRF23S_07106</t>
  </si>
  <si>
    <t>LFH23118-05</t>
  </si>
  <si>
    <t>OtsLGRF23S_07111</t>
  </si>
  <si>
    <t>LFH2326-08</t>
  </si>
  <si>
    <t>OtsLGRF23S_07117</t>
  </si>
  <si>
    <t>LFH23144-13</t>
  </si>
  <si>
    <t>OtsLGRF23S_07120</t>
  </si>
  <si>
    <t>LFH2331-12</t>
  </si>
  <si>
    <t>3DD.003D7E542B</t>
  </si>
  <si>
    <t>OtsLGRF23S_07127</t>
  </si>
  <si>
    <t>LFH23148-18</t>
  </si>
  <si>
    <t>OtsLGRF23S_07137</t>
  </si>
  <si>
    <t>3DD.003D7E5468</t>
  </si>
  <si>
    <t>OtsLGRF23S_07139</t>
  </si>
  <si>
    <t>LFH23143-04</t>
  </si>
  <si>
    <t>3DD.003D7E5460</t>
  </si>
  <si>
    <t>OtsLGRF23S_07155</t>
  </si>
  <si>
    <t>LFH23140-06</t>
  </si>
  <si>
    <t>3DD.003D7E5428</t>
  </si>
  <si>
    <t>OtsLGRF23S_07619</t>
  </si>
  <si>
    <t>3DD.003D7E5467</t>
  </si>
  <si>
    <t>OtsLGRF23S_07628</t>
  </si>
  <si>
    <t>3DD.003D7E542F</t>
  </si>
  <si>
    <t>OtsLGRF23S_07634</t>
  </si>
  <si>
    <t>LFH2331-11</t>
  </si>
  <si>
    <t>OtsLGRF23S_07659</t>
  </si>
  <si>
    <t>3DD.003D7E541B</t>
  </si>
  <si>
    <t>OtsLGRF23S_07675</t>
  </si>
  <si>
    <t>3DD.003D7E5472</t>
  </si>
  <si>
    <t>OtsLGRF23S_07684</t>
  </si>
  <si>
    <t>LFH2334-09</t>
  </si>
  <si>
    <t>3DD.003E49E245</t>
  </si>
  <si>
    <t>OtsLGRF23S_07690</t>
  </si>
  <si>
    <t>OtsLGRF23S_07707</t>
  </si>
  <si>
    <t>LFH2330-03</t>
  </si>
  <si>
    <t>3DD.003D7E4BF7</t>
  </si>
  <si>
    <t>OtsLGRF23S_07708</t>
  </si>
  <si>
    <t>3DD.003D7E5462</t>
  </si>
  <si>
    <t>OtsLGRF23S_07732</t>
  </si>
  <si>
    <t>OtsLGRF23S_07734</t>
  </si>
  <si>
    <t>LFH23132-08</t>
  </si>
  <si>
    <t>3DD.003D7E543B</t>
  </si>
  <si>
    <t>OtsLGRF23S_07735</t>
  </si>
  <si>
    <t>LFH2310-02</t>
  </si>
  <si>
    <t>3DD.003D7E4C38</t>
  </si>
  <si>
    <t>OtsLGRF23S_07736</t>
  </si>
  <si>
    <t>OtsLGRF23S_07752</t>
  </si>
  <si>
    <t>3DD.003D7E4BF6</t>
  </si>
  <si>
    <t>OtsLGRF23S_07759</t>
  </si>
  <si>
    <t>3DD.003D7E4BF4</t>
  </si>
  <si>
    <t>OtsLGRF23S_07765</t>
  </si>
  <si>
    <t>LFH23145-20</t>
  </si>
  <si>
    <t>OtsLGRF23S_07779</t>
  </si>
  <si>
    <t>LFH2327-03</t>
  </si>
  <si>
    <t>3DD.003D7E4C0B</t>
  </si>
  <si>
    <t>OtsLGRF23S_07789</t>
  </si>
  <si>
    <t>OtsLGRF23S_07800</t>
  </si>
  <si>
    <t>LFH2317-14</t>
  </si>
  <si>
    <t>3DD.003D7E4C1A</t>
  </si>
  <si>
    <t>OtsLGRF23S_07807</t>
  </si>
  <si>
    <t>LFH2324-12</t>
  </si>
  <si>
    <t>3DD.003D7E4C32</t>
  </si>
  <si>
    <t>OtsLGRF23S_07808</t>
  </si>
  <si>
    <t>LFH23143-05</t>
  </si>
  <si>
    <t>3DD.003D7E4C14</t>
  </si>
  <si>
    <t>OtsLGRF23S_07810</t>
  </si>
  <si>
    <t>LFH2317-15</t>
  </si>
  <si>
    <t>3DD.003D7E4C23</t>
  </si>
  <si>
    <t>OtsLGRF23S_07817</t>
  </si>
  <si>
    <t>OtsLGRF23S_07818</t>
  </si>
  <si>
    <t>LFH2324-09</t>
  </si>
  <si>
    <t>3DD.003D7E4C21</t>
  </si>
  <si>
    <t>OtsLGRF23S_07820</t>
  </si>
  <si>
    <t>3DD.003D7E4C26</t>
  </si>
  <si>
    <t>OtsLGRF23S_07837</t>
  </si>
  <si>
    <t>LFH2310-06</t>
  </si>
  <si>
    <t>OtsLGRF23S_07845</t>
  </si>
  <si>
    <t>LFH23143-02</t>
  </si>
  <si>
    <t>3DD.003D7E4C30</t>
  </si>
  <si>
    <t>OtsLGRF23S_07846</t>
  </si>
  <si>
    <t>OtsLGRF23S_07854</t>
  </si>
  <si>
    <t>3DD.003D7E4C00</t>
  </si>
  <si>
    <t>OtsLGRF23S_07856</t>
  </si>
  <si>
    <t>LFH23132-10</t>
  </si>
  <si>
    <t>OtsLGRF23S_07869</t>
  </si>
  <si>
    <t>LFH23151-19</t>
  </si>
  <si>
    <t>OtsLGRF23S_07875</t>
  </si>
  <si>
    <t>LFH2309-10</t>
  </si>
  <si>
    <t>3DD.003D7E4C34</t>
  </si>
  <si>
    <t>OtsLGRF23S_07876</t>
  </si>
  <si>
    <t>LFH23117-15</t>
  </si>
  <si>
    <t>3DD.003D7E4BF3</t>
  </si>
  <si>
    <t>OtsLGRF23S_07877</t>
  </si>
  <si>
    <t>3DD.003D7E4BF5</t>
  </si>
  <si>
    <t>OtsLGRF23S_07885</t>
  </si>
  <si>
    <t>LFH23130-03</t>
  </si>
  <si>
    <t>3DD.003D7E4C2A</t>
  </si>
  <si>
    <t>OtsLGRF23S_07898</t>
  </si>
  <si>
    <t>LFH23151-06</t>
  </si>
  <si>
    <t>3DD.003D7E4C3F</t>
  </si>
  <si>
    <t>OtsLGRF23S_07919</t>
  </si>
  <si>
    <t>OtsLGRF23S_07920</t>
  </si>
  <si>
    <t>3DD.003D7E4BED</t>
  </si>
  <si>
    <t>OtsLGRF23S_07927</t>
  </si>
  <si>
    <t>3DD.003D7E4C22</t>
  </si>
  <si>
    <t>OtsLGRF23S_07936</t>
  </si>
  <si>
    <t>LFH2327-08</t>
  </si>
  <si>
    <t>3DD.003D7E4C18</t>
  </si>
  <si>
    <t>OtsLGRF23S_07948</t>
  </si>
  <si>
    <t>OtsLGRF23S_07964</t>
  </si>
  <si>
    <t>OtsLGRF23S_07965</t>
  </si>
  <si>
    <t>OtsLGRF23S_07973</t>
  </si>
  <si>
    <t>OtsLGRF23S_07974</t>
  </si>
  <si>
    <t>LFH23152-01</t>
  </si>
  <si>
    <t>OtsLGRF23S_07985</t>
  </si>
  <si>
    <t>LFH2309-16</t>
  </si>
  <si>
    <t>OtsLGRF23S_07989</t>
  </si>
  <si>
    <t>LFH23148-10</t>
  </si>
  <si>
    <t>OtsLGRF23S_07995</t>
  </si>
  <si>
    <t>LFH23143-15</t>
  </si>
  <si>
    <t>OtsLGRF23S_07998</t>
  </si>
  <si>
    <t>LFH23131-20</t>
  </si>
  <si>
    <t>OtsLGRF23S_08003</t>
  </si>
  <si>
    <t>LFH23130-16</t>
  </si>
  <si>
    <t>OtsLGRF23S_08006</t>
  </si>
  <si>
    <t>LFH23141-15</t>
  </si>
  <si>
    <t>OtsLGRF23S_08007</t>
  </si>
  <si>
    <t>LFH23130-14</t>
  </si>
  <si>
    <t>OtsLGRF23S_08010</t>
  </si>
  <si>
    <t>OtsLGRF23S_08011</t>
  </si>
  <si>
    <t>LFH2309-02</t>
  </si>
  <si>
    <t>OtsLGRF23S_08012</t>
  </si>
  <si>
    <t>OtsLGRF23S_08013</t>
  </si>
  <si>
    <t>LFH23131-13</t>
  </si>
  <si>
    <t>OtsLGRF23S_08026</t>
  </si>
  <si>
    <t>OtsLGRF23S_08029</t>
  </si>
  <si>
    <t>OtsLGRF23S_08030</t>
  </si>
  <si>
    <t>OtsLGRF23S_08031</t>
  </si>
  <si>
    <t>LFH2325-09</t>
  </si>
  <si>
    <t>OtsLGRF23S_08038</t>
  </si>
  <si>
    <t>LFH23140-08</t>
  </si>
  <si>
    <t>OtsLGRF23S_08039</t>
  </si>
  <si>
    <t>LFH23109-14</t>
  </si>
  <si>
    <t>OtsLGRF23S_08053</t>
  </si>
  <si>
    <t>LFH2317-16</t>
  </si>
  <si>
    <t>OtsLGRF23S_08059</t>
  </si>
  <si>
    <t>LFH23132-14</t>
  </si>
  <si>
    <t>OtsLGRF23S_08061</t>
  </si>
  <si>
    <t>LFH23118-04</t>
  </si>
  <si>
    <t>OtsLGRF23S_08065</t>
  </si>
  <si>
    <t>LFH23133-14</t>
  </si>
  <si>
    <t>OtsLGRF23S_08066</t>
  </si>
  <si>
    <t>LFH23143-20</t>
  </si>
  <si>
    <t>OtsLGRF23S_08068</t>
  </si>
  <si>
    <t>LFH2330-11</t>
  </si>
  <si>
    <t>OtsLGRF23S_08076</t>
  </si>
  <si>
    <t>OtsLGRF23S_08078</t>
  </si>
  <si>
    <t>LFH23141-10</t>
  </si>
  <si>
    <t>OtsLGRF23S_08079</t>
  </si>
  <si>
    <t>LFH23142-02</t>
  </si>
  <si>
    <t>OtsLGRF23S_08086</t>
  </si>
  <si>
    <t>LFH23142-07</t>
  </si>
  <si>
    <t>OtsLGRF23S_08087</t>
  </si>
  <si>
    <t>LFH23147-06</t>
  </si>
  <si>
    <t>OtsLGRF23S_08088</t>
  </si>
  <si>
    <t>LFH2323-09</t>
  </si>
  <si>
    <t>OtsLGRF23S_08091</t>
  </si>
  <si>
    <t>LFH23107-10</t>
  </si>
  <si>
    <t>OtsLGRF23S_08100</t>
  </si>
  <si>
    <t>LFH23150-03</t>
  </si>
  <si>
    <t>OtsLGRF23S_08101</t>
  </si>
  <si>
    <t>OtsLGRF23S_08102</t>
  </si>
  <si>
    <t>OtsLGRF23S_08103</t>
  </si>
  <si>
    <t>LFH2330-16</t>
  </si>
  <si>
    <t>OtsLGRF23S_08113</t>
  </si>
  <si>
    <t>LFH2323-13</t>
  </si>
  <si>
    <t>OtsLGRF23S_08115</t>
  </si>
  <si>
    <t>LFH23145-08</t>
  </si>
  <si>
    <t>OtsLGRF23S_08116</t>
  </si>
  <si>
    <t>OtsLGRF23S_08117</t>
  </si>
  <si>
    <t>LFH23144-06</t>
  </si>
  <si>
    <t>OtsLGRF23S_08118</t>
  </si>
  <si>
    <t>LFH23150-15</t>
  </si>
  <si>
    <t>OtsLGRF23S_08121</t>
  </si>
  <si>
    <t>LFH23149-01</t>
  </si>
  <si>
    <t>OtsLGRF23S_08127</t>
  </si>
  <si>
    <t>LFH23147-03</t>
  </si>
  <si>
    <t>OtsLGRF23S_08131</t>
  </si>
  <si>
    <t>OtsLGRF23S_08132</t>
  </si>
  <si>
    <t>LFH23131-10</t>
  </si>
  <si>
    <t>OtsLGRF23S_08133</t>
  </si>
  <si>
    <t>LFH23143-07</t>
  </si>
  <si>
    <t>OtsLGRF23S_08138</t>
  </si>
  <si>
    <t>LFH23145-19</t>
  </si>
  <si>
    <t>OtsLGRF23S_08140</t>
  </si>
  <si>
    <t>LFH23142-03</t>
  </si>
  <si>
    <t>OtsLGRF23S_08141</t>
  </si>
  <si>
    <t>LFH23144-12</t>
  </si>
  <si>
    <t>OtsLGRF23S_08144</t>
  </si>
  <si>
    <t>LFH2329-08</t>
  </si>
  <si>
    <t>OtsLGRF23S_08146</t>
  </si>
  <si>
    <t>3DD.003D7E4660</t>
  </si>
  <si>
    <t>OtsLGRF23S_09872</t>
  </si>
  <si>
    <t>LFH23116-05</t>
  </si>
  <si>
    <t>OtsLGRF23S_09876</t>
  </si>
  <si>
    <t>3DD.003D7E4652</t>
  </si>
  <si>
    <t>OtsLGRF23S_09880</t>
  </si>
  <si>
    <t>3DD.003D7E4627</t>
  </si>
  <si>
    <t>OtsLGRF23S_09883</t>
  </si>
  <si>
    <t>OtsLGRF23S_09885</t>
  </si>
  <si>
    <t>3DD.003D7E462F</t>
  </si>
  <si>
    <t>OtsLGRF23S_09886</t>
  </si>
  <si>
    <t>3DD.003D7E461A</t>
  </si>
  <si>
    <t>OtsLGRF23S_09894</t>
  </si>
  <si>
    <t>LFH23149-17</t>
  </si>
  <si>
    <t>OtsLGRF23S_09900</t>
  </si>
  <si>
    <t>LFH23118-13</t>
  </si>
  <si>
    <t>OtsLGRF23S_09907</t>
  </si>
  <si>
    <t>OtsLGRF23S_09910</t>
  </si>
  <si>
    <t>OtsLGRF23S_09923</t>
  </si>
  <si>
    <t>OtsLGRF23S_09924</t>
  </si>
  <si>
    <t>OtsLGRF23S_09925</t>
  </si>
  <si>
    <t>LFH23150-14</t>
  </si>
  <si>
    <t>OtsLGRF23S_09928</t>
  </si>
  <si>
    <t>LFH23148-19</t>
  </si>
  <si>
    <t>OtsLGRF23S_09933</t>
  </si>
  <si>
    <t>LFH23147-17</t>
  </si>
  <si>
    <t>OtsLGRF23S_09934</t>
  </si>
  <si>
    <t>OtsLGRF23S_09935</t>
  </si>
  <si>
    <t>OtsLGRF23S_09937</t>
  </si>
  <si>
    <t>OtsLGRF23S_09940</t>
  </si>
  <si>
    <t>LFH23133-17</t>
  </si>
  <si>
    <t>OtsLGRF23S_09948</t>
  </si>
  <si>
    <t>OtsLGRF23S_09952</t>
  </si>
  <si>
    <t>OtsLGRF23S_09956</t>
  </si>
  <si>
    <t>OtsLGRF23S_09964</t>
  </si>
  <si>
    <t>LFH23104-18</t>
  </si>
  <si>
    <t>OtsLGRF23S_09966</t>
  </si>
  <si>
    <t>OtsLGRF23S_09968</t>
  </si>
  <si>
    <t>LFH23144-14</t>
  </si>
  <si>
    <t>OtsLGRF23S_09969</t>
  </si>
  <si>
    <t>LFH23151-18</t>
  </si>
  <si>
    <t>OtsLGRF23S_09974</t>
  </si>
  <si>
    <t>LFH23116-12</t>
  </si>
  <si>
    <t>OtsLGRF23S_09976</t>
  </si>
  <si>
    <t>LFH23149-12</t>
  </si>
  <si>
    <t>OtsLGRF23S_09977</t>
  </si>
  <si>
    <t>LFH23142-16</t>
  </si>
  <si>
    <t>OtsLGRF23S_09981</t>
  </si>
  <si>
    <t>OtsLGRF23S_09984</t>
  </si>
  <si>
    <t>OtsLGRF23S_09985</t>
  </si>
  <si>
    <t>OtsLGRF23S_09986</t>
  </si>
  <si>
    <t>OtsLGRF23S_09998</t>
  </si>
  <si>
    <t>LFH23151-07</t>
  </si>
  <si>
    <t>LFH23147-12</t>
  </si>
  <si>
    <t>LFH23141-03</t>
  </si>
  <si>
    <t>LFH2319-10</t>
  </si>
  <si>
    <t>LFH2326-13</t>
  </si>
  <si>
    <t>PBT origin</t>
  </si>
  <si>
    <t>FLmm</t>
  </si>
  <si>
    <t>#N/A</t>
  </si>
  <si>
    <t>Count of PIT tag #</t>
  </si>
  <si>
    <t>Female (known)</t>
  </si>
  <si>
    <t>pNOB</t>
  </si>
  <si>
    <t>European Age by scales</t>
  </si>
  <si>
    <t>#N/A no PIT match</t>
  </si>
  <si>
    <t>J</t>
  </si>
  <si>
    <t>unkn Hat</t>
  </si>
  <si>
    <t>age/length table from the LGR database file using ages of unassigned</t>
  </si>
  <si>
    <t>Escapement above LGR</t>
  </si>
  <si>
    <t>copied from "all hauled" tab from pivot table</t>
  </si>
  <si>
    <t>proportion NG and #N/A fish</t>
  </si>
  <si>
    <t>Count</t>
  </si>
  <si>
    <t>% AD clip</t>
  </si>
  <si>
    <t>PBT age</t>
  </si>
  <si>
    <t>Hauled to Hatcheries</t>
  </si>
  <si>
    <t>Return to LGR</t>
  </si>
  <si>
    <t>proportion NG &amp; NA fish</t>
  </si>
  <si>
    <t>calc wild and prop unass hat fish</t>
  </si>
  <si>
    <t>Wild hauled</t>
  </si>
  <si>
    <t xml:space="preserve">calc wild and proportion Unass AD </t>
  </si>
  <si>
    <t>Female Age/length key; known hatchery, AD fish only</t>
  </si>
  <si>
    <t>Male Age/length key; known hatchery, AD fish only</t>
  </si>
  <si>
    <t>use age/length key from AD Hat fish to age unass hatchery fish</t>
  </si>
  <si>
    <t>hauled wild by FL</t>
  </si>
  <si>
    <t>Age/length key of unassociated fish</t>
  </si>
  <si>
    <t>Wild hauled by age/life history</t>
  </si>
  <si>
    <t>Fall returns before 8/18</t>
  </si>
  <si>
    <t>LFH BY19</t>
  </si>
  <si>
    <t>LFH BY20</t>
  </si>
  <si>
    <t>LFH BY21</t>
  </si>
  <si>
    <t>LFH BY18</t>
  </si>
  <si>
    <t>NPTH BY18</t>
  </si>
  <si>
    <t>NPTH BY19</t>
  </si>
  <si>
    <t>NPTH BY20</t>
  </si>
  <si>
    <t>NPTH BY21</t>
  </si>
  <si>
    <t>Wild age2</t>
  </si>
  <si>
    <t>Wild age3</t>
  </si>
  <si>
    <t>Wild age4</t>
  </si>
  <si>
    <t>Wild age5</t>
  </si>
  <si>
    <t>Returns to LGR Aug 18 - Nov 15</t>
  </si>
  <si>
    <t>Returns to LGR July 1 - Nov 15</t>
  </si>
  <si>
    <t>Hat age 2</t>
  </si>
  <si>
    <t>Hat age 3</t>
  </si>
  <si>
    <t>Hat age 4</t>
  </si>
  <si>
    <t>Hat age 5</t>
  </si>
  <si>
    <t>Hat age 6</t>
  </si>
  <si>
    <t>Wild age6</t>
  </si>
  <si>
    <t>Including fall Chinook returning prior to Aug 18</t>
  </si>
  <si>
    <t>Fall returns before 8/19</t>
  </si>
  <si>
    <t>Jacks</t>
  </si>
  <si>
    <t>Unkn Hat sub age 2</t>
  </si>
  <si>
    <t>Unkn Hat sub age 3</t>
  </si>
  <si>
    <t>Unkn Hat sub age 4</t>
  </si>
  <si>
    <t>Unkn Hat sub age 5</t>
  </si>
  <si>
    <t>Unkn Hat sub age 6</t>
  </si>
  <si>
    <t>Unkn Hat yrlg age 2</t>
  </si>
  <si>
    <t>Unkn Hat yrlg age 3</t>
  </si>
  <si>
    <t>Unkn Hat yrlg age 4</t>
  </si>
  <si>
    <t>Unkn Hat yrlg age 5</t>
  </si>
  <si>
    <t>Unkn Hat yrlg age 6</t>
  </si>
  <si>
    <t>All Fchnk</t>
  </si>
  <si>
    <t>Unkn Hat AD</t>
  </si>
  <si>
    <t>All</t>
  </si>
  <si>
    <t>pre 8/18</t>
  </si>
  <si>
    <t>post 8/18</t>
  </si>
  <si>
    <t>OtsLGRF23S_2837</t>
  </si>
  <si>
    <t>C-02837</t>
  </si>
  <si>
    <t>OtsLGRF23S_4197</t>
  </si>
  <si>
    <t>C-04197</t>
  </si>
  <si>
    <t>OtsLGRF23S_4523</t>
  </si>
  <si>
    <t>C-04523</t>
  </si>
  <si>
    <t>OtsLGRF23S_5154</t>
  </si>
  <si>
    <t>C-05154</t>
  </si>
  <si>
    <t>OtsLGRF23S_7046</t>
  </si>
  <si>
    <t>C-07046</t>
  </si>
  <si>
    <t>OtsLGRF23S_7106</t>
  </si>
  <si>
    <t>C-07106</t>
  </si>
  <si>
    <t>OtsLGRF23S_7127</t>
  </si>
  <si>
    <t>C-07127</t>
  </si>
  <si>
    <t>OtsNPFH18S_1_5339</t>
  </si>
  <si>
    <t>OtsNPFH18S_1_5047</t>
  </si>
  <si>
    <t>OtsLGRF23S_7139</t>
  </si>
  <si>
    <t>C-07139</t>
  </si>
  <si>
    <t>OtsLGRF23S_7155</t>
  </si>
  <si>
    <t>C-07155</t>
  </si>
  <si>
    <t>OtsLYON19S_1_1952</t>
  </si>
  <si>
    <t>OtsLGRF23S_7163</t>
  </si>
  <si>
    <t>C-07163</t>
  </si>
  <si>
    <t>OtsLGRF23S_7185</t>
  </si>
  <si>
    <t>C-07185</t>
  </si>
  <si>
    <t>OtsLGRF23S_7196</t>
  </si>
  <si>
    <t>C-07196</t>
  </si>
  <si>
    <t>OtsLGRF23S_7208</t>
  </si>
  <si>
    <t>C-07208</t>
  </si>
  <si>
    <t>OtsLGRF23S_7209</t>
  </si>
  <si>
    <t>C-07209</t>
  </si>
  <si>
    <t>OtsLGRF23S_7217</t>
  </si>
  <si>
    <t>C-07217</t>
  </si>
  <si>
    <t>OtsLGRF23S_7260</t>
  </si>
  <si>
    <t>C-07260</t>
  </si>
  <si>
    <t>OtsLGRF23S_7281</t>
  </si>
  <si>
    <t>C-07281</t>
  </si>
  <si>
    <t>OtsLGRF23S_7286</t>
  </si>
  <si>
    <t>C-07286</t>
  </si>
  <si>
    <t>OtsLGRF23S_7287</t>
  </si>
  <si>
    <t>C-07287</t>
  </si>
  <si>
    <t>OtsLGRF23S_7298</t>
  </si>
  <si>
    <t>C-07298</t>
  </si>
  <si>
    <t>OtsLGRF23S_7320</t>
  </si>
  <si>
    <t>C-07320</t>
  </si>
  <si>
    <t>OtsLGRF23S_7329</t>
  </si>
  <si>
    <t>OtsLGRF23S_7335</t>
  </si>
  <si>
    <t>C-07335</t>
  </si>
  <si>
    <t>3DD.003D7E5426</t>
  </si>
  <si>
    <t>OtsLGRF23S_7364</t>
  </si>
  <si>
    <t>C-07364</t>
  </si>
  <si>
    <t>OtsLGRF23S_7377</t>
  </si>
  <si>
    <t>C-07377</t>
  </si>
  <si>
    <t>OtsLGRF23S_7380</t>
  </si>
  <si>
    <t>C-07380</t>
  </si>
  <si>
    <t>OtsLGRF23S_7451</t>
  </si>
  <si>
    <t>C-07451</t>
  </si>
  <si>
    <t>OtsLGRF23S_7470</t>
  </si>
  <si>
    <t>C-07470</t>
  </si>
  <si>
    <t>OtsLGRF23S_7484</t>
  </si>
  <si>
    <t>C-07484</t>
  </si>
  <si>
    <t>OtsLGRF23S_7485</t>
  </si>
  <si>
    <t>C-07485</t>
  </si>
  <si>
    <t>OtsLGRF23S_7508</t>
  </si>
  <si>
    <t>C-07508</t>
  </si>
  <si>
    <t>OtsLGRF23S_7563</t>
  </si>
  <si>
    <t>OtsLYON18S_1_1918</t>
  </si>
  <si>
    <t>OtsLYON18S_1_1522</t>
  </si>
  <si>
    <t>OtsLGRF23S_7571</t>
  </si>
  <si>
    <t>C-07571</t>
  </si>
  <si>
    <t>OtsLYON18S_1_0572</t>
  </si>
  <si>
    <t>OtsLGRF23S_7572</t>
  </si>
  <si>
    <t>C-07572</t>
  </si>
  <si>
    <t>3DD.003D7E546A</t>
  </si>
  <si>
    <t>OtsLGRF23S_7583</t>
  </si>
  <si>
    <t>C-07583</t>
  </si>
  <si>
    <t>OtsLGRF23S_7619</t>
  </si>
  <si>
    <t>C-07619</t>
  </si>
  <si>
    <t>OtsLGRF23S_7628</t>
  </si>
  <si>
    <t>C-07628</t>
  </si>
  <si>
    <t>OtsLGRF23S_7634</t>
  </si>
  <si>
    <t>C-07634</t>
  </si>
  <si>
    <t>OtsLGRF23S_7675</t>
  </si>
  <si>
    <t>C-07675</t>
  </si>
  <si>
    <t>OtsLGRF23S_7684</t>
  </si>
  <si>
    <t>C-07684</t>
  </si>
  <si>
    <t>OtsLGRF23S_7690</t>
  </si>
  <si>
    <t>C-07690</t>
  </si>
  <si>
    <t>OtsLGRF23S_7708</t>
  </si>
  <si>
    <t>C-07708</t>
  </si>
  <si>
    <t>OtsPBT18-UmaFa-0926</t>
  </si>
  <si>
    <t>OtsPBT18-UmaFa-0922</t>
  </si>
  <si>
    <t>OtsLGRF23S_7732</t>
  </si>
  <si>
    <t>C-07732</t>
  </si>
  <si>
    <t>OtsLYON18S_1_0701</t>
  </si>
  <si>
    <t>OtsLYON18S_1_0506</t>
  </si>
  <si>
    <t>OtsLGRF23S_7735</t>
  </si>
  <si>
    <t>C-07735</t>
  </si>
  <si>
    <t>OtsLGRF23S_7736</t>
  </si>
  <si>
    <t>C-07736</t>
  </si>
  <si>
    <t>OtsLGRF23S_7759</t>
  </si>
  <si>
    <t>C-07759</t>
  </si>
  <si>
    <t>OtsLGRF23S_7765</t>
  </si>
  <si>
    <t>C-07765</t>
  </si>
  <si>
    <t>OtsLGRF23S_7789</t>
  </si>
  <si>
    <t>C-07789</t>
  </si>
  <si>
    <t>OtsLGRF23S_7807</t>
  </si>
  <si>
    <t>C-07807</t>
  </si>
  <si>
    <t>OtsLGRF23S_7808</t>
  </si>
  <si>
    <t>C-07808</t>
  </si>
  <si>
    <t>OtsLGRF23S_7810</t>
  </si>
  <si>
    <t>C-07810</t>
  </si>
  <si>
    <t>OtsLGRF23S_7817</t>
  </si>
  <si>
    <t>C-07817</t>
  </si>
  <si>
    <t>OtsLGRF23S_7820</t>
  </si>
  <si>
    <t>C-07820</t>
  </si>
  <si>
    <t>OtsLGRF23S_7837</t>
  </si>
  <si>
    <t>C-07837</t>
  </si>
  <si>
    <t>OtsLGRF23S_7846</t>
  </si>
  <si>
    <t>C-07846</t>
  </si>
  <si>
    <t>OtsLYON19S_1_1108</t>
  </si>
  <si>
    <t>OtsLYON19S_1_0935</t>
  </si>
  <si>
    <t>OtsLGRF23S_7856</t>
  </si>
  <si>
    <t>C-07856</t>
  </si>
  <si>
    <t>OtsLGRF23S_7876</t>
  </si>
  <si>
    <t>C-07876</t>
  </si>
  <si>
    <t>OtsLGRF23S_7877</t>
  </si>
  <si>
    <t>C-07877</t>
  </si>
  <si>
    <t>OtsNPFH19S_1_2320</t>
  </si>
  <si>
    <t>OtsNPFH19S_1_2064</t>
  </si>
  <si>
    <t>OtsLGRF23S_7885</t>
  </si>
  <si>
    <t>C-07885</t>
  </si>
  <si>
    <t>OtsLGRF23S_7898</t>
  </si>
  <si>
    <t>C-07898</t>
  </si>
  <si>
    <t>OtsLGRF23S_7919</t>
  </si>
  <si>
    <t>C-07919</t>
  </si>
  <si>
    <t>OtsNPFH19S_1_3013</t>
  </si>
  <si>
    <t>OtsLGRF23S_7927</t>
  </si>
  <si>
    <t>C-07927</t>
  </si>
  <si>
    <t>OtsLGRF23S_7936</t>
  </si>
  <si>
    <t>C-07936</t>
  </si>
  <si>
    <t>OtsNPFH18S_1_5325</t>
  </si>
  <si>
    <t>OtsNPFH18S_1_5050</t>
  </si>
  <si>
    <t>OtsLGRF23S_7948</t>
  </si>
  <si>
    <t>C-07948</t>
  </si>
  <si>
    <t>OtsLGRF23S_9076</t>
  </si>
  <si>
    <t>C-09076</t>
  </si>
  <si>
    <t>OtsLGRF23S_9872</t>
  </si>
  <si>
    <t>C-09872</t>
  </si>
  <si>
    <t>OtsLGRF23S_9875</t>
  </si>
  <si>
    <t>C-09875</t>
  </si>
  <si>
    <t>3DD.003D7E4658</t>
  </si>
  <si>
    <t>OtsPBT19-RSHFa-0521</t>
  </si>
  <si>
    <t>OtsLGRF23S_9880</t>
  </si>
  <si>
    <t>C-09880</t>
  </si>
  <si>
    <t>OtsLGRF23S_9883</t>
  </si>
  <si>
    <t>C-09883</t>
  </si>
  <si>
    <t>OtsLGRF23S_9886</t>
  </si>
  <si>
    <t>C-09886</t>
  </si>
  <si>
    <t>OtsLGRF23S_9894</t>
  </si>
  <si>
    <t>C-09894</t>
  </si>
  <si>
    <t>OtsLGRF23S_10018</t>
  </si>
  <si>
    <t>C-10018</t>
  </si>
  <si>
    <t>OtsLGRF23S_10020</t>
  </si>
  <si>
    <t>C-10020</t>
  </si>
  <si>
    <t>This sample is a duplicate with OtsLGRF23S_5557.</t>
  </si>
  <si>
    <t>OtsLGRF23S_10021</t>
  </si>
  <si>
    <t>C-10021</t>
  </si>
  <si>
    <t>OtsLGRF23S_10029</t>
  </si>
  <si>
    <t>OtsLGRF23S_10030</t>
  </si>
  <si>
    <t>C-10030</t>
  </si>
  <si>
    <t>OtsLYON18S_1_1018</t>
  </si>
  <si>
    <t>OtsLYON18S_1_1195</t>
  </si>
  <si>
    <t>OtsLGRF23S_10033</t>
  </si>
  <si>
    <t>C-10033</t>
  </si>
  <si>
    <t>OtsLGRF23S_10044</t>
  </si>
  <si>
    <t>C-10044</t>
  </si>
  <si>
    <t>OtsLGRF23S_10059</t>
  </si>
  <si>
    <t>OtsLYON19S_1_0962</t>
  </si>
  <si>
    <t>OtsLGRF23S_10060</t>
  </si>
  <si>
    <t>C-10060</t>
  </si>
  <si>
    <t>fchnk prior to 8/18</t>
  </si>
  <si>
    <t>Stray</t>
  </si>
  <si>
    <t>broodstock by age, origin and sex</t>
  </si>
  <si>
    <t>wild fish are unknown age. Used age/length key</t>
  </si>
  <si>
    <t>Final wild fish by Eur age</t>
  </si>
  <si>
    <t>including fish returns prior to 8/18</t>
  </si>
  <si>
    <t>Prop</t>
  </si>
  <si>
    <t>Sum of count</t>
  </si>
  <si>
    <t>changed to 18% trap rate on:</t>
  </si>
  <si>
    <t>number</t>
  </si>
  <si>
    <t>proportion</t>
  </si>
  <si>
    <t xml:space="preserve">spawned for Research use </t>
  </si>
  <si>
    <t>Return Year</t>
  </si>
  <si>
    <t>PBT age in RY</t>
  </si>
  <si>
    <t>Hatchery AI</t>
  </si>
  <si>
    <t>Hatchery AD</t>
  </si>
  <si>
    <t>Estimated fall Chinook above LGR after  Aug 18</t>
  </si>
  <si>
    <t>Estimated fall Chinook above LGR including returns prior to Aug 18</t>
  </si>
  <si>
    <t>copied from cells U56</t>
  </si>
  <si>
    <t>Origin</t>
  </si>
  <si>
    <t>% NG</t>
  </si>
  <si>
    <t>Hat</t>
  </si>
  <si>
    <t>Fall chnk returns 8/18 - 11/15</t>
  </si>
  <si>
    <t>Prop of rtns prior to 8/18 by sex ratio and age</t>
  </si>
  <si>
    <t>% AD @ rel</t>
  </si>
  <si>
    <t>Return year</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</si>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</sst>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00"/>
    <numFmt numFmtId="165" formatCode="0.000"/>
    <numFmt numFmtId="166" formatCode="0.0"/>
    <numFmt numFmtId="167" formatCode="0.0%"/>
    <numFmt numFmtId="168" formatCode="_(* #,##0_);_(* \(#,##0\);_(* &quot;-&quot;??_);_(@_)"/>
    <numFmt numFmtId="169" formatCode="0.000000"/>
    <numFmt numFmtId="170" formatCode="m/d/yy;@"/>
    <numFmt numFmtId="171" formatCode="#,##0.000"/>
  </numFmts>
  <fonts count="31"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11"/>
      <color indexed="8"/>
      <name val="Calibri"/>
      <family val="2"/>
    </font>
    <font>
      <sz val="8"/>
      <name val="Calibri"/>
      <family val="2"/>
      <scheme val="minor"/>
    </font>
    <font>
      <sz val="11"/>
      <color theme="1"/>
      <name val="Calibri"/>
      <family val="2"/>
      <scheme val="minor"/>
    </font>
    <font>
      <b/>
      <sz val="10"/>
      <name val="Arial"/>
      <family val="2"/>
    </font>
    <font>
      <sz val="10"/>
      <color indexed="8"/>
      <name val="Arial"/>
      <family val="2"/>
    </font>
    <font>
      <sz val="10"/>
      <name val="Arial"/>
      <family val="2"/>
    </font>
    <font>
      <sz val="11"/>
      <color rgb="FF000000"/>
      <name val="Calibri"/>
      <family val="2"/>
    </font>
    <font>
      <sz val="10"/>
      <name val="Calibri"/>
      <family val="2"/>
      <scheme val="minor"/>
    </font>
    <font>
      <sz val="11"/>
      <color indexed="8"/>
      <name val="Calibri"/>
      <family val="2"/>
      <scheme val="minor"/>
    </font>
    <font>
      <b/>
      <sz val="10"/>
      <color indexed="81"/>
      <name val="Tahoma"/>
      <family val="2"/>
    </font>
    <font>
      <sz val="10"/>
      <color indexed="81"/>
      <name val="Tahoma"/>
      <family val="2"/>
    </font>
    <font>
      <b/>
      <sz val="9"/>
      <color indexed="81"/>
      <name val="Tahoma"/>
      <family val="2"/>
    </font>
    <font>
      <sz val="9"/>
      <color indexed="81"/>
      <name val="Tahoma"/>
      <family val="2"/>
    </font>
    <font>
      <sz val="11"/>
      <color theme="1"/>
      <name val="Calibri"/>
      <family val="2"/>
    </font>
    <font>
      <sz val="11"/>
      <name val="Calibri"/>
      <family val="2"/>
    </font>
    <font>
      <sz val="11"/>
      <color rgb="FF3F3F76"/>
      <name val="Calibri"/>
      <family val="2"/>
      <scheme val="minor"/>
    </font>
    <font>
      <b/>
      <sz val="11"/>
      <color rgb="FFFA7D00"/>
      <name val="Calibri"/>
      <family val="2"/>
      <scheme val="minor"/>
    </font>
    <font>
      <i/>
      <sz val="11"/>
      <color theme="1"/>
      <name val="Calibri"/>
      <family val="2"/>
      <scheme val="minor"/>
    </font>
    <font>
      <b/>
      <sz val="11"/>
      <color rgb="FFFF0000"/>
      <name val="Calibri"/>
      <family val="2"/>
      <scheme val="minor"/>
    </font>
    <font>
      <b/>
      <sz val="11"/>
      <color theme="1"/>
      <name val="Aptos"/>
      <family val="2"/>
    </font>
    <font>
      <b/>
      <u/>
      <sz val="11"/>
      <color theme="1"/>
      <name val="Calibri"/>
      <family val="2"/>
      <scheme val="minor"/>
    </font>
    <font>
      <b/>
      <sz val="11"/>
      <name val="Calibri"/>
      <family val="2"/>
      <scheme val="minor"/>
    </font>
    <font>
      <sz val="12"/>
      <name val="Times New Roman"/>
      <family val="1"/>
    </font>
    <font>
      <sz val="12"/>
      <color theme="1"/>
      <name val="Times New Roman"/>
      <family val="1"/>
    </font>
    <font>
      <sz val="12"/>
      <color indexed="8"/>
      <name val="Times New Roman"/>
      <family val="1"/>
    </font>
    <font>
      <sz val="11"/>
      <color rgb="FF9C5700"/>
      <name val="Calibri"/>
      <family val="2"/>
      <scheme val="minor"/>
    </font>
    <font>
      <b/>
      <sz val="14"/>
      <color theme="1"/>
      <name val="Calibri"/>
      <family val="2"/>
      <scheme val="minor"/>
    </font>
  </fonts>
  <fills count="23">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59999389629810485"/>
        <bgColor theme="4" tint="0.79998168889431442"/>
      </patternFill>
    </fill>
    <fill>
      <patternFill patternType="solid">
        <fgColor theme="7"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rgb="FFFFCC99"/>
      </patternFill>
    </fill>
    <fill>
      <patternFill patternType="solid">
        <fgColor rgb="FFF2F2F2"/>
      </patternFill>
    </fill>
    <fill>
      <patternFill patternType="solid">
        <fgColor theme="4" tint="0.79998168889431442"/>
        <bgColor indexed="64"/>
      </patternFill>
    </fill>
    <fill>
      <patternFill patternType="solid">
        <fgColor theme="9" tint="0.79998168889431442"/>
        <bgColor indexed="64"/>
      </patternFill>
    </fill>
    <fill>
      <patternFill patternType="solid">
        <fgColor indexed="13"/>
        <bgColor indexed="64"/>
      </patternFill>
    </fill>
    <fill>
      <patternFill patternType="solid">
        <fgColor indexed="41"/>
        <bgColor indexed="64"/>
      </patternFill>
    </fill>
    <fill>
      <patternFill patternType="solid">
        <fgColor indexed="41"/>
        <bgColor indexed="0"/>
      </patternFill>
    </fill>
    <fill>
      <patternFill patternType="solid">
        <fgColor theme="0"/>
        <bgColor indexed="64"/>
      </patternFill>
    </fill>
    <fill>
      <patternFill patternType="solid">
        <fgColor rgb="FFFFEB9C"/>
      </patternFill>
    </fill>
    <fill>
      <patternFill patternType="solid">
        <fgColor theme="2"/>
        <bgColor indexed="64"/>
      </patternFill>
    </fill>
  </fills>
  <borders count="29">
    <border>
      <left/>
      <right/>
      <top/>
      <bottom/>
      <diagonal/>
    </border>
    <border>
      <left/>
      <right/>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43" fontId="6" fillId="0" borderId="0" applyFont="0" applyFill="0" applyBorder="0" applyAlignment="0" applyProtection="0"/>
    <xf numFmtId="9" fontId="6" fillId="0" borderId="0" applyFont="0" applyFill="0" applyBorder="0" applyAlignment="0" applyProtection="0"/>
    <xf numFmtId="0" fontId="8" fillId="0" borderId="0"/>
    <xf numFmtId="0" fontId="19" fillId="13" borderId="24" applyNumberFormat="0" applyAlignment="0" applyProtection="0"/>
    <xf numFmtId="0" fontId="20" fillId="14" borderId="24" applyNumberFormat="0" applyAlignment="0" applyProtection="0"/>
    <xf numFmtId="0" fontId="8" fillId="0" borderId="0"/>
    <xf numFmtId="0" fontId="29" fillId="21" borderId="0" applyNumberFormat="0" applyBorder="0" applyAlignment="0" applyProtection="0"/>
  </cellStyleXfs>
  <cellXfs count="276">
    <xf numFmtId="0" fontId="0" fillId="0" borderId="0" xfId="0"/>
    <xf numFmtId="14" fontId="0" fillId="0" borderId="0" xfId="0" applyNumberFormat="1"/>
    <xf numFmtId="0" fontId="1" fillId="0" borderId="1" xfId="0" applyFont="1" applyBorder="1"/>
    <xf numFmtId="0" fontId="0" fillId="0" borderId="0" xfId="0" applyAlignment="1">
      <alignment wrapText="1"/>
    </xf>
    <xf numFmtId="0" fontId="3" fillId="0" borderId="0" xfId="0" applyFont="1"/>
    <xf numFmtId="0" fontId="2" fillId="0" borderId="0" xfId="0" applyFont="1"/>
    <xf numFmtId="0" fontId="3" fillId="0" borderId="2" xfId="0" applyFont="1" applyBorder="1" applyAlignment="1">
      <alignment horizontal="center" wrapText="1"/>
    </xf>
    <xf numFmtId="0" fontId="3" fillId="0" borderId="0" xfId="0" applyFont="1" applyAlignment="1">
      <alignment horizontal="center"/>
    </xf>
    <xf numFmtId="164" fontId="0" fillId="0" borderId="0" xfId="0" applyNumberFormat="1" applyAlignment="1">
      <alignment horizontal="center"/>
    </xf>
    <xf numFmtId="164" fontId="3" fillId="0" borderId="0" xfId="0" applyNumberFormat="1" applyFont="1" applyAlignment="1">
      <alignment horizontal="center"/>
    </xf>
    <xf numFmtId="0" fontId="0" fillId="0" borderId="1" xfId="0" applyBorder="1" applyAlignment="1">
      <alignment horizontal="center"/>
    </xf>
    <xf numFmtId="0" fontId="3" fillId="0" borderId="1" xfId="0" applyFont="1" applyBorder="1" applyAlignment="1">
      <alignment horizontal="center"/>
    </xf>
    <xf numFmtId="165" fontId="0" fillId="0" borderId="0" xfId="0" applyNumberFormat="1"/>
    <xf numFmtId="2" fontId="0" fillId="0" borderId="0" xfId="0" applyNumberFormat="1"/>
    <xf numFmtId="1" fontId="4" fillId="0" borderId="3" xfId="0" applyNumberFormat="1" applyFont="1" applyBorder="1" applyAlignment="1">
      <alignment vertical="center" wrapText="1"/>
    </xf>
    <xf numFmtId="0" fontId="0" fillId="0" borderId="0" xfId="0" pivotButton="1"/>
    <xf numFmtId="1" fontId="0" fillId="0" borderId="0" xfId="0" applyNumberFormat="1"/>
    <xf numFmtId="166" fontId="0" fillId="0" borderId="0" xfId="0" applyNumberFormat="1"/>
    <xf numFmtId="0" fontId="1" fillId="2" borderId="4" xfId="0" applyFont="1" applyFill="1" applyBorder="1"/>
    <xf numFmtId="0" fontId="0" fillId="3" borderId="0" xfId="0" applyFill="1"/>
    <xf numFmtId="0" fontId="1" fillId="0" borderId="0" xfId="0" applyFont="1"/>
    <xf numFmtId="0" fontId="1" fillId="0" borderId="4" xfId="0" applyFont="1" applyBorder="1"/>
    <xf numFmtId="0" fontId="0" fillId="4" borderId="0" xfId="0" applyFill="1"/>
    <xf numFmtId="0" fontId="0" fillId="0" borderId="0" xfId="0" applyAlignment="1">
      <alignment horizontal="left"/>
    </xf>
    <xf numFmtId="1" fontId="0" fillId="0" borderId="0" xfId="0" applyNumberFormat="1" applyAlignment="1">
      <alignment horizontal="left"/>
    </xf>
    <xf numFmtId="1" fontId="0" fillId="0" borderId="0" xfId="0" applyNumberFormat="1" applyAlignment="1">
      <alignment wrapText="1"/>
    </xf>
    <xf numFmtId="1" fontId="1" fillId="2" borderId="4" xfId="0" applyNumberFormat="1" applyFont="1" applyFill="1" applyBorder="1"/>
    <xf numFmtId="1" fontId="1" fillId="5" borderId="4" xfId="0" applyNumberFormat="1" applyFont="1" applyFill="1" applyBorder="1"/>
    <xf numFmtId="0" fontId="0" fillId="6" borderId="0" xfId="0" applyFill="1"/>
    <xf numFmtId="0" fontId="0" fillId="6" borderId="0" xfId="0" applyFill="1" applyAlignment="1">
      <alignment wrapText="1"/>
    </xf>
    <xf numFmtId="3" fontId="0" fillId="0" borderId="0" xfId="0" applyNumberFormat="1"/>
    <xf numFmtId="0" fontId="0" fillId="0" borderId="5" xfId="0" applyBorder="1"/>
    <xf numFmtId="3" fontId="0" fillId="0" borderId="8" xfId="0" applyNumberFormat="1" applyBorder="1"/>
    <xf numFmtId="3" fontId="0" fillId="0" borderId="9" xfId="0" applyNumberFormat="1" applyBorder="1"/>
    <xf numFmtId="1" fontId="0" fillId="0" borderId="8" xfId="0" applyNumberFormat="1" applyBorder="1"/>
    <xf numFmtId="1" fontId="0" fillId="0" borderId="10" xfId="0" applyNumberFormat="1" applyBorder="1"/>
    <xf numFmtId="1" fontId="1" fillId="2" borderId="0" xfId="0" applyNumberFormat="1" applyFont="1" applyFill="1"/>
    <xf numFmtId="1" fontId="1" fillId="5" borderId="14" xfId="0" applyNumberFormat="1" applyFont="1" applyFill="1" applyBorder="1"/>
    <xf numFmtId="3" fontId="0" fillId="0" borderId="13" xfId="0" applyNumberFormat="1" applyBorder="1"/>
    <xf numFmtId="0" fontId="0" fillId="0" borderId="13" xfId="0" applyBorder="1"/>
    <xf numFmtId="1" fontId="1" fillId="5" borderId="13" xfId="0" applyNumberFormat="1" applyFont="1" applyFill="1" applyBorder="1"/>
    <xf numFmtId="1" fontId="1" fillId="5" borderId="0" xfId="0" applyNumberFormat="1" applyFont="1" applyFill="1"/>
    <xf numFmtId="1" fontId="0" fillId="0" borderId="15" xfId="0" applyNumberFormat="1" applyBorder="1"/>
    <xf numFmtId="1" fontId="0" fillId="0" borderId="16" xfId="0" applyNumberFormat="1" applyBorder="1"/>
    <xf numFmtId="1" fontId="0" fillId="0" borderId="17" xfId="0" applyNumberFormat="1" applyBorder="1"/>
    <xf numFmtId="1" fontId="0" fillId="0" borderId="13" xfId="0" applyNumberFormat="1" applyBorder="1"/>
    <xf numFmtId="1" fontId="0" fillId="0" borderId="18" xfId="0" applyNumberFormat="1" applyBorder="1"/>
    <xf numFmtId="1" fontId="0" fillId="0" borderId="19" xfId="0" applyNumberFormat="1" applyBorder="1"/>
    <xf numFmtId="1" fontId="0" fillId="0" borderId="1" xfId="0" applyNumberFormat="1" applyBorder="1"/>
    <xf numFmtId="1" fontId="0" fillId="0" borderId="20" xfId="0" applyNumberFormat="1" applyBorder="1"/>
    <xf numFmtId="1" fontId="0" fillId="0" borderId="5" xfId="0" applyNumberFormat="1" applyBorder="1"/>
    <xf numFmtId="1" fontId="0" fillId="0" borderId="7" xfId="0" applyNumberFormat="1" applyBorder="1"/>
    <xf numFmtId="0" fontId="0" fillId="0" borderId="8" xfId="0" applyBorder="1"/>
    <xf numFmtId="0" fontId="0" fillId="0" borderId="9" xfId="0" applyBorder="1"/>
    <xf numFmtId="3" fontId="0" fillId="0" borderId="10" xfId="0" applyNumberFormat="1" applyBorder="1"/>
    <xf numFmtId="3" fontId="0" fillId="0" borderId="12" xfId="0" applyNumberFormat="1" applyBorder="1"/>
    <xf numFmtId="3" fontId="0" fillId="0" borderId="11" xfId="0" applyNumberFormat="1" applyBorder="1"/>
    <xf numFmtId="0" fontId="0" fillId="0" borderId="0" xfId="0" applyAlignment="1">
      <alignment horizontal="center"/>
    </xf>
    <xf numFmtId="0" fontId="0" fillId="0" borderId="6" xfId="0" applyBorder="1"/>
    <xf numFmtId="49" fontId="0" fillId="0" borderId="0" xfId="0" applyNumberFormat="1" applyAlignment="1">
      <alignment horizontal="center"/>
    </xf>
    <xf numFmtId="164" fontId="0" fillId="0" borderId="0" xfId="0" applyNumberFormat="1"/>
    <xf numFmtId="49" fontId="7" fillId="0" borderId="0" xfId="0" applyNumberFormat="1" applyFont="1" applyAlignment="1">
      <alignment horizontal="center" wrapText="1"/>
    </xf>
    <xf numFmtId="0" fontId="7" fillId="0" borderId="11" xfId="0" applyFont="1" applyBorder="1" applyAlignment="1">
      <alignment horizontal="center" wrapText="1"/>
    </xf>
    <xf numFmtId="0" fontId="7" fillId="0" borderId="11" xfId="0" applyFont="1" applyBorder="1" applyAlignment="1">
      <alignment horizontal="center"/>
    </xf>
    <xf numFmtId="14" fontId="7" fillId="0" borderId="11" xfId="0" applyNumberFormat="1" applyFont="1" applyBorder="1" applyAlignment="1">
      <alignment horizontal="center" wrapText="1"/>
    </xf>
    <xf numFmtId="168" fontId="7" fillId="0" borderId="11" xfId="1" applyNumberFormat="1" applyFont="1" applyFill="1" applyBorder="1" applyAlignment="1">
      <alignment horizontal="center" wrapText="1"/>
    </xf>
    <xf numFmtId="167" fontId="7" fillId="0" borderId="10" xfId="0" applyNumberFormat="1" applyFont="1" applyBorder="1" applyAlignment="1">
      <alignment horizontal="center" wrapText="1"/>
    </xf>
    <xf numFmtId="0" fontId="7" fillId="0" borderId="21" xfId="0" applyFont="1" applyBorder="1" applyAlignment="1">
      <alignment horizontal="center" wrapText="1"/>
    </xf>
    <xf numFmtId="0" fontId="7" fillId="0" borderId="10" xfId="0" applyFont="1" applyBorder="1" applyAlignment="1">
      <alignment horizontal="center" wrapText="1"/>
    </xf>
    <xf numFmtId="166" fontId="7" fillId="0" borderId="11" xfId="0" applyNumberFormat="1" applyFont="1" applyBorder="1" applyAlignment="1">
      <alignment horizontal="center" wrapText="1"/>
    </xf>
    <xf numFmtId="49" fontId="8" fillId="0" borderId="0" xfId="0" applyNumberFormat="1" applyFont="1" applyAlignment="1">
      <alignment horizontal="left" wrapText="1"/>
    </xf>
    <xf numFmtId="0" fontId="9" fillId="0" borderId="0" xfId="0" applyFont="1" applyAlignment="1">
      <alignment horizontal="center"/>
    </xf>
    <xf numFmtId="0" fontId="9" fillId="0" borderId="0" xfId="0" applyFont="1" applyAlignment="1">
      <alignment horizontal="left"/>
    </xf>
    <xf numFmtId="14" fontId="0" fillId="0" borderId="0" xfId="0" applyNumberFormat="1" applyAlignment="1">
      <alignment horizontal="center"/>
    </xf>
    <xf numFmtId="168" fontId="0" fillId="0" borderId="0" xfId="1" applyNumberFormat="1" applyFont="1" applyFill="1" applyAlignment="1">
      <alignment horizontal="right"/>
    </xf>
    <xf numFmtId="168" fontId="0" fillId="0" borderId="0" xfId="1" applyNumberFormat="1" applyFont="1" applyFill="1" applyAlignment="1">
      <alignment horizontal="center"/>
    </xf>
    <xf numFmtId="2" fontId="0" fillId="0" borderId="0" xfId="0" applyNumberFormat="1" applyAlignment="1">
      <alignment horizontal="center"/>
    </xf>
    <xf numFmtId="9" fontId="0" fillId="0" borderId="0" xfId="2" applyFont="1" applyFill="1"/>
    <xf numFmtId="39" fontId="0" fillId="0" borderId="0" xfId="0" applyNumberFormat="1"/>
    <xf numFmtId="169" fontId="0" fillId="0" borderId="0" xfId="0" applyNumberFormat="1"/>
    <xf numFmtId="49" fontId="0" fillId="0" borderId="0" xfId="0" applyNumberFormat="1" applyAlignment="1">
      <alignment horizontal="left"/>
    </xf>
    <xf numFmtId="49" fontId="0" fillId="0" borderId="3" xfId="0" applyNumberFormat="1" applyBorder="1" applyAlignment="1">
      <alignment horizontal="left"/>
    </xf>
    <xf numFmtId="0" fontId="10" fillId="0" borderId="0" xfId="0" applyFont="1" applyAlignment="1">
      <alignment vertical="center" wrapText="1"/>
    </xf>
    <xf numFmtId="170" fontId="0" fillId="0" borderId="0" xfId="0" applyNumberFormat="1"/>
    <xf numFmtId="14" fontId="0" fillId="7" borderId="0" xfId="0" applyNumberFormat="1" applyFill="1"/>
    <xf numFmtId="0" fontId="8" fillId="0" borderId="0" xfId="0" applyFont="1" applyAlignment="1">
      <alignment horizontal="center"/>
    </xf>
    <xf numFmtId="0" fontId="9" fillId="8" borderId="0" xfId="0" applyFont="1" applyFill="1" applyAlignment="1">
      <alignment horizontal="center"/>
    </xf>
    <xf numFmtId="0" fontId="0" fillId="8" borderId="0" xfId="0" applyFill="1" applyAlignment="1">
      <alignment horizontal="center"/>
    </xf>
    <xf numFmtId="14" fontId="0" fillId="8" borderId="0" xfId="0" applyNumberFormat="1" applyFill="1"/>
    <xf numFmtId="0" fontId="0" fillId="8" borderId="0" xfId="0" applyFill="1"/>
    <xf numFmtId="0" fontId="0" fillId="3" borderId="0" xfId="0" applyFill="1" applyAlignment="1">
      <alignment horizontal="center"/>
    </xf>
    <xf numFmtId="0" fontId="9" fillId="3" borderId="0" xfId="0" applyFont="1" applyFill="1" applyAlignment="1">
      <alignment horizontal="center"/>
    </xf>
    <xf numFmtId="14" fontId="0" fillId="3" borderId="0" xfId="0" applyNumberFormat="1" applyFill="1"/>
    <xf numFmtId="168" fontId="0" fillId="3" borderId="0" xfId="1" applyNumberFormat="1" applyFont="1" applyFill="1" applyAlignment="1">
      <alignment horizontal="right"/>
    </xf>
    <xf numFmtId="3" fontId="0" fillId="3" borderId="0" xfId="0" applyNumberFormat="1" applyFill="1"/>
    <xf numFmtId="168" fontId="0" fillId="3" borderId="0" xfId="1" applyNumberFormat="1" applyFont="1" applyFill="1" applyAlignment="1">
      <alignment horizontal="center"/>
    </xf>
    <xf numFmtId="2" fontId="0" fillId="3" borderId="0" xfId="0" applyNumberFormat="1" applyFill="1" applyAlignment="1">
      <alignment horizontal="center"/>
    </xf>
    <xf numFmtId="2" fontId="0" fillId="3" borderId="0" xfId="0" applyNumberFormat="1" applyFill="1"/>
    <xf numFmtId="9" fontId="0" fillId="3" borderId="0" xfId="2" applyFont="1" applyFill="1"/>
    <xf numFmtId="0" fontId="0" fillId="6" borderId="0" xfId="0" applyFill="1" applyAlignment="1">
      <alignment horizontal="center"/>
    </xf>
    <xf numFmtId="0" fontId="9" fillId="6" borderId="0" xfId="0" applyFont="1" applyFill="1" applyAlignment="1">
      <alignment horizontal="center"/>
    </xf>
    <xf numFmtId="14" fontId="0" fillId="6" borderId="0" xfId="0" applyNumberFormat="1" applyFill="1"/>
    <xf numFmtId="168" fontId="0" fillId="6" borderId="0" xfId="1" applyNumberFormat="1" applyFont="1" applyFill="1" applyAlignment="1">
      <alignment horizontal="right"/>
    </xf>
    <xf numFmtId="3" fontId="0" fillId="6" borderId="0" xfId="0" applyNumberFormat="1" applyFill="1"/>
    <xf numFmtId="168" fontId="0" fillId="6" borderId="0" xfId="1" applyNumberFormat="1" applyFont="1" applyFill="1" applyAlignment="1">
      <alignment horizontal="center"/>
    </xf>
    <xf numFmtId="14" fontId="0" fillId="4" borderId="0" xfId="0" applyNumberFormat="1" applyFill="1"/>
    <xf numFmtId="168" fontId="0" fillId="4" borderId="0" xfId="1" applyNumberFormat="1" applyFont="1" applyFill="1" applyAlignment="1">
      <alignment horizontal="right"/>
    </xf>
    <xf numFmtId="3" fontId="0" fillId="4" borderId="0" xfId="0" applyNumberFormat="1" applyFill="1"/>
    <xf numFmtId="168" fontId="0" fillId="4" borderId="0" xfId="1" applyNumberFormat="1" applyFont="1" applyFill="1" applyAlignment="1">
      <alignment horizontal="center"/>
    </xf>
    <xf numFmtId="0" fontId="3" fillId="3" borderId="0" xfId="0" applyFont="1" applyFill="1" applyAlignment="1">
      <alignment horizontal="center"/>
    </xf>
    <xf numFmtId="0" fontId="12" fillId="3" borderId="0" xfId="0" applyFont="1" applyFill="1" applyAlignment="1">
      <alignment horizontal="center"/>
    </xf>
    <xf numFmtId="0" fontId="12" fillId="0" borderId="0" xfId="0" applyFont="1" applyAlignment="1">
      <alignment horizontal="center" vertical="center"/>
    </xf>
    <xf numFmtId="0" fontId="12" fillId="0" borderId="0" xfId="0" applyFont="1" applyAlignment="1">
      <alignment horizontal="center"/>
    </xf>
    <xf numFmtId="0" fontId="12" fillId="6" borderId="0" xfId="0" applyFont="1" applyFill="1" applyAlignment="1">
      <alignment horizontal="center" vertical="center"/>
    </xf>
    <xf numFmtId="0" fontId="12" fillId="6" borderId="0" xfId="0" applyFont="1" applyFill="1" applyAlignment="1">
      <alignment horizontal="center"/>
    </xf>
    <xf numFmtId="1" fontId="12" fillId="0" borderId="0" xfId="0" applyNumberFormat="1" applyFont="1" applyAlignment="1">
      <alignment horizontal="center" vertical="center"/>
    </xf>
    <xf numFmtId="0" fontId="4" fillId="0" borderId="3" xfId="3" applyFont="1" applyBorder="1" applyAlignment="1">
      <alignment horizontal="center" wrapText="1"/>
    </xf>
    <xf numFmtId="0" fontId="4" fillId="0" borderId="0" xfId="3" applyFont="1" applyAlignment="1">
      <alignment horizontal="center" wrapText="1"/>
    </xf>
    <xf numFmtId="1" fontId="11" fillId="0" borderId="0" xfId="0" applyNumberFormat="1" applyFont="1"/>
    <xf numFmtId="1" fontId="0" fillId="0" borderId="0" xfId="0" applyNumberFormat="1" applyAlignment="1">
      <alignment horizontal="center"/>
    </xf>
    <xf numFmtId="1" fontId="8" fillId="0" borderId="0" xfId="0" applyNumberFormat="1" applyFont="1" applyAlignment="1">
      <alignment horizontal="center"/>
    </xf>
    <xf numFmtId="1" fontId="0" fillId="8" borderId="0" xfId="0" applyNumberFormat="1" applyFill="1" applyAlignment="1">
      <alignment horizontal="center"/>
    </xf>
    <xf numFmtId="1" fontId="10" fillId="7" borderId="0" xfId="0" applyNumberFormat="1" applyFont="1" applyFill="1" applyAlignment="1">
      <alignment vertical="center" wrapText="1"/>
    </xf>
    <xf numFmtId="1" fontId="0" fillId="0" borderId="22" xfId="0" applyNumberFormat="1" applyBorder="1" applyAlignment="1">
      <alignment horizontal="center"/>
    </xf>
    <xf numFmtId="1" fontId="10" fillId="0" borderId="22" xfId="0" applyNumberFormat="1" applyFont="1" applyBorder="1" applyAlignment="1">
      <alignment vertical="center" wrapText="1"/>
    </xf>
    <xf numFmtId="1" fontId="10" fillId="6" borderId="22" xfId="0" applyNumberFormat="1" applyFont="1" applyFill="1" applyBorder="1" applyAlignment="1">
      <alignment vertical="center" wrapText="1"/>
    </xf>
    <xf numFmtId="1" fontId="10" fillId="4" borderId="22" xfId="0" applyNumberFormat="1" applyFont="1" applyFill="1" applyBorder="1" applyAlignment="1">
      <alignment vertical="center" wrapText="1"/>
    </xf>
    <xf numFmtId="1" fontId="12" fillId="3" borderId="0" xfId="0" applyNumberFormat="1" applyFont="1" applyFill="1" applyAlignment="1">
      <alignment horizontal="center"/>
    </xf>
    <xf numFmtId="1" fontId="12" fillId="6" borderId="0" xfId="0" applyNumberFormat="1" applyFont="1" applyFill="1" applyAlignment="1">
      <alignment horizontal="center" vertical="center"/>
    </xf>
    <xf numFmtId="1" fontId="0" fillId="3" borderId="0" xfId="0" applyNumberFormat="1" applyFill="1" applyAlignment="1">
      <alignment horizontal="center"/>
    </xf>
    <xf numFmtId="14" fontId="0" fillId="3" borderId="0" xfId="0" applyNumberFormat="1" applyFill="1" applyAlignment="1">
      <alignment horizontal="center"/>
    </xf>
    <xf numFmtId="1" fontId="0" fillId="0" borderId="11" xfId="0" applyNumberFormat="1" applyBorder="1"/>
    <xf numFmtId="0" fontId="0" fillId="0" borderId="18" xfId="0" applyBorder="1"/>
    <xf numFmtId="0" fontId="0" fillId="0" borderId="1" xfId="0" applyBorder="1"/>
    <xf numFmtId="0" fontId="17" fillId="0" borderId="0" xfId="0" applyFont="1"/>
    <xf numFmtId="0" fontId="0" fillId="0" borderId="7" xfId="0" applyBorder="1"/>
    <xf numFmtId="3" fontId="0" fillId="0" borderId="7" xfId="0" applyNumberFormat="1" applyBorder="1"/>
    <xf numFmtId="2" fontId="0" fillId="0" borderId="8" xfId="0" applyNumberFormat="1" applyBorder="1"/>
    <xf numFmtId="0" fontId="0" fillId="0" borderId="10" xfId="0" applyBorder="1"/>
    <xf numFmtId="0" fontId="0" fillId="9" borderId="0" xfId="0" applyFill="1" applyAlignment="1">
      <alignment wrapText="1"/>
    </xf>
    <xf numFmtId="171" fontId="0" fillId="0" borderId="0" xfId="0" applyNumberFormat="1"/>
    <xf numFmtId="0" fontId="0" fillId="0" borderId="0" xfId="0" applyAlignment="1">
      <alignment horizontal="left" indent="1"/>
    </xf>
    <xf numFmtId="1" fontId="0" fillId="0" borderId="9" xfId="0" applyNumberFormat="1" applyBorder="1"/>
    <xf numFmtId="1" fontId="0" fillId="0" borderId="12" xfId="0" applyNumberFormat="1" applyBorder="1"/>
    <xf numFmtId="0" fontId="0" fillId="0" borderId="0" xfId="0" applyAlignment="1">
      <alignment horizontal="right"/>
    </xf>
    <xf numFmtId="0" fontId="0" fillId="10" borderId="0" xfId="0" applyFill="1"/>
    <xf numFmtId="3" fontId="0" fillId="10" borderId="0" xfId="0" applyNumberFormat="1" applyFill="1"/>
    <xf numFmtId="0" fontId="0" fillId="11" borderId="0" xfId="0" applyFill="1"/>
    <xf numFmtId="1" fontId="1" fillId="0" borderId="0" xfId="0" applyNumberFormat="1" applyFont="1"/>
    <xf numFmtId="0" fontId="0" fillId="11" borderId="13" xfId="0" applyFill="1" applyBorder="1"/>
    <xf numFmtId="0" fontId="0" fillId="0" borderId="23" xfId="0" applyBorder="1"/>
    <xf numFmtId="0" fontId="0" fillId="12" borderId="0" xfId="0" applyFill="1"/>
    <xf numFmtId="0" fontId="0" fillId="0" borderId="1" xfId="0" applyBorder="1" applyAlignment="1">
      <alignment horizontal="center" wrapText="1"/>
    </xf>
    <xf numFmtId="1" fontId="0" fillId="0" borderId="0" xfId="0" applyNumberFormat="1" applyAlignment="1">
      <alignment horizontal="right"/>
    </xf>
    <xf numFmtId="0" fontId="0" fillId="0" borderId="8" xfId="0" applyBorder="1" applyAlignment="1">
      <alignment horizontal="left"/>
    </xf>
    <xf numFmtId="0" fontId="0" fillId="0" borderId="10" xfId="0" applyBorder="1" applyAlignment="1">
      <alignment horizontal="left"/>
    </xf>
    <xf numFmtId="0" fontId="0" fillId="0" borderId="0" xfId="0" applyAlignment="1">
      <alignment horizontal="center" vertical="center"/>
    </xf>
    <xf numFmtId="0" fontId="20" fillId="14" borderId="24" xfId="5"/>
    <xf numFmtId="2" fontId="20" fillId="14" borderId="24" xfId="5" applyNumberFormat="1"/>
    <xf numFmtId="2" fontId="19" fillId="13" borderId="24" xfId="4" applyNumberFormat="1"/>
    <xf numFmtId="9" fontId="0" fillId="0" borderId="0" xfId="0" applyNumberFormat="1"/>
    <xf numFmtId="0" fontId="0" fillId="0" borderId="0" xfId="0" applyAlignment="1">
      <alignment horizontal="right" vertical="center"/>
    </xf>
    <xf numFmtId="167" fontId="17" fillId="0" borderId="0" xfId="0" applyNumberFormat="1" applyFont="1"/>
    <xf numFmtId="0" fontId="10" fillId="0" borderId="0" xfId="0" applyFont="1" applyAlignment="1">
      <alignment horizontal="center" vertical="center"/>
    </xf>
    <xf numFmtId="0" fontId="10" fillId="0" borderId="11" xfId="0" applyFont="1" applyBorder="1" applyAlignment="1">
      <alignment horizontal="center" vertical="center"/>
    </xf>
    <xf numFmtId="0" fontId="0" fillId="15" borderId="0" xfId="0" applyFill="1"/>
    <xf numFmtId="0" fontId="0" fillId="16" borderId="0" xfId="0" applyFill="1"/>
    <xf numFmtId="3" fontId="0" fillId="0" borderId="0" xfId="0" applyNumberFormat="1" applyAlignment="1">
      <alignment wrapText="1"/>
    </xf>
    <xf numFmtId="0" fontId="22" fillId="0" borderId="0" xfId="0" applyFont="1"/>
    <xf numFmtId="0" fontId="22" fillId="0" borderId="9" xfId="0" applyFont="1" applyBorder="1"/>
    <xf numFmtId="0" fontId="22" fillId="0" borderId="11" xfId="0" applyFont="1" applyBorder="1"/>
    <xf numFmtId="0" fontId="22" fillId="0" borderId="12" xfId="0" applyFont="1" applyBorder="1"/>
    <xf numFmtId="0" fontId="23" fillId="0" borderId="0" xfId="0" applyFont="1" applyAlignment="1">
      <alignment vertical="center"/>
    </xf>
    <xf numFmtId="2" fontId="20" fillId="14" borderId="0" xfId="5" applyNumberFormat="1" applyBorder="1"/>
    <xf numFmtId="165" fontId="0" fillId="16" borderId="0" xfId="0" applyNumberFormat="1" applyFill="1"/>
    <xf numFmtId="0" fontId="0" fillId="16" borderId="0" xfId="0" applyFill="1" applyAlignment="1">
      <alignment wrapText="1"/>
    </xf>
    <xf numFmtId="2" fontId="1" fillId="0" borderId="0" xfId="0" applyNumberFormat="1" applyFont="1"/>
    <xf numFmtId="0" fontId="24" fillId="0" borderId="0" xfId="0" applyFont="1"/>
    <xf numFmtId="0" fontId="25" fillId="0" borderId="0" xfId="0" applyFont="1"/>
    <xf numFmtId="0" fontId="25" fillId="0" borderId="9" xfId="0" applyFont="1" applyBorder="1"/>
    <xf numFmtId="0" fontId="25" fillId="0" borderId="11" xfId="0" applyFont="1" applyBorder="1"/>
    <xf numFmtId="0" fontId="25" fillId="0" borderId="12" xfId="0" applyFont="1" applyBorder="1"/>
    <xf numFmtId="4" fontId="0" fillId="0" borderId="13" xfId="0" applyNumberFormat="1" applyBorder="1"/>
    <xf numFmtId="4" fontId="0" fillId="0" borderId="0" xfId="0" applyNumberFormat="1"/>
    <xf numFmtId="0" fontId="26" fillId="17" borderId="23" xfId="0" applyFont="1" applyFill="1" applyBorder="1" applyAlignment="1">
      <alignment horizontal="center" wrapText="1"/>
    </xf>
    <xf numFmtId="0" fontId="26" fillId="17" borderId="20" xfId="0" applyFont="1" applyFill="1" applyBorder="1" applyAlignment="1">
      <alignment horizontal="center" wrapText="1"/>
    </xf>
    <xf numFmtId="14" fontId="26" fillId="17" borderId="23" xfId="0" applyNumberFormat="1" applyFont="1" applyFill="1" applyBorder="1" applyAlignment="1">
      <alignment horizontal="center" wrapText="1"/>
    </xf>
    <xf numFmtId="49" fontId="26" fillId="17" borderId="23" xfId="0" applyNumberFormat="1" applyFont="1" applyFill="1" applyBorder="1" applyAlignment="1">
      <alignment horizontal="center" wrapText="1"/>
    </xf>
    <xf numFmtId="0" fontId="27" fillId="18" borderId="23" xfId="0" applyFont="1" applyFill="1" applyBorder="1" applyAlignment="1">
      <alignment horizontal="center" wrapText="1"/>
    </xf>
    <xf numFmtId="0" fontId="26" fillId="18" borderId="23" xfId="0" applyFont="1" applyFill="1" applyBorder="1" applyAlignment="1">
      <alignment horizontal="center" wrapText="1"/>
    </xf>
    <xf numFmtId="166" fontId="28" fillId="19" borderId="25" xfId="0" applyNumberFormat="1" applyFont="1" applyFill="1" applyBorder="1" applyAlignment="1">
      <alignment horizontal="center" wrapText="1"/>
    </xf>
    <xf numFmtId="0" fontId="28" fillId="19" borderId="26" xfId="0" applyFont="1" applyFill="1" applyBorder="1" applyAlignment="1">
      <alignment horizontal="center" wrapText="1"/>
    </xf>
    <xf numFmtId="0" fontId="0" fillId="20" borderId="0" xfId="0" applyFill="1" applyAlignment="1">
      <alignment horizontal="center"/>
    </xf>
    <xf numFmtId="0" fontId="18" fillId="0" borderId="0" xfId="0" applyFont="1" applyAlignment="1">
      <alignment horizontal="center"/>
    </xf>
    <xf numFmtId="14" fontId="0" fillId="20" borderId="0" xfId="0" applyNumberFormat="1" applyFill="1" applyAlignment="1">
      <alignment horizontal="center"/>
    </xf>
    <xf numFmtId="1" fontId="0" fillId="20" borderId="0" xfId="0" applyNumberFormat="1" applyFill="1" applyAlignment="1">
      <alignment horizontal="center"/>
    </xf>
    <xf numFmtId="0" fontId="3" fillId="0" borderId="0" xfId="0" applyFont="1" applyAlignment="1">
      <alignment horizontal="center" vertical="center"/>
    </xf>
    <xf numFmtId="0" fontId="4" fillId="0" borderId="3" xfId="6" applyFont="1" applyBorder="1" applyAlignment="1">
      <alignment wrapText="1"/>
    </xf>
    <xf numFmtId="14" fontId="4" fillId="0" borderId="3" xfId="6" applyNumberFormat="1" applyFont="1" applyBorder="1" applyAlignment="1">
      <alignment horizontal="right" wrapText="1"/>
    </xf>
    <xf numFmtId="0" fontId="4" fillId="0" borderId="3" xfId="6" applyFont="1" applyBorder="1" applyAlignment="1">
      <alignment horizontal="right" wrapText="1"/>
    </xf>
    <xf numFmtId="0" fontId="8" fillId="0" borderId="0" xfId="6"/>
    <xf numFmtId="0" fontId="4" fillId="0" borderId="0" xfId="6" applyFont="1" applyAlignment="1">
      <alignment horizontal="right" wrapText="1"/>
    </xf>
    <xf numFmtId="0" fontId="8" fillId="0" borderId="3" xfId="6" applyBorder="1"/>
    <xf numFmtId="1" fontId="29" fillId="21" borderId="0" xfId="7" applyNumberFormat="1"/>
    <xf numFmtId="0" fontId="0" fillId="22" borderId="0" xfId="0" applyFill="1" applyAlignment="1">
      <alignment horizontal="left" indent="1"/>
    </xf>
    <xf numFmtId="0" fontId="0" fillId="22" borderId="0" xfId="0" applyFill="1"/>
    <xf numFmtId="3" fontId="0" fillId="0" borderId="0" xfId="0" applyNumberFormat="1" applyAlignment="1">
      <alignment horizontal="center"/>
    </xf>
    <xf numFmtId="0" fontId="1" fillId="0" borderId="0" xfId="0" applyFont="1" applyAlignment="1">
      <alignment horizontal="center"/>
    </xf>
    <xf numFmtId="0" fontId="0" fillId="0" borderId="11" xfId="0" applyBorder="1"/>
    <xf numFmtId="1" fontId="0" fillId="0" borderId="9" xfId="0" applyNumberFormat="1" applyBorder="1" applyAlignment="1">
      <alignment horizontal="right"/>
    </xf>
    <xf numFmtId="0" fontId="30" fillId="0" borderId="0" xfId="0" applyFont="1"/>
    <xf numFmtId="0" fontId="0" fillId="0" borderId="15" xfId="0" applyBorder="1"/>
    <xf numFmtId="0" fontId="0" fillId="0" borderId="19" xfId="0" applyBorder="1"/>
    <xf numFmtId="0" fontId="0" fillId="0" borderId="27" xfId="0" applyBorder="1"/>
    <xf numFmtId="0" fontId="0" fillId="0" borderId="2" xfId="0" applyBorder="1"/>
    <xf numFmtId="0" fontId="0" fillId="0" borderId="28" xfId="0" applyBorder="1"/>
    <xf numFmtId="0" fontId="0" fillId="0" borderId="6" xfId="0" applyBorder="1" applyAlignment="1">
      <alignment horizontal="center"/>
    </xf>
    <xf numFmtId="0" fontId="0" fillId="0" borderId="11" xfId="0" applyBorder="1" applyAlignment="1">
      <alignment horizontal="center"/>
    </xf>
    <xf numFmtId="3" fontId="0" fillId="0" borderId="7" xfId="0" applyNumberFormat="1" applyBorder="1" applyAlignment="1">
      <alignment horizontal="center"/>
    </xf>
    <xf numFmtId="3" fontId="0" fillId="0" borderId="9" xfId="0" applyNumberFormat="1" applyBorder="1" applyAlignment="1">
      <alignment horizontal="center"/>
    </xf>
    <xf numFmtId="3" fontId="0" fillId="0" borderId="11" xfId="0" applyNumberFormat="1" applyBorder="1" applyAlignment="1">
      <alignment horizontal="center"/>
    </xf>
    <xf numFmtId="3" fontId="0" fillId="0" borderId="12" xfId="0" applyNumberFormat="1" applyBorder="1" applyAlignment="1">
      <alignment horizontal="center"/>
    </xf>
    <xf numFmtId="165" fontId="0" fillId="0" borderId="12" xfId="0" applyNumberFormat="1" applyBorder="1"/>
    <xf numFmtId="165" fontId="0" fillId="0" borderId="11" xfId="0" applyNumberFormat="1" applyBorder="1"/>
    <xf numFmtId="2" fontId="0" fillId="0" borderId="19" xfId="0" applyNumberFormat="1" applyBorder="1"/>
    <xf numFmtId="2" fontId="0" fillId="0" borderId="1" xfId="0" applyNumberFormat="1" applyBorder="1"/>
    <xf numFmtId="2" fontId="0" fillId="0" borderId="20" xfId="0" applyNumberFormat="1" applyBorder="1"/>
    <xf numFmtId="165" fontId="0" fillId="0" borderId="1" xfId="0" applyNumberFormat="1" applyBorder="1"/>
    <xf numFmtId="0" fontId="0" fillId="0" borderId="3" xfId="0" applyBorder="1" applyAlignment="1">
      <alignment horizontal="center"/>
    </xf>
    <xf numFmtId="0" fontId="4" fillId="0" borderId="0" xfId="6" applyFont="1" applyAlignment="1">
      <alignment wrapText="1"/>
    </xf>
    <xf numFmtId="0" fontId="9" fillId="0" borderId="3" xfId="0" applyFont="1" applyBorder="1" applyAlignment="1">
      <alignment horizontal="center"/>
    </xf>
    <xf numFmtId="0" fontId="9" fillId="20" borderId="3" xfId="0" applyFont="1" applyFill="1" applyBorder="1" applyAlignment="1">
      <alignment horizontal="center"/>
    </xf>
    <xf numFmtId="0" fontId="0" fillId="20" borderId="3" xfId="0" applyFill="1" applyBorder="1" applyAlignment="1">
      <alignment horizontal="center"/>
    </xf>
    <xf numFmtId="0" fontId="0" fillId="0" borderId="13" xfId="0" applyBorder="1" applyAlignment="1">
      <alignment horizontal="center"/>
    </xf>
    <xf numFmtId="0" fontId="0" fillId="0" borderId="18" xfId="0" applyBorder="1" applyAlignment="1">
      <alignment horizontal="center"/>
    </xf>
    <xf numFmtId="3" fontId="0" fillId="0" borderId="1" xfId="0" applyNumberFormat="1" applyBorder="1" applyAlignment="1">
      <alignment horizontal="center"/>
    </xf>
    <xf numFmtId="0" fontId="0" fillId="0" borderId="12" xfId="0" applyBorder="1"/>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Alignment="1">
      <alignment horizontal="center" wrapText="1"/>
    </xf>
    <xf numFmtId="0" fontId="0" fillId="0" borderId="0" xfId="0" applyAlignment="1">
      <alignment horizontal="center"/>
    </xf>
    <xf numFmtId="1" fontId="0" fillId="0" borderId="0" xfId="0" applyNumberFormat="1" applyAlignment="1">
      <alignment horizontal="center"/>
    </xf>
    <xf numFmtId="3" fontId="0" fillId="0" borderId="0" xfId="0" applyNumberFormat="1" applyAlignment="1">
      <alignment horizontal="center"/>
    </xf>
    <xf numFmtId="1" fontId="1" fillId="0" borderId="0" xfId="0" applyNumberFormat="1" applyFont="1" applyAlignment="1">
      <alignment horizontal="center"/>
    </xf>
    <xf numFmtId="0" fontId="1" fillId="0" borderId="0" xfId="0" applyFont="1" applyAlignment="1">
      <alignment horizontal="center"/>
    </xf>
    <xf numFmtId="0" fontId="0" fillId="11" borderId="0" xfId="0" applyFill="1" applyAlignment="1">
      <alignment horizontal="center"/>
    </xf>
    <xf numFmtId="0" fontId="0" fillId="0" borderId="0" xfId="0" applyAlignment="1">
      <alignment horizontal="center" vertical="center" wrapText="1"/>
    </xf>
    <xf numFmtId="3" fontId="22" fillId="0" borderId="0" xfId="0" applyNumberFormat="1" applyFont="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1" fontId="0" fillId="0" borderId="13" xfId="0" applyNumberFormat="1" applyBorder="1" applyAlignment="1">
      <alignment horizontal="center"/>
    </xf>
    <xf numFmtId="0" fontId="0" fillId="0" borderId="0" xfId="0" applyAlignment="1">
      <alignment horizontal="left"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3" fontId="0" fillId="0" borderId="15" xfId="0" applyNumberFormat="1" applyBorder="1" applyAlignment="1">
      <alignment horizontal="center"/>
    </xf>
    <xf numFmtId="3" fontId="0" fillId="0" borderId="16" xfId="0" applyNumberFormat="1" applyBorder="1" applyAlignment="1">
      <alignment horizontal="center"/>
    </xf>
    <xf numFmtId="3" fontId="0" fillId="0" borderId="17" xfId="0" applyNumberFormat="1" applyBorder="1" applyAlignment="1">
      <alignment horizontal="center"/>
    </xf>
    <xf numFmtId="0" fontId="0" fillId="0" borderId="1" xfId="0" applyBorder="1" applyAlignment="1">
      <alignment horizontal="center"/>
    </xf>
    <xf numFmtId="0" fontId="0" fillId="0" borderId="19" xfId="0"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16" xfId="0" applyBorder="1" applyAlignment="1">
      <alignment horizontal="center" vertic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11" xfId="0" applyFont="1" applyBorder="1" applyAlignment="1">
      <alignment horizontal="center"/>
    </xf>
    <xf numFmtId="1" fontId="0" fillId="0" borderId="8" xfId="0" applyNumberFormat="1" applyBorder="1" applyAlignment="1">
      <alignment horizontal="center" vertical="center"/>
    </xf>
    <xf numFmtId="1" fontId="0" fillId="0" borderId="10" xfId="0" applyNumberFormat="1" applyBorder="1" applyAlignment="1">
      <alignment horizontal="center" vertical="center"/>
    </xf>
  </cellXfs>
  <cellStyles count="8">
    <cellStyle name="Calculation" xfId="5" builtinId="22"/>
    <cellStyle name="Comma" xfId="1" builtinId="3"/>
    <cellStyle name="Input" xfId="4" builtinId="20"/>
    <cellStyle name="Neutral" xfId="7" builtinId="28"/>
    <cellStyle name="Normal" xfId="0" builtinId="0"/>
    <cellStyle name="Normal_Sheet1" xfId="6" xr:uid="{8B48BB71-950E-4431-A641-B211D051D87A}"/>
    <cellStyle name="Normal_Sheet1_2" xfId="3" xr:uid="{0581AA6C-283B-4528-BAB5-368CA1E8A745}"/>
    <cellStyle name="Percent" xfId="2" builtinId="5"/>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180975</xdr:colOff>
      <xdr:row>3</xdr:row>
      <xdr:rowOff>152400</xdr:rowOff>
    </xdr:to>
    <xdr:pic>
      <xdr:nvPicPr>
        <xdr:cNvPr id="2" name="Picture 1" descr="http://www.cbr.washington.edu/images/sortabletable/blank.png">
          <a:extLst>
            <a:ext uri="{FF2B5EF4-FFF2-40B4-BE49-F238E27FC236}">
              <a16:creationId xmlns:a16="http://schemas.microsoft.com/office/drawing/2014/main" id="{11D79EDE-7EB8-40AE-8BF5-84CF51A088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3" name="Picture 2" descr="http://www.cbr.washington.edu/images/sortabletable/blank.png">
          <a:extLst>
            <a:ext uri="{FF2B5EF4-FFF2-40B4-BE49-F238E27FC236}">
              <a16:creationId xmlns:a16="http://schemas.microsoft.com/office/drawing/2014/main" id="{4D47B482-2A73-40BD-8663-2E90340664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4" name="Picture 3" descr="http://www.cbr.washington.edu/images/sortabletable/blank.png">
          <a:extLst>
            <a:ext uri="{FF2B5EF4-FFF2-40B4-BE49-F238E27FC236}">
              <a16:creationId xmlns:a16="http://schemas.microsoft.com/office/drawing/2014/main" id="{DA9F0CFE-F3C7-42F5-B585-185132A09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5" name="Picture 4" descr="http://www.cbr.washington.edu/images/sortabletable/blank.png">
          <a:extLst>
            <a:ext uri="{FF2B5EF4-FFF2-40B4-BE49-F238E27FC236}">
              <a16:creationId xmlns:a16="http://schemas.microsoft.com/office/drawing/2014/main" id="{2CAA728B-26D3-4760-93BC-E1E9D31C1B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6" name="Picture 5" descr="http://www.cbr.washington.edu/images/sortabletable/blank.png">
          <a:extLst>
            <a:ext uri="{FF2B5EF4-FFF2-40B4-BE49-F238E27FC236}">
              <a16:creationId xmlns:a16="http://schemas.microsoft.com/office/drawing/2014/main" id="{45FC9C04-CBE4-495D-A062-FD988E9E47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7" name="Picture 6" descr="http://www.cbr.washington.edu/images/sortabletable/blank.png">
          <a:extLst>
            <a:ext uri="{FF2B5EF4-FFF2-40B4-BE49-F238E27FC236}">
              <a16:creationId xmlns:a16="http://schemas.microsoft.com/office/drawing/2014/main" id="{097C789F-9A0D-4CBC-8DEE-A40F764E3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8" name="Picture 7" descr="http://www.cbr.washington.edu/images/sortabletable/blank.png">
          <a:extLst>
            <a:ext uri="{FF2B5EF4-FFF2-40B4-BE49-F238E27FC236}">
              <a16:creationId xmlns:a16="http://schemas.microsoft.com/office/drawing/2014/main" id="{0F516013-9E88-452C-BCEB-7AC7A3FA43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9" name="Picture 8" descr="http://www.cbr.washington.edu/images/sortabletable/blank.png">
          <a:extLst>
            <a:ext uri="{FF2B5EF4-FFF2-40B4-BE49-F238E27FC236}">
              <a16:creationId xmlns:a16="http://schemas.microsoft.com/office/drawing/2014/main" id="{90711340-76EB-4969-BC4A-96C1BA3C7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0" name="Picture 9" descr="http://www.cbr.washington.edu/images/sortabletable/blank.png">
          <a:extLst>
            <a:ext uri="{FF2B5EF4-FFF2-40B4-BE49-F238E27FC236}">
              <a16:creationId xmlns:a16="http://schemas.microsoft.com/office/drawing/2014/main" id="{F09B822E-2735-4D44-A2B7-F657229E4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1" name="Picture 10" descr="http://www.cbr.washington.edu/images/sortabletable/blank.png">
          <a:extLst>
            <a:ext uri="{FF2B5EF4-FFF2-40B4-BE49-F238E27FC236}">
              <a16:creationId xmlns:a16="http://schemas.microsoft.com/office/drawing/2014/main" id="{8B485674-2B9F-4612-9123-CEAFC99AE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3</xdr:row>
      <xdr:rowOff>0</xdr:rowOff>
    </xdr:from>
    <xdr:to>
      <xdr:col>7</xdr:col>
      <xdr:colOff>180975</xdr:colOff>
      <xdr:row>3</xdr:row>
      <xdr:rowOff>152400</xdr:rowOff>
    </xdr:to>
    <xdr:pic>
      <xdr:nvPicPr>
        <xdr:cNvPr id="12" name="Picture 11" descr="http://www.cbr.washington.edu/images/sortabletable/blank.png">
          <a:extLst>
            <a:ext uri="{FF2B5EF4-FFF2-40B4-BE49-F238E27FC236}">
              <a16:creationId xmlns:a16="http://schemas.microsoft.com/office/drawing/2014/main" id="{822E3500-23AC-4D11-B865-073A0E078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72050" y="942975"/>
          <a:ext cx="180975"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Bill Young" id="{2FB414C6-960C-4C17-9889-8D563F86F415}" userId="S::billy@nezperce.org::df48ff18-e91c-4b54-b1f9-9846b0f7911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 Young" refreshedDate="45307.587763310185" createdVersion="8" refreshedVersion="8" minRefreshableVersion="3" recordCount="5467" xr:uid="{4D2E1157-1352-4EE7-8186-DFB8EEEE27C1}">
  <cacheSource type="worksheet">
    <worksheetSource ref="A5:AC5544" sheet="Individual Data"/>
  </cacheSource>
  <cacheFields count="29">
    <cacheField name="Population" numFmtId="0">
      <sharedItems/>
    </cacheField>
    <cacheField name="Individual" numFmtId="0">
      <sharedItems/>
    </cacheField>
    <cacheField name="LGRScaleGeneticsIDLink" numFmtId="0">
      <sharedItems containsMixedTypes="1" containsNumber="1" containsInteger="1" minValue="215" maxValue="5003"/>
    </cacheField>
    <cacheField name="DateSampled" numFmtId="14">
      <sharedItems containsSemiMixedTypes="0" containsNonDate="0" containsDate="1" containsString="0" minDate="2023-08-18T00:00:00" maxDate="2023-11-16T00:00:00"/>
    </cacheField>
    <cacheField name="sample rate" numFmtId="0">
      <sharedItems containsSemiMixedTypes="0" containsString="0" containsNumber="1" containsInteger="1" minValue="18" maxValue="70" count="2">
        <n v="70"/>
        <n v="18"/>
      </sharedItems>
    </cacheField>
    <cacheField name="PhenotypicSex" numFmtId="0">
      <sharedItems/>
    </cacheField>
    <cacheField name="FL mm" numFmtId="0">
      <sharedItems containsSemiMixedTypes="0" containsString="0" containsNumber="1" containsInteger="1" minValue="320" maxValue="1000"/>
    </cacheField>
    <cacheField name="FL cm" numFmtId="0">
      <sharedItems containsSemiMixedTypes="0" containsString="0" containsNumber="1" minValue="32" maxValue="100" count="70">
        <n v="79"/>
        <n v="75"/>
        <n v="77"/>
        <n v="87"/>
        <n v="80"/>
        <n v="65"/>
        <n v="76"/>
        <n v="90"/>
        <n v="78"/>
        <n v="81"/>
        <n v="71"/>
        <n v="67"/>
        <n v="74"/>
        <n v="70"/>
        <n v="85"/>
        <n v="83"/>
        <n v="73"/>
        <n v="72"/>
        <n v="84"/>
        <n v="82"/>
        <n v="92"/>
        <n v="95"/>
        <n v="88"/>
        <n v="91"/>
        <n v="99"/>
        <n v="53"/>
        <n v="93"/>
        <n v="86"/>
        <n v="89"/>
        <n v="61"/>
        <n v="69"/>
        <n v="45"/>
        <n v="57"/>
        <n v="66"/>
        <n v="55"/>
        <n v="68"/>
        <n v="59"/>
        <n v="46"/>
        <n v="56"/>
        <n v="63"/>
        <n v="54"/>
        <n v="98"/>
        <n v="94"/>
        <n v="60"/>
        <n v="49"/>
        <n v="97"/>
        <n v="58"/>
        <n v="47"/>
        <n v="52"/>
        <n v="62"/>
        <n v="35"/>
        <n v="39"/>
        <n v="50"/>
        <n v="38"/>
        <n v="64"/>
        <n v="40"/>
        <n v="96"/>
        <n v="43"/>
        <n v="51"/>
        <n v="34"/>
        <n v="42"/>
        <n v="48"/>
        <n v="37"/>
        <n v="44"/>
        <n v="100"/>
        <n v="33"/>
        <n v="36"/>
        <n v="41"/>
        <n v="32"/>
        <n v="72.5"/>
      </sharedItems>
    </cacheField>
    <cacheField name="Clip" numFmtId="0">
      <sharedItems count="2">
        <s v="AI"/>
        <s v="AD"/>
      </sharedItems>
    </cacheField>
    <cacheField name="Wire" numFmtId="0">
      <sharedItems containsMixedTypes="1" containsNumber="1" containsInteger="1" minValue="1" maxValue="1"/>
    </cacheField>
    <cacheField name="PIT tag" numFmtId="0">
      <sharedItems/>
    </cacheField>
    <cacheField name="GenComments" numFmtId="0">
      <sharedItems/>
    </cacheField>
    <cacheField name="GenSex" numFmtId="0">
      <sharedItems/>
    </cacheField>
    <cacheField name="best sex" numFmtId="0">
      <sharedItems count="2">
        <s v="F"/>
        <s v="M"/>
      </sharedItems>
    </cacheField>
    <cacheField name="GenPa" numFmtId="0">
      <sharedItems/>
    </cacheField>
    <cacheField name="GenMa" numFmtId="0">
      <sharedItems/>
    </cacheField>
    <cacheField name="PopName" numFmtId="0">
      <sharedItems count="22">
        <s v="Unassigned"/>
        <s v="OtsLYON19S_1"/>
        <s v="OtsNPFH19S_1"/>
        <s v="OtsLYON18S_1"/>
        <s v="NG"/>
        <s v="OtsLYON20S_1"/>
        <s v="OtsNPFH18S_1"/>
        <s v="OtsLYON21S_1"/>
        <s v="OtsNPFH20S_1"/>
        <s v="OtsPBT19-WellsSu"/>
        <s v="OtsPBT19-PRHFa"/>
        <s v="OtsPBT19-KlickFa"/>
        <s v="OtsPBT19-RSHFa"/>
        <s v="OtsPBT20-LWSFa"/>
        <s v="OtsPBT18-UmaFa"/>
        <s v="OtsPBT19-UmaFa"/>
        <s v="OtsPBT19-LWSFa"/>
        <s v="OtsPBT20-UmaFa"/>
        <s v="OtsNPFH21S_1"/>
        <s v="OtsPBT19-ProsserFa"/>
        <s v="OtsPBT21-RSHFa"/>
        <s v="OtsPBT21-UmaFa"/>
      </sharedItems>
    </cacheField>
    <cacheField name="agePBT" numFmtId="0">
      <sharedItems containsMixedTypes="1" containsNumber="1" containsInteger="1" minValue="2" maxValue="5" count="5">
        <s v="NA"/>
        <n v="4"/>
        <n v="5"/>
        <n v="3"/>
        <n v="2"/>
      </sharedItems>
    </cacheField>
    <cacheField name="Brd Yr" numFmtId="0">
      <sharedItems containsMixedTypes="1" containsNumber="1" containsInteger="1" minValue="2017" maxValue="2020" count="5">
        <s v="U"/>
        <n v="2018"/>
        <n v="2017"/>
        <n v="2019"/>
        <n v="2020"/>
      </sharedItems>
    </cacheField>
    <cacheField name="GSIRepUnit" numFmtId="0">
      <sharedItems/>
    </cacheField>
    <cacheField name="RepUnitProb" numFmtId="0">
      <sharedItems containsMixedTypes="1" containsNumber="1" minValue="0.99999999999999101" maxValue="1.00000000000001"/>
    </cacheField>
    <cacheField name="Final group" numFmtId="0">
      <sharedItems count="26">
        <s v="Unassigned"/>
        <s v="IPCSR"/>
        <s v="NPTH"/>
        <s v="BCA1"/>
        <s v="PLA1"/>
        <s v="NG"/>
        <s v="CJA1"/>
        <s v="LFSO"/>
        <s v="Unassigned AD"/>
        <s v="CFA"/>
        <s v="LGA"/>
        <s v="LFH UNK"/>
        <s v="CJA2"/>
        <s v="NLVA"/>
        <s v="LFHSO2"/>
        <s v="BCA2"/>
        <s v="PLA2"/>
        <s v="LFYO"/>
        <s v="WellsSu"/>
        <s v="GRR"/>
        <s v="PRH"/>
        <s v="Klickitat"/>
        <s v="RSH"/>
        <s v="LWSH"/>
        <s v="UMA"/>
        <s v="Prosser"/>
      </sharedItems>
    </cacheField>
    <cacheField name="Tag rate" numFmtId="0">
      <sharedItems containsMixedTypes="1" containsNumber="1" minValue="0.80551598400000002" maxValue="1"/>
    </cacheField>
    <cacheField name="count" numFmtId="0">
      <sharedItems containsSemiMixedTypes="0" containsString="0" containsNumber="1" containsInteger="1" minValue="1" maxValue="1"/>
    </cacheField>
    <cacheField name="pooled FL" numFmtId="1">
      <sharedItems containsSemiMixedTypes="0" containsString="0" containsNumber="1" containsInteger="1" minValue="42" maxValue="100" count="13">
        <n v="82"/>
        <n v="77"/>
        <n v="87"/>
        <n v="67"/>
        <n v="92"/>
        <n v="72"/>
        <n v="99"/>
        <n v="100"/>
        <n v="57"/>
        <n v="62"/>
        <n v="47"/>
        <n v="52"/>
        <n v="42"/>
      </sharedItems>
    </cacheField>
    <cacheField name="trap rate expansion" numFmtId="166">
      <sharedItems containsSemiMixedTypes="0" containsString="0" containsNumber="1" minValue="1.4285714285714286" maxValue="5.6818181818181825"/>
    </cacheField>
    <cacheField name="Night passage expansion" numFmtId="166">
      <sharedItems containsSemiMixedTypes="0" containsString="0" containsNumber="1" minValue="1.4402857142857144" maxValue="5.7284090909090919"/>
    </cacheField>
    <cacheField name="PBT geno rate expansion" numFmtId="166">
      <sharedItems containsSemiMixedTypes="0" containsString="0" containsNumber="1" minValue="5.7611428571428576" maxValue="12.729797979797981"/>
    </cacheField>
    <cacheField name="rel abv/blw LGR" numFmtId="166">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ll Young" refreshedDate="45369.480301504627" createdVersion="8" refreshedVersion="8" minRefreshableVersion="3" recordCount="3093" xr:uid="{6EC0B0E0-23B8-45C3-95C1-5B6F48A1F7CA}">
  <cacheSource type="worksheet">
    <worksheetSource ref="A1:X3094" sheet="All hauled"/>
  </cacheSource>
  <cacheFields count="24">
    <cacheField name="PIT tag #" numFmtId="0">
      <sharedItems/>
    </cacheField>
    <cacheField name="ENTER ORDER" numFmtId="0">
      <sharedItems containsBlank="1" containsMixedTypes="1" containsNumber="1" containsInteger="1" minValue="1" maxValue="971"/>
    </cacheField>
    <cacheField name="Date" numFmtId="14">
      <sharedItems containsDate="1" containsMixedTypes="1" minDate="2023-08-20T00:00:00" maxDate="2023-11-22T00:00:00"/>
    </cacheField>
    <cacheField name="Fish ID" numFmtId="0">
      <sharedItems containsMixedTypes="1" containsNumber="1" containsInteger="1" minValue="1" maxValue="25360"/>
    </cacheField>
    <cacheField name="NPTH M&amp;E ID" numFmtId="0">
      <sharedItems/>
    </cacheField>
    <cacheField name="STATUS" numFmtId="0">
      <sharedItems/>
    </cacheField>
    <cacheField name="FLmm" numFmtId="0">
      <sharedItems containsBlank="1" containsMixedTypes="1" containsNumber="1" containsInteger="1" minValue="680" maxValue="985"/>
    </cacheField>
    <cacheField name="Fk Lth" numFmtId="0">
      <sharedItems containsSemiMixedTypes="0" containsString="0" containsNumber="1" minValue="0" maxValue="109"/>
    </cacheField>
    <cacheField name="Sex" numFmtId="0">
      <sharedItems count="3">
        <s v="Female"/>
        <s v="Male"/>
        <s v="Sex" u="1"/>
      </sharedItems>
    </cacheField>
    <cacheField name="CWT" numFmtId="0">
      <sharedItems/>
    </cacheField>
    <cacheField name="AD-Clip" numFmtId="0">
      <sharedItems/>
    </cacheField>
    <cacheField name="Operc Punch" numFmtId="0">
      <sharedItems containsBlank="1"/>
    </cacheField>
    <cacheField name="V NOTCH" numFmtId="0">
      <sharedItems containsBlank="1" containsMixedTypes="1" containsNumber="1" containsInteger="1" minValue="18" maxValue="70"/>
    </cacheField>
    <cacheField name="Scales" numFmtId="0">
      <sharedItems containsBlank="1"/>
    </cacheField>
    <cacheField name="Scale Card #" numFmtId="0">
      <sharedItems containsBlank="1" containsMixedTypes="1" containsNumber="1" containsInteger="1" minValue="1" maxValue="36"/>
    </cacheField>
    <cacheField name="DNA" numFmtId="0">
      <sharedItems containsBlank="1"/>
    </cacheField>
    <cacheField name="Comments" numFmtId="0">
      <sharedItems containsBlank="1"/>
    </cacheField>
    <cacheField name="PIT Tag Origin" numFmtId="0">
      <sharedItems containsBlank="1"/>
    </cacheField>
    <cacheField name="Count" numFmtId="0">
      <sharedItems containsSemiMixedTypes="0" containsString="0" containsNumber="1" containsInteger="1" minValue="1" maxValue="1"/>
    </cacheField>
    <cacheField name="European Age by scales" numFmtId="0">
      <sharedItems containsMixedTypes="1" containsNumber="1" minValue="0.2" maxValue="9.9"/>
    </cacheField>
    <cacheField name="PBT origin" numFmtId="0">
      <sharedItems count="27">
        <s v="IPCSR"/>
        <s v="BCA1"/>
        <s v="Unassigned"/>
        <s v="PLA2"/>
        <s v="LFSO"/>
        <s v="CJA1"/>
        <s v="PLA1"/>
        <s v="BCA2"/>
        <s v="PRH"/>
        <s v="LFHSO2"/>
        <s v="NPTH"/>
        <s v="LFYO"/>
        <s v="CFA"/>
        <s v="NLVA"/>
        <e v="#N/A"/>
        <s v="LFH UNK"/>
        <s v="CJA2"/>
        <s v="LGA"/>
        <s v="NG"/>
        <s v="Unassigned AD"/>
        <s v="GRR"/>
        <s v="RSH"/>
        <s v="NA"/>
        <s v="UMA"/>
        <s v="Klickitat"/>
        <s v="WellsSu"/>
        <s v="LWSH"/>
      </sharedItems>
    </cacheField>
    <cacheField name="pooled FL" numFmtId="1">
      <sharedItems containsSemiMixedTypes="0" containsString="0" containsNumber="1" containsInteger="1" minValue="67" maxValue="999" count="9">
        <n v="82"/>
        <n v="77"/>
        <n v="99"/>
        <n v="72"/>
        <n v="87"/>
        <n v="92"/>
        <n v="100"/>
        <n v="67"/>
        <n v="999"/>
      </sharedItems>
    </cacheField>
    <cacheField name="Origin Scale Data" numFmtId="0">
      <sharedItems containsBlank="1"/>
    </cacheField>
    <cacheField name="PBT age" numFmtId="0">
      <sharedItems containsMixedTypes="1" containsNumber="1" containsInteger="1" minValue="3" maxValue="5" count="5">
        <n v="4"/>
        <s v="NA"/>
        <n v="5"/>
        <n v="3"/>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67">
  <r>
    <s v="OtsLGRF23S"/>
    <s v="OtsLGRF23S_0001"/>
    <s v="C-00001"/>
    <d v="2023-08-18T00:00:00"/>
    <x v="0"/>
    <s v="F"/>
    <n v="790"/>
    <x v="0"/>
    <x v="0"/>
    <s v="NA"/>
    <s v="3DD.003D7E4EA0"/>
    <s v="NA"/>
    <s v="F"/>
    <x v="0"/>
    <s v="NA"/>
    <s v="NA"/>
    <x v="0"/>
    <x v="0"/>
    <x v="0"/>
    <s v="FALL"/>
    <n v="1"/>
    <x v="0"/>
    <e v="#N/A"/>
    <n v="1"/>
    <x v="0"/>
    <n v="1.4285714285714286"/>
    <n v="1.4402857142857144"/>
    <n v="5.7611428571428576"/>
    <s v="Abv"/>
  </r>
  <r>
    <s v="OtsLGRF23S"/>
    <s v="OtsLGRF23S_0003"/>
    <s v="C-00003"/>
    <d v="2023-08-18T00:00:00"/>
    <x v="0"/>
    <s v="M"/>
    <n v="750"/>
    <x v="1"/>
    <x v="0"/>
    <s v="NA"/>
    <s v="3DD.003D7E4EAF"/>
    <s v="NA"/>
    <s v="F"/>
    <x v="0"/>
    <s v="OtsLYON19S_1_1722"/>
    <s v="OtsLYON19S_1_1939"/>
    <x v="1"/>
    <x v="1"/>
    <x v="1"/>
    <s v="FALL"/>
    <n v="0.999999999999995"/>
    <x v="1"/>
    <n v="0.95971980899999998"/>
    <n v="1"/>
    <x v="1"/>
    <n v="1.4285714285714286"/>
    <n v="1.4402857142857144"/>
    <n v="5.7611428571428576"/>
    <s v="Abv"/>
  </r>
  <r>
    <s v="OtsLGRF23S"/>
    <s v="OtsLGRF23S_0005"/>
    <s v="C-00005"/>
    <d v="2023-08-18T00:00:00"/>
    <x v="0"/>
    <s v="M"/>
    <n v="770"/>
    <x v="2"/>
    <x v="0"/>
    <s v="NA"/>
    <s v="3DD.003D7E4EA5"/>
    <s v="NA"/>
    <s v="M"/>
    <x v="1"/>
    <s v="OtsNPFH19S_1_1335"/>
    <s v="OtsNPFH19S_1_1084"/>
    <x v="2"/>
    <x v="1"/>
    <x v="1"/>
    <s v="FALL"/>
    <n v="1"/>
    <x v="2"/>
    <n v="0.99705232300000002"/>
    <n v="1"/>
    <x v="1"/>
    <n v="1.4285714285714286"/>
    <n v="1.4402857142857144"/>
    <n v="5.7611428571428576"/>
    <s v="Abv"/>
  </r>
  <r>
    <s v="OtsLGRF23S"/>
    <s v="OtsLGRF23S_0006"/>
    <s v="C-00006"/>
    <d v="2023-08-18T00:00:00"/>
    <x v="0"/>
    <s v="F"/>
    <n v="870"/>
    <x v="3"/>
    <x v="0"/>
    <s v="NA"/>
    <s v="3DD.003D7E4EDB"/>
    <s v="NA"/>
    <s v="F"/>
    <x v="0"/>
    <s v="NA"/>
    <s v="NA"/>
    <x v="0"/>
    <x v="0"/>
    <x v="0"/>
    <s v="FALL"/>
    <n v="1"/>
    <x v="0"/>
    <e v="#N/A"/>
    <n v="1"/>
    <x v="2"/>
    <n v="1.4285714285714286"/>
    <n v="1.4402857142857144"/>
    <n v="5.7611428571428576"/>
    <s v="Abv"/>
  </r>
  <r>
    <s v="OtsLGRF23S"/>
    <s v="OtsLGRF23S_0008"/>
    <s v="C-00008"/>
    <d v="2023-08-18T00:00:00"/>
    <x v="0"/>
    <s v="M"/>
    <n v="870"/>
    <x v="3"/>
    <x v="0"/>
    <s v="NA"/>
    <s v="3DD.003D7E4EA6"/>
    <s v="NA"/>
    <s v="M"/>
    <x v="1"/>
    <s v="OtsLYON18S_1_0702"/>
    <s v="OtsLYON18S_1_0515"/>
    <x v="3"/>
    <x v="2"/>
    <x v="2"/>
    <s v="FALL"/>
    <n v="1"/>
    <x v="3"/>
    <n v="0.80551598400000002"/>
    <n v="1"/>
    <x v="2"/>
    <n v="1.4285714285714286"/>
    <n v="1.4402857142857144"/>
    <n v="5.7611428571428576"/>
    <s v="Abv"/>
  </r>
  <r>
    <s v="OtsLGRF23S"/>
    <s v="OtsLGRF23S_0009"/>
    <s v="C-00009"/>
    <d v="2023-08-18T00:00:00"/>
    <x v="0"/>
    <s v="F"/>
    <n v="800"/>
    <x v="4"/>
    <x v="0"/>
    <s v="NA"/>
    <s v="3DD.003D7E4EDC"/>
    <s v="NA"/>
    <s v="F"/>
    <x v="0"/>
    <s v="NA"/>
    <s v="NA"/>
    <x v="0"/>
    <x v="0"/>
    <x v="0"/>
    <s v="FALL"/>
    <n v="0.999999999999995"/>
    <x v="0"/>
    <e v="#N/A"/>
    <n v="1"/>
    <x v="0"/>
    <n v="1.4285714285714286"/>
    <n v="1.4402857142857144"/>
    <n v="5.7611428571428576"/>
    <s v="Abv"/>
  </r>
  <r>
    <s v="OtsLGRF23S"/>
    <s v="OtsLGRF23S_0011"/>
    <s v="C-00011"/>
    <d v="2023-08-18T00:00:00"/>
    <x v="0"/>
    <s v="M"/>
    <n v="650"/>
    <x v="5"/>
    <x v="1"/>
    <n v="1"/>
    <s v="NA"/>
    <s v="NA"/>
    <s v="M"/>
    <x v="1"/>
    <s v="OtsLYON19S_1_0130"/>
    <s v="OtsLYON19S_1_0080"/>
    <x v="1"/>
    <x v="1"/>
    <x v="1"/>
    <s v="FALL"/>
    <n v="1"/>
    <x v="4"/>
    <n v="0.95971980899999998"/>
    <n v="1"/>
    <x v="3"/>
    <n v="1.4285714285714286"/>
    <n v="1.4402857142857144"/>
    <n v="5.7611428571428576"/>
    <s v="Abv"/>
  </r>
  <r>
    <s v="OtsLGRF23S"/>
    <s v="OtsLGRF23S_0012"/>
    <s v="C-00012"/>
    <d v="2023-08-18T00:00:00"/>
    <x v="0"/>
    <s v="F"/>
    <n v="760"/>
    <x v="6"/>
    <x v="0"/>
    <s v="NA"/>
    <s v="NA"/>
    <s v="NA"/>
    <s v="F"/>
    <x v="0"/>
    <s v="NA"/>
    <s v="NA"/>
    <x v="0"/>
    <x v="0"/>
    <x v="0"/>
    <s v="FALL"/>
    <n v="1"/>
    <x v="0"/>
    <e v="#N/A"/>
    <n v="1"/>
    <x v="1"/>
    <n v="1.4285714285714286"/>
    <n v="1.4402857142857144"/>
    <n v="5.7611428571428576"/>
    <s v="Abv"/>
  </r>
  <r>
    <s v="OtsLGRF23S"/>
    <s v="OtsLGRF23S_0013"/>
    <s v="C-00013"/>
    <d v="2023-08-18T00:00:00"/>
    <x v="0"/>
    <s v="M"/>
    <n v="750"/>
    <x v="1"/>
    <x v="0"/>
    <s v="NA"/>
    <s v="3DD.003D7E4ED9"/>
    <s v="NA"/>
    <s v="M"/>
    <x v="1"/>
    <s v="OtsLYON19S_1_0102"/>
    <s v="OtsLYON19S_1_0002"/>
    <x v="1"/>
    <x v="1"/>
    <x v="1"/>
    <s v="FALL"/>
    <n v="1"/>
    <x v="4"/>
    <n v="0.95971980899999998"/>
    <n v="1"/>
    <x v="1"/>
    <n v="1.4285714285714286"/>
    <n v="1.4402857142857144"/>
    <n v="5.7611428571428576"/>
    <s v="Abv"/>
  </r>
  <r>
    <s v="OtsLGRF23S"/>
    <s v="OtsLGRF23S_0014"/>
    <s v="C-00014"/>
    <d v="2023-08-18T00:00:00"/>
    <x v="0"/>
    <s v="F"/>
    <n v="900"/>
    <x v="7"/>
    <x v="1"/>
    <n v="1"/>
    <s v="3DD.003D7E4EF5"/>
    <s v="This individual failed to genotype"/>
    <s v="U"/>
    <x v="0"/>
    <s v="NG"/>
    <s v="NG"/>
    <x v="4"/>
    <x v="0"/>
    <x v="0"/>
    <s v="NA"/>
    <s v="NA"/>
    <x v="5"/>
    <e v="#N/A"/>
    <n v="1"/>
    <x v="4"/>
    <n v="1.4285714285714286"/>
    <n v="1.4402857142857144"/>
    <n v="5.7611428571428576"/>
    <s v="Abv"/>
  </r>
  <r>
    <s v="OtsLGRF23S"/>
    <s v="OtsLGRF23S_0015"/>
    <s v="C-00015"/>
    <d v="2023-08-18T00:00:00"/>
    <x v="0"/>
    <s v="M"/>
    <n v="780"/>
    <x v="8"/>
    <x v="0"/>
    <s v="NA"/>
    <s v="3DD.003D49D5C2"/>
    <s v="NA"/>
    <s v="M"/>
    <x v="1"/>
    <s v="OtsLYON19S_1_0135"/>
    <s v="OtsLYON19S_1_0092"/>
    <x v="1"/>
    <x v="1"/>
    <x v="1"/>
    <s v="FALL"/>
    <n v="0.999999999999995"/>
    <x v="4"/>
    <n v="0.95971980899999998"/>
    <n v="1"/>
    <x v="0"/>
    <n v="1.4285714285714286"/>
    <n v="1.4402857142857144"/>
    <n v="5.7611428571428576"/>
    <s v="Abv"/>
  </r>
  <r>
    <s v="OtsLGRF23S"/>
    <s v="OtsLGRF23S_0017"/>
    <s v="C-00017"/>
    <d v="2023-08-18T00:00:00"/>
    <x v="0"/>
    <s v="F"/>
    <n v="810"/>
    <x v="9"/>
    <x v="0"/>
    <s v="NA"/>
    <s v="3DD.003D7E4EF9"/>
    <s v="NA"/>
    <s v="F"/>
    <x v="0"/>
    <s v="NA"/>
    <s v="NA"/>
    <x v="0"/>
    <x v="0"/>
    <x v="0"/>
    <s v="FALL"/>
    <n v="0.999999999999998"/>
    <x v="0"/>
    <e v="#N/A"/>
    <n v="1"/>
    <x v="0"/>
    <n v="1.4285714285714286"/>
    <n v="1.4402857142857144"/>
    <n v="5.7611428571428576"/>
    <s v="Abv"/>
  </r>
  <r>
    <s v="OtsLGRF23S"/>
    <s v="OtsLGRF23S_0019"/>
    <s v="C-00019"/>
    <d v="2023-08-18T00:00:00"/>
    <x v="0"/>
    <s v="M"/>
    <n v="710"/>
    <x v="10"/>
    <x v="0"/>
    <s v="NA"/>
    <s v="3DD.003D7E4ED6"/>
    <s v="NA"/>
    <s v="F"/>
    <x v="0"/>
    <s v="OtsLYON19S_1_0514"/>
    <s v="OtsLYON19S_1_0328"/>
    <x v="1"/>
    <x v="1"/>
    <x v="1"/>
    <s v="FALL"/>
    <n v="0.999999999999997"/>
    <x v="3"/>
    <n v="0.95971980899999998"/>
    <n v="1"/>
    <x v="5"/>
    <n v="1.4285714285714286"/>
    <n v="1.4402857142857144"/>
    <n v="5.7611428571428576"/>
    <s v="Abv"/>
  </r>
  <r>
    <s v="OtsLGRF23S"/>
    <s v="OtsLGRF23S_0021"/>
    <s v="C-00021"/>
    <d v="2023-08-18T00:00:00"/>
    <x v="0"/>
    <s v="M"/>
    <n v="670"/>
    <x v="11"/>
    <x v="1"/>
    <n v="1"/>
    <s v="NA"/>
    <s v="NA"/>
    <s v="M"/>
    <x v="1"/>
    <s v="OtsLYON20S_1_0409"/>
    <s v="OtsLYON20S_1_1071"/>
    <x v="5"/>
    <x v="3"/>
    <x v="3"/>
    <s v="FALL"/>
    <n v="0.999999999999999"/>
    <x v="6"/>
    <n v="0.98961045999999997"/>
    <n v="1"/>
    <x v="3"/>
    <n v="1.4285714285714286"/>
    <n v="1.4402857142857144"/>
    <n v="5.7611428571428576"/>
    <s v="Abv"/>
  </r>
  <r>
    <s v="OtsLGRF23S"/>
    <s v="OtsLGRF23S_0022"/>
    <s v="C-00022"/>
    <d v="2023-08-18T00:00:00"/>
    <x v="0"/>
    <s v="M"/>
    <n v="710"/>
    <x v="10"/>
    <x v="0"/>
    <s v="NA"/>
    <s v="3DD.003D7E4EE5"/>
    <s v="NA"/>
    <s v="M"/>
    <x v="1"/>
    <s v="NA"/>
    <s v="NA"/>
    <x v="0"/>
    <x v="0"/>
    <x v="0"/>
    <s v="FALL"/>
    <n v="0.999999999999996"/>
    <x v="0"/>
    <e v="#N/A"/>
    <n v="1"/>
    <x v="5"/>
    <n v="1.4285714285714286"/>
    <n v="1.4402857142857144"/>
    <n v="5.7611428571428576"/>
    <s v="Abv"/>
  </r>
  <r>
    <s v="OtsLGRF23S"/>
    <s v="OtsLGRF23S_0026"/>
    <s v="C-00026"/>
    <d v="2023-08-18T00:00:00"/>
    <x v="0"/>
    <s v="M"/>
    <n v="870"/>
    <x v="3"/>
    <x v="1"/>
    <s v="NA"/>
    <s v="3DD.003D7E4ED2"/>
    <s v="NA"/>
    <s v="M"/>
    <x v="1"/>
    <s v="OtsLYON19S_1_0102"/>
    <s v="OtsLYON19S_1_0002"/>
    <x v="1"/>
    <x v="1"/>
    <x v="1"/>
    <s v="FALL"/>
    <n v="1"/>
    <x v="4"/>
    <n v="0.95971980899999998"/>
    <n v="1"/>
    <x v="2"/>
    <n v="1.4285714285714286"/>
    <n v="1.4402857142857144"/>
    <n v="5.7611428571428576"/>
    <s v="Abv"/>
  </r>
  <r>
    <s v="OtsLGRF23S"/>
    <s v="OtsLGRF23S_0027"/>
    <s v="C-00027"/>
    <d v="2023-08-18T00:00:00"/>
    <x v="0"/>
    <s v="F"/>
    <n v="800"/>
    <x v="4"/>
    <x v="1"/>
    <s v="NA"/>
    <s v="3DD.003D7E4EDF"/>
    <s v="NA"/>
    <s v="F"/>
    <x v="0"/>
    <s v="OtsLYON19S_1_0552"/>
    <s v="OtsLYON19S_1_0439"/>
    <x v="1"/>
    <x v="1"/>
    <x v="1"/>
    <s v="FALL"/>
    <n v="0.999999999999998"/>
    <x v="7"/>
    <n v="0.95971980899999998"/>
    <n v="1"/>
    <x v="0"/>
    <n v="1.4285714285714286"/>
    <n v="1.4402857142857144"/>
    <n v="5.7611428571428576"/>
    <s v="Blw"/>
  </r>
  <r>
    <s v="OtsLGRF23S"/>
    <s v="OtsLGRF23S_0028"/>
    <s v="C-00028"/>
    <d v="2023-08-18T00:00:00"/>
    <x v="0"/>
    <s v="F"/>
    <n v="800"/>
    <x v="4"/>
    <x v="1"/>
    <s v="NA"/>
    <s v="3DD.003D7E4EBF"/>
    <s v="NA"/>
    <s v="F"/>
    <x v="0"/>
    <s v="NA"/>
    <s v="NA"/>
    <x v="0"/>
    <x v="0"/>
    <x v="0"/>
    <s v="FALL"/>
    <n v="0.999999999999998"/>
    <x v="8"/>
    <e v="#N/A"/>
    <n v="1"/>
    <x v="0"/>
    <n v="1.4285714285714286"/>
    <n v="1.4402857142857144"/>
    <n v="5.7611428571428576"/>
    <s v="Abv"/>
  </r>
  <r>
    <s v="OtsLGRF23S"/>
    <s v="OtsLGRF23S_0029"/>
    <s v="C-00029"/>
    <d v="2023-08-18T00:00:00"/>
    <x v="0"/>
    <s v="M"/>
    <n v="740"/>
    <x v="12"/>
    <x v="0"/>
    <s v="NA"/>
    <s v="3DD.003D7E4EC2"/>
    <s v="NA"/>
    <s v="M"/>
    <x v="1"/>
    <s v="NA"/>
    <s v="NA"/>
    <x v="0"/>
    <x v="0"/>
    <x v="0"/>
    <s v="FALL"/>
    <n v="1"/>
    <x v="0"/>
    <e v="#N/A"/>
    <n v="1"/>
    <x v="1"/>
    <n v="1.4285714285714286"/>
    <n v="1.4402857142857144"/>
    <n v="5.7611428571428576"/>
    <s v="Abv"/>
  </r>
  <r>
    <s v="OtsLGRF23S"/>
    <s v="OtsLGRF23S_0031"/>
    <s v="C-00031"/>
    <d v="2023-08-18T00:00:00"/>
    <x v="0"/>
    <s v="M"/>
    <n v="700"/>
    <x v="13"/>
    <x v="0"/>
    <s v="NA"/>
    <s v="3DD.003D7E4EFC"/>
    <s v="NA"/>
    <s v="M"/>
    <x v="1"/>
    <s v="OtsLYON19S_1_0551"/>
    <s v="OtsLYON19S_1_0419"/>
    <x v="1"/>
    <x v="1"/>
    <x v="1"/>
    <s v="FALL"/>
    <n v="0.999999999999999"/>
    <x v="7"/>
    <n v="0.95971980899999998"/>
    <n v="1"/>
    <x v="5"/>
    <n v="1.4285714285714286"/>
    <n v="1.4402857142857144"/>
    <n v="5.7611428571428576"/>
    <s v="Blw"/>
  </r>
  <r>
    <s v="OtsLGRF23S"/>
    <s v="OtsLGRF23S_0035"/>
    <s v="C-00035"/>
    <d v="2023-08-18T00:00:00"/>
    <x v="0"/>
    <s v="F"/>
    <n v="800"/>
    <x v="4"/>
    <x v="0"/>
    <s v="NA"/>
    <s v="3DD.003D7E4EC7"/>
    <s v="NA"/>
    <s v="F"/>
    <x v="0"/>
    <s v="OtsNPFH19S_1_2304"/>
    <s v="OtsNPFH19S_1_2020"/>
    <x v="2"/>
    <x v="1"/>
    <x v="1"/>
    <s v="FALL"/>
    <n v="1"/>
    <x v="2"/>
    <n v="0.99705232300000002"/>
    <n v="1"/>
    <x v="0"/>
    <n v="1.4285714285714286"/>
    <n v="1.4402857142857144"/>
    <n v="5.7611428571428576"/>
    <s v="Abv"/>
  </r>
  <r>
    <s v="OtsLGRF23S"/>
    <s v="OtsLGRF23S_0038"/>
    <s v="C-00038"/>
    <d v="2023-08-18T00:00:00"/>
    <x v="0"/>
    <s v="M"/>
    <n v="850"/>
    <x v="14"/>
    <x v="0"/>
    <s v="NA"/>
    <s v="3DD.003D7E4E9E"/>
    <s v="NA"/>
    <s v="M"/>
    <x v="1"/>
    <s v="OtsLYON19S_1_0112"/>
    <s v="OtsLYON19S_1_0023"/>
    <x v="1"/>
    <x v="1"/>
    <x v="1"/>
    <s v="FALL"/>
    <n v="1"/>
    <x v="4"/>
    <n v="0.95971980899999998"/>
    <n v="1"/>
    <x v="2"/>
    <n v="1.4285714285714286"/>
    <n v="1.4402857142857144"/>
    <n v="5.7611428571428576"/>
    <s v="Abv"/>
  </r>
  <r>
    <s v="OtsLGRF23S"/>
    <s v="OtsLGRF23S_0040"/>
    <s v="C-00040"/>
    <d v="2023-08-18T00:00:00"/>
    <x v="0"/>
    <s v="F"/>
    <n v="790"/>
    <x v="0"/>
    <x v="0"/>
    <s v="NA"/>
    <s v="3DD.003D7E4EDE"/>
    <s v="NA"/>
    <s v="F"/>
    <x v="0"/>
    <s v="OtsLYON19S_1_0557"/>
    <s v="OtsLYON19S_1_0451"/>
    <x v="1"/>
    <x v="1"/>
    <x v="1"/>
    <s v="FALL"/>
    <n v="1"/>
    <x v="7"/>
    <n v="0.95971980899999998"/>
    <n v="1"/>
    <x v="0"/>
    <n v="1.4285714285714286"/>
    <n v="1.4402857142857144"/>
    <n v="5.7611428571428576"/>
    <s v="Blw"/>
  </r>
  <r>
    <s v="OtsLGRF23S"/>
    <s v="OtsLGRF23S_0041"/>
    <s v="C-00041"/>
    <d v="2023-08-18T00:00:00"/>
    <x v="0"/>
    <s v="F"/>
    <n v="830"/>
    <x v="15"/>
    <x v="0"/>
    <s v="NA"/>
    <s v="3DD.003D7E4EE1"/>
    <s v="NA"/>
    <s v="F"/>
    <x v="0"/>
    <s v="NA"/>
    <s v="NA"/>
    <x v="0"/>
    <x v="0"/>
    <x v="0"/>
    <s v="FALL"/>
    <n v="1"/>
    <x v="0"/>
    <e v="#N/A"/>
    <n v="1"/>
    <x v="2"/>
    <n v="1.4285714285714286"/>
    <n v="1.4402857142857144"/>
    <n v="5.7611428571428576"/>
    <s v="Abv"/>
  </r>
  <r>
    <s v="OtsLGRF23S"/>
    <s v="OtsLGRF23S_0044"/>
    <s v="C-00044"/>
    <d v="2023-08-18T00:00:00"/>
    <x v="0"/>
    <s v="M"/>
    <n v="730"/>
    <x v="16"/>
    <x v="0"/>
    <s v="NA"/>
    <s v="3DD.003D7E4EB9"/>
    <s v="NA"/>
    <s v="M"/>
    <x v="1"/>
    <s v="NA"/>
    <s v="NA"/>
    <x v="0"/>
    <x v="0"/>
    <x v="0"/>
    <s v="FALL"/>
    <n v="1.00000000000001"/>
    <x v="0"/>
    <e v="#N/A"/>
    <n v="1"/>
    <x v="1"/>
    <n v="1.4285714285714286"/>
    <n v="1.4402857142857144"/>
    <n v="5.7611428571428576"/>
    <s v="Abv"/>
  </r>
  <r>
    <s v="OtsLGRF23S"/>
    <s v="OtsLGRF23S_0045"/>
    <s v="C-00045"/>
    <d v="2023-08-18T00:00:00"/>
    <x v="0"/>
    <s v="F"/>
    <n v="760"/>
    <x v="6"/>
    <x v="0"/>
    <s v="NA"/>
    <s v="3DD.003D7E4EFD"/>
    <s v="NA"/>
    <s v="F"/>
    <x v="0"/>
    <s v="OtsLYON19S_1_0115"/>
    <s v="OtsLYON19S_1_0061"/>
    <x v="1"/>
    <x v="1"/>
    <x v="1"/>
    <s v="FALL"/>
    <n v="1"/>
    <x v="4"/>
    <n v="0.95971980899999998"/>
    <n v="1"/>
    <x v="1"/>
    <n v="1.4285714285714286"/>
    <n v="1.4402857142857144"/>
    <n v="5.7611428571428576"/>
    <s v="Abv"/>
  </r>
  <r>
    <s v="OtsLGRF23S"/>
    <s v="OtsLGRF23S_0047"/>
    <s v="C-00047"/>
    <d v="2023-08-18T00:00:00"/>
    <x v="0"/>
    <s v="M"/>
    <n v="720"/>
    <x v="17"/>
    <x v="0"/>
    <s v="NA"/>
    <s v="3DD.003D7E4ED0"/>
    <s v="NA"/>
    <s v="M"/>
    <x v="1"/>
    <s v="NA"/>
    <s v="NA"/>
    <x v="0"/>
    <x v="0"/>
    <x v="0"/>
    <s v="FALL"/>
    <n v="0.999999999999999"/>
    <x v="0"/>
    <e v="#N/A"/>
    <n v="1"/>
    <x v="5"/>
    <n v="1.4285714285714286"/>
    <n v="1.4402857142857144"/>
    <n v="5.7611428571428576"/>
    <s v="Abv"/>
  </r>
  <r>
    <s v="OtsLGRF23S"/>
    <s v="OtsLGRF23S_0050"/>
    <s v="C-00050"/>
    <d v="2023-08-18T00:00:00"/>
    <x v="0"/>
    <s v="M"/>
    <n v="800"/>
    <x v="4"/>
    <x v="0"/>
    <s v="NA"/>
    <s v="3DD.003D7E4EBB"/>
    <s v="NA"/>
    <s v="M"/>
    <x v="1"/>
    <s v="OtsLYON19S_1_1102"/>
    <s v="OtsLYON19S_1_0911"/>
    <x v="1"/>
    <x v="1"/>
    <x v="1"/>
    <s v="FALL"/>
    <n v="0.999999999999999"/>
    <x v="6"/>
    <n v="0.95971980899999998"/>
    <n v="1"/>
    <x v="0"/>
    <n v="1.4285714285714286"/>
    <n v="1.4402857142857144"/>
    <n v="5.7611428571428576"/>
    <s v="Abv"/>
  </r>
  <r>
    <s v="OtsLGRF23S"/>
    <s v="OtsLGRF23S_0051"/>
    <s v="C-00051"/>
    <d v="2023-08-18T00:00:00"/>
    <x v="0"/>
    <s v="F"/>
    <n v="740"/>
    <x v="12"/>
    <x v="1"/>
    <s v="NA"/>
    <s v="NA"/>
    <s v="NA"/>
    <s v="F"/>
    <x v="0"/>
    <s v="OtsNPFH19S_1_3324"/>
    <s v="OtsNPFH19S_1_3039"/>
    <x v="2"/>
    <x v="1"/>
    <x v="1"/>
    <s v="FALL"/>
    <n v="1"/>
    <x v="9"/>
    <n v="0.99705232300000002"/>
    <n v="1"/>
    <x v="1"/>
    <n v="1.4285714285714286"/>
    <n v="1.4402857142857144"/>
    <n v="5.7611428571428576"/>
    <s v="Abv"/>
  </r>
  <r>
    <s v="OtsLGRF23S"/>
    <s v="OtsLGRF23S_0052"/>
    <s v="C-00052"/>
    <d v="2023-08-18T00:00:00"/>
    <x v="0"/>
    <s v="M"/>
    <n v="760"/>
    <x v="6"/>
    <x v="0"/>
    <s v="NA"/>
    <s v="3DD.003D7E4EA2"/>
    <s v="NA"/>
    <s v="M"/>
    <x v="1"/>
    <s v="NA"/>
    <s v="NA"/>
    <x v="0"/>
    <x v="0"/>
    <x v="0"/>
    <s v="FALL"/>
    <n v="0.999999999999997"/>
    <x v="0"/>
    <e v="#N/A"/>
    <n v="1"/>
    <x v="1"/>
    <n v="1.4285714285714286"/>
    <n v="1.4402857142857144"/>
    <n v="5.7611428571428576"/>
    <s v="Abv"/>
  </r>
  <r>
    <s v="OtsLGRF23S"/>
    <s v="OtsLGRF23S_0054"/>
    <s v="C-00054"/>
    <d v="2023-08-18T00:00:00"/>
    <x v="0"/>
    <s v="F"/>
    <n v="840"/>
    <x v="18"/>
    <x v="1"/>
    <s v="NA"/>
    <s v="3DD.003D7E4EE8"/>
    <s v="NA"/>
    <s v="F"/>
    <x v="0"/>
    <s v="OtsLYON19S_1_0119"/>
    <s v="OtsLYON19S_1_0038"/>
    <x v="1"/>
    <x v="1"/>
    <x v="1"/>
    <s v="FALL"/>
    <n v="1"/>
    <x v="4"/>
    <n v="0.95971980899999998"/>
    <n v="1"/>
    <x v="2"/>
    <n v="1.4285714285714286"/>
    <n v="1.4402857142857144"/>
    <n v="5.7611428571428576"/>
    <s v="Abv"/>
  </r>
  <r>
    <s v="OtsLGRF23S"/>
    <s v="OtsLGRF23S_0056"/>
    <s v="C-00056"/>
    <d v="2023-08-19T00:00:00"/>
    <x v="0"/>
    <s v="F"/>
    <n v="740"/>
    <x v="12"/>
    <x v="0"/>
    <s v="NA"/>
    <s v="3DD.003D7E4EA9"/>
    <s v="NA"/>
    <s v="F"/>
    <x v="0"/>
    <s v="OtsLYON19S_1_0531"/>
    <s v="OtsLYON19S_1_0379"/>
    <x v="1"/>
    <x v="1"/>
    <x v="1"/>
    <s v="FALL"/>
    <n v="1"/>
    <x v="3"/>
    <n v="0.95971980899999998"/>
    <n v="1"/>
    <x v="1"/>
    <n v="1.4285714285714286"/>
    <n v="1.4402857142857144"/>
    <n v="5.7611428571428576"/>
    <s v="Abv"/>
  </r>
  <r>
    <s v="OtsLGRF23S"/>
    <s v="OtsLGRF23S_0060"/>
    <s v="C-00060"/>
    <d v="2023-08-19T00:00:00"/>
    <x v="0"/>
    <s v="M"/>
    <n v="790"/>
    <x v="0"/>
    <x v="0"/>
    <s v="NA"/>
    <s v="3DD.003D7E4EB0"/>
    <s v="NA"/>
    <s v="M"/>
    <x v="1"/>
    <s v="OtsNPFH19S_1_2319"/>
    <s v="OtsNPFH19S_1_2043"/>
    <x v="2"/>
    <x v="1"/>
    <x v="1"/>
    <s v="FALL"/>
    <n v="0.999999999999998"/>
    <x v="10"/>
    <n v="0.99705232300000002"/>
    <n v="1"/>
    <x v="0"/>
    <n v="1.4285714285714286"/>
    <n v="1.4402857142857144"/>
    <n v="5.7611428571428576"/>
    <s v="Abv"/>
  </r>
  <r>
    <s v="OtsLGRF23S"/>
    <s v="OtsLGRF23S_0061"/>
    <s v="C-00061"/>
    <d v="2023-08-19T00:00:00"/>
    <x v="0"/>
    <s v="F"/>
    <n v="820"/>
    <x v="19"/>
    <x v="0"/>
    <s v="NA"/>
    <s v="3DD.003D7E4EAB"/>
    <s v="NA"/>
    <s v="F"/>
    <x v="0"/>
    <s v="OtsLYON19S_1_0105"/>
    <s v="OtsLYON19S_1_0005"/>
    <x v="1"/>
    <x v="1"/>
    <x v="1"/>
    <s v="FALL"/>
    <n v="0.999999999999999"/>
    <x v="4"/>
    <n v="0.95971980899999998"/>
    <n v="1"/>
    <x v="0"/>
    <n v="1.4285714285714286"/>
    <n v="1.4402857142857144"/>
    <n v="5.7611428571428576"/>
    <s v="Abv"/>
  </r>
  <r>
    <s v="OtsLGRF23S"/>
    <s v="OtsLGRF23S_0065"/>
    <s v="C-00065"/>
    <d v="2023-08-19T00:00:00"/>
    <x v="0"/>
    <s v="M"/>
    <n v="920"/>
    <x v="20"/>
    <x v="0"/>
    <s v="NA"/>
    <s v="3DD.003D7E4ED3"/>
    <s v="NA"/>
    <s v="M"/>
    <x v="1"/>
    <s v="OtsLYON19S_1_0537"/>
    <s v="OtsLYON19S_1_0384"/>
    <x v="1"/>
    <x v="1"/>
    <x v="1"/>
    <s v="FALL"/>
    <n v="1"/>
    <x v="3"/>
    <n v="0.95971980899999998"/>
    <n v="1"/>
    <x v="4"/>
    <n v="1.4285714285714286"/>
    <n v="1.4402857142857144"/>
    <n v="5.7611428571428576"/>
    <s v="Abv"/>
  </r>
  <r>
    <s v="OtsLGRF23S"/>
    <s v="OtsLGRF23S_0066"/>
    <s v="C-00066"/>
    <d v="2023-08-19T00:00:00"/>
    <x v="0"/>
    <s v="M"/>
    <n v="950"/>
    <x v="21"/>
    <x v="1"/>
    <s v="NA"/>
    <s v="3DD.003D7E4EF0"/>
    <s v="NA"/>
    <s v="M"/>
    <x v="1"/>
    <s v="OtsLYON19S_1_0157"/>
    <s v="OtsLYON19S_1_0245"/>
    <x v="1"/>
    <x v="1"/>
    <x v="1"/>
    <s v="FALL"/>
    <n v="1"/>
    <x v="3"/>
    <n v="0.95971980899999998"/>
    <n v="1"/>
    <x v="6"/>
    <n v="1.4285714285714286"/>
    <n v="1.4402857142857144"/>
    <n v="5.7611428571428576"/>
    <s v="Abv"/>
  </r>
  <r>
    <s v="OtsLGRF23S"/>
    <s v="OtsLGRF23S_0069"/>
    <s v="C-00069"/>
    <d v="2023-08-19T00:00:00"/>
    <x v="0"/>
    <s v="F"/>
    <n v="880"/>
    <x v="22"/>
    <x v="1"/>
    <s v="NA"/>
    <s v="3DD.003D7E4EEB"/>
    <s v="NA"/>
    <s v="M"/>
    <x v="1"/>
    <s v="NA"/>
    <s v="NA"/>
    <x v="0"/>
    <x v="0"/>
    <x v="0"/>
    <s v="FALL"/>
    <n v="1"/>
    <x v="8"/>
    <e v="#N/A"/>
    <n v="1"/>
    <x v="4"/>
    <n v="1.4285714285714286"/>
    <n v="1.4402857142857144"/>
    <n v="5.7611428571428576"/>
    <s v="Abv"/>
  </r>
  <r>
    <s v="OtsLGRF23S"/>
    <s v="OtsLGRF23S_0071"/>
    <s v="C-00071"/>
    <d v="2023-08-19T00:00:00"/>
    <x v="0"/>
    <s v="F"/>
    <n v="650"/>
    <x v="5"/>
    <x v="1"/>
    <s v="NA"/>
    <s v="NA"/>
    <s v="NA"/>
    <s v="F"/>
    <x v="0"/>
    <s v="OtsLYON19S_1_0106"/>
    <s v="OtsLYON19S_1_0011"/>
    <x v="1"/>
    <x v="1"/>
    <x v="1"/>
    <s v="FALL"/>
    <n v="0.999999999999997"/>
    <x v="4"/>
    <n v="0.95971980899999998"/>
    <n v="1"/>
    <x v="3"/>
    <n v="1.4285714285714286"/>
    <n v="1.4402857142857144"/>
    <n v="5.7611428571428576"/>
    <s v="Abv"/>
  </r>
  <r>
    <s v="OtsLGRF23S"/>
    <s v="OtsLGRF23S_0074"/>
    <s v="C-00074"/>
    <d v="2023-08-19T00:00:00"/>
    <x v="0"/>
    <s v="M"/>
    <n v="810"/>
    <x v="9"/>
    <x v="1"/>
    <s v="NA"/>
    <s v="3DD.003D7E4EA4"/>
    <s v="NA"/>
    <s v="M"/>
    <x v="1"/>
    <s v="OtsLYON19S_1_0129"/>
    <s v="OtsLYON19S_1_0079"/>
    <x v="1"/>
    <x v="1"/>
    <x v="1"/>
    <s v="FALL"/>
    <n v="1"/>
    <x v="4"/>
    <n v="0.95971980899999998"/>
    <n v="1"/>
    <x v="0"/>
    <n v="1.4285714285714286"/>
    <n v="1.4402857142857144"/>
    <n v="5.7611428571428576"/>
    <s v="Abv"/>
  </r>
  <r>
    <s v="OtsLGRF23S"/>
    <s v="OtsLGRF23S_0075"/>
    <s v="C-00075"/>
    <d v="2023-08-19T00:00:00"/>
    <x v="0"/>
    <s v="F"/>
    <n v="910"/>
    <x v="23"/>
    <x v="1"/>
    <s v="NA"/>
    <s v="3DD.003D7E4ED7"/>
    <s v="NA"/>
    <s v="F"/>
    <x v="0"/>
    <s v="OtsLYON19S_1_0112"/>
    <s v="OtsLYON19S_1_0024"/>
    <x v="1"/>
    <x v="1"/>
    <x v="1"/>
    <s v="FALL"/>
    <n v="0.999999999999996"/>
    <x v="4"/>
    <n v="0.95971980899999998"/>
    <n v="1"/>
    <x v="4"/>
    <n v="1.4285714285714286"/>
    <n v="1.4402857142857144"/>
    <n v="5.7611428571428576"/>
    <s v="Abv"/>
  </r>
  <r>
    <s v="OtsLGRF23S"/>
    <s v="OtsLGRF23S_0077"/>
    <s v="C-00077"/>
    <d v="2023-08-19T00:00:00"/>
    <x v="0"/>
    <s v="F"/>
    <n v="760"/>
    <x v="6"/>
    <x v="0"/>
    <s v="NA"/>
    <s v="3DD.003D7E4ED4"/>
    <s v="NA"/>
    <s v="F"/>
    <x v="0"/>
    <s v="OtsLYON19S_1_0142"/>
    <s v="OtsLYON19S_1_0205"/>
    <x v="1"/>
    <x v="1"/>
    <x v="1"/>
    <s v="FALL"/>
    <n v="1"/>
    <x v="4"/>
    <n v="0.95971980899999998"/>
    <n v="1"/>
    <x v="1"/>
    <n v="1.4285714285714286"/>
    <n v="1.4402857142857144"/>
    <n v="5.7611428571428576"/>
    <s v="Abv"/>
  </r>
  <r>
    <s v="OtsLGRF23S"/>
    <s v="OtsLGRF23S_0078"/>
    <s v="C-00078"/>
    <d v="2023-08-19T00:00:00"/>
    <x v="0"/>
    <s v="M"/>
    <n v="800"/>
    <x v="4"/>
    <x v="1"/>
    <s v="NA"/>
    <s v="3DD.003D7E4F00"/>
    <s v="NA"/>
    <s v="M"/>
    <x v="1"/>
    <s v="OtsLYON19S_1_0119"/>
    <s v="OtsLYON19S_1_0038"/>
    <x v="1"/>
    <x v="1"/>
    <x v="1"/>
    <s v="FALL"/>
    <n v="1"/>
    <x v="4"/>
    <n v="0.95971980899999998"/>
    <n v="1"/>
    <x v="0"/>
    <n v="1.4285714285714286"/>
    <n v="1.4402857142857144"/>
    <n v="5.7611428571428576"/>
    <s v="Abv"/>
  </r>
  <r>
    <s v="OtsLGRF23S"/>
    <s v="OtsLGRF23S_0081"/>
    <s v="C-00081"/>
    <d v="2023-08-19T00:00:00"/>
    <x v="0"/>
    <s v="M"/>
    <n v="990"/>
    <x v="24"/>
    <x v="0"/>
    <s v="NA"/>
    <s v="3DD.003D7E4E9D"/>
    <s v="NA"/>
    <s v="M"/>
    <x v="1"/>
    <s v="OtsNPFH19S_1_1304"/>
    <s v="OtsNPFH19S_1_1097"/>
    <x v="2"/>
    <x v="1"/>
    <x v="1"/>
    <s v="FALL"/>
    <n v="1"/>
    <x v="2"/>
    <n v="0.99705232300000002"/>
    <n v="1"/>
    <x v="7"/>
    <n v="1.4285714285714286"/>
    <n v="1.4402857142857144"/>
    <n v="5.7611428571428576"/>
    <s v="Abv"/>
  </r>
  <r>
    <s v="OtsLGRF23S"/>
    <s v="OtsLGRF23S_0082"/>
    <s v="C-00082"/>
    <d v="2023-08-19T00:00:00"/>
    <x v="0"/>
    <s v="F"/>
    <n v="800"/>
    <x v="4"/>
    <x v="1"/>
    <s v="NA"/>
    <s v="3DD.003D7E4EFA"/>
    <s v="NA"/>
    <s v="F"/>
    <x v="0"/>
    <s v="OtsLYON19S_1_0124"/>
    <s v="OtsLYON19S_1_0073"/>
    <x v="1"/>
    <x v="1"/>
    <x v="1"/>
    <s v="FALL"/>
    <n v="0.999999999999997"/>
    <x v="4"/>
    <n v="0.95971980899999998"/>
    <n v="1"/>
    <x v="0"/>
    <n v="1.4285714285714286"/>
    <n v="1.4402857142857144"/>
    <n v="5.7611428571428576"/>
    <s v="Abv"/>
  </r>
  <r>
    <s v="OtsLGRF23S"/>
    <s v="OtsLGRF23S_0083"/>
    <s v="C-00083"/>
    <d v="2023-08-19T00:00:00"/>
    <x v="0"/>
    <s v="F"/>
    <n v="810"/>
    <x v="9"/>
    <x v="1"/>
    <s v="NA"/>
    <s v="3DD.003D7E4EC4"/>
    <s v="NA"/>
    <s v="F"/>
    <x v="0"/>
    <s v="NA"/>
    <s v="NA"/>
    <x v="0"/>
    <x v="0"/>
    <x v="0"/>
    <s v="FALL"/>
    <n v="1"/>
    <x v="8"/>
    <e v="#N/A"/>
    <n v="1"/>
    <x v="0"/>
    <n v="1.4285714285714286"/>
    <n v="1.4402857142857144"/>
    <n v="5.7611428571428576"/>
    <s v="Abv"/>
  </r>
  <r>
    <s v="OtsLGRF23S"/>
    <s v="OtsLGRF23S_0084"/>
    <s v="C-00084"/>
    <d v="2023-08-19T00:00:00"/>
    <x v="0"/>
    <s v="M"/>
    <n v="780"/>
    <x v="8"/>
    <x v="0"/>
    <s v="NA"/>
    <s v="3DD.003D7E4EF2"/>
    <s v="NA"/>
    <s v="M"/>
    <x v="1"/>
    <s v="OtsLYON19S_1_0127"/>
    <s v="OtsLYON19S_1_0075"/>
    <x v="1"/>
    <x v="1"/>
    <x v="1"/>
    <s v="FALL"/>
    <n v="0.999999999999998"/>
    <x v="4"/>
    <n v="0.95971980899999998"/>
    <n v="1"/>
    <x v="0"/>
    <n v="1.4285714285714286"/>
    <n v="1.4402857142857144"/>
    <n v="5.7611428571428576"/>
    <s v="Abv"/>
  </r>
  <r>
    <s v="OtsLGRF23S"/>
    <s v="OtsLGRF23S_0086"/>
    <s v="C-00086"/>
    <d v="2023-08-19T00:00:00"/>
    <x v="0"/>
    <s v="F"/>
    <n v="810"/>
    <x v="9"/>
    <x v="0"/>
    <s v="NA"/>
    <s v="3DD.003D7E4EF3"/>
    <s v="NA"/>
    <s v="F"/>
    <x v="0"/>
    <s v="OtsLYON19S_1_0109"/>
    <s v="OtsLYON19S_1_0018"/>
    <x v="1"/>
    <x v="1"/>
    <x v="1"/>
    <s v="FALL"/>
    <n v="1"/>
    <x v="4"/>
    <n v="0.95971980899999998"/>
    <n v="1"/>
    <x v="0"/>
    <n v="1.4285714285714286"/>
    <n v="1.4402857142857144"/>
    <n v="5.7611428571428576"/>
    <s v="Abv"/>
  </r>
  <r>
    <s v="OtsLGRF23S"/>
    <s v="OtsLGRF23S_0087"/>
    <s v="C-00087"/>
    <d v="2023-08-19T00:00:00"/>
    <x v="0"/>
    <s v="M"/>
    <n v="780"/>
    <x v="8"/>
    <x v="0"/>
    <s v="NA"/>
    <s v="3DD.003D7E4EA7"/>
    <s v="NA"/>
    <s v="M"/>
    <x v="1"/>
    <s v="OtsLYON19S_1_0525"/>
    <s v="OtsLYON19S_1_0359"/>
    <x v="1"/>
    <x v="1"/>
    <x v="1"/>
    <s v="FALL"/>
    <n v="1"/>
    <x v="3"/>
    <n v="0.95971980899999998"/>
    <n v="1"/>
    <x v="0"/>
    <n v="1.4285714285714286"/>
    <n v="1.4402857142857144"/>
    <n v="5.7611428571428576"/>
    <s v="Abv"/>
  </r>
  <r>
    <s v="OtsLGRF23S"/>
    <s v="OtsLGRF23S_0089"/>
    <s v="C-00089"/>
    <d v="2023-08-19T00:00:00"/>
    <x v="0"/>
    <s v="F"/>
    <n v="780"/>
    <x v="8"/>
    <x v="0"/>
    <s v="NA"/>
    <s v="3DD.003D7E4EEE"/>
    <s v="NA"/>
    <s v="F"/>
    <x v="0"/>
    <s v="NA"/>
    <s v="NA"/>
    <x v="0"/>
    <x v="0"/>
    <x v="0"/>
    <s v="FALL"/>
    <n v="1"/>
    <x v="0"/>
    <e v="#N/A"/>
    <n v="1"/>
    <x v="0"/>
    <n v="1.4285714285714286"/>
    <n v="1.4402857142857144"/>
    <n v="5.7611428571428576"/>
    <s v="Abv"/>
  </r>
  <r>
    <s v="OtsLGRF23S"/>
    <s v="OtsLGRF23S_0091"/>
    <s v="C-00091"/>
    <d v="2023-08-19T00:00:00"/>
    <x v="0"/>
    <s v="M"/>
    <n v="530"/>
    <x v="25"/>
    <x v="0"/>
    <s v="NA"/>
    <s v="NA"/>
    <s v="NA"/>
    <s v="M"/>
    <x v="1"/>
    <s v="OtsLYON20S_1_0243"/>
    <s v="OtsLYON20S_1_0090"/>
    <x v="5"/>
    <x v="3"/>
    <x v="3"/>
    <s v="FALL"/>
    <n v="1"/>
    <x v="4"/>
    <n v="0.98961045999999997"/>
    <n v="1"/>
    <x v="8"/>
    <n v="1.4285714285714286"/>
    <n v="1.4402857142857144"/>
    <n v="5.7611428571428576"/>
    <s v="Abv"/>
  </r>
  <r>
    <s v="OtsLGRF23S"/>
    <s v="OtsLGRF23S_0094"/>
    <s v="C-00094"/>
    <d v="2023-08-19T00:00:00"/>
    <x v="0"/>
    <s v="M"/>
    <n v="830"/>
    <x v="15"/>
    <x v="0"/>
    <s v="NA"/>
    <s v="3DD.003D7E4EE0"/>
    <s v="NA"/>
    <s v="M"/>
    <x v="1"/>
    <s v="OtsLYON19S_1_0563"/>
    <s v="OtsLYON19S_1_0616"/>
    <x v="1"/>
    <x v="1"/>
    <x v="1"/>
    <s v="FALL"/>
    <n v="1"/>
    <x v="6"/>
    <n v="0.95971980899999998"/>
    <n v="1"/>
    <x v="2"/>
    <n v="1.4285714285714286"/>
    <n v="1.4402857142857144"/>
    <n v="5.7611428571428576"/>
    <s v="Abv"/>
  </r>
  <r>
    <s v="OtsLGRF23S"/>
    <s v="OtsLGRF23S_0095"/>
    <s v="C-00095"/>
    <d v="2023-08-19T00:00:00"/>
    <x v="0"/>
    <s v="M"/>
    <n v="760"/>
    <x v="6"/>
    <x v="0"/>
    <s v="NA"/>
    <s v="3DD.003D7E4EE2"/>
    <s v="NA"/>
    <s v="M"/>
    <x v="1"/>
    <s v="NA"/>
    <s v="NA"/>
    <x v="0"/>
    <x v="0"/>
    <x v="0"/>
    <s v="FALL"/>
    <n v="1"/>
    <x v="0"/>
    <e v="#N/A"/>
    <n v="1"/>
    <x v="1"/>
    <n v="1.4285714285714286"/>
    <n v="1.4402857142857144"/>
    <n v="5.7611428571428576"/>
    <s v="Abv"/>
  </r>
  <r>
    <s v="OtsLGRF23S"/>
    <s v="OtsLGRF23S_0099"/>
    <s v="C-00099"/>
    <d v="2023-08-19T00:00:00"/>
    <x v="0"/>
    <s v="F"/>
    <n v="840"/>
    <x v="18"/>
    <x v="0"/>
    <s v="NA"/>
    <s v="3DD.003D7E4EB2"/>
    <s v="NA"/>
    <s v="F"/>
    <x v="0"/>
    <s v="NA"/>
    <s v="NA"/>
    <x v="0"/>
    <x v="0"/>
    <x v="0"/>
    <s v="FALL"/>
    <n v="0.999999999999998"/>
    <x v="0"/>
    <e v="#N/A"/>
    <n v="1"/>
    <x v="2"/>
    <n v="1.4285714285714286"/>
    <n v="1.4402857142857144"/>
    <n v="5.7611428571428576"/>
    <s v="Abv"/>
  </r>
  <r>
    <s v="OtsLGRF23S"/>
    <s v="OtsLGRF23S_0100"/>
    <s v="C-00100"/>
    <d v="2023-08-19T00:00:00"/>
    <x v="0"/>
    <s v="F"/>
    <n v="930"/>
    <x v="26"/>
    <x v="0"/>
    <s v="NA"/>
    <s v="3DD.003D7E4EAA"/>
    <s v="NA"/>
    <s v="M"/>
    <x v="1"/>
    <s v="OtsLYON19S_1_0555"/>
    <s v="OtsLYON19S_1_0457"/>
    <x v="1"/>
    <x v="1"/>
    <x v="1"/>
    <s v="FALL"/>
    <n v="1"/>
    <x v="7"/>
    <n v="0.95971980899999998"/>
    <n v="1"/>
    <x v="6"/>
    <n v="1.4285714285714286"/>
    <n v="1.4402857142857144"/>
    <n v="5.7611428571428576"/>
    <s v="Blw"/>
  </r>
  <r>
    <s v="OtsLGRF23S"/>
    <s v="OtsLGRF23S_0101"/>
    <s v="C-00101"/>
    <d v="2023-08-19T00:00:00"/>
    <x v="0"/>
    <s v="M"/>
    <n v="750"/>
    <x v="1"/>
    <x v="0"/>
    <s v="NA"/>
    <s v="3DD.003D7E4ED8"/>
    <s v="NA"/>
    <s v="M"/>
    <x v="1"/>
    <s v="NA"/>
    <s v="NA"/>
    <x v="0"/>
    <x v="0"/>
    <x v="0"/>
    <s v="FALL"/>
    <n v="0.999999999999997"/>
    <x v="0"/>
    <e v="#N/A"/>
    <n v="1"/>
    <x v="1"/>
    <n v="1.4285714285714286"/>
    <n v="1.4402857142857144"/>
    <n v="5.7611428571428576"/>
    <s v="Abv"/>
  </r>
  <r>
    <s v="OtsLGRF23S"/>
    <s v="OtsLGRF23S_0102"/>
    <s v="C-00102"/>
    <d v="2023-08-19T00:00:00"/>
    <x v="0"/>
    <s v="F"/>
    <n v="800"/>
    <x v="4"/>
    <x v="0"/>
    <s v="NA"/>
    <s v="3DD.003D7E4EB1"/>
    <s v="NA"/>
    <s v="F"/>
    <x v="0"/>
    <s v="OtsLYON19S_1_0581"/>
    <s v="OtsLYON19S_1_0621"/>
    <x v="1"/>
    <x v="1"/>
    <x v="1"/>
    <s v="FALL"/>
    <n v="0.999999999999997"/>
    <x v="6"/>
    <n v="0.95971980899999998"/>
    <n v="1"/>
    <x v="0"/>
    <n v="1.4285714285714286"/>
    <n v="1.4402857142857144"/>
    <n v="5.7611428571428576"/>
    <s v="Abv"/>
  </r>
  <r>
    <s v="OtsLGRF23S"/>
    <s v="OtsLGRF23S_0105"/>
    <s v="C-00105"/>
    <d v="2023-08-19T00:00:00"/>
    <x v="0"/>
    <s v="F"/>
    <n v="800"/>
    <x v="4"/>
    <x v="1"/>
    <s v="NA"/>
    <s v="3DD.003D7E4EFE"/>
    <s v="NA"/>
    <s v="M"/>
    <x v="1"/>
    <s v="OtsLYON19S_1_0507"/>
    <s v="OtsLYON19S_1_0312"/>
    <x v="1"/>
    <x v="1"/>
    <x v="1"/>
    <s v="FALL"/>
    <n v="1"/>
    <x v="3"/>
    <n v="0.95971980899999998"/>
    <n v="1"/>
    <x v="0"/>
    <n v="1.4285714285714286"/>
    <n v="1.4402857142857144"/>
    <n v="5.7611428571428576"/>
    <s v="Abv"/>
  </r>
  <r>
    <s v="OtsLGRF23S"/>
    <s v="OtsLGRF23S_0106"/>
    <s v="C-00106"/>
    <d v="2023-08-19T00:00:00"/>
    <x v="0"/>
    <s v="M"/>
    <n v="750"/>
    <x v="1"/>
    <x v="0"/>
    <s v="NA"/>
    <s v="3DD.003D7E4EB3"/>
    <s v="NA"/>
    <s v="F"/>
    <x v="0"/>
    <s v="OtsLYON19S_1_0125"/>
    <s v="OtsLYON19S_1_0058"/>
    <x v="1"/>
    <x v="1"/>
    <x v="1"/>
    <s v="FALL"/>
    <n v="0.999999999999999"/>
    <x v="4"/>
    <n v="0.95971980899999998"/>
    <n v="1"/>
    <x v="1"/>
    <n v="1.4285714285714286"/>
    <n v="1.4402857142857144"/>
    <n v="5.7611428571428576"/>
    <s v="Abv"/>
  </r>
  <r>
    <s v="OtsLGRF23S"/>
    <s v="OtsLGRF23S_0107"/>
    <s v="C-00107"/>
    <d v="2023-08-19T00:00:00"/>
    <x v="0"/>
    <s v="M"/>
    <n v="830"/>
    <x v="15"/>
    <x v="1"/>
    <n v="1"/>
    <s v="3DD.003D7E4EE4"/>
    <s v="NA"/>
    <s v="M"/>
    <x v="1"/>
    <s v="OtsLYON19S_1_0543"/>
    <s v="OtsLYON19S_1_0417"/>
    <x v="1"/>
    <x v="1"/>
    <x v="1"/>
    <s v="FALL"/>
    <n v="1"/>
    <x v="7"/>
    <n v="0.95971980899999998"/>
    <n v="1"/>
    <x v="2"/>
    <n v="1.4285714285714286"/>
    <n v="1.4402857142857144"/>
    <n v="5.7611428571428576"/>
    <s v="Blw"/>
  </r>
  <r>
    <s v="OtsLGRF23S"/>
    <s v="OtsLGRF23S_0110"/>
    <s v="C-00110"/>
    <d v="2023-08-19T00:00:00"/>
    <x v="0"/>
    <s v="F"/>
    <n v="860"/>
    <x v="27"/>
    <x v="0"/>
    <s v="NA"/>
    <s v="3DD.003D7E4EC0"/>
    <s v="NA"/>
    <s v="M"/>
    <x v="1"/>
    <s v="OtsLYON18S_1_1422"/>
    <s v="OtsLYON18S_1_1848"/>
    <x v="3"/>
    <x v="2"/>
    <x v="2"/>
    <s v="FALL"/>
    <n v="0.999999999999996"/>
    <x v="11"/>
    <n v="0.80551598400000002"/>
    <n v="1"/>
    <x v="2"/>
    <n v="1.4285714285714286"/>
    <n v="1.4402857142857144"/>
    <n v="5.7611428571428576"/>
    <s v="Blw"/>
  </r>
  <r>
    <s v="OtsLGRF23S"/>
    <s v="OtsLGRF23S_0111"/>
    <s v="C-00111"/>
    <d v="2023-08-19T00:00:00"/>
    <x v="0"/>
    <s v="F"/>
    <n v="790"/>
    <x v="0"/>
    <x v="0"/>
    <s v="NA"/>
    <s v="3DD.003D7E4EFB"/>
    <s v="NA"/>
    <s v="F"/>
    <x v="0"/>
    <s v="OtsLYON19S_1_0531"/>
    <s v="OtsLYON19S_1_0381"/>
    <x v="1"/>
    <x v="1"/>
    <x v="1"/>
    <s v="FALL"/>
    <n v="0.999999999999998"/>
    <x v="3"/>
    <n v="0.95971980899999998"/>
    <n v="1"/>
    <x v="0"/>
    <n v="1.4285714285714286"/>
    <n v="1.4402857142857144"/>
    <n v="5.7611428571428576"/>
    <s v="Abv"/>
  </r>
  <r>
    <s v="OtsLGRF23S"/>
    <s v="OtsLGRF23S_0112"/>
    <s v="C-00112"/>
    <d v="2023-08-19T00:00:00"/>
    <x v="0"/>
    <s v="F"/>
    <n v="770"/>
    <x v="2"/>
    <x v="0"/>
    <s v="NA"/>
    <s v="3DD.003D7E4EF6"/>
    <s v="NA"/>
    <s v="F"/>
    <x v="0"/>
    <s v="OtsNPFH19S_1_1346"/>
    <s v="OtsNPFH19S_1_1045"/>
    <x v="2"/>
    <x v="1"/>
    <x v="1"/>
    <s v="FALL"/>
    <n v="1"/>
    <x v="2"/>
    <n v="0.99705232300000002"/>
    <n v="1"/>
    <x v="1"/>
    <n v="1.4285714285714286"/>
    <n v="1.4402857142857144"/>
    <n v="5.7611428571428576"/>
    <s v="Abv"/>
  </r>
  <r>
    <s v="OtsLGRF23S"/>
    <s v="OtsLGRF23S_0113"/>
    <s v="C-00113"/>
    <d v="2023-08-19T00:00:00"/>
    <x v="0"/>
    <s v="F"/>
    <n v="750"/>
    <x v="1"/>
    <x v="0"/>
    <s v="NA"/>
    <s v="3DD.003D7E4EF7"/>
    <s v="NA"/>
    <s v="F"/>
    <x v="0"/>
    <s v="NA"/>
    <s v="NA"/>
    <x v="0"/>
    <x v="0"/>
    <x v="0"/>
    <s v="FALL"/>
    <n v="1"/>
    <x v="0"/>
    <e v="#N/A"/>
    <n v="1"/>
    <x v="1"/>
    <n v="1.4285714285714286"/>
    <n v="1.4402857142857144"/>
    <n v="5.7611428571428576"/>
    <s v="Abv"/>
  </r>
  <r>
    <s v="OtsLGRF23S"/>
    <s v="OtsLGRF23S_0115"/>
    <s v="C-00115"/>
    <d v="2023-08-19T00:00:00"/>
    <x v="0"/>
    <s v="M"/>
    <n v="820"/>
    <x v="19"/>
    <x v="0"/>
    <s v="NA"/>
    <s v="3DD.003D7E4E9F"/>
    <s v="NA"/>
    <s v="M"/>
    <x v="1"/>
    <s v="OtsLYON19S_1_0537"/>
    <s v="OtsLYON19S_1_0382"/>
    <x v="1"/>
    <x v="1"/>
    <x v="1"/>
    <s v="FALL"/>
    <n v="1"/>
    <x v="3"/>
    <n v="0.95971980899999998"/>
    <n v="1"/>
    <x v="0"/>
    <n v="1.4285714285714286"/>
    <n v="1.4402857142857144"/>
    <n v="5.7611428571428576"/>
    <s v="Abv"/>
  </r>
  <r>
    <s v="OtsLGRF23S"/>
    <s v="OtsLGRF23S_0116"/>
    <s v="C-00116"/>
    <d v="2023-08-19T00:00:00"/>
    <x v="0"/>
    <s v="F"/>
    <n v="750"/>
    <x v="1"/>
    <x v="0"/>
    <s v="NA"/>
    <s v="3DD.003D7E4ECA"/>
    <s v="NA"/>
    <s v="F"/>
    <x v="0"/>
    <s v="NA"/>
    <s v="NA"/>
    <x v="0"/>
    <x v="0"/>
    <x v="0"/>
    <s v="FALL"/>
    <n v="0.999999999999998"/>
    <x v="0"/>
    <e v="#N/A"/>
    <n v="1"/>
    <x v="1"/>
    <n v="1.4285714285714286"/>
    <n v="1.4402857142857144"/>
    <n v="5.7611428571428576"/>
    <s v="Abv"/>
  </r>
  <r>
    <s v="OtsLGRF23S"/>
    <s v="OtsLGRF23S_0117"/>
    <s v="C-00117"/>
    <d v="2023-08-19T00:00:00"/>
    <x v="0"/>
    <s v="F"/>
    <n v="810"/>
    <x v="9"/>
    <x v="0"/>
    <s v="NA"/>
    <s v="3DD.003D7E4EB5"/>
    <s v="NA"/>
    <s v="F"/>
    <x v="0"/>
    <s v="OtsLYON19S_1_1390"/>
    <s v="OtsLYON19S_1_1484"/>
    <x v="1"/>
    <x v="1"/>
    <x v="1"/>
    <s v="FALL"/>
    <n v="0.999999999999999"/>
    <x v="1"/>
    <n v="0.95971980899999998"/>
    <n v="1"/>
    <x v="0"/>
    <n v="1.4285714285714286"/>
    <n v="1.4402857142857144"/>
    <n v="5.7611428571428576"/>
    <s v="Abv"/>
  </r>
  <r>
    <s v="OtsLGRF23S"/>
    <s v="OtsLGRF23S_0118"/>
    <s v="C-00118"/>
    <d v="2023-08-19T00:00:00"/>
    <x v="0"/>
    <s v="F"/>
    <n v="880"/>
    <x v="22"/>
    <x v="0"/>
    <s v="NA"/>
    <s v="3DD.003D7E4EEA"/>
    <s v="NA"/>
    <s v="F"/>
    <x v="0"/>
    <s v="NA"/>
    <s v="NA"/>
    <x v="0"/>
    <x v="0"/>
    <x v="0"/>
    <s v="FALL"/>
    <n v="0.999999999999999"/>
    <x v="0"/>
    <e v="#N/A"/>
    <n v="1"/>
    <x v="4"/>
    <n v="1.4285714285714286"/>
    <n v="1.4402857142857144"/>
    <n v="5.7611428571428576"/>
    <s v="Abv"/>
  </r>
  <r>
    <s v="OtsLGRF23S"/>
    <s v="OtsLGRF23S_0119"/>
    <s v="C-00119"/>
    <d v="2023-08-19T00:00:00"/>
    <x v="0"/>
    <s v="F"/>
    <n v="730"/>
    <x v="16"/>
    <x v="0"/>
    <s v="NA"/>
    <s v="3DD.003D7E4EFF"/>
    <s v="NA"/>
    <s v="F"/>
    <x v="0"/>
    <s v="OtsLYON19S_1_0121"/>
    <s v="OtsLYON19S_1_0034"/>
    <x v="1"/>
    <x v="1"/>
    <x v="1"/>
    <s v="FALL"/>
    <n v="1"/>
    <x v="4"/>
    <n v="0.95971980899999998"/>
    <n v="1"/>
    <x v="1"/>
    <n v="1.4285714285714286"/>
    <n v="1.4402857142857144"/>
    <n v="5.7611428571428576"/>
    <s v="Abv"/>
  </r>
  <r>
    <s v="OtsLGRF23S"/>
    <s v="OtsLGRF23S_0120"/>
    <s v="C-00120"/>
    <d v="2023-08-19T00:00:00"/>
    <x v="0"/>
    <s v="F"/>
    <n v="770"/>
    <x v="2"/>
    <x v="0"/>
    <s v="NA"/>
    <s v="3DD.003D7E4EEF"/>
    <s v="NA"/>
    <s v="F"/>
    <x v="0"/>
    <s v="OtsLYON19S_1_0565"/>
    <s v="OtsLYON19S_1_0468"/>
    <x v="1"/>
    <x v="1"/>
    <x v="1"/>
    <s v="FALL"/>
    <n v="0.999999999999999"/>
    <x v="7"/>
    <n v="0.95971980899999998"/>
    <n v="1"/>
    <x v="1"/>
    <n v="1.4285714285714286"/>
    <n v="1.4402857142857144"/>
    <n v="5.7611428571428576"/>
    <s v="Blw"/>
  </r>
  <r>
    <s v="OtsLGRF23S"/>
    <s v="OtsLGRF23S_0121"/>
    <s v="C-00121"/>
    <d v="2023-08-19T00:00:00"/>
    <x v="0"/>
    <s v="F"/>
    <n v="790"/>
    <x v="0"/>
    <x v="1"/>
    <s v="NA"/>
    <s v="NA"/>
    <s v="NA"/>
    <s v="F"/>
    <x v="0"/>
    <s v="OtsLYON19S_1_0109"/>
    <s v="OtsLYON19S_1_0015"/>
    <x v="1"/>
    <x v="1"/>
    <x v="1"/>
    <s v="FALL"/>
    <n v="1"/>
    <x v="4"/>
    <n v="0.95971980899999998"/>
    <n v="1"/>
    <x v="0"/>
    <n v="1.4285714285714286"/>
    <n v="1.4402857142857144"/>
    <n v="5.7611428571428576"/>
    <s v="Abv"/>
  </r>
  <r>
    <s v="OtsLGRF23S"/>
    <s v="OtsLGRF23S_0123"/>
    <s v="C-00123"/>
    <d v="2023-08-19T00:00:00"/>
    <x v="0"/>
    <s v="M"/>
    <n v="770"/>
    <x v="2"/>
    <x v="0"/>
    <s v="NA"/>
    <s v="3DD.003D494A89"/>
    <s v="NA"/>
    <s v="F"/>
    <x v="0"/>
    <s v="OtsLYON19S_1_0528"/>
    <s v="OtsLYON19S_1_0352"/>
    <x v="1"/>
    <x v="1"/>
    <x v="1"/>
    <s v="FALL"/>
    <n v="1"/>
    <x v="3"/>
    <n v="0.95971980899999998"/>
    <n v="1"/>
    <x v="1"/>
    <n v="1.4285714285714286"/>
    <n v="1.4402857142857144"/>
    <n v="5.7611428571428576"/>
    <s v="Abv"/>
  </r>
  <r>
    <s v="OtsLGRF23S"/>
    <s v="OtsLGRF23S_0125"/>
    <s v="C-00125"/>
    <d v="2023-08-19T00:00:00"/>
    <x v="0"/>
    <s v="F"/>
    <n v="760"/>
    <x v="6"/>
    <x v="0"/>
    <s v="NA"/>
    <s v="3DD.003D7E4EA3"/>
    <s v="NA"/>
    <s v="F"/>
    <x v="0"/>
    <s v="OtsLYON19S_1_1858"/>
    <s v="OtsLYON19S_1_1609"/>
    <x v="1"/>
    <x v="1"/>
    <x v="1"/>
    <s v="FALL"/>
    <n v="0.999999999999995"/>
    <x v="1"/>
    <n v="0.95971980899999998"/>
    <n v="1"/>
    <x v="1"/>
    <n v="1.4285714285714286"/>
    <n v="1.4402857142857144"/>
    <n v="5.7611428571428576"/>
    <s v="Abv"/>
  </r>
  <r>
    <s v="OtsLGRF23S"/>
    <s v="OtsLGRF23S_0129"/>
    <s v="C-00129"/>
    <d v="2023-08-19T00:00:00"/>
    <x v="0"/>
    <s v="F"/>
    <n v="830"/>
    <x v="15"/>
    <x v="0"/>
    <s v="NA"/>
    <s v="3DD.003D7E4EC3"/>
    <s v="NA"/>
    <s v="F"/>
    <x v="0"/>
    <s v="NA"/>
    <s v="NA"/>
    <x v="0"/>
    <x v="0"/>
    <x v="0"/>
    <s v="FALL"/>
    <n v="0.999999999999999"/>
    <x v="0"/>
    <e v="#N/A"/>
    <n v="1"/>
    <x v="2"/>
    <n v="1.4285714285714286"/>
    <n v="1.4402857142857144"/>
    <n v="5.7611428571428576"/>
    <s v="Abv"/>
  </r>
  <r>
    <s v="OtsLGRF23S"/>
    <s v="OtsLGRF23S_0130"/>
    <s v="C-00130"/>
    <d v="2023-08-19T00:00:00"/>
    <x v="0"/>
    <s v="F"/>
    <n v="820"/>
    <x v="19"/>
    <x v="1"/>
    <s v="NA"/>
    <s v="3DD.003D7E4ECB"/>
    <s v="NA"/>
    <s v="F"/>
    <x v="0"/>
    <s v="OtsLYON19S_1_0141"/>
    <s v="OtsLYON19S_1_0227"/>
    <x v="1"/>
    <x v="1"/>
    <x v="1"/>
    <s v="FALL"/>
    <n v="1"/>
    <x v="3"/>
    <n v="0.95971980899999998"/>
    <n v="1"/>
    <x v="0"/>
    <n v="1.4285714285714286"/>
    <n v="1.4402857142857144"/>
    <n v="5.7611428571428576"/>
    <s v="Abv"/>
  </r>
  <r>
    <s v="OtsLGRF23S"/>
    <s v="OtsLGRF23S_0131"/>
    <s v="C-00131"/>
    <d v="2023-08-19T00:00:00"/>
    <x v="0"/>
    <s v="M"/>
    <n v="760"/>
    <x v="6"/>
    <x v="0"/>
    <s v="NA"/>
    <s v="3DD.003D7E4ECD"/>
    <s v="NA"/>
    <s v="M"/>
    <x v="1"/>
    <s v="OtsLYON19S_1_0552"/>
    <s v="OtsLYON19S_1_0437"/>
    <x v="1"/>
    <x v="1"/>
    <x v="1"/>
    <s v="FALL"/>
    <n v="0.999999999999999"/>
    <x v="7"/>
    <n v="0.95971980899999998"/>
    <n v="1"/>
    <x v="1"/>
    <n v="1.4285714285714286"/>
    <n v="1.4402857142857144"/>
    <n v="5.7611428571428576"/>
    <s v="Blw"/>
  </r>
  <r>
    <s v="OtsLGRF23S"/>
    <s v="OtsLGRF23S_0132"/>
    <s v="C-00132"/>
    <d v="2023-08-19T00:00:00"/>
    <x v="0"/>
    <s v="M"/>
    <n v="770"/>
    <x v="2"/>
    <x v="0"/>
    <s v="NA"/>
    <s v="3DD.003D7E4EAE"/>
    <s v="NA"/>
    <s v="M"/>
    <x v="1"/>
    <s v="NA"/>
    <s v="NA"/>
    <x v="0"/>
    <x v="0"/>
    <x v="0"/>
    <s v="FALL"/>
    <n v="0.999999999999994"/>
    <x v="0"/>
    <e v="#N/A"/>
    <n v="1"/>
    <x v="1"/>
    <n v="1.4285714285714286"/>
    <n v="1.4402857142857144"/>
    <n v="5.7611428571428576"/>
    <s v="Abv"/>
  </r>
  <r>
    <s v="OtsLGRF23S"/>
    <s v="OtsLGRF23S_0133"/>
    <s v="C-00133"/>
    <d v="2023-08-19T00:00:00"/>
    <x v="0"/>
    <s v="F"/>
    <n v="800"/>
    <x v="4"/>
    <x v="0"/>
    <s v="NA"/>
    <s v="3DD.003D7E4EB7"/>
    <s v="NA"/>
    <s v="F"/>
    <x v="0"/>
    <s v="OtsLYON19S_1_0144"/>
    <s v="OtsLYON19S_1_0201"/>
    <x v="1"/>
    <x v="1"/>
    <x v="1"/>
    <s v="FALL"/>
    <n v="0.999999999999999"/>
    <x v="4"/>
    <n v="0.95971980899999998"/>
    <n v="1"/>
    <x v="0"/>
    <n v="1.4285714285714286"/>
    <n v="1.4402857142857144"/>
    <n v="5.7611428571428576"/>
    <s v="Abv"/>
  </r>
  <r>
    <s v="OtsLGRF23S"/>
    <s v="OtsLGRF23S_0134"/>
    <s v="C-00134"/>
    <d v="2023-08-19T00:00:00"/>
    <x v="0"/>
    <s v="M"/>
    <n v="800"/>
    <x v="4"/>
    <x v="1"/>
    <s v="NA"/>
    <s v="3D6.1D597F8E29"/>
    <s v="NA"/>
    <s v="M"/>
    <x v="1"/>
    <s v="OtsLYON19S_1_1321"/>
    <s v="OtsLYON19S_1_1236"/>
    <x v="1"/>
    <x v="1"/>
    <x v="1"/>
    <s v="FALL"/>
    <n v="0.999999999999996"/>
    <x v="12"/>
    <n v="0.95971980899999998"/>
    <n v="1"/>
    <x v="0"/>
    <n v="1.4285714285714286"/>
    <n v="1.4402857142857144"/>
    <n v="5.7611428571428576"/>
    <s v="Abv"/>
  </r>
  <r>
    <s v="OtsLGRF23S"/>
    <s v="OtsLGRF23S_0136"/>
    <s v="C-00136"/>
    <d v="2023-08-19T00:00:00"/>
    <x v="0"/>
    <s v="F"/>
    <n v="710"/>
    <x v="10"/>
    <x v="0"/>
    <s v="NA"/>
    <s v="3DD.003D7E4EC5"/>
    <s v="NA"/>
    <s v="F"/>
    <x v="0"/>
    <s v="OtsLYON19S_1_0135"/>
    <s v="OtsLYON19S_1_0094"/>
    <x v="1"/>
    <x v="1"/>
    <x v="1"/>
    <s v="FALL"/>
    <n v="1"/>
    <x v="4"/>
    <n v="0.95971980899999998"/>
    <n v="1"/>
    <x v="5"/>
    <n v="1.4285714285714286"/>
    <n v="1.4402857142857144"/>
    <n v="5.7611428571428576"/>
    <s v="Abv"/>
  </r>
  <r>
    <s v="OtsLGRF23S"/>
    <s v="OtsLGRF23S_0138"/>
    <s v="C-00138"/>
    <d v="2023-08-19T00:00:00"/>
    <x v="0"/>
    <s v="F"/>
    <n v="790"/>
    <x v="0"/>
    <x v="0"/>
    <s v="NA"/>
    <s v="3DD.003D7E4ECC"/>
    <s v="NA"/>
    <s v="F"/>
    <x v="0"/>
    <s v="NA"/>
    <s v="NA"/>
    <x v="0"/>
    <x v="0"/>
    <x v="0"/>
    <s v="FALL"/>
    <n v="1"/>
    <x v="0"/>
    <e v="#N/A"/>
    <n v="1"/>
    <x v="0"/>
    <n v="1.4285714285714286"/>
    <n v="1.4402857142857144"/>
    <n v="5.7611428571428576"/>
    <s v="Abv"/>
  </r>
  <r>
    <s v="OtsLGRF23S"/>
    <s v="OtsLGRF23S_0139"/>
    <s v="C-00139"/>
    <d v="2023-08-19T00:00:00"/>
    <x v="0"/>
    <s v="F"/>
    <n v="790"/>
    <x v="0"/>
    <x v="0"/>
    <s v="NA"/>
    <s v="3DD.003D7E4EBA"/>
    <s v="NA"/>
    <s v="F"/>
    <x v="0"/>
    <s v="OtsNPFH19S_1_4339"/>
    <s v="OtsNPFH19S_1_4006"/>
    <x v="2"/>
    <x v="1"/>
    <x v="1"/>
    <s v="FALL"/>
    <n v="1"/>
    <x v="13"/>
    <n v="0.99705232300000002"/>
    <n v="1"/>
    <x v="0"/>
    <n v="1.4285714285714286"/>
    <n v="1.4402857142857144"/>
    <n v="5.7611428571428576"/>
    <s v="Abv"/>
  </r>
  <r>
    <s v="OtsLGRF23S"/>
    <s v="OtsLGRF23S_0141"/>
    <s v="C-00141"/>
    <d v="2023-08-19T00:00:00"/>
    <x v="0"/>
    <s v="F"/>
    <n v="740"/>
    <x v="12"/>
    <x v="0"/>
    <s v="NA"/>
    <s v="3DD.003D7E4ED5"/>
    <s v="NA"/>
    <s v="F"/>
    <x v="0"/>
    <s v="OtsLYON19S_1_1836"/>
    <s v="OtsLYON19S_1_1577"/>
    <x v="1"/>
    <x v="1"/>
    <x v="1"/>
    <s v="FALL"/>
    <n v="0.999999999999999"/>
    <x v="1"/>
    <n v="0.95971980899999998"/>
    <n v="1"/>
    <x v="1"/>
    <n v="1.4285714285714286"/>
    <n v="1.4402857142857144"/>
    <n v="5.7611428571428576"/>
    <s v="Abv"/>
  </r>
  <r>
    <s v="OtsLGRF23S"/>
    <s v="OtsLGRF23S_0148"/>
    <s v="C-00148"/>
    <d v="2023-08-19T00:00:00"/>
    <x v="0"/>
    <s v="F"/>
    <n v="720"/>
    <x v="17"/>
    <x v="0"/>
    <s v="NA"/>
    <s v="3DD.003D7E4EB4"/>
    <s v="NA"/>
    <s v="F"/>
    <x v="0"/>
    <s v="OtsLYON19S_1_0523"/>
    <s v="OtsLYON19S_1_0346"/>
    <x v="1"/>
    <x v="1"/>
    <x v="1"/>
    <s v="FALL"/>
    <n v="0.999999999999997"/>
    <x v="3"/>
    <n v="0.95971980899999998"/>
    <n v="1"/>
    <x v="5"/>
    <n v="1.4285714285714286"/>
    <n v="1.4402857142857144"/>
    <n v="5.7611428571428576"/>
    <s v="Abv"/>
  </r>
  <r>
    <s v="OtsLGRF23S"/>
    <s v="OtsLGRF23S_0149"/>
    <s v="C-00149"/>
    <d v="2023-08-19T00:00:00"/>
    <x v="0"/>
    <s v="M"/>
    <n v="710"/>
    <x v="10"/>
    <x v="0"/>
    <s v="NA"/>
    <s v="3DD.003D7E4EC8"/>
    <s v="NA"/>
    <s v="M"/>
    <x v="1"/>
    <s v="OtsNPFH19S_1_2301"/>
    <s v="OtsNPFH19S_1_2013"/>
    <x v="2"/>
    <x v="1"/>
    <x v="1"/>
    <s v="FALL"/>
    <n v="1"/>
    <x v="2"/>
    <n v="0.99705232300000002"/>
    <n v="1"/>
    <x v="5"/>
    <n v="1.4285714285714286"/>
    <n v="1.4402857142857144"/>
    <n v="5.7611428571428576"/>
    <s v="Abv"/>
  </r>
  <r>
    <s v="OtsLGRF23S"/>
    <s v="OtsLGRF23S_0150"/>
    <s v="C-00150"/>
    <d v="2023-08-19T00:00:00"/>
    <x v="0"/>
    <s v="F"/>
    <n v="770"/>
    <x v="2"/>
    <x v="0"/>
    <s v="NA"/>
    <s v="3DD.003D7E4EC9"/>
    <s v="NA"/>
    <s v="F"/>
    <x v="0"/>
    <s v="NA"/>
    <s v="NA"/>
    <x v="0"/>
    <x v="0"/>
    <x v="0"/>
    <s v="FALL"/>
    <n v="1"/>
    <x v="0"/>
    <e v="#N/A"/>
    <n v="1"/>
    <x v="1"/>
    <n v="1.4285714285714286"/>
    <n v="1.4402857142857144"/>
    <n v="5.7611428571428576"/>
    <s v="Abv"/>
  </r>
  <r>
    <s v="OtsLGRF23S"/>
    <s v="OtsLGRF23S_0151"/>
    <s v="C-00151"/>
    <d v="2023-08-19T00:00:00"/>
    <x v="0"/>
    <s v="F"/>
    <n v="800"/>
    <x v="4"/>
    <x v="1"/>
    <n v="1"/>
    <s v="3DD.003D7E4EC6"/>
    <s v="NA"/>
    <s v="F"/>
    <x v="0"/>
    <s v="NA"/>
    <s v="NA"/>
    <x v="0"/>
    <x v="0"/>
    <x v="0"/>
    <s v="FALL"/>
    <n v="0.999999999999999"/>
    <x v="8"/>
    <e v="#N/A"/>
    <n v="1"/>
    <x v="0"/>
    <n v="1.4285714285714286"/>
    <n v="1.4402857142857144"/>
    <n v="5.7611428571428576"/>
    <s v="Abv"/>
  </r>
  <r>
    <s v="OtsLGRF23S"/>
    <s v="OtsLGRF23S_0153"/>
    <s v="C-00153"/>
    <d v="2023-08-19T00:00:00"/>
    <x v="0"/>
    <s v="F"/>
    <n v="740"/>
    <x v="12"/>
    <x v="0"/>
    <s v="NA"/>
    <s v="3DD.003D7E4EE9"/>
    <s v="NA"/>
    <s v="F"/>
    <x v="0"/>
    <s v="OtsLYON19S_1_1701"/>
    <s v="OtsLYON19S_1_1907"/>
    <x v="1"/>
    <x v="1"/>
    <x v="1"/>
    <s v="FALL"/>
    <n v="1"/>
    <x v="1"/>
    <n v="0.95971980899999998"/>
    <n v="1"/>
    <x v="1"/>
    <n v="1.4285714285714286"/>
    <n v="1.4402857142857144"/>
    <n v="5.7611428571428576"/>
    <s v="Abv"/>
  </r>
  <r>
    <s v="OtsLGRF23S"/>
    <s v="OtsLGRF23S_0155"/>
    <s v="C-00155"/>
    <d v="2023-08-19T00:00:00"/>
    <x v="0"/>
    <s v="M"/>
    <n v="800"/>
    <x v="4"/>
    <x v="1"/>
    <n v="1"/>
    <s v="3DD.003D7E4EB6"/>
    <s v="NA"/>
    <s v="M"/>
    <x v="1"/>
    <s v="OtsLYON19S_1_1321"/>
    <s v="OtsLYON19S_1_1236"/>
    <x v="1"/>
    <x v="1"/>
    <x v="1"/>
    <s v="FALL"/>
    <n v="0.999999999999996"/>
    <x v="12"/>
    <n v="0.95971980899999998"/>
    <n v="1"/>
    <x v="0"/>
    <n v="1.4285714285714286"/>
    <n v="1.4402857142857144"/>
    <n v="5.7611428571428576"/>
    <s v="Abv"/>
  </r>
  <r>
    <s v="OtsLGRF23S"/>
    <s v="OtsLGRF23S_0160"/>
    <s v="C-00160"/>
    <d v="2023-08-19T00:00:00"/>
    <x v="0"/>
    <s v="M"/>
    <n v="710"/>
    <x v="10"/>
    <x v="0"/>
    <s v="NA"/>
    <s v="3DD.003D7E4EE7"/>
    <s v="NA"/>
    <s v="M"/>
    <x v="1"/>
    <s v="OtsLYON19S_1_0144"/>
    <s v="OtsLYON19S_1_0201"/>
    <x v="1"/>
    <x v="1"/>
    <x v="1"/>
    <s v="FALL"/>
    <n v="1"/>
    <x v="4"/>
    <n v="0.95971980899999998"/>
    <n v="1"/>
    <x v="5"/>
    <n v="1.4285714285714286"/>
    <n v="1.4402857142857144"/>
    <n v="5.7611428571428576"/>
    <s v="Abv"/>
  </r>
  <r>
    <s v="OtsLGRF23S"/>
    <s v="OtsLGRF23S_0161"/>
    <s v="C-00161"/>
    <d v="2023-08-19T00:00:00"/>
    <x v="0"/>
    <s v="F"/>
    <n v="760"/>
    <x v="6"/>
    <x v="0"/>
    <s v="NA"/>
    <s v="3DD.003D7E4EDA"/>
    <s v="NA"/>
    <s v="F"/>
    <x v="0"/>
    <s v="OtsLYON18S_1_0735"/>
    <s v="OtsLYON18S_1_0849"/>
    <x v="3"/>
    <x v="2"/>
    <x v="2"/>
    <s v="FALL"/>
    <n v="1"/>
    <x v="6"/>
    <n v="0.80551598400000002"/>
    <n v="1"/>
    <x v="1"/>
    <n v="1.4285714285714286"/>
    <n v="1.4402857142857144"/>
    <n v="5.7611428571428576"/>
    <s v="Abv"/>
  </r>
  <r>
    <s v="OtsLGRF23S"/>
    <s v="OtsLGRF23S_0162"/>
    <s v="C-00162"/>
    <d v="2023-08-19T00:00:00"/>
    <x v="0"/>
    <s v="F"/>
    <n v="740"/>
    <x v="12"/>
    <x v="0"/>
    <s v="NA"/>
    <s v="3DD.003D7E4EC1"/>
    <s v="NA"/>
    <s v="F"/>
    <x v="0"/>
    <s v="NA"/>
    <s v="NA"/>
    <x v="0"/>
    <x v="0"/>
    <x v="0"/>
    <s v="FALL"/>
    <n v="0.999999999999998"/>
    <x v="0"/>
    <e v="#N/A"/>
    <n v="1"/>
    <x v="1"/>
    <n v="1.4285714285714286"/>
    <n v="1.4402857142857144"/>
    <n v="5.7611428571428576"/>
    <s v="Abv"/>
  </r>
  <r>
    <s v="OtsLGRF23S"/>
    <s v="OtsLGRF23S_0163"/>
    <s v="C-00163"/>
    <d v="2023-08-19T00:00:00"/>
    <x v="0"/>
    <s v="M"/>
    <n v="810"/>
    <x v="9"/>
    <x v="0"/>
    <s v="NA"/>
    <s v="3DD.003D7E4EDD"/>
    <s v="NA"/>
    <s v="M"/>
    <x v="1"/>
    <s v="OtsLYON19S_1_2304"/>
    <s v="OtsLYON19S_1_2067"/>
    <x v="1"/>
    <x v="1"/>
    <x v="1"/>
    <s v="FALL"/>
    <n v="1"/>
    <x v="14"/>
    <n v="0.95971980899999998"/>
    <n v="1"/>
    <x v="0"/>
    <n v="1.4285714285714286"/>
    <n v="1.4402857142857144"/>
    <n v="5.7611428571428576"/>
    <s v="Blw"/>
  </r>
  <r>
    <s v="OtsLGRF23S"/>
    <s v="OtsLGRF23S_0164"/>
    <s v="C-00164"/>
    <d v="2023-08-19T00:00:00"/>
    <x v="0"/>
    <s v="F"/>
    <n v="750"/>
    <x v="1"/>
    <x v="0"/>
    <s v="NA"/>
    <s v="3DD.003D7E4EF4"/>
    <s v="NA"/>
    <s v="F"/>
    <x v="0"/>
    <s v="OtsLYON19S_1_0117"/>
    <s v="OtsLYON19S_1_0040"/>
    <x v="1"/>
    <x v="1"/>
    <x v="1"/>
    <s v="FALL"/>
    <n v="1"/>
    <x v="4"/>
    <n v="0.95971980899999998"/>
    <n v="1"/>
    <x v="1"/>
    <n v="1.4285714285714286"/>
    <n v="1.4402857142857144"/>
    <n v="5.7611428571428576"/>
    <s v="Abv"/>
  </r>
  <r>
    <s v="OtsLGRF23S"/>
    <s v="OtsLGRF23S_0165"/>
    <s v="C-00165"/>
    <d v="2023-08-19T00:00:00"/>
    <x v="0"/>
    <s v="F"/>
    <n v="710"/>
    <x v="10"/>
    <x v="0"/>
    <s v="NA"/>
    <s v="3DD.003D7E4EA8"/>
    <s v="NA"/>
    <s v="F"/>
    <x v="0"/>
    <s v="OtsLYON19S_1_0120"/>
    <s v="OtsLYON19S_1_0066"/>
    <x v="1"/>
    <x v="1"/>
    <x v="1"/>
    <s v="FALL"/>
    <n v="1"/>
    <x v="4"/>
    <n v="0.95971980899999998"/>
    <n v="1"/>
    <x v="5"/>
    <n v="1.4285714285714286"/>
    <n v="1.4402857142857144"/>
    <n v="5.7611428571428576"/>
    <s v="Abv"/>
  </r>
  <r>
    <s v="OtsLGRF23S"/>
    <s v="OtsLGRF23S_0168"/>
    <s v="C-00168"/>
    <d v="2023-08-19T00:00:00"/>
    <x v="0"/>
    <s v="M"/>
    <n v="890"/>
    <x v="28"/>
    <x v="0"/>
    <s v="NA"/>
    <s v="3DD.003D7E4EA1"/>
    <s v="NA"/>
    <s v="M"/>
    <x v="1"/>
    <s v="OtsNPFH18S_1_2323"/>
    <s v="OtsNPFH18S_1_2003"/>
    <x v="6"/>
    <x v="2"/>
    <x v="2"/>
    <s v="FALL"/>
    <n v="1"/>
    <x v="2"/>
    <n v="0.96828396500000002"/>
    <n v="1"/>
    <x v="4"/>
    <n v="1.4285714285714286"/>
    <n v="1.4402857142857144"/>
    <n v="5.7611428571428576"/>
    <s v="Abv"/>
  </r>
  <r>
    <s v="OtsLGRF23S"/>
    <s v="OtsLGRF23S_0169"/>
    <s v="C-00169"/>
    <d v="2023-08-19T00:00:00"/>
    <x v="0"/>
    <s v="M"/>
    <n v="810"/>
    <x v="9"/>
    <x v="0"/>
    <s v="NA"/>
    <s v="3DD.003D7E4EE3"/>
    <s v="NA"/>
    <s v="M"/>
    <x v="1"/>
    <s v="OtsLYON18S_1_0123"/>
    <s v="OtsLYON18S_1_0245"/>
    <x v="3"/>
    <x v="2"/>
    <x v="2"/>
    <s v="FALL"/>
    <n v="1.00000000000001"/>
    <x v="4"/>
    <n v="0.80551598400000002"/>
    <n v="1"/>
    <x v="0"/>
    <n v="1.4285714285714286"/>
    <n v="1.4402857142857144"/>
    <n v="5.7611428571428576"/>
    <s v="Abv"/>
  </r>
  <r>
    <s v="OtsLGRF23S"/>
    <s v="OtsLGRF23S_0171"/>
    <s v="C-00171"/>
    <d v="2023-08-19T00:00:00"/>
    <x v="0"/>
    <s v="F"/>
    <n v="790"/>
    <x v="0"/>
    <x v="0"/>
    <s v="NA"/>
    <s v="3DD.003D7E4ED1"/>
    <s v="NA"/>
    <s v="F"/>
    <x v="0"/>
    <s v="OtsNPFH19S_1_1339"/>
    <s v="OtsNPFH19S_1_1052"/>
    <x v="2"/>
    <x v="1"/>
    <x v="1"/>
    <s v="FALL"/>
    <n v="1"/>
    <x v="2"/>
    <n v="0.99705232300000002"/>
    <n v="1"/>
    <x v="0"/>
    <n v="1.4285714285714286"/>
    <n v="1.4402857142857144"/>
    <n v="5.7611428571428576"/>
    <s v="Abv"/>
  </r>
  <r>
    <s v="OtsLGRF23S"/>
    <s v="OtsLGRF23S_0173"/>
    <s v="C-00173"/>
    <d v="2023-08-19T00:00:00"/>
    <x v="0"/>
    <s v="F"/>
    <n v="770"/>
    <x v="2"/>
    <x v="0"/>
    <s v="NA"/>
    <s v="3DD.003D7E4EBC"/>
    <s v="NA"/>
    <s v="F"/>
    <x v="0"/>
    <s v="NA"/>
    <s v="NA"/>
    <x v="0"/>
    <x v="0"/>
    <x v="0"/>
    <s v="FALL"/>
    <n v="0.999999999999998"/>
    <x v="0"/>
    <e v="#N/A"/>
    <n v="1"/>
    <x v="1"/>
    <n v="1.4285714285714286"/>
    <n v="1.4402857142857144"/>
    <n v="5.7611428571428576"/>
    <s v="Abv"/>
  </r>
  <r>
    <s v="OtsLGRF23S"/>
    <s v="OtsLGRF23S_0174"/>
    <s v="C-00174"/>
    <d v="2023-08-19T00:00:00"/>
    <x v="0"/>
    <s v="F"/>
    <n v="740"/>
    <x v="12"/>
    <x v="0"/>
    <s v="NA"/>
    <s v="3DD.003D7E4EE6"/>
    <s v="NA"/>
    <s v="F"/>
    <x v="0"/>
    <s v="OtsLYON19S_1_2311"/>
    <s v="OtsLYON19S_1_2101"/>
    <x v="1"/>
    <x v="1"/>
    <x v="1"/>
    <s v="FALL"/>
    <n v="0.999999999999999"/>
    <x v="14"/>
    <n v="0.95971980899999998"/>
    <n v="1"/>
    <x v="1"/>
    <n v="1.4285714285714286"/>
    <n v="1.4402857142857144"/>
    <n v="5.7611428571428576"/>
    <s v="Blw"/>
  </r>
  <r>
    <s v="OtsLGRF23S"/>
    <s v="OtsLGRF23S_0175"/>
    <s v="C-00175"/>
    <d v="2023-08-19T00:00:00"/>
    <x v="0"/>
    <s v="F"/>
    <n v="730"/>
    <x v="16"/>
    <x v="0"/>
    <s v="NA"/>
    <s v="3DD.003D7E4EAD"/>
    <s v="NA"/>
    <s v="F"/>
    <x v="0"/>
    <s v="OtsLYON19S_1_0144"/>
    <s v="OtsLYON19S_1_0201"/>
    <x v="1"/>
    <x v="1"/>
    <x v="1"/>
    <s v="FALL"/>
    <n v="1"/>
    <x v="4"/>
    <n v="0.95971980899999998"/>
    <n v="1"/>
    <x v="1"/>
    <n v="1.4285714285714286"/>
    <n v="1.4402857142857144"/>
    <n v="5.7611428571428576"/>
    <s v="Abv"/>
  </r>
  <r>
    <s v="OtsLGRF23S"/>
    <s v="OtsLGRF23S_0180"/>
    <s v="C-00180"/>
    <d v="2023-08-19T00:00:00"/>
    <x v="0"/>
    <s v="F"/>
    <n v="790"/>
    <x v="0"/>
    <x v="0"/>
    <s v="NA"/>
    <s v="3DD.003D7E4EEC"/>
    <s v="NA"/>
    <s v="F"/>
    <x v="0"/>
    <s v="OtsLYON19S_1_0132"/>
    <s v="OtsLYON19S_1_0086"/>
    <x v="1"/>
    <x v="1"/>
    <x v="1"/>
    <s v="FALL"/>
    <n v="1"/>
    <x v="4"/>
    <n v="0.95971980899999998"/>
    <n v="1"/>
    <x v="0"/>
    <n v="1.4285714285714286"/>
    <n v="1.4402857142857144"/>
    <n v="5.7611428571428576"/>
    <s v="Abv"/>
  </r>
  <r>
    <s v="OtsLGRF23S"/>
    <s v="OtsLGRF23S_0181"/>
    <s v="C-00181"/>
    <d v="2023-08-19T00:00:00"/>
    <x v="0"/>
    <s v="M"/>
    <n v="730"/>
    <x v="16"/>
    <x v="0"/>
    <s v="NA"/>
    <s v="3DD.003D7E4EF1"/>
    <s v="NA"/>
    <s v="M"/>
    <x v="1"/>
    <s v="NA"/>
    <s v="NA"/>
    <x v="0"/>
    <x v="0"/>
    <x v="0"/>
    <s v="FALL"/>
    <n v="1"/>
    <x v="0"/>
    <e v="#N/A"/>
    <n v="1"/>
    <x v="1"/>
    <n v="1.4285714285714286"/>
    <n v="1.4402857142857144"/>
    <n v="5.7611428571428576"/>
    <s v="Abv"/>
  </r>
  <r>
    <s v="OtsLGRF23S"/>
    <s v="OtsLGRF23S_0182"/>
    <s v="C-00182"/>
    <d v="2023-08-19T00:00:00"/>
    <x v="0"/>
    <s v="F"/>
    <n v="800"/>
    <x v="4"/>
    <x v="1"/>
    <n v="1"/>
    <s v="3DD.003D7E4ECF"/>
    <s v="NA"/>
    <s v="F"/>
    <x v="0"/>
    <s v="OtsLYON19S_1_0553"/>
    <s v="OtsLYON19S_1_0440"/>
    <x v="1"/>
    <x v="1"/>
    <x v="1"/>
    <s v="FALL"/>
    <n v="1"/>
    <x v="7"/>
    <n v="0.95971980899999998"/>
    <n v="1"/>
    <x v="0"/>
    <n v="1.4285714285714286"/>
    <n v="1.4402857142857144"/>
    <n v="5.7611428571428576"/>
    <s v="Blw"/>
  </r>
  <r>
    <s v="OtsLGRF23S"/>
    <s v="OtsLGRF23S_0183"/>
    <s v="C-00183"/>
    <d v="2023-08-19T00:00:00"/>
    <x v="0"/>
    <s v="F"/>
    <n v="750"/>
    <x v="1"/>
    <x v="0"/>
    <s v="NA"/>
    <s v="3DD.003D7E4EB8"/>
    <s v="NA"/>
    <s v="F"/>
    <x v="0"/>
    <s v="NA"/>
    <s v="NA"/>
    <x v="0"/>
    <x v="0"/>
    <x v="0"/>
    <s v="FALL"/>
    <n v="1"/>
    <x v="0"/>
    <e v="#N/A"/>
    <n v="1"/>
    <x v="1"/>
    <n v="1.4285714285714286"/>
    <n v="1.4402857142857144"/>
    <n v="5.7611428571428576"/>
    <s v="Abv"/>
  </r>
  <r>
    <s v="OtsLGRF23S"/>
    <s v="OtsLGRF23S_0184"/>
    <s v="C-00184"/>
    <d v="2023-08-19T00:00:00"/>
    <x v="0"/>
    <s v="F"/>
    <n v="760"/>
    <x v="6"/>
    <x v="0"/>
    <s v="NA"/>
    <s v="3DD.003D7E4ECE"/>
    <s v="NA"/>
    <s v="F"/>
    <x v="0"/>
    <s v="OtsLYON19S_1_0144"/>
    <s v="OtsLYON19S_1_0201"/>
    <x v="1"/>
    <x v="1"/>
    <x v="1"/>
    <s v="FALL"/>
    <n v="1"/>
    <x v="4"/>
    <n v="0.95971980899999998"/>
    <n v="1"/>
    <x v="1"/>
    <n v="1.4285714285714286"/>
    <n v="1.4402857142857144"/>
    <n v="5.7611428571428576"/>
    <s v="Abv"/>
  </r>
  <r>
    <s v="OtsLGRF23S"/>
    <s v="OtsLGRF23S_0187"/>
    <s v="C-00187"/>
    <d v="2023-08-19T00:00:00"/>
    <x v="0"/>
    <s v="F"/>
    <n v="800"/>
    <x v="4"/>
    <x v="0"/>
    <s v="NA"/>
    <s v="3DD.003D7E4EBE"/>
    <s v="NA"/>
    <s v="F"/>
    <x v="0"/>
    <s v="NA"/>
    <s v="NA"/>
    <x v="0"/>
    <x v="0"/>
    <x v="0"/>
    <s v="FALL"/>
    <n v="0.999999999999995"/>
    <x v="0"/>
    <e v="#N/A"/>
    <n v="1"/>
    <x v="0"/>
    <n v="1.4285714285714286"/>
    <n v="1.4402857142857144"/>
    <n v="5.7611428571428576"/>
    <s v="Abv"/>
  </r>
  <r>
    <s v="OtsLGRF23S"/>
    <s v="OtsLGRF23S_0189"/>
    <s v="C-00189"/>
    <d v="2023-08-19T00:00:00"/>
    <x v="0"/>
    <s v="F"/>
    <n v="760"/>
    <x v="6"/>
    <x v="0"/>
    <s v="NA"/>
    <s v="3DD.003D7E4E48"/>
    <s v="NA"/>
    <s v="F"/>
    <x v="0"/>
    <s v="NA"/>
    <s v="NA"/>
    <x v="0"/>
    <x v="0"/>
    <x v="0"/>
    <s v="FALL"/>
    <n v="1"/>
    <x v="0"/>
    <e v="#N/A"/>
    <n v="1"/>
    <x v="1"/>
    <n v="1.4285714285714286"/>
    <n v="1.4402857142857144"/>
    <n v="5.7611428571428576"/>
    <s v="Abv"/>
  </r>
  <r>
    <s v="OtsLGRF23S"/>
    <s v="OtsLGRF23S_0191"/>
    <s v="C-00191"/>
    <d v="2023-08-19T00:00:00"/>
    <x v="0"/>
    <s v="M"/>
    <n v="740"/>
    <x v="12"/>
    <x v="1"/>
    <s v="NA"/>
    <s v="NA"/>
    <s v="NA"/>
    <s v="M"/>
    <x v="1"/>
    <s v="OtsLYON20S_1_0300"/>
    <s v="OtsLYON20S_1_1058"/>
    <x v="5"/>
    <x v="3"/>
    <x v="3"/>
    <s v="FALL"/>
    <n v="1"/>
    <x v="6"/>
    <n v="0.98961045999999997"/>
    <n v="1"/>
    <x v="1"/>
    <n v="1.4285714285714286"/>
    <n v="1.4402857142857144"/>
    <n v="5.7611428571428576"/>
    <s v="Abv"/>
  </r>
  <r>
    <s v="OtsLGRF23S"/>
    <s v="OtsLGRF23S_0195"/>
    <s v="C-00195"/>
    <d v="2023-08-19T00:00:00"/>
    <x v="0"/>
    <s v="F"/>
    <n v="730"/>
    <x v="16"/>
    <x v="0"/>
    <s v="NA"/>
    <s v="3DD.003D7E4E3A"/>
    <s v="NA"/>
    <s v="M"/>
    <x v="1"/>
    <s v="NA"/>
    <s v="NA"/>
    <x v="0"/>
    <x v="0"/>
    <x v="0"/>
    <s v="FALL"/>
    <n v="1"/>
    <x v="0"/>
    <e v="#N/A"/>
    <n v="1"/>
    <x v="1"/>
    <n v="1.4285714285714286"/>
    <n v="1.4402857142857144"/>
    <n v="5.7611428571428576"/>
    <s v="Abv"/>
  </r>
  <r>
    <s v="OtsLGRF23S"/>
    <s v="OtsLGRF23S_0196"/>
    <s v="C-00196"/>
    <d v="2023-08-19T00:00:00"/>
    <x v="0"/>
    <s v="M"/>
    <n v="830"/>
    <x v="15"/>
    <x v="0"/>
    <s v="NA"/>
    <s v="3DD.003D7E4E9A"/>
    <s v="NA"/>
    <s v="M"/>
    <x v="1"/>
    <s v="OtsLYON19S_1_0122"/>
    <s v="OtsLYON19S_1_0068"/>
    <x v="1"/>
    <x v="1"/>
    <x v="1"/>
    <s v="FALL"/>
    <n v="1"/>
    <x v="4"/>
    <n v="0.95971980899999998"/>
    <n v="1"/>
    <x v="2"/>
    <n v="1.4285714285714286"/>
    <n v="1.4402857142857144"/>
    <n v="5.7611428571428576"/>
    <s v="Abv"/>
  </r>
  <r>
    <s v="OtsLGRF23S"/>
    <s v="OtsLGRF23S_0201"/>
    <s v="C-00201"/>
    <d v="2023-08-20T00:00:00"/>
    <x v="0"/>
    <s v="F"/>
    <n v="810"/>
    <x v="9"/>
    <x v="1"/>
    <n v="1"/>
    <s v="3DD.003D7E4E80"/>
    <s v="NA"/>
    <s v="F"/>
    <x v="0"/>
    <s v="OtsLYON18S_1_0755"/>
    <s v="OtsLYON18S_1_0651"/>
    <x v="3"/>
    <x v="2"/>
    <x v="2"/>
    <s v="FALL"/>
    <n v="1"/>
    <x v="7"/>
    <n v="0.80551598400000002"/>
    <n v="1"/>
    <x v="0"/>
    <n v="1.4285714285714286"/>
    <n v="1.4402857142857144"/>
    <n v="5.7611428571428576"/>
    <s v="Blw"/>
  </r>
  <r>
    <s v="OtsLGRF23S"/>
    <s v="OtsLGRF23S_0203"/>
    <s v="C-00203"/>
    <d v="2023-08-20T00:00:00"/>
    <x v="0"/>
    <s v="F"/>
    <n v="750"/>
    <x v="1"/>
    <x v="0"/>
    <s v="NA"/>
    <s v="3DD.003D7E4E75"/>
    <s v="NA"/>
    <s v="F"/>
    <x v="0"/>
    <s v="OtsLYON18S_1_2395"/>
    <s v="OtsLYON18S_1_2781"/>
    <x v="3"/>
    <x v="2"/>
    <x v="2"/>
    <s v="FALL"/>
    <n v="0.999999999999999"/>
    <x v="14"/>
    <n v="0.80551598400000002"/>
    <n v="1"/>
    <x v="1"/>
    <n v="1.4285714285714286"/>
    <n v="1.4402857142857144"/>
    <n v="5.7611428571428576"/>
    <s v="Blw"/>
  </r>
  <r>
    <s v="OtsLGRF23S"/>
    <s v="OtsLGRF23S_0206"/>
    <s v="C-00206"/>
    <d v="2023-08-20T00:00:00"/>
    <x v="0"/>
    <s v="M"/>
    <n v="730"/>
    <x v="16"/>
    <x v="0"/>
    <s v="NA"/>
    <s v="3DD.003D7E4E61"/>
    <s v="NA"/>
    <s v="M"/>
    <x v="1"/>
    <s v="OtsLYON19S_1_0164"/>
    <s v="OtsLYON19S_1_0252"/>
    <x v="1"/>
    <x v="1"/>
    <x v="1"/>
    <s v="FALL"/>
    <n v="0.999999999999999"/>
    <x v="3"/>
    <n v="0.95971980899999998"/>
    <n v="1"/>
    <x v="1"/>
    <n v="1.4285714285714286"/>
    <n v="1.4402857142857144"/>
    <n v="5.7611428571428576"/>
    <s v="Abv"/>
  </r>
  <r>
    <s v="OtsLGRF23S"/>
    <s v="OtsLGRF23S_0208"/>
    <s v="C-00208"/>
    <d v="2023-08-20T00:00:00"/>
    <x v="0"/>
    <s v="M"/>
    <n v="740"/>
    <x v="12"/>
    <x v="0"/>
    <s v="NA"/>
    <s v="3DD.003D7E4E4B"/>
    <s v="NA"/>
    <s v="F"/>
    <x v="0"/>
    <s v="OtsLYON19S_1_0125"/>
    <s v="OtsLYON19S_1_0058"/>
    <x v="1"/>
    <x v="1"/>
    <x v="1"/>
    <s v="FALL"/>
    <n v="1"/>
    <x v="4"/>
    <n v="0.95971980899999998"/>
    <n v="1"/>
    <x v="1"/>
    <n v="1.4285714285714286"/>
    <n v="1.4402857142857144"/>
    <n v="5.7611428571428576"/>
    <s v="Abv"/>
  </r>
  <r>
    <s v="OtsLGRF23S"/>
    <s v="OtsLGRF23S_0209"/>
    <s v="C-00209"/>
    <d v="2023-08-20T00:00:00"/>
    <x v="0"/>
    <s v="F"/>
    <n v="800"/>
    <x v="4"/>
    <x v="0"/>
    <s v="NA"/>
    <s v="3DD.003D7E4E8D"/>
    <s v="NA"/>
    <s v="F"/>
    <x v="0"/>
    <s v="NA"/>
    <s v="NA"/>
    <x v="0"/>
    <x v="0"/>
    <x v="0"/>
    <s v="FALL"/>
    <n v="1"/>
    <x v="0"/>
    <e v="#N/A"/>
    <n v="1"/>
    <x v="0"/>
    <n v="1.4285714285714286"/>
    <n v="1.4402857142857144"/>
    <n v="5.7611428571428576"/>
    <s v="Abv"/>
  </r>
  <r>
    <s v="OtsLGRF23S"/>
    <s v="OtsLGRF23S_0210"/>
    <s v="C-00210"/>
    <d v="2023-08-20T00:00:00"/>
    <x v="0"/>
    <s v="M"/>
    <n v="760"/>
    <x v="6"/>
    <x v="0"/>
    <s v="NA"/>
    <s v="3DD.003D7E4E97"/>
    <s v="NA"/>
    <s v="M"/>
    <x v="1"/>
    <s v="OtsNPFH18S_1_4323"/>
    <s v="OtsNPFH18S_1_4029"/>
    <x v="6"/>
    <x v="2"/>
    <x v="2"/>
    <s v="FALL"/>
    <n v="1"/>
    <x v="2"/>
    <n v="0.96828396500000002"/>
    <n v="1"/>
    <x v="1"/>
    <n v="1.4285714285714286"/>
    <n v="1.4402857142857144"/>
    <n v="5.7611428571428576"/>
    <s v="Abv"/>
  </r>
  <r>
    <s v="OtsLGRF23S"/>
    <s v="OtsLGRF23S_0212"/>
    <s v="C-00212"/>
    <d v="2023-08-20T00:00:00"/>
    <x v="0"/>
    <s v="F"/>
    <n v="610"/>
    <x v="29"/>
    <x v="1"/>
    <n v="1"/>
    <s v="NA"/>
    <s v="NA"/>
    <s v="F"/>
    <x v="0"/>
    <s v="NA"/>
    <s v="NA"/>
    <x v="0"/>
    <x v="0"/>
    <x v="0"/>
    <s v="FALL"/>
    <n v="1"/>
    <x v="8"/>
    <e v="#N/A"/>
    <n v="1"/>
    <x v="9"/>
    <n v="1.4285714285714286"/>
    <n v="1.4402857142857144"/>
    <n v="5.7611428571428576"/>
    <s v="Abv"/>
  </r>
  <r>
    <s v="OtsLGRF23S"/>
    <s v="OtsLGRF23S_0213"/>
    <s v="C-00213"/>
    <d v="2023-08-20T00:00:00"/>
    <x v="0"/>
    <s v="F"/>
    <n v="770"/>
    <x v="2"/>
    <x v="0"/>
    <s v="NA"/>
    <s v="3DD.003D7E4E82"/>
    <s v="NA"/>
    <s v="F"/>
    <x v="0"/>
    <s v="OtsLYON19S_1_0554"/>
    <s v="OtsLYON19S_1_0444"/>
    <x v="1"/>
    <x v="1"/>
    <x v="1"/>
    <s v="FALL"/>
    <n v="1"/>
    <x v="7"/>
    <n v="0.95971980899999998"/>
    <n v="1"/>
    <x v="1"/>
    <n v="1.4285714285714286"/>
    <n v="1.4402857142857144"/>
    <n v="5.7611428571428576"/>
    <s v="Blw"/>
  </r>
  <r>
    <s v="OtsLGRF23S"/>
    <s v="OtsLGRF23S_0214"/>
    <s v="C-00214"/>
    <d v="2023-08-20T00:00:00"/>
    <x v="0"/>
    <s v="F"/>
    <n v="800"/>
    <x v="4"/>
    <x v="0"/>
    <s v="NA"/>
    <s v="3DD.003D7E4E6A"/>
    <s v="NA"/>
    <s v="F"/>
    <x v="0"/>
    <s v="OtsLYON19S_1_1841"/>
    <s v="OtsLYON19S_1_1590"/>
    <x v="1"/>
    <x v="1"/>
    <x v="1"/>
    <s v="FALL"/>
    <n v="1"/>
    <x v="1"/>
    <n v="0.95971980899999998"/>
    <n v="1"/>
    <x v="0"/>
    <n v="1.4285714285714286"/>
    <n v="1.4402857142857144"/>
    <n v="5.7611428571428576"/>
    <s v="Abv"/>
  </r>
  <r>
    <s v="OtsLGRF23S"/>
    <s v="OtsLGRF23S_0215"/>
    <s v="C-00215"/>
    <d v="2023-08-20T00:00:00"/>
    <x v="0"/>
    <s v="M"/>
    <n v="870"/>
    <x v="3"/>
    <x v="0"/>
    <s v="NA"/>
    <s v="NA"/>
    <s v="This sample is a duplicate with OtsNPFH23S_1_0001."/>
    <s v="M"/>
    <x v="1"/>
    <s v="OtsLYON18S_1_0102"/>
    <s v="OtsLYON18S_1_0086"/>
    <x v="3"/>
    <x v="2"/>
    <x v="2"/>
    <s v="FALL"/>
    <n v="1"/>
    <x v="4"/>
    <n v="0.80551598400000002"/>
    <n v="1"/>
    <x v="2"/>
    <n v="1.4285714285714286"/>
    <n v="1.4402857142857144"/>
    <n v="5.7611428571428576"/>
    <s v="Abv"/>
  </r>
  <r>
    <s v="OtsLGRF23S"/>
    <s v="OtsLGRF23S_0217"/>
    <s v="C-00217"/>
    <d v="2023-08-20T00:00:00"/>
    <x v="0"/>
    <s v="M"/>
    <n v="790"/>
    <x v="0"/>
    <x v="0"/>
    <s v="NA"/>
    <s v="3DD.003D7E4E91"/>
    <s v="This individual failed to genotype"/>
    <s v="U"/>
    <x v="1"/>
    <s v="NG"/>
    <s v="NG"/>
    <x v="4"/>
    <x v="0"/>
    <x v="0"/>
    <s v="NA"/>
    <s v="NA"/>
    <x v="5"/>
    <e v="#N/A"/>
    <n v="1"/>
    <x v="0"/>
    <n v="1.4285714285714286"/>
    <n v="1.4402857142857144"/>
    <n v="5.7611428571428576"/>
    <s v="Abv"/>
  </r>
  <r>
    <s v="OtsLGRF23S"/>
    <s v="OtsLGRF23S_0220"/>
    <s v="C-00220"/>
    <d v="2023-08-20T00:00:00"/>
    <x v="0"/>
    <s v="M"/>
    <n v="880"/>
    <x v="22"/>
    <x v="0"/>
    <s v="NA"/>
    <s v="3DD.003D7E4E8A"/>
    <s v="NA"/>
    <s v="M"/>
    <x v="1"/>
    <s v="OtsNPFH19S_1_3332"/>
    <s v="OtsNPFH19S_1_3099"/>
    <x v="2"/>
    <x v="1"/>
    <x v="1"/>
    <s v="FALL"/>
    <n v="0.999999999999999"/>
    <x v="13"/>
    <n v="0.99705232300000002"/>
    <n v="1"/>
    <x v="4"/>
    <n v="1.4285714285714286"/>
    <n v="1.4402857142857144"/>
    <n v="5.7611428571428576"/>
    <s v="Abv"/>
  </r>
  <r>
    <s v="OtsLGRF23S"/>
    <s v="OtsLGRF23S_0221"/>
    <s v="C-00221"/>
    <d v="2023-08-20T00:00:00"/>
    <x v="0"/>
    <s v="F"/>
    <n v="750"/>
    <x v="1"/>
    <x v="0"/>
    <s v="NA"/>
    <s v="3DD.003D7E4E5B"/>
    <s v="NA"/>
    <s v="F"/>
    <x v="0"/>
    <s v="OtsLYON19S_1_0111"/>
    <s v="OtsLYON19S_1_0020"/>
    <x v="1"/>
    <x v="1"/>
    <x v="1"/>
    <s v="FALL"/>
    <n v="1"/>
    <x v="4"/>
    <n v="0.95971980899999998"/>
    <n v="1"/>
    <x v="1"/>
    <n v="1.4285714285714286"/>
    <n v="1.4402857142857144"/>
    <n v="5.7611428571428576"/>
    <s v="Abv"/>
  </r>
  <r>
    <s v="OtsLGRF23S"/>
    <s v="OtsLGRF23S_0222"/>
    <s v="C-00222"/>
    <d v="2023-08-20T00:00:00"/>
    <x v="0"/>
    <s v="F"/>
    <n v="830"/>
    <x v="15"/>
    <x v="1"/>
    <n v="1"/>
    <s v="3DD.003D7E4E96"/>
    <s v="NA"/>
    <s v="F"/>
    <x v="0"/>
    <s v="OtsLYON19S_1_1334"/>
    <s v="OtsLYON19S_1_1256"/>
    <x v="1"/>
    <x v="1"/>
    <x v="1"/>
    <s v="FALL"/>
    <n v="0.999999999999999"/>
    <x v="12"/>
    <n v="0.95971980899999998"/>
    <n v="1"/>
    <x v="2"/>
    <n v="1.4285714285714286"/>
    <n v="1.4402857142857144"/>
    <n v="5.7611428571428576"/>
    <s v="Abv"/>
  </r>
  <r>
    <s v="OtsLGRF23S"/>
    <s v="OtsLGRF23S_0223"/>
    <s v="C-00223"/>
    <d v="2023-08-20T00:00:00"/>
    <x v="0"/>
    <s v="F"/>
    <n v="840"/>
    <x v="18"/>
    <x v="0"/>
    <s v="NA"/>
    <s v="3DD.003D7E4E62"/>
    <s v="NA"/>
    <s v="F"/>
    <x v="0"/>
    <s v="OtsLYON19S_1_0144"/>
    <s v="OtsLYON19S_1_0100"/>
    <x v="1"/>
    <x v="1"/>
    <x v="1"/>
    <s v="FALL"/>
    <n v="1"/>
    <x v="4"/>
    <n v="0.95971980899999998"/>
    <n v="1"/>
    <x v="2"/>
    <n v="1.4285714285714286"/>
    <n v="1.4402857142857144"/>
    <n v="5.7611428571428576"/>
    <s v="Abv"/>
  </r>
  <r>
    <s v="OtsLGRF23S"/>
    <s v="OtsLGRF23S_0224"/>
    <s v="C-00224"/>
    <d v="2023-08-20T00:00:00"/>
    <x v="0"/>
    <s v="M"/>
    <n v="810"/>
    <x v="9"/>
    <x v="0"/>
    <s v="NA"/>
    <s v="3DD.003D7E4E7E"/>
    <s v="NA"/>
    <s v="M"/>
    <x v="1"/>
    <s v="OtsLYON19S_1_0508"/>
    <s v="OtsLYON19S_1_0322"/>
    <x v="1"/>
    <x v="1"/>
    <x v="1"/>
    <s v="FALL"/>
    <n v="0.999999999999998"/>
    <x v="3"/>
    <n v="0.95971980899999998"/>
    <n v="1"/>
    <x v="0"/>
    <n v="1.4285714285714286"/>
    <n v="1.4402857142857144"/>
    <n v="5.7611428571428576"/>
    <s v="Abv"/>
  </r>
  <r>
    <s v="OtsLGRF23S"/>
    <s v="OtsLGRF23S_0225"/>
    <s v="C-00225"/>
    <d v="2023-08-20T00:00:00"/>
    <x v="0"/>
    <s v="M"/>
    <n v="830"/>
    <x v="15"/>
    <x v="1"/>
    <n v="1"/>
    <s v="3DD.003D7E4E63"/>
    <s v="This sample is a duplicate with OtsLGRF23S_0766."/>
    <s v="M"/>
    <x v="1"/>
    <s v="OtsNPFH19S_1_3301"/>
    <s v="OtsNPFH19S_1_3045"/>
    <x v="2"/>
    <x v="1"/>
    <x v="1"/>
    <s v="FALL"/>
    <n v="1"/>
    <x v="9"/>
    <n v="0.99705232300000002"/>
    <n v="1"/>
    <x v="2"/>
    <n v="1.4285714285714286"/>
    <n v="1.4402857142857144"/>
    <n v="5.7611428571428576"/>
    <s v="Abv"/>
  </r>
  <r>
    <s v="OtsLGRF23S"/>
    <s v="OtsLGRF23S_0226"/>
    <s v="C-00226"/>
    <d v="2023-08-20T00:00:00"/>
    <x v="0"/>
    <s v="F"/>
    <n v="860"/>
    <x v="27"/>
    <x v="1"/>
    <n v="1"/>
    <s v="3DD.003D7E4E5C"/>
    <s v="NA"/>
    <s v="M"/>
    <x v="1"/>
    <s v="OtsLYON19S_1_0109"/>
    <s v="OtsLYON19S_1_0015"/>
    <x v="1"/>
    <x v="1"/>
    <x v="1"/>
    <s v="FALL"/>
    <n v="0.999999999999998"/>
    <x v="4"/>
    <n v="0.95971980899999998"/>
    <n v="1"/>
    <x v="2"/>
    <n v="1.4285714285714286"/>
    <n v="1.4402857142857144"/>
    <n v="5.7611428571428576"/>
    <s v="Abv"/>
  </r>
  <r>
    <s v="OtsLGRF23S"/>
    <s v="OtsLGRF23S_0227"/>
    <s v="C-00227"/>
    <d v="2023-08-20T00:00:00"/>
    <x v="0"/>
    <s v="M"/>
    <n v="710"/>
    <x v="10"/>
    <x v="0"/>
    <s v="NA"/>
    <s v="3DD.003D7E4E8B"/>
    <s v="NA"/>
    <s v="M"/>
    <x v="1"/>
    <s v="OtsNPFH19S_1_2310"/>
    <s v="OtsNPFH19S_1_2014"/>
    <x v="2"/>
    <x v="1"/>
    <x v="1"/>
    <s v="FALL"/>
    <n v="0.999999999999995"/>
    <x v="2"/>
    <n v="0.99705232300000002"/>
    <n v="1"/>
    <x v="5"/>
    <n v="1.4285714285714286"/>
    <n v="1.4402857142857144"/>
    <n v="5.7611428571428576"/>
    <s v="Abv"/>
  </r>
  <r>
    <s v="OtsLGRF23S"/>
    <s v="OtsLGRF23S_0232"/>
    <s v="C-00232"/>
    <d v="2023-08-20T00:00:00"/>
    <x v="0"/>
    <s v="F"/>
    <n v="770"/>
    <x v="2"/>
    <x v="1"/>
    <s v="NA"/>
    <s v="NA"/>
    <s v="NA"/>
    <s v="F"/>
    <x v="0"/>
    <s v="NA"/>
    <s v="NA"/>
    <x v="0"/>
    <x v="0"/>
    <x v="0"/>
    <s v="FALL"/>
    <n v="1"/>
    <x v="8"/>
    <e v="#N/A"/>
    <n v="1"/>
    <x v="1"/>
    <n v="1.4285714285714286"/>
    <n v="1.4402857142857144"/>
    <n v="5.7611428571428576"/>
    <s v="Abv"/>
  </r>
  <r>
    <s v="OtsLGRF23S"/>
    <s v="OtsLGRF23S_0233"/>
    <s v="C-00233"/>
    <d v="2023-08-20T00:00:00"/>
    <x v="0"/>
    <s v="M"/>
    <n v="800"/>
    <x v="4"/>
    <x v="0"/>
    <s v="NA"/>
    <s v="3DD.003D7E4E71"/>
    <s v="NA"/>
    <s v="M"/>
    <x v="1"/>
    <s v="OtsLYON19S_1_0569"/>
    <s v="OtsLYON19S_1_0470"/>
    <x v="1"/>
    <x v="1"/>
    <x v="1"/>
    <s v="FALL"/>
    <n v="0.999999999999999"/>
    <x v="7"/>
    <n v="0.95971980899999998"/>
    <n v="1"/>
    <x v="0"/>
    <n v="1.4285714285714286"/>
    <n v="1.4402857142857144"/>
    <n v="5.7611428571428576"/>
    <s v="Blw"/>
  </r>
  <r>
    <s v="OtsLGRF23S"/>
    <s v="OtsLGRF23S_0235"/>
    <s v="C-00235"/>
    <d v="2023-08-20T00:00:00"/>
    <x v="0"/>
    <s v="F"/>
    <n v="730"/>
    <x v="16"/>
    <x v="0"/>
    <s v="NA"/>
    <s v="3DD.003D7E4E65"/>
    <s v="NA"/>
    <s v="M"/>
    <x v="1"/>
    <s v="OtsNPFH19S_1_2319"/>
    <s v="OtsNPFH19S_1_2043"/>
    <x v="2"/>
    <x v="1"/>
    <x v="1"/>
    <s v="FALL"/>
    <n v="1"/>
    <x v="10"/>
    <n v="0.99705232300000002"/>
    <n v="1"/>
    <x v="1"/>
    <n v="1.4285714285714286"/>
    <n v="1.4402857142857144"/>
    <n v="5.7611428571428576"/>
    <s v="Abv"/>
  </r>
  <r>
    <s v="OtsLGRF23S"/>
    <s v="OtsLGRF23S_0236"/>
    <s v="C-00236"/>
    <d v="2023-08-20T00:00:00"/>
    <x v="0"/>
    <s v="F"/>
    <n v="800"/>
    <x v="4"/>
    <x v="1"/>
    <n v="1"/>
    <s v="3DD.003D7E4E84"/>
    <s v="NA"/>
    <s v="M"/>
    <x v="1"/>
    <s v="OtsLYON19S_1_1330"/>
    <s v="OtsLYON19S_1_1249"/>
    <x v="1"/>
    <x v="1"/>
    <x v="1"/>
    <s v="FALL"/>
    <n v="1"/>
    <x v="12"/>
    <n v="0.95971980899999998"/>
    <n v="1"/>
    <x v="0"/>
    <n v="1.4285714285714286"/>
    <n v="1.4402857142857144"/>
    <n v="5.7611428571428576"/>
    <s v="Abv"/>
  </r>
  <r>
    <s v="OtsLGRF23S"/>
    <s v="OtsLGRF23S_0240"/>
    <s v="C-00240"/>
    <d v="2023-08-20T00:00:00"/>
    <x v="0"/>
    <s v="F"/>
    <n v="790"/>
    <x v="0"/>
    <x v="0"/>
    <s v="NA"/>
    <s v="3DD.003D7E4E7A"/>
    <s v="NA"/>
    <s v="F"/>
    <x v="0"/>
    <s v="OtsNPFH19S_1_2328"/>
    <s v="OtsNPFH19S_1_2051"/>
    <x v="2"/>
    <x v="1"/>
    <x v="1"/>
    <s v="FALL"/>
    <n v="1"/>
    <x v="10"/>
    <n v="0.99705232300000002"/>
    <n v="1"/>
    <x v="0"/>
    <n v="1.4285714285714286"/>
    <n v="1.4402857142857144"/>
    <n v="5.7611428571428576"/>
    <s v="Abv"/>
  </r>
  <r>
    <s v="OtsLGRF23S"/>
    <s v="OtsLGRF23S_0241"/>
    <s v="C-00241"/>
    <d v="2023-08-20T00:00:00"/>
    <x v="0"/>
    <s v="F"/>
    <n v="830"/>
    <x v="15"/>
    <x v="0"/>
    <s v="NA"/>
    <s v="3DD.003D7E4E3C"/>
    <s v="NA"/>
    <s v="F"/>
    <x v="0"/>
    <s v="OtsLYON19S_1_0555"/>
    <s v="OtsLYON19S_1_0457"/>
    <x v="1"/>
    <x v="1"/>
    <x v="1"/>
    <s v="FALL"/>
    <n v="0.999999999999997"/>
    <x v="7"/>
    <n v="0.95971980899999998"/>
    <n v="1"/>
    <x v="2"/>
    <n v="1.4285714285714286"/>
    <n v="1.4402857142857144"/>
    <n v="5.7611428571428576"/>
    <s v="Blw"/>
  </r>
  <r>
    <s v="OtsLGRF23S"/>
    <s v="OtsLGRF23S_0242"/>
    <s v="C-00242"/>
    <d v="2023-08-20T00:00:00"/>
    <x v="0"/>
    <s v="M"/>
    <n v="690"/>
    <x v="30"/>
    <x v="0"/>
    <s v="NA"/>
    <s v="NA"/>
    <s v="NA"/>
    <s v="M"/>
    <x v="1"/>
    <s v="NA"/>
    <s v="NA"/>
    <x v="0"/>
    <x v="0"/>
    <x v="0"/>
    <s v="FALL"/>
    <n v="0.999999999999997"/>
    <x v="0"/>
    <e v="#N/A"/>
    <n v="1"/>
    <x v="5"/>
    <n v="1.4285714285714286"/>
    <n v="1.4402857142857144"/>
    <n v="5.7611428571428576"/>
    <s v="Abv"/>
  </r>
  <r>
    <s v="OtsLGRF23S"/>
    <s v="OtsLGRF23S_0248"/>
    <s v="C-00248"/>
    <d v="2023-08-20T00:00:00"/>
    <x v="0"/>
    <s v="M"/>
    <n v="750"/>
    <x v="1"/>
    <x v="0"/>
    <s v="NA"/>
    <s v="3DD.003D7E4E9C"/>
    <s v="NA"/>
    <s v="F"/>
    <x v="0"/>
    <s v="NA"/>
    <s v="NA"/>
    <x v="0"/>
    <x v="0"/>
    <x v="0"/>
    <s v="FALL"/>
    <n v="1"/>
    <x v="0"/>
    <e v="#N/A"/>
    <n v="1"/>
    <x v="1"/>
    <n v="1.4285714285714286"/>
    <n v="1.4402857142857144"/>
    <n v="5.7611428571428576"/>
    <s v="Abv"/>
  </r>
  <r>
    <s v="OtsLGRF23S"/>
    <s v="OtsLGRF23S_0249"/>
    <s v="C-00249"/>
    <d v="2023-08-20T00:00:00"/>
    <x v="0"/>
    <s v="F"/>
    <n v="820"/>
    <x v="19"/>
    <x v="1"/>
    <n v="1"/>
    <s v="3DD.003D7E4E51"/>
    <s v="NA"/>
    <s v="F"/>
    <x v="0"/>
    <s v="NA"/>
    <s v="NA"/>
    <x v="0"/>
    <x v="0"/>
    <x v="0"/>
    <s v="FALL"/>
    <n v="1"/>
    <x v="8"/>
    <e v="#N/A"/>
    <n v="1"/>
    <x v="0"/>
    <n v="1.4285714285714286"/>
    <n v="1.4402857142857144"/>
    <n v="5.7611428571428576"/>
    <s v="Abv"/>
  </r>
  <r>
    <s v="OtsLGRF23S"/>
    <s v="OtsLGRF23S_0250"/>
    <s v="C-00250"/>
    <d v="2023-08-20T00:00:00"/>
    <x v="0"/>
    <s v="F"/>
    <n v="830"/>
    <x v="15"/>
    <x v="1"/>
    <n v="1"/>
    <s v="3DD.003D7E4E64"/>
    <s v="NA"/>
    <s v="M"/>
    <x v="1"/>
    <s v="OtsLYON19S_1_0529"/>
    <s v="OtsLYON19S_1_0372"/>
    <x v="1"/>
    <x v="1"/>
    <x v="1"/>
    <s v="FALL"/>
    <n v="1"/>
    <x v="7"/>
    <n v="0.95971980899999998"/>
    <n v="1"/>
    <x v="2"/>
    <n v="1.4285714285714286"/>
    <n v="1.4402857142857144"/>
    <n v="5.7611428571428576"/>
    <s v="Blw"/>
  </r>
  <r>
    <s v="OtsLGRF23S"/>
    <s v="OtsLGRF23S_0251"/>
    <s v="C-00251"/>
    <d v="2023-08-20T00:00:00"/>
    <x v="0"/>
    <s v="M"/>
    <n v="700"/>
    <x v="13"/>
    <x v="0"/>
    <s v="NA"/>
    <s v="3DD.003D7E4E4F"/>
    <s v="NA"/>
    <s v="F"/>
    <x v="0"/>
    <s v="OtsLYON19S_1_1724"/>
    <s v="OtsLYON19S_1_1947"/>
    <x v="1"/>
    <x v="1"/>
    <x v="1"/>
    <s v="FALL"/>
    <n v="0.999999999999999"/>
    <x v="1"/>
    <n v="0.95971980899999998"/>
    <n v="1"/>
    <x v="5"/>
    <n v="1.4285714285714286"/>
    <n v="1.4402857142857144"/>
    <n v="5.7611428571428576"/>
    <s v="Abv"/>
  </r>
  <r>
    <s v="OtsLGRF23S"/>
    <s v="OtsLGRF23S_0252"/>
    <s v="C-00252"/>
    <d v="2023-08-20T00:00:00"/>
    <x v="0"/>
    <s v="M"/>
    <n v="450"/>
    <x v="31"/>
    <x v="1"/>
    <n v="1"/>
    <s v="NA"/>
    <s v="NA"/>
    <s v="M"/>
    <x v="1"/>
    <s v="OtsLYON21S_1_0874"/>
    <s v="OtsLYON21S_1_1853"/>
    <x v="7"/>
    <x v="4"/>
    <x v="4"/>
    <s v="FALL"/>
    <n v="0.999999999999998"/>
    <x v="15"/>
    <e v="#N/A"/>
    <n v="1"/>
    <x v="10"/>
    <n v="1.4285714285714286"/>
    <n v="1.4402857142857144"/>
    <n v="5.7611428571428576"/>
    <s v="Abv"/>
  </r>
  <r>
    <s v="OtsLGRF23S"/>
    <s v="OtsLGRF23S_0253"/>
    <s v="C-00253"/>
    <d v="2023-08-20T00:00:00"/>
    <x v="0"/>
    <s v="M"/>
    <n v="810"/>
    <x v="9"/>
    <x v="0"/>
    <s v="NA"/>
    <s v="3DD.003D7E4E81"/>
    <s v="NA"/>
    <s v="M"/>
    <x v="1"/>
    <s v="NA"/>
    <s v="NA"/>
    <x v="0"/>
    <x v="0"/>
    <x v="0"/>
    <s v="FALL"/>
    <n v="1"/>
    <x v="0"/>
    <e v="#N/A"/>
    <n v="1"/>
    <x v="0"/>
    <n v="1.4285714285714286"/>
    <n v="1.4402857142857144"/>
    <n v="5.7611428571428576"/>
    <s v="Abv"/>
  </r>
  <r>
    <s v="OtsLGRF23S"/>
    <s v="OtsLGRF23S_0254"/>
    <s v="C-00254"/>
    <d v="2023-08-20T00:00:00"/>
    <x v="0"/>
    <s v="F"/>
    <n v="850"/>
    <x v="14"/>
    <x v="0"/>
    <s v="NA"/>
    <s v="3DD.003D7E4E6E"/>
    <s v="NA"/>
    <s v="F"/>
    <x v="0"/>
    <s v="NA"/>
    <s v="NA"/>
    <x v="0"/>
    <x v="0"/>
    <x v="0"/>
    <s v="FALL"/>
    <n v="1"/>
    <x v="0"/>
    <e v="#N/A"/>
    <n v="1"/>
    <x v="2"/>
    <n v="1.4285714285714286"/>
    <n v="1.4402857142857144"/>
    <n v="5.7611428571428576"/>
    <s v="Abv"/>
  </r>
  <r>
    <s v="OtsLGRF23S"/>
    <s v="OtsLGRF23S_0255"/>
    <s v="C-00255"/>
    <d v="2023-08-20T00:00:00"/>
    <x v="0"/>
    <s v="M"/>
    <n v="790"/>
    <x v="0"/>
    <x v="0"/>
    <s v="NA"/>
    <s v="3DD.003D7E4E3B"/>
    <s v="NA"/>
    <s v="M"/>
    <x v="1"/>
    <s v="OtsLYON19S_1_0592"/>
    <s v="OtsLYON19S_1_0655"/>
    <x v="1"/>
    <x v="1"/>
    <x v="1"/>
    <s v="FALL"/>
    <n v="1"/>
    <x v="6"/>
    <n v="0.95971980899999998"/>
    <n v="1"/>
    <x v="0"/>
    <n v="1.4285714285714286"/>
    <n v="1.4402857142857144"/>
    <n v="5.7611428571428576"/>
    <s v="Abv"/>
  </r>
  <r>
    <s v="OtsLGRF23S"/>
    <s v="OtsLGRF23S_0257"/>
    <s v="C-00257"/>
    <d v="2023-08-20T00:00:00"/>
    <x v="0"/>
    <s v="M"/>
    <n v="810"/>
    <x v="9"/>
    <x v="0"/>
    <s v="NA"/>
    <s v="3DD.003D7E4E5A"/>
    <s v="NA"/>
    <s v="M"/>
    <x v="1"/>
    <s v="OtsNPFH19S_1_1304"/>
    <s v="OtsNPFH19S_1_1057"/>
    <x v="2"/>
    <x v="1"/>
    <x v="1"/>
    <s v="FALL"/>
    <n v="0.999999999999998"/>
    <x v="2"/>
    <n v="0.99705232300000002"/>
    <n v="1"/>
    <x v="0"/>
    <n v="1.4285714285714286"/>
    <n v="1.4402857142857144"/>
    <n v="5.7611428571428576"/>
    <s v="Abv"/>
  </r>
  <r>
    <s v="OtsLGRF23S"/>
    <s v="OtsLGRF23S_0258"/>
    <s v="C-00258"/>
    <d v="2023-08-20T00:00:00"/>
    <x v="0"/>
    <s v="F"/>
    <n v="780"/>
    <x v="8"/>
    <x v="0"/>
    <s v="NA"/>
    <s v="3DD.003D7E4E55"/>
    <s v="NA"/>
    <s v="F"/>
    <x v="0"/>
    <s v="OtsLYON19S_1_0555"/>
    <s v="OtsLYON19S_1_0457"/>
    <x v="1"/>
    <x v="1"/>
    <x v="1"/>
    <s v="FALL"/>
    <n v="1"/>
    <x v="7"/>
    <n v="0.95971980899999998"/>
    <n v="1"/>
    <x v="0"/>
    <n v="1.4285714285714286"/>
    <n v="1.4402857142857144"/>
    <n v="5.7611428571428576"/>
    <s v="Blw"/>
  </r>
  <r>
    <s v="OtsLGRF23S"/>
    <s v="OtsLGRF23S_0259"/>
    <s v="C-00259"/>
    <d v="2023-08-20T00:00:00"/>
    <x v="0"/>
    <s v="M"/>
    <n v="800"/>
    <x v="4"/>
    <x v="0"/>
    <s v="NA"/>
    <s v="3DD.003D7E4E45"/>
    <s v="NA"/>
    <s v="M"/>
    <x v="1"/>
    <s v="OtsNPFH19S_1_4332"/>
    <s v="OtsNPFH19S_1_4011"/>
    <x v="2"/>
    <x v="1"/>
    <x v="1"/>
    <s v="FALL"/>
    <n v="1"/>
    <x v="13"/>
    <n v="0.99705232300000002"/>
    <n v="1"/>
    <x v="0"/>
    <n v="1.4285714285714286"/>
    <n v="1.4402857142857144"/>
    <n v="5.7611428571428576"/>
    <s v="Abv"/>
  </r>
  <r>
    <s v="OtsLGRF23S"/>
    <s v="OtsLGRF23S_0262"/>
    <s v="C-00262"/>
    <d v="2023-08-20T00:00:00"/>
    <x v="0"/>
    <s v="M"/>
    <n v="670"/>
    <x v="11"/>
    <x v="0"/>
    <s v="NA"/>
    <s v="NA"/>
    <s v="NA"/>
    <s v="M"/>
    <x v="1"/>
    <s v="NA"/>
    <s v="NA"/>
    <x v="0"/>
    <x v="0"/>
    <x v="0"/>
    <s v="FALL"/>
    <n v="1"/>
    <x v="0"/>
    <e v="#N/A"/>
    <n v="1"/>
    <x v="3"/>
    <n v="1.4285714285714286"/>
    <n v="1.4402857142857144"/>
    <n v="5.7611428571428576"/>
    <s v="Abv"/>
  </r>
  <r>
    <s v="OtsLGRF23S"/>
    <s v="OtsLGRF23S_0265"/>
    <s v="C-00265"/>
    <d v="2023-08-20T00:00:00"/>
    <x v="0"/>
    <s v="M"/>
    <n v="880"/>
    <x v="22"/>
    <x v="0"/>
    <s v="NA"/>
    <s v="3DD.003D7E4E94"/>
    <s v="NA"/>
    <s v="M"/>
    <x v="1"/>
    <s v="NA"/>
    <s v="NA"/>
    <x v="0"/>
    <x v="0"/>
    <x v="0"/>
    <s v="FALL"/>
    <n v="1"/>
    <x v="0"/>
    <e v="#N/A"/>
    <n v="1"/>
    <x v="4"/>
    <n v="1.4285714285714286"/>
    <n v="1.4402857142857144"/>
    <n v="5.7611428571428576"/>
    <s v="Abv"/>
  </r>
  <r>
    <s v="OtsLGRF23S"/>
    <s v="OtsLGRF23S_0266"/>
    <s v="C-00266"/>
    <d v="2023-08-20T00:00:00"/>
    <x v="0"/>
    <s v="M"/>
    <n v="820"/>
    <x v="19"/>
    <x v="0"/>
    <s v="NA"/>
    <s v="3DD.003D7E4E93"/>
    <s v="NA"/>
    <s v="M"/>
    <x v="1"/>
    <s v="OtsNPFH19S_1_3355"/>
    <s v="OtsNPFH19S_1_3070"/>
    <x v="2"/>
    <x v="1"/>
    <x v="1"/>
    <s v="FALL"/>
    <n v="0.999999999999998"/>
    <x v="13"/>
    <n v="0.99705232300000002"/>
    <n v="1"/>
    <x v="0"/>
    <n v="1.4285714285714286"/>
    <n v="1.4402857142857144"/>
    <n v="5.7611428571428576"/>
    <s v="Abv"/>
  </r>
  <r>
    <s v="OtsLGRF23S"/>
    <s v="OtsLGRF23S_0267"/>
    <s v="C-00267"/>
    <d v="2023-08-20T00:00:00"/>
    <x v="0"/>
    <s v="F"/>
    <n v="790"/>
    <x v="0"/>
    <x v="0"/>
    <s v="NA"/>
    <s v="3DD.003D7E4E92"/>
    <s v="NA"/>
    <s v="M"/>
    <x v="1"/>
    <s v="OtsLYON19S_1_0127"/>
    <s v="OtsLYON19S_1_0075"/>
    <x v="1"/>
    <x v="1"/>
    <x v="1"/>
    <s v="FALL"/>
    <n v="1.00000000000001"/>
    <x v="4"/>
    <n v="0.95971980899999998"/>
    <n v="1"/>
    <x v="0"/>
    <n v="1.4285714285714286"/>
    <n v="1.4402857142857144"/>
    <n v="5.7611428571428576"/>
    <s v="Abv"/>
  </r>
  <r>
    <s v="OtsLGRF23S"/>
    <s v="OtsLGRF23S_0269"/>
    <s v="C-00269"/>
    <d v="2023-08-20T00:00:00"/>
    <x v="0"/>
    <s v="F"/>
    <n v="730"/>
    <x v="16"/>
    <x v="0"/>
    <s v="NA"/>
    <s v="3DD.003D7E4E46"/>
    <s v="NA"/>
    <s v="F"/>
    <x v="0"/>
    <s v="NA"/>
    <s v="NA"/>
    <x v="0"/>
    <x v="0"/>
    <x v="0"/>
    <s v="FALL"/>
    <n v="1"/>
    <x v="0"/>
    <e v="#N/A"/>
    <n v="1"/>
    <x v="1"/>
    <n v="1.4285714285714286"/>
    <n v="1.4402857142857144"/>
    <n v="5.7611428571428576"/>
    <s v="Abv"/>
  </r>
  <r>
    <s v="OtsLGRF23S"/>
    <s v="OtsLGRF23S_0270"/>
    <s v="C-00270"/>
    <d v="2023-08-20T00:00:00"/>
    <x v="0"/>
    <s v="M"/>
    <n v="780"/>
    <x v="8"/>
    <x v="0"/>
    <s v="NA"/>
    <s v="3DD.003D7E4E5D"/>
    <s v="NA"/>
    <s v="M"/>
    <x v="1"/>
    <s v="OtsLYON19S_1_0564"/>
    <s v="OtsLYON19S_1_0476"/>
    <x v="1"/>
    <x v="1"/>
    <x v="1"/>
    <s v="FALL"/>
    <n v="1"/>
    <x v="7"/>
    <n v="0.95971980899999998"/>
    <n v="1"/>
    <x v="0"/>
    <n v="1.4285714285714286"/>
    <n v="1.4402857142857144"/>
    <n v="5.7611428571428576"/>
    <s v="Blw"/>
  </r>
  <r>
    <s v="OtsLGRF23S"/>
    <s v="OtsLGRF23S_0271"/>
    <s v="C-00271"/>
    <d v="2023-08-20T00:00:00"/>
    <x v="0"/>
    <s v="F"/>
    <n v="820"/>
    <x v="19"/>
    <x v="0"/>
    <s v="NA"/>
    <s v="3DD.003D7E4E6D"/>
    <s v="This individual failed to genotype"/>
    <s v="U"/>
    <x v="0"/>
    <s v="NG"/>
    <s v="NG"/>
    <x v="4"/>
    <x v="0"/>
    <x v="0"/>
    <s v="NA"/>
    <s v="NA"/>
    <x v="5"/>
    <e v="#N/A"/>
    <n v="1"/>
    <x v="0"/>
    <n v="1.4285714285714286"/>
    <n v="1.4402857142857144"/>
    <n v="5.7611428571428576"/>
    <s v="Abv"/>
  </r>
  <r>
    <s v="OtsLGRF23S"/>
    <s v="OtsLGRF23S_0272"/>
    <s v="C-00272"/>
    <d v="2023-08-20T00:00:00"/>
    <x v="0"/>
    <s v="F"/>
    <n v="860"/>
    <x v="27"/>
    <x v="0"/>
    <s v="NA"/>
    <s v="3DD.003D7E4E7B"/>
    <s v="NA"/>
    <s v="M"/>
    <x v="1"/>
    <s v="OtsLYON18S_1_0123"/>
    <s v="OtsLYON18S_1_0245"/>
    <x v="3"/>
    <x v="2"/>
    <x v="2"/>
    <s v="FALL"/>
    <n v="1.00000000000001"/>
    <x v="4"/>
    <n v="0.80551598400000002"/>
    <n v="1"/>
    <x v="2"/>
    <n v="1.4285714285714286"/>
    <n v="1.4402857142857144"/>
    <n v="5.7611428571428576"/>
    <s v="Abv"/>
  </r>
  <r>
    <s v="OtsLGRF23S"/>
    <s v="OtsLGRF23S_0273"/>
    <s v="C-00273"/>
    <d v="2023-08-20T00:00:00"/>
    <x v="0"/>
    <s v="F"/>
    <n v="730"/>
    <x v="16"/>
    <x v="0"/>
    <s v="NA"/>
    <s v="3DD.003D7E4E56"/>
    <s v="NA"/>
    <s v="F"/>
    <x v="0"/>
    <s v="OtsLYON19S_1_0164"/>
    <s v="OtsLYON19S_1_0252"/>
    <x v="1"/>
    <x v="1"/>
    <x v="1"/>
    <s v="FALL"/>
    <n v="1"/>
    <x v="3"/>
    <n v="0.95971980899999998"/>
    <n v="1"/>
    <x v="1"/>
    <n v="1.4285714285714286"/>
    <n v="1.4402857142857144"/>
    <n v="5.7611428571428576"/>
    <s v="Abv"/>
  </r>
  <r>
    <s v="OtsLGRF23S"/>
    <s v="OtsLGRF23S_0274"/>
    <s v="C-00274"/>
    <d v="2023-08-20T00:00:00"/>
    <x v="0"/>
    <s v="F"/>
    <n v="820"/>
    <x v="19"/>
    <x v="1"/>
    <n v="1"/>
    <s v="3DD.003D7E4E54"/>
    <s v="NA"/>
    <s v="F"/>
    <x v="0"/>
    <s v="OtsLYON18S_1_0756"/>
    <s v="OtsLYON18S_1_0667"/>
    <x v="3"/>
    <x v="2"/>
    <x v="2"/>
    <s v="FALL"/>
    <n v="0.999999999999996"/>
    <x v="7"/>
    <n v="0.80551598400000002"/>
    <n v="1"/>
    <x v="0"/>
    <n v="1.4285714285714286"/>
    <n v="1.4402857142857144"/>
    <n v="5.7611428571428576"/>
    <s v="Blw"/>
  </r>
  <r>
    <s v="OtsLGRF23S"/>
    <s v="OtsLGRF23S_0275"/>
    <s v="C-00275"/>
    <d v="2023-08-20T00:00:00"/>
    <x v="0"/>
    <s v="F"/>
    <n v="810"/>
    <x v="9"/>
    <x v="0"/>
    <s v="NA"/>
    <s v="3DD.003D7E4E60"/>
    <s v="NA"/>
    <s v="F"/>
    <x v="0"/>
    <s v="OtsLYON19S_1_0140"/>
    <s v="OtsLYON19S_1_0099"/>
    <x v="1"/>
    <x v="1"/>
    <x v="1"/>
    <s v="FALL"/>
    <n v="0.999999999999999"/>
    <x v="4"/>
    <n v="0.95971980899999998"/>
    <n v="1"/>
    <x v="0"/>
    <n v="1.4285714285714286"/>
    <n v="1.4402857142857144"/>
    <n v="5.7611428571428576"/>
    <s v="Abv"/>
  </r>
  <r>
    <s v="OtsLGRF23S"/>
    <s v="OtsLGRF23S_0282"/>
    <s v="C-00282"/>
    <d v="2023-08-20T00:00:00"/>
    <x v="0"/>
    <s v="M"/>
    <n v="570"/>
    <x v="32"/>
    <x v="1"/>
    <n v="1"/>
    <s v="NA"/>
    <s v="NA"/>
    <s v="M"/>
    <x v="1"/>
    <s v="OtsLYON20S_1_1345"/>
    <s v="OtsLYON20S_1_0884"/>
    <x v="5"/>
    <x v="3"/>
    <x v="3"/>
    <s v="FALL"/>
    <n v="0.999999999999997"/>
    <x v="16"/>
    <n v="0.98961045999999997"/>
    <n v="1"/>
    <x v="8"/>
    <n v="1.4285714285714286"/>
    <n v="1.4402857142857144"/>
    <n v="5.7611428571428576"/>
    <s v="Abv"/>
  </r>
  <r>
    <s v="OtsLGRF23S"/>
    <s v="OtsLGRF23S_0285"/>
    <s v="C-00285"/>
    <d v="2023-08-20T00:00:00"/>
    <x v="0"/>
    <s v="F"/>
    <n v="820"/>
    <x v="19"/>
    <x v="1"/>
    <n v="1"/>
    <s v="3DD.003D7E4E53"/>
    <s v="NA"/>
    <s v="F"/>
    <x v="0"/>
    <s v="OtsLYON19S_1_1314"/>
    <s v="OtsLYON19S_1_1216"/>
    <x v="1"/>
    <x v="1"/>
    <x v="1"/>
    <s v="FALL"/>
    <n v="0.999999999999999"/>
    <x v="12"/>
    <n v="0.95971980899999998"/>
    <n v="1"/>
    <x v="0"/>
    <n v="1.4285714285714286"/>
    <n v="1.4402857142857144"/>
    <n v="5.7611428571428576"/>
    <s v="Abv"/>
  </r>
  <r>
    <s v="OtsLGRF23S"/>
    <s v="OtsLGRF23S_0286"/>
    <s v="C-00286"/>
    <d v="2023-08-20T00:00:00"/>
    <x v="0"/>
    <s v="F"/>
    <n v="730"/>
    <x v="16"/>
    <x v="0"/>
    <s v="NA"/>
    <s v="3DD.003D7E4E50"/>
    <s v="NA"/>
    <s v="F"/>
    <x v="0"/>
    <s v="OtsLYON19S_1_0121"/>
    <s v="OtsLYON19S_1_0035"/>
    <x v="1"/>
    <x v="1"/>
    <x v="1"/>
    <s v="FALL"/>
    <n v="0.999999999999998"/>
    <x v="4"/>
    <n v="0.95971980899999998"/>
    <n v="1"/>
    <x v="1"/>
    <n v="1.4285714285714286"/>
    <n v="1.4402857142857144"/>
    <n v="5.7611428571428576"/>
    <s v="Abv"/>
  </r>
  <r>
    <s v="OtsLGRF23S"/>
    <s v="OtsLGRF23S_0287"/>
    <s v="C-00287"/>
    <d v="2023-08-20T00:00:00"/>
    <x v="0"/>
    <s v="M"/>
    <n v="870"/>
    <x v="3"/>
    <x v="0"/>
    <s v="NA"/>
    <s v="3DD.003D7E4E70"/>
    <s v="NA"/>
    <s v="M"/>
    <x v="1"/>
    <s v="OtsLYON19S_1_0508"/>
    <s v="OtsLYON19S_1_0322"/>
    <x v="1"/>
    <x v="1"/>
    <x v="1"/>
    <s v="FALL"/>
    <n v="0.999999999999996"/>
    <x v="3"/>
    <n v="0.95971980899999998"/>
    <n v="1"/>
    <x v="2"/>
    <n v="1.4285714285714286"/>
    <n v="1.4402857142857144"/>
    <n v="5.7611428571428576"/>
    <s v="Abv"/>
  </r>
  <r>
    <s v="OtsLGRF23S"/>
    <s v="OtsLGRF23S_0288"/>
    <s v="C-00288"/>
    <d v="2023-08-20T00:00:00"/>
    <x v="0"/>
    <s v="M"/>
    <n v="920"/>
    <x v="20"/>
    <x v="0"/>
    <s v="NA"/>
    <s v="3DD.003D7E4E44"/>
    <s v="NA"/>
    <s v="M"/>
    <x v="1"/>
    <s v="NA"/>
    <s v="NA"/>
    <x v="0"/>
    <x v="0"/>
    <x v="0"/>
    <s v="FALL"/>
    <n v="1"/>
    <x v="0"/>
    <e v="#N/A"/>
    <n v="1"/>
    <x v="4"/>
    <n v="1.4285714285714286"/>
    <n v="1.4402857142857144"/>
    <n v="5.7611428571428576"/>
    <s v="Abv"/>
  </r>
  <r>
    <s v="OtsLGRF23S"/>
    <s v="OtsLGRF23S_0290"/>
    <s v="C-00290"/>
    <d v="2023-08-20T00:00:00"/>
    <x v="0"/>
    <s v="M"/>
    <n v="740"/>
    <x v="12"/>
    <x v="0"/>
    <s v="NA"/>
    <s v="3DD.003D7E4E3D"/>
    <s v="NA"/>
    <s v="M"/>
    <x v="1"/>
    <s v="NA"/>
    <s v="NA"/>
    <x v="0"/>
    <x v="0"/>
    <x v="0"/>
    <s v="FALL"/>
    <n v="0.999999999999997"/>
    <x v="0"/>
    <e v="#N/A"/>
    <n v="1"/>
    <x v="1"/>
    <n v="1.4285714285714286"/>
    <n v="1.4402857142857144"/>
    <n v="5.7611428571428576"/>
    <s v="Abv"/>
  </r>
  <r>
    <s v="OtsLGRF23S"/>
    <s v="OtsLGRF23S_0292"/>
    <s v="C-00292"/>
    <d v="2023-08-20T00:00:00"/>
    <x v="0"/>
    <s v="M"/>
    <n v="570"/>
    <x v="32"/>
    <x v="1"/>
    <n v="1"/>
    <s v="NA"/>
    <s v="NA"/>
    <s v="M"/>
    <x v="1"/>
    <s v="OtsLYON20S_1_1345"/>
    <s v="OtsLYON20S_1_0884"/>
    <x v="5"/>
    <x v="3"/>
    <x v="3"/>
    <s v="FALL"/>
    <n v="0.999999999999996"/>
    <x v="16"/>
    <n v="0.98961045999999997"/>
    <n v="1"/>
    <x v="8"/>
    <n v="1.4285714285714286"/>
    <n v="1.4402857142857144"/>
    <n v="5.7611428571428576"/>
    <s v="Abv"/>
  </r>
  <r>
    <s v="OtsLGRF23S"/>
    <s v="OtsLGRF23S_0294"/>
    <s v="C-00294"/>
    <d v="2023-08-20T00:00:00"/>
    <x v="0"/>
    <s v="F"/>
    <n v="820"/>
    <x v="19"/>
    <x v="0"/>
    <s v="NA"/>
    <s v="3DD.003D7E4E6B"/>
    <s v="NA"/>
    <s v="F"/>
    <x v="0"/>
    <s v="OtsNPFH19S_1_4336"/>
    <s v="OtsNPFH19S_1_4002"/>
    <x v="2"/>
    <x v="1"/>
    <x v="1"/>
    <s v="FALL"/>
    <n v="0.999999999999999"/>
    <x v="13"/>
    <n v="0.99705232300000002"/>
    <n v="1"/>
    <x v="0"/>
    <n v="1.4285714285714286"/>
    <n v="1.4402857142857144"/>
    <n v="5.7611428571428576"/>
    <s v="Abv"/>
  </r>
  <r>
    <s v="OtsLGRF23S"/>
    <s v="OtsLGRF23S_0295"/>
    <s v="C-00295"/>
    <d v="2023-08-20T00:00:00"/>
    <x v="0"/>
    <s v="F"/>
    <n v="810"/>
    <x v="9"/>
    <x v="1"/>
    <n v="1"/>
    <s v="3DD.003D7E4E88"/>
    <s v="NA"/>
    <s v="M"/>
    <x v="1"/>
    <s v="OtsLYON19S_1_1318"/>
    <s v="OtsLYON19S_1_1232"/>
    <x v="1"/>
    <x v="1"/>
    <x v="1"/>
    <s v="FALL"/>
    <n v="0.999999999999997"/>
    <x v="12"/>
    <n v="0.95971980899999998"/>
    <n v="1"/>
    <x v="0"/>
    <n v="1.4285714285714286"/>
    <n v="1.4402857142857144"/>
    <n v="5.7611428571428576"/>
    <s v="Abv"/>
  </r>
  <r>
    <s v="OtsLGRF23S"/>
    <s v="OtsLGRF23S_0296"/>
    <s v="C-00296"/>
    <d v="2023-08-20T00:00:00"/>
    <x v="0"/>
    <s v="M"/>
    <n v="790"/>
    <x v="0"/>
    <x v="0"/>
    <s v="NA"/>
    <s v="3DD.003D476FFC"/>
    <s v="NA"/>
    <s v="M"/>
    <x v="1"/>
    <s v="OtsLYON19S_1_0562"/>
    <s v="OtsLYON19S_1_0464"/>
    <x v="1"/>
    <x v="1"/>
    <x v="1"/>
    <s v="FALL"/>
    <n v="0.999999999999996"/>
    <x v="7"/>
    <n v="0.95971980899999998"/>
    <n v="1"/>
    <x v="0"/>
    <n v="1.4285714285714286"/>
    <n v="1.4402857142857144"/>
    <n v="5.7611428571428576"/>
    <s v="Blw"/>
  </r>
  <r>
    <s v="OtsLGRF23S"/>
    <s v="OtsLGRF23S_0301"/>
    <s v="C-00301"/>
    <d v="2023-08-20T00:00:00"/>
    <x v="0"/>
    <s v="M"/>
    <n v="860"/>
    <x v="27"/>
    <x v="0"/>
    <s v="NA"/>
    <s v="3DD.003D7E4E90"/>
    <s v="NA"/>
    <s v="M"/>
    <x v="1"/>
    <s v="OtsLYON19S_1_0537"/>
    <s v="OtsLYON19S_1_0382"/>
    <x v="1"/>
    <x v="1"/>
    <x v="1"/>
    <s v="FALL"/>
    <n v="0.999999999999997"/>
    <x v="3"/>
    <n v="0.95971980899999998"/>
    <n v="1"/>
    <x v="2"/>
    <n v="1.4285714285714286"/>
    <n v="1.4402857142857144"/>
    <n v="5.7611428571428576"/>
    <s v="Abv"/>
  </r>
  <r>
    <s v="OtsLGRF23S"/>
    <s v="OtsLGRF23S_0302"/>
    <s v="C-00302"/>
    <d v="2023-08-20T00:00:00"/>
    <x v="0"/>
    <s v="M"/>
    <n v="850"/>
    <x v="14"/>
    <x v="0"/>
    <s v="NA"/>
    <s v="3DD.003D7E4E95"/>
    <s v="NA"/>
    <s v="M"/>
    <x v="1"/>
    <s v="NA"/>
    <s v="NA"/>
    <x v="0"/>
    <x v="0"/>
    <x v="0"/>
    <s v="FALL"/>
    <n v="0.999999999999999"/>
    <x v="0"/>
    <e v="#N/A"/>
    <n v="1"/>
    <x v="2"/>
    <n v="1.4285714285714286"/>
    <n v="1.4402857142857144"/>
    <n v="5.7611428571428576"/>
    <s v="Abv"/>
  </r>
  <r>
    <s v="OtsLGRF23S"/>
    <s v="OtsLGRF23S_0303"/>
    <s v="C-00303"/>
    <d v="2023-08-20T00:00:00"/>
    <x v="0"/>
    <s v="M"/>
    <n v="730"/>
    <x v="16"/>
    <x v="0"/>
    <s v="NA"/>
    <s v="3DD.003D7E4E9B"/>
    <s v="NA"/>
    <s v="M"/>
    <x v="1"/>
    <s v="NA"/>
    <s v="NA"/>
    <x v="0"/>
    <x v="0"/>
    <x v="0"/>
    <s v="FALL"/>
    <n v="0.999999999999998"/>
    <x v="0"/>
    <e v="#N/A"/>
    <n v="1"/>
    <x v="1"/>
    <n v="1.4285714285714286"/>
    <n v="1.4402857142857144"/>
    <n v="5.7611428571428576"/>
    <s v="Abv"/>
  </r>
  <r>
    <s v="OtsLGRF23S"/>
    <s v="OtsLGRF23S_0304"/>
    <s v="C-00304"/>
    <d v="2023-08-20T00:00:00"/>
    <x v="0"/>
    <s v="F"/>
    <n v="880"/>
    <x v="22"/>
    <x v="0"/>
    <s v="NA"/>
    <s v="3DD.003D7E4E67"/>
    <s v="NA"/>
    <s v="F"/>
    <x v="0"/>
    <s v="OtsNPFH19S_1_2322"/>
    <s v="OtsNPFH19S_1_2077"/>
    <x v="2"/>
    <x v="1"/>
    <x v="1"/>
    <s v="FALL"/>
    <n v="0.999999999999999"/>
    <x v="10"/>
    <n v="0.99705232300000002"/>
    <n v="1"/>
    <x v="4"/>
    <n v="1.4285714285714286"/>
    <n v="1.4402857142857144"/>
    <n v="5.7611428571428576"/>
    <s v="Abv"/>
  </r>
  <r>
    <s v="OtsLGRF23S"/>
    <s v="OtsLGRF23S_0306"/>
    <s v="C-00306"/>
    <d v="2023-08-20T00:00:00"/>
    <x v="0"/>
    <s v="F"/>
    <n v="800"/>
    <x v="4"/>
    <x v="1"/>
    <n v="1"/>
    <s v="3DD.003D7E4E4D"/>
    <s v="NA"/>
    <s v="F"/>
    <x v="0"/>
    <s v="OtsLYON19S_1_0555"/>
    <s v="OtsLYON19S_1_0456"/>
    <x v="1"/>
    <x v="1"/>
    <x v="1"/>
    <s v="FALL"/>
    <n v="0.999999999999998"/>
    <x v="7"/>
    <n v="0.95971980899999998"/>
    <n v="1"/>
    <x v="0"/>
    <n v="1.4285714285714286"/>
    <n v="1.4402857142857144"/>
    <n v="5.7611428571428576"/>
    <s v="Blw"/>
  </r>
  <r>
    <s v="OtsLGRF23S"/>
    <s v="OtsLGRF23S_0312"/>
    <s v="C-00312"/>
    <d v="2023-08-20T00:00:00"/>
    <x v="0"/>
    <s v="M"/>
    <n v="730"/>
    <x v="16"/>
    <x v="0"/>
    <s v="NA"/>
    <s v="3DD.003D7E4E83"/>
    <s v="NA"/>
    <s v="M"/>
    <x v="1"/>
    <s v="OtsLYON19S_1_0707"/>
    <s v="OtsLYON19S_1_0692"/>
    <x v="1"/>
    <x v="1"/>
    <x v="1"/>
    <s v="FALL"/>
    <n v="1"/>
    <x v="6"/>
    <n v="0.95971980899999998"/>
    <n v="1"/>
    <x v="1"/>
    <n v="1.4285714285714286"/>
    <n v="1.4402857142857144"/>
    <n v="5.7611428571428576"/>
    <s v="Abv"/>
  </r>
  <r>
    <s v="OtsLGRF23S"/>
    <s v="OtsLGRF23S_0313"/>
    <s v="C-00313"/>
    <d v="2023-08-20T00:00:00"/>
    <x v="0"/>
    <s v="F"/>
    <n v="790"/>
    <x v="0"/>
    <x v="0"/>
    <s v="NA"/>
    <s v="3DD.003D7E4E7F"/>
    <s v="NA"/>
    <s v="F"/>
    <x v="0"/>
    <s v="OtsLYON19S_1_1724"/>
    <s v="OtsLYON19S_1_1948"/>
    <x v="1"/>
    <x v="1"/>
    <x v="1"/>
    <s v="FALL"/>
    <n v="1.00000000000001"/>
    <x v="1"/>
    <n v="0.95971980899999998"/>
    <n v="1"/>
    <x v="0"/>
    <n v="1.4285714285714286"/>
    <n v="1.4402857142857144"/>
    <n v="5.7611428571428576"/>
    <s v="Abv"/>
  </r>
  <r>
    <s v="OtsLGRF23S"/>
    <s v="OtsLGRF23S_0314"/>
    <s v="C-00314"/>
    <d v="2023-08-20T00:00:00"/>
    <x v="0"/>
    <s v="F"/>
    <n v="830"/>
    <x v="15"/>
    <x v="1"/>
    <n v="1"/>
    <s v="3DD.003D7E4E76"/>
    <s v="NA"/>
    <s v="F"/>
    <x v="0"/>
    <s v="NA"/>
    <s v="NA"/>
    <x v="0"/>
    <x v="0"/>
    <x v="0"/>
    <s v="FALL"/>
    <n v="1"/>
    <x v="8"/>
    <e v="#N/A"/>
    <n v="1"/>
    <x v="2"/>
    <n v="1.4285714285714286"/>
    <n v="1.4402857142857144"/>
    <n v="5.7611428571428576"/>
    <s v="Abv"/>
  </r>
  <r>
    <s v="OtsLGRF23S"/>
    <s v="OtsLGRF23S_0315"/>
    <s v="C-00315"/>
    <d v="2023-08-20T00:00:00"/>
    <x v="0"/>
    <s v="M"/>
    <n v="790"/>
    <x v="0"/>
    <x v="0"/>
    <s v="NA"/>
    <s v="3DD.003D7E4E42"/>
    <s v="NA"/>
    <s v="M"/>
    <x v="1"/>
    <s v="NA"/>
    <s v="NA"/>
    <x v="0"/>
    <x v="0"/>
    <x v="0"/>
    <s v="FALL"/>
    <n v="1"/>
    <x v="0"/>
    <e v="#N/A"/>
    <n v="1"/>
    <x v="0"/>
    <n v="1.4285714285714286"/>
    <n v="1.4402857142857144"/>
    <n v="5.7611428571428576"/>
    <s v="Abv"/>
  </r>
  <r>
    <s v="OtsLGRF23S"/>
    <s v="OtsLGRF23S_0316"/>
    <s v="C-00316"/>
    <d v="2023-08-20T00:00:00"/>
    <x v="0"/>
    <s v="F"/>
    <n v="760"/>
    <x v="6"/>
    <x v="0"/>
    <s v="NA"/>
    <s v="3DD.003D7E4E89"/>
    <s v="NA"/>
    <s v="F"/>
    <x v="0"/>
    <s v="OtsLYON19S_1_0119"/>
    <s v="OtsLYON19S_1_0037"/>
    <x v="1"/>
    <x v="1"/>
    <x v="1"/>
    <s v="FALL"/>
    <n v="0.999999999999998"/>
    <x v="4"/>
    <n v="0.95971980899999998"/>
    <n v="1"/>
    <x v="1"/>
    <n v="1.4285714285714286"/>
    <n v="1.4402857142857144"/>
    <n v="5.7611428571428576"/>
    <s v="Abv"/>
  </r>
  <r>
    <s v="OtsLGRF23S"/>
    <s v="OtsLGRF23S_0318"/>
    <s v="C-00318"/>
    <d v="2023-08-20T00:00:00"/>
    <x v="0"/>
    <s v="F"/>
    <n v="740"/>
    <x v="12"/>
    <x v="0"/>
    <s v="NA"/>
    <s v="3DD.003D7E4E8E"/>
    <s v="NA"/>
    <s v="F"/>
    <x v="0"/>
    <s v="OtsNPFH19S_1_1316"/>
    <s v="OtsNPFH19S_1_1090"/>
    <x v="2"/>
    <x v="1"/>
    <x v="1"/>
    <s v="FALL"/>
    <n v="0.999999999999997"/>
    <x v="2"/>
    <n v="0.99705232300000002"/>
    <n v="1"/>
    <x v="1"/>
    <n v="1.4285714285714286"/>
    <n v="1.4402857142857144"/>
    <n v="5.7611428571428576"/>
    <s v="Abv"/>
  </r>
  <r>
    <s v="OtsLGRF23S"/>
    <s v="OtsLGRF23S_0319"/>
    <s v="C-00319"/>
    <d v="2023-08-20T00:00:00"/>
    <x v="0"/>
    <s v="F"/>
    <n v="810"/>
    <x v="9"/>
    <x v="1"/>
    <n v="1"/>
    <s v="3DD.003D7E4E87"/>
    <s v="NA"/>
    <s v="F"/>
    <x v="0"/>
    <s v="OtsLYON18S_1_2503"/>
    <s v="OtsLYON18S_1_2451"/>
    <x v="3"/>
    <x v="2"/>
    <x v="2"/>
    <s v="FALL"/>
    <n v="1"/>
    <x v="17"/>
    <n v="0.80551598400000002"/>
    <n v="1"/>
    <x v="0"/>
    <n v="1.4285714285714286"/>
    <n v="1.4402857142857144"/>
    <n v="5.7611428571428576"/>
    <s v="Blw"/>
  </r>
  <r>
    <s v="OtsLGRF23S"/>
    <s v="OtsLGRF23S_0320"/>
    <s v="C-00320"/>
    <d v="2023-08-20T00:00:00"/>
    <x v="0"/>
    <s v="F"/>
    <n v="760"/>
    <x v="6"/>
    <x v="0"/>
    <s v="NA"/>
    <s v="3DD.003D7E4E98"/>
    <s v="NA"/>
    <s v="F"/>
    <x v="0"/>
    <s v="NA"/>
    <s v="NA"/>
    <x v="0"/>
    <x v="0"/>
    <x v="0"/>
    <s v="FALL"/>
    <n v="0.999999999999997"/>
    <x v="0"/>
    <e v="#N/A"/>
    <n v="1"/>
    <x v="1"/>
    <n v="1.4285714285714286"/>
    <n v="1.4402857142857144"/>
    <n v="5.7611428571428576"/>
    <s v="Abv"/>
  </r>
  <r>
    <s v="OtsLGRF23S"/>
    <s v="OtsLGRF23S_0322"/>
    <s v="C-00322"/>
    <d v="2023-08-20T00:00:00"/>
    <x v="0"/>
    <s v="M"/>
    <n v="650"/>
    <x v="5"/>
    <x v="0"/>
    <s v="NA"/>
    <s v="NA"/>
    <s v="NA"/>
    <s v="M"/>
    <x v="1"/>
    <s v="OtsLYON19S_1_0519"/>
    <s v="OtsLYON19S_1_0331"/>
    <x v="1"/>
    <x v="1"/>
    <x v="1"/>
    <s v="FALL"/>
    <n v="1"/>
    <x v="3"/>
    <n v="0.95971980899999998"/>
    <n v="1"/>
    <x v="3"/>
    <n v="1.4285714285714286"/>
    <n v="1.4402857142857144"/>
    <n v="5.7611428571428576"/>
    <s v="Abv"/>
  </r>
  <r>
    <s v="OtsLGRF23S"/>
    <s v="OtsLGRF23S_0327"/>
    <s v="C-00327"/>
    <d v="2023-08-20T00:00:00"/>
    <x v="0"/>
    <s v="M"/>
    <n v="840"/>
    <x v="18"/>
    <x v="0"/>
    <s v="NA"/>
    <s v="3DD.003D7E4E3F"/>
    <s v="NA"/>
    <s v="M"/>
    <x v="1"/>
    <s v="OtsLYON19S_1_0555"/>
    <s v="OtsLYON19S_1_0453"/>
    <x v="1"/>
    <x v="1"/>
    <x v="1"/>
    <s v="FALL"/>
    <n v="1"/>
    <x v="7"/>
    <n v="0.95971980899999998"/>
    <n v="1"/>
    <x v="2"/>
    <n v="1.4285714285714286"/>
    <n v="1.4402857142857144"/>
    <n v="5.7611428571428576"/>
    <s v="Blw"/>
  </r>
  <r>
    <s v="OtsLGRF23S"/>
    <s v="OtsLGRF23S_0328"/>
    <s v="C-00328"/>
    <d v="2023-08-20T00:00:00"/>
    <x v="0"/>
    <s v="F"/>
    <n v="870"/>
    <x v="3"/>
    <x v="0"/>
    <s v="NA"/>
    <s v="3DD.003D7E4E4E"/>
    <s v="NA"/>
    <s v="M"/>
    <x v="1"/>
    <s v="OtsNPFH19S_1_3336"/>
    <s v="OtsNPFH19S_1_3093"/>
    <x v="2"/>
    <x v="1"/>
    <x v="1"/>
    <s v="FALL"/>
    <n v="1"/>
    <x v="13"/>
    <n v="0.99705232300000002"/>
    <n v="1"/>
    <x v="2"/>
    <n v="1.4285714285714286"/>
    <n v="1.4402857142857144"/>
    <n v="5.7611428571428576"/>
    <s v="Abv"/>
  </r>
  <r>
    <s v="OtsLGRF23S"/>
    <s v="OtsLGRF23S_0332"/>
    <s v="C-00332"/>
    <d v="2023-08-20T00:00:00"/>
    <x v="0"/>
    <s v="F"/>
    <n v="730"/>
    <x v="16"/>
    <x v="0"/>
    <s v="NA"/>
    <s v="3DD.003D7E4E40"/>
    <s v="NA"/>
    <s v="M"/>
    <x v="1"/>
    <s v="OtsLYON19S_1_0519"/>
    <s v="OtsLYON19S_1_0331"/>
    <x v="1"/>
    <x v="1"/>
    <x v="1"/>
    <s v="FALL"/>
    <n v="1"/>
    <x v="3"/>
    <n v="0.95971980899999998"/>
    <n v="1"/>
    <x v="1"/>
    <n v="1.4285714285714286"/>
    <n v="1.4402857142857144"/>
    <n v="5.7611428571428576"/>
    <s v="Abv"/>
  </r>
  <r>
    <s v="OtsLGRF23S"/>
    <s v="OtsLGRF23S_0337"/>
    <s v="C-00337"/>
    <d v="2023-08-20T00:00:00"/>
    <x v="0"/>
    <s v="F"/>
    <n v="800"/>
    <x v="4"/>
    <x v="0"/>
    <s v="NA"/>
    <s v="3DD.003E2BEFA1"/>
    <s v="NA"/>
    <s v="M"/>
    <x v="1"/>
    <s v="NA"/>
    <s v="NA"/>
    <x v="0"/>
    <x v="0"/>
    <x v="0"/>
    <s v="FALL"/>
    <n v="0.999999999999999"/>
    <x v="0"/>
    <e v="#N/A"/>
    <n v="1"/>
    <x v="0"/>
    <n v="1.4285714285714286"/>
    <n v="1.4402857142857144"/>
    <n v="5.7611428571428576"/>
    <s v="Abv"/>
  </r>
  <r>
    <s v="OtsLGRF23S"/>
    <s v="OtsLGRF23S_0338"/>
    <s v="C-00338"/>
    <d v="2023-08-20T00:00:00"/>
    <x v="0"/>
    <s v="F"/>
    <n v="780"/>
    <x v="8"/>
    <x v="0"/>
    <s v="NA"/>
    <s v="3DD.003D7E4E6C"/>
    <s v="NA"/>
    <s v="F"/>
    <x v="0"/>
    <s v="OtsLYON19S_1_0578"/>
    <s v="OtsLYON19S_1_0602"/>
    <x v="1"/>
    <x v="1"/>
    <x v="1"/>
    <s v="FALL"/>
    <n v="1"/>
    <x v="7"/>
    <n v="0.95971980899999998"/>
    <n v="1"/>
    <x v="0"/>
    <n v="1.4285714285714286"/>
    <n v="1.4402857142857144"/>
    <n v="5.7611428571428576"/>
    <s v="Blw"/>
  </r>
  <r>
    <s v="OtsLGRF23S"/>
    <s v="OtsLGRF23S_0339"/>
    <s v="C-00339"/>
    <d v="2023-08-20T00:00:00"/>
    <x v="0"/>
    <s v="F"/>
    <n v="800"/>
    <x v="4"/>
    <x v="1"/>
    <n v="1"/>
    <s v="3DD.003D7E4E68"/>
    <s v="NA"/>
    <s v="F"/>
    <x v="0"/>
    <s v="NA"/>
    <s v="NA"/>
    <x v="0"/>
    <x v="0"/>
    <x v="0"/>
    <s v="FALL"/>
    <n v="1"/>
    <x v="8"/>
    <e v="#N/A"/>
    <n v="1"/>
    <x v="0"/>
    <n v="1.4285714285714286"/>
    <n v="1.4402857142857144"/>
    <n v="5.7611428571428576"/>
    <s v="Abv"/>
  </r>
  <r>
    <s v="OtsLGRF23S"/>
    <s v="OtsLGRF23S_0342"/>
    <s v="C-00342"/>
    <d v="2023-08-20T00:00:00"/>
    <x v="0"/>
    <s v="F"/>
    <n v="690"/>
    <x v="30"/>
    <x v="0"/>
    <s v="NA"/>
    <s v="NA"/>
    <s v="NA"/>
    <s v="M"/>
    <x v="1"/>
    <s v="NA"/>
    <s v="NA"/>
    <x v="0"/>
    <x v="0"/>
    <x v="0"/>
    <s v="FALL"/>
    <n v="0.999999999999998"/>
    <x v="0"/>
    <e v="#N/A"/>
    <n v="1"/>
    <x v="5"/>
    <n v="1.4285714285714286"/>
    <n v="1.4402857142857144"/>
    <n v="5.7611428571428576"/>
    <s v="Abv"/>
  </r>
  <r>
    <s v="OtsLGRF23S"/>
    <s v="OtsLGRF23S_0348"/>
    <s v="C-00348"/>
    <d v="2023-08-20T00:00:00"/>
    <x v="0"/>
    <s v="F"/>
    <n v="750"/>
    <x v="1"/>
    <x v="0"/>
    <s v="NA"/>
    <s v="3DD.003D7E4E5E"/>
    <s v="NA"/>
    <s v="F"/>
    <x v="0"/>
    <s v="OtsLYON19S_1_0544"/>
    <s v="OtsLYON19S_1_0426"/>
    <x v="1"/>
    <x v="1"/>
    <x v="1"/>
    <s v="FALL"/>
    <n v="1"/>
    <x v="7"/>
    <n v="0.95971980899999998"/>
    <n v="1"/>
    <x v="1"/>
    <n v="1.4285714285714286"/>
    <n v="1.4402857142857144"/>
    <n v="5.7611428571428576"/>
    <s v="Blw"/>
  </r>
  <r>
    <s v="OtsLGRF23S"/>
    <s v="OtsLGRF23S_0350"/>
    <s v="C-00350"/>
    <d v="2023-08-20T00:00:00"/>
    <x v="0"/>
    <s v="F"/>
    <n v="760"/>
    <x v="6"/>
    <x v="0"/>
    <s v="NA"/>
    <s v="3DD.003D7E4E99"/>
    <s v="NA"/>
    <s v="F"/>
    <x v="0"/>
    <s v="OtsLYON19S_1_0537"/>
    <s v="OtsLYON19S_1_0384"/>
    <x v="1"/>
    <x v="1"/>
    <x v="1"/>
    <s v="FALL"/>
    <n v="0.999999999999999"/>
    <x v="3"/>
    <n v="0.95971980899999998"/>
    <n v="1"/>
    <x v="1"/>
    <n v="1.4285714285714286"/>
    <n v="1.4402857142857144"/>
    <n v="5.7611428571428576"/>
    <s v="Abv"/>
  </r>
  <r>
    <s v="OtsLGRF23S"/>
    <s v="OtsLGRF23S_0351"/>
    <s v="C-00351"/>
    <d v="2023-08-20T00:00:00"/>
    <x v="0"/>
    <s v="M"/>
    <n v="730"/>
    <x v="16"/>
    <x v="0"/>
    <s v="NA"/>
    <s v="3DD.003D7E4E43"/>
    <s v="NA"/>
    <s v="M"/>
    <x v="1"/>
    <s v="NA"/>
    <s v="NA"/>
    <x v="0"/>
    <x v="0"/>
    <x v="0"/>
    <s v="FALL"/>
    <n v="1"/>
    <x v="0"/>
    <e v="#N/A"/>
    <n v="1"/>
    <x v="1"/>
    <n v="1.4285714285714286"/>
    <n v="1.4402857142857144"/>
    <n v="5.7611428571428576"/>
    <s v="Abv"/>
  </r>
  <r>
    <s v="OtsLGRF23S"/>
    <s v="OtsLGRF23S_0352"/>
    <s v="C-00352"/>
    <d v="2023-08-20T00:00:00"/>
    <x v="0"/>
    <s v="F"/>
    <n v="720"/>
    <x v="17"/>
    <x v="1"/>
    <n v="1"/>
    <s v="NA"/>
    <s v="NA"/>
    <s v="F"/>
    <x v="0"/>
    <s v="NA"/>
    <s v="NA"/>
    <x v="0"/>
    <x v="0"/>
    <x v="0"/>
    <s v="FALL"/>
    <n v="0.999999999999997"/>
    <x v="8"/>
    <e v="#N/A"/>
    <n v="1"/>
    <x v="5"/>
    <n v="1.4285714285714286"/>
    <n v="1.4402857142857144"/>
    <n v="5.7611428571428576"/>
    <s v="Abv"/>
  </r>
  <r>
    <s v="OtsLGRF23S"/>
    <s v="OtsLGRF23S_0353"/>
    <s v="C-00353"/>
    <d v="2023-08-20T00:00:00"/>
    <x v="0"/>
    <s v="F"/>
    <n v="790"/>
    <x v="0"/>
    <x v="0"/>
    <s v="NA"/>
    <s v="3DD.003D7E4E7D"/>
    <s v="NA"/>
    <s v="F"/>
    <x v="0"/>
    <s v="NA"/>
    <s v="NA"/>
    <x v="0"/>
    <x v="0"/>
    <x v="0"/>
    <s v="FALL"/>
    <n v="0.999999999999998"/>
    <x v="0"/>
    <e v="#N/A"/>
    <n v="1"/>
    <x v="0"/>
    <n v="1.4285714285714286"/>
    <n v="1.4402857142857144"/>
    <n v="5.7611428571428576"/>
    <s v="Abv"/>
  </r>
  <r>
    <s v="OtsLGRF23S"/>
    <s v="OtsLGRF23S_0354"/>
    <s v="C-00354"/>
    <d v="2023-08-21T00:00:00"/>
    <x v="0"/>
    <s v="M"/>
    <n v="750"/>
    <x v="1"/>
    <x v="0"/>
    <s v="NA"/>
    <s v="3DD.003D7E4E8F"/>
    <s v="NA"/>
    <s v="M"/>
    <x v="1"/>
    <s v="OtsNPFH19S_1_4357"/>
    <s v="OtsNPFH19S_1_4003"/>
    <x v="2"/>
    <x v="1"/>
    <x v="1"/>
    <s v="FALL"/>
    <n v="1"/>
    <x v="13"/>
    <n v="0.99705232300000002"/>
    <n v="1"/>
    <x v="1"/>
    <n v="1.4285714285714286"/>
    <n v="1.4402857142857144"/>
    <n v="5.7611428571428576"/>
    <s v="Abv"/>
  </r>
  <r>
    <s v="OtsLGRF23S"/>
    <s v="OtsLGRF23S_0356"/>
    <s v="C-00356"/>
    <d v="2023-08-21T00:00:00"/>
    <x v="0"/>
    <s v="F"/>
    <n v="870"/>
    <x v="3"/>
    <x v="0"/>
    <s v="NA"/>
    <s v="3DD.003D7E4E57"/>
    <s v="This individual failed to genotype"/>
    <s v="U"/>
    <x v="0"/>
    <s v="NG"/>
    <s v="NG"/>
    <x v="4"/>
    <x v="0"/>
    <x v="0"/>
    <s v="NA"/>
    <s v="NA"/>
    <x v="5"/>
    <e v="#N/A"/>
    <n v="1"/>
    <x v="2"/>
    <n v="1.4285714285714286"/>
    <n v="1.4402857142857144"/>
    <n v="5.7611428571428576"/>
    <s v="Abv"/>
  </r>
  <r>
    <s v="OtsLGRF23S"/>
    <s v="OtsLGRF23S_0360"/>
    <s v="C-00360"/>
    <d v="2023-08-21T00:00:00"/>
    <x v="0"/>
    <s v="M"/>
    <n v="850"/>
    <x v="14"/>
    <x v="0"/>
    <s v="NA"/>
    <s v="3DD.003D7E4E7C"/>
    <s v="NA"/>
    <s v="M"/>
    <x v="1"/>
    <s v="OtsLYON19S_1_0529"/>
    <s v="OtsLYON19S_1_0370"/>
    <x v="1"/>
    <x v="1"/>
    <x v="1"/>
    <s v="FALL"/>
    <n v="1"/>
    <x v="3"/>
    <n v="0.95971980899999998"/>
    <n v="1"/>
    <x v="2"/>
    <n v="1.4285714285714286"/>
    <n v="1.4402857142857144"/>
    <n v="5.7611428571428576"/>
    <s v="Abv"/>
  </r>
  <r>
    <s v="OtsLGRF23S"/>
    <s v="OtsLGRF23S_0362"/>
    <s v="C-00362"/>
    <d v="2023-08-21T00:00:00"/>
    <x v="0"/>
    <s v="F"/>
    <n v="790"/>
    <x v="0"/>
    <x v="0"/>
    <s v="NA"/>
    <s v="3DD.003D7E4E59"/>
    <s v="NA"/>
    <s v="F"/>
    <x v="0"/>
    <s v="OtsNPFH19S_1_3355"/>
    <s v="OtsNPFH19S_1_3070"/>
    <x v="2"/>
    <x v="1"/>
    <x v="1"/>
    <s v="FALL"/>
    <n v="0.999999999999998"/>
    <x v="13"/>
    <n v="0.99705232300000002"/>
    <n v="1"/>
    <x v="0"/>
    <n v="1.4285714285714286"/>
    <n v="1.4402857142857144"/>
    <n v="5.7611428571428576"/>
    <s v="Abv"/>
  </r>
  <r>
    <s v="OtsLGRF23S"/>
    <s v="OtsLGRF23S_0366"/>
    <s v="C-00366"/>
    <d v="2023-08-21T00:00:00"/>
    <x v="0"/>
    <s v="F"/>
    <n v="810"/>
    <x v="9"/>
    <x v="0"/>
    <s v="NA"/>
    <s v="3DD.003D7E4E8C"/>
    <s v="NA"/>
    <s v="M"/>
    <x v="1"/>
    <s v="OtsNPFH19S_1_2324"/>
    <s v="OtsNPFH19S_1_2068"/>
    <x v="2"/>
    <x v="1"/>
    <x v="1"/>
    <s v="FALL"/>
    <n v="1"/>
    <x v="10"/>
    <n v="0.99705232300000002"/>
    <n v="1"/>
    <x v="0"/>
    <n v="1.4285714285714286"/>
    <n v="1.4402857142857144"/>
    <n v="5.7611428571428576"/>
    <s v="Abv"/>
  </r>
  <r>
    <s v="OtsLGRF23S"/>
    <s v="OtsLGRF23S_0367"/>
    <s v="C-00367"/>
    <d v="2023-08-21T00:00:00"/>
    <x v="0"/>
    <s v="F"/>
    <n v="860"/>
    <x v="27"/>
    <x v="1"/>
    <n v="1"/>
    <s v="3DD.003D7E4E6F"/>
    <s v="NA"/>
    <s v="F"/>
    <x v="0"/>
    <s v="OtsLYON19S_1_0132"/>
    <s v="OtsLYON19S_1_0087"/>
    <x v="1"/>
    <x v="1"/>
    <x v="1"/>
    <s v="FALL"/>
    <n v="0.999999999999999"/>
    <x v="4"/>
    <n v="0.95971980899999998"/>
    <n v="1"/>
    <x v="2"/>
    <n v="1.4285714285714286"/>
    <n v="1.4402857142857144"/>
    <n v="5.7611428571428576"/>
    <s v="Abv"/>
  </r>
  <r>
    <s v="OtsLGRF23S"/>
    <s v="OtsLGRF23S_0368"/>
    <s v="C-00368"/>
    <d v="2023-08-21T00:00:00"/>
    <x v="0"/>
    <s v="F"/>
    <n v="850"/>
    <x v="14"/>
    <x v="0"/>
    <s v="NA"/>
    <s v="3DD.003D7E4E69"/>
    <s v="NA"/>
    <s v="F"/>
    <x v="0"/>
    <s v="OtsLYON19S_1_0503"/>
    <s v="OtsLYON19S_1_0306"/>
    <x v="1"/>
    <x v="1"/>
    <x v="1"/>
    <s v="FALL"/>
    <n v="1"/>
    <x v="3"/>
    <n v="0.95971980899999998"/>
    <n v="1"/>
    <x v="2"/>
    <n v="1.4285714285714286"/>
    <n v="1.4402857142857144"/>
    <n v="5.7611428571428576"/>
    <s v="Abv"/>
  </r>
  <r>
    <s v="OtsLGRF23S"/>
    <s v="OtsLGRF23S_0370"/>
    <s v="C-00370"/>
    <d v="2023-08-21T00:00:00"/>
    <x v="0"/>
    <s v="M"/>
    <n v="890"/>
    <x v="28"/>
    <x v="1"/>
    <s v="NA"/>
    <s v="3DD.003D7E4E3E"/>
    <s v="NA"/>
    <s v="M"/>
    <x v="1"/>
    <s v="OtsLYON19S_1_0116"/>
    <s v="OtsLYON19S_1_0032"/>
    <x v="1"/>
    <x v="1"/>
    <x v="1"/>
    <s v="FALL"/>
    <n v="0.999999999999998"/>
    <x v="4"/>
    <n v="0.95971980899999998"/>
    <n v="1"/>
    <x v="4"/>
    <n v="1.4285714285714286"/>
    <n v="1.4402857142857144"/>
    <n v="5.7611428571428576"/>
    <s v="Abv"/>
  </r>
  <r>
    <s v="OtsLGRF23S"/>
    <s v="OtsLGRF23S_0371"/>
    <s v="C-00371"/>
    <d v="2023-08-21T00:00:00"/>
    <x v="0"/>
    <s v="F"/>
    <n v="840"/>
    <x v="18"/>
    <x v="0"/>
    <s v="NA"/>
    <s v="3DD.003D7E4E52"/>
    <s v="NA"/>
    <s v="F"/>
    <x v="0"/>
    <s v="NA"/>
    <s v="NA"/>
    <x v="0"/>
    <x v="0"/>
    <x v="0"/>
    <s v="FALL"/>
    <n v="0.999999999999999"/>
    <x v="0"/>
    <e v="#N/A"/>
    <n v="1"/>
    <x v="2"/>
    <n v="1.4285714285714286"/>
    <n v="1.4402857142857144"/>
    <n v="5.7611428571428576"/>
    <s v="Abv"/>
  </r>
  <r>
    <s v="OtsLGRF23S"/>
    <s v="OtsLGRF23S_0372"/>
    <s v="C-00372"/>
    <d v="2023-08-21T00:00:00"/>
    <x v="0"/>
    <s v="M"/>
    <n v="660"/>
    <x v="33"/>
    <x v="1"/>
    <n v="1"/>
    <s v="NA"/>
    <s v="NA"/>
    <s v="M"/>
    <x v="1"/>
    <s v="OtsLYON20S_1_0299"/>
    <s v="OtsLYON20S_1_1048"/>
    <x v="5"/>
    <x v="3"/>
    <x v="3"/>
    <s v="FALL"/>
    <n v="0.999999999999998"/>
    <x v="6"/>
    <n v="0.98961045999999997"/>
    <n v="1"/>
    <x v="3"/>
    <n v="1.4285714285714286"/>
    <n v="1.4402857142857144"/>
    <n v="5.7611428571428576"/>
    <s v="Abv"/>
  </r>
  <r>
    <s v="OtsLGRF23S"/>
    <s v="OtsLGRF23S_0376"/>
    <s v="C-00376"/>
    <d v="2023-08-21T00:00:00"/>
    <x v="0"/>
    <s v="F"/>
    <n v="790"/>
    <x v="0"/>
    <x v="0"/>
    <s v="NA"/>
    <s v="3DD.003D7E4E78"/>
    <s v="NA"/>
    <s v="F"/>
    <x v="0"/>
    <s v="OtsLYON19S_1_1797"/>
    <s v="OtsLYON19S_1_2064"/>
    <x v="1"/>
    <x v="1"/>
    <x v="1"/>
    <s v="FALL"/>
    <n v="1"/>
    <x v="14"/>
    <n v="0.95971980899999998"/>
    <n v="1"/>
    <x v="0"/>
    <n v="1.4285714285714286"/>
    <n v="1.4402857142857144"/>
    <n v="5.7611428571428576"/>
    <s v="Blw"/>
  </r>
  <r>
    <s v="OtsLGRF23S"/>
    <s v="OtsLGRF23S_0377"/>
    <s v="C-00377"/>
    <d v="2023-08-21T00:00:00"/>
    <x v="0"/>
    <s v="F"/>
    <n v="830"/>
    <x v="15"/>
    <x v="0"/>
    <s v="NA"/>
    <s v="3DD.003D7E4E86"/>
    <s v="NA"/>
    <s v="F"/>
    <x v="0"/>
    <s v="NA"/>
    <s v="NA"/>
    <x v="0"/>
    <x v="0"/>
    <x v="0"/>
    <s v="FALL"/>
    <n v="0.999999999999996"/>
    <x v="0"/>
    <e v="#N/A"/>
    <n v="1"/>
    <x v="2"/>
    <n v="1.4285714285714286"/>
    <n v="1.4402857142857144"/>
    <n v="5.7611428571428576"/>
    <s v="Abv"/>
  </r>
  <r>
    <s v="OtsLGRF23S"/>
    <s v="OtsLGRF23S_0378"/>
    <s v="C-00378"/>
    <d v="2023-08-21T00:00:00"/>
    <x v="0"/>
    <s v="F"/>
    <n v="800"/>
    <x v="4"/>
    <x v="0"/>
    <s v="NA"/>
    <s v="3DD.003D7E4E41"/>
    <s v="NA"/>
    <s v="F"/>
    <x v="0"/>
    <s v="NA"/>
    <s v="NA"/>
    <x v="0"/>
    <x v="0"/>
    <x v="0"/>
    <s v="FALL"/>
    <n v="1"/>
    <x v="0"/>
    <e v="#N/A"/>
    <n v="1"/>
    <x v="0"/>
    <n v="1.4285714285714286"/>
    <n v="1.4402857142857144"/>
    <n v="5.7611428571428576"/>
    <s v="Abv"/>
  </r>
  <r>
    <s v="OtsLGRF23S"/>
    <s v="OtsLGRF23S_0382"/>
    <s v="C-00382"/>
    <d v="2023-08-21T00:00:00"/>
    <x v="0"/>
    <s v="M"/>
    <n v="550"/>
    <x v="34"/>
    <x v="1"/>
    <n v="1"/>
    <s v="NA"/>
    <s v="NA"/>
    <s v="M"/>
    <x v="1"/>
    <s v="OtsLYON20S_1_1485"/>
    <s v="OtsLYON20S_1_1287"/>
    <x v="5"/>
    <x v="3"/>
    <x v="3"/>
    <s v="FALL"/>
    <n v="1"/>
    <x v="1"/>
    <n v="0.98961045999999997"/>
    <n v="1"/>
    <x v="8"/>
    <n v="1.4285714285714286"/>
    <n v="1.4402857142857144"/>
    <n v="5.7611428571428576"/>
    <s v="Abv"/>
  </r>
  <r>
    <s v="OtsLGRF23S"/>
    <s v="OtsLGRF23S_0385"/>
    <s v="C-00385"/>
    <d v="2023-08-21T00:00:00"/>
    <x v="0"/>
    <s v="F"/>
    <n v="740"/>
    <x v="12"/>
    <x v="0"/>
    <s v="NA"/>
    <s v="3DD.003D7E4E66"/>
    <s v="NA"/>
    <s v="M"/>
    <x v="1"/>
    <s v="OtsNPFH19S_1_1312"/>
    <s v="OtsNPFH19S_1_1043"/>
    <x v="2"/>
    <x v="1"/>
    <x v="1"/>
    <s v="FALL"/>
    <n v="1.00000000000001"/>
    <x v="2"/>
    <n v="0.99705232300000002"/>
    <n v="1"/>
    <x v="1"/>
    <n v="1.4285714285714286"/>
    <n v="1.4402857142857144"/>
    <n v="5.7611428571428576"/>
    <s v="Abv"/>
  </r>
  <r>
    <s v="OtsLGRF23S"/>
    <s v="OtsLGRF23S_0388"/>
    <s v="C-00388"/>
    <d v="2023-08-21T00:00:00"/>
    <x v="0"/>
    <s v="F"/>
    <n v="790"/>
    <x v="0"/>
    <x v="0"/>
    <s v="NA"/>
    <s v="3DD.003D7E4E49"/>
    <s v="NA"/>
    <s v="F"/>
    <x v="0"/>
    <s v="OtsLYON19S_1_1801"/>
    <s v="OtsLYON19S_1_1507"/>
    <x v="1"/>
    <x v="1"/>
    <x v="1"/>
    <s v="FALL"/>
    <n v="0.999999999999998"/>
    <x v="1"/>
    <n v="0.95971980899999998"/>
    <n v="1"/>
    <x v="0"/>
    <n v="1.4285714285714286"/>
    <n v="1.4402857142857144"/>
    <n v="5.7611428571428576"/>
    <s v="Abv"/>
  </r>
  <r>
    <s v="OtsLGRF23S"/>
    <s v="OtsLGRF23S_0389"/>
    <s v="C-00389"/>
    <d v="2023-08-21T00:00:00"/>
    <x v="0"/>
    <s v="F"/>
    <n v="800"/>
    <x v="4"/>
    <x v="0"/>
    <s v="NA"/>
    <s v="3DD.003D7E4E39"/>
    <s v="NA"/>
    <s v="F"/>
    <x v="0"/>
    <s v="NA"/>
    <s v="NA"/>
    <x v="0"/>
    <x v="0"/>
    <x v="0"/>
    <s v="FALL"/>
    <n v="1"/>
    <x v="0"/>
    <e v="#N/A"/>
    <n v="1"/>
    <x v="0"/>
    <n v="1.4285714285714286"/>
    <n v="1.4402857142857144"/>
    <n v="5.7611428571428576"/>
    <s v="Abv"/>
  </r>
  <r>
    <s v="OtsLGRF23S"/>
    <s v="OtsLGRF23S_0391"/>
    <s v="C-00391"/>
    <d v="2023-08-21T00:00:00"/>
    <x v="0"/>
    <s v="M"/>
    <n v="730"/>
    <x v="16"/>
    <x v="0"/>
    <s v="NA"/>
    <s v="3DD.003D7E4E73"/>
    <s v="NA"/>
    <s v="M"/>
    <x v="1"/>
    <s v="OtsNPFH19S_1_2337"/>
    <s v="OtsNPFH19S_1_2079"/>
    <x v="2"/>
    <x v="1"/>
    <x v="1"/>
    <s v="FALL"/>
    <n v="0.999999999999998"/>
    <x v="10"/>
    <n v="0.99705232300000002"/>
    <n v="1"/>
    <x v="1"/>
    <n v="1.4285714285714286"/>
    <n v="1.4402857142857144"/>
    <n v="5.7611428571428576"/>
    <s v="Abv"/>
  </r>
  <r>
    <s v="OtsLGRF23S"/>
    <s v="OtsLGRF23S_0392"/>
    <s v="C-00392"/>
    <d v="2023-08-21T00:00:00"/>
    <x v="0"/>
    <s v="F"/>
    <n v="740"/>
    <x v="12"/>
    <x v="0"/>
    <s v="NA"/>
    <s v="3DD.003D7E4E74"/>
    <s v="NA"/>
    <s v="F"/>
    <x v="0"/>
    <s v="NA"/>
    <s v="NA"/>
    <x v="0"/>
    <x v="0"/>
    <x v="0"/>
    <s v="FALL"/>
    <n v="0.999999999999999"/>
    <x v="0"/>
    <e v="#N/A"/>
    <n v="1"/>
    <x v="1"/>
    <n v="1.4285714285714286"/>
    <n v="1.4402857142857144"/>
    <n v="5.7611428571428576"/>
    <s v="Abv"/>
  </r>
  <r>
    <s v="OtsLGRF23S"/>
    <s v="OtsLGRF23S_0394"/>
    <s v="C-00394"/>
    <d v="2023-08-21T00:00:00"/>
    <x v="0"/>
    <s v="M"/>
    <n v="900"/>
    <x v="7"/>
    <x v="0"/>
    <s v="NA"/>
    <s v="3DD.003D7E4E85"/>
    <s v="NA"/>
    <s v="M"/>
    <x v="1"/>
    <s v="OtsNPFH19S_1_1308"/>
    <s v="OtsNPFH19S_1_1041"/>
    <x v="2"/>
    <x v="1"/>
    <x v="1"/>
    <s v="FALL"/>
    <n v="0.999999999999997"/>
    <x v="2"/>
    <n v="0.99705232300000002"/>
    <n v="1"/>
    <x v="4"/>
    <n v="1.4285714285714286"/>
    <n v="1.4402857142857144"/>
    <n v="5.7611428571428576"/>
    <s v="Abv"/>
  </r>
  <r>
    <s v="OtsLGRF23S"/>
    <s v="OtsLGRF23S_0395"/>
    <s v="C-00395"/>
    <d v="2023-08-21T00:00:00"/>
    <x v="0"/>
    <s v="M"/>
    <n v="810"/>
    <x v="9"/>
    <x v="0"/>
    <s v="NA"/>
    <s v="3DD.003D7E4E4A"/>
    <s v="NA"/>
    <s v="M"/>
    <x v="1"/>
    <s v="OtsLYON19S_1_1819"/>
    <s v="OtsLYON19S_1_1546"/>
    <x v="1"/>
    <x v="1"/>
    <x v="1"/>
    <s v="FALL"/>
    <n v="1"/>
    <x v="1"/>
    <n v="0.95971980899999998"/>
    <n v="1"/>
    <x v="0"/>
    <n v="1.4285714285714286"/>
    <n v="1.4402857142857144"/>
    <n v="5.7611428571428576"/>
    <s v="Abv"/>
  </r>
  <r>
    <s v="OtsLGRF23S"/>
    <s v="OtsLGRF23S_0397"/>
    <s v="C-00397"/>
    <d v="2023-08-21T00:00:00"/>
    <x v="0"/>
    <s v="F"/>
    <n v="800"/>
    <x v="4"/>
    <x v="0"/>
    <s v="NA"/>
    <s v="3DD.003D7E4E4C"/>
    <s v="NA"/>
    <s v="F"/>
    <x v="0"/>
    <s v="NA"/>
    <s v="NA"/>
    <x v="0"/>
    <x v="0"/>
    <x v="0"/>
    <s v="FALL"/>
    <n v="0.999999999999997"/>
    <x v="0"/>
    <e v="#N/A"/>
    <n v="1"/>
    <x v="0"/>
    <n v="1.4285714285714286"/>
    <n v="1.4402857142857144"/>
    <n v="5.7611428571428576"/>
    <s v="Abv"/>
  </r>
  <r>
    <s v="OtsLGRF23S"/>
    <s v="OtsLGRF23S_0400"/>
    <s v="C-00400"/>
    <d v="2023-08-21T00:00:00"/>
    <x v="0"/>
    <s v="F"/>
    <n v="820"/>
    <x v="19"/>
    <x v="1"/>
    <s v="NA"/>
    <s v="3DD.003D7E4E47"/>
    <s v="NA"/>
    <s v="M"/>
    <x v="1"/>
    <s v="OtsNPFH19S_1_3326"/>
    <s v="OtsNPFH19S_1_3029"/>
    <x v="2"/>
    <x v="1"/>
    <x v="1"/>
    <s v="FALL"/>
    <n v="0.999999999999998"/>
    <x v="9"/>
    <n v="0.99705232300000002"/>
    <n v="1"/>
    <x v="0"/>
    <n v="1.4285714285714286"/>
    <n v="1.4402857142857144"/>
    <n v="5.7611428571428576"/>
    <s v="Abv"/>
  </r>
  <r>
    <s v="OtsLGRF23S"/>
    <s v="OtsLGRF23S_0402"/>
    <s v="C-00402"/>
    <d v="2023-08-21T00:00:00"/>
    <x v="0"/>
    <s v="F"/>
    <n v="700"/>
    <x v="13"/>
    <x v="1"/>
    <n v="1"/>
    <s v="NA"/>
    <s v="NA"/>
    <s v="F"/>
    <x v="0"/>
    <s v="OtsLYON19S_1_0124"/>
    <s v="OtsLYON19S_1_0073"/>
    <x v="1"/>
    <x v="1"/>
    <x v="1"/>
    <s v="FALL"/>
    <n v="0.999999999999997"/>
    <x v="4"/>
    <n v="0.95971980899999998"/>
    <n v="1"/>
    <x v="5"/>
    <n v="1.4285714285714286"/>
    <n v="1.4402857142857144"/>
    <n v="5.7611428571428576"/>
    <s v="Abv"/>
  </r>
  <r>
    <s v="OtsLGRF23S"/>
    <s v="OtsLGRF23S_0403"/>
    <s v="C-00403"/>
    <d v="2023-08-21T00:00:00"/>
    <x v="0"/>
    <s v="M"/>
    <n v="770"/>
    <x v="2"/>
    <x v="0"/>
    <s v="NA"/>
    <s v="3DD.003D7E4E79"/>
    <s v="NA"/>
    <s v="M"/>
    <x v="1"/>
    <s v="OtsLYON19S_1_0586"/>
    <s v="OtsLYON19S_1_0626"/>
    <x v="1"/>
    <x v="1"/>
    <x v="1"/>
    <s v="FALL"/>
    <n v="1"/>
    <x v="6"/>
    <n v="0.95971980899999998"/>
    <n v="1"/>
    <x v="1"/>
    <n v="1.4285714285714286"/>
    <n v="1.4402857142857144"/>
    <n v="5.7611428571428576"/>
    <s v="Abv"/>
  </r>
  <r>
    <s v="OtsLGRF23S"/>
    <s v="OtsLGRF23S_0405"/>
    <s v="C-00405"/>
    <d v="2023-08-21T00:00:00"/>
    <x v="0"/>
    <s v="F"/>
    <n v="890"/>
    <x v="28"/>
    <x v="1"/>
    <s v="NA"/>
    <s v="3DD.003D7E4E58"/>
    <s v="NA"/>
    <s v="F"/>
    <x v="0"/>
    <s v="OtsLYON18S_1_1355"/>
    <s v="OtsLYON18S_1_1720"/>
    <x v="3"/>
    <x v="2"/>
    <x v="2"/>
    <s v="FALL"/>
    <n v="0.999999999999997"/>
    <x v="11"/>
    <n v="0.80551598400000002"/>
    <n v="1"/>
    <x v="4"/>
    <n v="1.4285714285714286"/>
    <n v="1.4402857142857144"/>
    <n v="5.7611428571428576"/>
    <s v="Blw"/>
  </r>
  <r>
    <s v="OtsLGRF23S"/>
    <s v="OtsLGRF23S_0407"/>
    <s v="C-00407"/>
    <d v="2023-08-21T00:00:00"/>
    <x v="0"/>
    <s v="F"/>
    <n v="750"/>
    <x v="1"/>
    <x v="0"/>
    <s v="NA"/>
    <s v="3DD.003D7E4E77"/>
    <s v="NA"/>
    <s v="F"/>
    <x v="0"/>
    <s v="OtsLYON19S_1_0129"/>
    <s v="OtsLYON19S_1_0077"/>
    <x v="1"/>
    <x v="1"/>
    <x v="1"/>
    <s v="FALL"/>
    <n v="1"/>
    <x v="4"/>
    <n v="0.95971980899999998"/>
    <n v="1"/>
    <x v="1"/>
    <n v="1.4285714285714286"/>
    <n v="1.4402857142857144"/>
    <n v="5.7611428571428576"/>
    <s v="Abv"/>
  </r>
  <r>
    <s v="OtsLGRF23S"/>
    <s v="OtsLGRF23S_0409"/>
    <s v="C-00409"/>
    <d v="2023-08-21T00:00:00"/>
    <x v="0"/>
    <s v="M"/>
    <n v="830"/>
    <x v="15"/>
    <x v="0"/>
    <s v="NA"/>
    <s v="3DD.003D7E4E5F"/>
    <s v="This individual failed to genotype"/>
    <s v="U"/>
    <x v="1"/>
    <s v="NG"/>
    <s v="NG"/>
    <x v="4"/>
    <x v="0"/>
    <x v="0"/>
    <s v="NA"/>
    <s v="NA"/>
    <x v="5"/>
    <e v="#N/A"/>
    <n v="1"/>
    <x v="2"/>
    <n v="1.4285714285714286"/>
    <n v="1.4402857142857144"/>
    <n v="5.7611428571428576"/>
    <s v="Abv"/>
  </r>
  <r>
    <s v="OtsLGRF23S"/>
    <s v="OtsLGRF23S_0410"/>
    <s v="C-00410"/>
    <d v="2023-08-21T00:00:00"/>
    <x v="0"/>
    <s v="F"/>
    <n v="810"/>
    <x v="9"/>
    <x v="0"/>
    <s v="NA"/>
    <s v="3DD.003D7E5401"/>
    <s v="NA"/>
    <s v="F"/>
    <x v="0"/>
    <s v="NA"/>
    <s v="NA"/>
    <x v="0"/>
    <x v="0"/>
    <x v="0"/>
    <s v="FALL"/>
    <n v="1"/>
    <x v="0"/>
    <e v="#N/A"/>
    <n v="1"/>
    <x v="0"/>
    <n v="1.4285714285714286"/>
    <n v="1.4402857142857144"/>
    <n v="5.7611428571428576"/>
    <s v="Abv"/>
  </r>
  <r>
    <s v="OtsLGRF23S"/>
    <s v="OtsLGRF23S_0412"/>
    <s v="C-00412"/>
    <d v="2023-08-21T00:00:00"/>
    <x v="0"/>
    <s v="F"/>
    <n v="790"/>
    <x v="0"/>
    <x v="0"/>
    <s v="NA"/>
    <s v="3DD.003D7E540B"/>
    <s v="NA"/>
    <s v="F"/>
    <x v="0"/>
    <s v="OtsLYON19S_1_0105"/>
    <s v="OtsLYON19S_1_0005"/>
    <x v="1"/>
    <x v="1"/>
    <x v="1"/>
    <s v="FALL"/>
    <n v="1"/>
    <x v="4"/>
    <n v="0.95971980899999998"/>
    <n v="1"/>
    <x v="0"/>
    <n v="1.4285714285714286"/>
    <n v="1.4402857142857144"/>
    <n v="5.7611428571428576"/>
    <s v="Abv"/>
  </r>
  <r>
    <s v="OtsLGRF23S"/>
    <s v="OtsLGRF23S_0414"/>
    <s v="C-00414"/>
    <d v="2023-08-21T00:00:00"/>
    <x v="0"/>
    <s v="F"/>
    <n v="700"/>
    <x v="13"/>
    <x v="0"/>
    <s v="NA"/>
    <s v="3DD.003D7E53E8"/>
    <s v="NA"/>
    <s v="F"/>
    <x v="0"/>
    <s v="OtsLYON19S_1_0142"/>
    <s v="OtsLYON19S_1_0206"/>
    <x v="1"/>
    <x v="1"/>
    <x v="1"/>
    <s v="FALL"/>
    <n v="1"/>
    <x v="4"/>
    <n v="0.95971980899999998"/>
    <n v="1"/>
    <x v="5"/>
    <n v="1.4285714285714286"/>
    <n v="1.4402857142857144"/>
    <n v="5.7611428571428576"/>
    <s v="Abv"/>
  </r>
  <r>
    <s v="OtsLGRF23S"/>
    <s v="OtsLGRF23S_0415"/>
    <s v="C-00415"/>
    <d v="2023-08-21T00:00:00"/>
    <x v="0"/>
    <s v="F"/>
    <n v="780"/>
    <x v="8"/>
    <x v="0"/>
    <s v="NA"/>
    <s v="3DD.003D7E540A"/>
    <s v="This individual failed to genotype"/>
    <s v="U"/>
    <x v="0"/>
    <s v="NG"/>
    <s v="NG"/>
    <x v="4"/>
    <x v="0"/>
    <x v="0"/>
    <s v="NA"/>
    <s v="NA"/>
    <x v="5"/>
    <e v="#N/A"/>
    <n v="1"/>
    <x v="0"/>
    <n v="1.4285714285714286"/>
    <n v="1.4402857142857144"/>
    <n v="5.7611428571428576"/>
    <s v="Abv"/>
  </r>
  <r>
    <s v="OtsLGRF23S"/>
    <s v="OtsLGRF23S_0416"/>
    <s v="C-00416"/>
    <d v="2023-08-21T00:00:00"/>
    <x v="0"/>
    <s v="F"/>
    <n v="820"/>
    <x v="19"/>
    <x v="1"/>
    <n v="1"/>
    <s v="3DD.003D7E53E0"/>
    <s v="NA"/>
    <s v="F"/>
    <x v="0"/>
    <s v="OtsLYON19S_1_1318"/>
    <s v="OtsLYON19S_1_1232"/>
    <x v="1"/>
    <x v="1"/>
    <x v="1"/>
    <s v="FALL"/>
    <n v="0.999999999999998"/>
    <x v="12"/>
    <n v="0.95971980899999998"/>
    <n v="1"/>
    <x v="0"/>
    <n v="1.4285714285714286"/>
    <n v="1.4402857142857144"/>
    <n v="5.7611428571428576"/>
    <s v="Abv"/>
  </r>
  <r>
    <s v="OtsLGRF23S"/>
    <s v="OtsLGRF23S_0420"/>
    <s v="C-00420"/>
    <d v="2023-08-21T00:00:00"/>
    <x v="0"/>
    <s v="M"/>
    <n v="760"/>
    <x v="6"/>
    <x v="0"/>
    <s v="NA"/>
    <s v="3DD.003D7E53D2"/>
    <s v="NA"/>
    <s v="M"/>
    <x v="1"/>
    <s v="OtsLYON19S_1_1360"/>
    <s v="OtsLYON19S_1_1432"/>
    <x v="1"/>
    <x v="1"/>
    <x v="1"/>
    <s v="FALL"/>
    <n v="0.999999999999995"/>
    <x v="17"/>
    <n v="0.95971980899999998"/>
    <n v="1"/>
    <x v="1"/>
    <n v="1.4285714285714286"/>
    <n v="1.4402857142857144"/>
    <n v="5.7611428571428576"/>
    <s v="Blw"/>
  </r>
  <r>
    <s v="OtsLGRF23S"/>
    <s v="OtsLGRF23S_0422"/>
    <s v="C-00422"/>
    <d v="2023-08-21T00:00:00"/>
    <x v="0"/>
    <s v="M"/>
    <n v="680"/>
    <x v="35"/>
    <x v="1"/>
    <n v="1"/>
    <s v="NA"/>
    <s v="NA"/>
    <s v="M"/>
    <x v="1"/>
    <s v="OtsLYON20S_1_1335"/>
    <s v="OtsLYON20S_1_0863"/>
    <x v="5"/>
    <x v="3"/>
    <x v="3"/>
    <s v="FALL"/>
    <n v="1"/>
    <x v="16"/>
    <n v="0.98961045999999997"/>
    <n v="1"/>
    <x v="5"/>
    <n v="1.4285714285714286"/>
    <n v="1.4402857142857144"/>
    <n v="5.7611428571428576"/>
    <s v="Abv"/>
  </r>
  <r>
    <s v="OtsLGRF23S"/>
    <s v="OtsLGRF23S_0423"/>
    <s v="C-00423"/>
    <d v="2023-08-21T00:00:00"/>
    <x v="0"/>
    <s v="F"/>
    <n v="750"/>
    <x v="1"/>
    <x v="0"/>
    <s v="NA"/>
    <s v="3DD.003D7E53E9"/>
    <s v="NA"/>
    <s v="F"/>
    <x v="0"/>
    <s v="NA"/>
    <s v="NA"/>
    <x v="0"/>
    <x v="0"/>
    <x v="0"/>
    <s v="FALL"/>
    <n v="1"/>
    <x v="0"/>
    <e v="#N/A"/>
    <n v="1"/>
    <x v="1"/>
    <n v="1.4285714285714286"/>
    <n v="1.4402857142857144"/>
    <n v="5.7611428571428576"/>
    <s v="Abv"/>
  </r>
  <r>
    <s v="OtsLGRF23S"/>
    <s v="OtsLGRF23S_0424"/>
    <s v="C-00424"/>
    <d v="2023-08-21T00:00:00"/>
    <x v="0"/>
    <s v="F"/>
    <n v="790"/>
    <x v="0"/>
    <x v="0"/>
    <s v="NA"/>
    <s v="3DD.003D7E53D8"/>
    <s v="NA"/>
    <s v="F"/>
    <x v="0"/>
    <s v="OtsLYON19S_1_1706"/>
    <s v="OtsLYON19S_1_1901"/>
    <x v="1"/>
    <x v="1"/>
    <x v="1"/>
    <s v="FALL"/>
    <n v="1"/>
    <x v="1"/>
    <n v="0.95971980899999998"/>
    <n v="1"/>
    <x v="0"/>
    <n v="1.4285714285714286"/>
    <n v="1.4402857142857144"/>
    <n v="5.7611428571428576"/>
    <s v="Abv"/>
  </r>
  <r>
    <s v="OtsLGRF23S"/>
    <s v="OtsLGRF23S_0425"/>
    <s v="C-00425"/>
    <d v="2023-08-21T00:00:00"/>
    <x v="0"/>
    <s v="F"/>
    <n v="810"/>
    <x v="9"/>
    <x v="0"/>
    <s v="NA"/>
    <s v="3DD.003D7E5410"/>
    <s v="NA"/>
    <s v="F"/>
    <x v="0"/>
    <s v="OtsLYON19S_1_1335"/>
    <s v="OtsLYON19S_1_1420"/>
    <x v="1"/>
    <x v="1"/>
    <x v="1"/>
    <s v="FALL"/>
    <n v="0.999999999999994"/>
    <x v="17"/>
    <n v="0.95971980899999998"/>
    <n v="1"/>
    <x v="0"/>
    <n v="1.4285714285714286"/>
    <n v="1.4402857142857144"/>
    <n v="5.7611428571428576"/>
    <s v="Blw"/>
  </r>
  <r>
    <s v="OtsLGRF23S"/>
    <s v="OtsLGRF23S_0426"/>
    <s v="C-00426"/>
    <d v="2023-08-21T00:00:00"/>
    <x v="0"/>
    <s v="F"/>
    <n v="770"/>
    <x v="2"/>
    <x v="0"/>
    <s v="NA"/>
    <s v="3DD.003D7E540E"/>
    <s v="NA"/>
    <s v="F"/>
    <x v="0"/>
    <s v="OtsLYON19S_1_0555"/>
    <s v="OtsLYON19S_1_0456"/>
    <x v="1"/>
    <x v="1"/>
    <x v="1"/>
    <s v="FALL"/>
    <n v="1"/>
    <x v="7"/>
    <n v="0.95971980899999998"/>
    <n v="1"/>
    <x v="1"/>
    <n v="1.4285714285714286"/>
    <n v="1.4402857142857144"/>
    <n v="5.7611428571428576"/>
    <s v="Blw"/>
  </r>
  <r>
    <s v="OtsLGRF23S"/>
    <s v="OtsLGRF23S_0432"/>
    <s v="C-00432"/>
    <d v="2023-08-21T00:00:00"/>
    <x v="0"/>
    <s v="M"/>
    <n v="590"/>
    <x v="36"/>
    <x v="1"/>
    <n v="1"/>
    <s v="NA"/>
    <s v="NA"/>
    <s v="M"/>
    <x v="1"/>
    <s v="OtsNPFH20S_1_0486"/>
    <s v="OtsNPFH20S_1_0447"/>
    <x v="8"/>
    <x v="3"/>
    <x v="3"/>
    <s v="FALL"/>
    <n v="1"/>
    <x v="9"/>
    <n v="0.98845608500000004"/>
    <n v="1"/>
    <x v="9"/>
    <n v="1.4285714285714286"/>
    <n v="1.4402857142857144"/>
    <n v="5.7611428571428576"/>
    <s v="Abv"/>
  </r>
  <r>
    <s v="OtsLGRF23S"/>
    <s v="OtsLGRF23S_0434"/>
    <s v="C-00434"/>
    <d v="2023-08-21T00:00:00"/>
    <x v="0"/>
    <s v="F"/>
    <n v="770"/>
    <x v="2"/>
    <x v="0"/>
    <s v="NA"/>
    <s v="3DD.003D7E53BF"/>
    <s v="NA"/>
    <s v="F"/>
    <x v="0"/>
    <s v="NA"/>
    <s v="NA"/>
    <x v="0"/>
    <x v="0"/>
    <x v="0"/>
    <s v="FALL"/>
    <n v="0.999999999999999"/>
    <x v="0"/>
    <e v="#N/A"/>
    <n v="1"/>
    <x v="1"/>
    <n v="1.4285714285714286"/>
    <n v="1.4402857142857144"/>
    <n v="5.7611428571428576"/>
    <s v="Abv"/>
  </r>
  <r>
    <s v="OtsLGRF23S"/>
    <s v="OtsLGRF23S_0437"/>
    <s v="C-00437"/>
    <d v="2023-08-21T00:00:00"/>
    <x v="0"/>
    <s v="M"/>
    <n v="800"/>
    <x v="4"/>
    <x v="1"/>
    <n v="1"/>
    <s v="3DD.003D7E5414"/>
    <s v="NA"/>
    <s v="M"/>
    <x v="1"/>
    <s v="OtsLYON19S_1_0542"/>
    <s v="OtsLYON19S_1_0408"/>
    <x v="1"/>
    <x v="1"/>
    <x v="1"/>
    <s v="FALL"/>
    <n v="1"/>
    <x v="7"/>
    <n v="0.95971980899999998"/>
    <n v="1"/>
    <x v="0"/>
    <n v="1.4285714285714286"/>
    <n v="1.4402857142857144"/>
    <n v="5.7611428571428576"/>
    <s v="Blw"/>
  </r>
  <r>
    <s v="OtsLGRF23S"/>
    <s v="OtsLGRF23S_0438"/>
    <s v="C-00438"/>
    <d v="2023-08-21T00:00:00"/>
    <x v="0"/>
    <s v="F"/>
    <n v="790"/>
    <x v="0"/>
    <x v="0"/>
    <s v="NA"/>
    <s v="3DD.003D7E53CB"/>
    <s v="NA"/>
    <s v="F"/>
    <x v="0"/>
    <s v="NA"/>
    <s v="NA"/>
    <x v="0"/>
    <x v="0"/>
    <x v="0"/>
    <s v="FALL"/>
    <n v="0.999999999999998"/>
    <x v="0"/>
    <e v="#N/A"/>
    <n v="1"/>
    <x v="0"/>
    <n v="1.4285714285714286"/>
    <n v="1.4402857142857144"/>
    <n v="5.7611428571428576"/>
    <s v="Abv"/>
  </r>
  <r>
    <s v="OtsLGRF23S"/>
    <s v="OtsLGRF23S_0441"/>
    <s v="C-00441"/>
    <d v="2023-08-21T00:00:00"/>
    <x v="0"/>
    <s v="F"/>
    <n v="820"/>
    <x v="19"/>
    <x v="0"/>
    <s v="NA"/>
    <s v="3DD.003D7E53E2"/>
    <s v="NA"/>
    <s v="F"/>
    <x v="0"/>
    <s v="OtsLYON19S_1_0711"/>
    <s v="OtsLYON19S_1_0678"/>
    <x v="1"/>
    <x v="1"/>
    <x v="1"/>
    <s v="FALL"/>
    <n v="1"/>
    <x v="6"/>
    <n v="0.95971980899999998"/>
    <n v="1"/>
    <x v="0"/>
    <n v="1.4285714285714286"/>
    <n v="1.4402857142857144"/>
    <n v="5.7611428571428576"/>
    <s v="Abv"/>
  </r>
  <r>
    <s v="OtsLGRF23S"/>
    <s v="OtsLGRF23S_0442"/>
    <s v="C-00442"/>
    <d v="2023-08-21T00:00:00"/>
    <x v="0"/>
    <s v="M"/>
    <n v="460"/>
    <x v="37"/>
    <x v="1"/>
    <n v="1"/>
    <s v="NA"/>
    <s v="NA"/>
    <s v="M"/>
    <x v="1"/>
    <s v="OtsLYON21S_1_0888"/>
    <s v="OtsLYON21S_1_1888"/>
    <x v="7"/>
    <x v="4"/>
    <x v="4"/>
    <s v="FALL"/>
    <n v="1"/>
    <x v="16"/>
    <e v="#N/A"/>
    <n v="1"/>
    <x v="10"/>
    <n v="1.4285714285714286"/>
    <n v="1.4402857142857144"/>
    <n v="5.7611428571428576"/>
    <s v="Abv"/>
  </r>
  <r>
    <s v="OtsLGRF23S"/>
    <s v="OtsLGRF23S_0444"/>
    <s v="C-00444"/>
    <d v="2023-08-21T00:00:00"/>
    <x v="0"/>
    <s v="F"/>
    <n v="780"/>
    <x v="8"/>
    <x v="0"/>
    <s v="NA"/>
    <s v="3DD.003D7E53D9"/>
    <s v="NA"/>
    <s v="F"/>
    <x v="0"/>
    <s v="OtsLYON19S_1_1716"/>
    <s v="OtsLYON19S_1_1919"/>
    <x v="1"/>
    <x v="1"/>
    <x v="1"/>
    <s v="FALL"/>
    <n v="1"/>
    <x v="1"/>
    <n v="0.95971980899999998"/>
    <n v="1"/>
    <x v="0"/>
    <n v="1.4285714285714286"/>
    <n v="1.4402857142857144"/>
    <n v="5.7611428571428576"/>
    <s v="Abv"/>
  </r>
  <r>
    <s v="OtsLGRF23S"/>
    <s v="OtsLGRF23S_0445"/>
    <s v="C-00445"/>
    <d v="2023-08-21T00:00:00"/>
    <x v="0"/>
    <s v="M"/>
    <n v="930"/>
    <x v="26"/>
    <x v="1"/>
    <s v="NA"/>
    <s v="3DD.003D7E53DC"/>
    <s v="NA"/>
    <s v="M"/>
    <x v="1"/>
    <s v="NA"/>
    <s v="NA"/>
    <x v="0"/>
    <x v="0"/>
    <x v="0"/>
    <s v="FALL"/>
    <n v="0.999999999999998"/>
    <x v="8"/>
    <e v="#N/A"/>
    <n v="1"/>
    <x v="6"/>
    <n v="1.4285714285714286"/>
    <n v="1.4402857142857144"/>
    <n v="5.7611428571428576"/>
    <s v="Abv"/>
  </r>
  <r>
    <s v="OtsLGRF23S"/>
    <s v="OtsLGRF23S_0446"/>
    <s v="C-00446"/>
    <d v="2023-08-21T00:00:00"/>
    <x v="0"/>
    <s v="F"/>
    <n v="720"/>
    <x v="17"/>
    <x v="0"/>
    <s v="NA"/>
    <s v="3DD.003D7E53E1"/>
    <s v="NA"/>
    <s v="F"/>
    <x v="0"/>
    <s v="OtsLYON19S_1_0539"/>
    <s v="OtsLYON19S_1_0396"/>
    <x v="1"/>
    <x v="1"/>
    <x v="1"/>
    <s v="FALL"/>
    <n v="1"/>
    <x v="7"/>
    <n v="0.95971980899999998"/>
    <n v="1"/>
    <x v="5"/>
    <n v="1.4285714285714286"/>
    <n v="1.4402857142857144"/>
    <n v="5.7611428571428576"/>
    <s v="Blw"/>
  </r>
  <r>
    <s v="OtsLGRF23S"/>
    <s v="OtsLGRF23S_0447"/>
    <s v="C-00447"/>
    <d v="2023-08-21T00:00:00"/>
    <x v="0"/>
    <s v="M"/>
    <n v="850"/>
    <x v="14"/>
    <x v="0"/>
    <s v="NA"/>
    <s v="3DD.003D7E53EC"/>
    <s v="NA"/>
    <s v="M"/>
    <x v="1"/>
    <s v="OtsLYON19S_1_0525"/>
    <s v="OtsLYON19S_1_0360"/>
    <x v="1"/>
    <x v="1"/>
    <x v="1"/>
    <s v="FALL"/>
    <n v="1"/>
    <x v="3"/>
    <n v="0.95971980899999998"/>
    <n v="1"/>
    <x v="2"/>
    <n v="1.4285714285714286"/>
    <n v="1.4402857142857144"/>
    <n v="5.7611428571428576"/>
    <s v="Abv"/>
  </r>
  <r>
    <s v="OtsLGRF23S"/>
    <s v="OtsLGRF23S_0448"/>
    <s v="C-00448"/>
    <d v="2023-08-21T00:00:00"/>
    <x v="0"/>
    <s v="M"/>
    <n v="700"/>
    <x v="13"/>
    <x v="0"/>
    <s v="NA"/>
    <s v="3DD.003D7E53EE"/>
    <s v="NA"/>
    <s v="M"/>
    <x v="1"/>
    <s v="OtsLYON19S_1_0140"/>
    <s v="OtsLYON19S_1_0098"/>
    <x v="1"/>
    <x v="1"/>
    <x v="1"/>
    <s v="FALL"/>
    <n v="0.999999999999999"/>
    <x v="4"/>
    <n v="0.95971980899999998"/>
    <n v="1"/>
    <x v="5"/>
    <n v="1.4285714285714286"/>
    <n v="1.4402857142857144"/>
    <n v="5.7611428571428576"/>
    <s v="Abv"/>
  </r>
  <r>
    <s v="OtsLGRF23S"/>
    <s v="OtsLGRF23S_0451"/>
    <s v="C-00451"/>
    <d v="2023-08-21T00:00:00"/>
    <x v="0"/>
    <s v="F"/>
    <n v="710"/>
    <x v="10"/>
    <x v="0"/>
    <s v="NA"/>
    <s v="3DD.003D7E53B2"/>
    <s v="NA"/>
    <s v="F"/>
    <x v="0"/>
    <s v="OtsLYON19S_1_0521"/>
    <s v="OtsLYON19S_1_0357"/>
    <x v="1"/>
    <x v="1"/>
    <x v="1"/>
    <s v="FALL"/>
    <n v="1"/>
    <x v="3"/>
    <n v="0.95971980899999998"/>
    <n v="1"/>
    <x v="5"/>
    <n v="1.4285714285714286"/>
    <n v="1.4402857142857144"/>
    <n v="5.7611428571428576"/>
    <s v="Abv"/>
  </r>
  <r>
    <s v="OtsLGRF23S"/>
    <s v="OtsLGRF23S_0452"/>
    <s v="C-00452"/>
    <d v="2023-08-21T00:00:00"/>
    <x v="0"/>
    <s v="F"/>
    <n v="820"/>
    <x v="19"/>
    <x v="0"/>
    <s v="NA"/>
    <s v="3DD.003D7E53CA"/>
    <s v="NA"/>
    <s v="F"/>
    <x v="0"/>
    <s v="OtsLYON19S_1_0111"/>
    <s v="OtsLYON19S_1_0020"/>
    <x v="1"/>
    <x v="1"/>
    <x v="1"/>
    <s v="FALL"/>
    <n v="1"/>
    <x v="4"/>
    <n v="0.95971980899999998"/>
    <n v="1"/>
    <x v="0"/>
    <n v="1.4285714285714286"/>
    <n v="1.4402857142857144"/>
    <n v="5.7611428571428576"/>
    <s v="Abv"/>
  </r>
  <r>
    <s v="OtsLGRF23S"/>
    <s v="OtsLGRF23S_0457"/>
    <s v="C-00457"/>
    <d v="2023-08-21T00:00:00"/>
    <x v="0"/>
    <s v="M"/>
    <n v="820"/>
    <x v="19"/>
    <x v="1"/>
    <n v="1"/>
    <s v="3DD.003D7E53DF"/>
    <s v="NA"/>
    <s v="M"/>
    <x v="1"/>
    <s v="OtsLYON19S_1_1321"/>
    <s v="OtsLYON19S_1_1235"/>
    <x v="1"/>
    <x v="1"/>
    <x v="1"/>
    <s v="FALL"/>
    <n v="1"/>
    <x v="12"/>
    <n v="0.95971980899999998"/>
    <n v="1"/>
    <x v="0"/>
    <n v="1.4285714285714286"/>
    <n v="1.4402857142857144"/>
    <n v="5.7611428571428576"/>
    <s v="Abv"/>
  </r>
  <r>
    <s v="OtsLGRF23S"/>
    <s v="OtsLGRF23S_0459"/>
    <s v="C-00459"/>
    <d v="2023-08-21T00:00:00"/>
    <x v="0"/>
    <s v="F"/>
    <n v="840"/>
    <x v="18"/>
    <x v="0"/>
    <s v="NA"/>
    <s v="3DD.003D7E53F7"/>
    <s v="NA"/>
    <s v="F"/>
    <x v="0"/>
    <s v="OtsLYON19S_1_0558"/>
    <s v="OtsLYON19S_1_0460"/>
    <x v="1"/>
    <x v="1"/>
    <x v="1"/>
    <s v="FALL"/>
    <n v="1.00000000000001"/>
    <x v="7"/>
    <n v="0.95971980899999998"/>
    <n v="1"/>
    <x v="2"/>
    <n v="1.4285714285714286"/>
    <n v="1.4402857142857144"/>
    <n v="5.7611428571428576"/>
    <s v="Blw"/>
  </r>
  <r>
    <s v="OtsLGRF23S"/>
    <s v="OtsLGRF23S_0460"/>
    <s v="C-00460"/>
    <d v="2023-08-21T00:00:00"/>
    <x v="0"/>
    <s v="F"/>
    <n v="820"/>
    <x v="19"/>
    <x v="0"/>
    <s v="NA"/>
    <s v="3DD.003D7E53F2"/>
    <s v="NA"/>
    <s v="F"/>
    <x v="0"/>
    <s v="OtsLYON19S_1_0565"/>
    <s v="OtsLYON19S_1_0469"/>
    <x v="1"/>
    <x v="1"/>
    <x v="1"/>
    <s v="FALL"/>
    <n v="1"/>
    <x v="7"/>
    <n v="0.95971980899999998"/>
    <n v="1"/>
    <x v="0"/>
    <n v="1.4285714285714286"/>
    <n v="1.4402857142857144"/>
    <n v="5.7611428571428576"/>
    <s v="Blw"/>
  </r>
  <r>
    <s v="OtsLGRF23S"/>
    <s v="OtsLGRF23S_0462"/>
    <s v="C-00462"/>
    <d v="2023-08-21T00:00:00"/>
    <x v="0"/>
    <s v="M"/>
    <n v="840"/>
    <x v="18"/>
    <x v="0"/>
    <s v="NA"/>
    <s v="3DD.003D7E53C1"/>
    <s v="NA"/>
    <s v="M"/>
    <x v="1"/>
    <s v="OtsNPFH19S_1_1306"/>
    <s v="OtsNPFH19S_1_1030"/>
    <x v="2"/>
    <x v="1"/>
    <x v="1"/>
    <s v="FALL"/>
    <n v="0.999999999999996"/>
    <x v="2"/>
    <n v="0.99705232300000002"/>
    <n v="1"/>
    <x v="2"/>
    <n v="1.4285714285714286"/>
    <n v="1.4402857142857144"/>
    <n v="5.7611428571428576"/>
    <s v="Abv"/>
  </r>
  <r>
    <s v="OtsLGRF23S"/>
    <s v="OtsLGRF23S_0464"/>
    <s v="C-00464"/>
    <d v="2023-08-21T00:00:00"/>
    <x v="0"/>
    <s v="M"/>
    <n v="730"/>
    <x v="16"/>
    <x v="0"/>
    <s v="NA"/>
    <s v="3DD.003D7E53BA"/>
    <s v="NA"/>
    <s v="M"/>
    <x v="1"/>
    <s v="NA"/>
    <s v="NA"/>
    <x v="0"/>
    <x v="0"/>
    <x v="0"/>
    <s v="FALL"/>
    <n v="1"/>
    <x v="0"/>
    <e v="#N/A"/>
    <n v="1"/>
    <x v="1"/>
    <n v="1.4285714285714286"/>
    <n v="1.4402857142857144"/>
    <n v="5.7611428571428576"/>
    <s v="Abv"/>
  </r>
  <r>
    <s v="OtsLGRF23S"/>
    <s v="OtsLGRF23S_0465"/>
    <s v="C-00465"/>
    <d v="2023-08-21T00:00:00"/>
    <x v="0"/>
    <s v="F"/>
    <n v="710"/>
    <x v="10"/>
    <x v="0"/>
    <s v="NA"/>
    <s v="3DD.003D7E53F5"/>
    <s v="NA"/>
    <s v="F"/>
    <x v="0"/>
    <s v="OtsLYON20S_1_0300"/>
    <s v="OtsLYON20S_1_1056"/>
    <x v="5"/>
    <x v="3"/>
    <x v="3"/>
    <s v="FALL"/>
    <n v="1"/>
    <x v="6"/>
    <n v="0.98961045999999997"/>
    <n v="1"/>
    <x v="5"/>
    <n v="1.4285714285714286"/>
    <n v="1.4402857142857144"/>
    <n v="5.7611428571428576"/>
    <s v="Abv"/>
  </r>
  <r>
    <s v="OtsLGRF23S"/>
    <s v="OtsLGRF23S_0467"/>
    <s v="C-00467"/>
    <d v="2023-08-21T00:00:00"/>
    <x v="0"/>
    <s v="M"/>
    <n v="800"/>
    <x v="4"/>
    <x v="0"/>
    <s v="NA"/>
    <s v="3DD.003D494A6C"/>
    <s v="NA"/>
    <s v="F"/>
    <x v="0"/>
    <s v="NA"/>
    <s v="NA"/>
    <x v="0"/>
    <x v="0"/>
    <x v="0"/>
    <s v="FALL"/>
    <n v="1"/>
    <x v="0"/>
    <e v="#N/A"/>
    <n v="1"/>
    <x v="0"/>
    <n v="1.4285714285714286"/>
    <n v="1.4402857142857144"/>
    <n v="5.7611428571428576"/>
    <s v="Abv"/>
  </r>
  <r>
    <s v="OtsLGRF23S"/>
    <s v="OtsLGRF23S_0468"/>
    <s v="C-00468"/>
    <d v="2023-08-21T00:00:00"/>
    <x v="0"/>
    <s v="M"/>
    <n v="870"/>
    <x v="3"/>
    <x v="1"/>
    <n v="1"/>
    <s v="3DD.003D7E53CF"/>
    <s v="NA"/>
    <s v="M"/>
    <x v="1"/>
    <s v="OtsNPFH19S_1_3310"/>
    <s v="OtsNPFH19S_1_3056"/>
    <x v="2"/>
    <x v="1"/>
    <x v="1"/>
    <s v="FALL"/>
    <n v="0.999999999999998"/>
    <x v="9"/>
    <n v="0.99705232300000002"/>
    <n v="1"/>
    <x v="2"/>
    <n v="1.4285714285714286"/>
    <n v="1.4402857142857144"/>
    <n v="5.7611428571428576"/>
    <s v="Abv"/>
  </r>
  <r>
    <s v="OtsLGRF23S"/>
    <s v="OtsLGRF23S_0469"/>
    <s v="C-00469"/>
    <d v="2023-08-21T00:00:00"/>
    <x v="0"/>
    <s v="F"/>
    <n v="800"/>
    <x v="4"/>
    <x v="0"/>
    <s v="NA"/>
    <s v="3DD.003D7E53D4"/>
    <s v="NA"/>
    <s v="F"/>
    <x v="0"/>
    <s v="OtsLYON19S_1_0540"/>
    <s v="OtsLYON19S_1_0400"/>
    <x v="1"/>
    <x v="1"/>
    <x v="1"/>
    <s v="FALL"/>
    <n v="0.999999999999999"/>
    <x v="7"/>
    <n v="0.95971980899999998"/>
    <n v="1"/>
    <x v="0"/>
    <n v="1.4285714285714286"/>
    <n v="1.4402857142857144"/>
    <n v="5.7611428571428576"/>
    <s v="Blw"/>
  </r>
  <r>
    <s v="OtsLGRF23S"/>
    <s v="OtsLGRF23S_0470"/>
    <s v="C-00470"/>
    <d v="2023-08-21T00:00:00"/>
    <x v="0"/>
    <s v="F"/>
    <n v="850"/>
    <x v="14"/>
    <x v="0"/>
    <s v="NA"/>
    <s v="3DD.003D7E53DE"/>
    <s v="NA"/>
    <s v="F"/>
    <x v="0"/>
    <s v="NA"/>
    <s v="NA"/>
    <x v="0"/>
    <x v="0"/>
    <x v="0"/>
    <s v="FALL"/>
    <n v="0.999999999999999"/>
    <x v="0"/>
    <e v="#N/A"/>
    <n v="1"/>
    <x v="2"/>
    <n v="1.4285714285714286"/>
    <n v="1.4402857142857144"/>
    <n v="5.7611428571428576"/>
    <s v="Abv"/>
  </r>
  <r>
    <s v="OtsLGRF23S"/>
    <s v="OtsLGRF23S_0471"/>
    <s v="C-00471"/>
    <d v="2023-08-21T00:00:00"/>
    <x v="0"/>
    <s v="M"/>
    <n v="880"/>
    <x v="22"/>
    <x v="0"/>
    <s v="NA"/>
    <s v="3DD.003D7E53C4"/>
    <s v="NA"/>
    <s v="M"/>
    <x v="1"/>
    <s v="OtsNPFH19S_1_1304"/>
    <s v="OtsNPFH19S_1_1097"/>
    <x v="2"/>
    <x v="1"/>
    <x v="1"/>
    <s v="FALL"/>
    <n v="0.999999999999999"/>
    <x v="2"/>
    <n v="0.99705232300000002"/>
    <n v="1"/>
    <x v="4"/>
    <n v="1.4285714285714286"/>
    <n v="1.4402857142857144"/>
    <n v="5.7611428571428576"/>
    <s v="Abv"/>
  </r>
  <r>
    <s v="OtsLGRF23S"/>
    <s v="OtsLGRF23S_0472"/>
    <s v="C-00472"/>
    <d v="2023-08-21T00:00:00"/>
    <x v="0"/>
    <s v="M"/>
    <n v="710"/>
    <x v="10"/>
    <x v="1"/>
    <n v="1"/>
    <s v="NA"/>
    <s v="NA"/>
    <s v="M"/>
    <x v="1"/>
    <s v="OtsNPFH19S_1_2331"/>
    <s v="OtsNPFH19S_1_2046"/>
    <x v="2"/>
    <x v="1"/>
    <x v="1"/>
    <s v="FALL"/>
    <n v="1"/>
    <x v="10"/>
    <n v="0.99705232300000002"/>
    <n v="1"/>
    <x v="5"/>
    <n v="1.4285714285714286"/>
    <n v="1.4402857142857144"/>
    <n v="5.7611428571428576"/>
    <s v="Abv"/>
  </r>
  <r>
    <s v="OtsLGRF23S"/>
    <s v="OtsLGRF23S_0474"/>
    <s v="C-00474"/>
    <d v="2023-08-21T00:00:00"/>
    <x v="0"/>
    <s v="F"/>
    <n v="850"/>
    <x v="14"/>
    <x v="1"/>
    <n v="1"/>
    <s v="3DD.003D7E5411"/>
    <s v="NA"/>
    <s v="F"/>
    <x v="0"/>
    <s v="OtsNPFH19S_1_3349"/>
    <s v="OtsNPFH19S_1_3116"/>
    <x v="2"/>
    <x v="1"/>
    <x v="1"/>
    <s v="FALL"/>
    <n v="1"/>
    <x v="13"/>
    <n v="0.99705232300000002"/>
    <n v="1"/>
    <x v="2"/>
    <n v="1.4285714285714286"/>
    <n v="1.4402857142857144"/>
    <n v="5.7611428571428576"/>
    <s v="Abv"/>
  </r>
  <r>
    <s v="OtsLGRF23S"/>
    <s v="OtsLGRF23S_0475"/>
    <s v="C-00475"/>
    <d v="2023-08-21T00:00:00"/>
    <x v="0"/>
    <s v="F"/>
    <n v="860"/>
    <x v="27"/>
    <x v="0"/>
    <s v="NA"/>
    <s v="3DD.003D7E53D6"/>
    <s v="NA"/>
    <s v="F"/>
    <x v="0"/>
    <s v="OtsLYON18S_1_1367"/>
    <s v="OtsLYON18S_1_1800"/>
    <x v="3"/>
    <x v="2"/>
    <x v="2"/>
    <s v="FALL"/>
    <n v="1"/>
    <x v="11"/>
    <n v="0.80551598400000002"/>
    <n v="1"/>
    <x v="2"/>
    <n v="1.4285714285714286"/>
    <n v="1.4402857142857144"/>
    <n v="5.7611428571428576"/>
    <s v="Blw"/>
  </r>
  <r>
    <s v="OtsLGRF23S"/>
    <s v="OtsLGRF23S_0476"/>
    <s v="C-00476"/>
    <d v="2023-08-21T00:00:00"/>
    <x v="0"/>
    <s v="F"/>
    <n v="800"/>
    <x v="4"/>
    <x v="1"/>
    <s v="NA"/>
    <s v="3DD.003D7E5412"/>
    <s v="NA"/>
    <s v="F"/>
    <x v="0"/>
    <s v="OtsLYON19S_1_0528"/>
    <s v="OtsLYON19S_1_0353"/>
    <x v="1"/>
    <x v="1"/>
    <x v="1"/>
    <s v="FALL"/>
    <n v="0.999999999999998"/>
    <x v="3"/>
    <n v="0.95971980899999998"/>
    <n v="1"/>
    <x v="0"/>
    <n v="1.4285714285714286"/>
    <n v="1.4402857142857144"/>
    <n v="5.7611428571428576"/>
    <s v="Abv"/>
  </r>
  <r>
    <s v="OtsLGRF23S"/>
    <s v="OtsLGRF23S_0477"/>
    <s v="C-00477"/>
    <d v="2023-08-21T00:00:00"/>
    <x v="0"/>
    <s v="F"/>
    <n v="890"/>
    <x v="28"/>
    <x v="0"/>
    <s v="NA"/>
    <s v="3DD.003D7E53E3"/>
    <s v="NA"/>
    <s v="F"/>
    <x v="0"/>
    <s v="NA"/>
    <s v="NA"/>
    <x v="0"/>
    <x v="0"/>
    <x v="0"/>
    <s v="FALL"/>
    <n v="1"/>
    <x v="0"/>
    <e v="#N/A"/>
    <n v="1"/>
    <x v="4"/>
    <n v="1.4285714285714286"/>
    <n v="1.4402857142857144"/>
    <n v="5.7611428571428576"/>
    <s v="Abv"/>
  </r>
  <r>
    <s v="OtsLGRF23S"/>
    <s v="OtsLGRF23S_0479"/>
    <s v="C-00479"/>
    <d v="2023-08-21T00:00:00"/>
    <x v="0"/>
    <s v="F"/>
    <n v="880"/>
    <x v="22"/>
    <x v="1"/>
    <n v="1"/>
    <s v="3DD.003D7E5407"/>
    <s v="NA"/>
    <s v="M"/>
    <x v="1"/>
    <s v="OtsLYON18S_1_2338"/>
    <s v="OtsLYON18S_1_2726"/>
    <x v="3"/>
    <x v="2"/>
    <x v="2"/>
    <s v="FALL"/>
    <n v="1"/>
    <x v="17"/>
    <n v="0.80551598400000002"/>
    <n v="1"/>
    <x v="4"/>
    <n v="1.4285714285714286"/>
    <n v="1.4402857142857144"/>
    <n v="5.7611428571428576"/>
    <s v="Blw"/>
  </r>
  <r>
    <s v="OtsLGRF23S"/>
    <s v="OtsLGRF23S_0482"/>
    <s v="C-00482"/>
    <d v="2023-08-21T00:00:00"/>
    <x v="0"/>
    <s v="M"/>
    <n v="560"/>
    <x v="38"/>
    <x v="1"/>
    <n v="1"/>
    <s v="NA"/>
    <s v="NA"/>
    <s v="M"/>
    <x v="1"/>
    <s v="OtsLYON20S_1_0239"/>
    <s v="OtsLYON20S_1_0085"/>
    <x v="5"/>
    <x v="3"/>
    <x v="3"/>
    <s v="FALL"/>
    <n v="1"/>
    <x v="4"/>
    <n v="0.98961045999999997"/>
    <n v="1"/>
    <x v="8"/>
    <n v="1.4285714285714286"/>
    <n v="1.4402857142857144"/>
    <n v="5.7611428571428576"/>
    <s v="Abv"/>
  </r>
  <r>
    <s v="OtsLGRF23S"/>
    <s v="OtsLGRF23S_0483"/>
    <s v="C-00483"/>
    <d v="2023-08-21T00:00:00"/>
    <x v="0"/>
    <s v="F"/>
    <n v="840"/>
    <x v="18"/>
    <x v="0"/>
    <s v="NA"/>
    <s v="3DD.003D7E53BC"/>
    <s v="NA"/>
    <s v="F"/>
    <x v="0"/>
    <s v="NA"/>
    <s v="NA"/>
    <x v="0"/>
    <x v="0"/>
    <x v="0"/>
    <s v="FALL"/>
    <n v="0.999999999999998"/>
    <x v="0"/>
    <e v="#N/A"/>
    <n v="1"/>
    <x v="2"/>
    <n v="1.4285714285714286"/>
    <n v="1.4402857142857144"/>
    <n v="5.7611428571428576"/>
    <s v="Abv"/>
  </r>
  <r>
    <s v="OtsLGRF23S"/>
    <s v="OtsLGRF23S_0485"/>
    <s v="C-00485"/>
    <d v="2023-08-21T00:00:00"/>
    <x v="0"/>
    <s v="F"/>
    <n v="830"/>
    <x v="15"/>
    <x v="0"/>
    <s v="NA"/>
    <s v="3DD.003D7E53C9"/>
    <s v="NA"/>
    <s v="F"/>
    <x v="0"/>
    <s v="OtsLYON19S_1_1396"/>
    <s v="OtsLYON19S_1_1490"/>
    <x v="1"/>
    <x v="1"/>
    <x v="1"/>
    <s v="FALL"/>
    <n v="1"/>
    <x v="1"/>
    <n v="0.95971980899999998"/>
    <n v="1"/>
    <x v="2"/>
    <n v="1.4285714285714286"/>
    <n v="1.4402857142857144"/>
    <n v="5.7611428571428576"/>
    <s v="Abv"/>
  </r>
  <r>
    <s v="OtsLGRF23S"/>
    <s v="OtsLGRF23S_0487"/>
    <s v="C-00487"/>
    <d v="2023-08-21T00:00:00"/>
    <x v="0"/>
    <s v="M"/>
    <n v="740"/>
    <x v="12"/>
    <x v="0"/>
    <s v="NA"/>
    <s v="3DD.003D7E53DD"/>
    <s v="NA"/>
    <s v="M"/>
    <x v="1"/>
    <s v="OtsLYON19S_1_0514"/>
    <s v="OtsLYON19S_1_0328"/>
    <x v="1"/>
    <x v="1"/>
    <x v="1"/>
    <s v="FALL"/>
    <n v="0.999999999999998"/>
    <x v="3"/>
    <n v="0.95971980899999998"/>
    <n v="1"/>
    <x v="1"/>
    <n v="1.4285714285714286"/>
    <n v="1.4402857142857144"/>
    <n v="5.7611428571428576"/>
    <s v="Abv"/>
  </r>
  <r>
    <s v="OtsLGRF23S"/>
    <s v="OtsLGRF23S_0488"/>
    <s v="C-00488"/>
    <d v="2023-08-21T00:00:00"/>
    <x v="0"/>
    <s v="F"/>
    <n v="760"/>
    <x v="6"/>
    <x v="0"/>
    <s v="NA"/>
    <s v="3DD.003D7E53B7"/>
    <s v="NA"/>
    <s v="F"/>
    <x v="0"/>
    <s v="OtsLYON19S_1_1870"/>
    <s v="OtsLYON19S_1_1636"/>
    <x v="1"/>
    <x v="1"/>
    <x v="1"/>
    <s v="FALL"/>
    <n v="1"/>
    <x v="1"/>
    <n v="0.95971980899999998"/>
    <n v="1"/>
    <x v="1"/>
    <n v="1.4285714285714286"/>
    <n v="1.4402857142857144"/>
    <n v="5.7611428571428576"/>
    <s v="Abv"/>
  </r>
  <r>
    <s v="OtsLGRF23S"/>
    <s v="OtsLGRF23S_0492"/>
    <s v="C-00492"/>
    <d v="2023-08-21T00:00:00"/>
    <x v="0"/>
    <s v="F"/>
    <n v="840"/>
    <x v="18"/>
    <x v="0"/>
    <s v="NA"/>
    <s v="3DD.003D7E53C5"/>
    <s v="NA"/>
    <s v="F"/>
    <x v="0"/>
    <s v="NA"/>
    <s v="NA"/>
    <x v="0"/>
    <x v="0"/>
    <x v="0"/>
    <s v="FALL"/>
    <n v="1"/>
    <x v="0"/>
    <e v="#N/A"/>
    <n v="1"/>
    <x v="2"/>
    <n v="1.4285714285714286"/>
    <n v="1.4402857142857144"/>
    <n v="5.7611428571428576"/>
    <s v="Abv"/>
  </r>
  <r>
    <s v="OtsLGRF23S"/>
    <s v="OtsLGRF23S_0494"/>
    <s v="C-00494"/>
    <d v="2023-08-21T00:00:00"/>
    <x v="0"/>
    <s v="F"/>
    <n v="910"/>
    <x v="23"/>
    <x v="1"/>
    <s v="NA"/>
    <s v="3DD.003D7E53D1"/>
    <s v="NA"/>
    <s v="M"/>
    <x v="1"/>
    <s v="OtsLYON19S_1_0119"/>
    <s v="OtsLYON19S_1_0038"/>
    <x v="1"/>
    <x v="1"/>
    <x v="1"/>
    <s v="FALL"/>
    <n v="0.999999999999997"/>
    <x v="4"/>
    <n v="0.95971980899999998"/>
    <n v="1"/>
    <x v="4"/>
    <n v="1.4285714285714286"/>
    <n v="1.4402857142857144"/>
    <n v="5.7611428571428576"/>
    <s v="Abv"/>
  </r>
  <r>
    <s v="OtsLGRF23S"/>
    <s v="OtsLGRF23S_0495"/>
    <s v="C-00495"/>
    <d v="2023-08-21T00:00:00"/>
    <x v="0"/>
    <s v="F"/>
    <n v="790"/>
    <x v="0"/>
    <x v="0"/>
    <s v="NA"/>
    <s v="3DD.003D7E53C2"/>
    <s v="NA"/>
    <s v="F"/>
    <x v="0"/>
    <s v="OtsLYON19S_1_1862"/>
    <s v="OtsLYON19S_1_1630"/>
    <x v="1"/>
    <x v="1"/>
    <x v="1"/>
    <s v="FALL"/>
    <n v="1.00000000000001"/>
    <x v="1"/>
    <n v="0.95971980899999998"/>
    <n v="1"/>
    <x v="0"/>
    <n v="1.4285714285714286"/>
    <n v="1.4402857142857144"/>
    <n v="5.7611428571428576"/>
    <s v="Abv"/>
  </r>
  <r>
    <s v="OtsLGRF23S"/>
    <s v="OtsLGRF23S_0496"/>
    <s v="C-00496"/>
    <d v="2023-08-21T00:00:00"/>
    <x v="0"/>
    <s v="F"/>
    <n v="800"/>
    <x v="4"/>
    <x v="1"/>
    <n v="1"/>
    <s v="3DD.003D7E5406"/>
    <s v="NA"/>
    <s v="F"/>
    <x v="0"/>
    <s v="NA"/>
    <s v="NA"/>
    <x v="0"/>
    <x v="0"/>
    <x v="0"/>
    <s v="FALL"/>
    <n v="1"/>
    <x v="8"/>
    <e v="#N/A"/>
    <n v="1"/>
    <x v="0"/>
    <n v="1.4285714285714286"/>
    <n v="1.4402857142857144"/>
    <n v="5.7611428571428576"/>
    <s v="Abv"/>
  </r>
  <r>
    <s v="OtsLGRF23S"/>
    <s v="OtsLGRF23S_0498"/>
    <s v="C-00498"/>
    <d v="2023-08-21T00:00:00"/>
    <x v="0"/>
    <s v="M"/>
    <n v="770"/>
    <x v="2"/>
    <x v="0"/>
    <s v="NA"/>
    <s v="3DD.003D7E5408"/>
    <s v="NA"/>
    <s v="M"/>
    <x v="1"/>
    <s v="OtsLYON19S_1_0519"/>
    <s v="OtsLYON19S_1_0332"/>
    <x v="1"/>
    <x v="1"/>
    <x v="1"/>
    <s v="FALL"/>
    <n v="0.999999999999996"/>
    <x v="3"/>
    <n v="0.95971980899999998"/>
    <n v="1"/>
    <x v="1"/>
    <n v="1.4285714285714286"/>
    <n v="1.4402857142857144"/>
    <n v="5.7611428571428576"/>
    <s v="Abv"/>
  </r>
  <r>
    <s v="OtsLGRF23S"/>
    <s v="OtsLGRF23S_0500"/>
    <s v="C-00500"/>
    <d v="2023-08-21T00:00:00"/>
    <x v="0"/>
    <s v="F"/>
    <n v="810"/>
    <x v="9"/>
    <x v="1"/>
    <n v="1"/>
    <s v="3DD.003D7E53D5"/>
    <s v="NA"/>
    <s v="F"/>
    <x v="0"/>
    <s v="OtsLYON19S_1_1315"/>
    <s v="OtsLYON19S_1_1218"/>
    <x v="1"/>
    <x v="1"/>
    <x v="1"/>
    <s v="FALL"/>
    <n v="1"/>
    <x v="12"/>
    <n v="0.95971980899999998"/>
    <n v="1"/>
    <x v="0"/>
    <n v="1.4285714285714286"/>
    <n v="1.4402857142857144"/>
    <n v="5.7611428571428576"/>
    <s v="Abv"/>
  </r>
  <r>
    <s v="OtsLGRF23S"/>
    <s v="OtsLGRF23S_0501"/>
    <s v="C-00501"/>
    <d v="2023-08-21T00:00:00"/>
    <x v="0"/>
    <s v="M"/>
    <n v="780"/>
    <x v="8"/>
    <x v="0"/>
    <s v="NA"/>
    <s v="3DD.003D7E5403"/>
    <s v="NA"/>
    <s v="M"/>
    <x v="1"/>
    <s v="OtsLYON19S_1_1808"/>
    <s v="OtsLYON19S_1_1522"/>
    <x v="1"/>
    <x v="1"/>
    <x v="1"/>
    <s v="FALL"/>
    <n v="1"/>
    <x v="1"/>
    <n v="0.95971980899999998"/>
    <n v="1"/>
    <x v="0"/>
    <n v="1.4285714285714286"/>
    <n v="1.4402857142857144"/>
    <n v="5.7611428571428576"/>
    <s v="Abv"/>
  </r>
  <r>
    <s v="OtsLGRF23S"/>
    <s v="OtsLGRF23S_0502"/>
    <s v="C-00502"/>
    <d v="2023-08-21T00:00:00"/>
    <x v="0"/>
    <s v="F"/>
    <n v="790"/>
    <x v="0"/>
    <x v="0"/>
    <s v="NA"/>
    <s v="3DD.003D7E53D3"/>
    <s v="NA"/>
    <s v="F"/>
    <x v="0"/>
    <s v="NA"/>
    <s v="NA"/>
    <x v="0"/>
    <x v="0"/>
    <x v="0"/>
    <s v="FALL"/>
    <n v="1"/>
    <x v="0"/>
    <e v="#N/A"/>
    <n v="1"/>
    <x v="0"/>
    <n v="1.4285714285714286"/>
    <n v="1.4402857142857144"/>
    <n v="5.7611428571428576"/>
    <s v="Abv"/>
  </r>
  <r>
    <s v="OtsLGRF23S"/>
    <s v="OtsLGRF23S_0503"/>
    <s v="C-00503"/>
    <d v="2023-08-21T00:00:00"/>
    <x v="0"/>
    <s v="M"/>
    <n v="800"/>
    <x v="4"/>
    <x v="0"/>
    <s v="NA"/>
    <s v="3DD.003D7E53C7"/>
    <s v="NA"/>
    <s v="M"/>
    <x v="1"/>
    <s v="OtsLYON19S_1_0569"/>
    <s v="OtsLYON19S_1_0472"/>
    <x v="1"/>
    <x v="1"/>
    <x v="1"/>
    <s v="FALL"/>
    <n v="1"/>
    <x v="7"/>
    <n v="0.95971980899999998"/>
    <n v="1"/>
    <x v="0"/>
    <n v="1.4285714285714286"/>
    <n v="1.4402857142857144"/>
    <n v="5.7611428571428576"/>
    <s v="Blw"/>
  </r>
  <r>
    <s v="OtsLGRF23S"/>
    <s v="OtsLGRF23S_0504"/>
    <s v="C-00504"/>
    <d v="2023-08-21T00:00:00"/>
    <x v="0"/>
    <s v="F"/>
    <n v="740"/>
    <x v="12"/>
    <x v="0"/>
    <s v="NA"/>
    <s v="3DD.003D7E53B8"/>
    <s v="NA"/>
    <s v="F"/>
    <x v="0"/>
    <s v="NA"/>
    <s v="NA"/>
    <x v="0"/>
    <x v="0"/>
    <x v="0"/>
    <s v="FALL"/>
    <n v="0.999999999999999"/>
    <x v="0"/>
    <e v="#N/A"/>
    <n v="1"/>
    <x v="1"/>
    <n v="1.4285714285714286"/>
    <n v="1.4402857142857144"/>
    <n v="5.7611428571428576"/>
    <s v="Abv"/>
  </r>
  <r>
    <s v="OtsLGRF23S"/>
    <s v="OtsLGRF23S_0505"/>
    <s v="C-00505"/>
    <d v="2023-08-21T00:00:00"/>
    <x v="0"/>
    <s v="M"/>
    <n v="830"/>
    <x v="15"/>
    <x v="0"/>
    <s v="NA"/>
    <s v="3DD.003D7E53E5"/>
    <s v="NA"/>
    <s v="M"/>
    <x v="1"/>
    <s v="OtsLYON19S_1_1801"/>
    <s v="OtsLYON19S_1_1507"/>
    <x v="1"/>
    <x v="1"/>
    <x v="1"/>
    <s v="FALL"/>
    <n v="1"/>
    <x v="1"/>
    <n v="0.95971980899999998"/>
    <n v="1"/>
    <x v="2"/>
    <n v="1.4285714285714286"/>
    <n v="1.4402857142857144"/>
    <n v="5.7611428571428576"/>
    <s v="Abv"/>
  </r>
  <r>
    <s v="OtsLGRF23S"/>
    <s v="OtsLGRF23S_0506"/>
    <s v="C-00506"/>
    <d v="2023-08-21T00:00:00"/>
    <x v="0"/>
    <s v="F"/>
    <n v="820"/>
    <x v="19"/>
    <x v="0"/>
    <s v="NA"/>
    <s v="3DD.003D7E53F3"/>
    <s v="NA"/>
    <s v="F"/>
    <x v="0"/>
    <s v="NA"/>
    <s v="NA"/>
    <x v="0"/>
    <x v="0"/>
    <x v="0"/>
    <s v="FALL"/>
    <n v="1"/>
    <x v="0"/>
    <e v="#N/A"/>
    <n v="1"/>
    <x v="0"/>
    <n v="1.4285714285714286"/>
    <n v="1.4402857142857144"/>
    <n v="5.7611428571428576"/>
    <s v="Abv"/>
  </r>
  <r>
    <s v="OtsLGRF23S"/>
    <s v="OtsLGRF23S_0508"/>
    <s v="C-00508"/>
    <d v="2023-08-21T00:00:00"/>
    <x v="0"/>
    <s v="M"/>
    <n v="800"/>
    <x v="4"/>
    <x v="0"/>
    <s v="NA"/>
    <s v="3DD.003D7E53EF"/>
    <s v="NA"/>
    <s v="M"/>
    <x v="1"/>
    <s v="OtsLYON19S_1_0127"/>
    <s v="OtsLYON19S_1_0076"/>
    <x v="1"/>
    <x v="1"/>
    <x v="1"/>
    <s v="FALL"/>
    <n v="0.999999999999999"/>
    <x v="4"/>
    <n v="0.95971980899999998"/>
    <n v="1"/>
    <x v="0"/>
    <n v="1.4285714285714286"/>
    <n v="1.4402857142857144"/>
    <n v="5.7611428571428576"/>
    <s v="Abv"/>
  </r>
  <r>
    <s v="OtsLGRF23S"/>
    <s v="OtsLGRF23S_0510"/>
    <s v="C-00510"/>
    <d v="2023-08-21T00:00:00"/>
    <x v="0"/>
    <s v="M"/>
    <n v="820"/>
    <x v="19"/>
    <x v="0"/>
    <s v="NA"/>
    <s v="3DD.003D7E53BB"/>
    <s v="NA"/>
    <s v="M"/>
    <x v="1"/>
    <s v="OtsLYON19S_1_0529"/>
    <s v="OtsLYON19S_1_0370"/>
    <x v="1"/>
    <x v="1"/>
    <x v="1"/>
    <s v="FALL"/>
    <n v="1"/>
    <x v="3"/>
    <n v="0.95971980899999998"/>
    <n v="1"/>
    <x v="0"/>
    <n v="1.4285714285714286"/>
    <n v="1.4402857142857144"/>
    <n v="5.7611428571428576"/>
    <s v="Abv"/>
  </r>
  <r>
    <s v="OtsLGRF23S"/>
    <s v="OtsLGRF23S_0511"/>
    <s v="C-00511"/>
    <d v="2023-08-21T00:00:00"/>
    <x v="0"/>
    <s v="M"/>
    <n v="830"/>
    <x v="15"/>
    <x v="0"/>
    <s v="NA"/>
    <s v="3DD.003D7E53FB"/>
    <s v="NA"/>
    <s v="M"/>
    <x v="1"/>
    <s v="OtsLYON19S_1_0525"/>
    <s v="OtsLYON19S_1_0359"/>
    <x v="1"/>
    <x v="1"/>
    <x v="1"/>
    <s v="FALL"/>
    <n v="0.999999999999999"/>
    <x v="3"/>
    <n v="0.95971980899999998"/>
    <n v="1"/>
    <x v="2"/>
    <n v="1.4285714285714286"/>
    <n v="1.4402857142857144"/>
    <n v="5.7611428571428576"/>
    <s v="Abv"/>
  </r>
  <r>
    <s v="OtsLGRF23S"/>
    <s v="OtsLGRF23S_0512"/>
    <s v="C-00512"/>
    <d v="2023-08-21T00:00:00"/>
    <x v="0"/>
    <s v="M"/>
    <n v="740"/>
    <x v="12"/>
    <x v="0"/>
    <s v="NA"/>
    <s v="3DD.003D7E5402"/>
    <s v="NA"/>
    <s v="M"/>
    <x v="1"/>
    <s v="OtsLYON19S_1_0553"/>
    <s v="OtsLYON19S_1_0441"/>
    <x v="1"/>
    <x v="1"/>
    <x v="1"/>
    <s v="FALL"/>
    <n v="1"/>
    <x v="7"/>
    <n v="0.95971980899999998"/>
    <n v="1"/>
    <x v="1"/>
    <n v="1.4285714285714286"/>
    <n v="1.4402857142857144"/>
    <n v="5.7611428571428576"/>
    <s v="Blw"/>
  </r>
  <r>
    <s v="OtsLGRF23S"/>
    <s v="OtsLGRF23S_0513"/>
    <s v="C-00513"/>
    <d v="2023-08-21T00:00:00"/>
    <x v="0"/>
    <s v="F"/>
    <n v="870"/>
    <x v="3"/>
    <x v="0"/>
    <s v="NA"/>
    <s v="3DD.003D7E53CE"/>
    <s v="NA"/>
    <s v="M"/>
    <x v="1"/>
    <s v="OtsNPFH19S_1_3341"/>
    <s v="OtsNPFH19S_1_3073"/>
    <x v="2"/>
    <x v="1"/>
    <x v="1"/>
    <s v="FALL"/>
    <n v="0.999999999999998"/>
    <x v="13"/>
    <n v="0.99705232300000002"/>
    <n v="1"/>
    <x v="2"/>
    <n v="1.4285714285714286"/>
    <n v="1.4402857142857144"/>
    <n v="5.7611428571428576"/>
    <s v="Abv"/>
  </r>
  <r>
    <s v="OtsLGRF23S"/>
    <s v="OtsLGRF23S_0514"/>
    <s v="C-00514"/>
    <d v="2023-08-21T00:00:00"/>
    <x v="0"/>
    <s v="F"/>
    <n v="820"/>
    <x v="19"/>
    <x v="0"/>
    <s v="NA"/>
    <s v="3DD.003D7E53C6"/>
    <s v="NA"/>
    <s v="F"/>
    <x v="0"/>
    <s v="NA"/>
    <s v="NA"/>
    <x v="0"/>
    <x v="0"/>
    <x v="0"/>
    <s v="FALL"/>
    <n v="1"/>
    <x v="0"/>
    <e v="#N/A"/>
    <n v="1"/>
    <x v="0"/>
    <n v="1.4285714285714286"/>
    <n v="1.4402857142857144"/>
    <n v="5.7611428571428576"/>
    <s v="Abv"/>
  </r>
  <r>
    <s v="OtsLGRF23S"/>
    <s v="OtsLGRF23S_0515"/>
    <s v="C-00515"/>
    <d v="2023-08-21T00:00:00"/>
    <x v="0"/>
    <s v="F"/>
    <n v="810"/>
    <x v="9"/>
    <x v="0"/>
    <s v="NA"/>
    <s v="3DD.003D7E5413"/>
    <s v="NA"/>
    <s v="F"/>
    <x v="0"/>
    <s v="OtsLYON19S_1_0526"/>
    <s v="OtsLYON19S_1_0365"/>
    <x v="1"/>
    <x v="1"/>
    <x v="1"/>
    <s v="FALL"/>
    <n v="1"/>
    <x v="3"/>
    <n v="0.95971980899999998"/>
    <n v="1"/>
    <x v="0"/>
    <n v="1.4285714285714286"/>
    <n v="1.4402857142857144"/>
    <n v="5.7611428571428576"/>
    <s v="Abv"/>
  </r>
  <r>
    <s v="OtsLGRF23S"/>
    <s v="OtsLGRF23S_0516"/>
    <s v="C-00516"/>
    <d v="2023-08-21T00:00:00"/>
    <x v="0"/>
    <s v="M"/>
    <n v="820"/>
    <x v="19"/>
    <x v="0"/>
    <s v="NA"/>
    <s v="3DD.003D7E5409"/>
    <s v="NA"/>
    <s v="M"/>
    <x v="1"/>
    <s v="OtsLYON19S_1_0560"/>
    <s v="OtsLYON19S_1_0461"/>
    <x v="1"/>
    <x v="1"/>
    <x v="1"/>
    <s v="FALL"/>
    <n v="1"/>
    <x v="7"/>
    <n v="0.95971980899999998"/>
    <n v="1"/>
    <x v="0"/>
    <n v="1.4285714285714286"/>
    <n v="1.4402857142857144"/>
    <n v="5.7611428571428576"/>
    <s v="Blw"/>
  </r>
  <r>
    <s v="OtsLGRF23S"/>
    <s v="OtsLGRF23S_0517"/>
    <s v="C-00517"/>
    <d v="2023-08-21T00:00:00"/>
    <x v="0"/>
    <s v="F"/>
    <n v="710"/>
    <x v="10"/>
    <x v="0"/>
    <s v="NA"/>
    <s v="3DD.003D7E53CD"/>
    <s v="NA"/>
    <s v="M"/>
    <x v="1"/>
    <s v="OtsNPFH19S_1_2329"/>
    <s v="OtsNPFH19S_1_2071"/>
    <x v="2"/>
    <x v="1"/>
    <x v="1"/>
    <s v="FALL"/>
    <n v="0.999999999999997"/>
    <x v="10"/>
    <n v="0.99705232300000002"/>
    <n v="1"/>
    <x v="5"/>
    <n v="1.4285714285714286"/>
    <n v="1.4402857142857144"/>
    <n v="5.7611428571428576"/>
    <s v="Abv"/>
  </r>
  <r>
    <s v="OtsLGRF23S"/>
    <s v="OtsLGRF23S_0522"/>
    <s v="C-00522"/>
    <d v="2023-08-21T00:00:00"/>
    <x v="0"/>
    <s v="M"/>
    <n v="740"/>
    <x v="12"/>
    <x v="1"/>
    <n v="1"/>
    <s v="NA"/>
    <s v="NA"/>
    <s v="M"/>
    <x v="1"/>
    <s v="OtsLYON19S_1_0108"/>
    <s v="OtsLYON19S_1_0008"/>
    <x v="1"/>
    <x v="1"/>
    <x v="1"/>
    <s v="FALL"/>
    <n v="1"/>
    <x v="4"/>
    <n v="0.95971980899999998"/>
    <n v="1"/>
    <x v="1"/>
    <n v="1.4285714285714286"/>
    <n v="1.4402857142857144"/>
    <n v="5.7611428571428576"/>
    <s v="Abv"/>
  </r>
  <r>
    <s v="OtsLGRF23S"/>
    <s v="OtsLGRF23S_0523"/>
    <s v="C-00523"/>
    <d v="2023-08-21T00:00:00"/>
    <x v="0"/>
    <s v="F"/>
    <n v="810"/>
    <x v="9"/>
    <x v="1"/>
    <n v="1"/>
    <s v="3DD.003D7E53F1"/>
    <s v="NA"/>
    <s v="F"/>
    <x v="0"/>
    <s v="OtsNPFH19S_1_2316"/>
    <s v="OtsNPFH19S_1_2048"/>
    <x v="2"/>
    <x v="1"/>
    <x v="1"/>
    <s v="FALL"/>
    <n v="0.999999999999998"/>
    <x v="10"/>
    <n v="0.99705232300000002"/>
    <n v="1"/>
    <x v="0"/>
    <n v="1.4285714285714286"/>
    <n v="1.4402857142857144"/>
    <n v="5.7611428571428576"/>
    <s v="Abv"/>
  </r>
  <r>
    <s v="OtsLGRF23S"/>
    <s v="OtsLGRF23S_0524"/>
    <s v="C-00524"/>
    <d v="2023-08-21T00:00:00"/>
    <x v="0"/>
    <s v="F"/>
    <n v="790"/>
    <x v="0"/>
    <x v="0"/>
    <s v="NA"/>
    <s v="3DD.003D7E53FA"/>
    <s v="NA"/>
    <s v="F"/>
    <x v="0"/>
    <s v="OtsLYON19S_1_0529"/>
    <s v="OtsLYON19S_1_0370"/>
    <x v="1"/>
    <x v="1"/>
    <x v="1"/>
    <s v="FALL"/>
    <n v="0.999999999999997"/>
    <x v="3"/>
    <n v="0.95971980899999998"/>
    <n v="1"/>
    <x v="0"/>
    <n v="1.4285714285714286"/>
    <n v="1.4402857142857144"/>
    <n v="5.7611428571428576"/>
    <s v="Abv"/>
  </r>
  <r>
    <s v="OtsLGRF23S"/>
    <s v="OtsLGRF23S_0525"/>
    <s v="C-00525"/>
    <d v="2023-08-21T00:00:00"/>
    <x v="0"/>
    <s v="F"/>
    <n v="810"/>
    <x v="9"/>
    <x v="1"/>
    <n v="1"/>
    <s v="3DD.003D7E53F9"/>
    <s v="NA"/>
    <s v="F"/>
    <x v="0"/>
    <s v="OtsLYON19S_1_0523"/>
    <s v="OtsLYON19S_1_0346"/>
    <x v="1"/>
    <x v="1"/>
    <x v="1"/>
    <s v="FALL"/>
    <n v="0.999999999999999"/>
    <x v="3"/>
    <n v="0.95971980899999998"/>
    <n v="1"/>
    <x v="0"/>
    <n v="1.4285714285714286"/>
    <n v="1.4402857142857144"/>
    <n v="5.7611428571428576"/>
    <s v="Abv"/>
  </r>
  <r>
    <s v="OtsLGRF23S"/>
    <s v="OtsLGRF23S_0526"/>
    <s v="C-00526"/>
    <d v="2023-08-21T00:00:00"/>
    <x v="0"/>
    <s v="M"/>
    <n v="760"/>
    <x v="6"/>
    <x v="0"/>
    <s v="NA"/>
    <s v="3DD.003D7E53B3"/>
    <s v="NA"/>
    <s v="M"/>
    <x v="1"/>
    <s v="OtsLYON19S_1_1806"/>
    <s v="OtsLYON19S_1_1518"/>
    <x v="1"/>
    <x v="1"/>
    <x v="1"/>
    <s v="FALL"/>
    <n v="1"/>
    <x v="1"/>
    <n v="0.95971980899999998"/>
    <n v="1"/>
    <x v="1"/>
    <n v="1.4285714285714286"/>
    <n v="1.4402857142857144"/>
    <n v="5.7611428571428576"/>
    <s v="Abv"/>
  </r>
  <r>
    <s v="OtsLGRF23S"/>
    <s v="OtsLGRF23S_0527"/>
    <s v="C-00527"/>
    <d v="2023-08-21T00:00:00"/>
    <x v="0"/>
    <s v="M"/>
    <n v="900"/>
    <x v="7"/>
    <x v="1"/>
    <n v="1"/>
    <s v="3DD.003D7E53FC"/>
    <s v="NA"/>
    <s v="M"/>
    <x v="1"/>
    <s v="OtsLYON19S_1_1321"/>
    <s v="OtsLYON19S_1_1235"/>
    <x v="1"/>
    <x v="1"/>
    <x v="1"/>
    <s v="FALL"/>
    <n v="1"/>
    <x v="12"/>
    <n v="0.95971980899999998"/>
    <n v="1"/>
    <x v="4"/>
    <n v="1.4285714285714286"/>
    <n v="1.4402857142857144"/>
    <n v="5.7611428571428576"/>
    <s v="Abv"/>
  </r>
  <r>
    <s v="OtsLGRF23S"/>
    <s v="OtsLGRF23S_0528"/>
    <s v="C-00528"/>
    <d v="2023-08-21T00:00:00"/>
    <x v="0"/>
    <s v="M"/>
    <n v="810"/>
    <x v="9"/>
    <x v="1"/>
    <n v="1"/>
    <s v="3DD.003D7E53D7"/>
    <s v="NA"/>
    <s v="M"/>
    <x v="1"/>
    <s v="OtsLYON19S_1_1332"/>
    <s v="OtsLYON19S_1_1245"/>
    <x v="1"/>
    <x v="1"/>
    <x v="1"/>
    <s v="FALL"/>
    <n v="1"/>
    <x v="12"/>
    <n v="0.95971980899999998"/>
    <n v="1"/>
    <x v="0"/>
    <n v="1.4285714285714286"/>
    <n v="1.4402857142857144"/>
    <n v="5.7611428571428576"/>
    <s v="Abv"/>
  </r>
  <r>
    <s v="OtsLGRF23S"/>
    <s v="OtsLGRF23S_0531"/>
    <s v="C-00531"/>
    <d v="2023-08-21T00:00:00"/>
    <x v="0"/>
    <s v="F"/>
    <n v="860"/>
    <x v="27"/>
    <x v="0"/>
    <s v="NA"/>
    <s v="3DD.003D7E53C8"/>
    <s v="NA"/>
    <s v="F"/>
    <x v="0"/>
    <s v="OtsLYON19S_1_1708"/>
    <s v="OtsLYON19S_1_1906"/>
    <x v="1"/>
    <x v="1"/>
    <x v="1"/>
    <s v="FALL"/>
    <n v="0.999999999999999"/>
    <x v="1"/>
    <n v="0.95971980899999998"/>
    <n v="1"/>
    <x v="2"/>
    <n v="1.4285714285714286"/>
    <n v="1.4402857142857144"/>
    <n v="5.7611428571428576"/>
    <s v="Abv"/>
  </r>
  <r>
    <s v="OtsLGRF23S"/>
    <s v="OtsLGRF23S_0532"/>
    <s v="C-00532"/>
    <d v="2023-08-21T00:00:00"/>
    <x v="0"/>
    <s v="M"/>
    <n v="630"/>
    <x v="39"/>
    <x v="0"/>
    <s v="NA"/>
    <s v="NA"/>
    <s v="NA"/>
    <s v="M"/>
    <x v="1"/>
    <s v="NA"/>
    <s v="NA"/>
    <x v="0"/>
    <x v="0"/>
    <x v="0"/>
    <s v="FALL"/>
    <n v="0.999999999999995"/>
    <x v="0"/>
    <e v="#N/A"/>
    <n v="1"/>
    <x v="3"/>
    <n v="1.4285714285714286"/>
    <n v="1.4402857142857144"/>
    <n v="5.7611428571428576"/>
    <s v="Abv"/>
  </r>
  <r>
    <s v="OtsLGRF23S"/>
    <s v="OtsLGRF23S_0535"/>
    <s v="C-00535"/>
    <d v="2023-08-21T00:00:00"/>
    <x v="0"/>
    <s v="M"/>
    <n v="760"/>
    <x v="6"/>
    <x v="0"/>
    <s v="NA"/>
    <s v="3DD.003D7E53E4"/>
    <s v="NA"/>
    <s v="F"/>
    <x v="0"/>
    <s v="NA"/>
    <s v="NA"/>
    <x v="0"/>
    <x v="0"/>
    <x v="0"/>
    <s v="FALL"/>
    <n v="1.00000000000001"/>
    <x v="0"/>
    <e v="#N/A"/>
    <n v="1"/>
    <x v="1"/>
    <n v="1.4285714285714286"/>
    <n v="1.4402857142857144"/>
    <n v="5.7611428571428576"/>
    <s v="Abv"/>
  </r>
  <r>
    <s v="OtsLGRF23S"/>
    <s v="OtsLGRF23S_0536"/>
    <s v="C-00536"/>
    <d v="2023-08-21T00:00:00"/>
    <x v="0"/>
    <s v="M"/>
    <n v="850"/>
    <x v="14"/>
    <x v="0"/>
    <s v="NA"/>
    <s v="3DD.003D7E53DA"/>
    <s v="NA"/>
    <s v="M"/>
    <x v="1"/>
    <s v="NA"/>
    <s v="NA"/>
    <x v="0"/>
    <x v="0"/>
    <x v="0"/>
    <s v="FALL"/>
    <n v="1"/>
    <x v="0"/>
    <e v="#N/A"/>
    <n v="1"/>
    <x v="2"/>
    <n v="1.4285714285714286"/>
    <n v="1.4402857142857144"/>
    <n v="5.7611428571428576"/>
    <s v="Abv"/>
  </r>
  <r>
    <s v="OtsLGRF23S"/>
    <s v="OtsLGRF23S_0538"/>
    <s v="C-00538"/>
    <d v="2023-08-21T00:00:00"/>
    <x v="0"/>
    <s v="M"/>
    <n v="700"/>
    <x v="13"/>
    <x v="0"/>
    <s v="NA"/>
    <s v="3DD.003D7E53DB"/>
    <s v="NA"/>
    <s v="F"/>
    <x v="0"/>
    <s v="NA"/>
    <s v="NA"/>
    <x v="0"/>
    <x v="0"/>
    <x v="0"/>
    <s v="FALL"/>
    <n v="0.999999999999999"/>
    <x v="0"/>
    <e v="#N/A"/>
    <n v="1"/>
    <x v="5"/>
    <n v="1.4285714285714286"/>
    <n v="1.4402857142857144"/>
    <n v="5.7611428571428576"/>
    <s v="Abv"/>
  </r>
  <r>
    <s v="OtsLGRF23S"/>
    <s v="OtsLGRF23S_0541"/>
    <s v="C-00541"/>
    <d v="2023-08-22T00:00:00"/>
    <x v="0"/>
    <s v="F"/>
    <n v="840"/>
    <x v="18"/>
    <x v="0"/>
    <s v="NA"/>
    <s v="3DD.003D7E53FF"/>
    <s v="NA"/>
    <s v="F"/>
    <x v="0"/>
    <s v="OtsLYON19S_1_0577"/>
    <s v="OtsLYON19S_1_0498"/>
    <x v="1"/>
    <x v="1"/>
    <x v="1"/>
    <s v="FALL"/>
    <n v="1"/>
    <x v="7"/>
    <n v="0.95971980899999998"/>
    <n v="1"/>
    <x v="2"/>
    <n v="1.4285714285714286"/>
    <n v="1.4402857142857144"/>
    <n v="5.7611428571428576"/>
    <s v="Blw"/>
  </r>
  <r>
    <s v="OtsLGRF23S"/>
    <s v="OtsLGRF23S_0542"/>
    <s v="C-00542"/>
    <d v="2023-08-22T00:00:00"/>
    <x v="0"/>
    <s v="F"/>
    <n v="840"/>
    <x v="18"/>
    <x v="0"/>
    <s v="NA"/>
    <s v="3DD.003D7E53FE"/>
    <s v="NA"/>
    <s v="F"/>
    <x v="0"/>
    <s v="NA"/>
    <s v="NA"/>
    <x v="0"/>
    <x v="0"/>
    <x v="0"/>
    <s v="FALL"/>
    <n v="1"/>
    <x v="0"/>
    <e v="#N/A"/>
    <n v="1"/>
    <x v="2"/>
    <n v="1.4285714285714286"/>
    <n v="1.4402857142857144"/>
    <n v="5.7611428571428576"/>
    <s v="Abv"/>
  </r>
  <r>
    <s v="OtsLGRF23S"/>
    <s v="OtsLGRF23S_0543"/>
    <s v="C-00543"/>
    <d v="2023-08-22T00:00:00"/>
    <x v="0"/>
    <s v="M"/>
    <n v="840"/>
    <x v="18"/>
    <x v="0"/>
    <s v="NA"/>
    <s v="3DD.003D7E53B5"/>
    <s v="NA"/>
    <s v="M"/>
    <x v="1"/>
    <s v="OtsNPFH19S_1_3348"/>
    <s v="OtsNPFH19S_1_3096"/>
    <x v="2"/>
    <x v="1"/>
    <x v="1"/>
    <s v="FALL"/>
    <n v="1"/>
    <x v="13"/>
    <n v="0.99705232300000002"/>
    <n v="1"/>
    <x v="2"/>
    <n v="1.4285714285714286"/>
    <n v="1.4402857142857144"/>
    <n v="5.7611428571428576"/>
    <s v="Abv"/>
  </r>
  <r>
    <s v="OtsLGRF23S"/>
    <s v="OtsLGRF23S_0544"/>
    <s v="C-00544"/>
    <d v="2023-08-22T00:00:00"/>
    <x v="0"/>
    <s v="F"/>
    <n v="750"/>
    <x v="1"/>
    <x v="0"/>
    <s v="NA"/>
    <s v="3DD.003D7E53BD"/>
    <s v="NA"/>
    <s v="F"/>
    <x v="0"/>
    <s v="NA"/>
    <s v="NA"/>
    <x v="0"/>
    <x v="0"/>
    <x v="0"/>
    <s v="FALL"/>
    <n v="1"/>
    <x v="0"/>
    <e v="#N/A"/>
    <n v="1"/>
    <x v="1"/>
    <n v="1.4285714285714286"/>
    <n v="1.4402857142857144"/>
    <n v="5.7611428571428576"/>
    <s v="Abv"/>
  </r>
  <r>
    <s v="OtsLGRF23S"/>
    <s v="OtsLGRF23S_0547"/>
    <s v="C-00547"/>
    <d v="2023-08-22T00:00:00"/>
    <x v="0"/>
    <s v="M"/>
    <n v="820"/>
    <x v="19"/>
    <x v="1"/>
    <n v="1"/>
    <s v="3DD.003D7E53CC"/>
    <s v="NA"/>
    <s v="M"/>
    <x v="1"/>
    <s v="OtsLYON19S_1_0124"/>
    <s v="OtsLYON19S_1_0073"/>
    <x v="1"/>
    <x v="1"/>
    <x v="1"/>
    <s v="FALL"/>
    <n v="0.999999999999999"/>
    <x v="4"/>
    <n v="0.95971980899999998"/>
    <n v="1"/>
    <x v="0"/>
    <n v="1.4285714285714286"/>
    <n v="1.4402857142857144"/>
    <n v="5.7611428571428576"/>
    <s v="Abv"/>
  </r>
  <r>
    <s v="OtsLGRF23S"/>
    <s v="OtsLGRF23S_0548"/>
    <s v="C-00548"/>
    <d v="2023-08-22T00:00:00"/>
    <x v="0"/>
    <s v="F"/>
    <n v="760"/>
    <x v="6"/>
    <x v="0"/>
    <s v="NA"/>
    <s v="3DD.003D7E53EB"/>
    <s v="NA"/>
    <s v="F"/>
    <x v="0"/>
    <s v="OtsNPFH19S_1_3356"/>
    <s v="OtsNPFH19S_1_3121"/>
    <x v="2"/>
    <x v="1"/>
    <x v="1"/>
    <s v="FALL"/>
    <n v="1"/>
    <x v="13"/>
    <n v="0.99705232300000002"/>
    <n v="1"/>
    <x v="1"/>
    <n v="1.4285714285714286"/>
    <n v="1.4402857142857144"/>
    <n v="5.7611428571428576"/>
    <s v="Abv"/>
  </r>
  <r>
    <s v="OtsLGRF23S"/>
    <s v="OtsLGRF23S_0552"/>
    <s v="C-00552"/>
    <d v="2023-08-22T00:00:00"/>
    <x v="0"/>
    <s v="M"/>
    <n v="680"/>
    <x v="35"/>
    <x v="0"/>
    <n v="1"/>
    <s v="NA"/>
    <s v="NA"/>
    <s v="M"/>
    <x v="1"/>
    <s v="OtsNPFH19S_1_3324"/>
    <s v="OtsNPFH19S_1_3039"/>
    <x v="2"/>
    <x v="1"/>
    <x v="1"/>
    <s v="FALL"/>
    <n v="1"/>
    <x v="9"/>
    <n v="0.99705232300000002"/>
    <n v="1"/>
    <x v="5"/>
    <n v="1.4285714285714286"/>
    <n v="1.4402857142857144"/>
    <n v="5.7611428571428576"/>
    <s v="Abv"/>
  </r>
  <r>
    <s v="OtsLGRF23S"/>
    <s v="OtsLGRF23S_0553"/>
    <s v="C-00553"/>
    <d v="2023-08-22T00:00:00"/>
    <x v="0"/>
    <s v="F"/>
    <n v="800"/>
    <x v="4"/>
    <x v="0"/>
    <s v="NA"/>
    <s v="3DD.003D7E5404"/>
    <s v="NA"/>
    <s v="F"/>
    <x v="0"/>
    <s v="NA"/>
    <s v="NA"/>
    <x v="0"/>
    <x v="0"/>
    <x v="0"/>
    <s v="FALL"/>
    <n v="1"/>
    <x v="0"/>
    <e v="#N/A"/>
    <n v="1"/>
    <x v="0"/>
    <n v="1.4285714285714286"/>
    <n v="1.4402857142857144"/>
    <n v="5.7611428571428576"/>
    <s v="Abv"/>
  </r>
  <r>
    <s v="OtsLGRF23S"/>
    <s v="OtsLGRF23S_0554"/>
    <s v="C-00554"/>
    <d v="2023-08-22T00:00:00"/>
    <x v="0"/>
    <s v="F"/>
    <n v="780"/>
    <x v="8"/>
    <x v="0"/>
    <s v="NA"/>
    <s v="3DD.003D7E53F0"/>
    <s v="NA"/>
    <s v="F"/>
    <x v="0"/>
    <s v="OtsLYON19S_1_0552"/>
    <s v="OtsLYON19S_1_0437"/>
    <x v="1"/>
    <x v="1"/>
    <x v="1"/>
    <s v="FALL"/>
    <n v="0.999999999999998"/>
    <x v="7"/>
    <n v="0.95971980899999998"/>
    <n v="1"/>
    <x v="0"/>
    <n v="1.4285714285714286"/>
    <n v="1.4402857142857144"/>
    <n v="5.7611428571428576"/>
    <s v="Blw"/>
  </r>
  <r>
    <s v="OtsLGRF23S"/>
    <s v="OtsLGRF23S_0555"/>
    <s v="C-00555"/>
    <d v="2023-08-22T00:00:00"/>
    <x v="0"/>
    <s v="F"/>
    <n v="780"/>
    <x v="8"/>
    <x v="0"/>
    <s v="NA"/>
    <s v="3DD.003D7E540D"/>
    <s v="NA"/>
    <s v="F"/>
    <x v="0"/>
    <s v="OtsNPFH19S_1_3342"/>
    <s v="OtsNPFH19S_1_3069"/>
    <x v="2"/>
    <x v="1"/>
    <x v="1"/>
    <s v="FALL"/>
    <n v="1.00000000000001"/>
    <x v="13"/>
    <n v="0.99705232300000002"/>
    <n v="1"/>
    <x v="0"/>
    <n v="1.4285714285714286"/>
    <n v="1.4402857142857144"/>
    <n v="5.7611428571428576"/>
    <s v="Abv"/>
  </r>
  <r>
    <s v="OtsLGRF23S"/>
    <s v="OtsLGRF23S_0557"/>
    <s v="C-00557"/>
    <d v="2023-08-22T00:00:00"/>
    <x v="0"/>
    <s v="F"/>
    <n v="760"/>
    <x v="6"/>
    <x v="0"/>
    <s v="NA"/>
    <s v="3DD.003D7E53BE"/>
    <s v="NA"/>
    <s v="F"/>
    <x v="0"/>
    <s v="NA"/>
    <s v="NA"/>
    <x v="0"/>
    <x v="0"/>
    <x v="0"/>
    <s v="FALL"/>
    <n v="0.999999999999997"/>
    <x v="0"/>
    <e v="#N/A"/>
    <n v="1"/>
    <x v="1"/>
    <n v="1.4285714285714286"/>
    <n v="1.4402857142857144"/>
    <n v="5.7611428571428576"/>
    <s v="Abv"/>
  </r>
  <r>
    <s v="OtsLGRF23S"/>
    <s v="OtsLGRF23S_0558"/>
    <s v="C-00558"/>
    <d v="2023-08-22T00:00:00"/>
    <x v="0"/>
    <s v="F"/>
    <n v="790"/>
    <x v="0"/>
    <x v="0"/>
    <s v="NA"/>
    <s v="3DD.003D7E5405"/>
    <s v="NA"/>
    <s v="M"/>
    <x v="1"/>
    <s v="OtsLYON19S_1_0144"/>
    <s v="OtsLYON19S_1_0202"/>
    <x v="1"/>
    <x v="1"/>
    <x v="1"/>
    <s v="FALL"/>
    <n v="0.999999999999999"/>
    <x v="4"/>
    <n v="0.95971980899999998"/>
    <n v="1"/>
    <x v="0"/>
    <n v="1.4285714285714286"/>
    <n v="1.4402857142857144"/>
    <n v="5.7611428571428576"/>
    <s v="Abv"/>
  </r>
  <r>
    <s v="OtsLGRF23S"/>
    <s v="OtsLGRF23S_0559"/>
    <s v="C-00559"/>
    <d v="2023-08-22T00:00:00"/>
    <x v="0"/>
    <s v="M"/>
    <n v="740"/>
    <x v="12"/>
    <x v="0"/>
    <s v="NA"/>
    <s v="3DD.003D7E53C3"/>
    <s v="NA"/>
    <s v="M"/>
    <x v="1"/>
    <s v="OtsLYON19S_1_1395"/>
    <s v="OtsLYON19S_1_1496"/>
    <x v="1"/>
    <x v="1"/>
    <x v="1"/>
    <s v="FALL"/>
    <n v="1"/>
    <x v="1"/>
    <n v="0.95971980899999998"/>
    <n v="1"/>
    <x v="1"/>
    <n v="1.4285714285714286"/>
    <n v="1.4402857142857144"/>
    <n v="5.7611428571428576"/>
    <s v="Abv"/>
  </r>
  <r>
    <s v="OtsLGRF23S"/>
    <s v="OtsLGRF23S_0561"/>
    <s v="C-00561"/>
    <d v="2023-08-22T00:00:00"/>
    <x v="0"/>
    <s v="F"/>
    <n v="810"/>
    <x v="9"/>
    <x v="0"/>
    <s v="NA"/>
    <s v="3DD.003D7E53FD"/>
    <s v="NA"/>
    <s v="F"/>
    <x v="0"/>
    <s v="OtsNPFH19S_1_4340"/>
    <s v="OtsNPFH19S_1_4007"/>
    <x v="2"/>
    <x v="1"/>
    <x v="1"/>
    <s v="FALL"/>
    <n v="1"/>
    <x v="13"/>
    <n v="0.99705232300000002"/>
    <n v="1"/>
    <x v="0"/>
    <n v="1.4285714285714286"/>
    <n v="1.4402857142857144"/>
    <n v="5.7611428571428576"/>
    <s v="Abv"/>
  </r>
  <r>
    <s v="OtsLGRF23S"/>
    <s v="OtsLGRF23S_0562"/>
    <s v="C-00562"/>
    <d v="2023-08-22T00:00:00"/>
    <x v="0"/>
    <s v="F"/>
    <n v="790"/>
    <x v="0"/>
    <x v="1"/>
    <n v="1"/>
    <s v="NA"/>
    <s v="NA"/>
    <s v="F"/>
    <x v="0"/>
    <s v="OtsLYON19S_1_0119"/>
    <s v="OtsLYON19S_1_0037"/>
    <x v="1"/>
    <x v="1"/>
    <x v="1"/>
    <s v="FALL"/>
    <n v="1"/>
    <x v="4"/>
    <n v="0.95971980899999998"/>
    <n v="1"/>
    <x v="0"/>
    <n v="1.4285714285714286"/>
    <n v="1.4402857142857144"/>
    <n v="5.7611428571428576"/>
    <s v="Abv"/>
  </r>
  <r>
    <s v="OtsLGRF23S"/>
    <s v="OtsLGRF23S_0566"/>
    <s v="C-00566"/>
    <d v="2023-08-22T00:00:00"/>
    <x v="0"/>
    <s v="M"/>
    <n v="910"/>
    <x v="23"/>
    <x v="1"/>
    <n v="1"/>
    <s v="3DD.003D7E53ED"/>
    <s v="NA"/>
    <s v="M"/>
    <x v="1"/>
    <s v="OtsLYON19S_1_0709"/>
    <s v="OtsLYON19S_1_0809"/>
    <x v="1"/>
    <x v="1"/>
    <x v="1"/>
    <s v="FALL"/>
    <n v="0.999999999999998"/>
    <x v="6"/>
    <n v="0.95971980899999998"/>
    <n v="1"/>
    <x v="4"/>
    <n v="1.4285714285714286"/>
    <n v="1.4402857142857144"/>
    <n v="5.7611428571428576"/>
    <s v="Abv"/>
  </r>
  <r>
    <s v="OtsLGRF23S"/>
    <s v="OtsLGRF23S_0567"/>
    <s v="C-00567"/>
    <d v="2023-08-22T00:00:00"/>
    <x v="0"/>
    <s v="F"/>
    <n v="800"/>
    <x v="4"/>
    <x v="0"/>
    <s v="NA"/>
    <s v="3DD.003D7E53F6"/>
    <s v="NA"/>
    <s v="F"/>
    <x v="0"/>
    <s v="NA"/>
    <s v="NA"/>
    <x v="0"/>
    <x v="0"/>
    <x v="0"/>
    <s v="FALL"/>
    <n v="0.999999999999999"/>
    <x v="0"/>
    <e v="#N/A"/>
    <n v="1"/>
    <x v="0"/>
    <n v="1.4285714285714286"/>
    <n v="1.4402857142857144"/>
    <n v="5.7611428571428576"/>
    <s v="Abv"/>
  </r>
  <r>
    <s v="OtsLGRF23S"/>
    <s v="OtsLGRF23S_0568"/>
    <s v="C-00568"/>
    <d v="2023-08-22T00:00:00"/>
    <x v="0"/>
    <s v="F"/>
    <n v="860"/>
    <x v="27"/>
    <x v="0"/>
    <s v="NA"/>
    <s v="3DD.003D7E53F8"/>
    <s v="NA"/>
    <s v="F"/>
    <x v="0"/>
    <s v="NA"/>
    <s v="NA"/>
    <x v="0"/>
    <x v="0"/>
    <x v="0"/>
    <s v="FALL"/>
    <n v="0.999999999999999"/>
    <x v="0"/>
    <e v="#N/A"/>
    <n v="1"/>
    <x v="2"/>
    <n v="1.4285714285714286"/>
    <n v="1.4402857142857144"/>
    <n v="5.7611428571428576"/>
    <s v="Abv"/>
  </r>
  <r>
    <s v="OtsLGRF23S"/>
    <s v="OtsLGRF23S_0571"/>
    <s v="C-00571"/>
    <d v="2023-08-22T00:00:00"/>
    <x v="0"/>
    <s v="F"/>
    <n v="770"/>
    <x v="2"/>
    <x v="0"/>
    <s v="NA"/>
    <s v="3DD.003D7E540C"/>
    <s v="NA"/>
    <s v="F"/>
    <x v="0"/>
    <s v="OtsLYON19S_1_0557"/>
    <s v="OtsLYON19S_1_0449"/>
    <x v="1"/>
    <x v="1"/>
    <x v="1"/>
    <s v="FALL"/>
    <n v="1"/>
    <x v="7"/>
    <n v="0.95971980899999998"/>
    <n v="1"/>
    <x v="1"/>
    <n v="1.4285714285714286"/>
    <n v="1.4402857142857144"/>
    <n v="5.7611428571428576"/>
    <s v="Blw"/>
  </r>
  <r>
    <s v="OtsLGRF23S"/>
    <s v="OtsLGRF23S_0572"/>
    <s v="C-00572"/>
    <d v="2023-08-22T00:00:00"/>
    <x v="0"/>
    <s v="F"/>
    <n v="760"/>
    <x v="6"/>
    <x v="0"/>
    <s v="NA"/>
    <s v="3DD.003D7E53B1"/>
    <s v="NA"/>
    <s v="F"/>
    <x v="0"/>
    <s v="NA"/>
    <s v="NA"/>
    <x v="0"/>
    <x v="0"/>
    <x v="0"/>
    <s v="FALL"/>
    <n v="1"/>
    <x v="0"/>
    <e v="#N/A"/>
    <n v="1"/>
    <x v="1"/>
    <n v="1.4285714285714286"/>
    <n v="1.4402857142857144"/>
    <n v="5.7611428571428576"/>
    <s v="Abv"/>
  </r>
  <r>
    <s v="OtsLGRF23S"/>
    <s v="OtsLGRF23S_0574"/>
    <s v="C-00574"/>
    <d v="2023-08-22T00:00:00"/>
    <x v="0"/>
    <s v="F"/>
    <n v="790"/>
    <x v="0"/>
    <x v="0"/>
    <s v="NA"/>
    <s v="3DD.003D7E5400"/>
    <s v="NA"/>
    <s v="F"/>
    <x v="0"/>
    <s v="OtsLYON19S_1_2304"/>
    <s v="OtsLYON19S_1_2067"/>
    <x v="1"/>
    <x v="1"/>
    <x v="1"/>
    <s v="FALL"/>
    <n v="0.999999999999996"/>
    <x v="14"/>
    <n v="0.95971980899999998"/>
    <n v="1"/>
    <x v="0"/>
    <n v="1.4285714285714286"/>
    <n v="1.4402857142857144"/>
    <n v="5.7611428571428576"/>
    <s v="Blw"/>
  </r>
  <r>
    <s v="OtsLGRF23S"/>
    <s v="OtsLGRF23S_0576"/>
    <s v="C-00576"/>
    <d v="2023-08-22T00:00:00"/>
    <x v="0"/>
    <s v="F"/>
    <n v="750"/>
    <x v="1"/>
    <x v="0"/>
    <s v="NA"/>
    <s v="3DD.003D7E53E6"/>
    <s v="NA"/>
    <s v="F"/>
    <x v="0"/>
    <s v="OtsLYON19S_1_0522"/>
    <s v="OtsLYON19S_1_0344"/>
    <x v="1"/>
    <x v="1"/>
    <x v="1"/>
    <s v="FALL"/>
    <n v="0.999999999999998"/>
    <x v="3"/>
    <n v="0.95971980899999998"/>
    <n v="1"/>
    <x v="1"/>
    <n v="1.4285714285714286"/>
    <n v="1.4402857142857144"/>
    <n v="5.7611428571428576"/>
    <s v="Abv"/>
  </r>
  <r>
    <s v="OtsLGRF23S"/>
    <s v="OtsLGRF23S_0578"/>
    <s v="C-00578"/>
    <d v="2023-08-22T00:00:00"/>
    <x v="0"/>
    <s v="F"/>
    <n v="800"/>
    <x v="4"/>
    <x v="0"/>
    <s v="NA"/>
    <s v="3DD.003D7E53B4"/>
    <s v="NA"/>
    <s v="F"/>
    <x v="0"/>
    <s v="NA"/>
    <s v="NA"/>
    <x v="0"/>
    <x v="0"/>
    <x v="0"/>
    <s v="FALL"/>
    <n v="0.999999999999999"/>
    <x v="0"/>
    <e v="#N/A"/>
    <n v="1"/>
    <x v="0"/>
    <n v="1.4285714285714286"/>
    <n v="1.4402857142857144"/>
    <n v="5.7611428571428576"/>
    <s v="Abv"/>
  </r>
  <r>
    <s v="OtsLGRF23S"/>
    <s v="OtsLGRF23S_0579"/>
    <s v="C-00579"/>
    <d v="2023-08-22T00:00:00"/>
    <x v="0"/>
    <s v="M"/>
    <n v="820"/>
    <x v="19"/>
    <x v="0"/>
    <s v="NA"/>
    <s v="3DD.003D7E53EA"/>
    <s v="NA"/>
    <s v="M"/>
    <x v="1"/>
    <s v="NA"/>
    <s v="NA"/>
    <x v="0"/>
    <x v="0"/>
    <x v="0"/>
    <s v="FALL"/>
    <n v="1"/>
    <x v="0"/>
    <e v="#N/A"/>
    <n v="1"/>
    <x v="0"/>
    <n v="1.4285714285714286"/>
    <n v="1.4402857142857144"/>
    <n v="5.7611428571428576"/>
    <s v="Abv"/>
  </r>
  <r>
    <s v="OtsLGRF23S"/>
    <s v="OtsLGRF23S_0582"/>
    <s v="C-00582"/>
    <d v="2023-08-22T00:00:00"/>
    <x v="0"/>
    <s v="M"/>
    <n v="540"/>
    <x v="40"/>
    <x v="0"/>
    <s v="NA"/>
    <s v="NA"/>
    <s v="NA"/>
    <s v="M"/>
    <x v="1"/>
    <s v="NA"/>
    <s v="NA"/>
    <x v="0"/>
    <x v="0"/>
    <x v="0"/>
    <s v="FALL"/>
    <n v="0.999999999999994"/>
    <x v="0"/>
    <e v="#N/A"/>
    <n v="1"/>
    <x v="8"/>
    <n v="1.4285714285714286"/>
    <n v="1.4402857142857144"/>
    <n v="5.7611428571428576"/>
    <s v="Abv"/>
  </r>
  <r>
    <s v="OtsLGRF23S"/>
    <s v="OtsLGRF23S_0583"/>
    <s v="C-00583"/>
    <d v="2023-08-22T00:00:00"/>
    <x v="0"/>
    <s v="M"/>
    <n v="860"/>
    <x v="27"/>
    <x v="1"/>
    <n v="1"/>
    <s v="3DD.003D7E53E7"/>
    <s v="NA"/>
    <s v="M"/>
    <x v="1"/>
    <s v="OtsLYON19S_1_0110"/>
    <s v="OtsLYON19S_1_0051"/>
    <x v="1"/>
    <x v="1"/>
    <x v="1"/>
    <s v="FALL"/>
    <n v="1"/>
    <x v="4"/>
    <n v="0.95971980899999998"/>
    <n v="1"/>
    <x v="2"/>
    <n v="1.4285714285714286"/>
    <n v="1.4402857142857144"/>
    <n v="5.7611428571428576"/>
    <s v="Abv"/>
  </r>
  <r>
    <s v="OtsLGRF23S"/>
    <s v="OtsLGRF23S_0585"/>
    <s v="C-00585"/>
    <d v="2023-08-22T00:00:00"/>
    <x v="0"/>
    <s v="M"/>
    <n v="820"/>
    <x v="19"/>
    <x v="0"/>
    <s v="NA"/>
    <s v="3DD.003D7E540F"/>
    <s v="NA"/>
    <s v="M"/>
    <x v="1"/>
    <s v="OtsNPFH18S_1_5340"/>
    <s v="OtsNPFH18S_1_5049"/>
    <x v="6"/>
    <x v="2"/>
    <x v="2"/>
    <s v="FALL"/>
    <n v="0.999999999999998"/>
    <x v="2"/>
    <n v="0.96828396500000002"/>
    <n v="1"/>
    <x v="0"/>
    <n v="1.4285714285714286"/>
    <n v="1.4402857142857144"/>
    <n v="5.7611428571428576"/>
    <s v="Abv"/>
  </r>
  <r>
    <s v="OtsLGRF23S"/>
    <s v="OtsLGRF23S_0589"/>
    <s v="C-00589"/>
    <d v="2023-08-22T00:00:00"/>
    <x v="0"/>
    <s v="M"/>
    <n v="730"/>
    <x v="16"/>
    <x v="0"/>
    <s v="NA"/>
    <s v="3DD.003D7E53B9"/>
    <s v="NA"/>
    <s v="M"/>
    <x v="1"/>
    <s v="NA"/>
    <s v="NA"/>
    <x v="0"/>
    <x v="0"/>
    <x v="0"/>
    <s v="FALL"/>
    <n v="1"/>
    <x v="0"/>
    <e v="#N/A"/>
    <n v="1"/>
    <x v="1"/>
    <n v="1.4285714285714286"/>
    <n v="1.4402857142857144"/>
    <n v="5.7611428571428576"/>
    <s v="Abv"/>
  </r>
  <r>
    <s v="OtsLGRF23S"/>
    <s v="OtsLGRF23S_0590"/>
    <s v="C-00590"/>
    <d v="2023-08-22T00:00:00"/>
    <x v="0"/>
    <s v="F"/>
    <n v="810"/>
    <x v="9"/>
    <x v="0"/>
    <s v="NA"/>
    <s v="3DD.003D7E51C2"/>
    <s v="NA"/>
    <s v="F"/>
    <x v="0"/>
    <s v="OtsNPFH19S_1_2316"/>
    <s v="OtsNPFH19S_1_2048"/>
    <x v="2"/>
    <x v="1"/>
    <x v="1"/>
    <s v="FALL"/>
    <n v="1"/>
    <x v="10"/>
    <n v="0.99705232300000002"/>
    <n v="1"/>
    <x v="0"/>
    <n v="1.4285714285714286"/>
    <n v="1.4402857142857144"/>
    <n v="5.7611428571428576"/>
    <s v="Abv"/>
  </r>
  <r>
    <s v="OtsLGRF23S"/>
    <s v="OtsLGRF23S_0591"/>
    <s v="C-00591"/>
    <d v="2023-08-22T00:00:00"/>
    <x v="0"/>
    <s v="F"/>
    <n v="800"/>
    <x v="4"/>
    <x v="0"/>
    <s v="NA"/>
    <s v="3DD.003D7E51FE"/>
    <s v="NA"/>
    <s v="F"/>
    <x v="0"/>
    <s v="NA"/>
    <s v="NA"/>
    <x v="0"/>
    <x v="0"/>
    <x v="0"/>
    <s v="FALL"/>
    <n v="0.999999999999996"/>
    <x v="0"/>
    <e v="#N/A"/>
    <n v="1"/>
    <x v="0"/>
    <n v="1.4285714285714286"/>
    <n v="1.4402857142857144"/>
    <n v="5.7611428571428576"/>
    <s v="Abv"/>
  </r>
  <r>
    <s v="OtsLGRF23S"/>
    <s v="OtsLGRF23S_0592"/>
    <s v="C-00592"/>
    <d v="2023-08-22T00:00:00"/>
    <x v="0"/>
    <s v="F"/>
    <n v="790"/>
    <x v="0"/>
    <x v="0"/>
    <s v="NA"/>
    <s v="3DD.003D7E520B"/>
    <s v="NA"/>
    <s v="F"/>
    <x v="0"/>
    <s v="OtsLYON19S_1_2304"/>
    <s v="OtsLYON19S_1_2067"/>
    <x v="1"/>
    <x v="1"/>
    <x v="1"/>
    <s v="FALL"/>
    <n v="1"/>
    <x v="14"/>
    <n v="0.95971980899999998"/>
    <n v="1"/>
    <x v="0"/>
    <n v="1.4285714285714286"/>
    <n v="1.4402857142857144"/>
    <n v="5.7611428571428576"/>
    <s v="Blw"/>
  </r>
  <r>
    <s v="OtsLGRF23S"/>
    <s v="OtsLGRF23S_0594"/>
    <s v="C-00594"/>
    <d v="2023-08-22T00:00:00"/>
    <x v="0"/>
    <s v="M"/>
    <n v="740"/>
    <x v="12"/>
    <x v="0"/>
    <s v="NA"/>
    <s v="3DD.003D7E521A"/>
    <s v="NA"/>
    <s v="M"/>
    <x v="1"/>
    <s v="NA"/>
    <s v="NA"/>
    <x v="0"/>
    <x v="0"/>
    <x v="0"/>
    <s v="FALL"/>
    <n v="1"/>
    <x v="0"/>
    <e v="#N/A"/>
    <n v="1"/>
    <x v="1"/>
    <n v="1.4285714285714286"/>
    <n v="1.4402857142857144"/>
    <n v="5.7611428571428576"/>
    <s v="Abv"/>
  </r>
  <r>
    <s v="OtsLGRF23S"/>
    <s v="OtsLGRF23S_0595"/>
    <s v="C-00595"/>
    <d v="2023-08-22T00:00:00"/>
    <x v="0"/>
    <s v="F"/>
    <n v="730"/>
    <x v="16"/>
    <x v="0"/>
    <s v="NA"/>
    <s v="3DD.003D7E51E3"/>
    <s v="NA"/>
    <s v="F"/>
    <x v="0"/>
    <s v="OtsLYON19S_1_0135"/>
    <s v="OtsLYON19S_1_0094"/>
    <x v="1"/>
    <x v="1"/>
    <x v="1"/>
    <s v="FALL"/>
    <n v="1"/>
    <x v="4"/>
    <n v="0.95971980899999998"/>
    <n v="1"/>
    <x v="1"/>
    <n v="1.4285714285714286"/>
    <n v="1.4402857142857144"/>
    <n v="5.7611428571428576"/>
    <s v="Abv"/>
  </r>
  <r>
    <s v="OtsLGRF23S"/>
    <s v="OtsLGRF23S_0596"/>
    <s v="C-00596"/>
    <d v="2023-08-22T00:00:00"/>
    <x v="0"/>
    <s v="F"/>
    <n v="830"/>
    <x v="15"/>
    <x v="1"/>
    <n v="1"/>
    <s v="3DD.003D7E51F8"/>
    <s v="NA"/>
    <s v="F"/>
    <x v="0"/>
    <s v="OtsLYON19S_1_0549"/>
    <s v="OtsLYON19S_1_0414"/>
    <x v="1"/>
    <x v="1"/>
    <x v="1"/>
    <s v="FALL"/>
    <n v="1"/>
    <x v="7"/>
    <n v="0.95971980899999998"/>
    <n v="1"/>
    <x v="2"/>
    <n v="1.4285714285714286"/>
    <n v="1.4402857142857144"/>
    <n v="5.7611428571428576"/>
    <s v="Blw"/>
  </r>
  <r>
    <s v="OtsLGRF23S"/>
    <s v="OtsLGRF23S_0599"/>
    <s v="C-00599"/>
    <d v="2023-08-22T00:00:00"/>
    <x v="0"/>
    <s v="F"/>
    <n v="780"/>
    <x v="8"/>
    <x v="0"/>
    <s v="NA"/>
    <s v="3DD.003D7E51CC"/>
    <s v="NA"/>
    <s v="F"/>
    <x v="0"/>
    <s v="OtsLYON19S_1_0520"/>
    <s v="OtsLYON19S_1_0342"/>
    <x v="1"/>
    <x v="1"/>
    <x v="1"/>
    <s v="FALL"/>
    <n v="1"/>
    <x v="3"/>
    <n v="0.95971980899999998"/>
    <n v="1"/>
    <x v="0"/>
    <n v="1.4285714285714286"/>
    <n v="1.4402857142857144"/>
    <n v="5.7611428571428576"/>
    <s v="Abv"/>
  </r>
  <r>
    <s v="OtsLGRF23S"/>
    <s v="OtsLGRF23S_0600"/>
    <s v="C-00600"/>
    <d v="2023-08-22T00:00:00"/>
    <x v="0"/>
    <s v="M"/>
    <n v="750"/>
    <x v="1"/>
    <x v="0"/>
    <s v="NA"/>
    <s v="3DD.003D7E51F1"/>
    <s v="NA"/>
    <s v="M"/>
    <x v="1"/>
    <s v="OtsLYON19S_1_0111"/>
    <s v="OtsLYON19S_1_0021"/>
    <x v="1"/>
    <x v="1"/>
    <x v="1"/>
    <s v="FALL"/>
    <n v="0.999999999999997"/>
    <x v="4"/>
    <n v="0.95971980899999998"/>
    <n v="1"/>
    <x v="1"/>
    <n v="1.4285714285714286"/>
    <n v="1.4402857142857144"/>
    <n v="5.7611428571428576"/>
    <s v="Abv"/>
  </r>
  <r>
    <s v="OtsLGRF23S"/>
    <s v="OtsLGRF23S_0601"/>
    <s v="C-00601"/>
    <d v="2023-08-22T00:00:00"/>
    <x v="0"/>
    <s v="F"/>
    <n v="790"/>
    <x v="0"/>
    <x v="0"/>
    <s v="NA"/>
    <s v="3DD.003D7E520D"/>
    <s v="NA"/>
    <s v="F"/>
    <x v="0"/>
    <s v="NA"/>
    <s v="NA"/>
    <x v="0"/>
    <x v="0"/>
    <x v="0"/>
    <s v="FALL"/>
    <n v="1"/>
    <x v="0"/>
    <e v="#N/A"/>
    <n v="1"/>
    <x v="0"/>
    <n v="1.4285714285714286"/>
    <n v="1.4402857142857144"/>
    <n v="5.7611428571428576"/>
    <s v="Abv"/>
  </r>
  <r>
    <s v="OtsLGRF23S"/>
    <s v="OtsLGRF23S_0602"/>
    <s v="C-00602"/>
    <d v="2023-08-22T00:00:00"/>
    <x v="0"/>
    <s v="F"/>
    <n v="840"/>
    <x v="18"/>
    <x v="0"/>
    <s v="NA"/>
    <s v="3DD.003D7E51DC"/>
    <s v="NA"/>
    <s v="F"/>
    <x v="0"/>
    <s v="OtsLYON19S_1_1864"/>
    <s v="OtsLYON19S_1_1648"/>
    <x v="1"/>
    <x v="1"/>
    <x v="1"/>
    <s v="FALL"/>
    <n v="0.999999999999996"/>
    <x v="1"/>
    <n v="0.95971980899999998"/>
    <n v="1"/>
    <x v="2"/>
    <n v="1.4285714285714286"/>
    <n v="1.4402857142857144"/>
    <n v="5.7611428571428576"/>
    <s v="Abv"/>
  </r>
  <r>
    <s v="OtsLGRF23S"/>
    <s v="OtsLGRF23S_0604"/>
    <s v="C-00604"/>
    <d v="2023-08-22T00:00:00"/>
    <x v="0"/>
    <s v="F"/>
    <n v="710"/>
    <x v="10"/>
    <x v="0"/>
    <s v="NA"/>
    <s v="3DD.003D7E5220"/>
    <s v="NA"/>
    <s v="F"/>
    <x v="0"/>
    <s v="OtsLYON19S_1_0546"/>
    <s v="OtsLYON19S_1_0433"/>
    <x v="1"/>
    <x v="1"/>
    <x v="1"/>
    <s v="FALL"/>
    <n v="1"/>
    <x v="7"/>
    <n v="0.95971980899999998"/>
    <n v="1"/>
    <x v="5"/>
    <n v="1.4285714285714286"/>
    <n v="1.4402857142857144"/>
    <n v="5.7611428571428576"/>
    <s v="Blw"/>
  </r>
  <r>
    <s v="OtsLGRF23S"/>
    <s v="OtsLGRF23S_0607"/>
    <s v="C-00607"/>
    <d v="2023-08-22T00:00:00"/>
    <x v="0"/>
    <s v="M"/>
    <n v="740"/>
    <x v="12"/>
    <x v="0"/>
    <s v="NA"/>
    <s v="3DD.003D7E51BE"/>
    <s v="NA"/>
    <s v="M"/>
    <x v="1"/>
    <s v="OtsLYON19S_1_0112"/>
    <s v="OtsLYON19S_1_0023"/>
    <x v="1"/>
    <x v="1"/>
    <x v="1"/>
    <s v="FALL"/>
    <n v="0.999999999999999"/>
    <x v="4"/>
    <n v="0.95971980899999998"/>
    <n v="1"/>
    <x v="1"/>
    <n v="1.4285714285714286"/>
    <n v="1.4402857142857144"/>
    <n v="5.7611428571428576"/>
    <s v="Abv"/>
  </r>
  <r>
    <s v="OtsLGRF23S"/>
    <s v="OtsLGRF23S_0610"/>
    <s v="C-00610"/>
    <d v="2023-08-22T00:00:00"/>
    <x v="0"/>
    <s v="F"/>
    <n v="760"/>
    <x v="6"/>
    <x v="0"/>
    <s v="NA"/>
    <s v="3DD.003D7E5209"/>
    <s v="NA"/>
    <s v="F"/>
    <x v="0"/>
    <s v="OtsLYON19S_1_0555"/>
    <s v="OtsLYON19S_1_0453"/>
    <x v="1"/>
    <x v="1"/>
    <x v="1"/>
    <s v="FALL"/>
    <n v="1"/>
    <x v="7"/>
    <n v="0.95971980899999998"/>
    <n v="1"/>
    <x v="1"/>
    <n v="1.4285714285714286"/>
    <n v="1.4402857142857144"/>
    <n v="5.7611428571428576"/>
    <s v="Blw"/>
  </r>
  <r>
    <s v="OtsLGRF23S"/>
    <s v="OtsLGRF23S_0611"/>
    <s v="C-00611"/>
    <d v="2023-08-22T00:00:00"/>
    <x v="0"/>
    <s v="F"/>
    <n v="780"/>
    <x v="8"/>
    <x v="0"/>
    <s v="NA"/>
    <s v="3DD.003D7E51F0"/>
    <s v="NA"/>
    <s v="M"/>
    <x v="1"/>
    <s v="OtsLYON19S_1_0521"/>
    <s v="OtsLYON19S_1_0357"/>
    <x v="1"/>
    <x v="1"/>
    <x v="1"/>
    <s v="FALL"/>
    <n v="0.999999999999998"/>
    <x v="3"/>
    <n v="0.95971980899999998"/>
    <n v="1"/>
    <x v="0"/>
    <n v="1.4285714285714286"/>
    <n v="1.4402857142857144"/>
    <n v="5.7611428571428576"/>
    <s v="Abv"/>
  </r>
  <r>
    <s v="OtsLGRF23S"/>
    <s v="OtsLGRF23S_0612"/>
    <s v="C-00612"/>
    <d v="2023-08-22T00:00:00"/>
    <x v="0"/>
    <s v="F"/>
    <n v="750"/>
    <x v="1"/>
    <x v="1"/>
    <n v="1"/>
    <s v="NA"/>
    <s v="NA"/>
    <s v="F"/>
    <x v="0"/>
    <s v="OtsLYON19S_1_0109"/>
    <s v="OtsLYON19S_1_0016"/>
    <x v="1"/>
    <x v="1"/>
    <x v="1"/>
    <s v="FALL"/>
    <n v="1"/>
    <x v="4"/>
    <n v="0.95971980899999998"/>
    <n v="1"/>
    <x v="1"/>
    <n v="1.4285714285714286"/>
    <n v="1.4402857142857144"/>
    <n v="5.7611428571428576"/>
    <s v="Abv"/>
  </r>
  <r>
    <s v="OtsLGRF23S"/>
    <s v="OtsLGRF23S_0613"/>
    <s v="C-00613"/>
    <d v="2023-08-22T00:00:00"/>
    <x v="0"/>
    <s v="F"/>
    <n v="750"/>
    <x v="1"/>
    <x v="0"/>
    <s v="NA"/>
    <s v="3DD.003D7E5216"/>
    <s v="NA"/>
    <s v="F"/>
    <x v="0"/>
    <s v="OtsLYON19S_1_1337"/>
    <s v="OtsLYON19S_1_1409"/>
    <x v="1"/>
    <x v="1"/>
    <x v="1"/>
    <s v="FALL"/>
    <n v="1"/>
    <x v="17"/>
    <n v="0.95971980899999998"/>
    <n v="1"/>
    <x v="1"/>
    <n v="1.4285714285714286"/>
    <n v="1.4402857142857144"/>
    <n v="5.7611428571428576"/>
    <s v="Blw"/>
  </r>
  <r>
    <s v="OtsLGRF23S"/>
    <s v="OtsLGRF23S_0614"/>
    <s v="C-00614"/>
    <d v="2023-08-22T00:00:00"/>
    <x v="0"/>
    <s v="M"/>
    <n v="760"/>
    <x v="6"/>
    <x v="0"/>
    <s v="NA"/>
    <s v="3DD.003D7E51E2"/>
    <s v="NA"/>
    <s v="M"/>
    <x v="1"/>
    <s v="OtsLYON19S_1_0510"/>
    <s v="OtsLYON19S_1_0324"/>
    <x v="1"/>
    <x v="1"/>
    <x v="1"/>
    <s v="FALL"/>
    <n v="1"/>
    <x v="3"/>
    <n v="0.95971980899999998"/>
    <n v="1"/>
    <x v="1"/>
    <n v="1.4285714285714286"/>
    <n v="1.4402857142857144"/>
    <n v="5.7611428571428576"/>
    <s v="Abv"/>
  </r>
  <r>
    <s v="OtsLGRF23S"/>
    <s v="OtsLGRF23S_0615"/>
    <s v="C-00615"/>
    <d v="2023-08-22T00:00:00"/>
    <x v="0"/>
    <s v="M"/>
    <n v="700"/>
    <x v="13"/>
    <x v="0"/>
    <s v="NA"/>
    <s v="3DD.003D7E51EF"/>
    <s v="NA"/>
    <s v="M"/>
    <x v="1"/>
    <s v="OtsLYON19S_1_1803"/>
    <s v="OtsLYON19S_1_1509"/>
    <x v="1"/>
    <x v="1"/>
    <x v="1"/>
    <s v="FALL"/>
    <n v="1"/>
    <x v="1"/>
    <n v="0.95971980899999998"/>
    <n v="1"/>
    <x v="5"/>
    <n v="1.4285714285714286"/>
    <n v="1.4402857142857144"/>
    <n v="5.7611428571428576"/>
    <s v="Abv"/>
  </r>
  <r>
    <s v="OtsLGRF23S"/>
    <s v="OtsLGRF23S_0618"/>
    <s v="C-00618"/>
    <d v="2023-08-22T00:00:00"/>
    <x v="0"/>
    <s v="F"/>
    <n v="860"/>
    <x v="27"/>
    <x v="0"/>
    <s v="NA"/>
    <s v="3DD.003D7E51DA"/>
    <s v="NA"/>
    <s v="F"/>
    <x v="0"/>
    <s v="NA"/>
    <s v="NA"/>
    <x v="0"/>
    <x v="0"/>
    <x v="0"/>
    <s v="FALL"/>
    <n v="1"/>
    <x v="0"/>
    <e v="#N/A"/>
    <n v="1"/>
    <x v="2"/>
    <n v="1.4285714285714286"/>
    <n v="1.4402857142857144"/>
    <n v="5.7611428571428576"/>
    <s v="Abv"/>
  </r>
  <r>
    <s v="OtsLGRF23S"/>
    <s v="OtsLGRF23S_0620"/>
    <s v="C-00620"/>
    <d v="2023-08-22T00:00:00"/>
    <x v="0"/>
    <s v="F"/>
    <n v="800"/>
    <x v="4"/>
    <x v="0"/>
    <s v="NA"/>
    <s v="3DD.003D7E51D8"/>
    <s v="NA"/>
    <s v="F"/>
    <x v="0"/>
    <s v="OtsLYON19S_1_0111"/>
    <s v="OtsLYON19S_1_0020"/>
    <x v="1"/>
    <x v="1"/>
    <x v="1"/>
    <s v="FALL"/>
    <n v="1"/>
    <x v="4"/>
    <n v="0.95971980899999998"/>
    <n v="1"/>
    <x v="0"/>
    <n v="1.4285714285714286"/>
    <n v="1.4402857142857144"/>
    <n v="5.7611428571428576"/>
    <s v="Abv"/>
  </r>
  <r>
    <s v="OtsLGRF23S"/>
    <s v="OtsLGRF23S_0622"/>
    <s v="C-00622"/>
    <d v="2023-08-22T00:00:00"/>
    <x v="0"/>
    <s v="F"/>
    <n v="760"/>
    <x v="6"/>
    <x v="1"/>
    <n v="1"/>
    <s v="NA"/>
    <s v="NA"/>
    <s v="F"/>
    <x v="0"/>
    <s v="NA"/>
    <s v="NA"/>
    <x v="0"/>
    <x v="0"/>
    <x v="0"/>
    <s v="FALL"/>
    <n v="0.999999999999995"/>
    <x v="8"/>
    <e v="#N/A"/>
    <n v="1"/>
    <x v="1"/>
    <n v="1.4285714285714286"/>
    <n v="1.4402857142857144"/>
    <n v="5.7611428571428576"/>
    <s v="Abv"/>
  </r>
  <r>
    <s v="OtsLGRF23S"/>
    <s v="OtsLGRF23S_0626"/>
    <s v="C-00626"/>
    <d v="2023-08-22T00:00:00"/>
    <x v="0"/>
    <s v="M"/>
    <n v="980"/>
    <x v="41"/>
    <x v="0"/>
    <s v="NA"/>
    <s v="3DD.003D7E5211"/>
    <s v="NA"/>
    <s v="M"/>
    <x v="1"/>
    <s v="NA"/>
    <s v="NA"/>
    <x v="0"/>
    <x v="0"/>
    <x v="0"/>
    <s v="FALL"/>
    <n v="1"/>
    <x v="0"/>
    <e v="#N/A"/>
    <n v="1"/>
    <x v="7"/>
    <n v="1.4285714285714286"/>
    <n v="1.4402857142857144"/>
    <n v="5.7611428571428576"/>
    <s v="Abv"/>
  </r>
  <r>
    <s v="OtsLGRF23S"/>
    <s v="OtsLGRF23S_0627"/>
    <s v="C-00627"/>
    <d v="2023-08-22T00:00:00"/>
    <x v="0"/>
    <s v="M"/>
    <n v="940"/>
    <x v="42"/>
    <x v="0"/>
    <s v="NA"/>
    <s v="3DD.003D7E521E"/>
    <s v="NA"/>
    <s v="M"/>
    <x v="1"/>
    <s v="OtsLYON19S_1_0555"/>
    <s v="OtsLYON19S_1_0457"/>
    <x v="1"/>
    <x v="1"/>
    <x v="1"/>
    <s v="FALL"/>
    <n v="0.999999999999997"/>
    <x v="7"/>
    <n v="0.95971980899999998"/>
    <n v="1"/>
    <x v="6"/>
    <n v="1.4285714285714286"/>
    <n v="1.4402857142857144"/>
    <n v="5.7611428571428576"/>
    <s v="Blw"/>
  </r>
  <r>
    <s v="OtsLGRF23S"/>
    <s v="OtsLGRF23S_0628"/>
    <s v="C-00628"/>
    <d v="2023-08-22T00:00:00"/>
    <x v="0"/>
    <s v="F"/>
    <n v="780"/>
    <x v="8"/>
    <x v="0"/>
    <s v="NA"/>
    <s v="3DD.003D7E51F2"/>
    <s v="NA"/>
    <s v="F"/>
    <x v="0"/>
    <s v="OtsLYON19S_1_0537"/>
    <s v="OtsLYON19S_1_0384"/>
    <x v="1"/>
    <x v="1"/>
    <x v="1"/>
    <s v="FALL"/>
    <n v="1"/>
    <x v="3"/>
    <n v="0.95971980899999998"/>
    <n v="1"/>
    <x v="0"/>
    <n v="1.4285714285714286"/>
    <n v="1.4402857142857144"/>
    <n v="5.7611428571428576"/>
    <s v="Abv"/>
  </r>
  <r>
    <s v="OtsLGRF23S"/>
    <s v="OtsLGRF23S_0630"/>
    <s v="C-00630"/>
    <d v="2023-08-22T00:00:00"/>
    <x v="0"/>
    <s v="M"/>
    <n v="790"/>
    <x v="0"/>
    <x v="0"/>
    <s v="NA"/>
    <s v="3DD.003D7E51C1"/>
    <s v="NA"/>
    <s v="M"/>
    <x v="1"/>
    <s v="OtsLYON19S_1_0540"/>
    <s v="OtsLYON19S_1_0401"/>
    <x v="1"/>
    <x v="1"/>
    <x v="1"/>
    <s v="FALL"/>
    <n v="1"/>
    <x v="7"/>
    <n v="0.95971980899999998"/>
    <n v="1"/>
    <x v="0"/>
    <n v="1.4285714285714286"/>
    <n v="1.4402857142857144"/>
    <n v="5.7611428571428576"/>
    <s v="Blw"/>
  </r>
  <r>
    <s v="OtsLGRF23S"/>
    <s v="OtsLGRF23S_0632"/>
    <s v="C-00632"/>
    <d v="2023-08-22T00:00:00"/>
    <x v="0"/>
    <s v="M"/>
    <n v="600"/>
    <x v="43"/>
    <x v="0"/>
    <s v="NA"/>
    <s v="NA"/>
    <s v="NA"/>
    <s v="M"/>
    <x v="1"/>
    <s v="OtsLYON20S_1_0401"/>
    <s v="OtsLYON20S_1_1052"/>
    <x v="5"/>
    <x v="3"/>
    <x v="3"/>
    <s v="FALL"/>
    <n v="0.999999999999998"/>
    <x v="6"/>
    <n v="0.98961045999999997"/>
    <n v="1"/>
    <x v="9"/>
    <n v="1.4285714285714286"/>
    <n v="1.4402857142857144"/>
    <n v="5.7611428571428576"/>
    <s v="Abv"/>
  </r>
  <r>
    <s v="OtsLGRF23S"/>
    <s v="OtsLGRF23S_0633"/>
    <s v="C-00633"/>
    <d v="2023-08-22T00:00:00"/>
    <x v="0"/>
    <s v="F"/>
    <n v="770"/>
    <x v="2"/>
    <x v="0"/>
    <s v="NA"/>
    <s v="3DD.003D7E51EE"/>
    <s v="NA"/>
    <s v="F"/>
    <x v="0"/>
    <s v="OtsNPFH19S_1_1316"/>
    <s v="OtsNPFH19S_1_1019"/>
    <x v="2"/>
    <x v="1"/>
    <x v="1"/>
    <s v="FALL"/>
    <n v="0.999999999999996"/>
    <x v="2"/>
    <n v="0.99705232300000002"/>
    <n v="1"/>
    <x v="1"/>
    <n v="1.4285714285714286"/>
    <n v="1.4402857142857144"/>
    <n v="5.7611428571428576"/>
    <s v="Abv"/>
  </r>
  <r>
    <s v="OtsLGRF23S"/>
    <s v="OtsLGRF23S_0635"/>
    <s v="C-00635"/>
    <d v="2023-08-22T00:00:00"/>
    <x v="0"/>
    <s v="F"/>
    <n v="760"/>
    <x v="6"/>
    <x v="0"/>
    <s v="NA"/>
    <s v="3DD.003D7E520A"/>
    <s v="NA"/>
    <s v="F"/>
    <x v="0"/>
    <s v="NA"/>
    <s v="NA"/>
    <x v="0"/>
    <x v="0"/>
    <x v="0"/>
    <s v="FALL"/>
    <n v="1"/>
    <x v="0"/>
    <e v="#N/A"/>
    <n v="1"/>
    <x v="1"/>
    <n v="1.4285714285714286"/>
    <n v="1.4402857142857144"/>
    <n v="5.7611428571428576"/>
    <s v="Abv"/>
  </r>
  <r>
    <s v="OtsLGRF23S"/>
    <s v="OtsLGRF23S_0637"/>
    <s v="C-00637"/>
    <d v="2023-08-22T00:00:00"/>
    <x v="0"/>
    <s v="M"/>
    <n v="720"/>
    <x v="17"/>
    <x v="0"/>
    <s v="NA"/>
    <s v="3DD.003D7E51D3"/>
    <s v="NA"/>
    <s v="M"/>
    <x v="1"/>
    <s v="OtsLYON19S_1_0516"/>
    <s v="OtsLYON19S_1_0333"/>
    <x v="1"/>
    <x v="1"/>
    <x v="1"/>
    <s v="FALL"/>
    <n v="0.999999999999999"/>
    <x v="3"/>
    <n v="0.95971980899999998"/>
    <n v="1"/>
    <x v="5"/>
    <n v="1.4285714285714286"/>
    <n v="1.4402857142857144"/>
    <n v="5.7611428571428576"/>
    <s v="Abv"/>
  </r>
  <r>
    <s v="OtsLGRF23S"/>
    <s v="OtsLGRF23S_0638"/>
    <s v="C-00638"/>
    <d v="2023-08-22T00:00:00"/>
    <x v="0"/>
    <s v="F"/>
    <n v="750"/>
    <x v="1"/>
    <x v="0"/>
    <s v="NA"/>
    <s v="3DD.003D7E51EB"/>
    <s v="NA"/>
    <s v="F"/>
    <x v="0"/>
    <s v="NA"/>
    <s v="NA"/>
    <x v="0"/>
    <x v="0"/>
    <x v="0"/>
    <s v="FALL"/>
    <n v="1"/>
    <x v="0"/>
    <e v="#N/A"/>
    <n v="1"/>
    <x v="1"/>
    <n v="1.4285714285714286"/>
    <n v="1.4402857142857144"/>
    <n v="5.7611428571428576"/>
    <s v="Abv"/>
  </r>
  <r>
    <s v="OtsLGRF23S"/>
    <s v="OtsLGRF23S_0642"/>
    <s v="C-00642"/>
    <d v="2023-08-22T00:00:00"/>
    <x v="0"/>
    <s v="F"/>
    <n v="840"/>
    <x v="18"/>
    <x v="1"/>
    <n v="1"/>
    <s v="3DD.003D7E5210"/>
    <s v="NA"/>
    <s v="F"/>
    <x v="0"/>
    <s v="OtsLYON18S_1_2314"/>
    <s v="OtsLYON18S_1_2455"/>
    <x v="3"/>
    <x v="2"/>
    <x v="2"/>
    <s v="FALL"/>
    <n v="1"/>
    <x v="17"/>
    <n v="0.80551598400000002"/>
    <n v="1"/>
    <x v="2"/>
    <n v="1.4285714285714286"/>
    <n v="1.4402857142857144"/>
    <n v="5.7611428571428576"/>
    <s v="Blw"/>
  </r>
  <r>
    <s v="OtsLGRF23S"/>
    <s v="OtsLGRF23S_0643"/>
    <s v="C-00643"/>
    <d v="2023-08-22T00:00:00"/>
    <x v="0"/>
    <s v="F"/>
    <n v="850"/>
    <x v="14"/>
    <x v="0"/>
    <s v="NA"/>
    <s v="3DD.003D7E5205"/>
    <s v="NA"/>
    <s v="F"/>
    <x v="0"/>
    <s v="NA"/>
    <s v="NA"/>
    <x v="0"/>
    <x v="0"/>
    <x v="0"/>
    <s v="FALL"/>
    <n v="0.999999999999996"/>
    <x v="0"/>
    <e v="#N/A"/>
    <n v="1"/>
    <x v="2"/>
    <n v="1.4285714285714286"/>
    <n v="1.4402857142857144"/>
    <n v="5.7611428571428576"/>
    <s v="Abv"/>
  </r>
  <r>
    <s v="OtsLGRF23S"/>
    <s v="OtsLGRF23S_0644"/>
    <s v="C-00644"/>
    <d v="2023-08-22T00:00:00"/>
    <x v="0"/>
    <s v="M"/>
    <n v="850"/>
    <x v="14"/>
    <x v="0"/>
    <s v="NA"/>
    <s v="3DD.003D7E51EC"/>
    <s v="NA"/>
    <s v="M"/>
    <x v="1"/>
    <s v="OtsLYON19S_1_0542"/>
    <s v="OtsLYON19S_1_0405"/>
    <x v="1"/>
    <x v="1"/>
    <x v="1"/>
    <s v="FALL"/>
    <n v="0.999999999999998"/>
    <x v="7"/>
    <n v="0.95971980899999998"/>
    <n v="1"/>
    <x v="2"/>
    <n v="1.4285714285714286"/>
    <n v="1.4402857142857144"/>
    <n v="5.7611428571428576"/>
    <s v="Blw"/>
  </r>
  <r>
    <s v="OtsLGRF23S"/>
    <s v="OtsLGRF23S_0646"/>
    <s v="C-00646"/>
    <d v="2023-08-22T00:00:00"/>
    <x v="0"/>
    <s v="F"/>
    <n v="770"/>
    <x v="2"/>
    <x v="0"/>
    <s v="NA"/>
    <s v="3DD.003D7E51D9"/>
    <s v="NA"/>
    <s v="F"/>
    <x v="0"/>
    <s v="OtsLYON19S_1_0115"/>
    <s v="OtsLYON19S_1_0060"/>
    <x v="1"/>
    <x v="1"/>
    <x v="1"/>
    <s v="FALL"/>
    <n v="1"/>
    <x v="4"/>
    <n v="0.95971980899999998"/>
    <n v="1"/>
    <x v="1"/>
    <n v="1.4285714285714286"/>
    <n v="1.4402857142857144"/>
    <n v="5.7611428571428576"/>
    <s v="Abv"/>
  </r>
  <r>
    <s v="OtsLGRF23S"/>
    <s v="OtsLGRF23S_0647"/>
    <s v="C-00647"/>
    <d v="2023-08-22T00:00:00"/>
    <x v="0"/>
    <s v="F"/>
    <n v="760"/>
    <x v="6"/>
    <x v="0"/>
    <s v="NA"/>
    <s v="3DD.003D7E5204"/>
    <s v="NA"/>
    <s v="F"/>
    <x v="0"/>
    <s v="OtsLYON19S_1_0107"/>
    <s v="OtsLYON19S_1_0045"/>
    <x v="1"/>
    <x v="1"/>
    <x v="1"/>
    <s v="FALL"/>
    <n v="0.999999999999999"/>
    <x v="4"/>
    <n v="0.95971980899999998"/>
    <n v="1"/>
    <x v="1"/>
    <n v="1.4285714285714286"/>
    <n v="1.4402857142857144"/>
    <n v="5.7611428571428576"/>
    <s v="Abv"/>
  </r>
  <r>
    <s v="OtsLGRF23S"/>
    <s v="OtsLGRF23S_0648"/>
    <s v="C-00648"/>
    <d v="2023-08-22T00:00:00"/>
    <x v="0"/>
    <s v="F"/>
    <n v="750"/>
    <x v="1"/>
    <x v="0"/>
    <s v="NA"/>
    <s v="3DD.003D7E520F"/>
    <s v="NA"/>
    <s v="F"/>
    <x v="0"/>
    <s v="OtsLYON19S_1_0135"/>
    <s v="OtsLYON19S_1_0094"/>
    <x v="1"/>
    <x v="1"/>
    <x v="1"/>
    <s v="FALL"/>
    <n v="0.999999999999998"/>
    <x v="4"/>
    <n v="0.95971980899999998"/>
    <n v="1"/>
    <x v="1"/>
    <n v="1.4285714285714286"/>
    <n v="1.4402857142857144"/>
    <n v="5.7611428571428576"/>
    <s v="Abv"/>
  </r>
  <r>
    <s v="OtsLGRF23S"/>
    <s v="OtsLGRF23S_0652"/>
    <s v="C-00652"/>
    <d v="2023-08-22T00:00:00"/>
    <x v="0"/>
    <s v="M"/>
    <n v="590"/>
    <x v="36"/>
    <x v="1"/>
    <n v="1"/>
    <s v="NA"/>
    <s v="NA"/>
    <s v="M"/>
    <x v="1"/>
    <s v="OtsLYON20S_1_1347"/>
    <s v="OtsLYON20S_1_0904"/>
    <x v="5"/>
    <x v="3"/>
    <x v="3"/>
    <s v="FALL"/>
    <n v="0.999999999999994"/>
    <x v="15"/>
    <n v="0.98961045999999997"/>
    <n v="1"/>
    <x v="9"/>
    <n v="1.4285714285714286"/>
    <n v="1.4402857142857144"/>
    <n v="5.7611428571428576"/>
    <s v="Abv"/>
  </r>
  <r>
    <s v="OtsLGRF23S"/>
    <s v="OtsLGRF23S_0653"/>
    <s v="C-00653"/>
    <d v="2023-08-22T00:00:00"/>
    <x v="0"/>
    <s v="F"/>
    <n v="820"/>
    <x v="19"/>
    <x v="1"/>
    <n v="1"/>
    <s v="3DD.003D7E51FF"/>
    <s v="NA"/>
    <s v="F"/>
    <x v="0"/>
    <s v="OtsLYON19S_1_0709"/>
    <s v="OtsLYON19S_1_0809"/>
    <x v="1"/>
    <x v="1"/>
    <x v="1"/>
    <s v="FALL"/>
    <n v="1"/>
    <x v="6"/>
    <n v="0.95971980899999998"/>
    <n v="1"/>
    <x v="0"/>
    <n v="1.4285714285714286"/>
    <n v="1.4402857142857144"/>
    <n v="5.7611428571428576"/>
    <s v="Abv"/>
  </r>
  <r>
    <s v="OtsLGRF23S"/>
    <s v="OtsLGRF23S_0655"/>
    <s v="C-00655"/>
    <d v="2023-08-22T00:00:00"/>
    <x v="0"/>
    <s v="F"/>
    <n v="770"/>
    <x v="2"/>
    <x v="0"/>
    <s v="NA"/>
    <s v="3DD.003D7E51CA"/>
    <s v="NA"/>
    <s v="F"/>
    <x v="0"/>
    <s v="NA"/>
    <s v="NA"/>
    <x v="0"/>
    <x v="0"/>
    <x v="0"/>
    <s v="FALL"/>
    <n v="0.999999999999996"/>
    <x v="0"/>
    <e v="#N/A"/>
    <n v="1"/>
    <x v="1"/>
    <n v="1.4285714285714286"/>
    <n v="1.4402857142857144"/>
    <n v="5.7611428571428576"/>
    <s v="Abv"/>
  </r>
  <r>
    <s v="OtsLGRF23S"/>
    <s v="OtsLGRF23S_0657"/>
    <s v="C-00657"/>
    <d v="2023-08-22T00:00:00"/>
    <x v="0"/>
    <s v="F"/>
    <n v="880"/>
    <x v="22"/>
    <x v="0"/>
    <s v="NA"/>
    <s v="3DD.003D7E51FC"/>
    <s v="NA"/>
    <s v="F"/>
    <x v="0"/>
    <s v="OtsNPFH19S_1_1321"/>
    <s v="OtsNPFH19S_1_1074"/>
    <x v="2"/>
    <x v="1"/>
    <x v="1"/>
    <s v="FALL"/>
    <n v="0.999999999999998"/>
    <x v="2"/>
    <n v="0.99705232300000002"/>
    <n v="1"/>
    <x v="4"/>
    <n v="1.4285714285714286"/>
    <n v="1.4402857142857144"/>
    <n v="5.7611428571428576"/>
    <s v="Abv"/>
  </r>
  <r>
    <s v="OtsLGRF23S"/>
    <s v="OtsLGRF23S_0658"/>
    <s v="C-00658"/>
    <d v="2023-08-22T00:00:00"/>
    <x v="0"/>
    <s v="F"/>
    <n v="780"/>
    <x v="8"/>
    <x v="0"/>
    <s v="NA"/>
    <s v="3DD.003D7E51F5"/>
    <s v="NA"/>
    <s v="F"/>
    <x v="0"/>
    <s v="OtsLYON19S_1_0579"/>
    <s v="OtsLYON19S_1_0638"/>
    <x v="1"/>
    <x v="1"/>
    <x v="1"/>
    <s v="FALL"/>
    <n v="1"/>
    <x v="6"/>
    <n v="0.95971980899999998"/>
    <n v="1"/>
    <x v="0"/>
    <n v="1.4285714285714286"/>
    <n v="1.4402857142857144"/>
    <n v="5.7611428571428576"/>
    <s v="Abv"/>
  </r>
  <r>
    <s v="OtsLGRF23S"/>
    <s v="OtsLGRF23S_0659"/>
    <s v="C-00659"/>
    <d v="2023-08-22T00:00:00"/>
    <x v="0"/>
    <s v="M"/>
    <n v="720"/>
    <x v="17"/>
    <x v="0"/>
    <s v="NA"/>
    <s v="3DD.003D7E51C8"/>
    <s v="NA"/>
    <s v="M"/>
    <x v="1"/>
    <s v="OtsLYON19S_1_0721"/>
    <s v="OtsLYON19S_1_0822"/>
    <x v="1"/>
    <x v="1"/>
    <x v="1"/>
    <s v="FALL"/>
    <n v="0.999999999999995"/>
    <x v="6"/>
    <n v="0.95971980899999998"/>
    <n v="1"/>
    <x v="5"/>
    <n v="1.4285714285714286"/>
    <n v="1.4402857142857144"/>
    <n v="5.7611428571428576"/>
    <s v="Abv"/>
  </r>
  <r>
    <s v="OtsLGRF23S"/>
    <s v="OtsLGRF23S_0661"/>
    <s v="C-00661"/>
    <d v="2023-08-22T00:00:00"/>
    <x v="0"/>
    <s v="M"/>
    <n v="870"/>
    <x v="3"/>
    <x v="1"/>
    <n v="1"/>
    <s v="3DD.003D7E5200"/>
    <s v="NA"/>
    <s v="M"/>
    <x v="1"/>
    <s v="OtsLYON19S_1_1711"/>
    <s v="OtsLYON19S_1_1923"/>
    <x v="1"/>
    <x v="1"/>
    <x v="1"/>
    <s v="FALL"/>
    <n v="1"/>
    <x v="1"/>
    <n v="0.95971980899999998"/>
    <n v="1"/>
    <x v="2"/>
    <n v="1.4285714285714286"/>
    <n v="1.4402857142857144"/>
    <n v="5.7611428571428576"/>
    <s v="Abv"/>
  </r>
  <r>
    <s v="OtsLGRF23S"/>
    <s v="OtsLGRF23S_0662"/>
    <s v="C-00662"/>
    <d v="2023-08-22T00:00:00"/>
    <x v="0"/>
    <s v="M"/>
    <n v="690"/>
    <x v="30"/>
    <x v="0"/>
    <s v="NA"/>
    <s v="NA"/>
    <s v="NA"/>
    <s v="M"/>
    <x v="1"/>
    <s v="OtsLYON19S_1_1395"/>
    <s v="OtsLYON19S_1_1496"/>
    <x v="1"/>
    <x v="1"/>
    <x v="1"/>
    <s v="FALL"/>
    <n v="1"/>
    <x v="1"/>
    <n v="0.95971980899999998"/>
    <n v="1"/>
    <x v="5"/>
    <n v="1.4285714285714286"/>
    <n v="1.4402857142857144"/>
    <n v="5.7611428571428576"/>
    <s v="Abv"/>
  </r>
  <r>
    <s v="OtsLGRF23S"/>
    <s v="OtsLGRF23S_0663"/>
    <s v="C-00663"/>
    <d v="2023-08-22T00:00:00"/>
    <x v="0"/>
    <s v="M"/>
    <n v="800"/>
    <x v="4"/>
    <x v="0"/>
    <s v="NA"/>
    <s v="3DD.003D7E51DB"/>
    <s v="NA"/>
    <s v="M"/>
    <x v="1"/>
    <s v="OtsLYON18S_1_0054"/>
    <s v="OtsLYON18S_1_0237"/>
    <x v="3"/>
    <x v="2"/>
    <x v="2"/>
    <s v="FALL"/>
    <n v="0.999999999999999"/>
    <x v="4"/>
    <n v="0.80551598400000002"/>
    <n v="1"/>
    <x v="0"/>
    <n v="1.4285714285714286"/>
    <n v="1.4402857142857144"/>
    <n v="5.7611428571428576"/>
    <s v="Abv"/>
  </r>
  <r>
    <s v="OtsLGRF23S"/>
    <s v="OtsLGRF23S_0664"/>
    <s v="C-00664"/>
    <d v="2023-08-22T00:00:00"/>
    <x v="0"/>
    <s v="F"/>
    <n v="810"/>
    <x v="9"/>
    <x v="0"/>
    <s v="NA"/>
    <s v="3DD.003D7E51E0"/>
    <s v="NA"/>
    <s v="F"/>
    <x v="0"/>
    <s v="OtsLYON19S_1_1337"/>
    <s v="OtsLYON19S_1_1408"/>
    <x v="1"/>
    <x v="1"/>
    <x v="1"/>
    <s v="FALL"/>
    <n v="1"/>
    <x v="17"/>
    <n v="0.95971980899999998"/>
    <n v="1"/>
    <x v="0"/>
    <n v="1.4285714285714286"/>
    <n v="1.4402857142857144"/>
    <n v="5.7611428571428576"/>
    <s v="Blw"/>
  </r>
  <r>
    <s v="OtsLGRF23S"/>
    <s v="OtsLGRF23S_0665"/>
    <s v="C-00665"/>
    <d v="2023-08-22T00:00:00"/>
    <x v="0"/>
    <s v="F"/>
    <n v="800"/>
    <x v="4"/>
    <x v="1"/>
    <n v="1"/>
    <s v="3DD.003D7E5219"/>
    <s v="NA"/>
    <s v="F"/>
    <x v="0"/>
    <s v="NA"/>
    <s v="NA"/>
    <x v="0"/>
    <x v="0"/>
    <x v="0"/>
    <s v="FALL"/>
    <n v="1"/>
    <x v="8"/>
    <e v="#N/A"/>
    <n v="1"/>
    <x v="0"/>
    <n v="1.4285714285714286"/>
    <n v="1.4402857142857144"/>
    <n v="5.7611428571428576"/>
    <s v="Abv"/>
  </r>
  <r>
    <s v="OtsLGRF23S"/>
    <s v="OtsLGRF23S_0666"/>
    <s v="C-00666"/>
    <d v="2023-08-22T00:00:00"/>
    <x v="0"/>
    <s v="M"/>
    <n v="730"/>
    <x v="16"/>
    <x v="0"/>
    <s v="NA"/>
    <s v="3DD.003D7E5212"/>
    <s v="NA"/>
    <s v="M"/>
    <x v="1"/>
    <s v="OtsLYON19S_1_1395"/>
    <s v="OtsLYON19S_1_1495"/>
    <x v="1"/>
    <x v="1"/>
    <x v="1"/>
    <s v="FALL"/>
    <n v="1"/>
    <x v="1"/>
    <n v="0.95971980899999998"/>
    <n v="1"/>
    <x v="1"/>
    <n v="1.4285714285714286"/>
    <n v="1.4402857142857144"/>
    <n v="5.7611428571428576"/>
    <s v="Abv"/>
  </r>
  <r>
    <s v="OtsLGRF23S"/>
    <s v="OtsLGRF23S_0667"/>
    <s v="C-00667"/>
    <d v="2023-08-22T00:00:00"/>
    <x v="0"/>
    <s v="M"/>
    <n v="730"/>
    <x v="16"/>
    <x v="0"/>
    <s v="NA"/>
    <s v="3DD.003D7E5208"/>
    <s v="NA"/>
    <s v="M"/>
    <x v="1"/>
    <s v="OtsLYON19S_1_0524"/>
    <s v="OtsLYON19S_1_0363"/>
    <x v="1"/>
    <x v="1"/>
    <x v="1"/>
    <s v="FALL"/>
    <n v="0.999999999999998"/>
    <x v="3"/>
    <n v="0.95971980899999998"/>
    <n v="1"/>
    <x v="1"/>
    <n v="1.4285714285714286"/>
    <n v="1.4402857142857144"/>
    <n v="5.7611428571428576"/>
    <s v="Abv"/>
  </r>
  <r>
    <s v="OtsLGRF23S"/>
    <s v="OtsLGRF23S_0672"/>
    <s v="C-00672"/>
    <d v="2023-08-22T00:00:00"/>
    <x v="0"/>
    <s v="F"/>
    <n v="830"/>
    <x v="15"/>
    <x v="0"/>
    <s v="NA"/>
    <s v="3DD.003D7E51D7"/>
    <s v="NA"/>
    <s v="F"/>
    <x v="0"/>
    <s v="OtsLYON19S_1_1792"/>
    <s v="OtsLYON19S_1_2074"/>
    <x v="1"/>
    <x v="1"/>
    <x v="1"/>
    <s v="FALL"/>
    <n v="0.999999999999998"/>
    <x v="14"/>
    <n v="0.95971980899999998"/>
    <n v="1"/>
    <x v="2"/>
    <n v="1.4285714285714286"/>
    <n v="1.4402857142857144"/>
    <n v="5.7611428571428576"/>
    <s v="Blw"/>
  </r>
  <r>
    <s v="OtsLGRF23S"/>
    <s v="OtsLGRF23S_0673"/>
    <s v="C-00673"/>
    <d v="2023-08-22T00:00:00"/>
    <x v="0"/>
    <s v="M"/>
    <n v="820"/>
    <x v="19"/>
    <x v="1"/>
    <s v="NA"/>
    <s v="3DD.003D7E51C9"/>
    <s v="NA"/>
    <s v="M"/>
    <x v="1"/>
    <s v="NA"/>
    <s v="NA"/>
    <x v="0"/>
    <x v="0"/>
    <x v="0"/>
    <s v="FALL"/>
    <n v="0.999999999999998"/>
    <x v="8"/>
    <e v="#N/A"/>
    <n v="1"/>
    <x v="0"/>
    <n v="1.4285714285714286"/>
    <n v="1.4402857142857144"/>
    <n v="5.7611428571428576"/>
    <s v="Abv"/>
  </r>
  <r>
    <s v="OtsLGRF23S"/>
    <s v="OtsLGRF23S_0674"/>
    <s v="C-00674"/>
    <d v="2023-08-22T00:00:00"/>
    <x v="0"/>
    <s v="M"/>
    <n v="880"/>
    <x v="22"/>
    <x v="0"/>
    <s v="NA"/>
    <s v="3DD.003D7E51D5"/>
    <s v="NA"/>
    <s v="M"/>
    <x v="1"/>
    <s v="OtsLYON18S_1_0101"/>
    <s v="OtsLYON18S_1_0025"/>
    <x v="3"/>
    <x v="2"/>
    <x v="2"/>
    <s v="FALL"/>
    <n v="1"/>
    <x v="4"/>
    <n v="0.80551598400000002"/>
    <n v="1"/>
    <x v="4"/>
    <n v="1.4285714285714286"/>
    <n v="1.4402857142857144"/>
    <n v="5.7611428571428576"/>
    <s v="Abv"/>
  </r>
  <r>
    <s v="OtsLGRF23S"/>
    <s v="OtsLGRF23S_0675"/>
    <s v="C-00675"/>
    <d v="2023-08-22T00:00:00"/>
    <x v="0"/>
    <s v="F"/>
    <n v="780"/>
    <x v="8"/>
    <x v="0"/>
    <s v="NA"/>
    <s v="3DD.003D7E51D4"/>
    <s v="NA"/>
    <s v="F"/>
    <x v="0"/>
    <s v="NA"/>
    <s v="NA"/>
    <x v="0"/>
    <x v="0"/>
    <x v="0"/>
    <s v="FALL"/>
    <n v="1"/>
    <x v="0"/>
    <e v="#N/A"/>
    <n v="1"/>
    <x v="0"/>
    <n v="1.4285714285714286"/>
    <n v="1.4402857142857144"/>
    <n v="5.7611428571428576"/>
    <s v="Abv"/>
  </r>
  <r>
    <s v="OtsLGRF23S"/>
    <s v="OtsLGRF23S_0676"/>
    <s v="C-00676"/>
    <d v="2023-08-22T00:00:00"/>
    <x v="0"/>
    <s v="F"/>
    <n v="840"/>
    <x v="18"/>
    <x v="0"/>
    <s v="NA"/>
    <s v="3DD.003D7E51CB"/>
    <s v="NA"/>
    <s v="F"/>
    <x v="0"/>
    <s v="OtsLYON19S_1_1801"/>
    <s v="OtsLYON19S_1_1507"/>
    <x v="1"/>
    <x v="1"/>
    <x v="1"/>
    <s v="FALL"/>
    <n v="0.999999999999999"/>
    <x v="1"/>
    <n v="0.95971980899999998"/>
    <n v="1"/>
    <x v="2"/>
    <n v="1.4285714285714286"/>
    <n v="1.4402857142857144"/>
    <n v="5.7611428571428576"/>
    <s v="Abv"/>
  </r>
  <r>
    <s v="OtsLGRF23S"/>
    <s v="OtsLGRF23S_0677"/>
    <s v="C-00677"/>
    <d v="2023-08-22T00:00:00"/>
    <x v="0"/>
    <s v="M"/>
    <n v="800"/>
    <x v="4"/>
    <x v="0"/>
    <s v="NA"/>
    <s v="3DD.003D7E51FA"/>
    <s v="NA"/>
    <s v="M"/>
    <x v="1"/>
    <s v="OtsLYON19S_1_1716"/>
    <s v="OtsLYON19S_1_1920"/>
    <x v="1"/>
    <x v="1"/>
    <x v="1"/>
    <s v="FALL"/>
    <n v="1.00000000000001"/>
    <x v="1"/>
    <n v="0.95971980899999998"/>
    <n v="1"/>
    <x v="0"/>
    <n v="1.4285714285714286"/>
    <n v="1.4402857142857144"/>
    <n v="5.7611428571428576"/>
    <s v="Abv"/>
  </r>
  <r>
    <s v="OtsLGRF23S"/>
    <s v="OtsLGRF23S_0678"/>
    <s v="C-00678"/>
    <d v="2023-08-22T00:00:00"/>
    <x v="0"/>
    <s v="F"/>
    <n v="800"/>
    <x v="4"/>
    <x v="0"/>
    <s v="NA"/>
    <s v="3DD.003D7E51ED"/>
    <s v="NA"/>
    <s v="F"/>
    <x v="0"/>
    <s v="OtsLYON19S_1_1854"/>
    <s v="OtsLYON19S_1_1613"/>
    <x v="1"/>
    <x v="1"/>
    <x v="1"/>
    <s v="FALL"/>
    <n v="1"/>
    <x v="1"/>
    <n v="0.95971980899999998"/>
    <n v="1"/>
    <x v="0"/>
    <n v="1.4285714285714286"/>
    <n v="1.4402857142857144"/>
    <n v="5.7611428571428576"/>
    <s v="Abv"/>
  </r>
  <r>
    <s v="OtsLGRF23S"/>
    <s v="OtsLGRF23S_0679"/>
    <s v="C-00679"/>
    <d v="2023-08-22T00:00:00"/>
    <x v="0"/>
    <s v="M"/>
    <n v="710"/>
    <x v="10"/>
    <x v="0"/>
    <s v="NA"/>
    <s v="3DD.003D7E51EA"/>
    <s v="NA"/>
    <s v="M"/>
    <x v="1"/>
    <s v="OtsLYON19S_1_0559"/>
    <s v="OtsLYON19S_1_0608"/>
    <x v="1"/>
    <x v="1"/>
    <x v="1"/>
    <s v="FALL"/>
    <n v="0.999999999999994"/>
    <x v="7"/>
    <n v="0.95971980899999998"/>
    <n v="1"/>
    <x v="5"/>
    <n v="1.4285714285714286"/>
    <n v="1.4402857142857144"/>
    <n v="5.7611428571428576"/>
    <s v="Blw"/>
  </r>
  <r>
    <s v="OtsLGRF23S"/>
    <s v="OtsLGRF23S_0680"/>
    <s v="C-00680"/>
    <d v="2023-08-22T00:00:00"/>
    <x v="0"/>
    <s v="F"/>
    <n v="800"/>
    <x v="4"/>
    <x v="0"/>
    <s v="NA"/>
    <s v="3DD.003D7E51E8"/>
    <s v="NA"/>
    <s v="F"/>
    <x v="0"/>
    <s v="NA"/>
    <s v="NA"/>
    <x v="0"/>
    <x v="0"/>
    <x v="0"/>
    <s v="FALL"/>
    <n v="1"/>
    <x v="0"/>
    <e v="#N/A"/>
    <n v="1"/>
    <x v="0"/>
    <n v="1.4285714285714286"/>
    <n v="1.4402857142857144"/>
    <n v="5.7611428571428576"/>
    <s v="Abv"/>
  </r>
  <r>
    <s v="OtsLGRF23S"/>
    <s v="OtsLGRF23S_0681"/>
    <s v="C-00681"/>
    <d v="2023-08-22T00:00:00"/>
    <x v="0"/>
    <s v="M"/>
    <n v="920"/>
    <x v="20"/>
    <x v="0"/>
    <s v="NA"/>
    <s v="3DD.003D7E51E4"/>
    <s v="NA"/>
    <s v="M"/>
    <x v="1"/>
    <s v="NA"/>
    <s v="NA"/>
    <x v="0"/>
    <x v="0"/>
    <x v="0"/>
    <s v="FALL"/>
    <n v="1"/>
    <x v="0"/>
    <e v="#N/A"/>
    <n v="1"/>
    <x v="4"/>
    <n v="1.4285714285714286"/>
    <n v="1.4402857142857144"/>
    <n v="5.7611428571428576"/>
    <s v="Abv"/>
  </r>
  <r>
    <s v="OtsLGRF23S"/>
    <s v="OtsLGRF23S_0682"/>
    <s v="C-00682"/>
    <d v="2023-08-22T00:00:00"/>
    <x v="0"/>
    <s v="F"/>
    <n v="820"/>
    <x v="19"/>
    <x v="0"/>
    <s v="NA"/>
    <s v="3DD.003D7E51CD"/>
    <s v="NA"/>
    <s v="F"/>
    <x v="0"/>
    <s v="NA"/>
    <s v="NA"/>
    <x v="0"/>
    <x v="0"/>
    <x v="0"/>
    <s v="FALL"/>
    <n v="1"/>
    <x v="0"/>
    <e v="#N/A"/>
    <n v="1"/>
    <x v="0"/>
    <n v="1.4285714285714286"/>
    <n v="1.4402857142857144"/>
    <n v="5.7611428571428576"/>
    <s v="Abv"/>
  </r>
  <r>
    <s v="OtsLGRF23S"/>
    <s v="OtsLGRF23S_0683"/>
    <s v="C-00683"/>
    <d v="2023-08-22T00:00:00"/>
    <x v="0"/>
    <s v="F"/>
    <n v="830"/>
    <x v="15"/>
    <x v="0"/>
    <s v="NA"/>
    <s v="3DD.003D7E521C"/>
    <s v="NA"/>
    <s v="F"/>
    <x v="0"/>
    <s v="OtsLYON19S_1_0553"/>
    <s v="OtsLYON19S_1_0440"/>
    <x v="1"/>
    <x v="1"/>
    <x v="1"/>
    <s v="FALL"/>
    <n v="1"/>
    <x v="7"/>
    <n v="0.95971980899999998"/>
    <n v="1"/>
    <x v="2"/>
    <n v="1.4285714285714286"/>
    <n v="1.4402857142857144"/>
    <n v="5.7611428571428576"/>
    <s v="Blw"/>
  </r>
  <r>
    <s v="OtsLGRF23S"/>
    <s v="OtsLGRF23S_0684"/>
    <s v="C-00684"/>
    <d v="2023-08-22T00:00:00"/>
    <x v="0"/>
    <s v="M"/>
    <n v="880"/>
    <x v="22"/>
    <x v="0"/>
    <s v="NA"/>
    <s v="3DD.003D7E5215"/>
    <s v="NA"/>
    <s v="M"/>
    <x v="1"/>
    <s v="OtsNPFH19S_1_3355"/>
    <s v="OtsNPFH19S_1_3070"/>
    <x v="2"/>
    <x v="1"/>
    <x v="1"/>
    <s v="FALL"/>
    <n v="0.999999999999998"/>
    <x v="13"/>
    <n v="0.99705232300000002"/>
    <n v="1"/>
    <x v="4"/>
    <n v="1.4285714285714286"/>
    <n v="1.4402857142857144"/>
    <n v="5.7611428571428576"/>
    <s v="Abv"/>
  </r>
  <r>
    <s v="OtsLGRF23S"/>
    <s v="OtsLGRF23S_0685"/>
    <s v="C-00685"/>
    <d v="2023-08-22T00:00:00"/>
    <x v="0"/>
    <s v="F"/>
    <n v="760"/>
    <x v="6"/>
    <x v="0"/>
    <s v="NA"/>
    <s v="3DD.003D7E5218"/>
    <s v="NA"/>
    <s v="F"/>
    <x v="0"/>
    <s v="NA"/>
    <s v="NA"/>
    <x v="0"/>
    <x v="0"/>
    <x v="0"/>
    <s v="FALL"/>
    <n v="1"/>
    <x v="0"/>
    <e v="#N/A"/>
    <n v="1"/>
    <x v="1"/>
    <n v="1.4285714285714286"/>
    <n v="1.4402857142857144"/>
    <n v="5.7611428571428576"/>
    <s v="Abv"/>
  </r>
  <r>
    <s v="OtsLGRF23S"/>
    <s v="OtsLGRF23S_0688"/>
    <s v="C-00688"/>
    <d v="2023-08-22T00:00:00"/>
    <x v="0"/>
    <s v="M"/>
    <n v="800"/>
    <x v="4"/>
    <x v="0"/>
    <s v="NA"/>
    <s v="3DD.003D7E51DD"/>
    <s v="NA"/>
    <s v="M"/>
    <x v="1"/>
    <s v="OtsLYON19S_1_0563"/>
    <s v="OtsLYON19S_1_0616"/>
    <x v="1"/>
    <x v="1"/>
    <x v="1"/>
    <s v="FALL"/>
    <n v="1"/>
    <x v="6"/>
    <n v="0.95971980899999998"/>
    <n v="1"/>
    <x v="0"/>
    <n v="1.4285714285714286"/>
    <n v="1.4402857142857144"/>
    <n v="5.7611428571428576"/>
    <s v="Abv"/>
  </r>
  <r>
    <s v="OtsLGRF23S"/>
    <s v="OtsLGRF23S_0692"/>
    <s v="C-00692"/>
    <d v="2023-08-22T00:00:00"/>
    <x v="0"/>
    <s v="M"/>
    <n v="740"/>
    <x v="12"/>
    <x v="0"/>
    <s v="NA"/>
    <s v="3DD.003D7E51C0"/>
    <s v="NA"/>
    <s v="M"/>
    <x v="1"/>
    <s v="OtsLYON19S_1_0140"/>
    <s v="OtsLYON19S_1_0098"/>
    <x v="1"/>
    <x v="1"/>
    <x v="1"/>
    <s v="FALL"/>
    <n v="0.999999999999998"/>
    <x v="4"/>
    <n v="0.95971980899999998"/>
    <n v="1"/>
    <x v="1"/>
    <n v="1.4285714285714286"/>
    <n v="1.4402857142857144"/>
    <n v="5.7611428571428576"/>
    <s v="Abv"/>
  </r>
  <r>
    <s v="OtsLGRF23S"/>
    <s v="OtsLGRF23S_0693"/>
    <s v="C-00693"/>
    <d v="2023-08-22T00:00:00"/>
    <x v="0"/>
    <s v="M"/>
    <n v="850"/>
    <x v="14"/>
    <x v="0"/>
    <s v="NA"/>
    <s v="3DD.003D7E51BF"/>
    <s v="NA"/>
    <s v="M"/>
    <x v="1"/>
    <s v="OtsLYON19S_1_0145"/>
    <s v="OtsLYON19S_1_0203"/>
    <x v="1"/>
    <x v="1"/>
    <x v="1"/>
    <s v="FALL"/>
    <n v="1.00000000000001"/>
    <x v="4"/>
    <n v="0.95971980899999998"/>
    <n v="1"/>
    <x v="2"/>
    <n v="1.4285714285714286"/>
    <n v="1.4402857142857144"/>
    <n v="5.7611428571428576"/>
    <s v="Abv"/>
  </r>
  <r>
    <s v="OtsLGRF23S"/>
    <s v="OtsLGRF23S_0694"/>
    <s v="C-00694"/>
    <d v="2023-08-22T00:00:00"/>
    <x v="0"/>
    <s v="F"/>
    <n v="700"/>
    <x v="13"/>
    <x v="0"/>
    <s v="NA"/>
    <s v="3DD.003D7E51F4"/>
    <s v="NA"/>
    <s v="F"/>
    <x v="0"/>
    <s v="OtsNPFH19S_1_2331"/>
    <s v="OtsNPFH19S_1_2046"/>
    <x v="2"/>
    <x v="1"/>
    <x v="1"/>
    <s v="FALL"/>
    <n v="1"/>
    <x v="10"/>
    <n v="0.99705232300000002"/>
    <n v="1"/>
    <x v="5"/>
    <n v="1.4285714285714286"/>
    <n v="1.4402857142857144"/>
    <n v="5.7611428571428576"/>
    <s v="Abv"/>
  </r>
  <r>
    <s v="OtsLGRF23S"/>
    <s v="OtsLGRF23S_0695"/>
    <s v="C-00695"/>
    <d v="2023-08-22T00:00:00"/>
    <x v="0"/>
    <s v="M"/>
    <n v="710"/>
    <x v="10"/>
    <x v="0"/>
    <s v="NA"/>
    <s v="3DD.003D7E5203"/>
    <s v="NA"/>
    <s v="M"/>
    <x v="1"/>
    <s v="NA"/>
    <s v="NA"/>
    <x v="0"/>
    <x v="0"/>
    <x v="0"/>
    <s v="FALL"/>
    <n v="0.999999999999998"/>
    <x v="0"/>
    <e v="#N/A"/>
    <n v="1"/>
    <x v="5"/>
    <n v="1.4285714285714286"/>
    <n v="1.4402857142857144"/>
    <n v="5.7611428571428576"/>
    <s v="Abv"/>
  </r>
  <r>
    <s v="OtsLGRF23S"/>
    <s v="OtsLGRF23S_0698"/>
    <s v="C-00698"/>
    <d v="2023-08-22T00:00:00"/>
    <x v="0"/>
    <s v="M"/>
    <n v="910"/>
    <x v="23"/>
    <x v="0"/>
    <s v="NA"/>
    <s v="3DD.003D7E51CF"/>
    <s v="NA"/>
    <s v="M"/>
    <x v="1"/>
    <s v="OtsLYON18S_1_0713"/>
    <s v="OtsLYON18S_1_0570"/>
    <x v="3"/>
    <x v="2"/>
    <x v="2"/>
    <s v="FALL"/>
    <n v="0.999999999999998"/>
    <x v="3"/>
    <n v="0.80551598400000002"/>
    <n v="1"/>
    <x v="4"/>
    <n v="1.4285714285714286"/>
    <n v="1.4402857142857144"/>
    <n v="5.7611428571428576"/>
    <s v="Abv"/>
  </r>
  <r>
    <s v="OtsLGRF23S"/>
    <s v="OtsLGRF23S_0700"/>
    <s v="C-00700"/>
    <d v="2023-08-22T00:00:00"/>
    <x v="0"/>
    <s v="F"/>
    <n v="770"/>
    <x v="2"/>
    <x v="0"/>
    <s v="NA"/>
    <s v="3DD.003D7E521B"/>
    <s v="NA"/>
    <s v="F"/>
    <x v="0"/>
    <s v="OtsNPFH19S_1_1316"/>
    <s v="OtsNPFH19S_1_1016"/>
    <x v="2"/>
    <x v="1"/>
    <x v="1"/>
    <s v="FALL"/>
    <n v="0.999999999999999"/>
    <x v="2"/>
    <n v="0.99705232300000002"/>
    <n v="1"/>
    <x v="1"/>
    <n v="1.4285714285714286"/>
    <n v="1.4402857142857144"/>
    <n v="5.7611428571428576"/>
    <s v="Abv"/>
  </r>
  <r>
    <s v="OtsLGRF23S"/>
    <s v="OtsLGRF23S_0701"/>
    <s v="C-00701"/>
    <d v="2023-08-22T00:00:00"/>
    <x v="0"/>
    <s v="F"/>
    <n v="760"/>
    <x v="6"/>
    <x v="0"/>
    <s v="NA"/>
    <s v="3DD.003D7E51E7"/>
    <s v="NA"/>
    <s v="F"/>
    <x v="0"/>
    <s v="OtsLYON19S_1_1395"/>
    <s v="OtsLYON19S_1_1495"/>
    <x v="1"/>
    <x v="1"/>
    <x v="1"/>
    <s v="FALL"/>
    <n v="0.999999999999998"/>
    <x v="1"/>
    <n v="0.95971980899999998"/>
    <n v="1"/>
    <x v="1"/>
    <n v="1.4285714285714286"/>
    <n v="1.4402857142857144"/>
    <n v="5.7611428571428576"/>
    <s v="Abv"/>
  </r>
  <r>
    <s v="OtsLGRF23S"/>
    <s v="OtsLGRF23S_0702"/>
    <s v="C-00702"/>
    <d v="2023-08-22T00:00:00"/>
    <x v="0"/>
    <s v="M"/>
    <n v="810"/>
    <x v="9"/>
    <x v="0"/>
    <s v="NA"/>
    <s v="3DD.003D7E51F3"/>
    <s v="NA"/>
    <s v="F"/>
    <x v="0"/>
    <s v="NA"/>
    <s v="NA"/>
    <x v="0"/>
    <x v="0"/>
    <x v="0"/>
    <s v="FALL"/>
    <n v="1"/>
    <x v="0"/>
    <e v="#N/A"/>
    <n v="1"/>
    <x v="0"/>
    <n v="1.4285714285714286"/>
    <n v="1.4402857142857144"/>
    <n v="5.7611428571428576"/>
    <s v="Abv"/>
  </r>
  <r>
    <s v="OtsLGRF23S"/>
    <s v="OtsLGRF23S_0703"/>
    <s v="C-00703"/>
    <d v="2023-08-22T00:00:00"/>
    <x v="0"/>
    <s v="F"/>
    <n v="790"/>
    <x v="0"/>
    <x v="0"/>
    <s v="NA"/>
    <s v="3DD.003D7E5206"/>
    <s v="NA"/>
    <s v="F"/>
    <x v="0"/>
    <s v="NA"/>
    <s v="NA"/>
    <x v="0"/>
    <x v="0"/>
    <x v="0"/>
    <s v="FALL"/>
    <n v="1"/>
    <x v="0"/>
    <e v="#N/A"/>
    <n v="1"/>
    <x v="0"/>
    <n v="1.4285714285714286"/>
    <n v="1.4402857142857144"/>
    <n v="5.7611428571428576"/>
    <s v="Abv"/>
  </r>
  <r>
    <s v="OtsLGRF23S"/>
    <s v="OtsLGRF23S_0705"/>
    <s v="C-00705"/>
    <d v="2023-08-22T00:00:00"/>
    <x v="0"/>
    <s v="F"/>
    <n v="730"/>
    <x v="16"/>
    <x v="0"/>
    <s v="NA"/>
    <s v="3DD.003D7E51E6"/>
    <s v="NA"/>
    <s v="F"/>
    <x v="0"/>
    <s v="OtsLYON19S_1_0707"/>
    <s v="OtsLYON19S_1_0691"/>
    <x v="1"/>
    <x v="1"/>
    <x v="1"/>
    <s v="FALL"/>
    <n v="1.00000000000001"/>
    <x v="6"/>
    <n v="0.95971980899999998"/>
    <n v="1"/>
    <x v="1"/>
    <n v="1.4285714285714286"/>
    <n v="1.4402857142857144"/>
    <n v="5.7611428571428576"/>
    <s v="Abv"/>
  </r>
  <r>
    <s v="OtsLGRF23S"/>
    <s v="OtsLGRF23S_0708"/>
    <s v="C-00708"/>
    <d v="2023-08-22T00:00:00"/>
    <x v="0"/>
    <s v="M"/>
    <n v="760"/>
    <x v="6"/>
    <x v="0"/>
    <s v="NA"/>
    <s v="3DD.003D7E51DF"/>
    <s v="NA"/>
    <s v="M"/>
    <x v="1"/>
    <s v="OtsLYON19S_1_0577"/>
    <s v="OtsLYON19S_1_0499"/>
    <x v="1"/>
    <x v="1"/>
    <x v="1"/>
    <s v="FALL"/>
    <n v="1"/>
    <x v="7"/>
    <n v="0.95971980899999998"/>
    <n v="1"/>
    <x v="1"/>
    <n v="1.4285714285714286"/>
    <n v="1.4402857142857144"/>
    <n v="5.7611428571428576"/>
    <s v="Blw"/>
  </r>
  <r>
    <s v="OtsLGRF23S"/>
    <s v="OtsLGRF23S_0710"/>
    <s v="C-00710"/>
    <d v="2023-08-22T00:00:00"/>
    <x v="0"/>
    <s v="M"/>
    <n v="830"/>
    <x v="15"/>
    <x v="0"/>
    <s v="NA"/>
    <s v="3DD.003D7E51FB"/>
    <s v="NA"/>
    <s v="M"/>
    <x v="1"/>
    <s v="OtsLYON19S_1_0127"/>
    <s v="OtsLYON19S_1_0075"/>
    <x v="1"/>
    <x v="1"/>
    <x v="1"/>
    <s v="FALL"/>
    <n v="0.99999999999999101"/>
    <x v="4"/>
    <n v="0.95971980899999998"/>
    <n v="1"/>
    <x v="2"/>
    <n v="1.4285714285714286"/>
    <n v="1.4402857142857144"/>
    <n v="5.7611428571428576"/>
    <s v="Abv"/>
  </r>
  <r>
    <s v="OtsLGRF23S"/>
    <s v="OtsLGRF23S_0712"/>
    <s v="C-00712"/>
    <d v="2023-08-22T00:00:00"/>
    <x v="0"/>
    <s v="F"/>
    <n v="790"/>
    <x v="0"/>
    <x v="0"/>
    <s v="NA"/>
    <s v="3DD.003D7E5202"/>
    <s v="NA"/>
    <s v="F"/>
    <x v="0"/>
    <s v="OtsLYON19S_1_1803"/>
    <s v="OtsLYON19S_1_1510"/>
    <x v="1"/>
    <x v="1"/>
    <x v="1"/>
    <s v="FALL"/>
    <n v="1"/>
    <x v="1"/>
    <n v="0.95971980899999998"/>
    <n v="1"/>
    <x v="0"/>
    <n v="1.4285714285714286"/>
    <n v="1.4402857142857144"/>
    <n v="5.7611428571428576"/>
    <s v="Abv"/>
  </r>
  <r>
    <s v="OtsLGRF23S"/>
    <s v="OtsLGRF23S_0715"/>
    <s v="C-00715"/>
    <d v="2023-08-22T00:00:00"/>
    <x v="0"/>
    <s v="M"/>
    <n v="750"/>
    <x v="1"/>
    <x v="0"/>
    <s v="NA"/>
    <s v="3DD.003D7E51FD"/>
    <s v="NA"/>
    <s v="M"/>
    <x v="1"/>
    <s v="OtsLYON20S_1_0267"/>
    <s v="OtsLYON20S_1_0143"/>
    <x v="5"/>
    <x v="3"/>
    <x v="3"/>
    <s v="FALL"/>
    <n v="1"/>
    <x v="3"/>
    <n v="0.98961045999999997"/>
    <n v="1"/>
    <x v="1"/>
    <n v="1.4285714285714286"/>
    <n v="1.4402857142857144"/>
    <n v="5.7611428571428576"/>
    <s v="Abv"/>
  </r>
  <r>
    <s v="OtsLGRF23S"/>
    <s v="OtsLGRF23S_0716"/>
    <s v="C-00716"/>
    <d v="2023-08-22T00:00:00"/>
    <x v="0"/>
    <s v="F"/>
    <n v="810"/>
    <x v="9"/>
    <x v="1"/>
    <n v="1"/>
    <s v="3DD.003D7E51E9"/>
    <s v="NA"/>
    <s v="F"/>
    <x v="0"/>
    <s v="OtsLYON19S_1_0124"/>
    <s v="OtsLYON19S_1_0072"/>
    <x v="1"/>
    <x v="1"/>
    <x v="1"/>
    <s v="FALL"/>
    <n v="1"/>
    <x v="4"/>
    <n v="0.95971980899999998"/>
    <n v="1"/>
    <x v="0"/>
    <n v="1.4285714285714286"/>
    <n v="1.4402857142857144"/>
    <n v="5.7611428571428576"/>
    <s v="Abv"/>
  </r>
  <r>
    <s v="OtsLGRF23S"/>
    <s v="OtsLGRF23S_0717"/>
    <s v="C-00717"/>
    <d v="2023-08-22T00:00:00"/>
    <x v="0"/>
    <s v="F"/>
    <n v="820"/>
    <x v="19"/>
    <x v="1"/>
    <n v="1"/>
    <s v="3DD.003D7E51CE"/>
    <s v="NA"/>
    <s v="F"/>
    <x v="0"/>
    <s v="OtsLYON19S_1_0130"/>
    <s v="OtsLYON19S_1_0082"/>
    <x v="1"/>
    <x v="1"/>
    <x v="1"/>
    <s v="FALL"/>
    <n v="1"/>
    <x v="4"/>
    <n v="0.95971980899999998"/>
    <n v="1"/>
    <x v="0"/>
    <n v="1.4285714285714286"/>
    <n v="1.4402857142857144"/>
    <n v="5.7611428571428576"/>
    <s v="Abv"/>
  </r>
  <r>
    <s v="OtsLGRF23S"/>
    <s v="OtsLGRF23S_0718"/>
    <s v="C-00718"/>
    <d v="2023-08-22T00:00:00"/>
    <x v="0"/>
    <s v="F"/>
    <n v="820"/>
    <x v="19"/>
    <x v="0"/>
    <s v="NA"/>
    <s v="3DD.003D7E51C4"/>
    <s v="NA"/>
    <s v="F"/>
    <x v="0"/>
    <s v="OtsLYON19S_1_0528"/>
    <s v="OtsLYON19S_1_0352"/>
    <x v="1"/>
    <x v="1"/>
    <x v="1"/>
    <s v="FALL"/>
    <n v="1"/>
    <x v="3"/>
    <n v="0.95971980899999998"/>
    <n v="1"/>
    <x v="0"/>
    <n v="1.4285714285714286"/>
    <n v="1.4402857142857144"/>
    <n v="5.7611428571428576"/>
    <s v="Abv"/>
  </r>
  <r>
    <s v="OtsLGRF23S"/>
    <s v="OtsLGRF23S_0719"/>
    <s v="C-00719"/>
    <d v="2023-08-22T00:00:00"/>
    <x v="0"/>
    <s v="F"/>
    <n v="810"/>
    <x v="9"/>
    <x v="1"/>
    <n v="1"/>
    <s v="3DD.003D7E5213"/>
    <s v="NA"/>
    <s v="F"/>
    <x v="0"/>
    <s v="OtsLYON19S_1_0110"/>
    <s v="OtsLYON19S_1_0052"/>
    <x v="1"/>
    <x v="1"/>
    <x v="1"/>
    <s v="FALL"/>
    <n v="1"/>
    <x v="4"/>
    <n v="0.95971980899999998"/>
    <n v="1"/>
    <x v="0"/>
    <n v="1.4285714285714286"/>
    <n v="1.4402857142857144"/>
    <n v="5.7611428571428576"/>
    <s v="Abv"/>
  </r>
  <r>
    <s v="OtsLGRF23S"/>
    <s v="OtsLGRF23S_0720"/>
    <s v="C-00720"/>
    <d v="2023-08-23T00:00:00"/>
    <x v="0"/>
    <s v="M"/>
    <n v="820"/>
    <x v="19"/>
    <x v="1"/>
    <n v="1"/>
    <s v="3DD.003D7E51D1"/>
    <s v="NA"/>
    <s v="F"/>
    <x v="0"/>
    <s v="OtsLYON19S_1_0130"/>
    <s v="OtsLYON19S_1_0080"/>
    <x v="1"/>
    <x v="1"/>
    <x v="1"/>
    <s v="FALL"/>
    <n v="0.999999999999998"/>
    <x v="4"/>
    <n v="0.95971980899999998"/>
    <n v="1"/>
    <x v="0"/>
    <n v="1.4285714285714286"/>
    <n v="1.4402857142857144"/>
    <n v="5.7611428571428576"/>
    <s v="Abv"/>
  </r>
  <r>
    <s v="OtsLGRF23S"/>
    <s v="OtsLGRF23S_0721"/>
    <s v="C-00721"/>
    <d v="2023-08-23T00:00:00"/>
    <x v="0"/>
    <s v="F"/>
    <n v="790"/>
    <x v="0"/>
    <x v="0"/>
    <s v="NA"/>
    <s v="3DD.003D7E5201"/>
    <s v="NA"/>
    <s v="F"/>
    <x v="0"/>
    <s v="OtsLYON19S_1_0144"/>
    <s v="OtsLYON19S_1_0100"/>
    <x v="1"/>
    <x v="1"/>
    <x v="1"/>
    <s v="FALL"/>
    <n v="0.999999999999996"/>
    <x v="4"/>
    <n v="0.95971980899999998"/>
    <n v="1"/>
    <x v="0"/>
    <n v="1.4285714285714286"/>
    <n v="1.4402857142857144"/>
    <n v="5.7611428571428576"/>
    <s v="Abv"/>
  </r>
  <r>
    <s v="OtsLGRF23S"/>
    <s v="OtsLGRF23S_0722"/>
    <s v="C-00722"/>
    <d v="2023-08-23T00:00:00"/>
    <x v="0"/>
    <s v="M"/>
    <n v="820"/>
    <x v="19"/>
    <x v="1"/>
    <n v="1"/>
    <s v="3DD.003D7E521F"/>
    <s v="NA"/>
    <s v="M"/>
    <x v="1"/>
    <s v="OtsLYON19S_1_0592"/>
    <s v="OtsLYON19S_1_0654"/>
    <x v="1"/>
    <x v="1"/>
    <x v="1"/>
    <s v="FALL"/>
    <n v="1"/>
    <x v="6"/>
    <n v="0.95971980899999998"/>
    <n v="1"/>
    <x v="0"/>
    <n v="1.4285714285714286"/>
    <n v="1.4402857142857144"/>
    <n v="5.7611428571428576"/>
    <s v="Abv"/>
  </r>
  <r>
    <s v="OtsLGRF23S"/>
    <s v="OtsLGRF23S_0723"/>
    <s v="C-00723"/>
    <d v="2023-08-23T00:00:00"/>
    <x v="0"/>
    <s v="F"/>
    <n v="760"/>
    <x v="6"/>
    <x v="0"/>
    <s v="NA"/>
    <s v="3DD.003D7E53B6"/>
    <s v="NA"/>
    <s v="F"/>
    <x v="0"/>
    <s v="OtsLYON19S_1_0549"/>
    <s v="OtsLYON19S_1_0412"/>
    <x v="1"/>
    <x v="1"/>
    <x v="1"/>
    <s v="FALL"/>
    <n v="1"/>
    <x v="7"/>
    <n v="0.95971980899999998"/>
    <n v="1"/>
    <x v="1"/>
    <n v="1.4285714285714286"/>
    <n v="1.4402857142857144"/>
    <n v="5.7611428571428576"/>
    <s v="Blw"/>
  </r>
  <r>
    <s v="OtsLGRF23S"/>
    <s v="OtsLGRF23S_0724"/>
    <s v="C-00724"/>
    <d v="2023-08-23T00:00:00"/>
    <x v="0"/>
    <s v="F"/>
    <n v="810"/>
    <x v="9"/>
    <x v="1"/>
    <s v="NA"/>
    <s v="3DD.003D7E53F4"/>
    <s v="NA"/>
    <s v="F"/>
    <x v="0"/>
    <s v="OtsLYON19S_1_0151"/>
    <s v="OtsLYON19S_1_0215"/>
    <x v="1"/>
    <x v="1"/>
    <x v="1"/>
    <s v="FALL"/>
    <n v="1"/>
    <x v="3"/>
    <n v="0.95971980899999998"/>
    <n v="1"/>
    <x v="0"/>
    <n v="1.4285714285714286"/>
    <n v="1.4402857142857144"/>
    <n v="5.7611428571428576"/>
    <s v="Abv"/>
  </r>
  <r>
    <s v="OtsLGRF23S"/>
    <s v="OtsLGRF23S_0725"/>
    <s v="C-00725"/>
    <d v="2023-08-23T00:00:00"/>
    <x v="0"/>
    <s v="F"/>
    <n v="750"/>
    <x v="1"/>
    <x v="0"/>
    <s v="NA"/>
    <s v="3DD.003D7E51D6"/>
    <s v="NA"/>
    <s v="F"/>
    <x v="0"/>
    <s v="NA"/>
    <s v="NA"/>
    <x v="0"/>
    <x v="0"/>
    <x v="0"/>
    <s v="FALL"/>
    <n v="0.999999999999999"/>
    <x v="0"/>
    <e v="#N/A"/>
    <n v="1"/>
    <x v="1"/>
    <n v="1.4285714285714286"/>
    <n v="1.4402857142857144"/>
    <n v="5.7611428571428576"/>
    <s v="Abv"/>
  </r>
  <r>
    <s v="OtsLGRF23S"/>
    <s v="OtsLGRF23S_0729"/>
    <s v="C-00729"/>
    <d v="2023-08-23T00:00:00"/>
    <x v="0"/>
    <s v="F"/>
    <n v="760"/>
    <x v="6"/>
    <x v="0"/>
    <s v="NA"/>
    <s v="3DD.003D7E51C7"/>
    <s v="NA"/>
    <s v="F"/>
    <x v="0"/>
    <s v="OtsLYON19S_1_0565"/>
    <s v="OtsLYON19S_1_0467"/>
    <x v="1"/>
    <x v="1"/>
    <x v="1"/>
    <s v="FALL"/>
    <n v="1.00000000000001"/>
    <x v="7"/>
    <n v="0.95971980899999998"/>
    <n v="1"/>
    <x v="1"/>
    <n v="1.4285714285714286"/>
    <n v="1.4402857142857144"/>
    <n v="5.7611428571428576"/>
    <s v="Blw"/>
  </r>
  <r>
    <s v="OtsLGRF23S"/>
    <s v="OtsLGRF23S_0730"/>
    <s v="C-00730"/>
    <d v="2023-08-23T00:00:00"/>
    <x v="0"/>
    <s v="F"/>
    <n v="730"/>
    <x v="16"/>
    <x v="0"/>
    <s v="NA"/>
    <s v="3DD.003D7E51F9"/>
    <s v="NA"/>
    <s v="F"/>
    <x v="0"/>
    <s v="OtsLYON19S_1_0142"/>
    <s v="OtsLYON19S_1_0206"/>
    <x v="1"/>
    <x v="1"/>
    <x v="1"/>
    <s v="FALL"/>
    <n v="1"/>
    <x v="4"/>
    <n v="0.95971980899999998"/>
    <n v="1"/>
    <x v="1"/>
    <n v="1.4285714285714286"/>
    <n v="1.4402857142857144"/>
    <n v="5.7611428571428576"/>
    <s v="Abv"/>
  </r>
  <r>
    <s v="OtsLGRF23S"/>
    <s v="OtsLGRF23S_0731"/>
    <s v="C-00731"/>
    <d v="2023-08-23T00:00:00"/>
    <x v="0"/>
    <s v="F"/>
    <n v="810"/>
    <x v="9"/>
    <x v="0"/>
    <s v="NA"/>
    <s v="3DD.003D7E51C6"/>
    <s v="NA"/>
    <s v="F"/>
    <x v="0"/>
    <s v="OtsLYON19S_1_1813"/>
    <s v="OtsLYON19S_1_1527"/>
    <x v="1"/>
    <x v="1"/>
    <x v="1"/>
    <s v="FALL"/>
    <n v="1"/>
    <x v="1"/>
    <n v="0.95971980899999998"/>
    <n v="1"/>
    <x v="0"/>
    <n v="1.4285714285714286"/>
    <n v="1.4402857142857144"/>
    <n v="5.7611428571428576"/>
    <s v="Abv"/>
  </r>
  <r>
    <s v="OtsLGRF23S"/>
    <s v="OtsLGRF23S_0732"/>
    <s v="C-00732"/>
    <d v="2023-08-23T00:00:00"/>
    <x v="0"/>
    <s v="M"/>
    <n v="770"/>
    <x v="2"/>
    <x v="1"/>
    <n v="1"/>
    <s v="NA"/>
    <s v="NA"/>
    <s v="M"/>
    <x v="1"/>
    <s v="OtsLYON19S_1_0707"/>
    <s v="OtsLYON19S_1_0692"/>
    <x v="1"/>
    <x v="1"/>
    <x v="1"/>
    <s v="FALL"/>
    <n v="0.999999999999997"/>
    <x v="6"/>
    <n v="0.95971980899999998"/>
    <n v="1"/>
    <x v="1"/>
    <n v="1.4285714285714286"/>
    <n v="1.4402857142857144"/>
    <n v="5.7611428571428576"/>
    <s v="Abv"/>
  </r>
  <r>
    <s v="OtsLGRF23S"/>
    <s v="OtsLGRF23S_0733"/>
    <s v="C-00733"/>
    <d v="2023-08-23T00:00:00"/>
    <x v="0"/>
    <s v="M"/>
    <n v="820"/>
    <x v="19"/>
    <x v="0"/>
    <s v="NA"/>
    <s v="3DD.003D7E5214"/>
    <s v="NA"/>
    <s v="M"/>
    <x v="1"/>
    <s v="OtsLYON19S_1_0529"/>
    <s v="OtsLYON19S_1_0372"/>
    <x v="1"/>
    <x v="1"/>
    <x v="1"/>
    <s v="FALL"/>
    <n v="1"/>
    <x v="7"/>
    <n v="0.95971980899999998"/>
    <n v="1"/>
    <x v="0"/>
    <n v="1.4285714285714286"/>
    <n v="1.4402857142857144"/>
    <n v="5.7611428571428576"/>
    <s v="Blw"/>
  </r>
  <r>
    <s v="OtsLGRF23S"/>
    <s v="OtsLGRF23S_0738"/>
    <s v="C-00738"/>
    <d v="2023-08-23T00:00:00"/>
    <x v="0"/>
    <s v="F"/>
    <n v="860"/>
    <x v="27"/>
    <x v="0"/>
    <s v="NA"/>
    <s v="3DD.003D7E51BD"/>
    <s v="NA"/>
    <s v="F"/>
    <x v="0"/>
    <s v="NA"/>
    <s v="NA"/>
    <x v="0"/>
    <x v="0"/>
    <x v="0"/>
    <s v="FALL"/>
    <n v="0.999999999999999"/>
    <x v="0"/>
    <e v="#N/A"/>
    <n v="1"/>
    <x v="2"/>
    <n v="1.4285714285714286"/>
    <n v="1.4402857142857144"/>
    <n v="5.7611428571428576"/>
    <s v="Abv"/>
  </r>
  <r>
    <s v="OtsLGRF23S"/>
    <s v="OtsLGRF23S_0740"/>
    <s v="C-00740"/>
    <d v="2023-08-23T00:00:00"/>
    <x v="0"/>
    <s v="F"/>
    <n v="770"/>
    <x v="2"/>
    <x v="0"/>
    <s v="NA"/>
    <s v="3DD.003D7E51C5"/>
    <s v="NA"/>
    <s v="F"/>
    <x v="0"/>
    <s v="OtsLYON19S_1_0537"/>
    <s v="OtsLYON19S_1_0384"/>
    <x v="1"/>
    <x v="1"/>
    <x v="1"/>
    <s v="FALL"/>
    <n v="1"/>
    <x v="3"/>
    <n v="0.95971980899999998"/>
    <n v="1"/>
    <x v="1"/>
    <n v="1.4285714285714286"/>
    <n v="1.4402857142857144"/>
    <n v="5.7611428571428576"/>
    <s v="Abv"/>
  </r>
  <r>
    <s v="OtsLGRF23S"/>
    <s v="OtsLGRF23S_0741"/>
    <s v="C-00741"/>
    <d v="2023-08-23T00:00:00"/>
    <x v="0"/>
    <s v="M"/>
    <n v="760"/>
    <x v="6"/>
    <x v="0"/>
    <s v="NA"/>
    <s v="3DD.003D7E51DE"/>
    <s v="NA"/>
    <s v="M"/>
    <x v="1"/>
    <s v="NA"/>
    <s v="NA"/>
    <x v="0"/>
    <x v="0"/>
    <x v="0"/>
    <s v="FALL"/>
    <n v="1"/>
    <x v="0"/>
    <e v="#N/A"/>
    <n v="1"/>
    <x v="1"/>
    <n v="1.4285714285714286"/>
    <n v="1.4402857142857144"/>
    <n v="5.7611428571428576"/>
    <s v="Abv"/>
  </r>
  <r>
    <s v="OtsLGRF23S"/>
    <s v="OtsLGRF23S_0742"/>
    <s v="C-00742"/>
    <d v="2023-08-23T00:00:00"/>
    <x v="0"/>
    <s v="F"/>
    <n v="760"/>
    <x v="6"/>
    <x v="1"/>
    <n v="1"/>
    <s v="NA"/>
    <s v="NA"/>
    <s v="F"/>
    <x v="0"/>
    <s v="OtsLYON19S_1_0544"/>
    <s v="OtsLYON19S_1_0425"/>
    <x v="1"/>
    <x v="1"/>
    <x v="1"/>
    <s v="FALL"/>
    <n v="1"/>
    <x v="7"/>
    <n v="0.95971980899999998"/>
    <n v="1"/>
    <x v="1"/>
    <n v="1.4285714285714286"/>
    <n v="1.4402857142857144"/>
    <n v="5.7611428571428576"/>
    <s v="Blw"/>
  </r>
  <r>
    <s v="OtsLGRF23S"/>
    <s v="OtsLGRF23S_0743"/>
    <s v="C-00743"/>
    <d v="2023-08-23T00:00:00"/>
    <x v="0"/>
    <s v="F"/>
    <n v="780"/>
    <x v="8"/>
    <x v="0"/>
    <s v="NA"/>
    <s v="3DD.003D7E521D"/>
    <s v="NA"/>
    <s v="F"/>
    <x v="0"/>
    <s v="OtsLYON19S_1_0119"/>
    <s v="OtsLYON19S_1_0037"/>
    <x v="1"/>
    <x v="1"/>
    <x v="1"/>
    <s v="FALL"/>
    <n v="0.999999999999994"/>
    <x v="4"/>
    <n v="0.95971980899999998"/>
    <n v="1"/>
    <x v="0"/>
    <n v="1.4285714285714286"/>
    <n v="1.4402857142857144"/>
    <n v="5.7611428571428576"/>
    <s v="Abv"/>
  </r>
  <r>
    <s v="OtsLGRF23S"/>
    <s v="OtsLGRF23S_0744"/>
    <s v="C-00744"/>
    <d v="2023-08-23T00:00:00"/>
    <x v="0"/>
    <s v="M"/>
    <n v="810"/>
    <x v="9"/>
    <x v="0"/>
    <s v="NA"/>
    <s v="3DD.003D7E51E5"/>
    <s v="NA"/>
    <s v="M"/>
    <x v="1"/>
    <s v="OtsLYON19S_1_0552"/>
    <s v="OtsLYON19S_1_0437"/>
    <x v="1"/>
    <x v="1"/>
    <x v="1"/>
    <s v="FALL"/>
    <n v="1"/>
    <x v="7"/>
    <n v="0.95971980899999998"/>
    <n v="1"/>
    <x v="0"/>
    <n v="1.4285714285714286"/>
    <n v="1.4402857142857144"/>
    <n v="5.7611428571428576"/>
    <s v="Blw"/>
  </r>
  <r>
    <s v="OtsLGRF23S"/>
    <s v="OtsLGRF23S_0745"/>
    <s v="C-00745"/>
    <d v="2023-08-23T00:00:00"/>
    <x v="0"/>
    <s v="F"/>
    <n v="800"/>
    <x v="4"/>
    <x v="0"/>
    <s v="NA"/>
    <s v="3DD.003D7E5207"/>
    <s v="NA"/>
    <s v="F"/>
    <x v="0"/>
    <s v="NA"/>
    <s v="NA"/>
    <x v="0"/>
    <x v="0"/>
    <x v="0"/>
    <s v="FALL"/>
    <n v="0.999999999999999"/>
    <x v="0"/>
    <e v="#N/A"/>
    <n v="1"/>
    <x v="0"/>
    <n v="1.4285714285714286"/>
    <n v="1.4402857142857144"/>
    <n v="5.7611428571428576"/>
    <s v="Abv"/>
  </r>
  <r>
    <s v="OtsLGRF23S"/>
    <s v="OtsLGRF23S_0747"/>
    <s v="C-00747"/>
    <d v="2023-08-23T00:00:00"/>
    <x v="0"/>
    <s v="F"/>
    <n v="950"/>
    <x v="21"/>
    <x v="0"/>
    <s v="NA"/>
    <s v="3DD.003D7E5217"/>
    <s v="NA"/>
    <s v="F"/>
    <x v="0"/>
    <s v="OtsNPFH18S_1_3332"/>
    <s v="OtsNPFH18S_1_3060"/>
    <x v="6"/>
    <x v="2"/>
    <x v="2"/>
    <s v="FALL"/>
    <n v="0.999999999999999"/>
    <x v="13"/>
    <n v="0.96828396500000002"/>
    <n v="1"/>
    <x v="6"/>
    <n v="1.4285714285714286"/>
    <n v="1.4402857142857144"/>
    <n v="5.7611428571428576"/>
    <s v="Abv"/>
  </r>
  <r>
    <s v="OtsLGRF23S"/>
    <s v="OtsLGRF23S_0750"/>
    <s v="C-00750"/>
    <d v="2023-08-23T00:00:00"/>
    <x v="0"/>
    <s v="M"/>
    <n v="830"/>
    <x v="15"/>
    <x v="1"/>
    <n v="1"/>
    <s v="3DD.003D7E51C3"/>
    <s v="NA"/>
    <s v="M"/>
    <x v="1"/>
    <s v="OtsLYON19S_1_0542"/>
    <s v="OtsLYON19S_1_0405"/>
    <x v="1"/>
    <x v="1"/>
    <x v="1"/>
    <s v="FALL"/>
    <n v="1"/>
    <x v="7"/>
    <n v="0.95971980899999998"/>
    <n v="1"/>
    <x v="2"/>
    <n v="1.4285714285714286"/>
    <n v="1.4402857142857144"/>
    <n v="5.7611428571428576"/>
    <s v="Blw"/>
  </r>
  <r>
    <s v="OtsLGRF23S"/>
    <s v="OtsLGRF23S_0751"/>
    <s v="C-00751"/>
    <d v="2023-08-23T00:00:00"/>
    <x v="0"/>
    <s v="F"/>
    <n v="870"/>
    <x v="3"/>
    <x v="1"/>
    <n v="1"/>
    <s v="3DD.003D7E51D2"/>
    <s v="NA"/>
    <s v="F"/>
    <x v="0"/>
    <s v="NA"/>
    <s v="NA"/>
    <x v="0"/>
    <x v="0"/>
    <x v="0"/>
    <s v="FALL"/>
    <n v="1"/>
    <x v="8"/>
    <e v="#N/A"/>
    <n v="1"/>
    <x v="2"/>
    <n v="1.4285714285714286"/>
    <n v="1.4402857142857144"/>
    <n v="5.7611428571428576"/>
    <s v="Abv"/>
  </r>
  <r>
    <s v="OtsLGRF23S"/>
    <s v="OtsLGRF23S_0752"/>
    <s v="C-00752"/>
    <d v="2023-08-23T00:00:00"/>
    <x v="0"/>
    <s v="M"/>
    <n v="740"/>
    <x v="12"/>
    <x v="0"/>
    <s v="NA"/>
    <s v="NA"/>
    <s v="NA"/>
    <s v="M"/>
    <x v="1"/>
    <s v="NA"/>
    <s v="NA"/>
    <x v="0"/>
    <x v="0"/>
    <x v="0"/>
    <s v="FALL"/>
    <n v="0.999999999999997"/>
    <x v="0"/>
    <e v="#N/A"/>
    <n v="1"/>
    <x v="1"/>
    <n v="1.4285714285714286"/>
    <n v="1.4402857142857144"/>
    <n v="5.7611428571428576"/>
    <s v="Abv"/>
  </r>
  <r>
    <s v="OtsLGRF23S"/>
    <s v="OtsLGRF23S_0754"/>
    <s v="C-00754"/>
    <d v="2023-08-23T00:00:00"/>
    <x v="0"/>
    <s v="M"/>
    <n v="850"/>
    <x v="14"/>
    <x v="0"/>
    <s v="NA"/>
    <s v="3DD.003D7E51E1"/>
    <s v="NA"/>
    <s v="M"/>
    <x v="1"/>
    <s v="NA"/>
    <s v="NA"/>
    <x v="0"/>
    <x v="0"/>
    <x v="0"/>
    <s v="FALL"/>
    <n v="0.999999999999998"/>
    <x v="0"/>
    <e v="#N/A"/>
    <n v="1"/>
    <x v="2"/>
    <n v="1.4285714285714286"/>
    <n v="1.4402857142857144"/>
    <n v="5.7611428571428576"/>
    <s v="Abv"/>
  </r>
  <r>
    <s v="OtsLGRF23S"/>
    <s v="OtsLGRF23S_0755"/>
    <s v="C-00755"/>
    <d v="2023-08-23T00:00:00"/>
    <x v="0"/>
    <s v="F"/>
    <n v="810"/>
    <x v="9"/>
    <x v="0"/>
    <s v="NA"/>
    <s v="NA"/>
    <s v="NA"/>
    <s v="F"/>
    <x v="0"/>
    <s v="NA"/>
    <s v="NA"/>
    <x v="0"/>
    <x v="0"/>
    <x v="0"/>
    <s v="FALL"/>
    <n v="1"/>
    <x v="0"/>
    <e v="#N/A"/>
    <n v="1"/>
    <x v="0"/>
    <n v="1.4285714285714286"/>
    <n v="1.4402857142857144"/>
    <n v="5.7611428571428576"/>
    <s v="Abv"/>
  </r>
  <r>
    <s v="OtsLGRF23S"/>
    <s v="OtsLGRF23S_0756"/>
    <s v="C-00756"/>
    <d v="2023-08-23T00:00:00"/>
    <x v="0"/>
    <s v="F"/>
    <n v="830"/>
    <x v="15"/>
    <x v="0"/>
    <s v="NA"/>
    <s v="3DD.003D7E520E"/>
    <s v="NA"/>
    <s v="F"/>
    <x v="0"/>
    <s v="OtsNPFH19S_1_2319"/>
    <s v="OtsNPFH19S_1_2043"/>
    <x v="2"/>
    <x v="1"/>
    <x v="1"/>
    <s v="FALL"/>
    <n v="0.999999999999997"/>
    <x v="10"/>
    <n v="0.99705232300000002"/>
    <n v="1"/>
    <x v="2"/>
    <n v="1.4285714285714286"/>
    <n v="1.4402857142857144"/>
    <n v="5.7611428571428576"/>
    <s v="Abv"/>
  </r>
  <r>
    <s v="OtsLGRF23S"/>
    <s v="OtsLGRF23S_0758"/>
    <s v="C-00758"/>
    <d v="2023-08-23T00:00:00"/>
    <x v="0"/>
    <s v="F"/>
    <n v="750"/>
    <x v="1"/>
    <x v="0"/>
    <s v="NA"/>
    <s v="3DD.003D7E520C"/>
    <s v="NA"/>
    <s v="F"/>
    <x v="0"/>
    <s v="NA"/>
    <s v="NA"/>
    <x v="0"/>
    <x v="0"/>
    <x v="0"/>
    <s v="FALL"/>
    <n v="0.999999999999996"/>
    <x v="0"/>
    <e v="#N/A"/>
    <n v="1"/>
    <x v="1"/>
    <n v="1.4285714285714286"/>
    <n v="1.4402857142857144"/>
    <n v="5.7611428571428576"/>
    <s v="Abv"/>
  </r>
  <r>
    <s v="OtsLGRF23S"/>
    <s v="OtsLGRF23S_0759"/>
    <s v="C-00759"/>
    <d v="2023-08-23T00:00:00"/>
    <x v="0"/>
    <s v="F"/>
    <n v="750"/>
    <x v="1"/>
    <x v="0"/>
    <s v="NA"/>
    <s v="3DD.003D7E4C62"/>
    <s v="NA"/>
    <s v="F"/>
    <x v="0"/>
    <s v="OtsLYON19S_1_0567"/>
    <s v="OtsLYON19S_1_0480"/>
    <x v="1"/>
    <x v="1"/>
    <x v="1"/>
    <s v="FALL"/>
    <n v="1"/>
    <x v="7"/>
    <n v="0.95971980899999998"/>
    <n v="1"/>
    <x v="1"/>
    <n v="1.4285714285714286"/>
    <n v="1.4402857142857144"/>
    <n v="5.7611428571428576"/>
    <s v="Blw"/>
  </r>
  <r>
    <s v="OtsLGRF23S"/>
    <s v="OtsLGRF23S_0762"/>
    <s v="C-00762"/>
    <d v="2023-08-23T00:00:00"/>
    <x v="0"/>
    <s v="M"/>
    <n v="490"/>
    <x v="44"/>
    <x v="1"/>
    <n v="1"/>
    <s v="NA"/>
    <s v="NA"/>
    <s v="M"/>
    <x v="1"/>
    <s v="OtsLYON21S_1_0853"/>
    <s v="OtsLYON21S_1_1819"/>
    <x v="7"/>
    <x v="4"/>
    <x v="4"/>
    <s v="FALL"/>
    <n v="1"/>
    <x v="12"/>
    <e v="#N/A"/>
    <n v="1"/>
    <x v="11"/>
    <n v="1.4285714285714286"/>
    <n v="1.4402857142857144"/>
    <n v="5.7611428571428576"/>
    <s v="Abv"/>
  </r>
  <r>
    <s v="OtsLGRF23S"/>
    <s v="OtsLGRF23S_0765"/>
    <s v="C-00765"/>
    <d v="2023-08-23T00:00:00"/>
    <x v="0"/>
    <s v="F"/>
    <n v="850"/>
    <x v="14"/>
    <x v="1"/>
    <n v="1"/>
    <s v="3DD.003D7E4C78"/>
    <s v="NA"/>
    <s v="F"/>
    <x v="0"/>
    <s v="NA"/>
    <s v="NA"/>
    <x v="0"/>
    <x v="0"/>
    <x v="0"/>
    <s v="FALL"/>
    <n v="1"/>
    <x v="8"/>
    <e v="#N/A"/>
    <n v="1"/>
    <x v="2"/>
    <n v="1.4285714285714286"/>
    <n v="1.4402857142857144"/>
    <n v="5.7611428571428576"/>
    <s v="Abv"/>
  </r>
  <r>
    <s v="OtsLGRF23S"/>
    <s v="OtsLGRF23S_0766"/>
    <s v="C-00766"/>
    <d v="2023-08-23T00:00:00"/>
    <x v="0"/>
    <s v="M"/>
    <n v="840"/>
    <x v="18"/>
    <x v="1"/>
    <n v="1"/>
    <s v="3DD.003D7E4E63"/>
    <s v="This sample is a duplicate with OtsLGRF23S_0225."/>
    <s v="M"/>
    <x v="1"/>
    <s v="OtsNPFH19S_1_3301"/>
    <s v="OtsNPFH19S_1_3045"/>
    <x v="2"/>
    <x v="1"/>
    <x v="1"/>
    <s v="FALL"/>
    <n v="1"/>
    <x v="9"/>
    <n v="0.99705232300000002"/>
    <n v="1"/>
    <x v="2"/>
    <n v="1.4285714285714286"/>
    <n v="1.4402857142857144"/>
    <n v="5.7611428571428576"/>
    <s v="Abv"/>
  </r>
  <r>
    <s v="OtsLGRF23S"/>
    <s v="OtsLGRF23S_0767"/>
    <s v="C-00767"/>
    <d v="2023-08-23T00:00:00"/>
    <x v="0"/>
    <s v="F"/>
    <n v="810"/>
    <x v="9"/>
    <x v="0"/>
    <s v="NA"/>
    <s v="3DD.003D7E4C80"/>
    <s v="NA"/>
    <s v="F"/>
    <x v="0"/>
    <s v="OtsLYON18S_1_0712"/>
    <s v="OtsLYON18S_1_0546"/>
    <x v="3"/>
    <x v="2"/>
    <x v="2"/>
    <s v="FALL"/>
    <n v="1"/>
    <x v="3"/>
    <n v="0.80551598400000002"/>
    <n v="1"/>
    <x v="0"/>
    <n v="1.4285714285714286"/>
    <n v="1.4402857142857144"/>
    <n v="5.7611428571428576"/>
    <s v="Abv"/>
  </r>
  <r>
    <s v="OtsLGRF23S"/>
    <s v="OtsLGRF23S_0768"/>
    <s v="C-00768"/>
    <d v="2023-08-23T00:00:00"/>
    <x v="0"/>
    <s v="M"/>
    <n v="830"/>
    <x v="15"/>
    <x v="0"/>
    <s v="NA"/>
    <s v="3DD.003D7E51F7"/>
    <s v="NA"/>
    <s v="M"/>
    <x v="1"/>
    <s v="NA"/>
    <s v="NA"/>
    <x v="0"/>
    <x v="0"/>
    <x v="0"/>
    <s v="FALL"/>
    <n v="1"/>
    <x v="0"/>
    <e v="#N/A"/>
    <n v="1"/>
    <x v="2"/>
    <n v="1.4285714285714286"/>
    <n v="1.4402857142857144"/>
    <n v="5.7611428571428576"/>
    <s v="Abv"/>
  </r>
  <r>
    <s v="OtsLGRF23S"/>
    <s v="OtsLGRF23S_0771"/>
    <s v="C-00771"/>
    <d v="2023-08-23T00:00:00"/>
    <x v="0"/>
    <s v="F"/>
    <n v="710"/>
    <x v="10"/>
    <x v="0"/>
    <s v="NA"/>
    <s v="3DD.003D7E4C8A"/>
    <s v="NA"/>
    <s v="F"/>
    <x v="0"/>
    <s v="OtsLYON19S_1_1307"/>
    <s v="OtsLYON19S_1_1202"/>
    <x v="1"/>
    <x v="1"/>
    <x v="1"/>
    <s v="FALL"/>
    <n v="1"/>
    <x v="15"/>
    <n v="0.95971980899999998"/>
    <n v="1"/>
    <x v="5"/>
    <n v="1.4285714285714286"/>
    <n v="1.4402857142857144"/>
    <n v="5.7611428571428576"/>
    <s v="Abv"/>
  </r>
  <r>
    <s v="OtsLGRF23S"/>
    <s v="OtsLGRF23S_0772"/>
    <s v="C-00772"/>
    <d v="2023-08-23T00:00:00"/>
    <x v="0"/>
    <s v="F"/>
    <n v="790"/>
    <x v="0"/>
    <x v="0"/>
    <s v="NA"/>
    <s v="3DD.003D7E4C6C"/>
    <s v="NA"/>
    <s v="F"/>
    <x v="0"/>
    <s v="NA"/>
    <s v="NA"/>
    <x v="0"/>
    <x v="0"/>
    <x v="0"/>
    <s v="FALL"/>
    <n v="1"/>
    <x v="0"/>
    <e v="#N/A"/>
    <n v="1"/>
    <x v="0"/>
    <n v="1.4285714285714286"/>
    <n v="1.4402857142857144"/>
    <n v="5.7611428571428576"/>
    <s v="Abv"/>
  </r>
  <r>
    <s v="OtsLGRF23S"/>
    <s v="OtsLGRF23S_0773"/>
    <s v="C-00773"/>
    <d v="2023-08-23T00:00:00"/>
    <x v="0"/>
    <s v="M"/>
    <n v="800"/>
    <x v="4"/>
    <x v="1"/>
    <n v="1"/>
    <s v="3DD.003D7E4C8F"/>
    <s v="NA"/>
    <s v="M"/>
    <x v="1"/>
    <s v="OtsLYON19S_1_0544"/>
    <s v="OtsLYON19S_1_0426"/>
    <x v="1"/>
    <x v="1"/>
    <x v="1"/>
    <s v="FALL"/>
    <n v="0.99999999999999101"/>
    <x v="7"/>
    <n v="0.95971980899999998"/>
    <n v="1"/>
    <x v="0"/>
    <n v="1.4285714285714286"/>
    <n v="1.4402857142857144"/>
    <n v="5.7611428571428576"/>
    <s v="Blw"/>
  </r>
  <r>
    <s v="OtsLGRF23S"/>
    <s v="OtsLGRF23S_0774"/>
    <s v="C-00774"/>
    <d v="2023-08-23T00:00:00"/>
    <x v="0"/>
    <s v="M"/>
    <n v="890"/>
    <x v="28"/>
    <x v="0"/>
    <s v="NA"/>
    <s v="3DD.003D7E4C54"/>
    <s v="NA"/>
    <s v="M"/>
    <x v="1"/>
    <s v="OtsLYON19S_1_0529"/>
    <s v="OtsLYON19S_1_0370"/>
    <x v="1"/>
    <x v="1"/>
    <x v="1"/>
    <s v="FALL"/>
    <n v="1"/>
    <x v="3"/>
    <n v="0.95971980899999998"/>
    <n v="1"/>
    <x v="4"/>
    <n v="1.4285714285714286"/>
    <n v="1.4402857142857144"/>
    <n v="5.7611428571428576"/>
    <s v="Abv"/>
  </r>
  <r>
    <s v="OtsLGRF23S"/>
    <s v="OtsLGRF23S_0775"/>
    <s v="C-00775"/>
    <d v="2023-08-23T00:00:00"/>
    <x v="0"/>
    <s v="M"/>
    <n v="840"/>
    <x v="18"/>
    <x v="0"/>
    <s v="NA"/>
    <s v="3DD.003D7E4CA4"/>
    <s v="NA"/>
    <s v="M"/>
    <x v="1"/>
    <s v="OtsLYON19S_1_0537"/>
    <s v="OtsLYON19S_1_0382"/>
    <x v="1"/>
    <x v="1"/>
    <x v="1"/>
    <s v="FALL"/>
    <n v="0.999999999999998"/>
    <x v="3"/>
    <n v="0.95971980899999998"/>
    <n v="1"/>
    <x v="2"/>
    <n v="1.4285714285714286"/>
    <n v="1.4402857142857144"/>
    <n v="5.7611428571428576"/>
    <s v="Abv"/>
  </r>
  <r>
    <s v="OtsLGRF23S"/>
    <s v="OtsLGRF23S_0777"/>
    <s v="C-00777"/>
    <d v="2023-08-23T00:00:00"/>
    <x v="0"/>
    <s v="M"/>
    <n v="750"/>
    <x v="1"/>
    <x v="0"/>
    <s v="NA"/>
    <s v="3DD.003D7E4C48"/>
    <s v="NA"/>
    <s v="M"/>
    <x v="1"/>
    <s v="OtsLYON19S_1_0135"/>
    <s v="OtsLYON19S_1_0094"/>
    <x v="1"/>
    <x v="1"/>
    <x v="1"/>
    <s v="FALL"/>
    <n v="1"/>
    <x v="4"/>
    <n v="0.95971980899999998"/>
    <n v="1"/>
    <x v="1"/>
    <n v="1.4285714285714286"/>
    <n v="1.4402857142857144"/>
    <n v="5.7611428571428576"/>
    <s v="Abv"/>
  </r>
  <r>
    <s v="OtsLGRF23S"/>
    <s v="OtsLGRF23S_0778"/>
    <s v="C-00778"/>
    <d v="2023-08-23T00:00:00"/>
    <x v="0"/>
    <s v="F"/>
    <n v="760"/>
    <x v="6"/>
    <x v="0"/>
    <s v="NA"/>
    <s v="3DD.003D7E4C9A"/>
    <s v="NA"/>
    <s v="F"/>
    <x v="0"/>
    <s v="OtsLYON19S_1_0711"/>
    <s v="OtsLYON19S_1_0679"/>
    <x v="1"/>
    <x v="1"/>
    <x v="1"/>
    <s v="FALL"/>
    <n v="1"/>
    <x v="6"/>
    <n v="0.95971980899999998"/>
    <n v="1"/>
    <x v="1"/>
    <n v="1.4285714285714286"/>
    <n v="1.4402857142857144"/>
    <n v="5.7611428571428576"/>
    <s v="Abv"/>
  </r>
  <r>
    <s v="OtsLGRF23S"/>
    <s v="OtsLGRF23S_0780"/>
    <s v="C-00780"/>
    <d v="2023-08-23T00:00:00"/>
    <x v="0"/>
    <s v="F"/>
    <n v="810"/>
    <x v="9"/>
    <x v="0"/>
    <s v="NA"/>
    <s v="3DD.003D7E4C73"/>
    <s v="NA"/>
    <s v="F"/>
    <x v="0"/>
    <s v="OtsLYON19S_1_1884"/>
    <s v="OtsLYON19S_1_1670"/>
    <x v="1"/>
    <x v="1"/>
    <x v="1"/>
    <s v="FALL"/>
    <n v="0.999999999999994"/>
    <x v="1"/>
    <n v="0.95971980899999998"/>
    <n v="1"/>
    <x v="0"/>
    <n v="1.4285714285714286"/>
    <n v="1.4402857142857144"/>
    <n v="5.7611428571428576"/>
    <s v="Abv"/>
  </r>
  <r>
    <s v="OtsLGRF23S"/>
    <s v="OtsLGRF23S_0781"/>
    <s v="C-00781"/>
    <d v="2023-08-23T00:00:00"/>
    <x v="0"/>
    <s v="M"/>
    <n v="880"/>
    <x v="22"/>
    <x v="1"/>
    <n v="1"/>
    <s v="3DD.003D7E4C8D"/>
    <s v="NA"/>
    <s v="M"/>
    <x v="1"/>
    <s v="OtsLYON18S_1_2344"/>
    <s v="OtsLYON18S_1_2716"/>
    <x v="3"/>
    <x v="2"/>
    <x v="2"/>
    <s v="FALL"/>
    <n v="1"/>
    <x v="17"/>
    <n v="0.80551598400000002"/>
    <n v="1"/>
    <x v="4"/>
    <n v="1.4285714285714286"/>
    <n v="1.4402857142857144"/>
    <n v="5.7611428571428576"/>
    <s v="Blw"/>
  </r>
  <r>
    <s v="OtsLGRF23S"/>
    <s v="OtsLGRF23S_0782"/>
    <s v="C-00782"/>
    <d v="2023-08-23T00:00:00"/>
    <x v="0"/>
    <s v="M"/>
    <n v="870"/>
    <x v="3"/>
    <x v="0"/>
    <s v="NA"/>
    <s v="3DD.003D7E4CA5"/>
    <s v="NA"/>
    <s v="M"/>
    <x v="1"/>
    <s v="OtsLYON19S_1_0537"/>
    <s v="OtsLYON19S_1_0384"/>
    <x v="1"/>
    <x v="1"/>
    <x v="1"/>
    <s v="FALL"/>
    <n v="0.999999999999995"/>
    <x v="3"/>
    <n v="0.95971980899999998"/>
    <n v="1"/>
    <x v="2"/>
    <n v="1.4285714285714286"/>
    <n v="1.4402857142857144"/>
    <n v="5.7611428571428576"/>
    <s v="Abv"/>
  </r>
  <r>
    <s v="OtsLGRF23S"/>
    <s v="OtsLGRF23S_0783"/>
    <s v="C-00783"/>
    <d v="2023-08-23T00:00:00"/>
    <x v="0"/>
    <s v="F"/>
    <n v="840"/>
    <x v="18"/>
    <x v="1"/>
    <n v="1"/>
    <s v="3DD.003D7E4C92"/>
    <s v="NA"/>
    <s v="F"/>
    <x v="0"/>
    <s v="OtsLYON18S_1_2359"/>
    <s v="OtsLYON18S_1_2735"/>
    <x v="3"/>
    <x v="2"/>
    <x v="2"/>
    <s v="FALL"/>
    <n v="1"/>
    <x v="17"/>
    <n v="0.80551598400000002"/>
    <n v="1"/>
    <x v="2"/>
    <n v="1.4285714285714286"/>
    <n v="1.4402857142857144"/>
    <n v="5.7611428571428576"/>
    <s v="Blw"/>
  </r>
  <r>
    <s v="OtsLGRF23S"/>
    <s v="OtsLGRF23S_0784"/>
    <s v="C-00784"/>
    <d v="2023-08-23T00:00:00"/>
    <x v="0"/>
    <s v="F"/>
    <n v="830"/>
    <x v="15"/>
    <x v="0"/>
    <s v="NA"/>
    <s v="3DD.003D7E4C4C"/>
    <s v="NA"/>
    <s v="F"/>
    <x v="0"/>
    <s v="OtsNPFH19S_1_1312"/>
    <s v="OtsNPFH19S_1_1032"/>
    <x v="2"/>
    <x v="1"/>
    <x v="1"/>
    <s v="FALL"/>
    <n v="0.999999999999999"/>
    <x v="2"/>
    <n v="0.99705232300000002"/>
    <n v="1"/>
    <x v="2"/>
    <n v="1.4285714285714286"/>
    <n v="1.4402857142857144"/>
    <n v="5.7611428571428576"/>
    <s v="Abv"/>
  </r>
  <r>
    <s v="OtsLGRF23S"/>
    <s v="OtsLGRF23S_0785"/>
    <s v="C-00785"/>
    <d v="2023-08-23T00:00:00"/>
    <x v="0"/>
    <s v="M"/>
    <n v="820"/>
    <x v="19"/>
    <x v="0"/>
    <s v="NA"/>
    <s v="3DD.003D7E4C81"/>
    <s v="NA"/>
    <s v="M"/>
    <x v="1"/>
    <s v="OtsLYON19S_1_0510"/>
    <s v="OtsLYON19S_1_0324"/>
    <x v="1"/>
    <x v="1"/>
    <x v="1"/>
    <s v="FALL"/>
    <n v="1"/>
    <x v="3"/>
    <n v="0.95971980899999998"/>
    <n v="1"/>
    <x v="0"/>
    <n v="1.4285714285714286"/>
    <n v="1.4402857142857144"/>
    <n v="5.7611428571428576"/>
    <s v="Abv"/>
  </r>
  <r>
    <s v="OtsLGRF23S"/>
    <s v="OtsLGRF23S_0787"/>
    <s v="C-00787"/>
    <d v="2023-08-23T00:00:00"/>
    <x v="0"/>
    <s v="M"/>
    <n v="840"/>
    <x v="18"/>
    <x v="0"/>
    <s v="NA"/>
    <s v="3DD.003D7E4C94"/>
    <s v="NA"/>
    <s v="M"/>
    <x v="1"/>
    <s v="NA"/>
    <s v="NA"/>
    <x v="0"/>
    <x v="0"/>
    <x v="0"/>
    <s v="FALL"/>
    <n v="0.999999999999999"/>
    <x v="0"/>
    <e v="#N/A"/>
    <n v="1"/>
    <x v="2"/>
    <n v="1.4285714285714286"/>
    <n v="1.4402857142857144"/>
    <n v="5.7611428571428576"/>
    <s v="Abv"/>
  </r>
  <r>
    <s v="OtsLGRF23S"/>
    <s v="OtsLGRF23S_0788"/>
    <s v="C-00788"/>
    <d v="2023-08-23T00:00:00"/>
    <x v="0"/>
    <s v="F"/>
    <n v="840"/>
    <x v="18"/>
    <x v="0"/>
    <s v="NA"/>
    <s v="3DD.003D7E4CA3"/>
    <s v="NA"/>
    <s v="F"/>
    <x v="0"/>
    <s v="OtsLYON19S_1_0575"/>
    <s v="OtsLYON19S_1_0488"/>
    <x v="1"/>
    <x v="1"/>
    <x v="1"/>
    <s v="FALL"/>
    <n v="1"/>
    <x v="7"/>
    <n v="0.95971980899999998"/>
    <n v="1"/>
    <x v="2"/>
    <n v="1.4285714285714286"/>
    <n v="1.4402857142857144"/>
    <n v="5.7611428571428576"/>
    <s v="Blw"/>
  </r>
  <r>
    <s v="OtsLGRF23S"/>
    <s v="OtsLGRF23S_0791"/>
    <s v="C-00791"/>
    <d v="2023-08-23T00:00:00"/>
    <x v="0"/>
    <s v="M"/>
    <n v="850"/>
    <x v="14"/>
    <x v="0"/>
    <s v="NA"/>
    <s v="3DD.003D7E4C58"/>
    <s v="NA"/>
    <s v="M"/>
    <x v="1"/>
    <s v="OtsLYON19S_1_0569"/>
    <s v="OtsLYON19S_1_0471"/>
    <x v="1"/>
    <x v="1"/>
    <x v="1"/>
    <s v="FALL"/>
    <n v="1"/>
    <x v="7"/>
    <n v="0.95971980899999998"/>
    <n v="1"/>
    <x v="2"/>
    <n v="1.4285714285714286"/>
    <n v="1.4402857142857144"/>
    <n v="5.7611428571428576"/>
    <s v="Blw"/>
  </r>
  <r>
    <s v="OtsLGRF23S"/>
    <s v="OtsLGRF23S_0792"/>
    <s v="C-00792"/>
    <d v="2023-08-23T00:00:00"/>
    <x v="0"/>
    <s v="F"/>
    <n v="710"/>
    <x v="10"/>
    <x v="0"/>
    <s v="NA"/>
    <s v="3DD.003D7E4C76"/>
    <s v="NA"/>
    <s v="F"/>
    <x v="0"/>
    <s v="OtsLYON19S_1_0111"/>
    <s v="OtsLYON19S_1_0021"/>
    <x v="1"/>
    <x v="1"/>
    <x v="1"/>
    <s v="FALL"/>
    <n v="0.999999999999997"/>
    <x v="4"/>
    <n v="0.95971980899999998"/>
    <n v="1"/>
    <x v="5"/>
    <n v="1.4285714285714286"/>
    <n v="1.4402857142857144"/>
    <n v="5.7611428571428576"/>
    <s v="Abv"/>
  </r>
  <r>
    <s v="OtsLGRF23S"/>
    <s v="OtsLGRF23S_0797"/>
    <s v="C-00797"/>
    <d v="2023-08-23T00:00:00"/>
    <x v="0"/>
    <s v="M"/>
    <n v="940"/>
    <x v="42"/>
    <x v="1"/>
    <n v="1"/>
    <s v="3DD.003D7E4C7E"/>
    <s v="NA"/>
    <s v="M"/>
    <x v="1"/>
    <s v="OtsLYON19S_1_0110"/>
    <s v="OtsLYON19S_1_0052"/>
    <x v="1"/>
    <x v="1"/>
    <x v="1"/>
    <s v="FALL"/>
    <n v="0.999999999999996"/>
    <x v="4"/>
    <n v="0.95971980899999998"/>
    <n v="1"/>
    <x v="6"/>
    <n v="1.4285714285714286"/>
    <n v="1.4402857142857144"/>
    <n v="5.7611428571428576"/>
    <s v="Abv"/>
  </r>
  <r>
    <s v="OtsLGRF23S"/>
    <s v="OtsLGRF23S_0798"/>
    <s v="C-00798"/>
    <d v="2023-08-23T00:00:00"/>
    <x v="0"/>
    <s v="F"/>
    <n v="820"/>
    <x v="19"/>
    <x v="1"/>
    <n v="1"/>
    <s v="3DD.003D7E4C70"/>
    <s v="NA"/>
    <s v="F"/>
    <x v="0"/>
    <s v="OtsLYON19S_1_0540"/>
    <s v="OtsLYON19S_1_0401"/>
    <x v="1"/>
    <x v="1"/>
    <x v="1"/>
    <s v="FALL"/>
    <n v="0.999999999999998"/>
    <x v="7"/>
    <n v="0.95971980899999998"/>
    <n v="1"/>
    <x v="0"/>
    <n v="1.4285714285714286"/>
    <n v="1.4402857142857144"/>
    <n v="5.7611428571428576"/>
    <s v="Blw"/>
  </r>
  <r>
    <s v="OtsLGRF23S"/>
    <s v="OtsLGRF23S_0799"/>
    <s v="C-00799"/>
    <d v="2023-08-23T00:00:00"/>
    <x v="0"/>
    <s v="F"/>
    <n v="870"/>
    <x v="3"/>
    <x v="0"/>
    <s v="NA"/>
    <s v="3DD.003D7E4C5A"/>
    <s v="NA"/>
    <s v="F"/>
    <x v="0"/>
    <s v="NA"/>
    <s v="NA"/>
    <x v="0"/>
    <x v="0"/>
    <x v="0"/>
    <s v="FALL"/>
    <n v="0.999999999999998"/>
    <x v="0"/>
    <e v="#N/A"/>
    <n v="1"/>
    <x v="2"/>
    <n v="1.4285714285714286"/>
    <n v="1.4402857142857144"/>
    <n v="5.7611428571428576"/>
    <s v="Abv"/>
  </r>
  <r>
    <s v="OtsLGRF23S"/>
    <s v="OtsLGRF23S_0800"/>
    <s v="C-00800"/>
    <d v="2023-08-23T00:00:00"/>
    <x v="0"/>
    <s v="M"/>
    <n v="840"/>
    <x v="18"/>
    <x v="0"/>
    <s v="NA"/>
    <s v="3DD.003D7E4C7F"/>
    <s v="NA"/>
    <s v="M"/>
    <x v="1"/>
    <s v="OtsNPFH19S_1_2317"/>
    <s v="OtsNPFH19S_1_2083"/>
    <x v="2"/>
    <x v="1"/>
    <x v="1"/>
    <s v="FALL"/>
    <n v="1"/>
    <x v="10"/>
    <n v="0.99705232300000002"/>
    <n v="1"/>
    <x v="2"/>
    <n v="1.4285714285714286"/>
    <n v="1.4402857142857144"/>
    <n v="5.7611428571428576"/>
    <s v="Abv"/>
  </r>
  <r>
    <s v="OtsLGRF23S"/>
    <s v="OtsLGRF23S_0802"/>
    <s v="C-00802"/>
    <d v="2023-08-23T00:00:00"/>
    <x v="0"/>
    <s v="M"/>
    <n v="630"/>
    <x v="39"/>
    <x v="1"/>
    <n v="1"/>
    <s v="NA"/>
    <s v="NA"/>
    <s v="M"/>
    <x v="1"/>
    <s v="OtsLYON20S_1_1485"/>
    <s v="OtsLYON20S_1_1286"/>
    <x v="5"/>
    <x v="3"/>
    <x v="3"/>
    <s v="FALL"/>
    <n v="0.999999999999998"/>
    <x v="1"/>
    <n v="0.98961045999999997"/>
    <n v="1"/>
    <x v="3"/>
    <n v="1.4285714285714286"/>
    <n v="1.4402857142857144"/>
    <n v="5.7611428571428576"/>
    <s v="Abv"/>
  </r>
  <r>
    <s v="OtsLGRF23S"/>
    <s v="OtsLGRF23S_0803"/>
    <s v="C-00803"/>
    <d v="2023-08-23T00:00:00"/>
    <x v="0"/>
    <s v="M"/>
    <n v="710"/>
    <x v="10"/>
    <x v="0"/>
    <s v="NA"/>
    <s v="3DD.003D7E4C79"/>
    <s v="NA"/>
    <s v="M"/>
    <x v="1"/>
    <s v="OtsLYON19S_1_1805"/>
    <s v="OtsLYON19S_1_1513"/>
    <x v="1"/>
    <x v="1"/>
    <x v="1"/>
    <s v="FALL"/>
    <n v="0.999999999999999"/>
    <x v="1"/>
    <n v="0.95971980899999998"/>
    <n v="1"/>
    <x v="5"/>
    <n v="1.4285714285714286"/>
    <n v="1.4402857142857144"/>
    <n v="5.7611428571428576"/>
    <s v="Abv"/>
  </r>
  <r>
    <s v="OtsLGRF23S"/>
    <s v="OtsLGRF23S_0804"/>
    <s v="C-00804"/>
    <d v="2023-08-23T00:00:00"/>
    <x v="0"/>
    <s v="M"/>
    <n v="790"/>
    <x v="0"/>
    <x v="0"/>
    <s v="NA"/>
    <s v="3DD.003D7E4CA1"/>
    <s v="NA"/>
    <s v="M"/>
    <x v="1"/>
    <s v="NA"/>
    <s v="NA"/>
    <x v="0"/>
    <x v="0"/>
    <x v="0"/>
    <s v="FALL"/>
    <n v="0.999999999999999"/>
    <x v="0"/>
    <e v="#N/A"/>
    <n v="1"/>
    <x v="0"/>
    <n v="1.4285714285714286"/>
    <n v="1.4402857142857144"/>
    <n v="5.7611428571428576"/>
    <s v="Abv"/>
  </r>
  <r>
    <s v="OtsLGRF23S"/>
    <s v="OtsLGRF23S_0806"/>
    <s v="C-00806"/>
    <d v="2023-08-23T00:00:00"/>
    <x v="0"/>
    <s v="M"/>
    <n v="800"/>
    <x v="4"/>
    <x v="0"/>
    <s v="NA"/>
    <s v="3DD.003D7E4C61"/>
    <s v="NA"/>
    <s v="M"/>
    <x v="1"/>
    <s v="OtsNPFH19S_1_4302"/>
    <s v="OtsNPFH19S_1_4005"/>
    <x v="2"/>
    <x v="1"/>
    <x v="1"/>
    <s v="FALL"/>
    <n v="0.999999999999995"/>
    <x v="13"/>
    <n v="0.99705232300000002"/>
    <n v="1"/>
    <x v="0"/>
    <n v="1.4285714285714286"/>
    <n v="1.4402857142857144"/>
    <n v="5.7611428571428576"/>
    <s v="Abv"/>
  </r>
  <r>
    <s v="OtsLGRF23S"/>
    <s v="OtsLGRF23S_0812"/>
    <s v="C-00812"/>
    <d v="2023-08-23T00:00:00"/>
    <x v="0"/>
    <s v="M"/>
    <n v="920"/>
    <x v="20"/>
    <x v="0"/>
    <s v="NA"/>
    <s v="3DD.003D7E4C83"/>
    <s v="NA"/>
    <s v="M"/>
    <x v="1"/>
    <s v="NA"/>
    <s v="NA"/>
    <x v="0"/>
    <x v="0"/>
    <x v="0"/>
    <s v="FALL"/>
    <n v="1"/>
    <x v="0"/>
    <e v="#N/A"/>
    <n v="1"/>
    <x v="4"/>
    <n v="1.4285714285714286"/>
    <n v="1.4402857142857144"/>
    <n v="5.7611428571428576"/>
    <s v="Abv"/>
  </r>
  <r>
    <s v="OtsLGRF23S"/>
    <s v="OtsLGRF23S_0813"/>
    <s v="C-00813"/>
    <d v="2023-08-23T00:00:00"/>
    <x v="0"/>
    <s v="F"/>
    <n v="780"/>
    <x v="8"/>
    <x v="0"/>
    <s v="NA"/>
    <s v="3DD.003D7E4C75"/>
    <s v="NA"/>
    <s v="F"/>
    <x v="0"/>
    <s v="OtsLYON19S_1_1102"/>
    <s v="OtsLYON19S_1_0912"/>
    <x v="1"/>
    <x v="1"/>
    <x v="1"/>
    <s v="FALL"/>
    <n v="1"/>
    <x v="6"/>
    <n v="0.95971980899999998"/>
    <n v="1"/>
    <x v="0"/>
    <n v="1.4285714285714286"/>
    <n v="1.4402857142857144"/>
    <n v="5.7611428571428576"/>
    <s v="Abv"/>
  </r>
  <r>
    <s v="OtsLGRF23S"/>
    <s v="OtsLGRF23S_0814"/>
    <s v="C-00814"/>
    <d v="2023-08-23T00:00:00"/>
    <x v="0"/>
    <s v="M"/>
    <n v="770"/>
    <x v="2"/>
    <x v="0"/>
    <s v="NA"/>
    <s v="3DD.003D7E4C8E"/>
    <s v="NA"/>
    <s v="M"/>
    <x v="1"/>
    <s v="OtsLYON19S_1_1395"/>
    <s v="OtsLYON19S_1_1495"/>
    <x v="1"/>
    <x v="1"/>
    <x v="1"/>
    <s v="FALL"/>
    <n v="0.999999999999999"/>
    <x v="1"/>
    <n v="0.95971980899999998"/>
    <n v="1"/>
    <x v="1"/>
    <n v="1.4285714285714286"/>
    <n v="1.4402857142857144"/>
    <n v="5.7611428571428576"/>
    <s v="Abv"/>
  </r>
  <r>
    <s v="OtsLGRF23S"/>
    <s v="OtsLGRF23S_0816"/>
    <s v="C-00816"/>
    <d v="2023-08-23T00:00:00"/>
    <x v="0"/>
    <s v="M"/>
    <n v="750"/>
    <x v="1"/>
    <x v="0"/>
    <s v="NA"/>
    <s v="3DD.003D7E4C86"/>
    <s v="NA"/>
    <s v="M"/>
    <x v="1"/>
    <s v="OtsLYON19S_1_0129"/>
    <s v="OtsLYON19S_1_0077"/>
    <x v="1"/>
    <x v="1"/>
    <x v="1"/>
    <s v="FALL"/>
    <n v="0.999999999999999"/>
    <x v="4"/>
    <n v="0.95971980899999998"/>
    <n v="1"/>
    <x v="1"/>
    <n v="1.4285714285714286"/>
    <n v="1.4402857142857144"/>
    <n v="5.7611428571428576"/>
    <s v="Abv"/>
  </r>
  <r>
    <s v="OtsLGRF23S"/>
    <s v="OtsLGRF23S_0820"/>
    <s v="C-00820"/>
    <d v="2023-08-23T00:00:00"/>
    <x v="0"/>
    <s v="M"/>
    <n v="930"/>
    <x v="26"/>
    <x v="0"/>
    <s v="NA"/>
    <s v="3DD.003D7E4C45"/>
    <s v="NA"/>
    <s v="M"/>
    <x v="1"/>
    <s v="NA"/>
    <s v="NA"/>
    <x v="0"/>
    <x v="0"/>
    <x v="0"/>
    <s v="FALL"/>
    <n v="0.999999999999997"/>
    <x v="0"/>
    <e v="#N/A"/>
    <n v="1"/>
    <x v="6"/>
    <n v="1.4285714285714286"/>
    <n v="1.4402857142857144"/>
    <n v="5.7611428571428576"/>
    <s v="Abv"/>
  </r>
  <r>
    <s v="OtsLGRF23S"/>
    <s v="OtsLGRF23S_0821"/>
    <s v="C-00821"/>
    <d v="2023-08-23T00:00:00"/>
    <x v="0"/>
    <s v="F"/>
    <n v="760"/>
    <x v="6"/>
    <x v="0"/>
    <s v="NA"/>
    <s v="3DD.003D7E4C5B"/>
    <s v="NA"/>
    <s v="F"/>
    <x v="0"/>
    <s v="NA"/>
    <s v="NA"/>
    <x v="0"/>
    <x v="0"/>
    <x v="0"/>
    <s v="FALL"/>
    <n v="1"/>
    <x v="0"/>
    <e v="#N/A"/>
    <n v="1"/>
    <x v="1"/>
    <n v="1.4285714285714286"/>
    <n v="1.4402857142857144"/>
    <n v="5.7611428571428576"/>
    <s v="Abv"/>
  </r>
  <r>
    <s v="OtsLGRF23S"/>
    <s v="OtsLGRF23S_0822"/>
    <s v="C-00822"/>
    <d v="2023-08-23T00:00:00"/>
    <x v="0"/>
    <s v="F"/>
    <n v="760"/>
    <x v="6"/>
    <x v="1"/>
    <n v="1"/>
    <s v="NA"/>
    <s v="NA"/>
    <s v="F"/>
    <x v="0"/>
    <s v="OtsLYON19S_1_1306"/>
    <s v="OtsLYON19S_1_1213"/>
    <x v="1"/>
    <x v="1"/>
    <x v="1"/>
    <s v="FALL"/>
    <n v="0.999999999999997"/>
    <x v="12"/>
    <n v="0.95971980899999998"/>
    <n v="1"/>
    <x v="1"/>
    <n v="1.4285714285714286"/>
    <n v="1.4402857142857144"/>
    <n v="5.7611428571428576"/>
    <s v="Abv"/>
  </r>
  <r>
    <s v="OtsLGRF23S"/>
    <s v="OtsLGRF23S_0823"/>
    <s v="C-00823"/>
    <d v="2023-08-23T00:00:00"/>
    <x v="0"/>
    <s v="M"/>
    <n v="780"/>
    <x v="8"/>
    <x v="0"/>
    <s v="NA"/>
    <s v="3DD.003D7E4C67"/>
    <s v="NA"/>
    <s v="M"/>
    <x v="1"/>
    <s v="NA"/>
    <s v="NA"/>
    <x v="0"/>
    <x v="0"/>
    <x v="0"/>
    <s v="FALL"/>
    <n v="1"/>
    <x v="0"/>
    <e v="#N/A"/>
    <n v="1"/>
    <x v="0"/>
    <n v="1.4285714285714286"/>
    <n v="1.4402857142857144"/>
    <n v="5.7611428571428576"/>
    <s v="Abv"/>
  </r>
  <r>
    <s v="OtsLGRF23S"/>
    <s v="OtsLGRF23S_0825"/>
    <s v="C-00825"/>
    <d v="2023-08-23T00:00:00"/>
    <x v="0"/>
    <s v="F"/>
    <n v="780"/>
    <x v="8"/>
    <x v="0"/>
    <s v="NA"/>
    <s v="3DD.003D7E4C6A"/>
    <s v="NA"/>
    <s v="F"/>
    <x v="0"/>
    <s v="OtsWellsSuPBT19YM-18"/>
    <s v="OtsWellsSuPBT19Y-24"/>
    <x v="9"/>
    <x v="1"/>
    <x v="1"/>
    <s v="FALL"/>
    <n v="1"/>
    <x v="18"/>
    <e v="#N/A"/>
    <n v="1"/>
    <x v="0"/>
    <n v="1.4285714285714286"/>
    <n v="1.4402857142857144"/>
    <n v="5.7611428571428576"/>
    <s v="Blw"/>
  </r>
  <r>
    <s v="OtsLGRF23S"/>
    <s v="OtsLGRF23S_0826"/>
    <s v="C-00826"/>
    <d v="2023-08-23T00:00:00"/>
    <x v="0"/>
    <s v="F"/>
    <n v="780"/>
    <x v="8"/>
    <x v="0"/>
    <s v="NA"/>
    <s v="3DD.003D7E4C82"/>
    <s v="NA"/>
    <s v="F"/>
    <x v="0"/>
    <s v="OtsNPFH19S_1_3322"/>
    <s v="OtsNPFH19S_1_3005"/>
    <x v="2"/>
    <x v="1"/>
    <x v="1"/>
    <s v="FALL"/>
    <n v="1"/>
    <x v="9"/>
    <n v="0.99705232300000002"/>
    <n v="1"/>
    <x v="0"/>
    <n v="1.4285714285714286"/>
    <n v="1.4402857142857144"/>
    <n v="5.7611428571428576"/>
    <s v="Abv"/>
  </r>
  <r>
    <s v="OtsLGRF23S"/>
    <s v="OtsLGRF23S_0828"/>
    <s v="C-00828"/>
    <d v="2023-08-23T00:00:00"/>
    <x v="0"/>
    <s v="F"/>
    <n v="730"/>
    <x v="16"/>
    <x v="0"/>
    <s v="NA"/>
    <s v="3DD.003D7E4C95"/>
    <s v="NA"/>
    <s v="F"/>
    <x v="0"/>
    <s v="OtsLYON19S_1_0542"/>
    <s v="OtsLYON19S_1_0408"/>
    <x v="1"/>
    <x v="1"/>
    <x v="1"/>
    <s v="FALL"/>
    <n v="1"/>
    <x v="7"/>
    <n v="0.95971980899999998"/>
    <n v="1"/>
    <x v="1"/>
    <n v="1.4285714285714286"/>
    <n v="1.4402857142857144"/>
    <n v="5.7611428571428576"/>
    <s v="Blw"/>
  </r>
  <r>
    <s v="OtsLGRF23S"/>
    <s v="OtsLGRF23S_0830"/>
    <s v="C-00830"/>
    <d v="2023-08-23T00:00:00"/>
    <x v="0"/>
    <s v="M"/>
    <n v="750"/>
    <x v="1"/>
    <x v="0"/>
    <s v="NA"/>
    <s v="3DD.003D7E4C8C"/>
    <s v="NA"/>
    <s v="F"/>
    <x v="0"/>
    <s v="OtsLYON18S_1_1422"/>
    <s v="OtsLYON18S_1_1848"/>
    <x v="3"/>
    <x v="2"/>
    <x v="2"/>
    <s v="FALL"/>
    <n v="1.00000000000001"/>
    <x v="11"/>
    <n v="0.80551598400000002"/>
    <n v="1"/>
    <x v="1"/>
    <n v="1.4285714285714286"/>
    <n v="1.4402857142857144"/>
    <n v="5.7611428571428576"/>
    <s v="Blw"/>
  </r>
  <r>
    <s v="OtsLGRF23S"/>
    <s v="OtsLGRF23S_0831"/>
    <s v="C-00831"/>
    <d v="2023-08-23T00:00:00"/>
    <x v="0"/>
    <s v="F"/>
    <n v="720"/>
    <x v="17"/>
    <x v="0"/>
    <s v="NA"/>
    <s v="3DD.003D7E4C9F"/>
    <s v="NA"/>
    <s v="F"/>
    <x v="0"/>
    <s v="OtsLYON19S_1_1341"/>
    <s v="OtsLYON19S_1_1413"/>
    <x v="1"/>
    <x v="1"/>
    <x v="1"/>
    <s v="FALL"/>
    <n v="0.999999999999999"/>
    <x v="17"/>
    <n v="0.95971980899999998"/>
    <n v="1"/>
    <x v="5"/>
    <n v="1.4285714285714286"/>
    <n v="1.4402857142857144"/>
    <n v="5.7611428571428576"/>
    <s v="Blw"/>
  </r>
  <r>
    <s v="OtsLGRF23S"/>
    <s v="OtsLGRF23S_0832"/>
    <s v="C-00832"/>
    <d v="2023-08-23T00:00:00"/>
    <x v="0"/>
    <s v="F"/>
    <n v="690"/>
    <x v="30"/>
    <x v="1"/>
    <n v="1"/>
    <s v="NA"/>
    <s v="NA"/>
    <s v="F"/>
    <x v="0"/>
    <s v="OtsNPFH19S_1_2324"/>
    <s v="OtsNPFH19S_1_2068"/>
    <x v="2"/>
    <x v="1"/>
    <x v="1"/>
    <s v="FALL"/>
    <n v="0.999999999999998"/>
    <x v="10"/>
    <n v="0.99705232300000002"/>
    <n v="1"/>
    <x v="5"/>
    <n v="1.4285714285714286"/>
    <n v="1.4402857142857144"/>
    <n v="5.7611428571428576"/>
    <s v="Abv"/>
  </r>
  <r>
    <s v="OtsLGRF23S"/>
    <s v="OtsLGRF23S_0839"/>
    <s v="C-00839"/>
    <d v="2023-08-23T00:00:00"/>
    <x v="0"/>
    <s v="F"/>
    <n v="830"/>
    <x v="15"/>
    <x v="1"/>
    <n v="1"/>
    <s v="3DD.003D7E4C8B"/>
    <s v="NA"/>
    <s v="U"/>
    <x v="0"/>
    <s v="OtsNPFH19S_1_1312"/>
    <s v="OtsNPFH19S_1_1043"/>
    <x v="2"/>
    <x v="1"/>
    <x v="1"/>
    <s v="FALL"/>
    <n v="1"/>
    <x v="2"/>
    <n v="0.99705232300000002"/>
    <n v="1"/>
    <x v="2"/>
    <n v="1.4285714285714286"/>
    <n v="1.4402857142857144"/>
    <n v="5.7611428571428576"/>
    <s v="Abv"/>
  </r>
  <r>
    <s v="OtsLGRF23S"/>
    <s v="OtsLGRF23S_0840"/>
    <s v="C-00840"/>
    <d v="2023-08-23T00:00:00"/>
    <x v="0"/>
    <s v="F"/>
    <n v="800"/>
    <x v="4"/>
    <x v="0"/>
    <s v="NA"/>
    <s v="3DD.003D7E4C74"/>
    <s v="NA"/>
    <s v="M"/>
    <x v="1"/>
    <s v="NA"/>
    <s v="NA"/>
    <x v="0"/>
    <x v="0"/>
    <x v="0"/>
    <s v="FALL"/>
    <n v="0.999999999999998"/>
    <x v="0"/>
    <e v="#N/A"/>
    <n v="1"/>
    <x v="0"/>
    <n v="1.4285714285714286"/>
    <n v="1.4402857142857144"/>
    <n v="5.7611428571428576"/>
    <s v="Abv"/>
  </r>
  <r>
    <s v="OtsLGRF23S"/>
    <s v="OtsLGRF23S_0842"/>
    <s v="C-00842"/>
    <d v="2023-08-23T00:00:00"/>
    <x v="0"/>
    <s v="F"/>
    <n v="790"/>
    <x v="0"/>
    <x v="1"/>
    <n v="1"/>
    <s v="NA"/>
    <s v="This individual failed to genotype"/>
    <s v="U"/>
    <x v="0"/>
    <s v="NG"/>
    <s v="NG"/>
    <x v="4"/>
    <x v="0"/>
    <x v="0"/>
    <s v="NA"/>
    <s v="NA"/>
    <x v="5"/>
    <e v="#N/A"/>
    <n v="1"/>
    <x v="0"/>
    <n v="1.4285714285714286"/>
    <n v="1.4402857142857144"/>
    <n v="5.7611428571428576"/>
    <s v="Abv"/>
  </r>
  <r>
    <s v="OtsLGRF23S"/>
    <s v="OtsLGRF23S_0845"/>
    <s v="C-00845"/>
    <d v="2023-08-23T00:00:00"/>
    <x v="0"/>
    <s v="F"/>
    <n v="770"/>
    <x v="2"/>
    <x v="0"/>
    <s v="NA"/>
    <s v="3DD.003D7E4C6E"/>
    <s v="NA"/>
    <s v="F"/>
    <x v="0"/>
    <s v="OtsLYON19S_1_0130"/>
    <s v="OtsLYON19S_1_0080"/>
    <x v="1"/>
    <x v="1"/>
    <x v="1"/>
    <s v="FALL"/>
    <n v="0.999999999999999"/>
    <x v="4"/>
    <n v="0.95971980899999998"/>
    <n v="1"/>
    <x v="1"/>
    <n v="1.4285714285714286"/>
    <n v="1.4402857142857144"/>
    <n v="5.7611428571428576"/>
    <s v="Abv"/>
  </r>
  <r>
    <s v="OtsLGRF23S"/>
    <s v="OtsLGRF23S_0846"/>
    <s v="C-00846"/>
    <d v="2023-08-23T00:00:00"/>
    <x v="0"/>
    <s v="M"/>
    <n v="710"/>
    <x v="10"/>
    <x v="0"/>
    <s v="NA"/>
    <s v="3DD.003D7E4C7A"/>
    <s v="NA"/>
    <s v="F"/>
    <x v="0"/>
    <s v="OtsLYON19S_1_0516"/>
    <s v="OtsLYON19S_1_0333"/>
    <x v="1"/>
    <x v="1"/>
    <x v="1"/>
    <s v="FALL"/>
    <n v="1"/>
    <x v="3"/>
    <n v="0.95971980899999998"/>
    <n v="1"/>
    <x v="5"/>
    <n v="1.4285714285714286"/>
    <n v="1.4402857142857144"/>
    <n v="5.7611428571428576"/>
    <s v="Abv"/>
  </r>
  <r>
    <s v="OtsLGRF23S"/>
    <s v="OtsLGRF23S_0847"/>
    <s v="C-00847"/>
    <d v="2023-08-23T00:00:00"/>
    <x v="0"/>
    <s v="F"/>
    <n v="860"/>
    <x v="27"/>
    <x v="0"/>
    <s v="NA"/>
    <s v="3DD.003D7E4C69"/>
    <s v="NA"/>
    <s v="F"/>
    <x v="0"/>
    <s v="NA"/>
    <s v="NA"/>
    <x v="0"/>
    <x v="0"/>
    <x v="0"/>
    <s v="FALL"/>
    <n v="1"/>
    <x v="0"/>
    <e v="#N/A"/>
    <n v="1"/>
    <x v="2"/>
    <n v="1.4285714285714286"/>
    <n v="1.4402857142857144"/>
    <n v="5.7611428571428576"/>
    <s v="Abv"/>
  </r>
  <r>
    <s v="OtsLGRF23S"/>
    <s v="OtsLGRF23S_0848"/>
    <s v="C-00848"/>
    <d v="2023-08-23T00:00:00"/>
    <x v="0"/>
    <s v="M"/>
    <n v="860"/>
    <x v="27"/>
    <x v="1"/>
    <n v="1"/>
    <s v="3DD.003D7E4C9E"/>
    <s v="NA"/>
    <s v="M"/>
    <x v="1"/>
    <s v="OtsLYON19S_1_0542"/>
    <s v="OtsLYON19S_1_0405"/>
    <x v="1"/>
    <x v="1"/>
    <x v="1"/>
    <s v="FALL"/>
    <n v="1"/>
    <x v="7"/>
    <n v="0.95971980899999998"/>
    <n v="1"/>
    <x v="2"/>
    <n v="1.4285714285714286"/>
    <n v="1.4402857142857144"/>
    <n v="5.7611428571428576"/>
    <s v="Blw"/>
  </r>
  <r>
    <s v="OtsLGRF23S"/>
    <s v="OtsLGRF23S_0850"/>
    <s v="C-00850"/>
    <d v="2023-08-23T00:00:00"/>
    <x v="0"/>
    <s v="F"/>
    <n v="720"/>
    <x v="17"/>
    <x v="0"/>
    <s v="NA"/>
    <s v="3DD.003D7E4C53"/>
    <s v="NA"/>
    <s v="F"/>
    <x v="0"/>
    <s v="OtsLYON19S_1_0528"/>
    <s v="OtsLYON19S_1_0353"/>
    <x v="1"/>
    <x v="1"/>
    <x v="1"/>
    <s v="FALL"/>
    <n v="1"/>
    <x v="3"/>
    <n v="0.95971980899999998"/>
    <n v="1"/>
    <x v="5"/>
    <n v="1.4285714285714286"/>
    <n v="1.4402857142857144"/>
    <n v="5.7611428571428576"/>
    <s v="Abv"/>
  </r>
  <r>
    <s v="OtsLGRF23S"/>
    <s v="OtsLGRF23S_0852"/>
    <s v="C-00852"/>
    <d v="2023-08-23T00:00:00"/>
    <x v="0"/>
    <s v="M"/>
    <n v="720"/>
    <x v="17"/>
    <x v="1"/>
    <n v="1"/>
    <s v="NA"/>
    <s v="NA"/>
    <s v="F"/>
    <x v="0"/>
    <s v="OtsLYON19S_1_0151"/>
    <s v="OtsLYON19S_1_0216"/>
    <x v="1"/>
    <x v="1"/>
    <x v="1"/>
    <s v="FALL"/>
    <n v="1"/>
    <x v="3"/>
    <n v="0.95971980899999998"/>
    <n v="1"/>
    <x v="5"/>
    <n v="1.4285714285714286"/>
    <n v="1.4402857142857144"/>
    <n v="5.7611428571428576"/>
    <s v="Abv"/>
  </r>
  <r>
    <s v="OtsLGRF23S"/>
    <s v="OtsLGRF23S_0853"/>
    <s v="C-00853"/>
    <d v="2023-08-23T00:00:00"/>
    <x v="0"/>
    <s v="M"/>
    <n v="730"/>
    <x v="16"/>
    <x v="0"/>
    <s v="NA"/>
    <s v="3DD.003D7E4C96"/>
    <s v="NA"/>
    <s v="M"/>
    <x v="1"/>
    <s v="OtsLYON20S_1_0300"/>
    <s v="OtsLYON20S_1_1057"/>
    <x v="5"/>
    <x v="3"/>
    <x v="3"/>
    <s v="FALL"/>
    <n v="0.999999999999998"/>
    <x v="6"/>
    <n v="0.98961045999999997"/>
    <n v="1"/>
    <x v="1"/>
    <n v="1.4285714285714286"/>
    <n v="1.4402857142857144"/>
    <n v="5.7611428571428576"/>
    <s v="Abv"/>
  </r>
  <r>
    <s v="OtsLGRF23S"/>
    <s v="OtsLGRF23S_0854"/>
    <s v="C-00854"/>
    <d v="2023-08-23T00:00:00"/>
    <x v="0"/>
    <s v="F"/>
    <n v="730"/>
    <x v="16"/>
    <x v="0"/>
    <s v="NA"/>
    <s v="3DD.003D7E4C65"/>
    <s v="NA"/>
    <s v="F"/>
    <x v="0"/>
    <s v="OtsLYON19S_1_0721"/>
    <s v="OtsLYON19S_1_0822"/>
    <x v="1"/>
    <x v="1"/>
    <x v="1"/>
    <s v="FALL"/>
    <n v="1.00000000000001"/>
    <x v="6"/>
    <n v="0.95971980899999998"/>
    <n v="1"/>
    <x v="1"/>
    <n v="1.4285714285714286"/>
    <n v="1.4402857142857144"/>
    <n v="5.7611428571428576"/>
    <s v="Abv"/>
  </r>
  <r>
    <s v="OtsLGRF23S"/>
    <s v="OtsLGRF23S_0855"/>
    <s v="C-00855"/>
    <d v="2023-08-23T00:00:00"/>
    <x v="0"/>
    <s v="F"/>
    <n v="790"/>
    <x v="0"/>
    <x v="0"/>
    <s v="NA"/>
    <s v="3DD.003D7E4C6B"/>
    <s v="NA"/>
    <s v="F"/>
    <x v="0"/>
    <s v="OtsLYON19S_1_1836"/>
    <s v="OtsLYON19S_1_1576"/>
    <x v="1"/>
    <x v="1"/>
    <x v="1"/>
    <s v="FALL"/>
    <n v="1"/>
    <x v="1"/>
    <n v="0.95971980899999998"/>
    <n v="1"/>
    <x v="0"/>
    <n v="1.4285714285714286"/>
    <n v="1.4402857142857144"/>
    <n v="5.7611428571428576"/>
    <s v="Abv"/>
  </r>
  <r>
    <s v="OtsLGRF23S"/>
    <s v="OtsLGRF23S_0857"/>
    <s v="C-00857"/>
    <d v="2023-08-23T00:00:00"/>
    <x v="0"/>
    <s v="M"/>
    <n v="890"/>
    <x v="28"/>
    <x v="0"/>
    <s v="NA"/>
    <s v="3DD.003D7E4C55"/>
    <s v="NA"/>
    <s v="M"/>
    <x v="1"/>
    <s v="OtsLYON19S_1_0555"/>
    <s v="OtsLYON19S_1_0457"/>
    <x v="1"/>
    <x v="1"/>
    <x v="1"/>
    <s v="FALL"/>
    <n v="1"/>
    <x v="7"/>
    <n v="0.95971980899999998"/>
    <n v="1"/>
    <x v="4"/>
    <n v="1.4285714285714286"/>
    <n v="1.4402857142857144"/>
    <n v="5.7611428571428576"/>
    <s v="Blw"/>
  </r>
  <r>
    <s v="OtsLGRF23S"/>
    <s v="OtsLGRF23S_0858"/>
    <s v="C-00858"/>
    <d v="2023-08-23T00:00:00"/>
    <x v="0"/>
    <s v="F"/>
    <n v="820"/>
    <x v="19"/>
    <x v="1"/>
    <n v="1"/>
    <s v="3DD.003D7E4C52"/>
    <s v="NA"/>
    <s v="F"/>
    <x v="0"/>
    <s v="NA"/>
    <s v="NA"/>
    <x v="0"/>
    <x v="0"/>
    <x v="0"/>
    <s v="FALL"/>
    <n v="1"/>
    <x v="8"/>
    <e v="#N/A"/>
    <n v="1"/>
    <x v="0"/>
    <n v="1.4285714285714286"/>
    <n v="1.4402857142857144"/>
    <n v="5.7611428571428576"/>
    <s v="Abv"/>
  </r>
  <r>
    <s v="OtsLGRF23S"/>
    <s v="OtsLGRF23S_0859"/>
    <s v="C-00859"/>
    <d v="2023-08-23T00:00:00"/>
    <x v="0"/>
    <s v="M"/>
    <n v="830"/>
    <x v="15"/>
    <x v="1"/>
    <n v="1"/>
    <s v="3DD.003D7E4C57"/>
    <s v="NA"/>
    <s v="M"/>
    <x v="1"/>
    <s v="OtsLYON19S_1_1356"/>
    <s v="OtsLYON19S_1_1270"/>
    <x v="1"/>
    <x v="1"/>
    <x v="1"/>
    <s v="FALL"/>
    <n v="0.999999999999999"/>
    <x v="17"/>
    <n v="0.95971980899999998"/>
    <n v="1"/>
    <x v="2"/>
    <n v="1.4285714285714286"/>
    <n v="1.4402857142857144"/>
    <n v="5.7611428571428576"/>
    <s v="Blw"/>
  </r>
  <r>
    <s v="OtsLGRF23S"/>
    <s v="OtsLGRF23S_0862"/>
    <s v="C-00862"/>
    <d v="2023-08-24T00:00:00"/>
    <x v="0"/>
    <s v="F"/>
    <n v="830"/>
    <x v="15"/>
    <x v="0"/>
    <s v="NA"/>
    <s v="3DD.003D7E4C59"/>
    <s v="NA"/>
    <s v="F"/>
    <x v="0"/>
    <s v="NA"/>
    <s v="NA"/>
    <x v="0"/>
    <x v="0"/>
    <x v="0"/>
    <s v="FALL"/>
    <n v="1"/>
    <x v="0"/>
    <e v="#N/A"/>
    <n v="1"/>
    <x v="2"/>
    <n v="1.4285714285714286"/>
    <n v="1.4402857142857144"/>
    <n v="5.7611428571428576"/>
    <s v="Abv"/>
  </r>
  <r>
    <s v="OtsLGRF23S"/>
    <s v="OtsLGRF23S_0863"/>
    <s v="C-00863"/>
    <d v="2023-08-24T00:00:00"/>
    <x v="0"/>
    <s v="F"/>
    <n v="940"/>
    <x v="42"/>
    <x v="0"/>
    <s v="NA"/>
    <s v="3DD.003D7E4C4D"/>
    <s v="NA"/>
    <s v="M"/>
    <x v="1"/>
    <s v="NA"/>
    <s v="NA"/>
    <x v="0"/>
    <x v="0"/>
    <x v="0"/>
    <s v="FALL"/>
    <n v="1"/>
    <x v="0"/>
    <e v="#N/A"/>
    <n v="1"/>
    <x v="6"/>
    <n v="1.4285714285714286"/>
    <n v="1.4402857142857144"/>
    <n v="5.7611428571428576"/>
    <s v="Abv"/>
  </r>
  <r>
    <s v="OtsLGRF23S"/>
    <s v="OtsLGRF23S_0865"/>
    <s v="C-00865"/>
    <d v="2023-08-24T00:00:00"/>
    <x v="0"/>
    <s v="F"/>
    <n v="790"/>
    <x v="0"/>
    <x v="0"/>
    <s v="NA"/>
    <s v="3DD.003D7E4C71"/>
    <s v="NA"/>
    <s v="F"/>
    <x v="0"/>
    <s v="NA"/>
    <s v="NA"/>
    <x v="0"/>
    <x v="0"/>
    <x v="0"/>
    <s v="FALL"/>
    <n v="1"/>
    <x v="0"/>
    <e v="#N/A"/>
    <n v="1"/>
    <x v="0"/>
    <n v="1.4285714285714286"/>
    <n v="1.4402857142857144"/>
    <n v="5.7611428571428576"/>
    <s v="Abv"/>
  </r>
  <r>
    <s v="OtsLGRF23S"/>
    <s v="OtsLGRF23S_0869"/>
    <s v="C-00869"/>
    <d v="2023-08-24T00:00:00"/>
    <x v="0"/>
    <s v="M"/>
    <n v="810"/>
    <x v="9"/>
    <x v="0"/>
    <s v="NA"/>
    <s v="3DD.003D7E4C4F"/>
    <s v="NA"/>
    <s v="M"/>
    <x v="1"/>
    <s v="OtsNPFH19S_1_2311"/>
    <s v="OtsNPFH19S_1_2016"/>
    <x v="2"/>
    <x v="1"/>
    <x v="1"/>
    <s v="FALL"/>
    <n v="0.999999999999997"/>
    <x v="2"/>
    <n v="0.99705232300000002"/>
    <n v="1"/>
    <x v="0"/>
    <n v="1.4285714285714286"/>
    <n v="1.4402857142857144"/>
    <n v="5.7611428571428576"/>
    <s v="Abv"/>
  </r>
  <r>
    <s v="OtsLGRF23S"/>
    <s v="OtsLGRF23S_0870"/>
    <s v="C-00870"/>
    <d v="2023-08-24T00:00:00"/>
    <x v="0"/>
    <s v="F"/>
    <n v="790"/>
    <x v="0"/>
    <x v="0"/>
    <s v="NA"/>
    <s v="3DD.003D7E4C66"/>
    <s v="NA"/>
    <s v="F"/>
    <x v="0"/>
    <s v="OtsLYON19S_1_1821"/>
    <s v="OtsLYON19S_1_1544"/>
    <x v="1"/>
    <x v="1"/>
    <x v="1"/>
    <s v="FALL"/>
    <n v="1"/>
    <x v="1"/>
    <n v="0.95971980899999998"/>
    <n v="1"/>
    <x v="0"/>
    <n v="1.4285714285714286"/>
    <n v="1.4402857142857144"/>
    <n v="5.7611428571428576"/>
    <s v="Abv"/>
  </r>
  <r>
    <s v="OtsLGRF23S"/>
    <s v="OtsLGRF23S_0871"/>
    <s v="C-00871"/>
    <d v="2023-08-24T00:00:00"/>
    <x v="0"/>
    <s v="F"/>
    <n v="880"/>
    <x v="22"/>
    <x v="0"/>
    <s v="NA"/>
    <s v="3DD.003D7E4CA6"/>
    <s v="NA"/>
    <s v="F"/>
    <x v="0"/>
    <s v="NA"/>
    <s v="NA"/>
    <x v="0"/>
    <x v="0"/>
    <x v="0"/>
    <s v="FALL"/>
    <n v="0.99999999999999301"/>
    <x v="0"/>
    <e v="#N/A"/>
    <n v="1"/>
    <x v="4"/>
    <n v="1.4285714285714286"/>
    <n v="1.4402857142857144"/>
    <n v="5.7611428571428576"/>
    <s v="Abv"/>
  </r>
  <r>
    <s v="OtsLGRF23S"/>
    <s v="OtsLGRF23S_0872"/>
    <s v="C-00872"/>
    <d v="2023-08-24T00:00:00"/>
    <x v="0"/>
    <s v="M"/>
    <n v="800"/>
    <x v="4"/>
    <x v="1"/>
    <n v="1"/>
    <s v="3DD.003D7E4C7C"/>
    <s v="NA"/>
    <s v="M"/>
    <x v="1"/>
    <s v="OtsLYON19S_1_0127"/>
    <s v="OtsLYON19S_1_0075"/>
    <x v="1"/>
    <x v="1"/>
    <x v="1"/>
    <s v="FALL"/>
    <n v="0.999999999999997"/>
    <x v="4"/>
    <n v="0.95971980899999998"/>
    <n v="1"/>
    <x v="0"/>
    <n v="1.4285714285714286"/>
    <n v="1.4402857142857144"/>
    <n v="5.7611428571428576"/>
    <s v="Abv"/>
  </r>
  <r>
    <s v="OtsLGRF23S"/>
    <s v="OtsLGRF23S_0879"/>
    <s v="C-00879"/>
    <d v="2023-08-24T00:00:00"/>
    <x v="0"/>
    <s v="F"/>
    <n v="740"/>
    <x v="12"/>
    <x v="0"/>
    <s v="NA"/>
    <s v="3DD.003D7E4C89"/>
    <s v="NA"/>
    <s v="F"/>
    <x v="0"/>
    <s v="OtsLYON19S_1_0135"/>
    <s v="OtsLYON19S_1_0094"/>
    <x v="1"/>
    <x v="1"/>
    <x v="1"/>
    <s v="FALL"/>
    <n v="1"/>
    <x v="4"/>
    <n v="0.95971980899999998"/>
    <n v="1"/>
    <x v="1"/>
    <n v="1.4285714285714286"/>
    <n v="1.4402857142857144"/>
    <n v="5.7611428571428576"/>
    <s v="Abv"/>
  </r>
  <r>
    <s v="OtsLGRF23S"/>
    <s v="OtsLGRF23S_0880"/>
    <s v="C-00880"/>
    <d v="2023-08-24T00:00:00"/>
    <x v="0"/>
    <s v="F"/>
    <n v="780"/>
    <x v="8"/>
    <x v="0"/>
    <s v="NA"/>
    <s v="3DD.003D7E4C49"/>
    <s v="NA"/>
    <s v="F"/>
    <x v="0"/>
    <s v="OtsLYON19S_1_1806"/>
    <s v="OtsLYON19S_1_1518"/>
    <x v="1"/>
    <x v="1"/>
    <x v="1"/>
    <s v="FALL"/>
    <n v="1"/>
    <x v="1"/>
    <n v="0.95971980899999998"/>
    <n v="1"/>
    <x v="0"/>
    <n v="1.4285714285714286"/>
    <n v="1.4402857142857144"/>
    <n v="5.7611428571428576"/>
    <s v="Abv"/>
  </r>
  <r>
    <s v="OtsLGRF23S"/>
    <s v="OtsLGRF23S_0881"/>
    <s v="C-00881"/>
    <d v="2023-08-24T00:00:00"/>
    <x v="0"/>
    <s v="M"/>
    <n v="820"/>
    <x v="19"/>
    <x v="1"/>
    <n v="1"/>
    <s v="3DD.003D7E4C5C"/>
    <s v="NA"/>
    <s v="M"/>
    <x v="1"/>
    <s v="OtsLYON19S_1_0119"/>
    <s v="OtsLYON19S_1_0038"/>
    <x v="1"/>
    <x v="1"/>
    <x v="1"/>
    <s v="FALL"/>
    <n v="1"/>
    <x v="4"/>
    <n v="0.95971980899999998"/>
    <n v="1"/>
    <x v="0"/>
    <n v="1.4285714285714286"/>
    <n v="1.4402857142857144"/>
    <n v="5.7611428571428576"/>
    <s v="Abv"/>
  </r>
  <r>
    <s v="OtsLGRF23S"/>
    <s v="OtsLGRF23S_0882"/>
    <s v="C-00882"/>
    <d v="2023-08-24T00:00:00"/>
    <x v="0"/>
    <s v="F"/>
    <n v="770"/>
    <x v="2"/>
    <x v="0"/>
    <s v="NA"/>
    <s v="3DD.003D7E4C50"/>
    <s v="NA"/>
    <s v="F"/>
    <x v="0"/>
    <s v="NA"/>
    <s v="NA"/>
    <x v="0"/>
    <x v="0"/>
    <x v="0"/>
    <s v="FALL"/>
    <n v="0.999999999999997"/>
    <x v="0"/>
    <e v="#N/A"/>
    <n v="1"/>
    <x v="1"/>
    <n v="1.4285714285714286"/>
    <n v="1.4402857142857144"/>
    <n v="5.7611428571428576"/>
    <s v="Abv"/>
  </r>
  <r>
    <s v="OtsLGRF23S"/>
    <s v="OtsLGRF23S_0883"/>
    <s v="C-00883"/>
    <d v="2023-08-24T00:00:00"/>
    <x v="0"/>
    <s v="M"/>
    <n v="800"/>
    <x v="4"/>
    <x v="0"/>
    <s v="NA"/>
    <s v="3DD.003D478E47"/>
    <s v="NA"/>
    <s v="M"/>
    <x v="1"/>
    <s v="OtsLYON19S_1_0545"/>
    <s v="OtsLYON19S_1_0430"/>
    <x v="1"/>
    <x v="1"/>
    <x v="1"/>
    <s v="FALL"/>
    <n v="1"/>
    <x v="7"/>
    <n v="0.95971980899999998"/>
    <n v="1"/>
    <x v="0"/>
    <n v="1.4285714285714286"/>
    <n v="1.4402857142857144"/>
    <n v="5.7611428571428576"/>
    <s v="Blw"/>
  </r>
  <r>
    <s v="OtsLGRF23S"/>
    <s v="OtsLGRF23S_0888"/>
    <s v="C-00888"/>
    <d v="2023-08-24T00:00:00"/>
    <x v="0"/>
    <s v="F"/>
    <n v="790"/>
    <x v="0"/>
    <x v="0"/>
    <s v="NA"/>
    <s v="3DD.003D7E4C68"/>
    <s v="NA"/>
    <s v="F"/>
    <x v="0"/>
    <s v="NA"/>
    <s v="NA"/>
    <x v="0"/>
    <x v="0"/>
    <x v="0"/>
    <s v="FALL"/>
    <n v="0.999999999999999"/>
    <x v="0"/>
    <e v="#N/A"/>
    <n v="1"/>
    <x v="0"/>
    <n v="1.4285714285714286"/>
    <n v="1.4402857142857144"/>
    <n v="5.7611428571428576"/>
    <s v="Abv"/>
  </r>
  <r>
    <s v="OtsLGRF23S"/>
    <s v="OtsLGRF23S_0889"/>
    <s v="C-00889"/>
    <d v="2023-08-24T00:00:00"/>
    <x v="0"/>
    <s v="M"/>
    <n v="930"/>
    <x v="26"/>
    <x v="0"/>
    <s v="NA"/>
    <s v="3DD.003D7E4C9D"/>
    <s v="NA"/>
    <s v="M"/>
    <x v="1"/>
    <s v="OtsNPFH18S_1_3339"/>
    <s v="OtsNPFH18S_1_3004"/>
    <x v="6"/>
    <x v="2"/>
    <x v="2"/>
    <s v="FALL"/>
    <n v="1"/>
    <x v="9"/>
    <n v="0.96828396500000002"/>
    <n v="1"/>
    <x v="6"/>
    <n v="1.4285714285714286"/>
    <n v="1.4402857142857144"/>
    <n v="5.7611428571428576"/>
    <s v="Abv"/>
  </r>
  <r>
    <s v="OtsLGRF23S"/>
    <s v="OtsLGRF23S_0890"/>
    <s v="C-00890"/>
    <d v="2023-08-24T00:00:00"/>
    <x v="0"/>
    <s v="F"/>
    <n v="890"/>
    <x v="28"/>
    <x v="0"/>
    <s v="NA"/>
    <s v="3DD.003D7E4C85"/>
    <s v="NA"/>
    <s v="F"/>
    <x v="0"/>
    <s v="NA"/>
    <s v="NA"/>
    <x v="0"/>
    <x v="0"/>
    <x v="0"/>
    <s v="FALL"/>
    <n v="1.00000000000001"/>
    <x v="0"/>
    <e v="#N/A"/>
    <n v="1"/>
    <x v="4"/>
    <n v="1.4285714285714286"/>
    <n v="1.4402857142857144"/>
    <n v="5.7611428571428576"/>
    <s v="Abv"/>
  </r>
  <r>
    <s v="OtsLGRF23S"/>
    <s v="OtsLGRF23S_0892"/>
    <s v="C-00892"/>
    <d v="2023-08-24T00:00:00"/>
    <x v="0"/>
    <s v="F"/>
    <n v="750"/>
    <x v="1"/>
    <x v="1"/>
    <n v="1"/>
    <s v="NA"/>
    <s v="NA"/>
    <s v="F"/>
    <x v="0"/>
    <s v="OtsLYON19S_1_0118"/>
    <s v="OtsLYON19S_1_0054"/>
    <x v="1"/>
    <x v="1"/>
    <x v="1"/>
    <s v="FALL"/>
    <n v="0.999999999999998"/>
    <x v="4"/>
    <n v="0.95971980899999998"/>
    <n v="1"/>
    <x v="1"/>
    <n v="1.4285714285714286"/>
    <n v="1.4402857142857144"/>
    <n v="5.7611428571428576"/>
    <s v="Abv"/>
  </r>
  <r>
    <s v="OtsLGRF23S"/>
    <s v="OtsLGRF23S_0893"/>
    <s v="C-00893"/>
    <d v="2023-08-24T00:00:00"/>
    <x v="0"/>
    <s v="M"/>
    <n v="710"/>
    <x v="10"/>
    <x v="0"/>
    <s v="NA"/>
    <s v="3DD.003D7E4CA8"/>
    <s v="NA"/>
    <s v="M"/>
    <x v="1"/>
    <s v="OtsLYON19S_1_0124"/>
    <s v="OtsLYON19S_1_0072"/>
    <x v="1"/>
    <x v="1"/>
    <x v="1"/>
    <s v="FALL"/>
    <n v="1"/>
    <x v="4"/>
    <n v="0.95971980899999998"/>
    <n v="1"/>
    <x v="5"/>
    <n v="1.4285714285714286"/>
    <n v="1.4402857142857144"/>
    <n v="5.7611428571428576"/>
    <s v="Abv"/>
  </r>
  <r>
    <s v="OtsLGRF23S"/>
    <s v="OtsLGRF23S_0894"/>
    <s v="C-00894"/>
    <d v="2023-08-24T00:00:00"/>
    <x v="0"/>
    <s v="M"/>
    <n v="720"/>
    <x v="17"/>
    <x v="0"/>
    <s v="NA"/>
    <s v="3DD.003D7E4C87"/>
    <s v="NA"/>
    <s v="M"/>
    <x v="1"/>
    <s v="OtsLYON19S_1_1728"/>
    <s v="OtsLYON19S_1_1957"/>
    <x v="1"/>
    <x v="1"/>
    <x v="1"/>
    <s v="FALL"/>
    <n v="1"/>
    <x v="1"/>
    <n v="0.95971980899999998"/>
    <n v="1"/>
    <x v="5"/>
    <n v="1.4285714285714286"/>
    <n v="1.4402857142857144"/>
    <n v="5.7611428571428576"/>
    <s v="Abv"/>
  </r>
  <r>
    <s v="OtsLGRF23S"/>
    <s v="OtsLGRF23S_0902"/>
    <s v="C-00902"/>
    <d v="2023-08-24T00:00:00"/>
    <x v="0"/>
    <s v="M"/>
    <n v="810"/>
    <x v="9"/>
    <x v="0"/>
    <s v="NA"/>
    <s v="3DD.003D7E4C90"/>
    <s v="NA"/>
    <s v="M"/>
    <x v="1"/>
    <s v="NA"/>
    <s v="NA"/>
    <x v="0"/>
    <x v="0"/>
    <x v="0"/>
    <s v="FALL"/>
    <n v="1"/>
    <x v="0"/>
    <e v="#N/A"/>
    <n v="1"/>
    <x v="0"/>
    <n v="1.4285714285714286"/>
    <n v="1.4402857142857144"/>
    <n v="5.7611428571428576"/>
    <s v="Abv"/>
  </r>
  <r>
    <s v="OtsLGRF23S"/>
    <s v="OtsLGRF23S_0904"/>
    <s v="C-00904"/>
    <d v="2023-08-24T00:00:00"/>
    <x v="0"/>
    <s v="M"/>
    <n v="780"/>
    <x v="8"/>
    <x v="0"/>
    <s v="NA"/>
    <s v="3DD.003D7E4C88"/>
    <s v="NA"/>
    <s v="M"/>
    <x v="1"/>
    <s v="OtsLYON19S_1_1326"/>
    <s v="OtsLYON19S_1_1279"/>
    <x v="1"/>
    <x v="1"/>
    <x v="1"/>
    <s v="FALL"/>
    <n v="1"/>
    <x v="17"/>
    <n v="0.95971980899999998"/>
    <n v="1"/>
    <x v="0"/>
    <n v="1.4285714285714286"/>
    <n v="1.4402857142857144"/>
    <n v="5.7611428571428576"/>
    <s v="Blw"/>
  </r>
  <r>
    <s v="OtsLGRF23S"/>
    <s v="OtsLGRF23S_0906"/>
    <s v="C-00906"/>
    <d v="2023-08-24T00:00:00"/>
    <x v="0"/>
    <s v="F"/>
    <n v="800"/>
    <x v="4"/>
    <x v="1"/>
    <n v="1"/>
    <s v="3DD.003D7E4C9C"/>
    <s v="This individual failed to genotype"/>
    <s v="U"/>
    <x v="0"/>
    <s v="NG"/>
    <s v="NG"/>
    <x v="4"/>
    <x v="0"/>
    <x v="0"/>
    <s v="NA"/>
    <s v="NA"/>
    <x v="5"/>
    <e v="#N/A"/>
    <n v="1"/>
    <x v="0"/>
    <n v="1.4285714285714286"/>
    <n v="1.4402857142857144"/>
    <n v="5.7611428571428576"/>
    <s v="Abv"/>
  </r>
  <r>
    <s v="OtsLGRF23S"/>
    <s v="OtsLGRF23S_0907"/>
    <s v="C-00907"/>
    <d v="2023-08-24T00:00:00"/>
    <x v="0"/>
    <s v="F"/>
    <n v="730"/>
    <x v="16"/>
    <x v="0"/>
    <s v="NA"/>
    <s v="3DD.003D7E4C46"/>
    <s v="NA"/>
    <s v="F"/>
    <x v="0"/>
    <s v="OtsLYON19S_1_0164"/>
    <s v="OtsLYON19S_1_0252"/>
    <x v="1"/>
    <x v="1"/>
    <x v="1"/>
    <s v="FALL"/>
    <n v="1"/>
    <x v="3"/>
    <n v="0.95971980899999998"/>
    <n v="1"/>
    <x v="1"/>
    <n v="1.4285714285714286"/>
    <n v="1.4402857142857144"/>
    <n v="5.7611428571428576"/>
    <s v="Abv"/>
  </r>
  <r>
    <s v="OtsLGRF23S"/>
    <s v="OtsLGRF23S_0912"/>
    <s v="C-00912"/>
    <d v="2023-08-24T00:00:00"/>
    <x v="0"/>
    <s v="M"/>
    <n v="850"/>
    <x v="14"/>
    <x v="1"/>
    <n v="1"/>
    <s v="3DD.003D7E4CA0"/>
    <s v="NA"/>
    <s v="M"/>
    <x v="1"/>
    <s v="OtsLYON19S_1_0102"/>
    <s v="OtsLYON19S_1_0002"/>
    <x v="1"/>
    <x v="1"/>
    <x v="1"/>
    <s v="FALL"/>
    <n v="1"/>
    <x v="4"/>
    <n v="0.95971980899999998"/>
    <n v="1"/>
    <x v="2"/>
    <n v="1.4285714285714286"/>
    <n v="1.4402857142857144"/>
    <n v="5.7611428571428576"/>
    <s v="Abv"/>
  </r>
  <r>
    <s v="OtsLGRF23S"/>
    <s v="OtsLGRF23S_0913"/>
    <s v="C-00913"/>
    <d v="2023-08-24T00:00:00"/>
    <x v="0"/>
    <s v="M"/>
    <n v="850"/>
    <x v="14"/>
    <x v="0"/>
    <s v="NA"/>
    <s v="3DD.003D7E4C64"/>
    <s v="NA"/>
    <s v="M"/>
    <x v="1"/>
    <s v="OtsLYON19S_1_1833"/>
    <s v="OtsLYON19S_1_1571"/>
    <x v="1"/>
    <x v="1"/>
    <x v="1"/>
    <s v="FALL"/>
    <n v="0.999999999999995"/>
    <x v="1"/>
    <n v="0.95971980899999998"/>
    <n v="1"/>
    <x v="2"/>
    <n v="1.4285714285714286"/>
    <n v="1.4402857142857144"/>
    <n v="5.7611428571428576"/>
    <s v="Abv"/>
  </r>
  <r>
    <s v="OtsLGRF23S"/>
    <s v="OtsLGRF23S_0914"/>
    <s v="C-00914"/>
    <d v="2023-08-24T00:00:00"/>
    <x v="0"/>
    <s v="M"/>
    <n v="750"/>
    <x v="1"/>
    <x v="0"/>
    <s v="NA"/>
    <s v="3DD.003D7E4C98"/>
    <s v="NA"/>
    <s v="M"/>
    <x v="1"/>
    <s v="OtsLYON19S_1_0102"/>
    <s v="OtsLYON19S_1_0002"/>
    <x v="1"/>
    <x v="1"/>
    <x v="1"/>
    <s v="FALL"/>
    <n v="1"/>
    <x v="4"/>
    <n v="0.95971980899999998"/>
    <n v="1"/>
    <x v="1"/>
    <n v="1.4285714285714286"/>
    <n v="1.4402857142857144"/>
    <n v="5.7611428571428576"/>
    <s v="Abv"/>
  </r>
  <r>
    <s v="OtsLGRF23S"/>
    <s v="OtsLGRF23S_0915"/>
    <s v="C-00915"/>
    <d v="2023-08-24T00:00:00"/>
    <x v="0"/>
    <s v="F"/>
    <n v="800"/>
    <x v="4"/>
    <x v="1"/>
    <n v="1"/>
    <s v="3DD.003D7E4CB9"/>
    <s v="NA"/>
    <s v="F"/>
    <x v="0"/>
    <s v="OtsLYON19S_1_0120"/>
    <s v="OtsLYON19S_1_0065"/>
    <x v="1"/>
    <x v="1"/>
    <x v="1"/>
    <s v="FALL"/>
    <n v="1"/>
    <x v="4"/>
    <n v="0.95971980899999998"/>
    <n v="1"/>
    <x v="0"/>
    <n v="1.4285714285714286"/>
    <n v="1.4402857142857144"/>
    <n v="5.7611428571428576"/>
    <s v="Abv"/>
  </r>
  <r>
    <s v="OtsLGRF23S"/>
    <s v="OtsLGRF23S_0918"/>
    <s v="C-00918"/>
    <d v="2023-08-24T00:00:00"/>
    <x v="0"/>
    <s v="M"/>
    <n v="700"/>
    <x v="13"/>
    <x v="0"/>
    <s v="NA"/>
    <s v="3DD.003D7E4CE5"/>
    <s v="NA"/>
    <s v="M"/>
    <x v="1"/>
    <s v="OtsLYON19S_1_0548"/>
    <s v="OtsLYON19S_1_0411"/>
    <x v="1"/>
    <x v="1"/>
    <x v="1"/>
    <s v="FALL"/>
    <n v="1"/>
    <x v="7"/>
    <n v="0.95971980899999998"/>
    <n v="1"/>
    <x v="5"/>
    <n v="1.4285714285714286"/>
    <n v="1.4402857142857144"/>
    <n v="5.7611428571428576"/>
    <s v="Blw"/>
  </r>
  <r>
    <s v="OtsLGRF23S"/>
    <s v="OtsLGRF23S_0922"/>
    <s v="C-00922"/>
    <d v="2023-08-24T00:00:00"/>
    <x v="0"/>
    <s v="F"/>
    <n v="790"/>
    <x v="0"/>
    <x v="0"/>
    <s v="NA"/>
    <s v="3DD.003D7E4D08"/>
    <s v="NA"/>
    <s v="F"/>
    <x v="0"/>
    <s v="OtsNPFH19S_1_4359"/>
    <s v="OtsNPFH19S_1_4032"/>
    <x v="2"/>
    <x v="1"/>
    <x v="1"/>
    <s v="FALL"/>
    <n v="0.999999999999999"/>
    <x v="2"/>
    <n v="0.99705232300000002"/>
    <n v="1"/>
    <x v="0"/>
    <n v="1.4285714285714286"/>
    <n v="1.4402857142857144"/>
    <n v="5.7611428571428576"/>
    <s v="Abv"/>
  </r>
  <r>
    <s v="OtsLGRF23S"/>
    <s v="OtsLGRF23S_0923"/>
    <s v="C-00923"/>
    <d v="2023-08-24T00:00:00"/>
    <x v="0"/>
    <s v="F"/>
    <n v="840"/>
    <x v="18"/>
    <x v="0"/>
    <s v="NA"/>
    <s v="3DD.003D7E4CF6"/>
    <s v="NA"/>
    <s v="F"/>
    <x v="0"/>
    <s v="OtsLYON19S_1_0114"/>
    <s v="OtsLYON19S_1_0062"/>
    <x v="1"/>
    <x v="1"/>
    <x v="1"/>
    <s v="FALL"/>
    <n v="0.999999999999996"/>
    <x v="4"/>
    <n v="0.95971980899999998"/>
    <n v="1"/>
    <x v="2"/>
    <n v="1.4285714285714286"/>
    <n v="1.4402857142857144"/>
    <n v="5.7611428571428576"/>
    <s v="Abv"/>
  </r>
  <r>
    <s v="OtsLGRF23S"/>
    <s v="OtsLGRF23S_0924"/>
    <s v="C-00924"/>
    <d v="2023-08-24T00:00:00"/>
    <x v="0"/>
    <s v="F"/>
    <n v="820"/>
    <x v="19"/>
    <x v="0"/>
    <s v="NA"/>
    <s v="3DD.003D7E4CAF"/>
    <s v="NA"/>
    <s v="F"/>
    <x v="0"/>
    <s v="OtsLYON19S_1_1102"/>
    <s v="OtsLYON19S_1_0910"/>
    <x v="1"/>
    <x v="1"/>
    <x v="1"/>
    <s v="FALL"/>
    <n v="0.999999999999997"/>
    <x v="6"/>
    <n v="0.95971980899999998"/>
    <n v="1"/>
    <x v="0"/>
    <n v="1.4285714285714286"/>
    <n v="1.4402857142857144"/>
    <n v="5.7611428571428576"/>
    <s v="Abv"/>
  </r>
  <r>
    <s v="OtsLGRF23S"/>
    <s v="OtsLGRF23S_0925"/>
    <s v="C-00925"/>
    <d v="2023-08-24T00:00:00"/>
    <x v="0"/>
    <s v="F"/>
    <n v="820"/>
    <x v="19"/>
    <x v="1"/>
    <n v="1"/>
    <s v="3DD.003D7E4CD6"/>
    <s v="NA"/>
    <s v="F"/>
    <x v="0"/>
    <s v="OtsLYON18S_1_0720"/>
    <s v="OtsLYON18S_1_0594"/>
    <x v="3"/>
    <x v="2"/>
    <x v="2"/>
    <s v="FALL"/>
    <n v="1"/>
    <x v="6"/>
    <n v="0.80551598400000002"/>
    <n v="1"/>
    <x v="0"/>
    <n v="1.4285714285714286"/>
    <n v="1.4402857142857144"/>
    <n v="5.7611428571428576"/>
    <s v="Abv"/>
  </r>
  <r>
    <s v="OtsLGRF23S"/>
    <s v="OtsLGRF23S_0929"/>
    <s v="C-00929"/>
    <d v="2023-08-24T00:00:00"/>
    <x v="0"/>
    <s v="M"/>
    <n v="840"/>
    <x v="18"/>
    <x v="0"/>
    <s v="NA"/>
    <s v="3DD.003D7E4CC5"/>
    <s v="NA"/>
    <s v="M"/>
    <x v="1"/>
    <s v="NA"/>
    <s v="NA"/>
    <x v="0"/>
    <x v="0"/>
    <x v="0"/>
    <s v="FALL"/>
    <n v="1"/>
    <x v="0"/>
    <e v="#N/A"/>
    <n v="1"/>
    <x v="2"/>
    <n v="1.4285714285714286"/>
    <n v="1.4402857142857144"/>
    <n v="5.7611428571428576"/>
    <s v="Abv"/>
  </r>
  <r>
    <s v="OtsLGRF23S"/>
    <s v="OtsLGRF23S_0930"/>
    <s v="C-00930"/>
    <d v="2023-08-24T00:00:00"/>
    <x v="0"/>
    <s v="M"/>
    <n v="830"/>
    <x v="15"/>
    <x v="0"/>
    <s v="NA"/>
    <s v="3DD.003D7E4CEE"/>
    <s v="NA"/>
    <s v="M"/>
    <x v="1"/>
    <s v="NA"/>
    <s v="NA"/>
    <x v="0"/>
    <x v="0"/>
    <x v="0"/>
    <s v="FALL"/>
    <n v="1"/>
    <x v="0"/>
    <e v="#N/A"/>
    <n v="1"/>
    <x v="2"/>
    <n v="1.4285714285714286"/>
    <n v="1.4402857142857144"/>
    <n v="5.7611428571428576"/>
    <s v="Abv"/>
  </r>
  <r>
    <s v="OtsLGRF23S"/>
    <s v="OtsLGRF23S_0931"/>
    <s v="C-00931"/>
    <d v="2023-08-24T00:00:00"/>
    <x v="0"/>
    <s v="M"/>
    <n v="790"/>
    <x v="0"/>
    <x v="0"/>
    <s v="NA"/>
    <s v="3DD.003D7E4CF4"/>
    <s v="NA"/>
    <s v="M"/>
    <x v="1"/>
    <s v="OtsLYON19S_1_0560"/>
    <s v="OtsLYON19S_1_0462"/>
    <x v="1"/>
    <x v="1"/>
    <x v="1"/>
    <s v="FALL"/>
    <n v="1"/>
    <x v="7"/>
    <n v="0.95971980899999998"/>
    <n v="1"/>
    <x v="0"/>
    <n v="1.4285714285714286"/>
    <n v="1.4402857142857144"/>
    <n v="5.7611428571428576"/>
    <s v="Blw"/>
  </r>
  <r>
    <s v="OtsLGRF23S"/>
    <s v="OtsLGRF23S_0932"/>
    <s v="C-00932"/>
    <d v="2023-08-24T00:00:00"/>
    <x v="0"/>
    <s v="F"/>
    <n v="650"/>
    <x v="5"/>
    <x v="0"/>
    <s v="NA"/>
    <s v="NA"/>
    <s v="NA"/>
    <s v="F"/>
    <x v="0"/>
    <s v="NA"/>
    <s v="NA"/>
    <x v="0"/>
    <x v="0"/>
    <x v="0"/>
    <s v="FALL"/>
    <n v="0.999999999999999"/>
    <x v="0"/>
    <e v="#N/A"/>
    <n v="1"/>
    <x v="3"/>
    <n v="1.4285714285714286"/>
    <n v="1.4402857142857144"/>
    <n v="5.7611428571428576"/>
    <s v="Abv"/>
  </r>
  <r>
    <s v="OtsLGRF23S"/>
    <s v="OtsLGRF23S_0933"/>
    <s v="C-00933"/>
    <d v="2023-08-24T00:00:00"/>
    <x v="0"/>
    <s v="F"/>
    <n v="880"/>
    <x v="22"/>
    <x v="1"/>
    <n v="1"/>
    <s v="3DD.003D7E4D07"/>
    <s v="NA"/>
    <s v="F"/>
    <x v="0"/>
    <s v="OtsNPFH18S_1_3321"/>
    <s v="OtsNPFH18S_1_3045"/>
    <x v="6"/>
    <x v="2"/>
    <x v="2"/>
    <s v="FALL"/>
    <n v="1"/>
    <x v="13"/>
    <n v="0.96828396500000002"/>
    <n v="1"/>
    <x v="4"/>
    <n v="1.4285714285714286"/>
    <n v="1.4402857142857144"/>
    <n v="5.7611428571428576"/>
    <s v="Abv"/>
  </r>
  <r>
    <s v="OtsLGRF23S"/>
    <s v="OtsLGRF23S_0934"/>
    <s v="C-00934"/>
    <d v="2023-08-24T00:00:00"/>
    <x v="0"/>
    <s v="M"/>
    <n v="840"/>
    <x v="18"/>
    <x v="0"/>
    <s v="NA"/>
    <s v="3DD.003D7E4CE8"/>
    <s v="NA"/>
    <s v="M"/>
    <x v="1"/>
    <s v="OtsLYON19S_1_0110"/>
    <s v="OtsLYON19S_1_0052"/>
    <x v="1"/>
    <x v="1"/>
    <x v="1"/>
    <s v="FALL"/>
    <n v="1"/>
    <x v="4"/>
    <n v="0.95971980899999998"/>
    <n v="1"/>
    <x v="2"/>
    <n v="1.4285714285714286"/>
    <n v="1.4402857142857144"/>
    <n v="5.7611428571428576"/>
    <s v="Abv"/>
  </r>
  <r>
    <s v="OtsLGRF23S"/>
    <s v="OtsLGRF23S_0935"/>
    <s v="C-00935"/>
    <d v="2023-08-24T00:00:00"/>
    <x v="0"/>
    <s v="M"/>
    <n v="900"/>
    <x v="7"/>
    <x v="0"/>
    <s v="NA"/>
    <s v="3DD.003D7E4CC6"/>
    <s v="NA"/>
    <s v="M"/>
    <x v="1"/>
    <s v="OtsLYON19S_1_1845"/>
    <s v="OtsLYON19S_1_1594"/>
    <x v="1"/>
    <x v="1"/>
    <x v="1"/>
    <s v="FALL"/>
    <n v="0.999999999999998"/>
    <x v="1"/>
    <n v="0.95971980899999998"/>
    <n v="1"/>
    <x v="4"/>
    <n v="1.4285714285714286"/>
    <n v="1.4402857142857144"/>
    <n v="5.7611428571428576"/>
    <s v="Abv"/>
  </r>
  <r>
    <s v="OtsLGRF23S"/>
    <s v="OtsLGRF23S_0936"/>
    <s v="C-00936"/>
    <d v="2023-08-24T00:00:00"/>
    <x v="0"/>
    <s v="M"/>
    <n v="840"/>
    <x v="18"/>
    <x v="0"/>
    <s v="NA"/>
    <s v="3DD.003D7E4CB4"/>
    <s v="NA"/>
    <s v="M"/>
    <x v="1"/>
    <s v="OtsNPFH19S_1_3356"/>
    <s v="OtsNPFH19S_1_3121"/>
    <x v="2"/>
    <x v="1"/>
    <x v="1"/>
    <s v="FALL"/>
    <n v="1"/>
    <x v="13"/>
    <n v="0.99705232300000002"/>
    <n v="1"/>
    <x v="2"/>
    <n v="1.4285714285714286"/>
    <n v="1.4402857142857144"/>
    <n v="5.7611428571428576"/>
    <s v="Abv"/>
  </r>
  <r>
    <s v="OtsLGRF23S"/>
    <s v="OtsLGRF23S_0937"/>
    <s v="C-00937"/>
    <d v="2023-08-24T00:00:00"/>
    <x v="0"/>
    <s v="F"/>
    <n v="700"/>
    <x v="13"/>
    <x v="0"/>
    <s v="NA"/>
    <s v="3DD.003D7E4CDD"/>
    <s v="NA"/>
    <s v="F"/>
    <x v="0"/>
    <s v="OtsLYON19S_1_0552"/>
    <s v="OtsLYON19S_1_0439"/>
    <x v="1"/>
    <x v="1"/>
    <x v="1"/>
    <s v="FALL"/>
    <n v="1"/>
    <x v="7"/>
    <n v="0.95971980899999998"/>
    <n v="1"/>
    <x v="5"/>
    <n v="1.4285714285714286"/>
    <n v="1.4402857142857144"/>
    <n v="5.7611428571428576"/>
    <s v="Blw"/>
  </r>
  <r>
    <s v="OtsLGRF23S"/>
    <s v="OtsLGRF23S_0938"/>
    <s v="C-00938"/>
    <d v="2023-08-24T00:00:00"/>
    <x v="0"/>
    <s v="F"/>
    <n v="760"/>
    <x v="6"/>
    <x v="0"/>
    <s v="NA"/>
    <s v="3DD.003D7E4D09"/>
    <s v="NA"/>
    <s v="F"/>
    <x v="0"/>
    <s v="OtsLYON19S_1_0132"/>
    <s v="OtsLYON19S_1_0086"/>
    <x v="1"/>
    <x v="1"/>
    <x v="1"/>
    <s v="FALL"/>
    <n v="1"/>
    <x v="4"/>
    <n v="0.95971980899999998"/>
    <n v="1"/>
    <x v="1"/>
    <n v="1.4285714285714286"/>
    <n v="1.4402857142857144"/>
    <n v="5.7611428571428576"/>
    <s v="Abv"/>
  </r>
  <r>
    <s v="OtsLGRF23S"/>
    <s v="OtsLGRF23S_0939"/>
    <s v="C-00939"/>
    <d v="2023-08-24T00:00:00"/>
    <x v="0"/>
    <s v="F"/>
    <n v="810"/>
    <x v="9"/>
    <x v="0"/>
    <s v="NA"/>
    <s v="3DD.003D7E4CF1"/>
    <s v="NA"/>
    <s v="F"/>
    <x v="0"/>
    <s v="NA"/>
    <s v="NA"/>
    <x v="0"/>
    <x v="0"/>
    <x v="0"/>
    <s v="FALL"/>
    <n v="0.999999999999999"/>
    <x v="0"/>
    <e v="#N/A"/>
    <n v="1"/>
    <x v="0"/>
    <n v="1.4285714285714286"/>
    <n v="1.4402857142857144"/>
    <n v="5.7611428571428576"/>
    <s v="Abv"/>
  </r>
  <r>
    <s v="OtsLGRF23S"/>
    <s v="OtsLGRF23S_0940"/>
    <s v="C-00940"/>
    <d v="2023-08-24T00:00:00"/>
    <x v="0"/>
    <s v="M"/>
    <n v="790"/>
    <x v="0"/>
    <x v="0"/>
    <s v="NA"/>
    <s v="3DD.003D7E4CE7"/>
    <s v="NA"/>
    <s v="M"/>
    <x v="1"/>
    <s v="NA"/>
    <s v="NA"/>
    <x v="0"/>
    <x v="0"/>
    <x v="0"/>
    <s v="FALL"/>
    <n v="1"/>
    <x v="0"/>
    <e v="#N/A"/>
    <n v="1"/>
    <x v="0"/>
    <n v="1.4285714285714286"/>
    <n v="1.4402857142857144"/>
    <n v="5.7611428571428576"/>
    <s v="Abv"/>
  </r>
  <r>
    <s v="OtsLGRF23S"/>
    <s v="OtsLGRF23S_0942"/>
    <s v="C-00942"/>
    <d v="2023-08-24T00:00:00"/>
    <x v="0"/>
    <s v="F"/>
    <n v="820"/>
    <x v="19"/>
    <x v="0"/>
    <s v="NA"/>
    <s v="3DD.003D7E4CCD"/>
    <s v="NA"/>
    <s v="F"/>
    <x v="0"/>
    <s v="OtsNPFH19S_1_4322"/>
    <s v="OtsNPFH19S_1_4001"/>
    <x v="2"/>
    <x v="1"/>
    <x v="1"/>
    <s v="FALL"/>
    <n v="1.00000000000001"/>
    <x v="13"/>
    <n v="0.99705232300000002"/>
    <n v="1"/>
    <x v="0"/>
    <n v="1.4285714285714286"/>
    <n v="1.4402857142857144"/>
    <n v="5.7611428571428576"/>
    <s v="Abv"/>
  </r>
  <r>
    <s v="OtsLGRF23S"/>
    <s v="OtsLGRF23S_0950"/>
    <s v="C-00950"/>
    <d v="2023-08-24T00:00:00"/>
    <x v="0"/>
    <s v="F"/>
    <n v="780"/>
    <x v="8"/>
    <x v="0"/>
    <s v="NA"/>
    <s v="3DD.003D7E4CAC"/>
    <s v="NA"/>
    <s v="F"/>
    <x v="0"/>
    <s v="OtsLYON19S_1_0120"/>
    <s v="OtsLYON19S_1_0066"/>
    <x v="1"/>
    <x v="1"/>
    <x v="1"/>
    <s v="FALL"/>
    <n v="1"/>
    <x v="4"/>
    <n v="0.95971980899999998"/>
    <n v="1"/>
    <x v="0"/>
    <n v="1.4285714285714286"/>
    <n v="1.4402857142857144"/>
    <n v="5.7611428571428576"/>
    <s v="Abv"/>
  </r>
  <r>
    <s v="OtsLGRF23S"/>
    <s v="OtsLGRF23S_0951"/>
    <s v="C-00951"/>
    <d v="2023-08-24T00:00:00"/>
    <x v="0"/>
    <s v="M"/>
    <n v="830"/>
    <x v="15"/>
    <x v="0"/>
    <s v="NA"/>
    <s v="3DD.003D7E4CD0"/>
    <s v="NA"/>
    <s v="F"/>
    <x v="0"/>
    <s v="NA"/>
    <s v="NA"/>
    <x v="0"/>
    <x v="0"/>
    <x v="0"/>
    <s v="FALL"/>
    <n v="0.999999999999999"/>
    <x v="0"/>
    <e v="#N/A"/>
    <n v="1"/>
    <x v="2"/>
    <n v="1.4285714285714286"/>
    <n v="1.4402857142857144"/>
    <n v="5.7611428571428576"/>
    <s v="Abv"/>
  </r>
  <r>
    <s v="OtsLGRF23S"/>
    <s v="OtsLGRF23S_0952"/>
    <s v="C-00952"/>
    <d v="2023-08-24T00:00:00"/>
    <x v="0"/>
    <s v="F"/>
    <n v="780"/>
    <x v="8"/>
    <x v="0"/>
    <s v="NA"/>
    <s v="3DD.003D7E4CC2"/>
    <s v="NA"/>
    <s v="F"/>
    <x v="0"/>
    <s v="OtsNPFH19S_1_2317"/>
    <s v="OtsNPFH19S_1_2058"/>
    <x v="2"/>
    <x v="1"/>
    <x v="1"/>
    <s v="FALL"/>
    <n v="0.999999999999999"/>
    <x v="10"/>
    <n v="0.99705232300000002"/>
    <n v="1"/>
    <x v="0"/>
    <n v="1.4285714285714286"/>
    <n v="1.4402857142857144"/>
    <n v="5.7611428571428576"/>
    <s v="Abv"/>
  </r>
  <r>
    <s v="OtsLGRF23S"/>
    <s v="OtsLGRF23S_0953"/>
    <s v="C-00953"/>
    <d v="2023-08-24T00:00:00"/>
    <x v="0"/>
    <s v="M"/>
    <n v="830"/>
    <x v="15"/>
    <x v="1"/>
    <n v="1"/>
    <s v="3DD.003D7E4D01"/>
    <s v="NA"/>
    <s v="M"/>
    <x v="1"/>
    <s v="OtsLYON19S_1_0110"/>
    <s v="OtsLYON19S_1_0051"/>
    <x v="1"/>
    <x v="1"/>
    <x v="1"/>
    <s v="FALL"/>
    <n v="1"/>
    <x v="4"/>
    <n v="0.95971980899999998"/>
    <n v="1"/>
    <x v="2"/>
    <n v="1.4285714285714286"/>
    <n v="1.4402857142857144"/>
    <n v="5.7611428571428576"/>
    <s v="Abv"/>
  </r>
  <r>
    <s v="OtsLGRF23S"/>
    <s v="OtsLGRF23S_0955"/>
    <s v="C-00955"/>
    <d v="2023-08-24T00:00:00"/>
    <x v="0"/>
    <s v="F"/>
    <n v="820"/>
    <x v="19"/>
    <x v="1"/>
    <n v="1"/>
    <s v="3DD.003D7E4CBC"/>
    <s v="NA"/>
    <s v="M"/>
    <x v="1"/>
    <s v="OtsLYON19S_1_0109"/>
    <s v="OtsLYON19S_1_0018"/>
    <x v="1"/>
    <x v="1"/>
    <x v="1"/>
    <s v="FALL"/>
    <n v="1"/>
    <x v="4"/>
    <n v="0.95971980899999998"/>
    <n v="1"/>
    <x v="0"/>
    <n v="1.4285714285714286"/>
    <n v="1.4402857142857144"/>
    <n v="5.7611428571428576"/>
    <s v="Abv"/>
  </r>
  <r>
    <s v="OtsLGRF23S"/>
    <s v="OtsLGRF23S_0957"/>
    <s v="C-00957"/>
    <d v="2023-08-24T00:00:00"/>
    <x v="0"/>
    <s v="M"/>
    <n v="970"/>
    <x v="45"/>
    <x v="0"/>
    <s v="NA"/>
    <s v="3DD.003D7E4CDF"/>
    <s v="NA"/>
    <s v="M"/>
    <x v="1"/>
    <s v="NA"/>
    <s v="NA"/>
    <x v="0"/>
    <x v="0"/>
    <x v="0"/>
    <s v="FALL"/>
    <n v="1"/>
    <x v="0"/>
    <e v="#N/A"/>
    <n v="1"/>
    <x v="7"/>
    <n v="1.4285714285714286"/>
    <n v="1.4402857142857144"/>
    <n v="5.7611428571428576"/>
    <s v="Abv"/>
  </r>
  <r>
    <s v="OtsLGRF23S"/>
    <s v="OtsLGRF23S_0958"/>
    <s v="C-00958"/>
    <d v="2023-08-24T00:00:00"/>
    <x v="0"/>
    <s v="F"/>
    <n v="790"/>
    <x v="0"/>
    <x v="0"/>
    <s v="NA"/>
    <s v="3DD.003D7E4CC8"/>
    <s v="NA"/>
    <s v="F"/>
    <x v="0"/>
    <s v="NA"/>
    <s v="NA"/>
    <x v="0"/>
    <x v="0"/>
    <x v="0"/>
    <s v="FALL"/>
    <n v="1"/>
    <x v="0"/>
    <e v="#N/A"/>
    <n v="1"/>
    <x v="0"/>
    <n v="1.4285714285714286"/>
    <n v="1.4402857142857144"/>
    <n v="5.7611428571428576"/>
    <s v="Abv"/>
  </r>
  <r>
    <s v="OtsLGRF23S"/>
    <s v="OtsLGRF23S_0959"/>
    <s v="C-00959"/>
    <d v="2023-08-24T00:00:00"/>
    <x v="0"/>
    <s v="F"/>
    <n v="720"/>
    <x v="17"/>
    <x v="0"/>
    <s v="NA"/>
    <s v="3DD.003D7E4CF5"/>
    <s v="NA"/>
    <s v="F"/>
    <x v="0"/>
    <s v="OtsLYON19S_1_0519"/>
    <s v="OtsLYON19S_1_0332"/>
    <x v="1"/>
    <x v="1"/>
    <x v="1"/>
    <s v="FALL"/>
    <n v="0.999999999999998"/>
    <x v="3"/>
    <n v="0.95971980899999998"/>
    <n v="1"/>
    <x v="5"/>
    <n v="1.4285714285714286"/>
    <n v="1.4402857142857144"/>
    <n v="5.7611428571428576"/>
    <s v="Abv"/>
  </r>
  <r>
    <s v="OtsLGRF23S"/>
    <s v="OtsLGRF23S_0960"/>
    <s v="C-00960"/>
    <d v="2023-08-24T00:00:00"/>
    <x v="0"/>
    <s v="M"/>
    <n v="730"/>
    <x v="16"/>
    <x v="0"/>
    <s v="NA"/>
    <s v="3DD.003D7E4CEB"/>
    <s v="NA"/>
    <s v="M"/>
    <x v="1"/>
    <s v="OtsLYON19S_1_0518"/>
    <s v="OtsLYON19S_1_0335"/>
    <x v="1"/>
    <x v="1"/>
    <x v="1"/>
    <s v="FALL"/>
    <n v="1"/>
    <x v="3"/>
    <n v="0.95971980899999998"/>
    <n v="1"/>
    <x v="1"/>
    <n v="1.4285714285714286"/>
    <n v="1.4402857142857144"/>
    <n v="5.7611428571428576"/>
    <s v="Abv"/>
  </r>
  <r>
    <s v="OtsLGRF23S"/>
    <s v="OtsLGRF23S_0961"/>
    <s v="C-00961"/>
    <d v="2023-08-24T00:00:00"/>
    <x v="0"/>
    <s v="F"/>
    <n v="740"/>
    <x v="12"/>
    <x v="0"/>
    <s v="NA"/>
    <s v="3DD.003D7E4CBB"/>
    <s v="NA"/>
    <s v="F"/>
    <x v="0"/>
    <s v="OtsLYON19S_1_0142"/>
    <s v="OtsLYON19S_1_0206"/>
    <x v="1"/>
    <x v="1"/>
    <x v="1"/>
    <s v="FALL"/>
    <n v="0.999999999999998"/>
    <x v="4"/>
    <n v="0.95971980899999998"/>
    <n v="1"/>
    <x v="1"/>
    <n v="1.4285714285714286"/>
    <n v="1.4402857142857144"/>
    <n v="5.7611428571428576"/>
    <s v="Abv"/>
  </r>
  <r>
    <s v="OtsLGRF23S"/>
    <s v="OtsLGRF23S_0962"/>
    <s v="C-00962"/>
    <d v="2023-08-24T00:00:00"/>
    <x v="0"/>
    <s v="F"/>
    <n v="650"/>
    <x v="5"/>
    <x v="0"/>
    <s v="NA"/>
    <s v="NA"/>
    <s v="NA"/>
    <s v="F"/>
    <x v="0"/>
    <s v="NA"/>
    <s v="NA"/>
    <x v="0"/>
    <x v="0"/>
    <x v="0"/>
    <s v="FALL"/>
    <n v="0.999999999999994"/>
    <x v="0"/>
    <e v="#N/A"/>
    <n v="1"/>
    <x v="3"/>
    <n v="1.4285714285714286"/>
    <n v="1.4402857142857144"/>
    <n v="5.7611428571428576"/>
    <s v="Abv"/>
  </r>
  <r>
    <s v="OtsLGRF23S"/>
    <s v="OtsLGRF23S_0971"/>
    <s v="C-00971"/>
    <d v="2023-08-24T00:00:00"/>
    <x v="0"/>
    <s v="F"/>
    <n v="800"/>
    <x v="4"/>
    <x v="0"/>
    <s v="NA"/>
    <s v="3DD.003D7E4CD7"/>
    <s v="NA"/>
    <s v="F"/>
    <x v="0"/>
    <s v="OtsLYON19S_1_1825"/>
    <s v="OtsLYON19S_1_1554"/>
    <x v="1"/>
    <x v="1"/>
    <x v="1"/>
    <s v="FALL"/>
    <n v="1"/>
    <x v="1"/>
    <n v="0.95971980899999998"/>
    <n v="1"/>
    <x v="0"/>
    <n v="1.4285714285714286"/>
    <n v="1.4402857142857144"/>
    <n v="5.7611428571428576"/>
    <s v="Abv"/>
  </r>
  <r>
    <s v="OtsLGRF23S"/>
    <s v="OtsLGRF23S_0972"/>
    <s v="C-00972"/>
    <d v="2023-08-24T00:00:00"/>
    <x v="0"/>
    <s v="M"/>
    <n v="670"/>
    <x v="11"/>
    <x v="0"/>
    <s v="NA"/>
    <s v="NA"/>
    <s v="NA"/>
    <s v="M"/>
    <x v="1"/>
    <s v="OtsLYON19S_1_0714"/>
    <s v="OtsLYON19S_1_0812"/>
    <x v="1"/>
    <x v="1"/>
    <x v="1"/>
    <s v="FALL"/>
    <n v="1"/>
    <x v="6"/>
    <n v="0.95971980899999998"/>
    <n v="1"/>
    <x v="3"/>
    <n v="1.4285714285714286"/>
    <n v="1.4402857142857144"/>
    <n v="5.7611428571428576"/>
    <s v="Abv"/>
  </r>
  <r>
    <s v="OtsLGRF23S"/>
    <s v="OtsLGRF23S_0973"/>
    <s v="C-00973"/>
    <d v="2023-08-24T00:00:00"/>
    <x v="0"/>
    <s v="M"/>
    <n v="840"/>
    <x v="18"/>
    <x v="0"/>
    <s v="NA"/>
    <s v="3DD.003D7E4CC1"/>
    <s v="NA"/>
    <s v="M"/>
    <x v="1"/>
    <s v="OtsLYON19S_1_0542"/>
    <s v="OtsLYON19S_1_0405"/>
    <x v="1"/>
    <x v="1"/>
    <x v="1"/>
    <s v="FALL"/>
    <n v="1"/>
    <x v="7"/>
    <n v="0.95971980899999998"/>
    <n v="1"/>
    <x v="2"/>
    <n v="1.4285714285714286"/>
    <n v="1.4402857142857144"/>
    <n v="5.7611428571428576"/>
    <s v="Blw"/>
  </r>
  <r>
    <s v="OtsLGRF23S"/>
    <s v="OtsLGRF23S_0974"/>
    <s v="C-00974"/>
    <d v="2023-08-24T00:00:00"/>
    <x v="0"/>
    <s v="F"/>
    <n v="740"/>
    <x v="12"/>
    <x v="0"/>
    <s v="NA"/>
    <s v="NA"/>
    <s v="NA"/>
    <s v="F"/>
    <x v="0"/>
    <s v="NA"/>
    <s v="NA"/>
    <x v="0"/>
    <x v="0"/>
    <x v="0"/>
    <s v="FALL"/>
    <n v="1"/>
    <x v="0"/>
    <e v="#N/A"/>
    <n v="1"/>
    <x v="1"/>
    <n v="1.4285714285714286"/>
    <n v="1.4402857142857144"/>
    <n v="5.7611428571428576"/>
    <s v="Abv"/>
  </r>
  <r>
    <s v="OtsLGRF23S"/>
    <s v="OtsLGRF23S_0975"/>
    <s v="C-00975"/>
    <d v="2023-08-24T00:00:00"/>
    <x v="0"/>
    <s v="F"/>
    <n v="770"/>
    <x v="2"/>
    <x v="0"/>
    <s v="NA"/>
    <s v="3DD.003D7E4CCC"/>
    <s v="NA"/>
    <s v="F"/>
    <x v="0"/>
    <s v="OtsLYON19S_1_0545"/>
    <s v="OtsLYON19S_1_0430"/>
    <x v="1"/>
    <x v="1"/>
    <x v="1"/>
    <s v="FALL"/>
    <n v="0.999999999999999"/>
    <x v="7"/>
    <n v="0.95971980899999998"/>
    <n v="1"/>
    <x v="1"/>
    <n v="1.4285714285714286"/>
    <n v="1.4402857142857144"/>
    <n v="5.7611428571428576"/>
    <s v="Blw"/>
  </r>
  <r>
    <s v="OtsLGRF23S"/>
    <s v="OtsLGRF23S_0976"/>
    <s v="C-00976"/>
    <d v="2023-08-24T00:00:00"/>
    <x v="0"/>
    <s v="F"/>
    <n v="800"/>
    <x v="4"/>
    <x v="0"/>
    <s v="NA"/>
    <s v="3DD.003D7E4CDA"/>
    <s v="NA"/>
    <s v="F"/>
    <x v="0"/>
    <s v="NA"/>
    <s v="NA"/>
    <x v="0"/>
    <x v="0"/>
    <x v="0"/>
    <s v="FALL"/>
    <n v="1.00000000000001"/>
    <x v="0"/>
    <e v="#N/A"/>
    <n v="1"/>
    <x v="0"/>
    <n v="1.4285714285714286"/>
    <n v="1.4402857142857144"/>
    <n v="5.7611428571428576"/>
    <s v="Abv"/>
  </r>
  <r>
    <s v="OtsLGRF23S"/>
    <s v="OtsLGRF23S_0977"/>
    <s v="C-00977"/>
    <d v="2023-08-24T00:00:00"/>
    <x v="0"/>
    <s v="F"/>
    <n v="780"/>
    <x v="8"/>
    <x v="0"/>
    <s v="NA"/>
    <s v="3DD.003D7E4CDE"/>
    <s v="NA"/>
    <s v="F"/>
    <x v="0"/>
    <s v="NA"/>
    <s v="NA"/>
    <x v="0"/>
    <x v="0"/>
    <x v="0"/>
    <s v="FALL"/>
    <n v="1"/>
    <x v="0"/>
    <e v="#N/A"/>
    <n v="1"/>
    <x v="0"/>
    <n v="1.4285714285714286"/>
    <n v="1.4402857142857144"/>
    <n v="5.7611428571428576"/>
    <s v="Abv"/>
  </r>
  <r>
    <s v="OtsLGRF23S"/>
    <s v="OtsLGRF23S_0978"/>
    <s v="C-00978"/>
    <d v="2023-08-24T00:00:00"/>
    <x v="0"/>
    <s v="M"/>
    <n v="800"/>
    <x v="4"/>
    <x v="0"/>
    <s v="NA"/>
    <s v="3DD.003D7E4CFB"/>
    <s v="NA"/>
    <s v="M"/>
    <x v="1"/>
    <s v="OtsLYON19S_1_0102"/>
    <s v="OtsLYON19S_1_0002"/>
    <x v="1"/>
    <x v="1"/>
    <x v="1"/>
    <s v="FALL"/>
    <n v="0.999999999999997"/>
    <x v="4"/>
    <n v="0.95971980899999998"/>
    <n v="1"/>
    <x v="0"/>
    <n v="1.4285714285714286"/>
    <n v="1.4402857142857144"/>
    <n v="5.7611428571428576"/>
    <s v="Abv"/>
  </r>
  <r>
    <s v="OtsLGRF23S"/>
    <s v="OtsLGRF23S_0979"/>
    <s v="C-00979"/>
    <d v="2023-08-24T00:00:00"/>
    <x v="0"/>
    <s v="M"/>
    <n v="830"/>
    <x v="15"/>
    <x v="1"/>
    <n v="1"/>
    <s v="3DD.003D7E4CF0"/>
    <s v="NA"/>
    <s v="M"/>
    <x v="1"/>
    <s v="NA"/>
    <s v="NA"/>
    <x v="0"/>
    <x v="0"/>
    <x v="0"/>
    <s v="FALL"/>
    <n v="1"/>
    <x v="8"/>
    <e v="#N/A"/>
    <n v="1"/>
    <x v="2"/>
    <n v="1.4285714285714286"/>
    <n v="1.4402857142857144"/>
    <n v="5.7611428571428576"/>
    <s v="Abv"/>
  </r>
  <r>
    <s v="OtsLGRF23S"/>
    <s v="OtsLGRF23S_0982"/>
    <s v="C-00982"/>
    <d v="2023-08-24T00:00:00"/>
    <x v="0"/>
    <s v="M"/>
    <n v="590"/>
    <x v="36"/>
    <x v="1"/>
    <n v="1"/>
    <s v="3DD.003E2BF1AD"/>
    <s v="NA"/>
    <s v="M"/>
    <x v="1"/>
    <s v="OtsLYON19S_1_0149"/>
    <s v="OtsLYON19S_1_0214"/>
    <x v="1"/>
    <x v="1"/>
    <x v="1"/>
    <s v="FALL"/>
    <n v="1"/>
    <x v="3"/>
    <n v="0.95971980899999998"/>
    <n v="1"/>
    <x v="9"/>
    <n v="1.4285714285714286"/>
    <n v="1.4402857142857144"/>
    <n v="5.7611428571428576"/>
    <s v="Abv"/>
  </r>
  <r>
    <s v="OtsLGRF23S"/>
    <s v="OtsLGRF23S_0985"/>
    <s v="C-00985"/>
    <d v="2023-08-24T00:00:00"/>
    <x v="0"/>
    <s v="F"/>
    <n v="770"/>
    <x v="2"/>
    <x v="0"/>
    <s v="NA"/>
    <s v="3DD.003D7E4CD4"/>
    <s v="NA"/>
    <s v="F"/>
    <x v="0"/>
    <s v="OtsLYON19S_1_0543"/>
    <s v="OtsLYON19S_1_0417"/>
    <x v="1"/>
    <x v="1"/>
    <x v="1"/>
    <s v="FALL"/>
    <n v="1"/>
    <x v="7"/>
    <n v="0.95971980899999998"/>
    <n v="1"/>
    <x v="1"/>
    <n v="1.4285714285714286"/>
    <n v="1.4402857142857144"/>
    <n v="5.7611428571428576"/>
    <s v="Blw"/>
  </r>
  <r>
    <s v="OtsLGRF23S"/>
    <s v="OtsLGRF23S_0987"/>
    <s v="C-00987"/>
    <d v="2023-08-24T00:00:00"/>
    <x v="0"/>
    <s v="M"/>
    <n v="790"/>
    <x v="0"/>
    <x v="0"/>
    <s v="NA"/>
    <s v="3DD.003D7E4CAD"/>
    <s v="NA"/>
    <s v="M"/>
    <x v="1"/>
    <s v="OtsLYON19S_1_0121"/>
    <s v="OtsLYON19S_1_0034"/>
    <x v="1"/>
    <x v="1"/>
    <x v="1"/>
    <s v="FALL"/>
    <n v="1"/>
    <x v="4"/>
    <n v="0.95971980899999998"/>
    <n v="1"/>
    <x v="0"/>
    <n v="1.4285714285714286"/>
    <n v="1.4402857142857144"/>
    <n v="5.7611428571428576"/>
    <s v="Abv"/>
  </r>
  <r>
    <s v="OtsLGRF23S"/>
    <s v="OtsLGRF23S_0988"/>
    <s v="C-00988"/>
    <d v="2023-08-24T00:00:00"/>
    <x v="0"/>
    <s v="M"/>
    <n v="700"/>
    <x v="13"/>
    <x v="0"/>
    <s v="NA"/>
    <s v="3DD.003D7E4D0C"/>
    <s v="NA"/>
    <s v="M"/>
    <x v="1"/>
    <s v="NA"/>
    <s v="NA"/>
    <x v="0"/>
    <x v="0"/>
    <x v="0"/>
    <s v="FALL"/>
    <n v="1"/>
    <x v="0"/>
    <e v="#N/A"/>
    <n v="1"/>
    <x v="5"/>
    <n v="1.4285714285714286"/>
    <n v="1.4402857142857144"/>
    <n v="5.7611428571428576"/>
    <s v="Abv"/>
  </r>
  <r>
    <s v="OtsLGRF23S"/>
    <s v="OtsLGRF23S_0990"/>
    <s v="C-00990"/>
    <d v="2023-08-24T00:00:00"/>
    <x v="0"/>
    <s v="F"/>
    <n v="750"/>
    <x v="1"/>
    <x v="0"/>
    <s v="NA"/>
    <s v="3DD.003D7E4CB2"/>
    <s v="NA"/>
    <s v="F"/>
    <x v="0"/>
    <s v="OtsLYON19S_1_0108"/>
    <s v="OtsLYON19S_1_0010"/>
    <x v="1"/>
    <x v="1"/>
    <x v="1"/>
    <s v="FALL"/>
    <n v="1"/>
    <x v="4"/>
    <n v="0.95971980899999998"/>
    <n v="1"/>
    <x v="1"/>
    <n v="1.4285714285714286"/>
    <n v="1.4402857142857144"/>
    <n v="5.7611428571428576"/>
    <s v="Abv"/>
  </r>
  <r>
    <s v="OtsLGRF23S"/>
    <s v="OtsLGRF23S_0991"/>
    <s v="C-00991"/>
    <d v="2023-08-24T00:00:00"/>
    <x v="0"/>
    <s v="F"/>
    <n v="770"/>
    <x v="2"/>
    <x v="0"/>
    <s v="NA"/>
    <s v="3DD.003D7E4CFA"/>
    <s v="NA"/>
    <s v="F"/>
    <x v="0"/>
    <s v="OtsNPFH19S_1_1308"/>
    <s v="OtsNPFH19S_1_1012"/>
    <x v="2"/>
    <x v="1"/>
    <x v="1"/>
    <s v="FALL"/>
    <n v="0.999999999999998"/>
    <x v="2"/>
    <n v="0.99705232300000002"/>
    <n v="1"/>
    <x v="1"/>
    <n v="1.4285714285714286"/>
    <n v="1.4402857142857144"/>
    <n v="5.7611428571428576"/>
    <s v="Abv"/>
  </r>
  <r>
    <s v="OtsLGRF23S"/>
    <s v="OtsLGRF23S_0992"/>
    <s v="C-00992"/>
    <d v="2023-08-24T00:00:00"/>
    <x v="0"/>
    <s v="F"/>
    <n v="760"/>
    <x v="6"/>
    <x v="0"/>
    <s v="NA"/>
    <s v="3DD.003D7E4CFD"/>
    <s v="NA"/>
    <s v="F"/>
    <x v="0"/>
    <s v="OtsLYON19S_1_0517"/>
    <s v="OtsLYON19S_1_0326"/>
    <x v="1"/>
    <x v="1"/>
    <x v="1"/>
    <s v="FALL"/>
    <n v="1"/>
    <x v="3"/>
    <n v="0.95971980899999998"/>
    <n v="1"/>
    <x v="1"/>
    <n v="1.4285714285714286"/>
    <n v="1.4402857142857144"/>
    <n v="5.7611428571428576"/>
    <s v="Abv"/>
  </r>
  <r>
    <s v="OtsLGRF23S"/>
    <s v="OtsLGRF23S_0993"/>
    <s v="C-00993"/>
    <d v="2023-08-24T00:00:00"/>
    <x v="0"/>
    <s v="F"/>
    <n v="710"/>
    <x v="10"/>
    <x v="0"/>
    <s v="NA"/>
    <s v="3DD.003D7E4CF9"/>
    <s v="NA"/>
    <s v="F"/>
    <x v="0"/>
    <s v="OtsLYON19S_1_0507"/>
    <s v="OtsLYON19S_1_0312"/>
    <x v="1"/>
    <x v="1"/>
    <x v="1"/>
    <s v="FALL"/>
    <n v="1"/>
    <x v="3"/>
    <n v="0.95971980899999998"/>
    <n v="1"/>
    <x v="5"/>
    <n v="1.4285714285714286"/>
    <n v="1.4402857142857144"/>
    <n v="5.7611428571428576"/>
    <s v="Abv"/>
  </r>
  <r>
    <s v="OtsLGRF23S"/>
    <s v="OtsLGRF23S_0994"/>
    <s v="C-00994"/>
    <d v="2023-08-24T00:00:00"/>
    <x v="0"/>
    <s v="M"/>
    <n v="800"/>
    <x v="4"/>
    <x v="0"/>
    <s v="NA"/>
    <s v="3DD.003D7E4D0B"/>
    <s v="NA"/>
    <s v="M"/>
    <x v="1"/>
    <s v="NA"/>
    <s v="NA"/>
    <x v="0"/>
    <x v="0"/>
    <x v="0"/>
    <s v="FALL"/>
    <n v="1"/>
    <x v="0"/>
    <e v="#N/A"/>
    <n v="1"/>
    <x v="0"/>
    <n v="1.4285714285714286"/>
    <n v="1.4402857142857144"/>
    <n v="5.7611428571428576"/>
    <s v="Abv"/>
  </r>
  <r>
    <s v="OtsLGRF23S"/>
    <s v="OtsLGRF23S_0995"/>
    <s v="C-00995"/>
    <d v="2023-08-24T00:00:00"/>
    <x v="0"/>
    <s v="M"/>
    <n v="920"/>
    <x v="20"/>
    <x v="0"/>
    <s v="NA"/>
    <s v="3DD.003D7E4CC7"/>
    <s v="NA"/>
    <s v="M"/>
    <x v="1"/>
    <s v="OtsLYON19S_1_0117"/>
    <s v="OtsLYON19S_1_0040"/>
    <x v="1"/>
    <x v="1"/>
    <x v="1"/>
    <s v="FALL"/>
    <n v="1"/>
    <x v="4"/>
    <n v="0.95971980899999998"/>
    <n v="1"/>
    <x v="4"/>
    <n v="1.4285714285714286"/>
    <n v="1.4402857142857144"/>
    <n v="5.7611428571428576"/>
    <s v="Abv"/>
  </r>
  <r>
    <s v="OtsLGRF23S"/>
    <s v="OtsLGRF23S_0996"/>
    <s v="C-00996"/>
    <d v="2023-08-24T00:00:00"/>
    <x v="0"/>
    <s v="M"/>
    <n v="740"/>
    <x v="12"/>
    <x v="0"/>
    <s v="NA"/>
    <s v="3DD.003D7E4CBA"/>
    <s v="NA"/>
    <s v="M"/>
    <x v="1"/>
    <s v="OtsLYON19S_1_0550"/>
    <s v="OtsLYON19S_1_0435"/>
    <x v="1"/>
    <x v="1"/>
    <x v="1"/>
    <s v="FALL"/>
    <n v="1"/>
    <x v="7"/>
    <n v="0.95971980899999998"/>
    <n v="1"/>
    <x v="1"/>
    <n v="1.4285714285714286"/>
    <n v="1.4402857142857144"/>
    <n v="5.7611428571428576"/>
    <s v="Blw"/>
  </r>
  <r>
    <s v="OtsLGRF23S"/>
    <s v="OtsLGRF23S_0997"/>
    <s v="C-00997"/>
    <d v="2023-08-24T00:00:00"/>
    <x v="0"/>
    <s v="F"/>
    <n v="800"/>
    <x v="4"/>
    <x v="1"/>
    <n v="1"/>
    <s v="3DD.003D7E4CD8"/>
    <s v="NA"/>
    <s v="M"/>
    <x v="1"/>
    <s v="OtsLYON19S_1_0124"/>
    <s v="OtsLYON19S_1_0071"/>
    <x v="1"/>
    <x v="1"/>
    <x v="1"/>
    <s v="FALL"/>
    <n v="0.999999999999998"/>
    <x v="4"/>
    <n v="0.95971980899999998"/>
    <n v="1"/>
    <x v="0"/>
    <n v="1.4285714285714286"/>
    <n v="1.4402857142857144"/>
    <n v="5.7611428571428576"/>
    <s v="Abv"/>
  </r>
  <r>
    <s v="OtsLGRF23S"/>
    <s v="OtsLGRF23S_1001"/>
    <s v="C-01001"/>
    <d v="2023-08-24T00:00:00"/>
    <x v="0"/>
    <s v="F"/>
    <n v="800"/>
    <x v="4"/>
    <x v="1"/>
    <n v="1"/>
    <s v="3DD.003D7E4D06"/>
    <s v="NA"/>
    <s v="F"/>
    <x v="0"/>
    <s v="OtsNPFH19S_1_3307"/>
    <s v="OtsNPFH19S_1_3041"/>
    <x v="2"/>
    <x v="1"/>
    <x v="1"/>
    <s v="FALL"/>
    <n v="1"/>
    <x v="9"/>
    <n v="0.99705232300000002"/>
    <n v="1"/>
    <x v="0"/>
    <n v="1.4285714285714286"/>
    <n v="1.4402857142857144"/>
    <n v="5.7611428571428576"/>
    <s v="Abv"/>
  </r>
  <r>
    <s v="OtsLGRF23S"/>
    <s v="OtsLGRF23S_1002"/>
    <s v="C-01002"/>
    <d v="2023-08-24T00:00:00"/>
    <x v="0"/>
    <s v="F"/>
    <n v="850"/>
    <x v="14"/>
    <x v="0"/>
    <s v="NA"/>
    <s v="3DD.003D7E4CDB"/>
    <s v="NA"/>
    <s v="F"/>
    <x v="0"/>
    <s v="OtsLYON19S_1_0538"/>
    <s v="OtsLYON19S_1_0391"/>
    <x v="1"/>
    <x v="1"/>
    <x v="1"/>
    <s v="FALL"/>
    <n v="1"/>
    <x v="7"/>
    <n v="0.95971980899999998"/>
    <n v="1"/>
    <x v="2"/>
    <n v="1.4285714285714286"/>
    <n v="1.4402857142857144"/>
    <n v="5.7611428571428576"/>
    <s v="Blw"/>
  </r>
  <r>
    <s v="OtsLGRF23S"/>
    <s v="OtsLGRF23S_1004"/>
    <s v="C-01004"/>
    <d v="2023-08-24T00:00:00"/>
    <x v="0"/>
    <s v="M"/>
    <n v="920"/>
    <x v="20"/>
    <x v="0"/>
    <n v="1"/>
    <s v="3DD.003D7E4CD9"/>
    <s v="NA"/>
    <s v="M"/>
    <x v="1"/>
    <s v="OtsLYON19S_1_0102"/>
    <s v="OtsLYON19S_1_0002"/>
    <x v="1"/>
    <x v="1"/>
    <x v="1"/>
    <s v="FALL"/>
    <n v="1"/>
    <x v="4"/>
    <n v="0.95971980899999998"/>
    <n v="1"/>
    <x v="4"/>
    <n v="1.4285714285714286"/>
    <n v="1.4402857142857144"/>
    <n v="5.7611428571428576"/>
    <s v="Abv"/>
  </r>
  <r>
    <s v="OtsLGRF23S"/>
    <s v="OtsLGRF23S_1007"/>
    <s v="C-01007"/>
    <d v="2023-08-24T00:00:00"/>
    <x v="0"/>
    <s v="F"/>
    <n v="770"/>
    <x v="2"/>
    <x v="0"/>
    <s v="NA"/>
    <s v="3DD.003D7E4CFC"/>
    <s v="NA"/>
    <s v="F"/>
    <x v="0"/>
    <s v="NA"/>
    <s v="NA"/>
    <x v="0"/>
    <x v="0"/>
    <x v="0"/>
    <s v="FALL"/>
    <n v="0.999999999999999"/>
    <x v="0"/>
    <e v="#N/A"/>
    <n v="1"/>
    <x v="1"/>
    <n v="1.4285714285714286"/>
    <n v="1.4402857142857144"/>
    <n v="5.7611428571428576"/>
    <s v="Abv"/>
  </r>
  <r>
    <s v="OtsLGRF23S"/>
    <s v="OtsLGRF23S_1011"/>
    <s v="C-01011"/>
    <d v="2023-08-24T00:00:00"/>
    <x v="0"/>
    <s v="F"/>
    <n v="800"/>
    <x v="4"/>
    <x v="0"/>
    <s v="NA"/>
    <s v="3DD.003D7E4CED"/>
    <s v="NA"/>
    <s v="F"/>
    <x v="0"/>
    <s v="OtsLYON19S_1_0559"/>
    <s v="OtsLYON19S_1_0608"/>
    <x v="1"/>
    <x v="1"/>
    <x v="1"/>
    <s v="FALL"/>
    <n v="1"/>
    <x v="7"/>
    <n v="0.95971980899999998"/>
    <n v="1"/>
    <x v="0"/>
    <n v="1.4285714285714286"/>
    <n v="1.4402857142857144"/>
    <n v="5.7611428571428576"/>
    <s v="Blw"/>
  </r>
  <r>
    <s v="OtsLGRF23S"/>
    <s v="OtsLGRF23S_1012"/>
    <s v="C-01012"/>
    <d v="2023-08-24T00:00:00"/>
    <x v="0"/>
    <s v="M"/>
    <n v="650"/>
    <x v="5"/>
    <x v="0"/>
    <s v="NA"/>
    <s v="NA"/>
    <s v="NA"/>
    <s v="M"/>
    <x v="1"/>
    <s v="NA"/>
    <s v="NA"/>
    <x v="0"/>
    <x v="0"/>
    <x v="0"/>
    <s v="FALL"/>
    <n v="1.00000000000001"/>
    <x v="0"/>
    <e v="#N/A"/>
    <n v="1"/>
    <x v="3"/>
    <n v="1.4285714285714286"/>
    <n v="1.4402857142857144"/>
    <n v="5.7611428571428576"/>
    <s v="Abv"/>
  </r>
  <r>
    <s v="OtsLGRF23S"/>
    <s v="OtsLGRF23S_1015"/>
    <s v="C-01015"/>
    <d v="2023-08-24T00:00:00"/>
    <x v="0"/>
    <s v="F"/>
    <n v="850"/>
    <x v="14"/>
    <x v="0"/>
    <s v="NA"/>
    <s v="3DD.003D7E4CE9"/>
    <s v="NA"/>
    <s v="M"/>
    <x v="1"/>
    <s v="OtsLYON18S_1_0719"/>
    <s v="OtsLYON18S_1_0587"/>
    <x v="3"/>
    <x v="2"/>
    <x v="2"/>
    <s v="FALL"/>
    <n v="1"/>
    <x v="3"/>
    <n v="0.80551598400000002"/>
    <n v="1"/>
    <x v="2"/>
    <n v="1.4285714285714286"/>
    <n v="1.4402857142857144"/>
    <n v="5.7611428571428576"/>
    <s v="Abv"/>
  </r>
  <r>
    <s v="OtsLGRF23S"/>
    <s v="OtsLGRF23S_1016"/>
    <s v="C-01016"/>
    <d v="2023-08-24T00:00:00"/>
    <x v="0"/>
    <s v="F"/>
    <n v="850"/>
    <x v="14"/>
    <x v="0"/>
    <s v="NA"/>
    <s v="3DD.003D7E4CA9"/>
    <s v="NA"/>
    <s v="F"/>
    <x v="0"/>
    <s v="NA"/>
    <s v="NA"/>
    <x v="0"/>
    <x v="0"/>
    <x v="0"/>
    <s v="FALL"/>
    <n v="1"/>
    <x v="0"/>
    <e v="#N/A"/>
    <n v="1"/>
    <x v="2"/>
    <n v="1.4285714285714286"/>
    <n v="1.4402857142857144"/>
    <n v="5.7611428571428576"/>
    <s v="Abv"/>
  </r>
  <r>
    <s v="OtsLGRF23S"/>
    <s v="OtsLGRF23S_1017"/>
    <s v="C-01017"/>
    <d v="2023-08-24T00:00:00"/>
    <x v="0"/>
    <s v="F"/>
    <n v="850"/>
    <x v="14"/>
    <x v="0"/>
    <s v="NA"/>
    <s v="3DD.003D7E4CE3"/>
    <s v="NA"/>
    <s v="F"/>
    <x v="0"/>
    <s v="OtsLYON19S_1_1711"/>
    <s v="OtsLYON19S_1_1923"/>
    <x v="1"/>
    <x v="1"/>
    <x v="1"/>
    <s v="FALL"/>
    <n v="0.999999999999998"/>
    <x v="1"/>
    <n v="0.95971980899999998"/>
    <n v="1"/>
    <x v="2"/>
    <n v="1.4285714285714286"/>
    <n v="1.4402857142857144"/>
    <n v="5.7611428571428576"/>
    <s v="Abv"/>
  </r>
  <r>
    <s v="OtsLGRF23S"/>
    <s v="OtsLGRF23S_1018"/>
    <s v="C-01018"/>
    <d v="2023-08-24T00:00:00"/>
    <x v="0"/>
    <s v="M"/>
    <n v="870"/>
    <x v="3"/>
    <x v="1"/>
    <n v="1"/>
    <s v="3DD.003D7E4CB3"/>
    <s v="NA"/>
    <s v="M"/>
    <x v="1"/>
    <s v="OtsLYON19S_1_1334"/>
    <s v="OtsLYON19S_1_1256"/>
    <x v="1"/>
    <x v="1"/>
    <x v="1"/>
    <s v="FALL"/>
    <n v="1"/>
    <x v="12"/>
    <n v="0.95971980899999998"/>
    <n v="1"/>
    <x v="2"/>
    <n v="1.4285714285714286"/>
    <n v="1.4402857142857144"/>
    <n v="5.7611428571428576"/>
    <s v="Abv"/>
  </r>
  <r>
    <s v="OtsLGRF23S"/>
    <s v="OtsLGRF23S_1019"/>
    <s v="C-01019"/>
    <d v="2023-08-24T00:00:00"/>
    <x v="0"/>
    <s v="F"/>
    <n v="700"/>
    <x v="13"/>
    <x v="0"/>
    <s v="NA"/>
    <s v="3DD.003D7E4CEC"/>
    <s v="NA"/>
    <s v="F"/>
    <x v="0"/>
    <s v="OtsLYON19S_1_0531"/>
    <s v="OtsLYON19S_1_0379"/>
    <x v="1"/>
    <x v="1"/>
    <x v="1"/>
    <s v="FALL"/>
    <n v="0.999999999999999"/>
    <x v="3"/>
    <n v="0.95971980899999998"/>
    <n v="1"/>
    <x v="5"/>
    <n v="1.4285714285714286"/>
    <n v="1.4402857142857144"/>
    <n v="5.7611428571428576"/>
    <s v="Abv"/>
  </r>
  <r>
    <s v="OtsLGRF23S"/>
    <s v="OtsLGRF23S_1020"/>
    <s v="C-01020"/>
    <d v="2023-08-24T00:00:00"/>
    <x v="0"/>
    <s v="F"/>
    <n v="780"/>
    <x v="8"/>
    <x v="0"/>
    <s v="NA"/>
    <s v="3DD.003D7E4CFF"/>
    <s v="NA"/>
    <s v="F"/>
    <x v="0"/>
    <s v="NA"/>
    <s v="NA"/>
    <x v="0"/>
    <x v="0"/>
    <x v="0"/>
    <s v="FALL"/>
    <n v="1"/>
    <x v="0"/>
    <e v="#N/A"/>
    <n v="1"/>
    <x v="0"/>
    <n v="1.4285714285714286"/>
    <n v="1.4402857142857144"/>
    <n v="5.7611428571428576"/>
    <s v="Abv"/>
  </r>
  <r>
    <s v="OtsLGRF23S"/>
    <s v="OtsLGRF23S_1022"/>
    <s v="C-01022"/>
    <d v="2023-08-24T00:00:00"/>
    <x v="0"/>
    <s v="F"/>
    <n v="760"/>
    <x v="6"/>
    <x v="1"/>
    <n v="1"/>
    <s v="NA"/>
    <s v="NA"/>
    <s v="F"/>
    <x v="0"/>
    <s v="OtsLYON19S_1_0549"/>
    <s v="OtsLYON19S_1_0414"/>
    <x v="1"/>
    <x v="1"/>
    <x v="1"/>
    <s v="FALL"/>
    <n v="1"/>
    <x v="7"/>
    <n v="0.95971980899999998"/>
    <n v="1"/>
    <x v="1"/>
    <n v="1.4285714285714286"/>
    <n v="1.4402857142857144"/>
    <n v="5.7611428571428576"/>
    <s v="Blw"/>
  </r>
  <r>
    <s v="OtsLGRF23S"/>
    <s v="OtsLGRF23S_1023"/>
    <s v="C-01023"/>
    <d v="2023-08-24T00:00:00"/>
    <x v="0"/>
    <s v="F"/>
    <n v="740"/>
    <x v="12"/>
    <x v="0"/>
    <s v="NA"/>
    <s v="3DD.003D7E4CBF"/>
    <s v="NA"/>
    <s v="F"/>
    <x v="0"/>
    <s v="OtsLYON19S_1_0540"/>
    <s v="OtsLYON19S_1_0401"/>
    <x v="1"/>
    <x v="1"/>
    <x v="1"/>
    <s v="FALL"/>
    <n v="1"/>
    <x v="7"/>
    <n v="0.95971980899999998"/>
    <n v="1"/>
    <x v="1"/>
    <n v="1.4285714285714286"/>
    <n v="1.4402857142857144"/>
    <n v="5.7611428571428576"/>
    <s v="Blw"/>
  </r>
  <r>
    <s v="OtsLGRF23S"/>
    <s v="OtsLGRF23S_1024"/>
    <s v="C-01024"/>
    <d v="2023-08-24T00:00:00"/>
    <x v="0"/>
    <s v="F"/>
    <n v="770"/>
    <x v="2"/>
    <x v="0"/>
    <s v="NA"/>
    <s v="3DD.003D7E4D0A"/>
    <s v="NA"/>
    <s v="F"/>
    <x v="0"/>
    <s v="OtsLYON19S_1_0124"/>
    <s v="OtsLYON19S_1_0071"/>
    <x v="1"/>
    <x v="1"/>
    <x v="1"/>
    <s v="FALL"/>
    <n v="1"/>
    <x v="4"/>
    <n v="0.95971980899999998"/>
    <n v="1"/>
    <x v="1"/>
    <n v="1.4285714285714286"/>
    <n v="1.4402857142857144"/>
    <n v="5.7611428571428576"/>
    <s v="Abv"/>
  </r>
  <r>
    <s v="OtsLGRF23S"/>
    <s v="OtsLGRF23S_1028"/>
    <s v="C-01028"/>
    <d v="2023-08-24T00:00:00"/>
    <x v="0"/>
    <s v="F"/>
    <n v="770"/>
    <x v="2"/>
    <x v="0"/>
    <s v="NA"/>
    <s v="3DD.003D7E4CAE"/>
    <s v="NA"/>
    <s v="F"/>
    <x v="0"/>
    <s v="OtsLYON19S_1_0144"/>
    <s v="OtsLYON19S_1_0100"/>
    <x v="1"/>
    <x v="1"/>
    <x v="1"/>
    <s v="FALL"/>
    <n v="0.999999999999997"/>
    <x v="4"/>
    <n v="0.95971980899999998"/>
    <n v="1"/>
    <x v="1"/>
    <n v="1.4285714285714286"/>
    <n v="1.4402857142857144"/>
    <n v="5.7611428571428576"/>
    <s v="Abv"/>
  </r>
  <r>
    <s v="OtsLGRF23S"/>
    <s v="OtsLGRF23S_1029"/>
    <s v="C-01029"/>
    <d v="2023-08-24T00:00:00"/>
    <x v="0"/>
    <s v="M"/>
    <n v="790"/>
    <x v="0"/>
    <x v="0"/>
    <s v="NA"/>
    <s v="3DD.003D7E4D1D"/>
    <s v="NA"/>
    <s v="M"/>
    <x v="1"/>
    <s v="OtsLYON19S_1_1819"/>
    <s v="OtsLYON19S_1_1546"/>
    <x v="1"/>
    <x v="1"/>
    <x v="1"/>
    <s v="FALL"/>
    <n v="0.999999999999999"/>
    <x v="1"/>
    <n v="0.95971980899999998"/>
    <n v="1"/>
    <x v="0"/>
    <n v="1.4285714285714286"/>
    <n v="1.4402857142857144"/>
    <n v="5.7611428571428576"/>
    <s v="Abv"/>
  </r>
  <r>
    <s v="OtsLGRF23S"/>
    <s v="OtsLGRF23S_1030"/>
    <s v="C-01030"/>
    <d v="2023-08-24T00:00:00"/>
    <x v="0"/>
    <s v="F"/>
    <n v="750"/>
    <x v="1"/>
    <x v="0"/>
    <s v="NA"/>
    <s v="3DD.003D7E4D35"/>
    <s v="NA"/>
    <s v="F"/>
    <x v="0"/>
    <s v="OtsLYON19S_1_1395"/>
    <s v="OtsLYON19S_1_1496"/>
    <x v="1"/>
    <x v="1"/>
    <x v="1"/>
    <s v="FALL"/>
    <n v="0.999999999999997"/>
    <x v="1"/>
    <n v="0.95971980899999998"/>
    <n v="1"/>
    <x v="1"/>
    <n v="1.4285714285714286"/>
    <n v="1.4402857142857144"/>
    <n v="5.7611428571428576"/>
    <s v="Abv"/>
  </r>
  <r>
    <s v="OtsLGRF23S"/>
    <s v="OtsLGRF23S_1032"/>
    <s v="C-01032"/>
    <d v="2023-08-24T00:00:00"/>
    <x v="0"/>
    <s v="F"/>
    <n v="740"/>
    <x v="12"/>
    <x v="0"/>
    <s v="NA"/>
    <s v="3DD.003D7E4CCA"/>
    <s v="NA"/>
    <s v="M"/>
    <x v="1"/>
    <s v="OtsLYON19S_1_2304"/>
    <s v="OtsLYON19S_1_2067"/>
    <x v="1"/>
    <x v="1"/>
    <x v="1"/>
    <s v="FALL"/>
    <n v="1"/>
    <x v="14"/>
    <n v="0.95971980899999998"/>
    <n v="1"/>
    <x v="1"/>
    <n v="1.4285714285714286"/>
    <n v="1.4402857142857144"/>
    <n v="5.7611428571428576"/>
    <s v="Blw"/>
  </r>
  <r>
    <s v="OtsLGRF23S"/>
    <s v="OtsLGRF23S_1033"/>
    <s v="C-01033"/>
    <d v="2023-08-24T00:00:00"/>
    <x v="0"/>
    <s v="M"/>
    <n v="780"/>
    <x v="8"/>
    <x v="0"/>
    <s v="NA"/>
    <s v="3DD.003D7E4D05"/>
    <s v="NA"/>
    <s v="M"/>
    <x v="1"/>
    <s v="OtsNPFH19S_1_3355"/>
    <s v="OtsNPFH19S_1_3070"/>
    <x v="2"/>
    <x v="1"/>
    <x v="1"/>
    <s v="FALL"/>
    <n v="0.999999999999997"/>
    <x v="13"/>
    <n v="0.99705232300000002"/>
    <n v="1"/>
    <x v="0"/>
    <n v="1.4285714285714286"/>
    <n v="1.4402857142857144"/>
    <n v="5.7611428571428576"/>
    <s v="Abv"/>
  </r>
  <r>
    <s v="OtsLGRF23S"/>
    <s v="OtsLGRF23S_1034"/>
    <s v="C-01034"/>
    <d v="2023-08-24T00:00:00"/>
    <x v="0"/>
    <s v="M"/>
    <n v="880"/>
    <x v="22"/>
    <x v="0"/>
    <s v="NA"/>
    <s v="3DD.003D7E4CB0"/>
    <s v="NA"/>
    <s v="M"/>
    <x v="1"/>
    <s v="OtsLYON19S_1_0507"/>
    <s v="OtsLYON19S_1_0312"/>
    <x v="1"/>
    <x v="1"/>
    <x v="1"/>
    <s v="FALL"/>
    <n v="1"/>
    <x v="3"/>
    <n v="0.95971980899999998"/>
    <n v="1"/>
    <x v="4"/>
    <n v="1.4285714285714286"/>
    <n v="1.4402857142857144"/>
    <n v="5.7611428571428576"/>
    <s v="Abv"/>
  </r>
  <r>
    <s v="OtsLGRF23S"/>
    <s v="OtsLGRF23S_1035"/>
    <s v="C-01035"/>
    <d v="2023-08-24T00:00:00"/>
    <x v="0"/>
    <s v="M"/>
    <n v="900"/>
    <x v="7"/>
    <x v="0"/>
    <s v="NA"/>
    <s v="3DD.003D7E4CD5"/>
    <s v="NA"/>
    <s v="M"/>
    <x v="1"/>
    <s v="NA"/>
    <s v="NA"/>
    <x v="0"/>
    <x v="0"/>
    <x v="0"/>
    <s v="FALL"/>
    <n v="0.999999999999997"/>
    <x v="0"/>
    <e v="#N/A"/>
    <n v="1"/>
    <x v="4"/>
    <n v="1.4285714285714286"/>
    <n v="1.4402857142857144"/>
    <n v="5.7611428571428576"/>
    <s v="Abv"/>
  </r>
  <r>
    <s v="OtsLGRF23S"/>
    <s v="OtsLGRF23S_1036"/>
    <s v="C-01036"/>
    <d v="2023-08-24T00:00:00"/>
    <x v="0"/>
    <s v="M"/>
    <n v="700"/>
    <x v="13"/>
    <x v="0"/>
    <s v="NA"/>
    <s v="3DD.003D7E4CB5"/>
    <s v="NA"/>
    <s v="M"/>
    <x v="1"/>
    <s v="OtsLYON19S_1_0577"/>
    <s v="OtsLYON19S_1_0499"/>
    <x v="1"/>
    <x v="1"/>
    <x v="1"/>
    <s v="FALL"/>
    <n v="1"/>
    <x v="7"/>
    <n v="0.95971980899999998"/>
    <n v="1"/>
    <x v="5"/>
    <n v="1.4285714285714286"/>
    <n v="1.4402857142857144"/>
    <n v="5.7611428571428576"/>
    <s v="Blw"/>
  </r>
  <r>
    <s v="OtsLGRF23S"/>
    <s v="OtsLGRF23S_1037"/>
    <s v="C-01037"/>
    <d v="2023-08-24T00:00:00"/>
    <x v="0"/>
    <s v="M"/>
    <n v="810"/>
    <x v="9"/>
    <x v="0"/>
    <s v="NA"/>
    <s v="3DD.003D7E4D03"/>
    <s v="NA"/>
    <s v="M"/>
    <x v="1"/>
    <s v="NA"/>
    <s v="NA"/>
    <x v="0"/>
    <x v="0"/>
    <x v="0"/>
    <s v="FALL"/>
    <n v="1"/>
    <x v="0"/>
    <e v="#N/A"/>
    <n v="1"/>
    <x v="0"/>
    <n v="1.4285714285714286"/>
    <n v="1.4402857142857144"/>
    <n v="5.7611428571428576"/>
    <s v="Abv"/>
  </r>
  <r>
    <s v="OtsLGRF23S"/>
    <s v="OtsLGRF23S_1038"/>
    <s v="C-01038"/>
    <d v="2023-08-24T00:00:00"/>
    <x v="0"/>
    <s v="F"/>
    <n v="800"/>
    <x v="4"/>
    <x v="1"/>
    <n v="1"/>
    <s v="3DD.003D7E4D02"/>
    <s v="NA"/>
    <s v="F"/>
    <x v="0"/>
    <s v="OtsLYON19S_1_1323"/>
    <s v="OtsLYON19S_1_1227"/>
    <x v="1"/>
    <x v="1"/>
    <x v="1"/>
    <s v="FALL"/>
    <n v="1"/>
    <x v="12"/>
    <n v="0.95971980899999998"/>
    <n v="1"/>
    <x v="0"/>
    <n v="1.4285714285714286"/>
    <n v="1.4402857142857144"/>
    <n v="5.7611428571428576"/>
    <s v="Abv"/>
  </r>
  <r>
    <s v="OtsLGRF23S"/>
    <s v="OtsLGRF23S_1039"/>
    <s v="C-01039"/>
    <d v="2023-08-24T00:00:00"/>
    <x v="0"/>
    <s v="M"/>
    <n v="740"/>
    <x v="12"/>
    <x v="0"/>
    <s v="NA"/>
    <s v="3DD.003D7E4D04"/>
    <s v="NA"/>
    <s v="M"/>
    <x v="1"/>
    <s v="NA"/>
    <s v="NA"/>
    <x v="0"/>
    <x v="0"/>
    <x v="0"/>
    <s v="FALL"/>
    <n v="0.999999999999995"/>
    <x v="0"/>
    <e v="#N/A"/>
    <n v="1"/>
    <x v="1"/>
    <n v="1.4285714285714286"/>
    <n v="1.4402857142857144"/>
    <n v="5.7611428571428576"/>
    <s v="Abv"/>
  </r>
  <r>
    <s v="OtsLGRF23S"/>
    <s v="OtsLGRF23S_1040"/>
    <s v="C-01040"/>
    <d v="2023-08-24T00:00:00"/>
    <x v="0"/>
    <s v="F"/>
    <n v="780"/>
    <x v="8"/>
    <x v="0"/>
    <s v="NA"/>
    <s v="3DD.003D7E4D00"/>
    <s v="NA"/>
    <s v="F"/>
    <x v="0"/>
    <s v="OtsNPFH19S_1_2304"/>
    <s v="OtsNPFH19S_1_2002"/>
    <x v="2"/>
    <x v="1"/>
    <x v="1"/>
    <s v="FALL"/>
    <n v="0.999999999999998"/>
    <x v="2"/>
    <n v="0.99705232300000002"/>
    <n v="1"/>
    <x v="0"/>
    <n v="1.4285714285714286"/>
    <n v="1.4402857142857144"/>
    <n v="5.7611428571428576"/>
    <s v="Abv"/>
  </r>
  <r>
    <s v="OtsLGRF23S"/>
    <s v="OtsLGRF23S_1041"/>
    <s v="C-01041"/>
    <d v="2023-08-24T00:00:00"/>
    <x v="0"/>
    <s v="F"/>
    <n v="810"/>
    <x v="9"/>
    <x v="1"/>
    <n v="1"/>
    <s v="3DD.003D7E4CAA"/>
    <s v="NA"/>
    <s v="F"/>
    <x v="0"/>
    <s v="OtsLYON19S_1_1338"/>
    <s v="OtsLYON19S_1_1261"/>
    <x v="1"/>
    <x v="1"/>
    <x v="1"/>
    <s v="FALL"/>
    <n v="1"/>
    <x v="12"/>
    <n v="0.95971980899999998"/>
    <n v="1"/>
    <x v="0"/>
    <n v="1.4285714285714286"/>
    <n v="1.4402857142857144"/>
    <n v="5.7611428571428576"/>
    <s v="Abv"/>
  </r>
  <r>
    <s v="OtsLGRF23S"/>
    <s v="OtsLGRF23S_1042"/>
    <s v="C-01042"/>
    <d v="2023-08-24T00:00:00"/>
    <x v="0"/>
    <s v="F"/>
    <n v="750"/>
    <x v="1"/>
    <x v="1"/>
    <n v="1"/>
    <s v="NA"/>
    <s v="NA"/>
    <s v="F"/>
    <x v="0"/>
    <s v="OtsLYON19S_1_0712"/>
    <s v="OtsLYON19S_1_0801"/>
    <x v="1"/>
    <x v="1"/>
    <x v="1"/>
    <s v="FALL"/>
    <n v="0.999999999999999"/>
    <x v="6"/>
    <n v="0.95971980899999998"/>
    <n v="1"/>
    <x v="1"/>
    <n v="1.4285714285714286"/>
    <n v="1.4402857142857144"/>
    <n v="5.7611428571428576"/>
    <s v="Abv"/>
  </r>
  <r>
    <s v="OtsLGRF23S"/>
    <s v="OtsLGRF23S_1051"/>
    <s v="C-01051"/>
    <d v="2023-08-24T00:00:00"/>
    <x v="0"/>
    <s v="M"/>
    <n v="750"/>
    <x v="1"/>
    <x v="0"/>
    <s v="NA"/>
    <s v="3DD.003D7E4CFE"/>
    <s v="NA"/>
    <s v="M"/>
    <x v="1"/>
    <s v="OtsLYON19S_1_0531"/>
    <s v="OtsLYON19S_1_0381"/>
    <x v="1"/>
    <x v="1"/>
    <x v="1"/>
    <s v="FALL"/>
    <n v="1"/>
    <x v="3"/>
    <n v="0.95971980899999998"/>
    <n v="1"/>
    <x v="1"/>
    <n v="1.4285714285714286"/>
    <n v="1.4402857142857144"/>
    <n v="5.7611428571428576"/>
    <s v="Abv"/>
  </r>
  <r>
    <s v="OtsLGRF23S"/>
    <s v="OtsLGRF23S_1052"/>
    <s v="C-01052"/>
    <d v="2023-08-24T00:00:00"/>
    <x v="0"/>
    <s v="F"/>
    <n v="820"/>
    <x v="19"/>
    <x v="0"/>
    <s v="NA"/>
    <s v="3DD.003D7E4D5E"/>
    <s v="NA"/>
    <s v="F"/>
    <x v="0"/>
    <s v="OtsLYON19S_1_0514"/>
    <s v="OtsLYON19S_1_0328"/>
    <x v="1"/>
    <x v="1"/>
    <x v="1"/>
    <s v="FALL"/>
    <n v="0.999999999999997"/>
    <x v="3"/>
    <n v="0.95971980899999998"/>
    <n v="1"/>
    <x v="0"/>
    <n v="1.4285714285714286"/>
    <n v="1.4402857142857144"/>
    <n v="5.7611428571428576"/>
    <s v="Abv"/>
  </r>
  <r>
    <s v="OtsLGRF23S"/>
    <s v="OtsLGRF23S_1053"/>
    <s v="C-01053"/>
    <d v="2023-08-24T00:00:00"/>
    <x v="0"/>
    <s v="M"/>
    <n v="740"/>
    <x v="12"/>
    <x v="0"/>
    <s v="NA"/>
    <s v="3DD.003D7E4D29"/>
    <s v="NA"/>
    <s v="M"/>
    <x v="1"/>
    <s v="NA"/>
    <s v="NA"/>
    <x v="0"/>
    <x v="0"/>
    <x v="0"/>
    <s v="FALL"/>
    <n v="1"/>
    <x v="0"/>
    <e v="#N/A"/>
    <n v="1"/>
    <x v="1"/>
    <n v="1.4285714285714286"/>
    <n v="1.4402857142857144"/>
    <n v="5.7611428571428576"/>
    <s v="Abv"/>
  </r>
  <r>
    <s v="OtsLGRF23S"/>
    <s v="OtsLGRF23S_1055"/>
    <s v="C-01055"/>
    <d v="2023-08-24T00:00:00"/>
    <x v="0"/>
    <s v="M"/>
    <n v="880"/>
    <x v="22"/>
    <x v="1"/>
    <n v="1"/>
    <s v="3DD.003D7E4D32"/>
    <s v="NA"/>
    <s v="M"/>
    <x v="1"/>
    <s v="OtsLYON19S_1_0547"/>
    <s v="OtsLYON19S_1_0424"/>
    <x v="1"/>
    <x v="1"/>
    <x v="1"/>
    <s v="FALL"/>
    <n v="0.999999999999998"/>
    <x v="7"/>
    <n v="0.95971980899999998"/>
    <n v="1"/>
    <x v="4"/>
    <n v="1.4285714285714286"/>
    <n v="1.4402857142857144"/>
    <n v="5.7611428571428576"/>
    <s v="Blw"/>
  </r>
  <r>
    <s v="OtsLGRF23S"/>
    <s v="OtsLGRF23S_1058"/>
    <s v="C-01058"/>
    <d v="2023-08-24T00:00:00"/>
    <x v="0"/>
    <s v="F"/>
    <n v="780"/>
    <x v="8"/>
    <x v="0"/>
    <s v="NA"/>
    <s v="3DD.003D7E4D11"/>
    <s v="NA"/>
    <s v="F"/>
    <x v="0"/>
    <s v="NA"/>
    <s v="NA"/>
    <x v="0"/>
    <x v="0"/>
    <x v="0"/>
    <s v="FALL"/>
    <n v="0.999999999999998"/>
    <x v="0"/>
    <e v="#N/A"/>
    <n v="1"/>
    <x v="0"/>
    <n v="1.4285714285714286"/>
    <n v="1.4402857142857144"/>
    <n v="5.7611428571428576"/>
    <s v="Abv"/>
  </r>
  <r>
    <s v="OtsLGRF23S"/>
    <s v="OtsLGRF23S_1060"/>
    <s v="C-01060"/>
    <d v="2023-08-24T00:00:00"/>
    <x v="0"/>
    <s v="F"/>
    <n v="730"/>
    <x v="16"/>
    <x v="0"/>
    <s v="NA"/>
    <s v="3DD.003D7E4D68"/>
    <s v="NA"/>
    <s v="F"/>
    <x v="0"/>
    <s v="NA"/>
    <s v="NA"/>
    <x v="0"/>
    <x v="0"/>
    <x v="0"/>
    <s v="FALL"/>
    <n v="0.999999999999996"/>
    <x v="0"/>
    <e v="#N/A"/>
    <n v="1"/>
    <x v="1"/>
    <n v="1.4285714285714286"/>
    <n v="1.4402857142857144"/>
    <n v="5.7611428571428576"/>
    <s v="Abv"/>
  </r>
  <r>
    <s v="OtsLGRF23S"/>
    <s v="OtsLGRF23S_1061"/>
    <s v="C-01061"/>
    <d v="2023-08-24T00:00:00"/>
    <x v="0"/>
    <s v="F"/>
    <n v="800"/>
    <x v="4"/>
    <x v="1"/>
    <n v="1"/>
    <s v="3DD.003D7E4CD3"/>
    <s v="NA"/>
    <s v="F"/>
    <x v="0"/>
    <s v="OtsNPFH18S_1_5307"/>
    <s v="OtsNPFH18S_1_5010"/>
    <x v="6"/>
    <x v="2"/>
    <x v="2"/>
    <s v="FALL"/>
    <n v="0.999999999999999"/>
    <x v="2"/>
    <n v="0.96828396500000002"/>
    <n v="1"/>
    <x v="0"/>
    <n v="1.4285714285714286"/>
    <n v="1.4402857142857144"/>
    <n v="5.7611428571428576"/>
    <s v="Abv"/>
  </r>
  <r>
    <s v="OtsLGRF23S"/>
    <s v="OtsLGRF23S_1062"/>
    <s v="C-01062"/>
    <d v="2023-08-24T00:00:00"/>
    <x v="0"/>
    <s v="F"/>
    <n v="690"/>
    <x v="30"/>
    <x v="1"/>
    <n v="1"/>
    <s v="NA"/>
    <s v="NA"/>
    <s v="F"/>
    <x v="0"/>
    <s v="OtsLYON19S_1_0519"/>
    <s v="OtsLYON19S_1_0331"/>
    <x v="1"/>
    <x v="1"/>
    <x v="1"/>
    <s v="FALL"/>
    <n v="1"/>
    <x v="3"/>
    <n v="0.95971980899999998"/>
    <n v="1"/>
    <x v="5"/>
    <n v="1.4285714285714286"/>
    <n v="1.4402857142857144"/>
    <n v="5.7611428571428576"/>
    <s v="Abv"/>
  </r>
  <r>
    <s v="OtsLGRF23S"/>
    <s v="OtsLGRF23S_1064"/>
    <s v="C-01064"/>
    <d v="2023-08-24T00:00:00"/>
    <x v="0"/>
    <s v="F"/>
    <n v="820"/>
    <x v="19"/>
    <x v="0"/>
    <s v="NA"/>
    <s v="3DD.003D7E4D1F"/>
    <s v="NA"/>
    <s v="F"/>
    <x v="0"/>
    <s v="OtsNPFH19S_1_2317"/>
    <s v="OtsNPFH19S_1_2083"/>
    <x v="2"/>
    <x v="1"/>
    <x v="1"/>
    <s v="FALL"/>
    <n v="0.999999999999999"/>
    <x v="10"/>
    <n v="0.99705232300000002"/>
    <n v="1"/>
    <x v="0"/>
    <n v="1.4285714285714286"/>
    <n v="1.4402857142857144"/>
    <n v="5.7611428571428576"/>
    <s v="Abv"/>
  </r>
  <r>
    <s v="OtsLGRF23S"/>
    <s v="OtsLGRF23S_1065"/>
    <s v="C-01065"/>
    <d v="2023-08-24T00:00:00"/>
    <x v="0"/>
    <s v="F"/>
    <n v="760"/>
    <x v="6"/>
    <x v="0"/>
    <s v="NA"/>
    <s v="3DD.003D7E4D36"/>
    <s v="NA"/>
    <s v="F"/>
    <x v="0"/>
    <s v="OtsNPFH19S_1_1312"/>
    <s v="OtsNPFH19S_1_1043"/>
    <x v="2"/>
    <x v="1"/>
    <x v="1"/>
    <s v="FALL"/>
    <n v="1"/>
    <x v="2"/>
    <n v="0.99705232300000002"/>
    <n v="1"/>
    <x v="1"/>
    <n v="1.4285714285714286"/>
    <n v="1.4402857142857144"/>
    <n v="5.7611428571428576"/>
    <s v="Abv"/>
  </r>
  <r>
    <s v="OtsLGRF23S"/>
    <s v="OtsLGRF23S_1066"/>
    <s v="C-01066"/>
    <d v="2023-08-24T00:00:00"/>
    <x v="0"/>
    <s v="F"/>
    <n v="860"/>
    <x v="27"/>
    <x v="0"/>
    <s v="NA"/>
    <s v="3DD.003D7E4D1C"/>
    <s v="NA"/>
    <s v="F"/>
    <x v="0"/>
    <s v="NA"/>
    <s v="NA"/>
    <x v="0"/>
    <x v="0"/>
    <x v="0"/>
    <s v="FALL"/>
    <n v="1"/>
    <x v="0"/>
    <e v="#N/A"/>
    <n v="1"/>
    <x v="2"/>
    <n v="1.4285714285714286"/>
    <n v="1.4402857142857144"/>
    <n v="5.7611428571428576"/>
    <s v="Abv"/>
  </r>
  <r>
    <s v="OtsLGRF23S"/>
    <s v="OtsLGRF23S_1067"/>
    <s v="C-01067"/>
    <d v="2023-08-24T00:00:00"/>
    <x v="0"/>
    <s v="F"/>
    <n v="770"/>
    <x v="2"/>
    <x v="0"/>
    <s v="NA"/>
    <s v="3DD.003D7E4D2C"/>
    <s v="NA"/>
    <s v="F"/>
    <x v="0"/>
    <s v="NA"/>
    <s v="NA"/>
    <x v="0"/>
    <x v="0"/>
    <x v="0"/>
    <s v="FALL"/>
    <n v="0.999999999999999"/>
    <x v="0"/>
    <e v="#N/A"/>
    <n v="1"/>
    <x v="1"/>
    <n v="1.4285714285714286"/>
    <n v="1.4402857142857144"/>
    <n v="5.7611428571428576"/>
    <s v="Abv"/>
  </r>
  <r>
    <s v="OtsLGRF23S"/>
    <s v="OtsLGRF23S_1068"/>
    <s v="C-01068"/>
    <d v="2023-08-24T00:00:00"/>
    <x v="0"/>
    <s v="F"/>
    <n v="820"/>
    <x v="19"/>
    <x v="1"/>
    <n v="1"/>
    <s v="3DD.003D7E4D40"/>
    <s v="NA"/>
    <s v="F"/>
    <x v="0"/>
    <s v="OtsLYON19S_1_0120"/>
    <s v="OtsLYON19S_1_0067"/>
    <x v="1"/>
    <x v="1"/>
    <x v="1"/>
    <s v="FALL"/>
    <n v="1"/>
    <x v="4"/>
    <n v="0.95971980899999998"/>
    <n v="1"/>
    <x v="0"/>
    <n v="1.4285714285714286"/>
    <n v="1.4402857142857144"/>
    <n v="5.7611428571428576"/>
    <s v="Abv"/>
  </r>
  <r>
    <s v="OtsLGRF23S"/>
    <s v="OtsLGRF23S_1072"/>
    <s v="C-01072"/>
    <d v="2023-08-24T00:00:00"/>
    <x v="0"/>
    <s v="M"/>
    <n v="720"/>
    <x v="17"/>
    <x v="1"/>
    <n v="1"/>
    <s v="NA"/>
    <s v="NA"/>
    <s v="M"/>
    <x v="1"/>
    <s v="OtsNPFH19S_1_3329"/>
    <s v="OtsNPFH19S_1_3054"/>
    <x v="2"/>
    <x v="1"/>
    <x v="1"/>
    <s v="FALL"/>
    <n v="0.999999999999996"/>
    <x v="9"/>
    <n v="0.99705232300000002"/>
    <n v="1"/>
    <x v="5"/>
    <n v="1.4285714285714286"/>
    <n v="1.4402857142857144"/>
    <n v="5.7611428571428576"/>
    <s v="Abv"/>
  </r>
  <r>
    <s v="OtsLGRF23S"/>
    <s v="OtsLGRF23S_1074"/>
    <s v="C-01074"/>
    <d v="2023-08-24T00:00:00"/>
    <x v="0"/>
    <s v="F"/>
    <n v="770"/>
    <x v="2"/>
    <x v="0"/>
    <s v="NA"/>
    <s v="3DD.003D7E4D45"/>
    <s v="NA"/>
    <s v="F"/>
    <x v="0"/>
    <s v="OtsLYON19S_1_1711"/>
    <s v="OtsLYON19S_1_1923"/>
    <x v="1"/>
    <x v="1"/>
    <x v="1"/>
    <s v="FALL"/>
    <n v="1"/>
    <x v="1"/>
    <n v="0.95971980899999998"/>
    <n v="1"/>
    <x v="1"/>
    <n v="1.4285714285714286"/>
    <n v="1.4402857142857144"/>
    <n v="5.7611428571428576"/>
    <s v="Abv"/>
  </r>
  <r>
    <s v="OtsLGRF23S"/>
    <s v="OtsLGRF23S_1075"/>
    <s v="C-01075"/>
    <d v="2023-08-24T00:00:00"/>
    <x v="0"/>
    <s v="F"/>
    <n v="810"/>
    <x v="9"/>
    <x v="0"/>
    <s v="NA"/>
    <s v="3DD.003D7E4D31"/>
    <s v="NA"/>
    <s v="F"/>
    <x v="0"/>
    <s v="OtsLYON19S_1_1817"/>
    <s v="OtsLYON19S_1_1534"/>
    <x v="1"/>
    <x v="1"/>
    <x v="1"/>
    <s v="FALL"/>
    <n v="1.00000000000001"/>
    <x v="1"/>
    <n v="0.95971980899999998"/>
    <n v="1"/>
    <x v="0"/>
    <n v="1.4285714285714286"/>
    <n v="1.4402857142857144"/>
    <n v="5.7611428571428576"/>
    <s v="Abv"/>
  </r>
  <r>
    <s v="OtsLGRF23S"/>
    <s v="OtsLGRF23S_1078"/>
    <s v="C-01078"/>
    <d v="2023-08-24T00:00:00"/>
    <x v="0"/>
    <s v="F"/>
    <n v="740"/>
    <x v="12"/>
    <x v="0"/>
    <s v="NA"/>
    <s v="3DD.003D7E4D6A"/>
    <s v="NA"/>
    <s v="F"/>
    <x v="0"/>
    <s v="OtsLYON19S_1_0547"/>
    <s v="OtsLYON19S_1_0423"/>
    <x v="1"/>
    <x v="1"/>
    <x v="1"/>
    <s v="FALL"/>
    <n v="0.999999999999996"/>
    <x v="7"/>
    <n v="0.95971980899999998"/>
    <n v="1"/>
    <x v="1"/>
    <n v="1.4285714285714286"/>
    <n v="1.4402857142857144"/>
    <n v="5.7611428571428576"/>
    <s v="Blw"/>
  </r>
  <r>
    <s v="OtsLGRF23S"/>
    <s v="OtsLGRF23S_1079"/>
    <s v="C-01079"/>
    <d v="2023-08-24T00:00:00"/>
    <x v="0"/>
    <s v="F"/>
    <n v="810"/>
    <x v="9"/>
    <x v="0"/>
    <s v="NA"/>
    <s v="3DD.003D7E4D62"/>
    <s v="NA"/>
    <s v="F"/>
    <x v="0"/>
    <s v="OtsLYON19S_1_0134"/>
    <s v="OtsLYON19S_1_0091"/>
    <x v="1"/>
    <x v="1"/>
    <x v="1"/>
    <s v="FALL"/>
    <n v="1"/>
    <x v="4"/>
    <n v="0.95971980899999998"/>
    <n v="1"/>
    <x v="0"/>
    <n v="1.4285714285714286"/>
    <n v="1.4402857142857144"/>
    <n v="5.7611428571428576"/>
    <s v="Abv"/>
  </r>
  <r>
    <s v="OtsLGRF23S"/>
    <s v="OtsLGRF23S_1080"/>
    <s v="C-01080"/>
    <d v="2023-08-24T00:00:00"/>
    <x v="0"/>
    <s v="F"/>
    <n v="760"/>
    <x v="6"/>
    <x v="0"/>
    <s v="NA"/>
    <s v="3DD.003D7E4D66"/>
    <s v="NA"/>
    <s v="F"/>
    <x v="0"/>
    <s v="NA"/>
    <s v="NA"/>
    <x v="0"/>
    <x v="0"/>
    <x v="0"/>
    <s v="FALL"/>
    <n v="0.999999999999998"/>
    <x v="0"/>
    <e v="#N/A"/>
    <n v="1"/>
    <x v="1"/>
    <n v="1.4285714285714286"/>
    <n v="1.4402857142857144"/>
    <n v="5.7611428571428576"/>
    <s v="Abv"/>
  </r>
  <r>
    <s v="OtsLGRF23S"/>
    <s v="OtsLGRF23S_1081"/>
    <s v="C-01081"/>
    <d v="2023-08-24T00:00:00"/>
    <x v="0"/>
    <s v="F"/>
    <n v="710"/>
    <x v="10"/>
    <x v="0"/>
    <s v="NA"/>
    <s v="3DD.003D7E4D3C"/>
    <s v="NA"/>
    <s v="F"/>
    <x v="0"/>
    <s v="OtsLYON19S_1_0127"/>
    <s v="OtsLYON19S_1_0076"/>
    <x v="1"/>
    <x v="1"/>
    <x v="1"/>
    <s v="FALL"/>
    <n v="0.999999999999995"/>
    <x v="4"/>
    <n v="0.95971980899999998"/>
    <n v="1"/>
    <x v="5"/>
    <n v="1.4285714285714286"/>
    <n v="1.4402857142857144"/>
    <n v="5.7611428571428576"/>
    <s v="Abv"/>
  </r>
  <r>
    <s v="OtsLGRF23S"/>
    <s v="OtsLGRF23S_1082"/>
    <s v="C-01082"/>
    <d v="2023-08-24T00:00:00"/>
    <x v="0"/>
    <s v="F"/>
    <n v="720"/>
    <x v="17"/>
    <x v="1"/>
    <n v="1"/>
    <s v="NA"/>
    <s v="NA"/>
    <s v="M"/>
    <x v="1"/>
    <s v="OtsLYON20S_1_0677"/>
    <s v="OtsLYON20S_1_0744"/>
    <x v="5"/>
    <x v="3"/>
    <x v="3"/>
    <s v="FALL"/>
    <n v="1"/>
    <x v="1"/>
    <n v="0.98961045999999997"/>
    <n v="1"/>
    <x v="5"/>
    <n v="1.4285714285714286"/>
    <n v="1.4402857142857144"/>
    <n v="5.7611428571428576"/>
    <s v="Abv"/>
  </r>
  <r>
    <s v="OtsLGRF23S"/>
    <s v="OtsLGRF23S_1086"/>
    <s v="C-01086"/>
    <d v="2023-08-24T00:00:00"/>
    <x v="0"/>
    <s v="F"/>
    <n v="820"/>
    <x v="19"/>
    <x v="0"/>
    <s v="NA"/>
    <s v="3DD.003D7E4D2A"/>
    <s v="NA"/>
    <s v="F"/>
    <x v="0"/>
    <s v="OtsLYON19S_1_1348"/>
    <s v="OtsLYON19S_1_1416"/>
    <x v="1"/>
    <x v="1"/>
    <x v="1"/>
    <s v="FALL"/>
    <n v="0.999999999999999"/>
    <x v="17"/>
    <n v="0.95971980899999998"/>
    <n v="1"/>
    <x v="0"/>
    <n v="1.4285714285714286"/>
    <n v="1.4402857142857144"/>
    <n v="5.7611428571428576"/>
    <s v="Blw"/>
  </r>
  <r>
    <s v="OtsLGRF23S"/>
    <s v="OtsLGRF23S_1087"/>
    <s v="C-01087"/>
    <d v="2023-08-24T00:00:00"/>
    <x v="0"/>
    <s v="F"/>
    <n v="720"/>
    <x v="17"/>
    <x v="0"/>
    <s v="NA"/>
    <s v="3DD.003D7E4D49"/>
    <s v="NA"/>
    <s v="F"/>
    <x v="0"/>
    <s v="OtsLYON19S_1_0108"/>
    <s v="OtsLYON19S_1_0008"/>
    <x v="1"/>
    <x v="1"/>
    <x v="1"/>
    <s v="FALL"/>
    <n v="0.999999999999997"/>
    <x v="4"/>
    <n v="0.95971980899999998"/>
    <n v="1"/>
    <x v="5"/>
    <n v="1.4285714285714286"/>
    <n v="1.4402857142857144"/>
    <n v="5.7611428571428576"/>
    <s v="Abv"/>
  </r>
  <r>
    <s v="OtsLGRF23S"/>
    <s v="OtsLGRF23S_1088"/>
    <s v="C-01088"/>
    <d v="2023-08-24T00:00:00"/>
    <x v="0"/>
    <s v="M"/>
    <n v="770"/>
    <x v="2"/>
    <x v="0"/>
    <s v="NA"/>
    <s v="3DD.003D7E4D4F"/>
    <s v="NA"/>
    <s v="M"/>
    <x v="1"/>
    <s v="OtsNPFH19S_1_4357"/>
    <s v="OtsNPFH19S_1_4003"/>
    <x v="2"/>
    <x v="1"/>
    <x v="1"/>
    <s v="FALL"/>
    <n v="1"/>
    <x v="13"/>
    <n v="0.99705232300000002"/>
    <n v="1"/>
    <x v="1"/>
    <n v="1.4285714285714286"/>
    <n v="1.4402857142857144"/>
    <n v="5.7611428571428576"/>
    <s v="Abv"/>
  </r>
  <r>
    <s v="OtsLGRF23S"/>
    <s v="OtsLGRF23S_1089"/>
    <s v="C-01089"/>
    <d v="2023-08-24T00:00:00"/>
    <x v="0"/>
    <s v="F"/>
    <n v="800"/>
    <x v="4"/>
    <x v="1"/>
    <n v="1"/>
    <s v="3DD.003D7E4D43"/>
    <s v="NA"/>
    <s v="F"/>
    <x v="0"/>
    <s v="OtsLYON19S_1_0122"/>
    <s v="OtsLYON19S_1_0070"/>
    <x v="1"/>
    <x v="1"/>
    <x v="1"/>
    <s v="FALL"/>
    <n v="1"/>
    <x v="4"/>
    <n v="0.95971980899999998"/>
    <n v="1"/>
    <x v="0"/>
    <n v="1.4285714285714286"/>
    <n v="1.4402857142857144"/>
    <n v="5.7611428571428576"/>
    <s v="Abv"/>
  </r>
  <r>
    <s v="OtsLGRF23S"/>
    <s v="OtsLGRF23S_1090"/>
    <s v="C-01090"/>
    <d v="2023-08-24T00:00:00"/>
    <x v="0"/>
    <s v="F"/>
    <n v="780"/>
    <x v="8"/>
    <x v="0"/>
    <s v="NA"/>
    <s v="3DD.003D7E4D0F"/>
    <s v="NA"/>
    <s v="F"/>
    <x v="0"/>
    <s v="OtsLYON19S_1_1707"/>
    <s v="OtsLYON19S_1_1910"/>
    <x v="1"/>
    <x v="1"/>
    <x v="1"/>
    <s v="FALL"/>
    <n v="0.999999999999998"/>
    <x v="1"/>
    <n v="0.95971980899999998"/>
    <n v="1"/>
    <x v="0"/>
    <n v="1.4285714285714286"/>
    <n v="1.4402857142857144"/>
    <n v="5.7611428571428576"/>
    <s v="Abv"/>
  </r>
  <r>
    <s v="OtsLGRF23S"/>
    <s v="OtsLGRF23S_1092"/>
    <s v="C-01092"/>
    <d v="2023-08-24T00:00:00"/>
    <x v="0"/>
    <s v="M"/>
    <n v="610"/>
    <x v="29"/>
    <x v="0"/>
    <s v="NA"/>
    <s v="NA"/>
    <s v="NA"/>
    <s v="M"/>
    <x v="1"/>
    <s v="OtsLYON20S_1_0309"/>
    <s v="OtsLYON20S_1_0032"/>
    <x v="5"/>
    <x v="3"/>
    <x v="3"/>
    <s v="FALL"/>
    <n v="1"/>
    <x v="4"/>
    <n v="0.98961045999999997"/>
    <n v="1"/>
    <x v="9"/>
    <n v="1.4285714285714286"/>
    <n v="1.4402857142857144"/>
    <n v="5.7611428571428576"/>
    <s v="Abv"/>
  </r>
  <r>
    <s v="OtsLGRF23S"/>
    <s v="OtsLGRF23S_1096"/>
    <s v="C-01096"/>
    <d v="2023-08-24T00:00:00"/>
    <x v="0"/>
    <s v="F"/>
    <n v="810"/>
    <x v="9"/>
    <x v="1"/>
    <n v="1"/>
    <s v="3DD.003D7E4D69"/>
    <s v="NA"/>
    <s v="F"/>
    <x v="0"/>
    <s v="OtsLYON19S_1_0110"/>
    <s v="OtsLYON19S_1_0052"/>
    <x v="1"/>
    <x v="1"/>
    <x v="1"/>
    <s v="FALL"/>
    <n v="0.999999999999999"/>
    <x v="4"/>
    <n v="0.95971980899999998"/>
    <n v="1"/>
    <x v="0"/>
    <n v="1.4285714285714286"/>
    <n v="1.4402857142857144"/>
    <n v="5.7611428571428576"/>
    <s v="Abv"/>
  </r>
  <r>
    <s v="OtsLGRF23S"/>
    <s v="OtsLGRF23S_1097"/>
    <s v="C-01097"/>
    <d v="2023-08-24T00:00:00"/>
    <x v="0"/>
    <s v="F"/>
    <n v="780"/>
    <x v="8"/>
    <x v="0"/>
    <s v="NA"/>
    <s v="3DD.003D7E4D47"/>
    <s v="NA"/>
    <s v="F"/>
    <x v="0"/>
    <s v="OtsLYON19S_1_0570"/>
    <s v="OtsLYON19S_1_0483"/>
    <x v="1"/>
    <x v="1"/>
    <x v="1"/>
    <s v="FALL"/>
    <n v="0.999999999999998"/>
    <x v="7"/>
    <n v="0.95971980899999998"/>
    <n v="1"/>
    <x v="0"/>
    <n v="1.4285714285714286"/>
    <n v="1.4402857142857144"/>
    <n v="5.7611428571428576"/>
    <s v="Blw"/>
  </r>
  <r>
    <s v="OtsLGRF23S"/>
    <s v="OtsLGRF23S_1101"/>
    <s v="C-01101"/>
    <d v="2023-08-24T00:00:00"/>
    <x v="0"/>
    <s v="F"/>
    <n v="800"/>
    <x v="4"/>
    <x v="1"/>
    <n v="1"/>
    <s v="3DD.003D7E4D63"/>
    <s v="NA"/>
    <s v="F"/>
    <x v="0"/>
    <s v="OtsLYON19S_1_0123"/>
    <s v="OtsLYON19S_1_0046"/>
    <x v="1"/>
    <x v="1"/>
    <x v="1"/>
    <s v="FALL"/>
    <n v="1"/>
    <x v="4"/>
    <n v="0.95971980899999998"/>
    <n v="1"/>
    <x v="0"/>
    <n v="1.4285714285714286"/>
    <n v="1.4402857142857144"/>
    <n v="5.7611428571428576"/>
    <s v="Abv"/>
  </r>
  <r>
    <s v="OtsLGRF23S"/>
    <s v="OtsLGRF23S_1102"/>
    <s v="C-01102"/>
    <d v="2023-08-24T00:00:00"/>
    <x v="0"/>
    <s v="M"/>
    <n v="580"/>
    <x v="46"/>
    <x v="1"/>
    <n v="1"/>
    <s v="NA"/>
    <s v="NA"/>
    <s v="M"/>
    <x v="1"/>
    <s v="OtsLYON20S_1_0423"/>
    <s v="OtsLYON20S_1_1121"/>
    <x v="5"/>
    <x v="3"/>
    <x v="3"/>
    <s v="FALL"/>
    <n v="1"/>
    <x v="6"/>
    <n v="0.98961045999999997"/>
    <n v="1"/>
    <x v="9"/>
    <n v="1.4285714285714286"/>
    <n v="1.4402857142857144"/>
    <n v="5.7611428571428576"/>
    <s v="Abv"/>
  </r>
  <r>
    <s v="OtsLGRF23S"/>
    <s v="OtsLGRF23S_1106"/>
    <s v="C-01106"/>
    <d v="2023-08-25T00:00:00"/>
    <x v="0"/>
    <s v="F"/>
    <n v="840"/>
    <x v="18"/>
    <x v="0"/>
    <s v="NA"/>
    <s v="3DD.003D7E4D4C"/>
    <s v="NA"/>
    <s v="F"/>
    <x v="0"/>
    <s v="OtsLYON19S_1_1841"/>
    <s v="OtsLYON19S_1_1590"/>
    <x v="1"/>
    <x v="1"/>
    <x v="1"/>
    <s v="FALL"/>
    <n v="1"/>
    <x v="1"/>
    <n v="0.95971980899999998"/>
    <n v="1"/>
    <x v="2"/>
    <n v="1.4285714285714286"/>
    <n v="1.4402857142857144"/>
    <n v="5.7611428571428576"/>
    <s v="Abv"/>
  </r>
  <r>
    <s v="OtsLGRF23S"/>
    <s v="OtsLGRF23S_1107"/>
    <s v="C-01107"/>
    <d v="2023-08-25T00:00:00"/>
    <x v="0"/>
    <s v="F"/>
    <n v="810"/>
    <x v="9"/>
    <x v="0"/>
    <s v="NA"/>
    <s v="3DD.003D7E4D46"/>
    <s v="NA"/>
    <s v="F"/>
    <x v="0"/>
    <s v="OtsLYON19S_1_1397"/>
    <s v="OtsLYON19S_1_1491"/>
    <x v="1"/>
    <x v="1"/>
    <x v="1"/>
    <s v="FALL"/>
    <n v="0.999999999999998"/>
    <x v="1"/>
    <n v="0.95971980899999998"/>
    <n v="1"/>
    <x v="0"/>
    <n v="1.4285714285714286"/>
    <n v="1.4402857142857144"/>
    <n v="5.7611428571428576"/>
    <s v="Abv"/>
  </r>
  <r>
    <s v="OtsLGRF23S"/>
    <s v="OtsLGRF23S_1108"/>
    <s v="C-01108"/>
    <d v="2023-08-25T00:00:00"/>
    <x v="0"/>
    <s v="M"/>
    <n v="760"/>
    <x v="6"/>
    <x v="0"/>
    <s v="NA"/>
    <s v="3DD.003D7E4C5D"/>
    <s v="NA"/>
    <s v="M"/>
    <x v="1"/>
    <s v="NA"/>
    <s v="NA"/>
    <x v="0"/>
    <x v="0"/>
    <x v="0"/>
    <s v="FALL"/>
    <n v="1"/>
    <x v="0"/>
    <e v="#N/A"/>
    <n v="1"/>
    <x v="1"/>
    <n v="1.4285714285714286"/>
    <n v="1.4402857142857144"/>
    <n v="5.7611428571428576"/>
    <s v="Abv"/>
  </r>
  <r>
    <s v="OtsLGRF23S"/>
    <s v="OtsLGRF23S_1110"/>
    <s v="C-01110"/>
    <d v="2023-08-25T00:00:00"/>
    <x v="0"/>
    <s v="F"/>
    <n v="790"/>
    <x v="0"/>
    <x v="0"/>
    <s v="NA"/>
    <s v="3DD.003D7E4D51"/>
    <s v="NA"/>
    <s v="F"/>
    <x v="0"/>
    <s v="OtsLYON19S_1_0550"/>
    <s v="OtsLYON19S_1_0436"/>
    <x v="1"/>
    <x v="1"/>
    <x v="1"/>
    <s v="FALL"/>
    <n v="0.999999999999995"/>
    <x v="7"/>
    <n v="0.95971980899999998"/>
    <n v="1"/>
    <x v="0"/>
    <n v="1.4285714285714286"/>
    <n v="1.4402857142857144"/>
    <n v="5.7611428571428576"/>
    <s v="Blw"/>
  </r>
  <r>
    <s v="OtsLGRF23S"/>
    <s v="OtsLGRF23S_1112"/>
    <s v="C-01112"/>
    <d v="2023-08-25T00:00:00"/>
    <x v="0"/>
    <s v="F"/>
    <n v="730"/>
    <x v="16"/>
    <x v="1"/>
    <n v="1"/>
    <s v="NA"/>
    <s v="NA"/>
    <s v="F"/>
    <x v="0"/>
    <s v="NA"/>
    <s v="NA"/>
    <x v="0"/>
    <x v="0"/>
    <x v="0"/>
    <s v="FALL"/>
    <n v="1"/>
    <x v="8"/>
    <e v="#N/A"/>
    <n v="1"/>
    <x v="1"/>
    <n v="1.4285714285714286"/>
    <n v="1.4402857142857144"/>
    <n v="5.7611428571428576"/>
    <s v="Abv"/>
  </r>
  <r>
    <s v="OtsLGRF23S"/>
    <s v="OtsLGRF23S_1114"/>
    <s v="C-01114"/>
    <d v="2023-08-25T00:00:00"/>
    <x v="0"/>
    <s v="F"/>
    <n v="800"/>
    <x v="4"/>
    <x v="0"/>
    <s v="NA"/>
    <s v="3DD.003D7E4D5B"/>
    <s v="NA"/>
    <s v="F"/>
    <x v="0"/>
    <s v="NA"/>
    <s v="NA"/>
    <x v="0"/>
    <x v="0"/>
    <x v="0"/>
    <s v="FALL"/>
    <n v="1"/>
    <x v="0"/>
    <e v="#N/A"/>
    <n v="1"/>
    <x v="0"/>
    <n v="1.4285714285714286"/>
    <n v="1.4402857142857144"/>
    <n v="5.7611428571428576"/>
    <s v="Abv"/>
  </r>
  <r>
    <s v="OtsLGRF23S"/>
    <s v="OtsLGRF23S_1115"/>
    <s v="C-01115"/>
    <d v="2023-08-25T00:00:00"/>
    <x v="0"/>
    <s v="F"/>
    <n v="740"/>
    <x v="12"/>
    <x v="0"/>
    <s v="NA"/>
    <s v="3DD.003D7E4D60"/>
    <s v="NA"/>
    <s v="F"/>
    <x v="0"/>
    <s v="OtsLYON19S_1_0575"/>
    <s v="OtsLYON19S_1_0489"/>
    <x v="1"/>
    <x v="1"/>
    <x v="1"/>
    <s v="FALL"/>
    <n v="1"/>
    <x v="7"/>
    <n v="0.95971980899999998"/>
    <n v="1"/>
    <x v="1"/>
    <n v="1.4285714285714286"/>
    <n v="1.4402857142857144"/>
    <n v="5.7611428571428576"/>
    <s v="Blw"/>
  </r>
  <r>
    <s v="OtsLGRF23S"/>
    <s v="OtsLGRF23S_1118"/>
    <s v="C-01118"/>
    <d v="2023-08-25T00:00:00"/>
    <x v="0"/>
    <s v="M"/>
    <n v="840"/>
    <x v="18"/>
    <x v="1"/>
    <s v="NA"/>
    <s v="3DD.003D7E4D50"/>
    <s v="NA"/>
    <s v="M"/>
    <x v="1"/>
    <s v="OtsLYON19S_1_1311"/>
    <s v="OtsLYON19S_1_1220"/>
    <x v="1"/>
    <x v="1"/>
    <x v="1"/>
    <s v="FALL"/>
    <n v="0.999999999999999"/>
    <x v="12"/>
    <n v="0.95971980899999998"/>
    <n v="1"/>
    <x v="2"/>
    <n v="1.4285714285714286"/>
    <n v="1.4402857142857144"/>
    <n v="5.7611428571428576"/>
    <s v="Abv"/>
  </r>
  <r>
    <s v="OtsLGRF23S"/>
    <s v="OtsLGRF23S_1119"/>
    <s v="C-01119"/>
    <d v="2023-08-25T00:00:00"/>
    <x v="0"/>
    <s v="M"/>
    <n v="910"/>
    <x v="23"/>
    <x v="1"/>
    <n v="1"/>
    <s v="3DD.003D7E4D65"/>
    <s v="NA"/>
    <s v="M"/>
    <x v="1"/>
    <s v="OtsLYON19S_1_0547"/>
    <s v="OtsLYON19S_1_0424"/>
    <x v="1"/>
    <x v="1"/>
    <x v="1"/>
    <s v="FALL"/>
    <n v="1"/>
    <x v="7"/>
    <n v="0.95971980899999998"/>
    <n v="1"/>
    <x v="4"/>
    <n v="1.4285714285714286"/>
    <n v="1.4402857142857144"/>
    <n v="5.7611428571428576"/>
    <s v="Blw"/>
  </r>
  <r>
    <s v="OtsLGRF23S"/>
    <s v="OtsLGRF23S_1120"/>
    <s v="C-01120"/>
    <d v="2023-08-25T00:00:00"/>
    <x v="0"/>
    <s v="F"/>
    <n v="780"/>
    <x v="8"/>
    <x v="0"/>
    <s v="NA"/>
    <s v="3DD.003D7E4D61"/>
    <s v="NA"/>
    <s v="F"/>
    <x v="0"/>
    <s v="OtsNPFH19S_1_1339"/>
    <s v="OtsNPFH19S_1_1052"/>
    <x v="2"/>
    <x v="1"/>
    <x v="1"/>
    <s v="FALL"/>
    <n v="1.00000000000001"/>
    <x v="2"/>
    <n v="0.99705232300000002"/>
    <n v="1"/>
    <x v="0"/>
    <n v="1.4285714285714286"/>
    <n v="1.4402857142857144"/>
    <n v="5.7611428571428576"/>
    <s v="Abv"/>
  </r>
  <r>
    <s v="OtsLGRF23S"/>
    <s v="OtsLGRF23S_1121"/>
    <s v="C-01121"/>
    <d v="2023-08-25T00:00:00"/>
    <x v="0"/>
    <s v="M"/>
    <n v="730"/>
    <x v="16"/>
    <x v="0"/>
    <s v="NA"/>
    <s v="3DD.003D7E4D48"/>
    <s v="NA"/>
    <s v="M"/>
    <x v="1"/>
    <s v="NA"/>
    <s v="NA"/>
    <x v="0"/>
    <x v="0"/>
    <x v="0"/>
    <s v="FALL"/>
    <n v="1"/>
    <x v="0"/>
    <e v="#N/A"/>
    <n v="1"/>
    <x v="1"/>
    <n v="1.4285714285714286"/>
    <n v="1.4402857142857144"/>
    <n v="5.7611428571428576"/>
    <s v="Abv"/>
  </r>
  <r>
    <s v="OtsLGRF23S"/>
    <s v="OtsLGRF23S_1122"/>
    <s v="C-01122"/>
    <d v="2023-08-25T00:00:00"/>
    <x v="0"/>
    <s v="F"/>
    <n v="790"/>
    <x v="0"/>
    <x v="0"/>
    <s v="NA"/>
    <s v="3DD.003D7E4CA2"/>
    <s v="NA"/>
    <s v="F"/>
    <x v="0"/>
    <s v="OtsLYON19S_1_1810"/>
    <s v="OtsLYON19S_1_1520"/>
    <x v="1"/>
    <x v="1"/>
    <x v="1"/>
    <s v="FALL"/>
    <n v="1"/>
    <x v="1"/>
    <n v="0.95971980899999998"/>
    <n v="1"/>
    <x v="0"/>
    <n v="1.4285714285714286"/>
    <n v="1.4402857142857144"/>
    <n v="5.7611428571428576"/>
    <s v="Abv"/>
  </r>
  <r>
    <s v="OtsLGRF23S"/>
    <s v="OtsLGRF23S_1123"/>
    <s v="C-01123"/>
    <d v="2023-08-25T00:00:00"/>
    <x v="0"/>
    <s v="M"/>
    <n v="710"/>
    <x v="10"/>
    <x v="0"/>
    <s v="NA"/>
    <s v="3DD.003D7E4CEF"/>
    <s v="NA"/>
    <s v="M"/>
    <x v="1"/>
    <s v="NA"/>
    <s v="NA"/>
    <x v="0"/>
    <x v="0"/>
    <x v="0"/>
    <s v="FALL"/>
    <n v="1"/>
    <x v="0"/>
    <e v="#N/A"/>
    <n v="1"/>
    <x v="5"/>
    <n v="1.4285714285714286"/>
    <n v="1.4402857142857144"/>
    <n v="5.7611428571428576"/>
    <s v="Abv"/>
  </r>
  <r>
    <s v="OtsLGRF23S"/>
    <s v="OtsLGRF23S_1124"/>
    <s v="C-01124"/>
    <d v="2023-08-25T00:00:00"/>
    <x v="0"/>
    <s v="F"/>
    <n v="730"/>
    <x v="16"/>
    <x v="0"/>
    <s v="NA"/>
    <s v="3DD.003D7E4CB8"/>
    <s v="NA"/>
    <s v="M"/>
    <x v="1"/>
    <s v="NA"/>
    <s v="NA"/>
    <x v="0"/>
    <x v="0"/>
    <x v="0"/>
    <s v="FALL"/>
    <n v="0.999999999999999"/>
    <x v="0"/>
    <e v="#N/A"/>
    <n v="1"/>
    <x v="1"/>
    <n v="1.4285714285714286"/>
    <n v="1.4402857142857144"/>
    <n v="5.7611428571428576"/>
    <s v="Abv"/>
  </r>
  <r>
    <s v="OtsLGRF23S"/>
    <s v="OtsLGRF23S_1125"/>
    <s v="C-01125"/>
    <d v="2023-08-25T00:00:00"/>
    <x v="0"/>
    <s v="M"/>
    <n v="740"/>
    <x v="12"/>
    <x v="0"/>
    <s v="NA"/>
    <s v="3DD.003D7E4CE6"/>
    <s v="NA"/>
    <s v="M"/>
    <x v="1"/>
    <s v="OtsLYON19S_1_0537"/>
    <s v="OtsLYON19S_1_0384"/>
    <x v="1"/>
    <x v="1"/>
    <x v="1"/>
    <s v="FALL"/>
    <n v="0.999999999999999"/>
    <x v="3"/>
    <n v="0.95971980899999998"/>
    <n v="1"/>
    <x v="1"/>
    <n v="1.4285714285714286"/>
    <n v="1.4402857142857144"/>
    <n v="5.7611428571428576"/>
    <s v="Abv"/>
  </r>
  <r>
    <s v="OtsLGRF23S"/>
    <s v="OtsLGRF23S_1127"/>
    <s v="C-01127"/>
    <d v="2023-08-25T00:00:00"/>
    <x v="0"/>
    <s v="F"/>
    <n v="810"/>
    <x v="9"/>
    <x v="0"/>
    <s v="NA"/>
    <s v="3DD.003D7E4CF8"/>
    <s v="NA"/>
    <s v="F"/>
    <x v="0"/>
    <s v="OtsLYON19S_1_0706"/>
    <s v="OtsLYON19S_1_0804"/>
    <x v="1"/>
    <x v="1"/>
    <x v="1"/>
    <s v="FALL"/>
    <n v="0.999999999999999"/>
    <x v="6"/>
    <n v="0.95971980899999998"/>
    <n v="1"/>
    <x v="0"/>
    <n v="1.4285714285714286"/>
    <n v="1.4402857142857144"/>
    <n v="5.7611428571428576"/>
    <s v="Abv"/>
  </r>
  <r>
    <s v="OtsLGRF23S"/>
    <s v="OtsLGRF23S_1128"/>
    <s v="C-01128"/>
    <d v="2023-08-25T00:00:00"/>
    <x v="0"/>
    <s v="F"/>
    <n v="700"/>
    <x v="13"/>
    <x v="0"/>
    <s v="NA"/>
    <s v="3DD.003D7E4DC8"/>
    <s v="NA"/>
    <s v="M"/>
    <x v="1"/>
    <s v="OtsLYON19S_1_0552"/>
    <s v="OtsLYON19S_1_0439"/>
    <x v="1"/>
    <x v="1"/>
    <x v="1"/>
    <s v="FALL"/>
    <n v="1"/>
    <x v="7"/>
    <n v="0.95971980899999998"/>
    <n v="1"/>
    <x v="5"/>
    <n v="1.4285714285714286"/>
    <n v="1.4402857142857144"/>
    <n v="5.7611428571428576"/>
    <s v="Blw"/>
  </r>
  <r>
    <s v="OtsLGRF23S"/>
    <s v="OtsLGRF23S_1129"/>
    <s v="C-01129"/>
    <d v="2023-08-25T00:00:00"/>
    <x v="0"/>
    <s v="M"/>
    <n v="870"/>
    <x v="3"/>
    <x v="0"/>
    <s v="NA"/>
    <s v="3DD.003D7E4DA4"/>
    <s v="NA"/>
    <s v="M"/>
    <x v="1"/>
    <s v="NA"/>
    <s v="NA"/>
    <x v="0"/>
    <x v="0"/>
    <x v="0"/>
    <s v="FALL"/>
    <n v="1"/>
    <x v="0"/>
    <e v="#N/A"/>
    <n v="1"/>
    <x v="2"/>
    <n v="1.4285714285714286"/>
    <n v="1.4402857142857144"/>
    <n v="5.7611428571428576"/>
    <s v="Abv"/>
  </r>
  <r>
    <s v="OtsLGRF23S"/>
    <s v="OtsLGRF23S_1130"/>
    <s v="C-01130"/>
    <d v="2023-08-25T00:00:00"/>
    <x v="0"/>
    <s v="F"/>
    <n v="760"/>
    <x v="6"/>
    <x v="1"/>
    <n v="1"/>
    <s v="3DD.003D7E4DD4"/>
    <s v="NA"/>
    <s v="M"/>
    <x v="1"/>
    <s v="OtsLYON19S_1_0554"/>
    <s v="OtsLYON19S_1_0445"/>
    <x v="1"/>
    <x v="1"/>
    <x v="1"/>
    <s v="FALL"/>
    <n v="1"/>
    <x v="7"/>
    <n v="0.95971980899999998"/>
    <n v="1"/>
    <x v="1"/>
    <n v="1.4285714285714286"/>
    <n v="1.4402857142857144"/>
    <n v="5.7611428571428576"/>
    <s v="Blw"/>
  </r>
  <r>
    <s v="OtsLGRF23S"/>
    <s v="OtsLGRF23S_1132"/>
    <s v="C-01132"/>
    <d v="2023-08-25T00:00:00"/>
    <x v="0"/>
    <s v="M"/>
    <n v="600"/>
    <x v="43"/>
    <x v="0"/>
    <s v="NA"/>
    <s v="NA"/>
    <s v="NA"/>
    <s v="M"/>
    <x v="1"/>
    <s v="NA"/>
    <s v="NA"/>
    <x v="0"/>
    <x v="0"/>
    <x v="0"/>
    <s v="FALL"/>
    <n v="0.999999999999998"/>
    <x v="0"/>
    <e v="#N/A"/>
    <n v="1"/>
    <x v="9"/>
    <n v="1.4285714285714286"/>
    <n v="1.4402857142857144"/>
    <n v="5.7611428571428576"/>
    <s v="Abv"/>
  </r>
  <r>
    <s v="OtsLGRF23S"/>
    <s v="OtsLGRF23S_1133"/>
    <s v="C-01133"/>
    <d v="2023-08-25T00:00:00"/>
    <x v="0"/>
    <s v="F"/>
    <n v="760"/>
    <x v="6"/>
    <x v="0"/>
    <s v="NA"/>
    <s v="3DD.003D7E4CC3"/>
    <s v="NA"/>
    <s v="F"/>
    <x v="0"/>
    <s v="NA"/>
    <s v="NA"/>
    <x v="0"/>
    <x v="0"/>
    <x v="0"/>
    <s v="FALL"/>
    <n v="1"/>
    <x v="0"/>
    <e v="#N/A"/>
    <n v="1"/>
    <x v="1"/>
    <n v="1.4285714285714286"/>
    <n v="1.4402857142857144"/>
    <n v="5.7611428571428576"/>
    <s v="Abv"/>
  </r>
  <r>
    <s v="OtsLGRF23S"/>
    <s v="OtsLGRF23S_1134"/>
    <s v="C-01134"/>
    <d v="2023-08-25T00:00:00"/>
    <x v="0"/>
    <s v="F"/>
    <n v="890"/>
    <x v="28"/>
    <x v="0"/>
    <s v="NA"/>
    <s v="3DD.003D7E4CF3"/>
    <s v="NA"/>
    <s v="M"/>
    <x v="1"/>
    <s v="NA"/>
    <s v="NA"/>
    <x v="0"/>
    <x v="0"/>
    <x v="0"/>
    <s v="FALL"/>
    <n v="1"/>
    <x v="0"/>
    <e v="#N/A"/>
    <n v="1"/>
    <x v="4"/>
    <n v="1.4285714285714286"/>
    <n v="1.4402857142857144"/>
    <n v="5.7611428571428576"/>
    <s v="Abv"/>
  </r>
  <r>
    <s v="OtsLGRF23S"/>
    <s v="OtsLGRF23S_1137"/>
    <s v="C-01137"/>
    <d v="2023-08-25T00:00:00"/>
    <x v="0"/>
    <s v="F"/>
    <n v="830"/>
    <x v="15"/>
    <x v="0"/>
    <s v="NA"/>
    <s v="3DD.003D7E4CAB"/>
    <s v="NA"/>
    <s v="F"/>
    <x v="0"/>
    <s v="OtsLYON18S_1_0756"/>
    <s v="OtsLYON18S_1_0662"/>
    <x v="3"/>
    <x v="2"/>
    <x v="2"/>
    <s v="FALL"/>
    <n v="1"/>
    <x v="7"/>
    <n v="0.80551598400000002"/>
    <n v="1"/>
    <x v="2"/>
    <n v="1.4285714285714286"/>
    <n v="1.4402857142857144"/>
    <n v="5.7611428571428576"/>
    <s v="Blw"/>
  </r>
  <r>
    <s v="OtsLGRF23S"/>
    <s v="OtsLGRF23S_1138"/>
    <s v="C-01138"/>
    <d v="2023-08-25T00:00:00"/>
    <x v="0"/>
    <s v="F"/>
    <n v="780"/>
    <x v="8"/>
    <x v="0"/>
    <s v="NA"/>
    <s v="3DD.003D7E4CDC"/>
    <s v="NA"/>
    <s v="F"/>
    <x v="0"/>
    <s v="NA"/>
    <s v="NA"/>
    <x v="0"/>
    <x v="0"/>
    <x v="0"/>
    <s v="FALL"/>
    <n v="0.999999999999999"/>
    <x v="0"/>
    <e v="#N/A"/>
    <n v="1"/>
    <x v="0"/>
    <n v="1.4285714285714286"/>
    <n v="1.4402857142857144"/>
    <n v="5.7611428571428576"/>
    <s v="Abv"/>
  </r>
  <r>
    <s v="OtsLGRF23S"/>
    <s v="OtsLGRF23S_1142"/>
    <s v="C-01142"/>
    <d v="2023-08-25T00:00:00"/>
    <x v="0"/>
    <s v="M"/>
    <n v="570"/>
    <x v="32"/>
    <x v="0"/>
    <s v="NA"/>
    <s v="3DD.003D494A34"/>
    <s v="NA"/>
    <s v="M"/>
    <x v="1"/>
    <s v="OtsLYON20S_1_0242"/>
    <s v="OtsLYON20S_1_0101"/>
    <x v="5"/>
    <x v="3"/>
    <x v="3"/>
    <s v="FALL"/>
    <n v="0.999999999999998"/>
    <x v="4"/>
    <n v="0.98961045999999997"/>
    <n v="1"/>
    <x v="8"/>
    <n v="1.4285714285714286"/>
    <n v="1.4402857142857144"/>
    <n v="5.7611428571428576"/>
    <s v="Abv"/>
  </r>
  <r>
    <s v="OtsLGRF23S"/>
    <s v="OtsLGRF23S_1143"/>
    <s v="C-01143"/>
    <d v="2023-08-25T00:00:00"/>
    <x v="0"/>
    <s v="F"/>
    <n v="860"/>
    <x v="27"/>
    <x v="0"/>
    <s v="NA"/>
    <s v="3DD.003D7E4C7D"/>
    <s v="NA"/>
    <s v="M"/>
    <x v="1"/>
    <s v="OtsNPFH18S_1_6359"/>
    <s v="OtsNPFH18S_1_6049"/>
    <x v="6"/>
    <x v="2"/>
    <x v="2"/>
    <s v="FALL"/>
    <n v="1"/>
    <x v="10"/>
    <n v="0.96828396500000002"/>
    <n v="1"/>
    <x v="2"/>
    <n v="1.4285714285714286"/>
    <n v="1.4402857142857144"/>
    <n v="5.7611428571428576"/>
    <s v="Abv"/>
  </r>
  <r>
    <s v="OtsLGRF23S"/>
    <s v="OtsLGRF23S_1144"/>
    <s v="C-01144"/>
    <d v="2023-08-25T00:00:00"/>
    <x v="0"/>
    <s v="M"/>
    <n v="710"/>
    <x v="10"/>
    <x v="0"/>
    <s v="NA"/>
    <s v="3DD.003D7E4D7D"/>
    <s v="NA"/>
    <s v="M"/>
    <x v="1"/>
    <s v="OtsLYON19S_1_0513"/>
    <s v="OtsLYON19S_1_0338"/>
    <x v="1"/>
    <x v="1"/>
    <x v="1"/>
    <s v="FALL"/>
    <n v="1"/>
    <x v="3"/>
    <n v="0.95971980899999998"/>
    <n v="1"/>
    <x v="5"/>
    <n v="1.4285714285714286"/>
    <n v="1.4402857142857144"/>
    <n v="5.7611428571428576"/>
    <s v="Abv"/>
  </r>
  <r>
    <s v="OtsLGRF23S"/>
    <s v="OtsLGRF23S_1145"/>
    <s v="C-01145"/>
    <d v="2023-08-25T00:00:00"/>
    <x v="0"/>
    <s v="F"/>
    <n v="750"/>
    <x v="1"/>
    <x v="0"/>
    <s v="NA"/>
    <s v="3DD.003D7E4C6D"/>
    <s v="NA"/>
    <s v="F"/>
    <x v="0"/>
    <s v="OtsLYON19S_1_0126"/>
    <s v="OtsLYON19S_1_0221"/>
    <x v="1"/>
    <x v="1"/>
    <x v="1"/>
    <s v="FALL"/>
    <n v="1"/>
    <x v="3"/>
    <n v="0.95971980899999998"/>
    <n v="1"/>
    <x v="1"/>
    <n v="1.4285714285714286"/>
    <n v="1.4402857142857144"/>
    <n v="5.7611428571428576"/>
    <s v="Abv"/>
  </r>
  <r>
    <s v="OtsLGRF23S"/>
    <s v="OtsLGRF23S_1146"/>
    <s v="C-01146"/>
    <d v="2023-08-25T00:00:00"/>
    <x v="0"/>
    <s v="M"/>
    <n v="790"/>
    <x v="0"/>
    <x v="0"/>
    <s v="NA"/>
    <s v="3DD.003D7E4CBE"/>
    <s v="NA"/>
    <s v="M"/>
    <x v="1"/>
    <s v="OtsLYON19S_1_0579"/>
    <s v="OtsLYON19S_1_0637"/>
    <x v="1"/>
    <x v="1"/>
    <x v="1"/>
    <s v="FALL"/>
    <n v="0.999999999999997"/>
    <x v="6"/>
    <n v="0.95971980899999998"/>
    <n v="1"/>
    <x v="0"/>
    <n v="1.4285714285714286"/>
    <n v="1.4402857142857144"/>
    <n v="5.7611428571428576"/>
    <s v="Abv"/>
  </r>
  <r>
    <s v="OtsLGRF23S"/>
    <s v="OtsLGRF23S_1147"/>
    <s v="C-01147"/>
    <d v="2023-08-25T00:00:00"/>
    <x v="0"/>
    <s v="F"/>
    <n v="790"/>
    <x v="0"/>
    <x v="0"/>
    <s v="NA"/>
    <s v="3DD.003D7E4CBD"/>
    <s v="NA"/>
    <s v="F"/>
    <x v="0"/>
    <s v="OtsLYON19S_1_0555"/>
    <s v="OtsLYON19S_1_0452"/>
    <x v="1"/>
    <x v="1"/>
    <x v="1"/>
    <s v="FALL"/>
    <n v="0.999999999999999"/>
    <x v="7"/>
    <n v="0.95971980899999998"/>
    <n v="1"/>
    <x v="0"/>
    <n v="1.4285714285714286"/>
    <n v="1.4402857142857144"/>
    <n v="5.7611428571428576"/>
    <s v="Blw"/>
  </r>
  <r>
    <s v="OtsLGRF23S"/>
    <s v="OtsLGRF23S_1148"/>
    <s v="C-01148"/>
    <d v="2023-08-25T00:00:00"/>
    <x v="0"/>
    <s v="F"/>
    <n v="780"/>
    <x v="8"/>
    <x v="0"/>
    <s v="NA"/>
    <s v="3DD.003D7E4CB1"/>
    <s v="NA"/>
    <s v="F"/>
    <x v="0"/>
    <s v="NA"/>
    <s v="NA"/>
    <x v="0"/>
    <x v="0"/>
    <x v="0"/>
    <s v="FALL"/>
    <n v="1"/>
    <x v="0"/>
    <e v="#N/A"/>
    <n v="1"/>
    <x v="0"/>
    <n v="1.4285714285714286"/>
    <n v="1.4402857142857144"/>
    <n v="5.7611428571428576"/>
    <s v="Abv"/>
  </r>
  <r>
    <s v="OtsLGRF23S"/>
    <s v="OtsLGRF23S_1149"/>
    <s v="C-01149"/>
    <d v="2023-08-25T00:00:00"/>
    <x v="0"/>
    <s v="M"/>
    <n v="780"/>
    <x v="8"/>
    <x v="0"/>
    <s v="NA"/>
    <s v="3DD.003D7E4CCE"/>
    <s v="NA"/>
    <s v="M"/>
    <x v="1"/>
    <s v="OtsLYON19S_1_0127"/>
    <s v="OtsLYON19S_1_0076"/>
    <x v="1"/>
    <x v="1"/>
    <x v="1"/>
    <s v="FALL"/>
    <n v="0.999999999999997"/>
    <x v="4"/>
    <n v="0.95971980899999998"/>
    <n v="1"/>
    <x v="0"/>
    <n v="1.4285714285714286"/>
    <n v="1.4402857142857144"/>
    <n v="5.7611428571428576"/>
    <s v="Abv"/>
  </r>
  <r>
    <s v="OtsLGRF23S"/>
    <s v="OtsLGRF23S_1152"/>
    <s v="C-01152"/>
    <d v="2023-08-25T00:00:00"/>
    <x v="0"/>
    <s v="M"/>
    <n v="730"/>
    <x v="16"/>
    <x v="0"/>
    <s v="NA"/>
    <s v="3DD.003D7E4CF7"/>
    <s v="NA"/>
    <s v="M"/>
    <x v="1"/>
    <s v="NA"/>
    <s v="NA"/>
    <x v="0"/>
    <x v="0"/>
    <x v="0"/>
    <s v="FALL"/>
    <n v="1"/>
    <x v="0"/>
    <e v="#N/A"/>
    <n v="1"/>
    <x v="1"/>
    <n v="1.4285714285714286"/>
    <n v="1.4402857142857144"/>
    <n v="5.7611428571428576"/>
    <s v="Abv"/>
  </r>
  <r>
    <s v="OtsLGRF23S"/>
    <s v="OtsLGRF23S_1153"/>
    <s v="C-01153"/>
    <d v="2023-08-25T00:00:00"/>
    <x v="0"/>
    <s v="F"/>
    <n v="820"/>
    <x v="19"/>
    <x v="1"/>
    <n v="1"/>
    <s v="3DD.003D7E4CC0"/>
    <s v="NA"/>
    <s v="F"/>
    <x v="0"/>
    <s v="OtsLYON19S_1_0708"/>
    <s v="OtsLYON19S_1_0675"/>
    <x v="1"/>
    <x v="1"/>
    <x v="1"/>
    <s v="FALL"/>
    <n v="1"/>
    <x v="6"/>
    <n v="0.95971980899999998"/>
    <n v="1"/>
    <x v="0"/>
    <n v="1.4285714285714286"/>
    <n v="1.4402857142857144"/>
    <n v="5.7611428571428576"/>
    <s v="Abv"/>
  </r>
  <r>
    <s v="OtsLGRF23S"/>
    <s v="OtsLGRF23S_1154"/>
    <s v="C-01154"/>
    <d v="2023-08-25T00:00:00"/>
    <x v="0"/>
    <s v="F"/>
    <n v="740"/>
    <x v="12"/>
    <x v="0"/>
    <s v="NA"/>
    <s v="3DD.003D7E4CD1"/>
    <s v="This individual failed to genotype"/>
    <s v="U"/>
    <x v="0"/>
    <s v="NG"/>
    <s v="NG"/>
    <x v="4"/>
    <x v="0"/>
    <x v="0"/>
    <s v="NA"/>
    <s v="NA"/>
    <x v="5"/>
    <e v="#N/A"/>
    <n v="1"/>
    <x v="1"/>
    <n v="1.4285714285714286"/>
    <n v="1.4402857142857144"/>
    <n v="5.7611428571428576"/>
    <s v="Abv"/>
  </r>
  <r>
    <s v="OtsLGRF23S"/>
    <s v="OtsLGRF23S_1156"/>
    <s v="C-01156"/>
    <d v="2023-08-25T00:00:00"/>
    <x v="0"/>
    <s v="F"/>
    <n v="810"/>
    <x v="9"/>
    <x v="1"/>
    <n v="1"/>
    <s v="3DD.003D7E4C5E"/>
    <s v="NA"/>
    <s v="F"/>
    <x v="0"/>
    <s v="OtsLYON19S_1_0552"/>
    <s v="OtsLYON19S_1_0438"/>
    <x v="1"/>
    <x v="1"/>
    <x v="1"/>
    <s v="FALL"/>
    <n v="1.00000000000001"/>
    <x v="7"/>
    <n v="0.95971980899999998"/>
    <n v="1"/>
    <x v="0"/>
    <n v="1.4285714285714286"/>
    <n v="1.4402857142857144"/>
    <n v="5.7611428571428576"/>
    <s v="Blw"/>
  </r>
  <r>
    <s v="OtsLGRF23S"/>
    <s v="OtsLGRF23S_1157"/>
    <s v="C-01157"/>
    <d v="2023-08-25T00:00:00"/>
    <x v="0"/>
    <s v="F"/>
    <n v="730"/>
    <x v="16"/>
    <x v="0"/>
    <s v="NA"/>
    <s v="3DD.003D7E4C47"/>
    <s v="NA"/>
    <s v="F"/>
    <x v="0"/>
    <s v="NA"/>
    <s v="NA"/>
    <x v="0"/>
    <x v="0"/>
    <x v="0"/>
    <s v="FALL"/>
    <n v="1"/>
    <x v="0"/>
    <e v="#N/A"/>
    <n v="1"/>
    <x v="1"/>
    <n v="1.4285714285714286"/>
    <n v="1.4402857142857144"/>
    <n v="5.7611428571428576"/>
    <s v="Abv"/>
  </r>
  <r>
    <s v="OtsLGRF23S"/>
    <s v="OtsLGRF23S_1162"/>
    <s v="C-01162"/>
    <d v="2023-08-25T00:00:00"/>
    <x v="0"/>
    <s v="M"/>
    <n v="470"/>
    <x v="47"/>
    <x v="1"/>
    <n v="1"/>
    <s v="NA"/>
    <s v="NA"/>
    <s v="M"/>
    <x v="1"/>
    <s v="NA"/>
    <s v="NA"/>
    <x v="0"/>
    <x v="0"/>
    <x v="0"/>
    <s v="FALL"/>
    <n v="1"/>
    <x v="8"/>
    <e v="#N/A"/>
    <n v="1"/>
    <x v="10"/>
    <n v="1.4285714285714286"/>
    <n v="1.4402857142857144"/>
    <n v="5.7611428571428576"/>
    <s v="Abv"/>
  </r>
  <r>
    <s v="OtsLGRF23S"/>
    <s v="OtsLGRF23S_1163"/>
    <s v="C-01163"/>
    <d v="2023-08-25T00:00:00"/>
    <x v="0"/>
    <s v="M"/>
    <n v="740"/>
    <x v="12"/>
    <x v="0"/>
    <s v="NA"/>
    <s v="3DD.003D7E4CA7"/>
    <s v="This individual failed to genotype"/>
    <s v="U"/>
    <x v="1"/>
    <s v="NG"/>
    <s v="NG"/>
    <x v="4"/>
    <x v="0"/>
    <x v="0"/>
    <s v="NA"/>
    <s v="NA"/>
    <x v="5"/>
    <e v="#N/A"/>
    <n v="1"/>
    <x v="1"/>
    <n v="1.4285714285714286"/>
    <n v="1.4402857142857144"/>
    <n v="5.7611428571428576"/>
    <s v="Abv"/>
  </r>
  <r>
    <s v="OtsLGRF23S"/>
    <s v="OtsLGRF23S_1165"/>
    <s v="C-01165"/>
    <d v="2023-08-25T00:00:00"/>
    <x v="0"/>
    <s v="M"/>
    <n v="760"/>
    <x v="6"/>
    <x v="0"/>
    <s v="NA"/>
    <s v="3DD.003D7E4CEA"/>
    <s v="NA"/>
    <s v="M"/>
    <x v="1"/>
    <s v="OtsLYON19S_1_0530"/>
    <s v="OtsLYON19S_1_0349"/>
    <x v="1"/>
    <x v="1"/>
    <x v="1"/>
    <s v="FALL"/>
    <n v="1"/>
    <x v="3"/>
    <n v="0.95971980899999998"/>
    <n v="1"/>
    <x v="1"/>
    <n v="1.4285714285714286"/>
    <n v="1.4402857142857144"/>
    <n v="5.7611428571428576"/>
    <s v="Abv"/>
  </r>
  <r>
    <s v="OtsLGRF23S"/>
    <s v="OtsLGRF23S_1166"/>
    <s v="C-01166"/>
    <d v="2023-08-25T00:00:00"/>
    <x v="0"/>
    <s v="M"/>
    <n v="890"/>
    <x v="28"/>
    <x v="0"/>
    <s v="NA"/>
    <s v="3DD.003D7E4CCF"/>
    <s v="NA"/>
    <s v="M"/>
    <x v="1"/>
    <s v="OtsLYON19S_1_0537"/>
    <s v="OtsLYON19S_1_0382"/>
    <x v="1"/>
    <x v="1"/>
    <x v="1"/>
    <s v="FALL"/>
    <n v="1"/>
    <x v="3"/>
    <n v="0.95971980899999998"/>
    <n v="1"/>
    <x v="4"/>
    <n v="1.4285714285714286"/>
    <n v="1.4402857142857144"/>
    <n v="5.7611428571428576"/>
    <s v="Abv"/>
  </r>
  <r>
    <s v="OtsLGRF23S"/>
    <s v="OtsLGRF23S_1167"/>
    <s v="C-01167"/>
    <d v="2023-08-25T00:00:00"/>
    <x v="0"/>
    <s v="F"/>
    <n v="820"/>
    <x v="19"/>
    <x v="0"/>
    <s v="NA"/>
    <s v="3DD.003D7E4C56"/>
    <s v="NA"/>
    <s v="F"/>
    <x v="0"/>
    <s v="OtsLYON19S_1_0111"/>
    <s v="OtsLYON19S_1_0020"/>
    <x v="1"/>
    <x v="1"/>
    <x v="1"/>
    <s v="FALL"/>
    <n v="0.999999999999998"/>
    <x v="4"/>
    <n v="0.95971980899999998"/>
    <n v="1"/>
    <x v="0"/>
    <n v="1.4285714285714286"/>
    <n v="1.4402857142857144"/>
    <n v="5.7611428571428576"/>
    <s v="Abv"/>
  </r>
  <r>
    <s v="OtsLGRF23S"/>
    <s v="OtsLGRF23S_1168"/>
    <s v="C-01168"/>
    <d v="2023-08-25T00:00:00"/>
    <x v="0"/>
    <s v="M"/>
    <n v="790"/>
    <x v="0"/>
    <x v="0"/>
    <s v="NA"/>
    <s v="3DD.003D7E4C63"/>
    <s v="NA"/>
    <s v="M"/>
    <x v="1"/>
    <s v="OtsLYON19S_1_0563"/>
    <s v="OtsLYON19S_1_0616"/>
    <x v="1"/>
    <x v="1"/>
    <x v="1"/>
    <s v="FALL"/>
    <n v="1"/>
    <x v="6"/>
    <n v="0.95971980899999998"/>
    <n v="1"/>
    <x v="0"/>
    <n v="1.4285714285714286"/>
    <n v="1.4402857142857144"/>
    <n v="5.7611428571428576"/>
    <s v="Abv"/>
  </r>
  <r>
    <s v="OtsLGRF23S"/>
    <s v="OtsLGRF23S_1169"/>
    <s v="C-01169"/>
    <d v="2023-08-25T00:00:00"/>
    <x v="0"/>
    <s v="M"/>
    <n v="850"/>
    <x v="14"/>
    <x v="0"/>
    <s v="NA"/>
    <s v="3DD.003D7E4C4B"/>
    <s v="NA"/>
    <s v="M"/>
    <x v="1"/>
    <s v="OtsLYON19S_1_1102"/>
    <s v="OtsLYON19S_1_0912"/>
    <x v="1"/>
    <x v="1"/>
    <x v="1"/>
    <s v="FALL"/>
    <n v="1"/>
    <x v="6"/>
    <n v="0.95971980899999998"/>
    <n v="1"/>
    <x v="2"/>
    <n v="1.4285714285714286"/>
    <n v="1.4402857142857144"/>
    <n v="5.7611428571428576"/>
    <s v="Abv"/>
  </r>
  <r>
    <s v="OtsLGRF23S"/>
    <s v="OtsLGRF23S_1170"/>
    <s v="C-01170"/>
    <d v="2023-08-25T00:00:00"/>
    <x v="0"/>
    <s v="F"/>
    <n v="770"/>
    <x v="2"/>
    <x v="0"/>
    <s v="NA"/>
    <s v="3DD.003D7E4C51"/>
    <s v="NA"/>
    <s v="F"/>
    <x v="0"/>
    <s v="OtsLYON19S_1_0127"/>
    <s v="OtsLYON19S_1_0075"/>
    <x v="1"/>
    <x v="1"/>
    <x v="1"/>
    <s v="FALL"/>
    <n v="0.999999999999997"/>
    <x v="4"/>
    <n v="0.95971980899999998"/>
    <n v="1"/>
    <x v="1"/>
    <n v="1.4285714285714286"/>
    <n v="1.4402857142857144"/>
    <n v="5.7611428571428576"/>
    <s v="Abv"/>
  </r>
  <r>
    <s v="OtsLGRF23S"/>
    <s v="OtsLGRF23S_1172"/>
    <s v="C-01172"/>
    <d v="2023-08-25T00:00:00"/>
    <x v="0"/>
    <s v="F"/>
    <n v="740"/>
    <x v="12"/>
    <x v="1"/>
    <n v="1"/>
    <s v="NA"/>
    <s v="NA"/>
    <s v="F"/>
    <x v="0"/>
    <s v="OtsLYON19S_1_1784"/>
    <s v="OtsLYON19S_1_2051"/>
    <x v="1"/>
    <x v="1"/>
    <x v="1"/>
    <s v="FALL"/>
    <n v="0.999999999999999"/>
    <x v="19"/>
    <n v="0.95971980899999998"/>
    <n v="1"/>
    <x v="1"/>
    <n v="1.4285714285714286"/>
    <n v="1.4402857142857144"/>
    <n v="5.7611428571428576"/>
    <s v="Abv"/>
  </r>
  <r>
    <s v="OtsLGRF23S"/>
    <s v="OtsLGRF23S_1177"/>
    <s v="C-01177"/>
    <d v="2023-08-25T00:00:00"/>
    <x v="0"/>
    <s v="M"/>
    <n v="780"/>
    <x v="8"/>
    <x v="0"/>
    <s v="NA"/>
    <s v="3DD.003D7E4C77"/>
    <s v="NA"/>
    <s v="M"/>
    <x v="1"/>
    <s v="OtsLYON19S_1_0584"/>
    <s v="OtsLYON19S_1_0632"/>
    <x v="1"/>
    <x v="1"/>
    <x v="1"/>
    <s v="FALL"/>
    <n v="1.00000000000001"/>
    <x v="6"/>
    <n v="0.95971980899999998"/>
    <n v="1"/>
    <x v="0"/>
    <n v="1.4285714285714286"/>
    <n v="1.4402857142857144"/>
    <n v="5.7611428571428576"/>
    <s v="Abv"/>
  </r>
  <r>
    <s v="OtsLGRF23S"/>
    <s v="OtsLGRF23S_1178"/>
    <s v="C-01178"/>
    <d v="2023-08-25T00:00:00"/>
    <x v="0"/>
    <s v="F"/>
    <n v="820"/>
    <x v="19"/>
    <x v="0"/>
    <s v="NA"/>
    <s v="3DD.003D7E4C99"/>
    <s v="NA"/>
    <s v="F"/>
    <x v="0"/>
    <s v="OtsLYON19S_1_0545"/>
    <s v="OtsLYON19S_1_0430"/>
    <x v="1"/>
    <x v="1"/>
    <x v="1"/>
    <s v="FALL"/>
    <n v="1"/>
    <x v="7"/>
    <n v="0.95971980899999998"/>
    <n v="1"/>
    <x v="0"/>
    <n v="1.4285714285714286"/>
    <n v="1.4402857142857144"/>
    <n v="5.7611428571428576"/>
    <s v="Blw"/>
  </r>
  <r>
    <s v="OtsLGRF23S"/>
    <s v="OtsLGRF23S_1179"/>
    <s v="C-01179"/>
    <d v="2023-08-25T00:00:00"/>
    <x v="0"/>
    <s v="F"/>
    <n v="740"/>
    <x v="12"/>
    <x v="0"/>
    <s v="NA"/>
    <s v="3DD.003D7E4C5F"/>
    <s v="NA"/>
    <s v="F"/>
    <x v="0"/>
    <s v="OtsLYON19S_1_0559"/>
    <s v="OtsLYON19S_1_0608"/>
    <x v="1"/>
    <x v="1"/>
    <x v="1"/>
    <s v="FALL"/>
    <n v="1"/>
    <x v="7"/>
    <n v="0.95971980899999998"/>
    <n v="1"/>
    <x v="1"/>
    <n v="1.4285714285714286"/>
    <n v="1.4402857142857144"/>
    <n v="5.7611428571428576"/>
    <s v="Blw"/>
  </r>
  <r>
    <s v="OtsLGRF23S"/>
    <s v="OtsLGRF23S_1182"/>
    <s v="C-01182"/>
    <d v="2023-08-25T00:00:00"/>
    <x v="0"/>
    <s v="M"/>
    <n v="670"/>
    <x v="11"/>
    <x v="0"/>
    <s v="NA"/>
    <s v="NA"/>
    <s v="NA"/>
    <s v="M"/>
    <x v="1"/>
    <s v="OtsLYON19S_1_0570"/>
    <s v="OtsLYON19S_1_0482"/>
    <x v="1"/>
    <x v="1"/>
    <x v="1"/>
    <s v="FALL"/>
    <n v="1"/>
    <x v="7"/>
    <n v="0.95971980899999998"/>
    <n v="1"/>
    <x v="3"/>
    <n v="1.4285714285714286"/>
    <n v="1.4402857142857144"/>
    <n v="5.7611428571428576"/>
    <s v="Blw"/>
  </r>
  <r>
    <s v="OtsLGRF23S"/>
    <s v="OtsLGRF23S_1186"/>
    <s v="C-01186"/>
    <d v="2023-08-25T00:00:00"/>
    <x v="0"/>
    <s v="F"/>
    <n v="840"/>
    <x v="18"/>
    <x v="0"/>
    <s v="NA"/>
    <s v="3DD.003D7E4C93"/>
    <s v="NA"/>
    <s v="F"/>
    <x v="0"/>
    <s v="OtsLYON19S_1_0554"/>
    <s v="OtsLYON19S_1_0442"/>
    <x v="1"/>
    <x v="1"/>
    <x v="1"/>
    <s v="FALL"/>
    <n v="0.999999999999995"/>
    <x v="7"/>
    <n v="0.95971980899999998"/>
    <n v="1"/>
    <x v="2"/>
    <n v="1.4285714285714286"/>
    <n v="1.4402857142857144"/>
    <n v="5.7611428571428576"/>
    <s v="Blw"/>
  </r>
  <r>
    <s v="OtsLGRF23S"/>
    <s v="OtsLGRF23S_1187"/>
    <s v="C-01187"/>
    <d v="2023-08-25T00:00:00"/>
    <x v="0"/>
    <s v="F"/>
    <n v="720"/>
    <x v="17"/>
    <x v="0"/>
    <s v="NA"/>
    <s v="3DD.003D7E4C7B"/>
    <s v="NA"/>
    <s v="F"/>
    <x v="0"/>
    <s v="NA"/>
    <s v="NA"/>
    <x v="0"/>
    <x v="0"/>
    <x v="0"/>
    <s v="FALL"/>
    <n v="0.999999999999999"/>
    <x v="0"/>
    <e v="#N/A"/>
    <n v="1"/>
    <x v="5"/>
    <n v="1.4285714285714286"/>
    <n v="1.4402857142857144"/>
    <n v="5.7611428571428576"/>
    <s v="Abv"/>
  </r>
  <r>
    <s v="OtsLGRF23S"/>
    <s v="OtsLGRF23S_1188"/>
    <s v="C-01188"/>
    <d v="2023-08-25T00:00:00"/>
    <x v="0"/>
    <s v="F"/>
    <n v="700"/>
    <x v="13"/>
    <x v="0"/>
    <s v="NA"/>
    <s v="3DD.003D7E4C4E"/>
    <s v="NA"/>
    <s v="F"/>
    <x v="0"/>
    <s v="OtsLYON20S_1_0222"/>
    <s v="OtsLYON20S_1_0050"/>
    <x v="5"/>
    <x v="3"/>
    <x v="3"/>
    <s v="FALL"/>
    <n v="0.999999999999997"/>
    <x v="4"/>
    <n v="0.98961045999999997"/>
    <n v="1"/>
    <x v="5"/>
    <n v="1.4285714285714286"/>
    <n v="1.4402857142857144"/>
    <n v="5.7611428571428576"/>
    <s v="Abv"/>
  </r>
  <r>
    <s v="OtsLGRF23S"/>
    <s v="OtsLGRF23S_1189"/>
    <s v="C-01189"/>
    <d v="2023-08-25T00:00:00"/>
    <x v="0"/>
    <s v="M"/>
    <n v="850"/>
    <x v="14"/>
    <x v="0"/>
    <s v="NA"/>
    <s v="3DD.003D7E4C60"/>
    <s v="NA"/>
    <s v="M"/>
    <x v="1"/>
    <s v="OtsLYON19S_1_0555"/>
    <s v="OtsLYON19S_1_0457"/>
    <x v="1"/>
    <x v="1"/>
    <x v="1"/>
    <s v="FALL"/>
    <n v="0.999999999999998"/>
    <x v="7"/>
    <n v="0.95971980899999998"/>
    <n v="1"/>
    <x v="2"/>
    <n v="1.4285714285714286"/>
    <n v="1.4402857142857144"/>
    <n v="5.7611428571428576"/>
    <s v="Blw"/>
  </r>
  <r>
    <s v="OtsLGRF23S"/>
    <s v="OtsLGRF23S_1190"/>
    <s v="C-01190"/>
    <d v="2023-08-25T00:00:00"/>
    <x v="0"/>
    <s v="F"/>
    <n v="730"/>
    <x v="16"/>
    <x v="0"/>
    <s v="NA"/>
    <s v="3DD.003D7E4C84"/>
    <s v="NA"/>
    <s v="F"/>
    <x v="0"/>
    <s v="OtsLYON19S_1_1395"/>
    <s v="OtsLYON19S_1_1495"/>
    <x v="1"/>
    <x v="1"/>
    <x v="1"/>
    <s v="FALL"/>
    <n v="1"/>
    <x v="1"/>
    <n v="0.95971980899999998"/>
    <n v="1"/>
    <x v="1"/>
    <n v="1.4285714285714286"/>
    <n v="1.4402857142857144"/>
    <n v="5.7611428571428576"/>
    <s v="Abv"/>
  </r>
  <r>
    <s v="OtsLGRF23S"/>
    <s v="OtsLGRF23S_1192"/>
    <s v="C-01192"/>
    <d v="2023-08-25T00:00:00"/>
    <x v="0"/>
    <s v="M"/>
    <n v="740"/>
    <x v="12"/>
    <x v="0"/>
    <s v="NA"/>
    <s v="3DD.003D7E4C6F"/>
    <s v="NA"/>
    <s v="M"/>
    <x v="1"/>
    <s v="OtsLYON19S_1_1348"/>
    <s v="OtsLYON19S_1_1416"/>
    <x v="1"/>
    <x v="1"/>
    <x v="1"/>
    <s v="FALL"/>
    <n v="1"/>
    <x v="17"/>
    <n v="0.95971980899999998"/>
    <n v="1"/>
    <x v="1"/>
    <n v="1.4285714285714286"/>
    <n v="1.4402857142857144"/>
    <n v="5.7611428571428576"/>
    <s v="Blw"/>
  </r>
  <r>
    <s v="OtsLGRF23S"/>
    <s v="OtsLGRF23S_1193"/>
    <s v="C-01193"/>
    <d v="2023-08-25T00:00:00"/>
    <x v="0"/>
    <s v="M"/>
    <n v="830"/>
    <x v="15"/>
    <x v="1"/>
    <n v="1"/>
    <s v="3DD.003D7E4C9B"/>
    <s v="NA"/>
    <s v="M"/>
    <x v="1"/>
    <s v="OtsLYON19S_1_0555"/>
    <s v="OtsLYON19S_1_0452"/>
    <x v="1"/>
    <x v="1"/>
    <x v="1"/>
    <s v="FALL"/>
    <n v="0.999999999999996"/>
    <x v="7"/>
    <n v="0.95971980899999998"/>
    <n v="1"/>
    <x v="2"/>
    <n v="1.4285714285714286"/>
    <n v="1.4402857142857144"/>
    <n v="5.7611428571428576"/>
    <s v="Blw"/>
  </r>
  <r>
    <s v="OtsLGRF23S"/>
    <s v="OtsLGRF23S_1195"/>
    <s v="C-01195"/>
    <d v="2023-08-25T00:00:00"/>
    <x v="0"/>
    <s v="F"/>
    <n v="720"/>
    <x v="17"/>
    <x v="0"/>
    <s v="NA"/>
    <s v="3DD.003D7E4C91"/>
    <s v="NA"/>
    <s v="F"/>
    <x v="0"/>
    <s v="OtsLYON19S_1_0102"/>
    <s v="OtsLYON19S_1_0002"/>
    <x v="1"/>
    <x v="1"/>
    <x v="1"/>
    <s v="FALL"/>
    <n v="1"/>
    <x v="4"/>
    <n v="0.95971980899999998"/>
    <n v="1"/>
    <x v="5"/>
    <n v="1.4285714285714286"/>
    <n v="1.4402857142857144"/>
    <n v="5.7611428571428576"/>
    <s v="Abv"/>
  </r>
  <r>
    <s v="OtsLGRF23S"/>
    <s v="OtsLGRF23S_1196"/>
    <s v="C-01196"/>
    <d v="2023-08-25T00:00:00"/>
    <x v="0"/>
    <s v="F"/>
    <n v="720"/>
    <x v="17"/>
    <x v="0"/>
    <s v="NA"/>
    <s v="3DD.003D7E4C97"/>
    <s v="NA"/>
    <s v="F"/>
    <x v="0"/>
    <s v="OtsLYON19S_1_1368"/>
    <s v="OtsLYON19S_1_1443"/>
    <x v="1"/>
    <x v="1"/>
    <x v="1"/>
    <s v="FALL"/>
    <n v="1"/>
    <x v="17"/>
    <n v="0.95971980899999998"/>
    <n v="1"/>
    <x v="5"/>
    <n v="1.4285714285714286"/>
    <n v="1.4402857142857144"/>
    <n v="5.7611428571428576"/>
    <s v="Blw"/>
  </r>
  <r>
    <s v="OtsLGRF23S"/>
    <s v="OtsLGRF23S_1198"/>
    <s v="C-01198"/>
    <d v="2023-08-25T00:00:00"/>
    <x v="0"/>
    <s v="F"/>
    <n v="740"/>
    <x v="12"/>
    <x v="0"/>
    <s v="NA"/>
    <s v="3DD.003D7E4C4A"/>
    <s v="NA"/>
    <s v="F"/>
    <x v="0"/>
    <s v="OtsLYON19S_1_0144"/>
    <s v="OtsLYON19S_1_0100"/>
    <x v="1"/>
    <x v="1"/>
    <x v="1"/>
    <s v="FALL"/>
    <n v="0.999999999999996"/>
    <x v="4"/>
    <n v="0.95971980899999998"/>
    <n v="1"/>
    <x v="1"/>
    <n v="1.4285714285714286"/>
    <n v="1.4402857142857144"/>
    <n v="5.7611428571428576"/>
    <s v="Abv"/>
  </r>
  <r>
    <s v="OtsLGRF23S"/>
    <s v="OtsLGRF23S_1202"/>
    <s v="C-01202"/>
    <d v="2023-08-25T00:00:00"/>
    <x v="0"/>
    <s v="M"/>
    <n v="700"/>
    <x v="13"/>
    <x v="0"/>
    <s v="NA"/>
    <s v="3DD.003D7E4C72"/>
    <s v="NA"/>
    <s v="M"/>
    <x v="1"/>
    <s v="NA"/>
    <s v="NA"/>
    <x v="0"/>
    <x v="0"/>
    <x v="0"/>
    <s v="FALL"/>
    <n v="1"/>
    <x v="0"/>
    <e v="#N/A"/>
    <n v="1"/>
    <x v="5"/>
    <n v="1.4285714285714286"/>
    <n v="1.4402857142857144"/>
    <n v="5.7611428571428576"/>
    <s v="Abv"/>
  </r>
  <r>
    <s v="OtsLGRF23S"/>
    <s v="OtsLGRF23S_1205"/>
    <s v="C-01205"/>
    <d v="2023-08-25T00:00:00"/>
    <x v="0"/>
    <s v="F"/>
    <n v="820"/>
    <x v="19"/>
    <x v="1"/>
    <n v="1"/>
    <s v="3DD.003D7E4CCB"/>
    <s v="NA"/>
    <s v="F"/>
    <x v="0"/>
    <s v="OtsLYON19S_1_0114"/>
    <s v="OtsLYON19S_1_0062"/>
    <x v="1"/>
    <x v="1"/>
    <x v="1"/>
    <s v="FALL"/>
    <n v="0.999999999999995"/>
    <x v="4"/>
    <n v="0.95971980899999998"/>
    <n v="1"/>
    <x v="0"/>
    <n v="1.4285714285714286"/>
    <n v="1.4402857142857144"/>
    <n v="5.7611428571428576"/>
    <s v="Abv"/>
  </r>
  <r>
    <s v="OtsLGRF23S"/>
    <s v="OtsLGRF23S_1206"/>
    <s v="C-01206"/>
    <d v="2023-08-25T00:00:00"/>
    <x v="0"/>
    <s v="M"/>
    <n v="900"/>
    <x v="7"/>
    <x v="1"/>
    <n v="1"/>
    <s v="3DD.003D7E4CB7"/>
    <s v="NA"/>
    <s v="M"/>
    <x v="1"/>
    <s v="OtsLYON18S_1_2322"/>
    <s v="OtsLYON18S_1_2444"/>
    <x v="3"/>
    <x v="2"/>
    <x v="2"/>
    <s v="FALL"/>
    <n v="1"/>
    <x v="17"/>
    <n v="0.80551598400000002"/>
    <n v="1"/>
    <x v="4"/>
    <n v="1.4285714285714286"/>
    <n v="1.4402857142857144"/>
    <n v="5.7611428571428576"/>
    <s v="Blw"/>
  </r>
  <r>
    <s v="OtsLGRF23S"/>
    <s v="OtsLGRF23S_1207"/>
    <s v="C-01207"/>
    <d v="2023-08-25T00:00:00"/>
    <x v="0"/>
    <s v="F"/>
    <n v="760"/>
    <x v="6"/>
    <x v="0"/>
    <s v="NA"/>
    <s v="3DD.003D7E4CC4"/>
    <s v="NA"/>
    <s v="F"/>
    <x v="0"/>
    <s v="OtsNPFH19S_1_1346"/>
    <s v="OtsNPFH19S_1_1059"/>
    <x v="2"/>
    <x v="1"/>
    <x v="1"/>
    <s v="FALL"/>
    <n v="1"/>
    <x v="2"/>
    <n v="0.99705232300000002"/>
    <n v="1"/>
    <x v="1"/>
    <n v="1.4285714285714286"/>
    <n v="1.4402857142857144"/>
    <n v="5.7611428571428576"/>
    <s v="Abv"/>
  </r>
  <r>
    <s v="OtsLGRF23S"/>
    <s v="OtsLGRF23S_1209"/>
    <s v="C-01209"/>
    <d v="2023-08-25T00:00:00"/>
    <x v="0"/>
    <s v="M"/>
    <n v="840"/>
    <x v="18"/>
    <x v="1"/>
    <n v="1"/>
    <s v="3DD.003D7E4CE2"/>
    <s v="NA"/>
    <s v="M"/>
    <x v="1"/>
    <s v="OtsLYON19S_1_0127"/>
    <s v="OtsLYON19S_1_0076"/>
    <x v="1"/>
    <x v="1"/>
    <x v="1"/>
    <s v="FALL"/>
    <n v="0.999999999999997"/>
    <x v="4"/>
    <n v="0.95971980899999998"/>
    <n v="1"/>
    <x v="2"/>
    <n v="1.4285714285714286"/>
    <n v="1.4402857142857144"/>
    <n v="5.7611428571428576"/>
    <s v="Abv"/>
  </r>
  <r>
    <s v="OtsLGRF23S"/>
    <s v="OtsLGRF23S_1210"/>
    <s v="C-01210"/>
    <d v="2023-08-25T00:00:00"/>
    <x v="0"/>
    <s v="F"/>
    <n v="720"/>
    <x v="17"/>
    <x v="0"/>
    <s v="NA"/>
    <s v="3DD.003D7E4CD2"/>
    <s v="NA"/>
    <s v="F"/>
    <x v="0"/>
    <s v="OtsLYON19S_1_0510"/>
    <s v="OtsLYON19S_1_0323"/>
    <x v="1"/>
    <x v="1"/>
    <x v="1"/>
    <s v="FALL"/>
    <n v="0.999999999999998"/>
    <x v="3"/>
    <n v="0.95971980899999998"/>
    <n v="1"/>
    <x v="5"/>
    <n v="1.4285714285714286"/>
    <n v="1.4402857142857144"/>
    <n v="5.7611428571428576"/>
    <s v="Abv"/>
  </r>
  <r>
    <s v="OtsLGRF23S"/>
    <s v="OtsLGRF23S_1212"/>
    <s v="C-01212"/>
    <d v="2023-08-25T00:00:00"/>
    <x v="0"/>
    <s v="F"/>
    <n v="800"/>
    <x v="4"/>
    <x v="0"/>
    <s v="NA"/>
    <s v="3DD.003D7E4CE0"/>
    <s v="This individual failed to genotype"/>
    <s v="U"/>
    <x v="0"/>
    <s v="NG"/>
    <s v="NG"/>
    <x v="4"/>
    <x v="0"/>
    <x v="0"/>
    <s v="NA"/>
    <s v="NA"/>
    <x v="5"/>
    <e v="#N/A"/>
    <n v="1"/>
    <x v="0"/>
    <n v="1.4285714285714286"/>
    <n v="1.4402857142857144"/>
    <n v="5.7611428571428576"/>
    <s v="Abv"/>
  </r>
  <r>
    <s v="OtsLGRF23S"/>
    <s v="OtsLGRF23S_1213"/>
    <s v="C-01213"/>
    <d v="2023-08-25T00:00:00"/>
    <x v="0"/>
    <s v="F"/>
    <n v="750"/>
    <x v="1"/>
    <x v="0"/>
    <s v="NA"/>
    <s v="3DD.003D7E4CC9"/>
    <s v="NA"/>
    <s v="F"/>
    <x v="0"/>
    <s v="OtsLYON19S_1_1707"/>
    <s v="OtsLYON19S_1_1910"/>
    <x v="1"/>
    <x v="1"/>
    <x v="1"/>
    <s v="FALL"/>
    <n v="1"/>
    <x v="1"/>
    <n v="0.95971980899999998"/>
    <n v="1"/>
    <x v="1"/>
    <n v="1.4285714285714286"/>
    <n v="1.4402857142857144"/>
    <n v="5.7611428571428576"/>
    <s v="Abv"/>
  </r>
  <r>
    <s v="OtsLGRF23S"/>
    <s v="OtsLGRF23S_1217"/>
    <s v="C-01217"/>
    <d v="2023-08-25T00:00:00"/>
    <x v="0"/>
    <s v="F"/>
    <n v="730"/>
    <x v="16"/>
    <x v="0"/>
    <s v="NA"/>
    <s v="3DD.003D7E4CE1"/>
    <s v="NA"/>
    <s v="F"/>
    <x v="0"/>
    <s v="OtsLYON19S_1_1389"/>
    <s v="OtsLYON19S_1_1481"/>
    <x v="1"/>
    <x v="1"/>
    <x v="1"/>
    <s v="FALL"/>
    <n v="1"/>
    <x v="1"/>
    <n v="0.95971980899999998"/>
    <n v="1"/>
    <x v="1"/>
    <n v="1.4285714285714286"/>
    <n v="1.4402857142857144"/>
    <n v="5.7611428571428576"/>
    <s v="Abv"/>
  </r>
  <r>
    <s v="OtsLGRF23S"/>
    <s v="OtsLGRF23S_1219"/>
    <s v="C-01219"/>
    <d v="2023-08-25T00:00:00"/>
    <x v="0"/>
    <s v="M"/>
    <n v="810"/>
    <x v="9"/>
    <x v="1"/>
    <n v="1"/>
    <s v="3DD.003D7E4CF2"/>
    <s v="NA"/>
    <s v="M"/>
    <x v="1"/>
    <s v="OtsLYON19S_1_0117"/>
    <s v="OtsLYON19S_1_0040"/>
    <x v="1"/>
    <x v="1"/>
    <x v="1"/>
    <s v="FALL"/>
    <n v="1"/>
    <x v="4"/>
    <n v="0.95971980899999998"/>
    <n v="1"/>
    <x v="0"/>
    <n v="1.4285714285714286"/>
    <n v="1.4402857142857144"/>
    <n v="5.7611428571428576"/>
    <s v="Abv"/>
  </r>
  <r>
    <s v="OtsLGRF23S"/>
    <s v="OtsLGRF23S_1220"/>
    <s v="C-01220"/>
    <d v="2023-08-25T00:00:00"/>
    <x v="0"/>
    <s v="M"/>
    <n v="850"/>
    <x v="14"/>
    <x v="0"/>
    <s v="NA"/>
    <s v="3DD.003D7E4CB6"/>
    <s v="NA"/>
    <s v="M"/>
    <x v="1"/>
    <s v="OtsLYON19S_1_0557"/>
    <s v="OtsLYON19S_1_0451"/>
    <x v="1"/>
    <x v="1"/>
    <x v="1"/>
    <s v="FALL"/>
    <n v="1"/>
    <x v="7"/>
    <n v="0.95971980899999998"/>
    <n v="1"/>
    <x v="2"/>
    <n v="1.4285714285714286"/>
    <n v="1.4402857142857144"/>
    <n v="5.7611428571428576"/>
    <s v="Blw"/>
  </r>
  <r>
    <s v="OtsLGRF23S"/>
    <s v="OtsLGRF23S_1222"/>
    <s v="C-01222"/>
    <d v="2023-08-25T00:00:00"/>
    <x v="0"/>
    <s v="F"/>
    <n v="800"/>
    <x v="4"/>
    <x v="0"/>
    <s v="NA"/>
    <s v="3DD.003D7E4D72"/>
    <s v="NA"/>
    <s v="F"/>
    <x v="0"/>
    <s v="OtsNPFH19S_1_4352"/>
    <s v="OtsNPFH19S_1_4030"/>
    <x v="2"/>
    <x v="1"/>
    <x v="1"/>
    <s v="FALL"/>
    <n v="1"/>
    <x v="2"/>
    <n v="0.99705232300000002"/>
    <n v="1"/>
    <x v="0"/>
    <n v="1.4285714285714286"/>
    <n v="1.4402857142857144"/>
    <n v="5.7611428571428576"/>
    <s v="Abv"/>
  </r>
  <r>
    <s v="OtsLGRF23S"/>
    <s v="OtsLGRF23S_1231"/>
    <s v="C-01231"/>
    <d v="2023-08-25T00:00:00"/>
    <x v="0"/>
    <s v="F"/>
    <n v="730"/>
    <x v="16"/>
    <x v="0"/>
    <s v="NA"/>
    <s v="3DD.003D7E4DC4"/>
    <s v="NA"/>
    <s v="M"/>
    <x v="1"/>
    <s v="OtsLYON19S_1_0572"/>
    <s v="OtsLYON19S_1_0487"/>
    <x v="1"/>
    <x v="1"/>
    <x v="1"/>
    <s v="FALL"/>
    <n v="1"/>
    <x v="7"/>
    <n v="0.95971980899999998"/>
    <n v="1"/>
    <x v="1"/>
    <n v="1.4285714285714286"/>
    <n v="1.4402857142857144"/>
    <n v="5.7611428571428576"/>
    <s v="Blw"/>
  </r>
  <r>
    <s v="OtsLGRF23S"/>
    <s v="OtsLGRF23S_1232"/>
    <s v="C-01232"/>
    <d v="2023-08-25T00:00:00"/>
    <x v="0"/>
    <s v="F"/>
    <n v="810"/>
    <x v="9"/>
    <x v="0"/>
    <s v="NA"/>
    <s v="3DD.003D7E4D97"/>
    <s v="NA"/>
    <s v="F"/>
    <x v="0"/>
    <s v="NA"/>
    <s v="NA"/>
    <x v="0"/>
    <x v="0"/>
    <x v="0"/>
    <s v="FALL"/>
    <n v="0.999999999999998"/>
    <x v="0"/>
    <e v="#N/A"/>
    <n v="1"/>
    <x v="0"/>
    <n v="1.4285714285714286"/>
    <n v="1.4402857142857144"/>
    <n v="5.7611428571428576"/>
    <s v="Abv"/>
  </r>
  <r>
    <s v="OtsLGRF23S"/>
    <s v="OtsLGRF23S_1233"/>
    <s v="C-01233"/>
    <d v="2023-08-25T00:00:00"/>
    <x v="0"/>
    <s v="F"/>
    <n v="790"/>
    <x v="0"/>
    <x v="0"/>
    <s v="NA"/>
    <s v="3DD.003D7E4DB3"/>
    <s v="NA"/>
    <s v="F"/>
    <x v="0"/>
    <s v="OtsLYON19S_1_0717"/>
    <s v="OtsLYON19S_1_0826"/>
    <x v="1"/>
    <x v="1"/>
    <x v="1"/>
    <s v="FALL"/>
    <n v="1"/>
    <x v="6"/>
    <n v="0.95971980899999998"/>
    <n v="1"/>
    <x v="0"/>
    <n v="1.4285714285714286"/>
    <n v="1.4402857142857144"/>
    <n v="5.7611428571428576"/>
    <s v="Abv"/>
  </r>
  <r>
    <s v="OtsLGRF23S"/>
    <s v="OtsLGRF23S_1235"/>
    <s v="C-01235"/>
    <d v="2023-08-25T00:00:00"/>
    <x v="0"/>
    <s v="M"/>
    <n v="720"/>
    <x v="17"/>
    <x v="0"/>
    <s v="NA"/>
    <s v="3DD.003D7E4D79"/>
    <s v="NA"/>
    <s v="M"/>
    <x v="1"/>
    <s v="NA"/>
    <s v="NA"/>
    <x v="0"/>
    <x v="0"/>
    <x v="0"/>
    <s v="FALL"/>
    <n v="1"/>
    <x v="0"/>
    <e v="#N/A"/>
    <n v="1"/>
    <x v="5"/>
    <n v="1.4285714285714286"/>
    <n v="1.4402857142857144"/>
    <n v="5.7611428571428576"/>
    <s v="Abv"/>
  </r>
  <r>
    <s v="OtsLGRF23S"/>
    <s v="OtsLGRF23S_1238"/>
    <s v="C-01238"/>
    <d v="2023-08-25T00:00:00"/>
    <x v="0"/>
    <s v="F"/>
    <n v="830"/>
    <x v="15"/>
    <x v="0"/>
    <s v="NA"/>
    <s v="3DD.003D7E4D9C"/>
    <s v="NA"/>
    <s v="M"/>
    <x v="1"/>
    <s v="OtsLYON19S_1_0538"/>
    <s v="OtsLYON19S_1_0392"/>
    <x v="1"/>
    <x v="1"/>
    <x v="1"/>
    <s v="FALL"/>
    <n v="1"/>
    <x v="7"/>
    <n v="0.95971980899999998"/>
    <n v="1"/>
    <x v="2"/>
    <n v="1.4285714285714286"/>
    <n v="1.4402857142857144"/>
    <n v="5.7611428571428576"/>
    <s v="Blw"/>
  </r>
  <r>
    <s v="OtsLGRF23S"/>
    <s v="OtsLGRF23S_1240"/>
    <s v="C-01240"/>
    <d v="2023-08-25T00:00:00"/>
    <x v="0"/>
    <s v="F"/>
    <n v="730"/>
    <x v="16"/>
    <x v="0"/>
    <s v="NA"/>
    <s v="3DD.003D7E4DA9"/>
    <s v="NA"/>
    <s v="F"/>
    <x v="0"/>
    <s v="OtsLYON19S_1_0528"/>
    <s v="OtsLYON19S_1_0353"/>
    <x v="1"/>
    <x v="1"/>
    <x v="1"/>
    <s v="FALL"/>
    <n v="1"/>
    <x v="3"/>
    <n v="0.95971980899999998"/>
    <n v="1"/>
    <x v="1"/>
    <n v="1.4285714285714286"/>
    <n v="1.4402857142857144"/>
    <n v="5.7611428571428576"/>
    <s v="Abv"/>
  </r>
  <r>
    <s v="OtsLGRF23S"/>
    <s v="OtsLGRF23S_1242"/>
    <s v="C-01242"/>
    <d v="2023-08-25T00:00:00"/>
    <x v="0"/>
    <s v="F"/>
    <n v="730"/>
    <x v="16"/>
    <x v="0"/>
    <s v="NA"/>
    <s v="3DD.003D7E4D7A"/>
    <s v="NA"/>
    <s v="F"/>
    <x v="0"/>
    <s v="OtsLYON19S_1_0569"/>
    <s v="OtsLYON19S_1_0471"/>
    <x v="1"/>
    <x v="1"/>
    <x v="1"/>
    <s v="FALL"/>
    <n v="1"/>
    <x v="7"/>
    <n v="0.95971980899999998"/>
    <n v="1"/>
    <x v="1"/>
    <n v="1.4285714285714286"/>
    <n v="1.4402857142857144"/>
    <n v="5.7611428571428576"/>
    <s v="Blw"/>
  </r>
  <r>
    <s v="OtsLGRF23S"/>
    <s v="OtsLGRF23S_1243"/>
    <s v="C-01243"/>
    <d v="2023-08-25T00:00:00"/>
    <x v="0"/>
    <s v="M"/>
    <n v="830"/>
    <x v="15"/>
    <x v="1"/>
    <n v="1"/>
    <s v="3DD.003D7E4DAB"/>
    <s v="NA"/>
    <s v="M"/>
    <x v="1"/>
    <s v="OtsLYON19S_1_0154"/>
    <s v="OtsLYON19S_1_0233"/>
    <x v="1"/>
    <x v="1"/>
    <x v="1"/>
    <s v="FALL"/>
    <n v="1"/>
    <x v="3"/>
    <n v="0.95971980899999998"/>
    <n v="1"/>
    <x v="2"/>
    <n v="1.4285714285714286"/>
    <n v="1.4402857142857144"/>
    <n v="5.7611428571428576"/>
    <s v="Abv"/>
  </r>
  <r>
    <s v="OtsLGRF23S"/>
    <s v="OtsLGRF23S_1244"/>
    <s v="C-01244"/>
    <d v="2023-08-25T00:00:00"/>
    <x v="0"/>
    <s v="F"/>
    <n v="720"/>
    <x v="17"/>
    <x v="0"/>
    <s v="NA"/>
    <s v="3DD.003D7E4DB6"/>
    <s v="NA"/>
    <s v="M"/>
    <x v="1"/>
    <s v="NA"/>
    <s v="NA"/>
    <x v="0"/>
    <x v="0"/>
    <x v="0"/>
    <s v="FALL"/>
    <n v="1"/>
    <x v="0"/>
    <e v="#N/A"/>
    <n v="1"/>
    <x v="5"/>
    <n v="1.4285714285714286"/>
    <n v="1.4402857142857144"/>
    <n v="5.7611428571428576"/>
    <s v="Abv"/>
  </r>
  <r>
    <s v="OtsLGRF23S"/>
    <s v="OtsLGRF23S_1247"/>
    <s v="C-01247"/>
    <d v="2023-08-25T00:00:00"/>
    <x v="0"/>
    <s v="M"/>
    <n v="870"/>
    <x v="3"/>
    <x v="0"/>
    <s v="NA"/>
    <s v="3DD.003D7E4DC0"/>
    <s v="NA"/>
    <s v="M"/>
    <x v="1"/>
    <s v="OtsLYON19S_1_0145"/>
    <s v="OtsLYON19S_1_0203"/>
    <x v="1"/>
    <x v="1"/>
    <x v="1"/>
    <s v="FALL"/>
    <n v="1"/>
    <x v="4"/>
    <n v="0.95971980899999998"/>
    <n v="1"/>
    <x v="2"/>
    <n v="1.4285714285714286"/>
    <n v="1.4402857142857144"/>
    <n v="5.7611428571428576"/>
    <s v="Abv"/>
  </r>
  <r>
    <s v="OtsLGRF23S"/>
    <s v="OtsLGRF23S_1248"/>
    <s v="C-01248"/>
    <d v="2023-08-25T00:00:00"/>
    <x v="0"/>
    <s v="F"/>
    <n v="740"/>
    <x v="12"/>
    <x v="0"/>
    <s v="NA"/>
    <s v="3DD.003D7E4DC3"/>
    <s v="NA"/>
    <s v="F"/>
    <x v="0"/>
    <s v="OtsLYON19S_1_0592"/>
    <s v="OtsLYON19S_1_0656"/>
    <x v="1"/>
    <x v="1"/>
    <x v="1"/>
    <s v="FALL"/>
    <n v="0.999999999999998"/>
    <x v="6"/>
    <n v="0.95971980899999998"/>
    <n v="1"/>
    <x v="1"/>
    <n v="1.4285714285714286"/>
    <n v="1.4402857142857144"/>
    <n v="5.7611428571428576"/>
    <s v="Abv"/>
  </r>
  <r>
    <s v="OtsLGRF23S"/>
    <s v="OtsLGRF23S_1250"/>
    <s v="C-01250"/>
    <d v="2023-08-25T00:00:00"/>
    <x v="0"/>
    <s v="F"/>
    <n v="740"/>
    <x v="12"/>
    <x v="0"/>
    <s v="NA"/>
    <s v="3DD.003D7E4DBA"/>
    <s v="NA"/>
    <s v="F"/>
    <x v="0"/>
    <s v="NA"/>
    <s v="NA"/>
    <x v="0"/>
    <x v="0"/>
    <x v="0"/>
    <s v="FALL"/>
    <n v="1"/>
    <x v="0"/>
    <e v="#N/A"/>
    <n v="1"/>
    <x v="1"/>
    <n v="1.4285714285714286"/>
    <n v="1.4402857142857144"/>
    <n v="5.7611428571428576"/>
    <s v="Abv"/>
  </r>
  <r>
    <s v="OtsLGRF23S"/>
    <s v="OtsLGRF23S_1251"/>
    <s v="C-01251"/>
    <d v="2023-08-25T00:00:00"/>
    <x v="0"/>
    <s v="F"/>
    <n v="790"/>
    <x v="0"/>
    <x v="0"/>
    <s v="NA"/>
    <s v="3DD.003D7E4D73"/>
    <s v="NA"/>
    <s v="F"/>
    <x v="0"/>
    <s v="OtsLYON19S_1_0134"/>
    <s v="OtsLYON19S_1_0091"/>
    <x v="1"/>
    <x v="1"/>
    <x v="1"/>
    <s v="FALL"/>
    <n v="1"/>
    <x v="4"/>
    <n v="0.95971980899999998"/>
    <n v="1"/>
    <x v="0"/>
    <n v="1.4285714285714286"/>
    <n v="1.4402857142857144"/>
    <n v="5.7611428571428576"/>
    <s v="Abv"/>
  </r>
  <r>
    <s v="OtsLGRF23S"/>
    <s v="OtsLGRF23S_1252"/>
    <s v="C-01252"/>
    <d v="2023-08-25T00:00:00"/>
    <x v="0"/>
    <s v="F"/>
    <n v="720"/>
    <x v="17"/>
    <x v="0"/>
    <s v="NA"/>
    <s v="3DD.003D7E4DB8"/>
    <s v="NA"/>
    <s v="F"/>
    <x v="0"/>
    <s v="OtsLYON19S_1_0719"/>
    <s v="OtsLYON19S_1_0815"/>
    <x v="1"/>
    <x v="1"/>
    <x v="1"/>
    <s v="FALL"/>
    <n v="1"/>
    <x v="6"/>
    <n v="0.95971980899999998"/>
    <n v="1"/>
    <x v="5"/>
    <n v="1.4285714285714286"/>
    <n v="1.4402857142857144"/>
    <n v="5.7611428571428576"/>
    <s v="Abv"/>
  </r>
  <r>
    <s v="OtsLGRF23S"/>
    <s v="OtsLGRF23S_1254"/>
    <s v="C-01254"/>
    <d v="2023-08-25T00:00:00"/>
    <x v="0"/>
    <s v="F"/>
    <n v="800"/>
    <x v="4"/>
    <x v="1"/>
    <n v="1"/>
    <s v="3DD.003D7E4DC5"/>
    <s v="NA"/>
    <s v="M"/>
    <x v="1"/>
    <s v="OtsLYON18S_1_2345"/>
    <s v="OtsLYON18S_1_2707"/>
    <x v="3"/>
    <x v="2"/>
    <x v="2"/>
    <s v="FALL"/>
    <n v="0.999999999999996"/>
    <x v="17"/>
    <n v="0.80551598400000002"/>
    <n v="1"/>
    <x v="0"/>
    <n v="1.4285714285714286"/>
    <n v="1.4402857142857144"/>
    <n v="5.7611428571428576"/>
    <s v="Blw"/>
  </r>
  <r>
    <s v="OtsLGRF23S"/>
    <s v="OtsLGRF23S_1256"/>
    <s v="C-01256"/>
    <d v="2023-08-25T00:00:00"/>
    <x v="0"/>
    <s v="F"/>
    <n v="800"/>
    <x v="4"/>
    <x v="1"/>
    <n v="1"/>
    <s v="3DD.003D7E4D92"/>
    <s v="NA"/>
    <s v="F"/>
    <x v="0"/>
    <s v="NA"/>
    <s v="NA"/>
    <x v="0"/>
    <x v="0"/>
    <x v="0"/>
    <s v="FALL"/>
    <n v="1"/>
    <x v="8"/>
    <e v="#N/A"/>
    <n v="1"/>
    <x v="0"/>
    <n v="1.4285714285714286"/>
    <n v="1.4402857142857144"/>
    <n v="5.7611428571428576"/>
    <s v="Abv"/>
  </r>
  <r>
    <s v="OtsLGRF23S"/>
    <s v="OtsLGRF23S_1258"/>
    <s v="C-01258"/>
    <d v="2023-08-25T00:00:00"/>
    <x v="0"/>
    <s v="F"/>
    <n v="840"/>
    <x v="18"/>
    <x v="0"/>
    <s v="NA"/>
    <s v="3DD.003D7E4D90"/>
    <s v="NA"/>
    <s v="F"/>
    <x v="0"/>
    <s v="OtsNPFH19S_1_1318"/>
    <s v="OtsNPFH19S_1_1068"/>
    <x v="2"/>
    <x v="1"/>
    <x v="1"/>
    <s v="FALL"/>
    <n v="1"/>
    <x v="2"/>
    <n v="0.99705232300000002"/>
    <n v="1"/>
    <x v="2"/>
    <n v="1.4285714285714286"/>
    <n v="1.4402857142857144"/>
    <n v="5.7611428571428576"/>
    <s v="Abv"/>
  </r>
  <r>
    <s v="OtsLGRF23S"/>
    <s v="OtsLGRF23S_1259"/>
    <s v="C-01259"/>
    <d v="2023-08-25T00:00:00"/>
    <x v="0"/>
    <s v="F"/>
    <n v="740"/>
    <x v="12"/>
    <x v="0"/>
    <s v="NA"/>
    <s v="3DD.003D7E4D9D"/>
    <s v="NA"/>
    <s v="F"/>
    <x v="0"/>
    <s v="OtsLYON19S_1_0544"/>
    <s v="OtsLYON19S_1_0425"/>
    <x v="1"/>
    <x v="1"/>
    <x v="1"/>
    <s v="FALL"/>
    <n v="1"/>
    <x v="7"/>
    <n v="0.95971980899999998"/>
    <n v="1"/>
    <x v="1"/>
    <n v="1.4285714285714286"/>
    <n v="1.4402857142857144"/>
    <n v="5.7611428571428576"/>
    <s v="Blw"/>
  </r>
  <r>
    <s v="OtsLGRF23S"/>
    <s v="OtsLGRF23S_1260"/>
    <s v="C-01260"/>
    <d v="2023-08-25T00:00:00"/>
    <x v="0"/>
    <s v="F"/>
    <n v="850"/>
    <x v="14"/>
    <x v="0"/>
    <s v="NA"/>
    <s v="3DD.003D7E4D8D"/>
    <s v="NA"/>
    <s v="F"/>
    <x v="0"/>
    <s v="NA"/>
    <s v="NA"/>
    <x v="0"/>
    <x v="0"/>
    <x v="0"/>
    <s v="FALL"/>
    <n v="1"/>
    <x v="0"/>
    <e v="#N/A"/>
    <n v="1"/>
    <x v="2"/>
    <n v="1.4285714285714286"/>
    <n v="1.4402857142857144"/>
    <n v="5.7611428571428576"/>
    <s v="Abv"/>
  </r>
  <r>
    <s v="OtsLGRF23S"/>
    <s v="OtsLGRF23S_1261"/>
    <s v="C-01261"/>
    <d v="2023-08-25T00:00:00"/>
    <x v="0"/>
    <s v="F"/>
    <n v="800"/>
    <x v="4"/>
    <x v="1"/>
    <s v="NA"/>
    <s v="3DD.003D7E4D7F"/>
    <s v="NA"/>
    <s v="F"/>
    <x v="0"/>
    <s v="OtsLYON19S_1_0111"/>
    <s v="OtsLYON19S_1_0020"/>
    <x v="1"/>
    <x v="1"/>
    <x v="1"/>
    <s v="FALL"/>
    <n v="1"/>
    <x v="4"/>
    <n v="0.95971980899999998"/>
    <n v="1"/>
    <x v="0"/>
    <n v="1.4285714285714286"/>
    <n v="1.4402857142857144"/>
    <n v="5.7611428571428576"/>
    <s v="Abv"/>
  </r>
  <r>
    <s v="OtsLGRF23S"/>
    <s v="OtsLGRF23S_1262"/>
    <s v="C-01262"/>
    <d v="2023-08-25T00:00:00"/>
    <x v="0"/>
    <s v="F"/>
    <n v="720"/>
    <x v="17"/>
    <x v="0"/>
    <s v="NA"/>
    <s v="3DD.003D7E4D71"/>
    <s v="NA"/>
    <s v="F"/>
    <x v="0"/>
    <s v="OtsLYON19S_1_0130"/>
    <s v="OtsLYON19S_1_0081"/>
    <x v="1"/>
    <x v="1"/>
    <x v="1"/>
    <s v="FALL"/>
    <n v="0.999999999999997"/>
    <x v="4"/>
    <n v="0.95971980899999998"/>
    <n v="1"/>
    <x v="5"/>
    <n v="1.4285714285714286"/>
    <n v="1.4402857142857144"/>
    <n v="5.7611428571428576"/>
    <s v="Abv"/>
  </r>
  <r>
    <s v="OtsLGRF23S"/>
    <s v="OtsLGRF23S_1263"/>
    <s v="C-01263"/>
    <d v="2023-08-25T00:00:00"/>
    <x v="0"/>
    <s v="F"/>
    <n v="720"/>
    <x v="17"/>
    <x v="0"/>
    <s v="NA"/>
    <s v="3DD.003D7E4DBE"/>
    <s v="NA"/>
    <s v="F"/>
    <x v="0"/>
    <s v="OtsLYON19S_1_0592"/>
    <s v="OtsLYON19S_1_0656"/>
    <x v="1"/>
    <x v="1"/>
    <x v="1"/>
    <s v="FALL"/>
    <n v="0.999999999999997"/>
    <x v="6"/>
    <n v="0.95971980899999998"/>
    <n v="1"/>
    <x v="5"/>
    <n v="1.4285714285714286"/>
    <n v="1.4402857142857144"/>
    <n v="5.7611428571428576"/>
    <s v="Abv"/>
  </r>
  <r>
    <s v="OtsLGRF23S"/>
    <s v="OtsLGRF23S_1264"/>
    <s v="C-01264"/>
    <d v="2023-08-25T00:00:00"/>
    <x v="0"/>
    <s v="F"/>
    <n v="750"/>
    <x v="1"/>
    <x v="0"/>
    <s v="NA"/>
    <s v="3DD.003D7E4DA0"/>
    <s v="NA"/>
    <s v="F"/>
    <x v="0"/>
    <s v="OtsLYON19S_1_1702"/>
    <s v="OtsLYON19S_1_1914"/>
    <x v="1"/>
    <x v="1"/>
    <x v="1"/>
    <s v="FALL"/>
    <n v="1"/>
    <x v="1"/>
    <n v="0.95971980899999998"/>
    <n v="1"/>
    <x v="1"/>
    <n v="1.4285714285714286"/>
    <n v="1.4402857142857144"/>
    <n v="5.7611428571428576"/>
    <s v="Abv"/>
  </r>
  <r>
    <s v="OtsLGRF23S"/>
    <s v="OtsLGRF23S_1266"/>
    <s v="C-01266"/>
    <d v="2023-08-25T00:00:00"/>
    <x v="0"/>
    <s v="M"/>
    <n v="770"/>
    <x v="2"/>
    <x v="0"/>
    <s v="NA"/>
    <s v="3DD.003D7E4D98"/>
    <s v="NA"/>
    <s v="M"/>
    <x v="1"/>
    <s v="OtsWellsSuPBT19YM-01"/>
    <s v="OtsWellsSuPBT19Y-96"/>
    <x v="9"/>
    <x v="1"/>
    <x v="1"/>
    <s v="FALL"/>
    <n v="0.999999999999995"/>
    <x v="18"/>
    <e v="#N/A"/>
    <n v="1"/>
    <x v="1"/>
    <n v="1.4285714285714286"/>
    <n v="1.4402857142857144"/>
    <n v="5.7611428571428576"/>
    <s v="Blw"/>
  </r>
  <r>
    <s v="OtsLGRF23S"/>
    <s v="OtsLGRF23S_1267"/>
    <s v="C-01267"/>
    <d v="2023-08-25T00:00:00"/>
    <x v="0"/>
    <s v="F"/>
    <n v="740"/>
    <x v="12"/>
    <x v="0"/>
    <s v="NA"/>
    <s v="3DD.003D7E4D8B"/>
    <s v="NA"/>
    <s v="F"/>
    <x v="0"/>
    <s v="OtsNPFH19S_1_1349"/>
    <s v="OtsNPFH19S_1_1087"/>
    <x v="2"/>
    <x v="1"/>
    <x v="1"/>
    <s v="FALL"/>
    <n v="1"/>
    <x v="2"/>
    <n v="0.99705232300000002"/>
    <n v="1"/>
    <x v="1"/>
    <n v="1.4285714285714286"/>
    <n v="1.4402857142857144"/>
    <n v="5.7611428571428576"/>
    <s v="Abv"/>
  </r>
  <r>
    <s v="OtsLGRF23S"/>
    <s v="OtsLGRF23S_1271"/>
    <s v="C-01271"/>
    <d v="2023-08-25T00:00:00"/>
    <x v="0"/>
    <s v="F"/>
    <n v="850"/>
    <x v="14"/>
    <x v="1"/>
    <n v="1"/>
    <s v="3DD.003D7E4D76"/>
    <s v="NA"/>
    <s v="F"/>
    <x v="0"/>
    <s v="OtsLYON19S_1_0534"/>
    <s v="OtsLYON19S_1_0373"/>
    <x v="1"/>
    <x v="1"/>
    <x v="1"/>
    <s v="FALL"/>
    <n v="1"/>
    <x v="7"/>
    <n v="0.95971980899999998"/>
    <n v="1"/>
    <x v="2"/>
    <n v="1.4285714285714286"/>
    <n v="1.4402857142857144"/>
    <n v="5.7611428571428576"/>
    <s v="Blw"/>
  </r>
  <r>
    <s v="OtsLGRF23S"/>
    <s v="OtsLGRF23S_1272"/>
    <s v="C-01272"/>
    <d v="2023-08-25T00:00:00"/>
    <x v="0"/>
    <s v="M"/>
    <n v="790"/>
    <x v="0"/>
    <x v="0"/>
    <s v="NA"/>
    <s v="3DD.003D7E4DB5"/>
    <s v="NA"/>
    <s v="M"/>
    <x v="1"/>
    <s v="OtsLYON19S_1_0537"/>
    <s v="OtsLYON19S_1_0382"/>
    <x v="1"/>
    <x v="1"/>
    <x v="1"/>
    <s v="FALL"/>
    <n v="0.999999999999999"/>
    <x v="3"/>
    <n v="0.95971980899999998"/>
    <n v="1"/>
    <x v="0"/>
    <n v="1.4285714285714286"/>
    <n v="1.4402857142857144"/>
    <n v="5.7611428571428576"/>
    <s v="Abv"/>
  </r>
  <r>
    <s v="OtsLGRF23S"/>
    <s v="OtsLGRF23S_1274"/>
    <s v="C-01274"/>
    <d v="2023-08-25T00:00:00"/>
    <x v="0"/>
    <s v="F"/>
    <n v="710"/>
    <x v="10"/>
    <x v="0"/>
    <s v="NA"/>
    <s v="3DD.003D7E4D86"/>
    <s v="NA"/>
    <s v="F"/>
    <x v="0"/>
    <s v="OtsLYON19S_1_0135"/>
    <s v="OtsLYON19S_1_0092"/>
    <x v="1"/>
    <x v="1"/>
    <x v="1"/>
    <s v="FALL"/>
    <n v="1"/>
    <x v="4"/>
    <n v="0.95971980899999998"/>
    <n v="1"/>
    <x v="5"/>
    <n v="1.4285714285714286"/>
    <n v="1.4402857142857144"/>
    <n v="5.7611428571428576"/>
    <s v="Abv"/>
  </r>
  <r>
    <s v="OtsLGRF23S"/>
    <s v="OtsLGRF23S_1275"/>
    <s v="C-01275"/>
    <d v="2023-08-25T00:00:00"/>
    <x v="0"/>
    <s v="M"/>
    <n v="700"/>
    <x v="13"/>
    <x v="0"/>
    <s v="NA"/>
    <s v="3DD.003D7E4D83"/>
    <s v="NA"/>
    <s v="M"/>
    <x v="1"/>
    <s v="OtsLYON20S_1_0406"/>
    <s v="OtsLYON20S_1_1097"/>
    <x v="5"/>
    <x v="3"/>
    <x v="3"/>
    <s v="FALL"/>
    <n v="1"/>
    <x v="6"/>
    <n v="0.98961045999999997"/>
    <n v="1"/>
    <x v="5"/>
    <n v="1.4285714285714286"/>
    <n v="1.4402857142857144"/>
    <n v="5.7611428571428576"/>
    <s v="Abv"/>
  </r>
  <r>
    <s v="OtsLGRF23S"/>
    <s v="OtsLGRF23S_1276"/>
    <s v="C-01276"/>
    <d v="2023-08-25T00:00:00"/>
    <x v="0"/>
    <s v="F"/>
    <n v="760"/>
    <x v="6"/>
    <x v="0"/>
    <s v="NA"/>
    <s v="3DD.003D7E4DAA"/>
    <s v="NA"/>
    <s v="F"/>
    <x v="0"/>
    <s v="OtsLYON19S_1_0120"/>
    <s v="OtsLYON19S_1_0065"/>
    <x v="1"/>
    <x v="1"/>
    <x v="1"/>
    <s v="FALL"/>
    <n v="0.999999999999999"/>
    <x v="4"/>
    <n v="0.95971980899999998"/>
    <n v="1"/>
    <x v="1"/>
    <n v="1.4285714285714286"/>
    <n v="1.4402857142857144"/>
    <n v="5.7611428571428576"/>
    <s v="Abv"/>
  </r>
  <r>
    <s v="OtsLGRF23S"/>
    <s v="OtsLGRF23S_1277"/>
    <s v="C-01277"/>
    <d v="2023-08-25T00:00:00"/>
    <x v="0"/>
    <s v="F"/>
    <n v="760"/>
    <x v="6"/>
    <x v="0"/>
    <s v="NA"/>
    <s v="3DD.003D7E4DB1"/>
    <s v="NA"/>
    <s v="F"/>
    <x v="0"/>
    <s v="NA"/>
    <s v="NA"/>
    <x v="0"/>
    <x v="0"/>
    <x v="0"/>
    <s v="FALL"/>
    <n v="0.999999999999999"/>
    <x v="0"/>
    <e v="#N/A"/>
    <n v="1"/>
    <x v="1"/>
    <n v="1.4285714285714286"/>
    <n v="1.4402857142857144"/>
    <n v="5.7611428571428576"/>
    <s v="Abv"/>
  </r>
  <r>
    <s v="OtsLGRF23S"/>
    <s v="OtsLGRF23S_1278"/>
    <s v="C-01278"/>
    <d v="2023-08-25T00:00:00"/>
    <x v="0"/>
    <s v="F"/>
    <n v="820"/>
    <x v="19"/>
    <x v="0"/>
    <s v="NA"/>
    <s v="3DD.003D7E4DA1"/>
    <s v="NA"/>
    <s v="F"/>
    <x v="0"/>
    <s v="OtsLYON19S_1_0577"/>
    <s v="OtsLYON19S_1_0499"/>
    <x v="1"/>
    <x v="1"/>
    <x v="1"/>
    <s v="FALL"/>
    <n v="1"/>
    <x v="7"/>
    <n v="0.95971980899999998"/>
    <n v="1"/>
    <x v="0"/>
    <n v="1.4285714285714286"/>
    <n v="1.4402857142857144"/>
    <n v="5.7611428571428576"/>
    <s v="Blw"/>
  </r>
  <r>
    <s v="OtsLGRF23S"/>
    <s v="OtsLGRF23S_1280"/>
    <s v="C-01280"/>
    <d v="2023-08-25T00:00:00"/>
    <x v="0"/>
    <s v="F"/>
    <n v="750"/>
    <x v="1"/>
    <x v="0"/>
    <s v="NA"/>
    <s v="3DD.003D7E4D85"/>
    <s v="NA"/>
    <s v="F"/>
    <x v="0"/>
    <s v="OtsLYON19S_1_0105"/>
    <s v="OtsLYON19S_1_0006"/>
    <x v="1"/>
    <x v="1"/>
    <x v="1"/>
    <s v="FALL"/>
    <n v="1"/>
    <x v="4"/>
    <n v="0.95971980899999998"/>
    <n v="1"/>
    <x v="1"/>
    <n v="1.4285714285714286"/>
    <n v="1.4402857142857144"/>
    <n v="5.7611428571428576"/>
    <s v="Abv"/>
  </r>
  <r>
    <s v="OtsLGRF23S"/>
    <s v="OtsLGRF23S_1282"/>
    <s v="C-01282"/>
    <d v="2023-08-25T00:00:00"/>
    <x v="0"/>
    <s v="F"/>
    <n v="770"/>
    <x v="2"/>
    <x v="1"/>
    <n v="1"/>
    <s v="NA"/>
    <s v="NA"/>
    <s v="F"/>
    <x v="0"/>
    <s v="OtsLYON18S_1_0131"/>
    <s v="OtsLYON18S_1_0260"/>
    <x v="3"/>
    <x v="2"/>
    <x v="2"/>
    <s v="FALL"/>
    <n v="1"/>
    <x v="3"/>
    <n v="0.80551598400000002"/>
    <n v="1"/>
    <x v="1"/>
    <n v="1.4285714285714286"/>
    <n v="1.4402857142857144"/>
    <n v="5.7611428571428576"/>
    <s v="Abv"/>
  </r>
  <r>
    <s v="OtsLGRF23S"/>
    <s v="OtsLGRF23S_1286"/>
    <s v="C-01286"/>
    <d v="2023-08-25T00:00:00"/>
    <x v="0"/>
    <s v="M"/>
    <n v="860"/>
    <x v="27"/>
    <x v="1"/>
    <n v="1"/>
    <s v="3DD.003D7E4DAC"/>
    <s v="NA"/>
    <s v="M"/>
    <x v="1"/>
    <s v="OtsLYON19S_1_0704"/>
    <s v="OtsLYON19S_1_0693"/>
    <x v="1"/>
    <x v="1"/>
    <x v="1"/>
    <s v="FALL"/>
    <n v="1"/>
    <x v="6"/>
    <n v="0.95971980899999998"/>
    <n v="1"/>
    <x v="2"/>
    <n v="1.4285714285714286"/>
    <n v="1.4402857142857144"/>
    <n v="5.7611428571428576"/>
    <s v="Abv"/>
  </r>
  <r>
    <s v="OtsLGRF23S"/>
    <s v="OtsLGRF23S_1287"/>
    <s v="C-01287"/>
    <d v="2023-08-25T00:00:00"/>
    <x v="0"/>
    <s v="F"/>
    <n v="730"/>
    <x v="16"/>
    <x v="0"/>
    <s v="NA"/>
    <s v="3DD.003D7E4D87"/>
    <s v="NA"/>
    <s v="F"/>
    <x v="0"/>
    <s v="OtsNPFH19S_1_2301"/>
    <s v="OtsNPFH19S_1_2013"/>
    <x v="2"/>
    <x v="1"/>
    <x v="1"/>
    <s v="FALL"/>
    <n v="1"/>
    <x v="2"/>
    <n v="0.99705232300000002"/>
    <n v="1"/>
    <x v="1"/>
    <n v="1.4285714285714286"/>
    <n v="1.4402857142857144"/>
    <n v="5.7611428571428576"/>
    <s v="Abv"/>
  </r>
  <r>
    <s v="OtsLGRF23S"/>
    <s v="OtsLGRF23S_1288"/>
    <s v="C-01288"/>
    <d v="2023-08-25T00:00:00"/>
    <x v="0"/>
    <s v="M"/>
    <n v="860"/>
    <x v="27"/>
    <x v="0"/>
    <s v="NA"/>
    <s v="3DD.003D7E4D99"/>
    <s v="NA"/>
    <s v="M"/>
    <x v="1"/>
    <s v="OtsLYON19S_1_0127"/>
    <s v="OtsLYON19S_1_0076"/>
    <x v="1"/>
    <x v="1"/>
    <x v="1"/>
    <s v="FALL"/>
    <n v="1"/>
    <x v="4"/>
    <n v="0.95971980899999998"/>
    <n v="1"/>
    <x v="2"/>
    <n v="1.4285714285714286"/>
    <n v="1.4402857142857144"/>
    <n v="5.7611428571428576"/>
    <s v="Abv"/>
  </r>
  <r>
    <s v="OtsLGRF23S"/>
    <s v="OtsLGRF23S_1289"/>
    <s v="C-01289"/>
    <d v="2023-08-25T00:00:00"/>
    <x v="0"/>
    <s v="F"/>
    <n v="820"/>
    <x v="19"/>
    <x v="0"/>
    <s v="NA"/>
    <s v="3DD.003D7E4D8A"/>
    <s v="NA"/>
    <s v="F"/>
    <x v="0"/>
    <s v="OtsLYON18S_1_0721"/>
    <s v="OtsLYON18S_1_0808"/>
    <x v="3"/>
    <x v="2"/>
    <x v="2"/>
    <s v="FALL"/>
    <n v="1"/>
    <x v="3"/>
    <n v="0.80551598400000002"/>
    <n v="1"/>
    <x v="0"/>
    <n v="1.4285714285714286"/>
    <n v="1.4402857142857144"/>
    <n v="5.7611428571428576"/>
    <s v="Abv"/>
  </r>
  <r>
    <s v="OtsLGRF23S"/>
    <s v="OtsLGRF23S_1292"/>
    <s v="C-01292"/>
    <d v="2023-08-25T00:00:00"/>
    <x v="0"/>
    <s v="M"/>
    <n v="580"/>
    <x v="46"/>
    <x v="0"/>
    <s v="NA"/>
    <s v="NA"/>
    <s v="NA"/>
    <s v="M"/>
    <x v="1"/>
    <s v="OtsLYON19S_1_0524"/>
    <s v="OtsLYON19S_1_0363"/>
    <x v="1"/>
    <x v="1"/>
    <x v="1"/>
    <s v="FALL"/>
    <n v="1"/>
    <x v="3"/>
    <n v="0.95971980899999998"/>
    <n v="1"/>
    <x v="9"/>
    <n v="1.4285714285714286"/>
    <n v="1.4402857142857144"/>
    <n v="5.7611428571428576"/>
    <s v="Abv"/>
  </r>
  <r>
    <s v="OtsLGRF23S"/>
    <s v="OtsLGRF23S_1293"/>
    <s v="C-01293"/>
    <d v="2023-08-25T00:00:00"/>
    <x v="0"/>
    <s v="F"/>
    <n v="880"/>
    <x v="22"/>
    <x v="1"/>
    <n v="1"/>
    <s v="3DD.003D7E4DB4"/>
    <s v="NA"/>
    <s v="M"/>
    <x v="1"/>
    <s v="OtsLYON19S_1_1326"/>
    <s v="OtsLYON19S_1_1279"/>
    <x v="1"/>
    <x v="1"/>
    <x v="1"/>
    <s v="FALL"/>
    <n v="0.999999999999996"/>
    <x v="17"/>
    <n v="0.95971980899999998"/>
    <n v="1"/>
    <x v="4"/>
    <n v="1.4285714285714286"/>
    <n v="1.4402857142857144"/>
    <n v="5.7611428571428576"/>
    <s v="Blw"/>
  </r>
  <r>
    <s v="OtsLGRF23S"/>
    <s v="OtsLGRF23S_1295"/>
    <s v="C-01295"/>
    <d v="2023-08-25T00:00:00"/>
    <x v="0"/>
    <s v="F"/>
    <n v="810"/>
    <x v="9"/>
    <x v="1"/>
    <s v="NA"/>
    <s v="3DD.003D7E4D7B"/>
    <s v="NA"/>
    <s v="F"/>
    <x v="0"/>
    <s v="OtsLYON18S_1_2320"/>
    <s v="OtsLYON18S_1_2463"/>
    <x v="3"/>
    <x v="2"/>
    <x v="2"/>
    <s v="FALL"/>
    <n v="0.999999999999999"/>
    <x v="17"/>
    <n v="0.80551598400000002"/>
    <n v="1"/>
    <x v="0"/>
    <n v="1.4285714285714286"/>
    <n v="1.4402857142857144"/>
    <n v="5.7611428571428576"/>
    <s v="Blw"/>
  </r>
  <r>
    <s v="OtsLGRF23S"/>
    <s v="OtsLGRF23S_1296"/>
    <s v="C-01296"/>
    <d v="2023-08-25T00:00:00"/>
    <x v="0"/>
    <s v="M"/>
    <n v="850"/>
    <x v="14"/>
    <x v="0"/>
    <s v="NA"/>
    <s v="3DD.003D7E57A3"/>
    <s v="NA"/>
    <s v="M"/>
    <x v="1"/>
    <s v="NA"/>
    <s v="NA"/>
    <x v="0"/>
    <x v="0"/>
    <x v="0"/>
    <s v="FALL"/>
    <n v="1"/>
    <x v="0"/>
    <e v="#N/A"/>
    <n v="1"/>
    <x v="2"/>
    <n v="1.4285714285714286"/>
    <n v="1.4402857142857144"/>
    <n v="5.7611428571428576"/>
    <s v="Abv"/>
  </r>
  <r>
    <s v="OtsLGRF23S"/>
    <s v="OtsLGRF23S_1298"/>
    <s v="C-01298"/>
    <d v="2023-08-25T00:00:00"/>
    <x v="0"/>
    <s v="F"/>
    <n v="770"/>
    <x v="2"/>
    <x v="0"/>
    <s v="NA"/>
    <s v="3DD.003D7E57A0"/>
    <s v="NA"/>
    <s v="F"/>
    <x v="0"/>
    <s v="OtsLYON19S_1_1702"/>
    <s v="OtsLYON19S_1_1913"/>
    <x v="1"/>
    <x v="1"/>
    <x v="1"/>
    <s v="FALL"/>
    <n v="1"/>
    <x v="1"/>
    <n v="0.95971980899999998"/>
    <n v="1"/>
    <x v="1"/>
    <n v="1.4285714285714286"/>
    <n v="1.4402857142857144"/>
    <n v="5.7611428571428576"/>
    <s v="Abv"/>
  </r>
  <r>
    <s v="OtsLGRF23S"/>
    <s v="OtsLGRF23S_1299"/>
    <s v="C-01299"/>
    <d v="2023-08-25T00:00:00"/>
    <x v="0"/>
    <s v="M"/>
    <n v="840"/>
    <x v="18"/>
    <x v="1"/>
    <n v="1"/>
    <s v="3DD.003D7E57B8"/>
    <s v="NA"/>
    <s v="M"/>
    <x v="1"/>
    <s v="OtsLYON19S_1_0592"/>
    <s v="OtsLYON19S_1_0654"/>
    <x v="1"/>
    <x v="1"/>
    <x v="1"/>
    <s v="FALL"/>
    <n v="1"/>
    <x v="6"/>
    <n v="0.95971980899999998"/>
    <n v="1"/>
    <x v="2"/>
    <n v="1.4285714285714286"/>
    <n v="1.4402857142857144"/>
    <n v="5.7611428571428576"/>
    <s v="Abv"/>
  </r>
  <r>
    <s v="OtsLGRF23S"/>
    <s v="OtsLGRF23S_1300"/>
    <s v="C-01300"/>
    <d v="2023-08-25T00:00:00"/>
    <x v="0"/>
    <s v="F"/>
    <n v="820"/>
    <x v="19"/>
    <x v="0"/>
    <s v="NA"/>
    <s v="3DD.003D7E57D4"/>
    <s v="NA"/>
    <s v="F"/>
    <x v="0"/>
    <s v="OtsLYON19S_1_0572"/>
    <s v="OtsLYON19S_1_0485"/>
    <x v="1"/>
    <x v="1"/>
    <x v="1"/>
    <s v="FALL"/>
    <n v="1"/>
    <x v="7"/>
    <n v="0.95971980899999998"/>
    <n v="1"/>
    <x v="0"/>
    <n v="1.4285714285714286"/>
    <n v="1.4402857142857144"/>
    <n v="5.7611428571428576"/>
    <s v="Blw"/>
  </r>
  <r>
    <s v="OtsLGRF23S"/>
    <s v="OtsLGRF23S_1302"/>
    <s v="C-01302"/>
    <d v="2023-08-25T00:00:00"/>
    <x v="0"/>
    <s v="M"/>
    <n v="810"/>
    <x v="9"/>
    <x v="0"/>
    <s v="NA"/>
    <s v="3DD.003D7E579C"/>
    <s v="NA"/>
    <s v="M"/>
    <x v="1"/>
    <s v="OtsLYON19S_1_0521"/>
    <s v="OtsLYON19S_1_0357"/>
    <x v="1"/>
    <x v="1"/>
    <x v="1"/>
    <s v="FALL"/>
    <n v="1"/>
    <x v="3"/>
    <n v="0.95971980899999998"/>
    <n v="1"/>
    <x v="0"/>
    <n v="1.4285714285714286"/>
    <n v="1.4402857142857144"/>
    <n v="5.7611428571428576"/>
    <s v="Abv"/>
  </r>
  <r>
    <s v="OtsLGRF23S"/>
    <s v="OtsLGRF23S_1303"/>
    <s v="C-01303"/>
    <d v="2023-08-25T00:00:00"/>
    <x v="0"/>
    <s v="M"/>
    <n v="760"/>
    <x v="6"/>
    <x v="0"/>
    <s v="NA"/>
    <s v="3DD.003D7E57B3"/>
    <s v="NA"/>
    <s v="M"/>
    <x v="1"/>
    <s v="NA"/>
    <s v="NA"/>
    <x v="0"/>
    <x v="0"/>
    <x v="0"/>
    <s v="FALL"/>
    <n v="1"/>
    <x v="0"/>
    <e v="#N/A"/>
    <n v="1"/>
    <x v="1"/>
    <n v="1.4285714285714286"/>
    <n v="1.4402857142857144"/>
    <n v="5.7611428571428576"/>
    <s v="Abv"/>
  </r>
  <r>
    <s v="OtsLGRF23S"/>
    <s v="OtsLGRF23S_1306"/>
    <s v="C-01306"/>
    <d v="2023-08-25T00:00:00"/>
    <x v="0"/>
    <s v="F"/>
    <n v="770"/>
    <x v="2"/>
    <x v="0"/>
    <s v="NA"/>
    <s v="3DD.003D7E57B5"/>
    <s v="NA"/>
    <s v="F"/>
    <x v="0"/>
    <s v="OtsNPFH19S_1_2305"/>
    <s v="OtsNPFH19S_1_2025"/>
    <x v="2"/>
    <x v="1"/>
    <x v="1"/>
    <s v="FALL"/>
    <n v="1"/>
    <x v="2"/>
    <n v="0.99705232300000002"/>
    <n v="1"/>
    <x v="1"/>
    <n v="1.4285714285714286"/>
    <n v="1.4402857142857144"/>
    <n v="5.7611428571428576"/>
    <s v="Abv"/>
  </r>
  <r>
    <s v="OtsLGRF23S"/>
    <s v="OtsLGRF23S_1312"/>
    <s v="C-01312"/>
    <d v="2023-08-25T00:00:00"/>
    <x v="0"/>
    <s v="F"/>
    <n v="770"/>
    <x v="2"/>
    <x v="0"/>
    <s v="NA"/>
    <s v="3DD.003D7E57C8"/>
    <s v="NA"/>
    <s v="F"/>
    <x v="0"/>
    <s v="OtsLYON19S_1_0112"/>
    <s v="OtsLYON19S_1_0024"/>
    <x v="1"/>
    <x v="1"/>
    <x v="1"/>
    <s v="FALL"/>
    <n v="1"/>
    <x v="4"/>
    <n v="0.95971980899999998"/>
    <n v="1"/>
    <x v="1"/>
    <n v="1.4285714285714286"/>
    <n v="1.4402857142857144"/>
    <n v="5.7611428571428576"/>
    <s v="Abv"/>
  </r>
  <r>
    <s v="OtsLGRF23S"/>
    <s v="OtsLGRF23S_1313"/>
    <s v="C-01313"/>
    <d v="2023-08-25T00:00:00"/>
    <x v="0"/>
    <s v="M"/>
    <n v="850"/>
    <x v="14"/>
    <x v="0"/>
    <s v="NA"/>
    <s v="3DD.003D7E57E9"/>
    <s v="NA"/>
    <s v="F"/>
    <x v="0"/>
    <s v="NA"/>
    <s v="NA"/>
    <x v="0"/>
    <x v="0"/>
    <x v="0"/>
    <s v="FALL"/>
    <n v="0.999999999999999"/>
    <x v="0"/>
    <e v="#N/A"/>
    <n v="1"/>
    <x v="2"/>
    <n v="1.4285714285714286"/>
    <n v="1.4402857142857144"/>
    <n v="5.7611428571428576"/>
    <s v="Abv"/>
  </r>
  <r>
    <s v="OtsLGRF23S"/>
    <s v="OtsLGRF23S_1314"/>
    <s v="C-01314"/>
    <d v="2023-08-25T00:00:00"/>
    <x v="0"/>
    <s v="F"/>
    <n v="760"/>
    <x v="6"/>
    <x v="0"/>
    <s v="NA"/>
    <s v="3DD.003D7E57A1"/>
    <s v="NA"/>
    <s v="F"/>
    <x v="0"/>
    <s v="OtsLYON19S_1_0570"/>
    <s v="OtsLYON19S_1_0483"/>
    <x v="1"/>
    <x v="1"/>
    <x v="1"/>
    <s v="FALL"/>
    <n v="1"/>
    <x v="7"/>
    <n v="0.95971980899999998"/>
    <n v="1"/>
    <x v="1"/>
    <n v="1.4285714285714286"/>
    <n v="1.4402857142857144"/>
    <n v="5.7611428571428576"/>
    <s v="Blw"/>
  </r>
  <r>
    <s v="OtsLGRF23S"/>
    <s v="OtsLGRF23S_1315"/>
    <s v="C-01315"/>
    <d v="2023-08-25T00:00:00"/>
    <x v="0"/>
    <s v="F"/>
    <n v="770"/>
    <x v="2"/>
    <x v="0"/>
    <s v="NA"/>
    <s v="3DD.003D7E57C3"/>
    <s v="NA"/>
    <s v="F"/>
    <x v="0"/>
    <s v="OtsNPFH19S_1_4331"/>
    <s v="OtsNPFH19S_1_4014"/>
    <x v="2"/>
    <x v="1"/>
    <x v="1"/>
    <s v="FALL"/>
    <n v="1"/>
    <x v="13"/>
    <n v="0.99705232300000002"/>
    <n v="1"/>
    <x v="1"/>
    <n v="1.4285714285714286"/>
    <n v="1.4402857142857144"/>
    <n v="5.7611428571428576"/>
    <s v="Abv"/>
  </r>
  <r>
    <s v="OtsLGRF23S"/>
    <s v="OtsLGRF23S_1318"/>
    <s v="C-01318"/>
    <d v="2023-08-25T00:00:00"/>
    <x v="0"/>
    <s v="M"/>
    <n v="740"/>
    <x v="12"/>
    <x v="0"/>
    <s v="NA"/>
    <s v="3DD.003D7E57EE"/>
    <s v="NA"/>
    <s v="M"/>
    <x v="1"/>
    <s v="NA"/>
    <s v="NA"/>
    <x v="0"/>
    <x v="0"/>
    <x v="0"/>
    <s v="FALL"/>
    <n v="1"/>
    <x v="0"/>
    <e v="#N/A"/>
    <n v="1"/>
    <x v="1"/>
    <n v="1.4285714285714286"/>
    <n v="1.4402857142857144"/>
    <n v="5.7611428571428576"/>
    <s v="Abv"/>
  </r>
  <r>
    <s v="OtsLGRF23S"/>
    <s v="OtsLGRF23S_1319"/>
    <s v="C-01319"/>
    <d v="2023-08-25T00:00:00"/>
    <x v="0"/>
    <s v="M"/>
    <n v="730"/>
    <x v="16"/>
    <x v="0"/>
    <s v="NA"/>
    <s v="3DD.003D7E57AA"/>
    <s v="NA"/>
    <s v="M"/>
    <x v="1"/>
    <s v="OtsLYON19S_1_1880"/>
    <s v="OtsLYON19S_1_1663"/>
    <x v="1"/>
    <x v="1"/>
    <x v="1"/>
    <s v="FALL"/>
    <n v="0.999999999999999"/>
    <x v="1"/>
    <n v="0.95971980899999998"/>
    <n v="1"/>
    <x v="1"/>
    <n v="1.4285714285714286"/>
    <n v="1.4402857142857144"/>
    <n v="5.7611428571428576"/>
    <s v="Abv"/>
  </r>
  <r>
    <s v="OtsLGRF23S"/>
    <s v="OtsLGRF23S_1322"/>
    <s v="C-01322"/>
    <d v="2023-08-25T00:00:00"/>
    <x v="0"/>
    <s v="F"/>
    <n v="750"/>
    <x v="1"/>
    <x v="0"/>
    <s v="NA"/>
    <s v="3DD.003D7E57EB"/>
    <s v="NA"/>
    <s v="F"/>
    <x v="0"/>
    <s v="NA"/>
    <s v="NA"/>
    <x v="0"/>
    <x v="0"/>
    <x v="0"/>
    <s v="FALL"/>
    <n v="0.999999999999998"/>
    <x v="0"/>
    <e v="#N/A"/>
    <n v="1"/>
    <x v="1"/>
    <n v="1.4285714285714286"/>
    <n v="1.4402857142857144"/>
    <n v="5.7611428571428576"/>
    <s v="Abv"/>
  </r>
  <r>
    <s v="OtsLGRF23S"/>
    <s v="OtsLGRF23S_1324"/>
    <s v="C-01324"/>
    <d v="2023-08-25T00:00:00"/>
    <x v="0"/>
    <s v="M"/>
    <n v="880"/>
    <x v="22"/>
    <x v="1"/>
    <n v="1"/>
    <s v="3DD.003D7E57C1"/>
    <s v="NA"/>
    <s v="M"/>
    <x v="1"/>
    <s v="OtsLYON19S_1_0119"/>
    <s v="OtsLYON19S_1_0038"/>
    <x v="1"/>
    <x v="1"/>
    <x v="1"/>
    <s v="FALL"/>
    <n v="1"/>
    <x v="4"/>
    <n v="0.95971980899999998"/>
    <n v="1"/>
    <x v="4"/>
    <n v="1.4285714285714286"/>
    <n v="1.4402857142857144"/>
    <n v="5.7611428571428576"/>
    <s v="Abv"/>
  </r>
  <r>
    <s v="OtsLGRF23S"/>
    <s v="OtsLGRF23S_1325"/>
    <s v="C-01325"/>
    <d v="2023-08-25T00:00:00"/>
    <x v="0"/>
    <s v="F"/>
    <n v="810"/>
    <x v="9"/>
    <x v="0"/>
    <s v="NA"/>
    <s v="3DD.003D7E57E0"/>
    <s v="NA"/>
    <s v="F"/>
    <x v="0"/>
    <s v="NA"/>
    <s v="NA"/>
    <x v="0"/>
    <x v="0"/>
    <x v="0"/>
    <s v="FALL"/>
    <n v="1"/>
    <x v="0"/>
    <e v="#N/A"/>
    <n v="1"/>
    <x v="0"/>
    <n v="1.4285714285714286"/>
    <n v="1.4402857142857144"/>
    <n v="5.7611428571428576"/>
    <s v="Abv"/>
  </r>
  <r>
    <s v="OtsLGRF23S"/>
    <s v="OtsLGRF23S_1326"/>
    <s v="C-01326"/>
    <d v="2023-08-25T00:00:00"/>
    <x v="0"/>
    <s v="F"/>
    <n v="810"/>
    <x v="9"/>
    <x v="1"/>
    <n v="1"/>
    <s v="3DD.003D7E57E1"/>
    <s v="NA"/>
    <s v="F"/>
    <x v="0"/>
    <s v="OtsNPFH18S_1_2317"/>
    <s v="OtsNPFH18S_1_2001"/>
    <x v="6"/>
    <x v="2"/>
    <x v="2"/>
    <s v="FALL"/>
    <n v="0.999999999999996"/>
    <x v="10"/>
    <n v="0.96828396500000002"/>
    <n v="1"/>
    <x v="0"/>
    <n v="1.4285714285714286"/>
    <n v="1.4402857142857144"/>
    <n v="5.7611428571428576"/>
    <s v="Abv"/>
  </r>
  <r>
    <s v="OtsLGRF23S"/>
    <s v="OtsLGRF23S_1327"/>
    <s v="C-01327"/>
    <d v="2023-08-25T00:00:00"/>
    <x v="0"/>
    <s v="F"/>
    <n v="830"/>
    <x v="15"/>
    <x v="0"/>
    <s v="NA"/>
    <s v="3DD.003D7E57BE"/>
    <s v="NA"/>
    <s v="F"/>
    <x v="0"/>
    <s v="OtsLYON19S_1_1881"/>
    <s v="OtsLYON19S_1_1641"/>
    <x v="1"/>
    <x v="1"/>
    <x v="1"/>
    <s v="FALL"/>
    <n v="1"/>
    <x v="1"/>
    <n v="0.95971980899999998"/>
    <n v="1"/>
    <x v="2"/>
    <n v="1.4285714285714286"/>
    <n v="1.4402857142857144"/>
    <n v="5.7611428571428576"/>
    <s v="Abv"/>
  </r>
  <r>
    <s v="OtsLGRF23S"/>
    <s v="OtsLGRF23S_1328"/>
    <s v="C-01328"/>
    <d v="2023-08-25T00:00:00"/>
    <x v="0"/>
    <s v="F"/>
    <n v="760"/>
    <x v="6"/>
    <x v="0"/>
    <s v="NA"/>
    <s v="3DD.003D7E57A2"/>
    <s v="NA"/>
    <s v="F"/>
    <x v="0"/>
    <s v="NA"/>
    <s v="NA"/>
    <x v="0"/>
    <x v="0"/>
    <x v="0"/>
    <s v="FALL"/>
    <n v="1"/>
    <x v="0"/>
    <e v="#N/A"/>
    <n v="1"/>
    <x v="1"/>
    <n v="1.4285714285714286"/>
    <n v="1.4402857142857144"/>
    <n v="5.7611428571428576"/>
    <s v="Abv"/>
  </r>
  <r>
    <s v="OtsLGRF23S"/>
    <s v="OtsLGRF23S_1329"/>
    <s v="C-01329"/>
    <d v="2023-08-25T00:00:00"/>
    <x v="0"/>
    <s v="F"/>
    <n v="780"/>
    <x v="8"/>
    <x v="0"/>
    <s v="NA"/>
    <s v="3DD.003D7E57D7"/>
    <s v="NA"/>
    <s v="M"/>
    <x v="1"/>
    <s v="OtsLYON18S_1_0709"/>
    <s v="OtsLYON18S_1_0576"/>
    <x v="3"/>
    <x v="2"/>
    <x v="2"/>
    <s v="FALL"/>
    <n v="1"/>
    <x v="3"/>
    <n v="0.80551598400000002"/>
    <n v="1"/>
    <x v="0"/>
    <n v="1.4285714285714286"/>
    <n v="1.4402857142857144"/>
    <n v="5.7611428571428576"/>
    <s v="Abv"/>
  </r>
  <r>
    <s v="OtsLGRF23S"/>
    <s v="OtsLGRF23S_1332"/>
    <s v="C-01332"/>
    <d v="2023-08-25T00:00:00"/>
    <x v="0"/>
    <s v="F"/>
    <n v="770"/>
    <x v="2"/>
    <x v="1"/>
    <n v="1"/>
    <s v="NA"/>
    <s v="NA"/>
    <s v="F"/>
    <x v="0"/>
    <s v="NA"/>
    <s v="NA"/>
    <x v="0"/>
    <x v="0"/>
    <x v="0"/>
    <s v="FALL"/>
    <n v="1"/>
    <x v="8"/>
    <e v="#N/A"/>
    <n v="1"/>
    <x v="1"/>
    <n v="1.4285714285714286"/>
    <n v="1.4402857142857144"/>
    <n v="5.7611428571428576"/>
    <s v="Abv"/>
  </r>
  <r>
    <s v="OtsLGRF23S"/>
    <s v="OtsLGRF23S_1333"/>
    <s v="C-01333"/>
    <d v="2023-08-25T00:00:00"/>
    <x v="0"/>
    <s v="F"/>
    <n v="710"/>
    <x v="10"/>
    <x v="0"/>
    <s v="NA"/>
    <s v="3DD.003D7E4DD3"/>
    <s v="NA"/>
    <s v="M"/>
    <x v="1"/>
    <s v="NA"/>
    <s v="NA"/>
    <x v="0"/>
    <x v="0"/>
    <x v="0"/>
    <s v="FALL"/>
    <n v="1"/>
    <x v="0"/>
    <e v="#N/A"/>
    <n v="1"/>
    <x v="5"/>
    <n v="1.4285714285714286"/>
    <n v="1.4402857142857144"/>
    <n v="5.7611428571428576"/>
    <s v="Abv"/>
  </r>
  <r>
    <s v="OtsLGRF23S"/>
    <s v="OtsLGRF23S_1337"/>
    <s v="C-01337"/>
    <d v="2023-08-25T00:00:00"/>
    <x v="0"/>
    <s v="F"/>
    <n v="750"/>
    <x v="1"/>
    <x v="0"/>
    <s v="NA"/>
    <s v="3DD.003D7E4DBB"/>
    <s v="NA"/>
    <s v="F"/>
    <x v="0"/>
    <s v="OtsLYON19S_1_0547"/>
    <s v="OtsLYON19S_1_0422"/>
    <x v="1"/>
    <x v="1"/>
    <x v="1"/>
    <s v="FALL"/>
    <n v="1"/>
    <x v="7"/>
    <n v="0.95971980899999998"/>
    <n v="1"/>
    <x v="1"/>
    <n v="1.4285714285714286"/>
    <n v="1.4402857142857144"/>
    <n v="5.7611428571428576"/>
    <s v="Blw"/>
  </r>
  <r>
    <s v="OtsLGRF23S"/>
    <s v="OtsLGRF23S_1338"/>
    <s v="C-01338"/>
    <d v="2023-08-25T00:00:00"/>
    <x v="0"/>
    <s v="F"/>
    <n v="820"/>
    <x v="19"/>
    <x v="1"/>
    <s v="NA"/>
    <s v="3DD.003D7E4D8F"/>
    <s v="NA"/>
    <s v="F"/>
    <x v="0"/>
    <s v="OtsLYON19S_1_0507"/>
    <s v="OtsLYON19S_1_0312"/>
    <x v="1"/>
    <x v="1"/>
    <x v="1"/>
    <s v="FALL"/>
    <n v="0.999999999999999"/>
    <x v="3"/>
    <n v="0.95971980899999998"/>
    <n v="1"/>
    <x v="0"/>
    <n v="1.4285714285714286"/>
    <n v="1.4402857142857144"/>
    <n v="5.7611428571428576"/>
    <s v="Abv"/>
  </r>
  <r>
    <s v="OtsLGRF23S"/>
    <s v="OtsLGRF23S_1339"/>
    <s v="C-01339"/>
    <d v="2023-08-25T00:00:00"/>
    <x v="0"/>
    <s v="F"/>
    <n v="720"/>
    <x v="17"/>
    <x v="0"/>
    <s v="NA"/>
    <s v="3DD.003D7E4D89"/>
    <s v="NA"/>
    <s v="F"/>
    <x v="0"/>
    <s v="NA"/>
    <s v="NA"/>
    <x v="0"/>
    <x v="0"/>
    <x v="0"/>
    <s v="FALL"/>
    <n v="1"/>
    <x v="0"/>
    <e v="#N/A"/>
    <n v="1"/>
    <x v="5"/>
    <n v="1.4285714285714286"/>
    <n v="1.4402857142857144"/>
    <n v="5.7611428571428576"/>
    <s v="Abv"/>
  </r>
  <r>
    <s v="OtsLGRF23S"/>
    <s v="OtsLGRF23S_1340"/>
    <s v="C-01340"/>
    <d v="2023-08-25T00:00:00"/>
    <x v="0"/>
    <s v="M"/>
    <n v="820"/>
    <x v="19"/>
    <x v="0"/>
    <s v="NA"/>
    <s v="3DD.003D7E4DAF"/>
    <s v="NA"/>
    <s v="M"/>
    <x v="1"/>
    <s v="OtsNPFH19S_1_3348"/>
    <s v="OtsNPFH19S_1_3096"/>
    <x v="2"/>
    <x v="1"/>
    <x v="1"/>
    <s v="FALL"/>
    <n v="1"/>
    <x v="13"/>
    <n v="0.99705232300000002"/>
    <n v="1"/>
    <x v="0"/>
    <n v="1.4285714285714286"/>
    <n v="1.4402857142857144"/>
    <n v="5.7611428571428576"/>
    <s v="Abv"/>
  </r>
  <r>
    <s v="OtsLGRF23S"/>
    <s v="OtsLGRF23S_1342"/>
    <s v="C-01342"/>
    <d v="2023-08-25T00:00:00"/>
    <x v="0"/>
    <s v="M"/>
    <n v="630"/>
    <x v="39"/>
    <x v="0"/>
    <s v="NA"/>
    <s v="NA"/>
    <s v="NA"/>
    <s v="M"/>
    <x v="1"/>
    <s v="NA"/>
    <s v="NA"/>
    <x v="0"/>
    <x v="0"/>
    <x v="0"/>
    <s v="FALL"/>
    <n v="1"/>
    <x v="0"/>
    <e v="#N/A"/>
    <n v="1"/>
    <x v="3"/>
    <n v="1.4285714285714286"/>
    <n v="1.4402857142857144"/>
    <n v="5.7611428571428576"/>
    <s v="Abv"/>
  </r>
  <r>
    <s v="OtsLGRF23S"/>
    <s v="OtsLGRF23S_1344"/>
    <s v="C-01344"/>
    <d v="2023-08-25T00:00:00"/>
    <x v="0"/>
    <s v="M"/>
    <n v="720"/>
    <x v="17"/>
    <x v="0"/>
    <s v="NA"/>
    <s v="3DD.003D7E4D91"/>
    <s v="NA"/>
    <s v="M"/>
    <x v="1"/>
    <s v="OtsLYON19S_1_0564"/>
    <s v="OtsLYON19S_1_0477"/>
    <x v="1"/>
    <x v="1"/>
    <x v="1"/>
    <s v="FALL"/>
    <n v="1"/>
    <x v="7"/>
    <n v="0.95971980899999998"/>
    <n v="1"/>
    <x v="5"/>
    <n v="1.4285714285714286"/>
    <n v="1.4402857142857144"/>
    <n v="5.7611428571428576"/>
    <s v="Blw"/>
  </r>
  <r>
    <s v="OtsLGRF23S"/>
    <s v="OtsLGRF23S_1346"/>
    <s v="C-01346"/>
    <d v="2023-08-25T00:00:00"/>
    <x v="0"/>
    <s v="F"/>
    <n v="800"/>
    <x v="4"/>
    <x v="0"/>
    <s v="NA"/>
    <s v="3DD.003D7E4D96"/>
    <s v="NA"/>
    <s v="F"/>
    <x v="0"/>
    <s v="OtsNPFH19S_1_1342"/>
    <s v="OtsNPFH19S_1_1036"/>
    <x v="2"/>
    <x v="1"/>
    <x v="1"/>
    <s v="FALL"/>
    <n v="1"/>
    <x v="2"/>
    <n v="0.99705232300000002"/>
    <n v="1"/>
    <x v="0"/>
    <n v="1.4285714285714286"/>
    <n v="1.4402857142857144"/>
    <n v="5.7611428571428576"/>
    <s v="Abv"/>
  </r>
  <r>
    <s v="OtsLGRF23S"/>
    <s v="OtsLGRF23S_1347"/>
    <s v="C-01347"/>
    <d v="2023-08-25T00:00:00"/>
    <x v="0"/>
    <s v="F"/>
    <n v="820"/>
    <x v="19"/>
    <x v="0"/>
    <s v="NA"/>
    <s v="3DD.003D7E4DCE"/>
    <s v="NA"/>
    <s v="F"/>
    <x v="0"/>
    <s v="NA"/>
    <s v="NA"/>
    <x v="0"/>
    <x v="0"/>
    <x v="0"/>
    <s v="FALL"/>
    <n v="1"/>
    <x v="0"/>
    <e v="#N/A"/>
    <n v="1"/>
    <x v="0"/>
    <n v="1.4285714285714286"/>
    <n v="1.4402857142857144"/>
    <n v="5.7611428571428576"/>
    <s v="Abv"/>
  </r>
  <r>
    <s v="OtsLGRF23S"/>
    <s v="OtsLGRF23S_1348"/>
    <s v="C-01348"/>
    <d v="2023-08-25T00:00:00"/>
    <x v="0"/>
    <s v="F"/>
    <n v="720"/>
    <x v="17"/>
    <x v="0"/>
    <s v="NA"/>
    <s v="3DD.003D7E4D8C"/>
    <s v="NA"/>
    <s v="F"/>
    <x v="0"/>
    <s v="OtsLYON19S_1_1820"/>
    <s v="OtsLYON19S_1_1549"/>
    <x v="1"/>
    <x v="1"/>
    <x v="1"/>
    <s v="FALL"/>
    <n v="0.999999999999999"/>
    <x v="1"/>
    <n v="0.95971980899999998"/>
    <n v="1"/>
    <x v="5"/>
    <n v="1.4285714285714286"/>
    <n v="1.4402857142857144"/>
    <n v="5.7611428571428576"/>
    <s v="Abv"/>
  </r>
  <r>
    <s v="OtsLGRF23S"/>
    <s v="OtsLGRF23S_1349"/>
    <s v="C-01349"/>
    <d v="2023-08-25T00:00:00"/>
    <x v="0"/>
    <s v="F"/>
    <n v="710"/>
    <x v="10"/>
    <x v="1"/>
    <n v="1"/>
    <s v="3DD.003D7E4D88"/>
    <s v="NA"/>
    <s v="F"/>
    <x v="0"/>
    <s v="OtsNPFH19S_1_4333"/>
    <s v="OtsNPFH19S_1_4046"/>
    <x v="2"/>
    <x v="1"/>
    <x v="1"/>
    <s v="FALL"/>
    <n v="0.999999999999999"/>
    <x v="13"/>
    <n v="0.99705232300000002"/>
    <n v="1"/>
    <x v="5"/>
    <n v="1.4285714285714286"/>
    <n v="1.4402857142857144"/>
    <n v="5.7611428571428576"/>
    <s v="Abv"/>
  </r>
  <r>
    <s v="OtsLGRF23S"/>
    <s v="OtsLGRF23S_1350"/>
    <s v="C-01350"/>
    <d v="2023-08-25T00:00:00"/>
    <x v="0"/>
    <s v="F"/>
    <n v="810"/>
    <x v="9"/>
    <x v="1"/>
    <n v="1"/>
    <s v="3DD.003D7E4DBD"/>
    <s v="NA"/>
    <s v="F"/>
    <x v="0"/>
    <s v="OtsLYON18S_1_2332"/>
    <s v="OtsLYON18S_1_2733"/>
    <x v="3"/>
    <x v="2"/>
    <x v="2"/>
    <s v="FALL"/>
    <n v="0.999999999999999"/>
    <x v="17"/>
    <n v="0.80551598400000002"/>
    <n v="1"/>
    <x v="0"/>
    <n v="1.4285714285714286"/>
    <n v="1.4402857142857144"/>
    <n v="5.7611428571428576"/>
    <s v="Blw"/>
  </r>
  <r>
    <s v="OtsLGRF23S"/>
    <s v="OtsLGRF23S_1351"/>
    <s v="C-01351"/>
    <d v="2023-08-25T00:00:00"/>
    <x v="0"/>
    <s v="M"/>
    <n v="860"/>
    <x v="27"/>
    <x v="0"/>
    <s v="NA"/>
    <s v="3DD.003D7E4D9F"/>
    <s v="NA"/>
    <s v="M"/>
    <x v="1"/>
    <s v="NA"/>
    <s v="NA"/>
    <x v="0"/>
    <x v="0"/>
    <x v="0"/>
    <s v="FALL"/>
    <n v="1"/>
    <x v="0"/>
    <e v="#N/A"/>
    <n v="1"/>
    <x v="2"/>
    <n v="1.4285714285714286"/>
    <n v="1.4402857142857144"/>
    <n v="5.7611428571428576"/>
    <s v="Abv"/>
  </r>
  <r>
    <s v="OtsLGRF23S"/>
    <s v="OtsLGRF23S_1352"/>
    <s v="C-01352"/>
    <d v="2023-08-25T00:00:00"/>
    <x v="0"/>
    <s v="F"/>
    <n v="850"/>
    <x v="14"/>
    <x v="1"/>
    <n v="1"/>
    <s v="3DD.003D7E4DAE"/>
    <s v="NA"/>
    <s v="F"/>
    <x v="0"/>
    <s v="OtsLYON18S_1_1010"/>
    <s v="OtsLYON18S_1_1186"/>
    <x v="3"/>
    <x v="2"/>
    <x v="2"/>
    <s v="FALL"/>
    <n v="0.999999999999999"/>
    <x v="16"/>
    <n v="0.80551598400000002"/>
    <n v="1"/>
    <x v="2"/>
    <n v="1.4285714285714286"/>
    <n v="1.4402857142857144"/>
    <n v="5.7611428571428576"/>
    <s v="Abv"/>
  </r>
  <r>
    <s v="OtsLGRF23S"/>
    <s v="OtsLGRF23S_1353"/>
    <s v="C-01353"/>
    <d v="2023-08-25T00:00:00"/>
    <x v="0"/>
    <s v="M"/>
    <n v="860"/>
    <x v="27"/>
    <x v="1"/>
    <n v="1"/>
    <s v="3DD.003D7E4D8E"/>
    <s v="NA"/>
    <s v="M"/>
    <x v="1"/>
    <s v="OtsLYON19S_1_0128"/>
    <s v="OtsLYON19S_1_0223"/>
    <x v="1"/>
    <x v="1"/>
    <x v="1"/>
    <s v="FALL"/>
    <n v="1"/>
    <x v="3"/>
    <n v="0.95971980899999998"/>
    <n v="1"/>
    <x v="2"/>
    <n v="1.4285714285714286"/>
    <n v="1.4402857142857144"/>
    <n v="5.7611428571428576"/>
    <s v="Abv"/>
  </r>
  <r>
    <s v="OtsLGRF23S"/>
    <s v="OtsLGRF23S_1354"/>
    <s v="C-01354"/>
    <d v="2023-08-25T00:00:00"/>
    <x v="0"/>
    <s v="F"/>
    <n v="770"/>
    <x v="2"/>
    <x v="0"/>
    <s v="NA"/>
    <s v="3DD.003D7E4DB0"/>
    <s v="NA"/>
    <s v="F"/>
    <x v="0"/>
    <s v="OtsLYON19S_1_1808"/>
    <s v="OtsLYON19S_1_1521"/>
    <x v="1"/>
    <x v="1"/>
    <x v="1"/>
    <s v="FALL"/>
    <n v="0.999999999999999"/>
    <x v="1"/>
    <n v="0.95971980899999998"/>
    <n v="1"/>
    <x v="1"/>
    <n v="1.4285714285714286"/>
    <n v="1.4402857142857144"/>
    <n v="5.7611428571428576"/>
    <s v="Abv"/>
  </r>
  <r>
    <s v="OtsLGRF23S"/>
    <s v="OtsLGRF23S_1361"/>
    <s v="C-01361"/>
    <d v="2023-08-25T00:00:00"/>
    <x v="0"/>
    <s v="F"/>
    <n v="920"/>
    <x v="20"/>
    <x v="0"/>
    <s v="NA"/>
    <s v="3DD.003D7E4D7C"/>
    <s v="NA"/>
    <s v="M"/>
    <x v="1"/>
    <s v="NA"/>
    <s v="NA"/>
    <x v="0"/>
    <x v="0"/>
    <x v="0"/>
    <s v="FALL"/>
    <n v="0.999999999999999"/>
    <x v="0"/>
    <e v="#N/A"/>
    <n v="1"/>
    <x v="4"/>
    <n v="1.4285714285714286"/>
    <n v="1.4402857142857144"/>
    <n v="5.7611428571428576"/>
    <s v="Abv"/>
  </r>
  <r>
    <s v="OtsLGRF23S"/>
    <s v="OtsLGRF23S_1362"/>
    <s v="C-01362"/>
    <d v="2023-08-25T00:00:00"/>
    <x v="0"/>
    <s v="M"/>
    <n v="830"/>
    <x v="15"/>
    <x v="1"/>
    <n v="1"/>
    <s v="3DD.003D7E4DC9"/>
    <s v="NA"/>
    <s v="M"/>
    <x v="1"/>
    <s v="OtsLYON19S_1_1304"/>
    <s v="OtsLYON19S_1_1211"/>
    <x v="1"/>
    <x v="1"/>
    <x v="1"/>
    <s v="FALL"/>
    <n v="0.999999999999999"/>
    <x v="12"/>
    <n v="0.95971980899999998"/>
    <n v="1"/>
    <x v="2"/>
    <n v="1.4285714285714286"/>
    <n v="1.4402857142857144"/>
    <n v="5.7611428571428576"/>
    <s v="Abv"/>
  </r>
  <r>
    <s v="OtsLGRF23S"/>
    <s v="OtsLGRF23S_1363"/>
    <s v="C-01363"/>
    <d v="2023-08-25T00:00:00"/>
    <x v="0"/>
    <s v="F"/>
    <n v="730"/>
    <x v="16"/>
    <x v="0"/>
    <s v="NA"/>
    <s v="3DD.003D7E4DBC"/>
    <s v="NA"/>
    <s v="F"/>
    <x v="0"/>
    <s v="OtsLYON19S_1_1727"/>
    <s v="OtsLYON19S_1_1954"/>
    <x v="1"/>
    <x v="1"/>
    <x v="1"/>
    <s v="FALL"/>
    <n v="0.999999999999998"/>
    <x v="1"/>
    <n v="0.95971980899999998"/>
    <n v="1"/>
    <x v="1"/>
    <n v="1.4285714285714286"/>
    <n v="1.4402857142857144"/>
    <n v="5.7611428571428576"/>
    <s v="Abv"/>
  </r>
  <r>
    <s v="OtsLGRF23S"/>
    <s v="OtsLGRF23S_1364"/>
    <s v="C-01364"/>
    <d v="2023-08-25T00:00:00"/>
    <x v="0"/>
    <s v="M"/>
    <n v="820"/>
    <x v="19"/>
    <x v="0"/>
    <s v="NA"/>
    <s v="3DD.003D7E4DA7"/>
    <s v="NA"/>
    <s v="M"/>
    <x v="1"/>
    <s v="OtsLYON19S_1_0542"/>
    <s v="OtsLYON19S_1_0405"/>
    <x v="1"/>
    <x v="1"/>
    <x v="1"/>
    <s v="FALL"/>
    <n v="1"/>
    <x v="7"/>
    <n v="0.95971980899999998"/>
    <n v="1"/>
    <x v="0"/>
    <n v="1.4285714285714286"/>
    <n v="1.4402857142857144"/>
    <n v="5.7611428571428576"/>
    <s v="Blw"/>
  </r>
  <r>
    <s v="OtsLGRF23S"/>
    <s v="OtsLGRF23S_1367"/>
    <s v="C-01367"/>
    <d v="2023-08-25T00:00:00"/>
    <x v="0"/>
    <s v="F"/>
    <n v="740"/>
    <x v="12"/>
    <x v="0"/>
    <s v="NA"/>
    <s v="3DD.003D7E4DA2"/>
    <s v="NA"/>
    <s v="F"/>
    <x v="0"/>
    <s v="OtsLYON19S_1_1836"/>
    <s v="OtsLYON19S_1_1576"/>
    <x v="1"/>
    <x v="1"/>
    <x v="1"/>
    <s v="FALL"/>
    <n v="1"/>
    <x v="1"/>
    <n v="0.95971980899999998"/>
    <n v="1"/>
    <x v="1"/>
    <n v="1.4285714285714286"/>
    <n v="1.4402857142857144"/>
    <n v="5.7611428571428576"/>
    <s v="Abv"/>
  </r>
  <r>
    <s v="OtsLGRF23S"/>
    <s v="OtsLGRF23S_1370"/>
    <s v="C-01370"/>
    <d v="2023-08-25T00:00:00"/>
    <x v="0"/>
    <s v="M"/>
    <n v="830"/>
    <x v="15"/>
    <x v="1"/>
    <n v="1"/>
    <s v="3DD.003D7E4DCC"/>
    <s v="NA"/>
    <s v="M"/>
    <x v="1"/>
    <s v="OtsLYON19S_1_0117"/>
    <s v="OtsLYON19S_1_0042"/>
    <x v="1"/>
    <x v="1"/>
    <x v="1"/>
    <s v="FALL"/>
    <n v="0.999999999999999"/>
    <x v="4"/>
    <n v="0.95971980899999998"/>
    <n v="1"/>
    <x v="2"/>
    <n v="1.4285714285714286"/>
    <n v="1.4402857142857144"/>
    <n v="5.7611428571428576"/>
    <s v="Abv"/>
  </r>
  <r>
    <s v="OtsLGRF23S"/>
    <s v="OtsLGRF23S_1372"/>
    <s v="C-01372"/>
    <d v="2023-08-25T00:00:00"/>
    <x v="0"/>
    <s v="F"/>
    <n v="730"/>
    <x v="16"/>
    <x v="0"/>
    <s v="NA"/>
    <s v="3DD.003D7E4D94"/>
    <s v="NA"/>
    <s v="F"/>
    <x v="0"/>
    <s v="OtsLYON19S_1_0555"/>
    <s v="OtsLYON19S_1_0457"/>
    <x v="1"/>
    <x v="1"/>
    <x v="1"/>
    <s v="FALL"/>
    <n v="0.999999999999997"/>
    <x v="7"/>
    <n v="0.95971980899999998"/>
    <n v="1"/>
    <x v="1"/>
    <n v="1.4285714285714286"/>
    <n v="1.4402857142857144"/>
    <n v="5.7611428571428576"/>
    <s v="Blw"/>
  </r>
  <r>
    <s v="OtsLGRF23S"/>
    <s v="OtsLGRF23S_1373"/>
    <s v="C-01373"/>
    <d v="2023-08-25T00:00:00"/>
    <x v="0"/>
    <s v="M"/>
    <n v="870"/>
    <x v="3"/>
    <x v="1"/>
    <n v="1"/>
    <s v="3DD.003D7E4DB9"/>
    <s v="NA"/>
    <s v="M"/>
    <x v="1"/>
    <s v="OtsNPFH19S_1_3318"/>
    <s v="OtsNPFH19S_1_3057"/>
    <x v="2"/>
    <x v="1"/>
    <x v="1"/>
    <s v="FALL"/>
    <n v="0.999999999999997"/>
    <x v="9"/>
    <n v="0.99705232300000002"/>
    <n v="1"/>
    <x v="2"/>
    <n v="1.4285714285714286"/>
    <n v="1.4402857142857144"/>
    <n v="5.7611428571428576"/>
    <s v="Abv"/>
  </r>
  <r>
    <s v="OtsLGRF23S"/>
    <s v="OtsLGRF23S_1374"/>
    <s v="C-01374"/>
    <d v="2023-08-25T00:00:00"/>
    <x v="0"/>
    <s v="M"/>
    <n v="870"/>
    <x v="3"/>
    <x v="1"/>
    <n v="1"/>
    <s v="3DD.003D7E4D77"/>
    <s v="NA"/>
    <s v="M"/>
    <x v="1"/>
    <s v="OtsLYON19S_1_0554"/>
    <s v="OtsLYON19S_1_0445"/>
    <x v="1"/>
    <x v="1"/>
    <x v="1"/>
    <s v="FALL"/>
    <n v="1"/>
    <x v="7"/>
    <n v="0.95971980899999998"/>
    <n v="1"/>
    <x v="2"/>
    <n v="1.4285714285714286"/>
    <n v="1.4402857142857144"/>
    <n v="5.7611428571428576"/>
    <s v="Blw"/>
  </r>
  <r>
    <s v="OtsLGRF23S"/>
    <s v="OtsLGRF23S_1375"/>
    <s v="C-01375"/>
    <d v="2023-08-25T00:00:00"/>
    <x v="0"/>
    <s v="F"/>
    <n v="850"/>
    <x v="14"/>
    <x v="0"/>
    <s v="NA"/>
    <s v="3DD.003D7E4D93"/>
    <s v="NA"/>
    <s v="M"/>
    <x v="1"/>
    <s v="OtsNPFH19S_1_3354"/>
    <s v="OtsNPFH19S_1_3082"/>
    <x v="2"/>
    <x v="1"/>
    <x v="1"/>
    <s v="FALL"/>
    <n v="0.999999999999995"/>
    <x v="13"/>
    <n v="0.99705232300000002"/>
    <n v="1"/>
    <x v="2"/>
    <n v="1.4285714285714286"/>
    <n v="1.4402857142857144"/>
    <n v="5.7611428571428576"/>
    <s v="Abv"/>
  </r>
  <r>
    <s v="OtsLGRF23S"/>
    <s v="OtsLGRF23S_1376"/>
    <s v="C-01376"/>
    <d v="2023-08-25T00:00:00"/>
    <x v="0"/>
    <s v="M"/>
    <n v="830"/>
    <x v="15"/>
    <x v="0"/>
    <s v="NA"/>
    <s v="3DD.003D7E4DD1"/>
    <s v="NA"/>
    <s v="M"/>
    <x v="1"/>
    <s v="OtsNPFH19S_1_3344"/>
    <s v="OtsNPFH19S_1_3072"/>
    <x v="2"/>
    <x v="1"/>
    <x v="1"/>
    <s v="FALL"/>
    <n v="0.999999999999997"/>
    <x v="13"/>
    <n v="0.99705232300000002"/>
    <n v="1"/>
    <x v="2"/>
    <n v="1.4285714285714286"/>
    <n v="1.4402857142857144"/>
    <n v="5.7611428571428576"/>
    <s v="Abv"/>
  </r>
  <r>
    <s v="OtsLGRF23S"/>
    <s v="OtsLGRF23S_1377"/>
    <s v="C-01377"/>
    <d v="2023-08-25T00:00:00"/>
    <x v="0"/>
    <s v="M"/>
    <n v="830"/>
    <x v="15"/>
    <x v="0"/>
    <s v="NA"/>
    <s v="3DD.003D7E4DC2"/>
    <s v="NA"/>
    <s v="M"/>
    <x v="1"/>
    <s v="OtsNPFH18S_1_4322"/>
    <s v="OtsNPFH18S_1_4065"/>
    <x v="6"/>
    <x v="2"/>
    <x v="2"/>
    <s v="FALL"/>
    <n v="0.999999999999998"/>
    <x v="2"/>
    <n v="0.96828396500000002"/>
    <n v="1"/>
    <x v="2"/>
    <n v="1.4285714285714286"/>
    <n v="1.4402857142857144"/>
    <n v="5.7611428571428576"/>
    <s v="Abv"/>
  </r>
  <r>
    <s v="OtsLGRF23S"/>
    <s v="OtsLGRF23S_1379"/>
    <s v="C-01379"/>
    <d v="2023-08-25T00:00:00"/>
    <x v="0"/>
    <s v="F"/>
    <n v="720"/>
    <x v="17"/>
    <x v="0"/>
    <s v="NA"/>
    <s v="3DD.003D7E4D84"/>
    <s v="NA"/>
    <s v="F"/>
    <x v="0"/>
    <s v="OtsNPFH19S_1_1315"/>
    <s v="OtsNPFH19S_1_1056"/>
    <x v="2"/>
    <x v="1"/>
    <x v="1"/>
    <s v="FALL"/>
    <n v="1"/>
    <x v="2"/>
    <n v="0.99705232300000002"/>
    <n v="1"/>
    <x v="5"/>
    <n v="1.4285714285714286"/>
    <n v="1.4402857142857144"/>
    <n v="5.7611428571428576"/>
    <s v="Abv"/>
  </r>
  <r>
    <s v="OtsLGRF23S"/>
    <s v="OtsLGRF23S_1382"/>
    <s v="C-01382"/>
    <d v="2023-08-25T00:00:00"/>
    <x v="0"/>
    <s v="F"/>
    <n v="840"/>
    <x v="18"/>
    <x v="0"/>
    <s v="NA"/>
    <s v="3DD.003D4A1FA9"/>
    <s v="NA"/>
    <s v="M"/>
    <x v="1"/>
    <s v="OtsLYON19S_1_0563"/>
    <s v="OtsLYON19S_1_0616"/>
    <x v="1"/>
    <x v="1"/>
    <x v="1"/>
    <s v="FALL"/>
    <n v="1"/>
    <x v="6"/>
    <n v="0.95971980899999998"/>
    <n v="1"/>
    <x v="2"/>
    <n v="1.4285714285714286"/>
    <n v="1.4402857142857144"/>
    <n v="5.7611428571428576"/>
    <s v="Abv"/>
  </r>
  <r>
    <s v="OtsLGRF23S"/>
    <s v="OtsLGRF23S_1384"/>
    <s v="C-01384"/>
    <d v="2023-08-25T00:00:00"/>
    <x v="0"/>
    <s v="F"/>
    <n v="770"/>
    <x v="2"/>
    <x v="0"/>
    <s v="NA"/>
    <s v="3DD.003D7E4DB2"/>
    <s v="NA"/>
    <s v="F"/>
    <x v="0"/>
    <s v="OtsNPFH19S_1_3348"/>
    <s v="OtsNPFH19S_1_3096"/>
    <x v="2"/>
    <x v="1"/>
    <x v="1"/>
    <s v="FALL"/>
    <n v="1"/>
    <x v="13"/>
    <n v="0.99705232300000002"/>
    <n v="1"/>
    <x v="1"/>
    <n v="1.4285714285714286"/>
    <n v="1.4402857142857144"/>
    <n v="5.7611428571428576"/>
    <s v="Abv"/>
  </r>
  <r>
    <s v="OtsLGRF23S"/>
    <s v="OtsLGRF23S_1385"/>
    <s v="C-01385"/>
    <d v="2023-08-25T00:00:00"/>
    <x v="0"/>
    <s v="F"/>
    <n v="750"/>
    <x v="1"/>
    <x v="0"/>
    <s v="NA"/>
    <s v="3DD.003D7E4DBF"/>
    <s v="NA"/>
    <s v="F"/>
    <x v="0"/>
    <s v="OtsLYON19S_1_1805"/>
    <s v="OtsLYON19S_1_1514"/>
    <x v="1"/>
    <x v="1"/>
    <x v="1"/>
    <s v="FALL"/>
    <n v="1"/>
    <x v="1"/>
    <n v="0.95971980899999998"/>
    <n v="1"/>
    <x v="1"/>
    <n v="1.4285714285714286"/>
    <n v="1.4402857142857144"/>
    <n v="5.7611428571428576"/>
    <s v="Abv"/>
  </r>
  <r>
    <s v="OtsLGRF23S"/>
    <s v="OtsLGRF23S_1386"/>
    <s v="C-01386"/>
    <d v="2023-08-25T00:00:00"/>
    <x v="0"/>
    <s v="F"/>
    <n v="710"/>
    <x v="10"/>
    <x v="0"/>
    <s v="NA"/>
    <s v="3DD.003D7E4DA6"/>
    <s v="NA"/>
    <s v="F"/>
    <x v="0"/>
    <s v="OtsLYON19S_1_0144"/>
    <s v="OtsLYON19S_1_0201"/>
    <x v="1"/>
    <x v="1"/>
    <x v="1"/>
    <s v="FALL"/>
    <n v="1"/>
    <x v="4"/>
    <n v="0.95971980899999998"/>
    <n v="1"/>
    <x v="5"/>
    <n v="1.4285714285714286"/>
    <n v="1.4402857142857144"/>
    <n v="5.7611428571428576"/>
    <s v="Abv"/>
  </r>
  <r>
    <s v="OtsLGRF23S"/>
    <s v="OtsLGRF23S_1387"/>
    <s v="C-01387"/>
    <d v="2023-08-25T00:00:00"/>
    <x v="0"/>
    <s v="F"/>
    <n v="740"/>
    <x v="12"/>
    <x v="0"/>
    <s v="NA"/>
    <s v="3DD.003D7E4D95"/>
    <s v="NA"/>
    <s v="F"/>
    <x v="0"/>
    <s v="NA"/>
    <s v="NA"/>
    <x v="0"/>
    <x v="0"/>
    <x v="0"/>
    <s v="FALL"/>
    <n v="0.999999999999998"/>
    <x v="0"/>
    <e v="#N/A"/>
    <n v="1"/>
    <x v="1"/>
    <n v="1.4285714285714286"/>
    <n v="1.4402857142857144"/>
    <n v="5.7611428571428576"/>
    <s v="Abv"/>
  </r>
  <r>
    <s v="OtsLGRF23S"/>
    <s v="OtsLGRF23S_1389"/>
    <s v="C-01389"/>
    <d v="2023-08-25T00:00:00"/>
    <x v="0"/>
    <s v="M"/>
    <n v="770"/>
    <x v="2"/>
    <x v="0"/>
    <s v="NA"/>
    <s v="3DD.003D7E4DC1"/>
    <s v="NA"/>
    <s v="M"/>
    <x v="1"/>
    <s v="OtsLYON19S_1_1844"/>
    <s v="OtsLYON19S_1_1599"/>
    <x v="1"/>
    <x v="1"/>
    <x v="1"/>
    <s v="FALL"/>
    <n v="1"/>
    <x v="1"/>
    <n v="0.95971980899999998"/>
    <n v="1"/>
    <x v="1"/>
    <n v="1.4285714285714286"/>
    <n v="1.4402857142857144"/>
    <n v="5.7611428571428576"/>
    <s v="Abv"/>
  </r>
  <r>
    <s v="OtsLGRF23S"/>
    <s v="OtsLGRF23S_1391"/>
    <s v="C-01391"/>
    <d v="2023-08-25T00:00:00"/>
    <x v="0"/>
    <s v="M"/>
    <n v="790"/>
    <x v="0"/>
    <x v="0"/>
    <s v="NA"/>
    <s v="3DD.003D7E4DD0"/>
    <s v="NA"/>
    <s v="M"/>
    <x v="1"/>
    <s v="OtsLYON19S_1_1872"/>
    <s v="OtsLYON19S_1_1666"/>
    <x v="1"/>
    <x v="1"/>
    <x v="1"/>
    <s v="FALL"/>
    <n v="0.999999999999998"/>
    <x v="1"/>
    <n v="0.95971980899999998"/>
    <n v="1"/>
    <x v="0"/>
    <n v="1.4285714285714286"/>
    <n v="1.4402857142857144"/>
    <n v="5.7611428571428576"/>
    <s v="Abv"/>
  </r>
  <r>
    <s v="OtsLGRF23S"/>
    <s v="OtsLGRF23S_1392"/>
    <s v="C-01392"/>
    <d v="2023-08-25T00:00:00"/>
    <x v="0"/>
    <s v="F"/>
    <n v="800"/>
    <x v="4"/>
    <x v="1"/>
    <n v="1"/>
    <s v="3DD.003D7E4D81"/>
    <s v="NA"/>
    <s v="F"/>
    <x v="0"/>
    <s v="NA"/>
    <s v="NA"/>
    <x v="0"/>
    <x v="0"/>
    <x v="0"/>
    <s v="FALL"/>
    <n v="0.999999999999997"/>
    <x v="8"/>
    <e v="#N/A"/>
    <n v="1"/>
    <x v="0"/>
    <n v="1.4285714285714286"/>
    <n v="1.4402857142857144"/>
    <n v="5.7611428571428576"/>
    <s v="Abv"/>
  </r>
  <r>
    <s v="OtsLGRF23S"/>
    <s v="OtsLGRF23S_1393"/>
    <s v="C-01393"/>
    <d v="2023-08-25T00:00:00"/>
    <x v="0"/>
    <s v="F"/>
    <n v="760"/>
    <x v="6"/>
    <x v="0"/>
    <s v="NA"/>
    <s v="3DD.003D7E4DA5"/>
    <s v="NA"/>
    <s v="F"/>
    <x v="0"/>
    <s v="NA"/>
    <s v="NA"/>
    <x v="0"/>
    <x v="0"/>
    <x v="0"/>
    <s v="FALL"/>
    <n v="1"/>
    <x v="0"/>
    <e v="#N/A"/>
    <n v="1"/>
    <x v="1"/>
    <n v="1.4285714285714286"/>
    <n v="1.4402857142857144"/>
    <n v="5.7611428571428576"/>
    <s v="Abv"/>
  </r>
  <r>
    <s v="OtsLGRF23S"/>
    <s v="OtsLGRF23S_1399"/>
    <s v="C-01399"/>
    <d v="2023-08-25T00:00:00"/>
    <x v="0"/>
    <s v="F"/>
    <n v="790"/>
    <x v="0"/>
    <x v="0"/>
    <s v="NA"/>
    <s v="3DD.003D7E4D9A"/>
    <s v="NA"/>
    <s v="F"/>
    <x v="0"/>
    <s v="OtsNPFH19S_1_2313"/>
    <s v="OtsNPFH19S_1_2023"/>
    <x v="2"/>
    <x v="1"/>
    <x v="1"/>
    <s v="FALL"/>
    <n v="1"/>
    <x v="2"/>
    <n v="0.99705232300000002"/>
    <n v="1"/>
    <x v="0"/>
    <n v="1.4285714285714286"/>
    <n v="1.4402857142857144"/>
    <n v="5.7611428571428576"/>
    <s v="Abv"/>
  </r>
  <r>
    <s v="OtsLGRF23S"/>
    <s v="OtsLGRF23S_1401"/>
    <s v="C-01401"/>
    <d v="2023-08-25T00:00:00"/>
    <x v="0"/>
    <s v="F"/>
    <n v="770"/>
    <x v="2"/>
    <x v="0"/>
    <s v="NA"/>
    <s v="3DD.003D7E4DC6"/>
    <s v="NA"/>
    <s v="F"/>
    <x v="0"/>
    <s v="OtsLYON19S_1_0577"/>
    <s v="OtsLYON19S_1_0499"/>
    <x v="1"/>
    <x v="1"/>
    <x v="1"/>
    <s v="FALL"/>
    <n v="1"/>
    <x v="7"/>
    <n v="0.95971980899999998"/>
    <n v="1"/>
    <x v="1"/>
    <n v="1.4285714285714286"/>
    <n v="1.4402857142857144"/>
    <n v="5.7611428571428576"/>
    <s v="Blw"/>
  </r>
  <r>
    <s v="OtsLGRF23S"/>
    <s v="OtsLGRF23S_1402"/>
    <s v="C-01402"/>
    <d v="2023-08-25T00:00:00"/>
    <x v="0"/>
    <s v="F"/>
    <n v="750"/>
    <x v="1"/>
    <x v="0"/>
    <s v="NA"/>
    <s v="3DD.003D7E4DCB"/>
    <s v="NA"/>
    <s v="F"/>
    <x v="0"/>
    <s v="OtsLYON19S_1_0578"/>
    <s v="OtsLYON19S_1_0601"/>
    <x v="1"/>
    <x v="1"/>
    <x v="1"/>
    <s v="FALL"/>
    <n v="1"/>
    <x v="7"/>
    <n v="0.95971980899999998"/>
    <n v="1"/>
    <x v="1"/>
    <n v="1.4285714285714286"/>
    <n v="1.4402857142857144"/>
    <n v="5.7611428571428576"/>
    <s v="Blw"/>
  </r>
  <r>
    <s v="OtsLGRF23S"/>
    <s v="OtsLGRF23S_1405"/>
    <s v="C-01405"/>
    <d v="2023-08-25T00:00:00"/>
    <x v="0"/>
    <s v="F"/>
    <n v="800"/>
    <x v="4"/>
    <x v="0"/>
    <s v="NA"/>
    <s v="3DD.003D7E57AD"/>
    <s v="NA"/>
    <s v="F"/>
    <x v="0"/>
    <s v="OtsLYON19S_1_0529"/>
    <s v="OtsLYON19S_1_0369"/>
    <x v="1"/>
    <x v="1"/>
    <x v="1"/>
    <s v="FALL"/>
    <n v="1"/>
    <x v="3"/>
    <n v="0.95971980899999998"/>
    <n v="1"/>
    <x v="0"/>
    <n v="1.4285714285714286"/>
    <n v="1.4402857142857144"/>
    <n v="5.7611428571428576"/>
    <s v="Abv"/>
  </r>
  <r>
    <s v="OtsLGRF23S"/>
    <s v="OtsLGRF23S_1407"/>
    <s v="C-01407"/>
    <d v="2023-08-25T00:00:00"/>
    <x v="0"/>
    <s v="M"/>
    <n v="820"/>
    <x v="19"/>
    <x v="0"/>
    <s v="NA"/>
    <s v="3DD.003D7E57C6"/>
    <s v="NA"/>
    <s v="M"/>
    <x v="1"/>
    <s v="OtsLYON19S_1_0554"/>
    <s v="OtsLYON19S_1_0444"/>
    <x v="1"/>
    <x v="1"/>
    <x v="1"/>
    <s v="FALL"/>
    <n v="1"/>
    <x v="7"/>
    <n v="0.95971980899999998"/>
    <n v="1"/>
    <x v="0"/>
    <n v="1.4285714285714286"/>
    <n v="1.4402857142857144"/>
    <n v="5.7611428571428576"/>
    <s v="Blw"/>
  </r>
  <r>
    <s v="OtsLGRF23S"/>
    <s v="OtsLGRF23S_1408"/>
    <s v="C-01408"/>
    <d v="2023-08-25T00:00:00"/>
    <x v="0"/>
    <s v="F"/>
    <n v="790"/>
    <x v="0"/>
    <x v="0"/>
    <s v="NA"/>
    <s v="3DD.003D7E57FD"/>
    <s v="NA"/>
    <s v="F"/>
    <x v="0"/>
    <s v="OtsLYON19S_1_1855"/>
    <s v="OtsLYON19S_1_1600"/>
    <x v="1"/>
    <x v="1"/>
    <x v="1"/>
    <s v="FALL"/>
    <n v="1"/>
    <x v="1"/>
    <n v="0.95971980899999998"/>
    <n v="1"/>
    <x v="0"/>
    <n v="1.4285714285714286"/>
    <n v="1.4402857142857144"/>
    <n v="5.7611428571428576"/>
    <s v="Abv"/>
  </r>
  <r>
    <s v="OtsLGRF23S"/>
    <s v="OtsLGRF23S_1409"/>
    <s v="C-01409"/>
    <d v="2023-08-25T00:00:00"/>
    <x v="0"/>
    <s v="F"/>
    <n v="790"/>
    <x v="0"/>
    <x v="0"/>
    <s v="NA"/>
    <s v="3DD.003D7E57F9"/>
    <s v="NA"/>
    <s v="F"/>
    <x v="0"/>
    <s v="OtsLYON19S_1_0140"/>
    <s v="OtsLYON19S_1_0098"/>
    <x v="1"/>
    <x v="1"/>
    <x v="1"/>
    <s v="FALL"/>
    <n v="1"/>
    <x v="4"/>
    <n v="0.95971980899999998"/>
    <n v="1"/>
    <x v="0"/>
    <n v="1.4285714285714286"/>
    <n v="1.4402857142857144"/>
    <n v="5.7611428571428576"/>
    <s v="Abv"/>
  </r>
  <r>
    <s v="OtsLGRF23S"/>
    <s v="OtsLGRF23S_1411"/>
    <s v="C-01411"/>
    <d v="2023-08-26T00:00:00"/>
    <x v="0"/>
    <s v="M"/>
    <n v="800"/>
    <x v="4"/>
    <x v="1"/>
    <n v="1"/>
    <s v="3DD.003D7E57B6"/>
    <s v="NA"/>
    <s v="M"/>
    <x v="1"/>
    <s v="OtsLYON19S_1_0119"/>
    <s v="OtsLYON19S_1_0039"/>
    <x v="1"/>
    <x v="1"/>
    <x v="1"/>
    <s v="FALL"/>
    <n v="1"/>
    <x v="4"/>
    <n v="0.95971980899999998"/>
    <n v="1"/>
    <x v="0"/>
    <n v="1.4285714285714286"/>
    <n v="1.4402857142857144"/>
    <n v="5.7611428571428576"/>
    <s v="Abv"/>
  </r>
  <r>
    <s v="OtsLGRF23S"/>
    <s v="OtsLGRF23S_1412"/>
    <s v="C-01412"/>
    <d v="2023-08-26T00:00:00"/>
    <x v="0"/>
    <s v="F"/>
    <n v="810"/>
    <x v="9"/>
    <x v="0"/>
    <s v="NA"/>
    <s v="3DD.003D7E57ED"/>
    <s v="NA"/>
    <s v="F"/>
    <x v="0"/>
    <s v="OtsLYON19S_1_0577"/>
    <s v="OtsLYON19S_1_0499"/>
    <x v="1"/>
    <x v="1"/>
    <x v="1"/>
    <s v="FALL"/>
    <n v="0.999999999999997"/>
    <x v="7"/>
    <n v="0.95971980899999998"/>
    <n v="1"/>
    <x v="0"/>
    <n v="1.4285714285714286"/>
    <n v="1.4402857142857144"/>
    <n v="5.7611428571428576"/>
    <s v="Blw"/>
  </r>
  <r>
    <s v="OtsLGRF23S"/>
    <s v="OtsLGRF23S_1414"/>
    <s v="C-01414"/>
    <d v="2023-08-26T00:00:00"/>
    <x v="0"/>
    <s v="F"/>
    <n v="730"/>
    <x v="16"/>
    <x v="0"/>
    <s v="NA"/>
    <s v="3DD.003D7E57F6"/>
    <s v="NA"/>
    <s v="F"/>
    <x v="0"/>
    <s v="OtsLYON19S_1_0132"/>
    <s v="OtsLYON19S_1_0086"/>
    <x v="1"/>
    <x v="1"/>
    <x v="1"/>
    <s v="FALL"/>
    <n v="0.999999999999998"/>
    <x v="4"/>
    <n v="0.95971980899999998"/>
    <n v="1"/>
    <x v="1"/>
    <n v="1.4285714285714286"/>
    <n v="1.4402857142857144"/>
    <n v="5.7611428571428576"/>
    <s v="Abv"/>
  </r>
  <r>
    <s v="OtsLGRF23S"/>
    <s v="OtsLGRF23S_1415"/>
    <s v="C-01415"/>
    <d v="2023-08-26T00:00:00"/>
    <x v="0"/>
    <s v="F"/>
    <n v="800"/>
    <x v="4"/>
    <x v="0"/>
    <s v="NA"/>
    <s v="3DD.003D7E57CF"/>
    <s v="NA"/>
    <s v="F"/>
    <x v="0"/>
    <s v="NA"/>
    <s v="NA"/>
    <x v="0"/>
    <x v="0"/>
    <x v="0"/>
    <s v="FALL"/>
    <n v="0.999999999999998"/>
    <x v="0"/>
    <e v="#N/A"/>
    <n v="1"/>
    <x v="0"/>
    <n v="1.4285714285714286"/>
    <n v="1.4402857142857144"/>
    <n v="5.7611428571428576"/>
    <s v="Abv"/>
  </r>
  <r>
    <s v="OtsLGRF23S"/>
    <s v="OtsLGRF23S_1416"/>
    <s v="C-01416"/>
    <d v="2023-08-26T00:00:00"/>
    <x v="0"/>
    <s v="F"/>
    <n v="760"/>
    <x v="6"/>
    <x v="0"/>
    <s v="NA"/>
    <s v="3DD.003D7E57F0"/>
    <s v="NA"/>
    <s v="F"/>
    <x v="0"/>
    <s v="OtsLYON19S_1_0577"/>
    <s v="OtsLYON19S_1_0499"/>
    <x v="1"/>
    <x v="1"/>
    <x v="1"/>
    <s v="FALL"/>
    <n v="1"/>
    <x v="7"/>
    <n v="0.95971980899999998"/>
    <n v="1"/>
    <x v="1"/>
    <n v="1.4285714285714286"/>
    <n v="1.4402857142857144"/>
    <n v="5.7611428571428576"/>
    <s v="Blw"/>
  </r>
  <r>
    <s v="OtsLGRF23S"/>
    <s v="OtsLGRF23S_1420"/>
    <s v="C-01420"/>
    <d v="2023-08-26T00:00:00"/>
    <x v="0"/>
    <s v="F"/>
    <n v="830"/>
    <x v="15"/>
    <x v="0"/>
    <s v="NA"/>
    <s v="3DD.003D7E57B0"/>
    <s v="NA"/>
    <s v="F"/>
    <x v="0"/>
    <s v="OtsLYON19S_1_0140"/>
    <s v="OtsLYON19S_1_0098"/>
    <x v="1"/>
    <x v="1"/>
    <x v="1"/>
    <s v="FALL"/>
    <n v="1"/>
    <x v="4"/>
    <n v="0.95971980899999998"/>
    <n v="1"/>
    <x v="2"/>
    <n v="1.4285714285714286"/>
    <n v="1.4402857142857144"/>
    <n v="5.7611428571428576"/>
    <s v="Abv"/>
  </r>
  <r>
    <s v="OtsLGRF23S"/>
    <s v="OtsLGRF23S_1421"/>
    <s v="C-01421"/>
    <d v="2023-08-26T00:00:00"/>
    <x v="0"/>
    <s v="F"/>
    <n v="810"/>
    <x v="9"/>
    <x v="0"/>
    <s v="NA"/>
    <s v="3DD.003D7E57D0"/>
    <s v="NA"/>
    <s v="F"/>
    <x v="0"/>
    <s v="OtsLYON19S_1_1392"/>
    <s v="OtsLYON19S_1_1488"/>
    <x v="1"/>
    <x v="1"/>
    <x v="1"/>
    <s v="FALL"/>
    <n v="1"/>
    <x v="1"/>
    <n v="0.95971980899999998"/>
    <n v="1"/>
    <x v="0"/>
    <n v="1.4285714285714286"/>
    <n v="1.4402857142857144"/>
    <n v="5.7611428571428576"/>
    <s v="Abv"/>
  </r>
  <r>
    <s v="OtsLGRF23S"/>
    <s v="OtsLGRF23S_1422"/>
    <s v="C-01422"/>
    <d v="2023-08-26T00:00:00"/>
    <x v="0"/>
    <s v="M"/>
    <n v="790"/>
    <x v="0"/>
    <x v="0"/>
    <s v="NA"/>
    <s v="3DD.003D7E579E"/>
    <s v="NA"/>
    <s v="M"/>
    <x v="1"/>
    <s v="OtsNPFH19S_1_2316"/>
    <s v="OtsNPFH19S_1_2048"/>
    <x v="2"/>
    <x v="1"/>
    <x v="1"/>
    <s v="FALL"/>
    <n v="1"/>
    <x v="10"/>
    <n v="0.99705232300000002"/>
    <n v="1"/>
    <x v="0"/>
    <n v="1.4285714285714286"/>
    <n v="1.4402857142857144"/>
    <n v="5.7611428571428576"/>
    <s v="Abv"/>
  </r>
  <r>
    <s v="OtsLGRF23S"/>
    <s v="OtsLGRF23S_1423"/>
    <s v="C-01423"/>
    <d v="2023-08-26T00:00:00"/>
    <x v="0"/>
    <s v="F"/>
    <n v="820"/>
    <x v="19"/>
    <x v="0"/>
    <s v="NA"/>
    <s v="3DD.003D7E57AB"/>
    <s v="NA"/>
    <s v="F"/>
    <x v="0"/>
    <s v="NA"/>
    <s v="NA"/>
    <x v="0"/>
    <x v="0"/>
    <x v="0"/>
    <s v="FALL"/>
    <n v="1"/>
    <x v="0"/>
    <e v="#N/A"/>
    <n v="1"/>
    <x v="0"/>
    <n v="1.4285714285714286"/>
    <n v="1.4402857142857144"/>
    <n v="5.7611428571428576"/>
    <s v="Abv"/>
  </r>
  <r>
    <s v="OtsLGRF23S"/>
    <s v="OtsLGRF23S_1424"/>
    <s v="C-01424"/>
    <d v="2023-08-26T00:00:00"/>
    <x v="0"/>
    <s v="F"/>
    <n v="810"/>
    <x v="9"/>
    <x v="1"/>
    <n v="1"/>
    <s v="3DD.003D7E57C0"/>
    <s v="NA"/>
    <s v="F"/>
    <x v="0"/>
    <s v="OtsLYON19S_1_1841"/>
    <s v="OtsLYON19S_1_1590"/>
    <x v="1"/>
    <x v="1"/>
    <x v="1"/>
    <s v="FALL"/>
    <n v="0.999999999999998"/>
    <x v="1"/>
    <n v="0.95971980899999998"/>
    <n v="1"/>
    <x v="0"/>
    <n v="1.4285714285714286"/>
    <n v="1.4402857142857144"/>
    <n v="5.7611428571428576"/>
    <s v="Abv"/>
  </r>
  <r>
    <s v="OtsLGRF23S"/>
    <s v="OtsLGRF23S_1425"/>
    <s v="C-01425"/>
    <d v="2023-08-26T00:00:00"/>
    <x v="0"/>
    <s v="M"/>
    <n v="790"/>
    <x v="0"/>
    <x v="0"/>
    <s v="NA"/>
    <s v="3DD.003D7E57EC"/>
    <s v="NA"/>
    <s v="F"/>
    <x v="0"/>
    <s v="OtsLYON19S_1_1104"/>
    <s v="OtsLYON19S_1_0913"/>
    <x v="1"/>
    <x v="1"/>
    <x v="1"/>
    <s v="FALL"/>
    <n v="1"/>
    <x v="6"/>
    <n v="0.95971980899999998"/>
    <n v="1"/>
    <x v="0"/>
    <n v="1.4285714285714286"/>
    <n v="1.4402857142857144"/>
    <n v="5.7611428571428576"/>
    <s v="Abv"/>
  </r>
  <r>
    <s v="OtsLGRF23S"/>
    <s v="OtsLGRF23S_1426"/>
    <s v="C-01426"/>
    <d v="2023-08-26T00:00:00"/>
    <x v="0"/>
    <s v="F"/>
    <n v="770"/>
    <x v="2"/>
    <x v="0"/>
    <s v="NA"/>
    <s v="3DD.003D7E57BB"/>
    <s v="NA"/>
    <s v="F"/>
    <x v="0"/>
    <s v="OtsNPFH19S_1_3325"/>
    <s v="OtsNPFH19S_1_3009"/>
    <x v="2"/>
    <x v="1"/>
    <x v="1"/>
    <s v="FALL"/>
    <n v="1"/>
    <x v="9"/>
    <n v="0.99705232300000002"/>
    <n v="1"/>
    <x v="1"/>
    <n v="1.4285714285714286"/>
    <n v="1.4402857142857144"/>
    <n v="5.7611428571428576"/>
    <s v="Abv"/>
  </r>
  <r>
    <s v="OtsLGRF23S"/>
    <s v="OtsLGRF23S_1429"/>
    <s v="C-01429"/>
    <d v="2023-08-26T00:00:00"/>
    <x v="0"/>
    <s v="M"/>
    <n v="850"/>
    <x v="14"/>
    <x v="1"/>
    <n v="1"/>
    <s v="3DD.003D7E57A8"/>
    <s v="NA"/>
    <s v="M"/>
    <x v="1"/>
    <s v="OtsLYON19S_1_0542"/>
    <s v="OtsLYON19S_1_0405"/>
    <x v="1"/>
    <x v="1"/>
    <x v="1"/>
    <s v="FALL"/>
    <n v="0.999999999999997"/>
    <x v="7"/>
    <n v="0.95971980899999998"/>
    <n v="1"/>
    <x v="2"/>
    <n v="1.4285714285714286"/>
    <n v="1.4402857142857144"/>
    <n v="5.7611428571428576"/>
    <s v="Blw"/>
  </r>
  <r>
    <s v="OtsLGRF23S"/>
    <s v="OtsLGRF23S_1430"/>
    <s v="C-01430"/>
    <d v="2023-08-26T00:00:00"/>
    <x v="0"/>
    <s v="F"/>
    <n v="770"/>
    <x v="2"/>
    <x v="0"/>
    <s v="NA"/>
    <s v="3DD.003D7E57D5"/>
    <s v="NA"/>
    <s v="F"/>
    <x v="0"/>
    <s v="OtsLYON19S_1_0714"/>
    <s v="OtsLYON19S_1_0813"/>
    <x v="1"/>
    <x v="1"/>
    <x v="1"/>
    <s v="FALL"/>
    <n v="0.999999999999997"/>
    <x v="6"/>
    <n v="0.95971980899999998"/>
    <n v="1"/>
    <x v="1"/>
    <n v="1.4285714285714286"/>
    <n v="1.4402857142857144"/>
    <n v="5.7611428571428576"/>
    <s v="Abv"/>
  </r>
  <r>
    <s v="OtsLGRF23S"/>
    <s v="OtsLGRF23S_1431"/>
    <s v="C-01431"/>
    <d v="2023-08-26T00:00:00"/>
    <x v="0"/>
    <s v="F"/>
    <n v="830"/>
    <x v="15"/>
    <x v="0"/>
    <s v="NA"/>
    <s v="3DD.003D7E579F"/>
    <s v="NA"/>
    <s v="F"/>
    <x v="0"/>
    <s v="OtsLYON18S_1_0118"/>
    <s v="OtsLYON18S_1_0208"/>
    <x v="3"/>
    <x v="2"/>
    <x v="2"/>
    <s v="FALL"/>
    <n v="0.999999999999997"/>
    <x v="4"/>
    <n v="0.80551598400000002"/>
    <n v="1"/>
    <x v="2"/>
    <n v="1.4285714285714286"/>
    <n v="1.4402857142857144"/>
    <n v="5.7611428571428576"/>
    <s v="Abv"/>
  </r>
  <r>
    <s v="OtsLGRF23S"/>
    <s v="OtsLGRF23S_1432"/>
    <s v="C-01432"/>
    <d v="2023-08-26T00:00:00"/>
    <x v="0"/>
    <s v="M"/>
    <n v="810"/>
    <x v="9"/>
    <x v="1"/>
    <n v="1"/>
    <s v="3DD.003D7E57C7"/>
    <s v="NA"/>
    <s v="M"/>
    <x v="1"/>
    <s v="OtsLYON19S_1_0551"/>
    <s v="OtsLYON19S_1_0418"/>
    <x v="1"/>
    <x v="1"/>
    <x v="1"/>
    <s v="FALL"/>
    <n v="1"/>
    <x v="7"/>
    <n v="0.95971980899999998"/>
    <n v="1"/>
    <x v="0"/>
    <n v="1.4285714285714286"/>
    <n v="1.4402857142857144"/>
    <n v="5.7611428571428576"/>
    <s v="Blw"/>
  </r>
  <r>
    <s v="OtsLGRF23S"/>
    <s v="OtsLGRF23S_1433"/>
    <s v="C-01433"/>
    <d v="2023-08-26T00:00:00"/>
    <x v="0"/>
    <s v="F"/>
    <n v="810"/>
    <x v="9"/>
    <x v="1"/>
    <n v="1"/>
    <s v="3DD.003D7E579A"/>
    <s v="NA"/>
    <s v="F"/>
    <x v="0"/>
    <s v="OtsLYON19S_1_1361"/>
    <s v="OtsLYON19S_1_1419"/>
    <x v="1"/>
    <x v="1"/>
    <x v="1"/>
    <s v="FALL"/>
    <n v="1"/>
    <x v="17"/>
    <n v="0.95971980899999998"/>
    <n v="1"/>
    <x v="0"/>
    <n v="1.4285714285714286"/>
    <n v="1.4402857142857144"/>
    <n v="5.7611428571428576"/>
    <s v="Blw"/>
  </r>
  <r>
    <s v="OtsLGRF23S"/>
    <s v="OtsLGRF23S_1435"/>
    <s v="C-01435"/>
    <d v="2023-08-26T00:00:00"/>
    <x v="0"/>
    <s v="M"/>
    <n v="700"/>
    <x v="13"/>
    <x v="0"/>
    <s v="NA"/>
    <s v="3DD.003D7E57F4"/>
    <s v="NA"/>
    <s v="F"/>
    <x v="0"/>
    <s v="OtsLYON19S_1_0570"/>
    <s v="OtsLYON19S_1_0482"/>
    <x v="1"/>
    <x v="1"/>
    <x v="1"/>
    <s v="FALL"/>
    <n v="1"/>
    <x v="7"/>
    <n v="0.95971980899999998"/>
    <n v="1"/>
    <x v="5"/>
    <n v="1.4285714285714286"/>
    <n v="1.4402857142857144"/>
    <n v="5.7611428571428576"/>
    <s v="Blw"/>
  </r>
  <r>
    <s v="OtsLGRF23S"/>
    <s v="OtsLGRF23S_1436"/>
    <s v="C-01436"/>
    <d v="2023-08-26T00:00:00"/>
    <x v="0"/>
    <s v="M"/>
    <n v="790"/>
    <x v="0"/>
    <x v="0"/>
    <s v="NA"/>
    <s v="3DD.003D7E57CB"/>
    <s v="NA"/>
    <s v="M"/>
    <x v="1"/>
    <s v="OtsLYON19S_1_0719"/>
    <s v="OtsLYON19S_1_0815"/>
    <x v="1"/>
    <x v="1"/>
    <x v="1"/>
    <s v="FALL"/>
    <n v="0.999999999999998"/>
    <x v="6"/>
    <n v="0.95971980899999998"/>
    <n v="1"/>
    <x v="0"/>
    <n v="1.4285714285714286"/>
    <n v="1.4402857142857144"/>
    <n v="5.7611428571428576"/>
    <s v="Abv"/>
  </r>
  <r>
    <s v="OtsLGRF23S"/>
    <s v="OtsLGRF23S_1437"/>
    <s v="C-01437"/>
    <d v="2023-08-26T00:00:00"/>
    <x v="0"/>
    <s v="F"/>
    <n v="790"/>
    <x v="0"/>
    <x v="0"/>
    <s v="NA"/>
    <s v="3DD.003D7E57E7"/>
    <s v="NA"/>
    <s v="F"/>
    <x v="0"/>
    <s v="OtsLYON19S_1_0148"/>
    <s v="OtsLYON19S_1_0209"/>
    <x v="1"/>
    <x v="1"/>
    <x v="1"/>
    <s v="FALL"/>
    <n v="1"/>
    <x v="3"/>
    <n v="0.95971980899999998"/>
    <n v="1"/>
    <x v="0"/>
    <n v="1.4285714285714286"/>
    <n v="1.4402857142857144"/>
    <n v="5.7611428571428576"/>
    <s v="Abv"/>
  </r>
  <r>
    <s v="OtsLGRF23S"/>
    <s v="OtsLGRF23S_1440"/>
    <s v="C-01440"/>
    <d v="2023-08-26T00:00:00"/>
    <x v="0"/>
    <s v="M"/>
    <n v="910"/>
    <x v="23"/>
    <x v="0"/>
    <s v="NA"/>
    <s v="3DD.003D7E57B9"/>
    <s v="NA"/>
    <s v="M"/>
    <x v="1"/>
    <s v="OtsLYON19S_1_1102"/>
    <s v="OtsLYON19S_1_0910"/>
    <x v="1"/>
    <x v="1"/>
    <x v="1"/>
    <s v="FALL"/>
    <n v="0.999999999999998"/>
    <x v="6"/>
    <n v="0.95971980899999998"/>
    <n v="1"/>
    <x v="4"/>
    <n v="1.4285714285714286"/>
    <n v="1.4402857142857144"/>
    <n v="5.7611428571428576"/>
    <s v="Abv"/>
  </r>
  <r>
    <s v="OtsLGRF23S"/>
    <s v="OtsLGRF23S_1441"/>
    <s v="C-01441"/>
    <d v="2023-08-26T00:00:00"/>
    <x v="0"/>
    <s v="F"/>
    <n v="770"/>
    <x v="2"/>
    <x v="0"/>
    <s v="NA"/>
    <s v="3DD.003D7E57F1"/>
    <s v="NA"/>
    <s v="F"/>
    <x v="0"/>
    <s v="OtsLYON19S_1_1713"/>
    <s v="OtsLYON19S_1_1922"/>
    <x v="1"/>
    <x v="1"/>
    <x v="1"/>
    <s v="FALL"/>
    <n v="0.999999999999999"/>
    <x v="1"/>
    <n v="0.95971980899999998"/>
    <n v="1"/>
    <x v="1"/>
    <n v="1.4285714285714286"/>
    <n v="1.4402857142857144"/>
    <n v="5.7611428571428576"/>
    <s v="Abv"/>
  </r>
  <r>
    <s v="OtsLGRF23S"/>
    <s v="OtsLGRF23S_1442"/>
    <s v="C-01442"/>
    <d v="2023-08-26T00:00:00"/>
    <x v="0"/>
    <s v="M"/>
    <n v="780"/>
    <x v="8"/>
    <x v="1"/>
    <n v="1"/>
    <s v="NA"/>
    <s v="NA"/>
    <s v="M"/>
    <x v="1"/>
    <s v="OtsLYON19S_1_0115"/>
    <s v="OtsLYON19S_1_0059"/>
    <x v="1"/>
    <x v="1"/>
    <x v="1"/>
    <s v="FALL"/>
    <n v="1"/>
    <x v="4"/>
    <n v="0.95971980899999998"/>
    <n v="1"/>
    <x v="0"/>
    <n v="1.4285714285714286"/>
    <n v="1.4402857142857144"/>
    <n v="5.7611428571428576"/>
    <s v="Abv"/>
  </r>
  <r>
    <s v="OtsLGRF23S"/>
    <s v="OtsLGRF23S_1443"/>
    <s v="C-01443"/>
    <d v="2023-08-26T00:00:00"/>
    <x v="0"/>
    <s v="M"/>
    <n v="730"/>
    <x v="16"/>
    <x v="0"/>
    <s v="NA"/>
    <s v="3DD.003D7E57FA"/>
    <s v="NA"/>
    <s v="M"/>
    <x v="1"/>
    <s v="OtsLYON19S_1_0563"/>
    <s v="OtsLYON19S_1_0617"/>
    <x v="1"/>
    <x v="1"/>
    <x v="1"/>
    <s v="FALL"/>
    <n v="0.999999999999995"/>
    <x v="6"/>
    <n v="0.95971980899999998"/>
    <n v="1"/>
    <x v="1"/>
    <n v="1.4285714285714286"/>
    <n v="1.4402857142857144"/>
    <n v="5.7611428571428576"/>
    <s v="Abv"/>
  </r>
  <r>
    <s v="OtsLGRF23S"/>
    <s v="OtsLGRF23S_1444"/>
    <s v="C-01444"/>
    <d v="2023-08-26T00:00:00"/>
    <x v="0"/>
    <s v="F"/>
    <n v="750"/>
    <x v="1"/>
    <x v="0"/>
    <s v="NA"/>
    <s v="3DD.003D7E57CC"/>
    <s v="NA"/>
    <s v="F"/>
    <x v="0"/>
    <s v="NA"/>
    <s v="NA"/>
    <x v="0"/>
    <x v="0"/>
    <x v="0"/>
    <s v="FALL"/>
    <n v="1"/>
    <x v="0"/>
    <e v="#N/A"/>
    <n v="1"/>
    <x v="1"/>
    <n v="1.4285714285714286"/>
    <n v="1.4402857142857144"/>
    <n v="5.7611428571428576"/>
    <s v="Abv"/>
  </r>
  <r>
    <s v="OtsLGRF23S"/>
    <s v="OtsLGRF23S_1450"/>
    <s v="C-01450"/>
    <d v="2023-08-26T00:00:00"/>
    <x v="0"/>
    <s v="F"/>
    <n v="790"/>
    <x v="0"/>
    <x v="0"/>
    <s v="NA"/>
    <s v="3DD.003D7E57E5"/>
    <s v="NA"/>
    <s v="F"/>
    <x v="0"/>
    <s v="OtsLYON19S_1_0121"/>
    <s v="OtsLYON19S_1_0035"/>
    <x v="1"/>
    <x v="1"/>
    <x v="1"/>
    <s v="FALL"/>
    <n v="1"/>
    <x v="4"/>
    <n v="0.95971980899999998"/>
    <n v="1"/>
    <x v="0"/>
    <n v="1.4285714285714286"/>
    <n v="1.4402857142857144"/>
    <n v="5.7611428571428576"/>
    <s v="Abv"/>
  </r>
  <r>
    <s v="OtsLGRF23S"/>
    <s v="OtsLGRF23S_1451"/>
    <s v="C-01451"/>
    <d v="2023-08-26T00:00:00"/>
    <x v="0"/>
    <s v="F"/>
    <n v="840"/>
    <x v="18"/>
    <x v="0"/>
    <s v="NA"/>
    <s v="3DD.003D7E57B7"/>
    <s v="NA"/>
    <s v="F"/>
    <x v="0"/>
    <s v="OtsNPFH18S_1_5326"/>
    <s v="OtsNPFH18S_1_5031"/>
    <x v="6"/>
    <x v="2"/>
    <x v="2"/>
    <s v="FALL"/>
    <n v="1"/>
    <x v="2"/>
    <n v="0.96828396500000002"/>
    <n v="1"/>
    <x v="2"/>
    <n v="1.4285714285714286"/>
    <n v="1.4402857142857144"/>
    <n v="5.7611428571428576"/>
    <s v="Abv"/>
  </r>
  <r>
    <s v="OtsLGRF23S"/>
    <s v="OtsLGRF23S_1452"/>
    <s v="C-01452"/>
    <d v="2023-08-26T00:00:00"/>
    <x v="0"/>
    <s v="F"/>
    <n v="780"/>
    <x v="8"/>
    <x v="1"/>
    <n v="1"/>
    <s v="NA"/>
    <s v="NA"/>
    <s v="F"/>
    <x v="0"/>
    <s v="OtsLYON19S_1_0554"/>
    <s v="OtsLYON19S_1_0444"/>
    <x v="1"/>
    <x v="1"/>
    <x v="1"/>
    <s v="FALL"/>
    <n v="0.999999999999998"/>
    <x v="7"/>
    <n v="0.95971980899999998"/>
    <n v="1"/>
    <x v="0"/>
    <n v="1.4285714285714286"/>
    <n v="1.4402857142857144"/>
    <n v="5.7611428571428576"/>
    <s v="Blw"/>
  </r>
  <r>
    <s v="OtsLGRF23S"/>
    <s v="OtsLGRF23S_1455"/>
    <s v="C-01455"/>
    <d v="2023-08-26T00:00:00"/>
    <x v="0"/>
    <s v="F"/>
    <n v="790"/>
    <x v="0"/>
    <x v="0"/>
    <s v="NA"/>
    <s v="3DD.003D7E57D1"/>
    <s v="NA"/>
    <s v="F"/>
    <x v="0"/>
    <s v="OtsLYON19S_1_0575"/>
    <s v="OtsLYON19S_1_0490"/>
    <x v="1"/>
    <x v="1"/>
    <x v="1"/>
    <s v="FALL"/>
    <n v="1"/>
    <x v="7"/>
    <n v="0.95971980899999998"/>
    <n v="1"/>
    <x v="0"/>
    <n v="1.4285714285714286"/>
    <n v="1.4402857142857144"/>
    <n v="5.7611428571428576"/>
    <s v="Blw"/>
  </r>
  <r>
    <s v="OtsLGRF23S"/>
    <s v="OtsLGRF23S_1459"/>
    <s v="C-01459"/>
    <d v="2023-08-26T00:00:00"/>
    <x v="0"/>
    <s v="F"/>
    <n v="740"/>
    <x v="12"/>
    <x v="0"/>
    <s v="NA"/>
    <s v="3DD.003D7E57A7"/>
    <s v="NA"/>
    <s v="F"/>
    <x v="0"/>
    <s v="OtsLYON19S_1_0108"/>
    <s v="OtsLYON19S_1_0007"/>
    <x v="1"/>
    <x v="1"/>
    <x v="1"/>
    <s v="FALL"/>
    <n v="1"/>
    <x v="4"/>
    <n v="0.95971980899999998"/>
    <n v="1"/>
    <x v="1"/>
    <n v="1.4285714285714286"/>
    <n v="1.4402857142857144"/>
    <n v="5.7611428571428576"/>
    <s v="Abv"/>
  </r>
  <r>
    <s v="OtsLGRF23S"/>
    <s v="OtsLGRF23S_1461"/>
    <s v="C-01461"/>
    <d v="2023-08-26T00:00:00"/>
    <x v="0"/>
    <s v="F"/>
    <n v="780"/>
    <x v="8"/>
    <x v="0"/>
    <s v="NA"/>
    <s v="3DD.003D7E57C2"/>
    <s v="NA"/>
    <s v="F"/>
    <x v="0"/>
    <s v="OtsLYON19S_1_0133"/>
    <s v="OtsLYON19S_1_0224"/>
    <x v="1"/>
    <x v="1"/>
    <x v="1"/>
    <s v="FALL"/>
    <n v="1"/>
    <x v="3"/>
    <n v="0.95971980899999998"/>
    <n v="1"/>
    <x v="0"/>
    <n v="1.4285714285714286"/>
    <n v="1.4402857142857144"/>
    <n v="5.7611428571428576"/>
    <s v="Abv"/>
  </r>
  <r>
    <s v="OtsLGRF23S"/>
    <s v="OtsLGRF23S_1462"/>
    <s v="C-01462"/>
    <d v="2023-08-26T00:00:00"/>
    <x v="0"/>
    <s v="M"/>
    <n v="530"/>
    <x v="25"/>
    <x v="0"/>
    <s v="NA"/>
    <s v="NA"/>
    <s v="NA"/>
    <s v="M"/>
    <x v="1"/>
    <s v="NA"/>
    <s v="NA"/>
    <x v="0"/>
    <x v="0"/>
    <x v="0"/>
    <s v="FALL"/>
    <n v="1"/>
    <x v="0"/>
    <e v="#N/A"/>
    <n v="1"/>
    <x v="8"/>
    <n v="1.4285714285714286"/>
    <n v="1.4402857142857144"/>
    <n v="5.7611428571428576"/>
    <s v="Abv"/>
  </r>
  <r>
    <s v="OtsLGRF23S"/>
    <s v="OtsLGRF23S_1466"/>
    <s v="C-01466"/>
    <d v="2023-08-26T00:00:00"/>
    <x v="0"/>
    <s v="F"/>
    <n v="880"/>
    <x v="22"/>
    <x v="0"/>
    <s v="NA"/>
    <s v="3DD.003D7E57DB"/>
    <s v="NA"/>
    <s v="F"/>
    <x v="0"/>
    <s v="NA"/>
    <s v="NA"/>
    <x v="0"/>
    <x v="0"/>
    <x v="0"/>
    <s v="FALL"/>
    <n v="1"/>
    <x v="0"/>
    <e v="#N/A"/>
    <n v="1"/>
    <x v="4"/>
    <n v="1.4285714285714286"/>
    <n v="1.4402857142857144"/>
    <n v="5.7611428571428576"/>
    <s v="Abv"/>
  </r>
  <r>
    <s v="OtsLGRF23S"/>
    <s v="OtsLGRF23S_1467"/>
    <s v="C-01467"/>
    <d v="2023-08-26T00:00:00"/>
    <x v="0"/>
    <s v="F"/>
    <n v="880"/>
    <x v="22"/>
    <x v="0"/>
    <s v="NA"/>
    <s v="3DD.003D7E57A9"/>
    <s v="NA"/>
    <s v="F"/>
    <x v="0"/>
    <s v="OtsLYON18S_1_1394"/>
    <s v="OtsLYON18S_1_1750"/>
    <x v="3"/>
    <x v="2"/>
    <x v="2"/>
    <s v="FALL"/>
    <n v="1"/>
    <x v="11"/>
    <n v="0.80551598400000002"/>
    <n v="1"/>
    <x v="4"/>
    <n v="1.4285714285714286"/>
    <n v="1.4402857142857144"/>
    <n v="5.7611428571428576"/>
    <s v="Blw"/>
  </r>
  <r>
    <s v="OtsLGRF23S"/>
    <s v="OtsLGRF23S_1468"/>
    <s v="C-01468"/>
    <d v="2023-08-26T00:00:00"/>
    <x v="0"/>
    <s v="M"/>
    <n v="770"/>
    <x v="2"/>
    <x v="0"/>
    <s v="NA"/>
    <s v="3DD.003D7E57DA"/>
    <s v="NA"/>
    <s v="M"/>
    <x v="1"/>
    <s v="OtsLYON19S_1_1395"/>
    <s v="OtsLYON19S_1_1495"/>
    <x v="1"/>
    <x v="1"/>
    <x v="1"/>
    <s v="FALL"/>
    <n v="1"/>
    <x v="1"/>
    <n v="0.95971980899999998"/>
    <n v="1"/>
    <x v="1"/>
    <n v="1.4285714285714286"/>
    <n v="1.4402857142857144"/>
    <n v="5.7611428571428576"/>
    <s v="Abv"/>
  </r>
  <r>
    <s v="OtsLGRF23S"/>
    <s v="OtsLGRF23S_1469"/>
    <s v="C-01469"/>
    <d v="2023-08-26T00:00:00"/>
    <x v="0"/>
    <s v="F"/>
    <n v="800"/>
    <x v="4"/>
    <x v="0"/>
    <s v="NA"/>
    <s v="3DD.003D7E57EA"/>
    <s v="NA"/>
    <s v="F"/>
    <x v="0"/>
    <s v="OtsLYON19S_1_0568"/>
    <s v="OtsLYON19S_1_0474"/>
    <x v="1"/>
    <x v="1"/>
    <x v="1"/>
    <s v="FALL"/>
    <n v="0.999999999999997"/>
    <x v="7"/>
    <n v="0.95971980899999998"/>
    <n v="1"/>
    <x v="0"/>
    <n v="1.4285714285714286"/>
    <n v="1.4402857142857144"/>
    <n v="5.7611428571428576"/>
    <s v="Blw"/>
  </r>
  <r>
    <s v="OtsLGRF23S"/>
    <s v="OtsLGRF23S_1472"/>
    <s v="C-01472"/>
    <d v="2023-08-26T00:00:00"/>
    <x v="0"/>
    <s v="F"/>
    <n v="820"/>
    <x v="19"/>
    <x v="0"/>
    <s v="NA"/>
    <s v="3DD.003D7E57AF"/>
    <s v="NA"/>
    <s v="F"/>
    <x v="0"/>
    <s v="NA"/>
    <s v="NA"/>
    <x v="0"/>
    <x v="0"/>
    <x v="0"/>
    <s v="FALL"/>
    <n v="1"/>
    <x v="0"/>
    <e v="#N/A"/>
    <n v="1"/>
    <x v="0"/>
    <n v="1.4285714285714286"/>
    <n v="1.4402857142857144"/>
    <n v="5.7611428571428576"/>
    <s v="Abv"/>
  </r>
  <r>
    <s v="OtsLGRF23S"/>
    <s v="OtsLGRF23S_1473"/>
    <s v="C-01473"/>
    <d v="2023-08-26T00:00:00"/>
    <x v="0"/>
    <s v="F"/>
    <n v="740"/>
    <x v="12"/>
    <x v="0"/>
    <s v="NA"/>
    <s v="3DD.003D7E57E3"/>
    <s v="NA"/>
    <s v="F"/>
    <x v="0"/>
    <s v="OtsLYON19S_1_1330"/>
    <s v="OtsLYON19S_1_1249"/>
    <x v="1"/>
    <x v="1"/>
    <x v="1"/>
    <s v="FALL"/>
    <n v="0.999999999999997"/>
    <x v="12"/>
    <n v="0.95971980899999998"/>
    <n v="1"/>
    <x v="1"/>
    <n v="1.4285714285714286"/>
    <n v="1.4402857142857144"/>
    <n v="5.7611428571428576"/>
    <s v="Abv"/>
  </r>
  <r>
    <s v="OtsLGRF23S"/>
    <s v="OtsLGRF23S_1474"/>
    <s v="C-01474"/>
    <d v="2023-08-26T00:00:00"/>
    <x v="0"/>
    <s v="M"/>
    <n v="800"/>
    <x v="4"/>
    <x v="1"/>
    <s v="NA"/>
    <s v="3DD.003D7E57F7"/>
    <s v="NA"/>
    <s v="M"/>
    <x v="1"/>
    <s v="NA"/>
    <s v="NA"/>
    <x v="0"/>
    <x v="0"/>
    <x v="0"/>
    <s v="FALL"/>
    <n v="1"/>
    <x v="8"/>
    <e v="#N/A"/>
    <n v="1"/>
    <x v="0"/>
    <n v="1.4285714285714286"/>
    <n v="1.4402857142857144"/>
    <n v="5.7611428571428576"/>
    <s v="Abv"/>
  </r>
  <r>
    <s v="OtsLGRF23S"/>
    <s v="OtsLGRF23S_1475"/>
    <s v="C-01475"/>
    <d v="2023-08-26T00:00:00"/>
    <x v="0"/>
    <s v="M"/>
    <n v="770"/>
    <x v="2"/>
    <x v="0"/>
    <s v="NA"/>
    <s v="3DD.003D7E57DD"/>
    <s v="NA"/>
    <s v="M"/>
    <x v="1"/>
    <s v="NA"/>
    <s v="NA"/>
    <x v="0"/>
    <x v="0"/>
    <x v="0"/>
    <s v="FALL"/>
    <n v="1"/>
    <x v="0"/>
    <e v="#N/A"/>
    <n v="1"/>
    <x v="1"/>
    <n v="1.4285714285714286"/>
    <n v="1.4402857142857144"/>
    <n v="5.7611428571428576"/>
    <s v="Abv"/>
  </r>
  <r>
    <s v="OtsLGRF23S"/>
    <s v="OtsLGRF23S_1476"/>
    <s v="C-01476"/>
    <d v="2023-08-26T00:00:00"/>
    <x v="0"/>
    <s v="F"/>
    <n v="730"/>
    <x v="16"/>
    <x v="0"/>
    <s v="NA"/>
    <s v="3DD.003D7E57CA"/>
    <s v="NA"/>
    <s v="F"/>
    <x v="0"/>
    <s v="OtsLYON19S_1_0142"/>
    <s v="OtsLYON19S_1_0206"/>
    <x v="1"/>
    <x v="1"/>
    <x v="1"/>
    <s v="FALL"/>
    <n v="1"/>
    <x v="4"/>
    <n v="0.95971980899999998"/>
    <n v="1"/>
    <x v="1"/>
    <n v="1.4285714285714286"/>
    <n v="1.4402857142857144"/>
    <n v="5.7611428571428576"/>
    <s v="Abv"/>
  </r>
  <r>
    <s v="OtsLGRF23S"/>
    <s v="OtsLGRF23S_1480"/>
    <s v="C-01480"/>
    <d v="2023-08-26T00:00:00"/>
    <x v="0"/>
    <s v="M"/>
    <n v="900"/>
    <x v="7"/>
    <x v="1"/>
    <n v="1"/>
    <s v="3DD.003D7E57BC"/>
    <s v="NA"/>
    <s v="M"/>
    <x v="1"/>
    <s v="OtsLYON19S_1_0709"/>
    <s v="OtsLYON19S_1_0809"/>
    <x v="1"/>
    <x v="1"/>
    <x v="1"/>
    <s v="FALL"/>
    <n v="0.999999999999999"/>
    <x v="6"/>
    <n v="0.95971980899999998"/>
    <n v="1"/>
    <x v="4"/>
    <n v="1.4285714285714286"/>
    <n v="1.4402857142857144"/>
    <n v="5.7611428571428576"/>
    <s v="Abv"/>
  </r>
  <r>
    <s v="OtsLGRF23S"/>
    <s v="OtsLGRF23S_1481"/>
    <s v="C-01481"/>
    <d v="2023-08-26T00:00:00"/>
    <x v="0"/>
    <s v="M"/>
    <n v="750"/>
    <x v="1"/>
    <x v="0"/>
    <s v="NA"/>
    <s v="3DD.003D7E57A4"/>
    <s v="NA"/>
    <s v="M"/>
    <x v="1"/>
    <s v="NA"/>
    <s v="NA"/>
    <x v="0"/>
    <x v="0"/>
    <x v="0"/>
    <s v="FALL"/>
    <n v="0.999999999999999"/>
    <x v="0"/>
    <e v="#N/A"/>
    <n v="1"/>
    <x v="1"/>
    <n v="1.4285714285714286"/>
    <n v="1.4402857142857144"/>
    <n v="5.7611428571428576"/>
    <s v="Abv"/>
  </r>
  <r>
    <s v="OtsLGRF23S"/>
    <s v="OtsLGRF23S_1482"/>
    <s v="C-01482"/>
    <d v="2023-08-26T00:00:00"/>
    <x v="0"/>
    <s v="F"/>
    <n v="820"/>
    <x v="19"/>
    <x v="0"/>
    <s v="NA"/>
    <s v="3DD.003D7E57E6"/>
    <s v="NA"/>
    <s v="M"/>
    <x v="1"/>
    <s v="OtsLYON18S_1_0719"/>
    <s v="OtsLYON18S_1_0587"/>
    <x v="3"/>
    <x v="2"/>
    <x v="2"/>
    <s v="FALL"/>
    <n v="0.999999999999996"/>
    <x v="3"/>
    <n v="0.80551598400000002"/>
    <n v="1"/>
    <x v="0"/>
    <n v="1.4285714285714286"/>
    <n v="1.4402857142857144"/>
    <n v="5.7611428571428576"/>
    <s v="Abv"/>
  </r>
  <r>
    <s v="OtsLGRF23S"/>
    <s v="OtsLGRF23S_1483"/>
    <s v="C-01483"/>
    <d v="2023-08-26T00:00:00"/>
    <x v="0"/>
    <s v="F"/>
    <n v="820"/>
    <x v="19"/>
    <x v="0"/>
    <s v="NA"/>
    <s v="3DD.003D7E57D3"/>
    <s v="NA"/>
    <s v="F"/>
    <x v="0"/>
    <s v="OtsLYON19S_1_0558"/>
    <s v="OtsLYON19S_1_0460"/>
    <x v="1"/>
    <x v="1"/>
    <x v="1"/>
    <s v="FALL"/>
    <n v="0.999999999999998"/>
    <x v="7"/>
    <n v="0.95971980899999998"/>
    <n v="1"/>
    <x v="0"/>
    <n v="1.4285714285714286"/>
    <n v="1.4402857142857144"/>
    <n v="5.7611428571428576"/>
    <s v="Blw"/>
  </r>
  <r>
    <s v="OtsLGRF23S"/>
    <s v="OtsLGRF23S_1484"/>
    <s v="C-01484"/>
    <d v="2023-08-26T00:00:00"/>
    <x v="0"/>
    <s v="F"/>
    <n v="800"/>
    <x v="4"/>
    <x v="0"/>
    <s v="NA"/>
    <s v="3DD.003D7E57F5"/>
    <s v="NA"/>
    <s v="F"/>
    <x v="0"/>
    <s v="OtsLYON19S_1_0129"/>
    <s v="OtsLYON19S_1_0077"/>
    <x v="1"/>
    <x v="1"/>
    <x v="1"/>
    <s v="FALL"/>
    <n v="1"/>
    <x v="4"/>
    <n v="0.95971980899999998"/>
    <n v="1"/>
    <x v="0"/>
    <n v="1.4285714285714286"/>
    <n v="1.4402857142857144"/>
    <n v="5.7611428571428576"/>
    <s v="Abv"/>
  </r>
  <r>
    <s v="OtsLGRF23S"/>
    <s v="OtsLGRF23S_1485"/>
    <s v="C-01485"/>
    <d v="2023-08-26T00:00:00"/>
    <x v="0"/>
    <s v="F"/>
    <n v="760"/>
    <x v="6"/>
    <x v="0"/>
    <s v="NA"/>
    <s v="3DD.003D7E57AC"/>
    <s v="NA"/>
    <s v="F"/>
    <x v="0"/>
    <s v="NA"/>
    <s v="NA"/>
    <x v="0"/>
    <x v="0"/>
    <x v="0"/>
    <s v="FALL"/>
    <n v="1"/>
    <x v="0"/>
    <e v="#N/A"/>
    <n v="1"/>
    <x v="1"/>
    <n v="1.4285714285714286"/>
    <n v="1.4402857142857144"/>
    <n v="5.7611428571428576"/>
    <s v="Abv"/>
  </r>
  <r>
    <s v="OtsLGRF23S"/>
    <s v="OtsLGRF23S_1486"/>
    <s v="C-01486"/>
    <d v="2023-08-26T00:00:00"/>
    <x v="0"/>
    <s v="F"/>
    <n v="750"/>
    <x v="1"/>
    <x v="0"/>
    <s v="NA"/>
    <s v="3DD.003D7E57D2"/>
    <s v="NA"/>
    <s v="F"/>
    <x v="0"/>
    <s v="OtsLYON19S_1_0106"/>
    <s v="OtsLYON19S_1_0014"/>
    <x v="1"/>
    <x v="1"/>
    <x v="1"/>
    <s v="FALL"/>
    <n v="0.999999999999995"/>
    <x v="4"/>
    <n v="0.95971980899999998"/>
    <n v="1"/>
    <x v="1"/>
    <n v="1.4285714285714286"/>
    <n v="1.4402857142857144"/>
    <n v="5.7611428571428576"/>
    <s v="Abv"/>
  </r>
  <r>
    <s v="OtsLGRF23S"/>
    <s v="OtsLGRF23S_1488"/>
    <s v="C-01488"/>
    <d v="2023-08-26T00:00:00"/>
    <x v="0"/>
    <s v="F"/>
    <n v="730"/>
    <x v="16"/>
    <x v="0"/>
    <s v="NA"/>
    <s v="3DD.003D7E57A6"/>
    <s v="NA"/>
    <s v="M"/>
    <x v="1"/>
    <s v="NA"/>
    <s v="NA"/>
    <x v="0"/>
    <x v="0"/>
    <x v="0"/>
    <s v="FALL"/>
    <n v="1"/>
    <x v="0"/>
    <e v="#N/A"/>
    <n v="1"/>
    <x v="1"/>
    <n v="1.4285714285714286"/>
    <n v="1.4402857142857144"/>
    <n v="5.7611428571428576"/>
    <s v="Abv"/>
  </r>
  <r>
    <s v="OtsLGRF23S"/>
    <s v="OtsLGRF23S_1489"/>
    <s v="C-01489"/>
    <d v="2023-08-26T00:00:00"/>
    <x v="0"/>
    <s v="M"/>
    <n v="760"/>
    <x v="6"/>
    <x v="0"/>
    <s v="NA"/>
    <s v="3DD.003D7E57EF"/>
    <s v="NA"/>
    <s v="M"/>
    <x v="1"/>
    <s v="OtsNPFH19S_1_2310"/>
    <s v="OtsNPFH19S_1_2014"/>
    <x v="2"/>
    <x v="1"/>
    <x v="1"/>
    <s v="FALL"/>
    <n v="0.999999999999998"/>
    <x v="2"/>
    <n v="0.99705232300000002"/>
    <n v="1"/>
    <x v="1"/>
    <n v="1.4285714285714286"/>
    <n v="1.4402857142857144"/>
    <n v="5.7611428571428576"/>
    <s v="Abv"/>
  </r>
  <r>
    <s v="OtsLGRF23S"/>
    <s v="OtsLGRF23S_1492"/>
    <s v="C-01492"/>
    <d v="2023-08-26T00:00:00"/>
    <x v="0"/>
    <s v="M"/>
    <n v="530"/>
    <x v="25"/>
    <x v="1"/>
    <n v="1"/>
    <s v="NA"/>
    <s v="NA"/>
    <s v="M"/>
    <x v="1"/>
    <s v="OtsLYON20S_1_1489"/>
    <s v="OtsLYON20S_1_1299"/>
    <x v="5"/>
    <x v="3"/>
    <x v="3"/>
    <s v="FALL"/>
    <n v="1"/>
    <x v="1"/>
    <n v="0.98961045999999997"/>
    <n v="1"/>
    <x v="8"/>
    <n v="1.4285714285714286"/>
    <n v="1.4402857142857144"/>
    <n v="5.7611428571428576"/>
    <s v="Abv"/>
  </r>
  <r>
    <s v="OtsLGRF23S"/>
    <s v="OtsLGRF23S_1493"/>
    <s v="C-01493"/>
    <d v="2023-08-26T00:00:00"/>
    <x v="0"/>
    <s v="M"/>
    <n v="950"/>
    <x v="21"/>
    <x v="0"/>
    <s v="NA"/>
    <s v="3DD.003D7E57AE"/>
    <s v="NA"/>
    <s v="M"/>
    <x v="1"/>
    <s v="OtsNPFH19S_1_3357"/>
    <s v="OtsNPFH19S_1_3066"/>
    <x v="2"/>
    <x v="1"/>
    <x v="1"/>
    <s v="FALL"/>
    <n v="0.999999999999998"/>
    <x v="13"/>
    <n v="0.99705232300000002"/>
    <n v="1"/>
    <x v="6"/>
    <n v="1.4285714285714286"/>
    <n v="1.4402857142857144"/>
    <n v="5.7611428571428576"/>
    <s v="Abv"/>
  </r>
  <r>
    <s v="OtsLGRF23S"/>
    <s v="OtsLGRF23S_1496"/>
    <s v="C-01496"/>
    <d v="2023-08-26T00:00:00"/>
    <x v="0"/>
    <s v="M"/>
    <n v="720"/>
    <x v="17"/>
    <x v="0"/>
    <s v="NA"/>
    <s v="3DD.003D7E57DE"/>
    <s v="NA"/>
    <s v="M"/>
    <x v="1"/>
    <s v="NA"/>
    <s v="NA"/>
    <x v="0"/>
    <x v="0"/>
    <x v="0"/>
    <s v="FALL"/>
    <n v="0.999999999999998"/>
    <x v="0"/>
    <e v="#N/A"/>
    <n v="1"/>
    <x v="5"/>
    <n v="1.4285714285714286"/>
    <n v="1.4402857142857144"/>
    <n v="5.7611428571428576"/>
    <s v="Abv"/>
  </r>
  <r>
    <s v="OtsLGRF23S"/>
    <s v="OtsLGRF23S_1497"/>
    <s v="C-01497"/>
    <d v="2023-08-26T00:00:00"/>
    <x v="0"/>
    <s v="F"/>
    <n v="820"/>
    <x v="19"/>
    <x v="0"/>
    <s v="NA"/>
    <s v="3DD.003D7E57E8"/>
    <s v="NA"/>
    <s v="F"/>
    <x v="0"/>
    <s v="OtsLYON19S_1_1841"/>
    <s v="OtsLYON19S_1_1590"/>
    <x v="1"/>
    <x v="1"/>
    <x v="1"/>
    <s v="FALL"/>
    <n v="1.00000000000001"/>
    <x v="1"/>
    <n v="0.95971980899999998"/>
    <n v="1"/>
    <x v="0"/>
    <n v="1.4285714285714286"/>
    <n v="1.4402857142857144"/>
    <n v="5.7611428571428576"/>
    <s v="Abv"/>
  </r>
  <r>
    <s v="OtsLGRF23S"/>
    <s v="OtsLGRF23S_1502"/>
    <s v="C-01502"/>
    <d v="2023-08-26T00:00:00"/>
    <x v="0"/>
    <s v="M"/>
    <n v="520"/>
    <x v="48"/>
    <x v="1"/>
    <s v="NA"/>
    <s v="NA"/>
    <s v="NA"/>
    <s v="M"/>
    <x v="1"/>
    <s v="OtsLYON20S_1_1345"/>
    <s v="OtsLYON20S_1_0884"/>
    <x v="5"/>
    <x v="3"/>
    <x v="3"/>
    <s v="FALL"/>
    <n v="1"/>
    <x v="16"/>
    <n v="0.98961045999999997"/>
    <n v="1"/>
    <x v="11"/>
    <n v="1.4285714285714286"/>
    <n v="1.4402857142857144"/>
    <n v="5.7611428571428576"/>
    <s v="Abv"/>
  </r>
  <r>
    <s v="OtsLGRF23S"/>
    <s v="OtsLGRF23S_1505"/>
    <s v="C-01505"/>
    <d v="2023-08-26T00:00:00"/>
    <x v="0"/>
    <s v="F"/>
    <n v="790"/>
    <x v="0"/>
    <x v="0"/>
    <s v="NA"/>
    <s v="3DD.003D7E57BA"/>
    <s v="NA"/>
    <s v="F"/>
    <x v="0"/>
    <s v="OtsLYON19S_1_0121"/>
    <s v="OtsLYON19S_1_0034"/>
    <x v="1"/>
    <x v="1"/>
    <x v="1"/>
    <s v="FALL"/>
    <n v="0.999999999999997"/>
    <x v="4"/>
    <n v="0.95971980899999998"/>
    <n v="1"/>
    <x v="0"/>
    <n v="1.4285714285714286"/>
    <n v="1.4402857142857144"/>
    <n v="5.7611428571428576"/>
    <s v="Abv"/>
  </r>
  <r>
    <s v="OtsLGRF23S"/>
    <s v="OtsLGRF23S_1506"/>
    <s v="C-01506"/>
    <d v="2023-08-26T00:00:00"/>
    <x v="0"/>
    <s v="F"/>
    <n v="830"/>
    <x v="15"/>
    <x v="1"/>
    <s v="NA"/>
    <s v="3DD.003D7E57CE"/>
    <s v="This individual failed to genotype"/>
    <s v="U"/>
    <x v="0"/>
    <s v="NG"/>
    <s v="NG"/>
    <x v="4"/>
    <x v="0"/>
    <x v="0"/>
    <s v="NA"/>
    <s v="NA"/>
    <x v="5"/>
    <e v="#N/A"/>
    <n v="1"/>
    <x v="2"/>
    <n v="1.4285714285714286"/>
    <n v="1.4402857142857144"/>
    <n v="5.7611428571428576"/>
    <s v="Abv"/>
  </r>
  <r>
    <s v="OtsLGRF23S"/>
    <s v="OtsLGRF23S_1510"/>
    <s v="C-01510"/>
    <d v="2023-08-26T00:00:00"/>
    <x v="0"/>
    <s v="M"/>
    <n v="710"/>
    <x v="10"/>
    <x v="0"/>
    <s v="NA"/>
    <s v="3DD.003D7E57F2"/>
    <s v="NA"/>
    <s v="F"/>
    <x v="0"/>
    <s v="NA"/>
    <s v="NA"/>
    <x v="0"/>
    <x v="0"/>
    <x v="0"/>
    <s v="FALL"/>
    <n v="1"/>
    <x v="0"/>
    <e v="#N/A"/>
    <n v="1"/>
    <x v="5"/>
    <n v="1.4285714285714286"/>
    <n v="1.4402857142857144"/>
    <n v="5.7611428571428576"/>
    <s v="Abv"/>
  </r>
  <r>
    <s v="OtsLGRF23S"/>
    <s v="OtsLGRF23S_1512"/>
    <s v="C-01512"/>
    <d v="2023-08-26T00:00:00"/>
    <x v="0"/>
    <s v="M"/>
    <n v="760"/>
    <x v="6"/>
    <x v="1"/>
    <n v="1"/>
    <s v="NA"/>
    <s v="NA"/>
    <s v="M"/>
    <x v="1"/>
    <s v="OtsLYON19S_1_0711"/>
    <s v="OtsLYON19S_1_0678"/>
    <x v="1"/>
    <x v="1"/>
    <x v="1"/>
    <s v="FALL"/>
    <n v="1"/>
    <x v="6"/>
    <n v="0.95971980899999998"/>
    <n v="1"/>
    <x v="1"/>
    <n v="1.4285714285714286"/>
    <n v="1.4402857142857144"/>
    <n v="5.7611428571428576"/>
    <s v="Abv"/>
  </r>
  <r>
    <s v="OtsLGRF23S"/>
    <s v="OtsLGRF23S_1514"/>
    <s v="C-01514"/>
    <d v="2023-08-26T00:00:00"/>
    <x v="0"/>
    <s v="F"/>
    <n v="760"/>
    <x v="6"/>
    <x v="0"/>
    <s v="NA"/>
    <s v="3DD.003D7E57F3"/>
    <s v="NA"/>
    <s v="F"/>
    <x v="0"/>
    <s v="OtsNPFH19S_1_3331"/>
    <s v="OtsNPFH19S_1_3001"/>
    <x v="2"/>
    <x v="1"/>
    <x v="1"/>
    <s v="FALL"/>
    <n v="1"/>
    <x v="10"/>
    <n v="0.99705232300000002"/>
    <n v="1"/>
    <x v="1"/>
    <n v="1.4285714285714286"/>
    <n v="1.4402857142857144"/>
    <n v="5.7611428571428576"/>
    <s v="Abv"/>
  </r>
  <r>
    <s v="OtsLGRF23S"/>
    <s v="OtsLGRF23S_1515"/>
    <s v="C-01515"/>
    <d v="2023-08-26T00:00:00"/>
    <x v="0"/>
    <s v="F"/>
    <n v="750"/>
    <x v="1"/>
    <x v="0"/>
    <s v="NA"/>
    <s v="3DD.003D7E57DF"/>
    <s v="NA"/>
    <s v="F"/>
    <x v="0"/>
    <s v="OtsLYON19S_1_1400"/>
    <s v="OtsLYON19S_1_1504"/>
    <x v="1"/>
    <x v="1"/>
    <x v="1"/>
    <s v="FALL"/>
    <n v="1"/>
    <x v="1"/>
    <n v="0.95971980899999998"/>
    <n v="1"/>
    <x v="1"/>
    <n v="1.4285714285714286"/>
    <n v="1.4402857142857144"/>
    <n v="5.7611428571428576"/>
    <s v="Abv"/>
  </r>
  <r>
    <s v="OtsLGRF23S"/>
    <s v="OtsLGRF23S_1518"/>
    <s v="C-01518"/>
    <d v="2023-08-26T00:00:00"/>
    <x v="0"/>
    <s v="M"/>
    <n v="790"/>
    <x v="0"/>
    <x v="0"/>
    <s v="NA"/>
    <s v="3DD.003D7E57CD"/>
    <s v="This individual failed to genotype"/>
    <s v="U"/>
    <x v="1"/>
    <s v="NG"/>
    <s v="NG"/>
    <x v="4"/>
    <x v="0"/>
    <x v="0"/>
    <s v="NA"/>
    <s v="NA"/>
    <x v="5"/>
    <e v="#N/A"/>
    <n v="1"/>
    <x v="0"/>
    <n v="1.4285714285714286"/>
    <n v="1.4402857142857144"/>
    <n v="5.7611428571428576"/>
    <s v="Abv"/>
  </r>
  <r>
    <s v="OtsLGRF23S"/>
    <s v="OtsLGRF23S_1520"/>
    <s v="C-01520"/>
    <d v="2023-08-26T00:00:00"/>
    <x v="0"/>
    <s v="F"/>
    <n v="800"/>
    <x v="4"/>
    <x v="0"/>
    <s v="NA"/>
    <s v="3DD.003D7E57E2"/>
    <s v="NA"/>
    <s v="F"/>
    <x v="0"/>
    <s v="NA"/>
    <s v="NA"/>
    <x v="0"/>
    <x v="0"/>
    <x v="0"/>
    <s v="FALL"/>
    <n v="1.00000000000001"/>
    <x v="0"/>
    <e v="#N/A"/>
    <n v="1"/>
    <x v="0"/>
    <n v="1.4285714285714286"/>
    <n v="1.4402857142857144"/>
    <n v="5.7611428571428576"/>
    <s v="Abv"/>
  </r>
  <r>
    <s v="OtsLGRF23S"/>
    <s v="OtsLGRF23S_1521"/>
    <s v="C-01521"/>
    <d v="2023-08-26T00:00:00"/>
    <x v="0"/>
    <s v="F"/>
    <n v="740"/>
    <x v="12"/>
    <x v="0"/>
    <s v="NA"/>
    <s v="3DD.003D7E579D"/>
    <s v="NA"/>
    <s v="F"/>
    <x v="0"/>
    <s v="OtsNPFH19S_1_1308"/>
    <s v="OtsNPFH19S_1_1027"/>
    <x v="2"/>
    <x v="1"/>
    <x v="1"/>
    <s v="FALL"/>
    <n v="0.999999999999999"/>
    <x v="2"/>
    <n v="0.99705232300000002"/>
    <n v="1"/>
    <x v="1"/>
    <n v="1.4285714285714286"/>
    <n v="1.4402857142857144"/>
    <n v="5.7611428571428576"/>
    <s v="Abv"/>
  </r>
  <r>
    <s v="OtsLGRF23S"/>
    <s v="OtsLGRF23S_1522"/>
    <s v="C-01522"/>
    <d v="2023-08-26T00:00:00"/>
    <x v="0"/>
    <s v="M"/>
    <n v="690"/>
    <x v="30"/>
    <x v="0"/>
    <s v="NA"/>
    <s v="NA"/>
    <s v="NA"/>
    <s v="F"/>
    <x v="0"/>
    <s v="OtsLYON19S_1_0564"/>
    <s v="OtsLYON19S_1_0476"/>
    <x v="1"/>
    <x v="1"/>
    <x v="1"/>
    <s v="FALL"/>
    <n v="0.999999999999996"/>
    <x v="7"/>
    <n v="0.95971980899999998"/>
    <n v="1"/>
    <x v="5"/>
    <n v="1.4285714285714286"/>
    <n v="1.4402857142857144"/>
    <n v="5.7611428571428576"/>
    <s v="Blw"/>
  </r>
  <r>
    <s v="OtsLGRF23S"/>
    <s v="OtsLGRF23S_1524"/>
    <s v="C-01524"/>
    <d v="2023-08-26T00:00:00"/>
    <x v="0"/>
    <s v="M"/>
    <n v="720"/>
    <x v="17"/>
    <x v="0"/>
    <s v="NA"/>
    <s v="3DD.003D7E57C9"/>
    <s v="NA"/>
    <s v="M"/>
    <x v="1"/>
    <s v="NA"/>
    <s v="NA"/>
    <x v="0"/>
    <x v="0"/>
    <x v="0"/>
    <s v="FALL"/>
    <n v="0.99999999999999301"/>
    <x v="0"/>
    <e v="#N/A"/>
    <n v="1"/>
    <x v="5"/>
    <n v="1.4285714285714286"/>
    <n v="1.4402857142857144"/>
    <n v="5.7611428571428576"/>
    <s v="Abv"/>
  </r>
  <r>
    <s v="OtsLGRF23S"/>
    <s v="OtsLGRF23S_1528"/>
    <s v="C-01528"/>
    <d v="2023-08-26T00:00:00"/>
    <x v="0"/>
    <s v="M"/>
    <n v="760"/>
    <x v="6"/>
    <x v="0"/>
    <s v="NA"/>
    <s v="3DD.003D7E57D8"/>
    <s v="NA"/>
    <s v="M"/>
    <x v="1"/>
    <s v="OtsLYON19S_1_1806"/>
    <s v="OtsLYON19S_1_1517"/>
    <x v="1"/>
    <x v="1"/>
    <x v="1"/>
    <s v="FALL"/>
    <n v="1"/>
    <x v="1"/>
    <n v="0.95971980899999998"/>
    <n v="1"/>
    <x v="1"/>
    <n v="1.4285714285714286"/>
    <n v="1.4402857142857144"/>
    <n v="5.7611428571428576"/>
    <s v="Abv"/>
  </r>
  <r>
    <s v="OtsLGRF23S"/>
    <s v="OtsLGRF23S_1531"/>
    <s v="C-01531"/>
    <d v="2023-08-26T00:00:00"/>
    <x v="0"/>
    <s v="F"/>
    <n v="700"/>
    <x v="13"/>
    <x v="0"/>
    <s v="NA"/>
    <s v="3DD.003D7E57C4"/>
    <s v="This individual failed to genotype"/>
    <s v="U"/>
    <x v="0"/>
    <s v="NG"/>
    <s v="NG"/>
    <x v="4"/>
    <x v="0"/>
    <x v="0"/>
    <s v="NA"/>
    <s v="NA"/>
    <x v="5"/>
    <e v="#N/A"/>
    <n v="1"/>
    <x v="5"/>
    <n v="1.4285714285714286"/>
    <n v="1.4402857142857144"/>
    <n v="5.7611428571428576"/>
    <s v="Abv"/>
  </r>
  <r>
    <s v="OtsLGRF23S"/>
    <s v="OtsLGRF23S_1532"/>
    <s v="C-01532"/>
    <d v="2023-08-26T00:00:00"/>
    <x v="0"/>
    <s v="M"/>
    <n v="910"/>
    <x v="23"/>
    <x v="0"/>
    <s v="NA"/>
    <s v="3DD.003D7E57D6"/>
    <s v="NA"/>
    <s v="M"/>
    <x v="1"/>
    <s v="NA"/>
    <s v="NA"/>
    <x v="0"/>
    <x v="0"/>
    <x v="0"/>
    <s v="FALL"/>
    <n v="1.00000000000001"/>
    <x v="0"/>
    <e v="#N/A"/>
    <n v="1"/>
    <x v="4"/>
    <n v="1.4285714285714286"/>
    <n v="1.4402857142857144"/>
    <n v="5.7611428571428576"/>
    <s v="Abv"/>
  </r>
  <r>
    <s v="OtsLGRF23S"/>
    <s v="OtsLGRF23S_1533"/>
    <s v="C-01533"/>
    <d v="2023-08-26T00:00:00"/>
    <x v="0"/>
    <s v="F"/>
    <n v="840"/>
    <x v="18"/>
    <x v="0"/>
    <s v="NA"/>
    <s v="3DD.003D7E57A5"/>
    <s v="NA"/>
    <s v="F"/>
    <x v="0"/>
    <s v="OtsLYON19S_1_0523"/>
    <s v="OtsLYON19S_1_0347"/>
    <x v="1"/>
    <x v="1"/>
    <x v="1"/>
    <s v="FALL"/>
    <n v="1"/>
    <x v="3"/>
    <n v="0.95971980899999998"/>
    <n v="1"/>
    <x v="2"/>
    <n v="1.4285714285714286"/>
    <n v="1.4402857142857144"/>
    <n v="5.7611428571428576"/>
    <s v="Abv"/>
  </r>
  <r>
    <s v="OtsLGRF23S"/>
    <s v="OtsLGRF23S_1534"/>
    <s v="C-01534"/>
    <d v="2023-08-26T00:00:00"/>
    <x v="0"/>
    <s v="F"/>
    <n v="840"/>
    <x v="18"/>
    <x v="1"/>
    <n v="1"/>
    <s v="3DD.003D7E57E4"/>
    <s v="NA"/>
    <s v="F"/>
    <x v="0"/>
    <s v="OtsLYON19S_1_0107"/>
    <s v="OtsLYON19S_1_0045"/>
    <x v="1"/>
    <x v="1"/>
    <x v="1"/>
    <s v="FALL"/>
    <n v="0.999999999999999"/>
    <x v="4"/>
    <n v="0.95971980899999998"/>
    <n v="1"/>
    <x v="2"/>
    <n v="1.4285714285714286"/>
    <n v="1.4402857142857144"/>
    <n v="5.7611428571428576"/>
    <s v="Abv"/>
  </r>
  <r>
    <s v="OtsLGRF23S"/>
    <s v="OtsLGRF23S_1535"/>
    <s v="C-01535"/>
    <d v="2023-08-26T00:00:00"/>
    <x v="0"/>
    <s v="F"/>
    <n v="740"/>
    <x v="12"/>
    <x v="0"/>
    <s v="NA"/>
    <s v="3DD.003D7E57C5"/>
    <s v="NA"/>
    <s v="F"/>
    <x v="0"/>
    <s v="OtsLYON19S_1_0130"/>
    <s v="OtsLYON19S_1_0081"/>
    <x v="1"/>
    <x v="1"/>
    <x v="1"/>
    <s v="FALL"/>
    <n v="1.00000000000001"/>
    <x v="4"/>
    <n v="0.95971980899999998"/>
    <n v="1"/>
    <x v="1"/>
    <n v="1.4285714285714286"/>
    <n v="1.4402857142857144"/>
    <n v="5.7611428571428576"/>
    <s v="Abv"/>
  </r>
  <r>
    <s v="OtsLGRF23S"/>
    <s v="OtsLGRF23S_1537"/>
    <s v="C-01537"/>
    <d v="2023-08-26T00:00:00"/>
    <x v="0"/>
    <s v="M"/>
    <n v="810"/>
    <x v="9"/>
    <x v="1"/>
    <n v="1"/>
    <s v="3DD.003D7E57FC"/>
    <s v="NA"/>
    <s v="M"/>
    <x v="1"/>
    <s v="OtsLYON19S_1_0529"/>
    <s v="OtsLYON19S_1_0371"/>
    <x v="1"/>
    <x v="1"/>
    <x v="1"/>
    <s v="FALL"/>
    <n v="1"/>
    <x v="7"/>
    <n v="0.95971980899999998"/>
    <n v="1"/>
    <x v="0"/>
    <n v="1.4285714285714286"/>
    <n v="1.4402857142857144"/>
    <n v="5.7611428571428576"/>
    <s v="Blw"/>
  </r>
  <r>
    <s v="OtsLGRF23S"/>
    <s v="OtsLGRF23S_1538"/>
    <s v="C-01538"/>
    <d v="2023-08-26T00:00:00"/>
    <x v="0"/>
    <s v="F"/>
    <n v="810"/>
    <x v="9"/>
    <x v="0"/>
    <s v="NA"/>
    <s v="3DD.003D7E57B4"/>
    <s v="NA"/>
    <s v="M"/>
    <x v="1"/>
    <s v="NA"/>
    <s v="NA"/>
    <x v="0"/>
    <x v="0"/>
    <x v="0"/>
    <s v="FALL"/>
    <n v="0.999999999999998"/>
    <x v="0"/>
    <e v="#N/A"/>
    <n v="1"/>
    <x v="0"/>
    <n v="1.4285714285714286"/>
    <n v="1.4402857142857144"/>
    <n v="5.7611428571428576"/>
    <s v="Abv"/>
  </r>
  <r>
    <s v="OtsLGRF23S"/>
    <s v="OtsLGRF23S_1539"/>
    <s v="C-01539"/>
    <d v="2023-08-26T00:00:00"/>
    <x v="0"/>
    <s v="M"/>
    <n v="710"/>
    <x v="10"/>
    <x v="0"/>
    <s v="NA"/>
    <s v="3DD.003D7E57B1"/>
    <s v="NA"/>
    <s v="F"/>
    <x v="0"/>
    <s v="OtsNPFH19S_1_1332"/>
    <s v="OtsNPFH19S_1_1050"/>
    <x v="2"/>
    <x v="1"/>
    <x v="1"/>
    <s v="FALL"/>
    <n v="1"/>
    <x v="2"/>
    <n v="0.99705232300000002"/>
    <n v="1"/>
    <x v="5"/>
    <n v="1.4285714285714286"/>
    <n v="1.4402857142857144"/>
    <n v="5.7611428571428576"/>
    <s v="Abv"/>
  </r>
  <r>
    <s v="OtsLGRF23S"/>
    <s v="OtsLGRF23S_1542"/>
    <s v="C-01542"/>
    <d v="2023-08-26T00:00:00"/>
    <x v="0"/>
    <s v="M"/>
    <n v="580"/>
    <x v="46"/>
    <x v="0"/>
    <s v="NA"/>
    <s v="NA"/>
    <s v="NA"/>
    <s v="M"/>
    <x v="1"/>
    <s v="OtsLYON20S_1_0251"/>
    <s v="OtsLYON20S_1_0107"/>
    <x v="5"/>
    <x v="3"/>
    <x v="3"/>
    <s v="FALL"/>
    <n v="0.999999999999996"/>
    <x v="4"/>
    <n v="0.98961045999999997"/>
    <n v="1"/>
    <x v="9"/>
    <n v="1.4285714285714286"/>
    <n v="1.4402857142857144"/>
    <n v="5.7611428571428576"/>
    <s v="Abv"/>
  </r>
  <r>
    <s v="OtsLGRF23S"/>
    <s v="OtsLGRF23S_1548"/>
    <s v="C-01548"/>
    <d v="2023-08-26T00:00:00"/>
    <x v="0"/>
    <s v="M"/>
    <n v="770"/>
    <x v="2"/>
    <x v="0"/>
    <s v="NA"/>
    <s v="3DD.003D7E57BD"/>
    <s v="NA"/>
    <s v="M"/>
    <x v="1"/>
    <s v="NA"/>
    <s v="NA"/>
    <x v="0"/>
    <x v="0"/>
    <x v="0"/>
    <s v="FALL"/>
    <n v="1"/>
    <x v="0"/>
    <e v="#N/A"/>
    <n v="1"/>
    <x v="1"/>
    <n v="1.4285714285714286"/>
    <n v="1.4402857142857144"/>
    <n v="5.7611428571428576"/>
    <s v="Abv"/>
  </r>
  <r>
    <s v="OtsLGRF23S"/>
    <s v="OtsLGRF23S_1551"/>
    <s v="C-01551"/>
    <d v="2023-08-26T00:00:00"/>
    <x v="0"/>
    <s v="F"/>
    <n v="730"/>
    <x v="16"/>
    <x v="0"/>
    <s v="NA"/>
    <s v="3DD.003D7E57BF"/>
    <s v="NA"/>
    <s v="F"/>
    <x v="0"/>
    <s v="OtsLYON19S_1_0555"/>
    <s v="OtsLYON19S_1_0457"/>
    <x v="1"/>
    <x v="1"/>
    <x v="1"/>
    <s v="FALL"/>
    <n v="0.999999999999995"/>
    <x v="7"/>
    <n v="0.95971980899999998"/>
    <n v="1"/>
    <x v="1"/>
    <n v="1.4285714285714286"/>
    <n v="1.4402857142857144"/>
    <n v="5.7611428571428576"/>
    <s v="Blw"/>
  </r>
  <r>
    <s v="OtsLGRF23S"/>
    <s v="OtsLGRF23S_1552"/>
    <s v="C-01552"/>
    <d v="2023-08-26T00:00:00"/>
    <x v="0"/>
    <s v="M"/>
    <n v="720"/>
    <x v="17"/>
    <x v="1"/>
    <n v="1"/>
    <s v="NA"/>
    <s v="NA"/>
    <s v="M"/>
    <x v="1"/>
    <s v="OtsLYON19S_1_1341"/>
    <s v="OtsLYON19S_1_1412"/>
    <x v="1"/>
    <x v="1"/>
    <x v="1"/>
    <s v="FALL"/>
    <n v="1"/>
    <x v="17"/>
    <n v="0.95971980899999998"/>
    <n v="1"/>
    <x v="5"/>
    <n v="1.4285714285714286"/>
    <n v="1.4402857142857144"/>
    <n v="5.7611428571428576"/>
    <s v="Blw"/>
  </r>
  <r>
    <s v="OtsLGRF23S"/>
    <s v="OtsLGRF23S_1555"/>
    <s v="C-01555"/>
    <d v="2023-08-26T00:00:00"/>
    <x v="0"/>
    <s v="F"/>
    <n v="790"/>
    <x v="0"/>
    <x v="0"/>
    <s v="NA"/>
    <s v="3DD.003D7E57B2"/>
    <s v="NA"/>
    <s v="F"/>
    <x v="0"/>
    <s v="OtsLYON19S_1_0542"/>
    <s v="OtsLYON19S_1_0408"/>
    <x v="1"/>
    <x v="1"/>
    <x v="1"/>
    <s v="FALL"/>
    <n v="1"/>
    <x v="7"/>
    <n v="0.95971980899999998"/>
    <n v="1"/>
    <x v="0"/>
    <n v="1.4285714285714286"/>
    <n v="1.4402857142857144"/>
    <n v="5.7611428571428576"/>
    <s v="Blw"/>
  </r>
  <r>
    <s v="OtsLGRF23S"/>
    <s v="OtsLGRF23S_1556"/>
    <s v="C-01556"/>
    <d v="2023-08-26T00:00:00"/>
    <x v="0"/>
    <s v="F"/>
    <n v="810"/>
    <x v="9"/>
    <x v="1"/>
    <n v="1"/>
    <s v="3DD.003D7E57FB"/>
    <s v="NA"/>
    <s v="F"/>
    <x v="0"/>
    <s v="OtsLYON19S_1_0558"/>
    <s v="OtsLYON19S_1_0460"/>
    <x v="1"/>
    <x v="1"/>
    <x v="1"/>
    <s v="FALL"/>
    <n v="0.999999999999998"/>
    <x v="7"/>
    <n v="0.95971980899999998"/>
    <n v="1"/>
    <x v="0"/>
    <n v="1.4285714285714286"/>
    <n v="1.4402857142857144"/>
    <n v="5.7611428571428576"/>
    <s v="Blw"/>
  </r>
  <r>
    <s v="OtsLGRF23S"/>
    <s v="OtsLGRF23S_1557"/>
    <s v="C-01557"/>
    <d v="2023-08-26T00:00:00"/>
    <x v="0"/>
    <s v="M"/>
    <n v="750"/>
    <x v="1"/>
    <x v="0"/>
    <s v="NA"/>
    <s v="3DD.003D7E57F8"/>
    <s v="NA"/>
    <s v="M"/>
    <x v="1"/>
    <s v="OtsLYON19S_1_0702"/>
    <s v="OtsLYON19S_1_0685"/>
    <x v="1"/>
    <x v="1"/>
    <x v="1"/>
    <s v="FALL"/>
    <n v="1"/>
    <x v="6"/>
    <n v="0.95971980899999998"/>
    <n v="1"/>
    <x v="1"/>
    <n v="1.4285714285714286"/>
    <n v="1.4402857142857144"/>
    <n v="5.7611428571428576"/>
    <s v="Abv"/>
  </r>
  <r>
    <s v="OtsLGRF23S"/>
    <s v="OtsLGRF23S_1558"/>
    <s v="C-01558"/>
    <d v="2023-08-26T00:00:00"/>
    <x v="0"/>
    <s v="F"/>
    <n v="800"/>
    <x v="4"/>
    <x v="0"/>
    <s v="NA"/>
    <s v="3DD.003D7E57DC"/>
    <s v="NA"/>
    <s v="F"/>
    <x v="0"/>
    <s v="OtsLYON18S_1_2398"/>
    <s v="OtsLYON18S_1_2607"/>
    <x v="3"/>
    <x v="2"/>
    <x v="2"/>
    <s v="FALL"/>
    <n v="1"/>
    <x v="14"/>
    <n v="0.80551598400000002"/>
    <n v="1"/>
    <x v="0"/>
    <n v="1.4285714285714286"/>
    <n v="1.4402857142857144"/>
    <n v="5.7611428571428576"/>
    <s v="Blw"/>
  </r>
  <r>
    <s v="OtsLGRF23S"/>
    <s v="OtsLGRF23S_1559"/>
    <s v="C-01559"/>
    <d v="2023-08-26T00:00:00"/>
    <x v="0"/>
    <s v="F"/>
    <n v="750"/>
    <x v="1"/>
    <x v="0"/>
    <s v="NA"/>
    <s v="3DD.003D7E57D9"/>
    <s v="NA"/>
    <s v="F"/>
    <x v="0"/>
    <s v="OtsLYON19S_1_0557"/>
    <s v="OtsLYON19S_1_0451"/>
    <x v="1"/>
    <x v="1"/>
    <x v="1"/>
    <s v="FALL"/>
    <n v="0.999999999999997"/>
    <x v="7"/>
    <n v="0.95971980899999998"/>
    <n v="1"/>
    <x v="1"/>
    <n v="1.4285714285714286"/>
    <n v="1.4402857142857144"/>
    <n v="5.7611428571428576"/>
    <s v="Blw"/>
  </r>
  <r>
    <s v="OtsLGRF23S"/>
    <s v="OtsLGRF23S_1560"/>
    <s v="C-01560"/>
    <d v="2023-08-26T00:00:00"/>
    <x v="0"/>
    <s v="F"/>
    <n v="780"/>
    <x v="8"/>
    <x v="0"/>
    <s v="NA"/>
    <s v="3DD.003D7E4DD2"/>
    <s v="NA"/>
    <s v="F"/>
    <x v="0"/>
    <s v="OtsLYON19S_1_0555"/>
    <s v="OtsLYON19S_1_0452"/>
    <x v="1"/>
    <x v="1"/>
    <x v="1"/>
    <s v="FALL"/>
    <n v="1"/>
    <x v="7"/>
    <n v="0.95971980899999998"/>
    <n v="1"/>
    <x v="0"/>
    <n v="1.4285714285714286"/>
    <n v="1.4402857142857144"/>
    <n v="5.7611428571428576"/>
    <s v="Blw"/>
  </r>
  <r>
    <s v="OtsLGRF23S"/>
    <s v="OtsLGRF23S_1561"/>
    <s v="C-01561"/>
    <d v="2023-08-26T00:00:00"/>
    <x v="0"/>
    <s v="F"/>
    <n v="770"/>
    <x v="2"/>
    <x v="0"/>
    <s v="NA"/>
    <s v="3DD.003D7E4D33"/>
    <s v="NA"/>
    <s v="F"/>
    <x v="0"/>
    <s v="OtsLYON19S_1_1114"/>
    <s v="OtsLYON19S_1_0943"/>
    <x v="1"/>
    <x v="1"/>
    <x v="1"/>
    <s v="FALL"/>
    <n v="0.999999999999998"/>
    <x v="16"/>
    <n v="0.95971980899999998"/>
    <n v="1"/>
    <x v="1"/>
    <n v="1.4285714285714286"/>
    <n v="1.4402857142857144"/>
    <n v="5.7611428571428576"/>
    <s v="Abv"/>
  </r>
  <r>
    <s v="OtsLGRF23S"/>
    <s v="OtsLGRF23S_1562"/>
    <s v="C-01562"/>
    <d v="2023-08-26T00:00:00"/>
    <x v="0"/>
    <s v="F"/>
    <n v="720"/>
    <x v="17"/>
    <x v="1"/>
    <n v="1"/>
    <s v="NA"/>
    <s v="NA"/>
    <s v="F"/>
    <x v="0"/>
    <s v="OtsLYON19S_1_0106"/>
    <s v="OtsLYON19S_1_0011"/>
    <x v="1"/>
    <x v="1"/>
    <x v="1"/>
    <s v="FALL"/>
    <n v="1"/>
    <x v="4"/>
    <n v="0.95971980899999998"/>
    <n v="1"/>
    <x v="5"/>
    <n v="1.4285714285714286"/>
    <n v="1.4402857142857144"/>
    <n v="5.7611428571428576"/>
    <s v="Abv"/>
  </r>
  <r>
    <s v="OtsLGRF23S"/>
    <s v="OtsLGRF23S_1566"/>
    <s v="C-01566"/>
    <d v="2023-08-26T00:00:00"/>
    <x v="0"/>
    <s v="F"/>
    <n v="840"/>
    <x v="18"/>
    <x v="1"/>
    <n v="1"/>
    <s v="3DD.003D7E4DCA"/>
    <s v="NA"/>
    <s v="F"/>
    <x v="0"/>
    <s v="OtsLYON19S_1_0109"/>
    <s v="OtsLYON19S_1_0018"/>
    <x v="1"/>
    <x v="1"/>
    <x v="1"/>
    <s v="FALL"/>
    <n v="0.999999999999999"/>
    <x v="4"/>
    <n v="0.95971980899999998"/>
    <n v="1"/>
    <x v="2"/>
    <n v="1.4285714285714286"/>
    <n v="1.4402857142857144"/>
    <n v="5.7611428571428576"/>
    <s v="Abv"/>
  </r>
  <r>
    <s v="OtsLGRF23S"/>
    <s v="OtsLGRF23S_1567"/>
    <s v="C-01567"/>
    <d v="2023-08-26T00:00:00"/>
    <x v="0"/>
    <s v="M"/>
    <n v="750"/>
    <x v="1"/>
    <x v="0"/>
    <s v="NA"/>
    <s v="3DD.003D7E4D9B"/>
    <s v="NA"/>
    <s v="M"/>
    <x v="1"/>
    <s v="NA"/>
    <s v="NA"/>
    <x v="0"/>
    <x v="0"/>
    <x v="0"/>
    <s v="FALL"/>
    <n v="1"/>
    <x v="0"/>
    <e v="#N/A"/>
    <n v="1"/>
    <x v="1"/>
    <n v="1.4285714285714286"/>
    <n v="1.4402857142857144"/>
    <n v="5.7611428571428576"/>
    <s v="Abv"/>
  </r>
  <r>
    <s v="OtsLGRF23S"/>
    <s v="OtsLGRF23S_1570"/>
    <s v="C-01570"/>
    <d v="2023-08-26T00:00:00"/>
    <x v="0"/>
    <s v="F"/>
    <n v="750"/>
    <x v="1"/>
    <x v="0"/>
    <s v="NA"/>
    <s v="3DD.003D7E4D75"/>
    <s v="NA"/>
    <s v="F"/>
    <x v="0"/>
    <s v="OtsLYON19S_1_1705"/>
    <s v="OtsLYON19S_1_2104"/>
    <x v="1"/>
    <x v="1"/>
    <x v="1"/>
    <s v="FALL"/>
    <n v="1"/>
    <x v="14"/>
    <n v="0.95971980899999998"/>
    <n v="1"/>
    <x v="1"/>
    <n v="1.4285714285714286"/>
    <n v="1.4402857142857144"/>
    <n v="5.7611428571428576"/>
    <s v="Blw"/>
  </r>
  <r>
    <s v="OtsLGRF23S"/>
    <s v="OtsLGRF23S_1571"/>
    <s v="C-01571"/>
    <d v="2023-08-26T00:00:00"/>
    <x v="0"/>
    <s v="F"/>
    <n v="760"/>
    <x v="6"/>
    <x v="0"/>
    <s v="NA"/>
    <s v="3DD.003D7E4DAD"/>
    <s v="NA"/>
    <s v="F"/>
    <x v="0"/>
    <s v="OtsNPFH19S_1_4359"/>
    <s v="OtsNPFH19S_1_4032"/>
    <x v="2"/>
    <x v="1"/>
    <x v="1"/>
    <s v="FALL"/>
    <n v="0.999999999999998"/>
    <x v="2"/>
    <n v="0.99705232300000002"/>
    <n v="1"/>
    <x v="1"/>
    <n v="1.4285714285714286"/>
    <n v="1.4402857142857144"/>
    <n v="5.7611428571428576"/>
    <s v="Abv"/>
  </r>
  <r>
    <s v="OtsLGRF23S"/>
    <s v="OtsLGRF23S_1572"/>
    <s v="C-01572"/>
    <d v="2023-08-26T00:00:00"/>
    <x v="0"/>
    <s v="M"/>
    <n v="860"/>
    <x v="27"/>
    <x v="0"/>
    <s v="NA"/>
    <s v="3DD.003D7E4D44"/>
    <s v="NA"/>
    <s v="M"/>
    <x v="1"/>
    <s v="OtsLYON19S_1_0144"/>
    <s v="OtsLYON19S_1_0202"/>
    <x v="1"/>
    <x v="1"/>
    <x v="1"/>
    <s v="FALL"/>
    <n v="1"/>
    <x v="4"/>
    <n v="0.95971980899999998"/>
    <n v="1"/>
    <x v="2"/>
    <n v="1.4285714285714286"/>
    <n v="1.4402857142857144"/>
    <n v="5.7611428571428576"/>
    <s v="Abv"/>
  </r>
  <r>
    <s v="OtsLGRF23S"/>
    <s v="OtsLGRF23S_1579"/>
    <s v="C-01579"/>
    <d v="2023-08-26T00:00:00"/>
    <x v="0"/>
    <s v="F"/>
    <n v="770"/>
    <x v="2"/>
    <x v="0"/>
    <s v="NA"/>
    <s v="3DD.003D7E4DB7"/>
    <s v="NA"/>
    <s v="F"/>
    <x v="0"/>
    <s v="OtsLYON19S_1_1836"/>
    <s v="OtsLYON19S_1_1576"/>
    <x v="1"/>
    <x v="1"/>
    <x v="1"/>
    <s v="FALL"/>
    <n v="1"/>
    <x v="1"/>
    <n v="0.95971980899999998"/>
    <n v="1"/>
    <x v="1"/>
    <n v="1.4285714285714286"/>
    <n v="1.4402857142857144"/>
    <n v="5.7611428571428576"/>
    <s v="Abv"/>
  </r>
  <r>
    <s v="OtsLGRF23S"/>
    <s v="OtsLGRF23S_1580"/>
    <s v="C-01580"/>
    <d v="2023-08-26T00:00:00"/>
    <x v="0"/>
    <s v="F"/>
    <n v="790"/>
    <x v="0"/>
    <x v="0"/>
    <s v="NA"/>
    <s v="3DD.003D7E4D78"/>
    <s v="NA"/>
    <s v="F"/>
    <x v="0"/>
    <s v="OtsLYON19S_1_1805"/>
    <s v="OtsLYON19S_1_1514"/>
    <x v="1"/>
    <x v="1"/>
    <x v="1"/>
    <s v="FALL"/>
    <n v="0.999999999999996"/>
    <x v="1"/>
    <n v="0.95971980899999998"/>
    <n v="1"/>
    <x v="0"/>
    <n v="1.4285714285714286"/>
    <n v="1.4402857142857144"/>
    <n v="5.7611428571428576"/>
    <s v="Abv"/>
  </r>
  <r>
    <s v="OtsLGRF23S"/>
    <s v="OtsLGRF23S_1582"/>
    <s v="C-01582"/>
    <d v="2023-08-26T00:00:00"/>
    <x v="0"/>
    <s v="M"/>
    <n v="780"/>
    <x v="8"/>
    <x v="0"/>
    <s v="NA"/>
    <s v="3DD.003D7E4D9E"/>
    <s v="NA"/>
    <s v="M"/>
    <x v="1"/>
    <s v="OtsLYON19S_1_0129"/>
    <s v="OtsLYON19S_1_0079"/>
    <x v="1"/>
    <x v="1"/>
    <x v="1"/>
    <s v="FALL"/>
    <n v="1"/>
    <x v="4"/>
    <n v="0.95971980899999998"/>
    <n v="1"/>
    <x v="0"/>
    <n v="1.4285714285714286"/>
    <n v="1.4402857142857144"/>
    <n v="5.7611428571428576"/>
    <s v="Abv"/>
  </r>
  <r>
    <s v="OtsLGRF23S"/>
    <s v="OtsLGRF23S_1583"/>
    <s v="C-01583"/>
    <d v="2023-08-26T00:00:00"/>
    <x v="0"/>
    <s v="M"/>
    <n v="890"/>
    <x v="28"/>
    <x v="0"/>
    <s v="NA"/>
    <s v="3DD.003D7E4D74"/>
    <s v="NA"/>
    <s v="M"/>
    <x v="1"/>
    <s v="OtsNPFH18S_1_3339"/>
    <s v="OtsNPFH18S_1_3061"/>
    <x v="6"/>
    <x v="2"/>
    <x v="2"/>
    <s v="FALL"/>
    <n v="1"/>
    <x v="13"/>
    <n v="0.96828396500000002"/>
    <n v="1"/>
    <x v="4"/>
    <n v="1.4285714285714286"/>
    <n v="1.4402857142857144"/>
    <n v="5.7611428571428576"/>
    <s v="Abv"/>
  </r>
  <r>
    <s v="OtsLGRF23S"/>
    <s v="OtsLGRF23S_1586"/>
    <s v="C-01586"/>
    <d v="2023-08-26T00:00:00"/>
    <x v="0"/>
    <s v="M"/>
    <n v="760"/>
    <x v="6"/>
    <x v="0"/>
    <s v="NA"/>
    <s v="3DD.003D7E4DCF"/>
    <s v="NA"/>
    <s v="M"/>
    <x v="1"/>
    <s v="OtsLYON19S_1_0572"/>
    <s v="OtsLYON19S_1_0486"/>
    <x v="1"/>
    <x v="1"/>
    <x v="1"/>
    <s v="FALL"/>
    <n v="1"/>
    <x v="7"/>
    <n v="0.95971980899999998"/>
    <n v="1"/>
    <x v="1"/>
    <n v="1.4285714285714286"/>
    <n v="1.4402857142857144"/>
    <n v="5.7611428571428576"/>
    <s v="Blw"/>
  </r>
  <r>
    <s v="OtsLGRF23S"/>
    <s v="OtsLGRF23S_1592"/>
    <s v="C-01592"/>
    <d v="2023-08-26T00:00:00"/>
    <x v="0"/>
    <s v="M"/>
    <n v="680"/>
    <x v="35"/>
    <x v="1"/>
    <n v="1"/>
    <s v="NA"/>
    <s v="NA"/>
    <s v="M"/>
    <x v="1"/>
    <s v="OtsLYON19S_1_0154"/>
    <s v="OtsLYON19S_1_0232"/>
    <x v="1"/>
    <x v="1"/>
    <x v="1"/>
    <s v="FALL"/>
    <n v="0.999999999999997"/>
    <x v="3"/>
    <n v="0.95971980899999998"/>
    <n v="1"/>
    <x v="5"/>
    <n v="1.4285714285714286"/>
    <n v="1.4402857142857144"/>
    <n v="5.7611428571428576"/>
    <s v="Abv"/>
  </r>
  <r>
    <s v="OtsLGRF23S"/>
    <s v="OtsLGRF23S_1593"/>
    <s v="C-01593"/>
    <d v="2023-08-26T00:00:00"/>
    <x v="0"/>
    <s v="M"/>
    <n v="720"/>
    <x v="17"/>
    <x v="0"/>
    <s v="NA"/>
    <s v="3DD.003D7E4D82"/>
    <s v="NA"/>
    <s v="M"/>
    <x v="1"/>
    <s v="OtsLYON19S_1_0513"/>
    <s v="OtsLYON19S_1_0338"/>
    <x v="1"/>
    <x v="1"/>
    <x v="1"/>
    <s v="FALL"/>
    <n v="0.999999999999999"/>
    <x v="3"/>
    <n v="0.95971980899999998"/>
    <n v="1"/>
    <x v="5"/>
    <n v="1.4285714285714286"/>
    <n v="1.4402857142857144"/>
    <n v="5.7611428571428576"/>
    <s v="Abv"/>
  </r>
  <r>
    <s v="OtsLGRF23S"/>
    <s v="OtsLGRF23S_1594"/>
    <s v="C-01594"/>
    <d v="2023-08-26T00:00:00"/>
    <x v="0"/>
    <s v="F"/>
    <n v="860"/>
    <x v="27"/>
    <x v="0"/>
    <s v="NA"/>
    <s v="3DD.003D7E4D34"/>
    <s v="NA"/>
    <s v="F"/>
    <x v="0"/>
    <s v="NA"/>
    <s v="NA"/>
    <x v="0"/>
    <x v="0"/>
    <x v="0"/>
    <s v="FALL"/>
    <n v="0.999999999999999"/>
    <x v="0"/>
    <e v="#N/A"/>
    <n v="1"/>
    <x v="2"/>
    <n v="1.4285714285714286"/>
    <n v="1.4402857142857144"/>
    <n v="5.7611428571428576"/>
    <s v="Abv"/>
  </r>
  <r>
    <s v="OtsLGRF23S"/>
    <s v="OtsLGRF23S_1595"/>
    <s v="C-01595"/>
    <d v="2023-08-26T00:00:00"/>
    <x v="0"/>
    <s v="M"/>
    <n v="810"/>
    <x v="9"/>
    <x v="0"/>
    <s v="NA"/>
    <s v="3DD.003D7E4DCD"/>
    <s v="NA"/>
    <s v="M"/>
    <x v="1"/>
    <s v="OtsLYON19S_1_0129"/>
    <s v="OtsLYON19S_1_0077"/>
    <x v="1"/>
    <x v="1"/>
    <x v="1"/>
    <s v="FALL"/>
    <n v="1.00000000000001"/>
    <x v="4"/>
    <n v="0.95971980899999998"/>
    <n v="1"/>
    <x v="0"/>
    <n v="1.4285714285714286"/>
    <n v="1.4402857142857144"/>
    <n v="5.7611428571428576"/>
    <s v="Abv"/>
  </r>
  <r>
    <s v="OtsLGRF23S"/>
    <s v="OtsLGRF23S_1596"/>
    <s v="C-01596"/>
    <d v="2023-08-26T00:00:00"/>
    <x v="0"/>
    <s v="F"/>
    <n v="750"/>
    <x v="1"/>
    <x v="0"/>
    <s v="NA"/>
    <s v="3DD.003D7E4DC7"/>
    <s v="NA"/>
    <s v="F"/>
    <x v="0"/>
    <s v="OtsNPFH19S_1_2304"/>
    <s v="OtsNPFH19S_1_2020"/>
    <x v="2"/>
    <x v="1"/>
    <x v="1"/>
    <s v="FALL"/>
    <n v="1"/>
    <x v="2"/>
    <n v="0.99705232300000002"/>
    <n v="1"/>
    <x v="1"/>
    <n v="1.4285714285714286"/>
    <n v="1.4402857142857144"/>
    <n v="5.7611428571428576"/>
    <s v="Abv"/>
  </r>
  <r>
    <s v="OtsLGRF23S"/>
    <s v="OtsLGRF23S_1597"/>
    <s v="C-01597"/>
    <d v="2023-08-26T00:00:00"/>
    <x v="0"/>
    <s v="F"/>
    <n v="770"/>
    <x v="2"/>
    <x v="0"/>
    <s v="NA"/>
    <s v="3DD.003D7E4D80"/>
    <s v="NA"/>
    <s v="F"/>
    <x v="0"/>
    <s v="NA"/>
    <s v="NA"/>
    <x v="0"/>
    <x v="0"/>
    <x v="0"/>
    <s v="FALL"/>
    <n v="1"/>
    <x v="0"/>
    <e v="#N/A"/>
    <n v="1"/>
    <x v="1"/>
    <n v="1.4285714285714286"/>
    <n v="1.4402857142857144"/>
    <n v="5.7611428571428576"/>
    <s v="Abv"/>
  </r>
  <r>
    <s v="OtsLGRF23S"/>
    <s v="OtsLGRF23S_1599"/>
    <s v="C-01599"/>
    <d v="2023-08-26T00:00:00"/>
    <x v="0"/>
    <s v="F"/>
    <n v="810"/>
    <x v="9"/>
    <x v="1"/>
    <n v="1"/>
    <s v="3DD.003D7E4D3B"/>
    <s v="NA"/>
    <s v="F"/>
    <x v="0"/>
    <s v="OtsLYON19S_1_0110"/>
    <s v="OtsLYON19S_1_0050"/>
    <x v="1"/>
    <x v="1"/>
    <x v="1"/>
    <s v="FALL"/>
    <n v="0.999999999999999"/>
    <x v="4"/>
    <n v="0.95971980899999998"/>
    <n v="1"/>
    <x v="0"/>
    <n v="1.4285714285714286"/>
    <n v="1.4402857142857144"/>
    <n v="5.7611428571428576"/>
    <s v="Abv"/>
  </r>
  <r>
    <s v="OtsLGRF23S"/>
    <s v="OtsLGRF23S_1601"/>
    <s v="C-01601"/>
    <d v="2023-08-26T00:00:00"/>
    <x v="0"/>
    <s v="F"/>
    <n v="850"/>
    <x v="14"/>
    <x v="0"/>
    <s v="NA"/>
    <s v="3DD.003D7E4D6E"/>
    <s v="NA"/>
    <s v="F"/>
    <x v="0"/>
    <s v="NA"/>
    <s v="NA"/>
    <x v="0"/>
    <x v="0"/>
    <x v="0"/>
    <s v="FALL"/>
    <n v="1"/>
    <x v="0"/>
    <e v="#N/A"/>
    <n v="1"/>
    <x v="2"/>
    <n v="1.4285714285714286"/>
    <n v="1.4402857142857144"/>
    <n v="5.7611428571428576"/>
    <s v="Abv"/>
  </r>
  <r>
    <s v="OtsLGRF23S"/>
    <s v="OtsLGRF23S_1602"/>
    <s v="C-01602"/>
    <d v="2023-08-26T00:00:00"/>
    <x v="0"/>
    <s v="F"/>
    <n v="760"/>
    <x v="6"/>
    <x v="0"/>
    <s v="NA"/>
    <s v="3DD.003D7E4D27"/>
    <s v="NA"/>
    <s v="F"/>
    <x v="0"/>
    <s v="NA"/>
    <s v="NA"/>
    <x v="0"/>
    <x v="0"/>
    <x v="0"/>
    <s v="FALL"/>
    <n v="1"/>
    <x v="0"/>
    <e v="#N/A"/>
    <n v="1"/>
    <x v="1"/>
    <n v="1.4285714285714286"/>
    <n v="1.4402857142857144"/>
    <n v="5.7611428571428576"/>
    <s v="Abv"/>
  </r>
  <r>
    <s v="OtsLGRF23S"/>
    <s v="OtsLGRF23S_1603"/>
    <s v="C-01603"/>
    <d v="2023-08-26T00:00:00"/>
    <x v="0"/>
    <s v="M"/>
    <n v="740"/>
    <x v="12"/>
    <x v="0"/>
    <s v="NA"/>
    <s v="3DD.003D7E4D7E"/>
    <s v="NA"/>
    <s v="F"/>
    <x v="0"/>
    <s v="OtsLYON19S_1_1351"/>
    <s v="OtsLYON19S_1_1431"/>
    <x v="1"/>
    <x v="1"/>
    <x v="1"/>
    <s v="FALL"/>
    <n v="0.999999999999999"/>
    <x v="17"/>
    <n v="0.95971980899999998"/>
    <n v="1"/>
    <x v="1"/>
    <n v="1.4285714285714286"/>
    <n v="1.4402857142857144"/>
    <n v="5.7611428571428576"/>
    <s v="Blw"/>
  </r>
  <r>
    <s v="OtsLGRF23S"/>
    <s v="OtsLGRF23S_1604"/>
    <s v="C-01604"/>
    <d v="2023-08-26T00:00:00"/>
    <x v="0"/>
    <s v="F"/>
    <n v="790"/>
    <x v="0"/>
    <x v="0"/>
    <s v="NA"/>
    <s v="3DD.003D7E4DA8"/>
    <s v="NA"/>
    <s v="F"/>
    <x v="0"/>
    <s v="NA"/>
    <s v="NA"/>
    <x v="0"/>
    <x v="0"/>
    <x v="0"/>
    <s v="FALL"/>
    <n v="0.999999999999996"/>
    <x v="0"/>
    <e v="#N/A"/>
    <n v="1"/>
    <x v="0"/>
    <n v="1.4285714285714286"/>
    <n v="1.4402857142857144"/>
    <n v="5.7611428571428576"/>
    <s v="Abv"/>
  </r>
  <r>
    <s v="OtsLGRF23S"/>
    <s v="OtsLGRF23S_1605"/>
    <s v="C-01605"/>
    <d v="2023-08-26T00:00:00"/>
    <x v="0"/>
    <s v="F"/>
    <n v="760"/>
    <x v="6"/>
    <x v="0"/>
    <s v="NA"/>
    <s v="3DD.003D7E4D24"/>
    <s v="NA"/>
    <s v="F"/>
    <x v="0"/>
    <s v="OtsLYON18S_1_2805"/>
    <s v="OtsLYON18S_1_2613"/>
    <x v="3"/>
    <x v="2"/>
    <x v="2"/>
    <s v="FALL"/>
    <n v="0.999999999999999"/>
    <x v="14"/>
    <n v="0.80551598400000002"/>
    <n v="1"/>
    <x v="1"/>
    <n v="1.4285714285714286"/>
    <n v="1.4402857142857144"/>
    <n v="5.7611428571428576"/>
    <s v="Blw"/>
  </r>
  <r>
    <s v="OtsLGRF23S"/>
    <s v="OtsLGRF23S_1607"/>
    <s v="C-01607"/>
    <d v="2023-08-26T00:00:00"/>
    <x v="0"/>
    <s v="F"/>
    <n v="720"/>
    <x v="17"/>
    <x v="0"/>
    <s v="NA"/>
    <s v="3DD.003D7E4D26"/>
    <s v="NA"/>
    <s v="F"/>
    <x v="0"/>
    <s v="OtsLYON19S_1_0117"/>
    <s v="OtsLYON19S_1_0040"/>
    <x v="1"/>
    <x v="1"/>
    <x v="1"/>
    <s v="FALL"/>
    <n v="1"/>
    <x v="4"/>
    <n v="0.95971980899999998"/>
    <n v="1"/>
    <x v="5"/>
    <n v="1.4285714285714286"/>
    <n v="1.4402857142857144"/>
    <n v="5.7611428571428576"/>
    <s v="Abv"/>
  </r>
  <r>
    <s v="OtsLGRF23S"/>
    <s v="OtsLGRF23S_1608"/>
    <s v="C-01608"/>
    <d v="2023-08-26T00:00:00"/>
    <x v="0"/>
    <s v="F"/>
    <n v="760"/>
    <x v="6"/>
    <x v="0"/>
    <s v="NA"/>
    <s v="3DD.003D7E4D30"/>
    <s v="NA"/>
    <s v="F"/>
    <x v="0"/>
    <s v="OtsLYON19S_1_1102"/>
    <s v="OtsLYON19S_1_0911"/>
    <x v="1"/>
    <x v="1"/>
    <x v="1"/>
    <s v="FALL"/>
    <n v="0.999999999999997"/>
    <x v="6"/>
    <n v="0.95971980899999998"/>
    <n v="1"/>
    <x v="1"/>
    <n v="1.4285714285714286"/>
    <n v="1.4402857142857144"/>
    <n v="5.7611428571428576"/>
    <s v="Abv"/>
  </r>
  <r>
    <s v="OtsLGRF23S"/>
    <s v="OtsLGRF23S_1609"/>
    <s v="C-01609"/>
    <d v="2023-08-26T00:00:00"/>
    <x v="0"/>
    <s v="F"/>
    <n v="770"/>
    <x v="2"/>
    <x v="0"/>
    <s v="NA"/>
    <s v="3DD.003D7E4D3F"/>
    <s v="NA"/>
    <s v="F"/>
    <x v="0"/>
    <s v="OtsLYON19S_1_0132"/>
    <s v="OtsLYON19S_1_0086"/>
    <x v="1"/>
    <x v="1"/>
    <x v="1"/>
    <s v="FALL"/>
    <n v="1"/>
    <x v="4"/>
    <n v="0.95971980899999998"/>
    <n v="1"/>
    <x v="1"/>
    <n v="1.4285714285714286"/>
    <n v="1.4402857142857144"/>
    <n v="5.7611428571428576"/>
    <s v="Abv"/>
  </r>
  <r>
    <s v="OtsLGRF23S"/>
    <s v="OtsLGRF23S_1612"/>
    <s v="C-01612"/>
    <d v="2023-08-26T00:00:00"/>
    <x v="0"/>
    <s v="M"/>
    <n v="890"/>
    <x v="28"/>
    <x v="1"/>
    <n v="1"/>
    <s v="3DD.003D7E4D4B"/>
    <s v="NA"/>
    <s v="M"/>
    <x v="1"/>
    <s v="OtsLYON19S_1_0704"/>
    <s v="OtsLYON19S_1_0694"/>
    <x v="1"/>
    <x v="1"/>
    <x v="1"/>
    <s v="FALL"/>
    <n v="0.999999999999997"/>
    <x v="6"/>
    <n v="0.95971980899999998"/>
    <n v="1"/>
    <x v="4"/>
    <n v="1.4285714285714286"/>
    <n v="1.4402857142857144"/>
    <n v="5.7611428571428576"/>
    <s v="Abv"/>
  </r>
  <r>
    <s v="OtsLGRF23S"/>
    <s v="OtsLGRF23S_1614"/>
    <s v="C-01614"/>
    <d v="2023-08-26T00:00:00"/>
    <x v="0"/>
    <s v="F"/>
    <n v="710"/>
    <x v="10"/>
    <x v="0"/>
    <s v="NA"/>
    <s v="3DD.003D7E4D57"/>
    <s v="NA"/>
    <s v="F"/>
    <x v="0"/>
    <s v="OtsNPFH19S_1_1316"/>
    <s v="OtsNPFH19S_1_1016"/>
    <x v="2"/>
    <x v="1"/>
    <x v="1"/>
    <s v="FALL"/>
    <n v="0.999999999999998"/>
    <x v="2"/>
    <n v="0.99705232300000002"/>
    <n v="1"/>
    <x v="5"/>
    <n v="1.4285714285714286"/>
    <n v="1.4402857142857144"/>
    <n v="5.7611428571428576"/>
    <s v="Abv"/>
  </r>
  <r>
    <s v="OtsLGRF23S"/>
    <s v="OtsLGRF23S_1616"/>
    <s v="C-01616"/>
    <d v="2023-08-26T00:00:00"/>
    <x v="0"/>
    <s v="F"/>
    <n v="810"/>
    <x v="9"/>
    <x v="1"/>
    <n v="1"/>
    <s v="3DD.003D7E4D5A"/>
    <s v="NA"/>
    <s v="F"/>
    <x v="0"/>
    <s v="OtsLYON18S_1_0735"/>
    <s v="OtsLYON18S_1_0842"/>
    <x v="3"/>
    <x v="2"/>
    <x v="2"/>
    <s v="FALL"/>
    <n v="1"/>
    <x v="6"/>
    <n v="0.80551598400000002"/>
    <n v="1"/>
    <x v="0"/>
    <n v="1.4285714285714286"/>
    <n v="1.4402857142857144"/>
    <n v="5.7611428571428576"/>
    <s v="Abv"/>
  </r>
  <r>
    <s v="OtsLGRF23S"/>
    <s v="OtsLGRF23S_1618"/>
    <s v="C-01618"/>
    <d v="2023-08-26T00:00:00"/>
    <x v="0"/>
    <s v="M"/>
    <n v="810"/>
    <x v="9"/>
    <x v="0"/>
    <s v="NA"/>
    <s v="3DD.003D7E4D39"/>
    <s v="NA"/>
    <s v="M"/>
    <x v="1"/>
    <s v="OtsLYON19S_1_0119"/>
    <s v="OtsLYON19S_1_0037"/>
    <x v="1"/>
    <x v="1"/>
    <x v="1"/>
    <s v="FALL"/>
    <n v="1"/>
    <x v="4"/>
    <n v="0.95971980899999998"/>
    <n v="1"/>
    <x v="0"/>
    <n v="1.4285714285714286"/>
    <n v="1.4402857142857144"/>
    <n v="5.7611428571428576"/>
    <s v="Abv"/>
  </r>
  <r>
    <s v="OtsLGRF23S"/>
    <s v="OtsLGRF23S_1619"/>
    <s v="C-01619"/>
    <d v="2023-08-26T00:00:00"/>
    <x v="0"/>
    <s v="M"/>
    <n v="830"/>
    <x v="15"/>
    <x v="1"/>
    <n v="1"/>
    <s v="3DD.003D7E4D4D"/>
    <s v="NA"/>
    <s v="M"/>
    <x v="1"/>
    <s v="OtsLYON19S_1_0549"/>
    <s v="OtsLYON19S_1_0413"/>
    <x v="1"/>
    <x v="1"/>
    <x v="1"/>
    <s v="FALL"/>
    <n v="1"/>
    <x v="7"/>
    <n v="0.95971980899999998"/>
    <n v="1"/>
    <x v="2"/>
    <n v="1.4285714285714286"/>
    <n v="1.4402857142857144"/>
    <n v="5.7611428571428576"/>
    <s v="Blw"/>
  </r>
  <r>
    <s v="OtsLGRF23S"/>
    <s v="OtsLGRF23S_1620"/>
    <s v="C-01620"/>
    <d v="2023-08-26T00:00:00"/>
    <x v="0"/>
    <s v="M"/>
    <n v="770"/>
    <x v="2"/>
    <x v="0"/>
    <s v="NA"/>
    <s v="3DD.003D7E4D54"/>
    <s v="NA"/>
    <s v="M"/>
    <x v="1"/>
    <s v="OtsLYON19S_1_1801"/>
    <s v="OtsLYON19S_1_1507"/>
    <x v="1"/>
    <x v="1"/>
    <x v="1"/>
    <s v="FALL"/>
    <n v="1"/>
    <x v="1"/>
    <n v="0.95971980899999998"/>
    <n v="1"/>
    <x v="1"/>
    <n v="1.4285714285714286"/>
    <n v="1.4402857142857144"/>
    <n v="5.7611428571428576"/>
    <s v="Abv"/>
  </r>
  <r>
    <s v="OtsLGRF23S"/>
    <s v="OtsLGRF23S_1621"/>
    <s v="C-01621"/>
    <d v="2023-08-26T00:00:00"/>
    <x v="0"/>
    <s v="F"/>
    <n v="770"/>
    <x v="2"/>
    <x v="0"/>
    <s v="NA"/>
    <s v="3DD.003D7E4D21"/>
    <s v="NA"/>
    <s v="F"/>
    <x v="0"/>
    <s v="NA"/>
    <s v="NA"/>
    <x v="0"/>
    <x v="0"/>
    <x v="0"/>
    <s v="FALL"/>
    <n v="1"/>
    <x v="0"/>
    <e v="#N/A"/>
    <n v="1"/>
    <x v="1"/>
    <n v="1.4285714285714286"/>
    <n v="1.4402857142857144"/>
    <n v="5.7611428571428576"/>
    <s v="Abv"/>
  </r>
  <r>
    <s v="OtsLGRF23S"/>
    <s v="OtsLGRF23S_1622"/>
    <s v="C-01622"/>
    <d v="2023-08-26T00:00:00"/>
    <x v="0"/>
    <s v="M"/>
    <n v="620"/>
    <x v="49"/>
    <x v="0"/>
    <s v="NA"/>
    <s v="NA"/>
    <s v="NA"/>
    <s v="M"/>
    <x v="1"/>
    <s v="OtsLYON20S_1_0310"/>
    <s v="OtsLYON20S_1_0022"/>
    <x v="5"/>
    <x v="3"/>
    <x v="3"/>
    <s v="FALL"/>
    <n v="0.999999999999997"/>
    <x v="4"/>
    <n v="0.98961045999999997"/>
    <n v="1"/>
    <x v="9"/>
    <n v="1.4285714285714286"/>
    <n v="1.4402857142857144"/>
    <n v="5.7611428571428576"/>
    <s v="Abv"/>
  </r>
  <r>
    <s v="OtsLGRF23S"/>
    <s v="OtsLGRF23S_1627"/>
    <s v="C-01627"/>
    <d v="2023-08-26T00:00:00"/>
    <x v="0"/>
    <s v="F"/>
    <n v="840"/>
    <x v="18"/>
    <x v="1"/>
    <n v="1"/>
    <s v="3DD.003D7E4D5D"/>
    <s v="This individual failed to genotype"/>
    <s v="U"/>
    <x v="0"/>
    <s v="NG"/>
    <s v="NG"/>
    <x v="4"/>
    <x v="0"/>
    <x v="0"/>
    <s v="NA"/>
    <s v="NA"/>
    <x v="5"/>
    <e v="#N/A"/>
    <n v="1"/>
    <x v="2"/>
    <n v="1.4285714285714286"/>
    <n v="1.4402857142857144"/>
    <n v="5.7611428571428576"/>
    <s v="Abv"/>
  </r>
  <r>
    <s v="OtsLGRF23S"/>
    <s v="OtsLGRF23S_1628"/>
    <s v="C-01628"/>
    <d v="2023-08-26T00:00:00"/>
    <x v="0"/>
    <s v="M"/>
    <n v="850"/>
    <x v="14"/>
    <x v="0"/>
    <s v="NA"/>
    <s v="3D6.1D59797FDC"/>
    <s v="NA"/>
    <s v="M"/>
    <x v="1"/>
    <s v="OtsNPFH19S_1_3341"/>
    <s v="OtsNPFH19S_1_3071"/>
    <x v="2"/>
    <x v="1"/>
    <x v="1"/>
    <s v="FALL"/>
    <n v="1"/>
    <x v="13"/>
    <n v="0.99705232300000002"/>
    <n v="1"/>
    <x v="2"/>
    <n v="1.4285714285714286"/>
    <n v="1.4402857142857144"/>
    <n v="5.7611428571428576"/>
    <s v="Abv"/>
  </r>
  <r>
    <s v="OtsLGRF23S"/>
    <s v="OtsLGRF23S_1629"/>
    <s v="C-01629"/>
    <d v="2023-08-26T00:00:00"/>
    <x v="0"/>
    <s v="M"/>
    <n v="770"/>
    <x v="2"/>
    <x v="0"/>
    <s v="NA"/>
    <s v="3DD.003D7E4D53"/>
    <s v="NA"/>
    <s v="F"/>
    <x v="0"/>
    <s v="OtsLYON19S_1_1805"/>
    <s v="OtsLYON19S_1_1513"/>
    <x v="1"/>
    <x v="1"/>
    <x v="1"/>
    <s v="FALL"/>
    <n v="0.999999999999997"/>
    <x v="1"/>
    <n v="0.95971980899999998"/>
    <n v="1"/>
    <x v="1"/>
    <n v="1.4285714285714286"/>
    <n v="1.4402857142857144"/>
    <n v="5.7611428571428576"/>
    <s v="Abv"/>
  </r>
  <r>
    <s v="OtsLGRF23S"/>
    <s v="OtsLGRF23S_1630"/>
    <s v="C-01630"/>
    <d v="2023-08-26T00:00:00"/>
    <x v="0"/>
    <s v="F"/>
    <n v="810"/>
    <x v="9"/>
    <x v="1"/>
    <n v="1"/>
    <s v="3DD.003D7E4D18"/>
    <s v="NA"/>
    <s v="F"/>
    <x v="0"/>
    <s v="OtsLYON19S_1_0506"/>
    <s v="OtsLYON19S_1_0319"/>
    <x v="1"/>
    <x v="1"/>
    <x v="1"/>
    <s v="FALL"/>
    <n v="1"/>
    <x v="3"/>
    <n v="0.95971980899999998"/>
    <n v="1"/>
    <x v="0"/>
    <n v="1.4285714285714286"/>
    <n v="1.4402857142857144"/>
    <n v="5.7611428571428576"/>
    <s v="Abv"/>
  </r>
  <r>
    <s v="OtsLGRF23S"/>
    <s v="OtsLGRF23S_1632"/>
    <s v="C-01632"/>
    <d v="2023-08-26T00:00:00"/>
    <x v="0"/>
    <s v="M"/>
    <n v="690"/>
    <x v="30"/>
    <x v="0"/>
    <s v="NA"/>
    <s v="NA"/>
    <s v="NA"/>
    <s v="M"/>
    <x v="1"/>
    <s v="NA"/>
    <s v="NA"/>
    <x v="0"/>
    <x v="0"/>
    <x v="0"/>
    <s v="FALL"/>
    <n v="0.999999999999998"/>
    <x v="0"/>
    <e v="#N/A"/>
    <n v="1"/>
    <x v="5"/>
    <n v="1.4285714285714286"/>
    <n v="1.4402857142857144"/>
    <n v="5.7611428571428576"/>
    <s v="Abv"/>
  </r>
  <r>
    <s v="OtsLGRF23S"/>
    <s v="OtsLGRF23S_1634"/>
    <s v="C-01634"/>
    <d v="2023-08-26T00:00:00"/>
    <x v="0"/>
    <s v="F"/>
    <n v="850"/>
    <x v="14"/>
    <x v="1"/>
    <n v="1"/>
    <s v="3DD.003D7E4D10"/>
    <s v="NA"/>
    <s v="F"/>
    <x v="0"/>
    <s v="OtsLYON19S_1_0503"/>
    <s v="OtsLYON19S_1_0305"/>
    <x v="1"/>
    <x v="1"/>
    <x v="1"/>
    <s v="FALL"/>
    <n v="0.999999999999999"/>
    <x v="3"/>
    <n v="0.95971980899999998"/>
    <n v="1"/>
    <x v="2"/>
    <n v="1.4285714285714286"/>
    <n v="1.4402857142857144"/>
    <n v="5.7611428571428576"/>
    <s v="Abv"/>
  </r>
  <r>
    <s v="OtsLGRF23S"/>
    <s v="OtsLGRF23S_1635"/>
    <s v="C-01635"/>
    <d v="2023-08-26T00:00:00"/>
    <x v="0"/>
    <s v="F"/>
    <n v="810"/>
    <x v="9"/>
    <x v="1"/>
    <n v="1"/>
    <s v="3DD.003D7E4D13"/>
    <s v="NA"/>
    <s v="F"/>
    <x v="0"/>
    <s v="OtsLYON19S_1_0554"/>
    <s v="OtsLYON19S_1_0444"/>
    <x v="1"/>
    <x v="1"/>
    <x v="1"/>
    <s v="FALL"/>
    <n v="0.999999999999997"/>
    <x v="7"/>
    <n v="0.95971980899999998"/>
    <n v="1"/>
    <x v="0"/>
    <n v="1.4285714285714286"/>
    <n v="1.4402857142857144"/>
    <n v="5.7611428571428576"/>
    <s v="Blw"/>
  </r>
  <r>
    <s v="OtsLGRF23S"/>
    <s v="OtsLGRF23S_1636"/>
    <s v="C-01636"/>
    <d v="2023-08-26T00:00:00"/>
    <x v="0"/>
    <s v="M"/>
    <n v="900"/>
    <x v="7"/>
    <x v="0"/>
    <s v="NA"/>
    <s v="3DD.003D7E4D2F"/>
    <s v="NA"/>
    <s v="M"/>
    <x v="1"/>
    <s v="OtsLYON19S_1_0709"/>
    <s v="OtsLYON19S_1_0810"/>
    <x v="1"/>
    <x v="1"/>
    <x v="1"/>
    <s v="FALL"/>
    <n v="1"/>
    <x v="6"/>
    <n v="0.95971980899999998"/>
    <n v="1"/>
    <x v="4"/>
    <n v="1.4285714285714286"/>
    <n v="1.4402857142857144"/>
    <n v="5.7611428571428576"/>
    <s v="Abv"/>
  </r>
  <r>
    <s v="OtsLGRF23S"/>
    <s v="OtsLGRF23S_1638"/>
    <s v="C-01638"/>
    <d v="2023-08-26T00:00:00"/>
    <x v="0"/>
    <s v="F"/>
    <n v="810"/>
    <x v="9"/>
    <x v="0"/>
    <s v="NA"/>
    <s v="3DD.003D7E4D0E"/>
    <s v="NA"/>
    <s v="F"/>
    <x v="0"/>
    <s v="OtsLYON19S_1_1348"/>
    <s v="OtsLYON19S_1_1416"/>
    <x v="1"/>
    <x v="1"/>
    <x v="1"/>
    <s v="FALL"/>
    <n v="0.999999999999998"/>
    <x v="17"/>
    <n v="0.95971980899999998"/>
    <n v="1"/>
    <x v="0"/>
    <n v="1.4285714285714286"/>
    <n v="1.4402857142857144"/>
    <n v="5.7611428571428576"/>
    <s v="Blw"/>
  </r>
  <r>
    <s v="OtsLGRF23S"/>
    <s v="OtsLGRF23S_1639"/>
    <s v="C-01639"/>
    <d v="2023-08-26T00:00:00"/>
    <x v="0"/>
    <s v="F"/>
    <n v="750"/>
    <x v="1"/>
    <x v="0"/>
    <s v="NA"/>
    <s v="3DD.003D7E4D6B"/>
    <s v="NA"/>
    <s v="F"/>
    <x v="0"/>
    <s v="OtsLYON19S_1_1816"/>
    <s v="OtsLYON19S_1_1537"/>
    <x v="1"/>
    <x v="1"/>
    <x v="1"/>
    <s v="FALL"/>
    <n v="0.999999999999998"/>
    <x v="1"/>
    <n v="0.95971980899999998"/>
    <n v="1"/>
    <x v="1"/>
    <n v="1.4285714285714286"/>
    <n v="1.4402857142857144"/>
    <n v="5.7611428571428576"/>
    <s v="Abv"/>
  </r>
  <r>
    <s v="OtsLGRF23S"/>
    <s v="OtsLGRF23S_1640"/>
    <s v="C-01640"/>
    <d v="2023-08-26T00:00:00"/>
    <x v="0"/>
    <s v="F"/>
    <n v="790"/>
    <x v="0"/>
    <x v="0"/>
    <s v="NA"/>
    <s v="3DD.003D7E4D2D"/>
    <s v="NA"/>
    <s v="F"/>
    <x v="0"/>
    <s v="OtsNPFH19S_1_3356"/>
    <s v="OtsNPFH19S_1_3121"/>
    <x v="2"/>
    <x v="1"/>
    <x v="1"/>
    <s v="FALL"/>
    <n v="1"/>
    <x v="13"/>
    <n v="0.99705232300000002"/>
    <n v="1"/>
    <x v="0"/>
    <n v="1.4285714285714286"/>
    <n v="1.4402857142857144"/>
    <n v="5.7611428571428576"/>
    <s v="Abv"/>
  </r>
  <r>
    <s v="OtsLGRF23S"/>
    <s v="OtsLGRF23S_1642"/>
    <s v="C-01642"/>
    <d v="2023-08-26T00:00:00"/>
    <x v="0"/>
    <s v="M"/>
    <n v="580"/>
    <x v="46"/>
    <x v="0"/>
    <s v="NA"/>
    <s v="NA"/>
    <s v="NA"/>
    <s v="M"/>
    <x v="1"/>
    <s v="OtsLYON20S_1_0235"/>
    <s v="OtsLYON20S_1_0099"/>
    <x v="5"/>
    <x v="3"/>
    <x v="3"/>
    <s v="FALL"/>
    <n v="0.999999999999996"/>
    <x v="4"/>
    <n v="0.98961045999999997"/>
    <n v="1"/>
    <x v="9"/>
    <n v="1.4285714285714286"/>
    <n v="1.4402857142857144"/>
    <n v="5.7611428571428576"/>
    <s v="Abv"/>
  </r>
  <r>
    <s v="OtsLGRF23S"/>
    <s v="OtsLGRF23S_1645"/>
    <s v="C-01645"/>
    <d v="2023-08-26T00:00:00"/>
    <x v="0"/>
    <s v="F"/>
    <n v="880"/>
    <x v="22"/>
    <x v="0"/>
    <s v="NA"/>
    <s v="3DD.003D7E4D14"/>
    <s v="NA"/>
    <s v="F"/>
    <x v="0"/>
    <s v="OtsLYON19S_1_0118"/>
    <s v="OtsLYON19S_1_0054"/>
    <x v="1"/>
    <x v="1"/>
    <x v="1"/>
    <s v="FALL"/>
    <n v="1.00000000000001"/>
    <x v="4"/>
    <n v="0.95971980899999998"/>
    <n v="1"/>
    <x v="4"/>
    <n v="1.4285714285714286"/>
    <n v="1.4402857142857144"/>
    <n v="5.7611428571428576"/>
    <s v="Abv"/>
  </r>
  <r>
    <s v="OtsLGRF23S"/>
    <s v="OtsLGRF23S_1646"/>
    <s v="C-01646"/>
    <d v="2023-08-26T00:00:00"/>
    <x v="0"/>
    <s v="M"/>
    <n v="700"/>
    <x v="13"/>
    <x v="0"/>
    <s v="NA"/>
    <s v="3DD.003D7E4D59"/>
    <s v="NA"/>
    <s v="M"/>
    <x v="1"/>
    <s v="NA"/>
    <s v="NA"/>
    <x v="0"/>
    <x v="0"/>
    <x v="0"/>
    <s v="FALL"/>
    <n v="1"/>
    <x v="0"/>
    <e v="#N/A"/>
    <n v="1"/>
    <x v="5"/>
    <n v="1.4285714285714286"/>
    <n v="1.4402857142857144"/>
    <n v="5.7611428571428576"/>
    <s v="Abv"/>
  </r>
  <r>
    <s v="OtsLGRF23S"/>
    <s v="OtsLGRF23S_1647"/>
    <s v="C-01647"/>
    <d v="2023-08-26T00:00:00"/>
    <x v="0"/>
    <s v="F"/>
    <n v="820"/>
    <x v="19"/>
    <x v="0"/>
    <s v="NA"/>
    <s v="3DD.003D7E4D70"/>
    <s v="NA"/>
    <s v="F"/>
    <x v="0"/>
    <s v="OtsLYON19S_1_1804"/>
    <s v="OtsLYON19S_1_1511"/>
    <x v="1"/>
    <x v="1"/>
    <x v="1"/>
    <s v="FALL"/>
    <n v="1"/>
    <x v="1"/>
    <n v="0.95971980899999998"/>
    <n v="1"/>
    <x v="0"/>
    <n v="1.4285714285714286"/>
    <n v="1.4402857142857144"/>
    <n v="5.7611428571428576"/>
    <s v="Abv"/>
  </r>
  <r>
    <s v="OtsLGRF23S"/>
    <s v="OtsLGRF23S_1648"/>
    <s v="C-01648"/>
    <d v="2023-08-26T00:00:00"/>
    <x v="0"/>
    <s v="M"/>
    <n v="740"/>
    <x v="12"/>
    <x v="0"/>
    <s v="NA"/>
    <s v="3DD.003D7E4D6F"/>
    <s v="NA"/>
    <s v="M"/>
    <x v="1"/>
    <s v="OtsLYON19S_1_1824"/>
    <s v="OtsLYON19S_1_1557"/>
    <x v="1"/>
    <x v="1"/>
    <x v="1"/>
    <s v="FALL"/>
    <n v="1"/>
    <x v="11"/>
    <n v="0.95971980899999998"/>
    <n v="1"/>
    <x v="1"/>
    <n v="1.4285714285714286"/>
    <n v="1.4402857142857144"/>
    <n v="5.7611428571428576"/>
    <s v="Blw"/>
  </r>
  <r>
    <s v="OtsLGRF23S"/>
    <s v="OtsLGRF23S_1649"/>
    <s v="C-01649"/>
    <d v="2023-08-26T00:00:00"/>
    <x v="0"/>
    <s v="F"/>
    <n v="800"/>
    <x v="4"/>
    <x v="0"/>
    <s v="NA"/>
    <s v="3DD.003D2A9632"/>
    <s v="NA"/>
    <s v="F"/>
    <x v="0"/>
    <s v="OtsLYON18S_1_0726"/>
    <s v="OtsLYON18S_1_0856"/>
    <x v="3"/>
    <x v="2"/>
    <x v="2"/>
    <s v="FALL"/>
    <n v="1"/>
    <x v="6"/>
    <n v="0.80551598400000002"/>
    <n v="1"/>
    <x v="0"/>
    <n v="1.4285714285714286"/>
    <n v="1.4402857142857144"/>
    <n v="5.7611428571428576"/>
    <s v="Abv"/>
  </r>
  <r>
    <s v="OtsLGRF23S"/>
    <s v="OtsLGRF23S_1651"/>
    <s v="C-01651"/>
    <d v="2023-08-26T00:00:00"/>
    <x v="0"/>
    <s v="F"/>
    <n v="780"/>
    <x v="8"/>
    <x v="0"/>
    <s v="NA"/>
    <s v="3DD.003D7E4D12"/>
    <s v="NA"/>
    <s v="F"/>
    <x v="0"/>
    <s v="OtsLYON19S_1_0578"/>
    <s v="OtsLYON19S_1_0500"/>
    <x v="1"/>
    <x v="1"/>
    <x v="1"/>
    <s v="FALL"/>
    <n v="1"/>
    <x v="7"/>
    <n v="0.95971980899999998"/>
    <n v="1"/>
    <x v="0"/>
    <n v="1.4285714285714286"/>
    <n v="1.4402857142857144"/>
    <n v="5.7611428571428576"/>
    <s v="Blw"/>
  </r>
  <r>
    <s v="OtsLGRF23S"/>
    <s v="OtsLGRF23S_1652"/>
    <s v="C-01652"/>
    <d v="2023-08-26T00:00:00"/>
    <x v="0"/>
    <s v="F"/>
    <n v="780"/>
    <x v="8"/>
    <x v="0"/>
    <s v="NA"/>
    <s v="3DD.003D7E4D6D"/>
    <s v="NA"/>
    <s v="F"/>
    <x v="0"/>
    <s v="OtsNPFH19S_1_3363"/>
    <s v="OtsNPFH19S_1_3094"/>
    <x v="2"/>
    <x v="1"/>
    <x v="1"/>
    <s v="FALL"/>
    <n v="0.999999999999999"/>
    <x v="13"/>
    <n v="0.99705232300000002"/>
    <n v="1"/>
    <x v="0"/>
    <n v="1.4285714285714286"/>
    <n v="1.4402857142857144"/>
    <n v="5.7611428571428576"/>
    <s v="Abv"/>
  </r>
  <r>
    <s v="OtsLGRF23S"/>
    <s v="OtsLGRF23S_1653"/>
    <s v="C-01653"/>
    <d v="2023-08-26T00:00:00"/>
    <x v="0"/>
    <s v="M"/>
    <n v="790"/>
    <x v="0"/>
    <x v="0"/>
    <s v="NA"/>
    <s v="3DD.003D7E4D3D"/>
    <s v="NA"/>
    <s v="F"/>
    <x v="0"/>
    <s v="OtsLYON19S_1_0542"/>
    <s v="OtsLYON19S_1_0408"/>
    <x v="1"/>
    <x v="1"/>
    <x v="1"/>
    <s v="FALL"/>
    <n v="0.999999999999998"/>
    <x v="7"/>
    <n v="0.95971980899999998"/>
    <n v="1"/>
    <x v="0"/>
    <n v="1.4285714285714286"/>
    <n v="1.4402857142857144"/>
    <n v="5.7611428571428576"/>
    <s v="Blw"/>
  </r>
  <r>
    <s v="OtsLGRF23S"/>
    <s v="OtsLGRF23S_1659"/>
    <s v="C-01659"/>
    <d v="2023-08-26T00:00:00"/>
    <x v="0"/>
    <s v="M"/>
    <n v="750"/>
    <x v="1"/>
    <x v="0"/>
    <s v="NA"/>
    <s v="3DD.003D7E4D56"/>
    <s v="NA"/>
    <s v="M"/>
    <x v="1"/>
    <s v="OtsLYON19S_1_0150"/>
    <s v="OtsLYON19S_1_0218"/>
    <x v="1"/>
    <x v="1"/>
    <x v="1"/>
    <s v="FALL"/>
    <n v="1"/>
    <x v="3"/>
    <n v="0.95971980899999998"/>
    <n v="1"/>
    <x v="1"/>
    <n v="1.4285714285714286"/>
    <n v="1.4402857142857144"/>
    <n v="5.7611428571428576"/>
    <s v="Abv"/>
  </r>
  <r>
    <s v="OtsLGRF23S"/>
    <s v="OtsLGRF23S_1662"/>
    <s v="C-01662"/>
    <d v="2023-08-26T00:00:00"/>
    <x v="0"/>
    <s v="M"/>
    <n v="790"/>
    <x v="0"/>
    <x v="0"/>
    <s v="NA"/>
    <s v="3DD.003D7E4D1E"/>
    <s v="This individual failed to genotype"/>
    <s v="U"/>
    <x v="1"/>
    <s v="NG"/>
    <s v="NG"/>
    <x v="4"/>
    <x v="0"/>
    <x v="0"/>
    <s v="NA"/>
    <s v="NA"/>
    <x v="5"/>
    <e v="#N/A"/>
    <n v="1"/>
    <x v="0"/>
    <n v="1.4285714285714286"/>
    <n v="1.4402857142857144"/>
    <n v="5.7611428571428576"/>
    <s v="Abv"/>
  </r>
  <r>
    <s v="OtsLGRF23S"/>
    <s v="OtsLGRF23S_1663"/>
    <s v="C-01663"/>
    <d v="2023-08-26T00:00:00"/>
    <x v="0"/>
    <s v="F"/>
    <n v="820"/>
    <x v="19"/>
    <x v="1"/>
    <n v="1"/>
    <s v="3DD.003D7E4D3A"/>
    <s v="NA"/>
    <s v="F"/>
    <x v="0"/>
    <s v="OtsLYON18S_1_2324"/>
    <s v="OtsLYON18S_1_2492"/>
    <x v="3"/>
    <x v="2"/>
    <x v="2"/>
    <s v="FALL"/>
    <n v="1"/>
    <x v="17"/>
    <n v="0.80551598400000002"/>
    <n v="1"/>
    <x v="0"/>
    <n v="1.4285714285714286"/>
    <n v="1.4402857142857144"/>
    <n v="5.7611428571428576"/>
    <s v="Blw"/>
  </r>
  <r>
    <s v="OtsLGRF23S"/>
    <s v="OtsLGRF23S_1664"/>
    <s v="C-01664"/>
    <d v="2023-08-26T00:00:00"/>
    <x v="0"/>
    <s v="F"/>
    <n v="730"/>
    <x v="16"/>
    <x v="0"/>
    <s v="NA"/>
    <s v="3DD.003D494A84"/>
    <s v="NA"/>
    <s v="F"/>
    <x v="0"/>
    <s v="OtsLYON19S_1_0522"/>
    <s v="OtsLYON19S_1_0344"/>
    <x v="1"/>
    <x v="1"/>
    <x v="1"/>
    <s v="FALL"/>
    <n v="0.999999999999999"/>
    <x v="3"/>
    <n v="0.95971980899999998"/>
    <n v="1"/>
    <x v="1"/>
    <n v="1.4285714285714286"/>
    <n v="1.4402857142857144"/>
    <n v="5.7611428571428576"/>
    <s v="Abv"/>
  </r>
  <r>
    <s v="OtsLGRF23S"/>
    <s v="OtsLGRF23S_1665"/>
    <s v="C-01665"/>
    <d v="2023-08-26T00:00:00"/>
    <x v="0"/>
    <s v="F"/>
    <n v="790"/>
    <x v="0"/>
    <x v="0"/>
    <s v="NA"/>
    <s v="3DD.003D7E4D1B"/>
    <s v="NA"/>
    <s v="F"/>
    <x v="0"/>
    <s v="NA"/>
    <s v="NA"/>
    <x v="0"/>
    <x v="0"/>
    <x v="0"/>
    <s v="FALL"/>
    <n v="1"/>
    <x v="0"/>
    <e v="#N/A"/>
    <n v="1"/>
    <x v="0"/>
    <n v="1.4285714285714286"/>
    <n v="1.4402857142857144"/>
    <n v="5.7611428571428576"/>
    <s v="Abv"/>
  </r>
  <r>
    <s v="OtsLGRF23S"/>
    <s v="OtsLGRF23S_1667"/>
    <s v="C-01667"/>
    <d v="2023-08-26T00:00:00"/>
    <x v="0"/>
    <s v="F"/>
    <n v="790"/>
    <x v="0"/>
    <x v="0"/>
    <s v="NA"/>
    <s v="3DD.003D7E4D52"/>
    <s v="NA"/>
    <s v="F"/>
    <x v="0"/>
    <s v="NA"/>
    <s v="NA"/>
    <x v="0"/>
    <x v="0"/>
    <x v="0"/>
    <s v="FALL"/>
    <n v="0.999999999999995"/>
    <x v="0"/>
    <e v="#N/A"/>
    <n v="1"/>
    <x v="0"/>
    <n v="1.4285714285714286"/>
    <n v="1.4402857142857144"/>
    <n v="5.7611428571428576"/>
    <s v="Abv"/>
  </r>
  <r>
    <s v="OtsLGRF23S"/>
    <s v="OtsLGRF23S_1668"/>
    <s v="C-01668"/>
    <d v="2023-08-26T00:00:00"/>
    <x v="0"/>
    <s v="M"/>
    <n v="810"/>
    <x v="9"/>
    <x v="0"/>
    <s v="NA"/>
    <s v="3DD.003D7E4D0D"/>
    <s v="NA"/>
    <s v="M"/>
    <x v="1"/>
    <s v="NA"/>
    <s v="NA"/>
    <x v="0"/>
    <x v="0"/>
    <x v="0"/>
    <s v="FALL"/>
    <n v="0.999999999999995"/>
    <x v="0"/>
    <e v="#N/A"/>
    <n v="1"/>
    <x v="0"/>
    <n v="1.4285714285714286"/>
    <n v="1.4402857142857144"/>
    <n v="5.7611428571428576"/>
    <s v="Abv"/>
  </r>
  <r>
    <s v="OtsLGRF23S"/>
    <s v="OtsLGRF23S_1669"/>
    <s v="C-01669"/>
    <d v="2023-08-26T00:00:00"/>
    <x v="0"/>
    <s v="M"/>
    <n v="840"/>
    <x v="18"/>
    <x v="1"/>
    <n v="1"/>
    <s v="3DD.003D7E4D5F"/>
    <s v="NA"/>
    <s v="M"/>
    <x v="1"/>
    <s v="OtsLYON18S_1_2303"/>
    <s v="OtsLYON18S_1_2431"/>
    <x v="3"/>
    <x v="2"/>
    <x v="2"/>
    <s v="FALL"/>
    <n v="1"/>
    <x v="17"/>
    <n v="0.80551598400000002"/>
    <n v="1"/>
    <x v="2"/>
    <n v="1.4285714285714286"/>
    <n v="1.4402857142857144"/>
    <n v="5.7611428571428576"/>
    <s v="Blw"/>
  </r>
  <r>
    <s v="OtsLGRF23S"/>
    <s v="OtsLGRF23S_1672"/>
    <s v="C-01672"/>
    <d v="2023-08-26T00:00:00"/>
    <x v="0"/>
    <s v="M"/>
    <n v="760"/>
    <x v="6"/>
    <x v="1"/>
    <n v="1"/>
    <s v="NA"/>
    <s v="NA"/>
    <s v="F"/>
    <x v="0"/>
    <s v="NA"/>
    <s v="NA"/>
    <x v="0"/>
    <x v="0"/>
    <x v="0"/>
    <s v="FALL"/>
    <n v="0.999999999999998"/>
    <x v="8"/>
    <e v="#N/A"/>
    <n v="1"/>
    <x v="1"/>
    <n v="1.4285714285714286"/>
    <n v="1.4402857142857144"/>
    <n v="5.7611428571428576"/>
    <s v="Abv"/>
  </r>
  <r>
    <s v="OtsLGRF23S"/>
    <s v="OtsLGRF23S_1673"/>
    <s v="C-01673"/>
    <d v="2023-08-26T00:00:00"/>
    <x v="0"/>
    <s v="F"/>
    <n v="740"/>
    <x v="12"/>
    <x v="0"/>
    <s v="NA"/>
    <s v="3DD.003D7E4D25"/>
    <s v="NA"/>
    <s v="F"/>
    <x v="0"/>
    <s v="OtsLYON19S_1_0564"/>
    <s v="OtsLYON19S_1_0478"/>
    <x v="1"/>
    <x v="1"/>
    <x v="1"/>
    <s v="FALL"/>
    <n v="1"/>
    <x v="7"/>
    <n v="0.95971980899999998"/>
    <n v="1"/>
    <x v="1"/>
    <n v="1.4285714285714286"/>
    <n v="1.4402857142857144"/>
    <n v="5.7611428571428576"/>
    <s v="Blw"/>
  </r>
  <r>
    <s v="OtsLGRF23S"/>
    <s v="OtsLGRF23S_1674"/>
    <s v="C-01674"/>
    <d v="2023-08-26T00:00:00"/>
    <x v="0"/>
    <s v="F"/>
    <n v="760"/>
    <x v="6"/>
    <x v="0"/>
    <s v="NA"/>
    <s v="3DD.003D7E4D38"/>
    <s v="NA"/>
    <s v="F"/>
    <x v="0"/>
    <s v="OtsNPFH19S_1_2311"/>
    <s v="OtsNPFH19S_1_2016"/>
    <x v="2"/>
    <x v="1"/>
    <x v="1"/>
    <s v="FALL"/>
    <n v="0.999999999999997"/>
    <x v="2"/>
    <n v="0.99705232300000002"/>
    <n v="1"/>
    <x v="1"/>
    <n v="1.4285714285714286"/>
    <n v="1.4402857142857144"/>
    <n v="5.7611428571428576"/>
    <s v="Abv"/>
  </r>
  <r>
    <s v="OtsLGRF23S"/>
    <s v="OtsLGRF23S_1680"/>
    <s v="C-01680"/>
    <d v="2023-08-26T00:00:00"/>
    <x v="0"/>
    <s v="F"/>
    <n v="760"/>
    <x v="6"/>
    <x v="0"/>
    <s v="NA"/>
    <s v="3DD.003D7E4D4E"/>
    <s v="NA"/>
    <s v="F"/>
    <x v="0"/>
    <s v="OtsLYON18S_1_2018"/>
    <s v="OtsLYON18S_1_1580"/>
    <x v="3"/>
    <x v="2"/>
    <x v="2"/>
    <s v="FALL"/>
    <n v="0.999999999999998"/>
    <x v="11"/>
    <n v="0.80551598400000002"/>
    <n v="1"/>
    <x v="1"/>
    <n v="1.4285714285714286"/>
    <n v="1.4402857142857144"/>
    <n v="5.7611428571428576"/>
    <s v="Blw"/>
  </r>
  <r>
    <s v="OtsLGRF23S"/>
    <s v="OtsLGRF23S_1681"/>
    <s v="C-01681"/>
    <d v="2023-08-26T00:00:00"/>
    <x v="0"/>
    <s v="M"/>
    <n v="750"/>
    <x v="1"/>
    <x v="0"/>
    <s v="NA"/>
    <s v="3DD.003D7E4D1A"/>
    <s v="NA"/>
    <s v="F"/>
    <x v="0"/>
    <s v="NA"/>
    <s v="NA"/>
    <x v="0"/>
    <x v="0"/>
    <x v="0"/>
    <s v="FALL"/>
    <n v="1"/>
    <x v="0"/>
    <e v="#N/A"/>
    <n v="1"/>
    <x v="1"/>
    <n v="1.4285714285714286"/>
    <n v="1.4402857142857144"/>
    <n v="5.7611428571428576"/>
    <s v="Abv"/>
  </r>
  <r>
    <s v="OtsLGRF23S"/>
    <s v="OtsLGRF23S_1682"/>
    <s v="C-01682"/>
    <d v="2023-08-26T00:00:00"/>
    <x v="0"/>
    <s v="M"/>
    <n v="830"/>
    <x v="15"/>
    <x v="1"/>
    <n v="1"/>
    <s v="3DD.003D7E4D22"/>
    <s v="NA"/>
    <s v="M"/>
    <x v="1"/>
    <s v="OtsLYON19S_1_0555"/>
    <s v="OtsLYON19S_1_0454"/>
    <x v="1"/>
    <x v="1"/>
    <x v="1"/>
    <s v="FALL"/>
    <n v="0.999999999999997"/>
    <x v="7"/>
    <n v="0.95971980899999998"/>
    <n v="1"/>
    <x v="2"/>
    <n v="1.4285714285714286"/>
    <n v="1.4402857142857144"/>
    <n v="5.7611428571428576"/>
    <s v="Blw"/>
  </r>
  <r>
    <s v="OtsLGRF23S"/>
    <s v="OtsLGRF23S_1683"/>
    <s v="C-01683"/>
    <d v="2023-08-26T00:00:00"/>
    <x v="0"/>
    <s v="M"/>
    <n v="820"/>
    <x v="19"/>
    <x v="0"/>
    <s v="NA"/>
    <s v="3DD.003D7E4D58"/>
    <s v="NA"/>
    <s v="M"/>
    <x v="1"/>
    <s v="NA"/>
    <s v="NA"/>
    <x v="0"/>
    <x v="0"/>
    <x v="0"/>
    <s v="FALL"/>
    <n v="0.999999999999999"/>
    <x v="0"/>
    <e v="#N/A"/>
    <n v="1"/>
    <x v="0"/>
    <n v="1.4285714285714286"/>
    <n v="1.4402857142857144"/>
    <n v="5.7611428571428576"/>
    <s v="Abv"/>
  </r>
  <r>
    <s v="OtsLGRF23S"/>
    <s v="OtsLGRF23S_1684"/>
    <s v="C-01684"/>
    <d v="2023-08-26T00:00:00"/>
    <x v="0"/>
    <s v="F"/>
    <n v="780"/>
    <x v="8"/>
    <x v="0"/>
    <s v="NA"/>
    <s v="3DD.003D7E4D41"/>
    <s v="NA"/>
    <s v="F"/>
    <x v="0"/>
    <s v="OtsLYON18S_1_0709"/>
    <s v="OtsLYON18S_1_0577"/>
    <x v="3"/>
    <x v="2"/>
    <x v="2"/>
    <s v="FALL"/>
    <n v="0.999999999999999"/>
    <x v="3"/>
    <n v="0.80551598400000002"/>
    <n v="1"/>
    <x v="0"/>
    <n v="1.4285714285714286"/>
    <n v="1.4402857142857144"/>
    <n v="5.7611428571428576"/>
    <s v="Abv"/>
  </r>
  <r>
    <s v="OtsLGRF23S"/>
    <s v="OtsLGRF23S_1686"/>
    <s v="C-01686"/>
    <d v="2023-08-26T00:00:00"/>
    <x v="0"/>
    <s v="F"/>
    <n v="760"/>
    <x v="6"/>
    <x v="0"/>
    <s v="NA"/>
    <s v="3DD.003D7E4D20"/>
    <s v="NA"/>
    <s v="F"/>
    <x v="0"/>
    <s v="OtsNPFH19S_1_4357"/>
    <s v="OtsNPFH19S_1_4003"/>
    <x v="2"/>
    <x v="1"/>
    <x v="1"/>
    <s v="FALL"/>
    <n v="1"/>
    <x v="13"/>
    <n v="0.99705232300000002"/>
    <n v="1"/>
    <x v="1"/>
    <n v="1.4285714285714286"/>
    <n v="1.4402857142857144"/>
    <n v="5.7611428571428576"/>
    <s v="Abv"/>
  </r>
  <r>
    <s v="OtsLGRF23S"/>
    <s v="OtsLGRF23S_1687"/>
    <s v="C-01687"/>
    <d v="2023-08-26T00:00:00"/>
    <x v="0"/>
    <s v="F"/>
    <n v="800"/>
    <x v="4"/>
    <x v="0"/>
    <s v="NA"/>
    <s v="3DD.003D7E4D64"/>
    <s v="NA"/>
    <s v="F"/>
    <x v="0"/>
    <s v="OtsLYON18S_1_0707"/>
    <s v="OtsLYON18S_1_0551"/>
    <x v="3"/>
    <x v="2"/>
    <x v="2"/>
    <s v="FALL"/>
    <n v="1"/>
    <x v="3"/>
    <n v="0.80551598400000002"/>
    <n v="1"/>
    <x v="0"/>
    <n v="1.4285714285714286"/>
    <n v="1.4402857142857144"/>
    <n v="5.7611428571428576"/>
    <s v="Abv"/>
  </r>
  <r>
    <s v="OtsLGRF23S"/>
    <s v="OtsLGRF23S_1688"/>
    <s v="C-01688"/>
    <d v="2023-08-26T00:00:00"/>
    <x v="0"/>
    <s v="M"/>
    <n v="880"/>
    <x v="22"/>
    <x v="0"/>
    <s v="NA"/>
    <s v="3DD.003D7E4D23"/>
    <s v="NA"/>
    <s v="M"/>
    <x v="1"/>
    <s v="OtsLYON19S_1_0115"/>
    <s v="OtsLYON19S_1_0061"/>
    <x v="1"/>
    <x v="1"/>
    <x v="1"/>
    <s v="FALL"/>
    <n v="1"/>
    <x v="4"/>
    <n v="0.95971980899999998"/>
    <n v="1"/>
    <x v="4"/>
    <n v="1.4285714285714286"/>
    <n v="1.4402857142857144"/>
    <n v="5.7611428571428576"/>
    <s v="Abv"/>
  </r>
  <r>
    <s v="OtsLGRF23S"/>
    <s v="OtsLGRF23S_1692"/>
    <s v="C-01692"/>
    <d v="2023-08-26T00:00:00"/>
    <x v="0"/>
    <s v="M"/>
    <n v="460"/>
    <x v="37"/>
    <x v="1"/>
    <n v="1"/>
    <s v="NA"/>
    <s v="NA"/>
    <s v="M"/>
    <x v="1"/>
    <s v="OtsLYON21S_1_0835"/>
    <s v="OtsLYON21S_1_1675"/>
    <x v="7"/>
    <x v="4"/>
    <x v="4"/>
    <s v="FALL"/>
    <n v="0.999999999999997"/>
    <x v="12"/>
    <e v="#N/A"/>
    <n v="1"/>
    <x v="10"/>
    <n v="1.4285714285714286"/>
    <n v="1.4402857142857144"/>
    <n v="5.7611428571428576"/>
    <s v="Abv"/>
  </r>
  <r>
    <s v="OtsLGRF23S"/>
    <s v="OtsLGRF23S_1693"/>
    <s v="C-01693"/>
    <d v="2023-08-26T00:00:00"/>
    <x v="0"/>
    <s v="M"/>
    <n v="810"/>
    <x v="9"/>
    <x v="0"/>
    <s v="NA"/>
    <s v="3DD.003D7E4D19"/>
    <s v="NA"/>
    <s v="M"/>
    <x v="1"/>
    <s v="OtsLYON19S_1_0592"/>
    <s v="OtsLYON19S_1_0656"/>
    <x v="1"/>
    <x v="1"/>
    <x v="1"/>
    <s v="FALL"/>
    <n v="1"/>
    <x v="6"/>
    <n v="0.95971980899999998"/>
    <n v="1"/>
    <x v="0"/>
    <n v="1.4285714285714286"/>
    <n v="1.4402857142857144"/>
    <n v="5.7611428571428576"/>
    <s v="Abv"/>
  </r>
  <r>
    <s v="OtsLGRF23S"/>
    <s v="OtsLGRF23S_1695"/>
    <s v="C-01695"/>
    <d v="2023-08-26T00:00:00"/>
    <x v="0"/>
    <s v="M"/>
    <n v="780"/>
    <x v="8"/>
    <x v="0"/>
    <s v="NA"/>
    <s v="3DD.003D7E4D15"/>
    <s v="NA"/>
    <s v="M"/>
    <x v="1"/>
    <s v="OtsLYON19S_1_1864"/>
    <s v="OtsLYON19S_1_1648"/>
    <x v="1"/>
    <x v="1"/>
    <x v="1"/>
    <s v="FALL"/>
    <n v="1"/>
    <x v="1"/>
    <n v="0.95971980899999998"/>
    <n v="1"/>
    <x v="0"/>
    <n v="1.4285714285714286"/>
    <n v="1.4402857142857144"/>
    <n v="5.7611428571428576"/>
    <s v="Abv"/>
  </r>
  <r>
    <s v="OtsLGRF23S"/>
    <s v="OtsLGRF23S_1697"/>
    <s v="C-01697"/>
    <d v="2023-08-26T00:00:00"/>
    <x v="0"/>
    <s v="F"/>
    <n v="820"/>
    <x v="19"/>
    <x v="0"/>
    <s v="NA"/>
    <s v="3DD.003D7E4D67"/>
    <s v="NA"/>
    <s v="F"/>
    <x v="0"/>
    <s v="NA"/>
    <s v="NA"/>
    <x v="0"/>
    <x v="0"/>
    <x v="0"/>
    <s v="FALL"/>
    <n v="1"/>
    <x v="0"/>
    <e v="#N/A"/>
    <n v="1"/>
    <x v="0"/>
    <n v="1.4285714285714286"/>
    <n v="1.4402857142857144"/>
    <n v="5.7611428571428576"/>
    <s v="Abv"/>
  </r>
  <r>
    <s v="OtsLGRF23S"/>
    <s v="OtsLGRF23S_1698"/>
    <s v="C-01698"/>
    <d v="2023-08-26T00:00:00"/>
    <x v="0"/>
    <s v="M"/>
    <n v="800"/>
    <x v="4"/>
    <x v="0"/>
    <s v="NA"/>
    <s v="3DD.003D7E4D55"/>
    <s v="NA"/>
    <s v="M"/>
    <x v="1"/>
    <s v="OtsLYON19S_1_0529"/>
    <s v="OtsLYON19S_1_0369"/>
    <x v="1"/>
    <x v="1"/>
    <x v="1"/>
    <s v="FALL"/>
    <n v="1"/>
    <x v="3"/>
    <n v="0.95971980899999998"/>
    <n v="1"/>
    <x v="0"/>
    <n v="1.4285714285714286"/>
    <n v="1.4402857142857144"/>
    <n v="5.7611428571428576"/>
    <s v="Abv"/>
  </r>
  <r>
    <s v="OtsLGRF23S"/>
    <s v="OtsLGRF23S_1699"/>
    <s v="C-01699"/>
    <d v="2023-08-26T00:00:00"/>
    <x v="0"/>
    <s v="F"/>
    <n v="850"/>
    <x v="14"/>
    <x v="0"/>
    <s v="NA"/>
    <s v="3DD.003D7E4D6C"/>
    <s v="NA"/>
    <s v="F"/>
    <x v="0"/>
    <s v="OtsLYON18S_1_0735"/>
    <s v="OtsLYON18S_1_0843"/>
    <x v="3"/>
    <x v="2"/>
    <x v="2"/>
    <s v="FALL"/>
    <n v="1"/>
    <x v="6"/>
    <n v="0.80551598400000002"/>
    <n v="1"/>
    <x v="2"/>
    <n v="1.4285714285714286"/>
    <n v="1.4402857142857144"/>
    <n v="5.7611428571428576"/>
    <s v="Abv"/>
  </r>
  <r>
    <s v="OtsLGRF23S"/>
    <s v="OtsLGRF23S_1701"/>
    <s v="C-01701"/>
    <d v="2023-08-26T00:00:00"/>
    <x v="0"/>
    <s v="F"/>
    <n v="770"/>
    <x v="2"/>
    <x v="0"/>
    <s v="NA"/>
    <s v="3DD.003D7E4D4A"/>
    <s v="NA"/>
    <s v="F"/>
    <x v="0"/>
    <s v="OtsLYON19S_1_1724"/>
    <s v="OtsLYON19S_1_1948"/>
    <x v="1"/>
    <x v="1"/>
    <x v="1"/>
    <s v="FALL"/>
    <n v="0.999999999999997"/>
    <x v="1"/>
    <n v="0.95971980899999998"/>
    <n v="1"/>
    <x v="1"/>
    <n v="1.4285714285714286"/>
    <n v="1.4402857142857144"/>
    <n v="5.7611428571428576"/>
    <s v="Abv"/>
  </r>
  <r>
    <s v="OtsLGRF23S"/>
    <s v="OtsLGRF23S_1702"/>
    <s v="C-01702"/>
    <d v="2023-08-26T00:00:00"/>
    <x v="0"/>
    <s v="F"/>
    <n v="800"/>
    <x v="4"/>
    <x v="0"/>
    <s v="NA"/>
    <s v="3DD.003D7E4D3E"/>
    <s v="NA"/>
    <s v="F"/>
    <x v="0"/>
    <s v="OtsLYON19S_1_0577"/>
    <s v="OtsLYON19S_1_0498"/>
    <x v="1"/>
    <x v="1"/>
    <x v="1"/>
    <s v="FALL"/>
    <n v="1"/>
    <x v="7"/>
    <n v="0.95971980899999998"/>
    <n v="1"/>
    <x v="0"/>
    <n v="1.4285714285714286"/>
    <n v="1.4402857142857144"/>
    <n v="5.7611428571428576"/>
    <s v="Blw"/>
  </r>
  <r>
    <s v="OtsLGRF23S"/>
    <s v="OtsLGRF23S_1704"/>
    <s v="C-01704"/>
    <d v="2023-08-26T00:00:00"/>
    <x v="0"/>
    <s v="M"/>
    <n v="910"/>
    <x v="23"/>
    <x v="0"/>
    <s v="NA"/>
    <s v="3DD.003D7E4D2B"/>
    <s v="NA"/>
    <s v="M"/>
    <x v="1"/>
    <s v="NA"/>
    <s v="NA"/>
    <x v="0"/>
    <x v="0"/>
    <x v="0"/>
    <s v="FALL"/>
    <n v="1"/>
    <x v="0"/>
    <e v="#N/A"/>
    <n v="1"/>
    <x v="4"/>
    <n v="1.4285714285714286"/>
    <n v="1.4402857142857144"/>
    <n v="5.7611428571428576"/>
    <s v="Abv"/>
  </r>
  <r>
    <s v="OtsLGRF23S"/>
    <s v="OtsLGRF23S_1705"/>
    <s v="C-01705"/>
    <d v="2023-08-26T00:00:00"/>
    <x v="0"/>
    <s v="F"/>
    <n v="760"/>
    <x v="6"/>
    <x v="1"/>
    <n v="1"/>
    <s v="3DD.003D7E4D2E"/>
    <s v="NA"/>
    <s v="F"/>
    <x v="0"/>
    <s v="OtsLYON19S_1_1114"/>
    <s v="OtsLYON19S_1_0945"/>
    <x v="1"/>
    <x v="1"/>
    <x v="1"/>
    <s v="FALL"/>
    <n v="1"/>
    <x v="16"/>
    <n v="0.95971980899999998"/>
    <n v="1"/>
    <x v="1"/>
    <n v="1.4285714285714286"/>
    <n v="1.4402857142857144"/>
    <n v="5.7611428571428576"/>
    <s v="Abv"/>
  </r>
  <r>
    <s v="OtsLGRF23S"/>
    <s v="OtsLGRF23S_1709"/>
    <s v="C-01709"/>
    <d v="2023-08-26T00:00:00"/>
    <x v="0"/>
    <s v="F"/>
    <n v="820"/>
    <x v="19"/>
    <x v="0"/>
    <s v="NA"/>
    <s v="3DD.003D7E4D28"/>
    <s v="NA"/>
    <s v="F"/>
    <x v="0"/>
    <s v="OtsLYON19S_1_1808"/>
    <s v="OtsLYON19S_1_1521"/>
    <x v="1"/>
    <x v="1"/>
    <x v="1"/>
    <s v="FALL"/>
    <n v="1"/>
    <x v="1"/>
    <n v="0.95971980899999998"/>
    <n v="1"/>
    <x v="0"/>
    <n v="1.4285714285714286"/>
    <n v="1.4402857142857144"/>
    <n v="5.7611428571428576"/>
    <s v="Abv"/>
  </r>
  <r>
    <s v="OtsLGRF23S"/>
    <s v="OtsLGRF23S_1710"/>
    <s v="C-01710"/>
    <d v="2023-08-26T00:00:00"/>
    <x v="0"/>
    <s v="F"/>
    <n v="810"/>
    <x v="9"/>
    <x v="0"/>
    <s v="NA"/>
    <s v="3DD.003D7E4D17"/>
    <s v="This individual failed to genotype"/>
    <s v="U"/>
    <x v="0"/>
    <s v="NG"/>
    <s v="NG"/>
    <x v="4"/>
    <x v="0"/>
    <x v="0"/>
    <s v="NA"/>
    <s v="NA"/>
    <x v="5"/>
    <e v="#N/A"/>
    <n v="1"/>
    <x v="0"/>
    <n v="1.4285714285714286"/>
    <n v="1.4402857142857144"/>
    <n v="5.7611428571428576"/>
    <s v="Abv"/>
  </r>
  <r>
    <s v="OtsLGRF23S"/>
    <s v="OtsLGRF23S_1711"/>
    <s v="C-01711"/>
    <d v="2023-08-26T00:00:00"/>
    <x v="0"/>
    <s v="M"/>
    <n v="860"/>
    <x v="27"/>
    <x v="0"/>
    <s v="NA"/>
    <s v="3DD.003D7E4D5C"/>
    <s v="NA"/>
    <s v="M"/>
    <x v="1"/>
    <s v="NA"/>
    <s v="NA"/>
    <x v="0"/>
    <x v="0"/>
    <x v="0"/>
    <s v="FALL"/>
    <n v="0.999999999999999"/>
    <x v="0"/>
    <e v="#N/A"/>
    <n v="1"/>
    <x v="2"/>
    <n v="1.4285714285714286"/>
    <n v="1.4402857142857144"/>
    <n v="5.7611428571428576"/>
    <s v="Abv"/>
  </r>
  <r>
    <s v="OtsLGRF23S"/>
    <s v="OtsLGRF23S_1712"/>
    <s v="C-01712"/>
    <d v="2023-08-26T00:00:00"/>
    <x v="0"/>
    <s v="F"/>
    <n v="680"/>
    <x v="35"/>
    <x v="1"/>
    <n v="1"/>
    <s v="NA"/>
    <s v="NA"/>
    <s v="F"/>
    <x v="0"/>
    <s v="OtsLYON19S_1_0597"/>
    <s v="OtsLYON19S_1_0671"/>
    <x v="1"/>
    <x v="1"/>
    <x v="1"/>
    <s v="FALL"/>
    <n v="0.999999999999996"/>
    <x v="6"/>
    <n v="0.95971980899999998"/>
    <n v="1"/>
    <x v="5"/>
    <n v="1.4285714285714286"/>
    <n v="1.4402857142857144"/>
    <n v="5.7611428571428576"/>
    <s v="Abv"/>
  </r>
  <r>
    <s v="OtsLGRF23S"/>
    <s v="OtsLGRF23S_1714"/>
    <s v="C-01714"/>
    <d v="2023-08-26T00:00:00"/>
    <x v="0"/>
    <s v="F"/>
    <n v="830"/>
    <x v="15"/>
    <x v="1"/>
    <n v="1"/>
    <s v="3DD.003D7E4D42"/>
    <s v="NA"/>
    <s v="F"/>
    <x v="0"/>
    <s v="OtsLYON19S_1_0112"/>
    <s v="OtsLYON19S_1_0023"/>
    <x v="1"/>
    <x v="1"/>
    <x v="1"/>
    <s v="FALL"/>
    <n v="1"/>
    <x v="4"/>
    <n v="0.95971980899999998"/>
    <n v="1"/>
    <x v="2"/>
    <n v="1.4285714285714286"/>
    <n v="1.4402857142857144"/>
    <n v="5.7611428571428576"/>
    <s v="Abv"/>
  </r>
  <r>
    <s v="OtsLGRF23S"/>
    <s v="OtsLGRF23S_1715"/>
    <s v="C-01715"/>
    <d v="2023-08-26T00:00:00"/>
    <x v="0"/>
    <s v="M"/>
    <n v="830"/>
    <x v="15"/>
    <x v="0"/>
    <s v="NA"/>
    <s v="3DD.003D7E4D16"/>
    <s v="NA"/>
    <s v="M"/>
    <x v="1"/>
    <s v="OtsNPFH19S_1_2317"/>
    <s v="OtsNPFH19S_1_2055"/>
    <x v="2"/>
    <x v="1"/>
    <x v="1"/>
    <s v="FALL"/>
    <n v="1"/>
    <x v="10"/>
    <n v="0.99705232300000002"/>
    <n v="1"/>
    <x v="2"/>
    <n v="1.4285714285714286"/>
    <n v="1.4402857142857144"/>
    <n v="5.7611428571428576"/>
    <s v="Abv"/>
  </r>
  <r>
    <s v="OtsLGRF23S"/>
    <s v="OtsLGRF23S_1717"/>
    <s v="C-01717"/>
    <d v="2023-08-26T00:00:00"/>
    <x v="0"/>
    <s v="F"/>
    <n v="730"/>
    <x v="16"/>
    <x v="0"/>
    <s v="NA"/>
    <s v="3DD.003D7E4939"/>
    <s v="NA"/>
    <s v="F"/>
    <x v="0"/>
    <s v="NA"/>
    <s v="NA"/>
    <x v="0"/>
    <x v="0"/>
    <x v="0"/>
    <s v="FALL"/>
    <n v="0.999999999999998"/>
    <x v="0"/>
    <e v="#N/A"/>
    <n v="1"/>
    <x v="1"/>
    <n v="1.4285714285714286"/>
    <n v="1.4402857142857144"/>
    <n v="5.7611428571428576"/>
    <s v="Abv"/>
  </r>
  <r>
    <s v="OtsLGRF23S"/>
    <s v="OtsLGRF23S_1718"/>
    <s v="C-01718"/>
    <d v="2023-08-26T00:00:00"/>
    <x v="0"/>
    <s v="F"/>
    <n v="800"/>
    <x v="4"/>
    <x v="0"/>
    <s v="NA"/>
    <s v="3DD.003D7E4948"/>
    <s v="NA"/>
    <s v="F"/>
    <x v="0"/>
    <s v="NA"/>
    <s v="NA"/>
    <x v="0"/>
    <x v="0"/>
    <x v="0"/>
    <s v="FALL"/>
    <n v="1"/>
    <x v="0"/>
    <e v="#N/A"/>
    <n v="1"/>
    <x v="0"/>
    <n v="1.4285714285714286"/>
    <n v="1.4402857142857144"/>
    <n v="5.7611428571428576"/>
    <s v="Abv"/>
  </r>
  <r>
    <s v="OtsLGRF23S"/>
    <s v="OtsLGRF23S_1720"/>
    <s v="C-01720"/>
    <d v="2023-08-26T00:00:00"/>
    <x v="0"/>
    <s v="F"/>
    <n v="750"/>
    <x v="1"/>
    <x v="0"/>
    <s v="NA"/>
    <s v="3DD.003D7E4933"/>
    <s v="NA"/>
    <s v="F"/>
    <x v="0"/>
    <s v="OtsLYON19S_1_0135"/>
    <s v="OtsLYON19S_1_0093"/>
    <x v="1"/>
    <x v="1"/>
    <x v="1"/>
    <s v="FALL"/>
    <n v="0.999999999999997"/>
    <x v="4"/>
    <n v="0.95971980899999998"/>
    <n v="1"/>
    <x v="1"/>
    <n v="1.4285714285714286"/>
    <n v="1.4402857142857144"/>
    <n v="5.7611428571428576"/>
    <s v="Abv"/>
  </r>
  <r>
    <s v="OtsLGRF23S"/>
    <s v="OtsLGRF23S_1722"/>
    <s v="C-01722"/>
    <d v="2023-08-26T00:00:00"/>
    <x v="0"/>
    <s v="M"/>
    <n v="690"/>
    <x v="30"/>
    <x v="0"/>
    <s v="NA"/>
    <s v="NA"/>
    <s v="NA"/>
    <s v="M"/>
    <x v="1"/>
    <s v="OtsLYON19S_1_0561"/>
    <s v="OtsLYON19S_1_0612"/>
    <x v="1"/>
    <x v="1"/>
    <x v="1"/>
    <s v="FALL"/>
    <n v="0.999999999999998"/>
    <x v="6"/>
    <n v="0.95971980899999998"/>
    <n v="1"/>
    <x v="5"/>
    <n v="1.4285714285714286"/>
    <n v="1.4402857142857144"/>
    <n v="5.7611428571428576"/>
    <s v="Abv"/>
  </r>
  <r>
    <s v="OtsLGRF23S"/>
    <s v="OtsLGRF23S_1723"/>
    <s v="C-01723"/>
    <d v="2023-08-26T00:00:00"/>
    <x v="0"/>
    <s v="M"/>
    <n v="870"/>
    <x v="3"/>
    <x v="1"/>
    <n v="1"/>
    <s v="3DD.003D7E493C"/>
    <s v="NA"/>
    <s v="M"/>
    <x v="1"/>
    <s v="OtsLYON19S_1_0709"/>
    <s v="OtsLYON19S_1_0809"/>
    <x v="1"/>
    <x v="1"/>
    <x v="1"/>
    <s v="FALL"/>
    <n v="1"/>
    <x v="6"/>
    <n v="0.95971980899999998"/>
    <n v="1"/>
    <x v="2"/>
    <n v="1.4285714285714286"/>
    <n v="1.4402857142857144"/>
    <n v="5.7611428571428576"/>
    <s v="Abv"/>
  </r>
  <r>
    <s v="OtsLGRF23S"/>
    <s v="OtsLGRF23S_1724"/>
    <s v="C-01724"/>
    <d v="2023-08-26T00:00:00"/>
    <x v="0"/>
    <s v="M"/>
    <n v="780"/>
    <x v="8"/>
    <x v="0"/>
    <s v="NA"/>
    <s v="3DD.003D7E4958"/>
    <s v="NA"/>
    <s v="M"/>
    <x v="1"/>
    <s v="NA"/>
    <s v="NA"/>
    <x v="0"/>
    <x v="0"/>
    <x v="0"/>
    <s v="FALL"/>
    <n v="0.999999999999997"/>
    <x v="0"/>
    <e v="#N/A"/>
    <n v="1"/>
    <x v="0"/>
    <n v="1.4285714285714286"/>
    <n v="1.4402857142857144"/>
    <n v="5.7611428571428576"/>
    <s v="Abv"/>
  </r>
  <r>
    <s v="OtsLGRF23S"/>
    <s v="OtsLGRF23S_1726"/>
    <s v="C-01726"/>
    <d v="2023-08-26T00:00:00"/>
    <x v="0"/>
    <s v="M"/>
    <n v="740"/>
    <x v="12"/>
    <x v="0"/>
    <s v="NA"/>
    <s v="3DD.003D7E4957"/>
    <s v="NA"/>
    <s v="M"/>
    <x v="1"/>
    <s v="OtsLYON19S_1_1854"/>
    <s v="OtsLYON19S_1_1614"/>
    <x v="1"/>
    <x v="1"/>
    <x v="1"/>
    <s v="FALL"/>
    <n v="1"/>
    <x v="1"/>
    <n v="0.95971980899999998"/>
    <n v="1"/>
    <x v="1"/>
    <n v="1.4285714285714286"/>
    <n v="1.4402857142857144"/>
    <n v="5.7611428571428576"/>
    <s v="Abv"/>
  </r>
  <r>
    <s v="OtsLGRF23S"/>
    <s v="OtsLGRF23S_1728"/>
    <s v="C-01728"/>
    <d v="2023-08-26T00:00:00"/>
    <x v="0"/>
    <s v="F"/>
    <n v="800"/>
    <x v="4"/>
    <x v="1"/>
    <n v="1"/>
    <s v="3DD.003D7E4966"/>
    <s v="NA"/>
    <s v="F"/>
    <x v="0"/>
    <s v="OtsNPFH18S_1_3305"/>
    <s v="OtsNPFH18S_1_3042"/>
    <x v="6"/>
    <x v="2"/>
    <x v="2"/>
    <s v="FALL"/>
    <n v="0.999999999999998"/>
    <x v="13"/>
    <n v="0.96828396500000002"/>
    <n v="1"/>
    <x v="0"/>
    <n v="1.4285714285714286"/>
    <n v="1.4402857142857144"/>
    <n v="5.7611428571428576"/>
    <s v="Abv"/>
  </r>
  <r>
    <s v="OtsLGRF23S"/>
    <s v="OtsLGRF23S_1730"/>
    <s v="C-01730"/>
    <d v="2023-08-26T00:00:00"/>
    <x v="0"/>
    <s v="F"/>
    <n v="750"/>
    <x v="1"/>
    <x v="0"/>
    <s v="NA"/>
    <s v="3DD.003D7E4953"/>
    <s v="NA"/>
    <s v="F"/>
    <x v="0"/>
    <s v="NA"/>
    <s v="NA"/>
    <x v="0"/>
    <x v="0"/>
    <x v="0"/>
    <s v="FALL"/>
    <n v="1"/>
    <x v="0"/>
    <e v="#N/A"/>
    <n v="1"/>
    <x v="1"/>
    <n v="1.4285714285714286"/>
    <n v="1.4402857142857144"/>
    <n v="5.7611428571428576"/>
    <s v="Abv"/>
  </r>
  <r>
    <s v="OtsLGRF23S"/>
    <s v="OtsLGRF23S_1732"/>
    <s v="C-01732"/>
    <d v="2023-08-26T00:00:00"/>
    <x v="0"/>
    <s v="M"/>
    <n v="610"/>
    <x v="29"/>
    <x v="0"/>
    <s v="NA"/>
    <s v="NA"/>
    <s v="NA"/>
    <s v="M"/>
    <x v="1"/>
    <s v="OtsLYON20S_1_0412"/>
    <s v="OtsLYON20S_1_1099"/>
    <x v="5"/>
    <x v="3"/>
    <x v="3"/>
    <s v="FALL"/>
    <n v="0.999999999999998"/>
    <x v="6"/>
    <n v="0.98961045999999997"/>
    <n v="1"/>
    <x v="9"/>
    <n v="1.4285714285714286"/>
    <n v="1.4402857142857144"/>
    <n v="5.7611428571428576"/>
    <s v="Abv"/>
  </r>
  <r>
    <s v="OtsLGRF23S"/>
    <s v="OtsLGRF23S_1733"/>
    <s v="C-01733"/>
    <d v="2023-08-26T00:00:00"/>
    <x v="0"/>
    <s v="F"/>
    <n v="740"/>
    <x v="12"/>
    <x v="0"/>
    <s v="NA"/>
    <s v="3DD.003D7E496E"/>
    <s v="NA"/>
    <s v="F"/>
    <x v="0"/>
    <s v="OtsLYON19S_1_0559"/>
    <s v="OtsLYON19S_1_0608"/>
    <x v="1"/>
    <x v="1"/>
    <x v="1"/>
    <s v="FALL"/>
    <n v="1"/>
    <x v="7"/>
    <n v="0.95971980899999998"/>
    <n v="1"/>
    <x v="1"/>
    <n v="1.4285714285714286"/>
    <n v="1.4402857142857144"/>
    <n v="5.7611428571428576"/>
    <s v="Blw"/>
  </r>
  <r>
    <s v="OtsLGRF23S"/>
    <s v="OtsLGRF23S_1734"/>
    <s v="C-01734"/>
    <d v="2023-08-26T00:00:00"/>
    <x v="0"/>
    <s v="M"/>
    <n v="740"/>
    <x v="12"/>
    <x v="0"/>
    <s v="NA"/>
    <s v="3DD.003D7E4974"/>
    <s v="NA"/>
    <s v="M"/>
    <x v="1"/>
    <s v="OtsLYON19S_1_0534"/>
    <s v="OtsLYON19S_1_0373"/>
    <x v="1"/>
    <x v="1"/>
    <x v="1"/>
    <s v="FALL"/>
    <n v="1"/>
    <x v="7"/>
    <n v="0.95971980899999998"/>
    <n v="1"/>
    <x v="1"/>
    <n v="1.4285714285714286"/>
    <n v="1.4402857142857144"/>
    <n v="5.7611428571428576"/>
    <s v="Blw"/>
  </r>
  <r>
    <s v="OtsLGRF23S"/>
    <s v="OtsLGRF23S_1736"/>
    <s v="C-01736"/>
    <d v="2023-08-26T00:00:00"/>
    <x v="0"/>
    <s v="F"/>
    <n v="770"/>
    <x v="2"/>
    <x v="0"/>
    <s v="NA"/>
    <s v="3DD.003D7E494A"/>
    <s v="NA"/>
    <s v="F"/>
    <x v="0"/>
    <s v="OtsLYON19S_1_0554"/>
    <s v="OtsLYON19S_1_0443"/>
    <x v="1"/>
    <x v="1"/>
    <x v="1"/>
    <s v="FALL"/>
    <n v="0.999999999999998"/>
    <x v="7"/>
    <n v="0.95971980899999998"/>
    <n v="1"/>
    <x v="1"/>
    <n v="1.4285714285714286"/>
    <n v="1.4402857142857144"/>
    <n v="5.7611428571428576"/>
    <s v="Blw"/>
  </r>
  <r>
    <s v="OtsLGRF23S"/>
    <s v="OtsLGRF23S_1737"/>
    <s v="C-01737"/>
    <d v="2023-08-26T00:00:00"/>
    <x v="0"/>
    <s v="F"/>
    <n v="740"/>
    <x v="12"/>
    <x v="0"/>
    <s v="NA"/>
    <s v="3DD.003D477E33"/>
    <s v="NA"/>
    <s v="F"/>
    <x v="0"/>
    <s v="OtsLYON19S_1_0552"/>
    <s v="OtsLYON19S_1_0437"/>
    <x v="1"/>
    <x v="1"/>
    <x v="1"/>
    <s v="FALL"/>
    <n v="0.999999999999996"/>
    <x v="7"/>
    <n v="0.95971980899999998"/>
    <n v="1"/>
    <x v="1"/>
    <n v="1.4285714285714286"/>
    <n v="1.4402857142857144"/>
    <n v="5.7611428571428576"/>
    <s v="Blw"/>
  </r>
  <r>
    <s v="OtsLGRF23S"/>
    <s v="OtsLGRF23S_1739"/>
    <s v="C-01739"/>
    <d v="2023-08-26T00:00:00"/>
    <x v="0"/>
    <s v="M"/>
    <n v="700"/>
    <x v="13"/>
    <x v="0"/>
    <s v="NA"/>
    <s v="3DD.003D7E4930"/>
    <s v="NA"/>
    <s v="M"/>
    <x v="1"/>
    <s v="OtsLYON20S_1_0316"/>
    <s v="OtsLYON20S_1_0083"/>
    <x v="5"/>
    <x v="3"/>
    <x v="3"/>
    <s v="FALL"/>
    <n v="1"/>
    <x v="4"/>
    <n v="0.98961045999999997"/>
    <n v="1"/>
    <x v="5"/>
    <n v="1.4285714285714286"/>
    <n v="1.4402857142857144"/>
    <n v="5.7611428571428576"/>
    <s v="Abv"/>
  </r>
  <r>
    <s v="OtsLGRF23S"/>
    <s v="OtsLGRF23S_1740"/>
    <s v="C-01740"/>
    <d v="2023-08-26T00:00:00"/>
    <x v="0"/>
    <s v="M"/>
    <n v="830"/>
    <x v="15"/>
    <x v="1"/>
    <n v="1"/>
    <s v="3DD.003D7E4929"/>
    <s v="NA"/>
    <s v="M"/>
    <x v="1"/>
    <s v="OtsNPFH19S_1_3354"/>
    <s v="OtsNPFH19S_1_3082"/>
    <x v="2"/>
    <x v="1"/>
    <x v="1"/>
    <s v="FALL"/>
    <n v="1"/>
    <x v="13"/>
    <n v="0.99705232300000002"/>
    <n v="1"/>
    <x v="2"/>
    <n v="1.4285714285714286"/>
    <n v="1.4402857142857144"/>
    <n v="5.7611428571428576"/>
    <s v="Abv"/>
  </r>
  <r>
    <s v="OtsLGRF23S"/>
    <s v="OtsLGRF23S_1741"/>
    <s v="C-01741"/>
    <d v="2023-08-26T00:00:00"/>
    <x v="0"/>
    <s v="F"/>
    <n v="710"/>
    <x v="10"/>
    <x v="0"/>
    <s v="NA"/>
    <s v="3DD.003D7E496C"/>
    <s v="NA"/>
    <s v="F"/>
    <x v="0"/>
    <s v="OtsLYON19S_1_0570"/>
    <s v="OtsLYON19S_1_0484"/>
    <x v="1"/>
    <x v="1"/>
    <x v="1"/>
    <s v="FALL"/>
    <n v="1"/>
    <x v="7"/>
    <n v="0.95971980899999998"/>
    <n v="1"/>
    <x v="5"/>
    <n v="1.4285714285714286"/>
    <n v="1.4402857142857144"/>
    <n v="5.7611428571428576"/>
    <s v="Blw"/>
  </r>
  <r>
    <s v="OtsLGRF23S"/>
    <s v="OtsLGRF23S_1742"/>
    <s v="C-01742"/>
    <d v="2023-08-26T00:00:00"/>
    <x v="0"/>
    <s v="M"/>
    <n v="780"/>
    <x v="8"/>
    <x v="0"/>
    <s v="NA"/>
    <s v="3DD.003D7E4971"/>
    <s v="NA"/>
    <s v="M"/>
    <x v="1"/>
    <s v="NA"/>
    <s v="NA"/>
    <x v="0"/>
    <x v="0"/>
    <x v="0"/>
    <s v="FALL"/>
    <n v="1"/>
    <x v="0"/>
    <e v="#N/A"/>
    <n v="1"/>
    <x v="0"/>
    <n v="1.4285714285714286"/>
    <n v="1.4402857142857144"/>
    <n v="5.7611428571428576"/>
    <s v="Abv"/>
  </r>
  <r>
    <s v="OtsLGRF23S"/>
    <s v="OtsLGRF23S_1745"/>
    <s v="C-01745"/>
    <d v="2023-08-26T00:00:00"/>
    <x v="0"/>
    <s v="M"/>
    <n v="720"/>
    <x v="17"/>
    <x v="0"/>
    <s v="NA"/>
    <s v="3DD.003D7E4956"/>
    <s v="NA"/>
    <s v="M"/>
    <x v="1"/>
    <s v="OtsLYON19S_1_2304"/>
    <s v="OtsLYON19S_1_2068"/>
    <x v="1"/>
    <x v="1"/>
    <x v="1"/>
    <s v="FALL"/>
    <n v="1"/>
    <x v="14"/>
    <n v="0.95971980899999998"/>
    <n v="1"/>
    <x v="5"/>
    <n v="1.4285714285714286"/>
    <n v="1.4402857142857144"/>
    <n v="5.7611428571428576"/>
    <s v="Blw"/>
  </r>
  <r>
    <s v="OtsLGRF23S"/>
    <s v="OtsLGRF23S_1747"/>
    <s v="C-01747"/>
    <d v="2023-08-26T00:00:00"/>
    <x v="0"/>
    <s v="F"/>
    <n v="750"/>
    <x v="1"/>
    <x v="0"/>
    <s v="NA"/>
    <s v="3DD.003D7E4947"/>
    <s v="NA"/>
    <s v="F"/>
    <x v="0"/>
    <s v="OtsNPFH19S_1_1312"/>
    <s v="OtsNPFH19S_1_1054"/>
    <x v="2"/>
    <x v="1"/>
    <x v="1"/>
    <s v="FALL"/>
    <n v="1"/>
    <x v="2"/>
    <n v="0.99705232300000002"/>
    <n v="1"/>
    <x v="1"/>
    <n v="1.4285714285714286"/>
    <n v="1.4402857142857144"/>
    <n v="5.7611428571428576"/>
    <s v="Abv"/>
  </r>
  <r>
    <s v="OtsLGRF23S"/>
    <s v="OtsLGRF23S_1752"/>
    <s v="C-01752"/>
    <d v="2023-08-27T00:00:00"/>
    <x v="0"/>
    <s v="M"/>
    <n v="870"/>
    <x v="3"/>
    <x v="1"/>
    <n v="1"/>
    <s v="3DD.003D7E4926"/>
    <s v="NA"/>
    <s v="M"/>
    <x v="1"/>
    <s v="OtsLYON19S_1_1330"/>
    <s v="OtsLYON19S_1_1249"/>
    <x v="1"/>
    <x v="1"/>
    <x v="1"/>
    <s v="FALL"/>
    <n v="1"/>
    <x v="12"/>
    <n v="0.95971980899999998"/>
    <n v="1"/>
    <x v="2"/>
    <n v="1.4285714285714286"/>
    <n v="1.4402857142857144"/>
    <n v="5.7611428571428576"/>
    <s v="Abv"/>
  </r>
  <r>
    <s v="OtsLGRF23S"/>
    <s v="OtsLGRF23S_1753"/>
    <s v="C-01753"/>
    <d v="2023-08-27T00:00:00"/>
    <x v="0"/>
    <s v="F"/>
    <n v="770"/>
    <x v="2"/>
    <x v="0"/>
    <s v="NA"/>
    <s v="3DD.003D7E4961"/>
    <s v="NA"/>
    <s v="F"/>
    <x v="0"/>
    <s v="OtsLYON19S_1_0554"/>
    <s v="OtsLYON19S_1_0442"/>
    <x v="1"/>
    <x v="1"/>
    <x v="1"/>
    <s v="FALL"/>
    <n v="1"/>
    <x v="7"/>
    <n v="0.95971980899999998"/>
    <n v="1"/>
    <x v="1"/>
    <n v="1.4285714285714286"/>
    <n v="1.4402857142857144"/>
    <n v="5.7611428571428576"/>
    <s v="Blw"/>
  </r>
  <r>
    <s v="OtsLGRF23S"/>
    <s v="OtsLGRF23S_1754"/>
    <s v="C-01754"/>
    <d v="2023-08-27T00:00:00"/>
    <x v="0"/>
    <s v="F"/>
    <n v="790"/>
    <x v="0"/>
    <x v="0"/>
    <s v="NA"/>
    <s v="3DD.003D7E4964"/>
    <s v="NA"/>
    <s v="F"/>
    <x v="0"/>
    <s v="OtsLYON19S_1_0565"/>
    <s v="OtsLYON19S_1_0467"/>
    <x v="1"/>
    <x v="1"/>
    <x v="1"/>
    <s v="FALL"/>
    <n v="0.999999999999999"/>
    <x v="7"/>
    <n v="0.95971980899999998"/>
    <n v="1"/>
    <x v="0"/>
    <n v="1.4285714285714286"/>
    <n v="1.4402857142857144"/>
    <n v="5.7611428571428576"/>
    <s v="Blw"/>
  </r>
  <r>
    <s v="OtsLGRF23S"/>
    <s v="OtsLGRF23S_1757"/>
    <s v="C-01757"/>
    <d v="2023-08-27T00:00:00"/>
    <x v="0"/>
    <s v="F"/>
    <n v="840"/>
    <x v="18"/>
    <x v="1"/>
    <n v="1"/>
    <s v="3DD.003D7E493F"/>
    <s v="NA"/>
    <s v="M"/>
    <x v="1"/>
    <s v="OtsLYON19S_1_0536"/>
    <s v="OtsLYON19S_1_0389"/>
    <x v="1"/>
    <x v="1"/>
    <x v="1"/>
    <s v="FALL"/>
    <n v="1"/>
    <x v="7"/>
    <n v="0.95971980899999998"/>
    <n v="1"/>
    <x v="2"/>
    <n v="1.4285714285714286"/>
    <n v="1.4402857142857144"/>
    <n v="5.7611428571428576"/>
    <s v="Blw"/>
  </r>
  <r>
    <s v="OtsLGRF23S"/>
    <s v="OtsLGRF23S_1758"/>
    <s v="C-01758"/>
    <d v="2023-08-27T00:00:00"/>
    <x v="0"/>
    <s v="F"/>
    <n v="870"/>
    <x v="3"/>
    <x v="1"/>
    <n v="1"/>
    <s v="3DD.003D7E4973"/>
    <s v="NA"/>
    <s v="F"/>
    <x v="0"/>
    <s v="OtsLYON19S_1_0553"/>
    <s v="OtsLYON19S_1_0440"/>
    <x v="1"/>
    <x v="1"/>
    <x v="1"/>
    <s v="FALL"/>
    <n v="1"/>
    <x v="7"/>
    <n v="0.95971980899999998"/>
    <n v="1"/>
    <x v="2"/>
    <n v="1.4285714285714286"/>
    <n v="1.4402857142857144"/>
    <n v="5.7611428571428576"/>
    <s v="Blw"/>
  </r>
  <r>
    <s v="OtsLGRF23S"/>
    <s v="OtsLGRF23S_1759"/>
    <s v="C-01759"/>
    <d v="2023-08-27T00:00:00"/>
    <x v="0"/>
    <s v="M"/>
    <n v="750"/>
    <x v="1"/>
    <x v="0"/>
    <s v="NA"/>
    <s v="3DD.003D7E497D"/>
    <s v="NA"/>
    <s v="M"/>
    <x v="1"/>
    <s v="OtsLYON18S_1_0717"/>
    <s v="OtsLYON18S_1_0592"/>
    <x v="3"/>
    <x v="2"/>
    <x v="2"/>
    <s v="FALL"/>
    <n v="1"/>
    <x v="6"/>
    <n v="0.80551598400000002"/>
    <n v="1"/>
    <x v="1"/>
    <n v="1.4285714285714286"/>
    <n v="1.4402857142857144"/>
    <n v="5.7611428571428576"/>
    <s v="Abv"/>
  </r>
  <r>
    <s v="OtsLGRF23S"/>
    <s v="OtsLGRF23S_1760"/>
    <s v="C-01760"/>
    <d v="2023-08-27T00:00:00"/>
    <x v="0"/>
    <s v="F"/>
    <n v="710"/>
    <x v="10"/>
    <x v="0"/>
    <s v="NA"/>
    <s v="3DD.003D7E496B"/>
    <s v="NA"/>
    <s v="F"/>
    <x v="0"/>
    <s v="OtsLYON19S_1_1884"/>
    <s v="OtsLYON19S_1_1670"/>
    <x v="1"/>
    <x v="1"/>
    <x v="1"/>
    <s v="FALL"/>
    <n v="0.999999999999998"/>
    <x v="1"/>
    <n v="0.95971980899999998"/>
    <n v="1"/>
    <x v="5"/>
    <n v="1.4285714285714286"/>
    <n v="1.4402857142857144"/>
    <n v="5.7611428571428576"/>
    <s v="Abv"/>
  </r>
  <r>
    <s v="OtsLGRF23S"/>
    <s v="OtsLGRF23S_1761"/>
    <s v="C-01761"/>
    <d v="2023-08-27T00:00:00"/>
    <x v="0"/>
    <s v="F"/>
    <n v="800"/>
    <x v="4"/>
    <x v="0"/>
    <s v="NA"/>
    <s v="3DD.003D7E4975"/>
    <s v="NA"/>
    <s v="M"/>
    <x v="1"/>
    <s v="OtsLYON19S_1_0589"/>
    <s v="OtsLYON19S_1_0641"/>
    <x v="1"/>
    <x v="1"/>
    <x v="1"/>
    <s v="FALL"/>
    <n v="1.00000000000001"/>
    <x v="6"/>
    <n v="0.95971980899999998"/>
    <n v="1"/>
    <x v="0"/>
    <n v="1.4285714285714286"/>
    <n v="1.4402857142857144"/>
    <n v="5.7611428571428576"/>
    <s v="Abv"/>
  </r>
  <r>
    <s v="OtsLGRF23S"/>
    <s v="OtsLGRF23S_1762"/>
    <s v="C-01762"/>
    <d v="2023-08-27T00:00:00"/>
    <x v="0"/>
    <s v="F"/>
    <n v="740"/>
    <x v="12"/>
    <x v="0"/>
    <s v="NA"/>
    <s v="3DD.003D7E493E"/>
    <s v="NA"/>
    <s v="F"/>
    <x v="0"/>
    <s v="OtsLYON19S_1_1864"/>
    <s v="OtsLYON19S_1_1648"/>
    <x v="1"/>
    <x v="1"/>
    <x v="1"/>
    <s v="FALL"/>
    <n v="1"/>
    <x v="1"/>
    <n v="0.95971980899999998"/>
    <n v="1"/>
    <x v="1"/>
    <n v="1.4285714285714286"/>
    <n v="1.4402857142857144"/>
    <n v="5.7611428571428576"/>
    <s v="Abv"/>
  </r>
  <r>
    <s v="OtsLGRF23S"/>
    <s v="OtsLGRF23S_1765"/>
    <s v="C-01765"/>
    <d v="2023-08-27T00:00:00"/>
    <x v="0"/>
    <s v="F"/>
    <n v="760"/>
    <x v="6"/>
    <x v="0"/>
    <s v="NA"/>
    <s v="3DD.003D7E493A"/>
    <s v="NA"/>
    <s v="F"/>
    <x v="0"/>
    <s v="OtsLYON19S_1_0562"/>
    <s v="OtsLYON19S_1_0466"/>
    <x v="1"/>
    <x v="1"/>
    <x v="1"/>
    <s v="FALL"/>
    <n v="0.999999999999999"/>
    <x v="7"/>
    <n v="0.95971980899999998"/>
    <n v="1"/>
    <x v="1"/>
    <n v="1.4285714285714286"/>
    <n v="1.4402857142857144"/>
    <n v="5.7611428571428576"/>
    <s v="Blw"/>
  </r>
  <r>
    <s v="OtsLGRF23S"/>
    <s v="OtsLGRF23S_1766"/>
    <s v="C-01766"/>
    <d v="2023-08-27T00:00:00"/>
    <x v="0"/>
    <s v="F"/>
    <n v="810"/>
    <x v="9"/>
    <x v="1"/>
    <n v="1"/>
    <s v="3DD.003D7E497F"/>
    <s v="NA"/>
    <s v="F"/>
    <x v="0"/>
    <s v="OtsLYON19S_1_0704"/>
    <s v="OtsLYON19S_1_0694"/>
    <x v="1"/>
    <x v="1"/>
    <x v="1"/>
    <s v="FALL"/>
    <n v="0.999999999999998"/>
    <x v="6"/>
    <n v="0.95971980899999998"/>
    <n v="1"/>
    <x v="0"/>
    <n v="1.4285714285714286"/>
    <n v="1.4402857142857144"/>
    <n v="5.7611428571428576"/>
    <s v="Abv"/>
  </r>
  <r>
    <s v="OtsLGRF23S"/>
    <s v="OtsLGRF23S_1767"/>
    <s v="C-01767"/>
    <d v="2023-08-27T00:00:00"/>
    <x v="0"/>
    <s v="F"/>
    <n v="710"/>
    <x v="10"/>
    <x v="0"/>
    <s v="NA"/>
    <s v="3DD.003D7E497A"/>
    <s v="NA"/>
    <s v="F"/>
    <x v="0"/>
    <s v="OtsLYON19S_1_0714"/>
    <s v="OtsLYON19S_1_0812"/>
    <x v="1"/>
    <x v="1"/>
    <x v="1"/>
    <s v="FALL"/>
    <n v="0.999999999999995"/>
    <x v="6"/>
    <n v="0.95971980899999998"/>
    <n v="1"/>
    <x v="5"/>
    <n v="1.4285714285714286"/>
    <n v="1.4402857142857144"/>
    <n v="5.7611428571428576"/>
    <s v="Abv"/>
  </r>
  <r>
    <s v="OtsLGRF23S"/>
    <s v="OtsLGRF23S_1768"/>
    <s v="C-01768"/>
    <d v="2023-08-27T00:00:00"/>
    <x v="0"/>
    <s v="F"/>
    <n v="790"/>
    <x v="0"/>
    <x v="0"/>
    <s v="NA"/>
    <s v="3DD.003D7E4928"/>
    <s v="NA"/>
    <s v="F"/>
    <x v="0"/>
    <s v="OtsLYON19S_1_0581"/>
    <s v="OtsLYON19S_1_0622"/>
    <x v="1"/>
    <x v="1"/>
    <x v="1"/>
    <s v="FALL"/>
    <n v="1"/>
    <x v="6"/>
    <n v="0.95971980899999998"/>
    <n v="1"/>
    <x v="0"/>
    <n v="1.4285714285714286"/>
    <n v="1.4402857142857144"/>
    <n v="5.7611428571428576"/>
    <s v="Abv"/>
  </r>
  <r>
    <s v="OtsLGRF23S"/>
    <s v="OtsLGRF23S_1769"/>
    <s v="C-01769"/>
    <d v="2023-08-27T00:00:00"/>
    <x v="0"/>
    <s v="F"/>
    <n v="780"/>
    <x v="8"/>
    <x v="0"/>
    <s v="NA"/>
    <s v="3DD.003D7E496D"/>
    <s v="NA"/>
    <s v="F"/>
    <x v="0"/>
    <s v="OtsLYON19S_1_1397"/>
    <s v="OtsLYON19S_1_1491"/>
    <x v="1"/>
    <x v="1"/>
    <x v="1"/>
    <s v="FALL"/>
    <n v="1.00000000000001"/>
    <x v="1"/>
    <n v="0.95971980899999998"/>
    <n v="1"/>
    <x v="0"/>
    <n v="1.4285714285714286"/>
    <n v="1.4402857142857144"/>
    <n v="5.7611428571428576"/>
    <s v="Abv"/>
  </r>
  <r>
    <s v="OtsLGRF23S"/>
    <s v="OtsLGRF23S_1770"/>
    <s v="C-01770"/>
    <d v="2023-08-27T00:00:00"/>
    <x v="0"/>
    <s v="F"/>
    <n v="780"/>
    <x v="8"/>
    <x v="0"/>
    <s v="NA"/>
    <s v="3DD.003D7E4935"/>
    <s v="NA"/>
    <s v="F"/>
    <x v="0"/>
    <s v="OtsLYON19S_1_0563"/>
    <s v="OtsLYON19S_1_0615"/>
    <x v="1"/>
    <x v="1"/>
    <x v="1"/>
    <s v="FALL"/>
    <n v="1"/>
    <x v="6"/>
    <n v="0.95971980899999998"/>
    <n v="1"/>
    <x v="0"/>
    <n v="1.4285714285714286"/>
    <n v="1.4402857142857144"/>
    <n v="5.7611428571428576"/>
    <s v="Abv"/>
  </r>
  <r>
    <s v="OtsLGRF23S"/>
    <s v="OtsLGRF23S_1771"/>
    <s v="C-01771"/>
    <d v="2023-08-27T00:00:00"/>
    <x v="0"/>
    <s v="M"/>
    <n v="790"/>
    <x v="0"/>
    <x v="0"/>
    <s v="NA"/>
    <s v="3DD.003D7E4965"/>
    <s v="NA"/>
    <s v="M"/>
    <x v="1"/>
    <s v="OtsLYON19S_1_2301"/>
    <s v="OtsLYON19S_1_2077"/>
    <x v="1"/>
    <x v="1"/>
    <x v="1"/>
    <s v="FALL"/>
    <n v="1"/>
    <x v="14"/>
    <n v="0.95971980899999998"/>
    <n v="1"/>
    <x v="0"/>
    <n v="1.4285714285714286"/>
    <n v="1.4402857142857144"/>
    <n v="5.7611428571428576"/>
    <s v="Blw"/>
  </r>
  <r>
    <s v="OtsLGRF23S"/>
    <s v="OtsLGRF23S_1772"/>
    <s v="C-01772"/>
    <d v="2023-08-27T00:00:00"/>
    <x v="0"/>
    <s v="F"/>
    <n v="780"/>
    <x v="8"/>
    <x v="0"/>
    <s v="NA"/>
    <s v="3DD.003D7E4967"/>
    <s v="NA"/>
    <s v="F"/>
    <x v="0"/>
    <s v="NA"/>
    <s v="NA"/>
    <x v="0"/>
    <x v="0"/>
    <x v="0"/>
    <s v="FALL"/>
    <n v="0.999999999999995"/>
    <x v="0"/>
    <e v="#N/A"/>
    <n v="1"/>
    <x v="0"/>
    <n v="1.4285714285714286"/>
    <n v="1.4402857142857144"/>
    <n v="5.7611428571428576"/>
    <s v="Abv"/>
  </r>
  <r>
    <s v="OtsLGRF23S"/>
    <s v="OtsLGRF23S_1774"/>
    <s v="C-01774"/>
    <d v="2023-08-27T00:00:00"/>
    <x v="0"/>
    <s v="M"/>
    <n v="760"/>
    <x v="6"/>
    <x v="0"/>
    <s v="NA"/>
    <s v="3DD.003D7E4984"/>
    <s v="NA"/>
    <s v="M"/>
    <x v="1"/>
    <s v="OtsLYON19S_1_0565"/>
    <s v="OtsLYON19S_1_0469"/>
    <x v="1"/>
    <x v="1"/>
    <x v="1"/>
    <s v="FALL"/>
    <n v="1"/>
    <x v="7"/>
    <n v="0.95971980899999998"/>
    <n v="1"/>
    <x v="1"/>
    <n v="1.4285714285714286"/>
    <n v="1.4402857142857144"/>
    <n v="5.7611428571428576"/>
    <s v="Blw"/>
  </r>
  <r>
    <s v="OtsLGRF23S"/>
    <s v="OtsLGRF23S_1775"/>
    <s v="C-01775"/>
    <d v="2023-08-27T00:00:00"/>
    <x v="0"/>
    <s v="M"/>
    <n v="790"/>
    <x v="0"/>
    <x v="0"/>
    <s v="NA"/>
    <s v="3DD.003D7E492F"/>
    <s v="NA"/>
    <s v="M"/>
    <x v="1"/>
    <s v="NA"/>
    <s v="NA"/>
    <x v="0"/>
    <x v="0"/>
    <x v="0"/>
    <s v="FALL"/>
    <n v="1"/>
    <x v="0"/>
    <e v="#N/A"/>
    <n v="1"/>
    <x v="0"/>
    <n v="1.4285714285714286"/>
    <n v="1.4402857142857144"/>
    <n v="5.7611428571428576"/>
    <s v="Abv"/>
  </r>
  <r>
    <s v="OtsLGRF23S"/>
    <s v="OtsLGRF23S_1779"/>
    <s v="C-01779"/>
    <d v="2023-08-27T00:00:00"/>
    <x v="0"/>
    <s v="F"/>
    <n v="840"/>
    <x v="18"/>
    <x v="0"/>
    <s v="NA"/>
    <s v="3DD.003D7E495C"/>
    <s v="NA"/>
    <s v="F"/>
    <x v="0"/>
    <s v="OtsLYON19S_1_0137"/>
    <s v="OtsLYON19S_1_0228"/>
    <x v="1"/>
    <x v="1"/>
    <x v="1"/>
    <s v="FALL"/>
    <n v="1"/>
    <x v="3"/>
    <n v="0.95971980899999998"/>
    <n v="1"/>
    <x v="2"/>
    <n v="1.4285714285714286"/>
    <n v="1.4402857142857144"/>
    <n v="5.7611428571428576"/>
    <s v="Abv"/>
  </r>
  <r>
    <s v="OtsLGRF23S"/>
    <s v="OtsLGRF23S_1780"/>
    <s v="C-01780"/>
    <d v="2023-08-27T00:00:00"/>
    <x v="0"/>
    <s v="M"/>
    <n v="720"/>
    <x v="17"/>
    <x v="0"/>
    <s v="NA"/>
    <s v="3DD.003D7E4959"/>
    <s v="NA"/>
    <s v="M"/>
    <x v="1"/>
    <s v="OtsLYON19S_1_0522"/>
    <s v="OtsLYON19S_1_0344"/>
    <x v="1"/>
    <x v="1"/>
    <x v="1"/>
    <s v="FALL"/>
    <n v="1"/>
    <x v="3"/>
    <n v="0.95971980899999998"/>
    <n v="1"/>
    <x v="5"/>
    <n v="1.4285714285714286"/>
    <n v="1.4402857142857144"/>
    <n v="5.7611428571428576"/>
    <s v="Abv"/>
  </r>
  <r>
    <s v="OtsLGRF23S"/>
    <s v="OtsLGRF23S_1781"/>
    <s v="C-01781"/>
    <d v="2023-08-27T00:00:00"/>
    <x v="0"/>
    <s v="F"/>
    <n v="920"/>
    <x v="20"/>
    <x v="1"/>
    <n v="1"/>
    <s v="3DD.003D7E4938"/>
    <s v="NA"/>
    <s v="M"/>
    <x v="1"/>
    <s v="OtsLYON19S_1_1322"/>
    <s v="OtsLYON19S_1_1226"/>
    <x v="1"/>
    <x v="1"/>
    <x v="1"/>
    <s v="FALL"/>
    <n v="1"/>
    <x v="12"/>
    <n v="0.95971980899999998"/>
    <n v="1"/>
    <x v="4"/>
    <n v="1.4285714285714286"/>
    <n v="1.4402857142857144"/>
    <n v="5.7611428571428576"/>
    <s v="Abv"/>
  </r>
  <r>
    <s v="OtsLGRF23S"/>
    <s v="OtsLGRF23S_1782"/>
    <s v="C-01782"/>
    <d v="2023-08-27T00:00:00"/>
    <x v="0"/>
    <s v="F"/>
    <n v="780"/>
    <x v="8"/>
    <x v="0"/>
    <s v="NA"/>
    <s v="3DD.003D7E493D"/>
    <s v="NA"/>
    <s v="F"/>
    <x v="0"/>
    <s v="OtsLYON19S_1_0134"/>
    <s v="OtsLYON19S_1_0090"/>
    <x v="1"/>
    <x v="1"/>
    <x v="1"/>
    <s v="FALL"/>
    <n v="0.999999999999998"/>
    <x v="4"/>
    <n v="0.95971980899999998"/>
    <n v="1"/>
    <x v="0"/>
    <n v="1.4285714285714286"/>
    <n v="1.4402857142857144"/>
    <n v="5.7611428571428576"/>
    <s v="Abv"/>
  </r>
  <r>
    <s v="OtsLGRF23S"/>
    <s v="OtsLGRF23S_1783"/>
    <s v="C-01783"/>
    <d v="2023-08-27T00:00:00"/>
    <x v="0"/>
    <s v="F"/>
    <n v="720"/>
    <x v="17"/>
    <x v="0"/>
    <s v="NA"/>
    <s v="3DD.003D7E4945"/>
    <s v="NA"/>
    <s v="F"/>
    <x v="0"/>
    <s v="OtsLYON19S_1_0144"/>
    <s v="OtsLYON19S_1_0201"/>
    <x v="1"/>
    <x v="1"/>
    <x v="1"/>
    <s v="FALL"/>
    <n v="1"/>
    <x v="4"/>
    <n v="0.95971980899999998"/>
    <n v="1"/>
    <x v="5"/>
    <n v="1.4285714285714286"/>
    <n v="1.4402857142857144"/>
    <n v="5.7611428571428576"/>
    <s v="Abv"/>
  </r>
  <r>
    <s v="OtsLGRF23S"/>
    <s v="OtsLGRF23S_1784"/>
    <s v="C-01784"/>
    <d v="2023-08-27T00:00:00"/>
    <x v="0"/>
    <s v="M"/>
    <n v="850"/>
    <x v="14"/>
    <x v="0"/>
    <s v="NA"/>
    <s v="3DD.003D7E492A"/>
    <s v="NA"/>
    <s v="M"/>
    <x v="1"/>
    <s v="OtsLYON19S_1_1323"/>
    <s v="OtsLYON19S_1_1227"/>
    <x v="1"/>
    <x v="1"/>
    <x v="1"/>
    <s v="FALL"/>
    <n v="0.999999999999997"/>
    <x v="12"/>
    <n v="0.95971980899999998"/>
    <n v="1"/>
    <x v="2"/>
    <n v="1.4285714285714286"/>
    <n v="1.4402857142857144"/>
    <n v="5.7611428571428576"/>
    <s v="Abv"/>
  </r>
  <r>
    <s v="OtsLGRF23S"/>
    <s v="OtsLGRF23S_1786"/>
    <s v="C-01786"/>
    <d v="2023-08-27T00:00:00"/>
    <x v="0"/>
    <s v="F"/>
    <n v="720"/>
    <x v="17"/>
    <x v="0"/>
    <s v="NA"/>
    <s v="3DD.003D7E4955"/>
    <s v="NA"/>
    <s v="F"/>
    <x v="0"/>
    <s v="OtsLYON19S_1_0569"/>
    <s v="OtsLYON19S_1_0471"/>
    <x v="1"/>
    <x v="1"/>
    <x v="1"/>
    <s v="FALL"/>
    <n v="1"/>
    <x v="7"/>
    <n v="0.95971980899999998"/>
    <n v="1"/>
    <x v="5"/>
    <n v="1.4285714285714286"/>
    <n v="1.4402857142857144"/>
    <n v="5.7611428571428576"/>
    <s v="Blw"/>
  </r>
  <r>
    <s v="OtsLGRF23S"/>
    <s v="OtsLGRF23S_1788"/>
    <s v="C-01788"/>
    <d v="2023-08-27T00:00:00"/>
    <x v="0"/>
    <s v="M"/>
    <n v="730"/>
    <x v="16"/>
    <x v="0"/>
    <s v="NA"/>
    <s v="3DD.003D7E4962"/>
    <s v="NA"/>
    <s v="M"/>
    <x v="1"/>
    <s v="NA"/>
    <s v="NA"/>
    <x v="0"/>
    <x v="0"/>
    <x v="0"/>
    <s v="FALL"/>
    <n v="0.999999999999997"/>
    <x v="0"/>
    <e v="#N/A"/>
    <n v="1"/>
    <x v="1"/>
    <n v="1.4285714285714286"/>
    <n v="1.4402857142857144"/>
    <n v="5.7611428571428576"/>
    <s v="Abv"/>
  </r>
  <r>
    <s v="OtsLGRF23S"/>
    <s v="OtsLGRF23S_1789"/>
    <s v="C-01789"/>
    <d v="2023-08-27T00:00:00"/>
    <x v="0"/>
    <s v="F"/>
    <n v="790"/>
    <x v="0"/>
    <x v="0"/>
    <s v="NA"/>
    <s v="3DD.003D7E4969"/>
    <s v="NA"/>
    <s v="F"/>
    <x v="0"/>
    <s v="OtsLYON18S_1_0761"/>
    <s v="OtsLYON18S_1_0691"/>
    <x v="3"/>
    <x v="2"/>
    <x v="2"/>
    <s v="FALL"/>
    <n v="0.999999999999997"/>
    <x v="7"/>
    <n v="0.80551598400000002"/>
    <n v="1"/>
    <x v="0"/>
    <n v="1.4285714285714286"/>
    <n v="1.4402857142857144"/>
    <n v="5.7611428571428576"/>
    <s v="Blw"/>
  </r>
  <r>
    <s v="OtsLGRF23S"/>
    <s v="OtsLGRF23S_1790"/>
    <s v="C-01790"/>
    <d v="2023-08-27T00:00:00"/>
    <x v="0"/>
    <s v="F"/>
    <n v="860"/>
    <x v="27"/>
    <x v="1"/>
    <n v="1"/>
    <s v="3DD.003D7E4986"/>
    <s v="NA"/>
    <s v="M"/>
    <x v="1"/>
    <s v="OtsLYON18S_1_0131"/>
    <s v="OtsLYON18S_1_0261"/>
    <x v="3"/>
    <x v="2"/>
    <x v="2"/>
    <s v="FALL"/>
    <n v="1"/>
    <x v="3"/>
    <n v="0.80551598400000002"/>
    <n v="1"/>
    <x v="2"/>
    <n v="1.4285714285714286"/>
    <n v="1.4402857142857144"/>
    <n v="5.7611428571428576"/>
    <s v="Abv"/>
  </r>
  <r>
    <s v="OtsLGRF23S"/>
    <s v="OtsLGRF23S_1791"/>
    <s v="C-01791"/>
    <d v="2023-08-27T00:00:00"/>
    <x v="0"/>
    <s v="M"/>
    <n v="880"/>
    <x v="22"/>
    <x v="0"/>
    <s v="NA"/>
    <s v="3DD.003D7E4936"/>
    <s v="NA"/>
    <s v="M"/>
    <x v="1"/>
    <s v="OtsNPFH19S_1_3356"/>
    <s v="OtsNPFH19S_1_3121"/>
    <x v="2"/>
    <x v="1"/>
    <x v="1"/>
    <s v="FALL"/>
    <n v="1"/>
    <x v="13"/>
    <n v="0.99705232300000002"/>
    <n v="1"/>
    <x v="4"/>
    <n v="1.4285714285714286"/>
    <n v="1.4402857142857144"/>
    <n v="5.7611428571428576"/>
    <s v="Abv"/>
  </r>
  <r>
    <s v="OtsLGRF23S"/>
    <s v="OtsLGRF23S_1792"/>
    <s v="C-01792"/>
    <d v="2023-08-27T00:00:00"/>
    <x v="0"/>
    <s v="F"/>
    <n v="700"/>
    <x v="13"/>
    <x v="0"/>
    <s v="NA"/>
    <s v="3DD.003D7E494F"/>
    <s v="NA"/>
    <s v="F"/>
    <x v="0"/>
    <s v="OtsLYON19S_1_1102"/>
    <s v="OtsLYON19S_1_0912"/>
    <x v="1"/>
    <x v="1"/>
    <x v="1"/>
    <s v="FALL"/>
    <n v="0.999999999999997"/>
    <x v="6"/>
    <n v="0.95971980899999998"/>
    <n v="1"/>
    <x v="5"/>
    <n v="1.4285714285714286"/>
    <n v="1.4402857142857144"/>
    <n v="5.7611428571428576"/>
    <s v="Abv"/>
  </r>
  <r>
    <s v="OtsLGRF23S"/>
    <s v="OtsLGRF23S_1793"/>
    <s v="C-01793"/>
    <d v="2023-08-27T00:00:00"/>
    <x v="0"/>
    <s v="F"/>
    <n v="810"/>
    <x v="9"/>
    <x v="1"/>
    <s v="NA"/>
    <s v="3DD.003D7E493B"/>
    <s v="NA"/>
    <s v="F"/>
    <x v="0"/>
    <s v="OtsLYON19S_1_1110"/>
    <s v="OtsLYON19S_1_0938"/>
    <x v="1"/>
    <x v="1"/>
    <x v="1"/>
    <s v="FALL"/>
    <n v="1"/>
    <x v="16"/>
    <n v="0.95971980899999998"/>
    <n v="1"/>
    <x v="0"/>
    <n v="1.4285714285714286"/>
    <n v="1.4402857142857144"/>
    <n v="5.7611428571428576"/>
    <s v="Abv"/>
  </r>
  <r>
    <s v="OtsLGRF23S"/>
    <s v="OtsLGRF23S_1794"/>
    <s v="C-01794"/>
    <d v="2023-08-27T00:00:00"/>
    <x v="0"/>
    <s v="M"/>
    <n v="850"/>
    <x v="14"/>
    <x v="0"/>
    <s v="NA"/>
    <s v="3DD.003D7E492C"/>
    <s v="NA"/>
    <s v="M"/>
    <x v="1"/>
    <s v="OtsNPFH19S_1_1349"/>
    <s v="OtsNPFH19S_1_1064"/>
    <x v="2"/>
    <x v="1"/>
    <x v="1"/>
    <s v="FALL"/>
    <n v="1"/>
    <x v="2"/>
    <n v="0.99705232300000002"/>
    <n v="1"/>
    <x v="2"/>
    <n v="1.4285714285714286"/>
    <n v="1.4402857142857144"/>
    <n v="5.7611428571428576"/>
    <s v="Abv"/>
  </r>
  <r>
    <s v="OtsLGRF23S"/>
    <s v="OtsLGRF23S_1795"/>
    <s v="C-01795"/>
    <d v="2023-08-27T00:00:00"/>
    <x v="0"/>
    <s v="F"/>
    <n v="790"/>
    <x v="0"/>
    <x v="0"/>
    <s v="NA"/>
    <s v="3DD.003D7E495F"/>
    <s v="NA"/>
    <s v="F"/>
    <x v="0"/>
    <s v="NA"/>
    <s v="NA"/>
    <x v="0"/>
    <x v="0"/>
    <x v="0"/>
    <s v="FALL"/>
    <n v="1"/>
    <x v="0"/>
    <e v="#N/A"/>
    <n v="1"/>
    <x v="0"/>
    <n v="1.4285714285714286"/>
    <n v="1.4402857142857144"/>
    <n v="5.7611428571428576"/>
    <s v="Abv"/>
  </r>
  <r>
    <s v="OtsLGRF23S"/>
    <s v="OtsLGRF23S_1799"/>
    <s v="C-01799"/>
    <d v="2023-08-27T00:00:00"/>
    <x v="0"/>
    <s v="F"/>
    <n v="730"/>
    <x v="16"/>
    <x v="0"/>
    <s v="NA"/>
    <s v="3DD.003D7E4981"/>
    <s v="NA"/>
    <s v="F"/>
    <x v="0"/>
    <s v="NA"/>
    <s v="NA"/>
    <x v="0"/>
    <x v="0"/>
    <x v="0"/>
    <s v="FALL"/>
    <n v="1"/>
    <x v="0"/>
    <e v="#N/A"/>
    <n v="1"/>
    <x v="1"/>
    <n v="1.4285714285714286"/>
    <n v="1.4402857142857144"/>
    <n v="5.7611428571428576"/>
    <s v="Abv"/>
  </r>
  <r>
    <s v="OtsLGRF23S"/>
    <s v="OtsLGRF23S_1800"/>
    <s v="C-01800"/>
    <d v="2023-08-27T00:00:00"/>
    <x v="0"/>
    <s v="F"/>
    <n v="700"/>
    <x v="13"/>
    <x v="0"/>
    <s v="NA"/>
    <s v="3DD.003D7E4977"/>
    <s v="NA"/>
    <s v="F"/>
    <x v="0"/>
    <s v="OtsLYON19S_1_0554"/>
    <s v="OtsLYON19S_1_0445"/>
    <x v="1"/>
    <x v="1"/>
    <x v="1"/>
    <s v="FALL"/>
    <n v="1"/>
    <x v="7"/>
    <n v="0.95971980899999998"/>
    <n v="1"/>
    <x v="5"/>
    <n v="1.4285714285714286"/>
    <n v="1.4402857142857144"/>
    <n v="5.7611428571428576"/>
    <s v="Blw"/>
  </r>
  <r>
    <s v="OtsLGRF23S"/>
    <s v="OtsLGRF23S_1802"/>
    <s v="C-01802"/>
    <d v="2023-08-27T00:00:00"/>
    <x v="0"/>
    <s v="M"/>
    <n v="620"/>
    <x v="49"/>
    <x v="0"/>
    <s v="NA"/>
    <s v="NA"/>
    <s v="NA"/>
    <s v="M"/>
    <x v="1"/>
    <s v="OtsLYON19S_1_0570"/>
    <s v="OtsLYON19S_1_0483"/>
    <x v="1"/>
    <x v="1"/>
    <x v="1"/>
    <s v="FALL"/>
    <n v="0.999999999999997"/>
    <x v="7"/>
    <n v="0.95971980899999998"/>
    <n v="1"/>
    <x v="9"/>
    <n v="1.4285714285714286"/>
    <n v="1.4402857142857144"/>
    <n v="5.7611428571428576"/>
    <s v="Blw"/>
  </r>
  <r>
    <s v="OtsLGRF23S"/>
    <s v="OtsLGRF23S_1806"/>
    <s v="C-01806"/>
    <d v="2023-08-27T00:00:00"/>
    <x v="0"/>
    <s v="M"/>
    <n v="730"/>
    <x v="16"/>
    <x v="0"/>
    <s v="NA"/>
    <s v="3DD.003D7E4952"/>
    <s v="NA"/>
    <s v="M"/>
    <x v="1"/>
    <s v="OtsNPFH19S_1_3355"/>
    <s v="OtsNPFH19S_1_3070"/>
    <x v="2"/>
    <x v="1"/>
    <x v="1"/>
    <s v="FALL"/>
    <n v="0.999999999999994"/>
    <x v="13"/>
    <n v="0.99705232300000002"/>
    <n v="1"/>
    <x v="1"/>
    <n v="1.4285714285714286"/>
    <n v="1.4402857142857144"/>
    <n v="5.7611428571428576"/>
    <s v="Abv"/>
  </r>
  <r>
    <s v="OtsLGRF23S"/>
    <s v="OtsLGRF23S_1807"/>
    <s v="C-01807"/>
    <d v="2023-08-27T00:00:00"/>
    <x v="0"/>
    <s v="F"/>
    <n v="820"/>
    <x v="19"/>
    <x v="1"/>
    <n v="1"/>
    <s v="3DD.003D7E4980"/>
    <s v="NA"/>
    <s v="M"/>
    <x v="1"/>
    <s v="OtsLYON19S_1_0562"/>
    <s v="OtsLYON19S_1_0465"/>
    <x v="1"/>
    <x v="1"/>
    <x v="1"/>
    <s v="FALL"/>
    <n v="1"/>
    <x v="7"/>
    <n v="0.95971980899999998"/>
    <n v="1"/>
    <x v="0"/>
    <n v="1.4285714285714286"/>
    <n v="1.4402857142857144"/>
    <n v="5.7611428571428576"/>
    <s v="Blw"/>
  </r>
  <r>
    <s v="OtsLGRF23S"/>
    <s v="OtsLGRF23S_1808"/>
    <s v="C-01808"/>
    <d v="2023-08-27T00:00:00"/>
    <x v="0"/>
    <s v="F"/>
    <n v="720"/>
    <x v="17"/>
    <x v="0"/>
    <s v="NA"/>
    <s v="3DD.003D7E4954"/>
    <s v="NA"/>
    <s v="F"/>
    <x v="0"/>
    <s v="OtsNPFH19S_1_2319"/>
    <s v="OtsNPFH19S_1_2073"/>
    <x v="2"/>
    <x v="1"/>
    <x v="1"/>
    <s v="FALL"/>
    <n v="1"/>
    <x v="10"/>
    <n v="0.99705232300000002"/>
    <n v="1"/>
    <x v="5"/>
    <n v="1.4285714285714286"/>
    <n v="1.4402857142857144"/>
    <n v="5.7611428571428576"/>
    <s v="Abv"/>
  </r>
  <r>
    <s v="OtsLGRF23S"/>
    <s v="OtsLGRF23S_1809"/>
    <s v="C-01809"/>
    <d v="2023-08-27T00:00:00"/>
    <x v="0"/>
    <s v="F"/>
    <n v="730"/>
    <x v="16"/>
    <x v="0"/>
    <s v="NA"/>
    <s v="3DD.003D7E4976"/>
    <s v="NA"/>
    <s v="F"/>
    <x v="0"/>
    <s v="NA"/>
    <s v="NA"/>
    <x v="0"/>
    <x v="0"/>
    <x v="0"/>
    <s v="FALL"/>
    <n v="1"/>
    <x v="0"/>
    <e v="#N/A"/>
    <n v="1"/>
    <x v="1"/>
    <n v="1.4285714285714286"/>
    <n v="1.4402857142857144"/>
    <n v="5.7611428571428576"/>
    <s v="Abv"/>
  </r>
  <r>
    <s v="OtsLGRF23S"/>
    <s v="OtsLGRF23S_1810"/>
    <s v="C-01810"/>
    <d v="2023-08-27T00:00:00"/>
    <x v="0"/>
    <s v="M"/>
    <n v="710"/>
    <x v="10"/>
    <x v="0"/>
    <s v="NA"/>
    <s v="3DD.003D7E4932"/>
    <s v="NA"/>
    <s v="M"/>
    <x v="1"/>
    <s v="OtsLYON19S_1_1722"/>
    <s v="OtsLYON19S_1_1939"/>
    <x v="1"/>
    <x v="1"/>
    <x v="1"/>
    <s v="FALL"/>
    <n v="0.999999999999998"/>
    <x v="1"/>
    <n v="0.95971980899999998"/>
    <n v="1"/>
    <x v="5"/>
    <n v="1.4285714285714286"/>
    <n v="1.4402857142857144"/>
    <n v="5.7611428571428576"/>
    <s v="Abv"/>
  </r>
  <r>
    <s v="OtsLGRF23S"/>
    <s v="OtsLGRF23S_1811"/>
    <s v="C-01811"/>
    <d v="2023-08-27T00:00:00"/>
    <x v="0"/>
    <s v="F"/>
    <n v="790"/>
    <x v="0"/>
    <x v="0"/>
    <s v="NA"/>
    <s v="3DD.003D7E497C"/>
    <s v="NA"/>
    <s v="F"/>
    <x v="0"/>
    <s v="OtsLYON18S_1_0105"/>
    <s v="OtsLYON18S_1_0029"/>
    <x v="3"/>
    <x v="2"/>
    <x v="2"/>
    <s v="FALL"/>
    <n v="1"/>
    <x v="4"/>
    <n v="0.80551598400000002"/>
    <n v="1"/>
    <x v="0"/>
    <n v="1.4285714285714286"/>
    <n v="1.4402857142857144"/>
    <n v="5.7611428571428576"/>
    <s v="Abv"/>
  </r>
  <r>
    <s v="OtsLGRF23S"/>
    <s v="OtsLGRF23S_1812"/>
    <s v="C-01812"/>
    <d v="2023-08-27T00:00:00"/>
    <x v="0"/>
    <s v="F"/>
    <n v="710"/>
    <x v="10"/>
    <x v="0"/>
    <s v="NA"/>
    <s v="3DD.003D7E4937"/>
    <s v="NA"/>
    <s v="F"/>
    <x v="0"/>
    <s v="OtsLYON19S_1_1799"/>
    <s v="OtsLYON19S_1_2060"/>
    <x v="1"/>
    <x v="1"/>
    <x v="1"/>
    <s v="FALL"/>
    <n v="0.999999999999999"/>
    <x v="14"/>
    <n v="0.95971980899999998"/>
    <n v="1"/>
    <x v="5"/>
    <n v="1.4285714285714286"/>
    <n v="1.4402857142857144"/>
    <n v="5.7611428571428576"/>
    <s v="Blw"/>
  </r>
  <r>
    <s v="OtsLGRF23S"/>
    <s v="OtsLGRF23S_1814"/>
    <s v="C-01814"/>
    <d v="2023-08-27T00:00:00"/>
    <x v="0"/>
    <s v="F"/>
    <n v="780"/>
    <x v="8"/>
    <x v="0"/>
    <s v="NA"/>
    <s v="3DD.003D7E4978"/>
    <s v="NA"/>
    <s v="U"/>
    <x v="0"/>
    <s v="OtsLYON19S_1_0528"/>
    <s v="OtsLYON19S_1_0352"/>
    <x v="1"/>
    <x v="1"/>
    <x v="1"/>
    <s v="FALL"/>
    <n v="0.999999999999997"/>
    <x v="3"/>
    <n v="0.95971980899999998"/>
    <n v="1"/>
    <x v="0"/>
    <n v="1.4285714285714286"/>
    <n v="1.4402857142857144"/>
    <n v="5.7611428571428576"/>
    <s v="Abv"/>
  </r>
  <r>
    <s v="OtsLGRF23S"/>
    <s v="OtsLGRF23S_1816"/>
    <s v="C-01816"/>
    <d v="2023-08-27T00:00:00"/>
    <x v="0"/>
    <s v="M"/>
    <n v="720"/>
    <x v="17"/>
    <x v="0"/>
    <s v="NA"/>
    <s v="3DD.003D7E494B"/>
    <s v="NA"/>
    <s v="M"/>
    <x v="1"/>
    <s v="OtsLYON19S_1_0144"/>
    <s v="OtsLYON19S_1_0201"/>
    <x v="1"/>
    <x v="1"/>
    <x v="1"/>
    <s v="FALL"/>
    <n v="1"/>
    <x v="4"/>
    <n v="0.95971980899999998"/>
    <n v="1"/>
    <x v="5"/>
    <n v="1.4285714285714286"/>
    <n v="1.4402857142857144"/>
    <n v="5.7611428571428576"/>
    <s v="Abv"/>
  </r>
  <r>
    <s v="OtsLGRF23S"/>
    <s v="OtsLGRF23S_1818"/>
    <s v="C-01818"/>
    <d v="2023-08-27T00:00:00"/>
    <x v="0"/>
    <s v="M"/>
    <n v="730"/>
    <x v="16"/>
    <x v="0"/>
    <s v="NA"/>
    <s v="3DD.003D7E4925"/>
    <s v="NA"/>
    <s v="M"/>
    <x v="1"/>
    <s v="OtsLYON20S_1_0290"/>
    <s v="OtsLYON20S_1_1040"/>
    <x v="5"/>
    <x v="3"/>
    <x v="3"/>
    <s v="FALL"/>
    <n v="0.999999999999996"/>
    <x v="6"/>
    <n v="0.98961045999999997"/>
    <n v="1"/>
    <x v="1"/>
    <n v="1.4285714285714286"/>
    <n v="1.4402857142857144"/>
    <n v="5.7611428571428576"/>
    <s v="Abv"/>
  </r>
  <r>
    <s v="OtsLGRF23S"/>
    <s v="OtsLGRF23S_1819"/>
    <s v="C-01819"/>
    <d v="2023-08-27T00:00:00"/>
    <x v="0"/>
    <s v="F"/>
    <n v="790"/>
    <x v="0"/>
    <x v="0"/>
    <s v="NA"/>
    <s v="3DD.003D7E4942"/>
    <s v="NA"/>
    <s v="F"/>
    <x v="0"/>
    <s v="OtsLYON19S_1_0126"/>
    <s v="OtsLYON19S_1_0221"/>
    <x v="1"/>
    <x v="1"/>
    <x v="1"/>
    <s v="FALL"/>
    <n v="0.99999999999999301"/>
    <x v="3"/>
    <n v="0.95971980899999998"/>
    <n v="1"/>
    <x v="0"/>
    <n v="1.4285714285714286"/>
    <n v="1.4402857142857144"/>
    <n v="5.7611428571428576"/>
    <s v="Abv"/>
  </r>
  <r>
    <s v="OtsLGRF23S"/>
    <s v="OtsLGRF23S_1821"/>
    <s v="C-01821"/>
    <d v="2023-08-27T00:00:00"/>
    <x v="0"/>
    <s v="F"/>
    <n v="750"/>
    <x v="1"/>
    <x v="0"/>
    <s v="NA"/>
    <s v="3DD.003D7E4987"/>
    <s v="NA"/>
    <s v="F"/>
    <x v="0"/>
    <s v="OtsLYON19S_1_0546"/>
    <s v="OtsLYON19S_1_0431"/>
    <x v="1"/>
    <x v="1"/>
    <x v="1"/>
    <s v="FALL"/>
    <n v="1"/>
    <x v="7"/>
    <n v="0.95971980899999998"/>
    <n v="1"/>
    <x v="1"/>
    <n v="1.4285714285714286"/>
    <n v="1.4402857142857144"/>
    <n v="5.7611428571428576"/>
    <s v="Blw"/>
  </r>
  <r>
    <s v="OtsLGRF23S"/>
    <s v="OtsLGRF23S_1822"/>
    <s v="C-01822"/>
    <d v="2023-08-27T00:00:00"/>
    <x v="0"/>
    <s v="M"/>
    <n v="650"/>
    <x v="5"/>
    <x v="1"/>
    <n v="1"/>
    <s v="NA"/>
    <s v="NA"/>
    <s v="M"/>
    <x v="1"/>
    <s v="OtsLYON20S_1_0205"/>
    <s v="OtsLYON20S_1_0023"/>
    <x v="5"/>
    <x v="3"/>
    <x v="3"/>
    <s v="FALL"/>
    <n v="1"/>
    <x v="4"/>
    <n v="0.98961045999999997"/>
    <n v="1"/>
    <x v="3"/>
    <n v="1.4285714285714286"/>
    <n v="1.4402857142857144"/>
    <n v="5.7611428571428576"/>
    <s v="Abv"/>
  </r>
  <r>
    <s v="OtsLGRF23S"/>
    <s v="OtsLGRF23S_1826"/>
    <s v="C-01826"/>
    <d v="2023-08-27T00:00:00"/>
    <x v="0"/>
    <s v="F"/>
    <n v="700"/>
    <x v="13"/>
    <x v="0"/>
    <s v="NA"/>
    <s v="3DD.003D7E4941"/>
    <s v="NA"/>
    <s v="F"/>
    <x v="0"/>
    <s v="OtsLYON19S_1_1395"/>
    <s v="OtsLYON19S_1_1495"/>
    <x v="1"/>
    <x v="1"/>
    <x v="1"/>
    <s v="FALL"/>
    <n v="1"/>
    <x v="1"/>
    <n v="0.95971980899999998"/>
    <n v="1"/>
    <x v="5"/>
    <n v="1.4285714285714286"/>
    <n v="1.4402857142857144"/>
    <n v="5.7611428571428576"/>
    <s v="Abv"/>
  </r>
  <r>
    <s v="OtsLGRF23S"/>
    <s v="OtsLGRF23S_1827"/>
    <s v="C-01827"/>
    <d v="2023-08-27T00:00:00"/>
    <x v="0"/>
    <s v="F"/>
    <n v="780"/>
    <x v="8"/>
    <x v="0"/>
    <s v="NA"/>
    <s v="3DD.003D7E4972"/>
    <s v="NA"/>
    <s v="F"/>
    <x v="0"/>
    <s v="OtsLYON19S_1_0161"/>
    <s v="OtsLYON19S_1_0253"/>
    <x v="1"/>
    <x v="1"/>
    <x v="1"/>
    <s v="FALL"/>
    <n v="1.00000000000001"/>
    <x v="3"/>
    <n v="0.95971980899999998"/>
    <n v="1"/>
    <x v="0"/>
    <n v="1.4285714285714286"/>
    <n v="1.4402857142857144"/>
    <n v="5.7611428571428576"/>
    <s v="Abv"/>
  </r>
  <r>
    <s v="OtsLGRF23S"/>
    <s v="OtsLGRF23S_1832"/>
    <s v="C-01832"/>
    <d v="2023-08-27T00:00:00"/>
    <x v="0"/>
    <s v="M"/>
    <n v="750"/>
    <x v="1"/>
    <x v="0"/>
    <s v="NA"/>
    <s v="NA"/>
    <s v="NA"/>
    <s v="M"/>
    <x v="1"/>
    <s v="NA"/>
    <s v="NA"/>
    <x v="0"/>
    <x v="0"/>
    <x v="0"/>
    <s v="FALL"/>
    <n v="0.999999999999997"/>
    <x v="0"/>
    <e v="#N/A"/>
    <n v="1"/>
    <x v="1"/>
    <n v="1.4285714285714286"/>
    <n v="1.4402857142857144"/>
    <n v="5.7611428571428576"/>
    <s v="Abv"/>
  </r>
  <r>
    <s v="OtsLGRF23S"/>
    <s v="OtsLGRF23S_1833"/>
    <s v="C-01833"/>
    <d v="2023-08-27T00:00:00"/>
    <x v="0"/>
    <s v="M"/>
    <n v="910"/>
    <x v="23"/>
    <x v="1"/>
    <n v="1"/>
    <s v="3DD.003D7E492B"/>
    <s v="NA"/>
    <s v="M"/>
    <x v="1"/>
    <s v="OtsNPFH19S_1_3354"/>
    <s v="OtsNPFH19S_1_3109"/>
    <x v="2"/>
    <x v="1"/>
    <x v="1"/>
    <s v="FALL"/>
    <n v="0.999999999999998"/>
    <x v="13"/>
    <n v="0.99705232300000002"/>
    <n v="1"/>
    <x v="4"/>
    <n v="1.4285714285714286"/>
    <n v="1.4402857142857144"/>
    <n v="5.7611428571428576"/>
    <s v="Abv"/>
  </r>
  <r>
    <s v="OtsLGRF23S"/>
    <s v="OtsLGRF23S_1834"/>
    <s v="C-01834"/>
    <d v="2023-08-27T00:00:00"/>
    <x v="0"/>
    <s v="F"/>
    <n v="740"/>
    <x v="12"/>
    <x v="0"/>
    <s v="NA"/>
    <s v="3DD.003D7E4943"/>
    <s v="NA"/>
    <s v="F"/>
    <x v="0"/>
    <s v="OtsLYON19S_1_0577"/>
    <s v="OtsLYON19S_1_0499"/>
    <x v="1"/>
    <x v="1"/>
    <x v="1"/>
    <s v="FALL"/>
    <n v="1"/>
    <x v="7"/>
    <n v="0.95971980899999998"/>
    <n v="1"/>
    <x v="1"/>
    <n v="1.4285714285714286"/>
    <n v="1.4402857142857144"/>
    <n v="5.7611428571428576"/>
    <s v="Blw"/>
  </r>
  <r>
    <s v="OtsLGRF23S"/>
    <s v="OtsLGRF23S_1842"/>
    <s v="C-01842"/>
    <d v="2023-08-27T00:00:00"/>
    <x v="0"/>
    <s v="M"/>
    <n v="600"/>
    <x v="43"/>
    <x v="0"/>
    <s v="NA"/>
    <s v="NA"/>
    <s v="NA"/>
    <s v="M"/>
    <x v="1"/>
    <s v="OtsLYON20S_1_0269"/>
    <s v="OtsLYON20S_1_0154"/>
    <x v="5"/>
    <x v="3"/>
    <x v="3"/>
    <s v="FALL"/>
    <n v="1"/>
    <x v="3"/>
    <n v="0.98961045999999997"/>
    <n v="1"/>
    <x v="9"/>
    <n v="1.4285714285714286"/>
    <n v="1.4402857142857144"/>
    <n v="5.7611428571428576"/>
    <s v="Abv"/>
  </r>
  <r>
    <s v="OtsLGRF23S"/>
    <s v="OtsLGRF23S_1844"/>
    <s v="C-01844"/>
    <d v="2023-08-27T00:00:00"/>
    <x v="0"/>
    <s v="F"/>
    <n v="750"/>
    <x v="1"/>
    <x v="0"/>
    <s v="NA"/>
    <s v="3DD.003D7E495E"/>
    <s v="NA"/>
    <s v="F"/>
    <x v="0"/>
    <s v="NA"/>
    <s v="NA"/>
    <x v="0"/>
    <x v="0"/>
    <x v="0"/>
    <s v="FALL"/>
    <n v="0.999999999999999"/>
    <x v="0"/>
    <e v="#N/A"/>
    <n v="1"/>
    <x v="1"/>
    <n v="1.4285714285714286"/>
    <n v="1.4402857142857144"/>
    <n v="5.7611428571428576"/>
    <s v="Abv"/>
  </r>
  <r>
    <s v="OtsLGRF23S"/>
    <s v="OtsLGRF23S_1845"/>
    <s v="C-01845"/>
    <d v="2023-08-27T00:00:00"/>
    <x v="0"/>
    <s v="M"/>
    <n v="820"/>
    <x v="19"/>
    <x v="0"/>
    <s v="NA"/>
    <s v="3DD.003D7E495B"/>
    <s v="NA"/>
    <s v="M"/>
    <x v="1"/>
    <s v="NA"/>
    <s v="NA"/>
    <x v="0"/>
    <x v="0"/>
    <x v="0"/>
    <s v="FALL"/>
    <n v="0.999999999999999"/>
    <x v="0"/>
    <e v="#N/A"/>
    <n v="1"/>
    <x v="0"/>
    <n v="1.4285714285714286"/>
    <n v="1.4402857142857144"/>
    <n v="5.7611428571428576"/>
    <s v="Abv"/>
  </r>
  <r>
    <s v="OtsLGRF23S"/>
    <s v="OtsLGRF23S_1846"/>
    <s v="C-01846"/>
    <d v="2023-08-27T00:00:00"/>
    <x v="0"/>
    <s v="F"/>
    <n v="800"/>
    <x v="4"/>
    <x v="1"/>
    <n v="1"/>
    <s v="3DD.003D7E4983"/>
    <s v="NA"/>
    <s v="F"/>
    <x v="0"/>
    <s v="OtsLYON18S_1_0704"/>
    <s v="OtsLYON18S_1_0533"/>
    <x v="3"/>
    <x v="2"/>
    <x v="2"/>
    <s v="FALL"/>
    <n v="0.99999999999999201"/>
    <x v="3"/>
    <n v="0.80551598400000002"/>
    <n v="1"/>
    <x v="0"/>
    <n v="1.4285714285714286"/>
    <n v="1.4402857142857144"/>
    <n v="5.7611428571428576"/>
    <s v="Abv"/>
  </r>
  <r>
    <s v="OtsLGRF23S"/>
    <s v="OtsLGRF23S_1847"/>
    <s v="C-01847"/>
    <d v="2023-08-27T00:00:00"/>
    <x v="0"/>
    <s v="F"/>
    <n v="780"/>
    <x v="8"/>
    <x v="0"/>
    <s v="NA"/>
    <s v="3DD.003D7E497B"/>
    <s v="NA"/>
    <s v="F"/>
    <x v="0"/>
    <s v="OtsLYON19S_1_0128"/>
    <s v="OtsLYON19S_1_0223"/>
    <x v="1"/>
    <x v="1"/>
    <x v="1"/>
    <s v="FALL"/>
    <n v="0.999999999999994"/>
    <x v="3"/>
    <n v="0.95971980899999998"/>
    <n v="1"/>
    <x v="0"/>
    <n v="1.4285714285714286"/>
    <n v="1.4402857142857144"/>
    <n v="5.7611428571428576"/>
    <s v="Abv"/>
  </r>
  <r>
    <s v="OtsLGRF23S"/>
    <s v="OtsLGRF23S_1848"/>
    <s v="C-01848"/>
    <d v="2023-08-27T00:00:00"/>
    <x v="0"/>
    <s v="F"/>
    <n v="800"/>
    <x v="4"/>
    <x v="0"/>
    <s v="NA"/>
    <s v="3DD.003D7E495D"/>
    <s v="NA"/>
    <s v="M"/>
    <x v="1"/>
    <s v="OtsLYON19S_1_1819"/>
    <s v="OtsLYON19S_1_1545"/>
    <x v="1"/>
    <x v="1"/>
    <x v="1"/>
    <s v="FALL"/>
    <n v="1"/>
    <x v="1"/>
    <n v="0.95971980899999998"/>
    <n v="1"/>
    <x v="0"/>
    <n v="1.4285714285714286"/>
    <n v="1.4402857142857144"/>
    <n v="5.7611428571428576"/>
    <s v="Abv"/>
  </r>
  <r>
    <s v="OtsLGRF23S"/>
    <s v="OtsLGRF23S_1849"/>
    <s v="C-01849"/>
    <d v="2023-08-27T00:00:00"/>
    <x v="0"/>
    <s v="F"/>
    <n v="820"/>
    <x v="19"/>
    <x v="0"/>
    <s v="NA"/>
    <s v="3DD.003D7E4960"/>
    <s v="NA"/>
    <s v="F"/>
    <x v="0"/>
    <s v="OtsLYON18S_1_1322"/>
    <s v="OtsLYON18S_1_1642"/>
    <x v="3"/>
    <x v="2"/>
    <x v="2"/>
    <s v="FALL"/>
    <n v="0.999999999999998"/>
    <x v="11"/>
    <n v="0.80551598400000002"/>
    <n v="1"/>
    <x v="0"/>
    <n v="1.4285714285714286"/>
    <n v="1.4402857142857144"/>
    <n v="5.7611428571428576"/>
    <s v="Blw"/>
  </r>
  <r>
    <s v="OtsLGRF23S"/>
    <s v="OtsLGRF23S_1850"/>
    <s v="C-01850"/>
    <d v="2023-08-27T00:00:00"/>
    <x v="0"/>
    <s v="F"/>
    <n v="810"/>
    <x v="9"/>
    <x v="1"/>
    <n v="1"/>
    <s v="3DD.003D7E497E"/>
    <s v="NA"/>
    <s v="M"/>
    <x v="1"/>
    <s v="NA"/>
    <s v="NA"/>
    <x v="0"/>
    <x v="0"/>
    <x v="0"/>
    <s v="FALL"/>
    <n v="0.999999999999999"/>
    <x v="8"/>
    <e v="#N/A"/>
    <n v="1"/>
    <x v="0"/>
    <n v="1.4285714285714286"/>
    <n v="1.4402857142857144"/>
    <n v="5.7611428571428576"/>
    <s v="Abv"/>
  </r>
  <r>
    <s v="OtsLGRF23S"/>
    <s v="OtsLGRF23S_1851"/>
    <s v="C-01851"/>
    <d v="2023-08-27T00:00:00"/>
    <x v="0"/>
    <s v="F"/>
    <n v="810"/>
    <x v="9"/>
    <x v="0"/>
    <s v="NA"/>
    <s v="3DD.003D7E4985"/>
    <s v="NA"/>
    <s v="F"/>
    <x v="0"/>
    <s v="OtsLYON19S_1_0507"/>
    <s v="OtsLYON19S_1_0312"/>
    <x v="1"/>
    <x v="1"/>
    <x v="1"/>
    <s v="FALL"/>
    <n v="0.999999999999998"/>
    <x v="3"/>
    <n v="0.95971980899999998"/>
    <n v="1"/>
    <x v="0"/>
    <n v="1.4285714285714286"/>
    <n v="1.4402857142857144"/>
    <n v="5.7611428571428576"/>
    <s v="Abv"/>
  </r>
  <r>
    <s v="OtsLGRF23S"/>
    <s v="OtsLGRF23S_1852"/>
    <s v="C-01852"/>
    <d v="2023-08-27T00:00:00"/>
    <x v="0"/>
    <s v="F"/>
    <n v="770"/>
    <x v="2"/>
    <x v="1"/>
    <n v="1"/>
    <s v="NA"/>
    <s v="NA"/>
    <s v="F"/>
    <x v="0"/>
    <s v="NA"/>
    <s v="NA"/>
    <x v="0"/>
    <x v="0"/>
    <x v="0"/>
    <s v="FALL"/>
    <n v="1"/>
    <x v="8"/>
    <e v="#N/A"/>
    <n v="1"/>
    <x v="1"/>
    <n v="1.4285714285714286"/>
    <n v="1.4402857142857144"/>
    <n v="5.7611428571428576"/>
    <s v="Abv"/>
  </r>
  <r>
    <s v="OtsLGRF23S"/>
    <s v="OtsLGRF23S_1853"/>
    <s v="C-01853"/>
    <d v="2023-08-27T00:00:00"/>
    <x v="0"/>
    <s v="M"/>
    <n v="700"/>
    <x v="13"/>
    <x v="0"/>
    <s v="NA"/>
    <s v="3DD.003D7E494D"/>
    <s v="NA"/>
    <s v="M"/>
    <x v="1"/>
    <s v="OtsLYON20S_1_0438"/>
    <s v="OtsLYON20S_1_1148"/>
    <x v="5"/>
    <x v="3"/>
    <x v="3"/>
    <s v="FALL"/>
    <n v="0.999999999999999"/>
    <x v="7"/>
    <n v="0.98961045999999997"/>
    <n v="1"/>
    <x v="5"/>
    <n v="1.4285714285714286"/>
    <n v="1.4402857142857144"/>
    <n v="5.7611428571428576"/>
    <s v="Blw"/>
  </r>
  <r>
    <s v="OtsLGRF23S"/>
    <s v="OtsLGRF23S_1859"/>
    <s v="C-01859"/>
    <d v="2023-08-27T00:00:00"/>
    <x v="0"/>
    <s v="M"/>
    <n v="860"/>
    <x v="27"/>
    <x v="0"/>
    <s v="NA"/>
    <s v="3DD.003D7E494C"/>
    <s v="NA"/>
    <s v="M"/>
    <x v="1"/>
    <s v="NA"/>
    <s v="NA"/>
    <x v="0"/>
    <x v="0"/>
    <x v="0"/>
    <s v="FALL"/>
    <n v="1"/>
    <x v="0"/>
    <e v="#N/A"/>
    <n v="1"/>
    <x v="2"/>
    <n v="1.4285714285714286"/>
    <n v="1.4402857142857144"/>
    <n v="5.7611428571428576"/>
    <s v="Abv"/>
  </r>
  <r>
    <s v="OtsLGRF23S"/>
    <s v="OtsLGRF23S_1860"/>
    <s v="C-01860"/>
    <d v="2023-08-27T00:00:00"/>
    <x v="0"/>
    <s v="F"/>
    <n v="860"/>
    <x v="27"/>
    <x v="0"/>
    <s v="NA"/>
    <s v="3DD.003D7E4FA5"/>
    <s v="NA"/>
    <s v="F"/>
    <x v="0"/>
    <s v="OtsNPFH18S_1_4331"/>
    <s v="OtsNPFH18S_1_4043"/>
    <x v="6"/>
    <x v="2"/>
    <x v="2"/>
    <s v="FALL"/>
    <n v="0.999999999999999"/>
    <x v="2"/>
    <n v="0.96828396500000002"/>
    <n v="1"/>
    <x v="2"/>
    <n v="1.4285714285714286"/>
    <n v="1.4402857142857144"/>
    <n v="5.7611428571428576"/>
    <s v="Abv"/>
  </r>
  <r>
    <s v="OtsLGRF23S"/>
    <s v="OtsLGRF23S_1861"/>
    <s v="C-01861"/>
    <d v="2023-08-27T00:00:00"/>
    <x v="0"/>
    <s v="F"/>
    <n v="760"/>
    <x v="6"/>
    <x v="0"/>
    <s v="NA"/>
    <s v="3DD.003D7E4F81"/>
    <s v="NA"/>
    <s v="F"/>
    <x v="0"/>
    <s v="OtsLYON19S_1_0720"/>
    <s v="OtsLYON19S_1_0906"/>
    <x v="1"/>
    <x v="1"/>
    <x v="1"/>
    <s v="FALL"/>
    <n v="1"/>
    <x v="6"/>
    <n v="0.95971980899999998"/>
    <n v="1"/>
    <x v="1"/>
    <n v="1.4285714285714286"/>
    <n v="1.4402857142857144"/>
    <n v="5.7611428571428576"/>
    <s v="Abv"/>
  </r>
  <r>
    <s v="OtsLGRF23S"/>
    <s v="OtsLGRF23S_1862"/>
    <s v="C-01862"/>
    <d v="2023-08-27T00:00:00"/>
    <x v="0"/>
    <s v="M"/>
    <n v="850"/>
    <x v="14"/>
    <x v="1"/>
    <n v="1"/>
    <s v="3DD.003D7E4873"/>
    <s v="NA"/>
    <s v="M"/>
    <x v="1"/>
    <s v="OtsLYON19S_1_1332"/>
    <s v="OtsLYON19S_1_1246"/>
    <x v="1"/>
    <x v="1"/>
    <x v="1"/>
    <s v="FALL"/>
    <n v="1"/>
    <x v="12"/>
    <n v="0.95971980899999998"/>
    <n v="1"/>
    <x v="2"/>
    <n v="1.4285714285714286"/>
    <n v="1.4402857142857144"/>
    <n v="5.7611428571428576"/>
    <s v="Abv"/>
  </r>
  <r>
    <s v="OtsLGRF23S"/>
    <s v="OtsLGRF23S_1863"/>
    <s v="C-01863"/>
    <d v="2023-08-27T00:00:00"/>
    <x v="0"/>
    <s v="F"/>
    <n v="870"/>
    <x v="3"/>
    <x v="0"/>
    <s v="NA"/>
    <s v="3DD.003D7E492E"/>
    <s v="NA"/>
    <s v="M"/>
    <x v="1"/>
    <s v="OtsLYON19S_1_0528"/>
    <s v="OtsLYON19S_1_0352"/>
    <x v="1"/>
    <x v="1"/>
    <x v="1"/>
    <s v="FALL"/>
    <n v="0.999999999999998"/>
    <x v="3"/>
    <n v="0.95971980899999998"/>
    <n v="1"/>
    <x v="2"/>
    <n v="1.4285714285714286"/>
    <n v="1.4402857142857144"/>
    <n v="5.7611428571428576"/>
    <s v="Abv"/>
  </r>
  <r>
    <s v="OtsLGRF23S"/>
    <s v="OtsLGRF23S_1864"/>
    <s v="C-01864"/>
    <d v="2023-08-27T00:00:00"/>
    <x v="0"/>
    <s v="F"/>
    <n v="800"/>
    <x v="4"/>
    <x v="0"/>
    <s v="NA"/>
    <s v="3DD.003D7E495A"/>
    <s v="NA"/>
    <s v="F"/>
    <x v="0"/>
    <s v="NA"/>
    <s v="NA"/>
    <x v="0"/>
    <x v="0"/>
    <x v="0"/>
    <s v="FALL"/>
    <n v="1"/>
    <x v="0"/>
    <e v="#N/A"/>
    <n v="1"/>
    <x v="0"/>
    <n v="1.4285714285714286"/>
    <n v="1.4402857142857144"/>
    <n v="5.7611428571428576"/>
    <s v="Abv"/>
  </r>
  <r>
    <s v="OtsLGRF23S"/>
    <s v="OtsLGRF23S_1865"/>
    <s v="C-01865"/>
    <d v="2023-08-27T00:00:00"/>
    <x v="0"/>
    <s v="M"/>
    <n v="850"/>
    <x v="14"/>
    <x v="0"/>
    <s v="NA"/>
    <s v="3DD.003D7E4A05"/>
    <s v="NA"/>
    <s v="M"/>
    <x v="1"/>
    <s v="NA"/>
    <s v="NA"/>
    <x v="0"/>
    <x v="0"/>
    <x v="0"/>
    <s v="FALL"/>
    <n v="0.999999999999999"/>
    <x v="0"/>
    <e v="#N/A"/>
    <n v="1"/>
    <x v="2"/>
    <n v="1.4285714285714286"/>
    <n v="1.4402857142857144"/>
    <n v="5.7611428571428576"/>
    <s v="Abv"/>
  </r>
  <r>
    <s v="OtsLGRF23S"/>
    <s v="OtsLGRF23S_1867"/>
    <s v="C-01867"/>
    <d v="2023-08-27T00:00:00"/>
    <x v="0"/>
    <s v="F"/>
    <n v="730"/>
    <x v="16"/>
    <x v="0"/>
    <s v="NA"/>
    <s v="3DD.003D7E4946"/>
    <s v="NA"/>
    <s v="M"/>
    <x v="1"/>
    <s v="OtsNPFH19S_1_1312"/>
    <s v="OtsNPFH19S_1_1032"/>
    <x v="2"/>
    <x v="1"/>
    <x v="1"/>
    <s v="FALL"/>
    <n v="0.999999999999999"/>
    <x v="2"/>
    <n v="0.99705232300000002"/>
    <n v="1"/>
    <x v="1"/>
    <n v="1.4285714285714286"/>
    <n v="1.4402857142857144"/>
    <n v="5.7611428571428576"/>
    <s v="Abv"/>
  </r>
  <r>
    <s v="OtsLGRF23S"/>
    <s v="OtsLGRF23S_1869"/>
    <s v="C-01869"/>
    <d v="2023-08-27T00:00:00"/>
    <x v="0"/>
    <s v="F"/>
    <n v="800"/>
    <x v="4"/>
    <x v="1"/>
    <n v="1"/>
    <s v="3DD.003D7E4A23"/>
    <s v="NA"/>
    <s v="F"/>
    <x v="0"/>
    <s v="OtsLYON19S_1_1301"/>
    <s v="OtsLYON19S_1_1238"/>
    <x v="1"/>
    <x v="1"/>
    <x v="1"/>
    <s v="FALL"/>
    <n v="1"/>
    <x v="12"/>
    <n v="0.95971980899999998"/>
    <n v="1"/>
    <x v="0"/>
    <n v="1.4285714285714286"/>
    <n v="1.4402857142857144"/>
    <n v="5.7611428571428576"/>
    <s v="Abv"/>
  </r>
  <r>
    <s v="OtsLGRF23S"/>
    <s v="OtsLGRF23S_1871"/>
    <s v="C-01871"/>
    <d v="2023-08-27T00:00:00"/>
    <x v="0"/>
    <s v="F"/>
    <n v="850"/>
    <x v="14"/>
    <x v="0"/>
    <s v="NA"/>
    <s v="3DD.003D7E49FA"/>
    <s v="NA"/>
    <s v="M"/>
    <x v="1"/>
    <s v="OtsLYON19S_1_0551"/>
    <s v="OtsLYON19S_1_0418"/>
    <x v="1"/>
    <x v="1"/>
    <x v="1"/>
    <s v="FALL"/>
    <n v="0.999999999999998"/>
    <x v="7"/>
    <n v="0.95971980899999998"/>
    <n v="1"/>
    <x v="2"/>
    <n v="1.4285714285714286"/>
    <n v="1.4402857142857144"/>
    <n v="5.7611428571428576"/>
    <s v="Blw"/>
  </r>
  <r>
    <s v="OtsLGRF23S"/>
    <s v="OtsLGRF23S_1872"/>
    <s v="C-01872"/>
    <d v="2023-08-27T00:00:00"/>
    <x v="0"/>
    <s v="F"/>
    <n v="820"/>
    <x v="19"/>
    <x v="1"/>
    <n v="1"/>
    <s v="3DD.003D7E4870"/>
    <s v="NA"/>
    <s v="M"/>
    <x v="1"/>
    <s v="OtsLYON19S_1_0543"/>
    <s v="OtsLYON19S_1_0417"/>
    <x v="1"/>
    <x v="1"/>
    <x v="1"/>
    <s v="FALL"/>
    <n v="1"/>
    <x v="7"/>
    <n v="0.95971980899999998"/>
    <n v="1"/>
    <x v="0"/>
    <n v="1.4285714285714286"/>
    <n v="1.4402857142857144"/>
    <n v="5.7611428571428576"/>
    <s v="Blw"/>
  </r>
  <r>
    <s v="OtsLGRF23S"/>
    <s v="OtsLGRF23S_1873"/>
    <s v="C-01873"/>
    <d v="2023-08-27T00:00:00"/>
    <x v="0"/>
    <s v="F"/>
    <n v="810"/>
    <x v="9"/>
    <x v="1"/>
    <n v="1"/>
    <s v="3DD.003D7E4FA8"/>
    <s v="NA"/>
    <s v="F"/>
    <x v="0"/>
    <s v="OtsLYON19S_1_0107"/>
    <s v="OtsLYON19S_1_0043"/>
    <x v="1"/>
    <x v="1"/>
    <x v="1"/>
    <s v="FALL"/>
    <n v="1"/>
    <x v="4"/>
    <n v="0.95971980899999998"/>
    <n v="1"/>
    <x v="0"/>
    <n v="1.4285714285714286"/>
    <n v="1.4402857142857144"/>
    <n v="5.7611428571428576"/>
    <s v="Abv"/>
  </r>
  <r>
    <s v="OtsLGRF23S"/>
    <s v="OtsLGRF23S_1874"/>
    <s v="C-01874"/>
    <d v="2023-08-27T00:00:00"/>
    <x v="0"/>
    <s v="M"/>
    <n v="760"/>
    <x v="6"/>
    <x v="0"/>
    <s v="NA"/>
    <s v="3DD.003D7E4F7D"/>
    <s v="NA"/>
    <s v="M"/>
    <x v="1"/>
    <s v="OtsNPFH19S_1_2311"/>
    <s v="OtsNPFH19S_1_2016"/>
    <x v="2"/>
    <x v="1"/>
    <x v="1"/>
    <s v="FALL"/>
    <n v="1"/>
    <x v="2"/>
    <n v="0.99705232300000002"/>
    <n v="1"/>
    <x v="1"/>
    <n v="1.4285714285714286"/>
    <n v="1.4402857142857144"/>
    <n v="5.7611428571428576"/>
    <s v="Abv"/>
  </r>
  <r>
    <s v="OtsLGRF23S"/>
    <s v="OtsLGRF23S_1875"/>
    <s v="C-01875"/>
    <d v="2023-08-27T00:00:00"/>
    <x v="0"/>
    <s v="M"/>
    <n v="750"/>
    <x v="1"/>
    <x v="0"/>
    <s v="NA"/>
    <s v="3DD.003D7E4F66"/>
    <s v="NA"/>
    <s v="M"/>
    <x v="1"/>
    <s v="OtsLYON19S_1_0548"/>
    <s v="OtsLYON19S_1_0410"/>
    <x v="1"/>
    <x v="1"/>
    <x v="1"/>
    <s v="FALL"/>
    <n v="1"/>
    <x v="7"/>
    <n v="0.95971980899999998"/>
    <n v="1"/>
    <x v="1"/>
    <n v="1.4285714285714286"/>
    <n v="1.4402857142857144"/>
    <n v="5.7611428571428576"/>
    <s v="Blw"/>
  </r>
  <r>
    <s v="OtsLGRF23S"/>
    <s v="OtsLGRF23S_1879"/>
    <s v="C-01879"/>
    <d v="2023-08-27T00:00:00"/>
    <x v="0"/>
    <s v="F"/>
    <n v="910"/>
    <x v="23"/>
    <x v="1"/>
    <n v="1"/>
    <s v="3DD.003D7E488A"/>
    <s v="NA"/>
    <s v="M"/>
    <x v="1"/>
    <s v="OtsLYON19S_1_0508"/>
    <s v="OtsLYON19S_1_0321"/>
    <x v="1"/>
    <x v="1"/>
    <x v="1"/>
    <s v="FALL"/>
    <n v="0.999999999999999"/>
    <x v="3"/>
    <n v="0.95971980899999998"/>
    <n v="1"/>
    <x v="4"/>
    <n v="1.4285714285714286"/>
    <n v="1.4402857142857144"/>
    <n v="5.7611428571428576"/>
    <s v="Abv"/>
  </r>
  <r>
    <s v="OtsLGRF23S"/>
    <s v="OtsLGRF23S_1880"/>
    <s v="C-01880"/>
    <d v="2023-08-27T00:00:00"/>
    <x v="0"/>
    <s v="F"/>
    <n v="760"/>
    <x v="6"/>
    <x v="0"/>
    <s v="NA"/>
    <s v="3DD.003D7E48F8"/>
    <s v="NA"/>
    <s v="F"/>
    <x v="0"/>
    <s v="OtsLYON19S_1_0584"/>
    <s v="OtsLYON19S_1_0632"/>
    <x v="1"/>
    <x v="1"/>
    <x v="1"/>
    <s v="FALL"/>
    <n v="1"/>
    <x v="6"/>
    <n v="0.95971980899999998"/>
    <n v="1"/>
    <x v="1"/>
    <n v="1.4285714285714286"/>
    <n v="1.4402857142857144"/>
    <n v="5.7611428571428576"/>
    <s v="Abv"/>
  </r>
  <r>
    <s v="OtsLGRF23S"/>
    <s v="OtsLGRF23S_1881"/>
    <s v="C-01881"/>
    <d v="2023-08-27T00:00:00"/>
    <x v="0"/>
    <s v="F"/>
    <n v="780"/>
    <x v="8"/>
    <x v="0"/>
    <s v="NA"/>
    <s v="3DD.003D7E48CC"/>
    <s v="NA"/>
    <s v="F"/>
    <x v="0"/>
    <s v="NA"/>
    <s v="NA"/>
    <x v="0"/>
    <x v="0"/>
    <x v="0"/>
    <s v="FALL"/>
    <n v="0.999999999999998"/>
    <x v="0"/>
    <e v="#N/A"/>
    <n v="1"/>
    <x v="0"/>
    <n v="1.4285714285714286"/>
    <n v="1.4402857142857144"/>
    <n v="5.7611428571428576"/>
    <s v="Abv"/>
  </r>
  <r>
    <s v="OtsLGRF23S"/>
    <s v="OtsLGRF23S_1882"/>
    <s v="C-01882"/>
    <d v="2023-08-27T00:00:00"/>
    <x v="0"/>
    <s v="F"/>
    <n v="850"/>
    <x v="14"/>
    <x v="0"/>
    <s v="NA"/>
    <s v="3DD.003D7E48C8"/>
    <s v="NA"/>
    <s v="F"/>
    <x v="0"/>
    <s v="NA"/>
    <s v="NA"/>
    <x v="0"/>
    <x v="0"/>
    <x v="0"/>
    <s v="FALL"/>
    <n v="0.999999999999996"/>
    <x v="0"/>
    <e v="#N/A"/>
    <n v="1"/>
    <x v="2"/>
    <n v="1.4285714285714286"/>
    <n v="1.4402857142857144"/>
    <n v="5.7611428571428576"/>
    <s v="Abv"/>
  </r>
  <r>
    <s v="OtsLGRF23S"/>
    <s v="OtsLGRF23S_1885"/>
    <s v="C-01885"/>
    <d v="2023-08-27T00:00:00"/>
    <x v="0"/>
    <s v="F"/>
    <n v="790"/>
    <x v="0"/>
    <x v="0"/>
    <s v="NA"/>
    <s v="3DD.003D7E4944"/>
    <s v="NA"/>
    <s v="F"/>
    <x v="0"/>
    <s v="NA"/>
    <s v="NA"/>
    <x v="0"/>
    <x v="0"/>
    <x v="0"/>
    <s v="FALL"/>
    <n v="1"/>
    <x v="0"/>
    <e v="#N/A"/>
    <n v="1"/>
    <x v="0"/>
    <n v="1.4285714285714286"/>
    <n v="1.4402857142857144"/>
    <n v="5.7611428571428576"/>
    <s v="Abv"/>
  </r>
  <r>
    <s v="OtsLGRF23S"/>
    <s v="OtsLGRF23S_1886"/>
    <s v="C-01886"/>
    <d v="2023-08-27T00:00:00"/>
    <x v="0"/>
    <s v="F"/>
    <n v="770"/>
    <x v="2"/>
    <x v="0"/>
    <s v="NA"/>
    <s v="3DD.003D7E485D"/>
    <s v="NA"/>
    <s v="F"/>
    <x v="0"/>
    <s v="NA"/>
    <s v="NA"/>
    <x v="0"/>
    <x v="0"/>
    <x v="0"/>
    <s v="FALL"/>
    <n v="1"/>
    <x v="0"/>
    <e v="#N/A"/>
    <n v="1"/>
    <x v="1"/>
    <n v="1.4285714285714286"/>
    <n v="1.4402857142857144"/>
    <n v="5.7611428571428576"/>
    <s v="Abv"/>
  </r>
  <r>
    <s v="OtsLGRF23S"/>
    <s v="OtsLGRF23S_1887"/>
    <s v="C-01887"/>
    <d v="2023-08-27T00:00:00"/>
    <x v="0"/>
    <s v="F"/>
    <n v="730"/>
    <x v="16"/>
    <x v="0"/>
    <s v="NA"/>
    <s v="3DD.003D49F81D"/>
    <s v="NA"/>
    <s v="F"/>
    <x v="0"/>
    <s v="OtsLYON19S_1_0111"/>
    <s v="OtsLYON19S_1_0020"/>
    <x v="1"/>
    <x v="1"/>
    <x v="1"/>
    <s v="FALL"/>
    <n v="1"/>
    <x v="4"/>
    <n v="0.95971980899999998"/>
    <n v="1"/>
    <x v="1"/>
    <n v="1.4285714285714286"/>
    <n v="1.4402857142857144"/>
    <n v="5.7611428571428576"/>
    <s v="Abv"/>
  </r>
  <r>
    <s v="OtsLGRF23S"/>
    <s v="OtsLGRF23S_1888"/>
    <s v="C-01888"/>
    <d v="2023-08-27T00:00:00"/>
    <x v="0"/>
    <s v="F"/>
    <n v="790"/>
    <x v="0"/>
    <x v="0"/>
    <s v="NA"/>
    <s v="3DD.003D7E4F80"/>
    <s v="NA"/>
    <s v="F"/>
    <x v="0"/>
    <s v="NA"/>
    <s v="NA"/>
    <x v="0"/>
    <x v="0"/>
    <x v="0"/>
    <s v="FALL"/>
    <n v="0.999999999999996"/>
    <x v="0"/>
    <e v="#N/A"/>
    <n v="1"/>
    <x v="0"/>
    <n v="1.4285714285714286"/>
    <n v="1.4402857142857144"/>
    <n v="5.7611428571428576"/>
    <s v="Abv"/>
  </r>
  <r>
    <s v="OtsLGRF23S"/>
    <s v="OtsLGRF23S_1889"/>
    <s v="C-01889"/>
    <d v="2023-08-27T00:00:00"/>
    <x v="0"/>
    <s v="F"/>
    <n v="790"/>
    <x v="0"/>
    <x v="0"/>
    <s v="NA"/>
    <s v="3DD.003D7E4FA3"/>
    <s v="NA"/>
    <s v="M"/>
    <x v="1"/>
    <s v="OtsNPFH19S_1_1301"/>
    <s v="OtsNPFH19S_1_1063"/>
    <x v="2"/>
    <x v="1"/>
    <x v="1"/>
    <s v="FALL"/>
    <n v="0.999999999999997"/>
    <x v="2"/>
    <n v="0.99705232300000002"/>
    <n v="1"/>
    <x v="0"/>
    <n v="1.4285714285714286"/>
    <n v="1.4402857142857144"/>
    <n v="5.7611428571428576"/>
    <s v="Abv"/>
  </r>
  <r>
    <s v="OtsLGRF23S"/>
    <s v="OtsLGRF23S_1890"/>
    <s v="C-01890"/>
    <d v="2023-08-27T00:00:00"/>
    <x v="0"/>
    <s v="F"/>
    <n v="760"/>
    <x v="6"/>
    <x v="0"/>
    <s v="NA"/>
    <s v="3DD.003D7E4911"/>
    <s v="This individual failed to genotype"/>
    <s v="U"/>
    <x v="0"/>
    <s v="NG"/>
    <s v="NG"/>
    <x v="4"/>
    <x v="0"/>
    <x v="0"/>
    <s v="NA"/>
    <s v="NA"/>
    <x v="5"/>
    <e v="#N/A"/>
    <n v="1"/>
    <x v="1"/>
    <n v="1.4285714285714286"/>
    <n v="1.4402857142857144"/>
    <n v="5.7611428571428576"/>
    <s v="Abv"/>
  </r>
  <r>
    <s v="OtsLGRF23S"/>
    <s v="OtsLGRF23S_1892"/>
    <s v="C-01892"/>
    <d v="2023-08-27T00:00:00"/>
    <x v="0"/>
    <s v="M"/>
    <n v="680"/>
    <x v="35"/>
    <x v="0"/>
    <s v="NA"/>
    <s v="NA"/>
    <s v="NA"/>
    <s v="M"/>
    <x v="1"/>
    <s v="NA"/>
    <s v="NA"/>
    <x v="0"/>
    <x v="0"/>
    <x v="0"/>
    <s v="FALL"/>
    <n v="1"/>
    <x v="0"/>
    <e v="#N/A"/>
    <n v="1"/>
    <x v="5"/>
    <n v="1.4285714285714286"/>
    <n v="1.4402857142857144"/>
    <n v="5.7611428571428576"/>
    <s v="Abv"/>
  </r>
  <r>
    <s v="OtsLGRF23S"/>
    <s v="OtsLGRF23S_1894"/>
    <s v="C-01894"/>
    <d v="2023-08-27T00:00:00"/>
    <x v="0"/>
    <s v="F"/>
    <n v="820"/>
    <x v="19"/>
    <x v="0"/>
    <s v="NA"/>
    <s v="3DD.003D7E4934"/>
    <s v="NA"/>
    <s v="F"/>
    <x v="0"/>
    <s v="OtsLYON19S_1_1102"/>
    <s v="OtsLYON19S_1_0910"/>
    <x v="1"/>
    <x v="1"/>
    <x v="1"/>
    <s v="FALL"/>
    <n v="1"/>
    <x v="6"/>
    <n v="0.95971980899999998"/>
    <n v="1"/>
    <x v="0"/>
    <n v="1.4285714285714286"/>
    <n v="1.4402857142857144"/>
    <n v="5.7611428571428576"/>
    <s v="Abv"/>
  </r>
  <r>
    <s v="OtsLGRF23S"/>
    <s v="OtsLGRF23S_1896"/>
    <s v="C-01896"/>
    <d v="2023-08-27T00:00:00"/>
    <x v="0"/>
    <s v="F"/>
    <n v="770"/>
    <x v="2"/>
    <x v="0"/>
    <s v="NA"/>
    <s v="3DD.003D7E491C"/>
    <s v="NA"/>
    <s v="F"/>
    <x v="0"/>
    <s v="OtsNPFH19S_1_4340"/>
    <s v="OtsNPFH19S_1_4007"/>
    <x v="2"/>
    <x v="1"/>
    <x v="1"/>
    <s v="FALL"/>
    <n v="1"/>
    <x v="13"/>
    <n v="0.99705232300000002"/>
    <n v="1"/>
    <x v="1"/>
    <n v="1.4285714285714286"/>
    <n v="1.4402857142857144"/>
    <n v="5.7611428571428576"/>
    <s v="Abv"/>
  </r>
  <r>
    <s v="OtsLGRF23S"/>
    <s v="OtsLGRF23S_1898"/>
    <s v="C-01898"/>
    <d v="2023-08-27T00:00:00"/>
    <x v="0"/>
    <s v="M"/>
    <n v="780"/>
    <x v="8"/>
    <x v="0"/>
    <s v="NA"/>
    <s v="3DD.003D7E48E5"/>
    <s v="NA"/>
    <s v="M"/>
    <x v="1"/>
    <s v="OtsLYON19S_1_1819"/>
    <s v="OtsLYON19S_1_1546"/>
    <x v="1"/>
    <x v="1"/>
    <x v="1"/>
    <s v="FALL"/>
    <n v="0.999999999999996"/>
    <x v="1"/>
    <n v="0.95971980899999998"/>
    <n v="1"/>
    <x v="0"/>
    <n v="1.4285714285714286"/>
    <n v="1.4402857142857144"/>
    <n v="5.7611428571428576"/>
    <s v="Abv"/>
  </r>
  <r>
    <s v="OtsLGRF23S"/>
    <s v="OtsLGRF23S_1902"/>
    <s v="C-01902"/>
    <d v="2023-08-27T00:00:00"/>
    <x v="0"/>
    <s v="F"/>
    <n v="680"/>
    <x v="35"/>
    <x v="0"/>
    <n v="1"/>
    <s v="NA"/>
    <s v="NA"/>
    <s v="F"/>
    <x v="0"/>
    <s v="OtsLYON20S_1_0675"/>
    <s v="OtsLYON20S_1_0804"/>
    <x v="5"/>
    <x v="3"/>
    <x v="3"/>
    <s v="FALL"/>
    <n v="0.999999999999999"/>
    <x v="12"/>
    <n v="0.98961045999999997"/>
    <n v="1"/>
    <x v="5"/>
    <n v="1.4285714285714286"/>
    <n v="1.4402857142857144"/>
    <n v="5.7611428571428576"/>
    <s v="Abv"/>
  </r>
  <r>
    <s v="OtsLGRF23S"/>
    <s v="OtsLGRF23S_1906"/>
    <s v="C-01906"/>
    <d v="2023-08-27T00:00:00"/>
    <x v="0"/>
    <s v="M"/>
    <n v="770"/>
    <x v="2"/>
    <x v="0"/>
    <s v="NA"/>
    <s v="3DD.003D7E4F52"/>
    <s v="NA"/>
    <s v="M"/>
    <x v="1"/>
    <s v="OtsLYON19S_1_0572"/>
    <s v="OtsLYON19S_1_0485"/>
    <x v="1"/>
    <x v="1"/>
    <x v="1"/>
    <s v="FALL"/>
    <n v="1"/>
    <x v="7"/>
    <n v="0.95971980899999998"/>
    <n v="1"/>
    <x v="1"/>
    <n v="1.4285714285714286"/>
    <n v="1.4402857142857144"/>
    <n v="5.7611428571428576"/>
    <s v="Blw"/>
  </r>
  <r>
    <s v="OtsLGRF23S"/>
    <s v="OtsLGRF23S_1907"/>
    <s v="C-01907"/>
    <d v="2023-08-27T00:00:00"/>
    <x v="0"/>
    <s v="F"/>
    <n v="800"/>
    <x v="4"/>
    <x v="0"/>
    <s v="NA"/>
    <s v="3DD.003D7E4F50"/>
    <s v="NA"/>
    <s v="F"/>
    <x v="0"/>
    <s v="OtsLYON19S_1_2311"/>
    <s v="OtsLYON19S_1_2102"/>
    <x v="1"/>
    <x v="1"/>
    <x v="1"/>
    <s v="FALL"/>
    <n v="1"/>
    <x v="14"/>
    <n v="0.95971980899999998"/>
    <n v="1"/>
    <x v="0"/>
    <n v="1.4285714285714286"/>
    <n v="1.4402857142857144"/>
    <n v="5.7611428571428576"/>
    <s v="Blw"/>
  </r>
  <r>
    <s v="OtsLGRF23S"/>
    <s v="OtsLGRF23S_1909"/>
    <s v="C-01909"/>
    <d v="2023-08-27T00:00:00"/>
    <x v="0"/>
    <s v="F"/>
    <n v="840"/>
    <x v="18"/>
    <x v="0"/>
    <s v="NA"/>
    <s v="3DD.003D7E486C"/>
    <s v="NA"/>
    <s v="F"/>
    <x v="0"/>
    <s v="OtsLYON18S_1_0120"/>
    <s v="OtsLYON18S_1_0216"/>
    <x v="3"/>
    <x v="2"/>
    <x v="2"/>
    <s v="FALL"/>
    <n v="1"/>
    <x v="4"/>
    <n v="0.80551598400000002"/>
    <n v="1"/>
    <x v="2"/>
    <n v="1.4285714285714286"/>
    <n v="1.4402857142857144"/>
    <n v="5.7611428571428576"/>
    <s v="Abv"/>
  </r>
  <r>
    <s v="OtsLGRF23S"/>
    <s v="OtsLGRF23S_1910"/>
    <s v="C-01910"/>
    <d v="2023-08-27T00:00:00"/>
    <x v="0"/>
    <s v="F"/>
    <n v="750"/>
    <x v="1"/>
    <x v="0"/>
    <s v="NA"/>
    <s v="3DD.003D7E48AF"/>
    <s v="NA"/>
    <s v="F"/>
    <x v="0"/>
    <s v="OtsLYON19S_1_0568"/>
    <s v="OtsLYON19S_1_0475"/>
    <x v="1"/>
    <x v="1"/>
    <x v="1"/>
    <s v="FALL"/>
    <n v="1"/>
    <x v="7"/>
    <n v="0.95971980899999998"/>
    <n v="1"/>
    <x v="1"/>
    <n v="1.4285714285714286"/>
    <n v="1.4402857142857144"/>
    <n v="5.7611428571428576"/>
    <s v="Blw"/>
  </r>
  <r>
    <s v="OtsLGRF23S"/>
    <s v="OtsLGRF23S_1911"/>
    <s v="C-01911"/>
    <d v="2023-08-27T00:00:00"/>
    <x v="0"/>
    <s v="M"/>
    <n v="700"/>
    <x v="13"/>
    <x v="0"/>
    <s v="NA"/>
    <s v="3DD.003D7E4871"/>
    <s v="NA"/>
    <s v="M"/>
    <x v="1"/>
    <s v="OtsLYON19S_1_0567"/>
    <s v="OtsLYON19S_1_0481"/>
    <x v="1"/>
    <x v="1"/>
    <x v="1"/>
    <s v="FALL"/>
    <n v="1"/>
    <x v="7"/>
    <n v="0.95971980899999998"/>
    <n v="1"/>
    <x v="5"/>
    <n v="1.4285714285714286"/>
    <n v="1.4402857142857144"/>
    <n v="5.7611428571428576"/>
    <s v="Blw"/>
  </r>
  <r>
    <s v="OtsLGRF23S"/>
    <s v="OtsLGRF23S_1912"/>
    <s v="C-01912"/>
    <d v="2023-08-27T00:00:00"/>
    <x v="0"/>
    <s v="M"/>
    <n v="710"/>
    <x v="10"/>
    <x v="1"/>
    <n v="1"/>
    <s v="NA"/>
    <s v="NA"/>
    <s v="M"/>
    <x v="1"/>
    <s v="OtsLYON19S_1_0556"/>
    <s v="OtsLYON19S_1_0446"/>
    <x v="1"/>
    <x v="1"/>
    <x v="1"/>
    <s v="FALL"/>
    <n v="0.999999999999998"/>
    <x v="7"/>
    <n v="0.95971980899999998"/>
    <n v="1"/>
    <x v="5"/>
    <n v="1.4285714285714286"/>
    <n v="1.4402857142857144"/>
    <n v="5.7611428571428576"/>
    <s v="Blw"/>
  </r>
  <r>
    <s v="OtsLGRF23S"/>
    <s v="OtsLGRF23S_1913"/>
    <s v="C-01913"/>
    <d v="2023-08-27T00:00:00"/>
    <x v="0"/>
    <s v="F"/>
    <n v="770"/>
    <x v="2"/>
    <x v="0"/>
    <s v="NA"/>
    <s v="3DD.003D7E48B5"/>
    <s v="NA"/>
    <s v="F"/>
    <x v="0"/>
    <s v="OtsLYON19S_1_0554"/>
    <s v="OtsLYON19S_1_0442"/>
    <x v="1"/>
    <x v="1"/>
    <x v="1"/>
    <s v="FALL"/>
    <n v="1"/>
    <x v="7"/>
    <n v="0.95971980899999998"/>
    <n v="1"/>
    <x v="1"/>
    <n v="1.4285714285714286"/>
    <n v="1.4402857142857144"/>
    <n v="5.7611428571428576"/>
    <s v="Blw"/>
  </r>
  <r>
    <s v="OtsLGRF23S"/>
    <s v="OtsLGRF23S_1918"/>
    <s v="C-01918"/>
    <d v="2023-08-27T00:00:00"/>
    <x v="0"/>
    <s v="M"/>
    <n v="950"/>
    <x v="21"/>
    <x v="0"/>
    <s v="NA"/>
    <s v="3DD.003D7E4F8E"/>
    <s v="NA"/>
    <s v="M"/>
    <x v="1"/>
    <s v="NA"/>
    <s v="NA"/>
    <x v="0"/>
    <x v="0"/>
    <x v="0"/>
    <s v="FALL"/>
    <n v="1"/>
    <x v="0"/>
    <e v="#N/A"/>
    <n v="1"/>
    <x v="6"/>
    <n v="1.4285714285714286"/>
    <n v="1.4402857142857144"/>
    <n v="5.7611428571428576"/>
    <s v="Abv"/>
  </r>
  <r>
    <s v="OtsLGRF23S"/>
    <s v="OtsLGRF23S_1919"/>
    <s v="C-01919"/>
    <d v="2023-08-27T00:00:00"/>
    <x v="0"/>
    <s v="F"/>
    <n v="800"/>
    <x v="4"/>
    <x v="1"/>
    <n v="1"/>
    <s v="3DD.003D7E4FB8"/>
    <s v="NA"/>
    <s v="F"/>
    <x v="0"/>
    <s v="OtsLYON18S_1_2332"/>
    <s v="OtsLYON18S_1_2733"/>
    <x v="3"/>
    <x v="2"/>
    <x v="2"/>
    <s v="FALL"/>
    <n v="1"/>
    <x v="17"/>
    <n v="0.80551598400000002"/>
    <n v="1"/>
    <x v="0"/>
    <n v="1.4285714285714286"/>
    <n v="1.4402857142857144"/>
    <n v="5.7611428571428576"/>
    <s v="Blw"/>
  </r>
  <r>
    <s v="OtsLGRF23S"/>
    <s v="OtsLGRF23S_1920"/>
    <s v="C-01920"/>
    <d v="2023-08-27T00:00:00"/>
    <x v="0"/>
    <s v="M"/>
    <n v="800"/>
    <x v="4"/>
    <x v="0"/>
    <s v="NA"/>
    <s v="3DD.003D7E4915"/>
    <s v="NA"/>
    <s v="M"/>
    <x v="1"/>
    <s v="OtsLYON19S_1_0579"/>
    <s v="OtsLYON19S_1_0638"/>
    <x v="1"/>
    <x v="1"/>
    <x v="1"/>
    <s v="FALL"/>
    <n v="1"/>
    <x v="6"/>
    <n v="0.95971980899999998"/>
    <n v="1"/>
    <x v="0"/>
    <n v="1.4285714285714286"/>
    <n v="1.4402857142857144"/>
    <n v="5.7611428571428576"/>
    <s v="Abv"/>
  </r>
  <r>
    <s v="OtsLGRF23S"/>
    <s v="OtsLGRF23S_1921"/>
    <s v="C-01921"/>
    <d v="2023-08-27T00:00:00"/>
    <x v="0"/>
    <s v="M"/>
    <n v="830"/>
    <x v="15"/>
    <x v="0"/>
    <s v="NA"/>
    <s v="3DD.003D7E48E1"/>
    <s v="NA"/>
    <s v="M"/>
    <x v="1"/>
    <s v="NA"/>
    <s v="NA"/>
    <x v="0"/>
    <x v="0"/>
    <x v="0"/>
    <s v="FALL"/>
    <n v="0.999999999999995"/>
    <x v="0"/>
    <e v="#N/A"/>
    <n v="1"/>
    <x v="2"/>
    <n v="1.4285714285714286"/>
    <n v="1.4402857142857144"/>
    <n v="5.7611428571428576"/>
    <s v="Abv"/>
  </r>
  <r>
    <s v="OtsLGRF23S"/>
    <s v="OtsLGRF23S_1922"/>
    <s v="C-01922"/>
    <d v="2023-08-27T00:00:00"/>
    <x v="0"/>
    <s v="F"/>
    <n v="730"/>
    <x v="16"/>
    <x v="0"/>
    <s v="NA"/>
    <s v="3DD.003D7E488C"/>
    <s v="NA"/>
    <s v="F"/>
    <x v="0"/>
    <s v="OtsLYON19S_1_1720"/>
    <s v="OtsLYON19S_1_1946"/>
    <x v="1"/>
    <x v="1"/>
    <x v="1"/>
    <s v="FALL"/>
    <n v="0.999999999999998"/>
    <x v="1"/>
    <n v="0.95971980899999998"/>
    <n v="1"/>
    <x v="1"/>
    <n v="1.4285714285714286"/>
    <n v="1.4402857142857144"/>
    <n v="5.7611428571428576"/>
    <s v="Abv"/>
  </r>
  <r>
    <s v="OtsLGRF23S"/>
    <s v="OtsLGRF23S_1923"/>
    <s v="C-01923"/>
    <d v="2023-08-27T00:00:00"/>
    <x v="0"/>
    <s v="F"/>
    <n v="770"/>
    <x v="2"/>
    <x v="0"/>
    <s v="NA"/>
    <s v="3DD.003D7E48E0"/>
    <s v="NA"/>
    <s v="M"/>
    <x v="1"/>
    <s v="OtsLYON19S_1_1718"/>
    <s v="OtsLYON19S_1_1933"/>
    <x v="1"/>
    <x v="1"/>
    <x v="1"/>
    <s v="FALL"/>
    <n v="1"/>
    <x v="1"/>
    <n v="0.95971980899999998"/>
    <n v="1"/>
    <x v="1"/>
    <n v="1.4285714285714286"/>
    <n v="1.4402857142857144"/>
    <n v="5.7611428571428576"/>
    <s v="Abv"/>
  </r>
  <r>
    <s v="OtsLGRF23S"/>
    <s v="OtsLGRF23S_1929"/>
    <s v="C-01929"/>
    <d v="2023-08-27T00:00:00"/>
    <x v="0"/>
    <s v="F"/>
    <n v="850"/>
    <x v="14"/>
    <x v="0"/>
    <s v="NA"/>
    <s v="3DD.003D7E48FA"/>
    <s v="NA"/>
    <s v="F"/>
    <x v="0"/>
    <s v="OtsLYON19S_1_0563"/>
    <s v="OtsLYON19S_1_0617"/>
    <x v="1"/>
    <x v="1"/>
    <x v="1"/>
    <s v="FALL"/>
    <n v="0.999999999999997"/>
    <x v="6"/>
    <n v="0.95971980899999998"/>
    <n v="1"/>
    <x v="2"/>
    <n v="1.4285714285714286"/>
    <n v="1.4402857142857144"/>
    <n v="5.7611428571428576"/>
    <s v="Abv"/>
  </r>
  <r>
    <s v="OtsLGRF23S"/>
    <s v="OtsLGRF23S_1930"/>
    <s v="C-01930"/>
    <d v="2023-08-27T00:00:00"/>
    <x v="0"/>
    <s v="F"/>
    <n v="750"/>
    <x v="1"/>
    <x v="0"/>
    <s v="NA"/>
    <s v="3DD.003D7E4F08"/>
    <s v="NA"/>
    <s v="F"/>
    <x v="0"/>
    <s v="OtsLYON19S_1_0132"/>
    <s v="OtsLYON19S_1_0086"/>
    <x v="1"/>
    <x v="1"/>
    <x v="1"/>
    <s v="FALL"/>
    <n v="1"/>
    <x v="4"/>
    <n v="0.95971980899999998"/>
    <n v="1"/>
    <x v="1"/>
    <n v="1.4285714285714286"/>
    <n v="1.4402857142857144"/>
    <n v="5.7611428571428576"/>
    <s v="Abv"/>
  </r>
  <r>
    <s v="OtsLGRF23S"/>
    <s v="OtsLGRF23S_1931"/>
    <s v="C-01931"/>
    <d v="2023-08-27T00:00:00"/>
    <x v="0"/>
    <s v="F"/>
    <n v="860"/>
    <x v="27"/>
    <x v="0"/>
    <s v="NA"/>
    <s v="3DD.003D7E4863"/>
    <s v="NA"/>
    <s v="F"/>
    <x v="0"/>
    <s v="NA"/>
    <s v="NA"/>
    <x v="0"/>
    <x v="0"/>
    <x v="0"/>
    <s v="FALL"/>
    <n v="1.00000000000001"/>
    <x v="0"/>
    <e v="#N/A"/>
    <n v="1"/>
    <x v="2"/>
    <n v="1.4285714285714286"/>
    <n v="1.4402857142857144"/>
    <n v="5.7611428571428576"/>
    <s v="Abv"/>
  </r>
  <r>
    <s v="OtsLGRF23S"/>
    <s v="OtsLGRF23S_1932"/>
    <s v="C-01932"/>
    <d v="2023-08-27T00:00:00"/>
    <x v="0"/>
    <s v="M"/>
    <n v="770"/>
    <x v="2"/>
    <x v="0"/>
    <s v="NA"/>
    <s v="3DD.003D7E4F29"/>
    <s v="NA"/>
    <s v="M"/>
    <x v="1"/>
    <s v="NA"/>
    <s v="NA"/>
    <x v="0"/>
    <x v="0"/>
    <x v="0"/>
    <s v="FALL"/>
    <n v="0.999999999999999"/>
    <x v="0"/>
    <e v="#N/A"/>
    <n v="1"/>
    <x v="1"/>
    <n v="1.4285714285714286"/>
    <n v="1.4402857142857144"/>
    <n v="5.7611428571428576"/>
    <s v="Abv"/>
  </r>
  <r>
    <s v="OtsLGRF23S"/>
    <s v="OtsLGRF23S_1933"/>
    <s v="C-01933"/>
    <d v="2023-08-27T00:00:00"/>
    <x v="0"/>
    <s v="F"/>
    <n v="830"/>
    <x v="15"/>
    <x v="0"/>
    <s v="NA"/>
    <s v="3DD.003D7E4919"/>
    <s v="NA"/>
    <s v="F"/>
    <x v="0"/>
    <s v="OtsLYON19S_1_1841"/>
    <s v="OtsLYON19S_1_1590"/>
    <x v="1"/>
    <x v="1"/>
    <x v="1"/>
    <s v="FALL"/>
    <n v="1"/>
    <x v="1"/>
    <n v="0.95971980899999998"/>
    <n v="1"/>
    <x v="2"/>
    <n v="1.4285714285714286"/>
    <n v="1.4402857142857144"/>
    <n v="5.7611428571428576"/>
    <s v="Abv"/>
  </r>
  <r>
    <s v="OtsLGRF23S"/>
    <s v="OtsLGRF23S_1934"/>
    <s v="C-01934"/>
    <d v="2023-08-27T00:00:00"/>
    <x v="0"/>
    <s v="F"/>
    <n v="810"/>
    <x v="9"/>
    <x v="1"/>
    <n v="1"/>
    <s v="3DD.003D7E4F76"/>
    <s v="NA"/>
    <s v="F"/>
    <x v="0"/>
    <s v="OtsLYON18S_1_0112"/>
    <s v="OtsLYON18S_1_0048"/>
    <x v="3"/>
    <x v="2"/>
    <x v="2"/>
    <s v="FALL"/>
    <n v="1"/>
    <x v="4"/>
    <n v="0.80551598400000002"/>
    <n v="1"/>
    <x v="0"/>
    <n v="1.4285714285714286"/>
    <n v="1.4402857142857144"/>
    <n v="5.7611428571428576"/>
    <s v="Abv"/>
  </r>
  <r>
    <s v="OtsLGRF23S"/>
    <s v="OtsLGRF23S_1935"/>
    <s v="C-01935"/>
    <d v="2023-08-27T00:00:00"/>
    <x v="0"/>
    <s v="F"/>
    <n v="850"/>
    <x v="14"/>
    <x v="1"/>
    <n v="1"/>
    <s v="3DD.003D7E4F79"/>
    <s v="NA"/>
    <s v="F"/>
    <x v="0"/>
    <s v="OtsLYON19S_1_0529"/>
    <s v="OtsLYON19S_1_0372"/>
    <x v="1"/>
    <x v="1"/>
    <x v="1"/>
    <s v="FALL"/>
    <n v="1"/>
    <x v="7"/>
    <n v="0.95971980899999998"/>
    <n v="1"/>
    <x v="2"/>
    <n v="1.4285714285714286"/>
    <n v="1.4402857142857144"/>
    <n v="5.7611428571428576"/>
    <s v="Blw"/>
  </r>
  <r>
    <s v="OtsLGRF23S"/>
    <s v="OtsLGRF23S_1936"/>
    <s v="C-01936"/>
    <d v="2023-08-27T00:00:00"/>
    <x v="0"/>
    <s v="F"/>
    <n v="780"/>
    <x v="8"/>
    <x v="0"/>
    <s v="NA"/>
    <s v="3DD.003D7E4909"/>
    <s v="NA"/>
    <s v="M"/>
    <x v="1"/>
    <s v="OtsLYON19S_1_0593"/>
    <s v="OtsLYON19S_1_0697"/>
    <x v="1"/>
    <x v="1"/>
    <x v="1"/>
    <s v="FALL"/>
    <n v="0.999999999999996"/>
    <x v="6"/>
    <n v="0.95971980899999998"/>
    <n v="1"/>
    <x v="0"/>
    <n v="1.4285714285714286"/>
    <n v="1.4402857142857144"/>
    <n v="5.7611428571428576"/>
    <s v="Abv"/>
  </r>
  <r>
    <s v="OtsLGRF23S"/>
    <s v="OtsLGRF23S_1940"/>
    <s v="C-01940"/>
    <d v="2023-08-27T00:00:00"/>
    <x v="0"/>
    <s v="M"/>
    <n v="740"/>
    <x v="12"/>
    <x v="0"/>
    <s v="NA"/>
    <s v="3DD.003D7E48D2"/>
    <s v="NA"/>
    <s v="M"/>
    <x v="1"/>
    <s v="OtsLYON19S_1_0577"/>
    <s v="OtsLYON19S_1_0498"/>
    <x v="1"/>
    <x v="1"/>
    <x v="1"/>
    <s v="FALL"/>
    <n v="0.999999999999998"/>
    <x v="7"/>
    <n v="0.95971980899999998"/>
    <n v="1"/>
    <x v="1"/>
    <n v="1.4285714285714286"/>
    <n v="1.4402857142857144"/>
    <n v="5.7611428571428576"/>
    <s v="Blw"/>
  </r>
  <r>
    <s v="OtsLGRF23S"/>
    <s v="OtsLGRF23S_1942"/>
    <s v="C-01942"/>
    <d v="2023-08-27T00:00:00"/>
    <x v="0"/>
    <s v="F"/>
    <n v="780"/>
    <x v="8"/>
    <x v="0"/>
    <s v="NA"/>
    <s v="3DD.003D7E48A5"/>
    <s v="NA"/>
    <s v="F"/>
    <x v="0"/>
    <s v="NA"/>
    <s v="NA"/>
    <x v="0"/>
    <x v="0"/>
    <x v="0"/>
    <s v="FALL"/>
    <n v="0.999999999999998"/>
    <x v="0"/>
    <e v="#N/A"/>
    <n v="1"/>
    <x v="0"/>
    <n v="1.4285714285714286"/>
    <n v="1.4402857142857144"/>
    <n v="5.7611428571428576"/>
    <s v="Abv"/>
  </r>
  <r>
    <s v="OtsLGRF23S"/>
    <s v="OtsLGRF23S_1944"/>
    <s v="C-01944"/>
    <d v="2023-08-27T00:00:00"/>
    <x v="0"/>
    <s v="F"/>
    <n v="740"/>
    <x v="12"/>
    <x v="0"/>
    <s v="NA"/>
    <s v="3DD.003D7E48AC"/>
    <s v="NA"/>
    <s v="F"/>
    <x v="0"/>
    <s v="OtsLYON19S_1_0717"/>
    <s v="OtsLYON19S_1_0826"/>
    <x v="1"/>
    <x v="1"/>
    <x v="1"/>
    <s v="FALL"/>
    <n v="1"/>
    <x v="6"/>
    <n v="0.95971980899999998"/>
    <n v="1"/>
    <x v="1"/>
    <n v="1.4285714285714286"/>
    <n v="1.4402857142857144"/>
    <n v="5.7611428571428576"/>
    <s v="Abv"/>
  </r>
  <r>
    <s v="OtsLGRF23S"/>
    <s v="OtsLGRF23S_1945"/>
    <s v="C-01945"/>
    <d v="2023-08-27T00:00:00"/>
    <x v="0"/>
    <s v="F"/>
    <n v="750"/>
    <x v="1"/>
    <x v="0"/>
    <s v="NA"/>
    <s v="3DD.003D7E49F0"/>
    <s v="NA"/>
    <s v="F"/>
    <x v="0"/>
    <s v="OtsLYON19S_1_0126"/>
    <s v="OtsLYON19S_1_0220"/>
    <x v="1"/>
    <x v="1"/>
    <x v="1"/>
    <s v="FALL"/>
    <n v="1"/>
    <x v="3"/>
    <n v="0.95971980899999998"/>
    <n v="1"/>
    <x v="1"/>
    <n v="1.4285714285714286"/>
    <n v="1.4402857142857144"/>
    <n v="5.7611428571428576"/>
    <s v="Abv"/>
  </r>
  <r>
    <s v="OtsLGRF23S"/>
    <s v="OtsLGRF23S_1946"/>
    <s v="C-01946"/>
    <d v="2023-08-27T00:00:00"/>
    <x v="0"/>
    <s v="F"/>
    <n v="820"/>
    <x v="19"/>
    <x v="1"/>
    <n v="1"/>
    <s v="3DD.003D7E487B"/>
    <s v="NA"/>
    <s v="F"/>
    <x v="0"/>
    <s v="OtsNPFH18S_1_3311"/>
    <s v="OtsNPFH18S_1_3103"/>
    <x v="6"/>
    <x v="2"/>
    <x v="2"/>
    <s v="FALL"/>
    <n v="1"/>
    <x v="13"/>
    <n v="0.96828396500000002"/>
    <n v="1"/>
    <x v="0"/>
    <n v="1.4285714285714286"/>
    <n v="1.4402857142857144"/>
    <n v="5.7611428571428576"/>
    <s v="Abv"/>
  </r>
  <r>
    <s v="OtsLGRF23S"/>
    <s v="OtsLGRF23S_1948"/>
    <s v="C-01948"/>
    <d v="2023-08-27T00:00:00"/>
    <x v="0"/>
    <s v="M"/>
    <n v="710"/>
    <x v="10"/>
    <x v="0"/>
    <s v="NA"/>
    <s v="3DD.003D7E4963"/>
    <s v="NA"/>
    <s v="M"/>
    <x v="1"/>
    <s v="OtsLYON19S_1_1389"/>
    <s v="OtsLYON19S_1_1482"/>
    <x v="1"/>
    <x v="1"/>
    <x v="1"/>
    <s v="FALL"/>
    <n v="1"/>
    <x v="1"/>
    <n v="0.95971980899999998"/>
    <n v="1"/>
    <x v="5"/>
    <n v="1.4285714285714286"/>
    <n v="1.4402857142857144"/>
    <n v="5.7611428571428576"/>
    <s v="Abv"/>
  </r>
  <r>
    <s v="OtsLGRF23S"/>
    <s v="OtsLGRF23S_1949"/>
    <s v="C-01949"/>
    <d v="2023-08-27T00:00:00"/>
    <x v="0"/>
    <s v="F"/>
    <n v="730"/>
    <x v="16"/>
    <x v="0"/>
    <s v="NA"/>
    <s v="3DD.003D7E48CA"/>
    <s v="NA"/>
    <s v="F"/>
    <x v="0"/>
    <s v="OtsLYON19S_1_0716"/>
    <s v="OtsLYON19S_1_0824"/>
    <x v="1"/>
    <x v="1"/>
    <x v="1"/>
    <s v="FALL"/>
    <n v="0.99999999999999201"/>
    <x v="6"/>
    <n v="0.95971980899999998"/>
    <n v="1"/>
    <x v="1"/>
    <n v="1.4285714285714286"/>
    <n v="1.4402857142857144"/>
    <n v="5.7611428571428576"/>
    <s v="Abv"/>
  </r>
  <r>
    <s v="OtsLGRF23S"/>
    <s v="OtsLGRF23S_1950"/>
    <s v="C-01950"/>
    <d v="2023-08-27T00:00:00"/>
    <x v="0"/>
    <s v="M"/>
    <n v="710"/>
    <x v="10"/>
    <x v="0"/>
    <s v="NA"/>
    <s v="3DD.003D7E48D6"/>
    <s v="NA"/>
    <s v="M"/>
    <x v="1"/>
    <s v="OtsNPFH19S_1_4310"/>
    <s v="OtsNPFH19S_1_4008"/>
    <x v="2"/>
    <x v="1"/>
    <x v="1"/>
    <s v="FALL"/>
    <n v="1"/>
    <x v="13"/>
    <n v="0.99705232300000002"/>
    <n v="1"/>
    <x v="5"/>
    <n v="1.4285714285714286"/>
    <n v="1.4402857142857144"/>
    <n v="5.7611428571428576"/>
    <s v="Abv"/>
  </r>
  <r>
    <s v="OtsLGRF23S"/>
    <s v="OtsLGRF23S_1952"/>
    <s v="C-01952"/>
    <d v="2023-08-27T00:00:00"/>
    <x v="0"/>
    <s v="M"/>
    <n v="610"/>
    <x v="29"/>
    <x v="0"/>
    <s v="NA"/>
    <s v="NA"/>
    <s v="NA"/>
    <s v="M"/>
    <x v="1"/>
    <s v="OtsLYON20S_1_0434"/>
    <s v="OtsLYON20S_1_1141"/>
    <x v="5"/>
    <x v="3"/>
    <x v="3"/>
    <s v="FALL"/>
    <n v="1"/>
    <x v="6"/>
    <n v="0.98961045999999997"/>
    <n v="1"/>
    <x v="9"/>
    <n v="1.4285714285714286"/>
    <n v="1.4402857142857144"/>
    <n v="5.7611428571428576"/>
    <s v="Abv"/>
  </r>
  <r>
    <s v="OtsLGRF23S"/>
    <s v="OtsLGRF23S_1956"/>
    <s v="C-01956"/>
    <d v="2023-08-27T00:00:00"/>
    <x v="0"/>
    <s v="M"/>
    <n v="750"/>
    <x v="1"/>
    <x v="0"/>
    <s v="NA"/>
    <s v="3DD.003D7E4F67"/>
    <s v="NA"/>
    <s v="M"/>
    <x v="1"/>
    <s v="NA"/>
    <s v="NA"/>
    <x v="0"/>
    <x v="0"/>
    <x v="0"/>
    <s v="FALL"/>
    <n v="1"/>
    <x v="0"/>
    <e v="#N/A"/>
    <n v="1"/>
    <x v="1"/>
    <n v="1.4285714285714286"/>
    <n v="1.4402857142857144"/>
    <n v="5.7611428571428576"/>
    <s v="Abv"/>
  </r>
  <r>
    <s v="OtsLGRF23S"/>
    <s v="OtsLGRF23S_1958"/>
    <s v="C-01958"/>
    <d v="2023-08-27T00:00:00"/>
    <x v="0"/>
    <s v="F"/>
    <n v="830"/>
    <x v="15"/>
    <x v="0"/>
    <s v="NA"/>
    <s v="3DD.003D7E48F0"/>
    <s v="NA"/>
    <s v="F"/>
    <x v="0"/>
    <s v="NA"/>
    <s v="NA"/>
    <x v="0"/>
    <x v="0"/>
    <x v="0"/>
    <s v="FALL"/>
    <n v="0.999999999999994"/>
    <x v="0"/>
    <e v="#N/A"/>
    <n v="1"/>
    <x v="2"/>
    <n v="1.4285714285714286"/>
    <n v="1.4402857142857144"/>
    <n v="5.7611428571428576"/>
    <s v="Abv"/>
  </r>
  <r>
    <s v="OtsLGRF23S"/>
    <s v="OtsLGRF23S_1959"/>
    <s v="C-01959"/>
    <d v="2023-08-27T00:00:00"/>
    <x v="0"/>
    <s v="F"/>
    <n v="700"/>
    <x v="13"/>
    <x v="0"/>
    <s v="NA"/>
    <s v="3DD.003D7E48C2"/>
    <s v="NA"/>
    <s v="F"/>
    <x v="0"/>
    <s v="OtsLYON19S_1_0569"/>
    <s v="OtsLYON19S_1_0471"/>
    <x v="1"/>
    <x v="1"/>
    <x v="1"/>
    <s v="FALL"/>
    <n v="0.999999999999998"/>
    <x v="7"/>
    <n v="0.95971980899999998"/>
    <n v="1"/>
    <x v="5"/>
    <n v="1.4285714285714286"/>
    <n v="1.4402857142857144"/>
    <n v="5.7611428571428576"/>
    <s v="Blw"/>
  </r>
  <r>
    <s v="OtsLGRF23S"/>
    <s v="OtsLGRF23S_1960"/>
    <s v="C-01960"/>
    <d v="2023-08-27T00:00:00"/>
    <x v="0"/>
    <s v="F"/>
    <n v="800"/>
    <x v="4"/>
    <x v="1"/>
    <n v="1"/>
    <s v="3DD.003D7E4913"/>
    <s v="NA"/>
    <s v="F"/>
    <x v="0"/>
    <s v="OtsLYON19S_1_1711"/>
    <s v="OtsLYON19S_1_1923"/>
    <x v="1"/>
    <x v="1"/>
    <x v="1"/>
    <s v="FALL"/>
    <n v="1"/>
    <x v="1"/>
    <n v="0.95971980899999998"/>
    <n v="1"/>
    <x v="0"/>
    <n v="1.4285714285714286"/>
    <n v="1.4402857142857144"/>
    <n v="5.7611428571428576"/>
    <s v="Abv"/>
  </r>
  <r>
    <s v="OtsLGRF23S"/>
    <s v="OtsLGRF23S_1961"/>
    <s v="C-01961"/>
    <d v="2023-08-27T00:00:00"/>
    <x v="0"/>
    <s v="F"/>
    <n v="750"/>
    <x v="1"/>
    <x v="0"/>
    <s v="NA"/>
    <s v="3DD.003D7E489D"/>
    <s v="This individual failed to genotype"/>
    <s v="U"/>
    <x v="0"/>
    <s v="NG"/>
    <s v="NG"/>
    <x v="4"/>
    <x v="0"/>
    <x v="0"/>
    <s v="NA"/>
    <s v="NA"/>
    <x v="5"/>
    <e v="#N/A"/>
    <n v="1"/>
    <x v="1"/>
    <n v="1.4285714285714286"/>
    <n v="1.4402857142857144"/>
    <n v="5.7611428571428576"/>
    <s v="Abv"/>
  </r>
  <r>
    <s v="OtsLGRF23S"/>
    <s v="OtsLGRF23S_1962"/>
    <s v="C-01962"/>
    <d v="2023-08-27T00:00:00"/>
    <x v="0"/>
    <s v="M"/>
    <n v="820"/>
    <x v="19"/>
    <x v="1"/>
    <n v="1"/>
    <s v="3DD.003D7E4950"/>
    <s v="NA"/>
    <s v="M"/>
    <x v="1"/>
    <s v="OtsLYON19S_1_0131"/>
    <s v="OtsLYON19S_1_0085"/>
    <x v="1"/>
    <x v="1"/>
    <x v="1"/>
    <s v="FALL"/>
    <n v="1"/>
    <x v="4"/>
    <n v="0.95971980899999998"/>
    <n v="1"/>
    <x v="0"/>
    <n v="1.4285714285714286"/>
    <n v="1.4402857142857144"/>
    <n v="5.7611428571428576"/>
    <s v="Abv"/>
  </r>
  <r>
    <s v="OtsLGRF23S"/>
    <s v="OtsLGRF23S_1963"/>
    <s v="C-01963"/>
    <d v="2023-08-27T00:00:00"/>
    <x v="0"/>
    <s v="F"/>
    <n v="780"/>
    <x v="8"/>
    <x v="0"/>
    <s v="NA"/>
    <s v="3DD.003D7E489B"/>
    <s v="NA"/>
    <s v="M"/>
    <x v="1"/>
    <s v="NA"/>
    <s v="NA"/>
    <x v="0"/>
    <x v="0"/>
    <x v="0"/>
    <s v="FALL"/>
    <n v="1"/>
    <x v="0"/>
    <e v="#N/A"/>
    <n v="1"/>
    <x v="0"/>
    <n v="1.4285714285714286"/>
    <n v="1.4402857142857144"/>
    <n v="5.7611428571428576"/>
    <s v="Abv"/>
  </r>
  <r>
    <s v="OtsLGRF23S"/>
    <s v="OtsLGRF23S_1964"/>
    <s v="C-01964"/>
    <d v="2023-08-27T00:00:00"/>
    <x v="0"/>
    <s v="F"/>
    <n v="810"/>
    <x v="9"/>
    <x v="0"/>
    <s v="NA"/>
    <s v="3DD.003D7E4F9E"/>
    <s v="NA"/>
    <s v="F"/>
    <x v="0"/>
    <s v="OtsLYON19S_1_0515"/>
    <s v="OtsLYON19S_1_0330"/>
    <x v="1"/>
    <x v="1"/>
    <x v="1"/>
    <s v="FALL"/>
    <n v="0.999999999999999"/>
    <x v="3"/>
    <n v="0.95971980899999998"/>
    <n v="1"/>
    <x v="0"/>
    <n v="1.4285714285714286"/>
    <n v="1.4402857142857144"/>
    <n v="5.7611428571428576"/>
    <s v="Abv"/>
  </r>
  <r>
    <s v="OtsLGRF23S"/>
    <s v="OtsLGRF23S_1965"/>
    <s v="C-01965"/>
    <d v="2023-08-27T00:00:00"/>
    <x v="0"/>
    <s v="F"/>
    <n v="740"/>
    <x v="12"/>
    <x v="0"/>
    <s v="NA"/>
    <s v="3DD.003D7E4FBC"/>
    <s v="NA"/>
    <s v="F"/>
    <x v="0"/>
    <s v="OtsLYON19S_1_1884"/>
    <s v="OtsLYON19S_1_1670"/>
    <x v="1"/>
    <x v="1"/>
    <x v="1"/>
    <s v="FALL"/>
    <n v="1"/>
    <x v="1"/>
    <n v="0.95971980899999998"/>
    <n v="1"/>
    <x v="1"/>
    <n v="1.4285714285714286"/>
    <n v="1.4402857142857144"/>
    <n v="5.7611428571428576"/>
    <s v="Abv"/>
  </r>
  <r>
    <s v="OtsLGRF23S"/>
    <s v="OtsLGRF23S_1972"/>
    <s v="C-01972"/>
    <d v="2023-08-27T00:00:00"/>
    <x v="0"/>
    <s v="M"/>
    <n v="460"/>
    <x v="37"/>
    <x v="0"/>
    <s v="NA"/>
    <s v="NA"/>
    <s v="NA"/>
    <s v="M"/>
    <x v="1"/>
    <s v="OtsLYON21S_1_0960"/>
    <s v="OtsLYON21S_1_2002"/>
    <x v="7"/>
    <x v="4"/>
    <x v="4"/>
    <s v="FALL"/>
    <n v="0.999999999999997"/>
    <x v="1"/>
    <e v="#N/A"/>
    <n v="1"/>
    <x v="10"/>
    <n v="1.4285714285714286"/>
    <n v="1.4402857142857144"/>
    <n v="5.7611428571428576"/>
    <s v="Abv"/>
  </r>
  <r>
    <s v="OtsLGRF23S"/>
    <s v="OtsLGRF23S_1978"/>
    <s v="C-01978"/>
    <d v="2023-08-27T00:00:00"/>
    <x v="0"/>
    <s v="F"/>
    <n v="770"/>
    <x v="2"/>
    <x v="0"/>
    <s v="NA"/>
    <s v="3DD.003D7E4862"/>
    <s v="NA"/>
    <s v="F"/>
    <x v="0"/>
    <s v="NA"/>
    <s v="NA"/>
    <x v="0"/>
    <x v="0"/>
    <x v="0"/>
    <s v="FALL"/>
    <n v="0.999999999999997"/>
    <x v="0"/>
    <e v="#N/A"/>
    <n v="1"/>
    <x v="1"/>
    <n v="1.4285714285714286"/>
    <n v="1.4402857142857144"/>
    <n v="5.7611428571428576"/>
    <s v="Abv"/>
  </r>
  <r>
    <s v="OtsLGRF23S"/>
    <s v="OtsLGRF23S_1982"/>
    <s v="C-01982"/>
    <d v="2023-08-27T00:00:00"/>
    <x v="0"/>
    <s v="F"/>
    <n v="780"/>
    <x v="8"/>
    <x v="0"/>
    <s v="NA"/>
    <s v="3DD.003D7E4F99"/>
    <s v="NA"/>
    <s v="M"/>
    <x v="1"/>
    <s v="NA"/>
    <s v="NA"/>
    <x v="0"/>
    <x v="0"/>
    <x v="0"/>
    <s v="FALL"/>
    <n v="1"/>
    <x v="0"/>
    <e v="#N/A"/>
    <n v="1"/>
    <x v="0"/>
    <n v="1.4285714285714286"/>
    <n v="1.4402857142857144"/>
    <n v="5.7611428571428576"/>
    <s v="Abv"/>
  </r>
  <r>
    <s v="OtsLGRF23S"/>
    <s v="OtsLGRF23S_1988"/>
    <s v="C-01988"/>
    <d v="2023-08-27T00:00:00"/>
    <x v="0"/>
    <s v="F"/>
    <n v="780"/>
    <x v="8"/>
    <x v="0"/>
    <s v="NA"/>
    <s v="3DD.003D7E4FC5"/>
    <s v="NA"/>
    <s v="F"/>
    <x v="0"/>
    <s v="OtsLYON19S_1_0596"/>
    <s v="OtsLYON19S_1_0657"/>
    <x v="1"/>
    <x v="1"/>
    <x v="1"/>
    <s v="FALL"/>
    <n v="0.999999999999999"/>
    <x v="6"/>
    <n v="0.95971980899999998"/>
    <n v="1"/>
    <x v="0"/>
    <n v="1.4285714285714286"/>
    <n v="1.4402857142857144"/>
    <n v="5.7611428571428576"/>
    <s v="Abv"/>
  </r>
  <r>
    <s v="OtsLGRF23S"/>
    <s v="OtsLGRF23S_1990"/>
    <s v="C-01990"/>
    <d v="2023-08-27T00:00:00"/>
    <x v="0"/>
    <s v="F"/>
    <n v="800"/>
    <x v="4"/>
    <x v="1"/>
    <n v="1"/>
    <s v="3DD.003D7E4F96"/>
    <s v="NA"/>
    <s v="F"/>
    <x v="0"/>
    <s v="NA"/>
    <s v="NA"/>
    <x v="0"/>
    <x v="0"/>
    <x v="0"/>
    <s v="FALL"/>
    <n v="1.00000000000001"/>
    <x v="8"/>
    <e v="#N/A"/>
    <n v="1"/>
    <x v="0"/>
    <n v="1.4285714285714286"/>
    <n v="1.4402857142857144"/>
    <n v="5.7611428571428576"/>
    <s v="Abv"/>
  </r>
  <r>
    <s v="OtsLGRF23S"/>
    <s v="OtsLGRF23S_1992"/>
    <s v="C-01992"/>
    <d v="2023-08-27T00:00:00"/>
    <x v="0"/>
    <s v="F"/>
    <n v="800"/>
    <x v="4"/>
    <x v="0"/>
    <s v="NA"/>
    <s v="3DD.003D7E4917"/>
    <s v="NA"/>
    <s v="F"/>
    <x v="0"/>
    <s v="OtsNPFH19S_1_3357"/>
    <s v="OtsNPFH19S_1_3066"/>
    <x v="2"/>
    <x v="1"/>
    <x v="1"/>
    <s v="FALL"/>
    <n v="0.999999999999999"/>
    <x v="13"/>
    <n v="0.99705232300000002"/>
    <n v="1"/>
    <x v="0"/>
    <n v="1.4285714285714286"/>
    <n v="1.4402857142857144"/>
    <n v="5.7611428571428576"/>
    <s v="Abv"/>
  </r>
  <r>
    <s v="OtsLGRF23S"/>
    <s v="OtsLGRF23S_1995"/>
    <s v="C-01995"/>
    <d v="2023-08-27T00:00:00"/>
    <x v="0"/>
    <s v="M"/>
    <n v="750"/>
    <x v="1"/>
    <x v="0"/>
    <s v="NA"/>
    <s v="3DD.003D7E48A3"/>
    <s v="NA"/>
    <s v="M"/>
    <x v="1"/>
    <s v="OtsNPFH19S_1_4339"/>
    <s v="OtsNPFH19S_1_4006"/>
    <x v="2"/>
    <x v="1"/>
    <x v="1"/>
    <s v="FALL"/>
    <n v="1"/>
    <x v="13"/>
    <n v="0.99705232300000002"/>
    <n v="1"/>
    <x v="1"/>
    <n v="1.4285714285714286"/>
    <n v="1.4402857142857144"/>
    <n v="5.7611428571428576"/>
    <s v="Abv"/>
  </r>
  <r>
    <s v="OtsLGRF23S"/>
    <s v="OtsLGRF23S_2002"/>
    <s v="C-02002"/>
    <d v="2023-08-27T00:00:00"/>
    <x v="0"/>
    <s v="M"/>
    <n v="590"/>
    <x v="36"/>
    <x v="0"/>
    <s v="NA"/>
    <s v="NA"/>
    <s v="NA"/>
    <s v="M"/>
    <x v="1"/>
    <s v="OtsLYON19S_1_1730"/>
    <s v="OtsLYON19S_1_1955"/>
    <x v="1"/>
    <x v="1"/>
    <x v="1"/>
    <s v="FALL"/>
    <n v="1"/>
    <x v="1"/>
    <n v="0.95971980899999998"/>
    <n v="1"/>
    <x v="9"/>
    <n v="1.4285714285714286"/>
    <n v="1.4402857142857144"/>
    <n v="5.7611428571428576"/>
    <s v="Abv"/>
  </r>
  <r>
    <s v="OtsLGRF23S"/>
    <s v="OtsLGRF23S_2012"/>
    <s v="C-02012"/>
    <d v="2023-08-27T00:00:00"/>
    <x v="0"/>
    <s v="F"/>
    <n v="780"/>
    <x v="8"/>
    <x v="1"/>
    <n v="1"/>
    <s v="NA"/>
    <s v="NA"/>
    <s v="M"/>
    <x v="1"/>
    <s v="OtsLYON18S_1_0110"/>
    <s v="OtsLYON18S_1_0079"/>
    <x v="3"/>
    <x v="2"/>
    <x v="2"/>
    <s v="FALL"/>
    <n v="1"/>
    <x v="4"/>
    <n v="0.80551598400000002"/>
    <n v="1"/>
    <x v="0"/>
    <n v="1.4285714285714286"/>
    <n v="1.4402857142857144"/>
    <n v="5.7611428571428576"/>
    <s v="Abv"/>
  </r>
  <r>
    <s v="OtsLGRF23S"/>
    <s v="OtsLGRF23S_2013"/>
    <s v="C-02013"/>
    <d v="2023-08-27T00:00:00"/>
    <x v="0"/>
    <s v="M"/>
    <n v="800"/>
    <x v="4"/>
    <x v="0"/>
    <s v="NA"/>
    <s v="3DD.003D7E488B"/>
    <s v="NA"/>
    <s v="M"/>
    <x v="1"/>
    <s v="NA"/>
    <s v="NA"/>
    <x v="0"/>
    <x v="0"/>
    <x v="0"/>
    <s v="FALL"/>
    <n v="0.999999999999995"/>
    <x v="0"/>
    <e v="#N/A"/>
    <n v="1"/>
    <x v="0"/>
    <n v="1.4285714285714286"/>
    <n v="1.4402857142857144"/>
    <n v="5.7611428571428576"/>
    <s v="Abv"/>
  </r>
  <r>
    <s v="OtsLGRF23S"/>
    <s v="OtsLGRF23S_2019"/>
    <s v="C-02019"/>
    <d v="2023-08-27T00:00:00"/>
    <x v="0"/>
    <s v="F"/>
    <n v="830"/>
    <x v="15"/>
    <x v="1"/>
    <n v="1"/>
    <s v="3DD.003D7E4F89"/>
    <s v="NA"/>
    <s v="F"/>
    <x v="0"/>
    <s v="OtsNPFH19S_1_2328"/>
    <s v="OtsNPFH19S_1_2051"/>
    <x v="2"/>
    <x v="1"/>
    <x v="1"/>
    <s v="FALL"/>
    <n v="1"/>
    <x v="10"/>
    <n v="0.99705232300000002"/>
    <n v="1"/>
    <x v="2"/>
    <n v="1.4285714285714286"/>
    <n v="1.4402857142857144"/>
    <n v="5.7611428571428576"/>
    <s v="Abv"/>
  </r>
  <r>
    <s v="OtsLGRF23S"/>
    <s v="OtsLGRF23S_2022"/>
    <s v="C-02022"/>
    <d v="2023-08-27T00:00:00"/>
    <x v="0"/>
    <s v="F"/>
    <n v="820"/>
    <x v="19"/>
    <x v="1"/>
    <n v="1"/>
    <s v="3DD.003D7E4FA2"/>
    <s v="NA"/>
    <s v="M"/>
    <x v="1"/>
    <s v="OtsLYON19S_1_1751"/>
    <s v="OtsLYON19S_1_2022"/>
    <x v="1"/>
    <x v="1"/>
    <x v="1"/>
    <s v="FALL"/>
    <n v="1"/>
    <x v="19"/>
    <n v="0.95971980899999998"/>
    <n v="1"/>
    <x v="0"/>
    <n v="1.4285714285714286"/>
    <n v="1.4402857142857144"/>
    <n v="5.7611428571428576"/>
    <s v="Abv"/>
  </r>
  <r>
    <s v="OtsLGRF23S"/>
    <s v="OtsLGRF23S_2025"/>
    <s v="C-02025"/>
    <d v="2023-08-27T00:00:00"/>
    <x v="0"/>
    <s v="M"/>
    <n v="700"/>
    <x v="13"/>
    <x v="1"/>
    <n v="1"/>
    <s v="NA"/>
    <s v="This sample is a duplicate with OtsNPFH23S_1_0004."/>
    <s v="M"/>
    <x v="1"/>
    <s v="OtsLYON19S_1_1356"/>
    <s v="OtsLYON19S_1_1271"/>
    <x v="1"/>
    <x v="1"/>
    <x v="1"/>
    <s v="FALL"/>
    <n v="1.00000000000001"/>
    <x v="17"/>
    <n v="0.95971980899999998"/>
    <n v="1"/>
    <x v="5"/>
    <n v="1.4285714285714286"/>
    <n v="1.4402857142857144"/>
    <n v="5.7611428571428576"/>
    <s v="Blw"/>
  </r>
  <r>
    <s v="OtsLGRF23S"/>
    <s v="OtsLGRF23S_2032"/>
    <s v="C-02032"/>
    <d v="2023-08-28T00:00:00"/>
    <x v="0"/>
    <s v="F"/>
    <n v="830"/>
    <x v="15"/>
    <x v="0"/>
    <s v="NA"/>
    <s v="3DD.003D7E4F93"/>
    <s v="NA"/>
    <s v="M"/>
    <x v="1"/>
    <s v="NA"/>
    <s v="NA"/>
    <x v="0"/>
    <x v="0"/>
    <x v="0"/>
    <s v="FALL"/>
    <n v="1"/>
    <x v="0"/>
    <e v="#N/A"/>
    <n v="1"/>
    <x v="2"/>
    <n v="1.4285714285714286"/>
    <n v="1.4402857142857144"/>
    <n v="5.7611428571428576"/>
    <s v="Abv"/>
  </r>
  <r>
    <s v="OtsLGRF23S"/>
    <s v="OtsLGRF23S_2034"/>
    <s v="C-02034"/>
    <d v="2023-08-28T00:00:00"/>
    <x v="0"/>
    <s v="F"/>
    <n v="790"/>
    <x v="0"/>
    <x v="0"/>
    <s v="NA"/>
    <s v="3DD.003D7E4FA4"/>
    <s v="NA"/>
    <s v="F"/>
    <x v="0"/>
    <s v="OtsLYON19S_1_0563"/>
    <s v="OtsLYON19S_1_0617"/>
    <x v="1"/>
    <x v="1"/>
    <x v="1"/>
    <s v="FALL"/>
    <n v="0.999999999999997"/>
    <x v="6"/>
    <n v="0.95971980899999998"/>
    <n v="1"/>
    <x v="0"/>
    <n v="1.4285714285714286"/>
    <n v="1.4402857142857144"/>
    <n v="5.7611428571428576"/>
    <s v="Abv"/>
  </r>
  <r>
    <s v="OtsLGRF23S"/>
    <s v="OtsLGRF23S_2035"/>
    <s v="C-02035"/>
    <d v="2023-08-28T00:00:00"/>
    <x v="0"/>
    <s v="F"/>
    <n v="850"/>
    <x v="14"/>
    <x v="1"/>
    <n v="1"/>
    <s v="3DD.003D7E4FBE"/>
    <s v="NA"/>
    <s v="F"/>
    <x v="0"/>
    <s v="OtsLYON18S_1_0726"/>
    <s v="OtsLYON18S_1_0852"/>
    <x v="3"/>
    <x v="2"/>
    <x v="2"/>
    <s v="FALL"/>
    <n v="1.00000000000001"/>
    <x v="6"/>
    <n v="0.80551598400000002"/>
    <n v="1"/>
    <x v="2"/>
    <n v="1.4285714285714286"/>
    <n v="1.4402857142857144"/>
    <n v="5.7611428571428576"/>
    <s v="Abv"/>
  </r>
  <r>
    <s v="OtsLGRF23S"/>
    <s v="OtsLGRF23S_2036"/>
    <s v="C-02036"/>
    <d v="2023-08-28T00:00:00"/>
    <x v="0"/>
    <s v="F"/>
    <n v="790"/>
    <x v="0"/>
    <x v="0"/>
    <s v="NA"/>
    <s v="3DD.003D7E4F82"/>
    <s v="NA"/>
    <s v="F"/>
    <x v="0"/>
    <s v="OtsLYON19S_1_2311"/>
    <s v="OtsLYON19S_1_2101"/>
    <x v="1"/>
    <x v="1"/>
    <x v="1"/>
    <s v="FALL"/>
    <n v="1"/>
    <x v="14"/>
    <n v="0.95971980899999998"/>
    <n v="1"/>
    <x v="0"/>
    <n v="1.4285714285714286"/>
    <n v="1.4402857142857144"/>
    <n v="5.7611428571428576"/>
    <s v="Blw"/>
  </r>
  <r>
    <s v="OtsLGRF23S"/>
    <s v="OtsLGRF23S_2037"/>
    <s v="C-02037"/>
    <d v="2023-08-28T00:00:00"/>
    <x v="0"/>
    <s v="F"/>
    <n v="780"/>
    <x v="8"/>
    <x v="0"/>
    <s v="NA"/>
    <s v="3DD.003D7E4F7B"/>
    <s v="NA"/>
    <s v="F"/>
    <x v="0"/>
    <s v="OtsLYON19S_1_1819"/>
    <s v="OtsLYON19S_1_1546"/>
    <x v="1"/>
    <x v="1"/>
    <x v="1"/>
    <s v="FALL"/>
    <n v="0.999999999999999"/>
    <x v="1"/>
    <n v="0.95971980899999998"/>
    <n v="1"/>
    <x v="0"/>
    <n v="1.4285714285714286"/>
    <n v="1.4402857142857144"/>
    <n v="5.7611428571428576"/>
    <s v="Abv"/>
  </r>
  <r>
    <s v="OtsLGRF23S"/>
    <s v="OtsLGRF23S_2042"/>
    <s v="C-02042"/>
    <d v="2023-08-28T00:00:00"/>
    <x v="0"/>
    <s v="M"/>
    <n v="520"/>
    <x v="48"/>
    <x v="1"/>
    <n v="1"/>
    <s v="NA"/>
    <s v="NA"/>
    <s v="M"/>
    <x v="1"/>
    <s v="OtsLYON21S_1_0830"/>
    <s v="OtsLYON21S_1_1673"/>
    <x v="7"/>
    <x v="4"/>
    <x v="4"/>
    <s v="FALL"/>
    <n v="1"/>
    <x v="12"/>
    <e v="#N/A"/>
    <n v="1"/>
    <x v="11"/>
    <n v="1.4285714285714286"/>
    <n v="1.4402857142857144"/>
    <n v="5.7611428571428576"/>
    <s v="Abv"/>
  </r>
  <r>
    <s v="OtsLGRF23S"/>
    <s v="OtsLGRF23S_2043"/>
    <s v="C-02043"/>
    <d v="2023-08-28T00:00:00"/>
    <x v="0"/>
    <s v="F"/>
    <n v="760"/>
    <x v="6"/>
    <x v="0"/>
    <s v="NA"/>
    <s v="3DD.003D7E4FAA"/>
    <s v="NA"/>
    <s v="F"/>
    <x v="0"/>
    <s v="NA"/>
    <s v="NA"/>
    <x v="0"/>
    <x v="0"/>
    <x v="0"/>
    <s v="FALL"/>
    <n v="1"/>
    <x v="0"/>
    <e v="#N/A"/>
    <n v="1"/>
    <x v="1"/>
    <n v="1.4285714285714286"/>
    <n v="1.4402857142857144"/>
    <n v="5.7611428571428576"/>
    <s v="Abv"/>
  </r>
  <r>
    <s v="OtsLGRF23S"/>
    <s v="OtsLGRF23S_2044"/>
    <s v="C-02044"/>
    <d v="2023-08-28T00:00:00"/>
    <x v="0"/>
    <s v="M"/>
    <n v="900"/>
    <x v="7"/>
    <x v="0"/>
    <s v="NA"/>
    <s v="3DD.003D7E4F8D"/>
    <s v="NA"/>
    <s v="M"/>
    <x v="1"/>
    <s v="NA"/>
    <s v="NA"/>
    <x v="0"/>
    <x v="0"/>
    <x v="0"/>
    <s v="FALL"/>
    <n v="0.999999999999999"/>
    <x v="0"/>
    <e v="#N/A"/>
    <n v="1"/>
    <x v="4"/>
    <n v="1.4285714285714286"/>
    <n v="1.4402857142857144"/>
    <n v="5.7611428571428576"/>
    <s v="Abv"/>
  </r>
  <r>
    <s v="OtsLGRF23S"/>
    <s v="OtsLGRF23S_2045"/>
    <s v="C-02045"/>
    <d v="2023-08-28T00:00:00"/>
    <x v="0"/>
    <s v="M"/>
    <n v="860"/>
    <x v="27"/>
    <x v="1"/>
    <n v="1"/>
    <s v="3DD.003D7E4F68"/>
    <s v="NA"/>
    <s v="M"/>
    <x v="1"/>
    <s v="OtsLYON19S_1_0543"/>
    <s v="OtsLYON19S_1_0417"/>
    <x v="1"/>
    <x v="1"/>
    <x v="1"/>
    <s v="FALL"/>
    <n v="1"/>
    <x v="7"/>
    <n v="0.95971980899999998"/>
    <n v="1"/>
    <x v="2"/>
    <n v="1.4285714285714286"/>
    <n v="1.4402857142857144"/>
    <n v="5.7611428571428576"/>
    <s v="Blw"/>
  </r>
  <r>
    <s v="OtsLGRF23S"/>
    <s v="OtsLGRF23S_2046"/>
    <s v="C-02046"/>
    <d v="2023-08-28T00:00:00"/>
    <x v="0"/>
    <s v="F"/>
    <n v="820"/>
    <x v="19"/>
    <x v="0"/>
    <s v="NA"/>
    <s v="3DD.003D7E4F8F"/>
    <s v="NA"/>
    <s v="F"/>
    <x v="0"/>
    <s v="NA"/>
    <s v="NA"/>
    <x v="0"/>
    <x v="0"/>
    <x v="0"/>
    <s v="FALL"/>
    <n v="1"/>
    <x v="0"/>
    <e v="#N/A"/>
    <n v="1"/>
    <x v="0"/>
    <n v="1.4285714285714286"/>
    <n v="1.4402857142857144"/>
    <n v="5.7611428571428576"/>
    <s v="Abv"/>
  </r>
  <r>
    <s v="OtsLGRF23S"/>
    <s v="OtsLGRF23S_2047"/>
    <s v="C-02047"/>
    <d v="2023-08-28T00:00:00"/>
    <x v="0"/>
    <s v="F"/>
    <n v="800"/>
    <x v="4"/>
    <x v="1"/>
    <n v="1"/>
    <s v="3DD.003D7E4FC2"/>
    <s v="NA"/>
    <s v="F"/>
    <x v="0"/>
    <s v="OtsLYON19S_1_0102"/>
    <s v="OtsLYON19S_1_0001"/>
    <x v="1"/>
    <x v="1"/>
    <x v="1"/>
    <s v="FALL"/>
    <n v="0.999999999999999"/>
    <x v="4"/>
    <n v="0.95971980899999998"/>
    <n v="1"/>
    <x v="0"/>
    <n v="1.4285714285714286"/>
    <n v="1.4402857142857144"/>
    <n v="5.7611428571428576"/>
    <s v="Abv"/>
  </r>
  <r>
    <s v="OtsLGRF23S"/>
    <s v="OtsLGRF23S_2049"/>
    <s v="C-02049"/>
    <d v="2023-08-28T00:00:00"/>
    <x v="0"/>
    <s v="M"/>
    <n v="770"/>
    <x v="2"/>
    <x v="0"/>
    <s v="NA"/>
    <s v="3DD.003D7E4FB5"/>
    <s v="NA"/>
    <s v="M"/>
    <x v="1"/>
    <s v="OtsLYON19S_1_1398"/>
    <s v="OtsLYON19S_1_1494"/>
    <x v="1"/>
    <x v="1"/>
    <x v="1"/>
    <s v="FALL"/>
    <n v="0.999999999999999"/>
    <x v="1"/>
    <n v="0.95971980899999998"/>
    <n v="1"/>
    <x v="1"/>
    <n v="1.4285714285714286"/>
    <n v="1.4402857142857144"/>
    <n v="5.7611428571428576"/>
    <s v="Abv"/>
  </r>
  <r>
    <s v="OtsLGRF23S"/>
    <s v="OtsLGRF23S_2052"/>
    <s v="C-02052"/>
    <d v="2023-08-28T00:00:00"/>
    <x v="0"/>
    <s v="M"/>
    <n v="700"/>
    <x v="13"/>
    <x v="1"/>
    <n v="1"/>
    <s v="NA"/>
    <s v="NA"/>
    <s v="M"/>
    <x v="1"/>
    <s v="OtsNPFH19S_1_3303"/>
    <s v="OtsNPFH19S_1_3044"/>
    <x v="2"/>
    <x v="1"/>
    <x v="1"/>
    <s v="FALL"/>
    <n v="0.999999999999999"/>
    <x v="9"/>
    <n v="0.99705232300000002"/>
    <n v="1"/>
    <x v="5"/>
    <n v="1.4285714285714286"/>
    <n v="1.4402857142857144"/>
    <n v="5.7611428571428576"/>
    <s v="Abv"/>
  </r>
  <r>
    <s v="OtsLGRF23S"/>
    <s v="OtsLGRF23S_2057"/>
    <s v="C-02057"/>
    <d v="2023-08-28T00:00:00"/>
    <x v="0"/>
    <s v="F"/>
    <n v="800"/>
    <x v="4"/>
    <x v="1"/>
    <n v="1"/>
    <s v="3DD.003D7E4F7E"/>
    <s v="NA"/>
    <s v="F"/>
    <x v="0"/>
    <s v="OtsLYON18S_1_2343"/>
    <s v="OtsLYON18S_1_2703"/>
    <x v="3"/>
    <x v="2"/>
    <x v="2"/>
    <s v="FALL"/>
    <n v="1"/>
    <x v="17"/>
    <n v="0.80551598400000002"/>
    <n v="1"/>
    <x v="0"/>
    <n v="1.4285714285714286"/>
    <n v="1.4402857142857144"/>
    <n v="5.7611428571428576"/>
    <s v="Blw"/>
  </r>
  <r>
    <s v="OtsLGRF23S"/>
    <s v="OtsLGRF23S_2058"/>
    <s v="C-02058"/>
    <d v="2023-08-28T00:00:00"/>
    <x v="0"/>
    <s v="M"/>
    <n v="870"/>
    <x v="3"/>
    <x v="0"/>
    <s v="NA"/>
    <s v="3DD.003D4755E9"/>
    <s v="NA"/>
    <s v="M"/>
    <x v="1"/>
    <s v="OtsLYON19S_1_0538"/>
    <s v="OtsLYON19S_1_0391"/>
    <x v="1"/>
    <x v="1"/>
    <x v="1"/>
    <s v="FALL"/>
    <n v="0.999999999999996"/>
    <x v="7"/>
    <n v="0.95971980899999998"/>
    <n v="1"/>
    <x v="2"/>
    <n v="1.4285714285714286"/>
    <n v="1.4402857142857144"/>
    <n v="5.7611428571428576"/>
    <s v="Blw"/>
  </r>
  <r>
    <s v="OtsLGRF23S"/>
    <s v="OtsLGRF23S_2059"/>
    <s v="C-02059"/>
    <d v="2023-08-28T00:00:00"/>
    <x v="0"/>
    <s v="F"/>
    <n v="780"/>
    <x v="8"/>
    <x v="0"/>
    <s v="NA"/>
    <s v="3DD.003D7E4F88"/>
    <s v="NA"/>
    <s v="F"/>
    <x v="0"/>
    <s v="OtsLYON19S_1_0556"/>
    <s v="OtsLYON19S_1_0446"/>
    <x v="1"/>
    <x v="1"/>
    <x v="1"/>
    <s v="FALL"/>
    <n v="1"/>
    <x v="7"/>
    <n v="0.95971980899999998"/>
    <n v="1"/>
    <x v="0"/>
    <n v="1.4285714285714286"/>
    <n v="1.4402857142857144"/>
    <n v="5.7611428571428576"/>
    <s v="Blw"/>
  </r>
  <r>
    <s v="OtsLGRF23S"/>
    <s v="OtsLGRF23S_2060"/>
    <s v="C-02060"/>
    <d v="2023-08-28T00:00:00"/>
    <x v="0"/>
    <s v="F"/>
    <n v="770"/>
    <x v="2"/>
    <x v="0"/>
    <s v="NA"/>
    <s v="3DD.003D7E4F75"/>
    <s v="NA"/>
    <s v="F"/>
    <x v="0"/>
    <s v="NA"/>
    <s v="NA"/>
    <x v="0"/>
    <x v="0"/>
    <x v="0"/>
    <s v="FALL"/>
    <n v="0.999999999999998"/>
    <x v="0"/>
    <e v="#N/A"/>
    <n v="1"/>
    <x v="1"/>
    <n v="1.4285714285714286"/>
    <n v="1.4402857142857144"/>
    <n v="5.7611428571428576"/>
    <s v="Abv"/>
  </r>
  <r>
    <s v="OtsLGRF23S"/>
    <s v="OtsLGRF23S_2062"/>
    <s v="C-02062"/>
    <d v="2023-08-28T00:00:00"/>
    <x v="0"/>
    <s v="F"/>
    <n v="760"/>
    <x v="6"/>
    <x v="1"/>
    <n v="1"/>
    <s v="NA"/>
    <s v="NA"/>
    <s v="F"/>
    <x v="0"/>
    <s v="OtsLYON19S_1_0542"/>
    <s v="OtsLYON19S_1_0405"/>
    <x v="1"/>
    <x v="1"/>
    <x v="1"/>
    <s v="FALL"/>
    <n v="0.999999999999997"/>
    <x v="7"/>
    <n v="0.95971980899999998"/>
    <n v="1"/>
    <x v="1"/>
    <n v="1.4285714285714286"/>
    <n v="1.4402857142857144"/>
    <n v="5.7611428571428576"/>
    <s v="Blw"/>
  </r>
  <r>
    <s v="OtsLGRF23S"/>
    <s v="OtsLGRF23S_2067"/>
    <s v="C-02067"/>
    <d v="2023-08-28T00:00:00"/>
    <x v="0"/>
    <s v="M"/>
    <n v="750"/>
    <x v="1"/>
    <x v="0"/>
    <s v="NA"/>
    <s v="3DD.003D7E4F91"/>
    <s v="NA"/>
    <s v="M"/>
    <x v="1"/>
    <s v="OtsLYON19S_1_0552"/>
    <s v="OtsLYON19S_1_0437"/>
    <x v="1"/>
    <x v="1"/>
    <x v="1"/>
    <s v="FALL"/>
    <n v="1"/>
    <x v="7"/>
    <n v="0.95971980899999998"/>
    <n v="1"/>
    <x v="1"/>
    <n v="1.4285714285714286"/>
    <n v="1.4402857142857144"/>
    <n v="5.7611428571428576"/>
    <s v="Blw"/>
  </r>
  <r>
    <s v="OtsLGRF23S"/>
    <s v="OtsLGRF23S_2068"/>
    <s v="C-02068"/>
    <d v="2023-08-28T00:00:00"/>
    <x v="0"/>
    <s v="M"/>
    <n v="810"/>
    <x v="9"/>
    <x v="0"/>
    <s v="NA"/>
    <s v="3DD.003D7E4F90"/>
    <s v="NA"/>
    <s v="M"/>
    <x v="1"/>
    <s v="OtsLYON19S_1_1730"/>
    <s v="OtsLYON19S_1_1955"/>
    <x v="1"/>
    <x v="1"/>
    <x v="1"/>
    <s v="FALL"/>
    <n v="0.999999999999998"/>
    <x v="1"/>
    <n v="0.95971980899999998"/>
    <n v="1"/>
    <x v="0"/>
    <n v="1.4285714285714286"/>
    <n v="1.4402857142857144"/>
    <n v="5.7611428571428576"/>
    <s v="Abv"/>
  </r>
  <r>
    <s v="OtsLGRF23S"/>
    <s v="OtsLGRF23S_2069"/>
    <s v="C-02069"/>
    <d v="2023-08-28T00:00:00"/>
    <x v="0"/>
    <s v="F"/>
    <n v="780"/>
    <x v="8"/>
    <x v="0"/>
    <s v="NA"/>
    <s v="3DD.003D7E4F78"/>
    <s v="NA"/>
    <s v="F"/>
    <x v="0"/>
    <s v="OtsLYON19S_1_0159"/>
    <s v="OtsLYON19S_1_0247"/>
    <x v="1"/>
    <x v="1"/>
    <x v="1"/>
    <s v="FALL"/>
    <n v="0.999999999999996"/>
    <x v="3"/>
    <n v="0.95971980899999998"/>
    <n v="1"/>
    <x v="0"/>
    <n v="1.4285714285714286"/>
    <n v="1.4402857142857144"/>
    <n v="5.7611428571428576"/>
    <s v="Abv"/>
  </r>
  <r>
    <s v="OtsLGRF23S"/>
    <s v="OtsLGRF23S_2071"/>
    <s v="C-02071"/>
    <d v="2023-08-28T00:00:00"/>
    <x v="0"/>
    <s v="F"/>
    <n v="800"/>
    <x v="4"/>
    <x v="1"/>
    <n v="1"/>
    <s v="3DD.003D7E4F85"/>
    <s v="NA"/>
    <s v="F"/>
    <x v="0"/>
    <s v="OtsNPFH19S_1_3333"/>
    <s v="OtsNPFH19S_1_3086"/>
    <x v="2"/>
    <x v="1"/>
    <x v="1"/>
    <s v="FALL"/>
    <n v="0.999999999999998"/>
    <x v="13"/>
    <n v="0.99705232300000002"/>
    <n v="1"/>
    <x v="0"/>
    <n v="1.4285714285714286"/>
    <n v="1.4402857142857144"/>
    <n v="5.7611428571428576"/>
    <s v="Abv"/>
  </r>
  <r>
    <s v="OtsLGRF23S"/>
    <s v="OtsLGRF23S_2072"/>
    <s v="C-02072"/>
    <d v="2023-08-28T00:00:00"/>
    <x v="0"/>
    <s v="F"/>
    <n v="800"/>
    <x v="4"/>
    <x v="0"/>
    <s v="NA"/>
    <s v="3DD.003D7E4FC4"/>
    <s v="NA"/>
    <s v="F"/>
    <x v="0"/>
    <s v="OtsLYON19S_1_0554"/>
    <s v="OtsLYON19S_1_0443"/>
    <x v="1"/>
    <x v="1"/>
    <x v="1"/>
    <s v="FALL"/>
    <n v="0.999999999999997"/>
    <x v="7"/>
    <n v="0.95971980899999998"/>
    <n v="1"/>
    <x v="0"/>
    <n v="1.4285714285714286"/>
    <n v="1.4402857142857144"/>
    <n v="5.7611428571428576"/>
    <s v="Blw"/>
  </r>
  <r>
    <s v="OtsLGRF23S"/>
    <s v="OtsLGRF23S_2073"/>
    <s v="C-02073"/>
    <d v="2023-08-28T00:00:00"/>
    <x v="0"/>
    <s v="M"/>
    <n v="800"/>
    <x v="4"/>
    <x v="1"/>
    <n v="1"/>
    <s v="3DD.003D7E4F86"/>
    <s v="NA"/>
    <s v="M"/>
    <x v="1"/>
    <s v="OtsLYON19S_1_0134"/>
    <s v="OtsLYON19S_1_0090"/>
    <x v="1"/>
    <x v="1"/>
    <x v="1"/>
    <s v="FALL"/>
    <n v="1"/>
    <x v="4"/>
    <n v="0.95971980899999998"/>
    <n v="1"/>
    <x v="0"/>
    <n v="1.4285714285714286"/>
    <n v="1.4402857142857144"/>
    <n v="5.7611428571428576"/>
    <s v="Abv"/>
  </r>
  <r>
    <s v="OtsLGRF23S"/>
    <s v="OtsLGRF23S_2081"/>
    <s v="C-02081"/>
    <d v="2023-08-28T00:00:00"/>
    <x v="0"/>
    <s v="F"/>
    <n v="790"/>
    <x v="0"/>
    <x v="0"/>
    <s v="NA"/>
    <s v="3DD.003D7E4FBD"/>
    <s v="NA"/>
    <s v="F"/>
    <x v="0"/>
    <s v="OtsLYON19S_1_1802"/>
    <s v="OtsLYON19S_1_1505"/>
    <x v="1"/>
    <x v="1"/>
    <x v="1"/>
    <s v="FALL"/>
    <n v="1"/>
    <x v="1"/>
    <n v="0.95971980899999998"/>
    <n v="1"/>
    <x v="0"/>
    <n v="1.4285714285714286"/>
    <n v="1.4402857142857144"/>
    <n v="5.7611428571428576"/>
    <s v="Abv"/>
  </r>
  <r>
    <s v="OtsLGRF23S"/>
    <s v="OtsLGRF23S_2082"/>
    <s v="C-02082"/>
    <d v="2023-08-28T00:00:00"/>
    <x v="0"/>
    <s v="F"/>
    <n v="790"/>
    <x v="0"/>
    <x v="0"/>
    <s v="NA"/>
    <s v="3DD.003D7E4FBB"/>
    <s v="NA"/>
    <s v="F"/>
    <x v="0"/>
    <s v="OtsLYON19S_1_0519"/>
    <s v="OtsLYON19S_1_0332"/>
    <x v="1"/>
    <x v="1"/>
    <x v="1"/>
    <s v="FALL"/>
    <n v="0.999999999999999"/>
    <x v="3"/>
    <n v="0.95971980899999998"/>
    <n v="1"/>
    <x v="0"/>
    <n v="1.4285714285714286"/>
    <n v="1.4402857142857144"/>
    <n v="5.7611428571428576"/>
    <s v="Abv"/>
  </r>
  <r>
    <s v="OtsLGRF23S"/>
    <s v="OtsLGRF23S_2083"/>
    <s v="C-02083"/>
    <d v="2023-08-28T00:00:00"/>
    <x v="0"/>
    <s v="F"/>
    <n v="820"/>
    <x v="19"/>
    <x v="0"/>
    <s v="NA"/>
    <s v="3DD.003D7E4FA6"/>
    <s v="NA"/>
    <s v="F"/>
    <x v="0"/>
    <s v="OtsLYON19S_1_0542"/>
    <s v="OtsLYON19S_1_0405"/>
    <x v="1"/>
    <x v="1"/>
    <x v="1"/>
    <s v="FALL"/>
    <n v="0.999999999999999"/>
    <x v="7"/>
    <n v="0.95971980899999998"/>
    <n v="1"/>
    <x v="0"/>
    <n v="1.4285714285714286"/>
    <n v="1.4402857142857144"/>
    <n v="5.7611428571428576"/>
    <s v="Blw"/>
  </r>
  <r>
    <s v="OtsLGRF23S"/>
    <s v="OtsLGRF23S_2084"/>
    <s v="C-02084"/>
    <d v="2023-08-28T00:00:00"/>
    <x v="0"/>
    <s v="F"/>
    <n v="770"/>
    <x v="2"/>
    <x v="0"/>
    <s v="NA"/>
    <s v="3DD.003D7E4FA1"/>
    <s v="NA"/>
    <s v="F"/>
    <x v="0"/>
    <s v="NA"/>
    <s v="NA"/>
    <x v="0"/>
    <x v="0"/>
    <x v="0"/>
    <s v="FALL"/>
    <n v="1"/>
    <x v="0"/>
    <e v="#N/A"/>
    <n v="1"/>
    <x v="1"/>
    <n v="1.4285714285714286"/>
    <n v="1.4402857142857144"/>
    <n v="5.7611428571428576"/>
    <s v="Abv"/>
  </r>
  <r>
    <s v="OtsLGRF23S"/>
    <s v="OtsLGRF23S_2085"/>
    <s v="C-02085"/>
    <d v="2023-08-28T00:00:00"/>
    <x v="0"/>
    <s v="F"/>
    <n v="730"/>
    <x v="16"/>
    <x v="0"/>
    <s v="NA"/>
    <s v="3DD.003D7E4FAD"/>
    <s v="NA"/>
    <s v="F"/>
    <x v="0"/>
    <s v="OtsLYON19S_1_0560"/>
    <s v="OtsLYON19S_1_0462"/>
    <x v="1"/>
    <x v="1"/>
    <x v="1"/>
    <s v="FALL"/>
    <n v="1"/>
    <x v="7"/>
    <n v="0.95971980899999998"/>
    <n v="1"/>
    <x v="1"/>
    <n v="1.4285714285714286"/>
    <n v="1.4402857142857144"/>
    <n v="5.7611428571428576"/>
    <s v="Blw"/>
  </r>
  <r>
    <s v="OtsLGRF23S"/>
    <s v="OtsLGRF23S_2086"/>
    <s v="C-02086"/>
    <d v="2023-08-28T00:00:00"/>
    <x v="0"/>
    <s v="M"/>
    <n v="800"/>
    <x v="4"/>
    <x v="0"/>
    <s v="NA"/>
    <s v="3DD.003D7E4F8B"/>
    <s v="NA"/>
    <s v="M"/>
    <x v="1"/>
    <s v="NA"/>
    <s v="NA"/>
    <x v="0"/>
    <x v="0"/>
    <x v="0"/>
    <s v="FALL"/>
    <n v="1"/>
    <x v="0"/>
    <e v="#N/A"/>
    <n v="1"/>
    <x v="0"/>
    <n v="1.4285714285714286"/>
    <n v="1.4402857142857144"/>
    <n v="5.7611428571428576"/>
    <s v="Abv"/>
  </r>
  <r>
    <s v="OtsLGRF23S"/>
    <s v="OtsLGRF23S_2089"/>
    <s v="C-02089"/>
    <d v="2023-08-28T00:00:00"/>
    <x v="0"/>
    <s v="F"/>
    <n v="770"/>
    <x v="2"/>
    <x v="0"/>
    <s v="NA"/>
    <s v="3DD.003D7E4FA0"/>
    <s v="This individual failed to genotype"/>
    <s v="U"/>
    <x v="0"/>
    <s v="NG"/>
    <s v="NG"/>
    <x v="4"/>
    <x v="0"/>
    <x v="0"/>
    <s v="NA"/>
    <s v="NA"/>
    <x v="5"/>
    <e v="#N/A"/>
    <n v="1"/>
    <x v="1"/>
    <n v="1.4285714285714286"/>
    <n v="1.4402857142857144"/>
    <n v="5.7611428571428576"/>
    <s v="Abv"/>
  </r>
  <r>
    <s v="OtsLGRF23S"/>
    <s v="OtsLGRF23S_2090"/>
    <s v="C-02090"/>
    <d v="2023-08-28T00:00:00"/>
    <x v="0"/>
    <s v="F"/>
    <n v="700"/>
    <x v="13"/>
    <x v="0"/>
    <s v="NA"/>
    <s v="3DD.003D49FDAA"/>
    <s v="NA"/>
    <s v="F"/>
    <x v="0"/>
    <s v="OtsLYON19S_1_0109"/>
    <s v="OtsLYON19S_1_0015"/>
    <x v="1"/>
    <x v="1"/>
    <x v="1"/>
    <s v="FALL"/>
    <n v="0.999999999999999"/>
    <x v="4"/>
    <n v="0.95971980899999998"/>
    <n v="1"/>
    <x v="5"/>
    <n v="1.4285714285714286"/>
    <n v="1.4402857142857144"/>
    <n v="5.7611428571428576"/>
    <s v="Abv"/>
  </r>
  <r>
    <s v="OtsLGRF23S"/>
    <s v="OtsLGRF23S_2091"/>
    <s v="C-02091"/>
    <d v="2023-08-28T00:00:00"/>
    <x v="0"/>
    <s v="F"/>
    <n v="740"/>
    <x v="12"/>
    <x v="0"/>
    <s v="NA"/>
    <s v="3DD.003D7E4F9F"/>
    <s v="NA"/>
    <s v="M"/>
    <x v="1"/>
    <s v="OtsLYON19S_1_2304"/>
    <s v="OtsLYON19S_1_2067"/>
    <x v="1"/>
    <x v="1"/>
    <x v="1"/>
    <s v="FALL"/>
    <n v="0.999999999999997"/>
    <x v="14"/>
    <n v="0.95971980899999998"/>
    <n v="1"/>
    <x v="1"/>
    <n v="1.4285714285714286"/>
    <n v="1.4402857142857144"/>
    <n v="5.7611428571428576"/>
    <s v="Blw"/>
  </r>
  <r>
    <s v="OtsLGRF23S"/>
    <s v="OtsLGRF23S_2092"/>
    <s v="C-02092"/>
    <d v="2023-08-28T00:00:00"/>
    <x v="0"/>
    <s v="M"/>
    <n v="830"/>
    <x v="15"/>
    <x v="1"/>
    <n v="1"/>
    <s v="3DD.003D7E4FB6"/>
    <s v="NA"/>
    <s v="M"/>
    <x v="1"/>
    <s v="OtsNPFH19S_1_3349"/>
    <s v="OtsNPFH19S_1_3107"/>
    <x v="2"/>
    <x v="1"/>
    <x v="1"/>
    <s v="FALL"/>
    <n v="0.999999999999997"/>
    <x v="13"/>
    <n v="0.99705232300000002"/>
    <n v="1"/>
    <x v="2"/>
    <n v="1.4285714285714286"/>
    <n v="1.4402857142857144"/>
    <n v="5.7611428571428576"/>
    <s v="Abv"/>
  </r>
  <r>
    <s v="OtsLGRF23S"/>
    <s v="OtsLGRF23S_2094"/>
    <s v="C-02094"/>
    <d v="2023-08-28T00:00:00"/>
    <x v="0"/>
    <s v="F"/>
    <n v="750"/>
    <x v="1"/>
    <x v="0"/>
    <s v="NA"/>
    <s v="3DD.003D7E4F6D"/>
    <s v="NA"/>
    <s v="F"/>
    <x v="0"/>
    <s v="OtsLYON19S_1_0510"/>
    <s v="OtsLYON19S_1_0323"/>
    <x v="1"/>
    <x v="1"/>
    <x v="1"/>
    <s v="FALL"/>
    <n v="0.999999999999997"/>
    <x v="3"/>
    <n v="0.95971980899999998"/>
    <n v="1"/>
    <x v="1"/>
    <n v="1.4285714285714286"/>
    <n v="1.4402857142857144"/>
    <n v="5.7611428571428576"/>
    <s v="Abv"/>
  </r>
  <r>
    <s v="OtsLGRF23S"/>
    <s v="OtsLGRF23S_2102"/>
    <s v="C-02102"/>
    <d v="2023-08-28T00:00:00"/>
    <x v="0"/>
    <s v="M"/>
    <n v="350"/>
    <x v="50"/>
    <x v="0"/>
    <s v="NA"/>
    <s v="NA"/>
    <s v="NA"/>
    <s v="M"/>
    <x v="1"/>
    <s v="NA"/>
    <s v="NA"/>
    <x v="0"/>
    <x v="0"/>
    <x v="0"/>
    <s v="FALL"/>
    <n v="0.999999999999997"/>
    <x v="0"/>
    <e v="#N/A"/>
    <n v="1"/>
    <x v="12"/>
    <n v="1.4285714285714286"/>
    <n v="1.4402857142857144"/>
    <n v="5.7611428571428576"/>
    <s v="Abv"/>
  </r>
  <r>
    <s v="OtsLGRF23S"/>
    <s v="OtsLGRF23S_2103"/>
    <s v="C-02103"/>
    <d v="2023-08-28T00:00:00"/>
    <x v="0"/>
    <s v="F"/>
    <n v="800"/>
    <x v="4"/>
    <x v="1"/>
    <n v="1"/>
    <s v="3DD.003D7E4FB7"/>
    <s v="NA"/>
    <s v="F"/>
    <x v="0"/>
    <s v="OtsLYON19S_1_1747"/>
    <s v="OtsLYON19S_1_1994"/>
    <x v="1"/>
    <x v="1"/>
    <x v="1"/>
    <s v="FALL"/>
    <n v="1"/>
    <x v="19"/>
    <n v="0.95971980899999998"/>
    <n v="1"/>
    <x v="0"/>
    <n v="1.4285714285714286"/>
    <n v="1.4402857142857144"/>
    <n v="5.7611428571428576"/>
    <s v="Abv"/>
  </r>
  <r>
    <s v="OtsLGRF23S"/>
    <s v="OtsLGRF23S_2104"/>
    <s v="C-02104"/>
    <d v="2023-08-28T00:00:00"/>
    <x v="0"/>
    <s v="M"/>
    <n v="810"/>
    <x v="9"/>
    <x v="1"/>
    <n v="1"/>
    <s v="3DD.003D7E4F77"/>
    <s v="NA"/>
    <s v="M"/>
    <x v="1"/>
    <s v="OtsLYON19S_1_1319"/>
    <s v="OtsLYON19S_1_1244"/>
    <x v="1"/>
    <x v="1"/>
    <x v="1"/>
    <s v="FALL"/>
    <n v="1.00000000000001"/>
    <x v="12"/>
    <n v="0.95971980899999998"/>
    <n v="1"/>
    <x v="0"/>
    <n v="1.4285714285714286"/>
    <n v="1.4402857142857144"/>
    <n v="5.7611428571428576"/>
    <s v="Abv"/>
  </r>
  <r>
    <s v="OtsLGRF23S"/>
    <s v="OtsLGRF23S_2105"/>
    <s v="C-02105"/>
    <d v="2023-08-28T00:00:00"/>
    <x v="0"/>
    <s v="M"/>
    <n v="870"/>
    <x v="3"/>
    <x v="1"/>
    <n v="1"/>
    <s v="3DD.003D7E4FB9"/>
    <s v="NA"/>
    <s v="M"/>
    <x v="1"/>
    <s v="OtsLYON19S_1_0528"/>
    <s v="OtsLYON19S_1_0353"/>
    <x v="1"/>
    <x v="1"/>
    <x v="1"/>
    <s v="FALL"/>
    <n v="1"/>
    <x v="3"/>
    <n v="0.95971980899999998"/>
    <n v="1"/>
    <x v="2"/>
    <n v="1.4285714285714286"/>
    <n v="1.4402857142857144"/>
    <n v="5.7611428571428576"/>
    <s v="Abv"/>
  </r>
  <r>
    <s v="OtsLGRF23S"/>
    <s v="OtsLGRF23S_2106"/>
    <s v="C-02106"/>
    <d v="2023-08-28T00:00:00"/>
    <x v="0"/>
    <s v="F"/>
    <n v="800"/>
    <x v="4"/>
    <x v="0"/>
    <s v="NA"/>
    <s v="3DD.003D7E4F72"/>
    <s v="NA"/>
    <s v="F"/>
    <x v="0"/>
    <s v="OtsLYON19S_1_0552"/>
    <s v="OtsLYON19S_1_0437"/>
    <x v="1"/>
    <x v="1"/>
    <x v="1"/>
    <s v="FALL"/>
    <n v="0.999999999999998"/>
    <x v="7"/>
    <n v="0.95971980899999998"/>
    <n v="1"/>
    <x v="0"/>
    <n v="1.4285714285714286"/>
    <n v="1.4402857142857144"/>
    <n v="5.7611428571428576"/>
    <s v="Blw"/>
  </r>
  <r>
    <s v="OtsLGRF23S"/>
    <s v="OtsLGRF23S_2107"/>
    <s v="C-02107"/>
    <d v="2023-08-28T00:00:00"/>
    <x v="0"/>
    <s v="F"/>
    <n v="850"/>
    <x v="14"/>
    <x v="0"/>
    <s v="NA"/>
    <s v="3DD.003D7E4F6E"/>
    <s v="NA"/>
    <s v="F"/>
    <x v="0"/>
    <s v="OtsLYON18S_1_0735"/>
    <s v="OtsLYON18S_1_0849"/>
    <x v="3"/>
    <x v="2"/>
    <x v="2"/>
    <s v="FALL"/>
    <n v="1"/>
    <x v="6"/>
    <n v="0.80551598400000002"/>
    <n v="1"/>
    <x v="2"/>
    <n v="1.4285714285714286"/>
    <n v="1.4402857142857144"/>
    <n v="5.7611428571428576"/>
    <s v="Abv"/>
  </r>
  <r>
    <s v="OtsLGRF23S"/>
    <s v="OtsLGRF23S_2109"/>
    <s v="C-02109"/>
    <d v="2023-08-28T00:00:00"/>
    <x v="0"/>
    <s v="F"/>
    <n v="810"/>
    <x v="9"/>
    <x v="0"/>
    <s v="NA"/>
    <s v="3DD.003D7E4F98"/>
    <s v="NA"/>
    <s v="F"/>
    <x v="0"/>
    <s v="OtsLYON19S_1_1819"/>
    <s v="OtsLYON19S_1_1545"/>
    <x v="1"/>
    <x v="1"/>
    <x v="1"/>
    <s v="FALL"/>
    <n v="0.999999999999999"/>
    <x v="1"/>
    <n v="0.95971980899999998"/>
    <n v="1"/>
    <x v="0"/>
    <n v="1.4285714285714286"/>
    <n v="1.4402857142857144"/>
    <n v="5.7611428571428576"/>
    <s v="Abv"/>
  </r>
  <r>
    <s v="OtsLGRF23S"/>
    <s v="OtsLGRF23S_2110"/>
    <s v="C-02110"/>
    <d v="2023-08-28T00:00:00"/>
    <x v="0"/>
    <s v="F"/>
    <n v="740"/>
    <x v="12"/>
    <x v="0"/>
    <s v="NA"/>
    <s v="3DD.003D7E4F7C"/>
    <s v="NA"/>
    <s v="F"/>
    <x v="0"/>
    <s v="OtsLYON19S_1_1345"/>
    <s v="OtsLYON19S_1_1414"/>
    <x v="1"/>
    <x v="1"/>
    <x v="1"/>
    <s v="FALL"/>
    <n v="0.999999999999997"/>
    <x v="17"/>
    <n v="0.95971980899999998"/>
    <n v="1"/>
    <x v="1"/>
    <n v="1.4285714285714286"/>
    <n v="1.4402857142857144"/>
    <n v="5.7611428571428576"/>
    <s v="Blw"/>
  </r>
  <r>
    <s v="OtsLGRF23S"/>
    <s v="OtsLGRF23S_2111"/>
    <s v="C-02111"/>
    <d v="2023-08-28T00:00:00"/>
    <x v="0"/>
    <s v="M"/>
    <n v="730"/>
    <x v="16"/>
    <x v="0"/>
    <s v="NA"/>
    <s v="3DD.003D7E4FB4"/>
    <s v="NA"/>
    <s v="M"/>
    <x v="1"/>
    <s v="OtsLYON19S_1_0513"/>
    <s v="OtsLYON19S_1_0338"/>
    <x v="1"/>
    <x v="1"/>
    <x v="1"/>
    <s v="FALL"/>
    <n v="1"/>
    <x v="3"/>
    <n v="0.95971980899999998"/>
    <n v="1"/>
    <x v="1"/>
    <n v="1.4285714285714286"/>
    <n v="1.4402857142857144"/>
    <n v="5.7611428571428576"/>
    <s v="Abv"/>
  </r>
  <r>
    <s v="OtsLGRF23S"/>
    <s v="OtsLGRF23S_2112"/>
    <s v="C-02112"/>
    <d v="2023-08-28T00:00:00"/>
    <x v="0"/>
    <s v="M"/>
    <n v="690"/>
    <x v="30"/>
    <x v="0"/>
    <s v="NA"/>
    <s v="NA"/>
    <s v="NA"/>
    <s v="M"/>
    <x v="1"/>
    <s v="NA"/>
    <s v="NA"/>
    <x v="0"/>
    <x v="0"/>
    <x v="0"/>
    <s v="FALL"/>
    <n v="1"/>
    <x v="0"/>
    <e v="#N/A"/>
    <n v="1"/>
    <x v="5"/>
    <n v="1.4285714285714286"/>
    <n v="1.4402857142857144"/>
    <n v="5.7611428571428576"/>
    <s v="Abv"/>
  </r>
  <r>
    <s v="OtsLGRF23S"/>
    <s v="OtsLGRF23S_2116"/>
    <s v="C-02116"/>
    <d v="2023-08-28T00:00:00"/>
    <x v="0"/>
    <s v="F"/>
    <n v="720"/>
    <x v="17"/>
    <x v="0"/>
    <s v="NA"/>
    <s v="3DD.003D7E4FC8"/>
    <s v="NA"/>
    <s v="F"/>
    <x v="0"/>
    <s v="NA"/>
    <s v="NA"/>
    <x v="0"/>
    <x v="0"/>
    <x v="0"/>
    <s v="FALL"/>
    <n v="0.999999999999999"/>
    <x v="0"/>
    <e v="#N/A"/>
    <n v="1"/>
    <x v="5"/>
    <n v="1.4285714285714286"/>
    <n v="1.4402857142857144"/>
    <n v="5.7611428571428576"/>
    <s v="Abv"/>
  </r>
  <r>
    <s v="OtsLGRF23S"/>
    <s v="OtsLGRF23S_2117"/>
    <s v="C-02117"/>
    <d v="2023-08-28T00:00:00"/>
    <x v="0"/>
    <s v="M"/>
    <n v="900"/>
    <x v="7"/>
    <x v="0"/>
    <s v="NA"/>
    <s v="3DD.003D7E4FC6"/>
    <s v="NA"/>
    <s v="M"/>
    <x v="1"/>
    <s v="OtsLYON19S_1_0592"/>
    <s v="OtsLYON19S_1_0654"/>
    <x v="1"/>
    <x v="1"/>
    <x v="1"/>
    <s v="FALL"/>
    <n v="0.999999999999999"/>
    <x v="6"/>
    <n v="0.95971980899999998"/>
    <n v="1"/>
    <x v="4"/>
    <n v="1.4285714285714286"/>
    <n v="1.4402857142857144"/>
    <n v="5.7611428571428576"/>
    <s v="Abv"/>
  </r>
  <r>
    <s v="OtsLGRF23S"/>
    <s v="OtsLGRF23S_2118"/>
    <s v="C-02118"/>
    <d v="2023-08-28T00:00:00"/>
    <x v="0"/>
    <s v="M"/>
    <n v="790"/>
    <x v="0"/>
    <x v="0"/>
    <s v="NA"/>
    <s v="3DD.003D7E4FC3"/>
    <s v="NA"/>
    <s v="M"/>
    <x v="1"/>
    <s v="OtsLYON19S_1_1811"/>
    <s v="OtsLYON19S_1_1524"/>
    <x v="1"/>
    <x v="1"/>
    <x v="1"/>
    <s v="FALL"/>
    <n v="1"/>
    <x v="1"/>
    <n v="0.95971980899999998"/>
    <n v="1"/>
    <x v="0"/>
    <n v="1.4285714285714286"/>
    <n v="1.4402857142857144"/>
    <n v="5.7611428571428576"/>
    <s v="Abv"/>
  </r>
  <r>
    <s v="OtsLGRF23S"/>
    <s v="OtsLGRF23S_2119"/>
    <s v="C-02119"/>
    <d v="2023-08-28T00:00:00"/>
    <x v="0"/>
    <s v="F"/>
    <n v="830"/>
    <x v="15"/>
    <x v="0"/>
    <s v="NA"/>
    <s v="3DD.003D7E4F83"/>
    <s v="NA"/>
    <s v="F"/>
    <x v="0"/>
    <s v="OtsNPFH19S_1_2321"/>
    <s v="OtsNPFH19S_1_2060"/>
    <x v="2"/>
    <x v="1"/>
    <x v="1"/>
    <s v="FALL"/>
    <n v="0.999999999999996"/>
    <x v="10"/>
    <n v="0.99705232300000002"/>
    <n v="1"/>
    <x v="2"/>
    <n v="1.4285714285714286"/>
    <n v="1.4402857142857144"/>
    <n v="5.7611428571428576"/>
    <s v="Abv"/>
  </r>
  <r>
    <s v="OtsLGRF23S"/>
    <s v="OtsLGRF23S_2120"/>
    <s v="C-02120"/>
    <d v="2023-08-28T00:00:00"/>
    <x v="0"/>
    <s v="F"/>
    <n v="760"/>
    <x v="6"/>
    <x v="0"/>
    <s v="NA"/>
    <s v="3DD.003D7E4F7A"/>
    <s v="NA"/>
    <s v="F"/>
    <x v="0"/>
    <s v="NA"/>
    <s v="NA"/>
    <x v="0"/>
    <x v="0"/>
    <x v="0"/>
    <s v="FALL"/>
    <n v="1"/>
    <x v="0"/>
    <e v="#N/A"/>
    <n v="1"/>
    <x v="1"/>
    <n v="1.4285714285714286"/>
    <n v="1.4402857142857144"/>
    <n v="5.7611428571428576"/>
    <s v="Abv"/>
  </r>
  <r>
    <s v="OtsLGRF23S"/>
    <s v="OtsLGRF23S_2121"/>
    <s v="C-02121"/>
    <d v="2023-08-28T00:00:00"/>
    <x v="0"/>
    <s v="M"/>
    <n v="710"/>
    <x v="10"/>
    <x v="0"/>
    <s v="NA"/>
    <s v="3DD.003D7E4F84"/>
    <s v="NA"/>
    <s v="M"/>
    <x v="1"/>
    <s v="NA"/>
    <s v="NA"/>
    <x v="0"/>
    <x v="0"/>
    <x v="0"/>
    <s v="FALL"/>
    <n v="0.999999999999998"/>
    <x v="0"/>
    <e v="#N/A"/>
    <n v="1"/>
    <x v="5"/>
    <n v="1.4285714285714286"/>
    <n v="1.4402857142857144"/>
    <n v="5.7611428571428576"/>
    <s v="Abv"/>
  </r>
  <r>
    <s v="OtsLGRF23S"/>
    <s v="OtsLGRF23S_2122"/>
    <s v="C-02122"/>
    <d v="2023-08-28T00:00:00"/>
    <x v="0"/>
    <s v="M"/>
    <n v="690"/>
    <x v="30"/>
    <x v="0"/>
    <s v="NA"/>
    <s v="NA"/>
    <s v="NA"/>
    <s v="M"/>
    <x v="1"/>
    <s v="OtsLYON19S_1_0553"/>
    <s v="OtsLYON19S_1_0440"/>
    <x v="1"/>
    <x v="1"/>
    <x v="1"/>
    <s v="FALL"/>
    <n v="0.999999999999998"/>
    <x v="7"/>
    <n v="0.95971980899999998"/>
    <n v="1"/>
    <x v="5"/>
    <n v="1.4285714285714286"/>
    <n v="1.4402857142857144"/>
    <n v="5.7611428571428576"/>
    <s v="Blw"/>
  </r>
  <r>
    <s v="OtsLGRF23S"/>
    <s v="OtsLGRF23S_2129"/>
    <s v="C-02129"/>
    <d v="2023-08-28T00:00:00"/>
    <x v="0"/>
    <s v="M"/>
    <n v="880"/>
    <x v="22"/>
    <x v="0"/>
    <s v="NA"/>
    <s v="3DD.003D7E4FB1"/>
    <s v="NA"/>
    <s v="M"/>
    <x v="1"/>
    <s v="OtsLYON19S_1_0565"/>
    <s v="OtsLYON19S_1_0469"/>
    <x v="1"/>
    <x v="1"/>
    <x v="1"/>
    <s v="FALL"/>
    <n v="1"/>
    <x v="7"/>
    <n v="0.95971980899999998"/>
    <n v="1"/>
    <x v="4"/>
    <n v="1.4285714285714286"/>
    <n v="1.4402857142857144"/>
    <n v="5.7611428571428576"/>
    <s v="Blw"/>
  </r>
  <r>
    <s v="OtsLGRF23S"/>
    <s v="OtsLGRF23S_2132"/>
    <s v="C-02132"/>
    <d v="2023-08-28T00:00:00"/>
    <x v="0"/>
    <s v="F"/>
    <n v="800"/>
    <x v="4"/>
    <x v="0"/>
    <s v="NA"/>
    <s v="3DD.003D7E4F94"/>
    <s v="NA"/>
    <s v="F"/>
    <x v="0"/>
    <s v="OtsLYON19S_1_0132"/>
    <s v="OtsLYON19S_1_0086"/>
    <x v="1"/>
    <x v="1"/>
    <x v="1"/>
    <s v="FALL"/>
    <n v="1"/>
    <x v="4"/>
    <n v="0.95971980899999998"/>
    <n v="1"/>
    <x v="0"/>
    <n v="1.4285714285714286"/>
    <n v="1.4402857142857144"/>
    <n v="5.7611428571428576"/>
    <s v="Abv"/>
  </r>
  <r>
    <s v="OtsLGRF23S"/>
    <s v="OtsLGRF23S_2133"/>
    <s v="C-02133"/>
    <d v="2023-08-28T00:00:00"/>
    <x v="0"/>
    <s v="F"/>
    <n v="810"/>
    <x v="9"/>
    <x v="0"/>
    <s v="NA"/>
    <s v="3DD.003D7E4FC0"/>
    <s v="NA"/>
    <s v="F"/>
    <x v="0"/>
    <s v="OtsLYON18S_1_0106"/>
    <s v="OtsLYON18S_1_0078"/>
    <x v="3"/>
    <x v="2"/>
    <x v="2"/>
    <s v="FALL"/>
    <n v="1"/>
    <x v="4"/>
    <n v="0.80551598400000002"/>
    <n v="1"/>
    <x v="0"/>
    <n v="1.4285714285714286"/>
    <n v="1.4402857142857144"/>
    <n v="5.7611428571428576"/>
    <s v="Abv"/>
  </r>
  <r>
    <s v="OtsLGRF23S"/>
    <s v="OtsLGRF23S_2139"/>
    <s v="C-02139"/>
    <d v="2023-08-28T00:00:00"/>
    <x v="0"/>
    <s v="M"/>
    <n v="760"/>
    <x v="6"/>
    <x v="0"/>
    <s v="NA"/>
    <s v="3DD.003D7E4F69"/>
    <s v="NA"/>
    <s v="M"/>
    <x v="1"/>
    <s v="OtsNPFH20S_1_0590"/>
    <s v="OtsNPFH20S_1_0550"/>
    <x v="8"/>
    <x v="3"/>
    <x v="3"/>
    <s v="FALL"/>
    <n v="1"/>
    <x v="13"/>
    <n v="0.98845608500000004"/>
    <n v="1"/>
    <x v="1"/>
    <n v="1.4285714285714286"/>
    <n v="1.4402857142857144"/>
    <n v="5.7611428571428576"/>
    <s v="Abv"/>
  </r>
  <r>
    <s v="OtsLGRF23S"/>
    <s v="OtsLGRF23S_2142"/>
    <s v="C-02142"/>
    <d v="2023-08-28T00:00:00"/>
    <x v="0"/>
    <s v="F"/>
    <n v="730"/>
    <x v="16"/>
    <x v="1"/>
    <n v="1"/>
    <s v="NA"/>
    <s v="NA"/>
    <s v="F"/>
    <x v="0"/>
    <s v="OtsLYON19S_1_0110"/>
    <s v="OtsLYON19S_1_0052"/>
    <x v="1"/>
    <x v="1"/>
    <x v="1"/>
    <s v="FALL"/>
    <n v="1"/>
    <x v="4"/>
    <n v="0.95971980899999998"/>
    <n v="1"/>
    <x v="1"/>
    <n v="1.4285714285714286"/>
    <n v="1.4402857142857144"/>
    <n v="5.7611428571428576"/>
    <s v="Abv"/>
  </r>
  <r>
    <s v="OtsLGRF23S"/>
    <s v="OtsLGRF23S_2143"/>
    <s v="C-02143"/>
    <d v="2023-08-28T00:00:00"/>
    <x v="0"/>
    <s v="M"/>
    <n v="720"/>
    <x v="17"/>
    <x v="0"/>
    <s v="NA"/>
    <s v="3DD.003D7E4F9A"/>
    <s v="NA"/>
    <s v="M"/>
    <x v="1"/>
    <s v="NA"/>
    <s v="NA"/>
    <x v="0"/>
    <x v="0"/>
    <x v="0"/>
    <s v="FALL"/>
    <n v="1"/>
    <x v="0"/>
    <e v="#N/A"/>
    <n v="1"/>
    <x v="5"/>
    <n v="1.4285714285714286"/>
    <n v="1.4402857142857144"/>
    <n v="5.7611428571428576"/>
    <s v="Abv"/>
  </r>
  <r>
    <s v="OtsLGRF23S"/>
    <s v="OtsLGRF23S_2144"/>
    <s v="C-02144"/>
    <d v="2023-08-28T00:00:00"/>
    <x v="0"/>
    <s v="F"/>
    <n v="870"/>
    <x v="3"/>
    <x v="1"/>
    <s v="NA"/>
    <s v="3DD.003D7E4FBF"/>
    <s v="NA"/>
    <s v="M"/>
    <x v="1"/>
    <s v="OtsLYON19S_1_0542"/>
    <s v="OtsLYON19S_1_0408"/>
    <x v="1"/>
    <x v="1"/>
    <x v="1"/>
    <s v="FALL"/>
    <n v="0.999999999999997"/>
    <x v="7"/>
    <n v="0.95971980899999998"/>
    <n v="1"/>
    <x v="2"/>
    <n v="1.4285714285714286"/>
    <n v="1.4402857142857144"/>
    <n v="5.7611428571428576"/>
    <s v="Blw"/>
  </r>
  <r>
    <s v="OtsLGRF23S"/>
    <s v="OtsLGRF23S_2145"/>
    <s v="C-02145"/>
    <d v="2023-08-28T00:00:00"/>
    <x v="0"/>
    <s v="F"/>
    <n v="810"/>
    <x v="9"/>
    <x v="1"/>
    <n v="1"/>
    <s v="3DD.003D7E4FA9"/>
    <s v="NA"/>
    <s v="F"/>
    <x v="0"/>
    <s v="OtsLYON18S_1_2332"/>
    <s v="OtsLYON18S_1_2733"/>
    <x v="3"/>
    <x v="2"/>
    <x v="2"/>
    <s v="FALL"/>
    <n v="1"/>
    <x v="17"/>
    <n v="0.80551598400000002"/>
    <n v="1"/>
    <x v="0"/>
    <n v="1.4285714285714286"/>
    <n v="1.4402857142857144"/>
    <n v="5.7611428571428576"/>
    <s v="Blw"/>
  </r>
  <r>
    <s v="OtsLGRF23S"/>
    <s v="OtsLGRF23S_2146"/>
    <s v="C-02146"/>
    <d v="2023-08-28T00:00:00"/>
    <x v="0"/>
    <s v="M"/>
    <n v="810"/>
    <x v="9"/>
    <x v="1"/>
    <n v="1"/>
    <s v="3DD.003D7E4F9D"/>
    <s v="NA"/>
    <s v="M"/>
    <x v="1"/>
    <s v="OtsLYON18S_1_2503"/>
    <s v="OtsLYON18S_1_2451"/>
    <x v="3"/>
    <x v="2"/>
    <x v="2"/>
    <s v="FALL"/>
    <n v="0.999999999999997"/>
    <x v="17"/>
    <n v="0.80551598400000002"/>
    <n v="1"/>
    <x v="0"/>
    <n v="1.4285714285714286"/>
    <n v="1.4402857142857144"/>
    <n v="5.7611428571428576"/>
    <s v="Blw"/>
  </r>
  <r>
    <s v="OtsLGRF23S"/>
    <s v="OtsLGRF23S_2147"/>
    <s v="C-02147"/>
    <d v="2023-08-28T00:00:00"/>
    <x v="0"/>
    <s v="F"/>
    <n v="770"/>
    <x v="2"/>
    <x v="0"/>
    <s v="NA"/>
    <s v="3DD.003D7E4F8A"/>
    <s v="NA"/>
    <s v="F"/>
    <x v="0"/>
    <s v="OtsLYON19S_1_0542"/>
    <s v="OtsLYON19S_1_0405"/>
    <x v="1"/>
    <x v="1"/>
    <x v="1"/>
    <s v="FALL"/>
    <n v="1.00000000000001"/>
    <x v="7"/>
    <n v="0.95971980899999998"/>
    <n v="1"/>
    <x v="1"/>
    <n v="1.4285714285714286"/>
    <n v="1.4402857142857144"/>
    <n v="5.7611428571428576"/>
    <s v="Blw"/>
  </r>
  <r>
    <s v="OtsLGRF23S"/>
    <s v="OtsLGRF23S_2148"/>
    <s v="C-02148"/>
    <d v="2023-08-28T00:00:00"/>
    <x v="0"/>
    <s v="F"/>
    <n v="860"/>
    <x v="27"/>
    <x v="0"/>
    <s v="NA"/>
    <s v="3DD.003D7E4FA7"/>
    <s v="NA"/>
    <s v="F"/>
    <x v="0"/>
    <s v="OtsLYON19S_1_1877"/>
    <s v="OtsLYON19S_1_1651"/>
    <x v="1"/>
    <x v="1"/>
    <x v="1"/>
    <s v="FALL"/>
    <n v="0.999999999999994"/>
    <x v="1"/>
    <n v="0.95971980899999998"/>
    <n v="1"/>
    <x v="2"/>
    <n v="1.4285714285714286"/>
    <n v="1.4402857142857144"/>
    <n v="5.7611428571428576"/>
    <s v="Abv"/>
  </r>
  <r>
    <s v="OtsLGRF23S"/>
    <s v="OtsLGRF23S_2149"/>
    <s v="C-02149"/>
    <d v="2023-08-28T00:00:00"/>
    <x v="0"/>
    <s v="F"/>
    <n v="760"/>
    <x v="6"/>
    <x v="0"/>
    <s v="NA"/>
    <s v="3DD.003D7E4F6A"/>
    <s v="NA"/>
    <s v="F"/>
    <x v="0"/>
    <s v="OtsLYON19S_1_0560"/>
    <s v="OtsLYON19S_1_0461"/>
    <x v="1"/>
    <x v="1"/>
    <x v="1"/>
    <s v="FALL"/>
    <n v="1"/>
    <x v="7"/>
    <n v="0.95971980899999998"/>
    <n v="1"/>
    <x v="1"/>
    <n v="1.4285714285714286"/>
    <n v="1.4402857142857144"/>
    <n v="5.7611428571428576"/>
    <s v="Blw"/>
  </r>
  <r>
    <s v="OtsLGRF23S"/>
    <s v="OtsLGRF23S_2150"/>
    <s v="C-02150"/>
    <d v="2023-08-28T00:00:00"/>
    <x v="0"/>
    <s v="F"/>
    <n v="820"/>
    <x v="19"/>
    <x v="0"/>
    <s v="NA"/>
    <s v="3DD.003D7E4F73"/>
    <s v="NA"/>
    <s v="F"/>
    <x v="0"/>
    <s v="OtsLYON19S_1_1838"/>
    <s v="OtsLYON19S_1_1584"/>
    <x v="1"/>
    <x v="1"/>
    <x v="1"/>
    <s v="FALL"/>
    <n v="1"/>
    <x v="1"/>
    <n v="0.95971980899999998"/>
    <n v="1"/>
    <x v="0"/>
    <n v="1.4285714285714286"/>
    <n v="1.4402857142857144"/>
    <n v="5.7611428571428576"/>
    <s v="Abv"/>
  </r>
  <r>
    <s v="OtsLGRF23S"/>
    <s v="OtsLGRF23S_2151"/>
    <s v="C-02151"/>
    <d v="2023-08-28T00:00:00"/>
    <x v="0"/>
    <s v="F"/>
    <n v="760"/>
    <x v="6"/>
    <x v="0"/>
    <s v="NA"/>
    <s v="3DD.003D7E4FB0"/>
    <s v="NA"/>
    <s v="F"/>
    <x v="0"/>
    <s v="NA"/>
    <s v="NA"/>
    <x v="0"/>
    <x v="0"/>
    <x v="0"/>
    <s v="FALL"/>
    <n v="0.999999999999995"/>
    <x v="0"/>
    <e v="#N/A"/>
    <n v="1"/>
    <x v="1"/>
    <n v="1.4285714285714286"/>
    <n v="1.4402857142857144"/>
    <n v="5.7611428571428576"/>
    <s v="Abv"/>
  </r>
  <r>
    <s v="OtsLGRF23S"/>
    <s v="OtsLGRF23S_2152"/>
    <s v="C-02152"/>
    <d v="2023-08-28T00:00:00"/>
    <x v="0"/>
    <s v="F"/>
    <n v="770"/>
    <x v="2"/>
    <x v="0"/>
    <s v="NA"/>
    <s v="3DD.003D7E4F6C"/>
    <s v="NA"/>
    <s v="F"/>
    <x v="0"/>
    <s v="OtsLYON19S_1_0580"/>
    <s v="OtsLYON19S_1_0640"/>
    <x v="1"/>
    <x v="1"/>
    <x v="1"/>
    <s v="FALL"/>
    <n v="1"/>
    <x v="6"/>
    <n v="0.95971980899999998"/>
    <n v="1"/>
    <x v="1"/>
    <n v="1.4285714285714286"/>
    <n v="1.4402857142857144"/>
    <n v="5.7611428571428576"/>
    <s v="Abv"/>
  </r>
  <r>
    <s v="OtsLGRF23S"/>
    <s v="OtsLGRF23S_2154"/>
    <s v="C-02154"/>
    <d v="2023-08-28T00:00:00"/>
    <x v="0"/>
    <s v="M"/>
    <n v="850"/>
    <x v="14"/>
    <x v="0"/>
    <s v="NA"/>
    <s v="3DD.003D7E4FAC"/>
    <s v="NA"/>
    <s v="M"/>
    <x v="1"/>
    <s v="OtsLYON19S_1_1797"/>
    <s v="OtsLYON19S_1_2064"/>
    <x v="1"/>
    <x v="1"/>
    <x v="1"/>
    <s v="FALL"/>
    <n v="1"/>
    <x v="14"/>
    <n v="0.95971980899999998"/>
    <n v="1"/>
    <x v="2"/>
    <n v="1.4285714285714286"/>
    <n v="1.4402857142857144"/>
    <n v="5.7611428571428576"/>
    <s v="Blw"/>
  </r>
  <r>
    <s v="OtsLGRF23S"/>
    <s v="OtsLGRF23S_2156"/>
    <s v="C-02156"/>
    <d v="2023-08-28T00:00:00"/>
    <x v="0"/>
    <s v="F"/>
    <n v="770"/>
    <x v="2"/>
    <x v="0"/>
    <s v="NA"/>
    <s v="3DD.003D7E4F9C"/>
    <s v="NA"/>
    <s v="F"/>
    <x v="0"/>
    <s v="OtsLYON19S_1_0564"/>
    <s v="OtsLYON19S_1_0477"/>
    <x v="1"/>
    <x v="1"/>
    <x v="1"/>
    <s v="FALL"/>
    <n v="1"/>
    <x v="7"/>
    <n v="0.95971980899999998"/>
    <n v="1"/>
    <x v="1"/>
    <n v="1.4285714285714286"/>
    <n v="1.4402857142857144"/>
    <n v="5.7611428571428576"/>
    <s v="Blw"/>
  </r>
  <r>
    <s v="OtsLGRF23S"/>
    <s v="OtsLGRF23S_2157"/>
    <s v="C-02157"/>
    <d v="2023-08-28T00:00:00"/>
    <x v="0"/>
    <s v="M"/>
    <n v="760"/>
    <x v="6"/>
    <x v="0"/>
    <s v="NA"/>
    <s v="3DD.003D7E4F74"/>
    <s v="NA"/>
    <s v="M"/>
    <x v="1"/>
    <s v="NA"/>
    <s v="NA"/>
    <x v="0"/>
    <x v="0"/>
    <x v="0"/>
    <s v="FALL"/>
    <n v="1"/>
    <x v="0"/>
    <e v="#N/A"/>
    <n v="1"/>
    <x v="1"/>
    <n v="1.4285714285714286"/>
    <n v="1.4402857142857144"/>
    <n v="5.7611428571428576"/>
    <s v="Abv"/>
  </r>
  <r>
    <s v="OtsLGRF23S"/>
    <s v="OtsLGRF23S_2158"/>
    <s v="C-02158"/>
    <d v="2023-08-28T00:00:00"/>
    <x v="0"/>
    <s v="F"/>
    <n v="790"/>
    <x v="0"/>
    <x v="0"/>
    <s v="NA"/>
    <s v="3DD.003D7E4F97"/>
    <s v="NA"/>
    <s v="F"/>
    <x v="0"/>
    <s v="OtsLYON19S_1_0111"/>
    <s v="OtsLYON19S_1_0020"/>
    <x v="1"/>
    <x v="1"/>
    <x v="1"/>
    <s v="FALL"/>
    <n v="1"/>
    <x v="4"/>
    <n v="0.95971980899999998"/>
    <n v="1"/>
    <x v="0"/>
    <n v="1.4285714285714286"/>
    <n v="1.4402857142857144"/>
    <n v="5.7611428571428576"/>
    <s v="Abv"/>
  </r>
  <r>
    <s v="OtsLGRF23S"/>
    <s v="OtsLGRF23S_2159"/>
    <s v="C-02159"/>
    <d v="2023-08-28T00:00:00"/>
    <x v="0"/>
    <s v="F"/>
    <n v="820"/>
    <x v="19"/>
    <x v="0"/>
    <s v="NA"/>
    <s v="3DD.003D7E4F6F"/>
    <s v="NA"/>
    <s v="F"/>
    <x v="0"/>
    <s v="OtsLYON19S_1_0131"/>
    <s v="OtsLYON19S_1_0084"/>
    <x v="1"/>
    <x v="1"/>
    <x v="1"/>
    <s v="FALL"/>
    <n v="1"/>
    <x v="4"/>
    <n v="0.95971980899999998"/>
    <n v="1"/>
    <x v="0"/>
    <n v="1.4285714285714286"/>
    <n v="1.4402857142857144"/>
    <n v="5.7611428571428576"/>
    <s v="Abv"/>
  </r>
  <r>
    <s v="OtsLGRF23S"/>
    <s v="OtsLGRF23S_2160"/>
    <s v="C-02160"/>
    <d v="2023-08-28T00:00:00"/>
    <x v="0"/>
    <s v="F"/>
    <n v="820"/>
    <x v="19"/>
    <x v="1"/>
    <n v="1"/>
    <s v="3DD.003D7E4F70"/>
    <s v="NA"/>
    <s v="F"/>
    <x v="0"/>
    <s v="OtsLYON19S_1_0542"/>
    <s v="OtsLYON19S_1_0405"/>
    <x v="1"/>
    <x v="1"/>
    <x v="1"/>
    <s v="FALL"/>
    <n v="1"/>
    <x v="7"/>
    <n v="0.95971980899999998"/>
    <n v="1"/>
    <x v="0"/>
    <n v="1.4285714285714286"/>
    <n v="1.4402857142857144"/>
    <n v="5.7611428571428576"/>
    <s v="Blw"/>
  </r>
  <r>
    <s v="OtsLGRF23S"/>
    <s v="OtsLGRF23S_2161"/>
    <s v="C-02161"/>
    <d v="2023-08-28T00:00:00"/>
    <x v="0"/>
    <s v="F"/>
    <n v="800"/>
    <x v="4"/>
    <x v="1"/>
    <n v="1"/>
    <s v="3DD.003D7E4F8C"/>
    <s v="NA"/>
    <s v="F"/>
    <x v="0"/>
    <s v="NA"/>
    <s v="NA"/>
    <x v="0"/>
    <x v="0"/>
    <x v="0"/>
    <s v="FALL"/>
    <n v="0.999999999999998"/>
    <x v="8"/>
    <e v="#N/A"/>
    <n v="1"/>
    <x v="0"/>
    <n v="1.4285714285714286"/>
    <n v="1.4402857142857144"/>
    <n v="5.7611428571428576"/>
    <s v="Abv"/>
  </r>
  <r>
    <s v="OtsLGRF23S"/>
    <s v="OtsLGRF23S_2162"/>
    <s v="C-02162"/>
    <d v="2023-08-28T00:00:00"/>
    <x v="0"/>
    <s v="F"/>
    <n v="740"/>
    <x v="12"/>
    <x v="1"/>
    <n v="1"/>
    <s v="NA"/>
    <s v="NA"/>
    <s v="F"/>
    <x v="0"/>
    <s v="OtsLYON19S_1_0108"/>
    <s v="OtsLYON19S_1_0009"/>
    <x v="1"/>
    <x v="1"/>
    <x v="1"/>
    <s v="FALL"/>
    <n v="0.999999999999997"/>
    <x v="4"/>
    <n v="0.95971980899999998"/>
    <n v="1"/>
    <x v="1"/>
    <n v="1.4285714285714286"/>
    <n v="1.4402857142857144"/>
    <n v="5.7611428571428576"/>
    <s v="Abv"/>
  </r>
  <r>
    <s v="OtsLGRF23S"/>
    <s v="OtsLGRF23S_2166"/>
    <s v="C-02166"/>
    <d v="2023-08-28T00:00:00"/>
    <x v="0"/>
    <s v="M"/>
    <n v="820"/>
    <x v="19"/>
    <x v="0"/>
    <s v="NA"/>
    <s v="3DD.003D7E4F65"/>
    <s v="NA"/>
    <s v="M"/>
    <x v="1"/>
    <s v="OtsLYON19S_1_1793"/>
    <s v="OtsLYON19S_1_2072"/>
    <x v="1"/>
    <x v="1"/>
    <x v="1"/>
    <s v="FALL"/>
    <n v="1"/>
    <x v="14"/>
    <n v="0.95971980899999998"/>
    <n v="1"/>
    <x v="0"/>
    <n v="1.4285714285714286"/>
    <n v="1.4402857142857144"/>
    <n v="5.7611428571428576"/>
    <s v="Blw"/>
  </r>
  <r>
    <s v="OtsLGRF23S"/>
    <s v="OtsLGRF23S_2167"/>
    <s v="C-02167"/>
    <d v="2023-08-28T00:00:00"/>
    <x v="0"/>
    <s v="M"/>
    <n v="850"/>
    <x v="14"/>
    <x v="0"/>
    <s v="NA"/>
    <s v="3DD.003D7E4F87"/>
    <s v="NA"/>
    <s v="M"/>
    <x v="1"/>
    <s v="OtsLYON19S_1_1102"/>
    <s v="OtsLYON19S_1_0912"/>
    <x v="1"/>
    <x v="1"/>
    <x v="1"/>
    <s v="FALL"/>
    <n v="0.999999999999999"/>
    <x v="6"/>
    <n v="0.95971980899999998"/>
    <n v="1"/>
    <x v="2"/>
    <n v="1.4285714285714286"/>
    <n v="1.4402857142857144"/>
    <n v="5.7611428571428576"/>
    <s v="Abv"/>
  </r>
  <r>
    <s v="OtsLGRF23S"/>
    <s v="OtsLGRF23S_2168"/>
    <s v="C-02168"/>
    <d v="2023-08-28T00:00:00"/>
    <x v="0"/>
    <s v="F"/>
    <n v="830"/>
    <x v="15"/>
    <x v="0"/>
    <s v="NA"/>
    <s v="3DD.003D7E4F92"/>
    <s v="NA"/>
    <s v="F"/>
    <x v="0"/>
    <s v="NA"/>
    <s v="NA"/>
    <x v="0"/>
    <x v="0"/>
    <x v="0"/>
    <s v="FALL"/>
    <n v="1"/>
    <x v="0"/>
    <e v="#N/A"/>
    <n v="1"/>
    <x v="2"/>
    <n v="1.4285714285714286"/>
    <n v="1.4402857142857144"/>
    <n v="5.7611428571428576"/>
    <s v="Abv"/>
  </r>
  <r>
    <s v="OtsLGRF23S"/>
    <s v="OtsLGRF23S_2169"/>
    <s v="C-02169"/>
    <d v="2023-08-28T00:00:00"/>
    <x v="0"/>
    <s v="F"/>
    <n v="780"/>
    <x v="8"/>
    <x v="0"/>
    <s v="NA"/>
    <s v="3DD.003D7E4FB3"/>
    <s v="NA"/>
    <s v="M"/>
    <x v="1"/>
    <s v="OtsLYON18S_1_1358"/>
    <s v="OtsLYON18S_1_1724"/>
    <x v="3"/>
    <x v="2"/>
    <x v="2"/>
    <s v="FALL"/>
    <n v="1"/>
    <x v="11"/>
    <n v="0.80551598400000002"/>
    <n v="1"/>
    <x v="0"/>
    <n v="1.4285714285714286"/>
    <n v="1.4402857142857144"/>
    <n v="5.7611428571428576"/>
    <s v="Blw"/>
  </r>
  <r>
    <s v="OtsLGRF23S"/>
    <s v="OtsLGRF23S_2171"/>
    <s v="C-02171"/>
    <d v="2023-08-28T00:00:00"/>
    <x v="0"/>
    <s v="F"/>
    <n v="750"/>
    <x v="1"/>
    <x v="0"/>
    <s v="NA"/>
    <s v="3DD.003D7E4FAE"/>
    <s v="NA"/>
    <s v="F"/>
    <x v="0"/>
    <s v="OtsNPFH19S_1_1316"/>
    <s v="OtsNPFH19S_1_1016"/>
    <x v="2"/>
    <x v="1"/>
    <x v="1"/>
    <s v="FALL"/>
    <n v="0.999999999999999"/>
    <x v="2"/>
    <n v="0.99705232300000002"/>
    <n v="1"/>
    <x v="1"/>
    <n v="1.4285714285714286"/>
    <n v="1.4402857142857144"/>
    <n v="5.7611428571428576"/>
    <s v="Abv"/>
  </r>
  <r>
    <s v="OtsLGRF23S"/>
    <s v="OtsLGRF23S_2172"/>
    <s v="C-02172"/>
    <d v="2023-08-28T00:00:00"/>
    <x v="0"/>
    <s v="M"/>
    <n v="840"/>
    <x v="18"/>
    <x v="1"/>
    <n v="1"/>
    <s v="3DD.003D2AE492"/>
    <s v="NA"/>
    <s v="M"/>
    <x v="1"/>
    <s v="OtsLYON18S_1_0106"/>
    <s v="OtsLYON18S_1_0096"/>
    <x v="3"/>
    <x v="2"/>
    <x v="2"/>
    <s v="FALL"/>
    <n v="1"/>
    <x v="4"/>
    <n v="0.80551598400000002"/>
    <n v="1"/>
    <x v="2"/>
    <n v="1.4285714285714286"/>
    <n v="1.4402857142857144"/>
    <n v="5.7611428571428576"/>
    <s v="Abv"/>
  </r>
  <r>
    <s v="OtsLGRF23S"/>
    <s v="OtsLGRF23S_2173"/>
    <s v="C-02173"/>
    <d v="2023-08-28T00:00:00"/>
    <x v="0"/>
    <s v="F"/>
    <n v="800"/>
    <x v="4"/>
    <x v="0"/>
    <s v="NA"/>
    <s v="3DD.003D7E4F9B"/>
    <s v="NA"/>
    <s v="F"/>
    <x v="0"/>
    <s v="OtsLYON19S_1_0144"/>
    <s v="OtsLYON19S_1_0100"/>
    <x v="1"/>
    <x v="1"/>
    <x v="1"/>
    <s v="FALL"/>
    <n v="0.99999999999999301"/>
    <x v="4"/>
    <n v="0.95971980899999998"/>
    <n v="1"/>
    <x v="0"/>
    <n v="1.4285714285714286"/>
    <n v="1.4402857142857144"/>
    <n v="5.7611428571428576"/>
    <s v="Abv"/>
  </r>
  <r>
    <s v="OtsLGRF23S"/>
    <s v="OtsLGRF23S_2175"/>
    <s v="C-02175"/>
    <d v="2023-08-28T00:00:00"/>
    <x v="0"/>
    <s v="F"/>
    <n v="790"/>
    <x v="0"/>
    <x v="0"/>
    <s v="NA"/>
    <s v="3DD.003D4A23C6"/>
    <s v="NA"/>
    <s v="M"/>
    <x v="1"/>
    <s v="OtsLYON19S_1_0581"/>
    <s v="OtsLYON19S_1_0621"/>
    <x v="1"/>
    <x v="1"/>
    <x v="1"/>
    <s v="FALL"/>
    <n v="1"/>
    <x v="6"/>
    <n v="0.95971980899999998"/>
    <n v="1"/>
    <x v="0"/>
    <n v="1.4285714285714286"/>
    <n v="1.4402857142857144"/>
    <n v="5.7611428571428576"/>
    <s v="Abv"/>
  </r>
  <r>
    <s v="OtsLGRF23S"/>
    <s v="OtsLGRF23S_2176"/>
    <s v="C-02176"/>
    <d v="2023-08-28T00:00:00"/>
    <x v="0"/>
    <s v="M"/>
    <n v="750"/>
    <x v="1"/>
    <x v="0"/>
    <s v="NA"/>
    <s v="3DD.003D7E4F6B"/>
    <s v="NA"/>
    <s v="M"/>
    <x v="1"/>
    <s v="OtsLYON19S_1_0514"/>
    <s v="OtsLYON19S_1_0328"/>
    <x v="1"/>
    <x v="1"/>
    <x v="1"/>
    <s v="FALL"/>
    <n v="0.999999999999997"/>
    <x v="3"/>
    <n v="0.95971980899999998"/>
    <n v="1"/>
    <x v="1"/>
    <n v="1.4285714285714286"/>
    <n v="1.4402857142857144"/>
    <n v="5.7611428571428576"/>
    <s v="Abv"/>
  </r>
  <r>
    <s v="OtsLGRF23S"/>
    <s v="OtsLGRF23S_2178"/>
    <s v="C-02178"/>
    <d v="2023-08-28T00:00:00"/>
    <x v="0"/>
    <s v="M"/>
    <n v="770"/>
    <x v="2"/>
    <x v="0"/>
    <s v="NA"/>
    <s v="3DD.003D7E4F0B"/>
    <s v="NA"/>
    <s v="F"/>
    <x v="0"/>
    <s v="OtsLYON19S_1_0523"/>
    <s v="OtsLYON19S_1_0346"/>
    <x v="1"/>
    <x v="1"/>
    <x v="1"/>
    <s v="FALL"/>
    <n v="1"/>
    <x v="3"/>
    <n v="0.95971980899999998"/>
    <n v="1"/>
    <x v="1"/>
    <n v="1.4285714285714286"/>
    <n v="1.4402857142857144"/>
    <n v="5.7611428571428576"/>
    <s v="Abv"/>
  </r>
  <r>
    <s v="OtsLGRF23S"/>
    <s v="OtsLGRF23S_2182"/>
    <s v="C-02182"/>
    <d v="2023-08-28T00:00:00"/>
    <x v="0"/>
    <s v="F"/>
    <n v="750"/>
    <x v="1"/>
    <x v="0"/>
    <s v="NA"/>
    <s v="3DD.003D7E4F55"/>
    <s v="NA"/>
    <s v="F"/>
    <x v="0"/>
    <s v="OtsLYON19S_1_0565"/>
    <s v="OtsLYON19S_1_0467"/>
    <x v="1"/>
    <x v="1"/>
    <x v="1"/>
    <s v="FALL"/>
    <n v="0.999999999999997"/>
    <x v="7"/>
    <n v="0.95971980899999998"/>
    <n v="1"/>
    <x v="1"/>
    <n v="1.4285714285714286"/>
    <n v="1.4402857142857144"/>
    <n v="5.7611428571428576"/>
    <s v="Blw"/>
  </r>
  <r>
    <s v="OtsLGRF23S"/>
    <s v="OtsLGRF23S_2183"/>
    <s v="C-02183"/>
    <d v="2023-08-28T00:00:00"/>
    <x v="0"/>
    <s v="M"/>
    <n v="890"/>
    <x v="28"/>
    <x v="1"/>
    <n v="1"/>
    <s v="3DD.003D7E4F23"/>
    <s v="NA"/>
    <s v="M"/>
    <x v="1"/>
    <s v="OtsNPFH19S_1_3355"/>
    <s v="OtsNPFH19S_1_3105"/>
    <x v="2"/>
    <x v="1"/>
    <x v="1"/>
    <s v="FALL"/>
    <n v="0.999999999999998"/>
    <x v="13"/>
    <n v="0.99705232300000002"/>
    <n v="1"/>
    <x v="4"/>
    <n v="1.4285714285714286"/>
    <n v="1.4402857142857144"/>
    <n v="5.7611428571428576"/>
    <s v="Abv"/>
  </r>
  <r>
    <s v="OtsLGRF23S"/>
    <s v="OtsLGRF23S_2184"/>
    <s v="C-02184"/>
    <d v="2023-08-28T00:00:00"/>
    <x v="0"/>
    <s v="M"/>
    <n v="840"/>
    <x v="18"/>
    <x v="1"/>
    <n v="1"/>
    <s v="3DD.003D7E4F2C"/>
    <s v="NA"/>
    <s v="M"/>
    <x v="1"/>
    <s v="OtsLYON19S_1_0122"/>
    <s v="OtsLYON19S_1_0070"/>
    <x v="1"/>
    <x v="1"/>
    <x v="1"/>
    <s v="FALL"/>
    <n v="0.999999999999997"/>
    <x v="4"/>
    <n v="0.95971980899999998"/>
    <n v="1"/>
    <x v="2"/>
    <n v="1.4285714285714286"/>
    <n v="1.4402857142857144"/>
    <n v="5.7611428571428576"/>
    <s v="Abv"/>
  </r>
  <r>
    <s v="OtsLGRF23S"/>
    <s v="OtsLGRF23S_2185"/>
    <s v="C-02185"/>
    <d v="2023-08-28T00:00:00"/>
    <x v="0"/>
    <s v="M"/>
    <n v="800"/>
    <x v="4"/>
    <x v="0"/>
    <s v="NA"/>
    <s v="3DD.003D476FCB"/>
    <s v="NA"/>
    <s v="M"/>
    <x v="1"/>
    <s v="OtsLYON19S_1_0562"/>
    <s v="OtsLYON19S_1_0465"/>
    <x v="1"/>
    <x v="1"/>
    <x v="1"/>
    <s v="FALL"/>
    <n v="0.999999999999999"/>
    <x v="7"/>
    <n v="0.95971980899999998"/>
    <n v="1"/>
    <x v="0"/>
    <n v="1.4285714285714286"/>
    <n v="1.4402857142857144"/>
    <n v="5.7611428571428576"/>
    <s v="Blw"/>
  </r>
  <r>
    <s v="OtsLGRF23S"/>
    <s v="OtsLGRF23S_2186"/>
    <s v="C-02186"/>
    <d v="2023-08-28T00:00:00"/>
    <x v="0"/>
    <s v="M"/>
    <n v="850"/>
    <x v="14"/>
    <x v="0"/>
    <s v="NA"/>
    <s v="3DD.003D7E4F16"/>
    <s v="NA"/>
    <s v="M"/>
    <x v="1"/>
    <s v="NA"/>
    <s v="NA"/>
    <x v="0"/>
    <x v="0"/>
    <x v="0"/>
    <s v="FALL"/>
    <n v="1"/>
    <x v="0"/>
    <e v="#N/A"/>
    <n v="1"/>
    <x v="2"/>
    <n v="1.4285714285714286"/>
    <n v="1.4402857142857144"/>
    <n v="5.7611428571428576"/>
    <s v="Abv"/>
  </r>
  <r>
    <s v="OtsLGRF23S"/>
    <s v="OtsLGRF23S_2187"/>
    <s v="C-02187"/>
    <d v="2023-08-28T00:00:00"/>
    <x v="0"/>
    <s v="M"/>
    <n v="790"/>
    <x v="0"/>
    <x v="0"/>
    <s v="NA"/>
    <s v="3DD.003D49EBF3"/>
    <s v="NA"/>
    <s v="M"/>
    <x v="1"/>
    <s v="OtsLYON19S_1_0107"/>
    <s v="OtsLYON19S_1_0044"/>
    <x v="1"/>
    <x v="1"/>
    <x v="1"/>
    <s v="FALL"/>
    <n v="1"/>
    <x v="4"/>
    <n v="0.95971980899999998"/>
    <n v="1"/>
    <x v="0"/>
    <n v="1.4285714285714286"/>
    <n v="1.4402857142857144"/>
    <n v="5.7611428571428576"/>
    <s v="Abv"/>
  </r>
  <r>
    <s v="OtsLGRF23S"/>
    <s v="OtsLGRF23S_2189"/>
    <s v="C-02189"/>
    <d v="2023-08-28T00:00:00"/>
    <x v="0"/>
    <s v="F"/>
    <n v="760"/>
    <x v="6"/>
    <x v="0"/>
    <s v="NA"/>
    <s v="3DD.003D7E4F32"/>
    <s v="NA"/>
    <s v="F"/>
    <x v="0"/>
    <s v="OtsLYON19S_1_0108"/>
    <s v="OtsLYON19S_1_0008"/>
    <x v="1"/>
    <x v="1"/>
    <x v="1"/>
    <s v="FALL"/>
    <n v="0.999999999999998"/>
    <x v="4"/>
    <n v="0.95971980899999998"/>
    <n v="1"/>
    <x v="1"/>
    <n v="1.4285714285714286"/>
    <n v="1.4402857142857144"/>
    <n v="5.7611428571428576"/>
    <s v="Abv"/>
  </r>
  <r>
    <s v="OtsLGRF23S"/>
    <s v="OtsLGRF23S_2190"/>
    <s v="C-02190"/>
    <d v="2023-08-28T00:00:00"/>
    <x v="0"/>
    <s v="F"/>
    <n v="780"/>
    <x v="8"/>
    <x v="0"/>
    <s v="NA"/>
    <s v="3DD.003D7E4F5F"/>
    <s v="NA"/>
    <s v="F"/>
    <x v="0"/>
    <s v="OtsLYON19S_1_1749"/>
    <s v="OtsLYON19S_1_1989"/>
    <x v="1"/>
    <x v="1"/>
    <x v="1"/>
    <s v="FALL"/>
    <n v="0.999999999999999"/>
    <x v="1"/>
    <n v="0.95971980899999998"/>
    <n v="1"/>
    <x v="0"/>
    <n v="1.4285714285714286"/>
    <n v="1.4402857142857144"/>
    <n v="5.7611428571428576"/>
    <s v="Abv"/>
  </r>
  <r>
    <s v="OtsLGRF23S"/>
    <s v="OtsLGRF23S_2191"/>
    <s v="C-02191"/>
    <d v="2023-08-28T00:00:00"/>
    <x v="0"/>
    <s v="M"/>
    <n v="850"/>
    <x v="14"/>
    <x v="0"/>
    <s v="NA"/>
    <s v="3DD.003D7E4F0A"/>
    <s v="NA"/>
    <s v="M"/>
    <x v="1"/>
    <s v="OtsLYON19S_1_1390"/>
    <s v="OtsLYON19S_1_1483"/>
    <x v="1"/>
    <x v="1"/>
    <x v="1"/>
    <s v="FALL"/>
    <n v="0.999999999999996"/>
    <x v="1"/>
    <n v="0.95971980899999998"/>
    <n v="1"/>
    <x v="2"/>
    <n v="1.4285714285714286"/>
    <n v="1.4402857142857144"/>
    <n v="5.7611428571428576"/>
    <s v="Abv"/>
  </r>
  <r>
    <s v="OtsLGRF23S"/>
    <s v="OtsLGRF23S_2192"/>
    <s v="C-02192"/>
    <d v="2023-08-28T00:00:00"/>
    <x v="0"/>
    <s v="M"/>
    <n v="570"/>
    <x v="32"/>
    <x v="1"/>
    <n v="1"/>
    <s v="NA"/>
    <s v="NA"/>
    <s v="M"/>
    <x v="1"/>
    <s v="OtsLYON19S_1_1379"/>
    <s v="OtsLYON19S_1_1448"/>
    <x v="1"/>
    <x v="1"/>
    <x v="1"/>
    <s v="FALL"/>
    <n v="0.999999999999996"/>
    <x v="17"/>
    <n v="0.95971980899999998"/>
    <n v="1"/>
    <x v="8"/>
    <n v="1.4285714285714286"/>
    <n v="1.4402857142857144"/>
    <n v="5.7611428571428576"/>
    <s v="Blw"/>
  </r>
  <r>
    <s v="OtsLGRF23S"/>
    <s v="OtsLGRF23S_2194"/>
    <s v="C-02194"/>
    <d v="2023-08-28T00:00:00"/>
    <x v="0"/>
    <s v="M"/>
    <n v="740"/>
    <x v="12"/>
    <x v="0"/>
    <s v="NA"/>
    <s v="3DD.003D7E4F10"/>
    <s v="NA"/>
    <s v="M"/>
    <x v="1"/>
    <s v="OtsLYON19S_1_0530"/>
    <s v="OtsLYON19S_1_0350"/>
    <x v="1"/>
    <x v="1"/>
    <x v="1"/>
    <s v="FALL"/>
    <n v="0.999999999999997"/>
    <x v="3"/>
    <n v="0.95971980899999998"/>
    <n v="1"/>
    <x v="1"/>
    <n v="1.4285714285714286"/>
    <n v="1.4402857142857144"/>
    <n v="5.7611428571428576"/>
    <s v="Abv"/>
  </r>
  <r>
    <s v="OtsLGRF23S"/>
    <s v="OtsLGRF23S_2197"/>
    <s v="C-02197"/>
    <d v="2023-08-28T00:00:00"/>
    <x v="0"/>
    <s v="M"/>
    <n v="770"/>
    <x v="2"/>
    <x v="0"/>
    <s v="NA"/>
    <s v="3DD.003D7E4F28"/>
    <s v="NA"/>
    <s v="M"/>
    <x v="1"/>
    <s v="OtsLYON19S_1_0569"/>
    <s v="OtsLYON19S_1_0471"/>
    <x v="1"/>
    <x v="1"/>
    <x v="1"/>
    <s v="FALL"/>
    <n v="1"/>
    <x v="7"/>
    <n v="0.95971980899999998"/>
    <n v="1"/>
    <x v="1"/>
    <n v="1.4285714285714286"/>
    <n v="1.4402857142857144"/>
    <n v="5.7611428571428576"/>
    <s v="Blw"/>
  </r>
  <r>
    <s v="OtsLGRF23S"/>
    <s v="OtsLGRF23S_2198"/>
    <s v="C-02198"/>
    <d v="2023-08-28T00:00:00"/>
    <x v="0"/>
    <s v="F"/>
    <n v="820"/>
    <x v="19"/>
    <x v="1"/>
    <n v="1"/>
    <s v="3DD.003D7E4F5D"/>
    <s v="NA"/>
    <s v="M"/>
    <x v="1"/>
    <s v="OtsLYON19S_1_1718"/>
    <s v="OtsLYON19S_1_1933"/>
    <x v="1"/>
    <x v="1"/>
    <x v="1"/>
    <s v="FALL"/>
    <n v="1"/>
    <x v="1"/>
    <n v="0.95971980899999998"/>
    <n v="1"/>
    <x v="0"/>
    <n v="1.4285714285714286"/>
    <n v="1.4402857142857144"/>
    <n v="5.7611428571428576"/>
    <s v="Abv"/>
  </r>
  <r>
    <s v="OtsLGRF23S"/>
    <s v="OtsLGRF23S_2200"/>
    <s v="C-02200"/>
    <d v="2023-08-28T00:00:00"/>
    <x v="0"/>
    <s v="F"/>
    <n v="740"/>
    <x v="12"/>
    <x v="0"/>
    <s v="NA"/>
    <s v="3DD.003D7E4F59"/>
    <s v="NA"/>
    <s v="F"/>
    <x v="0"/>
    <s v="OtsLYON19S_1_1397"/>
    <s v="OtsLYON19S_1_1492"/>
    <x v="1"/>
    <x v="1"/>
    <x v="1"/>
    <s v="FALL"/>
    <n v="0.999999999999997"/>
    <x v="1"/>
    <n v="0.95971980899999998"/>
    <n v="1"/>
    <x v="1"/>
    <n v="1.4285714285714286"/>
    <n v="1.4402857142857144"/>
    <n v="5.7611428571428576"/>
    <s v="Abv"/>
  </r>
  <r>
    <s v="OtsLGRF23S"/>
    <s v="OtsLGRF23S_2201"/>
    <s v="C-02201"/>
    <d v="2023-08-28T00:00:00"/>
    <x v="0"/>
    <s v="F"/>
    <n v="820"/>
    <x v="19"/>
    <x v="0"/>
    <s v="NA"/>
    <s v="3DD.003D7E4F18"/>
    <s v="NA"/>
    <s v="F"/>
    <x v="0"/>
    <s v="OtsLYON19S_1_0537"/>
    <s v="OtsLYON19S_1_0382"/>
    <x v="1"/>
    <x v="1"/>
    <x v="1"/>
    <s v="FALL"/>
    <n v="1"/>
    <x v="3"/>
    <n v="0.95971980899999998"/>
    <n v="1"/>
    <x v="0"/>
    <n v="1.4285714285714286"/>
    <n v="1.4402857142857144"/>
    <n v="5.7611428571428576"/>
    <s v="Abv"/>
  </r>
  <r>
    <s v="OtsLGRF23S"/>
    <s v="OtsLGRF23S_2202"/>
    <s v="C-02202"/>
    <d v="2023-08-28T00:00:00"/>
    <x v="0"/>
    <s v="F"/>
    <n v="760"/>
    <x v="6"/>
    <x v="0"/>
    <s v="NA"/>
    <s v="3DD.003D7E4F26"/>
    <s v="NA"/>
    <s v="F"/>
    <x v="0"/>
    <s v="OtsLYON19S_1_1852"/>
    <s v="OtsLYON19S_1_1607"/>
    <x v="1"/>
    <x v="1"/>
    <x v="1"/>
    <s v="FALL"/>
    <n v="0.999999999999996"/>
    <x v="1"/>
    <n v="0.95971980899999998"/>
    <n v="1"/>
    <x v="1"/>
    <n v="1.4285714285714286"/>
    <n v="1.4402857142857144"/>
    <n v="5.7611428571428576"/>
    <s v="Abv"/>
  </r>
  <r>
    <s v="OtsLGRF23S"/>
    <s v="OtsLGRF23S_2206"/>
    <s v="C-02206"/>
    <d v="2023-08-28T00:00:00"/>
    <x v="0"/>
    <s v="M"/>
    <n v="870"/>
    <x v="3"/>
    <x v="0"/>
    <s v="NA"/>
    <s v="3DD.003D7E4F03"/>
    <s v="NA"/>
    <s v="M"/>
    <x v="1"/>
    <s v="OtsLYON19S_1_0529"/>
    <s v="OtsLYON19S_1_0369"/>
    <x v="1"/>
    <x v="1"/>
    <x v="1"/>
    <s v="FALL"/>
    <n v="1.00000000000001"/>
    <x v="3"/>
    <n v="0.95971980899999998"/>
    <n v="1"/>
    <x v="2"/>
    <n v="1.4285714285714286"/>
    <n v="1.4402857142857144"/>
    <n v="5.7611428571428576"/>
    <s v="Abv"/>
  </r>
  <r>
    <s v="OtsLGRF23S"/>
    <s v="OtsLGRF23S_2208"/>
    <s v="C-02208"/>
    <d v="2023-08-28T00:00:00"/>
    <x v="0"/>
    <s v="F"/>
    <n v="750"/>
    <x v="1"/>
    <x v="0"/>
    <s v="NA"/>
    <s v="3DD.003D7E4F2D"/>
    <s v="NA"/>
    <s v="F"/>
    <x v="0"/>
    <s v="OtsLYON19S_1_1395"/>
    <s v="OtsLYON19S_1_1495"/>
    <x v="1"/>
    <x v="1"/>
    <x v="1"/>
    <s v="FALL"/>
    <n v="1"/>
    <x v="1"/>
    <n v="0.95971980899999998"/>
    <n v="1"/>
    <x v="1"/>
    <n v="1.4285714285714286"/>
    <n v="1.4402857142857144"/>
    <n v="5.7611428571428576"/>
    <s v="Abv"/>
  </r>
  <r>
    <s v="OtsLGRF23S"/>
    <s v="OtsLGRF23S_2209"/>
    <s v="C-02209"/>
    <d v="2023-08-28T00:00:00"/>
    <x v="0"/>
    <s v="M"/>
    <n v="770"/>
    <x v="2"/>
    <x v="0"/>
    <s v="NA"/>
    <s v="3DD.003D7E4F4C"/>
    <s v="NA"/>
    <s v="M"/>
    <x v="1"/>
    <s v="OtsLYON19S_1_1803"/>
    <s v="OtsLYON19S_1_1509"/>
    <x v="1"/>
    <x v="1"/>
    <x v="1"/>
    <s v="FALL"/>
    <n v="0.999999999999998"/>
    <x v="1"/>
    <n v="0.95971980899999998"/>
    <n v="1"/>
    <x v="1"/>
    <n v="1.4285714285714286"/>
    <n v="1.4402857142857144"/>
    <n v="5.7611428571428576"/>
    <s v="Abv"/>
  </r>
  <r>
    <s v="OtsLGRF23S"/>
    <s v="OtsLGRF23S_2210"/>
    <s v="C-02210"/>
    <d v="2023-08-28T00:00:00"/>
    <x v="0"/>
    <s v="F"/>
    <n v="950"/>
    <x v="21"/>
    <x v="0"/>
    <s v="NA"/>
    <s v="3DD.003D7E4F42"/>
    <s v="NA"/>
    <s v="M"/>
    <x v="1"/>
    <s v="OtsNPFH18S_1_4324"/>
    <s v="OtsNPFH18S_1_4018"/>
    <x v="6"/>
    <x v="2"/>
    <x v="2"/>
    <s v="FALL"/>
    <n v="0.999999999999999"/>
    <x v="2"/>
    <n v="0.96828396500000002"/>
    <n v="1"/>
    <x v="6"/>
    <n v="1.4285714285714286"/>
    <n v="1.4402857142857144"/>
    <n v="5.7611428571428576"/>
    <s v="Abv"/>
  </r>
  <r>
    <s v="OtsLGRF23S"/>
    <s v="OtsLGRF23S_2212"/>
    <s v="C-02212"/>
    <d v="2023-08-28T00:00:00"/>
    <x v="0"/>
    <s v="F"/>
    <n v="800"/>
    <x v="4"/>
    <x v="0"/>
    <s v="NA"/>
    <s v="3DD.003D7E4F3B"/>
    <s v="NA"/>
    <s v="F"/>
    <x v="0"/>
    <s v="OtsNPFH19S_1_3336"/>
    <s v="OtsNPFH19S_1_3117"/>
    <x v="2"/>
    <x v="1"/>
    <x v="1"/>
    <s v="FALL"/>
    <n v="0.999999999999995"/>
    <x v="13"/>
    <n v="0.99705232300000002"/>
    <n v="1"/>
    <x v="0"/>
    <n v="1.4285714285714286"/>
    <n v="1.4402857142857144"/>
    <n v="5.7611428571428576"/>
    <s v="Abv"/>
  </r>
  <r>
    <s v="OtsLGRF23S"/>
    <s v="OtsLGRF23S_2213"/>
    <s v="C-02213"/>
    <d v="2023-08-28T00:00:00"/>
    <x v="0"/>
    <s v="F"/>
    <n v="740"/>
    <x v="12"/>
    <x v="0"/>
    <s v="NA"/>
    <s v="3DD.003D7E4F63"/>
    <s v="NA"/>
    <s v="F"/>
    <x v="0"/>
    <s v="OtsLYON19S_1_0529"/>
    <s v="OtsLYON19S_1_0369"/>
    <x v="1"/>
    <x v="1"/>
    <x v="1"/>
    <s v="FALL"/>
    <n v="0.999999999999998"/>
    <x v="3"/>
    <n v="0.95971980899999998"/>
    <n v="1"/>
    <x v="1"/>
    <n v="1.4285714285714286"/>
    <n v="1.4402857142857144"/>
    <n v="5.7611428571428576"/>
    <s v="Abv"/>
  </r>
  <r>
    <s v="OtsLGRF23S"/>
    <s v="OtsLGRF23S_2214"/>
    <s v="C-02214"/>
    <d v="2023-08-28T00:00:00"/>
    <x v="0"/>
    <s v="F"/>
    <n v="810"/>
    <x v="9"/>
    <x v="0"/>
    <s v="NA"/>
    <s v="3DD.003D7E4F60"/>
    <s v="NA"/>
    <s v="F"/>
    <x v="0"/>
    <s v="OtsLYON19S_1_0551"/>
    <s v="OtsLYON19S_1_0421"/>
    <x v="1"/>
    <x v="1"/>
    <x v="1"/>
    <s v="FALL"/>
    <n v="0.999999999999996"/>
    <x v="7"/>
    <n v="0.95971980899999998"/>
    <n v="1"/>
    <x v="0"/>
    <n v="1.4285714285714286"/>
    <n v="1.4402857142857144"/>
    <n v="5.7611428571428576"/>
    <s v="Blw"/>
  </r>
  <r>
    <s v="OtsLGRF23S"/>
    <s v="OtsLGRF23S_2215"/>
    <s v="C-02215"/>
    <d v="2023-08-28T00:00:00"/>
    <x v="0"/>
    <s v="F"/>
    <n v="800"/>
    <x v="4"/>
    <x v="0"/>
    <s v="NA"/>
    <s v="3DD.003D7E4F04"/>
    <s v="NA"/>
    <s v="F"/>
    <x v="0"/>
    <s v="OtsLYON19S_1_2301"/>
    <s v="OtsLYON19S_1_2077"/>
    <x v="1"/>
    <x v="1"/>
    <x v="1"/>
    <s v="FALL"/>
    <n v="1.00000000000001"/>
    <x v="14"/>
    <n v="0.95971980899999998"/>
    <n v="1"/>
    <x v="0"/>
    <n v="1.4285714285714286"/>
    <n v="1.4402857142857144"/>
    <n v="5.7611428571428576"/>
    <s v="Blw"/>
  </r>
  <r>
    <s v="OtsLGRF23S"/>
    <s v="OtsLGRF23S_2216"/>
    <s v="C-02216"/>
    <d v="2023-08-28T00:00:00"/>
    <x v="0"/>
    <s v="M"/>
    <n v="750"/>
    <x v="1"/>
    <x v="0"/>
    <s v="NA"/>
    <s v="3DD.003D7E4F14"/>
    <s v="NA"/>
    <s v="M"/>
    <x v="1"/>
    <s v="OtsLYON19S_1_0151"/>
    <s v="OtsLYON19S_1_0216"/>
    <x v="1"/>
    <x v="1"/>
    <x v="1"/>
    <s v="FALL"/>
    <n v="1"/>
    <x v="3"/>
    <n v="0.95971980899999998"/>
    <n v="1"/>
    <x v="1"/>
    <n v="1.4285714285714286"/>
    <n v="1.4402857142857144"/>
    <n v="5.7611428571428576"/>
    <s v="Abv"/>
  </r>
  <r>
    <s v="OtsLGRF23S"/>
    <s v="OtsLGRF23S_2222"/>
    <s v="C-02222"/>
    <d v="2023-08-28T00:00:00"/>
    <x v="0"/>
    <s v="M"/>
    <n v="390"/>
    <x v="51"/>
    <x v="0"/>
    <s v="NA"/>
    <s v="NA"/>
    <s v="NA"/>
    <s v="U"/>
    <x v="1"/>
    <s v="NA"/>
    <s v="NA"/>
    <x v="0"/>
    <x v="0"/>
    <x v="0"/>
    <s v="FALL"/>
    <n v="0.999999999999995"/>
    <x v="0"/>
    <e v="#N/A"/>
    <n v="1"/>
    <x v="12"/>
    <n v="1.4285714285714286"/>
    <n v="1.4402857142857144"/>
    <n v="5.7611428571428576"/>
    <s v="Abv"/>
  </r>
  <r>
    <s v="OtsLGRF23S"/>
    <s v="OtsLGRF23S_2223"/>
    <s v="C-02223"/>
    <d v="2023-08-28T00:00:00"/>
    <x v="0"/>
    <s v="F"/>
    <n v="710"/>
    <x v="10"/>
    <x v="0"/>
    <s v="NA"/>
    <s v="3DD.003D7E4F2B"/>
    <s v="NA"/>
    <s v="F"/>
    <x v="0"/>
    <s v="OtsLYON19S_1_0564"/>
    <s v="OtsLYON19S_1_0476"/>
    <x v="1"/>
    <x v="1"/>
    <x v="1"/>
    <s v="FALL"/>
    <n v="1"/>
    <x v="7"/>
    <n v="0.95971980899999998"/>
    <n v="1"/>
    <x v="5"/>
    <n v="1.4285714285714286"/>
    <n v="1.4402857142857144"/>
    <n v="5.7611428571428576"/>
    <s v="Blw"/>
  </r>
  <r>
    <s v="OtsLGRF23S"/>
    <s v="OtsLGRF23S_2225"/>
    <s v="C-02225"/>
    <d v="2023-08-28T00:00:00"/>
    <x v="0"/>
    <s v="F"/>
    <n v="720"/>
    <x v="17"/>
    <x v="0"/>
    <s v="NA"/>
    <s v="3DD.003D7E4F22"/>
    <s v="NA"/>
    <s v="F"/>
    <x v="0"/>
    <s v="OtsLYON19S_1_0530"/>
    <s v="OtsLYON19S_1_0349"/>
    <x v="1"/>
    <x v="1"/>
    <x v="1"/>
    <s v="FALL"/>
    <n v="0.999999999999998"/>
    <x v="3"/>
    <n v="0.95971980899999998"/>
    <n v="1"/>
    <x v="5"/>
    <n v="1.4285714285714286"/>
    <n v="1.4402857142857144"/>
    <n v="5.7611428571428576"/>
    <s v="Abv"/>
  </r>
  <r>
    <s v="OtsLGRF23S"/>
    <s v="OtsLGRF23S_2226"/>
    <s v="C-02226"/>
    <d v="2023-08-28T00:00:00"/>
    <x v="0"/>
    <s v="F"/>
    <n v="770"/>
    <x v="2"/>
    <x v="0"/>
    <s v="NA"/>
    <s v="3DD.003D7E4F5C"/>
    <s v="NA"/>
    <s v="F"/>
    <x v="0"/>
    <s v="NA"/>
    <s v="NA"/>
    <x v="0"/>
    <x v="0"/>
    <x v="0"/>
    <s v="FALL"/>
    <n v="1"/>
    <x v="0"/>
    <e v="#N/A"/>
    <n v="1"/>
    <x v="1"/>
    <n v="1.4285714285714286"/>
    <n v="1.4402857142857144"/>
    <n v="5.7611428571428576"/>
    <s v="Abv"/>
  </r>
  <r>
    <s v="OtsLGRF23S"/>
    <s v="OtsLGRF23S_2228"/>
    <s v="C-02228"/>
    <d v="2023-08-28T00:00:00"/>
    <x v="0"/>
    <s v="F"/>
    <n v="770"/>
    <x v="2"/>
    <x v="0"/>
    <s v="NA"/>
    <s v="3DD.003D7E4F54"/>
    <s v="NA"/>
    <s v="F"/>
    <x v="0"/>
    <s v="OtsLYON19S_1_0587"/>
    <s v="OtsLYON19S_1_0627"/>
    <x v="1"/>
    <x v="1"/>
    <x v="1"/>
    <s v="FALL"/>
    <n v="1"/>
    <x v="6"/>
    <n v="0.95971980899999998"/>
    <n v="1"/>
    <x v="1"/>
    <n v="1.4285714285714286"/>
    <n v="1.4402857142857144"/>
    <n v="5.7611428571428576"/>
    <s v="Abv"/>
  </r>
  <r>
    <s v="OtsLGRF23S"/>
    <s v="OtsLGRF23S_2230"/>
    <s v="C-02230"/>
    <d v="2023-08-28T00:00:00"/>
    <x v="0"/>
    <s v="M"/>
    <n v="750"/>
    <x v="1"/>
    <x v="0"/>
    <s v="NA"/>
    <s v="3DD.003D7E4F24"/>
    <s v="NA"/>
    <s v="M"/>
    <x v="1"/>
    <s v="NA"/>
    <s v="NA"/>
    <x v="0"/>
    <x v="0"/>
    <x v="0"/>
    <s v="FALL"/>
    <n v="1"/>
    <x v="0"/>
    <e v="#N/A"/>
    <n v="1"/>
    <x v="1"/>
    <n v="1.4285714285714286"/>
    <n v="1.4402857142857144"/>
    <n v="5.7611428571428576"/>
    <s v="Abv"/>
  </r>
  <r>
    <s v="OtsLGRF23S"/>
    <s v="OtsLGRF23S_2231"/>
    <s v="C-02231"/>
    <d v="2023-08-28T00:00:00"/>
    <x v="0"/>
    <s v="F"/>
    <n v="760"/>
    <x v="6"/>
    <x v="0"/>
    <s v="NA"/>
    <s v="3DD.003D7E4F19"/>
    <s v="NA"/>
    <s v="F"/>
    <x v="0"/>
    <s v="NA"/>
    <s v="NA"/>
    <x v="0"/>
    <x v="0"/>
    <x v="0"/>
    <s v="FALL"/>
    <n v="1"/>
    <x v="0"/>
    <e v="#N/A"/>
    <n v="1"/>
    <x v="1"/>
    <n v="1.4285714285714286"/>
    <n v="1.4402857142857144"/>
    <n v="5.7611428571428576"/>
    <s v="Abv"/>
  </r>
  <r>
    <s v="OtsLGRF23S"/>
    <s v="OtsLGRF23S_2232"/>
    <s v="C-02232"/>
    <d v="2023-08-28T00:00:00"/>
    <x v="0"/>
    <s v="M"/>
    <n v="690"/>
    <x v="30"/>
    <x v="0"/>
    <s v="NA"/>
    <s v="NA"/>
    <s v="NA"/>
    <s v="M"/>
    <x v="1"/>
    <s v="OtsNPFH19S_1_3338"/>
    <s v="OtsNPFH19S_1_3095"/>
    <x v="2"/>
    <x v="1"/>
    <x v="1"/>
    <s v="FALL"/>
    <n v="1"/>
    <x v="13"/>
    <n v="0.99705232300000002"/>
    <n v="1"/>
    <x v="5"/>
    <n v="1.4285714285714286"/>
    <n v="1.4402857142857144"/>
    <n v="5.7611428571428576"/>
    <s v="Abv"/>
  </r>
  <r>
    <s v="OtsLGRF23S"/>
    <s v="OtsLGRF23S_2234"/>
    <s v="C-02234"/>
    <d v="2023-08-28T00:00:00"/>
    <x v="0"/>
    <s v="F"/>
    <n v="750"/>
    <x v="1"/>
    <x v="0"/>
    <s v="NA"/>
    <s v="3DD.003D7E4F2A"/>
    <s v="NA"/>
    <s v="F"/>
    <x v="0"/>
    <s v="OtsLYON19S_1_0536"/>
    <s v="OtsLYON19S_1_0389"/>
    <x v="1"/>
    <x v="1"/>
    <x v="1"/>
    <s v="FALL"/>
    <n v="1"/>
    <x v="7"/>
    <n v="0.95971980899999998"/>
    <n v="1"/>
    <x v="1"/>
    <n v="1.4285714285714286"/>
    <n v="1.4402857142857144"/>
    <n v="5.7611428571428576"/>
    <s v="Blw"/>
  </r>
  <r>
    <s v="OtsLGRF23S"/>
    <s v="OtsLGRF23S_2238"/>
    <s v="C-02238"/>
    <d v="2023-08-28T00:00:00"/>
    <x v="0"/>
    <s v="M"/>
    <n v="750"/>
    <x v="1"/>
    <x v="0"/>
    <s v="NA"/>
    <s v="3DD.003D7E4F0D"/>
    <s v="NA"/>
    <s v="M"/>
    <x v="1"/>
    <s v="OtsLYON19S_1_0572"/>
    <s v="OtsLYON19S_1_0485"/>
    <x v="1"/>
    <x v="1"/>
    <x v="1"/>
    <s v="FALL"/>
    <n v="1"/>
    <x v="7"/>
    <n v="0.95971980899999998"/>
    <n v="1"/>
    <x v="1"/>
    <n v="1.4285714285714286"/>
    <n v="1.4402857142857144"/>
    <n v="5.7611428571428576"/>
    <s v="Blw"/>
  </r>
  <r>
    <s v="OtsLGRF23S"/>
    <s v="OtsLGRF23S_2239"/>
    <s v="C-02239"/>
    <d v="2023-08-28T00:00:00"/>
    <x v="0"/>
    <s v="F"/>
    <n v="830"/>
    <x v="15"/>
    <x v="0"/>
    <s v="NA"/>
    <s v="3DD.003D7E4F43"/>
    <s v="This individual failed to genotype"/>
    <s v="U"/>
    <x v="0"/>
    <s v="NG"/>
    <s v="NG"/>
    <x v="4"/>
    <x v="0"/>
    <x v="0"/>
    <s v="NA"/>
    <s v="NA"/>
    <x v="5"/>
    <e v="#N/A"/>
    <n v="1"/>
    <x v="2"/>
    <n v="1.4285714285714286"/>
    <n v="1.4402857142857144"/>
    <n v="5.7611428571428576"/>
    <s v="Abv"/>
  </r>
  <r>
    <s v="OtsLGRF23S"/>
    <s v="OtsLGRF23S_2241"/>
    <s v="C-02241"/>
    <d v="2023-08-28T00:00:00"/>
    <x v="0"/>
    <s v="F"/>
    <n v="810"/>
    <x v="9"/>
    <x v="0"/>
    <s v="NA"/>
    <s v="3DD.003D7E4F31"/>
    <s v="NA"/>
    <s v="F"/>
    <x v="0"/>
    <s v="NA"/>
    <s v="NA"/>
    <x v="0"/>
    <x v="0"/>
    <x v="0"/>
    <s v="FALL"/>
    <n v="0.999999999999999"/>
    <x v="0"/>
    <e v="#N/A"/>
    <n v="1"/>
    <x v="0"/>
    <n v="1.4285714285714286"/>
    <n v="1.4402857142857144"/>
    <n v="5.7611428571428576"/>
    <s v="Abv"/>
  </r>
  <r>
    <s v="OtsLGRF23S"/>
    <s v="OtsLGRF23S_2242"/>
    <s v="C-02242"/>
    <d v="2023-08-28T00:00:00"/>
    <x v="0"/>
    <s v="M"/>
    <n v="880"/>
    <x v="22"/>
    <x v="0"/>
    <s v="NA"/>
    <s v="3DD.003D7E4F45"/>
    <s v="NA"/>
    <s v="M"/>
    <x v="1"/>
    <s v="OtsLYON19S_1_0575"/>
    <s v="OtsLYON19S_1_0489"/>
    <x v="1"/>
    <x v="1"/>
    <x v="1"/>
    <s v="FALL"/>
    <n v="1"/>
    <x v="7"/>
    <n v="0.95971980899999998"/>
    <n v="1"/>
    <x v="4"/>
    <n v="1.4285714285714286"/>
    <n v="1.4402857142857144"/>
    <n v="5.7611428571428576"/>
    <s v="Blw"/>
  </r>
  <r>
    <s v="OtsLGRF23S"/>
    <s v="OtsLGRF23S_2243"/>
    <s v="C-02243"/>
    <d v="2023-08-28T00:00:00"/>
    <x v="0"/>
    <s v="F"/>
    <n v="760"/>
    <x v="6"/>
    <x v="0"/>
    <s v="NA"/>
    <s v="3DD.003D7E4F3A"/>
    <s v="NA"/>
    <s v="F"/>
    <x v="0"/>
    <s v="OtsNPFH18S_1_6303"/>
    <s v="OtsNPFH18S_1_6019"/>
    <x v="6"/>
    <x v="2"/>
    <x v="2"/>
    <s v="FALL"/>
    <n v="0.999999999999999"/>
    <x v="9"/>
    <n v="0.96828396500000002"/>
    <n v="1"/>
    <x v="1"/>
    <n v="1.4285714285714286"/>
    <n v="1.4402857142857144"/>
    <n v="5.7611428571428576"/>
    <s v="Abv"/>
  </r>
  <r>
    <s v="OtsLGRF23S"/>
    <s v="OtsLGRF23S_2244"/>
    <s v="C-02244"/>
    <d v="2023-08-28T00:00:00"/>
    <x v="0"/>
    <s v="M"/>
    <n v="790"/>
    <x v="0"/>
    <x v="0"/>
    <s v="NA"/>
    <s v="3DD.003D7E4F1F"/>
    <s v="NA"/>
    <s v="M"/>
    <x v="1"/>
    <s v="NA"/>
    <s v="NA"/>
    <x v="0"/>
    <x v="0"/>
    <x v="0"/>
    <s v="FALL"/>
    <n v="1"/>
    <x v="0"/>
    <e v="#N/A"/>
    <n v="1"/>
    <x v="0"/>
    <n v="1.4285714285714286"/>
    <n v="1.4402857142857144"/>
    <n v="5.7611428571428576"/>
    <s v="Abv"/>
  </r>
  <r>
    <s v="OtsLGRF23S"/>
    <s v="OtsLGRF23S_2246"/>
    <s v="C-02246"/>
    <d v="2023-08-28T00:00:00"/>
    <x v="0"/>
    <s v="F"/>
    <n v="810"/>
    <x v="9"/>
    <x v="1"/>
    <n v="1"/>
    <s v="3DD.003D7E4F4A"/>
    <s v="NA"/>
    <s v="F"/>
    <x v="0"/>
    <s v="NA"/>
    <s v="NA"/>
    <x v="0"/>
    <x v="0"/>
    <x v="0"/>
    <s v="FALL"/>
    <n v="1"/>
    <x v="8"/>
    <e v="#N/A"/>
    <n v="1"/>
    <x v="0"/>
    <n v="1.4285714285714286"/>
    <n v="1.4402857142857144"/>
    <n v="5.7611428571428576"/>
    <s v="Abv"/>
  </r>
  <r>
    <s v="OtsLGRF23S"/>
    <s v="OtsLGRF23S_2248"/>
    <s v="C-02248"/>
    <d v="2023-08-28T00:00:00"/>
    <x v="0"/>
    <s v="M"/>
    <n v="940"/>
    <x v="42"/>
    <x v="0"/>
    <s v="NA"/>
    <s v="3DD.003D7E4F1E"/>
    <s v="NA"/>
    <s v="M"/>
    <x v="1"/>
    <s v="OtsNPFH18S_1_4339"/>
    <s v="OtsNPFH18S_1_4012"/>
    <x v="6"/>
    <x v="2"/>
    <x v="2"/>
    <s v="FALL"/>
    <n v="0.999999999999995"/>
    <x v="2"/>
    <n v="0.96828396500000002"/>
    <n v="1"/>
    <x v="6"/>
    <n v="1.4285714285714286"/>
    <n v="1.4402857142857144"/>
    <n v="5.7611428571428576"/>
    <s v="Abv"/>
  </r>
  <r>
    <s v="OtsLGRF23S"/>
    <s v="OtsLGRF23S_2249"/>
    <s v="C-02249"/>
    <d v="2023-08-28T00:00:00"/>
    <x v="0"/>
    <s v="F"/>
    <n v="700"/>
    <x v="13"/>
    <x v="0"/>
    <s v="NA"/>
    <s v="3DD.003D7E4F64"/>
    <s v="NA"/>
    <s v="F"/>
    <x v="0"/>
    <s v="OtsNPFH20S_1_0840"/>
    <s v="OtsNPFH20S_1_0780"/>
    <x v="8"/>
    <x v="3"/>
    <x v="3"/>
    <s v="FALL"/>
    <n v="1"/>
    <x v="2"/>
    <n v="0.98845608500000004"/>
    <n v="1"/>
    <x v="5"/>
    <n v="1.4285714285714286"/>
    <n v="1.4402857142857144"/>
    <n v="5.7611428571428576"/>
    <s v="Abv"/>
  </r>
  <r>
    <s v="OtsLGRF23S"/>
    <s v="OtsLGRF23S_2251"/>
    <s v="C-02251"/>
    <d v="2023-08-28T00:00:00"/>
    <x v="0"/>
    <s v="F"/>
    <n v="730"/>
    <x v="16"/>
    <x v="0"/>
    <s v="NA"/>
    <s v="3DD.003D7E4F20"/>
    <s v="NA"/>
    <s v="F"/>
    <x v="0"/>
    <s v="OtsLYON19S_1_0514"/>
    <s v="OtsLYON19S_1_0328"/>
    <x v="1"/>
    <x v="1"/>
    <x v="1"/>
    <s v="FALL"/>
    <n v="1"/>
    <x v="3"/>
    <n v="0.95971980899999998"/>
    <n v="1"/>
    <x v="1"/>
    <n v="1.4285714285714286"/>
    <n v="1.4402857142857144"/>
    <n v="5.7611428571428576"/>
    <s v="Abv"/>
  </r>
  <r>
    <s v="OtsLGRF23S"/>
    <s v="OtsLGRF23S_2252"/>
    <s v="C-02252"/>
    <d v="2023-08-28T00:00:00"/>
    <x v="0"/>
    <s v="M"/>
    <n v="620"/>
    <x v="49"/>
    <x v="0"/>
    <s v="NA"/>
    <s v="NA"/>
    <s v="NA"/>
    <s v="M"/>
    <x v="1"/>
    <s v="NA"/>
    <s v="NA"/>
    <x v="0"/>
    <x v="0"/>
    <x v="0"/>
    <s v="FALL"/>
    <n v="0.999999999999995"/>
    <x v="0"/>
    <e v="#N/A"/>
    <n v="1"/>
    <x v="9"/>
    <n v="1.4285714285714286"/>
    <n v="1.4402857142857144"/>
    <n v="5.7611428571428576"/>
    <s v="Abv"/>
  </r>
  <r>
    <s v="OtsLGRF23S"/>
    <s v="OtsLGRF23S_2255"/>
    <s v="C-02255"/>
    <d v="2023-08-28T00:00:00"/>
    <x v="0"/>
    <s v="M"/>
    <n v="790"/>
    <x v="0"/>
    <x v="0"/>
    <s v="NA"/>
    <s v="3DD.003D7E4F56"/>
    <s v="NA"/>
    <s v="M"/>
    <x v="1"/>
    <s v="NA"/>
    <s v="NA"/>
    <x v="0"/>
    <x v="0"/>
    <x v="0"/>
    <s v="FALL"/>
    <n v="1"/>
    <x v="0"/>
    <e v="#N/A"/>
    <n v="1"/>
    <x v="0"/>
    <n v="1.4285714285714286"/>
    <n v="1.4402857142857144"/>
    <n v="5.7611428571428576"/>
    <s v="Abv"/>
  </r>
  <r>
    <s v="OtsLGRF23S"/>
    <s v="OtsLGRF23S_2256"/>
    <s v="C-02256"/>
    <d v="2023-08-28T00:00:00"/>
    <x v="0"/>
    <s v="M"/>
    <n v="780"/>
    <x v="8"/>
    <x v="0"/>
    <s v="NA"/>
    <s v="3DD.003D7E4F0F"/>
    <s v="NA"/>
    <s v="M"/>
    <x v="1"/>
    <s v="OtsNPFH19S_1_1344"/>
    <s v="OtsNPFH19S_1_1094"/>
    <x v="2"/>
    <x v="1"/>
    <x v="1"/>
    <s v="FALL"/>
    <n v="1"/>
    <x v="2"/>
    <n v="0.99705232300000002"/>
    <n v="1"/>
    <x v="0"/>
    <n v="1.4285714285714286"/>
    <n v="1.4402857142857144"/>
    <n v="5.7611428571428576"/>
    <s v="Abv"/>
  </r>
  <r>
    <s v="OtsLGRF23S"/>
    <s v="OtsLGRF23S_2257"/>
    <s v="C-02257"/>
    <d v="2023-08-28T00:00:00"/>
    <x v="0"/>
    <s v="M"/>
    <n v="710"/>
    <x v="10"/>
    <x v="0"/>
    <s v="NA"/>
    <s v="3DD.003D7E4F44"/>
    <s v="NA"/>
    <s v="M"/>
    <x v="1"/>
    <s v="OtsNPFH19S_1_4339"/>
    <s v="OtsNPFH19S_1_4006"/>
    <x v="2"/>
    <x v="1"/>
    <x v="1"/>
    <s v="FALL"/>
    <n v="1"/>
    <x v="13"/>
    <n v="0.99705232300000002"/>
    <n v="1"/>
    <x v="5"/>
    <n v="1.4285714285714286"/>
    <n v="1.4402857142857144"/>
    <n v="5.7611428571428576"/>
    <s v="Abv"/>
  </r>
  <r>
    <s v="OtsLGRF23S"/>
    <s v="OtsLGRF23S_2260"/>
    <s v="C-02260"/>
    <d v="2023-08-28T00:00:00"/>
    <x v="0"/>
    <s v="M"/>
    <n v="820"/>
    <x v="19"/>
    <x v="0"/>
    <s v="NA"/>
    <s v="3DD.003D7E4F47"/>
    <s v="NA"/>
    <s v="M"/>
    <x v="1"/>
    <s v="OtsLYON19S_1_0579"/>
    <s v="OtsLYON19S_1_0637"/>
    <x v="1"/>
    <x v="1"/>
    <x v="1"/>
    <s v="FALL"/>
    <n v="1"/>
    <x v="6"/>
    <n v="0.95971980899999998"/>
    <n v="1"/>
    <x v="0"/>
    <n v="1.4285714285714286"/>
    <n v="1.4402857142857144"/>
    <n v="5.7611428571428576"/>
    <s v="Abv"/>
  </r>
  <r>
    <s v="OtsLGRF23S"/>
    <s v="OtsLGRF23S_2261"/>
    <s v="C-02261"/>
    <d v="2023-08-28T00:00:00"/>
    <x v="0"/>
    <s v="M"/>
    <n v="880"/>
    <x v="22"/>
    <x v="1"/>
    <n v="1"/>
    <s v="3DD.003D7E4F58"/>
    <s v="NA"/>
    <s v="M"/>
    <x v="1"/>
    <s v="OtsLYON19S_1_0121"/>
    <s v="OtsLYON19S_1_0036"/>
    <x v="1"/>
    <x v="1"/>
    <x v="1"/>
    <s v="FALL"/>
    <n v="1"/>
    <x v="4"/>
    <n v="0.95971980899999998"/>
    <n v="1"/>
    <x v="4"/>
    <n v="1.4285714285714286"/>
    <n v="1.4402857142857144"/>
    <n v="5.7611428571428576"/>
    <s v="Abv"/>
  </r>
  <r>
    <s v="OtsLGRF23S"/>
    <s v="OtsLGRF23S_2262"/>
    <s v="C-02262"/>
    <d v="2023-08-28T00:00:00"/>
    <x v="0"/>
    <s v="F"/>
    <n v="740"/>
    <x v="12"/>
    <x v="0"/>
    <s v="NA"/>
    <s v="3DD.003D7E4F5E"/>
    <s v="NA"/>
    <s v="F"/>
    <x v="0"/>
    <s v="OtsLYON19S_1_0548"/>
    <s v="OtsLYON19S_1_0411"/>
    <x v="1"/>
    <x v="1"/>
    <x v="1"/>
    <s v="FALL"/>
    <n v="1"/>
    <x v="7"/>
    <n v="0.95971980899999998"/>
    <n v="1"/>
    <x v="1"/>
    <n v="1.4285714285714286"/>
    <n v="1.4402857142857144"/>
    <n v="5.7611428571428576"/>
    <s v="Blw"/>
  </r>
  <r>
    <s v="OtsLGRF23S"/>
    <s v="OtsLGRF23S_2263"/>
    <s v="C-02263"/>
    <d v="2023-08-28T00:00:00"/>
    <x v="0"/>
    <s v="F"/>
    <n v="780"/>
    <x v="8"/>
    <x v="0"/>
    <s v="NA"/>
    <s v="3DD.003D7E4F4B"/>
    <s v="NA"/>
    <s v="F"/>
    <x v="0"/>
    <s v="OtsLYON19S_1_0148"/>
    <s v="OtsLYON19S_1_0210"/>
    <x v="1"/>
    <x v="1"/>
    <x v="1"/>
    <s v="FALL"/>
    <n v="1"/>
    <x v="3"/>
    <n v="0.95971980899999998"/>
    <n v="1"/>
    <x v="0"/>
    <n v="1.4285714285714286"/>
    <n v="1.4402857142857144"/>
    <n v="5.7611428571428576"/>
    <s v="Abv"/>
  </r>
  <r>
    <s v="OtsLGRF23S"/>
    <s v="OtsLGRF23S_2264"/>
    <s v="C-02264"/>
    <d v="2023-08-28T00:00:00"/>
    <x v="0"/>
    <s v="M"/>
    <n v="860"/>
    <x v="27"/>
    <x v="0"/>
    <s v="NA"/>
    <s v="3DD.003D7E4F0E"/>
    <s v="NA"/>
    <s v="M"/>
    <x v="1"/>
    <s v="OtsLYON19S_1_0117"/>
    <s v="OtsLYON19S_1_0040"/>
    <x v="1"/>
    <x v="1"/>
    <x v="1"/>
    <s v="FALL"/>
    <n v="1"/>
    <x v="4"/>
    <n v="0.95971980899999998"/>
    <n v="1"/>
    <x v="2"/>
    <n v="1.4285714285714286"/>
    <n v="1.4402857142857144"/>
    <n v="5.7611428571428576"/>
    <s v="Abv"/>
  </r>
  <r>
    <s v="OtsLGRF23S"/>
    <s v="OtsLGRF23S_2265"/>
    <s v="C-02265"/>
    <d v="2023-08-28T00:00:00"/>
    <x v="0"/>
    <s v="F"/>
    <n v="840"/>
    <x v="18"/>
    <x v="1"/>
    <n v="1"/>
    <s v="3DD.003D7E4F21"/>
    <s v="NA"/>
    <s v="F"/>
    <x v="0"/>
    <s v="OtsLYON18S_1_0755"/>
    <s v="OtsLYON18S_1_0651"/>
    <x v="3"/>
    <x v="2"/>
    <x v="2"/>
    <s v="FALL"/>
    <n v="1"/>
    <x v="7"/>
    <n v="0.80551598400000002"/>
    <n v="1"/>
    <x v="2"/>
    <n v="1.4285714285714286"/>
    <n v="1.4402857142857144"/>
    <n v="5.7611428571428576"/>
    <s v="Blw"/>
  </r>
  <r>
    <s v="OtsLGRF23S"/>
    <s v="OtsLGRF23S_2266"/>
    <s v="C-02266"/>
    <d v="2023-08-28T00:00:00"/>
    <x v="0"/>
    <s v="M"/>
    <n v="790"/>
    <x v="0"/>
    <x v="0"/>
    <s v="NA"/>
    <s v="3DD.003D7E4F12"/>
    <s v="NA"/>
    <s v="M"/>
    <x v="1"/>
    <s v="OtsLYON19S_1_1396"/>
    <s v="OtsLYON19S_1_1489"/>
    <x v="1"/>
    <x v="1"/>
    <x v="1"/>
    <s v="FALL"/>
    <n v="1"/>
    <x v="1"/>
    <n v="0.95971980899999998"/>
    <n v="1"/>
    <x v="0"/>
    <n v="1.4285714285714286"/>
    <n v="1.4402857142857144"/>
    <n v="5.7611428571428576"/>
    <s v="Abv"/>
  </r>
  <r>
    <s v="OtsLGRF23S"/>
    <s v="OtsLGRF23S_2269"/>
    <s v="C-02269"/>
    <d v="2023-08-28T00:00:00"/>
    <x v="0"/>
    <s v="F"/>
    <n v="800"/>
    <x v="4"/>
    <x v="0"/>
    <s v="NA"/>
    <s v="3DD.003D7E4F61"/>
    <s v="NA"/>
    <s v="F"/>
    <x v="0"/>
    <s v="NA"/>
    <s v="NA"/>
    <x v="0"/>
    <x v="0"/>
    <x v="0"/>
    <s v="FALL"/>
    <n v="1"/>
    <x v="0"/>
    <e v="#N/A"/>
    <n v="1"/>
    <x v="0"/>
    <n v="1.4285714285714286"/>
    <n v="1.4402857142857144"/>
    <n v="5.7611428571428576"/>
    <s v="Abv"/>
  </r>
  <r>
    <s v="OtsLGRF23S"/>
    <s v="OtsLGRF23S_2270"/>
    <s v="C-02270"/>
    <d v="2023-08-28T00:00:00"/>
    <x v="0"/>
    <s v="F"/>
    <n v="750"/>
    <x v="1"/>
    <x v="0"/>
    <s v="NA"/>
    <s v="3DD.003D7E4F06"/>
    <s v="NA"/>
    <s v="F"/>
    <x v="0"/>
    <s v="OtsLYON19S_1_1733"/>
    <s v="OtsLYON19S_1_1964"/>
    <x v="1"/>
    <x v="1"/>
    <x v="1"/>
    <s v="FALL"/>
    <n v="1"/>
    <x v="1"/>
    <n v="0.95971980899999998"/>
    <n v="1"/>
    <x v="1"/>
    <n v="1.4285714285714286"/>
    <n v="1.4402857142857144"/>
    <n v="5.7611428571428576"/>
    <s v="Abv"/>
  </r>
  <r>
    <s v="OtsLGRF23S"/>
    <s v="OtsLGRF23S_2271"/>
    <s v="C-02271"/>
    <d v="2023-08-28T00:00:00"/>
    <x v="0"/>
    <s v="F"/>
    <n v="760"/>
    <x v="6"/>
    <x v="0"/>
    <s v="NA"/>
    <s v="3DD.003D7E4F07"/>
    <s v="NA"/>
    <s v="F"/>
    <x v="0"/>
    <s v="OtsNPFH19S_1_4323"/>
    <s v="OtsNPFH19S_1_4013"/>
    <x v="2"/>
    <x v="1"/>
    <x v="1"/>
    <s v="FALL"/>
    <n v="1"/>
    <x v="13"/>
    <n v="0.99705232300000002"/>
    <n v="1"/>
    <x v="1"/>
    <n v="1.4285714285714286"/>
    <n v="1.4402857142857144"/>
    <n v="5.7611428571428576"/>
    <s v="Abv"/>
  </r>
  <r>
    <s v="OtsLGRF23S"/>
    <s v="OtsLGRF23S_2272"/>
    <s v="C-02272"/>
    <d v="2023-08-28T00:00:00"/>
    <x v="0"/>
    <s v="M"/>
    <n v="500"/>
    <x v="52"/>
    <x v="1"/>
    <n v="1"/>
    <s v="NA"/>
    <s v="NA"/>
    <s v="M"/>
    <x v="1"/>
    <s v="OtsLYON21S_1_0717"/>
    <s v="OtsLYON21S_1_0309"/>
    <x v="7"/>
    <x v="4"/>
    <x v="4"/>
    <s v="FALL"/>
    <n v="1"/>
    <x v="6"/>
    <e v="#N/A"/>
    <n v="1"/>
    <x v="11"/>
    <n v="1.4285714285714286"/>
    <n v="1.4402857142857144"/>
    <n v="5.7611428571428576"/>
    <s v="Abv"/>
  </r>
  <r>
    <s v="OtsLGRF23S"/>
    <s v="OtsLGRF23S_2273"/>
    <s v="C-02273"/>
    <d v="2023-08-28T00:00:00"/>
    <x v="0"/>
    <s v="M"/>
    <n v="750"/>
    <x v="1"/>
    <x v="0"/>
    <s v="NA"/>
    <s v="3DD.003D7E4F39"/>
    <s v="NA"/>
    <s v="M"/>
    <x v="1"/>
    <s v="NA"/>
    <s v="NA"/>
    <x v="0"/>
    <x v="0"/>
    <x v="0"/>
    <s v="FALL"/>
    <n v="1"/>
    <x v="0"/>
    <e v="#N/A"/>
    <n v="1"/>
    <x v="1"/>
    <n v="1.4285714285714286"/>
    <n v="1.4402857142857144"/>
    <n v="5.7611428571428576"/>
    <s v="Abv"/>
  </r>
  <r>
    <s v="OtsLGRF23S"/>
    <s v="OtsLGRF23S_2276"/>
    <s v="C-02276"/>
    <d v="2023-08-28T00:00:00"/>
    <x v="0"/>
    <s v="M"/>
    <n v="910"/>
    <x v="23"/>
    <x v="0"/>
    <s v="NA"/>
    <s v="3DD.003D7E4F34"/>
    <s v="NA"/>
    <s v="M"/>
    <x v="1"/>
    <s v="OtsNPFH19S_1_2304"/>
    <s v="OtsNPFH19S_1_2011"/>
    <x v="2"/>
    <x v="1"/>
    <x v="1"/>
    <s v="FALL"/>
    <n v="0.999999999999997"/>
    <x v="2"/>
    <n v="0.99705232300000002"/>
    <n v="1"/>
    <x v="4"/>
    <n v="1.4285714285714286"/>
    <n v="1.4402857142857144"/>
    <n v="5.7611428571428576"/>
    <s v="Abv"/>
  </r>
  <r>
    <s v="OtsLGRF23S"/>
    <s v="OtsLGRF23S_2277"/>
    <s v="C-02277"/>
    <d v="2023-08-28T00:00:00"/>
    <x v="0"/>
    <s v="F"/>
    <n v="810"/>
    <x v="9"/>
    <x v="1"/>
    <n v="1"/>
    <s v="3DD.003D7E4F35"/>
    <s v="NA"/>
    <s v="F"/>
    <x v="0"/>
    <s v="OtsLYON18S_1_2361"/>
    <s v="OtsLYON18S_1_2754"/>
    <x v="3"/>
    <x v="2"/>
    <x v="2"/>
    <s v="FALL"/>
    <n v="0.999999999999999"/>
    <x v="17"/>
    <n v="0.80551598400000002"/>
    <n v="1"/>
    <x v="0"/>
    <n v="1.4285714285714286"/>
    <n v="1.4402857142857144"/>
    <n v="5.7611428571428576"/>
    <s v="Blw"/>
  </r>
  <r>
    <s v="OtsLGRF23S"/>
    <s v="OtsLGRF23S_2278"/>
    <s v="C-02278"/>
    <d v="2023-08-28T00:00:00"/>
    <x v="0"/>
    <s v="M"/>
    <n v="850"/>
    <x v="14"/>
    <x v="1"/>
    <n v="1"/>
    <s v="3DD.003D7E4F48"/>
    <s v="NA"/>
    <s v="M"/>
    <x v="1"/>
    <s v="OtsLYON19S_1_0553"/>
    <s v="OtsLYON19S_1_0440"/>
    <x v="1"/>
    <x v="1"/>
    <x v="1"/>
    <s v="FALL"/>
    <n v="1"/>
    <x v="7"/>
    <n v="0.95971980899999998"/>
    <n v="1"/>
    <x v="2"/>
    <n v="1.4285714285714286"/>
    <n v="1.4402857142857144"/>
    <n v="5.7611428571428576"/>
    <s v="Blw"/>
  </r>
  <r>
    <s v="OtsLGRF23S"/>
    <s v="OtsLGRF23S_2282"/>
    <s v="C-02282"/>
    <d v="2023-08-28T00:00:00"/>
    <x v="0"/>
    <s v="M"/>
    <n v="520"/>
    <x v="48"/>
    <x v="1"/>
    <n v="1"/>
    <s v="NA"/>
    <s v="NA"/>
    <s v="M"/>
    <x v="1"/>
    <s v="OtsLYON21S_1_0683"/>
    <s v="OtsLYON21S_1_0227"/>
    <x v="7"/>
    <x v="4"/>
    <x v="4"/>
    <s v="FALL"/>
    <n v="0.999999999999998"/>
    <x v="3"/>
    <e v="#N/A"/>
    <n v="1"/>
    <x v="11"/>
    <n v="1.4285714285714286"/>
    <n v="1.4402857142857144"/>
    <n v="5.7611428571428576"/>
    <s v="Abv"/>
  </r>
  <r>
    <s v="OtsLGRF23S"/>
    <s v="OtsLGRF23S_2283"/>
    <s v="C-02283"/>
    <d v="2023-08-28T00:00:00"/>
    <x v="0"/>
    <s v="M"/>
    <n v="710"/>
    <x v="10"/>
    <x v="0"/>
    <s v="NA"/>
    <s v="3DD.003D7E4F0C"/>
    <s v="NA"/>
    <s v="M"/>
    <x v="1"/>
    <s v="OtsLYON19S_1_0530"/>
    <s v="OtsLYON19S_1_0349"/>
    <x v="1"/>
    <x v="1"/>
    <x v="1"/>
    <s v="FALL"/>
    <n v="1"/>
    <x v="3"/>
    <n v="0.95971980899999998"/>
    <n v="1"/>
    <x v="5"/>
    <n v="1.4285714285714286"/>
    <n v="1.4402857142857144"/>
    <n v="5.7611428571428576"/>
    <s v="Abv"/>
  </r>
  <r>
    <s v="OtsLGRF23S"/>
    <s v="OtsLGRF23S_2286"/>
    <s v="C-02286"/>
    <d v="2023-08-28T00:00:00"/>
    <x v="0"/>
    <s v="M"/>
    <n v="780"/>
    <x v="8"/>
    <x v="0"/>
    <s v="NA"/>
    <s v="3DD.003D7E4F53"/>
    <s v="NA"/>
    <s v="M"/>
    <x v="1"/>
    <s v="OtsLYON19S_1_1874"/>
    <s v="OtsLYON19S_1_1658"/>
    <x v="1"/>
    <x v="1"/>
    <x v="1"/>
    <s v="FALL"/>
    <n v="1"/>
    <x v="1"/>
    <n v="0.95971980899999998"/>
    <n v="1"/>
    <x v="0"/>
    <n v="1.4285714285714286"/>
    <n v="1.4402857142857144"/>
    <n v="5.7611428571428576"/>
    <s v="Abv"/>
  </r>
  <r>
    <s v="OtsLGRF23S"/>
    <s v="OtsLGRF23S_2288"/>
    <s v="C-02288"/>
    <d v="2023-08-28T00:00:00"/>
    <x v="0"/>
    <s v="F"/>
    <n v="710"/>
    <x v="10"/>
    <x v="0"/>
    <s v="NA"/>
    <s v="3DD.003D7E4F2E"/>
    <s v="NA"/>
    <s v="F"/>
    <x v="0"/>
    <s v="OtsLYON18S_1_2805"/>
    <s v="OtsLYON18S_1_2614"/>
    <x v="3"/>
    <x v="2"/>
    <x v="2"/>
    <s v="FALL"/>
    <n v="0.999999999999998"/>
    <x v="14"/>
    <n v="0.80551598400000002"/>
    <n v="1"/>
    <x v="5"/>
    <n v="1.4285714285714286"/>
    <n v="1.4402857142857144"/>
    <n v="5.7611428571428576"/>
    <s v="Blw"/>
  </r>
  <r>
    <s v="OtsLGRF23S"/>
    <s v="OtsLGRF23S_2291"/>
    <s v="C-02291"/>
    <d v="2023-08-28T00:00:00"/>
    <x v="0"/>
    <s v="M"/>
    <n v="850"/>
    <x v="14"/>
    <x v="0"/>
    <s v="NA"/>
    <s v="3DD.003D7E4F46"/>
    <s v="NA"/>
    <s v="M"/>
    <x v="1"/>
    <s v="NA"/>
    <s v="NA"/>
    <x v="0"/>
    <x v="0"/>
    <x v="0"/>
    <s v="FALL"/>
    <n v="0.999999999999999"/>
    <x v="0"/>
    <e v="#N/A"/>
    <n v="1"/>
    <x v="2"/>
    <n v="1.4285714285714286"/>
    <n v="1.4402857142857144"/>
    <n v="5.7611428571428576"/>
    <s v="Abv"/>
  </r>
  <r>
    <s v="OtsLGRF23S"/>
    <s v="OtsLGRF23S_2292"/>
    <s v="C-02292"/>
    <d v="2023-08-28T00:00:00"/>
    <x v="0"/>
    <s v="M"/>
    <n v="880"/>
    <x v="22"/>
    <x v="1"/>
    <n v="1"/>
    <s v="3DD.003D7E4F51"/>
    <s v="NA"/>
    <s v="M"/>
    <x v="1"/>
    <s v="OtsNPFH18S_1_4354"/>
    <s v="OtsNPFH18S_1_4086"/>
    <x v="6"/>
    <x v="2"/>
    <x v="2"/>
    <s v="FALL"/>
    <n v="1"/>
    <x v="2"/>
    <n v="0.96828396500000002"/>
    <n v="1"/>
    <x v="4"/>
    <n v="1.4285714285714286"/>
    <n v="1.4402857142857144"/>
    <n v="5.7611428571428576"/>
    <s v="Abv"/>
  </r>
  <r>
    <s v="OtsLGRF23S"/>
    <s v="OtsLGRF23S_2293"/>
    <s v="C-02293"/>
    <d v="2023-08-28T00:00:00"/>
    <x v="0"/>
    <s v="F"/>
    <n v="760"/>
    <x v="6"/>
    <x v="0"/>
    <s v="NA"/>
    <s v="3DD.003D7E4F11"/>
    <s v="NA"/>
    <s v="F"/>
    <x v="0"/>
    <s v="OtsLYON19S_1_1877"/>
    <s v="OtsLYON19S_1_1651"/>
    <x v="1"/>
    <x v="1"/>
    <x v="1"/>
    <s v="FALL"/>
    <n v="0.999999999999998"/>
    <x v="1"/>
    <n v="0.95971980899999998"/>
    <n v="1"/>
    <x v="1"/>
    <n v="1.4285714285714286"/>
    <n v="1.4402857142857144"/>
    <n v="5.7611428571428576"/>
    <s v="Abv"/>
  </r>
  <r>
    <s v="OtsLGRF23S"/>
    <s v="OtsLGRF23S_2294"/>
    <s v="C-02294"/>
    <d v="2023-08-28T00:00:00"/>
    <x v="0"/>
    <s v="M"/>
    <n v="820"/>
    <x v="19"/>
    <x v="1"/>
    <n v="1"/>
    <s v="3DD.003D7E4F05"/>
    <s v="NA"/>
    <s v="M"/>
    <x v="1"/>
    <s v="OtsLYON19S_1_0552"/>
    <s v="OtsLYON19S_1_0437"/>
    <x v="1"/>
    <x v="1"/>
    <x v="1"/>
    <s v="FALL"/>
    <n v="1"/>
    <x v="7"/>
    <n v="0.95971980899999998"/>
    <n v="1"/>
    <x v="0"/>
    <n v="1.4285714285714286"/>
    <n v="1.4402857142857144"/>
    <n v="5.7611428571428576"/>
    <s v="Blw"/>
  </r>
  <r>
    <s v="OtsLGRF23S"/>
    <s v="OtsLGRF23S_2295"/>
    <s v="C-02295"/>
    <d v="2023-08-28T00:00:00"/>
    <x v="0"/>
    <s v="F"/>
    <n v="780"/>
    <x v="8"/>
    <x v="0"/>
    <s v="NA"/>
    <s v="3DD.003D7E4F41"/>
    <s v="NA"/>
    <s v="F"/>
    <x v="0"/>
    <s v="NA"/>
    <s v="NA"/>
    <x v="0"/>
    <x v="0"/>
    <x v="0"/>
    <s v="FALL"/>
    <n v="1"/>
    <x v="0"/>
    <e v="#N/A"/>
    <n v="1"/>
    <x v="0"/>
    <n v="1.4285714285714286"/>
    <n v="1.4402857142857144"/>
    <n v="5.7611428571428576"/>
    <s v="Abv"/>
  </r>
  <r>
    <s v="OtsLGRF23S"/>
    <s v="OtsLGRF23S_2296"/>
    <s v="C-02296"/>
    <d v="2023-08-28T00:00:00"/>
    <x v="0"/>
    <s v="F"/>
    <n v="780"/>
    <x v="8"/>
    <x v="0"/>
    <s v="NA"/>
    <s v="3DD.003D7E4F38"/>
    <s v="NA"/>
    <s v="F"/>
    <x v="0"/>
    <s v="OtsNPFH19S_1_2328"/>
    <s v="OtsNPFH19S_1_2051"/>
    <x v="2"/>
    <x v="1"/>
    <x v="1"/>
    <s v="FALL"/>
    <n v="0.999999999999999"/>
    <x v="10"/>
    <n v="0.99705232300000002"/>
    <n v="1"/>
    <x v="0"/>
    <n v="1.4285714285714286"/>
    <n v="1.4402857142857144"/>
    <n v="5.7611428571428576"/>
    <s v="Abv"/>
  </r>
  <r>
    <s v="OtsLGRF23S"/>
    <s v="OtsLGRF23S_2297"/>
    <s v="C-02297"/>
    <d v="2023-08-28T00:00:00"/>
    <x v="0"/>
    <s v="M"/>
    <n v="710"/>
    <x v="10"/>
    <x v="0"/>
    <s v="NA"/>
    <s v="3DD.003D7E4F37"/>
    <s v="NA"/>
    <s v="M"/>
    <x v="1"/>
    <s v="OtsLYON19S_1_0572"/>
    <s v="OtsLYON19S_1_0487"/>
    <x v="1"/>
    <x v="1"/>
    <x v="1"/>
    <s v="FALL"/>
    <n v="0.999999999999995"/>
    <x v="7"/>
    <n v="0.95971980899999998"/>
    <n v="1"/>
    <x v="5"/>
    <n v="1.4285714285714286"/>
    <n v="1.4402857142857144"/>
    <n v="5.7611428571428576"/>
    <s v="Blw"/>
  </r>
  <r>
    <s v="OtsLGRF23S"/>
    <s v="OtsLGRF23S_2302"/>
    <s v="C-02302"/>
    <d v="2023-08-28T00:00:00"/>
    <x v="0"/>
    <s v="M"/>
    <n v="380"/>
    <x v="53"/>
    <x v="0"/>
    <s v="NA"/>
    <s v="NA"/>
    <s v="NA"/>
    <s v="M"/>
    <x v="1"/>
    <s v="NA"/>
    <s v="NA"/>
    <x v="0"/>
    <x v="0"/>
    <x v="0"/>
    <s v="FALL"/>
    <n v="0.999999999999995"/>
    <x v="0"/>
    <e v="#N/A"/>
    <n v="1"/>
    <x v="12"/>
    <n v="1.4285714285714286"/>
    <n v="1.4402857142857144"/>
    <n v="5.7611428571428576"/>
    <s v="Abv"/>
  </r>
  <r>
    <s v="OtsLGRF23S"/>
    <s v="OtsLGRF23S_2303"/>
    <s v="C-02303"/>
    <d v="2023-08-28T00:00:00"/>
    <x v="0"/>
    <s v="F"/>
    <n v="740"/>
    <x v="12"/>
    <x v="0"/>
    <s v="NA"/>
    <s v="3DD.003D7E4F15"/>
    <s v="NA"/>
    <s v="F"/>
    <x v="0"/>
    <s v="NA"/>
    <s v="NA"/>
    <x v="0"/>
    <x v="0"/>
    <x v="0"/>
    <s v="FALL"/>
    <n v="0.999999999999998"/>
    <x v="0"/>
    <e v="#N/A"/>
    <n v="1"/>
    <x v="1"/>
    <n v="1.4285714285714286"/>
    <n v="1.4402857142857144"/>
    <n v="5.7611428571428576"/>
    <s v="Abv"/>
  </r>
  <r>
    <s v="OtsLGRF23S"/>
    <s v="OtsLGRF23S_2305"/>
    <s v="C-02305"/>
    <d v="2023-08-28T00:00:00"/>
    <x v="0"/>
    <s v="F"/>
    <n v="750"/>
    <x v="1"/>
    <x v="0"/>
    <s v="NA"/>
    <s v="3DD.003D7E4F5A"/>
    <s v="NA"/>
    <s v="F"/>
    <x v="0"/>
    <s v="OtsLYON19S_1_0514"/>
    <s v="OtsLYON19S_1_0327"/>
    <x v="1"/>
    <x v="1"/>
    <x v="1"/>
    <s v="FALL"/>
    <n v="1"/>
    <x v="3"/>
    <n v="0.95971980899999998"/>
    <n v="1"/>
    <x v="1"/>
    <n v="1.4285714285714286"/>
    <n v="1.4402857142857144"/>
    <n v="5.7611428571428576"/>
    <s v="Abv"/>
  </r>
  <r>
    <s v="OtsLGRF23S"/>
    <s v="OtsLGRF23S_2306"/>
    <s v="C-02306"/>
    <d v="2023-08-28T00:00:00"/>
    <x v="0"/>
    <s v="F"/>
    <n v="790"/>
    <x v="0"/>
    <x v="0"/>
    <s v="NA"/>
    <s v="3DD.003D7E4F02"/>
    <s v="NA"/>
    <s v="F"/>
    <x v="0"/>
    <s v="OtsLYON19S_1_0121"/>
    <s v="OtsLYON19S_1_0036"/>
    <x v="1"/>
    <x v="1"/>
    <x v="1"/>
    <s v="FALL"/>
    <n v="1"/>
    <x v="4"/>
    <n v="0.95971980899999998"/>
    <n v="1"/>
    <x v="0"/>
    <n v="1.4285714285714286"/>
    <n v="1.4402857142857144"/>
    <n v="5.7611428571428576"/>
    <s v="Abv"/>
  </r>
  <r>
    <s v="OtsLGRF23S"/>
    <s v="OtsLGRF23S_2307"/>
    <s v="C-02307"/>
    <d v="2023-08-28T00:00:00"/>
    <x v="0"/>
    <s v="F"/>
    <n v="770"/>
    <x v="2"/>
    <x v="0"/>
    <s v="NA"/>
    <s v="3DD.003D7E4F62"/>
    <s v="NA"/>
    <s v="F"/>
    <x v="0"/>
    <s v="OtsLYON19S_1_1810"/>
    <s v="OtsLYON19S_1_1520"/>
    <x v="1"/>
    <x v="1"/>
    <x v="1"/>
    <s v="FALL"/>
    <n v="1"/>
    <x v="1"/>
    <n v="0.95971980899999998"/>
    <n v="1"/>
    <x v="1"/>
    <n v="1.4285714285714286"/>
    <n v="1.4402857142857144"/>
    <n v="5.7611428571428576"/>
    <s v="Abv"/>
  </r>
  <r>
    <s v="OtsLGRF23S"/>
    <s v="OtsLGRF23S_2308"/>
    <s v="C-02308"/>
    <d v="2023-08-28T00:00:00"/>
    <x v="0"/>
    <s v="M"/>
    <n v="800"/>
    <x v="4"/>
    <x v="1"/>
    <n v="1"/>
    <s v="3DD.003D7E4F4E"/>
    <s v="NA"/>
    <s v="M"/>
    <x v="1"/>
    <s v="NA"/>
    <s v="NA"/>
    <x v="0"/>
    <x v="0"/>
    <x v="0"/>
    <s v="FALL"/>
    <n v="1"/>
    <x v="8"/>
    <e v="#N/A"/>
    <n v="1"/>
    <x v="0"/>
    <n v="1.4285714285714286"/>
    <n v="1.4402857142857144"/>
    <n v="5.7611428571428576"/>
    <s v="Abv"/>
  </r>
  <r>
    <s v="OtsLGRF23S"/>
    <s v="OtsLGRF23S_2309"/>
    <s v="C-02309"/>
    <d v="2023-08-28T00:00:00"/>
    <x v="0"/>
    <s v="F"/>
    <n v="820"/>
    <x v="19"/>
    <x v="1"/>
    <n v="1"/>
    <s v="3DD.003D7E4F17"/>
    <s v="NA"/>
    <s v="F"/>
    <x v="0"/>
    <s v="NA"/>
    <s v="NA"/>
    <x v="0"/>
    <x v="0"/>
    <x v="0"/>
    <s v="FALL"/>
    <n v="1"/>
    <x v="8"/>
    <e v="#N/A"/>
    <n v="1"/>
    <x v="0"/>
    <n v="1.4285714285714286"/>
    <n v="1.4402857142857144"/>
    <n v="5.7611428571428576"/>
    <s v="Abv"/>
  </r>
  <r>
    <s v="OtsLGRF23S"/>
    <s v="OtsLGRF23S_2310"/>
    <s v="C-02310"/>
    <d v="2023-08-28T00:00:00"/>
    <x v="0"/>
    <s v="F"/>
    <n v="790"/>
    <x v="0"/>
    <x v="0"/>
    <s v="NA"/>
    <s v="3DD.003D7E4F3E"/>
    <s v="NA"/>
    <s v="F"/>
    <x v="0"/>
    <s v="OtsLYON19S_1_0719"/>
    <s v="OtsLYON19S_1_0815"/>
    <x v="1"/>
    <x v="1"/>
    <x v="1"/>
    <s v="FALL"/>
    <n v="1"/>
    <x v="6"/>
    <n v="0.95971980899999998"/>
    <n v="1"/>
    <x v="0"/>
    <n v="1.4285714285714286"/>
    <n v="1.4402857142857144"/>
    <n v="5.7611428571428576"/>
    <s v="Abv"/>
  </r>
  <r>
    <s v="OtsLGRF23S"/>
    <s v="OtsLGRF23S_2312"/>
    <s v="C-02312"/>
    <d v="2023-08-28T00:00:00"/>
    <x v="0"/>
    <s v="F"/>
    <n v="720"/>
    <x v="17"/>
    <x v="1"/>
    <n v="1"/>
    <s v="NA"/>
    <s v="NA"/>
    <s v="F"/>
    <x v="0"/>
    <s v="OtsLYON19S_1_1319"/>
    <s v="OtsLYON19S_1_1243"/>
    <x v="1"/>
    <x v="1"/>
    <x v="1"/>
    <s v="FALL"/>
    <n v="1"/>
    <x v="12"/>
    <n v="0.95971980899999998"/>
    <n v="1"/>
    <x v="5"/>
    <n v="1.4285714285714286"/>
    <n v="1.4402857142857144"/>
    <n v="5.7611428571428576"/>
    <s v="Abv"/>
  </r>
  <r>
    <s v="OtsLGRF23S"/>
    <s v="OtsLGRF23S_2314"/>
    <s v="C-02314"/>
    <d v="2023-08-28T00:00:00"/>
    <x v="0"/>
    <s v="M"/>
    <n v="770"/>
    <x v="2"/>
    <x v="0"/>
    <s v="NA"/>
    <s v="3DD.003D7E4F2F"/>
    <s v="NA"/>
    <s v="M"/>
    <x v="1"/>
    <s v="OtsLYON19S_1_1803"/>
    <s v="OtsLYON19S_1_1509"/>
    <x v="1"/>
    <x v="1"/>
    <x v="1"/>
    <s v="FALL"/>
    <n v="0.999999999999998"/>
    <x v="1"/>
    <n v="0.95971980899999998"/>
    <n v="1"/>
    <x v="1"/>
    <n v="1.4285714285714286"/>
    <n v="1.4402857142857144"/>
    <n v="5.7611428571428576"/>
    <s v="Abv"/>
  </r>
  <r>
    <s v="OtsLGRF23S"/>
    <s v="OtsLGRF23S_2316"/>
    <s v="C-02316"/>
    <d v="2023-08-28T00:00:00"/>
    <x v="0"/>
    <s v="F"/>
    <n v="810"/>
    <x v="9"/>
    <x v="0"/>
    <s v="NA"/>
    <s v="3DD.003D7E4F1D"/>
    <s v="NA"/>
    <s v="F"/>
    <x v="0"/>
    <s v="OtsLYON19S_1_0131"/>
    <s v="OtsLYON19S_1_0083"/>
    <x v="1"/>
    <x v="1"/>
    <x v="1"/>
    <s v="FALL"/>
    <n v="0.999999999999999"/>
    <x v="4"/>
    <n v="0.95971980899999998"/>
    <n v="1"/>
    <x v="0"/>
    <n v="1.4285714285714286"/>
    <n v="1.4402857142857144"/>
    <n v="5.7611428571428576"/>
    <s v="Abv"/>
  </r>
  <r>
    <s v="OtsLGRF23S"/>
    <s v="OtsLGRF23S_2319"/>
    <s v="C-02319"/>
    <d v="2023-08-28T00:00:00"/>
    <x v="0"/>
    <s v="M"/>
    <n v="710"/>
    <x v="10"/>
    <x v="0"/>
    <s v="NA"/>
    <s v="3DD.003D7E4F13"/>
    <s v="NA"/>
    <s v="M"/>
    <x v="1"/>
    <s v="OtsLYON19S_1_0514"/>
    <s v="OtsLYON19S_1_0328"/>
    <x v="1"/>
    <x v="1"/>
    <x v="1"/>
    <s v="FALL"/>
    <n v="1"/>
    <x v="3"/>
    <n v="0.95971980899999998"/>
    <n v="1"/>
    <x v="5"/>
    <n v="1.4285714285714286"/>
    <n v="1.4402857142857144"/>
    <n v="5.7611428571428576"/>
    <s v="Abv"/>
  </r>
  <r>
    <s v="OtsLGRF23S"/>
    <s v="OtsLGRF23S_2321"/>
    <s v="C-02321"/>
    <d v="2023-08-28T00:00:00"/>
    <x v="0"/>
    <s v="F"/>
    <n v="850"/>
    <x v="14"/>
    <x v="1"/>
    <n v="1"/>
    <s v="3DD.003D7E4F3F"/>
    <s v="NA"/>
    <s v="M"/>
    <x v="1"/>
    <s v="OtsLYON19S_1_0536"/>
    <s v="OtsLYON19S_1_0388"/>
    <x v="1"/>
    <x v="1"/>
    <x v="1"/>
    <s v="FALL"/>
    <n v="0.999999999999996"/>
    <x v="7"/>
    <n v="0.95971980899999998"/>
    <n v="1"/>
    <x v="2"/>
    <n v="1.4285714285714286"/>
    <n v="1.4402857142857144"/>
    <n v="5.7611428571428576"/>
    <s v="Blw"/>
  </r>
  <r>
    <s v="OtsLGRF23S"/>
    <s v="OtsLGRF23S_2322"/>
    <s v="C-02322"/>
    <d v="2023-08-28T00:00:00"/>
    <x v="0"/>
    <s v="F"/>
    <n v="780"/>
    <x v="8"/>
    <x v="0"/>
    <s v="NA"/>
    <s v="3DD.003D7E4F33"/>
    <s v="NA"/>
    <s v="F"/>
    <x v="0"/>
    <s v="OtsLYON19S_1_0572"/>
    <s v="OtsLYON19S_1_0487"/>
    <x v="1"/>
    <x v="1"/>
    <x v="1"/>
    <s v="FALL"/>
    <n v="0.999999999999996"/>
    <x v="7"/>
    <n v="0.95971980899999998"/>
    <n v="1"/>
    <x v="0"/>
    <n v="1.4285714285714286"/>
    <n v="1.4402857142857144"/>
    <n v="5.7611428571428576"/>
    <s v="Blw"/>
  </r>
  <r>
    <s v="OtsLGRF23S"/>
    <s v="OtsLGRF23S_2323"/>
    <s v="C-02323"/>
    <d v="2023-08-28T00:00:00"/>
    <x v="0"/>
    <s v="M"/>
    <n v="700"/>
    <x v="13"/>
    <x v="0"/>
    <s v="NA"/>
    <s v="3DD.003D7E4F09"/>
    <s v="NA"/>
    <s v="M"/>
    <x v="1"/>
    <s v="NA"/>
    <s v="NA"/>
    <x v="0"/>
    <x v="0"/>
    <x v="0"/>
    <s v="FALL"/>
    <n v="1"/>
    <x v="0"/>
    <e v="#N/A"/>
    <n v="1"/>
    <x v="5"/>
    <n v="1.4285714285714286"/>
    <n v="1.4402857142857144"/>
    <n v="5.7611428571428576"/>
    <s v="Abv"/>
  </r>
  <r>
    <s v="OtsLGRF23S"/>
    <s v="OtsLGRF23S_2324"/>
    <s v="C-02324"/>
    <d v="2023-08-28T00:00:00"/>
    <x v="0"/>
    <s v="F"/>
    <n v="740"/>
    <x v="12"/>
    <x v="0"/>
    <s v="NA"/>
    <s v="3DD.003D7E4A33"/>
    <s v="NA"/>
    <s v="F"/>
    <x v="0"/>
    <s v="NA"/>
    <s v="NA"/>
    <x v="0"/>
    <x v="0"/>
    <x v="0"/>
    <s v="FALL"/>
    <n v="1"/>
    <x v="0"/>
    <e v="#N/A"/>
    <n v="1"/>
    <x v="1"/>
    <n v="1.4285714285714286"/>
    <n v="1.4402857142857144"/>
    <n v="5.7611428571428576"/>
    <s v="Abv"/>
  </r>
  <r>
    <s v="OtsLGRF23S"/>
    <s v="OtsLGRF23S_2326"/>
    <s v="C-02326"/>
    <d v="2023-08-28T00:00:00"/>
    <x v="0"/>
    <s v="M"/>
    <n v="800"/>
    <x v="4"/>
    <x v="0"/>
    <s v="NA"/>
    <s v="3DD.003D7E4A3A"/>
    <s v="NA"/>
    <s v="M"/>
    <x v="1"/>
    <s v="NA"/>
    <s v="NA"/>
    <x v="0"/>
    <x v="0"/>
    <x v="0"/>
    <s v="FALL"/>
    <n v="1"/>
    <x v="0"/>
    <e v="#N/A"/>
    <n v="1"/>
    <x v="0"/>
    <n v="1.4285714285714286"/>
    <n v="1.4402857142857144"/>
    <n v="5.7611428571428576"/>
    <s v="Abv"/>
  </r>
  <r>
    <s v="OtsLGRF23S"/>
    <s v="OtsLGRF23S_2327"/>
    <s v="C-02327"/>
    <d v="2023-08-28T00:00:00"/>
    <x v="0"/>
    <s v="F"/>
    <n v="740"/>
    <x v="12"/>
    <x v="0"/>
    <s v="NA"/>
    <s v="3DD.003D7E49F2"/>
    <s v="NA"/>
    <s v="F"/>
    <x v="0"/>
    <s v="OtsLYON19S_1_0720"/>
    <s v="OtsLYON19S_1_0906"/>
    <x v="1"/>
    <x v="1"/>
    <x v="1"/>
    <s v="FALL"/>
    <n v="0.999999999999998"/>
    <x v="6"/>
    <n v="0.95971980899999998"/>
    <n v="1"/>
    <x v="1"/>
    <n v="1.4285714285714286"/>
    <n v="1.4402857142857144"/>
    <n v="5.7611428571428576"/>
    <s v="Abv"/>
  </r>
  <r>
    <s v="OtsLGRF23S"/>
    <s v="OtsLGRF23S_2328"/>
    <s v="C-02328"/>
    <d v="2023-08-28T00:00:00"/>
    <x v="0"/>
    <s v="F"/>
    <n v="810"/>
    <x v="9"/>
    <x v="1"/>
    <n v="1"/>
    <s v="3DD.003D7E4A1E"/>
    <s v="NA"/>
    <s v="F"/>
    <x v="0"/>
    <s v="OtsLYON18S_1_1002"/>
    <s v="OtsLYON18S_1_1143"/>
    <x v="3"/>
    <x v="2"/>
    <x v="2"/>
    <s v="FALL"/>
    <n v="0.999999999999999"/>
    <x v="16"/>
    <n v="0.80551598400000002"/>
    <n v="1"/>
    <x v="0"/>
    <n v="1.4285714285714286"/>
    <n v="1.4402857142857144"/>
    <n v="5.7611428571428576"/>
    <s v="Abv"/>
  </r>
  <r>
    <s v="OtsLGRF23S"/>
    <s v="OtsLGRF23S_2329"/>
    <s v="C-02329"/>
    <d v="2023-08-28T00:00:00"/>
    <x v="0"/>
    <s v="F"/>
    <n v="840"/>
    <x v="18"/>
    <x v="1"/>
    <n v="1"/>
    <s v="3DD.003D7E4A22"/>
    <s v="NA"/>
    <s v="F"/>
    <x v="0"/>
    <s v="OtsLYON18S_1_0129"/>
    <s v="OtsLYON18S_1_0249"/>
    <x v="3"/>
    <x v="2"/>
    <x v="2"/>
    <s v="FALL"/>
    <n v="1"/>
    <x v="3"/>
    <n v="0.80551598400000002"/>
    <n v="1"/>
    <x v="2"/>
    <n v="1.4285714285714286"/>
    <n v="1.4402857142857144"/>
    <n v="5.7611428571428576"/>
    <s v="Abv"/>
  </r>
  <r>
    <s v="OtsLGRF23S"/>
    <s v="OtsLGRF23S_2332"/>
    <s v="C-02332"/>
    <d v="2023-08-28T00:00:00"/>
    <x v="0"/>
    <s v="F"/>
    <n v="780"/>
    <x v="8"/>
    <x v="0"/>
    <s v="NA"/>
    <s v="3DD.003D7E4A2B"/>
    <s v="NA"/>
    <s v="F"/>
    <x v="0"/>
    <s v="OtsLYON19S_1_1102"/>
    <s v="OtsLYON19S_1_0910"/>
    <x v="1"/>
    <x v="1"/>
    <x v="1"/>
    <s v="FALL"/>
    <n v="1"/>
    <x v="6"/>
    <n v="0.95971980899999998"/>
    <n v="1"/>
    <x v="0"/>
    <n v="1.4285714285714286"/>
    <n v="1.4402857142857144"/>
    <n v="5.7611428571428576"/>
    <s v="Abv"/>
  </r>
  <r>
    <s v="OtsLGRF23S"/>
    <s v="OtsLGRF23S_2333"/>
    <s v="C-02333"/>
    <d v="2023-08-28T00:00:00"/>
    <x v="0"/>
    <s v="M"/>
    <n v="860"/>
    <x v="27"/>
    <x v="1"/>
    <n v="1"/>
    <s v="3DD.003D7E4A4A"/>
    <s v="NA"/>
    <s v="M"/>
    <x v="1"/>
    <s v="OtsLYON19S_1_0536"/>
    <s v="OtsLYON19S_1_0390"/>
    <x v="1"/>
    <x v="1"/>
    <x v="1"/>
    <s v="FALL"/>
    <n v="1.00000000000001"/>
    <x v="7"/>
    <n v="0.95971980899999998"/>
    <n v="1"/>
    <x v="2"/>
    <n v="1.4285714285714286"/>
    <n v="1.4402857142857144"/>
    <n v="5.7611428571428576"/>
    <s v="Blw"/>
  </r>
  <r>
    <s v="OtsLGRF23S"/>
    <s v="OtsLGRF23S_2340"/>
    <s v="C-02340"/>
    <d v="2023-08-28T00:00:00"/>
    <x v="0"/>
    <s v="F"/>
    <n v="740"/>
    <x v="12"/>
    <x v="0"/>
    <s v="NA"/>
    <s v="3DD.003D7E4A42"/>
    <s v="This individual failed to genotype"/>
    <s v="U"/>
    <x v="0"/>
    <s v="NG"/>
    <s v="NG"/>
    <x v="4"/>
    <x v="0"/>
    <x v="0"/>
    <s v="NA"/>
    <s v="NA"/>
    <x v="5"/>
    <e v="#N/A"/>
    <n v="1"/>
    <x v="1"/>
    <n v="1.4285714285714286"/>
    <n v="1.4402857142857144"/>
    <n v="5.7611428571428576"/>
    <s v="Abv"/>
  </r>
  <r>
    <s v="OtsLGRF23S"/>
    <s v="OtsLGRF23S_2342"/>
    <s v="C-02342"/>
    <d v="2023-08-28T00:00:00"/>
    <x v="0"/>
    <s v="F"/>
    <n v="690"/>
    <x v="30"/>
    <x v="0"/>
    <s v="NA"/>
    <s v="NA"/>
    <s v="NA"/>
    <s v="F"/>
    <x v="0"/>
    <s v="OtsLYON20S_1_0242"/>
    <s v="OtsLYON20S_1_0101"/>
    <x v="5"/>
    <x v="3"/>
    <x v="3"/>
    <s v="FALL"/>
    <n v="1"/>
    <x v="4"/>
    <n v="0.98961045999999997"/>
    <n v="1"/>
    <x v="5"/>
    <n v="1.4285714285714286"/>
    <n v="1.4402857142857144"/>
    <n v="5.7611428571428576"/>
    <s v="Abv"/>
  </r>
  <r>
    <s v="OtsLGRF23S"/>
    <s v="OtsLGRF23S_2343"/>
    <s v="C-02343"/>
    <d v="2023-08-28T00:00:00"/>
    <x v="0"/>
    <s v="M"/>
    <n v="740"/>
    <x v="12"/>
    <x v="0"/>
    <s v="NA"/>
    <s v="3DD.003D7E4A15"/>
    <s v="NA"/>
    <s v="M"/>
    <x v="1"/>
    <s v="OtsLYON19S_1_0719"/>
    <s v="OtsLYON19S_1_0815"/>
    <x v="1"/>
    <x v="1"/>
    <x v="1"/>
    <s v="FALL"/>
    <n v="1"/>
    <x v="6"/>
    <n v="0.95971980899999998"/>
    <n v="1"/>
    <x v="1"/>
    <n v="1.4285714285714286"/>
    <n v="1.4402857142857144"/>
    <n v="5.7611428571428576"/>
    <s v="Abv"/>
  </r>
  <r>
    <s v="OtsLGRF23S"/>
    <s v="OtsLGRF23S_2348"/>
    <s v="C-02348"/>
    <d v="2023-08-29T00:00:00"/>
    <x v="0"/>
    <s v="M"/>
    <n v="700"/>
    <x v="13"/>
    <x v="0"/>
    <s v="NA"/>
    <s v="3DD.003E2BF1AE"/>
    <s v="NA"/>
    <s v="M"/>
    <x v="1"/>
    <s v="OtsNPFH19S_1_2339"/>
    <s v="OtsNPFH19S_1_2059"/>
    <x v="2"/>
    <x v="1"/>
    <x v="1"/>
    <s v="FALL"/>
    <n v="0.999999999999998"/>
    <x v="10"/>
    <n v="0.99705232300000002"/>
    <n v="1"/>
    <x v="5"/>
    <n v="1.4285714285714286"/>
    <n v="1.4402857142857144"/>
    <n v="5.7611428571428576"/>
    <s v="Abv"/>
  </r>
  <r>
    <s v="OtsLGRF23S"/>
    <s v="OtsLGRF23S_2349"/>
    <s v="C-02349"/>
    <d v="2023-08-29T00:00:00"/>
    <x v="0"/>
    <s v="M"/>
    <n v="710"/>
    <x v="10"/>
    <x v="0"/>
    <s v="NA"/>
    <s v="3DD.003D7E49ED"/>
    <s v="NA"/>
    <s v="M"/>
    <x v="1"/>
    <s v="OtsLYON19S_1_0135"/>
    <s v="OtsLYON19S_1_0094"/>
    <x v="1"/>
    <x v="1"/>
    <x v="1"/>
    <s v="FALL"/>
    <n v="1"/>
    <x v="4"/>
    <n v="0.95971980899999998"/>
    <n v="1"/>
    <x v="5"/>
    <n v="1.4285714285714286"/>
    <n v="1.4402857142857144"/>
    <n v="5.7611428571428576"/>
    <s v="Abv"/>
  </r>
  <r>
    <s v="OtsLGRF23S"/>
    <s v="OtsLGRF23S_2352"/>
    <s v="C-02352"/>
    <d v="2023-08-29T00:00:00"/>
    <x v="0"/>
    <s v="M"/>
    <n v="710"/>
    <x v="10"/>
    <x v="0"/>
    <s v="NA"/>
    <s v="3DD.003D7E4A26"/>
    <s v="NA"/>
    <s v="M"/>
    <x v="1"/>
    <s v="OtsLYON19S_1_0522"/>
    <s v="OtsLYON19S_1_0345"/>
    <x v="1"/>
    <x v="1"/>
    <x v="1"/>
    <s v="FALL"/>
    <n v="0.999999999999997"/>
    <x v="3"/>
    <n v="0.95971980899999998"/>
    <n v="1"/>
    <x v="5"/>
    <n v="1.4285714285714286"/>
    <n v="1.4402857142857144"/>
    <n v="5.7611428571428576"/>
    <s v="Abv"/>
  </r>
  <r>
    <s v="OtsLGRF23S"/>
    <s v="OtsLGRF23S_2353"/>
    <s v="C-02353"/>
    <d v="2023-08-29T00:00:00"/>
    <x v="0"/>
    <s v="M"/>
    <n v="710"/>
    <x v="10"/>
    <x v="0"/>
    <s v="NA"/>
    <s v="3DD.003D7E4A12"/>
    <s v="NA"/>
    <s v="M"/>
    <x v="1"/>
    <s v="OtsLYON19S_1_0519"/>
    <s v="OtsLYON19S_1_0332"/>
    <x v="1"/>
    <x v="1"/>
    <x v="1"/>
    <s v="FALL"/>
    <n v="1"/>
    <x v="3"/>
    <n v="0.95971980899999998"/>
    <n v="1"/>
    <x v="5"/>
    <n v="1.4285714285714286"/>
    <n v="1.4402857142857144"/>
    <n v="5.7611428571428576"/>
    <s v="Abv"/>
  </r>
  <r>
    <s v="OtsLGRF23S"/>
    <s v="OtsLGRF23S_2354"/>
    <s v="C-02354"/>
    <d v="2023-08-29T00:00:00"/>
    <x v="0"/>
    <s v="F"/>
    <n v="740"/>
    <x v="12"/>
    <x v="0"/>
    <s v="NA"/>
    <s v="3DD.003D7E49F1"/>
    <s v="NA"/>
    <s v="F"/>
    <x v="0"/>
    <s v="OtsLYON19S_1_0125"/>
    <s v="OtsLYON19S_1_0058"/>
    <x v="1"/>
    <x v="1"/>
    <x v="1"/>
    <s v="FALL"/>
    <n v="1"/>
    <x v="4"/>
    <n v="0.95971980899999998"/>
    <n v="1"/>
    <x v="1"/>
    <n v="1.4285714285714286"/>
    <n v="1.4402857142857144"/>
    <n v="5.7611428571428576"/>
    <s v="Abv"/>
  </r>
  <r>
    <s v="OtsLGRF23S"/>
    <s v="OtsLGRF23S_2355"/>
    <s v="C-02355"/>
    <d v="2023-08-29T00:00:00"/>
    <x v="0"/>
    <s v="F"/>
    <n v="800"/>
    <x v="4"/>
    <x v="0"/>
    <s v="NA"/>
    <s v="3DD.003D7E4A34"/>
    <s v="NA"/>
    <s v="F"/>
    <x v="0"/>
    <s v="OtsLYON19S_1_1870"/>
    <s v="OtsLYON19S_1_1636"/>
    <x v="1"/>
    <x v="1"/>
    <x v="1"/>
    <s v="FALL"/>
    <n v="1"/>
    <x v="1"/>
    <n v="0.95971980899999998"/>
    <n v="1"/>
    <x v="0"/>
    <n v="1.4285714285714286"/>
    <n v="1.4402857142857144"/>
    <n v="5.7611428571428576"/>
    <s v="Abv"/>
  </r>
  <r>
    <s v="OtsLGRF23S"/>
    <s v="OtsLGRF23S_2356"/>
    <s v="C-02356"/>
    <d v="2023-08-29T00:00:00"/>
    <x v="0"/>
    <s v="F"/>
    <n v="810"/>
    <x v="9"/>
    <x v="0"/>
    <s v="NA"/>
    <s v="3DD.003D7E4A19"/>
    <s v="NA"/>
    <s v="F"/>
    <x v="0"/>
    <s v="OtsLYON19S_1_0541"/>
    <s v="OtsLYON19S_1_0404"/>
    <x v="1"/>
    <x v="1"/>
    <x v="1"/>
    <s v="FALL"/>
    <n v="0.999999999999996"/>
    <x v="7"/>
    <n v="0.95971980899999998"/>
    <n v="1"/>
    <x v="0"/>
    <n v="1.4285714285714286"/>
    <n v="1.4402857142857144"/>
    <n v="5.7611428571428576"/>
    <s v="Blw"/>
  </r>
  <r>
    <s v="OtsLGRF23S"/>
    <s v="OtsLGRF23S_2357"/>
    <s v="C-02357"/>
    <d v="2023-08-29T00:00:00"/>
    <x v="0"/>
    <s v="F"/>
    <n v="800"/>
    <x v="4"/>
    <x v="0"/>
    <s v="NA"/>
    <s v="3DD.003D7E4A48"/>
    <s v="NA"/>
    <s v="F"/>
    <x v="0"/>
    <s v="OtsNPFH19S_1_3349"/>
    <s v="OtsNPFH19S_1_3107"/>
    <x v="2"/>
    <x v="1"/>
    <x v="1"/>
    <s v="FALL"/>
    <n v="0.999999999999996"/>
    <x v="13"/>
    <n v="0.99705232300000002"/>
    <n v="1"/>
    <x v="0"/>
    <n v="1.4285714285714286"/>
    <n v="1.4402857142857144"/>
    <n v="5.7611428571428576"/>
    <s v="Abv"/>
  </r>
  <r>
    <s v="OtsLGRF23S"/>
    <s v="OtsLGRF23S_2362"/>
    <s v="C-02362"/>
    <d v="2023-08-29T00:00:00"/>
    <x v="0"/>
    <s v="M"/>
    <n v="660"/>
    <x v="33"/>
    <x v="0"/>
    <s v="NA"/>
    <s v="NA"/>
    <s v="NA"/>
    <s v="M"/>
    <x v="1"/>
    <s v="OtsLYON19S_1_0140"/>
    <s v="OtsLYON19S_1_0099"/>
    <x v="1"/>
    <x v="1"/>
    <x v="1"/>
    <s v="FALL"/>
    <n v="1"/>
    <x v="4"/>
    <n v="0.95971980899999998"/>
    <n v="1"/>
    <x v="3"/>
    <n v="1.4285714285714286"/>
    <n v="1.4402857142857144"/>
    <n v="5.7611428571428576"/>
    <s v="Abv"/>
  </r>
  <r>
    <s v="OtsLGRF23S"/>
    <s v="OtsLGRF23S_2364"/>
    <s v="C-02364"/>
    <d v="2023-08-29T00:00:00"/>
    <x v="0"/>
    <s v="F"/>
    <n v="770"/>
    <x v="2"/>
    <x v="0"/>
    <s v="NA"/>
    <s v="3DD.003D49F766"/>
    <s v="NA"/>
    <s v="F"/>
    <x v="0"/>
    <s v="NA"/>
    <s v="NA"/>
    <x v="0"/>
    <x v="0"/>
    <x v="0"/>
    <s v="FALL"/>
    <n v="1"/>
    <x v="0"/>
    <e v="#N/A"/>
    <n v="1"/>
    <x v="1"/>
    <n v="1.4285714285714286"/>
    <n v="1.4402857142857144"/>
    <n v="5.7611428571428576"/>
    <s v="Abv"/>
  </r>
  <r>
    <s v="OtsLGRF23S"/>
    <s v="OtsLGRF23S_2365"/>
    <s v="C-02365"/>
    <d v="2023-08-29T00:00:00"/>
    <x v="0"/>
    <s v="M"/>
    <n v="850"/>
    <x v="14"/>
    <x v="0"/>
    <s v="NA"/>
    <s v="3DD.003D7E4A27"/>
    <s v="NA"/>
    <s v="M"/>
    <x v="1"/>
    <s v="OtsLYON19S_1_0122"/>
    <s v="OtsLYON19S_1_0070"/>
    <x v="1"/>
    <x v="1"/>
    <x v="1"/>
    <s v="FALL"/>
    <n v="0.999999999999997"/>
    <x v="4"/>
    <n v="0.95971980899999998"/>
    <n v="1"/>
    <x v="2"/>
    <n v="1.4285714285714286"/>
    <n v="1.4402857142857144"/>
    <n v="5.7611428571428576"/>
    <s v="Abv"/>
  </r>
  <r>
    <s v="OtsLGRF23S"/>
    <s v="OtsLGRF23S_2366"/>
    <s v="C-02366"/>
    <d v="2023-08-29T00:00:00"/>
    <x v="0"/>
    <s v="M"/>
    <n v="810"/>
    <x v="9"/>
    <x v="0"/>
    <s v="NA"/>
    <s v="3DD.003D7E4A2F"/>
    <s v="NA"/>
    <s v="M"/>
    <x v="1"/>
    <s v="NA"/>
    <s v="NA"/>
    <x v="0"/>
    <x v="0"/>
    <x v="0"/>
    <s v="FALL"/>
    <n v="0.999999999999994"/>
    <x v="0"/>
    <e v="#N/A"/>
    <n v="1"/>
    <x v="0"/>
    <n v="1.4285714285714286"/>
    <n v="1.4402857142857144"/>
    <n v="5.7611428571428576"/>
    <s v="Abv"/>
  </r>
  <r>
    <s v="OtsLGRF23S"/>
    <s v="OtsLGRF23S_2368"/>
    <s v="C-02368"/>
    <d v="2023-08-29T00:00:00"/>
    <x v="0"/>
    <s v="M"/>
    <n v="710"/>
    <x v="10"/>
    <x v="0"/>
    <s v="NA"/>
    <s v="3DD.003D7E4A1A"/>
    <s v="NA"/>
    <s v="M"/>
    <x v="1"/>
    <s v="OtsLYON19S_1_2304"/>
    <s v="OtsLYON19S_1_2068"/>
    <x v="1"/>
    <x v="1"/>
    <x v="1"/>
    <s v="FALL"/>
    <n v="1"/>
    <x v="14"/>
    <n v="0.95971980899999998"/>
    <n v="1"/>
    <x v="5"/>
    <n v="1.4285714285714286"/>
    <n v="1.4402857142857144"/>
    <n v="5.7611428571428576"/>
    <s v="Blw"/>
  </r>
  <r>
    <s v="OtsLGRF23S"/>
    <s v="OtsLGRF23S_2369"/>
    <s v="C-02369"/>
    <d v="2023-08-29T00:00:00"/>
    <x v="0"/>
    <s v="M"/>
    <n v="880"/>
    <x v="22"/>
    <x v="0"/>
    <s v="NA"/>
    <s v="3DD.003D7E4A40"/>
    <s v="NA"/>
    <s v="M"/>
    <x v="1"/>
    <s v="NA"/>
    <s v="NA"/>
    <x v="0"/>
    <x v="0"/>
    <x v="0"/>
    <s v="FALL"/>
    <n v="0.999999999999996"/>
    <x v="0"/>
    <e v="#N/A"/>
    <n v="1"/>
    <x v="4"/>
    <n v="1.4285714285714286"/>
    <n v="1.4402857142857144"/>
    <n v="5.7611428571428576"/>
    <s v="Abv"/>
  </r>
  <r>
    <s v="OtsLGRF23S"/>
    <s v="OtsLGRF23S_2371"/>
    <s v="C-02371"/>
    <d v="2023-08-29T00:00:00"/>
    <x v="0"/>
    <s v="F"/>
    <n v="820"/>
    <x v="19"/>
    <x v="0"/>
    <s v="NA"/>
    <s v="3DD.003D7E4A36"/>
    <s v="NA"/>
    <s v="M"/>
    <x v="1"/>
    <s v="OtsLYON19S_1_0563"/>
    <s v="OtsLYON19S_1_0616"/>
    <x v="1"/>
    <x v="1"/>
    <x v="1"/>
    <s v="FALL"/>
    <n v="1"/>
    <x v="6"/>
    <n v="0.95971980899999998"/>
    <n v="1"/>
    <x v="0"/>
    <n v="1.4285714285714286"/>
    <n v="1.4402857142857144"/>
    <n v="5.7611428571428576"/>
    <s v="Abv"/>
  </r>
  <r>
    <s v="OtsLGRF23S"/>
    <s v="OtsLGRF23S_2372"/>
    <s v="C-02372"/>
    <d v="2023-08-29T00:00:00"/>
    <x v="0"/>
    <s v="F"/>
    <n v="760"/>
    <x v="6"/>
    <x v="0"/>
    <s v="NA"/>
    <s v="3DD.003D7E4A47"/>
    <s v="NA"/>
    <s v="F"/>
    <x v="0"/>
    <s v="OtsLYON19S_1_0542"/>
    <s v="OtsLYON19S_1_0408"/>
    <x v="1"/>
    <x v="1"/>
    <x v="1"/>
    <s v="FALL"/>
    <n v="1"/>
    <x v="7"/>
    <n v="0.95971980899999998"/>
    <n v="1"/>
    <x v="1"/>
    <n v="1.4285714285714286"/>
    <n v="1.4402857142857144"/>
    <n v="5.7611428571428576"/>
    <s v="Blw"/>
  </r>
  <r>
    <s v="OtsLGRF23S"/>
    <s v="OtsLGRF23S_2373"/>
    <s v="C-02373"/>
    <d v="2023-08-29T00:00:00"/>
    <x v="0"/>
    <s v="F"/>
    <n v="830"/>
    <x v="15"/>
    <x v="0"/>
    <s v="NA"/>
    <s v="3DD.003D7E4A31"/>
    <s v="NA"/>
    <s v="M"/>
    <x v="1"/>
    <s v="NA"/>
    <s v="NA"/>
    <x v="0"/>
    <x v="0"/>
    <x v="0"/>
    <s v="FALL"/>
    <n v="0.999999999999999"/>
    <x v="0"/>
    <e v="#N/A"/>
    <n v="1"/>
    <x v="2"/>
    <n v="1.4285714285714286"/>
    <n v="1.4402857142857144"/>
    <n v="5.7611428571428576"/>
    <s v="Abv"/>
  </r>
  <r>
    <s v="OtsLGRF23S"/>
    <s v="OtsLGRF23S_2378"/>
    <s v="C-02378"/>
    <d v="2023-08-29T00:00:00"/>
    <x v="0"/>
    <s v="F"/>
    <n v="720"/>
    <x v="17"/>
    <x v="0"/>
    <s v="NA"/>
    <s v="3DD.003D7E49FC"/>
    <s v="NA"/>
    <s v="F"/>
    <x v="0"/>
    <s v="OtsLYON19S_1_1395"/>
    <s v="OtsLYON19S_1_1495"/>
    <x v="1"/>
    <x v="1"/>
    <x v="1"/>
    <s v="FALL"/>
    <n v="1"/>
    <x v="1"/>
    <n v="0.95971980899999998"/>
    <n v="1"/>
    <x v="5"/>
    <n v="1.4285714285714286"/>
    <n v="1.4402857142857144"/>
    <n v="5.7611428571428576"/>
    <s v="Abv"/>
  </r>
  <r>
    <s v="OtsLGRF23S"/>
    <s v="OtsLGRF23S_2380"/>
    <s v="C-02380"/>
    <d v="2023-08-29T00:00:00"/>
    <x v="0"/>
    <s v="F"/>
    <n v="750"/>
    <x v="1"/>
    <x v="0"/>
    <s v="NA"/>
    <s v="3DD.003D7E4A3C"/>
    <s v="NA"/>
    <s v="F"/>
    <x v="0"/>
    <s v="OtsLYON19S_1_0555"/>
    <s v="OtsLYON19S_1_0457"/>
    <x v="1"/>
    <x v="1"/>
    <x v="1"/>
    <s v="FALL"/>
    <n v="1"/>
    <x v="7"/>
    <n v="0.95971980899999998"/>
    <n v="1"/>
    <x v="1"/>
    <n v="1.4285714285714286"/>
    <n v="1.4402857142857144"/>
    <n v="5.7611428571428576"/>
    <s v="Blw"/>
  </r>
  <r>
    <s v="OtsLGRF23S"/>
    <s v="OtsLGRF23S_2381"/>
    <s v="C-02381"/>
    <d v="2023-08-29T00:00:00"/>
    <x v="0"/>
    <s v="F"/>
    <n v="820"/>
    <x v="19"/>
    <x v="0"/>
    <s v="NA"/>
    <s v="3DD.003D7E4A4F"/>
    <s v="NA"/>
    <s v="M"/>
    <x v="1"/>
    <s v="NA"/>
    <s v="NA"/>
    <x v="0"/>
    <x v="0"/>
    <x v="0"/>
    <s v="FALL"/>
    <n v="0.999999999999997"/>
    <x v="0"/>
    <e v="#N/A"/>
    <n v="1"/>
    <x v="0"/>
    <n v="1.4285714285714286"/>
    <n v="1.4402857142857144"/>
    <n v="5.7611428571428576"/>
    <s v="Abv"/>
  </r>
  <r>
    <s v="OtsLGRF23S"/>
    <s v="OtsLGRF23S_2382"/>
    <s v="C-02382"/>
    <d v="2023-08-29T00:00:00"/>
    <x v="0"/>
    <s v="F"/>
    <n v="800"/>
    <x v="4"/>
    <x v="0"/>
    <s v="NA"/>
    <s v="3DD.003D7E4A24"/>
    <s v="NA"/>
    <s v="F"/>
    <x v="0"/>
    <s v="OtsLYON19S_1_0592"/>
    <s v="OtsLYON19S_1_0656"/>
    <x v="1"/>
    <x v="1"/>
    <x v="1"/>
    <s v="FALL"/>
    <n v="1"/>
    <x v="6"/>
    <n v="0.95971980899999998"/>
    <n v="1"/>
    <x v="0"/>
    <n v="1.4285714285714286"/>
    <n v="1.4402857142857144"/>
    <n v="5.7611428571428576"/>
    <s v="Abv"/>
  </r>
  <r>
    <s v="OtsLGRF23S"/>
    <s v="OtsLGRF23S_2383"/>
    <s v="C-02383"/>
    <d v="2023-08-29T00:00:00"/>
    <x v="0"/>
    <s v="M"/>
    <n v="780"/>
    <x v="8"/>
    <x v="0"/>
    <s v="NA"/>
    <s v="3DD.003D7E4A0A"/>
    <s v="NA"/>
    <s v="M"/>
    <x v="1"/>
    <s v="OtsNPFH19S_1_2313"/>
    <s v="OtsNPFH19S_1_2023"/>
    <x v="2"/>
    <x v="1"/>
    <x v="1"/>
    <s v="FALL"/>
    <n v="1"/>
    <x v="2"/>
    <n v="0.99705232300000002"/>
    <n v="1"/>
    <x v="0"/>
    <n v="1.4285714285714286"/>
    <n v="1.4402857142857144"/>
    <n v="5.7611428571428576"/>
    <s v="Abv"/>
  </r>
  <r>
    <s v="OtsLGRF23S"/>
    <s v="OtsLGRF23S_2384"/>
    <s v="C-02384"/>
    <d v="2023-08-29T00:00:00"/>
    <x v="0"/>
    <s v="F"/>
    <n v="820"/>
    <x v="19"/>
    <x v="0"/>
    <s v="NA"/>
    <s v="3DD.003D7E4A04"/>
    <s v="NA"/>
    <s v="F"/>
    <x v="0"/>
    <s v="NA"/>
    <s v="NA"/>
    <x v="0"/>
    <x v="0"/>
    <x v="0"/>
    <s v="FALL"/>
    <n v="0.999999999999999"/>
    <x v="0"/>
    <e v="#N/A"/>
    <n v="1"/>
    <x v="0"/>
    <n v="1.4285714285714286"/>
    <n v="1.4402857142857144"/>
    <n v="5.7611428571428576"/>
    <s v="Abv"/>
  </r>
  <r>
    <s v="OtsLGRF23S"/>
    <s v="OtsLGRF23S_2385"/>
    <s v="C-02385"/>
    <d v="2023-08-29T00:00:00"/>
    <x v="0"/>
    <s v="M"/>
    <n v="700"/>
    <x v="13"/>
    <x v="0"/>
    <s v="NA"/>
    <s v="3DD.003D7E4A30"/>
    <s v="NA"/>
    <s v="M"/>
    <x v="1"/>
    <s v="OtsNPFH19S_1_2301"/>
    <s v="OtsNPFH19S_1_2013"/>
    <x v="2"/>
    <x v="1"/>
    <x v="1"/>
    <s v="FALL"/>
    <n v="1"/>
    <x v="2"/>
    <n v="0.99705232300000002"/>
    <n v="1"/>
    <x v="5"/>
    <n v="1.4285714285714286"/>
    <n v="1.4402857142857144"/>
    <n v="5.7611428571428576"/>
    <s v="Abv"/>
  </r>
  <r>
    <s v="OtsLGRF23S"/>
    <s v="OtsLGRF23S_2389"/>
    <s v="C-02389"/>
    <d v="2023-08-29T00:00:00"/>
    <x v="0"/>
    <s v="F"/>
    <n v="740"/>
    <x v="12"/>
    <x v="0"/>
    <s v="NA"/>
    <s v="3DD.003D7E4A2A"/>
    <s v="NA"/>
    <s v="F"/>
    <x v="0"/>
    <s v="NA"/>
    <s v="NA"/>
    <x v="0"/>
    <x v="0"/>
    <x v="0"/>
    <s v="FALL"/>
    <n v="1"/>
    <x v="0"/>
    <e v="#N/A"/>
    <n v="1"/>
    <x v="1"/>
    <n v="1.4285714285714286"/>
    <n v="1.4402857142857144"/>
    <n v="5.7611428571428576"/>
    <s v="Abv"/>
  </r>
  <r>
    <s v="OtsLGRF23S"/>
    <s v="OtsLGRF23S_2390"/>
    <s v="C-02390"/>
    <d v="2023-08-29T00:00:00"/>
    <x v="0"/>
    <s v="M"/>
    <n v="760"/>
    <x v="6"/>
    <x v="0"/>
    <s v="NA"/>
    <s v="3DD.003D7E4A44"/>
    <s v="NA"/>
    <s v="M"/>
    <x v="1"/>
    <s v="OtsLYON19S_1_0144"/>
    <s v="OtsLYON19S_1_0201"/>
    <x v="1"/>
    <x v="1"/>
    <x v="1"/>
    <s v="FALL"/>
    <n v="0.999999999999994"/>
    <x v="4"/>
    <n v="0.95971980899999998"/>
    <n v="1"/>
    <x v="1"/>
    <n v="1.4285714285714286"/>
    <n v="1.4402857142857144"/>
    <n v="5.7611428571428576"/>
    <s v="Abv"/>
  </r>
  <r>
    <s v="OtsLGRF23S"/>
    <s v="OtsLGRF23S_2392"/>
    <s v="C-02392"/>
    <d v="2023-08-29T00:00:00"/>
    <x v="0"/>
    <s v="F"/>
    <n v="830"/>
    <x v="15"/>
    <x v="1"/>
    <n v="1"/>
    <s v="3DD.003D7E4A1C"/>
    <s v="NA"/>
    <s v="F"/>
    <x v="0"/>
    <s v="OtsLYON19S_1_1713"/>
    <s v="OtsLYON19S_1_1921"/>
    <x v="1"/>
    <x v="1"/>
    <x v="1"/>
    <s v="FALL"/>
    <n v="1"/>
    <x v="1"/>
    <n v="0.95971980899999998"/>
    <n v="1"/>
    <x v="2"/>
    <n v="1.4285714285714286"/>
    <n v="1.4402857142857144"/>
    <n v="5.7611428571428576"/>
    <s v="Abv"/>
  </r>
  <r>
    <s v="OtsLGRF23S"/>
    <s v="OtsLGRF23S_2394"/>
    <s v="C-02394"/>
    <d v="2023-08-29T00:00:00"/>
    <x v="0"/>
    <s v="F"/>
    <n v="820"/>
    <x v="19"/>
    <x v="0"/>
    <s v="NA"/>
    <s v="3DD.003D7E49EE"/>
    <s v="NA"/>
    <s v="F"/>
    <x v="0"/>
    <s v="NA"/>
    <s v="NA"/>
    <x v="0"/>
    <x v="0"/>
    <x v="0"/>
    <s v="FALL"/>
    <n v="1"/>
    <x v="0"/>
    <e v="#N/A"/>
    <n v="1"/>
    <x v="0"/>
    <n v="1.4285714285714286"/>
    <n v="1.4402857142857144"/>
    <n v="5.7611428571428576"/>
    <s v="Abv"/>
  </r>
  <r>
    <s v="OtsLGRF23S"/>
    <s v="OtsLGRF23S_2395"/>
    <s v="C-02395"/>
    <d v="2023-08-29T00:00:00"/>
    <x v="0"/>
    <s v="F"/>
    <n v="790"/>
    <x v="0"/>
    <x v="0"/>
    <s v="NA"/>
    <s v="3DD.003D7E4A1D"/>
    <s v="NA"/>
    <s v="F"/>
    <x v="0"/>
    <s v="NA"/>
    <s v="NA"/>
    <x v="0"/>
    <x v="0"/>
    <x v="0"/>
    <s v="FALL"/>
    <n v="1"/>
    <x v="0"/>
    <e v="#N/A"/>
    <n v="1"/>
    <x v="0"/>
    <n v="1.4285714285714286"/>
    <n v="1.4402857142857144"/>
    <n v="5.7611428571428576"/>
    <s v="Abv"/>
  </r>
  <r>
    <s v="OtsLGRF23S"/>
    <s v="OtsLGRF23S_2397"/>
    <s v="C-02397"/>
    <d v="2023-08-29T00:00:00"/>
    <x v="0"/>
    <s v="F"/>
    <n v="870"/>
    <x v="3"/>
    <x v="1"/>
    <n v="1"/>
    <s v="3DD.003D7E4A3D"/>
    <s v="NA"/>
    <s v="F"/>
    <x v="0"/>
    <s v="OtsLYON19S_1_1322"/>
    <s v="OtsLYON19S_1_1226"/>
    <x v="1"/>
    <x v="1"/>
    <x v="1"/>
    <s v="FALL"/>
    <n v="0.999999999999999"/>
    <x v="12"/>
    <n v="0.95971980899999998"/>
    <n v="1"/>
    <x v="2"/>
    <n v="1.4285714285714286"/>
    <n v="1.4402857142857144"/>
    <n v="5.7611428571428576"/>
    <s v="Abv"/>
  </r>
  <r>
    <s v="OtsLGRF23S"/>
    <s v="OtsLGRF23S_2401"/>
    <s v="C-02401"/>
    <d v="2023-08-29T00:00:00"/>
    <x v="0"/>
    <s v="M"/>
    <n v="900"/>
    <x v="7"/>
    <x v="1"/>
    <n v="1"/>
    <s v="3DD.003D7E4A14"/>
    <s v="NA"/>
    <s v="M"/>
    <x v="1"/>
    <s v="OtsLYON19S_1_1322"/>
    <s v="OtsLYON19S_1_1225"/>
    <x v="1"/>
    <x v="1"/>
    <x v="1"/>
    <s v="FALL"/>
    <n v="0.999999999999996"/>
    <x v="12"/>
    <n v="0.95971980899999998"/>
    <n v="1"/>
    <x v="4"/>
    <n v="1.4285714285714286"/>
    <n v="1.4402857142857144"/>
    <n v="5.7611428571428576"/>
    <s v="Abv"/>
  </r>
  <r>
    <s v="OtsLGRF23S"/>
    <s v="OtsLGRF23S_2402"/>
    <s v="C-02402"/>
    <d v="2023-08-29T00:00:00"/>
    <x v="0"/>
    <s v="M"/>
    <n v="690"/>
    <x v="30"/>
    <x v="1"/>
    <n v="1"/>
    <s v="NA"/>
    <s v="NA"/>
    <s v="M"/>
    <x v="1"/>
    <s v="OtsLYON19S_1_0519"/>
    <s v="OtsLYON19S_1_0332"/>
    <x v="1"/>
    <x v="1"/>
    <x v="1"/>
    <s v="FALL"/>
    <n v="0.999999999999998"/>
    <x v="3"/>
    <n v="0.95971980899999998"/>
    <n v="1"/>
    <x v="5"/>
    <n v="1.4285714285714286"/>
    <n v="1.4402857142857144"/>
    <n v="5.7611428571428576"/>
    <s v="Abv"/>
  </r>
  <r>
    <s v="OtsLGRF23S"/>
    <s v="OtsLGRF23S_2403"/>
    <s v="C-02403"/>
    <d v="2023-08-29T00:00:00"/>
    <x v="0"/>
    <s v="M"/>
    <n v="850"/>
    <x v="14"/>
    <x v="1"/>
    <s v="NA"/>
    <s v="3DD.003D7E4A06"/>
    <s v="NA"/>
    <s v="M"/>
    <x v="1"/>
    <s v="OtsPBT19-PRHFa-1218"/>
    <s v="OtsPBT19-PRHFa-1143"/>
    <x v="10"/>
    <x v="1"/>
    <x v="1"/>
    <s v="FALL"/>
    <n v="0.999999999999999"/>
    <x v="20"/>
    <n v="0.96152300000000002"/>
    <n v="1"/>
    <x v="2"/>
    <n v="1.4285714285714286"/>
    <n v="1.4402857142857144"/>
    <n v="5.7611428571428576"/>
    <s v="Blw"/>
  </r>
  <r>
    <s v="OtsLGRF23S"/>
    <s v="OtsLGRF23S_2404"/>
    <s v="C-02404"/>
    <d v="2023-08-29T00:00:00"/>
    <x v="0"/>
    <s v="F"/>
    <n v="750"/>
    <x v="1"/>
    <x v="0"/>
    <s v="NA"/>
    <s v="3DD.003D7E4A08"/>
    <s v="NA"/>
    <s v="F"/>
    <x v="0"/>
    <s v="OtsLYON19S_1_1361"/>
    <s v="OtsLYON19S_1_1419"/>
    <x v="1"/>
    <x v="1"/>
    <x v="1"/>
    <s v="FALL"/>
    <n v="1"/>
    <x v="17"/>
    <n v="0.95971980899999998"/>
    <n v="1"/>
    <x v="1"/>
    <n v="1.4285714285714286"/>
    <n v="1.4402857142857144"/>
    <n v="5.7611428571428576"/>
    <s v="Blw"/>
  </r>
  <r>
    <s v="OtsLGRF23S"/>
    <s v="OtsLGRF23S_2405"/>
    <s v="C-02405"/>
    <d v="2023-08-29T00:00:00"/>
    <x v="0"/>
    <s v="F"/>
    <n v="770"/>
    <x v="2"/>
    <x v="0"/>
    <s v="NA"/>
    <s v="3DD.003D7E49EF"/>
    <s v="NA"/>
    <s v="F"/>
    <x v="0"/>
    <s v="OtsLYON19S_1_0111"/>
    <s v="OtsLYON19S_1_0020"/>
    <x v="1"/>
    <x v="1"/>
    <x v="1"/>
    <s v="FALL"/>
    <n v="1"/>
    <x v="4"/>
    <n v="0.95971980899999998"/>
    <n v="1"/>
    <x v="1"/>
    <n v="1.4285714285714286"/>
    <n v="1.4402857142857144"/>
    <n v="5.7611428571428576"/>
    <s v="Abv"/>
  </r>
  <r>
    <s v="OtsLGRF23S"/>
    <s v="OtsLGRF23S_2406"/>
    <s v="C-02406"/>
    <d v="2023-08-29T00:00:00"/>
    <x v="0"/>
    <s v="M"/>
    <n v="740"/>
    <x v="12"/>
    <x v="0"/>
    <s v="NA"/>
    <s v="3DD.003D7E4A37"/>
    <s v="NA"/>
    <s v="M"/>
    <x v="1"/>
    <s v="NA"/>
    <s v="NA"/>
    <x v="0"/>
    <x v="0"/>
    <x v="0"/>
    <s v="FALL"/>
    <n v="0.999999999999998"/>
    <x v="0"/>
    <e v="#N/A"/>
    <n v="1"/>
    <x v="1"/>
    <n v="1.4285714285714286"/>
    <n v="1.4402857142857144"/>
    <n v="5.7611428571428576"/>
    <s v="Abv"/>
  </r>
  <r>
    <s v="OtsLGRF23S"/>
    <s v="OtsLGRF23S_2407"/>
    <s v="C-02407"/>
    <d v="2023-08-29T00:00:00"/>
    <x v="0"/>
    <s v="F"/>
    <n v="810"/>
    <x v="9"/>
    <x v="1"/>
    <n v="1"/>
    <s v="3DD.003D7E4A02"/>
    <s v="NA"/>
    <s v="F"/>
    <x v="0"/>
    <s v="OtsNPFH19S_1_3345"/>
    <s v="OtsNPFH19S_1_3111"/>
    <x v="2"/>
    <x v="1"/>
    <x v="1"/>
    <s v="FALL"/>
    <n v="1"/>
    <x v="13"/>
    <n v="0.99705232300000002"/>
    <n v="1"/>
    <x v="0"/>
    <n v="1.4285714285714286"/>
    <n v="1.4402857142857144"/>
    <n v="5.7611428571428576"/>
    <s v="Abv"/>
  </r>
  <r>
    <s v="OtsLGRF23S"/>
    <s v="OtsLGRF23S_2410"/>
    <s v="C-02410"/>
    <d v="2023-08-29T00:00:00"/>
    <x v="0"/>
    <s v="M"/>
    <n v="770"/>
    <x v="2"/>
    <x v="0"/>
    <s v="NA"/>
    <s v="3DD.003D7E49FE"/>
    <s v="NA"/>
    <s v="M"/>
    <x v="1"/>
    <s v="NA"/>
    <s v="NA"/>
    <x v="0"/>
    <x v="0"/>
    <x v="0"/>
    <s v="FALL"/>
    <n v="1"/>
    <x v="0"/>
    <e v="#N/A"/>
    <n v="1"/>
    <x v="1"/>
    <n v="1.4285714285714286"/>
    <n v="1.4402857142857144"/>
    <n v="5.7611428571428576"/>
    <s v="Abv"/>
  </r>
  <r>
    <s v="OtsLGRF23S"/>
    <s v="OtsLGRF23S_2411"/>
    <s v="C-02411"/>
    <d v="2023-08-29T00:00:00"/>
    <x v="0"/>
    <s v="F"/>
    <n v="750"/>
    <x v="1"/>
    <x v="0"/>
    <s v="NA"/>
    <s v="3DD.003D7E49F8"/>
    <s v="NA"/>
    <s v="F"/>
    <x v="0"/>
    <s v="OtsLYON19S_1_0577"/>
    <s v="OtsLYON19S_1_0498"/>
    <x v="1"/>
    <x v="1"/>
    <x v="1"/>
    <s v="FALL"/>
    <n v="0.999999999999999"/>
    <x v="7"/>
    <n v="0.95971980899999998"/>
    <n v="1"/>
    <x v="1"/>
    <n v="1.4285714285714286"/>
    <n v="1.4402857142857144"/>
    <n v="5.7611428571428576"/>
    <s v="Blw"/>
  </r>
  <r>
    <s v="OtsLGRF23S"/>
    <s v="OtsLGRF23S_2412"/>
    <s v="C-02412"/>
    <d v="2023-08-29T00:00:00"/>
    <x v="0"/>
    <s v="M"/>
    <n v="880"/>
    <x v="22"/>
    <x v="0"/>
    <s v="NA"/>
    <s v="3DD.003D7E4A00"/>
    <s v="NA"/>
    <s v="M"/>
    <x v="1"/>
    <s v="OtsNPFH19S_1_2317"/>
    <s v="OtsNPFH19S_1_2055"/>
    <x v="2"/>
    <x v="1"/>
    <x v="1"/>
    <s v="FALL"/>
    <n v="0.999999999999999"/>
    <x v="10"/>
    <n v="0.99705232300000002"/>
    <n v="1"/>
    <x v="4"/>
    <n v="1.4285714285714286"/>
    <n v="1.4402857142857144"/>
    <n v="5.7611428571428576"/>
    <s v="Abv"/>
  </r>
  <r>
    <s v="OtsLGRF23S"/>
    <s v="OtsLGRF23S_2413"/>
    <s v="C-02413"/>
    <d v="2023-08-29T00:00:00"/>
    <x v="0"/>
    <s v="M"/>
    <n v="740"/>
    <x v="12"/>
    <x v="0"/>
    <s v="NA"/>
    <s v="3DD.003D7E49F4"/>
    <s v="NA"/>
    <s v="F"/>
    <x v="0"/>
    <s v="OtsLYON19S_1_1839"/>
    <s v="OtsLYON19S_1_1579"/>
    <x v="1"/>
    <x v="1"/>
    <x v="1"/>
    <s v="FALL"/>
    <n v="0.999999999999998"/>
    <x v="1"/>
    <n v="0.95971980899999998"/>
    <n v="1"/>
    <x v="1"/>
    <n v="1.4285714285714286"/>
    <n v="1.4402857142857144"/>
    <n v="5.7611428571428576"/>
    <s v="Abv"/>
  </r>
  <r>
    <s v="OtsLGRF23S"/>
    <s v="OtsLGRF23S_2416"/>
    <s v="C-02416"/>
    <d v="2023-08-29T00:00:00"/>
    <x v="0"/>
    <s v="F"/>
    <n v="860"/>
    <x v="27"/>
    <x v="0"/>
    <s v="NA"/>
    <s v="3DD.003D7E4A20"/>
    <s v="NA"/>
    <s v="F"/>
    <x v="0"/>
    <s v="NA"/>
    <s v="NA"/>
    <x v="0"/>
    <x v="0"/>
    <x v="0"/>
    <s v="FALL"/>
    <n v="0.999999999999999"/>
    <x v="0"/>
    <e v="#N/A"/>
    <n v="1"/>
    <x v="2"/>
    <n v="1.4285714285714286"/>
    <n v="1.4402857142857144"/>
    <n v="5.7611428571428576"/>
    <s v="Abv"/>
  </r>
  <r>
    <s v="OtsLGRF23S"/>
    <s v="OtsLGRF23S_2419"/>
    <s v="C-02419"/>
    <d v="2023-08-29T00:00:00"/>
    <x v="0"/>
    <s v="M"/>
    <n v="770"/>
    <x v="2"/>
    <x v="0"/>
    <s v="NA"/>
    <s v="3DD.003D7E4A13"/>
    <s v="NA"/>
    <s v="M"/>
    <x v="1"/>
    <s v="NA"/>
    <s v="NA"/>
    <x v="0"/>
    <x v="0"/>
    <x v="0"/>
    <s v="FALL"/>
    <n v="0.999999999999998"/>
    <x v="0"/>
    <e v="#N/A"/>
    <n v="1"/>
    <x v="1"/>
    <n v="1.4285714285714286"/>
    <n v="1.4402857142857144"/>
    <n v="5.7611428571428576"/>
    <s v="Abv"/>
  </r>
  <r>
    <s v="OtsLGRF23S"/>
    <s v="OtsLGRF23S_2421"/>
    <s v="C-02421"/>
    <d v="2023-08-29T00:00:00"/>
    <x v="0"/>
    <s v="F"/>
    <n v="820"/>
    <x v="19"/>
    <x v="0"/>
    <s v="NA"/>
    <s v="3DD.003D7E4A25"/>
    <s v="NA"/>
    <s v="F"/>
    <x v="0"/>
    <s v="OtsLYON18S_1_0720"/>
    <s v="OtsLYON18S_1_0594"/>
    <x v="3"/>
    <x v="2"/>
    <x v="2"/>
    <s v="FALL"/>
    <n v="1"/>
    <x v="6"/>
    <n v="0.80551598400000002"/>
    <n v="1"/>
    <x v="0"/>
    <n v="1.4285714285714286"/>
    <n v="1.4402857142857144"/>
    <n v="5.7611428571428576"/>
    <s v="Abv"/>
  </r>
  <r>
    <s v="OtsLGRF23S"/>
    <s v="OtsLGRF23S_2422"/>
    <s v="C-02422"/>
    <d v="2023-08-29T00:00:00"/>
    <x v="0"/>
    <s v="M"/>
    <n v="640"/>
    <x v="54"/>
    <x v="1"/>
    <n v="1"/>
    <s v="NA"/>
    <s v="NA"/>
    <s v="M"/>
    <x v="1"/>
    <s v="OtsLYON20S_1_0423"/>
    <s v="OtsLYON20S_1_1122"/>
    <x v="5"/>
    <x v="3"/>
    <x v="3"/>
    <s v="FALL"/>
    <n v="1"/>
    <x v="6"/>
    <n v="0.98961045999999997"/>
    <n v="1"/>
    <x v="3"/>
    <n v="1.4285714285714286"/>
    <n v="1.4402857142857144"/>
    <n v="5.7611428571428576"/>
    <s v="Abv"/>
  </r>
  <r>
    <s v="OtsLGRF23S"/>
    <s v="OtsLGRF23S_2425"/>
    <s v="C-02425"/>
    <d v="2023-08-29T00:00:00"/>
    <x v="0"/>
    <s v="F"/>
    <n v="800"/>
    <x v="4"/>
    <x v="1"/>
    <n v="1"/>
    <s v="3DD.003D7E4A45"/>
    <s v="NA"/>
    <s v="F"/>
    <x v="0"/>
    <s v="OtsLYON19S_1_0105"/>
    <s v="OtsLYON19S_1_0005"/>
    <x v="1"/>
    <x v="1"/>
    <x v="1"/>
    <s v="FALL"/>
    <n v="0.999999999999999"/>
    <x v="4"/>
    <n v="0.95971980899999998"/>
    <n v="1"/>
    <x v="0"/>
    <n v="1.4285714285714286"/>
    <n v="1.4402857142857144"/>
    <n v="5.7611428571428576"/>
    <s v="Abv"/>
  </r>
  <r>
    <s v="OtsLGRF23S"/>
    <s v="OtsLGRF23S_2428"/>
    <s v="C-02428"/>
    <d v="2023-08-29T00:00:00"/>
    <x v="0"/>
    <s v="F"/>
    <n v="800"/>
    <x v="4"/>
    <x v="0"/>
    <s v="NA"/>
    <s v="3DD.003D7E4A16"/>
    <s v="NA"/>
    <s v="F"/>
    <x v="0"/>
    <s v="OtsLYON19S_1_0582"/>
    <s v="OtsLYON19S_1_0619"/>
    <x v="1"/>
    <x v="1"/>
    <x v="1"/>
    <s v="FALL"/>
    <n v="1"/>
    <x v="6"/>
    <n v="0.95971980899999998"/>
    <n v="1"/>
    <x v="0"/>
    <n v="1.4285714285714286"/>
    <n v="1.4402857142857144"/>
    <n v="5.7611428571428576"/>
    <s v="Abv"/>
  </r>
  <r>
    <s v="OtsLGRF23S"/>
    <s v="OtsLGRF23S_2429"/>
    <s v="C-02429"/>
    <d v="2023-08-29T00:00:00"/>
    <x v="0"/>
    <s v="M"/>
    <n v="720"/>
    <x v="17"/>
    <x v="0"/>
    <s v="NA"/>
    <s v="3DD.003D7E4A3B"/>
    <s v="NA"/>
    <s v="M"/>
    <x v="1"/>
    <s v="NA"/>
    <s v="NA"/>
    <x v="0"/>
    <x v="0"/>
    <x v="0"/>
    <s v="FALL"/>
    <n v="0.999999999999998"/>
    <x v="0"/>
    <e v="#N/A"/>
    <n v="1"/>
    <x v="5"/>
    <n v="1.4285714285714286"/>
    <n v="1.4402857142857144"/>
    <n v="5.7611428571428576"/>
    <s v="Abv"/>
  </r>
  <r>
    <s v="OtsLGRF23S"/>
    <s v="OtsLGRF23S_2432"/>
    <s v="C-02432"/>
    <d v="2023-08-29T00:00:00"/>
    <x v="0"/>
    <s v="M"/>
    <n v="690"/>
    <x v="30"/>
    <x v="0"/>
    <s v="NA"/>
    <s v="NA"/>
    <s v="NA"/>
    <s v="M"/>
    <x v="1"/>
    <s v="OtsNPFH19S_1_5309"/>
    <s v="OtsNPFH19S_1_5004"/>
    <x v="2"/>
    <x v="1"/>
    <x v="1"/>
    <s v="FALL"/>
    <n v="0.999999999999999"/>
    <x v="2"/>
    <n v="0.99705232300000002"/>
    <n v="1"/>
    <x v="5"/>
    <n v="1.4285714285714286"/>
    <n v="1.4402857142857144"/>
    <n v="5.7611428571428576"/>
    <s v="Abv"/>
  </r>
  <r>
    <s v="OtsLGRF23S"/>
    <s v="OtsLGRF23S_2436"/>
    <s v="C-02436"/>
    <d v="2023-08-29T00:00:00"/>
    <x v="0"/>
    <s v="M"/>
    <n v="840"/>
    <x v="18"/>
    <x v="0"/>
    <s v="NA"/>
    <s v="3DD.003D7E4A29"/>
    <s v="NA"/>
    <s v="F"/>
    <x v="0"/>
    <s v="OtsNPFH19S_1_1316"/>
    <s v="OtsNPFH19S_1_1016"/>
    <x v="2"/>
    <x v="1"/>
    <x v="1"/>
    <s v="FALL"/>
    <n v="1"/>
    <x v="2"/>
    <n v="0.99705232300000002"/>
    <n v="1"/>
    <x v="2"/>
    <n v="1.4285714285714286"/>
    <n v="1.4402857142857144"/>
    <n v="5.7611428571428576"/>
    <s v="Abv"/>
  </r>
  <r>
    <s v="OtsLGRF23S"/>
    <s v="OtsLGRF23S_2437"/>
    <s v="C-02437"/>
    <d v="2023-08-29T00:00:00"/>
    <x v="0"/>
    <s v="F"/>
    <n v="770"/>
    <x v="2"/>
    <x v="0"/>
    <s v="NA"/>
    <s v="3DD.003D7E4A18"/>
    <s v="NA"/>
    <s v="F"/>
    <x v="0"/>
    <s v="NA"/>
    <s v="NA"/>
    <x v="0"/>
    <x v="0"/>
    <x v="0"/>
    <s v="FALL"/>
    <n v="1"/>
    <x v="0"/>
    <e v="#N/A"/>
    <n v="1"/>
    <x v="1"/>
    <n v="1.4285714285714286"/>
    <n v="1.4402857142857144"/>
    <n v="5.7611428571428576"/>
    <s v="Abv"/>
  </r>
  <r>
    <s v="OtsLGRF23S"/>
    <s v="OtsLGRF23S_2438"/>
    <s v="C-02438"/>
    <d v="2023-08-29T00:00:00"/>
    <x v="0"/>
    <s v="M"/>
    <n v="840"/>
    <x v="18"/>
    <x v="0"/>
    <s v="NA"/>
    <s v="3DD.003D7E4A4C"/>
    <s v="NA"/>
    <s v="M"/>
    <x v="1"/>
    <s v="OtsLYON19S_1_0558"/>
    <s v="OtsLYON19S_1_0460"/>
    <x v="1"/>
    <x v="1"/>
    <x v="1"/>
    <s v="FALL"/>
    <n v="1"/>
    <x v="7"/>
    <n v="0.95971980899999998"/>
    <n v="1"/>
    <x v="2"/>
    <n v="1.4285714285714286"/>
    <n v="1.4402857142857144"/>
    <n v="5.7611428571428576"/>
    <s v="Blw"/>
  </r>
  <r>
    <s v="OtsLGRF23S"/>
    <s v="OtsLGRF23S_2440"/>
    <s v="C-02440"/>
    <d v="2023-08-29T00:00:00"/>
    <x v="0"/>
    <s v="F"/>
    <n v="840"/>
    <x v="18"/>
    <x v="0"/>
    <s v="NA"/>
    <s v="3DD.003D7E4A01"/>
    <s v="NA"/>
    <s v="M"/>
    <x v="1"/>
    <s v="OtsLYON19S_1_0555"/>
    <s v="OtsLYON19S_1_0454"/>
    <x v="1"/>
    <x v="1"/>
    <x v="1"/>
    <s v="FALL"/>
    <n v="0.999999999999997"/>
    <x v="7"/>
    <n v="0.95971980899999998"/>
    <n v="1"/>
    <x v="2"/>
    <n v="1.4285714285714286"/>
    <n v="1.4402857142857144"/>
    <n v="5.7611428571428576"/>
    <s v="Blw"/>
  </r>
  <r>
    <s v="OtsLGRF23S"/>
    <s v="OtsLGRF23S_2441"/>
    <s v="C-02441"/>
    <d v="2023-08-29T00:00:00"/>
    <x v="0"/>
    <s v="F"/>
    <n v="820"/>
    <x v="19"/>
    <x v="1"/>
    <n v="1"/>
    <s v="3DD.003D7E4A1F"/>
    <s v="NA"/>
    <s v="F"/>
    <x v="0"/>
    <s v="OtsLYON19S_1_0558"/>
    <s v="OtsLYON19S_1_0460"/>
    <x v="1"/>
    <x v="1"/>
    <x v="1"/>
    <s v="FALL"/>
    <n v="1"/>
    <x v="7"/>
    <n v="0.95971980899999998"/>
    <n v="1"/>
    <x v="0"/>
    <n v="1.4285714285714286"/>
    <n v="1.4402857142857144"/>
    <n v="5.7611428571428576"/>
    <s v="Blw"/>
  </r>
  <r>
    <s v="OtsLGRF23S"/>
    <s v="OtsLGRF23S_2442"/>
    <s v="C-02442"/>
    <d v="2023-08-29T00:00:00"/>
    <x v="0"/>
    <s v="M"/>
    <n v="660"/>
    <x v="33"/>
    <x v="0"/>
    <s v="NA"/>
    <s v="NA"/>
    <s v="NA"/>
    <s v="M"/>
    <x v="1"/>
    <s v="OtsLYON20S_1_0242"/>
    <s v="OtsLYON20S_1_0101"/>
    <x v="5"/>
    <x v="3"/>
    <x v="3"/>
    <s v="FALL"/>
    <n v="1"/>
    <x v="4"/>
    <n v="0.98961045999999997"/>
    <n v="1"/>
    <x v="3"/>
    <n v="1.4285714285714286"/>
    <n v="1.4402857142857144"/>
    <n v="5.7611428571428576"/>
    <s v="Abv"/>
  </r>
  <r>
    <s v="OtsLGRF23S"/>
    <s v="OtsLGRF23S_2445"/>
    <s v="C-02445"/>
    <d v="2023-08-29T00:00:00"/>
    <x v="0"/>
    <s v="M"/>
    <n v="810"/>
    <x v="9"/>
    <x v="1"/>
    <n v="1"/>
    <s v="3DD.003D7E4A38"/>
    <s v="NA"/>
    <s v="M"/>
    <x v="1"/>
    <s v="OtsLYON19S_1_0529"/>
    <s v="OtsLYON19S_1_0372"/>
    <x v="1"/>
    <x v="1"/>
    <x v="1"/>
    <s v="FALL"/>
    <n v="0.999999999999997"/>
    <x v="7"/>
    <n v="0.95971980899999998"/>
    <n v="1"/>
    <x v="0"/>
    <n v="1.4285714285714286"/>
    <n v="1.4402857142857144"/>
    <n v="5.7611428571428576"/>
    <s v="Blw"/>
  </r>
  <r>
    <s v="OtsLGRF23S"/>
    <s v="OtsLGRF23S_2447"/>
    <s v="C-02447"/>
    <d v="2023-08-29T00:00:00"/>
    <x v="0"/>
    <s v="F"/>
    <n v="820"/>
    <x v="19"/>
    <x v="0"/>
    <s v="NA"/>
    <s v="3DD.003D7E49F6"/>
    <s v="NA"/>
    <s v="F"/>
    <x v="0"/>
    <s v="OtsLYON19S_1_0569"/>
    <s v="OtsLYON19S_1_0472"/>
    <x v="1"/>
    <x v="1"/>
    <x v="1"/>
    <s v="FALL"/>
    <n v="1.00000000000001"/>
    <x v="7"/>
    <n v="0.95971980899999998"/>
    <n v="1"/>
    <x v="0"/>
    <n v="1.4285714285714286"/>
    <n v="1.4402857142857144"/>
    <n v="5.7611428571428576"/>
    <s v="Blw"/>
  </r>
  <r>
    <s v="OtsLGRF23S"/>
    <s v="OtsLGRF23S_2448"/>
    <s v="C-02448"/>
    <d v="2023-08-29T00:00:00"/>
    <x v="0"/>
    <s v="F"/>
    <n v="790"/>
    <x v="0"/>
    <x v="0"/>
    <s v="NA"/>
    <s v="3DD.003D7E4A21"/>
    <s v="NA"/>
    <s v="F"/>
    <x v="0"/>
    <s v="OtsLYON19S_1_0131"/>
    <s v="OtsLYON19S_1_0083"/>
    <x v="1"/>
    <x v="1"/>
    <x v="1"/>
    <s v="FALL"/>
    <n v="0.999999999999997"/>
    <x v="4"/>
    <n v="0.95971980899999998"/>
    <n v="1"/>
    <x v="0"/>
    <n v="1.4285714285714286"/>
    <n v="1.4402857142857144"/>
    <n v="5.7611428571428576"/>
    <s v="Abv"/>
  </r>
  <r>
    <s v="OtsLGRF23S"/>
    <s v="OtsLGRF23S_2449"/>
    <s v="C-02449"/>
    <d v="2023-08-29T00:00:00"/>
    <x v="0"/>
    <s v="F"/>
    <n v="850"/>
    <x v="14"/>
    <x v="1"/>
    <n v="1"/>
    <s v="3DD.003D7E4A49"/>
    <s v="NA"/>
    <s v="F"/>
    <x v="0"/>
    <s v="NA"/>
    <s v="NA"/>
    <x v="0"/>
    <x v="0"/>
    <x v="0"/>
    <s v="FALL"/>
    <n v="1"/>
    <x v="8"/>
    <e v="#N/A"/>
    <n v="1"/>
    <x v="2"/>
    <n v="1.4285714285714286"/>
    <n v="1.4402857142857144"/>
    <n v="5.7611428571428576"/>
    <s v="Abv"/>
  </r>
  <r>
    <s v="OtsLGRF23S"/>
    <s v="OtsLGRF23S_2450"/>
    <s v="C-02450"/>
    <d v="2023-08-29T00:00:00"/>
    <x v="0"/>
    <s v="M"/>
    <n v="780"/>
    <x v="8"/>
    <x v="0"/>
    <s v="NA"/>
    <s v="3DD.003D7E4A11"/>
    <s v="NA"/>
    <s v="M"/>
    <x v="1"/>
    <s v="OtsLYON19S_1_0129"/>
    <s v="OtsLYON19S_1_0078"/>
    <x v="1"/>
    <x v="1"/>
    <x v="1"/>
    <s v="FALL"/>
    <n v="0.999999999999998"/>
    <x v="4"/>
    <n v="0.95971980899999998"/>
    <n v="1"/>
    <x v="0"/>
    <n v="1.4285714285714286"/>
    <n v="1.4402857142857144"/>
    <n v="5.7611428571428576"/>
    <s v="Abv"/>
  </r>
  <r>
    <s v="OtsLGRF23S"/>
    <s v="OtsLGRF23S_2451"/>
    <s v="C-02451"/>
    <d v="2023-08-29T00:00:00"/>
    <x v="0"/>
    <s v="M"/>
    <n v="720"/>
    <x v="17"/>
    <x v="0"/>
    <s v="NA"/>
    <s v="3DD.003D7E4A4D"/>
    <s v="NA"/>
    <s v="M"/>
    <x v="1"/>
    <s v="OtsLYON19S_1_0577"/>
    <s v="OtsLYON19S_1_0499"/>
    <x v="1"/>
    <x v="1"/>
    <x v="1"/>
    <s v="FALL"/>
    <n v="1"/>
    <x v="7"/>
    <n v="0.95971980899999998"/>
    <n v="1"/>
    <x v="5"/>
    <n v="1.4285714285714286"/>
    <n v="1.4402857142857144"/>
    <n v="5.7611428571428576"/>
    <s v="Blw"/>
  </r>
  <r>
    <s v="OtsLGRF23S"/>
    <s v="OtsLGRF23S_2452"/>
    <s v="C-02452"/>
    <d v="2023-08-29T00:00:00"/>
    <x v="0"/>
    <s v="F"/>
    <n v="780"/>
    <x v="8"/>
    <x v="1"/>
    <n v="1"/>
    <s v="NA"/>
    <s v="NA"/>
    <s v="F"/>
    <x v="0"/>
    <s v="OtsNPFH19S_1_3322"/>
    <s v="OtsNPFH19S_1_3021"/>
    <x v="2"/>
    <x v="1"/>
    <x v="1"/>
    <s v="FALL"/>
    <n v="1"/>
    <x v="9"/>
    <n v="0.99705232300000002"/>
    <n v="1"/>
    <x v="0"/>
    <n v="1.4285714285714286"/>
    <n v="1.4402857142857144"/>
    <n v="5.7611428571428576"/>
    <s v="Abv"/>
  </r>
  <r>
    <s v="OtsLGRF23S"/>
    <s v="OtsLGRF23S_2459"/>
    <s v="C-02459"/>
    <d v="2023-08-29T00:00:00"/>
    <x v="0"/>
    <s v="F"/>
    <n v="800"/>
    <x v="4"/>
    <x v="1"/>
    <n v="1"/>
    <s v="3DD.003D7E4A41"/>
    <s v="NA"/>
    <s v="F"/>
    <x v="0"/>
    <s v="OtsLYON18S_1_0132"/>
    <s v="OtsLYON18S_1_0280"/>
    <x v="3"/>
    <x v="2"/>
    <x v="2"/>
    <s v="FALL"/>
    <n v="1"/>
    <x v="3"/>
    <n v="0.80551598400000002"/>
    <n v="1"/>
    <x v="0"/>
    <n v="1.4285714285714286"/>
    <n v="1.4402857142857144"/>
    <n v="5.7611428571428576"/>
    <s v="Abv"/>
  </r>
  <r>
    <s v="OtsLGRF23S"/>
    <s v="OtsLGRF23S_2460"/>
    <s v="C-02460"/>
    <d v="2023-08-29T00:00:00"/>
    <x v="0"/>
    <s v="M"/>
    <n v="730"/>
    <x v="16"/>
    <x v="0"/>
    <s v="NA"/>
    <s v="3DD.003D7E4A10"/>
    <s v="NA"/>
    <s v="M"/>
    <x v="1"/>
    <s v="NA"/>
    <s v="NA"/>
    <x v="0"/>
    <x v="0"/>
    <x v="0"/>
    <s v="FALL"/>
    <n v="1.00000000000001"/>
    <x v="0"/>
    <e v="#N/A"/>
    <n v="1"/>
    <x v="1"/>
    <n v="1.4285714285714286"/>
    <n v="1.4402857142857144"/>
    <n v="5.7611428571428576"/>
    <s v="Abv"/>
  </r>
  <r>
    <s v="OtsLGRF23S"/>
    <s v="OtsLGRF23S_2462"/>
    <s v="C-02462"/>
    <d v="2023-08-29T00:00:00"/>
    <x v="0"/>
    <s v="F"/>
    <n v="860"/>
    <x v="27"/>
    <x v="0"/>
    <s v="NA"/>
    <s v="3DD.003D7E4A0D"/>
    <s v="NA"/>
    <s v="F"/>
    <x v="0"/>
    <s v="OtsNPFH18S_1_3317"/>
    <s v="OtsNPFH18S_1_3019"/>
    <x v="6"/>
    <x v="2"/>
    <x v="2"/>
    <s v="FALL"/>
    <n v="1"/>
    <x v="9"/>
    <n v="0.96828396500000002"/>
    <n v="1"/>
    <x v="2"/>
    <n v="1.4285714285714286"/>
    <n v="1.4402857142857144"/>
    <n v="5.7611428571428576"/>
    <s v="Abv"/>
  </r>
  <r>
    <s v="OtsLGRF23S"/>
    <s v="OtsLGRF23S_2463"/>
    <s v="C-02463"/>
    <d v="2023-08-29T00:00:00"/>
    <x v="0"/>
    <s v="M"/>
    <n v="810"/>
    <x v="9"/>
    <x v="1"/>
    <n v="1"/>
    <s v="3DD.003D7E4A32"/>
    <s v="NA"/>
    <s v="M"/>
    <x v="1"/>
    <s v="OtsLYON19S_1_0518"/>
    <s v="OtsLYON19S_1_0336"/>
    <x v="1"/>
    <x v="1"/>
    <x v="1"/>
    <s v="FALL"/>
    <n v="1"/>
    <x v="3"/>
    <n v="0.95971980899999998"/>
    <n v="1"/>
    <x v="0"/>
    <n v="1.4285714285714286"/>
    <n v="1.4402857142857144"/>
    <n v="5.7611428571428576"/>
    <s v="Abv"/>
  </r>
  <r>
    <s v="OtsLGRF23S"/>
    <s v="OtsLGRF23S_2467"/>
    <s v="C-02467"/>
    <d v="2023-08-29T00:00:00"/>
    <x v="0"/>
    <s v="F"/>
    <n v="760"/>
    <x v="6"/>
    <x v="0"/>
    <s v="NA"/>
    <s v="3DD.003D7E49FD"/>
    <s v="NA"/>
    <s v="F"/>
    <x v="0"/>
    <s v="OtsLYON19S_1_0717"/>
    <s v="OtsLYON19S_1_0826"/>
    <x v="1"/>
    <x v="1"/>
    <x v="1"/>
    <s v="FALL"/>
    <n v="1"/>
    <x v="6"/>
    <n v="0.95971980899999998"/>
    <n v="1"/>
    <x v="1"/>
    <n v="1.4285714285714286"/>
    <n v="1.4402857142857144"/>
    <n v="5.7611428571428576"/>
    <s v="Abv"/>
  </r>
  <r>
    <s v="OtsLGRF23S"/>
    <s v="OtsLGRF23S_2469"/>
    <s v="C-02469"/>
    <d v="2023-08-29T00:00:00"/>
    <x v="0"/>
    <s v="F"/>
    <n v="750"/>
    <x v="1"/>
    <x v="0"/>
    <s v="NA"/>
    <s v="3DD.003D7E49F9"/>
    <s v="NA"/>
    <s v="F"/>
    <x v="0"/>
    <s v="OtsNPFH18S_1_5344"/>
    <s v="OtsNPFH18S_1_5048"/>
    <x v="6"/>
    <x v="2"/>
    <x v="2"/>
    <s v="FALL"/>
    <n v="1"/>
    <x v="2"/>
    <n v="0.96828396500000002"/>
    <n v="1"/>
    <x v="1"/>
    <n v="1.4285714285714286"/>
    <n v="1.4402857142857144"/>
    <n v="5.7611428571428576"/>
    <s v="Abv"/>
  </r>
  <r>
    <s v="OtsLGRF23S"/>
    <s v="OtsLGRF23S_2471"/>
    <s v="C-02471"/>
    <d v="2023-08-29T00:00:00"/>
    <x v="0"/>
    <s v="F"/>
    <n v="820"/>
    <x v="19"/>
    <x v="0"/>
    <s v="NA"/>
    <s v="3DD.003D7E4A03"/>
    <s v="NA"/>
    <s v="F"/>
    <x v="0"/>
    <s v="OtsLYON19S_1_0548"/>
    <s v="OtsLYON19S_1_0409"/>
    <x v="1"/>
    <x v="1"/>
    <x v="1"/>
    <s v="FALL"/>
    <n v="1"/>
    <x v="7"/>
    <n v="0.95971980899999998"/>
    <n v="1"/>
    <x v="0"/>
    <n v="1.4285714285714286"/>
    <n v="1.4402857142857144"/>
    <n v="5.7611428571428576"/>
    <s v="Blw"/>
  </r>
  <r>
    <s v="OtsLGRF23S"/>
    <s v="OtsLGRF23S_2472"/>
    <s v="C-02472"/>
    <d v="2023-08-29T00:00:00"/>
    <x v="0"/>
    <s v="M"/>
    <n v="940"/>
    <x v="42"/>
    <x v="0"/>
    <s v="NA"/>
    <s v="3DD.003D7E4A43"/>
    <s v="NA"/>
    <s v="M"/>
    <x v="1"/>
    <s v="OtsLYON19S_1_0506"/>
    <s v="OtsLYON19S_1_0320"/>
    <x v="1"/>
    <x v="1"/>
    <x v="1"/>
    <s v="FALL"/>
    <n v="0.999999999999999"/>
    <x v="3"/>
    <n v="0.95971980899999998"/>
    <n v="1"/>
    <x v="6"/>
    <n v="1.4285714285714286"/>
    <n v="1.4402857142857144"/>
    <n v="5.7611428571428576"/>
    <s v="Abv"/>
  </r>
  <r>
    <s v="OtsLGRF23S"/>
    <s v="OtsLGRF23S_2473"/>
    <s v="C-02473"/>
    <d v="2023-08-29T00:00:00"/>
    <x v="0"/>
    <s v="M"/>
    <n v="780"/>
    <x v="8"/>
    <x v="0"/>
    <s v="NA"/>
    <s v="3DD.003D7E4A2E"/>
    <s v="NA"/>
    <s v="M"/>
    <x v="1"/>
    <s v="NA"/>
    <s v="NA"/>
    <x v="0"/>
    <x v="0"/>
    <x v="0"/>
    <s v="FALL"/>
    <n v="1"/>
    <x v="0"/>
    <e v="#N/A"/>
    <n v="1"/>
    <x v="0"/>
    <n v="1.4285714285714286"/>
    <n v="1.4402857142857144"/>
    <n v="5.7611428571428576"/>
    <s v="Abv"/>
  </r>
  <r>
    <s v="OtsLGRF23S"/>
    <s v="OtsLGRF23S_2475"/>
    <s v="C-02475"/>
    <d v="2023-08-29T00:00:00"/>
    <x v="0"/>
    <s v="M"/>
    <n v="760"/>
    <x v="6"/>
    <x v="0"/>
    <s v="NA"/>
    <s v="3DD.003D7E4A46"/>
    <s v="NA"/>
    <s v="M"/>
    <x v="1"/>
    <s v="OtsLYON19S_1_0707"/>
    <s v="OtsLYON19S_1_0692"/>
    <x v="1"/>
    <x v="1"/>
    <x v="1"/>
    <s v="FALL"/>
    <n v="1"/>
    <x v="6"/>
    <n v="0.95971980899999998"/>
    <n v="1"/>
    <x v="1"/>
    <n v="1.4285714285714286"/>
    <n v="1.4402857142857144"/>
    <n v="5.7611428571428576"/>
    <s v="Abv"/>
  </r>
  <r>
    <s v="OtsLGRF23S"/>
    <s v="OtsLGRF23S_2480"/>
    <s v="C-02480"/>
    <d v="2023-08-29T00:00:00"/>
    <x v="0"/>
    <s v="M"/>
    <n v="870"/>
    <x v="3"/>
    <x v="1"/>
    <n v="1"/>
    <s v="3DD.003D7E4A39"/>
    <s v="NA"/>
    <s v="M"/>
    <x v="1"/>
    <s v="OtsLYON19S_1_0545"/>
    <s v="OtsLYON19S_1_0428"/>
    <x v="1"/>
    <x v="1"/>
    <x v="1"/>
    <s v="FALL"/>
    <n v="1"/>
    <x v="7"/>
    <n v="0.95971980899999998"/>
    <n v="1"/>
    <x v="2"/>
    <n v="1.4285714285714286"/>
    <n v="1.4402857142857144"/>
    <n v="5.7611428571428576"/>
    <s v="Blw"/>
  </r>
  <r>
    <s v="OtsLGRF23S"/>
    <s v="OtsLGRF23S_2481"/>
    <s v="C-02481"/>
    <d v="2023-08-29T00:00:00"/>
    <x v="0"/>
    <s v="F"/>
    <n v="780"/>
    <x v="8"/>
    <x v="0"/>
    <s v="NA"/>
    <s v="3DD.003D7E4A0E"/>
    <s v="NA"/>
    <s v="F"/>
    <x v="0"/>
    <s v="OtsLYON19S_1_0575"/>
    <s v="OtsLYON19S_1_0488"/>
    <x v="1"/>
    <x v="1"/>
    <x v="1"/>
    <s v="FALL"/>
    <n v="0.999999999999997"/>
    <x v="7"/>
    <n v="0.95971980899999998"/>
    <n v="1"/>
    <x v="0"/>
    <n v="1.4285714285714286"/>
    <n v="1.4402857142857144"/>
    <n v="5.7611428571428576"/>
    <s v="Blw"/>
  </r>
  <r>
    <s v="OtsLGRF23S"/>
    <s v="OtsLGRF23S_2482"/>
    <s v="C-02482"/>
    <d v="2023-08-29T00:00:00"/>
    <x v="0"/>
    <s v="F"/>
    <n v="800"/>
    <x v="4"/>
    <x v="0"/>
    <s v="NA"/>
    <s v="3DD.003D7E4A1B"/>
    <s v="NA"/>
    <s v="F"/>
    <x v="0"/>
    <s v="OtsLYON19S_1_1835"/>
    <s v="OtsLYON19S_1_1564"/>
    <x v="1"/>
    <x v="1"/>
    <x v="1"/>
    <s v="FALL"/>
    <n v="1"/>
    <x v="1"/>
    <n v="0.95971980899999998"/>
    <n v="1"/>
    <x v="0"/>
    <n v="1.4285714285714286"/>
    <n v="1.4402857142857144"/>
    <n v="5.7611428571428576"/>
    <s v="Abv"/>
  </r>
  <r>
    <s v="OtsLGRF23S"/>
    <s v="OtsLGRF23S_2483"/>
    <s v="C-02483"/>
    <d v="2023-08-29T00:00:00"/>
    <x v="0"/>
    <s v="M"/>
    <n v="860"/>
    <x v="27"/>
    <x v="0"/>
    <s v="NA"/>
    <s v="3DD.003D7E4A07"/>
    <s v="NA"/>
    <s v="M"/>
    <x v="1"/>
    <s v="OtsNPFH19S_1_2317"/>
    <s v="OtsNPFH19S_1_2055"/>
    <x v="2"/>
    <x v="1"/>
    <x v="1"/>
    <s v="FALL"/>
    <n v="1"/>
    <x v="10"/>
    <n v="0.99705232300000002"/>
    <n v="1"/>
    <x v="2"/>
    <n v="1.4285714285714286"/>
    <n v="1.4402857142857144"/>
    <n v="5.7611428571428576"/>
    <s v="Abv"/>
  </r>
  <r>
    <s v="OtsLGRF23S"/>
    <s v="OtsLGRF23S_2484"/>
    <s v="C-02484"/>
    <d v="2023-08-29T00:00:00"/>
    <x v="0"/>
    <s v="F"/>
    <n v="750"/>
    <x v="1"/>
    <x v="0"/>
    <s v="NA"/>
    <s v="3DD.003D7E4A2D"/>
    <s v="NA"/>
    <s v="F"/>
    <x v="0"/>
    <s v="OtsLYON19S_1_0144"/>
    <s v="OtsLYON19S_1_0201"/>
    <x v="1"/>
    <x v="1"/>
    <x v="1"/>
    <s v="FALL"/>
    <n v="1"/>
    <x v="4"/>
    <n v="0.95971980899999998"/>
    <n v="1"/>
    <x v="1"/>
    <n v="1.4285714285714286"/>
    <n v="1.4402857142857144"/>
    <n v="5.7611428571428576"/>
    <s v="Abv"/>
  </r>
  <r>
    <s v="OtsLGRF23S"/>
    <s v="OtsLGRF23S_2485"/>
    <s v="C-02485"/>
    <d v="2023-08-29T00:00:00"/>
    <x v="0"/>
    <s v="F"/>
    <n v="710"/>
    <x v="10"/>
    <x v="0"/>
    <s v="NA"/>
    <s v="3DD.003D7E4A9F"/>
    <s v="NA"/>
    <s v="F"/>
    <x v="0"/>
    <s v="NA"/>
    <s v="NA"/>
    <x v="0"/>
    <x v="0"/>
    <x v="0"/>
    <s v="FALL"/>
    <n v="0.999999999999996"/>
    <x v="0"/>
    <e v="#N/A"/>
    <n v="1"/>
    <x v="5"/>
    <n v="1.4285714285714286"/>
    <n v="1.4402857142857144"/>
    <n v="5.7611428571428576"/>
    <s v="Abv"/>
  </r>
  <r>
    <s v="OtsLGRF23S"/>
    <s v="OtsLGRF23S_2486"/>
    <s v="C-02486"/>
    <d v="2023-08-29T00:00:00"/>
    <x v="0"/>
    <s v="F"/>
    <n v="830"/>
    <x v="15"/>
    <x v="0"/>
    <s v="NA"/>
    <s v="3DD.003D7E4A8D"/>
    <s v="NA"/>
    <s v="F"/>
    <x v="0"/>
    <s v="OtsLYON19S_1_1822"/>
    <s v="OtsLYON19S_1_1542"/>
    <x v="1"/>
    <x v="1"/>
    <x v="1"/>
    <s v="FALL"/>
    <n v="1"/>
    <x v="1"/>
    <n v="0.95971980899999998"/>
    <n v="1"/>
    <x v="2"/>
    <n v="1.4285714285714286"/>
    <n v="1.4402857142857144"/>
    <n v="5.7611428571428576"/>
    <s v="Abv"/>
  </r>
  <r>
    <s v="OtsLGRF23S"/>
    <s v="OtsLGRF23S_2491"/>
    <s v="C-02491"/>
    <d v="2023-08-29T00:00:00"/>
    <x v="0"/>
    <s v="F"/>
    <n v="830"/>
    <x v="15"/>
    <x v="0"/>
    <s v="NA"/>
    <s v="3DD.003D7E4A93"/>
    <s v="NA"/>
    <s v="F"/>
    <x v="0"/>
    <s v="OtsLYON19S_1_0136"/>
    <s v="OtsLYON19S_1_0230"/>
    <x v="1"/>
    <x v="1"/>
    <x v="1"/>
    <s v="FALL"/>
    <n v="0.999999999999997"/>
    <x v="3"/>
    <n v="0.95971980899999998"/>
    <n v="1"/>
    <x v="2"/>
    <n v="1.4285714285714286"/>
    <n v="1.4402857142857144"/>
    <n v="5.7611428571428576"/>
    <s v="Abv"/>
  </r>
  <r>
    <s v="OtsLGRF23S"/>
    <s v="OtsLGRF23S_2492"/>
    <s v="C-02492"/>
    <d v="2023-08-29T00:00:00"/>
    <x v="0"/>
    <s v="M"/>
    <n v="760"/>
    <x v="6"/>
    <x v="0"/>
    <s v="NA"/>
    <s v="3DD.003D7E4A89"/>
    <s v="NA"/>
    <s v="F"/>
    <x v="0"/>
    <s v="OtsLYON19S_1_1801"/>
    <s v="OtsLYON19S_1_1508"/>
    <x v="1"/>
    <x v="1"/>
    <x v="1"/>
    <s v="FALL"/>
    <n v="1"/>
    <x v="1"/>
    <n v="0.95971980899999998"/>
    <n v="1"/>
    <x v="1"/>
    <n v="1.4285714285714286"/>
    <n v="1.4402857142857144"/>
    <n v="5.7611428571428576"/>
    <s v="Abv"/>
  </r>
  <r>
    <s v="OtsLGRF23S"/>
    <s v="OtsLGRF23S_2495"/>
    <s v="C-02495"/>
    <d v="2023-08-29T00:00:00"/>
    <x v="0"/>
    <s v="F"/>
    <n v="770"/>
    <x v="2"/>
    <x v="0"/>
    <s v="NA"/>
    <s v="3DD.003D7E4AA2"/>
    <s v="NA"/>
    <s v="F"/>
    <x v="0"/>
    <s v="NA"/>
    <s v="NA"/>
    <x v="0"/>
    <x v="0"/>
    <x v="0"/>
    <s v="FALL"/>
    <n v="1"/>
    <x v="0"/>
    <e v="#N/A"/>
    <n v="1"/>
    <x v="1"/>
    <n v="1.4285714285714286"/>
    <n v="1.4402857142857144"/>
    <n v="5.7611428571428576"/>
    <s v="Abv"/>
  </r>
  <r>
    <s v="OtsLGRF23S"/>
    <s v="OtsLGRF23S_2496"/>
    <s v="C-02496"/>
    <d v="2023-08-29T00:00:00"/>
    <x v="0"/>
    <s v="F"/>
    <n v="750"/>
    <x v="1"/>
    <x v="0"/>
    <s v="NA"/>
    <s v="3DD.003D7E4AB3"/>
    <s v="NA"/>
    <s v="F"/>
    <x v="0"/>
    <s v="OtsLYON19S_1_0552"/>
    <s v="OtsLYON19S_1_0439"/>
    <x v="1"/>
    <x v="1"/>
    <x v="1"/>
    <s v="FALL"/>
    <n v="1"/>
    <x v="7"/>
    <n v="0.95971980899999998"/>
    <n v="1"/>
    <x v="1"/>
    <n v="1.4285714285714286"/>
    <n v="1.4402857142857144"/>
    <n v="5.7611428571428576"/>
    <s v="Blw"/>
  </r>
  <r>
    <s v="OtsLGRF23S"/>
    <s v="OtsLGRF23S_2497"/>
    <s v="C-02497"/>
    <d v="2023-08-29T00:00:00"/>
    <x v="0"/>
    <s v="M"/>
    <n v="760"/>
    <x v="6"/>
    <x v="0"/>
    <s v="NA"/>
    <s v="3DD.003D7E4A67"/>
    <s v="NA"/>
    <s v="M"/>
    <x v="1"/>
    <s v="OtsLYON19S_1_0702"/>
    <s v="OtsLYON19S_1_0685"/>
    <x v="1"/>
    <x v="1"/>
    <x v="1"/>
    <s v="FALL"/>
    <n v="0.999999999999995"/>
    <x v="6"/>
    <n v="0.95971980899999998"/>
    <n v="1"/>
    <x v="1"/>
    <n v="1.4285714285714286"/>
    <n v="1.4402857142857144"/>
    <n v="5.7611428571428576"/>
    <s v="Abv"/>
  </r>
  <r>
    <s v="OtsLGRF23S"/>
    <s v="OtsLGRF23S_2498"/>
    <s v="C-02498"/>
    <d v="2023-08-29T00:00:00"/>
    <x v="0"/>
    <s v="M"/>
    <n v="720"/>
    <x v="17"/>
    <x v="0"/>
    <s v="NA"/>
    <s v="3DD.003D7E4A61"/>
    <s v="NA"/>
    <s v="M"/>
    <x v="1"/>
    <s v="OtsNPFH19S_1_4357"/>
    <s v="OtsNPFH19S_1_4003"/>
    <x v="2"/>
    <x v="1"/>
    <x v="1"/>
    <s v="FALL"/>
    <n v="0.999999999999998"/>
    <x v="13"/>
    <n v="0.99705232300000002"/>
    <n v="1"/>
    <x v="5"/>
    <n v="1.4285714285714286"/>
    <n v="1.4402857142857144"/>
    <n v="5.7611428571428576"/>
    <s v="Abv"/>
  </r>
  <r>
    <s v="OtsLGRF23S"/>
    <s v="OtsLGRF23S_2500"/>
    <s v="C-02500"/>
    <d v="2023-08-29T00:00:00"/>
    <x v="0"/>
    <s v="F"/>
    <n v="850"/>
    <x v="14"/>
    <x v="0"/>
    <s v="NA"/>
    <s v="3DD.003D7E4A80"/>
    <s v="NA"/>
    <s v="F"/>
    <x v="0"/>
    <s v="NA"/>
    <s v="NA"/>
    <x v="0"/>
    <x v="0"/>
    <x v="0"/>
    <s v="FALL"/>
    <n v="0.999999999999998"/>
    <x v="0"/>
    <e v="#N/A"/>
    <n v="1"/>
    <x v="2"/>
    <n v="1.4285714285714286"/>
    <n v="1.4402857142857144"/>
    <n v="5.7611428571428576"/>
    <s v="Abv"/>
  </r>
  <r>
    <s v="OtsLGRF23S"/>
    <s v="OtsLGRF23S_2501"/>
    <s v="C-02501"/>
    <d v="2023-08-29T00:00:00"/>
    <x v="0"/>
    <s v="F"/>
    <n v="770"/>
    <x v="2"/>
    <x v="0"/>
    <s v="NA"/>
    <s v="3DD.003D7E4A66"/>
    <s v="NA"/>
    <s v="F"/>
    <x v="0"/>
    <s v="OtsLYON18S_1_0714"/>
    <s v="OtsLYON18S_1_0563"/>
    <x v="3"/>
    <x v="2"/>
    <x v="2"/>
    <s v="FALL"/>
    <n v="0.999999999999996"/>
    <x v="3"/>
    <n v="0.80551598400000002"/>
    <n v="1"/>
    <x v="1"/>
    <n v="1.4285714285714286"/>
    <n v="1.4402857142857144"/>
    <n v="5.7611428571428576"/>
    <s v="Abv"/>
  </r>
  <r>
    <s v="OtsLGRF23S"/>
    <s v="OtsLGRF23S_2502"/>
    <s v="C-02502"/>
    <d v="2023-08-29T00:00:00"/>
    <x v="0"/>
    <s v="M"/>
    <n v="760"/>
    <x v="6"/>
    <x v="0"/>
    <s v="NA"/>
    <s v="3DD.0077D67259"/>
    <s v="This sample is a duplicate with OtsLYON23S_1_0212."/>
    <s v="M"/>
    <x v="1"/>
    <s v="OtsLYON19S_1_0540"/>
    <s v="OtsLYON19S_1_0402"/>
    <x v="1"/>
    <x v="1"/>
    <x v="1"/>
    <s v="FALL"/>
    <n v="0.999999999999999"/>
    <x v="7"/>
    <n v="0.95971980899999998"/>
    <n v="1"/>
    <x v="1"/>
    <n v="1.4285714285714286"/>
    <n v="1.4402857142857144"/>
    <n v="5.7611428571428576"/>
    <s v="Blw"/>
  </r>
  <r>
    <s v="OtsLGRF23S"/>
    <s v="OtsLGRF23S_2506"/>
    <s v="C-02506"/>
    <d v="2023-08-29T00:00:00"/>
    <x v="0"/>
    <s v="F"/>
    <n v="740"/>
    <x v="12"/>
    <x v="0"/>
    <s v="NA"/>
    <s v="3DD.003D7E4A6C"/>
    <s v="NA"/>
    <s v="F"/>
    <x v="0"/>
    <s v="NA"/>
    <s v="NA"/>
    <x v="0"/>
    <x v="0"/>
    <x v="0"/>
    <s v="FALL"/>
    <n v="1"/>
    <x v="0"/>
    <e v="#N/A"/>
    <n v="1"/>
    <x v="1"/>
    <n v="1.4285714285714286"/>
    <n v="1.4402857142857144"/>
    <n v="5.7611428571428576"/>
    <s v="Abv"/>
  </r>
  <r>
    <s v="OtsLGRF23S"/>
    <s v="OtsLGRF23S_2507"/>
    <s v="C-02507"/>
    <d v="2023-08-29T00:00:00"/>
    <x v="0"/>
    <s v="M"/>
    <n v="740"/>
    <x v="12"/>
    <x v="0"/>
    <s v="NA"/>
    <s v="3DD.003D7E4A74"/>
    <s v="NA"/>
    <s v="M"/>
    <x v="1"/>
    <s v="OtsLYON19S_1_0702"/>
    <s v="OtsLYON19S_1_0685"/>
    <x v="1"/>
    <x v="1"/>
    <x v="1"/>
    <s v="FALL"/>
    <n v="1"/>
    <x v="6"/>
    <n v="0.95971980899999998"/>
    <n v="1"/>
    <x v="1"/>
    <n v="1.4285714285714286"/>
    <n v="1.4402857142857144"/>
    <n v="5.7611428571428576"/>
    <s v="Abv"/>
  </r>
  <r>
    <s v="OtsLGRF23S"/>
    <s v="OtsLGRF23S_2508"/>
    <s v="C-02508"/>
    <d v="2023-08-29T00:00:00"/>
    <x v="0"/>
    <s v="M"/>
    <n v="810"/>
    <x v="9"/>
    <x v="0"/>
    <s v="NA"/>
    <s v="3DD.003D7E4AA1"/>
    <s v="This individual failed to genotype"/>
    <s v="U"/>
    <x v="1"/>
    <s v="NG"/>
    <s v="NG"/>
    <x v="4"/>
    <x v="0"/>
    <x v="0"/>
    <s v="NA"/>
    <s v="NA"/>
    <x v="5"/>
    <e v="#N/A"/>
    <n v="1"/>
    <x v="0"/>
    <n v="1.4285714285714286"/>
    <n v="1.4402857142857144"/>
    <n v="5.7611428571428576"/>
    <s v="Abv"/>
  </r>
  <r>
    <s v="OtsLGRF23S"/>
    <s v="OtsLGRF23S_2509"/>
    <s v="C-02509"/>
    <d v="2023-08-29T00:00:00"/>
    <x v="0"/>
    <s v="M"/>
    <n v="710"/>
    <x v="10"/>
    <x v="0"/>
    <s v="NA"/>
    <s v="3DD.003D7E4A5B"/>
    <s v="NA"/>
    <s v="M"/>
    <x v="1"/>
    <s v="OtsLYON19S_1_0132"/>
    <s v="OtsLYON19S_1_0086"/>
    <x v="1"/>
    <x v="1"/>
    <x v="1"/>
    <s v="FALL"/>
    <n v="0.999999999999999"/>
    <x v="4"/>
    <n v="0.95971980899999998"/>
    <n v="1"/>
    <x v="5"/>
    <n v="1.4285714285714286"/>
    <n v="1.4402857142857144"/>
    <n v="5.7611428571428576"/>
    <s v="Abv"/>
  </r>
  <r>
    <s v="OtsLGRF23S"/>
    <s v="OtsLGRF23S_2512"/>
    <s v="C-02512"/>
    <d v="2023-08-29T00:00:00"/>
    <x v="0"/>
    <s v="F"/>
    <n v="780"/>
    <x v="8"/>
    <x v="1"/>
    <n v="1"/>
    <s v="NA"/>
    <s v="NA"/>
    <s v="F"/>
    <x v="0"/>
    <s v="OtsLYON19S_1_0131"/>
    <s v="OtsLYON19S_1_0084"/>
    <x v="1"/>
    <x v="1"/>
    <x v="1"/>
    <s v="FALL"/>
    <n v="1"/>
    <x v="4"/>
    <n v="0.95971980899999998"/>
    <n v="1"/>
    <x v="0"/>
    <n v="1.4285714285714286"/>
    <n v="1.4402857142857144"/>
    <n v="5.7611428571428576"/>
    <s v="Abv"/>
  </r>
  <r>
    <s v="OtsLGRF23S"/>
    <s v="OtsLGRF23S_2514"/>
    <s v="C-02514"/>
    <d v="2023-08-29T00:00:00"/>
    <x v="0"/>
    <s v="M"/>
    <n v="700"/>
    <x v="13"/>
    <x v="0"/>
    <s v="NA"/>
    <s v="3DD.003D7E4A76"/>
    <s v="NA"/>
    <s v="M"/>
    <x v="1"/>
    <s v="NA"/>
    <s v="NA"/>
    <x v="0"/>
    <x v="0"/>
    <x v="0"/>
    <s v="FALL"/>
    <n v="0.999999999999999"/>
    <x v="0"/>
    <e v="#N/A"/>
    <n v="1"/>
    <x v="5"/>
    <n v="1.4285714285714286"/>
    <n v="1.4402857142857144"/>
    <n v="5.7611428571428576"/>
    <s v="Abv"/>
  </r>
  <r>
    <s v="OtsLGRF23S"/>
    <s v="OtsLGRF23S_2516"/>
    <s v="C-02516"/>
    <d v="2023-08-29T00:00:00"/>
    <x v="0"/>
    <s v="M"/>
    <n v="740"/>
    <x v="12"/>
    <x v="0"/>
    <s v="NA"/>
    <s v="3DD.003D7E4A59"/>
    <s v="NA"/>
    <s v="M"/>
    <x v="1"/>
    <s v="OtsNPFH19S_1_2329"/>
    <s v="OtsNPFH19S_1_2071"/>
    <x v="2"/>
    <x v="1"/>
    <x v="1"/>
    <s v="FALL"/>
    <n v="1.00000000000001"/>
    <x v="10"/>
    <n v="0.99705232300000002"/>
    <n v="1"/>
    <x v="1"/>
    <n v="1.4285714285714286"/>
    <n v="1.4402857142857144"/>
    <n v="5.7611428571428576"/>
    <s v="Abv"/>
  </r>
  <r>
    <s v="OtsLGRF23S"/>
    <s v="OtsLGRF23S_2517"/>
    <s v="C-02517"/>
    <d v="2023-08-29T00:00:00"/>
    <x v="0"/>
    <s v="M"/>
    <n v="720"/>
    <x v="17"/>
    <x v="0"/>
    <s v="NA"/>
    <s v="3DD.003D7E4A79"/>
    <s v="NA"/>
    <s v="M"/>
    <x v="1"/>
    <s v="OtsLYON19S_1_2304"/>
    <s v="OtsLYON19S_1_2067"/>
    <x v="1"/>
    <x v="1"/>
    <x v="1"/>
    <s v="FALL"/>
    <n v="0.999999999999997"/>
    <x v="14"/>
    <n v="0.95971980899999998"/>
    <n v="1"/>
    <x v="5"/>
    <n v="1.4285714285714286"/>
    <n v="1.4402857142857144"/>
    <n v="5.7611428571428576"/>
    <s v="Blw"/>
  </r>
  <r>
    <s v="OtsLGRF23S"/>
    <s v="OtsLGRF23S_2518"/>
    <s v="C-02518"/>
    <d v="2023-08-29T00:00:00"/>
    <x v="0"/>
    <s v="F"/>
    <n v="840"/>
    <x v="18"/>
    <x v="0"/>
    <s v="NA"/>
    <s v="3DD.003D7E4AAB"/>
    <s v="NA"/>
    <s v="F"/>
    <x v="0"/>
    <s v="OtsLYON19S_1_0717"/>
    <s v="OtsLYON19S_1_0826"/>
    <x v="1"/>
    <x v="1"/>
    <x v="1"/>
    <s v="FALL"/>
    <n v="1"/>
    <x v="6"/>
    <n v="0.95971980899999998"/>
    <n v="1"/>
    <x v="2"/>
    <n v="1.4285714285714286"/>
    <n v="1.4402857142857144"/>
    <n v="5.7611428571428576"/>
    <s v="Abv"/>
  </r>
  <r>
    <s v="OtsLGRF23S"/>
    <s v="OtsLGRF23S_2519"/>
    <s v="C-02519"/>
    <d v="2023-08-29T00:00:00"/>
    <x v="0"/>
    <s v="M"/>
    <n v="850"/>
    <x v="14"/>
    <x v="0"/>
    <s v="NA"/>
    <s v="3DD.003D7E4A77"/>
    <s v="NA"/>
    <s v="M"/>
    <x v="1"/>
    <s v="OtsNPFH19S_1_4309"/>
    <s v="OtsNPFH19S_1_4067"/>
    <x v="2"/>
    <x v="1"/>
    <x v="1"/>
    <s v="FALL"/>
    <n v="1"/>
    <x v="2"/>
    <n v="0.99705232300000002"/>
    <n v="1"/>
    <x v="2"/>
    <n v="1.4285714285714286"/>
    <n v="1.4402857142857144"/>
    <n v="5.7611428571428576"/>
    <s v="Abv"/>
  </r>
  <r>
    <s v="OtsLGRF23S"/>
    <s v="OtsLGRF23S_2522"/>
    <s v="C-02522"/>
    <d v="2023-08-29T00:00:00"/>
    <x v="0"/>
    <s v="F"/>
    <n v="770"/>
    <x v="2"/>
    <x v="1"/>
    <n v="1"/>
    <s v="NA"/>
    <s v="NA"/>
    <s v="F"/>
    <x v="0"/>
    <s v="OtsLYON19S_1_0546"/>
    <s v="OtsLYON19S_1_0432"/>
    <x v="1"/>
    <x v="1"/>
    <x v="1"/>
    <s v="FALL"/>
    <n v="0.999999999999998"/>
    <x v="7"/>
    <n v="0.95971980899999998"/>
    <n v="1"/>
    <x v="1"/>
    <n v="1.4285714285714286"/>
    <n v="1.4402857142857144"/>
    <n v="5.7611428571428576"/>
    <s v="Blw"/>
  </r>
  <r>
    <s v="OtsLGRF23S"/>
    <s v="OtsLGRF23S_2524"/>
    <s v="C-02524"/>
    <d v="2023-08-29T00:00:00"/>
    <x v="0"/>
    <s v="F"/>
    <n v="790"/>
    <x v="0"/>
    <x v="0"/>
    <s v="NA"/>
    <s v="3DD.003D7E4A8B"/>
    <s v="NA"/>
    <s v="F"/>
    <x v="0"/>
    <s v="OtsLYON19S_1_1818"/>
    <s v="OtsLYON19S_1_1539"/>
    <x v="1"/>
    <x v="1"/>
    <x v="1"/>
    <s v="FALL"/>
    <n v="0.999999999999997"/>
    <x v="1"/>
    <n v="0.95971980899999998"/>
    <n v="1"/>
    <x v="0"/>
    <n v="1.4285714285714286"/>
    <n v="1.4402857142857144"/>
    <n v="5.7611428571428576"/>
    <s v="Abv"/>
  </r>
  <r>
    <s v="OtsLGRF23S"/>
    <s v="OtsLGRF23S_2525"/>
    <s v="C-02525"/>
    <d v="2023-08-29T00:00:00"/>
    <x v="0"/>
    <s v="F"/>
    <n v="750"/>
    <x v="1"/>
    <x v="0"/>
    <s v="NA"/>
    <s v="3DD.003D7E4A54"/>
    <s v="NA"/>
    <s v="F"/>
    <x v="0"/>
    <s v="OtsLYON19S_1_1394"/>
    <s v="OtsLYON19S_1_1499"/>
    <x v="1"/>
    <x v="1"/>
    <x v="1"/>
    <s v="FALL"/>
    <n v="1"/>
    <x v="1"/>
    <n v="0.95971980899999998"/>
    <n v="1"/>
    <x v="1"/>
    <n v="1.4285714285714286"/>
    <n v="1.4402857142857144"/>
    <n v="5.7611428571428576"/>
    <s v="Abv"/>
  </r>
  <r>
    <s v="OtsLGRF23S"/>
    <s v="OtsLGRF23S_2526"/>
    <s v="C-02526"/>
    <d v="2023-08-29T00:00:00"/>
    <x v="0"/>
    <s v="F"/>
    <n v="860"/>
    <x v="27"/>
    <x v="0"/>
    <s v="NA"/>
    <s v="3DD.003D7E4A7C"/>
    <s v="NA"/>
    <s v="F"/>
    <x v="0"/>
    <s v="NA"/>
    <s v="NA"/>
    <x v="0"/>
    <x v="0"/>
    <x v="0"/>
    <s v="FALL"/>
    <n v="0.999999999999998"/>
    <x v="0"/>
    <e v="#N/A"/>
    <n v="1"/>
    <x v="2"/>
    <n v="1.4285714285714286"/>
    <n v="1.4402857142857144"/>
    <n v="5.7611428571428576"/>
    <s v="Abv"/>
  </r>
  <r>
    <s v="OtsLGRF23S"/>
    <s v="OtsLGRF23S_2527"/>
    <s v="C-02527"/>
    <d v="2023-08-29T00:00:00"/>
    <x v="0"/>
    <s v="F"/>
    <n v="800"/>
    <x v="4"/>
    <x v="1"/>
    <s v="NA"/>
    <s v="3DD.003D497114"/>
    <s v="NA"/>
    <s v="M"/>
    <x v="1"/>
    <s v="OtsLYON19S_1_1105"/>
    <s v="OtsLYON19S_1_0928"/>
    <x v="1"/>
    <x v="1"/>
    <x v="1"/>
    <s v="FALL"/>
    <n v="1"/>
    <x v="16"/>
    <n v="0.95971980899999998"/>
    <n v="1"/>
    <x v="0"/>
    <n v="1.4285714285714286"/>
    <n v="1.4402857142857144"/>
    <n v="5.7611428571428576"/>
    <s v="Abv"/>
  </r>
  <r>
    <s v="OtsLGRF23S"/>
    <s v="OtsLGRF23S_2528"/>
    <s v="C-02528"/>
    <d v="2023-08-29T00:00:00"/>
    <x v="0"/>
    <s v="F"/>
    <n v="820"/>
    <x v="19"/>
    <x v="0"/>
    <s v="NA"/>
    <s v="3DD.003D7E4A96"/>
    <s v="NA"/>
    <s v="F"/>
    <x v="0"/>
    <s v="NA"/>
    <s v="NA"/>
    <x v="0"/>
    <x v="0"/>
    <x v="0"/>
    <s v="FALL"/>
    <n v="1.00000000000001"/>
    <x v="0"/>
    <e v="#N/A"/>
    <n v="1"/>
    <x v="0"/>
    <n v="1.4285714285714286"/>
    <n v="1.4402857142857144"/>
    <n v="5.7611428571428576"/>
    <s v="Abv"/>
  </r>
  <r>
    <s v="OtsLGRF23S"/>
    <s v="OtsLGRF23S_2531"/>
    <s v="C-02531"/>
    <d v="2023-08-29T00:00:00"/>
    <x v="0"/>
    <s v="F"/>
    <n v="870"/>
    <x v="3"/>
    <x v="0"/>
    <s v="NA"/>
    <s v="3DD.003D7E4AAC"/>
    <s v="This individual failed to genotype"/>
    <s v="U"/>
    <x v="0"/>
    <s v="NG"/>
    <s v="NG"/>
    <x v="4"/>
    <x v="0"/>
    <x v="0"/>
    <s v="NA"/>
    <s v="NA"/>
    <x v="5"/>
    <e v="#N/A"/>
    <n v="1"/>
    <x v="2"/>
    <n v="1.4285714285714286"/>
    <n v="1.4402857142857144"/>
    <n v="5.7611428571428576"/>
    <s v="Abv"/>
  </r>
  <r>
    <s v="OtsLGRF23S"/>
    <s v="OtsLGRF23S_2532"/>
    <s v="C-02532"/>
    <d v="2023-08-29T00:00:00"/>
    <x v="0"/>
    <s v="M"/>
    <n v="890"/>
    <x v="28"/>
    <x v="0"/>
    <s v="NA"/>
    <s v="3DD.003D7E4A83"/>
    <s v="NA"/>
    <s v="M"/>
    <x v="1"/>
    <s v="OtsLYON19S_1_0520"/>
    <s v="OtsLYON19S_1_0342"/>
    <x v="1"/>
    <x v="1"/>
    <x v="1"/>
    <s v="FALL"/>
    <n v="1"/>
    <x v="3"/>
    <n v="0.95971980899999998"/>
    <n v="1"/>
    <x v="4"/>
    <n v="1.4285714285714286"/>
    <n v="1.4402857142857144"/>
    <n v="5.7611428571428576"/>
    <s v="Abv"/>
  </r>
  <r>
    <s v="OtsLGRF23S"/>
    <s v="OtsLGRF23S_2534"/>
    <s v="C-02534"/>
    <d v="2023-08-29T00:00:00"/>
    <x v="0"/>
    <s v="M"/>
    <n v="730"/>
    <x v="16"/>
    <x v="0"/>
    <s v="NA"/>
    <s v="3DD.003D7E4AB0"/>
    <s v="NA"/>
    <s v="M"/>
    <x v="1"/>
    <s v="NA"/>
    <s v="NA"/>
    <x v="0"/>
    <x v="0"/>
    <x v="0"/>
    <s v="FALL"/>
    <n v="0.999999999999996"/>
    <x v="0"/>
    <e v="#N/A"/>
    <n v="1"/>
    <x v="1"/>
    <n v="1.4285714285714286"/>
    <n v="1.4402857142857144"/>
    <n v="5.7611428571428576"/>
    <s v="Abv"/>
  </r>
  <r>
    <s v="OtsLGRF23S"/>
    <s v="OtsLGRF23S_2538"/>
    <s v="C-02538"/>
    <d v="2023-08-29T00:00:00"/>
    <x v="0"/>
    <s v="F"/>
    <n v="750"/>
    <x v="1"/>
    <x v="0"/>
    <s v="NA"/>
    <s v="3DD.003E2BEF8A"/>
    <s v="NA"/>
    <s v="F"/>
    <x v="0"/>
    <s v="OtsLYON19S_1_0144"/>
    <s v="OtsLYON19S_1_0100"/>
    <x v="1"/>
    <x v="1"/>
    <x v="1"/>
    <s v="FALL"/>
    <n v="0.999999999999998"/>
    <x v="4"/>
    <n v="0.95971980899999998"/>
    <n v="1"/>
    <x v="1"/>
    <n v="1.4285714285714286"/>
    <n v="1.4402857142857144"/>
    <n v="5.7611428571428576"/>
    <s v="Abv"/>
  </r>
  <r>
    <s v="OtsLGRF23S"/>
    <s v="OtsLGRF23S_2541"/>
    <s v="C-02541"/>
    <d v="2023-08-29T00:00:00"/>
    <x v="0"/>
    <s v="F"/>
    <n v="760"/>
    <x v="6"/>
    <x v="0"/>
    <s v="NA"/>
    <s v="3DD.003D7E4A8A"/>
    <s v="NA"/>
    <s v="F"/>
    <x v="0"/>
    <s v="NA"/>
    <s v="NA"/>
    <x v="0"/>
    <x v="0"/>
    <x v="0"/>
    <s v="FALL"/>
    <n v="0.999999999999996"/>
    <x v="0"/>
    <e v="#N/A"/>
    <n v="1"/>
    <x v="1"/>
    <n v="1.4285714285714286"/>
    <n v="1.4402857142857144"/>
    <n v="5.7611428571428576"/>
    <s v="Abv"/>
  </r>
  <r>
    <s v="OtsLGRF23S"/>
    <s v="OtsLGRF23S_2542"/>
    <s v="C-02542"/>
    <d v="2023-08-29T00:00:00"/>
    <x v="0"/>
    <s v="F"/>
    <n v="730"/>
    <x v="16"/>
    <x v="1"/>
    <n v="1"/>
    <s v="NA"/>
    <s v="NA"/>
    <s v="F"/>
    <x v="0"/>
    <s v="OtsLYON19S_1_0530"/>
    <s v="OtsLYON19S_1_0350"/>
    <x v="1"/>
    <x v="1"/>
    <x v="1"/>
    <s v="FALL"/>
    <n v="1.00000000000001"/>
    <x v="3"/>
    <n v="0.95971980899999998"/>
    <n v="1"/>
    <x v="1"/>
    <n v="1.4285714285714286"/>
    <n v="1.4402857142857144"/>
    <n v="5.7611428571428576"/>
    <s v="Abv"/>
  </r>
  <r>
    <s v="OtsLGRF23S"/>
    <s v="OtsLGRF23S_2546"/>
    <s v="C-02546"/>
    <d v="2023-08-29T00:00:00"/>
    <x v="0"/>
    <s v="F"/>
    <n v="760"/>
    <x v="6"/>
    <x v="0"/>
    <s v="NA"/>
    <s v="3DD.003D7E4A6D"/>
    <s v="NA"/>
    <s v="F"/>
    <x v="0"/>
    <s v="OtsLYON19S_1_0562"/>
    <s v="OtsLYON19S_1_0465"/>
    <x v="1"/>
    <x v="1"/>
    <x v="1"/>
    <s v="FALL"/>
    <n v="0.999999999999998"/>
    <x v="7"/>
    <n v="0.95971980899999998"/>
    <n v="1"/>
    <x v="1"/>
    <n v="1.4285714285714286"/>
    <n v="1.4402857142857144"/>
    <n v="5.7611428571428576"/>
    <s v="Blw"/>
  </r>
  <r>
    <s v="OtsLGRF23S"/>
    <s v="OtsLGRF23S_2549"/>
    <s v="C-02549"/>
    <d v="2023-08-30T00:00:00"/>
    <x v="0"/>
    <s v="M"/>
    <n v="700"/>
    <x v="13"/>
    <x v="0"/>
    <s v="NA"/>
    <s v="3DD.003D7E4AA3"/>
    <s v="NA"/>
    <s v="M"/>
    <x v="1"/>
    <s v="NA"/>
    <s v="NA"/>
    <x v="0"/>
    <x v="0"/>
    <x v="0"/>
    <s v="FALL"/>
    <n v="0.999999999999997"/>
    <x v="0"/>
    <e v="#N/A"/>
    <n v="1"/>
    <x v="5"/>
    <n v="5.6818181818181825"/>
    <n v="5.7284090909090919"/>
    <n v="12.729797979797981"/>
    <s v="Abv"/>
  </r>
  <r>
    <s v="OtsLGRF23S"/>
    <s v="OtsLGRF23S_2551"/>
    <s v="C-02551"/>
    <d v="2023-08-30T00:00:00"/>
    <x v="0"/>
    <s v="M"/>
    <n v="880"/>
    <x v="22"/>
    <x v="1"/>
    <s v="NA"/>
    <s v="3DD.003D7E4A9A"/>
    <s v="This individual failed to genotype"/>
    <s v="U"/>
    <x v="1"/>
    <s v="NG"/>
    <s v="NG"/>
    <x v="4"/>
    <x v="0"/>
    <x v="0"/>
    <s v="NA"/>
    <s v="NA"/>
    <x v="5"/>
    <e v="#N/A"/>
    <n v="1"/>
    <x v="4"/>
    <n v="5.6818181818181825"/>
    <n v="5.7284090909090919"/>
    <n v="12.729797979797981"/>
    <s v="Abv"/>
  </r>
  <r>
    <s v="OtsLGRF23S"/>
    <s v="OtsLGRF23S_2552"/>
    <s v="C-02552"/>
    <d v="2023-08-30T00:00:00"/>
    <x v="0"/>
    <s v="F"/>
    <n v="760"/>
    <x v="6"/>
    <x v="1"/>
    <n v="1"/>
    <s v="NA"/>
    <s v="NA"/>
    <s v="F"/>
    <x v="0"/>
    <s v="OtsLYON19S_1_1107"/>
    <s v="OtsLYON19S_1_0922"/>
    <x v="1"/>
    <x v="1"/>
    <x v="1"/>
    <s v="FALL"/>
    <n v="0.999999999999998"/>
    <x v="16"/>
    <n v="0.95971980899999998"/>
    <n v="1"/>
    <x v="1"/>
    <n v="5.6818181818181825"/>
    <n v="5.7284090909090919"/>
    <n v="12.729797979797981"/>
    <s v="Abv"/>
  </r>
  <r>
    <s v="OtsLGRF23S"/>
    <s v="OtsLGRF23S_2554"/>
    <s v="C-02554"/>
    <d v="2023-08-30T00:00:00"/>
    <x v="0"/>
    <s v="F"/>
    <n v="730"/>
    <x v="16"/>
    <x v="0"/>
    <s v="NA"/>
    <s v="3DD.003D7E4AB2"/>
    <s v="NA"/>
    <s v="F"/>
    <x v="0"/>
    <s v="OtsLYON19S_1_1395"/>
    <s v="OtsLYON19S_1_1495"/>
    <x v="1"/>
    <x v="1"/>
    <x v="1"/>
    <s v="FALL"/>
    <n v="1"/>
    <x v="1"/>
    <n v="0.95971980899999998"/>
    <n v="1"/>
    <x v="1"/>
    <n v="5.6818181818181825"/>
    <n v="5.7284090909090919"/>
    <n v="12.729797979797981"/>
    <s v="Abv"/>
  </r>
  <r>
    <s v="OtsLGRF23S"/>
    <s v="OtsLGRF23S_2558"/>
    <s v="C-02558"/>
    <d v="2023-08-30T00:00:00"/>
    <x v="0"/>
    <s v="F"/>
    <n v="800"/>
    <x v="4"/>
    <x v="0"/>
    <s v="NA"/>
    <s v="3DD.003D7E4A70"/>
    <s v="NA"/>
    <s v="F"/>
    <x v="0"/>
    <s v="OtsNPFH19S_1_2313"/>
    <s v="OtsNPFH19S_1_2023"/>
    <x v="2"/>
    <x v="1"/>
    <x v="1"/>
    <s v="FALL"/>
    <n v="1"/>
    <x v="2"/>
    <n v="0.99705232300000002"/>
    <n v="1"/>
    <x v="0"/>
    <n v="5.6818181818181825"/>
    <n v="5.7284090909090919"/>
    <n v="12.729797979797981"/>
    <s v="Abv"/>
  </r>
  <r>
    <s v="OtsLGRF23S"/>
    <s v="OtsLGRF23S_2559"/>
    <s v="C-02559"/>
    <d v="2023-08-30T00:00:00"/>
    <x v="0"/>
    <s v="F"/>
    <n v="800"/>
    <x v="4"/>
    <x v="0"/>
    <s v="NA"/>
    <s v="3DD.003D7E4A71"/>
    <s v="NA"/>
    <s v="F"/>
    <x v="0"/>
    <s v="OtsNPFH19S_1_2311"/>
    <s v="OtsNPFH19S_1_2016"/>
    <x v="2"/>
    <x v="1"/>
    <x v="1"/>
    <s v="FALL"/>
    <n v="0.999999999999998"/>
    <x v="2"/>
    <n v="0.99705232300000002"/>
    <n v="1"/>
    <x v="0"/>
    <n v="5.6818181818181825"/>
    <n v="5.7284090909090919"/>
    <n v="12.729797979797981"/>
    <s v="Abv"/>
  </r>
  <r>
    <s v="OtsLGRF23S"/>
    <s v="OtsLGRF23S_2562"/>
    <s v="C-02562"/>
    <d v="2023-08-30T00:00:00"/>
    <x v="0"/>
    <s v="F"/>
    <n v="660"/>
    <x v="33"/>
    <x v="1"/>
    <n v="1"/>
    <s v="NA"/>
    <s v="NA"/>
    <s v="F"/>
    <x v="0"/>
    <s v="OtsLYON19S_1_1707"/>
    <s v="OtsLYON19S_1_1910"/>
    <x v="1"/>
    <x v="1"/>
    <x v="1"/>
    <s v="FALL"/>
    <n v="0.999999999999997"/>
    <x v="1"/>
    <n v="0.95971980899999998"/>
    <n v="1"/>
    <x v="3"/>
    <n v="5.6818181818181825"/>
    <n v="5.7284090909090919"/>
    <n v="12.729797979797981"/>
    <s v="Abv"/>
  </r>
  <r>
    <s v="OtsLGRF23S"/>
    <s v="OtsLGRF23S_2566"/>
    <s v="C-02566"/>
    <d v="2023-08-30T00:00:00"/>
    <x v="0"/>
    <s v="M"/>
    <n v="860"/>
    <x v="27"/>
    <x v="0"/>
    <s v="NA"/>
    <s v="3DD.003D7E4A81"/>
    <s v="NA"/>
    <s v="M"/>
    <x v="1"/>
    <s v="OtsLYON19S_1_0117"/>
    <s v="OtsLYON19S_1_0042"/>
    <x v="1"/>
    <x v="1"/>
    <x v="1"/>
    <s v="FALL"/>
    <n v="0.999999999999995"/>
    <x v="4"/>
    <n v="0.95971980899999998"/>
    <n v="1"/>
    <x v="2"/>
    <n v="5.6818181818181825"/>
    <n v="5.7284090909090919"/>
    <n v="12.729797979797981"/>
    <s v="Abv"/>
  </r>
  <r>
    <s v="OtsLGRF23S"/>
    <s v="OtsLGRF23S_2568"/>
    <s v="C-02568"/>
    <d v="2023-08-30T00:00:00"/>
    <x v="0"/>
    <s v="F"/>
    <n v="760"/>
    <x v="6"/>
    <x v="0"/>
    <s v="NA"/>
    <s v="3DD.003D7E4A72"/>
    <s v="NA"/>
    <s v="F"/>
    <x v="0"/>
    <s v="OtsLYON19S_1_0704"/>
    <s v="OtsLYON19S_1_0695"/>
    <x v="1"/>
    <x v="1"/>
    <x v="1"/>
    <s v="FALL"/>
    <n v="1"/>
    <x v="6"/>
    <n v="0.95971980899999998"/>
    <n v="1"/>
    <x v="1"/>
    <n v="5.6818181818181825"/>
    <n v="5.7284090909090919"/>
    <n v="12.729797979797981"/>
    <s v="Abv"/>
  </r>
  <r>
    <s v="OtsLGRF23S"/>
    <s v="OtsLGRF23S_2569"/>
    <s v="C-02569"/>
    <d v="2023-08-30T00:00:00"/>
    <x v="0"/>
    <s v="F"/>
    <n v="740"/>
    <x v="12"/>
    <x v="0"/>
    <s v="NA"/>
    <s v="3DD.003D7E4A99"/>
    <s v="This individual failed to genotype"/>
    <s v="U"/>
    <x v="0"/>
    <s v="NG"/>
    <s v="NG"/>
    <x v="4"/>
    <x v="0"/>
    <x v="0"/>
    <s v="NA"/>
    <s v="NA"/>
    <x v="5"/>
    <e v="#N/A"/>
    <n v="1"/>
    <x v="1"/>
    <n v="5.6818181818181825"/>
    <n v="5.7284090909090919"/>
    <n v="12.729797979797981"/>
    <s v="Abv"/>
  </r>
  <r>
    <s v="OtsLGRF23S"/>
    <s v="OtsLGRF23S_2572"/>
    <s v="C-02572"/>
    <d v="2023-08-30T00:00:00"/>
    <x v="0"/>
    <s v="M"/>
    <n v="750"/>
    <x v="1"/>
    <x v="0"/>
    <s v="NA"/>
    <s v="3DD.003D7E4A95"/>
    <s v="NA"/>
    <s v="M"/>
    <x v="1"/>
    <s v="OtsLYON19S_1_1803"/>
    <s v="OtsLYON19S_1_1510"/>
    <x v="1"/>
    <x v="1"/>
    <x v="1"/>
    <s v="FALL"/>
    <n v="1"/>
    <x v="1"/>
    <n v="0.95971980899999998"/>
    <n v="1"/>
    <x v="1"/>
    <n v="5.6818181818181825"/>
    <n v="5.7284090909090919"/>
    <n v="12.729797979797981"/>
    <s v="Abv"/>
  </r>
  <r>
    <s v="OtsLGRF23S"/>
    <s v="OtsLGRF23S_2573"/>
    <s v="C-02573"/>
    <d v="2023-08-30T00:00:00"/>
    <x v="0"/>
    <s v="M"/>
    <n v="950"/>
    <x v="21"/>
    <x v="0"/>
    <s v="NA"/>
    <s v="3DD.003D7E4A5C"/>
    <s v="NA"/>
    <s v="M"/>
    <x v="1"/>
    <s v="OtsLYON18S_1_1488"/>
    <s v="OtsLYON18S_1_1883"/>
    <x v="3"/>
    <x v="2"/>
    <x v="2"/>
    <s v="FALL"/>
    <n v="1"/>
    <x v="11"/>
    <n v="0.80551598400000002"/>
    <n v="1"/>
    <x v="6"/>
    <n v="5.6818181818181825"/>
    <n v="5.7284090909090919"/>
    <n v="12.729797979797981"/>
    <s v="Blw"/>
  </r>
  <r>
    <s v="OtsLGRF23S"/>
    <s v="OtsLGRF23S_2575"/>
    <s v="C-02575"/>
    <d v="2023-08-30T00:00:00"/>
    <x v="0"/>
    <s v="M"/>
    <n v="860"/>
    <x v="27"/>
    <x v="0"/>
    <s v="NA"/>
    <s v="3DD.003D7E4A56"/>
    <s v="NA"/>
    <s v="M"/>
    <x v="1"/>
    <s v="OtsLYON19S_1_0525"/>
    <s v="OtsLYON19S_1_0359"/>
    <x v="1"/>
    <x v="1"/>
    <x v="1"/>
    <s v="FALL"/>
    <n v="0.999999999999999"/>
    <x v="3"/>
    <n v="0.95971980899999998"/>
    <n v="1"/>
    <x v="2"/>
    <n v="5.6818181818181825"/>
    <n v="5.7284090909090919"/>
    <n v="12.729797979797981"/>
    <s v="Abv"/>
  </r>
  <r>
    <s v="OtsLGRF23S"/>
    <s v="OtsLGRF23S_2579"/>
    <s v="C-02579"/>
    <d v="2023-08-30T00:00:00"/>
    <x v="0"/>
    <s v="F"/>
    <n v="710"/>
    <x v="10"/>
    <x v="0"/>
    <s v="NA"/>
    <s v="3DD.003D7E4A7E"/>
    <s v="NA"/>
    <s v="F"/>
    <x v="0"/>
    <s v="OtsNPFH19S_1_1317"/>
    <s v="OtsNPFH19S_1_1079"/>
    <x v="2"/>
    <x v="1"/>
    <x v="1"/>
    <s v="FALL"/>
    <n v="0.999999999999997"/>
    <x v="2"/>
    <n v="0.99705232300000002"/>
    <n v="1"/>
    <x v="5"/>
    <n v="5.6818181818181825"/>
    <n v="5.7284090909090919"/>
    <n v="12.729797979797981"/>
    <s v="Abv"/>
  </r>
  <r>
    <s v="OtsLGRF23S"/>
    <s v="OtsLGRF23S_2580"/>
    <s v="C-02580"/>
    <d v="2023-08-30T00:00:00"/>
    <x v="0"/>
    <s v="F"/>
    <n v="740"/>
    <x v="12"/>
    <x v="0"/>
    <s v="NA"/>
    <s v="3DD.003D7E4A58"/>
    <s v="NA"/>
    <s v="F"/>
    <x v="0"/>
    <s v="NA"/>
    <s v="NA"/>
    <x v="0"/>
    <x v="0"/>
    <x v="0"/>
    <s v="FALL"/>
    <n v="1"/>
    <x v="0"/>
    <e v="#N/A"/>
    <n v="1"/>
    <x v="1"/>
    <n v="5.6818181818181825"/>
    <n v="5.7284090909090919"/>
    <n v="12.729797979797981"/>
    <s v="Abv"/>
  </r>
  <r>
    <s v="OtsLGRF23S"/>
    <s v="OtsLGRF23S_2581"/>
    <s v="C-02581"/>
    <d v="2023-08-30T00:00:00"/>
    <x v="0"/>
    <s v="M"/>
    <n v="720"/>
    <x v="17"/>
    <x v="0"/>
    <s v="NA"/>
    <s v="3DD.003D7E4A98"/>
    <s v="NA"/>
    <s v="M"/>
    <x v="1"/>
    <s v="OtsLYON19S_1_1716"/>
    <s v="OtsLYON19S_1_1919"/>
    <x v="1"/>
    <x v="1"/>
    <x v="1"/>
    <s v="FALL"/>
    <n v="0.999999999999996"/>
    <x v="1"/>
    <n v="0.95971980899999998"/>
    <n v="1"/>
    <x v="5"/>
    <n v="5.6818181818181825"/>
    <n v="5.7284090909090919"/>
    <n v="12.729797979797981"/>
    <s v="Abv"/>
  </r>
  <r>
    <s v="OtsLGRF23S"/>
    <s v="OtsLGRF23S_2582"/>
    <s v="C-02582"/>
    <d v="2023-08-30T00:00:00"/>
    <x v="0"/>
    <s v="M"/>
    <n v="670"/>
    <x v="11"/>
    <x v="1"/>
    <n v="1"/>
    <s v="NA"/>
    <s v="NA"/>
    <s v="M"/>
    <x v="1"/>
    <s v="OtsLYON19S_1_1708"/>
    <s v="OtsLYON19S_1_1905"/>
    <x v="1"/>
    <x v="1"/>
    <x v="1"/>
    <s v="FALL"/>
    <n v="1"/>
    <x v="1"/>
    <n v="0.95971980899999998"/>
    <n v="1"/>
    <x v="3"/>
    <n v="5.6818181818181825"/>
    <n v="5.7284090909090919"/>
    <n v="12.729797979797981"/>
    <s v="Abv"/>
  </r>
  <r>
    <s v="OtsLGRF23S"/>
    <s v="OtsLGRF23S_2587"/>
    <s v="C-02587"/>
    <d v="2023-08-30T00:00:00"/>
    <x v="0"/>
    <s v="F"/>
    <n v="840"/>
    <x v="18"/>
    <x v="1"/>
    <n v="1"/>
    <s v="3DD.003D7E4A5A"/>
    <s v="This individual failed to genotype"/>
    <s v="U"/>
    <x v="0"/>
    <s v="NG"/>
    <s v="NG"/>
    <x v="4"/>
    <x v="0"/>
    <x v="0"/>
    <s v="NA"/>
    <s v="NA"/>
    <x v="5"/>
    <e v="#N/A"/>
    <n v="1"/>
    <x v="2"/>
    <n v="5.6818181818181825"/>
    <n v="5.7284090909090919"/>
    <n v="12.729797979797981"/>
    <s v="Abv"/>
  </r>
  <r>
    <s v="OtsLGRF23S"/>
    <s v="OtsLGRF23S_2589"/>
    <s v="C-02589"/>
    <d v="2023-08-30T00:00:00"/>
    <x v="0"/>
    <s v="F"/>
    <n v="860"/>
    <x v="27"/>
    <x v="1"/>
    <n v="1"/>
    <s v="3DD.003D7E4A7F"/>
    <s v="NA"/>
    <s v="F"/>
    <x v="0"/>
    <s v="OtsLYON19S_1_0553"/>
    <s v="OtsLYON19S_1_0440"/>
    <x v="1"/>
    <x v="1"/>
    <x v="1"/>
    <s v="FALL"/>
    <n v="1"/>
    <x v="7"/>
    <n v="0.95971980899999998"/>
    <n v="1"/>
    <x v="2"/>
    <n v="5.6818181818181825"/>
    <n v="5.7284090909090919"/>
    <n v="12.729797979797981"/>
    <s v="Blw"/>
  </r>
  <r>
    <s v="OtsLGRF23S"/>
    <s v="OtsLGRF23S_2591"/>
    <s v="C-02591"/>
    <d v="2023-08-30T00:00:00"/>
    <x v="0"/>
    <s v="M"/>
    <n v="920"/>
    <x v="20"/>
    <x v="1"/>
    <n v="1"/>
    <s v="3DD.003D7E4AA8"/>
    <s v="NA"/>
    <s v="M"/>
    <x v="1"/>
    <s v="OtsLYON19S_1_0145"/>
    <s v="OtsLYON19S_1_0203"/>
    <x v="1"/>
    <x v="1"/>
    <x v="1"/>
    <s v="FALL"/>
    <n v="0.999999999999998"/>
    <x v="4"/>
    <n v="0.95971980899999998"/>
    <n v="1"/>
    <x v="4"/>
    <n v="5.6818181818181825"/>
    <n v="5.7284090909090919"/>
    <n v="12.729797979797981"/>
    <s v="Abv"/>
  </r>
  <r>
    <s v="OtsLGRF23S"/>
    <s v="OtsLGRF23S_2592"/>
    <s v="C-02592"/>
    <d v="2023-08-30T00:00:00"/>
    <x v="0"/>
    <s v="F"/>
    <n v="810"/>
    <x v="9"/>
    <x v="1"/>
    <n v="1"/>
    <s v="3DD.003D7E4A97"/>
    <s v="NA"/>
    <s v="F"/>
    <x v="0"/>
    <s v="OtsLYON19S_1_0540"/>
    <s v="OtsLYON19S_1_0401"/>
    <x v="1"/>
    <x v="1"/>
    <x v="1"/>
    <s v="FALL"/>
    <n v="0.999999999999999"/>
    <x v="7"/>
    <n v="0.95971980899999998"/>
    <n v="1"/>
    <x v="0"/>
    <n v="5.6818181818181825"/>
    <n v="5.7284090909090919"/>
    <n v="12.729797979797981"/>
    <s v="Blw"/>
  </r>
  <r>
    <s v="OtsLGRF23S"/>
    <s v="OtsLGRF23S_2593"/>
    <s v="C-02593"/>
    <d v="2023-08-30T00:00:00"/>
    <x v="0"/>
    <s v="M"/>
    <n v="730"/>
    <x v="16"/>
    <x v="0"/>
    <s v="NA"/>
    <s v="3DD.003D7E4A52"/>
    <s v="NA"/>
    <s v="M"/>
    <x v="1"/>
    <s v="OtsLYON19S_1_1820"/>
    <s v="OtsLYON19S_1_1549"/>
    <x v="1"/>
    <x v="1"/>
    <x v="1"/>
    <s v="FALL"/>
    <n v="1"/>
    <x v="1"/>
    <n v="0.95971980899999998"/>
    <n v="1"/>
    <x v="1"/>
    <n v="5.6818181818181825"/>
    <n v="5.7284090909090919"/>
    <n v="12.729797979797981"/>
    <s v="Abv"/>
  </r>
  <r>
    <s v="OtsLGRF23S"/>
    <s v="OtsLGRF23S_2594"/>
    <s v="C-02594"/>
    <d v="2023-08-30T00:00:00"/>
    <x v="0"/>
    <s v="F"/>
    <n v="730"/>
    <x v="16"/>
    <x v="0"/>
    <s v="NA"/>
    <s v="3DD.003D7E4A6B"/>
    <s v="NA"/>
    <s v="F"/>
    <x v="0"/>
    <s v="OtsLYON19S_1_0144"/>
    <s v="OtsLYON19S_1_0202"/>
    <x v="1"/>
    <x v="1"/>
    <x v="1"/>
    <s v="FALL"/>
    <n v="1"/>
    <x v="4"/>
    <n v="0.95971980899999998"/>
    <n v="1"/>
    <x v="1"/>
    <n v="5.6818181818181825"/>
    <n v="5.7284090909090919"/>
    <n v="12.729797979797981"/>
    <s v="Abv"/>
  </r>
  <r>
    <s v="OtsLGRF23S"/>
    <s v="OtsLGRF23S_2598"/>
    <s v="C-02598"/>
    <d v="2023-08-30T00:00:00"/>
    <x v="0"/>
    <s v="M"/>
    <n v="700"/>
    <x v="13"/>
    <x v="0"/>
    <s v="NA"/>
    <s v="3DD.003D7E4A5E"/>
    <s v="NA"/>
    <s v="M"/>
    <x v="1"/>
    <s v="OtsLYON20S_1_0449"/>
    <s v="OtsLYON20S_1_1160"/>
    <x v="5"/>
    <x v="3"/>
    <x v="3"/>
    <s v="FALL"/>
    <n v="0.999999999999998"/>
    <x v="7"/>
    <n v="0.98961045999999997"/>
    <n v="1"/>
    <x v="5"/>
    <n v="5.6818181818181825"/>
    <n v="5.7284090909090919"/>
    <n v="12.729797979797981"/>
    <s v="Blw"/>
  </r>
  <r>
    <s v="OtsLGRF23S"/>
    <s v="OtsLGRF23S_2599"/>
    <s v="C-02599"/>
    <d v="2023-08-30T00:00:00"/>
    <x v="0"/>
    <s v="M"/>
    <n v="820"/>
    <x v="19"/>
    <x v="0"/>
    <s v="NA"/>
    <s v="3DD.003D7E4A8C"/>
    <s v="NA"/>
    <s v="M"/>
    <x v="1"/>
    <s v="OtsLYON19S_1_0531"/>
    <s v="OtsLYON19S_1_0379"/>
    <x v="1"/>
    <x v="1"/>
    <x v="1"/>
    <s v="FALL"/>
    <n v="1"/>
    <x v="3"/>
    <n v="0.95971980899999998"/>
    <n v="1"/>
    <x v="0"/>
    <n v="5.6818181818181825"/>
    <n v="5.7284090909090919"/>
    <n v="12.729797979797981"/>
    <s v="Abv"/>
  </r>
  <r>
    <s v="OtsLGRF23S"/>
    <s v="OtsLGRF23S_2601"/>
    <s v="C-02601"/>
    <d v="2023-08-30T00:00:00"/>
    <x v="0"/>
    <s v="F"/>
    <n v="800"/>
    <x v="4"/>
    <x v="1"/>
    <n v="1"/>
    <s v="3DD.003D7E4A7D"/>
    <s v="This individual failed to genotype"/>
    <s v="U"/>
    <x v="0"/>
    <s v="NG"/>
    <s v="NG"/>
    <x v="4"/>
    <x v="0"/>
    <x v="0"/>
    <s v="NA"/>
    <s v="NA"/>
    <x v="5"/>
    <e v="#N/A"/>
    <n v="1"/>
    <x v="0"/>
    <n v="5.6818181818181825"/>
    <n v="5.7284090909090919"/>
    <n v="12.729797979797981"/>
    <s v="Abv"/>
  </r>
  <r>
    <s v="OtsLGRF23S"/>
    <s v="OtsLGRF23S_2602"/>
    <s v="C-02602"/>
    <d v="2023-08-30T00:00:00"/>
    <x v="0"/>
    <s v="F"/>
    <n v="770"/>
    <x v="2"/>
    <x v="0"/>
    <s v="NA"/>
    <s v="3DD.003D7E4A5F"/>
    <s v="NA"/>
    <s v="F"/>
    <x v="0"/>
    <s v="OtsLYON19S_1_0131"/>
    <s v="OtsLYON19S_1_0085"/>
    <x v="1"/>
    <x v="1"/>
    <x v="1"/>
    <s v="FALL"/>
    <n v="0.999999999999998"/>
    <x v="4"/>
    <n v="0.95971980899999998"/>
    <n v="1"/>
    <x v="1"/>
    <n v="5.6818181818181825"/>
    <n v="5.7284090909090919"/>
    <n v="12.729797979797981"/>
    <s v="Abv"/>
  </r>
  <r>
    <s v="OtsLGRF23S"/>
    <s v="OtsLGRF23S_2603"/>
    <s v="C-02603"/>
    <d v="2023-08-30T00:00:00"/>
    <x v="0"/>
    <s v="M"/>
    <n v="810"/>
    <x v="9"/>
    <x v="0"/>
    <s v="NA"/>
    <s v="3DD.003D7E4A75"/>
    <s v="NA"/>
    <s v="M"/>
    <x v="1"/>
    <s v="NA"/>
    <s v="NA"/>
    <x v="0"/>
    <x v="0"/>
    <x v="0"/>
    <s v="FALL"/>
    <n v="0.999999999999999"/>
    <x v="0"/>
    <e v="#N/A"/>
    <n v="1"/>
    <x v="0"/>
    <n v="5.6818181818181825"/>
    <n v="5.7284090909090919"/>
    <n v="12.729797979797981"/>
    <s v="Abv"/>
  </r>
  <r>
    <s v="OtsLGRF23S"/>
    <s v="OtsLGRF23S_2607"/>
    <s v="C-02607"/>
    <d v="2023-08-30T00:00:00"/>
    <x v="0"/>
    <s v="F"/>
    <n v="810"/>
    <x v="9"/>
    <x v="0"/>
    <s v="NA"/>
    <s v="3DD.003D7E4A86"/>
    <s v="NA"/>
    <s v="F"/>
    <x v="0"/>
    <s v="OtsLYON19S_1_1808"/>
    <s v="OtsLYON19S_1_1522"/>
    <x v="1"/>
    <x v="1"/>
    <x v="1"/>
    <s v="FALL"/>
    <n v="1"/>
    <x v="1"/>
    <n v="0.95971980899999998"/>
    <n v="1"/>
    <x v="0"/>
    <n v="5.6818181818181825"/>
    <n v="5.7284090909090919"/>
    <n v="12.729797979797981"/>
    <s v="Abv"/>
  </r>
  <r>
    <s v="OtsLGRF23S"/>
    <s v="OtsLGRF23S_2608"/>
    <s v="C-02608"/>
    <d v="2023-08-30T00:00:00"/>
    <x v="0"/>
    <s v="F"/>
    <n v="740"/>
    <x v="12"/>
    <x v="0"/>
    <s v="NA"/>
    <s v="3DD.003D7E4A9C"/>
    <s v="NA"/>
    <s v="F"/>
    <x v="0"/>
    <s v="OtsNPFH19S_1_2311"/>
    <s v="OtsNPFH19S_1_2016"/>
    <x v="2"/>
    <x v="1"/>
    <x v="1"/>
    <s v="FALL"/>
    <n v="0.999999999999996"/>
    <x v="2"/>
    <n v="0.99705232300000002"/>
    <n v="1"/>
    <x v="1"/>
    <n v="5.6818181818181825"/>
    <n v="5.7284090909090919"/>
    <n v="12.729797979797981"/>
    <s v="Abv"/>
  </r>
  <r>
    <s v="OtsLGRF23S"/>
    <s v="OtsLGRF23S_2609"/>
    <s v="C-02609"/>
    <d v="2023-08-30T00:00:00"/>
    <x v="0"/>
    <s v="M"/>
    <n v="760"/>
    <x v="6"/>
    <x v="0"/>
    <s v="NA"/>
    <s v="3DD.003D7E4A7B"/>
    <s v="NA"/>
    <s v="M"/>
    <x v="1"/>
    <s v="OtsLYON19S_1_0108"/>
    <s v="OtsLYON19S_1_0008"/>
    <x v="1"/>
    <x v="1"/>
    <x v="1"/>
    <s v="FALL"/>
    <n v="0.999999999999999"/>
    <x v="4"/>
    <n v="0.95971980899999998"/>
    <n v="1"/>
    <x v="1"/>
    <n v="5.6818181818181825"/>
    <n v="5.7284090909090919"/>
    <n v="12.729797979797981"/>
    <s v="Abv"/>
  </r>
  <r>
    <s v="OtsLGRF23S"/>
    <s v="OtsLGRF23S_2610"/>
    <s v="C-02610"/>
    <d v="2023-08-30T00:00:00"/>
    <x v="0"/>
    <s v="F"/>
    <n v="800"/>
    <x v="4"/>
    <x v="0"/>
    <s v="NA"/>
    <s v="3DD.003D7E4A9B"/>
    <s v="NA"/>
    <s v="F"/>
    <x v="0"/>
    <s v="OtsLYON19S_1_1852"/>
    <s v="OtsLYON19S_1_1608"/>
    <x v="1"/>
    <x v="1"/>
    <x v="1"/>
    <s v="FALL"/>
    <n v="0.99999999999999301"/>
    <x v="1"/>
    <n v="0.95971980899999998"/>
    <n v="1"/>
    <x v="0"/>
    <n v="5.6818181818181825"/>
    <n v="5.7284090909090919"/>
    <n v="12.729797979797981"/>
    <s v="Abv"/>
  </r>
  <r>
    <s v="OtsLGRF23S"/>
    <s v="OtsLGRF23S_2611"/>
    <s v="C-02611"/>
    <d v="2023-08-30T00:00:00"/>
    <x v="0"/>
    <s v="F"/>
    <n v="890"/>
    <x v="28"/>
    <x v="0"/>
    <s v="NA"/>
    <s v="3DD.003D7E4A85"/>
    <s v="NA"/>
    <s v="F"/>
    <x v="0"/>
    <s v="OtsNPFH18S_1_5335"/>
    <s v="OtsNPFH18S_1_5042"/>
    <x v="6"/>
    <x v="2"/>
    <x v="2"/>
    <s v="FALL"/>
    <n v="1"/>
    <x v="2"/>
    <n v="0.96828396500000002"/>
    <n v="1"/>
    <x v="4"/>
    <n v="5.6818181818181825"/>
    <n v="5.7284090909090919"/>
    <n v="12.729797979797981"/>
    <s v="Abv"/>
  </r>
  <r>
    <s v="OtsLGRF23S"/>
    <s v="OtsLGRF23S_2612"/>
    <s v="C-02612"/>
    <d v="2023-08-30T00:00:00"/>
    <x v="0"/>
    <s v="M"/>
    <n v="720"/>
    <x v="17"/>
    <x v="0"/>
    <s v="NA"/>
    <s v="3DD.003D7E4A90"/>
    <s v="This individual failed to genotype"/>
    <s v="U"/>
    <x v="1"/>
    <s v="NG"/>
    <s v="NG"/>
    <x v="4"/>
    <x v="0"/>
    <x v="0"/>
    <s v="NA"/>
    <s v="NA"/>
    <x v="5"/>
    <e v="#N/A"/>
    <n v="1"/>
    <x v="5"/>
    <n v="5.6818181818181825"/>
    <n v="5.7284090909090919"/>
    <n v="12.729797979797981"/>
    <s v="Abv"/>
  </r>
  <r>
    <s v="OtsLGRF23S"/>
    <s v="OtsLGRF23S_2615"/>
    <s v="C-02615"/>
    <d v="2023-08-30T00:00:00"/>
    <x v="0"/>
    <s v="M"/>
    <n v="720"/>
    <x v="17"/>
    <x v="0"/>
    <s v="NA"/>
    <s v="3DD.003D7E4A92"/>
    <s v="NA"/>
    <s v="M"/>
    <x v="1"/>
    <s v="NA"/>
    <s v="NA"/>
    <x v="0"/>
    <x v="0"/>
    <x v="0"/>
    <s v="FALL"/>
    <n v="1.00000000000001"/>
    <x v="0"/>
    <e v="#N/A"/>
    <n v="1"/>
    <x v="5"/>
    <n v="5.6818181818181825"/>
    <n v="5.7284090909090919"/>
    <n v="12.729797979797981"/>
    <s v="Abv"/>
  </r>
  <r>
    <s v="OtsLGRF23S"/>
    <s v="OtsLGRF23S_2616"/>
    <s v="C-02616"/>
    <d v="2023-08-30T00:00:00"/>
    <x v="0"/>
    <s v="M"/>
    <n v="780"/>
    <x v="8"/>
    <x v="0"/>
    <s v="NA"/>
    <s v="3DD.003D7E4A51"/>
    <s v="NA"/>
    <s v="M"/>
    <x v="1"/>
    <s v="NA"/>
    <s v="NA"/>
    <x v="0"/>
    <x v="0"/>
    <x v="0"/>
    <s v="FALL"/>
    <n v="0.999999999999999"/>
    <x v="0"/>
    <e v="#N/A"/>
    <n v="1"/>
    <x v="0"/>
    <n v="5.6818181818181825"/>
    <n v="5.7284090909090919"/>
    <n v="12.729797979797981"/>
    <s v="Abv"/>
  </r>
  <r>
    <s v="OtsLGRF23S"/>
    <s v="OtsLGRF23S_2621"/>
    <s v="C-02621"/>
    <d v="2023-08-30T00:00:00"/>
    <x v="0"/>
    <s v="F"/>
    <n v="770"/>
    <x v="2"/>
    <x v="0"/>
    <s v="NA"/>
    <s v="3DD.003D7E4A82"/>
    <s v="NA"/>
    <s v="F"/>
    <x v="0"/>
    <s v="OtsLYON19S_1_0715"/>
    <s v="OtsLYON19S_1_0901"/>
    <x v="1"/>
    <x v="1"/>
    <x v="1"/>
    <s v="FALL"/>
    <n v="1.00000000000001"/>
    <x v="6"/>
    <n v="0.95971980899999998"/>
    <n v="1"/>
    <x v="1"/>
    <n v="5.6818181818181825"/>
    <n v="5.7284090909090919"/>
    <n v="12.729797979797981"/>
    <s v="Abv"/>
  </r>
  <r>
    <s v="OtsLGRF23S"/>
    <s v="OtsLGRF23S_2622"/>
    <s v="C-02622"/>
    <d v="2023-08-30T00:00:00"/>
    <x v="0"/>
    <s v="M"/>
    <n v="740"/>
    <x v="12"/>
    <x v="0"/>
    <s v="NA"/>
    <s v="3DD.003D7E4A6A"/>
    <s v="NA"/>
    <s v="M"/>
    <x v="1"/>
    <s v="NA"/>
    <s v="NA"/>
    <x v="0"/>
    <x v="0"/>
    <x v="0"/>
    <s v="FALL"/>
    <n v="0.999999999999998"/>
    <x v="0"/>
    <e v="#N/A"/>
    <n v="1"/>
    <x v="1"/>
    <n v="5.6818181818181825"/>
    <n v="5.7284090909090919"/>
    <n v="12.729797979797981"/>
    <s v="Abv"/>
  </r>
  <r>
    <s v="OtsLGRF23S"/>
    <s v="OtsLGRF23S_2624"/>
    <s v="C-02624"/>
    <d v="2023-08-30T00:00:00"/>
    <x v="0"/>
    <s v="F"/>
    <n v="750"/>
    <x v="1"/>
    <x v="0"/>
    <s v="NA"/>
    <s v="3DD.003D7E4A65"/>
    <s v="NA"/>
    <s v="F"/>
    <x v="0"/>
    <s v="OtsLYON19S_1_1701"/>
    <s v="OtsLYON19S_1_1907"/>
    <x v="1"/>
    <x v="1"/>
    <x v="1"/>
    <s v="FALL"/>
    <n v="0.999999999999997"/>
    <x v="1"/>
    <n v="0.95971980899999998"/>
    <n v="1"/>
    <x v="1"/>
    <n v="5.6818181818181825"/>
    <n v="5.7284090909090919"/>
    <n v="12.729797979797981"/>
    <s v="Abv"/>
  </r>
  <r>
    <s v="OtsLGRF23S"/>
    <s v="OtsLGRF23S_2630"/>
    <s v="C-02630"/>
    <d v="2023-08-30T00:00:00"/>
    <x v="0"/>
    <s v="M"/>
    <n v="730"/>
    <x v="16"/>
    <x v="0"/>
    <s v="NA"/>
    <s v="3DD.003D7E4A57"/>
    <s v="NA"/>
    <s v="M"/>
    <x v="1"/>
    <s v="NA"/>
    <s v="NA"/>
    <x v="0"/>
    <x v="0"/>
    <x v="0"/>
    <s v="FALL"/>
    <n v="1"/>
    <x v="0"/>
    <e v="#N/A"/>
    <n v="1"/>
    <x v="1"/>
    <n v="5.6818181818181825"/>
    <n v="5.7284090909090919"/>
    <n v="12.729797979797981"/>
    <s v="Abv"/>
  </r>
  <r>
    <s v="OtsLGRF23S"/>
    <s v="OtsLGRF23S_2632"/>
    <s v="C-02632"/>
    <d v="2023-08-30T00:00:00"/>
    <x v="0"/>
    <s v="M"/>
    <n v="630"/>
    <x v="39"/>
    <x v="0"/>
    <s v="NA"/>
    <s v="NA"/>
    <s v="NA"/>
    <s v="M"/>
    <x v="1"/>
    <s v="OtsLYON19S_1_0578"/>
    <s v="OtsLYON19S_1_0602"/>
    <x v="1"/>
    <x v="1"/>
    <x v="1"/>
    <s v="FALL"/>
    <n v="0.999999999999998"/>
    <x v="7"/>
    <n v="0.95971980899999998"/>
    <n v="1"/>
    <x v="3"/>
    <n v="5.6818181818181825"/>
    <n v="5.7284090909090919"/>
    <n v="12.729797979797981"/>
    <s v="Blw"/>
  </r>
  <r>
    <s v="OtsLGRF23S"/>
    <s v="OtsLGRF23S_2633"/>
    <s v="C-02633"/>
    <d v="2023-08-30T00:00:00"/>
    <x v="0"/>
    <s v="M"/>
    <n v="930"/>
    <x v="26"/>
    <x v="1"/>
    <n v="1"/>
    <s v="3DD.003D7E55EF"/>
    <s v="This individual failed to genotype"/>
    <s v="U"/>
    <x v="1"/>
    <s v="NG"/>
    <s v="NG"/>
    <x v="4"/>
    <x v="0"/>
    <x v="0"/>
    <s v="NA"/>
    <s v="NA"/>
    <x v="5"/>
    <e v="#N/A"/>
    <n v="1"/>
    <x v="6"/>
    <n v="5.6818181818181825"/>
    <n v="5.7284090909090919"/>
    <n v="12.729797979797981"/>
    <s v="Abv"/>
  </r>
  <r>
    <s v="OtsLGRF23S"/>
    <s v="OtsLGRF23S_2634"/>
    <s v="C-02634"/>
    <d v="2023-08-30T00:00:00"/>
    <x v="0"/>
    <s v="F"/>
    <n v="880"/>
    <x v="22"/>
    <x v="0"/>
    <s v="NA"/>
    <s v="3DD.003D7E55D6"/>
    <s v="NA"/>
    <s v="F"/>
    <x v="0"/>
    <s v="OtsNPFH18S_1_1303"/>
    <s v="OtsNPFH18S_1_1006"/>
    <x v="6"/>
    <x v="2"/>
    <x v="2"/>
    <s v="FALL"/>
    <n v="1"/>
    <x v="9"/>
    <n v="0.96828396500000002"/>
    <n v="1"/>
    <x v="4"/>
    <n v="5.6818181818181825"/>
    <n v="5.7284090909090919"/>
    <n v="12.729797979797981"/>
    <s v="Abv"/>
  </r>
  <r>
    <s v="OtsLGRF23S"/>
    <s v="OtsLGRF23S_2635"/>
    <s v="C-02635"/>
    <d v="2023-08-30T00:00:00"/>
    <x v="0"/>
    <s v="M"/>
    <n v="760"/>
    <x v="6"/>
    <x v="0"/>
    <s v="NA"/>
    <s v="3DD.003D7E55CA"/>
    <s v="NA"/>
    <s v="M"/>
    <x v="1"/>
    <s v="OtsLYON19S_1_0560"/>
    <s v="OtsLYON19S_1_0461"/>
    <x v="1"/>
    <x v="1"/>
    <x v="1"/>
    <s v="FALL"/>
    <n v="1"/>
    <x v="7"/>
    <n v="0.95971980899999998"/>
    <n v="1"/>
    <x v="1"/>
    <n v="5.6818181818181825"/>
    <n v="5.7284090909090919"/>
    <n v="12.729797979797981"/>
    <s v="Blw"/>
  </r>
  <r>
    <s v="OtsLGRF23S"/>
    <s v="OtsLGRF23S_2641"/>
    <s v="C-02641"/>
    <d v="2023-08-30T00:00:00"/>
    <x v="0"/>
    <s v="F"/>
    <n v="790"/>
    <x v="0"/>
    <x v="0"/>
    <s v="NA"/>
    <s v="3DD.003D7E5602"/>
    <s v="NA"/>
    <s v="F"/>
    <x v="0"/>
    <s v="OtsNPFH18S_1_3329"/>
    <s v="OtsNPFH18S_1_3002"/>
    <x v="6"/>
    <x v="2"/>
    <x v="2"/>
    <s v="FALL"/>
    <n v="1"/>
    <x v="9"/>
    <n v="0.96828396500000002"/>
    <n v="1"/>
    <x v="0"/>
    <n v="5.6818181818181825"/>
    <n v="5.7284090909090919"/>
    <n v="12.729797979797981"/>
    <s v="Abv"/>
  </r>
  <r>
    <s v="OtsLGRF23S"/>
    <s v="OtsLGRF23S_2642"/>
    <s v="C-02642"/>
    <d v="2023-08-30T00:00:00"/>
    <x v="0"/>
    <s v="M"/>
    <n v="640"/>
    <x v="54"/>
    <x v="1"/>
    <n v="1"/>
    <s v="NA"/>
    <s v="NA"/>
    <s v="M"/>
    <x v="1"/>
    <s v="OtsLYON19S_1_1343"/>
    <s v="OtsLYON19S_1_1257"/>
    <x v="1"/>
    <x v="1"/>
    <x v="1"/>
    <s v="FALL"/>
    <n v="1"/>
    <x v="12"/>
    <n v="0.95971980899999998"/>
    <n v="1"/>
    <x v="3"/>
    <n v="5.6818181818181825"/>
    <n v="5.7284090909090919"/>
    <n v="12.729797979797981"/>
    <s v="Abv"/>
  </r>
  <r>
    <s v="OtsLGRF23S"/>
    <s v="OtsLGRF23S_2643"/>
    <s v="C-02643"/>
    <d v="2023-08-30T00:00:00"/>
    <x v="0"/>
    <s v="F"/>
    <n v="800"/>
    <x v="4"/>
    <x v="1"/>
    <n v="1"/>
    <s v="3DD.003D7E55E7"/>
    <s v="NA"/>
    <s v="F"/>
    <x v="0"/>
    <s v="OtsLYON19S_1_0525"/>
    <s v="OtsLYON19S_1_0358"/>
    <x v="1"/>
    <x v="1"/>
    <x v="1"/>
    <s v="FALL"/>
    <n v="0.999999999999998"/>
    <x v="3"/>
    <n v="0.95971980899999998"/>
    <n v="1"/>
    <x v="0"/>
    <n v="5.6818181818181825"/>
    <n v="5.7284090909090919"/>
    <n v="12.729797979797981"/>
    <s v="Abv"/>
  </r>
  <r>
    <s v="OtsLGRF23S"/>
    <s v="OtsLGRF23S_2644"/>
    <s v="C-02644"/>
    <d v="2023-08-30T00:00:00"/>
    <x v="0"/>
    <s v="M"/>
    <n v="740"/>
    <x v="12"/>
    <x v="0"/>
    <s v="NA"/>
    <s v="3DD.003D7E55E5"/>
    <s v="NA"/>
    <s v="M"/>
    <x v="1"/>
    <s v="OtsNPFH20S_1_0832"/>
    <s v="OtsNPFH20S_1_0771"/>
    <x v="8"/>
    <x v="3"/>
    <x v="3"/>
    <s v="FALL"/>
    <n v="0.999999999999997"/>
    <x v="2"/>
    <n v="0.98845608500000004"/>
    <n v="1"/>
    <x v="1"/>
    <n v="5.6818181818181825"/>
    <n v="5.7284090909090919"/>
    <n v="12.729797979797981"/>
    <s v="Abv"/>
  </r>
  <r>
    <s v="OtsLGRF23S"/>
    <s v="OtsLGRF23S_2652"/>
    <s v="C-02652"/>
    <d v="2023-08-30T00:00:00"/>
    <x v="0"/>
    <s v="M"/>
    <n v="400"/>
    <x v="55"/>
    <x v="0"/>
    <s v="NA"/>
    <s v="NA"/>
    <s v="NA"/>
    <s v="M"/>
    <x v="1"/>
    <s v="NA"/>
    <s v="NA"/>
    <x v="0"/>
    <x v="0"/>
    <x v="0"/>
    <s v="FALL"/>
    <n v="0.999999999999996"/>
    <x v="0"/>
    <e v="#N/A"/>
    <n v="1"/>
    <x v="12"/>
    <n v="5.6818181818181825"/>
    <n v="5.7284090909090919"/>
    <n v="12.729797979797981"/>
    <s v="Abv"/>
  </r>
  <r>
    <s v="OtsLGRF23S"/>
    <s v="OtsLGRF23S_2653"/>
    <s v="C-02653"/>
    <d v="2023-08-30T00:00:00"/>
    <x v="0"/>
    <s v="F"/>
    <n v="830"/>
    <x v="15"/>
    <x v="0"/>
    <s v="NA"/>
    <s v="3DD.003D7E55C3"/>
    <s v="This individual failed to genotype"/>
    <s v="U"/>
    <x v="0"/>
    <s v="NG"/>
    <s v="NG"/>
    <x v="4"/>
    <x v="0"/>
    <x v="0"/>
    <s v="NA"/>
    <s v="NA"/>
    <x v="5"/>
    <e v="#N/A"/>
    <n v="1"/>
    <x v="2"/>
    <n v="5.6818181818181825"/>
    <n v="5.7284090909090919"/>
    <n v="12.729797979797981"/>
    <s v="Abv"/>
  </r>
  <r>
    <s v="OtsLGRF23S"/>
    <s v="OtsLGRF23S_2654"/>
    <s v="C-02654"/>
    <d v="2023-08-30T00:00:00"/>
    <x v="0"/>
    <s v="M"/>
    <n v="810"/>
    <x v="9"/>
    <x v="0"/>
    <s v="NA"/>
    <s v="3DD.003D7E55F1"/>
    <s v="NA"/>
    <s v="M"/>
    <x v="1"/>
    <s v="OtsLYON19S_1_0543"/>
    <s v="OtsLYON19S_1_0417"/>
    <x v="1"/>
    <x v="1"/>
    <x v="1"/>
    <s v="FALL"/>
    <n v="1"/>
    <x v="7"/>
    <n v="0.95971980899999998"/>
    <n v="1"/>
    <x v="0"/>
    <n v="5.6818181818181825"/>
    <n v="5.7284090909090919"/>
    <n v="12.729797979797981"/>
    <s v="Blw"/>
  </r>
  <r>
    <s v="OtsLGRF23S"/>
    <s v="OtsLGRF23S_2655"/>
    <s v="C-02655"/>
    <d v="2023-08-30T00:00:00"/>
    <x v="0"/>
    <s v="F"/>
    <n v="800"/>
    <x v="4"/>
    <x v="1"/>
    <n v="1"/>
    <s v="3DD.003D7E55B1"/>
    <s v="NA"/>
    <s v="F"/>
    <x v="0"/>
    <s v="OtsLYON19S_1_1748"/>
    <s v="OtsLYON19S_1_1997"/>
    <x v="1"/>
    <x v="1"/>
    <x v="1"/>
    <s v="FALL"/>
    <n v="1"/>
    <x v="19"/>
    <n v="0.95971980899999998"/>
    <n v="1"/>
    <x v="0"/>
    <n v="5.6818181818181825"/>
    <n v="5.7284090909090919"/>
    <n v="12.729797979797981"/>
    <s v="Abv"/>
  </r>
  <r>
    <s v="OtsLGRF23S"/>
    <s v="OtsLGRF23S_2657"/>
    <s v="C-02657"/>
    <d v="2023-08-30T00:00:00"/>
    <x v="0"/>
    <s v="M"/>
    <n v="820"/>
    <x v="19"/>
    <x v="0"/>
    <s v="NA"/>
    <s v="3DD.003D7E55C0"/>
    <s v="NA"/>
    <s v="M"/>
    <x v="1"/>
    <s v="NA"/>
    <s v="NA"/>
    <x v="0"/>
    <x v="0"/>
    <x v="0"/>
    <s v="FALL"/>
    <n v="1"/>
    <x v="0"/>
    <e v="#N/A"/>
    <n v="1"/>
    <x v="0"/>
    <n v="5.6818181818181825"/>
    <n v="5.7284090909090919"/>
    <n v="12.729797979797981"/>
    <s v="Abv"/>
  </r>
  <r>
    <s v="OtsLGRF23S"/>
    <s v="OtsLGRF23S_2658"/>
    <s v="C-02658"/>
    <d v="2023-08-30T00:00:00"/>
    <x v="0"/>
    <s v="F"/>
    <n v="810"/>
    <x v="9"/>
    <x v="1"/>
    <n v="1"/>
    <s v="3DD.003D7E55B5"/>
    <s v="NA"/>
    <s v="F"/>
    <x v="0"/>
    <s v="OtsNPFH19S_1_4335"/>
    <s v="OtsNPFH19S_1_4015"/>
    <x v="2"/>
    <x v="1"/>
    <x v="1"/>
    <s v="FALL"/>
    <n v="1"/>
    <x v="13"/>
    <n v="0.99705232300000002"/>
    <n v="1"/>
    <x v="0"/>
    <n v="5.6818181818181825"/>
    <n v="5.7284090909090919"/>
    <n v="12.729797979797981"/>
    <s v="Abv"/>
  </r>
  <r>
    <s v="OtsLGRF23S"/>
    <s v="OtsLGRF23S_2659"/>
    <s v="C-02659"/>
    <d v="2023-08-30T00:00:00"/>
    <x v="0"/>
    <s v="M"/>
    <n v="790"/>
    <x v="0"/>
    <x v="0"/>
    <s v="NA"/>
    <s v="3DD.003D7E55B9"/>
    <s v="NA"/>
    <s v="M"/>
    <x v="1"/>
    <s v="OtsLYON19S_1_0134"/>
    <s v="OtsLYON19S_1_0091"/>
    <x v="1"/>
    <x v="1"/>
    <x v="1"/>
    <s v="FALL"/>
    <n v="0.999999999999998"/>
    <x v="4"/>
    <n v="0.95971980899999998"/>
    <n v="1"/>
    <x v="0"/>
    <n v="5.6818181818181825"/>
    <n v="5.7284090909090919"/>
    <n v="12.729797979797981"/>
    <s v="Abv"/>
  </r>
  <r>
    <s v="OtsLGRF23S"/>
    <s v="OtsLGRF23S_2661"/>
    <s v="C-02661"/>
    <d v="2023-08-30T00:00:00"/>
    <x v="0"/>
    <s v="M"/>
    <n v="770"/>
    <x v="2"/>
    <x v="0"/>
    <s v="NA"/>
    <s v="3DD.003D7E55D3"/>
    <s v="NA"/>
    <s v="F"/>
    <x v="0"/>
    <s v="OtsLYON19S_1_1715"/>
    <s v="OtsLYON19S_1_1925"/>
    <x v="1"/>
    <x v="1"/>
    <x v="1"/>
    <s v="FALL"/>
    <n v="1"/>
    <x v="1"/>
    <n v="0.95971980899999998"/>
    <n v="1"/>
    <x v="1"/>
    <n v="5.6818181818181825"/>
    <n v="5.7284090909090919"/>
    <n v="12.729797979797981"/>
    <s v="Abv"/>
  </r>
  <r>
    <s v="OtsLGRF23S"/>
    <s v="OtsLGRF23S_2662"/>
    <s v="C-02662"/>
    <d v="2023-08-30T00:00:00"/>
    <x v="0"/>
    <s v="F"/>
    <n v="740"/>
    <x v="12"/>
    <x v="1"/>
    <n v="1"/>
    <s v="NA"/>
    <s v="NA"/>
    <s v="F"/>
    <x v="0"/>
    <s v="OtsLYON19S_1_0507"/>
    <s v="OtsLYON19S_1_0312"/>
    <x v="1"/>
    <x v="1"/>
    <x v="1"/>
    <s v="FALL"/>
    <n v="0.999999999999998"/>
    <x v="3"/>
    <n v="0.95971980899999998"/>
    <n v="1"/>
    <x v="1"/>
    <n v="5.6818181818181825"/>
    <n v="5.7284090909090919"/>
    <n v="12.729797979797981"/>
    <s v="Abv"/>
  </r>
  <r>
    <s v="OtsLGRF23S"/>
    <s v="OtsLGRF23S_2668"/>
    <s v="C-02668"/>
    <d v="2023-08-30T00:00:00"/>
    <x v="0"/>
    <s v="M"/>
    <n v="720"/>
    <x v="17"/>
    <x v="0"/>
    <s v="NA"/>
    <s v="3DD.003D7E55B0"/>
    <s v="This individual failed to genotype"/>
    <s v="U"/>
    <x v="1"/>
    <s v="NG"/>
    <s v="NG"/>
    <x v="4"/>
    <x v="0"/>
    <x v="0"/>
    <s v="NA"/>
    <s v="NA"/>
    <x v="5"/>
    <e v="#N/A"/>
    <n v="1"/>
    <x v="5"/>
    <n v="5.6818181818181825"/>
    <n v="5.7284090909090919"/>
    <n v="12.729797979797981"/>
    <s v="Abv"/>
  </r>
  <r>
    <s v="OtsLGRF23S"/>
    <s v="OtsLGRF23S_2669"/>
    <s v="C-02669"/>
    <d v="2023-08-30T00:00:00"/>
    <x v="0"/>
    <s v="F"/>
    <n v="970"/>
    <x v="45"/>
    <x v="0"/>
    <s v="NA"/>
    <s v="3DD.003D7E55DF"/>
    <s v="NA"/>
    <s v="M"/>
    <x v="1"/>
    <s v="OtsLYON18S_1_0758"/>
    <s v="OtsLYON18S_1_0677"/>
    <x v="3"/>
    <x v="2"/>
    <x v="2"/>
    <s v="FALL"/>
    <n v="0.999999999999997"/>
    <x v="7"/>
    <n v="0.80551598400000002"/>
    <n v="1"/>
    <x v="7"/>
    <n v="5.6818181818181825"/>
    <n v="5.7284090909090919"/>
    <n v="12.729797979797981"/>
    <s v="Blw"/>
  </r>
  <r>
    <s v="OtsLGRF23S"/>
    <s v="OtsLGRF23S_2670"/>
    <s v="C-02670"/>
    <d v="2023-08-30T00:00:00"/>
    <x v="0"/>
    <s v="F"/>
    <n v="730"/>
    <x v="16"/>
    <x v="0"/>
    <s v="NA"/>
    <s v="3DD.003D7E55CB"/>
    <s v="NA"/>
    <s v="F"/>
    <x v="0"/>
    <s v="OtsLYON19S_1_1711"/>
    <s v="OtsLYON19S_1_1923"/>
    <x v="1"/>
    <x v="1"/>
    <x v="1"/>
    <s v="FALL"/>
    <n v="1"/>
    <x v="1"/>
    <n v="0.95971980899999998"/>
    <n v="1"/>
    <x v="1"/>
    <n v="5.6818181818181825"/>
    <n v="5.7284090909090919"/>
    <n v="12.729797979797981"/>
    <s v="Abv"/>
  </r>
  <r>
    <s v="OtsLGRF23S"/>
    <s v="OtsLGRF23S_2672"/>
    <s v="C-02672"/>
    <d v="2023-08-30T00:00:00"/>
    <x v="0"/>
    <s v="M"/>
    <n v="490"/>
    <x v="44"/>
    <x v="1"/>
    <n v="1"/>
    <s v="NA"/>
    <s v="NA"/>
    <s v="M"/>
    <x v="1"/>
    <s v="OtsLYON21S_1_0845"/>
    <s v="OtsLYON21S_1_1694"/>
    <x v="7"/>
    <x v="4"/>
    <x v="4"/>
    <s v="FALL"/>
    <n v="1"/>
    <x v="12"/>
    <e v="#N/A"/>
    <n v="1"/>
    <x v="11"/>
    <n v="5.6818181818181825"/>
    <n v="5.7284090909090919"/>
    <n v="12.729797979797981"/>
    <s v="Abv"/>
  </r>
  <r>
    <s v="OtsLGRF23S"/>
    <s v="OtsLGRF23S_2673"/>
    <s v="C-02673"/>
    <d v="2023-08-30T00:00:00"/>
    <x v="0"/>
    <s v="F"/>
    <n v="770"/>
    <x v="2"/>
    <x v="0"/>
    <s v="NA"/>
    <s v="3DD.003D7E55CE"/>
    <s v="NA"/>
    <s v="F"/>
    <x v="0"/>
    <s v="NA"/>
    <s v="NA"/>
    <x v="0"/>
    <x v="0"/>
    <x v="0"/>
    <s v="FALL"/>
    <n v="1"/>
    <x v="0"/>
    <e v="#N/A"/>
    <n v="1"/>
    <x v="1"/>
    <n v="5.6818181818181825"/>
    <n v="5.7284090909090919"/>
    <n v="12.729797979797981"/>
    <s v="Abv"/>
  </r>
  <r>
    <s v="OtsLGRF23S"/>
    <s v="OtsLGRF23S_2674"/>
    <s v="C-02674"/>
    <d v="2023-08-30T00:00:00"/>
    <x v="0"/>
    <s v="F"/>
    <n v="830"/>
    <x v="15"/>
    <x v="0"/>
    <s v="NA"/>
    <s v="3DD.003D7E4A7A"/>
    <s v="NA"/>
    <s v="M"/>
    <x v="1"/>
    <s v="OtsNPFH19S_1_4352"/>
    <s v="OtsNPFH19S_1_4030"/>
    <x v="2"/>
    <x v="1"/>
    <x v="1"/>
    <s v="FALL"/>
    <n v="0.999999999999999"/>
    <x v="2"/>
    <n v="0.99705232300000002"/>
    <n v="1"/>
    <x v="2"/>
    <n v="5.6818181818181825"/>
    <n v="5.7284090909090919"/>
    <n v="12.729797979797981"/>
    <s v="Abv"/>
  </r>
  <r>
    <s v="OtsLGRF23S"/>
    <s v="OtsLGRF23S_2675"/>
    <s v="C-02675"/>
    <d v="2023-08-30T00:00:00"/>
    <x v="0"/>
    <s v="M"/>
    <n v="910"/>
    <x v="23"/>
    <x v="0"/>
    <s v="NA"/>
    <s v="3DD.003D7E4AA4"/>
    <s v="NA"/>
    <s v="M"/>
    <x v="1"/>
    <s v="OtsNPFH19S_1_3357"/>
    <s v="OtsNPFH19S_1_3066"/>
    <x v="2"/>
    <x v="1"/>
    <x v="1"/>
    <s v="FALL"/>
    <n v="0.999999999999996"/>
    <x v="13"/>
    <n v="0.99705232300000002"/>
    <n v="1"/>
    <x v="4"/>
    <n v="5.6818181818181825"/>
    <n v="5.7284090909090919"/>
    <n v="12.729797979797981"/>
    <s v="Abv"/>
  </r>
  <r>
    <s v="OtsLGRF23S"/>
    <s v="OtsLGRF23S_2676"/>
    <s v="C-02676"/>
    <d v="2023-08-30T00:00:00"/>
    <x v="0"/>
    <s v="M"/>
    <n v="890"/>
    <x v="28"/>
    <x v="0"/>
    <s v="NA"/>
    <s v="3DD.003D7E4AB1"/>
    <s v="NA"/>
    <s v="M"/>
    <x v="1"/>
    <s v="NA"/>
    <s v="NA"/>
    <x v="0"/>
    <x v="0"/>
    <x v="0"/>
    <s v="FALL"/>
    <n v="1"/>
    <x v="0"/>
    <e v="#N/A"/>
    <n v="1"/>
    <x v="4"/>
    <n v="5.6818181818181825"/>
    <n v="5.7284090909090919"/>
    <n v="12.729797979797981"/>
    <s v="Abv"/>
  </r>
  <r>
    <s v="OtsLGRF23S"/>
    <s v="OtsLGRF23S_2677"/>
    <s v="C-02677"/>
    <d v="2023-08-30T00:00:00"/>
    <x v="0"/>
    <s v="M"/>
    <n v="860"/>
    <x v="27"/>
    <x v="0"/>
    <s v="NA"/>
    <s v="3DD.003D7E55F2"/>
    <s v="This individual failed to genotype"/>
    <s v="U"/>
    <x v="1"/>
    <s v="NG"/>
    <s v="NG"/>
    <x v="4"/>
    <x v="0"/>
    <x v="0"/>
    <s v="NA"/>
    <s v="NA"/>
    <x v="5"/>
    <e v="#N/A"/>
    <n v="1"/>
    <x v="2"/>
    <n v="5.6818181818181825"/>
    <n v="5.7284090909090919"/>
    <n v="12.729797979797981"/>
    <s v="Abv"/>
  </r>
  <r>
    <s v="OtsLGRF23S"/>
    <s v="OtsLGRF23S_2678"/>
    <s v="C-02678"/>
    <d v="2023-08-30T00:00:00"/>
    <x v="0"/>
    <s v="F"/>
    <n v="800"/>
    <x v="4"/>
    <x v="1"/>
    <n v="1"/>
    <s v="3DD.003D7E5605"/>
    <s v="NA"/>
    <s v="F"/>
    <x v="0"/>
    <s v="OtsLYON19S_1_0541"/>
    <s v="OtsLYON19S_1_0404"/>
    <x v="1"/>
    <x v="1"/>
    <x v="1"/>
    <s v="FALL"/>
    <n v="0.999999999999999"/>
    <x v="7"/>
    <n v="0.95971980899999998"/>
    <n v="1"/>
    <x v="0"/>
    <n v="5.6818181818181825"/>
    <n v="5.7284090909090919"/>
    <n v="12.729797979797981"/>
    <s v="Blw"/>
  </r>
  <r>
    <s v="OtsLGRF23S"/>
    <s v="OtsLGRF23S_2679"/>
    <s v="C-02679"/>
    <d v="2023-08-30T00:00:00"/>
    <x v="0"/>
    <s v="F"/>
    <n v="860"/>
    <x v="27"/>
    <x v="0"/>
    <s v="NA"/>
    <s v="3DD.003D7E4A68"/>
    <s v="NA"/>
    <s v="F"/>
    <x v="0"/>
    <s v="OtsNPFH19S_1_4327"/>
    <s v="OtsNPFH19S_1_4054"/>
    <x v="2"/>
    <x v="1"/>
    <x v="1"/>
    <s v="FALL"/>
    <n v="1"/>
    <x v="2"/>
    <n v="0.99705232300000002"/>
    <n v="1"/>
    <x v="2"/>
    <n v="5.6818181818181825"/>
    <n v="5.7284090909090919"/>
    <n v="12.729797979797981"/>
    <s v="Abv"/>
  </r>
  <r>
    <s v="OtsLGRF23S"/>
    <s v="OtsLGRF23S_2680"/>
    <s v="C-02680"/>
    <d v="2023-08-30T00:00:00"/>
    <x v="0"/>
    <s v="F"/>
    <n v="780"/>
    <x v="8"/>
    <x v="0"/>
    <s v="NA"/>
    <s v="3DD.003D7E4A62"/>
    <s v="NA"/>
    <s v="F"/>
    <x v="0"/>
    <s v="OtsLYON19S_1_0578"/>
    <s v="OtsLYON19S_1_0602"/>
    <x v="1"/>
    <x v="1"/>
    <x v="1"/>
    <s v="FALL"/>
    <n v="1"/>
    <x v="7"/>
    <n v="0.95971980899999998"/>
    <n v="1"/>
    <x v="0"/>
    <n v="5.6818181818181825"/>
    <n v="5.7284090909090919"/>
    <n v="12.729797979797981"/>
    <s v="Blw"/>
  </r>
  <r>
    <s v="OtsLGRF23S"/>
    <s v="OtsLGRF23S_2682"/>
    <s v="C-02682"/>
    <d v="2023-08-30T00:00:00"/>
    <x v="0"/>
    <s v="M"/>
    <n v="660"/>
    <x v="33"/>
    <x v="1"/>
    <n v="1"/>
    <s v="NA"/>
    <s v="NA"/>
    <s v="M"/>
    <x v="1"/>
    <s v="OtsPBT19-PRHFa-1290"/>
    <s v="OtsPBT19-PRHFa-1407"/>
    <x v="10"/>
    <x v="1"/>
    <x v="1"/>
    <s v="FALL"/>
    <n v="1"/>
    <x v="20"/>
    <n v="0.96152300000000002"/>
    <n v="1"/>
    <x v="3"/>
    <n v="5.6818181818181825"/>
    <n v="5.7284090909090919"/>
    <n v="12.729797979797981"/>
    <s v="Blw"/>
  </r>
  <r>
    <s v="OtsLGRF23S"/>
    <s v="OtsLGRF23S_2684"/>
    <s v="C-02684"/>
    <d v="2023-08-30T00:00:00"/>
    <x v="0"/>
    <s v="F"/>
    <n v="780"/>
    <x v="8"/>
    <x v="0"/>
    <s v="NA"/>
    <s v="3DD.003D7E55C7"/>
    <s v="NA"/>
    <s v="F"/>
    <x v="0"/>
    <s v="OtsLYON19S_1_2303"/>
    <s v="OtsLYON19S_1_2062"/>
    <x v="1"/>
    <x v="1"/>
    <x v="1"/>
    <s v="FALL"/>
    <n v="1"/>
    <x v="14"/>
    <n v="0.95971980899999998"/>
    <n v="1"/>
    <x v="0"/>
    <n v="5.6818181818181825"/>
    <n v="5.7284090909090919"/>
    <n v="12.729797979797981"/>
    <s v="Blw"/>
  </r>
  <r>
    <s v="OtsLGRF23S"/>
    <s v="OtsLGRF23S_2685"/>
    <s v="C-02685"/>
    <d v="2023-08-30T00:00:00"/>
    <x v="0"/>
    <s v="M"/>
    <n v="960"/>
    <x v="56"/>
    <x v="0"/>
    <s v="NA"/>
    <s v="3DD.003D7E4AA7"/>
    <s v="NA"/>
    <s v="M"/>
    <x v="1"/>
    <s v="NA"/>
    <s v="NA"/>
    <x v="0"/>
    <x v="0"/>
    <x v="0"/>
    <s v="FALL"/>
    <n v="0.999999999999999"/>
    <x v="0"/>
    <e v="#N/A"/>
    <n v="1"/>
    <x v="6"/>
    <n v="5.6818181818181825"/>
    <n v="5.7284090909090919"/>
    <n v="12.729797979797981"/>
    <s v="Abv"/>
  </r>
  <r>
    <s v="OtsLGRF23S"/>
    <s v="OtsLGRF23S_2686"/>
    <s v="C-02686"/>
    <d v="2023-08-30T00:00:00"/>
    <x v="0"/>
    <s v="F"/>
    <n v="820"/>
    <x v="19"/>
    <x v="1"/>
    <n v="1"/>
    <s v="3DD.003D7E4AA6"/>
    <s v="NA"/>
    <s v="F"/>
    <x v="0"/>
    <s v="OtsLYON18S_1_0112"/>
    <s v="OtsLYON18S_1_0040"/>
    <x v="3"/>
    <x v="2"/>
    <x v="2"/>
    <s v="FALL"/>
    <n v="1"/>
    <x v="4"/>
    <n v="0.80551598400000002"/>
    <n v="1"/>
    <x v="0"/>
    <n v="5.6818181818181825"/>
    <n v="5.7284090909090919"/>
    <n v="12.729797979797981"/>
    <s v="Abv"/>
  </r>
  <r>
    <s v="OtsLGRF23S"/>
    <s v="OtsLGRF23S_2687"/>
    <s v="C-02687"/>
    <d v="2023-08-30T00:00:00"/>
    <x v="0"/>
    <s v="F"/>
    <n v="810"/>
    <x v="9"/>
    <x v="1"/>
    <n v="1"/>
    <s v="3DD.003D7E4AAF"/>
    <s v="This individual failed to genotype"/>
    <s v="U"/>
    <x v="0"/>
    <s v="NG"/>
    <s v="NG"/>
    <x v="4"/>
    <x v="0"/>
    <x v="0"/>
    <s v="NA"/>
    <s v="NA"/>
    <x v="5"/>
    <e v="#N/A"/>
    <n v="1"/>
    <x v="0"/>
    <n v="5.6818181818181825"/>
    <n v="5.7284090909090919"/>
    <n v="12.729797979797981"/>
    <s v="Abv"/>
  </r>
  <r>
    <s v="OtsLGRF23S"/>
    <s v="OtsLGRF23S_2688"/>
    <s v="C-02688"/>
    <d v="2023-08-30T00:00:00"/>
    <x v="0"/>
    <s v="F"/>
    <n v="750"/>
    <x v="1"/>
    <x v="0"/>
    <s v="NA"/>
    <s v="3DD.003D7E4A9D"/>
    <s v="NA"/>
    <s v="F"/>
    <x v="0"/>
    <s v="OtsLYON19S_1_0592"/>
    <s v="OtsLYON19S_1_0656"/>
    <x v="1"/>
    <x v="1"/>
    <x v="1"/>
    <s v="FALL"/>
    <n v="1.00000000000001"/>
    <x v="6"/>
    <n v="0.95971980899999998"/>
    <n v="1"/>
    <x v="1"/>
    <n v="5.6818181818181825"/>
    <n v="5.7284090909090919"/>
    <n v="12.729797979797981"/>
    <s v="Abv"/>
  </r>
  <r>
    <s v="OtsLGRF23S"/>
    <s v="OtsLGRF23S_2689"/>
    <s v="C-02689"/>
    <d v="2023-08-30T00:00:00"/>
    <x v="0"/>
    <s v="M"/>
    <n v="840"/>
    <x v="18"/>
    <x v="1"/>
    <n v="1"/>
    <s v="3DD.003D7E4A88"/>
    <s v="NA"/>
    <s v="M"/>
    <x v="1"/>
    <s v="OtsLYON19S_1_0529"/>
    <s v="OtsLYON19S_1_0371"/>
    <x v="1"/>
    <x v="1"/>
    <x v="1"/>
    <s v="FALL"/>
    <n v="0.999999999999999"/>
    <x v="7"/>
    <n v="0.95971980899999998"/>
    <n v="1"/>
    <x v="2"/>
    <n v="5.6818181818181825"/>
    <n v="5.7284090909090919"/>
    <n v="12.729797979797981"/>
    <s v="Blw"/>
  </r>
  <r>
    <s v="OtsLGRF23S"/>
    <s v="OtsLGRF23S_2692"/>
    <s v="C-02692"/>
    <d v="2023-08-30T00:00:00"/>
    <x v="0"/>
    <s v="M"/>
    <n v="590"/>
    <x v="36"/>
    <x v="0"/>
    <s v="NA"/>
    <s v="NA"/>
    <s v="NA"/>
    <s v="M"/>
    <x v="1"/>
    <s v="OtsLYON20S_1_0423"/>
    <s v="OtsLYON20S_1_1122"/>
    <x v="5"/>
    <x v="3"/>
    <x v="3"/>
    <s v="FALL"/>
    <n v="1"/>
    <x v="6"/>
    <n v="0.98961045999999997"/>
    <n v="1"/>
    <x v="9"/>
    <n v="5.6818181818181825"/>
    <n v="5.7284090909090919"/>
    <n v="12.729797979797981"/>
    <s v="Abv"/>
  </r>
  <r>
    <s v="OtsLGRF23S"/>
    <s v="OtsLGRF23S_2695"/>
    <s v="C-02695"/>
    <d v="2023-08-30T00:00:00"/>
    <x v="0"/>
    <s v="F"/>
    <n v="810"/>
    <x v="9"/>
    <x v="1"/>
    <n v="1"/>
    <s v="3DD.003D7E4A8E"/>
    <s v="NA"/>
    <s v="F"/>
    <x v="0"/>
    <s v="OtsNPFH19S_1_3355"/>
    <s v="OtsNPFH19S_1_3074"/>
    <x v="2"/>
    <x v="1"/>
    <x v="1"/>
    <s v="FALL"/>
    <n v="1"/>
    <x v="13"/>
    <n v="0.99705232300000002"/>
    <n v="1"/>
    <x v="0"/>
    <n v="5.6818181818181825"/>
    <n v="5.7284090909090919"/>
    <n v="12.729797979797981"/>
    <s v="Abv"/>
  </r>
  <r>
    <s v="OtsLGRF23S"/>
    <s v="OtsLGRF23S_2697"/>
    <s v="C-02697"/>
    <d v="2023-08-30T00:00:00"/>
    <x v="0"/>
    <s v="M"/>
    <n v="890"/>
    <x v="28"/>
    <x v="0"/>
    <s v="NA"/>
    <s v="3DD.003D7E4A91"/>
    <s v="NA"/>
    <s v="M"/>
    <x v="1"/>
    <s v="NA"/>
    <s v="NA"/>
    <x v="0"/>
    <x v="0"/>
    <x v="0"/>
    <s v="FALL"/>
    <n v="1"/>
    <x v="0"/>
    <e v="#N/A"/>
    <n v="1"/>
    <x v="4"/>
    <n v="5.6818181818181825"/>
    <n v="5.7284090909090919"/>
    <n v="12.729797979797981"/>
    <s v="Abv"/>
  </r>
  <r>
    <s v="OtsLGRF23S"/>
    <s v="OtsLGRF23S_2699"/>
    <s v="C-02699"/>
    <d v="2023-08-30T00:00:00"/>
    <x v="0"/>
    <s v="F"/>
    <n v="840"/>
    <x v="18"/>
    <x v="1"/>
    <n v="1"/>
    <s v="3DD.003D7E4A84"/>
    <s v="NA"/>
    <s v="F"/>
    <x v="0"/>
    <s v="OtsLYON18S_1_2324"/>
    <s v="OtsLYON18S_1_2491"/>
    <x v="3"/>
    <x v="2"/>
    <x v="2"/>
    <s v="FALL"/>
    <n v="1"/>
    <x v="17"/>
    <n v="0.80551598400000002"/>
    <n v="1"/>
    <x v="2"/>
    <n v="5.6818181818181825"/>
    <n v="5.7284090909090919"/>
    <n v="12.729797979797981"/>
    <s v="Blw"/>
  </r>
  <r>
    <s v="OtsLGRF23S"/>
    <s v="OtsLGRF23S_2700"/>
    <s v="C-02700"/>
    <d v="2023-08-30T00:00:00"/>
    <x v="0"/>
    <s v="M"/>
    <n v="830"/>
    <x v="15"/>
    <x v="0"/>
    <s v="NA"/>
    <s v="3DD.003D7E4A87"/>
    <s v="NA"/>
    <s v="M"/>
    <x v="1"/>
    <s v="OtsLYON19S_1_1877"/>
    <s v="OtsLYON19S_1_1651"/>
    <x v="1"/>
    <x v="1"/>
    <x v="1"/>
    <s v="FALL"/>
    <n v="1"/>
    <x v="1"/>
    <n v="0.95971980899999998"/>
    <n v="1"/>
    <x v="2"/>
    <n v="5.6818181818181825"/>
    <n v="5.7284090909090919"/>
    <n v="12.729797979797981"/>
    <s v="Abv"/>
  </r>
  <r>
    <s v="OtsLGRF23S"/>
    <s v="OtsLGRF23S_2701"/>
    <s v="C-02701"/>
    <d v="2023-08-30T00:00:00"/>
    <x v="0"/>
    <s v="F"/>
    <n v="800"/>
    <x v="4"/>
    <x v="1"/>
    <n v="1"/>
    <s v="3DD.003D7E4A6E"/>
    <s v="NA"/>
    <s v="F"/>
    <x v="0"/>
    <s v="OtsLYON19S_1_0134"/>
    <s v="OtsLYON19S_1_0090"/>
    <x v="1"/>
    <x v="1"/>
    <x v="1"/>
    <s v="FALL"/>
    <n v="0.999999999999997"/>
    <x v="4"/>
    <n v="0.95971980899999998"/>
    <n v="1"/>
    <x v="0"/>
    <n v="5.6818181818181825"/>
    <n v="5.7284090909090919"/>
    <n v="12.729797979797981"/>
    <s v="Abv"/>
  </r>
  <r>
    <s v="OtsLGRF23S"/>
    <s v="OtsLGRF23S_2702"/>
    <s v="C-02702"/>
    <d v="2023-08-30T00:00:00"/>
    <x v="0"/>
    <s v="F"/>
    <n v="800"/>
    <x v="4"/>
    <x v="0"/>
    <s v="NA"/>
    <s v="3DD.003D7E55B7"/>
    <s v="NA"/>
    <s v="F"/>
    <x v="0"/>
    <s v="NA"/>
    <s v="NA"/>
    <x v="0"/>
    <x v="0"/>
    <x v="0"/>
    <s v="FALL"/>
    <n v="0.999999999999998"/>
    <x v="0"/>
    <e v="#N/A"/>
    <n v="1"/>
    <x v="0"/>
    <n v="5.6818181818181825"/>
    <n v="5.7284090909090919"/>
    <n v="12.729797979797981"/>
    <s v="Abv"/>
  </r>
  <r>
    <s v="OtsLGRF23S"/>
    <s v="OtsLGRF23S_2704"/>
    <s v="C-02704"/>
    <d v="2023-08-30T00:00:00"/>
    <x v="0"/>
    <s v="F"/>
    <n v="700"/>
    <x v="13"/>
    <x v="0"/>
    <s v="NA"/>
    <s v="3DD.003D7E5600"/>
    <s v="NA"/>
    <s v="F"/>
    <x v="0"/>
    <s v="OtsLYON19S_1_0570"/>
    <s v="OtsLYON19S_1_0482"/>
    <x v="1"/>
    <x v="1"/>
    <x v="1"/>
    <s v="FALL"/>
    <n v="0.999999999999997"/>
    <x v="7"/>
    <n v="0.95971980899999998"/>
    <n v="1"/>
    <x v="5"/>
    <n v="5.6818181818181825"/>
    <n v="5.7284090909090919"/>
    <n v="12.729797979797981"/>
    <s v="Blw"/>
  </r>
  <r>
    <s v="OtsLGRF23S"/>
    <s v="OtsLGRF23S_2706"/>
    <s v="C-02706"/>
    <d v="2023-08-30T00:00:00"/>
    <x v="0"/>
    <s v="M"/>
    <n v="710"/>
    <x v="10"/>
    <x v="0"/>
    <s v="NA"/>
    <s v="3DD.003D7E55B8"/>
    <s v="NA"/>
    <s v="M"/>
    <x v="1"/>
    <s v="OtsNPFH19S_1_2307"/>
    <s v="OtsNPFH19S_1_2007"/>
    <x v="2"/>
    <x v="1"/>
    <x v="1"/>
    <s v="FALL"/>
    <n v="0.999999999999997"/>
    <x v="2"/>
    <n v="0.99705232300000002"/>
    <n v="1"/>
    <x v="5"/>
    <n v="5.6818181818181825"/>
    <n v="5.7284090909090919"/>
    <n v="12.729797979797981"/>
    <s v="Abv"/>
  </r>
  <r>
    <s v="OtsLGRF23S"/>
    <s v="OtsLGRF23S_2710"/>
    <s v="C-02710"/>
    <d v="2023-08-30T00:00:00"/>
    <x v="0"/>
    <s v="M"/>
    <n v="940"/>
    <x v="42"/>
    <x v="1"/>
    <n v="1"/>
    <s v="3DD.003D7E55D0"/>
    <s v="NA"/>
    <s v="M"/>
    <x v="1"/>
    <s v="OtsLYON18S_1_0112"/>
    <s v="OtsLYON18S_1_0040"/>
    <x v="3"/>
    <x v="2"/>
    <x v="2"/>
    <s v="FALL"/>
    <n v="1"/>
    <x v="4"/>
    <n v="0.80551598400000002"/>
    <n v="1"/>
    <x v="6"/>
    <n v="5.6818181818181825"/>
    <n v="5.7284090909090919"/>
    <n v="12.729797979797981"/>
    <s v="Abv"/>
  </r>
  <r>
    <s v="OtsLGRF23S"/>
    <s v="OtsLGRF23S_2711"/>
    <s v="C-02711"/>
    <d v="2023-08-30T00:00:00"/>
    <x v="0"/>
    <s v="M"/>
    <n v="920"/>
    <x v="20"/>
    <x v="0"/>
    <s v="NA"/>
    <s v="3DD.003D7E55DD"/>
    <s v="NA"/>
    <s v="M"/>
    <x v="1"/>
    <s v="OtsLYON19S_1_0145"/>
    <s v="OtsLYON19S_1_0203"/>
    <x v="1"/>
    <x v="1"/>
    <x v="1"/>
    <s v="FALL"/>
    <n v="0.999999999999996"/>
    <x v="4"/>
    <n v="0.95971980899999998"/>
    <n v="1"/>
    <x v="4"/>
    <n v="5.6818181818181825"/>
    <n v="5.7284090909090919"/>
    <n v="12.729797979797981"/>
    <s v="Abv"/>
  </r>
  <r>
    <s v="OtsLGRF23S"/>
    <s v="OtsLGRF23S_2712"/>
    <s v="C-02712"/>
    <d v="2023-08-30T00:00:00"/>
    <x v="0"/>
    <s v="M"/>
    <n v="910"/>
    <x v="23"/>
    <x v="1"/>
    <n v="1"/>
    <s v="3DD.003D7E55CC"/>
    <s v="NA"/>
    <s v="M"/>
    <x v="1"/>
    <s v="OtsLYON19S_1_0543"/>
    <s v="OtsLYON19S_1_0415"/>
    <x v="1"/>
    <x v="1"/>
    <x v="1"/>
    <s v="FALL"/>
    <n v="0.999999999999999"/>
    <x v="7"/>
    <n v="0.95971980899999998"/>
    <n v="1"/>
    <x v="4"/>
    <n v="5.6818181818181825"/>
    <n v="5.7284090909090919"/>
    <n v="12.729797979797981"/>
    <s v="Blw"/>
  </r>
  <r>
    <s v="OtsLGRF23S"/>
    <s v="OtsLGRF23S_2713"/>
    <s v="C-02713"/>
    <d v="2023-08-30T00:00:00"/>
    <x v="0"/>
    <s v="M"/>
    <n v="890"/>
    <x v="28"/>
    <x v="1"/>
    <n v="1"/>
    <s v="3DD.003D7E55E6"/>
    <s v="NA"/>
    <s v="M"/>
    <x v="1"/>
    <s v="OtsLYON19S_1_0538"/>
    <s v="OtsLYON19S_1_0393"/>
    <x v="1"/>
    <x v="1"/>
    <x v="1"/>
    <s v="FALL"/>
    <n v="0.999999999999999"/>
    <x v="7"/>
    <n v="0.95971980899999998"/>
    <n v="1"/>
    <x v="4"/>
    <n v="5.6818181818181825"/>
    <n v="5.7284090909090919"/>
    <n v="12.729797979797981"/>
    <s v="Blw"/>
  </r>
  <r>
    <s v="OtsLGRF23S"/>
    <s v="OtsLGRF23S_2714"/>
    <s v="C-02714"/>
    <d v="2023-08-30T00:00:00"/>
    <x v="0"/>
    <s v="M"/>
    <n v="890"/>
    <x v="28"/>
    <x v="0"/>
    <s v="NA"/>
    <s v="3DD.003D7E55F0"/>
    <s v="NA"/>
    <s v="M"/>
    <x v="1"/>
    <s v="OtsLYON19S_1_0109"/>
    <s v="OtsLYON19S_1_0017"/>
    <x v="1"/>
    <x v="1"/>
    <x v="1"/>
    <s v="FALL"/>
    <n v="1"/>
    <x v="4"/>
    <n v="0.95971980899999998"/>
    <n v="1"/>
    <x v="4"/>
    <n v="5.6818181818181825"/>
    <n v="5.7284090909090919"/>
    <n v="12.729797979797981"/>
    <s v="Abv"/>
  </r>
  <r>
    <s v="OtsLGRF23S"/>
    <s v="OtsLGRF23S_2716"/>
    <s v="C-02716"/>
    <d v="2023-08-30T00:00:00"/>
    <x v="0"/>
    <s v="F"/>
    <n v="810"/>
    <x v="9"/>
    <x v="0"/>
    <s v="NA"/>
    <s v="3DD.003D7E55EA"/>
    <s v="NA"/>
    <s v="F"/>
    <x v="0"/>
    <s v="OtsLYON19S_1_0118"/>
    <s v="OtsLYON19S_1_0054"/>
    <x v="1"/>
    <x v="1"/>
    <x v="1"/>
    <s v="FALL"/>
    <n v="1"/>
    <x v="4"/>
    <n v="0.95971980899999998"/>
    <n v="1"/>
    <x v="0"/>
    <n v="5.6818181818181825"/>
    <n v="5.7284090909090919"/>
    <n v="12.729797979797981"/>
    <s v="Abv"/>
  </r>
  <r>
    <s v="OtsLGRF23S"/>
    <s v="OtsLGRF23S_2717"/>
    <s v="C-02717"/>
    <d v="2023-08-30T00:00:00"/>
    <x v="0"/>
    <s v="M"/>
    <n v="860"/>
    <x v="27"/>
    <x v="1"/>
    <s v="NA"/>
    <s v="3DD.003D7E55EC"/>
    <s v="NA"/>
    <s v="M"/>
    <x v="1"/>
    <s v="OtsLYON19S_1_1323"/>
    <s v="OtsLYON19S_1_1227"/>
    <x v="1"/>
    <x v="1"/>
    <x v="1"/>
    <s v="FALL"/>
    <n v="1"/>
    <x v="12"/>
    <n v="0.95971980899999998"/>
    <n v="1"/>
    <x v="2"/>
    <n v="5.6818181818181825"/>
    <n v="5.7284090909090919"/>
    <n v="12.729797979797981"/>
    <s v="Abv"/>
  </r>
  <r>
    <s v="OtsLGRF23S"/>
    <s v="OtsLGRF23S_2718"/>
    <s v="C-02718"/>
    <d v="2023-08-30T00:00:00"/>
    <x v="0"/>
    <s v="F"/>
    <n v="840"/>
    <x v="18"/>
    <x v="0"/>
    <s v="NA"/>
    <s v="3DD.003D7E5608"/>
    <s v="This individual failed to genotype"/>
    <s v="U"/>
    <x v="0"/>
    <s v="NG"/>
    <s v="NG"/>
    <x v="4"/>
    <x v="0"/>
    <x v="0"/>
    <s v="NA"/>
    <s v="NA"/>
    <x v="5"/>
    <e v="#N/A"/>
    <n v="1"/>
    <x v="2"/>
    <n v="5.6818181818181825"/>
    <n v="5.7284090909090919"/>
    <n v="12.729797979797981"/>
    <s v="Abv"/>
  </r>
  <r>
    <s v="OtsLGRF23S"/>
    <s v="OtsLGRF23S_2722"/>
    <s v="C-02722"/>
    <d v="2023-08-30T00:00:00"/>
    <x v="0"/>
    <s v="M"/>
    <n v="650"/>
    <x v="5"/>
    <x v="0"/>
    <s v="NA"/>
    <s v="NA"/>
    <s v="This individual failed to genotype"/>
    <s v="U"/>
    <x v="1"/>
    <s v="NG"/>
    <s v="NG"/>
    <x v="4"/>
    <x v="0"/>
    <x v="0"/>
    <s v="NA"/>
    <s v="NA"/>
    <x v="5"/>
    <e v="#N/A"/>
    <n v="1"/>
    <x v="3"/>
    <n v="5.6818181818181825"/>
    <n v="5.7284090909090919"/>
    <n v="12.729797979797981"/>
    <s v="Abv"/>
  </r>
  <r>
    <s v="OtsLGRF23S"/>
    <s v="OtsLGRF23S_2726"/>
    <s v="C-02726"/>
    <d v="2023-08-30T00:00:00"/>
    <x v="0"/>
    <s v="M"/>
    <n v="770"/>
    <x v="2"/>
    <x v="0"/>
    <s v="NA"/>
    <s v="3DD.003D7E55C1"/>
    <s v="This individual failed to genotype"/>
    <s v="U"/>
    <x v="1"/>
    <s v="NG"/>
    <s v="NG"/>
    <x v="4"/>
    <x v="0"/>
    <x v="0"/>
    <s v="NA"/>
    <s v="NA"/>
    <x v="5"/>
    <e v="#N/A"/>
    <n v="1"/>
    <x v="1"/>
    <n v="5.6818181818181825"/>
    <n v="5.7284090909090919"/>
    <n v="12.729797979797981"/>
    <s v="Abv"/>
  </r>
  <r>
    <s v="OtsLGRF23S"/>
    <s v="OtsLGRF23S_2727"/>
    <s v="C-02727"/>
    <d v="2023-08-30T00:00:00"/>
    <x v="0"/>
    <s v="M"/>
    <n v="710"/>
    <x v="10"/>
    <x v="0"/>
    <s v="NA"/>
    <s v="3DD.003D7E55A6"/>
    <s v="This individual failed to genotype"/>
    <s v="U"/>
    <x v="1"/>
    <s v="NG"/>
    <s v="NG"/>
    <x v="4"/>
    <x v="0"/>
    <x v="0"/>
    <s v="NA"/>
    <s v="NA"/>
    <x v="5"/>
    <e v="#N/A"/>
    <n v="1"/>
    <x v="5"/>
    <n v="5.6818181818181825"/>
    <n v="5.7284090909090919"/>
    <n v="12.729797979797981"/>
    <s v="Abv"/>
  </r>
  <r>
    <s v="OtsLGRF23S"/>
    <s v="OtsLGRF23S_2729"/>
    <s v="C-02729"/>
    <d v="2023-08-30T00:00:00"/>
    <x v="0"/>
    <s v="F"/>
    <n v="810"/>
    <x v="9"/>
    <x v="1"/>
    <n v="1"/>
    <s v="3DD.003D7E55C6"/>
    <s v="NA"/>
    <s v="F"/>
    <x v="0"/>
    <s v="OtsLYON19S_1_0711"/>
    <s v="OtsLYON19S_1_0679"/>
    <x v="1"/>
    <x v="1"/>
    <x v="1"/>
    <s v="FALL"/>
    <n v="0.999999999999997"/>
    <x v="6"/>
    <n v="0.95971980899999998"/>
    <n v="1"/>
    <x v="0"/>
    <n v="5.6818181818181825"/>
    <n v="5.7284090909090919"/>
    <n v="12.729797979797981"/>
    <s v="Abv"/>
  </r>
  <r>
    <s v="OtsLGRF23S"/>
    <s v="OtsLGRF23S_2730"/>
    <s v="C-02730"/>
    <d v="2023-08-30T00:00:00"/>
    <x v="0"/>
    <s v="M"/>
    <n v="770"/>
    <x v="2"/>
    <x v="0"/>
    <s v="NA"/>
    <s v="3DD.003D7E55BF"/>
    <s v="NA"/>
    <s v="M"/>
    <x v="1"/>
    <s v="OtsNPFH19S_1_4339"/>
    <s v="OtsNPFH19S_1_4006"/>
    <x v="2"/>
    <x v="1"/>
    <x v="1"/>
    <s v="FALL"/>
    <n v="1"/>
    <x v="13"/>
    <n v="0.99705232300000002"/>
    <n v="1"/>
    <x v="1"/>
    <n v="5.6818181818181825"/>
    <n v="5.7284090909090919"/>
    <n v="12.729797979797981"/>
    <s v="Abv"/>
  </r>
  <r>
    <s v="OtsLGRF23S"/>
    <s v="OtsLGRF23S_2731"/>
    <s v="C-02731"/>
    <d v="2023-08-30T00:00:00"/>
    <x v="0"/>
    <s v="F"/>
    <n v="770"/>
    <x v="2"/>
    <x v="0"/>
    <s v="NA"/>
    <s v="3DD.003D7E55AA"/>
    <s v="NA"/>
    <s v="F"/>
    <x v="0"/>
    <s v="OtsLYON19S_1_0134"/>
    <s v="OtsLYON19S_1_0090"/>
    <x v="1"/>
    <x v="1"/>
    <x v="1"/>
    <s v="FALL"/>
    <n v="1"/>
    <x v="4"/>
    <n v="0.95971980899999998"/>
    <n v="1"/>
    <x v="1"/>
    <n v="5.6818181818181825"/>
    <n v="5.7284090909090919"/>
    <n v="12.729797979797981"/>
    <s v="Abv"/>
  </r>
  <r>
    <s v="OtsLGRF23S"/>
    <s v="OtsLGRF23S_2732"/>
    <s v="C-02732"/>
    <d v="2023-08-30T00:00:00"/>
    <x v="0"/>
    <s v="M"/>
    <n v="800"/>
    <x v="4"/>
    <x v="0"/>
    <s v="NA"/>
    <s v="3DD.003D7E55FB"/>
    <s v="NA"/>
    <s v="M"/>
    <x v="1"/>
    <s v="NA"/>
    <s v="NA"/>
    <x v="0"/>
    <x v="0"/>
    <x v="0"/>
    <s v="FALL"/>
    <n v="0.999999999999997"/>
    <x v="0"/>
    <e v="#N/A"/>
    <n v="1"/>
    <x v="0"/>
    <n v="5.6818181818181825"/>
    <n v="5.7284090909090919"/>
    <n v="12.729797979797981"/>
    <s v="Abv"/>
  </r>
  <r>
    <s v="OtsLGRF23S"/>
    <s v="OtsLGRF23S_2733"/>
    <s v="C-02733"/>
    <d v="2023-08-30T00:00:00"/>
    <x v="0"/>
    <s v="F"/>
    <n v="810"/>
    <x v="9"/>
    <x v="1"/>
    <n v="1"/>
    <s v="3DD.003D7E5607"/>
    <s v="NA"/>
    <s v="F"/>
    <x v="0"/>
    <s v="NA"/>
    <s v="NA"/>
    <x v="0"/>
    <x v="0"/>
    <x v="0"/>
    <s v="FALL"/>
    <n v="0.999999999999999"/>
    <x v="8"/>
    <e v="#N/A"/>
    <n v="1"/>
    <x v="0"/>
    <n v="5.6818181818181825"/>
    <n v="5.7284090909090919"/>
    <n v="12.729797979797981"/>
    <s v="Abv"/>
  </r>
  <r>
    <s v="OtsLGRF23S"/>
    <s v="OtsLGRF23S_2736"/>
    <s v="C-02736"/>
    <d v="2023-08-30T00:00:00"/>
    <x v="0"/>
    <s v="F"/>
    <n v="810"/>
    <x v="9"/>
    <x v="0"/>
    <s v="NA"/>
    <s v="3DD.003D7E55C9"/>
    <s v="This individual failed to genotype"/>
    <s v="U"/>
    <x v="0"/>
    <s v="NG"/>
    <s v="NG"/>
    <x v="4"/>
    <x v="0"/>
    <x v="0"/>
    <s v="NA"/>
    <s v="NA"/>
    <x v="5"/>
    <e v="#N/A"/>
    <n v="1"/>
    <x v="0"/>
    <n v="5.6818181818181825"/>
    <n v="5.7284090909090919"/>
    <n v="12.729797979797981"/>
    <s v="Abv"/>
  </r>
  <r>
    <s v="OtsLGRF23S"/>
    <s v="OtsLGRF23S_2738"/>
    <s v="C-02738"/>
    <d v="2023-08-30T00:00:00"/>
    <x v="0"/>
    <s v="F"/>
    <n v="840"/>
    <x v="18"/>
    <x v="1"/>
    <s v="NA"/>
    <s v="3DD.003D7E55DC"/>
    <s v="This individual failed to genotype"/>
    <s v="U"/>
    <x v="0"/>
    <s v="NG"/>
    <s v="NG"/>
    <x v="4"/>
    <x v="0"/>
    <x v="0"/>
    <s v="NA"/>
    <s v="NA"/>
    <x v="5"/>
    <e v="#N/A"/>
    <n v="1"/>
    <x v="2"/>
    <n v="5.6818181818181825"/>
    <n v="5.7284090909090919"/>
    <n v="12.729797979797981"/>
    <s v="Abv"/>
  </r>
  <r>
    <s v="OtsLGRF23S"/>
    <s v="OtsLGRF23S_2740"/>
    <s v="C-02740"/>
    <d v="2023-08-30T00:00:00"/>
    <x v="0"/>
    <s v="F"/>
    <n v="740"/>
    <x v="12"/>
    <x v="0"/>
    <s v="NA"/>
    <s v="3DD.003D7E55C5"/>
    <s v="NA"/>
    <s v="F"/>
    <x v="0"/>
    <s v="OtsLYON19S_1_0542"/>
    <s v="OtsLYON19S_1_0405"/>
    <x v="1"/>
    <x v="1"/>
    <x v="1"/>
    <s v="FALL"/>
    <n v="0.999999999999999"/>
    <x v="7"/>
    <n v="0.95971980899999998"/>
    <n v="1"/>
    <x v="1"/>
    <n v="5.6818181818181825"/>
    <n v="5.7284090909090919"/>
    <n v="12.729797979797981"/>
    <s v="Blw"/>
  </r>
  <r>
    <s v="OtsLGRF23S"/>
    <s v="OtsLGRF23S_2741"/>
    <s v="C-02741"/>
    <d v="2023-08-30T00:00:00"/>
    <x v="0"/>
    <s v="F"/>
    <n v="820"/>
    <x v="19"/>
    <x v="0"/>
    <s v="NA"/>
    <s v="3DD.003D7E55A8"/>
    <s v="NA"/>
    <s v="F"/>
    <x v="0"/>
    <s v="OtsNPFH19S_1_2322"/>
    <s v="OtsNPFH19S_1_2072"/>
    <x v="2"/>
    <x v="1"/>
    <x v="1"/>
    <s v="FALL"/>
    <n v="1"/>
    <x v="10"/>
    <n v="0.99705232300000002"/>
    <n v="1"/>
    <x v="0"/>
    <n v="5.6818181818181825"/>
    <n v="5.7284090909090919"/>
    <n v="12.729797979797981"/>
    <s v="Abv"/>
  </r>
  <r>
    <s v="OtsLGRF23S"/>
    <s v="OtsLGRF23S_2742"/>
    <s v="C-02742"/>
    <d v="2023-08-30T00:00:00"/>
    <x v="0"/>
    <s v="F"/>
    <n v="750"/>
    <x v="1"/>
    <x v="0"/>
    <s v="NA"/>
    <s v="3DD.003D7E55BE"/>
    <s v="NA"/>
    <s v="F"/>
    <x v="0"/>
    <s v="OtsLYON19S_1_2301"/>
    <s v="OtsLYON19S_1_2077"/>
    <x v="1"/>
    <x v="1"/>
    <x v="1"/>
    <s v="FALL"/>
    <n v="1"/>
    <x v="14"/>
    <n v="0.95971980899999998"/>
    <n v="1"/>
    <x v="1"/>
    <n v="5.6818181818181825"/>
    <n v="5.7284090909090919"/>
    <n v="12.729797979797981"/>
    <s v="Blw"/>
  </r>
  <r>
    <s v="OtsLGRF23S"/>
    <s v="OtsLGRF23S_2745"/>
    <s v="C-02745"/>
    <d v="2023-08-30T00:00:00"/>
    <x v="0"/>
    <s v="F"/>
    <n v="720"/>
    <x v="17"/>
    <x v="0"/>
    <s v="NA"/>
    <s v="3DD.003D7E55B6"/>
    <s v="NA"/>
    <s v="F"/>
    <x v="0"/>
    <s v="OtsLYON19S_1_0526"/>
    <s v="OtsLYON19S_1_0365"/>
    <x v="1"/>
    <x v="1"/>
    <x v="1"/>
    <s v="FALL"/>
    <n v="1"/>
    <x v="3"/>
    <n v="0.95971980899999998"/>
    <n v="1"/>
    <x v="5"/>
    <n v="5.6818181818181825"/>
    <n v="5.7284090909090919"/>
    <n v="12.729797979797981"/>
    <s v="Abv"/>
  </r>
  <r>
    <s v="OtsLGRF23S"/>
    <s v="OtsLGRF23S_2747"/>
    <s v="C-02747"/>
    <d v="2023-08-30T00:00:00"/>
    <x v="0"/>
    <s v="M"/>
    <n v="950"/>
    <x v="21"/>
    <x v="0"/>
    <s v="NA"/>
    <s v="3DD.003D7E5604"/>
    <s v="NA"/>
    <s v="M"/>
    <x v="1"/>
    <s v="OtsLYON19S_1_1810"/>
    <s v="OtsLYON19S_1_1520"/>
    <x v="1"/>
    <x v="1"/>
    <x v="1"/>
    <s v="FALL"/>
    <n v="1"/>
    <x v="1"/>
    <n v="0.95971980899999998"/>
    <n v="1"/>
    <x v="6"/>
    <n v="5.6818181818181825"/>
    <n v="5.7284090909090919"/>
    <n v="12.729797979797981"/>
    <s v="Abv"/>
  </r>
  <r>
    <s v="OtsLGRF23S"/>
    <s v="OtsLGRF23S_2748"/>
    <s v="C-02748"/>
    <d v="2023-08-30T00:00:00"/>
    <x v="0"/>
    <s v="F"/>
    <n v="770"/>
    <x v="2"/>
    <x v="0"/>
    <s v="NA"/>
    <s v="3DD.003D7E55F9"/>
    <s v="This individual failed to genotype"/>
    <s v="U"/>
    <x v="0"/>
    <s v="NG"/>
    <s v="NG"/>
    <x v="4"/>
    <x v="0"/>
    <x v="0"/>
    <s v="NA"/>
    <s v="NA"/>
    <x v="5"/>
    <e v="#N/A"/>
    <n v="1"/>
    <x v="1"/>
    <n v="5.6818181818181825"/>
    <n v="5.7284090909090919"/>
    <n v="12.729797979797981"/>
    <s v="Abv"/>
  </r>
  <r>
    <s v="OtsLGRF23S"/>
    <s v="OtsLGRF23S_2750"/>
    <s v="C-02750"/>
    <d v="2023-08-30T00:00:00"/>
    <x v="0"/>
    <s v="F"/>
    <n v="820"/>
    <x v="19"/>
    <x v="1"/>
    <n v="1"/>
    <s v="3DD.003D4A2F0F"/>
    <s v="This individual failed to genotype"/>
    <s v="U"/>
    <x v="0"/>
    <s v="NG"/>
    <s v="NG"/>
    <x v="4"/>
    <x v="0"/>
    <x v="0"/>
    <s v="NA"/>
    <s v="NA"/>
    <x v="5"/>
    <e v="#N/A"/>
    <n v="1"/>
    <x v="0"/>
    <n v="5.6818181818181825"/>
    <n v="5.7284090909090919"/>
    <n v="12.729797979797981"/>
    <s v="Abv"/>
  </r>
  <r>
    <s v="OtsLGRF23S"/>
    <s v="OtsLGRF23S_2751"/>
    <s v="C-02751"/>
    <d v="2023-08-30T00:00:00"/>
    <x v="0"/>
    <s v="F"/>
    <n v="800"/>
    <x v="4"/>
    <x v="0"/>
    <s v="NA"/>
    <s v="3DD.003D7E55A5"/>
    <s v="This individual failed to genotype"/>
    <s v="U"/>
    <x v="0"/>
    <s v="NG"/>
    <s v="NG"/>
    <x v="4"/>
    <x v="0"/>
    <x v="0"/>
    <s v="NA"/>
    <s v="NA"/>
    <x v="5"/>
    <e v="#N/A"/>
    <n v="1"/>
    <x v="0"/>
    <n v="5.6818181818181825"/>
    <n v="5.7284090909090919"/>
    <n v="12.729797979797981"/>
    <s v="Abv"/>
  </r>
  <r>
    <s v="OtsLGRF23S"/>
    <s v="OtsLGRF23S_2752"/>
    <s v="C-02752"/>
    <d v="2023-08-30T00:00:00"/>
    <x v="0"/>
    <s v="M"/>
    <n v="860"/>
    <x v="27"/>
    <x v="1"/>
    <n v="1"/>
    <s v="3DD.003D7E55A9"/>
    <s v="NA"/>
    <s v="M"/>
    <x v="1"/>
    <s v="NA"/>
    <s v="NA"/>
    <x v="0"/>
    <x v="0"/>
    <x v="0"/>
    <s v="FALL"/>
    <n v="1"/>
    <x v="8"/>
    <e v="#N/A"/>
    <n v="1"/>
    <x v="2"/>
    <n v="5.6818181818181825"/>
    <n v="5.7284090909090919"/>
    <n v="12.729797979797981"/>
    <s v="Abv"/>
  </r>
  <r>
    <s v="OtsLGRF23S"/>
    <s v="OtsLGRF23S_2753"/>
    <s v="C-02753"/>
    <d v="2023-08-30T00:00:00"/>
    <x v="0"/>
    <s v="F"/>
    <n v="700"/>
    <x v="13"/>
    <x v="0"/>
    <s v="NA"/>
    <s v="3DD.003D7E55BB"/>
    <s v="NA"/>
    <s v="F"/>
    <x v="0"/>
    <s v="OtsLYON20S_1_0276"/>
    <s v="OtsLYON20S_1_0147"/>
    <x v="5"/>
    <x v="3"/>
    <x v="3"/>
    <s v="FALL"/>
    <n v="0.999999999999998"/>
    <x v="3"/>
    <n v="0.98961045999999997"/>
    <n v="1"/>
    <x v="5"/>
    <n v="5.6818181818181825"/>
    <n v="5.7284090909090919"/>
    <n v="12.729797979797981"/>
    <s v="Abv"/>
  </r>
  <r>
    <s v="OtsLGRF23S"/>
    <s v="OtsLGRF23S_2755"/>
    <s v="C-02755"/>
    <d v="2023-08-30T00:00:00"/>
    <x v="0"/>
    <s v="F"/>
    <n v="730"/>
    <x v="16"/>
    <x v="0"/>
    <s v="NA"/>
    <s v="3DD.003D7E55CF"/>
    <s v="NA"/>
    <s v="F"/>
    <x v="0"/>
    <s v="OtsLYON19S_1_0563"/>
    <s v="OtsLYON19S_1_0617"/>
    <x v="1"/>
    <x v="1"/>
    <x v="1"/>
    <s v="FALL"/>
    <n v="0.999999999999994"/>
    <x v="6"/>
    <n v="0.95971980899999998"/>
    <n v="1"/>
    <x v="1"/>
    <n v="5.6818181818181825"/>
    <n v="5.7284090909090919"/>
    <n v="12.729797979797981"/>
    <s v="Abv"/>
  </r>
  <r>
    <s v="OtsLGRF23S"/>
    <s v="OtsLGRF23S_2757"/>
    <s v="C-02757"/>
    <d v="2023-08-30T00:00:00"/>
    <x v="0"/>
    <s v="F"/>
    <n v="840"/>
    <x v="18"/>
    <x v="0"/>
    <s v="NA"/>
    <s v="3DD.003D7E55F4"/>
    <s v="NA"/>
    <s v="F"/>
    <x v="0"/>
    <s v="OtsLYON19S_1_1854"/>
    <s v="OtsLYON19S_1_1614"/>
    <x v="1"/>
    <x v="1"/>
    <x v="1"/>
    <s v="FALL"/>
    <n v="1"/>
    <x v="1"/>
    <n v="0.95971980899999998"/>
    <n v="1"/>
    <x v="2"/>
    <n v="5.6818181818181825"/>
    <n v="5.7284090909090919"/>
    <n v="12.729797979797981"/>
    <s v="Abv"/>
  </r>
  <r>
    <s v="OtsLGRF23S"/>
    <s v="OtsLGRF23S_2758"/>
    <s v="C-02758"/>
    <d v="2023-08-30T00:00:00"/>
    <x v="0"/>
    <s v="M"/>
    <n v="710"/>
    <x v="10"/>
    <x v="0"/>
    <s v="NA"/>
    <s v="3DD.003D7E5603"/>
    <s v="NA"/>
    <s v="M"/>
    <x v="1"/>
    <s v="OtsLYON19S_1_0105"/>
    <s v="OtsLYON19S_1_0005"/>
    <x v="1"/>
    <x v="1"/>
    <x v="1"/>
    <s v="FALL"/>
    <n v="0.999999999999998"/>
    <x v="4"/>
    <n v="0.95971980899999998"/>
    <n v="1"/>
    <x v="5"/>
    <n v="5.6818181818181825"/>
    <n v="5.7284090909090919"/>
    <n v="12.729797979797981"/>
    <s v="Abv"/>
  </r>
  <r>
    <s v="OtsLGRF23S"/>
    <s v="OtsLGRF23S_2762"/>
    <s v="C-02762"/>
    <d v="2023-08-30T00:00:00"/>
    <x v="0"/>
    <s v="M"/>
    <n v="660"/>
    <x v="33"/>
    <x v="0"/>
    <s v="NA"/>
    <s v="NA"/>
    <s v="NA"/>
    <s v="M"/>
    <x v="1"/>
    <s v="NA"/>
    <s v="NA"/>
    <x v="0"/>
    <x v="0"/>
    <x v="0"/>
    <s v="FALL"/>
    <n v="1"/>
    <x v="0"/>
    <e v="#N/A"/>
    <n v="1"/>
    <x v="3"/>
    <n v="5.6818181818181825"/>
    <n v="5.7284090909090919"/>
    <n v="12.729797979797981"/>
    <s v="Abv"/>
  </r>
  <r>
    <s v="OtsLGRF23S"/>
    <s v="OtsLGRF23S_2763"/>
    <s v="C-02763"/>
    <d v="2023-08-30T00:00:00"/>
    <x v="0"/>
    <s v="F"/>
    <n v="860"/>
    <x v="27"/>
    <x v="0"/>
    <s v="NA"/>
    <s v="3DD.003D7E55D4"/>
    <s v="This individual failed to genotype"/>
    <s v="U"/>
    <x v="0"/>
    <s v="NG"/>
    <s v="NG"/>
    <x v="4"/>
    <x v="0"/>
    <x v="0"/>
    <s v="NA"/>
    <s v="NA"/>
    <x v="5"/>
    <e v="#N/A"/>
    <n v="1"/>
    <x v="2"/>
    <n v="5.6818181818181825"/>
    <n v="5.7284090909090919"/>
    <n v="12.729797979797981"/>
    <s v="Abv"/>
  </r>
  <r>
    <s v="OtsLGRF23S"/>
    <s v="OtsLGRF23S_2764"/>
    <s v="C-02764"/>
    <d v="2023-08-30T00:00:00"/>
    <x v="0"/>
    <s v="F"/>
    <n v="840"/>
    <x v="18"/>
    <x v="1"/>
    <n v="1"/>
    <s v="3DD.003D7E55FA"/>
    <s v="This individual failed to genotype"/>
    <s v="U"/>
    <x v="0"/>
    <s v="NG"/>
    <s v="NG"/>
    <x v="4"/>
    <x v="0"/>
    <x v="0"/>
    <s v="NA"/>
    <s v="NA"/>
    <x v="5"/>
    <e v="#N/A"/>
    <n v="1"/>
    <x v="2"/>
    <n v="5.6818181818181825"/>
    <n v="5.7284090909090919"/>
    <n v="12.729797979797981"/>
    <s v="Abv"/>
  </r>
  <r>
    <s v="OtsLGRF23S"/>
    <s v="OtsLGRF23S_2765"/>
    <s v="C-02765"/>
    <d v="2023-08-30T00:00:00"/>
    <x v="0"/>
    <s v="M"/>
    <n v="740"/>
    <x v="12"/>
    <x v="0"/>
    <s v="NA"/>
    <s v="3DD.003D7E55E2"/>
    <s v="This individual failed to genotype"/>
    <s v="U"/>
    <x v="1"/>
    <s v="NG"/>
    <s v="NG"/>
    <x v="4"/>
    <x v="0"/>
    <x v="0"/>
    <s v="NA"/>
    <s v="NA"/>
    <x v="5"/>
    <e v="#N/A"/>
    <n v="1"/>
    <x v="1"/>
    <n v="5.6818181818181825"/>
    <n v="5.7284090909090919"/>
    <n v="12.729797979797981"/>
    <s v="Abv"/>
  </r>
  <r>
    <s v="OtsLGRF23S"/>
    <s v="OtsLGRF23S_2768"/>
    <s v="C-02768"/>
    <d v="2023-08-30T00:00:00"/>
    <x v="0"/>
    <s v="F"/>
    <n v="700"/>
    <x v="13"/>
    <x v="0"/>
    <s v="NA"/>
    <s v="3DD.003D7E55F5"/>
    <s v="NA"/>
    <s v="M"/>
    <x v="1"/>
    <s v="NA"/>
    <s v="NA"/>
    <x v="0"/>
    <x v="0"/>
    <x v="0"/>
    <s v="FALL"/>
    <n v="0.999999999999996"/>
    <x v="0"/>
    <e v="#N/A"/>
    <n v="1"/>
    <x v="5"/>
    <n v="5.6818181818181825"/>
    <n v="5.7284090909090919"/>
    <n v="12.729797979797981"/>
    <s v="Abv"/>
  </r>
  <r>
    <s v="OtsLGRF23S"/>
    <s v="OtsLGRF23S_2771"/>
    <s v="C-02771"/>
    <d v="2023-08-30T00:00:00"/>
    <x v="0"/>
    <s v="M"/>
    <n v="820"/>
    <x v="19"/>
    <x v="1"/>
    <n v="1"/>
    <s v="3DD.003D7E55E4"/>
    <s v="NA"/>
    <s v="M"/>
    <x v="1"/>
    <s v="OtsLYON19S_1_0555"/>
    <s v="OtsLYON19S_1_0453"/>
    <x v="1"/>
    <x v="1"/>
    <x v="1"/>
    <s v="FALL"/>
    <n v="0.999999999999997"/>
    <x v="7"/>
    <n v="0.95971980899999998"/>
    <n v="1"/>
    <x v="0"/>
    <n v="5.6818181818181825"/>
    <n v="5.7284090909090919"/>
    <n v="12.729797979797981"/>
    <s v="Blw"/>
  </r>
  <r>
    <s v="OtsLGRF23S"/>
    <s v="OtsLGRF23S_2772"/>
    <s v="C-02772"/>
    <d v="2023-08-30T00:00:00"/>
    <x v="0"/>
    <s v="F"/>
    <n v="770"/>
    <x v="2"/>
    <x v="1"/>
    <n v="1"/>
    <s v="NA"/>
    <s v="This individual failed to genotype"/>
    <s v="U"/>
    <x v="0"/>
    <s v="NG"/>
    <s v="NG"/>
    <x v="4"/>
    <x v="0"/>
    <x v="0"/>
    <s v="NA"/>
    <s v="NA"/>
    <x v="5"/>
    <e v="#N/A"/>
    <n v="1"/>
    <x v="1"/>
    <n v="5.6818181818181825"/>
    <n v="5.7284090909090919"/>
    <n v="12.729797979797981"/>
    <s v="Abv"/>
  </r>
  <r>
    <s v="OtsLGRF23S"/>
    <s v="OtsLGRF23S_2774"/>
    <s v="C-02774"/>
    <d v="2023-08-30T00:00:00"/>
    <x v="0"/>
    <s v="M"/>
    <n v="710"/>
    <x v="10"/>
    <x v="0"/>
    <s v="NA"/>
    <s v="3DD.003D7E55E9"/>
    <s v="NA"/>
    <s v="M"/>
    <x v="1"/>
    <s v="OtsLYON19S_1_2308"/>
    <s v="OtsLYON19S_1_2086"/>
    <x v="1"/>
    <x v="1"/>
    <x v="1"/>
    <s v="FALL"/>
    <n v="1"/>
    <x v="14"/>
    <n v="0.95971980899999998"/>
    <n v="1"/>
    <x v="5"/>
    <n v="5.6818181818181825"/>
    <n v="5.7284090909090919"/>
    <n v="12.729797979797981"/>
    <s v="Blw"/>
  </r>
  <r>
    <s v="OtsLGRF23S"/>
    <s v="OtsLGRF23S_2776"/>
    <s v="C-02776"/>
    <d v="2023-08-30T00:00:00"/>
    <x v="0"/>
    <s v="M"/>
    <n v="760"/>
    <x v="6"/>
    <x v="0"/>
    <s v="NA"/>
    <s v="3DD.003D7E55BD"/>
    <s v="NA"/>
    <s v="M"/>
    <x v="1"/>
    <s v="OtsNPFH19S_1_3348"/>
    <s v="OtsNPFH19S_1_3091"/>
    <x v="2"/>
    <x v="1"/>
    <x v="1"/>
    <s v="FALL"/>
    <n v="1"/>
    <x v="13"/>
    <n v="0.99705232300000002"/>
    <n v="1"/>
    <x v="1"/>
    <n v="5.6818181818181825"/>
    <n v="5.7284090909090919"/>
    <n v="12.729797979797981"/>
    <s v="Abv"/>
  </r>
  <r>
    <s v="OtsLGRF23S"/>
    <s v="OtsLGRF23S_2778"/>
    <s v="C-02778"/>
    <d v="2023-08-30T00:00:00"/>
    <x v="0"/>
    <s v="M"/>
    <n v="950"/>
    <x v="21"/>
    <x v="0"/>
    <s v="NA"/>
    <s v="3DD.003D7E55AE"/>
    <s v="NA"/>
    <s v="M"/>
    <x v="1"/>
    <s v="NA"/>
    <s v="NA"/>
    <x v="0"/>
    <x v="0"/>
    <x v="0"/>
    <s v="FALL"/>
    <n v="1"/>
    <x v="0"/>
    <e v="#N/A"/>
    <n v="1"/>
    <x v="6"/>
    <n v="5.6818181818181825"/>
    <n v="5.7284090909090919"/>
    <n v="12.729797979797981"/>
    <s v="Abv"/>
  </r>
  <r>
    <s v="OtsLGRF23S"/>
    <s v="OtsLGRF23S_2779"/>
    <s v="C-02779"/>
    <d v="2023-08-30T00:00:00"/>
    <x v="0"/>
    <s v="F"/>
    <n v="760"/>
    <x v="6"/>
    <x v="0"/>
    <s v="NA"/>
    <s v="3DD.003D7E5601"/>
    <s v="NA"/>
    <s v="F"/>
    <x v="0"/>
    <s v="OtsNPFH19S_1_3338"/>
    <s v="OtsNPFH19S_1_3095"/>
    <x v="2"/>
    <x v="1"/>
    <x v="1"/>
    <s v="FALL"/>
    <n v="1"/>
    <x v="13"/>
    <n v="0.99705232300000002"/>
    <n v="1"/>
    <x v="1"/>
    <n v="5.6818181818181825"/>
    <n v="5.7284090909090919"/>
    <n v="12.729797979797981"/>
    <s v="Abv"/>
  </r>
  <r>
    <s v="OtsLGRF23S"/>
    <s v="OtsLGRF23S_2781"/>
    <s v="C-02781"/>
    <d v="2023-08-30T00:00:00"/>
    <x v="0"/>
    <s v="F"/>
    <n v="750"/>
    <x v="1"/>
    <x v="0"/>
    <s v="NA"/>
    <s v="3DD.003D7E55EB"/>
    <s v="NA"/>
    <s v="M"/>
    <x v="1"/>
    <s v="OtsLYON18S_1_0730"/>
    <s v="OtsLYON18S_1_0838"/>
    <x v="3"/>
    <x v="2"/>
    <x v="2"/>
    <s v="FALL"/>
    <n v="0.999999999999997"/>
    <x v="6"/>
    <n v="0.80551598400000002"/>
    <n v="1"/>
    <x v="1"/>
    <n v="5.6818181818181825"/>
    <n v="5.7284090909090919"/>
    <n v="12.729797979797981"/>
    <s v="Abv"/>
  </r>
  <r>
    <s v="OtsLGRF23S"/>
    <s v="OtsLGRF23S_2782"/>
    <s v="C-02782"/>
    <d v="2023-08-31T00:00:00"/>
    <x v="1"/>
    <s v="F"/>
    <n v="730"/>
    <x v="16"/>
    <x v="1"/>
    <s v="NA"/>
    <s v="NA"/>
    <s v="NA"/>
    <s v="F"/>
    <x v="0"/>
    <s v="OtsLYON19S_1_0127"/>
    <s v="OtsLYON19S_1_0075"/>
    <x v="1"/>
    <x v="1"/>
    <x v="1"/>
    <s v="FALL"/>
    <n v="1"/>
    <x v="4"/>
    <n v="0.95971980899999998"/>
    <n v="1"/>
    <x v="1"/>
    <n v="5.6818181818181825"/>
    <n v="5.7284090909090919"/>
    <n v="12.729797979797981"/>
    <s v="Abv"/>
  </r>
  <r>
    <s v="OtsLGRF23S"/>
    <s v="OtsLGRF23S_2784"/>
    <s v="C-02784"/>
    <d v="2023-08-31T00:00:00"/>
    <x v="1"/>
    <s v="F"/>
    <n v="800"/>
    <x v="4"/>
    <x v="0"/>
    <s v="NA"/>
    <s v="3DD.003D7E55FC"/>
    <s v="This individual failed to genotype"/>
    <s v="U"/>
    <x v="0"/>
    <s v="NG"/>
    <s v="NG"/>
    <x v="4"/>
    <x v="0"/>
    <x v="0"/>
    <s v="NA"/>
    <s v="NA"/>
    <x v="5"/>
    <e v="#N/A"/>
    <n v="1"/>
    <x v="0"/>
    <n v="5.6818181818181825"/>
    <n v="5.7284090909090919"/>
    <n v="12.729797979797981"/>
    <s v="Abv"/>
  </r>
  <r>
    <s v="OtsLGRF23S"/>
    <s v="OtsLGRF23S_2785"/>
    <s v="C-02785"/>
    <d v="2023-08-31T00:00:00"/>
    <x v="1"/>
    <s v="F"/>
    <n v="810"/>
    <x v="9"/>
    <x v="0"/>
    <s v="NA"/>
    <s v="3DD.003D7E55DA"/>
    <s v="NA"/>
    <s v="F"/>
    <x v="0"/>
    <s v="OtsLYON19S_1_1102"/>
    <s v="OtsLYON19S_1_0912"/>
    <x v="1"/>
    <x v="1"/>
    <x v="1"/>
    <s v="FALL"/>
    <n v="1"/>
    <x v="6"/>
    <n v="0.95971980899999998"/>
    <n v="1"/>
    <x v="0"/>
    <n v="5.6818181818181825"/>
    <n v="5.7284090909090919"/>
    <n v="12.729797979797981"/>
    <s v="Abv"/>
  </r>
  <r>
    <s v="OtsLGRF23S"/>
    <s v="OtsLGRF23S_2786"/>
    <s v="C-02786"/>
    <d v="2023-08-31T00:00:00"/>
    <x v="1"/>
    <s v="M"/>
    <n v="750"/>
    <x v="1"/>
    <x v="0"/>
    <s v="NA"/>
    <s v="3DD.003D7E55E8"/>
    <s v="NA"/>
    <s v="M"/>
    <x v="1"/>
    <s v="OtsLYON19S_1_0133"/>
    <s v="OtsLYON19S_1_0224"/>
    <x v="1"/>
    <x v="1"/>
    <x v="1"/>
    <s v="FALL"/>
    <n v="1"/>
    <x v="3"/>
    <n v="0.95971980899999998"/>
    <n v="1"/>
    <x v="1"/>
    <n v="5.6818181818181825"/>
    <n v="5.7284090909090919"/>
    <n v="12.729797979797981"/>
    <s v="Abv"/>
  </r>
  <r>
    <s v="OtsLGRF23S"/>
    <s v="OtsLGRF23S_2788"/>
    <s v="C-02788"/>
    <d v="2023-08-31T00:00:00"/>
    <x v="1"/>
    <s v="M"/>
    <n v="680"/>
    <x v="35"/>
    <x v="0"/>
    <n v="1"/>
    <s v="NA"/>
    <s v="NA"/>
    <s v="M"/>
    <x v="1"/>
    <s v="OtsLYON19S_1_1106"/>
    <s v="OtsLYON19S_1_0919"/>
    <x v="1"/>
    <x v="1"/>
    <x v="1"/>
    <s v="FALL"/>
    <n v="1"/>
    <x v="16"/>
    <n v="0.95971980899999998"/>
    <n v="1"/>
    <x v="5"/>
    <n v="5.6818181818181825"/>
    <n v="5.7284090909090919"/>
    <n v="12.729797979797981"/>
    <s v="Abv"/>
  </r>
  <r>
    <s v="OtsLGRF23S"/>
    <s v="OtsLGRF23S_2791"/>
    <s v="C-02791"/>
    <d v="2023-08-31T00:00:00"/>
    <x v="1"/>
    <s v="M"/>
    <n v="750"/>
    <x v="1"/>
    <x v="0"/>
    <s v="NA"/>
    <s v="3DD.003D7E55FF"/>
    <s v="NA"/>
    <s v="M"/>
    <x v="1"/>
    <s v="OtsLYON20S_1_0426"/>
    <s v="OtsLYON20S_1_1124"/>
    <x v="5"/>
    <x v="3"/>
    <x v="3"/>
    <s v="FALL"/>
    <n v="1"/>
    <x v="6"/>
    <n v="0.98961045999999997"/>
    <n v="1"/>
    <x v="1"/>
    <n v="5.6818181818181825"/>
    <n v="5.7284090909090919"/>
    <n v="12.729797979797981"/>
    <s v="Abv"/>
  </r>
  <r>
    <s v="OtsLGRF23S"/>
    <s v="OtsLGRF23S_2792"/>
    <s v="C-02792"/>
    <d v="2023-08-31T00:00:00"/>
    <x v="1"/>
    <s v="F"/>
    <n v="730"/>
    <x v="16"/>
    <x v="0"/>
    <s v="NA"/>
    <s v="3DD.003D7E55DE"/>
    <s v="This individual failed to genotype"/>
    <s v="U"/>
    <x v="0"/>
    <s v="NG"/>
    <s v="NG"/>
    <x v="4"/>
    <x v="0"/>
    <x v="0"/>
    <s v="NA"/>
    <s v="NA"/>
    <x v="5"/>
    <e v="#N/A"/>
    <n v="1"/>
    <x v="1"/>
    <n v="5.6818181818181825"/>
    <n v="5.7284090909090919"/>
    <n v="12.729797979797981"/>
    <s v="Abv"/>
  </r>
  <r>
    <s v="OtsLGRF23S"/>
    <s v="OtsLGRF23S_2793"/>
    <s v="C-02793"/>
    <d v="2023-08-31T00:00:00"/>
    <x v="1"/>
    <s v="F"/>
    <n v="770"/>
    <x v="2"/>
    <x v="0"/>
    <s v="NA"/>
    <s v="3DD.003D7E55B2"/>
    <s v="This individual failed to genotype"/>
    <s v="U"/>
    <x v="0"/>
    <s v="NG"/>
    <s v="NG"/>
    <x v="4"/>
    <x v="0"/>
    <x v="0"/>
    <s v="NA"/>
    <s v="NA"/>
    <x v="5"/>
    <e v="#N/A"/>
    <n v="1"/>
    <x v="1"/>
    <n v="5.6818181818181825"/>
    <n v="5.7284090909090919"/>
    <n v="12.729797979797981"/>
    <s v="Abv"/>
  </r>
  <r>
    <s v="OtsLGRF23S"/>
    <s v="OtsLGRF23S_2794"/>
    <s v="C-02794"/>
    <d v="2023-08-31T00:00:00"/>
    <x v="1"/>
    <s v="F"/>
    <n v="740"/>
    <x v="12"/>
    <x v="0"/>
    <s v="NA"/>
    <s v="3DD.003D7E55D2"/>
    <s v="NA"/>
    <s v="F"/>
    <x v="0"/>
    <s v="OtsLYON19S_1_0132"/>
    <s v="OtsLYON19S_1_0086"/>
    <x v="1"/>
    <x v="1"/>
    <x v="1"/>
    <s v="FALL"/>
    <n v="0.999999999999998"/>
    <x v="4"/>
    <n v="0.95971980899999998"/>
    <n v="1"/>
    <x v="1"/>
    <n v="5.6818181818181825"/>
    <n v="5.7284090909090919"/>
    <n v="12.729797979797981"/>
    <s v="Abv"/>
  </r>
  <r>
    <s v="OtsLGRF23S"/>
    <s v="OtsLGRF23S_2797"/>
    <s v="C-02797"/>
    <d v="2023-08-31T00:00:00"/>
    <x v="1"/>
    <s v="M"/>
    <n v="630"/>
    <x v="39"/>
    <x v="1"/>
    <n v="1"/>
    <s v="NA"/>
    <s v="This individual failed to genotype"/>
    <s v="U"/>
    <x v="1"/>
    <s v="NG"/>
    <s v="NG"/>
    <x v="4"/>
    <x v="0"/>
    <x v="0"/>
    <s v="NA"/>
    <s v="NA"/>
    <x v="5"/>
    <e v="#N/A"/>
    <n v="1"/>
    <x v="3"/>
    <n v="5.6818181818181825"/>
    <n v="5.7284090909090919"/>
    <n v="12.729797979797981"/>
    <s v="Abv"/>
  </r>
  <r>
    <s v="OtsLGRF23S"/>
    <s v="OtsLGRF23S_2798"/>
    <s v="C-02798"/>
    <d v="2023-08-31T00:00:00"/>
    <x v="1"/>
    <s v="M"/>
    <n v="770"/>
    <x v="2"/>
    <x v="0"/>
    <s v="NA"/>
    <s v="3DD.003D7E55F6"/>
    <s v="NA"/>
    <s v="M"/>
    <x v="1"/>
    <s v="OtsLYON19S_1_0111"/>
    <s v="OtsLYON19S_1_0021"/>
    <x v="1"/>
    <x v="1"/>
    <x v="1"/>
    <s v="FALL"/>
    <n v="1"/>
    <x v="4"/>
    <n v="0.95971980899999998"/>
    <n v="1"/>
    <x v="1"/>
    <n v="5.6818181818181825"/>
    <n v="5.7284090909090919"/>
    <n v="12.729797979797981"/>
    <s v="Abv"/>
  </r>
  <r>
    <s v="OtsLGRF23S"/>
    <s v="OtsLGRF23S_2800"/>
    <s v="C-02800"/>
    <d v="2023-08-31T00:00:00"/>
    <x v="1"/>
    <s v="M"/>
    <n v="650"/>
    <x v="5"/>
    <x v="1"/>
    <n v="1"/>
    <s v="NA"/>
    <s v="NA"/>
    <s v="M"/>
    <x v="1"/>
    <s v="OtsLYON19S_1_0712"/>
    <s v="OtsLYON19S_1_0700"/>
    <x v="1"/>
    <x v="1"/>
    <x v="1"/>
    <s v="FALL"/>
    <n v="0.999999999999998"/>
    <x v="6"/>
    <n v="0.95971980899999998"/>
    <n v="1"/>
    <x v="3"/>
    <n v="5.6818181818181825"/>
    <n v="5.7284090909090919"/>
    <n v="12.729797979797981"/>
    <s v="Abv"/>
  </r>
  <r>
    <s v="OtsLGRF23S"/>
    <s v="OtsLGRF23S_2801"/>
    <s v="C-02801"/>
    <d v="2023-08-31T00:00:00"/>
    <x v="1"/>
    <s v="M"/>
    <n v="830"/>
    <x v="15"/>
    <x v="1"/>
    <n v="1"/>
    <s v="3DD.003D7E55D9"/>
    <s v="NA"/>
    <s v="M"/>
    <x v="1"/>
    <s v="OtsLYON19S_1_0502"/>
    <s v="OtsLYON19S_1_0304"/>
    <x v="1"/>
    <x v="1"/>
    <x v="1"/>
    <s v="FALL"/>
    <n v="0.999999999999996"/>
    <x v="3"/>
    <n v="0.95971980899999998"/>
    <n v="1"/>
    <x v="2"/>
    <n v="5.6818181818181825"/>
    <n v="5.7284090909090919"/>
    <n v="12.729797979797981"/>
    <s v="Abv"/>
  </r>
  <r>
    <s v="OtsLGRF23S"/>
    <s v="OtsLGRF23S_2802"/>
    <s v="C-02802"/>
    <d v="2023-08-31T00:00:00"/>
    <x v="1"/>
    <s v="F"/>
    <n v="810"/>
    <x v="9"/>
    <x v="0"/>
    <s v="NA"/>
    <s v="3DD.003D7E5606"/>
    <s v="This individual failed to genotype"/>
    <s v="U"/>
    <x v="0"/>
    <s v="NG"/>
    <s v="NG"/>
    <x v="4"/>
    <x v="0"/>
    <x v="0"/>
    <s v="NA"/>
    <s v="NA"/>
    <x v="5"/>
    <e v="#N/A"/>
    <n v="1"/>
    <x v="0"/>
    <n v="5.6818181818181825"/>
    <n v="5.7284090909090919"/>
    <n v="12.729797979797981"/>
    <s v="Abv"/>
  </r>
  <r>
    <s v="OtsLGRF23S"/>
    <s v="OtsLGRF23S_2803"/>
    <s v="C-02803"/>
    <d v="2023-08-31T00:00:00"/>
    <x v="1"/>
    <s v="F"/>
    <n v="790"/>
    <x v="0"/>
    <x v="0"/>
    <s v="NA"/>
    <s v="3DD.003D7E55EE"/>
    <s v="This individual failed to genotype"/>
    <s v="U"/>
    <x v="0"/>
    <s v="NG"/>
    <s v="NG"/>
    <x v="4"/>
    <x v="0"/>
    <x v="0"/>
    <s v="NA"/>
    <s v="NA"/>
    <x v="5"/>
    <e v="#N/A"/>
    <n v="1"/>
    <x v="0"/>
    <n v="5.6818181818181825"/>
    <n v="5.7284090909090919"/>
    <n v="12.729797979797981"/>
    <s v="Abv"/>
  </r>
  <r>
    <s v="OtsLGRF23S"/>
    <s v="OtsLGRF23S_2806"/>
    <s v="C-02806"/>
    <d v="2023-08-31T00:00:00"/>
    <x v="1"/>
    <s v="M"/>
    <n v="580"/>
    <x v="46"/>
    <x v="1"/>
    <n v="1"/>
    <s v="NA"/>
    <s v="This individual failed to genotype"/>
    <s v="U"/>
    <x v="1"/>
    <s v="NG"/>
    <s v="NG"/>
    <x v="4"/>
    <x v="0"/>
    <x v="0"/>
    <s v="NA"/>
    <s v="NA"/>
    <x v="5"/>
    <e v="#N/A"/>
    <n v="1"/>
    <x v="9"/>
    <n v="5.6818181818181825"/>
    <n v="5.7284090909090919"/>
    <n v="12.729797979797981"/>
    <s v="Abv"/>
  </r>
  <r>
    <s v="OtsLGRF23S"/>
    <s v="OtsLGRF23S_2807"/>
    <s v="C-02807"/>
    <d v="2023-08-31T00:00:00"/>
    <x v="1"/>
    <s v="F"/>
    <n v="700"/>
    <x v="13"/>
    <x v="0"/>
    <s v="NA"/>
    <s v="3DD.003D7E55F3"/>
    <s v="NA"/>
    <s v="F"/>
    <x v="0"/>
    <s v="OtsLYON19S_1_1395"/>
    <s v="OtsLYON19S_1_1495"/>
    <x v="1"/>
    <x v="1"/>
    <x v="1"/>
    <s v="FALL"/>
    <n v="1"/>
    <x v="1"/>
    <n v="0.95971980899999998"/>
    <n v="1"/>
    <x v="5"/>
    <n v="5.6818181818181825"/>
    <n v="5.7284090909090919"/>
    <n v="12.729797979797981"/>
    <s v="Abv"/>
  </r>
  <r>
    <s v="OtsLGRF23S"/>
    <s v="OtsLGRF23S_2809"/>
    <s v="C-02809"/>
    <d v="2023-08-31T00:00:00"/>
    <x v="1"/>
    <s v="F"/>
    <n v="810"/>
    <x v="9"/>
    <x v="0"/>
    <s v="NA"/>
    <s v="3DD.003D7E55AF"/>
    <s v="NA"/>
    <s v="F"/>
    <x v="0"/>
    <s v="NA"/>
    <s v="NA"/>
    <x v="0"/>
    <x v="0"/>
    <x v="0"/>
    <s v="FALL"/>
    <n v="0.999999999999997"/>
    <x v="0"/>
    <e v="#N/A"/>
    <n v="1"/>
    <x v="0"/>
    <n v="5.6818181818181825"/>
    <n v="5.7284090909090919"/>
    <n v="12.729797979797981"/>
    <s v="Abv"/>
  </r>
  <r>
    <s v="OtsLGRF23S"/>
    <s v="OtsLGRF23S_2810"/>
    <s v="C-02810"/>
    <d v="2023-08-31T00:00:00"/>
    <x v="1"/>
    <s v="F"/>
    <n v="800"/>
    <x v="4"/>
    <x v="0"/>
    <s v="NA"/>
    <s v="3DD.003D7E55D5"/>
    <s v="NA"/>
    <s v="F"/>
    <x v="0"/>
    <s v="OtsLYON19S_1_0577"/>
    <s v="OtsLYON19S_1_0499"/>
    <x v="1"/>
    <x v="1"/>
    <x v="1"/>
    <s v="FALL"/>
    <n v="0.999999999999998"/>
    <x v="7"/>
    <n v="0.95971980899999998"/>
    <n v="1"/>
    <x v="0"/>
    <n v="5.6818181818181825"/>
    <n v="5.7284090909090919"/>
    <n v="12.729797979797981"/>
    <s v="Blw"/>
  </r>
  <r>
    <s v="OtsLGRF23S"/>
    <s v="OtsLGRF23S_2811"/>
    <s v="C-02811"/>
    <d v="2023-08-31T00:00:00"/>
    <x v="1"/>
    <s v="M"/>
    <n v="800"/>
    <x v="4"/>
    <x v="1"/>
    <n v="1"/>
    <s v="3DD.003D7E55D7"/>
    <s v="NA"/>
    <s v="M"/>
    <x v="1"/>
    <s v="OtsNPFH19S_1_3318"/>
    <s v="OtsNPFH19S_1_3057"/>
    <x v="2"/>
    <x v="1"/>
    <x v="1"/>
    <s v="FALL"/>
    <n v="1"/>
    <x v="9"/>
    <n v="0.99705232300000002"/>
    <n v="1"/>
    <x v="0"/>
    <n v="5.6818181818181825"/>
    <n v="5.7284090909090919"/>
    <n v="12.729797979797981"/>
    <s v="Abv"/>
  </r>
  <r>
    <s v="OtsLGRF23S"/>
    <s v="OtsLGRF23S_2812"/>
    <s v="C-02812"/>
    <d v="2023-08-31T00:00:00"/>
    <x v="1"/>
    <s v="M"/>
    <n v="640"/>
    <x v="54"/>
    <x v="1"/>
    <n v="1"/>
    <s v="NA"/>
    <s v="NA"/>
    <s v="M"/>
    <x v="1"/>
    <s v="OtsLYON20S_1_0204"/>
    <s v="OtsLYON20S_1_0033"/>
    <x v="5"/>
    <x v="3"/>
    <x v="3"/>
    <s v="FALL"/>
    <n v="1"/>
    <x v="4"/>
    <n v="0.98961045999999997"/>
    <n v="1"/>
    <x v="3"/>
    <n v="5.6818181818181825"/>
    <n v="5.7284090909090919"/>
    <n v="12.729797979797981"/>
    <s v="Abv"/>
  </r>
  <r>
    <s v="OtsLGRF23S"/>
    <s v="OtsLGRF23S_2815"/>
    <s v="C-02815"/>
    <d v="2023-08-31T00:00:00"/>
    <x v="1"/>
    <s v="M"/>
    <n v="690"/>
    <x v="30"/>
    <x v="1"/>
    <n v="1"/>
    <s v="NA"/>
    <s v="NA"/>
    <s v="M"/>
    <x v="1"/>
    <s v="NA"/>
    <s v="NA"/>
    <x v="0"/>
    <x v="0"/>
    <x v="0"/>
    <s v="FALL"/>
    <n v="1"/>
    <x v="8"/>
    <e v="#N/A"/>
    <n v="1"/>
    <x v="5"/>
    <n v="5.6818181818181825"/>
    <n v="5.7284090909090919"/>
    <n v="12.729797979797981"/>
    <s v="Abv"/>
  </r>
  <r>
    <s v="OtsLGRF23S"/>
    <s v="OtsLGRF23S_2817"/>
    <s v="C-02817"/>
    <d v="2023-08-31T00:00:00"/>
    <x v="1"/>
    <s v="M"/>
    <n v="910"/>
    <x v="23"/>
    <x v="0"/>
    <s v="NA"/>
    <s v="3DD.003D7E55D8"/>
    <s v="NA"/>
    <s v="M"/>
    <x v="1"/>
    <s v="OtsLYON19S_1_1792"/>
    <s v="OtsLYON19S_1_2074"/>
    <x v="1"/>
    <x v="1"/>
    <x v="1"/>
    <s v="FALL"/>
    <n v="1"/>
    <x v="14"/>
    <n v="0.95971980899999998"/>
    <n v="1"/>
    <x v="4"/>
    <n v="5.6818181818181825"/>
    <n v="5.7284090909090919"/>
    <n v="12.729797979797981"/>
    <s v="Blw"/>
  </r>
  <r>
    <s v="OtsLGRF23S"/>
    <s v="OtsLGRF23S_2818"/>
    <s v="C-02818"/>
    <d v="2023-08-31T00:00:00"/>
    <x v="1"/>
    <s v="M"/>
    <n v="690"/>
    <x v="30"/>
    <x v="1"/>
    <n v="1"/>
    <s v="NA"/>
    <s v="NA"/>
    <s v="F"/>
    <x v="0"/>
    <s v="NA"/>
    <s v="NA"/>
    <x v="0"/>
    <x v="0"/>
    <x v="0"/>
    <s v="FALL"/>
    <n v="1"/>
    <x v="8"/>
    <e v="#N/A"/>
    <n v="1"/>
    <x v="5"/>
    <n v="5.6818181818181825"/>
    <n v="5.7284090909090919"/>
    <n v="12.729797979797981"/>
    <s v="Abv"/>
  </r>
  <r>
    <s v="OtsLGRF23S"/>
    <s v="OtsLGRF23S_2819"/>
    <s v="C-02819"/>
    <d v="2023-08-31T00:00:00"/>
    <x v="1"/>
    <s v="M"/>
    <n v="740"/>
    <x v="12"/>
    <x v="0"/>
    <s v="NA"/>
    <s v="3DD.003D7E55E0"/>
    <s v="NA"/>
    <s v="F"/>
    <x v="0"/>
    <s v="OtsLYON19S_1_0577"/>
    <s v="OtsLYON19S_1_0498"/>
    <x v="1"/>
    <x v="1"/>
    <x v="1"/>
    <s v="FALL"/>
    <n v="1"/>
    <x v="7"/>
    <n v="0.95971980899999998"/>
    <n v="1"/>
    <x v="1"/>
    <n v="5.6818181818181825"/>
    <n v="5.7284090909090919"/>
    <n v="12.729797979797981"/>
    <s v="Blw"/>
  </r>
  <r>
    <s v="OtsLGRF23S"/>
    <s v="OtsLGRF23S_2821"/>
    <s v="C-02821"/>
    <d v="2023-08-31T00:00:00"/>
    <x v="1"/>
    <s v="M"/>
    <n v="660"/>
    <x v="33"/>
    <x v="1"/>
    <n v="1"/>
    <s v="NA"/>
    <s v="NA"/>
    <s v="M"/>
    <x v="1"/>
    <s v="OtsLYON19S_1_1345"/>
    <s v="OtsLYON19S_1_1414"/>
    <x v="1"/>
    <x v="1"/>
    <x v="1"/>
    <s v="FALL"/>
    <n v="0.999999999999997"/>
    <x v="17"/>
    <n v="0.95971980899999998"/>
    <n v="1"/>
    <x v="3"/>
    <n v="5.6818181818181825"/>
    <n v="5.7284090909090919"/>
    <n v="12.729797979797981"/>
    <s v="Blw"/>
  </r>
  <r>
    <s v="OtsLGRF23S"/>
    <s v="OtsLGRF23S_2824"/>
    <s v="C-02824"/>
    <d v="2023-08-31T00:00:00"/>
    <x v="1"/>
    <s v="M"/>
    <n v="780"/>
    <x v="8"/>
    <x v="0"/>
    <s v="NA"/>
    <s v="3DD.003D7E55B3"/>
    <s v="NA"/>
    <s v="M"/>
    <x v="1"/>
    <s v="OtsNPFH19S_1_2335"/>
    <s v="OtsNPFH19S_1_2070"/>
    <x v="2"/>
    <x v="1"/>
    <x v="1"/>
    <s v="FALL"/>
    <n v="1"/>
    <x v="10"/>
    <n v="0.99705232300000002"/>
    <n v="1"/>
    <x v="0"/>
    <n v="5.6818181818181825"/>
    <n v="5.7284090909090919"/>
    <n v="12.729797979797981"/>
    <s v="Abv"/>
  </r>
  <r>
    <s v="OtsLGRF23S"/>
    <s v="OtsLGRF23S_2825"/>
    <s v="C-02825"/>
    <d v="2023-08-31T00:00:00"/>
    <x v="1"/>
    <s v="F"/>
    <n v="960"/>
    <x v="56"/>
    <x v="1"/>
    <n v="1"/>
    <s v="3DD.003D7E55BC"/>
    <s v="NA"/>
    <s v="M"/>
    <x v="1"/>
    <s v="OtsLYON18S_1_0112"/>
    <s v="OtsLYON18S_1_0042"/>
    <x v="3"/>
    <x v="2"/>
    <x v="2"/>
    <s v="FALL"/>
    <n v="0.999999999999996"/>
    <x v="4"/>
    <n v="0.80551598400000002"/>
    <n v="1"/>
    <x v="6"/>
    <n v="5.6818181818181825"/>
    <n v="5.7284090909090919"/>
    <n v="12.729797979797981"/>
    <s v="Abv"/>
  </r>
  <r>
    <s v="OtsLGRF23S"/>
    <s v="OtsLGRF23S_2826"/>
    <s v="C-02826"/>
    <d v="2023-08-31T00:00:00"/>
    <x v="1"/>
    <s v="F"/>
    <n v="840"/>
    <x v="18"/>
    <x v="1"/>
    <n v="1"/>
    <s v="3DD.003D7E55AC"/>
    <s v="NA"/>
    <s v="F"/>
    <x v="0"/>
    <s v="OtsLYON19S_1_0545"/>
    <s v="OtsLYON19S_1_0429"/>
    <x v="1"/>
    <x v="1"/>
    <x v="1"/>
    <s v="FALL"/>
    <n v="1"/>
    <x v="7"/>
    <n v="0.95971980899999998"/>
    <n v="1"/>
    <x v="2"/>
    <n v="5.6818181818181825"/>
    <n v="5.7284090909090919"/>
    <n v="12.729797979797981"/>
    <s v="Blw"/>
  </r>
  <r>
    <s v="OtsLGRF23S"/>
    <s v="OtsLGRF23S_2827"/>
    <s v="C-02827"/>
    <d v="2023-08-31T00:00:00"/>
    <x v="1"/>
    <s v="F"/>
    <n v="780"/>
    <x v="8"/>
    <x v="1"/>
    <n v="1"/>
    <s v="NA"/>
    <s v="NA"/>
    <s v="F"/>
    <x v="0"/>
    <s v="OtsLYON19S_1_0541"/>
    <s v="OtsLYON19S_1_0404"/>
    <x v="1"/>
    <x v="1"/>
    <x v="1"/>
    <s v="FALL"/>
    <n v="0.99999999999999301"/>
    <x v="7"/>
    <n v="0.95971980899999998"/>
    <n v="1"/>
    <x v="0"/>
    <n v="5.6818181818181825"/>
    <n v="5.7284090909090919"/>
    <n v="12.729797979797981"/>
    <s v="Blw"/>
  </r>
  <r>
    <s v="OtsLGRF23S"/>
    <s v="OtsLGRF23S_2828"/>
    <s v="C-02828"/>
    <d v="2023-08-31T00:00:00"/>
    <x v="1"/>
    <s v="M"/>
    <n v="920"/>
    <x v="20"/>
    <x v="1"/>
    <n v="1"/>
    <s v="3DD.003D7E55FE"/>
    <s v="This individual failed to genotype"/>
    <s v="U"/>
    <x v="1"/>
    <s v="NG"/>
    <s v="NG"/>
    <x v="4"/>
    <x v="0"/>
    <x v="0"/>
    <s v="NA"/>
    <s v="NA"/>
    <x v="5"/>
    <e v="#N/A"/>
    <n v="1"/>
    <x v="4"/>
    <n v="5.6818181818181825"/>
    <n v="5.7284090909090919"/>
    <n v="12.729797979797981"/>
    <s v="Abv"/>
  </r>
  <r>
    <s v="OtsLGRF23S"/>
    <s v="OtsLGRF23S_2830"/>
    <s v="C-02830"/>
    <d v="2023-08-31T00:00:00"/>
    <x v="1"/>
    <s v="F"/>
    <n v="780"/>
    <x v="8"/>
    <x v="0"/>
    <s v="NA"/>
    <s v="3DD.003D7E55E3"/>
    <s v="NA"/>
    <s v="F"/>
    <x v="0"/>
    <s v="OtsLYON19S_1_1836"/>
    <s v="OtsLYON19S_1_1576"/>
    <x v="1"/>
    <x v="1"/>
    <x v="1"/>
    <s v="FALL"/>
    <n v="1"/>
    <x v="1"/>
    <n v="0.95971980899999998"/>
    <n v="1"/>
    <x v="0"/>
    <n v="5.6818181818181825"/>
    <n v="5.7284090909090919"/>
    <n v="12.729797979797981"/>
    <s v="Abv"/>
  </r>
  <r>
    <s v="OtsLGRF23S"/>
    <s v="OtsLGRF23S_2831"/>
    <s v="C-02831"/>
    <d v="2023-08-31T00:00:00"/>
    <x v="1"/>
    <s v="F"/>
    <n v="740"/>
    <x v="12"/>
    <x v="0"/>
    <s v="NA"/>
    <s v="3DD.003D7E55C2"/>
    <s v="NA"/>
    <s v="F"/>
    <x v="0"/>
    <s v="OtsLYON19S_1_0563"/>
    <s v="OtsLYON19S_1_0615"/>
    <x v="1"/>
    <x v="1"/>
    <x v="1"/>
    <s v="FALL"/>
    <n v="1"/>
    <x v="6"/>
    <n v="0.95971980899999998"/>
    <n v="1"/>
    <x v="1"/>
    <n v="5.6818181818181825"/>
    <n v="5.7284090909090919"/>
    <n v="12.729797979797981"/>
    <s v="Abv"/>
  </r>
  <r>
    <s v="OtsLGRF23S"/>
    <s v="OtsLGRF23S_2832"/>
    <s v="C-02832"/>
    <d v="2023-08-31T00:00:00"/>
    <x v="1"/>
    <s v="F"/>
    <n v="720"/>
    <x v="17"/>
    <x v="0"/>
    <s v="NA"/>
    <s v="3DD.003D7E55ED"/>
    <s v="NA"/>
    <s v="F"/>
    <x v="0"/>
    <s v="NA"/>
    <s v="NA"/>
    <x v="0"/>
    <x v="0"/>
    <x v="0"/>
    <s v="FALL"/>
    <n v="1"/>
    <x v="0"/>
    <e v="#N/A"/>
    <n v="1"/>
    <x v="5"/>
    <n v="5.6818181818181825"/>
    <n v="5.7284090909090919"/>
    <n v="12.729797979797981"/>
    <s v="Abv"/>
  </r>
  <r>
    <s v="OtsLGRF23S"/>
    <s v="OtsLGRF23S_2833"/>
    <s v="C-02833"/>
    <d v="2023-08-31T00:00:00"/>
    <x v="1"/>
    <s v="F"/>
    <n v="730"/>
    <x v="16"/>
    <x v="0"/>
    <s v="NA"/>
    <s v="3DD.003D7E55F7"/>
    <s v="NA"/>
    <s v="F"/>
    <x v="0"/>
    <s v="OtsLYON19S_1_0111"/>
    <s v="OtsLYON19S_1_0021"/>
    <x v="1"/>
    <x v="1"/>
    <x v="1"/>
    <s v="FALL"/>
    <n v="1"/>
    <x v="4"/>
    <n v="0.95971980899999998"/>
    <n v="1"/>
    <x v="1"/>
    <n v="5.6818181818181825"/>
    <n v="5.7284090909090919"/>
    <n v="12.729797979797981"/>
    <s v="Abv"/>
  </r>
  <r>
    <s v="OtsLGRF23S"/>
    <s v="OtsLGRF23S_2836"/>
    <s v="C-02836"/>
    <d v="2023-08-31T00:00:00"/>
    <x v="1"/>
    <s v="M"/>
    <n v="470"/>
    <x v="47"/>
    <x v="1"/>
    <n v="1"/>
    <s v="NA"/>
    <s v="NA"/>
    <s v="M"/>
    <x v="1"/>
    <s v="OtsLYON21S_1_0861"/>
    <s v="OtsLYON21S_1_1834"/>
    <x v="7"/>
    <x v="4"/>
    <x v="4"/>
    <s v="FALL"/>
    <n v="0.999999999999999"/>
    <x v="15"/>
    <e v="#N/A"/>
    <n v="1"/>
    <x v="10"/>
    <n v="5.6818181818181825"/>
    <n v="5.7284090909090919"/>
    <n v="12.729797979797981"/>
    <s v="Abv"/>
  </r>
  <r>
    <s v="OtsLGRF23S"/>
    <s v="OtsLGRF23S_2839"/>
    <s v="C-02839"/>
    <d v="2023-08-31T00:00:00"/>
    <x v="1"/>
    <s v="F"/>
    <n v="860"/>
    <x v="27"/>
    <x v="0"/>
    <s v="NA"/>
    <s v="3DD.003D7E55AB"/>
    <s v="NA"/>
    <s v="F"/>
    <x v="0"/>
    <s v="OtsLYON19S_1_1841"/>
    <s v="OtsLYON19S_1_1590"/>
    <x v="1"/>
    <x v="1"/>
    <x v="1"/>
    <s v="FALL"/>
    <n v="1"/>
    <x v="1"/>
    <n v="0.95971980899999998"/>
    <n v="1"/>
    <x v="2"/>
    <n v="5.6818181818181825"/>
    <n v="5.7284090909090919"/>
    <n v="12.729797979797981"/>
    <s v="Abv"/>
  </r>
  <r>
    <s v="OtsLGRF23S"/>
    <s v="OtsLGRF23S_2840"/>
    <s v="C-02840"/>
    <d v="2023-08-31T00:00:00"/>
    <x v="1"/>
    <s v="M"/>
    <n v="890"/>
    <x v="28"/>
    <x v="0"/>
    <s v="NA"/>
    <s v="3DD.003D7E55D1"/>
    <s v="This individual failed to genotype"/>
    <s v="U"/>
    <x v="1"/>
    <s v="NG"/>
    <s v="NG"/>
    <x v="4"/>
    <x v="0"/>
    <x v="0"/>
    <s v="NA"/>
    <s v="NA"/>
    <x v="5"/>
    <e v="#N/A"/>
    <n v="1"/>
    <x v="4"/>
    <n v="5.6818181818181825"/>
    <n v="5.7284090909090919"/>
    <n v="12.729797979797981"/>
    <s v="Abv"/>
  </r>
  <r>
    <s v="OtsLGRF23S"/>
    <s v="OtsLGRF23S_2842"/>
    <s v="C-02842"/>
    <d v="2023-08-31T00:00:00"/>
    <x v="1"/>
    <s v="M"/>
    <n v="850"/>
    <x v="14"/>
    <x v="1"/>
    <n v="1"/>
    <s v="3DD.003D7E55C4"/>
    <s v="This individual failed to genotype"/>
    <s v="U"/>
    <x v="1"/>
    <s v="NG"/>
    <s v="NG"/>
    <x v="4"/>
    <x v="0"/>
    <x v="0"/>
    <s v="NA"/>
    <s v="NA"/>
    <x v="5"/>
    <e v="#N/A"/>
    <n v="1"/>
    <x v="2"/>
    <n v="5.6818181818181825"/>
    <n v="5.7284090909090919"/>
    <n v="12.729797979797981"/>
    <s v="Abv"/>
  </r>
  <r>
    <s v="OtsLGRF23S"/>
    <s v="OtsLGRF23S_2844"/>
    <s v="C-02844"/>
    <d v="2023-08-31T00:00:00"/>
    <x v="1"/>
    <s v="M"/>
    <n v="750"/>
    <x v="1"/>
    <x v="0"/>
    <s v="NA"/>
    <s v="3DD.003D7E55F8"/>
    <s v="NA"/>
    <s v="M"/>
    <x v="1"/>
    <s v="NA"/>
    <s v="NA"/>
    <x v="0"/>
    <x v="0"/>
    <x v="0"/>
    <s v="FALL"/>
    <n v="0.999999999999997"/>
    <x v="0"/>
    <e v="#N/A"/>
    <n v="1"/>
    <x v="1"/>
    <n v="5.6818181818181825"/>
    <n v="5.7284090909090919"/>
    <n v="12.729797979797981"/>
    <s v="Abv"/>
  </r>
  <r>
    <s v="OtsLGRF23S"/>
    <s v="OtsLGRF23S_2845"/>
    <s v="C-02845"/>
    <d v="2023-08-31T00:00:00"/>
    <x v="1"/>
    <s v="F"/>
    <n v="680"/>
    <x v="35"/>
    <x v="1"/>
    <n v="1"/>
    <s v="NA"/>
    <s v="NA"/>
    <s v="F"/>
    <x v="0"/>
    <s v="OtsLYON19S_1_1361"/>
    <s v="OtsLYON19S_1_1419"/>
    <x v="1"/>
    <x v="1"/>
    <x v="1"/>
    <s v="FALL"/>
    <n v="0.999999999999997"/>
    <x v="17"/>
    <n v="0.95971980899999998"/>
    <n v="1"/>
    <x v="5"/>
    <n v="5.6818181818181825"/>
    <n v="5.7284090909090919"/>
    <n v="12.729797979797981"/>
    <s v="Blw"/>
  </r>
  <r>
    <s v="OtsLGRF23S"/>
    <s v="OtsLGRF23S_2848"/>
    <s v="C-02848"/>
    <d v="2023-08-31T00:00:00"/>
    <x v="1"/>
    <s v="M"/>
    <n v="570"/>
    <x v="32"/>
    <x v="1"/>
    <n v="1"/>
    <s v="NA"/>
    <s v="NA"/>
    <s v="M"/>
    <x v="1"/>
    <s v="OtsLYON19S_1_1805"/>
    <s v="OtsLYON19S_1_1513"/>
    <x v="1"/>
    <x v="1"/>
    <x v="1"/>
    <s v="FALL"/>
    <n v="1"/>
    <x v="1"/>
    <n v="0.95971980899999998"/>
    <n v="1"/>
    <x v="8"/>
    <n v="5.6818181818181825"/>
    <n v="5.7284090909090919"/>
    <n v="12.729797979797981"/>
    <s v="Abv"/>
  </r>
  <r>
    <s v="OtsLGRF23S"/>
    <s v="OtsLGRF23S_2849"/>
    <s v="C-02849"/>
    <d v="2023-08-31T00:00:00"/>
    <x v="1"/>
    <s v="F"/>
    <n v="780"/>
    <x v="8"/>
    <x v="0"/>
    <s v="NA"/>
    <s v="3DD.003D7E55E1"/>
    <s v="NA"/>
    <s v="F"/>
    <x v="0"/>
    <s v="OtsLYON19S_1_0541"/>
    <s v="OtsLYON19S_1_0404"/>
    <x v="1"/>
    <x v="1"/>
    <x v="1"/>
    <s v="FALL"/>
    <n v="0.999999999999999"/>
    <x v="7"/>
    <n v="0.95971980899999998"/>
    <n v="1"/>
    <x v="0"/>
    <n v="5.6818181818181825"/>
    <n v="5.7284090909090919"/>
    <n v="12.729797979797981"/>
    <s v="Blw"/>
  </r>
  <r>
    <s v="OtsLGRF23S"/>
    <s v="OtsLGRF23S_2851"/>
    <s v="C-02851"/>
    <d v="2023-08-31T00:00:00"/>
    <x v="1"/>
    <s v="F"/>
    <n v="760"/>
    <x v="6"/>
    <x v="1"/>
    <n v="1"/>
    <s v="NA"/>
    <s v="NA"/>
    <s v="F"/>
    <x v="0"/>
    <s v="OtsLYON19S_1_1112"/>
    <s v="OtsLYON19S_1_0933"/>
    <x v="1"/>
    <x v="1"/>
    <x v="1"/>
    <s v="FALL"/>
    <n v="0.999999999999994"/>
    <x v="16"/>
    <n v="0.95971980899999998"/>
    <n v="1"/>
    <x v="1"/>
    <n v="5.6818181818181825"/>
    <n v="5.7284090909090919"/>
    <n v="12.729797979797981"/>
    <s v="Abv"/>
  </r>
  <r>
    <s v="OtsLGRF23S"/>
    <s v="OtsLGRF23S_2852"/>
    <s v="C-02852"/>
    <d v="2023-08-31T00:00:00"/>
    <x v="1"/>
    <s v="F"/>
    <n v="830"/>
    <x v="15"/>
    <x v="0"/>
    <s v="NA"/>
    <s v="3DD.003D7E55FD"/>
    <s v="NA"/>
    <s v="M"/>
    <x v="1"/>
    <s v="OtsNPFH19S_1_3348"/>
    <s v="OtsNPFH19S_1_3096"/>
    <x v="2"/>
    <x v="1"/>
    <x v="1"/>
    <s v="FALL"/>
    <n v="0.999999999999999"/>
    <x v="13"/>
    <n v="0.99705232300000002"/>
    <n v="1"/>
    <x v="2"/>
    <n v="5.6818181818181825"/>
    <n v="5.7284090909090919"/>
    <n v="12.729797979797981"/>
    <s v="Abv"/>
  </r>
  <r>
    <s v="OtsLGRF23S"/>
    <s v="OtsLGRF23S_2853"/>
    <s v="C-02853"/>
    <d v="2023-08-31T00:00:00"/>
    <x v="1"/>
    <s v="F"/>
    <n v="750"/>
    <x v="1"/>
    <x v="0"/>
    <s v="NA"/>
    <s v="3DD.003D7E55A7"/>
    <s v="NA"/>
    <s v="F"/>
    <x v="0"/>
    <s v="OtsLYON19S_1_0109"/>
    <s v="OtsLYON19S_1_0017"/>
    <x v="1"/>
    <x v="1"/>
    <x v="1"/>
    <s v="FALL"/>
    <n v="1"/>
    <x v="4"/>
    <n v="0.95971980899999998"/>
    <n v="1"/>
    <x v="1"/>
    <n v="5.6818181818181825"/>
    <n v="5.7284090909090919"/>
    <n v="12.729797979797981"/>
    <s v="Abv"/>
  </r>
  <r>
    <s v="OtsLGRF23S"/>
    <s v="OtsLGRF23S_2854"/>
    <s v="C-02854"/>
    <d v="2023-08-31T00:00:00"/>
    <x v="1"/>
    <s v="F"/>
    <n v="730"/>
    <x v="16"/>
    <x v="0"/>
    <s v="NA"/>
    <s v="NA"/>
    <s v="NA"/>
    <s v="F"/>
    <x v="0"/>
    <s v="OtsLYON19S_1_0108"/>
    <s v="OtsLYON19S_1_0010"/>
    <x v="1"/>
    <x v="1"/>
    <x v="1"/>
    <s v="FALL"/>
    <n v="0.999999999999999"/>
    <x v="4"/>
    <n v="0.95971980899999998"/>
    <n v="1"/>
    <x v="1"/>
    <n v="5.6818181818181825"/>
    <n v="5.7284090909090919"/>
    <n v="12.729797979797981"/>
    <s v="Abv"/>
  </r>
  <r>
    <s v="OtsLGRF23S"/>
    <s v="OtsLGRF23S_2855"/>
    <s v="C-02855"/>
    <d v="2023-08-31T00:00:00"/>
    <x v="1"/>
    <s v="F"/>
    <n v="770"/>
    <x v="2"/>
    <x v="0"/>
    <s v="NA"/>
    <s v="3DD.003D7E55DB"/>
    <s v="NA"/>
    <s v="F"/>
    <x v="0"/>
    <s v="OtsLYON19S_1_1801"/>
    <s v="OtsLYON19S_1_1507"/>
    <x v="1"/>
    <x v="1"/>
    <x v="1"/>
    <s v="FALL"/>
    <n v="1"/>
    <x v="1"/>
    <n v="0.95971980899999998"/>
    <n v="1"/>
    <x v="1"/>
    <n v="5.6818181818181825"/>
    <n v="5.7284090909090919"/>
    <n v="12.729797979797981"/>
    <s v="Abv"/>
  </r>
  <r>
    <s v="OtsLGRF23S"/>
    <s v="OtsLGRF23S_2857"/>
    <s v="C-02857"/>
    <d v="2023-08-31T00:00:00"/>
    <x v="1"/>
    <s v="M"/>
    <n v="700"/>
    <x v="13"/>
    <x v="0"/>
    <s v="NA"/>
    <s v="3DD.003D7E55CD"/>
    <s v="NA"/>
    <s v="M"/>
    <x v="1"/>
    <s v="OtsLYON19S_1_1880"/>
    <s v="OtsLYON19S_1_1663"/>
    <x v="1"/>
    <x v="1"/>
    <x v="1"/>
    <s v="FALL"/>
    <n v="1"/>
    <x v="1"/>
    <n v="0.95971980899999998"/>
    <n v="1"/>
    <x v="5"/>
    <n v="5.6818181818181825"/>
    <n v="5.7284090909090919"/>
    <n v="12.729797979797981"/>
    <s v="Abv"/>
  </r>
  <r>
    <s v="OtsLGRF23S"/>
    <s v="OtsLGRF23S_2860"/>
    <s v="C-02860"/>
    <d v="2023-08-31T00:00:00"/>
    <x v="1"/>
    <s v="M"/>
    <n v="570"/>
    <x v="32"/>
    <x v="0"/>
    <s v="NA"/>
    <s v="NA"/>
    <s v="NA"/>
    <s v="M"/>
    <x v="1"/>
    <s v="OtsLYON20S_1_0295"/>
    <s v="OtsLYON20S_1_1022"/>
    <x v="5"/>
    <x v="3"/>
    <x v="3"/>
    <s v="FALL"/>
    <n v="1"/>
    <x v="3"/>
    <n v="0.98961045999999997"/>
    <n v="1"/>
    <x v="8"/>
    <n v="5.6818181818181825"/>
    <n v="5.7284090909090919"/>
    <n v="12.729797979797981"/>
    <s v="Abv"/>
  </r>
  <r>
    <s v="OtsLGRF23S"/>
    <s v="OtsLGRF23S_2863"/>
    <s v="C-02863"/>
    <d v="2023-08-31T00:00:00"/>
    <x v="1"/>
    <s v="M"/>
    <n v="780"/>
    <x v="8"/>
    <x v="0"/>
    <s v="NA"/>
    <s v="3DD.003D7E55BA"/>
    <s v="NA"/>
    <s v="F"/>
    <x v="0"/>
    <s v="OtsLYON19S_1_1392"/>
    <s v="OtsLYON19S_1_1488"/>
    <x v="1"/>
    <x v="1"/>
    <x v="1"/>
    <s v="FALL"/>
    <n v="1"/>
    <x v="1"/>
    <n v="0.95971980899999998"/>
    <n v="1"/>
    <x v="0"/>
    <n v="5.6818181818181825"/>
    <n v="5.7284090909090919"/>
    <n v="12.729797979797981"/>
    <s v="Abv"/>
  </r>
  <r>
    <s v="OtsLGRF23S"/>
    <s v="OtsLGRF23S_2866"/>
    <s v="C-02866"/>
    <d v="2023-08-31T00:00:00"/>
    <x v="1"/>
    <s v="M"/>
    <n v="610"/>
    <x v="29"/>
    <x v="0"/>
    <s v="NA"/>
    <s v="NA"/>
    <s v="NA"/>
    <s v="M"/>
    <x v="1"/>
    <s v="NA"/>
    <s v="NA"/>
    <x v="0"/>
    <x v="0"/>
    <x v="0"/>
    <s v="FALL"/>
    <n v="1"/>
    <x v="0"/>
    <e v="#N/A"/>
    <n v="1"/>
    <x v="9"/>
    <n v="5.6818181818181825"/>
    <n v="5.7284090909090919"/>
    <n v="12.729797979797981"/>
    <s v="Abv"/>
  </r>
  <r>
    <s v="OtsLGRF23S"/>
    <s v="OtsLGRF23S_2868"/>
    <s v="C-02868"/>
    <d v="2023-08-31T00:00:00"/>
    <x v="1"/>
    <s v="F"/>
    <n v="750"/>
    <x v="1"/>
    <x v="0"/>
    <s v="NA"/>
    <s v="3DD.003D7E55AD"/>
    <s v="NA"/>
    <s v="F"/>
    <x v="0"/>
    <s v="OtsLYON19S_1_0581"/>
    <s v="OtsLYON19S_1_0621"/>
    <x v="1"/>
    <x v="1"/>
    <x v="1"/>
    <s v="FALL"/>
    <n v="0.999999999999996"/>
    <x v="6"/>
    <n v="0.95971980899999998"/>
    <n v="1"/>
    <x v="1"/>
    <n v="5.6818181818181825"/>
    <n v="5.7284090909090919"/>
    <n v="12.729797979797981"/>
    <s v="Abv"/>
  </r>
  <r>
    <s v="OtsLGRF23S"/>
    <s v="OtsLGRF23S_2869"/>
    <s v="C-02869"/>
    <d v="2023-08-31T00:00:00"/>
    <x v="1"/>
    <s v="F"/>
    <n v="740"/>
    <x v="12"/>
    <x v="1"/>
    <n v="1"/>
    <s v="NA"/>
    <s v="NA"/>
    <s v="F"/>
    <x v="0"/>
    <s v="OtsLYON19S_1_0115"/>
    <s v="OtsLYON19S_1_0059"/>
    <x v="1"/>
    <x v="1"/>
    <x v="1"/>
    <s v="FALL"/>
    <n v="0.999999999999999"/>
    <x v="4"/>
    <n v="0.95971980899999998"/>
    <n v="1"/>
    <x v="1"/>
    <n v="5.6818181818181825"/>
    <n v="5.7284090909090919"/>
    <n v="12.729797979797981"/>
    <s v="Abv"/>
  </r>
  <r>
    <s v="OtsLGRF23S"/>
    <s v="OtsLGRF23S_2871"/>
    <s v="C-02871"/>
    <d v="2023-08-31T00:00:00"/>
    <x v="1"/>
    <s v="M"/>
    <n v="800"/>
    <x v="4"/>
    <x v="0"/>
    <s v="NA"/>
    <s v="3DD.003D7E55B4"/>
    <s v="NA"/>
    <s v="M"/>
    <x v="1"/>
    <s v="OtsLYON19S_1_0127"/>
    <s v="OtsLYON19S_1_0076"/>
    <x v="1"/>
    <x v="1"/>
    <x v="1"/>
    <s v="FALL"/>
    <n v="1"/>
    <x v="4"/>
    <n v="0.95971980899999998"/>
    <n v="1"/>
    <x v="0"/>
    <n v="5.6818181818181825"/>
    <n v="5.7284090909090919"/>
    <n v="12.729797979797981"/>
    <s v="Abv"/>
  </r>
  <r>
    <s v="OtsLGRF23S"/>
    <s v="OtsLGRF23S_2872"/>
    <s v="C-02872"/>
    <d v="2023-08-31T00:00:00"/>
    <x v="1"/>
    <s v="F"/>
    <n v="810"/>
    <x v="9"/>
    <x v="1"/>
    <n v="1"/>
    <s v="3DD.003D7E568A"/>
    <s v="NA"/>
    <s v="F"/>
    <x v="0"/>
    <s v="OtsNPFH19S_1_3318"/>
    <s v="OtsNPFH19S_1_3046"/>
    <x v="2"/>
    <x v="1"/>
    <x v="1"/>
    <s v="FALL"/>
    <n v="1"/>
    <x v="9"/>
    <n v="0.99705232300000002"/>
    <n v="1"/>
    <x v="0"/>
    <n v="5.6818181818181825"/>
    <n v="5.7284090909090919"/>
    <n v="12.729797979797981"/>
    <s v="Abv"/>
  </r>
  <r>
    <s v="OtsLGRF23S"/>
    <s v="OtsLGRF23S_2875"/>
    <s v="C-02875"/>
    <d v="2023-08-31T00:00:00"/>
    <x v="1"/>
    <s v="M"/>
    <n v="590"/>
    <x v="36"/>
    <x v="0"/>
    <s v="NA"/>
    <s v="NA"/>
    <s v="NA"/>
    <s v="M"/>
    <x v="1"/>
    <s v="OtsLYON20S_1_0434"/>
    <s v="OtsLYON20S_1_1142"/>
    <x v="5"/>
    <x v="3"/>
    <x v="3"/>
    <s v="FALL"/>
    <n v="1"/>
    <x v="6"/>
    <n v="0.98961045999999997"/>
    <n v="1"/>
    <x v="9"/>
    <n v="5.6818181818181825"/>
    <n v="5.7284090909090919"/>
    <n v="12.729797979797981"/>
    <s v="Abv"/>
  </r>
  <r>
    <s v="OtsLGRF23S"/>
    <s v="OtsLGRF23S_2878"/>
    <s v="C-02878"/>
    <d v="2023-08-31T00:00:00"/>
    <x v="1"/>
    <s v="M"/>
    <n v="660"/>
    <x v="33"/>
    <x v="0"/>
    <s v="NA"/>
    <s v="NA"/>
    <s v="NA"/>
    <s v="F"/>
    <x v="0"/>
    <s v="OtsLYON20S_1_0306"/>
    <s v="OtsLYON20S_1_0018"/>
    <x v="5"/>
    <x v="3"/>
    <x v="3"/>
    <s v="FALL"/>
    <n v="0.999999999999998"/>
    <x v="4"/>
    <n v="0.98961045999999997"/>
    <n v="1"/>
    <x v="3"/>
    <n v="5.6818181818181825"/>
    <n v="5.7284090909090919"/>
    <n v="12.729797979797981"/>
    <s v="Abv"/>
  </r>
  <r>
    <s v="OtsLGRF23S"/>
    <s v="OtsLGRF23S_2881"/>
    <s v="C-02881"/>
    <d v="2023-08-31T00:00:00"/>
    <x v="1"/>
    <s v="M"/>
    <n v="730"/>
    <x v="16"/>
    <x v="0"/>
    <s v="NA"/>
    <s v="3DD.003D7E566F"/>
    <s v="NA"/>
    <s v="M"/>
    <x v="1"/>
    <s v="OtsLYON19S_1_0144"/>
    <s v="OtsLYON19S_1_0202"/>
    <x v="1"/>
    <x v="1"/>
    <x v="1"/>
    <s v="FALL"/>
    <n v="0.999999999999996"/>
    <x v="4"/>
    <n v="0.95971980899999998"/>
    <n v="1"/>
    <x v="1"/>
    <n v="5.6818181818181825"/>
    <n v="5.7284090909090919"/>
    <n v="12.729797979797981"/>
    <s v="Abv"/>
  </r>
  <r>
    <s v="OtsLGRF23S"/>
    <s v="OtsLGRF23S_2882"/>
    <s v="C-02882"/>
    <d v="2023-08-31T00:00:00"/>
    <x v="1"/>
    <s v="F"/>
    <n v="740"/>
    <x v="12"/>
    <x v="0"/>
    <s v="NA"/>
    <s v="3DD.003D7E5695"/>
    <s v="NA"/>
    <s v="F"/>
    <x v="0"/>
    <s v="OtsNPFH19S_1_4337"/>
    <s v="OtsNPFH19S_1_4010"/>
    <x v="2"/>
    <x v="1"/>
    <x v="1"/>
    <s v="FALL"/>
    <n v="1"/>
    <x v="13"/>
    <n v="0.99705232300000002"/>
    <n v="1"/>
    <x v="1"/>
    <n v="5.6818181818181825"/>
    <n v="5.7284090909090919"/>
    <n v="12.729797979797981"/>
    <s v="Abv"/>
  </r>
  <r>
    <s v="OtsLGRF23S"/>
    <s v="OtsLGRF23S_2883"/>
    <s v="C-02883"/>
    <d v="2023-08-31T00:00:00"/>
    <x v="1"/>
    <s v="M"/>
    <n v="970"/>
    <x v="45"/>
    <x v="0"/>
    <s v="NA"/>
    <s v="3DD.003D7E5677"/>
    <s v="NA"/>
    <s v="M"/>
    <x v="1"/>
    <s v="NA"/>
    <s v="NA"/>
    <x v="0"/>
    <x v="0"/>
    <x v="0"/>
    <s v="FALL"/>
    <n v="1"/>
    <x v="0"/>
    <e v="#N/A"/>
    <n v="1"/>
    <x v="7"/>
    <n v="5.6818181818181825"/>
    <n v="5.7284090909090919"/>
    <n v="12.729797979797981"/>
    <s v="Abv"/>
  </r>
  <r>
    <s v="OtsLGRF23S"/>
    <s v="OtsLGRF23S_2884"/>
    <s v="C-02884"/>
    <d v="2023-08-31T00:00:00"/>
    <x v="1"/>
    <s v="F"/>
    <n v="820"/>
    <x v="19"/>
    <x v="0"/>
    <s v="NA"/>
    <s v="3DD.003D7E5693"/>
    <s v="NA"/>
    <s v="F"/>
    <x v="0"/>
    <s v="NA"/>
    <s v="NA"/>
    <x v="0"/>
    <x v="0"/>
    <x v="0"/>
    <s v="FALL"/>
    <n v="0.999999999999997"/>
    <x v="0"/>
    <e v="#N/A"/>
    <n v="1"/>
    <x v="0"/>
    <n v="5.6818181818181825"/>
    <n v="5.7284090909090919"/>
    <n v="12.729797979797981"/>
    <s v="Abv"/>
  </r>
  <r>
    <s v="OtsLGRF23S"/>
    <s v="OtsLGRF23S_2885"/>
    <s v="C-02885"/>
    <d v="2023-08-31T00:00:00"/>
    <x v="1"/>
    <s v="F"/>
    <n v="760"/>
    <x v="6"/>
    <x v="0"/>
    <s v="NA"/>
    <s v="3DD.003D7E56A4"/>
    <s v="NA"/>
    <s v="F"/>
    <x v="0"/>
    <s v="OtsLYON19S_1_0110"/>
    <s v="OtsLYON19S_1_0051"/>
    <x v="1"/>
    <x v="1"/>
    <x v="1"/>
    <s v="FALL"/>
    <n v="0.999999999999997"/>
    <x v="4"/>
    <n v="0.95971980899999998"/>
    <n v="1"/>
    <x v="1"/>
    <n v="5.6818181818181825"/>
    <n v="5.7284090909090919"/>
    <n v="12.729797979797981"/>
    <s v="Abv"/>
  </r>
  <r>
    <s v="OtsLGRF23S"/>
    <s v="OtsLGRF23S_2887"/>
    <s v="C-02887"/>
    <d v="2023-08-31T00:00:00"/>
    <x v="1"/>
    <s v="M"/>
    <n v="600"/>
    <x v="43"/>
    <x v="0"/>
    <s v="NA"/>
    <s v="NA"/>
    <s v="NA"/>
    <s v="M"/>
    <x v="1"/>
    <s v="OtsLYON20S_1_0246"/>
    <s v="OtsLYON20S_1_0110"/>
    <x v="5"/>
    <x v="3"/>
    <x v="3"/>
    <s v="FALL"/>
    <n v="0.999999999999996"/>
    <x v="3"/>
    <n v="0.98961045999999997"/>
    <n v="1"/>
    <x v="9"/>
    <n v="5.6818181818181825"/>
    <n v="5.7284090909090919"/>
    <n v="12.729797979797981"/>
    <s v="Abv"/>
  </r>
  <r>
    <s v="OtsLGRF23S"/>
    <s v="OtsLGRF23S_2888"/>
    <s v="C-02888"/>
    <d v="2023-08-31T00:00:00"/>
    <x v="1"/>
    <s v="M"/>
    <n v="800"/>
    <x v="4"/>
    <x v="0"/>
    <s v="NA"/>
    <s v="3DD.003D7E567E"/>
    <s v="NA"/>
    <s v="M"/>
    <x v="1"/>
    <s v="OtsLYON19S_1_0569"/>
    <s v="OtsLYON19S_1_0471"/>
    <x v="1"/>
    <x v="1"/>
    <x v="1"/>
    <s v="FALL"/>
    <n v="1"/>
    <x v="7"/>
    <n v="0.95971980899999998"/>
    <n v="1"/>
    <x v="0"/>
    <n v="5.6818181818181825"/>
    <n v="5.7284090909090919"/>
    <n v="12.729797979797981"/>
    <s v="Blw"/>
  </r>
  <r>
    <s v="OtsLGRF23S"/>
    <s v="OtsLGRF23S_2889"/>
    <s v="C-02889"/>
    <d v="2023-08-31T00:00:00"/>
    <x v="1"/>
    <s v="F"/>
    <n v="800"/>
    <x v="4"/>
    <x v="0"/>
    <s v="NA"/>
    <s v="3DD.003D7E566E"/>
    <s v="NA"/>
    <s v="F"/>
    <x v="0"/>
    <s v="NA"/>
    <s v="NA"/>
    <x v="0"/>
    <x v="0"/>
    <x v="0"/>
    <s v="FALL"/>
    <n v="1"/>
    <x v="0"/>
    <e v="#N/A"/>
    <n v="1"/>
    <x v="0"/>
    <n v="5.6818181818181825"/>
    <n v="5.7284090909090919"/>
    <n v="12.729797979797981"/>
    <s v="Abv"/>
  </r>
  <r>
    <s v="OtsLGRF23S"/>
    <s v="OtsLGRF23S_2890"/>
    <s v="C-02890"/>
    <d v="2023-08-31T00:00:00"/>
    <x v="1"/>
    <s v="M"/>
    <n v="750"/>
    <x v="1"/>
    <x v="0"/>
    <s v="NA"/>
    <s v="3DD.003D7E56C2"/>
    <s v="NA"/>
    <s v="M"/>
    <x v="1"/>
    <s v="OtsLYON19S_1_0719"/>
    <s v="OtsLYON19S_1_0816"/>
    <x v="1"/>
    <x v="1"/>
    <x v="1"/>
    <s v="FALL"/>
    <n v="1"/>
    <x v="6"/>
    <n v="0.95971980899999998"/>
    <n v="1"/>
    <x v="1"/>
    <n v="5.6818181818181825"/>
    <n v="5.7284090909090919"/>
    <n v="12.729797979797981"/>
    <s v="Abv"/>
  </r>
  <r>
    <s v="OtsLGRF23S"/>
    <s v="OtsLGRF23S_2892"/>
    <s v="C-02892"/>
    <d v="2023-09-01T00:00:00"/>
    <x v="1"/>
    <s v="M"/>
    <n v="780"/>
    <x v="8"/>
    <x v="0"/>
    <s v="NA"/>
    <s v="3DD.003D7E567D"/>
    <s v="NA"/>
    <s v="M"/>
    <x v="1"/>
    <s v="NA"/>
    <s v="NA"/>
    <x v="0"/>
    <x v="0"/>
    <x v="0"/>
    <s v="FALL"/>
    <n v="0.999999999999995"/>
    <x v="0"/>
    <e v="#N/A"/>
    <n v="1"/>
    <x v="0"/>
    <n v="5.6818181818181825"/>
    <n v="5.7284090909090919"/>
    <n v="12.729797979797981"/>
    <s v="Abv"/>
  </r>
  <r>
    <s v="OtsLGRF23S"/>
    <s v="OtsLGRF23S_2893"/>
    <s v="C-02893"/>
    <d v="2023-09-01T00:00:00"/>
    <x v="1"/>
    <s v="F"/>
    <n v="700"/>
    <x v="13"/>
    <x v="0"/>
    <s v="NA"/>
    <s v="3DD.003D7E56BB"/>
    <s v="NA"/>
    <s v="F"/>
    <x v="0"/>
    <s v="OtsNPFH19S_1_3338"/>
    <s v="OtsNPFH19S_1_3095"/>
    <x v="2"/>
    <x v="1"/>
    <x v="1"/>
    <s v="FALL"/>
    <n v="1"/>
    <x v="13"/>
    <n v="0.99705232300000002"/>
    <n v="1"/>
    <x v="5"/>
    <n v="5.6818181818181825"/>
    <n v="5.7284090909090919"/>
    <n v="12.729797979797981"/>
    <s v="Abv"/>
  </r>
  <r>
    <s v="OtsLGRF23S"/>
    <s v="OtsLGRF23S_2894"/>
    <s v="C-02894"/>
    <d v="2023-09-01T00:00:00"/>
    <x v="1"/>
    <s v="F"/>
    <n v="820"/>
    <x v="19"/>
    <x v="1"/>
    <n v="1"/>
    <s v="3DD.003D7E5694"/>
    <s v="NA"/>
    <s v="F"/>
    <x v="0"/>
    <s v="OtsLYON19S_1_0542"/>
    <s v="OtsLYON19S_1_0408"/>
    <x v="1"/>
    <x v="1"/>
    <x v="1"/>
    <s v="FALL"/>
    <n v="1"/>
    <x v="7"/>
    <n v="0.95971980899999998"/>
    <n v="1"/>
    <x v="0"/>
    <n v="5.6818181818181825"/>
    <n v="5.7284090909090919"/>
    <n v="12.729797979797981"/>
    <s v="Blw"/>
  </r>
  <r>
    <s v="OtsLGRF23S"/>
    <s v="OtsLGRF23S_2895"/>
    <s v="C-02895"/>
    <d v="2023-09-01T00:00:00"/>
    <x v="1"/>
    <s v="M"/>
    <n v="810"/>
    <x v="9"/>
    <x v="0"/>
    <s v="NA"/>
    <s v="3DD.003D7E56D1"/>
    <s v="NA"/>
    <s v="M"/>
    <x v="1"/>
    <s v="OtsLYON19S_1_0154"/>
    <s v="OtsLYON19S_1_0233"/>
    <x v="1"/>
    <x v="1"/>
    <x v="1"/>
    <s v="FALL"/>
    <n v="0.999999999999999"/>
    <x v="3"/>
    <n v="0.95971980899999998"/>
    <n v="1"/>
    <x v="0"/>
    <n v="5.6818181818181825"/>
    <n v="5.7284090909090919"/>
    <n v="12.729797979797981"/>
    <s v="Abv"/>
  </r>
  <r>
    <s v="OtsLGRF23S"/>
    <s v="OtsLGRF23S_2896"/>
    <s v="C-02896"/>
    <d v="2023-09-01T00:00:00"/>
    <x v="1"/>
    <s v="F"/>
    <n v="700"/>
    <x v="13"/>
    <x v="0"/>
    <s v="NA"/>
    <s v="3DD.003D7E5699"/>
    <s v="NA"/>
    <s v="F"/>
    <x v="0"/>
    <s v="OtsLYON19S_1_0565"/>
    <s v="OtsLYON19S_1_0467"/>
    <x v="1"/>
    <x v="1"/>
    <x v="1"/>
    <s v="FALL"/>
    <n v="1"/>
    <x v="7"/>
    <n v="0.95971980899999998"/>
    <n v="1"/>
    <x v="5"/>
    <n v="5.6818181818181825"/>
    <n v="5.7284090909090919"/>
    <n v="12.729797979797981"/>
    <s v="Blw"/>
  </r>
  <r>
    <s v="OtsLGRF23S"/>
    <s v="OtsLGRF23S_2899"/>
    <s v="C-02899"/>
    <d v="2023-09-01T00:00:00"/>
    <x v="1"/>
    <s v="M"/>
    <n v="890"/>
    <x v="28"/>
    <x v="1"/>
    <n v="1"/>
    <s v="3DD.003D7E5682"/>
    <s v="NA"/>
    <s v="M"/>
    <x v="1"/>
    <s v="OtsLYON19S_1_0549"/>
    <s v="OtsLYON19S_1_0414"/>
    <x v="1"/>
    <x v="1"/>
    <x v="1"/>
    <s v="FALL"/>
    <n v="1"/>
    <x v="7"/>
    <n v="0.95971980899999998"/>
    <n v="1"/>
    <x v="4"/>
    <n v="5.6818181818181825"/>
    <n v="5.7284090909090919"/>
    <n v="12.729797979797981"/>
    <s v="Blw"/>
  </r>
  <r>
    <s v="OtsLGRF23S"/>
    <s v="OtsLGRF23S_2901"/>
    <s v="C-02901"/>
    <d v="2023-09-01T00:00:00"/>
    <x v="1"/>
    <s v="M"/>
    <n v="740"/>
    <x v="12"/>
    <x v="0"/>
    <s v="NA"/>
    <s v="3DD.003D7E56C1"/>
    <s v="NA"/>
    <s v="M"/>
    <x v="1"/>
    <s v="OtsLYON20S_1_1462"/>
    <s v="OtsLYON20S_1_1256"/>
    <x v="5"/>
    <x v="3"/>
    <x v="3"/>
    <s v="FALL"/>
    <n v="0.999999999999998"/>
    <x v="1"/>
    <n v="0.98961045999999997"/>
    <n v="1"/>
    <x v="1"/>
    <n v="5.6818181818181825"/>
    <n v="5.7284090909090919"/>
    <n v="12.729797979797981"/>
    <s v="Abv"/>
  </r>
  <r>
    <s v="OtsLGRF23S"/>
    <s v="OtsLGRF23S_2902"/>
    <s v="C-02902"/>
    <d v="2023-09-01T00:00:00"/>
    <x v="1"/>
    <s v="F"/>
    <n v="800"/>
    <x v="4"/>
    <x v="0"/>
    <s v="NA"/>
    <s v="3DD.003D7E5690"/>
    <s v="NA"/>
    <s v="F"/>
    <x v="0"/>
    <s v="OtsLYON19S_1_1813"/>
    <s v="OtsLYON19S_1_1528"/>
    <x v="1"/>
    <x v="1"/>
    <x v="1"/>
    <s v="FALL"/>
    <n v="0.999999999999998"/>
    <x v="1"/>
    <n v="0.95971980899999998"/>
    <n v="1"/>
    <x v="0"/>
    <n v="5.6818181818181825"/>
    <n v="5.7284090909090919"/>
    <n v="12.729797979797981"/>
    <s v="Abv"/>
  </r>
  <r>
    <s v="OtsLGRF23S"/>
    <s v="OtsLGRF23S_2903"/>
    <s v="C-02903"/>
    <d v="2023-09-01T00:00:00"/>
    <x v="1"/>
    <s v="F"/>
    <n v="810"/>
    <x v="9"/>
    <x v="0"/>
    <s v="NA"/>
    <s v="3DD.003D7E56A0"/>
    <s v="NA"/>
    <s v="F"/>
    <x v="0"/>
    <s v="OtsLYON19S_1_1854"/>
    <s v="OtsLYON19S_1_1613"/>
    <x v="1"/>
    <x v="1"/>
    <x v="1"/>
    <s v="FALL"/>
    <n v="0.999999999999998"/>
    <x v="1"/>
    <n v="0.95971980899999998"/>
    <n v="1"/>
    <x v="0"/>
    <n v="5.6818181818181825"/>
    <n v="5.7284090909090919"/>
    <n v="12.729797979797981"/>
    <s v="Abv"/>
  </r>
  <r>
    <s v="OtsLGRF23S"/>
    <s v="OtsLGRF23S_2904"/>
    <s v="C-02904"/>
    <d v="2023-09-01T00:00:00"/>
    <x v="1"/>
    <s v="F"/>
    <n v="760"/>
    <x v="6"/>
    <x v="0"/>
    <s v="NA"/>
    <s v="3DD.003D7E567A"/>
    <s v="NA"/>
    <s v="F"/>
    <x v="0"/>
    <s v="OtsNPFH19S_1_2311"/>
    <s v="OtsNPFH19S_1_2006"/>
    <x v="2"/>
    <x v="1"/>
    <x v="1"/>
    <s v="FALL"/>
    <n v="0.999999999999998"/>
    <x v="2"/>
    <n v="0.99705232300000002"/>
    <n v="1"/>
    <x v="1"/>
    <n v="5.6818181818181825"/>
    <n v="5.7284090909090919"/>
    <n v="12.729797979797981"/>
    <s v="Abv"/>
  </r>
  <r>
    <s v="OtsLGRF23S"/>
    <s v="OtsLGRF23S_2905"/>
    <s v="C-02905"/>
    <d v="2023-09-01T00:00:00"/>
    <x v="1"/>
    <s v="F"/>
    <n v="710"/>
    <x v="10"/>
    <x v="1"/>
    <n v="1"/>
    <s v="NA"/>
    <s v="NA"/>
    <s v="F"/>
    <x v="0"/>
    <s v="OtsLYON20S_1_0677"/>
    <s v="OtsLYON20S_1_0744"/>
    <x v="5"/>
    <x v="3"/>
    <x v="3"/>
    <s v="FALL"/>
    <n v="1"/>
    <x v="1"/>
    <n v="0.98961045999999997"/>
    <n v="1"/>
    <x v="5"/>
    <n v="5.6818181818181825"/>
    <n v="5.7284090909090919"/>
    <n v="12.729797979797981"/>
    <s v="Abv"/>
  </r>
  <r>
    <s v="OtsLGRF23S"/>
    <s v="OtsLGRF23S_2906"/>
    <s v="C-02906"/>
    <d v="2023-09-01T00:00:00"/>
    <x v="1"/>
    <s v="F"/>
    <n v="730"/>
    <x v="16"/>
    <x v="0"/>
    <s v="NA"/>
    <s v="3DD.003D7E56C0"/>
    <s v="NA"/>
    <s v="F"/>
    <x v="0"/>
    <s v="NA"/>
    <s v="NA"/>
    <x v="0"/>
    <x v="0"/>
    <x v="0"/>
    <s v="FALL"/>
    <n v="1"/>
    <x v="0"/>
    <e v="#N/A"/>
    <n v="1"/>
    <x v="1"/>
    <n v="5.6818181818181825"/>
    <n v="5.7284090909090919"/>
    <n v="12.729797979797981"/>
    <s v="Abv"/>
  </r>
  <r>
    <s v="OtsLGRF23S"/>
    <s v="OtsLGRF23S_2907"/>
    <s v="C-02907"/>
    <d v="2023-09-01T00:00:00"/>
    <x v="1"/>
    <s v="M"/>
    <n v="750"/>
    <x v="1"/>
    <x v="0"/>
    <s v="NA"/>
    <s v="3DD.003D7E5697"/>
    <s v="NA"/>
    <s v="M"/>
    <x v="1"/>
    <s v="NA"/>
    <s v="NA"/>
    <x v="0"/>
    <x v="0"/>
    <x v="0"/>
    <s v="FALL"/>
    <n v="1"/>
    <x v="0"/>
    <e v="#N/A"/>
    <n v="1"/>
    <x v="1"/>
    <n v="5.6818181818181825"/>
    <n v="5.7284090909090919"/>
    <n v="12.729797979797981"/>
    <s v="Abv"/>
  </r>
  <r>
    <s v="OtsLGRF23S"/>
    <s v="OtsLGRF23S_2908"/>
    <s v="C-02908"/>
    <d v="2023-09-01T00:00:00"/>
    <x v="1"/>
    <s v="M"/>
    <n v="620"/>
    <x v="49"/>
    <x v="1"/>
    <n v="1"/>
    <s v="NA"/>
    <s v="NA"/>
    <s v="M"/>
    <x v="1"/>
    <s v="OtsLYON20S_1_0292"/>
    <s v="OtsLYON20S_1_0188"/>
    <x v="5"/>
    <x v="3"/>
    <x v="3"/>
    <s v="FALL"/>
    <n v="1"/>
    <x v="3"/>
    <n v="0.98961045999999997"/>
    <n v="1"/>
    <x v="9"/>
    <n v="5.6818181818181825"/>
    <n v="5.7284090909090919"/>
    <n v="12.729797979797981"/>
    <s v="Abv"/>
  </r>
  <r>
    <s v="OtsLGRF23S"/>
    <s v="OtsLGRF23S_2911"/>
    <s v="C-02911"/>
    <d v="2023-09-01T00:00:00"/>
    <x v="1"/>
    <s v="M"/>
    <n v="910"/>
    <x v="23"/>
    <x v="0"/>
    <s v="NA"/>
    <s v="3DD.003D7E5689"/>
    <s v="NA"/>
    <s v="M"/>
    <x v="1"/>
    <s v="OtsNPFH19S_1_2304"/>
    <s v="OtsNPFH19S_1_2011"/>
    <x v="2"/>
    <x v="1"/>
    <x v="1"/>
    <s v="FALL"/>
    <n v="1"/>
    <x v="2"/>
    <n v="0.99705232300000002"/>
    <n v="1"/>
    <x v="4"/>
    <n v="5.6818181818181825"/>
    <n v="5.7284090909090919"/>
    <n v="12.729797979797981"/>
    <s v="Abv"/>
  </r>
  <r>
    <s v="OtsLGRF23S"/>
    <s v="OtsLGRF23S_2912"/>
    <s v="C-02912"/>
    <d v="2023-09-01T00:00:00"/>
    <x v="1"/>
    <s v="M"/>
    <n v="910"/>
    <x v="23"/>
    <x v="1"/>
    <n v="1"/>
    <s v="3DD.003D7E5683"/>
    <s v="NA"/>
    <s v="M"/>
    <x v="1"/>
    <s v="NA"/>
    <s v="NA"/>
    <x v="0"/>
    <x v="0"/>
    <x v="0"/>
    <s v="FALL"/>
    <n v="0.999999999999998"/>
    <x v="8"/>
    <e v="#N/A"/>
    <n v="1"/>
    <x v="4"/>
    <n v="5.6818181818181825"/>
    <n v="5.7284090909090919"/>
    <n v="12.729797979797981"/>
    <s v="Abv"/>
  </r>
  <r>
    <s v="OtsLGRF23S"/>
    <s v="OtsLGRF23S_2913"/>
    <s v="C-02913"/>
    <d v="2023-09-01T00:00:00"/>
    <x v="1"/>
    <s v="F"/>
    <n v="790"/>
    <x v="0"/>
    <x v="0"/>
    <s v="NA"/>
    <s v="3DD.003D7E56C6"/>
    <s v="NA"/>
    <s v="F"/>
    <x v="0"/>
    <s v="OtsLYON18S_1_0105"/>
    <s v="OtsLYON18S_1_0030"/>
    <x v="3"/>
    <x v="2"/>
    <x v="2"/>
    <s v="FALL"/>
    <n v="1"/>
    <x v="4"/>
    <n v="0.80551598400000002"/>
    <n v="1"/>
    <x v="0"/>
    <n v="5.6818181818181825"/>
    <n v="5.7284090909090919"/>
    <n v="12.729797979797981"/>
    <s v="Abv"/>
  </r>
  <r>
    <s v="OtsLGRF23S"/>
    <s v="OtsLGRF23S_2914"/>
    <s v="C-02914"/>
    <d v="2023-09-01T00:00:00"/>
    <x v="1"/>
    <s v="F"/>
    <n v="830"/>
    <x v="15"/>
    <x v="1"/>
    <n v="1"/>
    <s v="3DD.003D7E56AD"/>
    <s v="NA"/>
    <s v="F"/>
    <x v="0"/>
    <s v="OtsNPFH18S_1_4316"/>
    <s v="OtsNPFH18S_1_4075"/>
    <x v="6"/>
    <x v="2"/>
    <x v="2"/>
    <s v="FALL"/>
    <n v="1"/>
    <x v="2"/>
    <n v="0.96828396500000002"/>
    <n v="1"/>
    <x v="2"/>
    <n v="5.6818181818181825"/>
    <n v="5.7284090909090919"/>
    <n v="12.729797979797981"/>
    <s v="Abv"/>
  </r>
  <r>
    <s v="OtsLGRF23S"/>
    <s v="OtsLGRF23S_2915"/>
    <s v="C-02915"/>
    <d v="2023-09-01T00:00:00"/>
    <x v="1"/>
    <s v="F"/>
    <n v="750"/>
    <x v="1"/>
    <x v="0"/>
    <s v="NA"/>
    <s v="3DD.003D477741"/>
    <s v="NA"/>
    <s v="F"/>
    <x v="0"/>
    <s v="OtsLYON19S_1_0575"/>
    <s v="OtsLYON19S_1_0489"/>
    <x v="1"/>
    <x v="1"/>
    <x v="1"/>
    <s v="FALL"/>
    <n v="1"/>
    <x v="7"/>
    <n v="0.95971980899999998"/>
    <n v="1"/>
    <x v="1"/>
    <n v="5.6818181818181825"/>
    <n v="5.7284090909090919"/>
    <n v="12.729797979797981"/>
    <s v="Blw"/>
  </r>
  <r>
    <s v="OtsLGRF23S"/>
    <s v="OtsLGRF23S_2917"/>
    <s v="C-02917"/>
    <d v="2023-09-01T00:00:00"/>
    <x v="1"/>
    <s v="M"/>
    <n v="700"/>
    <x v="13"/>
    <x v="0"/>
    <s v="NA"/>
    <s v="3DD.003D7E5685"/>
    <s v="NA"/>
    <s v="F"/>
    <x v="0"/>
    <s v="OtsLYON20S_1_1541"/>
    <s v="OtsLYON20S_1_1693"/>
    <x v="5"/>
    <x v="3"/>
    <x v="3"/>
    <s v="FALL"/>
    <n v="0.999999999999996"/>
    <x v="1"/>
    <n v="0.98961045999999997"/>
    <n v="1"/>
    <x v="5"/>
    <n v="5.6818181818181825"/>
    <n v="5.7284090909090919"/>
    <n v="12.729797979797981"/>
    <s v="Abv"/>
  </r>
  <r>
    <s v="OtsLGRF23S"/>
    <s v="OtsLGRF23S_2920"/>
    <s v="C-02920"/>
    <d v="2023-09-01T00:00:00"/>
    <x v="1"/>
    <s v="F"/>
    <n v="820"/>
    <x v="19"/>
    <x v="0"/>
    <s v="NA"/>
    <s v="3DD.003D7E5674"/>
    <s v="NA"/>
    <s v="F"/>
    <x v="0"/>
    <s v="OtsLYON19S_1_0144"/>
    <s v="OtsLYON19S_1_0100"/>
    <x v="1"/>
    <x v="1"/>
    <x v="1"/>
    <s v="FALL"/>
    <n v="0.999999999999999"/>
    <x v="4"/>
    <n v="0.95971980899999998"/>
    <n v="1"/>
    <x v="0"/>
    <n v="5.6818181818181825"/>
    <n v="5.7284090909090919"/>
    <n v="12.729797979797981"/>
    <s v="Abv"/>
  </r>
  <r>
    <s v="OtsLGRF23S"/>
    <s v="OtsLGRF23S_2921"/>
    <s v="C-02921"/>
    <d v="2023-09-01T00:00:00"/>
    <x v="1"/>
    <s v="M"/>
    <n v="810"/>
    <x v="9"/>
    <x v="0"/>
    <s v="NA"/>
    <s v="3DD.003D7E5678"/>
    <s v="NA"/>
    <s v="M"/>
    <x v="1"/>
    <s v="OtsLYON19S_1_1102"/>
    <s v="OtsLYON19S_1_0912"/>
    <x v="1"/>
    <x v="1"/>
    <x v="1"/>
    <s v="FALL"/>
    <n v="0.999999999999997"/>
    <x v="6"/>
    <n v="0.95971980899999998"/>
    <n v="1"/>
    <x v="0"/>
    <n v="5.6818181818181825"/>
    <n v="5.7284090909090919"/>
    <n v="12.729797979797981"/>
    <s v="Abv"/>
  </r>
  <r>
    <s v="OtsLGRF23S"/>
    <s v="OtsLGRF23S_2922"/>
    <s v="C-02922"/>
    <d v="2023-09-01T00:00:00"/>
    <x v="1"/>
    <s v="F"/>
    <n v="780"/>
    <x v="8"/>
    <x v="0"/>
    <s v="NA"/>
    <s v="3DD.003D7E5688"/>
    <s v="NA"/>
    <s v="F"/>
    <x v="0"/>
    <s v="OtsNPFH19S_1_4327"/>
    <s v="OtsNPFH19S_1_4054"/>
    <x v="2"/>
    <x v="1"/>
    <x v="1"/>
    <s v="FALL"/>
    <n v="1"/>
    <x v="2"/>
    <n v="0.99705232300000002"/>
    <n v="1"/>
    <x v="0"/>
    <n v="5.6818181818181825"/>
    <n v="5.7284090909090919"/>
    <n v="12.729797979797981"/>
    <s v="Abv"/>
  </r>
  <r>
    <s v="OtsLGRF23S"/>
    <s v="OtsLGRF23S_2923"/>
    <s v="C-02923"/>
    <d v="2023-09-01T00:00:00"/>
    <x v="1"/>
    <s v="F"/>
    <n v="770"/>
    <x v="2"/>
    <x v="1"/>
    <n v="1"/>
    <s v="NA"/>
    <s v="NA"/>
    <s v="F"/>
    <x v="0"/>
    <s v="OtsNPFH19S_1_3357"/>
    <s v="OtsNPFH19S_1_3075"/>
    <x v="2"/>
    <x v="1"/>
    <x v="1"/>
    <s v="FALL"/>
    <n v="1"/>
    <x v="13"/>
    <n v="0.99705232300000002"/>
    <n v="1"/>
    <x v="1"/>
    <n v="5.6818181818181825"/>
    <n v="5.7284090909090919"/>
    <n v="12.729797979797981"/>
    <s v="Abv"/>
  </r>
  <r>
    <s v="OtsLGRF23S"/>
    <s v="OtsLGRF23S_2924"/>
    <s v="C-02924"/>
    <d v="2023-09-01T00:00:00"/>
    <x v="1"/>
    <s v="M"/>
    <n v="810"/>
    <x v="9"/>
    <x v="0"/>
    <s v="NA"/>
    <s v="3DD.003D7E56CA"/>
    <s v="NA"/>
    <s v="M"/>
    <x v="1"/>
    <s v="OtsLYON20S_1_0638"/>
    <s v="OtsLYON20S_1_0716"/>
    <x v="5"/>
    <x v="3"/>
    <x v="3"/>
    <s v="FALL"/>
    <n v="0.999999999999999"/>
    <x v="1"/>
    <n v="0.98961045999999997"/>
    <n v="1"/>
    <x v="0"/>
    <n v="5.6818181818181825"/>
    <n v="5.7284090909090919"/>
    <n v="12.729797979797981"/>
    <s v="Abv"/>
  </r>
  <r>
    <s v="OtsLGRF23S"/>
    <s v="OtsLGRF23S_2926"/>
    <s v="C-02926"/>
    <d v="2023-09-01T00:00:00"/>
    <x v="1"/>
    <s v="F"/>
    <n v="760"/>
    <x v="6"/>
    <x v="0"/>
    <s v="NA"/>
    <s v="3DD.003D7E56CD"/>
    <s v="NA"/>
    <s v="F"/>
    <x v="0"/>
    <s v="OtsLYON19S_1_0574"/>
    <s v="OtsLYON19S_1_0491"/>
    <x v="1"/>
    <x v="1"/>
    <x v="1"/>
    <s v="FALL"/>
    <n v="0.999999999999998"/>
    <x v="7"/>
    <n v="0.95971980899999998"/>
    <n v="1"/>
    <x v="1"/>
    <n v="5.6818181818181825"/>
    <n v="5.7284090909090919"/>
    <n v="12.729797979797981"/>
    <s v="Blw"/>
  </r>
  <r>
    <s v="OtsLGRF23S"/>
    <s v="OtsLGRF23S_2929"/>
    <s v="C-02929"/>
    <d v="2023-09-01T00:00:00"/>
    <x v="1"/>
    <s v="M"/>
    <n v="910"/>
    <x v="23"/>
    <x v="1"/>
    <s v="NA"/>
    <s v="3DD.003D7E5686"/>
    <s v="NA"/>
    <s v="M"/>
    <x v="1"/>
    <s v="OtsLYON19S_1_1323"/>
    <s v="OtsLYON19S_1_1227"/>
    <x v="1"/>
    <x v="1"/>
    <x v="1"/>
    <s v="FALL"/>
    <n v="0.999999999999999"/>
    <x v="12"/>
    <n v="0.95971980899999998"/>
    <n v="1"/>
    <x v="4"/>
    <n v="5.6818181818181825"/>
    <n v="5.7284090909090919"/>
    <n v="12.729797979797981"/>
    <s v="Abv"/>
  </r>
  <r>
    <s v="OtsLGRF23S"/>
    <s v="OtsLGRF23S_2930"/>
    <s v="C-02930"/>
    <d v="2023-09-01T00:00:00"/>
    <x v="1"/>
    <s v="F"/>
    <n v="720"/>
    <x v="17"/>
    <x v="0"/>
    <s v="NA"/>
    <s v="3DD.003D7E567F"/>
    <s v="NA"/>
    <s v="F"/>
    <x v="0"/>
    <s v="OtsLYON19S_1_0142"/>
    <s v="OtsLYON19S_1_0206"/>
    <x v="1"/>
    <x v="1"/>
    <x v="1"/>
    <s v="FALL"/>
    <n v="1"/>
    <x v="4"/>
    <n v="0.95971980899999998"/>
    <n v="1"/>
    <x v="5"/>
    <n v="5.6818181818181825"/>
    <n v="5.7284090909090919"/>
    <n v="12.729797979797981"/>
    <s v="Abv"/>
  </r>
  <r>
    <s v="OtsLGRF23S"/>
    <s v="OtsLGRF23S_2932"/>
    <s v="C-02932"/>
    <d v="2023-09-01T00:00:00"/>
    <x v="1"/>
    <s v="F"/>
    <n v="800"/>
    <x v="4"/>
    <x v="0"/>
    <s v="NA"/>
    <s v="3DD.003D7E56CE"/>
    <s v="NA"/>
    <s v="F"/>
    <x v="0"/>
    <s v="NA"/>
    <s v="NA"/>
    <x v="0"/>
    <x v="0"/>
    <x v="0"/>
    <s v="FALL"/>
    <n v="0.999999999999998"/>
    <x v="0"/>
    <e v="#N/A"/>
    <n v="1"/>
    <x v="0"/>
    <n v="5.6818181818181825"/>
    <n v="5.7284090909090919"/>
    <n v="12.729797979797981"/>
    <s v="Abv"/>
  </r>
  <r>
    <s v="OtsLGRF23S"/>
    <s v="OtsLGRF23S_2935"/>
    <s v="C-02935"/>
    <d v="2023-09-01T00:00:00"/>
    <x v="1"/>
    <s v="F"/>
    <n v="830"/>
    <x v="15"/>
    <x v="0"/>
    <s v="NA"/>
    <s v="3DD.003D7E56B7"/>
    <s v="NA"/>
    <s v="F"/>
    <x v="0"/>
    <s v="OtsLYON19S_1_0558"/>
    <s v="OtsLYON19S_1_0460"/>
    <x v="1"/>
    <x v="1"/>
    <x v="1"/>
    <s v="FALL"/>
    <n v="1"/>
    <x v="7"/>
    <n v="0.95971980899999998"/>
    <n v="1"/>
    <x v="2"/>
    <n v="5.6818181818181825"/>
    <n v="5.7284090909090919"/>
    <n v="12.729797979797981"/>
    <s v="Blw"/>
  </r>
  <r>
    <s v="OtsLGRF23S"/>
    <s v="OtsLGRF23S_2937"/>
    <s v="C-02937"/>
    <d v="2023-09-01T00:00:00"/>
    <x v="1"/>
    <s v="F"/>
    <n v="770"/>
    <x v="2"/>
    <x v="0"/>
    <s v="NA"/>
    <s v="3DD.003D7E56A5"/>
    <s v="NA"/>
    <s v="F"/>
    <x v="0"/>
    <s v="OtsLYON19S_1_0131"/>
    <s v="OtsLYON19S_1_0084"/>
    <x v="1"/>
    <x v="1"/>
    <x v="1"/>
    <s v="FALL"/>
    <n v="1"/>
    <x v="4"/>
    <n v="0.95971980899999998"/>
    <n v="1"/>
    <x v="1"/>
    <n v="5.6818181818181825"/>
    <n v="5.7284090909090919"/>
    <n v="12.729797979797981"/>
    <s v="Abv"/>
  </r>
  <r>
    <s v="OtsLGRF23S"/>
    <s v="OtsLGRF23S_2938"/>
    <s v="C-02938"/>
    <d v="2023-09-01T00:00:00"/>
    <x v="1"/>
    <s v="F"/>
    <n v="780"/>
    <x v="8"/>
    <x v="0"/>
    <s v="NA"/>
    <s v="3DD.003D7E56A8"/>
    <s v="NA"/>
    <s v="F"/>
    <x v="0"/>
    <s v="OtsLYON19S_1_0557"/>
    <s v="OtsLYON19S_1_0449"/>
    <x v="1"/>
    <x v="1"/>
    <x v="1"/>
    <s v="FALL"/>
    <n v="1"/>
    <x v="7"/>
    <n v="0.95971980899999998"/>
    <n v="1"/>
    <x v="0"/>
    <n v="5.6818181818181825"/>
    <n v="5.7284090909090919"/>
    <n v="12.729797979797981"/>
    <s v="Blw"/>
  </r>
  <r>
    <s v="OtsLGRF23S"/>
    <s v="OtsLGRF23S_2940"/>
    <s v="C-02940"/>
    <d v="2023-09-01T00:00:00"/>
    <x v="1"/>
    <s v="F"/>
    <n v="700"/>
    <x v="13"/>
    <x v="0"/>
    <s v="NA"/>
    <s v="3DD.003D7E56B0"/>
    <s v="NA"/>
    <s v="F"/>
    <x v="0"/>
    <s v="OtsLYON19S_1_1884"/>
    <s v="OtsLYON19S_1_1670"/>
    <x v="1"/>
    <x v="1"/>
    <x v="1"/>
    <s v="FALL"/>
    <n v="1"/>
    <x v="1"/>
    <n v="0.95971980899999998"/>
    <n v="1"/>
    <x v="5"/>
    <n v="5.6818181818181825"/>
    <n v="5.7284090909090919"/>
    <n v="12.729797979797981"/>
    <s v="Abv"/>
  </r>
  <r>
    <s v="OtsLGRF23S"/>
    <s v="OtsLGRF23S_2941"/>
    <s v="C-02941"/>
    <d v="2023-09-01T00:00:00"/>
    <x v="1"/>
    <s v="M"/>
    <n v="630"/>
    <x v="39"/>
    <x v="0"/>
    <s v="NA"/>
    <s v="NA"/>
    <s v="NA"/>
    <s v="M"/>
    <x v="1"/>
    <s v="OtsLYON20S_1_1490"/>
    <s v="OtsLYON20S_1_1300"/>
    <x v="5"/>
    <x v="3"/>
    <x v="3"/>
    <s v="FALL"/>
    <n v="0.999999999999998"/>
    <x v="1"/>
    <n v="0.98961045999999997"/>
    <n v="1"/>
    <x v="3"/>
    <n v="5.6818181818181825"/>
    <n v="5.7284090909090919"/>
    <n v="12.729797979797981"/>
    <s v="Abv"/>
  </r>
  <r>
    <s v="OtsLGRF23S"/>
    <s v="OtsLGRF23S_2944"/>
    <s v="C-02944"/>
    <d v="2023-09-01T00:00:00"/>
    <x v="1"/>
    <s v="M"/>
    <n v="460"/>
    <x v="37"/>
    <x v="1"/>
    <n v="1"/>
    <s v="NA"/>
    <s v="NA"/>
    <s v="M"/>
    <x v="1"/>
    <s v="OtsLYON21S_1_0893"/>
    <s v="OtsLYON21S_1_1905"/>
    <x v="7"/>
    <x v="4"/>
    <x v="4"/>
    <s v="FALL"/>
    <n v="0.999999999999998"/>
    <x v="16"/>
    <e v="#N/A"/>
    <n v="1"/>
    <x v="10"/>
    <n v="5.6818181818181825"/>
    <n v="5.7284090909090919"/>
    <n v="12.729797979797981"/>
    <s v="Abv"/>
  </r>
  <r>
    <s v="OtsLGRF23S"/>
    <s v="OtsLGRF23S_2945"/>
    <s v="C-02945"/>
    <d v="2023-09-01T00:00:00"/>
    <x v="1"/>
    <s v="F"/>
    <n v="740"/>
    <x v="12"/>
    <x v="0"/>
    <s v="NA"/>
    <s v="3DD.003D7E568D"/>
    <s v="NA"/>
    <s v="F"/>
    <x v="0"/>
    <s v="OtsLYON19S_1_0578"/>
    <s v="OtsLYON19S_1_0500"/>
    <x v="1"/>
    <x v="1"/>
    <x v="1"/>
    <s v="FALL"/>
    <n v="0.99999999999999201"/>
    <x v="7"/>
    <n v="0.95971980899999998"/>
    <n v="1"/>
    <x v="1"/>
    <n v="5.6818181818181825"/>
    <n v="5.7284090909090919"/>
    <n v="12.729797979797981"/>
    <s v="Blw"/>
  </r>
  <r>
    <s v="OtsLGRF23S"/>
    <s v="OtsLGRF23S_2946"/>
    <s v="C-02946"/>
    <d v="2023-09-01T00:00:00"/>
    <x v="1"/>
    <s v="F"/>
    <n v="810"/>
    <x v="9"/>
    <x v="0"/>
    <s v="NA"/>
    <s v="3DD.003D7E56CF"/>
    <s v="NA"/>
    <s v="F"/>
    <x v="0"/>
    <s v="NA"/>
    <s v="NA"/>
    <x v="0"/>
    <x v="0"/>
    <x v="0"/>
    <s v="FALL"/>
    <n v="1"/>
    <x v="0"/>
    <e v="#N/A"/>
    <n v="1"/>
    <x v="0"/>
    <n v="5.6818181818181825"/>
    <n v="5.7284090909090919"/>
    <n v="12.729797979797981"/>
    <s v="Abv"/>
  </r>
  <r>
    <s v="OtsLGRF23S"/>
    <s v="OtsLGRF23S_2947"/>
    <s v="C-02947"/>
    <d v="2023-09-01T00:00:00"/>
    <x v="1"/>
    <s v="F"/>
    <n v="730"/>
    <x v="16"/>
    <x v="1"/>
    <n v="1"/>
    <s v="NA"/>
    <s v="NA"/>
    <s v="F"/>
    <x v="0"/>
    <s v="OtsLYON19S_1_0595"/>
    <s v="OtsLYON19S_1_0699"/>
    <x v="1"/>
    <x v="1"/>
    <x v="1"/>
    <s v="FALL"/>
    <n v="1"/>
    <x v="6"/>
    <n v="0.95971980899999998"/>
    <n v="1"/>
    <x v="1"/>
    <n v="5.6818181818181825"/>
    <n v="5.7284090909090919"/>
    <n v="12.729797979797981"/>
    <s v="Abv"/>
  </r>
  <r>
    <s v="OtsLGRF23S"/>
    <s v="OtsLGRF23S_2948"/>
    <s v="C-02948"/>
    <d v="2023-09-01T00:00:00"/>
    <x v="1"/>
    <s v="M"/>
    <n v="720"/>
    <x v="17"/>
    <x v="0"/>
    <s v="NA"/>
    <s v="3DD.003D7E5698"/>
    <s v="NA"/>
    <s v="M"/>
    <x v="1"/>
    <s v="NA"/>
    <s v="NA"/>
    <x v="0"/>
    <x v="0"/>
    <x v="0"/>
    <s v="FALL"/>
    <n v="1"/>
    <x v="0"/>
    <e v="#N/A"/>
    <n v="1"/>
    <x v="5"/>
    <n v="5.6818181818181825"/>
    <n v="5.7284090909090919"/>
    <n v="12.729797979797981"/>
    <s v="Abv"/>
  </r>
  <r>
    <s v="OtsLGRF23S"/>
    <s v="OtsLGRF23S_2950"/>
    <s v="C-02950"/>
    <d v="2023-09-01T00:00:00"/>
    <x v="1"/>
    <s v="F"/>
    <n v="690"/>
    <x v="30"/>
    <x v="0"/>
    <s v="NA"/>
    <s v="NA"/>
    <s v="NA"/>
    <s v="F"/>
    <x v="0"/>
    <s v="OtsLYON19S_1_0503"/>
    <s v="OtsLYON19S_1_0306"/>
    <x v="1"/>
    <x v="1"/>
    <x v="1"/>
    <s v="FALL"/>
    <n v="0.999999999999998"/>
    <x v="3"/>
    <n v="0.95971980899999998"/>
    <n v="1"/>
    <x v="5"/>
    <n v="5.6818181818181825"/>
    <n v="5.7284090909090919"/>
    <n v="12.729797979797981"/>
    <s v="Abv"/>
  </r>
  <r>
    <s v="OtsLGRF23S"/>
    <s v="OtsLGRF23S_2953"/>
    <s v="C-02953"/>
    <d v="2023-09-01T00:00:00"/>
    <x v="1"/>
    <s v="M"/>
    <n v="820"/>
    <x v="19"/>
    <x v="0"/>
    <s v="NA"/>
    <s v="3DD.003D7E56C4"/>
    <s v="NA"/>
    <s v="M"/>
    <x v="1"/>
    <s v="OtsLYON19S_1_0573"/>
    <s v="OtsLYON19S_1_0611"/>
    <x v="1"/>
    <x v="1"/>
    <x v="1"/>
    <s v="FALL"/>
    <n v="1"/>
    <x v="7"/>
    <n v="0.95971980899999998"/>
    <n v="1"/>
    <x v="0"/>
    <n v="5.6818181818181825"/>
    <n v="5.7284090909090919"/>
    <n v="12.729797979797981"/>
    <s v="Blw"/>
  </r>
  <r>
    <s v="OtsLGRF23S"/>
    <s v="OtsLGRF23S_2954"/>
    <s v="C-02954"/>
    <d v="2023-09-01T00:00:00"/>
    <x v="1"/>
    <s v="M"/>
    <n v="910"/>
    <x v="23"/>
    <x v="0"/>
    <s v="NA"/>
    <s v="3DD.003D7E56A7"/>
    <s v="NA"/>
    <s v="M"/>
    <x v="1"/>
    <s v="OtsNPFH18S_1_4331"/>
    <s v="OtsNPFH18S_1_4043"/>
    <x v="6"/>
    <x v="2"/>
    <x v="2"/>
    <s v="FALL"/>
    <n v="1"/>
    <x v="2"/>
    <n v="0.96828396500000002"/>
    <n v="1"/>
    <x v="4"/>
    <n v="5.6818181818181825"/>
    <n v="5.7284090909090919"/>
    <n v="12.729797979797981"/>
    <s v="Abv"/>
  </r>
  <r>
    <s v="OtsLGRF23S"/>
    <s v="OtsLGRF23S_2955"/>
    <s v="C-02955"/>
    <d v="2023-09-01T00:00:00"/>
    <x v="1"/>
    <s v="F"/>
    <n v="790"/>
    <x v="0"/>
    <x v="0"/>
    <s v="NA"/>
    <s v="3DD.003D7E56B3"/>
    <s v="NA"/>
    <s v="F"/>
    <x v="0"/>
    <s v="NA"/>
    <s v="NA"/>
    <x v="0"/>
    <x v="0"/>
    <x v="0"/>
    <s v="FALL"/>
    <n v="0.999999999999999"/>
    <x v="0"/>
    <e v="#N/A"/>
    <n v="1"/>
    <x v="0"/>
    <n v="5.6818181818181825"/>
    <n v="5.7284090909090919"/>
    <n v="12.729797979797981"/>
    <s v="Abv"/>
  </r>
  <r>
    <s v="OtsLGRF23S"/>
    <s v="OtsLGRF23S_2956"/>
    <s v="C-02956"/>
    <d v="2023-09-01T00:00:00"/>
    <x v="1"/>
    <s v="M"/>
    <n v="570"/>
    <x v="32"/>
    <x v="0"/>
    <s v="NA"/>
    <s v="NA"/>
    <s v="NA"/>
    <s v="M"/>
    <x v="1"/>
    <s v="OtsLYON20S_1_0291"/>
    <s v="OtsLYON20S_1_1002"/>
    <x v="5"/>
    <x v="3"/>
    <x v="3"/>
    <s v="FALL"/>
    <n v="1.00000000000001"/>
    <x v="3"/>
    <n v="0.98961045999999997"/>
    <n v="1"/>
    <x v="8"/>
    <n v="5.6818181818181825"/>
    <n v="5.7284090909090919"/>
    <n v="12.729797979797981"/>
    <s v="Abv"/>
  </r>
  <r>
    <s v="OtsLGRF23S"/>
    <s v="OtsLGRF23S_2959"/>
    <s v="C-02959"/>
    <d v="2023-09-01T00:00:00"/>
    <x v="1"/>
    <s v="M"/>
    <n v="660"/>
    <x v="33"/>
    <x v="1"/>
    <n v="1"/>
    <s v="NA"/>
    <s v="This sample is a duplicate with OtsLGRF23S_10378."/>
    <s v="F"/>
    <x v="0"/>
    <s v="OtsLYON19S_1_1357"/>
    <s v="OtsLYON19S_1_1440"/>
    <x v="1"/>
    <x v="1"/>
    <x v="1"/>
    <s v="FALL"/>
    <n v="1"/>
    <x v="17"/>
    <n v="0.95971980899999998"/>
    <n v="1"/>
    <x v="3"/>
    <n v="5.6818181818181825"/>
    <n v="5.7284090909090919"/>
    <n v="12.729797979797981"/>
    <s v="Blw"/>
  </r>
  <r>
    <s v="OtsLGRF23S"/>
    <s v="OtsLGRF23S_2960"/>
    <s v="C-02960"/>
    <d v="2023-09-01T00:00:00"/>
    <x v="1"/>
    <s v="F"/>
    <n v="840"/>
    <x v="18"/>
    <x v="0"/>
    <s v="NA"/>
    <s v="3DD.003D7E56C5"/>
    <s v="NA"/>
    <s v="F"/>
    <x v="0"/>
    <s v="NA"/>
    <s v="NA"/>
    <x v="0"/>
    <x v="0"/>
    <x v="0"/>
    <s v="FALL"/>
    <n v="1"/>
    <x v="0"/>
    <e v="#N/A"/>
    <n v="1"/>
    <x v="2"/>
    <n v="5.6818181818181825"/>
    <n v="5.7284090909090919"/>
    <n v="12.729797979797981"/>
    <s v="Abv"/>
  </r>
  <r>
    <s v="OtsLGRF23S"/>
    <s v="OtsLGRF23S_2962"/>
    <s v="C-02962"/>
    <d v="2023-09-01T00:00:00"/>
    <x v="1"/>
    <s v="M"/>
    <n v="920"/>
    <x v="20"/>
    <x v="0"/>
    <s v="NA"/>
    <s v="3DD.003D7E56BA"/>
    <s v="NA"/>
    <s v="M"/>
    <x v="1"/>
    <s v="OtsLYON19S_1_1832"/>
    <s v="OtsLYON19S_1_1572"/>
    <x v="1"/>
    <x v="1"/>
    <x v="1"/>
    <s v="FALL"/>
    <n v="1"/>
    <x v="1"/>
    <n v="0.95971980899999998"/>
    <n v="1"/>
    <x v="4"/>
    <n v="5.6818181818181825"/>
    <n v="5.7284090909090919"/>
    <n v="12.729797979797981"/>
    <s v="Abv"/>
  </r>
  <r>
    <s v="OtsLGRF23S"/>
    <s v="OtsLGRF23S_2963"/>
    <s v="C-02963"/>
    <d v="2023-09-01T00:00:00"/>
    <x v="1"/>
    <s v="F"/>
    <n v="790"/>
    <x v="0"/>
    <x v="0"/>
    <s v="NA"/>
    <s v="3DD.003D7E568E"/>
    <s v="NA"/>
    <s v="F"/>
    <x v="0"/>
    <s v="NA"/>
    <s v="NA"/>
    <x v="0"/>
    <x v="0"/>
    <x v="0"/>
    <s v="FALL"/>
    <n v="1"/>
    <x v="0"/>
    <e v="#N/A"/>
    <n v="1"/>
    <x v="0"/>
    <n v="5.6818181818181825"/>
    <n v="5.7284090909090919"/>
    <n v="12.729797979797981"/>
    <s v="Abv"/>
  </r>
  <r>
    <s v="OtsLGRF23S"/>
    <s v="OtsLGRF23S_2964"/>
    <s v="C-02964"/>
    <d v="2023-09-01T00:00:00"/>
    <x v="1"/>
    <s v="M"/>
    <n v="760"/>
    <x v="6"/>
    <x v="0"/>
    <s v="NA"/>
    <s v="3DD.003D7E568F"/>
    <s v="NA"/>
    <s v="M"/>
    <x v="1"/>
    <s v="OtsLYON19S_1_1861"/>
    <s v="OtsLYON19S_1_1622"/>
    <x v="1"/>
    <x v="1"/>
    <x v="1"/>
    <s v="FALL"/>
    <n v="1"/>
    <x v="1"/>
    <n v="0.95971980899999998"/>
    <n v="1"/>
    <x v="1"/>
    <n v="5.6818181818181825"/>
    <n v="5.7284090909090919"/>
    <n v="12.729797979797981"/>
    <s v="Abv"/>
  </r>
  <r>
    <s v="OtsLGRF23S"/>
    <s v="OtsLGRF23S_2965"/>
    <s v="C-02965"/>
    <d v="2023-09-01T00:00:00"/>
    <x v="1"/>
    <s v="M"/>
    <n v="690"/>
    <x v="30"/>
    <x v="0"/>
    <s v="NA"/>
    <s v="NA"/>
    <s v="NA"/>
    <s v="M"/>
    <x v="1"/>
    <s v="NA"/>
    <s v="NA"/>
    <x v="0"/>
    <x v="0"/>
    <x v="0"/>
    <s v="FALL"/>
    <n v="1"/>
    <x v="0"/>
    <e v="#N/A"/>
    <n v="1"/>
    <x v="5"/>
    <n v="5.6818181818181825"/>
    <n v="5.7284090909090919"/>
    <n v="12.729797979797981"/>
    <s v="Abv"/>
  </r>
  <r>
    <s v="OtsLGRF23S"/>
    <s v="OtsLGRF23S_2968"/>
    <s v="C-02968"/>
    <d v="2023-09-01T00:00:00"/>
    <x v="1"/>
    <s v="M"/>
    <n v="700"/>
    <x v="13"/>
    <x v="0"/>
    <s v="NA"/>
    <s v="3DD.003D7E56C7"/>
    <s v="NA"/>
    <s v="M"/>
    <x v="1"/>
    <s v="OtsLYON19S_1_0571"/>
    <s v="OtsLYON19S_1_0605"/>
    <x v="1"/>
    <x v="1"/>
    <x v="1"/>
    <s v="FALL"/>
    <n v="1"/>
    <x v="7"/>
    <n v="0.95971980899999998"/>
    <n v="1"/>
    <x v="5"/>
    <n v="5.6818181818181825"/>
    <n v="5.7284090909090919"/>
    <n v="12.729797979797981"/>
    <s v="Blw"/>
  </r>
  <r>
    <s v="OtsLGRF23S"/>
    <s v="OtsLGRF23S_2970"/>
    <s v="C-02970"/>
    <d v="2023-09-01T00:00:00"/>
    <x v="1"/>
    <s v="F"/>
    <n v="740"/>
    <x v="12"/>
    <x v="0"/>
    <s v="NA"/>
    <s v="3DD.003D494A48"/>
    <s v="This sample is a duplicate with OtsLGRF23S_2971."/>
    <s v="F"/>
    <x v="0"/>
    <s v="OtsLYON19S_1_0544"/>
    <s v="OtsLYON19S_1_0425"/>
    <x v="1"/>
    <x v="1"/>
    <x v="1"/>
    <s v="FALL"/>
    <n v="1"/>
    <x v="7"/>
    <n v="0.95971980899999998"/>
    <n v="1"/>
    <x v="1"/>
    <n v="5.6818181818181825"/>
    <n v="5.7284090909090919"/>
    <n v="12.729797979797981"/>
    <s v="Blw"/>
  </r>
  <r>
    <s v="OtsLGRF23S"/>
    <s v="OtsLGRF23S_2971"/>
    <s v="C-02971"/>
    <d v="2023-09-01T00:00:00"/>
    <x v="1"/>
    <s v="M"/>
    <n v="690"/>
    <x v="30"/>
    <x v="0"/>
    <s v="NA"/>
    <s v="NA"/>
    <s v="This sample is a duplicate with OtsLGRF23S_2970."/>
    <s v="F"/>
    <x v="0"/>
    <s v="OtsLYON19S_1_0544"/>
    <s v="OtsLYON19S_1_0425"/>
    <x v="1"/>
    <x v="1"/>
    <x v="1"/>
    <s v="FALL"/>
    <n v="1"/>
    <x v="7"/>
    <n v="0.95971980899999998"/>
    <n v="1"/>
    <x v="5"/>
    <n v="5.6818181818181825"/>
    <n v="5.7284090909090919"/>
    <n v="12.729797979797981"/>
    <s v="Blw"/>
  </r>
  <r>
    <s v="OtsLGRF23S"/>
    <s v="OtsLGRF23S_2974"/>
    <s v="C-02974"/>
    <d v="2023-09-01T00:00:00"/>
    <x v="1"/>
    <s v="M"/>
    <n v="520"/>
    <x v="48"/>
    <x v="0"/>
    <s v="NA"/>
    <s v="NA"/>
    <s v="NA"/>
    <s v="M"/>
    <x v="1"/>
    <s v="OtsLYON20S_1_0662"/>
    <s v="OtsLYON20S_1_0720"/>
    <x v="5"/>
    <x v="3"/>
    <x v="3"/>
    <s v="FALL"/>
    <n v="0.999999999999998"/>
    <x v="1"/>
    <n v="0.98961045999999997"/>
    <n v="1"/>
    <x v="11"/>
    <n v="5.6818181818181825"/>
    <n v="5.7284090909090919"/>
    <n v="12.729797979797981"/>
    <s v="Abv"/>
  </r>
  <r>
    <s v="OtsLGRF23S"/>
    <s v="OtsLGRF23S_2975"/>
    <s v="C-02975"/>
    <d v="2023-09-01T00:00:00"/>
    <x v="1"/>
    <s v="M"/>
    <n v="720"/>
    <x v="17"/>
    <x v="0"/>
    <s v="NA"/>
    <s v="3DD.003D7E56AF"/>
    <s v="NA"/>
    <s v="M"/>
    <x v="1"/>
    <s v="OtsLYON19S_1_1862"/>
    <s v="OtsLYON19S_1_1630"/>
    <x v="1"/>
    <x v="1"/>
    <x v="1"/>
    <s v="FALL"/>
    <n v="0.999999999999998"/>
    <x v="1"/>
    <n v="0.95971980899999998"/>
    <n v="1"/>
    <x v="5"/>
    <n v="5.6818181818181825"/>
    <n v="5.7284090909090919"/>
    <n v="12.729797979797981"/>
    <s v="Abv"/>
  </r>
  <r>
    <s v="OtsLGRF23S"/>
    <s v="OtsLGRF23S_2977"/>
    <s v="C-02977"/>
    <d v="2023-09-01T00:00:00"/>
    <x v="1"/>
    <s v="M"/>
    <n v="690"/>
    <x v="30"/>
    <x v="0"/>
    <s v="NA"/>
    <s v="NA"/>
    <s v="NA"/>
    <s v="M"/>
    <x v="1"/>
    <s v="OtsLYON19S_1_1743"/>
    <s v="OtsLYON19S_1_1978"/>
    <x v="1"/>
    <x v="1"/>
    <x v="1"/>
    <s v="FALL"/>
    <n v="0.999999999999998"/>
    <x v="1"/>
    <n v="0.95971980899999998"/>
    <n v="1"/>
    <x v="5"/>
    <n v="5.6818181818181825"/>
    <n v="5.7284090909090919"/>
    <n v="12.729797979797981"/>
    <s v="Abv"/>
  </r>
  <r>
    <s v="OtsLGRF23S"/>
    <s v="OtsLGRF23S_2980"/>
    <s v="C-02980"/>
    <d v="2023-09-01T00:00:00"/>
    <x v="1"/>
    <s v="F"/>
    <n v="750"/>
    <x v="1"/>
    <x v="1"/>
    <n v="1"/>
    <s v="3DD.003D732A98"/>
    <s v="NA"/>
    <s v="F"/>
    <x v="0"/>
    <s v="OtsLYON19S_1_1335"/>
    <s v="OtsLYON19S_1_1420"/>
    <x v="1"/>
    <x v="1"/>
    <x v="1"/>
    <s v="FALL"/>
    <n v="1"/>
    <x v="17"/>
    <n v="0.95971980899999998"/>
    <n v="1"/>
    <x v="1"/>
    <n v="5.6818181818181825"/>
    <n v="5.7284090909090919"/>
    <n v="12.729797979797981"/>
    <s v="Blw"/>
  </r>
  <r>
    <s v="OtsLGRF23S"/>
    <s v="OtsLGRF23S_2982"/>
    <s v="C-02982"/>
    <d v="2023-09-01T00:00:00"/>
    <x v="1"/>
    <s v="M"/>
    <n v="840"/>
    <x v="18"/>
    <x v="1"/>
    <n v="1"/>
    <s v="3DD.003D7E56A1"/>
    <s v="NA"/>
    <s v="M"/>
    <x v="1"/>
    <s v="OtsNPFH19S_1_3357"/>
    <s v="OtsNPFH19S_1_3075"/>
    <x v="2"/>
    <x v="1"/>
    <x v="1"/>
    <s v="FALL"/>
    <n v="0.999999999999998"/>
    <x v="13"/>
    <n v="0.99705232300000002"/>
    <n v="1"/>
    <x v="2"/>
    <n v="5.6818181818181825"/>
    <n v="5.7284090909090919"/>
    <n v="12.729797979797981"/>
    <s v="Abv"/>
  </r>
  <r>
    <s v="OtsLGRF23S"/>
    <s v="OtsLGRF23S_2983"/>
    <s v="C-02983"/>
    <d v="2023-09-01T00:00:00"/>
    <x v="1"/>
    <s v="F"/>
    <n v="700"/>
    <x v="13"/>
    <x v="1"/>
    <n v="1"/>
    <s v="NA"/>
    <s v="NA"/>
    <s v="F"/>
    <x v="0"/>
    <s v="OtsLYON19S_1_1113"/>
    <s v="OtsLYON19S_1_0942"/>
    <x v="1"/>
    <x v="1"/>
    <x v="1"/>
    <s v="FALL"/>
    <n v="0.999999999999999"/>
    <x v="16"/>
    <n v="0.95971980899999998"/>
    <n v="1"/>
    <x v="5"/>
    <n v="5.6818181818181825"/>
    <n v="5.7284090909090919"/>
    <n v="12.729797979797981"/>
    <s v="Abv"/>
  </r>
  <r>
    <s v="OtsLGRF23S"/>
    <s v="OtsLGRF23S_2986"/>
    <s v="C-02986"/>
    <d v="2023-09-01T00:00:00"/>
    <x v="1"/>
    <s v="F"/>
    <n v="700"/>
    <x v="13"/>
    <x v="0"/>
    <s v="NA"/>
    <s v="3DD.003D7E56C3"/>
    <s v="NA"/>
    <s v="F"/>
    <x v="0"/>
    <s v="OtsLYON19S_1_0579"/>
    <s v="OtsLYON19S_1_0638"/>
    <x v="1"/>
    <x v="1"/>
    <x v="1"/>
    <s v="FALL"/>
    <n v="1"/>
    <x v="6"/>
    <n v="0.95971980899999998"/>
    <n v="1"/>
    <x v="5"/>
    <n v="5.6818181818181825"/>
    <n v="5.7284090909090919"/>
    <n v="12.729797979797981"/>
    <s v="Abv"/>
  </r>
  <r>
    <s v="OtsLGRF23S"/>
    <s v="OtsLGRF23S_2987"/>
    <s v="C-02987"/>
    <d v="2023-09-01T00:00:00"/>
    <x v="1"/>
    <s v="F"/>
    <n v="710"/>
    <x v="10"/>
    <x v="0"/>
    <s v="NA"/>
    <s v="3DD.003D7E56B5"/>
    <s v="NA"/>
    <s v="F"/>
    <x v="0"/>
    <s v="OtsNPFH19S_1_4364"/>
    <s v="OtsNPFH19S_1_4038"/>
    <x v="2"/>
    <x v="1"/>
    <x v="1"/>
    <s v="FALL"/>
    <n v="1"/>
    <x v="2"/>
    <n v="0.99705232300000002"/>
    <n v="1"/>
    <x v="5"/>
    <n v="5.6818181818181825"/>
    <n v="5.7284090909090919"/>
    <n v="12.729797979797981"/>
    <s v="Abv"/>
  </r>
  <r>
    <s v="OtsLGRF23S"/>
    <s v="OtsLGRF23S_2988"/>
    <s v="C-02988"/>
    <d v="2023-09-01T00:00:00"/>
    <x v="1"/>
    <s v="F"/>
    <n v="840"/>
    <x v="18"/>
    <x v="0"/>
    <s v="NA"/>
    <s v="3DD.003D7E56A2"/>
    <s v="NA"/>
    <s v="F"/>
    <x v="0"/>
    <s v="OtsLYON19S_1_1808"/>
    <s v="OtsLYON19S_1_1522"/>
    <x v="1"/>
    <x v="1"/>
    <x v="1"/>
    <s v="FALL"/>
    <n v="1"/>
    <x v="1"/>
    <n v="0.95971980899999998"/>
    <n v="1"/>
    <x v="2"/>
    <n v="5.6818181818181825"/>
    <n v="5.7284090909090919"/>
    <n v="12.729797979797981"/>
    <s v="Abv"/>
  </r>
  <r>
    <s v="OtsLGRF23S"/>
    <s v="OtsLGRF23S_2989"/>
    <s v="C-02989"/>
    <d v="2023-09-01T00:00:00"/>
    <x v="1"/>
    <s v="F"/>
    <n v="790"/>
    <x v="0"/>
    <x v="0"/>
    <s v="NA"/>
    <s v="3DD.003D7E568B"/>
    <s v="NA"/>
    <s v="F"/>
    <x v="0"/>
    <s v="OtsLYON19S_1_1394"/>
    <s v="OtsLYON19S_1_1499"/>
    <x v="1"/>
    <x v="1"/>
    <x v="1"/>
    <s v="FALL"/>
    <n v="1"/>
    <x v="1"/>
    <n v="0.95971980899999998"/>
    <n v="1"/>
    <x v="0"/>
    <n v="5.6818181818181825"/>
    <n v="5.7284090909090919"/>
    <n v="12.729797979797981"/>
    <s v="Abv"/>
  </r>
  <r>
    <s v="OtsLGRF23S"/>
    <s v="OtsLGRF23S_2990"/>
    <s v="C-02990"/>
    <d v="2023-09-01T00:00:00"/>
    <x v="1"/>
    <s v="M"/>
    <n v="860"/>
    <x v="27"/>
    <x v="1"/>
    <n v="1"/>
    <s v="3DD.003D7E56D0"/>
    <s v="NA"/>
    <s v="M"/>
    <x v="1"/>
    <s v="OtsLYON19S_1_1393"/>
    <s v="OtsLYON19S_1_1497"/>
    <x v="1"/>
    <x v="1"/>
    <x v="1"/>
    <s v="FALL"/>
    <n v="1"/>
    <x v="1"/>
    <n v="0.95971980899999998"/>
    <n v="1"/>
    <x v="2"/>
    <n v="5.6818181818181825"/>
    <n v="5.7284090909090919"/>
    <n v="12.729797979797981"/>
    <s v="Abv"/>
  </r>
  <r>
    <s v="OtsLGRF23S"/>
    <s v="OtsLGRF23S_2991"/>
    <s v="C-02991"/>
    <d v="2023-09-01T00:00:00"/>
    <x v="1"/>
    <s v="F"/>
    <n v="700"/>
    <x v="13"/>
    <x v="0"/>
    <s v="NA"/>
    <s v="3DD.003D7E56B8"/>
    <s v="NA"/>
    <s v="M"/>
    <x v="1"/>
    <s v="NA"/>
    <s v="NA"/>
    <x v="0"/>
    <x v="0"/>
    <x v="0"/>
    <s v="FALL"/>
    <n v="0.999999999999999"/>
    <x v="0"/>
    <e v="#N/A"/>
    <n v="1"/>
    <x v="5"/>
    <n v="5.6818181818181825"/>
    <n v="5.7284090909090919"/>
    <n v="12.729797979797981"/>
    <s v="Abv"/>
  </r>
  <r>
    <s v="OtsLGRF23S"/>
    <s v="OtsLGRF23S_2992"/>
    <s v="C-02992"/>
    <d v="2023-09-01T00:00:00"/>
    <x v="1"/>
    <s v="F"/>
    <n v="780"/>
    <x v="8"/>
    <x v="0"/>
    <s v="NA"/>
    <s v="3DD.003D7E5676"/>
    <s v="NA"/>
    <s v="F"/>
    <x v="0"/>
    <s v="NA"/>
    <s v="NA"/>
    <x v="0"/>
    <x v="0"/>
    <x v="0"/>
    <s v="FALL"/>
    <n v="0.999999999999998"/>
    <x v="0"/>
    <e v="#N/A"/>
    <n v="1"/>
    <x v="0"/>
    <n v="5.6818181818181825"/>
    <n v="5.7284090909090919"/>
    <n v="12.729797979797981"/>
    <s v="Abv"/>
  </r>
  <r>
    <s v="OtsLGRF23S"/>
    <s v="OtsLGRF23S_2993"/>
    <s v="C-02993"/>
    <d v="2023-09-01T00:00:00"/>
    <x v="1"/>
    <s v="M"/>
    <n v="760"/>
    <x v="6"/>
    <x v="0"/>
    <s v="NA"/>
    <s v="3DD.003D7E5692"/>
    <s v="NA"/>
    <s v="M"/>
    <x v="1"/>
    <s v="OtsLYON19S_1_0560"/>
    <s v="OtsLYON19S_1_0463"/>
    <x v="1"/>
    <x v="1"/>
    <x v="1"/>
    <s v="FALL"/>
    <n v="1"/>
    <x v="7"/>
    <n v="0.95971980899999998"/>
    <n v="1"/>
    <x v="1"/>
    <n v="5.6818181818181825"/>
    <n v="5.7284090909090919"/>
    <n v="12.729797979797981"/>
    <s v="Blw"/>
  </r>
  <r>
    <s v="OtsLGRF23S"/>
    <s v="OtsLGRF23S_2994"/>
    <s v="C-02994"/>
    <d v="2023-09-01T00:00:00"/>
    <x v="1"/>
    <s v="F"/>
    <n v="750"/>
    <x v="1"/>
    <x v="1"/>
    <n v="1"/>
    <s v="3DD.003D7E56B4"/>
    <s v="NA"/>
    <s v="F"/>
    <x v="0"/>
    <s v="OtsLYON19S_1_0704"/>
    <s v="OtsLYON19S_1_0694"/>
    <x v="1"/>
    <x v="1"/>
    <x v="1"/>
    <s v="FALL"/>
    <n v="1"/>
    <x v="6"/>
    <n v="0.95971980899999998"/>
    <n v="1"/>
    <x v="1"/>
    <n v="5.6818181818181825"/>
    <n v="5.7284090909090919"/>
    <n v="12.729797979797981"/>
    <s v="Abv"/>
  </r>
  <r>
    <s v="OtsLGRF23S"/>
    <s v="OtsLGRF23S_2995"/>
    <s v="C-02995"/>
    <d v="2023-09-01T00:00:00"/>
    <x v="1"/>
    <s v="F"/>
    <n v="780"/>
    <x v="8"/>
    <x v="1"/>
    <n v="1"/>
    <s v="NA"/>
    <s v="NA"/>
    <s v="M"/>
    <x v="1"/>
    <s v="OtsLYON19S_1_0109"/>
    <s v="OtsLYON19S_1_0015"/>
    <x v="1"/>
    <x v="1"/>
    <x v="1"/>
    <s v="FALL"/>
    <n v="1"/>
    <x v="4"/>
    <n v="0.95971980899999998"/>
    <n v="1"/>
    <x v="0"/>
    <n v="5.6818181818181825"/>
    <n v="5.7284090909090919"/>
    <n v="12.729797979797981"/>
    <s v="Abv"/>
  </r>
  <r>
    <s v="OtsLGRF23S"/>
    <s v="OtsLGRF23S_2997"/>
    <s v="C-02997"/>
    <d v="2023-09-01T00:00:00"/>
    <x v="1"/>
    <s v="F"/>
    <n v="840"/>
    <x v="18"/>
    <x v="0"/>
    <s v="NA"/>
    <s v="3DD.003D7E56B1"/>
    <s v="NA"/>
    <s v="F"/>
    <x v="0"/>
    <s v="OtsNPFH19S_1_3348"/>
    <s v="OtsNPFH19S_1_3096"/>
    <x v="2"/>
    <x v="1"/>
    <x v="1"/>
    <s v="FALL"/>
    <n v="1"/>
    <x v="13"/>
    <n v="0.99705232300000002"/>
    <n v="1"/>
    <x v="2"/>
    <n v="5.6818181818181825"/>
    <n v="5.7284090909090919"/>
    <n v="12.729797979797981"/>
    <s v="Abv"/>
  </r>
  <r>
    <s v="OtsLGRF23S"/>
    <s v="OtsLGRF23S_2998"/>
    <s v="C-02998"/>
    <d v="2023-09-01T00:00:00"/>
    <x v="1"/>
    <s v="M"/>
    <n v="760"/>
    <x v="6"/>
    <x v="0"/>
    <s v="NA"/>
    <s v="3DD.003D7E569D"/>
    <s v="NA"/>
    <s v="M"/>
    <x v="1"/>
    <s v="OtsLYON20S_1_0428"/>
    <s v="OtsLYON20S_1_1131"/>
    <x v="5"/>
    <x v="3"/>
    <x v="3"/>
    <s v="FALL"/>
    <n v="0.99999999999999301"/>
    <x v="6"/>
    <n v="0.98961045999999997"/>
    <n v="1"/>
    <x v="1"/>
    <n v="5.6818181818181825"/>
    <n v="5.7284090909090919"/>
    <n v="12.729797979797981"/>
    <s v="Abv"/>
  </r>
  <r>
    <s v="OtsLGRF23S"/>
    <s v="OtsLGRF23S_3001"/>
    <s v="C-03001"/>
    <d v="2023-09-01T00:00:00"/>
    <x v="1"/>
    <s v="M"/>
    <n v="610"/>
    <x v="29"/>
    <x v="0"/>
    <s v="NA"/>
    <s v="NA"/>
    <s v="NA"/>
    <s v="M"/>
    <x v="1"/>
    <s v="NA"/>
    <s v="NA"/>
    <x v="0"/>
    <x v="0"/>
    <x v="0"/>
    <s v="FALL"/>
    <n v="1"/>
    <x v="0"/>
    <e v="#N/A"/>
    <n v="1"/>
    <x v="9"/>
    <n v="5.6818181818181825"/>
    <n v="5.7284090909090919"/>
    <n v="12.729797979797981"/>
    <s v="Abv"/>
  </r>
  <r>
    <s v="OtsLGRF23S"/>
    <s v="OtsLGRF23S_3004"/>
    <s v="C-03004"/>
    <d v="2023-09-01T00:00:00"/>
    <x v="1"/>
    <s v="F"/>
    <n v="720"/>
    <x v="17"/>
    <x v="1"/>
    <n v="1"/>
    <s v="NA"/>
    <s v="NA"/>
    <s v="F"/>
    <x v="0"/>
    <s v="OtsLYON19S_1_0540"/>
    <s v="OtsLYON19S_1_0400"/>
    <x v="1"/>
    <x v="1"/>
    <x v="1"/>
    <s v="FALL"/>
    <n v="1"/>
    <x v="7"/>
    <n v="0.95971980899999998"/>
    <n v="1"/>
    <x v="5"/>
    <n v="5.6818181818181825"/>
    <n v="5.7284090909090919"/>
    <n v="12.729797979797981"/>
    <s v="Blw"/>
  </r>
  <r>
    <s v="OtsLGRF23S"/>
    <s v="OtsLGRF23S_3006"/>
    <s v="C-03006"/>
    <d v="2023-09-01T00:00:00"/>
    <x v="1"/>
    <s v="F"/>
    <n v="770"/>
    <x v="2"/>
    <x v="0"/>
    <s v="NA"/>
    <s v="3DD.003D7E5679"/>
    <s v="NA"/>
    <s v="F"/>
    <x v="0"/>
    <s v="OtsLYON19S_1_0570"/>
    <s v="OtsLYON19S_1_0484"/>
    <x v="1"/>
    <x v="1"/>
    <x v="1"/>
    <s v="FALL"/>
    <n v="0.999999999999999"/>
    <x v="7"/>
    <n v="0.95971980899999998"/>
    <n v="1"/>
    <x v="1"/>
    <n v="5.6818181818181825"/>
    <n v="5.7284090909090919"/>
    <n v="12.729797979797981"/>
    <s v="Blw"/>
  </r>
  <r>
    <s v="OtsLGRF23S"/>
    <s v="OtsLGRF23S_3007"/>
    <s v="C-03007"/>
    <d v="2023-09-01T00:00:00"/>
    <x v="1"/>
    <s v="F"/>
    <n v="760"/>
    <x v="6"/>
    <x v="0"/>
    <s v="NA"/>
    <s v="3DD.003D7E56BD"/>
    <s v="NA"/>
    <s v="F"/>
    <x v="0"/>
    <s v="OtsLYON19S_1_1810"/>
    <s v="OtsLYON19S_1_1519"/>
    <x v="1"/>
    <x v="1"/>
    <x v="1"/>
    <s v="FALL"/>
    <n v="0.999999999999996"/>
    <x v="1"/>
    <n v="0.95971980899999998"/>
    <n v="1"/>
    <x v="1"/>
    <n v="5.6818181818181825"/>
    <n v="5.7284090909090919"/>
    <n v="12.729797979797981"/>
    <s v="Abv"/>
  </r>
  <r>
    <s v="OtsLGRF23S"/>
    <s v="OtsLGRF23S_3008"/>
    <s v="C-03008"/>
    <d v="2023-09-01T00:00:00"/>
    <x v="1"/>
    <s v="F"/>
    <n v="750"/>
    <x v="1"/>
    <x v="0"/>
    <s v="NA"/>
    <s v="3DD.003D7E5691"/>
    <s v="NA"/>
    <s v="F"/>
    <x v="0"/>
    <s v="OtsLYON19S_1_0596"/>
    <s v="OtsLYON19S_1_0658"/>
    <x v="1"/>
    <x v="1"/>
    <x v="1"/>
    <s v="FALL"/>
    <n v="1"/>
    <x v="6"/>
    <n v="0.95971980899999998"/>
    <n v="1"/>
    <x v="1"/>
    <n v="5.6818181818181825"/>
    <n v="5.7284090909090919"/>
    <n v="12.729797979797981"/>
    <s v="Abv"/>
  </r>
  <r>
    <s v="OtsLGRF23S"/>
    <s v="OtsLGRF23S_3010"/>
    <s v="C-03010"/>
    <d v="2023-09-01T00:00:00"/>
    <x v="1"/>
    <s v="M"/>
    <n v="680"/>
    <x v="35"/>
    <x v="0"/>
    <s v="NA"/>
    <s v="NA"/>
    <s v="NA"/>
    <s v="M"/>
    <x v="1"/>
    <s v="NA"/>
    <s v="NA"/>
    <x v="0"/>
    <x v="0"/>
    <x v="0"/>
    <s v="FALL"/>
    <n v="0.999999999999997"/>
    <x v="0"/>
    <e v="#N/A"/>
    <n v="1"/>
    <x v="5"/>
    <n v="5.6818181818181825"/>
    <n v="5.7284090909090919"/>
    <n v="12.729797979797981"/>
    <s v="Abv"/>
  </r>
  <r>
    <s v="OtsLGRF23S"/>
    <s v="OtsLGRF23S_3013"/>
    <s v="C-03013"/>
    <d v="2023-09-01T00:00:00"/>
    <x v="1"/>
    <s v="F"/>
    <n v="720"/>
    <x v="17"/>
    <x v="0"/>
    <s v="NA"/>
    <s v="3DD.003D7E569C"/>
    <s v="NA"/>
    <s v="F"/>
    <x v="0"/>
    <s v="OtsLYON19S_1_0565"/>
    <s v="OtsLYON19S_1_0467"/>
    <x v="1"/>
    <x v="1"/>
    <x v="1"/>
    <s v="FALL"/>
    <n v="1"/>
    <x v="7"/>
    <n v="0.95971980899999998"/>
    <n v="1"/>
    <x v="5"/>
    <n v="5.6818181818181825"/>
    <n v="5.7284090909090919"/>
    <n v="12.729797979797981"/>
    <s v="Blw"/>
  </r>
  <r>
    <s v="OtsLGRF23S"/>
    <s v="OtsLGRF23S_3014"/>
    <s v="C-03014"/>
    <d v="2023-09-01T00:00:00"/>
    <x v="1"/>
    <s v="F"/>
    <n v="780"/>
    <x v="8"/>
    <x v="0"/>
    <s v="NA"/>
    <s v="3DD.003D7E56CB"/>
    <s v="NA"/>
    <s v="F"/>
    <x v="0"/>
    <s v="OtsNPFH19S_1_4336"/>
    <s v="OtsNPFH19S_1_4002"/>
    <x v="2"/>
    <x v="1"/>
    <x v="1"/>
    <s v="FALL"/>
    <n v="1"/>
    <x v="13"/>
    <n v="0.99705232300000002"/>
    <n v="1"/>
    <x v="0"/>
    <n v="5.6818181818181825"/>
    <n v="5.7284090909090919"/>
    <n v="12.729797979797981"/>
    <s v="Abv"/>
  </r>
  <r>
    <s v="OtsLGRF23S"/>
    <s v="OtsLGRF23S_3016"/>
    <s v="C-03016"/>
    <d v="2023-09-01T00:00:00"/>
    <x v="1"/>
    <s v="M"/>
    <n v="760"/>
    <x v="6"/>
    <x v="0"/>
    <s v="NA"/>
    <s v="3DD.003D7E5680"/>
    <s v="NA"/>
    <s v="M"/>
    <x v="1"/>
    <s v="NA"/>
    <s v="NA"/>
    <x v="0"/>
    <x v="0"/>
    <x v="0"/>
    <s v="FALL"/>
    <n v="1"/>
    <x v="0"/>
    <e v="#N/A"/>
    <n v="1"/>
    <x v="1"/>
    <n v="5.6818181818181825"/>
    <n v="5.7284090909090919"/>
    <n v="12.729797979797981"/>
    <s v="Abv"/>
  </r>
  <r>
    <s v="OtsLGRF23S"/>
    <s v="OtsLGRF23S_3019"/>
    <s v="C-03019"/>
    <d v="2023-09-01T00:00:00"/>
    <x v="1"/>
    <s v="F"/>
    <n v="800"/>
    <x v="4"/>
    <x v="0"/>
    <s v="NA"/>
    <s v="3DD.003D7E567C"/>
    <s v="NA"/>
    <s v="F"/>
    <x v="0"/>
    <s v="OtsLYON19S_1_0549"/>
    <s v="OtsLYON19S_1_0414"/>
    <x v="1"/>
    <x v="1"/>
    <x v="1"/>
    <s v="FALL"/>
    <n v="0.999999999999998"/>
    <x v="7"/>
    <n v="0.95971980899999998"/>
    <n v="1"/>
    <x v="0"/>
    <n v="5.6818181818181825"/>
    <n v="5.7284090909090919"/>
    <n v="12.729797979797981"/>
    <s v="Blw"/>
  </r>
  <r>
    <s v="OtsLGRF23S"/>
    <s v="OtsLGRF23S_3022"/>
    <s v="C-03022"/>
    <d v="2023-09-01T00:00:00"/>
    <x v="1"/>
    <s v="F"/>
    <n v="690"/>
    <x v="30"/>
    <x v="0"/>
    <s v="NA"/>
    <s v="NA"/>
    <s v="NA"/>
    <s v="F"/>
    <x v="0"/>
    <s v="OtsLYON19S_1_0129"/>
    <s v="OtsLYON19S_1_0079"/>
    <x v="1"/>
    <x v="1"/>
    <x v="1"/>
    <s v="FALL"/>
    <n v="1"/>
    <x v="4"/>
    <n v="0.95971980899999998"/>
    <n v="1"/>
    <x v="5"/>
    <n v="5.6818181818181825"/>
    <n v="5.7284090909090919"/>
    <n v="12.729797979797981"/>
    <s v="Abv"/>
  </r>
  <r>
    <s v="OtsLGRF23S"/>
    <s v="OtsLGRF23S_3025"/>
    <s v="C-03025"/>
    <d v="2023-09-01T00:00:00"/>
    <x v="1"/>
    <s v="F"/>
    <n v="660"/>
    <x v="33"/>
    <x v="0"/>
    <s v="NA"/>
    <s v="NA"/>
    <s v="NA"/>
    <s v="F"/>
    <x v="0"/>
    <s v="OtsLYON20S_1_0284"/>
    <s v="OtsLYON20S_1_1045"/>
    <x v="5"/>
    <x v="3"/>
    <x v="3"/>
    <s v="FALL"/>
    <n v="1.00000000000001"/>
    <x v="6"/>
    <n v="0.98961045999999997"/>
    <n v="1"/>
    <x v="3"/>
    <n v="5.6818181818181825"/>
    <n v="5.7284090909090919"/>
    <n v="12.729797979797981"/>
    <s v="Abv"/>
  </r>
  <r>
    <s v="OtsLGRF23S"/>
    <s v="OtsLGRF23S_3026"/>
    <s v="C-03026"/>
    <d v="2023-09-01T00:00:00"/>
    <x v="1"/>
    <s v="M"/>
    <n v="870"/>
    <x v="3"/>
    <x v="1"/>
    <n v="1"/>
    <s v="3DD.003D7E56BF"/>
    <s v="NA"/>
    <s v="M"/>
    <x v="1"/>
    <s v="OtsLYON19S_1_0508"/>
    <s v="OtsLYON19S_1_0322"/>
    <x v="1"/>
    <x v="1"/>
    <x v="1"/>
    <s v="FALL"/>
    <n v="0.999999999999998"/>
    <x v="3"/>
    <n v="0.95971980899999998"/>
    <n v="1"/>
    <x v="2"/>
    <n v="5.6818181818181825"/>
    <n v="5.7284090909090919"/>
    <n v="12.729797979797981"/>
    <s v="Abv"/>
  </r>
  <r>
    <s v="OtsLGRF23S"/>
    <s v="OtsLGRF23S_3027"/>
    <s v="C-03027"/>
    <d v="2023-09-01T00:00:00"/>
    <x v="1"/>
    <s v="F"/>
    <n v="840"/>
    <x v="18"/>
    <x v="1"/>
    <n v="1"/>
    <s v="3DD.003D7E56AE"/>
    <s v="NA"/>
    <s v="F"/>
    <x v="0"/>
    <s v="NA"/>
    <s v="NA"/>
    <x v="0"/>
    <x v="0"/>
    <x v="0"/>
    <s v="FALL"/>
    <n v="1"/>
    <x v="8"/>
    <e v="#N/A"/>
    <n v="1"/>
    <x v="2"/>
    <n v="5.6818181818181825"/>
    <n v="5.7284090909090919"/>
    <n v="12.729797979797981"/>
    <s v="Abv"/>
  </r>
  <r>
    <s v="OtsLGRF23S"/>
    <s v="OtsLGRF23S_3028"/>
    <s v="C-03028"/>
    <d v="2023-09-01T00:00:00"/>
    <x v="1"/>
    <s v="F"/>
    <n v="700"/>
    <x v="13"/>
    <x v="1"/>
    <n v="1"/>
    <s v="NA"/>
    <s v="NA"/>
    <s v="F"/>
    <x v="0"/>
    <s v="OtsLYON19S_1_1840"/>
    <s v="OtsLYON19S_1_1588"/>
    <x v="1"/>
    <x v="1"/>
    <x v="1"/>
    <s v="FALL"/>
    <n v="1"/>
    <x v="1"/>
    <n v="0.95971980899999998"/>
    <n v="1"/>
    <x v="5"/>
    <n v="5.6818181818181825"/>
    <n v="5.7284090909090919"/>
    <n v="12.729797979797981"/>
    <s v="Abv"/>
  </r>
  <r>
    <s v="OtsLGRF23S"/>
    <s v="OtsLGRF23S_3029"/>
    <s v="C-03029"/>
    <d v="2023-09-01T00:00:00"/>
    <x v="1"/>
    <s v="M"/>
    <n v="930"/>
    <x v="26"/>
    <x v="0"/>
    <s v="NA"/>
    <s v="3DD.003D7E56B9"/>
    <s v="NA"/>
    <s v="M"/>
    <x v="1"/>
    <s v="OtsNPFH18S_1_4318"/>
    <s v="OtsNPFH18S_1_4033"/>
    <x v="6"/>
    <x v="2"/>
    <x v="2"/>
    <s v="FALL"/>
    <n v="1"/>
    <x v="2"/>
    <n v="0.96828396500000002"/>
    <n v="1"/>
    <x v="6"/>
    <n v="5.6818181818181825"/>
    <n v="5.7284090909090919"/>
    <n v="12.729797979797981"/>
    <s v="Abv"/>
  </r>
  <r>
    <s v="OtsLGRF23S"/>
    <s v="OtsLGRF23S_3030"/>
    <s v="C-03030"/>
    <d v="2023-09-01T00:00:00"/>
    <x v="1"/>
    <s v="M"/>
    <n v="860"/>
    <x v="27"/>
    <x v="0"/>
    <s v="NA"/>
    <s v="3DD.003D7E568C"/>
    <s v="NA"/>
    <s v="M"/>
    <x v="1"/>
    <s v="OtsLYON19S_1_0704"/>
    <s v="OtsLYON19S_1_0694"/>
    <x v="1"/>
    <x v="1"/>
    <x v="1"/>
    <s v="FALL"/>
    <n v="1"/>
    <x v="6"/>
    <n v="0.95971980899999998"/>
    <n v="1"/>
    <x v="2"/>
    <n v="5.6818181818181825"/>
    <n v="5.7284090909090919"/>
    <n v="12.729797979797981"/>
    <s v="Abv"/>
  </r>
  <r>
    <s v="OtsLGRF23S"/>
    <s v="OtsLGRF23S_3031"/>
    <s v="C-03031"/>
    <d v="2023-09-01T00:00:00"/>
    <x v="1"/>
    <s v="F"/>
    <n v="750"/>
    <x v="1"/>
    <x v="0"/>
    <s v="NA"/>
    <s v="3DD.003D7E566D"/>
    <s v="NA"/>
    <s v="F"/>
    <x v="0"/>
    <s v="OtsLYON19S_1_1812"/>
    <s v="OtsLYON19S_1_1530"/>
    <x v="1"/>
    <x v="1"/>
    <x v="1"/>
    <s v="FALL"/>
    <n v="1"/>
    <x v="1"/>
    <n v="0.95971980899999998"/>
    <n v="1"/>
    <x v="1"/>
    <n v="5.6818181818181825"/>
    <n v="5.7284090909090919"/>
    <n v="12.729797979797981"/>
    <s v="Abv"/>
  </r>
  <r>
    <s v="OtsLGRF23S"/>
    <s v="OtsLGRF23S_3034"/>
    <s v="C-03034"/>
    <d v="2023-09-01T00:00:00"/>
    <x v="1"/>
    <s v="M"/>
    <n v="700"/>
    <x v="13"/>
    <x v="1"/>
    <n v="1"/>
    <s v="NA"/>
    <s v="NA"/>
    <s v="M"/>
    <x v="1"/>
    <s v="OtsNPFH19S_1_3329"/>
    <s v="OtsNPFH19S_1_3054"/>
    <x v="2"/>
    <x v="1"/>
    <x v="1"/>
    <s v="FALL"/>
    <n v="0.999999999999999"/>
    <x v="9"/>
    <n v="0.99705232300000002"/>
    <n v="1"/>
    <x v="5"/>
    <n v="5.6818181818181825"/>
    <n v="5.7284090909090919"/>
    <n v="12.729797979797981"/>
    <s v="Abv"/>
  </r>
  <r>
    <s v="OtsLGRF23S"/>
    <s v="OtsLGRF23S_3036"/>
    <s v="C-03036"/>
    <d v="2023-09-01T00:00:00"/>
    <x v="1"/>
    <s v="F"/>
    <n v="710"/>
    <x v="10"/>
    <x v="0"/>
    <s v="NA"/>
    <s v="3DD.003D7E56B6"/>
    <s v="NA"/>
    <s v="F"/>
    <x v="0"/>
    <s v="OtsNPFH19S_1_4363"/>
    <s v="OtsNPFH19S_1_4012"/>
    <x v="2"/>
    <x v="1"/>
    <x v="1"/>
    <s v="FALL"/>
    <n v="0.999999999999998"/>
    <x v="13"/>
    <n v="0.99705232300000002"/>
    <n v="1"/>
    <x v="5"/>
    <n v="5.6818181818181825"/>
    <n v="5.7284090909090919"/>
    <n v="12.729797979797981"/>
    <s v="Abv"/>
  </r>
  <r>
    <s v="OtsLGRF23S"/>
    <s v="OtsLGRF23S_3037"/>
    <s v="C-03037"/>
    <d v="2023-09-01T00:00:00"/>
    <x v="1"/>
    <s v="M"/>
    <n v="600"/>
    <x v="43"/>
    <x v="0"/>
    <s v="NA"/>
    <s v="NA"/>
    <s v="NA"/>
    <s v="M"/>
    <x v="1"/>
    <s v="OtsPBT19-PRHFa-5738"/>
    <s v="OtsPBT19-PRHFa-6266"/>
    <x v="10"/>
    <x v="1"/>
    <x v="1"/>
    <s v="FALL"/>
    <n v="0.999999999999998"/>
    <x v="20"/>
    <n v="0.96152300000000002"/>
    <n v="1"/>
    <x v="9"/>
    <n v="5.6818181818181825"/>
    <n v="5.7284090909090919"/>
    <n v="12.729797979797981"/>
    <s v="Blw"/>
  </r>
  <r>
    <s v="OtsLGRF23S"/>
    <s v="OtsLGRF23S_3040"/>
    <s v="C-03040"/>
    <d v="2023-09-01T00:00:00"/>
    <x v="1"/>
    <s v="M"/>
    <n v="460"/>
    <x v="37"/>
    <x v="1"/>
    <n v="1"/>
    <s v="NA"/>
    <s v="NA"/>
    <s v="M"/>
    <x v="1"/>
    <s v="OtsLYON21S_1_0853"/>
    <s v="OtsLYON21S_1_1818"/>
    <x v="7"/>
    <x v="4"/>
    <x v="4"/>
    <s v="FALL"/>
    <n v="0.999999999999997"/>
    <x v="12"/>
    <e v="#N/A"/>
    <n v="1"/>
    <x v="10"/>
    <n v="5.6818181818181825"/>
    <n v="5.7284090909090919"/>
    <n v="12.729797979797981"/>
    <s v="Abv"/>
  </r>
  <r>
    <s v="OtsLGRF23S"/>
    <s v="OtsLGRF23S_3041"/>
    <s v="C-03041"/>
    <d v="2023-09-01T00:00:00"/>
    <x v="1"/>
    <s v="M"/>
    <n v="870"/>
    <x v="3"/>
    <x v="1"/>
    <n v="1"/>
    <s v="3DD.003D7E5687"/>
    <s v="NA"/>
    <s v="M"/>
    <x v="1"/>
    <s v="OtsLYON19S_1_1397"/>
    <s v="OtsLYON19S_1_1491"/>
    <x v="1"/>
    <x v="1"/>
    <x v="1"/>
    <s v="FALL"/>
    <n v="1"/>
    <x v="1"/>
    <n v="0.95971980899999998"/>
    <n v="1"/>
    <x v="2"/>
    <n v="5.6818181818181825"/>
    <n v="5.7284090909090919"/>
    <n v="12.729797979797981"/>
    <s v="Abv"/>
  </r>
  <r>
    <s v="OtsLGRF23S"/>
    <s v="OtsLGRF23S_3043"/>
    <s v="C-03043"/>
    <d v="2023-09-01T00:00:00"/>
    <x v="1"/>
    <s v="F"/>
    <n v="770"/>
    <x v="2"/>
    <x v="1"/>
    <n v="1"/>
    <s v="NA"/>
    <s v="NA"/>
    <s v="F"/>
    <x v="0"/>
    <s v="OtsLYON19S_1_0529"/>
    <s v="OtsLYON19S_1_0372"/>
    <x v="1"/>
    <x v="1"/>
    <x v="1"/>
    <s v="FALL"/>
    <n v="0.999999999999998"/>
    <x v="7"/>
    <n v="0.95971980899999998"/>
    <n v="1"/>
    <x v="1"/>
    <n v="5.6818181818181825"/>
    <n v="5.7284090909090919"/>
    <n v="12.729797979797981"/>
    <s v="Blw"/>
  </r>
  <r>
    <s v="OtsLGRF23S"/>
    <s v="OtsLGRF23S_3045"/>
    <s v="C-03045"/>
    <d v="2023-09-01T00:00:00"/>
    <x v="1"/>
    <s v="F"/>
    <n v="780"/>
    <x v="8"/>
    <x v="0"/>
    <s v="NA"/>
    <s v="3DD.003D7E56A6"/>
    <s v="NA"/>
    <s v="F"/>
    <x v="0"/>
    <s v="OtsLYON19S_1_0556"/>
    <s v="OtsLYON19S_1_0448"/>
    <x v="1"/>
    <x v="1"/>
    <x v="1"/>
    <s v="FALL"/>
    <n v="0.999999999999999"/>
    <x v="7"/>
    <n v="0.95971980899999998"/>
    <n v="1"/>
    <x v="0"/>
    <n v="5.6818181818181825"/>
    <n v="5.7284090909090919"/>
    <n v="12.729797979797981"/>
    <s v="Blw"/>
  </r>
  <r>
    <s v="OtsLGRF23S"/>
    <s v="OtsLGRF23S_3046"/>
    <s v="C-03046"/>
    <d v="2023-09-01T00:00:00"/>
    <x v="1"/>
    <s v="M"/>
    <n v="790"/>
    <x v="0"/>
    <x v="0"/>
    <s v="NA"/>
    <s v="3DD.003D7E569B"/>
    <s v="NA"/>
    <s v="M"/>
    <x v="1"/>
    <s v="OtsLYON19S_1_1861"/>
    <s v="OtsLYON19S_1_1622"/>
    <x v="1"/>
    <x v="1"/>
    <x v="1"/>
    <s v="FALL"/>
    <n v="1"/>
    <x v="1"/>
    <n v="0.95971980899999998"/>
    <n v="1"/>
    <x v="0"/>
    <n v="5.6818181818181825"/>
    <n v="5.7284090909090919"/>
    <n v="12.729797979797981"/>
    <s v="Abv"/>
  </r>
  <r>
    <s v="OtsLGRF23S"/>
    <s v="OtsLGRF23S_3047"/>
    <s v="C-03047"/>
    <d v="2023-09-01T00:00:00"/>
    <x v="1"/>
    <s v="F"/>
    <n v="750"/>
    <x v="1"/>
    <x v="0"/>
    <s v="NA"/>
    <s v="3DD.003D7E569F"/>
    <s v="NA"/>
    <s v="F"/>
    <x v="0"/>
    <s v="NA"/>
    <s v="NA"/>
    <x v="0"/>
    <x v="0"/>
    <x v="0"/>
    <s v="FALL"/>
    <n v="0.999999999999998"/>
    <x v="0"/>
    <e v="#N/A"/>
    <n v="1"/>
    <x v="1"/>
    <n v="5.6818181818181825"/>
    <n v="5.7284090909090919"/>
    <n v="12.729797979797981"/>
    <s v="Abv"/>
  </r>
  <r>
    <s v="OtsLGRF23S"/>
    <s v="OtsLGRF23S_3048"/>
    <s v="C-03048"/>
    <d v="2023-09-01T00:00:00"/>
    <x v="1"/>
    <s v="M"/>
    <n v="740"/>
    <x v="12"/>
    <x v="0"/>
    <s v="NA"/>
    <s v="3DD.003D7E56FF"/>
    <s v="NA"/>
    <s v="U"/>
    <x v="1"/>
    <s v="NA"/>
    <s v="NA"/>
    <x v="0"/>
    <x v="0"/>
    <x v="0"/>
    <s v="FALL"/>
    <n v="1"/>
    <x v="0"/>
    <e v="#N/A"/>
    <n v="1"/>
    <x v="1"/>
    <n v="5.6818181818181825"/>
    <n v="5.7284090909090919"/>
    <n v="12.729797979797981"/>
    <s v="Abv"/>
  </r>
  <r>
    <s v="OtsLGRF23S"/>
    <s v="OtsLGRF23S_3049"/>
    <s v="C-03049"/>
    <d v="2023-09-01T00:00:00"/>
    <x v="1"/>
    <s v="F"/>
    <n v="760"/>
    <x v="6"/>
    <x v="1"/>
    <n v="1"/>
    <s v="NA"/>
    <s v="NA"/>
    <s v="F"/>
    <x v="0"/>
    <s v="OtsLYON19S_1_0556"/>
    <s v="OtsLYON19S_1_0448"/>
    <x v="1"/>
    <x v="1"/>
    <x v="1"/>
    <s v="FALL"/>
    <n v="0.999999999999999"/>
    <x v="7"/>
    <n v="0.95971980899999998"/>
    <n v="1"/>
    <x v="1"/>
    <n v="5.6818181818181825"/>
    <n v="5.7284090909090919"/>
    <n v="12.729797979797981"/>
    <s v="Blw"/>
  </r>
  <r>
    <s v="OtsLGRF23S"/>
    <s v="OtsLGRF23S_3050"/>
    <s v="C-03050"/>
    <d v="2023-09-01T00:00:00"/>
    <x v="1"/>
    <s v="F"/>
    <n v="790"/>
    <x v="0"/>
    <x v="0"/>
    <s v="NA"/>
    <s v="3DD.003D7E56D2"/>
    <s v="NA"/>
    <s v="F"/>
    <x v="0"/>
    <s v="NA"/>
    <s v="NA"/>
    <x v="0"/>
    <x v="0"/>
    <x v="0"/>
    <s v="FALL"/>
    <n v="1"/>
    <x v="0"/>
    <e v="#N/A"/>
    <n v="1"/>
    <x v="0"/>
    <n v="5.6818181818181825"/>
    <n v="5.7284090909090919"/>
    <n v="12.729797979797981"/>
    <s v="Abv"/>
  </r>
  <r>
    <s v="OtsLGRF23S"/>
    <s v="OtsLGRF23S_3051"/>
    <s v="C-03051"/>
    <d v="2023-09-01T00:00:00"/>
    <x v="1"/>
    <s v="F"/>
    <n v="770"/>
    <x v="2"/>
    <x v="0"/>
    <s v="NA"/>
    <s v="3DD.003D7E56DE"/>
    <s v="NA"/>
    <s v="F"/>
    <x v="0"/>
    <s v="OtsLYON19S_1_0144"/>
    <s v="OtsLYON19S_1_0100"/>
    <x v="1"/>
    <x v="1"/>
    <x v="1"/>
    <s v="FALL"/>
    <n v="0.999999999999995"/>
    <x v="4"/>
    <n v="0.95971980899999998"/>
    <n v="1"/>
    <x v="1"/>
    <n v="5.6818181818181825"/>
    <n v="5.7284090909090919"/>
    <n v="12.729797979797981"/>
    <s v="Abv"/>
  </r>
  <r>
    <s v="OtsLGRF23S"/>
    <s v="OtsLGRF23S_3052"/>
    <s v="C-03052"/>
    <d v="2023-09-01T00:00:00"/>
    <x v="1"/>
    <s v="F"/>
    <n v="830"/>
    <x v="15"/>
    <x v="1"/>
    <n v="1"/>
    <s v="3DD.003D7E5720"/>
    <s v="NA"/>
    <s v="F"/>
    <x v="0"/>
    <s v="OtsLYON18S_1_2320"/>
    <s v="OtsLYON18S_1_2465"/>
    <x v="3"/>
    <x v="2"/>
    <x v="2"/>
    <s v="FALL"/>
    <n v="0.999999999999998"/>
    <x v="17"/>
    <n v="0.80551598400000002"/>
    <n v="1"/>
    <x v="2"/>
    <n v="5.6818181818181825"/>
    <n v="5.7284090909090919"/>
    <n v="12.729797979797981"/>
    <s v="Blw"/>
  </r>
  <r>
    <s v="OtsLGRF23S"/>
    <s v="OtsLGRF23S_3054"/>
    <s v="C-03054"/>
    <d v="2023-09-01T00:00:00"/>
    <x v="1"/>
    <s v="M"/>
    <n v="760"/>
    <x v="6"/>
    <x v="0"/>
    <s v="NA"/>
    <s v="3DD.003D7E56E5"/>
    <s v="NA"/>
    <s v="M"/>
    <x v="1"/>
    <s v="OtsLYON19S_1_0129"/>
    <s v="OtsLYON19S_1_0078"/>
    <x v="1"/>
    <x v="1"/>
    <x v="1"/>
    <s v="FALL"/>
    <n v="0.999999999999998"/>
    <x v="4"/>
    <n v="0.95971980899999998"/>
    <n v="1"/>
    <x v="1"/>
    <n v="5.6818181818181825"/>
    <n v="5.7284090909090919"/>
    <n v="12.729797979797981"/>
    <s v="Abv"/>
  </r>
  <r>
    <s v="OtsLGRF23S"/>
    <s v="OtsLGRF23S_3055"/>
    <s v="C-03055"/>
    <d v="2023-09-01T00:00:00"/>
    <x v="1"/>
    <s v="F"/>
    <n v="710"/>
    <x v="10"/>
    <x v="0"/>
    <s v="NA"/>
    <s v="3DD.003D7E56F2"/>
    <s v="NA"/>
    <s v="F"/>
    <x v="0"/>
    <s v="OtsLYON19S_1_1810"/>
    <s v="OtsLYON19S_1_1520"/>
    <x v="1"/>
    <x v="1"/>
    <x v="1"/>
    <s v="FALL"/>
    <n v="0.999999999999998"/>
    <x v="1"/>
    <n v="0.95971980899999998"/>
    <n v="1"/>
    <x v="5"/>
    <n v="5.6818181818181825"/>
    <n v="5.7284090909090919"/>
    <n v="12.729797979797981"/>
    <s v="Abv"/>
  </r>
  <r>
    <s v="OtsLGRF23S"/>
    <s v="OtsLGRF23S_3056"/>
    <s v="C-03056"/>
    <d v="2023-09-01T00:00:00"/>
    <x v="1"/>
    <s v="F"/>
    <n v="790"/>
    <x v="0"/>
    <x v="0"/>
    <s v="NA"/>
    <s v="3DD.003D7E5733"/>
    <s v="NA"/>
    <s v="F"/>
    <x v="0"/>
    <s v="OtsLYON19S_1_1808"/>
    <s v="OtsLYON19S_1_1522"/>
    <x v="1"/>
    <x v="1"/>
    <x v="1"/>
    <s v="FALL"/>
    <n v="1"/>
    <x v="1"/>
    <n v="0.95971980899999998"/>
    <n v="1"/>
    <x v="0"/>
    <n v="5.6818181818181825"/>
    <n v="5.7284090909090919"/>
    <n v="12.729797979797981"/>
    <s v="Abv"/>
  </r>
  <r>
    <s v="OtsLGRF23S"/>
    <s v="OtsLGRF23S_3058"/>
    <s v="C-03058"/>
    <d v="2023-09-01T00:00:00"/>
    <x v="1"/>
    <s v="F"/>
    <n v="650"/>
    <x v="5"/>
    <x v="0"/>
    <s v="NA"/>
    <s v="NA"/>
    <s v="NA"/>
    <s v="F"/>
    <x v="0"/>
    <s v="OtsLYON20S_1_0319"/>
    <s v="OtsLYON20S_1_0061"/>
    <x v="5"/>
    <x v="3"/>
    <x v="3"/>
    <s v="FALL"/>
    <n v="0.999999999999998"/>
    <x v="4"/>
    <n v="0.98961045999999997"/>
    <n v="1"/>
    <x v="3"/>
    <n v="5.6818181818181825"/>
    <n v="5.7284090909090919"/>
    <n v="12.729797979797981"/>
    <s v="Abv"/>
  </r>
  <r>
    <s v="OtsLGRF23S"/>
    <s v="OtsLGRF23S_3061"/>
    <s v="C-03061"/>
    <d v="2023-09-01T00:00:00"/>
    <x v="1"/>
    <s v="F"/>
    <n v="760"/>
    <x v="6"/>
    <x v="0"/>
    <s v="NA"/>
    <s v="3DD.003D7E5707"/>
    <s v="NA"/>
    <s v="F"/>
    <x v="0"/>
    <s v="OtsLYON19S_1_0721"/>
    <s v="OtsLYON19S_1_0822"/>
    <x v="1"/>
    <x v="1"/>
    <x v="1"/>
    <s v="FALL"/>
    <n v="1"/>
    <x v="6"/>
    <n v="0.95971980899999998"/>
    <n v="1"/>
    <x v="1"/>
    <n v="5.6818181818181825"/>
    <n v="5.7284090909090919"/>
    <n v="12.729797979797981"/>
    <s v="Abv"/>
  </r>
  <r>
    <s v="OtsLGRF23S"/>
    <s v="OtsLGRF23S_3062"/>
    <s v="C-03062"/>
    <d v="2023-09-01T00:00:00"/>
    <x v="1"/>
    <s v="M"/>
    <n v="890"/>
    <x v="28"/>
    <x v="0"/>
    <s v="NA"/>
    <s v="3DD.003D7E5732"/>
    <s v="NA"/>
    <s v="M"/>
    <x v="1"/>
    <s v="OtsLYON18S_1_0766"/>
    <s v="OtsLYON18S_1_0689"/>
    <x v="3"/>
    <x v="2"/>
    <x v="2"/>
    <s v="FALL"/>
    <n v="0.999999999999999"/>
    <x v="7"/>
    <n v="0.80551598400000002"/>
    <n v="1"/>
    <x v="4"/>
    <n v="5.6818181818181825"/>
    <n v="5.7284090909090919"/>
    <n v="12.729797979797981"/>
    <s v="Blw"/>
  </r>
  <r>
    <s v="OtsLGRF23S"/>
    <s v="OtsLGRF23S_3063"/>
    <s v="C-03063"/>
    <d v="2023-09-01T00:00:00"/>
    <x v="1"/>
    <s v="F"/>
    <n v="750"/>
    <x v="1"/>
    <x v="0"/>
    <s v="NA"/>
    <s v="3DD.003D7E5723"/>
    <s v="NA"/>
    <s v="F"/>
    <x v="0"/>
    <s v="OtsLYON19S_1_0118"/>
    <s v="OtsLYON19S_1_0054"/>
    <x v="1"/>
    <x v="1"/>
    <x v="1"/>
    <s v="FALL"/>
    <n v="1"/>
    <x v="4"/>
    <n v="0.95971980899999998"/>
    <n v="1"/>
    <x v="1"/>
    <n v="5.6818181818181825"/>
    <n v="5.7284090909090919"/>
    <n v="12.729797979797981"/>
    <s v="Abv"/>
  </r>
  <r>
    <s v="OtsLGRF23S"/>
    <s v="OtsLGRF23S_3064"/>
    <s v="C-03064"/>
    <d v="2023-09-01T00:00:00"/>
    <x v="1"/>
    <s v="M"/>
    <n v="680"/>
    <x v="35"/>
    <x v="0"/>
    <s v="NA"/>
    <s v="NA"/>
    <s v="NA"/>
    <s v="M"/>
    <x v="1"/>
    <s v="OtsLYON19S_1_0593"/>
    <s v="OtsLYON19S_1_0697"/>
    <x v="1"/>
    <x v="1"/>
    <x v="1"/>
    <s v="FALL"/>
    <n v="1"/>
    <x v="6"/>
    <n v="0.95971980899999998"/>
    <n v="1"/>
    <x v="5"/>
    <n v="5.6818181818181825"/>
    <n v="5.7284090909090919"/>
    <n v="12.729797979797981"/>
    <s v="Abv"/>
  </r>
  <r>
    <s v="OtsLGRF23S"/>
    <s v="OtsLGRF23S_3066"/>
    <s v="C-03066"/>
    <d v="2023-09-01T00:00:00"/>
    <x v="1"/>
    <s v="F"/>
    <n v="740"/>
    <x v="12"/>
    <x v="0"/>
    <s v="NA"/>
    <s v="3DD.003D7E5702"/>
    <s v="NA"/>
    <s v="F"/>
    <x v="0"/>
    <s v="OtsLYON19S_1_0572"/>
    <s v="OtsLYON19S_1_0485"/>
    <x v="1"/>
    <x v="1"/>
    <x v="1"/>
    <s v="FALL"/>
    <n v="1"/>
    <x v="7"/>
    <n v="0.95971980899999998"/>
    <n v="1"/>
    <x v="1"/>
    <n v="5.6818181818181825"/>
    <n v="5.7284090909090919"/>
    <n v="12.729797979797981"/>
    <s v="Blw"/>
  </r>
  <r>
    <s v="OtsLGRF23S"/>
    <s v="OtsLGRF23S_3067"/>
    <s v="C-03067"/>
    <d v="2023-09-01T00:00:00"/>
    <x v="1"/>
    <s v="F"/>
    <n v="730"/>
    <x v="16"/>
    <x v="0"/>
    <s v="NA"/>
    <s v="3DD.003D7E5716"/>
    <s v="NA"/>
    <s v="F"/>
    <x v="0"/>
    <s v="OtsLYON19S_1_0525"/>
    <s v="OtsLYON19S_1_0359"/>
    <x v="1"/>
    <x v="1"/>
    <x v="1"/>
    <s v="FALL"/>
    <n v="0.99999999999999301"/>
    <x v="3"/>
    <n v="0.95971980899999998"/>
    <n v="1"/>
    <x v="1"/>
    <n v="5.6818181818181825"/>
    <n v="5.7284090909090919"/>
    <n v="12.729797979797981"/>
    <s v="Abv"/>
  </r>
  <r>
    <s v="OtsLGRF23S"/>
    <s v="OtsLGRF23S_3070"/>
    <s v="C-03070"/>
    <d v="2023-09-01T00:00:00"/>
    <x v="1"/>
    <s v="M"/>
    <n v="670"/>
    <x v="11"/>
    <x v="0"/>
    <s v="NA"/>
    <s v="NA"/>
    <s v="NA"/>
    <s v="M"/>
    <x v="1"/>
    <s v="OtsLYON20S_1_0419"/>
    <s v="OtsLYON20S_1_1118"/>
    <x v="5"/>
    <x v="3"/>
    <x v="3"/>
    <s v="FALL"/>
    <n v="1"/>
    <x v="6"/>
    <n v="0.98961045999999997"/>
    <n v="1"/>
    <x v="3"/>
    <n v="5.6818181818181825"/>
    <n v="5.7284090909090919"/>
    <n v="12.729797979797981"/>
    <s v="Abv"/>
  </r>
  <r>
    <s v="OtsLGRF23S"/>
    <s v="OtsLGRF23S_3071"/>
    <s v="C-03071"/>
    <d v="2023-09-01T00:00:00"/>
    <x v="1"/>
    <s v="M"/>
    <n v="840"/>
    <x v="18"/>
    <x v="1"/>
    <n v="1"/>
    <s v="3DD.003D7E56EE"/>
    <s v="NA"/>
    <s v="F"/>
    <x v="0"/>
    <s v="OtsLYON18S_1_2314"/>
    <s v="OtsLYON18S_1_2456"/>
    <x v="3"/>
    <x v="2"/>
    <x v="2"/>
    <s v="FALL"/>
    <n v="1"/>
    <x v="17"/>
    <n v="0.80551598400000002"/>
    <n v="1"/>
    <x v="2"/>
    <n v="5.6818181818181825"/>
    <n v="5.7284090909090919"/>
    <n v="12.729797979797981"/>
    <s v="Blw"/>
  </r>
  <r>
    <s v="OtsLGRF23S"/>
    <s v="OtsLGRF23S_3072"/>
    <s v="C-03072"/>
    <d v="2023-09-01T00:00:00"/>
    <x v="1"/>
    <s v="F"/>
    <n v="810"/>
    <x v="9"/>
    <x v="0"/>
    <s v="NA"/>
    <s v="3DD.003D7E56DA"/>
    <s v="NA"/>
    <s v="F"/>
    <x v="0"/>
    <s v="OtsLYON19S_1_2301"/>
    <s v="OtsLYON19S_1_2077"/>
    <x v="1"/>
    <x v="1"/>
    <x v="1"/>
    <s v="FALL"/>
    <n v="1"/>
    <x v="14"/>
    <n v="0.95971980899999998"/>
    <n v="1"/>
    <x v="0"/>
    <n v="5.6818181818181825"/>
    <n v="5.7284090909090919"/>
    <n v="12.729797979797981"/>
    <s v="Blw"/>
  </r>
  <r>
    <s v="OtsLGRF23S"/>
    <s v="OtsLGRF23S_3073"/>
    <s v="C-03073"/>
    <d v="2023-09-01T00:00:00"/>
    <x v="1"/>
    <s v="F"/>
    <n v="800"/>
    <x v="4"/>
    <x v="1"/>
    <n v="1"/>
    <s v="3DD.003D7E5700"/>
    <s v="NA"/>
    <s v="F"/>
    <x v="0"/>
    <s v="OtsLYON19S_1_1781"/>
    <s v="OtsLYON19S_1_2039"/>
    <x v="1"/>
    <x v="1"/>
    <x v="1"/>
    <s v="FALL"/>
    <n v="1.00000000000001"/>
    <x v="19"/>
    <n v="0.95971980899999998"/>
    <n v="1"/>
    <x v="0"/>
    <n v="5.6818181818181825"/>
    <n v="5.7284090909090919"/>
    <n v="12.729797979797981"/>
    <s v="Abv"/>
  </r>
  <r>
    <s v="OtsLGRF23S"/>
    <s v="OtsLGRF23S_3074"/>
    <s v="C-03074"/>
    <d v="2023-09-01T00:00:00"/>
    <x v="1"/>
    <s v="M"/>
    <n v="880"/>
    <x v="22"/>
    <x v="0"/>
    <s v="NA"/>
    <s v="3DD.003D7E571A"/>
    <s v="NA"/>
    <s v="M"/>
    <x v="1"/>
    <s v="OtsLYON19S_1_0525"/>
    <s v="OtsLYON19S_1_0358"/>
    <x v="1"/>
    <x v="1"/>
    <x v="1"/>
    <s v="FALL"/>
    <n v="0.999999999999999"/>
    <x v="3"/>
    <n v="0.95971980899999998"/>
    <n v="1"/>
    <x v="4"/>
    <n v="5.6818181818181825"/>
    <n v="5.7284090909090919"/>
    <n v="12.729797979797981"/>
    <s v="Abv"/>
  </r>
  <r>
    <s v="OtsLGRF23S"/>
    <s v="OtsLGRF23S_3075"/>
    <s v="C-03075"/>
    <d v="2023-09-01T00:00:00"/>
    <x v="1"/>
    <s v="F"/>
    <n v="750"/>
    <x v="1"/>
    <x v="0"/>
    <s v="NA"/>
    <s v="3DD.003D7E56E8"/>
    <s v="NA"/>
    <s v="F"/>
    <x v="0"/>
    <s v="OtsLYON19S_1_1823"/>
    <s v="OtsLYON19S_1_1551"/>
    <x v="1"/>
    <x v="1"/>
    <x v="1"/>
    <s v="FALL"/>
    <n v="1"/>
    <x v="1"/>
    <n v="0.95971980899999998"/>
    <n v="1"/>
    <x v="1"/>
    <n v="5.6818181818181825"/>
    <n v="5.7284090909090919"/>
    <n v="12.729797979797981"/>
    <s v="Abv"/>
  </r>
  <r>
    <s v="OtsLGRF23S"/>
    <s v="OtsLGRF23S_3076"/>
    <s v="C-03076"/>
    <d v="2023-09-01T00:00:00"/>
    <x v="1"/>
    <s v="M"/>
    <n v="740"/>
    <x v="12"/>
    <x v="1"/>
    <n v="1"/>
    <s v="NA"/>
    <s v="NA"/>
    <s v="M"/>
    <x v="1"/>
    <s v="OtsNPFH19S_1_5303"/>
    <s v="OtsNPFH19S_1_5046"/>
    <x v="2"/>
    <x v="1"/>
    <x v="1"/>
    <s v="FALL"/>
    <n v="1"/>
    <x v="2"/>
    <n v="0.99705232300000002"/>
    <n v="1"/>
    <x v="1"/>
    <n v="5.6818181818181825"/>
    <n v="5.7284090909090919"/>
    <n v="12.729797979797981"/>
    <s v="Abv"/>
  </r>
  <r>
    <s v="OtsLGRF23S"/>
    <s v="OtsLGRF23S_3077"/>
    <s v="C-03077"/>
    <d v="2023-09-01T00:00:00"/>
    <x v="1"/>
    <s v="F"/>
    <n v="730"/>
    <x v="16"/>
    <x v="0"/>
    <s v="NA"/>
    <s v="3DD.003D7E5725"/>
    <s v="NA"/>
    <s v="F"/>
    <x v="0"/>
    <s v="OtsLYON19S_1_0538"/>
    <s v="OtsLYON19S_1_0393"/>
    <x v="1"/>
    <x v="1"/>
    <x v="1"/>
    <s v="FALL"/>
    <n v="1"/>
    <x v="7"/>
    <n v="0.95971980899999998"/>
    <n v="1"/>
    <x v="1"/>
    <n v="5.6818181818181825"/>
    <n v="5.7284090909090919"/>
    <n v="12.729797979797981"/>
    <s v="Blw"/>
  </r>
  <r>
    <s v="OtsLGRF23S"/>
    <s v="OtsLGRF23S_3079"/>
    <s v="C-03079"/>
    <d v="2023-09-01T00:00:00"/>
    <x v="1"/>
    <s v="M"/>
    <n v="670"/>
    <x v="11"/>
    <x v="0"/>
    <s v="NA"/>
    <s v="NA"/>
    <s v="NA"/>
    <s v="M"/>
    <x v="1"/>
    <s v="OtsLYON19S_1_0572"/>
    <s v="OtsLYON19S_1_0486"/>
    <x v="1"/>
    <x v="1"/>
    <x v="1"/>
    <s v="FALL"/>
    <n v="1.00000000000001"/>
    <x v="7"/>
    <n v="0.95971980899999998"/>
    <n v="1"/>
    <x v="3"/>
    <n v="5.6818181818181825"/>
    <n v="5.7284090909090919"/>
    <n v="12.729797979797981"/>
    <s v="Blw"/>
  </r>
  <r>
    <s v="OtsLGRF23S"/>
    <s v="OtsLGRF23S_3080"/>
    <s v="C-03080"/>
    <d v="2023-09-01T00:00:00"/>
    <x v="1"/>
    <s v="F"/>
    <n v="810"/>
    <x v="9"/>
    <x v="0"/>
    <s v="NA"/>
    <s v="3DD.003D7E56D4"/>
    <s v="NA"/>
    <s v="F"/>
    <x v="0"/>
    <s v="OtsNPFH19S_1_4329"/>
    <s v="OtsNPFH19S_1_4063"/>
    <x v="2"/>
    <x v="1"/>
    <x v="1"/>
    <s v="FALL"/>
    <n v="0.999999999999995"/>
    <x v="2"/>
    <n v="0.99705232300000002"/>
    <n v="1"/>
    <x v="0"/>
    <n v="5.6818181818181825"/>
    <n v="5.7284090909090919"/>
    <n v="12.729797979797981"/>
    <s v="Abv"/>
  </r>
  <r>
    <s v="OtsLGRF23S"/>
    <s v="OtsLGRF23S_3082"/>
    <s v="C-03082"/>
    <d v="2023-09-01T00:00:00"/>
    <x v="1"/>
    <s v="M"/>
    <n v="690"/>
    <x v="30"/>
    <x v="1"/>
    <n v="1"/>
    <s v="NA"/>
    <s v="NA"/>
    <s v="M"/>
    <x v="1"/>
    <s v="OtsLYON19S_1_1312"/>
    <s v="OtsLYON19S_1_1221"/>
    <x v="1"/>
    <x v="1"/>
    <x v="1"/>
    <s v="FALL"/>
    <n v="1"/>
    <x v="12"/>
    <n v="0.95971980899999998"/>
    <n v="1"/>
    <x v="5"/>
    <n v="5.6818181818181825"/>
    <n v="5.7284090909090919"/>
    <n v="12.729797979797981"/>
    <s v="Abv"/>
  </r>
  <r>
    <s v="OtsLGRF23S"/>
    <s v="OtsLGRF23S_3084"/>
    <s v="C-03084"/>
    <d v="2023-09-01T00:00:00"/>
    <x v="1"/>
    <s v="M"/>
    <n v="770"/>
    <x v="2"/>
    <x v="0"/>
    <s v="NA"/>
    <s v="3DD.003D7E56EC"/>
    <s v="NA"/>
    <s v="M"/>
    <x v="1"/>
    <s v="OtsLYON19S_1_0571"/>
    <s v="OtsLYON19S_1_0604"/>
    <x v="1"/>
    <x v="1"/>
    <x v="1"/>
    <s v="FALL"/>
    <n v="1"/>
    <x v="7"/>
    <n v="0.95971980899999998"/>
    <n v="1"/>
    <x v="1"/>
    <n v="5.6818181818181825"/>
    <n v="5.7284090909090919"/>
    <n v="12.729797979797981"/>
    <s v="Blw"/>
  </r>
  <r>
    <s v="OtsLGRF23S"/>
    <s v="OtsLGRF23S_3085"/>
    <s v="C-03085"/>
    <d v="2023-09-01T00:00:00"/>
    <x v="1"/>
    <s v="F"/>
    <n v="740"/>
    <x v="12"/>
    <x v="1"/>
    <n v="1"/>
    <s v="NA"/>
    <s v="NA"/>
    <s v="F"/>
    <x v="0"/>
    <s v="OtsLYON19S_1_0550"/>
    <s v="OtsLYON19S_1_0435"/>
    <x v="1"/>
    <x v="1"/>
    <x v="1"/>
    <s v="FALL"/>
    <n v="1.00000000000001"/>
    <x v="7"/>
    <n v="0.95971980899999998"/>
    <n v="1"/>
    <x v="1"/>
    <n v="5.6818181818181825"/>
    <n v="5.7284090909090919"/>
    <n v="12.729797979797981"/>
    <s v="Blw"/>
  </r>
  <r>
    <s v="OtsLGRF23S"/>
    <s v="OtsLGRF23S_3086"/>
    <s v="C-03086"/>
    <d v="2023-09-01T00:00:00"/>
    <x v="1"/>
    <s v="F"/>
    <n v="740"/>
    <x v="12"/>
    <x v="0"/>
    <s v="NA"/>
    <s v="3DD.003D7E56D8"/>
    <s v="NA"/>
    <s v="F"/>
    <x v="0"/>
    <s v="OtsLYON19S_1_0109"/>
    <s v="OtsLYON19S_1_0018"/>
    <x v="1"/>
    <x v="1"/>
    <x v="1"/>
    <s v="FALL"/>
    <n v="1"/>
    <x v="4"/>
    <n v="0.95971980899999998"/>
    <n v="1"/>
    <x v="1"/>
    <n v="5.6818181818181825"/>
    <n v="5.7284090909090919"/>
    <n v="12.729797979797981"/>
    <s v="Abv"/>
  </r>
  <r>
    <s v="OtsLGRF23S"/>
    <s v="OtsLGRF23S_3088"/>
    <s v="C-03088"/>
    <d v="2023-09-01T00:00:00"/>
    <x v="1"/>
    <s v="F"/>
    <n v="760"/>
    <x v="6"/>
    <x v="0"/>
    <s v="NA"/>
    <s v="3DD.003D7E56F4"/>
    <s v="NA"/>
    <s v="F"/>
    <x v="0"/>
    <s v="NA"/>
    <s v="NA"/>
    <x v="0"/>
    <x v="0"/>
    <x v="0"/>
    <s v="FALL"/>
    <n v="0.999999999999999"/>
    <x v="0"/>
    <e v="#N/A"/>
    <n v="1"/>
    <x v="1"/>
    <n v="5.6818181818181825"/>
    <n v="5.7284090909090919"/>
    <n v="12.729797979797981"/>
    <s v="Abv"/>
  </r>
  <r>
    <s v="OtsLGRF23S"/>
    <s v="OtsLGRF23S_3091"/>
    <s v="C-03091"/>
    <d v="2023-09-01T00:00:00"/>
    <x v="1"/>
    <s v="M"/>
    <n v="820"/>
    <x v="19"/>
    <x v="0"/>
    <s v="NA"/>
    <s v="3DD.003D7E5728"/>
    <s v="NA"/>
    <s v="M"/>
    <x v="1"/>
    <s v="NA"/>
    <s v="NA"/>
    <x v="0"/>
    <x v="0"/>
    <x v="0"/>
    <s v="FALL"/>
    <n v="1"/>
    <x v="0"/>
    <e v="#N/A"/>
    <n v="1"/>
    <x v="0"/>
    <n v="5.6818181818181825"/>
    <n v="5.7284090909090919"/>
    <n v="12.729797979797981"/>
    <s v="Abv"/>
  </r>
  <r>
    <s v="OtsLGRF23S"/>
    <s v="OtsLGRF23S_3092"/>
    <s v="C-03092"/>
    <d v="2023-09-01T00:00:00"/>
    <x v="1"/>
    <s v="F"/>
    <n v="800"/>
    <x v="4"/>
    <x v="0"/>
    <s v="NA"/>
    <s v="3DD.003D7E56FC"/>
    <s v="NA"/>
    <s v="F"/>
    <x v="0"/>
    <s v="OtsNPFH19S_1_2304"/>
    <s v="OtsNPFH19S_1_2020"/>
    <x v="2"/>
    <x v="1"/>
    <x v="1"/>
    <s v="FALL"/>
    <n v="0.999999999999999"/>
    <x v="2"/>
    <n v="0.99705232300000002"/>
    <n v="1"/>
    <x v="0"/>
    <n v="5.6818181818181825"/>
    <n v="5.7284090909090919"/>
    <n v="12.729797979797981"/>
    <s v="Abv"/>
  </r>
  <r>
    <s v="OtsLGRF23S"/>
    <s v="OtsLGRF23S_3094"/>
    <s v="C-03094"/>
    <d v="2023-09-01T00:00:00"/>
    <x v="1"/>
    <s v="M"/>
    <n v="810"/>
    <x v="9"/>
    <x v="0"/>
    <s v="NA"/>
    <s v="3DD.003D7E5711"/>
    <s v="NA"/>
    <s v="M"/>
    <x v="1"/>
    <s v="OtsLYON19S_1_1802"/>
    <s v="OtsLYON19S_1_1505"/>
    <x v="1"/>
    <x v="1"/>
    <x v="1"/>
    <s v="FALL"/>
    <n v="1"/>
    <x v="1"/>
    <n v="0.95971980899999998"/>
    <n v="1"/>
    <x v="0"/>
    <n v="5.6818181818181825"/>
    <n v="5.7284090909090919"/>
    <n v="12.729797979797981"/>
    <s v="Abv"/>
  </r>
  <r>
    <s v="OtsLGRF23S"/>
    <s v="OtsLGRF23S_3095"/>
    <s v="C-03095"/>
    <d v="2023-09-01T00:00:00"/>
    <x v="1"/>
    <s v="F"/>
    <n v="810"/>
    <x v="9"/>
    <x v="1"/>
    <n v="1"/>
    <s v="3DD.003D7E5726"/>
    <s v="NA"/>
    <s v="F"/>
    <x v="0"/>
    <s v="OtsNPFH19S_1_3336"/>
    <s v="OtsNPFH19S_1_3117"/>
    <x v="2"/>
    <x v="1"/>
    <x v="1"/>
    <s v="FALL"/>
    <n v="1"/>
    <x v="13"/>
    <n v="0.99705232300000002"/>
    <n v="1"/>
    <x v="0"/>
    <n v="5.6818181818181825"/>
    <n v="5.7284090909090919"/>
    <n v="12.729797979797981"/>
    <s v="Abv"/>
  </r>
  <r>
    <s v="OtsLGRF23S"/>
    <s v="OtsLGRF23S_3096"/>
    <s v="C-03096"/>
    <d v="2023-09-01T00:00:00"/>
    <x v="1"/>
    <s v="M"/>
    <n v="770"/>
    <x v="2"/>
    <x v="0"/>
    <s v="NA"/>
    <s v="3DD.003D7E56EB"/>
    <s v="NA"/>
    <s v="M"/>
    <x v="1"/>
    <s v="OtsLYON19S_1_0129"/>
    <s v="OtsLYON19S_1_0078"/>
    <x v="1"/>
    <x v="1"/>
    <x v="1"/>
    <s v="FALL"/>
    <n v="0.999999999999999"/>
    <x v="4"/>
    <n v="0.95971980899999998"/>
    <n v="1"/>
    <x v="1"/>
    <n v="5.6818181818181825"/>
    <n v="5.7284090909090919"/>
    <n v="12.729797979797981"/>
    <s v="Abv"/>
  </r>
  <r>
    <s v="OtsLGRF23S"/>
    <s v="OtsLGRF23S_3097"/>
    <s v="C-03097"/>
    <d v="2023-09-01T00:00:00"/>
    <x v="1"/>
    <s v="F"/>
    <n v="720"/>
    <x v="17"/>
    <x v="0"/>
    <s v="NA"/>
    <s v="3DD.003D7E56E0"/>
    <s v="NA"/>
    <s v="F"/>
    <x v="0"/>
    <s v="OtsLYON19S_1_1838"/>
    <s v="OtsLYON19S_1_1583"/>
    <x v="1"/>
    <x v="1"/>
    <x v="1"/>
    <s v="FALL"/>
    <n v="1"/>
    <x v="1"/>
    <n v="0.95971980899999998"/>
    <n v="1"/>
    <x v="5"/>
    <n v="5.6818181818181825"/>
    <n v="5.7284090909090919"/>
    <n v="12.729797979797981"/>
    <s v="Abv"/>
  </r>
  <r>
    <s v="OtsLGRF23S"/>
    <s v="OtsLGRF23S_3098"/>
    <s v="C-03098"/>
    <d v="2023-09-01T00:00:00"/>
    <x v="1"/>
    <s v="M"/>
    <n v="800"/>
    <x v="4"/>
    <x v="0"/>
    <s v="NA"/>
    <s v="3DD.003D7E5703"/>
    <s v="NA"/>
    <s v="M"/>
    <x v="1"/>
    <s v="NA"/>
    <s v="NA"/>
    <x v="0"/>
    <x v="0"/>
    <x v="0"/>
    <s v="FALL"/>
    <n v="1"/>
    <x v="0"/>
    <e v="#N/A"/>
    <n v="1"/>
    <x v="0"/>
    <n v="5.6818181818181825"/>
    <n v="5.7284090909090919"/>
    <n v="12.729797979797981"/>
    <s v="Abv"/>
  </r>
  <r>
    <s v="OtsLGRF23S"/>
    <s v="OtsLGRF23S_3099"/>
    <s v="C-03099"/>
    <d v="2023-09-01T00:00:00"/>
    <x v="1"/>
    <s v="F"/>
    <n v="750"/>
    <x v="1"/>
    <x v="0"/>
    <s v="NA"/>
    <s v="3DD.003D7E56ED"/>
    <s v="NA"/>
    <s v="F"/>
    <x v="0"/>
    <s v="OtsLYON19S_1_0144"/>
    <s v="OtsLYON19S_1_0202"/>
    <x v="1"/>
    <x v="1"/>
    <x v="1"/>
    <s v="FALL"/>
    <n v="1"/>
    <x v="4"/>
    <n v="0.95971980899999998"/>
    <n v="1"/>
    <x v="1"/>
    <n v="5.6818181818181825"/>
    <n v="5.7284090909090919"/>
    <n v="12.729797979797981"/>
    <s v="Abv"/>
  </r>
  <r>
    <s v="OtsLGRF23S"/>
    <s v="OtsLGRF23S_3100"/>
    <s v="C-03100"/>
    <d v="2023-09-01T00:00:00"/>
    <x v="1"/>
    <s v="M"/>
    <n v="520"/>
    <x v="48"/>
    <x v="1"/>
    <n v="1"/>
    <s v="3DD.003D9CF604"/>
    <s v="NA"/>
    <s v="M"/>
    <x v="1"/>
    <s v="OtsLYON21S_1_0830"/>
    <s v="OtsLYON21S_1_1672"/>
    <x v="7"/>
    <x v="4"/>
    <x v="4"/>
    <s v="FALL"/>
    <n v="1"/>
    <x v="12"/>
    <e v="#N/A"/>
    <n v="1"/>
    <x v="11"/>
    <n v="5.6818181818181825"/>
    <n v="5.7284090909090919"/>
    <n v="12.729797979797981"/>
    <s v="Abv"/>
  </r>
  <r>
    <s v="OtsLGRF23S"/>
    <s v="OtsLGRF23S_3103"/>
    <s v="C-03103"/>
    <d v="2023-09-02T00:00:00"/>
    <x v="1"/>
    <s v="M"/>
    <n v="750"/>
    <x v="1"/>
    <x v="1"/>
    <n v="1"/>
    <s v="NA"/>
    <s v="NA"/>
    <s v="M"/>
    <x v="1"/>
    <s v="OtsNPFH19S_1_3305"/>
    <s v="OtsNPFH19S_1_3026"/>
    <x v="2"/>
    <x v="1"/>
    <x v="1"/>
    <s v="FALL"/>
    <n v="1"/>
    <x v="9"/>
    <n v="0.99705232300000002"/>
    <n v="1"/>
    <x v="1"/>
    <n v="5.6818181818181825"/>
    <n v="5.7284090909090919"/>
    <n v="12.729797979797981"/>
    <s v="Abv"/>
  </r>
  <r>
    <s v="OtsLGRF23S"/>
    <s v="OtsLGRF23S_3104"/>
    <s v="C-03104"/>
    <d v="2023-09-02T00:00:00"/>
    <x v="1"/>
    <s v="M"/>
    <n v="720"/>
    <x v="17"/>
    <x v="0"/>
    <s v="NA"/>
    <s v="3DD.003D7E572B"/>
    <s v="NA"/>
    <s v="M"/>
    <x v="1"/>
    <s v="NA"/>
    <s v="NA"/>
    <x v="0"/>
    <x v="0"/>
    <x v="0"/>
    <s v="FALL"/>
    <n v="1"/>
    <x v="0"/>
    <e v="#N/A"/>
    <n v="1"/>
    <x v="5"/>
    <n v="5.6818181818181825"/>
    <n v="5.7284090909090919"/>
    <n v="12.729797979797981"/>
    <s v="Abv"/>
  </r>
  <r>
    <s v="OtsLGRF23S"/>
    <s v="OtsLGRF23S_3105"/>
    <s v="C-03105"/>
    <d v="2023-09-02T00:00:00"/>
    <x v="1"/>
    <s v="F"/>
    <n v="850"/>
    <x v="14"/>
    <x v="0"/>
    <s v="NA"/>
    <s v="3DD.003D7E56EF"/>
    <s v="NA"/>
    <s v="M"/>
    <x v="1"/>
    <s v="OtsLYON19S_1_1856"/>
    <s v="OtsLYON19S_1_1616"/>
    <x v="1"/>
    <x v="1"/>
    <x v="1"/>
    <s v="FALL"/>
    <n v="0.999999999999996"/>
    <x v="1"/>
    <n v="0.95971980899999998"/>
    <n v="1"/>
    <x v="2"/>
    <n v="5.6818181818181825"/>
    <n v="5.7284090909090919"/>
    <n v="12.729797979797981"/>
    <s v="Abv"/>
  </r>
  <r>
    <s v="OtsLGRF23S"/>
    <s v="OtsLGRF23S_3106"/>
    <s v="C-03106"/>
    <d v="2023-09-02T00:00:00"/>
    <x v="1"/>
    <s v="F"/>
    <n v="730"/>
    <x v="16"/>
    <x v="0"/>
    <s v="NA"/>
    <s v="3DD.003D7E5701"/>
    <s v="NA"/>
    <s v="F"/>
    <x v="0"/>
    <s v="OtsLYON19S_1_0550"/>
    <s v="OtsLYON19S_1_0436"/>
    <x v="1"/>
    <x v="1"/>
    <x v="1"/>
    <s v="FALL"/>
    <n v="1"/>
    <x v="7"/>
    <n v="0.95971980899999998"/>
    <n v="1"/>
    <x v="1"/>
    <n v="5.6818181818181825"/>
    <n v="5.7284090909090919"/>
    <n v="12.729797979797981"/>
    <s v="Blw"/>
  </r>
  <r>
    <s v="OtsLGRF23S"/>
    <s v="OtsLGRF23S_3107"/>
    <s v="C-03107"/>
    <d v="2023-09-02T00:00:00"/>
    <x v="1"/>
    <s v="F"/>
    <n v="750"/>
    <x v="1"/>
    <x v="0"/>
    <s v="NA"/>
    <s v="3DD.003D7E56F3"/>
    <s v="NA"/>
    <s v="F"/>
    <x v="0"/>
    <s v="OtsNPFH19S_1_1308"/>
    <s v="OtsNPFH19S_1_1027"/>
    <x v="2"/>
    <x v="1"/>
    <x v="1"/>
    <s v="FALL"/>
    <n v="1"/>
    <x v="2"/>
    <n v="0.99705232300000002"/>
    <n v="1"/>
    <x v="1"/>
    <n v="5.6818181818181825"/>
    <n v="5.7284090909090919"/>
    <n v="12.729797979797981"/>
    <s v="Abv"/>
  </r>
  <r>
    <s v="OtsLGRF23S"/>
    <s v="OtsLGRF23S_3109"/>
    <s v="C-03109"/>
    <d v="2023-09-02T00:00:00"/>
    <x v="1"/>
    <s v="F"/>
    <n v="790"/>
    <x v="0"/>
    <x v="1"/>
    <n v="1"/>
    <s v="NA"/>
    <s v="NA"/>
    <s v="F"/>
    <x v="0"/>
    <s v="OtsLYON19S_1_0711"/>
    <s v="OtsLYON19S_1_0678"/>
    <x v="1"/>
    <x v="1"/>
    <x v="1"/>
    <s v="FALL"/>
    <n v="1"/>
    <x v="6"/>
    <n v="0.95971980899999998"/>
    <n v="1"/>
    <x v="0"/>
    <n v="5.6818181818181825"/>
    <n v="5.7284090909090919"/>
    <n v="12.729797979797981"/>
    <s v="Abv"/>
  </r>
  <r>
    <s v="OtsLGRF23S"/>
    <s v="OtsLGRF23S_3111"/>
    <s v="C-03111"/>
    <d v="2023-09-02T00:00:00"/>
    <x v="1"/>
    <s v="F"/>
    <n v="800"/>
    <x v="4"/>
    <x v="0"/>
    <s v="NA"/>
    <s v="3DD.003D7E56EA"/>
    <s v="NA"/>
    <s v="F"/>
    <x v="0"/>
    <s v="OtsLYON19S_1_0518"/>
    <s v="OtsLYON19S_1_0336"/>
    <x v="1"/>
    <x v="1"/>
    <x v="1"/>
    <s v="FALL"/>
    <n v="1"/>
    <x v="3"/>
    <n v="0.95971980899999998"/>
    <n v="1"/>
    <x v="0"/>
    <n v="5.6818181818181825"/>
    <n v="5.7284090909090919"/>
    <n v="12.729797979797981"/>
    <s v="Abv"/>
  </r>
  <r>
    <s v="OtsLGRF23S"/>
    <s v="OtsLGRF23S_3112"/>
    <s v="C-03112"/>
    <d v="2023-09-02T00:00:00"/>
    <x v="1"/>
    <s v="F"/>
    <n v="790"/>
    <x v="0"/>
    <x v="0"/>
    <s v="NA"/>
    <s v="3DD.003D7E571D"/>
    <s v="NA"/>
    <s v="F"/>
    <x v="0"/>
    <s v="OtsLYON19S_1_0514"/>
    <s v="OtsLYON19S_1_0328"/>
    <x v="1"/>
    <x v="1"/>
    <x v="1"/>
    <s v="FALL"/>
    <n v="0.999999999999994"/>
    <x v="3"/>
    <n v="0.95971980899999998"/>
    <n v="1"/>
    <x v="0"/>
    <n v="5.6818181818181825"/>
    <n v="5.7284090909090919"/>
    <n v="12.729797979797981"/>
    <s v="Abv"/>
  </r>
  <r>
    <s v="OtsLGRF23S"/>
    <s v="OtsLGRF23S_3114"/>
    <s v="C-03114"/>
    <d v="2023-09-02T00:00:00"/>
    <x v="1"/>
    <s v="F"/>
    <n v="780"/>
    <x v="8"/>
    <x v="0"/>
    <s v="NA"/>
    <s v="3DD.003D7E56FB"/>
    <s v="NA"/>
    <s v="F"/>
    <x v="0"/>
    <s v="OtsNPFH19S_1_3329"/>
    <s v="OtsNPFH19S_1_3054"/>
    <x v="2"/>
    <x v="1"/>
    <x v="1"/>
    <s v="FALL"/>
    <n v="1"/>
    <x v="9"/>
    <n v="0.99705232300000002"/>
    <n v="1"/>
    <x v="0"/>
    <n v="5.6818181818181825"/>
    <n v="5.7284090909090919"/>
    <n v="12.729797979797981"/>
    <s v="Abv"/>
  </r>
  <r>
    <s v="OtsLGRF23S"/>
    <s v="OtsLGRF23S_3115"/>
    <s v="C-03115"/>
    <d v="2023-09-02T00:00:00"/>
    <x v="1"/>
    <s v="M"/>
    <n v="780"/>
    <x v="8"/>
    <x v="0"/>
    <s v="NA"/>
    <s v="3DD.003D49D2F0"/>
    <s v="NA"/>
    <s v="M"/>
    <x v="1"/>
    <s v="OtsLYON19S_1_0117"/>
    <s v="OtsLYON19S_1_0040"/>
    <x v="1"/>
    <x v="1"/>
    <x v="1"/>
    <s v="FALL"/>
    <n v="1"/>
    <x v="4"/>
    <n v="0.95971980899999998"/>
    <n v="1"/>
    <x v="0"/>
    <n v="5.6818181818181825"/>
    <n v="5.7284090909090919"/>
    <n v="12.729797979797981"/>
    <s v="Abv"/>
  </r>
  <r>
    <s v="OtsLGRF23S"/>
    <s v="OtsLGRF23S_3117"/>
    <s v="C-03117"/>
    <d v="2023-09-02T00:00:00"/>
    <x v="1"/>
    <s v="M"/>
    <n v="760"/>
    <x v="6"/>
    <x v="0"/>
    <s v="NA"/>
    <s v="3DD.003D7E5719"/>
    <s v="NA"/>
    <s v="F"/>
    <x v="0"/>
    <s v="OtsLYON19S_1_0135"/>
    <s v="OtsLYON19S_1_0094"/>
    <x v="1"/>
    <x v="1"/>
    <x v="1"/>
    <s v="FALL"/>
    <n v="0.999999999999997"/>
    <x v="4"/>
    <n v="0.95971980899999998"/>
    <n v="1"/>
    <x v="1"/>
    <n v="5.6818181818181825"/>
    <n v="5.7284090909090919"/>
    <n v="12.729797979797981"/>
    <s v="Abv"/>
  </r>
  <r>
    <s v="OtsLGRF23S"/>
    <s v="OtsLGRF23S_3118"/>
    <s v="C-03118"/>
    <d v="2023-09-02T00:00:00"/>
    <x v="1"/>
    <s v="M"/>
    <n v="770"/>
    <x v="2"/>
    <x v="0"/>
    <s v="NA"/>
    <s v="3DD.003D7E56E3"/>
    <s v="NA"/>
    <s v="M"/>
    <x v="1"/>
    <s v="OtsLYON19S_1_1856"/>
    <s v="OtsLYON19S_1_1616"/>
    <x v="1"/>
    <x v="1"/>
    <x v="1"/>
    <s v="FALL"/>
    <n v="0.999999999999998"/>
    <x v="1"/>
    <n v="0.95971980899999998"/>
    <n v="1"/>
    <x v="1"/>
    <n v="5.6818181818181825"/>
    <n v="5.7284090909090919"/>
    <n v="12.729797979797981"/>
    <s v="Abv"/>
  </r>
  <r>
    <s v="OtsLGRF23S"/>
    <s v="OtsLGRF23S_3119"/>
    <s v="C-03119"/>
    <d v="2023-09-02T00:00:00"/>
    <x v="1"/>
    <s v="M"/>
    <n v="700"/>
    <x v="13"/>
    <x v="0"/>
    <s v="NA"/>
    <s v="3DD.003D7E5713"/>
    <s v="NA"/>
    <s v="M"/>
    <x v="1"/>
    <s v="OtsLYON19S_1_0554"/>
    <s v="OtsLYON19S_1_0442"/>
    <x v="1"/>
    <x v="1"/>
    <x v="1"/>
    <s v="FALL"/>
    <n v="1"/>
    <x v="7"/>
    <n v="0.95971980899999998"/>
    <n v="1"/>
    <x v="5"/>
    <n v="5.6818181818181825"/>
    <n v="5.7284090909090919"/>
    <n v="12.729797979797981"/>
    <s v="Blw"/>
  </r>
  <r>
    <s v="OtsLGRF23S"/>
    <s v="OtsLGRF23S_3120"/>
    <s v="C-03120"/>
    <d v="2023-09-02T00:00:00"/>
    <x v="1"/>
    <s v="F"/>
    <n v="820"/>
    <x v="19"/>
    <x v="1"/>
    <s v="NA"/>
    <s v="3DD.003D7E56DB"/>
    <s v="NA"/>
    <s v="F"/>
    <x v="0"/>
    <s v="OtsLYON19S_1_0120"/>
    <s v="OtsLYON19S_1_0065"/>
    <x v="1"/>
    <x v="1"/>
    <x v="1"/>
    <s v="FALL"/>
    <n v="1"/>
    <x v="4"/>
    <n v="0.95971980899999998"/>
    <n v="1"/>
    <x v="0"/>
    <n v="5.6818181818181825"/>
    <n v="5.7284090909090919"/>
    <n v="12.729797979797981"/>
    <s v="Abv"/>
  </r>
  <r>
    <s v="OtsLGRF23S"/>
    <s v="OtsLGRF23S_3121"/>
    <s v="C-03121"/>
    <d v="2023-09-02T00:00:00"/>
    <x v="1"/>
    <s v="M"/>
    <n v="880"/>
    <x v="22"/>
    <x v="1"/>
    <n v="1"/>
    <s v="3DD.003D7E5715"/>
    <s v="NA"/>
    <s v="M"/>
    <x v="1"/>
    <s v="OtsLYON19S_1_0119"/>
    <s v="OtsLYON19S_1_0039"/>
    <x v="1"/>
    <x v="1"/>
    <x v="1"/>
    <s v="FALL"/>
    <n v="1"/>
    <x v="4"/>
    <n v="0.95971980899999998"/>
    <n v="1"/>
    <x v="4"/>
    <n v="5.6818181818181825"/>
    <n v="5.7284090909090919"/>
    <n v="12.729797979797981"/>
    <s v="Abv"/>
  </r>
  <r>
    <s v="OtsLGRF23S"/>
    <s v="OtsLGRF23S_3124"/>
    <s v="C-03124"/>
    <d v="2023-09-02T00:00:00"/>
    <x v="1"/>
    <s v="M"/>
    <n v="710"/>
    <x v="10"/>
    <x v="1"/>
    <n v="1"/>
    <s v="NA"/>
    <s v="NA"/>
    <s v="M"/>
    <x v="1"/>
    <s v="OtsNPFH19S_1_3321"/>
    <s v="OtsNPFH19S_1_3032"/>
    <x v="2"/>
    <x v="1"/>
    <x v="1"/>
    <s v="FALL"/>
    <n v="0.999999999999998"/>
    <x v="9"/>
    <n v="0.99705232300000002"/>
    <n v="1"/>
    <x v="5"/>
    <n v="5.6818181818181825"/>
    <n v="5.7284090909090919"/>
    <n v="12.729797979797981"/>
    <s v="Abv"/>
  </r>
  <r>
    <s v="OtsLGRF23S"/>
    <s v="OtsLGRF23S_3127"/>
    <s v="C-03127"/>
    <d v="2023-09-02T00:00:00"/>
    <x v="1"/>
    <s v="M"/>
    <n v="670"/>
    <x v="11"/>
    <x v="0"/>
    <s v="NA"/>
    <s v="NA"/>
    <s v="NA"/>
    <s v="M"/>
    <x v="1"/>
    <s v="OtsNPFH20S_1_0848"/>
    <s v="OtsNPFH20S_1_0788"/>
    <x v="8"/>
    <x v="3"/>
    <x v="3"/>
    <s v="FALL"/>
    <n v="1.00000000000001"/>
    <x v="2"/>
    <n v="0.98845608500000004"/>
    <n v="1"/>
    <x v="3"/>
    <n v="5.6818181818181825"/>
    <n v="5.7284090909090919"/>
    <n v="12.729797979797981"/>
    <s v="Abv"/>
  </r>
  <r>
    <s v="OtsLGRF23S"/>
    <s v="OtsLGRF23S_3128"/>
    <s v="C-03128"/>
    <d v="2023-09-02T00:00:00"/>
    <x v="1"/>
    <s v="F"/>
    <n v="740"/>
    <x v="12"/>
    <x v="0"/>
    <s v="NA"/>
    <s v="3DD.003D7E56E1"/>
    <s v="NA"/>
    <s v="F"/>
    <x v="0"/>
    <s v="OtsLYON19S_1_0528"/>
    <s v="OtsLYON19S_1_0354"/>
    <x v="1"/>
    <x v="1"/>
    <x v="1"/>
    <s v="FALL"/>
    <n v="1"/>
    <x v="3"/>
    <n v="0.95971980899999998"/>
    <n v="1"/>
    <x v="1"/>
    <n v="5.6818181818181825"/>
    <n v="5.7284090909090919"/>
    <n v="12.729797979797981"/>
    <s v="Abv"/>
  </r>
  <r>
    <s v="OtsLGRF23S"/>
    <s v="OtsLGRF23S_3130"/>
    <s v="C-03130"/>
    <d v="2023-09-02T00:00:00"/>
    <x v="1"/>
    <s v="F"/>
    <n v="790"/>
    <x v="0"/>
    <x v="0"/>
    <s v="NA"/>
    <s v="3DD.003D7E572D"/>
    <s v="NA"/>
    <s v="F"/>
    <x v="0"/>
    <s v="OtsLYON19S_1_1102"/>
    <s v="OtsLYON19S_1_0912"/>
    <x v="1"/>
    <x v="1"/>
    <x v="1"/>
    <s v="FALL"/>
    <n v="1"/>
    <x v="6"/>
    <n v="0.95971980899999998"/>
    <n v="1"/>
    <x v="0"/>
    <n v="5.6818181818181825"/>
    <n v="5.7284090909090919"/>
    <n v="12.729797979797981"/>
    <s v="Abv"/>
  </r>
  <r>
    <s v="OtsLGRF23S"/>
    <s v="OtsLGRF23S_3131"/>
    <s v="C-03131"/>
    <d v="2023-09-02T00:00:00"/>
    <x v="1"/>
    <s v="F"/>
    <n v="710"/>
    <x v="10"/>
    <x v="0"/>
    <s v="NA"/>
    <s v="3DD.003D7E56FD"/>
    <s v="NA"/>
    <s v="F"/>
    <x v="0"/>
    <s v="NA"/>
    <s v="NA"/>
    <x v="0"/>
    <x v="0"/>
    <x v="0"/>
    <s v="FALL"/>
    <n v="1"/>
    <x v="0"/>
    <e v="#N/A"/>
    <n v="1"/>
    <x v="5"/>
    <n v="5.6818181818181825"/>
    <n v="5.7284090909090919"/>
    <n v="12.729797979797981"/>
    <s v="Abv"/>
  </r>
  <r>
    <s v="OtsLGRF23S"/>
    <s v="OtsLGRF23S_3133"/>
    <s v="C-03133"/>
    <d v="2023-09-02T00:00:00"/>
    <x v="1"/>
    <s v="F"/>
    <n v="750"/>
    <x v="1"/>
    <x v="1"/>
    <n v="1"/>
    <s v="NA"/>
    <s v="NA"/>
    <s v="F"/>
    <x v="0"/>
    <s v="OtsLYON19S_1_1113"/>
    <s v="OtsLYON19S_1_0942"/>
    <x v="1"/>
    <x v="1"/>
    <x v="1"/>
    <s v="FALL"/>
    <n v="0.999999999999996"/>
    <x v="16"/>
    <n v="0.95971980899999998"/>
    <n v="1"/>
    <x v="1"/>
    <n v="5.6818181818181825"/>
    <n v="5.7284090909090919"/>
    <n v="12.729797979797981"/>
    <s v="Abv"/>
  </r>
  <r>
    <s v="OtsLGRF23S"/>
    <s v="OtsLGRF23S_3134"/>
    <s v="C-03134"/>
    <d v="2023-09-02T00:00:00"/>
    <x v="1"/>
    <s v="F"/>
    <n v="740"/>
    <x v="12"/>
    <x v="0"/>
    <s v="NA"/>
    <s v="3DD.003D7E5718"/>
    <s v="NA"/>
    <s v="F"/>
    <x v="0"/>
    <s v="OtsLYON19S_1_1716"/>
    <s v="OtsLYON19S_1_1919"/>
    <x v="1"/>
    <x v="1"/>
    <x v="1"/>
    <s v="FALL"/>
    <n v="1.00000000000001"/>
    <x v="1"/>
    <n v="0.95971980899999998"/>
    <n v="1"/>
    <x v="1"/>
    <n v="5.6818181818181825"/>
    <n v="5.7284090909090919"/>
    <n v="12.729797979797981"/>
    <s v="Abv"/>
  </r>
  <r>
    <s v="OtsLGRF23S"/>
    <s v="OtsLGRF23S_3135"/>
    <s v="C-03135"/>
    <d v="2023-09-02T00:00:00"/>
    <x v="1"/>
    <s v="M"/>
    <n v="760"/>
    <x v="6"/>
    <x v="0"/>
    <s v="NA"/>
    <s v="3DD.003D7E571C"/>
    <s v="NA"/>
    <s v="F"/>
    <x v="0"/>
    <s v="OtsLYON19S_1_1394"/>
    <s v="OtsLYON19S_1_1500"/>
    <x v="1"/>
    <x v="1"/>
    <x v="1"/>
    <s v="FALL"/>
    <n v="1"/>
    <x v="1"/>
    <n v="0.95971980899999998"/>
    <n v="1"/>
    <x v="1"/>
    <n v="5.6818181818181825"/>
    <n v="5.7284090909090919"/>
    <n v="12.729797979797981"/>
    <s v="Abv"/>
  </r>
  <r>
    <s v="OtsLGRF23S"/>
    <s v="OtsLGRF23S_3136"/>
    <s v="C-03136"/>
    <d v="2023-09-02T00:00:00"/>
    <x v="1"/>
    <s v="F"/>
    <n v="860"/>
    <x v="27"/>
    <x v="0"/>
    <s v="NA"/>
    <s v="3DD.003D7E56F0"/>
    <s v="NA"/>
    <s v="F"/>
    <x v="0"/>
    <s v="OtsLYON19S_1_0578"/>
    <s v="OtsLYON19S_1_0601"/>
    <x v="1"/>
    <x v="1"/>
    <x v="1"/>
    <s v="FALL"/>
    <n v="0.999999999999998"/>
    <x v="7"/>
    <n v="0.95971980899999998"/>
    <n v="1"/>
    <x v="2"/>
    <n v="5.6818181818181825"/>
    <n v="5.7284090909090919"/>
    <n v="12.729797979797981"/>
    <s v="Blw"/>
  </r>
  <r>
    <s v="OtsLGRF23S"/>
    <s v="OtsLGRF23S_3137"/>
    <s v="C-03137"/>
    <d v="2023-09-02T00:00:00"/>
    <x v="1"/>
    <s v="M"/>
    <n v="800"/>
    <x v="4"/>
    <x v="0"/>
    <s v="NA"/>
    <s v="3DD.003D7E571E"/>
    <s v="NA"/>
    <s v="M"/>
    <x v="1"/>
    <s v="OtsLYON19S_1_0589"/>
    <s v="OtsLYON19S_1_0641"/>
    <x v="1"/>
    <x v="1"/>
    <x v="1"/>
    <s v="FALL"/>
    <n v="0.999999999999997"/>
    <x v="6"/>
    <n v="0.95971980899999998"/>
    <n v="1"/>
    <x v="0"/>
    <n v="5.6818181818181825"/>
    <n v="5.7284090909090919"/>
    <n v="12.729797979797981"/>
    <s v="Abv"/>
  </r>
  <r>
    <s v="OtsLGRF23S"/>
    <s v="OtsLGRF23S_3138"/>
    <s v="C-03138"/>
    <d v="2023-09-02T00:00:00"/>
    <x v="1"/>
    <s v="F"/>
    <n v="740"/>
    <x v="12"/>
    <x v="0"/>
    <s v="NA"/>
    <s v="3DD.003D7E56DD"/>
    <s v="NA"/>
    <s v="F"/>
    <x v="0"/>
    <s v="OtsNPFH19S_1_4304"/>
    <s v="OtsNPFH19S_1_4017"/>
    <x v="2"/>
    <x v="1"/>
    <x v="1"/>
    <s v="FALL"/>
    <n v="1"/>
    <x v="13"/>
    <n v="0.99705232300000002"/>
    <n v="1"/>
    <x v="1"/>
    <n v="5.6818181818181825"/>
    <n v="5.7284090909090919"/>
    <n v="12.729797979797981"/>
    <s v="Abv"/>
  </r>
  <r>
    <s v="OtsLGRF23S"/>
    <s v="OtsLGRF23S_3139"/>
    <s v="C-03139"/>
    <d v="2023-09-02T00:00:00"/>
    <x v="1"/>
    <s v="M"/>
    <n v="670"/>
    <x v="11"/>
    <x v="1"/>
    <n v="1"/>
    <s v="NA"/>
    <s v="NA"/>
    <s v="F"/>
    <x v="0"/>
    <s v="OtsLYON19S_1_1843"/>
    <s v="OtsLYON19S_1_1591"/>
    <x v="1"/>
    <x v="1"/>
    <x v="1"/>
    <s v="FALL"/>
    <n v="0.999999999999999"/>
    <x v="1"/>
    <n v="0.95971980899999998"/>
    <n v="1"/>
    <x v="3"/>
    <n v="5.6818181818181825"/>
    <n v="5.7284090909090919"/>
    <n v="12.729797979797981"/>
    <s v="Abv"/>
  </r>
  <r>
    <s v="OtsLGRF23S"/>
    <s v="OtsLGRF23S_3142"/>
    <s v="C-03142"/>
    <d v="2023-09-02T00:00:00"/>
    <x v="1"/>
    <s v="M"/>
    <n v="500"/>
    <x v="52"/>
    <x v="0"/>
    <s v="NA"/>
    <s v="NA"/>
    <s v="NA"/>
    <s v="M"/>
    <x v="1"/>
    <s v="OtsLYON21S_1_0757"/>
    <s v="OtsLYON21S_1_0395"/>
    <x v="7"/>
    <x v="4"/>
    <x v="4"/>
    <s v="FALL"/>
    <n v="0.999999999999995"/>
    <x v="6"/>
    <e v="#N/A"/>
    <n v="1"/>
    <x v="11"/>
    <n v="5.6818181818181825"/>
    <n v="5.7284090909090919"/>
    <n v="12.729797979797981"/>
    <s v="Abv"/>
  </r>
  <r>
    <s v="OtsLGRF23S"/>
    <s v="OtsLGRF23S_3144"/>
    <s v="C-03144"/>
    <d v="2023-09-02T00:00:00"/>
    <x v="1"/>
    <s v="M"/>
    <n v="860"/>
    <x v="27"/>
    <x v="0"/>
    <s v="NA"/>
    <s v="3DD.003D7E56D6"/>
    <s v="NA"/>
    <s v="M"/>
    <x v="1"/>
    <s v="OtsLYON19S_1_0575"/>
    <s v="OtsLYON19S_1_0489"/>
    <x v="1"/>
    <x v="1"/>
    <x v="1"/>
    <s v="FALL"/>
    <n v="0.999999999999998"/>
    <x v="7"/>
    <n v="0.95971980899999998"/>
    <n v="1"/>
    <x v="2"/>
    <n v="5.6818181818181825"/>
    <n v="5.7284090909090919"/>
    <n v="12.729797979797981"/>
    <s v="Blw"/>
  </r>
  <r>
    <s v="OtsLGRF23S"/>
    <s v="OtsLGRF23S_3145"/>
    <s v="C-03145"/>
    <d v="2023-09-02T00:00:00"/>
    <x v="1"/>
    <s v="F"/>
    <n v="750"/>
    <x v="1"/>
    <x v="0"/>
    <s v="NA"/>
    <s v="3DD.003D7E56E2"/>
    <s v="NA"/>
    <s v="F"/>
    <x v="0"/>
    <s v="NA"/>
    <s v="NA"/>
    <x v="0"/>
    <x v="0"/>
    <x v="0"/>
    <s v="FALL"/>
    <n v="1"/>
    <x v="0"/>
    <e v="#N/A"/>
    <n v="1"/>
    <x v="1"/>
    <n v="5.6818181818181825"/>
    <n v="5.7284090909090919"/>
    <n v="12.729797979797981"/>
    <s v="Abv"/>
  </r>
  <r>
    <s v="OtsLGRF23S"/>
    <s v="OtsLGRF23S_3146"/>
    <s v="C-03146"/>
    <d v="2023-09-02T00:00:00"/>
    <x v="1"/>
    <s v="F"/>
    <n v="750"/>
    <x v="1"/>
    <x v="0"/>
    <s v="NA"/>
    <s v="3DD.003D7E5712"/>
    <s v="NA"/>
    <s v="F"/>
    <x v="0"/>
    <s v="OtsLYON19S_1_0145"/>
    <s v="OtsLYON19S_1_0203"/>
    <x v="1"/>
    <x v="1"/>
    <x v="1"/>
    <s v="FALL"/>
    <n v="0.999999999999998"/>
    <x v="4"/>
    <n v="0.95971980899999998"/>
    <n v="1"/>
    <x v="1"/>
    <n v="5.6818181818181825"/>
    <n v="5.7284090909090919"/>
    <n v="12.729797979797981"/>
    <s v="Abv"/>
  </r>
  <r>
    <s v="OtsLGRF23S"/>
    <s v="OtsLGRF23S_3147"/>
    <s v="C-03147"/>
    <d v="2023-09-02T00:00:00"/>
    <x v="1"/>
    <s v="F"/>
    <n v="780"/>
    <x v="8"/>
    <x v="0"/>
    <s v="NA"/>
    <s v="3DD.003D7E56DC"/>
    <s v="NA"/>
    <s v="F"/>
    <x v="0"/>
    <s v="OtsLYON19S_1_1820"/>
    <s v="OtsLYON19S_1_1550"/>
    <x v="1"/>
    <x v="1"/>
    <x v="1"/>
    <s v="FALL"/>
    <n v="1"/>
    <x v="1"/>
    <n v="0.95971980899999998"/>
    <n v="1"/>
    <x v="0"/>
    <n v="5.6818181818181825"/>
    <n v="5.7284090909090919"/>
    <n v="12.729797979797981"/>
    <s v="Abv"/>
  </r>
  <r>
    <s v="OtsLGRF23S"/>
    <s v="OtsLGRF23S_3148"/>
    <s v="C-03148"/>
    <d v="2023-09-02T00:00:00"/>
    <x v="1"/>
    <s v="M"/>
    <n v="740"/>
    <x v="12"/>
    <x v="1"/>
    <s v="NA"/>
    <s v="NA"/>
    <s v="NA"/>
    <s v="M"/>
    <x v="1"/>
    <s v="OtsLYON19S_1_0553"/>
    <s v="OtsLYON19S_1_0441"/>
    <x v="1"/>
    <x v="1"/>
    <x v="1"/>
    <s v="FALL"/>
    <n v="0.999999999999998"/>
    <x v="7"/>
    <n v="0.95971980899999998"/>
    <n v="1"/>
    <x v="1"/>
    <n v="5.6818181818181825"/>
    <n v="5.7284090909090919"/>
    <n v="12.729797979797981"/>
    <s v="Blw"/>
  </r>
  <r>
    <s v="OtsLGRF23S"/>
    <s v="OtsLGRF23S_3149"/>
    <s v="C-03149"/>
    <d v="2023-09-02T00:00:00"/>
    <x v="1"/>
    <s v="F"/>
    <n v="710"/>
    <x v="10"/>
    <x v="0"/>
    <s v="NA"/>
    <s v="3DD.003D7E572A"/>
    <s v="NA"/>
    <s v="F"/>
    <x v="0"/>
    <s v="OtsNPFH19S_1_2310"/>
    <s v="OtsNPFH19S_1_2014"/>
    <x v="2"/>
    <x v="1"/>
    <x v="1"/>
    <s v="FALL"/>
    <n v="1"/>
    <x v="2"/>
    <n v="0.99705232300000002"/>
    <n v="1"/>
    <x v="5"/>
    <n v="5.6818181818181825"/>
    <n v="5.7284090909090919"/>
    <n v="12.729797979797981"/>
    <s v="Abv"/>
  </r>
  <r>
    <s v="OtsLGRF23S"/>
    <s v="OtsLGRF23S_3151"/>
    <s v="C-03151"/>
    <d v="2023-09-02T00:00:00"/>
    <x v="1"/>
    <s v="M"/>
    <n v="460"/>
    <x v="37"/>
    <x v="1"/>
    <n v="1"/>
    <s v="NA"/>
    <s v="NA"/>
    <s v="M"/>
    <x v="1"/>
    <s v="OtsLYON21S_1_0835"/>
    <s v="OtsLYON21S_1_1674"/>
    <x v="7"/>
    <x v="4"/>
    <x v="4"/>
    <s v="FALL"/>
    <n v="1"/>
    <x v="12"/>
    <e v="#N/A"/>
    <n v="1"/>
    <x v="10"/>
    <n v="5.6818181818181825"/>
    <n v="5.7284090909090919"/>
    <n v="12.729797979797981"/>
    <s v="Abv"/>
  </r>
  <r>
    <s v="OtsLGRF23S"/>
    <s v="OtsLGRF23S_3153"/>
    <s v="C-03153"/>
    <d v="2023-09-02T00:00:00"/>
    <x v="1"/>
    <s v="M"/>
    <n v="810"/>
    <x v="9"/>
    <x v="0"/>
    <s v="NA"/>
    <s v="3DD.003D7E56F5"/>
    <s v="NA"/>
    <s v="M"/>
    <x v="1"/>
    <s v="OtsLYON19S_1_0526"/>
    <s v="OtsLYON19S_1_0365"/>
    <x v="1"/>
    <x v="1"/>
    <x v="1"/>
    <s v="FALL"/>
    <n v="0.999999999999999"/>
    <x v="3"/>
    <n v="0.95971980899999998"/>
    <n v="1"/>
    <x v="0"/>
    <n v="5.6818181818181825"/>
    <n v="5.7284090909090919"/>
    <n v="12.729797979797981"/>
    <s v="Abv"/>
  </r>
  <r>
    <s v="OtsLGRF23S"/>
    <s v="OtsLGRF23S_3154"/>
    <s v="C-03154"/>
    <d v="2023-09-02T00:00:00"/>
    <x v="1"/>
    <s v="F"/>
    <n v="750"/>
    <x v="1"/>
    <x v="1"/>
    <n v="1"/>
    <s v="NA"/>
    <s v="NA"/>
    <s v="F"/>
    <x v="0"/>
    <s v="OtsLYON19S_1_0535"/>
    <s v="OtsLYON19S_1_0385"/>
    <x v="1"/>
    <x v="1"/>
    <x v="1"/>
    <s v="FALL"/>
    <n v="1"/>
    <x v="7"/>
    <n v="0.95971980899999998"/>
    <n v="1"/>
    <x v="1"/>
    <n v="5.6818181818181825"/>
    <n v="5.7284090909090919"/>
    <n v="12.729797979797981"/>
    <s v="Blw"/>
  </r>
  <r>
    <s v="OtsLGRF23S"/>
    <s v="OtsLGRF23S_3155"/>
    <s v="C-03155"/>
    <d v="2023-09-02T00:00:00"/>
    <x v="1"/>
    <s v="M"/>
    <n v="790"/>
    <x v="0"/>
    <x v="0"/>
    <s v="NA"/>
    <s v="3DD.003D7E570D"/>
    <s v="NA"/>
    <s v="M"/>
    <x v="1"/>
    <s v="NA"/>
    <s v="NA"/>
    <x v="0"/>
    <x v="0"/>
    <x v="0"/>
    <s v="FALL"/>
    <n v="1"/>
    <x v="0"/>
    <e v="#N/A"/>
    <n v="1"/>
    <x v="0"/>
    <n v="5.6818181818181825"/>
    <n v="5.7284090909090919"/>
    <n v="12.729797979797981"/>
    <s v="Abv"/>
  </r>
  <r>
    <s v="OtsLGRF23S"/>
    <s v="OtsLGRF23S_3156"/>
    <s v="C-03156"/>
    <d v="2023-09-02T00:00:00"/>
    <x v="1"/>
    <s v="F"/>
    <n v="740"/>
    <x v="12"/>
    <x v="0"/>
    <s v="NA"/>
    <s v="3DD.003D7E56FA"/>
    <s v="NA"/>
    <s v="F"/>
    <x v="0"/>
    <s v="OtsLYON19S_1_0130"/>
    <s v="OtsLYON19S_1_0081"/>
    <x v="1"/>
    <x v="1"/>
    <x v="1"/>
    <s v="FALL"/>
    <n v="1"/>
    <x v="4"/>
    <n v="0.95971980899999998"/>
    <n v="1"/>
    <x v="1"/>
    <n v="5.6818181818181825"/>
    <n v="5.7284090909090919"/>
    <n v="12.729797979797981"/>
    <s v="Abv"/>
  </r>
  <r>
    <s v="OtsLGRF23S"/>
    <s v="OtsLGRF23S_3157"/>
    <s v="C-03157"/>
    <d v="2023-09-02T00:00:00"/>
    <x v="1"/>
    <s v="F"/>
    <n v="810"/>
    <x v="9"/>
    <x v="1"/>
    <s v="NA"/>
    <s v="3DD.003D7E5721"/>
    <s v="NA"/>
    <s v="F"/>
    <x v="0"/>
    <s v="OtsLYON19S_1_1110"/>
    <s v="OtsLYON19S_1_0938"/>
    <x v="1"/>
    <x v="1"/>
    <x v="1"/>
    <s v="FALL"/>
    <n v="0.999999999999998"/>
    <x v="16"/>
    <n v="0.95971980899999998"/>
    <n v="1"/>
    <x v="0"/>
    <n v="5.6818181818181825"/>
    <n v="5.7284090909090919"/>
    <n v="12.729797979797981"/>
    <s v="Abv"/>
  </r>
  <r>
    <s v="OtsLGRF23S"/>
    <s v="OtsLGRF23S_3160"/>
    <s v="C-03160"/>
    <d v="2023-09-02T00:00:00"/>
    <x v="1"/>
    <s v="F"/>
    <n v="670"/>
    <x v="11"/>
    <x v="1"/>
    <n v="1"/>
    <s v="NA"/>
    <s v="NA"/>
    <s v="F"/>
    <x v="0"/>
    <s v="OtsLYON19S_1_1707"/>
    <s v="OtsLYON19S_1_1910"/>
    <x v="1"/>
    <x v="1"/>
    <x v="1"/>
    <s v="FALL"/>
    <n v="0.999999999999998"/>
    <x v="1"/>
    <n v="0.95971980899999998"/>
    <n v="1"/>
    <x v="3"/>
    <n v="5.6818181818181825"/>
    <n v="5.7284090909090919"/>
    <n v="12.729797979797981"/>
    <s v="Abv"/>
  </r>
  <r>
    <s v="OtsLGRF23S"/>
    <s v="OtsLGRF23S_3162"/>
    <s v="C-03162"/>
    <d v="2023-09-02T00:00:00"/>
    <x v="1"/>
    <s v="F"/>
    <n v="810"/>
    <x v="9"/>
    <x v="0"/>
    <s v="NA"/>
    <s v="3DD.003D7E572E"/>
    <s v="NA"/>
    <s v="F"/>
    <x v="0"/>
    <s v="OtsLYON19S_1_0102"/>
    <s v="OtsLYON19S_1_0001"/>
    <x v="1"/>
    <x v="1"/>
    <x v="1"/>
    <s v="FALL"/>
    <n v="1"/>
    <x v="4"/>
    <n v="0.95971980899999998"/>
    <n v="1"/>
    <x v="0"/>
    <n v="5.6818181818181825"/>
    <n v="5.7284090909090919"/>
    <n v="12.729797979797981"/>
    <s v="Abv"/>
  </r>
  <r>
    <s v="OtsLGRF23S"/>
    <s v="OtsLGRF23S_3163"/>
    <s v="C-03163"/>
    <d v="2023-09-02T00:00:00"/>
    <x v="1"/>
    <s v="M"/>
    <n v="810"/>
    <x v="9"/>
    <x v="1"/>
    <s v="NA"/>
    <s v="3DD.003D7E56D5"/>
    <s v="NA"/>
    <s v="M"/>
    <x v="1"/>
    <s v="OtsLYON19S_1_0109"/>
    <s v="OtsLYON19S_1_0015"/>
    <x v="1"/>
    <x v="1"/>
    <x v="1"/>
    <s v="FALL"/>
    <n v="0.999999999999997"/>
    <x v="4"/>
    <n v="0.95971980899999998"/>
    <n v="1"/>
    <x v="0"/>
    <n v="5.6818181818181825"/>
    <n v="5.7284090909090919"/>
    <n v="12.729797979797981"/>
    <s v="Abv"/>
  </r>
  <r>
    <s v="OtsLGRF23S"/>
    <s v="OtsLGRF23S_3164"/>
    <s v="C-03164"/>
    <d v="2023-09-02T00:00:00"/>
    <x v="1"/>
    <s v="F"/>
    <n v="720"/>
    <x v="17"/>
    <x v="0"/>
    <s v="NA"/>
    <s v="3DD.003D7E56DF"/>
    <s v="This individual failed to genotype"/>
    <s v="U"/>
    <x v="0"/>
    <s v="NG"/>
    <s v="NG"/>
    <x v="4"/>
    <x v="0"/>
    <x v="0"/>
    <s v="NA"/>
    <s v="NA"/>
    <x v="5"/>
    <e v="#N/A"/>
    <n v="1"/>
    <x v="5"/>
    <n v="5.6818181818181825"/>
    <n v="5.7284090909090919"/>
    <n v="12.729797979797981"/>
    <s v="Abv"/>
  </r>
  <r>
    <s v="OtsLGRF23S"/>
    <s v="OtsLGRF23S_3165"/>
    <s v="C-03165"/>
    <d v="2023-09-02T00:00:00"/>
    <x v="1"/>
    <s v="F"/>
    <n v="770"/>
    <x v="2"/>
    <x v="0"/>
    <s v="NA"/>
    <s v="3DD.003D7E56F1"/>
    <s v="NA"/>
    <s v="F"/>
    <x v="0"/>
    <s v="OtsLYON19S_1_0578"/>
    <s v="OtsLYON19S_1_0500"/>
    <x v="1"/>
    <x v="1"/>
    <x v="1"/>
    <s v="FALL"/>
    <n v="0.999999999999999"/>
    <x v="7"/>
    <n v="0.95971980899999998"/>
    <n v="1"/>
    <x v="1"/>
    <n v="5.6818181818181825"/>
    <n v="5.7284090909090919"/>
    <n v="12.729797979797981"/>
    <s v="Blw"/>
  </r>
  <r>
    <s v="OtsLGRF23S"/>
    <s v="OtsLGRF23S_3166"/>
    <s v="C-03166"/>
    <d v="2023-09-02T00:00:00"/>
    <x v="1"/>
    <s v="F"/>
    <n v="690"/>
    <x v="30"/>
    <x v="0"/>
    <s v="NA"/>
    <s v="NA"/>
    <s v="NA"/>
    <s v="F"/>
    <x v="0"/>
    <s v="OtsLYON19S_1_0592"/>
    <s v="OtsLYON19S_1_0656"/>
    <x v="1"/>
    <x v="1"/>
    <x v="1"/>
    <s v="FALL"/>
    <n v="1"/>
    <x v="6"/>
    <n v="0.95971980899999998"/>
    <n v="1"/>
    <x v="5"/>
    <n v="5.6818181818181825"/>
    <n v="5.7284090909090919"/>
    <n v="12.729797979797981"/>
    <s v="Abv"/>
  </r>
  <r>
    <s v="OtsLGRF23S"/>
    <s v="OtsLGRF23S_3167"/>
    <s v="C-03167"/>
    <d v="2023-09-02T00:00:00"/>
    <x v="1"/>
    <s v="M"/>
    <n v="740"/>
    <x v="12"/>
    <x v="0"/>
    <s v="NA"/>
    <s v="3DD.003D7E56F6"/>
    <s v="NA"/>
    <s v="M"/>
    <x v="1"/>
    <s v="OtsLYON19S_1_0111"/>
    <s v="OtsLYON19S_1_0019"/>
    <x v="1"/>
    <x v="1"/>
    <x v="1"/>
    <s v="FALL"/>
    <n v="1"/>
    <x v="4"/>
    <n v="0.95971980899999998"/>
    <n v="1"/>
    <x v="1"/>
    <n v="5.6818181818181825"/>
    <n v="5.7284090909090919"/>
    <n v="12.729797979797981"/>
    <s v="Abv"/>
  </r>
  <r>
    <s v="OtsLGRF23S"/>
    <s v="OtsLGRF23S_3168"/>
    <s v="C-03168"/>
    <d v="2023-09-02T00:00:00"/>
    <x v="1"/>
    <s v="M"/>
    <n v="750"/>
    <x v="1"/>
    <x v="0"/>
    <s v="NA"/>
    <s v="3DD.003D7E572F"/>
    <s v="NA"/>
    <s v="M"/>
    <x v="1"/>
    <s v="OtsLYON19S_1_1397"/>
    <s v="OtsLYON19S_1_1491"/>
    <x v="1"/>
    <x v="1"/>
    <x v="1"/>
    <s v="FALL"/>
    <n v="0.999999999999997"/>
    <x v="1"/>
    <n v="0.95971980899999998"/>
    <n v="1"/>
    <x v="1"/>
    <n v="5.6818181818181825"/>
    <n v="5.7284090909090919"/>
    <n v="12.729797979797981"/>
    <s v="Abv"/>
  </r>
  <r>
    <s v="OtsLGRF23S"/>
    <s v="OtsLGRF23S_3169"/>
    <s v="C-03169"/>
    <d v="2023-09-02T00:00:00"/>
    <x v="1"/>
    <s v="F"/>
    <n v="750"/>
    <x v="1"/>
    <x v="0"/>
    <s v="NA"/>
    <s v="3DD.003D7E5705"/>
    <s v="NA"/>
    <s v="F"/>
    <x v="0"/>
    <s v="OtsLYON19S_1_0563"/>
    <s v="OtsLYON19S_1_0616"/>
    <x v="1"/>
    <x v="1"/>
    <x v="1"/>
    <s v="FALL"/>
    <n v="0.999999999999995"/>
    <x v="6"/>
    <n v="0.95971980899999998"/>
    <n v="1"/>
    <x v="1"/>
    <n v="5.6818181818181825"/>
    <n v="5.7284090909090919"/>
    <n v="12.729797979797981"/>
    <s v="Abv"/>
  </r>
  <r>
    <s v="OtsLGRF23S"/>
    <s v="OtsLGRF23S_3172"/>
    <s v="C-03172"/>
    <d v="2023-09-02T00:00:00"/>
    <x v="1"/>
    <s v="M"/>
    <n v="460"/>
    <x v="37"/>
    <x v="0"/>
    <s v="NA"/>
    <s v="NA"/>
    <s v="NA"/>
    <s v="M"/>
    <x v="1"/>
    <s v="OtsLYON21S_1_0708"/>
    <s v="OtsLYON21S_1_0284"/>
    <x v="7"/>
    <x v="4"/>
    <x v="4"/>
    <s v="FALL"/>
    <n v="1"/>
    <x v="3"/>
    <e v="#N/A"/>
    <n v="1"/>
    <x v="10"/>
    <n v="5.6818181818181825"/>
    <n v="5.7284090909090919"/>
    <n v="12.729797979797981"/>
    <s v="Abv"/>
  </r>
  <r>
    <s v="OtsLGRF23S"/>
    <s v="OtsLGRF23S_3174"/>
    <s v="C-03174"/>
    <d v="2023-09-02T00:00:00"/>
    <x v="1"/>
    <s v="M"/>
    <n v="840"/>
    <x v="18"/>
    <x v="0"/>
    <s v="NA"/>
    <s v="3DD.003D7E571B"/>
    <s v="NA"/>
    <s v="M"/>
    <x v="1"/>
    <s v="OtsLYON19S_1_1877"/>
    <s v="OtsLYON19S_1_1652"/>
    <x v="1"/>
    <x v="1"/>
    <x v="1"/>
    <s v="FALL"/>
    <n v="1"/>
    <x v="1"/>
    <n v="0.95971980899999998"/>
    <n v="1"/>
    <x v="2"/>
    <n v="5.6818181818181825"/>
    <n v="5.7284090909090919"/>
    <n v="12.729797979797981"/>
    <s v="Abv"/>
  </r>
  <r>
    <s v="OtsLGRF23S"/>
    <s v="OtsLGRF23S_3175"/>
    <s v="C-03175"/>
    <d v="2023-09-02T00:00:00"/>
    <x v="1"/>
    <s v="M"/>
    <n v="860"/>
    <x v="27"/>
    <x v="1"/>
    <s v="NA"/>
    <s v="3DD.003D7E56F8"/>
    <s v="NA"/>
    <s v="M"/>
    <x v="1"/>
    <s v="OtsLYON19S_1_1833"/>
    <s v="OtsLYON19S_1_1570"/>
    <x v="1"/>
    <x v="1"/>
    <x v="1"/>
    <s v="FALL"/>
    <n v="1"/>
    <x v="1"/>
    <n v="0.95971980899999998"/>
    <n v="1"/>
    <x v="2"/>
    <n v="5.6818181818181825"/>
    <n v="5.7284090909090919"/>
    <n v="12.729797979797981"/>
    <s v="Abv"/>
  </r>
  <r>
    <s v="OtsLGRF23S"/>
    <s v="OtsLGRF23S_3176"/>
    <s v="C-03176"/>
    <d v="2023-09-02T00:00:00"/>
    <x v="1"/>
    <s v="M"/>
    <n v="730"/>
    <x v="16"/>
    <x v="0"/>
    <s v="NA"/>
    <s v="3DD.003D7E5710"/>
    <s v="NA"/>
    <s v="M"/>
    <x v="1"/>
    <s v="OtsLYON19S_1_1803"/>
    <s v="OtsLYON19S_1_1510"/>
    <x v="1"/>
    <x v="1"/>
    <x v="1"/>
    <s v="FALL"/>
    <n v="1"/>
    <x v="1"/>
    <n v="0.95971980899999998"/>
    <n v="1"/>
    <x v="1"/>
    <n v="5.6818181818181825"/>
    <n v="5.7284090909090919"/>
    <n v="12.729797979797981"/>
    <s v="Abv"/>
  </r>
  <r>
    <s v="OtsLGRF23S"/>
    <s v="OtsLGRF23S_3178"/>
    <s v="C-03178"/>
    <d v="2023-09-02T00:00:00"/>
    <x v="1"/>
    <s v="M"/>
    <n v="730"/>
    <x v="16"/>
    <x v="0"/>
    <s v="NA"/>
    <s v="3DD.003D7E56E4"/>
    <s v="NA"/>
    <s v="F"/>
    <x v="0"/>
    <s v="OtsLYON19S_1_0587"/>
    <s v="OtsLYON19S_1_0627"/>
    <x v="1"/>
    <x v="1"/>
    <x v="1"/>
    <s v="FALL"/>
    <n v="1"/>
    <x v="6"/>
    <n v="0.95971980899999998"/>
    <n v="1"/>
    <x v="1"/>
    <n v="5.6818181818181825"/>
    <n v="5.7284090909090919"/>
    <n v="12.729797979797981"/>
    <s v="Abv"/>
  </r>
  <r>
    <s v="OtsLGRF23S"/>
    <s v="OtsLGRF23S_3181"/>
    <s v="C-03181"/>
    <d v="2023-09-02T00:00:00"/>
    <x v="1"/>
    <s v="M"/>
    <n v="490"/>
    <x v="44"/>
    <x v="1"/>
    <n v="1"/>
    <s v="NA"/>
    <s v="NA"/>
    <s v="M"/>
    <x v="1"/>
    <s v="OtsLYON21S_1_0829"/>
    <s v="OtsLYON21S_1_1670"/>
    <x v="7"/>
    <x v="4"/>
    <x v="4"/>
    <s v="FALL"/>
    <n v="1.00000000000001"/>
    <x v="12"/>
    <e v="#N/A"/>
    <n v="1"/>
    <x v="11"/>
    <n v="5.6818181818181825"/>
    <n v="5.7284090909090919"/>
    <n v="12.729797979797981"/>
    <s v="Abv"/>
  </r>
  <r>
    <s v="OtsLGRF23S"/>
    <s v="OtsLGRF23S_3182"/>
    <s v="C-03182"/>
    <d v="2023-09-02T00:00:00"/>
    <x v="1"/>
    <s v="F"/>
    <n v="710"/>
    <x v="10"/>
    <x v="0"/>
    <s v="NA"/>
    <s v="3DD.003D7E56F9"/>
    <s v="NA"/>
    <s v="F"/>
    <x v="0"/>
    <s v="OtsLYON19S_1_1858"/>
    <s v="OtsLYON19S_1_1610"/>
    <x v="1"/>
    <x v="1"/>
    <x v="1"/>
    <s v="FALL"/>
    <n v="0.999999999999998"/>
    <x v="1"/>
    <n v="0.95971980899999998"/>
    <n v="1"/>
    <x v="5"/>
    <n v="5.6818181818181825"/>
    <n v="5.7284090909090919"/>
    <n v="12.729797979797981"/>
    <s v="Abv"/>
  </r>
  <r>
    <s v="OtsLGRF23S"/>
    <s v="OtsLGRF23S_3183"/>
    <s v="C-03183"/>
    <d v="2023-09-02T00:00:00"/>
    <x v="1"/>
    <s v="F"/>
    <n v="820"/>
    <x v="19"/>
    <x v="0"/>
    <s v="NA"/>
    <s v="3DD.003D7E5727"/>
    <s v="NA"/>
    <s v="F"/>
    <x v="0"/>
    <s v="OtsLYON19S_1_0714"/>
    <s v="OtsLYON19S_1_0813"/>
    <x v="1"/>
    <x v="1"/>
    <x v="1"/>
    <s v="FALL"/>
    <n v="0.999999999999999"/>
    <x v="6"/>
    <n v="0.95971980899999998"/>
    <n v="1"/>
    <x v="0"/>
    <n v="5.6818181818181825"/>
    <n v="5.7284090909090919"/>
    <n v="12.729797979797981"/>
    <s v="Abv"/>
  </r>
  <r>
    <s v="OtsLGRF23S"/>
    <s v="OtsLGRF23S_3184"/>
    <s v="C-03184"/>
    <d v="2023-09-02T00:00:00"/>
    <x v="1"/>
    <s v="F"/>
    <n v="740"/>
    <x v="12"/>
    <x v="0"/>
    <s v="NA"/>
    <s v="3DD.003D7E5722"/>
    <s v="NA"/>
    <s v="F"/>
    <x v="0"/>
    <s v="NA"/>
    <s v="NA"/>
    <x v="0"/>
    <x v="0"/>
    <x v="0"/>
    <s v="FALL"/>
    <n v="1"/>
    <x v="0"/>
    <e v="#N/A"/>
    <n v="1"/>
    <x v="1"/>
    <n v="5.6818181818181825"/>
    <n v="5.7284090909090919"/>
    <n v="12.729797979797981"/>
    <s v="Abv"/>
  </r>
  <r>
    <s v="OtsLGRF23S"/>
    <s v="OtsLGRF23S_3185"/>
    <s v="C-03185"/>
    <d v="2023-09-02T00:00:00"/>
    <x v="1"/>
    <s v="M"/>
    <n v="860"/>
    <x v="27"/>
    <x v="0"/>
    <s v="NA"/>
    <s v="3DD.003D7E56D9"/>
    <s v="NA"/>
    <s v="M"/>
    <x v="1"/>
    <s v="OtsLYON19S_1_0526"/>
    <s v="OtsLYON19S_1_0366"/>
    <x v="1"/>
    <x v="1"/>
    <x v="1"/>
    <s v="FALL"/>
    <n v="1"/>
    <x v="3"/>
    <n v="0.95971980899999998"/>
    <n v="1"/>
    <x v="2"/>
    <n v="5.6818181818181825"/>
    <n v="5.7284090909090919"/>
    <n v="12.729797979797981"/>
    <s v="Abv"/>
  </r>
  <r>
    <s v="OtsLGRF23S"/>
    <s v="OtsLGRF23S_3187"/>
    <s v="C-03187"/>
    <d v="2023-09-02T00:00:00"/>
    <x v="1"/>
    <s v="F"/>
    <n v="790"/>
    <x v="0"/>
    <x v="0"/>
    <s v="NA"/>
    <s v="3DD.003D7E56E9"/>
    <s v="NA"/>
    <s v="F"/>
    <x v="0"/>
    <s v="OtsLYON19S_1_0151"/>
    <s v="OtsLYON19S_1_0215"/>
    <x v="1"/>
    <x v="1"/>
    <x v="1"/>
    <s v="FALL"/>
    <n v="1"/>
    <x v="3"/>
    <n v="0.95971980899999998"/>
    <n v="1"/>
    <x v="0"/>
    <n v="5.6818181818181825"/>
    <n v="5.7284090909090919"/>
    <n v="12.729797979797981"/>
    <s v="Abv"/>
  </r>
  <r>
    <s v="OtsLGRF23S"/>
    <s v="OtsLGRF23S_3188"/>
    <s v="C-03188"/>
    <d v="2023-09-02T00:00:00"/>
    <x v="1"/>
    <s v="M"/>
    <n v="750"/>
    <x v="1"/>
    <x v="0"/>
    <s v="NA"/>
    <s v="3DD.003D7E5717"/>
    <s v="NA"/>
    <s v="F"/>
    <x v="0"/>
    <s v="OtsLYON19S_1_1838"/>
    <s v="OtsLYON19S_1_1583"/>
    <x v="1"/>
    <x v="1"/>
    <x v="1"/>
    <s v="FALL"/>
    <n v="0.999999999999997"/>
    <x v="1"/>
    <n v="0.95971980899999998"/>
    <n v="1"/>
    <x v="1"/>
    <n v="5.6818181818181825"/>
    <n v="5.7284090909090919"/>
    <n v="12.729797979797981"/>
    <s v="Abv"/>
  </r>
  <r>
    <s v="OtsLGRF23S"/>
    <s v="OtsLGRF23S_3189"/>
    <s v="C-03189"/>
    <d v="2023-09-02T00:00:00"/>
    <x v="1"/>
    <s v="M"/>
    <n v="750"/>
    <x v="1"/>
    <x v="0"/>
    <s v="NA"/>
    <s v="3DD.003D7E5730"/>
    <s v="NA"/>
    <s v="F"/>
    <x v="0"/>
    <s v="OtsLYON19S_1_0599"/>
    <s v="OtsLYON19S_1_0665"/>
    <x v="1"/>
    <x v="1"/>
    <x v="1"/>
    <s v="FALL"/>
    <n v="1"/>
    <x v="6"/>
    <n v="0.95971980899999998"/>
    <n v="1"/>
    <x v="1"/>
    <n v="5.6818181818181825"/>
    <n v="5.7284090909090919"/>
    <n v="12.729797979797981"/>
    <s v="Abv"/>
  </r>
  <r>
    <s v="OtsLGRF23S"/>
    <s v="OtsLGRF23S_3190"/>
    <s v="C-03190"/>
    <d v="2023-09-02T00:00:00"/>
    <x v="1"/>
    <s v="F"/>
    <n v="710"/>
    <x v="10"/>
    <x v="0"/>
    <s v="NA"/>
    <s v="3DD.003D7E5735"/>
    <s v="NA"/>
    <s v="F"/>
    <x v="0"/>
    <s v="OtsLYON19S_1_0717"/>
    <s v="OtsLYON19S_1_0827"/>
    <x v="1"/>
    <x v="1"/>
    <x v="1"/>
    <s v="FALL"/>
    <n v="1"/>
    <x v="6"/>
    <n v="0.95971980899999998"/>
    <n v="1"/>
    <x v="5"/>
    <n v="5.6818181818181825"/>
    <n v="5.7284090909090919"/>
    <n v="12.729797979797981"/>
    <s v="Abv"/>
  </r>
  <r>
    <s v="OtsLGRF23S"/>
    <s v="OtsLGRF23S_3193"/>
    <s v="C-03193"/>
    <d v="2023-09-02T00:00:00"/>
    <x v="1"/>
    <s v="M"/>
    <n v="470"/>
    <x v="47"/>
    <x v="1"/>
    <n v="1"/>
    <s v="NA"/>
    <s v="NA"/>
    <s v="M"/>
    <x v="1"/>
    <s v="OtsLYON21S_1_0880"/>
    <s v="OtsLYON21S_1_1874"/>
    <x v="7"/>
    <x v="4"/>
    <x v="4"/>
    <s v="FALL"/>
    <n v="1.00000000000001"/>
    <x v="15"/>
    <e v="#N/A"/>
    <n v="1"/>
    <x v="10"/>
    <n v="5.6818181818181825"/>
    <n v="5.7284090909090919"/>
    <n v="12.729797979797981"/>
    <s v="Abv"/>
  </r>
  <r>
    <s v="OtsLGRF23S"/>
    <s v="OtsLGRF23S_3194"/>
    <s v="C-03194"/>
    <d v="2023-09-02T00:00:00"/>
    <x v="1"/>
    <s v="M"/>
    <n v="750"/>
    <x v="1"/>
    <x v="0"/>
    <s v="NA"/>
    <s v="3DD.003D7E5706"/>
    <s v="NA"/>
    <s v="F"/>
    <x v="0"/>
    <s v="OtsNPFH19S_1_1311"/>
    <s v="OtsNPFH19S_1_1099"/>
    <x v="2"/>
    <x v="1"/>
    <x v="1"/>
    <s v="FALL"/>
    <n v="0.999999999999998"/>
    <x v="2"/>
    <n v="0.99705232300000002"/>
    <n v="1"/>
    <x v="1"/>
    <n v="5.6818181818181825"/>
    <n v="5.7284090909090919"/>
    <n v="12.729797979797981"/>
    <s v="Abv"/>
  </r>
  <r>
    <s v="OtsLGRF23S"/>
    <s v="OtsLGRF23S_3195"/>
    <s v="C-03195"/>
    <d v="2023-09-02T00:00:00"/>
    <x v="1"/>
    <s v="M"/>
    <n v="740"/>
    <x v="12"/>
    <x v="0"/>
    <s v="NA"/>
    <s v="3DD.003D7E572C"/>
    <s v="NA"/>
    <s v="M"/>
    <x v="1"/>
    <s v="NA"/>
    <s v="NA"/>
    <x v="0"/>
    <x v="0"/>
    <x v="0"/>
    <s v="FALL"/>
    <n v="1"/>
    <x v="0"/>
    <e v="#N/A"/>
    <n v="1"/>
    <x v="1"/>
    <n v="5.6818181818181825"/>
    <n v="5.7284090909090919"/>
    <n v="12.729797979797981"/>
    <s v="Abv"/>
  </r>
  <r>
    <s v="OtsLGRF23S"/>
    <s v="OtsLGRF23S_3196"/>
    <s v="C-03196"/>
    <d v="2023-09-02T00:00:00"/>
    <x v="1"/>
    <s v="F"/>
    <n v="750"/>
    <x v="1"/>
    <x v="1"/>
    <n v="1"/>
    <s v="NA"/>
    <s v="NA"/>
    <s v="F"/>
    <x v="0"/>
    <s v="OtsLYON19S_1_0136"/>
    <s v="OtsLYON19S_1_0231"/>
    <x v="1"/>
    <x v="1"/>
    <x v="1"/>
    <s v="FALL"/>
    <n v="1"/>
    <x v="3"/>
    <n v="0.95971980899999998"/>
    <n v="1"/>
    <x v="1"/>
    <n v="5.6818181818181825"/>
    <n v="5.7284090909090919"/>
    <n v="12.729797979797981"/>
    <s v="Abv"/>
  </r>
  <r>
    <s v="OtsLGRF23S"/>
    <s v="OtsLGRF23S_3197"/>
    <s v="C-03197"/>
    <d v="2023-09-02T00:00:00"/>
    <x v="1"/>
    <s v="M"/>
    <n v="830"/>
    <x v="15"/>
    <x v="0"/>
    <s v="NA"/>
    <s v="3DD.003D7E49D5"/>
    <s v="NA"/>
    <s v="M"/>
    <x v="1"/>
    <s v="OtsLYON19S_1_2311"/>
    <s v="OtsLYON19S_1_2101"/>
    <x v="1"/>
    <x v="1"/>
    <x v="1"/>
    <s v="FALL"/>
    <n v="1"/>
    <x v="14"/>
    <n v="0.95971980899999998"/>
    <n v="1"/>
    <x v="2"/>
    <n v="5.6818181818181825"/>
    <n v="5.7284090909090919"/>
    <n v="12.729797979797981"/>
    <s v="Blw"/>
  </r>
  <r>
    <s v="OtsLGRF23S"/>
    <s v="OtsLGRF23S_3199"/>
    <s v="C-03199"/>
    <d v="2023-09-02T00:00:00"/>
    <x v="1"/>
    <s v="M"/>
    <n v="810"/>
    <x v="9"/>
    <x v="1"/>
    <n v="1"/>
    <s v="3DD.003D7E49C8"/>
    <s v="NA"/>
    <s v="F"/>
    <x v="0"/>
    <s v="OtsLYON18S_1_0727"/>
    <s v="OtsLYON18S_1_0832"/>
    <x v="3"/>
    <x v="2"/>
    <x v="2"/>
    <s v="FALL"/>
    <n v="0.999999999999999"/>
    <x v="6"/>
    <n v="0.80551598400000002"/>
    <n v="1"/>
    <x v="0"/>
    <n v="5.6818181818181825"/>
    <n v="5.7284090909090919"/>
    <n v="12.729797979797981"/>
    <s v="Abv"/>
  </r>
  <r>
    <s v="OtsLGRF23S"/>
    <s v="OtsLGRF23S_3201"/>
    <s v="C-03201"/>
    <d v="2023-09-02T00:00:00"/>
    <x v="1"/>
    <s v="F"/>
    <n v="740"/>
    <x v="12"/>
    <x v="0"/>
    <s v="NA"/>
    <s v="3DD.003D7E49DA"/>
    <s v="NA"/>
    <s v="F"/>
    <x v="0"/>
    <s v="OtsLYON19S_1_1829"/>
    <s v="OtsLYON19S_1_1575"/>
    <x v="1"/>
    <x v="1"/>
    <x v="1"/>
    <s v="FALL"/>
    <n v="1"/>
    <x v="1"/>
    <n v="0.95971980899999998"/>
    <n v="1"/>
    <x v="1"/>
    <n v="5.6818181818181825"/>
    <n v="5.7284090909090919"/>
    <n v="12.729797979797981"/>
    <s v="Abv"/>
  </r>
  <r>
    <s v="OtsLGRF23S"/>
    <s v="OtsLGRF23S_3202"/>
    <s v="C-03202"/>
    <d v="2023-09-02T00:00:00"/>
    <x v="1"/>
    <s v="M"/>
    <n v="590"/>
    <x v="36"/>
    <x v="0"/>
    <s v="NA"/>
    <s v="3DD.003D4A1A72"/>
    <s v="NA"/>
    <s v="M"/>
    <x v="1"/>
    <s v="OtsLYON19S_1_0563"/>
    <s v="OtsLYON19S_1_0617"/>
    <x v="1"/>
    <x v="1"/>
    <x v="1"/>
    <s v="FALL"/>
    <n v="0.999999999999999"/>
    <x v="6"/>
    <n v="0.95971980899999998"/>
    <n v="1"/>
    <x v="9"/>
    <n v="5.6818181818181825"/>
    <n v="5.7284090909090919"/>
    <n v="12.729797979797981"/>
    <s v="Abv"/>
  </r>
  <r>
    <s v="OtsLGRF23S"/>
    <s v="OtsLGRF23S_3203"/>
    <s v="C-03203"/>
    <d v="2023-09-02T00:00:00"/>
    <x v="1"/>
    <s v="F"/>
    <n v="710"/>
    <x v="10"/>
    <x v="0"/>
    <s v="NA"/>
    <s v="3DD.003D7E49CF"/>
    <s v="NA"/>
    <s v="F"/>
    <x v="0"/>
    <s v="OtsLYON19S_1_0564"/>
    <s v="OtsLYON19S_1_0478"/>
    <x v="1"/>
    <x v="1"/>
    <x v="1"/>
    <s v="FALL"/>
    <n v="1"/>
    <x v="7"/>
    <n v="0.95971980899999998"/>
    <n v="1"/>
    <x v="5"/>
    <n v="5.6818181818181825"/>
    <n v="5.7284090909090919"/>
    <n v="12.729797979797981"/>
    <s v="Blw"/>
  </r>
  <r>
    <s v="OtsLGRF23S"/>
    <s v="OtsLGRF23S_3205"/>
    <s v="C-03205"/>
    <d v="2023-09-02T00:00:00"/>
    <x v="1"/>
    <s v="M"/>
    <n v="730"/>
    <x v="16"/>
    <x v="0"/>
    <s v="NA"/>
    <s v="3DD.003D7E499B"/>
    <s v="NA"/>
    <s v="M"/>
    <x v="1"/>
    <s v="NA"/>
    <s v="NA"/>
    <x v="0"/>
    <x v="0"/>
    <x v="0"/>
    <s v="FALL"/>
    <n v="1"/>
    <x v="0"/>
    <e v="#N/A"/>
    <n v="1"/>
    <x v="1"/>
    <n v="5.6818181818181825"/>
    <n v="5.7284090909090919"/>
    <n v="12.729797979797981"/>
    <s v="Abv"/>
  </r>
  <r>
    <s v="OtsLGRF23S"/>
    <s v="OtsLGRF23S_3208"/>
    <s v="C-03208"/>
    <d v="2023-09-02T00:00:00"/>
    <x v="1"/>
    <s v="M"/>
    <n v="690"/>
    <x v="30"/>
    <x v="0"/>
    <s v="NA"/>
    <s v="NA"/>
    <s v="NA"/>
    <s v="M"/>
    <x v="1"/>
    <s v="NA"/>
    <s v="NA"/>
    <x v="0"/>
    <x v="0"/>
    <x v="0"/>
    <s v="FALL"/>
    <n v="1"/>
    <x v="0"/>
    <e v="#N/A"/>
    <n v="1"/>
    <x v="5"/>
    <n v="5.6818181818181825"/>
    <n v="5.7284090909090919"/>
    <n v="12.729797979797981"/>
    <s v="Abv"/>
  </r>
  <r>
    <s v="OtsLGRF23S"/>
    <s v="OtsLGRF23S_3209"/>
    <s v="C-03209"/>
    <d v="2023-09-02T00:00:00"/>
    <x v="1"/>
    <s v="M"/>
    <n v="790"/>
    <x v="0"/>
    <x v="0"/>
    <s v="NA"/>
    <s v="3DD.003D7E49D3"/>
    <s v="NA"/>
    <s v="F"/>
    <x v="0"/>
    <s v="OtsLYON19S_1_0514"/>
    <s v="OtsLYON19S_1_0328"/>
    <x v="1"/>
    <x v="1"/>
    <x v="1"/>
    <s v="FALL"/>
    <n v="0.999999999999998"/>
    <x v="3"/>
    <n v="0.95971980899999998"/>
    <n v="1"/>
    <x v="0"/>
    <n v="5.6818181818181825"/>
    <n v="5.7284090909090919"/>
    <n v="12.729797979797981"/>
    <s v="Abv"/>
  </r>
  <r>
    <s v="OtsLGRF23S"/>
    <s v="OtsLGRF23S_3211"/>
    <s v="C-03211"/>
    <d v="2023-09-02T00:00:00"/>
    <x v="1"/>
    <s v="F"/>
    <n v="720"/>
    <x v="17"/>
    <x v="1"/>
    <n v="1"/>
    <s v="NA"/>
    <s v="This individual failed to genotype"/>
    <s v="U"/>
    <x v="0"/>
    <s v="NG"/>
    <s v="NG"/>
    <x v="4"/>
    <x v="0"/>
    <x v="0"/>
    <s v="NA"/>
    <s v="NA"/>
    <x v="5"/>
    <e v="#N/A"/>
    <n v="1"/>
    <x v="5"/>
    <n v="5.6818181818181825"/>
    <n v="5.7284090909090919"/>
    <n v="12.729797979797981"/>
    <s v="Abv"/>
  </r>
  <r>
    <s v="OtsLGRF23S"/>
    <s v="OtsLGRF23S_3212"/>
    <s v="C-03212"/>
    <d v="2023-09-02T00:00:00"/>
    <x v="1"/>
    <s v="F"/>
    <n v="800"/>
    <x v="4"/>
    <x v="0"/>
    <s v="NA"/>
    <s v="3DD.003D7E49B6"/>
    <s v="NA"/>
    <s v="F"/>
    <x v="0"/>
    <s v="OtsLYON19S_1_0717"/>
    <s v="OtsLYON19S_1_0826"/>
    <x v="1"/>
    <x v="1"/>
    <x v="1"/>
    <s v="FALL"/>
    <n v="1"/>
    <x v="6"/>
    <n v="0.95971980899999998"/>
    <n v="1"/>
    <x v="0"/>
    <n v="5.6818181818181825"/>
    <n v="5.7284090909090919"/>
    <n v="12.729797979797981"/>
    <s v="Abv"/>
  </r>
  <r>
    <s v="OtsLGRF23S"/>
    <s v="OtsLGRF23S_3214"/>
    <s v="C-03214"/>
    <d v="2023-09-02T00:00:00"/>
    <x v="1"/>
    <s v="M"/>
    <n v="730"/>
    <x v="16"/>
    <x v="0"/>
    <s v="NA"/>
    <s v="3DD.003D7E49B2"/>
    <s v="NA"/>
    <s v="M"/>
    <x v="1"/>
    <s v="OtsNPFH19S_1_4358"/>
    <s v="OtsNPFH19S_1_4026"/>
    <x v="2"/>
    <x v="1"/>
    <x v="1"/>
    <s v="FALL"/>
    <n v="1"/>
    <x v="2"/>
    <n v="0.99705232300000002"/>
    <n v="1"/>
    <x v="1"/>
    <n v="5.6818181818181825"/>
    <n v="5.7284090909090919"/>
    <n v="12.729797979797981"/>
    <s v="Abv"/>
  </r>
  <r>
    <s v="OtsLGRF23S"/>
    <s v="OtsLGRF23S_3216"/>
    <s v="C-03216"/>
    <d v="2023-09-02T00:00:00"/>
    <x v="1"/>
    <s v="M"/>
    <n v="750"/>
    <x v="1"/>
    <x v="0"/>
    <s v="NA"/>
    <s v="3DD.003D7E49E0"/>
    <s v="NA"/>
    <s v="M"/>
    <x v="1"/>
    <s v="OtsLYON19S_1_0552"/>
    <s v="OtsLYON19S_1_0437"/>
    <x v="1"/>
    <x v="1"/>
    <x v="1"/>
    <s v="FALL"/>
    <n v="1"/>
    <x v="7"/>
    <n v="0.95971980899999998"/>
    <n v="1"/>
    <x v="1"/>
    <n v="5.6818181818181825"/>
    <n v="5.7284090909090919"/>
    <n v="12.729797979797981"/>
    <s v="Blw"/>
  </r>
  <r>
    <s v="OtsLGRF23S"/>
    <s v="OtsLGRF23S_3217"/>
    <s v="C-03217"/>
    <d v="2023-09-02T00:00:00"/>
    <x v="1"/>
    <s v="M"/>
    <n v="790"/>
    <x v="0"/>
    <x v="0"/>
    <s v="NA"/>
    <s v="3DD.003D7E499A"/>
    <s v="NA"/>
    <s v="M"/>
    <x v="1"/>
    <s v="NA"/>
    <s v="NA"/>
    <x v="0"/>
    <x v="0"/>
    <x v="0"/>
    <s v="FALL"/>
    <n v="1"/>
    <x v="0"/>
    <e v="#N/A"/>
    <n v="1"/>
    <x v="0"/>
    <n v="5.6818181818181825"/>
    <n v="5.7284090909090919"/>
    <n v="12.729797979797981"/>
    <s v="Abv"/>
  </r>
  <r>
    <s v="OtsLGRF23S"/>
    <s v="OtsLGRF23S_3218"/>
    <s v="C-03218"/>
    <d v="2023-09-02T00:00:00"/>
    <x v="1"/>
    <s v="F"/>
    <n v="740"/>
    <x v="12"/>
    <x v="0"/>
    <s v="NA"/>
    <s v="3DD.003D7E49DF"/>
    <s v="NA"/>
    <s v="F"/>
    <x v="0"/>
    <s v="NA"/>
    <s v="NA"/>
    <x v="0"/>
    <x v="0"/>
    <x v="0"/>
    <s v="FALL"/>
    <n v="1"/>
    <x v="0"/>
    <e v="#N/A"/>
    <n v="1"/>
    <x v="1"/>
    <n v="5.6818181818181825"/>
    <n v="5.7284090909090919"/>
    <n v="12.729797979797981"/>
    <s v="Abv"/>
  </r>
  <r>
    <s v="OtsLGRF23S"/>
    <s v="OtsLGRF23S_3219"/>
    <s v="C-03219"/>
    <d v="2023-09-02T00:00:00"/>
    <x v="1"/>
    <s v="F"/>
    <n v="750"/>
    <x v="1"/>
    <x v="0"/>
    <s v="NA"/>
    <s v="3DD.003D7E49CB"/>
    <s v="NA"/>
    <s v="F"/>
    <x v="0"/>
    <s v="NA"/>
    <s v="NA"/>
    <x v="0"/>
    <x v="0"/>
    <x v="0"/>
    <s v="FALL"/>
    <n v="1"/>
    <x v="0"/>
    <e v="#N/A"/>
    <n v="1"/>
    <x v="1"/>
    <n v="5.6818181818181825"/>
    <n v="5.7284090909090919"/>
    <n v="12.729797979797981"/>
    <s v="Abv"/>
  </r>
  <r>
    <s v="OtsLGRF23S"/>
    <s v="OtsLGRF23S_3220"/>
    <s v="C-03220"/>
    <d v="2023-09-02T00:00:00"/>
    <x v="1"/>
    <s v="M"/>
    <n v="700"/>
    <x v="13"/>
    <x v="0"/>
    <s v="NA"/>
    <s v="3DD.003D7E4999"/>
    <s v="NA"/>
    <s v="F"/>
    <x v="0"/>
    <s v="NA"/>
    <s v="NA"/>
    <x v="0"/>
    <x v="0"/>
    <x v="0"/>
    <s v="FALL"/>
    <n v="1"/>
    <x v="0"/>
    <e v="#N/A"/>
    <n v="1"/>
    <x v="5"/>
    <n v="5.6818181818181825"/>
    <n v="5.7284090909090919"/>
    <n v="12.729797979797981"/>
    <s v="Abv"/>
  </r>
  <r>
    <s v="OtsLGRF23S"/>
    <s v="OtsLGRF23S_3221"/>
    <s v="C-03221"/>
    <d v="2023-09-02T00:00:00"/>
    <x v="1"/>
    <s v="F"/>
    <n v="770"/>
    <x v="2"/>
    <x v="0"/>
    <s v="NA"/>
    <s v="3DD.003D7E4996"/>
    <s v="NA"/>
    <s v="F"/>
    <x v="0"/>
    <s v="OtsNPFH19S_1_4331"/>
    <s v="OtsNPFH19S_1_4014"/>
    <x v="2"/>
    <x v="1"/>
    <x v="1"/>
    <s v="FALL"/>
    <n v="1"/>
    <x v="13"/>
    <n v="0.99705232300000002"/>
    <n v="1"/>
    <x v="1"/>
    <n v="5.6818181818181825"/>
    <n v="5.7284090909090919"/>
    <n v="12.729797979797981"/>
    <s v="Abv"/>
  </r>
  <r>
    <s v="OtsLGRF23S"/>
    <s v="OtsLGRF23S_3223"/>
    <s v="C-03223"/>
    <d v="2023-09-02T00:00:00"/>
    <x v="1"/>
    <s v="F"/>
    <n v="650"/>
    <x v="5"/>
    <x v="1"/>
    <n v="1"/>
    <s v="NA"/>
    <s v="NA"/>
    <s v="F"/>
    <x v="0"/>
    <s v="OtsLYON20S_1_1510"/>
    <s v="OtsLYON20S_1_1638"/>
    <x v="5"/>
    <x v="3"/>
    <x v="3"/>
    <s v="FALL"/>
    <n v="1"/>
    <x v="1"/>
    <n v="0.98961045999999997"/>
    <n v="1"/>
    <x v="3"/>
    <n v="5.6818181818181825"/>
    <n v="5.7284090909090919"/>
    <n v="12.729797979797981"/>
    <s v="Abv"/>
  </r>
  <r>
    <s v="OtsLGRF23S"/>
    <s v="OtsLGRF23S_3226"/>
    <s v="C-03226"/>
    <d v="2023-09-02T00:00:00"/>
    <x v="1"/>
    <s v="M"/>
    <n v="760"/>
    <x v="6"/>
    <x v="0"/>
    <s v="NA"/>
    <s v="3DD.003D7E49D2"/>
    <s v="NA"/>
    <s v="M"/>
    <x v="1"/>
    <s v="NA"/>
    <s v="NA"/>
    <x v="0"/>
    <x v="0"/>
    <x v="0"/>
    <s v="FALL"/>
    <n v="1"/>
    <x v="0"/>
    <e v="#N/A"/>
    <n v="1"/>
    <x v="1"/>
    <n v="5.6818181818181825"/>
    <n v="5.7284090909090919"/>
    <n v="12.729797979797981"/>
    <s v="Abv"/>
  </r>
  <r>
    <s v="OtsLGRF23S"/>
    <s v="OtsLGRF23S_3227"/>
    <s v="C-03227"/>
    <d v="2023-09-02T00:00:00"/>
    <x v="1"/>
    <s v="M"/>
    <n v="810"/>
    <x v="9"/>
    <x v="0"/>
    <s v="NA"/>
    <s v="3DD.003D7E49A7"/>
    <s v="NA"/>
    <s v="F"/>
    <x v="0"/>
    <s v="OtsLYON19S_1_1748"/>
    <s v="OtsLYON19S_1_1997"/>
    <x v="1"/>
    <x v="1"/>
    <x v="1"/>
    <s v="FALL"/>
    <n v="1"/>
    <x v="19"/>
    <n v="0.95971980899999998"/>
    <n v="1"/>
    <x v="0"/>
    <n v="5.6818181818181825"/>
    <n v="5.7284090909090919"/>
    <n v="12.729797979797981"/>
    <s v="Abv"/>
  </r>
  <r>
    <s v="OtsLGRF23S"/>
    <s v="OtsLGRF23S_3229"/>
    <s v="C-03229"/>
    <d v="2023-09-02T00:00:00"/>
    <x v="1"/>
    <s v="M"/>
    <n v="680"/>
    <x v="35"/>
    <x v="0"/>
    <s v="NA"/>
    <s v="NA"/>
    <s v="NA"/>
    <s v="M"/>
    <x v="1"/>
    <s v="OtsLYON20S_1_0262"/>
    <s v="OtsLYON20S_1_0123"/>
    <x v="5"/>
    <x v="3"/>
    <x v="3"/>
    <s v="FALL"/>
    <n v="1"/>
    <x v="3"/>
    <n v="0.98961045999999997"/>
    <n v="1"/>
    <x v="5"/>
    <n v="5.6818181818181825"/>
    <n v="5.7284090909090919"/>
    <n v="12.729797979797981"/>
    <s v="Abv"/>
  </r>
  <r>
    <s v="OtsLGRF23S"/>
    <s v="OtsLGRF23S_3231"/>
    <s v="C-03231"/>
    <d v="2023-09-02T00:00:00"/>
    <x v="1"/>
    <s v="F"/>
    <n v="790"/>
    <x v="0"/>
    <x v="0"/>
    <s v="NA"/>
    <s v="3DD.003D7E49D4"/>
    <s v="NA"/>
    <s v="F"/>
    <x v="0"/>
    <s v="OtsLYON19S_1_0561"/>
    <s v="OtsLYON19S_1_0613"/>
    <x v="1"/>
    <x v="1"/>
    <x v="1"/>
    <s v="FALL"/>
    <n v="1"/>
    <x v="6"/>
    <n v="0.95971980899999998"/>
    <n v="1"/>
    <x v="0"/>
    <n v="5.6818181818181825"/>
    <n v="5.7284090909090919"/>
    <n v="12.729797979797981"/>
    <s v="Abv"/>
  </r>
  <r>
    <s v="OtsLGRF23S"/>
    <s v="OtsLGRF23S_3232"/>
    <s v="C-03232"/>
    <d v="2023-09-02T00:00:00"/>
    <x v="1"/>
    <s v="M"/>
    <n v="630"/>
    <x v="39"/>
    <x v="1"/>
    <n v="1"/>
    <s v="NA"/>
    <s v="NA"/>
    <s v="M"/>
    <x v="1"/>
    <s v="OtsLYON19S_1_1386"/>
    <s v="OtsLYON19S_1_1470"/>
    <x v="1"/>
    <x v="1"/>
    <x v="1"/>
    <s v="FALL"/>
    <n v="0.999999999999997"/>
    <x v="17"/>
    <n v="0.95971980899999998"/>
    <n v="1"/>
    <x v="3"/>
    <n v="5.6818181818181825"/>
    <n v="5.7284090909090919"/>
    <n v="12.729797979797981"/>
    <s v="Blw"/>
  </r>
  <r>
    <s v="OtsLGRF23S"/>
    <s v="OtsLGRF23S_3234"/>
    <s v="C-03234"/>
    <d v="2023-09-02T00:00:00"/>
    <x v="1"/>
    <s v="F"/>
    <n v="800"/>
    <x v="4"/>
    <x v="0"/>
    <s v="NA"/>
    <s v="3DD.003D7E49B5"/>
    <s v="NA"/>
    <s v="F"/>
    <x v="0"/>
    <s v="OtsLYON19S_1_1812"/>
    <s v="OtsLYON19S_1_1529"/>
    <x v="1"/>
    <x v="1"/>
    <x v="1"/>
    <s v="FALL"/>
    <n v="0.999999999999998"/>
    <x v="1"/>
    <n v="0.95971980899999998"/>
    <n v="1"/>
    <x v="0"/>
    <n v="5.6818181818181825"/>
    <n v="5.7284090909090919"/>
    <n v="12.729797979797981"/>
    <s v="Abv"/>
  </r>
  <r>
    <s v="OtsLGRF23S"/>
    <s v="OtsLGRF23S_3235"/>
    <s v="C-03235"/>
    <d v="2023-09-02T00:00:00"/>
    <x v="1"/>
    <s v="F"/>
    <n v="910"/>
    <x v="23"/>
    <x v="0"/>
    <s v="NA"/>
    <s v="3DD.003D7E49CA"/>
    <s v="NA"/>
    <s v="F"/>
    <x v="0"/>
    <s v="OtsNPFH18S_1_3350"/>
    <s v="OtsNPFH18S_1_3030"/>
    <x v="6"/>
    <x v="2"/>
    <x v="2"/>
    <s v="FALL"/>
    <n v="1"/>
    <x v="10"/>
    <n v="0.96828396500000002"/>
    <n v="1"/>
    <x v="4"/>
    <n v="5.6818181818181825"/>
    <n v="5.7284090909090919"/>
    <n v="12.729797979797981"/>
    <s v="Abv"/>
  </r>
  <r>
    <s v="OtsLGRF23S"/>
    <s v="OtsLGRF23S_3236"/>
    <s v="C-03236"/>
    <d v="2023-09-02T00:00:00"/>
    <x v="1"/>
    <s v="F"/>
    <n v="800"/>
    <x v="4"/>
    <x v="0"/>
    <s v="NA"/>
    <s v="3DD.003D7E49A8"/>
    <s v="NA"/>
    <s v="F"/>
    <x v="0"/>
    <s v="OtsLYON19S_1_0131"/>
    <s v="OtsLYON19S_1_0083"/>
    <x v="1"/>
    <x v="1"/>
    <x v="1"/>
    <s v="FALL"/>
    <n v="0.999999999999999"/>
    <x v="4"/>
    <n v="0.95971980899999998"/>
    <n v="1"/>
    <x v="0"/>
    <n v="5.6818181818181825"/>
    <n v="5.7284090909090919"/>
    <n v="12.729797979797981"/>
    <s v="Abv"/>
  </r>
  <r>
    <s v="OtsLGRF23S"/>
    <s v="OtsLGRF23S_3238"/>
    <s v="C-03238"/>
    <d v="2023-09-02T00:00:00"/>
    <x v="1"/>
    <s v="F"/>
    <n v="740"/>
    <x v="12"/>
    <x v="0"/>
    <s v="NA"/>
    <s v="3DD.003D7E49C1"/>
    <s v="NA"/>
    <s v="F"/>
    <x v="0"/>
    <s v="OtsLYON19S_1_1101"/>
    <s v="OtsLYON19S_1_0907"/>
    <x v="1"/>
    <x v="1"/>
    <x v="1"/>
    <s v="FALL"/>
    <n v="0.999999999999995"/>
    <x v="6"/>
    <n v="0.95971980899999998"/>
    <n v="1"/>
    <x v="1"/>
    <n v="5.6818181818181825"/>
    <n v="5.7284090909090919"/>
    <n v="12.729797979797981"/>
    <s v="Abv"/>
  </r>
  <r>
    <s v="OtsLGRF23S"/>
    <s v="OtsLGRF23S_3240"/>
    <s v="C-03240"/>
    <d v="2023-09-02T00:00:00"/>
    <x v="1"/>
    <s v="F"/>
    <n v="730"/>
    <x v="16"/>
    <x v="0"/>
    <s v="NA"/>
    <s v="3DD.003D7E49CE"/>
    <s v="NA"/>
    <s v="F"/>
    <x v="0"/>
    <s v="NA"/>
    <s v="NA"/>
    <x v="0"/>
    <x v="0"/>
    <x v="0"/>
    <s v="FALL"/>
    <n v="0.999999999999999"/>
    <x v="0"/>
    <e v="#N/A"/>
    <n v="1"/>
    <x v="1"/>
    <n v="5.6818181818181825"/>
    <n v="5.7284090909090919"/>
    <n v="12.729797979797981"/>
    <s v="Abv"/>
  </r>
  <r>
    <s v="OtsLGRF23S"/>
    <s v="OtsLGRF23S_3241"/>
    <s v="C-03241"/>
    <d v="2023-09-02T00:00:00"/>
    <x v="1"/>
    <s v="M"/>
    <n v="620"/>
    <x v="49"/>
    <x v="0"/>
    <s v="NA"/>
    <s v="NA"/>
    <s v="NA"/>
    <s v="M"/>
    <x v="1"/>
    <s v="OtsNPFH19S_1_1324"/>
    <s v="OtsNPFH19S_1_1006"/>
    <x v="2"/>
    <x v="1"/>
    <x v="1"/>
    <s v="FALL"/>
    <n v="0.999999999999998"/>
    <x v="2"/>
    <n v="0.99705232300000002"/>
    <n v="1"/>
    <x v="9"/>
    <n v="5.6818181818181825"/>
    <n v="5.7284090909090919"/>
    <n v="12.729797979797981"/>
    <s v="Abv"/>
  </r>
  <r>
    <s v="OtsLGRF23S"/>
    <s v="OtsLGRF23S_3242"/>
    <s v="C-03242"/>
    <d v="2023-09-02T00:00:00"/>
    <x v="1"/>
    <s v="F"/>
    <n v="730"/>
    <x v="16"/>
    <x v="0"/>
    <s v="NA"/>
    <s v="3DD.003D7E49E8"/>
    <s v="NA"/>
    <s v="F"/>
    <x v="0"/>
    <s v="OtsLYON19S_1_1724"/>
    <s v="OtsLYON19S_1_1947"/>
    <x v="1"/>
    <x v="1"/>
    <x v="1"/>
    <s v="FALL"/>
    <n v="1"/>
    <x v="1"/>
    <n v="0.95971980899999998"/>
    <n v="1"/>
    <x v="1"/>
    <n v="5.6818181818181825"/>
    <n v="5.7284090909090919"/>
    <n v="12.729797979797981"/>
    <s v="Abv"/>
  </r>
  <r>
    <s v="OtsLGRF23S"/>
    <s v="OtsLGRF23S_3244"/>
    <s v="C-03244"/>
    <d v="2023-09-02T00:00:00"/>
    <x v="1"/>
    <s v="F"/>
    <n v="670"/>
    <x v="11"/>
    <x v="0"/>
    <s v="NA"/>
    <s v="NA"/>
    <s v="NA"/>
    <s v="F"/>
    <x v="0"/>
    <s v="OtsLYON19S_1_0522"/>
    <s v="OtsLYON19S_1_0343"/>
    <x v="1"/>
    <x v="1"/>
    <x v="1"/>
    <s v="FALL"/>
    <n v="0.999999999999998"/>
    <x v="3"/>
    <n v="0.95971980899999998"/>
    <n v="1"/>
    <x v="3"/>
    <n v="5.6818181818181825"/>
    <n v="5.7284090909090919"/>
    <n v="12.729797979797981"/>
    <s v="Abv"/>
  </r>
  <r>
    <s v="OtsLGRF23S"/>
    <s v="OtsLGRF23S_3246"/>
    <s v="C-03246"/>
    <d v="2023-09-02T00:00:00"/>
    <x v="1"/>
    <s v="M"/>
    <n v="790"/>
    <x v="0"/>
    <x v="0"/>
    <s v="NA"/>
    <s v="3DD.003D7E4993"/>
    <s v="NA"/>
    <s v="M"/>
    <x v="1"/>
    <s v="OtsLYON19S_1_0571"/>
    <s v="OtsLYON19S_1_0604"/>
    <x v="1"/>
    <x v="1"/>
    <x v="1"/>
    <s v="FALL"/>
    <n v="0.999999999999999"/>
    <x v="7"/>
    <n v="0.95971980899999998"/>
    <n v="1"/>
    <x v="0"/>
    <n v="5.6818181818181825"/>
    <n v="5.7284090909090919"/>
    <n v="12.729797979797981"/>
    <s v="Blw"/>
  </r>
  <r>
    <s v="OtsLGRF23S"/>
    <s v="OtsLGRF23S_3247"/>
    <s v="C-03247"/>
    <d v="2023-09-02T00:00:00"/>
    <x v="1"/>
    <s v="F"/>
    <n v="870"/>
    <x v="3"/>
    <x v="0"/>
    <s v="NA"/>
    <s v="3DD.003D7E49D9"/>
    <s v="NA"/>
    <s v="F"/>
    <x v="0"/>
    <s v="NA"/>
    <s v="NA"/>
    <x v="0"/>
    <x v="0"/>
    <x v="0"/>
    <s v="FALL"/>
    <n v="0.999999999999999"/>
    <x v="0"/>
    <e v="#N/A"/>
    <n v="1"/>
    <x v="2"/>
    <n v="5.6818181818181825"/>
    <n v="5.7284090909090919"/>
    <n v="12.729797979797981"/>
    <s v="Abv"/>
  </r>
  <r>
    <s v="OtsLGRF23S"/>
    <s v="OtsLGRF23S_3248"/>
    <s v="C-03248"/>
    <d v="2023-09-02T00:00:00"/>
    <x v="1"/>
    <s v="M"/>
    <n v="850"/>
    <x v="14"/>
    <x v="1"/>
    <n v="1"/>
    <s v="3DD.003D7E49DE"/>
    <s v="NA"/>
    <s v="M"/>
    <x v="1"/>
    <s v="OtsLYON19S_1_0542"/>
    <s v="OtsLYON19S_1_0408"/>
    <x v="1"/>
    <x v="1"/>
    <x v="1"/>
    <s v="FALL"/>
    <n v="1"/>
    <x v="7"/>
    <n v="0.95971980899999998"/>
    <n v="1"/>
    <x v="2"/>
    <n v="5.6818181818181825"/>
    <n v="5.7284090909090919"/>
    <n v="12.729797979797981"/>
    <s v="Blw"/>
  </r>
  <r>
    <s v="OtsLGRF23S"/>
    <s v="OtsLGRF23S_3249"/>
    <s v="C-03249"/>
    <d v="2023-09-02T00:00:00"/>
    <x v="1"/>
    <s v="M"/>
    <n v="810"/>
    <x v="9"/>
    <x v="0"/>
    <s v="NA"/>
    <s v="3DD.003D7E4989"/>
    <s v="NA"/>
    <s v="F"/>
    <x v="0"/>
    <s v="NA"/>
    <s v="NA"/>
    <x v="0"/>
    <x v="0"/>
    <x v="0"/>
    <s v="FALL"/>
    <n v="1"/>
    <x v="0"/>
    <e v="#N/A"/>
    <n v="1"/>
    <x v="0"/>
    <n v="5.6818181818181825"/>
    <n v="5.7284090909090919"/>
    <n v="12.729797979797981"/>
    <s v="Abv"/>
  </r>
  <r>
    <s v="OtsLGRF23S"/>
    <s v="OtsLGRF23S_3250"/>
    <s v="C-03250"/>
    <d v="2023-09-02T00:00:00"/>
    <x v="1"/>
    <s v="M"/>
    <n v="820"/>
    <x v="19"/>
    <x v="0"/>
    <s v="NA"/>
    <s v="3DD.003D7E498C"/>
    <s v="NA"/>
    <s v="M"/>
    <x v="1"/>
    <s v="NA"/>
    <s v="NA"/>
    <x v="0"/>
    <x v="0"/>
    <x v="0"/>
    <s v="FALL"/>
    <n v="0.999999999999996"/>
    <x v="0"/>
    <e v="#N/A"/>
    <n v="1"/>
    <x v="0"/>
    <n v="5.6818181818181825"/>
    <n v="5.7284090909090919"/>
    <n v="12.729797979797981"/>
    <s v="Abv"/>
  </r>
  <r>
    <s v="OtsLGRF23S"/>
    <s v="OtsLGRF23S_3253"/>
    <s v="C-03253"/>
    <d v="2023-09-02T00:00:00"/>
    <x v="1"/>
    <s v="M"/>
    <n v="690"/>
    <x v="30"/>
    <x v="0"/>
    <s v="NA"/>
    <s v="NA"/>
    <s v="NA"/>
    <s v="M"/>
    <x v="1"/>
    <s v="OtsLYON19S_1_0136"/>
    <s v="OtsLYON19S_1_0231"/>
    <x v="1"/>
    <x v="1"/>
    <x v="1"/>
    <s v="FALL"/>
    <n v="1"/>
    <x v="3"/>
    <n v="0.95971980899999998"/>
    <n v="1"/>
    <x v="5"/>
    <n v="5.6818181818181825"/>
    <n v="5.7284090909090919"/>
    <n v="12.729797979797981"/>
    <s v="Abv"/>
  </r>
  <r>
    <s v="OtsLGRF23S"/>
    <s v="OtsLGRF23S_3256"/>
    <s v="C-03256"/>
    <d v="2023-09-02T00:00:00"/>
    <x v="1"/>
    <s v="M"/>
    <n v="590"/>
    <x v="36"/>
    <x v="0"/>
    <s v="NA"/>
    <s v="NA"/>
    <s v="NA"/>
    <s v="M"/>
    <x v="1"/>
    <s v="OtsLYON20S_1_1496"/>
    <s v="OtsLYON20S_1_1611"/>
    <x v="5"/>
    <x v="3"/>
    <x v="3"/>
    <s v="FALL"/>
    <n v="1"/>
    <x v="1"/>
    <n v="0.98961045999999997"/>
    <n v="1"/>
    <x v="9"/>
    <n v="5.6818181818181825"/>
    <n v="5.7284090909090919"/>
    <n v="12.729797979797981"/>
    <s v="Abv"/>
  </r>
  <r>
    <s v="OtsLGRF23S"/>
    <s v="OtsLGRF23S_3257"/>
    <s v="C-03257"/>
    <d v="2023-09-02T00:00:00"/>
    <x v="1"/>
    <s v="M"/>
    <n v="790"/>
    <x v="0"/>
    <x v="0"/>
    <s v="NA"/>
    <s v="3DD.003D7E49EA"/>
    <s v="NA"/>
    <s v="F"/>
    <x v="0"/>
    <s v="OtsLYON19S_1_0130"/>
    <s v="OtsLYON19S_1_0081"/>
    <x v="1"/>
    <x v="1"/>
    <x v="1"/>
    <s v="FALL"/>
    <n v="1"/>
    <x v="4"/>
    <n v="0.95971980899999998"/>
    <n v="1"/>
    <x v="0"/>
    <n v="5.6818181818181825"/>
    <n v="5.7284090909090919"/>
    <n v="12.729797979797981"/>
    <s v="Abv"/>
  </r>
  <r>
    <s v="OtsLGRF23S"/>
    <s v="OtsLGRF23S_3259"/>
    <s v="C-03259"/>
    <d v="2023-09-02T00:00:00"/>
    <x v="1"/>
    <s v="F"/>
    <n v="700"/>
    <x v="13"/>
    <x v="1"/>
    <n v="1"/>
    <s v="NA"/>
    <s v="NA"/>
    <s v="F"/>
    <x v="0"/>
    <s v="OtsLYON19S_1_1332"/>
    <s v="OtsLYON19S_1_1246"/>
    <x v="1"/>
    <x v="1"/>
    <x v="1"/>
    <s v="FALL"/>
    <n v="0.999999999999999"/>
    <x v="12"/>
    <n v="0.95971980899999998"/>
    <n v="1"/>
    <x v="5"/>
    <n v="5.6818181818181825"/>
    <n v="5.7284090909090919"/>
    <n v="12.729797979797981"/>
    <s v="Abv"/>
  </r>
  <r>
    <s v="OtsLGRF23S"/>
    <s v="OtsLGRF23S_3262"/>
    <s v="C-03262"/>
    <d v="2023-09-02T00:00:00"/>
    <x v="1"/>
    <s v="M"/>
    <n v="520"/>
    <x v="48"/>
    <x v="1"/>
    <n v="1"/>
    <s v="NA"/>
    <s v="NA"/>
    <s v="M"/>
    <x v="1"/>
    <s v="OtsLYON21S_1_0888"/>
    <s v="OtsLYON21S_1_1888"/>
    <x v="7"/>
    <x v="4"/>
    <x v="4"/>
    <s v="FALL"/>
    <n v="1"/>
    <x v="16"/>
    <e v="#N/A"/>
    <n v="1"/>
    <x v="11"/>
    <n v="5.6818181818181825"/>
    <n v="5.7284090909090919"/>
    <n v="12.729797979797981"/>
    <s v="Abv"/>
  </r>
  <r>
    <s v="OtsLGRF23S"/>
    <s v="OtsLGRF23S_3263"/>
    <s v="C-03263"/>
    <d v="2023-09-02T00:00:00"/>
    <x v="1"/>
    <s v="F"/>
    <n v="750"/>
    <x v="1"/>
    <x v="0"/>
    <s v="NA"/>
    <s v="3DD.003D7E49C6"/>
    <s v="NA"/>
    <s v="F"/>
    <x v="0"/>
    <s v="OtsLYON19S_1_0531"/>
    <s v="OtsLYON19S_1_0379"/>
    <x v="1"/>
    <x v="1"/>
    <x v="1"/>
    <s v="FALL"/>
    <n v="1"/>
    <x v="3"/>
    <n v="0.95971980899999998"/>
    <n v="1"/>
    <x v="1"/>
    <n v="5.6818181818181825"/>
    <n v="5.7284090909090919"/>
    <n v="12.729797979797981"/>
    <s v="Abv"/>
  </r>
  <r>
    <s v="OtsLGRF23S"/>
    <s v="OtsLGRF23S_3264"/>
    <s v="C-03264"/>
    <d v="2023-09-02T00:00:00"/>
    <x v="1"/>
    <s v="F"/>
    <n v="780"/>
    <x v="8"/>
    <x v="0"/>
    <s v="NA"/>
    <s v="3DD.003D7E4991"/>
    <s v="NA"/>
    <s v="F"/>
    <x v="0"/>
    <s v="NA"/>
    <s v="NA"/>
    <x v="0"/>
    <x v="0"/>
    <x v="0"/>
    <s v="FALL"/>
    <n v="1"/>
    <x v="0"/>
    <e v="#N/A"/>
    <n v="1"/>
    <x v="0"/>
    <n v="5.6818181818181825"/>
    <n v="5.7284090909090919"/>
    <n v="12.729797979797981"/>
    <s v="Abv"/>
  </r>
  <r>
    <s v="OtsLGRF23S"/>
    <s v="OtsLGRF23S_3265"/>
    <s v="C-03265"/>
    <d v="2023-09-02T00:00:00"/>
    <x v="1"/>
    <s v="F"/>
    <n v="760"/>
    <x v="6"/>
    <x v="1"/>
    <s v="NA"/>
    <s v="NA"/>
    <s v="NA"/>
    <s v="F"/>
    <x v="0"/>
    <s v="OtsLYON19S_1_0126"/>
    <s v="OtsLYON19S_1_0220"/>
    <x v="1"/>
    <x v="1"/>
    <x v="1"/>
    <s v="FALL"/>
    <n v="0.999999999999998"/>
    <x v="3"/>
    <n v="0.95971980899999998"/>
    <n v="1"/>
    <x v="1"/>
    <n v="5.6818181818181825"/>
    <n v="5.7284090909090919"/>
    <n v="12.729797979797981"/>
    <s v="Abv"/>
  </r>
  <r>
    <s v="OtsLGRF23S"/>
    <s v="OtsLGRF23S_3266"/>
    <s v="C-03266"/>
    <d v="2023-09-02T00:00:00"/>
    <x v="1"/>
    <s v="M"/>
    <n v="860"/>
    <x v="27"/>
    <x v="0"/>
    <s v="NA"/>
    <s v="3DD.003D7E49B9"/>
    <s v="NA"/>
    <s v="M"/>
    <x v="1"/>
    <s v="OtsNPFH19S_1_3341"/>
    <s v="OtsNPFH19S_1_3071"/>
    <x v="2"/>
    <x v="1"/>
    <x v="1"/>
    <s v="FALL"/>
    <n v="1"/>
    <x v="13"/>
    <n v="0.99705232300000002"/>
    <n v="1"/>
    <x v="2"/>
    <n v="5.6818181818181825"/>
    <n v="5.7284090909090919"/>
    <n v="12.729797979797981"/>
    <s v="Abv"/>
  </r>
  <r>
    <s v="OtsLGRF23S"/>
    <s v="OtsLGRF23S_3267"/>
    <s v="C-03267"/>
    <d v="2023-09-02T00:00:00"/>
    <x v="1"/>
    <s v="M"/>
    <n v="880"/>
    <x v="22"/>
    <x v="1"/>
    <n v="1"/>
    <s v="3DD.003D7E49CC"/>
    <s v="NA"/>
    <s v="M"/>
    <x v="1"/>
    <s v="OtsNPFH19S_1_3336"/>
    <s v="OtsNPFH19S_1_3117"/>
    <x v="2"/>
    <x v="1"/>
    <x v="1"/>
    <s v="FALL"/>
    <n v="1"/>
    <x v="13"/>
    <n v="0.99705232300000002"/>
    <n v="1"/>
    <x v="4"/>
    <n v="5.6818181818181825"/>
    <n v="5.7284090909090919"/>
    <n v="12.729797979797981"/>
    <s v="Abv"/>
  </r>
  <r>
    <s v="OtsLGRF23S"/>
    <s v="OtsLGRF23S_3268"/>
    <s v="C-03268"/>
    <d v="2023-09-02T00:00:00"/>
    <x v="1"/>
    <s v="F"/>
    <n v="760"/>
    <x v="6"/>
    <x v="0"/>
    <s v="NA"/>
    <s v="3DD.003D7E49C3"/>
    <s v="NA"/>
    <s v="F"/>
    <x v="0"/>
    <s v="OtsLYON19S_1_0570"/>
    <s v="OtsLYON19S_1_0484"/>
    <x v="1"/>
    <x v="1"/>
    <x v="1"/>
    <s v="FALL"/>
    <n v="0.999999999999997"/>
    <x v="7"/>
    <n v="0.95971980899999998"/>
    <n v="1"/>
    <x v="1"/>
    <n v="5.6818181818181825"/>
    <n v="5.7284090909090919"/>
    <n v="12.729797979797981"/>
    <s v="Blw"/>
  </r>
  <r>
    <s v="OtsLGRF23S"/>
    <s v="OtsLGRF23S_3270"/>
    <s v="C-03270"/>
    <d v="2023-09-02T00:00:00"/>
    <x v="1"/>
    <s v="F"/>
    <n v="710"/>
    <x v="10"/>
    <x v="0"/>
    <s v="NA"/>
    <s v="3DD.003D7E49A2"/>
    <s v="NA"/>
    <s v="F"/>
    <x v="0"/>
    <s v="OtsNPFH19S_1_2328"/>
    <s v="OtsNPFH19S_1_2051"/>
    <x v="2"/>
    <x v="1"/>
    <x v="1"/>
    <s v="FALL"/>
    <n v="1"/>
    <x v="10"/>
    <n v="0.99705232300000002"/>
    <n v="1"/>
    <x v="5"/>
    <n v="5.6818181818181825"/>
    <n v="5.7284090909090919"/>
    <n v="12.729797979797981"/>
    <s v="Abv"/>
  </r>
  <r>
    <s v="OtsLGRF23S"/>
    <s v="OtsLGRF23S_3271"/>
    <s v="C-03271"/>
    <d v="2023-09-02T00:00:00"/>
    <x v="1"/>
    <s v="M"/>
    <n v="550"/>
    <x v="34"/>
    <x v="0"/>
    <s v="NA"/>
    <s v="NA"/>
    <s v="NA"/>
    <s v="M"/>
    <x v="1"/>
    <s v="OtsLYON20S_1_1487"/>
    <s v="OtsLYON20S_1_1291"/>
    <x v="5"/>
    <x v="3"/>
    <x v="3"/>
    <s v="FALL"/>
    <n v="0.999999999999999"/>
    <x v="1"/>
    <n v="0.98961045999999997"/>
    <n v="1"/>
    <x v="8"/>
    <n v="5.6818181818181825"/>
    <n v="5.7284090909090919"/>
    <n v="12.729797979797981"/>
    <s v="Abv"/>
  </r>
  <r>
    <s v="OtsLGRF23S"/>
    <s v="OtsLGRF23S_3274"/>
    <s v="C-03274"/>
    <d v="2023-09-02T00:00:00"/>
    <x v="1"/>
    <s v="F"/>
    <n v="800"/>
    <x v="4"/>
    <x v="0"/>
    <s v="NA"/>
    <s v="3DD.003D7E498B"/>
    <s v="NA"/>
    <s v="F"/>
    <x v="0"/>
    <s v="NA"/>
    <s v="NA"/>
    <x v="0"/>
    <x v="0"/>
    <x v="0"/>
    <s v="FALL"/>
    <n v="0.999999999999996"/>
    <x v="0"/>
    <e v="#N/A"/>
    <n v="1"/>
    <x v="0"/>
    <n v="5.6818181818181825"/>
    <n v="5.7284090909090919"/>
    <n v="12.729797979797981"/>
    <s v="Abv"/>
  </r>
  <r>
    <s v="OtsLGRF23S"/>
    <s v="OtsLGRF23S_3276"/>
    <s v="C-03276"/>
    <d v="2023-09-02T00:00:00"/>
    <x v="1"/>
    <s v="M"/>
    <n v="730"/>
    <x v="16"/>
    <x v="0"/>
    <s v="NA"/>
    <s v="3DD.003D7E499D"/>
    <s v="NA"/>
    <s v="M"/>
    <x v="1"/>
    <s v="OtsNPFH20S_1_0354"/>
    <s v="OtsNPFH20S_1_0316"/>
    <x v="8"/>
    <x v="3"/>
    <x v="3"/>
    <s v="FALL"/>
    <n v="0.999999999999999"/>
    <x v="9"/>
    <n v="0.98845608500000004"/>
    <n v="1"/>
    <x v="1"/>
    <n v="5.6818181818181825"/>
    <n v="5.7284090909090919"/>
    <n v="12.729797979797981"/>
    <s v="Abv"/>
  </r>
  <r>
    <s v="OtsLGRF23S"/>
    <s v="OtsLGRF23S_3277"/>
    <s v="C-03277"/>
    <d v="2023-09-02T00:00:00"/>
    <x v="1"/>
    <s v="M"/>
    <n v="700"/>
    <x v="13"/>
    <x v="0"/>
    <s v="NA"/>
    <s v="3DD.003D7E49D1"/>
    <s v="NA"/>
    <s v="F"/>
    <x v="0"/>
    <s v="OtsLYON20S_1_1556"/>
    <s v="OtsLYON20S_1_1715"/>
    <x v="5"/>
    <x v="3"/>
    <x v="3"/>
    <s v="FALL"/>
    <n v="0.999999999999997"/>
    <x v="1"/>
    <n v="0.98961045999999997"/>
    <n v="1"/>
    <x v="5"/>
    <n v="5.6818181818181825"/>
    <n v="5.7284090909090919"/>
    <n v="12.729797979797981"/>
    <s v="Abv"/>
  </r>
  <r>
    <s v="OtsLGRF23S"/>
    <s v="OtsLGRF23S_3280"/>
    <s v="C-03280"/>
    <d v="2023-09-02T00:00:00"/>
    <x v="1"/>
    <s v="M"/>
    <n v="690"/>
    <x v="30"/>
    <x v="0"/>
    <s v="NA"/>
    <s v="NA"/>
    <s v="NA"/>
    <s v="M"/>
    <x v="1"/>
    <s v="OtsNPFH19S_1_1324"/>
    <s v="OtsNPFH19S_1_1006"/>
    <x v="2"/>
    <x v="1"/>
    <x v="1"/>
    <s v="FALL"/>
    <n v="0.999999999999997"/>
    <x v="2"/>
    <n v="0.99705232300000002"/>
    <n v="1"/>
    <x v="5"/>
    <n v="5.6818181818181825"/>
    <n v="5.7284090909090919"/>
    <n v="12.729797979797981"/>
    <s v="Abv"/>
  </r>
  <r>
    <s v="OtsLGRF23S"/>
    <s v="OtsLGRF23S_3283"/>
    <s v="C-03283"/>
    <d v="2023-09-02T00:00:00"/>
    <x v="1"/>
    <s v="F"/>
    <n v="740"/>
    <x v="12"/>
    <x v="0"/>
    <s v="NA"/>
    <s v="3DD.003D7E49A9"/>
    <s v="NA"/>
    <s v="F"/>
    <x v="0"/>
    <s v="OtsLYON19S_1_0523"/>
    <s v="OtsLYON19S_1_0346"/>
    <x v="1"/>
    <x v="1"/>
    <x v="1"/>
    <s v="FALL"/>
    <n v="0.999999999999995"/>
    <x v="3"/>
    <n v="0.95971980899999998"/>
    <n v="1"/>
    <x v="1"/>
    <n v="5.6818181818181825"/>
    <n v="5.7284090909090919"/>
    <n v="12.729797979797981"/>
    <s v="Abv"/>
  </r>
  <r>
    <s v="OtsLGRF23S"/>
    <s v="OtsLGRF23S_3284"/>
    <s v="C-03284"/>
    <d v="2023-09-02T00:00:00"/>
    <x v="1"/>
    <s v="F"/>
    <n v="760"/>
    <x v="6"/>
    <x v="0"/>
    <s v="NA"/>
    <s v="3DD.003D7E49D8"/>
    <s v="NA"/>
    <s v="F"/>
    <x v="0"/>
    <s v="OtsLYON19S_1_0524"/>
    <s v="OtsLYON19S_1_0363"/>
    <x v="1"/>
    <x v="1"/>
    <x v="1"/>
    <s v="FALL"/>
    <n v="0.999999999999999"/>
    <x v="3"/>
    <n v="0.95971980899999998"/>
    <n v="1"/>
    <x v="1"/>
    <n v="5.6818181818181825"/>
    <n v="5.7284090909090919"/>
    <n v="12.729797979797981"/>
    <s v="Abv"/>
  </r>
  <r>
    <s v="OtsLGRF23S"/>
    <s v="OtsLGRF23S_3285"/>
    <s v="C-03285"/>
    <d v="2023-09-02T00:00:00"/>
    <x v="1"/>
    <s v="M"/>
    <n v="730"/>
    <x v="16"/>
    <x v="0"/>
    <s v="NA"/>
    <s v="3DD.003D7E49A3"/>
    <s v="NA"/>
    <s v="M"/>
    <x v="1"/>
    <s v="OtsLYON19S_1_1848"/>
    <s v="OtsLYON19S_1_1604"/>
    <x v="1"/>
    <x v="1"/>
    <x v="1"/>
    <s v="FALL"/>
    <n v="1"/>
    <x v="1"/>
    <n v="0.95971980899999998"/>
    <n v="1"/>
    <x v="1"/>
    <n v="5.6818181818181825"/>
    <n v="5.7284090909090919"/>
    <n v="12.729797979797981"/>
    <s v="Abv"/>
  </r>
  <r>
    <s v="OtsLGRF23S"/>
    <s v="OtsLGRF23S_3286"/>
    <s v="C-03286"/>
    <d v="2023-09-02T00:00:00"/>
    <x v="1"/>
    <s v="F"/>
    <n v="730"/>
    <x v="16"/>
    <x v="0"/>
    <s v="NA"/>
    <s v="3DD.003D7E49AC"/>
    <s v="NA"/>
    <s v="F"/>
    <x v="0"/>
    <s v="NA"/>
    <s v="NA"/>
    <x v="0"/>
    <x v="0"/>
    <x v="0"/>
    <s v="FALL"/>
    <n v="0.999999999999999"/>
    <x v="0"/>
    <e v="#N/A"/>
    <n v="1"/>
    <x v="1"/>
    <n v="5.6818181818181825"/>
    <n v="5.7284090909090919"/>
    <n v="12.729797979797981"/>
    <s v="Abv"/>
  </r>
  <r>
    <s v="OtsLGRF23S"/>
    <s v="OtsLGRF23S_3287"/>
    <s v="C-03287"/>
    <d v="2023-09-02T00:00:00"/>
    <x v="1"/>
    <s v="F"/>
    <n v="700"/>
    <x v="13"/>
    <x v="0"/>
    <s v="NA"/>
    <s v="3DD.003D7E4990"/>
    <s v="NA"/>
    <s v="F"/>
    <x v="0"/>
    <s v="OtsNPFH19S_1_1305"/>
    <s v="OtsNPFH19S_1_1004"/>
    <x v="2"/>
    <x v="1"/>
    <x v="1"/>
    <s v="FALL"/>
    <n v="1"/>
    <x v="2"/>
    <n v="0.99705232300000002"/>
    <n v="1"/>
    <x v="5"/>
    <n v="5.6818181818181825"/>
    <n v="5.7284090909090919"/>
    <n v="12.729797979797981"/>
    <s v="Abv"/>
  </r>
  <r>
    <s v="OtsLGRF23S"/>
    <s v="OtsLGRF23S_3289"/>
    <s v="C-03289"/>
    <d v="2023-09-02T00:00:00"/>
    <x v="1"/>
    <s v="F"/>
    <n v="800"/>
    <x v="4"/>
    <x v="0"/>
    <s v="NA"/>
    <s v="3DD.003D7E49BF"/>
    <s v="NA"/>
    <s v="F"/>
    <x v="0"/>
    <s v="OtsLYON19S_1_0598"/>
    <s v="OtsLYON19S_1_0666"/>
    <x v="1"/>
    <x v="1"/>
    <x v="1"/>
    <s v="FALL"/>
    <n v="0.999999999999996"/>
    <x v="6"/>
    <n v="0.95971980899999998"/>
    <n v="1"/>
    <x v="0"/>
    <n v="5.6818181818181825"/>
    <n v="5.7284090909090919"/>
    <n v="12.729797979797981"/>
    <s v="Abv"/>
  </r>
  <r>
    <s v="OtsLGRF23S"/>
    <s v="OtsLGRF23S_3290"/>
    <s v="C-03290"/>
    <d v="2023-09-02T00:00:00"/>
    <x v="1"/>
    <s v="F"/>
    <n v="730"/>
    <x v="16"/>
    <x v="0"/>
    <s v="NA"/>
    <s v="3DD.003D7E49AB"/>
    <s v="NA"/>
    <s v="F"/>
    <x v="0"/>
    <s v="OtsLYON19S_1_1728"/>
    <s v="OtsLYON19S_1_1957"/>
    <x v="1"/>
    <x v="1"/>
    <x v="1"/>
    <s v="FALL"/>
    <n v="1"/>
    <x v="1"/>
    <n v="0.95971980899999998"/>
    <n v="1"/>
    <x v="1"/>
    <n v="5.6818181818181825"/>
    <n v="5.7284090909090919"/>
    <n v="12.729797979797981"/>
    <s v="Abv"/>
  </r>
  <r>
    <s v="OtsLGRF23S"/>
    <s v="OtsLGRF23S_3292"/>
    <s v="C-03292"/>
    <d v="2023-09-02T00:00:00"/>
    <x v="1"/>
    <s v="M"/>
    <n v="680"/>
    <x v="35"/>
    <x v="0"/>
    <s v="NA"/>
    <s v="NA"/>
    <s v="NA"/>
    <s v="M"/>
    <x v="1"/>
    <s v="NA"/>
    <s v="NA"/>
    <x v="0"/>
    <x v="0"/>
    <x v="0"/>
    <s v="FALL"/>
    <n v="0.999999999999995"/>
    <x v="0"/>
    <e v="#N/A"/>
    <n v="1"/>
    <x v="5"/>
    <n v="5.6818181818181825"/>
    <n v="5.7284090909090919"/>
    <n v="12.729797979797981"/>
    <s v="Abv"/>
  </r>
  <r>
    <s v="OtsLGRF23S"/>
    <s v="OtsLGRF23S_3293"/>
    <s v="C-03293"/>
    <d v="2023-09-02T00:00:00"/>
    <x v="1"/>
    <s v="M"/>
    <n v="740"/>
    <x v="12"/>
    <x v="0"/>
    <s v="NA"/>
    <s v="3DD.003D7E49E6"/>
    <s v="NA"/>
    <s v="M"/>
    <x v="1"/>
    <s v="OtsLYON19S_1_1852"/>
    <s v="OtsLYON19S_1_1607"/>
    <x v="1"/>
    <x v="1"/>
    <x v="1"/>
    <s v="FALL"/>
    <n v="0.999999999999997"/>
    <x v="1"/>
    <n v="0.95971980899999998"/>
    <n v="1"/>
    <x v="1"/>
    <n v="5.6818181818181825"/>
    <n v="5.7284090909090919"/>
    <n v="12.729797979797981"/>
    <s v="Abv"/>
  </r>
  <r>
    <s v="OtsLGRF23S"/>
    <s v="OtsLGRF23S_3295"/>
    <s v="C-03295"/>
    <d v="2023-09-02T00:00:00"/>
    <x v="1"/>
    <s v="F"/>
    <n v="790"/>
    <x v="0"/>
    <x v="1"/>
    <n v="1"/>
    <s v="NA"/>
    <s v="NA"/>
    <s v="F"/>
    <x v="0"/>
    <s v="OtsLYON19S_1_0529"/>
    <s v="OtsLYON19S_1_0371"/>
    <x v="1"/>
    <x v="1"/>
    <x v="1"/>
    <s v="FALL"/>
    <n v="1"/>
    <x v="7"/>
    <n v="0.95971980899999998"/>
    <n v="1"/>
    <x v="0"/>
    <n v="5.6818181818181825"/>
    <n v="5.7284090909090919"/>
    <n v="12.729797979797981"/>
    <s v="Blw"/>
  </r>
  <r>
    <s v="OtsLGRF23S"/>
    <s v="OtsLGRF23S_3296"/>
    <s v="C-03296"/>
    <d v="2023-09-02T00:00:00"/>
    <x v="1"/>
    <s v="M"/>
    <n v="730"/>
    <x v="16"/>
    <x v="0"/>
    <s v="NA"/>
    <s v="3DD.003D7E4994"/>
    <s v="NA"/>
    <s v="M"/>
    <x v="1"/>
    <s v="OtsLYON19S_1_0108"/>
    <s v="OtsLYON19S_1_0010"/>
    <x v="1"/>
    <x v="1"/>
    <x v="1"/>
    <s v="FALL"/>
    <n v="1"/>
    <x v="4"/>
    <n v="0.95971980899999998"/>
    <n v="1"/>
    <x v="1"/>
    <n v="5.6818181818181825"/>
    <n v="5.7284090909090919"/>
    <n v="12.729797979797981"/>
    <s v="Abv"/>
  </r>
  <r>
    <s v="OtsLGRF23S"/>
    <s v="OtsLGRF23S_3297"/>
    <s v="C-03297"/>
    <d v="2023-09-02T00:00:00"/>
    <x v="1"/>
    <s v="F"/>
    <n v="840"/>
    <x v="18"/>
    <x v="0"/>
    <s v="NA"/>
    <s v="3DD.003D7E499C"/>
    <s v="NA"/>
    <s v="F"/>
    <x v="0"/>
    <s v="NA"/>
    <s v="NA"/>
    <x v="0"/>
    <x v="0"/>
    <x v="0"/>
    <s v="FALL"/>
    <n v="0.999999999999995"/>
    <x v="0"/>
    <e v="#N/A"/>
    <n v="1"/>
    <x v="2"/>
    <n v="5.6818181818181825"/>
    <n v="5.7284090909090919"/>
    <n v="12.729797979797981"/>
    <s v="Abv"/>
  </r>
  <r>
    <s v="OtsLGRF23S"/>
    <s v="OtsLGRF23S_3298"/>
    <s v="C-03298"/>
    <d v="2023-09-03T00:00:00"/>
    <x v="1"/>
    <s v="F"/>
    <n v="820"/>
    <x v="19"/>
    <x v="0"/>
    <s v="NA"/>
    <s v="3DD.003D7E498A"/>
    <s v="NA"/>
    <s v="F"/>
    <x v="0"/>
    <s v="OtsLYON19S_1_0559"/>
    <s v="OtsLYON19S_1_0606"/>
    <x v="1"/>
    <x v="1"/>
    <x v="1"/>
    <s v="FALL"/>
    <n v="1"/>
    <x v="7"/>
    <n v="0.95971980899999998"/>
    <n v="1"/>
    <x v="0"/>
    <n v="5.6818181818181825"/>
    <n v="5.7284090909090919"/>
    <n v="12.729797979797981"/>
    <s v="Blw"/>
  </r>
  <r>
    <s v="OtsLGRF23S"/>
    <s v="OtsLGRF23S_3299"/>
    <s v="C-03299"/>
    <d v="2023-09-03T00:00:00"/>
    <x v="1"/>
    <s v="M"/>
    <n v="840"/>
    <x v="18"/>
    <x v="1"/>
    <n v="1"/>
    <s v="3DD.003D7E49A4"/>
    <s v="NA"/>
    <s v="F"/>
    <x v="0"/>
    <s v="NA"/>
    <s v="NA"/>
    <x v="0"/>
    <x v="0"/>
    <x v="0"/>
    <s v="FALL"/>
    <n v="0.999999999999997"/>
    <x v="8"/>
    <e v="#N/A"/>
    <n v="1"/>
    <x v="2"/>
    <n v="5.6818181818181825"/>
    <n v="5.7284090909090919"/>
    <n v="12.729797979797981"/>
    <s v="Abv"/>
  </r>
  <r>
    <s v="OtsLGRF23S"/>
    <s v="OtsLGRF23S_3301"/>
    <s v="C-03301"/>
    <d v="2023-09-03T00:00:00"/>
    <x v="1"/>
    <s v="M"/>
    <n v="720"/>
    <x v="17"/>
    <x v="0"/>
    <s v="NA"/>
    <s v="3DD.003D7E49B8"/>
    <s v="NA"/>
    <s v="F"/>
    <x v="0"/>
    <s v="OtsLYON19S_1_1803"/>
    <s v="OtsLYON19S_1_1509"/>
    <x v="1"/>
    <x v="1"/>
    <x v="1"/>
    <s v="FALL"/>
    <n v="1"/>
    <x v="1"/>
    <n v="0.95971980899999998"/>
    <n v="1"/>
    <x v="5"/>
    <n v="5.6818181818181825"/>
    <n v="5.7284090909090919"/>
    <n v="12.729797979797981"/>
    <s v="Abv"/>
  </r>
  <r>
    <s v="OtsLGRF23S"/>
    <s v="OtsLGRF23S_3302"/>
    <s v="C-03302"/>
    <d v="2023-09-03T00:00:00"/>
    <x v="1"/>
    <s v="F"/>
    <n v="760"/>
    <x v="6"/>
    <x v="0"/>
    <s v="NA"/>
    <s v="3DD.003D7E49E1"/>
    <s v="NA"/>
    <s v="F"/>
    <x v="0"/>
    <s v="OtsLYON19S_1_0518"/>
    <s v="OtsLYON19S_1_0335"/>
    <x v="1"/>
    <x v="1"/>
    <x v="1"/>
    <s v="FALL"/>
    <n v="1"/>
    <x v="3"/>
    <n v="0.95971980899999998"/>
    <n v="1"/>
    <x v="1"/>
    <n v="5.6818181818181825"/>
    <n v="5.7284090909090919"/>
    <n v="12.729797979797981"/>
    <s v="Abv"/>
  </r>
  <r>
    <s v="OtsLGRF23S"/>
    <s v="OtsLGRF23S_3304"/>
    <s v="C-03304"/>
    <d v="2023-09-03T00:00:00"/>
    <x v="1"/>
    <s v="M"/>
    <n v="660"/>
    <x v="33"/>
    <x v="0"/>
    <s v="NA"/>
    <s v="NA"/>
    <s v="This individual failed to genotype"/>
    <s v="U"/>
    <x v="1"/>
    <s v="NG"/>
    <s v="NG"/>
    <x v="4"/>
    <x v="0"/>
    <x v="0"/>
    <s v="NA"/>
    <s v="NA"/>
    <x v="5"/>
    <e v="#N/A"/>
    <n v="1"/>
    <x v="3"/>
    <n v="5.6818181818181825"/>
    <n v="5.7284090909090919"/>
    <n v="12.729797979797981"/>
    <s v="Abv"/>
  </r>
  <r>
    <s v="OtsLGRF23S"/>
    <s v="OtsLGRF23S_3305"/>
    <s v="C-03305"/>
    <d v="2023-09-03T00:00:00"/>
    <x v="1"/>
    <s v="F"/>
    <n v="870"/>
    <x v="3"/>
    <x v="1"/>
    <n v="1"/>
    <s v="3DD.003D7E49E2"/>
    <s v="NA"/>
    <s v="F"/>
    <x v="0"/>
    <s v="NA"/>
    <s v="NA"/>
    <x v="0"/>
    <x v="0"/>
    <x v="0"/>
    <s v="FALL"/>
    <n v="1"/>
    <x v="8"/>
    <e v="#N/A"/>
    <n v="1"/>
    <x v="2"/>
    <n v="5.6818181818181825"/>
    <n v="5.7284090909090919"/>
    <n v="12.729797979797981"/>
    <s v="Abv"/>
  </r>
  <r>
    <s v="OtsLGRF23S"/>
    <s v="OtsLGRF23S_3306"/>
    <s v="C-03306"/>
    <d v="2023-09-03T00:00:00"/>
    <x v="1"/>
    <s v="F"/>
    <n v="800"/>
    <x v="4"/>
    <x v="0"/>
    <s v="NA"/>
    <s v="3DD.003D7E49B4"/>
    <s v="NA"/>
    <s v="F"/>
    <x v="0"/>
    <s v="OtsLYON19S_1_0720"/>
    <s v="OtsLYON19S_1_0906"/>
    <x v="1"/>
    <x v="1"/>
    <x v="1"/>
    <s v="FALL"/>
    <n v="1"/>
    <x v="6"/>
    <n v="0.95971980899999998"/>
    <n v="1"/>
    <x v="0"/>
    <n v="5.6818181818181825"/>
    <n v="5.7284090909090919"/>
    <n v="12.729797979797981"/>
    <s v="Abv"/>
  </r>
  <r>
    <s v="OtsLGRF23S"/>
    <s v="OtsLGRF23S_3307"/>
    <s v="C-03307"/>
    <d v="2023-09-03T00:00:00"/>
    <x v="1"/>
    <s v="M"/>
    <n v="400"/>
    <x v="55"/>
    <x v="1"/>
    <n v="1"/>
    <s v="NA"/>
    <s v="NA"/>
    <s v="M"/>
    <x v="1"/>
    <s v="OtsLYON21S_1_0895"/>
    <s v="OtsLYON21S_1_1910"/>
    <x v="7"/>
    <x v="4"/>
    <x v="4"/>
    <s v="FALL"/>
    <n v="1"/>
    <x v="16"/>
    <e v="#N/A"/>
    <n v="1"/>
    <x v="12"/>
    <n v="5.6818181818181825"/>
    <n v="5.7284090909090919"/>
    <n v="12.729797979797981"/>
    <s v="Abv"/>
  </r>
  <r>
    <s v="OtsLGRF23S"/>
    <s v="OtsLGRF23S_3308"/>
    <s v="C-03308"/>
    <d v="2023-09-03T00:00:00"/>
    <x v="1"/>
    <s v="F"/>
    <n v="860"/>
    <x v="27"/>
    <x v="1"/>
    <n v="1"/>
    <s v="3DD.003D7E49E4"/>
    <s v="NA"/>
    <s v="M"/>
    <x v="1"/>
    <s v="OtsLYON19S_1_0709"/>
    <s v="OtsLYON19S_1_0808"/>
    <x v="1"/>
    <x v="1"/>
    <x v="1"/>
    <s v="FALL"/>
    <n v="1"/>
    <x v="6"/>
    <n v="0.95971980899999998"/>
    <n v="1"/>
    <x v="2"/>
    <n v="5.6818181818181825"/>
    <n v="5.7284090909090919"/>
    <n v="12.729797979797981"/>
    <s v="Abv"/>
  </r>
  <r>
    <s v="OtsLGRF23S"/>
    <s v="OtsLGRF23S_3310"/>
    <s v="C-03310"/>
    <d v="2023-09-03T00:00:00"/>
    <x v="1"/>
    <s v="M"/>
    <n v="770"/>
    <x v="2"/>
    <x v="0"/>
    <s v="NA"/>
    <s v="3DD.003D7E49CD"/>
    <s v="NA"/>
    <s v="M"/>
    <x v="1"/>
    <s v="NA"/>
    <s v="NA"/>
    <x v="0"/>
    <x v="0"/>
    <x v="0"/>
    <s v="FALL"/>
    <n v="1"/>
    <x v="0"/>
    <e v="#N/A"/>
    <n v="1"/>
    <x v="1"/>
    <n v="5.6818181818181825"/>
    <n v="5.7284090909090919"/>
    <n v="12.729797979797981"/>
    <s v="Abv"/>
  </r>
  <r>
    <s v="OtsLGRF23S"/>
    <s v="OtsLGRF23S_3313"/>
    <s v="C-03313"/>
    <d v="2023-09-03T00:00:00"/>
    <x v="1"/>
    <s v="M"/>
    <n v="850"/>
    <x v="14"/>
    <x v="0"/>
    <s v="NA"/>
    <s v="3DD.003D7E49D7"/>
    <s v="NA"/>
    <s v="M"/>
    <x v="1"/>
    <s v="OtsLYON19S_1_1397"/>
    <s v="OtsLYON19S_1_1491"/>
    <x v="1"/>
    <x v="1"/>
    <x v="1"/>
    <s v="FALL"/>
    <n v="0.999999999999997"/>
    <x v="1"/>
    <n v="0.95971980899999998"/>
    <n v="1"/>
    <x v="2"/>
    <n v="5.6818181818181825"/>
    <n v="5.7284090909090919"/>
    <n v="12.729797979797981"/>
    <s v="Abv"/>
  </r>
  <r>
    <s v="OtsLGRF23S"/>
    <s v="OtsLGRF23S_3314"/>
    <s v="C-03314"/>
    <d v="2023-09-03T00:00:00"/>
    <x v="1"/>
    <s v="M"/>
    <n v="710"/>
    <x v="10"/>
    <x v="0"/>
    <s v="NA"/>
    <s v="3DD.003D7E49B3"/>
    <s v="NA"/>
    <s v="M"/>
    <x v="1"/>
    <s v="OtsNPFH19S_1_2321"/>
    <s v="OtsNPFH19S_1_2060"/>
    <x v="2"/>
    <x v="1"/>
    <x v="1"/>
    <s v="FALL"/>
    <n v="1"/>
    <x v="10"/>
    <n v="0.99705232300000002"/>
    <n v="1"/>
    <x v="5"/>
    <n v="5.6818181818181825"/>
    <n v="5.7284090909090919"/>
    <n v="12.729797979797981"/>
    <s v="Abv"/>
  </r>
  <r>
    <s v="OtsLGRF23S"/>
    <s v="OtsLGRF23S_3315"/>
    <s v="C-03315"/>
    <d v="2023-09-03T00:00:00"/>
    <x v="1"/>
    <s v="F"/>
    <n v="790"/>
    <x v="0"/>
    <x v="0"/>
    <s v="NA"/>
    <s v="3DD.003D7E4995"/>
    <s v="NA"/>
    <s v="F"/>
    <x v="0"/>
    <s v="OtsNPFH19S_1_1334"/>
    <s v="OtsNPFH19S_1_1060"/>
    <x v="2"/>
    <x v="1"/>
    <x v="1"/>
    <s v="FALL"/>
    <n v="1"/>
    <x v="2"/>
    <n v="0.99705232300000002"/>
    <n v="1"/>
    <x v="0"/>
    <n v="5.6818181818181825"/>
    <n v="5.7284090909090919"/>
    <n v="12.729797979797981"/>
    <s v="Abv"/>
  </r>
  <r>
    <s v="OtsLGRF23S"/>
    <s v="OtsLGRF23S_3316"/>
    <s v="C-03316"/>
    <d v="2023-09-03T00:00:00"/>
    <x v="1"/>
    <s v="M"/>
    <n v="690"/>
    <x v="30"/>
    <x v="0"/>
    <s v="NA"/>
    <s v="NA"/>
    <s v="NA"/>
    <s v="M"/>
    <x v="1"/>
    <s v="NA"/>
    <s v="NA"/>
    <x v="0"/>
    <x v="0"/>
    <x v="0"/>
    <s v="FALL"/>
    <n v="1"/>
    <x v="0"/>
    <e v="#N/A"/>
    <n v="1"/>
    <x v="5"/>
    <n v="5.6818181818181825"/>
    <n v="5.7284090909090919"/>
    <n v="12.729797979797981"/>
    <s v="Abv"/>
  </r>
  <r>
    <s v="OtsLGRF23S"/>
    <s v="OtsLGRF23S_3319"/>
    <s v="C-03319"/>
    <d v="2023-09-03T00:00:00"/>
    <x v="1"/>
    <s v="M"/>
    <n v="610"/>
    <x v="29"/>
    <x v="1"/>
    <n v="1"/>
    <s v="NA"/>
    <s v="NA"/>
    <s v="M"/>
    <x v="1"/>
    <s v="OtsLYON20S_1_0201"/>
    <s v="OtsLYON20S_1_0025"/>
    <x v="5"/>
    <x v="3"/>
    <x v="3"/>
    <s v="FALL"/>
    <n v="1"/>
    <x v="4"/>
    <n v="0.98961045999999997"/>
    <n v="1"/>
    <x v="9"/>
    <n v="5.6818181818181825"/>
    <n v="5.7284090909090919"/>
    <n v="12.729797979797981"/>
    <s v="Abv"/>
  </r>
  <r>
    <s v="OtsLGRF23S"/>
    <s v="OtsLGRF23S_3322"/>
    <s v="C-03322"/>
    <d v="2023-09-03T00:00:00"/>
    <x v="1"/>
    <s v="M"/>
    <n v="630"/>
    <x v="39"/>
    <x v="0"/>
    <s v="NA"/>
    <s v="NA"/>
    <s v="NA"/>
    <s v="M"/>
    <x v="1"/>
    <s v="OtsLYON20S_1_0415"/>
    <s v="OtsLYON20S_1_1119"/>
    <x v="5"/>
    <x v="3"/>
    <x v="3"/>
    <s v="FALL"/>
    <n v="1.00000000000001"/>
    <x v="6"/>
    <n v="0.98961045999999997"/>
    <n v="1"/>
    <x v="3"/>
    <n v="5.6818181818181825"/>
    <n v="5.7284090909090919"/>
    <n v="12.729797979797981"/>
    <s v="Abv"/>
  </r>
  <r>
    <s v="OtsLGRF23S"/>
    <s v="OtsLGRF23S_3325"/>
    <s v="C-03325"/>
    <d v="2023-09-03T00:00:00"/>
    <x v="1"/>
    <s v="M"/>
    <n v="660"/>
    <x v="33"/>
    <x v="1"/>
    <n v="1"/>
    <s v="NA"/>
    <s v="NA"/>
    <s v="F"/>
    <x v="0"/>
    <s v="OtsLYON19S_1_1309"/>
    <s v="OtsLYON19S_1_1277"/>
    <x v="1"/>
    <x v="1"/>
    <x v="1"/>
    <s v="FALL"/>
    <n v="1.00000000000001"/>
    <x v="17"/>
    <n v="0.95971980899999998"/>
    <n v="1"/>
    <x v="3"/>
    <n v="5.6818181818181825"/>
    <n v="5.7284090909090919"/>
    <n v="12.729797979797981"/>
    <s v="Blw"/>
  </r>
  <r>
    <s v="OtsLGRF23S"/>
    <s v="OtsLGRF23S_3326"/>
    <s v="C-03326"/>
    <d v="2023-09-03T00:00:00"/>
    <x v="1"/>
    <s v="M"/>
    <n v="710"/>
    <x v="10"/>
    <x v="0"/>
    <s v="NA"/>
    <s v="3DD.003D7E49C7"/>
    <s v="NA"/>
    <s v="M"/>
    <x v="1"/>
    <s v="OtsLYON19S_1_1876"/>
    <s v="OtsLYON19S_1_1640"/>
    <x v="1"/>
    <x v="1"/>
    <x v="1"/>
    <s v="FALL"/>
    <n v="1"/>
    <x v="1"/>
    <n v="0.95971980899999998"/>
    <n v="1"/>
    <x v="5"/>
    <n v="5.6818181818181825"/>
    <n v="5.7284090909090919"/>
    <n v="12.729797979797981"/>
    <s v="Abv"/>
  </r>
  <r>
    <s v="OtsLGRF23S"/>
    <s v="OtsLGRF23S_3327"/>
    <s v="C-03327"/>
    <d v="2023-09-03T00:00:00"/>
    <x v="1"/>
    <s v="F"/>
    <n v="760"/>
    <x v="6"/>
    <x v="0"/>
    <s v="NA"/>
    <s v="3DD.003D7E4997"/>
    <s v="NA"/>
    <s v="F"/>
    <x v="0"/>
    <s v="OtsLYON18S_1_0703"/>
    <s v="OtsLYON18S_1_0553"/>
    <x v="3"/>
    <x v="2"/>
    <x v="2"/>
    <s v="FALL"/>
    <n v="0.999999999999998"/>
    <x v="3"/>
    <n v="0.80551598400000002"/>
    <n v="1"/>
    <x v="1"/>
    <n v="5.6818181818181825"/>
    <n v="5.7284090909090919"/>
    <n v="12.729797979797981"/>
    <s v="Abv"/>
  </r>
  <r>
    <s v="OtsLGRF23S"/>
    <s v="OtsLGRF23S_3328"/>
    <s v="C-03328"/>
    <d v="2023-09-03T00:00:00"/>
    <x v="1"/>
    <s v="M"/>
    <n v="740"/>
    <x v="12"/>
    <x v="0"/>
    <s v="NA"/>
    <s v="3DD.003D7E4992"/>
    <s v="NA"/>
    <s v="M"/>
    <x v="1"/>
    <s v="OtsLYON19S_1_1821"/>
    <s v="OtsLYON19S_1_1544"/>
    <x v="1"/>
    <x v="1"/>
    <x v="1"/>
    <s v="FALL"/>
    <n v="0.999999999999999"/>
    <x v="1"/>
    <n v="0.95971980899999998"/>
    <n v="1"/>
    <x v="1"/>
    <n v="5.6818181818181825"/>
    <n v="5.7284090909090919"/>
    <n v="12.729797979797981"/>
    <s v="Abv"/>
  </r>
  <r>
    <s v="OtsLGRF23S"/>
    <s v="OtsLGRF23S_3329"/>
    <s v="C-03329"/>
    <d v="2023-09-03T00:00:00"/>
    <x v="1"/>
    <s v="F"/>
    <n v="810"/>
    <x v="9"/>
    <x v="1"/>
    <n v="1"/>
    <s v="3DD.003D7E49E7"/>
    <s v="NA"/>
    <s v="F"/>
    <x v="0"/>
    <s v="OtsLYON19S_1_0514"/>
    <s v="OtsLYON19S_1_0327"/>
    <x v="1"/>
    <x v="1"/>
    <x v="1"/>
    <s v="FALL"/>
    <n v="0.999999999999999"/>
    <x v="3"/>
    <n v="0.95971980899999998"/>
    <n v="1"/>
    <x v="0"/>
    <n v="5.6818181818181825"/>
    <n v="5.7284090909090919"/>
    <n v="12.729797979797981"/>
    <s v="Abv"/>
  </r>
  <r>
    <s v="OtsLGRF23S"/>
    <s v="OtsLGRF23S_3331"/>
    <s v="C-03331"/>
    <d v="2023-09-03T00:00:00"/>
    <x v="1"/>
    <s v="M"/>
    <n v="660"/>
    <x v="33"/>
    <x v="1"/>
    <n v="1"/>
    <s v="NA"/>
    <s v="NA"/>
    <s v="M"/>
    <x v="1"/>
    <s v="OtsLYON19S_1_1756"/>
    <s v="OtsLYON19S_1_2013"/>
    <x v="1"/>
    <x v="1"/>
    <x v="1"/>
    <s v="FALL"/>
    <n v="0.999999999999999"/>
    <x v="19"/>
    <n v="0.95971980899999998"/>
    <n v="1"/>
    <x v="3"/>
    <n v="5.6818181818181825"/>
    <n v="5.7284090909090919"/>
    <n v="12.729797979797981"/>
    <s v="Abv"/>
  </r>
  <r>
    <s v="OtsLGRF23S"/>
    <s v="OtsLGRF23S_3334"/>
    <s v="C-03334"/>
    <d v="2023-09-03T00:00:00"/>
    <x v="1"/>
    <s v="F"/>
    <n v="710"/>
    <x v="10"/>
    <x v="1"/>
    <n v="1"/>
    <s v="NA"/>
    <s v="NA"/>
    <s v="F"/>
    <x v="0"/>
    <s v="OtsLYON19S_1_1701"/>
    <s v="OtsLYON19S_1_1907"/>
    <x v="1"/>
    <x v="1"/>
    <x v="1"/>
    <s v="FALL"/>
    <n v="1"/>
    <x v="1"/>
    <n v="0.95971980899999998"/>
    <n v="1"/>
    <x v="5"/>
    <n v="5.6818181818181825"/>
    <n v="5.7284090909090919"/>
    <n v="12.729797979797981"/>
    <s v="Abv"/>
  </r>
  <r>
    <s v="OtsLGRF23S"/>
    <s v="OtsLGRF23S_3335"/>
    <s v="C-03335"/>
    <d v="2023-09-03T00:00:00"/>
    <x v="1"/>
    <s v="F"/>
    <n v="820"/>
    <x v="19"/>
    <x v="0"/>
    <s v="NA"/>
    <s v="3DD.003D7E49DD"/>
    <s v="NA"/>
    <s v="F"/>
    <x v="0"/>
    <s v="OtsLYON19S_1_1819"/>
    <s v="OtsLYON19S_1_1546"/>
    <x v="1"/>
    <x v="1"/>
    <x v="1"/>
    <s v="FALL"/>
    <n v="1"/>
    <x v="1"/>
    <n v="0.95971980899999998"/>
    <n v="1"/>
    <x v="0"/>
    <n v="5.6818181818181825"/>
    <n v="5.7284090909090919"/>
    <n v="12.729797979797981"/>
    <s v="Abv"/>
  </r>
  <r>
    <s v="OtsLGRF23S"/>
    <s v="OtsLGRF23S_3336"/>
    <s v="C-03336"/>
    <d v="2023-09-03T00:00:00"/>
    <x v="1"/>
    <s v="F"/>
    <n v="800"/>
    <x v="4"/>
    <x v="1"/>
    <n v="1"/>
    <s v="3DD.003D7E49C9"/>
    <s v="NA"/>
    <s v="F"/>
    <x v="0"/>
    <s v="OtsNPFH19S_1_3331"/>
    <s v="OtsNPFH19S_1_3015"/>
    <x v="2"/>
    <x v="1"/>
    <x v="1"/>
    <s v="FALL"/>
    <n v="1"/>
    <x v="9"/>
    <n v="0.99705232300000002"/>
    <n v="1"/>
    <x v="0"/>
    <n v="5.6818181818181825"/>
    <n v="5.7284090909090919"/>
    <n v="12.729797979797981"/>
    <s v="Abv"/>
  </r>
  <r>
    <s v="OtsLGRF23S"/>
    <s v="OtsLGRF23S_3337"/>
    <s v="C-03337"/>
    <d v="2023-09-03T00:00:00"/>
    <x v="1"/>
    <s v="M"/>
    <n v="760"/>
    <x v="6"/>
    <x v="1"/>
    <n v="1"/>
    <s v="NA"/>
    <s v="NA"/>
    <s v="M"/>
    <x v="1"/>
    <s v="OtsLYON19S_1_1762"/>
    <s v="OtsLYON19S_1_2024"/>
    <x v="1"/>
    <x v="1"/>
    <x v="1"/>
    <s v="FALL"/>
    <n v="0.999999999999994"/>
    <x v="19"/>
    <n v="0.95971980899999998"/>
    <n v="1"/>
    <x v="1"/>
    <n v="5.6818181818181825"/>
    <n v="5.7284090909090919"/>
    <n v="12.729797979797981"/>
    <s v="Abv"/>
  </r>
  <r>
    <s v="OtsLGRF23S"/>
    <s v="OtsLGRF23S_3338"/>
    <s v="C-03338"/>
    <d v="2023-09-03T00:00:00"/>
    <x v="1"/>
    <s v="M"/>
    <n v="710"/>
    <x v="10"/>
    <x v="0"/>
    <s v="NA"/>
    <s v="3DD.003D7E49B1"/>
    <s v="NA"/>
    <s v="M"/>
    <x v="1"/>
    <s v="OtsLYON19S_1_1854"/>
    <s v="OtsLYON19S_1_1613"/>
    <x v="1"/>
    <x v="1"/>
    <x v="1"/>
    <s v="FALL"/>
    <n v="1"/>
    <x v="1"/>
    <n v="0.95971980899999998"/>
    <n v="1"/>
    <x v="5"/>
    <n v="5.6818181818181825"/>
    <n v="5.7284090909090919"/>
    <n v="12.729797979797981"/>
    <s v="Abv"/>
  </r>
  <r>
    <s v="OtsLGRF23S"/>
    <s v="OtsLGRF23S_3339"/>
    <s v="C-03339"/>
    <d v="2023-09-03T00:00:00"/>
    <x v="1"/>
    <s v="F"/>
    <n v="770"/>
    <x v="2"/>
    <x v="0"/>
    <s v="NA"/>
    <s v="3DD.003D7E49BE"/>
    <s v="NA"/>
    <s v="F"/>
    <x v="0"/>
    <s v="OtsLYON19S_1_0123"/>
    <s v="OtsLYON19S_1_0048"/>
    <x v="1"/>
    <x v="1"/>
    <x v="1"/>
    <s v="FALL"/>
    <n v="0.999999999999999"/>
    <x v="4"/>
    <n v="0.95971980899999998"/>
    <n v="1"/>
    <x v="1"/>
    <n v="5.6818181818181825"/>
    <n v="5.7284090909090919"/>
    <n v="12.729797979797981"/>
    <s v="Abv"/>
  </r>
  <r>
    <s v="OtsLGRF23S"/>
    <s v="OtsLGRF23S_3340"/>
    <s v="C-03340"/>
    <d v="2023-09-03T00:00:00"/>
    <x v="1"/>
    <s v="M"/>
    <n v="760"/>
    <x v="6"/>
    <x v="0"/>
    <s v="NA"/>
    <s v="3DD.003D7E49D0"/>
    <s v="NA"/>
    <s v="M"/>
    <x v="1"/>
    <s v="OtsNPFH19S_1_3322"/>
    <s v="OtsNPFH19S_1_3005"/>
    <x v="2"/>
    <x v="1"/>
    <x v="1"/>
    <s v="FALL"/>
    <n v="1"/>
    <x v="9"/>
    <n v="0.99705232300000002"/>
    <n v="1"/>
    <x v="1"/>
    <n v="5.6818181818181825"/>
    <n v="5.7284090909090919"/>
    <n v="12.729797979797981"/>
    <s v="Abv"/>
  </r>
  <r>
    <s v="OtsLGRF23S"/>
    <s v="OtsLGRF23S_3343"/>
    <s v="C-03343"/>
    <d v="2023-09-03T00:00:00"/>
    <x v="1"/>
    <s v="M"/>
    <n v="710"/>
    <x v="10"/>
    <x v="1"/>
    <n v="1"/>
    <s v="NA"/>
    <s v="NA"/>
    <s v="M"/>
    <x v="1"/>
    <s v="OtsLYON19S_1_0150"/>
    <s v="OtsLYON19S_1_0219"/>
    <x v="1"/>
    <x v="1"/>
    <x v="1"/>
    <s v="FALL"/>
    <n v="1"/>
    <x v="3"/>
    <n v="0.95971980899999998"/>
    <n v="1"/>
    <x v="5"/>
    <n v="5.6818181818181825"/>
    <n v="5.7284090909090919"/>
    <n v="12.729797979797981"/>
    <s v="Abv"/>
  </r>
  <r>
    <s v="OtsLGRF23S"/>
    <s v="OtsLGRF23S_3345"/>
    <s v="C-03345"/>
    <d v="2023-09-03T00:00:00"/>
    <x v="1"/>
    <s v="F"/>
    <n v="800"/>
    <x v="4"/>
    <x v="1"/>
    <n v="1"/>
    <s v="3DD.003D7E49BC"/>
    <s v="NA"/>
    <s v="F"/>
    <x v="0"/>
    <s v="OtsLYON19S_1_0129"/>
    <s v="OtsLYON19S_1_0078"/>
    <x v="1"/>
    <x v="1"/>
    <x v="1"/>
    <s v="FALL"/>
    <n v="1"/>
    <x v="4"/>
    <n v="0.95971980899999998"/>
    <n v="1"/>
    <x v="0"/>
    <n v="5.6818181818181825"/>
    <n v="5.7284090909090919"/>
    <n v="12.729797979797981"/>
    <s v="Abv"/>
  </r>
  <r>
    <s v="OtsLGRF23S"/>
    <s v="OtsLGRF23S_3346"/>
    <s v="C-03346"/>
    <d v="2023-09-03T00:00:00"/>
    <x v="1"/>
    <s v="F"/>
    <n v="800"/>
    <x v="4"/>
    <x v="0"/>
    <s v="NA"/>
    <s v="NA"/>
    <s v="NA"/>
    <s v="F"/>
    <x v="0"/>
    <s v="OtsLYON19S_1_1822"/>
    <s v="OtsLYON19S_1_1542"/>
    <x v="1"/>
    <x v="1"/>
    <x v="1"/>
    <s v="FALL"/>
    <n v="1"/>
    <x v="1"/>
    <n v="0.95971980899999998"/>
    <n v="1"/>
    <x v="0"/>
    <n v="5.6818181818181825"/>
    <n v="5.7284090909090919"/>
    <n v="12.729797979797981"/>
    <s v="Abv"/>
  </r>
  <r>
    <s v="OtsLGRF23S"/>
    <s v="OtsLGRF23S_3347"/>
    <s v="C-03347"/>
    <d v="2023-09-03T00:00:00"/>
    <x v="1"/>
    <s v="M"/>
    <n v="860"/>
    <x v="27"/>
    <x v="1"/>
    <n v="1"/>
    <s v="3DD.003D7E49A1"/>
    <s v="NA"/>
    <s v="M"/>
    <x v="1"/>
    <s v="OtsLYON19S_1_1318"/>
    <s v="OtsLYON19S_1_1232"/>
    <x v="1"/>
    <x v="1"/>
    <x v="1"/>
    <s v="FALL"/>
    <n v="0.999999999999999"/>
    <x v="12"/>
    <n v="0.95971980899999998"/>
    <n v="1"/>
    <x v="2"/>
    <n v="5.6818181818181825"/>
    <n v="5.7284090909090919"/>
    <n v="12.729797979797981"/>
    <s v="Abv"/>
  </r>
  <r>
    <s v="OtsLGRF23S"/>
    <s v="OtsLGRF23S_3348"/>
    <s v="C-03348"/>
    <d v="2023-09-03T00:00:00"/>
    <x v="1"/>
    <s v="F"/>
    <n v="800"/>
    <x v="4"/>
    <x v="0"/>
    <s v="NA"/>
    <s v="3DD.003D7E498E"/>
    <s v="NA"/>
    <s v="F"/>
    <x v="0"/>
    <s v="OtsLYON19S_1_1813"/>
    <s v="OtsLYON19S_1_1527"/>
    <x v="1"/>
    <x v="1"/>
    <x v="1"/>
    <s v="FALL"/>
    <n v="0.999999999999996"/>
    <x v="1"/>
    <n v="0.95971980899999998"/>
    <n v="1"/>
    <x v="0"/>
    <n v="5.6818181818181825"/>
    <n v="5.7284090909090919"/>
    <n v="12.729797979797981"/>
    <s v="Abv"/>
  </r>
  <r>
    <s v="OtsLGRF23S"/>
    <s v="OtsLGRF23S_3349"/>
    <s v="C-03349"/>
    <d v="2023-09-03T00:00:00"/>
    <x v="1"/>
    <s v="M"/>
    <n v="630"/>
    <x v="39"/>
    <x v="0"/>
    <s v="NA"/>
    <s v="NA"/>
    <s v="NA"/>
    <s v="M"/>
    <x v="1"/>
    <s v="OtsLYON19S_1_1884"/>
    <s v="OtsLYON19S_1_1670"/>
    <x v="1"/>
    <x v="1"/>
    <x v="1"/>
    <s v="FALL"/>
    <n v="1.00000000000001"/>
    <x v="1"/>
    <n v="0.95971980899999998"/>
    <n v="1"/>
    <x v="3"/>
    <n v="5.6818181818181825"/>
    <n v="5.7284090909090919"/>
    <n v="12.729797979797981"/>
    <s v="Abv"/>
  </r>
  <r>
    <s v="OtsLGRF23S"/>
    <s v="OtsLGRF23S_3352"/>
    <s v="C-03352"/>
    <d v="2023-09-03T00:00:00"/>
    <x v="1"/>
    <s v="M"/>
    <n v="630"/>
    <x v="39"/>
    <x v="1"/>
    <n v="1"/>
    <s v="NA"/>
    <s v="NA"/>
    <s v="M"/>
    <x v="1"/>
    <s v="OtsLYON19S_1_1113"/>
    <s v="OtsLYON19S_1_0942"/>
    <x v="1"/>
    <x v="1"/>
    <x v="1"/>
    <s v="FALL"/>
    <n v="0.999999999999999"/>
    <x v="16"/>
    <n v="0.95971980899999998"/>
    <n v="1"/>
    <x v="3"/>
    <n v="5.6818181818181825"/>
    <n v="5.7284090909090919"/>
    <n v="12.729797979797981"/>
    <s v="Abv"/>
  </r>
  <r>
    <s v="OtsLGRF23S"/>
    <s v="OtsLGRF23S_3354"/>
    <s v="C-03354"/>
    <d v="2023-09-03T00:00:00"/>
    <x v="1"/>
    <s v="F"/>
    <n v="860"/>
    <x v="27"/>
    <x v="0"/>
    <s v="NA"/>
    <s v="3DD.003D7E49BB"/>
    <s v="NA"/>
    <s v="F"/>
    <x v="0"/>
    <s v="OtsLYON19S_1_1826"/>
    <s v="OtsLYON19S_1_1548"/>
    <x v="1"/>
    <x v="1"/>
    <x v="1"/>
    <s v="FALL"/>
    <n v="0.999999999999995"/>
    <x v="1"/>
    <n v="0.95971980899999998"/>
    <n v="1"/>
    <x v="2"/>
    <n v="5.6818181818181825"/>
    <n v="5.7284090909090919"/>
    <n v="12.729797979797981"/>
    <s v="Abv"/>
  </r>
  <r>
    <s v="OtsLGRF23S"/>
    <s v="OtsLGRF23S_3355"/>
    <s v="C-03355"/>
    <d v="2023-09-03T00:00:00"/>
    <x v="1"/>
    <s v="M"/>
    <n v="820"/>
    <x v="19"/>
    <x v="0"/>
    <s v="NA"/>
    <s v="3DD.003D7E49C2"/>
    <s v="NA"/>
    <s v="M"/>
    <x v="1"/>
    <s v="OtsLYON19S_1_0157"/>
    <s v="OtsLYON19S_1_0245"/>
    <x v="1"/>
    <x v="1"/>
    <x v="1"/>
    <s v="FALL"/>
    <n v="0.999999999999998"/>
    <x v="3"/>
    <n v="0.95971980899999998"/>
    <n v="1"/>
    <x v="0"/>
    <n v="5.6818181818181825"/>
    <n v="5.7284090909090919"/>
    <n v="12.729797979797981"/>
    <s v="Abv"/>
  </r>
  <r>
    <s v="OtsLGRF23S"/>
    <s v="OtsLGRF23S_3356"/>
    <s v="C-03356"/>
    <d v="2023-09-03T00:00:00"/>
    <x v="1"/>
    <s v="F"/>
    <n v="750"/>
    <x v="1"/>
    <x v="0"/>
    <s v="NA"/>
    <s v="3DD.003D7E49E3"/>
    <s v="NA"/>
    <s v="F"/>
    <x v="0"/>
    <s v="OtsLYON19S_1_0528"/>
    <s v="OtsLYON19S_1_0352"/>
    <x v="1"/>
    <x v="1"/>
    <x v="1"/>
    <s v="FALL"/>
    <n v="1"/>
    <x v="3"/>
    <n v="0.95971980899999998"/>
    <n v="1"/>
    <x v="1"/>
    <n v="5.6818181818181825"/>
    <n v="5.7284090909090919"/>
    <n v="12.729797979797981"/>
    <s v="Abv"/>
  </r>
  <r>
    <s v="OtsLGRF23S"/>
    <s v="OtsLGRF23S_3357"/>
    <s v="C-03357"/>
    <d v="2023-09-03T00:00:00"/>
    <x v="1"/>
    <s v="M"/>
    <n v="810"/>
    <x v="9"/>
    <x v="0"/>
    <s v="NA"/>
    <s v="3DD.003D7E49AA"/>
    <s v="NA"/>
    <s v="F"/>
    <x v="0"/>
    <s v="OtsLYON19S_1_1828"/>
    <s v="OtsLYON19S_1_1562"/>
    <x v="1"/>
    <x v="1"/>
    <x v="1"/>
    <s v="FALL"/>
    <n v="1"/>
    <x v="1"/>
    <n v="0.95971980899999998"/>
    <n v="1"/>
    <x v="0"/>
    <n v="5.6818181818181825"/>
    <n v="5.7284090909090919"/>
    <n v="12.729797979797981"/>
    <s v="Abv"/>
  </r>
  <r>
    <s v="OtsLGRF23S"/>
    <s v="OtsLGRF23S_3358"/>
    <s v="C-03358"/>
    <d v="2023-09-03T00:00:00"/>
    <x v="1"/>
    <s v="F"/>
    <n v="700"/>
    <x v="13"/>
    <x v="0"/>
    <s v="NA"/>
    <s v="3DD.003D7E49C5"/>
    <s v="NA"/>
    <s v="F"/>
    <x v="0"/>
    <s v="OtsLYON19S_1_1729"/>
    <s v="OtsLYON19S_1_1959"/>
    <x v="1"/>
    <x v="1"/>
    <x v="1"/>
    <s v="FALL"/>
    <n v="1"/>
    <x v="1"/>
    <n v="0.95971980899999998"/>
    <n v="1"/>
    <x v="5"/>
    <n v="5.6818181818181825"/>
    <n v="5.7284090909090919"/>
    <n v="12.729797979797981"/>
    <s v="Abv"/>
  </r>
  <r>
    <s v="OtsLGRF23S"/>
    <s v="OtsLGRF23S_3361"/>
    <s v="C-03361"/>
    <d v="2023-09-03T00:00:00"/>
    <x v="1"/>
    <s v="M"/>
    <n v="890"/>
    <x v="28"/>
    <x v="0"/>
    <s v="NA"/>
    <s v="3DD.003D7E49DC"/>
    <s v="NA"/>
    <s v="M"/>
    <x v="1"/>
    <s v="OtsLYON19S_1_0526"/>
    <s v="OtsLYON19S_1_0366"/>
    <x v="1"/>
    <x v="1"/>
    <x v="1"/>
    <s v="FALL"/>
    <n v="1"/>
    <x v="3"/>
    <n v="0.95971980899999998"/>
    <n v="1"/>
    <x v="4"/>
    <n v="5.6818181818181825"/>
    <n v="5.7284090909090919"/>
    <n v="12.729797979797981"/>
    <s v="Abv"/>
  </r>
  <r>
    <s v="OtsLGRF23S"/>
    <s v="OtsLGRF23S_3362"/>
    <s v="C-03362"/>
    <d v="2023-09-03T00:00:00"/>
    <x v="1"/>
    <s v="M"/>
    <n v="730"/>
    <x v="16"/>
    <x v="0"/>
    <s v="NA"/>
    <s v="3DD.003D7E49C0"/>
    <s v="NA"/>
    <s v="M"/>
    <x v="1"/>
    <s v="OtsLYON19S_1_0567"/>
    <s v="OtsLYON19S_1_0481"/>
    <x v="1"/>
    <x v="1"/>
    <x v="1"/>
    <s v="FALL"/>
    <n v="1"/>
    <x v="7"/>
    <n v="0.95971980899999998"/>
    <n v="1"/>
    <x v="1"/>
    <n v="5.6818181818181825"/>
    <n v="5.7284090909090919"/>
    <n v="12.729797979797981"/>
    <s v="Blw"/>
  </r>
  <r>
    <s v="OtsLGRF23S"/>
    <s v="OtsLGRF23S_3363"/>
    <s v="C-03363"/>
    <d v="2023-09-03T00:00:00"/>
    <x v="1"/>
    <s v="F"/>
    <n v="840"/>
    <x v="18"/>
    <x v="0"/>
    <s v="NA"/>
    <s v="3DD.003D7E499E"/>
    <s v="NA"/>
    <s v="F"/>
    <x v="0"/>
    <s v="OtsLYON19S_1_1854"/>
    <s v="OtsLYON19S_1_1613"/>
    <x v="1"/>
    <x v="1"/>
    <x v="1"/>
    <s v="FALL"/>
    <n v="0.999999999999999"/>
    <x v="1"/>
    <n v="0.95971980899999998"/>
    <n v="1"/>
    <x v="2"/>
    <n v="5.6818181818181825"/>
    <n v="5.7284090909090919"/>
    <n v="12.729797979797981"/>
    <s v="Abv"/>
  </r>
  <r>
    <s v="OtsLGRF23S"/>
    <s v="OtsLGRF23S_3364"/>
    <s v="C-03364"/>
    <d v="2023-09-03T00:00:00"/>
    <x v="1"/>
    <s v="F"/>
    <n v="720"/>
    <x v="17"/>
    <x v="0"/>
    <s v="NA"/>
    <s v="3DD.003D7E498D"/>
    <s v="NA"/>
    <s v="F"/>
    <x v="0"/>
    <s v="OtsLYON19S_1_0110"/>
    <s v="OtsLYON19S_1_0051"/>
    <x v="1"/>
    <x v="1"/>
    <x v="1"/>
    <s v="FALL"/>
    <n v="1"/>
    <x v="4"/>
    <n v="0.95971980899999998"/>
    <n v="1"/>
    <x v="5"/>
    <n v="5.6818181818181825"/>
    <n v="5.7284090909090919"/>
    <n v="12.729797979797981"/>
    <s v="Abv"/>
  </r>
  <r>
    <s v="OtsLGRF23S"/>
    <s v="OtsLGRF23S_3365"/>
    <s v="C-03365"/>
    <d v="2023-09-03T00:00:00"/>
    <x v="1"/>
    <s v="M"/>
    <n v="750"/>
    <x v="1"/>
    <x v="0"/>
    <s v="NA"/>
    <s v="3DD.003D7E4A3E"/>
    <s v="NA"/>
    <s v="M"/>
    <x v="1"/>
    <s v="OtsPBT19-KlickFa-0311"/>
    <s v="OtsPBT19-KlickFa-0240"/>
    <x v="11"/>
    <x v="1"/>
    <x v="1"/>
    <s v="FALL"/>
    <n v="0.999999999999999"/>
    <x v="21"/>
    <e v="#N/A"/>
    <n v="1"/>
    <x v="1"/>
    <n v="5.6818181818181825"/>
    <n v="5.7284090909090919"/>
    <n v="12.729797979797981"/>
    <s v="Blw"/>
  </r>
  <r>
    <s v="OtsLGRF23S"/>
    <s v="OtsLGRF23S_3367"/>
    <s v="C-03367"/>
    <d v="2023-09-03T00:00:00"/>
    <x v="1"/>
    <s v="F"/>
    <n v="690"/>
    <x v="30"/>
    <x v="1"/>
    <n v="1"/>
    <s v="NA"/>
    <s v="NA"/>
    <s v="F"/>
    <x v="0"/>
    <s v="OtsLYON19S_1_1104"/>
    <s v="OtsLYON19S_1_0915"/>
    <x v="1"/>
    <x v="1"/>
    <x v="1"/>
    <s v="FALL"/>
    <n v="0.999999999999999"/>
    <x v="16"/>
    <n v="0.95971980899999998"/>
    <n v="1"/>
    <x v="5"/>
    <n v="5.6818181818181825"/>
    <n v="5.7284090909090919"/>
    <n v="12.729797979797981"/>
    <s v="Abv"/>
  </r>
  <r>
    <s v="OtsLGRF23S"/>
    <s v="OtsLGRF23S_3370"/>
    <s v="C-03370"/>
    <d v="2023-09-03T00:00:00"/>
    <x v="1"/>
    <s v="M"/>
    <n v="760"/>
    <x v="6"/>
    <x v="1"/>
    <n v="1"/>
    <s v="NA"/>
    <s v="NA"/>
    <s v="M"/>
    <x v="1"/>
    <s v="OtsLYON19S_1_0553"/>
    <s v="OtsLYON19S_1_0440"/>
    <x v="1"/>
    <x v="1"/>
    <x v="1"/>
    <s v="FALL"/>
    <n v="1"/>
    <x v="7"/>
    <n v="0.95971980899999998"/>
    <n v="1"/>
    <x v="1"/>
    <n v="5.6818181818181825"/>
    <n v="5.7284090909090919"/>
    <n v="12.729797979797981"/>
    <s v="Blw"/>
  </r>
  <r>
    <s v="OtsLGRF23S"/>
    <s v="OtsLGRF23S_3371"/>
    <s v="C-03371"/>
    <d v="2023-09-03T00:00:00"/>
    <x v="1"/>
    <s v="F"/>
    <n v="700"/>
    <x v="13"/>
    <x v="0"/>
    <s v="NA"/>
    <s v="3DD.003D7E49AD"/>
    <s v="NA"/>
    <s v="F"/>
    <x v="0"/>
    <s v="OtsLYON19S_1_1725"/>
    <s v="OtsLYON19S_1_1951"/>
    <x v="1"/>
    <x v="1"/>
    <x v="1"/>
    <s v="FALL"/>
    <n v="1"/>
    <x v="1"/>
    <n v="0.95971980899999998"/>
    <n v="1"/>
    <x v="5"/>
    <n v="5.6818181818181825"/>
    <n v="5.7284090909090919"/>
    <n v="12.729797979797981"/>
    <s v="Abv"/>
  </r>
  <r>
    <s v="OtsLGRF23S"/>
    <s v="OtsLGRF23S_3372"/>
    <s v="C-03372"/>
    <d v="2023-09-03T00:00:00"/>
    <x v="1"/>
    <s v="M"/>
    <n v="770"/>
    <x v="2"/>
    <x v="0"/>
    <s v="NA"/>
    <s v="3DD.003D7E49BA"/>
    <s v="NA"/>
    <s v="F"/>
    <x v="0"/>
    <s v="OtsLYON19S_1_0109"/>
    <s v="OtsLYON19S_1_0015"/>
    <x v="1"/>
    <x v="1"/>
    <x v="1"/>
    <s v="FALL"/>
    <n v="0.999999999999999"/>
    <x v="4"/>
    <n v="0.95971980899999998"/>
    <n v="1"/>
    <x v="1"/>
    <n v="5.6818181818181825"/>
    <n v="5.7284090909090919"/>
    <n v="12.729797979797981"/>
    <s v="Abv"/>
  </r>
  <r>
    <s v="OtsLGRF23S"/>
    <s v="OtsLGRF23S_3373"/>
    <s v="C-03373"/>
    <d v="2023-09-03T00:00:00"/>
    <x v="1"/>
    <s v="M"/>
    <n v="910"/>
    <x v="23"/>
    <x v="1"/>
    <n v="1"/>
    <s v="3DD.003D7E4A0B"/>
    <s v="NA"/>
    <s v="M"/>
    <x v="1"/>
    <s v="OtsLYON19S_1_1706"/>
    <s v="OtsLYON19S_1_1902"/>
    <x v="1"/>
    <x v="1"/>
    <x v="1"/>
    <s v="FALL"/>
    <n v="1"/>
    <x v="1"/>
    <n v="0.95971980899999998"/>
    <n v="1"/>
    <x v="4"/>
    <n v="5.6818181818181825"/>
    <n v="5.7284090909090919"/>
    <n v="12.729797979797981"/>
    <s v="Abv"/>
  </r>
  <r>
    <s v="OtsLGRF23S"/>
    <s v="OtsLGRF23S_3374"/>
    <s v="C-03374"/>
    <d v="2023-09-03T00:00:00"/>
    <x v="1"/>
    <s v="M"/>
    <n v="720"/>
    <x v="17"/>
    <x v="0"/>
    <s v="NA"/>
    <s v="3DD.003D7E49FB"/>
    <s v="NA"/>
    <s v="M"/>
    <x v="1"/>
    <s v="OtsNPFH19S_1_2333"/>
    <s v="OtsNPFH19S_1_2047"/>
    <x v="2"/>
    <x v="1"/>
    <x v="1"/>
    <s v="FALL"/>
    <n v="0.999999999999999"/>
    <x v="10"/>
    <n v="0.99705232300000002"/>
    <n v="1"/>
    <x v="5"/>
    <n v="5.6818181818181825"/>
    <n v="5.7284090909090919"/>
    <n v="12.729797979797981"/>
    <s v="Abv"/>
  </r>
  <r>
    <s v="OtsLGRF23S"/>
    <s v="OtsLGRF23S_3375"/>
    <s v="C-03375"/>
    <d v="2023-09-03T00:00:00"/>
    <x v="1"/>
    <s v="F"/>
    <n v="760"/>
    <x v="6"/>
    <x v="0"/>
    <s v="NA"/>
    <s v="3DD.003D7E4A0F"/>
    <s v="NA"/>
    <s v="F"/>
    <x v="0"/>
    <s v="OtsLYON18S_1_0724"/>
    <s v="OtsLYON18S_1_0607"/>
    <x v="3"/>
    <x v="2"/>
    <x v="2"/>
    <s v="FALL"/>
    <n v="1"/>
    <x v="6"/>
    <n v="0.80551598400000002"/>
    <n v="1"/>
    <x v="1"/>
    <n v="5.6818181818181825"/>
    <n v="5.7284090909090919"/>
    <n v="12.729797979797981"/>
    <s v="Abv"/>
  </r>
  <r>
    <s v="OtsLGRF23S"/>
    <s v="OtsLGRF23S_3376"/>
    <s v="C-03376"/>
    <d v="2023-09-03T00:00:00"/>
    <x v="1"/>
    <s v="M"/>
    <n v="780"/>
    <x v="8"/>
    <x v="1"/>
    <n v="1"/>
    <s v="NA"/>
    <s v="NA"/>
    <s v="F"/>
    <x v="0"/>
    <s v="OtsLYON19S_1_1759"/>
    <s v="OtsLYON19S_1_2007"/>
    <x v="1"/>
    <x v="1"/>
    <x v="1"/>
    <s v="FALL"/>
    <n v="1"/>
    <x v="19"/>
    <n v="0.95971980899999998"/>
    <n v="1"/>
    <x v="0"/>
    <n v="5.6818181818181825"/>
    <n v="5.7284090909090919"/>
    <n v="12.729797979797981"/>
    <s v="Abv"/>
  </r>
  <r>
    <s v="OtsLGRF23S"/>
    <s v="OtsLGRF23S_3377"/>
    <s v="C-03377"/>
    <d v="2023-09-03T00:00:00"/>
    <x v="1"/>
    <s v="M"/>
    <n v="730"/>
    <x v="16"/>
    <x v="0"/>
    <s v="NA"/>
    <s v="3DD.003D7E4F27"/>
    <s v="NA"/>
    <s v="M"/>
    <x v="1"/>
    <s v="OtsLYON19S_1_1390"/>
    <s v="OtsLYON19S_1_1484"/>
    <x v="1"/>
    <x v="1"/>
    <x v="1"/>
    <s v="FALL"/>
    <n v="1"/>
    <x v="1"/>
    <n v="0.95971980899999998"/>
    <n v="1"/>
    <x v="1"/>
    <n v="5.6818181818181825"/>
    <n v="5.7284090909090919"/>
    <n v="12.729797979797981"/>
    <s v="Abv"/>
  </r>
  <r>
    <s v="OtsLGRF23S"/>
    <s v="OtsLGRF23S_3378"/>
    <s v="C-03378"/>
    <d v="2023-09-03T00:00:00"/>
    <x v="1"/>
    <s v="F"/>
    <n v="790"/>
    <x v="0"/>
    <x v="0"/>
    <s v="NA"/>
    <s v="3DD.003D7E496A"/>
    <s v="NA"/>
    <s v="F"/>
    <x v="0"/>
    <s v="OtsLYON18S_1_0707"/>
    <s v="OtsLYON18S_1_0551"/>
    <x v="3"/>
    <x v="2"/>
    <x v="2"/>
    <s v="FALL"/>
    <n v="1"/>
    <x v="3"/>
    <n v="0.80551598400000002"/>
    <n v="1"/>
    <x v="0"/>
    <n v="5.6818181818181825"/>
    <n v="5.7284090909090919"/>
    <n v="12.729797979797981"/>
    <s v="Abv"/>
  </r>
  <r>
    <s v="OtsLGRF23S"/>
    <s v="OtsLGRF23S_3379"/>
    <s v="C-03379"/>
    <d v="2023-09-03T00:00:00"/>
    <x v="1"/>
    <s v="F"/>
    <n v="780"/>
    <x v="8"/>
    <x v="0"/>
    <s v="NA"/>
    <s v="3DD.003D7E4F36"/>
    <s v="NA"/>
    <s v="F"/>
    <x v="0"/>
    <s v="OtsNPFH19S_1_2304"/>
    <s v="OtsNPFH19S_1_2020"/>
    <x v="2"/>
    <x v="1"/>
    <x v="1"/>
    <s v="FALL"/>
    <n v="0.999999999999998"/>
    <x v="2"/>
    <n v="0.99705232300000002"/>
    <n v="1"/>
    <x v="0"/>
    <n v="5.6818181818181825"/>
    <n v="5.7284090909090919"/>
    <n v="12.729797979797981"/>
    <s v="Abv"/>
  </r>
  <r>
    <s v="OtsLGRF23S"/>
    <s v="OtsLGRF23S_3380"/>
    <s v="C-03380"/>
    <d v="2023-09-03T00:00:00"/>
    <x v="1"/>
    <s v="M"/>
    <n v="760"/>
    <x v="6"/>
    <x v="0"/>
    <s v="NA"/>
    <s v="3DD.003D7E49A5"/>
    <s v="NA"/>
    <s v="M"/>
    <x v="1"/>
    <s v="NA"/>
    <s v="NA"/>
    <x v="0"/>
    <x v="0"/>
    <x v="0"/>
    <s v="FALL"/>
    <n v="0.999999999999997"/>
    <x v="0"/>
    <e v="#N/A"/>
    <n v="1"/>
    <x v="1"/>
    <n v="5.6818181818181825"/>
    <n v="5.7284090909090919"/>
    <n v="12.729797979797981"/>
    <s v="Abv"/>
  </r>
  <r>
    <s v="OtsLGRF23S"/>
    <s v="OtsLGRF23S_3381"/>
    <s v="C-03381"/>
    <d v="2023-09-03T00:00:00"/>
    <x v="1"/>
    <s v="M"/>
    <n v="810"/>
    <x v="9"/>
    <x v="1"/>
    <n v="1"/>
    <s v="3DD.003D7E4A28"/>
    <s v="NA"/>
    <s v="M"/>
    <x v="1"/>
    <s v="OtsLYON19S_1_0122"/>
    <s v="OtsLYON19S_1_0070"/>
    <x v="1"/>
    <x v="1"/>
    <x v="1"/>
    <s v="FALL"/>
    <n v="1"/>
    <x v="4"/>
    <n v="0.95971980899999998"/>
    <n v="1"/>
    <x v="0"/>
    <n v="5.6818181818181825"/>
    <n v="5.7284090909090919"/>
    <n v="12.729797979797981"/>
    <s v="Abv"/>
  </r>
  <r>
    <s v="OtsLGRF23S"/>
    <s v="OtsLGRF23S_3382"/>
    <s v="C-03382"/>
    <d v="2023-09-03T00:00:00"/>
    <x v="1"/>
    <s v="M"/>
    <n v="740"/>
    <x v="12"/>
    <x v="0"/>
    <s v="NA"/>
    <s v="3DD.003D7E4F1C"/>
    <s v="NA"/>
    <s v="F"/>
    <x v="0"/>
    <s v="OtsLYON19S_1_2304"/>
    <s v="OtsLYON19S_1_2068"/>
    <x v="1"/>
    <x v="1"/>
    <x v="1"/>
    <s v="FALL"/>
    <n v="1"/>
    <x v="14"/>
    <n v="0.95971980899999998"/>
    <n v="1"/>
    <x v="1"/>
    <n v="5.6818181818181825"/>
    <n v="5.7284090909090919"/>
    <n v="12.729797979797981"/>
    <s v="Blw"/>
  </r>
  <r>
    <s v="OtsLGRF23S"/>
    <s v="OtsLGRF23S_3385"/>
    <s v="C-03385"/>
    <d v="2023-09-03T00:00:00"/>
    <x v="1"/>
    <s v="F"/>
    <n v="840"/>
    <x v="18"/>
    <x v="0"/>
    <s v="NA"/>
    <s v="3DD.003D7E4931"/>
    <s v="NA"/>
    <s v="F"/>
    <x v="0"/>
    <s v="NA"/>
    <s v="NA"/>
    <x v="0"/>
    <x v="0"/>
    <x v="0"/>
    <s v="FALL"/>
    <n v="1"/>
    <x v="0"/>
    <e v="#N/A"/>
    <n v="1"/>
    <x v="2"/>
    <n v="5.6818181818181825"/>
    <n v="5.7284090909090919"/>
    <n v="12.729797979797981"/>
    <s v="Abv"/>
  </r>
  <r>
    <s v="OtsLGRF23S"/>
    <s v="OtsLGRF23S_3386"/>
    <s v="C-03386"/>
    <d v="2023-09-03T00:00:00"/>
    <x v="1"/>
    <s v="F"/>
    <n v="790"/>
    <x v="0"/>
    <x v="0"/>
    <s v="NA"/>
    <s v="3DD.003D7E494E"/>
    <s v="NA"/>
    <s v="F"/>
    <x v="0"/>
    <s v="OtsLYON19S_1_1819"/>
    <s v="OtsLYON19S_1_1546"/>
    <x v="1"/>
    <x v="1"/>
    <x v="1"/>
    <s v="FALL"/>
    <n v="1.00000000000001"/>
    <x v="1"/>
    <n v="0.95971980899999998"/>
    <n v="1"/>
    <x v="0"/>
    <n v="5.6818181818181825"/>
    <n v="5.7284090909090919"/>
    <n v="12.729797979797981"/>
    <s v="Abv"/>
  </r>
  <r>
    <s v="OtsLGRF23S"/>
    <s v="OtsLGRF23S_3387"/>
    <s v="C-03387"/>
    <d v="2023-09-03T00:00:00"/>
    <x v="1"/>
    <s v="F"/>
    <n v="790"/>
    <x v="0"/>
    <x v="0"/>
    <s v="NA"/>
    <s v="3DD.003D7E4A3F"/>
    <s v="NA"/>
    <s v="F"/>
    <x v="0"/>
    <s v="OtsLYON19S_1_0531"/>
    <s v="OtsLYON19S_1_0380"/>
    <x v="1"/>
    <x v="1"/>
    <x v="1"/>
    <s v="FALL"/>
    <n v="1"/>
    <x v="3"/>
    <n v="0.95971980899999998"/>
    <n v="1"/>
    <x v="0"/>
    <n v="5.6818181818181825"/>
    <n v="5.7284090909090919"/>
    <n v="12.729797979797981"/>
    <s v="Abv"/>
  </r>
  <r>
    <s v="OtsLGRF23S"/>
    <s v="OtsLGRF23S_3388"/>
    <s v="C-03388"/>
    <d v="2023-09-03T00:00:00"/>
    <x v="1"/>
    <s v="M"/>
    <n v="680"/>
    <x v="35"/>
    <x v="0"/>
    <s v="NA"/>
    <s v="NA"/>
    <s v="NA"/>
    <s v="M"/>
    <x v="1"/>
    <s v="OtsLYON19S_1_0142"/>
    <s v="OtsLYON19S_1_0205"/>
    <x v="1"/>
    <x v="1"/>
    <x v="1"/>
    <s v="FALL"/>
    <n v="0.999999999999999"/>
    <x v="4"/>
    <n v="0.95971980899999998"/>
    <n v="1"/>
    <x v="5"/>
    <n v="5.6818181818181825"/>
    <n v="5.7284090909090919"/>
    <n v="12.729797979797981"/>
    <s v="Abv"/>
  </r>
  <r>
    <s v="OtsLGRF23S"/>
    <s v="OtsLGRF23S_3391"/>
    <s v="C-03391"/>
    <d v="2023-09-04T00:00:00"/>
    <x v="1"/>
    <s v="F"/>
    <n v="750"/>
    <x v="1"/>
    <x v="1"/>
    <n v="1"/>
    <s v="NA"/>
    <s v="NA"/>
    <s v="F"/>
    <x v="0"/>
    <s v="OtsLYON19S_1_0554"/>
    <s v="OtsLYON19S_1_0443"/>
    <x v="1"/>
    <x v="1"/>
    <x v="1"/>
    <s v="FALL"/>
    <n v="1"/>
    <x v="7"/>
    <n v="0.95971980899999998"/>
    <n v="1"/>
    <x v="1"/>
    <n v="5.6818181818181825"/>
    <n v="5.7284090909090919"/>
    <n v="12.729797979797981"/>
    <s v="Blw"/>
  </r>
  <r>
    <s v="OtsLGRF23S"/>
    <s v="OtsLGRF23S_3393"/>
    <s v="C-03393"/>
    <d v="2023-09-04T00:00:00"/>
    <x v="1"/>
    <s v="M"/>
    <n v="780"/>
    <x v="8"/>
    <x v="0"/>
    <s v="NA"/>
    <s v="3DD.003D7E4A78"/>
    <s v="NA"/>
    <s v="M"/>
    <x v="1"/>
    <s v="OtsLYON19S_1_1824"/>
    <s v="OtsLYON19S_1_1557"/>
    <x v="1"/>
    <x v="1"/>
    <x v="1"/>
    <s v="FALL"/>
    <n v="1"/>
    <x v="11"/>
    <n v="0.95971980899999998"/>
    <n v="1"/>
    <x v="0"/>
    <n v="5.6818181818181825"/>
    <n v="5.7284090909090919"/>
    <n v="12.729797979797981"/>
    <s v="Blw"/>
  </r>
  <r>
    <s v="OtsLGRF23S"/>
    <s v="OtsLGRF23S_3394"/>
    <s v="C-03394"/>
    <d v="2023-09-04T00:00:00"/>
    <x v="1"/>
    <s v="F"/>
    <n v="740"/>
    <x v="12"/>
    <x v="1"/>
    <n v="1"/>
    <s v="NA"/>
    <s v="NA"/>
    <s v="F"/>
    <x v="0"/>
    <s v="OtsNPFH19S_1_3358"/>
    <s v="OtsNPFH19S_1_3103"/>
    <x v="2"/>
    <x v="1"/>
    <x v="1"/>
    <s v="FALL"/>
    <n v="1"/>
    <x v="13"/>
    <n v="0.99705232300000002"/>
    <n v="1"/>
    <x v="1"/>
    <n v="5.6818181818181825"/>
    <n v="5.7284090909090919"/>
    <n v="12.729797979797981"/>
    <s v="Abv"/>
  </r>
  <r>
    <s v="OtsLGRF23S"/>
    <s v="OtsLGRF23S_3397"/>
    <s v="C-03397"/>
    <d v="2023-09-04T00:00:00"/>
    <x v="1"/>
    <s v="M"/>
    <n v="680"/>
    <x v="35"/>
    <x v="0"/>
    <s v="NA"/>
    <s v="NA"/>
    <s v="NA"/>
    <s v="F"/>
    <x v="0"/>
    <s v="NA"/>
    <s v="NA"/>
    <x v="0"/>
    <x v="0"/>
    <x v="0"/>
    <s v="FALL"/>
    <n v="0.999999999999997"/>
    <x v="0"/>
    <e v="#N/A"/>
    <n v="1"/>
    <x v="5"/>
    <n v="5.6818181818181825"/>
    <n v="5.7284090909090919"/>
    <n v="12.729797979797981"/>
    <s v="Abv"/>
  </r>
  <r>
    <s v="OtsLGRF23S"/>
    <s v="OtsLGRF23S_3399"/>
    <s v="C-03399"/>
    <d v="2023-09-04T00:00:00"/>
    <x v="1"/>
    <s v="F"/>
    <n v="730"/>
    <x v="16"/>
    <x v="0"/>
    <s v="NA"/>
    <s v="3DD.003D7E4F1B"/>
    <s v="NA"/>
    <s v="F"/>
    <x v="0"/>
    <s v="NA"/>
    <s v="NA"/>
    <x v="0"/>
    <x v="0"/>
    <x v="0"/>
    <s v="FALL"/>
    <n v="0.999999999999998"/>
    <x v="0"/>
    <e v="#N/A"/>
    <n v="1"/>
    <x v="1"/>
    <n v="5.6818181818181825"/>
    <n v="5.7284090909090919"/>
    <n v="12.729797979797981"/>
    <s v="Abv"/>
  </r>
  <r>
    <s v="OtsLGRF23S"/>
    <s v="OtsLGRF23S_3400"/>
    <s v="C-03400"/>
    <d v="2023-09-04T00:00:00"/>
    <x v="1"/>
    <s v="F"/>
    <n v="750"/>
    <x v="1"/>
    <x v="0"/>
    <s v="NA"/>
    <s v="3DD.003D7E4F01"/>
    <s v="NA"/>
    <s v="F"/>
    <x v="0"/>
    <s v="OtsLYON19S_1_0577"/>
    <s v="OtsLYON19S_1_0499"/>
    <x v="1"/>
    <x v="1"/>
    <x v="1"/>
    <s v="FALL"/>
    <n v="1"/>
    <x v="7"/>
    <n v="0.95971980899999998"/>
    <n v="1"/>
    <x v="1"/>
    <n v="5.6818181818181825"/>
    <n v="5.7284090909090919"/>
    <n v="12.729797979797981"/>
    <s v="Blw"/>
  </r>
  <r>
    <s v="OtsLGRF23S"/>
    <s v="OtsLGRF23S_3403"/>
    <s v="C-03403"/>
    <d v="2023-09-04T00:00:00"/>
    <x v="1"/>
    <s v="M"/>
    <n v="720"/>
    <x v="17"/>
    <x v="0"/>
    <s v="NA"/>
    <s v="3DD.003D7E49F5"/>
    <s v="NA"/>
    <s v="F"/>
    <x v="0"/>
    <s v="OtsNPFH19S_1_3336"/>
    <s v="OtsNPFH19S_1_3093"/>
    <x v="2"/>
    <x v="1"/>
    <x v="1"/>
    <s v="FALL"/>
    <n v="0.999999999999996"/>
    <x v="13"/>
    <n v="0.99705232300000002"/>
    <n v="1"/>
    <x v="5"/>
    <n v="5.6818181818181825"/>
    <n v="5.7284090909090919"/>
    <n v="12.729797979797981"/>
    <s v="Abv"/>
  </r>
  <r>
    <s v="OtsLGRF23S"/>
    <s v="OtsLGRF23S_3405"/>
    <s v="C-03405"/>
    <d v="2023-09-04T00:00:00"/>
    <x v="1"/>
    <s v="F"/>
    <n v="740"/>
    <x v="12"/>
    <x v="0"/>
    <s v="NA"/>
    <s v="3DD.003D7E49B0"/>
    <s v="NA"/>
    <s v="F"/>
    <x v="0"/>
    <s v="OtsLYON19S_1_0159"/>
    <s v="OtsLYON19S_1_0247"/>
    <x v="1"/>
    <x v="1"/>
    <x v="1"/>
    <s v="FALL"/>
    <n v="1"/>
    <x v="3"/>
    <n v="0.95971980899999998"/>
    <n v="1"/>
    <x v="1"/>
    <n v="5.6818181818181825"/>
    <n v="5.7284090909090919"/>
    <n v="12.729797979797981"/>
    <s v="Abv"/>
  </r>
  <r>
    <s v="OtsLGRF23S"/>
    <s v="OtsLGRF23S_3406"/>
    <s v="C-03406"/>
    <d v="2023-09-04T00:00:00"/>
    <x v="1"/>
    <s v="M"/>
    <n v="750"/>
    <x v="1"/>
    <x v="1"/>
    <n v="1"/>
    <s v="NA"/>
    <s v="NA"/>
    <s v="M"/>
    <x v="1"/>
    <s v="OtsLYON19S_1_1733"/>
    <s v="OtsLYON19S_1_1963"/>
    <x v="1"/>
    <x v="1"/>
    <x v="1"/>
    <s v="FALL"/>
    <n v="1"/>
    <x v="1"/>
    <n v="0.95971980899999998"/>
    <n v="1"/>
    <x v="1"/>
    <n v="5.6818181818181825"/>
    <n v="5.7284090909090919"/>
    <n v="12.729797979797981"/>
    <s v="Abv"/>
  </r>
  <r>
    <s v="OtsLGRF23S"/>
    <s v="OtsLGRF23S_3409"/>
    <s v="C-03409"/>
    <d v="2023-09-04T00:00:00"/>
    <x v="1"/>
    <s v="F"/>
    <n v="770"/>
    <x v="2"/>
    <x v="0"/>
    <s v="NA"/>
    <s v="3DD.003D7E498F"/>
    <s v="NA"/>
    <s v="F"/>
    <x v="0"/>
    <s v="NA"/>
    <s v="NA"/>
    <x v="0"/>
    <x v="0"/>
    <x v="0"/>
    <s v="FALL"/>
    <n v="1"/>
    <x v="0"/>
    <e v="#N/A"/>
    <n v="1"/>
    <x v="1"/>
    <n v="5.6818181818181825"/>
    <n v="5.7284090909090919"/>
    <n v="12.729797979797981"/>
    <s v="Abv"/>
  </r>
  <r>
    <s v="OtsLGRF23S"/>
    <s v="OtsLGRF23S_3410"/>
    <s v="C-03410"/>
    <d v="2023-09-04T00:00:00"/>
    <x v="1"/>
    <s v="F"/>
    <n v="750"/>
    <x v="1"/>
    <x v="0"/>
    <s v="NA"/>
    <s v="3DD.003D7E4968"/>
    <s v="NA"/>
    <s v="F"/>
    <x v="0"/>
    <s v="NA"/>
    <s v="NA"/>
    <x v="0"/>
    <x v="0"/>
    <x v="0"/>
    <s v="FALL"/>
    <n v="1"/>
    <x v="0"/>
    <e v="#N/A"/>
    <n v="1"/>
    <x v="1"/>
    <n v="5.6818181818181825"/>
    <n v="5.7284090909090919"/>
    <n v="12.729797979797981"/>
    <s v="Abv"/>
  </r>
  <r>
    <s v="OtsLGRF23S"/>
    <s v="OtsLGRF23S_3412"/>
    <s v="C-03412"/>
    <d v="2023-09-04T00:00:00"/>
    <x v="1"/>
    <s v="F"/>
    <n v="680"/>
    <x v="35"/>
    <x v="1"/>
    <n v="1"/>
    <s v="NA"/>
    <s v="NA"/>
    <s v="F"/>
    <x v="0"/>
    <s v="OtsLYON19S_1_1359"/>
    <s v="OtsLYON19S_1_1437"/>
    <x v="1"/>
    <x v="1"/>
    <x v="1"/>
    <s v="FALL"/>
    <n v="1"/>
    <x v="17"/>
    <n v="0.95971980899999998"/>
    <n v="1"/>
    <x v="5"/>
    <n v="5.6818181818181825"/>
    <n v="5.7284090909090919"/>
    <n v="12.729797979797981"/>
    <s v="Blw"/>
  </r>
  <r>
    <s v="OtsLGRF23S"/>
    <s v="OtsLGRF23S_3415"/>
    <s v="C-03415"/>
    <d v="2023-09-04T00:00:00"/>
    <x v="1"/>
    <s v="M"/>
    <n v="560"/>
    <x v="38"/>
    <x v="0"/>
    <s v="NA"/>
    <s v="NA"/>
    <s v="NA"/>
    <s v="M"/>
    <x v="1"/>
    <s v="OtsLYON20S_1_0436"/>
    <s v="OtsLYON20S_1_1149"/>
    <x v="5"/>
    <x v="3"/>
    <x v="3"/>
    <s v="FALL"/>
    <n v="1"/>
    <x v="7"/>
    <n v="0.98961045999999997"/>
    <n v="1"/>
    <x v="8"/>
    <n v="5.6818181818181825"/>
    <n v="5.7284090909090919"/>
    <n v="12.729797979797981"/>
    <s v="Blw"/>
  </r>
  <r>
    <s v="OtsLGRF23S"/>
    <s v="OtsLGRF23S_3418"/>
    <s v="C-03418"/>
    <d v="2023-09-04T00:00:00"/>
    <x v="1"/>
    <s v="M"/>
    <n v="680"/>
    <x v="35"/>
    <x v="0"/>
    <s v="NA"/>
    <s v="NA"/>
    <s v="NA"/>
    <s v="M"/>
    <x v="1"/>
    <s v="OtsLYON20S_1_0233"/>
    <s v="OtsLYON20S_1_0079"/>
    <x v="5"/>
    <x v="3"/>
    <x v="3"/>
    <s v="FALL"/>
    <n v="0.999999999999996"/>
    <x v="4"/>
    <n v="0.98961045999999997"/>
    <n v="1"/>
    <x v="5"/>
    <n v="5.6818181818181825"/>
    <n v="5.7284090909090919"/>
    <n v="12.729797979797981"/>
    <s v="Abv"/>
  </r>
  <r>
    <s v="OtsLGRF23S"/>
    <s v="OtsLGRF23S_3419"/>
    <s v="C-03419"/>
    <d v="2023-09-04T00:00:00"/>
    <x v="1"/>
    <s v="F"/>
    <n v="790"/>
    <x v="0"/>
    <x v="0"/>
    <s v="NA"/>
    <s v="3DD.003D7E4F4D"/>
    <s v="NA"/>
    <s v="F"/>
    <x v="0"/>
    <s v="NA"/>
    <s v="NA"/>
    <x v="0"/>
    <x v="0"/>
    <x v="0"/>
    <s v="FALL"/>
    <n v="1"/>
    <x v="0"/>
    <e v="#N/A"/>
    <n v="1"/>
    <x v="0"/>
    <n v="5.6818181818181825"/>
    <n v="5.7284090909090919"/>
    <n v="12.729797979797981"/>
    <s v="Abv"/>
  </r>
  <r>
    <s v="OtsLGRF23S"/>
    <s v="OtsLGRF23S_3421"/>
    <s v="C-03421"/>
    <d v="2023-09-04T00:00:00"/>
    <x v="1"/>
    <s v="M"/>
    <n v="760"/>
    <x v="6"/>
    <x v="0"/>
    <s v="NA"/>
    <s v="3DD.003D7E4A73"/>
    <s v="NA"/>
    <s v="M"/>
    <x v="1"/>
    <s v="OtsLYON19S_1_1705"/>
    <s v="OtsLYON19S_1_2105"/>
    <x v="1"/>
    <x v="1"/>
    <x v="1"/>
    <s v="FALL"/>
    <n v="0.999999999999998"/>
    <x v="14"/>
    <n v="0.95971980899999998"/>
    <n v="1"/>
    <x v="1"/>
    <n v="5.6818181818181825"/>
    <n v="5.7284090909090919"/>
    <n v="12.729797979797981"/>
    <s v="Blw"/>
  </r>
  <r>
    <s v="OtsLGRF23S"/>
    <s v="OtsLGRF23S_3424"/>
    <s v="C-03424"/>
    <d v="2023-09-04T00:00:00"/>
    <x v="1"/>
    <s v="M"/>
    <n v="520"/>
    <x v="48"/>
    <x v="0"/>
    <s v="NA"/>
    <s v="NA"/>
    <s v="NA"/>
    <s v="M"/>
    <x v="1"/>
    <s v="OtsLYON21S_1_0809"/>
    <s v="OtsLYON21S_1_1642"/>
    <x v="7"/>
    <x v="4"/>
    <x v="4"/>
    <s v="FALL"/>
    <n v="1"/>
    <x v="7"/>
    <e v="#N/A"/>
    <n v="1"/>
    <x v="11"/>
    <n v="5.6818181818181825"/>
    <n v="5.7284090909090919"/>
    <n v="12.729797979797981"/>
    <s v="Blw"/>
  </r>
  <r>
    <s v="OtsLGRF23S"/>
    <s v="OtsLGRF23S_3426"/>
    <s v="C-03426"/>
    <d v="2023-09-04T00:00:00"/>
    <x v="1"/>
    <s v="M"/>
    <n v="880"/>
    <x v="22"/>
    <x v="0"/>
    <s v="NA"/>
    <s v="3DD.003D7E4AA9"/>
    <s v="NA"/>
    <s v="M"/>
    <x v="1"/>
    <s v="OtsLYON18S_1_1488"/>
    <s v="OtsLYON18S_1_1883"/>
    <x v="3"/>
    <x v="2"/>
    <x v="2"/>
    <s v="FALL"/>
    <n v="1"/>
    <x v="11"/>
    <n v="0.80551598400000002"/>
    <n v="1"/>
    <x v="4"/>
    <n v="5.6818181818181825"/>
    <n v="5.7284090909090919"/>
    <n v="12.729797979797981"/>
    <s v="Blw"/>
  </r>
  <r>
    <s v="OtsLGRF23S"/>
    <s v="OtsLGRF23S_3427"/>
    <s v="C-03427"/>
    <d v="2023-09-04T00:00:00"/>
    <x v="1"/>
    <s v="F"/>
    <n v="900"/>
    <x v="7"/>
    <x v="0"/>
    <s v="NA"/>
    <s v="3DD.003D7E4F25"/>
    <s v="NA"/>
    <s v="F"/>
    <x v="0"/>
    <s v="NA"/>
    <s v="NA"/>
    <x v="0"/>
    <x v="0"/>
    <x v="0"/>
    <s v="FALL"/>
    <n v="1"/>
    <x v="0"/>
    <e v="#N/A"/>
    <n v="1"/>
    <x v="4"/>
    <n v="5.6818181818181825"/>
    <n v="5.7284090909090919"/>
    <n v="12.729797979797981"/>
    <s v="Abv"/>
  </r>
  <r>
    <s v="OtsLGRF23S"/>
    <s v="OtsLGRF23S_3428"/>
    <s v="C-03428"/>
    <d v="2023-09-04T00:00:00"/>
    <x v="1"/>
    <s v="M"/>
    <n v="740"/>
    <x v="12"/>
    <x v="0"/>
    <s v="NA"/>
    <s v="3DD.003D7E49A0"/>
    <s v="NA"/>
    <s v="M"/>
    <x v="1"/>
    <s v="OtsLYON19S_1_0571"/>
    <s v="OtsLYON19S_1_0603"/>
    <x v="1"/>
    <x v="1"/>
    <x v="1"/>
    <s v="FALL"/>
    <n v="0.999999999999998"/>
    <x v="7"/>
    <n v="0.95971980899999998"/>
    <n v="1"/>
    <x v="1"/>
    <n v="5.6818181818181825"/>
    <n v="5.7284090909090919"/>
    <n v="12.729797979797981"/>
    <s v="Blw"/>
  </r>
  <r>
    <s v="OtsLGRF23S"/>
    <s v="OtsLGRF23S_3430"/>
    <s v="C-03430"/>
    <d v="2023-09-04T00:00:00"/>
    <x v="1"/>
    <s v="M"/>
    <n v="720"/>
    <x v="17"/>
    <x v="0"/>
    <s v="NA"/>
    <s v="3DD.003D7E4A64"/>
    <s v="NA"/>
    <s v="M"/>
    <x v="1"/>
    <s v="NA"/>
    <s v="NA"/>
    <x v="0"/>
    <x v="0"/>
    <x v="0"/>
    <s v="FALL"/>
    <n v="0.999999999999999"/>
    <x v="0"/>
    <e v="#N/A"/>
    <n v="1"/>
    <x v="5"/>
    <n v="5.6818181818181825"/>
    <n v="5.7284090909090919"/>
    <n v="12.729797979797981"/>
    <s v="Abv"/>
  </r>
  <r>
    <s v="OtsLGRF23S"/>
    <s v="OtsLGRF23S_3431"/>
    <s v="C-03431"/>
    <d v="2023-09-04T00:00:00"/>
    <x v="1"/>
    <s v="F"/>
    <n v="760"/>
    <x v="6"/>
    <x v="0"/>
    <s v="NA"/>
    <s v="3DD.003D7E4A0C"/>
    <s v="NA"/>
    <s v="F"/>
    <x v="0"/>
    <s v="OtsLYON19S_1_1360"/>
    <s v="OtsLYON19S_1_1433"/>
    <x v="1"/>
    <x v="1"/>
    <x v="1"/>
    <s v="FALL"/>
    <n v="0.999999999999997"/>
    <x v="17"/>
    <n v="0.95971980899999998"/>
    <n v="1"/>
    <x v="1"/>
    <n v="5.6818181818181825"/>
    <n v="5.7284090909090919"/>
    <n v="12.729797979797981"/>
    <s v="Blw"/>
  </r>
  <r>
    <s v="OtsLGRF23S"/>
    <s v="OtsLGRF23S_3432"/>
    <s v="C-03432"/>
    <d v="2023-09-04T00:00:00"/>
    <x v="1"/>
    <s v="M"/>
    <n v="830"/>
    <x v="15"/>
    <x v="1"/>
    <n v="1"/>
    <s v="3DD.003D7E49F7"/>
    <s v="NA"/>
    <s v="M"/>
    <x v="1"/>
    <s v="OtsLYON19S_1_0704"/>
    <s v="OtsLYON19S_1_0695"/>
    <x v="1"/>
    <x v="1"/>
    <x v="1"/>
    <s v="FALL"/>
    <n v="0.999999999999997"/>
    <x v="6"/>
    <n v="0.95971980899999998"/>
    <n v="1"/>
    <x v="2"/>
    <n v="5.6818181818181825"/>
    <n v="5.7284090909090919"/>
    <n v="12.729797979797981"/>
    <s v="Abv"/>
  </r>
  <r>
    <s v="OtsLGRF23S"/>
    <s v="OtsLGRF23S_3433"/>
    <s v="C-03433"/>
    <d v="2023-09-04T00:00:00"/>
    <x v="1"/>
    <s v="F"/>
    <n v="790"/>
    <x v="0"/>
    <x v="1"/>
    <n v="1"/>
    <s v="NA"/>
    <s v="NA"/>
    <s v="F"/>
    <x v="0"/>
    <s v="OtsLYON19S_1_0107"/>
    <s v="OtsLYON19S_1_0045"/>
    <x v="1"/>
    <x v="1"/>
    <x v="1"/>
    <s v="FALL"/>
    <n v="0.999999999999996"/>
    <x v="4"/>
    <n v="0.95971980899999998"/>
    <n v="1"/>
    <x v="0"/>
    <n v="5.6818181818181825"/>
    <n v="5.7284090909090919"/>
    <n v="12.729797979797981"/>
    <s v="Abv"/>
  </r>
  <r>
    <s v="OtsLGRF23S"/>
    <s v="OtsLGRF23S_3434"/>
    <s v="C-03434"/>
    <d v="2023-09-04T00:00:00"/>
    <x v="1"/>
    <s v="F"/>
    <n v="810"/>
    <x v="9"/>
    <x v="0"/>
    <s v="NA"/>
    <s v="3DD.003D7E4A63"/>
    <s v="NA"/>
    <s v="F"/>
    <x v="0"/>
    <s v="NA"/>
    <s v="NA"/>
    <x v="0"/>
    <x v="0"/>
    <x v="0"/>
    <s v="FALL"/>
    <n v="1"/>
    <x v="0"/>
    <e v="#N/A"/>
    <n v="1"/>
    <x v="0"/>
    <n v="5.6818181818181825"/>
    <n v="5.7284090909090919"/>
    <n v="12.729797979797981"/>
    <s v="Abv"/>
  </r>
  <r>
    <s v="OtsLGRF23S"/>
    <s v="OtsLGRF23S_3436"/>
    <s v="C-03436"/>
    <d v="2023-09-04T00:00:00"/>
    <x v="1"/>
    <s v="M"/>
    <n v="740"/>
    <x v="12"/>
    <x v="1"/>
    <n v="1"/>
    <s v="NA"/>
    <s v="NA"/>
    <s v="M"/>
    <x v="1"/>
    <s v="OtsLYON19S_1_0711"/>
    <s v="OtsLYON19S_1_0678"/>
    <x v="1"/>
    <x v="1"/>
    <x v="1"/>
    <s v="FALL"/>
    <n v="1"/>
    <x v="6"/>
    <n v="0.95971980899999998"/>
    <n v="1"/>
    <x v="1"/>
    <n v="5.6818181818181825"/>
    <n v="5.7284090909090919"/>
    <n v="12.729797979797981"/>
    <s v="Abv"/>
  </r>
  <r>
    <s v="OtsLGRF23S"/>
    <s v="OtsLGRF23S_3439"/>
    <s v="C-03439"/>
    <d v="2023-09-04T00:00:00"/>
    <x v="1"/>
    <s v="M"/>
    <n v="710"/>
    <x v="10"/>
    <x v="0"/>
    <s v="NA"/>
    <s v="3DD.003D7E4A94"/>
    <s v="NA"/>
    <s v="M"/>
    <x v="1"/>
    <s v="OtsLYON19S_1_1858"/>
    <s v="OtsLYON19S_1_1609"/>
    <x v="1"/>
    <x v="1"/>
    <x v="1"/>
    <s v="FALL"/>
    <n v="0.999999999999998"/>
    <x v="1"/>
    <n v="0.95971980899999998"/>
    <n v="1"/>
    <x v="5"/>
    <n v="5.6818181818181825"/>
    <n v="5.7284090909090919"/>
    <n v="12.729797979797981"/>
    <s v="Abv"/>
  </r>
  <r>
    <s v="OtsLGRF23S"/>
    <s v="OtsLGRF23S_3442"/>
    <s v="C-03442"/>
    <d v="2023-09-04T00:00:00"/>
    <x v="1"/>
    <s v="M"/>
    <n v="690"/>
    <x v="30"/>
    <x v="1"/>
    <n v="1"/>
    <s v="NA"/>
    <s v="NA"/>
    <s v="M"/>
    <x v="1"/>
    <s v="OtsNPFH19S_1_2336"/>
    <s v="OtsNPFH19S_1_2050"/>
    <x v="2"/>
    <x v="1"/>
    <x v="1"/>
    <s v="FALL"/>
    <n v="1"/>
    <x v="10"/>
    <n v="0.99705232300000002"/>
    <n v="1"/>
    <x v="5"/>
    <n v="5.6818181818181825"/>
    <n v="5.7284090909090919"/>
    <n v="12.729797979797981"/>
    <s v="Abv"/>
  </r>
  <r>
    <s v="OtsLGRF23S"/>
    <s v="OtsLGRF23S_3444"/>
    <s v="C-03444"/>
    <d v="2023-09-04T00:00:00"/>
    <x v="1"/>
    <s v="F"/>
    <n v="740"/>
    <x v="12"/>
    <x v="0"/>
    <s v="NA"/>
    <s v="3DD.003D7E49E9"/>
    <s v="NA"/>
    <s v="F"/>
    <x v="0"/>
    <s v="OtsLYON19S_1_0135"/>
    <s v="OtsLYON19S_1_0094"/>
    <x v="1"/>
    <x v="1"/>
    <x v="1"/>
    <s v="FALL"/>
    <n v="1"/>
    <x v="4"/>
    <n v="0.95971980899999998"/>
    <n v="1"/>
    <x v="1"/>
    <n v="5.6818181818181825"/>
    <n v="5.7284090909090919"/>
    <n v="12.729797979797981"/>
    <s v="Abv"/>
  </r>
  <r>
    <s v="OtsLGRF23S"/>
    <s v="OtsLGRF23S_3445"/>
    <s v="C-03445"/>
    <d v="2023-09-04T00:00:00"/>
    <x v="1"/>
    <s v="M"/>
    <n v="920"/>
    <x v="20"/>
    <x v="0"/>
    <s v="NA"/>
    <s v="3DD.003D7E49B7"/>
    <s v="NA"/>
    <s v="M"/>
    <x v="1"/>
    <s v="OtsLYON18S_1_0708"/>
    <s v="OtsLYON18S_1_0564"/>
    <x v="3"/>
    <x v="2"/>
    <x v="2"/>
    <s v="FALL"/>
    <n v="0.999999999999997"/>
    <x v="3"/>
    <n v="0.80551598400000002"/>
    <n v="1"/>
    <x v="4"/>
    <n v="5.6818181818181825"/>
    <n v="5.7284090909090919"/>
    <n v="12.729797979797981"/>
    <s v="Abv"/>
  </r>
  <r>
    <s v="OtsLGRF23S"/>
    <s v="OtsLGRF23S_3446"/>
    <s v="C-03446"/>
    <d v="2023-09-04T00:00:00"/>
    <x v="1"/>
    <s v="F"/>
    <n v="750"/>
    <x v="1"/>
    <x v="0"/>
    <s v="NA"/>
    <s v="3DD.003D7E499F"/>
    <s v="NA"/>
    <s v="F"/>
    <x v="0"/>
    <s v="OtsLYON19S_1_1815"/>
    <s v="OtsLYON19S_1_1535"/>
    <x v="1"/>
    <x v="1"/>
    <x v="1"/>
    <s v="FALL"/>
    <n v="1"/>
    <x v="1"/>
    <n v="0.95971980899999998"/>
    <n v="1"/>
    <x v="1"/>
    <n v="5.6818181818181825"/>
    <n v="5.7284090909090919"/>
    <n v="12.729797979797981"/>
    <s v="Abv"/>
  </r>
  <r>
    <s v="OtsLGRF23S"/>
    <s v="OtsLGRF23S_3448"/>
    <s v="C-03448"/>
    <d v="2023-09-04T00:00:00"/>
    <x v="1"/>
    <s v="M"/>
    <n v="540"/>
    <x v="40"/>
    <x v="1"/>
    <n v="1"/>
    <s v="NA"/>
    <s v="NA"/>
    <s v="M"/>
    <x v="1"/>
    <s v="NA"/>
    <s v="NA"/>
    <x v="0"/>
    <x v="0"/>
    <x v="0"/>
    <s v="FALL"/>
    <n v="1"/>
    <x v="8"/>
    <e v="#N/A"/>
    <n v="1"/>
    <x v="8"/>
    <n v="5.6818181818181825"/>
    <n v="5.7284090909090919"/>
    <n v="12.729797979797981"/>
    <s v="Abv"/>
  </r>
  <r>
    <s v="OtsLGRF23S"/>
    <s v="OtsLGRF23S_3450"/>
    <s v="C-03450"/>
    <d v="2023-09-04T00:00:00"/>
    <x v="1"/>
    <s v="M"/>
    <n v="710"/>
    <x v="10"/>
    <x v="0"/>
    <s v="NA"/>
    <s v="3DD.003D7E49A6"/>
    <s v="NA"/>
    <s v="M"/>
    <x v="1"/>
    <s v="NA"/>
    <s v="NA"/>
    <x v="0"/>
    <x v="0"/>
    <x v="0"/>
    <s v="FALL"/>
    <n v="1"/>
    <x v="0"/>
    <e v="#N/A"/>
    <n v="1"/>
    <x v="5"/>
    <n v="5.6818181818181825"/>
    <n v="5.7284090909090919"/>
    <n v="12.729797979797981"/>
    <s v="Abv"/>
  </r>
  <r>
    <s v="OtsLGRF23S"/>
    <s v="OtsLGRF23S_3451"/>
    <s v="C-03451"/>
    <d v="2023-09-04T00:00:00"/>
    <x v="1"/>
    <s v="M"/>
    <n v="720"/>
    <x v="17"/>
    <x v="1"/>
    <n v="1"/>
    <s v="NA"/>
    <s v="NA"/>
    <s v="M"/>
    <x v="1"/>
    <s v="OtsNPFH19S_1_3326"/>
    <s v="OtsNPFH19S_1_3029"/>
    <x v="2"/>
    <x v="1"/>
    <x v="1"/>
    <s v="FALL"/>
    <n v="0.999999999999998"/>
    <x v="9"/>
    <n v="0.99705232300000002"/>
    <n v="1"/>
    <x v="5"/>
    <n v="5.6818181818181825"/>
    <n v="5.7284090909090919"/>
    <n v="12.729797979797981"/>
    <s v="Abv"/>
  </r>
  <r>
    <s v="OtsLGRF23S"/>
    <s v="OtsLGRF23S_3453"/>
    <s v="C-03453"/>
    <d v="2023-09-04T00:00:00"/>
    <x v="1"/>
    <s v="F"/>
    <n v="770"/>
    <x v="2"/>
    <x v="0"/>
    <s v="NA"/>
    <s v="3DD.003D7E49DB"/>
    <s v="NA"/>
    <s v="F"/>
    <x v="0"/>
    <s v="OtsLYON18S_1_0110"/>
    <s v="OtsLYON18S_1_0085"/>
    <x v="3"/>
    <x v="2"/>
    <x v="2"/>
    <s v="FALL"/>
    <n v="1"/>
    <x v="4"/>
    <n v="0.80551598400000002"/>
    <n v="1"/>
    <x v="1"/>
    <n v="5.6818181818181825"/>
    <n v="5.7284090909090919"/>
    <n v="12.729797979797981"/>
    <s v="Abv"/>
  </r>
  <r>
    <s v="OtsLGRF23S"/>
    <s v="OtsLGRF23S_3454"/>
    <s v="C-03454"/>
    <d v="2023-09-04T00:00:00"/>
    <x v="1"/>
    <s v="F"/>
    <n v="810"/>
    <x v="9"/>
    <x v="0"/>
    <s v="NA"/>
    <s v="3DD.003D7E49BD"/>
    <s v="NA"/>
    <s v="F"/>
    <x v="0"/>
    <s v="OtsLYON19S_1_1389"/>
    <s v="OtsLYON19S_1_1482"/>
    <x v="1"/>
    <x v="1"/>
    <x v="1"/>
    <s v="FALL"/>
    <n v="0.999999999999998"/>
    <x v="1"/>
    <n v="0.95971980899999998"/>
    <n v="1"/>
    <x v="0"/>
    <n v="5.6818181818181825"/>
    <n v="5.7284090909090919"/>
    <n v="12.729797979797981"/>
    <s v="Abv"/>
  </r>
  <r>
    <s v="OtsLGRF23S"/>
    <s v="OtsLGRF23S_3455"/>
    <s v="C-03455"/>
    <d v="2023-09-04T00:00:00"/>
    <x v="1"/>
    <s v="M"/>
    <n v="810"/>
    <x v="9"/>
    <x v="0"/>
    <s v="NA"/>
    <s v="3DD.003D7E49C4"/>
    <s v="NA"/>
    <s v="M"/>
    <x v="1"/>
    <s v="OtsLYON19S_1_0526"/>
    <s v="OtsLYON19S_1_0365"/>
    <x v="1"/>
    <x v="1"/>
    <x v="1"/>
    <s v="FALL"/>
    <n v="1"/>
    <x v="3"/>
    <n v="0.95971980899999998"/>
    <n v="1"/>
    <x v="0"/>
    <n v="5.6818181818181825"/>
    <n v="5.7284090909090919"/>
    <n v="12.729797979797981"/>
    <s v="Abv"/>
  </r>
  <r>
    <s v="OtsLGRF23S"/>
    <s v="OtsLGRF23S_3457"/>
    <s v="C-03457"/>
    <d v="2023-09-04T00:00:00"/>
    <x v="1"/>
    <s v="F"/>
    <n v="750"/>
    <x v="1"/>
    <x v="0"/>
    <s v="NA"/>
    <s v="3DD.003D7E49EB"/>
    <s v="NA"/>
    <s v="F"/>
    <x v="0"/>
    <s v="OtsLYON19S_1_0140"/>
    <s v="OtsLYON19S_1_0098"/>
    <x v="1"/>
    <x v="1"/>
    <x v="1"/>
    <s v="FALL"/>
    <n v="0.999999999999997"/>
    <x v="4"/>
    <n v="0.95971980899999998"/>
    <n v="1"/>
    <x v="1"/>
    <n v="5.6818181818181825"/>
    <n v="5.7284090909090919"/>
    <n v="12.729797979797981"/>
    <s v="Abv"/>
  </r>
  <r>
    <s v="OtsLGRF23S"/>
    <s v="OtsLGRF23S_3459"/>
    <s v="C-03459"/>
    <d v="2023-09-04T00:00:00"/>
    <x v="1"/>
    <s v="M"/>
    <n v="730"/>
    <x v="16"/>
    <x v="0"/>
    <s v="NA"/>
    <s v="3DD.003D7E4AAD"/>
    <s v="This individual failed to genotype"/>
    <s v="U"/>
    <x v="1"/>
    <s v="NG"/>
    <s v="NG"/>
    <x v="4"/>
    <x v="0"/>
    <x v="0"/>
    <s v="NA"/>
    <s v="NA"/>
    <x v="5"/>
    <e v="#N/A"/>
    <n v="1"/>
    <x v="1"/>
    <n v="5.6818181818181825"/>
    <n v="5.7284090909090919"/>
    <n v="12.729797979797981"/>
    <s v="Abv"/>
  </r>
  <r>
    <s v="OtsLGRF23S"/>
    <s v="OtsLGRF23S_3460"/>
    <s v="C-03460"/>
    <d v="2023-09-04T00:00:00"/>
    <x v="1"/>
    <s v="F"/>
    <n v="750"/>
    <x v="1"/>
    <x v="1"/>
    <n v="1"/>
    <s v="NA"/>
    <s v="NA"/>
    <s v="F"/>
    <x v="0"/>
    <s v="OtsLYON19S_1_0707"/>
    <s v="OtsLYON19S_1_0690"/>
    <x v="1"/>
    <x v="1"/>
    <x v="1"/>
    <s v="FALL"/>
    <n v="0.999999999999998"/>
    <x v="6"/>
    <n v="0.95971980899999998"/>
    <n v="1"/>
    <x v="1"/>
    <n v="5.6818181818181825"/>
    <n v="5.7284090909090919"/>
    <n v="12.729797979797981"/>
    <s v="Abv"/>
  </r>
  <r>
    <s v="OtsLGRF23S"/>
    <s v="OtsLGRF23S_3461"/>
    <s v="C-03461"/>
    <d v="2023-09-04T00:00:00"/>
    <x v="1"/>
    <s v="M"/>
    <n v="710"/>
    <x v="10"/>
    <x v="0"/>
    <s v="NA"/>
    <s v="3DD.003D4A32B4"/>
    <s v="This individual failed to genotype"/>
    <s v="U"/>
    <x v="1"/>
    <s v="NG"/>
    <s v="NG"/>
    <x v="4"/>
    <x v="0"/>
    <x v="0"/>
    <s v="NA"/>
    <s v="NA"/>
    <x v="5"/>
    <e v="#N/A"/>
    <n v="1"/>
    <x v="5"/>
    <n v="5.6818181818181825"/>
    <n v="5.7284090909090919"/>
    <n v="12.729797979797981"/>
    <s v="Abv"/>
  </r>
  <r>
    <s v="OtsLGRF23S"/>
    <s v="OtsLGRF23S_3462"/>
    <s v="C-03462"/>
    <d v="2023-09-04T00:00:00"/>
    <x v="1"/>
    <s v="F"/>
    <n v="750"/>
    <x v="1"/>
    <x v="0"/>
    <s v="NA"/>
    <s v="3DD.003D7E4F30"/>
    <s v="NA"/>
    <s v="F"/>
    <x v="0"/>
    <s v="OtsLYON19S_1_0543"/>
    <s v="OtsLYON19S_1_0415"/>
    <x v="1"/>
    <x v="1"/>
    <x v="1"/>
    <s v="FALL"/>
    <n v="0.999999999999998"/>
    <x v="7"/>
    <n v="0.95971980899999998"/>
    <n v="1"/>
    <x v="1"/>
    <n v="5.6818181818181825"/>
    <n v="5.7284090909090919"/>
    <n v="12.729797979797981"/>
    <s v="Blw"/>
  </r>
  <r>
    <s v="OtsLGRF23S"/>
    <s v="OtsLGRF23S_3463"/>
    <s v="C-03463"/>
    <d v="2023-09-04T00:00:00"/>
    <x v="1"/>
    <s v="M"/>
    <n v="750"/>
    <x v="1"/>
    <x v="0"/>
    <s v="NA"/>
    <s v="3DD.003D7E4A55"/>
    <s v="NA"/>
    <s v="M"/>
    <x v="1"/>
    <s v="OtsNPFH19S_1_2334"/>
    <s v="OtsNPFH19S_1_2062"/>
    <x v="2"/>
    <x v="1"/>
    <x v="1"/>
    <s v="FALL"/>
    <n v="0.999999999999998"/>
    <x v="10"/>
    <n v="0.99705232300000002"/>
    <n v="1"/>
    <x v="1"/>
    <n v="5.6818181818181825"/>
    <n v="5.7284090909090919"/>
    <n v="12.729797979797981"/>
    <s v="Abv"/>
  </r>
  <r>
    <s v="OtsLGRF23S"/>
    <s v="OtsLGRF23S_3466"/>
    <s v="C-03466"/>
    <d v="2023-09-04T00:00:00"/>
    <x v="1"/>
    <s v="F"/>
    <n v="760"/>
    <x v="6"/>
    <x v="0"/>
    <s v="NA"/>
    <s v="3DD.003D7E49EC"/>
    <s v="NA"/>
    <s v="F"/>
    <x v="0"/>
    <s v="OtsLYON19S_1_1708"/>
    <s v="OtsLYON19S_1_1905"/>
    <x v="1"/>
    <x v="1"/>
    <x v="1"/>
    <s v="FALL"/>
    <n v="0.999999999999999"/>
    <x v="1"/>
    <n v="0.95971980899999998"/>
    <n v="1"/>
    <x v="1"/>
    <n v="5.6818181818181825"/>
    <n v="5.7284090909090919"/>
    <n v="12.729797979797981"/>
    <s v="Abv"/>
  </r>
  <r>
    <s v="OtsLGRF23S"/>
    <s v="OtsLGRF23S_3468"/>
    <s v="C-03468"/>
    <d v="2023-09-04T00:00:00"/>
    <x v="1"/>
    <s v="F"/>
    <n v="780"/>
    <x v="8"/>
    <x v="0"/>
    <s v="NA"/>
    <s v="3DD.003D7E49AF"/>
    <s v="NA"/>
    <s v="F"/>
    <x v="0"/>
    <s v="OtsLYON19S_1_0142"/>
    <s v="OtsLYON19S_1_0206"/>
    <x v="1"/>
    <x v="1"/>
    <x v="1"/>
    <s v="FALL"/>
    <n v="1"/>
    <x v="4"/>
    <n v="0.95971980899999998"/>
    <n v="1"/>
    <x v="0"/>
    <n v="5.6818181818181825"/>
    <n v="5.7284090909090919"/>
    <n v="12.729797979797981"/>
    <s v="Abv"/>
  </r>
  <r>
    <s v="OtsLGRF23S"/>
    <s v="OtsLGRF23S_3469"/>
    <s v="C-03469"/>
    <d v="2023-09-04T00:00:00"/>
    <x v="1"/>
    <s v="M"/>
    <n v="690"/>
    <x v="30"/>
    <x v="0"/>
    <s v="NA"/>
    <s v="NA"/>
    <s v="NA"/>
    <s v="M"/>
    <x v="1"/>
    <s v="NA"/>
    <s v="NA"/>
    <x v="0"/>
    <x v="0"/>
    <x v="0"/>
    <s v="FALL"/>
    <n v="0.999999999999999"/>
    <x v="0"/>
    <e v="#N/A"/>
    <n v="1"/>
    <x v="5"/>
    <n v="5.6818181818181825"/>
    <n v="5.7284090909090919"/>
    <n v="12.729797979797981"/>
    <s v="Abv"/>
  </r>
  <r>
    <s v="OtsLGRF23S"/>
    <s v="OtsLGRF23S_3470"/>
    <s v="C-03470"/>
    <d v="2023-09-04T00:00:00"/>
    <x v="1"/>
    <s v="F"/>
    <n v="720"/>
    <x v="17"/>
    <x v="0"/>
    <s v="NA"/>
    <s v="3DD.003D7E4AA0"/>
    <s v="This individual failed to genotype"/>
    <s v="U"/>
    <x v="0"/>
    <s v="NG"/>
    <s v="NG"/>
    <x v="4"/>
    <x v="0"/>
    <x v="0"/>
    <s v="NA"/>
    <s v="NA"/>
    <x v="5"/>
    <e v="#N/A"/>
    <n v="1"/>
    <x v="5"/>
    <n v="5.6818181818181825"/>
    <n v="5.7284090909090919"/>
    <n v="12.729797979797981"/>
    <s v="Abv"/>
  </r>
  <r>
    <s v="OtsLGRF23S"/>
    <s v="OtsLGRF23S_3472"/>
    <s v="C-03472"/>
    <d v="2023-09-04T00:00:00"/>
    <x v="1"/>
    <s v="M"/>
    <n v="430"/>
    <x v="57"/>
    <x v="0"/>
    <s v="NA"/>
    <s v="NA"/>
    <s v="NA"/>
    <s v="M"/>
    <x v="1"/>
    <s v="OtsLYON21S_1_0717"/>
    <s v="OtsLYON21S_1_0310"/>
    <x v="7"/>
    <x v="4"/>
    <x v="4"/>
    <s v="FALL"/>
    <n v="0.999999999999996"/>
    <x v="6"/>
    <e v="#N/A"/>
    <n v="1"/>
    <x v="10"/>
    <n v="5.6818181818181825"/>
    <n v="5.7284090909090919"/>
    <n v="12.729797979797981"/>
    <s v="Abv"/>
  </r>
  <r>
    <s v="OtsLGRF23S"/>
    <s v="OtsLGRF23S_3473"/>
    <s v="C-03473"/>
    <d v="2023-09-04T00:00:00"/>
    <x v="1"/>
    <s v="M"/>
    <n v="850"/>
    <x v="14"/>
    <x v="1"/>
    <n v="1"/>
    <s v="3DD.003D7E49E5"/>
    <s v="This individual failed to genotype"/>
    <s v="U"/>
    <x v="1"/>
    <s v="NG"/>
    <s v="NG"/>
    <x v="4"/>
    <x v="0"/>
    <x v="0"/>
    <s v="NA"/>
    <s v="NA"/>
    <x v="5"/>
    <e v="#N/A"/>
    <n v="1"/>
    <x v="2"/>
    <n v="5.6818181818181825"/>
    <n v="5.7284090909090919"/>
    <n v="12.729797979797981"/>
    <s v="Abv"/>
  </r>
  <r>
    <s v="OtsLGRF23S"/>
    <s v="OtsLGRF23S_3474"/>
    <s v="C-03474"/>
    <d v="2023-09-04T00:00:00"/>
    <x v="1"/>
    <s v="F"/>
    <n v="800"/>
    <x v="4"/>
    <x v="1"/>
    <n v="1"/>
    <s v="3DD.003D7E4998"/>
    <s v="NA"/>
    <s v="F"/>
    <x v="0"/>
    <s v="OtsNPFH19S_1_3345"/>
    <s v="OtsNPFH19S_1_3111"/>
    <x v="2"/>
    <x v="1"/>
    <x v="1"/>
    <s v="FALL"/>
    <n v="0.999999999999996"/>
    <x v="13"/>
    <n v="0.99705232300000002"/>
    <n v="1"/>
    <x v="0"/>
    <n v="5.6818181818181825"/>
    <n v="5.7284090909090919"/>
    <n v="12.729797979797981"/>
    <s v="Abv"/>
  </r>
  <r>
    <s v="OtsLGRF23S"/>
    <s v="OtsLGRF23S_3475"/>
    <s v="C-03475"/>
    <d v="2023-09-04T00:00:00"/>
    <x v="1"/>
    <s v="M"/>
    <n v="730"/>
    <x v="16"/>
    <x v="0"/>
    <s v="NA"/>
    <s v="3DD.003D7E4A6F"/>
    <s v="This individual failed to genotype"/>
    <s v="U"/>
    <x v="1"/>
    <s v="NG"/>
    <s v="NG"/>
    <x v="4"/>
    <x v="0"/>
    <x v="0"/>
    <s v="NA"/>
    <s v="NA"/>
    <x v="5"/>
    <e v="#N/A"/>
    <n v="1"/>
    <x v="1"/>
    <n v="5.6818181818181825"/>
    <n v="5.7284090909090919"/>
    <n v="12.729797979797981"/>
    <s v="Abv"/>
  </r>
  <r>
    <s v="OtsLGRF23S"/>
    <s v="OtsLGRF23S_3477"/>
    <s v="C-03477"/>
    <d v="2023-09-04T00:00:00"/>
    <x v="1"/>
    <s v="M"/>
    <n v="710"/>
    <x v="10"/>
    <x v="0"/>
    <s v="NA"/>
    <s v="3DD.003D7E4F5B"/>
    <s v="NA"/>
    <s v="M"/>
    <x v="1"/>
    <s v="OtsLYON19S_1_0524"/>
    <s v="OtsLYON19S_1_0363"/>
    <x v="1"/>
    <x v="1"/>
    <x v="1"/>
    <s v="FALL"/>
    <n v="1"/>
    <x v="3"/>
    <n v="0.95971980899999998"/>
    <n v="1"/>
    <x v="5"/>
    <n v="5.6818181818181825"/>
    <n v="5.7284090909090919"/>
    <n v="12.729797979797981"/>
    <s v="Abv"/>
  </r>
  <r>
    <s v="OtsLGRF23S"/>
    <s v="OtsLGRF23S_3478"/>
    <s v="C-03478"/>
    <d v="2023-09-04T00:00:00"/>
    <x v="1"/>
    <s v="M"/>
    <n v="630"/>
    <x v="39"/>
    <x v="1"/>
    <n v="1"/>
    <s v="NA"/>
    <s v="NA"/>
    <s v="M"/>
    <x v="1"/>
    <s v="OtsLYON18S_1_2369"/>
    <s v="OtsLYON18S_1_2737"/>
    <x v="3"/>
    <x v="2"/>
    <x v="2"/>
    <s v="FALL"/>
    <n v="0.999999999999998"/>
    <x v="17"/>
    <n v="0.80551598400000002"/>
    <n v="1"/>
    <x v="3"/>
    <n v="5.6818181818181825"/>
    <n v="5.7284090909090919"/>
    <n v="12.729797979797981"/>
    <s v="Blw"/>
  </r>
  <r>
    <s v="OtsLGRF23S"/>
    <s v="OtsLGRF23S_3480"/>
    <s v="C-03480"/>
    <d v="2023-09-04T00:00:00"/>
    <x v="1"/>
    <s v="F"/>
    <n v="780"/>
    <x v="8"/>
    <x v="0"/>
    <s v="NA"/>
    <s v="3DD.003D7E49AE"/>
    <s v="NA"/>
    <s v="F"/>
    <x v="0"/>
    <s v="OtsLYON19S_1_1391"/>
    <s v="OtsLYON19S_1_1486"/>
    <x v="1"/>
    <x v="1"/>
    <x v="1"/>
    <s v="FALL"/>
    <n v="1"/>
    <x v="1"/>
    <n v="0.95971980899999998"/>
    <n v="1"/>
    <x v="0"/>
    <n v="5.6818181818181825"/>
    <n v="5.7284090909090919"/>
    <n v="12.729797979797981"/>
    <s v="Abv"/>
  </r>
  <r>
    <s v="OtsLGRF23S"/>
    <s v="OtsLGRF23S_3481"/>
    <s v="C-03481"/>
    <d v="2023-09-04T00:00:00"/>
    <x v="1"/>
    <s v="F"/>
    <n v="710"/>
    <x v="10"/>
    <x v="1"/>
    <n v="1"/>
    <s v="NA"/>
    <s v="NA"/>
    <s v="F"/>
    <x v="0"/>
    <s v="OtsLYON19S_1_0540"/>
    <s v="OtsLYON19S_1_0401"/>
    <x v="1"/>
    <x v="1"/>
    <x v="1"/>
    <s v="FALL"/>
    <n v="0.999999999999997"/>
    <x v="7"/>
    <n v="0.95971980899999998"/>
    <n v="1"/>
    <x v="5"/>
    <n v="5.6818181818181825"/>
    <n v="5.7284090909090919"/>
    <n v="12.729797979797981"/>
    <s v="Blw"/>
  </r>
  <r>
    <s v="OtsLGRF23S"/>
    <s v="OtsLGRF23S_3482"/>
    <s v="C-03482"/>
    <d v="2023-09-04T00:00:00"/>
    <x v="1"/>
    <s v="F"/>
    <n v="770"/>
    <x v="2"/>
    <x v="0"/>
    <s v="NA"/>
    <s v="3DD.003D7E4AAE"/>
    <s v="NA"/>
    <s v="F"/>
    <x v="0"/>
    <s v="NA"/>
    <s v="NA"/>
    <x v="0"/>
    <x v="0"/>
    <x v="0"/>
    <s v="FALL"/>
    <n v="0.999999999999998"/>
    <x v="0"/>
    <e v="#N/A"/>
    <n v="1"/>
    <x v="1"/>
    <n v="5.6818181818181825"/>
    <n v="5.7284090909090919"/>
    <n v="12.729797979797981"/>
    <s v="Abv"/>
  </r>
  <r>
    <s v="OtsLGRF23S"/>
    <s v="OtsLGRF23S_3483"/>
    <s v="C-03483"/>
    <d v="2023-09-04T00:00:00"/>
    <x v="1"/>
    <s v="F"/>
    <n v="710"/>
    <x v="10"/>
    <x v="0"/>
    <s v="NA"/>
    <s v="3DD.003D7E4AA5"/>
    <s v="NA"/>
    <s v="F"/>
    <x v="0"/>
    <s v="OtsLYON19S_1_0528"/>
    <s v="OtsLYON19S_1_0352"/>
    <x v="1"/>
    <x v="1"/>
    <x v="1"/>
    <s v="FALL"/>
    <n v="0.999999999999998"/>
    <x v="3"/>
    <n v="0.95971980899999998"/>
    <n v="1"/>
    <x v="5"/>
    <n v="5.6818181818181825"/>
    <n v="5.7284090909090919"/>
    <n v="12.729797979797981"/>
    <s v="Abv"/>
  </r>
  <r>
    <s v="OtsLGRF23S"/>
    <s v="OtsLGRF23S_3484"/>
    <s v="C-03484"/>
    <d v="2023-09-04T00:00:00"/>
    <x v="1"/>
    <s v="M"/>
    <n v="680"/>
    <x v="35"/>
    <x v="0"/>
    <s v="NA"/>
    <s v="NA"/>
    <s v="NA"/>
    <s v="M"/>
    <x v="1"/>
    <s v="OtsLYON19S_1_0160"/>
    <s v="OtsLYON19S_1_0249"/>
    <x v="1"/>
    <x v="1"/>
    <x v="1"/>
    <s v="FALL"/>
    <n v="1"/>
    <x v="3"/>
    <n v="0.95971980899999998"/>
    <n v="1"/>
    <x v="5"/>
    <n v="5.6818181818181825"/>
    <n v="5.7284090909090919"/>
    <n v="12.729797979797981"/>
    <s v="Abv"/>
  </r>
  <r>
    <s v="OtsLGRF23S"/>
    <s v="OtsLGRF23S_3485"/>
    <s v="C-03485"/>
    <d v="2023-09-04T00:00:00"/>
    <x v="1"/>
    <s v="F"/>
    <n v="780"/>
    <x v="8"/>
    <x v="0"/>
    <s v="NA"/>
    <s v="3DD.003D7E4A60"/>
    <s v="NA"/>
    <s v="F"/>
    <x v="0"/>
    <s v="OtsLYON19S_1_0717"/>
    <s v="OtsLYON19S_1_0826"/>
    <x v="1"/>
    <x v="1"/>
    <x v="1"/>
    <s v="FALL"/>
    <n v="1"/>
    <x v="6"/>
    <n v="0.95971980899999998"/>
    <n v="1"/>
    <x v="0"/>
    <n v="5.6818181818181825"/>
    <n v="5.7284090909090919"/>
    <n v="12.729797979797981"/>
    <s v="Abv"/>
  </r>
  <r>
    <s v="OtsLGRF23S"/>
    <s v="OtsLGRF23S_3487"/>
    <s v="C-03487"/>
    <d v="2023-09-04T00:00:00"/>
    <x v="1"/>
    <s v="M"/>
    <n v="660"/>
    <x v="33"/>
    <x v="0"/>
    <s v="NA"/>
    <s v="NA"/>
    <s v="NA"/>
    <s v="M"/>
    <x v="1"/>
    <s v="OtsLYON19S_1_0564"/>
    <s v="OtsLYON19S_1_0477"/>
    <x v="1"/>
    <x v="1"/>
    <x v="1"/>
    <s v="FALL"/>
    <n v="1"/>
    <x v="7"/>
    <n v="0.95971980899999998"/>
    <n v="1"/>
    <x v="3"/>
    <n v="5.6818181818181825"/>
    <n v="5.7284090909090919"/>
    <n v="12.729797979797981"/>
    <s v="Blw"/>
  </r>
  <r>
    <s v="OtsLGRF23S"/>
    <s v="OtsLGRF23S_3490"/>
    <s v="C-03490"/>
    <d v="2023-09-04T00:00:00"/>
    <x v="1"/>
    <s v="M"/>
    <n v="670"/>
    <x v="11"/>
    <x v="0"/>
    <s v="NA"/>
    <s v="NA"/>
    <s v="NA"/>
    <s v="M"/>
    <x v="1"/>
    <s v="OtsNPFH19S_1_2334"/>
    <s v="OtsNPFH19S_1_2062"/>
    <x v="2"/>
    <x v="1"/>
    <x v="1"/>
    <s v="FALL"/>
    <n v="1"/>
    <x v="10"/>
    <n v="0.99705232300000002"/>
    <n v="1"/>
    <x v="3"/>
    <n v="5.6818181818181825"/>
    <n v="5.7284090909090919"/>
    <n v="12.729797979797981"/>
    <s v="Abv"/>
  </r>
  <r>
    <s v="OtsLGRF23S"/>
    <s v="OtsLGRF23S_3491"/>
    <s v="C-03491"/>
    <d v="2023-09-04T00:00:00"/>
    <x v="1"/>
    <s v="F"/>
    <n v="780"/>
    <x v="8"/>
    <x v="0"/>
    <s v="NA"/>
    <s v="3DD.003D7E4A53"/>
    <s v="NA"/>
    <s v="F"/>
    <x v="0"/>
    <s v="OtsLYON19S_1_0121"/>
    <s v="OtsLYON19S_1_0034"/>
    <x v="1"/>
    <x v="1"/>
    <x v="1"/>
    <s v="FALL"/>
    <n v="1"/>
    <x v="4"/>
    <n v="0.95971980899999998"/>
    <n v="1"/>
    <x v="0"/>
    <n v="5.6818181818181825"/>
    <n v="5.7284090909090919"/>
    <n v="12.729797979797981"/>
    <s v="Abv"/>
  </r>
  <r>
    <s v="OtsLGRF23S"/>
    <s v="OtsLGRF23S_3492"/>
    <s v="C-03492"/>
    <d v="2023-09-04T00:00:00"/>
    <x v="1"/>
    <s v="M"/>
    <n v="810"/>
    <x v="9"/>
    <x v="0"/>
    <s v="NA"/>
    <s v="3DD.003D7E4AB4"/>
    <s v="NA"/>
    <s v="M"/>
    <x v="1"/>
    <s v="OtsLYON19S_1_1702"/>
    <s v="OtsLYON19S_1_1913"/>
    <x v="1"/>
    <x v="1"/>
    <x v="1"/>
    <s v="FALL"/>
    <n v="0.999999999999999"/>
    <x v="1"/>
    <n v="0.95971980899999998"/>
    <n v="1"/>
    <x v="0"/>
    <n v="5.6818181818181825"/>
    <n v="5.7284090909090919"/>
    <n v="12.729797979797981"/>
    <s v="Abv"/>
  </r>
  <r>
    <s v="OtsLGRF23S"/>
    <s v="OtsLGRF23S_3493"/>
    <s v="C-03493"/>
    <d v="2023-09-04T00:00:00"/>
    <x v="1"/>
    <s v="F"/>
    <n v="740"/>
    <x v="12"/>
    <x v="0"/>
    <s v="NA"/>
    <s v="3DD.003D7E4AAA"/>
    <s v="NA"/>
    <s v="F"/>
    <x v="0"/>
    <s v="OtsNPFH19S_1_1312"/>
    <s v="OtsNPFH19S_1_1032"/>
    <x v="2"/>
    <x v="1"/>
    <x v="1"/>
    <s v="FALL"/>
    <n v="1"/>
    <x v="2"/>
    <n v="0.99705232300000002"/>
    <n v="1"/>
    <x v="1"/>
    <n v="5.6818181818181825"/>
    <n v="5.7284090909090919"/>
    <n v="12.729797979797981"/>
    <s v="Abv"/>
  </r>
  <r>
    <s v="OtsLGRF23S"/>
    <s v="OtsLGRF23S_3496"/>
    <s v="C-03496"/>
    <d v="2023-09-04T00:00:00"/>
    <x v="1"/>
    <s v="M"/>
    <n v="560"/>
    <x v="38"/>
    <x v="0"/>
    <s v="NA"/>
    <s v="NA"/>
    <s v="This individual failed to genotype"/>
    <s v="U"/>
    <x v="1"/>
    <s v="NG"/>
    <s v="NG"/>
    <x v="4"/>
    <x v="0"/>
    <x v="0"/>
    <s v="NA"/>
    <s v="NA"/>
    <x v="5"/>
    <e v="#N/A"/>
    <n v="1"/>
    <x v="8"/>
    <n v="5.6818181818181825"/>
    <n v="5.7284090909090919"/>
    <n v="12.729797979797981"/>
    <s v="Abv"/>
  </r>
  <r>
    <s v="OtsLGRF23S"/>
    <s v="OtsLGRF23S_3499"/>
    <s v="C-03499"/>
    <d v="2023-09-04T00:00:00"/>
    <x v="1"/>
    <s v="F"/>
    <n v="810"/>
    <x v="9"/>
    <x v="0"/>
    <s v="NA"/>
    <s v="3DD.003D7E4A50"/>
    <s v="NA"/>
    <s v="F"/>
    <x v="0"/>
    <s v="OtsLYON19S_1_1823"/>
    <s v="OtsLYON19S_1_1551"/>
    <x v="1"/>
    <x v="1"/>
    <x v="1"/>
    <s v="FALL"/>
    <n v="0.999999999999999"/>
    <x v="1"/>
    <n v="0.95971980899999998"/>
    <n v="1"/>
    <x v="0"/>
    <n v="5.6818181818181825"/>
    <n v="5.7284090909090919"/>
    <n v="12.729797979797981"/>
    <s v="Abv"/>
  </r>
  <r>
    <s v="OtsLGRF23S"/>
    <s v="OtsLGRF23S_3500"/>
    <s v="C-03500"/>
    <d v="2023-09-04T00:00:00"/>
    <x v="1"/>
    <s v="M"/>
    <n v="700"/>
    <x v="13"/>
    <x v="0"/>
    <s v="NA"/>
    <s v="3DD.003D7E4A9E"/>
    <s v="NA"/>
    <s v="F"/>
    <x v="0"/>
    <s v="OtsLYON19S_1_0163"/>
    <s v="OtsLYON19S_1_0250"/>
    <x v="1"/>
    <x v="1"/>
    <x v="1"/>
    <s v="FALL"/>
    <n v="1"/>
    <x v="3"/>
    <n v="0.95971980899999998"/>
    <n v="1"/>
    <x v="5"/>
    <n v="5.6818181818181825"/>
    <n v="5.7284090909090919"/>
    <n v="12.729797979797981"/>
    <s v="Abv"/>
  </r>
  <r>
    <s v="OtsLGRF23S"/>
    <s v="OtsLGRF23S_3502"/>
    <s v="C-03502"/>
    <d v="2023-09-04T00:00:00"/>
    <x v="1"/>
    <s v="M"/>
    <n v="610"/>
    <x v="29"/>
    <x v="1"/>
    <n v="1"/>
    <s v="NA"/>
    <s v="This individual failed to genotype"/>
    <s v="U"/>
    <x v="1"/>
    <s v="NG"/>
    <s v="NG"/>
    <x v="4"/>
    <x v="0"/>
    <x v="0"/>
    <s v="NA"/>
    <s v="NA"/>
    <x v="5"/>
    <e v="#N/A"/>
    <n v="1"/>
    <x v="9"/>
    <n v="5.6818181818181825"/>
    <n v="5.7284090909090919"/>
    <n v="12.729797979797981"/>
    <s v="Abv"/>
  </r>
  <r>
    <s v="OtsLGRF23S"/>
    <s v="OtsLGRF23S_3504"/>
    <s v="C-03504"/>
    <d v="2023-09-04T00:00:00"/>
    <x v="1"/>
    <s v="M"/>
    <n v="810"/>
    <x v="9"/>
    <x v="0"/>
    <s v="NA"/>
    <s v="3DD.003D7E4A69"/>
    <s v="NA"/>
    <s v="M"/>
    <x v="1"/>
    <s v="OtsLYON19S_1_1398"/>
    <s v="OtsLYON19S_1_1494"/>
    <x v="1"/>
    <x v="1"/>
    <x v="1"/>
    <s v="FALL"/>
    <n v="0.999999999999996"/>
    <x v="1"/>
    <n v="0.95971980899999998"/>
    <n v="1"/>
    <x v="0"/>
    <n v="5.6818181818181825"/>
    <n v="5.7284090909090919"/>
    <n v="12.729797979797981"/>
    <s v="Abv"/>
  </r>
  <r>
    <s v="OtsLGRF23S"/>
    <s v="OtsLGRF23S_3505"/>
    <s v="C-03505"/>
    <d v="2023-09-04T00:00:00"/>
    <x v="1"/>
    <s v="M"/>
    <n v="780"/>
    <x v="8"/>
    <x v="0"/>
    <s v="NA"/>
    <s v="3DD.003D7E492D"/>
    <s v="NA"/>
    <s v="M"/>
    <x v="1"/>
    <s v="OtsNPFH19S_1_3325"/>
    <s v="OtsNPFH19S_1_3009"/>
    <x v="2"/>
    <x v="1"/>
    <x v="1"/>
    <s v="FALL"/>
    <n v="1"/>
    <x v="9"/>
    <n v="0.99705232300000002"/>
    <n v="1"/>
    <x v="0"/>
    <n v="5.6818181818181825"/>
    <n v="5.7284090909090919"/>
    <n v="12.729797979797981"/>
    <s v="Abv"/>
  </r>
  <r>
    <s v="OtsLGRF23S"/>
    <s v="OtsLGRF23S_3506"/>
    <s v="C-03506"/>
    <d v="2023-09-04T00:00:00"/>
    <x v="1"/>
    <s v="F"/>
    <n v="810"/>
    <x v="9"/>
    <x v="1"/>
    <n v="1"/>
    <s v="3DD.003D7E4970"/>
    <s v="This individual failed to genotype"/>
    <s v="U"/>
    <x v="0"/>
    <s v="NG"/>
    <s v="NG"/>
    <x v="4"/>
    <x v="0"/>
    <x v="0"/>
    <s v="NA"/>
    <s v="NA"/>
    <x v="5"/>
    <e v="#N/A"/>
    <n v="1"/>
    <x v="0"/>
    <n v="5.6818181818181825"/>
    <n v="5.7284090909090919"/>
    <n v="12.729797979797981"/>
    <s v="Abv"/>
  </r>
  <r>
    <s v="OtsLGRF23S"/>
    <s v="OtsLGRF23S_3508"/>
    <s v="C-03508"/>
    <d v="2023-09-04T00:00:00"/>
    <x v="1"/>
    <s v="M"/>
    <n v="740"/>
    <x v="12"/>
    <x v="0"/>
    <s v="NA"/>
    <s v="3DD.003D4A3A76"/>
    <s v="NA"/>
    <s v="F"/>
    <x v="0"/>
    <s v="OtsLYON19S_1_0599"/>
    <s v="OtsLYON19S_1_0665"/>
    <x v="1"/>
    <x v="1"/>
    <x v="1"/>
    <s v="FALL"/>
    <n v="0.999999999999998"/>
    <x v="6"/>
    <n v="0.95971980899999998"/>
    <n v="1"/>
    <x v="1"/>
    <n v="5.6818181818181825"/>
    <n v="5.7284090909090919"/>
    <n v="12.729797979797981"/>
    <s v="Abv"/>
  </r>
  <r>
    <s v="OtsLGRF23S"/>
    <s v="OtsLGRF23S_3511"/>
    <s v="C-03511"/>
    <d v="2023-09-04T00:00:00"/>
    <x v="1"/>
    <s v="F"/>
    <n v="720"/>
    <x v="17"/>
    <x v="1"/>
    <n v="1"/>
    <s v="NA"/>
    <s v="NA"/>
    <s v="F"/>
    <x v="0"/>
    <s v="NA"/>
    <s v="NA"/>
    <x v="0"/>
    <x v="0"/>
    <x v="0"/>
    <s v="FALL"/>
    <n v="1"/>
    <x v="8"/>
    <e v="#N/A"/>
    <n v="1"/>
    <x v="5"/>
    <n v="5.6818181818181825"/>
    <n v="5.7284090909090919"/>
    <n v="12.729797979797981"/>
    <s v="Abv"/>
  </r>
  <r>
    <s v="OtsLGRF23S"/>
    <s v="OtsLGRF23S_3512"/>
    <s v="C-03512"/>
    <d v="2023-09-04T00:00:00"/>
    <x v="1"/>
    <s v="F"/>
    <n v="750"/>
    <x v="1"/>
    <x v="0"/>
    <s v="NA"/>
    <s v="3DD.003D7E4A17"/>
    <s v="NA"/>
    <s v="F"/>
    <x v="0"/>
    <s v="OtsLYON19S_1_1871"/>
    <s v="OtsLYON19S_1_1654"/>
    <x v="1"/>
    <x v="1"/>
    <x v="1"/>
    <s v="FALL"/>
    <n v="1"/>
    <x v="1"/>
    <n v="0.95971980899999998"/>
    <n v="1"/>
    <x v="1"/>
    <n v="5.6818181818181825"/>
    <n v="5.7284090909090919"/>
    <n v="12.729797979797981"/>
    <s v="Abv"/>
  </r>
  <r>
    <s v="OtsLGRF23S"/>
    <s v="OtsLGRF23S_3513"/>
    <s v="C-03513"/>
    <d v="2023-09-04T00:00:00"/>
    <x v="1"/>
    <s v="F"/>
    <n v="810"/>
    <x v="9"/>
    <x v="0"/>
    <s v="NA"/>
    <s v="3DD.003D7E4940"/>
    <s v="NA"/>
    <s v="F"/>
    <x v="0"/>
    <s v="OtsNPFH19S_1_3338"/>
    <s v="OtsNPFH19S_1_3095"/>
    <x v="2"/>
    <x v="1"/>
    <x v="1"/>
    <s v="FALL"/>
    <n v="0.999999999999995"/>
    <x v="13"/>
    <n v="0.99705232300000002"/>
    <n v="1"/>
    <x v="0"/>
    <n v="5.6818181818181825"/>
    <n v="5.7284090909090919"/>
    <n v="12.729797979797981"/>
    <s v="Abv"/>
  </r>
  <r>
    <s v="OtsLGRF23S"/>
    <s v="OtsLGRF23S_3514"/>
    <s v="C-03514"/>
    <d v="2023-09-04T00:00:00"/>
    <x v="1"/>
    <s v="M"/>
    <n v="690"/>
    <x v="30"/>
    <x v="0"/>
    <s v="NA"/>
    <s v="NA"/>
    <s v="NA"/>
    <s v="M"/>
    <x v="1"/>
    <s v="OtsLYON19S_1_0712"/>
    <s v="OtsLYON19S_1_0801"/>
    <x v="1"/>
    <x v="1"/>
    <x v="1"/>
    <s v="FALL"/>
    <n v="0.999999999999996"/>
    <x v="6"/>
    <n v="0.95971980899999998"/>
    <n v="1"/>
    <x v="5"/>
    <n v="5.6818181818181825"/>
    <n v="5.7284090909090919"/>
    <n v="12.729797979797981"/>
    <s v="Abv"/>
  </r>
  <r>
    <s v="OtsLGRF23S"/>
    <s v="OtsLGRF23S_3515"/>
    <s v="C-03515"/>
    <d v="2023-09-04T00:00:00"/>
    <x v="1"/>
    <s v="M"/>
    <n v="720"/>
    <x v="17"/>
    <x v="0"/>
    <s v="NA"/>
    <s v="3DD.003D7E4F4F"/>
    <s v="This individual failed to genotype"/>
    <s v="U"/>
    <x v="1"/>
    <s v="NG"/>
    <s v="NG"/>
    <x v="4"/>
    <x v="0"/>
    <x v="0"/>
    <s v="NA"/>
    <s v="NA"/>
    <x v="5"/>
    <e v="#N/A"/>
    <n v="1"/>
    <x v="5"/>
    <n v="5.6818181818181825"/>
    <n v="5.7284090909090919"/>
    <n v="12.729797979797981"/>
    <s v="Abv"/>
  </r>
  <r>
    <s v="OtsLGRF23S"/>
    <s v="OtsLGRF23S_3517"/>
    <s v="C-03517"/>
    <d v="2023-09-04T00:00:00"/>
    <x v="1"/>
    <s v="M"/>
    <n v="950"/>
    <x v="21"/>
    <x v="0"/>
    <s v="NA"/>
    <s v="NA"/>
    <s v="NA"/>
    <s v="M"/>
    <x v="1"/>
    <s v="NA"/>
    <s v="NA"/>
    <x v="0"/>
    <x v="0"/>
    <x v="0"/>
    <s v="FALL"/>
    <n v="1"/>
    <x v="0"/>
    <e v="#N/A"/>
    <n v="1"/>
    <x v="6"/>
    <n v="5.6818181818181825"/>
    <n v="5.7284090909090919"/>
    <n v="12.729797979797981"/>
    <s v="Abv"/>
  </r>
  <r>
    <s v="OtsLGRF23S"/>
    <s v="OtsLGRF23S_3518"/>
    <s v="C-03518"/>
    <d v="2023-09-04T00:00:00"/>
    <x v="1"/>
    <s v="F"/>
    <n v="700"/>
    <x v="13"/>
    <x v="0"/>
    <s v="NA"/>
    <s v="3DD.003D7E4F3C"/>
    <s v="NA"/>
    <s v="F"/>
    <x v="0"/>
    <s v="OtsNPFH19S_1_4351"/>
    <s v="OtsNPFH19S_1_4039"/>
    <x v="2"/>
    <x v="1"/>
    <x v="1"/>
    <s v="FALL"/>
    <n v="0.999999999999999"/>
    <x v="2"/>
    <n v="0.99705232300000002"/>
    <n v="1"/>
    <x v="5"/>
    <n v="5.6818181818181825"/>
    <n v="5.7284090909090919"/>
    <n v="12.729797979797981"/>
    <s v="Abv"/>
  </r>
  <r>
    <s v="OtsLGRF23S"/>
    <s v="OtsLGRF23S_3519"/>
    <s v="C-03519"/>
    <d v="2023-09-04T00:00:00"/>
    <x v="1"/>
    <s v="F"/>
    <n v="860"/>
    <x v="27"/>
    <x v="0"/>
    <s v="NA"/>
    <s v="3DD.003D7E4F1A"/>
    <s v="NA"/>
    <s v="F"/>
    <x v="0"/>
    <s v="OtsNPFH19S_1_2337"/>
    <s v="OtsNPFH19S_1_2044"/>
    <x v="2"/>
    <x v="1"/>
    <x v="1"/>
    <s v="FALL"/>
    <n v="1"/>
    <x v="10"/>
    <n v="0.99705232300000002"/>
    <n v="1"/>
    <x v="2"/>
    <n v="5.6818181818181825"/>
    <n v="5.7284090909090919"/>
    <n v="12.729797979797981"/>
    <s v="Abv"/>
  </r>
  <r>
    <s v="OtsLGRF23S"/>
    <s v="OtsLGRF23S_3520"/>
    <s v="C-03520"/>
    <d v="2023-09-04T00:00:00"/>
    <x v="1"/>
    <s v="F"/>
    <n v="780"/>
    <x v="8"/>
    <x v="0"/>
    <s v="NA"/>
    <s v="3DD.003D7E4982"/>
    <s v="NA"/>
    <s v="F"/>
    <x v="0"/>
    <s v="OtsLYON19S_1_1821"/>
    <s v="OtsLYON19S_1_1544"/>
    <x v="1"/>
    <x v="1"/>
    <x v="1"/>
    <s v="FALL"/>
    <n v="1"/>
    <x v="1"/>
    <n v="0.95971980899999998"/>
    <n v="1"/>
    <x v="0"/>
    <n v="5.6818181818181825"/>
    <n v="5.7284090909090919"/>
    <n v="12.729797979797981"/>
    <s v="Abv"/>
  </r>
  <r>
    <s v="OtsLGRF23S"/>
    <s v="OtsLGRF23S_3521"/>
    <s v="C-03521"/>
    <d v="2023-09-04T00:00:00"/>
    <x v="1"/>
    <s v="F"/>
    <n v="760"/>
    <x v="6"/>
    <x v="0"/>
    <s v="NA"/>
    <s v="3DD.003D7E4A2C"/>
    <s v="This individual failed to genotype"/>
    <s v="U"/>
    <x v="0"/>
    <s v="NG"/>
    <s v="NG"/>
    <x v="4"/>
    <x v="0"/>
    <x v="0"/>
    <s v="NA"/>
    <s v="NA"/>
    <x v="5"/>
    <e v="#N/A"/>
    <n v="1"/>
    <x v="1"/>
    <n v="5.6818181818181825"/>
    <n v="5.7284090909090919"/>
    <n v="12.729797979797981"/>
    <s v="Abv"/>
  </r>
  <r>
    <s v="OtsLGRF23S"/>
    <s v="OtsLGRF23S_3522"/>
    <s v="C-03522"/>
    <d v="2023-09-04T00:00:00"/>
    <x v="1"/>
    <s v="F"/>
    <n v="710"/>
    <x v="10"/>
    <x v="0"/>
    <s v="NA"/>
    <s v="3DD.003D7E4927"/>
    <s v="NA"/>
    <s v="F"/>
    <x v="0"/>
    <s v="OtsLYON19S_1_1102"/>
    <s v="OtsLYON19S_1_0912"/>
    <x v="1"/>
    <x v="1"/>
    <x v="1"/>
    <s v="FALL"/>
    <n v="0.999999999999999"/>
    <x v="6"/>
    <n v="0.95971980899999998"/>
    <n v="1"/>
    <x v="5"/>
    <n v="5.6818181818181825"/>
    <n v="5.7284090909090919"/>
    <n v="12.729797979797981"/>
    <s v="Abv"/>
  </r>
  <r>
    <s v="OtsLGRF23S"/>
    <s v="OtsLGRF23S_3523"/>
    <s v="C-03523"/>
    <d v="2023-09-04T00:00:00"/>
    <x v="1"/>
    <s v="M"/>
    <n v="710"/>
    <x v="10"/>
    <x v="1"/>
    <n v="1"/>
    <s v="NA"/>
    <s v="NA"/>
    <s v="M"/>
    <x v="1"/>
    <s v="OtsLYON19S_1_1765"/>
    <s v="OtsLYON19S_1_2029"/>
    <x v="1"/>
    <x v="1"/>
    <x v="1"/>
    <s v="FALL"/>
    <n v="0.999999999999996"/>
    <x v="19"/>
    <n v="0.95971980899999998"/>
    <n v="1"/>
    <x v="5"/>
    <n v="5.6818181818181825"/>
    <n v="5.7284090909090919"/>
    <n v="12.729797979797981"/>
    <s v="Abv"/>
  </r>
  <r>
    <s v="OtsLGRF23S"/>
    <s v="OtsLGRF23S_3526"/>
    <s v="C-03526"/>
    <d v="2023-09-04T00:00:00"/>
    <x v="1"/>
    <s v="F"/>
    <n v="690"/>
    <x v="30"/>
    <x v="1"/>
    <n v="1"/>
    <s v="NA"/>
    <s v="NA"/>
    <s v="F"/>
    <x v="0"/>
    <s v="NA"/>
    <s v="NA"/>
    <x v="0"/>
    <x v="0"/>
    <x v="0"/>
    <s v="FALL"/>
    <n v="1"/>
    <x v="8"/>
    <e v="#N/A"/>
    <n v="1"/>
    <x v="5"/>
    <n v="5.6818181818181825"/>
    <n v="5.7284090909090919"/>
    <n v="12.729797979797981"/>
    <s v="Abv"/>
  </r>
  <r>
    <s v="OtsLGRF23S"/>
    <s v="OtsLGRF23S_3527"/>
    <s v="C-03527"/>
    <d v="2023-09-04T00:00:00"/>
    <x v="1"/>
    <s v="F"/>
    <n v="750"/>
    <x v="1"/>
    <x v="0"/>
    <s v="NA"/>
    <s v="3DD.003D7E4A4E"/>
    <s v="NA"/>
    <s v="F"/>
    <x v="0"/>
    <s v="OtsLYON19S_1_1739"/>
    <s v="OtsLYON19S_1_1972"/>
    <x v="1"/>
    <x v="1"/>
    <x v="1"/>
    <s v="FALL"/>
    <n v="1"/>
    <x v="1"/>
    <n v="0.95971980899999998"/>
    <n v="1"/>
    <x v="1"/>
    <n v="5.6818181818181825"/>
    <n v="5.7284090909090919"/>
    <n v="12.729797979797981"/>
    <s v="Abv"/>
  </r>
  <r>
    <s v="OtsLGRF23S"/>
    <s v="OtsLGRF23S_3529"/>
    <s v="C-03529"/>
    <d v="2023-09-04T00:00:00"/>
    <x v="1"/>
    <s v="M"/>
    <n v="690"/>
    <x v="30"/>
    <x v="0"/>
    <s v="NA"/>
    <s v="NA"/>
    <s v="NA"/>
    <s v="M"/>
    <x v="1"/>
    <s v="OtsLYON19S_1_0112"/>
    <s v="OtsLYON19S_1_0024"/>
    <x v="1"/>
    <x v="1"/>
    <x v="1"/>
    <s v="FALL"/>
    <n v="1"/>
    <x v="4"/>
    <n v="0.95971980899999998"/>
    <n v="1"/>
    <x v="5"/>
    <n v="5.6818181818181825"/>
    <n v="5.7284090909090919"/>
    <n v="12.729797979797981"/>
    <s v="Abv"/>
  </r>
  <r>
    <s v="OtsLGRF23S"/>
    <s v="OtsLGRF23S_3531"/>
    <s v="C-03531"/>
    <d v="2023-09-04T00:00:00"/>
    <x v="1"/>
    <s v="F"/>
    <n v="760"/>
    <x v="6"/>
    <x v="0"/>
    <s v="NA"/>
    <s v="3DD.003D7E4F40"/>
    <s v="NA"/>
    <s v="F"/>
    <x v="0"/>
    <s v="OtsLYON19S_1_0532"/>
    <s v="OtsLYON19S_1_0378"/>
    <x v="1"/>
    <x v="1"/>
    <x v="1"/>
    <s v="FALL"/>
    <n v="1.00000000000001"/>
    <x v="3"/>
    <n v="0.95971980899999998"/>
    <n v="1"/>
    <x v="1"/>
    <n v="5.6818181818181825"/>
    <n v="5.7284090909090919"/>
    <n v="12.729797979797981"/>
    <s v="Abv"/>
  </r>
  <r>
    <s v="OtsLGRF23S"/>
    <s v="OtsLGRF23S_3532"/>
    <s v="C-03532"/>
    <d v="2023-09-04T00:00:00"/>
    <x v="1"/>
    <s v="F"/>
    <n v="730"/>
    <x v="16"/>
    <x v="1"/>
    <n v="1"/>
    <s v="NA"/>
    <s v="This individual failed to genotype"/>
    <s v="U"/>
    <x v="0"/>
    <s v="NG"/>
    <s v="NG"/>
    <x v="4"/>
    <x v="0"/>
    <x v="0"/>
    <s v="NA"/>
    <s v="NA"/>
    <x v="5"/>
    <e v="#N/A"/>
    <n v="1"/>
    <x v="1"/>
    <n v="5.6818181818181825"/>
    <n v="5.7284090909090919"/>
    <n v="12.729797979797981"/>
    <s v="Abv"/>
  </r>
  <r>
    <s v="OtsLGRF23S"/>
    <s v="OtsLGRF23S_3533"/>
    <s v="C-03533"/>
    <d v="2023-09-04T00:00:00"/>
    <x v="1"/>
    <s v="F"/>
    <n v="740"/>
    <x v="12"/>
    <x v="0"/>
    <s v="NA"/>
    <s v="3DD.003D7E4F57"/>
    <s v="NA"/>
    <s v="F"/>
    <x v="0"/>
    <s v="NA"/>
    <s v="NA"/>
    <x v="0"/>
    <x v="0"/>
    <x v="0"/>
    <s v="FALL"/>
    <n v="1"/>
    <x v="0"/>
    <e v="#N/A"/>
    <n v="1"/>
    <x v="1"/>
    <n v="5.6818181818181825"/>
    <n v="5.7284090909090919"/>
    <n v="12.729797979797981"/>
    <s v="Abv"/>
  </r>
  <r>
    <s v="OtsLGRF23S"/>
    <s v="OtsLGRF23S_3535"/>
    <s v="C-03535"/>
    <d v="2023-09-04T00:00:00"/>
    <x v="1"/>
    <s v="M"/>
    <n v="710"/>
    <x v="10"/>
    <x v="0"/>
    <s v="NA"/>
    <s v="3DD.003D7E4A4B"/>
    <s v="NA"/>
    <s v="F"/>
    <x v="0"/>
    <s v="OtsLYON19S_1_0573"/>
    <s v="OtsLYON19S_1_0611"/>
    <x v="1"/>
    <x v="1"/>
    <x v="1"/>
    <s v="FALL"/>
    <n v="0.99999999999999301"/>
    <x v="7"/>
    <n v="0.95971980899999998"/>
    <n v="1"/>
    <x v="5"/>
    <n v="5.6818181818181825"/>
    <n v="5.7284090909090919"/>
    <n v="12.729797979797981"/>
    <s v="Blw"/>
  </r>
  <r>
    <s v="OtsLGRF23S"/>
    <s v="OtsLGRF23S_3536"/>
    <s v="C-03536"/>
    <d v="2023-09-04T00:00:00"/>
    <x v="1"/>
    <s v="F"/>
    <n v="820"/>
    <x v="19"/>
    <x v="0"/>
    <s v="NA"/>
    <s v="3DD.003D7E4A5D"/>
    <s v="NA"/>
    <s v="F"/>
    <x v="0"/>
    <s v="OtsLYON19S_1_0592"/>
    <s v="OtsLYON19S_1_0654"/>
    <x v="1"/>
    <x v="1"/>
    <x v="1"/>
    <s v="FALL"/>
    <n v="0.999999999999999"/>
    <x v="6"/>
    <n v="0.95971980899999998"/>
    <n v="1"/>
    <x v="0"/>
    <n v="5.6818181818181825"/>
    <n v="5.7284090909090919"/>
    <n v="12.729797979797981"/>
    <s v="Abv"/>
  </r>
  <r>
    <s v="OtsLGRF23S"/>
    <s v="OtsLGRF23S_3538"/>
    <s v="C-03538"/>
    <d v="2023-09-04T00:00:00"/>
    <x v="1"/>
    <s v="F"/>
    <n v="810"/>
    <x v="9"/>
    <x v="0"/>
    <s v="NA"/>
    <s v="3DD.003D7E4A35"/>
    <s v="NA"/>
    <s v="F"/>
    <x v="0"/>
    <s v="OtsNPFH18S_1_3338"/>
    <s v="OtsNPFH18S_1_3085"/>
    <x v="6"/>
    <x v="2"/>
    <x v="2"/>
    <s v="FALL"/>
    <n v="0.999999999999995"/>
    <x v="13"/>
    <n v="0.96828396500000002"/>
    <n v="1"/>
    <x v="0"/>
    <n v="5.6818181818181825"/>
    <n v="5.7284090909090919"/>
    <n v="12.729797979797981"/>
    <s v="Abv"/>
  </r>
  <r>
    <s v="OtsLGRF23S"/>
    <s v="OtsLGRF23S_3539"/>
    <s v="C-03539"/>
    <d v="2023-09-04T00:00:00"/>
    <x v="1"/>
    <s v="F"/>
    <n v="790"/>
    <x v="0"/>
    <x v="0"/>
    <s v="NA"/>
    <s v="3DD.003D7E4A09"/>
    <s v="NA"/>
    <s v="F"/>
    <x v="0"/>
    <s v="OtsLYON19S_1_0586"/>
    <s v="OtsLYON19S_1_0624"/>
    <x v="1"/>
    <x v="1"/>
    <x v="1"/>
    <s v="FALL"/>
    <n v="1"/>
    <x v="6"/>
    <n v="0.95971980899999998"/>
    <n v="1"/>
    <x v="0"/>
    <n v="5.6818181818181825"/>
    <n v="5.7284090909090919"/>
    <n v="12.729797979797981"/>
    <s v="Abv"/>
  </r>
  <r>
    <s v="OtsLGRF23S"/>
    <s v="OtsLGRF23S_3541"/>
    <s v="C-03541"/>
    <d v="2023-09-04T00:00:00"/>
    <x v="1"/>
    <s v="M"/>
    <n v="830"/>
    <x v="15"/>
    <x v="0"/>
    <s v="NA"/>
    <s v="3DD.003D7E4979"/>
    <s v="NA"/>
    <s v="M"/>
    <x v="1"/>
    <s v="OtsLYON19S_1_0116"/>
    <s v="OtsLYON19S_1_0033"/>
    <x v="1"/>
    <x v="1"/>
    <x v="1"/>
    <s v="FALL"/>
    <n v="1.00000000000001"/>
    <x v="4"/>
    <n v="0.95971980899999998"/>
    <n v="1"/>
    <x v="2"/>
    <n v="5.6818181818181825"/>
    <n v="5.7284090909090919"/>
    <n v="12.729797979797981"/>
    <s v="Abv"/>
  </r>
  <r>
    <s v="OtsLGRF23S"/>
    <s v="OtsLGRF23S_3543"/>
    <s v="C-03543"/>
    <d v="2023-09-04T00:00:00"/>
    <x v="1"/>
    <s v="M"/>
    <n v="720"/>
    <x v="17"/>
    <x v="0"/>
    <s v="NA"/>
    <s v="3DD.003D7E4F3D"/>
    <s v="NA"/>
    <s v="M"/>
    <x v="1"/>
    <s v="OtsNPFH19S_1_2337"/>
    <s v="OtsNPFH19S_1_2079"/>
    <x v="2"/>
    <x v="1"/>
    <x v="1"/>
    <s v="FALL"/>
    <n v="1"/>
    <x v="10"/>
    <n v="0.99705232300000002"/>
    <n v="1"/>
    <x v="5"/>
    <n v="5.6818181818181825"/>
    <n v="5.7284090909090919"/>
    <n v="12.729797979797981"/>
    <s v="Abv"/>
  </r>
  <r>
    <s v="OtsLGRF23S"/>
    <s v="OtsLGRF23S_3544"/>
    <s v="C-03544"/>
    <d v="2023-09-04T00:00:00"/>
    <x v="1"/>
    <s v="F"/>
    <n v="620"/>
    <x v="49"/>
    <x v="1"/>
    <n v="1"/>
    <s v="NA"/>
    <s v="NA"/>
    <s v="F"/>
    <x v="0"/>
    <s v="OtsLYON20S_1_0282"/>
    <s v="OtsLYON20S_1_0194"/>
    <x v="5"/>
    <x v="3"/>
    <x v="3"/>
    <s v="FALL"/>
    <n v="0.999999999999996"/>
    <x v="3"/>
    <n v="0.98961045999999997"/>
    <n v="1"/>
    <x v="9"/>
    <n v="5.6818181818181825"/>
    <n v="5.7284090909090919"/>
    <n v="12.729797979797981"/>
    <s v="Abv"/>
  </r>
  <r>
    <s v="OtsLGRF23S"/>
    <s v="OtsLGRF23S_3547"/>
    <s v="C-03547"/>
    <d v="2023-09-04T00:00:00"/>
    <x v="1"/>
    <s v="U"/>
    <n v="730"/>
    <x v="16"/>
    <x v="0"/>
    <s v="NA"/>
    <s v="3DD.003D7E4E0A"/>
    <s v="NA"/>
    <s v="F"/>
    <x v="0"/>
    <s v="OtsLYON19S_1_0567"/>
    <s v="OtsLYON19S_1_0481"/>
    <x v="1"/>
    <x v="1"/>
    <x v="1"/>
    <s v="FALL"/>
    <n v="0.999999999999995"/>
    <x v="7"/>
    <n v="0.95971980899999998"/>
    <n v="1"/>
    <x v="1"/>
    <n v="5.6818181818181825"/>
    <n v="5.7284090909090919"/>
    <n v="12.729797979797981"/>
    <s v="Blw"/>
  </r>
  <r>
    <s v="OtsLGRF23S"/>
    <s v="OtsLGRF23S_3548"/>
    <s v="C-03548"/>
    <d v="2023-09-04T00:00:00"/>
    <x v="1"/>
    <s v="F"/>
    <n v="750"/>
    <x v="1"/>
    <x v="0"/>
    <s v="NA"/>
    <s v="3DD.003D7E4E28"/>
    <s v="NA"/>
    <s v="F"/>
    <x v="0"/>
    <s v="OtsLYON19S_1_0523"/>
    <s v="OtsLYON19S_1_0347"/>
    <x v="1"/>
    <x v="1"/>
    <x v="1"/>
    <s v="FALL"/>
    <n v="1"/>
    <x v="3"/>
    <n v="0.95971980899999998"/>
    <n v="1"/>
    <x v="1"/>
    <n v="5.6818181818181825"/>
    <n v="5.7284090909090919"/>
    <n v="12.729797979797981"/>
    <s v="Abv"/>
  </r>
  <r>
    <s v="OtsLGRF23S"/>
    <s v="OtsLGRF23S_3550"/>
    <s v="C-03550"/>
    <d v="2023-09-04T00:00:00"/>
    <x v="1"/>
    <s v="M"/>
    <n v="680"/>
    <x v="35"/>
    <x v="1"/>
    <n v="1"/>
    <s v="NA"/>
    <s v="NA"/>
    <s v="M"/>
    <x v="1"/>
    <s v="OtsLYON19S_1_0130"/>
    <s v="OtsLYON19S_1_0082"/>
    <x v="1"/>
    <x v="1"/>
    <x v="1"/>
    <s v="FALL"/>
    <n v="1"/>
    <x v="4"/>
    <n v="0.95971980899999998"/>
    <n v="1"/>
    <x v="5"/>
    <n v="5.6818181818181825"/>
    <n v="5.7284090909090919"/>
    <n v="12.729797979797981"/>
    <s v="Abv"/>
  </r>
  <r>
    <s v="OtsLGRF23S"/>
    <s v="OtsLGRF23S_3551"/>
    <s v="C-03551"/>
    <d v="2023-09-04T00:00:00"/>
    <x v="1"/>
    <s v="F"/>
    <n v="840"/>
    <x v="18"/>
    <x v="1"/>
    <n v="1"/>
    <s v="3DD.003D7E4E24"/>
    <s v="NA"/>
    <s v="F"/>
    <x v="0"/>
    <s v="OtsPBT19-RSHFa-0344"/>
    <s v="OtsPBT19-RSHFa-0244"/>
    <x v="12"/>
    <x v="1"/>
    <x v="1"/>
    <s v="FALL"/>
    <n v="1"/>
    <x v="22"/>
    <n v="0.96016800000000002"/>
    <n v="1"/>
    <x v="2"/>
    <n v="5.6818181818181825"/>
    <n v="5.7284090909090919"/>
    <n v="12.729797979797981"/>
    <s v="Blw"/>
  </r>
  <r>
    <s v="OtsLGRF23S"/>
    <s v="OtsLGRF23S_3553"/>
    <s v="C-03553"/>
    <d v="2023-09-04T00:00:00"/>
    <x v="1"/>
    <s v="F"/>
    <n v="720"/>
    <x v="17"/>
    <x v="1"/>
    <n v="1"/>
    <s v="NA"/>
    <s v="NA"/>
    <s v="F"/>
    <x v="0"/>
    <s v="NA"/>
    <s v="NA"/>
    <x v="0"/>
    <x v="0"/>
    <x v="0"/>
    <s v="FALL"/>
    <n v="0.999999999999998"/>
    <x v="8"/>
    <e v="#N/A"/>
    <n v="1"/>
    <x v="5"/>
    <n v="5.6818181818181825"/>
    <n v="5.7284090909090919"/>
    <n v="12.729797979797981"/>
    <s v="Abv"/>
  </r>
  <r>
    <s v="OtsLGRF23S"/>
    <s v="OtsLGRF23S_3554"/>
    <s v="C-03554"/>
    <d v="2023-09-04T00:00:00"/>
    <x v="1"/>
    <s v="F"/>
    <n v="780"/>
    <x v="8"/>
    <x v="0"/>
    <s v="NA"/>
    <s v="3DD.003D7E4DD9"/>
    <s v="NA"/>
    <s v="F"/>
    <x v="0"/>
    <s v="OtsLYON19S_1_0557"/>
    <s v="OtsLYON19S_1_0449"/>
    <x v="1"/>
    <x v="1"/>
    <x v="1"/>
    <s v="FALL"/>
    <n v="1"/>
    <x v="7"/>
    <n v="0.95971980899999998"/>
    <n v="1"/>
    <x v="0"/>
    <n v="5.6818181818181825"/>
    <n v="5.7284090909090919"/>
    <n v="12.729797979797981"/>
    <s v="Blw"/>
  </r>
  <r>
    <s v="OtsLGRF23S"/>
    <s v="OtsLGRF23S_3556"/>
    <s v="C-03556"/>
    <d v="2023-09-04T00:00:00"/>
    <x v="1"/>
    <s v="M"/>
    <n v="470"/>
    <x v="47"/>
    <x v="0"/>
    <s v="NA"/>
    <s v="NA"/>
    <s v="NA"/>
    <s v="M"/>
    <x v="1"/>
    <s v="OtsLYON21S_1_0919"/>
    <s v="OtsLYON21S_1_1985"/>
    <x v="7"/>
    <x v="4"/>
    <x v="4"/>
    <s v="FALL"/>
    <n v="0.999999999999998"/>
    <x v="1"/>
    <e v="#N/A"/>
    <n v="1"/>
    <x v="10"/>
    <n v="5.6818181818181825"/>
    <n v="5.7284090909090919"/>
    <n v="12.729797979797981"/>
    <s v="Abv"/>
  </r>
  <r>
    <s v="OtsLGRF23S"/>
    <s v="OtsLGRF23S_3557"/>
    <s v="C-03557"/>
    <d v="2023-09-04T00:00:00"/>
    <x v="1"/>
    <s v="M"/>
    <n v="780"/>
    <x v="8"/>
    <x v="0"/>
    <s v="NA"/>
    <s v="3DD.003D7E4E1B"/>
    <s v="NA"/>
    <s v="M"/>
    <x v="1"/>
    <s v="NA"/>
    <s v="NA"/>
    <x v="0"/>
    <x v="0"/>
    <x v="0"/>
    <s v="FALL"/>
    <n v="0.999999999999998"/>
    <x v="0"/>
    <e v="#N/A"/>
    <n v="1"/>
    <x v="0"/>
    <n v="5.6818181818181825"/>
    <n v="5.7284090909090919"/>
    <n v="12.729797979797981"/>
    <s v="Abv"/>
  </r>
  <r>
    <s v="OtsLGRF23S"/>
    <s v="OtsLGRF23S_3559"/>
    <s v="C-03559"/>
    <d v="2023-09-04T00:00:00"/>
    <x v="1"/>
    <s v="M"/>
    <n v="630"/>
    <x v="39"/>
    <x v="0"/>
    <s v="NA"/>
    <s v="NA"/>
    <s v="NA"/>
    <s v="M"/>
    <x v="1"/>
    <s v="OtsLYON20S_1_0403"/>
    <s v="OtsLYON20S_1_1090"/>
    <x v="5"/>
    <x v="3"/>
    <x v="3"/>
    <s v="FALL"/>
    <n v="1"/>
    <x v="6"/>
    <n v="0.98961045999999997"/>
    <n v="1"/>
    <x v="3"/>
    <n v="5.6818181818181825"/>
    <n v="5.7284090909090919"/>
    <n v="12.729797979797981"/>
    <s v="Abv"/>
  </r>
  <r>
    <s v="OtsLGRF23S"/>
    <s v="OtsLGRF23S_3560"/>
    <s v="C-03560"/>
    <d v="2023-09-04T00:00:00"/>
    <x v="1"/>
    <s v="F"/>
    <n v="770"/>
    <x v="2"/>
    <x v="0"/>
    <s v="NA"/>
    <s v="3DD.003D7E4DFF"/>
    <s v="This individual failed to genotype"/>
    <s v="U"/>
    <x v="0"/>
    <s v="NG"/>
    <s v="NG"/>
    <x v="4"/>
    <x v="0"/>
    <x v="0"/>
    <s v="NA"/>
    <s v="NA"/>
    <x v="5"/>
    <e v="#N/A"/>
    <n v="1"/>
    <x v="1"/>
    <n v="5.6818181818181825"/>
    <n v="5.7284090909090919"/>
    <n v="12.729797979797981"/>
    <s v="Abv"/>
  </r>
  <r>
    <s v="OtsLGRF23S"/>
    <s v="OtsLGRF23S_3562"/>
    <s v="C-03562"/>
    <d v="2023-09-04T00:00:00"/>
    <x v="1"/>
    <s v="M"/>
    <n v="680"/>
    <x v="35"/>
    <x v="1"/>
    <n v="1"/>
    <s v="NA"/>
    <s v="NA"/>
    <s v="M"/>
    <x v="1"/>
    <s v="OtsLYON20S_1_0300"/>
    <s v="OtsLYON20S_1_1056"/>
    <x v="5"/>
    <x v="3"/>
    <x v="3"/>
    <s v="FALL"/>
    <n v="0.999999999999998"/>
    <x v="6"/>
    <n v="0.98961045999999997"/>
    <n v="1"/>
    <x v="5"/>
    <n v="5.6818181818181825"/>
    <n v="5.7284090909090919"/>
    <n v="12.729797979797981"/>
    <s v="Abv"/>
  </r>
  <r>
    <s v="OtsLGRF23S"/>
    <s v="OtsLGRF23S_3565"/>
    <s v="C-03565"/>
    <d v="2023-09-04T00:00:00"/>
    <x v="1"/>
    <s v="M"/>
    <n v="630"/>
    <x v="39"/>
    <x v="1"/>
    <n v="1"/>
    <s v="NA"/>
    <s v="NA"/>
    <s v="M"/>
    <x v="1"/>
    <s v="OtsLYON20S_1_1485"/>
    <s v="OtsLYON20S_1_1287"/>
    <x v="5"/>
    <x v="3"/>
    <x v="3"/>
    <s v="FALL"/>
    <n v="0.999999999999997"/>
    <x v="1"/>
    <n v="0.98961045999999997"/>
    <n v="1"/>
    <x v="3"/>
    <n v="5.6818181818181825"/>
    <n v="5.7284090909090919"/>
    <n v="12.729797979797981"/>
    <s v="Abv"/>
  </r>
  <r>
    <s v="OtsLGRF23S"/>
    <s v="OtsLGRF23S_3568"/>
    <s v="C-03568"/>
    <d v="2023-09-04T00:00:00"/>
    <x v="1"/>
    <s v="M"/>
    <n v="530"/>
    <x v="25"/>
    <x v="0"/>
    <s v="NA"/>
    <s v="NA"/>
    <s v="NA"/>
    <s v="M"/>
    <x v="1"/>
    <s v="OtsLYON20S_1_1489"/>
    <s v="OtsLYON20S_1_1298"/>
    <x v="5"/>
    <x v="3"/>
    <x v="3"/>
    <s v="FALL"/>
    <n v="0.999999999999999"/>
    <x v="1"/>
    <n v="0.98961045999999997"/>
    <n v="1"/>
    <x v="8"/>
    <n v="5.6818181818181825"/>
    <n v="5.7284090909090919"/>
    <n v="12.729797979797981"/>
    <s v="Abv"/>
  </r>
  <r>
    <s v="OtsLGRF23S"/>
    <s v="OtsLGRF23S_3569"/>
    <s v="C-03569"/>
    <d v="2023-09-04T00:00:00"/>
    <x v="1"/>
    <s v="F"/>
    <n v="770"/>
    <x v="2"/>
    <x v="0"/>
    <s v="NA"/>
    <s v="3DD.003D7E4DF6"/>
    <s v="NA"/>
    <s v="F"/>
    <x v="0"/>
    <s v="OtsLYON19S_1_1826"/>
    <s v="OtsLYON19S_1_1548"/>
    <x v="1"/>
    <x v="1"/>
    <x v="1"/>
    <s v="FALL"/>
    <n v="1"/>
    <x v="1"/>
    <n v="0.95971980899999998"/>
    <n v="1"/>
    <x v="1"/>
    <n v="5.6818181818181825"/>
    <n v="5.7284090909090919"/>
    <n v="12.729797979797981"/>
    <s v="Abv"/>
  </r>
  <r>
    <s v="OtsLGRF23S"/>
    <s v="OtsLGRF23S_3570"/>
    <s v="C-03570"/>
    <d v="2023-09-04T00:00:00"/>
    <x v="1"/>
    <s v="M"/>
    <n v="750"/>
    <x v="1"/>
    <x v="0"/>
    <s v="NA"/>
    <s v="3DD.003D7E4DEA"/>
    <s v="NA"/>
    <s v="F"/>
    <x v="0"/>
    <s v="OtsLYON19S_1_1728"/>
    <s v="OtsLYON19S_1_1957"/>
    <x v="1"/>
    <x v="1"/>
    <x v="1"/>
    <s v="FALL"/>
    <n v="1.00000000000001"/>
    <x v="1"/>
    <n v="0.95971980899999998"/>
    <n v="1"/>
    <x v="1"/>
    <n v="5.6818181818181825"/>
    <n v="5.7284090909090919"/>
    <n v="12.729797979797981"/>
    <s v="Abv"/>
  </r>
  <r>
    <s v="OtsLGRF23S"/>
    <s v="OtsLGRF23S_3571"/>
    <s v="C-03571"/>
    <d v="2023-09-04T00:00:00"/>
    <x v="1"/>
    <s v="F"/>
    <n v="720"/>
    <x v="17"/>
    <x v="1"/>
    <n v="1"/>
    <s v="NA"/>
    <s v="NA"/>
    <s v="F"/>
    <x v="0"/>
    <s v="OtsLYON19S_1_0501"/>
    <s v="OtsLYON19S_1_0302"/>
    <x v="1"/>
    <x v="1"/>
    <x v="1"/>
    <s v="FALL"/>
    <n v="0.999999999999998"/>
    <x v="3"/>
    <n v="0.95971980899999998"/>
    <n v="1"/>
    <x v="5"/>
    <n v="5.6818181818181825"/>
    <n v="5.7284090909090919"/>
    <n v="12.729797979797981"/>
    <s v="Abv"/>
  </r>
  <r>
    <s v="OtsLGRF23S"/>
    <s v="OtsLGRF23S_3572"/>
    <s v="C-03572"/>
    <d v="2023-09-04T00:00:00"/>
    <x v="1"/>
    <s v="F"/>
    <n v="790"/>
    <x v="0"/>
    <x v="0"/>
    <s v="NA"/>
    <s v="3DD.003D7E4E11"/>
    <s v="NA"/>
    <s v="F"/>
    <x v="0"/>
    <s v="OtsLYON19S_1_1862"/>
    <s v="OtsLYON19S_1_1630"/>
    <x v="1"/>
    <x v="1"/>
    <x v="1"/>
    <s v="FALL"/>
    <n v="0.999999999999999"/>
    <x v="1"/>
    <n v="0.95971980899999998"/>
    <n v="1"/>
    <x v="0"/>
    <n v="5.6818181818181825"/>
    <n v="5.7284090909090919"/>
    <n v="12.729797979797981"/>
    <s v="Abv"/>
  </r>
  <r>
    <s v="OtsLGRF23S"/>
    <s v="OtsLGRF23S_3573"/>
    <s v="C-03573"/>
    <d v="2023-09-04T00:00:00"/>
    <x v="1"/>
    <s v="F"/>
    <n v="860"/>
    <x v="27"/>
    <x v="0"/>
    <s v="NA"/>
    <s v="3DD.003D7E4E1F"/>
    <s v="NA"/>
    <s v="F"/>
    <x v="0"/>
    <s v="OtsLYON18S_1_0735"/>
    <s v="OtsLYON18S_1_0843"/>
    <x v="3"/>
    <x v="2"/>
    <x v="2"/>
    <s v="FALL"/>
    <n v="1"/>
    <x v="6"/>
    <n v="0.80551598400000002"/>
    <n v="1"/>
    <x v="2"/>
    <n v="5.6818181818181825"/>
    <n v="5.7284090909090919"/>
    <n v="12.729797979797981"/>
    <s v="Abv"/>
  </r>
  <r>
    <s v="OtsLGRF23S"/>
    <s v="OtsLGRF23S_3574"/>
    <s v="C-03574"/>
    <d v="2023-09-04T00:00:00"/>
    <x v="1"/>
    <s v="M"/>
    <n v="810"/>
    <x v="9"/>
    <x v="0"/>
    <s v="NA"/>
    <s v="3DD.003D7E4DE3"/>
    <s v="NA"/>
    <s v="M"/>
    <x v="1"/>
    <s v="NA"/>
    <s v="NA"/>
    <x v="0"/>
    <x v="0"/>
    <x v="0"/>
    <s v="FALL"/>
    <n v="1"/>
    <x v="0"/>
    <e v="#N/A"/>
    <n v="1"/>
    <x v="0"/>
    <n v="5.6818181818181825"/>
    <n v="5.7284090909090919"/>
    <n v="12.729797979797981"/>
    <s v="Abv"/>
  </r>
  <r>
    <s v="OtsLGRF23S"/>
    <s v="OtsLGRF23S_3577"/>
    <s v="C-03577"/>
    <d v="2023-09-04T00:00:00"/>
    <x v="1"/>
    <s v="F"/>
    <n v="740"/>
    <x v="12"/>
    <x v="1"/>
    <n v="1"/>
    <s v="NA"/>
    <s v="NA"/>
    <s v="F"/>
    <x v="0"/>
    <s v="OtsNPFH19S_1_3322"/>
    <s v="OtsNPFH19S_1_3021"/>
    <x v="2"/>
    <x v="1"/>
    <x v="1"/>
    <s v="FALL"/>
    <n v="1"/>
    <x v="9"/>
    <n v="0.99705232300000002"/>
    <n v="1"/>
    <x v="1"/>
    <n v="5.6818181818181825"/>
    <n v="5.7284090909090919"/>
    <n v="12.729797979797981"/>
    <s v="Abv"/>
  </r>
  <r>
    <s v="OtsLGRF23S"/>
    <s v="OtsLGRF23S_3579"/>
    <s v="C-03579"/>
    <d v="2023-09-04T00:00:00"/>
    <x v="1"/>
    <s v="F"/>
    <n v="770"/>
    <x v="2"/>
    <x v="0"/>
    <s v="NA"/>
    <s v="3DD.003D7E4E23"/>
    <s v="NA"/>
    <s v="F"/>
    <x v="0"/>
    <s v="OtsLYON19S_1_0569"/>
    <s v="OtsLYON19S_1_0472"/>
    <x v="1"/>
    <x v="1"/>
    <x v="1"/>
    <s v="FALL"/>
    <n v="1"/>
    <x v="7"/>
    <n v="0.95971980899999998"/>
    <n v="1"/>
    <x v="1"/>
    <n v="5.6818181818181825"/>
    <n v="5.7284090909090919"/>
    <n v="12.729797979797981"/>
    <s v="Blw"/>
  </r>
  <r>
    <s v="OtsLGRF23S"/>
    <s v="OtsLGRF23S_3580"/>
    <s v="C-03580"/>
    <d v="2023-09-04T00:00:00"/>
    <x v="1"/>
    <s v="F"/>
    <n v="780"/>
    <x v="8"/>
    <x v="1"/>
    <n v="1"/>
    <s v="NA"/>
    <s v="NA"/>
    <s v="F"/>
    <x v="0"/>
    <s v="OtsLYON19S_1_1843"/>
    <s v="OtsLYON19S_1_1591"/>
    <x v="1"/>
    <x v="1"/>
    <x v="1"/>
    <s v="FALL"/>
    <n v="1"/>
    <x v="1"/>
    <n v="0.95971980899999998"/>
    <n v="1"/>
    <x v="0"/>
    <n v="5.6818181818181825"/>
    <n v="5.7284090909090919"/>
    <n v="12.729797979797981"/>
    <s v="Abv"/>
  </r>
  <r>
    <s v="OtsLGRF23S"/>
    <s v="OtsLGRF23S_3583"/>
    <s v="C-03583"/>
    <d v="2023-09-04T00:00:00"/>
    <x v="1"/>
    <s v="F"/>
    <n v="750"/>
    <x v="1"/>
    <x v="0"/>
    <s v="NA"/>
    <s v="3DD.003D7E4E17"/>
    <s v="NA"/>
    <s v="F"/>
    <x v="0"/>
    <s v="OtsLYON19S_1_1702"/>
    <s v="OtsLYON19S_1_1913"/>
    <x v="1"/>
    <x v="1"/>
    <x v="1"/>
    <s v="FALL"/>
    <n v="0.999999999999999"/>
    <x v="1"/>
    <n v="0.95971980899999998"/>
    <n v="1"/>
    <x v="1"/>
    <n v="5.6818181818181825"/>
    <n v="5.7284090909090919"/>
    <n v="12.729797979797981"/>
    <s v="Abv"/>
  </r>
  <r>
    <s v="OtsLGRF23S"/>
    <s v="OtsLGRF23S_3584"/>
    <s v="C-03584"/>
    <d v="2023-09-04T00:00:00"/>
    <x v="1"/>
    <s v="F"/>
    <n v="800"/>
    <x v="4"/>
    <x v="0"/>
    <s v="NA"/>
    <s v="3DD.003D7E4E27"/>
    <s v="NA"/>
    <s v="F"/>
    <x v="0"/>
    <s v="NA"/>
    <s v="NA"/>
    <x v="0"/>
    <x v="0"/>
    <x v="0"/>
    <s v="FALL"/>
    <n v="1"/>
    <x v="0"/>
    <e v="#N/A"/>
    <n v="1"/>
    <x v="0"/>
    <n v="5.6818181818181825"/>
    <n v="5.7284090909090919"/>
    <n v="12.729797979797981"/>
    <s v="Abv"/>
  </r>
  <r>
    <s v="OtsLGRF23S"/>
    <s v="OtsLGRF23S_3585"/>
    <s v="C-03585"/>
    <d v="2023-09-04T00:00:00"/>
    <x v="1"/>
    <s v="F"/>
    <n v="720"/>
    <x v="17"/>
    <x v="0"/>
    <s v="NA"/>
    <s v="3DD.003D7E4DFD"/>
    <s v="NA"/>
    <s v="F"/>
    <x v="0"/>
    <s v="OtsLYON19S_1_0593"/>
    <s v="OtsLYON19S_1_0697"/>
    <x v="1"/>
    <x v="1"/>
    <x v="1"/>
    <s v="FALL"/>
    <n v="1"/>
    <x v="6"/>
    <n v="0.95971980899999998"/>
    <n v="1"/>
    <x v="5"/>
    <n v="5.6818181818181825"/>
    <n v="5.7284090909090919"/>
    <n v="12.729797979797981"/>
    <s v="Abv"/>
  </r>
  <r>
    <s v="OtsLGRF23S"/>
    <s v="OtsLGRF23S_3586"/>
    <s v="C-03586"/>
    <d v="2023-09-04T00:00:00"/>
    <x v="1"/>
    <s v="F"/>
    <n v="630"/>
    <x v="39"/>
    <x v="0"/>
    <s v="NA"/>
    <s v="NA"/>
    <s v="NA"/>
    <s v="F"/>
    <x v="0"/>
    <s v="OtsNPFH20S_1_0070"/>
    <s v="OtsNPFH20S_1_0030"/>
    <x v="8"/>
    <x v="3"/>
    <x v="3"/>
    <s v="FALL"/>
    <n v="1"/>
    <x v="2"/>
    <n v="0.98845608500000004"/>
    <n v="1"/>
    <x v="3"/>
    <n v="5.6818181818181825"/>
    <n v="5.7284090909090919"/>
    <n v="12.729797979797981"/>
    <s v="Abv"/>
  </r>
  <r>
    <s v="OtsLGRF23S"/>
    <s v="OtsLGRF23S_3588"/>
    <s v="C-03588"/>
    <d v="2023-09-04T00:00:00"/>
    <x v="1"/>
    <s v="F"/>
    <n v="800"/>
    <x v="4"/>
    <x v="1"/>
    <n v="1"/>
    <s v="3DD.003D7E4E1D"/>
    <s v="NA"/>
    <s v="F"/>
    <x v="0"/>
    <s v="OtsLYON18S_1_2324"/>
    <s v="OtsLYON18S_1_2492"/>
    <x v="3"/>
    <x v="2"/>
    <x v="2"/>
    <s v="FALL"/>
    <n v="1"/>
    <x v="17"/>
    <n v="0.80551598400000002"/>
    <n v="1"/>
    <x v="0"/>
    <n v="5.6818181818181825"/>
    <n v="5.7284090909090919"/>
    <n v="12.729797979797981"/>
    <s v="Blw"/>
  </r>
  <r>
    <s v="OtsLGRF23S"/>
    <s v="OtsLGRF23S_3589"/>
    <s v="C-03589"/>
    <d v="2023-09-04T00:00:00"/>
    <x v="1"/>
    <s v="M"/>
    <n v="790"/>
    <x v="0"/>
    <x v="0"/>
    <s v="NA"/>
    <s v="3DD.003D7E4E21"/>
    <s v="NA"/>
    <s v="M"/>
    <x v="1"/>
    <s v="OtsLYON19S_1_1861"/>
    <s v="OtsLYON19S_1_1621"/>
    <x v="1"/>
    <x v="1"/>
    <x v="1"/>
    <s v="FALL"/>
    <n v="0.999999999999999"/>
    <x v="1"/>
    <n v="0.95971980899999998"/>
    <n v="1"/>
    <x v="0"/>
    <n v="5.6818181818181825"/>
    <n v="5.7284090909090919"/>
    <n v="12.729797979797981"/>
    <s v="Abv"/>
  </r>
  <r>
    <s v="OtsLGRF23S"/>
    <s v="OtsLGRF23S_3592"/>
    <s v="C-03592"/>
    <d v="2023-09-04T00:00:00"/>
    <x v="1"/>
    <s v="M"/>
    <n v="760"/>
    <x v="6"/>
    <x v="1"/>
    <n v="1"/>
    <s v="NA"/>
    <s v="NA"/>
    <s v="M"/>
    <x v="1"/>
    <s v="NA"/>
    <s v="NA"/>
    <x v="0"/>
    <x v="0"/>
    <x v="0"/>
    <s v="FALL"/>
    <n v="1"/>
    <x v="8"/>
    <e v="#N/A"/>
    <n v="1"/>
    <x v="1"/>
    <n v="5.6818181818181825"/>
    <n v="5.7284090909090919"/>
    <n v="12.729797979797981"/>
    <s v="Abv"/>
  </r>
  <r>
    <s v="OtsLGRF23S"/>
    <s v="OtsLGRF23S_3593"/>
    <s v="C-03593"/>
    <d v="2023-09-04T00:00:00"/>
    <x v="1"/>
    <s v="F"/>
    <n v="720"/>
    <x v="17"/>
    <x v="0"/>
    <s v="NA"/>
    <s v="3DD.003D7E4E26"/>
    <s v="NA"/>
    <s v="F"/>
    <x v="0"/>
    <s v="OtsNPFH19S_1_1312"/>
    <s v="OtsNPFH19S_1_1043"/>
    <x v="2"/>
    <x v="1"/>
    <x v="1"/>
    <s v="FALL"/>
    <n v="1"/>
    <x v="2"/>
    <n v="0.99705232300000002"/>
    <n v="1"/>
    <x v="5"/>
    <n v="5.6818181818181825"/>
    <n v="5.7284090909090919"/>
    <n v="12.729797979797981"/>
    <s v="Abv"/>
  </r>
  <r>
    <s v="OtsLGRF23S"/>
    <s v="OtsLGRF23S_3594"/>
    <s v="C-03594"/>
    <d v="2023-09-04T00:00:00"/>
    <x v="1"/>
    <s v="F"/>
    <n v="730"/>
    <x v="16"/>
    <x v="0"/>
    <s v="NA"/>
    <s v="3DD.003D7E4E37"/>
    <s v="NA"/>
    <s v="F"/>
    <x v="0"/>
    <s v="OtsLYON19S_1_0530"/>
    <s v="OtsLYON19S_1_0350"/>
    <x v="1"/>
    <x v="1"/>
    <x v="1"/>
    <s v="FALL"/>
    <n v="0.999999999999999"/>
    <x v="3"/>
    <n v="0.95971980899999998"/>
    <n v="1"/>
    <x v="1"/>
    <n v="5.6818181818181825"/>
    <n v="5.7284090909090919"/>
    <n v="12.729797979797981"/>
    <s v="Abv"/>
  </r>
  <r>
    <s v="OtsLGRF23S"/>
    <s v="OtsLGRF23S_3595"/>
    <s v="C-03595"/>
    <d v="2023-09-04T00:00:00"/>
    <x v="1"/>
    <s v="F"/>
    <n v="750"/>
    <x v="1"/>
    <x v="0"/>
    <s v="NA"/>
    <s v="3DD.003D7E4DDD"/>
    <s v="NA"/>
    <s v="F"/>
    <x v="0"/>
    <s v="OtsLYON19S_1_1390"/>
    <s v="OtsLYON19S_1_1483"/>
    <x v="1"/>
    <x v="1"/>
    <x v="1"/>
    <s v="FALL"/>
    <n v="1"/>
    <x v="1"/>
    <n v="0.95971980899999998"/>
    <n v="1"/>
    <x v="1"/>
    <n v="5.6818181818181825"/>
    <n v="5.7284090909090919"/>
    <n v="12.729797979797981"/>
    <s v="Abv"/>
  </r>
  <r>
    <s v="OtsLGRF23S"/>
    <s v="OtsLGRF23S_3598"/>
    <s v="C-03598"/>
    <d v="2023-09-04T00:00:00"/>
    <x v="1"/>
    <s v="M"/>
    <n v="540"/>
    <x v="40"/>
    <x v="0"/>
    <s v="NA"/>
    <s v="NA"/>
    <s v="NA"/>
    <s v="M"/>
    <x v="1"/>
    <s v="OtsLYON21S_1_0674"/>
    <s v="OtsLYON21S_1_0211"/>
    <x v="7"/>
    <x v="4"/>
    <x v="4"/>
    <s v="FALL"/>
    <n v="1"/>
    <x v="3"/>
    <e v="#N/A"/>
    <n v="1"/>
    <x v="8"/>
    <n v="5.6818181818181825"/>
    <n v="5.7284090909090919"/>
    <n v="12.729797979797981"/>
    <s v="Abv"/>
  </r>
  <r>
    <s v="OtsLGRF23S"/>
    <s v="OtsLGRF23S_3599"/>
    <s v="C-03599"/>
    <d v="2023-09-04T00:00:00"/>
    <x v="1"/>
    <s v="M"/>
    <n v="760"/>
    <x v="6"/>
    <x v="0"/>
    <s v="NA"/>
    <s v="3DD.003D7E4E10"/>
    <s v="NA"/>
    <s v="F"/>
    <x v="0"/>
    <s v="OtsNPFH19S_1_4301"/>
    <s v="OtsNPFH19S_1_4065"/>
    <x v="2"/>
    <x v="1"/>
    <x v="1"/>
    <s v="FALL"/>
    <n v="1"/>
    <x v="2"/>
    <n v="0.99705232300000002"/>
    <n v="1"/>
    <x v="1"/>
    <n v="5.6818181818181825"/>
    <n v="5.7284090909090919"/>
    <n v="12.729797979797981"/>
    <s v="Abv"/>
  </r>
  <r>
    <s v="OtsLGRF23S"/>
    <s v="OtsLGRF23S_3600"/>
    <s v="C-03600"/>
    <d v="2023-09-04T00:00:00"/>
    <x v="1"/>
    <s v="F"/>
    <n v="860"/>
    <x v="27"/>
    <x v="0"/>
    <s v="NA"/>
    <s v="3DD.003D7E4E2F"/>
    <s v="NA"/>
    <s v="F"/>
    <x v="0"/>
    <s v="OtsNPFH19S_1_4324"/>
    <s v="OtsNPFH19S_1_4033"/>
    <x v="2"/>
    <x v="1"/>
    <x v="1"/>
    <s v="FALL"/>
    <n v="1"/>
    <x v="2"/>
    <n v="0.99705232300000002"/>
    <n v="1"/>
    <x v="2"/>
    <n v="5.6818181818181825"/>
    <n v="5.7284090909090919"/>
    <n v="12.729797979797981"/>
    <s v="Abv"/>
  </r>
  <r>
    <s v="OtsLGRF23S"/>
    <s v="OtsLGRF23S_3601"/>
    <s v="C-03601"/>
    <d v="2023-09-04T00:00:00"/>
    <x v="1"/>
    <s v="F"/>
    <n v="830"/>
    <x v="15"/>
    <x v="0"/>
    <s v="NA"/>
    <s v="3DD.003D7E4E2B"/>
    <s v="NA"/>
    <s v="M"/>
    <x v="1"/>
    <s v="OtsLYON19S_1_1815"/>
    <s v="OtsLYON19S_1_1536"/>
    <x v="1"/>
    <x v="1"/>
    <x v="1"/>
    <s v="FALL"/>
    <n v="0.999999999999995"/>
    <x v="1"/>
    <n v="0.95971980899999998"/>
    <n v="1"/>
    <x v="2"/>
    <n v="5.6818181818181825"/>
    <n v="5.7284090909090919"/>
    <n v="12.729797979797981"/>
    <s v="Abv"/>
  </r>
  <r>
    <s v="OtsLGRF23S"/>
    <s v="OtsLGRF23S_3602"/>
    <s v="C-03602"/>
    <d v="2023-09-04T00:00:00"/>
    <x v="1"/>
    <s v="F"/>
    <n v="730"/>
    <x v="16"/>
    <x v="0"/>
    <s v="NA"/>
    <s v="3DD.003D7E4E14"/>
    <s v="NA"/>
    <s v="F"/>
    <x v="0"/>
    <s v="NA"/>
    <s v="NA"/>
    <x v="0"/>
    <x v="0"/>
    <x v="0"/>
    <s v="FALL"/>
    <n v="1"/>
    <x v="0"/>
    <e v="#N/A"/>
    <n v="1"/>
    <x v="1"/>
    <n v="5.6818181818181825"/>
    <n v="5.7284090909090919"/>
    <n v="12.729797979797981"/>
    <s v="Abv"/>
  </r>
  <r>
    <s v="OtsLGRF23S"/>
    <s v="OtsLGRF23S_3604"/>
    <s v="C-03604"/>
    <d v="2023-09-04T00:00:00"/>
    <x v="1"/>
    <s v="F"/>
    <n v="680"/>
    <x v="35"/>
    <x v="1"/>
    <n v="1"/>
    <s v="NA"/>
    <s v="NA"/>
    <s v="F"/>
    <x v="0"/>
    <s v="OtsNPFH19S_1_3326"/>
    <s v="OtsNPFH19S_1_3029"/>
    <x v="2"/>
    <x v="1"/>
    <x v="1"/>
    <s v="FALL"/>
    <n v="1"/>
    <x v="9"/>
    <n v="0.99705232300000002"/>
    <n v="1"/>
    <x v="5"/>
    <n v="5.6818181818181825"/>
    <n v="5.7284090909090919"/>
    <n v="12.729797979797981"/>
    <s v="Abv"/>
  </r>
  <r>
    <s v="OtsLGRF23S"/>
    <s v="OtsLGRF23S_3607"/>
    <s v="C-03607"/>
    <d v="2023-09-04T00:00:00"/>
    <x v="1"/>
    <s v="M"/>
    <n v="470"/>
    <x v="47"/>
    <x v="0"/>
    <s v="NA"/>
    <s v="NA"/>
    <s v="NA"/>
    <s v="M"/>
    <x v="1"/>
    <s v="OtsLYON21S_1_0649"/>
    <s v="OtsLYON21S_1_0094"/>
    <x v="7"/>
    <x v="4"/>
    <x v="4"/>
    <s v="FALL"/>
    <n v="0.999999999999997"/>
    <x v="4"/>
    <e v="#N/A"/>
    <n v="1"/>
    <x v="10"/>
    <n v="5.6818181818181825"/>
    <n v="5.7284090909090919"/>
    <n v="12.729797979797981"/>
    <s v="Abv"/>
  </r>
  <r>
    <s v="OtsLGRF23S"/>
    <s v="OtsLGRF23S_3608"/>
    <s v="C-03608"/>
    <d v="2023-09-04T00:00:00"/>
    <x v="1"/>
    <s v="M"/>
    <n v="770"/>
    <x v="2"/>
    <x v="0"/>
    <s v="NA"/>
    <s v="3DD.003D7E4E0E"/>
    <s v="NA"/>
    <s v="M"/>
    <x v="1"/>
    <s v="NA"/>
    <s v="NA"/>
    <x v="0"/>
    <x v="0"/>
    <x v="0"/>
    <s v="FALL"/>
    <n v="0.999999999999997"/>
    <x v="0"/>
    <e v="#N/A"/>
    <n v="1"/>
    <x v="1"/>
    <n v="5.6818181818181825"/>
    <n v="5.7284090909090919"/>
    <n v="12.729797979797981"/>
    <s v="Abv"/>
  </r>
  <r>
    <s v="OtsLGRF23S"/>
    <s v="OtsLGRF23S_3609"/>
    <s v="C-03609"/>
    <d v="2023-09-04T00:00:00"/>
    <x v="1"/>
    <s v="F"/>
    <n v="810"/>
    <x v="9"/>
    <x v="1"/>
    <n v="1"/>
    <s v="3DD.003D7E4E12"/>
    <s v="NA"/>
    <s v="F"/>
    <x v="0"/>
    <s v="OtsLYON18S_1_0112"/>
    <s v="OtsLYON18S_1_0043"/>
    <x v="3"/>
    <x v="2"/>
    <x v="2"/>
    <s v="FALL"/>
    <n v="1"/>
    <x v="4"/>
    <n v="0.80551598400000002"/>
    <n v="1"/>
    <x v="0"/>
    <n v="5.6818181818181825"/>
    <n v="5.7284090909090919"/>
    <n v="12.729797979797981"/>
    <s v="Abv"/>
  </r>
  <r>
    <s v="OtsLGRF23S"/>
    <s v="OtsLGRF23S_3610"/>
    <s v="C-03610"/>
    <d v="2023-09-04T00:00:00"/>
    <x v="1"/>
    <s v="M"/>
    <n v="650"/>
    <x v="5"/>
    <x v="1"/>
    <n v="1"/>
    <s v="NA"/>
    <s v="NA"/>
    <s v="M"/>
    <x v="1"/>
    <s v="OtsLYON20S_1_1335"/>
    <s v="OtsLYON20S_1_0863"/>
    <x v="5"/>
    <x v="3"/>
    <x v="3"/>
    <s v="FALL"/>
    <n v="1"/>
    <x v="16"/>
    <n v="0.98961045999999997"/>
    <n v="1"/>
    <x v="3"/>
    <n v="5.6818181818181825"/>
    <n v="5.7284090909090919"/>
    <n v="12.729797979797981"/>
    <s v="Abv"/>
  </r>
  <r>
    <s v="OtsLGRF23S"/>
    <s v="OtsLGRF23S_3612"/>
    <s v="C-03612"/>
    <d v="2023-09-04T00:00:00"/>
    <x v="1"/>
    <s v="F"/>
    <n v="840"/>
    <x v="18"/>
    <x v="0"/>
    <s v="NA"/>
    <s v="3DD.003D7E4E13"/>
    <s v="NA"/>
    <s v="F"/>
    <x v="0"/>
    <s v="NA"/>
    <s v="NA"/>
    <x v="0"/>
    <x v="0"/>
    <x v="0"/>
    <s v="FALL"/>
    <n v="0.999999999999997"/>
    <x v="0"/>
    <e v="#N/A"/>
    <n v="1"/>
    <x v="2"/>
    <n v="5.6818181818181825"/>
    <n v="5.7284090909090919"/>
    <n v="12.729797979797981"/>
    <s v="Abv"/>
  </r>
  <r>
    <s v="OtsLGRF23S"/>
    <s v="OtsLGRF23S_3613"/>
    <s v="C-03613"/>
    <d v="2023-09-04T00:00:00"/>
    <x v="1"/>
    <s v="M"/>
    <n v="640"/>
    <x v="54"/>
    <x v="1"/>
    <n v="1"/>
    <s v="NA"/>
    <s v="NA"/>
    <s v="M"/>
    <x v="1"/>
    <s v="OtsLYON20S_1_1592"/>
    <s v="OtsLYON20S_1_1783"/>
    <x v="5"/>
    <x v="3"/>
    <x v="3"/>
    <s v="FALL"/>
    <n v="0.999999999999999"/>
    <x v="19"/>
    <n v="0.98961045999999997"/>
    <n v="1"/>
    <x v="3"/>
    <n v="5.6818181818181825"/>
    <n v="5.7284090909090919"/>
    <n v="12.729797979797981"/>
    <s v="Abv"/>
  </r>
  <r>
    <s v="OtsLGRF23S"/>
    <s v="OtsLGRF23S_3616"/>
    <s v="C-03616"/>
    <d v="2023-09-04T00:00:00"/>
    <x v="1"/>
    <s v="M"/>
    <n v="590"/>
    <x v="36"/>
    <x v="0"/>
    <s v="NA"/>
    <s v="NA"/>
    <s v="NA"/>
    <s v="M"/>
    <x v="1"/>
    <s v="NA"/>
    <s v="NA"/>
    <x v="0"/>
    <x v="0"/>
    <x v="0"/>
    <s v="FALL"/>
    <n v="0.999999999999998"/>
    <x v="0"/>
    <e v="#N/A"/>
    <n v="1"/>
    <x v="9"/>
    <n v="5.6818181818181825"/>
    <n v="5.7284090909090919"/>
    <n v="12.729797979797981"/>
    <s v="Abv"/>
  </r>
  <r>
    <s v="OtsLGRF23S"/>
    <s v="OtsLGRF23S_3618"/>
    <s v="C-03618"/>
    <d v="2023-09-05T00:00:00"/>
    <x v="1"/>
    <s v="F"/>
    <n v="760"/>
    <x v="6"/>
    <x v="0"/>
    <s v="NA"/>
    <s v="3DD.003D7E4E33"/>
    <s v="NA"/>
    <s v="F"/>
    <x v="0"/>
    <s v="OtsLYON19S_1_1876"/>
    <s v="OtsLYON19S_1_1639"/>
    <x v="1"/>
    <x v="1"/>
    <x v="1"/>
    <s v="FALL"/>
    <n v="1"/>
    <x v="1"/>
    <n v="0.95971980899999998"/>
    <n v="1"/>
    <x v="1"/>
    <n v="5.6818181818181825"/>
    <n v="5.7284090909090919"/>
    <n v="12.729797979797981"/>
    <s v="Abv"/>
  </r>
  <r>
    <s v="OtsLGRF23S"/>
    <s v="OtsLGRF23S_3619"/>
    <s v="C-03619"/>
    <d v="2023-09-05T00:00:00"/>
    <x v="1"/>
    <s v="M"/>
    <n v="910"/>
    <x v="23"/>
    <x v="1"/>
    <s v="NA"/>
    <s v="3DD.003D7E4DFC"/>
    <s v="NA"/>
    <s v="U"/>
    <x v="1"/>
    <s v="OtsLYON19S_1_0508"/>
    <s v="OtsLYON19S_1_0321"/>
    <x v="1"/>
    <x v="1"/>
    <x v="1"/>
    <s v="FALL"/>
    <n v="0.999999999999996"/>
    <x v="3"/>
    <n v="0.95971980899999998"/>
    <n v="1"/>
    <x v="4"/>
    <n v="5.6818181818181825"/>
    <n v="5.7284090909090919"/>
    <n v="12.729797979797981"/>
    <s v="Abv"/>
  </r>
  <r>
    <s v="OtsLGRF23S"/>
    <s v="OtsLGRF23S_3621"/>
    <s v="C-03621"/>
    <d v="2023-09-05T00:00:00"/>
    <x v="1"/>
    <s v="F"/>
    <n v="720"/>
    <x v="17"/>
    <x v="0"/>
    <s v="NA"/>
    <s v="3DD.003D7E4E20"/>
    <s v="NA"/>
    <s v="F"/>
    <x v="0"/>
    <s v="OtsLYON19S_1_0115"/>
    <s v="OtsLYON19S_1_0059"/>
    <x v="1"/>
    <x v="1"/>
    <x v="1"/>
    <s v="FALL"/>
    <n v="0.999999999999998"/>
    <x v="4"/>
    <n v="0.95971980899999998"/>
    <n v="1"/>
    <x v="5"/>
    <n v="5.6818181818181825"/>
    <n v="5.7284090909090919"/>
    <n v="12.729797979797981"/>
    <s v="Abv"/>
  </r>
  <r>
    <s v="OtsLGRF23S"/>
    <s v="OtsLGRF23S_3622"/>
    <s v="C-03622"/>
    <d v="2023-09-05T00:00:00"/>
    <x v="1"/>
    <s v="M"/>
    <n v="740"/>
    <x v="12"/>
    <x v="0"/>
    <s v="NA"/>
    <s v="3DD.003D7E4DE1"/>
    <s v="NA"/>
    <s v="M"/>
    <x v="1"/>
    <s v="NA"/>
    <s v="NA"/>
    <x v="0"/>
    <x v="0"/>
    <x v="0"/>
    <s v="FALL"/>
    <n v="0.999999999999998"/>
    <x v="0"/>
    <e v="#N/A"/>
    <n v="1"/>
    <x v="1"/>
    <n v="5.6818181818181825"/>
    <n v="5.7284090909090919"/>
    <n v="12.729797979797981"/>
    <s v="Abv"/>
  </r>
  <r>
    <s v="OtsLGRF23S"/>
    <s v="OtsLGRF23S_3625"/>
    <s v="C-03625"/>
    <d v="2023-09-05T00:00:00"/>
    <x v="1"/>
    <s v="M"/>
    <n v="700"/>
    <x v="13"/>
    <x v="1"/>
    <n v="1"/>
    <s v="NA"/>
    <s v="NA"/>
    <s v="F"/>
    <x v="0"/>
    <s v="OtsLYON19S_1_1724"/>
    <s v="OtsLYON19S_1_1947"/>
    <x v="1"/>
    <x v="1"/>
    <x v="1"/>
    <s v="FALL"/>
    <n v="1"/>
    <x v="1"/>
    <n v="0.95971980899999998"/>
    <n v="1"/>
    <x v="5"/>
    <n v="5.6818181818181825"/>
    <n v="5.7284090909090919"/>
    <n v="12.729797979797981"/>
    <s v="Abv"/>
  </r>
  <r>
    <s v="OtsLGRF23S"/>
    <s v="OtsLGRF23S_3627"/>
    <s v="C-03627"/>
    <d v="2023-09-05T00:00:00"/>
    <x v="1"/>
    <s v="M"/>
    <n v="890"/>
    <x v="28"/>
    <x v="0"/>
    <s v="NA"/>
    <s v="3DD.003D7E4E07"/>
    <s v="NA"/>
    <s v="M"/>
    <x v="1"/>
    <s v="NA"/>
    <s v="NA"/>
    <x v="0"/>
    <x v="0"/>
    <x v="0"/>
    <s v="FALL"/>
    <n v="1"/>
    <x v="0"/>
    <e v="#N/A"/>
    <n v="1"/>
    <x v="4"/>
    <n v="5.6818181818181825"/>
    <n v="5.7284090909090919"/>
    <n v="12.729797979797981"/>
    <s v="Abv"/>
  </r>
  <r>
    <s v="OtsLGRF23S"/>
    <s v="OtsLGRF23S_3628"/>
    <s v="C-03628"/>
    <d v="2023-09-05T00:00:00"/>
    <x v="1"/>
    <s v="M"/>
    <n v="830"/>
    <x v="15"/>
    <x v="0"/>
    <s v="NA"/>
    <s v="3DD.003D7E4E22"/>
    <s v="NA"/>
    <s v="M"/>
    <x v="1"/>
    <s v="OtsLYON19S_1_1845"/>
    <s v="OtsLYON19S_1_1593"/>
    <x v="1"/>
    <x v="1"/>
    <x v="1"/>
    <s v="FALL"/>
    <n v="1"/>
    <x v="1"/>
    <n v="0.95971980899999998"/>
    <n v="1"/>
    <x v="2"/>
    <n v="5.6818181818181825"/>
    <n v="5.7284090909090919"/>
    <n v="12.729797979797981"/>
    <s v="Abv"/>
  </r>
  <r>
    <s v="OtsLGRF23S"/>
    <s v="OtsLGRF23S_3629"/>
    <s v="C-03629"/>
    <d v="2023-09-05T00:00:00"/>
    <x v="1"/>
    <s v="M"/>
    <n v="800"/>
    <x v="4"/>
    <x v="0"/>
    <s v="NA"/>
    <s v="3DD.003D7E4E05"/>
    <s v="NA"/>
    <s v="M"/>
    <x v="1"/>
    <s v="OtsLYON19S_1_0567"/>
    <s v="OtsLYON19S_1_0479"/>
    <x v="1"/>
    <x v="1"/>
    <x v="1"/>
    <s v="FALL"/>
    <n v="0.999999999999998"/>
    <x v="7"/>
    <n v="0.95971980899999998"/>
    <n v="1"/>
    <x v="0"/>
    <n v="5.6818181818181825"/>
    <n v="5.7284090909090919"/>
    <n v="12.729797979797981"/>
    <s v="Blw"/>
  </r>
  <r>
    <s v="OtsLGRF23S"/>
    <s v="OtsLGRF23S_3630"/>
    <s v="C-03630"/>
    <d v="2023-09-05T00:00:00"/>
    <x v="1"/>
    <s v="F"/>
    <n v="720"/>
    <x v="17"/>
    <x v="0"/>
    <s v="NA"/>
    <s v="3DD.003D7E4E34"/>
    <s v="NA"/>
    <s v="F"/>
    <x v="0"/>
    <s v="NA"/>
    <s v="NA"/>
    <x v="0"/>
    <x v="0"/>
    <x v="0"/>
    <s v="FALL"/>
    <n v="1"/>
    <x v="0"/>
    <e v="#N/A"/>
    <n v="1"/>
    <x v="5"/>
    <n v="5.6818181818181825"/>
    <n v="5.7284090909090919"/>
    <n v="12.729797979797981"/>
    <s v="Abv"/>
  </r>
  <r>
    <s v="OtsLGRF23S"/>
    <s v="OtsLGRF23S_3631"/>
    <s v="C-03631"/>
    <d v="2023-09-05T00:00:00"/>
    <x v="1"/>
    <s v="M"/>
    <n v="760"/>
    <x v="6"/>
    <x v="0"/>
    <s v="NA"/>
    <s v="3DD.003D7E4DEB"/>
    <s v="NA"/>
    <s v="M"/>
    <x v="1"/>
    <s v="NA"/>
    <s v="NA"/>
    <x v="0"/>
    <x v="0"/>
    <x v="0"/>
    <s v="FALL"/>
    <n v="1"/>
    <x v="0"/>
    <e v="#N/A"/>
    <n v="1"/>
    <x v="1"/>
    <n v="5.6818181818181825"/>
    <n v="5.7284090909090919"/>
    <n v="12.729797979797981"/>
    <s v="Abv"/>
  </r>
  <r>
    <s v="OtsLGRF23S"/>
    <s v="OtsLGRF23S_3632"/>
    <s v="C-03632"/>
    <d v="2023-09-05T00:00:00"/>
    <x v="1"/>
    <s v="F"/>
    <n v="780"/>
    <x v="8"/>
    <x v="0"/>
    <s v="NA"/>
    <s v="3DD.003D7E4E06"/>
    <s v="NA"/>
    <s v="F"/>
    <x v="0"/>
    <s v="OtsNPFH19S_1_4331"/>
    <s v="OtsNPFH19S_1_4014"/>
    <x v="2"/>
    <x v="1"/>
    <x v="1"/>
    <s v="FALL"/>
    <n v="1"/>
    <x v="13"/>
    <n v="0.99705232300000002"/>
    <n v="1"/>
    <x v="0"/>
    <n v="5.6818181818181825"/>
    <n v="5.7284090909090919"/>
    <n v="12.729797979797981"/>
    <s v="Abv"/>
  </r>
  <r>
    <s v="OtsLGRF23S"/>
    <s v="OtsLGRF23S_3633"/>
    <s v="C-03633"/>
    <d v="2023-09-05T00:00:00"/>
    <x v="1"/>
    <s v="F"/>
    <n v="780"/>
    <x v="8"/>
    <x v="0"/>
    <s v="NA"/>
    <s v="3DD.003D7E4DE0"/>
    <s v="NA"/>
    <s v="F"/>
    <x v="0"/>
    <s v="OtsLYON19S_1_1845"/>
    <s v="OtsLYON19S_1_1593"/>
    <x v="1"/>
    <x v="1"/>
    <x v="1"/>
    <s v="FALL"/>
    <n v="1"/>
    <x v="1"/>
    <n v="0.95971980899999998"/>
    <n v="1"/>
    <x v="0"/>
    <n v="5.6818181818181825"/>
    <n v="5.7284090909090919"/>
    <n v="12.729797979797981"/>
    <s v="Abv"/>
  </r>
  <r>
    <s v="OtsLGRF23S"/>
    <s v="OtsLGRF23S_3634"/>
    <s v="C-03634"/>
    <d v="2023-09-05T00:00:00"/>
    <x v="1"/>
    <s v="M"/>
    <n v="620"/>
    <x v="49"/>
    <x v="0"/>
    <s v="NA"/>
    <s v="NA"/>
    <s v="NA"/>
    <s v="M"/>
    <x v="1"/>
    <s v="OtsNPFH20S_1_0371"/>
    <s v="OtsNPFH20S_1_0336"/>
    <x v="8"/>
    <x v="3"/>
    <x v="3"/>
    <s v="FALL"/>
    <n v="1"/>
    <x v="10"/>
    <n v="0.98845608500000004"/>
    <n v="1"/>
    <x v="9"/>
    <n v="5.6818181818181825"/>
    <n v="5.7284090909090919"/>
    <n v="12.729797979797981"/>
    <s v="Abv"/>
  </r>
  <r>
    <s v="OtsLGRF23S"/>
    <s v="OtsLGRF23S_3636"/>
    <s v="C-03636"/>
    <d v="2023-09-05T00:00:00"/>
    <x v="1"/>
    <s v="F"/>
    <n v="710"/>
    <x v="10"/>
    <x v="0"/>
    <s v="NA"/>
    <s v="3DD.003D7E4DFE"/>
    <s v="NA"/>
    <s v="F"/>
    <x v="0"/>
    <s v="OtsLYON19S_1_0529"/>
    <s v="OtsLYON19S_1_0369"/>
    <x v="1"/>
    <x v="1"/>
    <x v="1"/>
    <s v="FALL"/>
    <n v="1"/>
    <x v="3"/>
    <n v="0.95971980899999998"/>
    <n v="1"/>
    <x v="5"/>
    <n v="5.6818181818181825"/>
    <n v="5.7284090909090919"/>
    <n v="12.729797979797981"/>
    <s v="Abv"/>
  </r>
  <r>
    <s v="OtsLGRF23S"/>
    <s v="OtsLGRF23S_3637"/>
    <s v="C-03637"/>
    <d v="2023-09-05T00:00:00"/>
    <x v="1"/>
    <s v="F"/>
    <n v="730"/>
    <x v="16"/>
    <x v="0"/>
    <s v="NA"/>
    <s v="3DD.003D7E4DE2"/>
    <s v="NA"/>
    <s v="F"/>
    <x v="0"/>
    <s v="OtsLYON19S_1_1825"/>
    <s v="OtsLYON19S_1_1554"/>
    <x v="1"/>
    <x v="1"/>
    <x v="1"/>
    <s v="FALL"/>
    <n v="0.999999999999995"/>
    <x v="1"/>
    <n v="0.95971980899999998"/>
    <n v="1"/>
    <x v="1"/>
    <n v="5.6818181818181825"/>
    <n v="5.7284090909090919"/>
    <n v="12.729797979797981"/>
    <s v="Abv"/>
  </r>
  <r>
    <s v="OtsLGRF23S"/>
    <s v="OtsLGRF23S_3638"/>
    <s v="C-03638"/>
    <d v="2023-09-05T00:00:00"/>
    <x v="1"/>
    <s v="F"/>
    <n v="770"/>
    <x v="2"/>
    <x v="0"/>
    <s v="NA"/>
    <s v="3DD.003D7E4DF3"/>
    <s v="NA"/>
    <s v="F"/>
    <x v="0"/>
    <s v="OtsLYON19S_1_1348"/>
    <s v="OtsLYON19S_1_1417"/>
    <x v="1"/>
    <x v="1"/>
    <x v="1"/>
    <s v="FALL"/>
    <n v="1"/>
    <x v="17"/>
    <n v="0.95971980899999998"/>
    <n v="1"/>
    <x v="1"/>
    <n v="5.6818181818181825"/>
    <n v="5.7284090909090919"/>
    <n v="12.729797979797981"/>
    <s v="Blw"/>
  </r>
  <r>
    <s v="OtsLGRF23S"/>
    <s v="OtsLGRF23S_3639"/>
    <s v="C-03639"/>
    <d v="2023-09-05T00:00:00"/>
    <x v="1"/>
    <s v="F"/>
    <n v="760"/>
    <x v="6"/>
    <x v="0"/>
    <s v="NA"/>
    <s v="3DD.003D7E4E0F"/>
    <s v="NA"/>
    <s v="F"/>
    <x v="0"/>
    <s v="OtsLYON19S_1_0587"/>
    <s v="OtsLYON19S_1_0629"/>
    <x v="1"/>
    <x v="1"/>
    <x v="1"/>
    <s v="FALL"/>
    <n v="1"/>
    <x v="6"/>
    <n v="0.95971980899999998"/>
    <n v="1"/>
    <x v="1"/>
    <n v="5.6818181818181825"/>
    <n v="5.7284090909090919"/>
    <n v="12.729797979797981"/>
    <s v="Abv"/>
  </r>
  <r>
    <s v="OtsLGRF23S"/>
    <s v="OtsLGRF23S_3640"/>
    <s v="C-03640"/>
    <d v="2023-09-05T00:00:00"/>
    <x v="1"/>
    <s v="F"/>
    <n v="780"/>
    <x v="8"/>
    <x v="0"/>
    <s v="NA"/>
    <s v="3DD.003D7E4DFB"/>
    <s v="NA"/>
    <s v="F"/>
    <x v="0"/>
    <s v="OtsLYON19S_1_0528"/>
    <s v="OtsLYON19S_1_0354"/>
    <x v="1"/>
    <x v="1"/>
    <x v="1"/>
    <s v="FALL"/>
    <n v="1"/>
    <x v="3"/>
    <n v="0.95971980899999998"/>
    <n v="1"/>
    <x v="0"/>
    <n v="5.6818181818181825"/>
    <n v="5.7284090909090919"/>
    <n v="12.729797979797981"/>
    <s v="Abv"/>
  </r>
  <r>
    <s v="OtsLGRF23S"/>
    <s v="OtsLGRF23S_3642"/>
    <s v="C-03642"/>
    <d v="2023-09-05T00:00:00"/>
    <x v="1"/>
    <s v="F"/>
    <n v="700"/>
    <x v="13"/>
    <x v="0"/>
    <s v="NA"/>
    <s v="3DD.003D7E4E29"/>
    <s v="NA"/>
    <s v="F"/>
    <x v="0"/>
    <s v="OtsLYON19S_1_0132"/>
    <s v="OtsLYON19S_1_0086"/>
    <x v="1"/>
    <x v="1"/>
    <x v="1"/>
    <s v="FALL"/>
    <n v="0.999999999999997"/>
    <x v="4"/>
    <n v="0.95971980899999998"/>
    <n v="1"/>
    <x v="5"/>
    <n v="5.6818181818181825"/>
    <n v="5.7284090909090919"/>
    <n v="12.729797979797981"/>
    <s v="Abv"/>
  </r>
  <r>
    <s v="OtsLGRF23S"/>
    <s v="OtsLGRF23S_3643"/>
    <s v="C-03643"/>
    <d v="2023-09-05T00:00:00"/>
    <x v="1"/>
    <s v="M"/>
    <n v="670"/>
    <x v="11"/>
    <x v="1"/>
    <n v="1"/>
    <s v="NA"/>
    <s v="NA"/>
    <s v="M"/>
    <x v="1"/>
    <s v="OtsLYON20S_1_1541"/>
    <s v="OtsLYON20S_1_1693"/>
    <x v="5"/>
    <x v="3"/>
    <x v="3"/>
    <s v="FALL"/>
    <n v="1"/>
    <x v="1"/>
    <n v="0.98961045999999997"/>
    <n v="1"/>
    <x v="3"/>
    <n v="5.6818181818181825"/>
    <n v="5.7284090909090919"/>
    <n v="12.729797979797981"/>
    <s v="Abv"/>
  </r>
  <r>
    <s v="OtsLGRF23S"/>
    <s v="OtsLGRF23S_3644"/>
    <s v="C-03644"/>
    <d v="2023-09-05T00:00:00"/>
    <x v="1"/>
    <s v="F"/>
    <n v="790"/>
    <x v="0"/>
    <x v="0"/>
    <s v="NA"/>
    <s v="3DD.003D7E4E2D"/>
    <s v="NA"/>
    <s v="F"/>
    <x v="0"/>
    <s v="OtsNPFH19S_1_1307"/>
    <s v="OtsNPFH19S_1_1033"/>
    <x v="2"/>
    <x v="1"/>
    <x v="1"/>
    <s v="FALL"/>
    <n v="1"/>
    <x v="2"/>
    <n v="0.99705232300000002"/>
    <n v="1"/>
    <x v="0"/>
    <n v="5.6818181818181825"/>
    <n v="5.7284090909090919"/>
    <n v="12.729797979797981"/>
    <s v="Abv"/>
  </r>
  <r>
    <s v="OtsLGRF23S"/>
    <s v="OtsLGRF23S_3646"/>
    <s v="C-03646"/>
    <d v="2023-09-05T00:00:00"/>
    <x v="1"/>
    <s v="F"/>
    <n v="730"/>
    <x v="16"/>
    <x v="1"/>
    <n v="1"/>
    <s v="NA"/>
    <s v="NA"/>
    <s v="F"/>
    <x v="0"/>
    <s v="OtsLYON19S_1_1127"/>
    <s v="OtsLYON19S_1_1005"/>
    <x v="1"/>
    <x v="1"/>
    <x v="1"/>
    <s v="FALL"/>
    <n v="1"/>
    <x v="15"/>
    <n v="0.95971980899999998"/>
    <n v="1"/>
    <x v="1"/>
    <n v="5.6818181818181825"/>
    <n v="5.7284090909090919"/>
    <n v="12.729797979797981"/>
    <s v="Abv"/>
  </r>
  <r>
    <s v="OtsLGRF23S"/>
    <s v="OtsLGRF23S_3649"/>
    <s v="C-03649"/>
    <d v="2023-09-05T00:00:00"/>
    <x v="1"/>
    <s v="M"/>
    <n v="840"/>
    <x v="18"/>
    <x v="0"/>
    <s v="NA"/>
    <s v="3DD.003D7E4DE4"/>
    <s v="NA"/>
    <s v="M"/>
    <x v="1"/>
    <s v="OtsLYON19S_1_1882"/>
    <s v="OtsLYON19S_1_1661"/>
    <x v="1"/>
    <x v="1"/>
    <x v="1"/>
    <s v="FALL"/>
    <n v="1"/>
    <x v="1"/>
    <n v="0.95971980899999998"/>
    <n v="1"/>
    <x v="2"/>
    <n v="5.6818181818181825"/>
    <n v="5.7284090909090919"/>
    <n v="12.729797979797981"/>
    <s v="Abv"/>
  </r>
  <r>
    <s v="OtsLGRF23S"/>
    <s v="OtsLGRF23S_3650"/>
    <s v="C-03650"/>
    <d v="2023-09-05T00:00:00"/>
    <x v="1"/>
    <s v="M"/>
    <n v="870"/>
    <x v="3"/>
    <x v="0"/>
    <s v="NA"/>
    <s v="3DD.003D7E4E18"/>
    <s v="NA"/>
    <s v="M"/>
    <x v="1"/>
    <s v="OtsLYON19S_1_1838"/>
    <s v="OtsLYON19S_1_1583"/>
    <x v="1"/>
    <x v="1"/>
    <x v="1"/>
    <s v="FALL"/>
    <n v="0.999999999999998"/>
    <x v="1"/>
    <n v="0.95971980899999998"/>
    <n v="1"/>
    <x v="2"/>
    <n v="5.6818181818181825"/>
    <n v="5.7284090909090919"/>
    <n v="12.729797979797981"/>
    <s v="Abv"/>
  </r>
  <r>
    <s v="OtsLGRF23S"/>
    <s v="OtsLGRF23S_3652"/>
    <s v="C-03652"/>
    <d v="2023-09-05T00:00:00"/>
    <x v="1"/>
    <s v="F"/>
    <n v="740"/>
    <x v="12"/>
    <x v="0"/>
    <s v="NA"/>
    <s v="3DD.003D7E4E0D"/>
    <s v="NA"/>
    <s v="F"/>
    <x v="0"/>
    <s v="OtsLYON19S_1_1102"/>
    <s v="OtsLYON19S_1_0911"/>
    <x v="1"/>
    <x v="1"/>
    <x v="1"/>
    <s v="FALL"/>
    <n v="1"/>
    <x v="6"/>
    <n v="0.95971980899999998"/>
    <n v="1"/>
    <x v="1"/>
    <n v="5.6818181818181825"/>
    <n v="5.7284090909090919"/>
    <n v="12.729797979797981"/>
    <s v="Abv"/>
  </r>
  <r>
    <s v="OtsLGRF23S"/>
    <s v="OtsLGRF23S_3654"/>
    <s v="C-03654"/>
    <d v="2023-09-05T00:00:00"/>
    <x v="1"/>
    <s v="F"/>
    <n v="740"/>
    <x v="12"/>
    <x v="0"/>
    <s v="NA"/>
    <s v="3DD.003D7E4DF5"/>
    <s v="NA"/>
    <s v="F"/>
    <x v="0"/>
    <s v="NA"/>
    <s v="NA"/>
    <x v="0"/>
    <x v="0"/>
    <x v="0"/>
    <s v="FALL"/>
    <n v="1"/>
    <x v="0"/>
    <e v="#N/A"/>
    <n v="1"/>
    <x v="1"/>
    <n v="5.6818181818181825"/>
    <n v="5.7284090909090919"/>
    <n v="12.729797979797981"/>
    <s v="Abv"/>
  </r>
  <r>
    <s v="OtsLGRF23S"/>
    <s v="OtsLGRF23S_3655"/>
    <s v="C-03655"/>
    <d v="2023-09-05T00:00:00"/>
    <x v="1"/>
    <s v="M"/>
    <n v="620"/>
    <x v="49"/>
    <x v="0"/>
    <s v="NA"/>
    <s v="NA"/>
    <s v="NA"/>
    <s v="M"/>
    <x v="1"/>
    <s v="OtsLYON20S_1_1513"/>
    <s v="OtsLYON20S_1_1645"/>
    <x v="5"/>
    <x v="3"/>
    <x v="3"/>
    <s v="FALL"/>
    <n v="1"/>
    <x v="1"/>
    <n v="0.98961045999999997"/>
    <n v="1"/>
    <x v="9"/>
    <n v="5.6818181818181825"/>
    <n v="5.7284090909090919"/>
    <n v="12.729797979797981"/>
    <s v="Abv"/>
  </r>
  <r>
    <s v="OtsLGRF23S"/>
    <s v="OtsLGRF23S_3657"/>
    <s v="C-03657"/>
    <d v="2023-09-05T00:00:00"/>
    <x v="1"/>
    <s v="F"/>
    <n v="720"/>
    <x v="17"/>
    <x v="0"/>
    <s v="NA"/>
    <s v="3DD.003D7E4E25"/>
    <s v="NA"/>
    <s v="F"/>
    <x v="0"/>
    <s v="NA"/>
    <s v="NA"/>
    <x v="0"/>
    <x v="0"/>
    <x v="0"/>
    <s v="FALL"/>
    <n v="1"/>
    <x v="0"/>
    <e v="#N/A"/>
    <n v="1"/>
    <x v="5"/>
    <n v="5.6818181818181825"/>
    <n v="5.7284090909090919"/>
    <n v="12.729797979797981"/>
    <s v="Abv"/>
  </r>
  <r>
    <s v="OtsLGRF23S"/>
    <s v="OtsLGRF23S_3658"/>
    <s v="C-03658"/>
    <d v="2023-09-05T00:00:00"/>
    <x v="1"/>
    <s v="F"/>
    <n v="760"/>
    <x v="6"/>
    <x v="0"/>
    <s v="NA"/>
    <s v="3DD.003D7E4E31"/>
    <s v="NA"/>
    <s v="F"/>
    <x v="0"/>
    <s v="OtsLYON19S_1_1820"/>
    <s v="OtsLYON19S_1_1550"/>
    <x v="1"/>
    <x v="1"/>
    <x v="1"/>
    <s v="FALL"/>
    <n v="0.999999999999996"/>
    <x v="1"/>
    <n v="0.95971980899999998"/>
    <n v="1"/>
    <x v="1"/>
    <n v="5.6818181818181825"/>
    <n v="5.7284090909090919"/>
    <n v="12.729797979797981"/>
    <s v="Abv"/>
  </r>
  <r>
    <s v="OtsLGRF23S"/>
    <s v="OtsLGRF23S_3661"/>
    <s v="C-03661"/>
    <d v="2023-09-05T00:00:00"/>
    <x v="1"/>
    <s v="M"/>
    <n v="510"/>
    <x v="58"/>
    <x v="1"/>
    <n v="1"/>
    <s v="NA"/>
    <s v="NA"/>
    <s v="M"/>
    <x v="1"/>
    <s v="OtsLYON20S_1_1345"/>
    <s v="OtsLYON20S_1_0885"/>
    <x v="5"/>
    <x v="3"/>
    <x v="3"/>
    <s v="FALL"/>
    <n v="0.999999999999999"/>
    <x v="16"/>
    <n v="0.98961045999999997"/>
    <n v="1"/>
    <x v="11"/>
    <n v="5.6818181818181825"/>
    <n v="5.7284090909090919"/>
    <n v="12.729797979797981"/>
    <s v="Abv"/>
  </r>
  <r>
    <s v="OtsLGRF23S"/>
    <s v="OtsLGRF23S_3664"/>
    <s v="C-03664"/>
    <d v="2023-09-05T00:00:00"/>
    <x v="1"/>
    <s v="F"/>
    <n v="740"/>
    <x v="12"/>
    <x v="0"/>
    <s v="NA"/>
    <s v="3DD.003D7E4E1C"/>
    <s v="NA"/>
    <s v="F"/>
    <x v="0"/>
    <s v="OtsLYON19S_1_0538"/>
    <s v="OtsLYON19S_1_0393"/>
    <x v="1"/>
    <x v="1"/>
    <x v="1"/>
    <s v="FALL"/>
    <n v="0.999999999999999"/>
    <x v="7"/>
    <n v="0.95971980899999998"/>
    <n v="1"/>
    <x v="1"/>
    <n v="5.6818181818181825"/>
    <n v="5.7284090909090919"/>
    <n v="12.729797979797981"/>
    <s v="Blw"/>
  </r>
  <r>
    <s v="OtsLGRF23S"/>
    <s v="OtsLGRF23S_3665"/>
    <s v="C-03665"/>
    <d v="2023-09-05T00:00:00"/>
    <x v="1"/>
    <s v="F"/>
    <n v="800"/>
    <x v="4"/>
    <x v="0"/>
    <s v="NA"/>
    <s v="3DD.003D7E4DFA"/>
    <s v="NA"/>
    <s v="F"/>
    <x v="0"/>
    <s v="OtsLYON19S_1_0572"/>
    <s v="OtsLYON19S_1_0485"/>
    <x v="1"/>
    <x v="1"/>
    <x v="1"/>
    <s v="FALL"/>
    <n v="1"/>
    <x v="7"/>
    <n v="0.95971980899999998"/>
    <n v="1"/>
    <x v="0"/>
    <n v="5.6818181818181825"/>
    <n v="5.7284090909090919"/>
    <n v="12.729797979797981"/>
    <s v="Blw"/>
  </r>
  <r>
    <s v="OtsLGRF23S"/>
    <s v="OtsLGRF23S_3667"/>
    <s v="C-03667"/>
    <d v="2023-09-05T00:00:00"/>
    <x v="1"/>
    <s v="M"/>
    <n v="630"/>
    <x v="39"/>
    <x v="1"/>
    <n v="1"/>
    <s v="NA"/>
    <s v="NA"/>
    <s v="M"/>
    <x v="1"/>
    <s v="NA"/>
    <s v="NA"/>
    <x v="0"/>
    <x v="0"/>
    <x v="0"/>
    <s v="FALL"/>
    <n v="0.999999999999999"/>
    <x v="8"/>
    <e v="#N/A"/>
    <n v="1"/>
    <x v="3"/>
    <n v="5.6818181818181825"/>
    <n v="5.7284090909090919"/>
    <n v="12.729797979797981"/>
    <s v="Abv"/>
  </r>
  <r>
    <s v="OtsLGRF23S"/>
    <s v="OtsLGRF23S_3668"/>
    <s v="C-03668"/>
    <d v="2023-09-05T00:00:00"/>
    <x v="1"/>
    <s v="F"/>
    <n v="800"/>
    <x v="4"/>
    <x v="1"/>
    <n v="1"/>
    <s v="3DD.003D7E4E30"/>
    <s v="NA"/>
    <s v="F"/>
    <x v="0"/>
    <s v="OtsLYON18S_1_2314"/>
    <s v="OtsLYON18S_1_2454"/>
    <x v="3"/>
    <x v="2"/>
    <x v="2"/>
    <s v="FALL"/>
    <n v="0.99999999999999201"/>
    <x v="17"/>
    <n v="0.80551598400000002"/>
    <n v="1"/>
    <x v="0"/>
    <n v="5.6818181818181825"/>
    <n v="5.7284090909090919"/>
    <n v="12.729797979797981"/>
    <s v="Blw"/>
  </r>
  <r>
    <s v="OtsLGRF23S"/>
    <s v="OtsLGRF23S_3670"/>
    <s v="C-03670"/>
    <d v="2023-09-05T00:00:00"/>
    <x v="1"/>
    <s v="F"/>
    <n v="840"/>
    <x v="18"/>
    <x v="0"/>
    <s v="NA"/>
    <s v="3DD.003D7E4E16"/>
    <s v="NA"/>
    <s v="F"/>
    <x v="0"/>
    <s v="OtsLYON19S_1_0538"/>
    <s v="OtsLYON19S_1_0392"/>
    <x v="1"/>
    <x v="1"/>
    <x v="1"/>
    <s v="FALL"/>
    <n v="0.999999999999997"/>
    <x v="7"/>
    <n v="0.95971980899999998"/>
    <n v="1"/>
    <x v="2"/>
    <n v="5.6818181818181825"/>
    <n v="5.7284090909090919"/>
    <n v="12.729797979797981"/>
    <s v="Blw"/>
  </r>
  <r>
    <s v="OtsLGRF23S"/>
    <s v="OtsLGRF23S_3671"/>
    <s v="C-03671"/>
    <d v="2023-09-05T00:00:00"/>
    <x v="1"/>
    <s v="F"/>
    <n v="780"/>
    <x v="8"/>
    <x v="0"/>
    <s v="NA"/>
    <s v="3DD.003D7E4E04"/>
    <s v="NA"/>
    <s v="F"/>
    <x v="0"/>
    <s v="OtsLYON19S_1_0540"/>
    <s v="OtsLYON19S_1_0401"/>
    <x v="1"/>
    <x v="1"/>
    <x v="1"/>
    <s v="FALL"/>
    <n v="1"/>
    <x v="7"/>
    <n v="0.95971980899999998"/>
    <n v="1"/>
    <x v="0"/>
    <n v="5.6818181818181825"/>
    <n v="5.7284090909090919"/>
    <n v="12.729797979797981"/>
    <s v="Blw"/>
  </r>
  <r>
    <s v="OtsLGRF23S"/>
    <s v="OtsLGRF23S_3672"/>
    <s v="C-03672"/>
    <d v="2023-09-05T00:00:00"/>
    <x v="1"/>
    <s v="F"/>
    <n v="760"/>
    <x v="6"/>
    <x v="0"/>
    <s v="NA"/>
    <s v="3DD.003D7E4DDE"/>
    <s v="NA"/>
    <s v="F"/>
    <x v="0"/>
    <s v="OtsLYON19S_1_0120"/>
    <s v="OtsLYON19S_1_0066"/>
    <x v="1"/>
    <x v="1"/>
    <x v="1"/>
    <s v="FALL"/>
    <n v="1"/>
    <x v="4"/>
    <n v="0.95971980899999998"/>
    <n v="1"/>
    <x v="1"/>
    <n v="5.6818181818181825"/>
    <n v="5.7284090909090919"/>
    <n v="12.729797979797981"/>
    <s v="Abv"/>
  </r>
  <r>
    <s v="OtsLGRF23S"/>
    <s v="OtsLGRF23S_3673"/>
    <s v="C-03673"/>
    <d v="2023-09-05T00:00:00"/>
    <x v="1"/>
    <s v="F"/>
    <n v="710"/>
    <x v="10"/>
    <x v="0"/>
    <s v="NA"/>
    <s v="3DD.003D7E4E02"/>
    <s v="NA"/>
    <s v="F"/>
    <x v="0"/>
    <s v="OtsLYON19S_1_0707"/>
    <s v="OtsLYON19S_1_0692"/>
    <x v="1"/>
    <x v="1"/>
    <x v="1"/>
    <s v="FALL"/>
    <n v="0.999999999999995"/>
    <x v="6"/>
    <n v="0.95971980899999998"/>
    <n v="1"/>
    <x v="5"/>
    <n v="5.6818181818181825"/>
    <n v="5.7284090909090919"/>
    <n v="12.729797979797981"/>
    <s v="Abv"/>
  </r>
  <r>
    <s v="OtsLGRF23S"/>
    <s v="OtsLGRF23S_3676"/>
    <s v="C-03676"/>
    <d v="2023-09-05T00:00:00"/>
    <x v="1"/>
    <s v="M"/>
    <n v="620"/>
    <x v="49"/>
    <x v="1"/>
    <n v="1"/>
    <s v="NA"/>
    <s v="NA"/>
    <s v="M"/>
    <x v="1"/>
    <s v="OtsLYON20S_1_0415"/>
    <s v="OtsLYON20S_1_1120"/>
    <x v="5"/>
    <x v="3"/>
    <x v="3"/>
    <s v="FALL"/>
    <n v="0.999999999999999"/>
    <x v="6"/>
    <n v="0.98961045999999997"/>
    <n v="1"/>
    <x v="9"/>
    <n v="5.6818181818181825"/>
    <n v="5.7284090909090919"/>
    <n v="12.729797979797981"/>
    <s v="Abv"/>
  </r>
  <r>
    <s v="OtsLGRF23S"/>
    <s v="OtsLGRF23S_3679"/>
    <s v="C-03679"/>
    <d v="2023-09-05T00:00:00"/>
    <x v="1"/>
    <s v="M"/>
    <n v="740"/>
    <x v="12"/>
    <x v="0"/>
    <s v="NA"/>
    <s v="3DD.003D7E4DE5"/>
    <s v="NA"/>
    <s v="M"/>
    <x v="1"/>
    <s v="OtsLYON19S_1_1392"/>
    <s v="OtsLYON19S_1_1488"/>
    <x v="1"/>
    <x v="1"/>
    <x v="1"/>
    <s v="FALL"/>
    <n v="0.999999999999997"/>
    <x v="1"/>
    <n v="0.95971980899999998"/>
    <n v="1"/>
    <x v="1"/>
    <n v="5.6818181818181825"/>
    <n v="5.7284090909090919"/>
    <n v="12.729797979797981"/>
    <s v="Abv"/>
  </r>
  <r>
    <s v="OtsLGRF23S"/>
    <s v="OtsLGRF23S_3680"/>
    <s v="C-03680"/>
    <d v="2023-09-05T00:00:00"/>
    <x v="1"/>
    <s v="F"/>
    <n v="820"/>
    <x v="19"/>
    <x v="0"/>
    <s v="NA"/>
    <s v="3DD.003D7E4E03"/>
    <s v="NA"/>
    <s v="F"/>
    <x v="0"/>
    <s v="NA"/>
    <s v="NA"/>
    <x v="0"/>
    <x v="0"/>
    <x v="0"/>
    <s v="FALL"/>
    <n v="1"/>
    <x v="0"/>
    <e v="#N/A"/>
    <n v="1"/>
    <x v="0"/>
    <n v="5.6818181818181825"/>
    <n v="5.7284090909090919"/>
    <n v="12.729797979797981"/>
    <s v="Abv"/>
  </r>
  <r>
    <s v="OtsLGRF23S"/>
    <s v="OtsLGRF23S_3682"/>
    <s v="C-03682"/>
    <d v="2023-09-05T00:00:00"/>
    <x v="1"/>
    <s v="M"/>
    <n v="640"/>
    <x v="54"/>
    <x v="1"/>
    <n v="1"/>
    <s v="NA"/>
    <s v="NA"/>
    <s v="M"/>
    <x v="1"/>
    <s v="OtsLYON20S_1_0231"/>
    <s v="OtsLYON20S_1_0070"/>
    <x v="5"/>
    <x v="3"/>
    <x v="3"/>
    <s v="FALL"/>
    <n v="1"/>
    <x v="4"/>
    <n v="0.98961045999999997"/>
    <n v="1"/>
    <x v="3"/>
    <n v="5.6818181818181825"/>
    <n v="5.7284090909090919"/>
    <n v="12.729797979797981"/>
    <s v="Abv"/>
  </r>
  <r>
    <s v="OtsLGRF23S"/>
    <s v="OtsLGRF23S_3685"/>
    <s v="C-03685"/>
    <d v="2023-09-05T00:00:00"/>
    <x v="1"/>
    <s v="M"/>
    <n v="510"/>
    <x v="58"/>
    <x v="1"/>
    <s v="NA"/>
    <s v="NA"/>
    <s v="NA"/>
    <s v="M"/>
    <x v="1"/>
    <s v="OtsPBT20-LWSFa-4550"/>
    <s v="OtsPBT20-LWSFa-4855"/>
    <x v="13"/>
    <x v="3"/>
    <x v="3"/>
    <s v="FALL"/>
    <n v="0.999999999999995"/>
    <x v="23"/>
    <e v="#N/A"/>
    <n v="1"/>
    <x v="11"/>
    <n v="5.6818181818181825"/>
    <n v="5.7284090909090919"/>
    <n v="12.729797979797981"/>
    <s v="Blw"/>
  </r>
  <r>
    <s v="OtsLGRF23S"/>
    <s v="OtsLGRF23S_3688"/>
    <s v="C-03688"/>
    <d v="2023-09-05T00:00:00"/>
    <x v="1"/>
    <s v="M"/>
    <n v="730"/>
    <x v="16"/>
    <x v="0"/>
    <s v="NA"/>
    <s v="3DD.003D7E4DD5"/>
    <s v="NA"/>
    <s v="M"/>
    <x v="1"/>
    <s v="OtsLYON19S_1_1351"/>
    <s v="OtsLYON19S_1_1430"/>
    <x v="1"/>
    <x v="1"/>
    <x v="1"/>
    <s v="FALL"/>
    <n v="1"/>
    <x v="17"/>
    <n v="0.95971980899999998"/>
    <n v="1"/>
    <x v="1"/>
    <n v="5.6818181818181825"/>
    <n v="5.7284090909090919"/>
    <n v="12.729797979797981"/>
    <s v="Blw"/>
  </r>
  <r>
    <s v="OtsLGRF23S"/>
    <s v="OtsLGRF23S_3689"/>
    <s v="C-03689"/>
    <d v="2023-09-05T00:00:00"/>
    <x v="1"/>
    <s v="F"/>
    <n v="840"/>
    <x v="18"/>
    <x v="1"/>
    <n v="1"/>
    <s v="3DD.003D7E4E19"/>
    <s v="NA"/>
    <s v="F"/>
    <x v="0"/>
    <s v="OtsLYON18S_1_2314"/>
    <s v="OtsLYON18S_1_2456"/>
    <x v="3"/>
    <x v="2"/>
    <x v="2"/>
    <s v="FALL"/>
    <n v="1"/>
    <x v="17"/>
    <n v="0.80551598400000002"/>
    <n v="1"/>
    <x v="2"/>
    <n v="5.6818181818181825"/>
    <n v="5.7284090909090919"/>
    <n v="12.729797979797981"/>
    <s v="Blw"/>
  </r>
  <r>
    <s v="OtsLGRF23S"/>
    <s v="OtsLGRF23S_3690"/>
    <s v="C-03690"/>
    <d v="2023-09-05T00:00:00"/>
    <x v="1"/>
    <s v="M"/>
    <n v="780"/>
    <x v="8"/>
    <x v="0"/>
    <s v="NA"/>
    <s v="3DD.003D7E4E0B"/>
    <s v="NA"/>
    <s v="M"/>
    <x v="1"/>
    <s v="NA"/>
    <s v="NA"/>
    <x v="0"/>
    <x v="0"/>
    <x v="0"/>
    <s v="FALL"/>
    <n v="0.999999999999998"/>
    <x v="0"/>
    <e v="#N/A"/>
    <n v="1"/>
    <x v="0"/>
    <n v="5.6818181818181825"/>
    <n v="5.7284090909090919"/>
    <n v="12.729797979797981"/>
    <s v="Abv"/>
  </r>
  <r>
    <s v="OtsLGRF23S"/>
    <s v="OtsLGRF23S_3691"/>
    <s v="C-03691"/>
    <d v="2023-09-05T00:00:00"/>
    <x v="1"/>
    <s v="F"/>
    <n v="790"/>
    <x v="0"/>
    <x v="1"/>
    <n v="1"/>
    <s v="NA"/>
    <s v="NA"/>
    <s v="F"/>
    <x v="0"/>
    <s v="OtsLYON19S_1_0554"/>
    <s v="OtsLYON19S_1_0443"/>
    <x v="1"/>
    <x v="1"/>
    <x v="1"/>
    <s v="FALL"/>
    <n v="1"/>
    <x v="7"/>
    <n v="0.95971980899999998"/>
    <n v="1"/>
    <x v="0"/>
    <n v="5.6818181818181825"/>
    <n v="5.7284090909090919"/>
    <n v="12.729797979797981"/>
    <s v="Blw"/>
  </r>
  <r>
    <s v="OtsLGRF23S"/>
    <s v="OtsLGRF23S_3692"/>
    <s v="C-03692"/>
    <d v="2023-09-05T00:00:00"/>
    <x v="1"/>
    <s v="M"/>
    <n v="740"/>
    <x v="12"/>
    <x v="0"/>
    <s v="NA"/>
    <s v="3DD.003D7E4DF7"/>
    <s v="NA"/>
    <s v="M"/>
    <x v="1"/>
    <s v="NA"/>
    <s v="NA"/>
    <x v="0"/>
    <x v="0"/>
    <x v="0"/>
    <s v="FALL"/>
    <n v="1.00000000000001"/>
    <x v="0"/>
    <e v="#N/A"/>
    <n v="1"/>
    <x v="1"/>
    <n v="5.6818181818181825"/>
    <n v="5.7284090909090919"/>
    <n v="12.729797979797981"/>
    <s v="Abv"/>
  </r>
  <r>
    <s v="OtsLGRF23S"/>
    <s v="OtsLGRF23S_3694"/>
    <s v="C-03694"/>
    <d v="2023-09-05T00:00:00"/>
    <x v="1"/>
    <s v="F"/>
    <n v="750"/>
    <x v="1"/>
    <x v="1"/>
    <n v="1"/>
    <s v="NA"/>
    <s v="NA"/>
    <s v="F"/>
    <x v="0"/>
    <s v="OtsLYON19S_1_0704"/>
    <s v="OtsLYON19S_1_0694"/>
    <x v="1"/>
    <x v="1"/>
    <x v="1"/>
    <s v="FALL"/>
    <n v="0.999999999999994"/>
    <x v="6"/>
    <n v="0.95971980899999998"/>
    <n v="1"/>
    <x v="1"/>
    <n v="5.6818181818181825"/>
    <n v="5.7284090909090919"/>
    <n v="12.729797979797981"/>
    <s v="Abv"/>
  </r>
  <r>
    <s v="OtsLGRF23S"/>
    <s v="OtsLGRF23S_3695"/>
    <s v="C-03695"/>
    <d v="2023-09-05T00:00:00"/>
    <x v="1"/>
    <s v="F"/>
    <n v="740"/>
    <x v="12"/>
    <x v="0"/>
    <s v="NA"/>
    <s v="3DD.003D7E4DE7"/>
    <s v="NA"/>
    <s v="F"/>
    <x v="0"/>
    <s v="OtsNPFH19S_1_2310"/>
    <s v="OtsNPFH19S_1_2014"/>
    <x v="2"/>
    <x v="1"/>
    <x v="1"/>
    <s v="FALL"/>
    <n v="1"/>
    <x v="2"/>
    <n v="0.99705232300000002"/>
    <n v="1"/>
    <x v="1"/>
    <n v="5.6818181818181825"/>
    <n v="5.7284090909090919"/>
    <n v="12.729797979797981"/>
    <s v="Abv"/>
  </r>
  <r>
    <s v="OtsLGRF23S"/>
    <s v="OtsLGRF23S_3696"/>
    <s v="C-03696"/>
    <d v="2023-09-05T00:00:00"/>
    <x v="1"/>
    <s v="M"/>
    <n v="750"/>
    <x v="1"/>
    <x v="0"/>
    <s v="NA"/>
    <s v="3DD.003D7E4DF0"/>
    <s v="NA"/>
    <s v="M"/>
    <x v="1"/>
    <s v="OtsLYON19S_1_0519"/>
    <s v="OtsLYON19S_1_0332"/>
    <x v="1"/>
    <x v="1"/>
    <x v="1"/>
    <s v="FALL"/>
    <n v="0.999999999999999"/>
    <x v="3"/>
    <n v="0.95971980899999998"/>
    <n v="1"/>
    <x v="1"/>
    <n v="5.6818181818181825"/>
    <n v="5.7284090909090919"/>
    <n v="12.729797979797981"/>
    <s v="Abv"/>
  </r>
  <r>
    <s v="OtsLGRF23S"/>
    <s v="OtsLGRF23S_3697"/>
    <s v="C-03697"/>
    <d v="2023-09-05T00:00:00"/>
    <x v="1"/>
    <s v="F"/>
    <n v="780"/>
    <x v="8"/>
    <x v="0"/>
    <s v="NA"/>
    <s v="3DD.003D7E4DEF"/>
    <s v="NA"/>
    <s v="F"/>
    <x v="0"/>
    <s v="OtsLYON19S_1_0109"/>
    <s v="OtsLYON19S_1_0017"/>
    <x v="1"/>
    <x v="1"/>
    <x v="1"/>
    <s v="FALL"/>
    <n v="1"/>
    <x v="4"/>
    <n v="0.95971980899999998"/>
    <n v="1"/>
    <x v="0"/>
    <n v="5.6818181818181825"/>
    <n v="5.7284090909090919"/>
    <n v="12.729797979797981"/>
    <s v="Abv"/>
  </r>
  <r>
    <s v="OtsLGRF23S"/>
    <s v="OtsLGRF23S_3698"/>
    <s v="C-03698"/>
    <d v="2023-09-05T00:00:00"/>
    <x v="1"/>
    <s v="F"/>
    <n v="710"/>
    <x v="10"/>
    <x v="0"/>
    <s v="NA"/>
    <s v="3DD.003D7E4DDF"/>
    <s v="NA"/>
    <s v="F"/>
    <x v="0"/>
    <s v="OtsNPFH19S_1_1319"/>
    <s v="OtsNPFH19S_1_1023"/>
    <x v="2"/>
    <x v="1"/>
    <x v="1"/>
    <s v="FALL"/>
    <n v="1"/>
    <x v="2"/>
    <n v="0.99705232300000002"/>
    <n v="1"/>
    <x v="5"/>
    <n v="5.6818181818181825"/>
    <n v="5.7284090909090919"/>
    <n v="12.729797979797981"/>
    <s v="Abv"/>
  </r>
  <r>
    <s v="OtsLGRF23S"/>
    <s v="OtsLGRF23S_3700"/>
    <s v="C-03700"/>
    <d v="2023-09-05T00:00:00"/>
    <x v="1"/>
    <s v="F"/>
    <n v="740"/>
    <x v="12"/>
    <x v="0"/>
    <s v="NA"/>
    <s v="3DD.003D7E4E2E"/>
    <s v="NA"/>
    <s v="F"/>
    <x v="0"/>
    <s v="OtsLYON19S_1_1726"/>
    <s v="OtsLYON19S_1_1950"/>
    <x v="1"/>
    <x v="1"/>
    <x v="1"/>
    <s v="FALL"/>
    <n v="0.999999999999999"/>
    <x v="1"/>
    <n v="0.95971980899999998"/>
    <n v="1"/>
    <x v="1"/>
    <n v="5.6818181818181825"/>
    <n v="5.7284090909090919"/>
    <n v="12.729797979797981"/>
    <s v="Abv"/>
  </r>
  <r>
    <s v="OtsLGRF23S"/>
    <s v="OtsLGRF23S_3702"/>
    <s v="C-03702"/>
    <d v="2023-09-05T00:00:00"/>
    <x v="1"/>
    <s v="M"/>
    <n v="740"/>
    <x v="12"/>
    <x v="0"/>
    <s v="NA"/>
    <s v="3DD.003D7E4DEC"/>
    <s v="This individual failed to genotype"/>
    <s v="U"/>
    <x v="1"/>
    <s v="NG"/>
    <s v="NG"/>
    <x v="4"/>
    <x v="0"/>
    <x v="0"/>
    <s v="NA"/>
    <s v="NA"/>
    <x v="5"/>
    <e v="#N/A"/>
    <n v="1"/>
    <x v="1"/>
    <n v="5.6818181818181825"/>
    <n v="5.7284090909090919"/>
    <n v="12.729797979797981"/>
    <s v="Abv"/>
  </r>
  <r>
    <s v="OtsLGRF23S"/>
    <s v="OtsLGRF23S_3703"/>
    <s v="C-03703"/>
    <d v="2023-09-05T00:00:00"/>
    <x v="1"/>
    <s v="F"/>
    <n v="750"/>
    <x v="1"/>
    <x v="1"/>
    <n v="1"/>
    <s v="NA"/>
    <s v="NA"/>
    <s v="F"/>
    <x v="0"/>
    <s v="OtsLYON18S_1_2361"/>
    <s v="OtsLYON18S_1_2754"/>
    <x v="3"/>
    <x v="2"/>
    <x v="2"/>
    <s v="FALL"/>
    <n v="1"/>
    <x v="17"/>
    <n v="0.80551598400000002"/>
    <n v="1"/>
    <x v="1"/>
    <n v="5.6818181818181825"/>
    <n v="5.7284090909090919"/>
    <n v="12.729797979797981"/>
    <s v="Blw"/>
  </r>
  <r>
    <s v="OtsLGRF23S"/>
    <s v="OtsLGRF23S_3704"/>
    <s v="C-03704"/>
    <d v="2023-09-05T00:00:00"/>
    <x v="1"/>
    <s v="M"/>
    <n v="820"/>
    <x v="19"/>
    <x v="0"/>
    <s v="NA"/>
    <s v="3DD.003D7E4E36"/>
    <s v="NA"/>
    <s v="M"/>
    <x v="1"/>
    <s v="OtsNPFH19S_1_2324"/>
    <s v="OtsNPFH19S_1_2068"/>
    <x v="2"/>
    <x v="1"/>
    <x v="1"/>
    <s v="FALL"/>
    <n v="1"/>
    <x v="10"/>
    <n v="0.99705232300000002"/>
    <n v="1"/>
    <x v="0"/>
    <n v="5.6818181818181825"/>
    <n v="5.7284090909090919"/>
    <n v="12.729797979797981"/>
    <s v="Abv"/>
  </r>
  <r>
    <s v="OtsLGRF23S"/>
    <s v="OtsLGRF23S_3706"/>
    <s v="C-03706"/>
    <d v="2023-09-05T00:00:00"/>
    <x v="1"/>
    <s v="M"/>
    <n v="340"/>
    <x v="59"/>
    <x v="0"/>
    <s v="NA"/>
    <s v="NA"/>
    <s v="NA"/>
    <s v="M"/>
    <x v="1"/>
    <s v="NA"/>
    <s v="NA"/>
    <x v="0"/>
    <x v="0"/>
    <x v="0"/>
    <s v="FALL"/>
    <n v="1"/>
    <x v="0"/>
    <e v="#N/A"/>
    <n v="1"/>
    <x v="12"/>
    <n v="5.6818181818181825"/>
    <n v="5.7284090909090919"/>
    <n v="12.729797979797981"/>
    <s v="Abv"/>
  </r>
  <r>
    <s v="OtsLGRF23S"/>
    <s v="OtsLGRF23S_3708"/>
    <s v="C-03708"/>
    <d v="2023-09-05T00:00:00"/>
    <x v="1"/>
    <s v="F"/>
    <n v="800"/>
    <x v="4"/>
    <x v="1"/>
    <n v="1"/>
    <s v="3DD.003D7E4DDC"/>
    <s v="NA"/>
    <s v="F"/>
    <x v="0"/>
    <s v="OtsLYON19S_1_0131"/>
    <s v="OtsLYON19S_1_0084"/>
    <x v="1"/>
    <x v="1"/>
    <x v="1"/>
    <s v="FALL"/>
    <n v="0.999999999999999"/>
    <x v="4"/>
    <n v="0.95971980899999998"/>
    <n v="1"/>
    <x v="0"/>
    <n v="5.6818181818181825"/>
    <n v="5.7284090909090919"/>
    <n v="12.729797979797981"/>
    <s v="Abv"/>
  </r>
  <r>
    <s v="OtsLGRF23S"/>
    <s v="OtsLGRF23S_3709"/>
    <s v="C-03709"/>
    <d v="2023-09-05T00:00:00"/>
    <x v="1"/>
    <s v="M"/>
    <n v="670"/>
    <x v="11"/>
    <x v="0"/>
    <s v="NA"/>
    <s v="NA"/>
    <s v="NA"/>
    <s v="M"/>
    <x v="1"/>
    <s v="NA"/>
    <s v="NA"/>
    <x v="0"/>
    <x v="0"/>
    <x v="0"/>
    <s v="FALL"/>
    <n v="1"/>
    <x v="0"/>
    <e v="#N/A"/>
    <n v="1"/>
    <x v="3"/>
    <n v="5.6818181818181825"/>
    <n v="5.7284090909090919"/>
    <n v="12.729797979797981"/>
    <s v="Abv"/>
  </r>
  <r>
    <s v="OtsLGRF23S"/>
    <s v="OtsLGRF23S_3710"/>
    <s v="C-03710"/>
    <d v="2023-09-05T00:00:00"/>
    <x v="1"/>
    <s v="F"/>
    <n v="800"/>
    <x v="4"/>
    <x v="0"/>
    <s v="NA"/>
    <s v="3DD.003D7E4E2C"/>
    <s v="NA"/>
    <s v="F"/>
    <x v="0"/>
    <s v="OtsLYON19S_1_0596"/>
    <s v="OtsLYON19S_1_0659"/>
    <x v="1"/>
    <x v="1"/>
    <x v="1"/>
    <s v="FALL"/>
    <n v="0.999999999999999"/>
    <x v="6"/>
    <n v="0.95971980899999998"/>
    <n v="1"/>
    <x v="0"/>
    <n v="5.6818181818181825"/>
    <n v="5.7284090909090919"/>
    <n v="12.729797979797981"/>
    <s v="Abv"/>
  </r>
  <r>
    <s v="OtsLGRF23S"/>
    <s v="OtsLGRF23S_3712"/>
    <s v="C-03712"/>
    <d v="2023-09-05T00:00:00"/>
    <x v="1"/>
    <s v="M"/>
    <n v="590"/>
    <x v="36"/>
    <x v="0"/>
    <s v="NA"/>
    <s v="NA"/>
    <s v="NA"/>
    <s v="M"/>
    <x v="1"/>
    <s v="NA"/>
    <s v="NA"/>
    <x v="0"/>
    <x v="0"/>
    <x v="0"/>
    <s v="FALL"/>
    <n v="1"/>
    <x v="0"/>
    <e v="#N/A"/>
    <n v="1"/>
    <x v="9"/>
    <n v="5.6818181818181825"/>
    <n v="5.7284090909090919"/>
    <n v="12.729797979797981"/>
    <s v="Abv"/>
  </r>
  <r>
    <s v="OtsLGRF23S"/>
    <s v="OtsLGRF23S_3714"/>
    <s v="C-03714"/>
    <d v="2023-09-05T00:00:00"/>
    <x v="1"/>
    <s v="M"/>
    <n v="950"/>
    <x v="21"/>
    <x v="0"/>
    <s v="NA"/>
    <s v="3DD.003D7E4E35"/>
    <s v="NA"/>
    <s v="M"/>
    <x v="1"/>
    <s v="OtsLYON18S_1_1422"/>
    <s v="OtsLYON18S_1_1848"/>
    <x v="3"/>
    <x v="2"/>
    <x v="2"/>
    <s v="FALL"/>
    <n v="1"/>
    <x v="11"/>
    <n v="0.80551598400000002"/>
    <n v="1"/>
    <x v="6"/>
    <n v="5.6818181818181825"/>
    <n v="5.7284090909090919"/>
    <n v="12.729797979797981"/>
    <s v="Blw"/>
  </r>
  <r>
    <s v="OtsLGRF23S"/>
    <s v="OtsLGRF23S_3715"/>
    <s v="C-03715"/>
    <d v="2023-09-05T00:00:00"/>
    <x v="1"/>
    <s v="F"/>
    <n v="810"/>
    <x v="9"/>
    <x v="0"/>
    <s v="NA"/>
    <s v="3DD.003D7E4E2A"/>
    <s v="NA"/>
    <s v="F"/>
    <x v="0"/>
    <s v="OtsNPFH19S_1_2337"/>
    <s v="OtsNPFH19S_1_2044"/>
    <x v="2"/>
    <x v="1"/>
    <x v="1"/>
    <s v="FALL"/>
    <n v="1.00000000000001"/>
    <x v="10"/>
    <n v="0.99705232300000002"/>
    <n v="1"/>
    <x v="0"/>
    <n v="5.6818181818181825"/>
    <n v="5.7284090909090919"/>
    <n v="12.729797979797981"/>
    <s v="Abv"/>
  </r>
  <r>
    <s v="OtsLGRF23S"/>
    <s v="OtsLGRF23S_3716"/>
    <s v="C-03716"/>
    <d v="2023-09-05T00:00:00"/>
    <x v="1"/>
    <s v="M"/>
    <n v="870"/>
    <x v="3"/>
    <x v="1"/>
    <s v="NA"/>
    <s v="3DD.003D7E4DDA"/>
    <s v="NA"/>
    <s v="M"/>
    <x v="1"/>
    <s v="OtsLYON19S_1_0525"/>
    <s v="OtsLYON19S_1_0358"/>
    <x v="1"/>
    <x v="1"/>
    <x v="1"/>
    <s v="FALL"/>
    <n v="1.00000000000001"/>
    <x v="3"/>
    <n v="0.95971980899999998"/>
    <n v="1"/>
    <x v="2"/>
    <n v="5.6818181818181825"/>
    <n v="5.7284090909090919"/>
    <n v="12.729797979797981"/>
    <s v="Abv"/>
  </r>
  <r>
    <s v="OtsLGRF23S"/>
    <s v="OtsLGRF23S_3717"/>
    <s v="C-03717"/>
    <d v="2023-09-05T00:00:00"/>
    <x v="1"/>
    <s v="M"/>
    <n v="920"/>
    <x v="20"/>
    <x v="1"/>
    <s v="NA"/>
    <s v="3DD.003D7E4DD7"/>
    <s v="NA"/>
    <s v="M"/>
    <x v="1"/>
    <s v="OtsLYON19S_1_0117"/>
    <s v="OtsLYON19S_1_0040"/>
    <x v="1"/>
    <x v="1"/>
    <x v="1"/>
    <s v="FALL"/>
    <n v="0.999999999999998"/>
    <x v="4"/>
    <n v="0.95971980899999998"/>
    <n v="1"/>
    <x v="4"/>
    <n v="5.6818181818181825"/>
    <n v="5.7284090909090919"/>
    <n v="12.729797979797981"/>
    <s v="Abv"/>
  </r>
  <r>
    <s v="OtsLGRF23S"/>
    <s v="OtsLGRF23S_3718"/>
    <s v="C-03718"/>
    <d v="2023-09-05T00:00:00"/>
    <x v="1"/>
    <s v="M"/>
    <n v="800"/>
    <x v="4"/>
    <x v="1"/>
    <n v="1"/>
    <s v="3DD.003D7E4DD8"/>
    <s v="NA"/>
    <s v="U"/>
    <x v="1"/>
    <s v="OtsNPFH19S_1_3304"/>
    <s v="OtsNPFH19S_1_3053"/>
    <x v="2"/>
    <x v="1"/>
    <x v="1"/>
    <s v="FALL"/>
    <n v="1"/>
    <x v="9"/>
    <n v="0.99705232300000002"/>
    <n v="1"/>
    <x v="0"/>
    <n v="5.6818181818181825"/>
    <n v="5.7284090909090919"/>
    <n v="12.729797979797981"/>
    <s v="Abv"/>
  </r>
  <r>
    <s v="OtsLGRF23S"/>
    <s v="OtsLGRF23S_3719"/>
    <s v="C-03719"/>
    <d v="2023-09-05T00:00:00"/>
    <x v="1"/>
    <s v="F"/>
    <n v="790"/>
    <x v="0"/>
    <x v="0"/>
    <s v="NA"/>
    <s v="3DD.003D7E5672"/>
    <s v="NA"/>
    <s v="F"/>
    <x v="0"/>
    <s v="OtsLYON19S_1_0131"/>
    <s v="OtsLYON19S_1_0085"/>
    <x v="1"/>
    <x v="1"/>
    <x v="1"/>
    <s v="FALL"/>
    <n v="1"/>
    <x v="4"/>
    <n v="0.95971980899999998"/>
    <n v="1"/>
    <x v="0"/>
    <n v="5.6818181818181825"/>
    <n v="5.7284090909090919"/>
    <n v="12.729797979797981"/>
    <s v="Abv"/>
  </r>
  <r>
    <s v="OtsLGRF23S"/>
    <s v="OtsLGRF23S_3720"/>
    <s v="C-03720"/>
    <d v="2023-09-05T00:00:00"/>
    <x v="1"/>
    <s v="F"/>
    <n v="770"/>
    <x v="2"/>
    <x v="0"/>
    <s v="NA"/>
    <s v="3DD.003D7E569E"/>
    <s v="NA"/>
    <s v="F"/>
    <x v="0"/>
    <s v="NA"/>
    <s v="NA"/>
    <x v="0"/>
    <x v="0"/>
    <x v="0"/>
    <s v="FALL"/>
    <n v="0.999999999999999"/>
    <x v="0"/>
    <e v="#N/A"/>
    <n v="1"/>
    <x v="1"/>
    <n v="5.6818181818181825"/>
    <n v="5.7284090909090919"/>
    <n v="12.729797979797981"/>
    <s v="Abv"/>
  </r>
  <r>
    <s v="OtsLGRF23S"/>
    <s v="OtsLGRF23S_3721"/>
    <s v="C-03721"/>
    <d v="2023-09-05T00:00:00"/>
    <x v="1"/>
    <s v="M"/>
    <n v="790"/>
    <x v="0"/>
    <x v="1"/>
    <n v="1"/>
    <s v="NA"/>
    <s v="NA"/>
    <s v="M"/>
    <x v="1"/>
    <s v="OtsLYON20S_1_0795"/>
    <s v="OtsLYON20S_1_0660"/>
    <x v="5"/>
    <x v="3"/>
    <x v="3"/>
    <s v="FALL"/>
    <n v="0.999999999999998"/>
    <x v="11"/>
    <n v="0.98961045999999997"/>
    <n v="1"/>
    <x v="0"/>
    <n v="5.6818181818181825"/>
    <n v="5.7284090909090919"/>
    <n v="12.729797979797981"/>
    <s v="Blw"/>
  </r>
  <r>
    <s v="OtsLGRF23S"/>
    <s v="OtsLGRF23S_3722"/>
    <s v="C-03722"/>
    <d v="2023-09-05T00:00:00"/>
    <x v="1"/>
    <s v="F"/>
    <n v="710"/>
    <x v="10"/>
    <x v="0"/>
    <s v="NA"/>
    <s v="3DD.003D7E4E1E"/>
    <s v="NA"/>
    <s v="F"/>
    <x v="0"/>
    <s v="OtsNPFH19S_1_2311"/>
    <s v="OtsNPFH19S_1_2006"/>
    <x v="2"/>
    <x v="1"/>
    <x v="1"/>
    <s v="FALL"/>
    <n v="1"/>
    <x v="2"/>
    <n v="0.99705232300000002"/>
    <n v="1"/>
    <x v="5"/>
    <n v="5.6818181818181825"/>
    <n v="5.7284090909090919"/>
    <n v="12.729797979797981"/>
    <s v="Abv"/>
  </r>
  <r>
    <s v="OtsLGRF23S"/>
    <s v="OtsLGRF23S_3724"/>
    <s v="C-03724"/>
    <d v="2023-09-05T00:00:00"/>
    <x v="1"/>
    <s v="M"/>
    <n v="640"/>
    <x v="54"/>
    <x v="0"/>
    <s v="NA"/>
    <s v="NA"/>
    <s v="NA"/>
    <s v="F"/>
    <x v="0"/>
    <s v="OtsLYON20S_1_0228"/>
    <s v="OtsLYON20S_1_0059"/>
    <x v="5"/>
    <x v="3"/>
    <x v="3"/>
    <s v="FALL"/>
    <n v="0.999999999999998"/>
    <x v="4"/>
    <n v="0.98961045999999997"/>
    <n v="1"/>
    <x v="3"/>
    <n v="5.6818181818181825"/>
    <n v="5.7284090909090919"/>
    <n v="12.729797979797981"/>
    <s v="Abv"/>
  </r>
  <r>
    <s v="OtsLGRF23S"/>
    <s v="OtsLGRF23S_3727"/>
    <s v="C-03727"/>
    <d v="2023-09-05T00:00:00"/>
    <x v="1"/>
    <s v="F"/>
    <n v="760"/>
    <x v="6"/>
    <x v="1"/>
    <n v="1"/>
    <s v="NA"/>
    <s v="NA"/>
    <s v="F"/>
    <x v="0"/>
    <s v="OtsLYON18S_1_2351"/>
    <s v="OtsLYON18S_1_2721"/>
    <x v="3"/>
    <x v="2"/>
    <x v="2"/>
    <s v="FALL"/>
    <n v="0.999999999999999"/>
    <x v="17"/>
    <n v="0.80551598400000002"/>
    <n v="1"/>
    <x v="1"/>
    <n v="5.6818181818181825"/>
    <n v="5.7284090909090919"/>
    <n v="12.729797979797981"/>
    <s v="Blw"/>
  </r>
  <r>
    <s v="OtsLGRF23S"/>
    <s v="OtsLGRF23S_3730"/>
    <s v="C-03730"/>
    <d v="2023-09-05T00:00:00"/>
    <x v="1"/>
    <s v="M"/>
    <n v="470"/>
    <x v="47"/>
    <x v="1"/>
    <n v="1"/>
    <s v="NA"/>
    <s v="NA"/>
    <s v="M"/>
    <x v="1"/>
    <s v="OtsLYON21S_1_0874"/>
    <s v="OtsLYON21S_1_1853"/>
    <x v="7"/>
    <x v="4"/>
    <x v="4"/>
    <s v="FALL"/>
    <n v="0.999999999999999"/>
    <x v="15"/>
    <e v="#N/A"/>
    <n v="1"/>
    <x v="10"/>
    <n v="5.6818181818181825"/>
    <n v="5.7284090909090919"/>
    <n v="12.729797979797981"/>
    <s v="Abv"/>
  </r>
  <r>
    <s v="OtsLGRF23S"/>
    <s v="OtsLGRF23S_3731"/>
    <s v="C-03731"/>
    <d v="2023-09-05T00:00:00"/>
    <x v="1"/>
    <s v="F"/>
    <n v="740"/>
    <x v="12"/>
    <x v="0"/>
    <s v="NA"/>
    <s v="3DD.003D7E5684"/>
    <s v="NA"/>
    <s v="F"/>
    <x v="0"/>
    <s v="OtsLYON19S_1_0535"/>
    <s v="OtsLYON19S_1_0386"/>
    <x v="1"/>
    <x v="1"/>
    <x v="1"/>
    <s v="FALL"/>
    <n v="0.999999999999999"/>
    <x v="7"/>
    <n v="0.95971980899999998"/>
    <n v="1"/>
    <x v="1"/>
    <n v="5.6818181818181825"/>
    <n v="5.7284090909090919"/>
    <n v="12.729797979797981"/>
    <s v="Blw"/>
  </r>
  <r>
    <s v="OtsLGRF23S"/>
    <s v="OtsLGRF23S_3732"/>
    <s v="C-03732"/>
    <d v="2023-09-05T00:00:00"/>
    <x v="1"/>
    <s v="M"/>
    <n v="860"/>
    <x v="27"/>
    <x v="1"/>
    <n v="1"/>
    <s v="3DD.003D7E5671"/>
    <s v="NA"/>
    <s v="M"/>
    <x v="1"/>
    <s v="OtsLYON19S_1_0565"/>
    <s v="OtsLYON19S_1_0467"/>
    <x v="1"/>
    <x v="1"/>
    <x v="1"/>
    <s v="FALL"/>
    <n v="0.999999999999998"/>
    <x v="7"/>
    <n v="0.95971980899999998"/>
    <n v="1"/>
    <x v="2"/>
    <n v="5.6818181818181825"/>
    <n v="5.7284090909090919"/>
    <n v="12.729797979797981"/>
    <s v="Blw"/>
  </r>
  <r>
    <s v="OtsLGRF23S"/>
    <s v="OtsLGRF23S_3733"/>
    <s v="C-03733"/>
    <d v="2023-09-05T00:00:00"/>
    <x v="1"/>
    <s v="F"/>
    <n v="730"/>
    <x v="16"/>
    <x v="0"/>
    <s v="NA"/>
    <s v="3DD.003D7E56BE"/>
    <s v="NA"/>
    <s v="F"/>
    <x v="0"/>
    <s v="NA"/>
    <s v="NA"/>
    <x v="0"/>
    <x v="0"/>
    <x v="0"/>
    <s v="FALL"/>
    <n v="1"/>
    <x v="0"/>
    <e v="#N/A"/>
    <n v="1"/>
    <x v="1"/>
    <n v="5.6818181818181825"/>
    <n v="5.7284090909090919"/>
    <n v="12.729797979797981"/>
    <s v="Abv"/>
  </r>
  <r>
    <s v="OtsLGRF23S"/>
    <s v="OtsLGRF23S_3736"/>
    <s v="C-03736"/>
    <d v="2023-09-05T00:00:00"/>
    <x v="1"/>
    <s v="M"/>
    <n v="540"/>
    <x v="40"/>
    <x v="0"/>
    <s v="NA"/>
    <s v="NA"/>
    <s v="NA"/>
    <s v="M"/>
    <x v="1"/>
    <s v="OtsLYON20S_1_1565"/>
    <s v="OtsLYON20S_1_1738"/>
    <x v="5"/>
    <x v="3"/>
    <x v="3"/>
    <s v="FALL"/>
    <n v="1"/>
    <x v="1"/>
    <n v="0.98961045999999997"/>
    <n v="1"/>
    <x v="8"/>
    <n v="5.6818181818181825"/>
    <n v="5.7284090909090919"/>
    <n v="12.729797979797981"/>
    <s v="Abv"/>
  </r>
  <r>
    <s v="OtsLGRF23S"/>
    <s v="OtsLGRF23S_3738"/>
    <s v="C-03738"/>
    <d v="2023-09-05T00:00:00"/>
    <x v="1"/>
    <s v="M"/>
    <n v="780"/>
    <x v="8"/>
    <x v="0"/>
    <s v="NA"/>
    <s v="3DD.003D7E4E09"/>
    <s v="NA"/>
    <s v="M"/>
    <x v="1"/>
    <s v="OtsLYON19S_1_1835"/>
    <s v="OtsLYON19S_1_1564"/>
    <x v="1"/>
    <x v="1"/>
    <x v="1"/>
    <s v="FALL"/>
    <n v="1"/>
    <x v="1"/>
    <n v="0.95971980899999998"/>
    <n v="1"/>
    <x v="0"/>
    <n v="5.6818181818181825"/>
    <n v="5.7284090909090919"/>
    <n v="12.729797979797981"/>
    <s v="Abv"/>
  </r>
  <r>
    <s v="OtsLGRF23S"/>
    <s v="OtsLGRF23S_3739"/>
    <s v="C-03739"/>
    <d v="2023-09-05T00:00:00"/>
    <x v="1"/>
    <s v="M"/>
    <n v="860"/>
    <x v="27"/>
    <x v="1"/>
    <n v="1"/>
    <s v="3DD.003D7E4DF2"/>
    <s v="NA"/>
    <s v="M"/>
    <x v="1"/>
    <s v="OtsNPFH19S_1_3354"/>
    <s v="OtsNPFH19S_1_3109"/>
    <x v="2"/>
    <x v="1"/>
    <x v="1"/>
    <s v="FALL"/>
    <n v="1"/>
    <x v="13"/>
    <n v="0.99705232300000002"/>
    <n v="1"/>
    <x v="2"/>
    <n v="5.6818181818181825"/>
    <n v="5.7284090909090919"/>
    <n v="12.729797979797981"/>
    <s v="Abv"/>
  </r>
  <r>
    <s v="OtsLGRF23S"/>
    <s v="OtsLGRF23S_3740"/>
    <s v="C-03740"/>
    <d v="2023-09-05T00:00:00"/>
    <x v="1"/>
    <s v="M"/>
    <n v="880"/>
    <x v="22"/>
    <x v="0"/>
    <s v="NA"/>
    <s v="3DD.003D7E4DE6"/>
    <s v="NA"/>
    <s v="M"/>
    <x v="1"/>
    <s v="OtsLYON19S_1_1706"/>
    <s v="OtsLYON19S_1_1901"/>
    <x v="1"/>
    <x v="1"/>
    <x v="1"/>
    <s v="FALL"/>
    <n v="0.999999999999998"/>
    <x v="1"/>
    <n v="0.95971980899999998"/>
    <n v="1"/>
    <x v="4"/>
    <n v="5.6818181818181825"/>
    <n v="5.7284090909090919"/>
    <n v="12.729797979797981"/>
    <s v="Abv"/>
  </r>
  <r>
    <s v="OtsLGRF23S"/>
    <s v="OtsLGRF23S_3741"/>
    <s v="C-03741"/>
    <d v="2023-09-05T00:00:00"/>
    <x v="1"/>
    <s v="M"/>
    <n v="760"/>
    <x v="6"/>
    <x v="0"/>
    <s v="NA"/>
    <s v="3DD.003D7E567B"/>
    <s v="NA"/>
    <s v="M"/>
    <x v="1"/>
    <s v="NA"/>
    <s v="NA"/>
    <x v="0"/>
    <x v="0"/>
    <x v="0"/>
    <s v="FALL"/>
    <n v="1"/>
    <x v="0"/>
    <e v="#N/A"/>
    <n v="1"/>
    <x v="1"/>
    <n v="5.6818181818181825"/>
    <n v="5.7284090909090919"/>
    <n v="12.729797979797981"/>
    <s v="Abv"/>
  </r>
  <r>
    <s v="OtsLGRF23S"/>
    <s v="OtsLGRF23S_3742"/>
    <s v="C-03742"/>
    <d v="2023-09-05T00:00:00"/>
    <x v="1"/>
    <s v="M"/>
    <n v="920"/>
    <x v="20"/>
    <x v="1"/>
    <n v="1"/>
    <s v="3DD.003D7E4E32"/>
    <s v="NA"/>
    <s v="M"/>
    <x v="1"/>
    <s v="OtsLYON18S_1_0112"/>
    <s v="OtsLYON18S_1_0040"/>
    <x v="3"/>
    <x v="2"/>
    <x v="2"/>
    <s v="FALL"/>
    <n v="0.999999999999994"/>
    <x v="4"/>
    <n v="0.80551598400000002"/>
    <n v="1"/>
    <x v="4"/>
    <n v="5.6818181818181825"/>
    <n v="5.7284090909090919"/>
    <n v="12.729797979797981"/>
    <s v="Abv"/>
  </r>
  <r>
    <s v="OtsLGRF23S"/>
    <s v="OtsLGRF23S_3744"/>
    <s v="C-03744"/>
    <d v="2023-09-05T00:00:00"/>
    <x v="1"/>
    <s v="F"/>
    <n v="730"/>
    <x v="16"/>
    <x v="0"/>
    <s v="NA"/>
    <s v="3DD.003D7E4E0C"/>
    <s v="NA"/>
    <s v="F"/>
    <x v="0"/>
    <s v="OtsLYON19S_1_1841"/>
    <s v="OtsLYON19S_1_1590"/>
    <x v="1"/>
    <x v="1"/>
    <x v="1"/>
    <s v="FALL"/>
    <n v="0.999999999999996"/>
    <x v="1"/>
    <n v="0.95971980899999998"/>
    <n v="1"/>
    <x v="1"/>
    <n v="5.6818181818181825"/>
    <n v="5.7284090909090919"/>
    <n v="12.729797979797981"/>
    <s v="Abv"/>
  </r>
  <r>
    <s v="OtsLGRF23S"/>
    <s v="OtsLGRF23S_3745"/>
    <s v="C-03745"/>
    <d v="2023-09-05T00:00:00"/>
    <x v="1"/>
    <s v="M"/>
    <n v="610"/>
    <x v="29"/>
    <x v="0"/>
    <s v="NA"/>
    <s v="NA"/>
    <s v="NA"/>
    <s v="M"/>
    <x v="1"/>
    <s v="NA"/>
    <s v="NA"/>
    <x v="0"/>
    <x v="0"/>
    <x v="0"/>
    <s v="FALL"/>
    <n v="0.999999999999999"/>
    <x v="0"/>
    <e v="#N/A"/>
    <n v="1"/>
    <x v="9"/>
    <n v="5.6818181818181825"/>
    <n v="5.7284090909090919"/>
    <n v="12.729797979797981"/>
    <s v="Abv"/>
  </r>
  <r>
    <s v="OtsLGRF23S"/>
    <s v="OtsLGRF23S_3748"/>
    <s v="C-03748"/>
    <d v="2023-09-05T00:00:00"/>
    <x v="1"/>
    <s v="M"/>
    <n v="490"/>
    <x v="44"/>
    <x v="0"/>
    <s v="NA"/>
    <s v="NA"/>
    <s v="NA"/>
    <s v="M"/>
    <x v="1"/>
    <s v="OtsLYON21S_1_0924"/>
    <s v="OtsLYON21S_1_1711"/>
    <x v="7"/>
    <x v="4"/>
    <x v="4"/>
    <s v="FALL"/>
    <n v="1"/>
    <x v="1"/>
    <e v="#N/A"/>
    <n v="1"/>
    <x v="11"/>
    <n v="5.6818181818181825"/>
    <n v="5.7284090909090919"/>
    <n v="12.729797979797981"/>
    <s v="Abv"/>
  </r>
  <r>
    <s v="OtsLGRF23S"/>
    <s v="OtsLGRF23S_3750"/>
    <s v="C-03750"/>
    <d v="2023-09-05T00:00:00"/>
    <x v="1"/>
    <s v="F"/>
    <n v="730"/>
    <x v="16"/>
    <x v="0"/>
    <s v="NA"/>
    <s v="3DD.003D7E5724"/>
    <s v="NA"/>
    <s v="F"/>
    <x v="0"/>
    <s v="OtsLYON19S_1_0135"/>
    <s v="OtsLYON19S_1_0093"/>
    <x v="1"/>
    <x v="1"/>
    <x v="1"/>
    <s v="FALL"/>
    <n v="0.999999999999998"/>
    <x v="4"/>
    <n v="0.95971980899999998"/>
    <n v="1"/>
    <x v="1"/>
    <n v="5.6818181818181825"/>
    <n v="5.7284090909090919"/>
    <n v="12.729797979797981"/>
    <s v="Abv"/>
  </r>
  <r>
    <s v="OtsLGRF23S"/>
    <s v="OtsLGRF23S_3751"/>
    <s v="C-03751"/>
    <d v="2023-09-05T00:00:00"/>
    <x v="1"/>
    <s v="F"/>
    <n v="720"/>
    <x v="17"/>
    <x v="1"/>
    <n v="1"/>
    <s v="NA"/>
    <s v="NA"/>
    <s v="F"/>
    <x v="0"/>
    <s v="OtsLYON19S_1_0553"/>
    <s v="OtsLYON19S_1_0441"/>
    <x v="1"/>
    <x v="1"/>
    <x v="1"/>
    <s v="FALL"/>
    <n v="1"/>
    <x v="7"/>
    <n v="0.95971980899999998"/>
    <n v="1"/>
    <x v="5"/>
    <n v="5.6818181818181825"/>
    <n v="5.7284090909090919"/>
    <n v="12.729797979797981"/>
    <s v="Blw"/>
  </r>
  <r>
    <s v="OtsLGRF23S"/>
    <s v="OtsLGRF23S_3754"/>
    <s v="C-03754"/>
    <d v="2023-09-05T00:00:00"/>
    <x v="1"/>
    <s v="M"/>
    <n v="760"/>
    <x v="6"/>
    <x v="0"/>
    <s v="NA"/>
    <s v="3DD.003D7E4E1A"/>
    <s v="NA"/>
    <s v="M"/>
    <x v="1"/>
    <s v="OtsLYON19S_1_1874"/>
    <s v="OtsLYON19S_1_1657"/>
    <x v="1"/>
    <x v="1"/>
    <x v="1"/>
    <s v="FALL"/>
    <n v="0.99999999999999201"/>
    <x v="1"/>
    <n v="0.95971980899999998"/>
    <n v="1"/>
    <x v="1"/>
    <n v="5.6818181818181825"/>
    <n v="5.7284090909090919"/>
    <n v="12.729797979797981"/>
    <s v="Abv"/>
  </r>
  <r>
    <s v="OtsLGRF23S"/>
    <s v="OtsLGRF23S_3757"/>
    <s v="C-03757"/>
    <d v="2023-09-05T00:00:00"/>
    <x v="1"/>
    <s v="F"/>
    <n v="820"/>
    <x v="19"/>
    <x v="1"/>
    <n v="1"/>
    <s v="3DD.003D7E5681"/>
    <s v="NA"/>
    <s v="F"/>
    <x v="0"/>
    <s v="OtsNPFH19S_1_2326"/>
    <s v="OtsNPFH19S_1_2066"/>
    <x v="2"/>
    <x v="1"/>
    <x v="1"/>
    <s v="FALL"/>
    <n v="1"/>
    <x v="10"/>
    <n v="0.99705232300000002"/>
    <n v="1"/>
    <x v="0"/>
    <n v="5.6818181818181825"/>
    <n v="5.7284090909090919"/>
    <n v="12.729797979797981"/>
    <s v="Abv"/>
  </r>
  <r>
    <s v="OtsLGRF23S"/>
    <s v="OtsLGRF23S_3759"/>
    <s v="C-03759"/>
    <d v="2023-09-05T00:00:00"/>
    <x v="1"/>
    <s v="F"/>
    <n v="920"/>
    <x v="20"/>
    <x v="0"/>
    <s v="NA"/>
    <s v="3DD.003D7E56A3"/>
    <s v="NA"/>
    <s v="F"/>
    <x v="0"/>
    <s v="OtsNPFH18S_1_2329"/>
    <s v="OtsNPFH18S_1_2008"/>
    <x v="6"/>
    <x v="2"/>
    <x v="2"/>
    <s v="FALL"/>
    <n v="1"/>
    <x v="10"/>
    <n v="0.96828396500000002"/>
    <n v="1"/>
    <x v="4"/>
    <n v="5.6818181818181825"/>
    <n v="5.7284090909090919"/>
    <n v="12.729797979797981"/>
    <s v="Abv"/>
  </r>
  <r>
    <s v="OtsLGRF23S"/>
    <s v="OtsLGRF23S_3760"/>
    <s v="C-03760"/>
    <d v="2023-09-05T00:00:00"/>
    <x v="1"/>
    <s v="F"/>
    <n v="730"/>
    <x v="16"/>
    <x v="0"/>
    <s v="NA"/>
    <s v="3DD.003D7E4DE9"/>
    <s v="NA"/>
    <s v="F"/>
    <x v="0"/>
    <s v="OtsLYON19S_1_0557"/>
    <s v="OtsLYON19S_1_0451"/>
    <x v="1"/>
    <x v="1"/>
    <x v="1"/>
    <s v="FALL"/>
    <n v="0.999999999999996"/>
    <x v="7"/>
    <n v="0.95971980899999998"/>
    <n v="1"/>
    <x v="1"/>
    <n v="5.6818181818181825"/>
    <n v="5.7284090909090919"/>
    <n v="12.729797979797981"/>
    <s v="Blw"/>
  </r>
  <r>
    <s v="OtsLGRF23S"/>
    <s v="OtsLGRF23S_3761"/>
    <s v="C-03761"/>
    <d v="2023-09-05T00:00:00"/>
    <x v="1"/>
    <s v="F"/>
    <n v="800"/>
    <x v="4"/>
    <x v="0"/>
    <s v="NA"/>
    <s v="3DD.003D7E4DF8"/>
    <s v="NA"/>
    <s v="F"/>
    <x v="0"/>
    <s v="OtsLYON19S_1_0145"/>
    <s v="OtsLYON19S_1_0203"/>
    <x v="1"/>
    <x v="1"/>
    <x v="1"/>
    <s v="FALL"/>
    <n v="1"/>
    <x v="4"/>
    <n v="0.95971980899999998"/>
    <n v="1"/>
    <x v="0"/>
    <n v="5.6818181818181825"/>
    <n v="5.7284090909090919"/>
    <n v="12.729797979797981"/>
    <s v="Abv"/>
  </r>
  <r>
    <s v="OtsLGRF23S"/>
    <s v="OtsLGRF23S_3762"/>
    <s v="C-03762"/>
    <d v="2023-09-05T00:00:00"/>
    <x v="1"/>
    <s v="F"/>
    <n v="850"/>
    <x v="14"/>
    <x v="0"/>
    <s v="NA"/>
    <s v="3DD.003D7E56B2"/>
    <s v="NA"/>
    <s v="F"/>
    <x v="0"/>
    <s v="OtsLYON19S_1_0520"/>
    <s v="OtsLYON19S_1_0341"/>
    <x v="1"/>
    <x v="1"/>
    <x v="1"/>
    <s v="FALL"/>
    <n v="1"/>
    <x v="3"/>
    <n v="0.95971980899999998"/>
    <n v="1"/>
    <x v="2"/>
    <n v="5.6818181818181825"/>
    <n v="5.7284090909090919"/>
    <n v="12.729797979797981"/>
    <s v="Abv"/>
  </r>
  <r>
    <s v="OtsLGRF23S"/>
    <s v="OtsLGRF23S_3763"/>
    <s v="C-03763"/>
    <d v="2023-09-05T00:00:00"/>
    <x v="1"/>
    <s v="F"/>
    <n v="740"/>
    <x v="12"/>
    <x v="0"/>
    <s v="NA"/>
    <s v="3DD.003D7E56CC"/>
    <s v="NA"/>
    <s v="F"/>
    <x v="0"/>
    <s v="NA"/>
    <s v="NA"/>
    <x v="0"/>
    <x v="0"/>
    <x v="0"/>
    <s v="FALL"/>
    <n v="1"/>
    <x v="0"/>
    <e v="#N/A"/>
    <n v="1"/>
    <x v="1"/>
    <n v="5.6818181818181825"/>
    <n v="5.7284090909090919"/>
    <n v="12.729797979797981"/>
    <s v="Abv"/>
  </r>
  <r>
    <s v="OtsLGRF23S"/>
    <s v="OtsLGRF23S_3766"/>
    <s v="C-03766"/>
    <d v="2023-09-05T00:00:00"/>
    <x v="1"/>
    <s v="M"/>
    <n v="650"/>
    <x v="5"/>
    <x v="1"/>
    <n v="1"/>
    <s v="NA"/>
    <s v="NA"/>
    <s v="M"/>
    <x v="1"/>
    <s v="OtsLYON20S_1_1571"/>
    <s v="OtsLYON20S_1_1756"/>
    <x v="5"/>
    <x v="3"/>
    <x v="3"/>
    <s v="FALL"/>
    <n v="1"/>
    <x v="19"/>
    <n v="0.98961045999999997"/>
    <n v="1"/>
    <x v="3"/>
    <n v="5.6818181818181825"/>
    <n v="5.7284090909090919"/>
    <n v="12.729797979797981"/>
    <s v="Abv"/>
  </r>
  <r>
    <s v="OtsLGRF23S"/>
    <s v="OtsLGRF23S_3767"/>
    <s v="C-03767"/>
    <d v="2023-09-05T00:00:00"/>
    <x v="1"/>
    <s v="F"/>
    <n v="750"/>
    <x v="1"/>
    <x v="0"/>
    <s v="NA"/>
    <s v="3DD.003D7E5731"/>
    <s v="NA"/>
    <s v="F"/>
    <x v="0"/>
    <s v="OtsNPFH18S_1_4337"/>
    <s v="OtsNPFH18S_1_4026"/>
    <x v="6"/>
    <x v="2"/>
    <x v="2"/>
    <s v="FALL"/>
    <n v="0.999999999999999"/>
    <x v="2"/>
    <n v="0.96828396500000002"/>
    <n v="1"/>
    <x v="1"/>
    <n v="5.6818181818181825"/>
    <n v="5.7284090909090919"/>
    <n v="12.729797979797981"/>
    <s v="Abv"/>
  </r>
  <r>
    <s v="OtsLGRF23S"/>
    <s v="OtsLGRF23S_3769"/>
    <s v="C-03769"/>
    <d v="2023-09-05T00:00:00"/>
    <x v="1"/>
    <s v="M"/>
    <n v="830"/>
    <x v="15"/>
    <x v="0"/>
    <s v="NA"/>
    <s v="3DD.003D7E570F"/>
    <s v="NA"/>
    <s v="M"/>
    <x v="1"/>
    <s v="NA"/>
    <s v="NA"/>
    <x v="0"/>
    <x v="0"/>
    <x v="0"/>
    <s v="FALL"/>
    <n v="0.999999999999995"/>
    <x v="0"/>
    <e v="#N/A"/>
    <n v="1"/>
    <x v="2"/>
    <n v="5.6818181818181825"/>
    <n v="5.7284090909090919"/>
    <n v="12.729797979797981"/>
    <s v="Abv"/>
  </r>
  <r>
    <s v="OtsLGRF23S"/>
    <s v="OtsLGRF23S_3771"/>
    <s v="C-03771"/>
    <d v="2023-09-05T00:00:00"/>
    <x v="1"/>
    <s v="F"/>
    <n v="800"/>
    <x v="4"/>
    <x v="1"/>
    <n v="1"/>
    <s v="3DD.003D7E4E15"/>
    <s v="NA"/>
    <s v="F"/>
    <x v="0"/>
    <s v="OtsNPFH19S_1_3344"/>
    <s v="OtsNPFH19S_1_3078"/>
    <x v="2"/>
    <x v="1"/>
    <x v="1"/>
    <s v="FALL"/>
    <n v="1"/>
    <x v="13"/>
    <n v="0.99705232300000002"/>
    <n v="1"/>
    <x v="0"/>
    <n v="5.6818181818181825"/>
    <n v="5.7284090909090919"/>
    <n v="12.729797979797981"/>
    <s v="Abv"/>
  </r>
  <r>
    <s v="OtsLGRF23S"/>
    <s v="OtsLGRF23S_3772"/>
    <s v="C-03772"/>
    <d v="2023-09-05T00:00:00"/>
    <x v="1"/>
    <s v="F"/>
    <n v="730"/>
    <x v="16"/>
    <x v="0"/>
    <s v="NA"/>
    <s v="3DD.003D7E5696"/>
    <s v="NA"/>
    <s v="F"/>
    <x v="0"/>
    <s v="OtsLYON19S_1_0108"/>
    <s v="OtsLYON19S_1_0008"/>
    <x v="1"/>
    <x v="1"/>
    <x v="1"/>
    <s v="FALL"/>
    <n v="0.999999999999998"/>
    <x v="4"/>
    <n v="0.95971980899999998"/>
    <n v="1"/>
    <x v="1"/>
    <n v="5.6818181818181825"/>
    <n v="5.7284090909090919"/>
    <n v="12.729797979797981"/>
    <s v="Abv"/>
  </r>
  <r>
    <s v="OtsLGRF23S"/>
    <s v="OtsLGRF23S_3775"/>
    <s v="C-03775"/>
    <d v="2023-09-05T00:00:00"/>
    <x v="1"/>
    <s v="F"/>
    <n v="780"/>
    <x v="8"/>
    <x v="0"/>
    <s v="NA"/>
    <s v="3DD.003D7E56C9"/>
    <s v="NA"/>
    <s v="F"/>
    <x v="0"/>
    <s v="OtsNPFH19S_1_4310"/>
    <s v="OtsNPFH19S_1_4008"/>
    <x v="2"/>
    <x v="1"/>
    <x v="1"/>
    <s v="FALL"/>
    <n v="1"/>
    <x v="13"/>
    <n v="0.99705232300000002"/>
    <n v="1"/>
    <x v="0"/>
    <n v="5.6818181818181825"/>
    <n v="5.7284090909090919"/>
    <n v="12.729797979797981"/>
    <s v="Abv"/>
  </r>
  <r>
    <s v="OtsLGRF23S"/>
    <s v="OtsLGRF23S_3776"/>
    <s v="C-03776"/>
    <d v="2023-09-05T00:00:00"/>
    <x v="1"/>
    <s v="F"/>
    <n v="830"/>
    <x v="15"/>
    <x v="1"/>
    <n v="1"/>
    <s v="3DD.003D7E4DF4"/>
    <s v="NA"/>
    <s v="F"/>
    <x v="0"/>
    <s v="OtsNPFH18S_1_2329"/>
    <s v="OtsNPFH18S_1_2008"/>
    <x v="6"/>
    <x v="2"/>
    <x v="2"/>
    <s v="FALL"/>
    <n v="0.999999999999996"/>
    <x v="10"/>
    <n v="0.96828396500000002"/>
    <n v="1"/>
    <x v="2"/>
    <n v="5.6818181818181825"/>
    <n v="5.7284090909090919"/>
    <n v="12.729797979797981"/>
    <s v="Abv"/>
  </r>
  <r>
    <s v="OtsLGRF23S"/>
    <s v="OtsLGRF23S_3778"/>
    <s v="C-03778"/>
    <d v="2023-09-05T00:00:00"/>
    <x v="1"/>
    <s v="F"/>
    <n v="710"/>
    <x v="10"/>
    <x v="1"/>
    <n v="1"/>
    <s v="NA"/>
    <s v="NA"/>
    <s v="F"/>
    <x v="0"/>
    <s v="OtsLYON19S_1_1358"/>
    <s v="OtsLYON19S_1_1272"/>
    <x v="1"/>
    <x v="1"/>
    <x v="1"/>
    <s v="FALL"/>
    <n v="1"/>
    <x v="17"/>
    <n v="0.95971980899999998"/>
    <n v="1"/>
    <x v="5"/>
    <n v="5.6818181818181825"/>
    <n v="5.7284090909090919"/>
    <n v="12.729797979797981"/>
    <s v="Blw"/>
  </r>
  <r>
    <s v="OtsLGRF23S"/>
    <s v="OtsLGRF23S_3780"/>
    <s v="C-03780"/>
    <d v="2023-09-05T00:00:00"/>
    <x v="1"/>
    <s v="F"/>
    <n v="860"/>
    <x v="27"/>
    <x v="0"/>
    <s v="NA"/>
    <s v="3DD.003D7E56F7"/>
    <s v="NA"/>
    <s v="F"/>
    <x v="0"/>
    <s v="NA"/>
    <s v="NA"/>
    <x v="0"/>
    <x v="0"/>
    <x v="0"/>
    <s v="FALL"/>
    <n v="1"/>
    <x v="0"/>
    <e v="#N/A"/>
    <n v="1"/>
    <x v="2"/>
    <n v="5.6818181818181825"/>
    <n v="5.7284090909090919"/>
    <n v="12.729797979797981"/>
    <s v="Abv"/>
  </r>
  <r>
    <s v="OtsLGRF23S"/>
    <s v="OtsLGRF23S_3781"/>
    <s v="C-03781"/>
    <d v="2023-09-05T00:00:00"/>
    <x v="1"/>
    <s v="M"/>
    <n v="930"/>
    <x v="26"/>
    <x v="1"/>
    <n v="1"/>
    <s v="3DD.003D7E4DDB"/>
    <s v="NA"/>
    <s v="M"/>
    <x v="1"/>
    <s v="OtsLYON19S_1_0506"/>
    <s v="OtsLYON19S_1_0319"/>
    <x v="1"/>
    <x v="1"/>
    <x v="1"/>
    <s v="FALL"/>
    <n v="0.999999999999998"/>
    <x v="3"/>
    <n v="0.95971980899999998"/>
    <n v="1"/>
    <x v="6"/>
    <n v="5.6818181818181825"/>
    <n v="5.7284090909090919"/>
    <n v="12.729797979797981"/>
    <s v="Abv"/>
  </r>
  <r>
    <s v="OtsLGRF23S"/>
    <s v="OtsLGRF23S_3782"/>
    <s v="C-03782"/>
    <d v="2023-09-05T00:00:00"/>
    <x v="1"/>
    <s v="F"/>
    <n v="800"/>
    <x v="4"/>
    <x v="1"/>
    <n v="1"/>
    <s v="3DD.003D7E56E7"/>
    <s v="NA"/>
    <s v="F"/>
    <x v="0"/>
    <s v="OtsLYON18S_1_2309"/>
    <s v="OtsLYON18S_1_2439"/>
    <x v="3"/>
    <x v="2"/>
    <x v="2"/>
    <s v="FALL"/>
    <n v="1"/>
    <x v="17"/>
    <n v="0.80551598400000002"/>
    <n v="1"/>
    <x v="0"/>
    <n v="5.6818181818181825"/>
    <n v="5.7284090909090919"/>
    <n v="12.729797979797981"/>
    <s v="Blw"/>
  </r>
  <r>
    <s v="OtsLGRF23S"/>
    <s v="OtsLGRF23S_3783"/>
    <s v="C-03783"/>
    <d v="2023-09-05T00:00:00"/>
    <x v="1"/>
    <s v="F"/>
    <n v="800"/>
    <x v="4"/>
    <x v="0"/>
    <s v="NA"/>
    <s v="3DD.003D7E4E01"/>
    <s v="NA"/>
    <s v="M"/>
    <x v="1"/>
    <s v="OtsLYON19S_1_0709"/>
    <s v="OtsLYON19S_1_0810"/>
    <x v="1"/>
    <x v="1"/>
    <x v="1"/>
    <s v="FALL"/>
    <n v="0.999999999999999"/>
    <x v="6"/>
    <n v="0.95971980899999998"/>
    <n v="1"/>
    <x v="0"/>
    <n v="5.6818181818181825"/>
    <n v="5.7284090909090919"/>
    <n v="12.729797979797981"/>
    <s v="Abv"/>
  </r>
  <r>
    <s v="OtsLGRF23S"/>
    <s v="OtsLGRF23S_3784"/>
    <s v="C-03784"/>
    <d v="2023-09-05T00:00:00"/>
    <x v="1"/>
    <s v="M"/>
    <n v="840"/>
    <x v="18"/>
    <x v="1"/>
    <n v="1"/>
    <s v="3DD.003D7E56A9"/>
    <s v="NA"/>
    <s v="M"/>
    <x v="1"/>
    <s v="OtsLYON19S_1_1323"/>
    <s v="OtsLYON19S_1_1228"/>
    <x v="1"/>
    <x v="1"/>
    <x v="1"/>
    <s v="FALL"/>
    <n v="0.999999999999996"/>
    <x v="12"/>
    <n v="0.95971980899999998"/>
    <n v="1"/>
    <x v="2"/>
    <n v="5.6818181818181825"/>
    <n v="5.7284090909090919"/>
    <n v="12.729797979797981"/>
    <s v="Abv"/>
  </r>
  <r>
    <s v="OtsLGRF23S"/>
    <s v="OtsLGRF23S_3785"/>
    <s v="C-03785"/>
    <d v="2023-09-05T00:00:00"/>
    <x v="1"/>
    <s v="F"/>
    <n v="730"/>
    <x v="16"/>
    <x v="0"/>
    <s v="NA"/>
    <s v="3DD.003D7E5673"/>
    <s v="NA"/>
    <s v="F"/>
    <x v="0"/>
    <s v="OtsLYON19S_1_0529"/>
    <s v="OtsLYON19S_1_0369"/>
    <x v="1"/>
    <x v="1"/>
    <x v="1"/>
    <s v="FALL"/>
    <n v="1.00000000000001"/>
    <x v="3"/>
    <n v="0.95971980899999998"/>
    <n v="1"/>
    <x v="1"/>
    <n v="5.6818181818181825"/>
    <n v="5.7284090909090919"/>
    <n v="12.729797979797981"/>
    <s v="Abv"/>
  </r>
  <r>
    <s v="OtsLGRF23S"/>
    <s v="OtsLGRF23S_3787"/>
    <s v="C-03787"/>
    <d v="2023-09-05T00:00:00"/>
    <x v="1"/>
    <s v="F"/>
    <n v="760"/>
    <x v="6"/>
    <x v="0"/>
    <s v="NA"/>
    <s v="3DD.003D7E4E00"/>
    <s v="NA"/>
    <s v="F"/>
    <x v="0"/>
    <s v="OtsLYON19S_1_0717"/>
    <s v="OtsLYON19S_1_0826"/>
    <x v="1"/>
    <x v="1"/>
    <x v="1"/>
    <s v="FALL"/>
    <n v="0.999999999999999"/>
    <x v="6"/>
    <n v="0.95971980899999998"/>
    <n v="1"/>
    <x v="1"/>
    <n v="5.6818181818181825"/>
    <n v="5.7284090909090919"/>
    <n v="12.729797979797981"/>
    <s v="Abv"/>
  </r>
  <r>
    <s v="OtsLGRF23S"/>
    <s v="OtsLGRF23S_3788"/>
    <s v="C-03788"/>
    <d v="2023-09-05T00:00:00"/>
    <x v="1"/>
    <s v="F"/>
    <n v="740"/>
    <x v="12"/>
    <x v="0"/>
    <s v="NA"/>
    <s v="3DD.003D7E4DF9"/>
    <s v="NA"/>
    <s v="F"/>
    <x v="0"/>
    <s v="OtsNPFH19S_1_4357"/>
    <s v="OtsNPFH19S_1_4003"/>
    <x v="2"/>
    <x v="1"/>
    <x v="1"/>
    <s v="FALL"/>
    <n v="1"/>
    <x v="13"/>
    <n v="0.99705232300000002"/>
    <n v="1"/>
    <x v="1"/>
    <n v="5.6818181818181825"/>
    <n v="5.7284090909090919"/>
    <n v="12.729797979797981"/>
    <s v="Abv"/>
  </r>
  <r>
    <s v="OtsLGRF23S"/>
    <s v="OtsLGRF23S_3790"/>
    <s v="C-03790"/>
    <d v="2023-09-05T00:00:00"/>
    <x v="1"/>
    <s v="M"/>
    <n v="570"/>
    <x v="32"/>
    <x v="1"/>
    <n v="1"/>
    <s v="3DD.003D81D860"/>
    <s v="NA"/>
    <s v="M"/>
    <x v="1"/>
    <s v="OtsLYON20S_1_0423"/>
    <s v="OtsLYON20S_1_1121"/>
    <x v="5"/>
    <x v="3"/>
    <x v="3"/>
    <s v="FALL"/>
    <n v="0.999999999999999"/>
    <x v="6"/>
    <n v="0.98961045999999997"/>
    <n v="1"/>
    <x v="8"/>
    <n v="5.6818181818181825"/>
    <n v="5.7284090909090919"/>
    <n v="12.729797979797981"/>
    <s v="Abv"/>
  </r>
  <r>
    <s v="OtsLGRF23S"/>
    <s v="OtsLGRF23S_3791"/>
    <s v="C-03791"/>
    <d v="2023-09-06T00:00:00"/>
    <x v="1"/>
    <s v="F"/>
    <n v="760"/>
    <x v="6"/>
    <x v="0"/>
    <s v="NA"/>
    <s v="3DD.003D7E570C"/>
    <s v="NA"/>
    <s v="F"/>
    <x v="0"/>
    <s v="OtsLYON19S_1_1335"/>
    <s v="OtsLYON19S_1_1420"/>
    <x v="1"/>
    <x v="1"/>
    <x v="1"/>
    <s v="FALL"/>
    <n v="1"/>
    <x v="17"/>
    <n v="0.95971980899999998"/>
    <n v="1"/>
    <x v="1"/>
    <n v="5.6818181818181825"/>
    <n v="5.7284090909090919"/>
    <n v="12.729797979797981"/>
    <s v="Blw"/>
  </r>
  <r>
    <s v="OtsLGRF23S"/>
    <s v="OtsLGRF23S_3793"/>
    <s v="C-03793"/>
    <d v="2023-09-06T00:00:00"/>
    <x v="1"/>
    <s v="M"/>
    <n v="750"/>
    <x v="1"/>
    <x v="1"/>
    <n v="1"/>
    <s v="NA"/>
    <s v="NA"/>
    <s v="M"/>
    <x v="1"/>
    <s v="OtsNPFH19S_1_3357"/>
    <s v="OtsNPFH19S_1_3075"/>
    <x v="2"/>
    <x v="1"/>
    <x v="1"/>
    <s v="FALL"/>
    <n v="1.00000000000001"/>
    <x v="13"/>
    <n v="0.99705232300000002"/>
    <n v="1"/>
    <x v="1"/>
    <n v="5.6818181818181825"/>
    <n v="5.7284090909090919"/>
    <n v="12.729797979797981"/>
    <s v="Abv"/>
  </r>
  <r>
    <s v="OtsLGRF23S"/>
    <s v="OtsLGRF23S_3794"/>
    <s v="C-03794"/>
    <d v="2023-09-06T00:00:00"/>
    <x v="1"/>
    <s v="M"/>
    <n v="830"/>
    <x v="15"/>
    <x v="1"/>
    <n v="1"/>
    <s v="3DD.003D7E570E"/>
    <s v="NA"/>
    <s v="M"/>
    <x v="1"/>
    <s v="NA"/>
    <s v="NA"/>
    <x v="0"/>
    <x v="0"/>
    <x v="0"/>
    <s v="FALL"/>
    <n v="0.999999999999998"/>
    <x v="8"/>
    <e v="#N/A"/>
    <n v="1"/>
    <x v="2"/>
    <n v="5.6818181818181825"/>
    <n v="5.7284090909090919"/>
    <n v="12.729797979797981"/>
    <s v="Abv"/>
  </r>
  <r>
    <s v="OtsLGRF23S"/>
    <s v="OtsLGRF23S_3796"/>
    <s v="C-03796"/>
    <d v="2023-09-06T00:00:00"/>
    <x v="1"/>
    <s v="M"/>
    <n v="680"/>
    <x v="35"/>
    <x v="0"/>
    <s v="NA"/>
    <s v="NA"/>
    <s v="NA"/>
    <s v="F"/>
    <x v="0"/>
    <s v="OtsLYON19S_1_2304"/>
    <s v="OtsLYON19S_1_2068"/>
    <x v="1"/>
    <x v="1"/>
    <x v="1"/>
    <s v="FALL"/>
    <n v="0.999999999999998"/>
    <x v="14"/>
    <n v="0.95971980899999998"/>
    <n v="1"/>
    <x v="5"/>
    <n v="5.6818181818181825"/>
    <n v="5.7284090909090919"/>
    <n v="12.729797979797981"/>
    <s v="Blw"/>
  </r>
  <r>
    <s v="OtsLGRF23S"/>
    <s v="OtsLGRF23S_3798"/>
    <s v="C-03798"/>
    <d v="2023-09-06T00:00:00"/>
    <x v="1"/>
    <s v="M"/>
    <n v="720"/>
    <x v="17"/>
    <x v="0"/>
    <s v="NA"/>
    <s v="3DD.003D7E570A"/>
    <s v="NA"/>
    <s v="M"/>
    <x v="1"/>
    <s v="OtsLYON19S_1_1880"/>
    <s v="OtsLYON19S_1_1663"/>
    <x v="1"/>
    <x v="1"/>
    <x v="1"/>
    <s v="FALL"/>
    <n v="1"/>
    <x v="1"/>
    <n v="0.95971980899999998"/>
    <n v="1"/>
    <x v="5"/>
    <n v="5.6818181818181825"/>
    <n v="5.7284090909090919"/>
    <n v="12.729797979797981"/>
    <s v="Abv"/>
  </r>
  <r>
    <s v="OtsLGRF23S"/>
    <s v="OtsLGRF23S_3799"/>
    <s v="C-03799"/>
    <d v="2023-09-06T00:00:00"/>
    <x v="1"/>
    <s v="F"/>
    <n v="680"/>
    <x v="35"/>
    <x v="0"/>
    <s v="NA"/>
    <s v="NA"/>
    <s v="NA"/>
    <s v="F"/>
    <x v="0"/>
    <s v="OtsLYON19S_1_0590"/>
    <s v="OtsLYON19S_1_0646"/>
    <x v="1"/>
    <x v="1"/>
    <x v="1"/>
    <s v="FALL"/>
    <n v="0.999999999999997"/>
    <x v="6"/>
    <n v="0.95971980899999998"/>
    <n v="1"/>
    <x v="5"/>
    <n v="5.6818181818181825"/>
    <n v="5.7284090909090919"/>
    <n v="12.729797979797981"/>
    <s v="Abv"/>
  </r>
  <r>
    <s v="OtsLGRF23S"/>
    <s v="OtsLGRF23S_3802"/>
    <s v="C-03802"/>
    <d v="2023-09-06T00:00:00"/>
    <x v="1"/>
    <s v="F"/>
    <n v="740"/>
    <x v="12"/>
    <x v="0"/>
    <s v="NA"/>
    <s v="3DD.003D7E56AA"/>
    <s v="NA"/>
    <s v="F"/>
    <x v="0"/>
    <s v="OtsNPFH19S_1_3331"/>
    <s v="OtsNPFH19S_1_3001"/>
    <x v="2"/>
    <x v="1"/>
    <x v="1"/>
    <s v="FALL"/>
    <n v="1"/>
    <x v="10"/>
    <n v="0.99705232300000002"/>
    <n v="1"/>
    <x v="1"/>
    <n v="5.6818181818181825"/>
    <n v="5.7284090909090919"/>
    <n v="12.729797979797981"/>
    <s v="Abv"/>
  </r>
  <r>
    <s v="OtsLGRF23S"/>
    <s v="OtsLGRF23S_3803"/>
    <s v="C-03803"/>
    <d v="2023-09-06T00:00:00"/>
    <x v="1"/>
    <s v="F"/>
    <n v="730"/>
    <x v="16"/>
    <x v="0"/>
    <s v="NA"/>
    <s v="3DD.003D7E4E38"/>
    <s v="NA"/>
    <s v="F"/>
    <x v="0"/>
    <s v="OtsLYON19S_1_0564"/>
    <s v="OtsLYON19S_1_0477"/>
    <x v="1"/>
    <x v="1"/>
    <x v="1"/>
    <s v="FALL"/>
    <n v="0.999999999999996"/>
    <x v="7"/>
    <n v="0.95971980899999998"/>
    <n v="1"/>
    <x v="1"/>
    <n v="5.6818181818181825"/>
    <n v="5.7284090909090919"/>
    <n v="12.729797979797981"/>
    <s v="Blw"/>
  </r>
  <r>
    <s v="OtsLGRF23S"/>
    <s v="OtsLGRF23S_3805"/>
    <s v="C-03805"/>
    <d v="2023-09-06T00:00:00"/>
    <x v="1"/>
    <s v="F"/>
    <n v="790"/>
    <x v="0"/>
    <x v="1"/>
    <n v="1"/>
    <s v="NA"/>
    <s v="NA"/>
    <s v="F"/>
    <x v="0"/>
    <s v="NA"/>
    <s v="NA"/>
    <x v="0"/>
    <x v="0"/>
    <x v="0"/>
    <s v="FALL"/>
    <n v="0.999999999999998"/>
    <x v="8"/>
    <e v="#N/A"/>
    <n v="1"/>
    <x v="0"/>
    <n v="5.6818181818181825"/>
    <n v="5.7284090909090919"/>
    <n v="12.729797979797981"/>
    <s v="Abv"/>
  </r>
  <r>
    <s v="OtsLGRF23S"/>
    <s v="OtsLGRF23S_3807"/>
    <s v="C-03807"/>
    <d v="2023-09-06T00:00:00"/>
    <x v="1"/>
    <s v="F"/>
    <n v="760"/>
    <x v="6"/>
    <x v="0"/>
    <s v="NA"/>
    <s v="3DD.003D7E56E6"/>
    <s v="NA"/>
    <s v="F"/>
    <x v="0"/>
    <s v="NA"/>
    <s v="NA"/>
    <x v="0"/>
    <x v="0"/>
    <x v="0"/>
    <s v="FALL"/>
    <n v="1"/>
    <x v="0"/>
    <e v="#N/A"/>
    <n v="1"/>
    <x v="1"/>
    <n v="5.6818181818181825"/>
    <n v="5.7284090909090919"/>
    <n v="12.729797979797981"/>
    <s v="Abv"/>
  </r>
  <r>
    <s v="OtsLGRF23S"/>
    <s v="OtsLGRF23S_3808"/>
    <s v="C-03808"/>
    <d v="2023-09-06T00:00:00"/>
    <x v="1"/>
    <s v="F"/>
    <n v="770"/>
    <x v="2"/>
    <x v="1"/>
    <n v="1"/>
    <s v="NA"/>
    <s v="NA"/>
    <s v="F"/>
    <x v="0"/>
    <s v="OtsLYON19S_1_0105"/>
    <s v="OtsLYON19S_1_0005"/>
    <x v="1"/>
    <x v="1"/>
    <x v="1"/>
    <s v="FALL"/>
    <n v="0.999999999999998"/>
    <x v="4"/>
    <n v="0.95971980899999998"/>
    <n v="1"/>
    <x v="1"/>
    <n v="5.6818181818181825"/>
    <n v="5.7284090909090919"/>
    <n v="12.729797979797981"/>
    <s v="Abv"/>
  </r>
  <r>
    <s v="OtsLGRF23S"/>
    <s v="OtsLGRF23S_3811"/>
    <s v="C-03811"/>
    <d v="2023-09-06T00:00:00"/>
    <x v="1"/>
    <s v="F"/>
    <n v="730"/>
    <x v="16"/>
    <x v="1"/>
    <n v="1"/>
    <s v="NA"/>
    <s v="NA"/>
    <s v="F"/>
    <x v="0"/>
    <s v="OtsLYON19S_1_1764"/>
    <s v="OtsLYON19S_1_2015"/>
    <x v="1"/>
    <x v="1"/>
    <x v="1"/>
    <s v="FALL"/>
    <n v="0.999999999999996"/>
    <x v="19"/>
    <n v="0.95971980899999998"/>
    <n v="1"/>
    <x v="1"/>
    <n v="5.6818181818181825"/>
    <n v="5.7284090909090919"/>
    <n v="12.729797979797981"/>
    <s v="Abv"/>
  </r>
  <r>
    <s v="OtsLGRF23S"/>
    <s v="OtsLGRF23S_3814"/>
    <s v="C-03814"/>
    <d v="2023-09-06T00:00:00"/>
    <x v="1"/>
    <s v="F"/>
    <n v="660"/>
    <x v="33"/>
    <x v="0"/>
    <s v="NA"/>
    <s v="NA"/>
    <s v="NA"/>
    <s v="F"/>
    <x v="0"/>
    <s v="OtsLYON19S_1_0159"/>
    <s v="OtsLYON19S_1_0247"/>
    <x v="1"/>
    <x v="1"/>
    <x v="1"/>
    <s v="FALL"/>
    <n v="0.999999999999997"/>
    <x v="3"/>
    <n v="0.95971980899999998"/>
    <n v="1"/>
    <x v="3"/>
    <n v="5.6818181818181825"/>
    <n v="5.7284090909090919"/>
    <n v="12.729797979797981"/>
    <s v="Abv"/>
  </r>
  <r>
    <s v="OtsLGRF23S"/>
    <s v="OtsLGRF23S_3815"/>
    <s v="C-03815"/>
    <d v="2023-09-06T00:00:00"/>
    <x v="1"/>
    <s v="F"/>
    <n v="770"/>
    <x v="2"/>
    <x v="0"/>
    <s v="NA"/>
    <s v="3DD.003D7E56AB"/>
    <s v="NA"/>
    <s v="F"/>
    <x v="0"/>
    <s v="OtsLYON19S_1_0148"/>
    <s v="OtsLYON19S_1_0210"/>
    <x v="1"/>
    <x v="1"/>
    <x v="1"/>
    <s v="FALL"/>
    <n v="1"/>
    <x v="3"/>
    <n v="0.95971980899999998"/>
    <n v="1"/>
    <x v="1"/>
    <n v="5.6818181818181825"/>
    <n v="5.7284090909090919"/>
    <n v="12.729797979797981"/>
    <s v="Abv"/>
  </r>
  <r>
    <s v="OtsLGRF23S"/>
    <s v="OtsLGRF23S_3817"/>
    <s v="C-03817"/>
    <d v="2023-09-06T00:00:00"/>
    <x v="1"/>
    <s v="F"/>
    <n v="780"/>
    <x v="8"/>
    <x v="0"/>
    <s v="NA"/>
    <s v="3DD.003D7E4DED"/>
    <s v="NA"/>
    <s v="M"/>
    <x v="1"/>
    <s v="OtsLYON19S_1_0588"/>
    <s v="OtsLYON19S_1_0649"/>
    <x v="1"/>
    <x v="1"/>
    <x v="1"/>
    <s v="FALL"/>
    <n v="1"/>
    <x v="6"/>
    <n v="0.95971980899999998"/>
    <n v="1"/>
    <x v="0"/>
    <n v="5.6818181818181825"/>
    <n v="5.7284090909090919"/>
    <n v="12.729797979797981"/>
    <s v="Abv"/>
  </r>
  <r>
    <s v="OtsLGRF23S"/>
    <s v="OtsLGRF23S_3818"/>
    <s v="C-03818"/>
    <d v="2023-09-06T00:00:00"/>
    <x v="1"/>
    <s v="M"/>
    <n v="780"/>
    <x v="8"/>
    <x v="0"/>
    <s v="NA"/>
    <s v="3DD.003D7E56C8"/>
    <s v="NA"/>
    <s v="M"/>
    <x v="1"/>
    <s v="OtsLYON19S_1_0709"/>
    <s v="OtsLYON19S_1_0810"/>
    <x v="1"/>
    <x v="1"/>
    <x v="1"/>
    <s v="FALL"/>
    <n v="1"/>
    <x v="6"/>
    <n v="0.95971980899999998"/>
    <n v="1"/>
    <x v="0"/>
    <n v="5.6818181818181825"/>
    <n v="5.7284090909090919"/>
    <n v="12.729797979797981"/>
    <s v="Abv"/>
  </r>
  <r>
    <s v="OtsLGRF23S"/>
    <s v="OtsLGRF23S_3819"/>
    <s v="C-03819"/>
    <d v="2023-09-06T00:00:00"/>
    <x v="1"/>
    <s v="F"/>
    <n v="700"/>
    <x v="13"/>
    <x v="0"/>
    <s v="NA"/>
    <s v="3DD.003D7E5729"/>
    <s v="NA"/>
    <s v="F"/>
    <x v="0"/>
    <s v="OtsLYON19S_1_0108"/>
    <s v="OtsLYON19S_1_0009"/>
    <x v="1"/>
    <x v="1"/>
    <x v="1"/>
    <s v="FALL"/>
    <n v="1"/>
    <x v="4"/>
    <n v="0.95971980899999998"/>
    <n v="1"/>
    <x v="5"/>
    <n v="5.6818181818181825"/>
    <n v="5.7284090909090919"/>
    <n v="12.729797979797981"/>
    <s v="Abv"/>
  </r>
  <r>
    <s v="OtsLGRF23S"/>
    <s v="OtsLGRF23S_3820"/>
    <s v="C-03820"/>
    <d v="2023-09-06T00:00:00"/>
    <x v="1"/>
    <s v="M"/>
    <n v="530"/>
    <x v="25"/>
    <x v="1"/>
    <n v="1"/>
    <s v="NA"/>
    <s v="NA"/>
    <s v="M"/>
    <x v="1"/>
    <s v="OtsLYON21S_1_0731"/>
    <s v="OtsLYON21S_1_0331"/>
    <x v="7"/>
    <x v="4"/>
    <x v="4"/>
    <s v="FALL"/>
    <n v="0.999999999999999"/>
    <x v="6"/>
    <e v="#N/A"/>
    <n v="1"/>
    <x v="8"/>
    <n v="5.6818181818181825"/>
    <n v="5.7284090909090919"/>
    <n v="12.729797979797981"/>
    <s v="Abv"/>
  </r>
  <r>
    <s v="OtsLGRF23S"/>
    <s v="OtsLGRF23S_3821"/>
    <s v="C-03821"/>
    <d v="2023-09-06T00:00:00"/>
    <x v="1"/>
    <s v="M"/>
    <n v="800"/>
    <x v="4"/>
    <x v="1"/>
    <n v="1"/>
    <s v="3DD.003D7E56FE"/>
    <s v="NA"/>
    <s v="M"/>
    <x v="1"/>
    <s v="OtsLYON19S_1_1323"/>
    <s v="OtsLYON19S_1_1228"/>
    <x v="1"/>
    <x v="1"/>
    <x v="1"/>
    <s v="FALL"/>
    <n v="1"/>
    <x v="12"/>
    <n v="0.95971980899999998"/>
    <n v="1"/>
    <x v="0"/>
    <n v="5.6818181818181825"/>
    <n v="5.7284090909090919"/>
    <n v="12.729797979797981"/>
    <s v="Abv"/>
  </r>
  <r>
    <s v="OtsLGRF23S"/>
    <s v="OtsLGRF23S_3822"/>
    <s v="C-03822"/>
    <d v="2023-09-06T00:00:00"/>
    <x v="1"/>
    <s v="F"/>
    <n v="720"/>
    <x v="17"/>
    <x v="0"/>
    <s v="NA"/>
    <s v="3DD.003D7E569A"/>
    <s v="NA"/>
    <s v="F"/>
    <x v="0"/>
    <s v="OtsLYON19S_1_1801"/>
    <s v="OtsLYON19S_1_1507"/>
    <x v="1"/>
    <x v="1"/>
    <x v="1"/>
    <s v="FALL"/>
    <n v="1"/>
    <x v="1"/>
    <n v="0.95971980899999998"/>
    <n v="1"/>
    <x v="5"/>
    <n v="5.6818181818181825"/>
    <n v="5.7284090909090919"/>
    <n v="12.729797979797981"/>
    <s v="Abv"/>
  </r>
  <r>
    <s v="OtsLGRF23S"/>
    <s v="OtsLGRF23S_3823"/>
    <s v="C-03823"/>
    <d v="2023-09-06T00:00:00"/>
    <x v="1"/>
    <s v="F"/>
    <n v="730"/>
    <x v="16"/>
    <x v="1"/>
    <n v="1"/>
    <s v="NA"/>
    <s v="NA"/>
    <s v="F"/>
    <x v="0"/>
    <s v="OtsLYON19S_1_1703"/>
    <s v="OtsLYON19S_1_1915"/>
    <x v="1"/>
    <x v="1"/>
    <x v="1"/>
    <s v="FALL"/>
    <n v="1"/>
    <x v="1"/>
    <n v="0.95971980899999998"/>
    <n v="1"/>
    <x v="1"/>
    <n v="5.6818181818181825"/>
    <n v="5.7284090909090919"/>
    <n v="12.729797979797981"/>
    <s v="Abv"/>
  </r>
  <r>
    <s v="OtsLGRF23S"/>
    <s v="OtsLGRF23S_3825"/>
    <s v="C-03825"/>
    <d v="2023-09-06T00:00:00"/>
    <x v="1"/>
    <s v="M"/>
    <n v="790"/>
    <x v="0"/>
    <x v="0"/>
    <s v="NA"/>
    <s v="3DD.003D7E4DF1"/>
    <s v="NA"/>
    <s v="M"/>
    <x v="1"/>
    <s v="OtsLYON19S_1_0144"/>
    <s v="OtsLYON19S_1_0100"/>
    <x v="1"/>
    <x v="1"/>
    <x v="1"/>
    <s v="FALL"/>
    <n v="0.999999999999998"/>
    <x v="4"/>
    <n v="0.95971980899999998"/>
    <n v="1"/>
    <x v="0"/>
    <n v="5.6818181818181825"/>
    <n v="5.7284090909090919"/>
    <n v="12.729797979797981"/>
    <s v="Abv"/>
  </r>
  <r>
    <s v="OtsLGRF23S"/>
    <s v="OtsLGRF23S_3826"/>
    <s v="C-03826"/>
    <d v="2023-09-06T00:00:00"/>
    <x v="1"/>
    <s v="M"/>
    <n v="770"/>
    <x v="2"/>
    <x v="1"/>
    <n v="1"/>
    <s v="NA"/>
    <s v="NA"/>
    <s v="M"/>
    <x v="1"/>
    <s v="OtsLYON19S_1_0109"/>
    <s v="OtsLYON19S_1_0018"/>
    <x v="1"/>
    <x v="1"/>
    <x v="1"/>
    <s v="FALL"/>
    <n v="0.999999999999997"/>
    <x v="4"/>
    <n v="0.95971980899999998"/>
    <n v="1"/>
    <x v="1"/>
    <n v="5.6818181818181825"/>
    <n v="5.7284090909090919"/>
    <n v="12.729797979797981"/>
    <s v="Abv"/>
  </r>
  <r>
    <s v="OtsLGRF23S"/>
    <s v="OtsLGRF23S_3829"/>
    <s v="C-03829"/>
    <d v="2023-09-06T00:00:00"/>
    <x v="1"/>
    <s v="F"/>
    <n v="750"/>
    <x v="1"/>
    <x v="1"/>
    <n v="1"/>
    <s v="NA"/>
    <s v="NA"/>
    <s v="F"/>
    <x v="0"/>
    <s v="OtsLYON19S_1_1747"/>
    <s v="OtsLYON19S_1_1994"/>
    <x v="1"/>
    <x v="1"/>
    <x v="1"/>
    <s v="FALL"/>
    <n v="1"/>
    <x v="19"/>
    <n v="0.95971980899999998"/>
    <n v="1"/>
    <x v="1"/>
    <n v="5.6818181818181825"/>
    <n v="5.7284090909090919"/>
    <n v="12.729797979797981"/>
    <s v="Abv"/>
  </r>
  <r>
    <s v="OtsLGRF23S"/>
    <s v="OtsLGRF23S_3830"/>
    <s v="C-03830"/>
    <d v="2023-09-06T00:00:00"/>
    <x v="1"/>
    <s v="F"/>
    <n v="710"/>
    <x v="10"/>
    <x v="0"/>
    <s v="NA"/>
    <s v="3DD.003D7E4DD6"/>
    <s v="NA"/>
    <s v="F"/>
    <x v="0"/>
    <s v="OtsLYON19S_1_1340"/>
    <s v="OtsLYON19S_1_1410"/>
    <x v="1"/>
    <x v="1"/>
    <x v="1"/>
    <s v="FALL"/>
    <n v="0.999999999999998"/>
    <x v="17"/>
    <n v="0.95971980899999998"/>
    <n v="1"/>
    <x v="5"/>
    <n v="5.6818181818181825"/>
    <n v="5.7284090909090919"/>
    <n v="12.729797979797981"/>
    <s v="Blw"/>
  </r>
  <r>
    <s v="OtsLGRF23S"/>
    <s v="OtsLGRF23S_3831"/>
    <s v="C-03831"/>
    <d v="2023-09-06T00:00:00"/>
    <x v="1"/>
    <s v="M"/>
    <n v="730"/>
    <x v="16"/>
    <x v="0"/>
    <s v="NA"/>
    <s v="3DD.003D7E5734"/>
    <s v="NA"/>
    <s v="M"/>
    <x v="1"/>
    <s v="OtsLYON19S_1_0581"/>
    <s v="OtsLYON19S_1_0621"/>
    <x v="1"/>
    <x v="1"/>
    <x v="1"/>
    <s v="FALL"/>
    <n v="1"/>
    <x v="6"/>
    <n v="0.95971980899999998"/>
    <n v="1"/>
    <x v="1"/>
    <n v="5.6818181818181825"/>
    <n v="5.7284090909090919"/>
    <n v="12.729797979797981"/>
    <s v="Abv"/>
  </r>
  <r>
    <s v="OtsLGRF23S"/>
    <s v="OtsLGRF23S_3832"/>
    <s v="C-03832"/>
    <d v="2023-09-06T00:00:00"/>
    <x v="1"/>
    <s v="F"/>
    <n v="740"/>
    <x v="12"/>
    <x v="1"/>
    <n v="1"/>
    <s v="NA"/>
    <s v="NA"/>
    <s v="F"/>
    <x v="0"/>
    <s v="OtsLYON19S_1_0545"/>
    <s v="OtsLYON19S_1_0429"/>
    <x v="1"/>
    <x v="1"/>
    <x v="1"/>
    <s v="FALL"/>
    <n v="0.999999999999996"/>
    <x v="7"/>
    <n v="0.95971980899999998"/>
    <n v="1"/>
    <x v="1"/>
    <n v="5.6818181818181825"/>
    <n v="5.7284090909090919"/>
    <n v="12.729797979797981"/>
    <s v="Blw"/>
  </r>
  <r>
    <s v="OtsLGRF23S"/>
    <s v="OtsLGRF23S_3834"/>
    <s v="C-03834"/>
    <d v="2023-09-06T00:00:00"/>
    <x v="1"/>
    <s v="M"/>
    <n v="870"/>
    <x v="3"/>
    <x v="1"/>
    <n v="1"/>
    <s v="3DD.003D7E552D"/>
    <s v="NA"/>
    <s v="M"/>
    <x v="1"/>
    <s v="OtsLYON19S_1_0118"/>
    <s v="OtsLYON19S_1_0053"/>
    <x v="1"/>
    <x v="1"/>
    <x v="1"/>
    <s v="FALL"/>
    <n v="0.999999999999997"/>
    <x v="4"/>
    <n v="0.95971980899999998"/>
    <n v="1"/>
    <x v="2"/>
    <n v="5.6818181818181825"/>
    <n v="5.7284090909090919"/>
    <n v="12.729797979797981"/>
    <s v="Abv"/>
  </r>
  <r>
    <s v="OtsLGRF23S"/>
    <s v="OtsLGRF23S_3835"/>
    <s v="C-03835"/>
    <d v="2023-09-06T00:00:00"/>
    <x v="1"/>
    <s v="F"/>
    <n v="720"/>
    <x v="17"/>
    <x v="0"/>
    <s v="NA"/>
    <s v="3DD.003D7E5714"/>
    <s v="NA"/>
    <s v="F"/>
    <x v="0"/>
    <s v="OtsLYON19S_1_0570"/>
    <s v="OtsLYON19S_1_0482"/>
    <x v="1"/>
    <x v="1"/>
    <x v="1"/>
    <s v="FALL"/>
    <n v="0.999999999999994"/>
    <x v="7"/>
    <n v="0.95971980899999998"/>
    <n v="1"/>
    <x v="5"/>
    <n v="5.6818181818181825"/>
    <n v="5.7284090909090919"/>
    <n v="12.729797979797981"/>
    <s v="Blw"/>
  </r>
  <r>
    <s v="OtsLGRF23S"/>
    <s v="OtsLGRF23S_3836"/>
    <s v="C-03836"/>
    <d v="2023-09-06T00:00:00"/>
    <x v="1"/>
    <s v="M"/>
    <n v="700"/>
    <x v="13"/>
    <x v="0"/>
    <s v="NA"/>
    <s v="3DD.003D7E5526"/>
    <s v="NA"/>
    <s v="M"/>
    <x v="1"/>
    <s v="OtsLYON19S_1_0582"/>
    <s v="OtsLYON19S_1_0619"/>
    <x v="1"/>
    <x v="1"/>
    <x v="1"/>
    <s v="FALL"/>
    <n v="1.00000000000001"/>
    <x v="6"/>
    <n v="0.95971980899999998"/>
    <n v="1"/>
    <x v="5"/>
    <n v="5.6818181818181825"/>
    <n v="5.7284090909090919"/>
    <n v="12.729797979797981"/>
    <s v="Abv"/>
  </r>
  <r>
    <s v="OtsLGRF23S"/>
    <s v="OtsLGRF23S_3837"/>
    <s v="C-03837"/>
    <d v="2023-09-06T00:00:00"/>
    <x v="1"/>
    <s v="F"/>
    <n v="800"/>
    <x v="4"/>
    <x v="1"/>
    <n v="1"/>
    <s v="3DD.003D7E5708"/>
    <s v="NA"/>
    <s v="F"/>
    <x v="0"/>
    <s v="OtsLYON19S_1_0704"/>
    <s v="OtsLYON19S_1_0695"/>
    <x v="1"/>
    <x v="1"/>
    <x v="1"/>
    <s v="FALL"/>
    <n v="0.999999999999996"/>
    <x v="6"/>
    <n v="0.95971980899999998"/>
    <n v="1"/>
    <x v="0"/>
    <n v="5.6818181818181825"/>
    <n v="5.7284090909090919"/>
    <n v="12.729797979797981"/>
    <s v="Abv"/>
  </r>
  <r>
    <s v="OtsLGRF23S"/>
    <s v="OtsLGRF23S_3838"/>
    <s v="C-03838"/>
    <d v="2023-09-06T00:00:00"/>
    <x v="1"/>
    <s v="M"/>
    <n v="750"/>
    <x v="1"/>
    <x v="0"/>
    <s v="NA"/>
    <s v="3DD.003D7E5709"/>
    <s v="NA"/>
    <s v="M"/>
    <x v="1"/>
    <s v="OtsLYON19S_1_0514"/>
    <s v="OtsLYON19S_1_0328"/>
    <x v="1"/>
    <x v="1"/>
    <x v="1"/>
    <s v="FALL"/>
    <n v="1"/>
    <x v="3"/>
    <n v="0.95971980899999998"/>
    <n v="1"/>
    <x v="1"/>
    <n v="5.6818181818181825"/>
    <n v="5.7284090909090919"/>
    <n v="12.729797979797981"/>
    <s v="Abv"/>
  </r>
  <r>
    <s v="OtsLGRF23S"/>
    <s v="OtsLGRF23S_3841"/>
    <s v="C-03841"/>
    <d v="2023-09-06T00:00:00"/>
    <x v="1"/>
    <s v="F"/>
    <n v="800"/>
    <x v="4"/>
    <x v="0"/>
    <s v="NA"/>
    <s v="3DD.003D7E5503"/>
    <s v="NA"/>
    <s v="F"/>
    <x v="0"/>
    <s v="OtsNPFH19S_1_2328"/>
    <s v="OtsNPFH19S_1_2051"/>
    <x v="2"/>
    <x v="1"/>
    <x v="1"/>
    <s v="FALL"/>
    <n v="0.999999999999996"/>
    <x v="10"/>
    <n v="0.99705232300000002"/>
    <n v="1"/>
    <x v="0"/>
    <n v="5.6818181818181825"/>
    <n v="5.7284090909090919"/>
    <n v="12.729797979797981"/>
    <s v="Abv"/>
  </r>
  <r>
    <s v="OtsLGRF23S"/>
    <s v="OtsLGRF23S_3844"/>
    <s v="C-03844"/>
    <d v="2023-09-06T00:00:00"/>
    <x v="1"/>
    <s v="F"/>
    <n v="660"/>
    <x v="33"/>
    <x v="0"/>
    <s v="NA"/>
    <s v="NA"/>
    <s v="NA"/>
    <s v="F"/>
    <x v="0"/>
    <s v="OtsLYON20S_1_0411"/>
    <s v="OtsLYON20S_1_1074"/>
    <x v="5"/>
    <x v="3"/>
    <x v="3"/>
    <s v="FALL"/>
    <n v="0.999999999999999"/>
    <x v="6"/>
    <n v="0.98961045999999997"/>
    <n v="1"/>
    <x v="3"/>
    <n v="5.6818181818181825"/>
    <n v="5.7284090909090919"/>
    <n v="12.729797979797981"/>
    <s v="Abv"/>
  </r>
  <r>
    <s v="OtsLGRF23S"/>
    <s v="OtsLGRF23S_3847"/>
    <s v="C-03847"/>
    <d v="2023-09-06T00:00:00"/>
    <x v="1"/>
    <s v="M"/>
    <n v="550"/>
    <x v="34"/>
    <x v="1"/>
    <n v="1"/>
    <s v="NA"/>
    <s v="NA"/>
    <s v="M"/>
    <x v="1"/>
    <s v="OtsLYON20S_1_0410"/>
    <s v="OtsLYON20S_1_1066"/>
    <x v="5"/>
    <x v="3"/>
    <x v="3"/>
    <s v="FALL"/>
    <n v="1"/>
    <x v="6"/>
    <n v="0.98961045999999997"/>
    <n v="1"/>
    <x v="8"/>
    <n v="5.6818181818181825"/>
    <n v="5.7284090909090919"/>
    <n v="12.729797979797981"/>
    <s v="Abv"/>
  </r>
  <r>
    <s v="OtsLGRF23S"/>
    <s v="OtsLGRF23S_3850"/>
    <s v="C-03850"/>
    <d v="2023-09-06T00:00:00"/>
    <x v="1"/>
    <s v="F"/>
    <n v="700"/>
    <x v="13"/>
    <x v="0"/>
    <s v="NA"/>
    <s v="3DD.003D7E4DE8"/>
    <s v="NA"/>
    <s v="F"/>
    <x v="0"/>
    <s v="OtsLYON19S_1_0575"/>
    <s v="OtsLYON19S_1_0490"/>
    <x v="1"/>
    <x v="1"/>
    <x v="1"/>
    <s v="FALL"/>
    <n v="1"/>
    <x v="7"/>
    <n v="0.95971980899999998"/>
    <n v="1"/>
    <x v="5"/>
    <n v="5.6818181818181825"/>
    <n v="5.7284090909090919"/>
    <n v="12.729797979797981"/>
    <s v="Blw"/>
  </r>
  <r>
    <s v="OtsLGRF23S"/>
    <s v="OtsLGRF23S_3851"/>
    <s v="C-03851"/>
    <d v="2023-09-06T00:00:00"/>
    <x v="1"/>
    <s v="F"/>
    <n v="790"/>
    <x v="0"/>
    <x v="0"/>
    <s v="NA"/>
    <s v="3DD.003D7E4E08"/>
    <s v="NA"/>
    <s v="F"/>
    <x v="0"/>
    <s v="OtsNPFH18S_1_3303"/>
    <s v="OtsNPFH18S_1_3026"/>
    <x v="6"/>
    <x v="2"/>
    <x v="2"/>
    <s v="FALL"/>
    <n v="0.999999999999997"/>
    <x v="10"/>
    <n v="0.96828396500000002"/>
    <n v="1"/>
    <x v="0"/>
    <n v="5.6818181818181825"/>
    <n v="5.7284090909090919"/>
    <n v="12.729797979797981"/>
    <s v="Abv"/>
  </r>
  <r>
    <s v="OtsLGRF23S"/>
    <s v="OtsLGRF23S_3852"/>
    <s v="C-03852"/>
    <d v="2023-09-06T00:00:00"/>
    <x v="1"/>
    <s v="F"/>
    <n v="800"/>
    <x v="4"/>
    <x v="1"/>
    <n v="1"/>
    <s v="3DD.003D4A02C1"/>
    <s v="NA"/>
    <s v="F"/>
    <x v="0"/>
    <s v="OtsLYON19S_1_0109"/>
    <s v="OtsLYON19S_1_0018"/>
    <x v="1"/>
    <x v="1"/>
    <x v="1"/>
    <s v="FALL"/>
    <n v="0.999999999999998"/>
    <x v="4"/>
    <n v="0.95971980899999998"/>
    <n v="1"/>
    <x v="0"/>
    <n v="5.6818181818181825"/>
    <n v="5.7284090909090919"/>
    <n v="12.729797979797981"/>
    <s v="Abv"/>
  </r>
  <r>
    <s v="OtsLGRF23S"/>
    <s v="OtsLGRF23S_3853"/>
    <s v="C-03853"/>
    <d v="2023-09-06T00:00:00"/>
    <x v="1"/>
    <s v="M"/>
    <n v="690"/>
    <x v="30"/>
    <x v="0"/>
    <s v="NA"/>
    <s v="NA"/>
    <s v="NA"/>
    <s v="M"/>
    <x v="1"/>
    <s v="OtsLYON19S_1_1880"/>
    <s v="OtsLYON19S_1_1664"/>
    <x v="1"/>
    <x v="1"/>
    <x v="1"/>
    <s v="FALL"/>
    <n v="1"/>
    <x v="1"/>
    <n v="0.95971980899999998"/>
    <n v="1"/>
    <x v="5"/>
    <n v="5.6818181818181825"/>
    <n v="5.7284090909090919"/>
    <n v="12.729797979797981"/>
    <s v="Abv"/>
  </r>
  <r>
    <s v="OtsLGRF23S"/>
    <s v="OtsLGRF23S_3856"/>
    <s v="C-03856"/>
    <d v="2023-09-06T00:00:00"/>
    <x v="1"/>
    <s v="F"/>
    <n v="740"/>
    <x v="12"/>
    <x v="1"/>
    <n v="1"/>
    <s v="NA"/>
    <s v="NA"/>
    <s v="F"/>
    <x v="0"/>
    <s v="OtsLYON19S_1_1787"/>
    <s v="OtsLYON19S_1_2049"/>
    <x v="1"/>
    <x v="1"/>
    <x v="1"/>
    <s v="FALL"/>
    <n v="1"/>
    <x v="19"/>
    <n v="0.95971980899999998"/>
    <n v="1"/>
    <x v="1"/>
    <n v="5.6818181818181825"/>
    <n v="5.7284090909090919"/>
    <n v="12.729797979797981"/>
    <s v="Abv"/>
  </r>
  <r>
    <s v="OtsLGRF23S"/>
    <s v="OtsLGRF23S_3857"/>
    <s v="C-03857"/>
    <d v="2023-09-06T00:00:00"/>
    <x v="1"/>
    <s v="F"/>
    <n v="740"/>
    <x v="12"/>
    <x v="0"/>
    <s v="NA"/>
    <s v="3DD.003D7E5670"/>
    <s v="NA"/>
    <s v="F"/>
    <x v="0"/>
    <s v="OtsLYON19S_1_1862"/>
    <s v="OtsLYON19S_1_1630"/>
    <x v="1"/>
    <x v="1"/>
    <x v="1"/>
    <s v="FALL"/>
    <n v="0.999999999999998"/>
    <x v="1"/>
    <n v="0.95971980899999998"/>
    <n v="1"/>
    <x v="1"/>
    <n v="5.6818181818181825"/>
    <n v="5.7284090909090919"/>
    <n v="12.729797979797981"/>
    <s v="Abv"/>
  </r>
  <r>
    <s v="OtsLGRF23S"/>
    <s v="OtsLGRF23S_3859"/>
    <s v="C-03859"/>
    <d v="2023-09-06T00:00:00"/>
    <x v="1"/>
    <s v="F"/>
    <n v="720"/>
    <x v="17"/>
    <x v="0"/>
    <s v="NA"/>
    <s v="3DD.003D7E56AC"/>
    <s v="NA"/>
    <s v="F"/>
    <x v="0"/>
    <s v="OtsLYON19S_1_1736"/>
    <s v="OtsLYON19S_1_1966"/>
    <x v="1"/>
    <x v="1"/>
    <x v="1"/>
    <s v="FALL"/>
    <n v="0.999999999999997"/>
    <x v="1"/>
    <n v="0.95971980899999998"/>
    <n v="1"/>
    <x v="5"/>
    <n v="5.6818181818181825"/>
    <n v="5.7284090909090919"/>
    <n v="12.729797979797981"/>
    <s v="Abv"/>
  </r>
  <r>
    <s v="OtsLGRF23S"/>
    <s v="OtsLGRF23S_3862"/>
    <s v="C-03862"/>
    <d v="2023-09-06T00:00:00"/>
    <x v="1"/>
    <s v="M"/>
    <n v="610"/>
    <x v="29"/>
    <x v="0"/>
    <s v="NA"/>
    <s v="NA"/>
    <s v="NA"/>
    <s v="M"/>
    <x v="1"/>
    <s v="OtsLYON20S_1_0423"/>
    <s v="OtsLYON20S_1_1121"/>
    <x v="5"/>
    <x v="3"/>
    <x v="3"/>
    <s v="FALL"/>
    <n v="1"/>
    <x v="6"/>
    <n v="0.98961045999999997"/>
    <n v="1"/>
    <x v="9"/>
    <n v="5.6818181818181825"/>
    <n v="5.7284090909090919"/>
    <n v="12.729797979797981"/>
    <s v="Abv"/>
  </r>
  <r>
    <s v="OtsLGRF23S"/>
    <s v="OtsLGRF23S_3864"/>
    <s v="C-03864"/>
    <d v="2023-09-06T00:00:00"/>
    <x v="1"/>
    <s v="F"/>
    <n v="830"/>
    <x v="15"/>
    <x v="1"/>
    <n v="1"/>
    <s v="3DD.003D7E570B"/>
    <s v="NA"/>
    <s v="F"/>
    <x v="0"/>
    <s v="OtsPBT18-UmaFa-0415"/>
    <s v="OtsPBT18-UmaFa-0427"/>
    <x v="14"/>
    <x v="2"/>
    <x v="2"/>
    <s v="FALL"/>
    <n v="1"/>
    <x v="24"/>
    <n v="0.95730000000000004"/>
    <n v="1"/>
    <x v="2"/>
    <n v="5.6818181818181825"/>
    <n v="5.7284090909090919"/>
    <n v="12.729797979797981"/>
    <s v="Blw"/>
  </r>
  <r>
    <s v="OtsLGRF23S"/>
    <s v="OtsLGRF23S_3865"/>
    <s v="C-03865"/>
    <d v="2023-09-06T00:00:00"/>
    <x v="1"/>
    <s v="F"/>
    <n v="820"/>
    <x v="19"/>
    <x v="1"/>
    <n v="1"/>
    <s v="3DD.003D7E571F"/>
    <s v="NA"/>
    <s v="F"/>
    <x v="0"/>
    <s v="NA"/>
    <s v="NA"/>
    <x v="0"/>
    <x v="0"/>
    <x v="0"/>
    <s v="FALL"/>
    <n v="0.999999999999999"/>
    <x v="8"/>
    <e v="#N/A"/>
    <n v="1"/>
    <x v="0"/>
    <n v="5.6818181818181825"/>
    <n v="5.7284090909090919"/>
    <n v="12.729797979797981"/>
    <s v="Abv"/>
  </r>
  <r>
    <s v="OtsLGRF23S"/>
    <s v="OtsLGRF23S_3866"/>
    <s v="C-03866"/>
    <d v="2023-09-06T00:00:00"/>
    <x v="1"/>
    <s v="F"/>
    <n v="800"/>
    <x v="4"/>
    <x v="0"/>
    <s v="NA"/>
    <s v="3DD.003D7E553B"/>
    <s v="NA"/>
    <s v="F"/>
    <x v="0"/>
    <s v="OtsNPFH19S_1_3356"/>
    <s v="OtsNPFH19S_1_3121"/>
    <x v="2"/>
    <x v="1"/>
    <x v="1"/>
    <s v="FALL"/>
    <n v="0.999999999999999"/>
    <x v="13"/>
    <n v="0.99705232300000002"/>
    <n v="1"/>
    <x v="0"/>
    <n v="5.6818181818181825"/>
    <n v="5.7284090909090919"/>
    <n v="12.729797979797981"/>
    <s v="Abv"/>
  </r>
  <r>
    <s v="OtsLGRF23S"/>
    <s v="OtsLGRF23S_3868"/>
    <s v="C-03868"/>
    <d v="2023-09-06T00:00:00"/>
    <x v="1"/>
    <s v="F"/>
    <n v="770"/>
    <x v="2"/>
    <x v="0"/>
    <s v="NA"/>
    <s v="3DD.003D7E5704"/>
    <s v="NA"/>
    <s v="F"/>
    <x v="0"/>
    <s v="NA"/>
    <s v="NA"/>
    <x v="0"/>
    <x v="0"/>
    <x v="0"/>
    <s v="FALL"/>
    <n v="0.999999999999998"/>
    <x v="0"/>
    <e v="#N/A"/>
    <n v="1"/>
    <x v="1"/>
    <n v="5.6818181818181825"/>
    <n v="5.7284090909090919"/>
    <n v="12.729797979797981"/>
    <s v="Abv"/>
  </r>
  <r>
    <s v="OtsLGRF23S"/>
    <s v="OtsLGRF23S_3871"/>
    <s v="C-03871"/>
    <d v="2023-09-06T00:00:00"/>
    <x v="1"/>
    <s v="M"/>
    <n v="850"/>
    <x v="14"/>
    <x v="0"/>
    <s v="NA"/>
    <s v="3DD.003D7E5516"/>
    <s v="NA"/>
    <s v="M"/>
    <x v="1"/>
    <s v="NA"/>
    <s v="NA"/>
    <x v="0"/>
    <x v="0"/>
    <x v="0"/>
    <s v="FALL"/>
    <n v="1"/>
    <x v="0"/>
    <e v="#N/A"/>
    <n v="1"/>
    <x v="2"/>
    <n v="5.6818181818181825"/>
    <n v="5.7284090909090919"/>
    <n v="12.729797979797981"/>
    <s v="Abv"/>
  </r>
  <r>
    <s v="OtsLGRF23S"/>
    <s v="OtsLGRF23S_3872"/>
    <s v="C-03872"/>
    <d v="2023-09-06T00:00:00"/>
    <x v="1"/>
    <s v="F"/>
    <n v="820"/>
    <x v="19"/>
    <x v="1"/>
    <n v="1"/>
    <s v="3DD.003D7E5514"/>
    <s v="NA"/>
    <s v="F"/>
    <x v="0"/>
    <s v="OtsLYON19S_1_1301"/>
    <s v="OtsLYON19S_1_1237"/>
    <x v="1"/>
    <x v="1"/>
    <x v="1"/>
    <s v="FALL"/>
    <n v="1"/>
    <x v="12"/>
    <n v="0.95971980899999998"/>
    <n v="1"/>
    <x v="0"/>
    <n v="5.6818181818181825"/>
    <n v="5.7284090909090919"/>
    <n v="12.729797979797981"/>
    <s v="Abv"/>
  </r>
  <r>
    <s v="OtsLGRF23S"/>
    <s v="OtsLGRF23S_3873"/>
    <s v="C-03873"/>
    <d v="2023-09-06T00:00:00"/>
    <x v="1"/>
    <s v="F"/>
    <n v="780"/>
    <x v="8"/>
    <x v="0"/>
    <s v="NA"/>
    <s v="3DD.003D7E56D3"/>
    <s v="NA"/>
    <s v="F"/>
    <x v="0"/>
    <s v="OtsLYON19S_1_0107"/>
    <s v="OtsLYON19S_1_0043"/>
    <x v="1"/>
    <x v="1"/>
    <x v="1"/>
    <s v="FALL"/>
    <n v="1"/>
    <x v="4"/>
    <n v="0.95971980899999998"/>
    <n v="1"/>
    <x v="0"/>
    <n v="5.6818181818181825"/>
    <n v="5.7284090909090919"/>
    <n v="12.729797979797981"/>
    <s v="Abv"/>
  </r>
  <r>
    <s v="OtsLGRF23S"/>
    <s v="OtsLGRF23S_3874"/>
    <s v="C-03874"/>
    <d v="2023-09-06T00:00:00"/>
    <x v="1"/>
    <s v="M"/>
    <n v="750"/>
    <x v="1"/>
    <x v="0"/>
    <s v="NA"/>
    <s v="3DD.003D7E54F9"/>
    <s v="NA"/>
    <s v="M"/>
    <x v="1"/>
    <s v="OtsLYON19S_1_0151"/>
    <s v="OtsLYON19S_1_0215"/>
    <x v="1"/>
    <x v="1"/>
    <x v="1"/>
    <s v="FALL"/>
    <n v="1"/>
    <x v="3"/>
    <n v="0.95971980899999998"/>
    <n v="1"/>
    <x v="1"/>
    <n v="5.6818181818181825"/>
    <n v="5.7284090909090919"/>
    <n v="12.729797979797981"/>
    <s v="Abv"/>
  </r>
  <r>
    <s v="OtsLGRF23S"/>
    <s v="OtsLGRF23S_3876"/>
    <s v="C-03876"/>
    <d v="2023-09-06T00:00:00"/>
    <x v="1"/>
    <s v="F"/>
    <n v="710"/>
    <x v="10"/>
    <x v="0"/>
    <s v="NA"/>
    <s v="3DD.003D7E5539"/>
    <s v="NA"/>
    <s v="F"/>
    <x v="0"/>
    <s v="OtsLYON19S_1_0565"/>
    <s v="OtsLYON19S_1_0467"/>
    <x v="1"/>
    <x v="1"/>
    <x v="1"/>
    <s v="FALL"/>
    <n v="1"/>
    <x v="7"/>
    <n v="0.95971980899999998"/>
    <n v="1"/>
    <x v="5"/>
    <n v="5.6818181818181825"/>
    <n v="5.7284090909090919"/>
    <n v="12.729797979797981"/>
    <s v="Blw"/>
  </r>
  <r>
    <s v="OtsLGRF23S"/>
    <s v="OtsLGRF23S_3877"/>
    <s v="C-03877"/>
    <d v="2023-09-06T00:00:00"/>
    <x v="1"/>
    <s v="F"/>
    <n v="700"/>
    <x v="13"/>
    <x v="0"/>
    <s v="NA"/>
    <s v="3DD.003D7E5540"/>
    <s v="NA"/>
    <s v="F"/>
    <x v="0"/>
    <s v="NA"/>
    <s v="NA"/>
    <x v="0"/>
    <x v="0"/>
    <x v="0"/>
    <s v="FALL"/>
    <n v="0.999999999999994"/>
    <x v="0"/>
    <e v="#N/A"/>
    <n v="1"/>
    <x v="5"/>
    <n v="5.6818181818181825"/>
    <n v="5.7284090909090919"/>
    <n v="12.729797979797981"/>
    <s v="Abv"/>
  </r>
  <r>
    <s v="OtsLGRF23S"/>
    <s v="OtsLGRF23S_3878"/>
    <s v="C-03878"/>
    <d v="2023-09-06T00:00:00"/>
    <x v="1"/>
    <s v="F"/>
    <n v="750"/>
    <x v="1"/>
    <x v="0"/>
    <s v="NA"/>
    <s v="3DD.003D7E54E3"/>
    <s v="NA"/>
    <s v="F"/>
    <x v="0"/>
    <s v="NA"/>
    <s v="NA"/>
    <x v="0"/>
    <x v="0"/>
    <x v="0"/>
    <s v="FALL"/>
    <n v="1"/>
    <x v="0"/>
    <e v="#N/A"/>
    <n v="1"/>
    <x v="1"/>
    <n v="5.6818181818181825"/>
    <n v="5.7284090909090919"/>
    <n v="12.729797979797981"/>
    <s v="Abv"/>
  </r>
  <r>
    <s v="OtsLGRF23S"/>
    <s v="OtsLGRF23S_3879"/>
    <s v="C-03879"/>
    <d v="2023-09-06T00:00:00"/>
    <x v="1"/>
    <s v="M"/>
    <n v="730"/>
    <x v="16"/>
    <x v="0"/>
    <s v="NA"/>
    <s v="3DD.003D7E551F"/>
    <s v="NA"/>
    <s v="M"/>
    <x v="1"/>
    <s v="OtsLYON19S_1_1806"/>
    <s v="OtsLYON19S_1_1517"/>
    <x v="1"/>
    <x v="1"/>
    <x v="1"/>
    <s v="FALL"/>
    <n v="0.999999999999998"/>
    <x v="1"/>
    <n v="0.95971980899999998"/>
    <n v="1"/>
    <x v="1"/>
    <n v="5.6818181818181825"/>
    <n v="5.7284090909090919"/>
    <n v="12.729797979797981"/>
    <s v="Abv"/>
  </r>
  <r>
    <s v="OtsLGRF23S"/>
    <s v="OtsLGRF23S_3880"/>
    <s v="C-03880"/>
    <d v="2023-09-06T00:00:00"/>
    <x v="1"/>
    <s v="F"/>
    <n v="730"/>
    <x v="16"/>
    <x v="1"/>
    <n v="1"/>
    <s v="NA"/>
    <s v="NA"/>
    <s v="M"/>
    <x v="1"/>
    <s v="OtsLYON19S_1_1397"/>
    <s v="OtsLYON19S_1_1492"/>
    <x v="1"/>
    <x v="1"/>
    <x v="1"/>
    <s v="FALL"/>
    <n v="1"/>
    <x v="1"/>
    <n v="0.95971980899999998"/>
    <n v="1"/>
    <x v="1"/>
    <n v="5.6818181818181825"/>
    <n v="5.7284090909090919"/>
    <n v="12.729797979797981"/>
    <s v="Abv"/>
  </r>
  <r>
    <s v="OtsLGRF23S"/>
    <s v="OtsLGRF23S_3881"/>
    <s v="C-03881"/>
    <d v="2023-09-06T00:00:00"/>
    <x v="1"/>
    <s v="F"/>
    <n v="760"/>
    <x v="6"/>
    <x v="0"/>
    <s v="NA"/>
    <s v="3DD.003D7E54F4"/>
    <s v="NA"/>
    <s v="F"/>
    <x v="0"/>
    <s v="OtsLYON19S_1_1821"/>
    <s v="OtsLYON19S_1_1544"/>
    <x v="1"/>
    <x v="1"/>
    <x v="1"/>
    <s v="FALL"/>
    <n v="0.999999999999997"/>
    <x v="1"/>
    <n v="0.95971980899999998"/>
    <n v="1"/>
    <x v="1"/>
    <n v="5.6818181818181825"/>
    <n v="5.7284090909090919"/>
    <n v="12.729797979797981"/>
    <s v="Abv"/>
  </r>
  <r>
    <s v="OtsLGRF23S"/>
    <s v="OtsLGRF23S_3883"/>
    <s v="C-03883"/>
    <d v="2023-09-06T00:00:00"/>
    <x v="1"/>
    <s v="M"/>
    <n v="690"/>
    <x v="30"/>
    <x v="0"/>
    <s v="NA"/>
    <s v="NA"/>
    <s v="NA"/>
    <s v="M"/>
    <x v="1"/>
    <s v="NA"/>
    <s v="NA"/>
    <x v="0"/>
    <x v="0"/>
    <x v="0"/>
    <s v="FALL"/>
    <n v="0.999999999999998"/>
    <x v="0"/>
    <e v="#N/A"/>
    <n v="1"/>
    <x v="5"/>
    <n v="5.6818181818181825"/>
    <n v="5.7284090909090919"/>
    <n v="12.729797979797981"/>
    <s v="Abv"/>
  </r>
  <r>
    <s v="OtsLGRF23S"/>
    <s v="OtsLGRF23S_3886"/>
    <s v="C-03886"/>
    <d v="2023-09-06T00:00:00"/>
    <x v="1"/>
    <s v="F"/>
    <n v="760"/>
    <x v="6"/>
    <x v="1"/>
    <n v="1"/>
    <s v="NA"/>
    <s v="NA"/>
    <s v="F"/>
    <x v="0"/>
    <s v="NA"/>
    <s v="NA"/>
    <x v="0"/>
    <x v="0"/>
    <x v="0"/>
    <s v="FALL"/>
    <n v="1"/>
    <x v="8"/>
    <e v="#N/A"/>
    <n v="1"/>
    <x v="1"/>
    <n v="5.6818181818181825"/>
    <n v="5.7284090909090919"/>
    <n v="12.729797979797981"/>
    <s v="Abv"/>
  </r>
  <r>
    <s v="OtsLGRF23S"/>
    <s v="OtsLGRF23S_3889"/>
    <s v="C-03889"/>
    <d v="2023-09-06T00:00:00"/>
    <x v="1"/>
    <s v="F"/>
    <n v="760"/>
    <x v="6"/>
    <x v="0"/>
    <s v="NA"/>
    <s v="3DD.003D7E5511"/>
    <s v="NA"/>
    <s v="M"/>
    <x v="1"/>
    <s v="OtsLYON19S_1_1102"/>
    <s v="OtsLYON19S_1_0911"/>
    <x v="1"/>
    <x v="1"/>
    <x v="1"/>
    <s v="FALL"/>
    <n v="1"/>
    <x v="6"/>
    <n v="0.95971980899999998"/>
    <n v="1"/>
    <x v="1"/>
    <n v="5.6818181818181825"/>
    <n v="5.7284090909090919"/>
    <n v="12.729797979797981"/>
    <s v="Abv"/>
  </r>
  <r>
    <s v="OtsLGRF23S"/>
    <s v="OtsLGRF23S_3890"/>
    <s v="C-03890"/>
    <d v="2023-09-06T00:00:00"/>
    <x v="1"/>
    <s v="F"/>
    <n v="740"/>
    <x v="12"/>
    <x v="0"/>
    <s v="NA"/>
    <s v="3DD.003D7E54E9"/>
    <s v="NA"/>
    <s v="F"/>
    <x v="0"/>
    <s v="OtsLYON19S_1_0562"/>
    <s v="OtsLYON19S_1_0465"/>
    <x v="1"/>
    <x v="1"/>
    <x v="1"/>
    <s v="FALL"/>
    <n v="1"/>
    <x v="7"/>
    <n v="0.95971980899999998"/>
    <n v="1"/>
    <x v="1"/>
    <n v="5.6818181818181825"/>
    <n v="5.7284090909090919"/>
    <n v="12.729797979797981"/>
    <s v="Blw"/>
  </r>
  <r>
    <s v="OtsLGRF23S"/>
    <s v="OtsLGRF23S_3891"/>
    <s v="C-03891"/>
    <d v="2023-09-06T00:00:00"/>
    <x v="1"/>
    <s v="M"/>
    <n v="700"/>
    <x v="13"/>
    <x v="0"/>
    <s v="NA"/>
    <s v="3DD.003D7E5507"/>
    <s v="NA"/>
    <s v="M"/>
    <x v="1"/>
    <s v="OtsLYON19S_1_0578"/>
    <s v="OtsLYON19S_1_0601"/>
    <x v="1"/>
    <x v="1"/>
    <x v="1"/>
    <s v="FALL"/>
    <n v="0.999999999999999"/>
    <x v="7"/>
    <n v="0.95971980899999998"/>
    <n v="1"/>
    <x v="5"/>
    <n v="5.6818181818181825"/>
    <n v="5.7284090909090919"/>
    <n v="12.729797979797981"/>
    <s v="Blw"/>
  </r>
  <r>
    <s v="OtsLGRF23S"/>
    <s v="OtsLGRF23S_3892"/>
    <s v="C-03892"/>
    <d v="2023-09-06T00:00:00"/>
    <x v="1"/>
    <s v="M"/>
    <n v="640"/>
    <x v="54"/>
    <x v="0"/>
    <s v="NA"/>
    <s v="NA"/>
    <s v="NA"/>
    <s v="M"/>
    <x v="1"/>
    <s v="NA"/>
    <s v="NA"/>
    <x v="0"/>
    <x v="0"/>
    <x v="0"/>
    <s v="FALL"/>
    <n v="1"/>
    <x v="0"/>
    <e v="#N/A"/>
    <n v="1"/>
    <x v="3"/>
    <n v="5.6818181818181825"/>
    <n v="5.7284090909090919"/>
    <n v="12.729797979797981"/>
    <s v="Abv"/>
  </r>
  <r>
    <s v="OtsLGRF23S"/>
    <s v="OtsLGRF23S_3895"/>
    <s v="C-03895"/>
    <d v="2023-09-06T00:00:00"/>
    <x v="1"/>
    <s v="M"/>
    <n v="520"/>
    <x v="48"/>
    <x v="1"/>
    <n v="1"/>
    <s v="NA"/>
    <s v="NA"/>
    <s v="M"/>
    <x v="1"/>
    <s v="OtsLYON21S_1_0906"/>
    <s v="OtsLYON21S_1_1933"/>
    <x v="7"/>
    <x v="4"/>
    <x v="4"/>
    <s v="FALL"/>
    <n v="0.999999999999999"/>
    <x v="16"/>
    <e v="#N/A"/>
    <n v="1"/>
    <x v="11"/>
    <n v="5.6818181818181825"/>
    <n v="5.7284090909090919"/>
    <n v="12.729797979797981"/>
    <s v="Abv"/>
  </r>
  <r>
    <s v="OtsLGRF23S"/>
    <s v="OtsLGRF23S_3896"/>
    <s v="C-03896"/>
    <d v="2023-09-06T00:00:00"/>
    <x v="1"/>
    <s v="F"/>
    <n v="800"/>
    <x v="4"/>
    <x v="0"/>
    <s v="NA"/>
    <s v="3DD.003D7E551C"/>
    <s v="NA"/>
    <s v="F"/>
    <x v="0"/>
    <s v="OtsLYON19S_1_1833"/>
    <s v="OtsLYON19S_1_1570"/>
    <x v="1"/>
    <x v="1"/>
    <x v="1"/>
    <s v="FALL"/>
    <n v="1"/>
    <x v="1"/>
    <n v="0.95971980899999998"/>
    <n v="1"/>
    <x v="0"/>
    <n v="5.6818181818181825"/>
    <n v="5.7284090909090919"/>
    <n v="12.729797979797981"/>
    <s v="Abv"/>
  </r>
  <r>
    <s v="OtsLGRF23S"/>
    <s v="OtsLGRF23S_3897"/>
    <s v="C-03897"/>
    <d v="2023-09-06T00:00:00"/>
    <x v="1"/>
    <s v="F"/>
    <n v="850"/>
    <x v="14"/>
    <x v="1"/>
    <n v="1"/>
    <s v="3DD.003D7E5520"/>
    <s v="NA"/>
    <s v="F"/>
    <x v="0"/>
    <s v="NA"/>
    <s v="NA"/>
    <x v="0"/>
    <x v="0"/>
    <x v="0"/>
    <s v="FALL"/>
    <n v="1"/>
    <x v="8"/>
    <e v="#N/A"/>
    <n v="1"/>
    <x v="2"/>
    <n v="5.6818181818181825"/>
    <n v="5.7284090909090919"/>
    <n v="12.729797979797981"/>
    <s v="Abv"/>
  </r>
  <r>
    <s v="OtsLGRF23S"/>
    <s v="OtsLGRF23S_3898"/>
    <s v="C-03898"/>
    <d v="2023-09-06T00:00:00"/>
    <x v="1"/>
    <s v="F"/>
    <n v="830"/>
    <x v="15"/>
    <x v="0"/>
    <s v="NA"/>
    <s v="3DD.003D7E5519"/>
    <s v="NA"/>
    <s v="F"/>
    <x v="0"/>
    <s v="OtsLYON19S_1_0120"/>
    <s v="OtsLYON19S_1_0067"/>
    <x v="1"/>
    <x v="1"/>
    <x v="1"/>
    <s v="FALL"/>
    <n v="0.999999999999997"/>
    <x v="4"/>
    <n v="0.95971980899999998"/>
    <n v="1"/>
    <x v="2"/>
    <n v="5.6818181818181825"/>
    <n v="5.7284090909090919"/>
    <n v="12.729797979797981"/>
    <s v="Abv"/>
  </r>
  <r>
    <s v="OtsLGRF23S"/>
    <s v="OtsLGRF23S_3899"/>
    <s v="C-03899"/>
    <d v="2023-09-06T00:00:00"/>
    <x v="1"/>
    <s v="F"/>
    <n v="820"/>
    <x v="19"/>
    <x v="0"/>
    <s v="NA"/>
    <s v="3DD.003D7E56D7"/>
    <s v="NA"/>
    <s v="M"/>
    <x v="1"/>
    <s v="OtsLYON19S_1_0554"/>
    <s v="OtsLYON19S_1_0442"/>
    <x v="1"/>
    <x v="1"/>
    <x v="1"/>
    <s v="FALL"/>
    <n v="0.999999999999998"/>
    <x v="7"/>
    <n v="0.95971980899999998"/>
    <n v="1"/>
    <x v="0"/>
    <n v="5.6818181818181825"/>
    <n v="5.7284090909090919"/>
    <n v="12.729797979797981"/>
    <s v="Blw"/>
  </r>
  <r>
    <s v="OtsLGRF23S"/>
    <s v="OtsLGRF23S_3900"/>
    <s v="C-03900"/>
    <d v="2023-09-06T00:00:00"/>
    <x v="1"/>
    <s v="F"/>
    <n v="770"/>
    <x v="2"/>
    <x v="0"/>
    <s v="NA"/>
    <s v="3DD.003D7E5535"/>
    <s v="NA"/>
    <s v="F"/>
    <x v="0"/>
    <s v="OtsLYON19S_1_1825"/>
    <s v="OtsLYON19S_1_1554"/>
    <x v="1"/>
    <x v="1"/>
    <x v="1"/>
    <s v="FALL"/>
    <n v="1"/>
    <x v="1"/>
    <n v="0.95971980899999998"/>
    <n v="1"/>
    <x v="1"/>
    <n v="5.6818181818181825"/>
    <n v="5.7284090909090919"/>
    <n v="12.729797979797981"/>
    <s v="Abv"/>
  </r>
  <r>
    <s v="OtsLGRF23S"/>
    <s v="OtsLGRF23S_3901"/>
    <s v="C-03901"/>
    <d v="2023-09-06T00:00:00"/>
    <x v="1"/>
    <s v="F"/>
    <n v="730"/>
    <x v="16"/>
    <x v="1"/>
    <n v="1"/>
    <s v="NA"/>
    <s v="NA"/>
    <s v="F"/>
    <x v="0"/>
    <s v="OtsLYON19S_1_0709"/>
    <s v="OtsLYON19S_1_0809"/>
    <x v="1"/>
    <x v="1"/>
    <x v="1"/>
    <s v="FALL"/>
    <n v="0.999999999999998"/>
    <x v="6"/>
    <n v="0.95971980899999998"/>
    <n v="1"/>
    <x v="1"/>
    <n v="5.6818181818181825"/>
    <n v="5.7284090909090919"/>
    <n v="12.729797979797981"/>
    <s v="Abv"/>
  </r>
  <r>
    <s v="OtsLGRF23S"/>
    <s v="OtsLGRF23S_3902"/>
    <s v="C-03902"/>
    <d v="2023-09-06T00:00:00"/>
    <x v="1"/>
    <s v="F"/>
    <n v="720"/>
    <x v="17"/>
    <x v="0"/>
    <s v="NA"/>
    <s v="3DD.003D7E5515"/>
    <s v="NA"/>
    <s v="F"/>
    <x v="0"/>
    <s v="OtsLYON19S_1_0557"/>
    <s v="OtsLYON19S_1_0449"/>
    <x v="1"/>
    <x v="1"/>
    <x v="1"/>
    <s v="FALL"/>
    <n v="1"/>
    <x v="7"/>
    <n v="0.95971980899999998"/>
    <n v="1"/>
    <x v="5"/>
    <n v="5.6818181818181825"/>
    <n v="5.7284090909090919"/>
    <n v="12.729797979797981"/>
    <s v="Blw"/>
  </r>
  <r>
    <s v="OtsLGRF23S"/>
    <s v="OtsLGRF23S_3903"/>
    <s v="C-03903"/>
    <d v="2023-09-06T00:00:00"/>
    <x v="1"/>
    <s v="F"/>
    <n v="710"/>
    <x v="10"/>
    <x v="0"/>
    <s v="NA"/>
    <s v="3DD.003D7E48F6"/>
    <s v="NA"/>
    <s v="F"/>
    <x v="0"/>
    <s v="NA"/>
    <s v="NA"/>
    <x v="0"/>
    <x v="0"/>
    <x v="0"/>
    <s v="FALL"/>
    <n v="0.999999999999997"/>
    <x v="0"/>
    <e v="#N/A"/>
    <n v="1"/>
    <x v="5"/>
    <n v="5.6818181818181825"/>
    <n v="5.7284090909090919"/>
    <n v="12.729797979797981"/>
    <s v="Abv"/>
  </r>
  <r>
    <s v="OtsLGRF23S"/>
    <s v="OtsLGRF23S_3904"/>
    <s v="C-03904"/>
    <d v="2023-09-06T00:00:00"/>
    <x v="1"/>
    <s v="F"/>
    <n v="670"/>
    <x v="11"/>
    <x v="0"/>
    <s v="NA"/>
    <s v="NA"/>
    <s v="NA"/>
    <s v="M"/>
    <x v="1"/>
    <s v="NA"/>
    <s v="NA"/>
    <x v="0"/>
    <x v="0"/>
    <x v="0"/>
    <s v="FALL"/>
    <n v="0.999999999999998"/>
    <x v="0"/>
    <e v="#N/A"/>
    <n v="1"/>
    <x v="3"/>
    <n v="5.6818181818181825"/>
    <n v="5.7284090909090919"/>
    <n v="12.729797979797981"/>
    <s v="Abv"/>
  </r>
  <r>
    <s v="OtsLGRF23S"/>
    <s v="OtsLGRF23S_3905"/>
    <s v="C-03905"/>
    <d v="2023-09-06T00:00:00"/>
    <x v="1"/>
    <s v="M"/>
    <n v="720"/>
    <x v="17"/>
    <x v="0"/>
    <s v="NA"/>
    <s v="3DD.003D7E48DE"/>
    <s v="NA"/>
    <s v="M"/>
    <x v="1"/>
    <s v="OtsLYON19S_1_0107"/>
    <s v="OtsLYON19S_1_0043"/>
    <x v="1"/>
    <x v="1"/>
    <x v="1"/>
    <s v="FALL"/>
    <n v="1"/>
    <x v="4"/>
    <n v="0.95971980899999998"/>
    <n v="1"/>
    <x v="5"/>
    <n v="5.6818181818181825"/>
    <n v="5.7284090909090919"/>
    <n v="12.729797979797981"/>
    <s v="Abv"/>
  </r>
  <r>
    <s v="OtsLGRF23S"/>
    <s v="OtsLGRF23S_3906"/>
    <s v="C-03906"/>
    <d v="2023-09-06T00:00:00"/>
    <x v="1"/>
    <s v="F"/>
    <n v="810"/>
    <x v="9"/>
    <x v="0"/>
    <s v="NA"/>
    <s v="3DD.003D7E48C4"/>
    <s v="NA"/>
    <s v="F"/>
    <x v="0"/>
    <s v="OtsLYON19S_1_0719"/>
    <s v="OtsLYON19S_1_0817"/>
    <x v="1"/>
    <x v="1"/>
    <x v="1"/>
    <s v="FALL"/>
    <n v="1"/>
    <x v="6"/>
    <n v="0.95971980899999998"/>
    <n v="1"/>
    <x v="0"/>
    <n v="5.6818181818181825"/>
    <n v="5.7284090909090919"/>
    <n v="12.729797979797981"/>
    <s v="Abv"/>
  </r>
  <r>
    <s v="OtsLGRF23S"/>
    <s v="OtsLGRF23S_3907"/>
    <s v="C-03907"/>
    <d v="2023-09-06T00:00:00"/>
    <x v="1"/>
    <s v="F"/>
    <n v="770"/>
    <x v="2"/>
    <x v="0"/>
    <s v="NA"/>
    <s v="3DD.003D7E48D4"/>
    <s v="NA"/>
    <s v="F"/>
    <x v="0"/>
    <s v="OtsLYON19S_1_0571"/>
    <s v="OtsLYON19S_1_0604"/>
    <x v="1"/>
    <x v="1"/>
    <x v="1"/>
    <s v="FALL"/>
    <n v="0.999999999999995"/>
    <x v="7"/>
    <n v="0.95971980899999998"/>
    <n v="1"/>
    <x v="1"/>
    <n v="5.6818181818181825"/>
    <n v="5.7284090909090919"/>
    <n v="12.729797979797981"/>
    <s v="Blw"/>
  </r>
  <r>
    <s v="OtsLGRF23S"/>
    <s v="OtsLGRF23S_3908"/>
    <s v="C-03908"/>
    <d v="2023-09-06T00:00:00"/>
    <x v="1"/>
    <s v="F"/>
    <n v="840"/>
    <x v="18"/>
    <x v="0"/>
    <s v="NA"/>
    <s v="3DD.003D7E48D0"/>
    <s v="NA"/>
    <s v="F"/>
    <x v="0"/>
    <s v="OtsLYON19S_1_0567"/>
    <s v="OtsLYON19S_1_0479"/>
    <x v="1"/>
    <x v="1"/>
    <x v="1"/>
    <s v="FALL"/>
    <n v="0.999999999999999"/>
    <x v="7"/>
    <n v="0.95971980899999998"/>
    <n v="1"/>
    <x v="2"/>
    <n v="5.6818181818181825"/>
    <n v="5.7284090909090919"/>
    <n v="12.729797979797981"/>
    <s v="Blw"/>
  </r>
  <r>
    <s v="OtsLGRF23S"/>
    <s v="OtsLGRF23S_3909"/>
    <s v="C-03909"/>
    <d v="2023-09-06T00:00:00"/>
    <x v="1"/>
    <s v="M"/>
    <n v="760"/>
    <x v="6"/>
    <x v="0"/>
    <s v="NA"/>
    <s v="3DD.003D7E4920"/>
    <s v="NA"/>
    <s v="M"/>
    <x v="1"/>
    <s v="OtsLYON19S_1_0535"/>
    <s v="OtsLYON19S_1_0386"/>
    <x v="1"/>
    <x v="1"/>
    <x v="1"/>
    <s v="FALL"/>
    <n v="1"/>
    <x v="7"/>
    <n v="0.95971980899999998"/>
    <n v="1"/>
    <x v="1"/>
    <n v="5.6818181818181825"/>
    <n v="5.7284090909090919"/>
    <n v="12.729797979797981"/>
    <s v="Blw"/>
  </r>
  <r>
    <s v="OtsLGRF23S"/>
    <s v="OtsLGRF23S_3910"/>
    <s v="C-03910"/>
    <d v="2023-09-06T00:00:00"/>
    <x v="1"/>
    <s v="F"/>
    <n v="760"/>
    <x v="6"/>
    <x v="1"/>
    <n v="1"/>
    <s v="NA"/>
    <s v="NA"/>
    <s v="F"/>
    <x v="0"/>
    <s v="OtsLYON19S_1_1338"/>
    <s v="OtsLYON19S_1_1261"/>
    <x v="1"/>
    <x v="1"/>
    <x v="1"/>
    <s v="FALL"/>
    <n v="0.999999999999999"/>
    <x v="12"/>
    <n v="0.95971980899999998"/>
    <n v="1"/>
    <x v="1"/>
    <n v="5.6818181818181825"/>
    <n v="5.7284090909090919"/>
    <n v="12.729797979797981"/>
    <s v="Abv"/>
  </r>
  <r>
    <s v="OtsLGRF23S"/>
    <s v="OtsLGRF23S_3913"/>
    <s v="C-03913"/>
    <d v="2023-09-06T00:00:00"/>
    <x v="1"/>
    <s v="F"/>
    <n v="670"/>
    <x v="11"/>
    <x v="0"/>
    <s v="NA"/>
    <s v="NA"/>
    <s v="NA"/>
    <s v="F"/>
    <x v="0"/>
    <s v="OtsLYON19S_1_1854"/>
    <s v="OtsLYON19S_1_1613"/>
    <x v="1"/>
    <x v="1"/>
    <x v="1"/>
    <s v="FALL"/>
    <n v="0.999999999999998"/>
    <x v="1"/>
    <n v="0.95971980899999998"/>
    <n v="1"/>
    <x v="3"/>
    <n v="5.6818181818181825"/>
    <n v="5.7284090909090919"/>
    <n v="12.729797979797981"/>
    <s v="Abv"/>
  </r>
  <r>
    <s v="OtsLGRF23S"/>
    <s v="OtsLGRF23S_3914"/>
    <s v="C-03914"/>
    <d v="2023-09-06T00:00:00"/>
    <x v="1"/>
    <s v="F"/>
    <n v="740"/>
    <x v="12"/>
    <x v="0"/>
    <s v="NA"/>
    <s v="3DD.003D7E4914"/>
    <s v="NA"/>
    <s v="F"/>
    <x v="0"/>
    <s v="OtsLYON19S_1_0144"/>
    <s v="OtsLYON19S_1_0100"/>
    <x v="1"/>
    <x v="1"/>
    <x v="1"/>
    <s v="FALL"/>
    <n v="1"/>
    <x v="4"/>
    <n v="0.95971980899999998"/>
    <n v="1"/>
    <x v="1"/>
    <n v="5.6818181818181825"/>
    <n v="5.7284090909090919"/>
    <n v="12.729797979797981"/>
    <s v="Abv"/>
  </r>
  <r>
    <s v="OtsLGRF23S"/>
    <s v="OtsLGRF23S_3916"/>
    <s v="C-03916"/>
    <d v="2023-09-06T00:00:00"/>
    <x v="1"/>
    <s v="M"/>
    <n v="620"/>
    <x v="49"/>
    <x v="0"/>
    <s v="NA"/>
    <s v="NA"/>
    <s v="NA"/>
    <s v="M"/>
    <x v="1"/>
    <s v="NA"/>
    <s v="NA"/>
    <x v="0"/>
    <x v="0"/>
    <x v="0"/>
    <s v="FALL"/>
    <n v="0.999999999999998"/>
    <x v="0"/>
    <e v="#N/A"/>
    <n v="1"/>
    <x v="9"/>
    <n v="5.6818181818181825"/>
    <n v="5.7284090909090919"/>
    <n v="12.729797979797981"/>
    <s v="Abv"/>
  </r>
  <r>
    <s v="OtsLGRF23S"/>
    <s v="OtsLGRF23S_3919"/>
    <s v="C-03919"/>
    <d v="2023-09-06T00:00:00"/>
    <x v="1"/>
    <s v="M"/>
    <n v="600"/>
    <x v="43"/>
    <x v="1"/>
    <n v="1"/>
    <s v="NA"/>
    <s v="NA"/>
    <s v="M"/>
    <x v="1"/>
    <s v="OtsLYON20S_1_0250"/>
    <s v="OtsLYON20S_1_0111"/>
    <x v="5"/>
    <x v="3"/>
    <x v="3"/>
    <s v="FALL"/>
    <n v="1"/>
    <x v="3"/>
    <n v="0.98961045999999997"/>
    <n v="1"/>
    <x v="9"/>
    <n v="5.6818181818181825"/>
    <n v="5.7284090909090919"/>
    <n v="12.729797979797981"/>
    <s v="Abv"/>
  </r>
  <r>
    <s v="OtsLGRF23S"/>
    <s v="OtsLGRF23S_3922"/>
    <s v="C-03922"/>
    <d v="2023-09-06T00:00:00"/>
    <x v="1"/>
    <s v="F"/>
    <n v="850"/>
    <x v="14"/>
    <x v="1"/>
    <n v="1"/>
    <s v="3DD.003D7E48CB"/>
    <s v="NA"/>
    <s v="F"/>
    <x v="0"/>
    <s v="OtsNPFH19S_1_3336"/>
    <s v="OtsNPFH19S_1_3117"/>
    <x v="2"/>
    <x v="1"/>
    <x v="1"/>
    <s v="FALL"/>
    <n v="0.999999999999998"/>
    <x v="13"/>
    <n v="0.99705232300000002"/>
    <n v="1"/>
    <x v="2"/>
    <n v="5.6818181818181825"/>
    <n v="5.7284090909090919"/>
    <n v="12.729797979797981"/>
    <s v="Abv"/>
  </r>
  <r>
    <s v="OtsLGRF23S"/>
    <s v="OtsLGRF23S_3923"/>
    <s v="C-03923"/>
    <d v="2023-09-06T00:00:00"/>
    <x v="1"/>
    <s v="F"/>
    <n v="720"/>
    <x v="17"/>
    <x v="0"/>
    <s v="NA"/>
    <s v="3DD.003D7E48D8"/>
    <s v="NA"/>
    <s v="M"/>
    <x v="1"/>
    <s v="OtsLYON20S_1_1318"/>
    <s v="OtsLYON20S_1_0842"/>
    <x v="5"/>
    <x v="3"/>
    <x v="3"/>
    <s v="FALL"/>
    <n v="0.999999999999996"/>
    <x v="19"/>
    <n v="0.98961045999999997"/>
    <n v="1"/>
    <x v="5"/>
    <n v="5.6818181818181825"/>
    <n v="5.7284090909090919"/>
    <n v="12.729797979797981"/>
    <s v="Abv"/>
  </r>
  <r>
    <s v="OtsLGRF23S"/>
    <s v="OtsLGRF23S_3924"/>
    <s v="C-03924"/>
    <d v="2023-09-06T00:00:00"/>
    <x v="1"/>
    <s v="F"/>
    <n v="740"/>
    <x v="12"/>
    <x v="0"/>
    <s v="NA"/>
    <s v="3DD.003D7E48C9"/>
    <s v="NA"/>
    <s v="F"/>
    <x v="0"/>
    <s v="OtsLYON19S_1_0564"/>
    <s v="OtsLYON19S_1_0478"/>
    <x v="1"/>
    <x v="1"/>
    <x v="1"/>
    <s v="FALL"/>
    <n v="1.00000000000001"/>
    <x v="7"/>
    <n v="0.95971980899999998"/>
    <n v="1"/>
    <x v="1"/>
    <n v="5.6818181818181825"/>
    <n v="5.7284090909090919"/>
    <n v="12.729797979797981"/>
    <s v="Blw"/>
  </r>
  <r>
    <s v="OtsLGRF23S"/>
    <s v="OtsLGRF23S_3925"/>
    <s v="C-03925"/>
    <d v="2023-09-06T00:00:00"/>
    <x v="1"/>
    <s v="F"/>
    <n v="700"/>
    <x v="13"/>
    <x v="0"/>
    <s v="NA"/>
    <s v="3DD.003D7E4918"/>
    <s v="NA"/>
    <s v="F"/>
    <x v="0"/>
    <s v="NA"/>
    <s v="NA"/>
    <x v="0"/>
    <x v="0"/>
    <x v="0"/>
    <s v="FALL"/>
    <n v="1"/>
    <x v="0"/>
    <e v="#N/A"/>
    <n v="1"/>
    <x v="5"/>
    <n v="5.6818181818181825"/>
    <n v="5.7284090909090919"/>
    <n v="12.729797979797981"/>
    <s v="Abv"/>
  </r>
  <r>
    <s v="OtsLGRF23S"/>
    <s v="OtsLGRF23S_3928"/>
    <s v="C-03928"/>
    <d v="2023-09-06T00:00:00"/>
    <x v="1"/>
    <s v="M"/>
    <n v="590"/>
    <x v="36"/>
    <x v="1"/>
    <n v="1"/>
    <s v="NA"/>
    <s v="NA"/>
    <s v="M"/>
    <x v="1"/>
    <s v="OtsLYON20S_1_0222"/>
    <s v="OtsLYON20S_1_0050"/>
    <x v="5"/>
    <x v="3"/>
    <x v="3"/>
    <s v="FALL"/>
    <n v="0.999999999999999"/>
    <x v="4"/>
    <n v="0.98961045999999997"/>
    <n v="1"/>
    <x v="9"/>
    <n v="5.6818181818181825"/>
    <n v="5.7284090909090919"/>
    <n v="12.729797979797981"/>
    <s v="Abv"/>
  </r>
  <r>
    <s v="OtsLGRF23S"/>
    <s v="OtsLGRF23S_3930"/>
    <s v="C-03930"/>
    <d v="2023-09-06T00:00:00"/>
    <x v="1"/>
    <s v="F"/>
    <n v="800"/>
    <x v="4"/>
    <x v="0"/>
    <s v="NA"/>
    <s v="3DD.003D7E491F"/>
    <s v="NA"/>
    <s v="F"/>
    <x v="0"/>
    <s v="OtsLYON19S_1_1866"/>
    <s v="OtsLYON19S_1_1631"/>
    <x v="1"/>
    <x v="1"/>
    <x v="1"/>
    <s v="FALL"/>
    <n v="1"/>
    <x v="1"/>
    <n v="0.95971980899999998"/>
    <n v="1"/>
    <x v="0"/>
    <n v="5.6818181818181825"/>
    <n v="5.7284090909090919"/>
    <n v="12.729797979797981"/>
    <s v="Abv"/>
  </r>
  <r>
    <s v="OtsLGRF23S"/>
    <s v="OtsLGRF23S_3931"/>
    <s v="C-03931"/>
    <d v="2023-09-06T00:00:00"/>
    <x v="1"/>
    <s v="F"/>
    <n v="850"/>
    <x v="14"/>
    <x v="1"/>
    <n v="1"/>
    <s v="3DD.003D7E48FB"/>
    <s v="NA"/>
    <s v="F"/>
    <x v="0"/>
    <s v="OtsLYON19S_1_0711"/>
    <s v="OtsLYON19S_1_0678"/>
    <x v="1"/>
    <x v="1"/>
    <x v="1"/>
    <s v="FALL"/>
    <n v="1"/>
    <x v="6"/>
    <n v="0.95971980899999998"/>
    <n v="1"/>
    <x v="2"/>
    <n v="5.6818181818181825"/>
    <n v="5.7284090909090919"/>
    <n v="12.729797979797981"/>
    <s v="Abv"/>
  </r>
  <r>
    <s v="OtsLGRF23S"/>
    <s v="OtsLGRF23S_3934"/>
    <s v="C-03934"/>
    <d v="2023-09-06T00:00:00"/>
    <x v="1"/>
    <s v="F"/>
    <n v="750"/>
    <x v="1"/>
    <x v="0"/>
    <s v="NA"/>
    <s v="3DD.003D7E48DC"/>
    <s v="NA"/>
    <s v="F"/>
    <x v="0"/>
    <s v="OtsNPFH19S_1_1349"/>
    <s v="OtsNPFH19S_1_1091"/>
    <x v="2"/>
    <x v="1"/>
    <x v="1"/>
    <s v="FALL"/>
    <n v="0.999999999999999"/>
    <x v="2"/>
    <n v="0.99705232300000002"/>
    <n v="1"/>
    <x v="1"/>
    <n v="5.6818181818181825"/>
    <n v="5.7284090909090919"/>
    <n v="12.729797979797981"/>
    <s v="Abv"/>
  </r>
  <r>
    <s v="OtsLGRF23S"/>
    <s v="OtsLGRF23S_3937"/>
    <s v="C-03937"/>
    <d v="2023-09-06T00:00:00"/>
    <x v="1"/>
    <s v="F"/>
    <n v="680"/>
    <x v="35"/>
    <x v="1"/>
    <n v="1"/>
    <s v="NA"/>
    <s v="NA"/>
    <s v="F"/>
    <x v="0"/>
    <s v="OtsLYON19S_1_0545"/>
    <s v="OtsLYON19S_1_0428"/>
    <x v="1"/>
    <x v="1"/>
    <x v="1"/>
    <s v="FALL"/>
    <n v="1"/>
    <x v="7"/>
    <n v="0.95971980899999998"/>
    <n v="1"/>
    <x v="5"/>
    <n v="5.6818181818181825"/>
    <n v="5.7284090909090919"/>
    <n v="12.729797979797981"/>
    <s v="Blw"/>
  </r>
  <r>
    <s v="OtsLGRF23S"/>
    <s v="OtsLGRF23S_3940"/>
    <s v="C-03940"/>
    <d v="2023-09-06T00:00:00"/>
    <x v="1"/>
    <s v="M"/>
    <n v="510"/>
    <x v="58"/>
    <x v="0"/>
    <s v="NA"/>
    <s v="NA"/>
    <s v="NA"/>
    <s v="M"/>
    <x v="1"/>
    <s v="NA"/>
    <s v="NA"/>
    <x v="0"/>
    <x v="0"/>
    <x v="0"/>
    <s v="FALL"/>
    <n v="0.999999999999999"/>
    <x v="0"/>
    <e v="#N/A"/>
    <n v="1"/>
    <x v="11"/>
    <n v="5.6818181818181825"/>
    <n v="5.7284090909090919"/>
    <n v="12.729797979797981"/>
    <s v="Abv"/>
  </r>
  <r>
    <s v="OtsLGRF23S"/>
    <s v="OtsLGRF23S_3942"/>
    <s v="C-03942"/>
    <d v="2023-09-06T00:00:00"/>
    <x v="1"/>
    <s v="F"/>
    <n v="790"/>
    <x v="0"/>
    <x v="0"/>
    <s v="NA"/>
    <s v="3DD.003D7E48D9"/>
    <s v="NA"/>
    <s v="F"/>
    <x v="0"/>
    <s v="OtsLYON19S_1_0565"/>
    <s v="OtsLYON19S_1_0469"/>
    <x v="1"/>
    <x v="1"/>
    <x v="1"/>
    <s v="FALL"/>
    <n v="0.999999999999998"/>
    <x v="7"/>
    <n v="0.95971980899999998"/>
    <n v="1"/>
    <x v="0"/>
    <n v="5.6818181818181825"/>
    <n v="5.7284090909090919"/>
    <n v="12.729797979797981"/>
    <s v="Blw"/>
  </r>
  <r>
    <s v="OtsLGRF23S"/>
    <s v="OtsLGRF23S_3943"/>
    <s v="C-03943"/>
    <d v="2023-09-06T00:00:00"/>
    <x v="1"/>
    <s v="M"/>
    <n v="910"/>
    <x v="23"/>
    <x v="1"/>
    <n v="1"/>
    <s v="3DD.003D7E4907"/>
    <s v="NA"/>
    <s v="M"/>
    <x v="1"/>
    <s v="OtsLYON18S_1_0110"/>
    <s v="OtsLYON18S_1_0085"/>
    <x v="3"/>
    <x v="2"/>
    <x v="2"/>
    <s v="FALL"/>
    <n v="0.999999999999998"/>
    <x v="4"/>
    <n v="0.80551598400000002"/>
    <n v="1"/>
    <x v="4"/>
    <n v="5.6818181818181825"/>
    <n v="5.7284090909090919"/>
    <n v="12.729797979797981"/>
    <s v="Abv"/>
  </r>
  <r>
    <s v="OtsLGRF23S"/>
    <s v="OtsLGRF23S_3944"/>
    <s v="C-03944"/>
    <d v="2023-09-06T00:00:00"/>
    <x v="1"/>
    <s v="M"/>
    <n v="860"/>
    <x v="27"/>
    <x v="1"/>
    <n v="1"/>
    <s v="3DD.003D7E48DF"/>
    <s v="NA"/>
    <s v="M"/>
    <x v="1"/>
    <s v="OtsLYON18S_1_2338"/>
    <s v="OtsLYON18S_1_2726"/>
    <x v="3"/>
    <x v="2"/>
    <x v="2"/>
    <s v="FALL"/>
    <n v="1"/>
    <x v="17"/>
    <n v="0.80551598400000002"/>
    <n v="1"/>
    <x v="2"/>
    <n v="5.6818181818181825"/>
    <n v="5.7284090909090919"/>
    <n v="12.729797979797981"/>
    <s v="Blw"/>
  </r>
  <r>
    <s v="OtsLGRF23S"/>
    <s v="OtsLGRF23S_3945"/>
    <s v="C-03945"/>
    <d v="2023-09-06T00:00:00"/>
    <x v="1"/>
    <s v="F"/>
    <n v="830"/>
    <x v="15"/>
    <x v="0"/>
    <s v="NA"/>
    <s v="3DD.003D7E491B"/>
    <s v="NA"/>
    <s v="F"/>
    <x v="0"/>
    <s v="NA"/>
    <s v="NA"/>
    <x v="0"/>
    <x v="0"/>
    <x v="0"/>
    <s v="FALL"/>
    <n v="0.999999999999997"/>
    <x v="0"/>
    <e v="#N/A"/>
    <n v="1"/>
    <x v="2"/>
    <n v="5.6818181818181825"/>
    <n v="5.7284090909090919"/>
    <n v="12.729797979797981"/>
    <s v="Abv"/>
  </r>
  <r>
    <s v="OtsLGRF23S"/>
    <s v="OtsLGRF23S_3946"/>
    <s v="C-03946"/>
    <d v="2023-09-06T00:00:00"/>
    <x v="1"/>
    <s v="F"/>
    <n v="790"/>
    <x v="0"/>
    <x v="0"/>
    <s v="NA"/>
    <s v="3DD.003D7E48C6"/>
    <s v="NA"/>
    <s v="F"/>
    <x v="0"/>
    <s v="OtsNPFH19S_1_1337"/>
    <s v="OtsNPFH19S_1_1028"/>
    <x v="2"/>
    <x v="1"/>
    <x v="1"/>
    <s v="FALL"/>
    <n v="0.999999999999997"/>
    <x v="2"/>
    <n v="0.99705232300000002"/>
    <n v="1"/>
    <x v="0"/>
    <n v="5.6818181818181825"/>
    <n v="5.7284090909090919"/>
    <n v="12.729797979797981"/>
    <s v="Abv"/>
  </r>
  <r>
    <s v="OtsLGRF23S"/>
    <s v="OtsLGRF23S_3949"/>
    <s v="C-03949"/>
    <d v="2023-09-06T00:00:00"/>
    <x v="1"/>
    <s v="M"/>
    <n v="750"/>
    <x v="1"/>
    <x v="0"/>
    <s v="NA"/>
    <s v="3DD.003D7E490F"/>
    <s v="NA"/>
    <s v="M"/>
    <x v="1"/>
    <s v="OtsLYON19S_1_1740"/>
    <s v="OtsLYON19S_1_1987"/>
    <x v="1"/>
    <x v="1"/>
    <x v="1"/>
    <s v="FALL"/>
    <n v="0.999999999999998"/>
    <x v="1"/>
    <n v="0.95971980899999998"/>
    <n v="1"/>
    <x v="1"/>
    <n v="5.6818181818181825"/>
    <n v="5.7284090909090919"/>
    <n v="12.729797979797981"/>
    <s v="Abv"/>
  </r>
  <r>
    <s v="OtsLGRF23S"/>
    <s v="OtsLGRF23S_3951"/>
    <s v="C-03951"/>
    <d v="2023-09-06T00:00:00"/>
    <x v="1"/>
    <s v="F"/>
    <n v="720"/>
    <x v="17"/>
    <x v="0"/>
    <s v="NA"/>
    <s v="3DD.003D7E48E4"/>
    <s v="NA"/>
    <s v="F"/>
    <x v="0"/>
    <s v="OtsLYON19S_1_0570"/>
    <s v="OtsLYON19S_1_0483"/>
    <x v="1"/>
    <x v="1"/>
    <x v="1"/>
    <s v="FALL"/>
    <n v="1"/>
    <x v="7"/>
    <n v="0.95971980899999998"/>
    <n v="1"/>
    <x v="5"/>
    <n v="5.6818181818181825"/>
    <n v="5.7284090909090919"/>
    <n v="12.729797979797981"/>
    <s v="Blw"/>
  </r>
  <r>
    <s v="OtsLGRF23S"/>
    <s v="OtsLGRF23S_3952"/>
    <s v="C-03952"/>
    <d v="2023-09-06T00:00:00"/>
    <x v="1"/>
    <s v="M"/>
    <n v="580"/>
    <x v="46"/>
    <x v="0"/>
    <s v="NA"/>
    <s v="NA"/>
    <s v="NA"/>
    <s v="M"/>
    <x v="1"/>
    <s v="OtsLYON20S_1_0430"/>
    <s v="OtsLYON20S_1_1139"/>
    <x v="5"/>
    <x v="3"/>
    <x v="3"/>
    <s v="FALL"/>
    <n v="1"/>
    <x v="6"/>
    <n v="0.98961045999999997"/>
    <n v="1"/>
    <x v="9"/>
    <n v="5.6818181818181825"/>
    <n v="5.7284090909090919"/>
    <n v="12.729797979797981"/>
    <s v="Abv"/>
  </r>
  <r>
    <s v="OtsLGRF23S"/>
    <s v="OtsLGRF23S_3953"/>
    <s v="C-03953"/>
    <d v="2023-09-06T00:00:00"/>
    <x v="1"/>
    <s v="M"/>
    <n v="710"/>
    <x v="10"/>
    <x v="0"/>
    <s v="NA"/>
    <s v="3DD.003D7E48EE"/>
    <s v="NA"/>
    <s v="M"/>
    <x v="1"/>
    <s v="OtsLYON19S_1_0719"/>
    <s v="OtsLYON19S_1_0815"/>
    <x v="1"/>
    <x v="1"/>
    <x v="1"/>
    <s v="FALL"/>
    <n v="1"/>
    <x v="6"/>
    <n v="0.95971980899999998"/>
    <n v="1"/>
    <x v="5"/>
    <n v="5.6818181818181825"/>
    <n v="5.7284090909090919"/>
    <n v="12.729797979797981"/>
    <s v="Abv"/>
  </r>
  <r>
    <s v="OtsLGRF23S"/>
    <s v="OtsLGRF23S_3954"/>
    <s v="C-03954"/>
    <d v="2023-09-06T00:00:00"/>
    <x v="1"/>
    <s v="F"/>
    <n v="800"/>
    <x v="4"/>
    <x v="1"/>
    <n v="1"/>
    <s v="3DD.003D7E48F9"/>
    <s v="NA"/>
    <s v="F"/>
    <x v="0"/>
    <s v="OtsLYON19S_1_0118"/>
    <s v="OtsLYON19S_1_0054"/>
    <x v="1"/>
    <x v="1"/>
    <x v="1"/>
    <s v="FALL"/>
    <n v="0.999999999999998"/>
    <x v="4"/>
    <n v="0.95971980899999998"/>
    <n v="1"/>
    <x v="0"/>
    <n v="5.6818181818181825"/>
    <n v="5.7284090909090919"/>
    <n v="12.729797979797981"/>
    <s v="Abv"/>
  </r>
  <r>
    <s v="OtsLGRF23S"/>
    <s v="OtsLGRF23S_3955"/>
    <s v="C-03955"/>
    <d v="2023-09-06T00:00:00"/>
    <x v="1"/>
    <s v="M"/>
    <n v="730"/>
    <x v="16"/>
    <x v="1"/>
    <n v="1"/>
    <s v="NA"/>
    <s v="NA"/>
    <s v="M"/>
    <x v="1"/>
    <s v="OtsLYON19S_1_0552"/>
    <s v="OtsLYON19S_1_0437"/>
    <x v="1"/>
    <x v="1"/>
    <x v="1"/>
    <s v="FALL"/>
    <n v="1"/>
    <x v="7"/>
    <n v="0.95971980899999998"/>
    <n v="1"/>
    <x v="1"/>
    <n v="5.6818181818181825"/>
    <n v="5.7284090909090919"/>
    <n v="12.729797979797981"/>
    <s v="Blw"/>
  </r>
  <r>
    <s v="OtsLGRF23S"/>
    <s v="OtsLGRF23S_3957"/>
    <s v="C-03957"/>
    <d v="2023-09-06T00:00:00"/>
    <x v="1"/>
    <s v="M"/>
    <n v="850"/>
    <x v="14"/>
    <x v="0"/>
    <s v="NA"/>
    <s v="3DD.003D7E48F5"/>
    <s v="NA"/>
    <s v="M"/>
    <x v="1"/>
    <s v="OtsLYON19S_1_0536"/>
    <s v="OtsLYON19S_1_0389"/>
    <x v="1"/>
    <x v="1"/>
    <x v="1"/>
    <s v="FALL"/>
    <n v="1"/>
    <x v="7"/>
    <n v="0.95971980899999998"/>
    <n v="1"/>
    <x v="2"/>
    <n v="5.6818181818181825"/>
    <n v="5.7284090909090919"/>
    <n v="12.729797979797981"/>
    <s v="Blw"/>
  </r>
  <r>
    <s v="OtsLGRF23S"/>
    <s v="OtsLGRF23S_3958"/>
    <s v="C-03958"/>
    <d v="2023-09-06T00:00:00"/>
    <x v="1"/>
    <s v="M"/>
    <n v="820"/>
    <x v="19"/>
    <x v="0"/>
    <s v="NA"/>
    <s v="3DD.003D7E48CD"/>
    <s v="NA"/>
    <s v="M"/>
    <x v="1"/>
    <s v="OtsLYON19S_1_0563"/>
    <s v="OtsLYON19S_1_0616"/>
    <x v="1"/>
    <x v="1"/>
    <x v="1"/>
    <s v="FALL"/>
    <n v="0.999999999999994"/>
    <x v="6"/>
    <n v="0.95971980899999998"/>
    <n v="1"/>
    <x v="0"/>
    <n v="5.6818181818181825"/>
    <n v="5.7284090909090919"/>
    <n v="12.729797979797981"/>
    <s v="Abv"/>
  </r>
  <r>
    <s v="OtsLGRF23S"/>
    <s v="OtsLGRF23S_3961"/>
    <s v="C-03961"/>
    <d v="2023-09-06T00:00:00"/>
    <x v="1"/>
    <s v="F"/>
    <n v="780"/>
    <x v="8"/>
    <x v="1"/>
    <n v="1"/>
    <s v="NA"/>
    <s v="NA"/>
    <s v="M"/>
    <x v="1"/>
    <s v="OtsLYON19S_1_1125"/>
    <s v="OtsLYON19S_1_0977"/>
    <x v="1"/>
    <x v="1"/>
    <x v="1"/>
    <s v="FALL"/>
    <n v="0.999999999999999"/>
    <x v="15"/>
    <n v="0.95971980899999998"/>
    <n v="1"/>
    <x v="0"/>
    <n v="5.6818181818181825"/>
    <n v="5.7284090909090919"/>
    <n v="12.729797979797981"/>
    <s v="Abv"/>
  </r>
  <r>
    <s v="OtsLGRF23S"/>
    <s v="OtsLGRF23S_3962"/>
    <s v="C-03962"/>
    <d v="2023-09-06T00:00:00"/>
    <x v="1"/>
    <s v="M"/>
    <n v="740"/>
    <x v="12"/>
    <x v="0"/>
    <s v="NA"/>
    <s v="3DD.003D7E491D"/>
    <s v="NA"/>
    <s v="M"/>
    <x v="1"/>
    <s v="NA"/>
    <s v="NA"/>
    <x v="0"/>
    <x v="0"/>
    <x v="0"/>
    <s v="FALL"/>
    <n v="1"/>
    <x v="0"/>
    <e v="#N/A"/>
    <n v="1"/>
    <x v="1"/>
    <n v="5.6818181818181825"/>
    <n v="5.7284090909090919"/>
    <n v="12.729797979797981"/>
    <s v="Abv"/>
  </r>
  <r>
    <s v="OtsLGRF23S"/>
    <s v="OtsLGRF23S_3964"/>
    <s v="C-03964"/>
    <d v="2023-09-06T00:00:00"/>
    <x v="1"/>
    <s v="F"/>
    <n v="700"/>
    <x v="13"/>
    <x v="0"/>
    <s v="NA"/>
    <s v="3DD.003D7E48EF"/>
    <s v="NA"/>
    <s v="F"/>
    <x v="0"/>
    <s v="OtsLYON19S_1_0569"/>
    <s v="OtsLYON19S_1_0471"/>
    <x v="1"/>
    <x v="1"/>
    <x v="1"/>
    <s v="FALL"/>
    <n v="0.999999999999997"/>
    <x v="7"/>
    <n v="0.95971980899999998"/>
    <n v="1"/>
    <x v="5"/>
    <n v="5.6818181818181825"/>
    <n v="5.7284090909090919"/>
    <n v="12.729797979797981"/>
    <s v="Blw"/>
  </r>
  <r>
    <s v="OtsLGRF23S"/>
    <s v="OtsLGRF23S_3965"/>
    <s v="C-03965"/>
    <d v="2023-09-06T00:00:00"/>
    <x v="1"/>
    <s v="F"/>
    <n v="770"/>
    <x v="2"/>
    <x v="0"/>
    <s v="NA"/>
    <s v="3DD.003D7E48E9"/>
    <s v="NA"/>
    <s v="F"/>
    <x v="0"/>
    <s v="OtsNPFH19S_1_2301"/>
    <s v="OtsNPFH19S_1_2017"/>
    <x v="2"/>
    <x v="1"/>
    <x v="1"/>
    <s v="FALL"/>
    <n v="1"/>
    <x v="2"/>
    <n v="0.99705232300000002"/>
    <n v="1"/>
    <x v="1"/>
    <n v="5.6818181818181825"/>
    <n v="5.7284090909090919"/>
    <n v="12.729797979797981"/>
    <s v="Abv"/>
  </r>
  <r>
    <s v="OtsLGRF23S"/>
    <s v="OtsLGRF23S_3967"/>
    <s v="C-03967"/>
    <d v="2023-09-06T00:00:00"/>
    <x v="1"/>
    <s v="F"/>
    <n v="740"/>
    <x v="12"/>
    <x v="1"/>
    <n v="1"/>
    <s v="NA"/>
    <s v="NA"/>
    <s v="F"/>
    <x v="0"/>
    <s v="OtsLYON19S_1_0546"/>
    <s v="OtsLYON19S_1_0431"/>
    <x v="1"/>
    <x v="1"/>
    <x v="1"/>
    <s v="FALL"/>
    <n v="1"/>
    <x v="7"/>
    <n v="0.95971980899999998"/>
    <n v="1"/>
    <x v="1"/>
    <n v="5.6818181818181825"/>
    <n v="5.7284090909090919"/>
    <n v="12.729797979797981"/>
    <s v="Blw"/>
  </r>
  <r>
    <s v="OtsLGRF23S"/>
    <s v="OtsLGRF23S_3968"/>
    <s v="C-03968"/>
    <d v="2023-09-06T00:00:00"/>
    <x v="1"/>
    <s v="F"/>
    <n v="720"/>
    <x v="17"/>
    <x v="0"/>
    <s v="NA"/>
    <s v="3DD.003D7E490A"/>
    <s v="NA"/>
    <s v="F"/>
    <x v="0"/>
    <s v="OtsLYON19S_1_0515"/>
    <s v="OtsLYON19S_1_0330"/>
    <x v="1"/>
    <x v="1"/>
    <x v="1"/>
    <s v="FALL"/>
    <n v="0.999999999999999"/>
    <x v="3"/>
    <n v="0.95971980899999998"/>
    <n v="1"/>
    <x v="5"/>
    <n v="5.6818181818181825"/>
    <n v="5.7284090909090919"/>
    <n v="12.729797979797981"/>
    <s v="Abv"/>
  </r>
  <r>
    <s v="OtsLGRF23S"/>
    <s v="OtsLGRF23S_3969"/>
    <s v="C-03969"/>
    <d v="2023-09-06T00:00:00"/>
    <x v="1"/>
    <s v="M"/>
    <n v="700"/>
    <x v="13"/>
    <x v="0"/>
    <s v="NA"/>
    <s v="3DD.003D7E48DA"/>
    <s v="NA"/>
    <s v="M"/>
    <x v="1"/>
    <s v="NA"/>
    <s v="NA"/>
    <x v="0"/>
    <x v="0"/>
    <x v="0"/>
    <s v="FALL"/>
    <n v="1"/>
    <x v="0"/>
    <e v="#N/A"/>
    <n v="1"/>
    <x v="5"/>
    <n v="5.6818181818181825"/>
    <n v="5.7284090909090919"/>
    <n v="12.729797979797981"/>
    <s v="Abv"/>
  </r>
  <r>
    <s v="OtsLGRF23S"/>
    <s v="OtsLGRF23S_3970"/>
    <s v="C-03970"/>
    <d v="2023-09-06T00:00:00"/>
    <x v="1"/>
    <s v="M"/>
    <n v="600"/>
    <x v="43"/>
    <x v="0"/>
    <s v="NA"/>
    <s v="NA"/>
    <s v="NA"/>
    <s v="M"/>
    <x v="1"/>
    <s v="OtsLYON20S_1_0449"/>
    <s v="OtsLYON20S_1_1159"/>
    <x v="5"/>
    <x v="3"/>
    <x v="3"/>
    <s v="FALL"/>
    <n v="1.00000000000001"/>
    <x v="7"/>
    <n v="0.98961045999999997"/>
    <n v="1"/>
    <x v="9"/>
    <n v="5.6818181818181825"/>
    <n v="5.7284090909090919"/>
    <n v="12.729797979797981"/>
    <s v="Blw"/>
  </r>
  <r>
    <s v="OtsLGRF23S"/>
    <s v="OtsLGRF23S_3971"/>
    <s v="C-03971"/>
    <d v="2023-09-06T00:00:00"/>
    <x v="1"/>
    <s v="F"/>
    <n v="800"/>
    <x v="4"/>
    <x v="1"/>
    <n v="1"/>
    <s v="3DD.003D7E490C"/>
    <s v="NA"/>
    <s v="F"/>
    <x v="0"/>
    <s v="NA"/>
    <s v="NA"/>
    <x v="0"/>
    <x v="0"/>
    <x v="0"/>
    <s v="FALL"/>
    <n v="1"/>
    <x v="8"/>
    <e v="#N/A"/>
    <n v="1"/>
    <x v="0"/>
    <n v="5.6818181818181825"/>
    <n v="5.7284090909090919"/>
    <n v="12.729797979797981"/>
    <s v="Abv"/>
  </r>
  <r>
    <s v="OtsLGRF23S"/>
    <s v="OtsLGRF23S_3972"/>
    <s v="C-03972"/>
    <d v="2023-09-06T00:00:00"/>
    <x v="1"/>
    <s v="F"/>
    <n v="830"/>
    <x v="15"/>
    <x v="0"/>
    <s v="NA"/>
    <s v="3DD.003D7E48FE"/>
    <s v="NA"/>
    <s v="F"/>
    <x v="0"/>
    <s v="NA"/>
    <s v="NA"/>
    <x v="0"/>
    <x v="0"/>
    <x v="0"/>
    <s v="FALL"/>
    <n v="0.999999999999997"/>
    <x v="0"/>
    <e v="#N/A"/>
    <n v="1"/>
    <x v="2"/>
    <n v="5.6818181818181825"/>
    <n v="5.7284090909090919"/>
    <n v="12.729797979797981"/>
    <s v="Abv"/>
  </r>
  <r>
    <s v="OtsLGRF23S"/>
    <s v="OtsLGRF23S_3973"/>
    <s v="C-03973"/>
    <d v="2023-09-06T00:00:00"/>
    <x v="1"/>
    <s v="F"/>
    <n v="780"/>
    <x v="8"/>
    <x v="1"/>
    <s v="NA"/>
    <s v="NA"/>
    <s v="NA"/>
    <s v="F"/>
    <x v="0"/>
    <s v="OtsLYON19S_1_0712"/>
    <s v="OtsLYON19S_1_0801"/>
    <x v="1"/>
    <x v="1"/>
    <x v="1"/>
    <s v="FALL"/>
    <n v="0.999999999999997"/>
    <x v="6"/>
    <n v="0.95971980899999998"/>
    <n v="1"/>
    <x v="0"/>
    <n v="5.6818181818181825"/>
    <n v="5.7284090909090919"/>
    <n v="12.729797979797981"/>
    <s v="Abv"/>
  </r>
  <r>
    <s v="OtsLGRF23S"/>
    <s v="OtsLGRF23S_3974"/>
    <s v="C-03974"/>
    <d v="2023-09-06T00:00:00"/>
    <x v="1"/>
    <s v="F"/>
    <n v="740"/>
    <x v="12"/>
    <x v="0"/>
    <s v="NA"/>
    <s v="3DD.003D7E48E2"/>
    <s v="NA"/>
    <s v="F"/>
    <x v="0"/>
    <s v="OtsLYON19S_1_0529"/>
    <s v="OtsLYON19S_1_0369"/>
    <x v="1"/>
    <x v="1"/>
    <x v="1"/>
    <s v="FALL"/>
    <n v="0.999999999999999"/>
    <x v="3"/>
    <n v="0.95971980899999998"/>
    <n v="1"/>
    <x v="1"/>
    <n v="5.6818181818181825"/>
    <n v="5.7284090909090919"/>
    <n v="12.729797979797981"/>
    <s v="Abv"/>
  </r>
  <r>
    <s v="OtsLGRF23S"/>
    <s v="OtsLGRF23S_3976"/>
    <s v="C-03976"/>
    <d v="2023-09-06T00:00:00"/>
    <x v="1"/>
    <s v="M"/>
    <n v="650"/>
    <x v="5"/>
    <x v="0"/>
    <s v="NA"/>
    <s v="NA"/>
    <s v="NA"/>
    <s v="M"/>
    <x v="1"/>
    <s v="OtsLYON19S_1_1722"/>
    <s v="OtsLYON19S_1_1940"/>
    <x v="1"/>
    <x v="1"/>
    <x v="1"/>
    <s v="FALL"/>
    <n v="1"/>
    <x v="1"/>
    <n v="0.95971980899999998"/>
    <n v="1"/>
    <x v="3"/>
    <n v="5.6818181818181825"/>
    <n v="5.7284090909090919"/>
    <n v="12.729797979797981"/>
    <s v="Abv"/>
  </r>
  <r>
    <s v="OtsLGRF23S"/>
    <s v="OtsLGRF23S_3977"/>
    <s v="C-03977"/>
    <d v="2023-09-06T00:00:00"/>
    <x v="1"/>
    <s v="M"/>
    <n v="890"/>
    <x v="28"/>
    <x v="0"/>
    <s v="NA"/>
    <s v="3DD.003D7E48E7"/>
    <s v="NA"/>
    <s v="M"/>
    <x v="1"/>
    <s v="OtsNPFH19S_1_3355"/>
    <s v="OtsNPFH19S_1_3070"/>
    <x v="2"/>
    <x v="1"/>
    <x v="1"/>
    <s v="FALL"/>
    <n v="1"/>
    <x v="13"/>
    <n v="0.99705232300000002"/>
    <n v="1"/>
    <x v="4"/>
    <n v="5.6818181818181825"/>
    <n v="5.7284090909090919"/>
    <n v="12.729797979797981"/>
    <s v="Abv"/>
  </r>
  <r>
    <s v="OtsLGRF23S"/>
    <s v="OtsLGRF23S_3978"/>
    <s v="C-03978"/>
    <d v="2023-09-06T00:00:00"/>
    <x v="1"/>
    <s v="F"/>
    <n v="750"/>
    <x v="1"/>
    <x v="0"/>
    <s v="NA"/>
    <s v="3DD.003D7E48FC"/>
    <s v="NA"/>
    <s v="F"/>
    <x v="0"/>
    <s v="NA"/>
    <s v="NA"/>
    <x v="0"/>
    <x v="0"/>
    <x v="0"/>
    <s v="FALL"/>
    <n v="1"/>
    <x v="0"/>
    <e v="#N/A"/>
    <n v="1"/>
    <x v="1"/>
    <n v="5.6818181818181825"/>
    <n v="5.7284090909090919"/>
    <n v="12.729797979797981"/>
    <s v="Abv"/>
  </r>
  <r>
    <s v="OtsLGRF23S"/>
    <s v="OtsLGRF23S_3979"/>
    <s v="C-03979"/>
    <d v="2023-09-06T00:00:00"/>
    <x v="1"/>
    <s v="M"/>
    <n v="690"/>
    <x v="30"/>
    <x v="1"/>
    <n v="1"/>
    <s v="NA"/>
    <s v="NA"/>
    <s v="M"/>
    <x v="1"/>
    <s v="OtsLYON19S_1_0108"/>
    <s v="OtsLYON19S_1_0007"/>
    <x v="1"/>
    <x v="1"/>
    <x v="1"/>
    <s v="FALL"/>
    <n v="1"/>
    <x v="4"/>
    <n v="0.95971980899999998"/>
    <n v="1"/>
    <x v="5"/>
    <n v="5.6818181818181825"/>
    <n v="5.7284090909090919"/>
    <n v="12.729797979797981"/>
    <s v="Abv"/>
  </r>
  <r>
    <s v="OtsLGRF23S"/>
    <s v="OtsLGRF23S_3980"/>
    <s v="C-03980"/>
    <d v="2023-09-06T00:00:00"/>
    <x v="1"/>
    <s v="F"/>
    <n v="720"/>
    <x v="17"/>
    <x v="0"/>
    <s v="NA"/>
    <s v="3DD.003D7E4912"/>
    <s v="NA"/>
    <s v="F"/>
    <x v="0"/>
    <s v="OtsLYON19S_1_0144"/>
    <s v="OtsLYON19S_1_0202"/>
    <x v="1"/>
    <x v="1"/>
    <x v="1"/>
    <s v="FALL"/>
    <n v="0.999999999999999"/>
    <x v="4"/>
    <n v="0.95971980899999998"/>
    <n v="1"/>
    <x v="5"/>
    <n v="5.6818181818181825"/>
    <n v="5.7284090909090919"/>
    <n v="12.729797979797981"/>
    <s v="Abv"/>
  </r>
  <r>
    <s v="OtsLGRF23S"/>
    <s v="OtsLGRF23S_3982"/>
    <s v="C-03982"/>
    <d v="2023-09-06T00:00:00"/>
    <x v="1"/>
    <s v="F"/>
    <n v="840"/>
    <x v="18"/>
    <x v="1"/>
    <n v="1"/>
    <s v="3DD.003D7E48CE"/>
    <s v="NA"/>
    <s v="F"/>
    <x v="0"/>
    <s v="OtsLYON19S_1_1125"/>
    <s v="OtsLYON19S_1_0977"/>
    <x v="1"/>
    <x v="1"/>
    <x v="1"/>
    <s v="FALL"/>
    <n v="1"/>
    <x v="15"/>
    <n v="0.95971980899999998"/>
    <n v="1"/>
    <x v="2"/>
    <n v="5.6818181818181825"/>
    <n v="5.7284090909090919"/>
    <n v="12.729797979797981"/>
    <s v="Abv"/>
  </r>
  <r>
    <s v="OtsLGRF23S"/>
    <s v="OtsLGRF23S_3983"/>
    <s v="C-03983"/>
    <d v="2023-09-06T00:00:00"/>
    <x v="1"/>
    <s v="M"/>
    <n v="860"/>
    <x v="27"/>
    <x v="0"/>
    <s v="NA"/>
    <s v="3DD.003D7E48EA"/>
    <s v="NA"/>
    <s v="M"/>
    <x v="1"/>
    <s v="OtsLYON19S_1_1832"/>
    <s v="OtsLYON19S_1_1573"/>
    <x v="1"/>
    <x v="1"/>
    <x v="1"/>
    <s v="FALL"/>
    <n v="1"/>
    <x v="1"/>
    <n v="0.95971980899999998"/>
    <n v="1"/>
    <x v="2"/>
    <n v="5.6818181818181825"/>
    <n v="5.7284090909090919"/>
    <n v="12.729797979797981"/>
    <s v="Abv"/>
  </r>
  <r>
    <s v="OtsLGRF23S"/>
    <s v="OtsLGRF23S_3984"/>
    <s v="C-03984"/>
    <d v="2023-09-06T00:00:00"/>
    <x v="1"/>
    <s v="F"/>
    <n v="850"/>
    <x v="14"/>
    <x v="0"/>
    <s v="NA"/>
    <s v="3DD.003D7E48DD"/>
    <s v="NA"/>
    <s v="F"/>
    <x v="0"/>
    <s v="NA"/>
    <s v="NA"/>
    <x v="0"/>
    <x v="0"/>
    <x v="0"/>
    <s v="FALL"/>
    <n v="1.00000000000001"/>
    <x v="0"/>
    <e v="#N/A"/>
    <n v="1"/>
    <x v="2"/>
    <n v="5.6818181818181825"/>
    <n v="5.7284090909090919"/>
    <n v="12.729797979797981"/>
    <s v="Abv"/>
  </r>
  <r>
    <s v="OtsLGRF23S"/>
    <s v="OtsLGRF23S_3985"/>
    <s v="C-03985"/>
    <d v="2023-09-06T00:00:00"/>
    <x v="1"/>
    <s v="F"/>
    <n v="770"/>
    <x v="2"/>
    <x v="0"/>
    <s v="NA"/>
    <s v="3DD.003D7E48C7"/>
    <s v="NA"/>
    <s v="F"/>
    <x v="0"/>
    <s v="OtsLYON19S_1_1801"/>
    <s v="OtsLYON19S_1_1507"/>
    <x v="1"/>
    <x v="1"/>
    <x v="1"/>
    <s v="FALL"/>
    <n v="1"/>
    <x v="1"/>
    <n v="0.95971980899999998"/>
    <n v="1"/>
    <x v="1"/>
    <n v="5.6818181818181825"/>
    <n v="5.7284090909090919"/>
    <n v="12.729797979797981"/>
    <s v="Abv"/>
  </r>
  <r>
    <s v="OtsLGRF23S"/>
    <s v="OtsLGRF23S_3986"/>
    <s v="C-03986"/>
    <d v="2023-09-06T00:00:00"/>
    <x v="1"/>
    <s v="F"/>
    <n v="820"/>
    <x v="19"/>
    <x v="0"/>
    <s v="NA"/>
    <s v="3DD.003D7E4922"/>
    <s v="NA"/>
    <s v="F"/>
    <x v="0"/>
    <s v="OtsNPFH19S_1_2339"/>
    <s v="OtsNPFH19S_1_2057"/>
    <x v="2"/>
    <x v="1"/>
    <x v="1"/>
    <s v="FALL"/>
    <n v="0.999999999999998"/>
    <x v="10"/>
    <n v="0.99705232300000002"/>
    <n v="1"/>
    <x v="0"/>
    <n v="5.6818181818181825"/>
    <n v="5.7284090909090919"/>
    <n v="12.729797979797981"/>
    <s v="Abv"/>
  </r>
  <r>
    <s v="OtsLGRF23S"/>
    <s v="OtsLGRF23S_3987"/>
    <s v="C-03987"/>
    <d v="2023-09-06T00:00:00"/>
    <x v="1"/>
    <s v="F"/>
    <n v="780"/>
    <x v="8"/>
    <x v="0"/>
    <s v="NA"/>
    <s v="3DD.003D7E48FF"/>
    <s v="NA"/>
    <s v="F"/>
    <x v="0"/>
    <s v="OtsLYON19S_1_1834"/>
    <s v="OtsLYON19S_1_1566"/>
    <x v="1"/>
    <x v="1"/>
    <x v="1"/>
    <s v="FALL"/>
    <n v="1"/>
    <x v="1"/>
    <n v="0.95971980899999998"/>
    <n v="1"/>
    <x v="0"/>
    <n v="5.6818181818181825"/>
    <n v="5.7284090909090919"/>
    <n v="12.729797979797981"/>
    <s v="Abv"/>
  </r>
  <r>
    <s v="OtsLGRF23S"/>
    <s v="OtsLGRF23S_3988"/>
    <s v="C-03988"/>
    <d v="2023-09-06T00:00:00"/>
    <x v="1"/>
    <s v="F"/>
    <n v="740"/>
    <x v="12"/>
    <x v="0"/>
    <s v="NA"/>
    <s v="3DD.003D7E48C3"/>
    <s v="NA"/>
    <s v="F"/>
    <x v="0"/>
    <s v="OtsLYON19S_1_0115"/>
    <s v="OtsLYON19S_1_0059"/>
    <x v="1"/>
    <x v="1"/>
    <x v="1"/>
    <s v="FALL"/>
    <n v="1"/>
    <x v="4"/>
    <n v="0.95971980899999998"/>
    <n v="1"/>
    <x v="1"/>
    <n v="5.6818181818181825"/>
    <n v="5.7284090909090919"/>
    <n v="12.729797979797981"/>
    <s v="Abv"/>
  </r>
  <r>
    <s v="OtsLGRF23S"/>
    <s v="OtsLGRF23S_3989"/>
    <s v="C-03989"/>
    <d v="2023-09-06T00:00:00"/>
    <x v="1"/>
    <s v="F"/>
    <n v="720"/>
    <x v="17"/>
    <x v="0"/>
    <s v="NA"/>
    <s v="3DD.003D7E48E6"/>
    <s v="NA"/>
    <s v="F"/>
    <x v="0"/>
    <s v="OtsLYON19S_1_0564"/>
    <s v="OtsLYON19S_1_0477"/>
    <x v="1"/>
    <x v="1"/>
    <x v="1"/>
    <s v="FALL"/>
    <n v="1"/>
    <x v="7"/>
    <n v="0.95971980899999998"/>
    <n v="1"/>
    <x v="5"/>
    <n v="5.6818181818181825"/>
    <n v="5.7284090909090919"/>
    <n v="12.729797979797981"/>
    <s v="Blw"/>
  </r>
  <r>
    <s v="OtsLGRF23S"/>
    <s v="OtsLGRF23S_3990"/>
    <s v="C-03990"/>
    <d v="2023-09-06T00:00:00"/>
    <x v="1"/>
    <s v="F"/>
    <n v="760"/>
    <x v="6"/>
    <x v="0"/>
    <s v="NA"/>
    <s v="3DD.003D7E48ED"/>
    <s v="NA"/>
    <s v="F"/>
    <x v="0"/>
    <s v="OtsLYON19S_1_2313"/>
    <s v="OtsLYON19S_1_2097"/>
    <x v="1"/>
    <x v="1"/>
    <x v="1"/>
    <s v="FALL"/>
    <n v="1"/>
    <x v="14"/>
    <n v="0.95971980899999998"/>
    <n v="1"/>
    <x v="1"/>
    <n v="5.6818181818181825"/>
    <n v="5.7284090909090919"/>
    <n v="12.729797979797981"/>
    <s v="Blw"/>
  </r>
  <r>
    <s v="OtsLGRF23S"/>
    <s v="OtsLGRF23S_3991"/>
    <s v="C-03991"/>
    <d v="2023-09-06T00:00:00"/>
    <x v="1"/>
    <s v="M"/>
    <n v="600"/>
    <x v="43"/>
    <x v="0"/>
    <s v="NA"/>
    <s v="NA"/>
    <s v="NA"/>
    <s v="M"/>
    <x v="1"/>
    <s v="OtsLYON20S_1_0282"/>
    <s v="OtsLYON20S_1_0194"/>
    <x v="5"/>
    <x v="3"/>
    <x v="3"/>
    <s v="FALL"/>
    <n v="1"/>
    <x v="3"/>
    <n v="0.98961045999999997"/>
    <n v="1"/>
    <x v="9"/>
    <n v="5.6818181818181825"/>
    <n v="5.7284090909090919"/>
    <n v="12.729797979797981"/>
    <s v="Abv"/>
  </r>
  <r>
    <s v="OtsLGRF23S"/>
    <s v="OtsLGRF23S_3993"/>
    <s v="C-03993"/>
    <d v="2023-09-06T00:00:00"/>
    <x v="1"/>
    <s v="F"/>
    <n v="800"/>
    <x v="4"/>
    <x v="0"/>
    <s v="NA"/>
    <s v="3DD.003D7E490B"/>
    <s v="NA"/>
    <s v="F"/>
    <x v="0"/>
    <s v="OtsLYON19S_1_0538"/>
    <s v="OtsLYON19S_1_0393"/>
    <x v="1"/>
    <x v="1"/>
    <x v="1"/>
    <s v="FALL"/>
    <n v="1"/>
    <x v="7"/>
    <n v="0.95971980899999998"/>
    <n v="1"/>
    <x v="0"/>
    <n v="5.6818181818181825"/>
    <n v="5.7284090909090919"/>
    <n v="12.729797979797981"/>
    <s v="Blw"/>
  </r>
  <r>
    <s v="OtsLGRF23S"/>
    <s v="OtsLGRF23S_3994"/>
    <s v="C-03994"/>
    <d v="2023-09-06T00:00:00"/>
    <x v="1"/>
    <s v="F"/>
    <n v="810"/>
    <x v="9"/>
    <x v="0"/>
    <s v="NA"/>
    <s v="3DD.003D7E48C1"/>
    <s v="NA"/>
    <s v="F"/>
    <x v="0"/>
    <s v="OtsLYON19S_1_0578"/>
    <s v="OtsLYON19S_1_0601"/>
    <x v="1"/>
    <x v="1"/>
    <x v="1"/>
    <s v="FALL"/>
    <n v="0.999999999999997"/>
    <x v="7"/>
    <n v="0.95971980899999998"/>
    <n v="1"/>
    <x v="0"/>
    <n v="5.6818181818181825"/>
    <n v="5.7284090909090919"/>
    <n v="12.729797979797981"/>
    <s v="Blw"/>
  </r>
  <r>
    <s v="OtsLGRF23S"/>
    <s v="OtsLGRF23S_3995"/>
    <s v="C-03995"/>
    <d v="2023-09-06T00:00:00"/>
    <x v="1"/>
    <s v="F"/>
    <n v="810"/>
    <x v="9"/>
    <x v="0"/>
    <s v="NA"/>
    <s v="3DD.003D7E48DB"/>
    <s v="NA"/>
    <s v="F"/>
    <x v="0"/>
    <s v="NA"/>
    <s v="NA"/>
    <x v="0"/>
    <x v="0"/>
    <x v="0"/>
    <s v="FALL"/>
    <n v="1"/>
    <x v="0"/>
    <e v="#N/A"/>
    <n v="1"/>
    <x v="0"/>
    <n v="5.6818181818181825"/>
    <n v="5.7284090909090919"/>
    <n v="12.729797979797981"/>
    <s v="Abv"/>
  </r>
  <r>
    <s v="OtsLGRF23S"/>
    <s v="OtsLGRF23S_3996"/>
    <s v="C-03996"/>
    <d v="2023-09-06T00:00:00"/>
    <x v="1"/>
    <s v="F"/>
    <n v="800"/>
    <x v="4"/>
    <x v="0"/>
    <s v="NA"/>
    <s v="3DD.003D7E4906"/>
    <s v="NA"/>
    <s v="F"/>
    <x v="0"/>
    <s v="OtsNPFH18S_1_6305"/>
    <s v="OtsNPFH18S_1_6040"/>
    <x v="6"/>
    <x v="2"/>
    <x v="2"/>
    <s v="FALL"/>
    <n v="0.999999999999997"/>
    <x v="10"/>
    <n v="0.96828396500000002"/>
    <n v="1"/>
    <x v="0"/>
    <n v="5.6818181818181825"/>
    <n v="5.7284090909090919"/>
    <n v="12.729797979797981"/>
    <s v="Abv"/>
  </r>
  <r>
    <s v="OtsLGRF23S"/>
    <s v="OtsLGRF23S_3997"/>
    <s v="C-03997"/>
    <d v="2023-09-06T00:00:00"/>
    <x v="1"/>
    <s v="F"/>
    <n v="730"/>
    <x v="16"/>
    <x v="0"/>
    <s v="NA"/>
    <s v="3DD.003D7E4910"/>
    <s v="NA"/>
    <s v="F"/>
    <x v="0"/>
    <s v="OtsLYON19S_1_0707"/>
    <s v="OtsLYON19S_1_0692"/>
    <x v="1"/>
    <x v="1"/>
    <x v="1"/>
    <s v="FALL"/>
    <n v="0.999999999999998"/>
    <x v="6"/>
    <n v="0.95971980899999998"/>
    <n v="1"/>
    <x v="1"/>
    <n v="5.6818181818181825"/>
    <n v="5.7284090909090919"/>
    <n v="12.729797979797981"/>
    <s v="Abv"/>
  </r>
  <r>
    <s v="OtsLGRF23S"/>
    <s v="OtsLGRF23S_3998"/>
    <s v="C-03998"/>
    <d v="2023-09-06T00:00:00"/>
    <x v="1"/>
    <s v="M"/>
    <n v="700"/>
    <x v="13"/>
    <x v="0"/>
    <s v="NA"/>
    <s v="3DD.003D7E490E"/>
    <s v="NA"/>
    <s v="M"/>
    <x v="1"/>
    <s v="OtsLYON19S_1_0560"/>
    <s v="OtsLYON19S_1_0461"/>
    <x v="1"/>
    <x v="1"/>
    <x v="1"/>
    <s v="FALL"/>
    <n v="0.999999999999998"/>
    <x v="7"/>
    <n v="0.95971980899999998"/>
    <n v="1"/>
    <x v="5"/>
    <n v="5.6818181818181825"/>
    <n v="5.7284090909090919"/>
    <n v="12.729797979797981"/>
    <s v="Blw"/>
  </r>
  <r>
    <s v="OtsLGRF23S"/>
    <s v="OtsLGRF23S_4000"/>
    <s v="C-04000"/>
    <d v="2023-09-06T00:00:00"/>
    <x v="1"/>
    <s v="M"/>
    <n v="650"/>
    <x v="5"/>
    <x v="0"/>
    <s v="NA"/>
    <s v="NA"/>
    <s v="NA"/>
    <s v="M"/>
    <x v="1"/>
    <s v="OtsLYON20S_1_1564"/>
    <s v="OtsLYON20S_1_1747"/>
    <x v="5"/>
    <x v="3"/>
    <x v="3"/>
    <s v="FALL"/>
    <n v="0.999999999999998"/>
    <x v="1"/>
    <n v="0.98961045999999997"/>
    <n v="1"/>
    <x v="3"/>
    <n v="5.6818181818181825"/>
    <n v="5.7284090909090919"/>
    <n v="12.729797979797981"/>
    <s v="Abv"/>
  </r>
  <r>
    <s v="OtsLGRF23S"/>
    <s v="OtsLGRF23S_4003"/>
    <s v="C-04003"/>
    <d v="2023-09-06T00:00:00"/>
    <x v="1"/>
    <s v="M"/>
    <n v="650"/>
    <x v="5"/>
    <x v="1"/>
    <n v="1"/>
    <s v="NA"/>
    <s v="NA"/>
    <s v="M"/>
    <x v="1"/>
    <s v="OtsLYON19S_1_0148"/>
    <s v="OtsLYON19S_1_0209"/>
    <x v="1"/>
    <x v="1"/>
    <x v="1"/>
    <s v="FALL"/>
    <n v="0.99999999999999201"/>
    <x v="3"/>
    <n v="0.95971980899999998"/>
    <n v="1"/>
    <x v="3"/>
    <n v="5.6818181818181825"/>
    <n v="5.7284090909090919"/>
    <n v="12.729797979797981"/>
    <s v="Abv"/>
  </r>
  <r>
    <s v="OtsLGRF23S"/>
    <s v="OtsLGRF23S_4006"/>
    <s v="C-04006"/>
    <d v="2023-09-06T00:00:00"/>
    <x v="1"/>
    <s v="M"/>
    <n v="570"/>
    <x v="32"/>
    <x v="0"/>
    <s v="NA"/>
    <s v="NA"/>
    <s v="NA"/>
    <s v="M"/>
    <x v="1"/>
    <s v="OtsLYON20S_1_1540"/>
    <s v="OtsLYON20S_1_1697"/>
    <x v="5"/>
    <x v="3"/>
    <x v="3"/>
    <s v="FALL"/>
    <n v="1"/>
    <x v="1"/>
    <n v="0.98961045999999997"/>
    <n v="1"/>
    <x v="8"/>
    <n v="5.6818181818181825"/>
    <n v="5.7284090909090919"/>
    <n v="12.729797979797981"/>
    <s v="Abv"/>
  </r>
  <r>
    <s v="OtsLGRF23S"/>
    <s v="OtsLGRF23S_4009"/>
    <s v="C-04009"/>
    <d v="2023-09-06T00:00:00"/>
    <x v="1"/>
    <s v="F"/>
    <n v="780"/>
    <x v="8"/>
    <x v="0"/>
    <s v="NA"/>
    <s v="3DD.003D7E490D"/>
    <s v="NA"/>
    <s v="F"/>
    <x v="0"/>
    <s v="OtsNPFH19S_1_2313"/>
    <s v="OtsNPFH19S_1_2023"/>
    <x v="2"/>
    <x v="1"/>
    <x v="1"/>
    <s v="FALL"/>
    <n v="1"/>
    <x v="2"/>
    <n v="0.99705232300000002"/>
    <n v="1"/>
    <x v="0"/>
    <n v="5.6818181818181825"/>
    <n v="5.7284090909090919"/>
    <n v="12.729797979797981"/>
    <s v="Abv"/>
  </r>
  <r>
    <s v="OtsLGRF23S"/>
    <s v="OtsLGRF23S_4010"/>
    <s v="C-04010"/>
    <d v="2023-09-06T00:00:00"/>
    <x v="1"/>
    <s v="M"/>
    <n v="830"/>
    <x v="15"/>
    <x v="0"/>
    <s v="NA"/>
    <s v="3DD.003D7E4905"/>
    <s v="NA"/>
    <s v="M"/>
    <x v="1"/>
    <s v="OtsLYON19S_1_0109"/>
    <s v="OtsLYON19S_1_0015"/>
    <x v="1"/>
    <x v="1"/>
    <x v="1"/>
    <s v="FALL"/>
    <n v="1"/>
    <x v="4"/>
    <n v="0.95971980899999998"/>
    <n v="1"/>
    <x v="2"/>
    <n v="5.6818181818181825"/>
    <n v="5.7284090909090919"/>
    <n v="12.729797979797981"/>
    <s v="Abv"/>
  </r>
  <r>
    <s v="OtsLGRF23S"/>
    <s v="OtsLGRF23S_4011"/>
    <s v="C-04011"/>
    <d v="2023-09-06T00:00:00"/>
    <x v="1"/>
    <s v="M"/>
    <n v="800"/>
    <x v="4"/>
    <x v="0"/>
    <s v="NA"/>
    <s v="3DD.003D7E48F3"/>
    <s v="NA"/>
    <s v="M"/>
    <x v="1"/>
    <s v="NA"/>
    <s v="NA"/>
    <x v="0"/>
    <x v="0"/>
    <x v="0"/>
    <s v="FALL"/>
    <n v="0.999999999999999"/>
    <x v="0"/>
    <e v="#N/A"/>
    <n v="1"/>
    <x v="0"/>
    <n v="5.6818181818181825"/>
    <n v="5.7284090909090919"/>
    <n v="12.729797979797981"/>
    <s v="Abv"/>
  </r>
  <r>
    <s v="OtsLGRF23S"/>
    <s v="OtsLGRF23S_4012"/>
    <s v="C-04012"/>
    <d v="2023-09-06T00:00:00"/>
    <x v="1"/>
    <s v="M"/>
    <n v="780"/>
    <x v="8"/>
    <x v="0"/>
    <s v="NA"/>
    <s v="3DD.003D7E48FD"/>
    <s v="NA"/>
    <s v="M"/>
    <x v="1"/>
    <s v="OtsLYON19S_1_0593"/>
    <s v="OtsLYON19S_1_0697"/>
    <x v="1"/>
    <x v="1"/>
    <x v="1"/>
    <s v="FALL"/>
    <n v="1"/>
    <x v="6"/>
    <n v="0.95971980899999998"/>
    <n v="1"/>
    <x v="0"/>
    <n v="5.6818181818181825"/>
    <n v="5.7284090909090919"/>
    <n v="12.729797979797981"/>
    <s v="Abv"/>
  </r>
  <r>
    <s v="OtsLGRF23S"/>
    <s v="OtsLGRF23S_4013"/>
    <s v="C-04013"/>
    <d v="2023-09-06T00:00:00"/>
    <x v="1"/>
    <s v="M"/>
    <n v="760"/>
    <x v="6"/>
    <x v="0"/>
    <s v="NA"/>
    <s v="3DD.003D7E48D1"/>
    <s v="NA"/>
    <s v="M"/>
    <x v="1"/>
    <s v="OtsLYON19S_1_1396"/>
    <s v="OtsLYON19S_1_1489"/>
    <x v="1"/>
    <x v="1"/>
    <x v="1"/>
    <s v="FALL"/>
    <n v="1"/>
    <x v="1"/>
    <n v="0.95971980899999998"/>
    <n v="1"/>
    <x v="1"/>
    <n v="5.6818181818181825"/>
    <n v="5.7284090909090919"/>
    <n v="12.729797979797981"/>
    <s v="Abv"/>
  </r>
  <r>
    <s v="OtsLGRF23S"/>
    <s v="OtsLGRF23S_4014"/>
    <s v="C-04014"/>
    <d v="2023-09-06T00:00:00"/>
    <x v="1"/>
    <s v="F"/>
    <n v="760"/>
    <x v="6"/>
    <x v="0"/>
    <s v="NA"/>
    <s v="3DD.003D7E4916"/>
    <s v="NA"/>
    <s v="F"/>
    <x v="0"/>
    <s v="OtsLYON19S_1_0556"/>
    <s v="OtsLYON19S_1_0447"/>
    <x v="1"/>
    <x v="1"/>
    <x v="1"/>
    <s v="FALL"/>
    <n v="0.999999999999998"/>
    <x v="7"/>
    <n v="0.95971980899999998"/>
    <n v="1"/>
    <x v="1"/>
    <n v="5.6818181818181825"/>
    <n v="5.7284090909090919"/>
    <n v="12.729797979797981"/>
    <s v="Blw"/>
  </r>
  <r>
    <s v="OtsLGRF23S"/>
    <s v="OtsLGRF23S_4015"/>
    <s v="C-04015"/>
    <d v="2023-09-06T00:00:00"/>
    <x v="1"/>
    <s v="F"/>
    <n v="760"/>
    <x v="6"/>
    <x v="0"/>
    <s v="NA"/>
    <s v="NA"/>
    <s v="NA"/>
    <s v="F"/>
    <x v="0"/>
    <s v="OtsNPFH19S_1_4359"/>
    <s v="OtsNPFH19S_1_4032"/>
    <x v="2"/>
    <x v="1"/>
    <x v="1"/>
    <s v="FALL"/>
    <n v="0.999999999999997"/>
    <x v="2"/>
    <n v="0.99705232300000002"/>
    <n v="1"/>
    <x v="1"/>
    <n v="5.6818181818181825"/>
    <n v="5.7284090909090919"/>
    <n v="12.729797979797981"/>
    <s v="Abv"/>
  </r>
  <r>
    <s v="OtsLGRF23S"/>
    <s v="OtsLGRF23S_4018"/>
    <s v="C-04018"/>
    <d v="2023-09-06T00:00:00"/>
    <x v="1"/>
    <s v="F"/>
    <n v="710"/>
    <x v="10"/>
    <x v="1"/>
    <n v="1"/>
    <s v="NA"/>
    <s v="NA"/>
    <s v="F"/>
    <x v="0"/>
    <s v="OtsNPFH19S_1_3319"/>
    <s v="OtsNPFH19S_1_3023"/>
    <x v="2"/>
    <x v="1"/>
    <x v="1"/>
    <s v="FALL"/>
    <n v="1"/>
    <x v="9"/>
    <n v="0.99705232300000002"/>
    <n v="1"/>
    <x v="5"/>
    <n v="5.6818181818181825"/>
    <n v="5.7284090909090919"/>
    <n v="12.729797979797981"/>
    <s v="Abv"/>
  </r>
  <r>
    <s v="OtsLGRF23S"/>
    <s v="OtsLGRF23S_4021"/>
    <s v="C-04021"/>
    <d v="2023-09-06T00:00:00"/>
    <x v="1"/>
    <s v="M"/>
    <n v="780"/>
    <x v="8"/>
    <x v="0"/>
    <s v="NA"/>
    <s v="3DD.003D7E48E3"/>
    <s v="NA"/>
    <s v="M"/>
    <x v="1"/>
    <s v="OtsLYON19S_1_0127"/>
    <s v="OtsLYON19S_1_0075"/>
    <x v="1"/>
    <x v="1"/>
    <x v="1"/>
    <s v="FALL"/>
    <n v="1"/>
    <x v="4"/>
    <n v="0.95971980899999998"/>
    <n v="1"/>
    <x v="0"/>
    <n v="5.6818181818181825"/>
    <n v="5.7284090909090919"/>
    <n v="12.729797979797981"/>
    <s v="Abv"/>
  </r>
  <r>
    <s v="OtsLGRF23S"/>
    <s v="OtsLGRF23S_4022"/>
    <s v="C-04022"/>
    <d v="2023-09-06T00:00:00"/>
    <x v="1"/>
    <s v="M"/>
    <n v="910"/>
    <x v="23"/>
    <x v="0"/>
    <s v="NA"/>
    <s v="3DD.003D7E48E8"/>
    <s v="NA"/>
    <s v="M"/>
    <x v="1"/>
    <s v="OtsLYON19S_1_0568"/>
    <s v="OtsLYON19S_1_0474"/>
    <x v="1"/>
    <x v="1"/>
    <x v="1"/>
    <s v="FALL"/>
    <n v="0.999999999999998"/>
    <x v="7"/>
    <n v="0.95971980899999998"/>
    <n v="1"/>
    <x v="4"/>
    <n v="5.6818181818181825"/>
    <n v="5.7284090909090919"/>
    <n v="12.729797979797981"/>
    <s v="Blw"/>
  </r>
  <r>
    <s v="OtsLGRF23S"/>
    <s v="OtsLGRF23S_4024"/>
    <s v="C-04024"/>
    <d v="2023-09-06T00:00:00"/>
    <x v="1"/>
    <s v="F"/>
    <n v="740"/>
    <x v="12"/>
    <x v="0"/>
    <s v="NA"/>
    <s v="3DD.003D7E48F2"/>
    <s v="NA"/>
    <s v="F"/>
    <x v="0"/>
    <s v="OtsLYON19S_1_1823"/>
    <s v="OtsLYON19S_1_1552"/>
    <x v="1"/>
    <x v="1"/>
    <x v="1"/>
    <s v="FALL"/>
    <n v="0.999999999999999"/>
    <x v="1"/>
    <n v="0.95971980899999998"/>
    <n v="1"/>
    <x v="1"/>
    <n v="5.6818181818181825"/>
    <n v="5.7284090909090919"/>
    <n v="12.729797979797981"/>
    <s v="Abv"/>
  </r>
  <r>
    <s v="OtsLGRF23S"/>
    <s v="OtsLGRF23S_4027"/>
    <s v="C-04027"/>
    <d v="2023-09-06T00:00:00"/>
    <x v="1"/>
    <s v="M"/>
    <n v="740"/>
    <x v="12"/>
    <x v="0"/>
    <s v="NA"/>
    <s v="3DD.003D7E48D3"/>
    <s v="NA"/>
    <s v="M"/>
    <x v="1"/>
    <s v="NA"/>
    <s v="NA"/>
    <x v="0"/>
    <x v="0"/>
    <x v="0"/>
    <s v="FALL"/>
    <n v="0.999999999999999"/>
    <x v="0"/>
    <e v="#N/A"/>
    <n v="1"/>
    <x v="1"/>
    <n v="5.6818181818181825"/>
    <n v="5.7284090909090919"/>
    <n v="12.729797979797981"/>
    <s v="Abv"/>
  </r>
  <r>
    <s v="OtsLGRF23S"/>
    <s v="OtsLGRF23S_4030"/>
    <s v="C-04030"/>
    <d v="2023-09-06T00:00:00"/>
    <x v="1"/>
    <s v="M"/>
    <n v="640"/>
    <x v="54"/>
    <x v="0"/>
    <s v="NA"/>
    <s v="NA"/>
    <s v="NA"/>
    <s v="M"/>
    <x v="1"/>
    <s v="NA"/>
    <s v="NA"/>
    <x v="0"/>
    <x v="0"/>
    <x v="0"/>
    <s v="FALL"/>
    <n v="1"/>
    <x v="0"/>
    <e v="#N/A"/>
    <n v="1"/>
    <x v="3"/>
    <n v="5.6818181818181825"/>
    <n v="5.7284090909090919"/>
    <n v="12.729797979797981"/>
    <s v="Abv"/>
  </r>
  <r>
    <s v="OtsLGRF23S"/>
    <s v="OtsLGRF23S_4032"/>
    <s v="C-04032"/>
    <d v="2023-09-06T00:00:00"/>
    <x v="1"/>
    <s v="F"/>
    <n v="790"/>
    <x v="0"/>
    <x v="0"/>
    <s v="NA"/>
    <s v="3DD.003D7E48C5"/>
    <s v="NA"/>
    <s v="F"/>
    <x v="0"/>
    <s v="OtsLYON19S_1_0523"/>
    <s v="OtsLYON19S_1_0348"/>
    <x v="1"/>
    <x v="1"/>
    <x v="1"/>
    <s v="FALL"/>
    <n v="1"/>
    <x v="3"/>
    <n v="0.95971980899999998"/>
    <n v="1"/>
    <x v="0"/>
    <n v="5.6818181818181825"/>
    <n v="5.7284090909090919"/>
    <n v="12.729797979797981"/>
    <s v="Abv"/>
  </r>
  <r>
    <s v="OtsLGRF23S"/>
    <s v="OtsLGRF23S_4033"/>
    <s v="C-04033"/>
    <d v="2023-09-06T00:00:00"/>
    <x v="1"/>
    <s v="F"/>
    <n v="820"/>
    <x v="19"/>
    <x v="0"/>
    <s v="NA"/>
    <s v="3DD.003D7E491E"/>
    <s v="NA"/>
    <s v="F"/>
    <x v="0"/>
    <s v="NA"/>
    <s v="NA"/>
    <x v="0"/>
    <x v="0"/>
    <x v="0"/>
    <s v="FALL"/>
    <n v="1"/>
    <x v="0"/>
    <e v="#N/A"/>
    <n v="1"/>
    <x v="0"/>
    <n v="5.6818181818181825"/>
    <n v="5.7284090909090919"/>
    <n v="12.729797979797981"/>
    <s v="Abv"/>
  </r>
  <r>
    <s v="OtsLGRF23S"/>
    <s v="OtsLGRF23S_4034"/>
    <s v="C-04034"/>
    <d v="2023-09-06T00:00:00"/>
    <x v="1"/>
    <s v="F"/>
    <n v="820"/>
    <x v="19"/>
    <x v="0"/>
    <s v="NA"/>
    <s v="3DD.003D7E4908"/>
    <s v="NA"/>
    <s v="F"/>
    <x v="0"/>
    <s v="OtsLYON19S_1_1846"/>
    <s v="OtsLYON19S_1_1602"/>
    <x v="1"/>
    <x v="1"/>
    <x v="1"/>
    <s v="FALL"/>
    <n v="1"/>
    <x v="1"/>
    <n v="0.95971980899999998"/>
    <n v="1"/>
    <x v="0"/>
    <n v="5.6818181818181825"/>
    <n v="5.7284090909090919"/>
    <n v="12.729797979797981"/>
    <s v="Abv"/>
  </r>
  <r>
    <s v="OtsLGRF23S"/>
    <s v="OtsLGRF23S_4035"/>
    <s v="C-04035"/>
    <d v="2023-09-06T00:00:00"/>
    <x v="1"/>
    <s v="F"/>
    <n v="790"/>
    <x v="0"/>
    <x v="0"/>
    <s v="NA"/>
    <s v="3DD.003D7E4900"/>
    <s v="NA"/>
    <s v="F"/>
    <x v="0"/>
    <s v="NA"/>
    <s v="NA"/>
    <x v="0"/>
    <x v="0"/>
    <x v="0"/>
    <s v="FALL"/>
    <n v="0.999999999999999"/>
    <x v="0"/>
    <e v="#N/A"/>
    <n v="1"/>
    <x v="0"/>
    <n v="5.6818181818181825"/>
    <n v="5.7284090909090919"/>
    <n v="12.729797979797981"/>
    <s v="Abv"/>
  </r>
  <r>
    <s v="OtsLGRF23S"/>
    <s v="OtsLGRF23S_4036"/>
    <s v="C-04036"/>
    <d v="2023-09-06T00:00:00"/>
    <x v="1"/>
    <s v="F"/>
    <n v="820"/>
    <x v="19"/>
    <x v="1"/>
    <n v="1"/>
    <s v="3DD.003D7E4903"/>
    <s v="NA"/>
    <s v="F"/>
    <x v="0"/>
    <s v="NA"/>
    <s v="NA"/>
    <x v="0"/>
    <x v="0"/>
    <x v="0"/>
    <s v="FALL"/>
    <n v="1"/>
    <x v="8"/>
    <e v="#N/A"/>
    <n v="1"/>
    <x v="0"/>
    <n v="5.6818181818181825"/>
    <n v="5.7284090909090919"/>
    <n v="12.729797979797981"/>
    <s v="Abv"/>
  </r>
  <r>
    <s v="OtsLGRF23S"/>
    <s v="OtsLGRF23S_4037"/>
    <s v="C-04037"/>
    <d v="2023-09-06T00:00:00"/>
    <x v="1"/>
    <s v="F"/>
    <n v="770"/>
    <x v="2"/>
    <x v="0"/>
    <s v="NA"/>
    <s v="3DD.003D7E48D5"/>
    <s v="NA"/>
    <s v="F"/>
    <x v="0"/>
    <s v="NA"/>
    <s v="NA"/>
    <x v="0"/>
    <x v="0"/>
    <x v="0"/>
    <s v="FALL"/>
    <n v="0.999999999999996"/>
    <x v="0"/>
    <e v="#N/A"/>
    <n v="1"/>
    <x v="1"/>
    <n v="5.6818181818181825"/>
    <n v="5.7284090909090919"/>
    <n v="12.729797979797981"/>
    <s v="Abv"/>
  </r>
  <r>
    <s v="OtsLGRF23S"/>
    <s v="OtsLGRF23S_4038"/>
    <s v="C-04038"/>
    <d v="2023-09-06T00:00:00"/>
    <x v="1"/>
    <s v="M"/>
    <n v="730"/>
    <x v="16"/>
    <x v="0"/>
    <s v="NA"/>
    <s v="3DD.003D7E48F1"/>
    <s v="NA"/>
    <s v="M"/>
    <x v="1"/>
    <s v="OtsNPFH19S_1_1312"/>
    <s v="OtsNPFH19S_1_1032"/>
    <x v="2"/>
    <x v="1"/>
    <x v="1"/>
    <s v="FALL"/>
    <n v="0.999999999999998"/>
    <x v="2"/>
    <n v="0.99705232300000002"/>
    <n v="1"/>
    <x v="1"/>
    <n v="5.6818181818181825"/>
    <n v="5.7284090909090919"/>
    <n v="12.729797979797981"/>
    <s v="Abv"/>
  </r>
  <r>
    <s v="OtsLGRF23S"/>
    <s v="OtsLGRF23S_4039"/>
    <s v="C-04039"/>
    <d v="2023-09-06T00:00:00"/>
    <x v="1"/>
    <s v="F"/>
    <n v="780"/>
    <x v="8"/>
    <x v="0"/>
    <s v="NA"/>
    <s v="3DD.003D7E48EC"/>
    <s v="NA"/>
    <s v="F"/>
    <x v="0"/>
    <s v="OtsLYON19S_1_0709"/>
    <s v="OtsLYON19S_1_0809"/>
    <x v="1"/>
    <x v="1"/>
    <x v="1"/>
    <s v="FALL"/>
    <n v="0.999999999999994"/>
    <x v="6"/>
    <n v="0.95971980899999998"/>
    <n v="1"/>
    <x v="0"/>
    <n v="5.6818181818181825"/>
    <n v="5.7284090909090919"/>
    <n v="12.729797979797981"/>
    <s v="Abv"/>
  </r>
  <r>
    <s v="OtsLGRF23S"/>
    <s v="OtsLGRF23S_4041"/>
    <s v="C-04041"/>
    <d v="2023-09-06T00:00:00"/>
    <x v="1"/>
    <s v="M"/>
    <n v="730"/>
    <x v="16"/>
    <x v="0"/>
    <s v="NA"/>
    <s v="3DD.003D7E491A"/>
    <s v="NA"/>
    <s v="M"/>
    <x v="1"/>
    <s v="OtsLYON19S_1_1819"/>
    <s v="OtsLYON19S_1_1546"/>
    <x v="1"/>
    <x v="1"/>
    <x v="1"/>
    <s v="FALL"/>
    <n v="0.999999999999994"/>
    <x v="1"/>
    <n v="0.95971980899999998"/>
    <n v="1"/>
    <x v="1"/>
    <n v="5.6818181818181825"/>
    <n v="5.7284090909090919"/>
    <n v="12.729797979797981"/>
    <s v="Abv"/>
  </r>
  <r>
    <s v="OtsLGRF23S"/>
    <s v="OtsLGRF23S_4042"/>
    <s v="C-04042"/>
    <d v="2023-09-06T00:00:00"/>
    <x v="1"/>
    <s v="M"/>
    <n v="680"/>
    <x v="35"/>
    <x v="0"/>
    <s v="NA"/>
    <s v="NA"/>
    <s v="NA"/>
    <s v="M"/>
    <x v="1"/>
    <s v="OtsLYON19S_1_0597"/>
    <s v="OtsLYON19S_1_0669"/>
    <x v="1"/>
    <x v="1"/>
    <x v="1"/>
    <s v="FALL"/>
    <n v="0.999999999999998"/>
    <x v="6"/>
    <n v="0.95971980899999998"/>
    <n v="1"/>
    <x v="5"/>
    <n v="5.6818181818181825"/>
    <n v="5.7284090909090919"/>
    <n v="12.729797979797981"/>
    <s v="Abv"/>
  </r>
  <r>
    <s v="OtsLGRF23S"/>
    <s v="OtsLGRF23S_4045"/>
    <s v="C-04045"/>
    <d v="2023-09-06T00:00:00"/>
    <x v="1"/>
    <s v="M"/>
    <n v="610"/>
    <x v="29"/>
    <x v="1"/>
    <n v="1"/>
    <s v="NA"/>
    <s v="NA"/>
    <s v="M"/>
    <x v="1"/>
    <s v="OtsNPFH20S_1_0654"/>
    <s v="OtsNPFH20S_1_0604"/>
    <x v="8"/>
    <x v="3"/>
    <x v="3"/>
    <s v="FALL"/>
    <n v="1"/>
    <x v="13"/>
    <n v="0.98845608500000004"/>
    <n v="1"/>
    <x v="9"/>
    <n v="5.6818181818181825"/>
    <n v="5.7284090909090919"/>
    <n v="12.729797979797981"/>
    <s v="Abv"/>
  </r>
  <r>
    <s v="OtsLGRF23S"/>
    <s v="OtsLGRF23S_4048"/>
    <s v="C-04048"/>
    <d v="2023-09-06T00:00:00"/>
    <x v="1"/>
    <s v="F"/>
    <n v="610"/>
    <x v="29"/>
    <x v="0"/>
    <s v="NA"/>
    <s v="NA"/>
    <s v="NA"/>
    <s v="F"/>
    <x v="0"/>
    <s v="OtsLYON20S_1_1302"/>
    <s v="OtsLYON20S_1_0823"/>
    <x v="5"/>
    <x v="3"/>
    <x v="3"/>
    <s v="FALL"/>
    <n v="1"/>
    <x v="17"/>
    <n v="0.98961045999999997"/>
    <n v="1"/>
    <x v="9"/>
    <n v="5.6818181818181825"/>
    <n v="5.7284090909090919"/>
    <n v="12.729797979797981"/>
    <s v="Blw"/>
  </r>
  <r>
    <s v="OtsLGRF23S"/>
    <s v="OtsLGRF23S_4049"/>
    <s v="C-04049"/>
    <d v="2023-09-06T00:00:00"/>
    <x v="1"/>
    <s v="F"/>
    <n v="780"/>
    <x v="8"/>
    <x v="0"/>
    <s v="NA"/>
    <s v="3DD.003D7E4921"/>
    <s v="NA"/>
    <s v="F"/>
    <x v="0"/>
    <s v="OtsLYON19S_1_0571"/>
    <s v="OtsLYON19S_1_0604"/>
    <x v="1"/>
    <x v="1"/>
    <x v="1"/>
    <s v="FALL"/>
    <n v="0.99999999999999301"/>
    <x v="7"/>
    <n v="0.95971980899999998"/>
    <n v="1"/>
    <x v="0"/>
    <n v="5.6818181818181825"/>
    <n v="5.7284090909090919"/>
    <n v="12.729797979797981"/>
    <s v="Blw"/>
  </r>
  <r>
    <s v="OtsLGRF23S"/>
    <s v="OtsLGRF23S_4050"/>
    <s v="C-04050"/>
    <d v="2023-09-06T00:00:00"/>
    <x v="1"/>
    <s v="M"/>
    <n v="910"/>
    <x v="23"/>
    <x v="1"/>
    <n v="1"/>
    <s v="3DD.003D7E48F7"/>
    <s v="NA"/>
    <s v="M"/>
    <x v="1"/>
    <s v="OtsNPFH19S_1_3336"/>
    <s v="OtsNPFH19S_1_3117"/>
    <x v="2"/>
    <x v="1"/>
    <x v="1"/>
    <s v="FALL"/>
    <n v="1"/>
    <x v="13"/>
    <n v="0.99705232300000002"/>
    <n v="1"/>
    <x v="4"/>
    <n v="5.6818181818181825"/>
    <n v="5.7284090909090919"/>
    <n v="12.729797979797981"/>
    <s v="Abv"/>
  </r>
  <r>
    <s v="OtsLGRF23S"/>
    <s v="OtsLGRF23S_4051"/>
    <s v="C-04051"/>
    <d v="2023-09-06T00:00:00"/>
    <x v="1"/>
    <s v="M"/>
    <n v="820"/>
    <x v="19"/>
    <x v="1"/>
    <n v="1"/>
    <s v="3DD.003D7E48EB"/>
    <s v="NA"/>
    <s v="M"/>
    <x v="1"/>
    <s v="OtsLYON19S_1_0589"/>
    <s v="OtsLYON19S_1_0641"/>
    <x v="1"/>
    <x v="1"/>
    <x v="1"/>
    <s v="FALL"/>
    <n v="0.999999999999999"/>
    <x v="6"/>
    <n v="0.95971980899999998"/>
    <n v="1"/>
    <x v="0"/>
    <n v="5.6818181818181825"/>
    <n v="5.7284090909090919"/>
    <n v="12.729797979797981"/>
    <s v="Abv"/>
  </r>
  <r>
    <s v="OtsLGRF23S"/>
    <s v="OtsLGRF23S_4053"/>
    <s v="C-04053"/>
    <d v="2023-09-06T00:00:00"/>
    <x v="1"/>
    <s v="F"/>
    <n v="810"/>
    <x v="9"/>
    <x v="0"/>
    <s v="NA"/>
    <s v="3DD.003D7E4924"/>
    <s v="NA"/>
    <s v="F"/>
    <x v="0"/>
    <s v="OtsLYON19S_1_0143"/>
    <s v="OtsLYON19S_1_0208"/>
    <x v="1"/>
    <x v="1"/>
    <x v="1"/>
    <s v="FALL"/>
    <n v="1"/>
    <x v="3"/>
    <n v="0.95971980899999998"/>
    <n v="1"/>
    <x v="0"/>
    <n v="5.6818181818181825"/>
    <n v="5.7284090909090919"/>
    <n v="12.729797979797981"/>
    <s v="Abv"/>
  </r>
  <r>
    <s v="OtsLGRF23S"/>
    <s v="OtsLGRF23S_4054"/>
    <s v="C-04054"/>
    <d v="2023-09-06T00:00:00"/>
    <x v="1"/>
    <s v="F"/>
    <n v="720"/>
    <x v="17"/>
    <x v="1"/>
    <s v="NA"/>
    <s v="NA"/>
    <s v="NA"/>
    <s v="F"/>
    <x v="0"/>
    <s v="OtsPBT19-UmaFa-0045"/>
    <s v="OtsPBT19-UmaFa-0062"/>
    <x v="15"/>
    <x v="1"/>
    <x v="1"/>
    <s v="FALL"/>
    <n v="1"/>
    <x v="24"/>
    <e v="#N/A"/>
    <n v="1"/>
    <x v="5"/>
    <n v="5.6818181818181825"/>
    <n v="5.7284090909090919"/>
    <n v="12.729797979797981"/>
    <s v="Blw"/>
  </r>
  <r>
    <s v="OtsLGRF23S"/>
    <s v="OtsLGRF23S_4055"/>
    <s v="C-04055"/>
    <d v="2023-09-06T00:00:00"/>
    <x v="1"/>
    <s v="M"/>
    <n v="710"/>
    <x v="10"/>
    <x v="0"/>
    <s v="NA"/>
    <s v="3DD.003D7E4902"/>
    <s v="NA"/>
    <s v="M"/>
    <x v="1"/>
    <s v="OtsLYON19S_1_1396"/>
    <s v="OtsLYON19S_1_1490"/>
    <x v="1"/>
    <x v="1"/>
    <x v="1"/>
    <s v="FALL"/>
    <n v="1"/>
    <x v="1"/>
    <n v="0.95971980899999998"/>
    <n v="1"/>
    <x v="5"/>
    <n v="5.6818181818181825"/>
    <n v="5.7284090909090919"/>
    <n v="12.729797979797981"/>
    <s v="Abv"/>
  </r>
  <r>
    <s v="OtsLGRF23S"/>
    <s v="OtsLGRF23S_4056"/>
    <s v="C-04056"/>
    <d v="2023-09-06T00:00:00"/>
    <x v="1"/>
    <s v="F"/>
    <n v="800"/>
    <x v="4"/>
    <x v="0"/>
    <s v="NA"/>
    <s v="3DD.003D7E48F4"/>
    <s v="NA"/>
    <s v="F"/>
    <x v="0"/>
    <s v="NA"/>
    <s v="NA"/>
    <x v="0"/>
    <x v="0"/>
    <x v="0"/>
    <s v="FALL"/>
    <n v="1.00000000000001"/>
    <x v="0"/>
    <e v="#N/A"/>
    <n v="1"/>
    <x v="0"/>
    <n v="5.6818181818181825"/>
    <n v="5.7284090909090919"/>
    <n v="12.729797979797981"/>
    <s v="Abv"/>
  </r>
  <r>
    <s v="OtsLGRF23S"/>
    <s v="OtsLGRF23S_4057"/>
    <s v="C-04057"/>
    <d v="2023-09-06T00:00:00"/>
    <x v="1"/>
    <s v="F"/>
    <n v="840"/>
    <x v="18"/>
    <x v="0"/>
    <s v="NA"/>
    <s v="3DD.003D7E48CF"/>
    <s v="NA"/>
    <s v="F"/>
    <x v="0"/>
    <s v="OtsLYON19S_1_1817"/>
    <s v="OtsLYON19S_1_1534"/>
    <x v="1"/>
    <x v="1"/>
    <x v="1"/>
    <s v="FALL"/>
    <n v="1"/>
    <x v="1"/>
    <n v="0.95971980899999998"/>
    <n v="1"/>
    <x v="2"/>
    <n v="5.6818181818181825"/>
    <n v="5.7284090909090919"/>
    <n v="12.729797979797981"/>
    <s v="Abv"/>
  </r>
  <r>
    <s v="OtsLGRF23S"/>
    <s v="OtsLGRF23S_4058"/>
    <s v="C-04058"/>
    <d v="2023-09-06T00:00:00"/>
    <x v="1"/>
    <s v="F"/>
    <n v="750"/>
    <x v="1"/>
    <x v="0"/>
    <s v="NA"/>
    <s v="3DD.003D7E4904"/>
    <s v="NA"/>
    <s v="F"/>
    <x v="0"/>
    <s v="OtsLYON19S_1_0559"/>
    <s v="OtsLYON19S_1_0608"/>
    <x v="1"/>
    <x v="1"/>
    <x v="1"/>
    <s v="FALL"/>
    <n v="0.999999999999997"/>
    <x v="7"/>
    <n v="0.95971980899999998"/>
    <n v="1"/>
    <x v="1"/>
    <n v="5.6818181818181825"/>
    <n v="5.7284090909090919"/>
    <n v="12.729797979797981"/>
    <s v="Blw"/>
  </r>
  <r>
    <s v="OtsLGRF23S"/>
    <s v="OtsLGRF23S_4059"/>
    <s v="C-04059"/>
    <d v="2023-09-06T00:00:00"/>
    <x v="1"/>
    <s v="M"/>
    <n v="700"/>
    <x v="13"/>
    <x v="0"/>
    <s v="NA"/>
    <s v="3DD.003D7E4901"/>
    <s v="NA"/>
    <s v="M"/>
    <x v="1"/>
    <s v="OtsLYON19S_1_0161"/>
    <s v="OtsLYON19S_1_0254"/>
    <x v="1"/>
    <x v="1"/>
    <x v="1"/>
    <s v="FALL"/>
    <n v="0.999999999999997"/>
    <x v="3"/>
    <n v="0.95971980899999998"/>
    <n v="1"/>
    <x v="5"/>
    <n v="5.6818181818181825"/>
    <n v="5.7284090909090919"/>
    <n v="12.729797979797981"/>
    <s v="Abv"/>
  </r>
  <r>
    <s v="OtsLGRF23S"/>
    <s v="OtsLGRF23S_4060"/>
    <s v="C-04060"/>
    <d v="2023-09-06T00:00:00"/>
    <x v="1"/>
    <s v="M"/>
    <n v="760"/>
    <x v="6"/>
    <x v="0"/>
    <n v="1"/>
    <s v="NA"/>
    <s v="NA"/>
    <s v="M"/>
    <x v="1"/>
    <s v="OtsLYON19S_1_1761"/>
    <s v="OtsLYON19S_1_2004"/>
    <x v="1"/>
    <x v="1"/>
    <x v="1"/>
    <s v="FALL"/>
    <n v="0.999999999999998"/>
    <x v="19"/>
    <n v="0.95971980899999998"/>
    <n v="1"/>
    <x v="1"/>
    <n v="5.6818181818181825"/>
    <n v="5.7284090909090919"/>
    <n v="12.729797979797981"/>
    <s v="Abv"/>
  </r>
  <r>
    <s v="OtsLGRF23S"/>
    <s v="OtsLGRF23S_4061"/>
    <s v="C-04061"/>
    <d v="2023-09-06T00:00:00"/>
    <x v="1"/>
    <s v="M"/>
    <n v="740"/>
    <x v="12"/>
    <x v="0"/>
    <s v="NA"/>
    <s v="3DD.003D7E4882"/>
    <s v="NA"/>
    <s v="M"/>
    <x v="1"/>
    <s v="NA"/>
    <s v="NA"/>
    <x v="0"/>
    <x v="0"/>
    <x v="0"/>
    <s v="FALL"/>
    <n v="0.999999999999997"/>
    <x v="0"/>
    <e v="#N/A"/>
    <n v="1"/>
    <x v="1"/>
    <n v="5.6818181818181825"/>
    <n v="5.7284090909090919"/>
    <n v="12.729797979797981"/>
    <s v="Abv"/>
  </r>
  <r>
    <s v="OtsLGRF23S"/>
    <s v="OtsLGRF23S_4062"/>
    <s v="C-04062"/>
    <d v="2023-09-06T00:00:00"/>
    <x v="1"/>
    <s v="M"/>
    <n v="700"/>
    <x v="13"/>
    <x v="0"/>
    <s v="NA"/>
    <s v="3DD.003D7E488F"/>
    <s v="NA"/>
    <s v="M"/>
    <x v="1"/>
    <s v="OtsLYON20S_1_0420"/>
    <s v="OtsLYON20S_1_1085"/>
    <x v="5"/>
    <x v="3"/>
    <x v="3"/>
    <s v="FALL"/>
    <n v="1"/>
    <x v="6"/>
    <n v="0.98961045999999997"/>
    <n v="1"/>
    <x v="5"/>
    <n v="5.6818181818181825"/>
    <n v="5.7284090909090919"/>
    <n v="12.729797979797981"/>
    <s v="Abv"/>
  </r>
  <r>
    <s v="OtsLGRF23S"/>
    <s v="OtsLGRF23S_4063"/>
    <s v="C-04063"/>
    <d v="2023-09-06T00:00:00"/>
    <x v="1"/>
    <s v="M"/>
    <n v="870"/>
    <x v="3"/>
    <x v="0"/>
    <s v="NA"/>
    <s v="3DD.003D7E486A"/>
    <s v="NA"/>
    <s v="M"/>
    <x v="1"/>
    <s v="OtsLYON19S_1_0557"/>
    <s v="OtsLYON19S_1_0449"/>
    <x v="1"/>
    <x v="1"/>
    <x v="1"/>
    <s v="FALL"/>
    <n v="1"/>
    <x v="7"/>
    <n v="0.95971980899999998"/>
    <n v="1"/>
    <x v="2"/>
    <n v="5.6818181818181825"/>
    <n v="5.7284090909090919"/>
    <n v="12.729797979797981"/>
    <s v="Blw"/>
  </r>
  <r>
    <s v="OtsLGRF23S"/>
    <s v="OtsLGRF23S_4064"/>
    <s v="C-04064"/>
    <d v="2023-09-06T00:00:00"/>
    <x v="1"/>
    <s v="M"/>
    <n v="850"/>
    <x v="14"/>
    <x v="0"/>
    <s v="NA"/>
    <s v="3DD.003D7E48B7"/>
    <s v="NA"/>
    <s v="M"/>
    <x v="1"/>
    <s v="OtsLYON19S_1_1743"/>
    <s v="OtsLYON19S_1_1978"/>
    <x v="1"/>
    <x v="1"/>
    <x v="1"/>
    <s v="FALL"/>
    <n v="1"/>
    <x v="1"/>
    <n v="0.95971980899999998"/>
    <n v="1"/>
    <x v="2"/>
    <n v="5.6818181818181825"/>
    <n v="5.7284090909090919"/>
    <n v="12.729797979797981"/>
    <s v="Abv"/>
  </r>
  <r>
    <s v="OtsLGRF23S"/>
    <s v="OtsLGRF23S_4066"/>
    <s v="C-04066"/>
    <d v="2023-09-06T00:00:00"/>
    <x v="1"/>
    <s v="M"/>
    <n v="660"/>
    <x v="33"/>
    <x v="1"/>
    <n v="1"/>
    <s v="NA"/>
    <s v="NA"/>
    <s v="M"/>
    <x v="1"/>
    <s v="OtsNPFH19S_1_3302"/>
    <s v="OtsNPFH19S_1_3034"/>
    <x v="2"/>
    <x v="1"/>
    <x v="1"/>
    <s v="FALL"/>
    <n v="0.99999999999999301"/>
    <x v="9"/>
    <n v="0.99705232300000002"/>
    <n v="1"/>
    <x v="3"/>
    <n v="5.6818181818181825"/>
    <n v="5.7284090909090919"/>
    <n v="12.729797979797981"/>
    <s v="Abv"/>
  </r>
  <r>
    <s v="OtsLGRF23S"/>
    <s v="OtsLGRF23S_4069"/>
    <s v="C-04069"/>
    <d v="2023-09-06T00:00:00"/>
    <x v="1"/>
    <s v="M"/>
    <n v="610"/>
    <x v="29"/>
    <x v="1"/>
    <n v="1"/>
    <s v="NA"/>
    <s v="NA"/>
    <s v="M"/>
    <x v="1"/>
    <s v="OtsLYON19S_1_0523"/>
    <s v="OtsLYON19S_1_0348"/>
    <x v="1"/>
    <x v="1"/>
    <x v="1"/>
    <s v="FALL"/>
    <n v="1"/>
    <x v="3"/>
    <n v="0.95971980899999998"/>
    <n v="1"/>
    <x v="9"/>
    <n v="5.6818181818181825"/>
    <n v="5.7284090909090919"/>
    <n v="12.729797979797981"/>
    <s v="Abv"/>
  </r>
  <r>
    <s v="OtsLGRF23S"/>
    <s v="OtsLGRF23S_4070"/>
    <s v="C-04070"/>
    <d v="2023-09-06T00:00:00"/>
    <x v="1"/>
    <s v="F"/>
    <n v="810"/>
    <x v="9"/>
    <x v="1"/>
    <s v="NA"/>
    <s v="3DD.003D7E4884"/>
    <s v="NA"/>
    <s v="F"/>
    <x v="0"/>
    <s v="OtsPBT19-UmaFa-0019"/>
    <s v="OtsPBT19-UmaFa-0016"/>
    <x v="15"/>
    <x v="1"/>
    <x v="1"/>
    <s v="FALL"/>
    <n v="1"/>
    <x v="24"/>
    <e v="#N/A"/>
    <n v="1"/>
    <x v="0"/>
    <n v="5.6818181818181825"/>
    <n v="5.7284090909090919"/>
    <n v="12.729797979797981"/>
    <s v="Blw"/>
  </r>
  <r>
    <s v="OtsLGRF23S"/>
    <s v="OtsLGRF23S_4071"/>
    <s v="C-04071"/>
    <d v="2023-09-06T00:00:00"/>
    <x v="1"/>
    <s v="M"/>
    <n v="770"/>
    <x v="2"/>
    <x v="0"/>
    <s v="NA"/>
    <s v="3DD.003D7E4891"/>
    <s v="NA"/>
    <s v="F"/>
    <x v="0"/>
    <s v="OtsLYON19S_1_1868"/>
    <s v="OtsLYON19S_1_1628"/>
    <x v="1"/>
    <x v="1"/>
    <x v="1"/>
    <s v="FALL"/>
    <n v="1"/>
    <x v="1"/>
    <n v="0.95971980899999998"/>
    <n v="1"/>
    <x v="1"/>
    <n v="5.6818181818181825"/>
    <n v="5.7284090909090919"/>
    <n v="12.729797979797981"/>
    <s v="Abv"/>
  </r>
  <r>
    <s v="OtsLGRF23S"/>
    <s v="OtsLGRF23S_4072"/>
    <s v="C-04072"/>
    <d v="2023-09-06T00:00:00"/>
    <x v="1"/>
    <s v="F"/>
    <n v="760"/>
    <x v="6"/>
    <x v="1"/>
    <n v="1"/>
    <s v="NA"/>
    <s v="NA"/>
    <s v="F"/>
    <x v="0"/>
    <s v="OtsLYON19S_1_0588"/>
    <s v="OtsLYON19S_1_0649"/>
    <x v="1"/>
    <x v="1"/>
    <x v="1"/>
    <s v="FALL"/>
    <n v="0.999999999999999"/>
    <x v="6"/>
    <n v="0.95971980899999998"/>
    <n v="1"/>
    <x v="1"/>
    <n v="5.6818181818181825"/>
    <n v="5.7284090909090919"/>
    <n v="12.729797979797981"/>
    <s v="Abv"/>
  </r>
  <r>
    <s v="OtsLGRF23S"/>
    <s v="OtsLGRF23S_4074"/>
    <s v="C-04074"/>
    <d v="2023-09-06T00:00:00"/>
    <x v="1"/>
    <s v="F"/>
    <n v="730"/>
    <x v="16"/>
    <x v="0"/>
    <s v="NA"/>
    <s v="3DD.003D7E48AE"/>
    <s v="NA"/>
    <s v="F"/>
    <x v="0"/>
    <s v="OtsLYON19S_1_0717"/>
    <s v="OtsLYON19S_1_0826"/>
    <x v="1"/>
    <x v="1"/>
    <x v="1"/>
    <s v="FALL"/>
    <n v="1"/>
    <x v="6"/>
    <n v="0.95971980899999998"/>
    <n v="1"/>
    <x v="1"/>
    <n v="5.6818181818181825"/>
    <n v="5.7284090909090919"/>
    <n v="12.729797979797981"/>
    <s v="Abv"/>
  </r>
  <r>
    <s v="OtsLGRF23S"/>
    <s v="OtsLGRF23S_4075"/>
    <s v="C-04075"/>
    <d v="2023-09-06T00:00:00"/>
    <x v="1"/>
    <s v="M"/>
    <n v="880"/>
    <x v="22"/>
    <x v="0"/>
    <s v="NA"/>
    <s v="3DD.003D7E48A4"/>
    <s v="NA"/>
    <s v="M"/>
    <x v="1"/>
    <s v="NA"/>
    <s v="NA"/>
    <x v="0"/>
    <x v="0"/>
    <x v="0"/>
    <s v="FALL"/>
    <n v="0.999999999999999"/>
    <x v="0"/>
    <e v="#N/A"/>
    <n v="1"/>
    <x v="4"/>
    <n v="5.6818181818181825"/>
    <n v="5.7284090909090919"/>
    <n v="12.729797979797981"/>
    <s v="Abv"/>
  </r>
  <r>
    <s v="OtsLGRF23S"/>
    <s v="OtsLGRF23S_4078"/>
    <s v="C-04078"/>
    <d v="2023-09-06T00:00:00"/>
    <x v="1"/>
    <s v="M"/>
    <n v="630"/>
    <x v="39"/>
    <x v="0"/>
    <s v="NA"/>
    <s v="NA"/>
    <s v="NA"/>
    <s v="M"/>
    <x v="1"/>
    <s v="OtsLYON20S_1_0282"/>
    <s v="OtsLYON20S_1_0194"/>
    <x v="5"/>
    <x v="3"/>
    <x v="3"/>
    <s v="FALL"/>
    <n v="1.00000000000001"/>
    <x v="3"/>
    <n v="0.98961045999999997"/>
    <n v="1"/>
    <x v="3"/>
    <n v="5.6818181818181825"/>
    <n v="5.7284090909090919"/>
    <n v="12.729797979797981"/>
    <s v="Abv"/>
  </r>
  <r>
    <s v="OtsLGRF23S"/>
    <s v="OtsLGRF23S_4081"/>
    <s v="C-04081"/>
    <d v="2023-09-06T00:00:00"/>
    <x v="1"/>
    <s v="F"/>
    <n v="800"/>
    <x v="4"/>
    <x v="0"/>
    <s v="NA"/>
    <s v="3DD.003D7E4895"/>
    <s v="NA"/>
    <s v="F"/>
    <x v="0"/>
    <s v="NA"/>
    <s v="NA"/>
    <x v="0"/>
    <x v="0"/>
    <x v="0"/>
    <s v="FALL"/>
    <n v="0.999999999999997"/>
    <x v="0"/>
    <e v="#N/A"/>
    <n v="1"/>
    <x v="0"/>
    <n v="5.6818181818181825"/>
    <n v="5.7284090909090919"/>
    <n v="12.729797979797981"/>
    <s v="Abv"/>
  </r>
  <r>
    <s v="OtsLGRF23S"/>
    <s v="OtsLGRF23S_4082"/>
    <s v="C-04082"/>
    <d v="2023-09-06T00:00:00"/>
    <x v="1"/>
    <s v="F"/>
    <n v="840"/>
    <x v="18"/>
    <x v="1"/>
    <n v="1"/>
    <s v="3DD.003D7E48BC"/>
    <s v="NA"/>
    <s v="F"/>
    <x v="0"/>
    <s v="NA"/>
    <s v="NA"/>
    <x v="0"/>
    <x v="0"/>
    <x v="0"/>
    <s v="FALL"/>
    <n v="1"/>
    <x v="8"/>
    <e v="#N/A"/>
    <n v="1"/>
    <x v="2"/>
    <n v="5.6818181818181825"/>
    <n v="5.7284090909090919"/>
    <n v="12.729797979797981"/>
    <s v="Abv"/>
  </r>
  <r>
    <s v="OtsLGRF23S"/>
    <s v="OtsLGRF23S_4083"/>
    <s v="C-04083"/>
    <d v="2023-09-06T00:00:00"/>
    <x v="1"/>
    <s v="F"/>
    <n v="820"/>
    <x v="19"/>
    <x v="0"/>
    <s v="NA"/>
    <s v="3DD.003D7E4889"/>
    <s v="NA"/>
    <s v="F"/>
    <x v="0"/>
    <s v="OtsLYON19S_1_2311"/>
    <s v="OtsLYON19S_1_2102"/>
    <x v="1"/>
    <x v="1"/>
    <x v="1"/>
    <s v="FALL"/>
    <n v="1"/>
    <x v="14"/>
    <n v="0.95971980899999998"/>
    <n v="1"/>
    <x v="0"/>
    <n v="5.6818181818181825"/>
    <n v="5.7284090909090919"/>
    <n v="12.729797979797981"/>
    <s v="Blw"/>
  </r>
  <r>
    <s v="OtsLGRF23S"/>
    <s v="OtsLGRF23S_4084"/>
    <s v="C-04084"/>
    <d v="2023-09-06T00:00:00"/>
    <x v="1"/>
    <s v="F"/>
    <n v="740"/>
    <x v="12"/>
    <x v="0"/>
    <s v="NA"/>
    <s v="3DD.003D7E4893"/>
    <s v="NA"/>
    <s v="F"/>
    <x v="0"/>
    <s v="NA"/>
    <s v="NA"/>
    <x v="0"/>
    <x v="0"/>
    <x v="0"/>
    <s v="FALL"/>
    <n v="1"/>
    <x v="0"/>
    <e v="#N/A"/>
    <n v="1"/>
    <x v="1"/>
    <n v="5.6818181818181825"/>
    <n v="5.7284090909090919"/>
    <n v="12.729797979797981"/>
    <s v="Abv"/>
  </r>
  <r>
    <s v="OtsLGRF23S"/>
    <s v="OtsLGRF23S_4085"/>
    <s v="C-04085"/>
    <d v="2023-09-06T00:00:00"/>
    <x v="1"/>
    <s v="M"/>
    <n v="700"/>
    <x v="13"/>
    <x v="0"/>
    <s v="NA"/>
    <s v="3DD.003D7E4860"/>
    <s v="NA"/>
    <s v="M"/>
    <x v="1"/>
    <s v="NA"/>
    <s v="NA"/>
    <x v="0"/>
    <x v="0"/>
    <x v="0"/>
    <s v="FALL"/>
    <n v="0.999999999999997"/>
    <x v="0"/>
    <e v="#N/A"/>
    <n v="1"/>
    <x v="5"/>
    <n v="5.6818181818181825"/>
    <n v="5.7284090909090919"/>
    <n v="12.729797979797981"/>
    <s v="Abv"/>
  </r>
  <r>
    <s v="OtsLGRF23S"/>
    <s v="OtsLGRF23S_4087"/>
    <s v="C-04087"/>
    <d v="2023-09-06T00:00:00"/>
    <x v="1"/>
    <s v="F"/>
    <n v="730"/>
    <x v="16"/>
    <x v="1"/>
    <n v="1"/>
    <s v="NA"/>
    <s v="NA"/>
    <s v="F"/>
    <x v="0"/>
    <s v="OtsLYON19S_1_0710"/>
    <s v="OtsLYON19S_1_0681"/>
    <x v="1"/>
    <x v="1"/>
    <x v="1"/>
    <s v="FALL"/>
    <n v="1"/>
    <x v="6"/>
    <n v="0.95971980899999998"/>
    <n v="1"/>
    <x v="1"/>
    <n v="5.6818181818181825"/>
    <n v="5.7284090909090919"/>
    <n v="12.729797979797981"/>
    <s v="Abv"/>
  </r>
  <r>
    <s v="OtsLGRF23S"/>
    <s v="OtsLGRF23S_4090"/>
    <s v="C-04090"/>
    <d v="2023-09-06T00:00:00"/>
    <x v="1"/>
    <s v="M"/>
    <n v="660"/>
    <x v="33"/>
    <x v="0"/>
    <s v="NA"/>
    <s v="NA"/>
    <s v="NA"/>
    <s v="M"/>
    <x v="1"/>
    <s v="OtsLYON19S_1_1395"/>
    <s v="OtsLYON19S_1_1496"/>
    <x v="1"/>
    <x v="1"/>
    <x v="1"/>
    <s v="FALL"/>
    <n v="0.999999999999999"/>
    <x v="1"/>
    <n v="0.95971980899999998"/>
    <n v="1"/>
    <x v="3"/>
    <n v="5.6818181818181825"/>
    <n v="5.7284090909090919"/>
    <n v="12.729797979797981"/>
    <s v="Abv"/>
  </r>
  <r>
    <s v="OtsLGRF23S"/>
    <s v="OtsLGRF23S_4093"/>
    <s v="C-04093"/>
    <d v="2023-09-07T00:00:00"/>
    <x v="1"/>
    <s v="F"/>
    <n v="750"/>
    <x v="1"/>
    <x v="0"/>
    <s v="NA"/>
    <s v="3DD.003D7E4879"/>
    <s v="NA"/>
    <s v="F"/>
    <x v="0"/>
    <s v="OtsLYON18S_1_0740"/>
    <s v="OtsLYON18S_1_0885"/>
    <x v="3"/>
    <x v="2"/>
    <x v="2"/>
    <s v="FALL"/>
    <n v="1"/>
    <x v="6"/>
    <n v="0.80551598400000002"/>
    <n v="1"/>
    <x v="1"/>
    <n v="5.6818181818181825"/>
    <n v="5.7284090909090919"/>
    <n v="12.729797979797981"/>
    <s v="Abv"/>
  </r>
  <r>
    <s v="OtsLGRF23S"/>
    <s v="OtsLGRF23S_4095"/>
    <s v="C-04095"/>
    <d v="2023-09-07T00:00:00"/>
    <x v="1"/>
    <s v="F"/>
    <n v="770"/>
    <x v="2"/>
    <x v="0"/>
    <s v="NA"/>
    <s v="3DD.003D7E487C"/>
    <s v="NA"/>
    <s v="F"/>
    <x v="0"/>
    <s v="OtsLYON19S_1_0559"/>
    <s v="OtsLYON19S_1_0606"/>
    <x v="1"/>
    <x v="1"/>
    <x v="1"/>
    <s v="FALL"/>
    <n v="1"/>
    <x v="7"/>
    <n v="0.95971980899999998"/>
    <n v="1"/>
    <x v="1"/>
    <n v="5.6818181818181825"/>
    <n v="5.7284090909090919"/>
    <n v="12.729797979797981"/>
    <s v="Blw"/>
  </r>
  <r>
    <s v="OtsLGRF23S"/>
    <s v="OtsLGRF23S_4096"/>
    <s v="C-04096"/>
    <d v="2023-09-07T00:00:00"/>
    <x v="1"/>
    <s v="M"/>
    <n v="700"/>
    <x v="13"/>
    <x v="0"/>
    <s v="NA"/>
    <s v="3DD.003D7E48A9"/>
    <s v="NA"/>
    <s v="F"/>
    <x v="0"/>
    <s v="NA"/>
    <s v="NA"/>
    <x v="0"/>
    <x v="0"/>
    <x v="0"/>
    <s v="FALL"/>
    <n v="0.999999999999997"/>
    <x v="0"/>
    <e v="#N/A"/>
    <n v="1"/>
    <x v="5"/>
    <n v="5.6818181818181825"/>
    <n v="5.7284090909090919"/>
    <n v="12.729797979797981"/>
    <s v="Abv"/>
  </r>
  <r>
    <s v="OtsLGRF23S"/>
    <s v="OtsLGRF23S_4098"/>
    <s v="C-04098"/>
    <d v="2023-09-07T00:00:00"/>
    <x v="1"/>
    <s v="F"/>
    <n v="870"/>
    <x v="3"/>
    <x v="0"/>
    <s v="NA"/>
    <s v="3DD.003D7E48AD"/>
    <s v="NA"/>
    <s v="F"/>
    <x v="0"/>
    <s v="OtsLYON19S_1_1841"/>
    <s v="OtsLYON19S_1_1589"/>
    <x v="1"/>
    <x v="1"/>
    <x v="1"/>
    <s v="FALL"/>
    <n v="1"/>
    <x v="1"/>
    <n v="0.95971980899999998"/>
    <n v="1"/>
    <x v="2"/>
    <n v="5.6818181818181825"/>
    <n v="5.7284090909090919"/>
    <n v="12.729797979797981"/>
    <s v="Abv"/>
  </r>
  <r>
    <s v="OtsLGRF23S"/>
    <s v="OtsLGRF23S_4099"/>
    <s v="C-04099"/>
    <d v="2023-09-07T00:00:00"/>
    <x v="1"/>
    <s v="M"/>
    <n v="710"/>
    <x v="10"/>
    <x v="1"/>
    <n v="1"/>
    <s v="NA"/>
    <s v="NA"/>
    <s v="M"/>
    <x v="1"/>
    <s v="OtsLYON19S_1_0548"/>
    <s v="OtsLYON19S_1_0410"/>
    <x v="1"/>
    <x v="1"/>
    <x v="1"/>
    <s v="FALL"/>
    <n v="1"/>
    <x v="7"/>
    <n v="0.95971980899999998"/>
    <n v="1"/>
    <x v="5"/>
    <n v="5.6818181818181825"/>
    <n v="5.7284090909090919"/>
    <n v="12.729797979797981"/>
    <s v="Blw"/>
  </r>
  <r>
    <s v="OtsLGRF23S"/>
    <s v="OtsLGRF23S_4102"/>
    <s v="C-04102"/>
    <d v="2023-09-07T00:00:00"/>
    <x v="1"/>
    <s v="F"/>
    <n v="760"/>
    <x v="6"/>
    <x v="0"/>
    <s v="NA"/>
    <s v="3DD.003D7E488E"/>
    <s v="NA"/>
    <s v="F"/>
    <x v="0"/>
    <s v="OtsLYON19S_1_1724"/>
    <s v="OtsLYON19S_1_1947"/>
    <x v="1"/>
    <x v="1"/>
    <x v="1"/>
    <s v="FALL"/>
    <n v="1"/>
    <x v="1"/>
    <n v="0.95971980899999998"/>
    <n v="1"/>
    <x v="1"/>
    <n v="5.6818181818181825"/>
    <n v="5.7284090909090919"/>
    <n v="12.729797979797981"/>
    <s v="Abv"/>
  </r>
  <r>
    <s v="OtsLGRF23S"/>
    <s v="OtsLGRF23S_4103"/>
    <s v="C-04103"/>
    <d v="2023-09-07T00:00:00"/>
    <x v="1"/>
    <s v="F"/>
    <n v="730"/>
    <x v="16"/>
    <x v="0"/>
    <s v="NA"/>
    <s v="3DD.003D7E48B0"/>
    <s v="NA"/>
    <s v="F"/>
    <x v="0"/>
    <s v="OtsNPFH19S_1_1314"/>
    <s v="OtsNPFH19S_1_1005"/>
    <x v="2"/>
    <x v="1"/>
    <x v="1"/>
    <s v="FALL"/>
    <n v="1"/>
    <x v="2"/>
    <n v="0.99705232300000002"/>
    <n v="1"/>
    <x v="1"/>
    <n v="5.6818181818181825"/>
    <n v="5.7284090909090919"/>
    <n v="12.729797979797981"/>
    <s v="Abv"/>
  </r>
  <r>
    <s v="OtsLGRF23S"/>
    <s v="OtsLGRF23S_4105"/>
    <s v="C-04105"/>
    <d v="2023-09-07T00:00:00"/>
    <x v="1"/>
    <s v="M"/>
    <n v="670"/>
    <x v="11"/>
    <x v="1"/>
    <n v="1"/>
    <s v="NA"/>
    <s v="NA"/>
    <s v="M"/>
    <x v="1"/>
    <s v="OtsLYON20S_1_0415"/>
    <s v="OtsLYON20S_1_1120"/>
    <x v="5"/>
    <x v="3"/>
    <x v="3"/>
    <s v="FALL"/>
    <n v="1"/>
    <x v="6"/>
    <n v="0.98961045999999997"/>
    <n v="1"/>
    <x v="3"/>
    <n v="5.6818181818181825"/>
    <n v="5.7284090909090919"/>
    <n v="12.729797979797981"/>
    <s v="Abv"/>
  </r>
  <r>
    <s v="OtsLGRF23S"/>
    <s v="OtsLGRF23S_4107"/>
    <s v="C-04107"/>
    <d v="2023-09-07T00:00:00"/>
    <x v="1"/>
    <s v="F"/>
    <n v="810"/>
    <x v="9"/>
    <x v="1"/>
    <n v="1"/>
    <s v="3DD.003D7E487D"/>
    <s v="NA"/>
    <s v="F"/>
    <x v="0"/>
    <s v="OtsLYON19S_1_0582"/>
    <s v="OtsLYON19S_1_0626"/>
    <x v="1"/>
    <x v="1"/>
    <x v="1"/>
    <s v="FALL"/>
    <n v="1"/>
    <x v="6"/>
    <n v="0.95971980899999998"/>
    <n v="1"/>
    <x v="0"/>
    <n v="5.6818181818181825"/>
    <n v="5.7284090909090919"/>
    <n v="12.729797979797981"/>
    <s v="Abv"/>
  </r>
  <r>
    <s v="OtsLGRF23S"/>
    <s v="OtsLGRF23S_4108"/>
    <s v="C-04108"/>
    <d v="2023-09-07T00:00:00"/>
    <x v="1"/>
    <s v="M"/>
    <n v="780"/>
    <x v="8"/>
    <x v="0"/>
    <s v="NA"/>
    <s v="3DD.003D7E48B1"/>
    <s v="NA"/>
    <s v="M"/>
    <x v="1"/>
    <s v="OtsLYON19S_1_0123"/>
    <s v="OtsLYON19S_1_0047"/>
    <x v="1"/>
    <x v="1"/>
    <x v="1"/>
    <s v="FALL"/>
    <n v="1"/>
    <x v="4"/>
    <n v="0.95971980899999998"/>
    <n v="1"/>
    <x v="0"/>
    <n v="5.6818181818181825"/>
    <n v="5.7284090909090919"/>
    <n v="12.729797979797981"/>
    <s v="Abv"/>
  </r>
  <r>
    <s v="OtsLGRF23S"/>
    <s v="OtsLGRF23S_4111"/>
    <s v="C-04111"/>
    <d v="2023-09-07T00:00:00"/>
    <x v="1"/>
    <s v="F"/>
    <n v="780"/>
    <x v="8"/>
    <x v="0"/>
    <s v="NA"/>
    <s v="3DD.003D7E48B2"/>
    <s v="NA"/>
    <s v="F"/>
    <x v="0"/>
    <s v="OtsLYON19S_1_1812"/>
    <s v="OtsLYON19S_1_1529"/>
    <x v="1"/>
    <x v="1"/>
    <x v="1"/>
    <s v="FALL"/>
    <n v="1"/>
    <x v="1"/>
    <n v="0.95971980899999998"/>
    <n v="1"/>
    <x v="0"/>
    <n v="5.6818181818181825"/>
    <n v="5.7284090909090919"/>
    <n v="12.729797979797981"/>
    <s v="Abv"/>
  </r>
  <r>
    <s v="OtsLGRF23S"/>
    <s v="OtsLGRF23S_4113"/>
    <s v="C-04113"/>
    <d v="2023-09-07T00:00:00"/>
    <x v="1"/>
    <s v="M"/>
    <n v="750"/>
    <x v="1"/>
    <x v="0"/>
    <s v="NA"/>
    <s v="3DD.003D7E48B9"/>
    <s v="NA"/>
    <s v="M"/>
    <x v="1"/>
    <s v="OtsNPFH19S_1_5335"/>
    <s v="OtsNPFH19S_1_5022"/>
    <x v="2"/>
    <x v="1"/>
    <x v="1"/>
    <s v="FALL"/>
    <n v="1"/>
    <x v="2"/>
    <n v="0.99705232300000002"/>
    <n v="1"/>
    <x v="1"/>
    <n v="5.6818181818181825"/>
    <n v="5.7284090909090919"/>
    <n v="12.729797979797981"/>
    <s v="Abv"/>
  </r>
  <r>
    <s v="OtsLGRF23S"/>
    <s v="OtsLGRF23S_4114"/>
    <s v="C-04114"/>
    <d v="2023-09-07T00:00:00"/>
    <x v="1"/>
    <s v="F"/>
    <n v="670"/>
    <x v="11"/>
    <x v="1"/>
    <n v="1"/>
    <s v="NA"/>
    <s v="NA"/>
    <s v="M"/>
    <x v="1"/>
    <s v="OtsNPFH20S_1_0656"/>
    <s v="OtsNPFH20S_1_0606"/>
    <x v="8"/>
    <x v="3"/>
    <x v="3"/>
    <s v="FALL"/>
    <n v="1"/>
    <x v="13"/>
    <n v="0.98845608500000004"/>
    <n v="1"/>
    <x v="3"/>
    <n v="5.6818181818181825"/>
    <n v="5.7284090909090919"/>
    <n v="12.729797979797981"/>
    <s v="Abv"/>
  </r>
  <r>
    <s v="OtsLGRF23S"/>
    <s v="OtsLGRF23S_4117"/>
    <s v="C-04117"/>
    <d v="2023-09-07T00:00:00"/>
    <x v="1"/>
    <s v="F"/>
    <n v="780"/>
    <x v="8"/>
    <x v="1"/>
    <s v="NA"/>
    <s v="NA"/>
    <s v="NA"/>
    <s v="F"/>
    <x v="0"/>
    <s v="OtsNPFH19S_1_3336"/>
    <s v="OtsNPFH19S_1_3117"/>
    <x v="2"/>
    <x v="1"/>
    <x v="1"/>
    <s v="FALL"/>
    <n v="1"/>
    <x v="13"/>
    <n v="0.99705232300000002"/>
    <n v="1"/>
    <x v="0"/>
    <n v="5.6818181818181825"/>
    <n v="5.7284090909090919"/>
    <n v="12.729797979797981"/>
    <s v="Abv"/>
  </r>
  <r>
    <s v="OtsLGRF23S"/>
    <s v="OtsLGRF23S_4118"/>
    <s v="C-04118"/>
    <d v="2023-09-07T00:00:00"/>
    <x v="1"/>
    <s v="M"/>
    <n v="890"/>
    <x v="28"/>
    <x v="1"/>
    <n v="1"/>
    <s v="3DD.003D7E4872"/>
    <s v="NA"/>
    <s v="M"/>
    <x v="1"/>
    <s v="OtsNPFH19S_1_3312"/>
    <s v="OtsNPFH19S_1_3028"/>
    <x v="2"/>
    <x v="1"/>
    <x v="1"/>
    <s v="FALL"/>
    <n v="1"/>
    <x v="9"/>
    <n v="0.99705232300000002"/>
    <n v="1"/>
    <x v="4"/>
    <n v="5.6818181818181825"/>
    <n v="5.7284090909090919"/>
    <n v="12.729797979797981"/>
    <s v="Abv"/>
  </r>
  <r>
    <s v="OtsLGRF23S"/>
    <s v="OtsLGRF23S_4119"/>
    <s v="C-04119"/>
    <d v="2023-09-07T00:00:00"/>
    <x v="1"/>
    <s v="F"/>
    <n v="860"/>
    <x v="27"/>
    <x v="1"/>
    <n v="1"/>
    <s v="3DD.003D7E4878"/>
    <s v="NA"/>
    <s v="F"/>
    <x v="0"/>
    <s v="OtsLYON19S_1_1712"/>
    <s v="OtsLYON19S_1_1927"/>
    <x v="1"/>
    <x v="1"/>
    <x v="1"/>
    <s v="FALL"/>
    <n v="0.999999999999998"/>
    <x v="1"/>
    <n v="0.95971980899999998"/>
    <n v="1"/>
    <x v="2"/>
    <n v="5.6818181818181825"/>
    <n v="5.7284090909090919"/>
    <n v="12.729797979797981"/>
    <s v="Abv"/>
  </r>
  <r>
    <s v="OtsLGRF23S"/>
    <s v="OtsLGRF23S_4120"/>
    <s v="C-04120"/>
    <d v="2023-09-07T00:00:00"/>
    <x v="1"/>
    <s v="F"/>
    <n v="810"/>
    <x v="9"/>
    <x v="0"/>
    <s v="NA"/>
    <s v="3DD.003D7E48BF"/>
    <s v="NA"/>
    <s v="F"/>
    <x v="0"/>
    <s v="NA"/>
    <s v="NA"/>
    <x v="0"/>
    <x v="0"/>
    <x v="0"/>
    <s v="FALL"/>
    <n v="0.999999999999998"/>
    <x v="0"/>
    <e v="#N/A"/>
    <n v="1"/>
    <x v="0"/>
    <n v="5.6818181818181825"/>
    <n v="5.7284090909090919"/>
    <n v="12.729797979797981"/>
    <s v="Abv"/>
  </r>
  <r>
    <s v="OtsLGRF23S"/>
    <s v="OtsLGRF23S_4121"/>
    <s v="C-04121"/>
    <d v="2023-09-07T00:00:00"/>
    <x v="1"/>
    <s v="F"/>
    <n v="730"/>
    <x v="16"/>
    <x v="0"/>
    <s v="NA"/>
    <s v="3DD.003D7E4896"/>
    <s v="This sample is a duplicate with OtsLGRF23S_4210."/>
    <s v="F"/>
    <x v="0"/>
    <s v="OtsLYON19S_1_1820"/>
    <s v="OtsLYON19S_1_1550"/>
    <x v="1"/>
    <x v="1"/>
    <x v="1"/>
    <s v="FALL"/>
    <n v="0.999999999999997"/>
    <x v="1"/>
    <n v="0.95971980899999998"/>
    <n v="1"/>
    <x v="1"/>
    <n v="5.6818181818181825"/>
    <n v="5.7284090909090919"/>
    <n v="12.729797979797981"/>
    <s v="Abv"/>
  </r>
  <r>
    <s v="OtsLGRF23S"/>
    <s v="OtsLGRF23S_4123"/>
    <s v="C-04123"/>
    <d v="2023-09-07T00:00:00"/>
    <x v="1"/>
    <s v="M"/>
    <n v="810"/>
    <x v="9"/>
    <x v="0"/>
    <s v="NA"/>
    <s v="3DD.003D7E4875"/>
    <s v="NA"/>
    <s v="M"/>
    <x v="1"/>
    <s v="OtsNPFH19S_1_3363"/>
    <s v="OtsNPFH19S_1_3094"/>
    <x v="2"/>
    <x v="1"/>
    <x v="1"/>
    <s v="FALL"/>
    <n v="0.999999999999996"/>
    <x v="13"/>
    <n v="0.99705232300000002"/>
    <n v="1"/>
    <x v="0"/>
    <n v="5.6818181818181825"/>
    <n v="5.7284090909090919"/>
    <n v="12.729797979797981"/>
    <s v="Abv"/>
  </r>
  <r>
    <s v="OtsLGRF23S"/>
    <s v="OtsLGRF23S_4124"/>
    <s v="C-04124"/>
    <d v="2023-09-07T00:00:00"/>
    <x v="1"/>
    <s v="M"/>
    <n v="930"/>
    <x v="26"/>
    <x v="1"/>
    <n v="1"/>
    <s v="3DD.003D7E48BD"/>
    <s v="NA"/>
    <s v="M"/>
    <x v="1"/>
    <s v="OtsLYON18S_1_2309"/>
    <s v="OtsLYON18S_1_2438"/>
    <x v="3"/>
    <x v="2"/>
    <x v="2"/>
    <s v="FALL"/>
    <n v="1"/>
    <x v="17"/>
    <n v="0.80551598400000002"/>
    <n v="1"/>
    <x v="6"/>
    <n v="5.6818181818181825"/>
    <n v="5.7284090909090919"/>
    <n v="12.729797979797981"/>
    <s v="Blw"/>
  </r>
  <r>
    <s v="OtsLGRF23S"/>
    <s v="OtsLGRF23S_4126"/>
    <s v="C-04126"/>
    <d v="2023-09-07T00:00:00"/>
    <x v="1"/>
    <s v="M"/>
    <n v="660"/>
    <x v="33"/>
    <x v="1"/>
    <n v="1"/>
    <s v="NA"/>
    <s v="NA"/>
    <s v="M"/>
    <x v="1"/>
    <s v="OtsLYON20S_1_0204"/>
    <s v="OtsLYON20S_1_0033"/>
    <x v="5"/>
    <x v="3"/>
    <x v="3"/>
    <s v="FALL"/>
    <n v="1"/>
    <x v="4"/>
    <n v="0.98961045999999997"/>
    <n v="1"/>
    <x v="3"/>
    <n v="5.6818181818181825"/>
    <n v="5.7284090909090919"/>
    <n v="12.729797979797981"/>
    <s v="Abv"/>
  </r>
  <r>
    <s v="OtsLGRF23S"/>
    <s v="OtsLGRF23S_4127"/>
    <s v="C-04127"/>
    <d v="2023-09-07T00:00:00"/>
    <x v="1"/>
    <s v="F"/>
    <n v="740"/>
    <x v="12"/>
    <x v="0"/>
    <s v="NA"/>
    <s v="3DD.003D49F68F"/>
    <s v="NA"/>
    <s v="F"/>
    <x v="0"/>
    <s v="OtsLYON19S_1_0108"/>
    <s v="OtsLYON19S_1_0009"/>
    <x v="1"/>
    <x v="1"/>
    <x v="1"/>
    <s v="FALL"/>
    <n v="1"/>
    <x v="4"/>
    <n v="0.95971980899999998"/>
    <n v="1"/>
    <x v="1"/>
    <n v="5.6818181818181825"/>
    <n v="5.7284090909090919"/>
    <n v="12.729797979797981"/>
    <s v="Abv"/>
  </r>
  <r>
    <s v="OtsLGRF23S"/>
    <s v="OtsLGRF23S_4128"/>
    <s v="C-04128"/>
    <d v="2023-09-07T00:00:00"/>
    <x v="1"/>
    <s v="F"/>
    <n v="740"/>
    <x v="12"/>
    <x v="0"/>
    <s v="NA"/>
    <s v="3DD.003D7E48A2"/>
    <s v="NA"/>
    <s v="F"/>
    <x v="0"/>
    <s v="OtsLYON19S_1_1811"/>
    <s v="OtsLYON19S_1_1524"/>
    <x v="1"/>
    <x v="1"/>
    <x v="1"/>
    <s v="FALL"/>
    <n v="0.999999999999999"/>
    <x v="1"/>
    <n v="0.95971980899999998"/>
    <n v="1"/>
    <x v="1"/>
    <n v="5.6818181818181825"/>
    <n v="5.7284090909090919"/>
    <n v="12.729797979797981"/>
    <s v="Abv"/>
  </r>
  <r>
    <s v="OtsLGRF23S"/>
    <s v="OtsLGRF23S_4129"/>
    <s v="C-04129"/>
    <d v="2023-09-07T00:00:00"/>
    <x v="1"/>
    <s v="M"/>
    <n v="730"/>
    <x v="16"/>
    <x v="1"/>
    <n v="1"/>
    <s v="NA"/>
    <s v="NA"/>
    <s v="F"/>
    <x v="0"/>
    <s v="OtsNPFH18S_1_4326"/>
    <s v="OtsNPFH18S_1_4091"/>
    <x v="6"/>
    <x v="2"/>
    <x v="2"/>
    <s v="FALL"/>
    <n v="1"/>
    <x v="2"/>
    <n v="0.96828396500000002"/>
    <n v="1"/>
    <x v="1"/>
    <n v="5.6818181818181825"/>
    <n v="5.7284090909090919"/>
    <n v="12.729797979797981"/>
    <s v="Abv"/>
  </r>
  <r>
    <s v="OtsLGRF23S"/>
    <s v="OtsLGRF23S_4132"/>
    <s v="C-04132"/>
    <d v="2023-09-07T00:00:00"/>
    <x v="1"/>
    <s v="M"/>
    <n v="630"/>
    <x v="39"/>
    <x v="0"/>
    <s v="NA"/>
    <s v="NA"/>
    <s v="NA"/>
    <s v="M"/>
    <x v="1"/>
    <s v="OtsLYON19S_1_1722"/>
    <s v="OtsLYON19S_1_1940"/>
    <x v="1"/>
    <x v="1"/>
    <x v="1"/>
    <s v="FALL"/>
    <n v="1"/>
    <x v="1"/>
    <n v="0.95971980899999998"/>
    <n v="1"/>
    <x v="3"/>
    <n v="5.6818181818181825"/>
    <n v="5.7284090909090919"/>
    <n v="12.729797979797981"/>
    <s v="Abv"/>
  </r>
  <r>
    <s v="OtsLGRF23S"/>
    <s v="OtsLGRF23S_4133"/>
    <s v="C-04133"/>
    <d v="2023-09-07T00:00:00"/>
    <x v="1"/>
    <s v="M"/>
    <n v="710"/>
    <x v="10"/>
    <x v="0"/>
    <s v="NA"/>
    <s v="3DD.003D7E487F"/>
    <s v="NA"/>
    <s v="M"/>
    <x v="1"/>
    <s v="OtsLYON19S_1_1395"/>
    <s v="OtsLYON19S_1_1496"/>
    <x v="1"/>
    <x v="1"/>
    <x v="1"/>
    <s v="FALL"/>
    <n v="0.999999999999995"/>
    <x v="1"/>
    <n v="0.95971980899999998"/>
    <n v="1"/>
    <x v="5"/>
    <n v="5.6818181818181825"/>
    <n v="5.7284090909090919"/>
    <n v="12.729797979797981"/>
    <s v="Abv"/>
  </r>
  <r>
    <s v="OtsLGRF23S"/>
    <s v="OtsLGRF23S_4134"/>
    <s v="C-04134"/>
    <d v="2023-09-07T00:00:00"/>
    <x v="1"/>
    <s v="F"/>
    <n v="800"/>
    <x v="4"/>
    <x v="1"/>
    <n v="1"/>
    <s v="3DD.003D7E4876"/>
    <s v="NA"/>
    <s v="F"/>
    <x v="0"/>
    <s v="OtsLYON19S_1_0120"/>
    <s v="OtsLYON19S_1_0065"/>
    <x v="1"/>
    <x v="1"/>
    <x v="1"/>
    <s v="FALL"/>
    <n v="0.999999999999999"/>
    <x v="4"/>
    <n v="0.95971980899999998"/>
    <n v="1"/>
    <x v="0"/>
    <n v="5.6818181818181825"/>
    <n v="5.7284090909090919"/>
    <n v="12.729797979797981"/>
    <s v="Abv"/>
  </r>
  <r>
    <s v="OtsLGRF23S"/>
    <s v="OtsLGRF23S_4135"/>
    <s v="C-04135"/>
    <d v="2023-09-07T00:00:00"/>
    <x v="1"/>
    <s v="M"/>
    <n v="790"/>
    <x v="0"/>
    <x v="1"/>
    <n v="1"/>
    <s v="NA"/>
    <s v="NA"/>
    <s v="M"/>
    <x v="1"/>
    <s v="OtsLYON19S_1_1832"/>
    <s v="OtsLYON19S_1_1573"/>
    <x v="1"/>
    <x v="1"/>
    <x v="1"/>
    <s v="FALL"/>
    <n v="1"/>
    <x v="1"/>
    <n v="0.95971980899999998"/>
    <n v="1"/>
    <x v="0"/>
    <n v="5.6818181818181825"/>
    <n v="5.7284090909090919"/>
    <n v="12.729797979797981"/>
    <s v="Abv"/>
  </r>
  <r>
    <s v="OtsLGRF23S"/>
    <s v="OtsLGRF23S_4136"/>
    <s v="C-04136"/>
    <d v="2023-09-07T00:00:00"/>
    <x v="1"/>
    <s v="F"/>
    <n v="780"/>
    <x v="8"/>
    <x v="0"/>
    <s v="NA"/>
    <s v="3DD.003D7E4885"/>
    <s v="NA"/>
    <s v="F"/>
    <x v="0"/>
    <s v="OtsLYON19S_1_1849"/>
    <s v="OtsLYON19S_1_1618"/>
    <x v="1"/>
    <x v="1"/>
    <x v="1"/>
    <s v="FALL"/>
    <n v="1"/>
    <x v="1"/>
    <n v="0.95971980899999998"/>
    <n v="1"/>
    <x v="0"/>
    <n v="5.6818181818181825"/>
    <n v="5.7284090909090919"/>
    <n v="12.729797979797981"/>
    <s v="Abv"/>
  </r>
  <r>
    <s v="OtsLGRF23S"/>
    <s v="OtsLGRF23S_4138"/>
    <s v="C-04138"/>
    <d v="2023-09-07T00:00:00"/>
    <x v="1"/>
    <s v="F"/>
    <n v="710"/>
    <x v="10"/>
    <x v="0"/>
    <s v="NA"/>
    <s v="3DD.003D7E4869"/>
    <s v="NA"/>
    <s v="F"/>
    <x v="0"/>
    <s v="OtsLYON19S_1_1823"/>
    <s v="OtsLYON19S_1_1551"/>
    <x v="1"/>
    <x v="1"/>
    <x v="1"/>
    <s v="FALL"/>
    <n v="0.999999999999999"/>
    <x v="1"/>
    <n v="0.95971980899999998"/>
    <n v="1"/>
    <x v="5"/>
    <n v="5.6818181818181825"/>
    <n v="5.7284090909090919"/>
    <n v="12.729797979797981"/>
    <s v="Abv"/>
  </r>
  <r>
    <s v="OtsLGRF23S"/>
    <s v="OtsLGRF23S_4140"/>
    <s v="C-04140"/>
    <d v="2023-09-07T00:00:00"/>
    <x v="1"/>
    <s v="F"/>
    <n v="760"/>
    <x v="6"/>
    <x v="0"/>
    <s v="NA"/>
    <s v="3DD.003D7E48C0"/>
    <s v="NA"/>
    <s v="F"/>
    <x v="0"/>
    <s v="OtsLYON19S_1_0716"/>
    <s v="OtsLYON19S_1_0824"/>
    <x v="1"/>
    <x v="1"/>
    <x v="1"/>
    <s v="FALL"/>
    <n v="1"/>
    <x v="6"/>
    <n v="0.95971980899999998"/>
    <n v="1"/>
    <x v="1"/>
    <n v="5.6818181818181825"/>
    <n v="5.7284090909090919"/>
    <n v="12.729797979797981"/>
    <s v="Abv"/>
  </r>
  <r>
    <s v="OtsLGRF23S"/>
    <s v="OtsLGRF23S_4141"/>
    <s v="C-04141"/>
    <d v="2023-09-07T00:00:00"/>
    <x v="1"/>
    <s v="M"/>
    <n v="570"/>
    <x v="32"/>
    <x v="0"/>
    <s v="NA"/>
    <s v="NA"/>
    <s v="NA"/>
    <s v="M"/>
    <x v="1"/>
    <s v="OtsNPFH20S_1_0594"/>
    <s v="OtsNPFH20S_1_0554"/>
    <x v="8"/>
    <x v="3"/>
    <x v="3"/>
    <s v="FALL"/>
    <n v="0.999999999999999"/>
    <x v="13"/>
    <n v="0.98845608500000004"/>
    <n v="1"/>
    <x v="8"/>
    <n v="5.6818181818181825"/>
    <n v="5.7284090909090919"/>
    <n v="12.729797979797981"/>
    <s v="Abv"/>
  </r>
  <r>
    <s v="OtsLGRF23S"/>
    <s v="OtsLGRF23S_4144"/>
    <s v="C-04144"/>
    <d v="2023-09-07T00:00:00"/>
    <x v="1"/>
    <s v="M"/>
    <n v="730"/>
    <x v="16"/>
    <x v="0"/>
    <s v="NA"/>
    <s v="3DD.003D4A1863"/>
    <s v="NA"/>
    <s v="F"/>
    <x v="0"/>
    <s v="OtsLYON19S_1_0590"/>
    <s v="OtsLYON19S_1_0645"/>
    <x v="1"/>
    <x v="1"/>
    <x v="1"/>
    <s v="FALL"/>
    <n v="1"/>
    <x v="6"/>
    <n v="0.95971980899999998"/>
    <n v="1"/>
    <x v="1"/>
    <n v="5.6818181818181825"/>
    <n v="5.7284090909090919"/>
    <n v="12.729797979797981"/>
    <s v="Abv"/>
  </r>
  <r>
    <s v="OtsLGRF23S"/>
    <s v="OtsLGRF23S_4145"/>
    <s v="C-04145"/>
    <d v="2023-09-07T00:00:00"/>
    <x v="1"/>
    <s v="F"/>
    <n v="770"/>
    <x v="2"/>
    <x v="0"/>
    <s v="NA"/>
    <s v="3DD.003D7E48BB"/>
    <s v="NA"/>
    <s v="F"/>
    <x v="0"/>
    <s v="OtsLYON19S_1_1397"/>
    <s v="OtsLYON19S_1_1491"/>
    <x v="1"/>
    <x v="1"/>
    <x v="1"/>
    <s v="FALL"/>
    <n v="1"/>
    <x v="1"/>
    <n v="0.95971980899999998"/>
    <n v="1"/>
    <x v="1"/>
    <n v="5.6818181818181825"/>
    <n v="5.7284090909090919"/>
    <n v="12.729797979797981"/>
    <s v="Abv"/>
  </r>
  <r>
    <s v="OtsLGRF23S"/>
    <s v="OtsLGRF23S_4146"/>
    <s v="C-04146"/>
    <d v="2023-09-07T00:00:00"/>
    <x v="1"/>
    <s v="M"/>
    <n v="810"/>
    <x v="9"/>
    <x v="1"/>
    <n v="1"/>
    <s v="3DD.003D7E4892"/>
    <s v="NA"/>
    <s v="M"/>
    <x v="1"/>
    <s v="OtsLYON19S_1_0551"/>
    <s v="OtsLYON19S_1_0418"/>
    <x v="1"/>
    <x v="1"/>
    <x v="1"/>
    <s v="FALL"/>
    <n v="1"/>
    <x v="7"/>
    <n v="0.95971980899999998"/>
    <n v="1"/>
    <x v="0"/>
    <n v="5.6818181818181825"/>
    <n v="5.7284090909090919"/>
    <n v="12.729797979797981"/>
    <s v="Blw"/>
  </r>
  <r>
    <s v="OtsLGRF23S"/>
    <s v="OtsLGRF23S_4147"/>
    <s v="C-04147"/>
    <d v="2023-09-07T00:00:00"/>
    <x v="1"/>
    <s v="F"/>
    <n v="710"/>
    <x v="10"/>
    <x v="0"/>
    <s v="NA"/>
    <s v="3DD.003D7E4887"/>
    <s v="NA"/>
    <s v="F"/>
    <x v="0"/>
    <s v="OtsLYON19S_1_1388"/>
    <s v="OtsLYON19S_1_1480"/>
    <x v="1"/>
    <x v="1"/>
    <x v="1"/>
    <s v="FALL"/>
    <n v="1"/>
    <x v="1"/>
    <n v="0.95971980899999998"/>
    <n v="1"/>
    <x v="5"/>
    <n v="5.6818181818181825"/>
    <n v="5.7284090909090919"/>
    <n v="12.729797979797981"/>
    <s v="Abv"/>
  </r>
  <r>
    <s v="OtsLGRF23S"/>
    <s v="OtsLGRF23S_4150"/>
    <s v="C-04150"/>
    <d v="2023-09-07T00:00:00"/>
    <x v="1"/>
    <s v="F"/>
    <n v="750"/>
    <x v="1"/>
    <x v="0"/>
    <s v="NA"/>
    <s v="3DD.003D7E4877"/>
    <s v="NA"/>
    <s v="F"/>
    <x v="0"/>
    <s v="NA"/>
    <s v="NA"/>
    <x v="0"/>
    <x v="0"/>
    <x v="0"/>
    <s v="FALL"/>
    <n v="0.999999999999997"/>
    <x v="0"/>
    <e v="#N/A"/>
    <n v="1"/>
    <x v="1"/>
    <n v="5.6818181818181825"/>
    <n v="5.7284090909090919"/>
    <n v="12.729797979797981"/>
    <s v="Abv"/>
  </r>
  <r>
    <s v="OtsLGRF23S"/>
    <s v="OtsLGRF23S_4151"/>
    <s v="C-04151"/>
    <d v="2023-09-07T00:00:00"/>
    <x v="1"/>
    <s v="M"/>
    <n v="780"/>
    <x v="8"/>
    <x v="0"/>
    <s v="NA"/>
    <s v="3DD.003D7E48B4"/>
    <s v="NA"/>
    <s v="F"/>
    <x v="0"/>
    <s v="OtsLYON19S_1_1878"/>
    <s v="OtsLYON19S_1_1650"/>
    <x v="1"/>
    <x v="1"/>
    <x v="1"/>
    <s v="FALL"/>
    <n v="0.999999999999997"/>
    <x v="1"/>
    <n v="0.95971980899999998"/>
    <n v="1"/>
    <x v="0"/>
    <n v="5.6818181818181825"/>
    <n v="5.7284090909090919"/>
    <n v="12.729797979797981"/>
    <s v="Abv"/>
  </r>
  <r>
    <s v="OtsLGRF23S"/>
    <s v="OtsLGRF23S_4153"/>
    <s v="C-04153"/>
    <d v="2023-09-07T00:00:00"/>
    <x v="1"/>
    <s v="M"/>
    <n v="710"/>
    <x v="10"/>
    <x v="0"/>
    <s v="NA"/>
    <s v="3DD.003D7E4881"/>
    <s v="NA"/>
    <s v="M"/>
    <x v="1"/>
    <s v="OtsLYON20S_1_0282"/>
    <s v="OtsLYON20S_1_0195"/>
    <x v="5"/>
    <x v="3"/>
    <x v="3"/>
    <s v="FALL"/>
    <n v="1"/>
    <x v="3"/>
    <n v="0.98961045999999997"/>
    <n v="1"/>
    <x v="5"/>
    <n v="5.6818181818181825"/>
    <n v="5.7284090909090919"/>
    <n v="12.729797979797981"/>
    <s v="Abv"/>
  </r>
  <r>
    <s v="OtsLGRF23S"/>
    <s v="OtsLGRF23S_4154"/>
    <s v="C-04154"/>
    <d v="2023-09-07T00:00:00"/>
    <x v="1"/>
    <s v="F"/>
    <n v="800"/>
    <x v="4"/>
    <x v="0"/>
    <s v="NA"/>
    <s v="3DD.003D7E487E"/>
    <s v="NA"/>
    <s v="F"/>
    <x v="0"/>
    <s v="OtsLYON19S_1_0143"/>
    <s v="OtsLYON19S_1_0208"/>
    <x v="1"/>
    <x v="1"/>
    <x v="1"/>
    <s v="FALL"/>
    <n v="1"/>
    <x v="3"/>
    <n v="0.95971980899999998"/>
    <n v="1"/>
    <x v="0"/>
    <n v="5.6818181818181825"/>
    <n v="5.7284090909090919"/>
    <n v="12.729797979797981"/>
    <s v="Abv"/>
  </r>
  <r>
    <s v="OtsLGRF23S"/>
    <s v="OtsLGRF23S_4156"/>
    <s v="C-04156"/>
    <d v="2023-09-07T00:00:00"/>
    <x v="1"/>
    <s v="M"/>
    <n v="660"/>
    <x v="33"/>
    <x v="1"/>
    <n v="1"/>
    <s v="NA"/>
    <s v="NA"/>
    <s v="M"/>
    <x v="1"/>
    <s v="OtsLYON19S_1_1741"/>
    <s v="OtsLYON19S_1_1992"/>
    <x v="1"/>
    <x v="1"/>
    <x v="1"/>
    <s v="FALL"/>
    <n v="1"/>
    <x v="1"/>
    <n v="0.95971980899999998"/>
    <n v="1"/>
    <x v="3"/>
    <n v="5.6818181818181825"/>
    <n v="5.7284090909090919"/>
    <n v="12.729797979797981"/>
    <s v="Abv"/>
  </r>
  <r>
    <s v="OtsLGRF23S"/>
    <s v="OtsLGRF23S_4159"/>
    <s v="C-04159"/>
    <d v="2023-09-07T00:00:00"/>
    <x v="1"/>
    <s v="M"/>
    <n v="620"/>
    <x v="49"/>
    <x v="0"/>
    <s v="NA"/>
    <s v="NA"/>
    <s v="NA"/>
    <s v="M"/>
    <x v="1"/>
    <s v="OtsLYON20S_1_0664"/>
    <s v="OtsLYON20S_1_0710"/>
    <x v="5"/>
    <x v="3"/>
    <x v="3"/>
    <s v="FALL"/>
    <n v="0.999999999999997"/>
    <x v="1"/>
    <n v="0.98961045999999997"/>
    <n v="1"/>
    <x v="9"/>
    <n v="5.6818181818181825"/>
    <n v="5.7284090909090919"/>
    <n v="12.729797979797981"/>
    <s v="Abv"/>
  </r>
  <r>
    <s v="OtsLGRF23S"/>
    <s v="OtsLGRF23S_4161"/>
    <s v="C-04161"/>
    <d v="2023-09-07T00:00:00"/>
    <x v="1"/>
    <s v="M"/>
    <n v="710"/>
    <x v="10"/>
    <x v="0"/>
    <s v="NA"/>
    <s v="3DD.003D7E488D"/>
    <s v="NA"/>
    <s v="M"/>
    <x v="1"/>
    <s v="NA"/>
    <s v="NA"/>
    <x v="0"/>
    <x v="0"/>
    <x v="0"/>
    <s v="FALL"/>
    <n v="1"/>
    <x v="0"/>
    <e v="#N/A"/>
    <n v="1"/>
    <x v="5"/>
    <n v="5.6818181818181825"/>
    <n v="5.7284090909090919"/>
    <n v="12.729797979797981"/>
    <s v="Abv"/>
  </r>
  <r>
    <s v="OtsLGRF23S"/>
    <s v="OtsLGRF23S_4162"/>
    <s v="C-04162"/>
    <d v="2023-09-07T00:00:00"/>
    <x v="1"/>
    <s v="F"/>
    <n v="830"/>
    <x v="15"/>
    <x v="0"/>
    <s v="NA"/>
    <s v="3DD.003D7E48BA"/>
    <s v="NA"/>
    <s v="F"/>
    <x v="0"/>
    <s v="NA"/>
    <s v="NA"/>
    <x v="0"/>
    <x v="0"/>
    <x v="0"/>
    <s v="FALL"/>
    <n v="1"/>
    <x v="0"/>
    <e v="#N/A"/>
    <n v="1"/>
    <x v="2"/>
    <n v="5.6818181818181825"/>
    <n v="5.7284090909090919"/>
    <n v="12.729797979797981"/>
    <s v="Abv"/>
  </r>
  <r>
    <s v="OtsLGRF23S"/>
    <s v="OtsLGRF23S_4164"/>
    <s v="C-04164"/>
    <d v="2023-09-07T00:00:00"/>
    <x v="1"/>
    <s v="M"/>
    <n v="730"/>
    <x v="16"/>
    <x v="0"/>
    <s v="NA"/>
    <s v="3DD.003D7E4897"/>
    <s v="NA"/>
    <s v="M"/>
    <x v="1"/>
    <s v="OtsLYON19S_1_1395"/>
    <s v="OtsLYON19S_1_1496"/>
    <x v="1"/>
    <x v="1"/>
    <x v="1"/>
    <s v="FALL"/>
    <n v="0.999999999999999"/>
    <x v="1"/>
    <n v="0.95971980899999998"/>
    <n v="1"/>
    <x v="1"/>
    <n v="5.6818181818181825"/>
    <n v="5.7284090909090919"/>
    <n v="12.729797979797981"/>
    <s v="Abv"/>
  </r>
  <r>
    <s v="OtsLGRF23S"/>
    <s v="OtsLGRF23S_4165"/>
    <s v="C-04165"/>
    <d v="2023-09-07T00:00:00"/>
    <x v="1"/>
    <s v="M"/>
    <n v="680"/>
    <x v="35"/>
    <x v="0"/>
    <s v="NA"/>
    <s v="NA"/>
    <s v="NA"/>
    <s v="M"/>
    <x v="1"/>
    <s v="NA"/>
    <s v="NA"/>
    <x v="0"/>
    <x v="0"/>
    <x v="0"/>
    <s v="FALL"/>
    <n v="0.999999999999998"/>
    <x v="0"/>
    <e v="#N/A"/>
    <n v="1"/>
    <x v="5"/>
    <n v="5.6818181818181825"/>
    <n v="5.7284090909090919"/>
    <n v="12.729797979797981"/>
    <s v="Abv"/>
  </r>
  <r>
    <s v="OtsLGRF23S"/>
    <s v="OtsLGRF23S_4167"/>
    <s v="C-04167"/>
    <d v="2023-09-07T00:00:00"/>
    <x v="1"/>
    <s v="F"/>
    <n v="810"/>
    <x v="9"/>
    <x v="0"/>
    <s v="NA"/>
    <s v="3DD.003D7E48A6"/>
    <s v="NA"/>
    <s v="F"/>
    <x v="0"/>
    <s v="OtsLYON19S_1_1809"/>
    <s v="OtsLYON19S_1_1526"/>
    <x v="1"/>
    <x v="1"/>
    <x v="1"/>
    <s v="FALL"/>
    <n v="1"/>
    <x v="1"/>
    <n v="0.95971980899999998"/>
    <n v="1"/>
    <x v="0"/>
    <n v="5.6818181818181825"/>
    <n v="5.7284090909090919"/>
    <n v="12.729797979797981"/>
    <s v="Abv"/>
  </r>
  <r>
    <s v="OtsLGRF23S"/>
    <s v="OtsLGRF23S_4168"/>
    <s v="C-04168"/>
    <d v="2023-09-07T00:00:00"/>
    <x v="1"/>
    <s v="F"/>
    <n v="720"/>
    <x v="17"/>
    <x v="0"/>
    <s v="NA"/>
    <s v="3DD.003D7E4866"/>
    <s v="NA"/>
    <s v="F"/>
    <x v="0"/>
    <s v="OtsLYON19S_1_1839"/>
    <s v="OtsLYON19S_1_1579"/>
    <x v="1"/>
    <x v="1"/>
    <x v="1"/>
    <s v="FALL"/>
    <n v="1"/>
    <x v="1"/>
    <n v="0.95971980899999998"/>
    <n v="1"/>
    <x v="5"/>
    <n v="5.6818181818181825"/>
    <n v="5.7284090909090919"/>
    <n v="12.729797979797981"/>
    <s v="Abv"/>
  </r>
  <r>
    <s v="OtsLGRF23S"/>
    <s v="OtsLGRF23S_4169"/>
    <s v="C-04169"/>
    <d v="2023-09-07T00:00:00"/>
    <x v="1"/>
    <s v="F"/>
    <n v="770"/>
    <x v="2"/>
    <x v="0"/>
    <s v="NA"/>
    <s v="3DD.003D7E4888"/>
    <s v="NA"/>
    <s v="F"/>
    <x v="0"/>
    <s v="OtsLYON19S_1_0586"/>
    <s v="OtsLYON19S_1_0624"/>
    <x v="1"/>
    <x v="1"/>
    <x v="1"/>
    <s v="FALL"/>
    <n v="0.999999999999999"/>
    <x v="6"/>
    <n v="0.95971980899999998"/>
    <n v="1"/>
    <x v="1"/>
    <n v="5.6818181818181825"/>
    <n v="5.7284090909090919"/>
    <n v="12.729797979797981"/>
    <s v="Abv"/>
  </r>
  <r>
    <s v="OtsLGRF23S"/>
    <s v="OtsLGRF23S_4171"/>
    <s v="C-04171"/>
    <d v="2023-09-07T00:00:00"/>
    <x v="1"/>
    <s v="F"/>
    <n v="850"/>
    <x v="14"/>
    <x v="0"/>
    <s v="NA"/>
    <s v="3DD.003D7E48B8"/>
    <s v="NA"/>
    <s v="F"/>
    <x v="0"/>
    <s v="OtsNPFH19S_1_2305"/>
    <s v="OtsNPFH19S_1_2025"/>
    <x v="2"/>
    <x v="1"/>
    <x v="1"/>
    <s v="FALL"/>
    <n v="1"/>
    <x v="2"/>
    <n v="0.99705232300000002"/>
    <n v="1"/>
    <x v="2"/>
    <n v="5.6818181818181825"/>
    <n v="5.7284090909090919"/>
    <n v="12.729797979797981"/>
    <s v="Abv"/>
  </r>
  <r>
    <s v="OtsLGRF23S"/>
    <s v="OtsLGRF23S_4172"/>
    <s v="C-04172"/>
    <d v="2023-09-07T00:00:00"/>
    <x v="1"/>
    <s v="F"/>
    <n v="750"/>
    <x v="1"/>
    <x v="0"/>
    <s v="NA"/>
    <s v="3DD.003D7E487A"/>
    <s v="NA"/>
    <s v="F"/>
    <x v="0"/>
    <s v="NA"/>
    <s v="NA"/>
    <x v="0"/>
    <x v="0"/>
    <x v="0"/>
    <s v="FALL"/>
    <n v="1"/>
    <x v="0"/>
    <e v="#N/A"/>
    <n v="1"/>
    <x v="1"/>
    <n v="5.6818181818181825"/>
    <n v="5.7284090909090919"/>
    <n v="12.729797979797981"/>
    <s v="Abv"/>
  </r>
  <r>
    <s v="OtsLGRF23S"/>
    <s v="OtsLGRF23S_4173"/>
    <s v="C-04173"/>
    <d v="2023-09-07T00:00:00"/>
    <x v="1"/>
    <s v="F"/>
    <n v="810"/>
    <x v="9"/>
    <x v="0"/>
    <s v="NA"/>
    <s v="3DD.003D7E48AA"/>
    <s v="NA"/>
    <s v="F"/>
    <x v="0"/>
    <s v="NA"/>
    <s v="NA"/>
    <x v="0"/>
    <x v="0"/>
    <x v="0"/>
    <s v="FALL"/>
    <n v="1"/>
    <x v="0"/>
    <e v="#N/A"/>
    <n v="1"/>
    <x v="0"/>
    <n v="5.6818181818181825"/>
    <n v="5.7284090909090919"/>
    <n v="12.729797979797981"/>
    <s v="Abv"/>
  </r>
  <r>
    <s v="OtsLGRF23S"/>
    <s v="OtsLGRF23S_4174"/>
    <s v="C-04174"/>
    <d v="2023-09-07T00:00:00"/>
    <x v="1"/>
    <s v="F"/>
    <n v="720"/>
    <x v="17"/>
    <x v="0"/>
    <s v="NA"/>
    <s v="3DD.003D7E485E"/>
    <s v="NA"/>
    <s v="F"/>
    <x v="0"/>
    <s v="OtsLYON19S_1_0116"/>
    <s v="OtsLYON19S_1_0032"/>
    <x v="1"/>
    <x v="1"/>
    <x v="1"/>
    <s v="FALL"/>
    <n v="1"/>
    <x v="4"/>
    <n v="0.95971980899999998"/>
    <n v="1"/>
    <x v="5"/>
    <n v="5.6818181818181825"/>
    <n v="5.7284090909090919"/>
    <n v="12.729797979797981"/>
    <s v="Abv"/>
  </r>
  <r>
    <s v="OtsLGRF23S"/>
    <s v="OtsLGRF23S_4176"/>
    <s v="C-04176"/>
    <d v="2023-09-07T00:00:00"/>
    <x v="1"/>
    <s v="M"/>
    <n v="720"/>
    <x v="17"/>
    <x v="0"/>
    <s v="NA"/>
    <s v="3DD.003D7E4890"/>
    <s v="NA"/>
    <s v="F"/>
    <x v="0"/>
    <s v="OtsLYON19S_1_0527"/>
    <s v="OtsLYON19S_1_0367"/>
    <x v="1"/>
    <x v="1"/>
    <x v="1"/>
    <s v="FALL"/>
    <n v="0.999999999999997"/>
    <x v="3"/>
    <n v="0.95971980899999998"/>
    <n v="1"/>
    <x v="5"/>
    <n v="5.6818181818181825"/>
    <n v="5.7284090909090919"/>
    <n v="12.729797979797981"/>
    <s v="Abv"/>
  </r>
  <r>
    <s v="OtsLGRF23S"/>
    <s v="OtsLGRF23S_4177"/>
    <s v="C-04177"/>
    <d v="2023-09-07T00:00:00"/>
    <x v="1"/>
    <s v="M"/>
    <n v="580"/>
    <x v="46"/>
    <x v="0"/>
    <s v="NA"/>
    <s v="NA"/>
    <s v="NA"/>
    <s v="M"/>
    <x v="1"/>
    <s v="NA"/>
    <s v="NA"/>
    <x v="0"/>
    <x v="0"/>
    <x v="0"/>
    <s v="FALL"/>
    <n v="0.999999999999999"/>
    <x v="0"/>
    <e v="#N/A"/>
    <n v="1"/>
    <x v="9"/>
    <n v="5.6818181818181825"/>
    <n v="5.7284090909090919"/>
    <n v="12.729797979797981"/>
    <s v="Abv"/>
  </r>
  <r>
    <s v="OtsLGRF23S"/>
    <s v="OtsLGRF23S_4180"/>
    <s v="C-04180"/>
    <d v="2023-09-07T00:00:00"/>
    <x v="1"/>
    <s v="F"/>
    <n v="840"/>
    <x v="18"/>
    <x v="0"/>
    <s v="NA"/>
    <s v="3DD.003D7E489E"/>
    <s v="NA"/>
    <s v="F"/>
    <x v="0"/>
    <s v="OtsNPFH19S_1_4324"/>
    <s v="OtsNPFH19S_1_4033"/>
    <x v="2"/>
    <x v="1"/>
    <x v="1"/>
    <s v="FALL"/>
    <n v="1"/>
    <x v="2"/>
    <n v="0.99705232300000002"/>
    <n v="1"/>
    <x v="2"/>
    <n v="5.6818181818181825"/>
    <n v="5.7284090909090919"/>
    <n v="12.729797979797981"/>
    <s v="Abv"/>
  </r>
  <r>
    <s v="OtsLGRF23S"/>
    <s v="OtsLGRF23S_4183"/>
    <s v="C-04183"/>
    <d v="2023-09-07T00:00:00"/>
    <x v="1"/>
    <s v="F"/>
    <n v="730"/>
    <x v="16"/>
    <x v="0"/>
    <s v="NA"/>
    <s v="3DD.003D7E4880"/>
    <s v="NA"/>
    <s v="F"/>
    <x v="0"/>
    <s v="OtsLYON19S_1_0130"/>
    <s v="OtsLYON19S_1_0081"/>
    <x v="1"/>
    <x v="1"/>
    <x v="1"/>
    <s v="FALL"/>
    <n v="1.00000000000001"/>
    <x v="4"/>
    <n v="0.95971980899999998"/>
    <n v="1"/>
    <x v="1"/>
    <n v="5.6818181818181825"/>
    <n v="5.7284090909090919"/>
    <n v="12.729797979797981"/>
    <s v="Abv"/>
  </r>
  <r>
    <s v="OtsLGRF23S"/>
    <s v="OtsLGRF23S_4186"/>
    <s v="C-04186"/>
    <d v="2023-09-07T00:00:00"/>
    <x v="1"/>
    <s v="M"/>
    <n v="630"/>
    <x v="39"/>
    <x v="1"/>
    <n v="1"/>
    <s v="NA"/>
    <s v="NA"/>
    <s v="M"/>
    <x v="1"/>
    <s v="OtsLYON19S_1_0120"/>
    <s v="OtsLYON19S_1_0067"/>
    <x v="1"/>
    <x v="1"/>
    <x v="1"/>
    <s v="FALL"/>
    <n v="0.999999999999999"/>
    <x v="4"/>
    <n v="0.95971980899999998"/>
    <n v="1"/>
    <x v="3"/>
    <n v="5.6818181818181825"/>
    <n v="5.7284090909090919"/>
    <n v="12.729797979797981"/>
    <s v="Abv"/>
  </r>
  <r>
    <s v="OtsLGRF23S"/>
    <s v="OtsLGRF23S_4189"/>
    <s v="C-04189"/>
    <d v="2023-09-07T00:00:00"/>
    <x v="1"/>
    <s v="M"/>
    <n v="620"/>
    <x v="49"/>
    <x v="0"/>
    <s v="NA"/>
    <s v="NA"/>
    <s v="NA"/>
    <s v="M"/>
    <x v="1"/>
    <s v="OtsLYON20S_1_0420"/>
    <s v="OtsLYON20S_1_1085"/>
    <x v="5"/>
    <x v="3"/>
    <x v="3"/>
    <s v="FALL"/>
    <n v="1"/>
    <x v="6"/>
    <n v="0.98961045999999997"/>
    <n v="1"/>
    <x v="9"/>
    <n v="5.6818181818181825"/>
    <n v="5.7284090909090919"/>
    <n v="12.729797979797981"/>
    <s v="Abv"/>
  </r>
  <r>
    <s v="OtsLGRF23S"/>
    <s v="OtsLGRF23S_4192"/>
    <s v="C-04192"/>
    <d v="2023-09-07T00:00:00"/>
    <x v="1"/>
    <s v="F"/>
    <n v="750"/>
    <x v="1"/>
    <x v="1"/>
    <n v="1"/>
    <s v="NA"/>
    <s v="NA"/>
    <s v="F"/>
    <x v="0"/>
    <s v="OtsLYON19S_1_0708"/>
    <s v="OtsLYON19S_1_0676"/>
    <x v="1"/>
    <x v="1"/>
    <x v="1"/>
    <s v="FALL"/>
    <n v="1"/>
    <x v="6"/>
    <n v="0.95971980899999998"/>
    <n v="1"/>
    <x v="1"/>
    <n v="5.6818181818181825"/>
    <n v="5.7284090909090919"/>
    <n v="12.729797979797981"/>
    <s v="Abv"/>
  </r>
  <r>
    <s v="OtsLGRF23S"/>
    <s v="OtsLGRF23S_4195"/>
    <s v="C-04195"/>
    <d v="2023-09-07T00:00:00"/>
    <x v="1"/>
    <s v="M"/>
    <n v="910"/>
    <x v="23"/>
    <x v="0"/>
    <s v="NA"/>
    <s v="3DD.003D7E489A"/>
    <s v="NA"/>
    <s v="M"/>
    <x v="1"/>
    <s v="OtsLYON19S_1_1855"/>
    <s v="OtsLYON19S_1_1595"/>
    <x v="1"/>
    <x v="1"/>
    <x v="1"/>
    <s v="FALL"/>
    <n v="1"/>
    <x v="1"/>
    <n v="0.95971980899999998"/>
    <n v="1"/>
    <x v="4"/>
    <n v="5.6818181818181825"/>
    <n v="5.7284090909090919"/>
    <n v="12.729797979797981"/>
    <s v="Abv"/>
  </r>
  <r>
    <s v="OtsLGRF23S"/>
    <s v="OtsLGRF23S_4198"/>
    <s v="C-04198"/>
    <d v="2023-09-07T00:00:00"/>
    <x v="1"/>
    <s v="F"/>
    <n v="750"/>
    <x v="1"/>
    <x v="1"/>
    <n v="1"/>
    <s v="NA"/>
    <s v="NA"/>
    <s v="F"/>
    <x v="0"/>
    <s v="OtsLYON19S_1_1758"/>
    <s v="OtsLYON19S_1_2010"/>
    <x v="1"/>
    <x v="1"/>
    <x v="1"/>
    <s v="FALL"/>
    <n v="1"/>
    <x v="19"/>
    <n v="0.95971980899999998"/>
    <n v="1"/>
    <x v="1"/>
    <n v="5.6818181818181825"/>
    <n v="5.7284090909090919"/>
    <n v="12.729797979797981"/>
    <s v="Abv"/>
  </r>
  <r>
    <s v="OtsLGRF23S"/>
    <s v="OtsLGRF23S_4201"/>
    <s v="C-04201"/>
    <d v="2023-09-07T00:00:00"/>
    <x v="1"/>
    <s v="M"/>
    <n v="680"/>
    <x v="35"/>
    <x v="0"/>
    <s v="NA"/>
    <s v="NA"/>
    <s v="NA"/>
    <s v="M"/>
    <x v="1"/>
    <s v="OtsLYON20S_1_0405"/>
    <s v="OtsLYON20S_1_1096"/>
    <x v="5"/>
    <x v="3"/>
    <x v="3"/>
    <s v="FALL"/>
    <n v="0.999999999999998"/>
    <x v="6"/>
    <n v="0.98961045999999997"/>
    <n v="1"/>
    <x v="5"/>
    <n v="5.6818181818181825"/>
    <n v="5.7284090909090919"/>
    <n v="12.729797979797981"/>
    <s v="Abv"/>
  </r>
  <r>
    <s v="OtsLGRF23S"/>
    <s v="OtsLGRF23S_4204"/>
    <s v="C-04204"/>
    <d v="2023-09-07T00:00:00"/>
    <x v="1"/>
    <s v="M"/>
    <n v="750"/>
    <x v="1"/>
    <x v="0"/>
    <s v="NA"/>
    <s v="3DD.003D7E486E"/>
    <s v="NA"/>
    <s v="M"/>
    <x v="1"/>
    <s v="OtsLYON19S_1_1809"/>
    <s v="OtsLYON19S_1_1526"/>
    <x v="1"/>
    <x v="1"/>
    <x v="1"/>
    <s v="FALL"/>
    <n v="1"/>
    <x v="1"/>
    <n v="0.95971980899999998"/>
    <n v="1"/>
    <x v="1"/>
    <n v="5.6818181818181825"/>
    <n v="5.7284090909090919"/>
    <n v="12.729797979797981"/>
    <s v="Abv"/>
  </r>
  <r>
    <s v="OtsLGRF23S"/>
    <s v="OtsLGRF23S_4206"/>
    <s v="C-04206"/>
    <d v="2023-09-07T00:00:00"/>
    <x v="1"/>
    <s v="M"/>
    <n v="790"/>
    <x v="0"/>
    <x v="0"/>
    <s v="NA"/>
    <s v="3DD.003D7E48B3"/>
    <s v="NA"/>
    <s v="M"/>
    <x v="1"/>
    <s v="OtsNPFH19S_1_5323"/>
    <s v="OtsNPFH19S_1_5015"/>
    <x v="2"/>
    <x v="1"/>
    <x v="1"/>
    <s v="FALL"/>
    <n v="0.999999999999997"/>
    <x v="2"/>
    <n v="0.99705232300000002"/>
    <n v="1"/>
    <x v="0"/>
    <n v="5.6818181818181825"/>
    <n v="5.7284090909090919"/>
    <n v="12.729797979797981"/>
    <s v="Abv"/>
  </r>
  <r>
    <s v="OtsLGRF23S"/>
    <s v="OtsLGRF23S_4207"/>
    <s v="C-04207"/>
    <d v="2023-09-07T00:00:00"/>
    <x v="1"/>
    <s v="F"/>
    <n v="800"/>
    <x v="4"/>
    <x v="0"/>
    <s v="NA"/>
    <s v="3DD.003D7E486B"/>
    <s v="NA"/>
    <s v="F"/>
    <x v="0"/>
    <s v="OtsNPFH19S_1_2334"/>
    <s v="OtsNPFH19S_1_2062"/>
    <x v="2"/>
    <x v="1"/>
    <x v="1"/>
    <s v="FALL"/>
    <n v="1"/>
    <x v="10"/>
    <n v="0.99705232300000002"/>
    <n v="1"/>
    <x v="0"/>
    <n v="5.6818181818181825"/>
    <n v="5.7284090909090919"/>
    <n v="12.729797979797981"/>
    <s v="Abv"/>
  </r>
  <r>
    <s v="OtsLGRF23S"/>
    <s v="OtsLGRF23S_4208"/>
    <s v="C-04208"/>
    <d v="2023-09-07T00:00:00"/>
    <x v="1"/>
    <s v="M"/>
    <n v="740"/>
    <x v="12"/>
    <x v="0"/>
    <s v="NA"/>
    <s v="3DD.003D7E4868"/>
    <s v="NA"/>
    <s v="M"/>
    <x v="1"/>
    <s v="OtsNPFH19S_1_4340"/>
    <s v="OtsNPFH19S_1_4007"/>
    <x v="2"/>
    <x v="1"/>
    <x v="1"/>
    <s v="FALL"/>
    <n v="0.999999999999997"/>
    <x v="13"/>
    <n v="0.99705232300000002"/>
    <n v="1"/>
    <x v="1"/>
    <n v="5.6818181818181825"/>
    <n v="5.7284090909090919"/>
    <n v="12.729797979797981"/>
    <s v="Abv"/>
  </r>
  <r>
    <s v="OtsLGRF23S"/>
    <s v="OtsLGRF23S_4210"/>
    <s v="C-04210"/>
    <d v="2023-09-07T00:00:00"/>
    <x v="1"/>
    <s v="F"/>
    <n v="770"/>
    <x v="2"/>
    <x v="0"/>
    <s v="NA"/>
    <s v="3DD.003D7E4886"/>
    <s v="This sample is a duplicate with OtsLGRF23S_4121."/>
    <s v="F"/>
    <x v="0"/>
    <s v="OtsLYON19S_1_1820"/>
    <s v="OtsLYON19S_1_1550"/>
    <x v="1"/>
    <x v="1"/>
    <x v="1"/>
    <s v="FALL"/>
    <n v="0.999999999999997"/>
    <x v="1"/>
    <n v="0.95971980899999998"/>
    <n v="1"/>
    <x v="1"/>
    <n v="5.6818181818181825"/>
    <n v="5.7284090909090919"/>
    <n v="12.729797979797981"/>
    <s v="Abv"/>
  </r>
  <r>
    <s v="OtsLGRF23S"/>
    <s v="OtsLGRF23S_4211"/>
    <s v="C-04211"/>
    <d v="2023-09-07T00:00:00"/>
    <x v="1"/>
    <s v="F"/>
    <n v="820"/>
    <x v="19"/>
    <x v="0"/>
    <s v="NA"/>
    <s v="3DD.003D7E48BE"/>
    <s v="NA"/>
    <s v="F"/>
    <x v="0"/>
    <s v="NA"/>
    <s v="NA"/>
    <x v="0"/>
    <x v="0"/>
    <x v="0"/>
    <s v="FALL"/>
    <n v="1"/>
    <x v="0"/>
    <e v="#N/A"/>
    <n v="1"/>
    <x v="0"/>
    <n v="5.6818181818181825"/>
    <n v="5.7284090909090919"/>
    <n v="12.729797979797981"/>
    <s v="Abv"/>
  </r>
  <r>
    <s v="OtsLGRF23S"/>
    <s v="OtsLGRF23S_4213"/>
    <s v="C-04213"/>
    <d v="2023-09-07T00:00:00"/>
    <x v="1"/>
    <s v="M"/>
    <n v="590"/>
    <x v="36"/>
    <x v="1"/>
    <n v="1"/>
    <s v="NA"/>
    <s v="NA"/>
    <s v="M"/>
    <x v="1"/>
    <s v="OtsLYON20S_1_0268"/>
    <s v="OtsLYON20S_1_0160"/>
    <x v="5"/>
    <x v="3"/>
    <x v="3"/>
    <s v="FALL"/>
    <n v="0.999999999999996"/>
    <x v="3"/>
    <n v="0.98961045999999997"/>
    <n v="1"/>
    <x v="9"/>
    <n v="5.6818181818181825"/>
    <n v="5.7284090909090919"/>
    <n v="12.729797979797981"/>
    <s v="Abv"/>
  </r>
  <r>
    <s v="OtsLGRF23S"/>
    <s v="OtsLGRF23S_4215"/>
    <s v="C-04215"/>
    <d v="2023-09-07T00:00:00"/>
    <x v="1"/>
    <s v="F"/>
    <n v="750"/>
    <x v="1"/>
    <x v="0"/>
    <s v="NA"/>
    <s v="3DD.003D7E4867"/>
    <s v="NA"/>
    <s v="F"/>
    <x v="0"/>
    <s v="OtsLYON19S_1_0144"/>
    <s v="OtsLYON19S_1_0201"/>
    <x v="1"/>
    <x v="1"/>
    <x v="1"/>
    <s v="FALL"/>
    <n v="1"/>
    <x v="4"/>
    <n v="0.95971980899999998"/>
    <n v="1"/>
    <x v="1"/>
    <n v="5.6818181818181825"/>
    <n v="5.7284090909090919"/>
    <n v="12.729797979797981"/>
    <s v="Abv"/>
  </r>
  <r>
    <s v="OtsLGRF23S"/>
    <s v="OtsLGRF23S_4216"/>
    <s v="C-04216"/>
    <d v="2023-09-07T00:00:00"/>
    <x v="1"/>
    <s v="F"/>
    <n v="870"/>
    <x v="3"/>
    <x v="0"/>
    <s v="NA"/>
    <s v="3DD.003D478611"/>
    <s v="NA"/>
    <s v="F"/>
    <x v="0"/>
    <s v="OtsLYON19S_1_1791"/>
    <s v="OtsLYON19S_1_2057"/>
    <x v="1"/>
    <x v="1"/>
    <x v="1"/>
    <s v="FALL"/>
    <n v="1"/>
    <x v="14"/>
    <n v="0.95971980899999998"/>
    <n v="1"/>
    <x v="2"/>
    <n v="5.6818181818181825"/>
    <n v="5.7284090909090919"/>
    <n v="12.729797979797981"/>
    <s v="Blw"/>
  </r>
  <r>
    <s v="OtsLGRF23S"/>
    <s v="OtsLGRF23S_4217"/>
    <s v="C-04217"/>
    <d v="2023-09-07T00:00:00"/>
    <x v="1"/>
    <s v="F"/>
    <n v="740"/>
    <x v="12"/>
    <x v="0"/>
    <s v="NA"/>
    <s v="3DD.003D7E486F"/>
    <s v="NA"/>
    <s v="F"/>
    <x v="0"/>
    <s v="OtsLYON19S_1_0132"/>
    <s v="OtsLYON19S_1_0086"/>
    <x v="1"/>
    <x v="1"/>
    <x v="1"/>
    <s v="FALL"/>
    <n v="1"/>
    <x v="4"/>
    <n v="0.95971980899999998"/>
    <n v="1"/>
    <x v="1"/>
    <n v="5.6818181818181825"/>
    <n v="5.7284090909090919"/>
    <n v="12.729797979797981"/>
    <s v="Abv"/>
  </r>
  <r>
    <s v="OtsLGRF23S"/>
    <s v="OtsLGRF23S_4218"/>
    <s v="C-04218"/>
    <d v="2023-09-07T00:00:00"/>
    <x v="1"/>
    <s v="M"/>
    <n v="800"/>
    <x v="4"/>
    <x v="0"/>
    <s v="NA"/>
    <s v="3DD.003D7E4861"/>
    <s v="NA"/>
    <s v="M"/>
    <x v="1"/>
    <s v="OtsLYON19S_1_1806"/>
    <s v="OtsLYON19S_1_1518"/>
    <x v="1"/>
    <x v="1"/>
    <x v="1"/>
    <s v="FALL"/>
    <n v="1"/>
    <x v="1"/>
    <n v="0.95971980899999998"/>
    <n v="1"/>
    <x v="0"/>
    <n v="5.6818181818181825"/>
    <n v="5.7284090909090919"/>
    <n v="12.729797979797981"/>
    <s v="Abv"/>
  </r>
  <r>
    <s v="OtsLGRF23S"/>
    <s v="OtsLGRF23S_4219"/>
    <s v="C-04219"/>
    <d v="2023-09-07T00:00:00"/>
    <x v="1"/>
    <s v="F"/>
    <n v="800"/>
    <x v="4"/>
    <x v="0"/>
    <s v="NA"/>
    <s v="3DD.003D7E4864"/>
    <s v="NA"/>
    <s v="F"/>
    <x v="0"/>
    <s v="OtsLYON19S_1_1881"/>
    <s v="OtsLYON19S_1_1641"/>
    <x v="1"/>
    <x v="1"/>
    <x v="1"/>
    <s v="FALL"/>
    <n v="1"/>
    <x v="1"/>
    <n v="0.95971980899999998"/>
    <n v="1"/>
    <x v="0"/>
    <n v="5.6818181818181825"/>
    <n v="5.7284090909090919"/>
    <n v="12.729797979797981"/>
    <s v="Abv"/>
  </r>
  <r>
    <s v="OtsLGRF23S"/>
    <s v="OtsLGRF23S_4222"/>
    <s v="C-04222"/>
    <d v="2023-09-07T00:00:00"/>
    <x v="1"/>
    <s v="F"/>
    <n v="770"/>
    <x v="2"/>
    <x v="1"/>
    <n v="1"/>
    <s v="NA"/>
    <s v="NA"/>
    <s v="F"/>
    <x v="0"/>
    <s v="OtsLYON19S_1_0107"/>
    <s v="OtsLYON19S_1_0045"/>
    <x v="1"/>
    <x v="1"/>
    <x v="1"/>
    <s v="FALL"/>
    <n v="1"/>
    <x v="4"/>
    <n v="0.95971980899999998"/>
    <n v="1"/>
    <x v="1"/>
    <n v="5.6818181818181825"/>
    <n v="5.7284090909090919"/>
    <n v="12.729797979797981"/>
    <s v="Abv"/>
  </r>
  <r>
    <s v="OtsLGRF23S"/>
    <s v="OtsLGRF23S_4223"/>
    <s v="C-04223"/>
    <d v="2023-09-07T00:00:00"/>
    <x v="1"/>
    <s v="F"/>
    <n v="820"/>
    <x v="19"/>
    <x v="1"/>
    <n v="1"/>
    <s v="3DD.003D7E4883"/>
    <s v="NA"/>
    <s v="F"/>
    <x v="0"/>
    <s v="OtsLYON19S_1_1739"/>
    <s v="OtsLYON19S_1_1971"/>
    <x v="1"/>
    <x v="1"/>
    <x v="1"/>
    <s v="FALL"/>
    <n v="0.999999999999999"/>
    <x v="1"/>
    <n v="0.95971980899999998"/>
    <n v="1"/>
    <x v="0"/>
    <n v="5.6818181818181825"/>
    <n v="5.7284090909090919"/>
    <n v="12.729797979797981"/>
    <s v="Abv"/>
  </r>
  <r>
    <s v="OtsLGRF23S"/>
    <s v="OtsLGRF23S_4224"/>
    <s v="C-04224"/>
    <d v="2023-09-07T00:00:00"/>
    <x v="1"/>
    <s v="F"/>
    <n v="850"/>
    <x v="14"/>
    <x v="1"/>
    <n v="1"/>
    <s v="3DD.003D7E48AB"/>
    <s v="NA"/>
    <s v="F"/>
    <x v="0"/>
    <s v="OtsNPFH18S_1_3311"/>
    <s v="OtsNPFH18S_1_3103"/>
    <x v="6"/>
    <x v="2"/>
    <x v="2"/>
    <s v="FALL"/>
    <n v="1"/>
    <x v="13"/>
    <n v="0.96828396500000002"/>
    <n v="1"/>
    <x v="2"/>
    <n v="5.6818181818181825"/>
    <n v="5.7284090909090919"/>
    <n v="12.729797979797981"/>
    <s v="Abv"/>
  </r>
  <r>
    <s v="OtsLGRF23S"/>
    <s v="OtsLGRF23S_4225"/>
    <s v="C-04225"/>
    <d v="2023-09-07T00:00:00"/>
    <x v="1"/>
    <s v="F"/>
    <n v="800"/>
    <x v="4"/>
    <x v="1"/>
    <n v="1"/>
    <s v="3DD.003D7E48A0"/>
    <s v="NA"/>
    <s v="F"/>
    <x v="0"/>
    <s v="OtsNPFH19S_1_3307"/>
    <s v="OtsNPFH19S_1_3016"/>
    <x v="2"/>
    <x v="1"/>
    <x v="1"/>
    <s v="FALL"/>
    <n v="1.00000000000001"/>
    <x v="9"/>
    <n v="0.99705232300000002"/>
    <n v="1"/>
    <x v="0"/>
    <n v="5.6818181818181825"/>
    <n v="5.7284090909090919"/>
    <n v="12.729797979797981"/>
    <s v="Abv"/>
  </r>
  <r>
    <s v="OtsLGRF23S"/>
    <s v="OtsLGRF23S_4226"/>
    <s v="C-04226"/>
    <d v="2023-09-07T00:00:00"/>
    <x v="1"/>
    <s v="F"/>
    <n v="730"/>
    <x v="16"/>
    <x v="0"/>
    <s v="NA"/>
    <s v="3DD.003D7E4894"/>
    <s v="NA"/>
    <s v="F"/>
    <x v="0"/>
    <s v="OtsNPFH19S_1_1336"/>
    <s v="OtsNPFH19S_1_1048"/>
    <x v="2"/>
    <x v="1"/>
    <x v="1"/>
    <s v="FALL"/>
    <n v="1.00000000000001"/>
    <x v="2"/>
    <n v="0.99705232300000002"/>
    <n v="1"/>
    <x v="1"/>
    <n v="5.6818181818181825"/>
    <n v="5.7284090909090919"/>
    <n v="12.729797979797981"/>
    <s v="Abv"/>
  </r>
  <r>
    <s v="OtsLGRF23S"/>
    <s v="OtsLGRF23S_4227"/>
    <s v="C-04227"/>
    <d v="2023-09-07T00:00:00"/>
    <x v="1"/>
    <s v="M"/>
    <n v="850"/>
    <x v="14"/>
    <x v="0"/>
    <s v="NA"/>
    <s v="3DD.003D7E4899"/>
    <s v="NA"/>
    <s v="M"/>
    <x v="1"/>
    <s v="OtsNPFH19S_1_1346"/>
    <s v="OtsNPFH19S_1_1045"/>
    <x v="2"/>
    <x v="1"/>
    <x v="1"/>
    <s v="FALL"/>
    <n v="0.999999999999999"/>
    <x v="2"/>
    <n v="0.99705232300000002"/>
    <n v="1"/>
    <x v="2"/>
    <n v="5.6818181818181825"/>
    <n v="5.7284090909090919"/>
    <n v="12.729797979797981"/>
    <s v="Abv"/>
  </r>
  <r>
    <s v="OtsLGRF23S"/>
    <s v="OtsLGRF23S_4228"/>
    <s v="C-04228"/>
    <d v="2023-09-07T00:00:00"/>
    <x v="1"/>
    <s v="M"/>
    <n v="730"/>
    <x v="16"/>
    <x v="0"/>
    <s v="NA"/>
    <s v="3DD.003D7E489C"/>
    <s v="NA"/>
    <s v="M"/>
    <x v="1"/>
    <s v="OtsLYON19S_1_1828"/>
    <s v="OtsLYON19S_1_1562"/>
    <x v="1"/>
    <x v="1"/>
    <x v="1"/>
    <s v="FALL"/>
    <n v="1"/>
    <x v="1"/>
    <n v="0.95971980899999998"/>
    <n v="1"/>
    <x v="1"/>
    <n v="5.6818181818181825"/>
    <n v="5.7284090909090919"/>
    <n v="12.729797979797981"/>
    <s v="Abv"/>
  </r>
  <r>
    <s v="OtsLGRF23S"/>
    <s v="OtsLGRF23S_4229"/>
    <s v="C-04229"/>
    <d v="2023-09-07T00:00:00"/>
    <x v="1"/>
    <s v="M"/>
    <n v="770"/>
    <x v="2"/>
    <x v="0"/>
    <s v="NA"/>
    <s v="3DD.003D7E48A7"/>
    <s v="NA"/>
    <s v="M"/>
    <x v="1"/>
    <s v="NA"/>
    <s v="NA"/>
    <x v="0"/>
    <x v="0"/>
    <x v="0"/>
    <s v="FALL"/>
    <n v="1"/>
    <x v="0"/>
    <e v="#N/A"/>
    <n v="1"/>
    <x v="1"/>
    <n v="5.6818181818181825"/>
    <n v="5.7284090909090919"/>
    <n v="12.729797979797981"/>
    <s v="Abv"/>
  </r>
  <r>
    <s v="OtsLGRF23S"/>
    <s v="OtsLGRF23S_4231"/>
    <s v="C-04231"/>
    <d v="2023-09-07T00:00:00"/>
    <x v="1"/>
    <s v="F"/>
    <n v="720"/>
    <x v="17"/>
    <x v="0"/>
    <s v="NA"/>
    <s v="3DD.003D7E486D"/>
    <s v="NA"/>
    <s v="F"/>
    <x v="0"/>
    <s v="OtsLYON19S_1_0546"/>
    <s v="OtsLYON19S_1_0433"/>
    <x v="1"/>
    <x v="1"/>
    <x v="1"/>
    <s v="FALL"/>
    <n v="0.999999999999996"/>
    <x v="7"/>
    <n v="0.95971980899999998"/>
    <n v="1"/>
    <x v="5"/>
    <n v="5.6818181818181825"/>
    <n v="5.7284090909090919"/>
    <n v="12.729797979797981"/>
    <s v="Blw"/>
  </r>
  <r>
    <s v="OtsLGRF23S"/>
    <s v="OtsLGRF23S_4232"/>
    <s v="C-04232"/>
    <d v="2023-09-07T00:00:00"/>
    <x v="1"/>
    <s v="M"/>
    <n v="700"/>
    <x v="13"/>
    <x v="0"/>
    <s v="NA"/>
    <s v="3DD.003D7E485F"/>
    <s v="NA"/>
    <s v="M"/>
    <x v="1"/>
    <s v="OtsLYON19S_1_1823"/>
    <s v="OtsLYON19S_1_1552"/>
    <x v="1"/>
    <x v="1"/>
    <x v="1"/>
    <s v="FALL"/>
    <n v="1"/>
    <x v="1"/>
    <n v="0.95971980899999998"/>
    <n v="1"/>
    <x v="5"/>
    <n v="5.6818181818181825"/>
    <n v="5.7284090909090919"/>
    <n v="12.729797979797981"/>
    <s v="Abv"/>
  </r>
  <r>
    <s v="OtsLGRF23S"/>
    <s v="OtsLGRF23S_4234"/>
    <s v="C-04234"/>
    <d v="2023-09-07T00:00:00"/>
    <x v="1"/>
    <s v="M"/>
    <n v="700"/>
    <x v="13"/>
    <x v="0"/>
    <s v="NA"/>
    <s v="3DD.003D7E48A8"/>
    <s v="NA"/>
    <s v="M"/>
    <x v="1"/>
    <s v="OtsLYON19S_1_1884"/>
    <s v="OtsLYON19S_1_1670"/>
    <x v="1"/>
    <x v="1"/>
    <x v="1"/>
    <s v="FALL"/>
    <n v="0.999999999999997"/>
    <x v="1"/>
    <n v="0.95971980899999998"/>
    <n v="1"/>
    <x v="5"/>
    <n v="5.6818181818181825"/>
    <n v="5.7284090909090919"/>
    <n v="12.729797979797981"/>
    <s v="Abv"/>
  </r>
  <r>
    <s v="OtsLGRF23S"/>
    <s v="OtsLGRF23S_4235"/>
    <s v="C-04235"/>
    <d v="2023-09-07T00:00:00"/>
    <x v="1"/>
    <s v="M"/>
    <n v="750"/>
    <x v="1"/>
    <x v="0"/>
    <s v="NA"/>
    <s v="3DD.003D7E48B6"/>
    <s v="NA"/>
    <s v="M"/>
    <x v="1"/>
    <s v="OtsLYON19S_1_0126"/>
    <s v="OtsLYON19S_1_0220"/>
    <x v="1"/>
    <x v="1"/>
    <x v="1"/>
    <s v="FALL"/>
    <n v="0.999999999999999"/>
    <x v="3"/>
    <n v="0.95971980899999998"/>
    <n v="1"/>
    <x v="1"/>
    <n v="5.6818181818181825"/>
    <n v="5.7284090909090919"/>
    <n v="12.729797979797981"/>
    <s v="Abv"/>
  </r>
  <r>
    <s v="OtsLGRF23S"/>
    <s v="OtsLGRF23S_4236"/>
    <s v="C-04236"/>
    <d v="2023-09-07T00:00:00"/>
    <x v="1"/>
    <s v="M"/>
    <n v="810"/>
    <x v="9"/>
    <x v="1"/>
    <n v="1"/>
    <s v="NA"/>
    <s v="NA"/>
    <s v="M"/>
    <x v="1"/>
    <s v="OtsLYON19S_1_0507"/>
    <s v="OtsLYON19S_1_0312"/>
    <x v="1"/>
    <x v="1"/>
    <x v="1"/>
    <s v="FALL"/>
    <n v="1"/>
    <x v="3"/>
    <n v="0.95971980899999998"/>
    <n v="1"/>
    <x v="0"/>
    <n v="5.6818181818181825"/>
    <n v="5.7284090909090919"/>
    <n v="12.729797979797981"/>
    <s v="Abv"/>
  </r>
  <r>
    <s v="OtsLGRF23S"/>
    <s v="OtsLGRF23S_4237"/>
    <s v="C-04237"/>
    <d v="2023-09-07T00:00:00"/>
    <x v="1"/>
    <s v="M"/>
    <n v="830"/>
    <x v="15"/>
    <x v="0"/>
    <s v="NA"/>
    <s v="3DD.003D7E54F0"/>
    <s v="NA"/>
    <s v="M"/>
    <x v="1"/>
    <s v="OtsPBT19-PRHFa-3761"/>
    <s v="OtsPBT19-PRHFa-3950"/>
    <x v="10"/>
    <x v="1"/>
    <x v="1"/>
    <s v="FALL"/>
    <n v="1"/>
    <x v="20"/>
    <n v="0.96152300000000002"/>
    <n v="1"/>
    <x v="2"/>
    <n v="5.6818181818181825"/>
    <n v="5.7284090909090919"/>
    <n v="12.729797979797981"/>
    <s v="Blw"/>
  </r>
  <r>
    <s v="OtsLGRF23S"/>
    <s v="OtsLGRF23S_4238"/>
    <s v="C-04238"/>
    <d v="2023-09-07T00:00:00"/>
    <x v="1"/>
    <s v="F"/>
    <n v="780"/>
    <x v="8"/>
    <x v="0"/>
    <s v="NA"/>
    <s v="3DD.003D7E5529"/>
    <s v="NA"/>
    <s v="F"/>
    <x v="0"/>
    <s v="OtsLYON19S_1_0109"/>
    <s v="OtsLYON19S_1_0017"/>
    <x v="1"/>
    <x v="1"/>
    <x v="1"/>
    <s v="FALL"/>
    <n v="1"/>
    <x v="4"/>
    <n v="0.95971980899999998"/>
    <n v="1"/>
    <x v="0"/>
    <n v="5.6818181818181825"/>
    <n v="5.7284090909090919"/>
    <n v="12.729797979797981"/>
    <s v="Abv"/>
  </r>
  <r>
    <s v="OtsLGRF23S"/>
    <s v="OtsLGRF23S_4240"/>
    <s v="C-04240"/>
    <d v="2023-09-07T00:00:00"/>
    <x v="1"/>
    <s v="M"/>
    <n v="680"/>
    <x v="35"/>
    <x v="0"/>
    <s v="NA"/>
    <s v="NA"/>
    <s v="NA"/>
    <s v="M"/>
    <x v="1"/>
    <s v="OtsLYON20S_1_0217"/>
    <s v="OtsLYON20S_1_0040"/>
    <x v="5"/>
    <x v="3"/>
    <x v="3"/>
    <s v="FALL"/>
    <n v="0.999999999999998"/>
    <x v="4"/>
    <n v="0.98961045999999997"/>
    <n v="1"/>
    <x v="5"/>
    <n v="5.6818181818181825"/>
    <n v="5.7284090909090919"/>
    <n v="12.729797979797981"/>
    <s v="Abv"/>
  </r>
  <r>
    <s v="OtsLGRF23S"/>
    <s v="OtsLGRF23S_4243"/>
    <s v="C-04243"/>
    <d v="2023-09-07T00:00:00"/>
    <x v="1"/>
    <s v="F"/>
    <n v="740"/>
    <x v="12"/>
    <x v="0"/>
    <s v="NA"/>
    <s v="3DD.003D7E5508"/>
    <s v="NA"/>
    <s v="F"/>
    <x v="0"/>
    <s v="OtsLYON19S_1_0709"/>
    <s v="OtsLYON19S_1_0808"/>
    <x v="1"/>
    <x v="1"/>
    <x v="1"/>
    <s v="FALL"/>
    <n v="0.999999999999999"/>
    <x v="6"/>
    <n v="0.95971980899999998"/>
    <n v="1"/>
    <x v="1"/>
    <n v="5.6818181818181825"/>
    <n v="5.7284090909090919"/>
    <n v="12.729797979797981"/>
    <s v="Abv"/>
  </r>
  <r>
    <s v="OtsLGRF23S"/>
    <s v="OtsLGRF23S_4244"/>
    <s v="C-04244"/>
    <d v="2023-09-07T00:00:00"/>
    <x v="1"/>
    <s v="F"/>
    <n v="810"/>
    <x v="9"/>
    <x v="0"/>
    <s v="NA"/>
    <s v="3DD.003D7E551A"/>
    <s v="NA"/>
    <s v="F"/>
    <x v="0"/>
    <s v="OtsLYON19S_1_1817"/>
    <s v="OtsLYON19S_1_1533"/>
    <x v="1"/>
    <x v="1"/>
    <x v="1"/>
    <s v="FALL"/>
    <n v="1"/>
    <x v="1"/>
    <n v="0.95971980899999998"/>
    <n v="1"/>
    <x v="0"/>
    <n v="5.6818181818181825"/>
    <n v="5.7284090909090919"/>
    <n v="12.729797979797981"/>
    <s v="Abv"/>
  </r>
  <r>
    <s v="OtsLGRF23S"/>
    <s v="OtsLGRF23S_4245"/>
    <s v="C-04245"/>
    <d v="2023-09-07T00:00:00"/>
    <x v="1"/>
    <s v="F"/>
    <n v="770"/>
    <x v="2"/>
    <x v="0"/>
    <s v="NA"/>
    <s v="3DD.003D7E5532"/>
    <s v="NA"/>
    <s v="F"/>
    <x v="0"/>
    <s v="OtsLYON19S_1_0159"/>
    <s v="OtsLYON19S_1_0247"/>
    <x v="1"/>
    <x v="1"/>
    <x v="1"/>
    <s v="FALL"/>
    <n v="1"/>
    <x v="3"/>
    <n v="0.95971980899999998"/>
    <n v="1"/>
    <x v="1"/>
    <n v="5.6818181818181825"/>
    <n v="5.7284090909090919"/>
    <n v="12.729797979797981"/>
    <s v="Abv"/>
  </r>
  <r>
    <s v="OtsLGRF23S"/>
    <s v="OtsLGRF23S_4246"/>
    <s v="C-04246"/>
    <d v="2023-09-07T00:00:00"/>
    <x v="1"/>
    <s v="M"/>
    <n v="740"/>
    <x v="12"/>
    <x v="0"/>
    <s v="NA"/>
    <s v="3DD.003D7E54EA"/>
    <s v="NA"/>
    <s v="F"/>
    <x v="0"/>
    <s v="NA"/>
    <s v="NA"/>
    <x v="0"/>
    <x v="0"/>
    <x v="0"/>
    <s v="FALL"/>
    <n v="0.999999999999995"/>
    <x v="0"/>
    <e v="#N/A"/>
    <n v="1"/>
    <x v="1"/>
    <n v="5.6818181818181825"/>
    <n v="5.7284090909090919"/>
    <n v="12.729797979797981"/>
    <s v="Abv"/>
  </r>
  <r>
    <s v="OtsLGRF23S"/>
    <s v="OtsLGRF23S_4247"/>
    <s v="C-04247"/>
    <d v="2023-09-07T00:00:00"/>
    <x v="1"/>
    <s v="F"/>
    <n v="730"/>
    <x v="16"/>
    <x v="0"/>
    <s v="NA"/>
    <s v="3DD.003D7E5523"/>
    <s v="NA"/>
    <s v="F"/>
    <x v="0"/>
    <s v="OtsLYON19S_1_0717"/>
    <s v="OtsLYON19S_1_0827"/>
    <x v="1"/>
    <x v="1"/>
    <x v="1"/>
    <s v="FALL"/>
    <n v="1"/>
    <x v="6"/>
    <n v="0.95971980899999998"/>
    <n v="1"/>
    <x v="1"/>
    <n v="5.6818181818181825"/>
    <n v="5.7284090909090919"/>
    <n v="12.729797979797981"/>
    <s v="Abv"/>
  </r>
  <r>
    <s v="OtsLGRF23S"/>
    <s v="OtsLGRF23S_4248"/>
    <s v="C-04248"/>
    <d v="2023-09-07T00:00:00"/>
    <x v="1"/>
    <s v="F"/>
    <n v="750"/>
    <x v="1"/>
    <x v="0"/>
    <s v="NA"/>
    <s v="3DD.003D7E54FE"/>
    <s v="NA"/>
    <s v="F"/>
    <x v="0"/>
    <s v="OtsLYON19S_1_1806"/>
    <s v="OtsLYON19S_1_1518"/>
    <x v="1"/>
    <x v="1"/>
    <x v="1"/>
    <s v="FALL"/>
    <n v="1"/>
    <x v="1"/>
    <n v="0.95971980899999998"/>
    <n v="1"/>
    <x v="1"/>
    <n v="5.6818181818181825"/>
    <n v="5.7284090909090919"/>
    <n v="12.729797979797981"/>
    <s v="Abv"/>
  </r>
  <r>
    <s v="OtsLGRF23S"/>
    <s v="OtsLGRF23S_4249"/>
    <s v="C-04249"/>
    <d v="2023-09-07T00:00:00"/>
    <x v="1"/>
    <s v="M"/>
    <n v="600"/>
    <x v="43"/>
    <x v="0"/>
    <s v="NA"/>
    <s v="NA"/>
    <s v="NA"/>
    <s v="M"/>
    <x v="1"/>
    <s v="OtsLYON20S_1_1498"/>
    <s v="OtsLYON20S_1_1614"/>
    <x v="5"/>
    <x v="3"/>
    <x v="3"/>
    <s v="FALL"/>
    <n v="1.00000000000001"/>
    <x v="1"/>
    <n v="0.98961045999999997"/>
    <n v="1"/>
    <x v="9"/>
    <n v="5.6818181818181825"/>
    <n v="5.7284090909090919"/>
    <n v="12.729797979797981"/>
    <s v="Abv"/>
  </r>
  <r>
    <s v="OtsLGRF23S"/>
    <s v="OtsLGRF23S_4252"/>
    <s v="C-04252"/>
    <d v="2023-09-07T00:00:00"/>
    <x v="1"/>
    <s v="M"/>
    <n v="420"/>
    <x v="60"/>
    <x v="0"/>
    <s v="NA"/>
    <s v="NA"/>
    <s v="NA"/>
    <s v="M"/>
    <x v="1"/>
    <s v="OtsLYON21S_1_0609"/>
    <s v="OtsLYON21S_1_0013"/>
    <x v="7"/>
    <x v="4"/>
    <x v="4"/>
    <s v="FALL"/>
    <n v="1"/>
    <x v="4"/>
    <e v="#N/A"/>
    <n v="1"/>
    <x v="12"/>
    <n v="5.6818181818181825"/>
    <n v="5.7284090909090919"/>
    <n v="12.729797979797981"/>
    <s v="Abv"/>
  </r>
  <r>
    <s v="OtsLGRF23S"/>
    <s v="OtsLGRF23S_4254"/>
    <s v="C-04254"/>
    <d v="2023-09-07T00:00:00"/>
    <x v="1"/>
    <s v="M"/>
    <n v="920"/>
    <x v="20"/>
    <x v="0"/>
    <s v="NA"/>
    <s v="3DD.003D7E5518"/>
    <s v="NA"/>
    <s v="M"/>
    <x v="1"/>
    <s v="OtsLYON18S_1_0110"/>
    <s v="OtsLYON18S_1_0089"/>
    <x v="3"/>
    <x v="2"/>
    <x v="2"/>
    <s v="FALL"/>
    <n v="0.999999999999996"/>
    <x v="4"/>
    <n v="0.80551598400000002"/>
    <n v="1"/>
    <x v="4"/>
    <n v="5.6818181818181825"/>
    <n v="5.7284090909090919"/>
    <n v="12.729797979797981"/>
    <s v="Abv"/>
  </r>
  <r>
    <s v="OtsLGRF23S"/>
    <s v="OtsLGRF23S_4255"/>
    <s v="C-04255"/>
    <d v="2023-09-07T00:00:00"/>
    <x v="1"/>
    <s v="M"/>
    <n v="890"/>
    <x v="28"/>
    <x v="0"/>
    <s v="NA"/>
    <s v="3DD.003D7E54E6"/>
    <s v="NA"/>
    <s v="M"/>
    <x v="1"/>
    <s v="NA"/>
    <s v="NA"/>
    <x v="0"/>
    <x v="0"/>
    <x v="0"/>
    <s v="FALL"/>
    <n v="1"/>
    <x v="0"/>
    <e v="#N/A"/>
    <n v="1"/>
    <x v="4"/>
    <n v="5.6818181818181825"/>
    <n v="5.7284090909090919"/>
    <n v="12.729797979797981"/>
    <s v="Abv"/>
  </r>
  <r>
    <s v="OtsLGRF23S"/>
    <s v="OtsLGRF23S_4257"/>
    <s v="C-04257"/>
    <d v="2023-09-07T00:00:00"/>
    <x v="1"/>
    <s v="M"/>
    <n v="740"/>
    <x v="12"/>
    <x v="0"/>
    <s v="NA"/>
    <s v="3DD.003D7E54DE"/>
    <s v="NA"/>
    <s v="M"/>
    <x v="1"/>
    <s v="OtsLYON19S_1_0144"/>
    <s v="OtsLYON19S_1_0201"/>
    <x v="1"/>
    <x v="1"/>
    <x v="1"/>
    <s v="FALL"/>
    <n v="1"/>
    <x v="4"/>
    <n v="0.95971980899999998"/>
    <n v="1"/>
    <x v="1"/>
    <n v="5.6818181818181825"/>
    <n v="5.7284090909090919"/>
    <n v="12.729797979797981"/>
    <s v="Abv"/>
  </r>
  <r>
    <s v="OtsLGRF23S"/>
    <s v="OtsLGRF23S_4258"/>
    <s v="C-04258"/>
    <d v="2023-09-07T00:00:00"/>
    <x v="1"/>
    <s v="F"/>
    <n v="680"/>
    <x v="35"/>
    <x v="1"/>
    <n v="1"/>
    <s v="NA"/>
    <s v="NA"/>
    <s v="F"/>
    <x v="0"/>
    <s v="OtsLYON19S_1_0109"/>
    <s v="OtsLYON19S_1_0015"/>
    <x v="1"/>
    <x v="1"/>
    <x v="1"/>
    <s v="FALL"/>
    <n v="1"/>
    <x v="4"/>
    <n v="0.95971980899999998"/>
    <n v="1"/>
    <x v="5"/>
    <n v="5.6818181818181825"/>
    <n v="5.7284090909090919"/>
    <n v="12.729797979797981"/>
    <s v="Abv"/>
  </r>
  <r>
    <s v="OtsLGRF23S"/>
    <s v="OtsLGRF23S_4259"/>
    <s v="C-04259"/>
    <d v="2023-09-07T00:00:00"/>
    <x v="1"/>
    <s v="M"/>
    <n v="700"/>
    <x v="13"/>
    <x v="0"/>
    <s v="NA"/>
    <s v="3DD.003D7E54E2"/>
    <s v="NA"/>
    <s v="F"/>
    <x v="0"/>
    <s v="NA"/>
    <s v="NA"/>
    <x v="0"/>
    <x v="0"/>
    <x v="0"/>
    <s v="FALL"/>
    <n v="1"/>
    <x v="0"/>
    <e v="#N/A"/>
    <n v="1"/>
    <x v="5"/>
    <n v="5.6818181818181825"/>
    <n v="5.7284090909090919"/>
    <n v="12.729797979797981"/>
    <s v="Abv"/>
  </r>
  <r>
    <s v="OtsLGRF23S"/>
    <s v="OtsLGRF23S_4261"/>
    <s v="C-04261"/>
    <d v="2023-09-07T00:00:00"/>
    <x v="1"/>
    <s v="F"/>
    <n v="710"/>
    <x v="10"/>
    <x v="0"/>
    <s v="NA"/>
    <s v="NA"/>
    <s v="NA"/>
    <s v="F"/>
    <x v="0"/>
    <s v="OtsLYON19S_1_0542"/>
    <s v="OtsLYON19S_1_0407"/>
    <x v="1"/>
    <x v="1"/>
    <x v="1"/>
    <s v="FALL"/>
    <n v="1"/>
    <x v="7"/>
    <n v="0.95971980899999998"/>
    <n v="1"/>
    <x v="5"/>
    <n v="5.6818181818181825"/>
    <n v="5.7284090909090919"/>
    <n v="12.729797979797981"/>
    <s v="Blw"/>
  </r>
  <r>
    <s v="OtsLGRF23S"/>
    <s v="OtsLGRF23S_4264"/>
    <s v="C-04264"/>
    <d v="2023-09-07T00:00:00"/>
    <x v="1"/>
    <s v="M"/>
    <n v="660"/>
    <x v="33"/>
    <x v="0"/>
    <s v="NA"/>
    <s v="NA"/>
    <s v="NA"/>
    <s v="M"/>
    <x v="1"/>
    <s v="NA"/>
    <s v="NA"/>
    <x v="0"/>
    <x v="0"/>
    <x v="0"/>
    <s v="FALL"/>
    <n v="1"/>
    <x v="0"/>
    <e v="#N/A"/>
    <n v="1"/>
    <x v="3"/>
    <n v="5.6818181818181825"/>
    <n v="5.7284090909090919"/>
    <n v="12.729797979797981"/>
    <s v="Abv"/>
  </r>
  <r>
    <s v="OtsLGRF23S"/>
    <s v="OtsLGRF23S_4265"/>
    <s v="C-04265"/>
    <d v="2023-09-07T00:00:00"/>
    <x v="1"/>
    <s v="M"/>
    <n v="750"/>
    <x v="1"/>
    <x v="0"/>
    <s v="NA"/>
    <s v="3DD.003D7E552F"/>
    <s v="NA"/>
    <s v="M"/>
    <x v="1"/>
    <s v="OtsLYON19S_1_1847"/>
    <s v="OtsLYON19S_1_1597"/>
    <x v="1"/>
    <x v="1"/>
    <x v="1"/>
    <s v="FALL"/>
    <n v="1"/>
    <x v="1"/>
    <n v="0.95971980899999998"/>
    <n v="1"/>
    <x v="1"/>
    <n v="5.6818181818181825"/>
    <n v="5.7284090909090919"/>
    <n v="12.729797979797981"/>
    <s v="Abv"/>
  </r>
  <r>
    <s v="OtsLGRF23S"/>
    <s v="OtsLGRF23S_4266"/>
    <s v="C-04266"/>
    <d v="2023-09-07T00:00:00"/>
    <x v="1"/>
    <s v="F"/>
    <n v="740"/>
    <x v="12"/>
    <x v="0"/>
    <s v="NA"/>
    <s v="3DD.003D7E5509"/>
    <s v="NA"/>
    <s v="F"/>
    <x v="0"/>
    <s v="OtsLYON19S_1_1393"/>
    <s v="OtsLYON19S_1_1498"/>
    <x v="1"/>
    <x v="1"/>
    <x v="1"/>
    <s v="FALL"/>
    <n v="0.999999999999999"/>
    <x v="1"/>
    <n v="0.95971980899999998"/>
    <n v="1"/>
    <x v="1"/>
    <n v="5.6818181818181825"/>
    <n v="5.7284090909090919"/>
    <n v="12.729797979797981"/>
    <s v="Abv"/>
  </r>
  <r>
    <s v="OtsLGRF23S"/>
    <s v="OtsLGRF23S_4267"/>
    <s v="C-04267"/>
    <d v="2023-09-07T00:00:00"/>
    <x v="1"/>
    <s v="F"/>
    <n v="810"/>
    <x v="9"/>
    <x v="0"/>
    <s v="NA"/>
    <s v="3DD.003D7E54EB"/>
    <s v="NA"/>
    <s v="F"/>
    <x v="0"/>
    <s v="NA"/>
    <s v="NA"/>
    <x v="0"/>
    <x v="0"/>
    <x v="0"/>
    <s v="FALL"/>
    <n v="0.999999999999999"/>
    <x v="0"/>
    <e v="#N/A"/>
    <n v="1"/>
    <x v="0"/>
    <n v="5.6818181818181825"/>
    <n v="5.7284090909090919"/>
    <n v="12.729797979797981"/>
    <s v="Abv"/>
  </r>
  <r>
    <s v="OtsLGRF23S"/>
    <s v="OtsLGRF23S_4268"/>
    <s v="C-04268"/>
    <d v="2023-09-07T00:00:00"/>
    <x v="1"/>
    <s v="F"/>
    <n v="830"/>
    <x v="15"/>
    <x v="0"/>
    <s v="NA"/>
    <s v="3DD.003D7E5513"/>
    <s v="NA"/>
    <s v="F"/>
    <x v="0"/>
    <s v="NA"/>
    <s v="NA"/>
    <x v="0"/>
    <x v="0"/>
    <x v="0"/>
    <s v="FALL"/>
    <n v="0.999999999999998"/>
    <x v="0"/>
    <e v="#N/A"/>
    <n v="1"/>
    <x v="2"/>
    <n v="5.6818181818181825"/>
    <n v="5.7284090909090919"/>
    <n v="12.729797979797981"/>
    <s v="Abv"/>
  </r>
  <r>
    <s v="OtsLGRF23S"/>
    <s v="OtsLGRF23S_4269"/>
    <s v="C-04269"/>
    <d v="2023-09-07T00:00:00"/>
    <x v="1"/>
    <s v="F"/>
    <n v="760"/>
    <x v="6"/>
    <x v="0"/>
    <s v="NA"/>
    <s v="3DD.003D7E552C"/>
    <s v="NA"/>
    <s v="F"/>
    <x v="0"/>
    <s v="OtsLYON19S_1_0584"/>
    <s v="OtsLYON19S_1_0630"/>
    <x v="1"/>
    <x v="1"/>
    <x v="1"/>
    <s v="FALL"/>
    <n v="0.999999999999998"/>
    <x v="6"/>
    <n v="0.95971980899999998"/>
    <n v="1"/>
    <x v="1"/>
    <n v="5.6818181818181825"/>
    <n v="5.7284090909090919"/>
    <n v="12.729797979797981"/>
    <s v="Abv"/>
  </r>
  <r>
    <s v="OtsLGRF23S"/>
    <s v="OtsLGRF23S_4270"/>
    <s v="C-04270"/>
    <d v="2023-09-07T00:00:00"/>
    <x v="1"/>
    <s v="M"/>
    <n v="790"/>
    <x v="0"/>
    <x v="0"/>
    <s v="NA"/>
    <s v="3DD.003D7E550B"/>
    <s v="NA"/>
    <s v="M"/>
    <x v="1"/>
    <s v="OtsLYON19S_1_1803"/>
    <s v="OtsLYON19S_1_1510"/>
    <x v="1"/>
    <x v="1"/>
    <x v="1"/>
    <s v="FALL"/>
    <n v="1"/>
    <x v="1"/>
    <n v="0.95971980899999998"/>
    <n v="1"/>
    <x v="0"/>
    <n v="5.6818181818181825"/>
    <n v="5.7284090909090919"/>
    <n v="12.729797979797981"/>
    <s v="Abv"/>
  </r>
  <r>
    <s v="OtsLGRF23S"/>
    <s v="OtsLGRF23S_4272"/>
    <s v="C-04272"/>
    <d v="2023-09-07T00:00:00"/>
    <x v="1"/>
    <s v="F"/>
    <n v="720"/>
    <x v="17"/>
    <x v="0"/>
    <s v="NA"/>
    <s v="3DD.003D7E54DD"/>
    <s v="NA"/>
    <s v="F"/>
    <x v="0"/>
    <s v="OtsLYON19S_1_0573"/>
    <s v="OtsLYON19S_1_0609"/>
    <x v="1"/>
    <x v="1"/>
    <x v="1"/>
    <s v="FALL"/>
    <n v="1.00000000000001"/>
    <x v="7"/>
    <n v="0.95971980899999998"/>
    <n v="1"/>
    <x v="5"/>
    <n v="5.6818181818181825"/>
    <n v="5.7284090909090919"/>
    <n v="12.729797979797981"/>
    <s v="Blw"/>
  </r>
  <r>
    <s v="OtsLGRF23S"/>
    <s v="OtsLGRF23S_4273"/>
    <s v="C-04273"/>
    <d v="2023-09-07T00:00:00"/>
    <x v="1"/>
    <s v="M"/>
    <n v="630"/>
    <x v="39"/>
    <x v="0"/>
    <s v="NA"/>
    <s v="NA"/>
    <s v="NA"/>
    <s v="M"/>
    <x v="1"/>
    <s v="OtsLYON20S_1_0428"/>
    <s v="OtsLYON20S_1_1132"/>
    <x v="5"/>
    <x v="3"/>
    <x v="3"/>
    <s v="FALL"/>
    <n v="1.00000000000001"/>
    <x v="6"/>
    <n v="0.98961045999999997"/>
    <n v="1"/>
    <x v="3"/>
    <n v="5.6818181818181825"/>
    <n v="5.7284090909090919"/>
    <n v="12.729797979797981"/>
    <s v="Abv"/>
  </r>
  <r>
    <s v="OtsLGRF23S"/>
    <s v="OtsLGRF23S_4275"/>
    <s v="C-04275"/>
    <d v="2023-09-07T00:00:00"/>
    <x v="1"/>
    <s v="F"/>
    <n v="860"/>
    <x v="27"/>
    <x v="0"/>
    <s v="NA"/>
    <s v="3DD.003D7E54F5"/>
    <s v="NA"/>
    <s v="F"/>
    <x v="0"/>
    <s v="OtsLYON19S_1_0118"/>
    <s v="OtsLYON19S_1_0054"/>
    <x v="1"/>
    <x v="1"/>
    <x v="1"/>
    <s v="FALL"/>
    <n v="1"/>
    <x v="4"/>
    <n v="0.95971980899999998"/>
    <n v="1"/>
    <x v="2"/>
    <n v="5.6818181818181825"/>
    <n v="5.7284090909090919"/>
    <n v="12.729797979797981"/>
    <s v="Abv"/>
  </r>
  <r>
    <s v="OtsLGRF23S"/>
    <s v="OtsLGRF23S_4276"/>
    <s v="C-04276"/>
    <d v="2023-09-07T00:00:00"/>
    <x v="1"/>
    <s v="F"/>
    <n v="740"/>
    <x v="12"/>
    <x v="1"/>
    <n v="1"/>
    <s v="NA"/>
    <s v="NA"/>
    <s v="F"/>
    <x v="0"/>
    <s v="OtsLYON19S_1_1730"/>
    <s v="OtsLYON19S_1_1955"/>
    <x v="1"/>
    <x v="1"/>
    <x v="1"/>
    <s v="FALL"/>
    <n v="0.999999999999998"/>
    <x v="1"/>
    <n v="0.95971980899999998"/>
    <n v="1"/>
    <x v="1"/>
    <n v="5.6818181818181825"/>
    <n v="5.7284090909090919"/>
    <n v="12.729797979797981"/>
    <s v="Abv"/>
  </r>
  <r>
    <s v="OtsLGRF23S"/>
    <s v="OtsLGRF23S_4279"/>
    <s v="C-04279"/>
    <d v="2023-09-07T00:00:00"/>
    <x v="1"/>
    <s v="M"/>
    <n v="710"/>
    <x v="10"/>
    <x v="0"/>
    <s v="NA"/>
    <s v="3DD.003D7E54EC"/>
    <s v="NA"/>
    <s v="M"/>
    <x v="1"/>
    <s v="OtsLYON19S_1_1802"/>
    <s v="OtsLYON19S_1_1506"/>
    <x v="1"/>
    <x v="1"/>
    <x v="1"/>
    <s v="FALL"/>
    <n v="0.999999999999999"/>
    <x v="1"/>
    <n v="0.95971980899999998"/>
    <n v="1"/>
    <x v="5"/>
    <n v="5.6818181818181825"/>
    <n v="5.7284090909090919"/>
    <n v="12.729797979797981"/>
    <s v="Abv"/>
  </r>
  <r>
    <s v="OtsLGRF23S"/>
    <s v="OtsLGRF23S_4282"/>
    <s v="C-04282"/>
    <d v="2023-09-07T00:00:00"/>
    <x v="1"/>
    <s v="M"/>
    <n v="670"/>
    <x v="11"/>
    <x v="0"/>
    <s v="NA"/>
    <s v="NA"/>
    <s v="NA"/>
    <s v="M"/>
    <x v="1"/>
    <s v="OtsLYON19S_1_0587"/>
    <s v="OtsLYON19S_1_0628"/>
    <x v="1"/>
    <x v="1"/>
    <x v="1"/>
    <s v="FALL"/>
    <n v="0.999999999999999"/>
    <x v="6"/>
    <n v="0.95971980899999998"/>
    <n v="1"/>
    <x v="3"/>
    <n v="5.6818181818181825"/>
    <n v="5.7284090909090919"/>
    <n v="12.729797979797981"/>
    <s v="Abv"/>
  </r>
  <r>
    <s v="OtsLGRF23S"/>
    <s v="OtsLGRF23S_4285"/>
    <s v="C-04285"/>
    <d v="2023-09-07T00:00:00"/>
    <x v="1"/>
    <s v="F"/>
    <n v="780"/>
    <x v="8"/>
    <x v="0"/>
    <s v="NA"/>
    <s v="3DD.003D7E54F8"/>
    <s v="NA"/>
    <s v="F"/>
    <x v="0"/>
    <s v="NA"/>
    <s v="NA"/>
    <x v="0"/>
    <x v="0"/>
    <x v="0"/>
    <s v="FALL"/>
    <n v="1"/>
    <x v="0"/>
    <e v="#N/A"/>
    <n v="1"/>
    <x v="0"/>
    <n v="5.6818181818181825"/>
    <n v="5.7284090909090919"/>
    <n v="12.729797979797981"/>
    <s v="Abv"/>
  </r>
  <r>
    <s v="OtsLGRF23S"/>
    <s v="OtsLGRF23S_4286"/>
    <s v="C-04286"/>
    <d v="2023-09-07T00:00:00"/>
    <x v="1"/>
    <s v="F"/>
    <n v="730"/>
    <x v="16"/>
    <x v="0"/>
    <s v="NA"/>
    <s v="3DD.003D7E54FB"/>
    <s v="NA"/>
    <s v="F"/>
    <x v="0"/>
    <s v="OtsLYON19S_1_0159"/>
    <s v="OtsLYON19S_1_0247"/>
    <x v="1"/>
    <x v="1"/>
    <x v="1"/>
    <s v="FALL"/>
    <n v="1"/>
    <x v="3"/>
    <n v="0.95971980899999998"/>
    <n v="1"/>
    <x v="1"/>
    <n v="5.6818181818181825"/>
    <n v="5.7284090909090919"/>
    <n v="12.729797979797981"/>
    <s v="Abv"/>
  </r>
  <r>
    <s v="OtsLGRF23S"/>
    <s v="OtsLGRF23S_4287"/>
    <s v="C-04287"/>
    <d v="2023-09-07T00:00:00"/>
    <x v="1"/>
    <s v="F"/>
    <n v="840"/>
    <x v="18"/>
    <x v="1"/>
    <n v="1"/>
    <s v="3DD.003D7E54FD"/>
    <s v="NA"/>
    <s v="F"/>
    <x v="0"/>
    <s v="OtsLYON18S_1_2314"/>
    <s v="OtsLYON18S_1_2455"/>
    <x v="3"/>
    <x v="2"/>
    <x v="2"/>
    <s v="FALL"/>
    <n v="1"/>
    <x v="17"/>
    <n v="0.80551598400000002"/>
    <n v="1"/>
    <x v="2"/>
    <n v="5.6818181818181825"/>
    <n v="5.7284090909090919"/>
    <n v="12.729797979797981"/>
    <s v="Blw"/>
  </r>
  <r>
    <s v="OtsLGRF23S"/>
    <s v="OtsLGRF23S_4288"/>
    <s v="C-04288"/>
    <d v="2023-09-07T00:00:00"/>
    <x v="1"/>
    <s v="F"/>
    <n v="740"/>
    <x v="12"/>
    <x v="1"/>
    <n v="1"/>
    <s v="NA"/>
    <s v="NA"/>
    <s v="F"/>
    <x v="0"/>
    <s v="OtsLYON19S_1_1742"/>
    <s v="OtsLYON19S_1_1974"/>
    <x v="1"/>
    <x v="1"/>
    <x v="1"/>
    <s v="FALL"/>
    <n v="1"/>
    <x v="1"/>
    <n v="0.95971980899999998"/>
    <n v="1"/>
    <x v="1"/>
    <n v="5.6818181818181825"/>
    <n v="5.7284090909090919"/>
    <n v="12.729797979797981"/>
    <s v="Abv"/>
  </r>
  <r>
    <s v="OtsLGRF23S"/>
    <s v="OtsLGRF23S_4289"/>
    <s v="C-04289"/>
    <d v="2023-09-07T00:00:00"/>
    <x v="1"/>
    <s v="F"/>
    <n v="740"/>
    <x v="12"/>
    <x v="0"/>
    <s v="NA"/>
    <s v="3DD.003D7E54FF"/>
    <s v="NA"/>
    <s v="F"/>
    <x v="0"/>
    <s v="OtsNPFH19S_1_3323"/>
    <s v="OtsNPFH19S_1_3004"/>
    <x v="2"/>
    <x v="1"/>
    <x v="1"/>
    <s v="FALL"/>
    <n v="1"/>
    <x v="9"/>
    <n v="0.99705232300000002"/>
    <n v="1"/>
    <x v="1"/>
    <n v="5.6818181818181825"/>
    <n v="5.7284090909090919"/>
    <n v="12.729797979797981"/>
    <s v="Abv"/>
  </r>
  <r>
    <s v="OtsLGRF23S"/>
    <s v="OtsLGRF23S_4290"/>
    <s v="C-04290"/>
    <d v="2023-09-07T00:00:00"/>
    <x v="1"/>
    <s v="F"/>
    <n v="750"/>
    <x v="1"/>
    <x v="0"/>
    <s v="NA"/>
    <s v="3DD.003D7E553E"/>
    <s v="NA"/>
    <s v="F"/>
    <x v="0"/>
    <s v="OtsPBT19-KlickFa-0256"/>
    <s v="OtsPBT19-KlickFa-0245"/>
    <x v="11"/>
    <x v="1"/>
    <x v="1"/>
    <s v="FALL"/>
    <n v="0.999999999999998"/>
    <x v="21"/>
    <e v="#N/A"/>
    <n v="1"/>
    <x v="1"/>
    <n v="5.6818181818181825"/>
    <n v="5.7284090909090919"/>
    <n v="12.729797979797981"/>
    <s v="Blw"/>
  </r>
  <r>
    <s v="OtsLGRF23S"/>
    <s v="OtsLGRF23S_4291"/>
    <s v="C-04291"/>
    <d v="2023-09-07T00:00:00"/>
    <x v="1"/>
    <s v="M"/>
    <n v="740"/>
    <x v="12"/>
    <x v="0"/>
    <s v="NA"/>
    <s v="3DD.003D7E550C"/>
    <s v="NA"/>
    <s v="M"/>
    <x v="1"/>
    <s v="OtsLYON19S_1_1802"/>
    <s v="OtsLYON19S_1_1505"/>
    <x v="1"/>
    <x v="1"/>
    <x v="1"/>
    <s v="FALL"/>
    <n v="1"/>
    <x v="1"/>
    <n v="0.95971980899999998"/>
    <n v="1"/>
    <x v="1"/>
    <n v="5.6818181818181825"/>
    <n v="5.7284090909090919"/>
    <n v="12.729797979797981"/>
    <s v="Abv"/>
  </r>
  <r>
    <s v="OtsLGRF23S"/>
    <s v="OtsLGRF23S_4294"/>
    <s v="C-04294"/>
    <d v="2023-09-07T00:00:00"/>
    <x v="1"/>
    <s v="F"/>
    <n v="710"/>
    <x v="10"/>
    <x v="0"/>
    <s v="NA"/>
    <s v="NA"/>
    <s v="NA"/>
    <s v="F"/>
    <x v="0"/>
    <s v="OtsLYON19S_1_1865"/>
    <s v="OtsLYON19S_1_1624"/>
    <x v="1"/>
    <x v="1"/>
    <x v="1"/>
    <s v="FALL"/>
    <n v="0.999999999999995"/>
    <x v="1"/>
    <n v="0.95971980899999998"/>
    <n v="1"/>
    <x v="5"/>
    <n v="5.6818181818181825"/>
    <n v="5.7284090909090919"/>
    <n v="12.729797979797981"/>
    <s v="Abv"/>
  </r>
  <r>
    <s v="OtsLGRF23S"/>
    <s v="OtsLGRF23S_4295"/>
    <s v="C-04295"/>
    <d v="2023-09-07T00:00:00"/>
    <x v="1"/>
    <s v="F"/>
    <n v="730"/>
    <x v="16"/>
    <x v="0"/>
    <s v="NA"/>
    <s v="3DD.003D7E5500"/>
    <s v="NA"/>
    <s v="F"/>
    <x v="0"/>
    <s v="OtsLYON19S_1_1740"/>
    <s v="OtsLYON19S_1_1988"/>
    <x v="1"/>
    <x v="1"/>
    <x v="1"/>
    <s v="FALL"/>
    <n v="0.999999999999997"/>
    <x v="1"/>
    <n v="0.95971980899999998"/>
    <n v="1"/>
    <x v="1"/>
    <n v="5.6818181818181825"/>
    <n v="5.7284090909090919"/>
    <n v="12.729797979797981"/>
    <s v="Abv"/>
  </r>
  <r>
    <s v="OtsLGRF23S"/>
    <s v="OtsLGRF23S_4297"/>
    <s v="C-04297"/>
    <d v="2023-09-07T00:00:00"/>
    <x v="1"/>
    <s v="F"/>
    <n v="690"/>
    <x v="30"/>
    <x v="0"/>
    <s v="NA"/>
    <s v="NA"/>
    <s v="NA"/>
    <s v="F"/>
    <x v="0"/>
    <s v="OtsLYON19S_1_0522"/>
    <s v="OtsLYON19S_1_0344"/>
    <x v="1"/>
    <x v="1"/>
    <x v="1"/>
    <s v="FALL"/>
    <n v="1"/>
    <x v="3"/>
    <n v="0.95971980899999998"/>
    <n v="1"/>
    <x v="5"/>
    <n v="5.6818181818181825"/>
    <n v="5.7284090909090919"/>
    <n v="12.729797979797981"/>
    <s v="Abv"/>
  </r>
  <r>
    <s v="OtsLGRF23S"/>
    <s v="OtsLGRF23S_4300"/>
    <s v="C-04300"/>
    <d v="2023-09-07T00:00:00"/>
    <x v="1"/>
    <s v="M"/>
    <n v="630"/>
    <x v="39"/>
    <x v="1"/>
    <n v="1"/>
    <s v="NA"/>
    <s v="NA"/>
    <s v="M"/>
    <x v="1"/>
    <s v="OtsLYON20S_1_0230"/>
    <s v="OtsLYON20S_1_0065"/>
    <x v="5"/>
    <x v="3"/>
    <x v="3"/>
    <s v="FALL"/>
    <n v="0.999999999999999"/>
    <x v="4"/>
    <n v="0.98961045999999997"/>
    <n v="1"/>
    <x v="3"/>
    <n v="5.6818181818181825"/>
    <n v="5.7284090909090919"/>
    <n v="12.729797979797981"/>
    <s v="Abv"/>
  </r>
  <r>
    <s v="OtsLGRF23S"/>
    <s v="OtsLGRF23S_4303"/>
    <s v="C-04303"/>
    <d v="2023-09-07T00:00:00"/>
    <x v="1"/>
    <s v="M"/>
    <n v="840"/>
    <x v="18"/>
    <x v="0"/>
    <s v="NA"/>
    <s v="3DD.003D7E550E"/>
    <s v="NA"/>
    <s v="M"/>
    <x v="1"/>
    <s v="OtsLYON19S_1_0569"/>
    <s v="OtsLYON19S_1_0471"/>
    <x v="1"/>
    <x v="1"/>
    <x v="1"/>
    <s v="FALL"/>
    <n v="0.999999999999999"/>
    <x v="7"/>
    <n v="0.95971980899999998"/>
    <n v="1"/>
    <x v="2"/>
    <n v="5.6818181818181825"/>
    <n v="5.7284090909090919"/>
    <n v="12.729797979797981"/>
    <s v="Blw"/>
  </r>
  <r>
    <s v="OtsLGRF23S"/>
    <s v="OtsLGRF23S_4304"/>
    <s v="C-04304"/>
    <d v="2023-09-07T00:00:00"/>
    <x v="1"/>
    <s v="F"/>
    <n v="780"/>
    <x v="8"/>
    <x v="0"/>
    <s v="NA"/>
    <s v="3DD.003D7E5510"/>
    <s v="NA"/>
    <s v="F"/>
    <x v="0"/>
    <s v="OtsLYON19S_1_1839"/>
    <s v="OtsLYON19S_1_1579"/>
    <x v="1"/>
    <x v="1"/>
    <x v="1"/>
    <s v="FALL"/>
    <n v="1"/>
    <x v="1"/>
    <n v="0.95971980899999998"/>
    <n v="1"/>
    <x v="0"/>
    <n v="5.6818181818181825"/>
    <n v="5.7284090909090919"/>
    <n v="12.729797979797981"/>
    <s v="Abv"/>
  </r>
  <r>
    <s v="OtsLGRF23S"/>
    <s v="OtsLGRF23S_4305"/>
    <s v="C-04305"/>
    <d v="2023-09-07T00:00:00"/>
    <x v="1"/>
    <s v="M"/>
    <n v="870"/>
    <x v="3"/>
    <x v="0"/>
    <s v="NA"/>
    <s v="3DD.003E2BFADD"/>
    <s v="NA"/>
    <s v="M"/>
    <x v="1"/>
    <s v="OtsLYON19S_1_0526"/>
    <s v="OtsLYON19S_1_0364"/>
    <x v="1"/>
    <x v="1"/>
    <x v="1"/>
    <s v="FALL"/>
    <n v="0.999999999999999"/>
    <x v="3"/>
    <n v="0.95971980899999998"/>
    <n v="1"/>
    <x v="2"/>
    <n v="5.6818181818181825"/>
    <n v="5.7284090909090919"/>
    <n v="12.729797979797981"/>
    <s v="Abv"/>
  </r>
  <r>
    <s v="OtsLGRF23S"/>
    <s v="OtsLGRF23S_4306"/>
    <s v="C-04306"/>
    <d v="2023-09-07T00:00:00"/>
    <x v="1"/>
    <s v="M"/>
    <n v="790"/>
    <x v="0"/>
    <x v="0"/>
    <s v="NA"/>
    <s v="3DD.003D7E5527"/>
    <s v="NA"/>
    <s v="M"/>
    <x v="1"/>
    <s v="NA"/>
    <s v="NA"/>
    <x v="0"/>
    <x v="0"/>
    <x v="0"/>
    <s v="FALL"/>
    <n v="1"/>
    <x v="0"/>
    <e v="#N/A"/>
    <n v="1"/>
    <x v="0"/>
    <n v="5.6818181818181825"/>
    <n v="5.7284090909090919"/>
    <n v="12.729797979797981"/>
    <s v="Abv"/>
  </r>
  <r>
    <s v="OtsLGRF23S"/>
    <s v="OtsLGRF23S_4308"/>
    <s v="C-04308"/>
    <d v="2023-09-07T00:00:00"/>
    <x v="1"/>
    <s v="M"/>
    <n v="790"/>
    <x v="0"/>
    <x v="0"/>
    <s v="NA"/>
    <s v="3DD.003D7E550A"/>
    <s v="NA"/>
    <s v="M"/>
    <x v="1"/>
    <s v="NA"/>
    <s v="NA"/>
    <x v="0"/>
    <x v="0"/>
    <x v="0"/>
    <s v="FALL"/>
    <n v="1"/>
    <x v="0"/>
    <e v="#N/A"/>
    <n v="1"/>
    <x v="0"/>
    <n v="5.6818181818181825"/>
    <n v="5.7284090909090919"/>
    <n v="12.729797979797981"/>
    <s v="Abv"/>
  </r>
  <r>
    <s v="OtsLGRF23S"/>
    <s v="OtsLGRF23S_4309"/>
    <s v="C-04309"/>
    <d v="2023-09-07T00:00:00"/>
    <x v="1"/>
    <s v="F"/>
    <n v="810"/>
    <x v="9"/>
    <x v="1"/>
    <n v="1"/>
    <s v="3DD.003D7E550F"/>
    <s v="NA"/>
    <s v="F"/>
    <x v="0"/>
    <s v="OtsLYON18S_1_2324"/>
    <s v="OtsLYON18S_1_2490"/>
    <x v="3"/>
    <x v="2"/>
    <x v="2"/>
    <s v="FALL"/>
    <n v="1"/>
    <x v="17"/>
    <n v="0.80551598400000002"/>
    <n v="1"/>
    <x v="0"/>
    <n v="5.6818181818181825"/>
    <n v="5.7284090909090919"/>
    <n v="12.729797979797981"/>
    <s v="Blw"/>
  </r>
  <r>
    <s v="OtsLGRF23S"/>
    <s v="OtsLGRF23S_4310"/>
    <s v="C-04310"/>
    <d v="2023-09-07T00:00:00"/>
    <x v="1"/>
    <s v="M"/>
    <n v="840"/>
    <x v="18"/>
    <x v="0"/>
    <s v="NA"/>
    <s v="3DD.003D7E5522"/>
    <s v="NA"/>
    <s v="M"/>
    <x v="1"/>
    <s v="OtsLYON19S_1_0531"/>
    <s v="OtsLYON19S_1_0380"/>
    <x v="1"/>
    <x v="1"/>
    <x v="1"/>
    <s v="FALL"/>
    <n v="1"/>
    <x v="3"/>
    <n v="0.95971980899999998"/>
    <n v="1"/>
    <x v="2"/>
    <n v="5.6818181818181825"/>
    <n v="5.7284090909090919"/>
    <n v="12.729797979797981"/>
    <s v="Abv"/>
  </r>
  <r>
    <s v="OtsLGRF23S"/>
    <s v="OtsLGRF23S_4311"/>
    <s v="C-04311"/>
    <d v="2023-09-07T00:00:00"/>
    <x v="1"/>
    <s v="F"/>
    <n v="710"/>
    <x v="10"/>
    <x v="0"/>
    <s v="NA"/>
    <s v="3DD.003D7E5524"/>
    <s v="NA"/>
    <s v="F"/>
    <x v="0"/>
    <s v="OtsLYON19S_1_1724"/>
    <s v="OtsLYON19S_1_1947"/>
    <x v="1"/>
    <x v="1"/>
    <x v="1"/>
    <s v="FALL"/>
    <n v="1"/>
    <x v="1"/>
    <n v="0.95971980899999998"/>
    <n v="1"/>
    <x v="5"/>
    <n v="5.6818181818181825"/>
    <n v="5.7284090909090919"/>
    <n v="12.729797979797981"/>
    <s v="Abv"/>
  </r>
  <r>
    <s v="OtsLGRF23S"/>
    <s v="OtsLGRF23S_4312"/>
    <s v="C-04312"/>
    <d v="2023-09-07T00:00:00"/>
    <x v="1"/>
    <s v="F"/>
    <n v="650"/>
    <x v="5"/>
    <x v="0"/>
    <s v="NA"/>
    <s v="NA"/>
    <s v="NA"/>
    <s v="F"/>
    <x v="0"/>
    <s v="OtsLYON20S_1_0233"/>
    <s v="OtsLYON20S_1_0079"/>
    <x v="5"/>
    <x v="3"/>
    <x v="3"/>
    <s v="FALL"/>
    <n v="0.999999999999998"/>
    <x v="4"/>
    <n v="0.98961045999999997"/>
    <n v="1"/>
    <x v="3"/>
    <n v="5.6818181818181825"/>
    <n v="5.7284090909090919"/>
    <n v="12.729797979797981"/>
    <s v="Abv"/>
  </r>
  <r>
    <s v="OtsLGRF23S"/>
    <s v="OtsLGRF23S_4315"/>
    <s v="C-04315"/>
    <d v="2023-09-07T00:00:00"/>
    <x v="1"/>
    <s v="F"/>
    <n v="770"/>
    <x v="2"/>
    <x v="0"/>
    <s v="NA"/>
    <s v="3DD.003D7E5534"/>
    <s v="NA"/>
    <s v="F"/>
    <x v="0"/>
    <s v="OtsLYON19S_1_0549"/>
    <s v="OtsLYON19S_1_0414"/>
    <x v="1"/>
    <x v="1"/>
    <x v="1"/>
    <s v="FALL"/>
    <n v="0.999999999999997"/>
    <x v="7"/>
    <n v="0.95971980899999998"/>
    <n v="1"/>
    <x v="1"/>
    <n v="5.6818181818181825"/>
    <n v="5.7284090909090919"/>
    <n v="12.729797979797981"/>
    <s v="Blw"/>
  </r>
  <r>
    <s v="OtsLGRF23S"/>
    <s v="OtsLGRF23S_4318"/>
    <s v="C-04318"/>
    <d v="2023-09-07T00:00:00"/>
    <x v="1"/>
    <s v="M"/>
    <n v="750"/>
    <x v="1"/>
    <x v="0"/>
    <s v="NA"/>
    <s v="3DD.003D7E54F6"/>
    <s v="NA"/>
    <s v="M"/>
    <x v="1"/>
    <s v="NA"/>
    <s v="NA"/>
    <x v="0"/>
    <x v="0"/>
    <x v="0"/>
    <s v="FALL"/>
    <n v="1"/>
    <x v="0"/>
    <e v="#N/A"/>
    <n v="1"/>
    <x v="1"/>
    <n v="5.6818181818181825"/>
    <n v="5.7284090909090919"/>
    <n v="12.729797979797981"/>
    <s v="Abv"/>
  </r>
  <r>
    <s v="OtsLGRF23S"/>
    <s v="OtsLGRF23S_4319"/>
    <s v="C-04319"/>
    <d v="2023-09-07T00:00:00"/>
    <x v="1"/>
    <s v="F"/>
    <n v="730"/>
    <x v="16"/>
    <x v="0"/>
    <s v="NA"/>
    <s v="3DD.003D7E552E"/>
    <s v="NA"/>
    <s v="F"/>
    <x v="0"/>
    <s v="OtsLYON19S_1_0551"/>
    <s v="OtsLYON19S_1_0419"/>
    <x v="1"/>
    <x v="1"/>
    <x v="1"/>
    <s v="FALL"/>
    <n v="0.999999999999998"/>
    <x v="7"/>
    <n v="0.95971980899999998"/>
    <n v="1"/>
    <x v="1"/>
    <n v="5.6818181818181825"/>
    <n v="5.7284090909090919"/>
    <n v="12.729797979797981"/>
    <s v="Blw"/>
  </r>
  <r>
    <s v="OtsLGRF23S"/>
    <s v="OtsLGRF23S_4320"/>
    <s v="C-04320"/>
    <d v="2023-09-07T00:00:00"/>
    <x v="1"/>
    <s v="F"/>
    <n v="750"/>
    <x v="1"/>
    <x v="0"/>
    <s v="NA"/>
    <s v="3DD.003D7E54FC"/>
    <s v="NA"/>
    <s v="F"/>
    <x v="0"/>
    <s v="OtsLYON19S_1_0715"/>
    <s v="OtsLYON19S_1_0902"/>
    <x v="1"/>
    <x v="1"/>
    <x v="1"/>
    <s v="FALL"/>
    <n v="0.999999999999995"/>
    <x v="6"/>
    <n v="0.95971980899999998"/>
    <n v="1"/>
    <x v="1"/>
    <n v="5.6818181818181825"/>
    <n v="5.7284090909090919"/>
    <n v="12.729797979797981"/>
    <s v="Abv"/>
  </r>
  <r>
    <s v="OtsLGRF23S"/>
    <s v="OtsLGRF23S_4321"/>
    <s v="C-04321"/>
    <d v="2023-09-07T00:00:00"/>
    <x v="1"/>
    <s v="F"/>
    <n v="730"/>
    <x v="16"/>
    <x v="1"/>
    <n v="1"/>
    <s v="NA"/>
    <s v="NA"/>
    <s v="F"/>
    <x v="0"/>
    <s v="OtsLYON19S_1_0102"/>
    <s v="OtsLYON19S_1_0001"/>
    <x v="1"/>
    <x v="1"/>
    <x v="1"/>
    <s v="FALL"/>
    <n v="0.999999999999995"/>
    <x v="4"/>
    <n v="0.95971980899999998"/>
    <n v="1"/>
    <x v="1"/>
    <n v="5.6818181818181825"/>
    <n v="5.7284090909090919"/>
    <n v="12.729797979797981"/>
    <s v="Abv"/>
  </r>
  <r>
    <s v="OtsLGRF23S"/>
    <s v="OtsLGRF23S_4324"/>
    <s v="C-04324"/>
    <d v="2023-09-07T00:00:00"/>
    <x v="1"/>
    <s v="F"/>
    <n v="690"/>
    <x v="30"/>
    <x v="1"/>
    <n v="1"/>
    <s v="NA"/>
    <s v="NA"/>
    <s v="F"/>
    <x v="0"/>
    <s v="OtsLYON19S_1_0580"/>
    <s v="OtsLYON19S_1_0639"/>
    <x v="1"/>
    <x v="1"/>
    <x v="1"/>
    <s v="FALL"/>
    <n v="1"/>
    <x v="6"/>
    <n v="0.95971980899999998"/>
    <n v="1"/>
    <x v="5"/>
    <n v="5.6818181818181825"/>
    <n v="5.7284090909090919"/>
    <n v="12.729797979797981"/>
    <s v="Abv"/>
  </r>
  <r>
    <s v="OtsLGRF23S"/>
    <s v="OtsLGRF23S_4327"/>
    <s v="C-04327"/>
    <d v="2023-09-07T00:00:00"/>
    <x v="1"/>
    <s v="M"/>
    <n v="590"/>
    <x v="36"/>
    <x v="1"/>
    <n v="1"/>
    <s v="NA"/>
    <s v="NA"/>
    <s v="M"/>
    <x v="1"/>
    <s v="OtsLYON18S_1_2358"/>
    <s v="OtsLYON18S_1_2718"/>
    <x v="3"/>
    <x v="2"/>
    <x v="2"/>
    <s v="FALL"/>
    <n v="0.999999999999998"/>
    <x v="17"/>
    <n v="0.80551598400000002"/>
    <n v="1"/>
    <x v="9"/>
    <n v="5.6818181818181825"/>
    <n v="5.7284090909090919"/>
    <n v="12.729797979797981"/>
    <s v="Blw"/>
  </r>
  <r>
    <s v="OtsLGRF23S"/>
    <s v="OtsLGRF23S_4328"/>
    <s v="C-04328"/>
    <d v="2023-09-07T00:00:00"/>
    <x v="1"/>
    <s v="F"/>
    <n v="820"/>
    <x v="19"/>
    <x v="1"/>
    <n v="1"/>
    <s v="3DD.003D7E54E4"/>
    <s v="NA"/>
    <s v="F"/>
    <x v="0"/>
    <s v="OtsLYON19S_1_0506"/>
    <s v="OtsLYON19S_1_0320"/>
    <x v="1"/>
    <x v="1"/>
    <x v="1"/>
    <s v="FALL"/>
    <n v="0.999999999999999"/>
    <x v="3"/>
    <n v="0.95971980899999998"/>
    <n v="1"/>
    <x v="0"/>
    <n v="5.6818181818181825"/>
    <n v="5.7284090909090919"/>
    <n v="12.729797979797981"/>
    <s v="Abv"/>
  </r>
  <r>
    <s v="OtsLGRF23S"/>
    <s v="OtsLGRF23S_4329"/>
    <s v="C-04329"/>
    <d v="2023-09-07T00:00:00"/>
    <x v="1"/>
    <s v="F"/>
    <n v="800"/>
    <x v="4"/>
    <x v="1"/>
    <n v="1"/>
    <s v="3DD.003D7E551D"/>
    <s v="NA"/>
    <s v="F"/>
    <x v="0"/>
    <s v="OtsLYON19S_1_0554"/>
    <s v="OtsLYON19S_1_0444"/>
    <x v="1"/>
    <x v="1"/>
    <x v="1"/>
    <s v="FALL"/>
    <n v="0.999999999999995"/>
    <x v="7"/>
    <n v="0.95971980899999998"/>
    <n v="1"/>
    <x v="0"/>
    <n v="5.6818181818181825"/>
    <n v="5.7284090909090919"/>
    <n v="12.729797979797981"/>
    <s v="Blw"/>
  </r>
  <r>
    <s v="OtsLGRF23S"/>
    <s v="OtsLGRF23S_4330"/>
    <s v="C-04330"/>
    <d v="2023-09-07T00:00:00"/>
    <x v="1"/>
    <s v="F"/>
    <n v="770"/>
    <x v="2"/>
    <x v="0"/>
    <s v="NA"/>
    <s v="3DD.003D7E54DF"/>
    <s v="NA"/>
    <s v="F"/>
    <x v="0"/>
    <s v="NA"/>
    <s v="NA"/>
    <x v="0"/>
    <x v="0"/>
    <x v="0"/>
    <s v="FALL"/>
    <n v="1"/>
    <x v="0"/>
    <e v="#N/A"/>
    <n v="1"/>
    <x v="1"/>
    <n v="5.6818181818181825"/>
    <n v="5.7284090909090919"/>
    <n v="12.729797979797981"/>
    <s v="Abv"/>
  </r>
  <r>
    <s v="OtsLGRF23S"/>
    <s v="OtsLGRF23S_4331"/>
    <s v="C-04331"/>
    <d v="2023-09-07T00:00:00"/>
    <x v="1"/>
    <s v="M"/>
    <n v="710"/>
    <x v="10"/>
    <x v="0"/>
    <s v="NA"/>
    <s v="3DD.003D7E5501"/>
    <s v="NA"/>
    <s v="M"/>
    <x v="1"/>
    <s v="NA"/>
    <s v="NA"/>
    <x v="0"/>
    <x v="0"/>
    <x v="0"/>
    <s v="FALL"/>
    <n v="0.999999999999998"/>
    <x v="0"/>
    <e v="#N/A"/>
    <n v="1"/>
    <x v="5"/>
    <n v="5.6818181818181825"/>
    <n v="5.7284090909090919"/>
    <n v="12.729797979797981"/>
    <s v="Abv"/>
  </r>
  <r>
    <s v="OtsLGRF23S"/>
    <s v="OtsLGRF23S_4333"/>
    <s v="C-04333"/>
    <d v="2023-09-07T00:00:00"/>
    <x v="1"/>
    <s v="M"/>
    <n v="630"/>
    <x v="39"/>
    <x v="1"/>
    <n v="1"/>
    <s v="NA"/>
    <s v="NA"/>
    <s v="M"/>
    <x v="1"/>
    <s v="NA"/>
    <s v="NA"/>
    <x v="0"/>
    <x v="0"/>
    <x v="0"/>
    <s v="FALL"/>
    <n v="1"/>
    <x v="8"/>
    <e v="#N/A"/>
    <n v="1"/>
    <x v="3"/>
    <n v="5.6818181818181825"/>
    <n v="5.7284090909090919"/>
    <n v="12.729797979797981"/>
    <s v="Abv"/>
  </r>
  <r>
    <s v="OtsLGRF23S"/>
    <s v="OtsLGRF23S_4335"/>
    <s v="C-04335"/>
    <d v="2023-09-07T00:00:00"/>
    <x v="1"/>
    <s v="M"/>
    <n v="710"/>
    <x v="10"/>
    <x v="0"/>
    <s v="NA"/>
    <s v="3DD.003D7E54F3"/>
    <s v="NA"/>
    <s v="M"/>
    <x v="1"/>
    <s v="OtsNPFH19S_1_1312"/>
    <s v="OtsNPFH19S_1_1032"/>
    <x v="2"/>
    <x v="1"/>
    <x v="1"/>
    <s v="FALL"/>
    <n v="1.00000000000001"/>
    <x v="2"/>
    <n v="0.99705232300000002"/>
    <n v="1"/>
    <x v="5"/>
    <n v="5.6818181818181825"/>
    <n v="5.7284090909090919"/>
    <n v="12.729797979797981"/>
    <s v="Abv"/>
  </r>
  <r>
    <s v="OtsLGRF23S"/>
    <s v="OtsLGRF23S_4336"/>
    <s v="C-04336"/>
    <d v="2023-09-07T00:00:00"/>
    <x v="1"/>
    <s v="M"/>
    <n v="520"/>
    <x v="48"/>
    <x v="1"/>
    <n v="1"/>
    <s v="NA"/>
    <s v="NA"/>
    <s v="M"/>
    <x v="1"/>
    <s v="OtsLYON21S_1_0741"/>
    <s v="OtsLYON21S_1_0357"/>
    <x v="7"/>
    <x v="4"/>
    <x v="4"/>
    <s v="FALL"/>
    <n v="1"/>
    <x v="6"/>
    <e v="#N/A"/>
    <n v="1"/>
    <x v="11"/>
    <n v="5.6818181818181825"/>
    <n v="5.7284090909090919"/>
    <n v="12.729797979797981"/>
    <s v="Abv"/>
  </r>
  <r>
    <s v="OtsLGRF23S"/>
    <s v="OtsLGRF23S_4337"/>
    <s v="C-04337"/>
    <d v="2023-09-07T00:00:00"/>
    <x v="1"/>
    <s v="F"/>
    <n v="770"/>
    <x v="2"/>
    <x v="0"/>
    <s v="NA"/>
    <s v="3DD.003D7E5517"/>
    <s v="NA"/>
    <s v="F"/>
    <x v="0"/>
    <s v="OtsLYON19S_1_1870"/>
    <s v="OtsLYON19S_1_1636"/>
    <x v="1"/>
    <x v="1"/>
    <x v="1"/>
    <s v="FALL"/>
    <n v="0.999999999999996"/>
    <x v="1"/>
    <n v="0.95971980899999998"/>
    <n v="1"/>
    <x v="1"/>
    <n v="5.6818181818181825"/>
    <n v="5.7284090909090919"/>
    <n v="12.729797979797981"/>
    <s v="Abv"/>
  </r>
  <r>
    <s v="OtsLGRF23S"/>
    <s v="OtsLGRF23S_4338"/>
    <s v="C-04338"/>
    <d v="2023-09-07T00:00:00"/>
    <x v="1"/>
    <s v="F"/>
    <n v="820"/>
    <x v="19"/>
    <x v="1"/>
    <n v="1"/>
    <s v="3DD.003D7E5504"/>
    <s v="NA"/>
    <s v="F"/>
    <x v="0"/>
    <s v="OtsLYON19S_1_1713"/>
    <s v="OtsLYON19S_1_1921"/>
    <x v="1"/>
    <x v="1"/>
    <x v="1"/>
    <s v="FALL"/>
    <n v="1"/>
    <x v="1"/>
    <n v="0.95971980899999998"/>
    <n v="1"/>
    <x v="0"/>
    <n v="5.6818181818181825"/>
    <n v="5.7284090909090919"/>
    <n v="12.729797979797981"/>
    <s v="Abv"/>
  </r>
  <r>
    <s v="OtsLGRF23S"/>
    <s v="OtsLGRF23S_4339"/>
    <s v="C-04339"/>
    <d v="2023-09-07T00:00:00"/>
    <x v="1"/>
    <s v="F"/>
    <n v="770"/>
    <x v="2"/>
    <x v="1"/>
    <s v="NA"/>
    <s v="NA"/>
    <s v="NA"/>
    <s v="F"/>
    <x v="0"/>
    <s v="OtsPBT19-UmaFa-0043"/>
    <s v="OtsPBT19-UmaFa-0037"/>
    <x v="15"/>
    <x v="1"/>
    <x v="1"/>
    <s v="FALL"/>
    <n v="1"/>
    <x v="24"/>
    <e v="#N/A"/>
    <n v="1"/>
    <x v="1"/>
    <n v="5.6818181818181825"/>
    <n v="5.7284090909090919"/>
    <n v="12.729797979797981"/>
    <s v="Blw"/>
  </r>
  <r>
    <s v="OtsLGRF23S"/>
    <s v="OtsLGRF23S_4340"/>
    <s v="C-04340"/>
    <d v="2023-09-07T00:00:00"/>
    <x v="1"/>
    <s v="F"/>
    <n v="740"/>
    <x v="12"/>
    <x v="0"/>
    <s v="NA"/>
    <s v="3DD.003D7E5538"/>
    <s v="NA"/>
    <s v="F"/>
    <x v="0"/>
    <s v="OtsLYON19S_1_0564"/>
    <s v="OtsLYON19S_1_0476"/>
    <x v="1"/>
    <x v="1"/>
    <x v="1"/>
    <s v="FALL"/>
    <n v="1"/>
    <x v="7"/>
    <n v="0.95971980899999998"/>
    <n v="1"/>
    <x v="1"/>
    <n v="5.6818181818181825"/>
    <n v="5.7284090909090919"/>
    <n v="12.729797979797981"/>
    <s v="Blw"/>
  </r>
  <r>
    <s v="OtsLGRF23S"/>
    <s v="OtsLGRF23S_4342"/>
    <s v="C-04342"/>
    <d v="2023-09-07T00:00:00"/>
    <x v="1"/>
    <s v="M"/>
    <n v="720"/>
    <x v="17"/>
    <x v="1"/>
    <n v="1"/>
    <s v="NA"/>
    <s v="NA"/>
    <s v="M"/>
    <x v="1"/>
    <s v="OtsLYON19S_1_0706"/>
    <s v="OtsLYON19S_1_0804"/>
    <x v="1"/>
    <x v="1"/>
    <x v="1"/>
    <s v="FALL"/>
    <n v="1"/>
    <x v="6"/>
    <n v="0.95971980899999998"/>
    <n v="1"/>
    <x v="5"/>
    <n v="5.6818181818181825"/>
    <n v="5.7284090909090919"/>
    <n v="12.729797979797981"/>
    <s v="Abv"/>
  </r>
  <r>
    <s v="OtsLGRF23S"/>
    <s v="OtsLGRF23S_4344"/>
    <s v="C-04344"/>
    <d v="2023-09-07T00:00:00"/>
    <x v="1"/>
    <s v="F"/>
    <n v="730"/>
    <x v="16"/>
    <x v="0"/>
    <s v="NA"/>
    <s v="3DD.003D7E5533"/>
    <s v="NA"/>
    <s v="F"/>
    <x v="0"/>
    <s v="OtsLYON19S_1_0578"/>
    <s v="OtsLYON19S_1_0601"/>
    <x v="1"/>
    <x v="1"/>
    <x v="1"/>
    <s v="FALL"/>
    <n v="0.999999999999998"/>
    <x v="7"/>
    <n v="0.95971980899999998"/>
    <n v="1"/>
    <x v="1"/>
    <n v="5.6818181818181825"/>
    <n v="5.7284090909090919"/>
    <n v="12.729797979797981"/>
    <s v="Blw"/>
  </r>
  <r>
    <s v="OtsLGRF23S"/>
    <s v="OtsLGRF23S_4345"/>
    <s v="C-04345"/>
    <d v="2023-09-07T00:00:00"/>
    <x v="1"/>
    <s v="F"/>
    <n v="720"/>
    <x v="17"/>
    <x v="1"/>
    <n v="1"/>
    <s v="NA"/>
    <s v="NA"/>
    <s v="F"/>
    <x v="0"/>
    <s v="OtsLYON19S_1_0123"/>
    <s v="OtsLYON19S_1_0048"/>
    <x v="1"/>
    <x v="1"/>
    <x v="1"/>
    <s v="FALL"/>
    <n v="0.999999999999998"/>
    <x v="4"/>
    <n v="0.95971980899999998"/>
    <n v="1"/>
    <x v="5"/>
    <n v="5.6818181818181825"/>
    <n v="5.7284090909090919"/>
    <n v="12.729797979797981"/>
    <s v="Abv"/>
  </r>
  <r>
    <s v="OtsLGRF23S"/>
    <s v="OtsLGRF23S_4346"/>
    <s v="C-04346"/>
    <d v="2023-09-07T00:00:00"/>
    <x v="1"/>
    <s v="F"/>
    <n v="810"/>
    <x v="9"/>
    <x v="1"/>
    <n v="1"/>
    <s v="3DD.003D7E54EF"/>
    <s v="NA"/>
    <s v="F"/>
    <x v="0"/>
    <s v="OtsLYON18S_1_2330"/>
    <s v="OtsLYON18S_1_2468"/>
    <x v="3"/>
    <x v="2"/>
    <x v="2"/>
    <s v="FALL"/>
    <n v="1"/>
    <x v="17"/>
    <n v="0.80551598400000002"/>
    <n v="1"/>
    <x v="0"/>
    <n v="5.6818181818181825"/>
    <n v="5.7284090909090919"/>
    <n v="12.729797979797981"/>
    <s v="Blw"/>
  </r>
  <r>
    <s v="OtsLGRF23S"/>
    <s v="OtsLGRF23S_4347"/>
    <s v="C-04347"/>
    <d v="2023-09-07T00:00:00"/>
    <x v="1"/>
    <s v="M"/>
    <n v="730"/>
    <x v="16"/>
    <x v="0"/>
    <s v="NA"/>
    <s v="3DD.003D7E5505"/>
    <s v="NA"/>
    <s v="M"/>
    <x v="1"/>
    <s v="OtsLYON19S_1_0135"/>
    <s v="OtsLYON19S_1_0094"/>
    <x v="1"/>
    <x v="1"/>
    <x v="1"/>
    <s v="FALL"/>
    <n v="1"/>
    <x v="4"/>
    <n v="0.95971980899999998"/>
    <n v="1"/>
    <x v="1"/>
    <n v="5.6818181818181825"/>
    <n v="5.7284090909090919"/>
    <n v="12.729797979797981"/>
    <s v="Abv"/>
  </r>
  <r>
    <s v="OtsLGRF23S"/>
    <s v="OtsLGRF23S_4348"/>
    <s v="C-04348"/>
    <d v="2023-09-07T00:00:00"/>
    <x v="1"/>
    <s v="M"/>
    <n v="680"/>
    <x v="35"/>
    <x v="1"/>
    <n v="1"/>
    <s v="NA"/>
    <s v="NA"/>
    <s v="M"/>
    <x v="1"/>
    <s v="OtsLYON19S_1_1388"/>
    <s v="OtsLYON19S_1_1479"/>
    <x v="1"/>
    <x v="1"/>
    <x v="1"/>
    <s v="FALL"/>
    <n v="1"/>
    <x v="17"/>
    <n v="0.95971980899999998"/>
    <n v="1"/>
    <x v="5"/>
    <n v="5.6818181818181825"/>
    <n v="5.7284090909090919"/>
    <n v="12.729797979797981"/>
    <s v="Blw"/>
  </r>
  <r>
    <s v="OtsLGRF23S"/>
    <s v="OtsLGRF23S_4351"/>
    <s v="C-04351"/>
    <d v="2023-09-07T00:00:00"/>
    <x v="1"/>
    <s v="M"/>
    <n v="600"/>
    <x v="43"/>
    <x v="0"/>
    <s v="NA"/>
    <s v="NA"/>
    <s v="NA"/>
    <s v="M"/>
    <x v="1"/>
    <s v="OtsLYON20S_1_0306"/>
    <s v="OtsLYON20S_1_0017"/>
    <x v="5"/>
    <x v="3"/>
    <x v="3"/>
    <s v="FALL"/>
    <n v="0.999999999999997"/>
    <x v="4"/>
    <n v="0.98961045999999997"/>
    <n v="1"/>
    <x v="9"/>
    <n v="5.6818181818181825"/>
    <n v="5.7284090909090919"/>
    <n v="12.729797979797981"/>
    <s v="Abv"/>
  </r>
  <r>
    <s v="OtsLGRF23S"/>
    <s v="OtsLGRF23S_4354"/>
    <s v="C-04354"/>
    <d v="2023-09-07T00:00:00"/>
    <x v="1"/>
    <s v="F"/>
    <n v="770"/>
    <x v="2"/>
    <x v="0"/>
    <s v="NA"/>
    <s v="3DD.003D7E5536"/>
    <s v="NA"/>
    <s v="F"/>
    <x v="0"/>
    <s v="OtsLYON19S_1_0523"/>
    <s v="OtsLYON19S_1_0347"/>
    <x v="1"/>
    <x v="1"/>
    <x v="1"/>
    <s v="FALL"/>
    <n v="1"/>
    <x v="3"/>
    <n v="0.95971980899999998"/>
    <n v="1"/>
    <x v="1"/>
    <n v="5.6818181818181825"/>
    <n v="5.7284090909090919"/>
    <n v="12.729797979797981"/>
    <s v="Abv"/>
  </r>
  <r>
    <s v="OtsLGRF23S"/>
    <s v="OtsLGRF23S_4355"/>
    <s v="C-04355"/>
    <d v="2023-09-07T00:00:00"/>
    <x v="1"/>
    <s v="M"/>
    <n v="880"/>
    <x v="22"/>
    <x v="0"/>
    <s v="NA"/>
    <s v="3DD.003D7E553F"/>
    <s v="NA"/>
    <s v="M"/>
    <x v="1"/>
    <s v="OtsLYON19S_1_1706"/>
    <s v="OtsLYON19S_1_1901"/>
    <x v="1"/>
    <x v="1"/>
    <x v="1"/>
    <s v="FALL"/>
    <n v="1"/>
    <x v="1"/>
    <n v="0.95971980899999998"/>
    <n v="1"/>
    <x v="4"/>
    <n v="5.6818181818181825"/>
    <n v="5.7284090909090919"/>
    <n v="12.729797979797981"/>
    <s v="Abv"/>
  </r>
  <r>
    <s v="OtsLGRF23S"/>
    <s v="OtsLGRF23S_4357"/>
    <s v="C-04357"/>
    <d v="2023-09-07T00:00:00"/>
    <x v="1"/>
    <s v="F"/>
    <n v="780"/>
    <x v="8"/>
    <x v="0"/>
    <s v="NA"/>
    <s v="3DD.003D7E54F7"/>
    <s v="NA"/>
    <s v="F"/>
    <x v="0"/>
    <s v="NA"/>
    <s v="NA"/>
    <x v="0"/>
    <x v="0"/>
    <x v="0"/>
    <s v="FALL"/>
    <n v="1"/>
    <x v="0"/>
    <e v="#N/A"/>
    <n v="1"/>
    <x v="0"/>
    <n v="5.6818181818181825"/>
    <n v="5.7284090909090919"/>
    <n v="12.729797979797981"/>
    <s v="Abv"/>
  </r>
  <r>
    <s v="OtsLGRF23S"/>
    <s v="OtsLGRF23S_4358"/>
    <s v="C-04358"/>
    <d v="2023-09-07T00:00:00"/>
    <x v="1"/>
    <s v="F"/>
    <n v="730"/>
    <x v="16"/>
    <x v="0"/>
    <s v="NA"/>
    <s v="3DD.003D7E5525"/>
    <s v="NA"/>
    <s v="F"/>
    <x v="0"/>
    <s v="NA"/>
    <s v="NA"/>
    <x v="0"/>
    <x v="0"/>
    <x v="0"/>
    <s v="FALL"/>
    <n v="0.999999999999998"/>
    <x v="0"/>
    <e v="#N/A"/>
    <n v="1"/>
    <x v="1"/>
    <n v="5.6818181818181825"/>
    <n v="5.7284090909090919"/>
    <n v="12.729797979797981"/>
    <s v="Abv"/>
  </r>
  <r>
    <s v="OtsLGRF23S"/>
    <s v="OtsLGRF23S_4359"/>
    <s v="C-04359"/>
    <d v="2023-09-07T00:00:00"/>
    <x v="1"/>
    <s v="F"/>
    <n v="760"/>
    <x v="6"/>
    <x v="0"/>
    <s v="NA"/>
    <s v="3DD.003D7E5530"/>
    <s v="NA"/>
    <s v="F"/>
    <x v="0"/>
    <s v="OtsLYON19S_1_0709"/>
    <s v="OtsLYON19S_1_0811"/>
    <x v="1"/>
    <x v="1"/>
    <x v="1"/>
    <s v="FALL"/>
    <n v="1"/>
    <x v="6"/>
    <n v="0.95971980899999998"/>
    <n v="1"/>
    <x v="1"/>
    <n v="5.6818181818181825"/>
    <n v="5.7284090909090919"/>
    <n v="12.729797979797981"/>
    <s v="Abv"/>
  </r>
  <r>
    <s v="OtsLGRF23S"/>
    <s v="OtsLGRF23S_4360"/>
    <s v="C-04360"/>
    <d v="2023-09-07T00:00:00"/>
    <x v="1"/>
    <s v="M"/>
    <n v="690"/>
    <x v="30"/>
    <x v="0"/>
    <s v="NA"/>
    <s v="NA"/>
    <s v="NA"/>
    <s v="M"/>
    <x v="1"/>
    <s v="OtsLYON19S_1_0716"/>
    <s v="OtsLYON19S_1_0824"/>
    <x v="1"/>
    <x v="1"/>
    <x v="1"/>
    <s v="FALL"/>
    <n v="0.999999999999998"/>
    <x v="6"/>
    <n v="0.95971980899999998"/>
    <n v="1"/>
    <x v="5"/>
    <n v="5.6818181818181825"/>
    <n v="5.7284090909090919"/>
    <n v="12.729797979797981"/>
    <s v="Abv"/>
  </r>
  <r>
    <s v="OtsLGRF23S"/>
    <s v="OtsLGRF23S_4363"/>
    <s v="C-04363"/>
    <d v="2023-09-07T00:00:00"/>
    <x v="1"/>
    <s v="F"/>
    <n v="780"/>
    <x v="8"/>
    <x v="0"/>
    <s v="NA"/>
    <s v="3DD.003D7E551E"/>
    <s v="NA"/>
    <s v="F"/>
    <x v="0"/>
    <s v="OtsLYON19S_1_0572"/>
    <s v="OtsLYON19S_1_0485"/>
    <x v="1"/>
    <x v="1"/>
    <x v="1"/>
    <s v="FALL"/>
    <n v="1"/>
    <x v="7"/>
    <n v="0.95971980899999998"/>
    <n v="1"/>
    <x v="0"/>
    <n v="5.6818181818181825"/>
    <n v="5.7284090909090919"/>
    <n v="12.729797979797981"/>
    <s v="Blw"/>
  </r>
  <r>
    <s v="OtsLGRF23S"/>
    <s v="OtsLGRF23S_4365"/>
    <s v="C-04365"/>
    <d v="2023-09-07T00:00:00"/>
    <x v="1"/>
    <s v="M"/>
    <n v="800"/>
    <x v="4"/>
    <x v="0"/>
    <s v="NA"/>
    <s v="3DD.003D7E5528"/>
    <s v="NA"/>
    <s v="M"/>
    <x v="1"/>
    <s v="NA"/>
    <s v="NA"/>
    <x v="0"/>
    <x v="0"/>
    <x v="0"/>
    <s v="FALL"/>
    <n v="0.99999999999999201"/>
    <x v="0"/>
    <e v="#N/A"/>
    <n v="1"/>
    <x v="0"/>
    <n v="5.6818181818181825"/>
    <n v="5.7284090909090919"/>
    <n v="12.729797979797981"/>
    <s v="Abv"/>
  </r>
  <r>
    <s v="OtsLGRF23S"/>
    <s v="OtsLGRF23S_4366"/>
    <s v="C-04366"/>
    <d v="2023-09-07T00:00:00"/>
    <x v="1"/>
    <s v="F"/>
    <n v="750"/>
    <x v="1"/>
    <x v="0"/>
    <s v="NA"/>
    <s v="3DD.003D7E553A"/>
    <s v="NA"/>
    <s v="F"/>
    <x v="0"/>
    <s v="OtsLYON19S_1_0574"/>
    <s v="OtsLYON19S_1_0491"/>
    <x v="1"/>
    <x v="1"/>
    <x v="1"/>
    <s v="FALL"/>
    <n v="0.999999999999995"/>
    <x v="7"/>
    <n v="0.95971980899999998"/>
    <n v="1"/>
    <x v="1"/>
    <n v="5.6818181818181825"/>
    <n v="5.7284090909090919"/>
    <n v="12.729797979797981"/>
    <s v="Blw"/>
  </r>
  <r>
    <s v="OtsLGRF23S"/>
    <s v="OtsLGRF23S_4367"/>
    <s v="C-04367"/>
    <d v="2023-09-07T00:00:00"/>
    <x v="1"/>
    <s v="F"/>
    <n v="710"/>
    <x v="10"/>
    <x v="0"/>
    <s v="NA"/>
    <s v="3DD.003D7E54E0"/>
    <s v="NA"/>
    <s v="F"/>
    <x v="0"/>
    <s v="OtsLYON19S_1_1360"/>
    <s v="OtsLYON19S_1_1433"/>
    <x v="1"/>
    <x v="1"/>
    <x v="1"/>
    <s v="FALL"/>
    <n v="1"/>
    <x v="17"/>
    <n v="0.95971980899999998"/>
    <n v="1"/>
    <x v="5"/>
    <n v="5.6818181818181825"/>
    <n v="5.7284090909090919"/>
    <n v="12.729797979797981"/>
    <s v="Blw"/>
  </r>
  <r>
    <s v="OtsLGRF23S"/>
    <s v="OtsLGRF23S_4369"/>
    <s v="C-04369"/>
    <d v="2023-09-07T00:00:00"/>
    <x v="1"/>
    <s v="M"/>
    <n v="640"/>
    <x v="54"/>
    <x v="1"/>
    <n v="1"/>
    <s v="NA"/>
    <s v="NA"/>
    <s v="M"/>
    <x v="1"/>
    <s v="OtsLYON20S_1_1383"/>
    <s v="OtsLYON20S_1_0935"/>
    <x v="5"/>
    <x v="3"/>
    <x v="3"/>
    <s v="FALL"/>
    <n v="1"/>
    <x v="15"/>
    <n v="0.98961045999999997"/>
    <n v="1"/>
    <x v="3"/>
    <n v="5.6818181818181825"/>
    <n v="5.7284090909090919"/>
    <n v="12.729797979797981"/>
    <s v="Abv"/>
  </r>
  <r>
    <s v="OtsLGRF23S"/>
    <s v="OtsLGRF23S_4371"/>
    <s v="C-04371"/>
    <d v="2023-09-07T00:00:00"/>
    <x v="1"/>
    <s v="M"/>
    <n v="720"/>
    <x v="17"/>
    <x v="0"/>
    <s v="NA"/>
    <s v="3DD.003D7E5537"/>
    <s v="NA"/>
    <s v="M"/>
    <x v="1"/>
    <s v="OtsNPFH19S_1_4331"/>
    <s v="OtsNPFH19S_1_4014"/>
    <x v="2"/>
    <x v="1"/>
    <x v="1"/>
    <s v="FALL"/>
    <n v="0.999999999999995"/>
    <x v="13"/>
    <n v="0.99705232300000002"/>
    <n v="1"/>
    <x v="5"/>
    <n v="5.6818181818181825"/>
    <n v="5.7284090909090919"/>
    <n v="12.729797979797981"/>
    <s v="Abv"/>
  </r>
  <r>
    <s v="OtsLGRF23S"/>
    <s v="OtsLGRF23S_4372"/>
    <s v="C-04372"/>
    <d v="2023-09-07T00:00:00"/>
    <x v="1"/>
    <s v="M"/>
    <n v="630"/>
    <x v="39"/>
    <x v="1"/>
    <n v="1"/>
    <s v="NA"/>
    <s v="NA"/>
    <s v="F"/>
    <x v="0"/>
    <s v="NA"/>
    <s v="NA"/>
    <x v="0"/>
    <x v="0"/>
    <x v="0"/>
    <s v="FALL"/>
    <n v="0.999999999999998"/>
    <x v="8"/>
    <e v="#N/A"/>
    <n v="1"/>
    <x v="3"/>
    <n v="5.6818181818181825"/>
    <n v="5.7284090909090919"/>
    <n v="12.729797979797981"/>
    <s v="Abv"/>
  </r>
  <r>
    <s v="OtsLGRF23S"/>
    <s v="OtsLGRF23S_4375"/>
    <s v="C-04375"/>
    <d v="2023-09-07T00:00:00"/>
    <x v="1"/>
    <s v="M"/>
    <n v="490"/>
    <x v="44"/>
    <x v="1"/>
    <n v="1"/>
    <s v="NA"/>
    <s v="NA"/>
    <s v="M"/>
    <x v="1"/>
    <s v="OtsLYON20S_1_1426"/>
    <s v="OtsLYON20S_1_1209"/>
    <x v="5"/>
    <x v="3"/>
    <x v="3"/>
    <s v="FALL"/>
    <n v="1"/>
    <x v="17"/>
    <n v="0.98961045999999997"/>
    <n v="1"/>
    <x v="11"/>
    <n v="5.6818181818181825"/>
    <n v="5.7284090909090919"/>
    <n v="12.729797979797981"/>
    <s v="Blw"/>
  </r>
  <r>
    <s v="OtsLGRF23S"/>
    <s v="OtsLGRF23S_4378"/>
    <s v="C-04378"/>
    <d v="2023-09-07T00:00:00"/>
    <x v="1"/>
    <s v="M"/>
    <n v="940"/>
    <x v="42"/>
    <x v="0"/>
    <s v="NA"/>
    <s v="3DD.003D7E553D"/>
    <s v="NA"/>
    <s v="M"/>
    <x v="1"/>
    <s v="NA"/>
    <s v="NA"/>
    <x v="0"/>
    <x v="0"/>
    <x v="0"/>
    <s v="FALL"/>
    <n v="1"/>
    <x v="0"/>
    <e v="#N/A"/>
    <n v="1"/>
    <x v="6"/>
    <n v="5.6818181818181825"/>
    <n v="5.7284090909090919"/>
    <n v="12.729797979797981"/>
    <s v="Abv"/>
  </r>
  <r>
    <s v="OtsLGRF23S"/>
    <s v="OtsLGRF23S_4379"/>
    <s v="C-04379"/>
    <d v="2023-09-07T00:00:00"/>
    <x v="1"/>
    <s v="F"/>
    <n v="760"/>
    <x v="6"/>
    <x v="0"/>
    <s v="NA"/>
    <s v="3DD.003D7E54F1"/>
    <s v="NA"/>
    <s v="F"/>
    <x v="0"/>
    <s v="OtsLYON19S_1_0135"/>
    <s v="OtsLYON19S_1_0093"/>
    <x v="1"/>
    <x v="1"/>
    <x v="1"/>
    <s v="FALL"/>
    <n v="1"/>
    <x v="4"/>
    <n v="0.95971980899999998"/>
    <n v="1"/>
    <x v="1"/>
    <n v="5.6818181818181825"/>
    <n v="5.7284090909090919"/>
    <n v="12.729797979797981"/>
    <s v="Abv"/>
  </r>
  <r>
    <s v="OtsLGRF23S"/>
    <s v="OtsLGRF23S_4381"/>
    <s v="C-04381"/>
    <d v="2023-09-07T00:00:00"/>
    <x v="1"/>
    <s v="F"/>
    <n v="770"/>
    <x v="2"/>
    <x v="0"/>
    <s v="NA"/>
    <s v="3DD.003D7E5512"/>
    <s v="NA"/>
    <s v="F"/>
    <x v="0"/>
    <s v="OtsLYON19S_1_0568"/>
    <s v="OtsLYON19S_1_0474"/>
    <x v="1"/>
    <x v="1"/>
    <x v="1"/>
    <s v="FALL"/>
    <n v="0.999999999999999"/>
    <x v="7"/>
    <n v="0.95971980899999998"/>
    <n v="1"/>
    <x v="1"/>
    <n v="5.6818181818181825"/>
    <n v="5.7284090909090919"/>
    <n v="12.729797979797981"/>
    <s v="Blw"/>
  </r>
  <r>
    <s v="OtsLGRF23S"/>
    <s v="OtsLGRF23S_4384"/>
    <s v="C-04384"/>
    <d v="2023-09-07T00:00:00"/>
    <x v="1"/>
    <s v="M"/>
    <n v="680"/>
    <x v="35"/>
    <x v="0"/>
    <s v="NA"/>
    <s v="NA"/>
    <s v="NA"/>
    <s v="M"/>
    <x v="1"/>
    <s v="OtsLYON19S_1_1705"/>
    <s v="OtsLYON19S_1_2104"/>
    <x v="1"/>
    <x v="1"/>
    <x v="1"/>
    <s v="FALL"/>
    <n v="0.999999999999999"/>
    <x v="14"/>
    <n v="0.95971980899999998"/>
    <n v="1"/>
    <x v="5"/>
    <n v="5.6818181818181825"/>
    <n v="5.7284090909090919"/>
    <n v="12.729797979797981"/>
    <s v="Blw"/>
  </r>
  <r>
    <s v="OtsLGRF23S"/>
    <s v="OtsLGRF23S_4387"/>
    <s v="C-04387"/>
    <d v="2023-09-07T00:00:00"/>
    <x v="1"/>
    <s v="F"/>
    <n v="770"/>
    <x v="2"/>
    <x v="0"/>
    <s v="NA"/>
    <s v="3DD.003D7E54E1"/>
    <s v="NA"/>
    <s v="F"/>
    <x v="0"/>
    <s v="NA"/>
    <s v="NA"/>
    <x v="0"/>
    <x v="0"/>
    <x v="0"/>
    <s v="FALL"/>
    <n v="1"/>
    <x v="0"/>
    <e v="#N/A"/>
    <n v="1"/>
    <x v="1"/>
    <n v="5.6818181818181825"/>
    <n v="5.7284090909090919"/>
    <n v="12.729797979797981"/>
    <s v="Abv"/>
  </r>
  <r>
    <s v="OtsLGRF23S"/>
    <s v="OtsLGRF23S_4388"/>
    <s v="C-04388"/>
    <d v="2023-09-07T00:00:00"/>
    <x v="1"/>
    <s v="F"/>
    <n v="780"/>
    <x v="8"/>
    <x v="0"/>
    <s v="NA"/>
    <s v="3DD.003D7E54FA"/>
    <s v="NA"/>
    <s v="F"/>
    <x v="0"/>
    <s v="OtsLYON19S_1_2302"/>
    <s v="OtsLYON19S_1_2076"/>
    <x v="1"/>
    <x v="1"/>
    <x v="1"/>
    <s v="FALL"/>
    <n v="1"/>
    <x v="14"/>
    <n v="0.95971980899999998"/>
    <n v="1"/>
    <x v="0"/>
    <n v="5.6818181818181825"/>
    <n v="5.7284090909090919"/>
    <n v="12.729797979797981"/>
    <s v="Blw"/>
  </r>
  <r>
    <s v="OtsLGRF23S"/>
    <s v="OtsLGRF23S_4389"/>
    <s v="C-04389"/>
    <d v="2023-09-07T00:00:00"/>
    <x v="1"/>
    <s v="M"/>
    <n v="770"/>
    <x v="2"/>
    <x v="0"/>
    <s v="NA"/>
    <s v="3DD.003D7E54ED"/>
    <s v="NA"/>
    <s v="M"/>
    <x v="1"/>
    <s v="OtsLYON19S_1_0713"/>
    <s v="OtsLYON19S_1_0818"/>
    <x v="1"/>
    <x v="1"/>
    <x v="1"/>
    <s v="FALL"/>
    <n v="1"/>
    <x v="6"/>
    <n v="0.95971980899999998"/>
    <n v="1"/>
    <x v="1"/>
    <n v="5.6818181818181825"/>
    <n v="5.7284090909090919"/>
    <n v="12.729797979797981"/>
    <s v="Abv"/>
  </r>
  <r>
    <s v="OtsLGRF23S"/>
    <s v="OtsLGRF23S_4390"/>
    <s v="C-04390"/>
    <d v="2023-09-07T00:00:00"/>
    <x v="1"/>
    <s v="F"/>
    <n v="760"/>
    <x v="6"/>
    <x v="0"/>
    <s v="NA"/>
    <s v="3DD.003D7E5506"/>
    <s v="NA"/>
    <s v="F"/>
    <x v="0"/>
    <s v="OtsLYON19S_1_0562"/>
    <s v="OtsLYON19S_1_0465"/>
    <x v="1"/>
    <x v="1"/>
    <x v="1"/>
    <s v="FALL"/>
    <n v="1"/>
    <x v="7"/>
    <n v="0.95971980899999998"/>
    <n v="1"/>
    <x v="1"/>
    <n v="5.6818181818181825"/>
    <n v="5.7284090909090919"/>
    <n v="12.729797979797981"/>
    <s v="Blw"/>
  </r>
  <r>
    <s v="OtsLGRF23S"/>
    <s v="OtsLGRF23S_4391"/>
    <s v="C-04391"/>
    <d v="2023-09-07T00:00:00"/>
    <x v="1"/>
    <s v="M"/>
    <n v="750"/>
    <x v="1"/>
    <x v="0"/>
    <s v="NA"/>
    <s v="3DD.003D7E54EE"/>
    <s v="NA"/>
    <s v="M"/>
    <x v="1"/>
    <s v="NA"/>
    <s v="NA"/>
    <x v="0"/>
    <x v="0"/>
    <x v="0"/>
    <s v="FALL"/>
    <n v="1"/>
    <x v="0"/>
    <e v="#N/A"/>
    <n v="1"/>
    <x v="1"/>
    <n v="5.6818181818181825"/>
    <n v="5.7284090909090919"/>
    <n v="12.729797979797981"/>
    <s v="Abv"/>
  </r>
  <r>
    <s v="OtsLGRF23S"/>
    <s v="OtsLGRF23S_4393"/>
    <s v="C-04393"/>
    <d v="2023-09-07T00:00:00"/>
    <x v="1"/>
    <s v="F"/>
    <n v="660"/>
    <x v="33"/>
    <x v="1"/>
    <n v="1"/>
    <s v="NA"/>
    <s v="NA"/>
    <s v="F"/>
    <x v="0"/>
    <s v="OtsLYON19S_1_1131"/>
    <s v="OtsLYON19S_1_1011"/>
    <x v="1"/>
    <x v="1"/>
    <x v="1"/>
    <s v="FALL"/>
    <n v="1"/>
    <x v="15"/>
    <n v="0.95971980899999998"/>
    <n v="1"/>
    <x v="3"/>
    <n v="5.6818181818181825"/>
    <n v="5.7284090909090919"/>
    <n v="12.729797979797981"/>
    <s v="Abv"/>
  </r>
  <r>
    <s v="OtsLGRF23S"/>
    <s v="OtsLGRF23S_4396"/>
    <s v="C-04396"/>
    <d v="2023-09-07T00:00:00"/>
    <x v="1"/>
    <s v="M"/>
    <n v="590"/>
    <x v="36"/>
    <x v="1"/>
    <n v="1"/>
    <s v="NA"/>
    <s v="NA"/>
    <s v="M"/>
    <x v="1"/>
    <s v="OtsLYON20S_1_1370"/>
    <s v="OtsLYON20S_1_0930"/>
    <x v="5"/>
    <x v="3"/>
    <x v="3"/>
    <s v="FALL"/>
    <n v="1"/>
    <x v="15"/>
    <n v="0.98961045999999997"/>
    <n v="1"/>
    <x v="9"/>
    <n v="5.6818181818181825"/>
    <n v="5.7284090909090919"/>
    <n v="12.729797979797981"/>
    <s v="Abv"/>
  </r>
  <r>
    <s v="OtsLGRF23S"/>
    <s v="OtsLGRF23S_4397"/>
    <s v="C-04397"/>
    <d v="2023-09-07T00:00:00"/>
    <x v="1"/>
    <s v="M"/>
    <n v="730"/>
    <x v="16"/>
    <x v="0"/>
    <s v="NA"/>
    <s v="3DD.003D7E5531"/>
    <s v="NA"/>
    <s v="M"/>
    <x v="1"/>
    <s v="NA"/>
    <s v="NA"/>
    <x v="0"/>
    <x v="0"/>
    <x v="0"/>
    <s v="FALL"/>
    <n v="1"/>
    <x v="0"/>
    <e v="#N/A"/>
    <n v="1"/>
    <x v="1"/>
    <n v="5.6818181818181825"/>
    <n v="5.7284090909090919"/>
    <n v="12.729797979797981"/>
    <s v="Abv"/>
  </r>
  <r>
    <s v="OtsLGRF23S"/>
    <s v="OtsLGRF23S_4398"/>
    <s v="C-04398"/>
    <d v="2023-09-07T00:00:00"/>
    <x v="1"/>
    <s v="M"/>
    <n v="870"/>
    <x v="3"/>
    <x v="0"/>
    <s v="NA"/>
    <s v="3DD.003D7E551B"/>
    <s v="NA"/>
    <s v="M"/>
    <x v="1"/>
    <s v="NA"/>
    <s v="NA"/>
    <x v="0"/>
    <x v="0"/>
    <x v="0"/>
    <s v="FALL"/>
    <n v="1"/>
    <x v="0"/>
    <e v="#N/A"/>
    <n v="1"/>
    <x v="2"/>
    <n v="5.6818181818181825"/>
    <n v="5.7284090909090919"/>
    <n v="12.729797979797981"/>
    <s v="Abv"/>
  </r>
  <r>
    <s v="OtsLGRF23S"/>
    <s v="OtsLGRF23S_4399"/>
    <s v="C-04399"/>
    <d v="2023-09-07T00:00:00"/>
    <x v="1"/>
    <s v="F"/>
    <n v="850"/>
    <x v="14"/>
    <x v="0"/>
    <s v="NA"/>
    <s v="3DD.003D7E550D"/>
    <s v="NA"/>
    <s v="F"/>
    <x v="0"/>
    <s v="OtsNPFH19S_1_3336"/>
    <s v="OtsNPFH19S_1_3093"/>
    <x v="2"/>
    <x v="1"/>
    <x v="1"/>
    <s v="FALL"/>
    <n v="1"/>
    <x v="13"/>
    <n v="0.99705232300000002"/>
    <n v="1"/>
    <x v="2"/>
    <n v="5.6818181818181825"/>
    <n v="5.7284090909090919"/>
    <n v="12.729797979797981"/>
    <s v="Abv"/>
  </r>
  <r>
    <s v="OtsLGRF23S"/>
    <s v="OtsLGRF23S_4402"/>
    <s v="C-04402"/>
    <d v="2023-09-07T00:00:00"/>
    <x v="1"/>
    <s v="F"/>
    <n v="750"/>
    <x v="1"/>
    <x v="0"/>
    <s v="NA"/>
    <s v="3DD.003D7E54E8"/>
    <s v="NA"/>
    <s v="F"/>
    <x v="0"/>
    <s v="OtsLYON19S_1_0580"/>
    <s v="OtsLYON19S_1_0639"/>
    <x v="1"/>
    <x v="1"/>
    <x v="1"/>
    <s v="FALL"/>
    <n v="1"/>
    <x v="6"/>
    <n v="0.95971980899999998"/>
    <n v="1"/>
    <x v="1"/>
    <n v="5.6818181818181825"/>
    <n v="5.7284090909090919"/>
    <n v="12.729797979797981"/>
    <s v="Abv"/>
  </r>
  <r>
    <s v="OtsLGRF23S"/>
    <s v="OtsLGRF23S_4405"/>
    <s v="C-04405"/>
    <d v="2023-09-07T00:00:00"/>
    <x v="1"/>
    <s v="M"/>
    <n v="850"/>
    <x v="14"/>
    <x v="0"/>
    <s v="NA"/>
    <s v="3DD.003D7E54E5"/>
    <s v="NA"/>
    <s v="M"/>
    <x v="1"/>
    <s v="OtsLYON19S_1_1792"/>
    <s v="OtsLYON19S_1_2074"/>
    <x v="1"/>
    <x v="1"/>
    <x v="1"/>
    <s v="FALL"/>
    <n v="1"/>
    <x v="14"/>
    <n v="0.95971980899999998"/>
    <n v="1"/>
    <x v="2"/>
    <n v="5.6818181818181825"/>
    <n v="5.7284090909090919"/>
    <n v="12.729797979797981"/>
    <s v="Blw"/>
  </r>
  <r>
    <s v="OtsLGRF23S"/>
    <s v="OtsLGRF23S_4406"/>
    <s v="C-04406"/>
    <d v="2023-09-07T00:00:00"/>
    <x v="1"/>
    <s v="M"/>
    <n v="860"/>
    <x v="27"/>
    <x v="0"/>
    <s v="NA"/>
    <s v="3DD.003D7E552A"/>
    <s v="NA"/>
    <s v="M"/>
    <x v="1"/>
    <s v="OtsLYON19S_1_0574"/>
    <s v="OtsLYON19S_1_0492"/>
    <x v="1"/>
    <x v="1"/>
    <x v="1"/>
    <s v="FALL"/>
    <n v="1"/>
    <x v="7"/>
    <n v="0.95971980899999998"/>
    <n v="1"/>
    <x v="2"/>
    <n v="5.6818181818181825"/>
    <n v="5.7284090909090919"/>
    <n v="12.729797979797981"/>
    <s v="Blw"/>
  </r>
  <r>
    <s v="OtsLGRF23S"/>
    <s v="OtsLGRF23S_4408"/>
    <s v="C-04408"/>
    <d v="2023-09-07T00:00:00"/>
    <x v="1"/>
    <s v="F"/>
    <n v="750"/>
    <x v="1"/>
    <x v="1"/>
    <n v="1"/>
    <s v="NA"/>
    <s v="NA"/>
    <s v="F"/>
    <x v="0"/>
    <s v="OtsLYON19S_1_1766"/>
    <s v="OtsLYON19S_1_2045"/>
    <x v="1"/>
    <x v="1"/>
    <x v="1"/>
    <s v="FALL"/>
    <n v="0.999999999999998"/>
    <x v="19"/>
    <n v="0.95971980899999998"/>
    <n v="1"/>
    <x v="1"/>
    <n v="5.6818181818181825"/>
    <n v="5.7284090909090919"/>
    <n v="12.729797979797981"/>
    <s v="Abv"/>
  </r>
  <r>
    <s v="OtsLGRF23S"/>
    <s v="OtsLGRF23S_4409"/>
    <s v="C-04409"/>
    <d v="2023-09-07T00:00:00"/>
    <x v="1"/>
    <s v="F"/>
    <n v="780"/>
    <x v="8"/>
    <x v="0"/>
    <s v="NA"/>
    <s v="3DD.003D7E54F2"/>
    <s v="NA"/>
    <s v="F"/>
    <x v="0"/>
    <s v="OtsLYON19S_1_0116"/>
    <s v="OtsLYON19S_1_0033"/>
    <x v="1"/>
    <x v="1"/>
    <x v="1"/>
    <s v="FALL"/>
    <n v="0.999999999999997"/>
    <x v="4"/>
    <n v="0.95971980899999998"/>
    <n v="1"/>
    <x v="0"/>
    <n v="5.6818181818181825"/>
    <n v="5.7284090909090919"/>
    <n v="12.729797979797981"/>
    <s v="Abv"/>
  </r>
  <r>
    <s v="OtsLGRF23S"/>
    <s v="OtsLGRF23S_4410"/>
    <s v="C-04410"/>
    <d v="2023-09-07T00:00:00"/>
    <x v="1"/>
    <s v="F"/>
    <n v="760"/>
    <x v="6"/>
    <x v="0"/>
    <s v="NA"/>
    <s v="3DD.003D7E54E7"/>
    <s v="NA"/>
    <s v="F"/>
    <x v="0"/>
    <s v="NA"/>
    <s v="NA"/>
    <x v="0"/>
    <x v="0"/>
    <x v="0"/>
    <s v="FALL"/>
    <n v="1"/>
    <x v="0"/>
    <e v="#N/A"/>
    <n v="1"/>
    <x v="1"/>
    <n v="5.6818181818181825"/>
    <n v="5.7284090909090919"/>
    <n v="12.729797979797981"/>
    <s v="Abv"/>
  </r>
  <r>
    <s v="OtsLGRF23S"/>
    <s v="OtsLGRF23S_4411"/>
    <s v="C-04411"/>
    <d v="2023-09-07T00:00:00"/>
    <x v="1"/>
    <s v="M"/>
    <n v="720"/>
    <x v="17"/>
    <x v="0"/>
    <s v="NA"/>
    <s v="3DD.003D7E552B"/>
    <s v="NA"/>
    <s v="F"/>
    <x v="0"/>
    <s v="OtsLYON19S_1_0508"/>
    <s v="OtsLYON19S_1_0322"/>
    <x v="1"/>
    <x v="1"/>
    <x v="1"/>
    <s v="FALL"/>
    <n v="0.999999999999996"/>
    <x v="3"/>
    <n v="0.95971980899999998"/>
    <n v="1"/>
    <x v="5"/>
    <n v="5.6818181818181825"/>
    <n v="5.7284090909090919"/>
    <n v="12.729797979797981"/>
    <s v="Abv"/>
  </r>
  <r>
    <s v="OtsLGRF23S"/>
    <s v="OtsLGRF23S_4412"/>
    <s v="C-04412"/>
    <d v="2023-09-07T00:00:00"/>
    <x v="1"/>
    <s v="F"/>
    <n v="740"/>
    <x v="12"/>
    <x v="0"/>
    <s v="NA"/>
    <s v="3DD.003D7E5502"/>
    <s v="NA"/>
    <s v="F"/>
    <x v="0"/>
    <s v="OtsLYON19S_1_1843"/>
    <s v="OtsLYON19S_1_1591"/>
    <x v="1"/>
    <x v="1"/>
    <x v="1"/>
    <s v="FALL"/>
    <n v="0.999999999999996"/>
    <x v="1"/>
    <n v="0.95971980899999998"/>
    <n v="1"/>
    <x v="1"/>
    <n v="5.6818181818181825"/>
    <n v="5.7284090909090919"/>
    <n v="12.729797979797981"/>
    <s v="Abv"/>
  </r>
  <r>
    <s v="OtsLGRF23S"/>
    <s v="OtsLGRF23S_4414"/>
    <s v="C-04414"/>
    <d v="2023-09-07T00:00:00"/>
    <x v="1"/>
    <s v="F"/>
    <n v="690"/>
    <x v="30"/>
    <x v="1"/>
    <n v="1"/>
    <s v="NA"/>
    <s v="NA"/>
    <s v="F"/>
    <x v="0"/>
    <s v="OtsNPFH19S_1_3324"/>
    <s v="OtsNPFH19S_1_3022"/>
    <x v="2"/>
    <x v="1"/>
    <x v="1"/>
    <s v="FALL"/>
    <n v="0.999999999999999"/>
    <x v="9"/>
    <n v="0.99705232300000002"/>
    <n v="1"/>
    <x v="5"/>
    <n v="5.6818181818181825"/>
    <n v="5.7284090909090919"/>
    <n v="12.729797979797981"/>
    <s v="Abv"/>
  </r>
  <r>
    <s v="OtsLGRF23S"/>
    <s v="OtsLGRF23S_4417"/>
    <s v="C-04417"/>
    <d v="2023-09-07T00:00:00"/>
    <x v="1"/>
    <s v="M"/>
    <n v="600"/>
    <x v="43"/>
    <x v="0"/>
    <s v="NA"/>
    <s v="NA"/>
    <s v="NA"/>
    <s v="M"/>
    <x v="1"/>
    <s v="OtsNPFH20S_1_0084"/>
    <s v="OtsNPFH20S_1_0034"/>
    <x v="8"/>
    <x v="3"/>
    <x v="3"/>
    <s v="FALL"/>
    <n v="0.999999999999997"/>
    <x v="2"/>
    <n v="0.98845608500000004"/>
    <n v="1"/>
    <x v="9"/>
    <n v="5.6818181818181825"/>
    <n v="5.7284090909090919"/>
    <n v="12.729797979797981"/>
    <s v="Abv"/>
  </r>
  <r>
    <s v="OtsLGRF23S"/>
    <s v="OtsLGRF23S_4419"/>
    <s v="C-04419"/>
    <d v="2023-09-07T00:00:00"/>
    <x v="1"/>
    <s v="F"/>
    <n v="760"/>
    <x v="6"/>
    <x v="0"/>
    <s v="NA"/>
    <s v="3DD.003D7E5521"/>
    <s v="NA"/>
    <s v="F"/>
    <x v="0"/>
    <s v="OtsLYON19S_1_0114"/>
    <s v="OtsLYON19S_1_0062"/>
    <x v="1"/>
    <x v="1"/>
    <x v="1"/>
    <s v="FALL"/>
    <n v="1"/>
    <x v="4"/>
    <n v="0.95971980899999998"/>
    <n v="1"/>
    <x v="1"/>
    <n v="5.6818181818181825"/>
    <n v="5.7284090909090919"/>
    <n v="12.729797979797981"/>
    <s v="Abv"/>
  </r>
  <r>
    <s v="OtsLGRF23S"/>
    <s v="OtsLGRF23S_4420"/>
    <s v="C-04420"/>
    <d v="2023-09-07T00:00:00"/>
    <x v="1"/>
    <s v="F"/>
    <n v="800"/>
    <x v="4"/>
    <x v="0"/>
    <s v="NA"/>
    <s v="3DD.003D7E5386"/>
    <s v="NA"/>
    <s v="F"/>
    <x v="0"/>
    <s v="OtsLYON19S_1_0577"/>
    <s v="OtsLYON19S_1_0498"/>
    <x v="1"/>
    <x v="1"/>
    <x v="1"/>
    <s v="FALL"/>
    <n v="0.999999999999997"/>
    <x v="7"/>
    <n v="0.95971980899999998"/>
    <n v="1"/>
    <x v="0"/>
    <n v="5.6818181818181825"/>
    <n v="5.7284090909090919"/>
    <n v="12.729797979797981"/>
    <s v="Blw"/>
  </r>
  <r>
    <s v="OtsLGRF23S"/>
    <s v="OtsLGRF23S_4421"/>
    <s v="C-04421"/>
    <d v="2023-09-07T00:00:00"/>
    <x v="1"/>
    <s v="M"/>
    <n v="750"/>
    <x v="1"/>
    <x v="0"/>
    <s v="NA"/>
    <s v="3DD.003D7E539E"/>
    <s v="NA"/>
    <s v="M"/>
    <x v="1"/>
    <s v="OtsNPFH19S_1_1315"/>
    <s v="OtsNPFH19S_1_1056"/>
    <x v="2"/>
    <x v="1"/>
    <x v="1"/>
    <s v="FALL"/>
    <n v="0.999999999999997"/>
    <x v="2"/>
    <n v="0.99705232300000002"/>
    <n v="1"/>
    <x v="1"/>
    <n v="5.6818181818181825"/>
    <n v="5.7284090909090919"/>
    <n v="12.729797979797981"/>
    <s v="Abv"/>
  </r>
  <r>
    <s v="OtsLGRF23S"/>
    <s v="OtsLGRF23S_4422"/>
    <s v="C-04422"/>
    <d v="2023-09-07T00:00:00"/>
    <x v="1"/>
    <s v="F"/>
    <n v="700"/>
    <x v="13"/>
    <x v="0"/>
    <s v="NA"/>
    <s v="3DD.003D7E5391"/>
    <s v="NA"/>
    <s v="F"/>
    <x v="0"/>
    <s v="OtsLYON20S_1_0652"/>
    <s v="OtsLYON20S_1_0730"/>
    <x v="5"/>
    <x v="3"/>
    <x v="3"/>
    <s v="FALL"/>
    <n v="1"/>
    <x v="1"/>
    <n v="0.98961045999999997"/>
    <n v="1"/>
    <x v="5"/>
    <n v="5.6818181818181825"/>
    <n v="5.7284090909090919"/>
    <n v="12.729797979797981"/>
    <s v="Abv"/>
  </r>
  <r>
    <s v="OtsLGRF23S"/>
    <s v="OtsLGRF23S_4423"/>
    <s v="C-04423"/>
    <d v="2023-09-07T00:00:00"/>
    <x v="1"/>
    <s v="M"/>
    <n v="650"/>
    <x v="5"/>
    <x v="1"/>
    <n v="1"/>
    <s v="NA"/>
    <s v="NA"/>
    <s v="M"/>
    <x v="1"/>
    <s v="OtsLYON19S_1_1352"/>
    <s v="OtsLYON19S_1_1264"/>
    <x v="1"/>
    <x v="1"/>
    <x v="1"/>
    <s v="FALL"/>
    <n v="1"/>
    <x v="17"/>
    <n v="0.95971980899999998"/>
    <n v="1"/>
    <x v="3"/>
    <n v="5.6818181818181825"/>
    <n v="5.7284090909090919"/>
    <n v="12.729797979797981"/>
    <s v="Blw"/>
  </r>
  <r>
    <s v="OtsLGRF23S"/>
    <s v="OtsLGRF23S_4426"/>
    <s v="C-04426"/>
    <d v="2023-09-07T00:00:00"/>
    <x v="1"/>
    <s v="F"/>
    <n v="640"/>
    <x v="54"/>
    <x v="1"/>
    <n v="1"/>
    <s v="NA"/>
    <s v="NA"/>
    <s v="F"/>
    <x v="0"/>
    <s v="OtsLYON20S_1_0298"/>
    <s v="OtsLYON20S_1_1063"/>
    <x v="5"/>
    <x v="3"/>
    <x v="3"/>
    <s v="FALL"/>
    <n v="1"/>
    <x v="6"/>
    <n v="0.98961045999999997"/>
    <n v="1"/>
    <x v="3"/>
    <n v="5.6818181818181825"/>
    <n v="5.7284090909090919"/>
    <n v="12.729797979797981"/>
    <s v="Abv"/>
  </r>
  <r>
    <s v="OtsLGRF23S"/>
    <s v="OtsLGRF23S_4427"/>
    <s v="C-04427"/>
    <d v="2023-09-07T00:00:00"/>
    <x v="1"/>
    <s v="M"/>
    <n v="890"/>
    <x v="28"/>
    <x v="0"/>
    <s v="NA"/>
    <s v="3DD.003D7E53B0"/>
    <s v="NA"/>
    <s v="M"/>
    <x v="1"/>
    <s v="OtsNPFH18S_1_3332"/>
    <s v="OtsNPFH18S_1_3015"/>
    <x v="6"/>
    <x v="2"/>
    <x v="2"/>
    <s v="FALL"/>
    <n v="1"/>
    <x v="9"/>
    <n v="0.96828396500000002"/>
    <n v="1"/>
    <x v="4"/>
    <n v="5.6818181818181825"/>
    <n v="5.7284090909090919"/>
    <n v="12.729797979797981"/>
    <s v="Abv"/>
  </r>
  <r>
    <s v="OtsLGRF23S"/>
    <s v="OtsLGRF23S_4428"/>
    <s v="C-04428"/>
    <d v="2023-09-07T00:00:00"/>
    <x v="1"/>
    <s v="M"/>
    <n v="880"/>
    <x v="22"/>
    <x v="0"/>
    <s v="NA"/>
    <s v="3DD.003D7E537D"/>
    <s v="NA"/>
    <s v="M"/>
    <x v="1"/>
    <s v="OtsPBT19-PRHFa-6105"/>
    <s v="OtsPBT19-PRHFa-5067"/>
    <x v="10"/>
    <x v="1"/>
    <x v="1"/>
    <s v="FALL"/>
    <n v="0.999999999999999"/>
    <x v="20"/>
    <n v="0.96152300000000002"/>
    <n v="1"/>
    <x v="4"/>
    <n v="5.6818181818181825"/>
    <n v="5.7284090909090919"/>
    <n v="12.729797979797981"/>
    <s v="Blw"/>
  </r>
  <r>
    <s v="OtsLGRF23S"/>
    <s v="OtsLGRF23S_4429"/>
    <s v="C-04429"/>
    <d v="2023-09-07T00:00:00"/>
    <x v="1"/>
    <s v="F"/>
    <n v="810"/>
    <x v="9"/>
    <x v="0"/>
    <s v="NA"/>
    <s v="3DD.003D7E53AC"/>
    <s v="This sample is a duplicate with OtsLYON23S_1_0008."/>
    <s v="F"/>
    <x v="0"/>
    <s v="OtsLYON19S_1_0120"/>
    <s v="OtsLYON19S_1_0065"/>
    <x v="1"/>
    <x v="1"/>
    <x v="1"/>
    <s v="FALL"/>
    <n v="1"/>
    <x v="4"/>
    <n v="0.95971980899999998"/>
    <n v="1"/>
    <x v="0"/>
    <n v="5.6818181818181825"/>
    <n v="5.7284090909090919"/>
    <n v="12.729797979797981"/>
    <s v="Abv"/>
  </r>
  <r>
    <s v="OtsLGRF23S"/>
    <s v="OtsLGRF23S_4430"/>
    <s v="C-04430"/>
    <d v="2023-09-07T00:00:00"/>
    <x v="1"/>
    <s v="M"/>
    <n v="760"/>
    <x v="6"/>
    <x v="0"/>
    <s v="NA"/>
    <s v="3DD.003D7E5372"/>
    <s v="NA"/>
    <s v="M"/>
    <x v="1"/>
    <s v="OtsLYON19S_1_0567"/>
    <s v="OtsLYON19S_1_0479"/>
    <x v="1"/>
    <x v="1"/>
    <x v="1"/>
    <s v="FALL"/>
    <n v="1"/>
    <x v="7"/>
    <n v="0.95971980899999998"/>
    <n v="1"/>
    <x v="1"/>
    <n v="5.6818181818181825"/>
    <n v="5.7284090909090919"/>
    <n v="12.729797979797981"/>
    <s v="Blw"/>
  </r>
  <r>
    <s v="OtsLGRF23S"/>
    <s v="OtsLGRF23S_4431"/>
    <s v="C-04431"/>
    <d v="2023-09-07T00:00:00"/>
    <x v="1"/>
    <s v="F"/>
    <n v="780"/>
    <x v="8"/>
    <x v="0"/>
    <s v="NA"/>
    <s v="3DD.003D7E53A7"/>
    <s v="NA"/>
    <s v="F"/>
    <x v="0"/>
    <s v="OtsLYON19S_1_2311"/>
    <s v="OtsLYON19S_1_2101"/>
    <x v="1"/>
    <x v="1"/>
    <x v="1"/>
    <s v="FALL"/>
    <n v="1"/>
    <x v="14"/>
    <n v="0.95971980899999998"/>
    <n v="1"/>
    <x v="0"/>
    <n v="5.6818181818181825"/>
    <n v="5.7284090909090919"/>
    <n v="12.729797979797981"/>
    <s v="Blw"/>
  </r>
  <r>
    <s v="OtsLGRF23S"/>
    <s v="OtsLGRF23S_4432"/>
    <s v="C-04432"/>
    <d v="2023-09-07T00:00:00"/>
    <x v="1"/>
    <s v="F"/>
    <n v="720"/>
    <x v="17"/>
    <x v="0"/>
    <s v="NA"/>
    <s v="3DD.003D7E538B"/>
    <s v="NA"/>
    <s v="F"/>
    <x v="0"/>
    <s v="NA"/>
    <s v="NA"/>
    <x v="0"/>
    <x v="0"/>
    <x v="0"/>
    <s v="FALL"/>
    <n v="1"/>
    <x v="0"/>
    <e v="#N/A"/>
    <n v="1"/>
    <x v="5"/>
    <n v="5.6818181818181825"/>
    <n v="5.7284090909090919"/>
    <n v="12.729797979797981"/>
    <s v="Abv"/>
  </r>
  <r>
    <s v="OtsLGRF23S"/>
    <s v="OtsLGRF23S_4433"/>
    <s v="C-04433"/>
    <d v="2023-09-07T00:00:00"/>
    <x v="1"/>
    <s v="M"/>
    <n v="740"/>
    <x v="12"/>
    <x v="0"/>
    <s v="NA"/>
    <s v="3DD.003D7E5363"/>
    <s v="NA"/>
    <s v="M"/>
    <x v="1"/>
    <s v="OtsNPFH19S_1_4305"/>
    <s v="OtsNPFH19S_1_4062"/>
    <x v="2"/>
    <x v="1"/>
    <x v="1"/>
    <s v="FALL"/>
    <n v="1"/>
    <x v="2"/>
    <n v="0.99705232300000002"/>
    <n v="1"/>
    <x v="1"/>
    <n v="5.6818181818181825"/>
    <n v="5.7284090909090919"/>
    <n v="12.729797979797981"/>
    <s v="Abv"/>
  </r>
  <r>
    <s v="OtsLGRF23S"/>
    <s v="OtsLGRF23S_4434"/>
    <s v="C-04434"/>
    <d v="2023-09-07T00:00:00"/>
    <x v="1"/>
    <s v="F"/>
    <n v="720"/>
    <x v="17"/>
    <x v="0"/>
    <s v="NA"/>
    <s v="3DD.003D7E5364"/>
    <s v="NA"/>
    <s v="F"/>
    <x v="0"/>
    <s v="OtsLYON19S_1_0568"/>
    <s v="OtsLYON19S_1_0475"/>
    <x v="1"/>
    <x v="1"/>
    <x v="1"/>
    <s v="FALL"/>
    <n v="1"/>
    <x v="7"/>
    <n v="0.95971980899999998"/>
    <n v="1"/>
    <x v="5"/>
    <n v="5.6818181818181825"/>
    <n v="5.7284090909090919"/>
    <n v="12.729797979797981"/>
    <s v="Blw"/>
  </r>
  <r>
    <s v="OtsLGRF23S"/>
    <s v="OtsLGRF23S_4435"/>
    <s v="C-04435"/>
    <d v="2023-09-07T00:00:00"/>
    <x v="1"/>
    <s v="F"/>
    <n v="760"/>
    <x v="6"/>
    <x v="1"/>
    <n v="1"/>
    <s v="NA"/>
    <s v="NA"/>
    <s v="F"/>
    <x v="0"/>
    <s v="OtsLYON19S_1_1708"/>
    <s v="OtsLYON19S_1_1905"/>
    <x v="1"/>
    <x v="1"/>
    <x v="1"/>
    <s v="FALL"/>
    <n v="1"/>
    <x v="1"/>
    <n v="0.95971980899999998"/>
    <n v="1"/>
    <x v="1"/>
    <n v="5.6818181818181825"/>
    <n v="5.7284090909090919"/>
    <n v="12.729797979797981"/>
    <s v="Abv"/>
  </r>
  <r>
    <s v="OtsLGRF23S"/>
    <s v="OtsLGRF23S_4438"/>
    <s v="C-04438"/>
    <d v="2023-09-07T00:00:00"/>
    <x v="1"/>
    <s v="M"/>
    <n v="750"/>
    <x v="1"/>
    <x v="0"/>
    <s v="NA"/>
    <s v="3DD.003D7E535E"/>
    <s v="NA"/>
    <s v="M"/>
    <x v="1"/>
    <s v="OtsLYON19S_1_2312"/>
    <s v="OtsLYON19S_1_2087"/>
    <x v="1"/>
    <x v="1"/>
    <x v="1"/>
    <s v="FALL"/>
    <n v="0.999999999999999"/>
    <x v="14"/>
    <n v="0.95971980899999998"/>
    <n v="1"/>
    <x v="1"/>
    <n v="5.6818181818181825"/>
    <n v="5.7284090909090919"/>
    <n v="12.729797979797981"/>
    <s v="Blw"/>
  </r>
  <r>
    <s v="OtsLGRF23S"/>
    <s v="OtsLGRF23S_4440"/>
    <s v="C-04440"/>
    <d v="2023-09-07T00:00:00"/>
    <x v="1"/>
    <s v="F"/>
    <n v="780"/>
    <x v="8"/>
    <x v="0"/>
    <s v="NA"/>
    <s v="3DD.003D7E5380"/>
    <s v="NA"/>
    <s v="F"/>
    <x v="0"/>
    <s v="OtsLYON19S_1_1718"/>
    <s v="OtsLYON19S_1_1933"/>
    <x v="1"/>
    <x v="1"/>
    <x v="1"/>
    <s v="FALL"/>
    <n v="1"/>
    <x v="1"/>
    <n v="0.95971980899999998"/>
    <n v="1"/>
    <x v="0"/>
    <n v="5.6818181818181825"/>
    <n v="5.7284090909090919"/>
    <n v="12.729797979797981"/>
    <s v="Abv"/>
  </r>
  <r>
    <s v="OtsLGRF23S"/>
    <s v="OtsLGRF23S_4441"/>
    <s v="C-04441"/>
    <d v="2023-09-07T00:00:00"/>
    <x v="1"/>
    <s v="F"/>
    <n v="730"/>
    <x v="16"/>
    <x v="0"/>
    <s v="NA"/>
    <s v="3DD.003D7E5382"/>
    <s v="NA"/>
    <s v="F"/>
    <x v="0"/>
    <s v="NA"/>
    <s v="NA"/>
    <x v="0"/>
    <x v="0"/>
    <x v="0"/>
    <s v="FALL"/>
    <n v="1"/>
    <x v="0"/>
    <e v="#N/A"/>
    <n v="1"/>
    <x v="1"/>
    <n v="5.6818181818181825"/>
    <n v="5.7284090909090919"/>
    <n v="12.729797979797981"/>
    <s v="Abv"/>
  </r>
  <r>
    <s v="OtsLGRF23S"/>
    <s v="OtsLGRF23S_4442"/>
    <s v="C-04442"/>
    <d v="2023-09-07T00:00:00"/>
    <x v="1"/>
    <s v="M"/>
    <n v="760"/>
    <x v="6"/>
    <x v="0"/>
    <s v="NA"/>
    <s v="3DD.003D7E53AE"/>
    <s v="NA"/>
    <s v="M"/>
    <x v="1"/>
    <s v="OtsLYON19S_1_1839"/>
    <s v="OtsLYON19S_1_1579"/>
    <x v="1"/>
    <x v="1"/>
    <x v="1"/>
    <s v="FALL"/>
    <n v="0.999999999999996"/>
    <x v="1"/>
    <n v="0.95971980899999998"/>
    <n v="1"/>
    <x v="1"/>
    <n v="5.6818181818181825"/>
    <n v="5.7284090909090919"/>
    <n v="12.729797979797981"/>
    <s v="Abv"/>
  </r>
  <r>
    <s v="OtsLGRF23S"/>
    <s v="OtsLGRF23S_4443"/>
    <s v="C-04443"/>
    <d v="2023-09-07T00:00:00"/>
    <x v="1"/>
    <s v="F"/>
    <n v="790"/>
    <x v="0"/>
    <x v="0"/>
    <s v="NA"/>
    <s v="3DD.003D7E5388"/>
    <s v="NA"/>
    <s v="F"/>
    <x v="0"/>
    <s v="OtsLYON19S_1_0114"/>
    <s v="OtsLYON19S_1_0062"/>
    <x v="1"/>
    <x v="1"/>
    <x v="1"/>
    <s v="FALL"/>
    <n v="1"/>
    <x v="4"/>
    <n v="0.95971980899999998"/>
    <n v="1"/>
    <x v="0"/>
    <n v="5.6818181818181825"/>
    <n v="5.7284090909090919"/>
    <n v="12.729797979797981"/>
    <s v="Abv"/>
  </r>
  <r>
    <s v="OtsLGRF23S"/>
    <s v="OtsLGRF23S_4444"/>
    <s v="C-04444"/>
    <d v="2023-09-07T00:00:00"/>
    <x v="1"/>
    <s v="F"/>
    <n v="760"/>
    <x v="6"/>
    <x v="0"/>
    <s v="NA"/>
    <s v="3DD.003D7E53AD"/>
    <s v="NA"/>
    <s v="F"/>
    <x v="0"/>
    <s v="OtsLYON19S_1_0577"/>
    <s v="OtsLYON19S_1_0498"/>
    <x v="1"/>
    <x v="1"/>
    <x v="1"/>
    <s v="FALL"/>
    <n v="1"/>
    <x v="7"/>
    <n v="0.95971980899999998"/>
    <n v="1"/>
    <x v="1"/>
    <n v="5.6818181818181825"/>
    <n v="5.7284090909090919"/>
    <n v="12.729797979797981"/>
    <s v="Blw"/>
  </r>
  <r>
    <s v="OtsLGRF23S"/>
    <s v="OtsLGRF23S_4445"/>
    <s v="C-04445"/>
    <d v="2023-09-07T00:00:00"/>
    <x v="1"/>
    <s v="F"/>
    <n v="780"/>
    <x v="8"/>
    <x v="0"/>
    <s v="NA"/>
    <s v="3DD.003D7E538A"/>
    <s v="NA"/>
    <s v="F"/>
    <x v="0"/>
    <s v="OtsPBT19-LWSFa-5024"/>
    <s v="OtsPBT19-LWSFa-4999"/>
    <x v="16"/>
    <x v="1"/>
    <x v="1"/>
    <s v="FALL"/>
    <n v="0.999999999999996"/>
    <x v="23"/>
    <n v="1"/>
    <n v="1"/>
    <x v="0"/>
    <n v="5.6818181818181825"/>
    <n v="5.7284090909090919"/>
    <n v="12.729797979797981"/>
    <s v="Blw"/>
  </r>
  <r>
    <s v="OtsLGRF23S"/>
    <s v="OtsLGRF23S_4446"/>
    <s v="C-04446"/>
    <d v="2023-09-07T00:00:00"/>
    <x v="1"/>
    <s v="F"/>
    <n v="840"/>
    <x v="18"/>
    <x v="0"/>
    <s v="NA"/>
    <s v="3DD.003D7E536D"/>
    <s v="NA"/>
    <s v="F"/>
    <x v="0"/>
    <s v="OtsLYON19S_1_0117"/>
    <s v="OtsLYON19S_1_0041"/>
    <x v="1"/>
    <x v="1"/>
    <x v="1"/>
    <s v="FALL"/>
    <n v="1"/>
    <x v="4"/>
    <n v="0.95971980899999998"/>
    <n v="1"/>
    <x v="2"/>
    <n v="5.6818181818181825"/>
    <n v="5.7284090909090919"/>
    <n v="12.729797979797981"/>
    <s v="Abv"/>
  </r>
  <r>
    <s v="OtsLGRF23S"/>
    <s v="OtsLGRF23S_4447"/>
    <s v="C-04447"/>
    <d v="2023-09-07T00:00:00"/>
    <x v="1"/>
    <s v="F"/>
    <n v="780"/>
    <x v="8"/>
    <x v="1"/>
    <s v="NA"/>
    <s v="NA"/>
    <s v="NA"/>
    <s v="F"/>
    <x v="0"/>
    <s v="OtsLYON19S_1_1323"/>
    <s v="OtsLYON19S_1_1228"/>
    <x v="1"/>
    <x v="1"/>
    <x v="1"/>
    <s v="FALL"/>
    <n v="0.999999999999999"/>
    <x v="12"/>
    <n v="0.95971980899999998"/>
    <n v="1"/>
    <x v="0"/>
    <n v="5.6818181818181825"/>
    <n v="5.7284090909090919"/>
    <n v="12.729797979797981"/>
    <s v="Abv"/>
  </r>
  <r>
    <s v="OtsLGRF23S"/>
    <s v="OtsLGRF23S_4448"/>
    <s v="C-04448"/>
    <d v="2023-09-07T00:00:00"/>
    <x v="1"/>
    <s v="F"/>
    <n v="720"/>
    <x v="17"/>
    <x v="0"/>
    <s v="NA"/>
    <s v="3DD.003D7E538E"/>
    <s v="NA"/>
    <s v="F"/>
    <x v="0"/>
    <s v="OtsLYON19S_1_0109"/>
    <s v="OtsLYON19S_1_0017"/>
    <x v="1"/>
    <x v="1"/>
    <x v="1"/>
    <s v="FALL"/>
    <n v="1"/>
    <x v="4"/>
    <n v="0.95971980899999998"/>
    <n v="1"/>
    <x v="5"/>
    <n v="5.6818181818181825"/>
    <n v="5.7284090909090919"/>
    <n v="12.729797979797981"/>
    <s v="Abv"/>
  </r>
  <r>
    <s v="OtsLGRF23S"/>
    <s v="OtsLGRF23S_4449"/>
    <s v="C-04449"/>
    <d v="2023-09-07T00:00:00"/>
    <x v="1"/>
    <s v="F"/>
    <n v="700"/>
    <x v="13"/>
    <x v="0"/>
    <s v="NA"/>
    <s v="3DD.003D7E538D"/>
    <s v="NA"/>
    <s v="F"/>
    <x v="0"/>
    <s v="OtsLYON19S_1_0586"/>
    <s v="OtsLYON19S_1_0624"/>
    <x v="1"/>
    <x v="1"/>
    <x v="1"/>
    <s v="FALL"/>
    <n v="1.00000000000001"/>
    <x v="6"/>
    <n v="0.95971980899999998"/>
    <n v="1"/>
    <x v="5"/>
    <n v="5.6818181818181825"/>
    <n v="5.7284090909090919"/>
    <n v="12.729797979797981"/>
    <s v="Abv"/>
  </r>
  <r>
    <s v="OtsLGRF23S"/>
    <s v="OtsLGRF23S_4450"/>
    <s v="C-04450"/>
    <d v="2023-09-07T00:00:00"/>
    <x v="1"/>
    <s v="F"/>
    <n v="660"/>
    <x v="33"/>
    <x v="1"/>
    <n v="1"/>
    <s v="NA"/>
    <s v="NA"/>
    <s v="F"/>
    <x v="0"/>
    <s v="OtsLYON19S_1_1113"/>
    <s v="OtsLYON19S_1_0941"/>
    <x v="1"/>
    <x v="1"/>
    <x v="1"/>
    <s v="FALL"/>
    <n v="0.999999999999995"/>
    <x v="16"/>
    <n v="0.95971980899999998"/>
    <n v="1"/>
    <x v="3"/>
    <n v="5.6818181818181825"/>
    <n v="5.7284090909090919"/>
    <n v="12.729797979797981"/>
    <s v="Abv"/>
  </r>
  <r>
    <s v="OtsLGRF23S"/>
    <s v="OtsLGRF23S_4453"/>
    <s v="C-04453"/>
    <d v="2023-09-07T00:00:00"/>
    <x v="1"/>
    <s v="M"/>
    <n v="610"/>
    <x v="29"/>
    <x v="0"/>
    <s v="NA"/>
    <s v="NA"/>
    <s v="NA"/>
    <s v="M"/>
    <x v="1"/>
    <s v="NA"/>
    <s v="NA"/>
    <x v="0"/>
    <x v="0"/>
    <x v="0"/>
    <s v="FALL"/>
    <n v="1"/>
    <x v="0"/>
    <e v="#N/A"/>
    <n v="1"/>
    <x v="9"/>
    <n v="5.6818181818181825"/>
    <n v="5.7284090909090919"/>
    <n v="12.729797979797981"/>
    <s v="Abv"/>
  </r>
  <r>
    <s v="OtsLGRF23S"/>
    <s v="OtsLGRF23S_4456"/>
    <s v="C-04456"/>
    <d v="2023-09-07T00:00:00"/>
    <x v="1"/>
    <s v="M"/>
    <n v="600"/>
    <x v="43"/>
    <x v="1"/>
    <n v="1"/>
    <s v="NA"/>
    <s v="NA"/>
    <s v="M"/>
    <x v="1"/>
    <s v="OtsLYON20S_1_0283"/>
    <s v="OtsLYON20S_1_1032"/>
    <x v="5"/>
    <x v="3"/>
    <x v="3"/>
    <s v="FALL"/>
    <n v="1.00000000000001"/>
    <x v="6"/>
    <n v="0.98961045999999997"/>
    <n v="1"/>
    <x v="9"/>
    <n v="5.6818181818181825"/>
    <n v="5.7284090909090919"/>
    <n v="12.729797979797981"/>
    <s v="Abv"/>
  </r>
  <r>
    <s v="OtsLGRF23S"/>
    <s v="OtsLGRF23S_4458"/>
    <s v="C-04458"/>
    <d v="2023-09-07T00:00:00"/>
    <x v="1"/>
    <s v="M"/>
    <n v="730"/>
    <x v="16"/>
    <x v="0"/>
    <s v="NA"/>
    <s v="3DD.003D7E5389"/>
    <s v="NA"/>
    <s v="M"/>
    <x v="1"/>
    <s v="OtsNPFH19S_1_2318"/>
    <s v="OtsNPFH19S_1_2065"/>
    <x v="2"/>
    <x v="1"/>
    <x v="1"/>
    <s v="FALL"/>
    <n v="1"/>
    <x v="10"/>
    <n v="0.99705232300000002"/>
    <n v="1"/>
    <x v="1"/>
    <n v="5.6818181818181825"/>
    <n v="5.7284090909090919"/>
    <n v="12.729797979797981"/>
    <s v="Abv"/>
  </r>
  <r>
    <s v="OtsLGRF23S"/>
    <s v="OtsLGRF23S_4459"/>
    <s v="C-04459"/>
    <d v="2023-09-07T00:00:00"/>
    <x v="1"/>
    <s v="F"/>
    <n v="910"/>
    <x v="23"/>
    <x v="0"/>
    <s v="NA"/>
    <s v="3DD.003D7E5367"/>
    <s v="NA"/>
    <s v="M"/>
    <x v="1"/>
    <s v="NA"/>
    <s v="NA"/>
    <x v="0"/>
    <x v="0"/>
    <x v="0"/>
    <s v="FALL"/>
    <n v="1"/>
    <x v="0"/>
    <e v="#N/A"/>
    <n v="1"/>
    <x v="4"/>
    <n v="5.6818181818181825"/>
    <n v="5.7284090909090919"/>
    <n v="12.729797979797981"/>
    <s v="Abv"/>
  </r>
  <r>
    <s v="OtsLGRF23S"/>
    <s v="OtsLGRF23S_4462"/>
    <s v="C-04462"/>
    <d v="2023-09-07T00:00:00"/>
    <x v="1"/>
    <s v="F"/>
    <n v="800"/>
    <x v="4"/>
    <x v="0"/>
    <s v="NA"/>
    <s v="3DD.003D7E539C"/>
    <s v="NA"/>
    <s v="F"/>
    <x v="0"/>
    <s v="OtsNPFH19S_1_1333"/>
    <s v="OtsNPFH19S_1_1100"/>
    <x v="2"/>
    <x v="1"/>
    <x v="1"/>
    <s v="FALL"/>
    <n v="0.999999999999998"/>
    <x v="2"/>
    <n v="0.99705232300000002"/>
    <n v="1"/>
    <x v="0"/>
    <n v="5.6818181818181825"/>
    <n v="5.7284090909090919"/>
    <n v="12.729797979797981"/>
    <s v="Abv"/>
  </r>
  <r>
    <s v="OtsLGRF23S"/>
    <s v="OtsLGRF23S_4463"/>
    <s v="C-04463"/>
    <d v="2023-09-07T00:00:00"/>
    <x v="1"/>
    <s v="F"/>
    <n v="750"/>
    <x v="1"/>
    <x v="0"/>
    <s v="NA"/>
    <s v="3DD.003D7E5371"/>
    <s v="NA"/>
    <s v="F"/>
    <x v="0"/>
    <s v="OtsLYON19S_1_1806"/>
    <s v="OtsLYON19S_1_1518"/>
    <x v="1"/>
    <x v="1"/>
    <x v="1"/>
    <s v="FALL"/>
    <n v="1"/>
    <x v="1"/>
    <n v="0.95971980899999998"/>
    <n v="1"/>
    <x v="1"/>
    <n v="5.6818181818181825"/>
    <n v="5.7284090909090919"/>
    <n v="12.729797979797981"/>
    <s v="Abv"/>
  </r>
  <r>
    <s v="OtsLGRF23S"/>
    <s v="OtsLGRF23S_4464"/>
    <s v="C-04464"/>
    <d v="2023-09-07T00:00:00"/>
    <x v="1"/>
    <s v="F"/>
    <n v="870"/>
    <x v="3"/>
    <x v="0"/>
    <s v="NA"/>
    <s v="3DD.003D7E5379"/>
    <s v="NA"/>
    <s v="F"/>
    <x v="0"/>
    <s v="OtsLYON19S_1_1841"/>
    <s v="OtsLYON19S_1_1589"/>
    <x v="1"/>
    <x v="1"/>
    <x v="1"/>
    <s v="FALL"/>
    <n v="1"/>
    <x v="1"/>
    <n v="0.95971980899999998"/>
    <n v="1"/>
    <x v="2"/>
    <n v="5.6818181818181825"/>
    <n v="5.7284090909090919"/>
    <n v="12.729797979797981"/>
    <s v="Abv"/>
  </r>
  <r>
    <s v="OtsLGRF23S"/>
    <s v="OtsLGRF23S_4465"/>
    <s v="C-04465"/>
    <d v="2023-09-07T00:00:00"/>
    <x v="1"/>
    <s v="F"/>
    <n v="700"/>
    <x v="13"/>
    <x v="0"/>
    <s v="NA"/>
    <s v="3DD.003D49D510"/>
    <s v="This sample is a duplicate with OtsLYON23S_1_0011."/>
    <s v="F"/>
    <x v="0"/>
    <s v="OtsLYON19S_1_0125"/>
    <s v="OtsLYON19S_1_0055"/>
    <x v="1"/>
    <x v="1"/>
    <x v="1"/>
    <s v="FALL"/>
    <n v="0.999999999999999"/>
    <x v="4"/>
    <n v="0.95971980899999998"/>
    <n v="1"/>
    <x v="5"/>
    <n v="5.6818181818181825"/>
    <n v="5.7284090909090919"/>
    <n v="12.729797979797981"/>
    <s v="Abv"/>
  </r>
  <r>
    <s v="OtsLGRF23S"/>
    <s v="OtsLGRF23S_4466"/>
    <s v="C-04466"/>
    <d v="2023-09-07T00:00:00"/>
    <x v="1"/>
    <s v="M"/>
    <n v="730"/>
    <x v="16"/>
    <x v="0"/>
    <s v="NA"/>
    <s v="3DD.003D7E5354"/>
    <s v="NA"/>
    <s v="M"/>
    <x v="1"/>
    <s v="OtsLYON19S_1_1884"/>
    <s v="OtsLYON19S_1_1670"/>
    <x v="1"/>
    <x v="1"/>
    <x v="1"/>
    <s v="FALL"/>
    <n v="1"/>
    <x v="1"/>
    <n v="0.95971980899999998"/>
    <n v="1"/>
    <x v="1"/>
    <n v="5.6818181818181825"/>
    <n v="5.7284090909090919"/>
    <n v="12.729797979797981"/>
    <s v="Abv"/>
  </r>
  <r>
    <s v="OtsLGRF23S"/>
    <s v="OtsLGRF23S_4468"/>
    <s v="C-04468"/>
    <d v="2023-09-07T00:00:00"/>
    <x v="1"/>
    <s v="F"/>
    <n v="840"/>
    <x v="18"/>
    <x v="1"/>
    <n v="1"/>
    <s v="3DD.003D7E535B"/>
    <s v="NA"/>
    <s v="F"/>
    <x v="0"/>
    <s v="OtsLYON19S_1_0514"/>
    <s v="OtsLYON19S_1_0327"/>
    <x v="1"/>
    <x v="1"/>
    <x v="1"/>
    <s v="FALL"/>
    <n v="1"/>
    <x v="3"/>
    <n v="0.95971980899999998"/>
    <n v="1"/>
    <x v="2"/>
    <n v="5.6818181818181825"/>
    <n v="5.7284090909090919"/>
    <n v="12.729797979797981"/>
    <s v="Abv"/>
  </r>
  <r>
    <s v="OtsLGRF23S"/>
    <s v="OtsLGRF23S_4471"/>
    <s v="C-04471"/>
    <d v="2023-09-07T00:00:00"/>
    <x v="1"/>
    <s v="M"/>
    <n v="650"/>
    <x v="5"/>
    <x v="0"/>
    <s v="NA"/>
    <s v="NA"/>
    <s v="NA"/>
    <s v="M"/>
    <x v="1"/>
    <s v="OtsLYON19S_1_1867"/>
    <s v="OtsLYON19S_1_1634"/>
    <x v="1"/>
    <x v="1"/>
    <x v="1"/>
    <s v="FALL"/>
    <n v="0.999999999999998"/>
    <x v="1"/>
    <n v="0.95971980899999998"/>
    <n v="1"/>
    <x v="3"/>
    <n v="5.6818181818181825"/>
    <n v="5.7284090909090919"/>
    <n v="12.729797979797981"/>
    <s v="Abv"/>
  </r>
  <r>
    <s v="OtsLGRF23S"/>
    <s v="OtsLGRF23S_4473"/>
    <s v="C-04473"/>
    <d v="2023-09-07T00:00:00"/>
    <x v="1"/>
    <s v="F"/>
    <n v="800"/>
    <x v="4"/>
    <x v="1"/>
    <n v="1"/>
    <s v="3DD.003D7E539D"/>
    <s v="NA"/>
    <s v="F"/>
    <x v="0"/>
    <s v="OtsLYON18S_1_2330"/>
    <s v="OtsLYON18S_1_2467"/>
    <x v="3"/>
    <x v="2"/>
    <x v="2"/>
    <s v="FALL"/>
    <n v="0.999999999999999"/>
    <x v="17"/>
    <n v="0.80551598400000002"/>
    <n v="1"/>
    <x v="0"/>
    <n v="5.6818181818181825"/>
    <n v="5.7284090909090919"/>
    <n v="12.729797979797981"/>
    <s v="Blw"/>
  </r>
  <r>
    <s v="OtsLGRF23S"/>
    <s v="OtsLGRF23S_4474"/>
    <s v="C-04474"/>
    <d v="2023-09-07T00:00:00"/>
    <x v="1"/>
    <s v="F"/>
    <n v="820"/>
    <x v="19"/>
    <x v="0"/>
    <s v="NA"/>
    <s v="3DD.003D7E5392"/>
    <s v="NA"/>
    <s v="F"/>
    <x v="0"/>
    <s v="NA"/>
    <s v="NA"/>
    <x v="0"/>
    <x v="0"/>
    <x v="0"/>
    <s v="FALL"/>
    <n v="1"/>
    <x v="0"/>
    <e v="#N/A"/>
    <n v="1"/>
    <x v="0"/>
    <n v="5.6818181818181825"/>
    <n v="5.7284090909090919"/>
    <n v="12.729797979797981"/>
    <s v="Abv"/>
  </r>
  <r>
    <s v="OtsLGRF23S"/>
    <s v="OtsLGRF23S_4475"/>
    <s v="C-04475"/>
    <d v="2023-09-07T00:00:00"/>
    <x v="1"/>
    <s v="F"/>
    <n v="830"/>
    <x v="15"/>
    <x v="0"/>
    <s v="NA"/>
    <s v="3DD.003D7E5398"/>
    <s v="NA"/>
    <s v="F"/>
    <x v="0"/>
    <s v="OtsLYON19S_1_0575"/>
    <s v="OtsLYON19S_1_0490"/>
    <x v="1"/>
    <x v="1"/>
    <x v="1"/>
    <s v="FALL"/>
    <n v="1"/>
    <x v="7"/>
    <n v="0.95971980899999998"/>
    <n v="1"/>
    <x v="2"/>
    <n v="5.6818181818181825"/>
    <n v="5.7284090909090919"/>
    <n v="12.729797979797981"/>
    <s v="Blw"/>
  </r>
  <r>
    <s v="OtsLGRF23S"/>
    <s v="OtsLGRF23S_4476"/>
    <s v="C-04476"/>
    <d v="2023-09-07T00:00:00"/>
    <x v="1"/>
    <s v="F"/>
    <n v="800"/>
    <x v="4"/>
    <x v="1"/>
    <n v="1"/>
    <s v="3DD.003D7E5373"/>
    <s v="NA"/>
    <s v="F"/>
    <x v="0"/>
    <s v="OtsNPFH19S_1_3318"/>
    <s v="OtsNPFH19S_1_3046"/>
    <x v="2"/>
    <x v="1"/>
    <x v="1"/>
    <s v="FALL"/>
    <n v="0.999999999999998"/>
    <x v="9"/>
    <n v="0.99705232300000002"/>
    <n v="1"/>
    <x v="0"/>
    <n v="5.6818181818181825"/>
    <n v="5.7284090909090919"/>
    <n v="12.729797979797981"/>
    <s v="Abv"/>
  </r>
  <r>
    <s v="OtsLGRF23S"/>
    <s v="OtsLGRF23S_4477"/>
    <s v="C-04477"/>
    <d v="2023-09-07T00:00:00"/>
    <x v="1"/>
    <s v="F"/>
    <n v="800"/>
    <x v="4"/>
    <x v="1"/>
    <n v="1"/>
    <s v="3DD.003D7E538F"/>
    <s v="NA"/>
    <s v="M"/>
    <x v="1"/>
    <s v="OtsLYON19S_1_0123"/>
    <s v="OtsLYON19S_1_0048"/>
    <x v="1"/>
    <x v="1"/>
    <x v="1"/>
    <s v="FALL"/>
    <n v="1.00000000000001"/>
    <x v="4"/>
    <n v="0.95971980899999998"/>
    <n v="1"/>
    <x v="0"/>
    <n v="5.6818181818181825"/>
    <n v="5.7284090909090919"/>
    <n v="12.729797979797981"/>
    <s v="Abv"/>
  </r>
  <r>
    <s v="OtsLGRF23S"/>
    <s v="OtsLGRF23S_4479"/>
    <s v="C-04479"/>
    <d v="2023-09-07T00:00:00"/>
    <x v="1"/>
    <s v="F"/>
    <n v="820"/>
    <x v="19"/>
    <x v="0"/>
    <s v="NA"/>
    <s v="3DD.003D7E5350"/>
    <s v="NA"/>
    <s v="F"/>
    <x v="0"/>
    <s v="NA"/>
    <s v="NA"/>
    <x v="0"/>
    <x v="0"/>
    <x v="0"/>
    <s v="FALL"/>
    <n v="1"/>
    <x v="0"/>
    <e v="#N/A"/>
    <n v="1"/>
    <x v="0"/>
    <n v="5.6818181818181825"/>
    <n v="5.7284090909090919"/>
    <n v="12.729797979797981"/>
    <s v="Abv"/>
  </r>
  <r>
    <s v="OtsLGRF23S"/>
    <s v="OtsLGRF23S_4480"/>
    <s v="C-04480"/>
    <d v="2023-09-07T00:00:00"/>
    <x v="1"/>
    <s v="M"/>
    <n v="640"/>
    <x v="54"/>
    <x v="0"/>
    <n v="1"/>
    <s v="NA"/>
    <s v="NA"/>
    <s v="M"/>
    <x v="1"/>
    <s v="OtsLYON20S_1_1333"/>
    <s v="OtsLYON20S_1_0871"/>
    <x v="5"/>
    <x v="3"/>
    <x v="3"/>
    <s v="FALL"/>
    <n v="1"/>
    <x v="16"/>
    <n v="0.98961045999999997"/>
    <n v="1"/>
    <x v="3"/>
    <n v="5.6818181818181825"/>
    <n v="5.7284090909090919"/>
    <n v="12.729797979797981"/>
    <s v="Abv"/>
  </r>
  <r>
    <s v="OtsLGRF23S"/>
    <s v="OtsLGRF23S_4483"/>
    <s v="C-04483"/>
    <d v="2023-09-07T00:00:00"/>
    <x v="1"/>
    <s v="F"/>
    <n v="770"/>
    <x v="2"/>
    <x v="1"/>
    <n v="1"/>
    <s v="NA"/>
    <s v="NA"/>
    <s v="F"/>
    <x v="0"/>
    <s v="OtsLYON18S_1_2351"/>
    <s v="OtsLYON18S_1_2721"/>
    <x v="3"/>
    <x v="2"/>
    <x v="2"/>
    <s v="FALL"/>
    <n v="0.999999999999999"/>
    <x v="17"/>
    <n v="0.80551598400000002"/>
    <n v="1"/>
    <x v="1"/>
    <n v="5.6818181818181825"/>
    <n v="5.7284090909090919"/>
    <n v="12.729797979797981"/>
    <s v="Blw"/>
  </r>
  <r>
    <s v="OtsLGRF23S"/>
    <s v="OtsLGRF23S_4484"/>
    <s v="C-04484"/>
    <d v="2023-09-07T00:00:00"/>
    <x v="1"/>
    <s v="F"/>
    <n v="780"/>
    <x v="8"/>
    <x v="0"/>
    <s v="NA"/>
    <s v="3DD.003D7E5381"/>
    <s v="NA"/>
    <s v="F"/>
    <x v="0"/>
    <s v="OtsLYON19S_1_1873"/>
    <s v="OtsLYON19S_1_1645"/>
    <x v="1"/>
    <x v="1"/>
    <x v="1"/>
    <s v="FALL"/>
    <n v="1"/>
    <x v="1"/>
    <n v="0.95971980899999998"/>
    <n v="1"/>
    <x v="0"/>
    <n v="5.6818181818181825"/>
    <n v="5.7284090909090919"/>
    <n v="12.729797979797981"/>
    <s v="Abv"/>
  </r>
  <r>
    <s v="OtsLGRF23S"/>
    <s v="OtsLGRF23S_4485"/>
    <s v="C-04485"/>
    <d v="2023-09-07T00:00:00"/>
    <x v="1"/>
    <s v="F"/>
    <n v="770"/>
    <x v="2"/>
    <x v="0"/>
    <s v="NA"/>
    <s v="3DD.003D7E5356"/>
    <s v="NA"/>
    <s v="F"/>
    <x v="0"/>
    <s v="OtsLYON19S_1_0539"/>
    <s v="OtsLYON19S_1_0394"/>
    <x v="1"/>
    <x v="1"/>
    <x v="1"/>
    <s v="FALL"/>
    <n v="1"/>
    <x v="7"/>
    <n v="0.95971980899999998"/>
    <n v="1"/>
    <x v="1"/>
    <n v="5.6818181818181825"/>
    <n v="5.7284090909090919"/>
    <n v="12.729797979797981"/>
    <s v="Blw"/>
  </r>
  <r>
    <s v="OtsLGRF23S"/>
    <s v="OtsLGRF23S_4486"/>
    <s v="C-04486"/>
    <d v="2023-09-07T00:00:00"/>
    <x v="1"/>
    <s v="F"/>
    <n v="750"/>
    <x v="1"/>
    <x v="1"/>
    <n v="1"/>
    <s v="NA"/>
    <s v="NA"/>
    <s v="F"/>
    <x v="0"/>
    <s v="NA"/>
    <s v="NA"/>
    <x v="0"/>
    <x v="0"/>
    <x v="0"/>
    <s v="FALL"/>
    <n v="1"/>
    <x v="8"/>
    <e v="#N/A"/>
    <n v="1"/>
    <x v="1"/>
    <n v="5.6818181818181825"/>
    <n v="5.7284090909090919"/>
    <n v="12.729797979797981"/>
    <s v="Abv"/>
  </r>
  <r>
    <s v="OtsLGRF23S"/>
    <s v="OtsLGRF23S_4488"/>
    <s v="C-04488"/>
    <d v="2023-09-07T00:00:00"/>
    <x v="1"/>
    <s v="M"/>
    <n v="790"/>
    <x v="0"/>
    <x v="0"/>
    <s v="NA"/>
    <s v="3DD.003D7E536F"/>
    <s v="NA"/>
    <s v="F"/>
    <x v="0"/>
    <s v="NA"/>
    <s v="NA"/>
    <x v="0"/>
    <x v="0"/>
    <x v="0"/>
    <s v="FALL"/>
    <n v="1"/>
    <x v="0"/>
    <e v="#N/A"/>
    <n v="1"/>
    <x v="0"/>
    <n v="5.6818181818181825"/>
    <n v="5.7284090909090919"/>
    <n v="12.729797979797981"/>
    <s v="Abv"/>
  </r>
  <r>
    <s v="OtsLGRF23S"/>
    <s v="OtsLGRF23S_4489"/>
    <s v="C-04489"/>
    <d v="2023-09-07T00:00:00"/>
    <x v="1"/>
    <s v="F"/>
    <n v="710"/>
    <x v="10"/>
    <x v="1"/>
    <n v="1"/>
    <s v="NA"/>
    <s v="NA"/>
    <s v="F"/>
    <x v="0"/>
    <s v="OtsLYON19S_1_1111"/>
    <s v="OtsLYON19S_1_0924"/>
    <x v="1"/>
    <x v="1"/>
    <x v="1"/>
    <s v="FALL"/>
    <n v="1"/>
    <x v="16"/>
    <n v="0.95971980899999998"/>
    <n v="1"/>
    <x v="5"/>
    <n v="5.6818181818181825"/>
    <n v="5.7284090909090919"/>
    <n v="12.729797979797981"/>
    <s v="Abv"/>
  </r>
  <r>
    <s v="OtsLGRF23S"/>
    <s v="OtsLGRF23S_4492"/>
    <s v="C-04492"/>
    <d v="2023-09-07T00:00:00"/>
    <x v="1"/>
    <s v="M"/>
    <n v="450"/>
    <x v="31"/>
    <x v="0"/>
    <s v="NA"/>
    <s v="NA"/>
    <s v="NA"/>
    <s v="M"/>
    <x v="1"/>
    <s v="OtsLYON21S_1_0909"/>
    <s v="OtsLYON21S_1_1959"/>
    <x v="7"/>
    <x v="4"/>
    <x v="4"/>
    <s v="FALL"/>
    <n v="0.999999999999995"/>
    <x v="1"/>
    <e v="#N/A"/>
    <n v="1"/>
    <x v="10"/>
    <n v="5.6818181818181825"/>
    <n v="5.7284090909090919"/>
    <n v="12.729797979797981"/>
    <s v="Abv"/>
  </r>
  <r>
    <s v="OtsLGRF23S"/>
    <s v="OtsLGRF23S_4494"/>
    <s v="C-04494"/>
    <d v="2023-09-07T00:00:00"/>
    <x v="1"/>
    <s v="M"/>
    <n v="730"/>
    <x v="16"/>
    <x v="0"/>
    <s v="NA"/>
    <s v="3DD.003D7E5351"/>
    <s v="NA"/>
    <s v="M"/>
    <x v="1"/>
    <s v="OtsLYON19S_1_1848"/>
    <s v="OtsLYON19S_1_1603"/>
    <x v="1"/>
    <x v="1"/>
    <x v="1"/>
    <s v="FALL"/>
    <n v="0.999999999999999"/>
    <x v="1"/>
    <n v="0.95971980899999998"/>
    <n v="1"/>
    <x v="1"/>
    <n v="5.6818181818181825"/>
    <n v="5.7284090909090919"/>
    <n v="12.729797979797981"/>
    <s v="Abv"/>
  </r>
  <r>
    <s v="OtsLGRF23S"/>
    <s v="OtsLGRF23S_4495"/>
    <s v="C-04495"/>
    <d v="2023-09-07T00:00:00"/>
    <x v="1"/>
    <s v="F"/>
    <n v="780"/>
    <x v="8"/>
    <x v="1"/>
    <n v="1"/>
    <s v="NA"/>
    <s v="NA"/>
    <s v="F"/>
    <x v="0"/>
    <s v="OtsLYON19S_1_1314"/>
    <s v="OtsLYON19S_1_1216"/>
    <x v="1"/>
    <x v="1"/>
    <x v="1"/>
    <s v="FALL"/>
    <n v="1"/>
    <x v="12"/>
    <n v="0.95971980899999998"/>
    <n v="1"/>
    <x v="0"/>
    <n v="5.6818181818181825"/>
    <n v="5.7284090909090919"/>
    <n v="12.729797979797981"/>
    <s v="Abv"/>
  </r>
  <r>
    <s v="OtsLGRF23S"/>
    <s v="OtsLGRF23S_4496"/>
    <s v="C-04496"/>
    <d v="2023-09-07T00:00:00"/>
    <x v="1"/>
    <s v="F"/>
    <n v="730"/>
    <x v="16"/>
    <x v="0"/>
    <s v="NA"/>
    <s v="3DD.003D7E53AF"/>
    <s v="NA"/>
    <s v="F"/>
    <x v="0"/>
    <s v="OtsLYON19S_1_0552"/>
    <s v="OtsLYON19S_1_0439"/>
    <x v="1"/>
    <x v="1"/>
    <x v="1"/>
    <s v="FALL"/>
    <n v="0.999999999999999"/>
    <x v="7"/>
    <n v="0.95971980899999998"/>
    <n v="1"/>
    <x v="1"/>
    <n v="5.6818181818181825"/>
    <n v="5.7284090909090919"/>
    <n v="12.729797979797981"/>
    <s v="Blw"/>
  </r>
  <r>
    <s v="OtsLGRF23S"/>
    <s v="OtsLGRF23S_4498"/>
    <s v="C-04498"/>
    <d v="2023-09-07T00:00:00"/>
    <x v="1"/>
    <s v="M"/>
    <n v="840"/>
    <x v="18"/>
    <x v="0"/>
    <s v="NA"/>
    <s v="3DD.003D7E5370"/>
    <s v="NA"/>
    <s v="M"/>
    <x v="1"/>
    <s v="OtsNPFH19S_1_3314"/>
    <s v="OtsNPFH19S_1_3006"/>
    <x v="2"/>
    <x v="1"/>
    <x v="1"/>
    <s v="FALL"/>
    <n v="0.999999999999996"/>
    <x v="9"/>
    <n v="0.99705232300000002"/>
    <n v="1"/>
    <x v="2"/>
    <n v="5.6818181818181825"/>
    <n v="5.7284090909090919"/>
    <n v="12.729797979797981"/>
    <s v="Abv"/>
  </r>
  <r>
    <s v="OtsLGRF23S"/>
    <s v="OtsLGRF23S_4499"/>
    <s v="C-04499"/>
    <d v="2023-09-07T00:00:00"/>
    <x v="1"/>
    <s v="F"/>
    <n v="790"/>
    <x v="0"/>
    <x v="0"/>
    <s v="NA"/>
    <s v="3DD.003D7E5357"/>
    <s v="NA"/>
    <s v="F"/>
    <x v="0"/>
    <s v="OtsLYON19S_1_1868"/>
    <s v="OtsLYON19S_1_1628"/>
    <x v="1"/>
    <x v="1"/>
    <x v="1"/>
    <s v="FALL"/>
    <n v="0.999999999999997"/>
    <x v="1"/>
    <n v="0.95971980899999998"/>
    <n v="1"/>
    <x v="0"/>
    <n v="5.6818181818181825"/>
    <n v="5.7284090909090919"/>
    <n v="12.729797979797981"/>
    <s v="Abv"/>
  </r>
  <r>
    <s v="OtsLGRF23S"/>
    <s v="OtsLGRF23S_4501"/>
    <s v="C-04501"/>
    <d v="2023-09-07T00:00:00"/>
    <x v="1"/>
    <s v="F"/>
    <n v="740"/>
    <x v="12"/>
    <x v="1"/>
    <s v="NA"/>
    <s v="NA"/>
    <s v="NA"/>
    <s v="F"/>
    <x v="0"/>
    <s v="OtsPBT19-RSHFa-0316"/>
    <s v="OtsPBT19-RSHFa-0219"/>
    <x v="12"/>
    <x v="1"/>
    <x v="1"/>
    <s v="FALL"/>
    <n v="0.999999999999997"/>
    <x v="22"/>
    <n v="0.96016800000000002"/>
    <n v="1"/>
    <x v="1"/>
    <n v="5.6818181818181825"/>
    <n v="5.7284090909090919"/>
    <n v="12.729797979797981"/>
    <s v="Blw"/>
  </r>
  <r>
    <s v="OtsLGRF23S"/>
    <s v="OtsLGRF23S_4503"/>
    <s v="C-04503"/>
    <d v="2023-09-07T00:00:00"/>
    <x v="1"/>
    <s v="F"/>
    <n v="760"/>
    <x v="6"/>
    <x v="0"/>
    <s v="NA"/>
    <s v="3DD.003D7E5376"/>
    <s v="NA"/>
    <s v="F"/>
    <x v="0"/>
    <s v="OtsLYON19S_1_1807"/>
    <s v="OtsLYON19S_1_1516"/>
    <x v="1"/>
    <x v="1"/>
    <x v="1"/>
    <s v="FALL"/>
    <n v="1"/>
    <x v="1"/>
    <n v="0.95971980899999998"/>
    <n v="1"/>
    <x v="1"/>
    <n v="5.6818181818181825"/>
    <n v="5.7284090909090919"/>
    <n v="12.729797979797981"/>
    <s v="Abv"/>
  </r>
  <r>
    <s v="OtsLGRF23S"/>
    <s v="OtsLGRF23S_4504"/>
    <s v="C-04504"/>
    <d v="2023-09-07T00:00:00"/>
    <x v="1"/>
    <s v="F"/>
    <n v="790"/>
    <x v="0"/>
    <x v="1"/>
    <n v="1"/>
    <s v="NA"/>
    <s v="NA"/>
    <s v="F"/>
    <x v="0"/>
    <s v="OtsLYON19S_1_0548"/>
    <s v="OtsLYON19S_1_0409"/>
    <x v="1"/>
    <x v="1"/>
    <x v="1"/>
    <s v="FALL"/>
    <n v="0.999999999999999"/>
    <x v="7"/>
    <n v="0.95971980899999998"/>
    <n v="1"/>
    <x v="0"/>
    <n v="5.6818181818181825"/>
    <n v="5.7284090909090919"/>
    <n v="12.729797979797981"/>
    <s v="Blw"/>
  </r>
  <r>
    <s v="OtsLGRF23S"/>
    <s v="OtsLGRF23S_4505"/>
    <s v="C-04505"/>
    <d v="2023-09-07T00:00:00"/>
    <x v="1"/>
    <s v="M"/>
    <n v="720"/>
    <x v="17"/>
    <x v="0"/>
    <s v="NA"/>
    <s v="3DD.003D7E5395"/>
    <s v="NA"/>
    <s v="M"/>
    <x v="1"/>
    <s v="OtsNPFH20S_1_0068"/>
    <s v="OtsNPFH20S_1_0022"/>
    <x v="8"/>
    <x v="3"/>
    <x v="3"/>
    <s v="FALL"/>
    <n v="1"/>
    <x v="2"/>
    <n v="0.98845608500000004"/>
    <n v="1"/>
    <x v="5"/>
    <n v="5.6818181818181825"/>
    <n v="5.7284090909090919"/>
    <n v="12.729797979797981"/>
    <s v="Abv"/>
  </r>
  <r>
    <s v="OtsLGRF23S"/>
    <s v="OtsLGRF23S_4507"/>
    <s v="C-04507"/>
    <d v="2023-09-07T00:00:00"/>
    <x v="1"/>
    <s v="F"/>
    <n v="800"/>
    <x v="4"/>
    <x v="0"/>
    <s v="NA"/>
    <s v="3DD.003D7E534D"/>
    <s v="NA"/>
    <s v="F"/>
    <x v="0"/>
    <s v="OtsLYON19S_1_0571"/>
    <s v="OtsLYON19S_1_0605"/>
    <x v="1"/>
    <x v="1"/>
    <x v="1"/>
    <s v="FALL"/>
    <n v="1"/>
    <x v="7"/>
    <n v="0.95971980899999998"/>
    <n v="1"/>
    <x v="0"/>
    <n v="5.6818181818181825"/>
    <n v="5.7284090909090919"/>
    <n v="12.729797979797981"/>
    <s v="Blw"/>
  </r>
  <r>
    <s v="OtsLGRF23S"/>
    <s v="OtsLGRF23S_4508"/>
    <s v="C-04508"/>
    <d v="2023-09-07T00:00:00"/>
    <x v="1"/>
    <s v="F"/>
    <n v="710"/>
    <x v="10"/>
    <x v="0"/>
    <s v="NA"/>
    <s v="3DD.003D7E536C"/>
    <s v="NA"/>
    <s v="F"/>
    <x v="0"/>
    <s v="OtsLYON19S_1_1810"/>
    <s v="OtsLYON19S_1_1520"/>
    <x v="1"/>
    <x v="1"/>
    <x v="1"/>
    <s v="FALL"/>
    <n v="1"/>
    <x v="1"/>
    <n v="0.95971980899999998"/>
    <n v="1"/>
    <x v="5"/>
    <n v="5.6818181818181825"/>
    <n v="5.7284090909090919"/>
    <n v="12.729797979797981"/>
    <s v="Abv"/>
  </r>
  <r>
    <s v="OtsLGRF23S"/>
    <s v="OtsLGRF23S_4510"/>
    <s v="C-04510"/>
    <d v="2023-09-07T00:00:00"/>
    <x v="1"/>
    <s v="M"/>
    <n v="600"/>
    <x v="43"/>
    <x v="1"/>
    <n v="1"/>
    <s v="NA"/>
    <s v="NA"/>
    <s v="M"/>
    <x v="1"/>
    <s v="OtsLYON20S_1_0415"/>
    <s v="OtsLYON20S_1_1119"/>
    <x v="5"/>
    <x v="3"/>
    <x v="3"/>
    <s v="FALL"/>
    <n v="0.999999999999998"/>
    <x v="6"/>
    <n v="0.98961045999999997"/>
    <n v="1"/>
    <x v="9"/>
    <n v="5.6818181818181825"/>
    <n v="5.7284090909090919"/>
    <n v="12.729797979797981"/>
    <s v="Abv"/>
  </r>
  <r>
    <s v="OtsLGRF23S"/>
    <s v="OtsLGRF23S_4511"/>
    <s v="C-04511"/>
    <d v="2023-09-07T00:00:00"/>
    <x v="1"/>
    <s v="M"/>
    <n v="700"/>
    <x v="13"/>
    <x v="0"/>
    <s v="NA"/>
    <s v="3DD.003D7E53A1"/>
    <s v="NA"/>
    <s v="M"/>
    <x v="1"/>
    <s v="OtsPBT19-LWSFa-3469"/>
    <s v="OtsPBT19-LWSFa-3601"/>
    <x v="16"/>
    <x v="1"/>
    <x v="1"/>
    <s v="FALL"/>
    <n v="0.999999999999997"/>
    <x v="23"/>
    <n v="1"/>
    <n v="1"/>
    <x v="5"/>
    <n v="5.6818181818181825"/>
    <n v="5.7284090909090919"/>
    <n v="12.729797979797981"/>
    <s v="Blw"/>
  </r>
  <r>
    <s v="OtsLGRF23S"/>
    <s v="OtsLGRF23S_4513"/>
    <s v="C-04513"/>
    <d v="2023-09-07T00:00:00"/>
    <x v="1"/>
    <s v="M"/>
    <n v="700"/>
    <x v="13"/>
    <x v="1"/>
    <n v="1"/>
    <s v="NA"/>
    <s v="NA"/>
    <s v="M"/>
    <x v="1"/>
    <s v="OtsLYON19S_1_1326"/>
    <s v="OtsLYON19S_1_1279"/>
    <x v="1"/>
    <x v="1"/>
    <x v="1"/>
    <s v="FALL"/>
    <n v="1.00000000000001"/>
    <x v="17"/>
    <n v="0.95971980899999998"/>
    <n v="1"/>
    <x v="5"/>
    <n v="5.6818181818181825"/>
    <n v="5.7284090909090919"/>
    <n v="12.729797979797981"/>
    <s v="Blw"/>
  </r>
  <r>
    <s v="OtsLGRF23S"/>
    <s v="OtsLGRF23S_4516"/>
    <s v="C-04516"/>
    <d v="2023-09-07T00:00:00"/>
    <x v="1"/>
    <s v="M"/>
    <n v="580"/>
    <x v="46"/>
    <x v="0"/>
    <s v="NA"/>
    <s v="NA"/>
    <s v="NA"/>
    <s v="M"/>
    <x v="1"/>
    <s v="OtsLYON20S_1_0257"/>
    <s v="OtsLYON20S_1_0117"/>
    <x v="5"/>
    <x v="3"/>
    <x v="3"/>
    <s v="FALL"/>
    <n v="0.999999999999997"/>
    <x v="3"/>
    <n v="0.98961045999999997"/>
    <n v="1"/>
    <x v="9"/>
    <n v="5.6818181818181825"/>
    <n v="5.7284090909090919"/>
    <n v="12.729797979797981"/>
    <s v="Abv"/>
  </r>
  <r>
    <s v="OtsLGRF23S"/>
    <s v="OtsLGRF23S_4517"/>
    <s v="C-04517"/>
    <d v="2023-09-07T00:00:00"/>
    <x v="1"/>
    <s v="F"/>
    <n v="830"/>
    <x v="15"/>
    <x v="0"/>
    <s v="NA"/>
    <s v="3DD.003D7E5360"/>
    <s v="NA"/>
    <s v="F"/>
    <x v="0"/>
    <s v="OtsLYON19S_1_0153"/>
    <s v="OtsLYON19S_1_0234"/>
    <x v="1"/>
    <x v="1"/>
    <x v="1"/>
    <s v="FALL"/>
    <n v="1"/>
    <x v="3"/>
    <n v="0.95971980899999998"/>
    <n v="1"/>
    <x v="2"/>
    <n v="5.6818181818181825"/>
    <n v="5.7284090909090919"/>
    <n v="12.729797979797981"/>
    <s v="Abv"/>
  </r>
  <r>
    <s v="OtsLGRF23S"/>
    <s v="OtsLGRF23S_4519"/>
    <s v="C-04519"/>
    <d v="2023-09-07T00:00:00"/>
    <x v="1"/>
    <s v="M"/>
    <n v="660"/>
    <x v="33"/>
    <x v="0"/>
    <s v="NA"/>
    <s v="NA"/>
    <s v="NA"/>
    <s v="F"/>
    <x v="0"/>
    <s v="OtsLYON19S_1_1848"/>
    <s v="OtsLYON19S_1_1603"/>
    <x v="1"/>
    <x v="1"/>
    <x v="1"/>
    <s v="FALL"/>
    <n v="0.999999999999998"/>
    <x v="1"/>
    <n v="0.95971980899999998"/>
    <n v="1"/>
    <x v="3"/>
    <n v="5.6818181818181825"/>
    <n v="5.7284090909090919"/>
    <n v="12.729797979797981"/>
    <s v="Abv"/>
  </r>
  <r>
    <s v="OtsLGRF23S"/>
    <s v="OtsLGRF23S_4520"/>
    <s v="C-04520"/>
    <d v="2023-09-07T00:00:00"/>
    <x v="1"/>
    <s v="M"/>
    <n v="800"/>
    <x v="4"/>
    <x v="1"/>
    <n v="1"/>
    <s v="3DD.003D7E539A"/>
    <s v="NA"/>
    <s v="M"/>
    <x v="1"/>
    <s v="OtsLYON19S_1_0123"/>
    <s v="OtsLYON19S_1_0046"/>
    <x v="1"/>
    <x v="1"/>
    <x v="1"/>
    <s v="FALL"/>
    <n v="1.00000000000001"/>
    <x v="4"/>
    <n v="0.95971980899999998"/>
    <n v="1"/>
    <x v="0"/>
    <n v="5.6818181818181825"/>
    <n v="5.7284090909090919"/>
    <n v="12.729797979797981"/>
    <s v="Abv"/>
  </r>
  <r>
    <s v="OtsLGRF23S"/>
    <s v="OtsLGRF23S_4521"/>
    <s v="C-04521"/>
    <d v="2023-09-07T00:00:00"/>
    <x v="1"/>
    <s v="M"/>
    <n v="700"/>
    <x v="13"/>
    <x v="0"/>
    <s v="NA"/>
    <s v="3DD.003D7E5385"/>
    <s v="NA"/>
    <s v="M"/>
    <x v="1"/>
    <s v="OtsLYON20S_1_0405"/>
    <s v="OtsLYON20S_1_1096"/>
    <x v="5"/>
    <x v="3"/>
    <x v="3"/>
    <s v="FALL"/>
    <n v="1"/>
    <x v="6"/>
    <n v="0.98961045999999997"/>
    <n v="1"/>
    <x v="5"/>
    <n v="5.6818181818181825"/>
    <n v="5.7284090909090919"/>
    <n v="12.729797979797981"/>
    <s v="Abv"/>
  </r>
  <r>
    <s v="OtsLGRF23S"/>
    <s v="OtsLGRF23S_4522"/>
    <s v="C-04522"/>
    <d v="2023-09-07T00:00:00"/>
    <x v="1"/>
    <s v="M"/>
    <n v="660"/>
    <x v="33"/>
    <x v="1"/>
    <n v="1"/>
    <s v="NA"/>
    <s v="NA"/>
    <s v="M"/>
    <x v="1"/>
    <s v="OtsLYON19S_1_1728"/>
    <s v="OtsLYON19S_1_1957"/>
    <x v="1"/>
    <x v="1"/>
    <x v="1"/>
    <s v="FALL"/>
    <n v="1"/>
    <x v="1"/>
    <n v="0.95971980899999998"/>
    <n v="1"/>
    <x v="3"/>
    <n v="5.6818181818181825"/>
    <n v="5.7284090909090919"/>
    <n v="12.729797979797981"/>
    <s v="Abv"/>
  </r>
  <r>
    <s v="OtsLGRF23S"/>
    <s v="OtsLGRF23S_4525"/>
    <s v="C-04525"/>
    <d v="2023-09-08T00:00:00"/>
    <x v="1"/>
    <s v="F"/>
    <n v="690"/>
    <x v="30"/>
    <x v="1"/>
    <n v="1"/>
    <s v="NA"/>
    <s v="NA"/>
    <s v="F"/>
    <x v="0"/>
    <s v="OtsLYON19S_1_0579"/>
    <s v="OtsLYON19S_1_0637"/>
    <x v="1"/>
    <x v="1"/>
    <x v="1"/>
    <s v="FALL"/>
    <n v="0.999999999999999"/>
    <x v="6"/>
    <n v="0.95971980899999998"/>
    <n v="1"/>
    <x v="5"/>
    <n v="5.6818181818181825"/>
    <n v="5.7284090909090919"/>
    <n v="12.729797979797981"/>
    <s v="Abv"/>
  </r>
  <r>
    <s v="OtsLGRF23S"/>
    <s v="OtsLGRF23S_4526"/>
    <s v="C-04526"/>
    <d v="2023-09-08T00:00:00"/>
    <x v="1"/>
    <s v="M"/>
    <n v="850"/>
    <x v="14"/>
    <x v="0"/>
    <s v="NA"/>
    <s v="3DD.003D7E522B"/>
    <s v="NA"/>
    <s v="F"/>
    <x v="0"/>
    <s v="OtsLYON18S_1_0116"/>
    <s v="OtsLYON18S_1_0067"/>
    <x v="3"/>
    <x v="2"/>
    <x v="2"/>
    <s v="FALL"/>
    <n v="0.999999999999997"/>
    <x v="4"/>
    <n v="0.80551598400000002"/>
    <n v="1"/>
    <x v="2"/>
    <n v="5.6818181818181825"/>
    <n v="5.7284090909090919"/>
    <n v="12.729797979797981"/>
    <s v="Abv"/>
  </r>
  <r>
    <s v="OtsLGRF23S"/>
    <s v="OtsLGRF23S_4527"/>
    <s v="C-04527"/>
    <d v="2023-09-08T00:00:00"/>
    <x v="1"/>
    <s v="F"/>
    <n v="800"/>
    <x v="4"/>
    <x v="1"/>
    <n v="1"/>
    <s v="3DD.003D7E525D"/>
    <s v="NA"/>
    <s v="F"/>
    <x v="0"/>
    <s v="OtsLYON19S_1_1125"/>
    <s v="OtsLYON19S_1_0976"/>
    <x v="1"/>
    <x v="1"/>
    <x v="1"/>
    <s v="FALL"/>
    <n v="1"/>
    <x v="15"/>
    <n v="0.95971980899999998"/>
    <n v="1"/>
    <x v="0"/>
    <n v="5.6818181818181825"/>
    <n v="5.7284090909090919"/>
    <n v="12.729797979797981"/>
    <s v="Abv"/>
  </r>
  <r>
    <s v="OtsLGRF23S"/>
    <s v="OtsLGRF23S_4528"/>
    <s v="C-04528"/>
    <d v="2023-09-08T00:00:00"/>
    <x v="1"/>
    <s v="F"/>
    <n v="830"/>
    <x v="15"/>
    <x v="0"/>
    <s v="NA"/>
    <s v="3DD.003D7E5238"/>
    <s v="NA"/>
    <s v="F"/>
    <x v="0"/>
    <s v="OtsLYON19S_1_1832"/>
    <s v="OtsLYON19S_1_1573"/>
    <x v="1"/>
    <x v="1"/>
    <x v="1"/>
    <s v="FALL"/>
    <n v="1"/>
    <x v="1"/>
    <n v="0.95971980899999998"/>
    <n v="1"/>
    <x v="2"/>
    <n v="5.6818181818181825"/>
    <n v="5.7284090909090919"/>
    <n v="12.729797979797981"/>
    <s v="Abv"/>
  </r>
  <r>
    <s v="OtsLGRF23S"/>
    <s v="OtsLGRF23S_4529"/>
    <s v="C-04529"/>
    <d v="2023-09-08T00:00:00"/>
    <x v="1"/>
    <s v="F"/>
    <n v="780"/>
    <x v="8"/>
    <x v="0"/>
    <s v="NA"/>
    <s v="3DD.003D7E5223"/>
    <s v="NA"/>
    <s v="F"/>
    <x v="0"/>
    <s v="OtsLYON19S_1_0586"/>
    <s v="OtsLYON19S_1_0626"/>
    <x v="1"/>
    <x v="1"/>
    <x v="1"/>
    <s v="FALL"/>
    <n v="0.999999999999998"/>
    <x v="6"/>
    <n v="0.95971980899999998"/>
    <n v="1"/>
    <x v="0"/>
    <n v="5.6818181818181825"/>
    <n v="5.7284090909090919"/>
    <n v="12.729797979797981"/>
    <s v="Abv"/>
  </r>
  <r>
    <s v="OtsLGRF23S"/>
    <s v="OtsLGRF23S_4530"/>
    <s v="C-04530"/>
    <d v="2023-09-08T00:00:00"/>
    <x v="1"/>
    <s v="M"/>
    <n v="820"/>
    <x v="19"/>
    <x v="1"/>
    <n v="1"/>
    <s v="3DD.003D7E5256"/>
    <s v="NA"/>
    <s v="M"/>
    <x v="1"/>
    <s v="OtsLYON19S_1_1321"/>
    <s v="OtsLYON19S_1_1236"/>
    <x v="1"/>
    <x v="1"/>
    <x v="1"/>
    <s v="FALL"/>
    <n v="0.999999999999998"/>
    <x v="12"/>
    <n v="0.95971980899999998"/>
    <n v="1"/>
    <x v="0"/>
    <n v="5.6818181818181825"/>
    <n v="5.7284090909090919"/>
    <n v="12.729797979797981"/>
    <s v="Abv"/>
  </r>
  <r>
    <s v="OtsLGRF23S"/>
    <s v="OtsLGRF23S_4531"/>
    <s v="C-04531"/>
    <d v="2023-09-08T00:00:00"/>
    <x v="1"/>
    <s v="M"/>
    <n v="720"/>
    <x v="17"/>
    <x v="0"/>
    <s v="NA"/>
    <s v="3DD.003D7E5276"/>
    <s v="NA"/>
    <s v="F"/>
    <x v="0"/>
    <s v="OtsLYON19S_1_0709"/>
    <s v="OtsLYON19S_1_0809"/>
    <x v="1"/>
    <x v="1"/>
    <x v="1"/>
    <s v="FALL"/>
    <n v="0.999999999999999"/>
    <x v="6"/>
    <n v="0.95971980899999998"/>
    <n v="1"/>
    <x v="5"/>
    <n v="5.6818181818181825"/>
    <n v="5.7284090909090919"/>
    <n v="12.729797979797981"/>
    <s v="Abv"/>
  </r>
  <r>
    <s v="OtsLGRF23S"/>
    <s v="OtsLGRF23S_4532"/>
    <s v="C-04532"/>
    <d v="2023-09-08T00:00:00"/>
    <x v="1"/>
    <s v="F"/>
    <n v="720"/>
    <x v="17"/>
    <x v="1"/>
    <s v="NA"/>
    <s v="3DD.003D7E5252"/>
    <s v="NA"/>
    <s v="F"/>
    <x v="0"/>
    <s v="OtsLYON19S_1_1804"/>
    <s v="OtsLYON19S_1_1511"/>
    <x v="1"/>
    <x v="1"/>
    <x v="1"/>
    <s v="FALL"/>
    <n v="1"/>
    <x v="1"/>
    <n v="0.95971980899999998"/>
    <n v="1"/>
    <x v="5"/>
    <n v="5.6818181818181825"/>
    <n v="5.7284090909090919"/>
    <n v="12.729797979797981"/>
    <s v="Abv"/>
  </r>
  <r>
    <s v="OtsLGRF23S"/>
    <s v="OtsLGRF23S_4534"/>
    <s v="C-04534"/>
    <d v="2023-09-08T00:00:00"/>
    <x v="1"/>
    <s v="M"/>
    <n v="730"/>
    <x v="16"/>
    <x v="0"/>
    <s v="NA"/>
    <s v="3DD.003D7E523B"/>
    <s v="NA"/>
    <s v="M"/>
    <x v="1"/>
    <s v="OtsLYON19S_1_0575"/>
    <s v="OtsLYON19S_1_0490"/>
    <x v="1"/>
    <x v="1"/>
    <x v="1"/>
    <s v="FALL"/>
    <n v="0.999999999999998"/>
    <x v="7"/>
    <n v="0.95971980899999998"/>
    <n v="1"/>
    <x v="1"/>
    <n v="5.6818181818181825"/>
    <n v="5.7284090909090919"/>
    <n v="12.729797979797981"/>
    <s v="Blw"/>
  </r>
  <r>
    <s v="OtsLGRF23S"/>
    <s v="OtsLGRF23S_4535"/>
    <s v="C-04535"/>
    <d v="2023-09-08T00:00:00"/>
    <x v="1"/>
    <s v="M"/>
    <n v="720"/>
    <x v="17"/>
    <x v="0"/>
    <s v="NA"/>
    <s v="3DD.003D7E524B"/>
    <s v="NA"/>
    <s v="M"/>
    <x v="1"/>
    <s v="NA"/>
    <s v="NA"/>
    <x v="0"/>
    <x v="0"/>
    <x v="0"/>
    <s v="FALL"/>
    <n v="1"/>
    <x v="0"/>
    <e v="#N/A"/>
    <n v="1"/>
    <x v="5"/>
    <n v="5.6818181818181825"/>
    <n v="5.7284090909090919"/>
    <n v="12.729797979797981"/>
    <s v="Abv"/>
  </r>
  <r>
    <s v="OtsLGRF23S"/>
    <s v="OtsLGRF23S_4536"/>
    <s v="C-04536"/>
    <d v="2023-09-08T00:00:00"/>
    <x v="1"/>
    <s v="F"/>
    <n v="740"/>
    <x v="12"/>
    <x v="0"/>
    <s v="NA"/>
    <s v="3DD.003D7E5263"/>
    <s v="NA"/>
    <s v="F"/>
    <x v="0"/>
    <s v="OtsLYON19S_1_0159"/>
    <s v="OtsLYON19S_1_0247"/>
    <x v="1"/>
    <x v="1"/>
    <x v="1"/>
    <s v="FALL"/>
    <n v="1"/>
    <x v="3"/>
    <n v="0.95971980899999998"/>
    <n v="1"/>
    <x v="1"/>
    <n v="5.6818181818181825"/>
    <n v="5.7284090909090919"/>
    <n v="12.729797979797981"/>
    <s v="Abv"/>
  </r>
  <r>
    <s v="OtsLGRF23S"/>
    <s v="OtsLGRF23S_4537"/>
    <s v="C-04537"/>
    <d v="2023-09-08T00:00:00"/>
    <x v="1"/>
    <s v="F"/>
    <n v="820"/>
    <x v="19"/>
    <x v="0"/>
    <s v="NA"/>
    <s v="3DD.003D7E5273"/>
    <s v="NA"/>
    <s v="F"/>
    <x v="0"/>
    <s v="OtsNPFH19S_1_2302"/>
    <s v="OtsNPFH19S_1_2039"/>
    <x v="2"/>
    <x v="1"/>
    <x v="1"/>
    <s v="FALL"/>
    <n v="1"/>
    <x v="10"/>
    <n v="0.99705232300000002"/>
    <n v="1"/>
    <x v="0"/>
    <n v="5.6818181818181825"/>
    <n v="5.7284090909090919"/>
    <n v="12.729797979797981"/>
    <s v="Abv"/>
  </r>
  <r>
    <s v="OtsLGRF23S"/>
    <s v="OtsLGRF23S_4539"/>
    <s v="C-04539"/>
    <d v="2023-09-08T00:00:00"/>
    <x v="1"/>
    <s v="M"/>
    <n v="830"/>
    <x v="15"/>
    <x v="0"/>
    <s v="NA"/>
    <s v="3DD.003D7E5236"/>
    <s v="NA"/>
    <s v="M"/>
    <x v="1"/>
    <s v="OtsLYON19S_1_1832"/>
    <s v="OtsLYON19S_1_1572"/>
    <x v="1"/>
    <x v="1"/>
    <x v="1"/>
    <s v="FALL"/>
    <n v="0.999999999999999"/>
    <x v="1"/>
    <n v="0.95971980899999998"/>
    <n v="1"/>
    <x v="2"/>
    <n v="5.6818181818181825"/>
    <n v="5.7284090909090919"/>
    <n v="12.729797979797981"/>
    <s v="Abv"/>
  </r>
  <r>
    <s v="OtsLGRF23S"/>
    <s v="OtsLGRF23S_4540"/>
    <s v="C-04540"/>
    <d v="2023-09-08T00:00:00"/>
    <x v="1"/>
    <s v="F"/>
    <n v="730"/>
    <x v="16"/>
    <x v="1"/>
    <n v="1"/>
    <s v="NA"/>
    <s v="NA"/>
    <s v="F"/>
    <x v="0"/>
    <s v="OtsLYON19S_1_1120"/>
    <s v="OtsLYON19S_1_0955"/>
    <x v="1"/>
    <x v="1"/>
    <x v="1"/>
    <s v="FALL"/>
    <n v="1"/>
    <x v="16"/>
    <n v="0.95971980899999998"/>
    <n v="1"/>
    <x v="1"/>
    <n v="5.6818181818181825"/>
    <n v="5.7284090909090919"/>
    <n v="12.729797979797981"/>
    <s v="Abv"/>
  </r>
  <r>
    <s v="OtsLGRF23S"/>
    <s v="OtsLGRF23S_4542"/>
    <s v="C-04542"/>
    <d v="2023-09-08T00:00:00"/>
    <x v="1"/>
    <s v="F"/>
    <n v="700"/>
    <x v="13"/>
    <x v="0"/>
    <s v="NA"/>
    <s v="3DD.003D7E5237"/>
    <s v="NA"/>
    <s v="F"/>
    <x v="0"/>
    <s v="NA"/>
    <s v="NA"/>
    <x v="0"/>
    <x v="0"/>
    <x v="0"/>
    <s v="FALL"/>
    <n v="1"/>
    <x v="0"/>
    <e v="#N/A"/>
    <n v="1"/>
    <x v="5"/>
    <n v="5.6818181818181825"/>
    <n v="5.7284090909090919"/>
    <n v="12.729797979797981"/>
    <s v="Abv"/>
  </r>
  <r>
    <s v="OtsLGRF23S"/>
    <s v="OtsLGRF23S_4543"/>
    <s v="C-04543"/>
    <d v="2023-09-08T00:00:00"/>
    <x v="1"/>
    <s v="F"/>
    <n v="770"/>
    <x v="2"/>
    <x v="0"/>
    <s v="NA"/>
    <s v="3DD.003D7E5240"/>
    <s v="NA"/>
    <s v="F"/>
    <x v="0"/>
    <s v="NA"/>
    <s v="NA"/>
    <x v="0"/>
    <x v="0"/>
    <x v="0"/>
    <s v="FALL"/>
    <n v="0.999999999999999"/>
    <x v="0"/>
    <e v="#N/A"/>
    <n v="1"/>
    <x v="1"/>
    <n v="5.6818181818181825"/>
    <n v="5.7284090909090919"/>
    <n v="12.729797979797981"/>
    <s v="Abv"/>
  </r>
  <r>
    <s v="OtsLGRF23S"/>
    <s v="OtsLGRF23S_4544"/>
    <s v="C-04544"/>
    <d v="2023-09-08T00:00:00"/>
    <x v="1"/>
    <s v="F"/>
    <n v="830"/>
    <x v="15"/>
    <x v="1"/>
    <n v="1"/>
    <s v="3DD.003D7E5284"/>
    <s v="NA"/>
    <s v="F"/>
    <x v="0"/>
    <s v="OtsLYON18S_1_1977"/>
    <s v="OtsLYON18S_1_2101"/>
    <x v="3"/>
    <x v="2"/>
    <x v="2"/>
    <s v="FALL"/>
    <n v="1"/>
    <x v="12"/>
    <n v="0.80551598400000002"/>
    <n v="1"/>
    <x v="2"/>
    <n v="5.6818181818181825"/>
    <n v="5.7284090909090919"/>
    <n v="12.729797979797981"/>
    <s v="Abv"/>
  </r>
  <r>
    <s v="OtsLGRF23S"/>
    <s v="OtsLGRF23S_4545"/>
    <s v="C-04545"/>
    <d v="2023-09-08T00:00:00"/>
    <x v="1"/>
    <s v="F"/>
    <n v="790"/>
    <x v="0"/>
    <x v="0"/>
    <s v="NA"/>
    <s v="3DD.003D7E5225"/>
    <s v="NA"/>
    <s v="F"/>
    <x v="0"/>
    <s v="OtsLYON19S_1_1853"/>
    <s v="OtsLYON19S_1_1619"/>
    <x v="1"/>
    <x v="1"/>
    <x v="1"/>
    <s v="FALL"/>
    <n v="0.999999999999999"/>
    <x v="1"/>
    <n v="0.95971980899999998"/>
    <n v="1"/>
    <x v="0"/>
    <n v="5.6818181818181825"/>
    <n v="5.7284090909090919"/>
    <n v="12.729797979797981"/>
    <s v="Abv"/>
  </r>
  <r>
    <s v="OtsLGRF23S"/>
    <s v="OtsLGRF23S_4546"/>
    <s v="C-04546"/>
    <d v="2023-09-08T00:00:00"/>
    <x v="1"/>
    <s v="F"/>
    <n v="690"/>
    <x v="30"/>
    <x v="1"/>
    <n v="1"/>
    <s v="NA"/>
    <s v="NA"/>
    <s v="F"/>
    <x v="0"/>
    <s v="OtsLYON18S_1_2355"/>
    <s v="OtsLYON18S_1_2731"/>
    <x v="3"/>
    <x v="2"/>
    <x v="2"/>
    <s v="FALL"/>
    <n v="0.999999999999995"/>
    <x v="17"/>
    <n v="0.80551598400000002"/>
    <n v="1"/>
    <x v="5"/>
    <n v="5.6818181818181825"/>
    <n v="5.7284090909090919"/>
    <n v="12.729797979797981"/>
    <s v="Blw"/>
  </r>
  <r>
    <s v="OtsLGRF23S"/>
    <s v="OtsLGRF23S_4547"/>
    <s v="C-04547"/>
    <d v="2023-09-08T00:00:00"/>
    <x v="1"/>
    <s v="F"/>
    <n v="820"/>
    <x v="19"/>
    <x v="1"/>
    <n v="1"/>
    <s v="3DD.003D7E5244"/>
    <s v="NA"/>
    <s v="F"/>
    <x v="0"/>
    <s v="OtsLYON18S_1_2351"/>
    <s v="OtsLYON18S_1_2721"/>
    <x v="3"/>
    <x v="2"/>
    <x v="2"/>
    <s v="FALL"/>
    <n v="1"/>
    <x v="17"/>
    <n v="0.80551598400000002"/>
    <n v="1"/>
    <x v="0"/>
    <n v="5.6818181818181825"/>
    <n v="5.7284090909090919"/>
    <n v="12.729797979797981"/>
    <s v="Blw"/>
  </r>
  <r>
    <s v="OtsLGRF23S"/>
    <s v="OtsLGRF23S_4548"/>
    <s v="C-04548"/>
    <d v="2023-09-08T00:00:00"/>
    <x v="1"/>
    <s v="F"/>
    <n v="770"/>
    <x v="2"/>
    <x v="0"/>
    <s v="NA"/>
    <s v="3DD.003D7E5221"/>
    <s v="NA"/>
    <s v="F"/>
    <x v="0"/>
    <s v="OtsLYON19S_1_0142"/>
    <s v="OtsLYON19S_1_0206"/>
    <x v="1"/>
    <x v="1"/>
    <x v="1"/>
    <s v="FALL"/>
    <n v="1"/>
    <x v="4"/>
    <n v="0.95971980899999998"/>
    <n v="1"/>
    <x v="1"/>
    <n v="5.6818181818181825"/>
    <n v="5.7284090909090919"/>
    <n v="12.729797979797981"/>
    <s v="Abv"/>
  </r>
  <r>
    <s v="OtsLGRF23S"/>
    <s v="OtsLGRF23S_4549"/>
    <s v="C-04549"/>
    <d v="2023-09-08T00:00:00"/>
    <x v="1"/>
    <s v="M"/>
    <n v="660"/>
    <x v="33"/>
    <x v="0"/>
    <s v="NA"/>
    <s v="NA"/>
    <s v="NA"/>
    <s v="M"/>
    <x v="1"/>
    <s v="OtsLYON20S_1_0436"/>
    <s v="OtsLYON20S_1_1151"/>
    <x v="5"/>
    <x v="3"/>
    <x v="3"/>
    <s v="FALL"/>
    <n v="0.999999999999999"/>
    <x v="7"/>
    <n v="0.98961045999999997"/>
    <n v="1"/>
    <x v="3"/>
    <n v="5.6818181818181825"/>
    <n v="5.7284090909090919"/>
    <n v="12.729797979797981"/>
    <s v="Blw"/>
  </r>
  <r>
    <s v="OtsLGRF23S"/>
    <s v="OtsLGRF23S_4552"/>
    <s v="C-04552"/>
    <d v="2023-09-08T00:00:00"/>
    <x v="1"/>
    <s v="F"/>
    <n v="790"/>
    <x v="0"/>
    <x v="1"/>
    <n v="1"/>
    <s v="NA"/>
    <s v="NA"/>
    <s v="F"/>
    <x v="0"/>
    <s v="OtsLYON19S_1_0553"/>
    <s v="OtsLYON19S_1_0440"/>
    <x v="1"/>
    <x v="1"/>
    <x v="1"/>
    <s v="FALL"/>
    <n v="1"/>
    <x v="7"/>
    <n v="0.95971980899999998"/>
    <n v="1"/>
    <x v="0"/>
    <n v="5.6818181818181825"/>
    <n v="5.7284090909090919"/>
    <n v="12.729797979797981"/>
    <s v="Blw"/>
  </r>
  <r>
    <s v="OtsLGRF23S"/>
    <s v="OtsLGRF23S_4553"/>
    <s v="C-04553"/>
    <d v="2023-09-08T00:00:00"/>
    <x v="1"/>
    <s v="F"/>
    <n v="780"/>
    <x v="8"/>
    <x v="0"/>
    <s v="NA"/>
    <s v="3DD.003D7E5262"/>
    <s v="NA"/>
    <s v="F"/>
    <x v="0"/>
    <s v="OtsNPFH19S_1_1338"/>
    <s v="OtsNPFH19S_1_1035"/>
    <x v="2"/>
    <x v="1"/>
    <x v="1"/>
    <s v="FALL"/>
    <n v="1"/>
    <x v="2"/>
    <n v="0.99705232300000002"/>
    <n v="1"/>
    <x v="0"/>
    <n v="5.6818181818181825"/>
    <n v="5.7284090909090919"/>
    <n v="12.729797979797981"/>
    <s v="Abv"/>
  </r>
  <r>
    <s v="OtsLGRF23S"/>
    <s v="OtsLGRF23S_4554"/>
    <s v="C-04554"/>
    <d v="2023-09-08T00:00:00"/>
    <x v="1"/>
    <s v="F"/>
    <n v="740"/>
    <x v="12"/>
    <x v="0"/>
    <s v="NA"/>
    <s v="3DD.003D7E5226"/>
    <s v="NA"/>
    <s v="F"/>
    <x v="0"/>
    <s v="OtsNPFH19S_1_4323"/>
    <s v="OtsNPFH19S_1_4013"/>
    <x v="2"/>
    <x v="1"/>
    <x v="1"/>
    <s v="FALL"/>
    <n v="0.999999999999997"/>
    <x v="13"/>
    <n v="0.99705232300000002"/>
    <n v="1"/>
    <x v="1"/>
    <n v="5.6818181818181825"/>
    <n v="5.7284090909090919"/>
    <n v="12.729797979797981"/>
    <s v="Abv"/>
  </r>
  <r>
    <s v="OtsLGRF23S"/>
    <s v="OtsLGRF23S_4555"/>
    <s v="C-04555"/>
    <d v="2023-09-08T00:00:00"/>
    <x v="1"/>
    <s v="M"/>
    <n v="690"/>
    <x v="30"/>
    <x v="0"/>
    <s v="NA"/>
    <s v="NA"/>
    <s v="NA"/>
    <s v="M"/>
    <x v="1"/>
    <s v="OtsLYON19S_1_0162"/>
    <s v="OtsLYON19S_1_0251"/>
    <x v="1"/>
    <x v="1"/>
    <x v="1"/>
    <s v="FALL"/>
    <n v="1"/>
    <x v="3"/>
    <n v="0.95971980899999998"/>
    <n v="1"/>
    <x v="5"/>
    <n v="5.6818181818181825"/>
    <n v="5.7284090909090919"/>
    <n v="12.729797979797981"/>
    <s v="Abv"/>
  </r>
  <r>
    <s v="OtsLGRF23S"/>
    <s v="OtsLGRF23S_4558"/>
    <s v="C-04558"/>
    <d v="2023-09-08T00:00:00"/>
    <x v="1"/>
    <s v="M"/>
    <n v="630"/>
    <x v="39"/>
    <x v="0"/>
    <s v="NA"/>
    <s v="NA"/>
    <s v="NA"/>
    <s v="M"/>
    <x v="1"/>
    <s v="OtsNPFH20S_1_0670"/>
    <s v="OtsNPFH20S_1_0647"/>
    <x v="8"/>
    <x v="3"/>
    <x v="3"/>
    <s v="FALL"/>
    <n v="0.999999999999995"/>
    <x v="2"/>
    <n v="0.98845608500000004"/>
    <n v="1"/>
    <x v="3"/>
    <n v="5.6818181818181825"/>
    <n v="5.7284090909090919"/>
    <n v="12.729797979797981"/>
    <s v="Abv"/>
  </r>
  <r>
    <s v="OtsLGRF23S"/>
    <s v="OtsLGRF23S_4561"/>
    <s v="C-04561"/>
    <d v="2023-09-08T00:00:00"/>
    <x v="1"/>
    <s v="M"/>
    <n v="490"/>
    <x v="44"/>
    <x v="0"/>
    <s v="NA"/>
    <s v="NA"/>
    <s v="NA"/>
    <s v="M"/>
    <x v="1"/>
    <s v="OtsLYON21S_1_0617"/>
    <s v="OtsLYON21S_1_0028"/>
    <x v="7"/>
    <x v="4"/>
    <x v="4"/>
    <s v="FALL"/>
    <n v="0.999999999999999"/>
    <x v="4"/>
    <e v="#N/A"/>
    <n v="1"/>
    <x v="11"/>
    <n v="5.6818181818181825"/>
    <n v="5.7284090909090919"/>
    <n v="12.729797979797981"/>
    <s v="Abv"/>
  </r>
  <r>
    <s v="OtsLGRF23S"/>
    <s v="OtsLGRF23S_4563"/>
    <s v="C-04563"/>
    <d v="2023-09-08T00:00:00"/>
    <x v="1"/>
    <s v="M"/>
    <n v="780"/>
    <x v="8"/>
    <x v="0"/>
    <s v="NA"/>
    <s v="3DD.003D7E538C"/>
    <s v="NA"/>
    <s v="M"/>
    <x v="1"/>
    <s v="OtsLYON19S_1_1810"/>
    <s v="OtsLYON19S_1_1520"/>
    <x v="1"/>
    <x v="1"/>
    <x v="1"/>
    <s v="FALL"/>
    <n v="1"/>
    <x v="1"/>
    <n v="0.95971980899999998"/>
    <n v="1"/>
    <x v="0"/>
    <n v="5.6818181818181825"/>
    <n v="5.7284090909090919"/>
    <n v="12.729797979797981"/>
    <s v="Abv"/>
  </r>
  <r>
    <s v="OtsLGRF23S"/>
    <s v="OtsLGRF23S_4564"/>
    <s v="C-04564"/>
    <d v="2023-09-08T00:00:00"/>
    <x v="1"/>
    <s v="F"/>
    <n v="730"/>
    <x v="16"/>
    <x v="0"/>
    <s v="NA"/>
    <s v="3DD.003D49FF22"/>
    <s v="NA"/>
    <s v="F"/>
    <x v="0"/>
    <s v="OtsLYON19S_1_0121"/>
    <s v="OtsLYON19S_1_0035"/>
    <x v="1"/>
    <x v="1"/>
    <x v="1"/>
    <s v="FALL"/>
    <n v="0.999999999999999"/>
    <x v="4"/>
    <n v="0.95971980899999998"/>
    <n v="1"/>
    <x v="1"/>
    <n v="5.6818181818181825"/>
    <n v="5.7284090909090919"/>
    <n v="12.729797979797981"/>
    <s v="Abv"/>
  </r>
  <r>
    <s v="OtsLGRF23S"/>
    <s v="OtsLGRF23S_4565"/>
    <s v="C-04565"/>
    <d v="2023-09-08T00:00:00"/>
    <x v="1"/>
    <s v="F"/>
    <n v="720"/>
    <x v="17"/>
    <x v="0"/>
    <s v="NA"/>
    <s v="3DD.003D7E535F"/>
    <s v="NA"/>
    <s v="F"/>
    <x v="0"/>
    <s v="OtsLYON19S_1_0117"/>
    <s v="OtsLYON19S_1_0041"/>
    <x v="1"/>
    <x v="1"/>
    <x v="1"/>
    <s v="FALL"/>
    <n v="0.999999999999994"/>
    <x v="4"/>
    <n v="0.95971980899999998"/>
    <n v="1"/>
    <x v="5"/>
    <n v="5.6818181818181825"/>
    <n v="5.7284090909090919"/>
    <n v="12.729797979797981"/>
    <s v="Abv"/>
  </r>
  <r>
    <s v="OtsLGRF23S"/>
    <s v="OtsLGRF23S_4566"/>
    <s v="C-04566"/>
    <d v="2023-09-08T00:00:00"/>
    <x v="1"/>
    <s v="F"/>
    <n v="740"/>
    <x v="12"/>
    <x v="0"/>
    <s v="NA"/>
    <s v="3DD.003D7E53A9"/>
    <s v="NA"/>
    <s v="F"/>
    <x v="0"/>
    <s v="OtsNPFH19S_1_1308"/>
    <s v="OtsNPFH19S_1_1002"/>
    <x v="2"/>
    <x v="1"/>
    <x v="1"/>
    <s v="FALL"/>
    <n v="0.999999999999999"/>
    <x v="2"/>
    <n v="0.99705232300000002"/>
    <n v="1"/>
    <x v="1"/>
    <n v="5.6818181818181825"/>
    <n v="5.7284090909090919"/>
    <n v="12.729797979797981"/>
    <s v="Abv"/>
  </r>
  <r>
    <s v="OtsLGRF23S"/>
    <s v="OtsLGRF23S_4567"/>
    <s v="C-04567"/>
    <d v="2023-09-08T00:00:00"/>
    <x v="1"/>
    <s v="M"/>
    <n v="730"/>
    <x v="16"/>
    <x v="0"/>
    <s v="NA"/>
    <s v="3DD.003D7E536E"/>
    <s v="NA"/>
    <s v="M"/>
    <x v="1"/>
    <s v="NA"/>
    <s v="NA"/>
    <x v="0"/>
    <x v="0"/>
    <x v="0"/>
    <s v="FALL"/>
    <n v="0.999999999999998"/>
    <x v="0"/>
    <e v="#N/A"/>
    <n v="1"/>
    <x v="1"/>
    <n v="5.6818181818181825"/>
    <n v="5.7284090909090919"/>
    <n v="12.729797979797981"/>
    <s v="Abv"/>
  </r>
  <r>
    <s v="OtsLGRF23S"/>
    <s v="OtsLGRF23S_4570"/>
    <s v="C-04570"/>
    <d v="2023-09-08T00:00:00"/>
    <x v="1"/>
    <s v="M"/>
    <n v="600"/>
    <x v="43"/>
    <x v="1"/>
    <n v="1"/>
    <s v="NA"/>
    <s v="NA"/>
    <s v="M"/>
    <x v="1"/>
    <s v="OtsNPFH20S_1_0803"/>
    <s v="OtsNPFH20S_1_0719"/>
    <x v="8"/>
    <x v="3"/>
    <x v="3"/>
    <s v="FALL"/>
    <n v="1"/>
    <x v="2"/>
    <n v="0.98845608500000004"/>
    <n v="1"/>
    <x v="9"/>
    <n v="5.6818181818181825"/>
    <n v="5.7284090909090919"/>
    <n v="12.729797979797981"/>
    <s v="Abv"/>
  </r>
  <r>
    <s v="OtsLGRF23S"/>
    <s v="OtsLGRF23S_4573"/>
    <s v="C-04573"/>
    <d v="2023-09-08T00:00:00"/>
    <x v="1"/>
    <s v="F"/>
    <n v="760"/>
    <x v="6"/>
    <x v="1"/>
    <n v="1"/>
    <s v="NA"/>
    <s v="NA"/>
    <s v="F"/>
    <x v="0"/>
    <s v="OtsLYON19S_1_0538"/>
    <s v="OtsLYON19S_1_0391"/>
    <x v="1"/>
    <x v="1"/>
    <x v="1"/>
    <s v="FALL"/>
    <n v="1"/>
    <x v="7"/>
    <n v="0.95971980899999998"/>
    <n v="1"/>
    <x v="1"/>
    <n v="5.6818181818181825"/>
    <n v="5.7284090909090919"/>
    <n v="12.729797979797981"/>
    <s v="Blw"/>
  </r>
  <r>
    <s v="OtsLGRF23S"/>
    <s v="OtsLGRF23S_4574"/>
    <s v="C-04574"/>
    <d v="2023-09-08T00:00:00"/>
    <x v="1"/>
    <s v="F"/>
    <n v="760"/>
    <x v="6"/>
    <x v="0"/>
    <s v="NA"/>
    <s v="3DD.003D7E53A8"/>
    <s v="NA"/>
    <s v="F"/>
    <x v="0"/>
    <s v="OtsLYON19S_1_1873"/>
    <s v="OtsLYON19S_1_1645"/>
    <x v="1"/>
    <x v="1"/>
    <x v="1"/>
    <s v="FALL"/>
    <n v="1"/>
    <x v="1"/>
    <n v="0.95971980899999998"/>
    <n v="1"/>
    <x v="1"/>
    <n v="5.6818181818181825"/>
    <n v="5.7284090909090919"/>
    <n v="12.729797979797981"/>
    <s v="Abv"/>
  </r>
  <r>
    <s v="OtsLGRF23S"/>
    <s v="OtsLGRF23S_4575"/>
    <s v="C-04575"/>
    <d v="2023-09-08T00:00:00"/>
    <x v="1"/>
    <s v="F"/>
    <n v="770"/>
    <x v="2"/>
    <x v="0"/>
    <s v="NA"/>
    <s v="3DD.003D7E537F"/>
    <s v="NA"/>
    <s v="F"/>
    <x v="0"/>
    <s v="OtsLYON19S_1_0557"/>
    <s v="OtsLYON19S_1_0451"/>
    <x v="1"/>
    <x v="1"/>
    <x v="1"/>
    <s v="FALL"/>
    <n v="1"/>
    <x v="7"/>
    <n v="0.95971980899999998"/>
    <n v="1"/>
    <x v="1"/>
    <n v="5.6818181818181825"/>
    <n v="5.7284090909090919"/>
    <n v="12.729797979797981"/>
    <s v="Blw"/>
  </r>
  <r>
    <s v="OtsLGRF23S"/>
    <s v="OtsLGRF23S_4576"/>
    <s v="C-04576"/>
    <d v="2023-09-08T00:00:00"/>
    <x v="1"/>
    <s v="F"/>
    <n v="760"/>
    <x v="6"/>
    <x v="1"/>
    <n v="1"/>
    <s v="NA"/>
    <s v="NA"/>
    <s v="F"/>
    <x v="0"/>
    <s v="OtsLYON18S_1_2335"/>
    <s v="OtsLYON18S_1_2476"/>
    <x v="3"/>
    <x v="2"/>
    <x v="2"/>
    <s v="FALL"/>
    <n v="0.999999999999999"/>
    <x v="17"/>
    <n v="0.80551598400000002"/>
    <n v="1"/>
    <x v="1"/>
    <n v="5.6818181818181825"/>
    <n v="5.7284090909090919"/>
    <n v="12.729797979797981"/>
    <s v="Blw"/>
  </r>
  <r>
    <s v="OtsLGRF23S"/>
    <s v="OtsLGRF23S_4579"/>
    <s v="C-04579"/>
    <d v="2023-09-08T00:00:00"/>
    <x v="1"/>
    <s v="F"/>
    <n v="780"/>
    <x v="8"/>
    <x v="0"/>
    <s v="NA"/>
    <s v="3DD.003D7E53AB"/>
    <s v="NA"/>
    <s v="F"/>
    <x v="0"/>
    <s v="OtsLYON19S_1_0539"/>
    <s v="OtsLYON19S_1_0394"/>
    <x v="1"/>
    <x v="1"/>
    <x v="1"/>
    <s v="FALL"/>
    <n v="1"/>
    <x v="7"/>
    <n v="0.95971980899999998"/>
    <n v="1"/>
    <x v="0"/>
    <n v="5.6818181818181825"/>
    <n v="5.7284090909090919"/>
    <n v="12.729797979797981"/>
    <s v="Blw"/>
  </r>
  <r>
    <s v="OtsLGRF23S"/>
    <s v="OtsLGRF23S_4580"/>
    <s v="C-04580"/>
    <d v="2023-09-08T00:00:00"/>
    <x v="1"/>
    <s v="F"/>
    <n v="870"/>
    <x v="3"/>
    <x v="0"/>
    <s v="NA"/>
    <s v="3DD.003D7E53A2"/>
    <s v="NA"/>
    <s v="F"/>
    <x v="0"/>
    <s v="NA"/>
    <s v="NA"/>
    <x v="0"/>
    <x v="0"/>
    <x v="0"/>
    <s v="FALL"/>
    <n v="1"/>
    <x v="0"/>
    <e v="#N/A"/>
    <n v="1"/>
    <x v="2"/>
    <n v="5.6818181818181825"/>
    <n v="5.7284090909090919"/>
    <n v="12.729797979797981"/>
    <s v="Abv"/>
  </r>
  <r>
    <s v="OtsLGRF23S"/>
    <s v="OtsLGRF23S_4582"/>
    <s v="C-04582"/>
    <d v="2023-09-08T00:00:00"/>
    <x v="1"/>
    <s v="F"/>
    <n v="700"/>
    <x v="13"/>
    <x v="0"/>
    <s v="NA"/>
    <s v="3DD.003D7E5365"/>
    <s v="NA"/>
    <s v="F"/>
    <x v="0"/>
    <s v="OtsLYON19S_1_1705"/>
    <s v="OtsLYON19S_1_2104"/>
    <x v="1"/>
    <x v="1"/>
    <x v="1"/>
    <s v="FALL"/>
    <n v="0.999999999999998"/>
    <x v="14"/>
    <n v="0.95971980899999998"/>
    <n v="1"/>
    <x v="5"/>
    <n v="5.6818181818181825"/>
    <n v="5.7284090909090919"/>
    <n v="12.729797979797981"/>
    <s v="Blw"/>
  </r>
  <r>
    <s v="OtsLGRF23S"/>
    <s v="OtsLGRF23S_4585"/>
    <s v="C-04585"/>
    <d v="2023-09-08T00:00:00"/>
    <x v="1"/>
    <s v="M"/>
    <n v="530"/>
    <x v="25"/>
    <x v="0"/>
    <s v="NA"/>
    <s v="NA"/>
    <s v="NA"/>
    <s v="M"/>
    <x v="1"/>
    <s v="OtsLYON19S_1_0112"/>
    <s v="OtsLYON19S_1_0024"/>
    <x v="1"/>
    <x v="1"/>
    <x v="1"/>
    <s v="FALL"/>
    <n v="1"/>
    <x v="4"/>
    <n v="0.95971980899999998"/>
    <n v="1"/>
    <x v="8"/>
    <n v="5.6818181818181825"/>
    <n v="5.7284090909090919"/>
    <n v="12.729797979797981"/>
    <s v="Abv"/>
  </r>
  <r>
    <s v="OtsLGRF23S"/>
    <s v="OtsLGRF23S_4586"/>
    <s v="C-04586"/>
    <d v="2023-09-08T00:00:00"/>
    <x v="1"/>
    <s v="M"/>
    <n v="800"/>
    <x v="4"/>
    <x v="1"/>
    <n v="1"/>
    <s v="3DD.003D7E5374"/>
    <s v="NA"/>
    <s v="M"/>
    <x v="1"/>
    <s v="OtsLYON19S_1_1110"/>
    <s v="OtsLYON19S_1_0939"/>
    <x v="1"/>
    <x v="1"/>
    <x v="1"/>
    <s v="FALL"/>
    <n v="1"/>
    <x v="16"/>
    <n v="0.95971980899999998"/>
    <n v="1"/>
    <x v="0"/>
    <n v="5.6818181818181825"/>
    <n v="5.7284090909090919"/>
    <n v="12.729797979797981"/>
    <s v="Abv"/>
  </r>
  <r>
    <s v="OtsLGRF23S"/>
    <s v="OtsLGRF23S_4587"/>
    <s v="C-04587"/>
    <d v="2023-09-08T00:00:00"/>
    <x v="1"/>
    <s v="F"/>
    <n v="810"/>
    <x v="9"/>
    <x v="1"/>
    <n v="1"/>
    <s v="3DD.003D7E534E"/>
    <s v="NA"/>
    <s v="F"/>
    <x v="0"/>
    <s v="OtsLYON18S_1_0118"/>
    <s v="OtsLYON18S_1_0209"/>
    <x v="3"/>
    <x v="2"/>
    <x v="2"/>
    <s v="FALL"/>
    <n v="0.999999999999999"/>
    <x v="4"/>
    <n v="0.80551598400000002"/>
    <n v="1"/>
    <x v="0"/>
    <n v="5.6818181818181825"/>
    <n v="5.7284090909090919"/>
    <n v="12.729797979797981"/>
    <s v="Abv"/>
  </r>
  <r>
    <s v="OtsLGRF23S"/>
    <s v="OtsLGRF23S_4588"/>
    <s v="C-04588"/>
    <d v="2023-09-08T00:00:00"/>
    <x v="1"/>
    <s v="F"/>
    <n v="740"/>
    <x v="12"/>
    <x v="1"/>
    <n v="1"/>
    <s v="NA"/>
    <s v="NA"/>
    <s v="F"/>
    <x v="0"/>
    <s v="OtsLYON19S_1_1105"/>
    <s v="OtsLYON19S_1_0927"/>
    <x v="1"/>
    <x v="1"/>
    <x v="1"/>
    <s v="FALL"/>
    <n v="1.00000000000001"/>
    <x v="16"/>
    <n v="0.95971980899999998"/>
    <n v="1"/>
    <x v="1"/>
    <n v="5.6818181818181825"/>
    <n v="5.7284090909090919"/>
    <n v="12.729797979797981"/>
    <s v="Abv"/>
  </r>
  <r>
    <s v="OtsLGRF23S"/>
    <s v="OtsLGRF23S_4591"/>
    <s v="C-04591"/>
    <d v="2023-09-08T00:00:00"/>
    <x v="1"/>
    <s v="M"/>
    <n v="740"/>
    <x v="12"/>
    <x v="1"/>
    <n v="1"/>
    <s v="NA"/>
    <s v="NA"/>
    <s v="M"/>
    <x v="1"/>
    <s v="OtsLYON18S_1_2357"/>
    <s v="OtsLYON18S_1_2746"/>
    <x v="3"/>
    <x v="2"/>
    <x v="2"/>
    <s v="FALL"/>
    <n v="0.999999999999998"/>
    <x v="17"/>
    <n v="0.80551598400000002"/>
    <n v="1"/>
    <x v="1"/>
    <n v="5.6818181818181825"/>
    <n v="5.7284090909090919"/>
    <n v="12.729797979797981"/>
    <s v="Blw"/>
  </r>
  <r>
    <s v="OtsLGRF23S"/>
    <s v="OtsLGRF23S_4594"/>
    <s v="C-04594"/>
    <d v="2023-09-08T00:00:00"/>
    <x v="1"/>
    <s v="M"/>
    <n v="650"/>
    <x v="5"/>
    <x v="1"/>
    <n v="1"/>
    <s v="NA"/>
    <s v="NA"/>
    <s v="M"/>
    <x v="1"/>
    <s v="OtsLYON20S_1_0652"/>
    <s v="OtsLYON20S_1_0730"/>
    <x v="5"/>
    <x v="3"/>
    <x v="3"/>
    <s v="FALL"/>
    <n v="1"/>
    <x v="1"/>
    <n v="0.98961045999999997"/>
    <n v="1"/>
    <x v="3"/>
    <n v="5.6818181818181825"/>
    <n v="5.7284090909090919"/>
    <n v="12.729797979797981"/>
    <s v="Abv"/>
  </r>
  <r>
    <s v="OtsLGRF23S"/>
    <s v="OtsLGRF23S_4596"/>
    <s v="C-04596"/>
    <d v="2023-09-08T00:00:00"/>
    <x v="1"/>
    <s v="F"/>
    <n v="750"/>
    <x v="1"/>
    <x v="0"/>
    <s v="NA"/>
    <s v="3DD.003D7E535C"/>
    <s v="NA"/>
    <s v="F"/>
    <x v="0"/>
    <s v="OtsLYON19S_1_0538"/>
    <s v="OtsLYON19S_1_0391"/>
    <x v="1"/>
    <x v="1"/>
    <x v="1"/>
    <s v="FALL"/>
    <n v="1"/>
    <x v="7"/>
    <n v="0.95971980899999998"/>
    <n v="1"/>
    <x v="1"/>
    <n v="5.6818181818181825"/>
    <n v="5.7284090909090919"/>
    <n v="12.729797979797981"/>
    <s v="Blw"/>
  </r>
  <r>
    <s v="OtsLGRF23S"/>
    <s v="OtsLGRF23S_4597"/>
    <s v="C-04597"/>
    <d v="2023-09-08T00:00:00"/>
    <x v="1"/>
    <s v="M"/>
    <n v="790"/>
    <x v="0"/>
    <x v="0"/>
    <s v="NA"/>
    <s v="3DD.003D7E537B"/>
    <s v="NA"/>
    <s v="U"/>
    <x v="1"/>
    <s v="OtsLYON19S_1_0555"/>
    <s v="OtsLYON19S_1_0454"/>
    <x v="1"/>
    <x v="1"/>
    <x v="1"/>
    <s v="FALL"/>
    <n v="1"/>
    <x v="7"/>
    <n v="0.95971980899999998"/>
    <n v="1"/>
    <x v="0"/>
    <n v="5.6818181818181825"/>
    <n v="5.7284090909090919"/>
    <n v="12.729797979797981"/>
    <s v="Blw"/>
  </r>
  <r>
    <s v="OtsLGRF23S"/>
    <s v="OtsLGRF23S_4598"/>
    <s v="C-04598"/>
    <d v="2023-09-08T00:00:00"/>
    <x v="1"/>
    <s v="M"/>
    <n v="760"/>
    <x v="6"/>
    <x v="0"/>
    <s v="NA"/>
    <s v="3DD.003D7E5397"/>
    <s v="NA"/>
    <s v="M"/>
    <x v="1"/>
    <s v="OtsLYON19S_1_0135"/>
    <s v="OtsLYON19S_1_0093"/>
    <x v="1"/>
    <x v="1"/>
    <x v="1"/>
    <s v="FALL"/>
    <n v="0.999999999999998"/>
    <x v="4"/>
    <n v="0.95971980899999998"/>
    <n v="1"/>
    <x v="1"/>
    <n v="5.6818181818181825"/>
    <n v="5.7284090909090919"/>
    <n v="12.729797979797981"/>
    <s v="Abv"/>
  </r>
  <r>
    <s v="OtsLGRF23S"/>
    <s v="OtsLGRF23S_4600"/>
    <s v="C-04600"/>
    <d v="2023-09-08T00:00:00"/>
    <x v="1"/>
    <s v="F"/>
    <n v="720"/>
    <x v="17"/>
    <x v="0"/>
    <s v="NA"/>
    <s v="3DD.003D7E5399"/>
    <s v="NA"/>
    <s v="F"/>
    <x v="0"/>
    <s v="OtsLYON19S_1_0525"/>
    <s v="OtsLYON19S_1_0358"/>
    <x v="1"/>
    <x v="1"/>
    <x v="1"/>
    <s v="FALL"/>
    <n v="0.999999999999996"/>
    <x v="3"/>
    <n v="0.95971980899999998"/>
    <n v="1"/>
    <x v="5"/>
    <n v="5.6818181818181825"/>
    <n v="5.7284090909090919"/>
    <n v="12.729797979797981"/>
    <s v="Abv"/>
  </r>
  <r>
    <s v="OtsLGRF23S"/>
    <s v="OtsLGRF23S_4603"/>
    <s v="C-04603"/>
    <d v="2023-09-08T00:00:00"/>
    <x v="1"/>
    <s v="M"/>
    <n v="570"/>
    <x v="32"/>
    <x v="0"/>
    <s v="NA"/>
    <s v="NA"/>
    <s v="NA"/>
    <s v="M"/>
    <x v="1"/>
    <s v="OtsLYON20S_1_0277"/>
    <s v="OtsLYON20S_1_0181"/>
    <x v="5"/>
    <x v="3"/>
    <x v="3"/>
    <s v="FALL"/>
    <n v="1"/>
    <x v="3"/>
    <n v="0.98961045999999997"/>
    <n v="1"/>
    <x v="8"/>
    <n v="5.6818181818181825"/>
    <n v="5.7284090909090919"/>
    <n v="12.729797979797981"/>
    <s v="Abv"/>
  </r>
  <r>
    <s v="OtsLGRF23S"/>
    <s v="OtsLGRF23S_4606"/>
    <s v="C-04606"/>
    <d v="2023-09-08T00:00:00"/>
    <x v="1"/>
    <s v="F"/>
    <n v="760"/>
    <x v="6"/>
    <x v="0"/>
    <s v="NA"/>
    <s v="3DD.003D7E537C"/>
    <s v="NA"/>
    <s v="F"/>
    <x v="0"/>
    <s v="OtsPBT19-KlickFa-0460"/>
    <s v="OtsPBT19-KlickFa-0429"/>
    <x v="11"/>
    <x v="1"/>
    <x v="1"/>
    <s v="FALL"/>
    <n v="1"/>
    <x v="21"/>
    <e v="#N/A"/>
    <n v="1"/>
    <x v="1"/>
    <n v="5.6818181818181825"/>
    <n v="5.7284090909090919"/>
    <n v="12.729797979797981"/>
    <s v="Blw"/>
  </r>
  <r>
    <s v="OtsLGRF23S"/>
    <s v="OtsLGRF23S_4607"/>
    <s v="C-04607"/>
    <d v="2023-09-08T00:00:00"/>
    <x v="1"/>
    <s v="M"/>
    <n v="810"/>
    <x v="9"/>
    <x v="0"/>
    <s v="NA"/>
    <s v="3DD.003D7E535A"/>
    <s v="NA"/>
    <s v="M"/>
    <x v="1"/>
    <s v="OtsLYON19S_1_0109"/>
    <s v="OtsLYON19S_1_0015"/>
    <x v="1"/>
    <x v="1"/>
    <x v="1"/>
    <s v="FALL"/>
    <n v="1"/>
    <x v="4"/>
    <n v="0.95971980899999998"/>
    <n v="1"/>
    <x v="0"/>
    <n v="5.6818181818181825"/>
    <n v="5.7284090909090919"/>
    <n v="12.729797979797981"/>
    <s v="Abv"/>
  </r>
  <r>
    <s v="OtsLGRF23S"/>
    <s v="OtsLGRF23S_4608"/>
    <s v="C-04608"/>
    <d v="2023-09-08T00:00:00"/>
    <x v="1"/>
    <s v="F"/>
    <n v="760"/>
    <x v="6"/>
    <x v="0"/>
    <s v="NA"/>
    <s v="3DD.003D7E5352"/>
    <s v="NA"/>
    <s v="F"/>
    <x v="0"/>
    <s v="OtsLYON19S_1_1823"/>
    <s v="OtsLYON19S_1_1552"/>
    <x v="1"/>
    <x v="1"/>
    <x v="1"/>
    <s v="FALL"/>
    <n v="1"/>
    <x v="1"/>
    <n v="0.95971980899999998"/>
    <n v="1"/>
    <x v="1"/>
    <n v="5.6818181818181825"/>
    <n v="5.7284090909090919"/>
    <n v="12.729797979797981"/>
    <s v="Abv"/>
  </r>
  <r>
    <s v="OtsLGRF23S"/>
    <s v="OtsLGRF23S_4609"/>
    <s v="C-04609"/>
    <d v="2023-09-08T00:00:00"/>
    <x v="1"/>
    <s v="F"/>
    <n v="730"/>
    <x v="16"/>
    <x v="0"/>
    <s v="NA"/>
    <s v="3DD.003D7E5361"/>
    <s v="NA"/>
    <s v="F"/>
    <x v="0"/>
    <s v="OtsLYON19S_1_0719"/>
    <s v="OtsLYON19S_1_0817"/>
    <x v="1"/>
    <x v="1"/>
    <x v="1"/>
    <s v="FALL"/>
    <n v="0.999999999999996"/>
    <x v="6"/>
    <n v="0.95971980899999998"/>
    <n v="1"/>
    <x v="1"/>
    <n v="5.6818181818181825"/>
    <n v="5.7284090909090919"/>
    <n v="12.729797979797981"/>
    <s v="Abv"/>
  </r>
  <r>
    <s v="OtsLGRF23S"/>
    <s v="OtsLGRF23S_4612"/>
    <s v="C-04612"/>
    <d v="2023-09-08T00:00:00"/>
    <x v="1"/>
    <s v="M"/>
    <n v="620"/>
    <x v="49"/>
    <x v="0"/>
    <s v="NA"/>
    <s v="NA"/>
    <s v="NA"/>
    <s v="M"/>
    <x v="1"/>
    <s v="NA"/>
    <s v="NA"/>
    <x v="0"/>
    <x v="0"/>
    <x v="0"/>
    <s v="FALL"/>
    <n v="0.999999999999998"/>
    <x v="0"/>
    <e v="#N/A"/>
    <n v="1"/>
    <x v="9"/>
    <n v="5.6818181818181825"/>
    <n v="5.7284090909090919"/>
    <n v="12.729797979797981"/>
    <s v="Abv"/>
  </r>
  <r>
    <s v="OtsLGRF23S"/>
    <s v="OtsLGRF23S_4613"/>
    <s v="C-04613"/>
    <d v="2023-09-08T00:00:00"/>
    <x v="1"/>
    <s v="M"/>
    <n v="760"/>
    <x v="6"/>
    <x v="0"/>
    <s v="NA"/>
    <s v="3DD.003D7E5359"/>
    <s v="NA"/>
    <s v="M"/>
    <x v="1"/>
    <s v="NA"/>
    <s v="NA"/>
    <x v="0"/>
    <x v="0"/>
    <x v="0"/>
    <s v="FALL"/>
    <n v="0.999999999999997"/>
    <x v="0"/>
    <e v="#N/A"/>
    <n v="1"/>
    <x v="1"/>
    <n v="5.6818181818181825"/>
    <n v="5.7284090909090919"/>
    <n v="12.729797979797981"/>
    <s v="Abv"/>
  </r>
  <r>
    <s v="OtsLGRF23S"/>
    <s v="OtsLGRF23S_4614"/>
    <s v="C-04614"/>
    <d v="2023-09-08T00:00:00"/>
    <x v="1"/>
    <s v="M"/>
    <n v="750"/>
    <x v="1"/>
    <x v="0"/>
    <s v="NA"/>
    <s v="3DD.003D7E5387"/>
    <s v="NA"/>
    <s v="M"/>
    <x v="1"/>
    <s v="NA"/>
    <s v="NA"/>
    <x v="0"/>
    <x v="0"/>
    <x v="0"/>
    <s v="FALL"/>
    <n v="0.999999999999997"/>
    <x v="0"/>
    <e v="#N/A"/>
    <n v="1"/>
    <x v="1"/>
    <n v="5.6818181818181825"/>
    <n v="5.7284090909090919"/>
    <n v="12.729797979797981"/>
    <s v="Abv"/>
  </r>
  <r>
    <s v="OtsLGRF23S"/>
    <s v="OtsLGRF23S_4615"/>
    <s v="C-04615"/>
    <d v="2023-09-08T00:00:00"/>
    <x v="1"/>
    <s v="F"/>
    <n v="740"/>
    <x v="12"/>
    <x v="0"/>
    <s v="NA"/>
    <s v="3DD.003D7E537A"/>
    <s v="NA"/>
    <s v="F"/>
    <x v="0"/>
    <s v="NA"/>
    <s v="NA"/>
    <x v="0"/>
    <x v="0"/>
    <x v="0"/>
    <s v="FALL"/>
    <n v="0.999999999999994"/>
    <x v="0"/>
    <e v="#N/A"/>
    <n v="1"/>
    <x v="1"/>
    <n v="5.6818181818181825"/>
    <n v="5.7284090909090919"/>
    <n v="12.729797979797981"/>
    <s v="Abv"/>
  </r>
  <r>
    <s v="OtsLGRF23S"/>
    <s v="OtsLGRF23S_4616"/>
    <s v="C-04616"/>
    <d v="2023-09-08T00:00:00"/>
    <x v="1"/>
    <s v="M"/>
    <n v="770"/>
    <x v="2"/>
    <x v="0"/>
    <s v="NA"/>
    <s v="3DD.003D7E5366"/>
    <s v="NA"/>
    <s v="M"/>
    <x v="1"/>
    <s v="OtsLYON19S_1_0562"/>
    <s v="OtsLYON19S_1_0465"/>
    <x v="1"/>
    <x v="1"/>
    <x v="1"/>
    <s v="FALL"/>
    <n v="1"/>
    <x v="7"/>
    <n v="0.95971980899999998"/>
    <n v="1"/>
    <x v="1"/>
    <n v="5.6818181818181825"/>
    <n v="5.7284090909090919"/>
    <n v="12.729797979797981"/>
    <s v="Blw"/>
  </r>
  <r>
    <s v="OtsLGRF23S"/>
    <s v="OtsLGRF23S_4618"/>
    <s v="C-04618"/>
    <d v="2023-09-08T00:00:00"/>
    <x v="1"/>
    <s v="F"/>
    <n v="760"/>
    <x v="6"/>
    <x v="1"/>
    <n v="1"/>
    <s v="NA"/>
    <s v="NA"/>
    <s v="F"/>
    <x v="0"/>
    <s v="OtsLYON19S_1_1335"/>
    <s v="OtsLYON19S_1_1421"/>
    <x v="1"/>
    <x v="1"/>
    <x v="1"/>
    <s v="FALL"/>
    <n v="1.00000000000001"/>
    <x v="17"/>
    <n v="0.95971980899999998"/>
    <n v="1"/>
    <x v="1"/>
    <n v="5.6818181818181825"/>
    <n v="5.7284090909090919"/>
    <n v="12.729797979797981"/>
    <s v="Blw"/>
  </r>
  <r>
    <s v="OtsLGRF23S"/>
    <s v="OtsLGRF23S_4621"/>
    <s v="C-04621"/>
    <d v="2023-09-08T00:00:00"/>
    <x v="1"/>
    <s v="F"/>
    <n v="700"/>
    <x v="13"/>
    <x v="0"/>
    <s v="NA"/>
    <s v="3DD.003D7E5393"/>
    <s v="NA"/>
    <s v="F"/>
    <x v="0"/>
    <s v="OtsLYON19S_1_0576"/>
    <s v="OtsLYON19S_1_0496"/>
    <x v="1"/>
    <x v="1"/>
    <x v="1"/>
    <s v="FALL"/>
    <n v="0.999999999999994"/>
    <x v="7"/>
    <n v="0.95971980899999998"/>
    <n v="1"/>
    <x v="5"/>
    <n v="5.6818181818181825"/>
    <n v="5.7284090909090919"/>
    <n v="12.729797979797981"/>
    <s v="Blw"/>
  </r>
  <r>
    <s v="OtsLGRF23S"/>
    <s v="OtsLGRF23S_4622"/>
    <s v="C-04622"/>
    <d v="2023-09-08T00:00:00"/>
    <x v="1"/>
    <s v="F"/>
    <n v="780"/>
    <x v="8"/>
    <x v="0"/>
    <s v="NA"/>
    <s v="3DD.003D7E534F"/>
    <s v="NA"/>
    <s v="F"/>
    <x v="0"/>
    <s v="OtsLYON19S_1_0592"/>
    <s v="OtsLYON19S_1_0654"/>
    <x v="1"/>
    <x v="1"/>
    <x v="1"/>
    <s v="FALL"/>
    <n v="0.999999999999999"/>
    <x v="6"/>
    <n v="0.95971980899999998"/>
    <n v="1"/>
    <x v="0"/>
    <n v="5.6818181818181825"/>
    <n v="5.7284090909090919"/>
    <n v="12.729797979797981"/>
    <s v="Abv"/>
  </r>
  <r>
    <s v="OtsLGRF23S"/>
    <s v="OtsLGRF23S_4623"/>
    <s v="C-04623"/>
    <d v="2023-09-08T00:00:00"/>
    <x v="1"/>
    <s v="M"/>
    <n v="820"/>
    <x v="19"/>
    <x v="0"/>
    <s v="NA"/>
    <s v="3DD.003D7E5355"/>
    <s v="NA"/>
    <s v="M"/>
    <x v="1"/>
    <s v="OtsLYON19S_1_2311"/>
    <s v="OtsLYON19S_1_2103"/>
    <x v="1"/>
    <x v="1"/>
    <x v="1"/>
    <s v="FALL"/>
    <n v="1"/>
    <x v="14"/>
    <n v="0.95971980899999998"/>
    <n v="1"/>
    <x v="0"/>
    <n v="5.6818181818181825"/>
    <n v="5.7284090909090919"/>
    <n v="12.729797979797981"/>
    <s v="Blw"/>
  </r>
  <r>
    <s v="OtsLGRF23S"/>
    <s v="OtsLGRF23S_4624"/>
    <s v="C-04624"/>
    <d v="2023-09-08T00:00:00"/>
    <x v="1"/>
    <s v="M"/>
    <n v="700"/>
    <x v="13"/>
    <x v="0"/>
    <s v="NA"/>
    <s v="3DD.003D7E5390"/>
    <s v="NA"/>
    <s v="F"/>
    <x v="0"/>
    <s v="NA"/>
    <s v="NA"/>
    <x v="0"/>
    <x v="0"/>
    <x v="0"/>
    <s v="FALL"/>
    <n v="1"/>
    <x v="0"/>
    <e v="#N/A"/>
    <n v="1"/>
    <x v="5"/>
    <n v="5.6818181818181825"/>
    <n v="5.7284090909090919"/>
    <n v="12.729797979797981"/>
    <s v="Abv"/>
  </r>
  <r>
    <s v="OtsLGRF23S"/>
    <s v="OtsLGRF23S_4626"/>
    <s v="C-04626"/>
    <d v="2023-09-08T00:00:00"/>
    <x v="1"/>
    <s v="F"/>
    <n v="700"/>
    <x v="13"/>
    <x v="0"/>
    <s v="NA"/>
    <s v="3DD.003D7E537E"/>
    <s v="NA"/>
    <s v="F"/>
    <x v="0"/>
    <s v="NA"/>
    <s v="NA"/>
    <x v="0"/>
    <x v="0"/>
    <x v="0"/>
    <s v="FALL"/>
    <n v="1"/>
    <x v="0"/>
    <e v="#N/A"/>
    <n v="1"/>
    <x v="5"/>
    <n v="5.6818181818181825"/>
    <n v="5.7284090909090919"/>
    <n v="12.729797979797981"/>
    <s v="Abv"/>
  </r>
  <r>
    <s v="OtsLGRF23S"/>
    <s v="OtsLGRF23S_4627"/>
    <s v="C-04627"/>
    <d v="2023-09-08T00:00:00"/>
    <x v="1"/>
    <s v="F"/>
    <n v="740"/>
    <x v="12"/>
    <x v="0"/>
    <s v="NA"/>
    <s v="3DD.003D7E536A"/>
    <s v="NA"/>
    <s v="F"/>
    <x v="0"/>
    <s v="OtsLYON19S_1_0545"/>
    <s v="OtsLYON19S_1_0430"/>
    <x v="1"/>
    <x v="1"/>
    <x v="1"/>
    <s v="FALL"/>
    <n v="0.999999999999996"/>
    <x v="7"/>
    <n v="0.95971980899999998"/>
    <n v="1"/>
    <x v="1"/>
    <n v="5.6818181818181825"/>
    <n v="5.7284090909090919"/>
    <n v="12.729797979797981"/>
    <s v="Blw"/>
  </r>
  <r>
    <s v="OtsLGRF23S"/>
    <s v="OtsLGRF23S_4628"/>
    <s v="C-04628"/>
    <d v="2023-09-08T00:00:00"/>
    <x v="1"/>
    <s v="F"/>
    <n v="720"/>
    <x v="17"/>
    <x v="0"/>
    <s v="NA"/>
    <s v="3DD.003D7E5394"/>
    <s v="NA"/>
    <s v="F"/>
    <x v="0"/>
    <s v="OtsLYON19S_1_0560"/>
    <s v="OtsLYON19S_1_0463"/>
    <x v="1"/>
    <x v="1"/>
    <x v="1"/>
    <s v="FALL"/>
    <n v="0.999999999999999"/>
    <x v="7"/>
    <n v="0.95971980899999998"/>
    <n v="1"/>
    <x v="5"/>
    <n v="5.6818181818181825"/>
    <n v="5.7284090909090919"/>
    <n v="12.729797979797981"/>
    <s v="Blw"/>
  </r>
  <r>
    <s v="OtsLGRF23S"/>
    <s v="OtsLGRF23S_4630"/>
    <s v="C-04630"/>
    <d v="2023-09-08T00:00:00"/>
    <x v="1"/>
    <s v="M"/>
    <n v="690"/>
    <x v="30"/>
    <x v="0"/>
    <s v="NA"/>
    <s v="NA"/>
    <s v="NA"/>
    <s v="M"/>
    <x v="1"/>
    <s v="OtsLYON20S_1_0434"/>
    <s v="OtsLYON20S_1_1142"/>
    <x v="5"/>
    <x v="3"/>
    <x v="3"/>
    <s v="FALL"/>
    <n v="0.999999999999998"/>
    <x v="6"/>
    <n v="0.98961045999999997"/>
    <n v="1"/>
    <x v="5"/>
    <n v="5.6818181818181825"/>
    <n v="5.7284090909090919"/>
    <n v="12.729797979797981"/>
    <s v="Abv"/>
  </r>
  <r>
    <s v="OtsLGRF23S"/>
    <s v="OtsLGRF23S_4633"/>
    <s v="C-04633"/>
    <d v="2023-09-08T00:00:00"/>
    <x v="1"/>
    <s v="F"/>
    <n v="730"/>
    <x v="16"/>
    <x v="0"/>
    <s v="NA"/>
    <s v="3DD.003D7E5353"/>
    <s v="NA"/>
    <s v="F"/>
    <x v="0"/>
    <s v="NA"/>
    <s v="NA"/>
    <x v="0"/>
    <x v="0"/>
    <x v="0"/>
    <s v="FALL"/>
    <n v="1"/>
    <x v="0"/>
    <e v="#N/A"/>
    <n v="1"/>
    <x v="1"/>
    <n v="5.6818181818181825"/>
    <n v="5.7284090909090919"/>
    <n v="12.729797979797981"/>
    <s v="Abv"/>
  </r>
  <r>
    <s v="OtsLGRF23S"/>
    <s v="OtsLGRF23S_4635"/>
    <s v="C-04635"/>
    <d v="2023-09-08T00:00:00"/>
    <x v="1"/>
    <s v="F"/>
    <n v="700"/>
    <x v="13"/>
    <x v="0"/>
    <s v="NA"/>
    <s v="3DD.003D7E53A0"/>
    <s v="NA"/>
    <s v="F"/>
    <x v="0"/>
    <s v="OtsLYON19S_1_0544"/>
    <s v="OtsLYON19S_1_0425"/>
    <x v="1"/>
    <x v="1"/>
    <x v="1"/>
    <s v="FALL"/>
    <n v="0.999999999999997"/>
    <x v="7"/>
    <n v="0.95971980899999998"/>
    <n v="1"/>
    <x v="5"/>
    <n v="5.6818181818181825"/>
    <n v="5.7284090909090919"/>
    <n v="12.729797979797981"/>
    <s v="Blw"/>
  </r>
  <r>
    <s v="OtsLGRF23S"/>
    <s v="OtsLGRF23S_4636"/>
    <s v="C-04636"/>
    <d v="2023-09-08T00:00:00"/>
    <x v="1"/>
    <s v="F"/>
    <n v="740"/>
    <x v="12"/>
    <x v="1"/>
    <n v="1"/>
    <s v="NA"/>
    <s v="NA"/>
    <s v="F"/>
    <x v="0"/>
    <s v="OtsLYON19S_1_1722"/>
    <s v="OtsLYON19S_1_1939"/>
    <x v="1"/>
    <x v="1"/>
    <x v="1"/>
    <s v="FALL"/>
    <n v="1.00000000000001"/>
    <x v="1"/>
    <n v="0.95971980899999998"/>
    <n v="1"/>
    <x v="1"/>
    <n v="5.6818181818181825"/>
    <n v="5.7284090909090919"/>
    <n v="12.729797979797981"/>
    <s v="Abv"/>
  </r>
  <r>
    <s v="OtsLGRF23S"/>
    <s v="OtsLGRF23S_4639"/>
    <s v="C-04639"/>
    <d v="2023-09-08T00:00:00"/>
    <x v="1"/>
    <s v="M"/>
    <n v="670"/>
    <x v="11"/>
    <x v="0"/>
    <s v="NA"/>
    <s v="NA"/>
    <s v="NA"/>
    <s v="M"/>
    <x v="1"/>
    <s v="OtsLYON19S_1_0519"/>
    <s v="OtsLYON19S_1_0331"/>
    <x v="1"/>
    <x v="1"/>
    <x v="1"/>
    <s v="FALL"/>
    <n v="0.999999999999999"/>
    <x v="3"/>
    <n v="0.95971980899999998"/>
    <n v="1"/>
    <x v="3"/>
    <n v="5.6818181818181825"/>
    <n v="5.7284090909090919"/>
    <n v="12.729797979797981"/>
    <s v="Abv"/>
  </r>
  <r>
    <s v="OtsLGRF23S"/>
    <s v="OtsLGRF23S_4642"/>
    <s v="C-04642"/>
    <d v="2023-09-08T00:00:00"/>
    <x v="1"/>
    <s v="M"/>
    <n v="500"/>
    <x v="52"/>
    <x v="1"/>
    <n v="1"/>
    <s v="NA"/>
    <s v="NA"/>
    <s v="M"/>
    <x v="1"/>
    <s v="OtsLYON21S_1_0833"/>
    <s v="OtsLYON21S_1_1677"/>
    <x v="7"/>
    <x v="4"/>
    <x v="4"/>
    <s v="FALL"/>
    <n v="1"/>
    <x v="12"/>
    <e v="#N/A"/>
    <n v="1"/>
    <x v="11"/>
    <n v="5.6818181818181825"/>
    <n v="5.7284090909090919"/>
    <n v="12.729797979797981"/>
    <s v="Abv"/>
  </r>
  <r>
    <s v="OtsLGRF23S"/>
    <s v="OtsLGRF23S_4643"/>
    <s v="C-04643"/>
    <d v="2023-09-08T00:00:00"/>
    <x v="1"/>
    <s v="M"/>
    <n v="720"/>
    <x v="17"/>
    <x v="0"/>
    <s v="NA"/>
    <s v="3DD.003D7E539F"/>
    <s v="NA"/>
    <s v="M"/>
    <x v="1"/>
    <s v="OtsLYON19S_1_0106"/>
    <s v="OtsLYON19S_1_0011"/>
    <x v="1"/>
    <x v="1"/>
    <x v="1"/>
    <s v="FALL"/>
    <n v="1"/>
    <x v="4"/>
    <n v="0.95971980899999998"/>
    <n v="1"/>
    <x v="5"/>
    <n v="5.6818181818181825"/>
    <n v="5.7284090909090919"/>
    <n v="12.729797979797981"/>
    <s v="Abv"/>
  </r>
  <r>
    <s v="OtsLGRF23S"/>
    <s v="OtsLGRF23S_4644"/>
    <s v="C-04644"/>
    <d v="2023-09-08T00:00:00"/>
    <x v="1"/>
    <s v="M"/>
    <n v="880"/>
    <x v="22"/>
    <x v="0"/>
    <s v="NA"/>
    <s v="3DD.003D7E53A6"/>
    <s v="NA"/>
    <s v="U"/>
    <x v="1"/>
    <s v="OtsLYON19S_1_1810"/>
    <s v="OtsLYON19S_1_1519"/>
    <x v="1"/>
    <x v="1"/>
    <x v="1"/>
    <s v="FALL"/>
    <n v="1"/>
    <x v="1"/>
    <n v="0.95971980899999998"/>
    <n v="1"/>
    <x v="4"/>
    <n v="5.6818181818181825"/>
    <n v="5.7284090909090919"/>
    <n v="12.729797979797981"/>
    <s v="Abv"/>
  </r>
  <r>
    <s v="OtsLGRF23S"/>
    <s v="OtsLGRF23S_4645"/>
    <s v="C-04645"/>
    <d v="2023-09-08T00:00:00"/>
    <x v="1"/>
    <s v="F"/>
    <n v="740"/>
    <x v="12"/>
    <x v="0"/>
    <s v="NA"/>
    <s v="3DD.003D7E539B"/>
    <s v="NA"/>
    <s v="F"/>
    <x v="0"/>
    <s v="NA"/>
    <s v="NA"/>
    <x v="0"/>
    <x v="0"/>
    <x v="0"/>
    <s v="FALL"/>
    <n v="1"/>
    <x v="0"/>
    <e v="#N/A"/>
    <n v="1"/>
    <x v="1"/>
    <n v="5.6818181818181825"/>
    <n v="5.7284090909090919"/>
    <n v="12.729797979797981"/>
    <s v="Abv"/>
  </r>
  <r>
    <s v="OtsLGRF23S"/>
    <s v="OtsLGRF23S_4648"/>
    <s v="C-04648"/>
    <d v="2023-09-08T00:00:00"/>
    <x v="1"/>
    <s v="M"/>
    <n v="750"/>
    <x v="1"/>
    <x v="0"/>
    <s v="NA"/>
    <s v="3DD.003D7E5384"/>
    <s v="NA"/>
    <s v="M"/>
    <x v="1"/>
    <s v="NA"/>
    <s v="NA"/>
    <x v="0"/>
    <x v="0"/>
    <x v="0"/>
    <s v="FALL"/>
    <n v="1"/>
    <x v="0"/>
    <e v="#N/A"/>
    <n v="1"/>
    <x v="1"/>
    <n v="5.6818181818181825"/>
    <n v="5.7284090909090919"/>
    <n v="12.729797979797981"/>
    <s v="Abv"/>
  </r>
  <r>
    <s v="OtsLGRF23S"/>
    <s v="OtsLGRF23S_4649"/>
    <s v="C-04649"/>
    <d v="2023-09-08T00:00:00"/>
    <x v="1"/>
    <s v="F"/>
    <n v="710"/>
    <x v="10"/>
    <x v="0"/>
    <s v="NA"/>
    <s v="3DD.003D7E535D"/>
    <s v="NA"/>
    <s v="F"/>
    <x v="0"/>
    <s v="OtsLYON19S_1_0569"/>
    <s v="OtsLYON19S_1_0471"/>
    <x v="1"/>
    <x v="1"/>
    <x v="1"/>
    <s v="FALL"/>
    <n v="1"/>
    <x v="7"/>
    <n v="0.95971980899999998"/>
    <n v="1"/>
    <x v="5"/>
    <n v="5.6818181818181825"/>
    <n v="5.7284090909090919"/>
    <n v="12.729797979797981"/>
    <s v="Blw"/>
  </r>
  <r>
    <s v="OtsLGRF23S"/>
    <s v="OtsLGRF23S_4651"/>
    <s v="C-04651"/>
    <d v="2023-09-08T00:00:00"/>
    <x v="1"/>
    <s v="M"/>
    <n v="610"/>
    <x v="29"/>
    <x v="0"/>
    <s v="NA"/>
    <s v="NA"/>
    <s v="NA"/>
    <s v="M"/>
    <x v="1"/>
    <s v="OtsLYON19S_1_1101"/>
    <s v="OtsLYON19S_1_0908"/>
    <x v="1"/>
    <x v="1"/>
    <x v="1"/>
    <s v="FALL"/>
    <n v="0.999999999999994"/>
    <x v="6"/>
    <n v="0.95971980899999998"/>
    <n v="1"/>
    <x v="9"/>
    <n v="5.6818181818181825"/>
    <n v="5.7284090909090919"/>
    <n v="12.729797979797981"/>
    <s v="Abv"/>
  </r>
  <r>
    <s v="OtsLGRF23S"/>
    <s v="OtsLGRF23S_4653"/>
    <s v="C-04653"/>
    <d v="2023-09-08T00:00:00"/>
    <x v="1"/>
    <s v="M"/>
    <n v="740"/>
    <x v="12"/>
    <x v="0"/>
    <s v="NA"/>
    <s v="3DD.003D7E53AA"/>
    <s v="NA"/>
    <s v="M"/>
    <x v="1"/>
    <s v="OtsLYON19S_1_1719"/>
    <s v="OtsLYON19S_1_1936"/>
    <x v="1"/>
    <x v="1"/>
    <x v="1"/>
    <s v="FALL"/>
    <n v="1"/>
    <x v="1"/>
    <n v="0.95971980899999998"/>
    <n v="1"/>
    <x v="1"/>
    <n v="5.6818181818181825"/>
    <n v="5.7284090909090919"/>
    <n v="12.729797979797981"/>
    <s v="Abv"/>
  </r>
  <r>
    <s v="OtsLGRF23S"/>
    <s v="OtsLGRF23S_4654"/>
    <s v="C-04654"/>
    <d v="2023-09-08T00:00:00"/>
    <x v="1"/>
    <s v="M"/>
    <n v="700"/>
    <x v="13"/>
    <x v="1"/>
    <n v="1"/>
    <s v="NA"/>
    <s v="NA"/>
    <s v="M"/>
    <x v="1"/>
    <s v="OtsLYON19S_1_1318"/>
    <s v="OtsLYON19S_1_1232"/>
    <x v="1"/>
    <x v="1"/>
    <x v="1"/>
    <s v="FALL"/>
    <n v="0.999999999999996"/>
    <x v="12"/>
    <n v="0.95971980899999998"/>
    <n v="1"/>
    <x v="5"/>
    <n v="5.6818181818181825"/>
    <n v="5.7284090909090919"/>
    <n v="12.729797979797981"/>
    <s v="Abv"/>
  </r>
  <r>
    <s v="OtsLGRF23S"/>
    <s v="OtsLGRF23S_4655"/>
    <s v="C-04655"/>
    <d v="2023-09-08T00:00:00"/>
    <x v="1"/>
    <s v="M"/>
    <n v="730"/>
    <x v="16"/>
    <x v="0"/>
    <s v="NA"/>
    <s v="3DD.003D7E5377"/>
    <s v="NA"/>
    <s v="M"/>
    <x v="1"/>
    <s v="OtsLYON19S_1_0581"/>
    <s v="OtsLYON19S_1_0623"/>
    <x v="1"/>
    <x v="1"/>
    <x v="1"/>
    <s v="FALL"/>
    <n v="0.999999999999998"/>
    <x v="6"/>
    <n v="0.95971980899999998"/>
    <n v="1"/>
    <x v="1"/>
    <n v="5.6818181818181825"/>
    <n v="5.7284090909090919"/>
    <n v="12.729797979797981"/>
    <s v="Abv"/>
  </r>
  <r>
    <s v="OtsLGRF23S"/>
    <s v="OtsLGRF23S_4657"/>
    <s v="C-04657"/>
    <d v="2023-09-08T00:00:00"/>
    <x v="1"/>
    <s v="M"/>
    <n v="720"/>
    <x v="17"/>
    <x v="0"/>
    <s v="NA"/>
    <s v="3DD.003D7E5362"/>
    <s v="NA"/>
    <s v="M"/>
    <x v="1"/>
    <s v="OtsLYON19S_1_0524"/>
    <s v="OtsLYON19S_1_0363"/>
    <x v="1"/>
    <x v="1"/>
    <x v="1"/>
    <s v="FALL"/>
    <n v="0.99999999999999301"/>
    <x v="3"/>
    <n v="0.95971980899999998"/>
    <n v="1"/>
    <x v="5"/>
    <n v="5.6818181818181825"/>
    <n v="5.7284090909090919"/>
    <n v="12.729797979797981"/>
    <s v="Abv"/>
  </r>
  <r>
    <s v="OtsLGRF23S"/>
    <s v="OtsLGRF23S_4660"/>
    <s v="C-04660"/>
    <d v="2023-09-08T00:00:00"/>
    <x v="1"/>
    <s v="F"/>
    <n v="650"/>
    <x v="5"/>
    <x v="0"/>
    <s v="NA"/>
    <s v="NA"/>
    <s v="NA"/>
    <s v="F"/>
    <x v="0"/>
    <s v="OtsLYON20S_1_0453"/>
    <s v="OtsLYON20S_1_1171"/>
    <x v="5"/>
    <x v="3"/>
    <x v="3"/>
    <s v="FALL"/>
    <n v="1"/>
    <x v="7"/>
    <n v="0.98961045999999997"/>
    <n v="1"/>
    <x v="3"/>
    <n v="5.6818181818181825"/>
    <n v="5.7284090909090919"/>
    <n v="12.729797979797981"/>
    <s v="Blw"/>
  </r>
  <r>
    <s v="OtsLGRF23S"/>
    <s v="OtsLGRF23S_4663"/>
    <s v="C-04663"/>
    <d v="2023-09-08T00:00:00"/>
    <x v="1"/>
    <s v="F"/>
    <n v="690"/>
    <x v="30"/>
    <x v="0"/>
    <s v="NA"/>
    <s v="NA"/>
    <s v="NA"/>
    <s v="F"/>
    <x v="0"/>
    <s v="OtsLYON19S_1_1810"/>
    <s v="OtsLYON19S_1_1520"/>
    <x v="1"/>
    <x v="1"/>
    <x v="1"/>
    <s v="FALL"/>
    <n v="0.999999999999999"/>
    <x v="1"/>
    <n v="0.95971980899999998"/>
    <n v="1"/>
    <x v="5"/>
    <n v="5.6818181818181825"/>
    <n v="5.7284090909090919"/>
    <n v="12.729797979797981"/>
    <s v="Abv"/>
  </r>
  <r>
    <s v="OtsLGRF23S"/>
    <s v="OtsLGRF23S_4664"/>
    <s v="C-04664"/>
    <d v="2023-09-08T00:00:00"/>
    <x v="1"/>
    <s v="M"/>
    <n v="810"/>
    <x v="9"/>
    <x v="0"/>
    <s v="NA"/>
    <s v="3DD.003D7E5358"/>
    <s v="NA"/>
    <s v="M"/>
    <x v="1"/>
    <s v="OtsLYON19S_1_2303"/>
    <s v="OtsLYON19S_1_2062"/>
    <x v="1"/>
    <x v="1"/>
    <x v="1"/>
    <s v="FALL"/>
    <n v="0.999999999999996"/>
    <x v="14"/>
    <n v="0.95971980899999998"/>
    <n v="1"/>
    <x v="0"/>
    <n v="5.6818181818181825"/>
    <n v="5.7284090909090919"/>
    <n v="12.729797979797981"/>
    <s v="Blw"/>
  </r>
  <r>
    <s v="OtsLGRF23S"/>
    <s v="OtsLGRF23S_4666"/>
    <s v="C-04666"/>
    <d v="2023-09-08T00:00:00"/>
    <x v="1"/>
    <s v="F"/>
    <n v="810"/>
    <x v="9"/>
    <x v="1"/>
    <s v="NA"/>
    <s v="3DD.003D7E53A4"/>
    <s v="NA"/>
    <s v="F"/>
    <x v="0"/>
    <s v="OtsPBT18-UmaFa-0368"/>
    <s v="OtsPBT18-UmaFa-0364"/>
    <x v="14"/>
    <x v="2"/>
    <x v="2"/>
    <s v="FALL"/>
    <n v="1.00000000000001"/>
    <x v="24"/>
    <n v="0.95730000000000004"/>
    <n v="1"/>
    <x v="0"/>
    <n v="5.6818181818181825"/>
    <n v="5.7284090909090919"/>
    <n v="12.729797979797981"/>
    <s v="Blw"/>
  </r>
  <r>
    <s v="OtsLGRF23S"/>
    <s v="OtsLGRF23S_4667"/>
    <s v="C-04667"/>
    <d v="2023-09-08T00:00:00"/>
    <x v="1"/>
    <s v="M"/>
    <n v="750"/>
    <x v="1"/>
    <x v="0"/>
    <s v="NA"/>
    <s v="3DD.003D7E5368"/>
    <s v="NA"/>
    <s v="M"/>
    <x v="1"/>
    <s v="NA"/>
    <s v="NA"/>
    <x v="0"/>
    <x v="0"/>
    <x v="0"/>
    <s v="FALL"/>
    <n v="1"/>
    <x v="0"/>
    <e v="#N/A"/>
    <n v="1"/>
    <x v="1"/>
    <n v="5.6818181818181825"/>
    <n v="5.7284090909090919"/>
    <n v="12.729797979797981"/>
    <s v="Abv"/>
  </r>
  <r>
    <s v="OtsLGRF23S"/>
    <s v="OtsLGRF23S_4669"/>
    <s v="C-04669"/>
    <d v="2023-09-08T00:00:00"/>
    <x v="1"/>
    <s v="F"/>
    <n v="750"/>
    <x v="1"/>
    <x v="0"/>
    <s v="NA"/>
    <s v="3DD.003D7E536B"/>
    <s v="NA"/>
    <s v="F"/>
    <x v="0"/>
    <s v="OtsLYON19S_1_0520"/>
    <s v="OtsLYON19S_1_0342"/>
    <x v="1"/>
    <x v="1"/>
    <x v="1"/>
    <s v="FALL"/>
    <n v="0.999999999999999"/>
    <x v="3"/>
    <n v="0.95971980899999998"/>
    <n v="1"/>
    <x v="1"/>
    <n v="5.6818181818181825"/>
    <n v="5.7284090909090919"/>
    <n v="12.729797979797981"/>
    <s v="Abv"/>
  </r>
  <r>
    <s v="OtsLGRF23S"/>
    <s v="OtsLGRF23S_4670"/>
    <s v="C-04670"/>
    <d v="2023-09-08T00:00:00"/>
    <x v="1"/>
    <s v="M"/>
    <n v="720"/>
    <x v="17"/>
    <x v="0"/>
    <s v="NA"/>
    <s v="3DD.003D7E5383"/>
    <s v="NA"/>
    <s v="F"/>
    <x v="0"/>
    <s v="OtsNPFH20S_1_0667"/>
    <s v="OtsNPFH20S_1_0638"/>
    <x v="8"/>
    <x v="3"/>
    <x v="3"/>
    <s v="FALL"/>
    <n v="1"/>
    <x v="13"/>
    <n v="0.98845608500000004"/>
    <n v="1"/>
    <x v="5"/>
    <n v="5.6818181818181825"/>
    <n v="5.7284090909090919"/>
    <n v="12.729797979797981"/>
    <s v="Abv"/>
  </r>
  <r>
    <s v="OtsLGRF23S"/>
    <s v="OtsLGRF23S_4671"/>
    <s v="C-04671"/>
    <d v="2023-09-08T00:00:00"/>
    <x v="1"/>
    <s v="F"/>
    <n v="800"/>
    <x v="4"/>
    <x v="1"/>
    <n v="1"/>
    <s v="3DD.003D7E53A5"/>
    <s v="NA"/>
    <s v="F"/>
    <x v="0"/>
    <s v="OtsLYON19S_1_0134"/>
    <s v="OtsLYON19S_1_0090"/>
    <x v="1"/>
    <x v="1"/>
    <x v="1"/>
    <s v="FALL"/>
    <n v="0.999999999999996"/>
    <x v="4"/>
    <n v="0.95971980899999998"/>
    <n v="1"/>
    <x v="0"/>
    <n v="5.6818181818181825"/>
    <n v="5.7284090909090919"/>
    <n v="12.729797979797981"/>
    <s v="Abv"/>
  </r>
  <r>
    <s v="OtsLGRF23S"/>
    <s v="OtsLGRF23S_4672"/>
    <s v="C-04672"/>
    <d v="2023-09-08T00:00:00"/>
    <x v="1"/>
    <s v="F"/>
    <n v="760"/>
    <x v="6"/>
    <x v="0"/>
    <s v="NA"/>
    <s v="3DD.003D7E5375"/>
    <s v="NA"/>
    <s v="F"/>
    <x v="0"/>
    <s v="OtsLYON19S_1_0596"/>
    <s v="OtsLYON19S_1_0659"/>
    <x v="1"/>
    <x v="1"/>
    <x v="1"/>
    <s v="FALL"/>
    <n v="1"/>
    <x v="6"/>
    <n v="0.95971980899999998"/>
    <n v="1"/>
    <x v="1"/>
    <n v="5.6818181818181825"/>
    <n v="5.7284090909090919"/>
    <n v="12.729797979797981"/>
    <s v="Abv"/>
  </r>
  <r>
    <s v="OtsLGRF23S"/>
    <s v="OtsLGRF23S_4673"/>
    <s v="C-04673"/>
    <d v="2023-09-08T00:00:00"/>
    <x v="1"/>
    <s v="M"/>
    <n v="700"/>
    <x v="13"/>
    <x v="0"/>
    <s v="NA"/>
    <s v="3DD.003D7E5369"/>
    <s v="NA"/>
    <s v="M"/>
    <x v="1"/>
    <s v="OtsNPFH20S_1_0664"/>
    <s v="OtsNPFH20S_1_0634"/>
    <x v="8"/>
    <x v="3"/>
    <x v="3"/>
    <s v="FALL"/>
    <n v="1"/>
    <x v="13"/>
    <n v="0.98845608500000004"/>
    <n v="1"/>
    <x v="5"/>
    <n v="5.6818181818181825"/>
    <n v="5.7284090909090919"/>
    <n v="12.729797979797981"/>
    <s v="Abv"/>
  </r>
  <r>
    <s v="OtsLGRF23S"/>
    <s v="OtsLGRF23S_4675"/>
    <s v="C-04675"/>
    <d v="2023-09-08T00:00:00"/>
    <x v="1"/>
    <s v="F"/>
    <n v="710"/>
    <x v="10"/>
    <x v="1"/>
    <n v="1"/>
    <s v="NA"/>
    <s v="NA"/>
    <s v="F"/>
    <x v="0"/>
    <s v="OtsLYON19S_1_1702"/>
    <s v="OtsLYON19S_1_1914"/>
    <x v="1"/>
    <x v="1"/>
    <x v="1"/>
    <s v="FALL"/>
    <n v="1"/>
    <x v="1"/>
    <n v="0.95971980899999998"/>
    <n v="1"/>
    <x v="5"/>
    <n v="5.6818181818181825"/>
    <n v="5.7284090909090919"/>
    <n v="12.729797979797981"/>
    <s v="Abv"/>
  </r>
  <r>
    <s v="OtsLGRF23S"/>
    <s v="OtsLGRF23S_4676"/>
    <s v="C-04676"/>
    <d v="2023-09-08T00:00:00"/>
    <x v="1"/>
    <s v="F"/>
    <n v="840"/>
    <x v="18"/>
    <x v="1"/>
    <n v="1"/>
    <s v="3DD.003D7E5378"/>
    <s v="NA"/>
    <s v="F"/>
    <x v="0"/>
    <s v="OtsLYON19S_1_0503"/>
    <s v="OtsLYON19S_1_0305"/>
    <x v="1"/>
    <x v="1"/>
    <x v="1"/>
    <s v="FALL"/>
    <n v="0.999999999999996"/>
    <x v="3"/>
    <n v="0.95971980899999998"/>
    <n v="1"/>
    <x v="2"/>
    <n v="5.6818181818181825"/>
    <n v="5.7284090909090919"/>
    <n v="12.729797979797981"/>
    <s v="Abv"/>
  </r>
  <r>
    <s v="OtsLGRF23S"/>
    <s v="OtsLGRF23S_4677"/>
    <s v="C-04677"/>
    <d v="2023-09-08T00:00:00"/>
    <x v="1"/>
    <s v="M"/>
    <n v="900"/>
    <x v="7"/>
    <x v="0"/>
    <s v="NA"/>
    <s v="3DD.003D7E517E"/>
    <s v="NA"/>
    <s v="M"/>
    <x v="1"/>
    <s v="OtsLYON19S_1_1711"/>
    <s v="OtsLYON19S_1_1924"/>
    <x v="1"/>
    <x v="1"/>
    <x v="1"/>
    <s v="FALL"/>
    <n v="1.00000000000001"/>
    <x v="1"/>
    <n v="0.95971980899999998"/>
    <n v="1"/>
    <x v="4"/>
    <n v="5.6818181818181825"/>
    <n v="5.7284090909090919"/>
    <n v="12.729797979797981"/>
    <s v="Abv"/>
  </r>
  <r>
    <s v="OtsLGRF23S"/>
    <s v="OtsLGRF23S_4678"/>
    <s v="C-04678"/>
    <d v="2023-09-08T00:00:00"/>
    <x v="1"/>
    <s v="F"/>
    <n v="750"/>
    <x v="1"/>
    <x v="0"/>
    <s v="NA"/>
    <s v="3DD.003D7E5160"/>
    <s v="NA"/>
    <s v="F"/>
    <x v="0"/>
    <s v="OtsNPFH19S_1_3342"/>
    <s v="OtsNPFH19S_1_3069"/>
    <x v="2"/>
    <x v="1"/>
    <x v="1"/>
    <s v="FALL"/>
    <n v="0.999999999999999"/>
    <x v="13"/>
    <n v="0.99705232300000002"/>
    <n v="1"/>
    <x v="1"/>
    <n v="5.6818181818181825"/>
    <n v="5.7284090909090919"/>
    <n v="12.729797979797981"/>
    <s v="Abv"/>
  </r>
  <r>
    <s v="OtsLGRF23S"/>
    <s v="OtsLGRF23S_4680"/>
    <s v="C-04680"/>
    <d v="2023-09-08T00:00:00"/>
    <x v="1"/>
    <s v="F"/>
    <n v="760"/>
    <x v="6"/>
    <x v="0"/>
    <s v="NA"/>
    <s v="3DD.003D7E5190"/>
    <s v="NA"/>
    <s v="F"/>
    <x v="0"/>
    <s v="OtsLYON19S_1_0590"/>
    <s v="OtsLYON19S_1_0644"/>
    <x v="1"/>
    <x v="1"/>
    <x v="1"/>
    <s v="FALL"/>
    <n v="1"/>
    <x v="6"/>
    <n v="0.95971980899999998"/>
    <n v="1"/>
    <x v="1"/>
    <n v="5.6818181818181825"/>
    <n v="5.7284090909090919"/>
    <n v="12.729797979797981"/>
    <s v="Abv"/>
  </r>
  <r>
    <s v="OtsLGRF23S"/>
    <s v="OtsLGRF23S_4681"/>
    <s v="C-04681"/>
    <d v="2023-09-08T00:00:00"/>
    <x v="1"/>
    <s v="F"/>
    <n v="760"/>
    <x v="6"/>
    <x v="1"/>
    <n v="1"/>
    <s v="NA"/>
    <s v="NA"/>
    <s v="F"/>
    <x v="0"/>
    <s v="OtsLYON19S_1_0117"/>
    <s v="OtsLYON19S_1_0042"/>
    <x v="1"/>
    <x v="1"/>
    <x v="1"/>
    <s v="FALL"/>
    <n v="1"/>
    <x v="4"/>
    <n v="0.95971980899999998"/>
    <n v="1"/>
    <x v="1"/>
    <n v="5.6818181818181825"/>
    <n v="5.7284090909090919"/>
    <n v="12.729797979797981"/>
    <s v="Abv"/>
  </r>
  <r>
    <s v="OtsLGRF23S"/>
    <s v="OtsLGRF23S_4682"/>
    <s v="C-04682"/>
    <d v="2023-09-08T00:00:00"/>
    <x v="1"/>
    <s v="F"/>
    <n v="740"/>
    <x v="12"/>
    <x v="0"/>
    <s v="NA"/>
    <s v="3DD.003D7E5159"/>
    <s v="NA"/>
    <s v="F"/>
    <x v="0"/>
    <s v="OtsLYON19S_1_0147"/>
    <s v="OtsLYON19S_1_0213"/>
    <x v="1"/>
    <x v="1"/>
    <x v="1"/>
    <s v="FALL"/>
    <n v="1"/>
    <x v="3"/>
    <n v="0.95971980899999998"/>
    <n v="1"/>
    <x v="1"/>
    <n v="5.6818181818181825"/>
    <n v="5.7284090909090919"/>
    <n v="12.729797979797981"/>
    <s v="Abv"/>
  </r>
  <r>
    <s v="OtsLGRF23S"/>
    <s v="OtsLGRF23S_4684"/>
    <s v="C-04684"/>
    <d v="2023-09-08T00:00:00"/>
    <x v="1"/>
    <s v="M"/>
    <n v="650"/>
    <x v="5"/>
    <x v="1"/>
    <n v="1"/>
    <s v="NA"/>
    <s v="NA"/>
    <s v="M"/>
    <x v="1"/>
    <s v="OtsLYON20S_1_0288"/>
    <s v="OtsLYON20S_1_1006"/>
    <x v="5"/>
    <x v="3"/>
    <x v="3"/>
    <s v="FALL"/>
    <n v="1"/>
    <x v="3"/>
    <n v="0.98961045999999997"/>
    <n v="1"/>
    <x v="3"/>
    <n v="5.6818181818181825"/>
    <n v="5.7284090909090919"/>
    <n v="12.729797979797981"/>
    <s v="Abv"/>
  </r>
  <r>
    <s v="OtsLGRF23S"/>
    <s v="OtsLGRF23S_4687"/>
    <s v="C-04687"/>
    <d v="2023-09-08T00:00:00"/>
    <x v="1"/>
    <s v="F"/>
    <n v="810"/>
    <x v="9"/>
    <x v="0"/>
    <s v="NA"/>
    <s v="3DD.003D7E5163"/>
    <s v="NA"/>
    <s v="F"/>
    <x v="0"/>
    <s v="NA"/>
    <s v="NA"/>
    <x v="0"/>
    <x v="0"/>
    <x v="0"/>
    <s v="FALL"/>
    <n v="1"/>
    <x v="0"/>
    <e v="#N/A"/>
    <n v="1"/>
    <x v="0"/>
    <n v="5.6818181818181825"/>
    <n v="5.7284090909090919"/>
    <n v="12.729797979797981"/>
    <s v="Abv"/>
  </r>
  <r>
    <s v="OtsLGRF23S"/>
    <s v="OtsLGRF23S_4688"/>
    <s v="C-04688"/>
    <d v="2023-09-08T00:00:00"/>
    <x v="1"/>
    <s v="F"/>
    <n v="840"/>
    <x v="18"/>
    <x v="0"/>
    <s v="NA"/>
    <s v="3DD.003D7E54CB"/>
    <s v="NA"/>
    <s v="F"/>
    <x v="0"/>
    <s v="OtsLYON19S_1_1833"/>
    <s v="OtsLYON19S_1_1570"/>
    <x v="1"/>
    <x v="1"/>
    <x v="1"/>
    <s v="FALL"/>
    <n v="1"/>
    <x v="1"/>
    <n v="0.95971980899999998"/>
    <n v="1"/>
    <x v="2"/>
    <n v="5.6818181818181825"/>
    <n v="5.7284090909090919"/>
    <n v="12.729797979797981"/>
    <s v="Abv"/>
  </r>
  <r>
    <s v="OtsLGRF23S"/>
    <s v="OtsLGRF23S_4690"/>
    <s v="C-04690"/>
    <d v="2023-09-08T00:00:00"/>
    <x v="1"/>
    <s v="M"/>
    <n v="730"/>
    <x v="16"/>
    <x v="1"/>
    <n v="1"/>
    <s v="NA"/>
    <s v="NA"/>
    <s v="M"/>
    <x v="1"/>
    <s v="OtsLYON19S_1_0541"/>
    <s v="OtsLYON19S_1_0404"/>
    <x v="1"/>
    <x v="1"/>
    <x v="1"/>
    <s v="FALL"/>
    <n v="1"/>
    <x v="7"/>
    <n v="0.95971980899999998"/>
    <n v="1"/>
    <x v="1"/>
    <n v="5.6818181818181825"/>
    <n v="5.7284090909090919"/>
    <n v="12.729797979797981"/>
    <s v="Blw"/>
  </r>
  <r>
    <s v="OtsLGRF23S"/>
    <s v="OtsLGRF23S_4691"/>
    <s v="C-04691"/>
    <d v="2023-09-08T00:00:00"/>
    <x v="1"/>
    <s v="F"/>
    <n v="720"/>
    <x v="17"/>
    <x v="0"/>
    <s v="NA"/>
    <s v="3DD.003D7E5498"/>
    <s v="NA"/>
    <s v="F"/>
    <x v="0"/>
    <s v="OtsLYON19S_1_0126"/>
    <s v="OtsLYON19S_1_0220"/>
    <x v="1"/>
    <x v="1"/>
    <x v="1"/>
    <s v="FALL"/>
    <n v="1"/>
    <x v="3"/>
    <n v="0.95971980899999998"/>
    <n v="1"/>
    <x v="5"/>
    <n v="5.6818181818181825"/>
    <n v="5.7284090909090919"/>
    <n v="12.729797979797981"/>
    <s v="Abv"/>
  </r>
  <r>
    <s v="OtsLGRF23S"/>
    <s v="OtsLGRF23S_4692"/>
    <s v="C-04692"/>
    <d v="2023-09-08T00:00:00"/>
    <x v="1"/>
    <s v="F"/>
    <n v="740"/>
    <x v="12"/>
    <x v="0"/>
    <s v="NA"/>
    <s v="3DD.003D7E547D"/>
    <s v="NA"/>
    <s v="F"/>
    <x v="0"/>
    <s v="OtsLYON19S_1_0123"/>
    <s v="OtsLYON19S_1_0048"/>
    <x v="1"/>
    <x v="1"/>
    <x v="1"/>
    <s v="FALL"/>
    <n v="0.999999999999999"/>
    <x v="4"/>
    <n v="0.95971980899999998"/>
    <n v="1"/>
    <x v="1"/>
    <n v="5.6818181818181825"/>
    <n v="5.7284090909090919"/>
    <n v="12.729797979797981"/>
    <s v="Abv"/>
  </r>
  <r>
    <s v="OtsLGRF23S"/>
    <s v="OtsLGRF23S_4693"/>
    <s v="C-04693"/>
    <d v="2023-09-08T00:00:00"/>
    <x v="1"/>
    <s v="F"/>
    <n v="710"/>
    <x v="10"/>
    <x v="1"/>
    <n v="1"/>
    <s v="NA"/>
    <s v="NA"/>
    <s v="F"/>
    <x v="0"/>
    <s v="OtsLYON19S_1_1125"/>
    <s v="OtsLYON19S_1_0978"/>
    <x v="1"/>
    <x v="1"/>
    <x v="1"/>
    <s v="FALL"/>
    <n v="1"/>
    <x v="15"/>
    <n v="0.95971980899999998"/>
    <n v="1"/>
    <x v="5"/>
    <n v="5.6818181818181825"/>
    <n v="5.7284090909090919"/>
    <n v="12.729797979797981"/>
    <s v="Abv"/>
  </r>
  <r>
    <s v="OtsLGRF23S"/>
    <s v="OtsLGRF23S_4694"/>
    <s v="C-04694"/>
    <d v="2023-09-08T00:00:00"/>
    <x v="1"/>
    <s v="F"/>
    <n v="780"/>
    <x v="8"/>
    <x v="0"/>
    <s v="NA"/>
    <s v="3DD.003D7E5480"/>
    <s v="NA"/>
    <s v="F"/>
    <x v="0"/>
    <s v="OtsLYON19S_1_0592"/>
    <s v="OtsLYON19S_1_0656"/>
    <x v="1"/>
    <x v="1"/>
    <x v="1"/>
    <s v="FALL"/>
    <n v="0.999999999999999"/>
    <x v="6"/>
    <n v="0.95971980899999998"/>
    <n v="1"/>
    <x v="0"/>
    <n v="5.6818181818181825"/>
    <n v="5.7284090909090919"/>
    <n v="12.729797979797981"/>
    <s v="Abv"/>
  </r>
  <r>
    <s v="OtsLGRF23S"/>
    <s v="OtsLGRF23S_4696"/>
    <s v="C-04696"/>
    <d v="2023-09-08T00:00:00"/>
    <x v="1"/>
    <s v="M"/>
    <n v="670"/>
    <x v="11"/>
    <x v="1"/>
    <n v="1"/>
    <s v="NA"/>
    <s v="NA"/>
    <s v="M"/>
    <x v="1"/>
    <s v="OtsLYON19S_1_1103"/>
    <s v="OtsLYON19S_1_0918"/>
    <x v="1"/>
    <x v="1"/>
    <x v="1"/>
    <s v="FALL"/>
    <n v="1"/>
    <x v="16"/>
    <n v="0.95971980899999998"/>
    <n v="1"/>
    <x v="3"/>
    <n v="5.6818181818181825"/>
    <n v="5.7284090909090919"/>
    <n v="12.729797979797981"/>
    <s v="Abv"/>
  </r>
  <r>
    <s v="OtsLGRF23S"/>
    <s v="OtsLGRF23S_4699"/>
    <s v="C-04699"/>
    <d v="2023-09-08T00:00:00"/>
    <x v="1"/>
    <s v="M"/>
    <n v="660"/>
    <x v="33"/>
    <x v="1"/>
    <n v="1"/>
    <s v="NA"/>
    <s v="NA"/>
    <s v="M"/>
    <x v="1"/>
    <s v="OtsLYON20S_1_0500"/>
    <s v="OtsLYON20S_1_0556"/>
    <x v="5"/>
    <x v="3"/>
    <x v="3"/>
    <s v="FALL"/>
    <n v="0.999999999999997"/>
    <x v="7"/>
    <n v="0.98961045999999997"/>
    <n v="1"/>
    <x v="3"/>
    <n v="5.6818181818181825"/>
    <n v="5.7284090909090919"/>
    <n v="12.729797979797981"/>
    <s v="Blw"/>
  </r>
  <r>
    <s v="OtsLGRF23S"/>
    <s v="OtsLGRF23S_4701"/>
    <s v="C-04701"/>
    <d v="2023-09-08T00:00:00"/>
    <x v="1"/>
    <s v="M"/>
    <n v="830"/>
    <x v="15"/>
    <x v="0"/>
    <s v="NA"/>
    <s v="3DD.003D7E54B6"/>
    <s v="NA"/>
    <s v="M"/>
    <x v="1"/>
    <s v="OtsLYON19S_1_0529"/>
    <s v="OtsLYON19S_1_0370"/>
    <x v="1"/>
    <x v="1"/>
    <x v="1"/>
    <s v="FALL"/>
    <n v="1"/>
    <x v="3"/>
    <n v="0.95971980899999998"/>
    <n v="1"/>
    <x v="2"/>
    <n v="5.6818181818181825"/>
    <n v="5.7284090909090919"/>
    <n v="12.729797979797981"/>
    <s v="Abv"/>
  </r>
  <r>
    <s v="OtsLGRF23S"/>
    <s v="OtsLGRF23S_4702"/>
    <s v="C-04702"/>
    <d v="2023-09-08T00:00:00"/>
    <x v="1"/>
    <s v="M"/>
    <n v="720"/>
    <x v="17"/>
    <x v="1"/>
    <s v="NA"/>
    <s v="NA"/>
    <s v="NA"/>
    <s v="M"/>
    <x v="1"/>
    <s v="OtsLYON19S_1_1131"/>
    <s v="OtsLYON19S_1_1012"/>
    <x v="1"/>
    <x v="1"/>
    <x v="1"/>
    <s v="FALL"/>
    <n v="1"/>
    <x v="15"/>
    <n v="0.95971980899999998"/>
    <n v="1"/>
    <x v="5"/>
    <n v="5.6818181818181825"/>
    <n v="5.7284090909090919"/>
    <n v="12.729797979797981"/>
    <s v="Abv"/>
  </r>
  <r>
    <s v="OtsLGRF23S"/>
    <s v="OtsLGRF23S_4703"/>
    <s v="C-04703"/>
    <d v="2023-09-08T00:00:00"/>
    <x v="1"/>
    <s v="F"/>
    <n v="760"/>
    <x v="6"/>
    <x v="0"/>
    <s v="NA"/>
    <s v="3DD.003D7E54A5"/>
    <s v="NA"/>
    <s v="F"/>
    <x v="0"/>
    <s v="NA"/>
    <s v="NA"/>
    <x v="0"/>
    <x v="0"/>
    <x v="0"/>
    <s v="FALL"/>
    <n v="0.999999999999999"/>
    <x v="0"/>
    <e v="#N/A"/>
    <n v="1"/>
    <x v="1"/>
    <n v="5.6818181818181825"/>
    <n v="5.7284090909090919"/>
    <n v="12.729797979797981"/>
    <s v="Abv"/>
  </r>
  <r>
    <s v="OtsLGRF23S"/>
    <s v="OtsLGRF23S_4704"/>
    <s v="C-04704"/>
    <d v="2023-09-08T00:00:00"/>
    <x v="1"/>
    <s v="F"/>
    <n v="820"/>
    <x v="19"/>
    <x v="0"/>
    <s v="NA"/>
    <s v="3DD.003D7E54D6"/>
    <s v="NA"/>
    <s v="F"/>
    <x v="0"/>
    <s v="OtsLYON19S_1_1875"/>
    <s v="OtsLYON19S_1_1656"/>
    <x v="1"/>
    <x v="1"/>
    <x v="1"/>
    <s v="FALL"/>
    <n v="1"/>
    <x v="1"/>
    <n v="0.95971980899999998"/>
    <n v="1"/>
    <x v="0"/>
    <n v="5.6818181818181825"/>
    <n v="5.7284090909090919"/>
    <n v="12.729797979797981"/>
    <s v="Abv"/>
  </r>
  <r>
    <s v="OtsLGRF23S"/>
    <s v="OtsLGRF23S_4705"/>
    <s v="C-04705"/>
    <d v="2023-09-08T00:00:00"/>
    <x v="1"/>
    <s v="M"/>
    <n v="640"/>
    <x v="54"/>
    <x v="0"/>
    <s v="NA"/>
    <s v="NA"/>
    <s v="NA"/>
    <s v="F"/>
    <x v="0"/>
    <s v="OtsLYON20S_1_0438"/>
    <s v="OtsLYON20S_1_1146"/>
    <x v="5"/>
    <x v="3"/>
    <x v="3"/>
    <s v="FALL"/>
    <n v="1"/>
    <x v="6"/>
    <n v="0.98961045999999997"/>
    <n v="1"/>
    <x v="3"/>
    <n v="5.6818181818181825"/>
    <n v="5.7284090909090919"/>
    <n v="12.729797979797981"/>
    <s v="Abv"/>
  </r>
  <r>
    <s v="OtsLGRF23S"/>
    <s v="OtsLGRF23S_4708"/>
    <s v="C-04708"/>
    <d v="2023-09-08T00:00:00"/>
    <x v="1"/>
    <s v="M"/>
    <n v="580"/>
    <x v="46"/>
    <x v="0"/>
    <s v="NA"/>
    <s v="NA"/>
    <s v="NA"/>
    <s v="M"/>
    <x v="1"/>
    <s v="OtsLYON20S_1_0451"/>
    <s v="OtsLYON20S_1_1177"/>
    <x v="5"/>
    <x v="3"/>
    <x v="3"/>
    <s v="FALL"/>
    <n v="0.999999999999997"/>
    <x v="7"/>
    <n v="0.98961045999999997"/>
    <n v="1"/>
    <x v="9"/>
    <n v="5.6818181818181825"/>
    <n v="5.7284090909090919"/>
    <n v="12.729797979797981"/>
    <s v="Blw"/>
  </r>
  <r>
    <s v="OtsLGRF23S"/>
    <s v="OtsLGRF23S_4710"/>
    <s v="C-04710"/>
    <d v="2023-09-08T00:00:00"/>
    <x v="1"/>
    <s v="M"/>
    <n v="820"/>
    <x v="19"/>
    <x v="0"/>
    <s v="NA"/>
    <s v="3DD.003D7E54AD"/>
    <s v="NA"/>
    <s v="M"/>
    <x v="1"/>
    <s v="OtsLYON19S_1_0579"/>
    <s v="OtsLYON19S_1_0638"/>
    <x v="1"/>
    <x v="1"/>
    <x v="1"/>
    <s v="FALL"/>
    <n v="1"/>
    <x v="6"/>
    <n v="0.95971980899999998"/>
    <n v="1"/>
    <x v="0"/>
    <n v="5.6818181818181825"/>
    <n v="5.7284090909090919"/>
    <n v="12.729797979797981"/>
    <s v="Abv"/>
  </r>
  <r>
    <s v="OtsLGRF23S"/>
    <s v="OtsLGRF23S_4711"/>
    <s v="C-04711"/>
    <d v="2023-09-08T00:00:00"/>
    <x v="1"/>
    <s v="F"/>
    <n v="730"/>
    <x v="16"/>
    <x v="1"/>
    <n v="1"/>
    <s v="NA"/>
    <s v="NA"/>
    <s v="F"/>
    <x v="0"/>
    <s v="OtsLYON19S_1_0107"/>
    <s v="OtsLYON19S_1_0045"/>
    <x v="1"/>
    <x v="1"/>
    <x v="1"/>
    <s v="FALL"/>
    <n v="0.999999999999999"/>
    <x v="4"/>
    <n v="0.95971980899999998"/>
    <n v="1"/>
    <x v="1"/>
    <n v="5.6818181818181825"/>
    <n v="5.7284090909090919"/>
    <n v="12.729797979797981"/>
    <s v="Abv"/>
  </r>
  <r>
    <s v="OtsLGRF23S"/>
    <s v="OtsLGRF23S_4712"/>
    <s v="C-04712"/>
    <d v="2023-09-08T00:00:00"/>
    <x v="1"/>
    <s v="F"/>
    <n v="790"/>
    <x v="0"/>
    <x v="0"/>
    <s v="NA"/>
    <s v="3DD.003D7E54B2"/>
    <s v="NA"/>
    <s v="F"/>
    <x v="0"/>
    <s v="OtsLYON19S_1_1804"/>
    <s v="OtsLYON19S_1_1511"/>
    <x v="1"/>
    <x v="1"/>
    <x v="1"/>
    <s v="FALL"/>
    <n v="1.00000000000001"/>
    <x v="1"/>
    <n v="0.95971980899999998"/>
    <n v="1"/>
    <x v="0"/>
    <n v="5.6818181818181825"/>
    <n v="5.7284090909090919"/>
    <n v="12.729797979797981"/>
    <s v="Abv"/>
  </r>
  <r>
    <s v="OtsLGRF23S"/>
    <s v="OtsLGRF23S_4713"/>
    <s v="C-04713"/>
    <d v="2023-09-08T00:00:00"/>
    <x v="1"/>
    <s v="F"/>
    <n v="770"/>
    <x v="2"/>
    <x v="0"/>
    <s v="NA"/>
    <s v="3DD.003D7E54B0"/>
    <s v="NA"/>
    <s v="F"/>
    <x v="0"/>
    <s v="OtsLYON19S_1_2311"/>
    <s v="OtsLYON19S_1_2101"/>
    <x v="1"/>
    <x v="1"/>
    <x v="1"/>
    <s v="FALL"/>
    <n v="1.00000000000001"/>
    <x v="14"/>
    <n v="0.95971980899999998"/>
    <n v="1"/>
    <x v="1"/>
    <n v="5.6818181818181825"/>
    <n v="5.7284090909090919"/>
    <n v="12.729797979797981"/>
    <s v="Blw"/>
  </r>
  <r>
    <s v="OtsLGRF23S"/>
    <s v="OtsLGRF23S_4714"/>
    <s v="C-04714"/>
    <d v="2023-09-08T00:00:00"/>
    <x v="1"/>
    <s v="M"/>
    <n v="790"/>
    <x v="0"/>
    <x v="0"/>
    <s v="NA"/>
    <s v="3DD.003D7E54B7"/>
    <s v="NA"/>
    <s v="M"/>
    <x v="1"/>
    <s v="NA"/>
    <s v="NA"/>
    <x v="0"/>
    <x v="0"/>
    <x v="0"/>
    <s v="FALL"/>
    <n v="0.999999999999995"/>
    <x v="0"/>
    <e v="#N/A"/>
    <n v="1"/>
    <x v="0"/>
    <n v="5.6818181818181825"/>
    <n v="5.7284090909090919"/>
    <n v="12.729797979797981"/>
    <s v="Abv"/>
  </r>
  <r>
    <s v="OtsLGRF23S"/>
    <s v="OtsLGRF23S_4716"/>
    <s v="C-04716"/>
    <d v="2023-09-08T00:00:00"/>
    <x v="1"/>
    <s v="F"/>
    <n v="810"/>
    <x v="9"/>
    <x v="0"/>
    <s v="NA"/>
    <s v="3DD.003D7E54CA"/>
    <s v="NA"/>
    <s v="F"/>
    <x v="0"/>
    <s v="OtsLYON18S_1_0730"/>
    <s v="OtsLYON18S_1_0838"/>
    <x v="3"/>
    <x v="2"/>
    <x v="2"/>
    <s v="FALL"/>
    <n v="1"/>
    <x v="6"/>
    <n v="0.80551598400000002"/>
    <n v="1"/>
    <x v="0"/>
    <n v="5.6818181818181825"/>
    <n v="5.7284090909090919"/>
    <n v="12.729797979797981"/>
    <s v="Abv"/>
  </r>
  <r>
    <s v="OtsLGRF23S"/>
    <s v="OtsLGRF23S_4717"/>
    <s v="C-04717"/>
    <d v="2023-09-08T00:00:00"/>
    <x v="1"/>
    <s v="M"/>
    <n v="770"/>
    <x v="2"/>
    <x v="0"/>
    <s v="NA"/>
    <s v="3DD.003D7E547B"/>
    <s v="NA"/>
    <s v="M"/>
    <x v="1"/>
    <s v="OtsLYON19S_1_1102"/>
    <s v="OtsLYON19S_1_0910"/>
    <x v="1"/>
    <x v="1"/>
    <x v="1"/>
    <s v="FALL"/>
    <n v="1.00000000000001"/>
    <x v="6"/>
    <n v="0.95971980899999998"/>
    <n v="1"/>
    <x v="1"/>
    <n v="5.6818181818181825"/>
    <n v="5.7284090909090919"/>
    <n v="12.729797979797981"/>
    <s v="Abv"/>
  </r>
  <r>
    <s v="OtsLGRF23S"/>
    <s v="OtsLGRF23S_4719"/>
    <s v="C-04719"/>
    <d v="2023-09-08T00:00:00"/>
    <x v="1"/>
    <s v="M"/>
    <n v="710"/>
    <x v="10"/>
    <x v="0"/>
    <s v="NA"/>
    <s v="3DD.003D7E54C6"/>
    <s v="NA"/>
    <s v="M"/>
    <x v="1"/>
    <s v="OtsLYON19S_1_1803"/>
    <s v="OtsLYON19S_1_1509"/>
    <x v="1"/>
    <x v="1"/>
    <x v="1"/>
    <s v="FALL"/>
    <n v="1"/>
    <x v="1"/>
    <n v="0.95971980899999998"/>
    <n v="1"/>
    <x v="5"/>
    <n v="5.6818181818181825"/>
    <n v="5.7284090909090919"/>
    <n v="12.729797979797981"/>
    <s v="Abv"/>
  </r>
  <r>
    <s v="OtsLGRF23S"/>
    <s v="OtsLGRF23S_4720"/>
    <s v="C-04720"/>
    <d v="2023-09-08T00:00:00"/>
    <x v="1"/>
    <s v="F"/>
    <n v="770"/>
    <x v="2"/>
    <x v="0"/>
    <s v="NA"/>
    <s v="3DD.003D7E548C"/>
    <s v="NA"/>
    <s v="F"/>
    <x v="0"/>
    <s v="OtsNPFH19S_1_2305"/>
    <s v="OtsNPFH19S_1_2025"/>
    <x v="2"/>
    <x v="1"/>
    <x v="1"/>
    <s v="FALL"/>
    <n v="0.999999999999998"/>
    <x v="2"/>
    <n v="0.99705232300000002"/>
    <n v="1"/>
    <x v="1"/>
    <n v="5.6818181818181825"/>
    <n v="5.7284090909090919"/>
    <n v="12.729797979797981"/>
    <s v="Abv"/>
  </r>
  <r>
    <s v="OtsLGRF23S"/>
    <s v="OtsLGRF23S_4723"/>
    <s v="C-04723"/>
    <d v="2023-09-08T00:00:00"/>
    <x v="1"/>
    <s v="F"/>
    <n v="720"/>
    <x v="17"/>
    <x v="0"/>
    <s v="NA"/>
    <s v="3DD.003D7E5499"/>
    <s v="NA"/>
    <s v="F"/>
    <x v="0"/>
    <s v="OtsNPFH19S_1_2333"/>
    <s v="OtsNPFH19S_1_2075"/>
    <x v="2"/>
    <x v="1"/>
    <x v="1"/>
    <s v="FALL"/>
    <n v="1"/>
    <x v="10"/>
    <n v="0.99705232300000002"/>
    <n v="1"/>
    <x v="5"/>
    <n v="5.6818181818181825"/>
    <n v="5.7284090909090919"/>
    <n v="12.729797979797981"/>
    <s v="Abv"/>
  </r>
  <r>
    <s v="OtsLGRF23S"/>
    <s v="OtsLGRF23S_4726"/>
    <s v="C-04726"/>
    <d v="2023-09-08T00:00:00"/>
    <x v="1"/>
    <s v="M"/>
    <n v="700"/>
    <x v="13"/>
    <x v="1"/>
    <n v="1"/>
    <s v="NA"/>
    <s v="NA"/>
    <s v="M"/>
    <x v="1"/>
    <s v="OtsLYON20S_1_1344"/>
    <s v="OtsLYON20S_1_0886"/>
    <x v="5"/>
    <x v="3"/>
    <x v="3"/>
    <s v="FALL"/>
    <n v="1"/>
    <x v="16"/>
    <n v="0.98961045999999997"/>
    <n v="1"/>
    <x v="5"/>
    <n v="5.6818181818181825"/>
    <n v="5.7284090909090919"/>
    <n v="12.729797979797981"/>
    <s v="Abv"/>
  </r>
  <r>
    <s v="OtsLGRF23S"/>
    <s v="OtsLGRF23S_4729"/>
    <s v="C-04729"/>
    <d v="2023-09-08T00:00:00"/>
    <x v="1"/>
    <s v="M"/>
    <n v="560"/>
    <x v="38"/>
    <x v="0"/>
    <s v="NA"/>
    <s v="NA"/>
    <s v="NA"/>
    <s v="M"/>
    <x v="1"/>
    <s v="NA"/>
    <s v="NA"/>
    <x v="0"/>
    <x v="0"/>
    <x v="0"/>
    <s v="FALL"/>
    <n v="1.00000000000001"/>
    <x v="0"/>
    <e v="#N/A"/>
    <n v="1"/>
    <x v="8"/>
    <n v="5.6818181818181825"/>
    <n v="5.7284090909090919"/>
    <n v="12.729797979797981"/>
    <s v="Abv"/>
  </r>
  <r>
    <s v="OtsLGRF23S"/>
    <s v="OtsLGRF23S_4730"/>
    <s v="C-04730"/>
    <d v="2023-09-08T00:00:00"/>
    <x v="1"/>
    <s v="F"/>
    <n v="780"/>
    <x v="8"/>
    <x v="0"/>
    <s v="NA"/>
    <s v="3DD.003D7E5482"/>
    <s v="NA"/>
    <s v="F"/>
    <x v="0"/>
    <s v="OtsLYON19S_1_0554"/>
    <s v="OtsLYON19S_1_0443"/>
    <x v="1"/>
    <x v="1"/>
    <x v="1"/>
    <s v="FALL"/>
    <n v="1"/>
    <x v="7"/>
    <n v="0.95971980899999998"/>
    <n v="1"/>
    <x v="0"/>
    <n v="5.6818181818181825"/>
    <n v="5.7284090909090919"/>
    <n v="12.729797979797981"/>
    <s v="Blw"/>
  </r>
  <r>
    <s v="OtsLGRF23S"/>
    <s v="OtsLGRF23S_4731"/>
    <s v="C-04731"/>
    <d v="2023-09-08T00:00:00"/>
    <x v="1"/>
    <s v="M"/>
    <n v="880"/>
    <x v="22"/>
    <x v="1"/>
    <s v="NA"/>
    <s v="3DD.003D7E54D3"/>
    <s v="NA"/>
    <s v="M"/>
    <x v="1"/>
    <s v="NA"/>
    <s v="NA"/>
    <x v="0"/>
    <x v="0"/>
    <x v="0"/>
    <s v="FALL"/>
    <n v="1"/>
    <x v="8"/>
    <e v="#N/A"/>
    <n v="1"/>
    <x v="4"/>
    <n v="5.6818181818181825"/>
    <n v="5.7284090909090919"/>
    <n v="12.729797979797981"/>
    <s v="Abv"/>
  </r>
  <r>
    <s v="OtsLGRF23S"/>
    <s v="OtsLGRF23S_4732"/>
    <s v="C-04732"/>
    <d v="2023-09-08T00:00:00"/>
    <x v="1"/>
    <s v="F"/>
    <n v="760"/>
    <x v="6"/>
    <x v="1"/>
    <n v="1"/>
    <s v="NA"/>
    <s v="NA"/>
    <s v="F"/>
    <x v="0"/>
    <s v="OtsLYON19S_1_1122"/>
    <s v="OtsLYON19S_1_0968"/>
    <x v="1"/>
    <x v="1"/>
    <x v="1"/>
    <s v="FALL"/>
    <n v="1"/>
    <x v="16"/>
    <n v="0.95971980899999998"/>
    <n v="1"/>
    <x v="1"/>
    <n v="5.6818181818181825"/>
    <n v="5.7284090909090919"/>
    <n v="12.729797979797981"/>
    <s v="Abv"/>
  </r>
  <r>
    <s v="OtsLGRF23S"/>
    <s v="OtsLGRF23S_4733"/>
    <s v="C-04733"/>
    <d v="2023-09-08T00:00:00"/>
    <x v="1"/>
    <s v="F"/>
    <n v="730"/>
    <x v="16"/>
    <x v="0"/>
    <s v="NA"/>
    <s v="3DD.003D7E5490"/>
    <s v="NA"/>
    <s v="F"/>
    <x v="0"/>
    <s v="OtsLYON19S_1_1804"/>
    <s v="OtsLYON19S_1_1512"/>
    <x v="1"/>
    <x v="1"/>
    <x v="1"/>
    <s v="FALL"/>
    <n v="0.999999999999995"/>
    <x v="1"/>
    <n v="0.95971980899999998"/>
    <n v="1"/>
    <x v="1"/>
    <n v="5.6818181818181825"/>
    <n v="5.7284090909090919"/>
    <n v="12.729797979797981"/>
    <s v="Abv"/>
  </r>
  <r>
    <s v="OtsLGRF23S"/>
    <s v="OtsLGRF23S_4735"/>
    <s v="C-04735"/>
    <d v="2023-09-08T00:00:00"/>
    <x v="1"/>
    <s v="F"/>
    <n v="740"/>
    <x v="12"/>
    <x v="1"/>
    <n v="1"/>
    <s v="3DD.003E2BF111"/>
    <s v="NA"/>
    <s v="F"/>
    <x v="0"/>
    <s v="OtsLYON19S_1_0556"/>
    <s v="OtsLYON19S_1_0446"/>
    <x v="1"/>
    <x v="1"/>
    <x v="1"/>
    <s v="FALL"/>
    <n v="1"/>
    <x v="7"/>
    <n v="0.95971980899999998"/>
    <n v="1"/>
    <x v="1"/>
    <n v="5.6818181818181825"/>
    <n v="5.7284090909090919"/>
    <n v="12.729797979797981"/>
    <s v="Blw"/>
  </r>
  <r>
    <s v="OtsLGRF23S"/>
    <s v="OtsLGRF23S_4737"/>
    <s v="C-04737"/>
    <d v="2023-09-08T00:00:00"/>
    <x v="1"/>
    <s v="M"/>
    <n v="740"/>
    <x v="12"/>
    <x v="0"/>
    <s v="NA"/>
    <s v="3DD.003D7E54CC"/>
    <s v="NA"/>
    <s v="U"/>
    <x v="1"/>
    <s v="OtsLYON19S_1_0563"/>
    <s v="OtsLYON19S_1_0617"/>
    <x v="1"/>
    <x v="1"/>
    <x v="1"/>
    <s v="FALL"/>
    <n v="1"/>
    <x v="6"/>
    <n v="0.95971980899999998"/>
    <n v="1"/>
    <x v="1"/>
    <n v="5.6818181818181825"/>
    <n v="5.7284090909090919"/>
    <n v="12.729797979797981"/>
    <s v="Abv"/>
  </r>
  <r>
    <s v="OtsLGRF23S"/>
    <s v="OtsLGRF23S_4738"/>
    <s v="C-04738"/>
    <d v="2023-09-08T00:00:00"/>
    <x v="1"/>
    <s v="F"/>
    <n v="720"/>
    <x v="17"/>
    <x v="1"/>
    <n v="1"/>
    <s v="NA"/>
    <s v="NA"/>
    <s v="F"/>
    <x v="0"/>
    <s v="OtsLYON19S_1_0125"/>
    <s v="OtsLYON19S_1_0056"/>
    <x v="1"/>
    <x v="1"/>
    <x v="1"/>
    <s v="FALL"/>
    <n v="1"/>
    <x v="4"/>
    <n v="0.95971980899999998"/>
    <n v="1"/>
    <x v="5"/>
    <n v="5.6818181818181825"/>
    <n v="5.7284090909090919"/>
    <n v="12.729797979797981"/>
    <s v="Abv"/>
  </r>
  <r>
    <s v="OtsLGRF23S"/>
    <s v="OtsLGRF23S_4739"/>
    <s v="C-04739"/>
    <d v="2023-09-08T00:00:00"/>
    <x v="1"/>
    <s v="F"/>
    <n v="780"/>
    <x v="8"/>
    <x v="0"/>
    <s v="NA"/>
    <s v="3DD.003D7E554F"/>
    <s v="NA"/>
    <s v="F"/>
    <x v="0"/>
    <s v="OtsLYON19S_1_1879"/>
    <s v="OtsLYON19S_1_1643"/>
    <x v="1"/>
    <x v="1"/>
    <x v="1"/>
    <s v="FALL"/>
    <n v="0.999999999999995"/>
    <x v="1"/>
    <n v="0.95971980899999998"/>
    <n v="1"/>
    <x v="0"/>
    <n v="5.6818181818181825"/>
    <n v="5.7284090909090919"/>
    <n v="12.729797979797981"/>
    <s v="Abv"/>
  </r>
  <r>
    <s v="OtsLGRF23S"/>
    <s v="OtsLGRF23S_4741"/>
    <s v="C-04741"/>
    <d v="2023-09-08T00:00:00"/>
    <x v="1"/>
    <s v="F"/>
    <n v="680"/>
    <x v="35"/>
    <x v="1"/>
    <n v="1"/>
    <s v="NA"/>
    <s v="NA"/>
    <s v="M"/>
    <x v="1"/>
    <s v="OtsLYON20S_1_0601"/>
    <s v="OtsLYON20S_1_0570"/>
    <x v="5"/>
    <x v="3"/>
    <x v="3"/>
    <s v="FALL"/>
    <n v="0.999999999999998"/>
    <x v="7"/>
    <n v="0.98961045999999997"/>
    <n v="1"/>
    <x v="5"/>
    <n v="5.6818181818181825"/>
    <n v="5.7284090909090919"/>
    <n v="12.729797979797981"/>
    <s v="Blw"/>
  </r>
  <r>
    <s v="OtsLGRF23S"/>
    <s v="OtsLGRF23S_4743"/>
    <s v="C-04743"/>
    <d v="2023-09-08T00:00:00"/>
    <x v="1"/>
    <s v="M"/>
    <n v="880"/>
    <x v="22"/>
    <x v="0"/>
    <s v="NA"/>
    <s v="3DD.003D7E5569"/>
    <s v="NA"/>
    <s v="M"/>
    <x v="1"/>
    <s v="OtsLYON19S_1_0529"/>
    <s v="OtsLYON19S_1_0369"/>
    <x v="1"/>
    <x v="1"/>
    <x v="1"/>
    <s v="FALL"/>
    <n v="1"/>
    <x v="3"/>
    <n v="0.95971980899999998"/>
    <n v="1"/>
    <x v="4"/>
    <n v="5.6818181818181825"/>
    <n v="5.7284090909090919"/>
    <n v="12.729797979797981"/>
    <s v="Abv"/>
  </r>
  <r>
    <s v="OtsLGRF23S"/>
    <s v="OtsLGRF23S_4744"/>
    <s v="C-04744"/>
    <d v="2023-09-08T00:00:00"/>
    <x v="1"/>
    <s v="F"/>
    <n v="730"/>
    <x v="16"/>
    <x v="0"/>
    <s v="NA"/>
    <s v="3DD.003D7E556C"/>
    <s v="NA"/>
    <s v="F"/>
    <x v="0"/>
    <s v="OtsLYON19S_1_1716"/>
    <s v="OtsLYON19S_1_1919"/>
    <x v="1"/>
    <x v="1"/>
    <x v="1"/>
    <s v="FALL"/>
    <n v="1"/>
    <x v="1"/>
    <n v="0.95971980899999998"/>
    <n v="1"/>
    <x v="1"/>
    <n v="5.6818181818181825"/>
    <n v="5.7284090909090919"/>
    <n v="12.729797979797981"/>
    <s v="Abv"/>
  </r>
  <r>
    <s v="OtsLGRF23S"/>
    <s v="OtsLGRF23S_4745"/>
    <s v="C-04745"/>
    <d v="2023-09-08T00:00:00"/>
    <x v="1"/>
    <s v="F"/>
    <n v="880"/>
    <x v="22"/>
    <x v="1"/>
    <n v="1"/>
    <s v="3DD.003D7E5542"/>
    <s v="NA"/>
    <s v="F"/>
    <x v="0"/>
    <s v="OtsNPFH19S_1_3321"/>
    <s v="OtsNPFH19S_1_3032"/>
    <x v="2"/>
    <x v="1"/>
    <x v="1"/>
    <s v="FALL"/>
    <n v="1"/>
    <x v="9"/>
    <n v="0.99705232300000002"/>
    <n v="1"/>
    <x v="4"/>
    <n v="5.6818181818181825"/>
    <n v="5.7284090909090919"/>
    <n v="12.729797979797981"/>
    <s v="Abv"/>
  </r>
  <r>
    <s v="OtsLGRF23S"/>
    <s v="OtsLGRF23S_4746"/>
    <s v="C-04746"/>
    <d v="2023-09-08T00:00:00"/>
    <x v="1"/>
    <s v="F"/>
    <n v="710"/>
    <x v="10"/>
    <x v="0"/>
    <s v="NA"/>
    <s v="3DD.003D7E554C"/>
    <s v="NA"/>
    <s v="F"/>
    <x v="0"/>
    <s v="OtsLYON19S_1_0539"/>
    <s v="OtsLYON19S_1_0395"/>
    <x v="1"/>
    <x v="1"/>
    <x v="1"/>
    <s v="FALL"/>
    <n v="1"/>
    <x v="7"/>
    <n v="0.95971980899999998"/>
    <n v="1"/>
    <x v="5"/>
    <n v="5.6818181818181825"/>
    <n v="5.7284090909090919"/>
    <n v="12.729797979797981"/>
    <s v="Blw"/>
  </r>
  <r>
    <s v="OtsLGRF23S"/>
    <s v="OtsLGRF23S_4747"/>
    <s v="C-04747"/>
    <d v="2023-09-08T00:00:00"/>
    <x v="1"/>
    <s v="M"/>
    <n v="690"/>
    <x v="30"/>
    <x v="0"/>
    <s v="NA"/>
    <s v="NA"/>
    <s v="NA"/>
    <s v="M"/>
    <x v="1"/>
    <s v="OtsLYON19S_1_0519"/>
    <s v="OtsLYON19S_1_0331"/>
    <x v="1"/>
    <x v="1"/>
    <x v="1"/>
    <s v="FALL"/>
    <n v="1"/>
    <x v="3"/>
    <n v="0.95971980899999998"/>
    <n v="1"/>
    <x v="5"/>
    <n v="5.6818181818181825"/>
    <n v="5.7284090909090919"/>
    <n v="12.729797979797981"/>
    <s v="Abv"/>
  </r>
  <r>
    <s v="OtsLGRF23S"/>
    <s v="OtsLGRF23S_4750"/>
    <s v="C-04750"/>
    <d v="2023-09-08T00:00:00"/>
    <x v="1"/>
    <s v="F"/>
    <n v="700"/>
    <x v="13"/>
    <x v="0"/>
    <s v="NA"/>
    <s v="3DD.003D7E5570"/>
    <s v="NA"/>
    <s v="M"/>
    <x v="1"/>
    <s v="OtsLYON19S_1_0584"/>
    <s v="OtsLYON19S_1_0630"/>
    <x v="1"/>
    <x v="1"/>
    <x v="1"/>
    <s v="FALL"/>
    <n v="1"/>
    <x v="6"/>
    <n v="0.95971980899999998"/>
    <n v="1"/>
    <x v="5"/>
    <n v="5.6818181818181825"/>
    <n v="5.7284090909090919"/>
    <n v="12.729797979797981"/>
    <s v="Abv"/>
  </r>
  <r>
    <s v="OtsLGRF23S"/>
    <s v="OtsLGRF23S_4752"/>
    <s v="C-04752"/>
    <d v="2023-09-08T00:00:00"/>
    <x v="1"/>
    <s v="F"/>
    <n v="770"/>
    <x v="2"/>
    <x v="0"/>
    <s v="NA"/>
    <s v="3DD.003D7E5583"/>
    <s v="NA"/>
    <s v="F"/>
    <x v="0"/>
    <s v="OtsLYON19S_1_1824"/>
    <s v="OtsLYON19S_1_1557"/>
    <x v="1"/>
    <x v="1"/>
    <x v="1"/>
    <s v="FALL"/>
    <n v="1"/>
    <x v="11"/>
    <n v="0.95971980899999998"/>
    <n v="1"/>
    <x v="1"/>
    <n v="5.6818181818181825"/>
    <n v="5.7284090909090919"/>
    <n v="12.729797979797981"/>
    <s v="Blw"/>
  </r>
  <r>
    <s v="OtsLGRF23S"/>
    <s v="OtsLGRF23S_4753"/>
    <s v="C-04753"/>
    <d v="2023-09-08T00:00:00"/>
    <x v="1"/>
    <s v="M"/>
    <n v="890"/>
    <x v="28"/>
    <x v="1"/>
    <n v="1"/>
    <s v="3DD.003D7E5599"/>
    <s v="NA"/>
    <s v="M"/>
    <x v="1"/>
    <s v="OtsLYON19S_1_0109"/>
    <s v="OtsLYON19S_1_0018"/>
    <x v="1"/>
    <x v="1"/>
    <x v="1"/>
    <s v="FALL"/>
    <n v="1"/>
    <x v="4"/>
    <n v="0.95971980899999998"/>
    <n v="1"/>
    <x v="4"/>
    <n v="5.6818181818181825"/>
    <n v="5.7284090909090919"/>
    <n v="12.729797979797981"/>
    <s v="Abv"/>
  </r>
  <r>
    <s v="OtsLGRF23S"/>
    <s v="OtsLGRF23S_4754"/>
    <s v="C-04754"/>
    <d v="2023-09-08T00:00:00"/>
    <x v="1"/>
    <s v="M"/>
    <n v="940"/>
    <x v="42"/>
    <x v="0"/>
    <s v="NA"/>
    <s v="3DD.003D7E5562"/>
    <s v="NA"/>
    <s v="M"/>
    <x v="1"/>
    <s v="OtsNPFH18S_1_4318"/>
    <s v="OtsNPFH18S_1_4038"/>
    <x v="6"/>
    <x v="2"/>
    <x v="2"/>
    <s v="FALL"/>
    <n v="1"/>
    <x v="2"/>
    <n v="0.96828396500000002"/>
    <n v="1"/>
    <x v="6"/>
    <n v="5.6818181818181825"/>
    <n v="5.7284090909090919"/>
    <n v="12.729797979797981"/>
    <s v="Abv"/>
  </r>
  <r>
    <s v="OtsLGRF23S"/>
    <s v="OtsLGRF23S_4755"/>
    <s v="C-04755"/>
    <d v="2023-09-08T00:00:00"/>
    <x v="1"/>
    <s v="F"/>
    <n v="850"/>
    <x v="14"/>
    <x v="0"/>
    <s v="NA"/>
    <s v="3DD.003D7E5588"/>
    <s v="NA"/>
    <s v="F"/>
    <x v="0"/>
    <s v="NA"/>
    <s v="NA"/>
    <x v="0"/>
    <x v="0"/>
    <x v="0"/>
    <s v="FALL"/>
    <n v="0.999999999999996"/>
    <x v="0"/>
    <e v="#N/A"/>
    <n v="1"/>
    <x v="2"/>
    <n v="5.6818181818181825"/>
    <n v="5.7284090909090919"/>
    <n v="12.729797979797981"/>
    <s v="Abv"/>
  </r>
  <r>
    <s v="OtsLGRF23S"/>
    <s v="OtsLGRF23S_4756"/>
    <s v="C-04756"/>
    <d v="2023-09-08T00:00:00"/>
    <x v="1"/>
    <s v="M"/>
    <n v="880"/>
    <x v="22"/>
    <x v="0"/>
    <s v="NA"/>
    <s v="3DD.003D7E5553"/>
    <s v="NA"/>
    <s v="M"/>
    <x v="1"/>
    <s v="OtsLYON19S_1_1838"/>
    <s v="OtsLYON19S_1_1584"/>
    <x v="1"/>
    <x v="1"/>
    <x v="1"/>
    <s v="FALL"/>
    <n v="0.999999999999999"/>
    <x v="1"/>
    <n v="0.95971980899999998"/>
    <n v="1"/>
    <x v="4"/>
    <n v="5.6818181818181825"/>
    <n v="5.7284090909090919"/>
    <n v="12.729797979797981"/>
    <s v="Abv"/>
  </r>
  <r>
    <s v="OtsLGRF23S"/>
    <s v="OtsLGRF23S_4757"/>
    <s v="C-04757"/>
    <d v="2023-09-08T00:00:00"/>
    <x v="1"/>
    <s v="F"/>
    <n v="750"/>
    <x v="1"/>
    <x v="0"/>
    <s v="NA"/>
    <s v="3DD.003D7E5595"/>
    <s v="NA"/>
    <s v="F"/>
    <x v="0"/>
    <s v="OtsLYON19S_1_0160"/>
    <s v="OtsLYON19S_1_0248"/>
    <x v="1"/>
    <x v="1"/>
    <x v="1"/>
    <s v="FALL"/>
    <n v="1"/>
    <x v="3"/>
    <n v="0.95971980899999998"/>
    <n v="1"/>
    <x v="1"/>
    <n v="5.6818181818181825"/>
    <n v="5.7284090909090919"/>
    <n v="12.729797979797981"/>
    <s v="Abv"/>
  </r>
  <r>
    <s v="OtsLGRF23S"/>
    <s v="OtsLGRF23S_4758"/>
    <s v="C-04758"/>
    <d v="2023-09-08T00:00:00"/>
    <x v="1"/>
    <s v="F"/>
    <n v="740"/>
    <x v="12"/>
    <x v="0"/>
    <s v="NA"/>
    <s v="3DD.003D7E55A1"/>
    <s v="NA"/>
    <s v="F"/>
    <x v="0"/>
    <s v="OtsLYON19S_1_0560"/>
    <s v="OtsLYON19S_1_0461"/>
    <x v="1"/>
    <x v="1"/>
    <x v="1"/>
    <s v="FALL"/>
    <n v="1"/>
    <x v="7"/>
    <n v="0.95971980899999998"/>
    <n v="1"/>
    <x v="1"/>
    <n v="5.6818181818181825"/>
    <n v="5.7284090909090919"/>
    <n v="12.729797979797981"/>
    <s v="Blw"/>
  </r>
  <r>
    <s v="OtsLGRF23S"/>
    <s v="OtsLGRF23S_4759"/>
    <s v="C-04759"/>
    <d v="2023-09-08T00:00:00"/>
    <x v="1"/>
    <s v="F"/>
    <n v="740"/>
    <x v="12"/>
    <x v="1"/>
    <n v="1"/>
    <s v="NA"/>
    <s v="NA"/>
    <s v="F"/>
    <x v="0"/>
    <s v="NA"/>
    <s v="NA"/>
    <x v="0"/>
    <x v="0"/>
    <x v="0"/>
    <s v="FALL"/>
    <n v="1"/>
    <x v="8"/>
    <e v="#N/A"/>
    <n v="1"/>
    <x v="1"/>
    <n v="5.6818181818181825"/>
    <n v="5.7284090909090919"/>
    <n v="12.729797979797981"/>
    <s v="Abv"/>
  </r>
  <r>
    <s v="OtsLGRF23S"/>
    <s v="OtsLGRF23S_4761"/>
    <s v="C-04761"/>
    <d v="2023-09-08T00:00:00"/>
    <x v="1"/>
    <s v="F"/>
    <n v="750"/>
    <x v="1"/>
    <x v="0"/>
    <s v="NA"/>
    <s v="3DD.003D7E557C"/>
    <s v="NA"/>
    <s v="F"/>
    <x v="0"/>
    <s v="OtsLYON19S_1_1752"/>
    <s v="OtsLYON19S_1_2083"/>
    <x v="1"/>
    <x v="1"/>
    <x v="1"/>
    <s v="FALL"/>
    <n v="1"/>
    <x v="14"/>
    <n v="0.95971980899999998"/>
    <n v="1"/>
    <x v="1"/>
    <n v="5.6818181818181825"/>
    <n v="5.7284090909090919"/>
    <n v="12.729797979797981"/>
    <s v="Blw"/>
  </r>
  <r>
    <s v="OtsLGRF23S"/>
    <s v="OtsLGRF23S_4762"/>
    <s v="C-04762"/>
    <d v="2023-09-08T00:00:00"/>
    <x v="1"/>
    <s v="M"/>
    <n v="660"/>
    <x v="33"/>
    <x v="0"/>
    <s v="NA"/>
    <s v="NA"/>
    <s v="NA"/>
    <s v="M"/>
    <x v="1"/>
    <s v="OtsLYON19S_1_0721"/>
    <s v="OtsLYON19S_1_0822"/>
    <x v="1"/>
    <x v="1"/>
    <x v="1"/>
    <s v="FALL"/>
    <n v="1"/>
    <x v="6"/>
    <n v="0.95971980899999998"/>
    <n v="1"/>
    <x v="3"/>
    <n v="5.6818181818181825"/>
    <n v="5.7284090909090919"/>
    <n v="12.729797979797981"/>
    <s v="Abv"/>
  </r>
  <r>
    <s v="OtsLGRF23S"/>
    <s v="OtsLGRF23S_4765"/>
    <s v="C-04765"/>
    <d v="2023-09-08T00:00:00"/>
    <x v="1"/>
    <s v="F"/>
    <n v="630"/>
    <x v="39"/>
    <x v="1"/>
    <n v="1"/>
    <s v="NA"/>
    <s v="NA"/>
    <s v="F"/>
    <x v="0"/>
    <s v="OtsLYON20S_1_0421"/>
    <s v="OtsLYON20S_1_1106"/>
    <x v="5"/>
    <x v="3"/>
    <x v="3"/>
    <s v="FALL"/>
    <n v="0.999999999999996"/>
    <x v="6"/>
    <n v="0.98961045999999997"/>
    <n v="1"/>
    <x v="3"/>
    <n v="5.6818181818181825"/>
    <n v="5.7284090909090919"/>
    <n v="12.729797979797981"/>
    <s v="Abv"/>
  </r>
  <r>
    <s v="OtsLGRF23S"/>
    <s v="OtsLGRF23S_4766"/>
    <s v="C-04766"/>
    <d v="2023-09-08T00:00:00"/>
    <x v="1"/>
    <s v="M"/>
    <n v="700"/>
    <x v="13"/>
    <x v="0"/>
    <s v="NA"/>
    <s v="3DD.003D7E556A"/>
    <s v="NA"/>
    <s v="M"/>
    <x v="1"/>
    <s v="NA"/>
    <s v="NA"/>
    <x v="0"/>
    <x v="0"/>
    <x v="0"/>
    <s v="FALL"/>
    <n v="1"/>
    <x v="0"/>
    <e v="#N/A"/>
    <n v="1"/>
    <x v="5"/>
    <n v="5.6818181818181825"/>
    <n v="5.7284090909090919"/>
    <n v="12.729797979797981"/>
    <s v="Abv"/>
  </r>
  <r>
    <s v="OtsLGRF23S"/>
    <s v="OtsLGRF23S_4767"/>
    <s v="C-04767"/>
    <d v="2023-09-08T00:00:00"/>
    <x v="1"/>
    <s v="F"/>
    <n v="760"/>
    <x v="6"/>
    <x v="0"/>
    <s v="NA"/>
    <s v="3DD.003D7E5586"/>
    <s v="NA"/>
    <s v="F"/>
    <x v="0"/>
    <s v="OtsLYON19S_1_1827"/>
    <s v="OtsLYON19S_1_1560"/>
    <x v="1"/>
    <x v="1"/>
    <x v="1"/>
    <s v="FALL"/>
    <n v="1"/>
    <x v="1"/>
    <n v="0.95971980899999998"/>
    <n v="1"/>
    <x v="1"/>
    <n v="5.6818181818181825"/>
    <n v="5.7284090909090919"/>
    <n v="12.729797979797981"/>
    <s v="Abv"/>
  </r>
  <r>
    <s v="OtsLGRF23S"/>
    <s v="OtsLGRF23S_4768"/>
    <s v="C-04768"/>
    <d v="2023-09-08T00:00:00"/>
    <x v="1"/>
    <s v="F"/>
    <n v="800"/>
    <x v="4"/>
    <x v="1"/>
    <n v="1"/>
    <s v="3DD.003D7E5587"/>
    <s v="NA"/>
    <s v="F"/>
    <x v="0"/>
    <s v="OtsLYON19S_1_0529"/>
    <s v="OtsLYON19S_1_0371"/>
    <x v="1"/>
    <x v="1"/>
    <x v="1"/>
    <s v="FALL"/>
    <n v="0.999999999999997"/>
    <x v="7"/>
    <n v="0.95971980899999998"/>
    <n v="1"/>
    <x v="0"/>
    <n v="5.6818181818181825"/>
    <n v="5.7284090909090919"/>
    <n v="12.729797979797981"/>
    <s v="Blw"/>
  </r>
  <r>
    <s v="OtsLGRF23S"/>
    <s v="OtsLGRF23S_4769"/>
    <s v="C-04769"/>
    <d v="2023-09-08T00:00:00"/>
    <x v="1"/>
    <s v="F"/>
    <n v="770"/>
    <x v="2"/>
    <x v="0"/>
    <s v="NA"/>
    <s v="3DD.003D7E5582"/>
    <s v="NA"/>
    <s v="F"/>
    <x v="0"/>
    <s v="OtsNPFH19S_1_2315"/>
    <s v="OtsNPFH19S_1_2001"/>
    <x v="2"/>
    <x v="1"/>
    <x v="1"/>
    <s v="FALL"/>
    <n v="1"/>
    <x v="2"/>
    <n v="0.99705232300000002"/>
    <n v="1"/>
    <x v="1"/>
    <n v="5.6818181818181825"/>
    <n v="5.7284090909090919"/>
    <n v="12.729797979797981"/>
    <s v="Abv"/>
  </r>
  <r>
    <s v="OtsLGRF23S"/>
    <s v="OtsLGRF23S_4771"/>
    <s v="C-04771"/>
    <d v="2023-09-08T00:00:00"/>
    <x v="1"/>
    <s v="M"/>
    <n v="800"/>
    <x v="4"/>
    <x v="0"/>
    <s v="NA"/>
    <s v="3DD.003D7E5598"/>
    <s v="NA"/>
    <s v="M"/>
    <x v="1"/>
    <s v="NA"/>
    <s v="NA"/>
    <x v="0"/>
    <x v="0"/>
    <x v="0"/>
    <s v="FALL"/>
    <n v="1"/>
    <x v="0"/>
    <e v="#N/A"/>
    <n v="1"/>
    <x v="0"/>
    <n v="5.6818181818181825"/>
    <n v="5.7284090909090919"/>
    <n v="12.729797979797981"/>
    <s v="Abv"/>
  </r>
  <r>
    <s v="OtsLGRF23S"/>
    <s v="OtsLGRF23S_4774"/>
    <s v="C-04774"/>
    <d v="2023-09-08T00:00:00"/>
    <x v="1"/>
    <s v="F"/>
    <n v="680"/>
    <x v="35"/>
    <x v="0"/>
    <s v="NA"/>
    <s v="NA"/>
    <s v="NA"/>
    <s v="F"/>
    <x v="0"/>
    <s v="OtsLYON19S_1_0535"/>
    <s v="OtsLYON19S_1_0385"/>
    <x v="1"/>
    <x v="1"/>
    <x v="1"/>
    <s v="FALL"/>
    <n v="0.999999999999994"/>
    <x v="7"/>
    <n v="0.95971980899999998"/>
    <n v="1"/>
    <x v="5"/>
    <n v="5.6818181818181825"/>
    <n v="5.7284090909090919"/>
    <n v="12.729797979797981"/>
    <s v="Blw"/>
  </r>
  <r>
    <s v="OtsLGRF23S"/>
    <s v="OtsLGRF23S_4775"/>
    <s v="C-04775"/>
    <d v="2023-09-08T00:00:00"/>
    <x v="1"/>
    <s v="F"/>
    <n v="780"/>
    <x v="8"/>
    <x v="0"/>
    <s v="NA"/>
    <s v="3DD.003D7E5546"/>
    <s v="NA"/>
    <s v="M"/>
    <x v="1"/>
    <s v="OtsLYON19S_1_1801"/>
    <s v="OtsLYON19S_1_1507"/>
    <x v="1"/>
    <x v="1"/>
    <x v="1"/>
    <s v="FALL"/>
    <n v="1"/>
    <x v="1"/>
    <n v="0.95971980899999998"/>
    <n v="1"/>
    <x v="0"/>
    <n v="5.6818181818181825"/>
    <n v="5.7284090909090919"/>
    <n v="12.729797979797981"/>
    <s v="Abv"/>
  </r>
  <r>
    <s v="OtsLGRF23S"/>
    <s v="OtsLGRF23S_4776"/>
    <s v="C-04776"/>
    <d v="2023-09-08T00:00:00"/>
    <x v="1"/>
    <s v="M"/>
    <n v="910"/>
    <x v="23"/>
    <x v="1"/>
    <n v="1"/>
    <s v="3DD.003D7E51A0"/>
    <s v="NA"/>
    <s v="M"/>
    <x v="1"/>
    <s v="OtsNPFH19S_1_3342"/>
    <s v="OtsNPFH19S_1_3115"/>
    <x v="2"/>
    <x v="1"/>
    <x v="1"/>
    <s v="FALL"/>
    <n v="1.00000000000001"/>
    <x v="13"/>
    <n v="0.99705232300000002"/>
    <n v="1"/>
    <x v="4"/>
    <n v="5.6818181818181825"/>
    <n v="5.7284090909090919"/>
    <n v="12.729797979797981"/>
    <s v="Abv"/>
  </r>
  <r>
    <s v="OtsLGRF23S"/>
    <s v="OtsLGRF23S_4777"/>
    <s v="C-04777"/>
    <d v="2023-09-08T00:00:00"/>
    <x v="1"/>
    <s v="F"/>
    <n v="770"/>
    <x v="2"/>
    <x v="1"/>
    <n v="1"/>
    <s v="NA"/>
    <s v="NA"/>
    <s v="F"/>
    <x v="0"/>
    <s v="OtsLYON18S_1_2322"/>
    <s v="OtsLYON18S_1_2444"/>
    <x v="3"/>
    <x v="2"/>
    <x v="2"/>
    <s v="FALL"/>
    <n v="0.999999999999999"/>
    <x v="17"/>
    <n v="0.80551598400000002"/>
    <n v="1"/>
    <x v="1"/>
    <n v="5.6818181818181825"/>
    <n v="5.7284090909090919"/>
    <n v="12.729797979797981"/>
    <s v="Blw"/>
  </r>
  <r>
    <s v="OtsLGRF23S"/>
    <s v="OtsLGRF23S_4778"/>
    <s v="C-04778"/>
    <d v="2023-09-08T00:00:00"/>
    <x v="1"/>
    <s v="F"/>
    <n v="720"/>
    <x v="17"/>
    <x v="0"/>
    <s v="NA"/>
    <s v="3DD.003D7E51A7"/>
    <s v="NA"/>
    <s v="F"/>
    <x v="0"/>
    <s v="OtsLYON19S_1_1807"/>
    <s v="OtsLYON19S_1_1515"/>
    <x v="1"/>
    <x v="1"/>
    <x v="1"/>
    <s v="FALL"/>
    <n v="1"/>
    <x v="1"/>
    <n v="0.95971980899999998"/>
    <n v="1"/>
    <x v="5"/>
    <n v="5.6818181818181825"/>
    <n v="5.7284090909090919"/>
    <n v="12.729797979797981"/>
    <s v="Abv"/>
  </r>
  <r>
    <s v="OtsLGRF23S"/>
    <s v="OtsLGRF23S_4779"/>
    <s v="C-04779"/>
    <d v="2023-09-08T00:00:00"/>
    <x v="1"/>
    <s v="M"/>
    <n v="770"/>
    <x v="2"/>
    <x v="0"/>
    <s v="NA"/>
    <s v="3DD.003D7E515A"/>
    <s v="NA"/>
    <s v="M"/>
    <x v="1"/>
    <s v="NA"/>
    <s v="NA"/>
    <x v="0"/>
    <x v="0"/>
    <x v="0"/>
    <s v="FALL"/>
    <n v="1"/>
    <x v="0"/>
    <e v="#N/A"/>
    <n v="1"/>
    <x v="1"/>
    <n v="5.6818181818181825"/>
    <n v="5.7284090909090919"/>
    <n v="12.729797979797981"/>
    <s v="Abv"/>
  </r>
  <r>
    <s v="OtsLGRF23S"/>
    <s v="OtsLGRF23S_4780"/>
    <s v="C-04780"/>
    <d v="2023-09-08T00:00:00"/>
    <x v="1"/>
    <s v="F"/>
    <n v="780"/>
    <x v="8"/>
    <x v="0"/>
    <s v="NA"/>
    <s v="3DD.003D7E51BC"/>
    <s v="NA"/>
    <s v="F"/>
    <x v="0"/>
    <s v="OtsNPFH19S_1_3359"/>
    <s v="OtsNPFH19S_1_3119"/>
    <x v="2"/>
    <x v="1"/>
    <x v="1"/>
    <s v="FALL"/>
    <n v="1"/>
    <x v="13"/>
    <n v="0.99705232300000002"/>
    <n v="1"/>
    <x v="0"/>
    <n v="5.6818181818181825"/>
    <n v="5.7284090909090919"/>
    <n v="12.729797979797981"/>
    <s v="Abv"/>
  </r>
  <r>
    <s v="OtsLGRF23S"/>
    <s v="OtsLGRF23S_4781"/>
    <s v="C-04781"/>
    <d v="2023-09-08T00:00:00"/>
    <x v="1"/>
    <s v="F"/>
    <n v="730"/>
    <x v="16"/>
    <x v="0"/>
    <s v="NA"/>
    <s v="3DD.003D7E518F"/>
    <s v="NA"/>
    <s v="F"/>
    <x v="0"/>
    <s v="OtsLYON19S_1_0156"/>
    <s v="OtsLYON19S_1_0239"/>
    <x v="1"/>
    <x v="1"/>
    <x v="1"/>
    <s v="FALL"/>
    <n v="1"/>
    <x v="3"/>
    <n v="0.95971980899999998"/>
    <n v="1"/>
    <x v="1"/>
    <n v="5.6818181818181825"/>
    <n v="5.7284090909090919"/>
    <n v="12.729797979797981"/>
    <s v="Abv"/>
  </r>
  <r>
    <s v="OtsLGRF23S"/>
    <s v="OtsLGRF23S_4783"/>
    <s v="C-04783"/>
    <d v="2023-09-08T00:00:00"/>
    <x v="1"/>
    <s v="M"/>
    <n v="630"/>
    <x v="39"/>
    <x v="1"/>
    <n v="1"/>
    <s v="NA"/>
    <s v="NA"/>
    <s v="M"/>
    <x v="1"/>
    <s v="OtsLYON20S_1_0496"/>
    <s v="OtsLYON20S_1_0568"/>
    <x v="5"/>
    <x v="3"/>
    <x v="3"/>
    <s v="FALL"/>
    <n v="1"/>
    <x v="7"/>
    <n v="0.98961045999999997"/>
    <n v="1"/>
    <x v="3"/>
    <n v="5.6818181818181825"/>
    <n v="5.7284090909090919"/>
    <n v="12.729797979797981"/>
    <s v="Blw"/>
  </r>
  <r>
    <s v="OtsLGRF23S"/>
    <s v="OtsLGRF23S_4786"/>
    <s v="C-04786"/>
    <d v="2023-09-08T00:00:00"/>
    <x v="1"/>
    <s v="F"/>
    <n v="760"/>
    <x v="6"/>
    <x v="0"/>
    <s v="NA"/>
    <s v="3DD.003D7E5181"/>
    <s v="NA"/>
    <s v="F"/>
    <x v="0"/>
    <s v="OtsNPFH19S_1_1316"/>
    <s v="OtsNPFH19S_1_1016"/>
    <x v="2"/>
    <x v="1"/>
    <x v="1"/>
    <s v="FALL"/>
    <n v="0.999999999999997"/>
    <x v="2"/>
    <n v="0.99705232300000002"/>
    <n v="1"/>
    <x v="1"/>
    <n v="5.6818181818181825"/>
    <n v="5.7284090909090919"/>
    <n v="12.729797979797981"/>
    <s v="Abv"/>
  </r>
  <r>
    <s v="OtsLGRF23S"/>
    <s v="OtsLGRF23S_4787"/>
    <s v="C-04787"/>
    <d v="2023-09-08T00:00:00"/>
    <x v="1"/>
    <s v="M"/>
    <n v="850"/>
    <x v="14"/>
    <x v="0"/>
    <s v="NA"/>
    <s v="3DD.003D7E515B"/>
    <s v="NA"/>
    <s v="M"/>
    <x v="1"/>
    <s v="OtsNPFH19S_1_2319"/>
    <s v="OtsNPFH19S_1_2043"/>
    <x v="2"/>
    <x v="1"/>
    <x v="1"/>
    <s v="FALL"/>
    <n v="1"/>
    <x v="10"/>
    <n v="0.99705232300000002"/>
    <n v="1"/>
    <x v="2"/>
    <n v="5.6818181818181825"/>
    <n v="5.7284090909090919"/>
    <n v="12.729797979797981"/>
    <s v="Abv"/>
  </r>
  <r>
    <s v="OtsLGRF23S"/>
    <s v="OtsLGRF23S_4788"/>
    <s v="C-04788"/>
    <d v="2023-09-08T00:00:00"/>
    <x v="1"/>
    <s v="F"/>
    <n v="790"/>
    <x v="0"/>
    <x v="0"/>
    <s v="NA"/>
    <s v="3DD.003D7E517B"/>
    <s v="NA"/>
    <s v="F"/>
    <x v="0"/>
    <s v="NA"/>
    <s v="NA"/>
    <x v="0"/>
    <x v="0"/>
    <x v="0"/>
    <s v="FALL"/>
    <n v="0.999999999999996"/>
    <x v="0"/>
    <e v="#N/A"/>
    <n v="1"/>
    <x v="0"/>
    <n v="5.6818181818181825"/>
    <n v="5.7284090909090919"/>
    <n v="12.729797979797981"/>
    <s v="Abv"/>
  </r>
  <r>
    <s v="OtsLGRF23S"/>
    <s v="OtsLGRF23S_4789"/>
    <s v="C-04789"/>
    <d v="2023-09-08T00:00:00"/>
    <x v="1"/>
    <s v="F"/>
    <n v="730"/>
    <x v="16"/>
    <x v="0"/>
    <s v="NA"/>
    <s v="3DD.003D7E515F"/>
    <s v="NA"/>
    <s v="F"/>
    <x v="0"/>
    <s v="OtsLYON19S_1_0552"/>
    <s v="OtsLYON19S_1_0437"/>
    <x v="1"/>
    <x v="1"/>
    <x v="1"/>
    <s v="FALL"/>
    <n v="1.00000000000001"/>
    <x v="7"/>
    <n v="0.95971980899999998"/>
    <n v="1"/>
    <x v="1"/>
    <n v="5.6818181818181825"/>
    <n v="5.7284090909090919"/>
    <n v="12.729797979797981"/>
    <s v="Blw"/>
  </r>
  <r>
    <s v="OtsLGRF23S"/>
    <s v="OtsLGRF23S_4790"/>
    <s v="C-04790"/>
    <d v="2023-09-08T00:00:00"/>
    <x v="1"/>
    <s v="M"/>
    <n v="840"/>
    <x v="18"/>
    <x v="0"/>
    <s v="NA"/>
    <s v="3DD.003D7E516B"/>
    <s v="NA"/>
    <s v="M"/>
    <x v="1"/>
    <s v="NA"/>
    <s v="NA"/>
    <x v="0"/>
    <x v="0"/>
    <x v="0"/>
    <s v="FALL"/>
    <n v="0.999999999999999"/>
    <x v="0"/>
    <e v="#N/A"/>
    <n v="1"/>
    <x v="2"/>
    <n v="5.6818181818181825"/>
    <n v="5.7284090909090919"/>
    <n v="12.729797979797981"/>
    <s v="Abv"/>
  </r>
  <r>
    <s v="OtsLGRF23S"/>
    <s v="OtsLGRF23S_4792"/>
    <s v="C-04792"/>
    <d v="2023-09-08T00:00:00"/>
    <x v="1"/>
    <s v="F"/>
    <n v="720"/>
    <x v="17"/>
    <x v="0"/>
    <s v="NA"/>
    <s v="3DD.003D7E5172"/>
    <s v="NA"/>
    <s v="F"/>
    <x v="0"/>
    <s v="OtsLYON19S_1_0569"/>
    <s v="OtsLYON19S_1_0472"/>
    <x v="1"/>
    <x v="1"/>
    <x v="1"/>
    <s v="FALL"/>
    <n v="0.999999999999997"/>
    <x v="7"/>
    <n v="0.95971980899999998"/>
    <n v="1"/>
    <x v="5"/>
    <n v="5.6818181818181825"/>
    <n v="5.7284090909090919"/>
    <n v="12.729797979797981"/>
    <s v="Blw"/>
  </r>
  <r>
    <s v="OtsLGRF23S"/>
    <s v="OtsLGRF23S_4795"/>
    <s v="C-04795"/>
    <d v="2023-09-08T00:00:00"/>
    <x v="1"/>
    <s v="F"/>
    <n v="810"/>
    <x v="9"/>
    <x v="0"/>
    <s v="NA"/>
    <s v="3DD.003D7E519E"/>
    <s v="NA"/>
    <s v="F"/>
    <x v="0"/>
    <s v="OtsLYON19S_1_1739"/>
    <s v="OtsLYON19S_1_1971"/>
    <x v="1"/>
    <x v="1"/>
    <x v="1"/>
    <s v="FALL"/>
    <n v="1.00000000000001"/>
    <x v="1"/>
    <n v="0.95971980899999998"/>
    <n v="1"/>
    <x v="0"/>
    <n v="5.6818181818181825"/>
    <n v="5.7284090909090919"/>
    <n v="12.729797979797981"/>
    <s v="Abv"/>
  </r>
  <r>
    <s v="OtsLGRF23S"/>
    <s v="OtsLGRF23S_4796"/>
    <s v="C-04796"/>
    <d v="2023-09-08T00:00:00"/>
    <x v="1"/>
    <s v="F"/>
    <n v="800"/>
    <x v="4"/>
    <x v="0"/>
    <s v="NA"/>
    <s v="3DD.003D7E5166"/>
    <s v="NA"/>
    <s v="F"/>
    <x v="0"/>
    <s v="NA"/>
    <s v="NA"/>
    <x v="0"/>
    <x v="0"/>
    <x v="0"/>
    <s v="FALL"/>
    <n v="0.999999999999998"/>
    <x v="0"/>
    <e v="#N/A"/>
    <n v="1"/>
    <x v="0"/>
    <n v="5.6818181818181825"/>
    <n v="5.7284090909090919"/>
    <n v="12.729797979797981"/>
    <s v="Abv"/>
  </r>
  <r>
    <s v="OtsLGRF23S"/>
    <s v="OtsLGRF23S_4798"/>
    <s v="C-04798"/>
    <d v="2023-09-08T00:00:00"/>
    <x v="1"/>
    <s v="M"/>
    <n v="680"/>
    <x v="35"/>
    <x v="1"/>
    <n v="1"/>
    <s v="NA"/>
    <s v="NA"/>
    <s v="M"/>
    <x v="1"/>
    <s v="OtsLYON19S_1_1734"/>
    <s v="OtsLYON19S_1_1970"/>
    <x v="1"/>
    <x v="1"/>
    <x v="1"/>
    <s v="FALL"/>
    <n v="0.999999999999998"/>
    <x v="1"/>
    <n v="0.95971980899999998"/>
    <n v="1"/>
    <x v="5"/>
    <n v="5.6818181818181825"/>
    <n v="5.7284090909090919"/>
    <n v="12.729797979797981"/>
    <s v="Abv"/>
  </r>
  <r>
    <s v="OtsLGRF23S"/>
    <s v="OtsLGRF23S_4801"/>
    <s v="C-04801"/>
    <d v="2023-09-08T00:00:00"/>
    <x v="1"/>
    <s v="M"/>
    <n v="670"/>
    <x v="11"/>
    <x v="0"/>
    <s v="NA"/>
    <s v="NA"/>
    <s v="NA"/>
    <s v="M"/>
    <x v="1"/>
    <s v="NA"/>
    <s v="NA"/>
    <x v="0"/>
    <x v="0"/>
    <x v="0"/>
    <s v="FALL"/>
    <n v="1"/>
    <x v="0"/>
    <e v="#N/A"/>
    <n v="1"/>
    <x v="3"/>
    <n v="5.6818181818181825"/>
    <n v="5.7284090909090919"/>
    <n v="12.729797979797981"/>
    <s v="Abv"/>
  </r>
  <r>
    <s v="OtsLGRF23S"/>
    <s v="OtsLGRF23S_4803"/>
    <s v="C-04803"/>
    <d v="2023-09-08T00:00:00"/>
    <x v="1"/>
    <s v="F"/>
    <n v="730"/>
    <x v="16"/>
    <x v="0"/>
    <s v="NA"/>
    <s v="3DD.003D7E519A"/>
    <s v="NA"/>
    <s v="F"/>
    <x v="0"/>
    <s v="NA"/>
    <s v="NA"/>
    <x v="0"/>
    <x v="0"/>
    <x v="0"/>
    <s v="FALL"/>
    <n v="0.999999999999999"/>
    <x v="0"/>
    <e v="#N/A"/>
    <n v="1"/>
    <x v="1"/>
    <n v="5.6818181818181825"/>
    <n v="5.7284090909090919"/>
    <n v="12.729797979797981"/>
    <s v="Abv"/>
  </r>
  <r>
    <s v="OtsLGRF23S"/>
    <s v="OtsLGRF23S_4804"/>
    <s v="C-04804"/>
    <d v="2023-09-08T00:00:00"/>
    <x v="1"/>
    <s v="M"/>
    <n v="780"/>
    <x v="8"/>
    <x v="1"/>
    <n v="1"/>
    <s v="NA"/>
    <s v="NA"/>
    <s v="F"/>
    <x v="0"/>
    <s v="OtsNPFH18S_1_4316"/>
    <s v="OtsNPFH18S_1_4075"/>
    <x v="6"/>
    <x v="2"/>
    <x v="2"/>
    <s v="FALL"/>
    <n v="1"/>
    <x v="2"/>
    <n v="0.96828396500000002"/>
    <n v="1"/>
    <x v="0"/>
    <n v="5.6818181818181825"/>
    <n v="5.7284090909090919"/>
    <n v="12.729797979797981"/>
    <s v="Abv"/>
  </r>
  <r>
    <s v="OtsLGRF23S"/>
    <s v="OtsLGRF23S_4807"/>
    <s v="C-04807"/>
    <d v="2023-09-08T00:00:00"/>
    <x v="1"/>
    <s v="F"/>
    <n v="790"/>
    <x v="0"/>
    <x v="0"/>
    <s v="NA"/>
    <s v="3DD.003D7E5184"/>
    <s v="NA"/>
    <s v="M"/>
    <x v="1"/>
    <s v="NA"/>
    <s v="NA"/>
    <x v="0"/>
    <x v="0"/>
    <x v="0"/>
    <s v="FALL"/>
    <n v="1"/>
    <x v="0"/>
    <e v="#N/A"/>
    <n v="1"/>
    <x v="0"/>
    <n v="5.6818181818181825"/>
    <n v="5.7284090909090919"/>
    <n v="12.729797979797981"/>
    <s v="Abv"/>
  </r>
  <r>
    <s v="OtsLGRF23S"/>
    <s v="OtsLGRF23S_4810"/>
    <s v="C-04810"/>
    <d v="2023-09-08T00:00:00"/>
    <x v="1"/>
    <s v="F"/>
    <n v="700"/>
    <x v="13"/>
    <x v="0"/>
    <s v="NA"/>
    <s v="3DD.003D7E576F"/>
    <s v="NA"/>
    <s v="F"/>
    <x v="0"/>
    <s v="NA"/>
    <s v="NA"/>
    <x v="0"/>
    <x v="0"/>
    <x v="0"/>
    <s v="FALL"/>
    <n v="0.999999999999999"/>
    <x v="0"/>
    <e v="#N/A"/>
    <n v="1"/>
    <x v="5"/>
    <n v="5.6818181818181825"/>
    <n v="5.7284090909090919"/>
    <n v="12.729797979797981"/>
    <s v="Abv"/>
  </r>
  <r>
    <s v="OtsLGRF23S"/>
    <s v="OtsLGRF23S_4813"/>
    <s v="C-04813"/>
    <d v="2023-09-08T00:00:00"/>
    <x v="1"/>
    <s v="M"/>
    <n v="590"/>
    <x v="36"/>
    <x v="0"/>
    <s v="NA"/>
    <s v="NA"/>
    <s v="NA"/>
    <s v="M"/>
    <x v="1"/>
    <s v="NA"/>
    <s v="NA"/>
    <x v="0"/>
    <x v="0"/>
    <x v="0"/>
    <s v="FALL"/>
    <n v="0.999999999999995"/>
    <x v="0"/>
    <e v="#N/A"/>
    <n v="1"/>
    <x v="9"/>
    <n v="5.6818181818181825"/>
    <n v="5.7284090909090919"/>
    <n v="12.729797979797981"/>
    <s v="Abv"/>
  </r>
  <r>
    <s v="OtsLGRF23S"/>
    <s v="OtsLGRF23S_4814"/>
    <s v="C-04814"/>
    <d v="2023-09-08T00:00:00"/>
    <x v="1"/>
    <s v="M"/>
    <n v="890"/>
    <x v="28"/>
    <x v="0"/>
    <s v="NA"/>
    <s v="3DD.003D7E5787"/>
    <s v="NA"/>
    <s v="M"/>
    <x v="1"/>
    <s v="NA"/>
    <s v="NA"/>
    <x v="0"/>
    <x v="0"/>
    <x v="0"/>
    <s v="FALL"/>
    <n v="0.999999999999999"/>
    <x v="0"/>
    <e v="#N/A"/>
    <n v="1"/>
    <x v="4"/>
    <n v="5.6818181818181825"/>
    <n v="5.7284090909090919"/>
    <n v="12.729797979797981"/>
    <s v="Abv"/>
  </r>
  <r>
    <s v="OtsLGRF23S"/>
    <s v="OtsLGRF23S_4815"/>
    <s v="C-04815"/>
    <d v="2023-09-08T00:00:00"/>
    <x v="1"/>
    <s v="F"/>
    <n v="910"/>
    <x v="23"/>
    <x v="0"/>
    <s v="NA"/>
    <s v="3DD.003D7E575B"/>
    <s v="NA"/>
    <s v="F"/>
    <x v="0"/>
    <s v="OtsLYON19S_1_1739"/>
    <s v="OtsLYON19S_1_1971"/>
    <x v="1"/>
    <x v="1"/>
    <x v="1"/>
    <s v="FALL"/>
    <n v="1"/>
    <x v="1"/>
    <n v="0.95971980899999998"/>
    <n v="1"/>
    <x v="4"/>
    <n v="5.6818181818181825"/>
    <n v="5.7284090909090919"/>
    <n v="12.729797979797981"/>
    <s v="Abv"/>
  </r>
  <r>
    <s v="OtsLGRF23S"/>
    <s v="OtsLGRF23S_4816"/>
    <s v="C-04816"/>
    <d v="2023-09-08T00:00:00"/>
    <x v="1"/>
    <s v="F"/>
    <n v="800"/>
    <x v="4"/>
    <x v="0"/>
    <s v="NA"/>
    <s v="3DD.003D7E5765"/>
    <s v="NA"/>
    <s v="F"/>
    <x v="0"/>
    <s v="NA"/>
    <s v="NA"/>
    <x v="0"/>
    <x v="0"/>
    <x v="0"/>
    <s v="FALL"/>
    <n v="1"/>
    <x v="0"/>
    <e v="#N/A"/>
    <n v="1"/>
    <x v="0"/>
    <n v="5.6818181818181825"/>
    <n v="5.7284090909090919"/>
    <n v="12.729797979797981"/>
    <s v="Abv"/>
  </r>
  <r>
    <s v="OtsLGRF23S"/>
    <s v="OtsLGRF23S_4818"/>
    <s v="C-04818"/>
    <d v="2023-09-08T00:00:00"/>
    <x v="1"/>
    <s v="F"/>
    <n v="850"/>
    <x v="14"/>
    <x v="1"/>
    <n v="1"/>
    <s v="3DD.003D7E5798"/>
    <s v="NA"/>
    <s v="F"/>
    <x v="0"/>
    <s v="OtsLYON19S_1_1115"/>
    <s v="OtsLYON19S_1_0951"/>
    <x v="1"/>
    <x v="1"/>
    <x v="1"/>
    <s v="FALL"/>
    <n v="1"/>
    <x v="16"/>
    <n v="0.95971980899999998"/>
    <n v="1"/>
    <x v="2"/>
    <n v="5.6818181818181825"/>
    <n v="5.7284090909090919"/>
    <n v="12.729797979797981"/>
    <s v="Abv"/>
  </r>
  <r>
    <s v="OtsLGRF23S"/>
    <s v="OtsLGRF23S_4819"/>
    <s v="C-04819"/>
    <d v="2023-09-08T00:00:00"/>
    <x v="1"/>
    <s v="M"/>
    <n v="740"/>
    <x v="12"/>
    <x v="1"/>
    <n v="1"/>
    <s v="NA"/>
    <s v="NA"/>
    <s v="F"/>
    <x v="0"/>
    <s v="OtsLYON19S_1_1744"/>
    <s v="OtsLYON19S_1_1982"/>
    <x v="1"/>
    <x v="1"/>
    <x v="1"/>
    <s v="FALL"/>
    <n v="1"/>
    <x v="1"/>
    <n v="0.95971980899999998"/>
    <n v="1"/>
    <x v="1"/>
    <n v="5.6818181818181825"/>
    <n v="5.7284090909090919"/>
    <n v="12.729797979797981"/>
    <s v="Abv"/>
  </r>
  <r>
    <s v="OtsLGRF23S"/>
    <s v="OtsLGRF23S_4820"/>
    <s v="C-04820"/>
    <d v="2023-09-08T00:00:00"/>
    <x v="1"/>
    <s v="M"/>
    <n v="830"/>
    <x v="15"/>
    <x v="0"/>
    <s v="NA"/>
    <s v="3DD.003D7E5737"/>
    <s v="NA"/>
    <s v="F"/>
    <x v="0"/>
    <s v="OtsLYON19S_1_0503"/>
    <s v="OtsLYON19S_1_0306"/>
    <x v="1"/>
    <x v="1"/>
    <x v="1"/>
    <s v="FALL"/>
    <n v="1"/>
    <x v="3"/>
    <n v="0.95971980899999998"/>
    <n v="1"/>
    <x v="2"/>
    <n v="5.6818181818181825"/>
    <n v="5.7284090909090919"/>
    <n v="12.729797979797981"/>
    <s v="Abv"/>
  </r>
  <r>
    <s v="OtsLGRF23S"/>
    <s v="OtsLGRF23S_4821"/>
    <s v="C-04821"/>
    <d v="2023-09-08T00:00:00"/>
    <x v="1"/>
    <s v="F"/>
    <n v="760"/>
    <x v="6"/>
    <x v="0"/>
    <s v="NA"/>
    <s v="3DD.003D7E573A"/>
    <s v="NA"/>
    <s v="F"/>
    <x v="0"/>
    <s v="OtsLYON19S_1_1820"/>
    <s v="OtsLYON19S_1_1549"/>
    <x v="1"/>
    <x v="1"/>
    <x v="1"/>
    <s v="FALL"/>
    <n v="0.999999999999998"/>
    <x v="1"/>
    <n v="0.95971980899999998"/>
    <n v="1"/>
    <x v="1"/>
    <n v="5.6818181818181825"/>
    <n v="5.7284090909090919"/>
    <n v="12.729797979797981"/>
    <s v="Abv"/>
  </r>
  <r>
    <s v="OtsLGRF23S"/>
    <s v="OtsLGRF23S_4822"/>
    <s v="C-04822"/>
    <d v="2023-09-08T00:00:00"/>
    <x v="1"/>
    <s v="M"/>
    <n v="690"/>
    <x v="30"/>
    <x v="0"/>
    <s v="NA"/>
    <s v="NA"/>
    <s v="NA"/>
    <s v="M"/>
    <x v="1"/>
    <s v="OtsLYON20S_1_0428"/>
    <s v="OtsLYON20S_1_1132"/>
    <x v="5"/>
    <x v="3"/>
    <x v="3"/>
    <s v="FALL"/>
    <n v="1"/>
    <x v="6"/>
    <n v="0.98961045999999997"/>
    <n v="1"/>
    <x v="5"/>
    <n v="5.6818181818181825"/>
    <n v="5.7284090909090919"/>
    <n v="12.729797979797981"/>
    <s v="Abv"/>
  </r>
  <r>
    <s v="OtsLGRF23S"/>
    <s v="OtsLGRF23S_4823"/>
    <s v="C-04823"/>
    <d v="2023-09-08T00:00:00"/>
    <x v="1"/>
    <s v="M"/>
    <n v="760"/>
    <x v="6"/>
    <x v="0"/>
    <s v="NA"/>
    <s v="3DD.003D7E5783"/>
    <s v="NA"/>
    <s v="M"/>
    <x v="1"/>
    <s v="OtsLYON19S_1_0563"/>
    <s v="OtsLYON19S_1_0616"/>
    <x v="1"/>
    <x v="1"/>
    <x v="1"/>
    <s v="FALL"/>
    <n v="1"/>
    <x v="6"/>
    <n v="0.95971980899999998"/>
    <n v="1"/>
    <x v="1"/>
    <n v="5.6818181818181825"/>
    <n v="5.7284090909090919"/>
    <n v="12.729797979797981"/>
    <s v="Abv"/>
  </r>
  <r>
    <s v="OtsLGRF23S"/>
    <s v="OtsLGRF23S_4825"/>
    <s v="C-04825"/>
    <d v="2023-09-08T00:00:00"/>
    <x v="1"/>
    <s v="M"/>
    <n v="620"/>
    <x v="49"/>
    <x v="0"/>
    <s v="NA"/>
    <s v="NA"/>
    <s v="NA"/>
    <s v="M"/>
    <x v="1"/>
    <s v="NA"/>
    <s v="NA"/>
    <x v="0"/>
    <x v="0"/>
    <x v="0"/>
    <s v="FALL"/>
    <n v="1"/>
    <x v="0"/>
    <e v="#N/A"/>
    <n v="1"/>
    <x v="9"/>
    <n v="5.6818181818181825"/>
    <n v="5.7284090909090919"/>
    <n v="12.729797979797981"/>
    <s v="Abv"/>
  </r>
  <r>
    <s v="OtsLGRF23S"/>
    <s v="OtsLGRF23S_4826"/>
    <s v="C-04826"/>
    <d v="2023-09-08T00:00:00"/>
    <x v="1"/>
    <s v="F"/>
    <n v="800"/>
    <x v="4"/>
    <x v="1"/>
    <n v="1"/>
    <s v="3DD.003D7E578C"/>
    <s v="NA"/>
    <s v="F"/>
    <x v="0"/>
    <s v="OtsLYON19S_1_1110"/>
    <s v="OtsLYON19S_1_0937"/>
    <x v="1"/>
    <x v="1"/>
    <x v="1"/>
    <s v="FALL"/>
    <n v="0.999999999999996"/>
    <x v="16"/>
    <n v="0.95971980899999998"/>
    <n v="1"/>
    <x v="0"/>
    <n v="5.6818181818181825"/>
    <n v="5.7284090909090919"/>
    <n v="12.729797979797981"/>
    <s v="Abv"/>
  </r>
  <r>
    <s v="OtsLGRF23S"/>
    <s v="OtsLGRF23S_4827"/>
    <s v="C-04827"/>
    <d v="2023-09-08T00:00:00"/>
    <x v="1"/>
    <s v="M"/>
    <n v="910"/>
    <x v="23"/>
    <x v="0"/>
    <s v="NA"/>
    <s v="3DD.003D7E574D"/>
    <s v="NA"/>
    <s v="M"/>
    <x v="1"/>
    <s v="OtsLYON19S_1_1815"/>
    <s v="OtsLYON19S_1_1535"/>
    <x v="1"/>
    <x v="1"/>
    <x v="1"/>
    <s v="FALL"/>
    <n v="0.999999999999999"/>
    <x v="1"/>
    <n v="0.95971980899999998"/>
    <n v="1"/>
    <x v="4"/>
    <n v="5.6818181818181825"/>
    <n v="5.7284090909090919"/>
    <n v="12.729797979797981"/>
    <s v="Abv"/>
  </r>
  <r>
    <s v="OtsLGRF23S"/>
    <s v="OtsLGRF23S_4828"/>
    <s v="C-04828"/>
    <d v="2023-09-08T00:00:00"/>
    <x v="1"/>
    <s v="M"/>
    <n v="710"/>
    <x v="10"/>
    <x v="1"/>
    <n v="1"/>
    <s v="NA"/>
    <s v="NA"/>
    <s v="M"/>
    <x v="1"/>
    <s v="OtsLYON20S_1_0297"/>
    <s v="OtsLYON20S_1_1060"/>
    <x v="5"/>
    <x v="3"/>
    <x v="3"/>
    <s v="FALL"/>
    <n v="0.99999999999999301"/>
    <x v="6"/>
    <n v="0.98961045999999997"/>
    <n v="1"/>
    <x v="5"/>
    <n v="5.6818181818181825"/>
    <n v="5.7284090909090919"/>
    <n v="12.729797979797981"/>
    <s v="Abv"/>
  </r>
  <r>
    <s v="OtsLGRF23S"/>
    <s v="OtsLGRF23S_4830"/>
    <s v="C-04830"/>
    <d v="2023-09-08T00:00:00"/>
    <x v="1"/>
    <s v="F"/>
    <n v="720"/>
    <x v="17"/>
    <x v="0"/>
    <s v="NA"/>
    <s v="3DD.003D7E5779"/>
    <s v="NA"/>
    <s v="F"/>
    <x v="0"/>
    <s v="OtsLYON19S_1_0565"/>
    <s v="OtsLYON19S_1_0469"/>
    <x v="1"/>
    <x v="1"/>
    <x v="1"/>
    <s v="FALL"/>
    <n v="0.999999999999998"/>
    <x v="7"/>
    <n v="0.95971980899999998"/>
    <n v="1"/>
    <x v="5"/>
    <n v="5.6818181818181825"/>
    <n v="5.7284090909090919"/>
    <n v="12.729797979797981"/>
    <s v="Blw"/>
  </r>
  <r>
    <s v="OtsLGRF23S"/>
    <s v="OtsLGRF23S_4831"/>
    <s v="C-04831"/>
    <d v="2023-09-08T00:00:00"/>
    <x v="1"/>
    <s v="M"/>
    <n v="880"/>
    <x v="22"/>
    <x v="0"/>
    <s v="NA"/>
    <s v="3DD.003D7E578A"/>
    <s v="NA"/>
    <s v="F"/>
    <x v="0"/>
    <s v="NA"/>
    <s v="NA"/>
    <x v="0"/>
    <x v="0"/>
    <x v="0"/>
    <s v="FALL"/>
    <n v="1"/>
    <x v="0"/>
    <e v="#N/A"/>
    <n v="1"/>
    <x v="4"/>
    <n v="5.6818181818181825"/>
    <n v="5.7284090909090919"/>
    <n v="12.729797979797981"/>
    <s v="Abv"/>
  </r>
  <r>
    <s v="OtsLGRF23S"/>
    <s v="OtsLGRF23S_4833"/>
    <s v="C-04833"/>
    <d v="2023-09-08T00:00:00"/>
    <x v="1"/>
    <s v="F"/>
    <n v="760"/>
    <x v="6"/>
    <x v="0"/>
    <s v="NA"/>
    <s v="3DD.003D7E573B"/>
    <s v="NA"/>
    <s v="F"/>
    <x v="0"/>
    <s v="OtsLYON19S_1_1721"/>
    <s v="OtsLYON19S_1_1941"/>
    <x v="1"/>
    <x v="1"/>
    <x v="1"/>
    <s v="FALL"/>
    <n v="1"/>
    <x v="1"/>
    <n v="0.95971980899999998"/>
    <n v="1"/>
    <x v="1"/>
    <n v="5.6818181818181825"/>
    <n v="5.7284090909090919"/>
    <n v="12.729797979797981"/>
    <s v="Abv"/>
  </r>
  <r>
    <s v="OtsLGRF23S"/>
    <s v="OtsLGRF23S_4834"/>
    <s v="C-04834"/>
    <d v="2023-09-08T00:00:00"/>
    <x v="1"/>
    <s v="F"/>
    <n v="760"/>
    <x v="6"/>
    <x v="0"/>
    <s v="NA"/>
    <s v="3DD.003D7E5763"/>
    <s v="NA"/>
    <s v="F"/>
    <x v="0"/>
    <s v="OtsLYON19S_1_0569"/>
    <s v="OtsLYON19S_1_0471"/>
    <x v="1"/>
    <x v="1"/>
    <x v="1"/>
    <s v="FALL"/>
    <n v="0.999999999999998"/>
    <x v="7"/>
    <n v="0.95971980899999998"/>
    <n v="1"/>
    <x v="1"/>
    <n v="5.6818181818181825"/>
    <n v="5.7284090909090919"/>
    <n v="12.729797979797981"/>
    <s v="Blw"/>
  </r>
  <r>
    <s v="OtsLGRF23S"/>
    <s v="OtsLGRF23S_4835"/>
    <s v="C-04835"/>
    <d v="2023-09-08T00:00:00"/>
    <x v="1"/>
    <s v="M"/>
    <n v="730"/>
    <x v="16"/>
    <x v="0"/>
    <s v="NA"/>
    <s v="3DD.003D7E578B"/>
    <s v="NA"/>
    <s v="M"/>
    <x v="1"/>
    <s v="OtsLYON19S_1_1884"/>
    <s v="OtsLYON19S_1_1670"/>
    <x v="1"/>
    <x v="1"/>
    <x v="1"/>
    <s v="FALL"/>
    <n v="0.999999999999996"/>
    <x v="1"/>
    <n v="0.95971980899999998"/>
    <n v="1"/>
    <x v="1"/>
    <n v="5.6818181818181825"/>
    <n v="5.7284090909090919"/>
    <n v="12.729797979797981"/>
    <s v="Abv"/>
  </r>
  <r>
    <s v="OtsLGRF23S"/>
    <s v="OtsLGRF23S_4837"/>
    <s v="C-04837"/>
    <d v="2023-09-08T00:00:00"/>
    <x v="1"/>
    <s v="M"/>
    <n v="870"/>
    <x v="3"/>
    <x v="0"/>
    <s v="NA"/>
    <s v="3DD.003D7E5752"/>
    <s v="NA"/>
    <s v="M"/>
    <x v="1"/>
    <s v="OtsNPFH19S_1_5315"/>
    <s v="OtsNPFH19S_1_5008"/>
    <x v="2"/>
    <x v="1"/>
    <x v="1"/>
    <s v="FALL"/>
    <n v="0.999999999999999"/>
    <x v="2"/>
    <n v="0.99705232300000002"/>
    <n v="1"/>
    <x v="2"/>
    <n v="5.6818181818181825"/>
    <n v="5.7284090909090919"/>
    <n v="12.729797979797981"/>
    <s v="Abv"/>
  </r>
  <r>
    <s v="OtsLGRF23S"/>
    <s v="OtsLGRF23S_4840"/>
    <s v="C-04840"/>
    <d v="2023-09-08T00:00:00"/>
    <x v="1"/>
    <s v="F"/>
    <n v="760"/>
    <x v="6"/>
    <x v="0"/>
    <s v="NA"/>
    <s v="3DD.003D7E5758"/>
    <s v="NA"/>
    <s v="F"/>
    <x v="0"/>
    <s v="OtsLYON19S_1_1104"/>
    <s v="OtsLYON19S_1_0914"/>
    <x v="1"/>
    <x v="1"/>
    <x v="1"/>
    <s v="FALL"/>
    <n v="1"/>
    <x v="6"/>
    <n v="0.95971980899999998"/>
    <n v="1"/>
    <x v="1"/>
    <n v="5.6818181818181825"/>
    <n v="5.7284090909090919"/>
    <n v="12.729797979797981"/>
    <s v="Abv"/>
  </r>
  <r>
    <s v="OtsLGRF23S"/>
    <s v="OtsLGRF23S_4843"/>
    <s v="C-04843"/>
    <d v="2023-09-08T00:00:00"/>
    <x v="1"/>
    <s v="M"/>
    <n v="580"/>
    <x v="46"/>
    <x v="0"/>
    <s v="NA"/>
    <s v="NA"/>
    <s v="NA"/>
    <s v="M"/>
    <x v="1"/>
    <s v="OtsNPFH20S_1_0190"/>
    <s v="OtsNPFH20S_1_0101"/>
    <x v="8"/>
    <x v="3"/>
    <x v="3"/>
    <s v="FALL"/>
    <n v="0.999999999999998"/>
    <x v="2"/>
    <n v="0.98845608500000004"/>
    <n v="1"/>
    <x v="9"/>
    <n v="5.6818181818181825"/>
    <n v="5.7284090909090919"/>
    <n v="12.729797979797981"/>
    <s v="Abv"/>
  </r>
  <r>
    <s v="OtsLGRF23S"/>
    <s v="OtsLGRF23S_4845"/>
    <s v="C-04845"/>
    <d v="2023-09-08T00:00:00"/>
    <x v="1"/>
    <s v="M"/>
    <n v="740"/>
    <x v="12"/>
    <x v="0"/>
    <s v="NA"/>
    <s v="3DD.003D7E5742"/>
    <s v="NA"/>
    <s v="M"/>
    <x v="1"/>
    <s v="OtsLYON19S_1_1877"/>
    <s v="OtsLYON19S_1_1651"/>
    <x v="1"/>
    <x v="1"/>
    <x v="1"/>
    <s v="FALL"/>
    <n v="1"/>
    <x v="1"/>
    <n v="0.95971980899999998"/>
    <n v="1"/>
    <x v="1"/>
    <n v="5.6818181818181825"/>
    <n v="5.7284090909090919"/>
    <n v="12.729797979797981"/>
    <s v="Abv"/>
  </r>
  <r>
    <s v="OtsLGRF23S"/>
    <s v="OtsLGRF23S_4846"/>
    <s v="C-04846"/>
    <d v="2023-09-08T00:00:00"/>
    <x v="1"/>
    <s v="M"/>
    <n v="730"/>
    <x v="16"/>
    <x v="1"/>
    <n v="1"/>
    <s v="NA"/>
    <s v="NA"/>
    <s v="F"/>
    <x v="0"/>
    <s v="OtsLYON19S_1_1113"/>
    <s v="OtsLYON19S_1_0940"/>
    <x v="1"/>
    <x v="1"/>
    <x v="1"/>
    <s v="FALL"/>
    <n v="1"/>
    <x v="16"/>
    <n v="0.95971980899999998"/>
    <n v="1"/>
    <x v="1"/>
    <n v="5.6818181818181825"/>
    <n v="5.7284090909090919"/>
    <n v="12.729797979797981"/>
    <s v="Abv"/>
  </r>
  <r>
    <s v="OtsLGRF23S"/>
    <s v="OtsLGRF23S_4848"/>
    <s v="C-04848"/>
    <d v="2023-09-08T00:00:00"/>
    <x v="1"/>
    <s v="F"/>
    <n v="740"/>
    <x v="12"/>
    <x v="0"/>
    <s v="NA"/>
    <s v="3DD.003D7E5739"/>
    <s v="NA"/>
    <s v="F"/>
    <x v="0"/>
    <s v="OtsLYON19S_1_0719"/>
    <s v="OtsLYON19S_1_0817"/>
    <x v="1"/>
    <x v="1"/>
    <x v="1"/>
    <s v="FALL"/>
    <n v="1"/>
    <x v="6"/>
    <n v="0.95971980899999998"/>
    <n v="1"/>
    <x v="1"/>
    <n v="5.6818181818181825"/>
    <n v="5.7284090909090919"/>
    <n v="12.729797979797981"/>
    <s v="Abv"/>
  </r>
  <r>
    <s v="OtsLGRF23S"/>
    <s v="OtsLGRF23S_4849"/>
    <s v="C-04849"/>
    <d v="2023-09-08T00:00:00"/>
    <x v="1"/>
    <s v="M"/>
    <n v="770"/>
    <x v="2"/>
    <x v="0"/>
    <s v="NA"/>
    <s v="3DD.003D7E5282"/>
    <s v="NA"/>
    <s v="M"/>
    <x v="1"/>
    <s v="OtsLYON19S_1_0720"/>
    <s v="OtsLYON19S_1_0906"/>
    <x v="1"/>
    <x v="1"/>
    <x v="1"/>
    <s v="FALL"/>
    <n v="1"/>
    <x v="6"/>
    <n v="0.95971980899999998"/>
    <n v="1"/>
    <x v="1"/>
    <n v="5.6818181818181825"/>
    <n v="5.7284090909090919"/>
    <n v="12.729797979797981"/>
    <s v="Abv"/>
  </r>
  <r>
    <s v="OtsLGRF23S"/>
    <s v="OtsLGRF23S_4850"/>
    <s v="C-04850"/>
    <d v="2023-09-08T00:00:00"/>
    <x v="1"/>
    <s v="M"/>
    <n v="770"/>
    <x v="2"/>
    <x v="0"/>
    <s v="NA"/>
    <s v="3DD.003D7E5230"/>
    <s v="NA"/>
    <s v="M"/>
    <x v="1"/>
    <s v="NA"/>
    <s v="NA"/>
    <x v="0"/>
    <x v="0"/>
    <x v="0"/>
    <s v="FALL"/>
    <n v="1"/>
    <x v="0"/>
    <e v="#N/A"/>
    <n v="1"/>
    <x v="1"/>
    <n v="5.6818181818181825"/>
    <n v="5.7284090909090919"/>
    <n v="12.729797979797981"/>
    <s v="Abv"/>
  </r>
  <r>
    <s v="OtsLGRF23S"/>
    <s v="OtsLGRF23S_4852"/>
    <s v="C-04852"/>
    <d v="2023-09-08T00:00:00"/>
    <x v="1"/>
    <s v="F"/>
    <n v="710"/>
    <x v="10"/>
    <x v="1"/>
    <n v="1"/>
    <s v="NA"/>
    <s v="NA"/>
    <s v="F"/>
    <x v="0"/>
    <s v="OtsLYON19S_1_0118"/>
    <s v="OtsLYON19S_1_0054"/>
    <x v="1"/>
    <x v="1"/>
    <x v="1"/>
    <s v="FALL"/>
    <n v="1"/>
    <x v="4"/>
    <n v="0.95971980899999998"/>
    <n v="1"/>
    <x v="5"/>
    <n v="5.6818181818181825"/>
    <n v="5.7284090909090919"/>
    <n v="12.729797979797981"/>
    <s v="Abv"/>
  </r>
  <r>
    <s v="OtsLGRF23S"/>
    <s v="OtsLGRF23S_4853"/>
    <s v="C-04853"/>
    <d v="2023-09-08T00:00:00"/>
    <x v="1"/>
    <s v="M"/>
    <n v="710"/>
    <x v="10"/>
    <x v="0"/>
    <s v="NA"/>
    <s v="3DD.003D7E5270"/>
    <s v="NA"/>
    <s v="M"/>
    <x v="1"/>
    <s v="OtsNPFH19S_1_4331"/>
    <s v="OtsNPFH19S_1_4014"/>
    <x v="2"/>
    <x v="1"/>
    <x v="1"/>
    <s v="FALL"/>
    <n v="0.999999999999999"/>
    <x v="13"/>
    <n v="0.99705232300000002"/>
    <n v="1"/>
    <x v="5"/>
    <n v="5.6818181818181825"/>
    <n v="5.7284090909090919"/>
    <n v="12.729797979797981"/>
    <s v="Abv"/>
  </r>
  <r>
    <s v="OtsLGRF23S"/>
    <s v="OtsLGRF23S_4854"/>
    <s v="C-04854"/>
    <d v="2023-09-08T00:00:00"/>
    <x v="1"/>
    <s v="M"/>
    <n v="830"/>
    <x v="15"/>
    <x v="1"/>
    <n v="1"/>
    <s v="3DD.003D7E526F"/>
    <s v="NA"/>
    <s v="M"/>
    <x v="1"/>
    <s v="OtsLYON18S_1_2345"/>
    <s v="OtsLYON18S_1_2708"/>
    <x v="3"/>
    <x v="2"/>
    <x v="2"/>
    <s v="FALL"/>
    <n v="1"/>
    <x v="17"/>
    <n v="0.80551598400000002"/>
    <n v="1"/>
    <x v="2"/>
    <n v="5.6818181818181825"/>
    <n v="5.7284090909090919"/>
    <n v="12.729797979797981"/>
    <s v="Blw"/>
  </r>
  <r>
    <s v="OtsLGRF23S"/>
    <s v="OtsLGRF23S_4855"/>
    <s v="C-04855"/>
    <d v="2023-09-08T00:00:00"/>
    <x v="1"/>
    <s v="M"/>
    <n v="810"/>
    <x v="9"/>
    <x v="1"/>
    <n v="1"/>
    <s v="3DD.003D7E5272"/>
    <s v="NA"/>
    <s v="F"/>
    <x v="0"/>
    <s v="OtsLYON19S_1_0588"/>
    <s v="OtsLYON19S_1_0649"/>
    <x v="1"/>
    <x v="1"/>
    <x v="1"/>
    <s v="FALL"/>
    <n v="0.999999999999998"/>
    <x v="6"/>
    <n v="0.95971980899999998"/>
    <n v="1"/>
    <x v="0"/>
    <n v="5.6818181818181825"/>
    <n v="5.7284090909090919"/>
    <n v="12.729797979797981"/>
    <s v="Abv"/>
  </r>
  <r>
    <s v="OtsLGRF23S"/>
    <s v="OtsLGRF23S_4856"/>
    <s v="C-04856"/>
    <d v="2023-09-08T00:00:00"/>
    <x v="1"/>
    <s v="F"/>
    <n v="760"/>
    <x v="6"/>
    <x v="0"/>
    <s v="NA"/>
    <s v="3DD.003D7E5267"/>
    <s v="NA"/>
    <s v="F"/>
    <x v="0"/>
    <s v="OtsLYON19S_1_1714"/>
    <s v="OtsLYON19S_1_1918"/>
    <x v="1"/>
    <x v="1"/>
    <x v="1"/>
    <s v="FALL"/>
    <n v="1"/>
    <x v="1"/>
    <n v="0.95971980899999998"/>
    <n v="1"/>
    <x v="1"/>
    <n v="5.6818181818181825"/>
    <n v="5.7284090909090919"/>
    <n v="12.729797979797981"/>
    <s v="Abv"/>
  </r>
  <r>
    <s v="OtsLGRF23S"/>
    <s v="OtsLGRF23S_4858"/>
    <s v="C-04858"/>
    <d v="2023-09-08T00:00:00"/>
    <x v="1"/>
    <s v="M"/>
    <n v="780"/>
    <x v="8"/>
    <x v="0"/>
    <s v="NA"/>
    <s v="3DD.003D7E5269"/>
    <s v="NA"/>
    <s v="M"/>
    <x v="1"/>
    <s v="OtsLYON20S_1_0248"/>
    <s v="OtsLYON20S_1_0093"/>
    <x v="5"/>
    <x v="3"/>
    <x v="3"/>
    <s v="FALL"/>
    <n v="1"/>
    <x v="4"/>
    <n v="0.98961045999999997"/>
    <n v="1"/>
    <x v="0"/>
    <n v="5.6818181818181825"/>
    <n v="5.7284090909090919"/>
    <n v="12.729797979797981"/>
    <s v="Abv"/>
  </r>
  <r>
    <s v="OtsLGRF23S"/>
    <s v="OtsLGRF23S_4861"/>
    <s v="C-04861"/>
    <d v="2023-09-08T00:00:00"/>
    <x v="1"/>
    <s v="M"/>
    <n v="820"/>
    <x v="19"/>
    <x v="0"/>
    <s v="NA"/>
    <s v="3DD.003D7E5274"/>
    <s v="NA"/>
    <s v="M"/>
    <x v="1"/>
    <s v="OtsLYON19S_1_1397"/>
    <s v="OtsLYON19S_1_1492"/>
    <x v="1"/>
    <x v="1"/>
    <x v="1"/>
    <s v="FALL"/>
    <n v="0.999999999999999"/>
    <x v="1"/>
    <n v="0.95971980899999998"/>
    <n v="1"/>
    <x v="0"/>
    <n v="5.6818181818181825"/>
    <n v="5.7284090909090919"/>
    <n v="12.729797979797981"/>
    <s v="Abv"/>
  </r>
  <r>
    <s v="OtsLGRF23S"/>
    <s v="OtsLGRF23S_4863"/>
    <s v="C-04863"/>
    <d v="2023-09-08T00:00:00"/>
    <x v="1"/>
    <s v="F"/>
    <n v="740"/>
    <x v="12"/>
    <x v="0"/>
    <s v="NA"/>
    <s v="3DD.003D7E5279"/>
    <s v="NA"/>
    <s v="F"/>
    <x v="0"/>
    <s v="OtsLYON19S_1_0709"/>
    <s v="OtsLYON19S_1_0808"/>
    <x v="1"/>
    <x v="1"/>
    <x v="1"/>
    <s v="FALL"/>
    <n v="1"/>
    <x v="6"/>
    <n v="0.95971980899999998"/>
    <n v="1"/>
    <x v="1"/>
    <n v="5.6818181818181825"/>
    <n v="5.7284090909090919"/>
    <n v="12.729797979797981"/>
    <s v="Abv"/>
  </r>
  <r>
    <s v="OtsLGRF23S"/>
    <s v="OtsLGRF23S_4864"/>
    <s v="C-04864"/>
    <d v="2023-09-08T00:00:00"/>
    <x v="1"/>
    <s v="F"/>
    <n v="780"/>
    <x v="8"/>
    <x v="1"/>
    <n v="1"/>
    <s v="NA"/>
    <s v="NA"/>
    <s v="F"/>
    <x v="0"/>
    <s v="OtsLYON19S_1_1388"/>
    <s v="OtsLYON19S_1_1479"/>
    <x v="1"/>
    <x v="1"/>
    <x v="1"/>
    <s v="FALL"/>
    <n v="1"/>
    <x v="17"/>
    <n v="0.95971980899999998"/>
    <n v="1"/>
    <x v="0"/>
    <n v="5.6818181818181825"/>
    <n v="5.7284090909090919"/>
    <n v="12.729797979797981"/>
    <s v="Blw"/>
  </r>
  <r>
    <s v="OtsLGRF23S"/>
    <s v="OtsLGRF23S_4865"/>
    <s v="C-04865"/>
    <d v="2023-09-08T00:00:00"/>
    <x v="1"/>
    <s v="M"/>
    <n v="710"/>
    <x v="10"/>
    <x v="0"/>
    <s v="NA"/>
    <s v="3DD.003D7E5258"/>
    <s v="NA"/>
    <s v="F"/>
    <x v="0"/>
    <s v="OtsLYON19S_1_0564"/>
    <s v="OtsLYON19S_1_0477"/>
    <x v="1"/>
    <x v="1"/>
    <x v="1"/>
    <s v="FALL"/>
    <n v="1"/>
    <x v="7"/>
    <n v="0.95971980899999998"/>
    <n v="1"/>
    <x v="5"/>
    <n v="5.6818181818181825"/>
    <n v="5.7284090909090919"/>
    <n v="12.729797979797981"/>
    <s v="Blw"/>
  </r>
  <r>
    <s v="OtsLGRF23S"/>
    <s v="OtsLGRF23S_4866"/>
    <s v="C-04866"/>
    <d v="2023-09-08T00:00:00"/>
    <x v="1"/>
    <s v="F"/>
    <n v="730"/>
    <x v="16"/>
    <x v="0"/>
    <s v="NA"/>
    <s v="3DD.003D7E527D"/>
    <s v="NA"/>
    <s v="F"/>
    <x v="0"/>
    <s v="OtsLYON19S_1_0717"/>
    <s v="OtsLYON19S_1_0827"/>
    <x v="1"/>
    <x v="1"/>
    <x v="1"/>
    <s v="FALL"/>
    <n v="1"/>
    <x v="6"/>
    <n v="0.95971980899999998"/>
    <n v="1"/>
    <x v="1"/>
    <n v="5.6818181818181825"/>
    <n v="5.7284090909090919"/>
    <n v="12.729797979797981"/>
    <s v="Abv"/>
  </r>
  <r>
    <s v="OtsLGRF23S"/>
    <s v="OtsLGRF23S_4867"/>
    <s v="C-04867"/>
    <d v="2023-09-08T00:00:00"/>
    <x v="1"/>
    <s v="M"/>
    <n v="680"/>
    <x v="35"/>
    <x v="1"/>
    <n v="1"/>
    <s v="NA"/>
    <s v="NA"/>
    <s v="M"/>
    <x v="1"/>
    <s v="OtsLYON19S_1_1357"/>
    <s v="OtsLYON19S_1_1440"/>
    <x v="1"/>
    <x v="1"/>
    <x v="1"/>
    <s v="FALL"/>
    <n v="1"/>
    <x v="17"/>
    <n v="0.95971980899999998"/>
    <n v="1"/>
    <x v="5"/>
    <n v="5.6818181818181825"/>
    <n v="5.7284090909090919"/>
    <n v="12.729797979797981"/>
    <s v="Blw"/>
  </r>
  <r>
    <s v="OtsLGRF23S"/>
    <s v="OtsLGRF23S_4870"/>
    <s v="C-04870"/>
    <d v="2023-09-08T00:00:00"/>
    <x v="1"/>
    <s v="M"/>
    <n v="620"/>
    <x v="49"/>
    <x v="0"/>
    <s v="NA"/>
    <s v="NA"/>
    <s v="NA"/>
    <s v="M"/>
    <x v="1"/>
    <s v="OtsLYON19S_1_2308"/>
    <s v="OtsLYON19S_1_2085"/>
    <x v="1"/>
    <x v="1"/>
    <x v="1"/>
    <s v="FALL"/>
    <n v="0.999999999999998"/>
    <x v="14"/>
    <n v="0.95971980899999998"/>
    <n v="1"/>
    <x v="9"/>
    <n v="5.6818181818181825"/>
    <n v="5.7284090909090919"/>
    <n v="12.729797979797981"/>
    <s v="Blw"/>
  </r>
  <r>
    <s v="OtsLGRF23S"/>
    <s v="OtsLGRF23S_4872"/>
    <s v="C-04872"/>
    <d v="2023-09-08T00:00:00"/>
    <x v="1"/>
    <s v="M"/>
    <n v="800"/>
    <x v="4"/>
    <x v="0"/>
    <s v="NA"/>
    <s v="3DD.003D7E5227"/>
    <s v="NA"/>
    <s v="M"/>
    <x v="1"/>
    <s v="OtsLYON19S_1_0147"/>
    <s v="OtsLYON19S_1_0213"/>
    <x v="1"/>
    <x v="1"/>
    <x v="1"/>
    <s v="FALL"/>
    <n v="0.999999999999998"/>
    <x v="3"/>
    <n v="0.95971980899999998"/>
    <n v="1"/>
    <x v="0"/>
    <n v="5.6818181818181825"/>
    <n v="5.7284090909090919"/>
    <n v="12.729797979797981"/>
    <s v="Abv"/>
  </r>
  <r>
    <s v="OtsLGRF23S"/>
    <s v="OtsLGRF23S_4873"/>
    <s v="C-04873"/>
    <d v="2023-09-08T00:00:00"/>
    <x v="1"/>
    <s v="M"/>
    <n v="780"/>
    <x v="8"/>
    <x v="0"/>
    <s v="NA"/>
    <s v="3DD.003D7E5250"/>
    <s v="NA"/>
    <s v="M"/>
    <x v="1"/>
    <s v="OtsLYON19S_1_1876"/>
    <s v="OtsLYON19S_1_1640"/>
    <x v="1"/>
    <x v="1"/>
    <x v="1"/>
    <s v="FALL"/>
    <n v="0.999999999999999"/>
    <x v="1"/>
    <n v="0.95971980899999998"/>
    <n v="1"/>
    <x v="0"/>
    <n v="5.6818181818181825"/>
    <n v="5.7284090909090919"/>
    <n v="12.729797979797981"/>
    <s v="Abv"/>
  </r>
  <r>
    <s v="OtsLGRF23S"/>
    <s v="OtsLGRF23S_4874"/>
    <s v="C-04874"/>
    <d v="2023-09-08T00:00:00"/>
    <x v="1"/>
    <s v="F"/>
    <n v="830"/>
    <x v="15"/>
    <x v="1"/>
    <s v="NA"/>
    <s v="3DD.003D7E526C"/>
    <s v="NA"/>
    <s v="F"/>
    <x v="0"/>
    <s v="OtsPBT18-UmaFa-0606"/>
    <s v="OtsPBT18-UmaFa-0603"/>
    <x v="14"/>
    <x v="2"/>
    <x v="2"/>
    <s v="FALL"/>
    <n v="1"/>
    <x v="24"/>
    <n v="0.95730000000000004"/>
    <n v="1"/>
    <x v="2"/>
    <n v="5.6818181818181825"/>
    <n v="5.7284090909090919"/>
    <n v="12.729797979797981"/>
    <s v="Blw"/>
  </r>
  <r>
    <s v="OtsLGRF23S"/>
    <s v="OtsLGRF23S_4876"/>
    <s v="C-04876"/>
    <d v="2023-09-08T00:00:00"/>
    <x v="1"/>
    <s v="M"/>
    <n v="640"/>
    <x v="54"/>
    <x v="1"/>
    <n v="1"/>
    <s v="NA"/>
    <s v="NA"/>
    <s v="M"/>
    <x v="1"/>
    <s v="OtsLYON20S_1_0401"/>
    <s v="OtsLYON20S_1_1052"/>
    <x v="5"/>
    <x v="3"/>
    <x v="3"/>
    <s v="FALL"/>
    <n v="1"/>
    <x v="6"/>
    <n v="0.98961045999999997"/>
    <n v="1"/>
    <x v="3"/>
    <n v="5.6818181818181825"/>
    <n v="5.7284090909090919"/>
    <n v="12.729797979797981"/>
    <s v="Abv"/>
  </r>
  <r>
    <s v="OtsLGRF23S"/>
    <s v="OtsLGRF23S_4878"/>
    <s v="C-04878"/>
    <d v="2023-09-08T00:00:00"/>
    <x v="1"/>
    <s v="M"/>
    <n v="770"/>
    <x v="2"/>
    <x v="0"/>
    <s v="NA"/>
    <s v="3DD.003D7E5234"/>
    <s v="NA"/>
    <s v="M"/>
    <x v="1"/>
    <s v="OtsLYON19S_1_0709"/>
    <s v="OtsLYON19S_1_0808"/>
    <x v="1"/>
    <x v="1"/>
    <x v="1"/>
    <s v="FALL"/>
    <n v="1"/>
    <x v="6"/>
    <n v="0.95971980899999998"/>
    <n v="1"/>
    <x v="1"/>
    <n v="5.6818181818181825"/>
    <n v="5.7284090909090919"/>
    <n v="12.729797979797981"/>
    <s v="Abv"/>
  </r>
  <r>
    <s v="OtsLGRF23S"/>
    <s v="OtsLGRF23S_4879"/>
    <s v="C-04879"/>
    <d v="2023-09-08T00:00:00"/>
    <x v="1"/>
    <s v="M"/>
    <n v="680"/>
    <x v="35"/>
    <x v="0"/>
    <s v="NA"/>
    <s v="NA"/>
    <s v="NA"/>
    <s v="M"/>
    <x v="1"/>
    <s v="OtsLYON19S_1_0586"/>
    <s v="OtsLYON19S_1_0625"/>
    <x v="1"/>
    <x v="1"/>
    <x v="1"/>
    <s v="FALL"/>
    <n v="1"/>
    <x v="6"/>
    <n v="0.95971980899999998"/>
    <n v="1"/>
    <x v="5"/>
    <n v="5.6818181818181825"/>
    <n v="5.7284090909090919"/>
    <n v="12.729797979797981"/>
    <s v="Abv"/>
  </r>
  <r>
    <s v="OtsLGRF23S"/>
    <s v="OtsLGRF23S_4882"/>
    <s v="C-04882"/>
    <d v="2023-09-08T00:00:00"/>
    <x v="1"/>
    <s v="M"/>
    <n v="670"/>
    <x v="11"/>
    <x v="1"/>
    <s v="NA"/>
    <s v="NA"/>
    <s v="NA"/>
    <s v="M"/>
    <x v="1"/>
    <s v="OtsPBT19-RSHFa-0538"/>
    <s v="OtsPBT19-RSHFa-0282"/>
    <x v="12"/>
    <x v="1"/>
    <x v="1"/>
    <s v="FALL"/>
    <n v="0.999999999999998"/>
    <x v="22"/>
    <n v="0.96016800000000002"/>
    <n v="1"/>
    <x v="3"/>
    <n v="5.6818181818181825"/>
    <n v="5.7284090909090919"/>
    <n v="12.729797979797981"/>
    <s v="Blw"/>
  </r>
  <r>
    <s v="OtsLGRF23S"/>
    <s v="OtsLGRF23S_4885"/>
    <s v="C-04885"/>
    <d v="2023-09-08T00:00:00"/>
    <x v="1"/>
    <s v="M"/>
    <n v="770"/>
    <x v="2"/>
    <x v="1"/>
    <n v="1"/>
    <s v="NA"/>
    <s v="NA"/>
    <s v="M"/>
    <x v="1"/>
    <s v="OtsLYON19S_1_0134"/>
    <s v="OtsLYON19S_1_0090"/>
    <x v="1"/>
    <x v="1"/>
    <x v="1"/>
    <s v="FALL"/>
    <n v="1"/>
    <x v="4"/>
    <n v="0.95971980899999998"/>
    <n v="1"/>
    <x v="1"/>
    <n v="5.6818181818181825"/>
    <n v="5.7284090909090919"/>
    <n v="12.729797979797981"/>
    <s v="Abv"/>
  </r>
  <r>
    <s v="OtsLGRF23S"/>
    <s v="OtsLGRF23S_4887"/>
    <s v="C-04887"/>
    <d v="2023-09-08T00:00:00"/>
    <x v="1"/>
    <s v="F"/>
    <n v="830"/>
    <x v="15"/>
    <x v="0"/>
    <s v="NA"/>
    <s v="3DD.003D7E5229"/>
    <s v="NA"/>
    <s v="F"/>
    <x v="0"/>
    <s v="OtsNPFH19S_1_1313"/>
    <s v="OtsNPFH19S_1_1058"/>
    <x v="2"/>
    <x v="1"/>
    <x v="1"/>
    <s v="FALL"/>
    <n v="1"/>
    <x v="2"/>
    <n v="0.99705232300000002"/>
    <n v="1"/>
    <x v="2"/>
    <n v="5.6818181818181825"/>
    <n v="5.7284090909090919"/>
    <n v="12.729797979797981"/>
    <s v="Abv"/>
  </r>
  <r>
    <s v="OtsLGRF23S"/>
    <s v="OtsLGRF23S_4888"/>
    <s v="C-04888"/>
    <d v="2023-09-08T00:00:00"/>
    <x v="1"/>
    <s v="F"/>
    <n v="820"/>
    <x v="19"/>
    <x v="0"/>
    <s v="NA"/>
    <s v="3DD.003D7E5278"/>
    <s v="NA"/>
    <s v="F"/>
    <x v="0"/>
    <s v="NA"/>
    <s v="NA"/>
    <x v="0"/>
    <x v="0"/>
    <x v="0"/>
    <s v="FALL"/>
    <n v="1"/>
    <x v="0"/>
    <e v="#N/A"/>
    <n v="1"/>
    <x v="0"/>
    <n v="5.6818181818181825"/>
    <n v="5.7284090909090919"/>
    <n v="12.729797979797981"/>
    <s v="Abv"/>
  </r>
  <r>
    <s v="OtsLGRF23S"/>
    <s v="OtsLGRF23S_4890"/>
    <s v="C-04890"/>
    <d v="2023-09-08T00:00:00"/>
    <x v="1"/>
    <s v="F"/>
    <n v="760"/>
    <x v="6"/>
    <x v="0"/>
    <s v="NA"/>
    <s v="3DD.003D7E522E"/>
    <s v="NA"/>
    <s v="F"/>
    <x v="0"/>
    <s v="NA"/>
    <s v="NA"/>
    <x v="0"/>
    <x v="0"/>
    <x v="0"/>
    <s v="FALL"/>
    <n v="1"/>
    <x v="0"/>
    <e v="#N/A"/>
    <n v="1"/>
    <x v="1"/>
    <n v="5.6818181818181825"/>
    <n v="5.7284090909090919"/>
    <n v="12.729797979797981"/>
    <s v="Abv"/>
  </r>
  <r>
    <s v="OtsLGRF23S"/>
    <s v="OtsLGRF23S_4891"/>
    <s v="C-04891"/>
    <d v="2023-09-08T00:00:00"/>
    <x v="1"/>
    <s v="F"/>
    <n v="780"/>
    <x v="8"/>
    <x v="1"/>
    <n v="1"/>
    <s v="NA"/>
    <s v="NA"/>
    <s v="F"/>
    <x v="0"/>
    <s v="OtsLYON19S_1_1122"/>
    <s v="OtsLYON19S_1_0968"/>
    <x v="1"/>
    <x v="1"/>
    <x v="1"/>
    <s v="FALL"/>
    <n v="1"/>
    <x v="16"/>
    <n v="0.95971980899999998"/>
    <n v="1"/>
    <x v="0"/>
    <n v="5.6818181818181825"/>
    <n v="5.7284090909090919"/>
    <n v="12.729797979797981"/>
    <s v="Abv"/>
  </r>
  <r>
    <s v="OtsLGRF23S"/>
    <s v="OtsLGRF23S_4892"/>
    <s v="C-04892"/>
    <d v="2023-09-08T00:00:00"/>
    <x v="1"/>
    <s v="F"/>
    <n v="820"/>
    <x v="19"/>
    <x v="0"/>
    <s v="NA"/>
    <s v="3DD.003D7E526D"/>
    <s v="NA"/>
    <s v="F"/>
    <x v="0"/>
    <s v="NA"/>
    <s v="NA"/>
    <x v="0"/>
    <x v="0"/>
    <x v="0"/>
    <s v="FALL"/>
    <n v="0.999999999999998"/>
    <x v="0"/>
    <e v="#N/A"/>
    <n v="1"/>
    <x v="0"/>
    <n v="5.6818181818181825"/>
    <n v="5.7284090909090919"/>
    <n v="12.729797979797981"/>
    <s v="Abv"/>
  </r>
  <r>
    <s v="OtsLGRF23S"/>
    <s v="OtsLGRF23S_4894"/>
    <s v="C-04894"/>
    <d v="2023-09-08T00:00:00"/>
    <x v="1"/>
    <s v="F"/>
    <n v="780"/>
    <x v="8"/>
    <x v="1"/>
    <n v="1"/>
    <s v="NA"/>
    <s v="NA"/>
    <s v="F"/>
    <x v="0"/>
    <s v="OtsNPFH19S_1_3329"/>
    <s v="OtsNPFH19S_1_3054"/>
    <x v="2"/>
    <x v="1"/>
    <x v="1"/>
    <s v="FALL"/>
    <n v="1"/>
    <x v="9"/>
    <n v="0.99705232300000002"/>
    <n v="1"/>
    <x v="0"/>
    <n v="5.6818181818181825"/>
    <n v="5.7284090909090919"/>
    <n v="12.729797979797981"/>
    <s v="Abv"/>
  </r>
  <r>
    <s v="OtsLGRF23S"/>
    <s v="OtsLGRF23S_4897"/>
    <s v="C-04897"/>
    <d v="2023-09-08T00:00:00"/>
    <x v="1"/>
    <s v="F"/>
    <n v="700"/>
    <x v="13"/>
    <x v="0"/>
    <s v="NA"/>
    <s v="3DD.003D7E5245"/>
    <s v="NA"/>
    <s v="F"/>
    <x v="0"/>
    <s v="OtsLYON19S_1_0554"/>
    <s v="OtsLYON19S_1_0442"/>
    <x v="1"/>
    <x v="1"/>
    <x v="1"/>
    <s v="FALL"/>
    <n v="1"/>
    <x v="7"/>
    <n v="0.95971980899999998"/>
    <n v="1"/>
    <x v="5"/>
    <n v="5.6818181818181825"/>
    <n v="5.7284090909090919"/>
    <n v="12.729797979797981"/>
    <s v="Blw"/>
  </r>
  <r>
    <s v="OtsLGRF23S"/>
    <s v="OtsLGRF23S_4900"/>
    <s v="C-04900"/>
    <d v="2023-09-08T00:00:00"/>
    <x v="1"/>
    <s v="F"/>
    <n v="770"/>
    <x v="2"/>
    <x v="1"/>
    <s v="NA"/>
    <s v="NA"/>
    <s v="NA"/>
    <s v="F"/>
    <x v="0"/>
    <s v="OtsLYON19S_1_1105"/>
    <s v="OtsLYON19S_1_0929"/>
    <x v="1"/>
    <x v="1"/>
    <x v="1"/>
    <s v="FALL"/>
    <n v="1"/>
    <x v="16"/>
    <n v="0.95971980899999998"/>
    <n v="1"/>
    <x v="1"/>
    <n v="5.6818181818181825"/>
    <n v="5.7284090909090919"/>
    <n v="12.729797979797981"/>
    <s v="Abv"/>
  </r>
  <r>
    <s v="OtsLGRF23S"/>
    <s v="OtsLGRF23S_4901"/>
    <s v="C-04901"/>
    <d v="2023-09-08T00:00:00"/>
    <x v="1"/>
    <s v="F"/>
    <n v="820"/>
    <x v="19"/>
    <x v="0"/>
    <s v="NA"/>
    <s v="3DD.003D7E524D"/>
    <s v="NA"/>
    <s v="F"/>
    <x v="0"/>
    <s v="NA"/>
    <s v="NA"/>
    <x v="0"/>
    <x v="0"/>
    <x v="0"/>
    <s v="FALL"/>
    <n v="0.999999999999996"/>
    <x v="0"/>
    <e v="#N/A"/>
    <n v="1"/>
    <x v="0"/>
    <n v="5.6818181818181825"/>
    <n v="5.7284090909090919"/>
    <n v="12.729797979797981"/>
    <s v="Abv"/>
  </r>
  <r>
    <s v="OtsLGRF23S"/>
    <s v="OtsLGRF23S_4902"/>
    <s v="C-04902"/>
    <d v="2023-09-08T00:00:00"/>
    <x v="1"/>
    <s v="M"/>
    <n v="740"/>
    <x v="12"/>
    <x v="0"/>
    <s v="NA"/>
    <s v="3DD.003D7E524F"/>
    <s v="NA"/>
    <s v="M"/>
    <x v="1"/>
    <s v="NA"/>
    <s v="NA"/>
    <x v="0"/>
    <x v="0"/>
    <x v="0"/>
    <s v="FALL"/>
    <n v="0.999999999999997"/>
    <x v="0"/>
    <e v="#N/A"/>
    <n v="1"/>
    <x v="1"/>
    <n v="5.6818181818181825"/>
    <n v="5.7284090909090919"/>
    <n v="12.729797979797981"/>
    <s v="Abv"/>
  </r>
  <r>
    <s v="OtsLGRF23S"/>
    <s v="OtsLGRF23S_4903"/>
    <s v="C-04903"/>
    <d v="2023-09-08T00:00:00"/>
    <x v="1"/>
    <s v="F"/>
    <n v="730"/>
    <x v="16"/>
    <x v="0"/>
    <s v="NA"/>
    <s v="3DD.003D7E526E"/>
    <s v="NA"/>
    <s v="F"/>
    <x v="0"/>
    <s v="OtsLYON19S_1_0710"/>
    <s v="OtsLYON19S_1_0683"/>
    <x v="1"/>
    <x v="1"/>
    <x v="1"/>
    <s v="FALL"/>
    <n v="0.999999999999999"/>
    <x v="6"/>
    <n v="0.95971980899999998"/>
    <n v="1"/>
    <x v="1"/>
    <n v="5.6818181818181825"/>
    <n v="5.7284090909090919"/>
    <n v="12.729797979797981"/>
    <s v="Abv"/>
  </r>
  <r>
    <s v="OtsLGRF23S"/>
    <s v="OtsLGRF23S_4904"/>
    <s v="C-04904"/>
    <d v="2023-09-08T00:00:00"/>
    <x v="1"/>
    <s v="F"/>
    <n v="780"/>
    <x v="8"/>
    <x v="0"/>
    <s v="NA"/>
    <s v="3DD.003D7E5283"/>
    <s v="NA"/>
    <s v="F"/>
    <x v="0"/>
    <s v="OtsLYON19S_1_1392"/>
    <s v="OtsLYON19S_1_1488"/>
    <x v="1"/>
    <x v="1"/>
    <x v="1"/>
    <s v="FALL"/>
    <n v="0.999999999999999"/>
    <x v="1"/>
    <n v="0.95971980899999998"/>
    <n v="1"/>
    <x v="0"/>
    <n v="5.6818181818181825"/>
    <n v="5.7284090909090919"/>
    <n v="12.729797979797981"/>
    <s v="Abv"/>
  </r>
  <r>
    <s v="OtsLGRF23S"/>
    <s v="OtsLGRF23S_4905"/>
    <s v="C-04905"/>
    <d v="2023-09-08T00:00:00"/>
    <x v="1"/>
    <s v="M"/>
    <n v="800"/>
    <x v="4"/>
    <x v="0"/>
    <s v="NA"/>
    <s v="3DD.003D7E5224"/>
    <s v="NA"/>
    <s v="M"/>
    <x v="1"/>
    <s v="NA"/>
    <s v="NA"/>
    <x v="0"/>
    <x v="0"/>
    <x v="0"/>
    <s v="FALL"/>
    <n v="0.999999999999999"/>
    <x v="0"/>
    <e v="#N/A"/>
    <n v="1"/>
    <x v="0"/>
    <n v="5.6818181818181825"/>
    <n v="5.7284090909090919"/>
    <n v="12.729797979797981"/>
    <s v="Abv"/>
  </r>
  <r>
    <s v="OtsLGRF23S"/>
    <s v="OtsLGRF23S_4906"/>
    <s v="C-04906"/>
    <d v="2023-09-08T00:00:00"/>
    <x v="1"/>
    <s v="M"/>
    <n v="680"/>
    <x v="35"/>
    <x v="0"/>
    <s v="NA"/>
    <s v="NA"/>
    <s v="NA"/>
    <s v="M"/>
    <x v="1"/>
    <s v="NA"/>
    <s v="NA"/>
    <x v="0"/>
    <x v="0"/>
    <x v="0"/>
    <s v="FALL"/>
    <n v="1"/>
    <x v="0"/>
    <e v="#N/A"/>
    <n v="1"/>
    <x v="5"/>
    <n v="5.6818181818181825"/>
    <n v="5.7284090909090919"/>
    <n v="12.729797979797981"/>
    <s v="Abv"/>
  </r>
  <r>
    <s v="OtsLGRF23S"/>
    <s v="OtsLGRF23S_4909"/>
    <s v="C-04909"/>
    <d v="2023-09-08T00:00:00"/>
    <x v="1"/>
    <s v="M"/>
    <n v="860"/>
    <x v="27"/>
    <x v="0"/>
    <s v="NA"/>
    <s v="3DD.003D7E5268"/>
    <s v="NA"/>
    <s v="F"/>
    <x v="0"/>
    <s v="OtsNPFH19S_1_3336"/>
    <s v="OtsNPFH19S_1_3068"/>
    <x v="2"/>
    <x v="1"/>
    <x v="1"/>
    <s v="FALL"/>
    <n v="0.999999999999994"/>
    <x v="13"/>
    <n v="0.99705232300000002"/>
    <n v="1"/>
    <x v="2"/>
    <n v="5.6818181818181825"/>
    <n v="5.7284090909090919"/>
    <n v="12.729797979797981"/>
    <s v="Abv"/>
  </r>
  <r>
    <s v="OtsLGRF23S"/>
    <s v="OtsLGRF23S_4910"/>
    <s v="C-04910"/>
    <d v="2023-09-08T00:00:00"/>
    <x v="1"/>
    <s v="M"/>
    <n v="900"/>
    <x v="7"/>
    <x v="1"/>
    <n v="1"/>
    <s v="3DD.003D7E522D"/>
    <s v="NA"/>
    <s v="M"/>
    <x v="1"/>
    <s v="OtsNPFH19S_1_5311"/>
    <s v="OtsNPFH19S_1_5024"/>
    <x v="2"/>
    <x v="1"/>
    <x v="1"/>
    <s v="FALL"/>
    <n v="1"/>
    <x v="2"/>
    <n v="0.99705232300000002"/>
    <n v="1"/>
    <x v="4"/>
    <n v="5.6818181818181825"/>
    <n v="5.7284090909090919"/>
    <n v="12.729797979797981"/>
    <s v="Abv"/>
  </r>
  <r>
    <s v="OtsLGRF23S"/>
    <s v="OtsLGRF23S_4911"/>
    <s v="C-04911"/>
    <d v="2023-09-08T00:00:00"/>
    <x v="1"/>
    <s v="F"/>
    <n v="800"/>
    <x v="4"/>
    <x v="0"/>
    <s v="NA"/>
    <s v="3DD.003D7E5271"/>
    <s v="NA"/>
    <s v="F"/>
    <x v="0"/>
    <s v="OtsLYON19S_1_0568"/>
    <s v="OtsLYON19S_1_0474"/>
    <x v="1"/>
    <x v="1"/>
    <x v="1"/>
    <s v="FALL"/>
    <n v="0.999999999999998"/>
    <x v="7"/>
    <n v="0.95971980899999998"/>
    <n v="1"/>
    <x v="0"/>
    <n v="5.6818181818181825"/>
    <n v="5.7284090909090919"/>
    <n v="12.729797979797981"/>
    <s v="Blw"/>
  </r>
  <r>
    <s v="OtsLGRF23S"/>
    <s v="OtsLGRF23S_4912"/>
    <s v="C-04912"/>
    <d v="2023-09-08T00:00:00"/>
    <x v="1"/>
    <s v="F"/>
    <n v="760"/>
    <x v="6"/>
    <x v="0"/>
    <s v="NA"/>
    <s v="3DD.003D7E5239"/>
    <s v="NA"/>
    <s v="F"/>
    <x v="0"/>
    <s v="OtsLYON19S_1_1731"/>
    <s v="OtsLYON19S_1_1944"/>
    <x v="1"/>
    <x v="1"/>
    <x v="1"/>
    <s v="FALL"/>
    <n v="1"/>
    <x v="1"/>
    <n v="0.95971980899999998"/>
    <n v="1"/>
    <x v="1"/>
    <n v="5.6818181818181825"/>
    <n v="5.7284090909090919"/>
    <n v="12.729797979797981"/>
    <s v="Abv"/>
  </r>
  <r>
    <s v="OtsLGRF23S"/>
    <s v="OtsLGRF23S_4913"/>
    <s v="C-04913"/>
    <d v="2023-09-08T00:00:00"/>
    <x v="1"/>
    <s v="M"/>
    <n v="770"/>
    <x v="2"/>
    <x v="0"/>
    <s v="NA"/>
    <s v="3DD.003D7E524C"/>
    <s v="NA"/>
    <s v="F"/>
    <x v="0"/>
    <s v="OtsLYON19S_1_1808"/>
    <s v="OtsLYON19S_1_1522"/>
    <x v="1"/>
    <x v="1"/>
    <x v="1"/>
    <s v="FALL"/>
    <n v="0.999999999999995"/>
    <x v="1"/>
    <n v="0.95971980899999998"/>
    <n v="1"/>
    <x v="1"/>
    <n v="5.6818181818181825"/>
    <n v="5.7284090909090919"/>
    <n v="12.729797979797981"/>
    <s v="Abv"/>
  </r>
  <r>
    <s v="OtsLGRF23S"/>
    <s v="OtsLGRF23S_4914"/>
    <s v="C-04914"/>
    <d v="2023-09-08T00:00:00"/>
    <x v="1"/>
    <s v="M"/>
    <n v="720"/>
    <x v="17"/>
    <x v="0"/>
    <s v="NA"/>
    <s v="3DD.003D7E527A"/>
    <s v="NA"/>
    <s v="F"/>
    <x v="0"/>
    <s v="OtsLYON19S_1_0581"/>
    <s v="OtsLYON19S_1_0621"/>
    <x v="1"/>
    <x v="1"/>
    <x v="1"/>
    <s v="FALL"/>
    <n v="0.999999999999995"/>
    <x v="6"/>
    <n v="0.95971980899999998"/>
    <n v="1"/>
    <x v="5"/>
    <n v="5.6818181818181825"/>
    <n v="5.7284090909090919"/>
    <n v="12.729797979797981"/>
    <s v="Abv"/>
  </r>
  <r>
    <s v="OtsLGRF23S"/>
    <s v="OtsLGRF23S_4915"/>
    <s v="C-04915"/>
    <d v="2023-09-08T00:00:00"/>
    <x v="1"/>
    <s v="F"/>
    <n v="700"/>
    <x v="13"/>
    <x v="0"/>
    <s v="NA"/>
    <s v="3DD.003D7E5246"/>
    <s v="NA"/>
    <s v="F"/>
    <x v="0"/>
    <s v="OtsLYON20S_1_0440"/>
    <s v="OtsLYON20S_1_1164"/>
    <x v="5"/>
    <x v="3"/>
    <x v="3"/>
    <s v="FALL"/>
    <n v="1"/>
    <x v="7"/>
    <n v="0.98961045999999997"/>
    <n v="1"/>
    <x v="5"/>
    <n v="5.6818181818181825"/>
    <n v="5.7284090909090919"/>
    <n v="12.729797979797981"/>
    <s v="Blw"/>
  </r>
  <r>
    <s v="OtsLGRF23S"/>
    <s v="OtsLGRF23S_4918"/>
    <s v="C-04918"/>
    <d v="2023-09-08T00:00:00"/>
    <x v="1"/>
    <s v="M"/>
    <n v="850"/>
    <x v="14"/>
    <x v="0"/>
    <s v="NA"/>
    <s v="3DD.003D7E5242"/>
    <s v="NA"/>
    <s v="U"/>
    <x v="1"/>
    <s v="OtsLYON19S_1_0121"/>
    <s v="OtsLYON19S_1_0035"/>
    <x v="1"/>
    <x v="1"/>
    <x v="1"/>
    <s v="FALL"/>
    <n v="0.999999999999994"/>
    <x v="4"/>
    <n v="0.95971980899999998"/>
    <n v="1"/>
    <x v="2"/>
    <n v="5.6818181818181825"/>
    <n v="5.7284090909090919"/>
    <n v="12.729797979797981"/>
    <s v="Abv"/>
  </r>
  <r>
    <s v="OtsLGRF23S"/>
    <s v="OtsLGRF23S_4919"/>
    <s v="C-04919"/>
    <d v="2023-09-08T00:00:00"/>
    <x v="1"/>
    <s v="M"/>
    <n v="760"/>
    <x v="6"/>
    <x v="0"/>
    <s v="NA"/>
    <s v="3DD.003E2BF123"/>
    <s v="NA"/>
    <s v="M"/>
    <x v="1"/>
    <s v="OtsLYON19S_1_0160"/>
    <s v="OtsLYON19S_1_0248"/>
    <x v="1"/>
    <x v="1"/>
    <x v="1"/>
    <s v="FALL"/>
    <n v="0.999999999999997"/>
    <x v="3"/>
    <n v="0.95971980899999998"/>
    <n v="1"/>
    <x v="1"/>
    <n v="5.6818181818181825"/>
    <n v="5.7284090909090919"/>
    <n v="12.729797979797981"/>
    <s v="Abv"/>
  </r>
  <r>
    <s v="OtsLGRF23S"/>
    <s v="OtsLGRF23S_4920"/>
    <s v="C-04920"/>
    <d v="2023-09-08T00:00:00"/>
    <x v="1"/>
    <s v="M"/>
    <n v="710"/>
    <x v="10"/>
    <x v="0"/>
    <s v="NA"/>
    <s v="3DD.003D7E5266"/>
    <s v="NA"/>
    <s v="M"/>
    <x v="1"/>
    <s v="OtsNPFH19S_1_1312"/>
    <s v="OtsNPFH19S_1_1032"/>
    <x v="2"/>
    <x v="1"/>
    <x v="1"/>
    <s v="FALL"/>
    <n v="0.999999999999997"/>
    <x v="2"/>
    <n v="0.99705232300000002"/>
    <n v="1"/>
    <x v="5"/>
    <n v="5.6818181818181825"/>
    <n v="5.7284090909090919"/>
    <n v="12.729797979797981"/>
    <s v="Abv"/>
  </r>
  <r>
    <s v="OtsLGRF23S"/>
    <s v="OtsLGRF23S_4921"/>
    <s v="C-04921"/>
    <d v="2023-09-08T00:00:00"/>
    <x v="1"/>
    <s v="F"/>
    <n v="710"/>
    <x v="10"/>
    <x v="1"/>
    <n v="1"/>
    <s v="NA"/>
    <s v="NA"/>
    <s v="F"/>
    <x v="0"/>
    <s v="OtsLYON19S_1_0502"/>
    <s v="OtsLYON19S_1_0303"/>
    <x v="1"/>
    <x v="1"/>
    <x v="1"/>
    <s v="FALL"/>
    <n v="1"/>
    <x v="3"/>
    <n v="0.95971980899999998"/>
    <n v="1"/>
    <x v="5"/>
    <n v="5.6818181818181825"/>
    <n v="5.7284090909090919"/>
    <n v="12.729797979797981"/>
    <s v="Abv"/>
  </r>
  <r>
    <s v="OtsLGRF23S"/>
    <s v="OtsLGRF23S_4924"/>
    <s v="C-04924"/>
    <d v="2023-09-08T00:00:00"/>
    <x v="1"/>
    <s v="M"/>
    <n v="690"/>
    <x v="30"/>
    <x v="0"/>
    <s v="NA"/>
    <s v="NA"/>
    <s v="NA"/>
    <s v="M"/>
    <x v="1"/>
    <s v="OtsLYON19S_1_1835"/>
    <s v="OtsLYON19S_1_1564"/>
    <x v="1"/>
    <x v="1"/>
    <x v="1"/>
    <s v="FALL"/>
    <n v="0.999999999999994"/>
    <x v="1"/>
    <n v="0.95971980899999998"/>
    <n v="1"/>
    <x v="5"/>
    <n v="5.6818181818181825"/>
    <n v="5.7284090909090919"/>
    <n v="12.729797979797981"/>
    <s v="Abv"/>
  </r>
  <r>
    <s v="OtsLGRF23S"/>
    <s v="OtsLGRF23S_4925"/>
    <s v="C-04925"/>
    <d v="2023-09-08T00:00:00"/>
    <x v="1"/>
    <s v="F"/>
    <n v="720"/>
    <x v="17"/>
    <x v="0"/>
    <s v="NA"/>
    <s v="3DD.003D7E5255"/>
    <s v="NA"/>
    <s v="F"/>
    <x v="0"/>
    <s v="OtsLYON19S_1_0110"/>
    <s v="OtsLYON19S_1_0051"/>
    <x v="1"/>
    <x v="1"/>
    <x v="1"/>
    <s v="FALL"/>
    <n v="1"/>
    <x v="4"/>
    <n v="0.95971980899999998"/>
    <n v="1"/>
    <x v="5"/>
    <n v="5.6818181818181825"/>
    <n v="5.7284090909090919"/>
    <n v="12.729797979797981"/>
    <s v="Abv"/>
  </r>
  <r>
    <s v="OtsLGRF23S"/>
    <s v="OtsLGRF23S_4927"/>
    <s v="C-04927"/>
    <d v="2023-09-08T00:00:00"/>
    <x v="1"/>
    <s v="M"/>
    <n v="550"/>
    <x v="34"/>
    <x v="0"/>
    <s v="NA"/>
    <s v="NA"/>
    <s v="NA"/>
    <s v="M"/>
    <x v="1"/>
    <s v="OtsLYON21S_1_0602"/>
    <s v="OtsLYON21S_1_0004"/>
    <x v="7"/>
    <x v="4"/>
    <x v="4"/>
    <s v="FALL"/>
    <n v="1"/>
    <x v="4"/>
    <e v="#N/A"/>
    <n v="1"/>
    <x v="8"/>
    <n v="5.6818181818181825"/>
    <n v="5.7284090909090919"/>
    <n v="12.729797979797981"/>
    <s v="Abv"/>
  </r>
  <r>
    <s v="OtsLGRF23S"/>
    <s v="OtsLGRF23S_4929"/>
    <s v="C-04929"/>
    <d v="2023-09-08T00:00:00"/>
    <x v="1"/>
    <s v="M"/>
    <n v="930"/>
    <x v="26"/>
    <x v="0"/>
    <s v="NA"/>
    <s v="3DD.003D7E525C"/>
    <s v="NA"/>
    <s v="M"/>
    <x v="1"/>
    <s v="OtsLYON19S_1_1810"/>
    <s v="OtsLYON19S_1_1520"/>
    <x v="1"/>
    <x v="1"/>
    <x v="1"/>
    <s v="FALL"/>
    <n v="0.999999999999999"/>
    <x v="1"/>
    <n v="0.95971980899999998"/>
    <n v="1"/>
    <x v="6"/>
    <n v="5.6818181818181825"/>
    <n v="5.7284090909090919"/>
    <n v="12.729797979797981"/>
    <s v="Abv"/>
  </r>
  <r>
    <s v="OtsLGRF23S"/>
    <s v="OtsLGRF23S_4930"/>
    <s v="C-04930"/>
    <d v="2023-09-08T00:00:00"/>
    <x v="1"/>
    <s v="F"/>
    <n v="830"/>
    <x v="15"/>
    <x v="0"/>
    <s v="NA"/>
    <s v="3DD.003E2BF9CD"/>
    <s v="NA"/>
    <s v="F"/>
    <x v="0"/>
    <s v="OtsLYON19S_1_1862"/>
    <s v="OtsLYON19S_1_1630"/>
    <x v="1"/>
    <x v="1"/>
    <x v="1"/>
    <s v="FALL"/>
    <n v="1"/>
    <x v="1"/>
    <n v="0.95971980899999998"/>
    <n v="1"/>
    <x v="2"/>
    <n v="5.6818181818181825"/>
    <n v="5.7284090909090919"/>
    <n v="12.729797979797981"/>
    <s v="Abv"/>
  </r>
  <r>
    <s v="OtsLGRF23S"/>
    <s v="OtsLGRF23S_4933"/>
    <s v="C-04933"/>
    <d v="2023-09-08T00:00:00"/>
    <x v="1"/>
    <s v="M"/>
    <n v="770"/>
    <x v="2"/>
    <x v="0"/>
    <s v="NA"/>
    <s v="3DD.003D7E5260"/>
    <s v="NA"/>
    <s v="M"/>
    <x v="1"/>
    <s v="NA"/>
    <s v="NA"/>
    <x v="0"/>
    <x v="0"/>
    <x v="0"/>
    <s v="FALL"/>
    <n v="1"/>
    <x v="0"/>
    <e v="#N/A"/>
    <n v="1"/>
    <x v="1"/>
    <n v="5.6818181818181825"/>
    <n v="5.7284090909090919"/>
    <n v="12.729797979797981"/>
    <s v="Abv"/>
  </r>
  <r>
    <s v="OtsLGRF23S"/>
    <s v="OtsLGRF23S_4936"/>
    <s v="C-04936"/>
    <d v="2023-09-08T00:00:00"/>
    <x v="1"/>
    <s v="F"/>
    <n v="720"/>
    <x v="17"/>
    <x v="0"/>
    <s v="NA"/>
    <s v="3DD.003D7E523D"/>
    <s v="NA"/>
    <s v="F"/>
    <x v="0"/>
    <s v="OtsLYON19S_1_0573"/>
    <s v="OtsLYON19S_1_0611"/>
    <x v="1"/>
    <x v="1"/>
    <x v="1"/>
    <s v="FALL"/>
    <n v="1.00000000000001"/>
    <x v="7"/>
    <n v="0.95971980899999998"/>
    <n v="1"/>
    <x v="5"/>
    <n v="5.6818181818181825"/>
    <n v="5.7284090909090919"/>
    <n v="12.729797979797981"/>
    <s v="Blw"/>
  </r>
  <r>
    <s v="OtsLGRF23S"/>
    <s v="OtsLGRF23S_4937"/>
    <s v="C-04937"/>
    <d v="2023-09-08T00:00:00"/>
    <x v="1"/>
    <s v="F"/>
    <n v="710"/>
    <x v="10"/>
    <x v="0"/>
    <s v="NA"/>
    <s v="3DD.003D7E525A"/>
    <s v="NA"/>
    <s v="F"/>
    <x v="0"/>
    <s v="OtsLYON19S_1_0526"/>
    <s v="OtsLYON19S_1_0365"/>
    <x v="1"/>
    <x v="1"/>
    <x v="1"/>
    <s v="FALL"/>
    <n v="1"/>
    <x v="3"/>
    <n v="0.95971980899999998"/>
    <n v="1"/>
    <x v="5"/>
    <n v="5.6818181818181825"/>
    <n v="5.7284090909090919"/>
    <n v="12.729797979797981"/>
    <s v="Abv"/>
  </r>
  <r>
    <s v="OtsLGRF23S"/>
    <s v="OtsLGRF23S_4939"/>
    <s v="C-04939"/>
    <d v="2023-09-08T00:00:00"/>
    <x v="1"/>
    <s v="M"/>
    <n v="770"/>
    <x v="2"/>
    <x v="1"/>
    <s v="NA"/>
    <s v="NA"/>
    <s v="NA"/>
    <s v="M"/>
    <x v="1"/>
    <s v="OtsLYON19S_1_0709"/>
    <s v="OtsLYON19S_1_0809"/>
    <x v="1"/>
    <x v="1"/>
    <x v="1"/>
    <s v="FALL"/>
    <n v="1"/>
    <x v="6"/>
    <n v="0.95971980899999998"/>
    <n v="1"/>
    <x v="1"/>
    <n v="5.6818181818181825"/>
    <n v="5.7284090909090919"/>
    <n v="12.729797979797981"/>
    <s v="Abv"/>
  </r>
  <r>
    <s v="OtsLGRF23S"/>
    <s v="OtsLGRF23S_4940"/>
    <s v="C-04940"/>
    <d v="2023-09-08T00:00:00"/>
    <x v="1"/>
    <s v="F"/>
    <n v="790"/>
    <x v="0"/>
    <x v="0"/>
    <s v="NA"/>
    <s v="3DD.003D7E527E"/>
    <s v="NA"/>
    <s v="F"/>
    <x v="0"/>
    <s v="NA"/>
    <s v="NA"/>
    <x v="0"/>
    <x v="0"/>
    <x v="0"/>
    <s v="FALL"/>
    <n v="1"/>
    <x v="0"/>
    <e v="#N/A"/>
    <n v="1"/>
    <x v="0"/>
    <n v="5.6818181818181825"/>
    <n v="5.7284090909090919"/>
    <n v="12.729797979797981"/>
    <s v="Abv"/>
  </r>
  <r>
    <s v="OtsLGRF23S"/>
    <s v="OtsLGRF23S_4941"/>
    <s v="C-04941"/>
    <d v="2023-09-08T00:00:00"/>
    <x v="1"/>
    <s v="M"/>
    <n v="860"/>
    <x v="27"/>
    <x v="0"/>
    <s v="NA"/>
    <s v="3DD.003D7E5243"/>
    <s v="NA"/>
    <s v="M"/>
    <x v="1"/>
    <s v="OtsLYON19S_1_0501"/>
    <s v="OtsLYON19S_1_0302"/>
    <x v="1"/>
    <x v="1"/>
    <x v="1"/>
    <s v="FALL"/>
    <n v="0.999999999999999"/>
    <x v="3"/>
    <n v="0.95971980899999998"/>
    <n v="1"/>
    <x v="2"/>
    <n v="5.6818181818181825"/>
    <n v="5.7284090909090919"/>
    <n v="12.729797979797981"/>
    <s v="Abv"/>
  </r>
  <r>
    <s v="OtsLGRF23S"/>
    <s v="OtsLGRF23S_4942"/>
    <s v="C-04942"/>
    <d v="2023-09-08T00:00:00"/>
    <x v="1"/>
    <s v="F"/>
    <n v="800"/>
    <x v="4"/>
    <x v="0"/>
    <s v="NA"/>
    <s v="3DD.003D7E5261"/>
    <s v="NA"/>
    <s v="F"/>
    <x v="0"/>
    <s v="OtsLYON19S_1_0588"/>
    <s v="OtsLYON19S_1_0648"/>
    <x v="1"/>
    <x v="1"/>
    <x v="1"/>
    <s v="FALL"/>
    <n v="1"/>
    <x v="6"/>
    <n v="0.95971980899999998"/>
    <n v="1"/>
    <x v="0"/>
    <n v="5.6818181818181825"/>
    <n v="5.7284090909090919"/>
    <n v="12.729797979797981"/>
    <s v="Abv"/>
  </r>
  <r>
    <s v="OtsLGRF23S"/>
    <s v="OtsLGRF23S_4943"/>
    <s v="C-04943"/>
    <d v="2023-09-08T00:00:00"/>
    <x v="1"/>
    <s v="M"/>
    <n v="820"/>
    <x v="19"/>
    <x v="0"/>
    <s v="NA"/>
    <s v="3DD.003D7E5249"/>
    <s v="NA"/>
    <s v="M"/>
    <x v="1"/>
    <s v="NA"/>
    <s v="NA"/>
    <x v="0"/>
    <x v="0"/>
    <x v="0"/>
    <s v="FALL"/>
    <n v="0.999999999999996"/>
    <x v="0"/>
    <e v="#N/A"/>
    <n v="1"/>
    <x v="0"/>
    <n v="5.6818181818181825"/>
    <n v="5.7284090909090919"/>
    <n v="12.729797979797981"/>
    <s v="Abv"/>
  </r>
  <r>
    <s v="OtsLGRF23S"/>
    <s v="OtsLGRF23S_4944"/>
    <s v="C-04944"/>
    <d v="2023-09-08T00:00:00"/>
    <x v="1"/>
    <s v="F"/>
    <n v="840"/>
    <x v="18"/>
    <x v="0"/>
    <s v="NA"/>
    <s v="3DD.003D7E525E"/>
    <s v="NA"/>
    <s v="F"/>
    <x v="0"/>
    <s v="NA"/>
    <s v="NA"/>
    <x v="0"/>
    <x v="0"/>
    <x v="0"/>
    <s v="FALL"/>
    <n v="0.999999999999999"/>
    <x v="0"/>
    <e v="#N/A"/>
    <n v="1"/>
    <x v="2"/>
    <n v="5.6818181818181825"/>
    <n v="5.7284090909090919"/>
    <n v="12.729797979797981"/>
    <s v="Abv"/>
  </r>
  <r>
    <s v="OtsLGRF23S"/>
    <s v="OtsLGRF23S_4945"/>
    <s v="C-04945"/>
    <d v="2023-09-08T00:00:00"/>
    <x v="1"/>
    <s v="M"/>
    <n v="650"/>
    <x v="5"/>
    <x v="0"/>
    <s v="NA"/>
    <s v="NA"/>
    <s v="NA"/>
    <s v="M"/>
    <x v="1"/>
    <s v="NA"/>
    <s v="NA"/>
    <x v="0"/>
    <x v="0"/>
    <x v="0"/>
    <s v="FALL"/>
    <n v="0.999999999999999"/>
    <x v="0"/>
    <e v="#N/A"/>
    <n v="1"/>
    <x v="3"/>
    <n v="5.6818181818181825"/>
    <n v="5.7284090909090919"/>
    <n v="12.729797979797981"/>
    <s v="Abv"/>
  </r>
  <r>
    <s v="OtsLGRF23S"/>
    <s v="OtsLGRF23S_4947"/>
    <s v="C-04947"/>
    <d v="2023-09-08T00:00:00"/>
    <x v="1"/>
    <s v="M"/>
    <n v="750"/>
    <x v="1"/>
    <x v="0"/>
    <s v="NA"/>
    <s v="3DD.003D7E5248"/>
    <s v="NA"/>
    <s v="M"/>
    <x v="1"/>
    <s v="NA"/>
    <s v="NA"/>
    <x v="0"/>
    <x v="0"/>
    <x v="0"/>
    <s v="FALL"/>
    <n v="1"/>
    <x v="0"/>
    <e v="#N/A"/>
    <n v="1"/>
    <x v="1"/>
    <n v="5.6818181818181825"/>
    <n v="5.7284090909090919"/>
    <n v="12.729797979797981"/>
    <s v="Abv"/>
  </r>
  <r>
    <s v="OtsLGRF23S"/>
    <s v="OtsLGRF23S_4948"/>
    <s v="C-04948"/>
    <d v="2023-09-08T00:00:00"/>
    <x v="1"/>
    <s v="F"/>
    <n v="650"/>
    <x v="5"/>
    <x v="1"/>
    <n v="1"/>
    <s v="NA"/>
    <s v="NA"/>
    <s v="M"/>
    <x v="1"/>
    <s v="OtsLYON19S_1_1835"/>
    <s v="OtsLYON19S_1_1565"/>
    <x v="1"/>
    <x v="1"/>
    <x v="1"/>
    <s v="FALL"/>
    <n v="1"/>
    <x v="1"/>
    <n v="0.95971980899999998"/>
    <n v="1"/>
    <x v="3"/>
    <n v="5.6818181818181825"/>
    <n v="5.7284090909090919"/>
    <n v="12.729797979797981"/>
    <s v="Abv"/>
  </r>
  <r>
    <s v="OtsLGRF23S"/>
    <s v="OtsLGRF23S_4949"/>
    <s v="C-04949"/>
    <d v="2023-09-08T00:00:00"/>
    <x v="1"/>
    <s v="M"/>
    <n v="730"/>
    <x v="16"/>
    <x v="0"/>
    <s v="NA"/>
    <s v="3DD.003D7E5281"/>
    <s v="NA"/>
    <s v="F"/>
    <x v="0"/>
    <s v="OtsLYON19S_1_1884"/>
    <s v="OtsLYON19S_1_1669"/>
    <x v="1"/>
    <x v="1"/>
    <x v="1"/>
    <s v="FALL"/>
    <n v="1"/>
    <x v="1"/>
    <n v="0.95971980899999998"/>
    <n v="1"/>
    <x v="1"/>
    <n v="5.6818181818181825"/>
    <n v="5.7284090909090919"/>
    <n v="12.729797979797981"/>
    <s v="Abv"/>
  </r>
  <r>
    <s v="OtsLGRF23S"/>
    <s v="OtsLGRF23S_4951"/>
    <s v="C-04951"/>
    <d v="2023-09-08T00:00:00"/>
    <x v="1"/>
    <s v="M"/>
    <n v="640"/>
    <x v="54"/>
    <x v="1"/>
    <n v="1"/>
    <s v="NA"/>
    <s v="NA"/>
    <s v="M"/>
    <x v="1"/>
    <s v="OtsLYON20S_1_0681"/>
    <s v="OtsLYON20S_1_0760"/>
    <x v="5"/>
    <x v="3"/>
    <x v="3"/>
    <s v="FALL"/>
    <n v="0.999999999999994"/>
    <x v="1"/>
    <n v="0.98961045999999997"/>
    <n v="1"/>
    <x v="3"/>
    <n v="5.6818181818181825"/>
    <n v="5.7284090909090919"/>
    <n v="12.729797979797981"/>
    <s v="Abv"/>
  </r>
  <r>
    <s v="OtsLGRF23S"/>
    <s v="OtsLGRF23S_4954"/>
    <s v="C-04954"/>
    <d v="2023-09-08T00:00:00"/>
    <x v="1"/>
    <s v="F"/>
    <n v="750"/>
    <x v="1"/>
    <x v="0"/>
    <s v="NA"/>
    <s v="3DD.003D7E522A"/>
    <s v="NA"/>
    <s v="F"/>
    <x v="0"/>
    <s v="OtsNPFH19S_1_1332"/>
    <s v="OtsNPFH19S_1_1055"/>
    <x v="2"/>
    <x v="1"/>
    <x v="1"/>
    <s v="FALL"/>
    <n v="1"/>
    <x v="2"/>
    <n v="0.99705232300000002"/>
    <n v="1"/>
    <x v="1"/>
    <n v="5.6818181818181825"/>
    <n v="5.7284090909090919"/>
    <n v="12.729797979797981"/>
    <s v="Abv"/>
  </r>
  <r>
    <s v="OtsLGRF23S"/>
    <s v="OtsLGRF23S_4956"/>
    <s v="C-04956"/>
    <d v="2023-09-08T00:00:00"/>
    <x v="1"/>
    <s v="F"/>
    <n v="810"/>
    <x v="9"/>
    <x v="0"/>
    <s v="NA"/>
    <s v="3DD.003D7E525F"/>
    <s v="NA"/>
    <s v="F"/>
    <x v="0"/>
    <s v="OtsLYON19S_1_0568"/>
    <s v="OtsLYON19S_1_0474"/>
    <x v="1"/>
    <x v="1"/>
    <x v="1"/>
    <s v="FALL"/>
    <n v="0.999999999999997"/>
    <x v="7"/>
    <n v="0.95971980899999998"/>
    <n v="1"/>
    <x v="0"/>
    <n v="5.6818181818181825"/>
    <n v="5.7284090909090919"/>
    <n v="12.729797979797981"/>
    <s v="Blw"/>
  </r>
  <r>
    <s v="OtsLGRF23S"/>
    <s v="OtsLGRF23S_4957"/>
    <s v="C-04957"/>
    <d v="2023-09-08T00:00:00"/>
    <x v="1"/>
    <s v="F"/>
    <n v="740"/>
    <x v="12"/>
    <x v="0"/>
    <s v="NA"/>
    <s v="3DD.003D7E5222"/>
    <s v="NA"/>
    <s v="F"/>
    <x v="0"/>
    <s v="NA"/>
    <s v="NA"/>
    <x v="0"/>
    <x v="0"/>
    <x v="0"/>
    <s v="FALL"/>
    <n v="1"/>
    <x v="0"/>
    <e v="#N/A"/>
    <n v="1"/>
    <x v="1"/>
    <n v="5.6818181818181825"/>
    <n v="5.7284090909090919"/>
    <n v="12.729797979797981"/>
    <s v="Abv"/>
  </r>
  <r>
    <s v="OtsLGRF23S"/>
    <s v="OtsLGRF23S_4959"/>
    <s v="C-04959"/>
    <d v="2023-09-08T00:00:00"/>
    <x v="1"/>
    <s v="F"/>
    <n v="810"/>
    <x v="9"/>
    <x v="0"/>
    <s v="NA"/>
    <s v="3DD.003D7E5254"/>
    <s v="NA"/>
    <s v="F"/>
    <x v="0"/>
    <s v="OtsNPFH19S_1_1322"/>
    <s v="OtsNPFH19S_1_1089"/>
    <x v="2"/>
    <x v="1"/>
    <x v="1"/>
    <s v="FALL"/>
    <n v="1"/>
    <x v="2"/>
    <n v="0.99705232300000002"/>
    <n v="1"/>
    <x v="0"/>
    <n v="5.6818181818181825"/>
    <n v="5.7284090909090919"/>
    <n v="12.729797979797981"/>
    <s v="Abv"/>
  </r>
  <r>
    <s v="OtsLGRF23S"/>
    <s v="OtsLGRF23S_4960"/>
    <s v="C-04960"/>
    <d v="2023-09-08T00:00:00"/>
    <x v="1"/>
    <s v="F"/>
    <n v="770"/>
    <x v="2"/>
    <x v="1"/>
    <n v="1"/>
    <s v="NA"/>
    <s v="NA"/>
    <s v="F"/>
    <x v="0"/>
    <s v="OtsLYON19S_1_0539"/>
    <s v="OtsLYON19S_1_0396"/>
    <x v="1"/>
    <x v="1"/>
    <x v="1"/>
    <s v="FALL"/>
    <n v="1"/>
    <x v="7"/>
    <n v="0.95971980899999998"/>
    <n v="1"/>
    <x v="1"/>
    <n v="5.6818181818181825"/>
    <n v="5.7284090909090919"/>
    <n v="12.729797979797981"/>
    <s v="Blw"/>
  </r>
  <r>
    <s v="OtsLGRF23S"/>
    <s v="OtsLGRF23S_4963"/>
    <s v="C-04963"/>
    <d v="2023-09-08T00:00:00"/>
    <x v="1"/>
    <s v="F"/>
    <n v="730"/>
    <x v="16"/>
    <x v="1"/>
    <n v="1"/>
    <s v="NA"/>
    <s v="NA"/>
    <s v="F"/>
    <x v="0"/>
    <s v="OtsLYON19S_1_1113"/>
    <s v="OtsLYON19S_1_0940"/>
    <x v="1"/>
    <x v="1"/>
    <x v="1"/>
    <s v="FALL"/>
    <n v="1"/>
    <x v="16"/>
    <n v="0.95971980899999998"/>
    <n v="1"/>
    <x v="1"/>
    <n v="5.6818181818181825"/>
    <n v="5.7284090909090919"/>
    <n v="12.729797979797981"/>
    <s v="Abv"/>
  </r>
  <r>
    <s v="OtsLGRF23S"/>
    <s v="OtsLGRF23S_4966"/>
    <s v="C-04966"/>
    <d v="2023-09-08T00:00:00"/>
    <x v="1"/>
    <s v="F"/>
    <n v="740"/>
    <x v="12"/>
    <x v="0"/>
    <s v="NA"/>
    <s v="3DD.003D7E5257"/>
    <s v="NA"/>
    <s v="F"/>
    <x v="0"/>
    <s v="OtsLYON19S_1_0518"/>
    <s v="OtsLYON19S_1_0335"/>
    <x v="1"/>
    <x v="1"/>
    <x v="1"/>
    <s v="FALL"/>
    <n v="0.999999999999997"/>
    <x v="3"/>
    <n v="0.95971980899999998"/>
    <n v="1"/>
    <x v="1"/>
    <n v="5.6818181818181825"/>
    <n v="5.7284090909090919"/>
    <n v="12.729797979797981"/>
    <s v="Abv"/>
  </r>
  <r>
    <s v="OtsLGRF23S"/>
    <s v="OtsLGRF23S_4969"/>
    <s v="C-04969"/>
    <d v="2023-09-08T00:00:00"/>
    <x v="1"/>
    <s v="M"/>
    <n v="630"/>
    <x v="39"/>
    <x v="0"/>
    <s v="NA"/>
    <s v="NA"/>
    <s v="NA"/>
    <s v="M"/>
    <x v="1"/>
    <s v="NA"/>
    <s v="NA"/>
    <x v="0"/>
    <x v="0"/>
    <x v="0"/>
    <s v="FALL"/>
    <n v="0.999999999999998"/>
    <x v="0"/>
    <e v="#N/A"/>
    <n v="1"/>
    <x v="3"/>
    <n v="5.6818181818181825"/>
    <n v="5.7284090909090919"/>
    <n v="12.729797979797981"/>
    <s v="Abv"/>
  </r>
  <r>
    <s v="OtsLGRF23S"/>
    <s v="OtsLGRF23S_4972"/>
    <s v="C-04972"/>
    <d v="2023-09-09T00:00:00"/>
    <x v="1"/>
    <s v="M"/>
    <n v="670"/>
    <x v="11"/>
    <x v="0"/>
    <s v="NA"/>
    <s v="NA"/>
    <s v="NA"/>
    <s v="M"/>
    <x v="1"/>
    <s v="OtsLYON20S_1_0248"/>
    <s v="OtsLYON20S_1_0093"/>
    <x v="5"/>
    <x v="3"/>
    <x v="3"/>
    <s v="FALL"/>
    <n v="1"/>
    <x v="4"/>
    <n v="0.98961045999999997"/>
    <n v="1"/>
    <x v="3"/>
    <n v="5.6818181818181825"/>
    <n v="5.7284090909090919"/>
    <n v="12.729797979797981"/>
    <s v="Abv"/>
  </r>
  <r>
    <s v="OtsLGRF23S"/>
    <s v="OtsLGRF23S_4975"/>
    <s v="C-04975"/>
    <d v="2023-09-09T00:00:00"/>
    <x v="1"/>
    <s v="M"/>
    <n v="790"/>
    <x v="0"/>
    <x v="0"/>
    <s v="NA"/>
    <s v="NA"/>
    <s v="NA"/>
    <s v="M"/>
    <x v="1"/>
    <s v="OtsLYON19S_1_1865"/>
    <s v="OtsLYON19S_1_1624"/>
    <x v="1"/>
    <x v="1"/>
    <x v="1"/>
    <s v="FALL"/>
    <n v="1"/>
    <x v="1"/>
    <n v="0.95971980899999998"/>
    <n v="1"/>
    <x v="0"/>
    <n v="5.6818181818181825"/>
    <n v="5.7284090909090919"/>
    <n v="12.729797979797981"/>
    <s v="Abv"/>
  </r>
  <r>
    <s v="OtsLGRF23S"/>
    <s v="OtsLGRF23S_4976"/>
    <s v="C-04976"/>
    <d v="2023-09-09T00:00:00"/>
    <x v="1"/>
    <s v="F"/>
    <n v="810"/>
    <x v="9"/>
    <x v="0"/>
    <s v="NA"/>
    <s v="3DD.003D7E5231"/>
    <s v="NA"/>
    <s v="F"/>
    <x v="0"/>
    <s v="OtsLYON19S_1_1829"/>
    <s v="OtsLYON19S_1_1574"/>
    <x v="1"/>
    <x v="1"/>
    <x v="1"/>
    <s v="FALL"/>
    <n v="1"/>
    <x v="1"/>
    <n v="0.95971980899999998"/>
    <n v="1"/>
    <x v="0"/>
    <n v="5.6818181818181825"/>
    <n v="5.7284090909090919"/>
    <n v="12.729797979797981"/>
    <s v="Abv"/>
  </r>
  <r>
    <s v="OtsLGRF23S"/>
    <s v="OtsLGRF23S_4978"/>
    <s v="C-04978"/>
    <d v="2023-09-09T00:00:00"/>
    <x v="1"/>
    <s v="M"/>
    <n v="660"/>
    <x v="33"/>
    <x v="1"/>
    <n v="1"/>
    <s v="NA"/>
    <s v="NA"/>
    <s v="M"/>
    <x v="1"/>
    <s v="OtsLYON19S_1_0541"/>
    <s v="OtsLYON19S_1_0404"/>
    <x v="1"/>
    <x v="1"/>
    <x v="1"/>
    <s v="FALL"/>
    <n v="0.999999999999999"/>
    <x v="7"/>
    <n v="0.95971980899999998"/>
    <n v="1"/>
    <x v="3"/>
    <n v="5.6818181818181825"/>
    <n v="5.7284090909090919"/>
    <n v="12.729797979797981"/>
    <s v="Blw"/>
  </r>
  <r>
    <s v="OtsLGRF23S"/>
    <s v="OtsLGRF23S_4981"/>
    <s v="C-04981"/>
    <d v="2023-09-09T00:00:00"/>
    <x v="1"/>
    <s v="M"/>
    <n v="720"/>
    <x v="17"/>
    <x v="0"/>
    <s v="NA"/>
    <s v="NA"/>
    <s v="NA"/>
    <s v="M"/>
    <x v="1"/>
    <s v="OtsLYON19S_1_0567"/>
    <s v="OtsLYON19S_1_0479"/>
    <x v="1"/>
    <x v="1"/>
    <x v="1"/>
    <s v="FALL"/>
    <n v="1"/>
    <x v="7"/>
    <n v="0.95971980899999998"/>
    <n v="1"/>
    <x v="5"/>
    <n v="5.6818181818181825"/>
    <n v="5.7284090909090919"/>
    <n v="12.729797979797981"/>
    <s v="Blw"/>
  </r>
  <r>
    <s v="OtsLGRF23S"/>
    <s v="OtsLGRF23S_4984"/>
    <s v="C-04984"/>
    <d v="2023-09-09T00:00:00"/>
    <x v="1"/>
    <s v="M"/>
    <n v="750"/>
    <x v="1"/>
    <x v="0"/>
    <s v="NA"/>
    <s v="NA"/>
    <s v="NA"/>
    <s v="M"/>
    <x v="1"/>
    <s v="OtsLYON19S_1_1870"/>
    <s v="OtsLYON19S_1_1636"/>
    <x v="1"/>
    <x v="1"/>
    <x v="1"/>
    <s v="FALL"/>
    <n v="1"/>
    <x v="1"/>
    <n v="0.95971980899999998"/>
    <n v="1"/>
    <x v="1"/>
    <n v="5.6818181818181825"/>
    <n v="5.7284090909090919"/>
    <n v="12.729797979797981"/>
    <s v="Abv"/>
  </r>
  <r>
    <s v="OtsLGRF23S"/>
    <s v="OtsLGRF23S_4987"/>
    <s v="C-04987"/>
    <d v="2023-09-09T00:00:00"/>
    <x v="1"/>
    <s v="M"/>
    <n v="690"/>
    <x v="30"/>
    <x v="0"/>
    <s v="NA"/>
    <s v="NA"/>
    <s v="NA"/>
    <s v="M"/>
    <x v="1"/>
    <s v="NA"/>
    <s v="NA"/>
    <x v="0"/>
    <x v="0"/>
    <x v="0"/>
    <s v="FALL"/>
    <n v="1"/>
    <x v="0"/>
    <e v="#N/A"/>
    <n v="1"/>
    <x v="5"/>
    <n v="5.6818181818181825"/>
    <n v="5.7284090909090919"/>
    <n v="12.729797979797981"/>
    <s v="Abv"/>
  </r>
  <r>
    <s v="OtsLGRF23S"/>
    <s v="OtsLGRF23S_4990"/>
    <s v="C-04990"/>
    <d v="2023-09-09T00:00:00"/>
    <x v="1"/>
    <s v="M"/>
    <n v="930"/>
    <x v="26"/>
    <x v="1"/>
    <s v="NA"/>
    <s v="3DD.003D7E5277"/>
    <s v="NA"/>
    <s v="M"/>
    <x v="1"/>
    <s v="OtsLYON18S_1_0704"/>
    <s v="OtsLYON18S_1_0532"/>
    <x v="3"/>
    <x v="2"/>
    <x v="2"/>
    <s v="FALL"/>
    <n v="1"/>
    <x v="3"/>
    <n v="0.80551598400000002"/>
    <n v="1"/>
    <x v="6"/>
    <n v="5.6818181818181825"/>
    <n v="5.7284090909090919"/>
    <n v="12.729797979797981"/>
    <s v="Abv"/>
  </r>
  <r>
    <s v="OtsLGRF23S"/>
    <s v="OtsLGRF23S_4993"/>
    <s v="C-04993"/>
    <d v="2023-09-09T00:00:00"/>
    <x v="1"/>
    <s v="M"/>
    <n v="600"/>
    <x v="43"/>
    <x v="0"/>
    <s v="NA"/>
    <s v="NA"/>
    <s v="NA"/>
    <s v="M"/>
    <x v="1"/>
    <s v="OtsLYON19S_1_1805"/>
    <s v="OtsLYON19S_1_1514"/>
    <x v="1"/>
    <x v="1"/>
    <x v="1"/>
    <s v="FALL"/>
    <n v="1"/>
    <x v="1"/>
    <n v="0.95971980899999998"/>
    <n v="1"/>
    <x v="9"/>
    <n v="5.6818181818181825"/>
    <n v="5.7284090909090919"/>
    <n v="12.729797979797981"/>
    <s v="Abv"/>
  </r>
  <r>
    <s v="OtsLGRF23S"/>
    <s v="OtsLGRF23S_4996"/>
    <s v="C-04996"/>
    <d v="2023-09-09T00:00:00"/>
    <x v="1"/>
    <s v="M"/>
    <n v="680"/>
    <x v="35"/>
    <x v="0"/>
    <s v="NA"/>
    <s v="NA"/>
    <s v="NA"/>
    <s v="M"/>
    <x v="1"/>
    <s v="OtsLYON20S_1_0226"/>
    <s v="OtsLYON20S_1_0064"/>
    <x v="5"/>
    <x v="3"/>
    <x v="3"/>
    <s v="FALL"/>
    <n v="0.999999999999995"/>
    <x v="4"/>
    <n v="0.98961045999999997"/>
    <n v="1"/>
    <x v="5"/>
    <n v="5.6818181818181825"/>
    <n v="5.7284090909090919"/>
    <n v="12.729797979797981"/>
    <s v="Abv"/>
  </r>
  <r>
    <s v="OtsLGRF23S"/>
    <s v="OtsLGRF23S_4997"/>
    <s v="C-04997"/>
    <d v="2023-09-09T00:00:00"/>
    <x v="1"/>
    <s v="M"/>
    <n v="820"/>
    <x v="19"/>
    <x v="0"/>
    <s v="NA"/>
    <s v="3DD.003D7E522F"/>
    <s v="NA"/>
    <s v="M"/>
    <x v="1"/>
    <s v="NA"/>
    <s v="NA"/>
    <x v="0"/>
    <x v="0"/>
    <x v="0"/>
    <s v="FALL"/>
    <n v="1"/>
    <x v="0"/>
    <e v="#N/A"/>
    <n v="1"/>
    <x v="0"/>
    <n v="5.6818181818181825"/>
    <n v="5.7284090909090919"/>
    <n v="12.729797979797981"/>
    <s v="Abv"/>
  </r>
  <r>
    <s v="OtsLGRF23S"/>
    <s v="OtsLGRF23S_4998"/>
    <s v="C-04998"/>
    <d v="2023-09-09T00:00:00"/>
    <x v="1"/>
    <s v="F"/>
    <n v="800"/>
    <x v="4"/>
    <x v="0"/>
    <s v="NA"/>
    <s v="3DD.003D7E5275"/>
    <s v="NA"/>
    <s v="F"/>
    <x v="0"/>
    <s v="NA"/>
    <s v="NA"/>
    <x v="0"/>
    <x v="0"/>
    <x v="0"/>
    <s v="FALL"/>
    <n v="1"/>
    <x v="0"/>
    <e v="#N/A"/>
    <n v="1"/>
    <x v="0"/>
    <n v="5.6818181818181825"/>
    <n v="5.7284090909090919"/>
    <n v="12.729797979797981"/>
    <s v="Abv"/>
  </r>
  <r>
    <s v="OtsLGRF23S"/>
    <s v="OtsLGRF23S_4999"/>
    <s v="C-04999"/>
    <d v="2023-09-09T00:00:00"/>
    <x v="1"/>
    <s v="F"/>
    <n v="730"/>
    <x v="16"/>
    <x v="1"/>
    <n v="1"/>
    <s v="NA"/>
    <s v="NA"/>
    <s v="F"/>
    <x v="0"/>
    <s v="OtsNPFH19S_1_3325"/>
    <s v="OtsNPFH19S_1_3009"/>
    <x v="2"/>
    <x v="1"/>
    <x v="1"/>
    <s v="FALL"/>
    <n v="1"/>
    <x v="9"/>
    <n v="0.99705232300000002"/>
    <n v="1"/>
    <x v="1"/>
    <n v="5.6818181818181825"/>
    <n v="5.7284090909090919"/>
    <n v="12.729797979797981"/>
    <s v="Abv"/>
  </r>
  <r>
    <s v="OtsLGRF23S"/>
    <s v="OtsLGRF23S_5002"/>
    <s v="C-05002"/>
    <d v="2023-09-09T00:00:00"/>
    <x v="1"/>
    <s v="M"/>
    <n v="740"/>
    <x v="12"/>
    <x v="0"/>
    <s v="NA"/>
    <s v="NA"/>
    <s v="NA"/>
    <s v="M"/>
    <x v="1"/>
    <s v="OtsLYON19S_1_0719"/>
    <s v="OtsLYON19S_1_0817"/>
    <x v="1"/>
    <x v="1"/>
    <x v="1"/>
    <s v="FALL"/>
    <n v="0.999999999999999"/>
    <x v="6"/>
    <n v="0.95971980899999998"/>
    <n v="1"/>
    <x v="1"/>
    <n v="5.6818181818181825"/>
    <n v="5.7284090909090919"/>
    <n v="12.729797979797981"/>
    <s v="Abv"/>
  </r>
  <r>
    <s v="OtsLGRF23S"/>
    <s v="OtsLGRF23S_5005"/>
    <s v="C-05005"/>
    <d v="2023-09-09T00:00:00"/>
    <x v="1"/>
    <s v="M"/>
    <n v="680"/>
    <x v="35"/>
    <x v="1"/>
    <n v="1"/>
    <s v="NA"/>
    <s v="NA"/>
    <s v="M"/>
    <x v="1"/>
    <s v="OtsNPFH19S_1_3362"/>
    <s v="OtsNPFH19S_1_3106"/>
    <x v="2"/>
    <x v="1"/>
    <x v="1"/>
    <s v="FALL"/>
    <n v="1"/>
    <x v="13"/>
    <n v="0.99705232300000002"/>
    <n v="1"/>
    <x v="5"/>
    <n v="5.6818181818181825"/>
    <n v="5.7284090909090919"/>
    <n v="12.729797979797981"/>
    <s v="Abv"/>
  </r>
  <r>
    <s v="OtsLGRF23S"/>
    <s v="OtsLGRF23S_5008"/>
    <s v="C-05008"/>
    <d v="2023-09-09T00:00:00"/>
    <x v="1"/>
    <s v="M"/>
    <n v="600"/>
    <x v="43"/>
    <x v="0"/>
    <s v="NA"/>
    <s v="NA"/>
    <s v="NA"/>
    <s v="M"/>
    <x v="1"/>
    <s v="NA"/>
    <s v="NA"/>
    <x v="0"/>
    <x v="0"/>
    <x v="0"/>
    <s v="FALL"/>
    <n v="1"/>
    <x v="0"/>
    <e v="#N/A"/>
    <n v="1"/>
    <x v="9"/>
    <n v="5.6818181818181825"/>
    <n v="5.7284090909090919"/>
    <n v="12.729797979797981"/>
    <s v="Abv"/>
  </r>
  <r>
    <s v="OtsLGRF23S"/>
    <s v="OtsLGRF23S_5011"/>
    <s v="C-05011"/>
    <d v="2023-09-09T00:00:00"/>
    <x v="1"/>
    <s v="M"/>
    <n v="860"/>
    <x v="27"/>
    <x v="0"/>
    <s v="NA"/>
    <s v="3DD.003D7E5264"/>
    <s v="NA"/>
    <s v="M"/>
    <x v="1"/>
    <s v="NA"/>
    <s v="NA"/>
    <x v="0"/>
    <x v="0"/>
    <x v="0"/>
    <s v="FALL"/>
    <n v="1.00000000000001"/>
    <x v="0"/>
    <e v="#N/A"/>
    <n v="1"/>
    <x v="2"/>
    <n v="5.6818181818181825"/>
    <n v="5.7284090909090919"/>
    <n v="12.729797979797981"/>
    <s v="Abv"/>
  </r>
  <r>
    <s v="OtsLGRF23S"/>
    <s v="OtsLGRF23S_5014"/>
    <s v="C-05014"/>
    <d v="2023-09-09T00:00:00"/>
    <x v="1"/>
    <s v="M"/>
    <n v="760"/>
    <x v="6"/>
    <x v="1"/>
    <s v="NA"/>
    <s v="NA"/>
    <s v="NA"/>
    <s v="M"/>
    <x v="1"/>
    <s v="OtsLYON19S_1_0151"/>
    <s v="OtsLYON19S_1_0217"/>
    <x v="1"/>
    <x v="1"/>
    <x v="1"/>
    <s v="FALL"/>
    <n v="1"/>
    <x v="3"/>
    <n v="0.95971980899999998"/>
    <n v="1"/>
    <x v="1"/>
    <n v="5.6818181818181825"/>
    <n v="5.7284090909090919"/>
    <n v="12.729797979797981"/>
    <s v="Abv"/>
  </r>
  <r>
    <s v="OtsLGRF23S"/>
    <s v="OtsLGRF23S_5017"/>
    <s v="C-05017"/>
    <d v="2023-09-09T00:00:00"/>
    <x v="1"/>
    <s v="M"/>
    <n v="610"/>
    <x v="29"/>
    <x v="1"/>
    <n v="1"/>
    <s v="NA"/>
    <s v="NA"/>
    <s v="M"/>
    <x v="1"/>
    <s v="OtsLYON19S_1_1353"/>
    <s v="OtsLYON19S_1_1268"/>
    <x v="1"/>
    <x v="1"/>
    <x v="1"/>
    <s v="FALL"/>
    <n v="1"/>
    <x v="17"/>
    <n v="0.95971980899999998"/>
    <n v="1"/>
    <x v="9"/>
    <n v="5.6818181818181825"/>
    <n v="5.7284090909090919"/>
    <n v="12.729797979797981"/>
    <s v="Blw"/>
  </r>
  <r>
    <s v="OtsLGRF23S"/>
    <s v="OtsLGRF23S_5019"/>
    <s v="C-05019"/>
    <d v="2023-09-09T00:00:00"/>
    <x v="1"/>
    <s v="F"/>
    <n v="830"/>
    <x v="15"/>
    <x v="0"/>
    <s v="NA"/>
    <s v="3DD.003D7E526A"/>
    <s v="NA"/>
    <s v="M"/>
    <x v="1"/>
    <s v="OtsLYON19S_1_1715"/>
    <s v="OtsLYON19S_1_1925"/>
    <x v="1"/>
    <x v="1"/>
    <x v="1"/>
    <s v="FALL"/>
    <n v="1"/>
    <x v="1"/>
    <n v="0.95971980899999998"/>
    <n v="1"/>
    <x v="2"/>
    <n v="5.6818181818181825"/>
    <n v="5.7284090909090919"/>
    <n v="12.729797979797981"/>
    <s v="Abv"/>
  </r>
  <r>
    <s v="OtsLGRF23S"/>
    <s v="OtsLGRF23S_5020"/>
    <s v="C-05020"/>
    <d v="2023-09-09T00:00:00"/>
    <x v="1"/>
    <s v="M"/>
    <n v="900"/>
    <x v="7"/>
    <x v="1"/>
    <n v="1"/>
    <s v="3DD.003D7E523C"/>
    <s v="NA"/>
    <s v="M"/>
    <x v="1"/>
    <s v="OtsLYON19S_1_0545"/>
    <s v="OtsLYON19S_1_0429"/>
    <x v="1"/>
    <x v="1"/>
    <x v="1"/>
    <s v="FALL"/>
    <n v="0.999999999999996"/>
    <x v="7"/>
    <n v="0.95971980899999998"/>
    <n v="1"/>
    <x v="4"/>
    <n v="5.6818181818181825"/>
    <n v="5.7284090909090919"/>
    <n v="12.729797979797981"/>
    <s v="Blw"/>
  </r>
  <r>
    <s v="OtsLGRF23S"/>
    <s v="OtsLGRF23S_5021"/>
    <s v="C-05021"/>
    <d v="2023-09-09T00:00:00"/>
    <x v="1"/>
    <s v="M"/>
    <n v="800"/>
    <x v="4"/>
    <x v="0"/>
    <s v="NA"/>
    <s v="3DD.003D7E5253"/>
    <s v="NA"/>
    <s v="M"/>
    <x v="1"/>
    <s v="OtsLYON19S_1_0127"/>
    <s v="OtsLYON19S_1_0074"/>
    <x v="1"/>
    <x v="1"/>
    <x v="1"/>
    <s v="FALL"/>
    <n v="1"/>
    <x v="4"/>
    <n v="0.95971980899999998"/>
    <n v="1"/>
    <x v="0"/>
    <n v="5.6818181818181825"/>
    <n v="5.7284090909090919"/>
    <n v="12.729797979797981"/>
    <s v="Abv"/>
  </r>
  <r>
    <s v="OtsLGRF23S"/>
    <s v="OtsLGRF23S_5023"/>
    <s v="C-05023"/>
    <d v="2023-09-09T00:00:00"/>
    <x v="1"/>
    <s v="F"/>
    <n v="740"/>
    <x v="12"/>
    <x v="0"/>
    <s v="NA"/>
    <s v="NA"/>
    <s v="NA"/>
    <s v="F"/>
    <x v="0"/>
    <s v="OtsLYON19S_1_1711"/>
    <s v="OtsLYON19S_1_1924"/>
    <x v="1"/>
    <x v="1"/>
    <x v="1"/>
    <s v="FALL"/>
    <n v="0.999999999999998"/>
    <x v="1"/>
    <n v="0.95971980899999998"/>
    <n v="1"/>
    <x v="1"/>
    <n v="5.6818181818181825"/>
    <n v="5.7284090909090919"/>
    <n v="12.729797979797981"/>
    <s v="Abv"/>
  </r>
  <r>
    <s v="OtsLGRF23S"/>
    <s v="OtsLGRF23S_5026"/>
    <s v="C-05026"/>
    <d v="2023-09-09T00:00:00"/>
    <x v="1"/>
    <s v="M"/>
    <n v="640"/>
    <x v="54"/>
    <x v="0"/>
    <s v="NA"/>
    <s v="NA"/>
    <s v="NA"/>
    <s v="M"/>
    <x v="1"/>
    <s v="OtsLYON20S_1_0641"/>
    <s v="OtsLYON20S_1_0705"/>
    <x v="5"/>
    <x v="3"/>
    <x v="3"/>
    <s v="FALL"/>
    <n v="0.999999999999997"/>
    <x v="1"/>
    <n v="0.98961045999999997"/>
    <n v="1"/>
    <x v="3"/>
    <n v="5.6818181818181825"/>
    <n v="5.7284090909090919"/>
    <n v="12.729797979797981"/>
    <s v="Abv"/>
  </r>
  <r>
    <s v="OtsLGRF23S"/>
    <s v="OtsLGRF23S_5029"/>
    <s v="C-05029"/>
    <d v="2023-09-09T00:00:00"/>
    <x v="1"/>
    <s v="M"/>
    <n v="480"/>
    <x v="61"/>
    <x v="0"/>
    <s v="NA"/>
    <s v="NA"/>
    <s v="NA"/>
    <s v="M"/>
    <x v="1"/>
    <s v="OtsLYON21S_1_0641"/>
    <s v="OtsLYON21S_1_0087"/>
    <x v="7"/>
    <x v="4"/>
    <x v="4"/>
    <s v="FALL"/>
    <n v="0.999999999999998"/>
    <x v="4"/>
    <e v="#N/A"/>
    <n v="1"/>
    <x v="11"/>
    <n v="5.6818181818181825"/>
    <n v="5.7284090909090919"/>
    <n v="12.729797979797981"/>
    <s v="Abv"/>
  </r>
  <r>
    <s v="OtsLGRF23S"/>
    <s v="OtsLGRF23S_5032"/>
    <s v="C-05032"/>
    <d v="2023-09-09T00:00:00"/>
    <x v="1"/>
    <s v="F"/>
    <n v="750"/>
    <x v="1"/>
    <x v="0"/>
    <s v="NA"/>
    <s v="NA"/>
    <s v="NA"/>
    <s v="F"/>
    <x v="0"/>
    <s v="NA"/>
    <s v="NA"/>
    <x v="0"/>
    <x v="0"/>
    <x v="0"/>
    <s v="FALL"/>
    <n v="0.999999999999999"/>
    <x v="0"/>
    <e v="#N/A"/>
    <n v="1"/>
    <x v="1"/>
    <n v="5.6818181818181825"/>
    <n v="5.7284090909090919"/>
    <n v="12.729797979797981"/>
    <s v="Abv"/>
  </r>
  <r>
    <s v="OtsLGRF23S"/>
    <s v="OtsLGRF23S_5035"/>
    <s v="C-05035"/>
    <d v="2023-09-09T00:00:00"/>
    <x v="1"/>
    <s v="F"/>
    <n v="730"/>
    <x v="16"/>
    <x v="0"/>
    <s v="NA"/>
    <s v="NA"/>
    <s v="NA"/>
    <s v="F"/>
    <x v="0"/>
    <s v="OtsLYON19S_1_1746"/>
    <s v="OtsLYON19S_1_1984"/>
    <x v="1"/>
    <x v="1"/>
    <x v="1"/>
    <s v="FALL"/>
    <n v="0.999999999999999"/>
    <x v="1"/>
    <n v="0.95971980899999998"/>
    <n v="1"/>
    <x v="1"/>
    <n v="5.6818181818181825"/>
    <n v="5.7284090909090919"/>
    <n v="12.729797979797981"/>
    <s v="Abv"/>
  </r>
  <r>
    <s v="OtsLGRF23S"/>
    <s v="OtsLGRF23S_5038"/>
    <s v="C-05038"/>
    <d v="2023-09-09T00:00:00"/>
    <x v="1"/>
    <s v="F"/>
    <n v="730"/>
    <x v="16"/>
    <x v="0"/>
    <s v="NA"/>
    <s v="NA"/>
    <s v="NA"/>
    <s v="F"/>
    <x v="0"/>
    <s v="OtsLYON19S_1_1752"/>
    <s v="OtsLYON19S_1_2083"/>
    <x v="1"/>
    <x v="1"/>
    <x v="1"/>
    <s v="FALL"/>
    <n v="0.999999999999998"/>
    <x v="14"/>
    <n v="0.95971980899999998"/>
    <n v="1"/>
    <x v="1"/>
    <n v="5.6818181818181825"/>
    <n v="5.7284090909090919"/>
    <n v="12.729797979797981"/>
    <s v="Blw"/>
  </r>
  <r>
    <s v="OtsLGRF23S"/>
    <s v="OtsLGRF23S_5041"/>
    <s v="C-05041"/>
    <d v="2023-09-09T00:00:00"/>
    <x v="1"/>
    <s v="M"/>
    <n v="610"/>
    <x v="29"/>
    <x v="0"/>
    <s v="NA"/>
    <s v="NA"/>
    <s v="NA"/>
    <s v="M"/>
    <x v="1"/>
    <s v="OtsLYON20S_1_0300"/>
    <s v="OtsLYON20S_1_1058"/>
    <x v="5"/>
    <x v="3"/>
    <x v="3"/>
    <s v="FALL"/>
    <n v="1"/>
    <x v="6"/>
    <n v="0.98961045999999997"/>
    <n v="1"/>
    <x v="9"/>
    <n v="5.6818181818181825"/>
    <n v="5.7284090909090919"/>
    <n v="12.729797979797981"/>
    <s v="Abv"/>
  </r>
  <r>
    <s v="OtsLGRF23S"/>
    <s v="OtsLGRF23S_5044"/>
    <s v="C-05044"/>
    <d v="2023-09-09T00:00:00"/>
    <x v="1"/>
    <s v="F"/>
    <n v="830"/>
    <x v="15"/>
    <x v="1"/>
    <n v="1"/>
    <s v="3DD.003D7E522C"/>
    <s v="NA"/>
    <s v="F"/>
    <x v="0"/>
    <s v="OtsLYON19S_1_0549"/>
    <s v="OtsLYON19S_1_0414"/>
    <x v="1"/>
    <x v="1"/>
    <x v="1"/>
    <s v="FALL"/>
    <n v="0.999999999999994"/>
    <x v="7"/>
    <n v="0.95971980899999998"/>
    <n v="1"/>
    <x v="2"/>
    <n v="5.6818181818181825"/>
    <n v="5.7284090909090919"/>
    <n v="12.729797979797981"/>
    <s v="Blw"/>
  </r>
  <r>
    <s v="OtsLGRF23S"/>
    <s v="OtsLGRF23S_5047"/>
    <s v="C-05047"/>
    <d v="2023-09-09T00:00:00"/>
    <x v="1"/>
    <s v="M"/>
    <n v="690"/>
    <x v="30"/>
    <x v="1"/>
    <n v="1"/>
    <s v="NA"/>
    <s v="NA"/>
    <s v="M"/>
    <x v="1"/>
    <s v="NA"/>
    <s v="NA"/>
    <x v="0"/>
    <x v="0"/>
    <x v="0"/>
    <s v="FALL"/>
    <n v="0.999999999999998"/>
    <x v="8"/>
    <e v="#N/A"/>
    <n v="1"/>
    <x v="5"/>
    <n v="5.6818181818181825"/>
    <n v="5.7284090909090919"/>
    <n v="12.729797979797981"/>
    <s v="Abv"/>
  </r>
  <r>
    <s v="OtsLGRF23S"/>
    <s v="OtsLGRF23S_5049"/>
    <s v="C-05049"/>
    <d v="2023-09-09T00:00:00"/>
    <x v="1"/>
    <s v="M"/>
    <n v="810"/>
    <x v="9"/>
    <x v="1"/>
    <n v="1"/>
    <s v="3DD.003D7E527F"/>
    <s v="NA"/>
    <s v="M"/>
    <x v="1"/>
    <s v="OtsLYON19S_1_0123"/>
    <s v="OtsLYON19S_1_0048"/>
    <x v="1"/>
    <x v="1"/>
    <x v="1"/>
    <s v="FALL"/>
    <n v="0.999999999999999"/>
    <x v="4"/>
    <n v="0.95971980899999998"/>
    <n v="1"/>
    <x v="0"/>
    <n v="5.6818181818181825"/>
    <n v="5.7284090909090919"/>
    <n v="12.729797979797981"/>
    <s v="Abv"/>
  </r>
  <r>
    <s v="OtsLGRF23S"/>
    <s v="OtsLGRF23S_5050"/>
    <s v="C-05050"/>
    <d v="2023-09-09T00:00:00"/>
    <x v="1"/>
    <s v="M"/>
    <n v="770"/>
    <x v="2"/>
    <x v="0"/>
    <s v="NA"/>
    <s v="NA"/>
    <s v="NA"/>
    <s v="M"/>
    <x v="1"/>
    <s v="OtsLYON19S_1_0588"/>
    <s v="OtsLYON19S_1_0649"/>
    <x v="1"/>
    <x v="1"/>
    <x v="1"/>
    <s v="FALL"/>
    <n v="1"/>
    <x v="6"/>
    <n v="0.95971980899999998"/>
    <n v="1"/>
    <x v="1"/>
    <n v="5.6818181818181825"/>
    <n v="5.7284090909090919"/>
    <n v="12.729797979797981"/>
    <s v="Abv"/>
  </r>
  <r>
    <s v="OtsLGRF23S"/>
    <s v="OtsLGRF23S_5053"/>
    <s v="C-05053"/>
    <d v="2023-09-09T00:00:00"/>
    <x v="1"/>
    <s v="F"/>
    <n v="680"/>
    <x v="35"/>
    <x v="1"/>
    <n v="1"/>
    <s v="NA"/>
    <s v="NA"/>
    <s v="F"/>
    <x v="0"/>
    <s v="OtsLYON20S_1_1595"/>
    <s v="OtsLYON20S_1_1780"/>
    <x v="5"/>
    <x v="3"/>
    <x v="3"/>
    <s v="FALL"/>
    <n v="1"/>
    <x v="19"/>
    <n v="0.98961045999999997"/>
    <n v="1"/>
    <x v="5"/>
    <n v="5.6818181818181825"/>
    <n v="5.7284090909090919"/>
    <n v="12.729797979797981"/>
    <s v="Abv"/>
  </r>
  <r>
    <s v="OtsLGRF23S"/>
    <s v="OtsLGRF23S_5056"/>
    <s v="C-05056"/>
    <d v="2023-09-09T00:00:00"/>
    <x v="1"/>
    <s v="F"/>
    <n v="760"/>
    <x v="6"/>
    <x v="0"/>
    <s v="NA"/>
    <s v="NA"/>
    <s v="NA"/>
    <s v="M"/>
    <x v="1"/>
    <s v="OtsLYON19S_1_1348"/>
    <s v="OtsLYON19S_1_1417"/>
    <x v="1"/>
    <x v="1"/>
    <x v="1"/>
    <s v="FALL"/>
    <n v="0.999999999999999"/>
    <x v="17"/>
    <n v="0.95971980899999998"/>
    <n v="1"/>
    <x v="1"/>
    <n v="5.6818181818181825"/>
    <n v="5.7284090909090919"/>
    <n v="12.729797979797981"/>
    <s v="Blw"/>
  </r>
  <r>
    <s v="OtsLGRF23S"/>
    <s v="OtsLGRF23S_5059"/>
    <s v="C-05059"/>
    <d v="2023-09-09T00:00:00"/>
    <x v="1"/>
    <s v="M"/>
    <n v="740"/>
    <x v="12"/>
    <x v="0"/>
    <s v="NA"/>
    <s v="NA"/>
    <s v="NA"/>
    <s v="M"/>
    <x v="1"/>
    <s v="OtsLYON19S_1_0147"/>
    <s v="OtsLYON19S_1_0212"/>
    <x v="1"/>
    <x v="1"/>
    <x v="1"/>
    <s v="FALL"/>
    <n v="1.00000000000001"/>
    <x v="3"/>
    <n v="0.95971980899999998"/>
    <n v="1"/>
    <x v="1"/>
    <n v="5.6818181818181825"/>
    <n v="5.7284090909090919"/>
    <n v="12.729797979797981"/>
    <s v="Abv"/>
  </r>
  <r>
    <s v="OtsLGRF23S"/>
    <s v="OtsLGRF23S_5062"/>
    <s v="C-05062"/>
    <d v="2023-09-09T00:00:00"/>
    <x v="1"/>
    <s v="F"/>
    <n v="690"/>
    <x v="30"/>
    <x v="0"/>
    <s v="NA"/>
    <s v="NA"/>
    <s v="NA"/>
    <s v="F"/>
    <x v="0"/>
    <s v="OtsLYON20S_1_0295"/>
    <s v="OtsLYON20S_1_1021"/>
    <x v="5"/>
    <x v="3"/>
    <x v="3"/>
    <s v="FALL"/>
    <n v="1"/>
    <x v="3"/>
    <n v="0.98961045999999997"/>
    <n v="1"/>
    <x v="5"/>
    <n v="5.6818181818181825"/>
    <n v="5.7284090909090919"/>
    <n v="12.729797979797981"/>
    <s v="Abv"/>
  </r>
  <r>
    <s v="OtsLGRF23S"/>
    <s v="OtsLGRF23S_5064"/>
    <s v="C-05064"/>
    <d v="2023-09-09T00:00:00"/>
    <x v="1"/>
    <s v="F"/>
    <n v="800"/>
    <x v="4"/>
    <x v="0"/>
    <s v="NA"/>
    <s v="3DD.003D7E5241"/>
    <s v="NA"/>
    <s v="F"/>
    <x v="0"/>
    <s v="OtsLYON19S_1_0114"/>
    <s v="OtsLYON19S_1_0062"/>
    <x v="1"/>
    <x v="1"/>
    <x v="1"/>
    <s v="FALL"/>
    <n v="0.999999999999998"/>
    <x v="4"/>
    <n v="0.95971980899999998"/>
    <n v="1"/>
    <x v="0"/>
    <n v="5.6818181818181825"/>
    <n v="5.7284090909090919"/>
    <n v="12.729797979797981"/>
    <s v="Abv"/>
  </r>
  <r>
    <s v="OtsLGRF23S"/>
    <s v="OtsLGRF23S_5065"/>
    <s v="C-05065"/>
    <d v="2023-09-09T00:00:00"/>
    <x v="1"/>
    <s v="F"/>
    <n v="770"/>
    <x v="2"/>
    <x v="1"/>
    <n v="1"/>
    <s v="NA"/>
    <s v="NA"/>
    <s v="F"/>
    <x v="0"/>
    <s v="OtsLYON19S_1_0112"/>
    <s v="OtsLYON19S_1_0023"/>
    <x v="1"/>
    <x v="1"/>
    <x v="1"/>
    <s v="FALL"/>
    <n v="1"/>
    <x v="4"/>
    <n v="0.95971980899999998"/>
    <n v="1"/>
    <x v="1"/>
    <n v="5.6818181818181825"/>
    <n v="5.7284090909090919"/>
    <n v="12.729797979797981"/>
    <s v="Abv"/>
  </r>
  <r>
    <s v="OtsLGRF23S"/>
    <s v="OtsLGRF23S_5066"/>
    <s v="C-05066"/>
    <d v="2023-09-09T00:00:00"/>
    <x v="1"/>
    <s v="F"/>
    <n v="810"/>
    <x v="9"/>
    <x v="0"/>
    <s v="NA"/>
    <s v="3DD.003D7E5247"/>
    <s v="NA"/>
    <s v="F"/>
    <x v="0"/>
    <s v="NA"/>
    <s v="NA"/>
    <x v="0"/>
    <x v="0"/>
    <x v="0"/>
    <s v="FALL"/>
    <n v="0.999999999999998"/>
    <x v="0"/>
    <e v="#N/A"/>
    <n v="1"/>
    <x v="0"/>
    <n v="5.6818181818181825"/>
    <n v="5.7284090909090919"/>
    <n v="12.729797979797981"/>
    <s v="Abv"/>
  </r>
  <r>
    <s v="OtsLGRF23S"/>
    <s v="OtsLGRF23S_5067"/>
    <s v="C-05067"/>
    <d v="2023-09-09T00:00:00"/>
    <x v="1"/>
    <s v="F"/>
    <n v="810"/>
    <x v="9"/>
    <x v="0"/>
    <s v="NA"/>
    <s v="3DD.003D7E524A"/>
    <s v="NA"/>
    <s v="F"/>
    <x v="0"/>
    <s v="NA"/>
    <s v="NA"/>
    <x v="0"/>
    <x v="0"/>
    <x v="0"/>
    <s v="FALL"/>
    <n v="1"/>
    <x v="0"/>
    <e v="#N/A"/>
    <n v="1"/>
    <x v="0"/>
    <n v="5.6818181818181825"/>
    <n v="5.7284090909090919"/>
    <n v="12.729797979797981"/>
    <s v="Abv"/>
  </r>
  <r>
    <s v="OtsLGRF23S"/>
    <s v="OtsLGRF23S_5068"/>
    <s v="C-05068"/>
    <d v="2023-09-09T00:00:00"/>
    <x v="1"/>
    <s v="F"/>
    <n v="780"/>
    <x v="8"/>
    <x v="0"/>
    <s v="NA"/>
    <s v="NA"/>
    <s v="NA"/>
    <s v="F"/>
    <x v="0"/>
    <s v="OtsLYON19S_1_0545"/>
    <s v="OtsLYON19S_1_0429"/>
    <x v="1"/>
    <x v="1"/>
    <x v="1"/>
    <s v="FALL"/>
    <n v="0.999999999999999"/>
    <x v="7"/>
    <n v="0.95971980899999998"/>
    <n v="1"/>
    <x v="0"/>
    <n v="5.6818181818181825"/>
    <n v="5.7284090909090919"/>
    <n v="12.729797979797981"/>
    <s v="Blw"/>
  </r>
  <r>
    <s v="OtsLGRF23S"/>
    <s v="OtsLGRF23S_5071"/>
    <s v="C-05071"/>
    <d v="2023-09-09T00:00:00"/>
    <x v="1"/>
    <s v="F"/>
    <n v="760"/>
    <x v="6"/>
    <x v="0"/>
    <s v="NA"/>
    <s v="NA"/>
    <s v="NA"/>
    <s v="F"/>
    <x v="0"/>
    <s v="NA"/>
    <s v="NA"/>
    <x v="0"/>
    <x v="0"/>
    <x v="0"/>
    <s v="FALL"/>
    <n v="1"/>
    <x v="0"/>
    <e v="#N/A"/>
    <n v="1"/>
    <x v="1"/>
    <n v="5.6818181818181825"/>
    <n v="5.7284090909090919"/>
    <n v="12.729797979797981"/>
    <s v="Abv"/>
  </r>
  <r>
    <s v="OtsLGRF23S"/>
    <s v="OtsLGRF23S_5074"/>
    <s v="C-05074"/>
    <d v="2023-09-09T00:00:00"/>
    <x v="1"/>
    <s v="M"/>
    <n v="760"/>
    <x v="6"/>
    <x v="0"/>
    <s v="NA"/>
    <s v="NA"/>
    <s v="NA"/>
    <s v="M"/>
    <x v="1"/>
    <s v="OtsLYON19S_1_0581"/>
    <s v="OtsLYON19S_1_0623"/>
    <x v="1"/>
    <x v="1"/>
    <x v="1"/>
    <s v="FALL"/>
    <n v="1"/>
    <x v="6"/>
    <n v="0.95971980899999998"/>
    <n v="1"/>
    <x v="1"/>
    <n v="5.6818181818181825"/>
    <n v="5.7284090909090919"/>
    <n v="12.729797979797981"/>
    <s v="Abv"/>
  </r>
  <r>
    <s v="OtsLGRF23S"/>
    <s v="OtsLGRF23S_5077"/>
    <s v="C-05077"/>
    <d v="2023-09-09T00:00:00"/>
    <x v="1"/>
    <s v="M"/>
    <n v="860"/>
    <x v="27"/>
    <x v="0"/>
    <s v="NA"/>
    <s v="3DD.003D7E525B"/>
    <s v="NA"/>
    <s v="M"/>
    <x v="1"/>
    <s v="NA"/>
    <s v="NA"/>
    <x v="0"/>
    <x v="0"/>
    <x v="0"/>
    <s v="FALL"/>
    <n v="0.999999999999998"/>
    <x v="0"/>
    <e v="#N/A"/>
    <n v="1"/>
    <x v="2"/>
    <n v="5.6818181818181825"/>
    <n v="5.7284090909090919"/>
    <n v="12.729797979797981"/>
    <s v="Abv"/>
  </r>
  <r>
    <s v="OtsLGRF23S"/>
    <s v="OtsLGRF23S_5080"/>
    <s v="C-05080"/>
    <d v="2023-09-09T00:00:00"/>
    <x v="1"/>
    <s v="F"/>
    <n v="750"/>
    <x v="1"/>
    <x v="0"/>
    <s v="NA"/>
    <s v="NA"/>
    <s v="NA"/>
    <s v="F"/>
    <x v="0"/>
    <s v="OtsLYON19S_1_0135"/>
    <s v="OtsLYON19S_1_0092"/>
    <x v="1"/>
    <x v="1"/>
    <x v="1"/>
    <s v="FALL"/>
    <n v="0.999999999999994"/>
    <x v="4"/>
    <n v="0.95971980899999998"/>
    <n v="1"/>
    <x v="1"/>
    <n v="5.6818181818181825"/>
    <n v="5.7284090909090919"/>
    <n v="12.729797979797981"/>
    <s v="Abv"/>
  </r>
  <r>
    <s v="OtsLGRF23S"/>
    <s v="OtsLGRF23S_5083"/>
    <s v="C-05083"/>
    <d v="2023-09-09T00:00:00"/>
    <x v="1"/>
    <s v="F"/>
    <n v="700"/>
    <x v="13"/>
    <x v="0"/>
    <s v="NA"/>
    <s v="NA"/>
    <s v="NA"/>
    <s v="F"/>
    <x v="0"/>
    <s v="OtsLYON19S_1_1803"/>
    <s v="OtsLYON19S_1_1509"/>
    <x v="1"/>
    <x v="1"/>
    <x v="1"/>
    <s v="FALL"/>
    <n v="1"/>
    <x v="1"/>
    <n v="0.95971980899999998"/>
    <n v="1"/>
    <x v="5"/>
    <n v="5.6818181818181825"/>
    <n v="5.7284090909090919"/>
    <n v="12.729797979797981"/>
    <s v="Abv"/>
  </r>
  <r>
    <s v="OtsLGRF23S"/>
    <s v="OtsLGRF23S_5085"/>
    <s v="C-05085"/>
    <d v="2023-09-09T00:00:00"/>
    <x v="1"/>
    <s v="M"/>
    <n v="870"/>
    <x v="3"/>
    <x v="0"/>
    <s v="NA"/>
    <s v="3DD.003D7E5232"/>
    <s v="NA"/>
    <s v="M"/>
    <x v="1"/>
    <s v="OtsNPFH19S_1_3356"/>
    <s v="OtsNPFH19S_1_3121"/>
    <x v="2"/>
    <x v="1"/>
    <x v="1"/>
    <s v="FALL"/>
    <n v="0.999999999999997"/>
    <x v="13"/>
    <n v="0.99705232300000002"/>
    <n v="1"/>
    <x v="2"/>
    <n v="5.6818181818181825"/>
    <n v="5.7284090909090919"/>
    <n v="12.729797979797981"/>
    <s v="Abv"/>
  </r>
  <r>
    <s v="OtsLGRF23S"/>
    <s v="OtsLGRF23S_5086"/>
    <s v="C-05086"/>
    <d v="2023-09-09T00:00:00"/>
    <x v="1"/>
    <s v="F"/>
    <n v="750"/>
    <x v="1"/>
    <x v="0"/>
    <s v="NA"/>
    <s v="NA"/>
    <s v="NA"/>
    <s v="F"/>
    <x v="0"/>
    <s v="OtsLYON19S_1_1398"/>
    <s v="OtsLYON19S_1_1494"/>
    <x v="1"/>
    <x v="1"/>
    <x v="1"/>
    <s v="FALL"/>
    <n v="1"/>
    <x v="1"/>
    <n v="0.95971980899999998"/>
    <n v="1"/>
    <x v="1"/>
    <n v="5.6818181818181825"/>
    <n v="5.7284090909090919"/>
    <n v="12.729797979797981"/>
    <s v="Abv"/>
  </r>
  <r>
    <s v="OtsLGRF23S"/>
    <s v="OtsLGRF23S_5088"/>
    <s v="C-05088"/>
    <d v="2023-09-09T00:00:00"/>
    <x v="1"/>
    <s v="F"/>
    <n v="850"/>
    <x v="14"/>
    <x v="0"/>
    <s v="NA"/>
    <s v="3DD.003D7E5235"/>
    <s v="NA"/>
    <s v="F"/>
    <x v="0"/>
    <s v="OtsLYON19S_1_1824"/>
    <s v="OtsLYON19S_1_1557"/>
    <x v="1"/>
    <x v="1"/>
    <x v="1"/>
    <s v="FALL"/>
    <n v="0.99999999999999101"/>
    <x v="11"/>
    <n v="0.95971980899999998"/>
    <n v="1"/>
    <x v="2"/>
    <n v="5.6818181818181825"/>
    <n v="5.7284090909090919"/>
    <n v="12.729797979797981"/>
    <s v="Blw"/>
  </r>
  <r>
    <s v="OtsLGRF23S"/>
    <s v="OtsLGRF23S_5089"/>
    <s v="C-05089"/>
    <d v="2023-09-09T00:00:00"/>
    <x v="1"/>
    <s v="M"/>
    <n v="780"/>
    <x v="8"/>
    <x v="0"/>
    <s v="NA"/>
    <s v="NA"/>
    <s v="NA"/>
    <s v="M"/>
    <x v="1"/>
    <s v="OtsLYON19S_1_1865"/>
    <s v="OtsLYON19S_1_1624"/>
    <x v="1"/>
    <x v="1"/>
    <x v="1"/>
    <s v="FALL"/>
    <n v="0.999999999999997"/>
    <x v="1"/>
    <n v="0.95971980899999998"/>
    <n v="1"/>
    <x v="0"/>
    <n v="5.6818181818181825"/>
    <n v="5.7284090909090919"/>
    <n v="12.729797979797981"/>
    <s v="Abv"/>
  </r>
  <r>
    <s v="OtsLGRF23S"/>
    <s v="OtsLGRF23S_5092"/>
    <s v="C-05092"/>
    <d v="2023-09-09T00:00:00"/>
    <x v="1"/>
    <s v="F"/>
    <n v="680"/>
    <x v="35"/>
    <x v="0"/>
    <s v="NA"/>
    <s v="NA"/>
    <s v="NA"/>
    <s v="F"/>
    <x v="0"/>
    <s v="OtsLYON19S_1_1742"/>
    <s v="OtsLYON19S_1_1974"/>
    <x v="1"/>
    <x v="1"/>
    <x v="1"/>
    <s v="FALL"/>
    <n v="1"/>
    <x v="1"/>
    <n v="0.95971980899999998"/>
    <n v="1"/>
    <x v="5"/>
    <n v="5.6818181818181825"/>
    <n v="5.7284090909090919"/>
    <n v="12.729797979797981"/>
    <s v="Abv"/>
  </r>
  <r>
    <s v="OtsLGRF23S"/>
    <s v="OtsLGRF23S_5095"/>
    <s v="C-05095"/>
    <d v="2023-09-09T00:00:00"/>
    <x v="1"/>
    <s v="F"/>
    <n v="820"/>
    <x v="19"/>
    <x v="1"/>
    <n v="1"/>
    <s v="3DD.003D7E526B"/>
    <s v="NA"/>
    <s v="F"/>
    <x v="0"/>
    <s v="NA"/>
    <s v="NA"/>
    <x v="0"/>
    <x v="0"/>
    <x v="0"/>
    <s v="FALL"/>
    <n v="1"/>
    <x v="8"/>
    <e v="#N/A"/>
    <n v="1"/>
    <x v="0"/>
    <n v="5.6818181818181825"/>
    <n v="5.7284090909090919"/>
    <n v="12.729797979797981"/>
    <s v="Abv"/>
  </r>
  <r>
    <s v="OtsLGRF23S"/>
    <s v="OtsLGRF23S_5096"/>
    <s v="C-05096"/>
    <d v="2023-09-09T00:00:00"/>
    <x v="1"/>
    <s v="M"/>
    <n v="830"/>
    <x v="15"/>
    <x v="0"/>
    <s v="NA"/>
    <s v="3DD.003D7E524E"/>
    <s v="NA"/>
    <s v="M"/>
    <x v="1"/>
    <s v="NA"/>
    <s v="NA"/>
    <x v="0"/>
    <x v="0"/>
    <x v="0"/>
    <s v="FALL"/>
    <n v="1"/>
    <x v="0"/>
    <e v="#N/A"/>
    <n v="1"/>
    <x v="2"/>
    <n v="5.6818181818181825"/>
    <n v="5.7284090909090919"/>
    <n v="12.729797979797981"/>
    <s v="Abv"/>
  </r>
  <r>
    <s v="OtsLGRF23S"/>
    <s v="OtsLGRF23S_5098"/>
    <s v="C-05098"/>
    <d v="2023-09-09T00:00:00"/>
    <x v="1"/>
    <s v="F"/>
    <n v="780"/>
    <x v="8"/>
    <x v="0"/>
    <s v="NA"/>
    <s v="NA"/>
    <s v="NA"/>
    <s v="F"/>
    <x v="0"/>
    <s v="NA"/>
    <s v="NA"/>
    <x v="0"/>
    <x v="0"/>
    <x v="0"/>
    <s v="FALL"/>
    <n v="0.999999999999998"/>
    <x v="0"/>
    <e v="#N/A"/>
    <n v="1"/>
    <x v="0"/>
    <n v="5.6818181818181825"/>
    <n v="5.7284090909090919"/>
    <n v="12.729797979797981"/>
    <s v="Abv"/>
  </r>
  <r>
    <s v="OtsLGRF23S"/>
    <s v="OtsLGRF23S_5099"/>
    <s v="C-05099"/>
    <d v="2023-09-09T00:00:00"/>
    <x v="1"/>
    <s v="M"/>
    <n v="830"/>
    <x v="15"/>
    <x v="1"/>
    <n v="1"/>
    <s v="3DD.003D7E5251"/>
    <s v="NA"/>
    <s v="M"/>
    <x v="1"/>
    <s v="OtsLYON19S_1_1843"/>
    <s v="OtsLYON19S_1_1591"/>
    <x v="1"/>
    <x v="1"/>
    <x v="1"/>
    <s v="FALL"/>
    <n v="0.999999999999997"/>
    <x v="1"/>
    <n v="0.95971980899999998"/>
    <n v="1"/>
    <x v="2"/>
    <n v="5.6818181818181825"/>
    <n v="5.7284090909090919"/>
    <n v="12.729797979797981"/>
    <s v="Abv"/>
  </r>
  <r>
    <s v="OtsLGRF23S"/>
    <s v="OtsLGRF23S_5101"/>
    <s v="C-05101"/>
    <d v="2023-09-09T00:00:00"/>
    <x v="1"/>
    <s v="F"/>
    <n v="630"/>
    <x v="39"/>
    <x v="0"/>
    <s v="NA"/>
    <s v="NA"/>
    <s v="NA"/>
    <s v="M"/>
    <x v="1"/>
    <s v="OtsLYON20S_1_0450"/>
    <s v="OtsLYON20S_1_1162"/>
    <x v="5"/>
    <x v="3"/>
    <x v="3"/>
    <s v="FALL"/>
    <n v="1"/>
    <x v="7"/>
    <n v="0.98961045999999997"/>
    <n v="1"/>
    <x v="3"/>
    <n v="5.6818181818181825"/>
    <n v="5.7284090909090919"/>
    <n v="12.729797979797981"/>
    <s v="Blw"/>
  </r>
  <r>
    <s v="OtsLGRF23S"/>
    <s v="OtsLGRF23S_5104"/>
    <s v="C-05104"/>
    <d v="2023-09-09T00:00:00"/>
    <x v="1"/>
    <s v="M"/>
    <n v="920"/>
    <x v="20"/>
    <x v="1"/>
    <n v="1"/>
    <s v="3DD.003D7E5265"/>
    <s v="NA"/>
    <s v="U"/>
    <x v="1"/>
    <s v="OtsLYON19S_1_0536"/>
    <s v="OtsLYON19S_1_0390"/>
    <x v="1"/>
    <x v="1"/>
    <x v="1"/>
    <s v="FALL"/>
    <n v="1"/>
    <x v="7"/>
    <n v="0.95971980899999998"/>
    <n v="1"/>
    <x v="4"/>
    <n v="5.6818181818181825"/>
    <n v="5.7284090909090919"/>
    <n v="12.729797979797981"/>
    <s v="Blw"/>
  </r>
  <r>
    <s v="OtsLGRF23S"/>
    <s v="OtsLGRF23S_5106"/>
    <s v="C-05106"/>
    <d v="2023-09-09T00:00:00"/>
    <x v="1"/>
    <s v="M"/>
    <n v="820"/>
    <x v="19"/>
    <x v="0"/>
    <s v="NA"/>
    <s v="3DD.003D7E527B"/>
    <s v="NA"/>
    <s v="M"/>
    <x v="1"/>
    <s v="NA"/>
    <s v="NA"/>
    <x v="0"/>
    <x v="0"/>
    <x v="0"/>
    <s v="FALL"/>
    <n v="0.999999999999998"/>
    <x v="0"/>
    <e v="#N/A"/>
    <n v="1"/>
    <x v="0"/>
    <n v="5.6818181818181825"/>
    <n v="5.7284090909090919"/>
    <n v="12.729797979797981"/>
    <s v="Abv"/>
  </r>
  <r>
    <s v="OtsLGRF23S"/>
    <s v="OtsLGRF23S_5107"/>
    <s v="C-05107"/>
    <d v="2023-09-09T00:00:00"/>
    <x v="1"/>
    <s v="F"/>
    <n v="770"/>
    <x v="2"/>
    <x v="1"/>
    <n v="1"/>
    <s v="NA"/>
    <s v="NA"/>
    <s v="F"/>
    <x v="0"/>
    <s v="OtsNPFH19S_1_3325"/>
    <s v="OtsNPFH19S_1_3050"/>
    <x v="2"/>
    <x v="1"/>
    <x v="1"/>
    <s v="FALL"/>
    <n v="1"/>
    <x v="9"/>
    <n v="0.99705232300000002"/>
    <n v="1"/>
    <x v="1"/>
    <n v="5.6818181818181825"/>
    <n v="5.7284090909090919"/>
    <n v="12.729797979797981"/>
    <s v="Abv"/>
  </r>
  <r>
    <s v="OtsLGRF23S"/>
    <s v="OtsLGRF23S_5108"/>
    <s v="C-05108"/>
    <d v="2023-09-09T00:00:00"/>
    <x v="1"/>
    <s v="F"/>
    <n v="810"/>
    <x v="9"/>
    <x v="0"/>
    <s v="NA"/>
    <s v="3DD.003D7E523F"/>
    <s v="NA"/>
    <s v="F"/>
    <x v="0"/>
    <s v="NA"/>
    <s v="NA"/>
    <x v="0"/>
    <x v="0"/>
    <x v="0"/>
    <s v="FALL"/>
    <n v="1"/>
    <x v="0"/>
    <e v="#N/A"/>
    <n v="1"/>
    <x v="0"/>
    <n v="5.6818181818181825"/>
    <n v="5.7284090909090919"/>
    <n v="12.729797979797981"/>
    <s v="Abv"/>
  </r>
  <r>
    <s v="OtsLGRF23S"/>
    <s v="OtsLGRF23S_5110"/>
    <s v="C-05110"/>
    <d v="2023-09-09T00:00:00"/>
    <x v="1"/>
    <s v="F"/>
    <n v="810"/>
    <x v="9"/>
    <x v="0"/>
    <s v="NA"/>
    <s v="3DD.003D7E523E"/>
    <s v="NA"/>
    <s v="F"/>
    <x v="0"/>
    <s v="OtsLYON19S_1_1839"/>
    <s v="OtsLYON19S_1_1580"/>
    <x v="1"/>
    <x v="1"/>
    <x v="1"/>
    <s v="FALL"/>
    <n v="1"/>
    <x v="1"/>
    <n v="0.95971980899999998"/>
    <n v="1"/>
    <x v="0"/>
    <n v="5.6818181818181825"/>
    <n v="5.7284090909090919"/>
    <n v="12.729797979797981"/>
    <s v="Abv"/>
  </r>
  <r>
    <s v="OtsLGRF23S"/>
    <s v="OtsLGRF23S_5113"/>
    <s v="C-05113"/>
    <d v="2023-09-09T00:00:00"/>
    <x v="1"/>
    <s v="F"/>
    <n v="800"/>
    <x v="4"/>
    <x v="0"/>
    <s v="NA"/>
    <s v="3DD.003D7E523A"/>
    <s v="NA"/>
    <s v="F"/>
    <x v="0"/>
    <s v="OtsLYON19S_1_1705"/>
    <s v="OtsLYON19S_1_2105"/>
    <x v="1"/>
    <x v="1"/>
    <x v="1"/>
    <s v="FALL"/>
    <n v="0.999999999999996"/>
    <x v="14"/>
    <n v="0.95971980899999998"/>
    <n v="1"/>
    <x v="0"/>
    <n v="5.6818181818181825"/>
    <n v="5.7284090909090919"/>
    <n v="12.729797979797981"/>
    <s v="Blw"/>
  </r>
  <r>
    <s v="OtsLGRF23S"/>
    <s v="OtsLGRF23S_5116"/>
    <s v="C-05116"/>
    <d v="2023-09-09T00:00:00"/>
    <x v="1"/>
    <s v="M"/>
    <n v="720"/>
    <x v="17"/>
    <x v="0"/>
    <s v="NA"/>
    <s v="NA"/>
    <s v="NA"/>
    <s v="M"/>
    <x v="1"/>
    <s v="NA"/>
    <s v="NA"/>
    <x v="0"/>
    <x v="0"/>
    <x v="0"/>
    <s v="FALL"/>
    <n v="0.999999999999998"/>
    <x v="0"/>
    <e v="#N/A"/>
    <n v="1"/>
    <x v="5"/>
    <n v="5.6818181818181825"/>
    <n v="5.7284090909090919"/>
    <n v="12.729797979797981"/>
    <s v="Abv"/>
  </r>
  <r>
    <s v="OtsLGRF23S"/>
    <s v="OtsLGRF23S_5119"/>
    <s v="C-05119"/>
    <d v="2023-09-09T00:00:00"/>
    <x v="1"/>
    <s v="M"/>
    <n v="610"/>
    <x v="29"/>
    <x v="0"/>
    <s v="NA"/>
    <s v="NA"/>
    <s v="NA"/>
    <s v="M"/>
    <x v="1"/>
    <s v="OtsLYON20S_1_0447"/>
    <s v="OtsLYON20S_1_1155"/>
    <x v="5"/>
    <x v="3"/>
    <x v="3"/>
    <s v="FALL"/>
    <n v="1"/>
    <x v="7"/>
    <n v="0.98961045999999997"/>
    <n v="1"/>
    <x v="9"/>
    <n v="5.6818181818181825"/>
    <n v="5.7284090909090919"/>
    <n v="12.729797979797981"/>
    <s v="Blw"/>
  </r>
  <r>
    <s v="OtsLGRF23S"/>
    <s v="OtsLGRF23S_5122"/>
    <s v="C-05122"/>
    <d v="2023-09-09T00:00:00"/>
    <x v="1"/>
    <s v="F"/>
    <n v="790"/>
    <x v="0"/>
    <x v="1"/>
    <n v="1"/>
    <s v="NA"/>
    <s v="NA"/>
    <s v="F"/>
    <x v="0"/>
    <s v="OtsLYON19S_1_0584"/>
    <s v="OtsLYON19S_1_0632"/>
    <x v="1"/>
    <x v="1"/>
    <x v="1"/>
    <s v="FALL"/>
    <n v="0.999999999999998"/>
    <x v="6"/>
    <n v="0.95971980899999998"/>
    <n v="1"/>
    <x v="0"/>
    <n v="5.6818181818181825"/>
    <n v="5.7284090909090919"/>
    <n v="12.729797979797981"/>
    <s v="Abv"/>
  </r>
  <r>
    <s v="OtsLGRF23S"/>
    <s v="OtsLGRF23S_5123"/>
    <s v="C-05123"/>
    <d v="2023-09-09T00:00:00"/>
    <x v="1"/>
    <s v="F"/>
    <n v="800"/>
    <x v="4"/>
    <x v="1"/>
    <n v="1"/>
    <s v="3DD.003D7E5280"/>
    <s v="NA"/>
    <s v="F"/>
    <x v="0"/>
    <s v="OtsLYON19S_1_1400"/>
    <s v="OtsLYON19S_1_1504"/>
    <x v="1"/>
    <x v="1"/>
    <x v="1"/>
    <s v="FALL"/>
    <n v="1"/>
    <x v="1"/>
    <n v="0.95971980899999998"/>
    <n v="1"/>
    <x v="0"/>
    <n v="5.6818181818181825"/>
    <n v="5.7284090909090919"/>
    <n v="12.729797979797981"/>
    <s v="Abv"/>
  </r>
  <r>
    <s v="OtsLGRF23S"/>
    <s v="OtsLGRF23S_5124"/>
    <s v="C-05124"/>
    <d v="2023-09-09T00:00:00"/>
    <x v="1"/>
    <s v="F"/>
    <n v="840"/>
    <x v="18"/>
    <x v="1"/>
    <s v="NA"/>
    <s v="3DD.003D7E5259"/>
    <s v="NA"/>
    <s v="F"/>
    <x v="0"/>
    <s v="OtsLYON18S_1_2362"/>
    <s v="OtsLYON18S_1_2750"/>
    <x v="3"/>
    <x v="2"/>
    <x v="2"/>
    <s v="FALL"/>
    <n v="0.999999999999999"/>
    <x v="17"/>
    <n v="0.80551598400000002"/>
    <n v="1"/>
    <x v="2"/>
    <n v="5.6818181818181825"/>
    <n v="5.7284090909090919"/>
    <n v="12.729797979797981"/>
    <s v="Blw"/>
  </r>
  <r>
    <s v="OtsLGRF23S"/>
    <s v="OtsLGRF23S_5125"/>
    <s v="C-05125"/>
    <d v="2023-09-09T00:00:00"/>
    <x v="1"/>
    <s v="M"/>
    <n v="770"/>
    <x v="2"/>
    <x v="0"/>
    <s v="NA"/>
    <s v="NA"/>
    <s v="NA"/>
    <s v="M"/>
    <x v="1"/>
    <s v="OtsLYON19S_1_0160"/>
    <s v="OtsLYON19S_1_0248"/>
    <x v="1"/>
    <x v="1"/>
    <x v="1"/>
    <s v="FALL"/>
    <n v="1"/>
    <x v="3"/>
    <n v="0.95971980899999998"/>
    <n v="1"/>
    <x v="1"/>
    <n v="5.6818181818181825"/>
    <n v="5.7284090909090919"/>
    <n v="12.729797979797981"/>
    <s v="Abv"/>
  </r>
  <r>
    <s v="OtsLGRF23S"/>
    <s v="OtsLGRF23S_5128"/>
    <s v="C-05128"/>
    <d v="2023-09-09T00:00:00"/>
    <x v="1"/>
    <s v="M"/>
    <n v="620"/>
    <x v="49"/>
    <x v="0"/>
    <s v="NA"/>
    <s v="3DD.003D3FDB67"/>
    <s v="NA"/>
    <s v="M"/>
    <x v="1"/>
    <s v="OtsLYON20S_1_0473"/>
    <s v="OtsLYON20S_1_0538"/>
    <x v="5"/>
    <x v="3"/>
    <x v="3"/>
    <s v="FALL"/>
    <n v="1"/>
    <x v="7"/>
    <n v="0.98961045999999997"/>
    <n v="1"/>
    <x v="9"/>
    <n v="5.6818181818181825"/>
    <n v="5.7284090909090919"/>
    <n v="12.729797979797981"/>
    <s v="Blw"/>
  </r>
  <r>
    <s v="OtsLGRF23S"/>
    <s v="OtsLGRF23S_5131"/>
    <s v="C-05131"/>
    <d v="2023-09-09T00:00:00"/>
    <x v="1"/>
    <s v="F"/>
    <n v="800"/>
    <x v="4"/>
    <x v="0"/>
    <s v="NA"/>
    <s v="3DD.003D7E5228"/>
    <s v="NA"/>
    <s v="F"/>
    <x v="0"/>
    <s v="OtsLYON19S_1_1393"/>
    <s v="OtsLYON19S_1_1498"/>
    <x v="1"/>
    <x v="1"/>
    <x v="1"/>
    <s v="FALL"/>
    <n v="0.999999999999997"/>
    <x v="1"/>
    <n v="0.95971980899999998"/>
    <n v="1"/>
    <x v="0"/>
    <n v="5.6818181818181825"/>
    <n v="5.7284090909090919"/>
    <n v="12.729797979797981"/>
    <s v="Abv"/>
  </r>
  <r>
    <s v="OtsLGRF23S"/>
    <s v="OtsLGRF23S_5134"/>
    <s v="C-05134"/>
    <d v="2023-09-09T00:00:00"/>
    <x v="1"/>
    <s v="F"/>
    <n v="800"/>
    <x v="4"/>
    <x v="1"/>
    <n v="1"/>
    <s v="3DD.003D7E527C"/>
    <s v="NA"/>
    <s v="M"/>
    <x v="1"/>
    <s v="OtsLYON19S_1_1748"/>
    <s v="OtsLYON19S_1_1997"/>
    <x v="1"/>
    <x v="1"/>
    <x v="1"/>
    <s v="FALL"/>
    <n v="0.999999999999999"/>
    <x v="19"/>
    <n v="0.95971980899999998"/>
    <n v="1"/>
    <x v="0"/>
    <n v="5.6818181818181825"/>
    <n v="5.7284090909090919"/>
    <n v="12.729797979797981"/>
    <s v="Abv"/>
  </r>
  <r>
    <s v="OtsLGRF23S"/>
    <s v="OtsLGRF23S_5137"/>
    <s v="C-05137"/>
    <d v="2023-09-09T00:00:00"/>
    <x v="1"/>
    <s v="M"/>
    <n v="640"/>
    <x v="54"/>
    <x v="0"/>
    <s v="NA"/>
    <s v="NA"/>
    <s v="NA"/>
    <s v="M"/>
    <x v="1"/>
    <s v="OtsLYON20S_1_1493"/>
    <s v="OtsLYON20S_1_1606"/>
    <x v="5"/>
    <x v="3"/>
    <x v="3"/>
    <s v="FALL"/>
    <n v="1"/>
    <x v="1"/>
    <n v="0.98961045999999997"/>
    <n v="1"/>
    <x v="3"/>
    <n v="5.6818181818181825"/>
    <n v="5.7284090909090919"/>
    <n v="12.729797979797981"/>
    <s v="Abv"/>
  </r>
  <r>
    <s v="OtsLGRF23S"/>
    <s v="OtsLGRF23S_5140"/>
    <s v="C-05140"/>
    <d v="2023-09-09T00:00:00"/>
    <x v="1"/>
    <s v="F"/>
    <n v="750"/>
    <x v="1"/>
    <x v="0"/>
    <s v="NA"/>
    <s v="NA"/>
    <s v="NA"/>
    <s v="F"/>
    <x v="0"/>
    <s v="OtsNPFH19S_1_2336"/>
    <s v="OtsNPFH19S_1_2050"/>
    <x v="2"/>
    <x v="1"/>
    <x v="1"/>
    <s v="FALL"/>
    <n v="0.999999999999998"/>
    <x v="10"/>
    <n v="0.99705232300000002"/>
    <n v="1"/>
    <x v="1"/>
    <n v="5.6818181818181825"/>
    <n v="5.7284090909090919"/>
    <n v="12.729797979797981"/>
    <s v="Abv"/>
  </r>
  <r>
    <s v="OtsLGRF23S"/>
    <s v="OtsLGRF23S_5143"/>
    <s v="C-05143"/>
    <d v="2023-09-09T00:00:00"/>
    <x v="1"/>
    <s v="M"/>
    <n v="700"/>
    <x v="13"/>
    <x v="0"/>
    <s v="NA"/>
    <s v="NA"/>
    <s v="NA"/>
    <s v="M"/>
    <x v="1"/>
    <s v="OtsLYON19S_1_1874"/>
    <s v="OtsLYON19S_1_1657"/>
    <x v="1"/>
    <x v="1"/>
    <x v="1"/>
    <s v="FALL"/>
    <n v="1"/>
    <x v="1"/>
    <n v="0.95971980899999998"/>
    <n v="1"/>
    <x v="5"/>
    <n v="5.6818181818181825"/>
    <n v="5.7284090909090919"/>
    <n v="12.729797979797981"/>
    <s v="Abv"/>
  </r>
  <r>
    <s v="OtsLGRF23S"/>
    <s v="OtsLGRF23S_5146"/>
    <s v="C-05146"/>
    <d v="2023-09-09T00:00:00"/>
    <x v="1"/>
    <s v="F"/>
    <n v="790"/>
    <x v="0"/>
    <x v="1"/>
    <n v="1"/>
    <s v="NA"/>
    <s v="NA"/>
    <s v="F"/>
    <x v="0"/>
    <s v="NA"/>
    <s v="NA"/>
    <x v="0"/>
    <x v="0"/>
    <x v="0"/>
    <s v="FALL"/>
    <n v="0.999999999999999"/>
    <x v="8"/>
    <e v="#N/A"/>
    <n v="1"/>
    <x v="0"/>
    <n v="5.6818181818181825"/>
    <n v="5.7284090909090919"/>
    <n v="12.729797979797981"/>
    <s v="Abv"/>
  </r>
  <r>
    <s v="OtsLGRF23S"/>
    <s v="OtsLGRF23S_5149"/>
    <s v="C-05149"/>
    <d v="2023-09-09T00:00:00"/>
    <x v="1"/>
    <s v="M"/>
    <n v="580"/>
    <x v="46"/>
    <x v="1"/>
    <n v="1"/>
    <s v="NA"/>
    <s v="NA"/>
    <s v="M"/>
    <x v="1"/>
    <s v="OtsLYON20S_1_1303"/>
    <s v="OtsLYON20S_1_0825"/>
    <x v="5"/>
    <x v="3"/>
    <x v="3"/>
    <s v="FALL"/>
    <n v="0.999999999999997"/>
    <x v="17"/>
    <n v="0.98961045999999997"/>
    <n v="1"/>
    <x v="9"/>
    <n v="5.6818181818181825"/>
    <n v="5.7284090909090919"/>
    <n v="12.729797979797981"/>
    <s v="Blw"/>
  </r>
  <r>
    <s v="OtsLGRF23S"/>
    <s v="OtsLGRF23S_5150"/>
    <s v="C-05150"/>
    <d v="2023-09-09T00:00:00"/>
    <x v="1"/>
    <s v="M"/>
    <n v="830"/>
    <x v="15"/>
    <x v="0"/>
    <s v="NA"/>
    <s v="3DD.003D7E50FA"/>
    <s v="NA"/>
    <s v="M"/>
    <x v="1"/>
    <s v="OtsLYON19S_1_0520"/>
    <s v="OtsLYON19S_1_0341"/>
    <x v="1"/>
    <x v="1"/>
    <x v="1"/>
    <s v="FALL"/>
    <n v="1"/>
    <x v="3"/>
    <n v="0.95971980899999998"/>
    <n v="1"/>
    <x v="2"/>
    <n v="5.6818181818181825"/>
    <n v="5.7284090909090919"/>
    <n v="12.729797979797981"/>
    <s v="Abv"/>
  </r>
  <r>
    <s v="OtsLGRF23S"/>
    <s v="OtsLGRF23S_5151"/>
    <s v="C-05151"/>
    <d v="2023-09-09T00:00:00"/>
    <x v="1"/>
    <s v="M"/>
    <n v="930"/>
    <x v="26"/>
    <x v="0"/>
    <s v="NA"/>
    <s v="3DD.003D7E5150"/>
    <s v="NA"/>
    <s v="M"/>
    <x v="1"/>
    <s v="OtsLYON19S_1_1829"/>
    <s v="OtsLYON19S_1_1575"/>
    <x v="1"/>
    <x v="1"/>
    <x v="1"/>
    <s v="FALL"/>
    <n v="1"/>
    <x v="1"/>
    <n v="0.95971980899999998"/>
    <n v="1"/>
    <x v="6"/>
    <n v="5.6818181818181825"/>
    <n v="5.7284090909090919"/>
    <n v="12.729797979797981"/>
    <s v="Abv"/>
  </r>
  <r>
    <s v="OtsLGRF23S"/>
    <s v="OtsLGRF23S_5152"/>
    <s v="C-05152"/>
    <d v="2023-09-09T00:00:00"/>
    <x v="1"/>
    <s v="M"/>
    <n v="730"/>
    <x v="16"/>
    <x v="0"/>
    <s v="NA"/>
    <s v="NA"/>
    <s v="NA"/>
    <s v="M"/>
    <x v="1"/>
    <s v="NA"/>
    <s v="NA"/>
    <x v="0"/>
    <x v="0"/>
    <x v="0"/>
    <s v="FALL"/>
    <n v="0.999999999999996"/>
    <x v="0"/>
    <e v="#N/A"/>
    <n v="1"/>
    <x v="1"/>
    <n v="5.6818181818181825"/>
    <n v="5.7284090909090919"/>
    <n v="12.729797979797981"/>
    <s v="Abv"/>
  </r>
  <r>
    <s v="OtsLGRF23S"/>
    <s v="OtsLGRF23S_5153"/>
    <s v="C-05153"/>
    <d v="2023-09-09T00:00:00"/>
    <x v="1"/>
    <s v="F"/>
    <n v="830"/>
    <x v="15"/>
    <x v="0"/>
    <s v="NA"/>
    <s v="3DD.003D7E5103"/>
    <s v="NA"/>
    <s v="F"/>
    <x v="0"/>
    <s v="OtsLYON19S_1_1855"/>
    <s v="OtsLYON19S_1_1595"/>
    <x v="1"/>
    <x v="1"/>
    <x v="1"/>
    <s v="FALL"/>
    <n v="1"/>
    <x v="1"/>
    <n v="0.95971980899999998"/>
    <n v="1"/>
    <x v="2"/>
    <n v="5.6818181818181825"/>
    <n v="5.7284090909090919"/>
    <n v="12.729797979797981"/>
    <s v="Abv"/>
  </r>
  <r>
    <s v="OtsLGRF23S"/>
    <s v="OtsLGRF23S_5155"/>
    <s v="C-05155"/>
    <d v="2023-09-09T00:00:00"/>
    <x v="1"/>
    <s v="F"/>
    <n v="800"/>
    <x v="4"/>
    <x v="0"/>
    <s v="NA"/>
    <s v="3DD.003D7E5152"/>
    <s v="NA"/>
    <s v="M"/>
    <x v="1"/>
    <s v="OtsLYON19S_1_0586"/>
    <s v="OtsLYON19S_1_0624"/>
    <x v="1"/>
    <x v="1"/>
    <x v="1"/>
    <s v="FALL"/>
    <n v="1.00000000000001"/>
    <x v="6"/>
    <n v="0.95971980899999998"/>
    <n v="1"/>
    <x v="0"/>
    <n v="5.6818181818181825"/>
    <n v="5.7284090909090919"/>
    <n v="12.729797979797981"/>
    <s v="Abv"/>
  </r>
  <r>
    <s v="OtsLGRF23S"/>
    <s v="OtsLGRF23S_5158"/>
    <s v="C-05158"/>
    <d v="2023-09-09T00:00:00"/>
    <x v="1"/>
    <s v="M"/>
    <n v="780"/>
    <x v="8"/>
    <x v="0"/>
    <s v="NA"/>
    <s v="NA"/>
    <s v="NA"/>
    <s v="F"/>
    <x v="0"/>
    <s v="NA"/>
    <s v="NA"/>
    <x v="0"/>
    <x v="0"/>
    <x v="0"/>
    <s v="FALL"/>
    <n v="1"/>
    <x v="0"/>
    <e v="#N/A"/>
    <n v="1"/>
    <x v="0"/>
    <n v="5.6818181818181825"/>
    <n v="5.7284090909090919"/>
    <n v="12.729797979797981"/>
    <s v="Abv"/>
  </r>
  <r>
    <s v="OtsLGRF23S"/>
    <s v="OtsLGRF23S_5161"/>
    <s v="C-05161"/>
    <d v="2023-09-09T00:00:00"/>
    <x v="1"/>
    <s v="M"/>
    <n v="600"/>
    <x v="43"/>
    <x v="0"/>
    <s v="NA"/>
    <s v="NA"/>
    <s v="NA"/>
    <s v="M"/>
    <x v="1"/>
    <s v="OtsLYON20S_1_1565"/>
    <s v="OtsLYON20S_1_1738"/>
    <x v="5"/>
    <x v="3"/>
    <x v="3"/>
    <s v="FALL"/>
    <n v="1"/>
    <x v="1"/>
    <n v="0.98961045999999997"/>
    <n v="1"/>
    <x v="9"/>
    <n v="5.6818181818181825"/>
    <n v="5.7284090909090919"/>
    <n v="12.729797979797981"/>
    <s v="Abv"/>
  </r>
  <r>
    <s v="OtsLGRF23S"/>
    <s v="OtsLGRF23S_5164"/>
    <s v="C-05164"/>
    <d v="2023-09-09T00:00:00"/>
    <x v="1"/>
    <s v="F"/>
    <n v="810"/>
    <x v="9"/>
    <x v="0"/>
    <s v="NA"/>
    <s v="3DD.003D49F959"/>
    <s v="NA"/>
    <s v="F"/>
    <x v="0"/>
    <s v="OtsLYON19S_1_0106"/>
    <s v="OtsLYON19S_1_0014"/>
    <x v="1"/>
    <x v="1"/>
    <x v="1"/>
    <s v="FALL"/>
    <n v="1"/>
    <x v="4"/>
    <n v="0.95971980899999998"/>
    <n v="1"/>
    <x v="0"/>
    <n v="5.6818181818181825"/>
    <n v="5.7284090909090919"/>
    <n v="12.729797979797981"/>
    <s v="Abv"/>
  </r>
  <r>
    <s v="OtsLGRF23S"/>
    <s v="OtsLGRF23S_5167"/>
    <s v="C-05167"/>
    <d v="2023-09-09T00:00:00"/>
    <x v="1"/>
    <s v="F"/>
    <n v="770"/>
    <x v="2"/>
    <x v="1"/>
    <n v="1"/>
    <s v="NA"/>
    <s v="NA"/>
    <s v="F"/>
    <x v="0"/>
    <s v="OtsLYON19S_1_0109"/>
    <s v="OtsLYON19S_1_0017"/>
    <x v="1"/>
    <x v="1"/>
    <x v="1"/>
    <s v="FALL"/>
    <n v="1"/>
    <x v="4"/>
    <n v="0.95971980899999998"/>
    <n v="1"/>
    <x v="1"/>
    <n v="5.6818181818181825"/>
    <n v="5.7284090909090919"/>
    <n v="12.729797979797981"/>
    <s v="Abv"/>
  </r>
  <r>
    <s v="OtsLGRF23S"/>
    <s v="OtsLGRF23S_5170"/>
    <s v="C-05170"/>
    <d v="2023-09-09T00:00:00"/>
    <x v="1"/>
    <s v="F"/>
    <n v="690"/>
    <x v="30"/>
    <x v="1"/>
    <n v="1"/>
    <s v="NA"/>
    <s v="NA"/>
    <s v="F"/>
    <x v="0"/>
    <s v="OtsNPFH19S_1_3307"/>
    <s v="OtsNPFH19S_1_3016"/>
    <x v="2"/>
    <x v="1"/>
    <x v="1"/>
    <s v="FALL"/>
    <n v="0.999999999999999"/>
    <x v="9"/>
    <n v="0.99705232300000002"/>
    <n v="1"/>
    <x v="5"/>
    <n v="5.6818181818181825"/>
    <n v="5.7284090909090919"/>
    <n v="12.729797979797981"/>
    <s v="Abv"/>
  </r>
  <r>
    <s v="OtsLGRF23S"/>
    <s v="OtsLGRF23S_5173"/>
    <s v="C-05173"/>
    <d v="2023-09-09T00:00:00"/>
    <x v="1"/>
    <s v="F"/>
    <n v="750"/>
    <x v="1"/>
    <x v="0"/>
    <s v="NA"/>
    <s v="NA"/>
    <s v="NA"/>
    <s v="F"/>
    <x v="0"/>
    <s v="OtsPBT19-RSHFa-0110"/>
    <s v="OtsPBT19-RSHFa-0040"/>
    <x v="12"/>
    <x v="1"/>
    <x v="1"/>
    <s v="FALL"/>
    <n v="0.999999999999997"/>
    <x v="22"/>
    <n v="0.96016800000000002"/>
    <n v="1"/>
    <x v="1"/>
    <n v="5.6818181818181825"/>
    <n v="5.7284090909090919"/>
    <n v="12.729797979797981"/>
    <s v="Blw"/>
  </r>
  <r>
    <s v="OtsLGRF23S"/>
    <s v="OtsLGRF23S_5176"/>
    <s v="C-05176"/>
    <d v="2023-09-09T00:00:00"/>
    <x v="1"/>
    <s v="M"/>
    <n v="660"/>
    <x v="33"/>
    <x v="0"/>
    <s v="NA"/>
    <s v="NA"/>
    <s v="NA"/>
    <s v="M"/>
    <x v="1"/>
    <s v="OtsLYON20S_1_0641"/>
    <s v="OtsLYON20S_1_0705"/>
    <x v="5"/>
    <x v="3"/>
    <x v="3"/>
    <s v="FALL"/>
    <n v="1"/>
    <x v="1"/>
    <n v="0.98961045999999997"/>
    <n v="1"/>
    <x v="3"/>
    <n v="5.6818181818181825"/>
    <n v="5.7284090909090919"/>
    <n v="12.729797979797981"/>
    <s v="Abv"/>
  </r>
  <r>
    <s v="OtsLGRF23S"/>
    <s v="OtsLGRF23S_5177"/>
    <s v="C-05177"/>
    <d v="2023-09-09T00:00:00"/>
    <x v="1"/>
    <s v="M"/>
    <n v="800"/>
    <x v="4"/>
    <x v="0"/>
    <s v="NA"/>
    <s v="3DD.003D7E5116"/>
    <s v="NA"/>
    <s v="M"/>
    <x v="1"/>
    <s v="OtsLYON19S_1_1841"/>
    <s v="OtsLYON19S_1_1590"/>
    <x v="1"/>
    <x v="1"/>
    <x v="1"/>
    <s v="FALL"/>
    <n v="1"/>
    <x v="1"/>
    <n v="0.95971980899999998"/>
    <n v="1"/>
    <x v="0"/>
    <n v="5.6818181818181825"/>
    <n v="5.7284090909090919"/>
    <n v="12.729797979797981"/>
    <s v="Abv"/>
  </r>
  <r>
    <s v="OtsLGRF23S"/>
    <s v="OtsLGRF23S_5179"/>
    <s v="C-05179"/>
    <d v="2023-09-09T00:00:00"/>
    <x v="1"/>
    <s v="F"/>
    <n v="730"/>
    <x v="16"/>
    <x v="1"/>
    <n v="1"/>
    <s v="NA"/>
    <s v="NA"/>
    <s v="F"/>
    <x v="0"/>
    <s v="OtsLYON19S_1_0520"/>
    <s v="OtsLYON19S_1_0340"/>
    <x v="1"/>
    <x v="1"/>
    <x v="1"/>
    <s v="FALL"/>
    <n v="1"/>
    <x v="3"/>
    <n v="0.95971980899999998"/>
    <n v="1"/>
    <x v="1"/>
    <n v="5.6818181818181825"/>
    <n v="5.7284090909090919"/>
    <n v="12.729797979797981"/>
    <s v="Abv"/>
  </r>
  <r>
    <s v="OtsLGRF23S"/>
    <s v="OtsLGRF23S_5182"/>
    <s v="C-05182"/>
    <d v="2023-09-09T00:00:00"/>
    <x v="1"/>
    <s v="M"/>
    <n v="640"/>
    <x v="54"/>
    <x v="1"/>
    <n v="1"/>
    <s v="NA"/>
    <s v="NA"/>
    <s v="F"/>
    <x v="0"/>
    <s v="OtsLYON20S_1_0231"/>
    <s v="OtsLYON20S_1_0069"/>
    <x v="5"/>
    <x v="3"/>
    <x v="3"/>
    <s v="FALL"/>
    <n v="0.999999999999999"/>
    <x v="4"/>
    <n v="0.98961045999999997"/>
    <n v="1"/>
    <x v="3"/>
    <n v="5.6818181818181825"/>
    <n v="5.7284090909090919"/>
    <n v="12.729797979797981"/>
    <s v="Abv"/>
  </r>
  <r>
    <s v="OtsLGRF23S"/>
    <s v="OtsLGRF23S_5185"/>
    <s v="C-05185"/>
    <d v="2023-09-09T00:00:00"/>
    <x v="1"/>
    <s v="M"/>
    <n v="760"/>
    <x v="6"/>
    <x v="0"/>
    <s v="NA"/>
    <s v="NA"/>
    <s v="NA"/>
    <s v="F"/>
    <x v="0"/>
    <s v="OtsLYON19S_1_1734"/>
    <s v="OtsLYON19S_1_1970"/>
    <x v="1"/>
    <x v="1"/>
    <x v="1"/>
    <s v="FALL"/>
    <n v="1"/>
    <x v="1"/>
    <n v="0.95971980899999998"/>
    <n v="1"/>
    <x v="1"/>
    <n v="5.6818181818181825"/>
    <n v="5.7284090909090919"/>
    <n v="12.729797979797981"/>
    <s v="Abv"/>
  </r>
  <r>
    <s v="OtsLGRF23S"/>
    <s v="OtsLGRF23S_5187"/>
    <s v="C-05187"/>
    <d v="2023-09-09T00:00:00"/>
    <x v="1"/>
    <s v="F"/>
    <n v="800"/>
    <x v="4"/>
    <x v="1"/>
    <n v="1"/>
    <s v="3DD.003D7E510B"/>
    <s v="NA"/>
    <s v="F"/>
    <x v="0"/>
    <s v="OtsLYON19S_1_1810"/>
    <s v="OtsLYON19S_1_1519"/>
    <x v="1"/>
    <x v="1"/>
    <x v="1"/>
    <s v="FALL"/>
    <n v="1"/>
    <x v="1"/>
    <n v="0.95971980899999998"/>
    <n v="1"/>
    <x v="0"/>
    <n v="5.6818181818181825"/>
    <n v="5.7284090909090919"/>
    <n v="12.729797979797981"/>
    <s v="Abv"/>
  </r>
  <r>
    <s v="OtsLGRF23S"/>
    <s v="OtsLGRF23S_5188"/>
    <s v="C-05188"/>
    <d v="2023-09-09T00:00:00"/>
    <x v="1"/>
    <s v="M"/>
    <n v="690"/>
    <x v="30"/>
    <x v="0"/>
    <s v="NA"/>
    <s v="NA"/>
    <s v="NA"/>
    <s v="M"/>
    <x v="1"/>
    <s v="OtsLYON19S_1_0717"/>
    <s v="OtsLYON19S_1_0827"/>
    <x v="1"/>
    <x v="1"/>
    <x v="1"/>
    <s v="FALL"/>
    <n v="1"/>
    <x v="6"/>
    <n v="0.95971980899999998"/>
    <n v="1"/>
    <x v="5"/>
    <n v="5.6818181818181825"/>
    <n v="5.7284090909090919"/>
    <n v="12.729797979797981"/>
    <s v="Abv"/>
  </r>
  <r>
    <s v="OtsLGRF23S"/>
    <s v="OtsLGRF23S_5191"/>
    <s v="C-05191"/>
    <d v="2023-09-09T00:00:00"/>
    <x v="1"/>
    <s v="M"/>
    <n v="660"/>
    <x v="33"/>
    <x v="1"/>
    <n v="1"/>
    <s v="NA"/>
    <s v="NA"/>
    <s v="M"/>
    <x v="1"/>
    <s v="OtsLYON19S_1_1386"/>
    <s v="OtsLYON19S_1_1469"/>
    <x v="1"/>
    <x v="1"/>
    <x v="1"/>
    <s v="FALL"/>
    <n v="1"/>
    <x v="17"/>
    <n v="0.95971980899999998"/>
    <n v="1"/>
    <x v="3"/>
    <n v="5.6818181818181825"/>
    <n v="5.7284090909090919"/>
    <n v="12.729797979797981"/>
    <s v="Blw"/>
  </r>
  <r>
    <s v="OtsLGRF23S"/>
    <s v="OtsLGRF23S_5194"/>
    <s v="C-05194"/>
    <d v="2023-09-09T00:00:00"/>
    <x v="1"/>
    <s v="F"/>
    <n v="650"/>
    <x v="5"/>
    <x v="1"/>
    <n v="1"/>
    <s v="NA"/>
    <s v="NA"/>
    <s v="M"/>
    <x v="1"/>
    <s v="OtsLYON19S_1_1111"/>
    <s v="OtsLYON19S_1_0923"/>
    <x v="1"/>
    <x v="1"/>
    <x v="1"/>
    <s v="FALL"/>
    <n v="0.999999999999998"/>
    <x v="16"/>
    <n v="0.95971980899999998"/>
    <n v="1"/>
    <x v="3"/>
    <n v="5.6818181818181825"/>
    <n v="5.7284090909090919"/>
    <n v="12.729797979797981"/>
    <s v="Abv"/>
  </r>
  <r>
    <s v="OtsLGRF23S"/>
    <s v="OtsLGRF23S_5197"/>
    <s v="C-05197"/>
    <d v="2023-09-09T00:00:00"/>
    <x v="1"/>
    <s v="M"/>
    <n v="600"/>
    <x v="43"/>
    <x v="1"/>
    <s v="NA"/>
    <s v="NA"/>
    <s v="NA"/>
    <s v="M"/>
    <x v="1"/>
    <s v="OtsPBT20-UmaFa-0530"/>
    <s v="OtsPBT20-UmaFa-0405"/>
    <x v="17"/>
    <x v="3"/>
    <x v="3"/>
    <s v="FALL"/>
    <n v="1"/>
    <x v="24"/>
    <e v="#N/A"/>
    <n v="1"/>
    <x v="9"/>
    <n v="5.6818181818181825"/>
    <n v="5.7284090909090919"/>
    <n v="12.729797979797981"/>
    <s v="Blw"/>
  </r>
  <r>
    <s v="OtsLGRF23S"/>
    <s v="OtsLGRF23S_5200"/>
    <s v="C-05200"/>
    <d v="2023-09-09T00:00:00"/>
    <x v="1"/>
    <s v="F"/>
    <n v="730"/>
    <x v="16"/>
    <x v="1"/>
    <s v="NA"/>
    <s v="NA"/>
    <s v="NA"/>
    <s v="F"/>
    <x v="0"/>
    <s v="OtsLYON19S_1_0711"/>
    <s v="OtsLYON19S_1_0678"/>
    <x v="1"/>
    <x v="1"/>
    <x v="1"/>
    <s v="FALL"/>
    <n v="1"/>
    <x v="6"/>
    <n v="0.95971980899999998"/>
    <n v="1"/>
    <x v="1"/>
    <n v="5.6818181818181825"/>
    <n v="5.7284090909090919"/>
    <n v="12.729797979797981"/>
    <s v="Abv"/>
  </r>
  <r>
    <s v="OtsLGRF23S"/>
    <s v="OtsLGRF23S_5201"/>
    <s v="C-05201"/>
    <d v="2023-09-09T00:00:00"/>
    <x v="1"/>
    <s v="M"/>
    <n v="800"/>
    <x v="4"/>
    <x v="0"/>
    <s v="NA"/>
    <s v="3DD.003D7E511D"/>
    <s v="NA"/>
    <s v="M"/>
    <x v="1"/>
    <s v="OtsNPFH19S_1_2304"/>
    <s v="OtsNPFH19S_1_2020"/>
    <x v="2"/>
    <x v="1"/>
    <x v="1"/>
    <s v="FALL"/>
    <n v="0.999999999999999"/>
    <x v="2"/>
    <n v="0.99705232300000002"/>
    <n v="1"/>
    <x v="0"/>
    <n v="5.6818181818181825"/>
    <n v="5.7284090909090919"/>
    <n v="12.729797979797981"/>
    <s v="Abv"/>
  </r>
  <r>
    <s v="OtsLGRF23S"/>
    <s v="OtsLGRF23S_5203"/>
    <s v="C-05203"/>
    <d v="2023-09-09T00:00:00"/>
    <x v="1"/>
    <s v="M"/>
    <n v="630"/>
    <x v="39"/>
    <x v="0"/>
    <s v="NA"/>
    <s v="NA"/>
    <s v="NA"/>
    <s v="M"/>
    <x v="1"/>
    <s v="OtsLYON20S_1_0318"/>
    <s v="OtsLYON20S_1_0082"/>
    <x v="5"/>
    <x v="3"/>
    <x v="3"/>
    <s v="FALL"/>
    <n v="0.999999999999999"/>
    <x v="4"/>
    <n v="0.98961045999999997"/>
    <n v="1"/>
    <x v="3"/>
    <n v="5.6818181818181825"/>
    <n v="5.7284090909090919"/>
    <n v="12.729797979797981"/>
    <s v="Abv"/>
  </r>
  <r>
    <s v="OtsLGRF23S"/>
    <s v="OtsLGRF23S_5206"/>
    <s v="C-05206"/>
    <d v="2023-09-09T00:00:00"/>
    <x v="1"/>
    <s v="M"/>
    <n v="690"/>
    <x v="30"/>
    <x v="0"/>
    <s v="NA"/>
    <s v="NA"/>
    <s v="NA"/>
    <s v="M"/>
    <x v="1"/>
    <s v="NA"/>
    <s v="NA"/>
    <x v="0"/>
    <x v="0"/>
    <x v="0"/>
    <s v="FALL"/>
    <n v="1"/>
    <x v="0"/>
    <e v="#N/A"/>
    <n v="1"/>
    <x v="5"/>
    <n v="5.6818181818181825"/>
    <n v="5.7284090909090919"/>
    <n v="12.729797979797981"/>
    <s v="Abv"/>
  </r>
  <r>
    <s v="OtsLGRF23S"/>
    <s v="OtsLGRF23S_5209"/>
    <s v="C-05209"/>
    <d v="2023-09-09T00:00:00"/>
    <x v="1"/>
    <s v="F"/>
    <n v="720"/>
    <x v="17"/>
    <x v="1"/>
    <n v="1"/>
    <s v="NA"/>
    <s v="NA"/>
    <s v="F"/>
    <x v="0"/>
    <s v="OtsLYON19S_1_0143"/>
    <s v="OtsLYON19S_1_0208"/>
    <x v="1"/>
    <x v="1"/>
    <x v="1"/>
    <s v="FALL"/>
    <n v="0.999999999999999"/>
    <x v="3"/>
    <n v="0.95971980899999998"/>
    <n v="1"/>
    <x v="5"/>
    <n v="5.6818181818181825"/>
    <n v="5.7284090909090919"/>
    <n v="12.729797979797981"/>
    <s v="Abv"/>
  </r>
  <r>
    <s v="OtsLGRF23S"/>
    <s v="OtsLGRF23S_5210"/>
    <s v="C-05210"/>
    <d v="2023-09-09T00:00:00"/>
    <x v="1"/>
    <s v="F"/>
    <n v="840"/>
    <x v="18"/>
    <x v="0"/>
    <s v="NA"/>
    <s v="3DD.003D7E5111"/>
    <s v="NA"/>
    <s v="F"/>
    <x v="0"/>
    <s v="OtsLYON19S_1_0715"/>
    <s v="OtsLYON19S_1_0901"/>
    <x v="1"/>
    <x v="1"/>
    <x v="1"/>
    <s v="FALL"/>
    <n v="0.999999999999998"/>
    <x v="6"/>
    <n v="0.95971980899999998"/>
    <n v="1"/>
    <x v="2"/>
    <n v="5.6818181818181825"/>
    <n v="5.7284090909090919"/>
    <n v="12.729797979797981"/>
    <s v="Abv"/>
  </r>
  <r>
    <s v="OtsLGRF23S"/>
    <s v="OtsLGRF23S_5212"/>
    <s v="C-05212"/>
    <d v="2023-09-09T00:00:00"/>
    <x v="1"/>
    <s v="F"/>
    <n v="760"/>
    <x v="6"/>
    <x v="0"/>
    <s v="NA"/>
    <s v="NA"/>
    <s v="NA"/>
    <s v="F"/>
    <x v="0"/>
    <s v="OtsLYON19S_1_1811"/>
    <s v="OtsLYON19S_1_1523"/>
    <x v="1"/>
    <x v="1"/>
    <x v="1"/>
    <s v="FALL"/>
    <n v="1"/>
    <x v="1"/>
    <n v="0.95971980899999998"/>
    <n v="1"/>
    <x v="1"/>
    <n v="5.6818181818181825"/>
    <n v="5.7284090909090919"/>
    <n v="12.729797979797981"/>
    <s v="Abv"/>
  </r>
  <r>
    <s v="OtsLGRF23S"/>
    <s v="OtsLGRF23S_5215"/>
    <s v="C-05215"/>
    <d v="2023-09-09T00:00:00"/>
    <x v="1"/>
    <s v="M"/>
    <n v="370"/>
    <x v="62"/>
    <x v="0"/>
    <s v="NA"/>
    <s v="NA"/>
    <s v="NA"/>
    <s v="M"/>
    <x v="1"/>
    <s v="NA"/>
    <s v="NA"/>
    <x v="0"/>
    <x v="0"/>
    <x v="0"/>
    <s v="FALL"/>
    <n v="0.999999999999998"/>
    <x v="0"/>
    <e v="#N/A"/>
    <n v="1"/>
    <x v="12"/>
    <n v="5.6818181818181825"/>
    <n v="5.7284090909090919"/>
    <n v="12.729797979797981"/>
    <s v="Abv"/>
  </r>
  <r>
    <s v="OtsLGRF23S"/>
    <s v="OtsLGRF23S_5218"/>
    <s v="C-05218"/>
    <d v="2023-09-09T00:00:00"/>
    <x v="1"/>
    <s v="F"/>
    <n v="800"/>
    <x v="4"/>
    <x v="1"/>
    <n v="1"/>
    <s v="3DD.003D7E5130"/>
    <s v="NA"/>
    <s v="M"/>
    <x v="1"/>
    <s v="OtsLYON19S_1_1758"/>
    <s v="OtsLYON19S_1_2010"/>
    <x v="1"/>
    <x v="1"/>
    <x v="1"/>
    <s v="FALL"/>
    <n v="1"/>
    <x v="19"/>
    <n v="0.95971980899999998"/>
    <n v="1"/>
    <x v="0"/>
    <n v="5.6818181818181825"/>
    <n v="5.7284090909090919"/>
    <n v="12.729797979797981"/>
    <s v="Abv"/>
  </r>
  <r>
    <s v="OtsLGRF23S"/>
    <s v="OtsLGRF23S_5220"/>
    <s v="C-05220"/>
    <d v="2023-09-09T00:00:00"/>
    <x v="1"/>
    <s v="F"/>
    <n v="800"/>
    <x v="4"/>
    <x v="0"/>
    <s v="NA"/>
    <s v="3DD.003D7E512C"/>
    <s v="NA"/>
    <s v="F"/>
    <x v="0"/>
    <s v="OtsLYON19S_1_0590"/>
    <s v="OtsLYON19S_1_0645"/>
    <x v="1"/>
    <x v="1"/>
    <x v="1"/>
    <s v="FALL"/>
    <n v="1"/>
    <x v="6"/>
    <n v="0.95971980899999998"/>
    <n v="1"/>
    <x v="0"/>
    <n v="5.6818181818181825"/>
    <n v="5.7284090909090919"/>
    <n v="12.729797979797981"/>
    <s v="Abv"/>
  </r>
  <r>
    <s v="OtsLGRF23S"/>
    <s v="OtsLGRF23S_5221"/>
    <s v="C-05221"/>
    <d v="2023-09-09T00:00:00"/>
    <x v="1"/>
    <s v="F"/>
    <n v="700"/>
    <x v="13"/>
    <x v="1"/>
    <n v="1"/>
    <s v="NA"/>
    <s v="NA"/>
    <s v="F"/>
    <x v="0"/>
    <s v="OtsLYON19S_1_1397"/>
    <s v="OtsLYON19S_1_1492"/>
    <x v="1"/>
    <x v="1"/>
    <x v="1"/>
    <s v="FALL"/>
    <n v="0.999999999999998"/>
    <x v="1"/>
    <n v="0.95971980899999998"/>
    <n v="1"/>
    <x v="5"/>
    <n v="5.6818181818181825"/>
    <n v="5.7284090909090919"/>
    <n v="12.729797979797981"/>
    <s v="Abv"/>
  </r>
  <r>
    <s v="OtsLGRF23S"/>
    <s v="OtsLGRF23S_5224"/>
    <s v="C-05224"/>
    <d v="2023-09-09T00:00:00"/>
    <x v="1"/>
    <s v="M"/>
    <n v="700"/>
    <x v="13"/>
    <x v="0"/>
    <s v="NA"/>
    <s v="NA"/>
    <s v="NA"/>
    <s v="M"/>
    <x v="1"/>
    <s v="OtsLYON19S_1_1862"/>
    <s v="OtsLYON19S_1_1629"/>
    <x v="1"/>
    <x v="1"/>
    <x v="1"/>
    <s v="FALL"/>
    <n v="0.999999999999998"/>
    <x v="1"/>
    <n v="0.95971980899999998"/>
    <n v="1"/>
    <x v="5"/>
    <n v="5.6818181818181825"/>
    <n v="5.7284090909090919"/>
    <n v="12.729797979797981"/>
    <s v="Abv"/>
  </r>
  <r>
    <s v="OtsLGRF23S"/>
    <s v="OtsLGRF23S_5227"/>
    <s v="C-05227"/>
    <d v="2023-09-09T00:00:00"/>
    <x v="1"/>
    <s v="F"/>
    <n v="650"/>
    <x v="5"/>
    <x v="0"/>
    <s v="NA"/>
    <s v="NA"/>
    <s v="NA"/>
    <s v="M"/>
    <x v="1"/>
    <s v="OtsLYON19S_1_0582"/>
    <s v="OtsLYON19S_1_0620"/>
    <x v="1"/>
    <x v="1"/>
    <x v="1"/>
    <s v="FALL"/>
    <n v="1"/>
    <x v="6"/>
    <n v="0.95971980899999998"/>
    <n v="1"/>
    <x v="3"/>
    <n v="5.6818181818181825"/>
    <n v="5.7284090909090919"/>
    <n v="12.729797979797981"/>
    <s v="Abv"/>
  </r>
  <r>
    <s v="OtsLGRF23S"/>
    <s v="OtsLGRF23S_5230"/>
    <s v="C-05230"/>
    <d v="2023-09-09T00:00:00"/>
    <x v="1"/>
    <s v="F"/>
    <n v="800"/>
    <x v="4"/>
    <x v="1"/>
    <n v="1"/>
    <s v="NA"/>
    <s v="NA"/>
    <s v="F"/>
    <x v="0"/>
    <s v="OtsLYON19S_1_0542"/>
    <s v="OtsLYON19S_1_0408"/>
    <x v="1"/>
    <x v="1"/>
    <x v="1"/>
    <s v="FALL"/>
    <n v="0.999999999999998"/>
    <x v="7"/>
    <n v="0.95971980899999998"/>
    <n v="1"/>
    <x v="0"/>
    <n v="5.6818181818181825"/>
    <n v="5.7284090909090919"/>
    <n v="12.729797979797981"/>
    <s v="Blw"/>
  </r>
  <r>
    <s v="OtsLGRF23S"/>
    <s v="OtsLGRF23S_5233"/>
    <s v="C-05233"/>
    <d v="2023-09-09T00:00:00"/>
    <x v="1"/>
    <s v="F"/>
    <n v="710"/>
    <x v="10"/>
    <x v="0"/>
    <s v="NA"/>
    <s v="NA"/>
    <s v="NA"/>
    <s v="F"/>
    <x v="0"/>
    <s v="OtsLYON19S_1_1826"/>
    <s v="OtsLYON19S_1_1548"/>
    <x v="1"/>
    <x v="1"/>
    <x v="1"/>
    <s v="FALL"/>
    <n v="0.999999999999996"/>
    <x v="1"/>
    <n v="0.95971980899999998"/>
    <n v="1"/>
    <x v="5"/>
    <n v="5.6818181818181825"/>
    <n v="5.7284090909090919"/>
    <n v="12.729797979797981"/>
    <s v="Abv"/>
  </r>
  <r>
    <s v="OtsLGRF23S"/>
    <s v="OtsLGRF23S_5236"/>
    <s v="C-05236"/>
    <d v="2023-09-09T00:00:00"/>
    <x v="1"/>
    <s v="F"/>
    <n v="720"/>
    <x v="17"/>
    <x v="1"/>
    <n v="1"/>
    <s v="NA"/>
    <s v="NA"/>
    <s v="F"/>
    <x v="0"/>
    <s v="OtsLYON19S_1_0160"/>
    <s v="OtsLYON19S_1_0249"/>
    <x v="1"/>
    <x v="1"/>
    <x v="1"/>
    <s v="FALL"/>
    <n v="1"/>
    <x v="3"/>
    <n v="0.95971980899999998"/>
    <n v="1"/>
    <x v="5"/>
    <n v="5.6818181818181825"/>
    <n v="5.7284090909090919"/>
    <n v="12.729797979797981"/>
    <s v="Abv"/>
  </r>
  <r>
    <s v="OtsLGRF23S"/>
    <s v="OtsLGRF23S_5239"/>
    <s v="C-05239"/>
    <d v="2023-09-09T00:00:00"/>
    <x v="1"/>
    <s v="M"/>
    <n v="610"/>
    <x v="29"/>
    <x v="1"/>
    <n v="1"/>
    <s v="NA"/>
    <s v="NA"/>
    <s v="M"/>
    <x v="1"/>
    <s v="NA"/>
    <s v="NA"/>
    <x v="0"/>
    <x v="0"/>
    <x v="0"/>
    <s v="FALL"/>
    <n v="1"/>
    <x v="8"/>
    <e v="#N/A"/>
    <n v="1"/>
    <x v="9"/>
    <n v="5.6818181818181825"/>
    <n v="5.7284090909090919"/>
    <n v="12.729797979797981"/>
    <s v="Abv"/>
  </r>
  <r>
    <s v="OtsLGRF23S"/>
    <s v="OtsLGRF23S_5242"/>
    <s v="C-05242"/>
    <d v="2023-09-09T00:00:00"/>
    <x v="1"/>
    <s v="M"/>
    <n v="730"/>
    <x v="16"/>
    <x v="0"/>
    <s v="NA"/>
    <s v="NA"/>
    <s v="NA"/>
    <s v="M"/>
    <x v="1"/>
    <s v="OtsLYON19S_1_1821"/>
    <s v="OtsLYON19S_1_1543"/>
    <x v="1"/>
    <x v="1"/>
    <x v="1"/>
    <s v="FALL"/>
    <n v="1"/>
    <x v="1"/>
    <n v="0.95971980899999998"/>
    <n v="1"/>
    <x v="1"/>
    <n v="5.6818181818181825"/>
    <n v="5.7284090909090919"/>
    <n v="12.729797979797981"/>
    <s v="Abv"/>
  </r>
  <r>
    <s v="OtsLGRF23S"/>
    <s v="OtsLGRF23S_5243"/>
    <s v="C-05243"/>
    <d v="2023-09-09T00:00:00"/>
    <x v="1"/>
    <s v="M"/>
    <n v="920"/>
    <x v="20"/>
    <x v="0"/>
    <s v="NA"/>
    <s v="3DD.003D7E5132"/>
    <s v="NA"/>
    <s v="M"/>
    <x v="1"/>
    <s v="NA"/>
    <s v="NA"/>
    <x v="0"/>
    <x v="0"/>
    <x v="0"/>
    <s v="FALL"/>
    <n v="1"/>
    <x v="0"/>
    <e v="#N/A"/>
    <n v="1"/>
    <x v="4"/>
    <n v="5.6818181818181825"/>
    <n v="5.7284090909090919"/>
    <n v="12.729797979797981"/>
    <s v="Abv"/>
  </r>
  <r>
    <s v="OtsLGRF23S"/>
    <s v="OtsLGRF23S_5245"/>
    <s v="C-05245"/>
    <d v="2023-09-09T00:00:00"/>
    <x v="1"/>
    <s v="F"/>
    <n v="800"/>
    <x v="4"/>
    <x v="0"/>
    <s v="NA"/>
    <s v="3DD.003D7E5129"/>
    <s v="NA"/>
    <s v="F"/>
    <x v="0"/>
    <s v="OtsNPFH19S_1_2306"/>
    <s v="OtsNPFH19S_1_2022"/>
    <x v="2"/>
    <x v="1"/>
    <x v="1"/>
    <s v="FALL"/>
    <n v="0.999999999999996"/>
    <x v="2"/>
    <n v="0.99705232300000002"/>
    <n v="1"/>
    <x v="0"/>
    <n v="5.6818181818181825"/>
    <n v="5.7284090909090919"/>
    <n v="12.729797979797981"/>
    <s v="Abv"/>
  </r>
  <r>
    <s v="OtsLGRF23S"/>
    <s v="OtsLGRF23S_5246"/>
    <s v="C-05246"/>
    <d v="2023-09-09T00:00:00"/>
    <x v="1"/>
    <s v="F"/>
    <n v="800"/>
    <x v="4"/>
    <x v="1"/>
    <n v="1"/>
    <s v="3DD.003D7E514F"/>
    <s v="NA"/>
    <s v="F"/>
    <x v="0"/>
    <s v="OtsLYON19S_1_0711"/>
    <s v="OtsLYON19S_1_0679"/>
    <x v="1"/>
    <x v="1"/>
    <x v="1"/>
    <s v="FALL"/>
    <n v="1"/>
    <x v="6"/>
    <n v="0.95971980899999998"/>
    <n v="1"/>
    <x v="0"/>
    <n v="5.6818181818181825"/>
    <n v="5.7284090909090919"/>
    <n v="12.729797979797981"/>
    <s v="Abv"/>
  </r>
  <r>
    <s v="OtsLGRF23S"/>
    <s v="OtsLGRF23S_5248"/>
    <s v="C-05248"/>
    <d v="2023-09-09T00:00:00"/>
    <x v="1"/>
    <s v="F"/>
    <n v="640"/>
    <x v="54"/>
    <x v="1"/>
    <s v="NA"/>
    <s v="NA"/>
    <s v="NA"/>
    <s v="F"/>
    <x v="0"/>
    <s v="OtsPBT19-UmaFa-0006"/>
    <s v="OtsPBT19-UmaFa-0003"/>
    <x v="15"/>
    <x v="1"/>
    <x v="1"/>
    <s v="FALL"/>
    <n v="1"/>
    <x v="24"/>
    <e v="#N/A"/>
    <n v="1"/>
    <x v="3"/>
    <n v="5.6818181818181825"/>
    <n v="5.7284090909090919"/>
    <n v="12.729797979797981"/>
    <s v="Blw"/>
  </r>
  <r>
    <s v="OtsLGRF23S"/>
    <s v="OtsLGRF23S_5250"/>
    <s v="C-05250"/>
    <d v="2023-09-09T00:00:00"/>
    <x v="1"/>
    <s v="M"/>
    <n v="840"/>
    <x v="18"/>
    <x v="0"/>
    <s v="NA"/>
    <s v="3DD.003D7E50F5"/>
    <s v="NA"/>
    <s v="M"/>
    <x v="1"/>
    <s v="NA"/>
    <s v="NA"/>
    <x v="0"/>
    <x v="0"/>
    <x v="0"/>
    <s v="FALL"/>
    <n v="1"/>
    <x v="0"/>
    <e v="#N/A"/>
    <n v="1"/>
    <x v="2"/>
    <n v="5.6818181818181825"/>
    <n v="5.7284090909090919"/>
    <n v="12.729797979797981"/>
    <s v="Abv"/>
  </r>
  <r>
    <s v="OtsLGRF23S"/>
    <s v="OtsLGRF23S_5251"/>
    <s v="C-05251"/>
    <d v="2023-09-09T00:00:00"/>
    <x v="1"/>
    <s v="M"/>
    <n v="890"/>
    <x v="28"/>
    <x v="0"/>
    <s v="NA"/>
    <s v="3DD.003D7E5107"/>
    <s v="NA"/>
    <s v="U"/>
    <x v="1"/>
    <s v="OtsLYON19S_1_1797"/>
    <s v="OtsLYON19S_1_2064"/>
    <x v="1"/>
    <x v="1"/>
    <x v="1"/>
    <s v="FALL"/>
    <n v="0.999999999999998"/>
    <x v="14"/>
    <n v="0.95971980899999998"/>
    <n v="1"/>
    <x v="4"/>
    <n v="5.6818181818181825"/>
    <n v="5.7284090909090919"/>
    <n v="12.729797979797981"/>
    <s v="Blw"/>
  </r>
  <r>
    <s v="OtsLGRF23S"/>
    <s v="OtsLGRF23S_5252"/>
    <s v="C-05252"/>
    <d v="2023-09-09T00:00:00"/>
    <x v="1"/>
    <s v="F"/>
    <n v="820"/>
    <x v="19"/>
    <x v="0"/>
    <s v="NA"/>
    <s v="3DD.003D7E5117"/>
    <s v="NA"/>
    <s v="F"/>
    <x v="0"/>
    <s v="NA"/>
    <s v="NA"/>
    <x v="0"/>
    <x v="0"/>
    <x v="0"/>
    <s v="FALL"/>
    <n v="1"/>
    <x v="0"/>
    <e v="#N/A"/>
    <n v="1"/>
    <x v="0"/>
    <n v="5.6818181818181825"/>
    <n v="5.7284090909090919"/>
    <n v="12.729797979797981"/>
    <s v="Abv"/>
  </r>
  <r>
    <s v="OtsLGRF23S"/>
    <s v="OtsLGRF23S_5254"/>
    <s v="C-05254"/>
    <d v="2023-09-09T00:00:00"/>
    <x v="1"/>
    <s v="F"/>
    <n v="860"/>
    <x v="27"/>
    <x v="0"/>
    <s v="NA"/>
    <s v="3DD.003D7E5158"/>
    <s v="NA"/>
    <s v="F"/>
    <x v="0"/>
    <s v="OtsLYON19S_1_1809"/>
    <s v="OtsLYON19S_1_1526"/>
    <x v="1"/>
    <x v="1"/>
    <x v="1"/>
    <s v="FALL"/>
    <n v="1"/>
    <x v="1"/>
    <n v="0.95971980899999998"/>
    <n v="1"/>
    <x v="2"/>
    <n v="5.6818181818181825"/>
    <n v="5.7284090909090919"/>
    <n v="12.729797979797981"/>
    <s v="Abv"/>
  </r>
  <r>
    <s v="OtsLGRF23S"/>
    <s v="OtsLGRF23S_5257"/>
    <s v="C-05257"/>
    <d v="2023-09-09T00:00:00"/>
    <x v="1"/>
    <s v="F"/>
    <n v="710"/>
    <x v="10"/>
    <x v="1"/>
    <n v="1"/>
    <s v="NA"/>
    <s v="NA"/>
    <s v="F"/>
    <x v="0"/>
    <s v="OtsLYON18S_1_2366"/>
    <s v="OtsLYON18S_1_2743"/>
    <x v="3"/>
    <x v="2"/>
    <x v="2"/>
    <s v="FALL"/>
    <n v="1"/>
    <x v="17"/>
    <n v="0.80551598400000002"/>
    <n v="1"/>
    <x v="5"/>
    <n v="5.6818181818181825"/>
    <n v="5.7284090909090919"/>
    <n v="12.729797979797981"/>
    <s v="Blw"/>
  </r>
  <r>
    <s v="OtsLGRF23S"/>
    <s v="OtsLGRF23S_5260"/>
    <s v="C-05260"/>
    <d v="2023-09-09T00:00:00"/>
    <x v="1"/>
    <s v="M"/>
    <n v="720"/>
    <x v="17"/>
    <x v="0"/>
    <s v="NA"/>
    <s v="NA"/>
    <s v="NA"/>
    <s v="M"/>
    <x v="1"/>
    <s v="OtsLYON19S_1_0719"/>
    <s v="OtsLYON19S_1_0816"/>
    <x v="1"/>
    <x v="1"/>
    <x v="1"/>
    <s v="FALL"/>
    <n v="1"/>
    <x v="6"/>
    <n v="0.95971980899999998"/>
    <n v="1"/>
    <x v="5"/>
    <n v="5.6818181818181825"/>
    <n v="5.7284090909090919"/>
    <n v="12.729797979797981"/>
    <s v="Abv"/>
  </r>
  <r>
    <s v="OtsLGRF23S"/>
    <s v="OtsLGRF23S_5263"/>
    <s v="C-05263"/>
    <d v="2023-09-09T00:00:00"/>
    <x v="1"/>
    <s v="M"/>
    <n v="840"/>
    <x v="18"/>
    <x v="0"/>
    <s v="NA"/>
    <s v="NA"/>
    <s v="NA"/>
    <s v="M"/>
    <x v="1"/>
    <s v="OtsLYON19S_1_0569"/>
    <s v="OtsLYON19S_1_0472"/>
    <x v="1"/>
    <x v="1"/>
    <x v="1"/>
    <s v="FALL"/>
    <n v="1"/>
    <x v="7"/>
    <n v="0.95971980899999998"/>
    <n v="1"/>
    <x v="2"/>
    <n v="5.6818181818181825"/>
    <n v="5.7284090909090919"/>
    <n v="12.729797979797981"/>
    <s v="Blw"/>
  </r>
  <r>
    <s v="OtsLGRF23S"/>
    <s v="OtsLGRF23S_5264"/>
    <s v="C-05264"/>
    <d v="2023-09-09T00:00:00"/>
    <x v="1"/>
    <s v="M"/>
    <n v="930"/>
    <x v="26"/>
    <x v="0"/>
    <s v="NA"/>
    <s v="3DD.003D7E5106"/>
    <s v="NA"/>
    <s v="M"/>
    <x v="1"/>
    <s v="OtsNPFH19S_1_4337"/>
    <s v="OtsNPFH19S_1_4010"/>
    <x v="2"/>
    <x v="1"/>
    <x v="1"/>
    <s v="FALL"/>
    <n v="1"/>
    <x v="13"/>
    <n v="0.99705232300000002"/>
    <n v="1"/>
    <x v="6"/>
    <n v="5.6818181818181825"/>
    <n v="5.7284090909090919"/>
    <n v="12.729797979797981"/>
    <s v="Abv"/>
  </r>
  <r>
    <s v="OtsLGRF23S"/>
    <s v="OtsLGRF23S_5266"/>
    <s v="C-05266"/>
    <d v="2023-09-09T00:00:00"/>
    <x v="1"/>
    <s v="F"/>
    <n v="760"/>
    <x v="6"/>
    <x v="1"/>
    <n v="1"/>
    <s v="NA"/>
    <s v="NA"/>
    <s v="F"/>
    <x v="0"/>
    <s v="OtsLYON19S_1_1307"/>
    <s v="OtsLYON19S_1_1201"/>
    <x v="1"/>
    <x v="1"/>
    <x v="1"/>
    <s v="FALL"/>
    <n v="1"/>
    <x v="15"/>
    <n v="0.95971980899999998"/>
    <n v="1"/>
    <x v="1"/>
    <n v="5.6818181818181825"/>
    <n v="5.7284090909090919"/>
    <n v="12.729797979797981"/>
    <s v="Abv"/>
  </r>
  <r>
    <s v="OtsLGRF23S"/>
    <s v="OtsLGRF23S_5269"/>
    <s v="C-05269"/>
    <d v="2023-09-09T00:00:00"/>
    <x v="1"/>
    <s v="F"/>
    <n v="810"/>
    <x v="9"/>
    <x v="0"/>
    <s v="NA"/>
    <s v="3DD.003D7E5100"/>
    <s v="NA"/>
    <s v="F"/>
    <x v="0"/>
    <s v="OtsLYON19S_1_1808"/>
    <s v="OtsLYON19S_1_1521"/>
    <x v="1"/>
    <x v="1"/>
    <x v="1"/>
    <s v="FALL"/>
    <n v="0.999999999999999"/>
    <x v="1"/>
    <n v="0.95971980899999998"/>
    <n v="1"/>
    <x v="0"/>
    <n v="5.6818181818181825"/>
    <n v="5.7284090909090919"/>
    <n v="12.729797979797981"/>
    <s v="Abv"/>
  </r>
  <r>
    <s v="OtsLGRF23S"/>
    <s v="OtsLGRF23S_5270"/>
    <s v="C-05270"/>
    <d v="2023-09-09T00:00:00"/>
    <x v="1"/>
    <s v="F"/>
    <n v="800"/>
    <x v="4"/>
    <x v="0"/>
    <s v="NA"/>
    <s v="3DD.003D7E511E"/>
    <s v="NA"/>
    <s v="F"/>
    <x v="0"/>
    <s v="OtsLYON19S_1_1816"/>
    <s v="OtsLYON19S_1_1537"/>
    <x v="1"/>
    <x v="1"/>
    <x v="1"/>
    <s v="FALL"/>
    <n v="1"/>
    <x v="1"/>
    <n v="0.95971980899999998"/>
    <n v="1"/>
    <x v="0"/>
    <n v="5.6818181818181825"/>
    <n v="5.7284090909090919"/>
    <n v="12.729797979797981"/>
    <s v="Abv"/>
  </r>
  <r>
    <s v="OtsLGRF23S"/>
    <s v="OtsLGRF23S_5272"/>
    <s v="C-05272"/>
    <d v="2023-09-09T00:00:00"/>
    <x v="1"/>
    <s v="M"/>
    <n v="570"/>
    <x v="32"/>
    <x v="0"/>
    <s v="NA"/>
    <s v="NA"/>
    <s v="NA"/>
    <s v="M"/>
    <x v="1"/>
    <s v="OtsLYON20S_1_0441"/>
    <s v="OtsLYON20S_1_1143"/>
    <x v="5"/>
    <x v="3"/>
    <x v="3"/>
    <s v="FALL"/>
    <n v="1"/>
    <x v="6"/>
    <n v="0.98961045999999997"/>
    <n v="1"/>
    <x v="8"/>
    <n v="5.6818181818181825"/>
    <n v="5.7284090909090919"/>
    <n v="12.729797979797981"/>
    <s v="Abv"/>
  </r>
  <r>
    <s v="OtsLGRF23S"/>
    <s v="OtsLGRF23S_5275"/>
    <s v="C-05275"/>
    <d v="2023-09-09T00:00:00"/>
    <x v="1"/>
    <s v="M"/>
    <n v="720"/>
    <x v="17"/>
    <x v="0"/>
    <s v="NA"/>
    <s v="NA"/>
    <s v="NA"/>
    <s v="M"/>
    <x v="1"/>
    <s v="OtsLYON19S_1_1803"/>
    <s v="OtsLYON19S_1_1510"/>
    <x v="1"/>
    <x v="1"/>
    <x v="1"/>
    <s v="FALL"/>
    <n v="0.999999999999999"/>
    <x v="1"/>
    <n v="0.95971980899999998"/>
    <n v="1"/>
    <x v="5"/>
    <n v="5.6818181818181825"/>
    <n v="5.7284090909090919"/>
    <n v="12.729797979797981"/>
    <s v="Abv"/>
  </r>
  <r>
    <s v="OtsLGRF23S"/>
    <s v="OtsLGRF23S_5276"/>
    <s v="C-05276"/>
    <d v="2023-09-09T00:00:00"/>
    <x v="1"/>
    <s v="F"/>
    <n v="800"/>
    <x v="4"/>
    <x v="0"/>
    <s v="NA"/>
    <s v="3DD.003D7E510F"/>
    <s v="NA"/>
    <s v="F"/>
    <x v="0"/>
    <s v="NA"/>
    <s v="NA"/>
    <x v="0"/>
    <x v="0"/>
    <x v="0"/>
    <s v="FALL"/>
    <n v="0.999999999999997"/>
    <x v="0"/>
    <e v="#N/A"/>
    <n v="1"/>
    <x v="0"/>
    <n v="5.6818181818181825"/>
    <n v="5.7284090909090919"/>
    <n v="12.729797979797981"/>
    <s v="Abv"/>
  </r>
  <r>
    <s v="OtsLGRF23S"/>
    <s v="OtsLGRF23S_5278"/>
    <s v="C-05278"/>
    <d v="2023-09-09T00:00:00"/>
    <x v="1"/>
    <s v="M"/>
    <n v="730"/>
    <x v="16"/>
    <x v="0"/>
    <s v="NA"/>
    <s v="NA"/>
    <s v="NA"/>
    <s v="M"/>
    <x v="1"/>
    <s v="OtsLYON20S_1_0300"/>
    <s v="OtsLYON20S_1_1057"/>
    <x v="5"/>
    <x v="3"/>
    <x v="3"/>
    <s v="FALL"/>
    <n v="1"/>
    <x v="6"/>
    <n v="0.98961045999999997"/>
    <n v="1"/>
    <x v="1"/>
    <n v="5.6818181818181825"/>
    <n v="5.7284090909090919"/>
    <n v="12.729797979797981"/>
    <s v="Abv"/>
  </r>
  <r>
    <s v="OtsLGRF23S"/>
    <s v="OtsLGRF23S_5281"/>
    <s v="C-05281"/>
    <d v="2023-09-09T00:00:00"/>
    <x v="1"/>
    <s v="F"/>
    <n v="770"/>
    <x v="2"/>
    <x v="0"/>
    <s v="NA"/>
    <s v="NA"/>
    <s v="NA"/>
    <s v="F"/>
    <x v="0"/>
    <s v="OtsLYON19S_1_0581"/>
    <s v="OtsLYON19S_1_0622"/>
    <x v="1"/>
    <x v="1"/>
    <x v="1"/>
    <s v="FALL"/>
    <n v="1"/>
    <x v="6"/>
    <n v="0.95971980899999998"/>
    <n v="1"/>
    <x v="1"/>
    <n v="5.6818181818181825"/>
    <n v="5.7284090909090919"/>
    <n v="12.729797979797981"/>
    <s v="Abv"/>
  </r>
  <r>
    <s v="OtsLGRF23S"/>
    <s v="OtsLGRF23S_5284"/>
    <s v="C-05284"/>
    <d v="2023-09-09T00:00:00"/>
    <x v="1"/>
    <s v="F"/>
    <n v="690"/>
    <x v="30"/>
    <x v="0"/>
    <s v="NA"/>
    <s v="NA"/>
    <s v="NA"/>
    <s v="F"/>
    <x v="0"/>
    <s v="OtsLYON19S_1_1802"/>
    <s v="OtsLYON19S_1_1505"/>
    <x v="1"/>
    <x v="1"/>
    <x v="1"/>
    <s v="FALL"/>
    <n v="0.999999999999997"/>
    <x v="1"/>
    <n v="0.95971980899999998"/>
    <n v="1"/>
    <x v="5"/>
    <n v="5.6818181818181825"/>
    <n v="5.7284090909090919"/>
    <n v="12.729797979797981"/>
    <s v="Abv"/>
  </r>
  <r>
    <s v="OtsLGRF23S"/>
    <s v="OtsLGRF23S_5286"/>
    <s v="C-05286"/>
    <d v="2023-09-09T00:00:00"/>
    <x v="1"/>
    <s v="F"/>
    <n v="830"/>
    <x v="15"/>
    <x v="0"/>
    <s v="NA"/>
    <s v="3DD.003D7E5104"/>
    <s v="NA"/>
    <s v="F"/>
    <x v="0"/>
    <s v="OtsLYON19S_1_1830"/>
    <s v="OtsLYON19S_1_1558"/>
    <x v="1"/>
    <x v="1"/>
    <x v="1"/>
    <s v="FALL"/>
    <n v="1"/>
    <x v="1"/>
    <n v="0.95971980899999998"/>
    <n v="1"/>
    <x v="2"/>
    <n v="5.6818181818181825"/>
    <n v="5.7284090909090919"/>
    <n v="12.729797979797981"/>
    <s v="Abv"/>
  </r>
  <r>
    <s v="OtsLGRF23S"/>
    <s v="OtsLGRF23S_5287"/>
    <s v="C-05287"/>
    <d v="2023-09-09T00:00:00"/>
    <x v="1"/>
    <s v="F"/>
    <n v="720"/>
    <x v="17"/>
    <x v="1"/>
    <n v="1"/>
    <s v="NA"/>
    <s v="NA"/>
    <s v="F"/>
    <x v="0"/>
    <s v="OtsLYON18S_1_2322"/>
    <s v="OtsLYON18S_1_2446"/>
    <x v="3"/>
    <x v="2"/>
    <x v="2"/>
    <s v="FALL"/>
    <n v="0.999999999999999"/>
    <x v="17"/>
    <n v="0.80551598400000002"/>
    <n v="1"/>
    <x v="5"/>
    <n v="5.6818181818181825"/>
    <n v="5.7284090909090919"/>
    <n v="12.729797979797981"/>
    <s v="Blw"/>
  </r>
  <r>
    <s v="OtsLGRF23S"/>
    <s v="OtsLGRF23S_5290"/>
    <s v="C-05290"/>
    <d v="2023-09-09T00:00:00"/>
    <x v="1"/>
    <s v="M"/>
    <n v="660"/>
    <x v="33"/>
    <x v="0"/>
    <s v="NA"/>
    <s v="NA"/>
    <s v="NA"/>
    <s v="M"/>
    <x v="1"/>
    <s v="NA"/>
    <s v="NA"/>
    <x v="0"/>
    <x v="0"/>
    <x v="0"/>
    <s v="FALL"/>
    <n v="1"/>
    <x v="0"/>
    <e v="#N/A"/>
    <n v="1"/>
    <x v="3"/>
    <n v="5.6818181818181825"/>
    <n v="5.7284090909090919"/>
    <n v="12.729797979797981"/>
    <s v="Abv"/>
  </r>
  <r>
    <s v="OtsLGRF23S"/>
    <s v="OtsLGRF23S_5293"/>
    <s v="C-05293"/>
    <d v="2023-09-09T00:00:00"/>
    <x v="1"/>
    <s v="F"/>
    <n v="710"/>
    <x v="10"/>
    <x v="0"/>
    <s v="NA"/>
    <s v="NA"/>
    <s v="NA"/>
    <s v="F"/>
    <x v="0"/>
    <s v="OtsLYON19S_1_0551"/>
    <s v="OtsLYON19S_1_0418"/>
    <x v="1"/>
    <x v="1"/>
    <x v="1"/>
    <s v="FALL"/>
    <n v="0.999999999999996"/>
    <x v="7"/>
    <n v="0.95971980899999998"/>
    <n v="1"/>
    <x v="5"/>
    <n v="5.6818181818181825"/>
    <n v="5.7284090909090919"/>
    <n v="12.729797979797981"/>
    <s v="Blw"/>
  </r>
  <r>
    <s v="OtsLGRF23S"/>
    <s v="OtsLGRF23S_5296"/>
    <s v="C-05296"/>
    <d v="2023-09-09T00:00:00"/>
    <x v="1"/>
    <s v="M"/>
    <n v="640"/>
    <x v="54"/>
    <x v="0"/>
    <s v="NA"/>
    <s v="NA"/>
    <s v="NA"/>
    <s v="M"/>
    <x v="1"/>
    <s v="NA"/>
    <s v="NA"/>
    <x v="0"/>
    <x v="0"/>
    <x v="0"/>
    <s v="FALL"/>
    <n v="0.999999999999998"/>
    <x v="0"/>
    <e v="#N/A"/>
    <n v="1"/>
    <x v="3"/>
    <n v="5.6818181818181825"/>
    <n v="5.7284090909090919"/>
    <n v="12.729797979797981"/>
    <s v="Abv"/>
  </r>
  <r>
    <s v="OtsLGRF23S"/>
    <s v="OtsLGRF23S_5299"/>
    <s v="C-05299"/>
    <d v="2023-09-09T00:00:00"/>
    <x v="1"/>
    <s v="F"/>
    <n v="860"/>
    <x v="27"/>
    <x v="0"/>
    <s v="NA"/>
    <s v="3DD.003D7E5105"/>
    <s v="NA"/>
    <s v="F"/>
    <x v="0"/>
    <s v="NA"/>
    <s v="NA"/>
    <x v="0"/>
    <x v="0"/>
    <x v="0"/>
    <s v="FALL"/>
    <n v="1"/>
    <x v="0"/>
    <e v="#N/A"/>
    <n v="1"/>
    <x v="2"/>
    <n v="5.6818181818181825"/>
    <n v="5.7284090909090919"/>
    <n v="12.729797979797981"/>
    <s v="Abv"/>
  </r>
  <r>
    <s v="OtsLGRF23S"/>
    <s v="OtsLGRF23S_5300"/>
    <s v="C-05300"/>
    <d v="2023-09-09T00:00:00"/>
    <x v="1"/>
    <s v="F"/>
    <n v="820"/>
    <x v="19"/>
    <x v="0"/>
    <s v="NA"/>
    <s v="3DD.003D7E50FD"/>
    <s v="NA"/>
    <s v="F"/>
    <x v="0"/>
    <s v="OtsNPFH19S_1_2307"/>
    <s v="OtsNPFH19S_1_2012"/>
    <x v="2"/>
    <x v="1"/>
    <x v="1"/>
    <s v="FALL"/>
    <n v="0.999999999999999"/>
    <x v="2"/>
    <n v="0.99705232300000002"/>
    <n v="1"/>
    <x v="0"/>
    <n v="5.6818181818181825"/>
    <n v="5.7284090909090919"/>
    <n v="12.729797979797981"/>
    <s v="Abv"/>
  </r>
  <r>
    <s v="OtsLGRF23S"/>
    <s v="OtsLGRF23S_5302"/>
    <s v="C-05302"/>
    <d v="2023-09-09T00:00:00"/>
    <x v="1"/>
    <s v="F"/>
    <n v="790"/>
    <x v="0"/>
    <x v="0"/>
    <s v="NA"/>
    <s v="NA"/>
    <s v="NA"/>
    <s v="F"/>
    <x v="0"/>
    <s v="OtsPBT19-LWSFa-6614"/>
    <s v="OtsPBT19-LWSFa-6756"/>
    <x v="16"/>
    <x v="1"/>
    <x v="1"/>
    <s v="FALL"/>
    <n v="1"/>
    <x v="23"/>
    <n v="1"/>
    <n v="1"/>
    <x v="0"/>
    <n v="5.6818181818181825"/>
    <n v="5.7284090909090919"/>
    <n v="12.729797979797981"/>
    <s v="Blw"/>
  </r>
  <r>
    <s v="OtsLGRF23S"/>
    <s v="OtsLGRF23S_5305"/>
    <s v="C-05305"/>
    <d v="2023-09-09T00:00:00"/>
    <x v="1"/>
    <s v="F"/>
    <n v="760"/>
    <x v="6"/>
    <x v="0"/>
    <s v="NA"/>
    <s v="NA"/>
    <s v="NA"/>
    <s v="F"/>
    <x v="0"/>
    <s v="NA"/>
    <s v="NA"/>
    <x v="0"/>
    <x v="0"/>
    <x v="0"/>
    <s v="FALL"/>
    <n v="0.999999999999996"/>
    <x v="0"/>
    <e v="#N/A"/>
    <n v="1"/>
    <x v="1"/>
    <n v="5.6818181818181825"/>
    <n v="5.7284090909090919"/>
    <n v="12.729797979797981"/>
    <s v="Abv"/>
  </r>
  <r>
    <s v="OtsLGRF23S"/>
    <s v="OtsLGRF23S_5307"/>
    <s v="C-05307"/>
    <d v="2023-09-09T00:00:00"/>
    <x v="1"/>
    <s v="M"/>
    <n v="800"/>
    <x v="4"/>
    <x v="1"/>
    <n v="1"/>
    <s v="3DD.003D7E514E"/>
    <s v="NA"/>
    <s v="M"/>
    <x v="1"/>
    <s v="OtsLYON19S_1_0525"/>
    <s v="OtsLYON19S_1_0358"/>
    <x v="1"/>
    <x v="1"/>
    <x v="1"/>
    <s v="FALL"/>
    <n v="1"/>
    <x v="3"/>
    <n v="0.95971980899999998"/>
    <n v="1"/>
    <x v="0"/>
    <n v="5.6818181818181825"/>
    <n v="5.7284090909090919"/>
    <n v="12.729797979797981"/>
    <s v="Abv"/>
  </r>
  <r>
    <s v="OtsLGRF23S"/>
    <s v="OtsLGRF23S_5308"/>
    <s v="C-05308"/>
    <d v="2023-09-09T00:00:00"/>
    <x v="1"/>
    <s v="F"/>
    <n v="700"/>
    <x v="13"/>
    <x v="0"/>
    <s v="NA"/>
    <s v="NA"/>
    <s v="NA"/>
    <s v="F"/>
    <x v="0"/>
    <s v="OtsLYON19S_1_1844"/>
    <s v="OtsLYON19S_1_1596"/>
    <x v="1"/>
    <x v="1"/>
    <x v="1"/>
    <s v="FALL"/>
    <n v="0.999999999999998"/>
    <x v="1"/>
    <n v="0.95971980899999998"/>
    <n v="1"/>
    <x v="5"/>
    <n v="5.6818181818181825"/>
    <n v="5.7284090909090919"/>
    <n v="12.729797979797981"/>
    <s v="Abv"/>
  </r>
  <r>
    <s v="OtsLGRF23S"/>
    <s v="OtsLGRF23S_5310"/>
    <s v="C-05310"/>
    <d v="2023-09-09T00:00:00"/>
    <x v="1"/>
    <s v="M"/>
    <n v="880"/>
    <x v="22"/>
    <x v="0"/>
    <s v="NA"/>
    <s v="3DD.003D7E513F"/>
    <s v="NA"/>
    <s v="M"/>
    <x v="1"/>
    <s v="OtsLYON19S_1_0538"/>
    <s v="OtsLYON19S_1_0392"/>
    <x v="1"/>
    <x v="1"/>
    <x v="1"/>
    <s v="FALL"/>
    <n v="0.999999999999999"/>
    <x v="7"/>
    <n v="0.95971980899999998"/>
    <n v="1"/>
    <x v="4"/>
    <n v="5.6818181818181825"/>
    <n v="5.7284090909090919"/>
    <n v="12.729797979797981"/>
    <s v="Blw"/>
  </r>
  <r>
    <s v="OtsLGRF23S"/>
    <s v="OtsLGRF23S_5311"/>
    <s v="C-05311"/>
    <d v="2023-09-09T00:00:00"/>
    <x v="1"/>
    <s v="M"/>
    <n v="650"/>
    <x v="5"/>
    <x v="0"/>
    <s v="NA"/>
    <s v="NA"/>
    <s v="NA"/>
    <s v="M"/>
    <x v="1"/>
    <s v="OtsLYON20S_1_0434"/>
    <s v="OtsLYON20S_1_1142"/>
    <x v="5"/>
    <x v="3"/>
    <x v="3"/>
    <s v="FALL"/>
    <n v="1"/>
    <x v="6"/>
    <n v="0.98961045999999997"/>
    <n v="1"/>
    <x v="3"/>
    <n v="5.6818181818181825"/>
    <n v="5.7284090909090919"/>
    <n v="12.729797979797981"/>
    <s v="Abv"/>
  </r>
  <r>
    <s v="OtsLGRF23S"/>
    <s v="OtsLGRF23S_5314"/>
    <s v="C-05314"/>
    <d v="2023-09-09T00:00:00"/>
    <x v="1"/>
    <s v="F"/>
    <n v="770"/>
    <x v="2"/>
    <x v="1"/>
    <n v="1"/>
    <s v="NA"/>
    <s v="NA"/>
    <s v="F"/>
    <x v="0"/>
    <s v="OtsLYON18S_1_2301"/>
    <s v="OtsLYON18S_1_2436"/>
    <x v="3"/>
    <x v="2"/>
    <x v="2"/>
    <s v="FALL"/>
    <n v="1"/>
    <x v="17"/>
    <n v="0.80551598400000002"/>
    <n v="1"/>
    <x v="1"/>
    <n v="5.6818181818181825"/>
    <n v="5.7284090909090919"/>
    <n v="12.729797979797981"/>
    <s v="Blw"/>
  </r>
  <r>
    <s v="OtsLGRF23S"/>
    <s v="OtsLGRF23S_5317"/>
    <s v="C-05317"/>
    <d v="2023-09-09T00:00:00"/>
    <x v="1"/>
    <s v="M"/>
    <n v="720"/>
    <x v="17"/>
    <x v="1"/>
    <s v="NA"/>
    <s v="NA"/>
    <s v="NA"/>
    <s v="M"/>
    <x v="1"/>
    <s v="OtsLYON19S_1_0712"/>
    <s v="OtsLYON19S_1_0802"/>
    <x v="1"/>
    <x v="1"/>
    <x v="1"/>
    <s v="FALL"/>
    <n v="0.999999999999997"/>
    <x v="6"/>
    <n v="0.95971980899999998"/>
    <n v="1"/>
    <x v="5"/>
    <n v="5.6818181818181825"/>
    <n v="5.7284090909090919"/>
    <n v="12.729797979797981"/>
    <s v="Abv"/>
  </r>
  <r>
    <s v="OtsLGRF23S"/>
    <s v="OtsLGRF23S_5320"/>
    <s v="C-05320"/>
    <d v="2023-09-09T00:00:00"/>
    <x v="1"/>
    <s v="M"/>
    <n v="760"/>
    <x v="6"/>
    <x v="0"/>
    <s v="NA"/>
    <s v="NA"/>
    <s v="NA"/>
    <s v="M"/>
    <x v="1"/>
    <s v="OtsLYON19S_1_1808"/>
    <s v="OtsLYON19S_1_1521"/>
    <x v="1"/>
    <x v="1"/>
    <x v="1"/>
    <s v="FALL"/>
    <n v="1"/>
    <x v="1"/>
    <n v="0.95971980899999998"/>
    <n v="1"/>
    <x v="1"/>
    <n v="5.6818181818181825"/>
    <n v="5.7284090909090919"/>
    <n v="12.729797979797981"/>
    <s v="Abv"/>
  </r>
  <r>
    <s v="OtsLGRF23S"/>
    <s v="OtsLGRF23S_5321"/>
    <s v="C-05321"/>
    <d v="2023-09-09T00:00:00"/>
    <x v="1"/>
    <s v="F"/>
    <n v="800"/>
    <x v="4"/>
    <x v="0"/>
    <s v="NA"/>
    <s v="3DD.003D4A3787"/>
    <s v="NA"/>
    <s v="F"/>
    <x v="0"/>
    <s v="NA"/>
    <s v="NA"/>
    <x v="0"/>
    <x v="0"/>
    <x v="0"/>
    <s v="FALL"/>
    <n v="0.999999999999999"/>
    <x v="0"/>
    <e v="#N/A"/>
    <n v="1"/>
    <x v="0"/>
    <n v="5.6818181818181825"/>
    <n v="5.7284090909090919"/>
    <n v="12.729797979797981"/>
    <s v="Abv"/>
  </r>
  <r>
    <s v="OtsLGRF23S"/>
    <s v="OtsLGRF23S_5322"/>
    <s v="C-05322"/>
    <d v="2023-09-09T00:00:00"/>
    <x v="1"/>
    <s v="M"/>
    <n v="850"/>
    <x v="14"/>
    <x v="0"/>
    <s v="NA"/>
    <s v="3DD.003D7E514C"/>
    <s v="NA"/>
    <s v="M"/>
    <x v="1"/>
    <s v="NA"/>
    <s v="NA"/>
    <x v="0"/>
    <x v="0"/>
    <x v="0"/>
    <s v="FALL"/>
    <n v="1"/>
    <x v="0"/>
    <e v="#N/A"/>
    <n v="1"/>
    <x v="2"/>
    <n v="5.6818181818181825"/>
    <n v="5.7284090909090919"/>
    <n v="12.729797979797981"/>
    <s v="Abv"/>
  </r>
  <r>
    <s v="OtsLGRF23S"/>
    <s v="OtsLGRF23S_5323"/>
    <s v="C-05323"/>
    <d v="2023-09-09T00:00:00"/>
    <x v="1"/>
    <s v="F"/>
    <n v="780"/>
    <x v="8"/>
    <x v="1"/>
    <n v="1"/>
    <s v="NA"/>
    <s v="NA"/>
    <s v="F"/>
    <x v="0"/>
    <s v="OtsNPFH19S_1_3321"/>
    <s v="OtsNPFH19S_1_3012"/>
    <x v="2"/>
    <x v="1"/>
    <x v="1"/>
    <s v="FALL"/>
    <n v="1"/>
    <x v="9"/>
    <n v="0.99705232300000002"/>
    <n v="1"/>
    <x v="0"/>
    <n v="5.6818181818181825"/>
    <n v="5.7284090909090919"/>
    <n v="12.729797979797981"/>
    <s v="Abv"/>
  </r>
  <r>
    <s v="OtsLGRF23S"/>
    <s v="OtsLGRF23S_5326"/>
    <s v="C-05326"/>
    <d v="2023-09-09T00:00:00"/>
    <x v="1"/>
    <s v="M"/>
    <n v="690"/>
    <x v="30"/>
    <x v="0"/>
    <s v="NA"/>
    <s v="NA"/>
    <s v="NA"/>
    <s v="M"/>
    <x v="1"/>
    <s v="OtsLYON20S_1_0297"/>
    <s v="OtsLYON20S_1_1060"/>
    <x v="5"/>
    <x v="3"/>
    <x v="3"/>
    <s v="FALL"/>
    <n v="0.999999999999997"/>
    <x v="6"/>
    <n v="0.98961045999999997"/>
    <n v="1"/>
    <x v="5"/>
    <n v="5.6818181818181825"/>
    <n v="5.7284090909090919"/>
    <n v="12.729797979797981"/>
    <s v="Abv"/>
  </r>
  <r>
    <s v="OtsLGRF23S"/>
    <s v="OtsLGRF23S_5329"/>
    <s v="C-05329"/>
    <d v="2023-09-09T00:00:00"/>
    <x v="1"/>
    <s v="F"/>
    <n v="790"/>
    <x v="0"/>
    <x v="0"/>
    <s v="NA"/>
    <s v="NA"/>
    <s v="NA"/>
    <s v="F"/>
    <x v="0"/>
    <s v="OtsLYON19S_1_1828"/>
    <s v="OtsLYON19S_1_1562"/>
    <x v="1"/>
    <x v="1"/>
    <x v="1"/>
    <s v="FALL"/>
    <n v="1"/>
    <x v="1"/>
    <n v="0.95971980899999998"/>
    <n v="1"/>
    <x v="0"/>
    <n v="5.6818181818181825"/>
    <n v="5.7284090909090919"/>
    <n v="12.729797979797981"/>
    <s v="Abv"/>
  </r>
  <r>
    <s v="OtsLGRF23S"/>
    <s v="OtsLGRF23S_5332"/>
    <s v="C-05332"/>
    <d v="2023-09-09T00:00:00"/>
    <x v="1"/>
    <s v="M"/>
    <n v="650"/>
    <x v="5"/>
    <x v="1"/>
    <n v="1"/>
    <s v="NA"/>
    <s v="NA"/>
    <s v="M"/>
    <x v="1"/>
    <s v="OtsLYON20S_1_0250"/>
    <s v="OtsLYON20S_1_0111"/>
    <x v="5"/>
    <x v="3"/>
    <x v="3"/>
    <s v="FALL"/>
    <n v="0.999999999999998"/>
    <x v="3"/>
    <n v="0.98961045999999997"/>
    <n v="1"/>
    <x v="3"/>
    <n v="5.6818181818181825"/>
    <n v="5.7284090909090919"/>
    <n v="12.729797979797981"/>
    <s v="Abv"/>
  </r>
  <r>
    <s v="OtsLGRF23S"/>
    <s v="OtsLGRF23S_5335"/>
    <s v="C-05335"/>
    <d v="2023-09-09T00:00:00"/>
    <x v="1"/>
    <s v="F"/>
    <n v="680"/>
    <x v="35"/>
    <x v="0"/>
    <s v="NA"/>
    <s v="NA"/>
    <s v="NA"/>
    <s v="F"/>
    <x v="0"/>
    <s v="OtsLYON19S_1_0127"/>
    <s v="OtsLYON19S_1_0074"/>
    <x v="1"/>
    <x v="1"/>
    <x v="1"/>
    <s v="FALL"/>
    <n v="1"/>
    <x v="4"/>
    <n v="0.95971980899999998"/>
    <n v="1"/>
    <x v="5"/>
    <n v="5.6818181818181825"/>
    <n v="5.7284090909090919"/>
    <n v="12.729797979797981"/>
    <s v="Abv"/>
  </r>
  <r>
    <s v="OtsLGRF23S"/>
    <s v="OtsLGRF23S_5338"/>
    <s v="C-05338"/>
    <d v="2023-09-09T00:00:00"/>
    <x v="1"/>
    <s v="M"/>
    <n v="750"/>
    <x v="1"/>
    <x v="1"/>
    <n v="1"/>
    <s v="NA"/>
    <s v="NA"/>
    <s v="F"/>
    <x v="0"/>
    <s v="OtsLYON19S_1_1702"/>
    <s v="OtsLYON19S_1_1913"/>
    <x v="1"/>
    <x v="1"/>
    <x v="1"/>
    <s v="FALL"/>
    <n v="0.999999999999998"/>
    <x v="1"/>
    <n v="0.95971980899999998"/>
    <n v="1"/>
    <x v="1"/>
    <n v="5.6818181818181825"/>
    <n v="5.7284090909090919"/>
    <n v="12.729797979797981"/>
    <s v="Abv"/>
  </r>
  <r>
    <s v="OtsLGRF23S"/>
    <s v="OtsLGRF23S_5341"/>
    <s v="C-05341"/>
    <d v="2023-09-09T00:00:00"/>
    <x v="1"/>
    <s v="M"/>
    <n v="990"/>
    <x v="24"/>
    <x v="1"/>
    <s v="NA"/>
    <s v="3DD.003D7E511C"/>
    <s v="NA"/>
    <s v="M"/>
    <x v="1"/>
    <s v="OtsLYON19S_1_0131"/>
    <s v="OtsLYON19S_1_0083"/>
    <x v="1"/>
    <x v="1"/>
    <x v="1"/>
    <s v="FALL"/>
    <n v="0.999999999999997"/>
    <x v="4"/>
    <n v="0.95971980899999998"/>
    <n v="1"/>
    <x v="7"/>
    <n v="5.6818181818181825"/>
    <n v="5.7284090909090919"/>
    <n v="12.729797979797981"/>
    <s v="Abv"/>
  </r>
  <r>
    <s v="OtsLGRF23S"/>
    <s v="OtsLGRF23S_5344"/>
    <s v="C-05344"/>
    <d v="2023-09-09T00:00:00"/>
    <x v="1"/>
    <s v="M"/>
    <n v="820"/>
    <x v="19"/>
    <x v="1"/>
    <n v="1"/>
    <s v="3DD.003D7E512E"/>
    <s v="NA"/>
    <s v="F"/>
    <x v="0"/>
    <s v="OtsLYON19S_1_0553"/>
    <s v="OtsLYON19S_1_0440"/>
    <x v="1"/>
    <x v="1"/>
    <x v="1"/>
    <s v="FALL"/>
    <n v="1"/>
    <x v="7"/>
    <n v="0.95971980899999998"/>
    <n v="1"/>
    <x v="0"/>
    <n v="5.6818181818181825"/>
    <n v="5.7284090909090919"/>
    <n v="12.729797979797981"/>
    <s v="Blw"/>
  </r>
  <r>
    <s v="OtsLGRF23S"/>
    <s v="OtsLGRF23S_5347"/>
    <s v="C-05347"/>
    <d v="2023-09-09T00:00:00"/>
    <x v="1"/>
    <s v="M"/>
    <n v="680"/>
    <x v="35"/>
    <x v="0"/>
    <s v="NA"/>
    <s v="NA"/>
    <s v="NA"/>
    <s v="M"/>
    <x v="1"/>
    <s v="OtsLYON19S_1_1710"/>
    <s v="OtsLYON19S_1_1930"/>
    <x v="1"/>
    <x v="1"/>
    <x v="1"/>
    <s v="FALL"/>
    <n v="0.999999999999998"/>
    <x v="1"/>
    <n v="0.95971980899999998"/>
    <n v="1"/>
    <x v="5"/>
    <n v="5.6818181818181825"/>
    <n v="5.7284090909090919"/>
    <n v="12.729797979797981"/>
    <s v="Abv"/>
  </r>
  <r>
    <s v="OtsLGRF23S"/>
    <s v="OtsLGRF23S_5350"/>
    <s v="C-05350"/>
    <d v="2023-09-09T00:00:00"/>
    <x v="1"/>
    <s v="F"/>
    <n v="770"/>
    <x v="2"/>
    <x v="1"/>
    <n v="1"/>
    <s v="NA"/>
    <s v="NA"/>
    <s v="F"/>
    <x v="0"/>
    <s v="OtsLYON19S_1_1397"/>
    <s v="OtsLYON19S_1_1491"/>
    <x v="1"/>
    <x v="1"/>
    <x v="1"/>
    <s v="FALL"/>
    <n v="1"/>
    <x v="1"/>
    <n v="0.95971980899999998"/>
    <n v="1"/>
    <x v="1"/>
    <n v="5.6818181818181825"/>
    <n v="5.7284090909090919"/>
    <n v="12.729797979797981"/>
    <s v="Abv"/>
  </r>
  <r>
    <s v="OtsLGRF23S"/>
    <s v="OtsLGRF23S_5353"/>
    <s v="C-05353"/>
    <d v="2023-09-09T00:00:00"/>
    <x v="1"/>
    <s v="M"/>
    <n v="730"/>
    <x v="16"/>
    <x v="0"/>
    <s v="NA"/>
    <s v="NA"/>
    <s v="NA"/>
    <s v="F"/>
    <x v="0"/>
    <s v="NA"/>
    <s v="NA"/>
    <x v="0"/>
    <x v="0"/>
    <x v="0"/>
    <s v="FALL"/>
    <n v="1"/>
    <x v="0"/>
    <e v="#N/A"/>
    <n v="1"/>
    <x v="1"/>
    <n v="5.6818181818181825"/>
    <n v="5.7284090909090919"/>
    <n v="12.729797979797981"/>
    <s v="Abv"/>
  </r>
  <r>
    <s v="OtsLGRF23S"/>
    <s v="OtsLGRF23S_5356"/>
    <s v="C-05356"/>
    <d v="2023-09-09T00:00:00"/>
    <x v="1"/>
    <s v="M"/>
    <n v="680"/>
    <x v="35"/>
    <x v="0"/>
    <s v="NA"/>
    <s v="NA"/>
    <s v="NA"/>
    <s v="M"/>
    <x v="1"/>
    <s v="OtsLYON19S_1_0130"/>
    <s v="OtsLYON19S_1_0082"/>
    <x v="1"/>
    <x v="1"/>
    <x v="1"/>
    <s v="FALL"/>
    <n v="0.999999999999999"/>
    <x v="4"/>
    <n v="0.95971980899999998"/>
    <n v="1"/>
    <x v="5"/>
    <n v="5.6818181818181825"/>
    <n v="5.7284090909090919"/>
    <n v="12.729797979797981"/>
    <s v="Abv"/>
  </r>
  <r>
    <s v="OtsLGRF23S"/>
    <s v="OtsLGRF23S_5359"/>
    <s v="C-05359"/>
    <d v="2023-09-09T00:00:00"/>
    <x v="1"/>
    <s v="M"/>
    <n v="800"/>
    <x v="4"/>
    <x v="0"/>
    <s v="NA"/>
    <s v="3DD.003D7E514A"/>
    <s v="NA"/>
    <s v="F"/>
    <x v="0"/>
    <s v="OtsLYON19S_1_1706"/>
    <s v="OtsLYON19S_1_1902"/>
    <x v="1"/>
    <x v="1"/>
    <x v="1"/>
    <s v="FALL"/>
    <n v="0.999999999999999"/>
    <x v="1"/>
    <n v="0.95971980899999998"/>
    <n v="1"/>
    <x v="0"/>
    <n v="5.6818181818181825"/>
    <n v="5.7284090909090919"/>
    <n v="12.729797979797981"/>
    <s v="Abv"/>
  </r>
  <r>
    <s v="OtsLGRF23S"/>
    <s v="OtsLGRF23S_5360"/>
    <s v="C-05360"/>
    <d v="2023-09-09T00:00:00"/>
    <x v="1"/>
    <s v="M"/>
    <n v="920"/>
    <x v="20"/>
    <x v="0"/>
    <s v="NA"/>
    <s v="3DD.003D7E5148"/>
    <s v="NA"/>
    <s v="M"/>
    <x v="1"/>
    <s v="OtsLYON19S_1_0537"/>
    <s v="OtsLYON19S_1_0383"/>
    <x v="1"/>
    <x v="1"/>
    <x v="1"/>
    <s v="FALL"/>
    <n v="1"/>
    <x v="3"/>
    <n v="0.95971980899999998"/>
    <n v="1"/>
    <x v="4"/>
    <n v="5.6818181818181825"/>
    <n v="5.7284090909090919"/>
    <n v="12.729797979797981"/>
    <s v="Abv"/>
  </r>
  <r>
    <s v="OtsLGRF23S"/>
    <s v="OtsLGRF23S_5362"/>
    <s v="C-05362"/>
    <d v="2023-09-09T00:00:00"/>
    <x v="1"/>
    <s v="F"/>
    <n v="770"/>
    <x v="2"/>
    <x v="1"/>
    <n v="1"/>
    <s v="NA"/>
    <s v="NA"/>
    <s v="F"/>
    <x v="0"/>
    <s v="OtsLYON19S_1_1116"/>
    <s v="OtsLYON19S_1_0948"/>
    <x v="1"/>
    <x v="1"/>
    <x v="1"/>
    <s v="FALL"/>
    <n v="1"/>
    <x v="16"/>
    <n v="0.95971980899999998"/>
    <n v="1"/>
    <x v="1"/>
    <n v="5.6818181818181825"/>
    <n v="5.7284090909090919"/>
    <n v="12.729797979797981"/>
    <s v="Abv"/>
  </r>
  <r>
    <s v="OtsLGRF23S"/>
    <s v="OtsLGRF23S_5365"/>
    <s v="C-05365"/>
    <d v="2023-09-09T00:00:00"/>
    <x v="1"/>
    <s v="M"/>
    <n v="600"/>
    <x v="43"/>
    <x v="0"/>
    <s v="NA"/>
    <s v="NA"/>
    <s v="NA"/>
    <s v="M"/>
    <x v="1"/>
    <s v="OtsLYON19S_1_1808"/>
    <s v="OtsLYON19S_1_1522"/>
    <x v="1"/>
    <x v="1"/>
    <x v="1"/>
    <s v="FALL"/>
    <n v="1"/>
    <x v="1"/>
    <n v="0.95971980899999998"/>
    <n v="1"/>
    <x v="9"/>
    <n v="5.6818181818181825"/>
    <n v="5.7284090909090919"/>
    <n v="12.729797979797981"/>
    <s v="Abv"/>
  </r>
  <r>
    <s v="OtsLGRF23S"/>
    <s v="OtsLGRF23S_5366"/>
    <s v="C-05366"/>
    <d v="2023-09-09T00:00:00"/>
    <x v="1"/>
    <s v="M"/>
    <n v="860"/>
    <x v="27"/>
    <x v="0"/>
    <s v="NA"/>
    <s v="3DD.003D7E5119"/>
    <s v="NA"/>
    <s v="F"/>
    <x v="0"/>
    <s v="OtsLYON19S_1_1811"/>
    <s v="OtsLYON19S_1_1524"/>
    <x v="1"/>
    <x v="1"/>
    <x v="1"/>
    <s v="FALL"/>
    <n v="1"/>
    <x v="1"/>
    <n v="0.95971980899999998"/>
    <n v="1"/>
    <x v="2"/>
    <n v="5.6818181818181825"/>
    <n v="5.7284090909090919"/>
    <n v="12.729797979797981"/>
    <s v="Abv"/>
  </r>
  <r>
    <s v="OtsLGRF23S"/>
    <s v="OtsLGRF23S_5368"/>
    <s v="C-05368"/>
    <d v="2023-09-09T00:00:00"/>
    <x v="1"/>
    <s v="M"/>
    <n v="730"/>
    <x v="16"/>
    <x v="0"/>
    <s v="NA"/>
    <s v="NA"/>
    <s v="NA"/>
    <s v="M"/>
    <x v="1"/>
    <s v="OtsNPFH19S_1_2321"/>
    <s v="OtsNPFH19S_1_2060"/>
    <x v="2"/>
    <x v="1"/>
    <x v="1"/>
    <s v="FALL"/>
    <n v="0.999999999999996"/>
    <x v="10"/>
    <n v="0.99705232300000002"/>
    <n v="1"/>
    <x v="1"/>
    <n v="5.6818181818181825"/>
    <n v="5.7284090909090919"/>
    <n v="12.729797979797981"/>
    <s v="Abv"/>
  </r>
  <r>
    <s v="OtsLGRF23S"/>
    <s v="OtsLGRF23S_5371"/>
    <s v="C-05371"/>
    <d v="2023-09-09T00:00:00"/>
    <x v="1"/>
    <s v="M"/>
    <n v="720"/>
    <x v="17"/>
    <x v="0"/>
    <s v="NA"/>
    <s v="NA"/>
    <s v="NA"/>
    <s v="M"/>
    <x v="1"/>
    <s v="OtsLYON19S_1_1879"/>
    <s v="OtsLYON19S_1_1644"/>
    <x v="1"/>
    <x v="1"/>
    <x v="1"/>
    <s v="FALL"/>
    <n v="0.999999999999999"/>
    <x v="1"/>
    <n v="0.95971980899999998"/>
    <n v="1"/>
    <x v="5"/>
    <n v="5.6818181818181825"/>
    <n v="5.7284090909090919"/>
    <n v="12.729797979797981"/>
    <s v="Abv"/>
  </r>
  <r>
    <s v="OtsLGRF23S"/>
    <s v="OtsLGRF23S_5374"/>
    <s v="C-05374"/>
    <d v="2023-09-09T00:00:00"/>
    <x v="1"/>
    <s v="M"/>
    <n v="720"/>
    <x v="17"/>
    <x v="0"/>
    <s v="NA"/>
    <s v="NA"/>
    <s v="NA"/>
    <s v="M"/>
    <x v="1"/>
    <s v="OtsLYON19S_1_2303"/>
    <s v="OtsLYON19S_1_2062"/>
    <x v="1"/>
    <x v="1"/>
    <x v="1"/>
    <s v="FALL"/>
    <n v="0.999999999999997"/>
    <x v="14"/>
    <n v="0.95971980899999998"/>
    <n v="1"/>
    <x v="5"/>
    <n v="5.6818181818181825"/>
    <n v="5.7284090909090919"/>
    <n v="12.729797979797981"/>
    <s v="Blw"/>
  </r>
  <r>
    <s v="OtsLGRF23S"/>
    <s v="OtsLGRF23S_5375"/>
    <s v="C-05375"/>
    <d v="2023-09-09T00:00:00"/>
    <x v="1"/>
    <s v="F"/>
    <n v="810"/>
    <x v="9"/>
    <x v="1"/>
    <n v="1"/>
    <s v="3DD.003D7E511F"/>
    <s v="NA"/>
    <s v="F"/>
    <x v="0"/>
    <s v="OtsNPFH19S_1_5333"/>
    <s v="OtsNPFH19S_1_5030"/>
    <x v="2"/>
    <x v="1"/>
    <x v="1"/>
    <s v="FALL"/>
    <n v="1.00000000000001"/>
    <x v="2"/>
    <n v="0.99705232300000002"/>
    <n v="1"/>
    <x v="0"/>
    <n v="5.6818181818181825"/>
    <n v="5.7284090909090919"/>
    <n v="12.729797979797981"/>
    <s v="Abv"/>
  </r>
  <r>
    <s v="OtsLGRF23S"/>
    <s v="OtsLGRF23S_5377"/>
    <s v="C-05377"/>
    <d v="2023-09-09T00:00:00"/>
    <x v="1"/>
    <s v="M"/>
    <n v="720"/>
    <x v="17"/>
    <x v="0"/>
    <s v="NA"/>
    <s v="NA"/>
    <s v="NA"/>
    <s v="F"/>
    <x v="0"/>
    <s v="OtsLYON19S_1_0528"/>
    <s v="OtsLYON19S_1_0353"/>
    <x v="1"/>
    <x v="1"/>
    <x v="1"/>
    <s v="FALL"/>
    <n v="0.999999999999998"/>
    <x v="3"/>
    <n v="0.95971980899999998"/>
    <n v="1"/>
    <x v="5"/>
    <n v="5.6818181818181825"/>
    <n v="5.7284090909090919"/>
    <n v="12.729797979797981"/>
    <s v="Abv"/>
  </r>
  <r>
    <s v="OtsLGRF23S"/>
    <s v="OtsLGRF23S_5380"/>
    <s v="C-05380"/>
    <d v="2023-09-09T00:00:00"/>
    <x v="1"/>
    <s v="M"/>
    <n v="740"/>
    <x v="12"/>
    <x v="1"/>
    <n v="1"/>
    <s v="NA"/>
    <s v="NA"/>
    <s v="F"/>
    <x v="0"/>
    <s v="OtsLYON19S_1_0586"/>
    <s v="OtsLYON19S_1_0625"/>
    <x v="1"/>
    <x v="1"/>
    <x v="1"/>
    <s v="FALL"/>
    <n v="0.999999999999999"/>
    <x v="6"/>
    <n v="0.95971980899999998"/>
    <n v="1"/>
    <x v="1"/>
    <n v="5.6818181818181825"/>
    <n v="5.7284090909090919"/>
    <n v="12.729797979797981"/>
    <s v="Abv"/>
  </r>
  <r>
    <s v="OtsLGRF23S"/>
    <s v="OtsLGRF23S_5383"/>
    <s v="C-05383"/>
    <d v="2023-09-09T00:00:00"/>
    <x v="1"/>
    <s v="M"/>
    <n v="910"/>
    <x v="23"/>
    <x v="0"/>
    <s v="NA"/>
    <s v="3DD.003D7E513A"/>
    <s v="NA"/>
    <s v="M"/>
    <x v="1"/>
    <s v="OtsLYON19S_1_0545"/>
    <s v="OtsLYON19S_1_0429"/>
    <x v="1"/>
    <x v="1"/>
    <x v="1"/>
    <s v="FALL"/>
    <n v="1"/>
    <x v="7"/>
    <n v="0.95971980899999998"/>
    <n v="1"/>
    <x v="4"/>
    <n v="5.6818181818181825"/>
    <n v="5.7284090909090919"/>
    <n v="12.729797979797981"/>
    <s v="Blw"/>
  </r>
  <r>
    <s v="OtsLGRF23S"/>
    <s v="OtsLGRF23S_5386"/>
    <s v="C-05386"/>
    <d v="2023-09-09T00:00:00"/>
    <x v="1"/>
    <s v="M"/>
    <n v="670"/>
    <x v="11"/>
    <x v="1"/>
    <n v="1"/>
    <s v="NA"/>
    <s v="NA"/>
    <s v="M"/>
    <x v="1"/>
    <s v="OtsLYON20S_1_0601"/>
    <s v="OtsLYON20S_1_0570"/>
    <x v="5"/>
    <x v="3"/>
    <x v="3"/>
    <s v="FALL"/>
    <n v="1.00000000000001"/>
    <x v="7"/>
    <n v="0.98961045999999997"/>
    <n v="1"/>
    <x v="3"/>
    <n v="5.6818181818181825"/>
    <n v="5.7284090909090919"/>
    <n v="12.729797979797981"/>
    <s v="Blw"/>
  </r>
  <r>
    <s v="OtsLGRF23S"/>
    <s v="OtsLGRF23S_5389"/>
    <s v="C-05389"/>
    <d v="2023-09-09T00:00:00"/>
    <x v="1"/>
    <s v="M"/>
    <n v="530"/>
    <x v="25"/>
    <x v="0"/>
    <s v="NA"/>
    <s v="NA"/>
    <s v="NA"/>
    <s v="M"/>
    <x v="1"/>
    <s v="OtsLYON20S_1_0428"/>
    <s v="OtsLYON20S_1_1132"/>
    <x v="5"/>
    <x v="3"/>
    <x v="3"/>
    <s v="FALL"/>
    <n v="1"/>
    <x v="6"/>
    <n v="0.98961045999999997"/>
    <n v="1"/>
    <x v="8"/>
    <n v="5.6818181818181825"/>
    <n v="5.7284090909090919"/>
    <n v="12.729797979797981"/>
    <s v="Abv"/>
  </r>
  <r>
    <s v="OtsLGRF23S"/>
    <s v="OtsLGRF23S_5390"/>
    <s v="C-05390"/>
    <d v="2023-09-09T00:00:00"/>
    <x v="1"/>
    <s v="M"/>
    <n v="800"/>
    <x v="4"/>
    <x v="0"/>
    <s v="NA"/>
    <s v="3DD.003D7E511A"/>
    <s v="NA"/>
    <s v="F"/>
    <x v="0"/>
    <s v="OtsLYON19S_1_1847"/>
    <s v="OtsLYON19S_1_1598"/>
    <x v="1"/>
    <x v="1"/>
    <x v="1"/>
    <s v="FALL"/>
    <n v="1"/>
    <x v="1"/>
    <n v="0.95971980899999998"/>
    <n v="1"/>
    <x v="0"/>
    <n v="5.6818181818181825"/>
    <n v="5.7284090909090919"/>
    <n v="12.729797979797981"/>
    <s v="Abv"/>
  </r>
  <r>
    <s v="OtsLGRF23S"/>
    <s v="OtsLGRF23S_5392"/>
    <s v="C-05392"/>
    <d v="2023-09-09T00:00:00"/>
    <x v="1"/>
    <s v="M"/>
    <n v="830"/>
    <x v="15"/>
    <x v="0"/>
    <s v="NA"/>
    <s v="3DD.003D7E5124"/>
    <s v="NA"/>
    <s v="F"/>
    <x v="0"/>
    <s v="OtsNPFH19S_1_4365"/>
    <s v="OtsNPFH19S_1_4043"/>
    <x v="2"/>
    <x v="1"/>
    <x v="1"/>
    <s v="FALL"/>
    <n v="0.999999999999996"/>
    <x v="13"/>
    <n v="0.99705232300000002"/>
    <n v="1"/>
    <x v="2"/>
    <n v="5.6818181818181825"/>
    <n v="5.7284090909090919"/>
    <n v="12.729797979797981"/>
    <s v="Abv"/>
  </r>
  <r>
    <s v="OtsLGRF23S"/>
    <s v="OtsLGRF23S_5394"/>
    <s v="C-05394"/>
    <d v="2023-09-09T00:00:00"/>
    <x v="1"/>
    <s v="F"/>
    <n v="860"/>
    <x v="27"/>
    <x v="0"/>
    <s v="NA"/>
    <s v="3DD.003D7E5142"/>
    <s v="NA"/>
    <s v="F"/>
    <x v="0"/>
    <s v="OtsLYON19S_1_1801"/>
    <s v="OtsLYON19S_1_1507"/>
    <x v="1"/>
    <x v="1"/>
    <x v="1"/>
    <s v="FALL"/>
    <n v="1"/>
    <x v="1"/>
    <n v="0.95971980899999998"/>
    <n v="1"/>
    <x v="2"/>
    <n v="5.6818181818181825"/>
    <n v="5.7284090909090919"/>
    <n v="12.729797979797981"/>
    <s v="Abv"/>
  </r>
  <r>
    <s v="OtsLGRF23S"/>
    <s v="OtsLGRF23S_5395"/>
    <s v="C-05395"/>
    <d v="2023-09-09T00:00:00"/>
    <x v="1"/>
    <s v="M"/>
    <n v="700"/>
    <x v="13"/>
    <x v="1"/>
    <n v="1"/>
    <s v="NA"/>
    <s v="NA"/>
    <s v="F"/>
    <x v="0"/>
    <s v="OtsLYON19S_1_0117"/>
    <s v="OtsLYON19S_1_0042"/>
    <x v="1"/>
    <x v="1"/>
    <x v="1"/>
    <s v="FALL"/>
    <n v="0.999999999999998"/>
    <x v="4"/>
    <n v="0.95971980899999998"/>
    <n v="1"/>
    <x v="5"/>
    <n v="5.6818181818181825"/>
    <n v="5.7284090909090919"/>
    <n v="12.729797979797981"/>
    <s v="Abv"/>
  </r>
  <r>
    <s v="OtsLGRF23S"/>
    <s v="OtsLGRF23S_5398"/>
    <s v="C-05398"/>
    <d v="2023-09-09T00:00:00"/>
    <x v="1"/>
    <s v="F"/>
    <n v="770"/>
    <x v="2"/>
    <x v="0"/>
    <s v="NA"/>
    <s v="NA"/>
    <s v="NA"/>
    <s v="F"/>
    <x v="0"/>
    <s v="OtsLYON19S_1_0111"/>
    <s v="OtsLYON19S_1_0019"/>
    <x v="1"/>
    <x v="1"/>
    <x v="1"/>
    <s v="FALL"/>
    <n v="0.999999999999999"/>
    <x v="4"/>
    <n v="0.95971980899999998"/>
    <n v="1"/>
    <x v="1"/>
    <n v="5.6818181818181825"/>
    <n v="5.7284090909090919"/>
    <n v="12.729797979797981"/>
    <s v="Abv"/>
  </r>
  <r>
    <s v="OtsLGRF23S"/>
    <s v="OtsLGRF23S_5399"/>
    <s v="C-05399"/>
    <d v="2023-09-09T00:00:00"/>
    <x v="1"/>
    <s v="M"/>
    <n v="830"/>
    <x v="15"/>
    <x v="0"/>
    <s v="NA"/>
    <s v="3DD.003D7E50FE"/>
    <s v="NA"/>
    <s v="F"/>
    <x v="0"/>
    <s v="NA"/>
    <s v="NA"/>
    <x v="0"/>
    <x v="0"/>
    <x v="0"/>
    <s v="FALL"/>
    <n v="1"/>
    <x v="0"/>
    <e v="#N/A"/>
    <n v="1"/>
    <x v="2"/>
    <n v="5.6818181818181825"/>
    <n v="5.7284090909090919"/>
    <n v="12.729797979797981"/>
    <s v="Abv"/>
  </r>
  <r>
    <s v="OtsLGRF23S"/>
    <s v="OtsLGRF23S_5400"/>
    <s v="C-05400"/>
    <d v="2023-09-09T00:00:00"/>
    <x v="1"/>
    <s v="M"/>
    <n v="820"/>
    <x v="19"/>
    <x v="1"/>
    <s v="NA"/>
    <s v="3DD.003D7E5135"/>
    <s v="NA"/>
    <s v="U"/>
    <x v="1"/>
    <s v="OtsLYON19S_1_0590"/>
    <s v="OtsLYON19S_1_0644"/>
    <x v="1"/>
    <x v="1"/>
    <x v="1"/>
    <s v="FALL"/>
    <n v="1"/>
    <x v="6"/>
    <n v="0.95971980899999998"/>
    <n v="1"/>
    <x v="0"/>
    <n v="5.6818181818181825"/>
    <n v="5.7284090909090919"/>
    <n v="12.729797979797981"/>
    <s v="Abv"/>
  </r>
  <r>
    <s v="OtsLGRF23S"/>
    <s v="OtsLGRF23S_5401"/>
    <s v="C-05401"/>
    <d v="2023-09-09T00:00:00"/>
    <x v="1"/>
    <s v="M"/>
    <n v="800"/>
    <x v="4"/>
    <x v="0"/>
    <s v="NA"/>
    <s v="3DD.003D7E510A"/>
    <s v="NA"/>
    <s v="F"/>
    <x v="0"/>
    <s v="OtsLYON19S_1_1844"/>
    <s v="OtsLYON19S_1_1599"/>
    <x v="1"/>
    <x v="1"/>
    <x v="1"/>
    <s v="FALL"/>
    <n v="1"/>
    <x v="1"/>
    <n v="0.95971980899999998"/>
    <n v="1"/>
    <x v="0"/>
    <n v="5.6818181818181825"/>
    <n v="5.7284090909090919"/>
    <n v="12.729797979797981"/>
    <s v="Abv"/>
  </r>
  <r>
    <s v="OtsLGRF23S"/>
    <s v="OtsLGRF23S_5402"/>
    <s v="C-05402"/>
    <d v="2023-09-09T00:00:00"/>
    <x v="1"/>
    <s v="F"/>
    <n v="830"/>
    <x v="15"/>
    <x v="0"/>
    <s v="NA"/>
    <s v="3DD.003D7E50FC"/>
    <s v="NA"/>
    <s v="F"/>
    <x v="0"/>
    <s v="OtsLYON19S_1_1817"/>
    <s v="OtsLYON19S_1_1534"/>
    <x v="1"/>
    <x v="1"/>
    <x v="1"/>
    <s v="FALL"/>
    <n v="1"/>
    <x v="1"/>
    <n v="0.95971980899999998"/>
    <n v="1"/>
    <x v="2"/>
    <n v="5.6818181818181825"/>
    <n v="5.7284090909090919"/>
    <n v="12.729797979797981"/>
    <s v="Abv"/>
  </r>
  <r>
    <s v="OtsLGRF23S"/>
    <s v="OtsLGRF23S_5403"/>
    <s v="C-05403"/>
    <d v="2023-09-09T00:00:00"/>
    <x v="1"/>
    <s v="M"/>
    <n v="820"/>
    <x v="19"/>
    <x v="0"/>
    <s v="NA"/>
    <s v="3DD.003D7E5134"/>
    <s v="NA"/>
    <s v="F"/>
    <x v="0"/>
    <s v="NA"/>
    <s v="NA"/>
    <x v="0"/>
    <x v="0"/>
    <x v="0"/>
    <s v="FALL"/>
    <n v="1"/>
    <x v="0"/>
    <e v="#N/A"/>
    <n v="1"/>
    <x v="0"/>
    <n v="5.6818181818181825"/>
    <n v="5.7284090909090919"/>
    <n v="12.729797979797981"/>
    <s v="Abv"/>
  </r>
  <r>
    <s v="OtsLGRF23S"/>
    <s v="OtsLGRF23S_5404"/>
    <s v="C-05404"/>
    <d v="2023-09-09T00:00:00"/>
    <x v="1"/>
    <s v="M"/>
    <n v="710"/>
    <x v="10"/>
    <x v="1"/>
    <n v="1"/>
    <s v="NA"/>
    <s v="NA"/>
    <s v="M"/>
    <x v="1"/>
    <s v="OtsLYON19S_1_0596"/>
    <s v="OtsLYON19S_1_0657"/>
    <x v="1"/>
    <x v="1"/>
    <x v="1"/>
    <s v="FALL"/>
    <n v="1"/>
    <x v="6"/>
    <n v="0.95971980899999998"/>
    <n v="1"/>
    <x v="5"/>
    <n v="5.6818181818181825"/>
    <n v="5.7284090909090919"/>
    <n v="12.729797979797981"/>
    <s v="Abv"/>
  </r>
  <r>
    <s v="OtsLGRF23S"/>
    <s v="OtsLGRF23S_5407"/>
    <s v="C-05407"/>
    <d v="2023-09-09T00:00:00"/>
    <x v="1"/>
    <s v="M"/>
    <n v="640"/>
    <x v="54"/>
    <x v="0"/>
    <s v="NA"/>
    <s v="NA"/>
    <s v="NA"/>
    <s v="M"/>
    <x v="1"/>
    <s v="OtsLYON19S_1_0160"/>
    <s v="OtsLYON19S_1_0249"/>
    <x v="1"/>
    <x v="1"/>
    <x v="1"/>
    <s v="FALL"/>
    <n v="0.999999999999999"/>
    <x v="3"/>
    <n v="0.95971980899999998"/>
    <n v="1"/>
    <x v="3"/>
    <n v="5.6818181818181825"/>
    <n v="5.7284090909090919"/>
    <n v="12.729797979797981"/>
    <s v="Abv"/>
  </r>
  <r>
    <s v="OtsLGRF23S"/>
    <s v="OtsLGRF23S_5408"/>
    <s v="C-05408"/>
    <d v="2023-09-09T00:00:00"/>
    <x v="1"/>
    <s v="M"/>
    <n v="800"/>
    <x v="4"/>
    <x v="0"/>
    <s v="NA"/>
    <s v="3DD.003D7E512A"/>
    <s v="NA"/>
    <s v="M"/>
    <x v="1"/>
    <s v="OtsLYON19S_1_0145"/>
    <s v="OtsLYON19S_1_0203"/>
    <x v="1"/>
    <x v="1"/>
    <x v="1"/>
    <s v="FALL"/>
    <n v="0.999999999999999"/>
    <x v="4"/>
    <n v="0.95971980899999998"/>
    <n v="1"/>
    <x v="0"/>
    <n v="5.6818181818181825"/>
    <n v="5.7284090909090919"/>
    <n v="12.729797979797981"/>
    <s v="Abv"/>
  </r>
  <r>
    <s v="OtsLGRF23S"/>
    <s v="OtsLGRF23S_5409"/>
    <s v="C-05409"/>
    <d v="2023-09-09T00:00:00"/>
    <x v="1"/>
    <s v="M"/>
    <n v="850"/>
    <x v="14"/>
    <x v="0"/>
    <s v="NA"/>
    <s v="3DD.003D7E5136"/>
    <s v="NA"/>
    <s v="M"/>
    <x v="1"/>
    <s v="OtsLYON19S_1_1746"/>
    <s v="OtsLYON19S_1_1984"/>
    <x v="1"/>
    <x v="1"/>
    <x v="1"/>
    <s v="FALL"/>
    <n v="1"/>
    <x v="1"/>
    <n v="0.95971980899999998"/>
    <n v="1"/>
    <x v="2"/>
    <n v="5.6818181818181825"/>
    <n v="5.7284090909090919"/>
    <n v="12.729797979797981"/>
    <s v="Abv"/>
  </r>
  <r>
    <s v="OtsLGRF23S"/>
    <s v="OtsLGRF23S_5410"/>
    <s v="C-05410"/>
    <d v="2023-09-09T00:00:00"/>
    <x v="1"/>
    <s v="M"/>
    <n v="830"/>
    <x v="15"/>
    <x v="1"/>
    <n v="1"/>
    <s v="3DD.003D7E513E"/>
    <s v="NA"/>
    <s v="F"/>
    <x v="0"/>
    <s v="OtsLYON19S_1_0547"/>
    <s v="OtsLYON19S_1_0423"/>
    <x v="1"/>
    <x v="1"/>
    <x v="1"/>
    <s v="FALL"/>
    <n v="1"/>
    <x v="7"/>
    <n v="0.95971980899999998"/>
    <n v="1"/>
    <x v="2"/>
    <n v="5.6818181818181825"/>
    <n v="5.7284090909090919"/>
    <n v="12.729797979797981"/>
    <s v="Blw"/>
  </r>
  <r>
    <s v="OtsLGRF23S"/>
    <s v="OtsLGRF23S_5413"/>
    <s v="C-05413"/>
    <d v="2023-09-09T00:00:00"/>
    <x v="1"/>
    <s v="F"/>
    <n v="810"/>
    <x v="9"/>
    <x v="0"/>
    <s v="NA"/>
    <s v="3DD.003D7E511B"/>
    <s v="NA"/>
    <s v="F"/>
    <x v="0"/>
    <s v="OtsLYON19S_1_1862"/>
    <s v="OtsLYON19S_1_1630"/>
    <x v="1"/>
    <x v="1"/>
    <x v="1"/>
    <s v="FALL"/>
    <n v="1"/>
    <x v="1"/>
    <n v="0.95971980899999998"/>
    <n v="1"/>
    <x v="0"/>
    <n v="5.6818181818181825"/>
    <n v="5.7284090909090919"/>
    <n v="12.729797979797981"/>
    <s v="Abv"/>
  </r>
  <r>
    <s v="OtsLGRF23S"/>
    <s v="OtsLGRF23S_5416"/>
    <s v="C-05416"/>
    <d v="2023-09-09T00:00:00"/>
    <x v="1"/>
    <s v="F"/>
    <n v="770"/>
    <x v="2"/>
    <x v="1"/>
    <s v="NA"/>
    <s v="NA"/>
    <s v="NA"/>
    <s v="F"/>
    <x v="0"/>
    <s v="OtsNPFH19S_1_2336"/>
    <s v="OtsNPFH19S_1_2050"/>
    <x v="2"/>
    <x v="1"/>
    <x v="1"/>
    <s v="FALL"/>
    <n v="1"/>
    <x v="10"/>
    <n v="0.99705232300000002"/>
    <n v="1"/>
    <x v="1"/>
    <n v="5.6818181818181825"/>
    <n v="5.7284090909090919"/>
    <n v="12.729797979797981"/>
    <s v="Abv"/>
  </r>
  <r>
    <s v="OtsLGRF23S"/>
    <s v="OtsLGRF23S_5419"/>
    <s v="C-05419"/>
    <d v="2023-09-09T00:00:00"/>
    <x v="1"/>
    <s v="F"/>
    <n v="720"/>
    <x v="17"/>
    <x v="0"/>
    <s v="NA"/>
    <s v="NA"/>
    <s v="NA"/>
    <s v="F"/>
    <x v="0"/>
    <s v="OtsLYON19S_1_0111"/>
    <s v="OtsLYON19S_1_0021"/>
    <x v="1"/>
    <x v="1"/>
    <x v="1"/>
    <s v="FALL"/>
    <n v="0.999999999999999"/>
    <x v="4"/>
    <n v="0.95971980899999998"/>
    <n v="1"/>
    <x v="5"/>
    <n v="5.6818181818181825"/>
    <n v="5.7284090909090919"/>
    <n v="12.729797979797981"/>
    <s v="Abv"/>
  </r>
  <r>
    <s v="OtsLGRF23S"/>
    <s v="OtsLGRF23S_5422"/>
    <s v="C-05422"/>
    <d v="2023-09-09T00:00:00"/>
    <x v="1"/>
    <s v="M"/>
    <n v="710"/>
    <x v="10"/>
    <x v="1"/>
    <n v="1"/>
    <s v="NA"/>
    <s v="NA"/>
    <s v="F"/>
    <x v="0"/>
    <s v="NA"/>
    <s v="NA"/>
    <x v="0"/>
    <x v="0"/>
    <x v="0"/>
    <s v="FALL"/>
    <n v="1"/>
    <x v="8"/>
    <e v="#N/A"/>
    <n v="1"/>
    <x v="5"/>
    <n v="5.6818181818181825"/>
    <n v="5.7284090909090919"/>
    <n v="12.729797979797981"/>
    <s v="Abv"/>
  </r>
  <r>
    <s v="OtsLGRF23S"/>
    <s v="OtsLGRF23S_5425"/>
    <s v="C-05425"/>
    <d v="2023-09-09T00:00:00"/>
    <x v="1"/>
    <s v="M"/>
    <n v="850"/>
    <x v="14"/>
    <x v="1"/>
    <n v="1"/>
    <s v="3DD.003D7E5149"/>
    <s v="NA"/>
    <s v="M"/>
    <x v="1"/>
    <s v="OtsNPFH19S_1_5326"/>
    <s v="OtsNPFH19S_1_5048"/>
    <x v="2"/>
    <x v="1"/>
    <x v="1"/>
    <s v="FALL"/>
    <n v="0.999999999999997"/>
    <x v="2"/>
    <n v="0.99705232300000002"/>
    <n v="1"/>
    <x v="2"/>
    <n v="5.6818181818181825"/>
    <n v="5.7284090909090919"/>
    <n v="12.729797979797981"/>
    <s v="Abv"/>
  </r>
  <r>
    <s v="OtsLGRF23S"/>
    <s v="OtsLGRF23S_5426"/>
    <s v="C-05426"/>
    <d v="2023-09-09T00:00:00"/>
    <x v="1"/>
    <s v="F"/>
    <n v="850"/>
    <x v="14"/>
    <x v="0"/>
    <s v="NA"/>
    <s v="3DD.003D7E5137"/>
    <s v="NA"/>
    <s v="F"/>
    <x v="0"/>
    <s v="NA"/>
    <s v="NA"/>
    <x v="0"/>
    <x v="0"/>
    <x v="0"/>
    <s v="FALL"/>
    <n v="1"/>
    <x v="0"/>
    <e v="#N/A"/>
    <n v="1"/>
    <x v="2"/>
    <n v="5.6818181818181825"/>
    <n v="5.7284090909090919"/>
    <n v="12.729797979797981"/>
    <s v="Abv"/>
  </r>
  <r>
    <s v="OtsLGRF23S"/>
    <s v="OtsLGRF23S_5428"/>
    <s v="C-05428"/>
    <d v="2023-09-09T00:00:00"/>
    <x v="1"/>
    <s v="M"/>
    <n v="780"/>
    <x v="8"/>
    <x v="0"/>
    <s v="NA"/>
    <s v="NA"/>
    <s v="NA"/>
    <s v="F"/>
    <x v="0"/>
    <s v="OtsNPFH19S_1_1331"/>
    <s v="OtsNPFH19S_1_1069"/>
    <x v="2"/>
    <x v="1"/>
    <x v="1"/>
    <s v="FALL"/>
    <n v="0.999999999999999"/>
    <x v="2"/>
    <n v="0.99705232300000002"/>
    <n v="1"/>
    <x v="0"/>
    <n v="5.6818181818181825"/>
    <n v="5.7284090909090919"/>
    <n v="12.729797979797981"/>
    <s v="Abv"/>
  </r>
  <r>
    <s v="OtsLGRF23S"/>
    <s v="OtsLGRF23S_5431"/>
    <s v="C-05431"/>
    <d v="2023-09-09T00:00:00"/>
    <x v="1"/>
    <s v="M"/>
    <n v="510"/>
    <x v="58"/>
    <x v="0"/>
    <s v="NA"/>
    <s v="NA"/>
    <s v="NA"/>
    <s v="M"/>
    <x v="1"/>
    <s v="OtsLYON21S_1_0960"/>
    <s v="OtsLYON21S_1_2002"/>
    <x v="7"/>
    <x v="4"/>
    <x v="4"/>
    <s v="FALL"/>
    <n v="1.00000000000001"/>
    <x v="1"/>
    <e v="#N/A"/>
    <n v="1"/>
    <x v="11"/>
    <n v="5.6818181818181825"/>
    <n v="5.7284090909090919"/>
    <n v="12.729797979797981"/>
    <s v="Abv"/>
  </r>
  <r>
    <s v="OtsLGRF23S"/>
    <s v="OtsLGRF23S_5434"/>
    <s v="C-05434"/>
    <d v="2023-09-10T00:00:00"/>
    <x v="1"/>
    <s v="M"/>
    <n v="650"/>
    <x v="5"/>
    <x v="0"/>
    <s v="NA"/>
    <s v="NA"/>
    <s v="NA"/>
    <s v="M"/>
    <x v="1"/>
    <s v="OtsLYON20S_1_1505"/>
    <s v="OtsLYON20S_1_1635"/>
    <x v="5"/>
    <x v="3"/>
    <x v="3"/>
    <s v="FALL"/>
    <n v="0.999999999999995"/>
    <x v="1"/>
    <n v="0.98961045999999997"/>
    <n v="1"/>
    <x v="3"/>
    <n v="5.6818181818181825"/>
    <n v="5.7284090909090919"/>
    <n v="12.729797979797981"/>
    <s v="Abv"/>
  </r>
  <r>
    <s v="OtsLGRF23S"/>
    <s v="OtsLGRF23S_5437"/>
    <s v="C-05437"/>
    <d v="2023-09-10T00:00:00"/>
    <x v="1"/>
    <s v="M"/>
    <n v="800"/>
    <x v="4"/>
    <x v="0"/>
    <s v="NA"/>
    <s v="3DD.003D7E5144"/>
    <s v="NA"/>
    <s v="M"/>
    <x v="1"/>
    <s v="OtsNPFH19S_1_3306"/>
    <s v="OtsNPFH19S_1_3063"/>
    <x v="2"/>
    <x v="1"/>
    <x v="1"/>
    <s v="FALL"/>
    <n v="1"/>
    <x v="13"/>
    <n v="0.99705232300000002"/>
    <n v="1"/>
    <x v="0"/>
    <n v="5.6818181818181825"/>
    <n v="5.7284090909090919"/>
    <n v="12.729797979797981"/>
    <s v="Abv"/>
  </r>
  <r>
    <s v="OtsLGRF23S"/>
    <s v="OtsLGRF23S_5440"/>
    <s v="C-05440"/>
    <d v="2023-09-10T00:00:00"/>
    <x v="1"/>
    <s v="F"/>
    <n v="830"/>
    <x v="15"/>
    <x v="0"/>
    <s v="NA"/>
    <s v="3DD.003D7E5154"/>
    <s v="NA"/>
    <s v="F"/>
    <x v="0"/>
    <s v="OtsLYON19S_1_1825"/>
    <s v="OtsLYON19S_1_1554"/>
    <x v="1"/>
    <x v="1"/>
    <x v="1"/>
    <s v="FALL"/>
    <n v="0.999999999999999"/>
    <x v="1"/>
    <n v="0.95971980899999998"/>
    <n v="1"/>
    <x v="2"/>
    <n v="5.6818181818181825"/>
    <n v="5.7284090909090919"/>
    <n v="12.729797979797981"/>
    <s v="Abv"/>
  </r>
  <r>
    <s v="OtsLGRF23S"/>
    <s v="OtsLGRF23S_5443"/>
    <s v="C-05443"/>
    <d v="2023-09-10T00:00:00"/>
    <x v="1"/>
    <s v="M"/>
    <n v="750"/>
    <x v="1"/>
    <x v="0"/>
    <s v="NA"/>
    <s v="NA"/>
    <s v="NA"/>
    <s v="M"/>
    <x v="1"/>
    <s v="OtsLYON19S_1_0598"/>
    <s v="OtsLYON19S_1_0666"/>
    <x v="1"/>
    <x v="1"/>
    <x v="1"/>
    <s v="FALL"/>
    <n v="1"/>
    <x v="6"/>
    <n v="0.95971980899999998"/>
    <n v="1"/>
    <x v="1"/>
    <n v="5.6818181818181825"/>
    <n v="5.7284090909090919"/>
    <n v="12.729797979797981"/>
    <s v="Abv"/>
  </r>
  <r>
    <s v="OtsLGRF23S"/>
    <s v="OtsLGRF23S_5446"/>
    <s v="C-05446"/>
    <d v="2023-09-10T00:00:00"/>
    <x v="1"/>
    <s v="M"/>
    <n v="690"/>
    <x v="30"/>
    <x v="1"/>
    <n v="1"/>
    <s v="NA"/>
    <s v="NA"/>
    <s v="M"/>
    <x v="1"/>
    <s v="OtsLYON20S_1_0666"/>
    <s v="OtsLYON20S_1_0770"/>
    <x v="5"/>
    <x v="3"/>
    <x v="3"/>
    <s v="FALL"/>
    <n v="1.00000000000001"/>
    <x v="12"/>
    <n v="0.98961045999999997"/>
    <n v="1"/>
    <x v="5"/>
    <n v="5.6818181818181825"/>
    <n v="5.7284090909090919"/>
    <n v="12.729797979797981"/>
    <s v="Abv"/>
  </r>
  <r>
    <s v="OtsLGRF23S"/>
    <s v="OtsLGRF23S_5449"/>
    <s v="C-05449"/>
    <d v="2023-09-10T00:00:00"/>
    <x v="1"/>
    <s v="M"/>
    <n v="690"/>
    <x v="30"/>
    <x v="0"/>
    <s v="NA"/>
    <s v="NA"/>
    <s v="NA"/>
    <s v="M"/>
    <x v="1"/>
    <s v="OtsLYON19S_1_0582"/>
    <s v="OtsLYON19S_1_0620"/>
    <x v="1"/>
    <x v="1"/>
    <x v="1"/>
    <s v="FALL"/>
    <n v="0.999999999999998"/>
    <x v="6"/>
    <n v="0.95971980899999998"/>
    <n v="1"/>
    <x v="5"/>
    <n v="5.6818181818181825"/>
    <n v="5.7284090909090919"/>
    <n v="12.729797979797981"/>
    <s v="Abv"/>
  </r>
  <r>
    <s v="OtsLGRF23S"/>
    <s v="OtsLGRF23S_5452"/>
    <s v="C-05452"/>
    <d v="2023-09-10T00:00:00"/>
    <x v="1"/>
    <s v="F"/>
    <n v="760"/>
    <x v="6"/>
    <x v="0"/>
    <s v="NA"/>
    <s v="NA"/>
    <s v="NA"/>
    <s v="M"/>
    <x v="1"/>
    <s v="OtsLYON19S_1_1835"/>
    <s v="OtsLYON19S_1_1564"/>
    <x v="1"/>
    <x v="1"/>
    <x v="1"/>
    <s v="FALL"/>
    <n v="0.999999999999999"/>
    <x v="1"/>
    <n v="0.95971980899999998"/>
    <n v="1"/>
    <x v="1"/>
    <n v="5.6818181818181825"/>
    <n v="5.7284090909090919"/>
    <n v="12.729797979797981"/>
    <s v="Abv"/>
  </r>
  <r>
    <s v="OtsLGRF23S"/>
    <s v="OtsLGRF23S_5455"/>
    <s v="C-05455"/>
    <d v="2023-09-10T00:00:00"/>
    <x v="1"/>
    <s v="F"/>
    <n v="730"/>
    <x v="16"/>
    <x v="1"/>
    <n v="1"/>
    <s v="NA"/>
    <s v="NA"/>
    <s v="F"/>
    <x v="0"/>
    <s v="OtsNPFH19S_1_3349"/>
    <s v="OtsNPFH19S_1_3107"/>
    <x v="2"/>
    <x v="1"/>
    <x v="1"/>
    <s v="FALL"/>
    <n v="0.99999999999999301"/>
    <x v="13"/>
    <n v="0.99705232300000002"/>
    <n v="1"/>
    <x v="1"/>
    <n v="5.6818181818181825"/>
    <n v="5.7284090909090919"/>
    <n v="12.729797979797981"/>
    <s v="Abv"/>
  </r>
  <r>
    <s v="OtsLGRF23S"/>
    <s v="OtsLGRF23S_5458"/>
    <s v="C-05458"/>
    <d v="2023-09-10T00:00:00"/>
    <x v="1"/>
    <s v="M"/>
    <n v="690"/>
    <x v="30"/>
    <x v="0"/>
    <s v="NA"/>
    <s v="NA"/>
    <s v="NA"/>
    <s v="M"/>
    <x v="1"/>
    <s v="OtsLYON19S_1_0571"/>
    <s v="OtsLYON19S_1_0605"/>
    <x v="1"/>
    <x v="1"/>
    <x v="1"/>
    <s v="FALL"/>
    <n v="0.999999999999999"/>
    <x v="7"/>
    <n v="0.95971980899999998"/>
    <n v="1"/>
    <x v="5"/>
    <n v="5.6818181818181825"/>
    <n v="5.7284090909090919"/>
    <n v="12.729797979797981"/>
    <s v="Blw"/>
  </r>
  <r>
    <s v="OtsLGRF23S"/>
    <s v="OtsLGRF23S_5461"/>
    <s v="C-05461"/>
    <d v="2023-09-10T00:00:00"/>
    <x v="1"/>
    <s v="F"/>
    <n v="700"/>
    <x v="13"/>
    <x v="1"/>
    <n v="1"/>
    <s v="NA"/>
    <s v="NA"/>
    <s v="F"/>
    <x v="0"/>
    <s v="OtsLYON19S_1_1701"/>
    <s v="OtsLYON19S_1_1908"/>
    <x v="1"/>
    <x v="1"/>
    <x v="1"/>
    <s v="FALL"/>
    <n v="0.999999999999999"/>
    <x v="1"/>
    <n v="0.95971980899999998"/>
    <n v="1"/>
    <x v="5"/>
    <n v="5.6818181818181825"/>
    <n v="5.7284090909090919"/>
    <n v="12.729797979797981"/>
    <s v="Abv"/>
  </r>
  <r>
    <s v="OtsLGRF23S"/>
    <s v="OtsLGRF23S_5464"/>
    <s v="C-05464"/>
    <d v="2023-09-10T00:00:00"/>
    <x v="1"/>
    <s v="F"/>
    <n v="750"/>
    <x v="1"/>
    <x v="0"/>
    <s v="NA"/>
    <s v="NA"/>
    <s v="NA"/>
    <s v="F"/>
    <x v="0"/>
    <s v="OtsLYON19S_1_0163"/>
    <s v="OtsLYON19S_1_0250"/>
    <x v="1"/>
    <x v="1"/>
    <x v="1"/>
    <s v="FALL"/>
    <n v="1"/>
    <x v="3"/>
    <n v="0.95971980899999998"/>
    <n v="1"/>
    <x v="1"/>
    <n v="5.6818181818181825"/>
    <n v="5.7284090909090919"/>
    <n v="12.729797979797981"/>
    <s v="Abv"/>
  </r>
  <r>
    <s v="OtsLGRF23S"/>
    <s v="OtsLGRF23S_5467"/>
    <s v="C-05467"/>
    <d v="2023-09-10T00:00:00"/>
    <x v="1"/>
    <s v="F"/>
    <n v="720"/>
    <x v="17"/>
    <x v="1"/>
    <n v="1"/>
    <s v="NA"/>
    <s v="NA"/>
    <s v="F"/>
    <x v="0"/>
    <s v="OtsLYON19S_1_0107"/>
    <s v="OtsLYON19S_1_0045"/>
    <x v="1"/>
    <x v="1"/>
    <x v="1"/>
    <s v="FALL"/>
    <n v="1"/>
    <x v="4"/>
    <n v="0.95971980899999998"/>
    <n v="1"/>
    <x v="5"/>
    <n v="5.6818181818181825"/>
    <n v="5.7284090909090919"/>
    <n v="12.729797979797981"/>
    <s v="Abv"/>
  </r>
  <r>
    <s v="OtsLGRF23S"/>
    <s v="OtsLGRF23S_5470"/>
    <s v="C-05470"/>
    <d v="2023-09-10T00:00:00"/>
    <x v="1"/>
    <s v="F"/>
    <n v="680"/>
    <x v="35"/>
    <x v="1"/>
    <n v="1"/>
    <s v="NA"/>
    <s v="NA"/>
    <s v="M"/>
    <x v="1"/>
    <s v="NA"/>
    <s v="NA"/>
    <x v="0"/>
    <x v="0"/>
    <x v="0"/>
    <s v="FALL"/>
    <n v="0.999999999999995"/>
    <x v="8"/>
    <e v="#N/A"/>
    <n v="1"/>
    <x v="5"/>
    <n v="5.6818181818181825"/>
    <n v="5.7284090909090919"/>
    <n v="12.729797979797981"/>
    <s v="Abv"/>
  </r>
  <r>
    <s v="OtsLGRF23S"/>
    <s v="OtsLGRF23S_5473"/>
    <s v="C-05473"/>
    <d v="2023-09-10T00:00:00"/>
    <x v="1"/>
    <s v="M"/>
    <n v="690"/>
    <x v="30"/>
    <x v="0"/>
    <s v="NA"/>
    <s v="NA"/>
    <s v="NA"/>
    <s v="M"/>
    <x v="1"/>
    <s v="NA"/>
    <s v="NA"/>
    <x v="0"/>
    <x v="0"/>
    <x v="0"/>
    <s v="FALL"/>
    <n v="1"/>
    <x v="0"/>
    <e v="#N/A"/>
    <n v="1"/>
    <x v="5"/>
    <n v="5.6818181818181825"/>
    <n v="5.7284090909090919"/>
    <n v="12.729797979797981"/>
    <s v="Abv"/>
  </r>
  <r>
    <s v="OtsLGRF23S"/>
    <s v="OtsLGRF23S_5476"/>
    <s v="C-05476"/>
    <d v="2023-09-10T00:00:00"/>
    <x v="1"/>
    <s v="M"/>
    <n v="440"/>
    <x v="63"/>
    <x v="1"/>
    <n v="1"/>
    <s v="NA"/>
    <s v="NA"/>
    <s v="M"/>
    <x v="1"/>
    <s v="OtsLYON21S_1_0766"/>
    <s v="OtsLYON21S_1_0420"/>
    <x v="7"/>
    <x v="4"/>
    <x v="4"/>
    <s v="FALL"/>
    <n v="0.999999999999998"/>
    <x v="3"/>
    <e v="#N/A"/>
    <n v="1"/>
    <x v="10"/>
    <n v="5.6818181818181825"/>
    <n v="5.7284090909090919"/>
    <n v="12.729797979797981"/>
    <s v="Abv"/>
  </r>
  <r>
    <s v="OtsLGRF23S"/>
    <s v="OtsLGRF23S_5479"/>
    <s v="C-05479"/>
    <d v="2023-09-10T00:00:00"/>
    <x v="1"/>
    <s v="F"/>
    <n v="830"/>
    <x v="15"/>
    <x v="1"/>
    <n v="1"/>
    <s v="3DD.003D7E5120"/>
    <s v="NA"/>
    <s v="F"/>
    <x v="0"/>
    <s v="OtsLYON18S_1_2349"/>
    <s v="OtsLYON18S_1_2499"/>
    <x v="3"/>
    <x v="2"/>
    <x v="2"/>
    <s v="FALL"/>
    <n v="0.999999999999998"/>
    <x v="17"/>
    <n v="0.80551598400000002"/>
    <n v="1"/>
    <x v="2"/>
    <n v="5.6818181818181825"/>
    <n v="5.7284090909090919"/>
    <n v="12.729797979797981"/>
    <s v="Blw"/>
  </r>
  <r>
    <s v="OtsLGRF23S"/>
    <s v="OtsLGRF23S_5480"/>
    <s v="C-05480"/>
    <d v="2023-09-10T00:00:00"/>
    <x v="1"/>
    <s v="M"/>
    <n v="810"/>
    <x v="9"/>
    <x v="0"/>
    <s v="NA"/>
    <s v="3DD.003D7E5127"/>
    <s v="NA"/>
    <s v="M"/>
    <x v="1"/>
    <s v="OtsLYON19S_1_0592"/>
    <s v="OtsLYON19S_1_0656"/>
    <x v="1"/>
    <x v="1"/>
    <x v="1"/>
    <s v="FALL"/>
    <n v="1"/>
    <x v="6"/>
    <n v="0.95971980899999998"/>
    <n v="1"/>
    <x v="0"/>
    <n v="5.6818181818181825"/>
    <n v="5.7284090909090919"/>
    <n v="12.729797979797981"/>
    <s v="Abv"/>
  </r>
  <r>
    <s v="OtsLGRF23S"/>
    <s v="OtsLGRF23S_5482"/>
    <s v="C-05482"/>
    <d v="2023-09-10T00:00:00"/>
    <x v="1"/>
    <s v="F"/>
    <n v="780"/>
    <x v="8"/>
    <x v="0"/>
    <s v="NA"/>
    <s v="NA"/>
    <s v="NA"/>
    <s v="F"/>
    <x v="0"/>
    <s v="OtsNPFH19S_1_4366"/>
    <s v="OtsNPFH19S_1_4009"/>
    <x v="2"/>
    <x v="1"/>
    <x v="1"/>
    <s v="FALL"/>
    <n v="1"/>
    <x v="13"/>
    <n v="0.99705232300000002"/>
    <n v="1"/>
    <x v="0"/>
    <n v="5.6818181818181825"/>
    <n v="5.7284090909090919"/>
    <n v="12.729797979797981"/>
    <s v="Abv"/>
  </r>
  <r>
    <s v="OtsLGRF23S"/>
    <s v="OtsLGRF23S_5485"/>
    <s v="C-05485"/>
    <d v="2023-09-10T00:00:00"/>
    <x v="1"/>
    <s v="M"/>
    <n v="670"/>
    <x v="11"/>
    <x v="1"/>
    <n v="1"/>
    <s v="NA"/>
    <s v="NA"/>
    <s v="M"/>
    <x v="1"/>
    <s v="OtsLYON19S_1_1128"/>
    <s v="OtsLYON19S_1_1004"/>
    <x v="1"/>
    <x v="1"/>
    <x v="1"/>
    <s v="FALL"/>
    <n v="1"/>
    <x v="15"/>
    <n v="0.95971980899999998"/>
    <n v="1"/>
    <x v="3"/>
    <n v="5.6818181818181825"/>
    <n v="5.7284090909090919"/>
    <n v="12.729797979797981"/>
    <s v="Abv"/>
  </r>
  <r>
    <s v="OtsLGRF23S"/>
    <s v="OtsLGRF23S_5488"/>
    <s v="C-05488"/>
    <d v="2023-09-10T00:00:00"/>
    <x v="1"/>
    <s v="F"/>
    <n v="630"/>
    <x v="39"/>
    <x v="1"/>
    <n v="1"/>
    <s v="NA"/>
    <s v="NA"/>
    <s v="F"/>
    <x v="0"/>
    <s v="OtsLYON19S_1_1333"/>
    <s v="OtsLYON19S_1_1274"/>
    <x v="1"/>
    <x v="1"/>
    <x v="1"/>
    <s v="FALL"/>
    <n v="0.999999999999997"/>
    <x v="17"/>
    <n v="0.95971980899999998"/>
    <n v="1"/>
    <x v="3"/>
    <n v="5.6818181818181825"/>
    <n v="5.7284090909090919"/>
    <n v="12.729797979797981"/>
    <s v="Blw"/>
  </r>
  <r>
    <s v="OtsLGRF23S"/>
    <s v="OtsLGRF23S_5491"/>
    <s v="C-05491"/>
    <d v="2023-09-10T00:00:00"/>
    <x v="1"/>
    <s v="M"/>
    <n v="780"/>
    <x v="8"/>
    <x v="0"/>
    <s v="NA"/>
    <s v="NA"/>
    <s v="NA"/>
    <s v="M"/>
    <x v="1"/>
    <s v="OtsNPFH19S_1_2335"/>
    <s v="OtsNPFH19S_1_2070"/>
    <x v="2"/>
    <x v="1"/>
    <x v="1"/>
    <s v="FALL"/>
    <n v="1"/>
    <x v="10"/>
    <n v="0.99705232300000002"/>
    <n v="1"/>
    <x v="0"/>
    <n v="5.6818181818181825"/>
    <n v="5.7284090909090919"/>
    <n v="12.729797979797981"/>
    <s v="Abv"/>
  </r>
  <r>
    <s v="OtsLGRF23S"/>
    <s v="OtsLGRF23S_5493"/>
    <s v="C-05493"/>
    <d v="2023-09-10T00:00:00"/>
    <x v="1"/>
    <s v="F"/>
    <n v="810"/>
    <x v="9"/>
    <x v="0"/>
    <s v="NA"/>
    <s v="NA"/>
    <s v="This sample is a duplicate with OtsNPFH23S_1_0005."/>
    <s v="F"/>
    <x v="0"/>
    <s v="OtsLYON19S_1_1858"/>
    <s v="OtsLYON19S_1_1610"/>
    <x v="1"/>
    <x v="1"/>
    <x v="1"/>
    <s v="FALL"/>
    <n v="1"/>
    <x v="1"/>
    <n v="0.95971980899999998"/>
    <n v="1"/>
    <x v="0"/>
    <n v="5.6818181818181825"/>
    <n v="5.7284090909090919"/>
    <n v="12.729797979797981"/>
    <s v="Abv"/>
  </r>
  <r>
    <s v="OtsLGRF23S"/>
    <s v="OtsLGRF23S_5494"/>
    <s v="C-05494"/>
    <d v="2023-09-10T00:00:00"/>
    <x v="1"/>
    <s v="F"/>
    <n v="760"/>
    <x v="6"/>
    <x v="0"/>
    <s v="NA"/>
    <s v="NA"/>
    <s v="NA"/>
    <s v="F"/>
    <x v="0"/>
    <s v="NA"/>
    <s v="NA"/>
    <x v="0"/>
    <x v="0"/>
    <x v="0"/>
    <s v="FALL"/>
    <n v="0.999999999999995"/>
    <x v="0"/>
    <e v="#N/A"/>
    <n v="1"/>
    <x v="1"/>
    <n v="5.6818181818181825"/>
    <n v="5.7284090909090919"/>
    <n v="12.729797979797981"/>
    <s v="Abv"/>
  </r>
  <r>
    <s v="OtsLGRF23S"/>
    <s v="OtsLGRF23S_5497"/>
    <s v="C-05497"/>
    <d v="2023-09-10T00:00:00"/>
    <x v="1"/>
    <s v="M"/>
    <n v="650"/>
    <x v="5"/>
    <x v="0"/>
    <s v="NA"/>
    <s v="NA"/>
    <s v="NA"/>
    <s v="M"/>
    <x v="1"/>
    <s v="OtsNPFH20S_1_0811"/>
    <s v="OtsNPFH20S_1_0737"/>
    <x v="8"/>
    <x v="3"/>
    <x v="3"/>
    <s v="FALL"/>
    <n v="0.999999999999999"/>
    <x v="10"/>
    <n v="0.98845608500000004"/>
    <n v="1"/>
    <x v="3"/>
    <n v="5.6818181818181825"/>
    <n v="5.7284090909090919"/>
    <n v="12.729797979797981"/>
    <s v="Abv"/>
  </r>
  <r>
    <s v="OtsLGRF23S"/>
    <s v="OtsLGRF23S_5499"/>
    <s v="C-05499"/>
    <d v="2023-09-10T00:00:00"/>
    <x v="1"/>
    <s v="M"/>
    <n v="880"/>
    <x v="22"/>
    <x v="0"/>
    <s v="NA"/>
    <s v="NA"/>
    <s v="This sample is a duplicate with OtsNPFH23S_1_0002."/>
    <s v="M"/>
    <x v="1"/>
    <s v="OtsLYON19S_1_0109"/>
    <s v="OtsLYON19S_1_0018"/>
    <x v="1"/>
    <x v="1"/>
    <x v="1"/>
    <s v="FALL"/>
    <n v="1"/>
    <x v="4"/>
    <n v="0.95971980899999998"/>
    <n v="1"/>
    <x v="4"/>
    <n v="5.6818181818181825"/>
    <n v="5.7284090909090919"/>
    <n v="12.729797979797981"/>
    <s v="Abv"/>
  </r>
  <r>
    <s v="OtsLGRF23S"/>
    <s v="OtsLGRF23S_5500"/>
    <s v="C-05500"/>
    <d v="2023-09-10T00:00:00"/>
    <x v="1"/>
    <s v="F"/>
    <n v="740"/>
    <x v="12"/>
    <x v="1"/>
    <n v="1"/>
    <s v="NA"/>
    <s v="NA"/>
    <s v="F"/>
    <x v="0"/>
    <s v="OtsLYON19S_1_0554"/>
    <s v="OtsLYON19S_1_0442"/>
    <x v="1"/>
    <x v="1"/>
    <x v="1"/>
    <s v="FALL"/>
    <n v="1"/>
    <x v="7"/>
    <n v="0.95971980899999998"/>
    <n v="1"/>
    <x v="1"/>
    <n v="5.6818181818181825"/>
    <n v="5.7284090909090919"/>
    <n v="12.729797979797981"/>
    <s v="Blw"/>
  </r>
  <r>
    <s v="OtsLGRF23S"/>
    <s v="OtsLGRF23S_5501"/>
    <s v="C-05501"/>
    <d v="2023-09-10T00:00:00"/>
    <x v="1"/>
    <s v="M"/>
    <n v="810"/>
    <x v="9"/>
    <x v="0"/>
    <s v="NA"/>
    <s v="NA"/>
    <s v="NA"/>
    <s v="M"/>
    <x v="1"/>
    <s v="OtsNPFH19S_1_1308"/>
    <s v="OtsNPFH19S_1_1041"/>
    <x v="2"/>
    <x v="1"/>
    <x v="1"/>
    <s v="FALL"/>
    <n v="0.999999999999998"/>
    <x v="2"/>
    <n v="0.99705232300000002"/>
    <n v="1"/>
    <x v="0"/>
    <n v="5.6818181818181825"/>
    <n v="5.7284090909090919"/>
    <n v="12.729797979797981"/>
    <s v="Abv"/>
  </r>
  <r>
    <s v="OtsLGRF23S"/>
    <s v="OtsLGRF23S_5503"/>
    <s v="C-05503"/>
    <d v="2023-09-10T00:00:00"/>
    <x v="1"/>
    <s v="F"/>
    <n v="710"/>
    <x v="10"/>
    <x v="1"/>
    <n v="1"/>
    <s v="NA"/>
    <s v="NA"/>
    <s v="F"/>
    <x v="0"/>
    <s v="OtsLYON20S_1_0415"/>
    <s v="OtsLYON20S_1_1119"/>
    <x v="5"/>
    <x v="3"/>
    <x v="3"/>
    <s v="FALL"/>
    <n v="1"/>
    <x v="6"/>
    <n v="0.98961045999999997"/>
    <n v="1"/>
    <x v="5"/>
    <n v="5.6818181818181825"/>
    <n v="5.7284090909090919"/>
    <n v="12.729797979797981"/>
    <s v="Abv"/>
  </r>
  <r>
    <s v="OtsLGRF23S"/>
    <s v="OtsLGRF23S_5506"/>
    <s v="C-05506"/>
    <d v="2023-09-10T00:00:00"/>
    <x v="1"/>
    <s v="M"/>
    <n v="650"/>
    <x v="5"/>
    <x v="1"/>
    <n v="1"/>
    <s v="NA"/>
    <s v="NA"/>
    <s v="M"/>
    <x v="1"/>
    <s v="OtsPBT19-RSHFa-0520"/>
    <s v="OtsPBT19-RSHFa-0287"/>
    <x v="12"/>
    <x v="1"/>
    <x v="1"/>
    <s v="FALL"/>
    <n v="0.999999999999998"/>
    <x v="22"/>
    <n v="0.96016800000000002"/>
    <n v="1"/>
    <x v="3"/>
    <n v="5.6818181818181825"/>
    <n v="5.7284090909090919"/>
    <n v="12.729797979797981"/>
    <s v="Blw"/>
  </r>
  <r>
    <s v="OtsLGRF23S"/>
    <s v="OtsLGRF23S_5509"/>
    <s v="C-05509"/>
    <d v="2023-09-10T00:00:00"/>
    <x v="1"/>
    <s v="M"/>
    <n v="650"/>
    <x v="5"/>
    <x v="0"/>
    <s v="NA"/>
    <s v="NA"/>
    <s v="NA"/>
    <s v="M"/>
    <x v="1"/>
    <s v="OtsNPFH20S_1_0200"/>
    <s v="OtsNPFH20S_1_0130"/>
    <x v="8"/>
    <x v="3"/>
    <x v="3"/>
    <s v="FALL"/>
    <n v="0.999999999999996"/>
    <x v="2"/>
    <n v="0.98845608500000004"/>
    <n v="1"/>
    <x v="3"/>
    <n v="5.6818181818181825"/>
    <n v="5.7284090909090919"/>
    <n v="12.729797979797981"/>
    <s v="Abv"/>
  </r>
  <r>
    <s v="OtsLGRF23S"/>
    <s v="OtsLGRF23S_5512"/>
    <s v="C-05512"/>
    <d v="2023-09-10T00:00:00"/>
    <x v="1"/>
    <s v="M"/>
    <n v="750"/>
    <x v="1"/>
    <x v="0"/>
    <s v="NA"/>
    <s v="NA"/>
    <s v="NA"/>
    <s v="M"/>
    <x v="1"/>
    <s v="OtsLYON19S_1_0514"/>
    <s v="OtsLYON19S_1_0327"/>
    <x v="1"/>
    <x v="1"/>
    <x v="1"/>
    <s v="FALL"/>
    <n v="1"/>
    <x v="3"/>
    <n v="0.95971980899999998"/>
    <n v="1"/>
    <x v="1"/>
    <n v="5.6818181818181825"/>
    <n v="5.7284090909090919"/>
    <n v="12.729797979797981"/>
    <s v="Abv"/>
  </r>
  <r>
    <s v="OtsLGRF23S"/>
    <s v="OtsLGRF23S_5513"/>
    <s v="C-05513"/>
    <d v="2023-09-10T00:00:00"/>
    <x v="1"/>
    <s v="M"/>
    <n v="820"/>
    <x v="19"/>
    <x v="0"/>
    <s v="NA"/>
    <s v="3DD.003D7E4C05"/>
    <s v="NA"/>
    <s v="M"/>
    <x v="1"/>
    <s v="OtsNPFH19S_1_1349"/>
    <s v="OtsNPFH19S_1_1091"/>
    <x v="2"/>
    <x v="1"/>
    <x v="1"/>
    <s v="FALL"/>
    <n v="1"/>
    <x v="2"/>
    <n v="0.99705232300000002"/>
    <n v="1"/>
    <x v="0"/>
    <n v="5.6818181818181825"/>
    <n v="5.7284090909090919"/>
    <n v="12.729797979797981"/>
    <s v="Abv"/>
  </r>
  <r>
    <s v="OtsLGRF23S"/>
    <s v="OtsLGRF23S_5515"/>
    <s v="C-05515"/>
    <d v="2023-09-10T00:00:00"/>
    <x v="1"/>
    <s v="M"/>
    <n v="730"/>
    <x v="16"/>
    <x v="0"/>
    <s v="NA"/>
    <s v="NA"/>
    <s v="NA"/>
    <s v="M"/>
    <x v="1"/>
    <s v="NA"/>
    <s v="NA"/>
    <x v="0"/>
    <x v="0"/>
    <x v="0"/>
    <s v="FALL"/>
    <n v="1.00000000000001"/>
    <x v="0"/>
    <e v="#N/A"/>
    <n v="1"/>
    <x v="1"/>
    <n v="5.6818181818181825"/>
    <n v="5.7284090909090919"/>
    <n v="12.729797979797981"/>
    <s v="Abv"/>
  </r>
  <r>
    <s v="OtsLGRF23S"/>
    <s v="OtsLGRF23S_5518"/>
    <s v="C-05518"/>
    <d v="2023-09-10T00:00:00"/>
    <x v="1"/>
    <s v="M"/>
    <n v="570"/>
    <x v="32"/>
    <x v="0"/>
    <s v="NA"/>
    <s v="NA"/>
    <s v="NA"/>
    <s v="M"/>
    <x v="1"/>
    <s v="OtsLYON20S_1_1487"/>
    <s v="OtsLYON20S_1_1290"/>
    <x v="5"/>
    <x v="3"/>
    <x v="3"/>
    <s v="FALL"/>
    <n v="1"/>
    <x v="1"/>
    <n v="0.98961045999999997"/>
    <n v="1"/>
    <x v="8"/>
    <n v="5.6818181818181825"/>
    <n v="5.7284090909090919"/>
    <n v="12.729797979797981"/>
    <s v="Abv"/>
  </r>
  <r>
    <s v="OtsLGRF23S"/>
    <s v="OtsLGRF23S_5521"/>
    <s v="C-05521"/>
    <d v="2023-09-10T00:00:00"/>
    <x v="1"/>
    <s v="F"/>
    <n v="820"/>
    <x v="19"/>
    <x v="0"/>
    <s v="NA"/>
    <s v="3DD.003D7E4BEC"/>
    <s v="NA"/>
    <s v="F"/>
    <x v="0"/>
    <s v="NA"/>
    <s v="NA"/>
    <x v="0"/>
    <x v="0"/>
    <x v="0"/>
    <s v="FALL"/>
    <n v="1"/>
    <x v="0"/>
    <e v="#N/A"/>
    <n v="1"/>
    <x v="0"/>
    <n v="5.6818181818181825"/>
    <n v="5.7284090909090919"/>
    <n v="12.729797979797981"/>
    <s v="Abv"/>
  </r>
  <r>
    <s v="OtsLGRF23S"/>
    <s v="OtsLGRF23S_5524"/>
    <s v="C-05524"/>
    <d v="2023-09-10T00:00:00"/>
    <x v="1"/>
    <s v="F"/>
    <n v="740"/>
    <x v="12"/>
    <x v="0"/>
    <s v="NA"/>
    <s v="NA"/>
    <s v="NA"/>
    <s v="F"/>
    <x v="0"/>
    <s v="NA"/>
    <s v="NA"/>
    <x v="0"/>
    <x v="0"/>
    <x v="0"/>
    <s v="FALL"/>
    <n v="0.999999999999999"/>
    <x v="0"/>
    <e v="#N/A"/>
    <n v="1"/>
    <x v="1"/>
    <n v="5.6818181818181825"/>
    <n v="5.7284090909090919"/>
    <n v="12.729797979797981"/>
    <s v="Abv"/>
  </r>
  <r>
    <s v="OtsLGRF23S"/>
    <s v="OtsLGRF23S_5525"/>
    <s v="C-05525"/>
    <d v="2023-09-10T00:00:00"/>
    <x v="1"/>
    <s v="F"/>
    <n v="800"/>
    <x v="4"/>
    <x v="0"/>
    <s v="NA"/>
    <s v="3DD.003D7E4C3D"/>
    <s v="NA"/>
    <s v="F"/>
    <x v="0"/>
    <s v="NA"/>
    <s v="NA"/>
    <x v="0"/>
    <x v="0"/>
    <x v="0"/>
    <s v="FALL"/>
    <n v="0.999999999999999"/>
    <x v="0"/>
    <e v="#N/A"/>
    <n v="1"/>
    <x v="0"/>
    <n v="5.6818181818181825"/>
    <n v="5.7284090909090919"/>
    <n v="12.729797979797981"/>
    <s v="Abv"/>
  </r>
  <r>
    <s v="OtsLGRF23S"/>
    <s v="OtsLGRF23S_5527"/>
    <s v="C-05527"/>
    <d v="2023-09-10T00:00:00"/>
    <x v="1"/>
    <s v="M"/>
    <n v="700"/>
    <x v="13"/>
    <x v="0"/>
    <s v="NA"/>
    <s v="NA"/>
    <s v="NA"/>
    <s v="M"/>
    <x v="1"/>
    <s v="NA"/>
    <s v="NA"/>
    <x v="0"/>
    <x v="0"/>
    <x v="0"/>
    <s v="FALL"/>
    <n v="0.999999999999998"/>
    <x v="0"/>
    <e v="#N/A"/>
    <n v="1"/>
    <x v="5"/>
    <n v="5.6818181818181825"/>
    <n v="5.7284090909090919"/>
    <n v="12.729797979797981"/>
    <s v="Abv"/>
  </r>
  <r>
    <s v="OtsLGRF23S"/>
    <s v="OtsLGRF23S_5530"/>
    <s v="C-05530"/>
    <d v="2023-09-10T00:00:00"/>
    <x v="1"/>
    <s v="M"/>
    <n v="620"/>
    <x v="49"/>
    <x v="0"/>
    <s v="NA"/>
    <s v="NA"/>
    <s v="NA"/>
    <s v="M"/>
    <x v="1"/>
    <s v="NA"/>
    <s v="NA"/>
    <x v="0"/>
    <x v="0"/>
    <x v="0"/>
    <s v="FALL"/>
    <n v="1"/>
    <x v="0"/>
    <e v="#N/A"/>
    <n v="1"/>
    <x v="9"/>
    <n v="5.6818181818181825"/>
    <n v="5.7284090909090919"/>
    <n v="12.729797979797981"/>
    <s v="Abv"/>
  </r>
  <r>
    <s v="OtsLGRF23S"/>
    <s v="OtsLGRF23S_5533"/>
    <s v="C-05533"/>
    <d v="2023-09-10T00:00:00"/>
    <x v="1"/>
    <s v="F"/>
    <n v="700"/>
    <x v="13"/>
    <x v="0"/>
    <s v="NA"/>
    <s v="NA"/>
    <s v="NA"/>
    <s v="F"/>
    <x v="0"/>
    <s v="OtsLYON20S_1_0415"/>
    <s v="OtsLYON20S_1_1120"/>
    <x v="5"/>
    <x v="3"/>
    <x v="3"/>
    <s v="FALL"/>
    <n v="1"/>
    <x v="6"/>
    <n v="0.98961045999999997"/>
    <n v="1"/>
    <x v="5"/>
    <n v="5.6818181818181825"/>
    <n v="5.7284090909090919"/>
    <n v="12.729797979797981"/>
    <s v="Abv"/>
  </r>
  <r>
    <s v="OtsLGRF23S"/>
    <s v="OtsLGRF23S_5534"/>
    <s v="C-05534"/>
    <d v="2023-09-10T00:00:00"/>
    <x v="1"/>
    <s v="M"/>
    <n v="810"/>
    <x v="9"/>
    <x v="0"/>
    <s v="NA"/>
    <s v="3DD.003D7E4C31"/>
    <s v="NA"/>
    <s v="M"/>
    <x v="1"/>
    <s v="NA"/>
    <s v="NA"/>
    <x v="0"/>
    <x v="0"/>
    <x v="0"/>
    <s v="FALL"/>
    <n v="0.999999999999997"/>
    <x v="0"/>
    <e v="#N/A"/>
    <n v="1"/>
    <x v="0"/>
    <n v="5.6818181818181825"/>
    <n v="5.7284090909090919"/>
    <n v="12.729797979797981"/>
    <s v="Abv"/>
  </r>
  <r>
    <s v="OtsLGRF23S"/>
    <s v="OtsLGRF23S_5536"/>
    <s v="C-05536"/>
    <d v="2023-09-10T00:00:00"/>
    <x v="1"/>
    <s v="F"/>
    <n v="770"/>
    <x v="2"/>
    <x v="0"/>
    <s v="NA"/>
    <s v="NA"/>
    <s v="NA"/>
    <s v="F"/>
    <x v="0"/>
    <s v="OtsLYON19S_1_1793"/>
    <s v="OtsLYON19S_1_2072"/>
    <x v="1"/>
    <x v="1"/>
    <x v="1"/>
    <s v="FALL"/>
    <n v="0.999999999999999"/>
    <x v="14"/>
    <n v="0.95971980899999998"/>
    <n v="1"/>
    <x v="1"/>
    <n v="5.6818181818181825"/>
    <n v="5.7284090909090919"/>
    <n v="12.729797979797981"/>
    <s v="Blw"/>
  </r>
  <r>
    <s v="OtsLGRF23S"/>
    <s v="OtsLGRF23S_5538"/>
    <s v="C-05538"/>
    <d v="2023-09-10T00:00:00"/>
    <x v="1"/>
    <s v="M"/>
    <n v="820"/>
    <x v="19"/>
    <x v="0"/>
    <s v="NA"/>
    <s v="3DD.003D7E4C04"/>
    <s v="NA"/>
    <s v="M"/>
    <x v="1"/>
    <s v="OtsLYON18S_1_1003"/>
    <s v="OtsLYON18S_1_1118"/>
    <x v="3"/>
    <x v="2"/>
    <x v="2"/>
    <s v="FALL"/>
    <n v="1"/>
    <x v="7"/>
    <n v="0.80551598400000002"/>
    <n v="1"/>
    <x v="0"/>
    <n v="5.6818181818181825"/>
    <n v="5.7284090909090919"/>
    <n v="12.729797979797981"/>
    <s v="Blw"/>
  </r>
  <r>
    <s v="OtsLGRF23S"/>
    <s v="OtsLGRF23S_5539"/>
    <s v="C-05539"/>
    <d v="2023-09-10T00:00:00"/>
    <x v="1"/>
    <s v="M"/>
    <n v="600"/>
    <x v="43"/>
    <x v="0"/>
    <s v="NA"/>
    <s v="NA"/>
    <s v="NA"/>
    <s v="M"/>
    <x v="1"/>
    <s v="OtsLYON20S_1_0458"/>
    <s v="OtsLYON20S_1_1197"/>
    <x v="5"/>
    <x v="3"/>
    <x v="3"/>
    <s v="FALL"/>
    <n v="0.999999999999996"/>
    <x v="7"/>
    <n v="0.98961045999999997"/>
    <n v="1"/>
    <x v="9"/>
    <n v="5.6818181818181825"/>
    <n v="5.7284090909090919"/>
    <n v="12.729797979797981"/>
    <s v="Blw"/>
  </r>
  <r>
    <s v="OtsLGRF23S"/>
    <s v="OtsLGRF23S_5542"/>
    <s v="C-05542"/>
    <d v="2023-09-10T00:00:00"/>
    <x v="1"/>
    <s v="M"/>
    <n v="600"/>
    <x v="43"/>
    <x v="0"/>
    <s v="NA"/>
    <s v="NA"/>
    <s v="NA"/>
    <s v="M"/>
    <x v="1"/>
    <s v="OtsLYON20S_1_0297"/>
    <s v="OtsLYON20S_1_1059"/>
    <x v="5"/>
    <x v="3"/>
    <x v="3"/>
    <s v="FALL"/>
    <n v="1"/>
    <x v="6"/>
    <n v="0.98961045999999997"/>
    <n v="1"/>
    <x v="9"/>
    <n v="5.6818181818181825"/>
    <n v="5.7284090909090919"/>
    <n v="12.729797979797981"/>
    <s v="Abv"/>
  </r>
  <r>
    <s v="OtsLGRF23S"/>
    <s v="OtsLGRF23S_5545"/>
    <s v="C-05545"/>
    <d v="2023-09-10T00:00:00"/>
    <x v="1"/>
    <s v="F"/>
    <n v="650"/>
    <x v="5"/>
    <x v="1"/>
    <n v="1"/>
    <s v="NA"/>
    <s v="NA"/>
    <s v="F"/>
    <x v="0"/>
    <s v="OtsLYON19S_1_1343"/>
    <s v="OtsLYON19S_1_1257"/>
    <x v="1"/>
    <x v="1"/>
    <x v="1"/>
    <s v="FALL"/>
    <n v="0.999999999999999"/>
    <x v="12"/>
    <n v="0.95971980899999998"/>
    <n v="1"/>
    <x v="3"/>
    <n v="5.6818181818181825"/>
    <n v="5.7284090909090919"/>
    <n v="12.729797979797981"/>
    <s v="Abv"/>
  </r>
  <r>
    <s v="OtsLGRF23S"/>
    <s v="OtsLGRF23S_5547"/>
    <s v="C-05547"/>
    <d v="2023-09-10T00:00:00"/>
    <x v="1"/>
    <s v="M"/>
    <n v="860"/>
    <x v="27"/>
    <x v="0"/>
    <s v="NA"/>
    <s v="3DD.003D7E4C02"/>
    <s v="NA"/>
    <s v="M"/>
    <x v="1"/>
    <s v="NA"/>
    <s v="NA"/>
    <x v="0"/>
    <x v="0"/>
    <x v="0"/>
    <s v="FALL"/>
    <n v="1"/>
    <x v="0"/>
    <e v="#N/A"/>
    <n v="1"/>
    <x v="2"/>
    <n v="5.6818181818181825"/>
    <n v="5.7284090909090919"/>
    <n v="12.729797979797981"/>
    <s v="Abv"/>
  </r>
  <r>
    <s v="OtsLGRF23S"/>
    <s v="OtsLGRF23S_5548"/>
    <s v="C-05548"/>
    <d v="2023-09-10T00:00:00"/>
    <x v="1"/>
    <s v="F"/>
    <n v="820"/>
    <x v="19"/>
    <x v="0"/>
    <s v="NA"/>
    <s v="3DD.003D7E4C1B"/>
    <s v="NA"/>
    <s v="F"/>
    <x v="0"/>
    <s v="OtsLYON19S_1_1858"/>
    <s v="OtsLYON19S_1_1609"/>
    <x v="1"/>
    <x v="1"/>
    <x v="1"/>
    <s v="FALL"/>
    <n v="1.00000000000001"/>
    <x v="1"/>
    <n v="0.95971980899999998"/>
    <n v="1"/>
    <x v="0"/>
    <n v="5.6818181818181825"/>
    <n v="5.7284090909090919"/>
    <n v="12.729797979797981"/>
    <s v="Abv"/>
  </r>
  <r>
    <s v="OtsLGRF23S"/>
    <s v="OtsLGRF23S_5551"/>
    <s v="C-05551"/>
    <d v="2023-09-10T00:00:00"/>
    <x v="1"/>
    <s v="M"/>
    <n v="580"/>
    <x v="46"/>
    <x v="1"/>
    <n v="1"/>
    <s v="NA"/>
    <s v="NA"/>
    <s v="M"/>
    <x v="1"/>
    <s v="OtsLYON19S_1_1377"/>
    <s v="OtsLYON19S_1_1462"/>
    <x v="1"/>
    <x v="1"/>
    <x v="1"/>
    <s v="FALL"/>
    <n v="0.999999999999999"/>
    <x v="17"/>
    <n v="0.95971980899999998"/>
    <n v="1"/>
    <x v="9"/>
    <n v="5.6818181818181825"/>
    <n v="5.7284090909090919"/>
    <n v="12.729797979797981"/>
    <s v="Blw"/>
  </r>
  <r>
    <s v="OtsLGRF23S"/>
    <s v="OtsLGRF23S_5554"/>
    <s v="C-05554"/>
    <d v="2023-09-10T00:00:00"/>
    <x v="1"/>
    <s v="M"/>
    <n v="620"/>
    <x v="49"/>
    <x v="0"/>
    <s v="NA"/>
    <s v="NA"/>
    <s v="NA"/>
    <s v="M"/>
    <x v="1"/>
    <s v="NA"/>
    <s v="NA"/>
    <x v="0"/>
    <x v="0"/>
    <x v="0"/>
    <s v="FALL"/>
    <n v="0.999999999999995"/>
    <x v="0"/>
    <e v="#N/A"/>
    <n v="1"/>
    <x v="9"/>
    <n v="5.6818181818181825"/>
    <n v="5.7284090909090919"/>
    <n v="12.729797979797981"/>
    <s v="Abv"/>
  </r>
  <r>
    <s v="OtsLGRF23S"/>
    <s v="OtsLGRF23S_5556"/>
    <s v="C-05556"/>
    <d v="2023-09-10T00:00:00"/>
    <x v="1"/>
    <s v="M"/>
    <n v="820"/>
    <x v="19"/>
    <x v="1"/>
    <n v="1"/>
    <s v="3DD.003D7E4C0E"/>
    <s v="NA"/>
    <s v="M"/>
    <x v="1"/>
    <s v="OtsLYON19S_1_0121"/>
    <s v="OtsLYON19S_1_0034"/>
    <x v="1"/>
    <x v="1"/>
    <x v="1"/>
    <s v="FALL"/>
    <n v="1"/>
    <x v="4"/>
    <n v="0.95971980899999998"/>
    <n v="1"/>
    <x v="0"/>
    <n v="5.6818181818181825"/>
    <n v="5.7284090909090919"/>
    <n v="12.729797979797981"/>
    <s v="Abv"/>
  </r>
  <r>
    <s v="OtsLGRF23S"/>
    <s v="OtsLGRF23S_5557"/>
    <s v="C-05557"/>
    <d v="2023-09-10T00:00:00"/>
    <x v="1"/>
    <s v="F"/>
    <n v="710"/>
    <x v="10"/>
    <x v="0"/>
    <s v="NA"/>
    <s v="NA"/>
    <s v="NA"/>
    <s v="F"/>
    <x v="0"/>
    <s v="OtsLYON19S_1_0574"/>
    <s v="OtsLYON19S_1_0493"/>
    <x v="1"/>
    <x v="1"/>
    <x v="1"/>
    <s v="FALL"/>
    <n v="1"/>
    <x v="7"/>
    <n v="0.95971980899999998"/>
    <n v="1"/>
    <x v="5"/>
    <n v="5.6818181818181825"/>
    <n v="5.7284090909090919"/>
    <n v="12.729797979797981"/>
    <s v="Blw"/>
  </r>
  <r>
    <s v="OtsLGRF23S"/>
    <s v="OtsLGRF23S_5560"/>
    <s v="C-05560"/>
    <d v="2023-09-10T00:00:00"/>
    <x v="1"/>
    <s v="M"/>
    <n v="670"/>
    <x v="11"/>
    <x v="0"/>
    <s v="NA"/>
    <s v="NA"/>
    <s v="NA"/>
    <s v="M"/>
    <x v="1"/>
    <s v="NA"/>
    <s v="NA"/>
    <x v="0"/>
    <x v="0"/>
    <x v="0"/>
    <s v="FALL"/>
    <n v="0.999999999999997"/>
    <x v="0"/>
    <e v="#N/A"/>
    <n v="1"/>
    <x v="3"/>
    <n v="5.6818181818181825"/>
    <n v="5.7284090909090919"/>
    <n v="12.729797979797981"/>
    <s v="Abv"/>
  </r>
  <r>
    <s v="OtsLGRF23S"/>
    <s v="OtsLGRF23S_5563"/>
    <s v="C-05563"/>
    <d v="2023-09-10T00:00:00"/>
    <x v="1"/>
    <s v="F"/>
    <n v="630"/>
    <x v="39"/>
    <x v="1"/>
    <n v="1"/>
    <s v="NA"/>
    <s v="NA"/>
    <s v="F"/>
    <x v="0"/>
    <s v="OtsLYON19S_1_1358"/>
    <s v="OtsLYON19S_1_1272"/>
    <x v="1"/>
    <x v="1"/>
    <x v="1"/>
    <s v="FALL"/>
    <n v="0.999999999999997"/>
    <x v="17"/>
    <n v="0.95971980899999998"/>
    <n v="1"/>
    <x v="3"/>
    <n v="5.6818181818181825"/>
    <n v="5.7284090909090919"/>
    <n v="12.729797979797981"/>
    <s v="Blw"/>
  </r>
  <r>
    <s v="OtsLGRF23S"/>
    <s v="OtsLGRF23S_5566"/>
    <s v="C-05566"/>
    <d v="2023-09-10T00:00:00"/>
    <x v="1"/>
    <s v="F"/>
    <n v="790"/>
    <x v="0"/>
    <x v="1"/>
    <n v="1"/>
    <s v="NA"/>
    <s v="NA"/>
    <s v="F"/>
    <x v="0"/>
    <s v="OtsLYON19S_1_0145"/>
    <s v="OtsLYON19S_1_0203"/>
    <x v="1"/>
    <x v="1"/>
    <x v="1"/>
    <s v="FALL"/>
    <n v="0.999999999999996"/>
    <x v="4"/>
    <n v="0.95971980899999998"/>
    <n v="1"/>
    <x v="0"/>
    <n v="5.6818181818181825"/>
    <n v="5.7284090909090919"/>
    <n v="12.729797979797981"/>
    <s v="Abv"/>
  </r>
  <r>
    <s v="OtsLGRF23S"/>
    <s v="OtsLGRF23S_5567"/>
    <s v="C-05567"/>
    <d v="2023-09-10T00:00:00"/>
    <x v="1"/>
    <s v="F"/>
    <n v="800"/>
    <x v="4"/>
    <x v="0"/>
    <s v="NA"/>
    <s v="3DD.003D7E4BDC"/>
    <s v="NA"/>
    <s v="F"/>
    <x v="0"/>
    <s v="NA"/>
    <s v="NA"/>
    <x v="0"/>
    <x v="0"/>
    <x v="0"/>
    <s v="FALL"/>
    <n v="0.999999999999997"/>
    <x v="0"/>
    <e v="#N/A"/>
    <n v="1"/>
    <x v="0"/>
    <n v="5.6818181818181825"/>
    <n v="5.7284090909090919"/>
    <n v="12.729797979797981"/>
    <s v="Abv"/>
  </r>
  <r>
    <s v="OtsLGRF23S"/>
    <s v="OtsLGRF23S_5569"/>
    <s v="C-05569"/>
    <d v="2023-09-10T00:00:00"/>
    <x v="1"/>
    <s v="M"/>
    <n v="800"/>
    <x v="4"/>
    <x v="0"/>
    <s v="NA"/>
    <s v="3DD.003D7E4C39"/>
    <s v="NA"/>
    <s v="M"/>
    <x v="1"/>
    <s v="NA"/>
    <s v="NA"/>
    <x v="0"/>
    <x v="0"/>
    <x v="0"/>
    <s v="FALL"/>
    <n v="1"/>
    <x v="0"/>
    <e v="#N/A"/>
    <n v="1"/>
    <x v="0"/>
    <n v="5.6818181818181825"/>
    <n v="5.7284090909090919"/>
    <n v="12.729797979797981"/>
    <s v="Abv"/>
  </r>
  <r>
    <s v="OtsLGRF23S"/>
    <s v="OtsLGRF23S_5572"/>
    <s v="C-05572"/>
    <d v="2023-09-10T00:00:00"/>
    <x v="1"/>
    <s v="F"/>
    <n v="690"/>
    <x v="30"/>
    <x v="0"/>
    <s v="NA"/>
    <s v="NA"/>
    <s v="NA"/>
    <s v="F"/>
    <x v="0"/>
    <s v="OtsLYON19S_1_1876"/>
    <s v="OtsLYON19S_1_1639"/>
    <x v="1"/>
    <x v="1"/>
    <x v="1"/>
    <s v="FALL"/>
    <n v="1"/>
    <x v="1"/>
    <n v="0.95971980899999998"/>
    <n v="1"/>
    <x v="5"/>
    <n v="5.6818181818181825"/>
    <n v="5.7284090909090919"/>
    <n v="12.729797979797981"/>
    <s v="Abv"/>
  </r>
  <r>
    <s v="OtsLGRF23S"/>
    <s v="OtsLGRF23S_5575"/>
    <s v="C-05575"/>
    <d v="2023-09-10T00:00:00"/>
    <x v="1"/>
    <s v="M"/>
    <n v="650"/>
    <x v="5"/>
    <x v="1"/>
    <n v="1"/>
    <s v="NA"/>
    <s v="NA"/>
    <s v="M"/>
    <x v="1"/>
    <s v="OtsLYON20S_1_0406"/>
    <s v="OtsLYON20S_1_1098"/>
    <x v="5"/>
    <x v="3"/>
    <x v="3"/>
    <s v="FALL"/>
    <n v="1"/>
    <x v="6"/>
    <n v="0.98961045999999997"/>
    <n v="1"/>
    <x v="3"/>
    <n v="5.6818181818181825"/>
    <n v="5.7284090909090919"/>
    <n v="12.729797979797981"/>
    <s v="Abv"/>
  </r>
  <r>
    <s v="OtsLGRF23S"/>
    <s v="OtsLGRF23S_5578"/>
    <s v="C-05578"/>
    <d v="2023-09-10T00:00:00"/>
    <x v="1"/>
    <s v="F"/>
    <n v="750"/>
    <x v="1"/>
    <x v="1"/>
    <n v="1"/>
    <s v="NA"/>
    <s v="NA"/>
    <s v="F"/>
    <x v="0"/>
    <s v="OtsLYON19S_1_0595"/>
    <s v="OtsLYON19S_1_0699"/>
    <x v="1"/>
    <x v="1"/>
    <x v="1"/>
    <s v="FALL"/>
    <n v="1"/>
    <x v="6"/>
    <n v="0.95971980899999998"/>
    <n v="1"/>
    <x v="1"/>
    <n v="5.6818181818181825"/>
    <n v="5.7284090909090919"/>
    <n v="12.729797979797981"/>
    <s v="Abv"/>
  </r>
  <r>
    <s v="OtsLGRF23S"/>
    <s v="OtsLGRF23S_5581"/>
    <s v="C-05581"/>
    <d v="2023-09-10T00:00:00"/>
    <x v="1"/>
    <s v="M"/>
    <n v="840"/>
    <x v="18"/>
    <x v="0"/>
    <s v="NA"/>
    <s v="3DD.003D7E4C24"/>
    <s v="NA"/>
    <s v="M"/>
    <x v="1"/>
    <s v="OtsLYON19S_1_1837"/>
    <s v="OtsLYON19S_1_1582"/>
    <x v="1"/>
    <x v="1"/>
    <x v="1"/>
    <s v="FALL"/>
    <n v="1"/>
    <x v="1"/>
    <n v="0.95971980899999998"/>
    <n v="1"/>
    <x v="2"/>
    <n v="5.6818181818181825"/>
    <n v="5.7284090909090919"/>
    <n v="12.729797979797981"/>
    <s v="Abv"/>
  </r>
  <r>
    <s v="OtsLGRF23S"/>
    <s v="OtsLGRF23S_5584"/>
    <s v="C-05584"/>
    <d v="2023-09-10T00:00:00"/>
    <x v="1"/>
    <s v="F"/>
    <n v="810"/>
    <x v="9"/>
    <x v="0"/>
    <s v="NA"/>
    <s v="3DD.003D7E4BBD"/>
    <s v="NA"/>
    <s v="F"/>
    <x v="0"/>
    <s v="NA"/>
    <s v="NA"/>
    <x v="0"/>
    <x v="0"/>
    <x v="0"/>
    <s v="FALL"/>
    <n v="1"/>
    <x v="0"/>
    <e v="#N/A"/>
    <n v="1"/>
    <x v="0"/>
    <n v="5.6818181818181825"/>
    <n v="5.7284090909090919"/>
    <n v="12.729797979797981"/>
    <s v="Abv"/>
  </r>
  <r>
    <s v="OtsLGRF23S"/>
    <s v="OtsLGRF23S_5587"/>
    <s v="C-05587"/>
    <d v="2023-09-10T00:00:00"/>
    <x v="1"/>
    <s v="M"/>
    <n v="680"/>
    <x v="35"/>
    <x v="0"/>
    <s v="NA"/>
    <s v="NA"/>
    <s v="NA"/>
    <s v="M"/>
    <x v="1"/>
    <s v="OtsLYON20S_1_0264"/>
    <s v="OtsLYON20S_1_0142"/>
    <x v="5"/>
    <x v="3"/>
    <x v="3"/>
    <s v="FALL"/>
    <n v="0.999999999999999"/>
    <x v="3"/>
    <n v="0.98961045999999997"/>
    <n v="1"/>
    <x v="5"/>
    <n v="5.6818181818181825"/>
    <n v="5.7284090909090919"/>
    <n v="12.729797979797981"/>
    <s v="Abv"/>
  </r>
  <r>
    <s v="OtsLGRF23S"/>
    <s v="OtsLGRF23S_5588"/>
    <s v="C-05588"/>
    <d v="2023-09-10T00:00:00"/>
    <x v="1"/>
    <s v="M"/>
    <n v="840"/>
    <x v="18"/>
    <x v="0"/>
    <s v="NA"/>
    <s v="3DD.003D7E4BFC"/>
    <s v="NA"/>
    <s v="M"/>
    <x v="1"/>
    <s v="OtsLYON19S_1_0575"/>
    <s v="OtsLYON19S_1_0488"/>
    <x v="1"/>
    <x v="1"/>
    <x v="1"/>
    <s v="FALL"/>
    <n v="1"/>
    <x v="7"/>
    <n v="0.95971980899999998"/>
    <n v="1"/>
    <x v="2"/>
    <n v="5.6818181818181825"/>
    <n v="5.7284090909090919"/>
    <n v="12.729797979797981"/>
    <s v="Blw"/>
  </r>
  <r>
    <s v="OtsLGRF23S"/>
    <s v="OtsLGRF23S_5590"/>
    <s v="C-05590"/>
    <d v="2023-09-10T00:00:00"/>
    <x v="1"/>
    <s v="F"/>
    <n v="830"/>
    <x v="15"/>
    <x v="0"/>
    <s v="NA"/>
    <s v="3DD.003D7E4B93"/>
    <s v="NA"/>
    <s v="F"/>
    <x v="0"/>
    <s v="OtsLYON19S_1_0523"/>
    <s v="OtsLYON19S_1_0347"/>
    <x v="1"/>
    <x v="1"/>
    <x v="1"/>
    <s v="FALL"/>
    <n v="1.00000000000001"/>
    <x v="3"/>
    <n v="0.95971980899999998"/>
    <n v="1"/>
    <x v="2"/>
    <n v="5.6818181818181825"/>
    <n v="5.7284090909090919"/>
    <n v="12.729797979797981"/>
    <s v="Abv"/>
  </r>
  <r>
    <s v="OtsLGRF23S"/>
    <s v="OtsLGRF23S_5593"/>
    <s v="C-05593"/>
    <d v="2023-09-10T00:00:00"/>
    <x v="1"/>
    <s v="F"/>
    <n v="760"/>
    <x v="6"/>
    <x v="1"/>
    <n v="1"/>
    <s v="NA"/>
    <s v="NA"/>
    <s v="F"/>
    <x v="0"/>
    <s v="OtsLYON19S_1_0546"/>
    <s v="OtsLYON19S_1_0432"/>
    <x v="1"/>
    <x v="1"/>
    <x v="1"/>
    <s v="FALL"/>
    <n v="1"/>
    <x v="7"/>
    <n v="0.95971980899999998"/>
    <n v="1"/>
    <x v="1"/>
    <n v="5.6818181818181825"/>
    <n v="5.7284090909090919"/>
    <n v="12.729797979797981"/>
    <s v="Blw"/>
  </r>
  <r>
    <s v="OtsLGRF23S"/>
    <s v="OtsLGRF23S_5596"/>
    <s v="C-05596"/>
    <d v="2023-09-10T00:00:00"/>
    <x v="1"/>
    <s v="M"/>
    <n v="650"/>
    <x v="5"/>
    <x v="0"/>
    <s v="NA"/>
    <s v="NA"/>
    <s v="NA"/>
    <s v="M"/>
    <x v="1"/>
    <s v="OtsLYON20S_1_0659"/>
    <s v="OtsLYON20S_1_0729"/>
    <x v="5"/>
    <x v="3"/>
    <x v="3"/>
    <s v="FALL"/>
    <n v="1"/>
    <x v="1"/>
    <n v="0.98961045999999997"/>
    <n v="1"/>
    <x v="3"/>
    <n v="5.6818181818181825"/>
    <n v="5.7284090909090919"/>
    <n v="12.729797979797981"/>
    <s v="Abv"/>
  </r>
  <r>
    <s v="OtsLGRF23S"/>
    <s v="OtsLGRF23S_5599"/>
    <s v="C-05599"/>
    <d v="2023-09-10T00:00:00"/>
    <x v="1"/>
    <s v="F"/>
    <n v="690"/>
    <x v="30"/>
    <x v="1"/>
    <n v="1"/>
    <s v="NA"/>
    <s v="NA"/>
    <s v="F"/>
    <x v="0"/>
    <s v="OtsLYON19S_1_0159"/>
    <s v="OtsLYON19S_1_0246"/>
    <x v="1"/>
    <x v="1"/>
    <x v="1"/>
    <s v="FALL"/>
    <n v="1"/>
    <x v="3"/>
    <n v="0.95971980899999998"/>
    <n v="1"/>
    <x v="5"/>
    <n v="5.6818181818181825"/>
    <n v="5.7284090909090919"/>
    <n v="12.729797979797981"/>
    <s v="Abv"/>
  </r>
  <r>
    <s v="OtsLGRF23S"/>
    <s v="OtsLGRF23S_5602"/>
    <s v="C-05602"/>
    <d v="2023-09-10T00:00:00"/>
    <x v="1"/>
    <s v="M"/>
    <n v="740"/>
    <x v="12"/>
    <x v="0"/>
    <s v="NA"/>
    <s v="NA"/>
    <s v="NA"/>
    <s v="M"/>
    <x v="1"/>
    <s v="NA"/>
    <s v="NA"/>
    <x v="0"/>
    <x v="0"/>
    <x v="0"/>
    <s v="FALL"/>
    <n v="1"/>
    <x v="0"/>
    <e v="#N/A"/>
    <n v="1"/>
    <x v="1"/>
    <n v="5.6818181818181825"/>
    <n v="5.7284090909090919"/>
    <n v="12.729797979797981"/>
    <s v="Abv"/>
  </r>
  <r>
    <s v="OtsLGRF23S"/>
    <s v="OtsLGRF23S_5605"/>
    <s v="C-05605"/>
    <d v="2023-09-10T00:00:00"/>
    <x v="1"/>
    <s v="M"/>
    <n v="780"/>
    <x v="8"/>
    <x v="1"/>
    <n v="1"/>
    <s v="NA"/>
    <s v="NA"/>
    <s v="M"/>
    <x v="1"/>
    <s v="OtsLYON19S_1_0522"/>
    <s v="OtsLYON19S_1_0345"/>
    <x v="1"/>
    <x v="1"/>
    <x v="1"/>
    <s v="FALL"/>
    <n v="0.999999999999999"/>
    <x v="3"/>
    <n v="0.95971980899999998"/>
    <n v="1"/>
    <x v="0"/>
    <n v="5.6818181818181825"/>
    <n v="5.7284090909090919"/>
    <n v="12.729797979797981"/>
    <s v="Abv"/>
  </r>
  <r>
    <s v="OtsLGRF23S"/>
    <s v="OtsLGRF23S_5608"/>
    <s v="C-05608"/>
    <d v="2023-09-10T00:00:00"/>
    <x v="1"/>
    <s v="M"/>
    <n v="640"/>
    <x v="54"/>
    <x v="0"/>
    <s v="NA"/>
    <s v="NA"/>
    <s v="NA"/>
    <s v="M"/>
    <x v="1"/>
    <s v="OtsNPFH20S_1_0210"/>
    <s v="OtsNPFH20S_1_0111"/>
    <x v="8"/>
    <x v="3"/>
    <x v="3"/>
    <s v="FALL"/>
    <n v="1"/>
    <x v="2"/>
    <n v="0.98845608500000004"/>
    <n v="1"/>
    <x v="3"/>
    <n v="5.6818181818181825"/>
    <n v="5.7284090909090919"/>
    <n v="12.729797979797981"/>
    <s v="Abv"/>
  </r>
  <r>
    <s v="OtsLGRF23S"/>
    <s v="OtsLGRF23S_5611"/>
    <s v="C-05611"/>
    <d v="2023-09-10T00:00:00"/>
    <x v="1"/>
    <s v="M"/>
    <n v="760"/>
    <x v="6"/>
    <x v="0"/>
    <s v="NA"/>
    <s v="NA"/>
    <s v="NA"/>
    <s v="M"/>
    <x v="1"/>
    <s v="OtsLYON19S_1_0111"/>
    <s v="OtsLYON19S_1_0021"/>
    <x v="1"/>
    <x v="1"/>
    <x v="1"/>
    <s v="FALL"/>
    <n v="0.999999999999999"/>
    <x v="4"/>
    <n v="0.95971980899999998"/>
    <n v="1"/>
    <x v="1"/>
    <n v="5.6818181818181825"/>
    <n v="5.7284090909090919"/>
    <n v="12.729797979797981"/>
    <s v="Abv"/>
  </r>
  <r>
    <s v="OtsLGRF23S"/>
    <s v="OtsLGRF23S_5614"/>
    <s v="C-05614"/>
    <d v="2023-09-10T00:00:00"/>
    <x v="1"/>
    <s v="F"/>
    <n v="810"/>
    <x v="9"/>
    <x v="0"/>
    <s v="NA"/>
    <s v="3DD.003D7E4BB3"/>
    <s v="NA"/>
    <s v="F"/>
    <x v="0"/>
    <s v="OtsLYON19S_1_1881"/>
    <s v="OtsLYON19S_1_1642"/>
    <x v="1"/>
    <x v="1"/>
    <x v="1"/>
    <s v="FALL"/>
    <n v="1"/>
    <x v="1"/>
    <n v="0.95971980899999998"/>
    <n v="1"/>
    <x v="0"/>
    <n v="5.6818181818181825"/>
    <n v="5.7284090909090919"/>
    <n v="12.729797979797981"/>
    <s v="Abv"/>
  </r>
  <r>
    <s v="OtsLGRF23S"/>
    <s v="OtsLGRF23S_5617"/>
    <s v="C-05617"/>
    <d v="2023-09-10T00:00:00"/>
    <x v="1"/>
    <s v="F"/>
    <n v="700"/>
    <x v="13"/>
    <x v="1"/>
    <n v="1"/>
    <s v="NA"/>
    <s v="NA"/>
    <s v="F"/>
    <x v="0"/>
    <s v="OtsLYON18S_1_2325"/>
    <s v="OtsLYON18S_1_2485"/>
    <x v="3"/>
    <x v="2"/>
    <x v="2"/>
    <s v="FALL"/>
    <n v="0.999999999999999"/>
    <x v="17"/>
    <n v="0.80551598400000002"/>
    <n v="1"/>
    <x v="5"/>
    <n v="5.6818181818181825"/>
    <n v="5.7284090909090919"/>
    <n v="12.729797979797981"/>
    <s v="Blw"/>
  </r>
  <r>
    <s v="OtsLGRF23S"/>
    <s v="OtsLGRF23S_5620"/>
    <s v="C-05620"/>
    <d v="2023-09-10T00:00:00"/>
    <x v="1"/>
    <s v="M"/>
    <n v="670"/>
    <x v="11"/>
    <x v="1"/>
    <n v="1"/>
    <s v="NA"/>
    <s v="NA"/>
    <s v="M"/>
    <x v="1"/>
    <s v="OtsLYON19S_1_1319"/>
    <s v="OtsLYON19S_1_1244"/>
    <x v="1"/>
    <x v="1"/>
    <x v="1"/>
    <s v="FALL"/>
    <n v="1"/>
    <x v="12"/>
    <n v="0.95971980899999998"/>
    <n v="1"/>
    <x v="3"/>
    <n v="5.6818181818181825"/>
    <n v="5.7284090909090919"/>
    <n v="12.729797979797981"/>
    <s v="Abv"/>
  </r>
  <r>
    <s v="OtsLGRF23S"/>
    <s v="OtsLGRF23S_5623"/>
    <s v="C-05623"/>
    <d v="2023-09-10T00:00:00"/>
    <x v="1"/>
    <s v="M"/>
    <n v="680"/>
    <x v="35"/>
    <x v="1"/>
    <n v="1"/>
    <s v="NA"/>
    <s v="NA"/>
    <s v="M"/>
    <x v="1"/>
    <s v="OtsLYON19S_1_1761"/>
    <s v="OtsLYON19S_1_2004"/>
    <x v="1"/>
    <x v="1"/>
    <x v="1"/>
    <s v="FALL"/>
    <n v="1"/>
    <x v="19"/>
    <n v="0.95971980899999998"/>
    <n v="1"/>
    <x v="5"/>
    <n v="5.6818181818181825"/>
    <n v="5.7284090909090919"/>
    <n v="12.729797979797981"/>
    <s v="Abv"/>
  </r>
  <r>
    <s v="OtsLGRF23S"/>
    <s v="OtsLGRF23S_5626"/>
    <s v="C-05626"/>
    <d v="2023-09-10T00:00:00"/>
    <x v="1"/>
    <s v="F"/>
    <n v="880"/>
    <x v="22"/>
    <x v="0"/>
    <s v="NA"/>
    <s v="3DD.003D7E4BC8"/>
    <s v="NA"/>
    <s v="F"/>
    <x v="0"/>
    <s v="NA"/>
    <s v="NA"/>
    <x v="0"/>
    <x v="0"/>
    <x v="0"/>
    <s v="FALL"/>
    <n v="0.999999999999998"/>
    <x v="0"/>
    <e v="#N/A"/>
    <n v="1"/>
    <x v="4"/>
    <n v="5.6818181818181825"/>
    <n v="5.7284090909090919"/>
    <n v="12.729797979797981"/>
    <s v="Abv"/>
  </r>
  <r>
    <s v="OtsLGRF23S"/>
    <s v="OtsLGRF23S_5629"/>
    <s v="C-05629"/>
    <d v="2023-09-10T00:00:00"/>
    <x v="1"/>
    <s v="F"/>
    <n v="770"/>
    <x v="2"/>
    <x v="0"/>
    <s v="NA"/>
    <s v="NA"/>
    <s v="NA"/>
    <s v="F"/>
    <x v="0"/>
    <s v="OtsLYON19S_1_0567"/>
    <s v="OtsLYON19S_1_0481"/>
    <x v="1"/>
    <x v="1"/>
    <x v="1"/>
    <s v="FALL"/>
    <n v="0.999999999999998"/>
    <x v="7"/>
    <n v="0.95971980899999998"/>
    <n v="1"/>
    <x v="1"/>
    <n v="5.6818181818181825"/>
    <n v="5.7284090909090919"/>
    <n v="12.729797979797981"/>
    <s v="Blw"/>
  </r>
  <r>
    <s v="OtsLGRF23S"/>
    <s v="OtsLGRF23S_5632"/>
    <s v="C-05632"/>
    <d v="2023-09-10T00:00:00"/>
    <x v="1"/>
    <s v="M"/>
    <n v="750"/>
    <x v="1"/>
    <x v="0"/>
    <s v="NA"/>
    <s v="NA"/>
    <s v="NA"/>
    <s v="M"/>
    <x v="1"/>
    <s v="OtsLYON19S_1_0711"/>
    <s v="OtsLYON19S_1_0679"/>
    <x v="1"/>
    <x v="1"/>
    <x v="1"/>
    <s v="FALL"/>
    <n v="1"/>
    <x v="6"/>
    <n v="0.95971980899999998"/>
    <n v="1"/>
    <x v="1"/>
    <n v="5.6818181818181825"/>
    <n v="5.7284090909090919"/>
    <n v="12.729797979797981"/>
    <s v="Abv"/>
  </r>
  <r>
    <s v="OtsLGRF23S"/>
    <s v="OtsLGRF23S_5635"/>
    <s v="C-05635"/>
    <d v="2023-09-10T00:00:00"/>
    <x v="1"/>
    <s v="M"/>
    <n v="620"/>
    <x v="49"/>
    <x v="0"/>
    <s v="NA"/>
    <s v="NA"/>
    <s v="NA"/>
    <s v="M"/>
    <x v="1"/>
    <s v="OtsLYON20S_1_0652"/>
    <s v="OtsLYON20S_1_0730"/>
    <x v="5"/>
    <x v="3"/>
    <x v="3"/>
    <s v="FALL"/>
    <n v="1"/>
    <x v="1"/>
    <n v="0.98961045999999997"/>
    <n v="1"/>
    <x v="9"/>
    <n v="5.6818181818181825"/>
    <n v="5.7284090909090919"/>
    <n v="12.729797979797981"/>
    <s v="Abv"/>
  </r>
  <r>
    <s v="OtsLGRF23S"/>
    <s v="OtsLGRF23S_5638"/>
    <s v="C-05638"/>
    <d v="2023-09-10T00:00:00"/>
    <x v="1"/>
    <s v="F"/>
    <n v="740"/>
    <x v="12"/>
    <x v="0"/>
    <s v="NA"/>
    <s v="NA"/>
    <s v="NA"/>
    <s v="F"/>
    <x v="0"/>
    <s v="NA"/>
    <s v="NA"/>
    <x v="0"/>
    <x v="0"/>
    <x v="0"/>
    <s v="FALL"/>
    <n v="1"/>
    <x v="0"/>
    <e v="#N/A"/>
    <n v="1"/>
    <x v="1"/>
    <n v="5.6818181818181825"/>
    <n v="5.7284090909090919"/>
    <n v="12.729797979797981"/>
    <s v="Abv"/>
  </r>
  <r>
    <s v="OtsLGRF23S"/>
    <s v="OtsLGRF23S_5640"/>
    <s v="C-05640"/>
    <d v="2023-09-10T00:00:00"/>
    <x v="1"/>
    <s v="F"/>
    <n v="840"/>
    <x v="18"/>
    <x v="1"/>
    <n v="1"/>
    <s v="3DD.003D7E4BD4"/>
    <s v="NA"/>
    <s v="F"/>
    <x v="0"/>
    <s v="OtsLYON18S_1_2301"/>
    <s v="OtsLYON18S_1_2436"/>
    <x v="3"/>
    <x v="2"/>
    <x v="2"/>
    <s v="FALL"/>
    <n v="1"/>
    <x v="17"/>
    <n v="0.80551598400000002"/>
    <n v="1"/>
    <x v="2"/>
    <n v="5.6818181818181825"/>
    <n v="5.7284090909090919"/>
    <n v="12.729797979797981"/>
    <s v="Blw"/>
  </r>
  <r>
    <s v="OtsLGRF23S"/>
    <s v="OtsLGRF23S_5641"/>
    <s v="C-05641"/>
    <d v="2023-09-10T00:00:00"/>
    <x v="1"/>
    <s v="F"/>
    <n v="740"/>
    <x v="12"/>
    <x v="0"/>
    <s v="NA"/>
    <s v="NA"/>
    <s v="NA"/>
    <s v="F"/>
    <x v="0"/>
    <s v="NA"/>
    <s v="NA"/>
    <x v="0"/>
    <x v="0"/>
    <x v="0"/>
    <s v="FALL"/>
    <n v="0.999999999999998"/>
    <x v="0"/>
    <e v="#N/A"/>
    <n v="1"/>
    <x v="1"/>
    <n v="5.6818181818181825"/>
    <n v="5.7284090909090919"/>
    <n v="12.729797979797981"/>
    <s v="Abv"/>
  </r>
  <r>
    <s v="OtsLGRF23S"/>
    <s v="OtsLGRF23S_5644"/>
    <s v="C-05644"/>
    <d v="2023-09-10T00:00:00"/>
    <x v="1"/>
    <s v="F"/>
    <n v="720"/>
    <x v="17"/>
    <x v="1"/>
    <n v="1"/>
    <s v="NA"/>
    <s v="NA"/>
    <s v="F"/>
    <x v="0"/>
    <s v="OtsNPFH19S_1_5329"/>
    <s v="OtsNPFH19S_1_5025"/>
    <x v="2"/>
    <x v="1"/>
    <x v="1"/>
    <s v="FALL"/>
    <n v="1"/>
    <x v="2"/>
    <n v="0.99705232300000002"/>
    <n v="1"/>
    <x v="5"/>
    <n v="5.6818181818181825"/>
    <n v="5.7284090909090919"/>
    <n v="12.729797979797981"/>
    <s v="Abv"/>
  </r>
  <r>
    <s v="OtsLGRF23S"/>
    <s v="OtsLGRF23S_5647"/>
    <s v="C-05647"/>
    <d v="2023-09-10T00:00:00"/>
    <x v="1"/>
    <s v="F"/>
    <n v="690"/>
    <x v="30"/>
    <x v="0"/>
    <s v="NA"/>
    <s v="NA"/>
    <s v="NA"/>
    <s v="F"/>
    <x v="0"/>
    <s v="NA"/>
    <s v="NA"/>
    <x v="0"/>
    <x v="0"/>
    <x v="0"/>
    <s v="FALL"/>
    <n v="1"/>
    <x v="0"/>
    <e v="#N/A"/>
    <n v="1"/>
    <x v="5"/>
    <n v="5.6818181818181825"/>
    <n v="5.7284090909090919"/>
    <n v="12.729797979797981"/>
    <s v="Abv"/>
  </r>
  <r>
    <s v="OtsLGRF23S"/>
    <s v="OtsLGRF23S_5650"/>
    <s v="C-05650"/>
    <d v="2023-09-10T00:00:00"/>
    <x v="1"/>
    <s v="M"/>
    <n v="630"/>
    <x v="39"/>
    <x v="0"/>
    <s v="NA"/>
    <s v="NA"/>
    <s v="NA"/>
    <s v="M"/>
    <x v="1"/>
    <s v="OtsLYON20S_1_0420"/>
    <s v="OtsLYON20S_1_1085"/>
    <x v="5"/>
    <x v="3"/>
    <x v="3"/>
    <s v="FALL"/>
    <n v="1.00000000000001"/>
    <x v="6"/>
    <n v="0.98961045999999997"/>
    <n v="1"/>
    <x v="3"/>
    <n v="5.6818181818181825"/>
    <n v="5.7284090909090919"/>
    <n v="12.729797979797981"/>
    <s v="Abv"/>
  </r>
  <r>
    <s v="OtsLGRF23S"/>
    <s v="OtsLGRF23S_5651"/>
    <s v="C-05651"/>
    <d v="2023-09-10T00:00:00"/>
    <x v="1"/>
    <s v="F"/>
    <n v="850"/>
    <x v="14"/>
    <x v="1"/>
    <n v="1"/>
    <s v="3DD.003D7E5140"/>
    <s v="NA"/>
    <s v="F"/>
    <x v="0"/>
    <s v="OtsLYON18S_1_2314"/>
    <s v="OtsLYON18S_1_2456"/>
    <x v="3"/>
    <x v="2"/>
    <x v="2"/>
    <s v="FALL"/>
    <n v="1"/>
    <x v="17"/>
    <n v="0.80551598400000002"/>
    <n v="1"/>
    <x v="2"/>
    <n v="5.6818181818181825"/>
    <n v="5.7284090909090919"/>
    <n v="12.729797979797981"/>
    <s v="Blw"/>
  </r>
  <r>
    <s v="OtsLGRF23S"/>
    <s v="OtsLGRF23S_5652"/>
    <s v="C-05652"/>
    <d v="2023-09-10T00:00:00"/>
    <x v="1"/>
    <s v="M"/>
    <n v="880"/>
    <x v="22"/>
    <x v="1"/>
    <n v="1"/>
    <s v="3DD.003D7E5114"/>
    <s v="NA"/>
    <s v="M"/>
    <x v="1"/>
    <s v="OtsLYON19S_1_0145"/>
    <s v="OtsLYON19S_1_0203"/>
    <x v="1"/>
    <x v="1"/>
    <x v="1"/>
    <s v="FALL"/>
    <n v="1"/>
    <x v="4"/>
    <n v="0.95971980899999998"/>
    <n v="1"/>
    <x v="4"/>
    <n v="5.6818181818181825"/>
    <n v="5.7284090909090919"/>
    <n v="12.729797979797981"/>
    <s v="Abv"/>
  </r>
  <r>
    <s v="OtsLGRF23S"/>
    <s v="OtsLGRF23S_5653"/>
    <s v="C-05653"/>
    <d v="2023-09-10T00:00:00"/>
    <x v="1"/>
    <s v="F"/>
    <n v="790"/>
    <x v="0"/>
    <x v="0"/>
    <s v="NA"/>
    <s v="NA"/>
    <s v="NA"/>
    <s v="F"/>
    <x v="0"/>
    <s v="OtsLYON19S_1_1806"/>
    <s v="OtsLYON19S_1_1518"/>
    <x v="1"/>
    <x v="1"/>
    <x v="1"/>
    <s v="FALL"/>
    <n v="1"/>
    <x v="1"/>
    <n v="0.95971980899999998"/>
    <n v="1"/>
    <x v="0"/>
    <n v="5.6818181818181825"/>
    <n v="5.7284090909090919"/>
    <n v="12.729797979797981"/>
    <s v="Abv"/>
  </r>
  <r>
    <s v="OtsLGRF23S"/>
    <s v="OtsLGRF23S_5654"/>
    <s v="C-05654"/>
    <d v="2023-09-10T00:00:00"/>
    <x v="1"/>
    <s v="M"/>
    <n v="840"/>
    <x v="18"/>
    <x v="1"/>
    <n v="1"/>
    <s v="3DD.003D7E510D"/>
    <s v="NA"/>
    <s v="M"/>
    <x v="1"/>
    <s v="OtsLYON19S_1_0118"/>
    <s v="OtsLYON19S_1_0054"/>
    <x v="1"/>
    <x v="1"/>
    <x v="1"/>
    <s v="FALL"/>
    <n v="0.999999999999996"/>
    <x v="4"/>
    <n v="0.95971980899999998"/>
    <n v="1"/>
    <x v="2"/>
    <n v="5.6818181818181825"/>
    <n v="5.7284090909090919"/>
    <n v="12.729797979797981"/>
    <s v="Abv"/>
  </r>
  <r>
    <s v="OtsLGRF23S"/>
    <s v="OtsLGRF23S_5656"/>
    <s v="C-05656"/>
    <d v="2023-09-10T00:00:00"/>
    <x v="1"/>
    <s v="M"/>
    <n v="650"/>
    <x v="5"/>
    <x v="0"/>
    <s v="NA"/>
    <s v="NA"/>
    <s v="NA"/>
    <s v="M"/>
    <x v="1"/>
    <s v="OtsLYON20S_1_0231"/>
    <s v="OtsLYON20S_1_0070"/>
    <x v="5"/>
    <x v="3"/>
    <x v="3"/>
    <s v="FALL"/>
    <n v="0.999999999999997"/>
    <x v="4"/>
    <n v="0.98961045999999997"/>
    <n v="1"/>
    <x v="3"/>
    <n v="5.6818181818181825"/>
    <n v="5.7284090909090919"/>
    <n v="12.729797979797981"/>
    <s v="Abv"/>
  </r>
  <r>
    <s v="OtsLGRF23S"/>
    <s v="OtsLGRF23S_5659"/>
    <s v="C-05659"/>
    <d v="2023-09-10T00:00:00"/>
    <x v="1"/>
    <s v="M"/>
    <n v="650"/>
    <x v="5"/>
    <x v="1"/>
    <n v="1"/>
    <s v="NA"/>
    <s v="NA"/>
    <s v="M"/>
    <x v="1"/>
    <s v="OtsNPFH20S_1_0656"/>
    <s v="OtsNPFH20S_1_0606"/>
    <x v="8"/>
    <x v="3"/>
    <x v="3"/>
    <s v="FALL"/>
    <n v="0.999999999999999"/>
    <x v="13"/>
    <n v="0.98845608500000004"/>
    <n v="1"/>
    <x v="3"/>
    <n v="5.6818181818181825"/>
    <n v="5.7284090909090919"/>
    <n v="12.729797979797981"/>
    <s v="Abv"/>
  </r>
  <r>
    <s v="OtsLGRF23S"/>
    <s v="OtsLGRF23S_5662"/>
    <s v="C-05662"/>
    <d v="2023-09-10T00:00:00"/>
    <x v="1"/>
    <s v="M"/>
    <n v="610"/>
    <x v="29"/>
    <x v="1"/>
    <n v="1"/>
    <s v="NA"/>
    <s v="NA"/>
    <s v="M"/>
    <x v="1"/>
    <s v="OtsLYON20S_1_1485"/>
    <s v="OtsLYON20S_1_1286"/>
    <x v="5"/>
    <x v="3"/>
    <x v="3"/>
    <s v="FALL"/>
    <n v="0.999999999999999"/>
    <x v="1"/>
    <n v="0.98961045999999997"/>
    <n v="1"/>
    <x v="9"/>
    <n v="5.6818181818181825"/>
    <n v="5.7284090909090919"/>
    <n v="12.729797979797981"/>
    <s v="Abv"/>
  </r>
  <r>
    <s v="OtsLGRF23S"/>
    <s v="OtsLGRF23S_5664"/>
    <s v="C-05664"/>
    <d v="2023-09-10T00:00:00"/>
    <x v="1"/>
    <s v="F"/>
    <n v="810"/>
    <x v="9"/>
    <x v="0"/>
    <s v="NA"/>
    <s v="3DD.003D7E4B2B"/>
    <s v="NA"/>
    <s v="F"/>
    <x v="0"/>
    <s v="OtsLYON19S_1_0574"/>
    <s v="OtsLYON19S_1_0492"/>
    <x v="1"/>
    <x v="1"/>
    <x v="1"/>
    <s v="FALL"/>
    <n v="1"/>
    <x v="7"/>
    <n v="0.95971980899999998"/>
    <n v="1"/>
    <x v="0"/>
    <n v="5.6818181818181825"/>
    <n v="5.7284090909090919"/>
    <n v="12.729797979797981"/>
    <s v="Blw"/>
  </r>
  <r>
    <s v="OtsLGRF23S"/>
    <s v="OtsLGRF23S_5665"/>
    <s v="C-05665"/>
    <d v="2023-09-10T00:00:00"/>
    <x v="1"/>
    <s v="M"/>
    <n v="810"/>
    <x v="9"/>
    <x v="0"/>
    <s v="NA"/>
    <s v="3DD.003D7E5126"/>
    <s v="NA"/>
    <s v="M"/>
    <x v="1"/>
    <s v="NA"/>
    <s v="NA"/>
    <x v="0"/>
    <x v="0"/>
    <x v="0"/>
    <s v="FALL"/>
    <n v="1"/>
    <x v="0"/>
    <e v="#N/A"/>
    <n v="1"/>
    <x v="0"/>
    <n v="5.6818181818181825"/>
    <n v="5.7284090909090919"/>
    <n v="12.729797979797981"/>
    <s v="Abv"/>
  </r>
  <r>
    <s v="OtsLGRF23S"/>
    <s v="OtsLGRF23S_5668"/>
    <s v="C-05668"/>
    <d v="2023-09-10T00:00:00"/>
    <x v="1"/>
    <s v="M"/>
    <n v="690"/>
    <x v="30"/>
    <x v="0"/>
    <s v="NA"/>
    <s v="NA"/>
    <s v="NA"/>
    <s v="M"/>
    <x v="1"/>
    <s v="NA"/>
    <s v="NA"/>
    <x v="0"/>
    <x v="0"/>
    <x v="0"/>
    <s v="FALL"/>
    <n v="1"/>
    <x v="0"/>
    <e v="#N/A"/>
    <n v="1"/>
    <x v="5"/>
    <n v="5.6818181818181825"/>
    <n v="5.7284090909090919"/>
    <n v="12.729797979797981"/>
    <s v="Abv"/>
  </r>
  <r>
    <s v="OtsLGRF23S"/>
    <s v="OtsLGRF23S_5671"/>
    <s v="C-05671"/>
    <d v="2023-09-10T00:00:00"/>
    <x v="1"/>
    <s v="M"/>
    <n v="650"/>
    <x v="5"/>
    <x v="0"/>
    <s v="NA"/>
    <s v="NA"/>
    <s v="NA"/>
    <s v="M"/>
    <x v="1"/>
    <s v="OtsLYON20S_1_0291"/>
    <s v="OtsLYON20S_1_1003"/>
    <x v="5"/>
    <x v="3"/>
    <x v="3"/>
    <s v="FALL"/>
    <n v="1"/>
    <x v="3"/>
    <n v="0.98961045999999997"/>
    <n v="1"/>
    <x v="3"/>
    <n v="5.6818181818181825"/>
    <n v="5.7284090909090919"/>
    <n v="12.729797979797981"/>
    <s v="Abv"/>
  </r>
  <r>
    <s v="OtsLGRF23S"/>
    <s v="OtsLGRF23S_5674"/>
    <s v="C-05674"/>
    <d v="2023-09-10T00:00:00"/>
    <x v="1"/>
    <s v="M"/>
    <n v="910"/>
    <x v="23"/>
    <x v="0"/>
    <s v="NA"/>
    <s v="3DD.003D7E4B9C"/>
    <s v="NA"/>
    <s v="M"/>
    <x v="1"/>
    <s v="OtsLYON19S_1_0590"/>
    <s v="OtsLYON19S_1_0644"/>
    <x v="1"/>
    <x v="1"/>
    <x v="1"/>
    <s v="FALL"/>
    <n v="1"/>
    <x v="6"/>
    <n v="0.95971980899999998"/>
    <n v="1"/>
    <x v="4"/>
    <n v="5.6818181818181825"/>
    <n v="5.7284090909090919"/>
    <n v="12.729797979797981"/>
    <s v="Abv"/>
  </r>
  <r>
    <s v="OtsLGRF23S"/>
    <s v="OtsLGRF23S_5675"/>
    <s v="C-05675"/>
    <d v="2023-09-10T00:00:00"/>
    <x v="1"/>
    <s v="M"/>
    <n v="910"/>
    <x v="23"/>
    <x v="0"/>
    <s v="NA"/>
    <s v="3DD.003D7E5110"/>
    <s v="NA"/>
    <s v="U"/>
    <x v="1"/>
    <s v="OtsNPFH19S_1_3325"/>
    <s v="OtsNPFH19S_1_3009"/>
    <x v="2"/>
    <x v="1"/>
    <x v="1"/>
    <s v="FALL"/>
    <n v="1"/>
    <x v="9"/>
    <n v="0.99705232300000002"/>
    <n v="1"/>
    <x v="4"/>
    <n v="5.6818181818181825"/>
    <n v="5.7284090909090919"/>
    <n v="12.729797979797981"/>
    <s v="Abv"/>
  </r>
  <r>
    <s v="OtsLGRF23S"/>
    <s v="OtsLGRF23S_5677"/>
    <s v="C-05677"/>
    <d v="2023-09-10T00:00:00"/>
    <x v="1"/>
    <s v="F"/>
    <n v="780"/>
    <x v="8"/>
    <x v="0"/>
    <s v="NA"/>
    <s v="NA"/>
    <s v="NA"/>
    <s v="F"/>
    <x v="0"/>
    <s v="OtsLYON19S_1_1803"/>
    <s v="OtsLYON19S_1_1509"/>
    <x v="1"/>
    <x v="1"/>
    <x v="1"/>
    <s v="FALL"/>
    <n v="0.999999999999996"/>
    <x v="1"/>
    <n v="0.95971980899999998"/>
    <n v="1"/>
    <x v="0"/>
    <n v="5.6818181818181825"/>
    <n v="5.7284090909090919"/>
    <n v="12.729797979797981"/>
    <s v="Abv"/>
  </r>
  <r>
    <s v="OtsLGRF23S"/>
    <s v="OtsLGRF23S_5680"/>
    <s v="C-05680"/>
    <d v="2023-09-10T00:00:00"/>
    <x v="1"/>
    <s v="M"/>
    <n v="670"/>
    <x v="11"/>
    <x v="0"/>
    <s v="NA"/>
    <s v="NA"/>
    <s v="NA"/>
    <s v="M"/>
    <x v="1"/>
    <s v="OtsLYON20S_1_0429"/>
    <s v="OtsLYON20S_1_1133"/>
    <x v="5"/>
    <x v="3"/>
    <x v="3"/>
    <s v="FALL"/>
    <n v="1"/>
    <x v="6"/>
    <n v="0.98961045999999997"/>
    <n v="1"/>
    <x v="3"/>
    <n v="5.6818181818181825"/>
    <n v="5.7284090909090919"/>
    <n v="12.729797979797981"/>
    <s v="Abv"/>
  </r>
  <r>
    <s v="OtsLGRF23S"/>
    <s v="OtsLGRF23S_5683"/>
    <s v="C-05683"/>
    <d v="2023-09-10T00:00:00"/>
    <x v="1"/>
    <s v="F"/>
    <n v="650"/>
    <x v="5"/>
    <x v="1"/>
    <n v="1"/>
    <s v="NA"/>
    <s v="NA"/>
    <s v="M"/>
    <x v="1"/>
    <s v="OtsLYON19S_1_1759"/>
    <s v="OtsLYON19S_1_2008"/>
    <x v="1"/>
    <x v="1"/>
    <x v="1"/>
    <s v="FALL"/>
    <n v="1"/>
    <x v="19"/>
    <n v="0.95971980899999998"/>
    <n v="1"/>
    <x v="3"/>
    <n v="5.6818181818181825"/>
    <n v="5.7284090909090919"/>
    <n v="12.729797979797981"/>
    <s v="Abv"/>
  </r>
  <r>
    <s v="OtsLGRF23S"/>
    <s v="OtsLGRF23S_5686"/>
    <s v="C-05686"/>
    <d v="2023-09-10T00:00:00"/>
    <x v="1"/>
    <s v="F"/>
    <n v="740"/>
    <x v="12"/>
    <x v="0"/>
    <s v="NA"/>
    <s v="NA"/>
    <s v="NA"/>
    <s v="F"/>
    <x v="0"/>
    <s v="OtsLYON19S_1_0516"/>
    <s v="OtsLYON19S_1_0334"/>
    <x v="1"/>
    <x v="1"/>
    <x v="1"/>
    <s v="FALL"/>
    <n v="0.999999999999999"/>
    <x v="3"/>
    <n v="0.95971980899999998"/>
    <n v="1"/>
    <x v="1"/>
    <n v="5.6818181818181825"/>
    <n v="5.7284090909090919"/>
    <n v="12.729797979797981"/>
    <s v="Abv"/>
  </r>
  <r>
    <s v="OtsLGRF23S"/>
    <s v="OtsLGRF23S_5689"/>
    <s v="C-05689"/>
    <d v="2023-09-10T00:00:00"/>
    <x v="1"/>
    <s v="M"/>
    <n v="750"/>
    <x v="1"/>
    <x v="0"/>
    <s v="NA"/>
    <s v="NA"/>
    <s v="NA"/>
    <s v="M"/>
    <x v="1"/>
    <s v="OtsLYON19S_1_2308"/>
    <s v="OtsLYON19S_1_2085"/>
    <x v="1"/>
    <x v="1"/>
    <x v="1"/>
    <s v="FALL"/>
    <n v="1"/>
    <x v="14"/>
    <n v="0.95971980899999998"/>
    <n v="1"/>
    <x v="1"/>
    <n v="5.6818181818181825"/>
    <n v="5.7284090909090919"/>
    <n v="12.729797979797981"/>
    <s v="Blw"/>
  </r>
  <r>
    <s v="OtsLGRF23S"/>
    <s v="OtsLGRF23S_5692"/>
    <s v="C-05692"/>
    <d v="2023-09-10T00:00:00"/>
    <x v="1"/>
    <s v="F"/>
    <n v="800"/>
    <x v="4"/>
    <x v="0"/>
    <s v="NA"/>
    <s v="3DD.003D7E5118"/>
    <s v="NA"/>
    <s v="F"/>
    <x v="0"/>
    <s v="OtsLYON19S_1_0572"/>
    <s v="OtsLYON19S_1_0485"/>
    <x v="1"/>
    <x v="1"/>
    <x v="1"/>
    <s v="FALL"/>
    <n v="1"/>
    <x v="7"/>
    <n v="0.95971980899999998"/>
    <n v="1"/>
    <x v="0"/>
    <n v="5.6818181818181825"/>
    <n v="5.7284090909090919"/>
    <n v="12.729797979797981"/>
    <s v="Blw"/>
  </r>
  <r>
    <s v="OtsLGRF23S"/>
    <s v="OtsLGRF23S_5695"/>
    <s v="C-05695"/>
    <d v="2023-09-10T00:00:00"/>
    <x v="1"/>
    <s v="M"/>
    <n v="650"/>
    <x v="5"/>
    <x v="0"/>
    <s v="NA"/>
    <s v="NA"/>
    <s v="NA"/>
    <s v="M"/>
    <x v="1"/>
    <s v="OtsNPFH20S_1_0851"/>
    <s v="OtsNPFH20S_1_0791"/>
    <x v="8"/>
    <x v="3"/>
    <x v="3"/>
    <s v="FALL"/>
    <n v="1"/>
    <x v="2"/>
    <n v="0.98845608500000004"/>
    <n v="1"/>
    <x v="3"/>
    <n v="5.6818181818181825"/>
    <n v="5.7284090909090919"/>
    <n v="12.729797979797981"/>
    <s v="Abv"/>
  </r>
  <r>
    <s v="OtsLGRF23S"/>
    <s v="OtsLGRF23S_5698"/>
    <s v="C-05698"/>
    <d v="2023-09-10T00:00:00"/>
    <x v="1"/>
    <s v="F"/>
    <n v="590"/>
    <x v="36"/>
    <x v="1"/>
    <n v="1"/>
    <s v="NA"/>
    <s v="NA"/>
    <s v="M"/>
    <x v="1"/>
    <s v="OtsLYON20S_1_1373"/>
    <s v="OtsLYON20S_1_0949"/>
    <x v="5"/>
    <x v="3"/>
    <x v="3"/>
    <s v="FALL"/>
    <n v="0.999999999999998"/>
    <x v="15"/>
    <n v="0.98961045999999997"/>
    <n v="1"/>
    <x v="9"/>
    <n v="5.6818181818181825"/>
    <n v="5.7284090909090919"/>
    <n v="12.729797979797981"/>
    <s v="Abv"/>
  </r>
  <r>
    <s v="OtsLGRF23S"/>
    <s v="OtsLGRF23S_5701"/>
    <s v="C-05701"/>
    <d v="2023-09-10T00:00:00"/>
    <x v="1"/>
    <s v="M"/>
    <n v="480"/>
    <x v="61"/>
    <x v="1"/>
    <n v="1"/>
    <s v="NA"/>
    <s v="NA"/>
    <s v="M"/>
    <x v="1"/>
    <s v="OtsLYON21S_1_0893"/>
    <s v="OtsLYON21S_1_1906"/>
    <x v="7"/>
    <x v="4"/>
    <x v="4"/>
    <s v="FALL"/>
    <n v="0.999999999999998"/>
    <x v="16"/>
    <e v="#N/A"/>
    <n v="1"/>
    <x v="11"/>
    <n v="5.6818181818181825"/>
    <n v="5.7284090909090919"/>
    <n v="12.729797979797981"/>
    <s v="Abv"/>
  </r>
  <r>
    <s v="OtsLGRF23S"/>
    <s v="OtsLGRF23S_5703"/>
    <s v="C-05703"/>
    <d v="2023-09-10T00:00:00"/>
    <x v="1"/>
    <s v="F"/>
    <n v="800"/>
    <x v="4"/>
    <x v="1"/>
    <n v="1"/>
    <s v="3DD.003D7E5153"/>
    <s v="NA"/>
    <s v="F"/>
    <x v="0"/>
    <s v="OtsLYON19S_1_0709"/>
    <s v="OtsLYON19S_1_0810"/>
    <x v="1"/>
    <x v="1"/>
    <x v="1"/>
    <s v="FALL"/>
    <n v="0.999999999999998"/>
    <x v="6"/>
    <n v="0.95971980899999998"/>
    <n v="1"/>
    <x v="0"/>
    <n v="5.6818181818181825"/>
    <n v="5.7284090909090919"/>
    <n v="12.729797979797981"/>
    <s v="Abv"/>
  </r>
  <r>
    <s v="OtsLGRF23S"/>
    <s v="OtsLGRF23S_5704"/>
    <s v="C-05704"/>
    <d v="2023-09-10T00:00:00"/>
    <x v="1"/>
    <s v="F"/>
    <n v="690"/>
    <x v="30"/>
    <x v="1"/>
    <n v="1"/>
    <s v="NA"/>
    <s v="NA"/>
    <s v="F"/>
    <x v="0"/>
    <s v="OtsLYON19S_1_1387"/>
    <s v="OtsLYON19S_1_1460"/>
    <x v="1"/>
    <x v="1"/>
    <x v="1"/>
    <s v="FALL"/>
    <n v="1"/>
    <x v="17"/>
    <n v="0.95971980899999998"/>
    <n v="1"/>
    <x v="5"/>
    <n v="5.6818181818181825"/>
    <n v="5.7284090909090919"/>
    <n v="12.729797979797981"/>
    <s v="Blw"/>
  </r>
  <r>
    <s v="OtsLGRF23S"/>
    <s v="OtsLGRF23S_5705"/>
    <s v="C-05705"/>
    <d v="2023-09-10T00:00:00"/>
    <x v="1"/>
    <s v="F"/>
    <n v="860"/>
    <x v="27"/>
    <x v="0"/>
    <s v="NA"/>
    <s v="3DD.003D7E5123"/>
    <s v="NA"/>
    <s v="F"/>
    <x v="0"/>
    <s v="NA"/>
    <s v="NA"/>
    <x v="0"/>
    <x v="0"/>
    <x v="0"/>
    <s v="FALL"/>
    <n v="1"/>
    <x v="0"/>
    <e v="#N/A"/>
    <n v="1"/>
    <x v="2"/>
    <n v="5.6818181818181825"/>
    <n v="5.7284090909090919"/>
    <n v="12.729797979797981"/>
    <s v="Abv"/>
  </r>
  <r>
    <s v="OtsLGRF23S"/>
    <s v="OtsLGRF23S_5707"/>
    <s v="C-05707"/>
    <d v="2023-09-10T00:00:00"/>
    <x v="1"/>
    <s v="M"/>
    <n v="690"/>
    <x v="30"/>
    <x v="0"/>
    <s v="NA"/>
    <s v="NA"/>
    <s v="NA"/>
    <s v="M"/>
    <x v="1"/>
    <s v="NA"/>
    <s v="NA"/>
    <x v="0"/>
    <x v="0"/>
    <x v="0"/>
    <s v="FALL"/>
    <n v="0.999999999999999"/>
    <x v="0"/>
    <e v="#N/A"/>
    <n v="1"/>
    <x v="5"/>
    <n v="5.6818181818181825"/>
    <n v="5.7284090909090919"/>
    <n v="12.729797979797981"/>
    <s v="Abv"/>
  </r>
  <r>
    <s v="OtsLGRF23S"/>
    <s v="OtsLGRF23S_5710"/>
    <s v="C-05710"/>
    <d v="2023-09-10T00:00:00"/>
    <x v="1"/>
    <s v="F"/>
    <n v="710"/>
    <x v="10"/>
    <x v="1"/>
    <n v="1"/>
    <s v="NA"/>
    <s v="NA"/>
    <s v="F"/>
    <x v="0"/>
    <s v="OtsLYON19S_1_0566"/>
    <s v="OtsLYON19S_1_0636"/>
    <x v="1"/>
    <x v="1"/>
    <x v="1"/>
    <s v="FALL"/>
    <n v="0.999999999999998"/>
    <x v="6"/>
    <n v="0.95971980899999998"/>
    <n v="1"/>
    <x v="5"/>
    <n v="5.6818181818181825"/>
    <n v="5.7284090909090919"/>
    <n v="12.729797979797981"/>
    <s v="Abv"/>
  </r>
  <r>
    <s v="OtsLGRF23S"/>
    <s v="OtsLGRF23S_5713"/>
    <s v="C-05713"/>
    <d v="2023-09-10T00:00:00"/>
    <x v="1"/>
    <s v="M"/>
    <n v="610"/>
    <x v="29"/>
    <x v="0"/>
    <s v="NA"/>
    <s v="NA"/>
    <s v="NA"/>
    <s v="M"/>
    <x v="1"/>
    <s v="NA"/>
    <s v="NA"/>
    <x v="0"/>
    <x v="0"/>
    <x v="0"/>
    <s v="FALL"/>
    <n v="1"/>
    <x v="0"/>
    <e v="#N/A"/>
    <n v="1"/>
    <x v="9"/>
    <n v="5.6818181818181825"/>
    <n v="5.7284090909090919"/>
    <n v="12.729797979797981"/>
    <s v="Abv"/>
  </r>
  <r>
    <s v="OtsLGRF23S"/>
    <s v="OtsLGRF23S_5716"/>
    <s v="C-05716"/>
    <d v="2023-09-10T00:00:00"/>
    <x v="1"/>
    <s v="F"/>
    <n v="730"/>
    <x v="16"/>
    <x v="0"/>
    <s v="NA"/>
    <s v="NA"/>
    <s v="NA"/>
    <s v="F"/>
    <x v="0"/>
    <s v="OtsLYON19S_1_0712"/>
    <s v="OtsLYON19S_1_0700"/>
    <x v="1"/>
    <x v="1"/>
    <x v="1"/>
    <s v="FALL"/>
    <n v="1"/>
    <x v="6"/>
    <n v="0.95971980899999998"/>
    <n v="1"/>
    <x v="1"/>
    <n v="5.6818181818181825"/>
    <n v="5.7284090909090919"/>
    <n v="12.729797979797981"/>
    <s v="Abv"/>
  </r>
  <r>
    <s v="OtsLGRF23S"/>
    <s v="OtsLGRF23S_5719"/>
    <s v="C-05719"/>
    <d v="2023-09-10T00:00:00"/>
    <x v="1"/>
    <s v="M"/>
    <n v="580"/>
    <x v="46"/>
    <x v="1"/>
    <n v="1"/>
    <s v="NA"/>
    <s v="NA"/>
    <s v="M"/>
    <x v="1"/>
    <s v="OtsLYON19S_1_1341"/>
    <s v="OtsLYON19S_1_1413"/>
    <x v="1"/>
    <x v="1"/>
    <x v="1"/>
    <s v="FALL"/>
    <n v="1"/>
    <x v="17"/>
    <n v="0.95971980899999998"/>
    <n v="1"/>
    <x v="9"/>
    <n v="5.6818181818181825"/>
    <n v="5.7284090909090919"/>
    <n v="12.729797979797981"/>
    <s v="Blw"/>
  </r>
  <r>
    <s v="OtsLGRF23S"/>
    <s v="OtsLGRF23S_5722"/>
    <s v="C-05722"/>
    <d v="2023-09-10T00:00:00"/>
    <x v="1"/>
    <s v="M"/>
    <n v="540"/>
    <x v="40"/>
    <x v="0"/>
    <s v="NA"/>
    <s v="NA"/>
    <s v="NA"/>
    <s v="M"/>
    <x v="1"/>
    <s v="OtsLYON21S_1_0669"/>
    <s v="OtsLYON21S_1_0137"/>
    <x v="7"/>
    <x v="4"/>
    <x v="4"/>
    <s v="FALL"/>
    <n v="1"/>
    <x v="3"/>
    <e v="#N/A"/>
    <n v="1"/>
    <x v="8"/>
    <n v="5.6818181818181825"/>
    <n v="5.7284090909090919"/>
    <n v="12.729797979797981"/>
    <s v="Abv"/>
  </r>
  <r>
    <s v="OtsLGRF23S"/>
    <s v="OtsLGRF23S_5725"/>
    <s v="C-05725"/>
    <d v="2023-09-10T00:00:00"/>
    <x v="1"/>
    <s v="F"/>
    <n v="700"/>
    <x v="13"/>
    <x v="0"/>
    <s v="NA"/>
    <s v="NA"/>
    <s v="NA"/>
    <s v="M"/>
    <x v="1"/>
    <s v="NA"/>
    <s v="NA"/>
    <x v="0"/>
    <x v="0"/>
    <x v="0"/>
    <s v="FALL"/>
    <n v="1"/>
    <x v="0"/>
    <e v="#N/A"/>
    <n v="1"/>
    <x v="5"/>
    <n v="5.6818181818181825"/>
    <n v="5.7284090909090919"/>
    <n v="12.729797979797981"/>
    <s v="Abv"/>
  </r>
  <r>
    <s v="OtsLGRF23S"/>
    <s v="OtsLGRF23S_5728"/>
    <s v="C-05728"/>
    <d v="2023-09-10T00:00:00"/>
    <x v="1"/>
    <s v="F"/>
    <n v="700"/>
    <x v="13"/>
    <x v="0"/>
    <s v="NA"/>
    <s v="NA"/>
    <s v="NA"/>
    <s v="F"/>
    <x v="0"/>
    <s v="OtsLYON18S_1_0111"/>
    <s v="OtsLYON18S_1_0032"/>
    <x v="3"/>
    <x v="2"/>
    <x v="2"/>
    <s v="FALL"/>
    <n v="1"/>
    <x v="4"/>
    <n v="0.80551598400000002"/>
    <n v="1"/>
    <x v="5"/>
    <n v="5.6818181818181825"/>
    <n v="5.7284090909090919"/>
    <n v="12.729797979797981"/>
    <s v="Abv"/>
  </r>
  <r>
    <s v="OtsLGRF23S"/>
    <s v="OtsLGRF23S_5731"/>
    <s v="C-05731"/>
    <d v="2023-09-10T00:00:00"/>
    <x v="1"/>
    <s v="F"/>
    <n v="740"/>
    <x v="12"/>
    <x v="1"/>
    <n v="1"/>
    <s v="NA"/>
    <s v="NA"/>
    <s v="F"/>
    <x v="0"/>
    <s v="OtsLYON19S_1_1772"/>
    <s v="OtsLYON19S_1_2033"/>
    <x v="1"/>
    <x v="1"/>
    <x v="1"/>
    <s v="FALL"/>
    <n v="1"/>
    <x v="19"/>
    <n v="0.95971980899999998"/>
    <n v="1"/>
    <x v="1"/>
    <n v="5.6818181818181825"/>
    <n v="5.7284090909090919"/>
    <n v="12.729797979797981"/>
    <s v="Abv"/>
  </r>
  <r>
    <s v="OtsLGRF23S"/>
    <s v="OtsLGRF23S_5734"/>
    <s v="C-05734"/>
    <d v="2023-09-10T00:00:00"/>
    <x v="1"/>
    <s v="M"/>
    <n v="590"/>
    <x v="36"/>
    <x v="0"/>
    <s v="NA"/>
    <s v="NA"/>
    <s v="NA"/>
    <s v="M"/>
    <x v="1"/>
    <s v="OtsLYON20S_1_0289"/>
    <s v="OtsLYON20S_1_1019"/>
    <x v="5"/>
    <x v="3"/>
    <x v="3"/>
    <s v="FALL"/>
    <n v="1"/>
    <x v="3"/>
    <n v="0.98961045999999997"/>
    <n v="1"/>
    <x v="9"/>
    <n v="5.6818181818181825"/>
    <n v="5.7284090909090919"/>
    <n v="12.729797979797981"/>
    <s v="Abv"/>
  </r>
  <r>
    <s v="OtsLGRF23S"/>
    <s v="OtsLGRF23S_5737"/>
    <s v="C-05737"/>
    <d v="2023-09-11T00:00:00"/>
    <x v="1"/>
    <s v="M"/>
    <n v="710"/>
    <x v="10"/>
    <x v="0"/>
    <s v="NA"/>
    <s v="NA"/>
    <s v="NA"/>
    <s v="M"/>
    <x v="1"/>
    <s v="NA"/>
    <s v="NA"/>
    <x v="0"/>
    <x v="0"/>
    <x v="0"/>
    <s v="FALL"/>
    <n v="1"/>
    <x v="0"/>
    <e v="#N/A"/>
    <n v="1"/>
    <x v="5"/>
    <n v="5.6818181818181825"/>
    <n v="5.7284090909090919"/>
    <n v="12.729797979797981"/>
    <s v="Abv"/>
  </r>
  <r>
    <s v="OtsLGRF23S"/>
    <s v="OtsLGRF23S_5740"/>
    <s v="C-05740"/>
    <d v="2023-09-11T00:00:00"/>
    <x v="1"/>
    <s v="M"/>
    <n v="660"/>
    <x v="33"/>
    <x v="0"/>
    <s v="NA"/>
    <s v="NA"/>
    <s v="NA"/>
    <s v="M"/>
    <x v="1"/>
    <s v="OtsLYON20S_1_0434"/>
    <s v="OtsLYON20S_1_1142"/>
    <x v="5"/>
    <x v="3"/>
    <x v="3"/>
    <s v="FALL"/>
    <n v="0.999999999999999"/>
    <x v="6"/>
    <n v="0.98961045999999997"/>
    <n v="1"/>
    <x v="3"/>
    <n v="5.6818181818181825"/>
    <n v="5.7284090909090919"/>
    <n v="12.729797979797981"/>
    <s v="Abv"/>
  </r>
  <r>
    <s v="OtsLGRF23S"/>
    <s v="OtsLGRF23S_5743"/>
    <s v="C-05743"/>
    <d v="2023-09-11T00:00:00"/>
    <x v="1"/>
    <s v="M"/>
    <n v="570"/>
    <x v="32"/>
    <x v="1"/>
    <n v="1"/>
    <s v="NA"/>
    <s v="NA"/>
    <s v="M"/>
    <x v="1"/>
    <s v="OtsLYON18S_1_2320"/>
    <s v="OtsLYON18S_1_2463"/>
    <x v="3"/>
    <x v="2"/>
    <x v="2"/>
    <s v="FALL"/>
    <n v="1"/>
    <x v="17"/>
    <n v="0.80551598400000002"/>
    <n v="1"/>
    <x v="8"/>
    <n v="5.6818181818181825"/>
    <n v="5.7284090909090919"/>
    <n v="12.729797979797981"/>
    <s v="Blw"/>
  </r>
  <r>
    <s v="OtsLGRF23S"/>
    <s v="OtsLGRF23S_5745"/>
    <s v="C-05745"/>
    <d v="2023-09-11T00:00:00"/>
    <x v="1"/>
    <s v="F"/>
    <n v="810"/>
    <x v="9"/>
    <x v="0"/>
    <s v="NA"/>
    <s v="3DD.003D7E4BA9"/>
    <s v="NA"/>
    <s v="F"/>
    <x v="0"/>
    <s v="OtsLYON19S_1_0703"/>
    <s v="OtsLYON19S_1_0806"/>
    <x v="1"/>
    <x v="1"/>
    <x v="1"/>
    <s v="FALL"/>
    <n v="0.999999999999999"/>
    <x v="6"/>
    <n v="0.95971980899999998"/>
    <n v="1"/>
    <x v="0"/>
    <n v="5.6818181818181825"/>
    <n v="5.7284090909090919"/>
    <n v="12.729797979797981"/>
    <s v="Abv"/>
  </r>
  <r>
    <s v="OtsLGRF23S"/>
    <s v="OtsLGRF23S_5746"/>
    <s v="C-05746"/>
    <d v="2023-09-11T00:00:00"/>
    <x v="1"/>
    <s v="F"/>
    <n v="730"/>
    <x v="16"/>
    <x v="1"/>
    <s v="NA"/>
    <s v="NA"/>
    <s v="This sample is a duplicate with OtsLGRF23S_7129."/>
    <s v="F"/>
    <x v="0"/>
    <s v="OtsLYON19S_1_1848"/>
    <s v="OtsLYON19S_1_1604"/>
    <x v="1"/>
    <x v="1"/>
    <x v="1"/>
    <s v="FALL"/>
    <n v="1"/>
    <x v="1"/>
    <n v="0.95971980899999998"/>
    <n v="1"/>
    <x v="1"/>
    <n v="5.6818181818181825"/>
    <n v="5.7284090909090919"/>
    <n v="12.729797979797981"/>
    <s v="Abv"/>
  </r>
  <r>
    <s v="OtsLGRF23S"/>
    <s v="OtsLGRF23S_5749"/>
    <s v="C-05749"/>
    <d v="2023-09-11T00:00:00"/>
    <x v="1"/>
    <s v="F"/>
    <n v="740"/>
    <x v="12"/>
    <x v="0"/>
    <s v="NA"/>
    <s v="NA"/>
    <s v="NA"/>
    <s v="F"/>
    <x v="0"/>
    <s v="OtsLYON19S_1_0569"/>
    <s v="OtsLYON19S_1_0472"/>
    <x v="1"/>
    <x v="1"/>
    <x v="1"/>
    <s v="FALL"/>
    <n v="1"/>
    <x v="7"/>
    <n v="0.95971980899999998"/>
    <n v="1"/>
    <x v="1"/>
    <n v="5.6818181818181825"/>
    <n v="5.7284090909090919"/>
    <n v="12.729797979797981"/>
    <s v="Blw"/>
  </r>
  <r>
    <s v="OtsLGRF23S"/>
    <s v="OtsLGRF23S_5752"/>
    <s v="C-05752"/>
    <d v="2023-09-11T00:00:00"/>
    <x v="1"/>
    <s v="M"/>
    <n v="710"/>
    <x v="10"/>
    <x v="0"/>
    <s v="NA"/>
    <s v="NA"/>
    <s v="NA"/>
    <s v="M"/>
    <x v="1"/>
    <s v="OtsLYON19S_1_1391"/>
    <s v="OtsLYON19S_1_1486"/>
    <x v="1"/>
    <x v="1"/>
    <x v="1"/>
    <s v="FALL"/>
    <n v="0.999999999999995"/>
    <x v="1"/>
    <n v="0.95971980899999998"/>
    <n v="1"/>
    <x v="5"/>
    <n v="5.6818181818181825"/>
    <n v="5.7284090909090919"/>
    <n v="12.729797979797981"/>
    <s v="Abv"/>
  </r>
  <r>
    <s v="OtsLGRF23S"/>
    <s v="OtsLGRF23S_5755"/>
    <s v="C-05755"/>
    <d v="2023-09-11T00:00:00"/>
    <x v="1"/>
    <s v="M"/>
    <n v="480"/>
    <x v="61"/>
    <x v="1"/>
    <n v="1"/>
    <s v="NA"/>
    <s v="NA"/>
    <s v="M"/>
    <x v="1"/>
    <s v="OtsLYON21S_1_0951"/>
    <s v="OtsLYON21S_1_1791"/>
    <x v="7"/>
    <x v="4"/>
    <x v="4"/>
    <s v="FALL"/>
    <n v="1.00000000000001"/>
    <x v="1"/>
    <e v="#N/A"/>
    <n v="1"/>
    <x v="11"/>
    <n v="5.6818181818181825"/>
    <n v="5.7284090909090919"/>
    <n v="12.729797979797981"/>
    <s v="Abv"/>
  </r>
  <r>
    <s v="OtsLGRF23S"/>
    <s v="OtsLGRF23S_5758"/>
    <s v="C-05758"/>
    <d v="2023-09-11T00:00:00"/>
    <x v="1"/>
    <s v="F"/>
    <n v="720"/>
    <x v="17"/>
    <x v="0"/>
    <s v="NA"/>
    <s v="NA"/>
    <s v="NA"/>
    <s v="F"/>
    <x v="0"/>
    <s v="OtsLYON20S_1_0500"/>
    <s v="OtsLYON20S_1_0556"/>
    <x v="5"/>
    <x v="3"/>
    <x v="3"/>
    <s v="FALL"/>
    <n v="1"/>
    <x v="7"/>
    <n v="0.98961045999999997"/>
    <n v="1"/>
    <x v="5"/>
    <n v="5.6818181818181825"/>
    <n v="5.7284090909090919"/>
    <n v="12.729797979797981"/>
    <s v="Blw"/>
  </r>
  <r>
    <s v="OtsLGRF23S"/>
    <s v="OtsLGRF23S_5761"/>
    <s v="C-05761"/>
    <d v="2023-09-11T00:00:00"/>
    <x v="1"/>
    <s v="M"/>
    <n v="650"/>
    <x v="5"/>
    <x v="1"/>
    <n v="1"/>
    <s v="NA"/>
    <s v="NA"/>
    <s v="F"/>
    <x v="0"/>
    <s v="OtsLYON19S_1_0123"/>
    <s v="OtsLYON19S_1_0048"/>
    <x v="1"/>
    <x v="1"/>
    <x v="1"/>
    <s v="FALL"/>
    <n v="0.999999999999997"/>
    <x v="4"/>
    <n v="0.95971980899999998"/>
    <n v="1"/>
    <x v="3"/>
    <n v="5.6818181818181825"/>
    <n v="5.7284090909090919"/>
    <n v="12.729797979797981"/>
    <s v="Abv"/>
  </r>
  <r>
    <s v="OtsLGRF23S"/>
    <s v="OtsLGRF23S_5764"/>
    <s v="C-05764"/>
    <d v="2023-09-11T00:00:00"/>
    <x v="1"/>
    <s v="M"/>
    <n v="620"/>
    <x v="49"/>
    <x v="0"/>
    <s v="NA"/>
    <s v="NA"/>
    <s v="NA"/>
    <s v="M"/>
    <x v="1"/>
    <s v="NA"/>
    <s v="NA"/>
    <x v="0"/>
    <x v="0"/>
    <x v="0"/>
    <s v="FALL"/>
    <n v="1"/>
    <x v="0"/>
    <e v="#N/A"/>
    <n v="1"/>
    <x v="9"/>
    <n v="5.6818181818181825"/>
    <n v="5.7284090909090919"/>
    <n v="12.729797979797981"/>
    <s v="Abv"/>
  </r>
  <r>
    <s v="OtsLGRF23S"/>
    <s v="OtsLGRF23S_5767"/>
    <s v="C-05767"/>
    <d v="2023-09-11T00:00:00"/>
    <x v="1"/>
    <s v="M"/>
    <n v="570"/>
    <x v="32"/>
    <x v="0"/>
    <s v="NA"/>
    <s v="NA"/>
    <s v="NA"/>
    <s v="M"/>
    <x v="1"/>
    <s v="OtsLYON20S_1_1539"/>
    <s v="OtsLYON20S_1_1696"/>
    <x v="5"/>
    <x v="3"/>
    <x v="3"/>
    <s v="FALL"/>
    <n v="1"/>
    <x v="1"/>
    <n v="0.98961045999999997"/>
    <n v="1"/>
    <x v="8"/>
    <n v="5.6818181818181825"/>
    <n v="5.7284090909090919"/>
    <n v="12.729797979797981"/>
    <s v="Abv"/>
  </r>
  <r>
    <s v="OtsLGRF23S"/>
    <s v="OtsLGRF23S_5770"/>
    <s v="C-05770"/>
    <d v="2023-09-11T00:00:00"/>
    <x v="1"/>
    <s v="F"/>
    <n v="640"/>
    <x v="54"/>
    <x v="0"/>
    <s v="NA"/>
    <s v="NA"/>
    <s v="NA"/>
    <s v="F"/>
    <x v="0"/>
    <s v="OtsLYON19S_1_0114"/>
    <s v="OtsLYON19S_1_0063"/>
    <x v="1"/>
    <x v="1"/>
    <x v="1"/>
    <s v="FALL"/>
    <n v="0.999999999999998"/>
    <x v="4"/>
    <n v="0.95971980899999998"/>
    <n v="1"/>
    <x v="3"/>
    <n v="5.6818181818181825"/>
    <n v="5.7284090909090919"/>
    <n v="12.729797979797981"/>
    <s v="Abv"/>
  </r>
  <r>
    <s v="OtsLGRF23S"/>
    <s v="OtsLGRF23S_5772"/>
    <s v="C-05772"/>
    <d v="2023-09-11T00:00:00"/>
    <x v="1"/>
    <s v="F"/>
    <n v="800"/>
    <x v="4"/>
    <x v="0"/>
    <s v="NA"/>
    <s v="3DD.003D7E512B"/>
    <s v="NA"/>
    <s v="F"/>
    <x v="0"/>
    <s v="OtsNPFH19S_1_3340"/>
    <s v="OtsNPFH19S_1_3118"/>
    <x v="2"/>
    <x v="1"/>
    <x v="1"/>
    <s v="FALL"/>
    <n v="0.999999999999996"/>
    <x v="13"/>
    <n v="0.99705232300000002"/>
    <n v="1"/>
    <x v="0"/>
    <n v="5.6818181818181825"/>
    <n v="5.7284090909090919"/>
    <n v="12.729797979797981"/>
    <s v="Abv"/>
  </r>
  <r>
    <s v="OtsLGRF23S"/>
    <s v="OtsLGRF23S_5773"/>
    <s v="C-05773"/>
    <d v="2023-09-11T00:00:00"/>
    <x v="1"/>
    <s v="F"/>
    <n v="770"/>
    <x v="2"/>
    <x v="1"/>
    <n v="1"/>
    <s v="NA"/>
    <s v="NA"/>
    <s v="F"/>
    <x v="0"/>
    <s v="OtsLYON19S_1_1110"/>
    <s v="OtsLYON19S_1_0939"/>
    <x v="1"/>
    <x v="1"/>
    <x v="1"/>
    <s v="FALL"/>
    <n v="1"/>
    <x v="16"/>
    <n v="0.95971980899999998"/>
    <n v="1"/>
    <x v="1"/>
    <n v="5.6818181818181825"/>
    <n v="5.7284090909090919"/>
    <n v="12.729797979797981"/>
    <s v="Abv"/>
  </r>
  <r>
    <s v="OtsLGRF23S"/>
    <s v="OtsLGRF23S_5776"/>
    <s v="C-05776"/>
    <d v="2023-09-11T00:00:00"/>
    <x v="1"/>
    <s v="F"/>
    <n v="670"/>
    <x v="11"/>
    <x v="0"/>
    <s v="NA"/>
    <s v="NA"/>
    <s v="NA"/>
    <s v="F"/>
    <x v="0"/>
    <s v="OtsLYON19S_1_1713"/>
    <s v="OtsLYON19S_1_1921"/>
    <x v="1"/>
    <x v="1"/>
    <x v="1"/>
    <s v="FALL"/>
    <n v="1"/>
    <x v="1"/>
    <n v="0.95971980899999998"/>
    <n v="1"/>
    <x v="3"/>
    <n v="5.6818181818181825"/>
    <n v="5.7284090909090919"/>
    <n v="12.729797979797981"/>
    <s v="Abv"/>
  </r>
  <r>
    <s v="OtsLGRF23S"/>
    <s v="OtsLGRF23S_5777"/>
    <s v="C-05777"/>
    <d v="2023-09-11T00:00:00"/>
    <x v="1"/>
    <s v="F"/>
    <n v="800"/>
    <x v="4"/>
    <x v="1"/>
    <n v="1"/>
    <s v="3DD.003D7E513C"/>
    <s v="NA"/>
    <s v="F"/>
    <x v="0"/>
    <s v="OtsLYON19S_1_0558"/>
    <s v="OtsLYON19S_1_0458"/>
    <x v="1"/>
    <x v="1"/>
    <x v="1"/>
    <s v="FALL"/>
    <n v="0.999999999999997"/>
    <x v="7"/>
    <n v="0.95971980899999998"/>
    <n v="1"/>
    <x v="0"/>
    <n v="5.6818181818181825"/>
    <n v="5.7284090909090919"/>
    <n v="12.729797979797981"/>
    <s v="Blw"/>
  </r>
  <r>
    <s v="OtsLGRF23S"/>
    <s v="OtsLGRF23S_5779"/>
    <s v="C-05779"/>
    <d v="2023-09-11T00:00:00"/>
    <x v="1"/>
    <s v="F"/>
    <n v="800"/>
    <x v="4"/>
    <x v="1"/>
    <n v="1"/>
    <s v="3DD.003D7E5156"/>
    <s v="NA"/>
    <s v="F"/>
    <x v="0"/>
    <s v="OtsLYON19S_1_0704"/>
    <s v="OtsLYON19S_1_0695"/>
    <x v="1"/>
    <x v="1"/>
    <x v="1"/>
    <s v="FALL"/>
    <n v="1"/>
    <x v="6"/>
    <n v="0.95971980899999998"/>
    <n v="1"/>
    <x v="0"/>
    <n v="5.6818181818181825"/>
    <n v="5.7284090909090919"/>
    <n v="12.729797979797981"/>
    <s v="Abv"/>
  </r>
  <r>
    <s v="OtsLGRF23S"/>
    <s v="OtsLGRF23S_5782"/>
    <s v="C-05782"/>
    <d v="2023-09-11T00:00:00"/>
    <x v="1"/>
    <s v="F"/>
    <n v="650"/>
    <x v="5"/>
    <x v="0"/>
    <s v="NA"/>
    <s v="NA"/>
    <s v="NA"/>
    <s v="F"/>
    <x v="0"/>
    <s v="OtsLYON20S_1_0409"/>
    <s v="OtsLYON20S_1_1071"/>
    <x v="5"/>
    <x v="3"/>
    <x v="3"/>
    <s v="FALL"/>
    <n v="0.999999999999998"/>
    <x v="6"/>
    <n v="0.98961045999999997"/>
    <n v="1"/>
    <x v="3"/>
    <n v="5.6818181818181825"/>
    <n v="5.7284090909090919"/>
    <n v="12.729797979797981"/>
    <s v="Abv"/>
  </r>
  <r>
    <s v="OtsLGRF23S"/>
    <s v="OtsLGRF23S_5785"/>
    <s v="C-05785"/>
    <d v="2023-09-11T00:00:00"/>
    <x v="1"/>
    <s v="M"/>
    <n v="570"/>
    <x v="32"/>
    <x v="0"/>
    <s v="NA"/>
    <s v="NA"/>
    <s v="NA"/>
    <s v="M"/>
    <x v="1"/>
    <s v="OtsLYON20S_1_0277"/>
    <s v="OtsLYON20S_1_0181"/>
    <x v="5"/>
    <x v="3"/>
    <x v="3"/>
    <s v="FALL"/>
    <n v="1"/>
    <x v="3"/>
    <n v="0.98961045999999997"/>
    <n v="1"/>
    <x v="8"/>
    <n v="5.6818181818181825"/>
    <n v="5.7284090909090919"/>
    <n v="12.729797979797981"/>
    <s v="Abv"/>
  </r>
  <r>
    <s v="OtsLGRF23S"/>
    <s v="OtsLGRF23S_5788"/>
    <s v="C-05788"/>
    <d v="2023-09-11T00:00:00"/>
    <x v="1"/>
    <s v="M"/>
    <n v="450"/>
    <x v="31"/>
    <x v="1"/>
    <n v="1"/>
    <s v="NA"/>
    <s v="NA"/>
    <s v="M"/>
    <x v="1"/>
    <s v="OtsLYON21S_1_0882"/>
    <s v="OtsLYON21S_1_1882"/>
    <x v="7"/>
    <x v="4"/>
    <x v="4"/>
    <s v="FALL"/>
    <n v="1"/>
    <x v="16"/>
    <e v="#N/A"/>
    <n v="1"/>
    <x v="10"/>
    <n v="5.6818181818181825"/>
    <n v="5.7284090909090919"/>
    <n v="12.729797979797981"/>
    <s v="Abv"/>
  </r>
  <r>
    <s v="OtsLGRF23S"/>
    <s v="OtsLGRF23S_5791"/>
    <s v="C-05791"/>
    <d v="2023-09-11T00:00:00"/>
    <x v="1"/>
    <s v="M"/>
    <n v="640"/>
    <x v="54"/>
    <x v="0"/>
    <s v="NA"/>
    <s v="NA"/>
    <s v="NA"/>
    <s v="M"/>
    <x v="1"/>
    <s v="OtsLYON19S_1_0595"/>
    <s v="OtsLYON19S_1_0698"/>
    <x v="1"/>
    <x v="1"/>
    <x v="1"/>
    <s v="FALL"/>
    <n v="1.00000000000001"/>
    <x v="6"/>
    <n v="0.95971980899999998"/>
    <n v="1"/>
    <x v="3"/>
    <n v="5.6818181818181825"/>
    <n v="5.7284090909090919"/>
    <n v="12.729797979797981"/>
    <s v="Abv"/>
  </r>
  <r>
    <s v="OtsLGRF23S"/>
    <s v="OtsLGRF23S_5794"/>
    <s v="C-05794"/>
    <d v="2023-09-11T00:00:00"/>
    <x v="1"/>
    <s v="F"/>
    <n v="740"/>
    <x v="12"/>
    <x v="1"/>
    <n v="1"/>
    <s v="NA"/>
    <s v="NA"/>
    <s v="F"/>
    <x v="0"/>
    <s v="OtsLYON19S_1_1313"/>
    <s v="OtsLYON19S_1_1223"/>
    <x v="1"/>
    <x v="1"/>
    <x v="1"/>
    <s v="FALL"/>
    <n v="0.999999999999995"/>
    <x v="12"/>
    <n v="0.95971980899999998"/>
    <n v="1"/>
    <x v="1"/>
    <n v="5.6818181818181825"/>
    <n v="5.7284090909090919"/>
    <n v="12.729797979797981"/>
    <s v="Abv"/>
  </r>
  <r>
    <s v="OtsLGRF23S"/>
    <s v="OtsLGRF23S_5797"/>
    <s v="C-05797"/>
    <d v="2023-09-11T00:00:00"/>
    <x v="1"/>
    <s v="M"/>
    <n v="590"/>
    <x v="36"/>
    <x v="1"/>
    <n v="1"/>
    <s v="NA"/>
    <s v="NA"/>
    <s v="M"/>
    <x v="1"/>
    <s v="OtsLYON20S_1_0412"/>
    <s v="OtsLYON20S_1_1100"/>
    <x v="5"/>
    <x v="3"/>
    <x v="3"/>
    <s v="FALL"/>
    <n v="1"/>
    <x v="6"/>
    <n v="0.98961045999999997"/>
    <n v="1"/>
    <x v="9"/>
    <n v="5.6818181818181825"/>
    <n v="5.7284090909090919"/>
    <n v="12.729797979797981"/>
    <s v="Abv"/>
  </r>
  <r>
    <s v="OtsLGRF23S"/>
    <s v="OtsLGRF23S_5800"/>
    <s v="C-05800"/>
    <d v="2023-09-11T00:00:00"/>
    <x v="1"/>
    <s v="F"/>
    <n v="810"/>
    <x v="9"/>
    <x v="0"/>
    <s v="NA"/>
    <s v="NA"/>
    <s v="NA"/>
    <s v="M"/>
    <x v="1"/>
    <s v="NA"/>
    <s v="NA"/>
    <x v="0"/>
    <x v="0"/>
    <x v="0"/>
    <s v="FALL"/>
    <n v="1"/>
    <x v="0"/>
    <e v="#N/A"/>
    <n v="1"/>
    <x v="0"/>
    <n v="5.6818181818181825"/>
    <n v="5.7284090909090919"/>
    <n v="12.729797979797981"/>
    <s v="Abv"/>
  </r>
  <r>
    <s v="OtsLGRF23S"/>
    <s v="OtsLGRF23S_5802"/>
    <s v="C-05802"/>
    <d v="2023-09-11T00:00:00"/>
    <x v="1"/>
    <s v="F"/>
    <n v="830"/>
    <x v="15"/>
    <x v="0"/>
    <s v="NA"/>
    <s v="3DD.003D7E5112"/>
    <s v="NA"/>
    <s v="F"/>
    <x v="0"/>
    <s v="OtsLYON19S_1_0719"/>
    <s v="OtsLYON19S_1_0816"/>
    <x v="1"/>
    <x v="1"/>
    <x v="1"/>
    <s v="FALL"/>
    <n v="0.999999999999999"/>
    <x v="6"/>
    <n v="0.95971980899999998"/>
    <n v="1"/>
    <x v="2"/>
    <n v="5.6818181818181825"/>
    <n v="5.7284090909090919"/>
    <n v="12.729797979797981"/>
    <s v="Abv"/>
  </r>
  <r>
    <s v="OtsLGRF23S"/>
    <s v="OtsLGRF23S_5803"/>
    <s v="C-05803"/>
    <d v="2023-09-11T00:00:00"/>
    <x v="1"/>
    <s v="M"/>
    <n v="750"/>
    <x v="1"/>
    <x v="0"/>
    <s v="NA"/>
    <s v="NA"/>
    <s v="NA"/>
    <s v="F"/>
    <x v="0"/>
    <s v="OtsLYON19S_1_1104"/>
    <s v="OtsLYON19S_1_0913"/>
    <x v="1"/>
    <x v="1"/>
    <x v="1"/>
    <s v="FALL"/>
    <n v="0.999999999999998"/>
    <x v="6"/>
    <n v="0.95971980899999998"/>
    <n v="1"/>
    <x v="1"/>
    <n v="5.6818181818181825"/>
    <n v="5.7284090909090919"/>
    <n v="12.729797979797981"/>
    <s v="Abv"/>
  </r>
  <r>
    <s v="OtsLGRF23S"/>
    <s v="OtsLGRF23S_5806"/>
    <s v="C-05806"/>
    <d v="2023-09-11T00:00:00"/>
    <x v="1"/>
    <s v="M"/>
    <n v="690"/>
    <x v="30"/>
    <x v="0"/>
    <s v="NA"/>
    <s v="NA"/>
    <s v="NA"/>
    <s v="M"/>
    <x v="1"/>
    <s v="OtsLYON20S_1_0291"/>
    <s v="OtsLYON20S_1_1003"/>
    <x v="5"/>
    <x v="3"/>
    <x v="3"/>
    <s v="FALL"/>
    <n v="1"/>
    <x v="3"/>
    <n v="0.98961045999999997"/>
    <n v="1"/>
    <x v="5"/>
    <n v="5.6818181818181825"/>
    <n v="5.7284090909090919"/>
    <n v="12.729797979797981"/>
    <s v="Abv"/>
  </r>
  <r>
    <s v="OtsLGRF23S"/>
    <s v="OtsLGRF23S_5809"/>
    <s v="C-05809"/>
    <d v="2023-09-11T00:00:00"/>
    <x v="1"/>
    <s v="M"/>
    <n v="700"/>
    <x v="13"/>
    <x v="1"/>
    <n v="1"/>
    <s v="NA"/>
    <s v="NA"/>
    <s v="M"/>
    <x v="1"/>
    <s v="OtsLYON19S_1_0159"/>
    <s v="OtsLYON19S_1_0246"/>
    <x v="1"/>
    <x v="1"/>
    <x v="1"/>
    <s v="FALL"/>
    <n v="1"/>
    <x v="3"/>
    <n v="0.95971980899999998"/>
    <n v="1"/>
    <x v="5"/>
    <n v="5.6818181818181825"/>
    <n v="5.7284090909090919"/>
    <n v="12.729797979797981"/>
    <s v="Abv"/>
  </r>
  <r>
    <s v="OtsLGRF23S"/>
    <s v="OtsLGRF23S_5812"/>
    <s v="C-05812"/>
    <d v="2023-09-11T00:00:00"/>
    <x v="1"/>
    <s v="F"/>
    <n v="690"/>
    <x v="30"/>
    <x v="0"/>
    <s v="NA"/>
    <s v="NA"/>
    <s v="NA"/>
    <s v="F"/>
    <x v="0"/>
    <s v="NA"/>
    <s v="NA"/>
    <x v="0"/>
    <x v="0"/>
    <x v="0"/>
    <s v="FALL"/>
    <n v="1"/>
    <x v="0"/>
    <e v="#N/A"/>
    <n v="1"/>
    <x v="5"/>
    <n v="5.6818181818181825"/>
    <n v="5.7284090909090919"/>
    <n v="12.729797979797981"/>
    <s v="Abv"/>
  </r>
  <r>
    <s v="OtsLGRF23S"/>
    <s v="OtsLGRF23S_5815"/>
    <s v="C-05815"/>
    <d v="2023-09-11T00:00:00"/>
    <x v="1"/>
    <s v="M"/>
    <n v="450"/>
    <x v="31"/>
    <x v="1"/>
    <n v="1"/>
    <s v="NA"/>
    <s v="NA"/>
    <s v="M"/>
    <x v="1"/>
    <s v="OtsLYON21S_1_0675"/>
    <s v="OtsLYON21S_1_0209"/>
    <x v="7"/>
    <x v="4"/>
    <x v="4"/>
    <s v="FALL"/>
    <n v="0.999999999999999"/>
    <x v="3"/>
    <e v="#N/A"/>
    <n v="1"/>
    <x v="10"/>
    <n v="5.6818181818181825"/>
    <n v="5.7284090909090919"/>
    <n v="12.729797979797981"/>
    <s v="Abv"/>
  </r>
  <r>
    <s v="OtsLGRF23S"/>
    <s v="OtsLGRF23S_5818"/>
    <s v="C-05818"/>
    <d v="2023-09-11T00:00:00"/>
    <x v="1"/>
    <s v="M"/>
    <n v="840"/>
    <x v="18"/>
    <x v="0"/>
    <s v="NA"/>
    <s v="3DD.003D7E513D"/>
    <s v="NA"/>
    <s v="M"/>
    <x v="1"/>
    <s v="OtsNPFH19S_1_4358"/>
    <s v="OtsNPFH19S_1_4026"/>
    <x v="2"/>
    <x v="1"/>
    <x v="1"/>
    <s v="FALL"/>
    <n v="0.999999999999999"/>
    <x v="2"/>
    <n v="0.99705232300000002"/>
    <n v="1"/>
    <x v="2"/>
    <n v="5.6818181818181825"/>
    <n v="5.7284090909090919"/>
    <n v="12.729797979797981"/>
    <s v="Abv"/>
  </r>
  <r>
    <s v="OtsLGRF23S"/>
    <s v="OtsLGRF23S_5819"/>
    <s v="C-05819"/>
    <d v="2023-09-11T00:00:00"/>
    <x v="1"/>
    <s v="F"/>
    <n v="820"/>
    <x v="19"/>
    <x v="0"/>
    <s v="NA"/>
    <s v="3DD.003D7E50FB"/>
    <s v="NA"/>
    <s v="F"/>
    <x v="0"/>
    <s v="OtsLYON19S_1_1835"/>
    <s v="OtsLYON19S_1_1564"/>
    <x v="1"/>
    <x v="1"/>
    <x v="1"/>
    <s v="FALL"/>
    <n v="1"/>
    <x v="1"/>
    <n v="0.95971980899999998"/>
    <n v="1"/>
    <x v="0"/>
    <n v="5.6818181818181825"/>
    <n v="5.7284090909090919"/>
    <n v="12.729797979797981"/>
    <s v="Abv"/>
  </r>
  <r>
    <s v="OtsLGRF23S"/>
    <s v="OtsLGRF23S_5821"/>
    <s v="C-05821"/>
    <d v="2023-09-11T00:00:00"/>
    <x v="1"/>
    <s v="M"/>
    <n v="740"/>
    <x v="12"/>
    <x v="0"/>
    <s v="NA"/>
    <s v="NA"/>
    <s v="NA"/>
    <s v="M"/>
    <x v="1"/>
    <s v="OtsLYON19S_1_1709"/>
    <s v="OtsLYON19S_1_1903"/>
    <x v="1"/>
    <x v="1"/>
    <x v="1"/>
    <s v="FALL"/>
    <n v="0.999999999999996"/>
    <x v="1"/>
    <n v="0.95971980899999998"/>
    <n v="1"/>
    <x v="1"/>
    <n v="5.6818181818181825"/>
    <n v="5.7284090909090919"/>
    <n v="12.729797979797981"/>
    <s v="Abv"/>
  </r>
  <r>
    <s v="OtsLGRF23S"/>
    <s v="OtsLGRF23S_5824"/>
    <s v="C-05824"/>
    <d v="2023-09-11T00:00:00"/>
    <x v="1"/>
    <s v="F"/>
    <n v="700"/>
    <x v="13"/>
    <x v="0"/>
    <s v="NA"/>
    <s v="NA"/>
    <s v="NA"/>
    <s v="F"/>
    <x v="0"/>
    <s v="OtsLYON19S_1_0703"/>
    <s v="OtsLYON19S_1_0806"/>
    <x v="1"/>
    <x v="1"/>
    <x v="1"/>
    <s v="FALL"/>
    <n v="1"/>
    <x v="6"/>
    <n v="0.95971980899999998"/>
    <n v="1"/>
    <x v="5"/>
    <n v="5.6818181818181825"/>
    <n v="5.7284090909090919"/>
    <n v="12.729797979797981"/>
    <s v="Abv"/>
  </r>
  <r>
    <s v="OtsLGRF23S"/>
    <s v="OtsLGRF23S_5827"/>
    <s v="C-05827"/>
    <d v="2023-09-11T00:00:00"/>
    <x v="1"/>
    <s v="M"/>
    <n v="600"/>
    <x v="43"/>
    <x v="0"/>
    <s v="NA"/>
    <s v="NA"/>
    <s v="NA"/>
    <s v="M"/>
    <x v="1"/>
    <s v="OtsLYON19S_1_0703"/>
    <s v="OtsLYON19S_1_0806"/>
    <x v="1"/>
    <x v="1"/>
    <x v="1"/>
    <s v="FALL"/>
    <n v="1"/>
    <x v="6"/>
    <n v="0.95971980899999998"/>
    <n v="1"/>
    <x v="9"/>
    <n v="5.6818181818181825"/>
    <n v="5.7284090909090919"/>
    <n v="12.729797979797981"/>
    <s v="Abv"/>
  </r>
  <r>
    <s v="OtsLGRF23S"/>
    <s v="OtsLGRF23S_5830"/>
    <s v="C-05830"/>
    <d v="2023-09-11T00:00:00"/>
    <x v="1"/>
    <s v="F"/>
    <n v="700"/>
    <x v="13"/>
    <x v="1"/>
    <n v="1"/>
    <s v="NA"/>
    <s v="NA"/>
    <s v="F"/>
    <x v="0"/>
    <s v="OtsLYON20S_1_1804"/>
    <s v="OtsLYON20S_1_1786"/>
    <x v="5"/>
    <x v="3"/>
    <x v="3"/>
    <s v="FALL"/>
    <n v="0.999999999999998"/>
    <x v="19"/>
    <n v="0.98961045999999997"/>
    <n v="1"/>
    <x v="5"/>
    <n v="5.6818181818181825"/>
    <n v="5.7284090909090919"/>
    <n v="12.729797979797981"/>
    <s v="Abv"/>
  </r>
  <r>
    <s v="OtsLGRF23S"/>
    <s v="OtsLGRF23S_5833"/>
    <s v="C-05833"/>
    <d v="2023-09-11T00:00:00"/>
    <x v="1"/>
    <s v="F"/>
    <n v="670"/>
    <x v="11"/>
    <x v="1"/>
    <n v="1"/>
    <s v="NA"/>
    <s v="NA"/>
    <s v="M"/>
    <x v="1"/>
    <s v="OtsLYON19S_1_1718"/>
    <s v="OtsLYON19S_1_1933"/>
    <x v="1"/>
    <x v="1"/>
    <x v="1"/>
    <s v="FALL"/>
    <n v="0.999999999999998"/>
    <x v="1"/>
    <n v="0.95971980899999998"/>
    <n v="1"/>
    <x v="3"/>
    <n v="5.6818181818181825"/>
    <n v="5.7284090909090919"/>
    <n v="12.729797979797981"/>
    <s v="Abv"/>
  </r>
  <r>
    <s v="OtsLGRF23S"/>
    <s v="OtsLGRF23S_5836"/>
    <s v="C-05836"/>
    <d v="2023-09-11T00:00:00"/>
    <x v="1"/>
    <s v="M"/>
    <n v="590"/>
    <x v="36"/>
    <x v="0"/>
    <s v="NA"/>
    <s v="NA"/>
    <s v="NA"/>
    <s v="M"/>
    <x v="1"/>
    <s v="OtsLYON19S_1_1707"/>
    <s v="OtsLYON19S_1_1910"/>
    <x v="1"/>
    <x v="1"/>
    <x v="1"/>
    <s v="FALL"/>
    <n v="1.00000000000001"/>
    <x v="1"/>
    <n v="0.95971980899999998"/>
    <n v="1"/>
    <x v="9"/>
    <n v="5.6818181818181825"/>
    <n v="5.7284090909090919"/>
    <n v="12.729797979797981"/>
    <s v="Abv"/>
  </r>
  <r>
    <s v="OtsLGRF23S"/>
    <s v="OtsLGRF23S_5839"/>
    <s v="C-05839"/>
    <d v="2023-09-11T00:00:00"/>
    <x v="1"/>
    <s v="M"/>
    <n v="490"/>
    <x v="44"/>
    <x v="1"/>
    <n v="1"/>
    <s v="NA"/>
    <s v="NA"/>
    <s v="M"/>
    <x v="1"/>
    <s v="OtsLYON21S_1_0613"/>
    <s v="OtsLYON21S_1_0021"/>
    <x v="7"/>
    <x v="4"/>
    <x v="4"/>
    <s v="FALL"/>
    <n v="1"/>
    <x v="4"/>
    <e v="#N/A"/>
    <n v="1"/>
    <x v="11"/>
    <n v="5.6818181818181825"/>
    <n v="5.7284090909090919"/>
    <n v="12.729797979797981"/>
    <s v="Abv"/>
  </r>
  <r>
    <s v="OtsLGRF23S"/>
    <s v="OtsLGRF23S_5840"/>
    <s v="C-05840"/>
    <d v="2023-09-11T00:00:00"/>
    <x v="1"/>
    <s v="F"/>
    <n v="810"/>
    <x v="9"/>
    <x v="0"/>
    <s v="NA"/>
    <s v="3DD.003D7E5155"/>
    <s v="NA"/>
    <s v="F"/>
    <x v="0"/>
    <s v="OtsLYON19S_1_1882"/>
    <s v="OtsLYON19S_1_1661"/>
    <x v="1"/>
    <x v="1"/>
    <x v="1"/>
    <s v="FALL"/>
    <n v="0.999999999999998"/>
    <x v="1"/>
    <n v="0.95971980899999998"/>
    <n v="1"/>
    <x v="0"/>
    <n v="5.6818181818181825"/>
    <n v="5.7284090909090919"/>
    <n v="12.729797979797981"/>
    <s v="Abv"/>
  </r>
  <r>
    <s v="OtsLGRF23S"/>
    <s v="OtsLGRF23S_5841"/>
    <s v="C-05841"/>
    <d v="2023-09-11T00:00:00"/>
    <x v="1"/>
    <s v="M"/>
    <n v="800"/>
    <x v="4"/>
    <x v="0"/>
    <s v="NA"/>
    <s v="3DD.003D7E4BF2"/>
    <s v="NA"/>
    <s v="M"/>
    <x v="1"/>
    <s v="OtsNPFH19S_1_2315"/>
    <s v="OtsNPFH19S_1_2009"/>
    <x v="2"/>
    <x v="1"/>
    <x v="1"/>
    <s v="FALL"/>
    <n v="1.00000000000001"/>
    <x v="2"/>
    <n v="0.99705232300000002"/>
    <n v="1"/>
    <x v="0"/>
    <n v="5.6818181818181825"/>
    <n v="5.7284090909090919"/>
    <n v="12.729797979797981"/>
    <s v="Abv"/>
  </r>
  <r>
    <s v="OtsLGRF23S"/>
    <s v="OtsLGRF23S_5842"/>
    <s v="C-05842"/>
    <d v="2023-09-11T00:00:00"/>
    <x v="1"/>
    <s v="F"/>
    <n v="780"/>
    <x v="8"/>
    <x v="1"/>
    <n v="1"/>
    <s v="NA"/>
    <s v="NA"/>
    <s v="F"/>
    <x v="0"/>
    <s v="OtsLYON19S_1_1726"/>
    <s v="OtsLYON19S_1_1949"/>
    <x v="1"/>
    <x v="1"/>
    <x v="1"/>
    <s v="FALL"/>
    <n v="1"/>
    <x v="1"/>
    <n v="0.95971980899999998"/>
    <n v="1"/>
    <x v="0"/>
    <n v="5.6818181818181825"/>
    <n v="5.7284090909090919"/>
    <n v="12.729797979797981"/>
    <s v="Abv"/>
  </r>
  <r>
    <s v="OtsLGRF23S"/>
    <s v="OtsLGRF23S_5845"/>
    <s v="C-05845"/>
    <d v="2023-09-11T00:00:00"/>
    <x v="1"/>
    <s v="F"/>
    <n v="720"/>
    <x v="17"/>
    <x v="1"/>
    <n v="1"/>
    <s v="NA"/>
    <s v="NA"/>
    <s v="F"/>
    <x v="0"/>
    <s v="OtsPBT18-UmaFa-0889"/>
    <s v="OtsPBT18-UmaFa-0885"/>
    <x v="14"/>
    <x v="2"/>
    <x v="2"/>
    <s v="FALL"/>
    <n v="1"/>
    <x v="24"/>
    <n v="0.95730000000000004"/>
    <n v="1"/>
    <x v="5"/>
    <n v="5.6818181818181825"/>
    <n v="5.7284090909090919"/>
    <n v="12.729797979797981"/>
    <s v="Blw"/>
  </r>
  <r>
    <s v="OtsLGRF23S"/>
    <s v="OtsLGRF23S_5848"/>
    <s v="C-05848"/>
    <d v="2023-09-11T00:00:00"/>
    <x v="1"/>
    <s v="F"/>
    <n v="720"/>
    <x v="17"/>
    <x v="1"/>
    <n v="1"/>
    <s v="NA"/>
    <s v="NA"/>
    <s v="F"/>
    <x v="0"/>
    <s v="OtsLYON19S_1_0129"/>
    <s v="OtsLYON19S_1_0078"/>
    <x v="1"/>
    <x v="1"/>
    <x v="1"/>
    <s v="FALL"/>
    <n v="1"/>
    <x v="4"/>
    <n v="0.95971980899999998"/>
    <n v="1"/>
    <x v="5"/>
    <n v="5.6818181818181825"/>
    <n v="5.7284090909090919"/>
    <n v="12.729797979797981"/>
    <s v="Abv"/>
  </r>
  <r>
    <s v="OtsLGRF23S"/>
    <s v="OtsLGRF23S_5851"/>
    <s v="C-05851"/>
    <d v="2023-09-11T00:00:00"/>
    <x v="1"/>
    <s v="M"/>
    <n v="660"/>
    <x v="33"/>
    <x v="0"/>
    <s v="NA"/>
    <s v="NA"/>
    <s v="NA"/>
    <s v="M"/>
    <x v="1"/>
    <s v="OtsLYON19S_1_1707"/>
    <s v="OtsLYON19S_1_1910"/>
    <x v="1"/>
    <x v="1"/>
    <x v="1"/>
    <s v="FALL"/>
    <n v="1"/>
    <x v="1"/>
    <n v="0.95971980899999998"/>
    <n v="1"/>
    <x v="3"/>
    <n v="5.6818181818181825"/>
    <n v="5.7284090909090919"/>
    <n v="12.729797979797981"/>
    <s v="Abv"/>
  </r>
  <r>
    <s v="OtsLGRF23S"/>
    <s v="OtsLGRF23S_5854"/>
    <s v="C-05854"/>
    <d v="2023-09-11T00:00:00"/>
    <x v="1"/>
    <s v="M"/>
    <n v="580"/>
    <x v="46"/>
    <x v="1"/>
    <n v="1"/>
    <s v="NA"/>
    <s v="NA"/>
    <s v="M"/>
    <x v="1"/>
    <s v="OtsLYON20S_1_1468"/>
    <s v="OtsLYON20S_1_1272"/>
    <x v="5"/>
    <x v="3"/>
    <x v="3"/>
    <s v="FALL"/>
    <n v="0.999999999999996"/>
    <x v="1"/>
    <n v="0.98961045999999997"/>
    <n v="1"/>
    <x v="9"/>
    <n v="5.6818181818181825"/>
    <n v="5.7284090909090919"/>
    <n v="12.729797979797981"/>
    <s v="Abv"/>
  </r>
  <r>
    <s v="OtsLGRF23S"/>
    <s v="OtsLGRF23S_5855"/>
    <s v="C-05855"/>
    <d v="2023-09-11T00:00:00"/>
    <x v="1"/>
    <s v="M"/>
    <n v="870"/>
    <x v="3"/>
    <x v="0"/>
    <s v="NA"/>
    <s v="3DD.003D7E5133"/>
    <s v="NA"/>
    <s v="M"/>
    <x v="1"/>
    <s v="OtsLYON19S_1_0709"/>
    <s v="OtsLYON19S_1_0811"/>
    <x v="1"/>
    <x v="1"/>
    <x v="1"/>
    <s v="FALL"/>
    <n v="1"/>
    <x v="6"/>
    <n v="0.95971980899999998"/>
    <n v="1"/>
    <x v="2"/>
    <n v="5.6818181818181825"/>
    <n v="5.7284090909090919"/>
    <n v="12.729797979797981"/>
    <s v="Abv"/>
  </r>
  <r>
    <s v="OtsLGRF23S"/>
    <s v="OtsLGRF23S_5856"/>
    <s v="C-05856"/>
    <d v="2023-09-11T00:00:00"/>
    <x v="1"/>
    <s v="M"/>
    <n v="810"/>
    <x v="9"/>
    <x v="1"/>
    <n v="1"/>
    <s v="3DD.003D7E5121"/>
    <s v="NA"/>
    <s v="M"/>
    <x v="1"/>
    <s v="OtsLYON19S_1_0126"/>
    <s v="OtsLYON19S_1_0220"/>
    <x v="1"/>
    <x v="1"/>
    <x v="1"/>
    <s v="FALL"/>
    <n v="0.999999999999999"/>
    <x v="3"/>
    <n v="0.95971980899999998"/>
    <n v="1"/>
    <x v="0"/>
    <n v="5.6818181818181825"/>
    <n v="5.7284090909090919"/>
    <n v="12.729797979797981"/>
    <s v="Abv"/>
  </r>
  <r>
    <s v="OtsLGRF23S"/>
    <s v="OtsLGRF23S_5857"/>
    <s v="C-05857"/>
    <d v="2023-09-11T00:00:00"/>
    <x v="1"/>
    <s v="M"/>
    <n v="590"/>
    <x v="36"/>
    <x v="0"/>
    <s v="NA"/>
    <s v="NA"/>
    <s v="NA"/>
    <s v="M"/>
    <x v="1"/>
    <s v="OtsLYON20S_1_0291"/>
    <s v="OtsLYON20S_1_0200"/>
    <x v="5"/>
    <x v="3"/>
    <x v="3"/>
    <s v="FALL"/>
    <n v="1"/>
    <x v="3"/>
    <n v="0.98961045999999997"/>
    <n v="1"/>
    <x v="9"/>
    <n v="5.6818181818181825"/>
    <n v="5.7284090909090919"/>
    <n v="12.729797979797981"/>
    <s v="Abv"/>
  </r>
  <r>
    <s v="OtsLGRF23S"/>
    <s v="OtsLGRF23S_5860"/>
    <s v="C-05860"/>
    <d v="2023-09-11T00:00:00"/>
    <x v="1"/>
    <s v="F"/>
    <n v="810"/>
    <x v="9"/>
    <x v="0"/>
    <s v="NA"/>
    <s v="3DD.003D7E5151"/>
    <s v="NA"/>
    <s v="F"/>
    <x v="0"/>
    <s v="OtsNPFH19S_1_2333"/>
    <s v="OtsNPFH19S_1_2075"/>
    <x v="2"/>
    <x v="1"/>
    <x v="1"/>
    <s v="FALL"/>
    <n v="0.999999999999997"/>
    <x v="10"/>
    <n v="0.99705232300000002"/>
    <n v="1"/>
    <x v="0"/>
    <n v="5.6818181818181825"/>
    <n v="5.7284090909090919"/>
    <n v="12.729797979797981"/>
    <s v="Abv"/>
  </r>
  <r>
    <s v="OtsLGRF23S"/>
    <s v="OtsLGRF23S_5863"/>
    <s v="C-05863"/>
    <d v="2023-09-11T00:00:00"/>
    <x v="1"/>
    <s v="F"/>
    <n v="700"/>
    <x v="13"/>
    <x v="1"/>
    <n v="1"/>
    <s v="NA"/>
    <s v="NA"/>
    <s v="F"/>
    <x v="0"/>
    <s v="OtsLYON19S_1_1391"/>
    <s v="OtsLYON19S_1_1486"/>
    <x v="1"/>
    <x v="1"/>
    <x v="1"/>
    <s v="FALL"/>
    <n v="0.999999999999994"/>
    <x v="1"/>
    <n v="0.95971980899999998"/>
    <n v="1"/>
    <x v="5"/>
    <n v="5.6818181818181825"/>
    <n v="5.7284090909090919"/>
    <n v="12.729797979797981"/>
    <s v="Abv"/>
  </r>
  <r>
    <s v="OtsLGRF23S"/>
    <s v="OtsLGRF23S_5866"/>
    <s v="C-05866"/>
    <d v="2023-09-11T00:00:00"/>
    <x v="1"/>
    <s v="F"/>
    <n v="660"/>
    <x v="33"/>
    <x v="1"/>
    <n v="1"/>
    <s v="NA"/>
    <s v="NA"/>
    <s v="F"/>
    <x v="0"/>
    <s v="OtsLYON20S_1_0663"/>
    <s v="OtsLYON20S_1_0763"/>
    <x v="5"/>
    <x v="3"/>
    <x v="3"/>
    <s v="FALL"/>
    <n v="0.999999999999996"/>
    <x v="12"/>
    <n v="0.98961045999999997"/>
    <n v="1"/>
    <x v="3"/>
    <n v="5.6818181818181825"/>
    <n v="5.7284090909090919"/>
    <n v="12.729797979797981"/>
    <s v="Abv"/>
  </r>
  <r>
    <s v="OtsLGRF23S"/>
    <s v="OtsLGRF23S_5869"/>
    <s v="C-05869"/>
    <d v="2023-09-11T00:00:00"/>
    <x v="1"/>
    <s v="M"/>
    <n v="590"/>
    <x v="36"/>
    <x v="0"/>
    <s v="NA"/>
    <s v="NA"/>
    <s v="NA"/>
    <s v="M"/>
    <x v="1"/>
    <s v="OtsLYON20S_1_1560"/>
    <s v="OtsLYON20S_1_1744"/>
    <x v="5"/>
    <x v="3"/>
    <x v="3"/>
    <s v="FALL"/>
    <n v="0.999999999999994"/>
    <x v="1"/>
    <n v="0.98961045999999997"/>
    <n v="1"/>
    <x v="9"/>
    <n v="5.6818181818181825"/>
    <n v="5.7284090909090919"/>
    <n v="12.729797979797981"/>
    <s v="Abv"/>
  </r>
  <r>
    <s v="OtsLGRF23S"/>
    <s v="OtsLGRF23S_5872"/>
    <s v="C-05872"/>
    <d v="2023-09-11T00:00:00"/>
    <x v="1"/>
    <s v="M"/>
    <n v="610"/>
    <x v="29"/>
    <x v="1"/>
    <n v="1"/>
    <s v="NA"/>
    <s v="NA"/>
    <s v="M"/>
    <x v="1"/>
    <s v="OtsLYON19S_1_1805"/>
    <s v="OtsLYON19S_1_1514"/>
    <x v="1"/>
    <x v="1"/>
    <x v="1"/>
    <s v="FALL"/>
    <n v="1"/>
    <x v="1"/>
    <n v="0.95971980899999998"/>
    <n v="1"/>
    <x v="9"/>
    <n v="5.6818181818181825"/>
    <n v="5.7284090909090919"/>
    <n v="12.729797979797981"/>
    <s v="Abv"/>
  </r>
  <r>
    <s v="OtsLGRF23S"/>
    <s v="OtsLGRF23S_5873"/>
    <s v="C-05873"/>
    <d v="2023-09-11T00:00:00"/>
    <x v="1"/>
    <s v="F"/>
    <n v="800"/>
    <x v="4"/>
    <x v="0"/>
    <s v="NA"/>
    <s v="3DD.003D7E5145"/>
    <s v="NA"/>
    <s v="F"/>
    <x v="0"/>
    <s v="OtsLYON19S_1_1854"/>
    <s v="OtsLYON19S_1_1614"/>
    <x v="1"/>
    <x v="1"/>
    <x v="1"/>
    <s v="FALL"/>
    <n v="1"/>
    <x v="1"/>
    <n v="0.95971980899999998"/>
    <n v="1"/>
    <x v="0"/>
    <n v="5.6818181818181825"/>
    <n v="5.7284090909090919"/>
    <n v="12.729797979797981"/>
    <s v="Abv"/>
  </r>
  <r>
    <s v="OtsLGRF23S"/>
    <s v="OtsLGRF23S_5875"/>
    <s v="C-05875"/>
    <d v="2023-09-11T00:00:00"/>
    <x v="1"/>
    <s v="F"/>
    <n v="750"/>
    <x v="1"/>
    <x v="0"/>
    <s v="NA"/>
    <s v="NA"/>
    <s v="NA"/>
    <s v="F"/>
    <x v="0"/>
    <s v="OtsLYON19S_1_1802"/>
    <s v="OtsLYON19S_1_1506"/>
    <x v="1"/>
    <x v="1"/>
    <x v="1"/>
    <s v="FALL"/>
    <n v="0.999999999999997"/>
    <x v="1"/>
    <n v="0.95971980899999998"/>
    <n v="1"/>
    <x v="1"/>
    <n v="5.6818181818181825"/>
    <n v="5.7284090909090919"/>
    <n v="12.729797979797981"/>
    <s v="Abv"/>
  </r>
  <r>
    <s v="OtsLGRF23S"/>
    <s v="OtsLGRF23S_5878"/>
    <s v="C-05878"/>
    <d v="2023-09-11T00:00:00"/>
    <x v="1"/>
    <s v="F"/>
    <n v="770"/>
    <x v="2"/>
    <x v="0"/>
    <s v="NA"/>
    <s v="NA"/>
    <s v="NA"/>
    <s v="F"/>
    <x v="0"/>
    <s v="OtsLYON19S_1_0706"/>
    <s v="OtsLYON19S_1_0804"/>
    <x v="1"/>
    <x v="1"/>
    <x v="1"/>
    <s v="FALL"/>
    <n v="0.999999999999999"/>
    <x v="6"/>
    <n v="0.95971980899999998"/>
    <n v="1"/>
    <x v="1"/>
    <n v="5.6818181818181825"/>
    <n v="5.7284090909090919"/>
    <n v="12.729797979797981"/>
    <s v="Abv"/>
  </r>
  <r>
    <s v="OtsLGRF23S"/>
    <s v="OtsLGRF23S_5881"/>
    <s v="C-05881"/>
    <d v="2023-09-11T00:00:00"/>
    <x v="1"/>
    <s v="M"/>
    <n v="570"/>
    <x v="32"/>
    <x v="0"/>
    <s v="NA"/>
    <s v="NA"/>
    <s v="NA"/>
    <s v="F"/>
    <x v="0"/>
    <s v="OtsLYON20S_1_0287"/>
    <s v="OtsLYON20S_1_1025"/>
    <x v="5"/>
    <x v="3"/>
    <x v="3"/>
    <s v="FALL"/>
    <n v="1"/>
    <x v="6"/>
    <n v="0.98961045999999997"/>
    <n v="1"/>
    <x v="8"/>
    <n v="5.6818181818181825"/>
    <n v="5.7284090909090919"/>
    <n v="12.729797979797981"/>
    <s v="Abv"/>
  </r>
  <r>
    <s v="OtsLGRF23S"/>
    <s v="OtsLGRF23S_5883"/>
    <s v="C-05883"/>
    <d v="2023-09-11T00:00:00"/>
    <x v="1"/>
    <s v="M"/>
    <n v="890"/>
    <x v="28"/>
    <x v="1"/>
    <n v="1"/>
    <s v="3DD.003D7E4B97"/>
    <s v="NA"/>
    <s v="M"/>
    <x v="1"/>
    <s v="OtsLYON18S_1_2344"/>
    <s v="OtsLYON18S_1_2715"/>
    <x v="3"/>
    <x v="2"/>
    <x v="2"/>
    <s v="FALL"/>
    <n v="0.999999999999997"/>
    <x v="17"/>
    <n v="0.80551598400000002"/>
    <n v="1"/>
    <x v="4"/>
    <n v="5.6818181818181825"/>
    <n v="5.7284090909090919"/>
    <n v="12.729797979797981"/>
    <s v="Blw"/>
  </r>
  <r>
    <s v="OtsLGRF23S"/>
    <s v="OtsLGRF23S_5884"/>
    <s v="C-05884"/>
    <d v="2023-09-11T00:00:00"/>
    <x v="1"/>
    <s v="F"/>
    <n v="780"/>
    <x v="8"/>
    <x v="0"/>
    <s v="NA"/>
    <s v="NA"/>
    <s v="NA"/>
    <s v="F"/>
    <x v="0"/>
    <s v="NA"/>
    <s v="NA"/>
    <x v="0"/>
    <x v="0"/>
    <x v="0"/>
    <s v="FALL"/>
    <n v="0.999999999999998"/>
    <x v="0"/>
    <e v="#N/A"/>
    <n v="1"/>
    <x v="0"/>
    <n v="5.6818181818181825"/>
    <n v="5.7284090909090919"/>
    <n v="12.729797979797981"/>
    <s v="Abv"/>
  </r>
  <r>
    <s v="OtsLGRF23S"/>
    <s v="OtsLGRF23S_5887"/>
    <s v="C-05887"/>
    <d v="2023-09-11T00:00:00"/>
    <x v="1"/>
    <s v="F"/>
    <n v="710"/>
    <x v="10"/>
    <x v="1"/>
    <n v="1"/>
    <s v="NA"/>
    <s v="NA"/>
    <s v="U"/>
    <x v="0"/>
    <s v="OtsLYON19S_1_0127"/>
    <s v="OtsLYON19S_1_0075"/>
    <x v="1"/>
    <x v="1"/>
    <x v="1"/>
    <s v="FALL"/>
    <n v="1"/>
    <x v="4"/>
    <n v="0.95971980899999998"/>
    <n v="1"/>
    <x v="5"/>
    <n v="5.6818181818181825"/>
    <n v="5.7284090909090919"/>
    <n v="12.729797979797981"/>
    <s v="Abv"/>
  </r>
  <r>
    <s v="OtsLGRF23S"/>
    <s v="OtsLGRF23S_5890"/>
    <s v="C-05890"/>
    <d v="2023-09-11T00:00:00"/>
    <x v="1"/>
    <s v="F"/>
    <n v="690"/>
    <x v="30"/>
    <x v="0"/>
    <s v="NA"/>
    <s v="NA"/>
    <s v="NA"/>
    <s v="F"/>
    <x v="0"/>
    <s v="OtsLYON19S_1_0536"/>
    <s v="OtsLYON19S_1_0388"/>
    <x v="1"/>
    <x v="1"/>
    <x v="1"/>
    <s v="FALL"/>
    <n v="0.999999999999999"/>
    <x v="7"/>
    <n v="0.95971980899999998"/>
    <n v="1"/>
    <x v="5"/>
    <n v="5.6818181818181825"/>
    <n v="5.7284090909090919"/>
    <n v="12.729797979797981"/>
    <s v="Blw"/>
  </r>
  <r>
    <s v="OtsLGRF23S"/>
    <s v="OtsLGRF23S_5893"/>
    <s v="C-05893"/>
    <d v="2023-09-11T00:00:00"/>
    <x v="1"/>
    <s v="M"/>
    <n v="540"/>
    <x v="40"/>
    <x v="0"/>
    <s v="NA"/>
    <s v="3DD.003D478B63"/>
    <s v="NA"/>
    <s v="M"/>
    <x v="1"/>
    <s v="OtsLYON19S_1_2308"/>
    <s v="OtsLYON19S_1_2086"/>
    <x v="1"/>
    <x v="1"/>
    <x v="1"/>
    <s v="FALL"/>
    <n v="1"/>
    <x v="14"/>
    <n v="0.95971980899999998"/>
    <n v="1"/>
    <x v="8"/>
    <n v="5.6818181818181825"/>
    <n v="5.7284090909090919"/>
    <n v="12.729797979797981"/>
    <s v="Blw"/>
  </r>
  <r>
    <s v="OtsLGRF23S"/>
    <s v="OtsLGRF23S_5896"/>
    <s v="C-05896"/>
    <d v="2023-09-11T00:00:00"/>
    <x v="1"/>
    <s v="M"/>
    <n v="730"/>
    <x v="16"/>
    <x v="0"/>
    <s v="NA"/>
    <s v="NA"/>
    <s v="NA"/>
    <s v="M"/>
    <x v="1"/>
    <s v="OtsLYON19S_1_0597"/>
    <s v="OtsLYON19S_1_0670"/>
    <x v="1"/>
    <x v="1"/>
    <x v="1"/>
    <s v="FALL"/>
    <n v="1"/>
    <x v="6"/>
    <n v="0.95971980899999998"/>
    <n v="1"/>
    <x v="1"/>
    <n v="5.6818181818181825"/>
    <n v="5.7284090909090919"/>
    <n v="12.729797979797981"/>
    <s v="Abv"/>
  </r>
  <r>
    <s v="OtsLGRF23S"/>
    <s v="OtsLGRF23S_5899"/>
    <s v="C-05899"/>
    <d v="2023-09-11T00:00:00"/>
    <x v="1"/>
    <s v="F"/>
    <n v="800"/>
    <x v="4"/>
    <x v="0"/>
    <s v="NA"/>
    <s v="3DD.003D7E5138"/>
    <s v="NA"/>
    <s v="F"/>
    <x v="0"/>
    <s v="OtsLYON19S_1_1399"/>
    <s v="OtsLYON19S_1_1501"/>
    <x v="1"/>
    <x v="1"/>
    <x v="1"/>
    <s v="FALL"/>
    <n v="1"/>
    <x v="1"/>
    <n v="0.95971980899999998"/>
    <n v="1"/>
    <x v="0"/>
    <n v="5.6818181818181825"/>
    <n v="5.7284090909090919"/>
    <n v="12.729797979797981"/>
    <s v="Abv"/>
  </r>
  <r>
    <s v="OtsLGRF23S"/>
    <s v="OtsLGRF23S_5902"/>
    <s v="C-05902"/>
    <d v="2023-09-11T00:00:00"/>
    <x v="1"/>
    <s v="M"/>
    <n v="740"/>
    <x v="12"/>
    <x v="1"/>
    <n v="1"/>
    <s v="NA"/>
    <s v="NA"/>
    <s v="M"/>
    <x v="1"/>
    <s v="OtsLYON19S_1_1400"/>
    <s v="OtsLYON19S_1_1504"/>
    <x v="1"/>
    <x v="1"/>
    <x v="1"/>
    <s v="FALL"/>
    <n v="0.999999999999999"/>
    <x v="1"/>
    <n v="0.95971980899999998"/>
    <n v="1"/>
    <x v="1"/>
    <n v="5.6818181818181825"/>
    <n v="5.7284090909090919"/>
    <n v="12.729797979797981"/>
    <s v="Abv"/>
  </r>
  <r>
    <s v="OtsLGRF23S"/>
    <s v="OtsLGRF23S_5905"/>
    <s v="C-05905"/>
    <d v="2023-09-11T00:00:00"/>
    <x v="1"/>
    <s v="F"/>
    <n v="640"/>
    <x v="54"/>
    <x v="1"/>
    <n v="1"/>
    <s v="NA"/>
    <s v="NA"/>
    <s v="F"/>
    <x v="0"/>
    <s v="NA"/>
    <s v="NA"/>
    <x v="0"/>
    <x v="0"/>
    <x v="0"/>
    <s v="FALL"/>
    <n v="0.999999999999997"/>
    <x v="8"/>
    <e v="#N/A"/>
    <n v="1"/>
    <x v="3"/>
    <n v="5.6818181818181825"/>
    <n v="5.7284090909090919"/>
    <n v="12.729797979797981"/>
    <s v="Abv"/>
  </r>
  <r>
    <s v="OtsLGRF23S"/>
    <s v="OtsLGRF23S_5907"/>
    <s v="C-05907"/>
    <d v="2023-09-11T00:00:00"/>
    <x v="1"/>
    <s v="F"/>
    <n v="800"/>
    <x v="4"/>
    <x v="1"/>
    <n v="1"/>
    <s v="3DD.003D7E513B"/>
    <s v="NA"/>
    <s v="F"/>
    <x v="0"/>
    <s v="OtsNPFH18S_1_2317"/>
    <s v="OtsNPFH18S_1_2001"/>
    <x v="6"/>
    <x v="2"/>
    <x v="2"/>
    <s v="FALL"/>
    <n v="0.999999999999997"/>
    <x v="10"/>
    <n v="0.96828396500000002"/>
    <n v="1"/>
    <x v="0"/>
    <n v="5.6818181818181825"/>
    <n v="5.7284090909090919"/>
    <n v="12.729797979797981"/>
    <s v="Abv"/>
  </r>
  <r>
    <s v="OtsLGRF23S"/>
    <s v="OtsLGRF23S_5908"/>
    <s v="C-05908"/>
    <d v="2023-09-11T00:00:00"/>
    <x v="1"/>
    <s v="F"/>
    <n v="740"/>
    <x v="12"/>
    <x v="0"/>
    <s v="NA"/>
    <s v="NA"/>
    <s v="NA"/>
    <s v="F"/>
    <x v="0"/>
    <s v="OtsLYON19S_1_0536"/>
    <s v="OtsLYON19S_1_0388"/>
    <x v="1"/>
    <x v="1"/>
    <x v="1"/>
    <s v="FALL"/>
    <n v="1"/>
    <x v="7"/>
    <n v="0.95971980899999998"/>
    <n v="1"/>
    <x v="1"/>
    <n v="5.6818181818181825"/>
    <n v="5.7284090909090919"/>
    <n v="12.729797979797981"/>
    <s v="Blw"/>
  </r>
  <r>
    <s v="OtsLGRF23S"/>
    <s v="OtsLGRF23S_5909"/>
    <s v="C-05909"/>
    <d v="2023-09-11T00:00:00"/>
    <x v="1"/>
    <s v="F"/>
    <n v="810"/>
    <x v="9"/>
    <x v="0"/>
    <s v="NA"/>
    <s v="3DD.003D7E4BB5"/>
    <s v="NA"/>
    <s v="F"/>
    <x v="0"/>
    <s v="NA"/>
    <s v="NA"/>
    <x v="0"/>
    <x v="0"/>
    <x v="0"/>
    <s v="FALL"/>
    <n v="0.999999999999998"/>
    <x v="0"/>
    <e v="#N/A"/>
    <n v="1"/>
    <x v="0"/>
    <n v="5.6818181818181825"/>
    <n v="5.7284090909090919"/>
    <n v="12.729797979797981"/>
    <s v="Abv"/>
  </r>
  <r>
    <s v="OtsLGRF23S"/>
    <s v="OtsLGRF23S_5911"/>
    <s v="C-05911"/>
    <d v="2023-09-11T00:00:00"/>
    <x v="1"/>
    <s v="M"/>
    <n v="700"/>
    <x v="13"/>
    <x v="1"/>
    <n v="1"/>
    <s v="NA"/>
    <s v="NA"/>
    <s v="M"/>
    <x v="1"/>
    <s v="OtsLYON19S_1_1113"/>
    <s v="OtsLYON19S_1_0941"/>
    <x v="1"/>
    <x v="1"/>
    <x v="1"/>
    <s v="FALL"/>
    <n v="0.999999999999997"/>
    <x v="16"/>
    <n v="0.95971980899999998"/>
    <n v="1"/>
    <x v="5"/>
    <n v="5.6818181818181825"/>
    <n v="5.7284090909090919"/>
    <n v="12.729797979797981"/>
    <s v="Abv"/>
  </r>
  <r>
    <s v="OtsLGRF23S"/>
    <s v="OtsLGRF23S_5914"/>
    <s v="C-05914"/>
    <d v="2023-09-11T00:00:00"/>
    <x v="1"/>
    <s v="F"/>
    <n v="780"/>
    <x v="8"/>
    <x v="0"/>
    <s v="NA"/>
    <s v="NA"/>
    <s v="NA"/>
    <s v="F"/>
    <x v="0"/>
    <s v="OtsLYON19S_1_0586"/>
    <s v="OtsLYON19S_1_0624"/>
    <x v="1"/>
    <x v="1"/>
    <x v="1"/>
    <s v="FALL"/>
    <n v="0.999999999999999"/>
    <x v="6"/>
    <n v="0.95971980899999998"/>
    <n v="1"/>
    <x v="0"/>
    <n v="5.6818181818181825"/>
    <n v="5.7284090909090919"/>
    <n v="12.729797979797981"/>
    <s v="Abv"/>
  </r>
  <r>
    <s v="OtsLGRF23S"/>
    <s v="OtsLGRF23S_5917"/>
    <s v="C-05917"/>
    <d v="2023-09-11T00:00:00"/>
    <x v="1"/>
    <s v="F"/>
    <n v="840"/>
    <x v="18"/>
    <x v="0"/>
    <s v="NA"/>
    <s v="3DD.003D7E514D"/>
    <s v="NA"/>
    <s v="F"/>
    <x v="0"/>
    <s v="NA"/>
    <s v="NA"/>
    <x v="0"/>
    <x v="0"/>
    <x v="0"/>
    <s v="FALL"/>
    <n v="0.999999999999998"/>
    <x v="0"/>
    <e v="#N/A"/>
    <n v="1"/>
    <x v="2"/>
    <n v="5.6818181818181825"/>
    <n v="5.7284090909090919"/>
    <n v="12.729797979797981"/>
    <s v="Abv"/>
  </r>
  <r>
    <s v="OtsLGRF23S"/>
    <s v="OtsLGRF23S_5919"/>
    <s v="C-05919"/>
    <d v="2023-09-11T00:00:00"/>
    <x v="1"/>
    <s v="M"/>
    <n v="800"/>
    <x v="4"/>
    <x v="1"/>
    <n v="1"/>
    <s v="3DD.003D7E4BDE"/>
    <s v="NA"/>
    <s v="M"/>
    <x v="1"/>
    <s v="OtsLYON19S_1_0592"/>
    <s v="OtsLYON19S_1_0656"/>
    <x v="1"/>
    <x v="1"/>
    <x v="1"/>
    <s v="FALL"/>
    <n v="1"/>
    <x v="6"/>
    <n v="0.95971980899999998"/>
    <n v="1"/>
    <x v="0"/>
    <n v="5.6818181818181825"/>
    <n v="5.7284090909090919"/>
    <n v="12.729797979797981"/>
    <s v="Abv"/>
  </r>
  <r>
    <s v="OtsLGRF23S"/>
    <s v="OtsLGRF23S_5920"/>
    <s v="C-05920"/>
    <d v="2023-09-11T00:00:00"/>
    <x v="1"/>
    <s v="F"/>
    <n v="740"/>
    <x v="12"/>
    <x v="0"/>
    <s v="NA"/>
    <s v="NA"/>
    <s v="NA"/>
    <s v="F"/>
    <x v="0"/>
    <s v="OtsLYON19S_1_1836"/>
    <s v="OtsLYON19S_1_1576"/>
    <x v="1"/>
    <x v="1"/>
    <x v="1"/>
    <s v="FALL"/>
    <n v="0.999999999999996"/>
    <x v="1"/>
    <n v="0.95971980899999998"/>
    <n v="1"/>
    <x v="1"/>
    <n v="5.6818181818181825"/>
    <n v="5.7284090909090919"/>
    <n v="12.729797979797981"/>
    <s v="Abv"/>
  </r>
  <r>
    <s v="OtsLGRF23S"/>
    <s v="OtsLGRF23S_5923"/>
    <s v="C-05923"/>
    <d v="2023-09-11T00:00:00"/>
    <x v="1"/>
    <s v="M"/>
    <n v="450"/>
    <x v="31"/>
    <x v="1"/>
    <n v="1"/>
    <s v="NA"/>
    <s v="NA"/>
    <s v="M"/>
    <x v="1"/>
    <s v="OtsLYON21S_1_0746"/>
    <s v="OtsLYON21S_1_0366"/>
    <x v="7"/>
    <x v="4"/>
    <x v="4"/>
    <s v="FALL"/>
    <n v="1"/>
    <x v="6"/>
    <e v="#N/A"/>
    <n v="1"/>
    <x v="10"/>
    <n v="5.6818181818181825"/>
    <n v="5.7284090909090919"/>
    <n v="12.729797979797981"/>
    <s v="Abv"/>
  </r>
  <r>
    <s v="OtsLGRF23S"/>
    <s v="OtsLGRF23S_5924"/>
    <s v="C-05924"/>
    <d v="2023-09-11T00:00:00"/>
    <x v="1"/>
    <s v="F"/>
    <n v="870"/>
    <x v="3"/>
    <x v="0"/>
    <s v="NA"/>
    <s v="3DD.003D7E50F8"/>
    <s v="NA"/>
    <s v="F"/>
    <x v="0"/>
    <s v="OtsLYON19S_1_1857"/>
    <s v="OtsLYON19S_1_1612"/>
    <x v="1"/>
    <x v="1"/>
    <x v="1"/>
    <s v="FALL"/>
    <n v="1"/>
    <x v="1"/>
    <n v="0.95971980899999998"/>
    <n v="1"/>
    <x v="2"/>
    <n v="5.6818181818181825"/>
    <n v="5.7284090909090919"/>
    <n v="12.729797979797981"/>
    <s v="Abv"/>
  </r>
  <r>
    <s v="OtsLGRF23S"/>
    <s v="OtsLGRF23S_5925"/>
    <s v="C-05925"/>
    <d v="2023-09-11T00:00:00"/>
    <x v="1"/>
    <s v="M"/>
    <n v="880"/>
    <x v="22"/>
    <x v="0"/>
    <s v="NA"/>
    <s v="3DD.003D7E5122"/>
    <s v="NA"/>
    <s v="M"/>
    <x v="1"/>
    <s v="NA"/>
    <s v="NA"/>
    <x v="0"/>
    <x v="0"/>
    <x v="0"/>
    <s v="FALL"/>
    <n v="0.999999999999997"/>
    <x v="0"/>
    <e v="#N/A"/>
    <n v="1"/>
    <x v="4"/>
    <n v="5.6818181818181825"/>
    <n v="5.7284090909090919"/>
    <n v="12.729797979797981"/>
    <s v="Abv"/>
  </r>
  <r>
    <s v="OtsLGRF23S"/>
    <s v="OtsLGRF23S_5926"/>
    <s v="C-05926"/>
    <d v="2023-09-11T00:00:00"/>
    <x v="1"/>
    <s v="F"/>
    <n v="760"/>
    <x v="6"/>
    <x v="1"/>
    <n v="1"/>
    <s v="NA"/>
    <s v="NA"/>
    <s v="F"/>
    <x v="0"/>
    <s v="OtsLYON19S_1_0706"/>
    <s v="OtsLYON19S_1_0803"/>
    <x v="1"/>
    <x v="1"/>
    <x v="1"/>
    <s v="FALL"/>
    <n v="1"/>
    <x v="6"/>
    <n v="0.95971980899999998"/>
    <n v="1"/>
    <x v="1"/>
    <n v="5.6818181818181825"/>
    <n v="5.7284090909090919"/>
    <n v="12.729797979797981"/>
    <s v="Abv"/>
  </r>
  <r>
    <s v="OtsLGRF23S"/>
    <s v="OtsLGRF23S_5929"/>
    <s v="C-05929"/>
    <d v="2023-09-11T00:00:00"/>
    <x v="1"/>
    <s v="F"/>
    <n v="650"/>
    <x v="5"/>
    <x v="1"/>
    <n v="1"/>
    <s v="NA"/>
    <s v="NA"/>
    <s v="M"/>
    <x v="1"/>
    <s v="OtsLYON20S_1_1304"/>
    <s v="OtsLYON20S_1_0810"/>
    <x v="5"/>
    <x v="3"/>
    <x v="3"/>
    <s v="FALL"/>
    <n v="0.999999999999997"/>
    <x v="12"/>
    <n v="0.98961045999999997"/>
    <n v="1"/>
    <x v="3"/>
    <n v="5.6818181818181825"/>
    <n v="5.7284090909090919"/>
    <n v="12.729797979797981"/>
    <s v="Abv"/>
  </r>
  <r>
    <s v="OtsLGRF23S"/>
    <s v="OtsLGRF23S_5932"/>
    <s v="C-05932"/>
    <d v="2023-09-11T00:00:00"/>
    <x v="1"/>
    <s v="M"/>
    <n v="540"/>
    <x v="40"/>
    <x v="0"/>
    <s v="NA"/>
    <s v="NA"/>
    <s v="NA"/>
    <s v="M"/>
    <x v="1"/>
    <s v="OtsLYON20S_1_1565"/>
    <s v="OtsLYON20S_1_1738"/>
    <x v="5"/>
    <x v="3"/>
    <x v="3"/>
    <s v="FALL"/>
    <n v="0.999999999999999"/>
    <x v="1"/>
    <n v="0.98961045999999997"/>
    <n v="1"/>
    <x v="8"/>
    <n v="5.6818181818181825"/>
    <n v="5.7284090909090919"/>
    <n v="12.729797979797981"/>
    <s v="Abv"/>
  </r>
  <r>
    <s v="OtsLGRF23S"/>
    <s v="OtsLGRF23S_5935"/>
    <s v="C-05935"/>
    <d v="2023-09-11T00:00:00"/>
    <x v="1"/>
    <s v="F"/>
    <n v="690"/>
    <x v="30"/>
    <x v="0"/>
    <s v="NA"/>
    <s v="NA"/>
    <s v="NA"/>
    <s v="F"/>
    <x v="0"/>
    <s v="OtsLYON19S_1_1866"/>
    <s v="OtsLYON19S_1_1631"/>
    <x v="1"/>
    <x v="1"/>
    <x v="1"/>
    <s v="FALL"/>
    <n v="1"/>
    <x v="1"/>
    <n v="0.95971980899999998"/>
    <n v="1"/>
    <x v="5"/>
    <n v="5.6818181818181825"/>
    <n v="5.7284090909090919"/>
    <n v="12.729797979797981"/>
    <s v="Abv"/>
  </r>
  <r>
    <s v="OtsLGRF23S"/>
    <s v="OtsLGRF23S_5938"/>
    <s v="C-05938"/>
    <d v="2023-09-11T00:00:00"/>
    <x v="1"/>
    <s v="F"/>
    <n v="790"/>
    <x v="0"/>
    <x v="1"/>
    <n v="1"/>
    <s v="NA"/>
    <s v="NA"/>
    <s v="F"/>
    <x v="0"/>
    <s v="OtsNPFH19S_1_3332"/>
    <s v="OtsNPFH19S_1_3110"/>
    <x v="2"/>
    <x v="1"/>
    <x v="1"/>
    <s v="FALL"/>
    <n v="1"/>
    <x v="13"/>
    <n v="0.99705232300000002"/>
    <n v="1"/>
    <x v="0"/>
    <n v="5.6818181818181825"/>
    <n v="5.7284090909090919"/>
    <n v="12.729797979797981"/>
    <s v="Abv"/>
  </r>
  <r>
    <s v="OtsLGRF23S"/>
    <s v="OtsLGRF23S_5941"/>
    <s v="C-05941"/>
    <d v="2023-09-11T00:00:00"/>
    <x v="1"/>
    <s v="M"/>
    <n v="700"/>
    <x v="13"/>
    <x v="0"/>
    <s v="NA"/>
    <s v="NA"/>
    <s v="NA"/>
    <s v="M"/>
    <x v="1"/>
    <s v="OtsLYON19S_1_1808"/>
    <s v="OtsLYON19S_1_1521"/>
    <x v="1"/>
    <x v="1"/>
    <x v="1"/>
    <s v="FALL"/>
    <n v="0.999999999999998"/>
    <x v="1"/>
    <n v="0.95971980899999998"/>
    <n v="1"/>
    <x v="5"/>
    <n v="5.6818181818181825"/>
    <n v="5.7284090909090919"/>
    <n v="12.729797979797981"/>
    <s v="Abv"/>
  </r>
  <r>
    <s v="OtsLGRF23S"/>
    <s v="OtsLGRF23S_5944"/>
    <s v="C-05944"/>
    <d v="2023-09-11T00:00:00"/>
    <x v="1"/>
    <s v="M"/>
    <n v="590"/>
    <x v="36"/>
    <x v="1"/>
    <n v="1"/>
    <s v="NA"/>
    <s v="NA"/>
    <s v="M"/>
    <x v="1"/>
    <s v="OtsLYON20S_1_0251"/>
    <s v="OtsLYON20S_1_0108"/>
    <x v="5"/>
    <x v="3"/>
    <x v="3"/>
    <s v="FALL"/>
    <n v="0.999999999999998"/>
    <x v="3"/>
    <n v="0.98961045999999997"/>
    <n v="1"/>
    <x v="9"/>
    <n v="5.6818181818181825"/>
    <n v="5.7284090909090919"/>
    <n v="12.729797979797981"/>
    <s v="Abv"/>
  </r>
  <r>
    <s v="OtsLGRF23S"/>
    <s v="OtsLGRF23S_5945"/>
    <s v="C-05945"/>
    <d v="2023-09-11T00:00:00"/>
    <x v="1"/>
    <s v="F"/>
    <n v="830"/>
    <x v="15"/>
    <x v="0"/>
    <s v="NA"/>
    <s v="3DD.003D7E4B35"/>
    <s v="NA"/>
    <s v="F"/>
    <x v="0"/>
    <s v="OtsLYON19S_1_0581"/>
    <s v="OtsLYON19S_1_0623"/>
    <x v="1"/>
    <x v="1"/>
    <x v="1"/>
    <s v="FALL"/>
    <n v="1"/>
    <x v="6"/>
    <n v="0.95971980899999998"/>
    <n v="1"/>
    <x v="2"/>
    <n v="5.6818181818181825"/>
    <n v="5.7284090909090919"/>
    <n v="12.729797979797981"/>
    <s v="Abv"/>
  </r>
  <r>
    <s v="OtsLGRF23S"/>
    <s v="OtsLGRF23S_5947"/>
    <s v="C-05947"/>
    <d v="2023-09-11T00:00:00"/>
    <x v="1"/>
    <s v="F"/>
    <n v="740"/>
    <x v="12"/>
    <x v="1"/>
    <n v="1"/>
    <s v="NA"/>
    <s v="NA"/>
    <s v="F"/>
    <x v="0"/>
    <s v="OtsNPFH19S_1_3319"/>
    <s v="OtsNPFH19S_1_3023"/>
    <x v="2"/>
    <x v="1"/>
    <x v="1"/>
    <s v="FALL"/>
    <n v="0.999999999999997"/>
    <x v="9"/>
    <n v="0.99705232300000002"/>
    <n v="1"/>
    <x v="1"/>
    <n v="5.6818181818181825"/>
    <n v="5.7284090909090919"/>
    <n v="12.729797979797981"/>
    <s v="Abv"/>
  </r>
  <r>
    <s v="OtsLGRF23S"/>
    <s v="OtsLGRF23S_5948"/>
    <s v="C-05948"/>
    <d v="2023-09-11T00:00:00"/>
    <x v="1"/>
    <s v="M"/>
    <n v="910"/>
    <x v="23"/>
    <x v="1"/>
    <n v="1"/>
    <s v="3DD.003D7E4C08"/>
    <s v="NA"/>
    <s v="M"/>
    <x v="1"/>
    <s v="OtsLYON19S_1_0506"/>
    <s v="OtsLYON19S_1_0320"/>
    <x v="1"/>
    <x v="1"/>
    <x v="1"/>
    <s v="FALL"/>
    <n v="1"/>
    <x v="3"/>
    <n v="0.95971980899999998"/>
    <n v="1"/>
    <x v="4"/>
    <n v="5.6818181818181825"/>
    <n v="5.7284090909090919"/>
    <n v="12.729797979797981"/>
    <s v="Abv"/>
  </r>
  <r>
    <s v="OtsLGRF23S"/>
    <s v="OtsLGRF23S_5950"/>
    <s v="C-05950"/>
    <d v="2023-09-11T00:00:00"/>
    <x v="1"/>
    <s v="F"/>
    <n v="680"/>
    <x v="35"/>
    <x v="0"/>
    <s v="NA"/>
    <s v="NA"/>
    <s v="NA"/>
    <s v="F"/>
    <x v="0"/>
    <s v="NA"/>
    <s v="NA"/>
    <x v="0"/>
    <x v="0"/>
    <x v="0"/>
    <s v="FALL"/>
    <n v="1"/>
    <x v="0"/>
    <e v="#N/A"/>
    <n v="1"/>
    <x v="5"/>
    <n v="5.6818181818181825"/>
    <n v="5.7284090909090919"/>
    <n v="12.729797979797981"/>
    <s v="Abv"/>
  </r>
  <r>
    <s v="OtsLGRF23S"/>
    <s v="OtsLGRF23S_5953"/>
    <s v="C-05953"/>
    <d v="2023-09-11T00:00:00"/>
    <x v="1"/>
    <s v="F"/>
    <n v="650"/>
    <x v="5"/>
    <x v="0"/>
    <s v="NA"/>
    <s v="NA"/>
    <s v="NA"/>
    <s v="F"/>
    <x v="0"/>
    <s v="OtsLYON20S_1_1326"/>
    <s v="OtsLYON20S_1_0855"/>
    <x v="5"/>
    <x v="3"/>
    <x v="3"/>
    <s v="FALL"/>
    <n v="1"/>
    <x v="19"/>
    <n v="0.98961045999999997"/>
    <n v="1"/>
    <x v="3"/>
    <n v="5.6818181818181825"/>
    <n v="5.7284090909090919"/>
    <n v="12.729797979797981"/>
    <s v="Abv"/>
  </r>
  <r>
    <s v="OtsLGRF23S"/>
    <s v="OtsLGRF23S_5956"/>
    <s v="C-05956"/>
    <d v="2023-09-11T00:00:00"/>
    <x v="1"/>
    <s v="F"/>
    <n v="800"/>
    <x v="4"/>
    <x v="1"/>
    <n v="1"/>
    <s v="3DD.003D7E4B38"/>
    <s v="NA"/>
    <s v="F"/>
    <x v="0"/>
    <s v="OtsLYON19S_1_1703"/>
    <s v="OtsLYON19S_1_1916"/>
    <x v="1"/>
    <x v="1"/>
    <x v="1"/>
    <s v="FALL"/>
    <n v="0.999999999999997"/>
    <x v="1"/>
    <n v="0.95971980899999998"/>
    <n v="1"/>
    <x v="0"/>
    <n v="5.6818181818181825"/>
    <n v="5.7284090909090919"/>
    <n v="12.729797979797981"/>
    <s v="Abv"/>
  </r>
  <r>
    <s v="OtsLGRF23S"/>
    <s v="OtsLGRF23S_5959"/>
    <s v="C-05959"/>
    <d v="2023-09-11T00:00:00"/>
    <x v="1"/>
    <s v="F"/>
    <n v="720"/>
    <x v="17"/>
    <x v="0"/>
    <s v="NA"/>
    <s v="NA"/>
    <s v="NA"/>
    <s v="F"/>
    <x v="0"/>
    <s v="OtsLYON19S_1_1796"/>
    <s v="OtsLYON19S_1_2065"/>
    <x v="1"/>
    <x v="1"/>
    <x v="1"/>
    <s v="FALL"/>
    <n v="0.999999999999999"/>
    <x v="14"/>
    <n v="0.95971980899999998"/>
    <n v="1"/>
    <x v="5"/>
    <n v="5.6818181818181825"/>
    <n v="5.7284090909090919"/>
    <n v="12.729797979797981"/>
    <s v="Blw"/>
  </r>
  <r>
    <s v="OtsLGRF23S"/>
    <s v="OtsLGRF23S_5962"/>
    <s v="C-05962"/>
    <d v="2023-09-11T00:00:00"/>
    <x v="1"/>
    <s v="F"/>
    <n v="830"/>
    <x v="15"/>
    <x v="0"/>
    <s v="NA"/>
    <s v="3DD.003D7E4B58"/>
    <s v="NA"/>
    <s v="F"/>
    <x v="0"/>
    <s v="OtsLYON19S_1_0506"/>
    <s v="OtsLYON19S_1_0319"/>
    <x v="1"/>
    <x v="1"/>
    <x v="1"/>
    <s v="FALL"/>
    <n v="0.999999999999999"/>
    <x v="3"/>
    <n v="0.95971980899999998"/>
    <n v="1"/>
    <x v="2"/>
    <n v="5.6818181818181825"/>
    <n v="5.7284090909090919"/>
    <n v="12.729797979797981"/>
    <s v="Abv"/>
  </r>
  <r>
    <s v="OtsLGRF23S"/>
    <s v="OtsLGRF23S_5965"/>
    <s v="C-05965"/>
    <d v="2023-09-11T00:00:00"/>
    <x v="1"/>
    <s v="F"/>
    <n v="770"/>
    <x v="2"/>
    <x v="1"/>
    <n v="1"/>
    <s v="NA"/>
    <s v="NA"/>
    <s v="F"/>
    <x v="0"/>
    <s v="NA"/>
    <s v="NA"/>
    <x v="0"/>
    <x v="0"/>
    <x v="0"/>
    <s v="FALL"/>
    <n v="1"/>
    <x v="8"/>
    <e v="#N/A"/>
    <n v="1"/>
    <x v="1"/>
    <n v="5.6818181818181825"/>
    <n v="5.7284090909090919"/>
    <n v="12.729797979797981"/>
    <s v="Abv"/>
  </r>
  <r>
    <s v="OtsLGRF23S"/>
    <s v="OtsLGRF23S_5966"/>
    <s v="C-05966"/>
    <d v="2023-09-11T00:00:00"/>
    <x v="1"/>
    <s v="M"/>
    <n v="810"/>
    <x v="9"/>
    <x v="0"/>
    <s v="NA"/>
    <s v="3DD.003D7E4C16"/>
    <s v="NA"/>
    <s v="M"/>
    <x v="1"/>
    <s v="NA"/>
    <s v="NA"/>
    <x v="0"/>
    <x v="0"/>
    <x v="0"/>
    <s v="FALL"/>
    <n v="0.999999999999998"/>
    <x v="0"/>
    <e v="#N/A"/>
    <n v="1"/>
    <x v="0"/>
    <n v="5.6818181818181825"/>
    <n v="5.7284090909090919"/>
    <n v="12.729797979797981"/>
    <s v="Abv"/>
  </r>
  <r>
    <s v="OtsLGRF23S"/>
    <s v="OtsLGRF23S_5968"/>
    <s v="C-05968"/>
    <d v="2023-09-11T00:00:00"/>
    <x v="1"/>
    <s v="M"/>
    <n v="700"/>
    <x v="13"/>
    <x v="1"/>
    <n v="1"/>
    <s v="NA"/>
    <s v="NA"/>
    <s v="M"/>
    <x v="1"/>
    <s v="OtsLYON19S_1_0161"/>
    <s v="OtsLYON19S_1_0253"/>
    <x v="1"/>
    <x v="1"/>
    <x v="1"/>
    <s v="FALL"/>
    <n v="0.999999999999999"/>
    <x v="3"/>
    <n v="0.95971980899999998"/>
    <n v="1"/>
    <x v="5"/>
    <n v="5.6818181818181825"/>
    <n v="5.7284090909090919"/>
    <n v="12.729797979797981"/>
    <s v="Abv"/>
  </r>
  <r>
    <s v="OtsLGRF23S"/>
    <s v="OtsLGRF23S_5971"/>
    <s v="C-05971"/>
    <d v="2023-09-11T00:00:00"/>
    <x v="1"/>
    <s v="F"/>
    <n v="650"/>
    <x v="5"/>
    <x v="1"/>
    <n v="1"/>
    <s v="NA"/>
    <s v="NA"/>
    <s v="F"/>
    <x v="0"/>
    <s v="OtsLYON20S_1_0605"/>
    <s v="OtsLYON20S_1_0572"/>
    <x v="5"/>
    <x v="3"/>
    <x v="3"/>
    <s v="FALL"/>
    <n v="1"/>
    <x v="7"/>
    <n v="0.98961045999999997"/>
    <n v="1"/>
    <x v="3"/>
    <n v="5.6818181818181825"/>
    <n v="5.7284090909090919"/>
    <n v="12.729797979797981"/>
    <s v="Blw"/>
  </r>
  <r>
    <s v="OtsLGRF23S"/>
    <s v="OtsLGRF23S_5973"/>
    <s v="C-05973"/>
    <d v="2023-09-11T00:00:00"/>
    <x v="1"/>
    <s v="F"/>
    <n v="830"/>
    <x v="15"/>
    <x v="0"/>
    <s v="NA"/>
    <s v="3DD.003D7E4BFA"/>
    <s v="NA"/>
    <s v="F"/>
    <x v="0"/>
    <s v="NA"/>
    <s v="NA"/>
    <x v="0"/>
    <x v="0"/>
    <x v="0"/>
    <s v="FALL"/>
    <n v="1"/>
    <x v="0"/>
    <e v="#N/A"/>
    <n v="1"/>
    <x v="2"/>
    <n v="5.6818181818181825"/>
    <n v="5.7284090909090919"/>
    <n v="12.729797979797981"/>
    <s v="Abv"/>
  </r>
  <r>
    <s v="OtsLGRF23S"/>
    <s v="OtsLGRF23S_5974"/>
    <s v="C-05974"/>
    <d v="2023-09-11T00:00:00"/>
    <x v="1"/>
    <s v="M"/>
    <n v="780"/>
    <x v="8"/>
    <x v="0"/>
    <s v="NA"/>
    <s v="NA"/>
    <s v="NA"/>
    <s v="M"/>
    <x v="1"/>
    <s v="OtsLYON19S_1_1841"/>
    <s v="OtsLYON19S_1_1589"/>
    <x v="1"/>
    <x v="1"/>
    <x v="1"/>
    <s v="FALL"/>
    <n v="1"/>
    <x v="1"/>
    <n v="0.95971980899999998"/>
    <n v="1"/>
    <x v="0"/>
    <n v="5.6818181818181825"/>
    <n v="5.7284090909090919"/>
    <n v="12.729797979797981"/>
    <s v="Abv"/>
  </r>
  <r>
    <s v="OtsLGRF23S"/>
    <s v="OtsLGRF23S_5977"/>
    <s v="C-05977"/>
    <d v="2023-09-11T00:00:00"/>
    <x v="1"/>
    <s v="M"/>
    <n v="770"/>
    <x v="2"/>
    <x v="0"/>
    <s v="NA"/>
    <s v="NA"/>
    <s v="NA"/>
    <s v="M"/>
    <x v="1"/>
    <s v="OtsLYON19S_1_1390"/>
    <s v="OtsLYON19S_1_1483"/>
    <x v="1"/>
    <x v="1"/>
    <x v="1"/>
    <s v="FALL"/>
    <n v="1"/>
    <x v="1"/>
    <n v="0.95971980899999998"/>
    <n v="1"/>
    <x v="1"/>
    <n v="5.6818181818181825"/>
    <n v="5.7284090909090919"/>
    <n v="12.729797979797981"/>
    <s v="Abv"/>
  </r>
  <r>
    <s v="OtsLGRF23S"/>
    <s v="OtsLGRF23S_5980"/>
    <s v="C-05980"/>
    <d v="2023-09-11T00:00:00"/>
    <x v="1"/>
    <s v="M"/>
    <n v="740"/>
    <x v="12"/>
    <x v="0"/>
    <s v="NA"/>
    <s v="NA"/>
    <s v="NA"/>
    <s v="M"/>
    <x v="1"/>
    <s v="NA"/>
    <s v="NA"/>
    <x v="0"/>
    <x v="0"/>
    <x v="0"/>
    <s v="FALL"/>
    <n v="1"/>
    <x v="0"/>
    <e v="#N/A"/>
    <n v="1"/>
    <x v="1"/>
    <n v="5.6818181818181825"/>
    <n v="5.7284090909090919"/>
    <n v="12.729797979797981"/>
    <s v="Abv"/>
  </r>
  <r>
    <s v="OtsLGRF23S"/>
    <s v="OtsLGRF23S_5983"/>
    <s v="C-05983"/>
    <d v="2023-09-11T00:00:00"/>
    <x v="1"/>
    <s v="M"/>
    <n v="630"/>
    <x v="39"/>
    <x v="0"/>
    <s v="NA"/>
    <s v="NA"/>
    <s v="NA"/>
    <s v="M"/>
    <x v="1"/>
    <s v="OtsLYON19S_1_0136"/>
    <s v="OtsLYON19S_1_0231"/>
    <x v="1"/>
    <x v="1"/>
    <x v="1"/>
    <s v="FALL"/>
    <n v="1"/>
    <x v="3"/>
    <n v="0.95971980899999998"/>
    <n v="1"/>
    <x v="3"/>
    <n v="5.6818181818181825"/>
    <n v="5.7284090909090919"/>
    <n v="12.729797979797981"/>
    <s v="Abv"/>
  </r>
  <r>
    <s v="OtsLGRF23S"/>
    <s v="OtsLGRF23S_5986"/>
    <s v="C-05986"/>
    <d v="2023-09-11T00:00:00"/>
    <x v="1"/>
    <s v="M"/>
    <n v="660"/>
    <x v="33"/>
    <x v="1"/>
    <n v="1"/>
    <s v="NA"/>
    <s v="NA"/>
    <s v="M"/>
    <x v="1"/>
    <s v="OtsLYON19S_1_0566"/>
    <s v="OtsLYON19S_1_0636"/>
    <x v="1"/>
    <x v="1"/>
    <x v="1"/>
    <s v="FALL"/>
    <n v="1"/>
    <x v="6"/>
    <n v="0.95971980899999998"/>
    <n v="1"/>
    <x v="3"/>
    <n v="5.6818181818181825"/>
    <n v="5.7284090909090919"/>
    <n v="12.729797979797981"/>
    <s v="Abv"/>
  </r>
  <r>
    <s v="OtsLGRF23S"/>
    <s v="OtsLGRF23S_5987"/>
    <s v="C-05987"/>
    <d v="2023-09-11T00:00:00"/>
    <x v="1"/>
    <s v="M"/>
    <n v="880"/>
    <x v="22"/>
    <x v="0"/>
    <s v="NA"/>
    <s v="3DD.003D7E4BBE"/>
    <s v="NA"/>
    <s v="M"/>
    <x v="1"/>
    <s v="NA"/>
    <s v="NA"/>
    <x v="0"/>
    <x v="0"/>
    <x v="0"/>
    <s v="FALL"/>
    <n v="1"/>
    <x v="0"/>
    <e v="#N/A"/>
    <n v="1"/>
    <x v="4"/>
    <n v="5.6818181818181825"/>
    <n v="5.7284090909090919"/>
    <n v="12.729797979797981"/>
    <s v="Abv"/>
  </r>
  <r>
    <s v="OtsLGRF23S"/>
    <s v="OtsLGRF23S_5988"/>
    <s v="C-05988"/>
    <d v="2023-09-11T00:00:00"/>
    <x v="1"/>
    <s v="F"/>
    <n v="820"/>
    <x v="19"/>
    <x v="0"/>
    <s v="NA"/>
    <s v="3DD.003D7E4B6E"/>
    <s v="NA"/>
    <s v="F"/>
    <x v="0"/>
    <s v="NA"/>
    <s v="NA"/>
    <x v="0"/>
    <x v="0"/>
    <x v="0"/>
    <s v="FALL"/>
    <n v="1"/>
    <x v="0"/>
    <e v="#N/A"/>
    <n v="1"/>
    <x v="0"/>
    <n v="5.6818181818181825"/>
    <n v="5.7284090909090919"/>
    <n v="12.729797979797981"/>
    <s v="Abv"/>
  </r>
  <r>
    <s v="OtsLGRF23S"/>
    <s v="OtsLGRF23S_5989"/>
    <s v="C-05989"/>
    <d v="2023-09-11T00:00:00"/>
    <x v="1"/>
    <s v="F"/>
    <n v="860"/>
    <x v="27"/>
    <x v="0"/>
    <s v="NA"/>
    <s v="3DD.003D7E4C10"/>
    <s v="NA"/>
    <s v="F"/>
    <x v="0"/>
    <s v="NA"/>
    <s v="NA"/>
    <x v="0"/>
    <x v="0"/>
    <x v="0"/>
    <s v="FALL"/>
    <n v="1"/>
    <x v="0"/>
    <e v="#N/A"/>
    <n v="1"/>
    <x v="2"/>
    <n v="5.6818181818181825"/>
    <n v="5.7284090909090919"/>
    <n v="12.729797979797981"/>
    <s v="Abv"/>
  </r>
  <r>
    <s v="OtsLGRF23S"/>
    <s v="OtsLGRF23S_5992"/>
    <s v="C-05992"/>
    <d v="2023-09-11T00:00:00"/>
    <x v="1"/>
    <s v="F"/>
    <n v="700"/>
    <x v="13"/>
    <x v="0"/>
    <s v="NA"/>
    <s v="NA"/>
    <s v="NA"/>
    <s v="F"/>
    <x v="0"/>
    <s v="OtsLYON19S_1_1810"/>
    <s v="OtsLYON19S_1_1519"/>
    <x v="1"/>
    <x v="1"/>
    <x v="1"/>
    <s v="FALL"/>
    <n v="0.999999999999998"/>
    <x v="1"/>
    <n v="0.95971980899999998"/>
    <n v="1"/>
    <x v="5"/>
    <n v="5.6818181818181825"/>
    <n v="5.7284090909090919"/>
    <n v="12.729797979797981"/>
    <s v="Abv"/>
  </r>
  <r>
    <s v="OtsLGRF23S"/>
    <s v="OtsLGRF23S_5995"/>
    <s v="C-05995"/>
    <d v="2023-09-11T00:00:00"/>
    <x v="1"/>
    <s v="M"/>
    <n v="490"/>
    <x v="44"/>
    <x v="1"/>
    <n v="1"/>
    <s v="NA"/>
    <s v="NA"/>
    <s v="M"/>
    <x v="1"/>
    <s v="OtsLYON21S_1_0850"/>
    <s v="OtsLYON21S_1_1808"/>
    <x v="7"/>
    <x v="4"/>
    <x v="4"/>
    <s v="FALL"/>
    <n v="0.999999999999999"/>
    <x v="12"/>
    <e v="#N/A"/>
    <n v="1"/>
    <x v="11"/>
    <n v="5.6818181818181825"/>
    <n v="5.7284090909090919"/>
    <n v="12.729797979797981"/>
    <s v="Abv"/>
  </r>
  <r>
    <s v="OtsLGRF23S"/>
    <s v="OtsLGRF23S_5998"/>
    <s v="C-05998"/>
    <d v="2023-09-11T00:00:00"/>
    <x v="1"/>
    <s v="F"/>
    <n v="690"/>
    <x v="30"/>
    <x v="1"/>
    <n v="1"/>
    <s v="NA"/>
    <s v="NA"/>
    <s v="F"/>
    <x v="0"/>
    <s v="OtsLYON19S_1_1317"/>
    <s v="OtsLYON19S_1_1234"/>
    <x v="1"/>
    <x v="1"/>
    <x v="1"/>
    <s v="FALL"/>
    <n v="0.999999999999996"/>
    <x v="12"/>
    <n v="0.95971980899999998"/>
    <n v="1"/>
    <x v="5"/>
    <n v="5.6818181818181825"/>
    <n v="5.7284090909090919"/>
    <n v="12.729797979797981"/>
    <s v="Abv"/>
  </r>
  <r>
    <s v="OtsLGRF23S"/>
    <s v="OtsLGRF23S_6001"/>
    <s v="C-06001"/>
    <d v="2023-09-11T00:00:00"/>
    <x v="1"/>
    <s v="M"/>
    <n v="770"/>
    <x v="2"/>
    <x v="0"/>
    <s v="NA"/>
    <s v="NA"/>
    <s v="NA"/>
    <s v="M"/>
    <x v="1"/>
    <s v="NA"/>
    <s v="NA"/>
    <x v="0"/>
    <x v="0"/>
    <x v="0"/>
    <s v="FALL"/>
    <n v="0.999999999999999"/>
    <x v="0"/>
    <e v="#N/A"/>
    <n v="1"/>
    <x v="1"/>
    <n v="5.6818181818181825"/>
    <n v="5.7284090909090919"/>
    <n v="12.729797979797981"/>
    <s v="Abv"/>
  </r>
  <r>
    <s v="OtsLGRF23S"/>
    <s v="OtsLGRF23S_6004"/>
    <s v="C-06004"/>
    <d v="2023-09-11T00:00:00"/>
    <x v="1"/>
    <s v="M"/>
    <n v="590"/>
    <x v="36"/>
    <x v="0"/>
    <s v="NA"/>
    <s v="NA"/>
    <s v="NA"/>
    <s v="M"/>
    <x v="1"/>
    <s v="NA"/>
    <s v="NA"/>
    <x v="0"/>
    <x v="0"/>
    <x v="0"/>
    <s v="FALL"/>
    <n v="0.999999999999997"/>
    <x v="0"/>
    <e v="#N/A"/>
    <n v="1"/>
    <x v="9"/>
    <n v="5.6818181818181825"/>
    <n v="5.7284090909090919"/>
    <n v="12.729797979797981"/>
    <s v="Abv"/>
  </r>
  <r>
    <s v="OtsLGRF23S"/>
    <s v="OtsLGRF23S_6007"/>
    <s v="C-06007"/>
    <d v="2023-09-11T00:00:00"/>
    <x v="1"/>
    <s v="F"/>
    <n v="860"/>
    <x v="27"/>
    <x v="0"/>
    <s v="NA"/>
    <s v="3DD.003D7E4B73"/>
    <s v="NA"/>
    <s v="F"/>
    <x v="0"/>
    <s v="OtsLYON19S_1_1841"/>
    <s v="OtsLYON19S_1_1590"/>
    <x v="1"/>
    <x v="1"/>
    <x v="1"/>
    <s v="FALL"/>
    <n v="0.999999999999998"/>
    <x v="1"/>
    <n v="0.95971980899999998"/>
    <n v="1"/>
    <x v="2"/>
    <n v="5.6818181818181825"/>
    <n v="5.7284090909090919"/>
    <n v="12.729797979797981"/>
    <s v="Abv"/>
  </r>
  <r>
    <s v="OtsLGRF23S"/>
    <s v="OtsLGRF23S_6010"/>
    <s v="C-06010"/>
    <d v="2023-09-11T00:00:00"/>
    <x v="1"/>
    <s v="M"/>
    <n v="720"/>
    <x v="17"/>
    <x v="0"/>
    <s v="NA"/>
    <s v="NA"/>
    <s v="NA"/>
    <s v="M"/>
    <x v="1"/>
    <s v="NA"/>
    <s v="NA"/>
    <x v="0"/>
    <x v="0"/>
    <x v="0"/>
    <s v="FALL"/>
    <n v="0.999999999999999"/>
    <x v="0"/>
    <e v="#N/A"/>
    <n v="1"/>
    <x v="5"/>
    <n v="5.6818181818181825"/>
    <n v="5.7284090909090919"/>
    <n v="12.729797979797981"/>
    <s v="Abv"/>
  </r>
  <r>
    <s v="OtsLGRF23S"/>
    <s v="OtsLGRF23S_6013"/>
    <s v="C-06013"/>
    <d v="2023-09-11T00:00:00"/>
    <x v="1"/>
    <s v="M"/>
    <n v="660"/>
    <x v="33"/>
    <x v="1"/>
    <n v="1"/>
    <s v="3DD.003D478F98"/>
    <s v="NA"/>
    <s v="M"/>
    <x v="1"/>
    <s v="NA"/>
    <s v="NA"/>
    <x v="0"/>
    <x v="0"/>
    <x v="0"/>
    <s v="FALL"/>
    <n v="1"/>
    <x v="8"/>
    <e v="#N/A"/>
    <n v="1"/>
    <x v="3"/>
    <n v="5.6818181818181825"/>
    <n v="5.7284090909090919"/>
    <n v="12.729797979797981"/>
    <s v="Abv"/>
  </r>
  <r>
    <s v="OtsLGRF23S"/>
    <s v="OtsLGRF23S_6016"/>
    <s v="C-06016"/>
    <d v="2023-09-11T00:00:00"/>
    <x v="1"/>
    <s v="M"/>
    <n v="630"/>
    <x v="39"/>
    <x v="0"/>
    <s v="NA"/>
    <s v="NA"/>
    <s v="NA"/>
    <s v="M"/>
    <x v="1"/>
    <s v="OtsLYON20S_1_1514"/>
    <s v="OtsLYON20S_1_1650"/>
    <x v="5"/>
    <x v="3"/>
    <x v="3"/>
    <s v="FALL"/>
    <n v="1"/>
    <x v="1"/>
    <n v="0.98961045999999997"/>
    <n v="1"/>
    <x v="3"/>
    <n v="5.6818181818181825"/>
    <n v="5.7284090909090919"/>
    <n v="12.729797979797981"/>
    <s v="Abv"/>
  </r>
  <r>
    <s v="OtsLGRF23S"/>
    <s v="OtsLGRF23S_6017"/>
    <s v="C-06017"/>
    <d v="2023-09-11T00:00:00"/>
    <x v="1"/>
    <s v="F"/>
    <n v="810"/>
    <x v="9"/>
    <x v="1"/>
    <n v="1"/>
    <s v="3DD.003D7E4B22"/>
    <s v="NA"/>
    <s v="F"/>
    <x v="0"/>
    <s v="OtsNPFH19S_1_3309"/>
    <s v="OtsNPFH19S_1_3037"/>
    <x v="2"/>
    <x v="1"/>
    <x v="1"/>
    <s v="FALL"/>
    <n v="0.999999999999998"/>
    <x v="9"/>
    <n v="0.99705232300000002"/>
    <n v="1"/>
    <x v="0"/>
    <n v="5.6818181818181825"/>
    <n v="5.7284090909090919"/>
    <n v="12.729797979797981"/>
    <s v="Abv"/>
  </r>
  <r>
    <s v="OtsLGRF23S"/>
    <s v="OtsLGRF23S_6019"/>
    <s v="C-06019"/>
    <d v="2023-09-11T00:00:00"/>
    <x v="1"/>
    <s v="F"/>
    <n v="710"/>
    <x v="10"/>
    <x v="0"/>
    <s v="NA"/>
    <s v="NA"/>
    <s v="NA"/>
    <s v="F"/>
    <x v="0"/>
    <s v="OtsLYON19S_1_0563"/>
    <s v="OtsLYON19S_1_0615"/>
    <x v="1"/>
    <x v="1"/>
    <x v="1"/>
    <s v="FALL"/>
    <n v="1"/>
    <x v="6"/>
    <n v="0.95971980899999998"/>
    <n v="1"/>
    <x v="5"/>
    <n v="5.6818181818181825"/>
    <n v="5.7284090909090919"/>
    <n v="12.729797979797981"/>
    <s v="Abv"/>
  </r>
  <r>
    <s v="OtsLGRF23S"/>
    <s v="OtsLGRF23S_6020"/>
    <s v="C-06020"/>
    <d v="2023-09-11T00:00:00"/>
    <x v="1"/>
    <s v="M"/>
    <n v="880"/>
    <x v="22"/>
    <x v="0"/>
    <s v="NA"/>
    <s v="3DD.003D7E4C13"/>
    <s v="NA"/>
    <s v="F"/>
    <x v="0"/>
    <s v="NA"/>
    <s v="NA"/>
    <x v="0"/>
    <x v="0"/>
    <x v="0"/>
    <s v="FALL"/>
    <n v="1"/>
    <x v="0"/>
    <e v="#N/A"/>
    <n v="1"/>
    <x v="4"/>
    <n v="5.6818181818181825"/>
    <n v="5.7284090909090919"/>
    <n v="12.729797979797981"/>
    <s v="Abv"/>
  </r>
  <r>
    <s v="OtsLGRF23S"/>
    <s v="OtsLGRF23S_6022"/>
    <s v="C-06022"/>
    <d v="2023-09-11T00:00:00"/>
    <x v="1"/>
    <s v="M"/>
    <n v="920"/>
    <x v="20"/>
    <x v="0"/>
    <s v="NA"/>
    <s v="3DD.003D7E4BA0"/>
    <s v="NA"/>
    <s v="M"/>
    <x v="1"/>
    <s v="NA"/>
    <s v="NA"/>
    <x v="0"/>
    <x v="0"/>
    <x v="0"/>
    <s v="FALL"/>
    <n v="1"/>
    <x v="0"/>
    <e v="#N/A"/>
    <n v="1"/>
    <x v="4"/>
    <n v="5.6818181818181825"/>
    <n v="5.7284090909090919"/>
    <n v="12.729797979797981"/>
    <s v="Abv"/>
  </r>
  <r>
    <s v="OtsLGRF23S"/>
    <s v="OtsLGRF23S_6023"/>
    <s v="C-06023"/>
    <d v="2023-09-11T00:00:00"/>
    <x v="1"/>
    <s v="F"/>
    <n v="880"/>
    <x v="22"/>
    <x v="0"/>
    <s v="NA"/>
    <s v="3DD.003D7E4BA1"/>
    <s v="NA"/>
    <s v="F"/>
    <x v="0"/>
    <s v="OtsLYON18S_1_1328"/>
    <s v="OtsLYON18S_1_1716"/>
    <x v="3"/>
    <x v="2"/>
    <x v="2"/>
    <s v="FALL"/>
    <n v="1"/>
    <x v="11"/>
    <n v="0.80551598400000002"/>
    <n v="1"/>
    <x v="4"/>
    <n v="5.6818181818181825"/>
    <n v="5.7284090909090919"/>
    <n v="12.729797979797981"/>
    <s v="Blw"/>
  </r>
  <r>
    <s v="OtsLGRF23S"/>
    <s v="OtsLGRF23S_6024"/>
    <s v="C-06024"/>
    <d v="2023-09-11T00:00:00"/>
    <x v="1"/>
    <s v="M"/>
    <n v="800"/>
    <x v="4"/>
    <x v="0"/>
    <s v="NA"/>
    <s v="3DD.003D7E4BE9"/>
    <s v="NA"/>
    <s v="M"/>
    <x v="1"/>
    <s v="OtsNPFH19S_1_1308"/>
    <s v="OtsNPFH19S_1_1027"/>
    <x v="2"/>
    <x v="1"/>
    <x v="1"/>
    <s v="FALL"/>
    <n v="1"/>
    <x v="2"/>
    <n v="0.99705232300000002"/>
    <n v="1"/>
    <x v="0"/>
    <n v="5.6818181818181825"/>
    <n v="5.7284090909090919"/>
    <n v="12.729797979797981"/>
    <s v="Abv"/>
  </r>
  <r>
    <s v="OtsLGRF23S"/>
    <s v="OtsLGRF23S_6025"/>
    <s v="C-06025"/>
    <d v="2023-09-11T00:00:00"/>
    <x v="1"/>
    <s v="M"/>
    <n v="780"/>
    <x v="8"/>
    <x v="0"/>
    <s v="NA"/>
    <s v="NA"/>
    <s v="NA"/>
    <s v="M"/>
    <x v="1"/>
    <s v="OtsLYON19S_1_0575"/>
    <s v="OtsLYON19S_1_0489"/>
    <x v="1"/>
    <x v="1"/>
    <x v="1"/>
    <s v="FALL"/>
    <n v="1"/>
    <x v="7"/>
    <n v="0.95971980899999998"/>
    <n v="1"/>
    <x v="0"/>
    <n v="5.6818181818181825"/>
    <n v="5.7284090909090919"/>
    <n v="12.729797979797981"/>
    <s v="Blw"/>
  </r>
  <r>
    <s v="OtsLGRF23S"/>
    <s v="OtsLGRF23S_6028"/>
    <s v="C-06028"/>
    <d v="2023-09-11T00:00:00"/>
    <x v="1"/>
    <s v="M"/>
    <n v="620"/>
    <x v="49"/>
    <x v="1"/>
    <n v="1"/>
    <s v="NA"/>
    <s v="NA"/>
    <s v="M"/>
    <x v="1"/>
    <s v="OtsLYON20S_1_0273"/>
    <s v="OtsLYON20S_1_0167"/>
    <x v="5"/>
    <x v="3"/>
    <x v="3"/>
    <s v="FALL"/>
    <n v="1"/>
    <x v="3"/>
    <n v="0.98961045999999997"/>
    <n v="1"/>
    <x v="9"/>
    <n v="5.6818181818181825"/>
    <n v="5.7284090909090919"/>
    <n v="12.729797979797981"/>
    <s v="Abv"/>
  </r>
  <r>
    <s v="OtsLGRF23S"/>
    <s v="OtsLGRF23S_6031"/>
    <s v="C-06031"/>
    <d v="2023-09-11T00:00:00"/>
    <x v="1"/>
    <s v="M"/>
    <n v="630"/>
    <x v="39"/>
    <x v="1"/>
    <n v="1"/>
    <s v="NA"/>
    <s v="NA"/>
    <s v="M"/>
    <x v="1"/>
    <s v="OtsLYON19S_1_1350"/>
    <s v="OtsLYON19S_1_1428"/>
    <x v="1"/>
    <x v="1"/>
    <x v="1"/>
    <s v="FALL"/>
    <n v="1"/>
    <x v="17"/>
    <n v="0.95971980899999998"/>
    <n v="1"/>
    <x v="3"/>
    <n v="5.6818181818181825"/>
    <n v="5.7284090909090919"/>
    <n v="12.729797979797981"/>
    <s v="Blw"/>
  </r>
  <r>
    <s v="OtsLGRF23S"/>
    <s v="OtsLGRF23S_6034"/>
    <s v="C-06034"/>
    <d v="2023-09-11T00:00:00"/>
    <x v="1"/>
    <s v="F"/>
    <n v="740"/>
    <x v="12"/>
    <x v="0"/>
    <s v="NA"/>
    <s v="NA"/>
    <s v="NA"/>
    <s v="F"/>
    <x v="0"/>
    <s v="OtsLYON19S_1_0135"/>
    <s v="OtsLYON19S_1_0093"/>
    <x v="1"/>
    <x v="1"/>
    <x v="1"/>
    <s v="FALL"/>
    <n v="1"/>
    <x v="4"/>
    <n v="0.95971980899999998"/>
    <n v="1"/>
    <x v="1"/>
    <n v="5.6818181818181825"/>
    <n v="5.7284090909090919"/>
    <n v="12.729797979797981"/>
    <s v="Abv"/>
  </r>
  <r>
    <s v="OtsLGRF23S"/>
    <s v="OtsLGRF23S_6037"/>
    <s v="C-06037"/>
    <d v="2023-09-11T00:00:00"/>
    <x v="1"/>
    <s v="M"/>
    <n v="750"/>
    <x v="1"/>
    <x v="0"/>
    <s v="NA"/>
    <s v="NA"/>
    <s v="NA"/>
    <s v="M"/>
    <x v="1"/>
    <s v="OtsLYON19S_1_1392"/>
    <s v="OtsLYON19S_1_1488"/>
    <x v="1"/>
    <x v="1"/>
    <x v="1"/>
    <s v="FALL"/>
    <n v="1"/>
    <x v="1"/>
    <n v="0.95971980899999998"/>
    <n v="1"/>
    <x v="1"/>
    <n v="5.6818181818181825"/>
    <n v="5.7284090909090919"/>
    <n v="12.729797979797981"/>
    <s v="Abv"/>
  </r>
  <r>
    <s v="OtsLGRF23S"/>
    <s v="OtsLGRF23S_6040"/>
    <s v="C-06040"/>
    <d v="2023-09-11T00:00:00"/>
    <x v="1"/>
    <s v="M"/>
    <n v="480"/>
    <x v="61"/>
    <x v="0"/>
    <s v="NA"/>
    <s v="NA"/>
    <s v="NA"/>
    <s v="M"/>
    <x v="1"/>
    <s v="OtsLYON21S_1_0919"/>
    <s v="OtsLYON21S_1_1985"/>
    <x v="7"/>
    <x v="4"/>
    <x v="4"/>
    <s v="FALL"/>
    <n v="1"/>
    <x v="1"/>
    <e v="#N/A"/>
    <n v="1"/>
    <x v="11"/>
    <n v="5.6818181818181825"/>
    <n v="5.7284090909090919"/>
    <n v="12.729797979797981"/>
    <s v="Abv"/>
  </r>
  <r>
    <s v="OtsLGRF23S"/>
    <s v="OtsLGRF23S_6043"/>
    <s v="C-06043"/>
    <d v="2023-09-11T00:00:00"/>
    <x v="1"/>
    <s v="M"/>
    <n v="750"/>
    <x v="1"/>
    <x v="0"/>
    <s v="NA"/>
    <s v="NA"/>
    <s v="NA"/>
    <s v="F"/>
    <x v="0"/>
    <s v="NA"/>
    <s v="NA"/>
    <x v="0"/>
    <x v="0"/>
    <x v="0"/>
    <s v="FALL"/>
    <n v="1"/>
    <x v="0"/>
    <e v="#N/A"/>
    <n v="1"/>
    <x v="1"/>
    <n v="5.6818181818181825"/>
    <n v="5.7284090909090919"/>
    <n v="12.729797979797981"/>
    <s v="Abv"/>
  </r>
  <r>
    <s v="OtsLGRF23S"/>
    <s v="OtsLGRF23S_6046"/>
    <s v="C-06046"/>
    <d v="2023-09-11T00:00:00"/>
    <x v="1"/>
    <s v="M"/>
    <n v="610"/>
    <x v="29"/>
    <x v="1"/>
    <n v="1"/>
    <s v="NA"/>
    <s v="NA"/>
    <s v="M"/>
    <x v="1"/>
    <s v="OtsLYON20S_1_1332"/>
    <s v="OtsLYON20S_1_0862"/>
    <x v="5"/>
    <x v="3"/>
    <x v="3"/>
    <s v="FALL"/>
    <n v="1"/>
    <x v="16"/>
    <n v="0.98961045999999997"/>
    <n v="1"/>
    <x v="9"/>
    <n v="5.6818181818181825"/>
    <n v="5.7284090909090919"/>
    <n v="12.729797979797981"/>
    <s v="Abv"/>
  </r>
  <r>
    <s v="OtsLGRF23S"/>
    <s v="OtsLGRF23S_6049"/>
    <s v="C-06049"/>
    <d v="2023-09-11T00:00:00"/>
    <x v="1"/>
    <s v="M"/>
    <n v="700"/>
    <x v="13"/>
    <x v="0"/>
    <s v="NA"/>
    <s v="NA"/>
    <s v="NA"/>
    <s v="M"/>
    <x v="1"/>
    <s v="OtsLYON19S_1_1812"/>
    <s v="OtsLYON19S_1_1529"/>
    <x v="1"/>
    <x v="1"/>
    <x v="1"/>
    <s v="FALL"/>
    <n v="1"/>
    <x v="1"/>
    <n v="0.95971980899999998"/>
    <n v="1"/>
    <x v="5"/>
    <n v="5.6818181818181825"/>
    <n v="5.7284090909090919"/>
    <n v="12.729797979797981"/>
    <s v="Abv"/>
  </r>
  <r>
    <s v="OtsLGRF23S"/>
    <s v="OtsLGRF23S_6052"/>
    <s v="C-06052"/>
    <d v="2023-09-11T00:00:00"/>
    <x v="1"/>
    <s v="M"/>
    <n v="540"/>
    <x v="40"/>
    <x v="0"/>
    <s v="NA"/>
    <s v="NA"/>
    <s v="NA"/>
    <s v="M"/>
    <x v="1"/>
    <s v="NA"/>
    <s v="NA"/>
    <x v="0"/>
    <x v="0"/>
    <x v="0"/>
    <s v="FALL"/>
    <n v="1"/>
    <x v="0"/>
    <e v="#N/A"/>
    <n v="1"/>
    <x v="8"/>
    <n v="5.6818181818181825"/>
    <n v="5.7284090909090919"/>
    <n v="12.729797979797981"/>
    <s v="Abv"/>
  </r>
  <r>
    <s v="OtsLGRF23S"/>
    <s v="OtsLGRF23S_6055"/>
    <s v="C-06055"/>
    <d v="2023-09-11T00:00:00"/>
    <x v="1"/>
    <s v="F"/>
    <n v="750"/>
    <x v="1"/>
    <x v="0"/>
    <s v="NA"/>
    <s v="NA"/>
    <s v="NA"/>
    <s v="F"/>
    <x v="0"/>
    <s v="OtsLYON19S_1_0709"/>
    <s v="OtsLYON19S_1_0808"/>
    <x v="1"/>
    <x v="1"/>
    <x v="1"/>
    <s v="FALL"/>
    <n v="1"/>
    <x v="6"/>
    <n v="0.95971980899999998"/>
    <n v="1"/>
    <x v="1"/>
    <n v="5.6818181818181825"/>
    <n v="5.7284090909090919"/>
    <n v="12.729797979797981"/>
    <s v="Abv"/>
  </r>
  <r>
    <s v="OtsLGRF23S"/>
    <s v="OtsLGRF23S_6058"/>
    <s v="C-06058"/>
    <d v="2023-09-12T00:00:00"/>
    <x v="1"/>
    <s v="M"/>
    <n v="600"/>
    <x v="43"/>
    <x v="0"/>
    <s v="NA"/>
    <s v="NA"/>
    <s v="NA"/>
    <s v="M"/>
    <x v="1"/>
    <s v="OtsLYON20S_1_0434"/>
    <s v="OtsLYON20S_1_1141"/>
    <x v="5"/>
    <x v="3"/>
    <x v="3"/>
    <s v="FALL"/>
    <n v="1"/>
    <x v="6"/>
    <n v="0.98961045999999997"/>
    <n v="1"/>
    <x v="9"/>
    <n v="5.6818181818181825"/>
    <n v="5.7284090909090919"/>
    <n v="12.729797979797981"/>
    <s v="Abv"/>
  </r>
  <r>
    <s v="OtsLGRF23S"/>
    <s v="OtsLGRF23S_6061"/>
    <s v="C-06061"/>
    <d v="2023-09-12T00:00:00"/>
    <x v="1"/>
    <s v="F"/>
    <n v="810"/>
    <x v="9"/>
    <x v="0"/>
    <s v="NA"/>
    <s v="3DD.003D7E4BCB"/>
    <s v="NA"/>
    <s v="F"/>
    <x v="0"/>
    <s v="NA"/>
    <s v="NA"/>
    <x v="0"/>
    <x v="0"/>
    <x v="0"/>
    <s v="FALL"/>
    <n v="1"/>
    <x v="0"/>
    <e v="#N/A"/>
    <n v="1"/>
    <x v="0"/>
    <n v="5.6818181818181825"/>
    <n v="5.7284090909090919"/>
    <n v="12.729797979797981"/>
    <s v="Abv"/>
  </r>
  <r>
    <s v="OtsLGRF23S"/>
    <s v="OtsLGRF23S_6062"/>
    <s v="C-06062"/>
    <d v="2023-09-12T00:00:00"/>
    <x v="1"/>
    <s v="F"/>
    <n v="810"/>
    <x v="9"/>
    <x v="0"/>
    <s v="NA"/>
    <s v="3DD.003D7E4B6A"/>
    <s v="NA"/>
    <s v="F"/>
    <x v="0"/>
    <s v="OtsNPFH18S_1_5330"/>
    <s v="OtsNPFH18S_1_5038"/>
    <x v="6"/>
    <x v="2"/>
    <x v="2"/>
    <s v="FALL"/>
    <n v="1"/>
    <x v="2"/>
    <n v="0.96828396500000002"/>
    <n v="1"/>
    <x v="0"/>
    <n v="5.6818181818181825"/>
    <n v="5.7284090909090919"/>
    <n v="12.729797979797981"/>
    <s v="Abv"/>
  </r>
  <r>
    <s v="OtsLGRF23S"/>
    <s v="OtsLGRF23S_6064"/>
    <s v="C-06064"/>
    <d v="2023-09-12T00:00:00"/>
    <x v="1"/>
    <s v="M"/>
    <n v="740"/>
    <x v="12"/>
    <x v="0"/>
    <s v="NA"/>
    <s v="NA"/>
    <s v="NA"/>
    <s v="M"/>
    <x v="1"/>
    <s v="OtsPBT19-PRHFa-2955"/>
    <s v="OtsPBT19-PRHFa-2332"/>
    <x v="10"/>
    <x v="1"/>
    <x v="1"/>
    <s v="FALL"/>
    <n v="1"/>
    <x v="20"/>
    <n v="0.96152300000000002"/>
    <n v="1"/>
    <x v="1"/>
    <n v="5.6818181818181825"/>
    <n v="5.7284090909090919"/>
    <n v="12.729797979797981"/>
    <s v="Blw"/>
  </r>
  <r>
    <s v="OtsLGRF23S"/>
    <s v="OtsLGRF23S_6067"/>
    <s v="C-06067"/>
    <d v="2023-09-12T00:00:00"/>
    <x v="1"/>
    <s v="M"/>
    <n v="650"/>
    <x v="5"/>
    <x v="0"/>
    <s v="NA"/>
    <s v="NA"/>
    <s v="NA"/>
    <s v="M"/>
    <x v="1"/>
    <s v="OtsLYON20S_1_0277"/>
    <s v="OtsLYON20S_1_0182"/>
    <x v="5"/>
    <x v="3"/>
    <x v="3"/>
    <s v="FALL"/>
    <n v="0.999999999999998"/>
    <x v="3"/>
    <n v="0.98961045999999997"/>
    <n v="1"/>
    <x v="3"/>
    <n v="5.6818181818181825"/>
    <n v="5.7284090909090919"/>
    <n v="12.729797979797981"/>
    <s v="Abv"/>
  </r>
  <r>
    <s v="OtsLGRF23S"/>
    <s v="OtsLGRF23S_6068"/>
    <s v="C-06068"/>
    <d v="2023-09-12T00:00:00"/>
    <x v="1"/>
    <s v="F"/>
    <n v="800"/>
    <x v="4"/>
    <x v="1"/>
    <s v="NA"/>
    <s v="3DD.003D7E4B6C"/>
    <s v="NA"/>
    <s v="F"/>
    <x v="0"/>
    <s v="OtsPBT19-RSHFa-0400"/>
    <s v="OtsPBT19-RSHFa-0437"/>
    <x v="12"/>
    <x v="1"/>
    <x v="1"/>
    <s v="FALL"/>
    <n v="1"/>
    <x v="22"/>
    <n v="0.96016800000000002"/>
    <n v="1"/>
    <x v="0"/>
    <n v="5.6818181818181825"/>
    <n v="5.7284090909090919"/>
    <n v="12.729797979797981"/>
    <s v="Blw"/>
  </r>
  <r>
    <s v="OtsLGRF23S"/>
    <s v="OtsLGRF23S_6069"/>
    <s v="C-06069"/>
    <d v="2023-09-12T00:00:00"/>
    <x v="1"/>
    <s v="F"/>
    <n v="800"/>
    <x v="4"/>
    <x v="1"/>
    <n v="1"/>
    <s v="3DD.003D7E5125"/>
    <s v="NA"/>
    <s v="F"/>
    <x v="0"/>
    <s v="OtsLYON19S_1_1127"/>
    <s v="OtsLYON19S_1_1006"/>
    <x v="1"/>
    <x v="1"/>
    <x v="1"/>
    <s v="FALL"/>
    <n v="0.999999999999999"/>
    <x v="15"/>
    <n v="0.95971980899999998"/>
    <n v="1"/>
    <x v="0"/>
    <n v="5.6818181818181825"/>
    <n v="5.7284090909090919"/>
    <n v="12.729797979797981"/>
    <s v="Abv"/>
  </r>
  <r>
    <s v="OtsLGRF23S"/>
    <s v="OtsLGRF23S_6070"/>
    <s v="C-06070"/>
    <d v="2023-09-12T00:00:00"/>
    <x v="1"/>
    <s v="F"/>
    <n v="810"/>
    <x v="9"/>
    <x v="0"/>
    <s v="NA"/>
    <s v="3DD.003D7E4B3C"/>
    <s v="NA"/>
    <s v="F"/>
    <x v="0"/>
    <s v="NA"/>
    <s v="NA"/>
    <x v="0"/>
    <x v="0"/>
    <x v="0"/>
    <s v="FALL"/>
    <n v="0.999999999999997"/>
    <x v="0"/>
    <e v="#N/A"/>
    <n v="1"/>
    <x v="0"/>
    <n v="5.6818181818181825"/>
    <n v="5.7284090909090919"/>
    <n v="12.729797979797981"/>
    <s v="Abv"/>
  </r>
  <r>
    <s v="OtsLGRF23S"/>
    <s v="OtsLGRF23S_6073"/>
    <s v="C-06073"/>
    <d v="2023-09-12T00:00:00"/>
    <x v="1"/>
    <s v="M"/>
    <n v="740"/>
    <x v="12"/>
    <x v="0"/>
    <s v="NA"/>
    <s v="NA"/>
    <s v="NA"/>
    <s v="M"/>
    <x v="1"/>
    <s v="OtsNPFH19S_1_3348"/>
    <s v="OtsNPFH19S_1_3091"/>
    <x v="2"/>
    <x v="1"/>
    <x v="1"/>
    <s v="FALL"/>
    <n v="0.999999999999996"/>
    <x v="13"/>
    <n v="0.99705232300000002"/>
    <n v="1"/>
    <x v="1"/>
    <n v="5.6818181818181825"/>
    <n v="5.7284090909090919"/>
    <n v="12.729797979797981"/>
    <s v="Abv"/>
  </r>
  <r>
    <s v="OtsLGRF23S"/>
    <s v="OtsLGRF23S_6076"/>
    <s v="C-06076"/>
    <d v="2023-09-12T00:00:00"/>
    <x v="1"/>
    <s v="M"/>
    <n v="650"/>
    <x v="5"/>
    <x v="0"/>
    <s v="NA"/>
    <s v="NA"/>
    <s v="NA"/>
    <s v="M"/>
    <x v="1"/>
    <s v="OtsNPFH19S_1_2325"/>
    <s v="OtsNPFH19S_1_2076"/>
    <x v="2"/>
    <x v="1"/>
    <x v="1"/>
    <s v="FALL"/>
    <n v="1"/>
    <x v="10"/>
    <n v="0.99705232300000002"/>
    <n v="1"/>
    <x v="3"/>
    <n v="5.6818181818181825"/>
    <n v="5.7284090909090919"/>
    <n v="12.729797979797981"/>
    <s v="Abv"/>
  </r>
  <r>
    <s v="OtsLGRF23S"/>
    <s v="OtsLGRF23S_6079"/>
    <s v="C-06079"/>
    <d v="2023-09-12T00:00:00"/>
    <x v="1"/>
    <s v="M"/>
    <n v="850"/>
    <x v="14"/>
    <x v="1"/>
    <n v="1"/>
    <s v="3DD.003D7E4B47"/>
    <s v="This sample is a duplicate with OtsLYON23S_1_0202."/>
    <s v="M"/>
    <x v="1"/>
    <s v="OtsLYON19S_1_1843"/>
    <s v="OtsLYON19S_1_1591"/>
    <x v="1"/>
    <x v="1"/>
    <x v="1"/>
    <s v="FALL"/>
    <n v="0.999999999999999"/>
    <x v="1"/>
    <n v="0.95971980899999998"/>
    <n v="1"/>
    <x v="2"/>
    <n v="5.6818181818181825"/>
    <n v="5.7284090909090919"/>
    <n v="12.729797979797981"/>
    <s v="Abv"/>
  </r>
  <r>
    <s v="OtsLGRF23S"/>
    <s v="OtsLGRF23S_6082"/>
    <s v="C-06082"/>
    <d v="2023-09-12T00:00:00"/>
    <x v="1"/>
    <s v="F"/>
    <n v="750"/>
    <x v="1"/>
    <x v="0"/>
    <s v="NA"/>
    <s v="NA"/>
    <s v="NA"/>
    <s v="F"/>
    <x v="0"/>
    <s v="OtsLYON19S_1_1823"/>
    <s v="OtsLYON19S_1_1552"/>
    <x v="1"/>
    <x v="1"/>
    <x v="1"/>
    <s v="FALL"/>
    <n v="1"/>
    <x v="1"/>
    <n v="0.95971980899999998"/>
    <n v="1"/>
    <x v="1"/>
    <n v="5.6818181818181825"/>
    <n v="5.7284090909090919"/>
    <n v="12.729797979797981"/>
    <s v="Abv"/>
  </r>
  <r>
    <s v="OtsLGRF23S"/>
    <s v="OtsLGRF23S_6085"/>
    <s v="C-06085"/>
    <d v="2023-09-12T00:00:00"/>
    <x v="1"/>
    <s v="F"/>
    <n v="760"/>
    <x v="6"/>
    <x v="0"/>
    <s v="NA"/>
    <s v="NA"/>
    <s v="NA"/>
    <s v="F"/>
    <x v="0"/>
    <s v="NA"/>
    <s v="NA"/>
    <x v="0"/>
    <x v="0"/>
    <x v="0"/>
    <s v="FALL"/>
    <n v="1"/>
    <x v="0"/>
    <e v="#N/A"/>
    <n v="1"/>
    <x v="1"/>
    <n v="5.6818181818181825"/>
    <n v="5.7284090909090919"/>
    <n v="12.729797979797981"/>
    <s v="Abv"/>
  </r>
  <r>
    <s v="OtsLGRF23S"/>
    <s v="OtsLGRF23S_6086"/>
    <s v="C-06086"/>
    <d v="2023-09-12T00:00:00"/>
    <x v="1"/>
    <s v="F"/>
    <n v="800"/>
    <x v="4"/>
    <x v="1"/>
    <s v="NA"/>
    <s v="3DD.003D7E5128"/>
    <s v="NA"/>
    <s v="F"/>
    <x v="0"/>
    <s v="OtsPBT18-UmaFa-0595"/>
    <s v="OtsPBT18-UmaFa-0592"/>
    <x v="14"/>
    <x v="2"/>
    <x v="2"/>
    <s v="FALL"/>
    <n v="1"/>
    <x v="24"/>
    <n v="0.95730000000000004"/>
    <n v="1"/>
    <x v="0"/>
    <n v="5.6818181818181825"/>
    <n v="5.7284090909090919"/>
    <n v="12.729797979797981"/>
    <s v="Blw"/>
  </r>
  <r>
    <s v="OtsLGRF23S"/>
    <s v="OtsLGRF23S_6088"/>
    <s v="C-06088"/>
    <d v="2023-09-12T00:00:00"/>
    <x v="1"/>
    <s v="F"/>
    <n v="660"/>
    <x v="33"/>
    <x v="0"/>
    <s v="NA"/>
    <s v="NA"/>
    <s v="NA"/>
    <s v="F"/>
    <x v="0"/>
    <s v="OtsLYON20S_1_0276"/>
    <s v="OtsLYON20S_1_0149"/>
    <x v="5"/>
    <x v="3"/>
    <x v="3"/>
    <s v="FALL"/>
    <n v="1"/>
    <x v="3"/>
    <n v="0.98961045999999997"/>
    <n v="1"/>
    <x v="3"/>
    <n v="5.6818181818181825"/>
    <n v="5.7284090909090919"/>
    <n v="12.729797979797981"/>
    <s v="Abv"/>
  </r>
  <r>
    <s v="OtsLGRF23S"/>
    <s v="OtsLGRF23S_6091"/>
    <s v="C-06091"/>
    <d v="2023-09-12T00:00:00"/>
    <x v="1"/>
    <s v="M"/>
    <n v="550"/>
    <x v="34"/>
    <x v="0"/>
    <s v="NA"/>
    <s v="NA"/>
    <s v="NA"/>
    <s v="M"/>
    <x v="1"/>
    <s v="NA"/>
    <s v="NA"/>
    <x v="0"/>
    <x v="0"/>
    <x v="0"/>
    <s v="FALL"/>
    <n v="1"/>
    <x v="0"/>
    <e v="#N/A"/>
    <n v="1"/>
    <x v="8"/>
    <n v="5.6818181818181825"/>
    <n v="5.7284090909090919"/>
    <n v="12.729797979797981"/>
    <s v="Abv"/>
  </r>
  <r>
    <s v="OtsLGRF23S"/>
    <s v="OtsLGRF23S_6092"/>
    <s v="C-06092"/>
    <d v="2023-09-12T00:00:00"/>
    <x v="1"/>
    <s v="M"/>
    <n v="900"/>
    <x v="7"/>
    <x v="0"/>
    <s v="NA"/>
    <s v="3DD.003D7E4BD9"/>
    <s v="NA"/>
    <s v="M"/>
    <x v="1"/>
    <s v="OtsLYON19S_1_0528"/>
    <s v="OtsLYON19S_1_0352"/>
    <x v="1"/>
    <x v="1"/>
    <x v="1"/>
    <s v="FALL"/>
    <n v="0.999999999999998"/>
    <x v="3"/>
    <n v="0.95971980899999998"/>
    <n v="1"/>
    <x v="4"/>
    <n v="5.6818181818181825"/>
    <n v="5.7284090909090919"/>
    <n v="12.729797979797981"/>
    <s v="Abv"/>
  </r>
  <r>
    <s v="OtsLGRF23S"/>
    <s v="OtsLGRF23S_6094"/>
    <s v="C-06094"/>
    <d v="2023-09-12T00:00:00"/>
    <x v="1"/>
    <s v="F"/>
    <n v="710"/>
    <x v="10"/>
    <x v="0"/>
    <s v="NA"/>
    <s v="NA"/>
    <s v="NA"/>
    <s v="F"/>
    <x v="0"/>
    <s v="OtsLYON19S_1_0720"/>
    <s v="OtsLYON19S_1_0906"/>
    <x v="1"/>
    <x v="1"/>
    <x v="1"/>
    <s v="FALL"/>
    <n v="0.999999999999997"/>
    <x v="6"/>
    <n v="0.95971980899999998"/>
    <n v="1"/>
    <x v="5"/>
    <n v="5.6818181818181825"/>
    <n v="5.7284090909090919"/>
    <n v="12.729797979797981"/>
    <s v="Abv"/>
  </r>
  <r>
    <s v="OtsLGRF23S"/>
    <s v="OtsLGRF23S_6097"/>
    <s v="C-06097"/>
    <d v="2023-09-12T00:00:00"/>
    <x v="1"/>
    <s v="F"/>
    <n v="690"/>
    <x v="30"/>
    <x v="0"/>
    <s v="NA"/>
    <s v="NA"/>
    <s v="NA"/>
    <s v="F"/>
    <x v="0"/>
    <s v="OtsLYON20S_1_0758"/>
    <s v="OtsLYON20S_1_0690"/>
    <x v="5"/>
    <x v="3"/>
    <x v="3"/>
    <s v="FALL"/>
    <n v="1"/>
    <x v="11"/>
    <n v="0.98961045999999997"/>
    <n v="1"/>
    <x v="5"/>
    <n v="5.6818181818181825"/>
    <n v="5.7284090909090919"/>
    <n v="12.729797979797981"/>
    <s v="Blw"/>
  </r>
  <r>
    <s v="OtsLGRF23S"/>
    <s v="OtsLGRF23S_6100"/>
    <s v="C-06100"/>
    <d v="2023-09-12T00:00:00"/>
    <x v="1"/>
    <s v="F"/>
    <n v="710"/>
    <x v="10"/>
    <x v="1"/>
    <n v="1"/>
    <s v="NA"/>
    <s v="NA"/>
    <s v="F"/>
    <x v="0"/>
    <s v="OtsLYON18S_1_2317"/>
    <s v="OtsLYON18S_1_2462"/>
    <x v="3"/>
    <x v="2"/>
    <x v="2"/>
    <s v="FALL"/>
    <n v="0.999999999999999"/>
    <x v="17"/>
    <n v="0.80551598400000002"/>
    <n v="1"/>
    <x v="5"/>
    <n v="5.6818181818181825"/>
    <n v="5.7284090909090919"/>
    <n v="12.729797979797981"/>
    <s v="Blw"/>
  </r>
  <r>
    <s v="OtsLGRF23S"/>
    <s v="OtsLGRF23S_6103"/>
    <s v="C-06103"/>
    <d v="2023-09-12T00:00:00"/>
    <x v="1"/>
    <s v="F"/>
    <n v="750"/>
    <x v="1"/>
    <x v="1"/>
    <n v="1"/>
    <s v="NA"/>
    <s v="NA"/>
    <s v="F"/>
    <x v="0"/>
    <s v="OtsLYON19S_1_0702"/>
    <s v="OtsLYON19S_1_0686"/>
    <x v="1"/>
    <x v="1"/>
    <x v="1"/>
    <s v="FALL"/>
    <n v="0.999999999999998"/>
    <x v="6"/>
    <n v="0.95971980899999998"/>
    <n v="1"/>
    <x v="1"/>
    <n v="5.6818181818181825"/>
    <n v="5.7284090909090919"/>
    <n v="12.729797979797981"/>
    <s v="Abv"/>
  </r>
  <r>
    <s v="OtsLGRF23S"/>
    <s v="OtsLGRF23S_6106"/>
    <s v="C-06106"/>
    <d v="2023-09-12T00:00:00"/>
    <x v="1"/>
    <s v="M"/>
    <n v="610"/>
    <x v="29"/>
    <x v="0"/>
    <s v="NA"/>
    <s v="NA"/>
    <s v="NA"/>
    <s v="M"/>
    <x v="1"/>
    <s v="NA"/>
    <s v="NA"/>
    <x v="0"/>
    <x v="0"/>
    <x v="0"/>
    <s v="FALL"/>
    <n v="1"/>
    <x v="0"/>
    <e v="#N/A"/>
    <n v="1"/>
    <x v="9"/>
    <n v="5.6818181818181825"/>
    <n v="5.7284090909090919"/>
    <n v="12.729797979797981"/>
    <s v="Abv"/>
  </r>
  <r>
    <s v="OtsLGRF23S"/>
    <s v="OtsLGRF23S_6109"/>
    <s v="C-06109"/>
    <d v="2023-09-12T00:00:00"/>
    <x v="1"/>
    <s v="M"/>
    <n v="670"/>
    <x v="11"/>
    <x v="0"/>
    <s v="NA"/>
    <s v="NA"/>
    <s v="NA"/>
    <s v="M"/>
    <x v="1"/>
    <s v="OtsLYON19S_1_0125"/>
    <s v="OtsLYON19S_1_0058"/>
    <x v="1"/>
    <x v="1"/>
    <x v="1"/>
    <s v="FALL"/>
    <n v="0.999999999999999"/>
    <x v="4"/>
    <n v="0.95971980899999998"/>
    <n v="1"/>
    <x v="3"/>
    <n v="5.6818181818181825"/>
    <n v="5.7284090909090919"/>
    <n v="12.729797979797981"/>
    <s v="Abv"/>
  </r>
  <r>
    <s v="OtsLGRF23S"/>
    <s v="OtsLGRF23S_6112"/>
    <s v="C-06112"/>
    <d v="2023-09-12T00:00:00"/>
    <x v="1"/>
    <s v="M"/>
    <n v="680"/>
    <x v="35"/>
    <x v="1"/>
    <n v="1"/>
    <s v="NA"/>
    <s v="NA"/>
    <s v="M"/>
    <x v="1"/>
    <s v="OtsLYON20S_1_0287"/>
    <s v="OtsLYON20S_1_1028"/>
    <x v="5"/>
    <x v="3"/>
    <x v="3"/>
    <s v="FALL"/>
    <n v="0.999999999999999"/>
    <x v="6"/>
    <n v="0.98961045999999997"/>
    <n v="1"/>
    <x v="5"/>
    <n v="5.6818181818181825"/>
    <n v="5.7284090909090919"/>
    <n v="12.729797979797981"/>
    <s v="Abv"/>
  </r>
  <r>
    <s v="OtsLGRF23S"/>
    <s v="OtsLGRF23S_6115"/>
    <s v="C-06115"/>
    <d v="2023-09-12T00:00:00"/>
    <x v="1"/>
    <s v="M"/>
    <n v="670"/>
    <x v="11"/>
    <x v="1"/>
    <n v="1"/>
    <s v="NA"/>
    <s v="NA"/>
    <s v="M"/>
    <x v="1"/>
    <s v="OtsLYON20S_1_0477"/>
    <s v="OtsLYON20S_1_0539"/>
    <x v="5"/>
    <x v="3"/>
    <x v="3"/>
    <s v="FALL"/>
    <n v="1"/>
    <x v="7"/>
    <n v="0.98961045999999997"/>
    <n v="1"/>
    <x v="3"/>
    <n v="5.6818181818181825"/>
    <n v="5.7284090909090919"/>
    <n v="12.729797979797981"/>
    <s v="Blw"/>
  </r>
  <r>
    <s v="OtsLGRF23S"/>
    <s v="OtsLGRF23S_6118"/>
    <s v="C-06118"/>
    <d v="2023-09-12T00:00:00"/>
    <x v="1"/>
    <s v="M"/>
    <n v="580"/>
    <x v="46"/>
    <x v="0"/>
    <s v="NA"/>
    <s v="NA"/>
    <s v="NA"/>
    <s v="M"/>
    <x v="1"/>
    <s v="OtsLYON20S_1_0430"/>
    <s v="OtsLYON20S_1_1137"/>
    <x v="5"/>
    <x v="3"/>
    <x v="3"/>
    <s v="FALL"/>
    <n v="0.999999999999999"/>
    <x v="6"/>
    <n v="0.98961045999999997"/>
    <n v="1"/>
    <x v="9"/>
    <n v="5.6818181818181825"/>
    <n v="5.7284090909090919"/>
    <n v="12.729797979797981"/>
    <s v="Abv"/>
  </r>
  <r>
    <s v="OtsLGRF23S"/>
    <s v="OtsLGRF23S_6121"/>
    <s v="C-06121"/>
    <d v="2023-09-12T00:00:00"/>
    <x v="1"/>
    <s v="F"/>
    <n v="690"/>
    <x v="30"/>
    <x v="0"/>
    <s v="NA"/>
    <s v="NA"/>
    <s v="This sample is a duplicate with OtsLGRF23S_10768."/>
    <s v="F"/>
    <x v="0"/>
    <s v="OtsLYON19S_1_0565"/>
    <s v="OtsLYON19S_1_0467"/>
    <x v="1"/>
    <x v="1"/>
    <x v="1"/>
    <s v="FALL"/>
    <n v="1"/>
    <x v="7"/>
    <n v="0.95971980899999998"/>
    <n v="1"/>
    <x v="5"/>
    <n v="5.6818181818181825"/>
    <n v="5.7284090909090919"/>
    <n v="12.729797979797981"/>
    <s v="Blw"/>
  </r>
  <r>
    <s v="OtsLGRF23S"/>
    <s v="OtsLGRF23S_6124"/>
    <s v="C-06124"/>
    <d v="2023-09-12T00:00:00"/>
    <x v="1"/>
    <s v="M"/>
    <n v="590"/>
    <x v="36"/>
    <x v="1"/>
    <n v="1"/>
    <s v="NA"/>
    <s v="NA"/>
    <s v="M"/>
    <x v="1"/>
    <s v="OtsLYON20S_1_1350"/>
    <s v="OtsLYON20S_1_0905"/>
    <x v="5"/>
    <x v="3"/>
    <x v="3"/>
    <s v="FALL"/>
    <n v="0.999999999999999"/>
    <x v="15"/>
    <n v="0.98961045999999997"/>
    <n v="1"/>
    <x v="9"/>
    <n v="5.6818181818181825"/>
    <n v="5.7284090909090919"/>
    <n v="12.729797979797981"/>
    <s v="Abv"/>
  </r>
  <r>
    <s v="OtsLGRF23S"/>
    <s v="OtsLGRF23S_6127"/>
    <s v="C-06127"/>
    <d v="2023-09-12T00:00:00"/>
    <x v="1"/>
    <s v="M"/>
    <n v="920"/>
    <x v="20"/>
    <x v="1"/>
    <n v="1"/>
    <s v="3DD.003D7E4B24"/>
    <s v="NA"/>
    <s v="U"/>
    <x v="1"/>
    <s v="OtsLYON19S_1_0709"/>
    <s v="OtsLYON19S_1_0808"/>
    <x v="1"/>
    <x v="1"/>
    <x v="1"/>
    <s v="FALL"/>
    <n v="0.999999999999998"/>
    <x v="6"/>
    <n v="0.95971980899999998"/>
    <n v="1"/>
    <x v="4"/>
    <n v="5.6818181818181825"/>
    <n v="5.7284090909090919"/>
    <n v="12.729797979797981"/>
    <s v="Abv"/>
  </r>
  <r>
    <s v="OtsLGRF23S"/>
    <s v="OtsLGRF23S_6128"/>
    <s v="C-06128"/>
    <d v="2023-09-12T00:00:00"/>
    <x v="1"/>
    <s v="M"/>
    <n v="890"/>
    <x v="28"/>
    <x v="0"/>
    <s v="NA"/>
    <s v="3DD.003D7E4B1C"/>
    <s v="NA"/>
    <s v="M"/>
    <x v="1"/>
    <s v="OtsLYON19S_1_0147"/>
    <s v="OtsLYON19S_1_0213"/>
    <x v="1"/>
    <x v="1"/>
    <x v="1"/>
    <s v="FALL"/>
    <n v="1"/>
    <x v="3"/>
    <n v="0.95971980899999998"/>
    <n v="1"/>
    <x v="4"/>
    <n v="5.6818181818181825"/>
    <n v="5.7284090909090919"/>
    <n v="12.729797979797981"/>
    <s v="Abv"/>
  </r>
  <r>
    <s v="OtsLGRF23S"/>
    <s v="OtsLGRF23S_6129"/>
    <s v="C-06129"/>
    <d v="2023-09-12T00:00:00"/>
    <x v="1"/>
    <s v="F"/>
    <n v="810"/>
    <x v="9"/>
    <x v="0"/>
    <s v="NA"/>
    <s v="3DD.003D7E4B17"/>
    <s v="NA"/>
    <s v="F"/>
    <x v="0"/>
    <s v="OtsLYON19S_1_1809"/>
    <s v="OtsLYON19S_1_1525"/>
    <x v="1"/>
    <x v="1"/>
    <x v="1"/>
    <s v="FALL"/>
    <n v="1"/>
    <x v="1"/>
    <n v="0.95971980899999998"/>
    <n v="1"/>
    <x v="0"/>
    <n v="5.6818181818181825"/>
    <n v="5.7284090909090919"/>
    <n v="12.729797979797981"/>
    <s v="Abv"/>
  </r>
  <r>
    <s v="OtsLGRF23S"/>
    <s v="OtsLGRF23S_6130"/>
    <s v="C-06130"/>
    <d v="2023-09-12T00:00:00"/>
    <x v="1"/>
    <s v="F"/>
    <n v="730"/>
    <x v="16"/>
    <x v="0"/>
    <s v="NA"/>
    <s v="NA"/>
    <s v="NA"/>
    <s v="F"/>
    <x v="0"/>
    <s v="OtsLYON19S_1_1724"/>
    <s v="OtsLYON19S_1_1947"/>
    <x v="1"/>
    <x v="1"/>
    <x v="1"/>
    <s v="FALL"/>
    <n v="1"/>
    <x v="1"/>
    <n v="0.95971980899999998"/>
    <n v="1"/>
    <x v="1"/>
    <n v="5.6818181818181825"/>
    <n v="5.7284090909090919"/>
    <n v="12.729797979797981"/>
    <s v="Abv"/>
  </r>
  <r>
    <s v="OtsLGRF23S"/>
    <s v="OtsLGRF23S_6133"/>
    <s v="C-06133"/>
    <d v="2023-09-12T00:00:00"/>
    <x v="1"/>
    <s v="M"/>
    <n v="640"/>
    <x v="54"/>
    <x v="1"/>
    <n v="1"/>
    <s v="NA"/>
    <s v="NA"/>
    <s v="M"/>
    <x v="1"/>
    <s v="OtsLYON19S_1_1111"/>
    <s v="OtsLYON19S_1_0923"/>
    <x v="1"/>
    <x v="1"/>
    <x v="1"/>
    <s v="FALL"/>
    <n v="1"/>
    <x v="16"/>
    <n v="0.95971980899999998"/>
    <n v="1"/>
    <x v="3"/>
    <n v="5.6818181818181825"/>
    <n v="5.7284090909090919"/>
    <n v="12.729797979797981"/>
    <s v="Abv"/>
  </r>
  <r>
    <s v="OtsLGRF23S"/>
    <s v="OtsLGRF23S_6136"/>
    <s v="C-06136"/>
    <d v="2023-09-12T00:00:00"/>
    <x v="1"/>
    <s v="M"/>
    <n v="600"/>
    <x v="43"/>
    <x v="0"/>
    <s v="NA"/>
    <s v="NA"/>
    <s v="NA"/>
    <s v="M"/>
    <x v="1"/>
    <s v="NA"/>
    <s v="NA"/>
    <x v="0"/>
    <x v="0"/>
    <x v="0"/>
    <s v="FALL"/>
    <n v="1"/>
    <x v="0"/>
    <e v="#N/A"/>
    <n v="1"/>
    <x v="9"/>
    <n v="5.6818181818181825"/>
    <n v="5.7284090909090919"/>
    <n v="12.729797979797981"/>
    <s v="Abv"/>
  </r>
  <r>
    <s v="OtsLGRF23S"/>
    <s v="OtsLGRF23S_6139"/>
    <s v="C-06139"/>
    <d v="2023-09-12T00:00:00"/>
    <x v="1"/>
    <s v="M"/>
    <n v="690"/>
    <x v="30"/>
    <x v="1"/>
    <n v="1"/>
    <s v="NA"/>
    <s v="NA"/>
    <s v="M"/>
    <x v="1"/>
    <s v="OtsLYON19S_1_1329"/>
    <s v="OtsLYON19S_1_1280"/>
    <x v="1"/>
    <x v="1"/>
    <x v="1"/>
    <s v="FALL"/>
    <n v="1"/>
    <x v="17"/>
    <n v="0.95971980899999998"/>
    <n v="1"/>
    <x v="5"/>
    <n v="5.6818181818181825"/>
    <n v="5.7284090909090919"/>
    <n v="12.729797979797981"/>
    <s v="Blw"/>
  </r>
  <r>
    <s v="OtsLGRF23S"/>
    <s v="OtsLGRF23S_6142"/>
    <s v="C-06142"/>
    <d v="2023-09-12T00:00:00"/>
    <x v="1"/>
    <s v="F"/>
    <n v="760"/>
    <x v="6"/>
    <x v="0"/>
    <s v="NA"/>
    <s v="NA"/>
    <s v="NA"/>
    <s v="F"/>
    <x v="0"/>
    <s v="NA"/>
    <s v="NA"/>
    <x v="0"/>
    <x v="0"/>
    <x v="0"/>
    <s v="FALL"/>
    <n v="0.999999999999997"/>
    <x v="0"/>
    <e v="#N/A"/>
    <n v="1"/>
    <x v="1"/>
    <n v="5.6818181818181825"/>
    <n v="5.7284090909090919"/>
    <n v="12.729797979797981"/>
    <s v="Abv"/>
  </r>
  <r>
    <s v="OtsLGRF23S"/>
    <s v="OtsLGRF23S_6145"/>
    <s v="C-06145"/>
    <d v="2023-09-12T00:00:00"/>
    <x v="1"/>
    <s v="M"/>
    <n v="620"/>
    <x v="49"/>
    <x v="1"/>
    <n v="1"/>
    <s v="NA"/>
    <s v="NA"/>
    <s v="M"/>
    <x v="1"/>
    <s v="OtsLYON19S_1_0515"/>
    <s v="OtsLYON19S_1_0330"/>
    <x v="1"/>
    <x v="1"/>
    <x v="1"/>
    <s v="FALL"/>
    <n v="0.999999999999997"/>
    <x v="3"/>
    <n v="0.95971980899999998"/>
    <n v="1"/>
    <x v="9"/>
    <n v="5.6818181818181825"/>
    <n v="5.7284090909090919"/>
    <n v="12.729797979797981"/>
    <s v="Abv"/>
  </r>
  <r>
    <s v="OtsLGRF23S"/>
    <s v="OtsLGRF23S_6146"/>
    <s v="C-06146"/>
    <d v="2023-09-12T00:00:00"/>
    <x v="1"/>
    <s v="M"/>
    <n v="860"/>
    <x v="27"/>
    <x v="0"/>
    <s v="NA"/>
    <s v="3DD.003D7E4AD3"/>
    <s v="NA"/>
    <s v="M"/>
    <x v="1"/>
    <s v="NA"/>
    <s v="NA"/>
    <x v="0"/>
    <x v="0"/>
    <x v="0"/>
    <s v="FALL"/>
    <n v="0.999999999999999"/>
    <x v="0"/>
    <e v="#N/A"/>
    <n v="1"/>
    <x v="2"/>
    <n v="5.6818181818181825"/>
    <n v="5.7284090909090919"/>
    <n v="12.729797979797981"/>
    <s v="Abv"/>
  </r>
  <r>
    <s v="OtsLGRF23S"/>
    <s v="OtsLGRF23S_6148"/>
    <s v="C-06148"/>
    <d v="2023-09-12T00:00:00"/>
    <x v="1"/>
    <s v="F"/>
    <n v="610"/>
    <x v="29"/>
    <x v="1"/>
    <n v="1"/>
    <s v="NA"/>
    <s v="NA"/>
    <s v="F"/>
    <x v="0"/>
    <s v="OtsLYON19S_1_1335"/>
    <s v="OtsLYON19S_1_1421"/>
    <x v="1"/>
    <x v="1"/>
    <x v="1"/>
    <s v="FALL"/>
    <n v="1"/>
    <x v="17"/>
    <n v="0.95971980899999998"/>
    <n v="1"/>
    <x v="9"/>
    <n v="5.6818181818181825"/>
    <n v="5.7284090909090919"/>
    <n v="12.729797979797981"/>
    <s v="Blw"/>
  </r>
  <r>
    <s v="OtsLGRF23S"/>
    <s v="OtsLGRF23S_6151"/>
    <s v="C-06151"/>
    <d v="2023-09-12T00:00:00"/>
    <x v="1"/>
    <s v="F"/>
    <n v="650"/>
    <x v="5"/>
    <x v="1"/>
    <n v="1"/>
    <s v="NA"/>
    <s v="NA"/>
    <s v="F"/>
    <x v="0"/>
    <s v="OtsNPFH20S_1_0474"/>
    <s v="OtsNPFH20S_1_0434"/>
    <x v="8"/>
    <x v="3"/>
    <x v="3"/>
    <s v="FALL"/>
    <n v="1"/>
    <x v="9"/>
    <n v="0.98845608500000004"/>
    <n v="1"/>
    <x v="3"/>
    <n v="5.6818181818181825"/>
    <n v="5.7284090909090919"/>
    <n v="12.729797979797981"/>
    <s v="Abv"/>
  </r>
  <r>
    <s v="OtsLGRF23S"/>
    <s v="OtsLGRF23S_6152"/>
    <s v="C-06152"/>
    <d v="2023-09-12T00:00:00"/>
    <x v="1"/>
    <s v="M"/>
    <n v="840"/>
    <x v="18"/>
    <x v="0"/>
    <s v="NA"/>
    <s v="3DD.003D7E4B68"/>
    <s v="NA"/>
    <s v="M"/>
    <x v="1"/>
    <s v="OtsLYON19S_1_0117"/>
    <s v="OtsLYON19S_1_0042"/>
    <x v="1"/>
    <x v="1"/>
    <x v="1"/>
    <s v="FALL"/>
    <n v="0.999999999999998"/>
    <x v="4"/>
    <n v="0.95971980899999998"/>
    <n v="1"/>
    <x v="2"/>
    <n v="5.6818181818181825"/>
    <n v="5.7284090909090919"/>
    <n v="12.729797979797981"/>
    <s v="Abv"/>
  </r>
  <r>
    <s v="OtsLGRF23S"/>
    <s v="OtsLGRF23S_6154"/>
    <s v="C-06154"/>
    <d v="2023-09-12T00:00:00"/>
    <x v="1"/>
    <s v="M"/>
    <n v="730"/>
    <x v="16"/>
    <x v="0"/>
    <s v="NA"/>
    <s v="NA"/>
    <s v="NA"/>
    <s v="M"/>
    <x v="1"/>
    <s v="OtsPBT19-PRHFa-2608"/>
    <s v="OtsPBT19-PRHFa-2426"/>
    <x v="10"/>
    <x v="1"/>
    <x v="1"/>
    <s v="FALL"/>
    <n v="1"/>
    <x v="20"/>
    <n v="0.96152300000000002"/>
    <n v="1"/>
    <x v="1"/>
    <n v="5.6818181818181825"/>
    <n v="5.7284090909090919"/>
    <n v="12.729797979797981"/>
    <s v="Blw"/>
  </r>
  <r>
    <s v="OtsLGRF23S"/>
    <s v="OtsLGRF23S_6156"/>
    <s v="C-06156"/>
    <d v="2023-09-12T00:00:00"/>
    <x v="1"/>
    <s v="M"/>
    <n v="910"/>
    <x v="23"/>
    <x v="0"/>
    <s v="NA"/>
    <s v="3DD.003D7E4B03"/>
    <s v="NA"/>
    <s v="M"/>
    <x v="1"/>
    <s v="OtsLYON19S_1_1323"/>
    <s v="OtsLYON19S_1_1227"/>
    <x v="1"/>
    <x v="1"/>
    <x v="1"/>
    <s v="FALL"/>
    <n v="1"/>
    <x v="12"/>
    <n v="0.95971980899999998"/>
    <n v="1"/>
    <x v="4"/>
    <n v="5.6818181818181825"/>
    <n v="5.7284090909090919"/>
    <n v="12.729797979797981"/>
    <s v="Abv"/>
  </r>
  <r>
    <s v="OtsLGRF23S"/>
    <s v="OtsLGRF23S_6157"/>
    <s v="C-06157"/>
    <d v="2023-09-12T00:00:00"/>
    <x v="1"/>
    <s v="F"/>
    <n v="760"/>
    <x v="6"/>
    <x v="0"/>
    <s v="NA"/>
    <s v="NA"/>
    <s v="NA"/>
    <s v="F"/>
    <x v="0"/>
    <s v="OtsNPFH19S_1_4337"/>
    <s v="OtsNPFH19S_1_4010"/>
    <x v="2"/>
    <x v="1"/>
    <x v="1"/>
    <s v="FALL"/>
    <n v="0.999999999999999"/>
    <x v="13"/>
    <n v="0.99705232300000002"/>
    <n v="1"/>
    <x v="1"/>
    <n v="5.6818181818181825"/>
    <n v="5.7284090909090919"/>
    <n v="12.729797979797981"/>
    <s v="Abv"/>
  </r>
  <r>
    <s v="OtsLGRF23S"/>
    <s v="OtsLGRF23S_6160"/>
    <s v="C-06160"/>
    <d v="2023-09-12T00:00:00"/>
    <x v="1"/>
    <s v="M"/>
    <n v="650"/>
    <x v="5"/>
    <x v="0"/>
    <s v="NA"/>
    <s v="NA"/>
    <s v="NA"/>
    <s v="M"/>
    <x v="1"/>
    <s v="OtsLYON20S_1_0319"/>
    <s v="OtsLYON20S_1_0061"/>
    <x v="5"/>
    <x v="3"/>
    <x v="3"/>
    <s v="FALL"/>
    <n v="1"/>
    <x v="4"/>
    <n v="0.98961045999999997"/>
    <n v="1"/>
    <x v="3"/>
    <n v="5.6818181818181825"/>
    <n v="5.7284090909090919"/>
    <n v="12.729797979797981"/>
    <s v="Abv"/>
  </r>
  <r>
    <s v="OtsLGRF23S"/>
    <s v="OtsLGRF23S_6163"/>
    <s v="C-06163"/>
    <d v="2023-09-12T00:00:00"/>
    <x v="1"/>
    <s v="M"/>
    <n v="600"/>
    <x v="43"/>
    <x v="0"/>
    <s v="NA"/>
    <s v="NA"/>
    <s v="NA"/>
    <s v="M"/>
    <x v="1"/>
    <s v="NA"/>
    <s v="NA"/>
    <x v="0"/>
    <x v="0"/>
    <x v="0"/>
    <s v="FALL"/>
    <n v="1"/>
    <x v="0"/>
    <e v="#N/A"/>
    <n v="1"/>
    <x v="9"/>
    <n v="5.6818181818181825"/>
    <n v="5.7284090909090919"/>
    <n v="12.729797979797981"/>
    <s v="Abv"/>
  </r>
  <r>
    <s v="OtsLGRF23S"/>
    <s v="OtsLGRF23S_6166"/>
    <s v="C-06166"/>
    <d v="2023-09-12T00:00:00"/>
    <x v="1"/>
    <s v="F"/>
    <n v="660"/>
    <x v="33"/>
    <x v="0"/>
    <s v="NA"/>
    <s v="NA"/>
    <s v="NA"/>
    <s v="F"/>
    <x v="0"/>
    <s v="OtsLYON20S_1_1534"/>
    <s v="OtsLYON20S_1_1699"/>
    <x v="5"/>
    <x v="3"/>
    <x v="3"/>
    <s v="FALL"/>
    <n v="0.999999999999999"/>
    <x v="1"/>
    <n v="0.98961045999999997"/>
    <n v="1"/>
    <x v="3"/>
    <n v="5.6818181818181825"/>
    <n v="5.7284090909090919"/>
    <n v="12.729797979797981"/>
    <s v="Abv"/>
  </r>
  <r>
    <s v="OtsLGRF23S"/>
    <s v="OtsLGRF23S_6169"/>
    <s v="C-06169"/>
    <d v="2023-09-12T00:00:00"/>
    <x v="1"/>
    <s v="F"/>
    <n v="680"/>
    <x v="35"/>
    <x v="0"/>
    <s v="NA"/>
    <s v="NA"/>
    <s v="NA"/>
    <s v="F"/>
    <x v="0"/>
    <s v="OtsLYON19S_1_1101"/>
    <s v="OtsLYON19S_1_0908"/>
    <x v="1"/>
    <x v="1"/>
    <x v="1"/>
    <s v="FALL"/>
    <n v="0.999999999999994"/>
    <x v="6"/>
    <n v="0.95971980899999998"/>
    <n v="1"/>
    <x v="5"/>
    <n v="5.6818181818181825"/>
    <n v="5.7284090909090919"/>
    <n v="12.729797979797981"/>
    <s v="Abv"/>
  </r>
  <r>
    <s v="OtsLGRF23S"/>
    <s v="OtsLGRF23S_6172"/>
    <s v="C-06172"/>
    <d v="2023-09-12T00:00:00"/>
    <x v="1"/>
    <s v="F"/>
    <n v="680"/>
    <x v="35"/>
    <x v="0"/>
    <s v="NA"/>
    <s v="NA"/>
    <s v="NA"/>
    <s v="M"/>
    <x v="1"/>
    <s v="NA"/>
    <s v="NA"/>
    <x v="0"/>
    <x v="0"/>
    <x v="0"/>
    <s v="FALL"/>
    <n v="0.999999999999994"/>
    <x v="0"/>
    <e v="#N/A"/>
    <n v="1"/>
    <x v="5"/>
    <n v="5.6818181818181825"/>
    <n v="5.7284090909090919"/>
    <n v="12.729797979797981"/>
    <s v="Abv"/>
  </r>
  <r>
    <s v="OtsLGRF23S"/>
    <s v="OtsLGRF23S_6175"/>
    <s v="C-06175"/>
    <d v="2023-09-12T00:00:00"/>
    <x v="1"/>
    <s v="M"/>
    <n v="460"/>
    <x v="37"/>
    <x v="0"/>
    <s v="NA"/>
    <s v="NA"/>
    <s v="NA"/>
    <s v="M"/>
    <x v="1"/>
    <s v="OtsLYON21S_1_0759"/>
    <s v="OtsLYON21S_1_0409"/>
    <x v="7"/>
    <x v="4"/>
    <x v="4"/>
    <s v="FALL"/>
    <n v="0.999999999999999"/>
    <x v="6"/>
    <e v="#N/A"/>
    <n v="1"/>
    <x v="10"/>
    <n v="5.6818181818181825"/>
    <n v="5.7284090909090919"/>
    <n v="12.729797979797981"/>
    <s v="Abv"/>
  </r>
  <r>
    <s v="OtsLGRF23S"/>
    <s v="OtsLGRF23S_6178"/>
    <s v="C-06178"/>
    <d v="2023-09-12T00:00:00"/>
    <x v="1"/>
    <s v="F"/>
    <n v="720"/>
    <x v="17"/>
    <x v="0"/>
    <s v="NA"/>
    <s v="NA"/>
    <s v="NA"/>
    <s v="F"/>
    <x v="0"/>
    <s v="OtsLYON19S_1_1807"/>
    <s v="OtsLYON19S_1_1515"/>
    <x v="1"/>
    <x v="1"/>
    <x v="1"/>
    <s v="FALL"/>
    <n v="0.999999999999999"/>
    <x v="1"/>
    <n v="0.95971980899999998"/>
    <n v="1"/>
    <x v="5"/>
    <n v="5.6818181818181825"/>
    <n v="5.7284090909090919"/>
    <n v="12.729797979797981"/>
    <s v="Abv"/>
  </r>
  <r>
    <s v="OtsLGRF23S"/>
    <s v="OtsLGRF23S_6181"/>
    <s v="C-06181"/>
    <d v="2023-09-12T00:00:00"/>
    <x v="1"/>
    <s v="M"/>
    <n v="910"/>
    <x v="23"/>
    <x v="0"/>
    <s v="NA"/>
    <s v="3DD.003D7E4B76"/>
    <s v="NA"/>
    <s v="M"/>
    <x v="1"/>
    <s v="NA"/>
    <s v="NA"/>
    <x v="0"/>
    <x v="0"/>
    <x v="0"/>
    <s v="FALL"/>
    <n v="0.999999999999998"/>
    <x v="0"/>
    <e v="#N/A"/>
    <n v="1"/>
    <x v="4"/>
    <n v="5.6818181818181825"/>
    <n v="5.7284090909090919"/>
    <n v="12.729797979797981"/>
    <s v="Abv"/>
  </r>
  <r>
    <s v="OtsLGRF23S"/>
    <s v="OtsLGRF23S_6183"/>
    <s v="C-06183"/>
    <d v="2023-09-12T00:00:00"/>
    <x v="1"/>
    <s v="F"/>
    <n v="800"/>
    <x v="4"/>
    <x v="0"/>
    <s v="NA"/>
    <s v="3DD.003D7E4AEC"/>
    <s v="NA"/>
    <s v="F"/>
    <x v="0"/>
    <s v="OtsLYON19S_1_1857"/>
    <s v="OtsLYON19S_1_1612"/>
    <x v="1"/>
    <x v="1"/>
    <x v="1"/>
    <s v="FALL"/>
    <n v="0.999999999999995"/>
    <x v="1"/>
    <n v="0.95971980899999998"/>
    <n v="1"/>
    <x v="0"/>
    <n v="5.6818181818181825"/>
    <n v="5.7284090909090919"/>
    <n v="12.729797979797981"/>
    <s v="Abv"/>
  </r>
  <r>
    <s v="OtsLGRF23S"/>
    <s v="OtsLGRF23S_6184"/>
    <s v="C-06184"/>
    <d v="2023-09-12T00:00:00"/>
    <x v="1"/>
    <s v="F"/>
    <n v="750"/>
    <x v="1"/>
    <x v="1"/>
    <n v="1"/>
    <s v="NA"/>
    <s v="NA"/>
    <s v="F"/>
    <x v="0"/>
    <s v="OtsLYON19S_1_1703"/>
    <s v="OtsLYON19S_1_1916"/>
    <x v="1"/>
    <x v="1"/>
    <x v="1"/>
    <s v="FALL"/>
    <n v="1"/>
    <x v="1"/>
    <n v="0.95971980899999998"/>
    <n v="1"/>
    <x v="1"/>
    <n v="5.6818181818181825"/>
    <n v="5.7284090909090919"/>
    <n v="12.729797979797981"/>
    <s v="Abv"/>
  </r>
  <r>
    <s v="OtsLGRF23S"/>
    <s v="OtsLGRF23S_6187"/>
    <s v="C-06187"/>
    <d v="2023-09-12T00:00:00"/>
    <x v="1"/>
    <s v="M"/>
    <n v="610"/>
    <x v="29"/>
    <x v="1"/>
    <n v="1"/>
    <s v="NA"/>
    <s v="NA"/>
    <s v="M"/>
    <x v="1"/>
    <s v="OtsLYON19S_1_1341"/>
    <s v="OtsLYON19S_1_1413"/>
    <x v="1"/>
    <x v="1"/>
    <x v="1"/>
    <s v="FALL"/>
    <n v="1"/>
    <x v="17"/>
    <n v="0.95971980899999998"/>
    <n v="1"/>
    <x v="9"/>
    <n v="5.6818181818181825"/>
    <n v="5.7284090909090919"/>
    <n v="12.729797979797981"/>
    <s v="Blw"/>
  </r>
  <r>
    <s v="OtsLGRF23S"/>
    <s v="OtsLGRF23S_6190"/>
    <s v="C-06190"/>
    <d v="2023-09-12T00:00:00"/>
    <x v="1"/>
    <s v="M"/>
    <n v="780"/>
    <x v="8"/>
    <x v="0"/>
    <s v="NA"/>
    <s v="NA"/>
    <s v="NA"/>
    <s v="M"/>
    <x v="1"/>
    <s v="NA"/>
    <s v="NA"/>
    <x v="0"/>
    <x v="0"/>
    <x v="0"/>
    <s v="FALL"/>
    <n v="0.999999999999999"/>
    <x v="0"/>
    <e v="#N/A"/>
    <n v="1"/>
    <x v="0"/>
    <n v="5.6818181818181825"/>
    <n v="5.7284090909090919"/>
    <n v="12.729797979797981"/>
    <s v="Abv"/>
  </r>
  <r>
    <s v="OtsLGRF23S"/>
    <s v="OtsLGRF23S_6193"/>
    <s v="C-06193"/>
    <d v="2023-09-12T00:00:00"/>
    <x v="1"/>
    <s v="M"/>
    <n v="740"/>
    <x v="12"/>
    <x v="1"/>
    <n v="1"/>
    <s v="NA"/>
    <s v="NA"/>
    <s v="M"/>
    <x v="1"/>
    <s v="OtsLYON18S_1_2339"/>
    <s v="OtsLYON18S_1_2497"/>
    <x v="3"/>
    <x v="2"/>
    <x v="2"/>
    <s v="FALL"/>
    <n v="0.999999999999999"/>
    <x v="17"/>
    <n v="0.80551598400000002"/>
    <n v="1"/>
    <x v="1"/>
    <n v="5.6818181818181825"/>
    <n v="5.7284090909090919"/>
    <n v="12.729797979797981"/>
    <s v="Blw"/>
  </r>
  <r>
    <s v="OtsLGRF23S"/>
    <s v="OtsLGRF23S_6196"/>
    <s v="C-06196"/>
    <d v="2023-09-12T00:00:00"/>
    <x v="1"/>
    <s v="M"/>
    <n v="690"/>
    <x v="30"/>
    <x v="1"/>
    <n v="1"/>
    <s v="NA"/>
    <s v="NA"/>
    <s v="M"/>
    <x v="1"/>
    <s v="OtsLYON20S_1_0203"/>
    <s v="OtsLYON20S_1_0027"/>
    <x v="5"/>
    <x v="3"/>
    <x v="3"/>
    <s v="FALL"/>
    <n v="1"/>
    <x v="4"/>
    <n v="0.98961045999999997"/>
    <n v="1"/>
    <x v="5"/>
    <n v="5.6818181818181825"/>
    <n v="5.7284090909090919"/>
    <n v="12.729797979797981"/>
    <s v="Abv"/>
  </r>
  <r>
    <s v="OtsLGRF23S"/>
    <s v="OtsLGRF23S_6199"/>
    <s v="C-06199"/>
    <d v="2023-09-12T00:00:00"/>
    <x v="1"/>
    <s v="M"/>
    <n v="680"/>
    <x v="35"/>
    <x v="0"/>
    <s v="NA"/>
    <s v="NA"/>
    <s v="NA"/>
    <s v="M"/>
    <x v="1"/>
    <s v="OtsLYON19S_1_1823"/>
    <s v="OtsLYON19S_1_1552"/>
    <x v="1"/>
    <x v="1"/>
    <x v="1"/>
    <s v="FALL"/>
    <n v="1"/>
    <x v="1"/>
    <n v="0.95971980899999998"/>
    <n v="1"/>
    <x v="5"/>
    <n v="5.6818181818181825"/>
    <n v="5.7284090909090919"/>
    <n v="12.729797979797981"/>
    <s v="Abv"/>
  </r>
  <r>
    <s v="OtsLGRF23S"/>
    <s v="OtsLGRF23S_6202"/>
    <s v="C-06202"/>
    <d v="2023-09-12T00:00:00"/>
    <x v="1"/>
    <s v="M"/>
    <n v="620"/>
    <x v="49"/>
    <x v="0"/>
    <s v="NA"/>
    <s v="NA"/>
    <s v="NA"/>
    <s v="M"/>
    <x v="1"/>
    <s v="OtsNPFH19S_1_2330"/>
    <s v="OtsNPFH19S_1_2056"/>
    <x v="2"/>
    <x v="1"/>
    <x v="1"/>
    <s v="FALL"/>
    <n v="1"/>
    <x v="10"/>
    <n v="0.99705232300000002"/>
    <n v="1"/>
    <x v="9"/>
    <n v="5.6818181818181825"/>
    <n v="5.7284090909090919"/>
    <n v="12.729797979797981"/>
    <s v="Abv"/>
  </r>
  <r>
    <s v="OtsLGRF23S"/>
    <s v="OtsLGRF23S_6205"/>
    <s v="C-06205"/>
    <d v="2023-09-12T00:00:00"/>
    <x v="1"/>
    <s v="F"/>
    <n v="760"/>
    <x v="6"/>
    <x v="1"/>
    <n v="1"/>
    <s v="NA"/>
    <s v="NA"/>
    <s v="F"/>
    <x v="0"/>
    <s v="OtsLYON18S_1_2317"/>
    <s v="OtsLYON18S_1_2460"/>
    <x v="3"/>
    <x v="2"/>
    <x v="2"/>
    <s v="FALL"/>
    <n v="1"/>
    <x v="17"/>
    <n v="0.80551598400000002"/>
    <n v="1"/>
    <x v="1"/>
    <n v="5.6818181818181825"/>
    <n v="5.7284090909090919"/>
    <n v="12.729797979797981"/>
    <s v="Blw"/>
  </r>
  <r>
    <s v="OtsLGRF23S"/>
    <s v="OtsLGRF23S_6207"/>
    <s v="C-06207"/>
    <d v="2023-09-12T00:00:00"/>
    <x v="1"/>
    <s v="F"/>
    <n v="800"/>
    <x v="4"/>
    <x v="0"/>
    <s v="NA"/>
    <s v="3DD.003D7E4AE9"/>
    <s v="NA"/>
    <s v="F"/>
    <x v="0"/>
    <s v="NA"/>
    <s v="NA"/>
    <x v="0"/>
    <x v="0"/>
    <x v="0"/>
    <s v="FALL"/>
    <n v="0.999999999999999"/>
    <x v="0"/>
    <e v="#N/A"/>
    <n v="1"/>
    <x v="0"/>
    <n v="5.6818181818181825"/>
    <n v="5.7284090909090919"/>
    <n v="12.729797979797981"/>
    <s v="Abv"/>
  </r>
  <r>
    <s v="OtsLGRF23S"/>
    <s v="OtsLGRF23S_6208"/>
    <s v="C-06208"/>
    <d v="2023-09-12T00:00:00"/>
    <x v="1"/>
    <s v="F"/>
    <n v="760"/>
    <x v="6"/>
    <x v="0"/>
    <s v="NA"/>
    <s v="NA"/>
    <s v="NA"/>
    <s v="F"/>
    <x v="0"/>
    <s v="NA"/>
    <s v="NA"/>
    <x v="0"/>
    <x v="0"/>
    <x v="0"/>
    <s v="FALL"/>
    <n v="1"/>
    <x v="0"/>
    <e v="#N/A"/>
    <n v="1"/>
    <x v="1"/>
    <n v="5.6818181818181825"/>
    <n v="5.7284090909090919"/>
    <n v="12.729797979797981"/>
    <s v="Abv"/>
  </r>
  <r>
    <s v="OtsLGRF23S"/>
    <s v="OtsLGRF23S_6211"/>
    <s v="C-06211"/>
    <d v="2023-09-12T00:00:00"/>
    <x v="1"/>
    <s v="M"/>
    <n v="430"/>
    <x v="57"/>
    <x v="1"/>
    <n v="1"/>
    <s v="NA"/>
    <s v="NA"/>
    <s v="M"/>
    <x v="1"/>
    <s v="OtsNPFH21S_1_1115"/>
    <s v="OtsNPFH21S_1_1429"/>
    <x v="18"/>
    <x v="4"/>
    <x v="4"/>
    <s v="FALL"/>
    <n v="1"/>
    <x v="10"/>
    <e v="#N/A"/>
    <n v="1"/>
    <x v="10"/>
    <n v="5.6818181818181825"/>
    <n v="5.7284090909090919"/>
    <n v="12.729797979797981"/>
    <s v="Abv"/>
  </r>
  <r>
    <s v="OtsLGRF23S"/>
    <s v="OtsLGRF23S_6214"/>
    <s v="C-06214"/>
    <d v="2023-09-12T00:00:00"/>
    <x v="1"/>
    <s v="F"/>
    <n v="740"/>
    <x v="12"/>
    <x v="1"/>
    <n v="1"/>
    <s v="NA"/>
    <s v="NA"/>
    <s v="F"/>
    <x v="0"/>
    <s v="OtsLYON19S_1_0546"/>
    <s v="OtsLYON19S_1_0433"/>
    <x v="1"/>
    <x v="1"/>
    <x v="1"/>
    <s v="FALL"/>
    <n v="1"/>
    <x v="7"/>
    <n v="0.95971980899999998"/>
    <n v="1"/>
    <x v="1"/>
    <n v="5.6818181818181825"/>
    <n v="5.7284090909090919"/>
    <n v="12.729797979797981"/>
    <s v="Blw"/>
  </r>
  <r>
    <s v="OtsLGRF23S"/>
    <s v="OtsLGRF23S_6217"/>
    <s v="C-06217"/>
    <d v="2023-09-12T00:00:00"/>
    <x v="1"/>
    <s v="F"/>
    <n v="780"/>
    <x v="8"/>
    <x v="1"/>
    <n v="1"/>
    <s v="NA"/>
    <s v="NA"/>
    <s v="F"/>
    <x v="0"/>
    <s v="OtsLYON18S_1_2323"/>
    <s v="OtsLYON18S_1_2471"/>
    <x v="3"/>
    <x v="2"/>
    <x v="2"/>
    <s v="FALL"/>
    <n v="1"/>
    <x v="17"/>
    <n v="0.80551598400000002"/>
    <n v="1"/>
    <x v="0"/>
    <n v="5.6818181818181825"/>
    <n v="5.7284090909090919"/>
    <n v="12.729797979797981"/>
    <s v="Blw"/>
  </r>
  <r>
    <s v="OtsLGRF23S"/>
    <s v="OtsLGRF23S_6218"/>
    <s v="C-06218"/>
    <d v="2023-09-12T00:00:00"/>
    <x v="1"/>
    <s v="F"/>
    <n v="810"/>
    <x v="9"/>
    <x v="0"/>
    <s v="NA"/>
    <s v="3DD.003D7E4AC2"/>
    <s v="NA"/>
    <s v="F"/>
    <x v="0"/>
    <s v="NA"/>
    <s v="NA"/>
    <x v="0"/>
    <x v="0"/>
    <x v="0"/>
    <s v="FALL"/>
    <n v="1"/>
    <x v="0"/>
    <e v="#N/A"/>
    <n v="1"/>
    <x v="0"/>
    <n v="5.6818181818181825"/>
    <n v="5.7284090909090919"/>
    <n v="12.729797979797981"/>
    <s v="Abv"/>
  </r>
  <r>
    <s v="OtsLGRF23S"/>
    <s v="OtsLGRF23S_6220"/>
    <s v="C-06220"/>
    <d v="2023-09-12T00:00:00"/>
    <x v="1"/>
    <s v="F"/>
    <n v="690"/>
    <x v="30"/>
    <x v="0"/>
    <s v="NA"/>
    <s v="NA"/>
    <s v="NA"/>
    <s v="F"/>
    <x v="0"/>
    <s v="OtsLYON19S_1_0127"/>
    <s v="OtsLYON19S_1_0074"/>
    <x v="1"/>
    <x v="1"/>
    <x v="1"/>
    <s v="FALL"/>
    <n v="1"/>
    <x v="4"/>
    <n v="0.95971980899999998"/>
    <n v="1"/>
    <x v="5"/>
    <n v="5.6818181818181825"/>
    <n v="5.7284090909090919"/>
    <n v="12.729797979797981"/>
    <s v="Abv"/>
  </r>
  <r>
    <s v="OtsLGRF23S"/>
    <s v="OtsLGRF23S_6223"/>
    <s v="C-06223"/>
    <d v="2023-09-12T00:00:00"/>
    <x v="1"/>
    <s v="M"/>
    <n v="700"/>
    <x v="13"/>
    <x v="0"/>
    <s v="NA"/>
    <s v="NA"/>
    <s v="NA"/>
    <s v="M"/>
    <x v="1"/>
    <s v="OtsNPFH19S_1_4366"/>
    <s v="OtsNPFH19S_1_4009"/>
    <x v="2"/>
    <x v="1"/>
    <x v="1"/>
    <s v="FALL"/>
    <n v="1"/>
    <x v="13"/>
    <n v="0.99705232300000002"/>
    <n v="1"/>
    <x v="5"/>
    <n v="5.6818181818181825"/>
    <n v="5.7284090909090919"/>
    <n v="12.729797979797981"/>
    <s v="Abv"/>
  </r>
  <r>
    <s v="OtsLGRF23S"/>
    <s v="OtsLGRF23S_6226"/>
    <s v="C-06226"/>
    <d v="2023-09-12T00:00:00"/>
    <x v="1"/>
    <s v="F"/>
    <n v="800"/>
    <x v="4"/>
    <x v="0"/>
    <s v="NA"/>
    <s v="3DD.003D7E4AD9"/>
    <s v="NA"/>
    <s v="F"/>
    <x v="0"/>
    <s v="OtsLYON19S_1_0111"/>
    <s v="OtsLYON19S_1_0020"/>
    <x v="1"/>
    <x v="1"/>
    <x v="1"/>
    <s v="FALL"/>
    <n v="0.999999999999995"/>
    <x v="4"/>
    <n v="0.95971980899999998"/>
    <n v="1"/>
    <x v="0"/>
    <n v="5.6818181818181825"/>
    <n v="5.7284090909090919"/>
    <n v="12.729797979797981"/>
    <s v="Abv"/>
  </r>
  <r>
    <s v="OtsLGRF23S"/>
    <s v="OtsLGRF23S_6228"/>
    <s v="C-06228"/>
    <d v="2023-09-12T00:00:00"/>
    <x v="1"/>
    <s v="M"/>
    <n v="820"/>
    <x v="19"/>
    <x v="1"/>
    <n v="1"/>
    <s v="3DD.003D7E4AB6"/>
    <s v="NA"/>
    <s v="M"/>
    <x v="1"/>
    <s v="OtsLYON18S_1_1017"/>
    <s v="OtsLYON18S_1_1212"/>
    <x v="3"/>
    <x v="2"/>
    <x v="2"/>
    <s v="FALL"/>
    <n v="0.999999999999998"/>
    <x v="15"/>
    <n v="0.80551598400000002"/>
    <n v="1"/>
    <x v="0"/>
    <n v="5.6818181818181825"/>
    <n v="5.7284090909090919"/>
    <n v="12.729797979797981"/>
    <s v="Abv"/>
  </r>
  <r>
    <s v="OtsLGRF23S"/>
    <s v="OtsLGRF23S_6229"/>
    <s v="C-06229"/>
    <d v="2023-09-12T00:00:00"/>
    <x v="1"/>
    <s v="M"/>
    <n v="670"/>
    <x v="11"/>
    <x v="0"/>
    <s v="NA"/>
    <s v="NA"/>
    <s v="NA"/>
    <s v="M"/>
    <x v="1"/>
    <s v="OtsNPFH19S_1_4323"/>
    <s v="OtsNPFH19S_1_4013"/>
    <x v="2"/>
    <x v="1"/>
    <x v="1"/>
    <s v="FALL"/>
    <n v="1"/>
    <x v="13"/>
    <n v="0.99705232300000002"/>
    <n v="1"/>
    <x v="3"/>
    <n v="5.6818181818181825"/>
    <n v="5.7284090909090919"/>
    <n v="12.729797979797981"/>
    <s v="Abv"/>
  </r>
  <r>
    <s v="OtsLGRF23S"/>
    <s v="OtsLGRF23S_6232"/>
    <s v="C-06232"/>
    <d v="2023-09-12T00:00:00"/>
    <x v="1"/>
    <s v="M"/>
    <n v="710"/>
    <x v="10"/>
    <x v="1"/>
    <n v="1"/>
    <s v="NA"/>
    <s v="NA"/>
    <s v="M"/>
    <x v="1"/>
    <s v="OtsLYON20S_1_0620"/>
    <s v="OtsLYON20S_1_0598"/>
    <x v="5"/>
    <x v="3"/>
    <x v="3"/>
    <s v="FALL"/>
    <n v="0.999999999999998"/>
    <x v="16"/>
    <n v="0.98961045999999997"/>
    <n v="1"/>
    <x v="5"/>
    <n v="5.6818181818181825"/>
    <n v="5.7284090909090919"/>
    <n v="12.729797979797981"/>
    <s v="Abv"/>
  </r>
  <r>
    <s v="OtsLGRF23S"/>
    <s v="OtsLGRF23S_6235"/>
    <s v="C-06235"/>
    <d v="2023-09-12T00:00:00"/>
    <x v="1"/>
    <s v="F"/>
    <n v="680"/>
    <x v="35"/>
    <x v="0"/>
    <s v="NA"/>
    <s v="NA"/>
    <s v="NA"/>
    <s v="F"/>
    <x v="0"/>
    <s v="OtsLYON19S_1_0142"/>
    <s v="OtsLYON19S_1_0205"/>
    <x v="1"/>
    <x v="1"/>
    <x v="1"/>
    <s v="FALL"/>
    <n v="0.999999999999995"/>
    <x v="4"/>
    <n v="0.95971980899999998"/>
    <n v="1"/>
    <x v="5"/>
    <n v="5.6818181818181825"/>
    <n v="5.7284090909090919"/>
    <n v="12.729797979797981"/>
    <s v="Abv"/>
  </r>
  <r>
    <s v="OtsLGRF23S"/>
    <s v="OtsLGRF23S_6238"/>
    <s v="C-06238"/>
    <d v="2023-09-12T00:00:00"/>
    <x v="1"/>
    <s v="M"/>
    <n v="590"/>
    <x v="36"/>
    <x v="1"/>
    <n v="1"/>
    <s v="NA"/>
    <s v="NA"/>
    <s v="M"/>
    <x v="1"/>
    <s v="NA"/>
    <s v="NA"/>
    <x v="0"/>
    <x v="0"/>
    <x v="0"/>
    <s v="FALL"/>
    <n v="1"/>
    <x v="8"/>
    <e v="#N/A"/>
    <n v="1"/>
    <x v="9"/>
    <n v="5.6818181818181825"/>
    <n v="5.7284090909090919"/>
    <n v="12.729797979797981"/>
    <s v="Abv"/>
  </r>
  <r>
    <s v="OtsLGRF23S"/>
    <s v="OtsLGRF23S_6240"/>
    <s v="C-06240"/>
    <d v="2023-09-12T00:00:00"/>
    <x v="1"/>
    <s v="F"/>
    <n v="830"/>
    <x v="15"/>
    <x v="0"/>
    <s v="NA"/>
    <s v="3DD.003D7E4ADC"/>
    <s v="NA"/>
    <s v="F"/>
    <x v="0"/>
    <s v="NA"/>
    <s v="NA"/>
    <x v="0"/>
    <x v="0"/>
    <x v="0"/>
    <s v="FALL"/>
    <n v="0.999999999999997"/>
    <x v="0"/>
    <e v="#N/A"/>
    <n v="1"/>
    <x v="2"/>
    <n v="5.6818181818181825"/>
    <n v="5.7284090909090919"/>
    <n v="12.729797979797981"/>
    <s v="Abv"/>
  </r>
  <r>
    <s v="OtsLGRF23S"/>
    <s v="OtsLGRF23S_6241"/>
    <s v="C-06241"/>
    <d v="2023-09-12T00:00:00"/>
    <x v="1"/>
    <s v="F"/>
    <n v="740"/>
    <x v="12"/>
    <x v="1"/>
    <n v="1"/>
    <s v="NA"/>
    <s v="NA"/>
    <s v="F"/>
    <x v="0"/>
    <s v="OtsLYON19S_1_0712"/>
    <s v="OtsLYON19S_1_0802"/>
    <x v="1"/>
    <x v="1"/>
    <x v="1"/>
    <s v="FALL"/>
    <n v="1"/>
    <x v="6"/>
    <n v="0.95971980899999998"/>
    <n v="1"/>
    <x v="1"/>
    <n v="5.6818181818181825"/>
    <n v="5.7284090909090919"/>
    <n v="12.729797979797981"/>
    <s v="Abv"/>
  </r>
  <r>
    <s v="OtsLGRF23S"/>
    <s v="OtsLGRF23S_6242"/>
    <s v="C-06242"/>
    <d v="2023-09-12T00:00:00"/>
    <x v="1"/>
    <s v="F"/>
    <n v="810"/>
    <x v="9"/>
    <x v="1"/>
    <n v="1"/>
    <s v="3DD.003D7E4B0E"/>
    <s v="NA"/>
    <s v="F"/>
    <x v="0"/>
    <s v="OtsNPFH19S_1_3312"/>
    <s v="OtsNPFH19S_1_3028"/>
    <x v="2"/>
    <x v="1"/>
    <x v="1"/>
    <s v="FALL"/>
    <n v="1"/>
    <x v="9"/>
    <n v="0.99705232300000002"/>
    <n v="1"/>
    <x v="0"/>
    <n v="5.6818181818181825"/>
    <n v="5.7284090909090919"/>
    <n v="12.729797979797981"/>
    <s v="Abv"/>
  </r>
  <r>
    <s v="OtsLGRF23S"/>
    <s v="OtsLGRF23S_6244"/>
    <s v="C-06244"/>
    <d v="2023-09-12T00:00:00"/>
    <x v="1"/>
    <s v="F"/>
    <n v="710"/>
    <x v="10"/>
    <x v="0"/>
    <s v="NA"/>
    <s v="NA"/>
    <s v="NA"/>
    <s v="F"/>
    <x v="0"/>
    <s v="OtsLYON19S_1_1798"/>
    <s v="OtsLYON19S_1_2059"/>
    <x v="1"/>
    <x v="1"/>
    <x v="1"/>
    <s v="FALL"/>
    <n v="0.999999999999999"/>
    <x v="14"/>
    <n v="0.95971980899999998"/>
    <n v="1"/>
    <x v="5"/>
    <n v="5.6818181818181825"/>
    <n v="5.7284090909090919"/>
    <n v="12.729797979797981"/>
    <s v="Blw"/>
  </r>
  <r>
    <s v="OtsLGRF23S"/>
    <s v="OtsLGRF23S_6247"/>
    <s v="C-06247"/>
    <d v="2023-09-12T00:00:00"/>
    <x v="1"/>
    <s v="F"/>
    <n v="710"/>
    <x v="10"/>
    <x v="0"/>
    <s v="NA"/>
    <s v="3DD.003E2BF9EF"/>
    <s v="NA"/>
    <s v="F"/>
    <x v="0"/>
    <s v="OtsPBT19-ProsserFa-0105"/>
    <s v="OtsPBT19-ProsserFa-0050"/>
    <x v="19"/>
    <x v="1"/>
    <x v="1"/>
    <s v="FALL"/>
    <n v="1"/>
    <x v="25"/>
    <e v="#N/A"/>
    <n v="1"/>
    <x v="5"/>
    <n v="5.6818181818181825"/>
    <n v="5.7284090909090919"/>
    <n v="12.729797979797981"/>
    <s v="Blw"/>
  </r>
  <r>
    <s v="OtsLGRF23S"/>
    <s v="OtsLGRF23S_6250"/>
    <s v="C-06250"/>
    <d v="2023-09-12T00:00:00"/>
    <x v="1"/>
    <s v="F"/>
    <n v="750"/>
    <x v="1"/>
    <x v="1"/>
    <n v="1"/>
    <s v="NA"/>
    <s v="NA"/>
    <s v="F"/>
    <x v="0"/>
    <s v="OtsNPFH19S_1_3362"/>
    <s v="OtsNPFH19S_1_3106"/>
    <x v="2"/>
    <x v="1"/>
    <x v="1"/>
    <s v="FALL"/>
    <n v="0.999999999999997"/>
    <x v="13"/>
    <n v="0.99705232300000002"/>
    <n v="1"/>
    <x v="1"/>
    <n v="5.6818181818181825"/>
    <n v="5.7284090909090919"/>
    <n v="12.729797979797981"/>
    <s v="Abv"/>
  </r>
  <r>
    <s v="OtsLGRF23S"/>
    <s v="OtsLGRF23S_6253"/>
    <s v="C-06253"/>
    <d v="2023-09-12T00:00:00"/>
    <x v="1"/>
    <s v="M"/>
    <n v="530"/>
    <x v="25"/>
    <x v="0"/>
    <s v="NA"/>
    <s v="NA"/>
    <s v="NA"/>
    <s v="M"/>
    <x v="1"/>
    <s v="OtsLYON21S_1_0943"/>
    <s v="OtsLYON21S_1_1767"/>
    <x v="7"/>
    <x v="4"/>
    <x v="4"/>
    <s v="FALL"/>
    <n v="1"/>
    <x v="1"/>
    <e v="#N/A"/>
    <n v="1"/>
    <x v="8"/>
    <n v="5.6818181818181825"/>
    <n v="5.7284090909090919"/>
    <n v="12.729797979797981"/>
    <s v="Abv"/>
  </r>
  <r>
    <s v="OtsLGRF23S"/>
    <s v="OtsLGRF23S_6256"/>
    <s v="C-06256"/>
    <d v="2023-09-12T00:00:00"/>
    <x v="1"/>
    <s v="M"/>
    <n v="660"/>
    <x v="33"/>
    <x v="0"/>
    <s v="NA"/>
    <s v="NA"/>
    <s v="NA"/>
    <s v="M"/>
    <x v="1"/>
    <s v="NA"/>
    <s v="NA"/>
    <x v="0"/>
    <x v="0"/>
    <x v="0"/>
    <s v="FALL"/>
    <n v="1"/>
    <x v="0"/>
    <e v="#N/A"/>
    <n v="1"/>
    <x v="3"/>
    <n v="5.6818181818181825"/>
    <n v="5.7284090909090919"/>
    <n v="12.729797979797981"/>
    <s v="Abv"/>
  </r>
  <r>
    <s v="OtsLGRF23S"/>
    <s v="OtsLGRF23S_6259"/>
    <s v="C-06259"/>
    <d v="2023-09-12T00:00:00"/>
    <x v="1"/>
    <s v="M"/>
    <n v="700"/>
    <x v="13"/>
    <x v="0"/>
    <s v="NA"/>
    <s v="NA"/>
    <s v="NA"/>
    <s v="M"/>
    <x v="1"/>
    <s v="OtsLYON18S_1_1325"/>
    <s v="OtsLYON18S_1_1637"/>
    <x v="3"/>
    <x v="2"/>
    <x v="2"/>
    <s v="FALL"/>
    <n v="0.999999999999998"/>
    <x v="11"/>
    <n v="0.80551598400000002"/>
    <n v="1"/>
    <x v="5"/>
    <n v="5.6818181818181825"/>
    <n v="5.7284090909090919"/>
    <n v="12.729797979797981"/>
    <s v="Blw"/>
  </r>
  <r>
    <s v="OtsLGRF23S"/>
    <s v="OtsLGRF23S_6262"/>
    <s v="C-06262"/>
    <d v="2023-09-12T00:00:00"/>
    <x v="1"/>
    <s v="M"/>
    <n v="520"/>
    <x v="48"/>
    <x v="1"/>
    <n v="1"/>
    <s v="NA"/>
    <s v="NA"/>
    <s v="M"/>
    <x v="1"/>
    <s v="OtsLYON20S_1_0297"/>
    <s v="OtsLYON20S_1_1061"/>
    <x v="5"/>
    <x v="3"/>
    <x v="3"/>
    <s v="FALL"/>
    <n v="0.999999999999995"/>
    <x v="6"/>
    <n v="0.98961045999999997"/>
    <n v="1"/>
    <x v="11"/>
    <n v="5.6818181818181825"/>
    <n v="5.7284090909090919"/>
    <n v="12.729797979797981"/>
    <s v="Abv"/>
  </r>
  <r>
    <s v="OtsLGRF23S"/>
    <s v="OtsLGRF23S_6264"/>
    <s v="C-06264"/>
    <d v="2023-09-12T00:00:00"/>
    <x v="1"/>
    <s v="F"/>
    <n v="800"/>
    <x v="4"/>
    <x v="1"/>
    <n v="1"/>
    <s v="3DD.003D7E4B09"/>
    <s v="NA"/>
    <s v="F"/>
    <x v="0"/>
    <s v="OtsLYON19S_1_1763"/>
    <s v="OtsLYON19S_1_2002"/>
    <x v="1"/>
    <x v="1"/>
    <x v="1"/>
    <s v="FALL"/>
    <n v="0.999999999999995"/>
    <x v="19"/>
    <n v="0.95971980899999998"/>
    <n v="1"/>
    <x v="0"/>
    <n v="5.6818181818181825"/>
    <n v="5.7284090909090919"/>
    <n v="12.729797979797981"/>
    <s v="Abv"/>
  </r>
  <r>
    <s v="OtsLGRF23S"/>
    <s v="OtsLGRF23S_6265"/>
    <s v="C-06265"/>
    <d v="2023-09-12T00:00:00"/>
    <x v="1"/>
    <s v="M"/>
    <n v="530"/>
    <x v="25"/>
    <x v="1"/>
    <n v="1"/>
    <s v="NA"/>
    <s v="NA"/>
    <s v="M"/>
    <x v="1"/>
    <s v="OtsLYON20S_1_1386"/>
    <s v="OtsLYON20S_1_0937"/>
    <x v="5"/>
    <x v="3"/>
    <x v="3"/>
    <s v="FALL"/>
    <n v="1"/>
    <x v="15"/>
    <n v="0.98961045999999997"/>
    <n v="1"/>
    <x v="8"/>
    <n v="5.6818181818181825"/>
    <n v="5.7284090909090919"/>
    <n v="12.729797979797981"/>
    <s v="Abv"/>
  </r>
  <r>
    <s v="OtsLGRF23S"/>
    <s v="OtsLGRF23S_6266"/>
    <s v="C-06266"/>
    <d v="2023-09-12T00:00:00"/>
    <x v="1"/>
    <s v="M"/>
    <n v="880"/>
    <x v="22"/>
    <x v="0"/>
    <s v="NA"/>
    <s v="3DD.003D7E4AFD"/>
    <s v="NA"/>
    <s v="M"/>
    <x v="1"/>
    <s v="NA"/>
    <s v="NA"/>
    <x v="0"/>
    <x v="0"/>
    <x v="0"/>
    <s v="FALL"/>
    <n v="0.999999999999998"/>
    <x v="0"/>
    <e v="#N/A"/>
    <n v="1"/>
    <x v="4"/>
    <n v="5.6818181818181825"/>
    <n v="5.7284090909090919"/>
    <n v="12.729797979797981"/>
    <s v="Abv"/>
  </r>
  <r>
    <s v="OtsLGRF23S"/>
    <s v="OtsLGRF23S_6268"/>
    <s v="C-06268"/>
    <d v="2023-09-12T00:00:00"/>
    <x v="1"/>
    <s v="F"/>
    <n v="840"/>
    <x v="18"/>
    <x v="0"/>
    <s v="NA"/>
    <s v="3DD.003D7E4B54"/>
    <s v="NA"/>
    <s v="F"/>
    <x v="0"/>
    <s v="NA"/>
    <s v="NA"/>
    <x v="0"/>
    <x v="0"/>
    <x v="0"/>
    <s v="FALL"/>
    <n v="0.999999999999996"/>
    <x v="0"/>
    <e v="#N/A"/>
    <n v="1"/>
    <x v="2"/>
    <n v="5.6818181818181825"/>
    <n v="5.7284090909090919"/>
    <n v="12.729797979797981"/>
    <s v="Abv"/>
  </r>
  <r>
    <s v="OtsLGRF23S"/>
    <s v="OtsLGRF23S_6271"/>
    <s v="C-06271"/>
    <d v="2023-09-12T00:00:00"/>
    <x v="1"/>
    <s v="F"/>
    <n v="720"/>
    <x v="17"/>
    <x v="1"/>
    <n v="1"/>
    <s v="NA"/>
    <s v="NA"/>
    <s v="F"/>
    <x v="0"/>
    <s v="OtsLYON19S_1_1330"/>
    <s v="OtsLYON19S_1_1249"/>
    <x v="1"/>
    <x v="1"/>
    <x v="1"/>
    <s v="FALL"/>
    <n v="0.999999999999998"/>
    <x v="12"/>
    <n v="0.95971980899999998"/>
    <n v="1"/>
    <x v="5"/>
    <n v="5.6818181818181825"/>
    <n v="5.7284090909090919"/>
    <n v="12.729797979797981"/>
    <s v="Abv"/>
  </r>
  <r>
    <s v="OtsLGRF23S"/>
    <s v="OtsLGRF23S_6274"/>
    <s v="C-06274"/>
    <d v="2023-09-12T00:00:00"/>
    <x v="1"/>
    <s v="F"/>
    <n v="730"/>
    <x v="16"/>
    <x v="0"/>
    <s v="NA"/>
    <s v="NA"/>
    <s v="NA"/>
    <s v="F"/>
    <x v="0"/>
    <s v="OtsNPFH19S_1_1308"/>
    <s v="OtsNPFH19S_1_1027"/>
    <x v="2"/>
    <x v="1"/>
    <x v="1"/>
    <s v="FALL"/>
    <n v="0.999999999999996"/>
    <x v="2"/>
    <n v="0.99705232300000002"/>
    <n v="1"/>
    <x v="1"/>
    <n v="5.6818181818181825"/>
    <n v="5.7284090909090919"/>
    <n v="12.729797979797981"/>
    <s v="Abv"/>
  </r>
  <r>
    <s v="OtsLGRF23S"/>
    <s v="OtsLGRF23S_6277"/>
    <s v="C-06277"/>
    <d v="2023-09-12T00:00:00"/>
    <x v="1"/>
    <s v="F"/>
    <n v="640"/>
    <x v="54"/>
    <x v="0"/>
    <s v="NA"/>
    <s v="NA"/>
    <s v="NA"/>
    <s v="F"/>
    <x v="0"/>
    <s v="OtsLYON20S_1_0436"/>
    <s v="OtsLYON20S_1_1149"/>
    <x v="5"/>
    <x v="3"/>
    <x v="3"/>
    <s v="FALL"/>
    <n v="1"/>
    <x v="7"/>
    <n v="0.98961045999999997"/>
    <n v="1"/>
    <x v="3"/>
    <n v="5.6818181818181825"/>
    <n v="5.7284090909090919"/>
    <n v="12.729797979797981"/>
    <s v="Blw"/>
  </r>
  <r>
    <s v="OtsLGRF23S"/>
    <s v="OtsLGRF23S_6280"/>
    <s v="C-06280"/>
    <d v="2023-09-12T00:00:00"/>
    <x v="1"/>
    <s v="M"/>
    <n v="640"/>
    <x v="54"/>
    <x v="1"/>
    <n v="1"/>
    <s v="NA"/>
    <s v="NA"/>
    <s v="M"/>
    <x v="1"/>
    <s v="OtsLYON20S_1_0415"/>
    <s v="OtsLYON20S_1_1120"/>
    <x v="5"/>
    <x v="3"/>
    <x v="3"/>
    <s v="FALL"/>
    <n v="0.999999999999997"/>
    <x v="6"/>
    <n v="0.98961045999999997"/>
    <n v="1"/>
    <x v="3"/>
    <n v="5.6818181818181825"/>
    <n v="5.7284090909090919"/>
    <n v="12.729797979797981"/>
    <s v="Abv"/>
  </r>
  <r>
    <s v="OtsLGRF23S"/>
    <s v="OtsLGRF23S_6282"/>
    <s v="C-06282"/>
    <d v="2023-09-12T00:00:00"/>
    <x v="1"/>
    <s v="M"/>
    <n v="860"/>
    <x v="27"/>
    <x v="1"/>
    <s v="NA"/>
    <s v="3DD.003D7E4B14"/>
    <s v="NA"/>
    <s v="M"/>
    <x v="1"/>
    <s v="OtsLYON19S_1_1118"/>
    <s v="OtsLYON19S_1_0952"/>
    <x v="1"/>
    <x v="1"/>
    <x v="1"/>
    <s v="FALL"/>
    <n v="1"/>
    <x v="16"/>
    <n v="0.95971980899999998"/>
    <n v="1"/>
    <x v="2"/>
    <n v="5.6818181818181825"/>
    <n v="5.7284090909090919"/>
    <n v="12.729797979797981"/>
    <s v="Abv"/>
  </r>
  <r>
    <s v="OtsLGRF23S"/>
    <s v="OtsLGRF23S_6283"/>
    <s v="C-06283"/>
    <d v="2023-09-12T00:00:00"/>
    <x v="1"/>
    <s v="F"/>
    <n v="760"/>
    <x v="6"/>
    <x v="1"/>
    <n v="1"/>
    <s v="3DD.003E2BFC4D"/>
    <s v="NA"/>
    <s v="F"/>
    <x v="0"/>
    <s v="OtsLYON19S_1_1739"/>
    <s v="OtsLYON19S_1_1972"/>
    <x v="1"/>
    <x v="1"/>
    <x v="1"/>
    <s v="FALL"/>
    <n v="0.999999999999998"/>
    <x v="1"/>
    <n v="0.95971980899999998"/>
    <n v="1"/>
    <x v="1"/>
    <n v="5.6818181818181825"/>
    <n v="5.7284090909090919"/>
    <n v="12.729797979797981"/>
    <s v="Abv"/>
  </r>
  <r>
    <s v="OtsLGRF23S"/>
    <s v="OtsLGRF23S_6284"/>
    <s v="C-06284"/>
    <d v="2023-09-12T00:00:00"/>
    <x v="1"/>
    <s v="F"/>
    <n v="820"/>
    <x v="19"/>
    <x v="1"/>
    <n v="1"/>
    <s v="3DD.003D7E4AFE"/>
    <s v="NA"/>
    <s v="F"/>
    <x v="0"/>
    <s v="OtsNPFH19S_1_3325"/>
    <s v="OtsNPFH19S_1_3050"/>
    <x v="2"/>
    <x v="1"/>
    <x v="1"/>
    <s v="FALL"/>
    <n v="0.999999999999996"/>
    <x v="9"/>
    <n v="0.99705232300000002"/>
    <n v="1"/>
    <x v="0"/>
    <n v="5.6818181818181825"/>
    <n v="5.7284090909090919"/>
    <n v="12.729797979797981"/>
    <s v="Abv"/>
  </r>
  <r>
    <s v="OtsLGRF23S"/>
    <s v="OtsLGRF23S_6286"/>
    <s v="C-06286"/>
    <d v="2023-09-12T00:00:00"/>
    <x v="1"/>
    <s v="M"/>
    <n v="710"/>
    <x v="10"/>
    <x v="0"/>
    <s v="NA"/>
    <s v="NA"/>
    <s v="NA"/>
    <s v="M"/>
    <x v="1"/>
    <s v="OtsLYON19S_1_1717"/>
    <s v="OtsLYON19S_1_1932"/>
    <x v="1"/>
    <x v="1"/>
    <x v="1"/>
    <s v="FALL"/>
    <n v="0.999999999999996"/>
    <x v="1"/>
    <n v="0.95971980899999998"/>
    <n v="1"/>
    <x v="5"/>
    <n v="5.6818181818181825"/>
    <n v="5.7284090909090919"/>
    <n v="12.729797979797981"/>
    <s v="Abv"/>
  </r>
  <r>
    <s v="OtsLGRF23S"/>
    <s v="OtsLGRF23S_6289"/>
    <s v="C-06289"/>
    <d v="2023-09-12T00:00:00"/>
    <x v="1"/>
    <s v="M"/>
    <n v="560"/>
    <x v="38"/>
    <x v="0"/>
    <s v="NA"/>
    <s v="NA"/>
    <s v="NA"/>
    <s v="M"/>
    <x v="1"/>
    <s v="OtsLYON21S_1_0926"/>
    <s v="OtsLYON21S_1_1725"/>
    <x v="7"/>
    <x v="4"/>
    <x v="4"/>
    <s v="FALL"/>
    <n v="0.999999999999996"/>
    <x v="1"/>
    <e v="#N/A"/>
    <n v="1"/>
    <x v="8"/>
    <n v="5.6818181818181825"/>
    <n v="5.7284090909090919"/>
    <n v="12.729797979797981"/>
    <s v="Abv"/>
  </r>
  <r>
    <s v="OtsLGRF23S"/>
    <s v="OtsLGRF23S_6292"/>
    <s v="C-06292"/>
    <d v="2023-09-12T00:00:00"/>
    <x v="1"/>
    <s v="M"/>
    <n v="760"/>
    <x v="6"/>
    <x v="0"/>
    <s v="NA"/>
    <s v="NA"/>
    <s v="NA"/>
    <s v="M"/>
    <x v="1"/>
    <s v="OtsLYON19S_1_0147"/>
    <s v="OtsLYON19S_1_0213"/>
    <x v="1"/>
    <x v="1"/>
    <x v="1"/>
    <s v="FALL"/>
    <n v="1"/>
    <x v="3"/>
    <n v="0.95971980899999998"/>
    <n v="1"/>
    <x v="1"/>
    <n v="5.6818181818181825"/>
    <n v="5.7284090909090919"/>
    <n v="12.729797979797981"/>
    <s v="Abv"/>
  </r>
  <r>
    <s v="OtsLGRF23S"/>
    <s v="OtsLGRF23S_6295"/>
    <s v="C-06295"/>
    <d v="2023-09-12T00:00:00"/>
    <x v="1"/>
    <s v="F"/>
    <n v="690"/>
    <x v="30"/>
    <x v="0"/>
    <s v="NA"/>
    <s v="NA"/>
    <s v="NA"/>
    <s v="F"/>
    <x v="0"/>
    <s v="OtsLYON19S_1_0592"/>
    <s v="OtsLYON19S_1_0654"/>
    <x v="1"/>
    <x v="1"/>
    <x v="1"/>
    <s v="FALL"/>
    <n v="0.999999999999995"/>
    <x v="6"/>
    <n v="0.95971980899999998"/>
    <n v="1"/>
    <x v="5"/>
    <n v="5.6818181818181825"/>
    <n v="5.7284090909090919"/>
    <n v="12.729797979797981"/>
    <s v="Abv"/>
  </r>
  <r>
    <s v="OtsLGRF23S"/>
    <s v="OtsLGRF23S_6298"/>
    <s v="C-06298"/>
    <d v="2023-09-13T00:00:00"/>
    <x v="1"/>
    <s v="M"/>
    <n v="670"/>
    <x v="11"/>
    <x v="0"/>
    <s v="NA"/>
    <s v="NA"/>
    <s v="NA"/>
    <s v="M"/>
    <x v="1"/>
    <s v="OtsLYON19S_1_0136"/>
    <s v="OtsLYON19S_1_0231"/>
    <x v="1"/>
    <x v="1"/>
    <x v="1"/>
    <s v="FALL"/>
    <n v="1"/>
    <x v="3"/>
    <n v="0.95971980899999998"/>
    <n v="1"/>
    <x v="3"/>
    <n v="5.6818181818181825"/>
    <n v="5.7284090909090919"/>
    <n v="12.729797979797981"/>
    <s v="Abv"/>
  </r>
  <r>
    <s v="OtsLGRF23S"/>
    <s v="OtsLGRF23S_6301"/>
    <s v="C-06301"/>
    <d v="2023-09-13T00:00:00"/>
    <x v="1"/>
    <s v="M"/>
    <n v="850"/>
    <x v="14"/>
    <x v="0"/>
    <s v="NA"/>
    <s v="3DD.003D7E4BB8"/>
    <s v="NA"/>
    <s v="M"/>
    <x v="1"/>
    <s v="NA"/>
    <s v="NA"/>
    <x v="0"/>
    <x v="0"/>
    <x v="0"/>
    <s v="FALL"/>
    <n v="1"/>
    <x v="0"/>
    <e v="#N/A"/>
    <n v="1"/>
    <x v="2"/>
    <n v="5.6818181818181825"/>
    <n v="5.7284090909090919"/>
    <n v="12.729797979797981"/>
    <s v="Abv"/>
  </r>
  <r>
    <s v="OtsLGRF23S"/>
    <s v="OtsLGRF23S_6304"/>
    <s v="C-06304"/>
    <d v="2023-09-13T00:00:00"/>
    <x v="1"/>
    <s v="F"/>
    <n v="710"/>
    <x v="10"/>
    <x v="0"/>
    <s v="NA"/>
    <s v="NA"/>
    <s v="NA"/>
    <s v="F"/>
    <x v="0"/>
    <s v="OtsLYON19S_1_1720"/>
    <s v="OtsLYON19S_1_1945"/>
    <x v="1"/>
    <x v="1"/>
    <x v="1"/>
    <s v="FALL"/>
    <n v="1.00000000000001"/>
    <x v="1"/>
    <n v="0.95971980899999998"/>
    <n v="1"/>
    <x v="5"/>
    <n v="5.6818181818181825"/>
    <n v="5.7284090909090919"/>
    <n v="12.729797979797981"/>
    <s v="Abv"/>
  </r>
  <r>
    <s v="OtsLGRF23S"/>
    <s v="OtsLGRF23S_6307"/>
    <s v="C-06307"/>
    <d v="2023-09-13T00:00:00"/>
    <x v="1"/>
    <s v="M"/>
    <n v="670"/>
    <x v="11"/>
    <x v="1"/>
    <n v="1"/>
    <s v="NA"/>
    <s v="NA"/>
    <s v="M"/>
    <x v="1"/>
    <s v="OtsLYON19S_1_1400"/>
    <s v="OtsLYON19S_1_1503"/>
    <x v="1"/>
    <x v="1"/>
    <x v="1"/>
    <s v="FALL"/>
    <n v="1"/>
    <x v="1"/>
    <n v="0.95971980899999998"/>
    <n v="1"/>
    <x v="3"/>
    <n v="5.6818181818181825"/>
    <n v="5.7284090909090919"/>
    <n v="12.729797979797981"/>
    <s v="Abv"/>
  </r>
  <r>
    <s v="OtsLGRF23S"/>
    <s v="OtsLGRF23S_6310"/>
    <s v="C-06310"/>
    <d v="2023-09-13T00:00:00"/>
    <x v="1"/>
    <s v="M"/>
    <n v="540"/>
    <x v="40"/>
    <x v="1"/>
    <n v="1"/>
    <s v="NA"/>
    <s v="NA"/>
    <s v="M"/>
    <x v="1"/>
    <s v="OtsLYON21S_1_0763"/>
    <s v="OtsLYON21S_1_0424"/>
    <x v="7"/>
    <x v="4"/>
    <x v="4"/>
    <s v="FALL"/>
    <n v="1"/>
    <x v="7"/>
    <e v="#N/A"/>
    <n v="1"/>
    <x v="8"/>
    <n v="5.6818181818181825"/>
    <n v="5.7284090909090919"/>
    <n v="12.729797979797981"/>
    <s v="Blw"/>
  </r>
  <r>
    <s v="OtsLGRF23S"/>
    <s v="OtsLGRF23S_6313"/>
    <s v="C-06313"/>
    <d v="2023-09-13T00:00:00"/>
    <x v="1"/>
    <s v="F"/>
    <n v="670"/>
    <x v="11"/>
    <x v="0"/>
    <s v="NA"/>
    <s v="NA"/>
    <s v="NA"/>
    <s v="F"/>
    <x v="0"/>
    <s v="NA"/>
    <s v="NA"/>
    <x v="0"/>
    <x v="0"/>
    <x v="0"/>
    <s v="FALL"/>
    <n v="0.999999999999999"/>
    <x v="0"/>
    <e v="#N/A"/>
    <n v="1"/>
    <x v="3"/>
    <n v="5.6818181818181825"/>
    <n v="5.7284090909090919"/>
    <n v="12.729797979797981"/>
    <s v="Abv"/>
  </r>
  <r>
    <s v="OtsLGRF23S"/>
    <s v="OtsLGRF23S_6316"/>
    <s v="C-06316"/>
    <d v="2023-09-13T00:00:00"/>
    <x v="1"/>
    <s v="F"/>
    <n v="760"/>
    <x v="6"/>
    <x v="0"/>
    <s v="NA"/>
    <s v="NA"/>
    <s v="NA"/>
    <s v="F"/>
    <x v="0"/>
    <s v="NA"/>
    <s v="NA"/>
    <x v="0"/>
    <x v="0"/>
    <x v="0"/>
    <s v="FALL"/>
    <n v="1"/>
    <x v="0"/>
    <e v="#N/A"/>
    <n v="1"/>
    <x v="1"/>
    <n v="5.6818181818181825"/>
    <n v="5.7284090909090919"/>
    <n v="12.729797979797981"/>
    <s v="Abv"/>
  </r>
  <r>
    <s v="OtsLGRF23S"/>
    <s v="OtsLGRF23S_6319"/>
    <s v="C-06319"/>
    <d v="2023-09-13T00:00:00"/>
    <x v="1"/>
    <s v="F"/>
    <n v="730"/>
    <x v="16"/>
    <x v="0"/>
    <s v="NA"/>
    <s v="NA"/>
    <s v="NA"/>
    <s v="M"/>
    <x v="1"/>
    <s v="NA"/>
    <s v="NA"/>
    <x v="0"/>
    <x v="0"/>
    <x v="0"/>
    <s v="FALL"/>
    <n v="1"/>
    <x v="0"/>
    <e v="#N/A"/>
    <n v="1"/>
    <x v="1"/>
    <n v="5.6818181818181825"/>
    <n v="5.7284090909090919"/>
    <n v="12.729797979797981"/>
    <s v="Abv"/>
  </r>
  <r>
    <s v="OtsLGRF23S"/>
    <s v="OtsLGRF23S_6322"/>
    <s v="C-06322"/>
    <d v="2023-09-13T00:00:00"/>
    <x v="1"/>
    <s v="F"/>
    <n v="800"/>
    <x v="4"/>
    <x v="0"/>
    <s v="NA"/>
    <s v="3DD.003D7E4C12"/>
    <s v="NA"/>
    <s v="F"/>
    <x v="0"/>
    <s v="OtsNPFH19S_1_4340"/>
    <s v="OtsNPFH19S_1_4007"/>
    <x v="2"/>
    <x v="1"/>
    <x v="1"/>
    <s v="FALL"/>
    <n v="0.999999999999996"/>
    <x v="13"/>
    <n v="0.99705232300000002"/>
    <n v="1"/>
    <x v="0"/>
    <n v="5.6818181818181825"/>
    <n v="5.7284090909090919"/>
    <n v="12.729797979797981"/>
    <s v="Abv"/>
  </r>
  <r>
    <s v="OtsLGRF23S"/>
    <s v="OtsLGRF23S_6325"/>
    <s v="C-06325"/>
    <d v="2023-09-13T00:00:00"/>
    <x v="1"/>
    <s v="F"/>
    <n v="720"/>
    <x v="17"/>
    <x v="0"/>
    <s v="NA"/>
    <s v="NA"/>
    <s v="NA"/>
    <s v="F"/>
    <x v="0"/>
    <s v="OtsPBT19-LWSFa-3280"/>
    <s v="OtsPBT19-LWSFa-3347"/>
    <x v="16"/>
    <x v="1"/>
    <x v="1"/>
    <s v="FALL"/>
    <n v="1"/>
    <x v="23"/>
    <n v="1"/>
    <n v="1"/>
    <x v="5"/>
    <n v="5.6818181818181825"/>
    <n v="5.7284090909090919"/>
    <n v="12.729797979797981"/>
    <s v="Blw"/>
  </r>
  <r>
    <s v="OtsLGRF23S"/>
    <s v="OtsLGRF23S_6328"/>
    <s v="C-06328"/>
    <d v="2023-09-13T00:00:00"/>
    <x v="1"/>
    <s v="F"/>
    <n v="680"/>
    <x v="35"/>
    <x v="1"/>
    <n v="1"/>
    <s v="NA"/>
    <s v="NA"/>
    <s v="F"/>
    <x v="0"/>
    <s v="OtsLYON19S_1_0545"/>
    <s v="OtsLYON19S_1_0428"/>
    <x v="1"/>
    <x v="1"/>
    <x v="1"/>
    <s v="FALL"/>
    <n v="0.999999999999998"/>
    <x v="7"/>
    <n v="0.95971980899999998"/>
    <n v="1"/>
    <x v="5"/>
    <n v="5.6818181818181825"/>
    <n v="5.7284090909090919"/>
    <n v="12.729797979797981"/>
    <s v="Blw"/>
  </r>
  <r>
    <s v="OtsLGRF23S"/>
    <s v="OtsLGRF23S_6331"/>
    <s v="C-06331"/>
    <d v="2023-09-13T00:00:00"/>
    <x v="1"/>
    <s v="M"/>
    <n v="640"/>
    <x v="54"/>
    <x v="1"/>
    <n v="1"/>
    <s v="NA"/>
    <s v="NA"/>
    <s v="M"/>
    <x v="1"/>
    <s v="OtsLYON20S_1_0290"/>
    <s v="OtsLYON20S_1_1040"/>
    <x v="5"/>
    <x v="3"/>
    <x v="3"/>
    <s v="FALL"/>
    <n v="1"/>
    <x v="6"/>
    <n v="0.98961045999999997"/>
    <n v="1"/>
    <x v="3"/>
    <n v="5.6818181818181825"/>
    <n v="5.7284090909090919"/>
    <n v="12.729797979797981"/>
    <s v="Abv"/>
  </r>
  <r>
    <s v="OtsLGRF23S"/>
    <s v="OtsLGRF23S_6333"/>
    <s v="C-06333"/>
    <d v="2023-09-13T00:00:00"/>
    <x v="1"/>
    <s v="M"/>
    <n v="910"/>
    <x v="23"/>
    <x v="0"/>
    <s v="NA"/>
    <s v="3DD.003D7E4C2C"/>
    <s v="NA"/>
    <s v="M"/>
    <x v="1"/>
    <s v="NA"/>
    <s v="NA"/>
    <x v="0"/>
    <x v="0"/>
    <x v="0"/>
    <s v="FALL"/>
    <n v="1"/>
    <x v="0"/>
    <e v="#N/A"/>
    <n v="1"/>
    <x v="4"/>
    <n v="5.6818181818181825"/>
    <n v="5.7284090909090919"/>
    <n v="12.729797979797981"/>
    <s v="Abv"/>
  </r>
  <r>
    <s v="OtsLGRF23S"/>
    <s v="OtsLGRF23S_6334"/>
    <s v="C-06334"/>
    <d v="2023-09-13T00:00:00"/>
    <x v="1"/>
    <s v="F"/>
    <n v="750"/>
    <x v="1"/>
    <x v="1"/>
    <s v="NA"/>
    <s v="NA"/>
    <s v="NA"/>
    <s v="F"/>
    <x v="0"/>
    <s v="OtsPBT19-RSHFa-0520"/>
    <s v="OtsPBT19-RSHFa-0287"/>
    <x v="12"/>
    <x v="1"/>
    <x v="1"/>
    <s v="FALL"/>
    <n v="0.999999999999998"/>
    <x v="22"/>
    <n v="0.96016800000000002"/>
    <n v="1"/>
    <x v="1"/>
    <n v="5.6818181818181825"/>
    <n v="5.7284090909090919"/>
    <n v="12.729797979797981"/>
    <s v="Blw"/>
  </r>
  <r>
    <s v="OtsLGRF23S"/>
    <s v="OtsLGRF23S_6337"/>
    <s v="C-06337"/>
    <d v="2023-09-13T00:00:00"/>
    <x v="1"/>
    <s v="M"/>
    <n v="700"/>
    <x v="13"/>
    <x v="1"/>
    <n v="1"/>
    <s v="NA"/>
    <s v="NA"/>
    <s v="M"/>
    <x v="1"/>
    <s v="OtsLYON19S_1_0581"/>
    <s v="OtsLYON19S_1_0621"/>
    <x v="1"/>
    <x v="1"/>
    <x v="1"/>
    <s v="FALL"/>
    <n v="1"/>
    <x v="6"/>
    <n v="0.95971980899999998"/>
    <n v="1"/>
    <x v="5"/>
    <n v="5.6818181818181825"/>
    <n v="5.7284090909090919"/>
    <n v="12.729797979797981"/>
    <s v="Abv"/>
  </r>
  <r>
    <s v="OtsLGRF23S"/>
    <s v="OtsLGRF23S_6340"/>
    <s v="C-06340"/>
    <d v="2023-09-13T00:00:00"/>
    <x v="1"/>
    <s v="M"/>
    <n v="480"/>
    <x v="61"/>
    <x v="1"/>
    <n v="1"/>
    <s v="NA"/>
    <s v="NA"/>
    <s v="M"/>
    <x v="1"/>
    <s v="OtsLYON21S_1_0636"/>
    <s v="OtsLYON21S_1_0073"/>
    <x v="7"/>
    <x v="4"/>
    <x v="4"/>
    <s v="FALL"/>
    <n v="1"/>
    <x v="4"/>
    <e v="#N/A"/>
    <n v="1"/>
    <x v="11"/>
    <n v="5.6818181818181825"/>
    <n v="5.7284090909090919"/>
    <n v="12.729797979797981"/>
    <s v="Abv"/>
  </r>
  <r>
    <s v="OtsLGRF23S"/>
    <s v="OtsLGRF23S_6342"/>
    <s v="C-06342"/>
    <d v="2023-09-13T00:00:00"/>
    <x v="1"/>
    <s v="F"/>
    <n v="810"/>
    <x v="9"/>
    <x v="1"/>
    <n v="1"/>
    <s v="3DD.003D7E4BB7"/>
    <s v="NA"/>
    <s v="F"/>
    <x v="0"/>
    <s v="OtsLYON19S_1_1116"/>
    <s v="OtsLYON19S_1_0948"/>
    <x v="1"/>
    <x v="1"/>
    <x v="1"/>
    <s v="FALL"/>
    <n v="1"/>
    <x v="16"/>
    <n v="0.95971980899999998"/>
    <n v="1"/>
    <x v="0"/>
    <n v="5.6818181818181825"/>
    <n v="5.7284090909090919"/>
    <n v="12.729797979797981"/>
    <s v="Abv"/>
  </r>
  <r>
    <s v="OtsLGRF23S"/>
    <s v="OtsLGRF23S_6343"/>
    <s v="C-06343"/>
    <d v="2023-09-13T00:00:00"/>
    <x v="1"/>
    <s v="F"/>
    <n v="840"/>
    <x v="18"/>
    <x v="0"/>
    <s v="NA"/>
    <s v="3DD.003D7E4B9A"/>
    <s v="NA"/>
    <s v="F"/>
    <x v="0"/>
    <s v="OtsLYON19S_1_1841"/>
    <s v="OtsLYON19S_1_1589"/>
    <x v="1"/>
    <x v="1"/>
    <x v="1"/>
    <s v="FALL"/>
    <n v="1"/>
    <x v="1"/>
    <n v="0.95971980899999998"/>
    <n v="1"/>
    <x v="2"/>
    <n v="5.6818181818181825"/>
    <n v="5.7284090909090919"/>
    <n v="12.729797979797981"/>
    <s v="Abv"/>
  </r>
  <r>
    <s v="OtsLGRF23S"/>
    <s v="OtsLGRF23S_6346"/>
    <s v="C-06346"/>
    <d v="2023-09-13T00:00:00"/>
    <x v="1"/>
    <s v="M"/>
    <n v="630"/>
    <x v="39"/>
    <x v="0"/>
    <s v="NA"/>
    <s v="NA"/>
    <s v="NA"/>
    <s v="M"/>
    <x v="1"/>
    <s v="OtsLYON20S_1_0291"/>
    <s v="OtsLYON20S_1_1003"/>
    <x v="5"/>
    <x v="3"/>
    <x v="3"/>
    <s v="FALL"/>
    <n v="0.999999999999996"/>
    <x v="3"/>
    <n v="0.98961045999999997"/>
    <n v="1"/>
    <x v="3"/>
    <n v="5.6818181818181825"/>
    <n v="5.7284090909090919"/>
    <n v="12.729797979797981"/>
    <s v="Abv"/>
  </r>
  <r>
    <s v="OtsLGRF23S"/>
    <s v="OtsLGRF23S_6349"/>
    <s v="C-06349"/>
    <d v="2023-09-13T00:00:00"/>
    <x v="1"/>
    <s v="F"/>
    <n v="700"/>
    <x v="13"/>
    <x v="1"/>
    <n v="1"/>
    <s v="NA"/>
    <s v="NA"/>
    <s v="F"/>
    <x v="0"/>
    <s v="OtsLYON19S_1_1361"/>
    <s v="OtsLYON19S_1_1418"/>
    <x v="1"/>
    <x v="1"/>
    <x v="1"/>
    <s v="FALL"/>
    <n v="1"/>
    <x v="17"/>
    <n v="0.95971980899999998"/>
    <n v="1"/>
    <x v="5"/>
    <n v="5.6818181818181825"/>
    <n v="5.7284090909090919"/>
    <n v="12.729797979797981"/>
    <s v="Blw"/>
  </r>
  <r>
    <s v="OtsLGRF23S"/>
    <s v="OtsLGRF23S_6352"/>
    <s v="C-06352"/>
    <d v="2023-09-13T00:00:00"/>
    <x v="1"/>
    <s v="M"/>
    <n v="920"/>
    <x v="20"/>
    <x v="0"/>
    <s v="NA"/>
    <s v="3DD.003D7E4B23"/>
    <s v="NA"/>
    <s v="M"/>
    <x v="1"/>
    <s v="NA"/>
    <s v="NA"/>
    <x v="0"/>
    <x v="0"/>
    <x v="0"/>
    <s v="FALL"/>
    <n v="0.999999999999997"/>
    <x v="0"/>
    <e v="#N/A"/>
    <n v="1"/>
    <x v="4"/>
    <n v="5.6818181818181825"/>
    <n v="5.7284090909090919"/>
    <n v="12.729797979797981"/>
    <s v="Abv"/>
  </r>
  <r>
    <s v="OtsLGRF23S"/>
    <s v="OtsLGRF23S_6355"/>
    <s v="C-06355"/>
    <d v="2023-09-13T00:00:00"/>
    <x v="1"/>
    <s v="F"/>
    <n v="860"/>
    <x v="27"/>
    <x v="1"/>
    <n v="1"/>
    <s v="3DD.003D7E4B45"/>
    <s v="NA"/>
    <s v="U"/>
    <x v="0"/>
    <s v="OtsLYON18S_1_2364"/>
    <s v="OtsLYON18S_1_2747"/>
    <x v="3"/>
    <x v="2"/>
    <x v="2"/>
    <s v="FALL"/>
    <n v="1"/>
    <x v="17"/>
    <n v="0.80551598400000002"/>
    <n v="1"/>
    <x v="2"/>
    <n v="5.6818181818181825"/>
    <n v="5.7284090909090919"/>
    <n v="12.729797979797981"/>
    <s v="Blw"/>
  </r>
  <r>
    <s v="OtsLGRF23S"/>
    <s v="OtsLGRF23S_6358"/>
    <s v="C-06358"/>
    <d v="2023-09-13T00:00:00"/>
    <x v="1"/>
    <s v="F"/>
    <n v="780"/>
    <x v="8"/>
    <x v="1"/>
    <n v="1"/>
    <s v="NA"/>
    <s v="NA"/>
    <s v="F"/>
    <x v="0"/>
    <s v="OtsLYON19S_1_1789"/>
    <s v="OtsLYON19S_1_2048"/>
    <x v="1"/>
    <x v="1"/>
    <x v="1"/>
    <s v="FALL"/>
    <n v="1"/>
    <x v="19"/>
    <n v="0.95971980899999998"/>
    <n v="1"/>
    <x v="0"/>
    <n v="5.6818181818181825"/>
    <n v="5.7284090909090919"/>
    <n v="12.729797979797981"/>
    <s v="Abv"/>
  </r>
  <r>
    <s v="OtsLGRF23S"/>
    <s v="OtsLGRF23S_6361"/>
    <s v="C-06361"/>
    <d v="2023-09-13T00:00:00"/>
    <x v="1"/>
    <s v="M"/>
    <n v="600"/>
    <x v="43"/>
    <x v="1"/>
    <n v="1"/>
    <s v="NA"/>
    <s v="NA"/>
    <s v="M"/>
    <x v="1"/>
    <s v="OtsLYON20S_1_0672"/>
    <s v="OtsLYON20S_1_0791"/>
    <x v="5"/>
    <x v="3"/>
    <x v="3"/>
    <s v="FALL"/>
    <n v="1"/>
    <x v="12"/>
    <n v="0.98961045999999997"/>
    <n v="1"/>
    <x v="9"/>
    <n v="5.6818181818181825"/>
    <n v="5.7284090909090919"/>
    <n v="12.729797979797981"/>
    <s v="Abv"/>
  </r>
  <r>
    <s v="OtsLGRF23S"/>
    <s v="OtsLGRF23S_6364"/>
    <s v="C-06364"/>
    <d v="2023-09-13T00:00:00"/>
    <x v="1"/>
    <s v="M"/>
    <n v="660"/>
    <x v="33"/>
    <x v="1"/>
    <n v="1"/>
    <s v="NA"/>
    <s v="NA"/>
    <s v="M"/>
    <x v="1"/>
    <s v="OtsNPFH20S_1_0582"/>
    <s v="OtsNPFH20S_1_0542"/>
    <x v="8"/>
    <x v="3"/>
    <x v="3"/>
    <s v="FALL"/>
    <n v="0.999999999999999"/>
    <x v="13"/>
    <n v="0.98845608500000004"/>
    <n v="1"/>
    <x v="3"/>
    <n v="5.6818181818181825"/>
    <n v="5.7284090909090919"/>
    <n v="12.729797979797981"/>
    <s v="Abv"/>
  </r>
  <r>
    <s v="OtsLGRF23S"/>
    <s v="OtsLGRF23S_6365"/>
    <s v="C-06365"/>
    <d v="2023-09-13T00:00:00"/>
    <x v="1"/>
    <s v="F"/>
    <n v="820"/>
    <x v="19"/>
    <x v="0"/>
    <s v="NA"/>
    <s v="3DD.003D7E4B3F"/>
    <s v="NA"/>
    <s v="F"/>
    <x v="0"/>
    <s v="OtsLYON19S_1_0586"/>
    <s v="OtsLYON19S_1_0624"/>
    <x v="1"/>
    <x v="1"/>
    <x v="1"/>
    <s v="FALL"/>
    <n v="1"/>
    <x v="6"/>
    <n v="0.95971980899999998"/>
    <n v="1"/>
    <x v="0"/>
    <n v="5.6818181818181825"/>
    <n v="5.7284090909090919"/>
    <n v="12.729797979797981"/>
    <s v="Abv"/>
  </r>
  <r>
    <s v="OtsLGRF23S"/>
    <s v="OtsLGRF23S_6367"/>
    <s v="C-06367"/>
    <d v="2023-09-13T00:00:00"/>
    <x v="1"/>
    <s v="F"/>
    <n v="780"/>
    <x v="8"/>
    <x v="0"/>
    <s v="NA"/>
    <s v="NA"/>
    <s v="NA"/>
    <s v="F"/>
    <x v="0"/>
    <s v="OtsLYON19S_1_1855"/>
    <s v="OtsLYON19S_1_1595"/>
    <x v="1"/>
    <x v="1"/>
    <x v="1"/>
    <s v="FALL"/>
    <n v="0.999999999999998"/>
    <x v="1"/>
    <n v="0.95971980899999998"/>
    <n v="1"/>
    <x v="0"/>
    <n v="5.6818181818181825"/>
    <n v="5.7284090909090919"/>
    <n v="12.729797979797981"/>
    <s v="Abv"/>
  </r>
  <r>
    <s v="OtsLGRF23S"/>
    <s v="OtsLGRF23S_6370"/>
    <s v="C-06370"/>
    <d v="2023-09-13T00:00:00"/>
    <x v="1"/>
    <s v="M"/>
    <n v="640"/>
    <x v="54"/>
    <x v="0"/>
    <s v="NA"/>
    <s v="NA"/>
    <s v="NA"/>
    <s v="M"/>
    <x v="1"/>
    <s v="OtsLYON19S_1_1817"/>
    <s v="OtsLYON19S_1_1534"/>
    <x v="1"/>
    <x v="1"/>
    <x v="1"/>
    <s v="FALL"/>
    <n v="0.999999999999998"/>
    <x v="1"/>
    <n v="0.95971980899999998"/>
    <n v="1"/>
    <x v="3"/>
    <n v="5.6818181818181825"/>
    <n v="5.7284090909090919"/>
    <n v="12.729797979797981"/>
    <s v="Abv"/>
  </r>
  <r>
    <s v="OtsLGRF23S"/>
    <s v="OtsLGRF23S_6373"/>
    <s v="C-06373"/>
    <d v="2023-09-13T00:00:00"/>
    <x v="1"/>
    <s v="F"/>
    <n v="670"/>
    <x v="11"/>
    <x v="0"/>
    <s v="NA"/>
    <s v="NA"/>
    <s v="NA"/>
    <s v="F"/>
    <x v="0"/>
    <s v="OtsLYON20S_1_0287"/>
    <s v="OtsLYON20S_1_1023"/>
    <x v="5"/>
    <x v="3"/>
    <x v="3"/>
    <s v="FALL"/>
    <n v="0.999999999999997"/>
    <x v="3"/>
    <n v="0.98961045999999997"/>
    <n v="1"/>
    <x v="3"/>
    <n v="5.6818181818181825"/>
    <n v="5.7284090909090919"/>
    <n v="12.729797979797981"/>
    <s v="Abv"/>
  </r>
  <r>
    <s v="OtsLGRF23S"/>
    <s v="OtsLGRF23S_6375"/>
    <s v="C-06375"/>
    <d v="2023-09-13T00:00:00"/>
    <x v="1"/>
    <s v="F"/>
    <n v="850"/>
    <x v="14"/>
    <x v="0"/>
    <s v="NA"/>
    <s v="3DD.003D7E4B1F"/>
    <s v="NA"/>
    <s v="M"/>
    <x v="1"/>
    <s v="OtsLYON19S_1_1833"/>
    <s v="OtsLYON19S_1_1570"/>
    <x v="1"/>
    <x v="1"/>
    <x v="1"/>
    <s v="FALL"/>
    <n v="0.999999999999999"/>
    <x v="1"/>
    <n v="0.95971980899999998"/>
    <n v="1"/>
    <x v="2"/>
    <n v="5.6818181818181825"/>
    <n v="5.7284090909090919"/>
    <n v="12.729797979797981"/>
    <s v="Abv"/>
  </r>
  <r>
    <s v="OtsLGRF23S"/>
    <s v="OtsLGRF23S_6376"/>
    <s v="C-06376"/>
    <d v="2023-09-13T00:00:00"/>
    <x v="1"/>
    <s v="F"/>
    <n v="760"/>
    <x v="6"/>
    <x v="0"/>
    <s v="NA"/>
    <s v="NA"/>
    <s v="NA"/>
    <s v="F"/>
    <x v="0"/>
    <s v="OtsLYON19S_1_1827"/>
    <s v="OtsLYON19S_1_1560"/>
    <x v="1"/>
    <x v="1"/>
    <x v="1"/>
    <s v="FALL"/>
    <n v="1"/>
    <x v="1"/>
    <n v="0.95971980899999998"/>
    <n v="1"/>
    <x v="1"/>
    <n v="5.6818181818181825"/>
    <n v="5.7284090909090919"/>
    <n v="12.729797979797981"/>
    <s v="Abv"/>
  </r>
  <r>
    <s v="OtsLGRF23S"/>
    <s v="OtsLGRF23S_6379"/>
    <s v="C-06379"/>
    <d v="2023-09-13T00:00:00"/>
    <x v="1"/>
    <s v="M"/>
    <n v="700"/>
    <x v="13"/>
    <x v="0"/>
    <s v="NA"/>
    <s v="NA"/>
    <s v="NA"/>
    <s v="F"/>
    <x v="0"/>
    <s v="OtsLYON19S_1_0109"/>
    <s v="OtsLYON19S_1_0016"/>
    <x v="1"/>
    <x v="1"/>
    <x v="1"/>
    <s v="FALL"/>
    <n v="1"/>
    <x v="4"/>
    <n v="0.95971980899999998"/>
    <n v="1"/>
    <x v="5"/>
    <n v="5.6818181818181825"/>
    <n v="5.7284090909090919"/>
    <n v="12.729797979797981"/>
    <s v="Abv"/>
  </r>
  <r>
    <s v="OtsLGRF23S"/>
    <s v="OtsLGRF23S_6382"/>
    <s v="C-06382"/>
    <d v="2023-09-13T00:00:00"/>
    <x v="1"/>
    <s v="M"/>
    <n v="600"/>
    <x v="43"/>
    <x v="1"/>
    <n v="1"/>
    <s v="NA"/>
    <s v="NA"/>
    <s v="M"/>
    <x v="1"/>
    <s v="OtsLYON19S_1_1362"/>
    <s v="OtsLYON19S_1_1290"/>
    <x v="1"/>
    <x v="1"/>
    <x v="1"/>
    <s v="FALL"/>
    <n v="1"/>
    <x v="17"/>
    <n v="0.95971980899999998"/>
    <n v="1"/>
    <x v="9"/>
    <n v="5.6818181818181825"/>
    <n v="5.7284090909090919"/>
    <n v="12.729797979797981"/>
    <s v="Blw"/>
  </r>
  <r>
    <s v="OtsLGRF23S"/>
    <s v="OtsLGRF23S_6385"/>
    <s v="C-06385"/>
    <d v="2023-09-13T00:00:00"/>
    <x v="1"/>
    <s v="M"/>
    <n v="600"/>
    <x v="43"/>
    <x v="1"/>
    <n v="1"/>
    <s v="NA"/>
    <s v="NA"/>
    <s v="M"/>
    <x v="1"/>
    <s v="OtsLYON20S_1_0205"/>
    <s v="OtsLYON20S_1_0024"/>
    <x v="5"/>
    <x v="3"/>
    <x v="3"/>
    <s v="FALL"/>
    <n v="0.999999999999998"/>
    <x v="4"/>
    <n v="0.98961045999999997"/>
    <n v="1"/>
    <x v="9"/>
    <n v="5.6818181818181825"/>
    <n v="5.7284090909090919"/>
    <n v="12.729797979797981"/>
    <s v="Abv"/>
  </r>
  <r>
    <s v="OtsLGRF23S"/>
    <s v="OtsLGRF23S_6387"/>
    <s v="C-06387"/>
    <d v="2023-09-13T00:00:00"/>
    <x v="1"/>
    <s v="F"/>
    <n v="800"/>
    <x v="4"/>
    <x v="0"/>
    <s v="NA"/>
    <s v="3DD.003D7E4AE2"/>
    <s v="NA"/>
    <s v="F"/>
    <x v="0"/>
    <s v="NA"/>
    <s v="NA"/>
    <x v="0"/>
    <x v="0"/>
    <x v="0"/>
    <s v="FALL"/>
    <n v="1"/>
    <x v="0"/>
    <e v="#N/A"/>
    <n v="1"/>
    <x v="0"/>
    <n v="5.6818181818181825"/>
    <n v="5.7284090909090919"/>
    <n v="12.729797979797981"/>
    <s v="Abv"/>
  </r>
  <r>
    <s v="OtsLGRF23S"/>
    <s v="OtsLGRF23S_6388"/>
    <s v="C-06388"/>
    <d v="2023-09-13T00:00:00"/>
    <x v="1"/>
    <s v="F"/>
    <n v="780"/>
    <x v="8"/>
    <x v="1"/>
    <n v="1"/>
    <s v="NA"/>
    <s v="NA"/>
    <s v="F"/>
    <x v="0"/>
    <s v="OtsLYON18S_1_2362"/>
    <s v="OtsLYON18S_1_2749"/>
    <x v="3"/>
    <x v="2"/>
    <x v="2"/>
    <s v="FALL"/>
    <n v="1"/>
    <x v="17"/>
    <n v="0.80551598400000002"/>
    <n v="1"/>
    <x v="0"/>
    <n v="5.6818181818181825"/>
    <n v="5.7284090909090919"/>
    <n v="12.729797979797981"/>
    <s v="Blw"/>
  </r>
  <r>
    <s v="OtsLGRF23S"/>
    <s v="OtsLGRF23S_6391"/>
    <s v="C-06391"/>
    <d v="2023-09-13T00:00:00"/>
    <x v="1"/>
    <s v="M"/>
    <n v="550"/>
    <x v="34"/>
    <x v="0"/>
    <s v="NA"/>
    <s v="NA"/>
    <s v="NA"/>
    <s v="M"/>
    <x v="1"/>
    <s v="OtsLYON21S_1_0789"/>
    <s v="OtsLYON21S_1_0472"/>
    <x v="7"/>
    <x v="4"/>
    <x v="4"/>
    <s v="FALL"/>
    <n v="1"/>
    <x v="7"/>
    <e v="#N/A"/>
    <n v="1"/>
    <x v="8"/>
    <n v="5.6818181818181825"/>
    <n v="5.7284090909090919"/>
    <n v="12.729797979797981"/>
    <s v="Blw"/>
  </r>
  <r>
    <s v="OtsLGRF23S"/>
    <s v="OtsLGRF23S_6394"/>
    <s v="C-06394"/>
    <d v="2023-09-13T00:00:00"/>
    <x v="1"/>
    <s v="F"/>
    <n v="760"/>
    <x v="6"/>
    <x v="1"/>
    <n v="1"/>
    <s v="NA"/>
    <s v="NA"/>
    <s v="F"/>
    <x v="0"/>
    <s v="OtsLYON19S_1_0115"/>
    <s v="OtsLYON19S_1_0059"/>
    <x v="1"/>
    <x v="1"/>
    <x v="1"/>
    <s v="FALL"/>
    <n v="1"/>
    <x v="4"/>
    <n v="0.95971980899999998"/>
    <n v="1"/>
    <x v="1"/>
    <n v="5.6818181818181825"/>
    <n v="5.7284090909090919"/>
    <n v="12.729797979797981"/>
    <s v="Abv"/>
  </r>
  <r>
    <s v="OtsLGRF23S"/>
    <s v="OtsLGRF23S_6395"/>
    <s v="C-06395"/>
    <d v="2023-09-13T00:00:00"/>
    <x v="1"/>
    <s v="M"/>
    <n v="840"/>
    <x v="18"/>
    <x v="0"/>
    <s v="NA"/>
    <s v="3DD.003D7E4AFB"/>
    <s v="NA"/>
    <s v="M"/>
    <x v="1"/>
    <s v="OtsLYON19S_1_1853"/>
    <s v="OtsLYON19S_1_1619"/>
    <x v="1"/>
    <x v="1"/>
    <x v="1"/>
    <s v="FALL"/>
    <n v="1"/>
    <x v="1"/>
    <n v="0.95971980899999998"/>
    <n v="1"/>
    <x v="2"/>
    <n v="5.6818181818181825"/>
    <n v="5.7284090909090919"/>
    <n v="12.729797979797981"/>
    <s v="Abv"/>
  </r>
  <r>
    <s v="OtsLGRF23S"/>
    <s v="OtsLGRF23S_6397"/>
    <s v="C-06397"/>
    <d v="2023-09-13T00:00:00"/>
    <x v="1"/>
    <s v="F"/>
    <n v="760"/>
    <x v="6"/>
    <x v="0"/>
    <s v="NA"/>
    <s v="NA"/>
    <s v="NA"/>
    <s v="M"/>
    <x v="1"/>
    <s v="OtsNPFH19S_1_2321"/>
    <s v="OtsNPFH19S_1_2060"/>
    <x v="2"/>
    <x v="1"/>
    <x v="1"/>
    <s v="FALL"/>
    <n v="1"/>
    <x v="10"/>
    <n v="0.99705232300000002"/>
    <n v="1"/>
    <x v="1"/>
    <n v="5.6818181818181825"/>
    <n v="5.7284090909090919"/>
    <n v="12.729797979797981"/>
    <s v="Abv"/>
  </r>
  <r>
    <s v="OtsLGRF23S"/>
    <s v="OtsLGRF23S_6400"/>
    <s v="C-06400"/>
    <d v="2023-09-13T00:00:00"/>
    <x v="1"/>
    <s v="M"/>
    <n v="730"/>
    <x v="16"/>
    <x v="0"/>
    <s v="NA"/>
    <s v="NA"/>
    <s v="NA"/>
    <s v="M"/>
    <x v="1"/>
    <s v="OtsLYON19S_1_0562"/>
    <s v="OtsLYON19S_1_0465"/>
    <x v="1"/>
    <x v="1"/>
    <x v="1"/>
    <s v="FALL"/>
    <n v="1"/>
    <x v="7"/>
    <n v="0.95971980899999998"/>
    <n v="1"/>
    <x v="1"/>
    <n v="5.6818181818181825"/>
    <n v="5.7284090909090919"/>
    <n v="12.729797979797981"/>
    <s v="Blw"/>
  </r>
  <r>
    <s v="OtsLGRF23S"/>
    <s v="OtsLGRF23S_6403"/>
    <s v="C-06403"/>
    <d v="2023-09-13T00:00:00"/>
    <x v="1"/>
    <s v="F"/>
    <n v="660"/>
    <x v="33"/>
    <x v="0"/>
    <s v="NA"/>
    <s v="NA"/>
    <s v="NA"/>
    <s v="F"/>
    <x v="0"/>
    <s v="OtsLYON20S_1_0465"/>
    <s v="OtsLYON20S_1_1200"/>
    <x v="5"/>
    <x v="3"/>
    <x v="3"/>
    <s v="FALL"/>
    <n v="0.999999999999999"/>
    <x v="7"/>
    <n v="0.98961045999999997"/>
    <n v="1"/>
    <x v="3"/>
    <n v="5.6818181818181825"/>
    <n v="5.7284090909090919"/>
    <n v="12.729797979797981"/>
    <s v="Blw"/>
  </r>
  <r>
    <s v="OtsLGRF23S"/>
    <s v="OtsLGRF23S_6406"/>
    <s v="C-06406"/>
    <d v="2023-09-13T00:00:00"/>
    <x v="1"/>
    <s v="M"/>
    <n v="620"/>
    <x v="49"/>
    <x v="0"/>
    <s v="NA"/>
    <s v="NA"/>
    <s v="NA"/>
    <s v="M"/>
    <x v="1"/>
    <s v="OtsLYON20S_1_0215"/>
    <s v="OtsLYON20S_1_0013"/>
    <x v="5"/>
    <x v="3"/>
    <x v="3"/>
    <s v="FALL"/>
    <n v="1"/>
    <x v="4"/>
    <n v="0.98961045999999997"/>
    <n v="1"/>
    <x v="9"/>
    <n v="5.6818181818181825"/>
    <n v="5.7284090909090919"/>
    <n v="12.729797979797981"/>
    <s v="Abv"/>
  </r>
  <r>
    <s v="OtsLGRF23S"/>
    <s v="OtsLGRF23S_6409"/>
    <s v="C-06409"/>
    <d v="2023-09-13T00:00:00"/>
    <x v="1"/>
    <s v="M"/>
    <n v="460"/>
    <x v="37"/>
    <x v="0"/>
    <s v="NA"/>
    <s v="NA"/>
    <s v="NA"/>
    <s v="M"/>
    <x v="1"/>
    <s v="OtsLYON21S_1_0797"/>
    <s v="OtsLYON21S_1_1614"/>
    <x v="7"/>
    <x v="4"/>
    <x v="4"/>
    <s v="FALL"/>
    <n v="0.999999999999998"/>
    <x v="7"/>
    <e v="#N/A"/>
    <n v="1"/>
    <x v="10"/>
    <n v="5.6818181818181825"/>
    <n v="5.7284090909090919"/>
    <n v="12.729797979797981"/>
    <s v="Blw"/>
  </r>
  <r>
    <s v="OtsLGRF23S"/>
    <s v="OtsLGRF23S_6412"/>
    <s v="C-06412"/>
    <d v="2023-09-13T00:00:00"/>
    <x v="1"/>
    <s v="M"/>
    <n v="690"/>
    <x v="30"/>
    <x v="0"/>
    <s v="NA"/>
    <s v="NA"/>
    <s v="NA"/>
    <s v="M"/>
    <x v="1"/>
    <s v="OtsLYON19S_1_1752"/>
    <s v="OtsLYON19S_1_2084"/>
    <x v="1"/>
    <x v="1"/>
    <x v="1"/>
    <s v="FALL"/>
    <n v="1"/>
    <x v="14"/>
    <n v="0.95971980899999998"/>
    <n v="1"/>
    <x v="5"/>
    <n v="5.6818181818181825"/>
    <n v="5.7284090909090919"/>
    <n v="12.729797979797981"/>
    <s v="Blw"/>
  </r>
  <r>
    <s v="OtsLGRF23S"/>
    <s v="OtsLGRF23S_6415"/>
    <s v="C-06415"/>
    <d v="2023-09-13T00:00:00"/>
    <x v="1"/>
    <s v="F"/>
    <n v="760"/>
    <x v="6"/>
    <x v="0"/>
    <s v="NA"/>
    <s v="NA"/>
    <s v="NA"/>
    <s v="F"/>
    <x v="0"/>
    <s v="OtsLYON19S_1_1854"/>
    <s v="OtsLYON19S_1_1613"/>
    <x v="1"/>
    <x v="1"/>
    <x v="1"/>
    <s v="FALL"/>
    <n v="0.999999999999999"/>
    <x v="1"/>
    <n v="0.95971980899999998"/>
    <n v="1"/>
    <x v="1"/>
    <n v="5.6818181818181825"/>
    <n v="5.7284090909090919"/>
    <n v="12.729797979797981"/>
    <s v="Abv"/>
  </r>
  <r>
    <s v="OtsLGRF23S"/>
    <s v="OtsLGRF23S_6418"/>
    <s v="C-06418"/>
    <d v="2023-09-13T00:00:00"/>
    <x v="1"/>
    <s v="M"/>
    <n v="670"/>
    <x v="11"/>
    <x v="0"/>
    <s v="NA"/>
    <s v="NA"/>
    <s v="NA"/>
    <s v="M"/>
    <x v="1"/>
    <s v="OtsLYON20S_1_0283"/>
    <s v="OtsLYON20S_1_1029"/>
    <x v="5"/>
    <x v="3"/>
    <x v="3"/>
    <s v="FALL"/>
    <n v="1"/>
    <x v="6"/>
    <n v="0.98961045999999997"/>
    <n v="1"/>
    <x v="3"/>
    <n v="5.6818181818181825"/>
    <n v="5.7284090909090919"/>
    <n v="12.729797979797981"/>
    <s v="Abv"/>
  </r>
  <r>
    <s v="OtsLGRF23S"/>
    <s v="OtsLGRF23S_6421"/>
    <s v="C-06421"/>
    <d v="2023-09-13T00:00:00"/>
    <x v="1"/>
    <s v="M"/>
    <n v="580"/>
    <x v="46"/>
    <x v="0"/>
    <s v="NA"/>
    <s v="NA"/>
    <s v="NA"/>
    <s v="M"/>
    <x v="1"/>
    <s v="OtsLYON20S_1_1546"/>
    <s v="OtsLYON20S_1_1703"/>
    <x v="5"/>
    <x v="3"/>
    <x v="3"/>
    <s v="FALL"/>
    <n v="1"/>
    <x v="1"/>
    <n v="0.98961045999999997"/>
    <n v="1"/>
    <x v="9"/>
    <n v="5.6818181818181825"/>
    <n v="5.7284090909090919"/>
    <n v="12.729797979797981"/>
    <s v="Abv"/>
  </r>
  <r>
    <s v="OtsLGRF23S"/>
    <s v="OtsLGRF23S_6423"/>
    <s v="C-06423"/>
    <d v="2023-09-13T00:00:00"/>
    <x v="1"/>
    <s v="F"/>
    <n v="840"/>
    <x v="18"/>
    <x v="0"/>
    <s v="NA"/>
    <s v="3DD.003D7E4AE1"/>
    <s v="NA"/>
    <s v="F"/>
    <x v="0"/>
    <s v="OtsLYON19S_1_1881"/>
    <s v="OtsLYON19S_1_1641"/>
    <x v="1"/>
    <x v="1"/>
    <x v="1"/>
    <s v="FALL"/>
    <n v="1"/>
    <x v="1"/>
    <n v="0.95971980899999998"/>
    <n v="1"/>
    <x v="2"/>
    <n v="5.6818181818181825"/>
    <n v="5.7284090909090919"/>
    <n v="12.729797979797981"/>
    <s v="Abv"/>
  </r>
  <r>
    <s v="OtsLGRF23S"/>
    <s v="OtsLGRF23S_6424"/>
    <s v="C-06424"/>
    <d v="2023-09-13T00:00:00"/>
    <x v="1"/>
    <s v="M"/>
    <n v="770"/>
    <x v="2"/>
    <x v="0"/>
    <s v="NA"/>
    <s v="NA"/>
    <s v="NA"/>
    <s v="M"/>
    <x v="1"/>
    <s v="NA"/>
    <s v="NA"/>
    <x v="0"/>
    <x v="0"/>
    <x v="0"/>
    <s v="FALL"/>
    <n v="1"/>
    <x v="0"/>
    <e v="#N/A"/>
    <n v="1"/>
    <x v="1"/>
    <n v="5.6818181818181825"/>
    <n v="5.7284090909090919"/>
    <n v="12.729797979797981"/>
    <s v="Abv"/>
  </r>
  <r>
    <s v="OtsLGRF23S"/>
    <s v="OtsLGRF23S_6427"/>
    <s v="C-06427"/>
    <d v="2023-09-13T00:00:00"/>
    <x v="1"/>
    <s v="M"/>
    <n v="660"/>
    <x v="33"/>
    <x v="1"/>
    <n v="1"/>
    <s v="NA"/>
    <s v="NA"/>
    <s v="M"/>
    <x v="1"/>
    <s v="OtsLYON18S_1_2332"/>
    <s v="OtsLYON18S_1_2733"/>
    <x v="3"/>
    <x v="2"/>
    <x v="2"/>
    <s v="FALL"/>
    <n v="1"/>
    <x v="17"/>
    <n v="0.80551598400000002"/>
    <n v="1"/>
    <x v="3"/>
    <n v="5.6818181818181825"/>
    <n v="5.7284090909090919"/>
    <n v="12.729797979797981"/>
    <s v="Blw"/>
  </r>
  <r>
    <s v="OtsLGRF23S"/>
    <s v="OtsLGRF23S_6430"/>
    <s v="C-06430"/>
    <d v="2023-09-13T00:00:00"/>
    <x v="1"/>
    <s v="M"/>
    <n v="680"/>
    <x v="35"/>
    <x v="1"/>
    <n v="1"/>
    <s v="NA"/>
    <s v="NA"/>
    <s v="M"/>
    <x v="1"/>
    <s v="OtsLYON19S_1_1761"/>
    <s v="OtsLYON19S_1_2004"/>
    <x v="1"/>
    <x v="1"/>
    <x v="1"/>
    <s v="FALL"/>
    <n v="1"/>
    <x v="19"/>
    <n v="0.95971980899999998"/>
    <n v="1"/>
    <x v="5"/>
    <n v="5.6818181818181825"/>
    <n v="5.7284090909090919"/>
    <n v="12.729797979797981"/>
    <s v="Abv"/>
  </r>
  <r>
    <s v="OtsLGRF23S"/>
    <s v="OtsLGRF23S_6433"/>
    <s v="C-06433"/>
    <d v="2023-09-13T00:00:00"/>
    <x v="1"/>
    <s v="M"/>
    <n v="490"/>
    <x v="44"/>
    <x v="1"/>
    <n v="1"/>
    <s v="NA"/>
    <s v="NA"/>
    <s v="M"/>
    <x v="1"/>
    <s v="OtsLYON21S_1_0694"/>
    <s v="OtsLYON21S_1_0240"/>
    <x v="7"/>
    <x v="4"/>
    <x v="4"/>
    <s v="FALL"/>
    <n v="1.00000000000001"/>
    <x v="3"/>
    <e v="#N/A"/>
    <n v="1"/>
    <x v="11"/>
    <n v="5.6818181818181825"/>
    <n v="5.7284090909090919"/>
    <n v="12.729797979797981"/>
    <s v="Abv"/>
  </r>
  <r>
    <s v="OtsLGRF23S"/>
    <s v="OtsLGRF23S_6436"/>
    <s v="C-06436"/>
    <d v="2023-09-13T00:00:00"/>
    <x v="1"/>
    <s v="F"/>
    <n v="760"/>
    <x v="6"/>
    <x v="0"/>
    <s v="NA"/>
    <s v="NA"/>
    <s v="NA"/>
    <s v="F"/>
    <x v="0"/>
    <s v="OtsLYON19S_1_1836"/>
    <s v="OtsLYON19S_1_1577"/>
    <x v="1"/>
    <x v="1"/>
    <x v="1"/>
    <s v="FALL"/>
    <n v="0.999999999999996"/>
    <x v="1"/>
    <n v="0.95971980899999998"/>
    <n v="1"/>
    <x v="1"/>
    <n v="5.6818181818181825"/>
    <n v="5.7284090909090919"/>
    <n v="12.729797979797981"/>
    <s v="Abv"/>
  </r>
  <r>
    <s v="OtsLGRF23S"/>
    <s v="OtsLGRF23S_6439"/>
    <s v="C-06439"/>
    <d v="2023-09-13T00:00:00"/>
    <x v="1"/>
    <s v="M"/>
    <n v="650"/>
    <x v="5"/>
    <x v="1"/>
    <n v="1"/>
    <s v="NA"/>
    <s v="NA"/>
    <s v="M"/>
    <x v="1"/>
    <s v="OtsLYON19S_1_1361"/>
    <s v="OtsLYON19S_1_1419"/>
    <x v="1"/>
    <x v="1"/>
    <x v="1"/>
    <s v="FALL"/>
    <n v="0.999999999999998"/>
    <x v="17"/>
    <n v="0.95971980899999998"/>
    <n v="1"/>
    <x v="3"/>
    <n v="5.6818181818181825"/>
    <n v="5.7284090909090919"/>
    <n v="12.729797979797981"/>
    <s v="Blw"/>
  </r>
  <r>
    <s v="OtsLGRF23S"/>
    <s v="OtsLGRF23S_6442"/>
    <s v="C-06442"/>
    <d v="2023-09-13T00:00:00"/>
    <x v="1"/>
    <s v="M"/>
    <n v="490"/>
    <x v="44"/>
    <x v="0"/>
    <s v="NA"/>
    <s v="NA"/>
    <s v="NA"/>
    <s v="M"/>
    <x v="1"/>
    <s v="OtsLYON21S_1_0614"/>
    <s v="OtsLYON21S_1_0025"/>
    <x v="7"/>
    <x v="4"/>
    <x v="4"/>
    <s v="FALL"/>
    <n v="1"/>
    <x v="4"/>
    <e v="#N/A"/>
    <n v="1"/>
    <x v="11"/>
    <n v="5.6818181818181825"/>
    <n v="5.7284090909090919"/>
    <n v="12.729797979797981"/>
    <s v="Abv"/>
  </r>
  <r>
    <s v="OtsLGRF23S"/>
    <s v="OtsLGRF23S_6443"/>
    <s v="C-06443"/>
    <d v="2023-09-13T00:00:00"/>
    <x v="1"/>
    <s v="F"/>
    <n v="860"/>
    <x v="27"/>
    <x v="1"/>
    <n v="1"/>
    <s v="3DD.003D7E4ACC"/>
    <s v="NA"/>
    <s v="F"/>
    <x v="0"/>
    <s v="OtsLYON19S_1_0706"/>
    <s v="OtsLYON19S_1_0804"/>
    <x v="1"/>
    <x v="1"/>
    <x v="1"/>
    <s v="FALL"/>
    <n v="1"/>
    <x v="6"/>
    <n v="0.95971980899999998"/>
    <n v="1"/>
    <x v="2"/>
    <n v="5.6818181818181825"/>
    <n v="5.7284090909090919"/>
    <n v="12.729797979797981"/>
    <s v="Abv"/>
  </r>
  <r>
    <s v="OtsLGRF23S"/>
    <s v="OtsLGRF23S_6445"/>
    <s v="C-06445"/>
    <d v="2023-09-13T00:00:00"/>
    <x v="1"/>
    <s v="F"/>
    <n v="770"/>
    <x v="2"/>
    <x v="0"/>
    <s v="NA"/>
    <s v="NA"/>
    <s v="NA"/>
    <s v="F"/>
    <x v="0"/>
    <s v="OtsNPFH19S_1_3340"/>
    <s v="OtsNPFH19S_1_3118"/>
    <x v="2"/>
    <x v="1"/>
    <x v="1"/>
    <s v="FALL"/>
    <n v="1"/>
    <x v="13"/>
    <n v="0.99705232300000002"/>
    <n v="1"/>
    <x v="1"/>
    <n v="5.6818181818181825"/>
    <n v="5.7284090909090919"/>
    <n v="12.729797979797981"/>
    <s v="Abv"/>
  </r>
  <r>
    <s v="OtsLGRF23S"/>
    <s v="OtsLGRF23S_6448"/>
    <s v="C-06448"/>
    <d v="2023-09-13T00:00:00"/>
    <x v="1"/>
    <s v="M"/>
    <n v="650"/>
    <x v="5"/>
    <x v="0"/>
    <s v="NA"/>
    <s v="NA"/>
    <s v="NA"/>
    <s v="M"/>
    <x v="1"/>
    <s v="NA"/>
    <s v="NA"/>
    <x v="0"/>
    <x v="0"/>
    <x v="0"/>
    <s v="FALL"/>
    <n v="1"/>
    <x v="0"/>
    <e v="#N/A"/>
    <n v="1"/>
    <x v="3"/>
    <n v="5.6818181818181825"/>
    <n v="5.7284090909090919"/>
    <n v="12.729797979797981"/>
    <s v="Abv"/>
  </r>
  <r>
    <s v="OtsLGRF23S"/>
    <s v="OtsLGRF23S_6451"/>
    <s v="C-06451"/>
    <d v="2023-09-13T00:00:00"/>
    <x v="1"/>
    <s v="M"/>
    <n v="700"/>
    <x v="13"/>
    <x v="0"/>
    <s v="NA"/>
    <s v="NA"/>
    <s v="NA"/>
    <s v="M"/>
    <x v="1"/>
    <s v="OtsLYON19S_1_0572"/>
    <s v="OtsLYON19S_1_0486"/>
    <x v="1"/>
    <x v="1"/>
    <x v="1"/>
    <s v="FALL"/>
    <n v="0.999999999999999"/>
    <x v="7"/>
    <n v="0.95971980899999998"/>
    <n v="1"/>
    <x v="5"/>
    <n v="5.6818181818181825"/>
    <n v="5.7284090909090919"/>
    <n v="12.729797979797981"/>
    <s v="Blw"/>
  </r>
  <r>
    <s v="OtsLGRF23S"/>
    <s v="OtsLGRF23S_6454"/>
    <s v="C-06454"/>
    <d v="2023-09-13T00:00:00"/>
    <x v="1"/>
    <s v="M"/>
    <n v="680"/>
    <x v="35"/>
    <x v="0"/>
    <s v="NA"/>
    <s v="NA"/>
    <s v="NA"/>
    <s v="M"/>
    <x v="1"/>
    <s v="OtsLYON19S_1_1865"/>
    <s v="OtsLYON19S_1_1624"/>
    <x v="1"/>
    <x v="1"/>
    <x v="1"/>
    <s v="FALL"/>
    <n v="1"/>
    <x v="1"/>
    <n v="0.95971980899999998"/>
    <n v="1"/>
    <x v="5"/>
    <n v="5.6818181818181825"/>
    <n v="5.7284090909090919"/>
    <n v="12.729797979797981"/>
    <s v="Abv"/>
  </r>
  <r>
    <s v="OtsLGRF23S"/>
    <s v="OtsLGRF23S_6455"/>
    <s v="C-06455"/>
    <d v="2023-09-13T00:00:00"/>
    <x v="1"/>
    <s v="F"/>
    <n v="820"/>
    <x v="19"/>
    <x v="0"/>
    <s v="NA"/>
    <s v="3DD.003D7E5475"/>
    <s v="NA"/>
    <s v="F"/>
    <x v="0"/>
    <s v="NA"/>
    <s v="NA"/>
    <x v="0"/>
    <x v="0"/>
    <x v="0"/>
    <s v="FALL"/>
    <n v="1"/>
    <x v="0"/>
    <e v="#N/A"/>
    <n v="1"/>
    <x v="0"/>
    <n v="5.6818181818181825"/>
    <n v="5.7284090909090919"/>
    <n v="12.729797979797981"/>
    <s v="Abv"/>
  </r>
  <r>
    <s v="OtsLGRF23S"/>
    <s v="OtsLGRF23S_6457"/>
    <s v="C-06457"/>
    <d v="2023-09-13T00:00:00"/>
    <x v="1"/>
    <s v="F"/>
    <n v="740"/>
    <x v="12"/>
    <x v="1"/>
    <n v="1"/>
    <s v="NA"/>
    <s v="NA"/>
    <s v="F"/>
    <x v="0"/>
    <s v="OtsLYON19S_1_0548"/>
    <s v="OtsLYON19S_1_0411"/>
    <x v="1"/>
    <x v="1"/>
    <x v="1"/>
    <s v="FALL"/>
    <n v="1"/>
    <x v="7"/>
    <n v="0.95971980899999998"/>
    <n v="1"/>
    <x v="1"/>
    <n v="5.6818181818181825"/>
    <n v="5.7284090909090919"/>
    <n v="12.729797979797981"/>
    <s v="Blw"/>
  </r>
  <r>
    <s v="OtsLGRF23S"/>
    <s v="OtsLGRF23S_6460"/>
    <s v="C-06460"/>
    <d v="2023-09-13T00:00:00"/>
    <x v="1"/>
    <s v="M"/>
    <n v="720"/>
    <x v="17"/>
    <x v="1"/>
    <n v="1"/>
    <s v="NA"/>
    <s v="NA"/>
    <s v="M"/>
    <x v="1"/>
    <s v="OtsLYON19S_1_0707"/>
    <s v="OtsLYON19S_1_0692"/>
    <x v="1"/>
    <x v="1"/>
    <x v="1"/>
    <s v="FALL"/>
    <n v="1"/>
    <x v="6"/>
    <n v="0.95971980899999998"/>
    <n v="1"/>
    <x v="5"/>
    <n v="5.6818181818181825"/>
    <n v="5.7284090909090919"/>
    <n v="12.729797979797981"/>
    <s v="Abv"/>
  </r>
  <r>
    <s v="OtsLGRF23S"/>
    <s v="OtsLGRF23S_6463"/>
    <s v="C-06463"/>
    <d v="2023-09-13T00:00:00"/>
    <x v="1"/>
    <s v="F"/>
    <n v="860"/>
    <x v="27"/>
    <x v="0"/>
    <s v="NA"/>
    <s v="3DD.003D7E541A"/>
    <s v="NA"/>
    <s v="F"/>
    <x v="0"/>
    <s v="OtsPBT19-LWSFa-7103"/>
    <s v="OtsPBT19-LWSFa-7015"/>
    <x v="16"/>
    <x v="1"/>
    <x v="1"/>
    <s v="FALL"/>
    <n v="0.999999999999998"/>
    <x v="23"/>
    <n v="1"/>
    <n v="1"/>
    <x v="2"/>
    <n v="5.6818181818181825"/>
    <n v="5.7284090909090919"/>
    <n v="12.729797979797981"/>
    <s v="Blw"/>
  </r>
  <r>
    <s v="OtsLGRF23S"/>
    <s v="OtsLGRF23S_6464"/>
    <s v="C-06464"/>
    <d v="2023-09-13T00:00:00"/>
    <x v="1"/>
    <s v="F"/>
    <n v="800"/>
    <x v="4"/>
    <x v="0"/>
    <s v="NA"/>
    <s v="3DD.003D7E5466"/>
    <s v="NA"/>
    <s v="F"/>
    <x v="0"/>
    <s v="OtsLYON19S_1_1879"/>
    <s v="OtsLYON19S_1_1643"/>
    <x v="1"/>
    <x v="1"/>
    <x v="1"/>
    <s v="FALL"/>
    <n v="0.999999999999997"/>
    <x v="1"/>
    <n v="0.95971980899999998"/>
    <n v="1"/>
    <x v="0"/>
    <n v="5.6818181818181825"/>
    <n v="5.7284090909090919"/>
    <n v="12.729797979797981"/>
    <s v="Abv"/>
  </r>
  <r>
    <s v="OtsLGRF23S"/>
    <s v="OtsLGRF23S_6466"/>
    <s v="C-06466"/>
    <d v="2023-09-13T00:00:00"/>
    <x v="1"/>
    <s v="F"/>
    <n v="740"/>
    <x v="12"/>
    <x v="0"/>
    <s v="NA"/>
    <s v="NA"/>
    <s v="NA"/>
    <s v="F"/>
    <x v="0"/>
    <s v="OtsLYON19S_1_1712"/>
    <s v="OtsLYON19S_1_1928"/>
    <x v="1"/>
    <x v="1"/>
    <x v="1"/>
    <s v="FALL"/>
    <n v="1"/>
    <x v="1"/>
    <n v="0.95971980899999998"/>
    <n v="1"/>
    <x v="1"/>
    <n v="5.6818181818181825"/>
    <n v="5.7284090909090919"/>
    <n v="12.729797979797981"/>
    <s v="Abv"/>
  </r>
  <r>
    <s v="OtsLGRF23S"/>
    <s v="OtsLGRF23S_6469"/>
    <s v="C-06469"/>
    <d v="2023-09-13T00:00:00"/>
    <x v="1"/>
    <s v="M"/>
    <n v="520"/>
    <x v="48"/>
    <x v="0"/>
    <s v="NA"/>
    <s v="NA"/>
    <s v="NA"/>
    <s v="M"/>
    <x v="1"/>
    <s v="OtsLYON21S_1_0937"/>
    <s v="OtsLYON21S_1_1735"/>
    <x v="7"/>
    <x v="4"/>
    <x v="4"/>
    <s v="FALL"/>
    <n v="1"/>
    <x v="1"/>
    <e v="#N/A"/>
    <n v="1"/>
    <x v="11"/>
    <n v="5.6818181818181825"/>
    <n v="5.7284090909090919"/>
    <n v="12.729797979797981"/>
    <s v="Abv"/>
  </r>
  <r>
    <s v="OtsLGRF23S"/>
    <s v="OtsLGRF23S_6472"/>
    <s v="C-06472"/>
    <d v="2023-09-13T00:00:00"/>
    <x v="1"/>
    <s v="M"/>
    <n v="700"/>
    <x v="13"/>
    <x v="1"/>
    <n v="1"/>
    <s v="NA"/>
    <s v="NA"/>
    <s v="M"/>
    <x v="1"/>
    <s v="OtsLYON19S_1_1115"/>
    <s v="OtsLYON19S_1_0949"/>
    <x v="1"/>
    <x v="1"/>
    <x v="1"/>
    <s v="FALL"/>
    <n v="1"/>
    <x v="16"/>
    <n v="0.95971980899999998"/>
    <n v="1"/>
    <x v="5"/>
    <n v="5.6818181818181825"/>
    <n v="5.7284090909090919"/>
    <n v="12.729797979797981"/>
    <s v="Abv"/>
  </r>
  <r>
    <s v="OtsLGRF23S"/>
    <s v="OtsLGRF23S_6475"/>
    <s v="C-06475"/>
    <d v="2023-09-13T00:00:00"/>
    <x v="1"/>
    <s v="F"/>
    <n v="710"/>
    <x v="10"/>
    <x v="1"/>
    <n v="1"/>
    <s v="NA"/>
    <s v="NA"/>
    <s v="F"/>
    <x v="0"/>
    <s v="OtsLYON19S_1_1356"/>
    <s v="OtsLYON19S_1_1271"/>
    <x v="1"/>
    <x v="1"/>
    <x v="1"/>
    <s v="FALL"/>
    <n v="0.999999999999999"/>
    <x v="17"/>
    <n v="0.95971980899999998"/>
    <n v="1"/>
    <x v="5"/>
    <n v="5.6818181818181825"/>
    <n v="5.7284090909090919"/>
    <n v="12.729797979797981"/>
    <s v="Blw"/>
  </r>
  <r>
    <s v="OtsLGRF23S"/>
    <s v="OtsLGRF23S_6478"/>
    <s v="C-06478"/>
    <d v="2023-09-13T00:00:00"/>
    <x v="1"/>
    <s v="F"/>
    <n v="740"/>
    <x v="12"/>
    <x v="0"/>
    <s v="NA"/>
    <s v="NA"/>
    <s v="NA"/>
    <s v="F"/>
    <x v="0"/>
    <s v="OtsLYON19S_1_1843"/>
    <s v="OtsLYON19S_1_1592"/>
    <x v="1"/>
    <x v="1"/>
    <x v="1"/>
    <s v="FALL"/>
    <n v="0.999999999999999"/>
    <x v="1"/>
    <n v="0.95971980899999998"/>
    <n v="1"/>
    <x v="1"/>
    <n v="5.6818181818181825"/>
    <n v="5.7284090909090919"/>
    <n v="12.729797979797981"/>
    <s v="Abv"/>
  </r>
  <r>
    <s v="OtsLGRF23S"/>
    <s v="OtsLGRF23S_6481"/>
    <s v="C-06481"/>
    <d v="2023-09-13T00:00:00"/>
    <x v="1"/>
    <s v="F"/>
    <n v="780"/>
    <x v="8"/>
    <x v="1"/>
    <n v="1"/>
    <s v="NA"/>
    <s v="NA"/>
    <s v="F"/>
    <x v="0"/>
    <s v="OtsLYON19S_1_0538"/>
    <s v="OtsLYON19S_1_0391"/>
    <x v="1"/>
    <x v="1"/>
    <x v="1"/>
    <s v="FALL"/>
    <n v="1"/>
    <x v="7"/>
    <n v="0.95971980899999998"/>
    <n v="1"/>
    <x v="0"/>
    <n v="5.6818181818181825"/>
    <n v="5.7284090909090919"/>
    <n v="12.729797979797981"/>
    <s v="Blw"/>
  </r>
  <r>
    <s v="OtsLGRF23S"/>
    <s v="OtsLGRF23S_6482"/>
    <s v="C-06482"/>
    <d v="2023-09-13T00:00:00"/>
    <x v="1"/>
    <s v="M"/>
    <n v="830"/>
    <x v="15"/>
    <x v="0"/>
    <s v="NA"/>
    <s v="3DD.003D7E5457"/>
    <s v="NA"/>
    <s v="M"/>
    <x v="1"/>
    <s v="NA"/>
    <s v="NA"/>
    <x v="0"/>
    <x v="0"/>
    <x v="0"/>
    <s v="FALL"/>
    <n v="0.999999999999997"/>
    <x v="0"/>
    <e v="#N/A"/>
    <n v="1"/>
    <x v="2"/>
    <n v="5.6818181818181825"/>
    <n v="5.7284090909090919"/>
    <n v="12.729797979797981"/>
    <s v="Abv"/>
  </r>
  <r>
    <s v="OtsLGRF23S"/>
    <s v="OtsLGRF23S_6483"/>
    <s v="C-06483"/>
    <d v="2023-09-13T00:00:00"/>
    <x v="1"/>
    <s v="M"/>
    <n v="810"/>
    <x v="9"/>
    <x v="0"/>
    <s v="NA"/>
    <s v="3DD.003D7E546B"/>
    <s v="NA"/>
    <s v="M"/>
    <x v="1"/>
    <s v="NA"/>
    <s v="NA"/>
    <x v="0"/>
    <x v="0"/>
    <x v="0"/>
    <s v="FALL"/>
    <n v="1"/>
    <x v="0"/>
    <e v="#N/A"/>
    <n v="1"/>
    <x v="0"/>
    <n v="5.6818181818181825"/>
    <n v="5.7284090909090919"/>
    <n v="12.729797979797981"/>
    <s v="Abv"/>
  </r>
  <r>
    <s v="OtsLGRF23S"/>
    <s v="OtsLGRF23S_6484"/>
    <s v="C-06484"/>
    <d v="2023-09-13T00:00:00"/>
    <x v="1"/>
    <s v="M"/>
    <n v="660"/>
    <x v="33"/>
    <x v="0"/>
    <s v="NA"/>
    <s v="NA"/>
    <s v="NA"/>
    <s v="M"/>
    <x v="1"/>
    <s v="OtsPBT19-PRHFa-5694"/>
    <s v="OtsPBT19-PRHFa-6011"/>
    <x v="10"/>
    <x v="1"/>
    <x v="1"/>
    <s v="FALL"/>
    <n v="0.999999999999997"/>
    <x v="20"/>
    <n v="0.96152300000000002"/>
    <n v="1"/>
    <x v="3"/>
    <n v="5.6818181818181825"/>
    <n v="5.7284090909090919"/>
    <n v="12.729797979797981"/>
    <s v="Blw"/>
  </r>
  <r>
    <s v="OtsLGRF23S"/>
    <s v="OtsLGRF23S_6487"/>
    <s v="C-06487"/>
    <d v="2023-09-13T00:00:00"/>
    <x v="1"/>
    <s v="F"/>
    <n v="710"/>
    <x v="10"/>
    <x v="1"/>
    <n v="1"/>
    <s v="NA"/>
    <s v="NA"/>
    <s v="F"/>
    <x v="0"/>
    <s v="OtsLYON20S_1_0420"/>
    <s v="OtsLYON20S_1_1083"/>
    <x v="5"/>
    <x v="3"/>
    <x v="3"/>
    <s v="FALL"/>
    <n v="0.999999999999997"/>
    <x v="6"/>
    <n v="0.98961045999999997"/>
    <n v="1"/>
    <x v="5"/>
    <n v="5.6818181818181825"/>
    <n v="5.7284090909090919"/>
    <n v="12.729797979797981"/>
    <s v="Abv"/>
  </r>
  <r>
    <s v="OtsLGRF23S"/>
    <s v="OtsLGRF23S_6490"/>
    <s v="C-06490"/>
    <d v="2023-09-13T00:00:00"/>
    <x v="1"/>
    <s v="F"/>
    <n v="730"/>
    <x v="16"/>
    <x v="0"/>
    <s v="NA"/>
    <s v="NA"/>
    <s v="NA"/>
    <s v="F"/>
    <x v="0"/>
    <s v="OtsLYON19S_1_0538"/>
    <s v="OtsLYON19S_1_0392"/>
    <x v="1"/>
    <x v="1"/>
    <x v="1"/>
    <s v="FALL"/>
    <n v="0.999999999999999"/>
    <x v="7"/>
    <n v="0.95971980899999998"/>
    <n v="1"/>
    <x v="1"/>
    <n v="5.6818181818181825"/>
    <n v="5.7284090909090919"/>
    <n v="12.729797979797981"/>
    <s v="Blw"/>
  </r>
  <r>
    <s v="OtsLGRF23S"/>
    <s v="OtsLGRF23S_6491"/>
    <s v="C-06491"/>
    <d v="2023-09-13T00:00:00"/>
    <x v="1"/>
    <s v="M"/>
    <n v="920"/>
    <x v="20"/>
    <x v="1"/>
    <n v="1"/>
    <s v="3DD.003D7E5427"/>
    <s v="NA"/>
    <s v="M"/>
    <x v="1"/>
    <s v="OtsLYON19S_1_0157"/>
    <s v="OtsLYON19S_1_0245"/>
    <x v="1"/>
    <x v="1"/>
    <x v="1"/>
    <s v="FALL"/>
    <n v="1"/>
    <x v="3"/>
    <n v="0.95971980899999998"/>
    <n v="1"/>
    <x v="4"/>
    <n v="5.6818181818181825"/>
    <n v="5.7284090909090919"/>
    <n v="12.729797979797981"/>
    <s v="Abv"/>
  </r>
  <r>
    <s v="OtsLGRF23S"/>
    <s v="OtsLGRF23S_6493"/>
    <s v="C-06493"/>
    <d v="2023-09-13T00:00:00"/>
    <x v="1"/>
    <s v="M"/>
    <n v="630"/>
    <x v="39"/>
    <x v="1"/>
    <n v="1"/>
    <s v="NA"/>
    <s v="NA"/>
    <s v="M"/>
    <x v="1"/>
    <s v="OtsLYON21S_1_0734"/>
    <s v="OtsLYON21S_1_0341"/>
    <x v="7"/>
    <x v="4"/>
    <x v="4"/>
    <s v="FALL"/>
    <n v="1"/>
    <x v="6"/>
    <e v="#N/A"/>
    <n v="1"/>
    <x v="3"/>
    <n v="5.6818181818181825"/>
    <n v="5.7284090909090919"/>
    <n v="12.729797979797981"/>
    <s v="Abv"/>
  </r>
  <r>
    <s v="OtsLGRF23S"/>
    <s v="OtsLGRF23S_6496"/>
    <s v="C-06496"/>
    <d v="2023-09-13T00:00:00"/>
    <x v="1"/>
    <s v="F"/>
    <n v="710"/>
    <x v="10"/>
    <x v="1"/>
    <n v="1"/>
    <s v="NA"/>
    <s v="NA"/>
    <s v="F"/>
    <x v="0"/>
    <s v="OtsLYON19S_1_1309"/>
    <s v="OtsLYON19S_1_1277"/>
    <x v="1"/>
    <x v="1"/>
    <x v="1"/>
    <s v="FALL"/>
    <n v="0.999999999999997"/>
    <x v="17"/>
    <n v="0.95971980899999998"/>
    <n v="1"/>
    <x v="5"/>
    <n v="5.6818181818181825"/>
    <n v="5.7284090909090919"/>
    <n v="12.729797979797981"/>
    <s v="Blw"/>
  </r>
  <r>
    <s v="OtsLGRF23S"/>
    <s v="OtsLGRF23S_6499"/>
    <s v="C-06499"/>
    <d v="2023-09-13T00:00:00"/>
    <x v="1"/>
    <s v="M"/>
    <n v="770"/>
    <x v="2"/>
    <x v="0"/>
    <s v="NA"/>
    <s v="NA"/>
    <s v="NA"/>
    <s v="M"/>
    <x v="1"/>
    <s v="NA"/>
    <s v="NA"/>
    <x v="0"/>
    <x v="0"/>
    <x v="0"/>
    <s v="FALL"/>
    <n v="1"/>
    <x v="0"/>
    <e v="#N/A"/>
    <n v="1"/>
    <x v="1"/>
    <n v="5.6818181818181825"/>
    <n v="5.7284090909090919"/>
    <n v="12.729797979797981"/>
    <s v="Abv"/>
  </r>
  <r>
    <s v="OtsLGRF23S"/>
    <s v="OtsLGRF23S_6502"/>
    <s v="C-06502"/>
    <d v="2023-09-13T00:00:00"/>
    <x v="1"/>
    <s v="M"/>
    <n v="650"/>
    <x v="5"/>
    <x v="1"/>
    <s v="NA"/>
    <s v="NA"/>
    <s v="NA"/>
    <s v="M"/>
    <x v="1"/>
    <s v="OtsLYON19S_1_0120"/>
    <s v="OtsLYON19S_1_0067"/>
    <x v="1"/>
    <x v="1"/>
    <x v="1"/>
    <s v="FALL"/>
    <n v="0.999999999999996"/>
    <x v="4"/>
    <n v="0.95971980899999998"/>
    <n v="1"/>
    <x v="3"/>
    <n v="5.6818181818181825"/>
    <n v="5.7284090909090919"/>
    <n v="12.729797979797981"/>
    <s v="Abv"/>
  </r>
  <r>
    <s v="OtsLGRF23S"/>
    <s v="OtsLGRF23S_6505"/>
    <s v="C-06505"/>
    <d v="2023-09-13T00:00:00"/>
    <x v="1"/>
    <s v="M"/>
    <n v="710"/>
    <x v="10"/>
    <x v="1"/>
    <n v="1"/>
    <s v="NA"/>
    <s v="NA"/>
    <s v="M"/>
    <x v="1"/>
    <s v="OtsLYON19S_1_0126"/>
    <s v="OtsLYON19S_1_0221"/>
    <x v="1"/>
    <x v="1"/>
    <x v="1"/>
    <s v="FALL"/>
    <n v="1"/>
    <x v="3"/>
    <n v="0.95971980899999998"/>
    <n v="1"/>
    <x v="5"/>
    <n v="5.6818181818181825"/>
    <n v="5.7284090909090919"/>
    <n v="12.729797979797981"/>
    <s v="Abv"/>
  </r>
  <r>
    <s v="OtsLGRF23S"/>
    <s v="OtsLGRF23S_6506"/>
    <s v="C-06506"/>
    <d v="2023-09-13T00:00:00"/>
    <x v="1"/>
    <s v="F"/>
    <n v="870"/>
    <x v="3"/>
    <x v="0"/>
    <s v="NA"/>
    <s v="3DD.003D7E5434"/>
    <s v="NA"/>
    <s v="F"/>
    <x v="0"/>
    <s v="NA"/>
    <s v="NA"/>
    <x v="0"/>
    <x v="0"/>
    <x v="0"/>
    <s v="FALL"/>
    <n v="0.999999999999996"/>
    <x v="0"/>
    <e v="#N/A"/>
    <n v="1"/>
    <x v="2"/>
    <n v="5.6818181818181825"/>
    <n v="5.7284090909090919"/>
    <n v="12.729797979797981"/>
    <s v="Abv"/>
  </r>
  <r>
    <s v="OtsLGRF23S"/>
    <s v="OtsLGRF23S_6508"/>
    <s v="C-06508"/>
    <d v="2023-09-13T00:00:00"/>
    <x v="1"/>
    <s v="M"/>
    <n v="800"/>
    <x v="4"/>
    <x v="1"/>
    <n v="1"/>
    <s v="3DD.003D7E5473"/>
    <s v="NA"/>
    <s v="M"/>
    <x v="1"/>
    <s v="OtsLYON18S_1_0734"/>
    <s v="OtsLYON18S_1_0873"/>
    <x v="3"/>
    <x v="2"/>
    <x v="2"/>
    <s v="FALL"/>
    <n v="0.999999999999997"/>
    <x v="6"/>
    <n v="0.80551598400000002"/>
    <n v="1"/>
    <x v="0"/>
    <n v="5.6818181818181825"/>
    <n v="5.7284090909090919"/>
    <n v="12.729797979797981"/>
    <s v="Abv"/>
  </r>
  <r>
    <s v="OtsLGRF23S"/>
    <s v="OtsLGRF23S_6511"/>
    <s v="C-06511"/>
    <d v="2023-09-13T00:00:00"/>
    <x v="1"/>
    <s v="F"/>
    <n v="690"/>
    <x v="30"/>
    <x v="1"/>
    <n v="1"/>
    <s v="NA"/>
    <s v="NA"/>
    <s v="F"/>
    <x v="0"/>
    <s v="OtsLYON19S_1_0530"/>
    <s v="OtsLYON19S_1_0350"/>
    <x v="1"/>
    <x v="1"/>
    <x v="1"/>
    <s v="FALL"/>
    <n v="1"/>
    <x v="3"/>
    <n v="0.95971980899999998"/>
    <n v="1"/>
    <x v="5"/>
    <n v="5.6818181818181825"/>
    <n v="5.7284090909090919"/>
    <n v="12.729797979797981"/>
    <s v="Abv"/>
  </r>
  <r>
    <s v="OtsLGRF23S"/>
    <s v="OtsLGRF23S_6514"/>
    <s v="C-06514"/>
    <d v="2023-09-13T00:00:00"/>
    <x v="1"/>
    <s v="M"/>
    <n v="730"/>
    <x v="16"/>
    <x v="0"/>
    <s v="NA"/>
    <s v="NA"/>
    <s v="NA"/>
    <s v="F"/>
    <x v="0"/>
    <s v="OtsLYON19S_1_0716"/>
    <s v="OtsLYON19S_1_0824"/>
    <x v="1"/>
    <x v="1"/>
    <x v="1"/>
    <s v="FALL"/>
    <n v="1"/>
    <x v="6"/>
    <n v="0.95971980899999998"/>
    <n v="1"/>
    <x v="1"/>
    <n v="5.6818181818181825"/>
    <n v="5.7284090909090919"/>
    <n v="12.729797979797981"/>
    <s v="Abv"/>
  </r>
  <r>
    <s v="OtsLGRF23S"/>
    <s v="OtsLGRF23S_6516"/>
    <s v="C-06516"/>
    <d v="2023-09-13T00:00:00"/>
    <x v="1"/>
    <s v="F"/>
    <n v="850"/>
    <x v="14"/>
    <x v="0"/>
    <s v="NA"/>
    <s v="3DD.003D7E5449"/>
    <s v="NA"/>
    <s v="F"/>
    <x v="0"/>
    <s v="NA"/>
    <s v="NA"/>
    <x v="0"/>
    <x v="0"/>
    <x v="0"/>
    <s v="FALL"/>
    <n v="1"/>
    <x v="0"/>
    <e v="#N/A"/>
    <n v="1"/>
    <x v="2"/>
    <n v="5.6818181818181825"/>
    <n v="5.7284090909090919"/>
    <n v="12.729797979797981"/>
    <s v="Abv"/>
  </r>
  <r>
    <s v="OtsLGRF23S"/>
    <s v="OtsLGRF23S_6517"/>
    <s v="C-06517"/>
    <d v="2023-09-13T00:00:00"/>
    <x v="1"/>
    <s v="F"/>
    <n v="700"/>
    <x v="13"/>
    <x v="0"/>
    <s v="NA"/>
    <s v="NA"/>
    <s v="NA"/>
    <s v="F"/>
    <x v="0"/>
    <s v="OtsLYON19S_1_1705"/>
    <s v="OtsLYON19S_1_2104"/>
    <x v="1"/>
    <x v="1"/>
    <x v="1"/>
    <s v="FALL"/>
    <n v="0.999999999999997"/>
    <x v="14"/>
    <n v="0.95971980899999998"/>
    <n v="1"/>
    <x v="5"/>
    <n v="5.6818181818181825"/>
    <n v="5.7284090909090919"/>
    <n v="12.729797979797981"/>
    <s v="Blw"/>
  </r>
  <r>
    <s v="OtsLGRF23S"/>
    <s v="OtsLGRF23S_6520"/>
    <s v="C-06520"/>
    <d v="2023-09-13T00:00:00"/>
    <x v="1"/>
    <s v="F"/>
    <n v="760"/>
    <x v="6"/>
    <x v="0"/>
    <s v="NA"/>
    <s v="NA"/>
    <s v="NA"/>
    <s v="F"/>
    <x v="0"/>
    <s v="OtsLYON19S_1_1397"/>
    <s v="OtsLYON19S_1_1491"/>
    <x v="1"/>
    <x v="1"/>
    <x v="1"/>
    <s v="FALL"/>
    <n v="0.999999999999994"/>
    <x v="1"/>
    <n v="0.95971980899999998"/>
    <n v="1"/>
    <x v="1"/>
    <n v="5.6818181818181825"/>
    <n v="5.7284090909090919"/>
    <n v="12.729797979797981"/>
    <s v="Abv"/>
  </r>
  <r>
    <s v="OtsLGRF23S"/>
    <s v="OtsLGRF23S_6523"/>
    <s v="C-06523"/>
    <d v="2023-09-13T00:00:00"/>
    <x v="1"/>
    <s v="M"/>
    <n v="570"/>
    <x v="32"/>
    <x v="1"/>
    <n v="1"/>
    <s v="NA"/>
    <s v="NA"/>
    <s v="F"/>
    <x v="0"/>
    <s v="OtsLYON20S_1_1455"/>
    <s v="OtsLYON20S_1_1249"/>
    <x v="5"/>
    <x v="3"/>
    <x v="3"/>
    <s v="FALL"/>
    <n v="0.999999999999999"/>
    <x v="17"/>
    <n v="0.98961045999999997"/>
    <n v="1"/>
    <x v="8"/>
    <n v="5.6818181818181825"/>
    <n v="5.7284090909090919"/>
    <n v="12.729797979797981"/>
    <s v="Blw"/>
  </r>
  <r>
    <s v="OtsLGRF23S"/>
    <s v="OtsLGRF23S_6526"/>
    <s v="C-06526"/>
    <d v="2023-09-13T00:00:00"/>
    <x v="1"/>
    <s v="F"/>
    <n v="780"/>
    <x v="8"/>
    <x v="1"/>
    <n v="1"/>
    <s v="NA"/>
    <s v="NA"/>
    <s v="F"/>
    <x v="0"/>
    <s v="NA"/>
    <s v="NA"/>
    <x v="0"/>
    <x v="0"/>
    <x v="0"/>
    <s v="FALL"/>
    <n v="1"/>
    <x v="8"/>
    <e v="#N/A"/>
    <n v="1"/>
    <x v="0"/>
    <n v="5.6818181818181825"/>
    <n v="5.7284090909090919"/>
    <n v="12.729797979797981"/>
    <s v="Abv"/>
  </r>
  <r>
    <s v="OtsLGRF23S"/>
    <s v="OtsLGRF23S_6527"/>
    <s v="C-06527"/>
    <d v="2023-09-13T00:00:00"/>
    <x v="1"/>
    <s v="M"/>
    <n v="890"/>
    <x v="28"/>
    <x v="0"/>
    <s v="NA"/>
    <s v="3DD.003D7E5421"/>
    <s v="NA"/>
    <s v="M"/>
    <x v="1"/>
    <s v="NA"/>
    <s v="NA"/>
    <x v="0"/>
    <x v="0"/>
    <x v="0"/>
    <s v="FALL"/>
    <n v="1"/>
    <x v="0"/>
    <e v="#N/A"/>
    <n v="1"/>
    <x v="4"/>
    <n v="5.6818181818181825"/>
    <n v="5.7284090909090919"/>
    <n v="12.729797979797981"/>
    <s v="Abv"/>
  </r>
  <r>
    <s v="OtsLGRF23S"/>
    <s v="OtsLGRF23S_6529"/>
    <s v="C-06529"/>
    <d v="2023-09-13T00:00:00"/>
    <x v="1"/>
    <s v="F"/>
    <n v="740"/>
    <x v="12"/>
    <x v="1"/>
    <n v="1"/>
    <s v="NA"/>
    <s v="NA"/>
    <s v="F"/>
    <x v="0"/>
    <s v="OtsLYON19S_1_0548"/>
    <s v="OtsLYON19S_1_0411"/>
    <x v="1"/>
    <x v="1"/>
    <x v="1"/>
    <s v="FALL"/>
    <n v="1"/>
    <x v="7"/>
    <n v="0.95971980899999998"/>
    <n v="1"/>
    <x v="1"/>
    <n v="5.6818181818181825"/>
    <n v="5.7284090909090919"/>
    <n v="12.729797979797981"/>
    <s v="Blw"/>
  </r>
  <r>
    <s v="OtsLGRF23S"/>
    <s v="OtsLGRF23S_6530"/>
    <s v="C-06530"/>
    <d v="2023-09-13T00:00:00"/>
    <x v="1"/>
    <s v="F"/>
    <n v="810"/>
    <x v="9"/>
    <x v="1"/>
    <n v="1"/>
    <s v="3DD.003D7E5476"/>
    <s v="NA"/>
    <s v="F"/>
    <x v="0"/>
    <s v="OtsLYON19S_1_0706"/>
    <s v="OtsLYON19S_1_0803"/>
    <x v="1"/>
    <x v="1"/>
    <x v="1"/>
    <s v="FALL"/>
    <n v="1"/>
    <x v="6"/>
    <n v="0.95971980899999998"/>
    <n v="1"/>
    <x v="0"/>
    <n v="5.6818181818181825"/>
    <n v="5.7284090909090919"/>
    <n v="12.729797979797981"/>
    <s v="Abv"/>
  </r>
  <r>
    <s v="OtsLGRF23S"/>
    <s v="OtsLGRF23S_6532"/>
    <s v="C-06532"/>
    <d v="2023-09-13T00:00:00"/>
    <x v="1"/>
    <s v="M"/>
    <n v="630"/>
    <x v="39"/>
    <x v="1"/>
    <n v="1"/>
    <s v="NA"/>
    <s v="NA"/>
    <s v="M"/>
    <x v="1"/>
    <s v="OtsNPFH20S_1_0483"/>
    <s v="OtsNPFH20S_1_0443"/>
    <x v="8"/>
    <x v="3"/>
    <x v="3"/>
    <s v="FALL"/>
    <n v="0.99999999999999201"/>
    <x v="9"/>
    <n v="0.98845608500000004"/>
    <n v="1"/>
    <x v="3"/>
    <n v="5.6818181818181825"/>
    <n v="5.7284090909090919"/>
    <n v="12.729797979797981"/>
    <s v="Abv"/>
  </r>
  <r>
    <s v="OtsLGRF23S"/>
    <s v="OtsLGRF23S_6535"/>
    <s v="C-06535"/>
    <d v="2023-09-13T00:00:00"/>
    <x v="1"/>
    <s v="M"/>
    <n v="710"/>
    <x v="10"/>
    <x v="0"/>
    <s v="NA"/>
    <s v="NA"/>
    <s v="NA"/>
    <s v="M"/>
    <x v="1"/>
    <s v="OtsLYON20S_1_1807"/>
    <s v="OtsLYON20S_1_2026"/>
    <x v="5"/>
    <x v="3"/>
    <x v="3"/>
    <s v="FALL"/>
    <n v="0.999999999999998"/>
    <x v="14"/>
    <n v="0.98961045999999997"/>
    <n v="1"/>
    <x v="5"/>
    <n v="5.6818181818181825"/>
    <n v="5.7284090909090919"/>
    <n v="12.729797979797981"/>
    <s v="Blw"/>
  </r>
  <r>
    <s v="OtsLGRF23S"/>
    <s v="OtsLGRF23S_6538"/>
    <s v="C-06538"/>
    <d v="2023-09-13T00:00:00"/>
    <x v="1"/>
    <s v="M"/>
    <n v="710"/>
    <x v="10"/>
    <x v="1"/>
    <n v="1"/>
    <s v="NA"/>
    <s v="NA"/>
    <s v="F"/>
    <x v="0"/>
    <s v="OtsPBt19-PRHFa-7449"/>
    <s v="OtsPBT19-PRHFa-7589"/>
    <x v="10"/>
    <x v="1"/>
    <x v="1"/>
    <s v="FALL"/>
    <n v="1"/>
    <x v="20"/>
    <n v="0.96152300000000002"/>
    <n v="1"/>
    <x v="5"/>
    <n v="5.6818181818181825"/>
    <n v="5.7284090909090919"/>
    <n v="12.729797979797981"/>
    <s v="Blw"/>
  </r>
  <r>
    <s v="OtsLGRF23S"/>
    <s v="OtsLGRF23S_6540"/>
    <s v="C-06540"/>
    <d v="2023-09-13T00:00:00"/>
    <x v="1"/>
    <s v="M"/>
    <n v="930"/>
    <x v="26"/>
    <x v="0"/>
    <s v="NA"/>
    <s v="3DD.003D7E542E"/>
    <s v="NA"/>
    <s v="M"/>
    <x v="1"/>
    <s v="NA"/>
    <s v="NA"/>
    <x v="0"/>
    <x v="0"/>
    <x v="0"/>
    <s v="FALL"/>
    <n v="0.999999999999997"/>
    <x v="0"/>
    <e v="#N/A"/>
    <n v="1"/>
    <x v="6"/>
    <n v="5.6818181818181825"/>
    <n v="5.7284090909090919"/>
    <n v="12.729797979797981"/>
    <s v="Abv"/>
  </r>
  <r>
    <s v="OtsLGRF23S"/>
    <s v="OtsLGRF23S_6541"/>
    <s v="C-06541"/>
    <d v="2023-09-13T00:00:00"/>
    <x v="1"/>
    <s v="M"/>
    <n v="760"/>
    <x v="6"/>
    <x v="0"/>
    <s v="NA"/>
    <s v="NA"/>
    <s v="NA"/>
    <s v="F"/>
    <x v="0"/>
    <s v="OtsLYON19S_1_0574"/>
    <s v="OtsLYON19S_1_0493"/>
    <x v="1"/>
    <x v="1"/>
    <x v="1"/>
    <s v="FALL"/>
    <n v="1"/>
    <x v="7"/>
    <n v="0.95971980899999998"/>
    <n v="1"/>
    <x v="1"/>
    <n v="5.6818181818181825"/>
    <n v="5.7284090909090919"/>
    <n v="12.729797979797981"/>
    <s v="Blw"/>
  </r>
  <r>
    <s v="OtsLGRF23S"/>
    <s v="OtsLGRF23S_6544"/>
    <s v="C-06544"/>
    <d v="2023-09-13T00:00:00"/>
    <x v="1"/>
    <s v="M"/>
    <n v="680"/>
    <x v="35"/>
    <x v="0"/>
    <s v="NA"/>
    <s v="NA"/>
    <s v="NA"/>
    <s v="M"/>
    <x v="1"/>
    <s v="OtsNPFH20S_1_0580"/>
    <s v="OtsNPFH20S_1_0540"/>
    <x v="8"/>
    <x v="3"/>
    <x v="3"/>
    <s v="FALL"/>
    <n v="0.999999999999999"/>
    <x v="13"/>
    <n v="0.98845608500000004"/>
    <n v="1"/>
    <x v="5"/>
    <n v="5.6818181818181825"/>
    <n v="5.7284090909090919"/>
    <n v="12.729797979797981"/>
    <s v="Abv"/>
  </r>
  <r>
    <s v="OtsLGRF23S"/>
    <s v="OtsLGRF23S_6547"/>
    <s v="C-06547"/>
    <d v="2023-09-13T00:00:00"/>
    <x v="1"/>
    <s v="M"/>
    <n v="630"/>
    <x v="39"/>
    <x v="0"/>
    <s v="NA"/>
    <s v="NA"/>
    <s v="NA"/>
    <s v="M"/>
    <x v="1"/>
    <s v="OtsLYON20S_1_0415"/>
    <s v="OtsLYON20S_1_1120"/>
    <x v="5"/>
    <x v="3"/>
    <x v="3"/>
    <s v="FALL"/>
    <n v="0.999999999999999"/>
    <x v="6"/>
    <n v="0.98961045999999997"/>
    <n v="1"/>
    <x v="3"/>
    <n v="5.6818181818181825"/>
    <n v="5.7284090909090919"/>
    <n v="12.729797979797981"/>
    <s v="Abv"/>
  </r>
  <r>
    <s v="OtsLGRF23S"/>
    <s v="OtsLGRF23S_6550"/>
    <s v="C-06550"/>
    <d v="2023-09-13T00:00:00"/>
    <x v="1"/>
    <s v="F"/>
    <n v="740"/>
    <x v="12"/>
    <x v="0"/>
    <s v="NA"/>
    <s v="NA"/>
    <s v="NA"/>
    <s v="F"/>
    <x v="0"/>
    <s v="OtsLYON19S_1_1843"/>
    <s v="OtsLYON19S_1_1591"/>
    <x v="1"/>
    <x v="1"/>
    <x v="1"/>
    <s v="FALL"/>
    <n v="1"/>
    <x v="1"/>
    <n v="0.95971980899999998"/>
    <n v="1"/>
    <x v="1"/>
    <n v="5.6818181818181825"/>
    <n v="5.7284090909090919"/>
    <n v="12.729797979797981"/>
    <s v="Abv"/>
  </r>
  <r>
    <s v="OtsLGRF23S"/>
    <s v="OtsLGRF23S_6551"/>
    <s v="C-06551"/>
    <d v="2023-09-13T00:00:00"/>
    <x v="1"/>
    <s v="F"/>
    <n v="860"/>
    <x v="27"/>
    <x v="0"/>
    <s v="NA"/>
    <s v="3DD.003D7E5455"/>
    <s v="NA"/>
    <s v="F"/>
    <x v="0"/>
    <s v="OtsNPFH19S_1_3351"/>
    <s v="OtsNPFH19S_1_3120"/>
    <x v="2"/>
    <x v="1"/>
    <x v="1"/>
    <s v="FALL"/>
    <n v="0.999999999999997"/>
    <x v="13"/>
    <n v="0.99705232300000002"/>
    <n v="1"/>
    <x v="2"/>
    <n v="5.6818181818181825"/>
    <n v="5.7284090909090919"/>
    <n v="12.729797979797981"/>
    <s v="Abv"/>
  </r>
  <r>
    <s v="OtsLGRF23S"/>
    <s v="OtsLGRF23S_6553"/>
    <s v="C-06553"/>
    <d v="2023-09-13T00:00:00"/>
    <x v="1"/>
    <s v="F"/>
    <n v="730"/>
    <x v="16"/>
    <x v="1"/>
    <n v="1"/>
    <s v="NA"/>
    <s v="NA"/>
    <s v="F"/>
    <x v="0"/>
    <s v="OtsLYON19S_1_0114"/>
    <s v="OtsLYON19S_1_0063"/>
    <x v="1"/>
    <x v="1"/>
    <x v="1"/>
    <s v="FALL"/>
    <n v="1"/>
    <x v="4"/>
    <n v="0.95971980899999998"/>
    <n v="1"/>
    <x v="1"/>
    <n v="5.6818181818181825"/>
    <n v="5.7284090909090919"/>
    <n v="12.729797979797981"/>
    <s v="Abv"/>
  </r>
  <r>
    <s v="OtsLGRF23S"/>
    <s v="OtsLGRF23S_6556"/>
    <s v="C-06556"/>
    <d v="2023-09-13T00:00:00"/>
    <x v="1"/>
    <s v="M"/>
    <n v="710"/>
    <x v="10"/>
    <x v="1"/>
    <n v="1"/>
    <s v="NA"/>
    <s v="NA"/>
    <s v="M"/>
    <x v="1"/>
    <s v="OtsLYON19S_1_1115"/>
    <s v="OtsLYON19S_1_0950"/>
    <x v="1"/>
    <x v="1"/>
    <x v="1"/>
    <s v="FALL"/>
    <n v="1"/>
    <x v="16"/>
    <n v="0.95971980899999998"/>
    <n v="1"/>
    <x v="5"/>
    <n v="5.6818181818181825"/>
    <n v="5.7284090909090919"/>
    <n v="12.729797979797981"/>
    <s v="Abv"/>
  </r>
  <r>
    <s v="OtsLGRF23S"/>
    <s v="OtsLGRF23S_6559"/>
    <s v="C-06559"/>
    <d v="2023-09-13T00:00:00"/>
    <x v="1"/>
    <s v="F"/>
    <n v="800"/>
    <x v="4"/>
    <x v="1"/>
    <n v="1"/>
    <s v="3DD.003D7E5461"/>
    <s v="NA"/>
    <s v="F"/>
    <x v="0"/>
    <s v="OtsNPFH19S_1_3359"/>
    <s v="OtsNPFH19S_1_3090"/>
    <x v="2"/>
    <x v="1"/>
    <x v="1"/>
    <s v="FALL"/>
    <n v="1"/>
    <x v="13"/>
    <n v="0.99705232300000002"/>
    <n v="1"/>
    <x v="0"/>
    <n v="5.6818181818181825"/>
    <n v="5.7284090909090919"/>
    <n v="12.729797979797981"/>
    <s v="Abv"/>
  </r>
  <r>
    <s v="OtsLGRF23S"/>
    <s v="OtsLGRF23S_6560"/>
    <s v="C-06560"/>
    <d v="2023-09-13T00:00:00"/>
    <x v="1"/>
    <s v="M"/>
    <n v="910"/>
    <x v="23"/>
    <x v="0"/>
    <s v="NA"/>
    <s v="3DD.003D7E5448"/>
    <s v="NA"/>
    <s v="M"/>
    <x v="1"/>
    <s v="OtsLYON19S_1_0520"/>
    <s v="OtsLYON19S_1_0342"/>
    <x v="1"/>
    <x v="1"/>
    <x v="1"/>
    <s v="FALL"/>
    <n v="1"/>
    <x v="3"/>
    <n v="0.95971980899999998"/>
    <n v="1"/>
    <x v="4"/>
    <n v="5.6818181818181825"/>
    <n v="5.7284090909090919"/>
    <n v="12.729797979797981"/>
    <s v="Abv"/>
  </r>
  <r>
    <s v="OtsLGRF23S"/>
    <s v="OtsLGRF23S_6561"/>
    <s v="C-06561"/>
    <d v="2023-09-13T00:00:00"/>
    <x v="1"/>
    <s v="M"/>
    <n v="820"/>
    <x v="19"/>
    <x v="1"/>
    <n v="1"/>
    <s v="3DD.003D7E544D"/>
    <s v="NA"/>
    <s v="F"/>
    <x v="0"/>
    <s v="OtsLYON19S_1_1765"/>
    <s v="OtsLYON19S_1_2030"/>
    <x v="1"/>
    <x v="1"/>
    <x v="1"/>
    <s v="FALL"/>
    <n v="1"/>
    <x v="19"/>
    <n v="0.95971980899999998"/>
    <n v="1"/>
    <x v="0"/>
    <n v="5.6818181818181825"/>
    <n v="5.7284090909090919"/>
    <n v="12.729797979797981"/>
    <s v="Abv"/>
  </r>
  <r>
    <s v="OtsLGRF23S"/>
    <s v="OtsLGRF23S_6562"/>
    <s v="C-06562"/>
    <d v="2023-09-13T00:00:00"/>
    <x v="1"/>
    <s v="F"/>
    <n v="720"/>
    <x v="17"/>
    <x v="1"/>
    <n v="1"/>
    <s v="NA"/>
    <s v="NA"/>
    <s v="F"/>
    <x v="0"/>
    <s v="OtsLYON19S_1_0162"/>
    <s v="OtsLYON19S_1_0251"/>
    <x v="1"/>
    <x v="1"/>
    <x v="1"/>
    <s v="FALL"/>
    <n v="0.999999999999997"/>
    <x v="3"/>
    <n v="0.95971980899999998"/>
    <n v="1"/>
    <x v="5"/>
    <n v="5.6818181818181825"/>
    <n v="5.7284090909090919"/>
    <n v="12.729797979797981"/>
    <s v="Abv"/>
  </r>
  <r>
    <s v="OtsLGRF23S"/>
    <s v="OtsLGRF23S_6565"/>
    <s v="C-06565"/>
    <d v="2023-09-13T00:00:00"/>
    <x v="1"/>
    <s v="M"/>
    <n v="690"/>
    <x v="30"/>
    <x v="0"/>
    <s v="NA"/>
    <s v="NA"/>
    <s v="NA"/>
    <s v="M"/>
    <x v="1"/>
    <s v="OtsNPFH19S_1_1313"/>
    <s v="OtsNPFH19S_1_1058"/>
    <x v="2"/>
    <x v="1"/>
    <x v="1"/>
    <s v="FALL"/>
    <n v="0.999999999999999"/>
    <x v="2"/>
    <n v="0.99705232300000002"/>
    <n v="1"/>
    <x v="5"/>
    <n v="5.6818181818181825"/>
    <n v="5.7284090909090919"/>
    <n v="12.729797979797981"/>
    <s v="Abv"/>
  </r>
  <r>
    <s v="OtsLGRF23S"/>
    <s v="OtsLGRF23S_6568"/>
    <s v="C-06568"/>
    <d v="2023-09-13T00:00:00"/>
    <x v="1"/>
    <s v="M"/>
    <n v="870"/>
    <x v="3"/>
    <x v="1"/>
    <n v="1"/>
    <s v="3DD.003D7E5424"/>
    <s v="NA"/>
    <s v="M"/>
    <x v="1"/>
    <s v="OtsLYON19S_1_0710"/>
    <s v="OtsLYON19S_1_0683"/>
    <x v="1"/>
    <x v="1"/>
    <x v="1"/>
    <s v="FALL"/>
    <n v="0.999999999999997"/>
    <x v="6"/>
    <n v="0.95971980899999998"/>
    <n v="1"/>
    <x v="2"/>
    <n v="5.6818181818181825"/>
    <n v="5.7284090909090919"/>
    <n v="12.729797979797981"/>
    <s v="Abv"/>
  </r>
  <r>
    <s v="OtsLGRF23S"/>
    <s v="OtsLGRF23S_6569"/>
    <s v="C-06569"/>
    <d v="2023-09-13T00:00:00"/>
    <x v="1"/>
    <s v="F"/>
    <n v="840"/>
    <x v="18"/>
    <x v="0"/>
    <s v="NA"/>
    <s v="3DD.003D7E5437"/>
    <s v="NA"/>
    <s v="F"/>
    <x v="0"/>
    <s v="NA"/>
    <s v="NA"/>
    <x v="0"/>
    <x v="0"/>
    <x v="0"/>
    <s v="FALL"/>
    <n v="1"/>
    <x v="0"/>
    <e v="#N/A"/>
    <n v="1"/>
    <x v="2"/>
    <n v="5.6818181818181825"/>
    <n v="5.7284090909090919"/>
    <n v="12.729797979797981"/>
    <s v="Abv"/>
  </r>
  <r>
    <s v="OtsLGRF23S"/>
    <s v="OtsLGRF23S_6571"/>
    <s v="C-06571"/>
    <d v="2023-09-13T00:00:00"/>
    <x v="1"/>
    <s v="F"/>
    <n v="730"/>
    <x v="16"/>
    <x v="0"/>
    <s v="NA"/>
    <s v="NA"/>
    <s v="NA"/>
    <s v="F"/>
    <x v="0"/>
    <s v="OtsLYON19S_1_2305"/>
    <s v="OtsLYON19S_1_2081"/>
    <x v="1"/>
    <x v="1"/>
    <x v="1"/>
    <s v="FALL"/>
    <n v="0.999999999999998"/>
    <x v="14"/>
    <n v="0.95971980899999998"/>
    <n v="1"/>
    <x v="1"/>
    <n v="5.6818181818181825"/>
    <n v="5.7284090909090919"/>
    <n v="12.729797979797981"/>
    <s v="Blw"/>
  </r>
  <r>
    <s v="OtsLGRF23S"/>
    <s v="OtsLGRF23S_6574"/>
    <s v="C-06574"/>
    <d v="2023-09-13T00:00:00"/>
    <x v="1"/>
    <s v="M"/>
    <n v="650"/>
    <x v="5"/>
    <x v="0"/>
    <s v="NA"/>
    <s v="NA"/>
    <s v="NA"/>
    <s v="M"/>
    <x v="1"/>
    <s v="OtsLYON20S_1_1551"/>
    <s v="OtsLYON20S_1_1710"/>
    <x v="5"/>
    <x v="3"/>
    <x v="3"/>
    <s v="FALL"/>
    <n v="0.999999999999997"/>
    <x v="1"/>
    <n v="0.98961045999999997"/>
    <n v="1"/>
    <x v="3"/>
    <n v="5.6818181818181825"/>
    <n v="5.7284090909090919"/>
    <n v="12.729797979797981"/>
    <s v="Abv"/>
  </r>
  <r>
    <s v="OtsLGRF23S"/>
    <s v="OtsLGRF23S_6575"/>
    <s v="C-06575"/>
    <d v="2023-09-13T00:00:00"/>
    <x v="1"/>
    <s v="F"/>
    <n v="810"/>
    <x v="9"/>
    <x v="1"/>
    <n v="1"/>
    <s v="3DD.003D7E543D"/>
    <s v="NA"/>
    <s v="F"/>
    <x v="0"/>
    <s v="OtsLYON19S_1_1806"/>
    <s v="OtsLYON19S_1_1518"/>
    <x v="1"/>
    <x v="1"/>
    <x v="1"/>
    <s v="FALL"/>
    <n v="1"/>
    <x v="1"/>
    <n v="0.95971980899999998"/>
    <n v="1"/>
    <x v="0"/>
    <n v="5.6818181818181825"/>
    <n v="5.7284090909090919"/>
    <n v="12.729797979797981"/>
    <s v="Abv"/>
  </r>
  <r>
    <s v="OtsLGRF23S"/>
    <s v="OtsLGRF23S_6576"/>
    <s v="C-06576"/>
    <d v="2023-09-13T00:00:00"/>
    <x v="1"/>
    <s v="F"/>
    <n v="810"/>
    <x v="9"/>
    <x v="0"/>
    <s v="NA"/>
    <s v="3DD.003D7E5450"/>
    <s v="NA"/>
    <s v="F"/>
    <x v="0"/>
    <s v="OtsLYON18S_1_1375"/>
    <s v="OtsLYON18S_1_1762"/>
    <x v="3"/>
    <x v="2"/>
    <x v="2"/>
    <s v="FALL"/>
    <n v="0.999999999999996"/>
    <x v="11"/>
    <n v="0.80551598400000002"/>
    <n v="1"/>
    <x v="0"/>
    <n v="5.6818181818181825"/>
    <n v="5.7284090909090919"/>
    <n v="12.729797979797981"/>
    <s v="Blw"/>
  </r>
  <r>
    <s v="OtsLGRF23S"/>
    <s v="OtsLGRF23S_6577"/>
    <s v="C-06577"/>
    <d v="2023-09-13T00:00:00"/>
    <x v="1"/>
    <s v="F"/>
    <n v="780"/>
    <x v="8"/>
    <x v="1"/>
    <n v="1"/>
    <s v="NA"/>
    <s v="NA"/>
    <s v="F"/>
    <x v="0"/>
    <s v="OtsLYON19S_1_1750"/>
    <s v="OtsLYON19S_1_2006"/>
    <x v="1"/>
    <x v="1"/>
    <x v="1"/>
    <s v="FALL"/>
    <n v="1"/>
    <x v="19"/>
    <n v="0.95971980899999998"/>
    <n v="1"/>
    <x v="0"/>
    <n v="5.6818181818181825"/>
    <n v="5.7284090909090919"/>
    <n v="12.729797979797981"/>
    <s v="Abv"/>
  </r>
  <r>
    <s v="OtsLGRF23S"/>
    <s v="OtsLGRF23S_6578"/>
    <s v="C-06578"/>
    <d v="2023-09-13T00:00:00"/>
    <x v="1"/>
    <s v="F"/>
    <n v="880"/>
    <x v="22"/>
    <x v="1"/>
    <n v="1"/>
    <s v="3DD.003D7E505F"/>
    <s v="NA"/>
    <s v="F"/>
    <x v="0"/>
    <s v="OtsLYON19S_1_1106"/>
    <s v="OtsLYON19S_1_0919"/>
    <x v="1"/>
    <x v="1"/>
    <x v="1"/>
    <s v="FALL"/>
    <n v="0.999999999999999"/>
    <x v="16"/>
    <n v="0.95971980899999998"/>
    <n v="1"/>
    <x v="4"/>
    <n v="5.6818181818181825"/>
    <n v="5.7284090909090919"/>
    <n v="12.729797979797981"/>
    <s v="Abv"/>
  </r>
  <r>
    <s v="OtsLGRF23S"/>
    <s v="OtsLGRF23S_6579"/>
    <s v="C-06579"/>
    <d v="2023-09-13T00:00:00"/>
    <x v="1"/>
    <s v="M"/>
    <n v="810"/>
    <x v="9"/>
    <x v="0"/>
    <s v="NA"/>
    <s v="3DD.003D7E507D"/>
    <s v="NA"/>
    <s v="M"/>
    <x v="1"/>
    <s v="NA"/>
    <s v="NA"/>
    <x v="0"/>
    <x v="0"/>
    <x v="0"/>
    <s v="FALL"/>
    <n v="0.999999999999997"/>
    <x v="0"/>
    <e v="#N/A"/>
    <n v="1"/>
    <x v="0"/>
    <n v="5.6818181818181825"/>
    <n v="5.7284090909090919"/>
    <n v="12.729797979797981"/>
    <s v="Abv"/>
  </r>
  <r>
    <s v="OtsLGRF23S"/>
    <s v="OtsLGRF23S_6580"/>
    <s v="C-06580"/>
    <d v="2023-09-13T00:00:00"/>
    <x v="1"/>
    <s v="M"/>
    <n v="840"/>
    <x v="18"/>
    <x v="0"/>
    <s v="NA"/>
    <s v="3DD.003D7E5082"/>
    <s v="NA"/>
    <s v="M"/>
    <x v="1"/>
    <s v="OtsLYON19S_1_0588"/>
    <s v="OtsLYON19S_1_0649"/>
    <x v="1"/>
    <x v="1"/>
    <x v="1"/>
    <s v="FALL"/>
    <n v="0.999999999999997"/>
    <x v="6"/>
    <n v="0.95971980899999998"/>
    <n v="1"/>
    <x v="2"/>
    <n v="5.6818181818181825"/>
    <n v="5.7284090909090919"/>
    <n v="12.729797979797981"/>
    <s v="Abv"/>
  </r>
  <r>
    <s v="OtsLGRF23S"/>
    <s v="OtsLGRF23S_6582"/>
    <s v="C-06582"/>
    <d v="2023-09-13T00:00:00"/>
    <x v="1"/>
    <s v="F"/>
    <n v="800"/>
    <x v="4"/>
    <x v="1"/>
    <n v="1"/>
    <s v="3DD.003D7E507A"/>
    <s v="NA"/>
    <s v="F"/>
    <x v="0"/>
    <s v="NA"/>
    <s v="NA"/>
    <x v="0"/>
    <x v="0"/>
    <x v="0"/>
    <s v="FALL"/>
    <n v="0.999999999999997"/>
    <x v="8"/>
    <e v="#N/A"/>
    <n v="1"/>
    <x v="0"/>
    <n v="5.6818181818181825"/>
    <n v="5.7284090909090919"/>
    <n v="12.729797979797981"/>
    <s v="Abv"/>
  </r>
  <r>
    <s v="OtsLGRF23S"/>
    <s v="OtsLGRF23S_6583"/>
    <s v="C-06583"/>
    <d v="2023-09-13T00:00:00"/>
    <x v="1"/>
    <s v="M"/>
    <n v="690"/>
    <x v="30"/>
    <x v="0"/>
    <s v="NA"/>
    <s v="NA"/>
    <s v="NA"/>
    <s v="M"/>
    <x v="1"/>
    <s v="NA"/>
    <s v="NA"/>
    <x v="0"/>
    <x v="0"/>
    <x v="0"/>
    <s v="FALL"/>
    <n v="0.999999999999997"/>
    <x v="0"/>
    <e v="#N/A"/>
    <n v="1"/>
    <x v="5"/>
    <n v="5.6818181818181825"/>
    <n v="5.7284090909090919"/>
    <n v="12.729797979797981"/>
    <s v="Abv"/>
  </r>
  <r>
    <s v="OtsLGRF23S"/>
    <s v="OtsLGRF23S_6586"/>
    <s v="C-06586"/>
    <d v="2023-09-13T00:00:00"/>
    <x v="1"/>
    <s v="M"/>
    <n v="450"/>
    <x v="31"/>
    <x v="1"/>
    <n v="1"/>
    <s v="NA"/>
    <s v="NA"/>
    <s v="M"/>
    <x v="1"/>
    <s v="OtsLYON21S_1_0683"/>
    <s v="OtsLYON21S_1_0227"/>
    <x v="7"/>
    <x v="4"/>
    <x v="4"/>
    <s v="FALL"/>
    <n v="1"/>
    <x v="3"/>
    <e v="#N/A"/>
    <n v="1"/>
    <x v="10"/>
    <n v="5.6818181818181825"/>
    <n v="5.7284090909090919"/>
    <n v="12.729797979797981"/>
    <s v="Abv"/>
  </r>
  <r>
    <s v="OtsLGRF23S"/>
    <s v="OtsLGRF23S_6589"/>
    <s v="C-06589"/>
    <d v="2023-09-13T00:00:00"/>
    <x v="1"/>
    <s v="F"/>
    <n v="720"/>
    <x v="17"/>
    <x v="1"/>
    <n v="1"/>
    <s v="NA"/>
    <s v="NA"/>
    <s v="F"/>
    <x v="0"/>
    <s v="OtsLYON19S_1_1763"/>
    <s v="OtsLYON19S_1_2002"/>
    <x v="1"/>
    <x v="1"/>
    <x v="1"/>
    <s v="FALL"/>
    <n v="1"/>
    <x v="19"/>
    <n v="0.95971980899999998"/>
    <n v="1"/>
    <x v="5"/>
    <n v="5.6818181818181825"/>
    <n v="5.7284090909090919"/>
    <n v="12.729797979797981"/>
    <s v="Abv"/>
  </r>
  <r>
    <s v="OtsLGRF23S"/>
    <s v="OtsLGRF23S_6592"/>
    <s v="C-06592"/>
    <d v="2023-09-13T00:00:00"/>
    <x v="1"/>
    <s v="M"/>
    <n v="730"/>
    <x v="16"/>
    <x v="1"/>
    <n v="1"/>
    <s v="NA"/>
    <s v="NA"/>
    <s v="M"/>
    <x v="1"/>
    <s v="OtsLYON20S_1_0205"/>
    <s v="OtsLYON20S_1_0024"/>
    <x v="5"/>
    <x v="3"/>
    <x v="3"/>
    <s v="FALL"/>
    <n v="1"/>
    <x v="4"/>
    <n v="0.98961045999999997"/>
    <n v="1"/>
    <x v="1"/>
    <n v="5.6818181818181825"/>
    <n v="5.7284090909090919"/>
    <n v="12.729797979797981"/>
    <s v="Abv"/>
  </r>
  <r>
    <s v="OtsLGRF23S"/>
    <s v="OtsLGRF23S_6595"/>
    <s v="C-06595"/>
    <d v="2023-09-13T00:00:00"/>
    <x v="1"/>
    <s v="M"/>
    <n v="740"/>
    <x v="12"/>
    <x v="0"/>
    <s v="NA"/>
    <s v="NA"/>
    <s v="NA"/>
    <s v="F"/>
    <x v="0"/>
    <s v="OtsLYON19S_1_0148"/>
    <s v="OtsLYON19S_1_0209"/>
    <x v="1"/>
    <x v="1"/>
    <x v="1"/>
    <s v="FALL"/>
    <n v="0.999999999999999"/>
    <x v="3"/>
    <n v="0.95971980899999998"/>
    <n v="1"/>
    <x v="1"/>
    <n v="5.6818181818181825"/>
    <n v="5.7284090909090919"/>
    <n v="12.729797979797981"/>
    <s v="Abv"/>
  </r>
  <r>
    <s v="OtsLGRF23S"/>
    <s v="OtsLGRF23S_6598"/>
    <s v="C-06598"/>
    <d v="2023-09-13T00:00:00"/>
    <x v="1"/>
    <s v="M"/>
    <n v="550"/>
    <x v="34"/>
    <x v="0"/>
    <s v="NA"/>
    <s v="NA"/>
    <s v="NA"/>
    <s v="M"/>
    <x v="1"/>
    <s v="OtsLYON21S_1_0602"/>
    <s v="OtsLYON21S_1_0003"/>
    <x v="7"/>
    <x v="4"/>
    <x v="4"/>
    <s v="FALL"/>
    <n v="1.00000000000001"/>
    <x v="4"/>
    <e v="#N/A"/>
    <n v="1"/>
    <x v="8"/>
    <n v="5.6818181818181825"/>
    <n v="5.7284090909090919"/>
    <n v="12.729797979797981"/>
    <s v="Abv"/>
  </r>
  <r>
    <s v="OtsLGRF23S"/>
    <s v="OtsLGRF23S_6601"/>
    <s v="C-06601"/>
    <d v="2023-09-13T00:00:00"/>
    <x v="1"/>
    <s v="M"/>
    <n v="740"/>
    <x v="12"/>
    <x v="0"/>
    <s v="NA"/>
    <s v="NA"/>
    <s v="NA"/>
    <s v="M"/>
    <x v="1"/>
    <s v="OtsLYON19S_1_1873"/>
    <s v="OtsLYON19S_1_1645"/>
    <x v="1"/>
    <x v="1"/>
    <x v="1"/>
    <s v="FALL"/>
    <n v="1"/>
    <x v="1"/>
    <n v="0.95971980899999998"/>
    <n v="1"/>
    <x v="1"/>
    <n v="5.6818181818181825"/>
    <n v="5.7284090909090919"/>
    <n v="12.729797979797981"/>
    <s v="Abv"/>
  </r>
  <r>
    <s v="OtsLGRF23S"/>
    <s v="OtsLGRF23S_6604"/>
    <s v="C-06604"/>
    <d v="2023-09-13T00:00:00"/>
    <x v="1"/>
    <s v="F"/>
    <n v="750"/>
    <x v="1"/>
    <x v="1"/>
    <n v="1"/>
    <s v="NA"/>
    <s v="NA"/>
    <s v="F"/>
    <x v="0"/>
    <s v="OtsLYON19S_1_0704"/>
    <s v="OtsLYON19S_1_0694"/>
    <x v="1"/>
    <x v="1"/>
    <x v="1"/>
    <s v="FALL"/>
    <n v="1"/>
    <x v="6"/>
    <n v="0.95971980899999998"/>
    <n v="1"/>
    <x v="1"/>
    <n v="5.6818181818181825"/>
    <n v="5.7284090909090919"/>
    <n v="12.729797979797981"/>
    <s v="Abv"/>
  </r>
  <r>
    <s v="OtsLGRF23S"/>
    <s v="OtsLGRF23S_6607"/>
    <s v="C-06607"/>
    <d v="2023-09-13T00:00:00"/>
    <x v="1"/>
    <s v="M"/>
    <n v="900"/>
    <x v="7"/>
    <x v="0"/>
    <s v="NA"/>
    <s v="3DD.003D7E5060"/>
    <s v="NA"/>
    <s v="M"/>
    <x v="1"/>
    <s v="OtsNPFH19S_1_1341"/>
    <s v="OtsNPFH19S_1_1039"/>
    <x v="2"/>
    <x v="1"/>
    <x v="1"/>
    <s v="FALL"/>
    <n v="0.999999999999996"/>
    <x v="2"/>
    <n v="0.99705232300000002"/>
    <n v="1"/>
    <x v="4"/>
    <n v="5.6818181818181825"/>
    <n v="5.7284090909090919"/>
    <n v="12.729797979797981"/>
    <s v="Abv"/>
  </r>
  <r>
    <s v="OtsLGRF23S"/>
    <s v="OtsLGRF23S_6610"/>
    <s v="C-06610"/>
    <d v="2023-09-13T00:00:00"/>
    <x v="1"/>
    <s v="F"/>
    <n v="800"/>
    <x v="4"/>
    <x v="0"/>
    <s v="NA"/>
    <s v="3DD.003D7E531E"/>
    <s v="NA"/>
    <s v="F"/>
    <x v="0"/>
    <s v="NA"/>
    <s v="NA"/>
    <x v="0"/>
    <x v="0"/>
    <x v="0"/>
    <s v="FALL"/>
    <n v="0.999999999999999"/>
    <x v="0"/>
    <e v="#N/A"/>
    <n v="1"/>
    <x v="0"/>
    <n v="5.6818181818181825"/>
    <n v="5.7284090909090919"/>
    <n v="12.729797979797981"/>
    <s v="Abv"/>
  </r>
  <r>
    <s v="OtsLGRF23S"/>
    <s v="OtsLGRF23S_6611"/>
    <s v="C-06611"/>
    <d v="2023-09-13T00:00:00"/>
    <x v="1"/>
    <s v="M"/>
    <n v="860"/>
    <x v="27"/>
    <x v="0"/>
    <s v="NA"/>
    <s v="3DD.003D7E5308"/>
    <s v="NA"/>
    <s v="M"/>
    <x v="1"/>
    <s v="OtsLYON19S_1_1390"/>
    <s v="OtsLYON19S_1_1483"/>
    <x v="1"/>
    <x v="1"/>
    <x v="1"/>
    <s v="FALL"/>
    <n v="0.999999999999999"/>
    <x v="1"/>
    <n v="0.95971980899999998"/>
    <n v="1"/>
    <x v="2"/>
    <n v="5.6818181818181825"/>
    <n v="5.7284090909090919"/>
    <n v="12.729797979797981"/>
    <s v="Abv"/>
  </r>
  <r>
    <s v="OtsLGRF23S"/>
    <s v="OtsLGRF23S_6613"/>
    <s v="C-06613"/>
    <d v="2023-09-13T00:00:00"/>
    <x v="1"/>
    <s v="F"/>
    <n v="720"/>
    <x v="17"/>
    <x v="0"/>
    <s v="NA"/>
    <s v="NA"/>
    <s v="NA"/>
    <s v="F"/>
    <x v="0"/>
    <s v="OtsLYON19S_1_0126"/>
    <s v="OtsLYON19S_1_0220"/>
    <x v="1"/>
    <x v="1"/>
    <x v="1"/>
    <s v="FALL"/>
    <n v="0.999999999999997"/>
    <x v="3"/>
    <n v="0.95971980899999998"/>
    <n v="1"/>
    <x v="5"/>
    <n v="5.6818181818181825"/>
    <n v="5.7284090909090919"/>
    <n v="12.729797979797981"/>
    <s v="Abv"/>
  </r>
  <r>
    <s v="OtsLGRF23S"/>
    <s v="OtsLGRF23S_6616"/>
    <s v="C-06616"/>
    <d v="2023-09-13T00:00:00"/>
    <x v="1"/>
    <s v="M"/>
    <n v="650"/>
    <x v="5"/>
    <x v="0"/>
    <s v="NA"/>
    <s v="NA"/>
    <s v="NA"/>
    <s v="M"/>
    <x v="1"/>
    <s v="OtsLYON20S_1_0282"/>
    <s v="OtsLYON20S_1_0195"/>
    <x v="5"/>
    <x v="3"/>
    <x v="3"/>
    <s v="FALL"/>
    <n v="1"/>
    <x v="3"/>
    <n v="0.98961045999999997"/>
    <n v="1"/>
    <x v="3"/>
    <n v="5.6818181818181825"/>
    <n v="5.7284090909090919"/>
    <n v="12.729797979797981"/>
    <s v="Abv"/>
  </r>
  <r>
    <s v="OtsLGRF23S"/>
    <s v="OtsLGRF23S_6619"/>
    <s v="C-06619"/>
    <d v="2023-09-13T00:00:00"/>
    <x v="1"/>
    <s v="M"/>
    <n v="600"/>
    <x v="43"/>
    <x v="0"/>
    <s v="NA"/>
    <s v="NA"/>
    <s v="NA"/>
    <s v="M"/>
    <x v="1"/>
    <s v="NA"/>
    <s v="NA"/>
    <x v="0"/>
    <x v="0"/>
    <x v="0"/>
    <s v="FALL"/>
    <n v="1"/>
    <x v="0"/>
    <e v="#N/A"/>
    <n v="1"/>
    <x v="9"/>
    <n v="5.6818181818181825"/>
    <n v="5.7284090909090919"/>
    <n v="12.729797979797981"/>
    <s v="Abv"/>
  </r>
  <r>
    <s v="OtsLGRF23S"/>
    <s v="OtsLGRF23S_6622"/>
    <s v="C-06622"/>
    <d v="2023-09-13T00:00:00"/>
    <x v="1"/>
    <s v="M"/>
    <n v="720"/>
    <x v="17"/>
    <x v="0"/>
    <s v="NA"/>
    <s v="NA"/>
    <s v="NA"/>
    <s v="M"/>
    <x v="1"/>
    <s v="NA"/>
    <s v="NA"/>
    <x v="0"/>
    <x v="0"/>
    <x v="0"/>
    <s v="FALL"/>
    <n v="0.999999999999995"/>
    <x v="0"/>
    <e v="#N/A"/>
    <n v="1"/>
    <x v="5"/>
    <n v="5.6818181818181825"/>
    <n v="5.7284090909090919"/>
    <n v="12.729797979797981"/>
    <s v="Abv"/>
  </r>
  <r>
    <s v="OtsLGRF23S"/>
    <s v="OtsLGRF23S_6623"/>
    <s v="C-06623"/>
    <d v="2023-09-13T00:00:00"/>
    <x v="1"/>
    <s v="M"/>
    <n v="840"/>
    <x v="18"/>
    <x v="1"/>
    <n v="1"/>
    <s v="3DD.003D7E5313"/>
    <s v="NA"/>
    <s v="M"/>
    <x v="1"/>
    <s v="OtsLYON19S_1_1719"/>
    <s v="OtsLYON19S_1_1935"/>
    <x v="1"/>
    <x v="1"/>
    <x v="1"/>
    <s v="FALL"/>
    <n v="1"/>
    <x v="1"/>
    <n v="0.95971980899999998"/>
    <n v="1"/>
    <x v="2"/>
    <n v="5.6818181818181825"/>
    <n v="5.7284090909090919"/>
    <n v="12.729797979797981"/>
    <s v="Abv"/>
  </r>
  <r>
    <s v="OtsLGRF23S"/>
    <s v="OtsLGRF23S_6624"/>
    <s v="C-06624"/>
    <d v="2023-09-13T00:00:00"/>
    <x v="1"/>
    <s v="M"/>
    <n v="800"/>
    <x v="4"/>
    <x v="0"/>
    <s v="NA"/>
    <s v="3DD.003D7E532E"/>
    <s v="NA"/>
    <s v="M"/>
    <x v="1"/>
    <s v="OtsLYON19S_1_1835"/>
    <s v="OtsLYON19S_1_1564"/>
    <x v="1"/>
    <x v="1"/>
    <x v="1"/>
    <s v="FALL"/>
    <n v="1"/>
    <x v="1"/>
    <n v="0.95971980899999998"/>
    <n v="1"/>
    <x v="0"/>
    <n v="5.6818181818181825"/>
    <n v="5.7284090909090919"/>
    <n v="12.729797979797981"/>
    <s v="Abv"/>
  </r>
  <r>
    <s v="OtsLGRF23S"/>
    <s v="OtsLGRF23S_6625"/>
    <s v="C-06625"/>
    <d v="2023-09-13T00:00:00"/>
    <x v="1"/>
    <s v="F"/>
    <n v="700"/>
    <x v="13"/>
    <x v="0"/>
    <s v="NA"/>
    <s v="NA"/>
    <s v="NA"/>
    <s v="F"/>
    <x v="0"/>
    <s v="OtsNPFH20S_1_0053"/>
    <s v="OtsNPFH20S_1_0025"/>
    <x v="8"/>
    <x v="3"/>
    <x v="3"/>
    <s v="FALL"/>
    <n v="1"/>
    <x v="2"/>
    <n v="0.98845608500000004"/>
    <n v="1"/>
    <x v="5"/>
    <n v="5.6818181818181825"/>
    <n v="5.7284090909090919"/>
    <n v="12.729797979797981"/>
    <s v="Abv"/>
  </r>
  <r>
    <s v="OtsLGRF23S"/>
    <s v="OtsLGRF23S_6628"/>
    <s v="C-06628"/>
    <d v="2023-09-13T00:00:00"/>
    <x v="1"/>
    <s v="M"/>
    <n v="630"/>
    <x v="39"/>
    <x v="0"/>
    <s v="NA"/>
    <s v="NA"/>
    <s v="NA"/>
    <s v="M"/>
    <x v="1"/>
    <s v="OtsLYON19S_1_0120"/>
    <s v="OtsLYON19S_1_0067"/>
    <x v="1"/>
    <x v="1"/>
    <x v="1"/>
    <s v="FALL"/>
    <n v="1"/>
    <x v="4"/>
    <n v="0.95971980899999998"/>
    <n v="1"/>
    <x v="3"/>
    <n v="5.6818181818181825"/>
    <n v="5.7284090909090919"/>
    <n v="12.729797979797981"/>
    <s v="Abv"/>
  </r>
  <r>
    <s v="OtsLGRF23S"/>
    <s v="OtsLGRF23S_6631"/>
    <s v="C-06631"/>
    <d v="2023-09-13T00:00:00"/>
    <x v="1"/>
    <s v="M"/>
    <n v="630"/>
    <x v="39"/>
    <x v="0"/>
    <s v="NA"/>
    <s v="NA"/>
    <s v="NA"/>
    <s v="M"/>
    <x v="1"/>
    <s v="OtsNPFH19S_1_2318"/>
    <s v="OtsNPFH19S_1_2065"/>
    <x v="2"/>
    <x v="1"/>
    <x v="1"/>
    <s v="FALL"/>
    <n v="1"/>
    <x v="10"/>
    <n v="0.99705232300000002"/>
    <n v="1"/>
    <x v="3"/>
    <n v="5.6818181818181825"/>
    <n v="5.7284090909090919"/>
    <n v="12.729797979797981"/>
    <s v="Abv"/>
  </r>
  <r>
    <s v="OtsLGRF23S"/>
    <s v="OtsLGRF23S_6634"/>
    <s v="C-06634"/>
    <d v="2023-09-13T00:00:00"/>
    <x v="1"/>
    <s v="F"/>
    <n v="810"/>
    <x v="9"/>
    <x v="0"/>
    <s v="NA"/>
    <s v="3DD.003D7E5347"/>
    <s v="NA"/>
    <s v="F"/>
    <x v="0"/>
    <s v="OtsLYON19S_1_0534"/>
    <s v="OtsLYON19S_1_0373"/>
    <x v="1"/>
    <x v="1"/>
    <x v="1"/>
    <s v="FALL"/>
    <n v="1"/>
    <x v="7"/>
    <n v="0.95971980899999998"/>
    <n v="1"/>
    <x v="0"/>
    <n v="5.6818181818181825"/>
    <n v="5.7284090909090919"/>
    <n v="12.729797979797981"/>
    <s v="Blw"/>
  </r>
  <r>
    <s v="OtsLGRF23S"/>
    <s v="OtsLGRF23S_6637"/>
    <s v="C-06637"/>
    <d v="2023-09-13T00:00:00"/>
    <x v="1"/>
    <s v="M"/>
    <n v="660"/>
    <x v="33"/>
    <x v="0"/>
    <s v="NA"/>
    <s v="NA"/>
    <s v="NA"/>
    <s v="M"/>
    <x v="1"/>
    <s v="NA"/>
    <s v="NA"/>
    <x v="0"/>
    <x v="0"/>
    <x v="0"/>
    <s v="FALL"/>
    <n v="0.999999999999998"/>
    <x v="0"/>
    <e v="#N/A"/>
    <n v="1"/>
    <x v="3"/>
    <n v="5.6818181818181825"/>
    <n v="5.7284090909090919"/>
    <n v="12.729797979797981"/>
    <s v="Abv"/>
  </r>
  <r>
    <s v="OtsLGRF23S"/>
    <s v="OtsLGRF23S_6640"/>
    <s v="C-06640"/>
    <d v="2023-09-13T00:00:00"/>
    <x v="1"/>
    <s v="M"/>
    <n v="670"/>
    <x v="11"/>
    <x v="1"/>
    <n v="1"/>
    <s v="NA"/>
    <s v="NA"/>
    <s v="M"/>
    <x v="1"/>
    <s v="OtsNPFH19S_1_3350"/>
    <s v="OtsNPFH19S_1_3081"/>
    <x v="2"/>
    <x v="1"/>
    <x v="1"/>
    <s v="FALL"/>
    <n v="0.999999999999997"/>
    <x v="13"/>
    <n v="0.99705232300000002"/>
    <n v="1"/>
    <x v="3"/>
    <n v="5.6818181818181825"/>
    <n v="5.7284090909090919"/>
    <n v="12.729797979797981"/>
    <s v="Abv"/>
  </r>
  <r>
    <s v="OtsLGRF23S"/>
    <s v="OtsLGRF23S_6643"/>
    <s v="C-06643"/>
    <d v="2023-09-13T00:00:00"/>
    <x v="1"/>
    <s v="M"/>
    <n v="660"/>
    <x v="33"/>
    <x v="1"/>
    <n v="1"/>
    <s v="NA"/>
    <s v="This sample is a duplicate with OtsLGRF23S_7650."/>
    <s v="M"/>
    <x v="1"/>
    <s v="NA"/>
    <s v="NA"/>
    <x v="0"/>
    <x v="0"/>
    <x v="0"/>
    <s v="FALL"/>
    <n v="1"/>
    <x v="8"/>
    <e v="#N/A"/>
    <n v="1"/>
    <x v="3"/>
    <n v="5.6818181818181825"/>
    <n v="5.7284090909090919"/>
    <n v="12.729797979797981"/>
    <s v="Abv"/>
  </r>
  <r>
    <s v="OtsLGRF23S"/>
    <s v="OtsLGRF23S_6646"/>
    <s v="C-06646"/>
    <d v="2023-09-13T00:00:00"/>
    <x v="1"/>
    <s v="M"/>
    <n v="700"/>
    <x v="13"/>
    <x v="0"/>
    <s v="NA"/>
    <s v="NA"/>
    <s v="NA"/>
    <s v="M"/>
    <x v="1"/>
    <s v="NA"/>
    <s v="NA"/>
    <x v="0"/>
    <x v="0"/>
    <x v="0"/>
    <s v="FALL"/>
    <n v="0.999999999999995"/>
    <x v="0"/>
    <e v="#N/A"/>
    <n v="1"/>
    <x v="5"/>
    <n v="5.6818181818181825"/>
    <n v="5.7284090909090919"/>
    <n v="12.729797979797981"/>
    <s v="Abv"/>
  </r>
  <r>
    <s v="OtsLGRF23S"/>
    <s v="OtsLGRF23S_6649"/>
    <s v="C-06649"/>
    <d v="2023-09-13T00:00:00"/>
    <x v="1"/>
    <s v="M"/>
    <n v="710"/>
    <x v="10"/>
    <x v="0"/>
    <s v="NA"/>
    <s v="NA"/>
    <s v="NA"/>
    <s v="M"/>
    <x v="1"/>
    <s v="OtsLYON19S_1_0567"/>
    <s v="OtsLYON19S_1_0479"/>
    <x v="1"/>
    <x v="1"/>
    <x v="1"/>
    <s v="FALL"/>
    <n v="0.999999999999999"/>
    <x v="7"/>
    <n v="0.95971980899999998"/>
    <n v="1"/>
    <x v="5"/>
    <n v="5.6818181818181825"/>
    <n v="5.7284090909090919"/>
    <n v="12.729797979797981"/>
    <s v="Blw"/>
  </r>
  <r>
    <s v="OtsLGRF23S"/>
    <s v="OtsLGRF23S_6650"/>
    <s v="C-06650"/>
    <d v="2023-09-13T00:00:00"/>
    <x v="1"/>
    <s v="F"/>
    <n v="840"/>
    <x v="18"/>
    <x v="0"/>
    <s v="NA"/>
    <s v="3DD.003D7E5089"/>
    <s v="NA"/>
    <s v="F"/>
    <x v="0"/>
    <s v="NA"/>
    <s v="NA"/>
    <x v="0"/>
    <x v="0"/>
    <x v="0"/>
    <s v="FALL"/>
    <n v="0.999999999999999"/>
    <x v="0"/>
    <e v="#N/A"/>
    <n v="1"/>
    <x v="2"/>
    <n v="5.6818181818181825"/>
    <n v="5.7284090909090919"/>
    <n v="12.729797979797981"/>
    <s v="Abv"/>
  </r>
  <r>
    <s v="OtsLGRF23S"/>
    <s v="OtsLGRF23S_6652"/>
    <s v="C-06652"/>
    <d v="2023-09-13T00:00:00"/>
    <x v="1"/>
    <s v="M"/>
    <n v="550"/>
    <x v="34"/>
    <x v="0"/>
    <s v="NA"/>
    <s v="NA"/>
    <s v="NA"/>
    <s v="M"/>
    <x v="1"/>
    <s v="OtsLYON20S_1_1541"/>
    <s v="OtsLYON20S_1_1693"/>
    <x v="5"/>
    <x v="3"/>
    <x v="3"/>
    <s v="FALL"/>
    <n v="0.999999999999999"/>
    <x v="1"/>
    <n v="0.98961045999999997"/>
    <n v="1"/>
    <x v="8"/>
    <n v="5.6818181818181825"/>
    <n v="5.7284090909090919"/>
    <n v="12.729797979797981"/>
    <s v="Abv"/>
  </r>
  <r>
    <s v="OtsLGRF23S"/>
    <s v="OtsLGRF23S_6655"/>
    <s v="C-06655"/>
    <d v="2023-09-13T00:00:00"/>
    <x v="1"/>
    <s v="F"/>
    <n v="740"/>
    <x v="12"/>
    <x v="0"/>
    <s v="NA"/>
    <s v="NA"/>
    <s v="NA"/>
    <s v="F"/>
    <x v="0"/>
    <s v="OtsNPFH19S_1_1306"/>
    <s v="OtsNPFH19S_1_1073"/>
    <x v="2"/>
    <x v="1"/>
    <x v="1"/>
    <s v="FALL"/>
    <n v="1"/>
    <x v="2"/>
    <n v="0.99705232300000002"/>
    <n v="1"/>
    <x v="1"/>
    <n v="5.6818181818181825"/>
    <n v="5.7284090909090919"/>
    <n v="12.729797979797981"/>
    <s v="Abv"/>
  </r>
  <r>
    <s v="OtsLGRF23S"/>
    <s v="OtsLGRF23S_6656"/>
    <s v="C-06656"/>
    <d v="2023-09-13T00:00:00"/>
    <x v="1"/>
    <s v="F"/>
    <n v="800"/>
    <x v="4"/>
    <x v="1"/>
    <n v="1"/>
    <s v="3DD.003D7E508B"/>
    <s v="NA"/>
    <s v="F"/>
    <x v="0"/>
    <s v="OtsLYON19S_1_1713"/>
    <s v="OtsLYON19S_1_1922"/>
    <x v="1"/>
    <x v="1"/>
    <x v="1"/>
    <s v="FALL"/>
    <n v="0.999999999999998"/>
    <x v="1"/>
    <n v="0.95971980899999998"/>
    <n v="1"/>
    <x v="0"/>
    <n v="5.6818181818181825"/>
    <n v="5.7284090909090919"/>
    <n v="12.729797979797981"/>
    <s v="Abv"/>
  </r>
  <r>
    <s v="OtsLGRF23S"/>
    <s v="OtsLGRF23S_6658"/>
    <s v="C-06658"/>
    <d v="2023-09-13T00:00:00"/>
    <x v="1"/>
    <s v="M"/>
    <n v="600"/>
    <x v="43"/>
    <x v="1"/>
    <n v="1"/>
    <s v="NA"/>
    <s v="NA"/>
    <s v="M"/>
    <x v="1"/>
    <s v="OtsLYON19S_1_1376"/>
    <s v="OtsLYON19S_1_1465"/>
    <x v="1"/>
    <x v="1"/>
    <x v="1"/>
    <s v="FALL"/>
    <n v="1"/>
    <x v="17"/>
    <n v="0.95971980899999998"/>
    <n v="1"/>
    <x v="9"/>
    <n v="5.6818181818181825"/>
    <n v="5.7284090909090919"/>
    <n v="12.729797979797981"/>
    <s v="Blw"/>
  </r>
  <r>
    <s v="OtsLGRF23S"/>
    <s v="OtsLGRF23S_6661"/>
    <s v="C-06661"/>
    <d v="2023-09-13T00:00:00"/>
    <x v="1"/>
    <s v="M"/>
    <n v="750"/>
    <x v="1"/>
    <x v="0"/>
    <s v="NA"/>
    <s v="NA"/>
    <s v="NA"/>
    <s v="M"/>
    <x v="1"/>
    <s v="NA"/>
    <s v="NA"/>
    <x v="0"/>
    <x v="0"/>
    <x v="0"/>
    <s v="FALL"/>
    <n v="1.00000000000001"/>
    <x v="0"/>
    <e v="#N/A"/>
    <n v="1"/>
    <x v="1"/>
    <n v="5.6818181818181825"/>
    <n v="5.7284090909090919"/>
    <n v="12.729797979797981"/>
    <s v="Abv"/>
  </r>
  <r>
    <s v="OtsLGRF23S"/>
    <s v="OtsLGRF23S_6664"/>
    <s v="C-06664"/>
    <d v="2023-09-13T00:00:00"/>
    <x v="1"/>
    <s v="M"/>
    <n v="660"/>
    <x v="33"/>
    <x v="0"/>
    <s v="NA"/>
    <s v="NA"/>
    <s v="NA"/>
    <s v="M"/>
    <x v="1"/>
    <s v="OtsLYON19S_1_1740"/>
    <s v="OtsLYON19S_1_1987"/>
    <x v="1"/>
    <x v="1"/>
    <x v="1"/>
    <s v="FALL"/>
    <n v="0.999999999999996"/>
    <x v="1"/>
    <n v="0.95971980899999998"/>
    <n v="1"/>
    <x v="3"/>
    <n v="5.6818181818181825"/>
    <n v="5.7284090909090919"/>
    <n v="12.729797979797981"/>
    <s v="Abv"/>
  </r>
  <r>
    <s v="OtsLGRF23S"/>
    <s v="OtsLGRF23S_6667"/>
    <s v="C-06667"/>
    <d v="2023-09-13T00:00:00"/>
    <x v="1"/>
    <s v="M"/>
    <n v="730"/>
    <x v="16"/>
    <x v="1"/>
    <n v="1"/>
    <s v="NA"/>
    <s v="NA"/>
    <s v="F"/>
    <x v="0"/>
    <s v="OtsNPFH19S_1_3330"/>
    <s v="OtsNPFH19S_1_3035"/>
    <x v="2"/>
    <x v="1"/>
    <x v="1"/>
    <s v="FALL"/>
    <n v="1"/>
    <x v="9"/>
    <n v="0.99705232300000002"/>
    <n v="1"/>
    <x v="1"/>
    <n v="5.6818181818181825"/>
    <n v="5.7284090909090919"/>
    <n v="12.729797979797981"/>
    <s v="Abv"/>
  </r>
  <r>
    <s v="OtsLGRF23S"/>
    <s v="OtsLGRF23S_6670"/>
    <s v="C-06670"/>
    <d v="2023-09-13T00:00:00"/>
    <x v="1"/>
    <s v="M"/>
    <n v="840"/>
    <x v="18"/>
    <x v="0"/>
    <s v="NA"/>
    <s v="3DD.003D7E5054"/>
    <s v="NA"/>
    <s v="M"/>
    <x v="1"/>
    <s v="OtsLYON19S_1_1825"/>
    <s v="OtsLYON19S_1_1554"/>
    <x v="1"/>
    <x v="1"/>
    <x v="1"/>
    <s v="FALL"/>
    <n v="0.999999999999999"/>
    <x v="1"/>
    <n v="0.95971980899999998"/>
    <n v="1"/>
    <x v="2"/>
    <n v="5.6818181818181825"/>
    <n v="5.7284090909090919"/>
    <n v="12.729797979797981"/>
    <s v="Abv"/>
  </r>
  <r>
    <s v="OtsLGRF23S"/>
    <s v="OtsLGRF23S_6673"/>
    <s v="C-06673"/>
    <d v="2023-09-13T00:00:00"/>
    <x v="1"/>
    <s v="F"/>
    <n v="850"/>
    <x v="14"/>
    <x v="0"/>
    <s v="NA"/>
    <s v="3DD.003D7E5065"/>
    <s v="NA"/>
    <s v="F"/>
    <x v="0"/>
    <s v="OtsLYON19S_1_0570"/>
    <s v="OtsLYON19S_1_0484"/>
    <x v="1"/>
    <x v="1"/>
    <x v="1"/>
    <s v="FALL"/>
    <n v="0.999999999999994"/>
    <x v="7"/>
    <n v="0.95971980899999998"/>
    <n v="1"/>
    <x v="2"/>
    <n v="5.6818181818181825"/>
    <n v="5.7284090909090919"/>
    <n v="12.729797979797981"/>
    <s v="Blw"/>
  </r>
  <r>
    <s v="OtsLGRF23S"/>
    <s v="OtsLGRF23S_6676"/>
    <s v="C-06676"/>
    <d v="2023-09-13T00:00:00"/>
    <x v="1"/>
    <s v="M"/>
    <n v="660"/>
    <x v="33"/>
    <x v="1"/>
    <n v="1"/>
    <s v="NA"/>
    <s v="NA"/>
    <s v="M"/>
    <x v="1"/>
    <s v="OtsLYON20S_1_0641"/>
    <s v="OtsLYON20S_1_0705"/>
    <x v="5"/>
    <x v="3"/>
    <x v="3"/>
    <s v="FALL"/>
    <n v="0.999999999999997"/>
    <x v="1"/>
    <n v="0.98961045999999997"/>
    <n v="1"/>
    <x v="3"/>
    <n v="5.6818181818181825"/>
    <n v="5.7284090909090919"/>
    <n v="12.729797979797981"/>
    <s v="Abv"/>
  </r>
  <r>
    <s v="OtsLGRF23S"/>
    <s v="OtsLGRF23S_6679"/>
    <s v="C-06679"/>
    <d v="2023-09-13T00:00:00"/>
    <x v="1"/>
    <s v="F"/>
    <n v="710"/>
    <x v="10"/>
    <x v="1"/>
    <n v="1"/>
    <s v="NA"/>
    <s v="NA"/>
    <s v="F"/>
    <x v="0"/>
    <s v="OtsLYON18S_1_2357"/>
    <s v="OtsLYON18S_1_2745"/>
    <x v="3"/>
    <x v="2"/>
    <x v="2"/>
    <s v="FALL"/>
    <n v="1"/>
    <x v="17"/>
    <n v="0.80551598400000002"/>
    <n v="1"/>
    <x v="5"/>
    <n v="5.6818181818181825"/>
    <n v="5.7284090909090919"/>
    <n v="12.729797979797981"/>
    <s v="Blw"/>
  </r>
  <r>
    <s v="OtsLGRF23S"/>
    <s v="OtsLGRF23S_6682"/>
    <s v="C-06682"/>
    <d v="2023-09-13T00:00:00"/>
    <x v="1"/>
    <s v="M"/>
    <n v="600"/>
    <x v="43"/>
    <x v="1"/>
    <n v="1"/>
    <s v="NA"/>
    <s v="NA"/>
    <s v="M"/>
    <x v="1"/>
    <s v="OtsLYON20S_1_1344"/>
    <s v="OtsLYON20S_1_0887"/>
    <x v="5"/>
    <x v="3"/>
    <x v="3"/>
    <s v="FALL"/>
    <n v="0.999999999999996"/>
    <x v="16"/>
    <n v="0.98961045999999997"/>
    <n v="1"/>
    <x v="9"/>
    <n v="5.6818181818181825"/>
    <n v="5.7284090909090919"/>
    <n v="12.729797979797981"/>
    <s v="Abv"/>
  </r>
  <r>
    <s v="OtsLGRF23S"/>
    <s v="OtsLGRF23S_6683"/>
    <s v="C-06683"/>
    <d v="2023-09-13T00:00:00"/>
    <x v="1"/>
    <s v="F"/>
    <n v="810"/>
    <x v="9"/>
    <x v="0"/>
    <s v="NA"/>
    <s v="3DD.003D7E5037"/>
    <s v="NA"/>
    <s v="F"/>
    <x v="0"/>
    <s v="OtsLYON19S_1_1873"/>
    <s v="OtsLYON19S_1_1645"/>
    <x v="1"/>
    <x v="1"/>
    <x v="1"/>
    <s v="FALL"/>
    <n v="1"/>
    <x v="1"/>
    <n v="0.95971980899999998"/>
    <n v="1"/>
    <x v="0"/>
    <n v="5.6818181818181825"/>
    <n v="5.7284090909090919"/>
    <n v="12.729797979797981"/>
    <s v="Abv"/>
  </r>
  <r>
    <s v="OtsLGRF23S"/>
    <s v="OtsLGRF23S_6685"/>
    <s v="C-06685"/>
    <d v="2023-09-13T00:00:00"/>
    <x v="1"/>
    <s v="F"/>
    <n v="800"/>
    <x v="4"/>
    <x v="0"/>
    <s v="NA"/>
    <s v="3DD.003D7E534B"/>
    <s v="NA"/>
    <s v="F"/>
    <x v="0"/>
    <s v="NA"/>
    <s v="NA"/>
    <x v="0"/>
    <x v="0"/>
    <x v="0"/>
    <s v="FALL"/>
    <n v="1"/>
    <x v="0"/>
    <e v="#N/A"/>
    <n v="1"/>
    <x v="0"/>
    <n v="5.6818181818181825"/>
    <n v="5.7284090909090919"/>
    <n v="12.729797979797981"/>
    <s v="Abv"/>
  </r>
  <r>
    <s v="OtsLGRF23S"/>
    <s v="OtsLGRF23S_6688"/>
    <s v="C-06688"/>
    <d v="2023-09-13T00:00:00"/>
    <x v="1"/>
    <s v="M"/>
    <n v="800"/>
    <x v="4"/>
    <x v="0"/>
    <s v="NA"/>
    <s v="3DD.003D7E52F9"/>
    <s v="NA"/>
    <s v="M"/>
    <x v="1"/>
    <s v="OtsLYON19S_1_1861"/>
    <s v="OtsLYON19S_1_1621"/>
    <x v="1"/>
    <x v="1"/>
    <x v="1"/>
    <s v="FALL"/>
    <n v="0.999999999999997"/>
    <x v="1"/>
    <n v="0.95971980899999998"/>
    <n v="1"/>
    <x v="0"/>
    <n v="5.6818181818181825"/>
    <n v="5.7284090909090919"/>
    <n v="12.729797979797981"/>
    <s v="Abv"/>
  </r>
  <r>
    <s v="OtsLGRF23S"/>
    <s v="OtsLGRF23S_6691"/>
    <s v="C-06691"/>
    <d v="2023-09-13T00:00:00"/>
    <x v="1"/>
    <s v="M"/>
    <n v="690"/>
    <x v="30"/>
    <x v="1"/>
    <n v="1"/>
    <s v="NA"/>
    <s v="NA"/>
    <s v="F"/>
    <x v="0"/>
    <s v="OtsLYON19S_1_1338"/>
    <s v="OtsLYON19S_1_1260"/>
    <x v="1"/>
    <x v="1"/>
    <x v="1"/>
    <s v="FALL"/>
    <n v="1"/>
    <x v="17"/>
    <n v="0.95971980899999998"/>
    <n v="1"/>
    <x v="5"/>
    <n v="5.6818181818181825"/>
    <n v="5.7284090909090919"/>
    <n v="12.729797979797981"/>
    <s v="Blw"/>
  </r>
  <r>
    <s v="OtsLGRF23S"/>
    <s v="OtsLGRF23S_6694"/>
    <s v="C-06694"/>
    <d v="2023-09-13T00:00:00"/>
    <x v="1"/>
    <s v="F"/>
    <n v="720"/>
    <x v="17"/>
    <x v="1"/>
    <n v="1"/>
    <s v="NA"/>
    <s v="NA"/>
    <s v="F"/>
    <x v="0"/>
    <s v="OtsLYON19S_1_0597"/>
    <s v="OtsLYON19S_1_0670"/>
    <x v="1"/>
    <x v="1"/>
    <x v="1"/>
    <s v="FALL"/>
    <n v="0.999999999999997"/>
    <x v="6"/>
    <n v="0.95971980899999998"/>
    <n v="1"/>
    <x v="5"/>
    <n v="5.6818181818181825"/>
    <n v="5.7284090909090919"/>
    <n v="12.729797979797981"/>
    <s v="Abv"/>
  </r>
  <r>
    <s v="OtsLGRF23S"/>
    <s v="OtsLGRF23S_6695"/>
    <s v="C-06695"/>
    <d v="2023-09-13T00:00:00"/>
    <x v="1"/>
    <s v="F"/>
    <n v="810"/>
    <x v="9"/>
    <x v="0"/>
    <s v="NA"/>
    <s v="3DD.003D7E530B"/>
    <s v="NA"/>
    <s v="F"/>
    <x v="0"/>
    <s v="OtsLYON19S_1_1873"/>
    <s v="OtsLYON19S_1_1645"/>
    <x v="1"/>
    <x v="1"/>
    <x v="1"/>
    <s v="FALL"/>
    <n v="1"/>
    <x v="1"/>
    <n v="0.95971980899999998"/>
    <n v="1"/>
    <x v="0"/>
    <n v="5.6818181818181825"/>
    <n v="5.7284090909090919"/>
    <n v="12.729797979797981"/>
    <s v="Abv"/>
  </r>
  <r>
    <s v="OtsLGRF23S"/>
    <s v="OtsLGRF23S_6697"/>
    <s v="C-06697"/>
    <d v="2023-09-13T00:00:00"/>
    <x v="1"/>
    <s v="M"/>
    <n v="750"/>
    <x v="1"/>
    <x v="0"/>
    <s v="NA"/>
    <s v="NA"/>
    <s v="NA"/>
    <s v="F"/>
    <x v="0"/>
    <s v="OtsNPFH19S_1_2343"/>
    <s v="OtsNPFH19S_1_2082"/>
    <x v="2"/>
    <x v="1"/>
    <x v="1"/>
    <s v="FALL"/>
    <n v="1"/>
    <x v="10"/>
    <n v="0.99705232300000002"/>
    <n v="1"/>
    <x v="1"/>
    <n v="5.6818181818181825"/>
    <n v="5.7284090909090919"/>
    <n v="12.729797979797981"/>
    <s v="Abv"/>
  </r>
  <r>
    <s v="OtsLGRF23S"/>
    <s v="OtsLGRF23S_6700"/>
    <s v="C-06700"/>
    <d v="2023-09-13T00:00:00"/>
    <x v="1"/>
    <s v="M"/>
    <n v="730"/>
    <x v="16"/>
    <x v="0"/>
    <s v="NA"/>
    <s v="NA"/>
    <s v="NA"/>
    <s v="M"/>
    <x v="1"/>
    <s v="OtsLYON19S_1_0571"/>
    <s v="OtsLYON19S_1_0603"/>
    <x v="1"/>
    <x v="1"/>
    <x v="1"/>
    <s v="FALL"/>
    <n v="1"/>
    <x v="7"/>
    <n v="0.95971980899999998"/>
    <n v="1"/>
    <x v="1"/>
    <n v="5.6818181818181825"/>
    <n v="5.7284090909090919"/>
    <n v="12.729797979797981"/>
    <s v="Blw"/>
  </r>
  <r>
    <s v="OtsLGRF23S"/>
    <s v="OtsLGRF23S_6703"/>
    <s v="C-06703"/>
    <d v="2023-09-13T00:00:00"/>
    <x v="1"/>
    <s v="M"/>
    <n v="550"/>
    <x v="34"/>
    <x v="0"/>
    <s v="NA"/>
    <s v="NA"/>
    <s v="NA"/>
    <s v="M"/>
    <x v="1"/>
    <s v="NA"/>
    <s v="NA"/>
    <x v="0"/>
    <x v="0"/>
    <x v="0"/>
    <s v="FALL"/>
    <n v="1"/>
    <x v="0"/>
    <e v="#N/A"/>
    <n v="1"/>
    <x v="8"/>
    <n v="5.6818181818181825"/>
    <n v="5.7284090909090919"/>
    <n v="12.729797979797981"/>
    <s v="Abv"/>
  </r>
  <r>
    <s v="OtsLGRF23S"/>
    <s v="OtsLGRF23S_6706"/>
    <s v="C-06706"/>
    <d v="2023-09-13T00:00:00"/>
    <x v="1"/>
    <s v="F"/>
    <n v="790"/>
    <x v="0"/>
    <x v="0"/>
    <s v="NA"/>
    <s v="NA"/>
    <s v="NA"/>
    <s v="F"/>
    <x v="0"/>
    <s v="OtsNPFH19S_1_3312"/>
    <s v="OtsNPFH19S_1_3002"/>
    <x v="2"/>
    <x v="1"/>
    <x v="1"/>
    <s v="FALL"/>
    <n v="1"/>
    <x v="10"/>
    <n v="0.99705232300000002"/>
    <n v="1"/>
    <x v="0"/>
    <n v="5.6818181818181825"/>
    <n v="5.7284090909090919"/>
    <n v="12.729797979797981"/>
    <s v="Abv"/>
  </r>
  <r>
    <s v="OtsLGRF23S"/>
    <s v="OtsLGRF23S_6707"/>
    <s v="C-06707"/>
    <d v="2023-09-13T00:00:00"/>
    <x v="1"/>
    <s v="F"/>
    <n v="830"/>
    <x v="15"/>
    <x v="0"/>
    <s v="NA"/>
    <s v="3DD.003D7E52F3"/>
    <s v="NA"/>
    <s v="F"/>
    <x v="0"/>
    <s v="OtsNPFH19S_1_4308"/>
    <s v="OtsNPFH19S_1_4028"/>
    <x v="2"/>
    <x v="1"/>
    <x v="1"/>
    <s v="FALL"/>
    <n v="1"/>
    <x v="2"/>
    <n v="0.99705232300000002"/>
    <n v="1"/>
    <x v="2"/>
    <n v="5.6818181818181825"/>
    <n v="5.7284090909090919"/>
    <n v="12.729797979797981"/>
    <s v="Abv"/>
  </r>
  <r>
    <s v="OtsLGRF23S"/>
    <s v="OtsLGRF23S_6708"/>
    <s v="C-06708"/>
    <d v="2023-09-13T00:00:00"/>
    <x v="1"/>
    <s v="F"/>
    <n v="850"/>
    <x v="14"/>
    <x v="0"/>
    <s v="NA"/>
    <s v="3DD.003D7E5324"/>
    <s v="NA"/>
    <s v="F"/>
    <x v="0"/>
    <s v="NA"/>
    <s v="NA"/>
    <x v="0"/>
    <x v="0"/>
    <x v="0"/>
    <s v="FALL"/>
    <n v="0.999999999999998"/>
    <x v="0"/>
    <e v="#N/A"/>
    <n v="1"/>
    <x v="2"/>
    <n v="5.6818181818181825"/>
    <n v="5.7284090909090919"/>
    <n v="12.729797979797981"/>
    <s v="Abv"/>
  </r>
  <r>
    <s v="OtsLGRF23S"/>
    <s v="OtsLGRF23S_6709"/>
    <s v="C-06709"/>
    <d v="2023-09-13T00:00:00"/>
    <x v="1"/>
    <s v="M"/>
    <n v="700"/>
    <x v="13"/>
    <x v="0"/>
    <s v="NA"/>
    <s v="NA"/>
    <s v="NA"/>
    <s v="M"/>
    <x v="1"/>
    <s v="NA"/>
    <s v="NA"/>
    <x v="0"/>
    <x v="0"/>
    <x v="0"/>
    <s v="FALL"/>
    <n v="0.999999999999996"/>
    <x v="0"/>
    <e v="#N/A"/>
    <n v="1"/>
    <x v="5"/>
    <n v="5.6818181818181825"/>
    <n v="5.7284090909090919"/>
    <n v="12.729797979797981"/>
    <s v="Abv"/>
  </r>
  <r>
    <s v="OtsLGRF23S"/>
    <s v="OtsLGRF23S_6712"/>
    <s v="C-06712"/>
    <d v="2023-09-13T00:00:00"/>
    <x v="1"/>
    <s v="F"/>
    <n v="700"/>
    <x v="13"/>
    <x v="0"/>
    <s v="NA"/>
    <s v="NA"/>
    <s v="NA"/>
    <s v="F"/>
    <x v="0"/>
    <s v="OtsLYON19S_1_0597"/>
    <s v="OtsLYON19S_1_0671"/>
    <x v="1"/>
    <x v="1"/>
    <x v="1"/>
    <s v="FALL"/>
    <n v="1"/>
    <x v="6"/>
    <n v="0.95971980899999998"/>
    <n v="1"/>
    <x v="5"/>
    <n v="5.6818181818181825"/>
    <n v="5.7284090909090919"/>
    <n v="12.729797979797981"/>
    <s v="Abv"/>
  </r>
  <r>
    <s v="OtsLGRF23S"/>
    <s v="OtsLGRF23S_6715"/>
    <s v="C-06715"/>
    <d v="2023-09-13T00:00:00"/>
    <x v="1"/>
    <s v="M"/>
    <n v="650"/>
    <x v="5"/>
    <x v="1"/>
    <n v="1"/>
    <s v="NA"/>
    <s v="NA"/>
    <s v="M"/>
    <x v="1"/>
    <s v="OtsLYON19S_1_0143"/>
    <s v="OtsLYON19S_1_0207"/>
    <x v="1"/>
    <x v="1"/>
    <x v="1"/>
    <s v="FALL"/>
    <n v="0.999999999999999"/>
    <x v="3"/>
    <n v="0.95971980899999998"/>
    <n v="1"/>
    <x v="3"/>
    <n v="5.6818181818181825"/>
    <n v="5.7284090909090919"/>
    <n v="12.729797979797981"/>
    <s v="Abv"/>
  </r>
  <r>
    <s v="OtsLGRF23S"/>
    <s v="OtsLGRF23S_6718"/>
    <s v="C-06718"/>
    <d v="2023-09-13T00:00:00"/>
    <x v="1"/>
    <s v="M"/>
    <n v="630"/>
    <x v="39"/>
    <x v="0"/>
    <s v="NA"/>
    <s v="NA"/>
    <s v="NA"/>
    <s v="M"/>
    <x v="1"/>
    <s v="OtsLYON19S_1_0576"/>
    <s v="OtsLYON19S_1_0496"/>
    <x v="1"/>
    <x v="1"/>
    <x v="1"/>
    <s v="FALL"/>
    <n v="1"/>
    <x v="7"/>
    <n v="0.95971980899999998"/>
    <n v="1"/>
    <x v="3"/>
    <n v="5.6818181818181825"/>
    <n v="5.7284090909090919"/>
    <n v="12.729797979797981"/>
    <s v="Blw"/>
  </r>
  <r>
    <s v="OtsLGRF23S"/>
    <s v="OtsLGRF23S_6721"/>
    <s v="C-06721"/>
    <d v="2023-09-13T00:00:00"/>
    <x v="1"/>
    <s v="F"/>
    <n v="720"/>
    <x v="17"/>
    <x v="0"/>
    <s v="NA"/>
    <s v="NA"/>
    <s v="NA"/>
    <s v="F"/>
    <x v="0"/>
    <s v="NA"/>
    <s v="NA"/>
    <x v="0"/>
    <x v="0"/>
    <x v="0"/>
    <s v="FALL"/>
    <n v="1"/>
    <x v="0"/>
    <e v="#N/A"/>
    <n v="1"/>
    <x v="5"/>
    <n v="5.6818181818181825"/>
    <n v="5.7284090909090919"/>
    <n v="12.729797979797981"/>
    <s v="Abv"/>
  </r>
  <r>
    <s v="OtsLGRF23S"/>
    <s v="OtsLGRF23S_6722"/>
    <s v="C-06722"/>
    <d v="2023-09-13T00:00:00"/>
    <x v="1"/>
    <s v="F"/>
    <n v="800"/>
    <x v="4"/>
    <x v="0"/>
    <s v="NA"/>
    <s v="3DD.003D7E5083"/>
    <s v="NA"/>
    <s v="F"/>
    <x v="0"/>
    <s v="OtsNPFH19S_1_3331"/>
    <s v="OtsNPFH19S_1_3010"/>
    <x v="2"/>
    <x v="1"/>
    <x v="1"/>
    <s v="FALL"/>
    <n v="0.999999999999998"/>
    <x v="9"/>
    <n v="0.99705232300000002"/>
    <n v="1"/>
    <x v="0"/>
    <n v="5.6818181818181825"/>
    <n v="5.7284090909090919"/>
    <n v="12.729797979797981"/>
    <s v="Abv"/>
  </r>
  <r>
    <s v="OtsLGRF23S"/>
    <s v="OtsLGRF23S_6724"/>
    <s v="C-06724"/>
    <d v="2023-09-13T00:00:00"/>
    <x v="1"/>
    <s v="F"/>
    <n v="730"/>
    <x v="16"/>
    <x v="0"/>
    <s v="NA"/>
    <s v="NA"/>
    <s v="NA"/>
    <s v="F"/>
    <x v="0"/>
    <s v="OtsLYON19S_1_0560"/>
    <s v="OtsLYON19S_1_0462"/>
    <x v="1"/>
    <x v="1"/>
    <x v="1"/>
    <s v="FALL"/>
    <n v="0.999999999999998"/>
    <x v="7"/>
    <n v="0.95971980899999998"/>
    <n v="1"/>
    <x v="1"/>
    <n v="5.6818181818181825"/>
    <n v="5.7284090909090919"/>
    <n v="12.729797979797981"/>
    <s v="Blw"/>
  </r>
  <r>
    <s v="OtsLGRF23S"/>
    <s v="OtsLGRF23S_6726"/>
    <s v="C-06726"/>
    <d v="2023-09-13T00:00:00"/>
    <x v="1"/>
    <s v="F"/>
    <n v="830"/>
    <x v="15"/>
    <x v="0"/>
    <s v="NA"/>
    <s v="3DD.003D7E5058"/>
    <s v="NA"/>
    <s v="F"/>
    <x v="0"/>
    <s v="OtsLYON19S_1_1855"/>
    <s v="OtsLYON19S_1_1600"/>
    <x v="1"/>
    <x v="1"/>
    <x v="1"/>
    <s v="FALL"/>
    <n v="1"/>
    <x v="1"/>
    <n v="0.95971980899999998"/>
    <n v="1"/>
    <x v="2"/>
    <n v="5.6818181818181825"/>
    <n v="5.7284090909090919"/>
    <n v="12.729797979797981"/>
    <s v="Abv"/>
  </r>
  <r>
    <s v="OtsLGRF23S"/>
    <s v="OtsLGRF23S_6727"/>
    <s v="C-06727"/>
    <d v="2023-09-13T00:00:00"/>
    <x v="1"/>
    <s v="M"/>
    <n v="770"/>
    <x v="2"/>
    <x v="0"/>
    <s v="NA"/>
    <s v="NA"/>
    <s v="NA"/>
    <s v="M"/>
    <x v="1"/>
    <s v="OtsLYON19S_1_0571"/>
    <s v="OtsLYON19S_1_0604"/>
    <x v="1"/>
    <x v="1"/>
    <x v="1"/>
    <s v="FALL"/>
    <n v="0.999999999999999"/>
    <x v="7"/>
    <n v="0.95971980899999998"/>
    <n v="1"/>
    <x v="1"/>
    <n v="5.6818181818181825"/>
    <n v="5.7284090909090919"/>
    <n v="12.729797979797981"/>
    <s v="Blw"/>
  </r>
  <r>
    <s v="OtsLGRF23S"/>
    <s v="OtsLGRF23S_6730"/>
    <s v="C-06730"/>
    <d v="2023-09-13T00:00:00"/>
    <x v="1"/>
    <s v="M"/>
    <n v="670"/>
    <x v="11"/>
    <x v="1"/>
    <n v="1"/>
    <s v="NA"/>
    <s v="NA"/>
    <s v="M"/>
    <x v="1"/>
    <s v="OtsLYON20S_1_1350"/>
    <s v="OtsLYON20S_1_0905"/>
    <x v="5"/>
    <x v="3"/>
    <x v="3"/>
    <s v="FALL"/>
    <n v="1"/>
    <x v="15"/>
    <n v="0.98961045999999997"/>
    <n v="1"/>
    <x v="3"/>
    <n v="5.6818181818181825"/>
    <n v="5.7284090909090919"/>
    <n v="12.729797979797981"/>
    <s v="Abv"/>
  </r>
  <r>
    <s v="OtsLGRF23S"/>
    <s v="OtsLGRF23S_6733"/>
    <s v="C-06733"/>
    <d v="2023-09-13T00:00:00"/>
    <x v="1"/>
    <s v="M"/>
    <n v="840"/>
    <x v="18"/>
    <x v="0"/>
    <s v="NA"/>
    <s v="3DD.003D7E5035"/>
    <s v="NA"/>
    <s v="M"/>
    <x v="1"/>
    <s v="OtsLYON19S_1_0579"/>
    <s v="OtsLYON19S_1_0638"/>
    <x v="1"/>
    <x v="1"/>
    <x v="1"/>
    <s v="FALL"/>
    <n v="1"/>
    <x v="6"/>
    <n v="0.95971980899999998"/>
    <n v="1"/>
    <x v="2"/>
    <n v="5.6818181818181825"/>
    <n v="5.7284090909090919"/>
    <n v="12.729797979797981"/>
    <s v="Abv"/>
  </r>
  <r>
    <s v="OtsLGRF23S"/>
    <s v="OtsLGRF23S_6734"/>
    <s v="C-06734"/>
    <d v="2023-09-13T00:00:00"/>
    <x v="1"/>
    <s v="F"/>
    <n v="910"/>
    <x v="23"/>
    <x v="0"/>
    <s v="NA"/>
    <s v="3DD.003D7E506F"/>
    <s v="NA"/>
    <s v="F"/>
    <x v="0"/>
    <s v="OtsLYON18S_1_2344"/>
    <s v="OtsLYON18S_1_2716"/>
    <x v="3"/>
    <x v="2"/>
    <x v="2"/>
    <s v="FALL"/>
    <n v="0.999999999999998"/>
    <x v="17"/>
    <n v="0.80551598400000002"/>
    <n v="1"/>
    <x v="4"/>
    <n v="5.6818181818181825"/>
    <n v="5.7284090909090919"/>
    <n v="12.729797979797981"/>
    <s v="Blw"/>
  </r>
  <r>
    <s v="OtsLGRF23S"/>
    <s v="OtsLGRF23S_6735"/>
    <s v="C-06735"/>
    <d v="2023-09-13T00:00:00"/>
    <x v="1"/>
    <s v="F"/>
    <n v="850"/>
    <x v="14"/>
    <x v="0"/>
    <s v="NA"/>
    <s v="3DD.003D7E502F"/>
    <s v="NA"/>
    <s v="F"/>
    <x v="0"/>
    <s v="OtsNPFH19S_1_3342"/>
    <s v="OtsNPFH19S_1_3069"/>
    <x v="2"/>
    <x v="1"/>
    <x v="1"/>
    <s v="FALL"/>
    <n v="0.99999999999999201"/>
    <x v="13"/>
    <n v="0.99705232300000002"/>
    <n v="1"/>
    <x v="2"/>
    <n v="5.6818181818181825"/>
    <n v="5.7284090909090919"/>
    <n v="12.729797979797981"/>
    <s v="Abv"/>
  </r>
  <r>
    <s v="OtsLGRF23S"/>
    <s v="OtsLGRF23S_6736"/>
    <s v="C-06736"/>
    <d v="2023-09-13T00:00:00"/>
    <x v="1"/>
    <s v="F"/>
    <n v="770"/>
    <x v="2"/>
    <x v="1"/>
    <n v="1"/>
    <s v="NA"/>
    <s v="NA"/>
    <s v="F"/>
    <x v="0"/>
    <s v="OtsLYON19S_1_1117"/>
    <s v="OtsLYON19S_1_0972"/>
    <x v="1"/>
    <x v="1"/>
    <x v="1"/>
    <s v="FALL"/>
    <n v="1"/>
    <x v="15"/>
    <n v="0.95971980899999998"/>
    <n v="1"/>
    <x v="1"/>
    <n v="5.6818181818181825"/>
    <n v="5.7284090909090919"/>
    <n v="12.729797979797981"/>
    <s v="Abv"/>
  </r>
  <r>
    <s v="OtsLGRF23S"/>
    <s v="OtsLGRF23S_6739"/>
    <s v="C-06739"/>
    <d v="2023-09-13T00:00:00"/>
    <x v="1"/>
    <s v="F"/>
    <n v="690"/>
    <x v="30"/>
    <x v="0"/>
    <s v="NA"/>
    <s v="NA"/>
    <s v="NA"/>
    <s v="F"/>
    <x v="0"/>
    <s v="NA"/>
    <s v="NA"/>
    <x v="0"/>
    <x v="0"/>
    <x v="0"/>
    <s v="FALL"/>
    <n v="0.999999999999997"/>
    <x v="0"/>
    <e v="#N/A"/>
    <n v="1"/>
    <x v="5"/>
    <n v="5.6818181818181825"/>
    <n v="5.7284090909090919"/>
    <n v="12.729797979797981"/>
    <s v="Abv"/>
  </r>
  <r>
    <s v="OtsLGRF23S"/>
    <s v="OtsLGRF23S_6742"/>
    <s v="C-06742"/>
    <d v="2023-09-13T00:00:00"/>
    <x v="1"/>
    <s v="F"/>
    <n v="500"/>
    <x v="52"/>
    <x v="0"/>
    <s v="NA"/>
    <s v="NA"/>
    <s v="NA"/>
    <s v="M"/>
    <x v="1"/>
    <s v="OtsLYON21S_1_0924"/>
    <s v="OtsLYON21S_1_1710"/>
    <x v="7"/>
    <x v="4"/>
    <x v="4"/>
    <s v="FALL"/>
    <n v="1"/>
    <x v="1"/>
    <e v="#N/A"/>
    <n v="1"/>
    <x v="11"/>
    <n v="5.6818181818181825"/>
    <n v="5.7284090909090919"/>
    <n v="12.729797979797981"/>
    <s v="Abv"/>
  </r>
  <r>
    <s v="OtsLGRF23S"/>
    <s v="OtsLGRF23S_6745"/>
    <s v="C-06745"/>
    <d v="2023-09-13T00:00:00"/>
    <x v="1"/>
    <s v="M"/>
    <n v="610"/>
    <x v="29"/>
    <x v="0"/>
    <s v="NA"/>
    <s v="NA"/>
    <s v="NA"/>
    <s v="M"/>
    <x v="1"/>
    <s v="OtsLYON20S_1_1540"/>
    <s v="OtsLYON20S_1_1697"/>
    <x v="5"/>
    <x v="3"/>
    <x v="3"/>
    <s v="FALL"/>
    <n v="1"/>
    <x v="1"/>
    <n v="0.98961045999999997"/>
    <n v="1"/>
    <x v="9"/>
    <n v="5.6818181818181825"/>
    <n v="5.7284090909090919"/>
    <n v="12.729797979797981"/>
    <s v="Abv"/>
  </r>
  <r>
    <s v="OtsLGRF23S"/>
    <s v="OtsLGRF23S_6747"/>
    <s v="C-06747"/>
    <d v="2023-09-13T00:00:00"/>
    <x v="1"/>
    <s v="F"/>
    <n v="820"/>
    <x v="19"/>
    <x v="0"/>
    <s v="NA"/>
    <s v="3DD.003D7E52FE"/>
    <s v="NA"/>
    <s v="F"/>
    <x v="0"/>
    <s v="OtsLYON19S_1_2306"/>
    <s v="OtsLYON19S_1_2079"/>
    <x v="1"/>
    <x v="1"/>
    <x v="1"/>
    <s v="FALL"/>
    <n v="0.999999999999999"/>
    <x v="14"/>
    <n v="0.95971980899999998"/>
    <n v="1"/>
    <x v="0"/>
    <n v="5.6818181818181825"/>
    <n v="5.7284090909090919"/>
    <n v="12.729797979797981"/>
    <s v="Blw"/>
  </r>
  <r>
    <s v="OtsLGRF23S"/>
    <s v="OtsLGRF23S_6748"/>
    <s v="C-06748"/>
    <d v="2023-09-13T00:00:00"/>
    <x v="1"/>
    <s v="F"/>
    <n v="830"/>
    <x v="15"/>
    <x v="0"/>
    <s v="NA"/>
    <s v="3DD.003D7E5338"/>
    <s v="NA"/>
    <s v="F"/>
    <x v="0"/>
    <s v="OtsLYON19S_1_0558"/>
    <s v="OtsLYON19S_1_0459"/>
    <x v="1"/>
    <x v="1"/>
    <x v="1"/>
    <s v="FALL"/>
    <n v="1"/>
    <x v="7"/>
    <n v="0.95971980899999998"/>
    <n v="1"/>
    <x v="2"/>
    <n v="5.6818181818181825"/>
    <n v="5.7284090909090919"/>
    <n v="12.729797979797981"/>
    <s v="Blw"/>
  </r>
  <r>
    <s v="OtsLGRF23S"/>
    <s v="OtsLGRF23S_6751"/>
    <s v="C-06751"/>
    <d v="2023-09-13T00:00:00"/>
    <x v="1"/>
    <s v="F"/>
    <n v="730"/>
    <x v="16"/>
    <x v="1"/>
    <n v="1"/>
    <s v="NA"/>
    <s v="NA"/>
    <s v="F"/>
    <x v="0"/>
    <s v="OtsLYON19S_1_0711"/>
    <s v="OtsLYON19S_1_0679"/>
    <x v="1"/>
    <x v="1"/>
    <x v="1"/>
    <s v="FALL"/>
    <n v="0.999999999999997"/>
    <x v="6"/>
    <n v="0.95971980899999998"/>
    <n v="1"/>
    <x v="1"/>
    <n v="5.6818181818181825"/>
    <n v="5.7284090909090919"/>
    <n v="12.729797979797981"/>
    <s v="Abv"/>
  </r>
  <r>
    <s v="OtsLGRF23S"/>
    <s v="OtsLGRF23S_6754"/>
    <s v="C-06754"/>
    <d v="2023-09-13T00:00:00"/>
    <x v="1"/>
    <s v="F"/>
    <n v="690"/>
    <x v="30"/>
    <x v="0"/>
    <s v="NA"/>
    <s v="NA"/>
    <s v="NA"/>
    <s v="F"/>
    <x v="0"/>
    <s v="NA"/>
    <s v="NA"/>
    <x v="0"/>
    <x v="0"/>
    <x v="0"/>
    <s v="FALL"/>
    <n v="0.999999999999997"/>
    <x v="0"/>
    <e v="#N/A"/>
    <n v="1"/>
    <x v="5"/>
    <n v="5.6818181818181825"/>
    <n v="5.7284090909090919"/>
    <n v="12.729797979797981"/>
    <s v="Abv"/>
  </r>
  <r>
    <s v="OtsLGRF23S"/>
    <s v="OtsLGRF23S_6756"/>
    <s v="C-06756"/>
    <d v="2023-09-13T00:00:00"/>
    <x v="1"/>
    <s v="M"/>
    <n v="830"/>
    <x v="15"/>
    <x v="0"/>
    <s v="NA"/>
    <s v="3DD.003D7E52FC"/>
    <s v="NA"/>
    <s v="M"/>
    <x v="1"/>
    <s v="NA"/>
    <s v="NA"/>
    <x v="0"/>
    <x v="0"/>
    <x v="0"/>
    <s v="FALL"/>
    <n v="1"/>
    <x v="0"/>
    <e v="#N/A"/>
    <n v="1"/>
    <x v="2"/>
    <n v="5.6818181818181825"/>
    <n v="5.7284090909090919"/>
    <n v="12.729797979797981"/>
    <s v="Abv"/>
  </r>
  <r>
    <s v="OtsLGRF23S"/>
    <s v="OtsLGRF23S_6757"/>
    <s v="C-06757"/>
    <d v="2023-09-13T00:00:00"/>
    <x v="1"/>
    <s v="M"/>
    <n v="770"/>
    <x v="2"/>
    <x v="1"/>
    <n v="1"/>
    <s v="NA"/>
    <s v="NA"/>
    <s v="M"/>
    <x v="1"/>
    <s v="OtsLYON19S_1_0517"/>
    <s v="OtsLYON19S_1_0325"/>
    <x v="1"/>
    <x v="1"/>
    <x v="1"/>
    <s v="FALL"/>
    <n v="0.999999999999997"/>
    <x v="3"/>
    <n v="0.95971980899999998"/>
    <n v="1"/>
    <x v="1"/>
    <n v="5.6818181818181825"/>
    <n v="5.7284090909090919"/>
    <n v="12.729797979797981"/>
    <s v="Abv"/>
  </r>
  <r>
    <s v="OtsLGRF23S"/>
    <s v="OtsLGRF23S_6759"/>
    <s v="C-06759"/>
    <d v="2023-09-13T00:00:00"/>
    <x v="1"/>
    <s v="F"/>
    <n v="880"/>
    <x v="22"/>
    <x v="0"/>
    <s v="NA"/>
    <s v="3DD.003D7E530A"/>
    <s v="NA"/>
    <s v="F"/>
    <x v="0"/>
    <s v="NA"/>
    <s v="NA"/>
    <x v="0"/>
    <x v="0"/>
    <x v="0"/>
    <s v="FALL"/>
    <n v="0.999999999999999"/>
    <x v="0"/>
    <e v="#N/A"/>
    <n v="1"/>
    <x v="4"/>
    <n v="5.6818181818181825"/>
    <n v="5.7284090909090919"/>
    <n v="12.729797979797981"/>
    <s v="Abv"/>
  </r>
  <r>
    <s v="OtsLGRF23S"/>
    <s v="OtsLGRF23S_6760"/>
    <s v="C-06760"/>
    <d v="2023-09-13T00:00:00"/>
    <x v="1"/>
    <s v="F"/>
    <n v="740"/>
    <x v="12"/>
    <x v="0"/>
    <s v="NA"/>
    <s v="NA"/>
    <s v="NA"/>
    <s v="F"/>
    <x v="0"/>
    <s v="OtsLYON19S_1_1839"/>
    <s v="OtsLYON19S_1_1580"/>
    <x v="1"/>
    <x v="1"/>
    <x v="1"/>
    <s v="FALL"/>
    <n v="1"/>
    <x v="1"/>
    <n v="0.95971980899999998"/>
    <n v="1"/>
    <x v="1"/>
    <n v="5.6818181818181825"/>
    <n v="5.7284090909090919"/>
    <n v="12.729797979797981"/>
    <s v="Abv"/>
  </r>
  <r>
    <s v="OtsLGRF23S"/>
    <s v="OtsLGRF23S_6763"/>
    <s v="C-06763"/>
    <d v="2023-09-13T00:00:00"/>
    <x v="1"/>
    <s v="M"/>
    <n v="760"/>
    <x v="6"/>
    <x v="1"/>
    <n v="1"/>
    <s v="NA"/>
    <s v="NA"/>
    <s v="M"/>
    <x v="1"/>
    <s v="OtsLYON18S_1_2325"/>
    <s v="OtsLYON18S_1_2485"/>
    <x v="3"/>
    <x v="2"/>
    <x v="2"/>
    <s v="FALL"/>
    <n v="1"/>
    <x v="17"/>
    <n v="0.80551598400000002"/>
    <n v="1"/>
    <x v="1"/>
    <n v="5.6818181818181825"/>
    <n v="5.7284090909090919"/>
    <n v="12.729797979797981"/>
    <s v="Blw"/>
  </r>
  <r>
    <s v="OtsLGRF23S"/>
    <s v="OtsLGRF23S_6766"/>
    <s v="C-06766"/>
    <d v="2023-09-13T00:00:00"/>
    <x v="1"/>
    <s v="M"/>
    <n v="710"/>
    <x v="10"/>
    <x v="1"/>
    <n v="1"/>
    <s v="NA"/>
    <s v="NA"/>
    <s v="M"/>
    <x v="1"/>
    <s v="OtsLYON20S_1_0201"/>
    <s v="OtsLYON20S_1_0025"/>
    <x v="5"/>
    <x v="3"/>
    <x v="3"/>
    <s v="FALL"/>
    <n v="1"/>
    <x v="4"/>
    <n v="0.98961045999999997"/>
    <n v="1"/>
    <x v="5"/>
    <n v="5.6818181818181825"/>
    <n v="5.7284090909090919"/>
    <n v="12.729797979797981"/>
    <s v="Abv"/>
  </r>
  <r>
    <s v="OtsLGRF23S"/>
    <s v="OtsLGRF23S_6769"/>
    <s v="C-06769"/>
    <d v="2023-09-13T00:00:00"/>
    <x v="1"/>
    <s v="F"/>
    <n v="880"/>
    <x v="22"/>
    <x v="0"/>
    <s v="NA"/>
    <s v="3DD.003D7E5326"/>
    <s v="NA"/>
    <s v="F"/>
    <x v="0"/>
    <s v="OtsLYON19S_1_1833"/>
    <s v="OtsLYON19S_1_1570"/>
    <x v="1"/>
    <x v="1"/>
    <x v="1"/>
    <s v="FALL"/>
    <n v="0.999999999999998"/>
    <x v="1"/>
    <n v="0.95971980899999998"/>
    <n v="1"/>
    <x v="4"/>
    <n v="5.6818181818181825"/>
    <n v="5.7284090909090919"/>
    <n v="12.729797979797981"/>
    <s v="Abv"/>
  </r>
  <r>
    <s v="OtsLGRF23S"/>
    <s v="OtsLGRF23S_6770"/>
    <s v="C-06770"/>
    <d v="2023-09-13T00:00:00"/>
    <x v="1"/>
    <s v="F"/>
    <n v="810"/>
    <x v="9"/>
    <x v="1"/>
    <n v="1"/>
    <s v="3DD.003D7E502D"/>
    <s v="NA"/>
    <s v="F"/>
    <x v="0"/>
    <s v="OtsNPFH19S_1_3352"/>
    <s v="OtsNPFH19S_1_3084"/>
    <x v="2"/>
    <x v="1"/>
    <x v="1"/>
    <s v="FALL"/>
    <n v="0.999999999999999"/>
    <x v="13"/>
    <n v="0.99705232300000002"/>
    <n v="1"/>
    <x v="0"/>
    <n v="5.6818181818181825"/>
    <n v="5.7284090909090919"/>
    <n v="12.729797979797981"/>
    <s v="Abv"/>
  </r>
  <r>
    <s v="OtsLGRF23S"/>
    <s v="OtsLGRF23S_6771"/>
    <s v="C-06771"/>
    <d v="2023-09-13T00:00:00"/>
    <x v="1"/>
    <s v="F"/>
    <n v="800"/>
    <x v="4"/>
    <x v="0"/>
    <s v="NA"/>
    <s v="3DD.003D7E5044"/>
    <s v="NA"/>
    <s v="F"/>
    <x v="0"/>
    <s v="OtsLYON19S_1_0589"/>
    <s v="OtsLYON19S_1_0642"/>
    <x v="1"/>
    <x v="1"/>
    <x v="1"/>
    <s v="FALL"/>
    <n v="0.999999999999997"/>
    <x v="6"/>
    <n v="0.95971980899999998"/>
    <n v="1"/>
    <x v="0"/>
    <n v="5.6818181818181825"/>
    <n v="5.7284090909090919"/>
    <n v="12.729797979797981"/>
    <s v="Abv"/>
  </r>
  <r>
    <s v="OtsLGRF23S"/>
    <s v="OtsLGRF23S_6772"/>
    <s v="C-06772"/>
    <d v="2023-09-13T00:00:00"/>
    <x v="1"/>
    <s v="M"/>
    <n v="760"/>
    <x v="6"/>
    <x v="0"/>
    <s v="NA"/>
    <s v="NA"/>
    <s v="NA"/>
    <s v="M"/>
    <x v="1"/>
    <s v="NA"/>
    <s v="NA"/>
    <x v="0"/>
    <x v="0"/>
    <x v="0"/>
    <s v="FALL"/>
    <n v="1"/>
    <x v="0"/>
    <e v="#N/A"/>
    <n v="1"/>
    <x v="1"/>
    <n v="5.6818181818181825"/>
    <n v="5.7284090909090919"/>
    <n v="12.729797979797981"/>
    <s v="Abv"/>
  </r>
  <r>
    <s v="OtsLGRF23S"/>
    <s v="OtsLGRF23S_6775"/>
    <s v="C-06775"/>
    <d v="2023-09-13T00:00:00"/>
    <x v="1"/>
    <s v="F"/>
    <n v="790"/>
    <x v="0"/>
    <x v="0"/>
    <s v="NA"/>
    <s v="NA"/>
    <s v="NA"/>
    <s v="F"/>
    <x v="0"/>
    <s v="OtsLYON19S_1_1879"/>
    <s v="OtsLYON19S_1_1643"/>
    <x v="1"/>
    <x v="1"/>
    <x v="1"/>
    <s v="FALL"/>
    <n v="1"/>
    <x v="1"/>
    <n v="0.95971980899999998"/>
    <n v="1"/>
    <x v="0"/>
    <n v="5.6818181818181825"/>
    <n v="5.7284090909090919"/>
    <n v="12.729797979797981"/>
    <s v="Abv"/>
  </r>
  <r>
    <s v="OtsLGRF23S"/>
    <s v="OtsLGRF23S_6778"/>
    <s v="C-06778"/>
    <d v="2023-09-13T00:00:00"/>
    <x v="1"/>
    <s v="M"/>
    <n v="650"/>
    <x v="5"/>
    <x v="0"/>
    <s v="NA"/>
    <s v="NA"/>
    <s v="NA"/>
    <s v="M"/>
    <x v="1"/>
    <s v="OtsLYON20S_1_0205"/>
    <s v="OtsLYON20S_1_0023"/>
    <x v="5"/>
    <x v="3"/>
    <x v="3"/>
    <s v="FALL"/>
    <n v="0.999999999999999"/>
    <x v="4"/>
    <n v="0.98961045999999997"/>
    <n v="1"/>
    <x v="3"/>
    <n v="5.6818181818181825"/>
    <n v="5.7284090909090919"/>
    <n v="12.729797979797981"/>
    <s v="Abv"/>
  </r>
  <r>
    <s v="OtsLGRF23S"/>
    <s v="OtsLGRF23S_6780"/>
    <s v="C-06780"/>
    <d v="2023-09-14T00:00:00"/>
    <x v="1"/>
    <s v="M"/>
    <n v="900"/>
    <x v="7"/>
    <x v="0"/>
    <n v="1"/>
    <s v="3DD.003D7E5069"/>
    <s v="NA"/>
    <s v="M"/>
    <x v="1"/>
    <s v="OtsLYON19S_1_1322"/>
    <s v="OtsLYON19S_1_1226"/>
    <x v="1"/>
    <x v="1"/>
    <x v="1"/>
    <s v="FALL"/>
    <n v="0.999999999999998"/>
    <x v="12"/>
    <n v="0.95971980899999998"/>
    <n v="1"/>
    <x v="4"/>
    <n v="5.6818181818181825"/>
    <n v="5.7284090909090919"/>
    <n v="12.729797979797981"/>
    <s v="Abv"/>
  </r>
  <r>
    <s v="OtsLGRF23S"/>
    <s v="OtsLGRF23S_6781"/>
    <s v="C-06781"/>
    <d v="2023-09-14T00:00:00"/>
    <x v="1"/>
    <s v="F"/>
    <n v="800"/>
    <x v="4"/>
    <x v="0"/>
    <s v="NA"/>
    <s v="3DD.003D7E503C"/>
    <s v="NA"/>
    <s v="F"/>
    <x v="0"/>
    <s v="OtsLYON19S_1_1817"/>
    <s v="OtsLYON19S_1_1534"/>
    <x v="1"/>
    <x v="1"/>
    <x v="1"/>
    <s v="FALL"/>
    <n v="1"/>
    <x v="1"/>
    <n v="0.95971980899999998"/>
    <n v="1"/>
    <x v="0"/>
    <n v="5.6818181818181825"/>
    <n v="5.7284090909090919"/>
    <n v="12.729797979797981"/>
    <s v="Abv"/>
  </r>
  <r>
    <s v="OtsLGRF23S"/>
    <s v="OtsLGRF23S_6784"/>
    <s v="C-06784"/>
    <d v="2023-09-14T00:00:00"/>
    <x v="1"/>
    <s v="M"/>
    <n v="650"/>
    <x v="5"/>
    <x v="0"/>
    <s v="NA"/>
    <s v="NA"/>
    <s v="NA"/>
    <s v="M"/>
    <x v="1"/>
    <s v="OtsNPFH19S_1_4308"/>
    <s v="OtsNPFH19S_1_4028"/>
    <x v="2"/>
    <x v="1"/>
    <x v="1"/>
    <s v="FALL"/>
    <n v="1"/>
    <x v="2"/>
    <n v="0.99705232300000002"/>
    <n v="1"/>
    <x v="3"/>
    <n v="5.6818181818181825"/>
    <n v="5.7284090909090919"/>
    <n v="12.729797979797981"/>
    <s v="Abv"/>
  </r>
  <r>
    <s v="OtsLGRF23S"/>
    <s v="OtsLGRF23S_6787"/>
    <s v="C-06787"/>
    <d v="2023-09-14T00:00:00"/>
    <x v="1"/>
    <s v="F"/>
    <n v="710"/>
    <x v="10"/>
    <x v="0"/>
    <s v="NA"/>
    <s v="NA"/>
    <s v="NA"/>
    <s v="F"/>
    <x v="0"/>
    <s v="OtsLYON19S_1_1720"/>
    <s v="OtsLYON19S_1_1946"/>
    <x v="1"/>
    <x v="1"/>
    <x v="1"/>
    <s v="FALL"/>
    <n v="1"/>
    <x v="1"/>
    <n v="0.95971980899999998"/>
    <n v="1"/>
    <x v="5"/>
    <n v="5.6818181818181825"/>
    <n v="5.7284090909090919"/>
    <n v="12.729797979797981"/>
    <s v="Abv"/>
  </r>
  <r>
    <s v="OtsLGRF23S"/>
    <s v="OtsLGRF23S_6790"/>
    <s v="C-06790"/>
    <d v="2023-09-14T00:00:00"/>
    <x v="1"/>
    <s v="M"/>
    <n v="610"/>
    <x v="29"/>
    <x v="0"/>
    <s v="NA"/>
    <s v="NA"/>
    <s v="NA"/>
    <s v="M"/>
    <x v="1"/>
    <s v="NA"/>
    <s v="NA"/>
    <x v="0"/>
    <x v="0"/>
    <x v="0"/>
    <s v="FALL"/>
    <n v="1"/>
    <x v="0"/>
    <e v="#N/A"/>
    <n v="1"/>
    <x v="9"/>
    <n v="5.6818181818181825"/>
    <n v="5.7284090909090919"/>
    <n v="12.729797979797981"/>
    <s v="Abv"/>
  </r>
  <r>
    <s v="OtsLGRF23S"/>
    <s v="OtsLGRF23S_6793"/>
    <s v="C-06793"/>
    <d v="2023-09-14T00:00:00"/>
    <x v="1"/>
    <s v="M"/>
    <n v="350"/>
    <x v="50"/>
    <x v="0"/>
    <s v="NA"/>
    <s v="NA"/>
    <s v="NA"/>
    <s v="M"/>
    <x v="1"/>
    <s v="NA"/>
    <s v="NA"/>
    <x v="0"/>
    <x v="0"/>
    <x v="0"/>
    <s v="FALL"/>
    <n v="1"/>
    <x v="0"/>
    <e v="#N/A"/>
    <n v="1"/>
    <x v="12"/>
    <n v="5.6818181818181825"/>
    <n v="5.7284090909090919"/>
    <n v="12.729797979797981"/>
    <s v="Abv"/>
  </r>
  <r>
    <s v="OtsLGRF23S"/>
    <s v="OtsLGRF23S_6796"/>
    <s v="C-06796"/>
    <d v="2023-09-14T00:00:00"/>
    <x v="1"/>
    <s v="M"/>
    <n v="660"/>
    <x v="33"/>
    <x v="0"/>
    <s v="NA"/>
    <s v="NA"/>
    <s v="NA"/>
    <s v="M"/>
    <x v="1"/>
    <s v="NA"/>
    <s v="NA"/>
    <x v="0"/>
    <x v="0"/>
    <x v="0"/>
    <s v="FALL"/>
    <n v="0.999999999999998"/>
    <x v="0"/>
    <e v="#N/A"/>
    <n v="1"/>
    <x v="3"/>
    <n v="5.6818181818181825"/>
    <n v="5.7284090909090919"/>
    <n v="12.729797979797981"/>
    <s v="Abv"/>
  </r>
  <r>
    <s v="OtsLGRF23S"/>
    <s v="OtsLGRF23S_6799"/>
    <s v="C-06799"/>
    <d v="2023-09-14T00:00:00"/>
    <x v="1"/>
    <s v="F"/>
    <n v="760"/>
    <x v="6"/>
    <x v="1"/>
    <n v="1"/>
    <s v="NA"/>
    <s v="NA"/>
    <s v="F"/>
    <x v="0"/>
    <s v="OtsLYON19S_1_0114"/>
    <s v="OtsLYON19S_1_0064"/>
    <x v="1"/>
    <x v="1"/>
    <x v="1"/>
    <s v="FALL"/>
    <n v="1"/>
    <x v="4"/>
    <n v="0.95971980899999998"/>
    <n v="1"/>
    <x v="1"/>
    <n v="5.6818181818181825"/>
    <n v="5.7284090909090919"/>
    <n v="12.729797979797981"/>
    <s v="Abv"/>
  </r>
  <r>
    <s v="OtsLGRF23S"/>
    <s v="OtsLGRF23S_6802"/>
    <s v="C-06802"/>
    <d v="2023-09-14T00:00:00"/>
    <x v="1"/>
    <s v="M"/>
    <n v="420"/>
    <x v="60"/>
    <x v="1"/>
    <n v="1"/>
    <s v="NA"/>
    <s v="NA"/>
    <s v="M"/>
    <x v="1"/>
    <s v="OtsLYON21S_1_0606"/>
    <s v="OtsLYON21S_1_0011"/>
    <x v="7"/>
    <x v="4"/>
    <x v="4"/>
    <s v="FALL"/>
    <n v="1"/>
    <x v="4"/>
    <e v="#N/A"/>
    <n v="1"/>
    <x v="12"/>
    <n v="5.6818181818181825"/>
    <n v="5.7284090909090919"/>
    <n v="12.729797979797981"/>
    <s v="Abv"/>
  </r>
  <r>
    <s v="OtsLGRF23S"/>
    <s v="OtsLGRF23S_6804"/>
    <s v="C-06804"/>
    <d v="2023-09-14T00:00:00"/>
    <x v="1"/>
    <s v="M"/>
    <n v="890"/>
    <x v="28"/>
    <x v="0"/>
    <s v="NA"/>
    <s v="3DD.003D7E5088"/>
    <s v="NA"/>
    <s v="M"/>
    <x v="1"/>
    <s v="OtsLYON19S_1_1853"/>
    <s v="OtsLYON19S_1_1619"/>
    <x v="1"/>
    <x v="1"/>
    <x v="1"/>
    <s v="FALL"/>
    <n v="0.999999999999999"/>
    <x v="1"/>
    <n v="0.95971980899999998"/>
    <n v="1"/>
    <x v="4"/>
    <n v="5.6818181818181825"/>
    <n v="5.7284090909090919"/>
    <n v="12.729797979797981"/>
    <s v="Abv"/>
  </r>
  <r>
    <s v="OtsLGRF23S"/>
    <s v="OtsLGRF23S_6805"/>
    <s v="C-06805"/>
    <d v="2023-09-14T00:00:00"/>
    <x v="1"/>
    <s v="M"/>
    <n v="790"/>
    <x v="0"/>
    <x v="0"/>
    <s v="NA"/>
    <s v="NA"/>
    <s v="NA"/>
    <s v="M"/>
    <x v="1"/>
    <s v="OtsLYON19S_1_1742"/>
    <s v="OtsLYON19S_1_1973"/>
    <x v="1"/>
    <x v="1"/>
    <x v="1"/>
    <s v="FALL"/>
    <n v="0.999999999999999"/>
    <x v="1"/>
    <n v="0.95971980899999998"/>
    <n v="1"/>
    <x v="0"/>
    <n v="5.6818181818181825"/>
    <n v="5.7284090909090919"/>
    <n v="12.729797979797981"/>
    <s v="Abv"/>
  </r>
  <r>
    <s v="OtsLGRF23S"/>
    <s v="OtsLGRF23S_6808"/>
    <s v="C-06808"/>
    <d v="2023-09-14T00:00:00"/>
    <x v="1"/>
    <s v="F"/>
    <n v="770"/>
    <x v="2"/>
    <x v="0"/>
    <s v="NA"/>
    <s v="NA"/>
    <s v="NA"/>
    <s v="F"/>
    <x v="0"/>
    <s v="OtsNPFH19S_1_3352"/>
    <s v="OtsNPFH19S_1_3098"/>
    <x v="2"/>
    <x v="1"/>
    <x v="1"/>
    <s v="FALL"/>
    <n v="0.999999999999999"/>
    <x v="13"/>
    <n v="0.99705232300000002"/>
    <n v="1"/>
    <x v="1"/>
    <n v="5.6818181818181825"/>
    <n v="5.7284090909090919"/>
    <n v="12.729797979797981"/>
    <s v="Abv"/>
  </r>
  <r>
    <s v="OtsLGRF23S"/>
    <s v="OtsLGRF23S_6811"/>
    <s v="C-06811"/>
    <d v="2023-09-14T00:00:00"/>
    <x v="1"/>
    <s v="M"/>
    <n v="640"/>
    <x v="54"/>
    <x v="1"/>
    <n v="1"/>
    <s v="NA"/>
    <s v="NA"/>
    <s v="M"/>
    <x v="1"/>
    <s v="OtsLYON19S_1_1103"/>
    <s v="OtsLYON19S_1_0918"/>
    <x v="1"/>
    <x v="1"/>
    <x v="1"/>
    <s v="FALL"/>
    <n v="1"/>
    <x v="16"/>
    <n v="0.95971980899999998"/>
    <n v="1"/>
    <x v="3"/>
    <n v="5.6818181818181825"/>
    <n v="5.7284090909090919"/>
    <n v="12.729797979797981"/>
    <s v="Abv"/>
  </r>
  <r>
    <s v="OtsLGRF23S"/>
    <s v="OtsLGRF23S_6814"/>
    <s v="C-06814"/>
    <d v="2023-09-14T00:00:00"/>
    <x v="1"/>
    <s v="F"/>
    <n v="890"/>
    <x v="28"/>
    <x v="0"/>
    <s v="NA"/>
    <s v="3DD.003D7E532F"/>
    <s v="NA"/>
    <s v="F"/>
    <x v="0"/>
    <s v="NA"/>
    <s v="NA"/>
    <x v="0"/>
    <x v="0"/>
    <x v="0"/>
    <s v="FALL"/>
    <n v="1"/>
    <x v="0"/>
    <e v="#N/A"/>
    <n v="1"/>
    <x v="4"/>
    <n v="5.6818181818181825"/>
    <n v="5.7284090909090919"/>
    <n v="12.729797979797981"/>
    <s v="Abv"/>
  </r>
  <r>
    <s v="OtsLGRF23S"/>
    <s v="OtsLGRF23S_6817"/>
    <s v="C-06817"/>
    <d v="2023-09-14T00:00:00"/>
    <x v="1"/>
    <s v="M"/>
    <n v="610"/>
    <x v="29"/>
    <x v="1"/>
    <n v="1"/>
    <s v="NA"/>
    <s v="NA"/>
    <s v="M"/>
    <x v="1"/>
    <s v="OtsLYON20S_1_0269"/>
    <s v="OtsLYON20S_1_0154"/>
    <x v="5"/>
    <x v="3"/>
    <x v="3"/>
    <s v="FALL"/>
    <n v="0.999999999999999"/>
    <x v="3"/>
    <n v="0.98961045999999997"/>
    <n v="1"/>
    <x v="9"/>
    <n v="5.6818181818181825"/>
    <n v="5.7284090909090919"/>
    <n v="12.729797979797981"/>
    <s v="Abv"/>
  </r>
  <r>
    <s v="OtsLGRF23S"/>
    <s v="OtsLGRF23S_6820"/>
    <s v="C-06820"/>
    <d v="2023-09-14T00:00:00"/>
    <x v="1"/>
    <s v="M"/>
    <n v="640"/>
    <x v="54"/>
    <x v="0"/>
    <s v="NA"/>
    <s v="NA"/>
    <s v="NA"/>
    <s v="M"/>
    <x v="1"/>
    <s v="OtsNPFH20S_1_0829"/>
    <s v="OtsNPFH20S_1_0768"/>
    <x v="8"/>
    <x v="3"/>
    <x v="3"/>
    <s v="FALL"/>
    <n v="1"/>
    <x v="2"/>
    <n v="0.98845608500000004"/>
    <n v="1"/>
    <x v="3"/>
    <n v="5.6818181818181825"/>
    <n v="5.7284090909090919"/>
    <n v="12.729797979797981"/>
    <s v="Abv"/>
  </r>
  <r>
    <s v="OtsLGRF23S"/>
    <s v="OtsLGRF23S_6822"/>
    <s v="C-06822"/>
    <d v="2023-09-14T00:00:00"/>
    <x v="1"/>
    <s v="F"/>
    <n v="820"/>
    <x v="19"/>
    <x v="0"/>
    <s v="NA"/>
    <s v="3DD.003D7E5331"/>
    <s v="NA"/>
    <s v="F"/>
    <x v="0"/>
    <s v="NA"/>
    <s v="NA"/>
    <x v="0"/>
    <x v="0"/>
    <x v="0"/>
    <s v="FALL"/>
    <n v="1"/>
    <x v="0"/>
    <e v="#N/A"/>
    <n v="1"/>
    <x v="0"/>
    <n v="5.6818181818181825"/>
    <n v="5.7284090909090919"/>
    <n v="12.729797979797981"/>
    <s v="Abv"/>
  </r>
  <r>
    <s v="OtsLGRF23S"/>
    <s v="OtsLGRF23S_6823"/>
    <s v="C-06823"/>
    <d v="2023-09-14T00:00:00"/>
    <x v="1"/>
    <s v="F"/>
    <n v="800"/>
    <x v="4"/>
    <x v="0"/>
    <s v="NA"/>
    <s v="3DD.003D7E532B"/>
    <s v="NA"/>
    <s v="F"/>
    <x v="0"/>
    <s v="OtsLYON19S_1_1859"/>
    <s v="OtsLYON19S_1_1638"/>
    <x v="1"/>
    <x v="1"/>
    <x v="1"/>
    <s v="FALL"/>
    <n v="0.999999999999996"/>
    <x v="1"/>
    <n v="0.95971980899999998"/>
    <n v="1"/>
    <x v="0"/>
    <n v="5.6818181818181825"/>
    <n v="5.7284090909090919"/>
    <n v="12.729797979797981"/>
    <s v="Abv"/>
  </r>
  <r>
    <s v="OtsLGRF23S"/>
    <s v="OtsLGRF23S_6826"/>
    <s v="C-06826"/>
    <d v="2023-09-14T00:00:00"/>
    <x v="1"/>
    <s v="M"/>
    <n v="700"/>
    <x v="13"/>
    <x v="1"/>
    <n v="1"/>
    <s v="NA"/>
    <s v="NA"/>
    <s v="F"/>
    <x v="0"/>
    <s v="OtsLYON19S_1_1376"/>
    <s v="OtsLYON19S_1_1466"/>
    <x v="1"/>
    <x v="1"/>
    <x v="1"/>
    <s v="FALL"/>
    <n v="0.999999999999997"/>
    <x v="17"/>
    <n v="0.95971980899999998"/>
    <n v="1"/>
    <x v="5"/>
    <n v="5.6818181818181825"/>
    <n v="5.7284090909090919"/>
    <n v="12.729797979797981"/>
    <s v="Blw"/>
  </r>
  <r>
    <s v="OtsLGRF23S"/>
    <s v="OtsLGRF23S_6829"/>
    <s v="C-06829"/>
    <d v="2023-09-14T00:00:00"/>
    <x v="1"/>
    <s v="M"/>
    <n v="760"/>
    <x v="6"/>
    <x v="1"/>
    <n v="1"/>
    <s v="NA"/>
    <s v="NA"/>
    <s v="M"/>
    <x v="1"/>
    <s v="OtsLYON19S_1_0109"/>
    <s v="OtsLYON19S_1_0015"/>
    <x v="1"/>
    <x v="1"/>
    <x v="1"/>
    <s v="FALL"/>
    <n v="1"/>
    <x v="4"/>
    <n v="0.95971980899999998"/>
    <n v="1"/>
    <x v="1"/>
    <n v="5.6818181818181825"/>
    <n v="5.7284090909090919"/>
    <n v="12.729797979797981"/>
    <s v="Abv"/>
  </r>
  <r>
    <s v="OtsLGRF23S"/>
    <s v="OtsLGRF23S_6831"/>
    <s v="C-06831"/>
    <d v="2023-09-14T00:00:00"/>
    <x v="1"/>
    <s v="F"/>
    <n v="860"/>
    <x v="27"/>
    <x v="0"/>
    <s v="NA"/>
    <s v="3DD.003D7E52F6"/>
    <s v="NA"/>
    <s v="F"/>
    <x v="0"/>
    <s v="NA"/>
    <s v="NA"/>
    <x v="0"/>
    <x v="0"/>
    <x v="0"/>
    <s v="FALL"/>
    <n v="0.999999999999994"/>
    <x v="0"/>
    <e v="#N/A"/>
    <n v="1"/>
    <x v="2"/>
    <n v="5.6818181818181825"/>
    <n v="5.7284090909090919"/>
    <n v="12.729797979797981"/>
    <s v="Abv"/>
  </r>
  <r>
    <s v="OtsLGRF23S"/>
    <s v="OtsLGRF23S_6832"/>
    <s v="C-06832"/>
    <d v="2023-09-14T00:00:00"/>
    <x v="1"/>
    <s v="F"/>
    <n v="780"/>
    <x v="8"/>
    <x v="0"/>
    <s v="NA"/>
    <s v="NA"/>
    <s v="NA"/>
    <s v="F"/>
    <x v="0"/>
    <s v="OtsNPFH19S_1_2319"/>
    <s v="OtsNPFH19S_1_2073"/>
    <x v="2"/>
    <x v="1"/>
    <x v="1"/>
    <s v="FALL"/>
    <n v="0.999999999999998"/>
    <x v="10"/>
    <n v="0.99705232300000002"/>
    <n v="1"/>
    <x v="0"/>
    <n v="5.6818181818181825"/>
    <n v="5.7284090909090919"/>
    <n v="12.729797979797981"/>
    <s v="Abv"/>
  </r>
  <r>
    <s v="OtsLGRF23S"/>
    <s v="OtsLGRF23S_6835"/>
    <s v="C-06835"/>
    <d v="2023-09-14T00:00:00"/>
    <x v="1"/>
    <s v="M"/>
    <n v="670"/>
    <x v="11"/>
    <x v="1"/>
    <n v="1"/>
    <s v="NA"/>
    <s v="NA"/>
    <s v="M"/>
    <x v="1"/>
    <s v="OtsLYON20S_1_0283"/>
    <s v="OtsLYON20S_1_1029"/>
    <x v="5"/>
    <x v="3"/>
    <x v="3"/>
    <s v="FALL"/>
    <n v="0.999999999999998"/>
    <x v="6"/>
    <n v="0.98961045999999997"/>
    <n v="1"/>
    <x v="3"/>
    <n v="5.6818181818181825"/>
    <n v="5.7284090909090919"/>
    <n v="12.729797979797981"/>
    <s v="Abv"/>
  </r>
  <r>
    <s v="OtsLGRF23S"/>
    <s v="OtsLGRF23S_6838"/>
    <s v="C-06838"/>
    <d v="2023-09-14T00:00:00"/>
    <x v="1"/>
    <s v="M"/>
    <n v="570"/>
    <x v="32"/>
    <x v="0"/>
    <s v="NA"/>
    <s v="NA"/>
    <s v="NA"/>
    <s v="M"/>
    <x v="1"/>
    <s v="OtsLYON20S_1_0315"/>
    <s v="OtsLYON20S_1_0044"/>
    <x v="5"/>
    <x v="3"/>
    <x v="3"/>
    <s v="FALL"/>
    <n v="1"/>
    <x v="4"/>
    <n v="0.98961045999999997"/>
    <n v="1"/>
    <x v="8"/>
    <n v="5.6818181818181825"/>
    <n v="5.7284090909090919"/>
    <n v="12.729797979797981"/>
    <s v="Abv"/>
  </r>
  <r>
    <s v="OtsLGRF23S"/>
    <s v="OtsLGRF23S_6841"/>
    <s v="C-06841"/>
    <d v="2023-09-14T00:00:00"/>
    <x v="1"/>
    <s v="M"/>
    <n v="750"/>
    <x v="1"/>
    <x v="0"/>
    <s v="NA"/>
    <s v="NA"/>
    <s v="NA"/>
    <s v="M"/>
    <x v="1"/>
    <s v="OtsLYON19S_1_0590"/>
    <s v="OtsLYON19S_1_0644"/>
    <x v="1"/>
    <x v="1"/>
    <x v="1"/>
    <s v="FALL"/>
    <n v="0.999999999999999"/>
    <x v="6"/>
    <n v="0.95971980899999998"/>
    <n v="1"/>
    <x v="1"/>
    <n v="5.6818181818181825"/>
    <n v="5.7284090909090919"/>
    <n v="12.729797979797981"/>
    <s v="Abv"/>
  </r>
  <r>
    <s v="OtsLGRF23S"/>
    <s v="OtsLGRF23S_6844"/>
    <s v="C-06844"/>
    <d v="2023-09-14T00:00:00"/>
    <x v="1"/>
    <s v="M"/>
    <n v="680"/>
    <x v="35"/>
    <x v="0"/>
    <s v="NA"/>
    <s v="NA"/>
    <s v="NA"/>
    <s v="F"/>
    <x v="0"/>
    <s v="OtsLYON20S_1_0417"/>
    <s v="OtsLYON20S_1_1069"/>
    <x v="5"/>
    <x v="3"/>
    <x v="3"/>
    <s v="FALL"/>
    <n v="1"/>
    <x v="6"/>
    <n v="0.98961045999999997"/>
    <n v="1"/>
    <x v="5"/>
    <n v="5.6818181818181825"/>
    <n v="5.7284090909090919"/>
    <n v="12.729797979797981"/>
    <s v="Abv"/>
  </r>
  <r>
    <s v="OtsLGRF23S"/>
    <s v="OtsLGRF23S_6847"/>
    <s v="C-06847"/>
    <d v="2023-09-14T00:00:00"/>
    <x v="1"/>
    <s v="F"/>
    <n v="650"/>
    <x v="5"/>
    <x v="0"/>
    <s v="NA"/>
    <s v="NA"/>
    <s v="NA"/>
    <s v="F"/>
    <x v="0"/>
    <s v="OtsLYON19S_1_0568"/>
    <s v="OtsLYON19S_1_0473"/>
    <x v="1"/>
    <x v="1"/>
    <x v="1"/>
    <s v="FALL"/>
    <n v="0.999999999999998"/>
    <x v="7"/>
    <n v="0.95971980899999998"/>
    <n v="1"/>
    <x v="3"/>
    <n v="5.6818181818181825"/>
    <n v="5.7284090909090919"/>
    <n v="12.729797979797981"/>
    <s v="Blw"/>
  </r>
  <r>
    <s v="OtsLGRF23S"/>
    <s v="OtsLGRF23S_6850"/>
    <s v="C-06850"/>
    <d v="2023-09-14T00:00:00"/>
    <x v="1"/>
    <s v="M"/>
    <n v="580"/>
    <x v="46"/>
    <x v="1"/>
    <n v="1"/>
    <s v="NA"/>
    <s v="NA"/>
    <s v="M"/>
    <x v="1"/>
    <s v="OtsLYON20S_1_0215"/>
    <s v="OtsLYON20S_1_0013"/>
    <x v="5"/>
    <x v="3"/>
    <x v="3"/>
    <s v="FALL"/>
    <n v="0.999999999999999"/>
    <x v="4"/>
    <n v="0.98961045999999997"/>
    <n v="1"/>
    <x v="9"/>
    <n v="5.6818181818181825"/>
    <n v="5.7284090909090919"/>
    <n v="12.729797979797981"/>
    <s v="Abv"/>
  </r>
  <r>
    <s v="OtsLGRF23S"/>
    <s v="OtsLGRF23S_6851"/>
    <s v="C-06851"/>
    <d v="2023-09-14T00:00:00"/>
    <x v="1"/>
    <s v="F"/>
    <n v="820"/>
    <x v="19"/>
    <x v="0"/>
    <s v="NA"/>
    <s v="3DD.003D7E52EC"/>
    <s v="NA"/>
    <s v="F"/>
    <x v="0"/>
    <s v="OtsLYON19S_1_1853"/>
    <s v="OtsLYON19S_1_1619"/>
    <x v="1"/>
    <x v="1"/>
    <x v="1"/>
    <s v="FALL"/>
    <n v="1"/>
    <x v="1"/>
    <n v="0.95971980899999998"/>
    <n v="1"/>
    <x v="0"/>
    <n v="5.6818181818181825"/>
    <n v="5.7284090909090919"/>
    <n v="12.729797979797981"/>
    <s v="Abv"/>
  </r>
  <r>
    <s v="OtsLGRF23S"/>
    <s v="OtsLGRF23S_6853"/>
    <s v="C-06853"/>
    <d v="2023-09-14T00:00:00"/>
    <x v="1"/>
    <s v="F"/>
    <n v="780"/>
    <x v="8"/>
    <x v="0"/>
    <s v="NA"/>
    <s v="NA"/>
    <s v="NA"/>
    <s v="F"/>
    <x v="0"/>
    <s v="NA"/>
    <s v="NA"/>
    <x v="0"/>
    <x v="0"/>
    <x v="0"/>
    <s v="FALL"/>
    <n v="0.999999999999996"/>
    <x v="0"/>
    <e v="#N/A"/>
    <n v="1"/>
    <x v="0"/>
    <n v="5.6818181818181825"/>
    <n v="5.7284090909090919"/>
    <n v="12.729797979797981"/>
    <s v="Abv"/>
  </r>
  <r>
    <s v="OtsLGRF23S"/>
    <s v="OtsLGRF23S_6856"/>
    <s v="C-06856"/>
    <d v="2023-09-14T00:00:00"/>
    <x v="1"/>
    <s v="F"/>
    <n v="750"/>
    <x v="1"/>
    <x v="0"/>
    <s v="NA"/>
    <s v="NA"/>
    <s v="NA"/>
    <s v="F"/>
    <x v="0"/>
    <s v="OtsLYON19S_1_0572"/>
    <s v="OtsLYON19S_1_0486"/>
    <x v="1"/>
    <x v="1"/>
    <x v="1"/>
    <s v="FALL"/>
    <n v="1"/>
    <x v="7"/>
    <n v="0.95971980899999998"/>
    <n v="1"/>
    <x v="1"/>
    <n v="5.6818181818181825"/>
    <n v="5.7284090909090919"/>
    <n v="12.729797979797981"/>
    <s v="Blw"/>
  </r>
  <r>
    <s v="OtsLGRF23S"/>
    <s v="OtsLGRF23S_6859"/>
    <s v="C-06859"/>
    <d v="2023-09-14T00:00:00"/>
    <x v="1"/>
    <s v="F"/>
    <n v="700"/>
    <x v="13"/>
    <x v="0"/>
    <s v="NA"/>
    <s v="NA"/>
    <s v="NA"/>
    <s v="F"/>
    <x v="0"/>
    <s v="OtsLYON19S_1_0110"/>
    <s v="OtsLYON19S_1_0051"/>
    <x v="1"/>
    <x v="1"/>
    <x v="1"/>
    <s v="FALL"/>
    <n v="0.999999999999996"/>
    <x v="4"/>
    <n v="0.95971980899999998"/>
    <n v="1"/>
    <x v="5"/>
    <n v="5.6818181818181825"/>
    <n v="5.7284090909090919"/>
    <n v="12.729797979797981"/>
    <s v="Abv"/>
  </r>
  <r>
    <s v="OtsLGRF23S"/>
    <s v="OtsLGRF23S_6862"/>
    <s v="C-06862"/>
    <d v="2023-09-14T00:00:00"/>
    <x v="1"/>
    <s v="M"/>
    <n v="620"/>
    <x v="49"/>
    <x v="0"/>
    <s v="NA"/>
    <s v="NA"/>
    <s v="NA"/>
    <s v="M"/>
    <x v="1"/>
    <s v="OtsLYON20S_1_1489"/>
    <s v="OtsLYON20S_1_1299"/>
    <x v="5"/>
    <x v="3"/>
    <x v="3"/>
    <s v="FALL"/>
    <n v="1"/>
    <x v="1"/>
    <n v="0.98961045999999997"/>
    <n v="1"/>
    <x v="9"/>
    <n v="5.6818181818181825"/>
    <n v="5.7284090909090919"/>
    <n v="12.729797979797981"/>
    <s v="Abv"/>
  </r>
  <r>
    <s v="OtsLGRF23S"/>
    <s v="OtsLGRF23S_6865"/>
    <s v="C-06865"/>
    <d v="2023-09-14T00:00:00"/>
    <x v="1"/>
    <s v="M"/>
    <n v="720"/>
    <x v="17"/>
    <x v="1"/>
    <n v="1"/>
    <s v="NA"/>
    <s v="NA"/>
    <s v="M"/>
    <x v="1"/>
    <s v="OtsLYON19S_1_0702"/>
    <s v="OtsLYON19S_1_0686"/>
    <x v="1"/>
    <x v="1"/>
    <x v="1"/>
    <s v="FALL"/>
    <n v="1.00000000000001"/>
    <x v="6"/>
    <n v="0.95971980899999998"/>
    <n v="1"/>
    <x v="5"/>
    <n v="5.6818181818181825"/>
    <n v="5.7284090909090919"/>
    <n v="12.729797979797981"/>
    <s v="Abv"/>
  </r>
  <r>
    <s v="OtsLGRF23S"/>
    <s v="OtsLGRF23S_6866"/>
    <s v="C-06866"/>
    <d v="2023-09-14T00:00:00"/>
    <x v="1"/>
    <s v="F"/>
    <n v="860"/>
    <x v="27"/>
    <x v="0"/>
    <s v="NA"/>
    <s v="3DD.003D7E512D"/>
    <s v="NA"/>
    <s v="F"/>
    <x v="0"/>
    <s v="OtsLYON18S_1_1436"/>
    <s v="OtsLYON18S_1_1842"/>
    <x v="3"/>
    <x v="2"/>
    <x v="2"/>
    <s v="FALL"/>
    <n v="0.999999999999994"/>
    <x v="11"/>
    <n v="0.80551598400000002"/>
    <n v="1"/>
    <x v="2"/>
    <n v="5.6818181818181825"/>
    <n v="5.7284090909090919"/>
    <n v="12.729797979797981"/>
    <s v="Blw"/>
  </r>
  <r>
    <s v="OtsLGRF23S"/>
    <s v="OtsLGRF23S_6868"/>
    <s v="C-06868"/>
    <d v="2023-09-14T00:00:00"/>
    <x v="1"/>
    <s v="F"/>
    <n v="760"/>
    <x v="6"/>
    <x v="1"/>
    <n v="1"/>
    <s v="NA"/>
    <s v="NA"/>
    <s v="F"/>
    <x v="0"/>
    <s v="OtsLYON19S_1_0129"/>
    <s v="OtsLYON19S_1_0079"/>
    <x v="1"/>
    <x v="1"/>
    <x v="1"/>
    <s v="FALL"/>
    <n v="0.999999999999995"/>
    <x v="4"/>
    <n v="0.95971980899999998"/>
    <n v="1"/>
    <x v="1"/>
    <n v="5.6818181818181825"/>
    <n v="5.7284090909090919"/>
    <n v="12.729797979797981"/>
    <s v="Abv"/>
  </r>
  <r>
    <s v="OtsLGRF23S"/>
    <s v="OtsLGRF23S_6871"/>
    <s v="C-06871"/>
    <d v="2023-09-14T00:00:00"/>
    <x v="1"/>
    <s v="M"/>
    <n v="710"/>
    <x v="10"/>
    <x v="0"/>
    <s v="NA"/>
    <s v="NA"/>
    <s v="NA"/>
    <s v="M"/>
    <x v="1"/>
    <s v="NA"/>
    <s v="NA"/>
    <x v="0"/>
    <x v="0"/>
    <x v="0"/>
    <s v="FALL"/>
    <n v="1"/>
    <x v="0"/>
    <e v="#N/A"/>
    <n v="1"/>
    <x v="5"/>
    <n v="5.6818181818181825"/>
    <n v="5.7284090909090919"/>
    <n v="12.729797979797981"/>
    <s v="Abv"/>
  </r>
  <r>
    <s v="OtsLGRF23S"/>
    <s v="OtsLGRF23S_6874"/>
    <s v="C-06874"/>
    <d v="2023-09-14T00:00:00"/>
    <x v="1"/>
    <s v="M"/>
    <n v="620"/>
    <x v="49"/>
    <x v="0"/>
    <s v="NA"/>
    <s v="NA"/>
    <s v="NA"/>
    <s v="M"/>
    <x v="1"/>
    <s v="NA"/>
    <s v="NA"/>
    <x v="0"/>
    <x v="0"/>
    <x v="0"/>
    <s v="FALL"/>
    <n v="0.999999999999994"/>
    <x v="0"/>
    <e v="#N/A"/>
    <n v="1"/>
    <x v="9"/>
    <n v="5.6818181818181825"/>
    <n v="5.7284090909090919"/>
    <n v="12.729797979797981"/>
    <s v="Abv"/>
  </r>
  <r>
    <s v="OtsLGRF23S"/>
    <s v="OtsLGRF23S_6877"/>
    <s v="C-06877"/>
    <d v="2023-09-14T00:00:00"/>
    <x v="1"/>
    <s v="F"/>
    <n v="710"/>
    <x v="10"/>
    <x v="0"/>
    <s v="NA"/>
    <s v="NA"/>
    <s v="NA"/>
    <s v="F"/>
    <x v="0"/>
    <s v="OtsLYON19S_1_1805"/>
    <s v="OtsLYON19S_1_1514"/>
    <x v="1"/>
    <x v="1"/>
    <x v="1"/>
    <s v="FALL"/>
    <n v="0.999999999999997"/>
    <x v="1"/>
    <n v="0.95971980899999998"/>
    <n v="1"/>
    <x v="5"/>
    <n v="5.6818181818181825"/>
    <n v="5.7284090909090919"/>
    <n v="12.729797979797981"/>
    <s v="Abv"/>
  </r>
  <r>
    <s v="OtsLGRF23S"/>
    <s v="OtsLGRF23S_6879"/>
    <s v="C-06879"/>
    <d v="2023-09-14T00:00:00"/>
    <x v="1"/>
    <s v="F"/>
    <n v="800"/>
    <x v="4"/>
    <x v="0"/>
    <s v="NA"/>
    <s v="3DD.003D7E50F9"/>
    <s v="NA"/>
    <s v="F"/>
    <x v="0"/>
    <s v="OtsLYON19S_1_0134"/>
    <s v="OtsLYON19S_1_0091"/>
    <x v="1"/>
    <x v="1"/>
    <x v="1"/>
    <s v="FALL"/>
    <n v="1"/>
    <x v="4"/>
    <n v="0.95971980899999998"/>
    <n v="1"/>
    <x v="0"/>
    <n v="5.6818181818181825"/>
    <n v="5.7284090909090919"/>
    <n v="12.729797979797981"/>
    <s v="Abv"/>
  </r>
  <r>
    <s v="OtsLGRF23S"/>
    <s v="OtsLGRF23S_6880"/>
    <s v="C-06880"/>
    <d v="2023-09-14T00:00:00"/>
    <x v="1"/>
    <s v="M"/>
    <n v="710"/>
    <x v="10"/>
    <x v="0"/>
    <s v="NA"/>
    <s v="NA"/>
    <s v="NA"/>
    <s v="M"/>
    <x v="1"/>
    <s v="NA"/>
    <s v="NA"/>
    <x v="0"/>
    <x v="0"/>
    <x v="0"/>
    <s v="FALL"/>
    <n v="1"/>
    <x v="0"/>
    <e v="#N/A"/>
    <n v="1"/>
    <x v="5"/>
    <n v="5.6818181818181825"/>
    <n v="5.7284090909090919"/>
    <n v="12.729797979797981"/>
    <s v="Abv"/>
  </r>
  <r>
    <s v="OtsLGRF23S"/>
    <s v="OtsLGRF23S_6883"/>
    <s v="C-06883"/>
    <d v="2023-09-14T00:00:00"/>
    <x v="1"/>
    <s v="F"/>
    <n v="810"/>
    <x v="9"/>
    <x v="1"/>
    <n v="1"/>
    <s v="3DD.003D7E5101"/>
    <s v="NA"/>
    <s v="F"/>
    <x v="0"/>
    <s v="OtsLYON19S_1_1112"/>
    <s v="OtsLYON19S_1_0933"/>
    <x v="1"/>
    <x v="1"/>
    <x v="1"/>
    <s v="FALL"/>
    <n v="0.99999999999999301"/>
    <x v="16"/>
    <n v="0.95971980899999998"/>
    <n v="1"/>
    <x v="0"/>
    <n v="5.6818181818181825"/>
    <n v="5.7284090909090919"/>
    <n v="12.729797979797981"/>
    <s v="Abv"/>
  </r>
  <r>
    <s v="OtsLGRF23S"/>
    <s v="OtsLGRF23S_6884"/>
    <s v="C-06884"/>
    <d v="2023-09-14T00:00:00"/>
    <x v="1"/>
    <s v="F"/>
    <n v="880"/>
    <x v="22"/>
    <x v="0"/>
    <s v="NA"/>
    <s v="3DD.003D7E5146"/>
    <s v="NA"/>
    <s v="F"/>
    <x v="0"/>
    <s v="NA"/>
    <s v="NA"/>
    <x v="0"/>
    <x v="0"/>
    <x v="0"/>
    <s v="FALL"/>
    <n v="0.999999999999998"/>
    <x v="0"/>
    <e v="#N/A"/>
    <n v="1"/>
    <x v="4"/>
    <n v="5.6818181818181825"/>
    <n v="5.7284090909090919"/>
    <n v="12.729797979797981"/>
    <s v="Abv"/>
  </r>
  <r>
    <s v="OtsLGRF23S"/>
    <s v="OtsLGRF23S_6885"/>
    <s v="C-06885"/>
    <d v="2023-09-14T00:00:00"/>
    <x v="1"/>
    <s v="F"/>
    <n v="800"/>
    <x v="4"/>
    <x v="0"/>
    <s v="NA"/>
    <s v="3DD.003D7E5147"/>
    <s v="NA"/>
    <s v="F"/>
    <x v="0"/>
    <s v="NA"/>
    <s v="NA"/>
    <x v="0"/>
    <x v="0"/>
    <x v="0"/>
    <s v="FALL"/>
    <n v="1"/>
    <x v="0"/>
    <e v="#N/A"/>
    <n v="1"/>
    <x v="0"/>
    <n v="5.6818181818181825"/>
    <n v="5.7284090909090919"/>
    <n v="12.729797979797981"/>
    <s v="Abv"/>
  </r>
  <r>
    <s v="OtsLGRF23S"/>
    <s v="OtsLGRF23S_6886"/>
    <s v="C-06886"/>
    <d v="2023-09-14T00:00:00"/>
    <x v="1"/>
    <s v="F"/>
    <n v="790"/>
    <x v="0"/>
    <x v="0"/>
    <s v="NA"/>
    <s v="NA"/>
    <s v="NA"/>
    <s v="F"/>
    <x v="0"/>
    <s v="OtsNPFH19S_1_4336"/>
    <s v="OtsNPFH19S_1_4002"/>
    <x v="2"/>
    <x v="1"/>
    <x v="1"/>
    <s v="FALL"/>
    <n v="1"/>
    <x v="13"/>
    <n v="0.99705232300000002"/>
    <n v="1"/>
    <x v="0"/>
    <n v="5.6818181818181825"/>
    <n v="5.7284090909090919"/>
    <n v="12.729797979797981"/>
    <s v="Abv"/>
  </r>
  <r>
    <s v="OtsLGRF23S"/>
    <s v="OtsLGRF23S_6889"/>
    <s v="C-06889"/>
    <d v="2023-09-14T00:00:00"/>
    <x v="1"/>
    <s v="M"/>
    <n v="670"/>
    <x v="11"/>
    <x v="0"/>
    <s v="NA"/>
    <s v="NA"/>
    <s v="NA"/>
    <s v="M"/>
    <x v="1"/>
    <s v="OtsNPFH20S_1_0221"/>
    <s v="OtsNPFH20S_1_0105"/>
    <x v="8"/>
    <x v="3"/>
    <x v="3"/>
    <s v="FALL"/>
    <n v="0.999999999999999"/>
    <x v="2"/>
    <n v="0.98845608500000004"/>
    <n v="1"/>
    <x v="3"/>
    <n v="5.6818181818181825"/>
    <n v="5.7284090909090919"/>
    <n v="12.729797979797981"/>
    <s v="Abv"/>
  </r>
  <r>
    <s v="OtsLGRF23S"/>
    <s v="OtsLGRF23S_6892"/>
    <s v="C-06892"/>
    <d v="2023-09-14T00:00:00"/>
    <x v="1"/>
    <s v="M"/>
    <n v="610"/>
    <x v="29"/>
    <x v="0"/>
    <s v="NA"/>
    <s v="NA"/>
    <s v="NA"/>
    <s v="M"/>
    <x v="1"/>
    <s v="NA"/>
    <s v="NA"/>
    <x v="0"/>
    <x v="0"/>
    <x v="0"/>
    <s v="FALL"/>
    <n v="0.999999999999999"/>
    <x v="0"/>
    <e v="#N/A"/>
    <n v="1"/>
    <x v="9"/>
    <n v="5.6818181818181825"/>
    <n v="5.7284090909090919"/>
    <n v="12.729797979797981"/>
    <s v="Abv"/>
  </r>
  <r>
    <s v="OtsLGRF23S"/>
    <s v="OtsLGRF23S_6895"/>
    <s v="C-06895"/>
    <d v="2023-09-14T00:00:00"/>
    <x v="1"/>
    <s v="F"/>
    <n v="800"/>
    <x v="4"/>
    <x v="0"/>
    <s v="NA"/>
    <s v="3DD.003D7E512F"/>
    <s v="NA"/>
    <s v="F"/>
    <x v="0"/>
    <s v="OtsLYON19S_1_0572"/>
    <s v="OtsLYON19S_1_0485"/>
    <x v="1"/>
    <x v="1"/>
    <x v="1"/>
    <s v="FALL"/>
    <n v="1"/>
    <x v="7"/>
    <n v="0.95971980899999998"/>
    <n v="1"/>
    <x v="0"/>
    <n v="5.6818181818181825"/>
    <n v="5.7284090909090919"/>
    <n v="12.729797979797981"/>
    <s v="Blw"/>
  </r>
  <r>
    <s v="OtsLGRF23S"/>
    <s v="OtsLGRF23S_6896"/>
    <s v="C-06896"/>
    <d v="2023-09-14T00:00:00"/>
    <x v="1"/>
    <s v="M"/>
    <n v="800"/>
    <x v="4"/>
    <x v="0"/>
    <s v="NA"/>
    <s v="3DD.003D7E5143"/>
    <s v="NA"/>
    <s v="M"/>
    <x v="1"/>
    <s v="NA"/>
    <s v="NA"/>
    <x v="0"/>
    <x v="0"/>
    <x v="0"/>
    <s v="FALL"/>
    <n v="0.999999999999998"/>
    <x v="0"/>
    <e v="#N/A"/>
    <n v="1"/>
    <x v="0"/>
    <n v="5.6818181818181825"/>
    <n v="5.7284090909090919"/>
    <n v="12.729797979797981"/>
    <s v="Abv"/>
  </r>
  <r>
    <s v="OtsLGRF23S"/>
    <s v="OtsLGRF23S_6898"/>
    <s v="C-06898"/>
    <d v="2023-09-14T00:00:00"/>
    <x v="1"/>
    <s v="F"/>
    <n v="750"/>
    <x v="1"/>
    <x v="0"/>
    <s v="NA"/>
    <s v="NA"/>
    <s v="NA"/>
    <s v="F"/>
    <x v="0"/>
    <s v="OtsLYON19S_1_1839"/>
    <s v="OtsLYON19S_1_1579"/>
    <x v="1"/>
    <x v="1"/>
    <x v="1"/>
    <s v="FALL"/>
    <n v="0.999999999999998"/>
    <x v="1"/>
    <n v="0.95971980899999998"/>
    <n v="1"/>
    <x v="1"/>
    <n v="5.6818181818181825"/>
    <n v="5.7284090909090919"/>
    <n v="12.729797979797981"/>
    <s v="Abv"/>
  </r>
  <r>
    <s v="OtsLGRF23S"/>
    <s v="OtsLGRF23S_6901"/>
    <s v="C-06901"/>
    <d v="2023-09-14T00:00:00"/>
    <x v="1"/>
    <s v="F"/>
    <n v="810"/>
    <x v="9"/>
    <x v="0"/>
    <s v="NA"/>
    <s v="3DD.003D7E5131"/>
    <s v="NA"/>
    <s v="F"/>
    <x v="0"/>
    <s v="OtsLYON19S_1_0160"/>
    <s v="OtsLYON19S_1_0248"/>
    <x v="1"/>
    <x v="1"/>
    <x v="1"/>
    <s v="FALL"/>
    <n v="0.999999999999995"/>
    <x v="3"/>
    <n v="0.95971980899999998"/>
    <n v="1"/>
    <x v="0"/>
    <n v="5.6818181818181825"/>
    <n v="5.7284090909090919"/>
    <n v="12.729797979797981"/>
    <s v="Abv"/>
  </r>
  <r>
    <s v="OtsLGRF23S"/>
    <s v="OtsLGRF23S_6903"/>
    <s v="C-06903"/>
    <d v="2023-09-14T00:00:00"/>
    <x v="1"/>
    <s v="F"/>
    <n v="800"/>
    <x v="4"/>
    <x v="0"/>
    <s v="NA"/>
    <s v="3DD.003D7E5139"/>
    <s v="NA"/>
    <s v="F"/>
    <x v="0"/>
    <s v="OtsLYON19S_1_0590"/>
    <s v="OtsLYON19S_1_0645"/>
    <x v="1"/>
    <x v="1"/>
    <x v="1"/>
    <s v="FALL"/>
    <n v="1"/>
    <x v="6"/>
    <n v="0.95971980899999998"/>
    <n v="1"/>
    <x v="0"/>
    <n v="5.6818181818181825"/>
    <n v="5.7284090909090919"/>
    <n v="12.729797979797981"/>
    <s v="Abv"/>
  </r>
  <r>
    <s v="OtsLGRF23S"/>
    <s v="OtsLGRF23S_6904"/>
    <s v="C-06904"/>
    <d v="2023-09-14T00:00:00"/>
    <x v="1"/>
    <s v="F"/>
    <n v="730"/>
    <x v="16"/>
    <x v="1"/>
    <n v="1"/>
    <s v="NA"/>
    <s v="NA"/>
    <s v="F"/>
    <x v="0"/>
    <s v="OtsLYON19S_1_0111"/>
    <s v="OtsLYON19S_1_0021"/>
    <x v="1"/>
    <x v="1"/>
    <x v="1"/>
    <s v="FALL"/>
    <n v="0.999999999999996"/>
    <x v="4"/>
    <n v="0.95971980899999998"/>
    <n v="1"/>
    <x v="1"/>
    <n v="5.6818181818181825"/>
    <n v="5.7284090909090919"/>
    <n v="12.729797979797981"/>
    <s v="Abv"/>
  </r>
  <r>
    <s v="OtsLGRF23S"/>
    <s v="OtsLGRF23S_6907"/>
    <s v="C-06907"/>
    <d v="2023-09-14T00:00:00"/>
    <x v="1"/>
    <s v="F"/>
    <n v="720"/>
    <x v="17"/>
    <x v="1"/>
    <n v="1"/>
    <s v="NA"/>
    <s v="NA"/>
    <s v="M"/>
    <x v="1"/>
    <s v="OtsLYON19S_1_0160"/>
    <s v="OtsLYON19S_1_0249"/>
    <x v="1"/>
    <x v="1"/>
    <x v="1"/>
    <s v="FALL"/>
    <n v="1"/>
    <x v="3"/>
    <n v="0.95971980899999998"/>
    <n v="1"/>
    <x v="5"/>
    <n v="5.6818181818181825"/>
    <n v="5.7284090909090919"/>
    <n v="12.729797979797981"/>
    <s v="Abv"/>
  </r>
  <r>
    <s v="OtsLGRF23S"/>
    <s v="OtsLGRF23S_6910"/>
    <s v="C-06910"/>
    <d v="2023-09-14T00:00:00"/>
    <x v="1"/>
    <s v="M"/>
    <n v="610"/>
    <x v="29"/>
    <x v="0"/>
    <s v="NA"/>
    <s v="NA"/>
    <s v="NA"/>
    <s v="M"/>
    <x v="1"/>
    <s v="OtsNPFH20S_1_0593"/>
    <s v="OtsNPFH20S_1_0553"/>
    <x v="8"/>
    <x v="3"/>
    <x v="3"/>
    <s v="FALL"/>
    <n v="1"/>
    <x v="13"/>
    <n v="0.98845608500000004"/>
    <n v="1"/>
    <x v="9"/>
    <n v="5.6818181818181825"/>
    <n v="5.7284090909090919"/>
    <n v="12.729797979797981"/>
    <s v="Abv"/>
  </r>
  <r>
    <s v="OtsLGRF23S"/>
    <s v="OtsLGRF23S_6911"/>
    <s v="C-06911"/>
    <d v="2023-09-14T00:00:00"/>
    <x v="1"/>
    <s v="F"/>
    <n v="820"/>
    <x v="19"/>
    <x v="1"/>
    <n v="1"/>
    <s v="3DD.003D7E50FF"/>
    <s v="NA"/>
    <s v="F"/>
    <x v="0"/>
    <s v="OtsLYON19S_1_1726"/>
    <s v="OtsLYON19S_1_1949"/>
    <x v="1"/>
    <x v="1"/>
    <x v="1"/>
    <s v="FALL"/>
    <n v="1"/>
    <x v="1"/>
    <n v="0.95971980899999998"/>
    <n v="1"/>
    <x v="0"/>
    <n v="5.6818181818181825"/>
    <n v="5.7284090909090919"/>
    <n v="12.729797979797981"/>
    <s v="Abv"/>
  </r>
  <r>
    <s v="OtsLGRF23S"/>
    <s v="OtsLGRF23S_6913"/>
    <s v="C-06913"/>
    <d v="2023-09-14T00:00:00"/>
    <x v="1"/>
    <s v="F"/>
    <n v="840"/>
    <x v="18"/>
    <x v="0"/>
    <s v="NA"/>
    <s v="3DD.003D7E510C"/>
    <s v="NA"/>
    <s v="F"/>
    <x v="0"/>
    <s v="OtsLYON19S_1_1817"/>
    <s v="OtsLYON19S_1_1533"/>
    <x v="1"/>
    <x v="1"/>
    <x v="1"/>
    <s v="FALL"/>
    <n v="1"/>
    <x v="1"/>
    <n v="0.95971980899999998"/>
    <n v="1"/>
    <x v="2"/>
    <n v="5.6818181818181825"/>
    <n v="5.7284090909090919"/>
    <n v="12.729797979797981"/>
    <s v="Abv"/>
  </r>
  <r>
    <s v="OtsLGRF23S"/>
    <s v="OtsLGRF23S_6916"/>
    <s v="C-06916"/>
    <d v="2023-09-14T00:00:00"/>
    <x v="1"/>
    <s v="F"/>
    <n v="700"/>
    <x v="13"/>
    <x v="1"/>
    <n v="1"/>
    <s v="NA"/>
    <s v="NA"/>
    <s v="F"/>
    <x v="0"/>
    <s v="OtsLYON19S_1_0595"/>
    <s v="OtsLYON19S_1_0699"/>
    <x v="1"/>
    <x v="1"/>
    <x v="1"/>
    <s v="FALL"/>
    <n v="0.999999999999999"/>
    <x v="6"/>
    <n v="0.95971980899999998"/>
    <n v="1"/>
    <x v="5"/>
    <n v="5.6818181818181825"/>
    <n v="5.7284090909090919"/>
    <n v="12.729797979797981"/>
    <s v="Abv"/>
  </r>
  <r>
    <s v="OtsLGRF23S"/>
    <s v="OtsLGRF23S_6919"/>
    <s v="C-06919"/>
    <d v="2023-09-14T00:00:00"/>
    <x v="1"/>
    <s v="M"/>
    <n v="700"/>
    <x v="13"/>
    <x v="0"/>
    <s v="NA"/>
    <s v="NA"/>
    <s v="NA"/>
    <s v="M"/>
    <x v="1"/>
    <s v="NA"/>
    <s v="NA"/>
    <x v="0"/>
    <x v="0"/>
    <x v="0"/>
    <s v="FALL"/>
    <n v="0.999999999999997"/>
    <x v="0"/>
    <e v="#N/A"/>
    <n v="1"/>
    <x v="5"/>
    <n v="5.6818181818181825"/>
    <n v="5.7284090909090919"/>
    <n v="12.729797979797981"/>
    <s v="Abv"/>
  </r>
  <r>
    <s v="OtsLGRF23S"/>
    <s v="OtsLGRF23S_6922"/>
    <s v="C-06922"/>
    <d v="2023-09-14T00:00:00"/>
    <x v="1"/>
    <s v="M"/>
    <n v="600"/>
    <x v="43"/>
    <x v="1"/>
    <n v="1"/>
    <s v="NA"/>
    <s v="NA"/>
    <s v="M"/>
    <x v="1"/>
    <s v="OtsLYON19S_1_1328"/>
    <s v="OtsLYON19S_1_1283"/>
    <x v="1"/>
    <x v="1"/>
    <x v="1"/>
    <s v="FALL"/>
    <n v="0.999999999999997"/>
    <x v="17"/>
    <n v="0.95971980899999998"/>
    <n v="1"/>
    <x v="9"/>
    <n v="5.6818181818181825"/>
    <n v="5.7284090909090919"/>
    <n v="12.729797979797981"/>
    <s v="Blw"/>
  </r>
  <r>
    <s v="OtsLGRF23S"/>
    <s v="OtsLGRF23S_6925"/>
    <s v="C-06925"/>
    <d v="2023-09-14T00:00:00"/>
    <x v="1"/>
    <s v="M"/>
    <n v="640"/>
    <x v="54"/>
    <x v="0"/>
    <s v="NA"/>
    <s v="NA"/>
    <s v="NA"/>
    <s v="M"/>
    <x v="1"/>
    <s v="OtsLYON20S_1_1484"/>
    <s v="OtsLYON20S_1_1617"/>
    <x v="5"/>
    <x v="3"/>
    <x v="3"/>
    <s v="FALL"/>
    <n v="1"/>
    <x v="1"/>
    <n v="0.98961045999999997"/>
    <n v="1"/>
    <x v="3"/>
    <n v="5.6818181818181825"/>
    <n v="5.7284090909090919"/>
    <n v="12.729797979797981"/>
    <s v="Abv"/>
  </r>
  <r>
    <s v="OtsLGRF23S"/>
    <s v="OtsLGRF23S_6928"/>
    <s v="C-06928"/>
    <d v="2023-09-14T00:00:00"/>
    <x v="1"/>
    <s v="F"/>
    <n v="790"/>
    <x v="0"/>
    <x v="0"/>
    <s v="NA"/>
    <s v="NA"/>
    <s v="NA"/>
    <s v="F"/>
    <x v="0"/>
    <s v="OtsLYON19S_1_1821"/>
    <s v="OtsLYON19S_1_1544"/>
    <x v="1"/>
    <x v="1"/>
    <x v="1"/>
    <s v="FALL"/>
    <n v="1"/>
    <x v="1"/>
    <n v="0.95971980899999998"/>
    <n v="1"/>
    <x v="0"/>
    <n v="5.6818181818181825"/>
    <n v="5.7284090909090919"/>
    <n v="12.729797979797981"/>
    <s v="Abv"/>
  </r>
  <r>
    <s v="OtsLGRF23S"/>
    <s v="OtsLGRF23S_6931"/>
    <s v="C-06931"/>
    <d v="2023-09-14T00:00:00"/>
    <x v="1"/>
    <s v="M"/>
    <n v="760"/>
    <x v="6"/>
    <x v="0"/>
    <s v="NA"/>
    <s v="NA"/>
    <s v="NA"/>
    <s v="M"/>
    <x v="1"/>
    <s v="NA"/>
    <s v="NA"/>
    <x v="0"/>
    <x v="0"/>
    <x v="0"/>
    <s v="FALL"/>
    <n v="1"/>
    <x v="0"/>
    <e v="#N/A"/>
    <n v="1"/>
    <x v="1"/>
    <n v="5.6818181818181825"/>
    <n v="5.7284090909090919"/>
    <n v="12.729797979797981"/>
    <s v="Abv"/>
  </r>
  <r>
    <s v="OtsLGRF23S"/>
    <s v="OtsLGRF23S_6934"/>
    <s v="C-06934"/>
    <d v="2023-09-14T00:00:00"/>
    <x v="1"/>
    <s v="M"/>
    <n v="640"/>
    <x v="54"/>
    <x v="1"/>
    <n v="1"/>
    <s v="NA"/>
    <s v="NA"/>
    <s v="M"/>
    <x v="1"/>
    <s v="OtsLYON20S_1_0401"/>
    <s v="OtsLYON20S_1_1050"/>
    <x v="5"/>
    <x v="3"/>
    <x v="3"/>
    <s v="FALL"/>
    <n v="1"/>
    <x v="6"/>
    <n v="0.98961045999999997"/>
    <n v="1"/>
    <x v="3"/>
    <n v="5.6818181818181825"/>
    <n v="5.7284090909090919"/>
    <n v="12.729797979797981"/>
    <s v="Abv"/>
  </r>
  <r>
    <s v="OtsLGRF23S"/>
    <s v="OtsLGRF23S_6937"/>
    <s v="C-06937"/>
    <d v="2023-09-14T00:00:00"/>
    <x v="1"/>
    <s v="M"/>
    <n v="710"/>
    <x v="10"/>
    <x v="0"/>
    <s v="NA"/>
    <s v="NA"/>
    <s v="NA"/>
    <s v="M"/>
    <x v="1"/>
    <s v="OtsLYON19S_1_0129"/>
    <s v="OtsLYON19S_1_0077"/>
    <x v="1"/>
    <x v="1"/>
    <x v="1"/>
    <s v="FALL"/>
    <n v="1"/>
    <x v="4"/>
    <n v="0.95971980899999998"/>
    <n v="1"/>
    <x v="5"/>
    <n v="5.6818181818181825"/>
    <n v="5.7284090909090919"/>
    <n v="12.729797979797981"/>
    <s v="Abv"/>
  </r>
  <r>
    <s v="OtsLGRF23S"/>
    <s v="OtsLGRF23S_6940"/>
    <s v="C-06940"/>
    <d v="2023-09-14T00:00:00"/>
    <x v="1"/>
    <s v="F"/>
    <n v="710"/>
    <x v="10"/>
    <x v="1"/>
    <n v="1"/>
    <s v="NA"/>
    <s v="NA"/>
    <s v="F"/>
    <x v="0"/>
    <s v="OtsLYON19S_1_0589"/>
    <s v="OtsLYON19S_1_0641"/>
    <x v="1"/>
    <x v="1"/>
    <x v="1"/>
    <s v="FALL"/>
    <n v="1"/>
    <x v="6"/>
    <n v="0.95971980899999998"/>
    <n v="1"/>
    <x v="5"/>
    <n v="5.6818181818181825"/>
    <n v="5.7284090909090919"/>
    <n v="12.729797979797981"/>
    <s v="Abv"/>
  </r>
  <r>
    <s v="OtsLGRF23S"/>
    <s v="OtsLGRF23S_6943"/>
    <s v="C-06943"/>
    <d v="2023-09-14T00:00:00"/>
    <x v="1"/>
    <s v="F"/>
    <n v="720"/>
    <x v="17"/>
    <x v="0"/>
    <s v="NA"/>
    <s v="NA"/>
    <s v="NA"/>
    <s v="F"/>
    <x v="0"/>
    <s v="OtsLYON19S_1_1873"/>
    <s v="OtsLYON19S_1_1645"/>
    <x v="1"/>
    <x v="1"/>
    <x v="1"/>
    <s v="FALL"/>
    <n v="1.00000000000001"/>
    <x v="1"/>
    <n v="0.95971980899999998"/>
    <n v="1"/>
    <x v="5"/>
    <n v="5.6818181818181825"/>
    <n v="5.7284090909090919"/>
    <n v="12.729797979797981"/>
    <s v="Abv"/>
  </r>
  <r>
    <s v="OtsLGRF23S"/>
    <s v="OtsLGRF23S_6945"/>
    <s v="C-06945"/>
    <d v="2023-09-14T00:00:00"/>
    <x v="1"/>
    <s v="F"/>
    <n v="800"/>
    <x v="4"/>
    <x v="0"/>
    <s v="NA"/>
    <s v="3DD.003D7E5109"/>
    <s v="NA"/>
    <s v="F"/>
    <x v="0"/>
    <s v="OtsLYON19S_1_2313"/>
    <s v="OtsLYON19S_1_2097"/>
    <x v="1"/>
    <x v="1"/>
    <x v="1"/>
    <s v="FALL"/>
    <n v="1"/>
    <x v="14"/>
    <n v="0.95971980899999998"/>
    <n v="1"/>
    <x v="0"/>
    <n v="5.6818181818181825"/>
    <n v="5.7284090909090919"/>
    <n v="12.729797979797981"/>
    <s v="Blw"/>
  </r>
  <r>
    <s v="OtsLGRF23S"/>
    <s v="OtsLGRF23S_6946"/>
    <s v="C-06946"/>
    <d v="2023-09-14T00:00:00"/>
    <x v="1"/>
    <s v="M"/>
    <n v="800"/>
    <x v="4"/>
    <x v="1"/>
    <n v="1"/>
    <s v="3DD.003D7E5157"/>
    <s v="NA"/>
    <s v="M"/>
    <x v="1"/>
    <s v="OtsNPFH19S_1_5306"/>
    <s v="OtsNPFH19S_1_5032"/>
    <x v="2"/>
    <x v="1"/>
    <x v="1"/>
    <s v="FALL"/>
    <n v="1"/>
    <x v="2"/>
    <n v="0.99705232300000002"/>
    <n v="1"/>
    <x v="0"/>
    <n v="5.6818181818181825"/>
    <n v="5.7284090909090919"/>
    <n v="12.729797979797981"/>
    <s v="Abv"/>
  </r>
  <r>
    <s v="OtsLGRF23S"/>
    <s v="OtsLGRF23S_6949"/>
    <s v="C-06949"/>
    <d v="2023-09-14T00:00:00"/>
    <x v="1"/>
    <s v="M"/>
    <n v="680"/>
    <x v="35"/>
    <x v="0"/>
    <s v="NA"/>
    <s v="NA"/>
    <s v="NA"/>
    <s v="M"/>
    <x v="1"/>
    <s v="NA"/>
    <s v="NA"/>
    <x v="0"/>
    <x v="0"/>
    <x v="0"/>
    <s v="FALL"/>
    <n v="0.999999999999998"/>
    <x v="0"/>
    <e v="#N/A"/>
    <n v="1"/>
    <x v="5"/>
    <n v="5.6818181818181825"/>
    <n v="5.7284090909090919"/>
    <n v="12.729797979797981"/>
    <s v="Abv"/>
  </r>
  <r>
    <s v="OtsLGRF23S"/>
    <s v="OtsLGRF23S_6952"/>
    <s v="C-06952"/>
    <d v="2023-09-14T00:00:00"/>
    <x v="1"/>
    <s v="M"/>
    <n v="480"/>
    <x v="61"/>
    <x v="1"/>
    <n v="1"/>
    <s v="NA"/>
    <s v="NA"/>
    <s v="M"/>
    <x v="1"/>
    <s v="OtsLYON21S_1_0829"/>
    <s v="OtsLYON21S_1_1670"/>
    <x v="7"/>
    <x v="4"/>
    <x v="4"/>
    <s v="FALL"/>
    <n v="1"/>
    <x v="12"/>
    <e v="#N/A"/>
    <n v="1"/>
    <x v="11"/>
    <n v="5.6818181818181825"/>
    <n v="5.7284090909090919"/>
    <n v="12.729797979797981"/>
    <s v="Abv"/>
  </r>
  <r>
    <s v="OtsLGRF23S"/>
    <s v="OtsLGRF23S_6955"/>
    <s v="C-06955"/>
    <d v="2023-09-14T00:00:00"/>
    <x v="1"/>
    <s v="F"/>
    <n v="700"/>
    <x v="13"/>
    <x v="0"/>
    <s v="NA"/>
    <s v="NA"/>
    <s v="NA"/>
    <s v="F"/>
    <x v="0"/>
    <s v="NA"/>
    <s v="NA"/>
    <x v="0"/>
    <x v="0"/>
    <x v="0"/>
    <s v="FALL"/>
    <n v="0.999999999999999"/>
    <x v="0"/>
    <e v="#N/A"/>
    <n v="1"/>
    <x v="5"/>
    <n v="5.6818181818181825"/>
    <n v="5.7284090909090919"/>
    <n v="12.729797979797981"/>
    <s v="Abv"/>
  </r>
  <r>
    <s v="OtsLGRF23S"/>
    <s v="OtsLGRF23S_6956"/>
    <s v="C-06956"/>
    <d v="2023-09-14T00:00:00"/>
    <x v="1"/>
    <s v="M"/>
    <n v="950"/>
    <x v="21"/>
    <x v="1"/>
    <n v="1"/>
    <s v="3DD.003D7E50F7"/>
    <s v="NA"/>
    <s v="M"/>
    <x v="1"/>
    <s v="OtsNPFH19S_1_3341"/>
    <s v="OtsNPFH19S_1_3112"/>
    <x v="2"/>
    <x v="1"/>
    <x v="1"/>
    <s v="FALL"/>
    <n v="0.999999999999997"/>
    <x v="13"/>
    <n v="0.99705232300000002"/>
    <n v="1"/>
    <x v="6"/>
    <n v="5.6818181818181825"/>
    <n v="5.7284090909090919"/>
    <n v="12.729797979797981"/>
    <s v="Abv"/>
  </r>
  <r>
    <s v="OtsLGRF23S"/>
    <s v="OtsLGRF23S_6958"/>
    <s v="C-06958"/>
    <d v="2023-09-14T00:00:00"/>
    <x v="1"/>
    <s v="M"/>
    <n v="800"/>
    <x v="4"/>
    <x v="1"/>
    <s v="NA"/>
    <s v="3DD.003D7E5115"/>
    <s v="NA"/>
    <s v="M"/>
    <x v="1"/>
    <s v="OtsNPFH19S_1_3361"/>
    <s v="OtsNPFH19S_1_3080"/>
    <x v="2"/>
    <x v="1"/>
    <x v="1"/>
    <s v="FALL"/>
    <n v="1"/>
    <x v="13"/>
    <n v="0.99705232300000002"/>
    <n v="1"/>
    <x v="0"/>
    <n v="5.6818181818181825"/>
    <n v="5.7284090909090919"/>
    <n v="12.729797979797981"/>
    <s v="Abv"/>
  </r>
  <r>
    <s v="OtsLGRF23S"/>
    <s v="OtsLGRF23S_6961"/>
    <s v="C-06961"/>
    <d v="2023-09-14T00:00:00"/>
    <x v="1"/>
    <s v="F"/>
    <n v="740"/>
    <x v="12"/>
    <x v="0"/>
    <s v="NA"/>
    <s v="NA"/>
    <s v="NA"/>
    <s v="F"/>
    <x v="0"/>
    <s v="OtsLYON19S_1_1850"/>
    <s v="OtsLYON19S_1_1606"/>
    <x v="1"/>
    <x v="1"/>
    <x v="1"/>
    <s v="FALL"/>
    <n v="1"/>
    <x v="1"/>
    <n v="0.95971980899999998"/>
    <n v="1"/>
    <x v="1"/>
    <n v="5.6818181818181825"/>
    <n v="5.7284090909090919"/>
    <n v="12.729797979797981"/>
    <s v="Abv"/>
  </r>
  <r>
    <s v="OtsLGRF23S"/>
    <s v="OtsLGRF23S_6964"/>
    <s v="C-06964"/>
    <d v="2023-09-14T00:00:00"/>
    <x v="1"/>
    <s v="M"/>
    <n v="1000"/>
    <x v="64"/>
    <x v="0"/>
    <s v="NA"/>
    <s v="3DD.003D7E510E"/>
    <s v="NA"/>
    <s v="M"/>
    <x v="1"/>
    <s v="OtsLYON19S_1_1822"/>
    <s v="OtsLYON19S_1_1542"/>
    <x v="1"/>
    <x v="1"/>
    <x v="1"/>
    <s v="FALL"/>
    <n v="1"/>
    <x v="1"/>
    <n v="0.95971980899999998"/>
    <n v="1"/>
    <x v="7"/>
    <n v="5.6818181818181825"/>
    <n v="5.7284090909090919"/>
    <n v="12.729797979797981"/>
    <s v="Abv"/>
  </r>
  <r>
    <s v="OtsLGRF23S"/>
    <s v="OtsLGRF23S_6967"/>
    <s v="C-06967"/>
    <d v="2023-09-14T00:00:00"/>
    <x v="1"/>
    <s v="M"/>
    <n v="720"/>
    <x v="17"/>
    <x v="1"/>
    <n v="1"/>
    <s v="NA"/>
    <s v="NA"/>
    <s v="M"/>
    <x v="1"/>
    <s v="OtsLYON19S_1_1789"/>
    <s v="OtsLYON19S_1_2048"/>
    <x v="1"/>
    <x v="1"/>
    <x v="1"/>
    <s v="FALL"/>
    <n v="1"/>
    <x v="19"/>
    <n v="0.95971980899999998"/>
    <n v="1"/>
    <x v="5"/>
    <n v="5.6818181818181825"/>
    <n v="5.7284090909090919"/>
    <n v="12.729797979797981"/>
    <s v="Abv"/>
  </r>
  <r>
    <s v="OtsLGRF23S"/>
    <s v="OtsLGRF23S_6970"/>
    <s v="C-06970"/>
    <d v="2023-09-14T00:00:00"/>
    <x v="1"/>
    <s v="M"/>
    <n v="500"/>
    <x v="52"/>
    <x v="0"/>
    <s v="NA"/>
    <s v="NA"/>
    <s v="NA"/>
    <s v="M"/>
    <x v="1"/>
    <s v="OtsLYON21S_1_0622"/>
    <s v="OtsLYON21S_1_0043"/>
    <x v="7"/>
    <x v="4"/>
    <x v="4"/>
    <s v="FALL"/>
    <n v="0.99999999999999201"/>
    <x v="4"/>
    <e v="#N/A"/>
    <n v="1"/>
    <x v="11"/>
    <n v="5.6818181818181825"/>
    <n v="5.7284090909090919"/>
    <n v="12.729797979797981"/>
    <s v="Abv"/>
  </r>
  <r>
    <s v="OtsLGRF23S"/>
    <s v="OtsLGRF23S_6973"/>
    <s v="C-06973"/>
    <d v="2023-09-14T00:00:00"/>
    <x v="1"/>
    <s v="M"/>
    <n v="740"/>
    <x v="12"/>
    <x v="0"/>
    <s v="NA"/>
    <s v="NA"/>
    <s v="NA"/>
    <s v="M"/>
    <x v="1"/>
    <s v="OtsLYON18S_1_1371"/>
    <s v="OtsLYON18S_1_1727"/>
    <x v="3"/>
    <x v="2"/>
    <x v="2"/>
    <s v="FALL"/>
    <n v="1"/>
    <x v="11"/>
    <n v="0.80551598400000002"/>
    <n v="1"/>
    <x v="1"/>
    <n v="5.6818181818181825"/>
    <n v="5.7284090909090919"/>
    <n v="12.729797979797981"/>
    <s v="Blw"/>
  </r>
  <r>
    <s v="OtsLGRF23S"/>
    <s v="OtsLGRF23S_6976"/>
    <s v="C-06976"/>
    <d v="2023-09-14T00:00:00"/>
    <x v="1"/>
    <s v="M"/>
    <n v="840"/>
    <x v="18"/>
    <x v="0"/>
    <s v="NA"/>
    <s v="3DD.003D7E5102"/>
    <s v="NA"/>
    <s v="M"/>
    <x v="1"/>
    <s v="OtsLYON19S_1_1836"/>
    <s v="OtsLYON19S_1_1576"/>
    <x v="1"/>
    <x v="1"/>
    <x v="1"/>
    <s v="FALL"/>
    <n v="0.999999999999995"/>
    <x v="1"/>
    <n v="0.95971980899999998"/>
    <n v="1"/>
    <x v="2"/>
    <n v="5.6818181818181825"/>
    <n v="5.7284090909090919"/>
    <n v="12.729797979797981"/>
    <s v="Abv"/>
  </r>
  <r>
    <s v="OtsLGRF23S"/>
    <s v="OtsLGRF23S_6979"/>
    <s v="C-06979"/>
    <d v="2023-09-14T00:00:00"/>
    <x v="1"/>
    <s v="M"/>
    <n v="580"/>
    <x v="46"/>
    <x v="0"/>
    <s v="NA"/>
    <s v="NA"/>
    <s v="NA"/>
    <s v="M"/>
    <x v="1"/>
    <s v="OtsLYON19S_1_1705"/>
    <s v="OtsLYON19S_1_2104"/>
    <x v="1"/>
    <x v="1"/>
    <x v="1"/>
    <s v="FALL"/>
    <n v="1"/>
    <x v="14"/>
    <n v="0.95971980899999998"/>
    <n v="1"/>
    <x v="9"/>
    <n v="5.6818181818181825"/>
    <n v="5.7284090909090919"/>
    <n v="12.729797979797981"/>
    <s v="Blw"/>
  </r>
  <r>
    <s v="OtsLGRF23S"/>
    <s v="OtsLGRF23S_6981"/>
    <s v="C-06981"/>
    <d v="2023-09-14T00:00:00"/>
    <x v="1"/>
    <s v="M"/>
    <n v="850"/>
    <x v="14"/>
    <x v="0"/>
    <s v="NA"/>
    <s v="3DD.003D7E5113"/>
    <s v="NA"/>
    <s v="M"/>
    <x v="1"/>
    <s v="OtsLYON19S_1_0718"/>
    <s v="OtsLYON19S_1_0903"/>
    <x v="1"/>
    <x v="1"/>
    <x v="1"/>
    <s v="FALL"/>
    <n v="0.999999999999998"/>
    <x v="6"/>
    <n v="0.95971980899999998"/>
    <n v="1"/>
    <x v="2"/>
    <n v="5.6818181818181825"/>
    <n v="5.7284090909090919"/>
    <n v="12.729797979797981"/>
    <s v="Abv"/>
  </r>
  <r>
    <s v="OtsLGRF23S"/>
    <s v="OtsLGRF23S_6982"/>
    <s v="C-06982"/>
    <d v="2023-09-14T00:00:00"/>
    <x v="1"/>
    <s v="F"/>
    <n v="620"/>
    <x v="49"/>
    <x v="0"/>
    <s v="NA"/>
    <s v="3DD.003DE92137"/>
    <s v="NA"/>
    <s v="F"/>
    <x v="0"/>
    <s v="OtsLYON20S_1_0465"/>
    <s v="OtsLYON20S_1_1200"/>
    <x v="5"/>
    <x v="3"/>
    <x v="3"/>
    <s v="FALL"/>
    <n v="1"/>
    <x v="7"/>
    <n v="0.98961045999999997"/>
    <n v="1"/>
    <x v="9"/>
    <n v="5.6818181818181825"/>
    <n v="5.7284090909090919"/>
    <n v="12.729797979797981"/>
    <s v="Blw"/>
  </r>
  <r>
    <s v="OtsLGRF23S"/>
    <s v="OtsLGRF23S_6985"/>
    <s v="C-06985"/>
    <d v="2023-09-14T00:00:00"/>
    <x v="1"/>
    <s v="F"/>
    <n v="710"/>
    <x v="10"/>
    <x v="1"/>
    <n v="1"/>
    <s v="NA"/>
    <s v="NA"/>
    <s v="F"/>
    <x v="0"/>
    <s v="OtsLYON19S_1_1319"/>
    <s v="OtsLYON19S_1_1244"/>
    <x v="1"/>
    <x v="1"/>
    <x v="1"/>
    <s v="FALL"/>
    <n v="0.999999999999995"/>
    <x v="12"/>
    <n v="0.95971980899999998"/>
    <n v="1"/>
    <x v="5"/>
    <n v="5.6818181818181825"/>
    <n v="5.7284090909090919"/>
    <n v="12.729797979797981"/>
    <s v="Abv"/>
  </r>
  <r>
    <s v="OtsLGRF23S"/>
    <s v="OtsLGRF23S_6988"/>
    <s v="C-06988"/>
    <d v="2023-09-14T00:00:00"/>
    <x v="1"/>
    <s v="F"/>
    <n v="840"/>
    <x v="18"/>
    <x v="1"/>
    <n v="1"/>
    <s v="3DD.003D7E5108"/>
    <s v="NA"/>
    <s v="F"/>
    <x v="0"/>
    <s v="OtsNPFH19S_1_3302"/>
    <s v="OtsNPFH19S_1_3034"/>
    <x v="2"/>
    <x v="1"/>
    <x v="1"/>
    <s v="FALL"/>
    <n v="1"/>
    <x v="9"/>
    <n v="0.99705232300000002"/>
    <n v="1"/>
    <x v="2"/>
    <n v="5.6818181818181825"/>
    <n v="5.7284090909090919"/>
    <n v="12.729797979797981"/>
    <s v="Abv"/>
  </r>
  <r>
    <s v="OtsLGRF23S"/>
    <s v="OtsLGRF23S_6990"/>
    <s v="C-06990"/>
    <d v="2023-09-14T00:00:00"/>
    <x v="1"/>
    <s v="M"/>
    <n v="870"/>
    <x v="3"/>
    <x v="0"/>
    <s v="NA"/>
    <s v="3DD.003D7E5141"/>
    <s v="NA"/>
    <s v="F"/>
    <x v="0"/>
    <s v="NA"/>
    <s v="NA"/>
    <x v="0"/>
    <x v="0"/>
    <x v="0"/>
    <s v="FALL"/>
    <n v="0.999999999999999"/>
    <x v="0"/>
    <e v="#N/A"/>
    <n v="1"/>
    <x v="2"/>
    <n v="5.6818181818181825"/>
    <n v="5.7284090909090919"/>
    <n v="12.729797979797981"/>
    <s v="Abv"/>
  </r>
  <r>
    <s v="OtsLGRF23S"/>
    <s v="OtsLGRF23S_6991"/>
    <s v="C-06991"/>
    <d v="2023-09-14T00:00:00"/>
    <x v="1"/>
    <s v="M"/>
    <n v="840"/>
    <x v="18"/>
    <x v="0"/>
    <s v="NA"/>
    <s v="3DD.003D7E544A"/>
    <s v="NA"/>
    <s v="F"/>
    <x v="0"/>
    <s v="OtsLYON19S_1_1816"/>
    <s v="OtsLYON19S_1_1538"/>
    <x v="1"/>
    <x v="1"/>
    <x v="1"/>
    <s v="FALL"/>
    <n v="0.999999999999995"/>
    <x v="1"/>
    <n v="0.95971980899999998"/>
    <n v="1"/>
    <x v="2"/>
    <n v="5.6818181818181825"/>
    <n v="5.7284090909090919"/>
    <n v="12.729797979797981"/>
    <s v="Abv"/>
  </r>
  <r>
    <s v="OtsLGRF23S"/>
    <s v="OtsLGRF23S_6994"/>
    <s v="C-06994"/>
    <d v="2023-09-14T00:00:00"/>
    <x v="1"/>
    <s v="M"/>
    <n v="770"/>
    <x v="2"/>
    <x v="0"/>
    <s v="NA"/>
    <s v="NA"/>
    <s v="NA"/>
    <s v="M"/>
    <x v="1"/>
    <s v="NA"/>
    <s v="NA"/>
    <x v="0"/>
    <x v="0"/>
    <x v="0"/>
    <s v="FALL"/>
    <n v="1"/>
    <x v="0"/>
    <e v="#N/A"/>
    <n v="1"/>
    <x v="1"/>
    <n v="5.6818181818181825"/>
    <n v="5.7284090909090919"/>
    <n v="12.729797979797981"/>
    <s v="Abv"/>
  </r>
  <r>
    <s v="OtsLGRF23S"/>
    <s v="OtsLGRF23S_6997"/>
    <s v="C-06997"/>
    <d v="2023-09-14T00:00:00"/>
    <x v="1"/>
    <s v="M"/>
    <n v="620"/>
    <x v="49"/>
    <x v="0"/>
    <s v="NA"/>
    <s v="NA"/>
    <s v="NA"/>
    <s v="M"/>
    <x v="1"/>
    <s v="OtsNPFH20S_1_0068"/>
    <s v="OtsNPFH20S_1_0022"/>
    <x v="8"/>
    <x v="3"/>
    <x v="3"/>
    <s v="FALL"/>
    <n v="1"/>
    <x v="2"/>
    <n v="0.98845608500000004"/>
    <n v="1"/>
    <x v="9"/>
    <n v="5.6818181818181825"/>
    <n v="5.7284090909090919"/>
    <n v="12.729797979797981"/>
    <s v="Abv"/>
  </r>
  <r>
    <s v="OtsLGRF23S"/>
    <s v="OtsLGRF23S_6998"/>
    <s v="C-06998"/>
    <d v="2023-09-14T00:00:00"/>
    <x v="1"/>
    <s v="M"/>
    <n v="800"/>
    <x v="4"/>
    <x v="0"/>
    <s v="NA"/>
    <s v="3DD.003D7E545E"/>
    <s v="NA"/>
    <s v="F"/>
    <x v="0"/>
    <s v="OtsLYON19S_1_1741"/>
    <s v="OtsLYON19S_1_1992"/>
    <x v="1"/>
    <x v="1"/>
    <x v="1"/>
    <s v="FALL"/>
    <n v="0.999999999999997"/>
    <x v="1"/>
    <n v="0.95971980899999998"/>
    <n v="1"/>
    <x v="0"/>
    <n v="5.6818181818181825"/>
    <n v="5.7284090909090919"/>
    <n v="12.729797979797981"/>
    <s v="Abv"/>
  </r>
  <r>
    <s v="OtsLGRF23S"/>
    <s v="OtsLGRF23S_7000"/>
    <s v="C-07000"/>
    <d v="2023-09-14T00:00:00"/>
    <x v="1"/>
    <s v="F"/>
    <n v="780"/>
    <x v="8"/>
    <x v="0"/>
    <s v="NA"/>
    <s v="NA"/>
    <s v="NA"/>
    <s v="F"/>
    <x v="0"/>
    <s v="NA"/>
    <s v="NA"/>
    <x v="0"/>
    <x v="0"/>
    <x v="0"/>
    <s v="FALL"/>
    <n v="0.999999999999998"/>
    <x v="0"/>
    <e v="#N/A"/>
    <n v="1"/>
    <x v="0"/>
    <n v="5.6818181818181825"/>
    <n v="5.7284090909090919"/>
    <n v="12.729797979797981"/>
    <s v="Abv"/>
  </r>
  <r>
    <s v="OtsLGRF23S"/>
    <s v="OtsLGRF23S_7003"/>
    <s v="C-07003"/>
    <d v="2023-09-14T00:00:00"/>
    <x v="1"/>
    <s v="F"/>
    <n v="710"/>
    <x v="10"/>
    <x v="0"/>
    <s v="NA"/>
    <s v="NA"/>
    <s v="NA"/>
    <s v="F"/>
    <x v="0"/>
    <s v="OtsLYON19S_1_1884"/>
    <s v="OtsLYON19S_1_1670"/>
    <x v="1"/>
    <x v="1"/>
    <x v="1"/>
    <s v="FALL"/>
    <n v="0.999999999999997"/>
    <x v="1"/>
    <n v="0.95971980899999998"/>
    <n v="1"/>
    <x v="5"/>
    <n v="5.6818181818181825"/>
    <n v="5.7284090909090919"/>
    <n v="12.729797979797981"/>
    <s v="Abv"/>
  </r>
  <r>
    <s v="OtsLGRF23S"/>
    <s v="OtsLGRF23S_7005"/>
    <s v="C-07005"/>
    <d v="2023-09-14T00:00:00"/>
    <x v="1"/>
    <s v="M"/>
    <n v="840"/>
    <x v="18"/>
    <x v="0"/>
    <s v="NA"/>
    <s v="3DD.003D7E5447"/>
    <s v="NA"/>
    <s v="F"/>
    <x v="0"/>
    <s v="OtsLYON19S_1_0574"/>
    <s v="OtsLYON19S_1_0493"/>
    <x v="1"/>
    <x v="1"/>
    <x v="1"/>
    <s v="FALL"/>
    <n v="0.99999999999999301"/>
    <x v="7"/>
    <n v="0.95971980899999998"/>
    <n v="1"/>
    <x v="2"/>
    <n v="5.6818181818181825"/>
    <n v="5.7284090909090919"/>
    <n v="12.729797979797981"/>
    <s v="Blw"/>
  </r>
  <r>
    <s v="OtsLGRF23S"/>
    <s v="OtsLGRF23S_7006"/>
    <s v="C-07006"/>
    <d v="2023-09-14T00:00:00"/>
    <x v="1"/>
    <s v="F"/>
    <n v="830"/>
    <x v="15"/>
    <x v="0"/>
    <s v="NA"/>
    <s v="3DD.003D7E5443"/>
    <s v="NA"/>
    <s v="F"/>
    <x v="0"/>
    <s v="NA"/>
    <s v="NA"/>
    <x v="0"/>
    <x v="0"/>
    <x v="0"/>
    <s v="FALL"/>
    <n v="1.00000000000001"/>
    <x v="0"/>
    <e v="#N/A"/>
    <n v="1"/>
    <x v="2"/>
    <n v="5.6818181818181825"/>
    <n v="5.7284090909090919"/>
    <n v="12.729797979797981"/>
    <s v="Abv"/>
  </r>
  <r>
    <s v="OtsLGRF23S"/>
    <s v="OtsLGRF23S_7007"/>
    <s v="C-07007"/>
    <d v="2023-09-14T00:00:00"/>
    <x v="1"/>
    <s v="M"/>
    <n v="810"/>
    <x v="9"/>
    <x v="0"/>
    <s v="NA"/>
    <s v="3DD.003D7E541E"/>
    <s v="NA"/>
    <s v="M"/>
    <x v="1"/>
    <s v="NA"/>
    <s v="NA"/>
    <x v="0"/>
    <x v="0"/>
    <x v="0"/>
    <s v="FALL"/>
    <n v="0.999999999999999"/>
    <x v="0"/>
    <e v="#N/A"/>
    <n v="1"/>
    <x v="0"/>
    <n v="5.6818181818181825"/>
    <n v="5.7284090909090919"/>
    <n v="12.729797979797981"/>
    <s v="Abv"/>
  </r>
  <r>
    <s v="OtsLGRF23S"/>
    <s v="OtsLGRF23S_7008"/>
    <s v="C-07008"/>
    <d v="2023-09-14T00:00:00"/>
    <x v="1"/>
    <s v="M"/>
    <n v="800"/>
    <x v="4"/>
    <x v="0"/>
    <s v="NA"/>
    <s v="3DD.003D7E544F"/>
    <s v="NA"/>
    <s v="M"/>
    <x v="1"/>
    <s v="NA"/>
    <s v="NA"/>
    <x v="0"/>
    <x v="0"/>
    <x v="0"/>
    <s v="FALL"/>
    <n v="0.999999999999998"/>
    <x v="0"/>
    <e v="#N/A"/>
    <n v="1"/>
    <x v="0"/>
    <n v="5.6818181818181825"/>
    <n v="5.7284090909090919"/>
    <n v="12.729797979797981"/>
    <s v="Abv"/>
  </r>
  <r>
    <s v="OtsLGRF23S"/>
    <s v="OtsLGRF23S_7009"/>
    <s v="C-07009"/>
    <d v="2023-09-14T00:00:00"/>
    <x v="1"/>
    <s v="M"/>
    <n v="750"/>
    <x v="1"/>
    <x v="1"/>
    <n v="1"/>
    <s v="NA"/>
    <s v="NA"/>
    <s v="F"/>
    <x v="0"/>
    <s v="OtsLYON19S_1_0597"/>
    <s v="OtsLYON19S_1_0671"/>
    <x v="1"/>
    <x v="1"/>
    <x v="1"/>
    <s v="FALL"/>
    <n v="0.999999999999999"/>
    <x v="6"/>
    <n v="0.95971980899999998"/>
    <n v="1"/>
    <x v="1"/>
    <n v="5.6818181818181825"/>
    <n v="5.7284090909090919"/>
    <n v="12.729797979797981"/>
    <s v="Abv"/>
  </r>
  <r>
    <s v="OtsLGRF23S"/>
    <s v="OtsLGRF23S_7012"/>
    <s v="C-07012"/>
    <d v="2023-09-14T00:00:00"/>
    <x v="1"/>
    <s v="F"/>
    <n v="800"/>
    <x v="4"/>
    <x v="0"/>
    <s v="NA"/>
    <s v="3DD.003D7E542C"/>
    <s v="NA"/>
    <s v="F"/>
    <x v="0"/>
    <s v="OtsLYON19S_1_1102"/>
    <s v="OtsLYON19S_1_0910"/>
    <x v="1"/>
    <x v="1"/>
    <x v="1"/>
    <s v="FALL"/>
    <n v="1"/>
    <x v="6"/>
    <n v="0.95971980899999998"/>
    <n v="1"/>
    <x v="0"/>
    <n v="5.6818181818181825"/>
    <n v="5.7284090909090919"/>
    <n v="12.729797979797981"/>
    <s v="Abv"/>
  </r>
  <r>
    <s v="OtsLGRF23S"/>
    <s v="OtsLGRF23S_7013"/>
    <s v="C-07013"/>
    <d v="2023-09-14T00:00:00"/>
    <x v="1"/>
    <s v="F"/>
    <n v="820"/>
    <x v="19"/>
    <x v="0"/>
    <s v="NA"/>
    <s v="3DD.003D7E5454"/>
    <s v="NA"/>
    <s v="F"/>
    <x v="0"/>
    <s v="NA"/>
    <s v="NA"/>
    <x v="0"/>
    <x v="0"/>
    <x v="0"/>
    <s v="FALL"/>
    <n v="1"/>
    <x v="0"/>
    <e v="#N/A"/>
    <n v="1"/>
    <x v="0"/>
    <n v="5.6818181818181825"/>
    <n v="5.7284090909090919"/>
    <n v="12.729797979797981"/>
    <s v="Abv"/>
  </r>
  <r>
    <s v="OtsLGRF23S"/>
    <s v="OtsLGRF23S_7015"/>
    <s v="C-07015"/>
    <d v="2023-09-14T00:00:00"/>
    <x v="1"/>
    <s v="F"/>
    <n v="710"/>
    <x v="10"/>
    <x v="1"/>
    <n v="1"/>
    <s v="NA"/>
    <s v="This sample is a duplicate with OtsLGRF23S_8222."/>
    <s v="F"/>
    <x v="0"/>
    <s v="OtsLYON19S_1_1315"/>
    <s v="OtsLYON19S_1_1218"/>
    <x v="1"/>
    <x v="1"/>
    <x v="1"/>
    <s v="FALL"/>
    <n v="1"/>
    <x v="12"/>
    <n v="0.95971980899999998"/>
    <n v="1"/>
    <x v="5"/>
    <n v="5.6818181818181825"/>
    <n v="5.7284090909090919"/>
    <n v="12.729797979797981"/>
    <s v="Abv"/>
  </r>
  <r>
    <s v="OtsLGRF23S"/>
    <s v="OtsLGRF23S_7018"/>
    <s v="C-07018"/>
    <d v="2023-09-14T00:00:00"/>
    <x v="1"/>
    <s v="M"/>
    <n v="530"/>
    <x v="25"/>
    <x v="0"/>
    <s v="NA"/>
    <s v="NA"/>
    <s v="NA"/>
    <s v="M"/>
    <x v="1"/>
    <s v="NA"/>
    <s v="NA"/>
    <x v="0"/>
    <x v="0"/>
    <x v="0"/>
    <s v="FALL"/>
    <n v="0.999999999999996"/>
    <x v="0"/>
    <e v="#N/A"/>
    <n v="1"/>
    <x v="8"/>
    <n v="5.6818181818181825"/>
    <n v="5.7284090909090919"/>
    <n v="12.729797979797981"/>
    <s v="Abv"/>
  </r>
  <r>
    <s v="OtsLGRF23S"/>
    <s v="OtsLGRF23S_7020"/>
    <s v="C-07020"/>
    <d v="2023-09-14T00:00:00"/>
    <x v="1"/>
    <s v="F"/>
    <n v="810"/>
    <x v="9"/>
    <x v="0"/>
    <s v="NA"/>
    <s v="3DD.003D7E5446"/>
    <s v="NA"/>
    <s v="F"/>
    <x v="0"/>
    <s v="OtsLYON19S_1_1868"/>
    <s v="OtsLYON19S_1_1627"/>
    <x v="1"/>
    <x v="1"/>
    <x v="1"/>
    <s v="FALL"/>
    <n v="1"/>
    <x v="1"/>
    <n v="0.95971980899999998"/>
    <n v="1"/>
    <x v="0"/>
    <n v="5.6818181818181825"/>
    <n v="5.7284090909090919"/>
    <n v="12.729797979797981"/>
    <s v="Abv"/>
  </r>
  <r>
    <s v="OtsLGRF23S"/>
    <s v="OtsLGRF23S_7021"/>
    <s v="C-07021"/>
    <d v="2023-09-14T00:00:00"/>
    <x v="1"/>
    <s v="F"/>
    <n v="780"/>
    <x v="8"/>
    <x v="1"/>
    <n v="1"/>
    <s v="NA"/>
    <s v="NA"/>
    <s v="F"/>
    <x v="0"/>
    <s v="OtsLYON19S_1_0582"/>
    <s v="OtsLYON19S_1_0619"/>
    <x v="1"/>
    <x v="1"/>
    <x v="1"/>
    <s v="FALL"/>
    <n v="1"/>
    <x v="6"/>
    <n v="0.95971980899999998"/>
    <n v="1"/>
    <x v="0"/>
    <n v="5.6818181818181825"/>
    <n v="5.7284090909090919"/>
    <n v="12.729797979797981"/>
    <s v="Abv"/>
  </r>
  <r>
    <s v="OtsLGRF23S"/>
    <s v="OtsLGRF23S_7024"/>
    <s v="C-07024"/>
    <d v="2023-09-14T00:00:00"/>
    <x v="1"/>
    <s v="M"/>
    <n v="720"/>
    <x v="17"/>
    <x v="1"/>
    <n v="1"/>
    <s v="NA"/>
    <s v="NA"/>
    <s v="M"/>
    <x v="1"/>
    <s v="OtsLYON19S_1_1315"/>
    <s v="OtsLYON19S_1_1217"/>
    <x v="1"/>
    <x v="1"/>
    <x v="1"/>
    <s v="FALL"/>
    <n v="1"/>
    <x v="12"/>
    <n v="0.95971980899999998"/>
    <n v="1"/>
    <x v="5"/>
    <n v="5.6818181818181825"/>
    <n v="5.7284090909090919"/>
    <n v="12.729797979797981"/>
    <s v="Abv"/>
  </r>
  <r>
    <s v="OtsLGRF23S"/>
    <s v="OtsLGRF23S_7027"/>
    <s v="C-07027"/>
    <d v="2023-09-14T00:00:00"/>
    <x v="1"/>
    <s v="M"/>
    <n v="650"/>
    <x v="5"/>
    <x v="0"/>
    <s v="NA"/>
    <s v="NA"/>
    <s v="NA"/>
    <s v="M"/>
    <x v="1"/>
    <s v="OtsLYON20S_1_0428"/>
    <s v="OtsLYON20S_1_1131"/>
    <x v="5"/>
    <x v="3"/>
    <x v="3"/>
    <s v="FALL"/>
    <n v="0.999999999999999"/>
    <x v="6"/>
    <n v="0.98961045999999997"/>
    <n v="1"/>
    <x v="3"/>
    <n v="5.6818181818181825"/>
    <n v="5.7284090909090919"/>
    <n v="12.729797979797981"/>
    <s v="Abv"/>
  </r>
  <r>
    <s v="OtsLGRF23S"/>
    <s v="OtsLGRF23S_7030"/>
    <s v="C-07030"/>
    <d v="2023-09-15T00:00:00"/>
    <x v="1"/>
    <s v="F"/>
    <n v="680"/>
    <x v="35"/>
    <x v="1"/>
    <n v="1"/>
    <s v="NA"/>
    <s v="NA"/>
    <s v="F"/>
    <x v="0"/>
    <s v="OtsLYON20S_1_0415"/>
    <s v="OtsLYON20S_1_1120"/>
    <x v="5"/>
    <x v="3"/>
    <x v="3"/>
    <s v="FALL"/>
    <n v="1"/>
    <x v="6"/>
    <n v="0.98961045999999997"/>
    <n v="1"/>
    <x v="5"/>
    <n v="5.6818181818181825"/>
    <n v="5.7284090909090919"/>
    <n v="12.729797979797981"/>
    <s v="Abv"/>
  </r>
  <r>
    <s v="OtsLGRF23S"/>
    <s v="OtsLGRF23S_7033"/>
    <s v="C-07033"/>
    <d v="2023-09-15T00:00:00"/>
    <x v="1"/>
    <s v="M"/>
    <n v="630"/>
    <x v="39"/>
    <x v="1"/>
    <n v="1"/>
    <s v="NA"/>
    <s v="NA"/>
    <s v="M"/>
    <x v="1"/>
    <s v="OtsLYON20S_1_0420"/>
    <s v="OtsLYON20S_1_1084"/>
    <x v="5"/>
    <x v="3"/>
    <x v="3"/>
    <s v="FALL"/>
    <n v="1"/>
    <x v="6"/>
    <n v="0.98961045999999997"/>
    <n v="1"/>
    <x v="3"/>
    <n v="5.6818181818181825"/>
    <n v="5.7284090909090919"/>
    <n v="12.729797979797981"/>
    <s v="Abv"/>
  </r>
  <r>
    <s v="OtsLGRF23S"/>
    <s v="OtsLGRF23S_7036"/>
    <s v="C-07036"/>
    <d v="2023-09-15T00:00:00"/>
    <x v="1"/>
    <s v="M"/>
    <n v="500"/>
    <x v="52"/>
    <x v="1"/>
    <n v="1"/>
    <s v="NA"/>
    <s v="NA"/>
    <s v="M"/>
    <x v="1"/>
    <s v="OtsLYON20S_1_1390"/>
    <s v="OtsLYON20S_1_0943"/>
    <x v="5"/>
    <x v="3"/>
    <x v="3"/>
    <s v="FALL"/>
    <n v="0.999999999999998"/>
    <x v="15"/>
    <n v="0.98961045999999997"/>
    <n v="1"/>
    <x v="11"/>
    <n v="5.6818181818181825"/>
    <n v="5.7284090909090919"/>
    <n v="12.729797979797981"/>
    <s v="Abv"/>
  </r>
  <r>
    <s v="OtsLGRF23S"/>
    <s v="OtsLGRF23S_7039"/>
    <s v="C-07039"/>
    <d v="2023-09-15T00:00:00"/>
    <x v="1"/>
    <s v="F"/>
    <n v="750"/>
    <x v="1"/>
    <x v="0"/>
    <s v="NA"/>
    <s v="NA"/>
    <s v="NA"/>
    <s v="F"/>
    <x v="0"/>
    <s v="OtsLYON19S_1_0507"/>
    <s v="OtsLYON19S_1_0312"/>
    <x v="1"/>
    <x v="1"/>
    <x v="1"/>
    <s v="FALL"/>
    <n v="1"/>
    <x v="3"/>
    <n v="0.95971980899999998"/>
    <n v="1"/>
    <x v="1"/>
    <n v="5.6818181818181825"/>
    <n v="5.7284090909090919"/>
    <n v="12.729797979797981"/>
    <s v="Abv"/>
  </r>
  <r>
    <s v="OtsLGRF23S"/>
    <s v="OtsLGRF23S_7042"/>
    <s v="C-07042"/>
    <d v="2023-09-15T00:00:00"/>
    <x v="1"/>
    <s v="M"/>
    <n v="700"/>
    <x v="13"/>
    <x v="1"/>
    <n v="1"/>
    <s v="NA"/>
    <s v="NA"/>
    <s v="M"/>
    <x v="1"/>
    <s v="OtsNPFH20S_1_0483"/>
    <s v="OtsNPFH20S_1_0443"/>
    <x v="8"/>
    <x v="3"/>
    <x v="3"/>
    <s v="FALL"/>
    <n v="1"/>
    <x v="9"/>
    <n v="0.98845608500000004"/>
    <n v="1"/>
    <x v="5"/>
    <n v="5.6818181818181825"/>
    <n v="5.7284090909090919"/>
    <n v="12.729797979797981"/>
    <s v="Abv"/>
  </r>
  <r>
    <s v="OtsLGRF23S"/>
    <s v="OtsLGRF23S_7044"/>
    <s v="C-07044"/>
    <d v="2023-09-15T00:00:00"/>
    <x v="1"/>
    <s v="M"/>
    <n v="620"/>
    <x v="49"/>
    <x v="1"/>
    <n v="1"/>
    <s v="NA"/>
    <s v="NA"/>
    <s v="M"/>
    <x v="1"/>
    <s v="OtsLYON19S_1_1368"/>
    <s v="OtsLYON19S_1_1443"/>
    <x v="1"/>
    <x v="1"/>
    <x v="1"/>
    <s v="FALL"/>
    <n v="0.999999999999998"/>
    <x v="17"/>
    <n v="0.95971980899999998"/>
    <n v="1"/>
    <x v="9"/>
    <n v="5.6818181818181825"/>
    <n v="5.7284090909090919"/>
    <n v="12.729797979797981"/>
    <s v="Blw"/>
  </r>
  <r>
    <s v="OtsLGRF23S"/>
    <s v="OtsLGRF23S_7045"/>
    <s v="C-07045"/>
    <d v="2023-09-15T00:00:00"/>
    <x v="1"/>
    <s v="M"/>
    <n v="530"/>
    <x v="25"/>
    <x v="0"/>
    <s v="NA"/>
    <s v="NA"/>
    <s v="NA"/>
    <s v="M"/>
    <x v="1"/>
    <s v="OtsLYON21S_1_0947"/>
    <s v="OtsLYON21S_1_1761"/>
    <x v="7"/>
    <x v="4"/>
    <x v="4"/>
    <s v="FALL"/>
    <n v="0.999999999999996"/>
    <x v="1"/>
    <e v="#N/A"/>
    <n v="1"/>
    <x v="8"/>
    <n v="5.6818181818181825"/>
    <n v="5.7284090909090919"/>
    <n v="12.729797979797981"/>
    <s v="Abv"/>
  </r>
  <r>
    <s v="OtsLGRF23S"/>
    <s v="OtsLGRF23S_7048"/>
    <s v="C-07048"/>
    <d v="2023-09-15T00:00:00"/>
    <x v="1"/>
    <s v="M"/>
    <n v="700"/>
    <x v="13"/>
    <x v="0"/>
    <s v="NA"/>
    <s v="NA"/>
    <s v="NA"/>
    <s v="M"/>
    <x v="1"/>
    <s v="OtsLYON19S_1_1702"/>
    <s v="OtsLYON19S_1_1913"/>
    <x v="1"/>
    <x v="1"/>
    <x v="1"/>
    <s v="FALL"/>
    <n v="1"/>
    <x v="1"/>
    <n v="0.95971980899999998"/>
    <n v="1"/>
    <x v="5"/>
    <n v="5.6818181818181825"/>
    <n v="5.7284090909090919"/>
    <n v="12.729797979797981"/>
    <s v="Abv"/>
  </r>
  <r>
    <s v="OtsLGRF23S"/>
    <s v="OtsLGRF23S_7051"/>
    <s v="C-07051"/>
    <d v="2023-09-15T00:00:00"/>
    <x v="1"/>
    <s v="F"/>
    <n v="680"/>
    <x v="35"/>
    <x v="1"/>
    <n v="1"/>
    <s v="NA"/>
    <s v="NA"/>
    <s v="F"/>
    <x v="0"/>
    <s v="NA"/>
    <s v="NA"/>
    <x v="0"/>
    <x v="0"/>
    <x v="0"/>
    <s v="FALL"/>
    <n v="1"/>
    <x v="8"/>
    <e v="#N/A"/>
    <n v="1"/>
    <x v="5"/>
    <n v="5.6818181818181825"/>
    <n v="5.7284090909090919"/>
    <n v="12.729797979797981"/>
    <s v="Abv"/>
  </r>
  <r>
    <s v="OtsLGRF23S"/>
    <s v="OtsLGRF23S_7054"/>
    <s v="C-07054"/>
    <d v="2023-09-15T00:00:00"/>
    <x v="1"/>
    <s v="M"/>
    <n v="750"/>
    <x v="1"/>
    <x v="0"/>
    <s v="NA"/>
    <s v="NA"/>
    <s v="NA"/>
    <s v="M"/>
    <x v="1"/>
    <s v="OtsLYON19S_1_0147"/>
    <s v="OtsLYON19S_1_0213"/>
    <x v="1"/>
    <x v="1"/>
    <x v="1"/>
    <s v="FALL"/>
    <n v="1"/>
    <x v="3"/>
    <n v="0.95971980899999998"/>
    <n v="1"/>
    <x v="1"/>
    <n v="5.6818181818181825"/>
    <n v="5.7284090909090919"/>
    <n v="12.729797979797981"/>
    <s v="Abv"/>
  </r>
  <r>
    <s v="OtsLGRF23S"/>
    <s v="OtsLGRF23S_7057"/>
    <s v="C-07057"/>
    <d v="2023-09-15T00:00:00"/>
    <x v="1"/>
    <s v="M"/>
    <n v="730"/>
    <x v="16"/>
    <x v="1"/>
    <n v="1"/>
    <s v="3DD.003D4A4A16"/>
    <s v="NA"/>
    <s v="M"/>
    <x v="1"/>
    <s v="OtsLYON19S_1_0160"/>
    <s v="OtsLYON19S_1_0248"/>
    <x v="1"/>
    <x v="1"/>
    <x v="1"/>
    <s v="FALL"/>
    <n v="1"/>
    <x v="3"/>
    <n v="0.95971980899999998"/>
    <n v="1"/>
    <x v="1"/>
    <n v="5.6818181818181825"/>
    <n v="5.7284090909090919"/>
    <n v="12.729797979797981"/>
    <s v="Abv"/>
  </r>
  <r>
    <s v="OtsLGRF23S"/>
    <s v="OtsLGRF23S_7058"/>
    <s v="C-07058"/>
    <d v="2023-09-15T00:00:00"/>
    <x v="1"/>
    <s v="M"/>
    <n v="630"/>
    <x v="39"/>
    <x v="1"/>
    <n v="1"/>
    <s v="NA"/>
    <s v="NA"/>
    <s v="F"/>
    <x v="0"/>
    <s v="OtsLYON20S_1_1598"/>
    <s v="OtsLYON20S_1_1771"/>
    <x v="5"/>
    <x v="3"/>
    <x v="3"/>
    <s v="FALL"/>
    <n v="0.999999999999997"/>
    <x v="19"/>
    <n v="0.98961045999999997"/>
    <n v="1"/>
    <x v="3"/>
    <n v="5.6818181818181825"/>
    <n v="5.7284090909090919"/>
    <n v="12.729797979797981"/>
    <s v="Abv"/>
  </r>
  <r>
    <s v="OtsLGRF23S"/>
    <s v="OtsLGRF23S_7060"/>
    <s v="C-07060"/>
    <d v="2023-09-15T00:00:00"/>
    <x v="1"/>
    <s v="M"/>
    <n v="820"/>
    <x v="19"/>
    <x v="1"/>
    <n v="1"/>
    <s v="3DD.003D7E5470"/>
    <s v="NA"/>
    <s v="M"/>
    <x v="1"/>
    <s v="OtsLYON19S_1_0594"/>
    <s v="OtsLYON19S_1_0660"/>
    <x v="1"/>
    <x v="1"/>
    <x v="1"/>
    <s v="FALL"/>
    <n v="1"/>
    <x v="6"/>
    <n v="0.95971980899999998"/>
    <n v="1"/>
    <x v="0"/>
    <n v="5.6818181818181825"/>
    <n v="5.7284090909090919"/>
    <n v="12.729797979797981"/>
    <s v="Abv"/>
  </r>
  <r>
    <s v="OtsLGRF23S"/>
    <s v="OtsLGRF23S_7063"/>
    <s v="C-07063"/>
    <d v="2023-09-15T00:00:00"/>
    <x v="1"/>
    <s v="M"/>
    <n v="540"/>
    <x v="40"/>
    <x v="0"/>
    <s v="NA"/>
    <s v="3DD.003D6F71B4"/>
    <s v="NA"/>
    <s v="M"/>
    <x v="1"/>
    <s v="OtsLYON20S_1_0283"/>
    <s v="OtsLYON20S_1_1030"/>
    <x v="5"/>
    <x v="3"/>
    <x v="3"/>
    <s v="FALL"/>
    <n v="0.999999999999996"/>
    <x v="6"/>
    <n v="0.98961045999999997"/>
    <n v="1"/>
    <x v="8"/>
    <n v="5.6818181818181825"/>
    <n v="5.7284090909090919"/>
    <n v="12.729797979797981"/>
    <s v="Abv"/>
  </r>
  <r>
    <s v="OtsLGRF23S"/>
    <s v="OtsLGRF23S_7066"/>
    <s v="C-07066"/>
    <d v="2023-09-15T00:00:00"/>
    <x v="1"/>
    <s v="M"/>
    <n v="700"/>
    <x v="13"/>
    <x v="1"/>
    <n v="1"/>
    <s v="NA"/>
    <s v="NA"/>
    <s v="M"/>
    <x v="1"/>
    <s v="OtsLYON19S_1_1761"/>
    <s v="OtsLYON19S_1_2004"/>
    <x v="1"/>
    <x v="1"/>
    <x v="1"/>
    <s v="FALL"/>
    <n v="1"/>
    <x v="19"/>
    <n v="0.95971980899999998"/>
    <n v="1"/>
    <x v="5"/>
    <n v="5.6818181818181825"/>
    <n v="5.7284090909090919"/>
    <n v="12.729797979797981"/>
    <s v="Abv"/>
  </r>
  <r>
    <s v="OtsLGRF23S"/>
    <s v="OtsLGRF23S_7069"/>
    <s v="C-07069"/>
    <d v="2023-09-15T00:00:00"/>
    <x v="1"/>
    <s v="M"/>
    <n v="640"/>
    <x v="54"/>
    <x v="0"/>
    <s v="NA"/>
    <s v="NA"/>
    <s v="NA"/>
    <s v="M"/>
    <x v="1"/>
    <s v="NA"/>
    <s v="NA"/>
    <x v="0"/>
    <x v="0"/>
    <x v="0"/>
    <s v="FALL"/>
    <n v="1"/>
    <x v="0"/>
    <e v="#N/A"/>
    <n v="1"/>
    <x v="3"/>
    <n v="5.6818181818181825"/>
    <n v="5.7284090909090919"/>
    <n v="12.729797979797981"/>
    <s v="Abv"/>
  </r>
  <r>
    <s v="OtsLGRF23S"/>
    <s v="OtsLGRF23S_7072"/>
    <s v="C-07072"/>
    <d v="2023-09-15T00:00:00"/>
    <x v="1"/>
    <s v="F"/>
    <n v="730"/>
    <x v="16"/>
    <x v="0"/>
    <s v="NA"/>
    <s v="NA"/>
    <s v="NA"/>
    <s v="F"/>
    <x v="0"/>
    <s v="OtsNPFH19S_1_2324"/>
    <s v="OtsNPFH19S_1_2054"/>
    <x v="2"/>
    <x v="1"/>
    <x v="1"/>
    <s v="FALL"/>
    <n v="1"/>
    <x v="10"/>
    <n v="0.99705232300000002"/>
    <n v="1"/>
    <x v="1"/>
    <n v="5.6818181818181825"/>
    <n v="5.7284090909090919"/>
    <n v="12.729797979797981"/>
    <s v="Abv"/>
  </r>
  <r>
    <s v="OtsLGRF23S"/>
    <s v="OtsLGRF23S_7075"/>
    <s v="C-07075"/>
    <d v="2023-09-15T00:00:00"/>
    <x v="1"/>
    <s v="M"/>
    <n v="630"/>
    <x v="39"/>
    <x v="0"/>
    <s v="NA"/>
    <s v="NA"/>
    <s v="NA"/>
    <s v="M"/>
    <x v="1"/>
    <s v="OtsLYON20S_1_1810"/>
    <s v="OtsLYON20S_1_2029"/>
    <x v="5"/>
    <x v="3"/>
    <x v="3"/>
    <s v="FALL"/>
    <n v="1"/>
    <x v="14"/>
    <n v="0.98961045999999997"/>
    <n v="1"/>
    <x v="3"/>
    <n v="5.6818181818181825"/>
    <n v="5.7284090909090919"/>
    <n v="12.729797979797981"/>
    <s v="Blw"/>
  </r>
  <r>
    <s v="OtsLGRF23S"/>
    <s v="OtsLGRF23S_7078"/>
    <s v="C-07078"/>
    <d v="2023-09-15T00:00:00"/>
    <x v="1"/>
    <s v="F"/>
    <n v="610"/>
    <x v="29"/>
    <x v="1"/>
    <n v="1"/>
    <s v="NA"/>
    <s v="NA"/>
    <s v="F"/>
    <x v="0"/>
    <s v="OtsLYON19S_1_1361"/>
    <s v="OtsLYON19S_1_1419"/>
    <x v="1"/>
    <x v="1"/>
    <x v="1"/>
    <s v="FALL"/>
    <n v="0.999999999999998"/>
    <x v="17"/>
    <n v="0.95971980899999998"/>
    <n v="1"/>
    <x v="9"/>
    <n v="5.6818181818181825"/>
    <n v="5.7284090909090919"/>
    <n v="12.729797979797981"/>
    <s v="Blw"/>
  </r>
  <r>
    <s v="OtsLGRF23S"/>
    <s v="OtsLGRF23S_7081"/>
    <s v="C-07081"/>
    <d v="2023-09-15T00:00:00"/>
    <x v="1"/>
    <s v="F"/>
    <n v="750"/>
    <x v="1"/>
    <x v="0"/>
    <s v="NA"/>
    <s v="NA"/>
    <s v="NA"/>
    <s v="F"/>
    <x v="0"/>
    <s v="OtsLYON19S_1_0121"/>
    <s v="OtsLYON19S_1_0035"/>
    <x v="1"/>
    <x v="1"/>
    <x v="1"/>
    <s v="FALL"/>
    <n v="0.999999999999998"/>
    <x v="4"/>
    <n v="0.95971980899999998"/>
    <n v="1"/>
    <x v="1"/>
    <n v="5.6818181818181825"/>
    <n v="5.7284090909090919"/>
    <n v="12.729797979797981"/>
    <s v="Abv"/>
  </r>
  <r>
    <s v="OtsLGRF23S"/>
    <s v="OtsLGRF23S_7084"/>
    <s v="C-07084"/>
    <d v="2023-09-15T00:00:00"/>
    <x v="1"/>
    <s v="M"/>
    <n v="640"/>
    <x v="54"/>
    <x v="0"/>
    <s v="NA"/>
    <s v="NA"/>
    <s v="NA"/>
    <s v="M"/>
    <x v="1"/>
    <s v="OtsLYON19S_1_1744"/>
    <s v="OtsLYON19S_1_1982"/>
    <x v="1"/>
    <x v="1"/>
    <x v="1"/>
    <s v="FALL"/>
    <n v="1"/>
    <x v="1"/>
    <n v="0.95971980899999998"/>
    <n v="1"/>
    <x v="3"/>
    <n v="5.6818181818181825"/>
    <n v="5.7284090909090919"/>
    <n v="12.729797979797981"/>
    <s v="Abv"/>
  </r>
  <r>
    <s v="OtsLGRF23S"/>
    <s v="OtsLGRF23S_7087"/>
    <s v="C-07087"/>
    <d v="2023-09-15T00:00:00"/>
    <x v="1"/>
    <s v="M"/>
    <n v="650"/>
    <x v="5"/>
    <x v="0"/>
    <s v="NA"/>
    <s v="NA"/>
    <s v="NA"/>
    <s v="M"/>
    <x v="1"/>
    <s v="OtsLYON19S_1_1831"/>
    <s v="OtsLYON19S_1_1569"/>
    <x v="1"/>
    <x v="1"/>
    <x v="1"/>
    <s v="FALL"/>
    <n v="1"/>
    <x v="1"/>
    <n v="0.95971980899999998"/>
    <n v="1"/>
    <x v="3"/>
    <n v="5.6818181818181825"/>
    <n v="5.7284090909090919"/>
    <n v="12.729797979797981"/>
    <s v="Abv"/>
  </r>
  <r>
    <s v="OtsLGRF23S"/>
    <s v="OtsLGRF23S_7090"/>
    <s v="C-07090"/>
    <d v="2023-09-15T00:00:00"/>
    <x v="1"/>
    <s v="M"/>
    <n v="640"/>
    <x v="54"/>
    <x v="1"/>
    <n v="1"/>
    <s v="NA"/>
    <s v="NA"/>
    <s v="M"/>
    <x v="1"/>
    <s v="OtsPBT20-UmaFa-0311"/>
    <s v="OtsPBT20-UmaFa-0004"/>
    <x v="17"/>
    <x v="3"/>
    <x v="3"/>
    <s v="FALL"/>
    <n v="1"/>
    <x v="24"/>
    <e v="#N/A"/>
    <n v="1"/>
    <x v="3"/>
    <n v="5.6818181818181825"/>
    <n v="5.7284090909090919"/>
    <n v="12.729797979797981"/>
    <s v="Blw"/>
  </r>
  <r>
    <s v="OtsLGRF23S"/>
    <s v="OtsLGRF23S_7093"/>
    <s v="C-07093"/>
    <d v="2023-09-15T00:00:00"/>
    <x v="1"/>
    <s v="M"/>
    <n v="580"/>
    <x v="46"/>
    <x v="0"/>
    <s v="NA"/>
    <s v="NA"/>
    <s v="NA"/>
    <s v="M"/>
    <x v="1"/>
    <s v="OtsLYON20S_1_0462"/>
    <s v="OtsLYON20S_1_1192"/>
    <x v="5"/>
    <x v="3"/>
    <x v="3"/>
    <s v="FALL"/>
    <n v="0.999999999999998"/>
    <x v="7"/>
    <n v="0.98961045999999997"/>
    <n v="1"/>
    <x v="9"/>
    <n v="5.6818181818181825"/>
    <n v="5.7284090909090919"/>
    <n v="12.729797979797981"/>
    <s v="Blw"/>
  </r>
  <r>
    <s v="OtsLGRF23S"/>
    <s v="OtsLGRF23S_7096"/>
    <s v="C-07096"/>
    <d v="2023-09-15T00:00:00"/>
    <x v="1"/>
    <s v="M"/>
    <n v="690"/>
    <x v="30"/>
    <x v="1"/>
    <s v="NA"/>
    <s v="NA"/>
    <s v="NA"/>
    <s v="M"/>
    <x v="1"/>
    <s v="OtsPBT19-PRHFa-0686"/>
    <s v="OtsPBT19-PRHFa-0785"/>
    <x v="10"/>
    <x v="1"/>
    <x v="1"/>
    <s v="FALL"/>
    <n v="0.99999999999999301"/>
    <x v="20"/>
    <n v="0.96152300000000002"/>
    <n v="1"/>
    <x v="5"/>
    <n v="5.6818181818181825"/>
    <n v="5.7284090909090919"/>
    <n v="12.729797979797981"/>
    <s v="Blw"/>
  </r>
  <r>
    <s v="OtsLGRF23S"/>
    <s v="OtsLGRF23S_7099"/>
    <s v="C-07099"/>
    <d v="2023-09-15T00:00:00"/>
    <x v="1"/>
    <s v="F"/>
    <n v="730"/>
    <x v="16"/>
    <x v="0"/>
    <s v="NA"/>
    <s v="NA"/>
    <s v="NA"/>
    <s v="F"/>
    <x v="0"/>
    <s v="OtsNPFH19S_1_4337"/>
    <s v="OtsNPFH19S_1_4010"/>
    <x v="2"/>
    <x v="1"/>
    <x v="1"/>
    <s v="FALL"/>
    <n v="1"/>
    <x v="13"/>
    <n v="0.99705232300000002"/>
    <n v="1"/>
    <x v="1"/>
    <n v="5.6818181818181825"/>
    <n v="5.7284090909090919"/>
    <n v="12.729797979797981"/>
    <s v="Abv"/>
  </r>
  <r>
    <s v="OtsLGRF23S"/>
    <s v="OtsLGRF23S_7102"/>
    <s v="C-07102"/>
    <d v="2023-09-15T00:00:00"/>
    <x v="1"/>
    <s v="M"/>
    <n v="700"/>
    <x v="13"/>
    <x v="0"/>
    <s v="NA"/>
    <s v="NA"/>
    <s v="NA"/>
    <s v="M"/>
    <x v="1"/>
    <s v="OtsLYON20S_1_0260"/>
    <s v="OtsLYON20S_1_0129"/>
    <x v="5"/>
    <x v="3"/>
    <x v="3"/>
    <s v="FALL"/>
    <n v="1"/>
    <x v="3"/>
    <n v="0.98961045999999997"/>
    <n v="1"/>
    <x v="5"/>
    <n v="5.6818181818181825"/>
    <n v="5.7284090909090919"/>
    <n v="12.729797979797981"/>
    <s v="Abv"/>
  </r>
  <r>
    <s v="OtsLGRF23S"/>
    <s v="OtsLGRF23S_7104"/>
    <s v="C-07104"/>
    <d v="2023-09-15T00:00:00"/>
    <x v="1"/>
    <s v="F"/>
    <n v="710"/>
    <x v="10"/>
    <x v="1"/>
    <n v="1"/>
    <s v="NA"/>
    <s v="NA"/>
    <s v="F"/>
    <x v="0"/>
    <s v="OtsLYON19S_1_1818"/>
    <s v="OtsLYON19S_1_1540"/>
    <x v="1"/>
    <x v="1"/>
    <x v="1"/>
    <s v="FALL"/>
    <n v="1"/>
    <x v="1"/>
    <n v="0.95971980899999998"/>
    <n v="1"/>
    <x v="5"/>
    <n v="5.6818181818181825"/>
    <n v="5.7284090909090919"/>
    <n v="12.729797979797981"/>
    <s v="Abv"/>
  </r>
  <r>
    <s v="OtsLGRF23S"/>
    <s v="OtsLGRF23S_7105"/>
    <s v="C-07105"/>
    <d v="2023-09-15T00:00:00"/>
    <x v="1"/>
    <s v="M"/>
    <n v="660"/>
    <x v="33"/>
    <x v="0"/>
    <s v="NA"/>
    <s v="NA"/>
    <s v="NA"/>
    <s v="M"/>
    <x v="1"/>
    <s v="OtsLYON20S_1_1326"/>
    <s v="OtsLYON20S_1_0855"/>
    <x v="5"/>
    <x v="3"/>
    <x v="3"/>
    <s v="FALL"/>
    <n v="0.999999999999997"/>
    <x v="19"/>
    <n v="0.98961045999999997"/>
    <n v="1"/>
    <x v="3"/>
    <n v="5.6818181818181825"/>
    <n v="5.7284090909090919"/>
    <n v="12.729797979797981"/>
    <s v="Abv"/>
  </r>
  <r>
    <s v="OtsLGRF23S"/>
    <s v="OtsLGRF23S_7108"/>
    <s v="C-07108"/>
    <d v="2023-09-15T00:00:00"/>
    <x v="1"/>
    <s v="F"/>
    <n v="740"/>
    <x v="12"/>
    <x v="1"/>
    <n v="1"/>
    <s v="NA"/>
    <s v="NA"/>
    <s v="F"/>
    <x v="0"/>
    <s v="OtsLYON19S_1_0540"/>
    <s v="OtsLYON19S_1_0400"/>
    <x v="1"/>
    <x v="1"/>
    <x v="1"/>
    <s v="FALL"/>
    <n v="0.999999999999998"/>
    <x v="7"/>
    <n v="0.95971980899999998"/>
    <n v="1"/>
    <x v="1"/>
    <n v="5.6818181818181825"/>
    <n v="5.7284090909090919"/>
    <n v="12.729797979797981"/>
    <s v="Blw"/>
  </r>
  <r>
    <s v="OtsLGRF23S"/>
    <s v="OtsLGRF23S_7109"/>
    <s v="C-07109"/>
    <d v="2023-09-15T00:00:00"/>
    <x v="1"/>
    <s v="M"/>
    <n v="670"/>
    <x v="11"/>
    <x v="0"/>
    <s v="NA"/>
    <s v="NA"/>
    <s v="NA"/>
    <s v="M"/>
    <x v="1"/>
    <s v="OtsLYON19S_1_0584"/>
    <s v="OtsLYON19S_1_0632"/>
    <x v="1"/>
    <x v="1"/>
    <x v="1"/>
    <s v="FALL"/>
    <n v="1"/>
    <x v="6"/>
    <n v="0.95971980899999998"/>
    <n v="1"/>
    <x v="3"/>
    <n v="5.6818181818181825"/>
    <n v="5.7284090909090919"/>
    <n v="12.729797979797981"/>
    <s v="Abv"/>
  </r>
  <r>
    <s v="OtsLGRF23S"/>
    <s v="OtsLGRF23S_7111"/>
    <s v="C-07111"/>
    <d v="2023-09-15T00:00:00"/>
    <x v="1"/>
    <s v="M"/>
    <n v="820"/>
    <x v="19"/>
    <x v="0"/>
    <s v="NA"/>
    <s v="3DD.003D7E5425"/>
    <s v="NA"/>
    <s v="M"/>
    <x v="1"/>
    <s v="OtsLYON19S_1_1843"/>
    <s v="OtsLYON19S_1_1591"/>
    <x v="1"/>
    <x v="1"/>
    <x v="1"/>
    <s v="FALL"/>
    <n v="1"/>
    <x v="1"/>
    <n v="0.95971980899999998"/>
    <n v="1"/>
    <x v="0"/>
    <n v="5.6818181818181825"/>
    <n v="5.7284090909090919"/>
    <n v="12.729797979797981"/>
    <s v="Abv"/>
  </r>
  <r>
    <s v="OtsLGRF23S"/>
    <s v="OtsLGRF23S_7114"/>
    <s v="C-07114"/>
    <d v="2023-09-15T00:00:00"/>
    <x v="1"/>
    <s v="F"/>
    <n v="730"/>
    <x v="16"/>
    <x v="0"/>
    <s v="NA"/>
    <s v="NA"/>
    <s v="NA"/>
    <s v="F"/>
    <x v="0"/>
    <s v="OtsLYON19S_1_1831"/>
    <s v="OtsLYON19S_1_1569"/>
    <x v="1"/>
    <x v="1"/>
    <x v="1"/>
    <s v="FALL"/>
    <n v="0.999999999999999"/>
    <x v="1"/>
    <n v="0.95971980899999998"/>
    <n v="1"/>
    <x v="1"/>
    <n v="5.6818181818181825"/>
    <n v="5.7284090909090919"/>
    <n v="12.729797979797981"/>
    <s v="Abv"/>
  </r>
  <r>
    <s v="OtsLGRF23S"/>
    <s v="OtsLGRF23S_7115"/>
    <s v="C-07115"/>
    <d v="2023-09-15T00:00:00"/>
    <x v="1"/>
    <s v="M"/>
    <n v="690"/>
    <x v="30"/>
    <x v="0"/>
    <s v="NA"/>
    <s v="NA"/>
    <s v="NA"/>
    <s v="M"/>
    <x v="1"/>
    <s v="OtsLYON20S_1_0300"/>
    <s v="OtsLYON20S_1_1057"/>
    <x v="5"/>
    <x v="3"/>
    <x v="3"/>
    <s v="FALL"/>
    <n v="1"/>
    <x v="6"/>
    <n v="0.98961045999999997"/>
    <n v="1"/>
    <x v="5"/>
    <n v="5.6818181818181825"/>
    <n v="5.7284090909090919"/>
    <n v="12.729797979797981"/>
    <s v="Abv"/>
  </r>
  <r>
    <s v="OtsLGRF23S"/>
    <s v="OtsLGRF23S_7117"/>
    <s v="C-07117"/>
    <d v="2023-09-15T00:00:00"/>
    <x v="1"/>
    <s v="F"/>
    <n v="820"/>
    <x v="19"/>
    <x v="0"/>
    <s v="NA"/>
    <s v="3DD.003D7E5441"/>
    <s v="NA"/>
    <s v="F"/>
    <x v="0"/>
    <s v="OtsLYON19S_1_1811"/>
    <s v="OtsLYON19S_1_1524"/>
    <x v="1"/>
    <x v="1"/>
    <x v="1"/>
    <s v="FALL"/>
    <n v="1"/>
    <x v="1"/>
    <n v="0.95971980899999998"/>
    <n v="1"/>
    <x v="0"/>
    <n v="5.6818181818181825"/>
    <n v="5.7284090909090919"/>
    <n v="12.729797979797981"/>
    <s v="Abv"/>
  </r>
  <r>
    <s v="OtsLGRF23S"/>
    <s v="OtsLGRF23S_7118"/>
    <s v="C-07118"/>
    <d v="2023-09-15T00:00:00"/>
    <x v="1"/>
    <s v="M"/>
    <n v="710"/>
    <x v="10"/>
    <x v="1"/>
    <n v="1"/>
    <s v="NA"/>
    <s v="NA"/>
    <s v="M"/>
    <x v="1"/>
    <s v="OtsLYON19S_1_0571"/>
    <s v="OtsLYON19S_1_0605"/>
    <x v="1"/>
    <x v="1"/>
    <x v="1"/>
    <s v="FALL"/>
    <n v="0.999999999999997"/>
    <x v="7"/>
    <n v="0.95971980899999998"/>
    <n v="1"/>
    <x v="5"/>
    <n v="5.6818181818181825"/>
    <n v="5.7284090909090919"/>
    <n v="12.729797979797981"/>
    <s v="Blw"/>
  </r>
  <r>
    <s v="OtsLGRF23S"/>
    <s v="OtsLGRF23S_7120"/>
    <s v="C-07120"/>
    <d v="2023-09-15T00:00:00"/>
    <x v="1"/>
    <s v="M"/>
    <n v="800"/>
    <x v="4"/>
    <x v="0"/>
    <s v="NA"/>
    <s v="3DD.003D7E5417"/>
    <s v="NA"/>
    <s v="M"/>
    <x v="1"/>
    <s v="OtsLYON19S_1_0574"/>
    <s v="OtsLYON19S_1_0493"/>
    <x v="1"/>
    <x v="1"/>
    <x v="1"/>
    <s v="FALL"/>
    <n v="1"/>
    <x v="7"/>
    <n v="0.95971980899999998"/>
    <n v="1"/>
    <x v="0"/>
    <n v="5.6818181818181825"/>
    <n v="5.7284090909090919"/>
    <n v="12.729797979797981"/>
    <s v="Blw"/>
  </r>
  <r>
    <s v="OtsLGRF23S"/>
    <s v="OtsLGRF23S_7123"/>
    <s v="C-07123"/>
    <d v="2023-09-15T00:00:00"/>
    <x v="1"/>
    <s v="M"/>
    <n v="600"/>
    <x v="43"/>
    <x v="0"/>
    <s v="NA"/>
    <s v="NA"/>
    <s v="NA"/>
    <s v="M"/>
    <x v="1"/>
    <s v="OtsLYON19S_1_0156"/>
    <s v="OtsLYON19S_1_0238"/>
    <x v="1"/>
    <x v="1"/>
    <x v="1"/>
    <s v="FALL"/>
    <n v="1"/>
    <x v="3"/>
    <n v="0.95971980899999998"/>
    <n v="1"/>
    <x v="9"/>
    <n v="5.6818181818181825"/>
    <n v="5.7284090909090919"/>
    <n v="12.729797979797981"/>
    <s v="Abv"/>
  </r>
  <r>
    <s v="OtsLGRF23S"/>
    <s v="OtsLGRF23S_7125"/>
    <s v="C-07125"/>
    <d v="2023-09-15T00:00:00"/>
    <x v="1"/>
    <s v="M"/>
    <n v="740"/>
    <x v="12"/>
    <x v="1"/>
    <n v="1"/>
    <s v="NA"/>
    <s v="NA"/>
    <s v="F"/>
    <x v="0"/>
    <s v="OtsLYON19S_1_0587"/>
    <s v="OtsLYON19S_1_0628"/>
    <x v="1"/>
    <x v="1"/>
    <x v="1"/>
    <s v="FALL"/>
    <n v="1"/>
    <x v="6"/>
    <n v="0.95971980899999998"/>
    <n v="1"/>
    <x v="1"/>
    <n v="5.6818181818181825"/>
    <n v="5.7284090909090919"/>
    <n v="12.729797979797981"/>
    <s v="Abv"/>
  </r>
  <r>
    <s v="OtsLGRF23S"/>
    <s v="OtsLGRF23S_7126"/>
    <s v="C-07126"/>
    <d v="2023-09-15T00:00:00"/>
    <x v="1"/>
    <s v="M"/>
    <n v="730"/>
    <x v="16"/>
    <x v="0"/>
    <s v="NA"/>
    <s v="NA"/>
    <s v="NA"/>
    <s v="M"/>
    <x v="1"/>
    <s v="NA"/>
    <s v="NA"/>
    <x v="0"/>
    <x v="0"/>
    <x v="0"/>
    <s v="FALL"/>
    <n v="1"/>
    <x v="0"/>
    <e v="#N/A"/>
    <n v="1"/>
    <x v="1"/>
    <n v="5.6818181818181825"/>
    <n v="5.7284090909090919"/>
    <n v="12.729797979797981"/>
    <s v="Abv"/>
  </r>
  <r>
    <s v="OtsLGRF23S"/>
    <s v="OtsLGRF23S_7129"/>
    <s v="C-07129"/>
    <d v="2023-09-15T00:00:00"/>
    <x v="1"/>
    <s v="F"/>
    <n v="730"/>
    <x v="16"/>
    <x v="0"/>
    <s v="NA"/>
    <s v="NA"/>
    <s v="This sample is a duplicate with OtsLGRF23S_5746."/>
    <s v="F"/>
    <x v="0"/>
    <s v="OtsLYON19S_1_1848"/>
    <s v="OtsLYON19S_1_1604"/>
    <x v="1"/>
    <x v="1"/>
    <x v="1"/>
    <s v="FALL"/>
    <n v="1"/>
    <x v="1"/>
    <n v="0.95971980899999998"/>
    <n v="1"/>
    <x v="1"/>
    <n v="5.6818181818181825"/>
    <n v="5.7284090909090919"/>
    <n v="12.729797979797981"/>
    <s v="Abv"/>
  </r>
  <r>
    <s v="OtsLGRF23S"/>
    <s v="OtsLGRF23S_7132"/>
    <s v="C-07132"/>
    <d v="2023-09-15T00:00:00"/>
    <x v="1"/>
    <s v="M"/>
    <n v="680"/>
    <x v="35"/>
    <x v="1"/>
    <n v="1"/>
    <s v="NA"/>
    <s v="NA"/>
    <s v="M"/>
    <x v="1"/>
    <s v="OtsLYON20S_1_0483"/>
    <s v="OtsLYON20S_1_0527"/>
    <x v="5"/>
    <x v="3"/>
    <x v="3"/>
    <s v="FALL"/>
    <n v="1"/>
    <x v="7"/>
    <n v="0.98961045999999997"/>
    <n v="1"/>
    <x v="5"/>
    <n v="5.6818181818181825"/>
    <n v="5.7284090909090919"/>
    <n v="12.729797979797981"/>
    <s v="Blw"/>
  </r>
  <r>
    <s v="OtsLGRF23S"/>
    <s v="OtsLGRF23S_7135"/>
    <s v="C-07135"/>
    <d v="2023-09-15T00:00:00"/>
    <x v="1"/>
    <s v="F"/>
    <n v="740"/>
    <x v="12"/>
    <x v="0"/>
    <s v="NA"/>
    <s v="NA"/>
    <s v="NA"/>
    <s v="F"/>
    <x v="0"/>
    <s v="OtsLYON19S_1_2304"/>
    <s v="OtsLYON19S_1_2067"/>
    <x v="1"/>
    <x v="1"/>
    <x v="1"/>
    <s v="FALL"/>
    <n v="1"/>
    <x v="14"/>
    <n v="0.95971980899999998"/>
    <n v="1"/>
    <x v="1"/>
    <n v="5.6818181818181825"/>
    <n v="5.7284090909090919"/>
    <n v="12.729797979797981"/>
    <s v="Blw"/>
  </r>
  <r>
    <s v="OtsLGRF23S"/>
    <s v="OtsLGRF23S_7137"/>
    <s v="C-07137"/>
    <d v="2023-09-15T00:00:00"/>
    <x v="1"/>
    <s v="M"/>
    <n v="880"/>
    <x v="22"/>
    <x v="1"/>
    <n v="1"/>
    <s v="3DD.003D7E5420"/>
    <s v="NA"/>
    <s v="M"/>
    <x v="1"/>
    <s v="OtsNPFH19S_1_3341"/>
    <s v="OtsNPFH19S_1_3073"/>
    <x v="2"/>
    <x v="1"/>
    <x v="1"/>
    <s v="FALL"/>
    <n v="1"/>
    <x v="13"/>
    <n v="0.99705232300000002"/>
    <n v="1"/>
    <x v="4"/>
    <n v="5.6818181818181825"/>
    <n v="5.7284090909090919"/>
    <n v="12.729797979797981"/>
    <s v="Abv"/>
  </r>
  <r>
    <s v="OtsLGRF23S"/>
    <s v="OtsLGRF23S_7138"/>
    <s v="C-07138"/>
    <d v="2023-09-15T00:00:00"/>
    <x v="1"/>
    <s v="M"/>
    <n v="780"/>
    <x v="8"/>
    <x v="1"/>
    <n v="1"/>
    <s v="NA"/>
    <s v="NA"/>
    <s v="M"/>
    <x v="1"/>
    <s v="OtsLYON19S_1_1332"/>
    <s v="OtsLYON19S_1_1246"/>
    <x v="1"/>
    <x v="1"/>
    <x v="1"/>
    <s v="FALL"/>
    <n v="0.999999999999999"/>
    <x v="12"/>
    <n v="0.95971980899999998"/>
    <n v="1"/>
    <x v="0"/>
    <n v="5.6818181818181825"/>
    <n v="5.7284090909090919"/>
    <n v="12.729797979797981"/>
    <s v="Abv"/>
  </r>
  <r>
    <s v="OtsLGRF23S"/>
    <s v="OtsLGRF23S_7141"/>
    <s v="C-07141"/>
    <d v="2023-09-15T00:00:00"/>
    <x v="1"/>
    <s v="F"/>
    <n v="710"/>
    <x v="10"/>
    <x v="0"/>
    <s v="NA"/>
    <s v="NA"/>
    <s v="NA"/>
    <s v="F"/>
    <x v="0"/>
    <s v="OtsLYON19S_1_0709"/>
    <s v="OtsLYON19S_1_0808"/>
    <x v="1"/>
    <x v="1"/>
    <x v="1"/>
    <s v="FALL"/>
    <n v="0.999999999999995"/>
    <x v="6"/>
    <n v="0.95971980899999998"/>
    <n v="1"/>
    <x v="5"/>
    <n v="5.6818181818181825"/>
    <n v="5.7284090909090919"/>
    <n v="12.729797979797981"/>
    <s v="Abv"/>
  </r>
  <r>
    <s v="OtsLGRF23S"/>
    <s v="OtsLGRF23S_7144"/>
    <s v="C-07144"/>
    <d v="2023-09-15T00:00:00"/>
    <x v="1"/>
    <s v="M"/>
    <n v="630"/>
    <x v="39"/>
    <x v="0"/>
    <s v="NA"/>
    <s v="NA"/>
    <s v="NA"/>
    <s v="M"/>
    <x v="1"/>
    <s v="OtsLYON20S_1_0441"/>
    <s v="OtsLYON20S_1_1144"/>
    <x v="5"/>
    <x v="3"/>
    <x v="3"/>
    <s v="FALL"/>
    <n v="1.00000000000001"/>
    <x v="6"/>
    <n v="0.98961045999999997"/>
    <n v="1"/>
    <x v="3"/>
    <n v="5.6818181818181825"/>
    <n v="5.7284090909090919"/>
    <n v="12.729797979797981"/>
    <s v="Abv"/>
  </r>
  <r>
    <s v="OtsLGRF23S"/>
    <s v="OtsLGRF23S_7147"/>
    <s v="C-07147"/>
    <d v="2023-09-15T00:00:00"/>
    <x v="1"/>
    <s v="F"/>
    <n v="740"/>
    <x v="12"/>
    <x v="1"/>
    <n v="1"/>
    <s v="NA"/>
    <s v="NA"/>
    <s v="F"/>
    <x v="0"/>
    <s v="OtsLYON19S_1_1304"/>
    <s v="OtsLYON19S_1_1211"/>
    <x v="1"/>
    <x v="1"/>
    <x v="1"/>
    <s v="FALL"/>
    <n v="0.999999999999998"/>
    <x v="12"/>
    <n v="0.95971980899999998"/>
    <n v="1"/>
    <x v="1"/>
    <n v="5.6818181818181825"/>
    <n v="5.7284090909090919"/>
    <n v="12.729797979797981"/>
    <s v="Abv"/>
  </r>
  <r>
    <s v="OtsLGRF23S"/>
    <s v="OtsLGRF23S_7150"/>
    <s v="C-07150"/>
    <d v="2023-09-15T00:00:00"/>
    <x v="1"/>
    <s v="F"/>
    <n v="760"/>
    <x v="6"/>
    <x v="0"/>
    <s v="NA"/>
    <s v="NA"/>
    <s v="NA"/>
    <s v="F"/>
    <x v="0"/>
    <s v="OtsLYON19S_1_0582"/>
    <s v="OtsLYON19S_1_0619"/>
    <x v="1"/>
    <x v="1"/>
    <x v="1"/>
    <s v="FALL"/>
    <n v="0.999999999999999"/>
    <x v="6"/>
    <n v="0.95971980899999998"/>
    <n v="1"/>
    <x v="1"/>
    <n v="5.6818181818181825"/>
    <n v="5.7284090909090919"/>
    <n v="12.729797979797981"/>
    <s v="Abv"/>
  </r>
  <r>
    <s v="OtsLGRF23S"/>
    <s v="OtsLGRF23S_7153"/>
    <s v="C-07153"/>
    <d v="2023-09-15T00:00:00"/>
    <x v="1"/>
    <s v="M"/>
    <n v="760"/>
    <x v="6"/>
    <x v="1"/>
    <n v="1"/>
    <s v="NA"/>
    <s v="NA"/>
    <s v="F"/>
    <x v="0"/>
    <s v="OtsLYON19S_1_1765"/>
    <s v="OtsLYON19S_1_2030"/>
    <x v="1"/>
    <x v="1"/>
    <x v="1"/>
    <s v="FALL"/>
    <n v="1"/>
    <x v="19"/>
    <n v="0.95971980899999998"/>
    <n v="1"/>
    <x v="1"/>
    <n v="5.6818181818181825"/>
    <n v="5.7284090909090919"/>
    <n v="12.729797979797981"/>
    <s v="Abv"/>
  </r>
  <r>
    <s v="OtsLGRF23S"/>
    <s v="OtsLGRF23S_7156"/>
    <s v="C-07156"/>
    <d v="2023-09-15T00:00:00"/>
    <x v="1"/>
    <s v="M"/>
    <n v="620"/>
    <x v="49"/>
    <x v="1"/>
    <n v="1"/>
    <s v="NA"/>
    <s v="NA"/>
    <s v="M"/>
    <x v="1"/>
    <s v="OtsLYON19S_1_1382"/>
    <s v="OtsLYON19S_1_1445"/>
    <x v="1"/>
    <x v="1"/>
    <x v="1"/>
    <s v="FALL"/>
    <n v="1"/>
    <x v="17"/>
    <n v="0.95971980899999998"/>
    <n v="1"/>
    <x v="9"/>
    <n v="5.6818181818181825"/>
    <n v="5.7284090909090919"/>
    <n v="12.729797979797981"/>
    <s v="Blw"/>
  </r>
  <r>
    <s v="OtsLGRF23S"/>
    <s v="OtsLGRF23S_7159"/>
    <s v="C-07159"/>
    <d v="2023-09-15T00:00:00"/>
    <x v="1"/>
    <s v="F"/>
    <n v="680"/>
    <x v="35"/>
    <x v="0"/>
    <s v="NA"/>
    <s v="NA"/>
    <s v="NA"/>
    <s v="F"/>
    <x v="0"/>
    <s v="OtsLYON20S_1_0295"/>
    <s v="OtsLYON20S_1_1021"/>
    <x v="5"/>
    <x v="3"/>
    <x v="3"/>
    <s v="FALL"/>
    <n v="0.999999999999999"/>
    <x v="3"/>
    <n v="0.98961045999999997"/>
    <n v="1"/>
    <x v="5"/>
    <n v="5.6818181818181825"/>
    <n v="5.7284090909090919"/>
    <n v="12.729797979797981"/>
    <s v="Abv"/>
  </r>
  <r>
    <s v="OtsLGRF23S"/>
    <s v="OtsLGRF23S_7161"/>
    <s v="C-07161"/>
    <d v="2023-09-15T00:00:00"/>
    <x v="1"/>
    <s v="M"/>
    <n v="560"/>
    <x v="38"/>
    <x v="0"/>
    <s v="NA"/>
    <s v="NA"/>
    <s v="NA"/>
    <s v="M"/>
    <x v="1"/>
    <s v="OtsNPFH20S_1_0215"/>
    <s v="OtsNPFH20S_1_0119"/>
    <x v="8"/>
    <x v="3"/>
    <x v="3"/>
    <s v="FALL"/>
    <n v="1"/>
    <x v="2"/>
    <n v="0.98845608500000004"/>
    <n v="1"/>
    <x v="8"/>
    <n v="5.6818181818181825"/>
    <n v="5.7284090909090919"/>
    <n v="12.729797979797981"/>
    <s v="Abv"/>
  </r>
  <r>
    <s v="OtsLGRF23S"/>
    <s v="OtsLGRF23S_7162"/>
    <s v="C-07162"/>
    <d v="2023-09-15T00:00:00"/>
    <x v="1"/>
    <s v="M"/>
    <n v="450"/>
    <x v="31"/>
    <x v="1"/>
    <n v="1"/>
    <s v="NA"/>
    <s v="NA"/>
    <s v="M"/>
    <x v="1"/>
    <s v="OtsLYON21S_1_0791"/>
    <s v="OtsLYON21S_1_0481"/>
    <x v="7"/>
    <x v="4"/>
    <x v="4"/>
    <s v="FALL"/>
    <n v="0.999999999999996"/>
    <x v="7"/>
    <e v="#N/A"/>
    <n v="1"/>
    <x v="10"/>
    <n v="5.6818181818181825"/>
    <n v="5.7284090909090919"/>
    <n v="12.729797979797981"/>
    <s v="Blw"/>
  </r>
  <r>
    <s v="OtsLGRF23S"/>
    <s v="OtsLGRF23S_7165"/>
    <s v="C-07165"/>
    <d v="2023-09-15T00:00:00"/>
    <x v="1"/>
    <s v="M"/>
    <n v="720"/>
    <x v="17"/>
    <x v="0"/>
    <s v="NA"/>
    <s v="NA"/>
    <s v="NA"/>
    <s v="M"/>
    <x v="1"/>
    <s v="OtsNPFH19S_1_1311"/>
    <s v="OtsNPFH19S_1_1099"/>
    <x v="2"/>
    <x v="1"/>
    <x v="1"/>
    <s v="FALL"/>
    <n v="1"/>
    <x v="2"/>
    <n v="0.99705232300000002"/>
    <n v="1"/>
    <x v="5"/>
    <n v="5.6818181818181825"/>
    <n v="5.7284090909090919"/>
    <n v="12.729797979797981"/>
    <s v="Abv"/>
  </r>
  <r>
    <s v="OtsLGRF23S"/>
    <s v="OtsLGRF23S_7168"/>
    <s v="C-07168"/>
    <d v="2023-09-15T00:00:00"/>
    <x v="1"/>
    <s v="F"/>
    <n v="680"/>
    <x v="35"/>
    <x v="1"/>
    <n v="1"/>
    <s v="NA"/>
    <s v="NA"/>
    <s v="F"/>
    <x v="0"/>
    <s v="OtsLYON20S_1_1828"/>
    <s v="OtsLYON20S_1_2006"/>
    <x v="5"/>
    <x v="3"/>
    <x v="3"/>
    <s v="FALL"/>
    <n v="1"/>
    <x v="19"/>
    <n v="0.98961045999999997"/>
    <n v="1"/>
    <x v="5"/>
    <n v="5.6818181818181825"/>
    <n v="5.7284090909090919"/>
    <n v="12.729797979797981"/>
    <s v="Abv"/>
  </r>
  <r>
    <s v="OtsLGRF23S"/>
    <s v="OtsLGRF23S_7171"/>
    <s v="C-07171"/>
    <d v="2023-09-15T00:00:00"/>
    <x v="1"/>
    <s v="M"/>
    <n v="660"/>
    <x v="33"/>
    <x v="0"/>
    <s v="NA"/>
    <s v="NA"/>
    <s v="NA"/>
    <s v="M"/>
    <x v="1"/>
    <s v="OtsLYON20S_1_0429"/>
    <s v="OtsLYON20S_1_1134"/>
    <x v="5"/>
    <x v="3"/>
    <x v="3"/>
    <s v="FALL"/>
    <n v="0.999999999999998"/>
    <x v="6"/>
    <n v="0.98961045999999997"/>
    <n v="1"/>
    <x v="3"/>
    <n v="5.6818181818181825"/>
    <n v="5.7284090909090919"/>
    <n v="12.729797979797981"/>
    <s v="Abv"/>
  </r>
  <r>
    <s v="OtsLGRF23S"/>
    <s v="OtsLGRF23S_7174"/>
    <s v="C-07174"/>
    <d v="2023-09-15T00:00:00"/>
    <x v="1"/>
    <s v="M"/>
    <n v="620"/>
    <x v="49"/>
    <x v="0"/>
    <s v="NA"/>
    <s v="NA"/>
    <s v="NA"/>
    <s v="F"/>
    <x v="0"/>
    <s v="OtsNPFH19S_1_2336"/>
    <s v="OtsNPFH19S_1_2081"/>
    <x v="2"/>
    <x v="1"/>
    <x v="1"/>
    <s v="FALL"/>
    <n v="1.00000000000001"/>
    <x v="10"/>
    <n v="0.99705232300000002"/>
    <n v="1"/>
    <x v="9"/>
    <n v="5.6818181818181825"/>
    <n v="5.7284090909090919"/>
    <n v="12.729797979797981"/>
    <s v="Abv"/>
  </r>
  <r>
    <s v="OtsLGRF23S"/>
    <s v="OtsLGRF23S_7177"/>
    <s v="C-07177"/>
    <d v="2023-09-15T00:00:00"/>
    <x v="1"/>
    <s v="M"/>
    <n v="640"/>
    <x v="54"/>
    <x v="1"/>
    <n v="1"/>
    <s v="NA"/>
    <s v="NA"/>
    <s v="M"/>
    <x v="1"/>
    <s v="OtsLYON19S_1_1764"/>
    <s v="OtsLYON19S_1_2016"/>
    <x v="1"/>
    <x v="1"/>
    <x v="1"/>
    <s v="FALL"/>
    <n v="1"/>
    <x v="19"/>
    <n v="0.95971980899999998"/>
    <n v="1"/>
    <x v="3"/>
    <n v="5.6818181818181825"/>
    <n v="5.7284090909090919"/>
    <n v="12.729797979797981"/>
    <s v="Abv"/>
  </r>
  <r>
    <s v="OtsLGRF23S"/>
    <s v="OtsLGRF23S_7180"/>
    <s v="C-07180"/>
    <d v="2023-09-15T00:00:00"/>
    <x v="1"/>
    <s v="F"/>
    <n v="740"/>
    <x v="12"/>
    <x v="1"/>
    <n v="1"/>
    <s v="NA"/>
    <s v="NA"/>
    <s v="F"/>
    <x v="0"/>
    <s v="OtsLYON19S_1_1723"/>
    <s v="OtsLYON19S_1_1938"/>
    <x v="1"/>
    <x v="1"/>
    <x v="1"/>
    <s v="FALL"/>
    <n v="1"/>
    <x v="1"/>
    <n v="0.95971980899999998"/>
    <n v="1"/>
    <x v="1"/>
    <n v="5.6818181818181825"/>
    <n v="5.7284090909090919"/>
    <n v="12.729797979797981"/>
    <s v="Abv"/>
  </r>
  <r>
    <s v="OtsLGRF23S"/>
    <s v="OtsLGRF23S_7183"/>
    <s v="C-07183"/>
    <d v="2023-09-15T00:00:00"/>
    <x v="1"/>
    <s v="M"/>
    <n v="680"/>
    <x v="35"/>
    <x v="0"/>
    <s v="NA"/>
    <s v="NA"/>
    <s v="NA"/>
    <s v="F"/>
    <x v="0"/>
    <s v="OtsNPFH19S_1_3352"/>
    <s v="OtsNPFH19S_1_3098"/>
    <x v="2"/>
    <x v="1"/>
    <x v="1"/>
    <s v="FALL"/>
    <n v="0.999999999999999"/>
    <x v="13"/>
    <n v="0.99705232300000002"/>
    <n v="1"/>
    <x v="5"/>
    <n v="5.6818181818181825"/>
    <n v="5.7284090909090919"/>
    <n v="12.729797979797981"/>
    <s v="Abv"/>
  </r>
  <r>
    <s v="OtsLGRF23S"/>
    <s v="OtsLGRF23S_7186"/>
    <s v="C-07186"/>
    <d v="2023-09-15T00:00:00"/>
    <x v="1"/>
    <s v="F"/>
    <n v="690"/>
    <x v="30"/>
    <x v="0"/>
    <s v="NA"/>
    <s v="NA"/>
    <s v="NA"/>
    <s v="F"/>
    <x v="0"/>
    <s v="OtsLYON19S_1_1734"/>
    <s v="OtsLYON19S_1_1969"/>
    <x v="1"/>
    <x v="1"/>
    <x v="1"/>
    <s v="FALL"/>
    <n v="1"/>
    <x v="1"/>
    <n v="0.95971980899999998"/>
    <n v="1"/>
    <x v="5"/>
    <n v="5.6818181818181825"/>
    <n v="5.7284090909090919"/>
    <n v="12.729797979797981"/>
    <s v="Abv"/>
  </r>
  <r>
    <s v="OtsLGRF23S"/>
    <s v="OtsLGRF23S_7189"/>
    <s v="C-07189"/>
    <d v="2023-09-15T00:00:00"/>
    <x v="1"/>
    <s v="M"/>
    <n v="690"/>
    <x v="30"/>
    <x v="0"/>
    <s v="NA"/>
    <s v="NA"/>
    <s v="NA"/>
    <s v="M"/>
    <x v="1"/>
    <s v="NA"/>
    <s v="NA"/>
    <x v="0"/>
    <x v="0"/>
    <x v="0"/>
    <s v="FALL"/>
    <n v="1"/>
    <x v="0"/>
    <e v="#N/A"/>
    <n v="1"/>
    <x v="5"/>
    <n v="5.6818181818181825"/>
    <n v="5.7284090909090919"/>
    <n v="12.729797979797981"/>
    <s v="Abv"/>
  </r>
  <r>
    <s v="OtsLGRF23S"/>
    <s v="OtsLGRF23S_7192"/>
    <s v="C-07192"/>
    <d v="2023-09-15T00:00:00"/>
    <x v="1"/>
    <s v="M"/>
    <n v="640"/>
    <x v="54"/>
    <x v="0"/>
    <s v="NA"/>
    <s v="NA"/>
    <s v="NA"/>
    <s v="M"/>
    <x v="1"/>
    <s v="NA"/>
    <s v="NA"/>
    <x v="0"/>
    <x v="0"/>
    <x v="0"/>
    <s v="FALL"/>
    <n v="1"/>
    <x v="0"/>
    <e v="#N/A"/>
    <n v="1"/>
    <x v="3"/>
    <n v="5.6818181818181825"/>
    <n v="5.7284090909090919"/>
    <n v="12.729797979797981"/>
    <s v="Abv"/>
  </r>
  <r>
    <s v="OtsLGRF23S"/>
    <s v="OtsLGRF23S_7194"/>
    <s v="C-07194"/>
    <d v="2023-09-15T00:00:00"/>
    <x v="1"/>
    <s v="M"/>
    <n v="580"/>
    <x v="46"/>
    <x v="0"/>
    <s v="NA"/>
    <s v="NA"/>
    <s v="NA"/>
    <s v="M"/>
    <x v="1"/>
    <s v="NA"/>
    <s v="NA"/>
    <x v="0"/>
    <x v="0"/>
    <x v="0"/>
    <s v="FALL"/>
    <n v="0.999999999999998"/>
    <x v="0"/>
    <e v="#N/A"/>
    <n v="1"/>
    <x v="9"/>
    <n v="5.6818181818181825"/>
    <n v="5.7284090909090919"/>
    <n v="12.729797979797981"/>
    <s v="Abv"/>
  </r>
  <r>
    <s v="OtsLGRF23S"/>
    <s v="OtsLGRF23S_7195"/>
    <s v="C-07195"/>
    <d v="2023-09-15T00:00:00"/>
    <x v="1"/>
    <s v="M"/>
    <n v="660"/>
    <x v="33"/>
    <x v="1"/>
    <n v="1"/>
    <s v="NA"/>
    <s v="NA"/>
    <s v="M"/>
    <x v="1"/>
    <s v="OtsLYON19S_1_0702"/>
    <s v="OtsLYON19S_1_0685"/>
    <x v="1"/>
    <x v="1"/>
    <x v="1"/>
    <s v="FALL"/>
    <n v="1"/>
    <x v="6"/>
    <n v="0.95971980899999998"/>
    <n v="1"/>
    <x v="3"/>
    <n v="5.6818181818181825"/>
    <n v="5.7284090909090919"/>
    <n v="12.729797979797981"/>
    <s v="Abv"/>
  </r>
  <r>
    <s v="OtsLGRF23S"/>
    <s v="OtsLGRF23S_7198"/>
    <s v="C-07198"/>
    <d v="2023-09-15T00:00:00"/>
    <x v="1"/>
    <s v="F"/>
    <n v="720"/>
    <x v="17"/>
    <x v="0"/>
    <s v="NA"/>
    <s v="NA"/>
    <s v="NA"/>
    <s v="F"/>
    <x v="0"/>
    <s v="NA"/>
    <s v="NA"/>
    <x v="0"/>
    <x v="0"/>
    <x v="0"/>
    <s v="FALL"/>
    <n v="1"/>
    <x v="0"/>
    <e v="#N/A"/>
    <n v="1"/>
    <x v="5"/>
    <n v="5.6818181818181825"/>
    <n v="5.7284090909090919"/>
    <n v="12.729797979797981"/>
    <s v="Abv"/>
  </r>
  <r>
    <s v="OtsLGRF23S"/>
    <s v="OtsLGRF23S_7199"/>
    <s v="C-07199"/>
    <d v="2023-09-15T00:00:00"/>
    <x v="1"/>
    <s v="F"/>
    <n v="650"/>
    <x v="5"/>
    <x v="1"/>
    <n v="1"/>
    <s v="NA"/>
    <s v="NA"/>
    <s v="F"/>
    <x v="0"/>
    <s v="OtsLYON19S_1_1331"/>
    <s v="OtsLYON19S_1_1247"/>
    <x v="1"/>
    <x v="1"/>
    <x v="1"/>
    <s v="FALL"/>
    <n v="1"/>
    <x v="12"/>
    <n v="0.95971980899999998"/>
    <n v="1"/>
    <x v="3"/>
    <n v="5.6818181818181825"/>
    <n v="5.7284090909090919"/>
    <n v="12.729797979797981"/>
    <s v="Abv"/>
  </r>
  <r>
    <s v="OtsLGRF23S"/>
    <s v="OtsLGRF23S_7201"/>
    <s v="C-07201"/>
    <d v="2023-09-15T00:00:00"/>
    <x v="1"/>
    <s v="M"/>
    <n v="830"/>
    <x v="15"/>
    <x v="0"/>
    <s v="NA"/>
    <s v="3DD.003D7E5465"/>
    <s v="NA"/>
    <s v="U"/>
    <x v="1"/>
    <s v="OtsLYON19S_1_0127"/>
    <s v="OtsLYON19S_1_0076"/>
    <x v="1"/>
    <x v="1"/>
    <x v="1"/>
    <s v="FALL"/>
    <n v="1"/>
    <x v="4"/>
    <n v="0.95971980899999998"/>
    <n v="1"/>
    <x v="2"/>
    <n v="5.6818181818181825"/>
    <n v="5.7284090909090919"/>
    <n v="12.729797979797981"/>
    <s v="Abv"/>
  </r>
  <r>
    <s v="OtsLGRF23S"/>
    <s v="OtsLGRF23S_7204"/>
    <s v="C-07204"/>
    <d v="2023-09-15T00:00:00"/>
    <x v="1"/>
    <s v="M"/>
    <n v="610"/>
    <x v="29"/>
    <x v="1"/>
    <n v="1"/>
    <s v="3DD.003D6F3A93"/>
    <s v="NA"/>
    <s v="M"/>
    <x v="1"/>
    <s v="NA"/>
    <s v="NA"/>
    <x v="0"/>
    <x v="0"/>
    <x v="0"/>
    <s v="FALL"/>
    <n v="0.999999999999997"/>
    <x v="8"/>
    <e v="#N/A"/>
    <n v="1"/>
    <x v="9"/>
    <n v="5.6818181818181825"/>
    <n v="5.7284090909090919"/>
    <n v="12.729797979797981"/>
    <s v="Abv"/>
  </r>
  <r>
    <s v="OtsLGRF23S"/>
    <s v="OtsLGRF23S_7206"/>
    <s v="C-07206"/>
    <d v="2023-09-15T00:00:00"/>
    <x v="1"/>
    <s v="F"/>
    <n v="710"/>
    <x v="10"/>
    <x v="0"/>
    <s v="NA"/>
    <s v="NA"/>
    <s v="NA"/>
    <s v="F"/>
    <x v="0"/>
    <s v="NA"/>
    <s v="NA"/>
    <x v="0"/>
    <x v="0"/>
    <x v="0"/>
    <s v="FALL"/>
    <n v="1"/>
    <x v="0"/>
    <e v="#N/A"/>
    <n v="1"/>
    <x v="5"/>
    <n v="5.6818181818181825"/>
    <n v="5.7284090909090919"/>
    <n v="12.729797979797981"/>
    <s v="Abv"/>
  </r>
  <r>
    <s v="OtsLGRF23S"/>
    <s v="OtsLGRF23S_7207"/>
    <s v="C-07207"/>
    <d v="2023-09-15T00:00:00"/>
    <x v="1"/>
    <s v="M"/>
    <n v="630"/>
    <x v="39"/>
    <x v="1"/>
    <n v="1"/>
    <s v="NA"/>
    <s v="NA"/>
    <s v="M"/>
    <x v="1"/>
    <s v="OtsLYON19S_1_1366"/>
    <s v="OtsLYON19S_1_1405"/>
    <x v="1"/>
    <x v="1"/>
    <x v="1"/>
    <s v="FALL"/>
    <n v="0.999999999999999"/>
    <x v="17"/>
    <n v="0.95971980899999998"/>
    <n v="1"/>
    <x v="3"/>
    <n v="5.6818181818181825"/>
    <n v="5.7284090909090919"/>
    <n v="12.729797979797981"/>
    <s v="Blw"/>
  </r>
  <r>
    <s v="OtsLGRF23S"/>
    <s v="OtsLGRF23S_7210"/>
    <s v="C-07210"/>
    <d v="2023-09-15T00:00:00"/>
    <x v="1"/>
    <s v="M"/>
    <n v="760"/>
    <x v="6"/>
    <x v="0"/>
    <s v="NA"/>
    <s v="NA"/>
    <s v="NA"/>
    <s v="F"/>
    <x v="0"/>
    <s v="OtsLYON19S_1_1827"/>
    <s v="OtsLYON19S_1_1560"/>
    <x v="1"/>
    <x v="1"/>
    <x v="1"/>
    <s v="FALL"/>
    <n v="1"/>
    <x v="1"/>
    <n v="0.95971980899999998"/>
    <n v="1"/>
    <x v="1"/>
    <n v="5.6818181818181825"/>
    <n v="5.7284090909090919"/>
    <n v="12.729797979797981"/>
    <s v="Abv"/>
  </r>
  <r>
    <s v="OtsLGRF23S"/>
    <s v="OtsLGRF23S_7213"/>
    <s v="C-07213"/>
    <d v="2023-09-15T00:00:00"/>
    <x v="1"/>
    <s v="F"/>
    <n v="710"/>
    <x v="10"/>
    <x v="0"/>
    <s v="NA"/>
    <s v="NA"/>
    <s v="NA"/>
    <s v="F"/>
    <x v="0"/>
    <s v="OtsLYON19S_1_0558"/>
    <s v="OtsLYON19S_1_0460"/>
    <x v="1"/>
    <x v="1"/>
    <x v="1"/>
    <s v="FALL"/>
    <n v="0.999999999999996"/>
    <x v="7"/>
    <n v="0.95971980899999998"/>
    <n v="1"/>
    <x v="5"/>
    <n v="5.6818181818181825"/>
    <n v="5.7284090909090919"/>
    <n v="12.729797979797981"/>
    <s v="Blw"/>
  </r>
  <r>
    <s v="OtsLGRF23S"/>
    <s v="OtsLGRF23S_7215"/>
    <s v="C-07215"/>
    <d v="2023-09-15T00:00:00"/>
    <x v="1"/>
    <s v="F"/>
    <n v="810"/>
    <x v="9"/>
    <x v="1"/>
    <n v="1"/>
    <s v="3DD.003D7E546F"/>
    <s v="NA"/>
    <s v="F"/>
    <x v="0"/>
    <s v="OtsLYON19S_1_0544"/>
    <s v="OtsLYON19S_1_0425"/>
    <x v="1"/>
    <x v="1"/>
    <x v="1"/>
    <s v="FALL"/>
    <n v="1"/>
    <x v="7"/>
    <n v="0.95971980899999998"/>
    <n v="1"/>
    <x v="0"/>
    <n v="5.6818181818181825"/>
    <n v="5.7284090909090919"/>
    <n v="12.729797979797981"/>
    <s v="Blw"/>
  </r>
  <r>
    <s v="OtsLGRF23S"/>
    <s v="OtsLGRF23S_7216"/>
    <s v="C-07216"/>
    <d v="2023-09-15T00:00:00"/>
    <x v="1"/>
    <s v="M"/>
    <n v="680"/>
    <x v="35"/>
    <x v="1"/>
    <n v="1"/>
    <s v="NA"/>
    <s v="NA"/>
    <s v="M"/>
    <x v="1"/>
    <s v="OtsLYON19S_1_1317"/>
    <s v="OtsLYON19S_1_1234"/>
    <x v="1"/>
    <x v="1"/>
    <x v="1"/>
    <s v="FALL"/>
    <n v="0.99999999999999201"/>
    <x v="12"/>
    <n v="0.95971980899999998"/>
    <n v="1"/>
    <x v="5"/>
    <n v="5.6818181818181825"/>
    <n v="5.7284090909090919"/>
    <n v="12.729797979797981"/>
    <s v="Abv"/>
  </r>
  <r>
    <s v="OtsLGRF23S"/>
    <s v="OtsLGRF23S_7219"/>
    <s v="C-07219"/>
    <d v="2023-09-15T00:00:00"/>
    <x v="1"/>
    <s v="M"/>
    <n v="590"/>
    <x v="36"/>
    <x v="1"/>
    <n v="1"/>
    <s v="NA"/>
    <s v="This sample is a duplicate with OtsLGRF23S_10671."/>
    <s v="M"/>
    <x v="1"/>
    <s v="OtsLYON20S_1_1428"/>
    <s v="OtsLYON20S_1_1216"/>
    <x v="5"/>
    <x v="3"/>
    <x v="3"/>
    <s v="FALL"/>
    <n v="1"/>
    <x v="17"/>
    <n v="0.98961045999999997"/>
    <n v="1"/>
    <x v="9"/>
    <n v="5.6818181818181825"/>
    <n v="5.7284090909090919"/>
    <n v="12.729797979797981"/>
    <s v="Blw"/>
  </r>
  <r>
    <s v="OtsLGRF23S"/>
    <s v="OtsLGRF23S_7222"/>
    <s v="C-07222"/>
    <d v="2023-09-15T00:00:00"/>
    <x v="1"/>
    <s v="F"/>
    <n v="720"/>
    <x v="17"/>
    <x v="0"/>
    <s v="NA"/>
    <s v="NA"/>
    <s v="NA"/>
    <s v="F"/>
    <x v="0"/>
    <s v="OtsLYON19S_1_0573"/>
    <s v="OtsLYON19S_1_0609"/>
    <x v="1"/>
    <x v="1"/>
    <x v="1"/>
    <s v="FALL"/>
    <n v="0.999999999999998"/>
    <x v="7"/>
    <n v="0.95971980899999998"/>
    <n v="1"/>
    <x v="5"/>
    <n v="5.6818181818181825"/>
    <n v="5.7284090909090919"/>
    <n v="12.729797979797981"/>
    <s v="Blw"/>
  </r>
  <r>
    <s v="OtsLGRF23S"/>
    <s v="OtsLGRF23S_7225"/>
    <s v="C-07225"/>
    <d v="2023-09-15T00:00:00"/>
    <x v="1"/>
    <s v="F"/>
    <n v="680"/>
    <x v="35"/>
    <x v="0"/>
    <s v="NA"/>
    <s v="NA"/>
    <s v="NA"/>
    <s v="F"/>
    <x v="0"/>
    <s v="OtsLYON19S_1_0576"/>
    <s v="OtsLYON19S_1_0496"/>
    <x v="1"/>
    <x v="1"/>
    <x v="1"/>
    <s v="FALL"/>
    <n v="0.999999999999996"/>
    <x v="7"/>
    <n v="0.95971980899999998"/>
    <n v="1"/>
    <x v="5"/>
    <n v="5.6818181818181825"/>
    <n v="5.7284090909090919"/>
    <n v="12.729797979797981"/>
    <s v="Blw"/>
  </r>
  <r>
    <s v="OtsLGRF23S"/>
    <s v="OtsLGRF23S_7228"/>
    <s v="C-07228"/>
    <d v="2023-09-15T00:00:00"/>
    <x v="1"/>
    <s v="F"/>
    <n v="730"/>
    <x v="16"/>
    <x v="1"/>
    <n v="1"/>
    <s v="NA"/>
    <s v="NA"/>
    <s v="M"/>
    <x v="1"/>
    <s v="OtsLYON19S_1_1134"/>
    <s v="OtsLYON19S_1_1021"/>
    <x v="1"/>
    <x v="1"/>
    <x v="1"/>
    <s v="FALL"/>
    <n v="0.999999999999999"/>
    <x v="15"/>
    <n v="0.95971980899999998"/>
    <n v="1"/>
    <x v="1"/>
    <n v="5.6818181818181825"/>
    <n v="5.7284090909090919"/>
    <n v="12.729797979797981"/>
    <s v="Abv"/>
  </r>
  <r>
    <s v="OtsLGRF23S"/>
    <s v="OtsLGRF23S_7229"/>
    <s v="C-07229"/>
    <d v="2023-09-15T00:00:00"/>
    <x v="1"/>
    <s v="F"/>
    <n v="690"/>
    <x v="30"/>
    <x v="1"/>
    <n v="1"/>
    <s v="NA"/>
    <s v="NA"/>
    <s v="F"/>
    <x v="0"/>
    <s v="OtsLYON19S_1_1373"/>
    <s v="OtsLYON19S_1_1403"/>
    <x v="1"/>
    <x v="1"/>
    <x v="1"/>
    <s v="FALL"/>
    <n v="1"/>
    <x v="17"/>
    <n v="0.95971980899999998"/>
    <n v="1"/>
    <x v="5"/>
    <n v="5.6818181818181825"/>
    <n v="5.7284090909090919"/>
    <n v="12.729797979797981"/>
    <s v="Blw"/>
  </r>
  <r>
    <s v="OtsLGRF23S"/>
    <s v="OtsLGRF23S_7231"/>
    <s v="C-07231"/>
    <d v="2023-09-15T00:00:00"/>
    <x v="1"/>
    <s v="F"/>
    <n v="810"/>
    <x v="9"/>
    <x v="1"/>
    <n v="1"/>
    <s v="3DD.003D7E541D"/>
    <s v="NA"/>
    <s v="F"/>
    <x v="0"/>
    <s v="NA"/>
    <s v="NA"/>
    <x v="0"/>
    <x v="0"/>
    <x v="0"/>
    <s v="FALL"/>
    <n v="1"/>
    <x v="8"/>
    <e v="#N/A"/>
    <n v="1"/>
    <x v="0"/>
    <n v="5.6818181818181825"/>
    <n v="5.7284090909090919"/>
    <n v="12.729797979797981"/>
    <s v="Abv"/>
  </r>
  <r>
    <s v="OtsLGRF23S"/>
    <s v="OtsLGRF23S_7234"/>
    <s v="C-07234"/>
    <d v="2023-09-15T00:00:00"/>
    <x v="1"/>
    <s v="M"/>
    <n v="690"/>
    <x v="30"/>
    <x v="0"/>
    <s v="NA"/>
    <s v="NA"/>
    <s v="NA"/>
    <s v="M"/>
    <x v="1"/>
    <s v="OtsLYON18S_1_2351"/>
    <s v="OtsLYON18S_1_2721"/>
    <x v="3"/>
    <x v="2"/>
    <x v="2"/>
    <s v="FALL"/>
    <n v="0.999999999999996"/>
    <x v="17"/>
    <n v="0.80551598400000002"/>
    <n v="1"/>
    <x v="5"/>
    <n v="5.6818181818181825"/>
    <n v="5.7284090909090919"/>
    <n v="12.729797979797981"/>
    <s v="Blw"/>
  </r>
  <r>
    <s v="OtsLGRF23S"/>
    <s v="OtsLGRF23S_7237"/>
    <s v="C-07237"/>
    <d v="2023-09-15T00:00:00"/>
    <x v="1"/>
    <s v="F"/>
    <n v="730"/>
    <x v="16"/>
    <x v="0"/>
    <s v="NA"/>
    <s v="NA"/>
    <s v="NA"/>
    <s v="M"/>
    <x v="1"/>
    <s v="OtsLYON19S_1_1802"/>
    <s v="OtsLYON19S_1_1506"/>
    <x v="1"/>
    <x v="1"/>
    <x v="1"/>
    <s v="FALL"/>
    <n v="0.999999999999999"/>
    <x v="1"/>
    <n v="0.95971980899999998"/>
    <n v="1"/>
    <x v="1"/>
    <n v="5.6818181818181825"/>
    <n v="5.7284090909090919"/>
    <n v="12.729797979797981"/>
    <s v="Abv"/>
  </r>
  <r>
    <s v="OtsLGRF23S"/>
    <s v="OtsLGRF23S_7240"/>
    <s v="C-07240"/>
    <d v="2023-09-15T00:00:00"/>
    <x v="1"/>
    <s v="M"/>
    <n v="560"/>
    <x v="38"/>
    <x v="0"/>
    <s v="NA"/>
    <s v="NA"/>
    <s v="NA"/>
    <s v="M"/>
    <x v="1"/>
    <s v="OtsNPFH20S_1_0593"/>
    <s v="OtsNPFH20S_1_0553"/>
    <x v="8"/>
    <x v="3"/>
    <x v="3"/>
    <s v="FALL"/>
    <n v="0.999999999999999"/>
    <x v="13"/>
    <n v="0.98845608500000004"/>
    <n v="1"/>
    <x v="8"/>
    <n v="5.6818181818181825"/>
    <n v="5.7284090909090919"/>
    <n v="12.729797979797981"/>
    <s v="Abv"/>
  </r>
  <r>
    <s v="OtsLGRF23S"/>
    <s v="OtsLGRF23S_7243"/>
    <s v="C-07243"/>
    <d v="2023-09-16T00:00:00"/>
    <x v="1"/>
    <s v="F"/>
    <n v="710"/>
    <x v="10"/>
    <x v="0"/>
    <s v="NA"/>
    <s v="NA"/>
    <s v="NA"/>
    <s v="F"/>
    <x v="0"/>
    <s v="OtsLYON19S_1_0520"/>
    <s v="OtsLYON19S_1_0340"/>
    <x v="1"/>
    <x v="1"/>
    <x v="1"/>
    <s v="FALL"/>
    <n v="1"/>
    <x v="3"/>
    <n v="0.95971980899999998"/>
    <n v="1"/>
    <x v="5"/>
    <n v="5.6818181818181825"/>
    <n v="5.7284090909090919"/>
    <n v="12.729797979797981"/>
    <s v="Abv"/>
  </r>
  <r>
    <s v="OtsLGRF23S"/>
    <s v="OtsLGRF23S_7246"/>
    <s v="C-07246"/>
    <d v="2023-09-16T00:00:00"/>
    <x v="1"/>
    <s v="M"/>
    <n v="620"/>
    <x v="49"/>
    <x v="1"/>
    <n v="1"/>
    <s v="NA"/>
    <s v="NA"/>
    <s v="M"/>
    <x v="1"/>
    <s v="OtsLYON20S_1_0250"/>
    <s v="OtsLYON20S_1_0111"/>
    <x v="5"/>
    <x v="3"/>
    <x v="3"/>
    <s v="FALL"/>
    <n v="1"/>
    <x v="3"/>
    <n v="0.98961045999999997"/>
    <n v="1"/>
    <x v="9"/>
    <n v="5.6818181818181825"/>
    <n v="5.7284090909090919"/>
    <n v="12.729797979797981"/>
    <s v="Abv"/>
  </r>
  <r>
    <s v="OtsLGRF23S"/>
    <s v="OtsLGRF23S_7249"/>
    <s v="C-07249"/>
    <d v="2023-09-16T00:00:00"/>
    <x v="1"/>
    <s v="M"/>
    <n v="680"/>
    <x v="35"/>
    <x v="0"/>
    <s v="NA"/>
    <s v="3DD.003E2BF9E9"/>
    <s v="NA"/>
    <s v="M"/>
    <x v="1"/>
    <s v="NA"/>
    <s v="NA"/>
    <x v="0"/>
    <x v="0"/>
    <x v="0"/>
    <s v="FALL"/>
    <n v="0.999999999999999"/>
    <x v="0"/>
    <e v="#N/A"/>
    <n v="1"/>
    <x v="5"/>
    <n v="5.6818181818181825"/>
    <n v="5.7284090909090919"/>
    <n v="12.729797979797981"/>
    <s v="Abv"/>
  </r>
  <r>
    <s v="OtsLGRF23S"/>
    <s v="OtsLGRF23S_7252"/>
    <s v="C-07252"/>
    <d v="2023-09-16T00:00:00"/>
    <x v="1"/>
    <s v="F"/>
    <n v="710"/>
    <x v="10"/>
    <x v="0"/>
    <s v="NA"/>
    <s v="NA"/>
    <s v="NA"/>
    <s v="F"/>
    <x v="0"/>
    <s v="OtsLYON19S_1_1705"/>
    <s v="OtsLYON19S_1_2104"/>
    <x v="1"/>
    <x v="1"/>
    <x v="1"/>
    <s v="FALL"/>
    <n v="0.999999999999998"/>
    <x v="14"/>
    <n v="0.95971980899999998"/>
    <n v="1"/>
    <x v="5"/>
    <n v="5.6818181818181825"/>
    <n v="5.7284090909090919"/>
    <n v="12.729797979797981"/>
    <s v="Blw"/>
  </r>
  <r>
    <s v="OtsLGRF23S"/>
    <s v="OtsLGRF23S_7255"/>
    <s v="C-07255"/>
    <d v="2023-09-16T00:00:00"/>
    <x v="1"/>
    <s v="M"/>
    <n v="520"/>
    <x v="48"/>
    <x v="0"/>
    <s v="NA"/>
    <s v="NA"/>
    <s v="NA"/>
    <s v="M"/>
    <x v="1"/>
    <s v="OtsLYON21S_1_0944"/>
    <s v="OtsLYON21S_1_1773"/>
    <x v="7"/>
    <x v="4"/>
    <x v="4"/>
    <s v="FALL"/>
    <n v="0.999999999999999"/>
    <x v="1"/>
    <e v="#N/A"/>
    <n v="1"/>
    <x v="11"/>
    <n v="5.6818181818181825"/>
    <n v="5.7284090909090919"/>
    <n v="12.729797979797981"/>
    <s v="Abv"/>
  </r>
  <r>
    <s v="OtsLGRF23S"/>
    <s v="OtsLGRF23S_7258"/>
    <s v="C-07258"/>
    <d v="2023-09-16T00:00:00"/>
    <x v="1"/>
    <s v="M"/>
    <n v="660"/>
    <x v="33"/>
    <x v="0"/>
    <s v="NA"/>
    <s v="NA"/>
    <s v="NA"/>
    <s v="M"/>
    <x v="1"/>
    <s v="OtsNPFH20S_1_0204"/>
    <s v="OtsNPFH20S_1_0161"/>
    <x v="8"/>
    <x v="3"/>
    <x v="3"/>
    <s v="FALL"/>
    <n v="0.999999999999997"/>
    <x v="2"/>
    <n v="0.98845608500000004"/>
    <n v="1"/>
    <x v="3"/>
    <n v="5.6818181818181825"/>
    <n v="5.7284090909090919"/>
    <n v="12.729797979797981"/>
    <s v="Abv"/>
  </r>
  <r>
    <s v="OtsLGRF23S"/>
    <s v="OtsLGRF23S_7261"/>
    <s v="C-07261"/>
    <d v="2023-09-16T00:00:00"/>
    <x v="1"/>
    <s v="F"/>
    <n v="720"/>
    <x v="17"/>
    <x v="0"/>
    <s v="NA"/>
    <s v="NA"/>
    <s v="NA"/>
    <s v="F"/>
    <x v="0"/>
    <s v="OtsLYON19S_1_1800"/>
    <s v="OtsLYON19S_1_2061"/>
    <x v="1"/>
    <x v="1"/>
    <x v="1"/>
    <s v="FALL"/>
    <n v="1"/>
    <x v="14"/>
    <n v="0.95971980899999998"/>
    <n v="1"/>
    <x v="5"/>
    <n v="5.6818181818181825"/>
    <n v="5.7284090909090919"/>
    <n v="12.729797979797981"/>
    <s v="Blw"/>
  </r>
  <r>
    <s v="OtsLGRF23S"/>
    <s v="OtsLGRF23S_7264"/>
    <s v="C-07264"/>
    <d v="2023-09-16T00:00:00"/>
    <x v="1"/>
    <s v="F"/>
    <n v="760"/>
    <x v="6"/>
    <x v="1"/>
    <n v="1"/>
    <s v="NA"/>
    <s v="NA"/>
    <s v="F"/>
    <x v="0"/>
    <s v="OtsLYON19S_1_1115"/>
    <s v="OtsLYON19S_1_0950"/>
    <x v="1"/>
    <x v="1"/>
    <x v="1"/>
    <s v="FALL"/>
    <n v="1.00000000000001"/>
    <x v="16"/>
    <n v="0.95971980899999998"/>
    <n v="1"/>
    <x v="1"/>
    <n v="5.6818181818181825"/>
    <n v="5.7284090909090919"/>
    <n v="12.729797979797981"/>
    <s v="Abv"/>
  </r>
  <r>
    <s v="OtsLGRF23S"/>
    <s v="OtsLGRF23S_7267"/>
    <s v="C-07267"/>
    <d v="2023-09-16T00:00:00"/>
    <x v="1"/>
    <s v="M"/>
    <n v="680"/>
    <x v="35"/>
    <x v="0"/>
    <s v="NA"/>
    <s v="NA"/>
    <s v="NA"/>
    <s v="M"/>
    <x v="1"/>
    <s v="OtsNPFH19S_1_5334"/>
    <s v="OtsNPFH19S_1_5016"/>
    <x v="2"/>
    <x v="1"/>
    <x v="1"/>
    <s v="FALL"/>
    <n v="1"/>
    <x v="2"/>
    <n v="0.99705232300000002"/>
    <n v="1"/>
    <x v="5"/>
    <n v="5.6818181818181825"/>
    <n v="5.7284090909090919"/>
    <n v="12.729797979797981"/>
    <s v="Abv"/>
  </r>
  <r>
    <s v="OtsLGRF23S"/>
    <s v="OtsLGRF23S_7269"/>
    <s v="C-07269"/>
    <d v="2023-09-16T00:00:00"/>
    <x v="1"/>
    <s v="F"/>
    <n v="710"/>
    <x v="10"/>
    <x v="0"/>
    <s v="NA"/>
    <s v="NA"/>
    <s v="NA"/>
    <s v="F"/>
    <x v="0"/>
    <s v="OtsLYON19S_1_1802"/>
    <s v="OtsLYON19S_1_1506"/>
    <x v="1"/>
    <x v="1"/>
    <x v="1"/>
    <s v="FALL"/>
    <n v="0.999999999999999"/>
    <x v="1"/>
    <n v="0.95971980899999998"/>
    <n v="1"/>
    <x v="5"/>
    <n v="5.6818181818181825"/>
    <n v="5.7284090909090919"/>
    <n v="12.729797979797981"/>
    <s v="Abv"/>
  </r>
  <r>
    <s v="OtsLGRF23S"/>
    <s v="OtsLGRF23S_7270"/>
    <s v="C-07270"/>
    <d v="2023-09-16T00:00:00"/>
    <x v="1"/>
    <s v="F"/>
    <n v="730"/>
    <x v="16"/>
    <x v="0"/>
    <s v="NA"/>
    <s v="NA"/>
    <s v="NA"/>
    <s v="F"/>
    <x v="0"/>
    <s v="OtsLYON19S_1_1830"/>
    <s v="OtsLYON19S_1_1559"/>
    <x v="1"/>
    <x v="1"/>
    <x v="1"/>
    <s v="FALL"/>
    <n v="1"/>
    <x v="1"/>
    <n v="0.95971980899999998"/>
    <n v="1"/>
    <x v="1"/>
    <n v="5.6818181818181825"/>
    <n v="5.7284090909090919"/>
    <n v="12.729797979797981"/>
    <s v="Abv"/>
  </r>
  <r>
    <s v="OtsLGRF23S"/>
    <s v="OtsLGRF23S_7271"/>
    <s v="C-07271"/>
    <d v="2023-09-16T00:00:00"/>
    <x v="1"/>
    <s v="M"/>
    <n v="800"/>
    <x v="4"/>
    <x v="0"/>
    <s v="NA"/>
    <s v="3DD.003D7E5442"/>
    <s v="NA"/>
    <s v="M"/>
    <x v="1"/>
    <s v="OtsLYON19S_1_0714"/>
    <s v="OtsLYON19S_1_0812"/>
    <x v="1"/>
    <x v="1"/>
    <x v="1"/>
    <s v="FALL"/>
    <n v="0.999999999999996"/>
    <x v="6"/>
    <n v="0.95971980899999998"/>
    <n v="1"/>
    <x v="0"/>
    <n v="5.6818181818181825"/>
    <n v="5.7284090909090919"/>
    <n v="12.729797979797981"/>
    <s v="Abv"/>
  </r>
  <r>
    <s v="OtsLGRF23S"/>
    <s v="OtsLGRF23S_7273"/>
    <s v="C-07273"/>
    <d v="2023-09-16T00:00:00"/>
    <x v="1"/>
    <s v="F"/>
    <n v="800"/>
    <x v="4"/>
    <x v="0"/>
    <s v="NA"/>
    <s v="3DD.003D7E546C"/>
    <s v="NA"/>
    <s v="F"/>
    <x v="0"/>
    <s v="NA"/>
    <s v="NA"/>
    <x v="0"/>
    <x v="0"/>
    <x v="0"/>
    <s v="FALL"/>
    <n v="1.00000000000001"/>
    <x v="0"/>
    <e v="#N/A"/>
    <n v="1"/>
    <x v="0"/>
    <n v="5.6818181818181825"/>
    <n v="5.7284090909090919"/>
    <n v="12.729797979797981"/>
    <s v="Abv"/>
  </r>
  <r>
    <s v="OtsLGRF23S"/>
    <s v="OtsLGRF23S_7276"/>
    <s v="C-07276"/>
    <d v="2023-09-16T00:00:00"/>
    <x v="1"/>
    <s v="F"/>
    <n v="740"/>
    <x v="12"/>
    <x v="0"/>
    <s v="NA"/>
    <s v="NA"/>
    <s v="NA"/>
    <s v="F"/>
    <x v="0"/>
    <s v="OtsLYON19S_1_0599"/>
    <s v="OtsLYON19S_1_0664"/>
    <x v="1"/>
    <x v="1"/>
    <x v="1"/>
    <s v="FALL"/>
    <n v="0.999999999999999"/>
    <x v="6"/>
    <n v="0.95971980899999998"/>
    <n v="1"/>
    <x v="1"/>
    <n v="5.6818181818181825"/>
    <n v="5.7284090909090919"/>
    <n v="12.729797979797981"/>
    <s v="Abv"/>
  </r>
  <r>
    <s v="OtsLGRF23S"/>
    <s v="OtsLGRF23S_7279"/>
    <s v="C-07279"/>
    <d v="2023-09-16T00:00:00"/>
    <x v="1"/>
    <s v="M"/>
    <n v="640"/>
    <x v="54"/>
    <x v="0"/>
    <s v="NA"/>
    <s v="3DD.003E2BF9DD"/>
    <s v="NA"/>
    <s v="M"/>
    <x v="1"/>
    <s v="OtsLYON19S_1_1722"/>
    <s v="OtsLYON19S_1_1940"/>
    <x v="1"/>
    <x v="1"/>
    <x v="1"/>
    <s v="FALL"/>
    <n v="1"/>
    <x v="1"/>
    <n v="0.95971980899999998"/>
    <n v="1"/>
    <x v="3"/>
    <n v="5.6818181818181825"/>
    <n v="5.7284090909090919"/>
    <n v="12.729797979797981"/>
    <s v="Abv"/>
  </r>
  <r>
    <s v="OtsLGRF23S"/>
    <s v="OtsLGRF23S_7282"/>
    <s v="C-07282"/>
    <d v="2023-09-16T00:00:00"/>
    <x v="1"/>
    <s v="M"/>
    <n v="670"/>
    <x v="11"/>
    <x v="0"/>
    <s v="NA"/>
    <s v="NA"/>
    <s v="NA"/>
    <s v="M"/>
    <x v="1"/>
    <s v="OtsLYON20S_1_0452"/>
    <s v="OtsLYON20S_1_1175"/>
    <x v="5"/>
    <x v="3"/>
    <x v="3"/>
    <s v="FALL"/>
    <n v="0.999999999999994"/>
    <x v="7"/>
    <n v="0.98961045999999997"/>
    <n v="1"/>
    <x v="3"/>
    <n v="5.6818181818181825"/>
    <n v="5.7284090909090919"/>
    <n v="12.729797979797981"/>
    <s v="Blw"/>
  </r>
  <r>
    <s v="OtsLGRF23S"/>
    <s v="OtsLGRF23S_7284"/>
    <s v="C-07284"/>
    <d v="2023-09-16T00:00:00"/>
    <x v="1"/>
    <s v="F"/>
    <n v="700"/>
    <x v="13"/>
    <x v="0"/>
    <s v="NA"/>
    <s v="NA"/>
    <s v="NA"/>
    <s v="F"/>
    <x v="0"/>
    <s v="OtsLYON19S_1_1102"/>
    <s v="OtsLYON19S_1_0911"/>
    <x v="1"/>
    <x v="1"/>
    <x v="1"/>
    <s v="FALL"/>
    <n v="1"/>
    <x v="6"/>
    <n v="0.95971980899999998"/>
    <n v="1"/>
    <x v="5"/>
    <n v="5.6818181818181825"/>
    <n v="5.7284090909090919"/>
    <n v="12.729797979797981"/>
    <s v="Abv"/>
  </r>
  <r>
    <s v="OtsLGRF23S"/>
    <s v="OtsLGRF23S_7285"/>
    <s v="C-07285"/>
    <d v="2023-09-16T00:00:00"/>
    <x v="1"/>
    <s v="M"/>
    <n v="650"/>
    <x v="5"/>
    <x v="1"/>
    <n v="1"/>
    <s v="NA"/>
    <s v="NA"/>
    <s v="M"/>
    <x v="1"/>
    <s v="OtsLYON20S_1_0410"/>
    <s v="OtsLYON20S_1_1066"/>
    <x v="5"/>
    <x v="3"/>
    <x v="3"/>
    <s v="FALL"/>
    <n v="0.999999999999994"/>
    <x v="6"/>
    <n v="0.98961045999999997"/>
    <n v="1"/>
    <x v="3"/>
    <n v="5.6818181818181825"/>
    <n v="5.7284090909090919"/>
    <n v="12.729797979797981"/>
    <s v="Abv"/>
  </r>
  <r>
    <s v="OtsLGRF23S"/>
    <s v="OtsLGRF23S_7288"/>
    <s v="C-07288"/>
    <d v="2023-09-16T00:00:00"/>
    <x v="1"/>
    <s v="F"/>
    <n v="730"/>
    <x v="16"/>
    <x v="0"/>
    <s v="NA"/>
    <s v="NA"/>
    <s v="NA"/>
    <s v="F"/>
    <x v="0"/>
    <s v="OtsLYON19S_1_0155"/>
    <s v="OtsLYON19S_1_0242"/>
    <x v="1"/>
    <x v="1"/>
    <x v="1"/>
    <s v="FALL"/>
    <n v="1"/>
    <x v="3"/>
    <n v="0.95971980899999998"/>
    <n v="1"/>
    <x v="1"/>
    <n v="5.6818181818181825"/>
    <n v="5.7284090909090919"/>
    <n v="12.729797979797981"/>
    <s v="Abv"/>
  </r>
  <r>
    <s v="OtsLGRF23S"/>
    <s v="OtsLGRF23S_7291"/>
    <s v="C-07291"/>
    <d v="2023-09-16T00:00:00"/>
    <x v="1"/>
    <s v="M"/>
    <n v="690"/>
    <x v="30"/>
    <x v="0"/>
    <s v="NA"/>
    <s v="NA"/>
    <s v="NA"/>
    <s v="F"/>
    <x v="0"/>
    <s v="OtsLYON20S_1_1541"/>
    <s v="OtsLYON20S_1_1693"/>
    <x v="5"/>
    <x v="3"/>
    <x v="3"/>
    <s v="FALL"/>
    <n v="1"/>
    <x v="1"/>
    <n v="0.98961045999999997"/>
    <n v="1"/>
    <x v="5"/>
    <n v="5.6818181818181825"/>
    <n v="5.7284090909090919"/>
    <n v="12.729797979797981"/>
    <s v="Abv"/>
  </r>
  <r>
    <s v="OtsLGRF23S"/>
    <s v="OtsLGRF23S_7294"/>
    <s v="C-07294"/>
    <d v="2023-09-16T00:00:00"/>
    <x v="1"/>
    <s v="F"/>
    <n v="740"/>
    <x v="12"/>
    <x v="1"/>
    <n v="1"/>
    <s v="NA"/>
    <s v="NA"/>
    <s v="F"/>
    <x v="0"/>
    <s v="OtsLYON19S_1_1115"/>
    <s v="OtsLYON19S_1_0949"/>
    <x v="1"/>
    <x v="1"/>
    <x v="1"/>
    <s v="FALL"/>
    <n v="0.999999999999999"/>
    <x v="16"/>
    <n v="0.95971980899999998"/>
    <n v="1"/>
    <x v="1"/>
    <n v="5.6818181818181825"/>
    <n v="5.7284090909090919"/>
    <n v="12.729797979797981"/>
    <s v="Abv"/>
  </r>
  <r>
    <s v="OtsLGRF23S"/>
    <s v="OtsLGRF23S_7296"/>
    <s v="C-07296"/>
    <d v="2023-09-16T00:00:00"/>
    <x v="1"/>
    <s v="M"/>
    <n v="550"/>
    <x v="34"/>
    <x v="0"/>
    <s v="NA"/>
    <s v="NA"/>
    <s v="NA"/>
    <s v="M"/>
    <x v="1"/>
    <s v="NA"/>
    <s v="NA"/>
    <x v="0"/>
    <x v="0"/>
    <x v="0"/>
    <s v="FALL"/>
    <n v="0.999999999999998"/>
    <x v="0"/>
    <e v="#N/A"/>
    <n v="1"/>
    <x v="8"/>
    <n v="5.6818181818181825"/>
    <n v="5.7284090909090919"/>
    <n v="12.729797979797981"/>
    <s v="Abv"/>
  </r>
  <r>
    <s v="OtsLGRF23S"/>
    <s v="OtsLGRF23S_7297"/>
    <s v="C-07297"/>
    <d v="2023-09-16T00:00:00"/>
    <x v="1"/>
    <s v="M"/>
    <n v="460"/>
    <x v="37"/>
    <x v="0"/>
    <s v="NA"/>
    <s v="NA"/>
    <s v="NA"/>
    <s v="M"/>
    <x v="1"/>
    <s v="OtsLYON21S_1_0658"/>
    <s v="OtsLYON21S_1_0114"/>
    <x v="7"/>
    <x v="4"/>
    <x v="4"/>
    <s v="FALL"/>
    <n v="0.999999999999996"/>
    <x v="4"/>
    <e v="#N/A"/>
    <n v="1"/>
    <x v="10"/>
    <n v="5.6818181818181825"/>
    <n v="5.7284090909090919"/>
    <n v="12.729797979797981"/>
    <s v="Abv"/>
  </r>
  <r>
    <s v="OtsLGRF23S"/>
    <s v="OtsLGRF23S_7300"/>
    <s v="C-07300"/>
    <d v="2023-09-16T00:00:00"/>
    <x v="1"/>
    <s v="F"/>
    <n v="710"/>
    <x v="10"/>
    <x v="0"/>
    <s v="NA"/>
    <s v="NA"/>
    <s v="NA"/>
    <s v="F"/>
    <x v="0"/>
    <s v="OtsLYON19S_1_0574"/>
    <s v="OtsLYON19S_1_0493"/>
    <x v="1"/>
    <x v="1"/>
    <x v="1"/>
    <s v="FALL"/>
    <n v="1"/>
    <x v="7"/>
    <n v="0.95971980899999998"/>
    <n v="1"/>
    <x v="5"/>
    <n v="5.6818181818181825"/>
    <n v="5.7284090909090919"/>
    <n v="12.729797979797981"/>
    <s v="Blw"/>
  </r>
  <r>
    <s v="OtsLGRF23S"/>
    <s v="OtsLGRF23S_7303"/>
    <s v="C-07303"/>
    <d v="2023-09-16T00:00:00"/>
    <x v="1"/>
    <s v="F"/>
    <n v="710"/>
    <x v="10"/>
    <x v="1"/>
    <n v="1"/>
    <s v="NA"/>
    <s v="NA"/>
    <s v="F"/>
    <x v="0"/>
    <s v="OtsLYON19S_1_1719"/>
    <s v="OtsLYON19S_1_1935"/>
    <x v="1"/>
    <x v="1"/>
    <x v="1"/>
    <s v="FALL"/>
    <n v="0.999999999999999"/>
    <x v="1"/>
    <n v="0.95971980899999998"/>
    <n v="1"/>
    <x v="5"/>
    <n v="5.6818181818181825"/>
    <n v="5.7284090909090919"/>
    <n v="12.729797979797981"/>
    <s v="Abv"/>
  </r>
  <r>
    <s v="OtsLGRF23S"/>
    <s v="OtsLGRF23S_7306"/>
    <s v="C-07306"/>
    <d v="2023-09-16T00:00:00"/>
    <x v="1"/>
    <s v="F"/>
    <n v="770"/>
    <x v="2"/>
    <x v="1"/>
    <n v="1"/>
    <s v="NA"/>
    <s v="NA"/>
    <s v="F"/>
    <x v="0"/>
    <s v="OtsLYON19S_1_0719"/>
    <s v="OtsLYON19S_1_0815"/>
    <x v="1"/>
    <x v="1"/>
    <x v="1"/>
    <s v="FALL"/>
    <n v="1"/>
    <x v="6"/>
    <n v="0.95971980899999998"/>
    <n v="1"/>
    <x v="1"/>
    <n v="5.6818181818181825"/>
    <n v="5.7284090909090919"/>
    <n v="12.729797979797981"/>
    <s v="Abv"/>
  </r>
  <r>
    <s v="OtsLGRF23S"/>
    <s v="OtsLGRF23S_7309"/>
    <s v="C-07309"/>
    <d v="2023-09-16T00:00:00"/>
    <x v="1"/>
    <s v="F"/>
    <n v="710"/>
    <x v="10"/>
    <x v="0"/>
    <s v="NA"/>
    <s v="NA"/>
    <s v="NA"/>
    <s v="F"/>
    <x v="0"/>
    <s v="OtsLYON19S_1_1820"/>
    <s v="OtsLYON19S_1_1550"/>
    <x v="1"/>
    <x v="1"/>
    <x v="1"/>
    <s v="FALL"/>
    <n v="1"/>
    <x v="1"/>
    <n v="0.95971980899999998"/>
    <n v="1"/>
    <x v="5"/>
    <n v="5.6818181818181825"/>
    <n v="5.7284090909090919"/>
    <n v="12.729797979797981"/>
    <s v="Abv"/>
  </r>
  <r>
    <s v="OtsLGRF23S"/>
    <s v="OtsLGRF23S_7312"/>
    <s v="C-07312"/>
    <d v="2023-09-16T00:00:00"/>
    <x v="1"/>
    <s v="F"/>
    <n v="740"/>
    <x v="12"/>
    <x v="0"/>
    <s v="NA"/>
    <s v="NA"/>
    <s v="NA"/>
    <s v="F"/>
    <x v="0"/>
    <s v="OtsNPFH19S_1_5321"/>
    <s v="OtsNPFH19S_1_5007"/>
    <x v="2"/>
    <x v="1"/>
    <x v="1"/>
    <s v="FALL"/>
    <n v="1"/>
    <x v="2"/>
    <n v="0.99705232300000002"/>
    <n v="1"/>
    <x v="1"/>
    <n v="5.6818181818181825"/>
    <n v="5.7284090909090919"/>
    <n v="12.729797979797981"/>
    <s v="Abv"/>
  </r>
  <r>
    <s v="OtsLGRF23S"/>
    <s v="OtsLGRF23S_7315"/>
    <s v="C-07315"/>
    <d v="2023-09-16T00:00:00"/>
    <x v="1"/>
    <s v="F"/>
    <n v="780"/>
    <x v="8"/>
    <x v="0"/>
    <s v="NA"/>
    <s v="NA"/>
    <s v="NA"/>
    <s v="F"/>
    <x v="0"/>
    <s v="OtsLYON19S_1_1810"/>
    <s v="OtsLYON19S_1_1520"/>
    <x v="1"/>
    <x v="1"/>
    <x v="1"/>
    <s v="FALL"/>
    <n v="0.999999999999995"/>
    <x v="1"/>
    <n v="0.95971980899999998"/>
    <n v="1"/>
    <x v="0"/>
    <n v="5.6818181818181825"/>
    <n v="5.7284090909090919"/>
    <n v="12.729797979797981"/>
    <s v="Abv"/>
  </r>
  <r>
    <s v="OtsLGRF23S"/>
    <s v="OtsLGRF23S_7318"/>
    <s v="C-07318"/>
    <d v="2023-09-16T00:00:00"/>
    <x v="1"/>
    <s v="M"/>
    <n v="420"/>
    <x v="60"/>
    <x v="1"/>
    <n v="1"/>
    <s v="NA"/>
    <s v="NA"/>
    <s v="M"/>
    <x v="1"/>
    <s v="OtsLYON21S_1_0622"/>
    <s v="OtsLYON21S_1_0042"/>
    <x v="7"/>
    <x v="4"/>
    <x v="4"/>
    <s v="FALL"/>
    <n v="1"/>
    <x v="4"/>
    <e v="#N/A"/>
    <n v="1"/>
    <x v="12"/>
    <n v="5.6818181818181825"/>
    <n v="5.7284090909090919"/>
    <n v="12.729797979797981"/>
    <s v="Abv"/>
  </r>
  <r>
    <s v="OtsLGRF23S"/>
    <s v="OtsLGRF23S_7321"/>
    <s v="C-07321"/>
    <d v="2023-09-16T00:00:00"/>
    <x v="1"/>
    <s v="M"/>
    <n v="600"/>
    <x v="43"/>
    <x v="0"/>
    <s v="NA"/>
    <s v="NA"/>
    <s v="This individual failed to genotype"/>
    <s v="U"/>
    <x v="1"/>
    <s v="NG"/>
    <s v="NG"/>
    <x v="4"/>
    <x v="0"/>
    <x v="0"/>
    <s v="NA"/>
    <s v="NA"/>
    <x v="5"/>
    <e v="#N/A"/>
    <n v="1"/>
    <x v="9"/>
    <n v="5.6818181818181825"/>
    <n v="5.7284090909090919"/>
    <n v="12.729797979797981"/>
    <s v="Abv"/>
  </r>
  <r>
    <s v="OtsLGRF23S"/>
    <s v="OtsLGRF23S_7324"/>
    <s v="C-07324"/>
    <d v="2023-09-16T00:00:00"/>
    <x v="1"/>
    <s v="M"/>
    <n v="590"/>
    <x v="36"/>
    <x v="0"/>
    <s v="NA"/>
    <s v="NA"/>
    <s v="NA"/>
    <s v="M"/>
    <x v="1"/>
    <s v="OtsNPFH20S_1_0830"/>
    <s v="OtsNPFH20S_1_0769"/>
    <x v="8"/>
    <x v="3"/>
    <x v="3"/>
    <s v="FALL"/>
    <n v="0.999999999999996"/>
    <x v="2"/>
    <n v="0.98845608500000004"/>
    <n v="1"/>
    <x v="9"/>
    <n v="5.6818181818181825"/>
    <n v="5.7284090909090919"/>
    <n v="12.729797979797981"/>
    <s v="Abv"/>
  </r>
  <r>
    <s v="OtsLGRF23S"/>
    <s v="OtsLGRF23S_7327"/>
    <s v="C-07327"/>
    <d v="2023-09-16T00:00:00"/>
    <x v="1"/>
    <s v="M"/>
    <n v="620"/>
    <x v="49"/>
    <x v="0"/>
    <s v="NA"/>
    <s v="NA"/>
    <s v="NA"/>
    <s v="M"/>
    <x v="1"/>
    <s v="OtsLYON20S_1_1508"/>
    <s v="OtsLYON20S_1_1625"/>
    <x v="5"/>
    <x v="3"/>
    <x v="3"/>
    <s v="FALL"/>
    <n v="0.999999999999997"/>
    <x v="1"/>
    <n v="0.98961045999999997"/>
    <n v="1"/>
    <x v="9"/>
    <n v="5.6818181818181825"/>
    <n v="5.7284090909090919"/>
    <n v="12.729797979797981"/>
    <s v="Abv"/>
  </r>
  <r>
    <s v="OtsLGRF23S"/>
    <s v="OtsLGRF23S_7330"/>
    <s v="C-07330"/>
    <d v="2023-09-16T00:00:00"/>
    <x v="1"/>
    <s v="M"/>
    <n v="770"/>
    <x v="2"/>
    <x v="0"/>
    <s v="NA"/>
    <s v="NA"/>
    <s v="NA"/>
    <s v="M"/>
    <x v="1"/>
    <s v="NA"/>
    <s v="NA"/>
    <x v="0"/>
    <x v="0"/>
    <x v="0"/>
    <s v="FALL"/>
    <n v="0.999999999999996"/>
    <x v="0"/>
    <e v="#N/A"/>
    <n v="1"/>
    <x v="1"/>
    <n v="5.6818181818181825"/>
    <n v="5.7284090909090919"/>
    <n v="12.729797979797981"/>
    <s v="Abv"/>
  </r>
  <r>
    <s v="OtsLGRF23S"/>
    <s v="OtsLGRF23S_7331"/>
    <s v="C-07331"/>
    <d v="2023-09-16T00:00:00"/>
    <x v="1"/>
    <s v="F"/>
    <n v="720"/>
    <x v="17"/>
    <x v="1"/>
    <n v="1"/>
    <s v="NA"/>
    <s v="NA"/>
    <s v="F"/>
    <x v="0"/>
    <s v="OtsLYON19S_1_0102"/>
    <s v="OtsLYON19S_1_0001"/>
    <x v="1"/>
    <x v="1"/>
    <x v="1"/>
    <s v="FALL"/>
    <n v="0.999999999999998"/>
    <x v="4"/>
    <n v="0.95971980899999998"/>
    <n v="1"/>
    <x v="5"/>
    <n v="5.6818181818181825"/>
    <n v="5.7284090909090919"/>
    <n v="12.729797979797981"/>
    <s v="Abv"/>
  </r>
  <r>
    <s v="OtsLGRF23S"/>
    <s v="OtsLGRF23S_7332"/>
    <s v="C-07332"/>
    <d v="2023-09-16T00:00:00"/>
    <x v="1"/>
    <s v="M"/>
    <n v="460"/>
    <x v="37"/>
    <x v="1"/>
    <n v="1"/>
    <s v="NA"/>
    <s v="NA"/>
    <s v="M"/>
    <x v="1"/>
    <s v="OtsLYON21S_1_0772"/>
    <s v="OtsLYON21S_1_0446"/>
    <x v="7"/>
    <x v="4"/>
    <x v="4"/>
    <s v="FALL"/>
    <n v="0.999999999999997"/>
    <x v="7"/>
    <e v="#N/A"/>
    <n v="1"/>
    <x v="10"/>
    <n v="5.6818181818181825"/>
    <n v="5.7284090909090919"/>
    <n v="12.729797979797981"/>
    <s v="Blw"/>
  </r>
  <r>
    <s v="OtsLGRF23S"/>
    <s v="OtsLGRF23S_7333"/>
    <s v="C-07333"/>
    <d v="2023-09-16T00:00:00"/>
    <x v="1"/>
    <s v="F"/>
    <n v="810"/>
    <x v="9"/>
    <x v="0"/>
    <s v="NA"/>
    <s v="3DD.003D7E544E"/>
    <s v="NA"/>
    <s v="F"/>
    <x v="0"/>
    <s v="OtsLYON19S_1_1398"/>
    <s v="OtsLYON19S_1_1493"/>
    <x v="1"/>
    <x v="1"/>
    <x v="1"/>
    <s v="FALL"/>
    <n v="1"/>
    <x v="1"/>
    <n v="0.95971980899999998"/>
    <n v="1"/>
    <x v="0"/>
    <n v="5.6818181818181825"/>
    <n v="5.7284090909090919"/>
    <n v="12.729797979797981"/>
    <s v="Abv"/>
  </r>
  <r>
    <s v="OtsLGRF23S"/>
    <s v="OtsLGRF23S_7334"/>
    <s v="C-07334"/>
    <d v="2023-09-16T00:00:00"/>
    <x v="1"/>
    <s v="F"/>
    <n v="800"/>
    <x v="4"/>
    <x v="1"/>
    <n v="1"/>
    <s v="3DD.003D7E545C"/>
    <s v="NA"/>
    <s v="F"/>
    <x v="0"/>
    <s v="OtsLYON19S_1_0117"/>
    <s v="OtsLYON19S_1_0041"/>
    <x v="1"/>
    <x v="1"/>
    <x v="1"/>
    <s v="FALL"/>
    <n v="0.999999999999996"/>
    <x v="4"/>
    <n v="0.95971980899999998"/>
    <n v="1"/>
    <x v="0"/>
    <n v="5.6818181818181825"/>
    <n v="5.7284090909090919"/>
    <n v="12.729797979797981"/>
    <s v="Abv"/>
  </r>
  <r>
    <s v="OtsLGRF23S"/>
    <s v="OtsLGRF23S_7336"/>
    <s v="C-07336"/>
    <d v="2023-09-16T00:00:00"/>
    <x v="1"/>
    <s v="F"/>
    <n v="830"/>
    <x v="15"/>
    <x v="0"/>
    <s v="NA"/>
    <s v="3DD.003D7E5422"/>
    <s v="NA"/>
    <s v="F"/>
    <x v="0"/>
    <s v="OtsLYON19S_1_0107"/>
    <s v="OtsLYON19S_1_0045"/>
    <x v="1"/>
    <x v="1"/>
    <x v="1"/>
    <s v="FALL"/>
    <n v="1"/>
    <x v="4"/>
    <n v="0.95971980899999998"/>
    <n v="1"/>
    <x v="2"/>
    <n v="5.6818181818181825"/>
    <n v="5.7284090909090919"/>
    <n v="12.729797979797981"/>
    <s v="Abv"/>
  </r>
  <r>
    <s v="OtsLGRF23S"/>
    <s v="OtsLGRF23S_7339"/>
    <s v="C-07339"/>
    <d v="2023-09-16T00:00:00"/>
    <x v="1"/>
    <s v="F"/>
    <n v="760"/>
    <x v="6"/>
    <x v="0"/>
    <s v="NA"/>
    <s v="NA"/>
    <s v="NA"/>
    <s v="F"/>
    <x v="0"/>
    <s v="OtsLYON19S_1_1852"/>
    <s v="OtsLYON19S_1_1607"/>
    <x v="1"/>
    <x v="1"/>
    <x v="1"/>
    <s v="FALL"/>
    <n v="1"/>
    <x v="1"/>
    <n v="0.95971980899999998"/>
    <n v="1"/>
    <x v="1"/>
    <n v="5.6818181818181825"/>
    <n v="5.7284090909090919"/>
    <n v="12.729797979797981"/>
    <s v="Abv"/>
  </r>
  <r>
    <s v="OtsLGRF23S"/>
    <s v="OtsLGRF23S_7342"/>
    <s v="C-07342"/>
    <d v="2023-09-16T00:00:00"/>
    <x v="1"/>
    <s v="F"/>
    <n v="730"/>
    <x v="16"/>
    <x v="0"/>
    <s v="NA"/>
    <s v="NA"/>
    <s v="NA"/>
    <s v="F"/>
    <x v="0"/>
    <s v="NA"/>
    <s v="NA"/>
    <x v="0"/>
    <x v="0"/>
    <x v="0"/>
    <s v="FALL"/>
    <n v="1"/>
    <x v="0"/>
    <e v="#N/A"/>
    <n v="1"/>
    <x v="1"/>
    <n v="5.6818181818181825"/>
    <n v="5.7284090909090919"/>
    <n v="12.729797979797981"/>
    <s v="Abv"/>
  </r>
  <r>
    <s v="OtsLGRF23S"/>
    <s v="OtsLGRF23S_7345"/>
    <s v="C-07345"/>
    <d v="2023-09-16T00:00:00"/>
    <x v="1"/>
    <s v="F"/>
    <n v="730"/>
    <x v="16"/>
    <x v="0"/>
    <s v="NA"/>
    <s v="NA"/>
    <s v="NA"/>
    <s v="F"/>
    <x v="0"/>
    <s v="OtsNPFH19S_1_1307"/>
    <s v="OtsNPFH19S_1_1033"/>
    <x v="2"/>
    <x v="1"/>
    <x v="1"/>
    <s v="FALL"/>
    <n v="1.00000000000001"/>
    <x v="2"/>
    <n v="0.99705232300000002"/>
    <n v="1"/>
    <x v="1"/>
    <n v="5.6818181818181825"/>
    <n v="5.7284090909090919"/>
    <n v="12.729797979797981"/>
    <s v="Abv"/>
  </r>
  <r>
    <s v="OtsLGRF23S"/>
    <s v="OtsLGRF23S_7348"/>
    <s v="C-07348"/>
    <d v="2023-09-16T00:00:00"/>
    <x v="1"/>
    <s v="F"/>
    <n v="700"/>
    <x v="13"/>
    <x v="1"/>
    <n v="1"/>
    <s v="NA"/>
    <s v="NA"/>
    <s v="F"/>
    <x v="0"/>
    <s v="OtsLYON19S_1_1368"/>
    <s v="OtsLYON19S_1_1444"/>
    <x v="1"/>
    <x v="1"/>
    <x v="1"/>
    <s v="FALL"/>
    <n v="0.999999999999995"/>
    <x v="17"/>
    <n v="0.95971980899999998"/>
    <n v="1"/>
    <x v="5"/>
    <n v="5.6818181818181825"/>
    <n v="5.7284090909090919"/>
    <n v="12.729797979797981"/>
    <s v="Blw"/>
  </r>
  <r>
    <s v="OtsLGRF23S"/>
    <s v="OtsLGRF23S_7351"/>
    <s v="C-07351"/>
    <d v="2023-09-16T00:00:00"/>
    <x v="1"/>
    <s v="F"/>
    <n v="700"/>
    <x v="13"/>
    <x v="0"/>
    <s v="NA"/>
    <s v="NA"/>
    <s v="NA"/>
    <s v="F"/>
    <x v="0"/>
    <s v="NA"/>
    <s v="NA"/>
    <x v="0"/>
    <x v="0"/>
    <x v="0"/>
    <s v="FALL"/>
    <n v="1"/>
    <x v="0"/>
    <e v="#N/A"/>
    <n v="1"/>
    <x v="5"/>
    <n v="5.6818181818181825"/>
    <n v="5.7284090909090919"/>
    <n v="12.729797979797981"/>
    <s v="Abv"/>
  </r>
  <r>
    <s v="OtsLGRF23S"/>
    <s v="OtsLGRF23S_7354"/>
    <s v="C-07354"/>
    <d v="2023-09-16T00:00:00"/>
    <x v="1"/>
    <s v="F"/>
    <n v="750"/>
    <x v="1"/>
    <x v="0"/>
    <s v="NA"/>
    <s v="NA"/>
    <s v="NA"/>
    <s v="F"/>
    <x v="0"/>
    <s v="NA"/>
    <s v="NA"/>
    <x v="0"/>
    <x v="0"/>
    <x v="0"/>
    <s v="FALL"/>
    <n v="1"/>
    <x v="0"/>
    <e v="#N/A"/>
    <n v="1"/>
    <x v="1"/>
    <n v="5.6818181818181825"/>
    <n v="5.7284090909090919"/>
    <n v="12.729797979797981"/>
    <s v="Abv"/>
  </r>
  <r>
    <s v="OtsLGRF23S"/>
    <s v="OtsLGRF23S_7357"/>
    <s v="C-07357"/>
    <d v="2023-09-16T00:00:00"/>
    <x v="1"/>
    <s v="F"/>
    <n v="700"/>
    <x v="13"/>
    <x v="0"/>
    <s v="NA"/>
    <s v="NA"/>
    <s v="NA"/>
    <s v="F"/>
    <x v="0"/>
    <s v="NA"/>
    <s v="NA"/>
    <x v="0"/>
    <x v="0"/>
    <x v="0"/>
    <s v="FALL"/>
    <n v="0.999999999999997"/>
    <x v="0"/>
    <e v="#N/A"/>
    <n v="1"/>
    <x v="5"/>
    <n v="5.6818181818181825"/>
    <n v="5.7284090909090919"/>
    <n v="12.729797979797981"/>
    <s v="Abv"/>
  </r>
  <r>
    <s v="OtsLGRF23S"/>
    <s v="OtsLGRF23S_7360"/>
    <s v="C-07360"/>
    <d v="2023-09-16T00:00:00"/>
    <x v="1"/>
    <s v="F"/>
    <n v="740"/>
    <x v="12"/>
    <x v="0"/>
    <s v="NA"/>
    <s v="NA"/>
    <s v="NA"/>
    <s v="F"/>
    <x v="0"/>
    <s v="OtsLYON19S_1_0717"/>
    <s v="OtsLYON19S_1_0826"/>
    <x v="1"/>
    <x v="1"/>
    <x v="1"/>
    <s v="FALL"/>
    <n v="0.999999999999997"/>
    <x v="6"/>
    <n v="0.95971980899999998"/>
    <n v="1"/>
    <x v="1"/>
    <n v="5.6818181818181825"/>
    <n v="5.7284090909090919"/>
    <n v="12.729797979797981"/>
    <s v="Abv"/>
  </r>
  <r>
    <s v="OtsLGRF23S"/>
    <s v="OtsLGRF23S_7362"/>
    <s v="C-07362"/>
    <d v="2023-09-16T00:00:00"/>
    <x v="1"/>
    <s v="M"/>
    <n v="720"/>
    <x v="17"/>
    <x v="1"/>
    <n v="1"/>
    <s v="NA"/>
    <s v="NA"/>
    <s v="M"/>
    <x v="1"/>
    <s v="OtsNPFH20S_1_0576"/>
    <s v="OtsNPFH20S_1_0536"/>
    <x v="8"/>
    <x v="3"/>
    <x v="3"/>
    <s v="FALL"/>
    <n v="1"/>
    <x v="13"/>
    <n v="0.98845608500000004"/>
    <n v="1"/>
    <x v="5"/>
    <n v="5.6818181818181825"/>
    <n v="5.7284090909090919"/>
    <n v="12.729797979797981"/>
    <s v="Abv"/>
  </r>
  <r>
    <s v="OtsLGRF23S"/>
    <s v="OtsLGRF23S_7363"/>
    <s v="C-07363"/>
    <d v="2023-09-16T00:00:00"/>
    <x v="1"/>
    <s v="F"/>
    <n v="750"/>
    <x v="1"/>
    <x v="0"/>
    <s v="NA"/>
    <s v="NA"/>
    <s v="NA"/>
    <s v="F"/>
    <x v="0"/>
    <s v="OtsLYON19S_1_1806"/>
    <s v="OtsLYON19S_1_1518"/>
    <x v="1"/>
    <x v="1"/>
    <x v="1"/>
    <s v="FALL"/>
    <n v="0.999999999999998"/>
    <x v="1"/>
    <n v="0.95971980899999998"/>
    <n v="1"/>
    <x v="1"/>
    <n v="5.6818181818181825"/>
    <n v="5.7284090909090919"/>
    <n v="12.729797979797981"/>
    <s v="Abv"/>
  </r>
  <r>
    <s v="OtsLGRF23S"/>
    <s v="OtsLGRF23S_7366"/>
    <s v="C-07366"/>
    <d v="2023-09-17T00:00:00"/>
    <x v="1"/>
    <s v="M"/>
    <n v="690"/>
    <x v="30"/>
    <x v="0"/>
    <s v="NA"/>
    <s v="NA"/>
    <s v="NA"/>
    <s v="M"/>
    <x v="1"/>
    <s v="OtsLYON20S_1_1538"/>
    <s v="OtsLYON20S_1_1690"/>
    <x v="5"/>
    <x v="3"/>
    <x v="3"/>
    <s v="FALL"/>
    <n v="0.999999999999998"/>
    <x v="1"/>
    <n v="0.98961045999999997"/>
    <n v="1"/>
    <x v="5"/>
    <n v="5.6818181818181825"/>
    <n v="5.7284090909090919"/>
    <n v="12.729797979797981"/>
    <s v="Abv"/>
  </r>
  <r>
    <s v="OtsLGRF23S"/>
    <s v="OtsLGRF23S_7369"/>
    <s v="C-07369"/>
    <d v="2023-09-17T00:00:00"/>
    <x v="1"/>
    <s v="M"/>
    <n v="580"/>
    <x v="46"/>
    <x v="1"/>
    <s v="NA"/>
    <s v="NA"/>
    <s v="NA"/>
    <s v="M"/>
    <x v="1"/>
    <s v="OtsLYON19S_1_1363"/>
    <s v="OtsLYON19S_1_1289"/>
    <x v="1"/>
    <x v="1"/>
    <x v="1"/>
    <s v="FALL"/>
    <n v="1"/>
    <x v="17"/>
    <n v="0.95971980899999998"/>
    <n v="1"/>
    <x v="9"/>
    <n v="5.6818181818181825"/>
    <n v="5.7284090909090919"/>
    <n v="12.729797979797981"/>
    <s v="Blw"/>
  </r>
  <r>
    <s v="OtsLGRF23S"/>
    <s v="OtsLGRF23S_7372"/>
    <s v="C-07372"/>
    <d v="2023-09-17T00:00:00"/>
    <x v="1"/>
    <s v="F"/>
    <n v="760"/>
    <x v="6"/>
    <x v="1"/>
    <n v="1"/>
    <s v="NA"/>
    <s v="NA"/>
    <s v="F"/>
    <x v="0"/>
    <s v="OtsLYON19S_1_0709"/>
    <s v="OtsLYON19S_1_0810"/>
    <x v="1"/>
    <x v="1"/>
    <x v="1"/>
    <s v="FALL"/>
    <n v="0.999999999999997"/>
    <x v="6"/>
    <n v="0.95971980899999998"/>
    <n v="1"/>
    <x v="1"/>
    <n v="5.6818181818181825"/>
    <n v="5.7284090909090919"/>
    <n v="12.729797979797981"/>
    <s v="Abv"/>
  </r>
  <r>
    <s v="OtsLGRF23S"/>
    <s v="OtsLGRF23S_7375"/>
    <s v="C-07375"/>
    <d v="2023-09-17T00:00:00"/>
    <x v="1"/>
    <s v="F"/>
    <n v="690"/>
    <x v="30"/>
    <x v="1"/>
    <n v="1"/>
    <s v="NA"/>
    <s v="NA"/>
    <s v="F"/>
    <x v="0"/>
    <s v="OtsLYON19S_1_0515"/>
    <s v="OtsLYON19S_1_0329"/>
    <x v="1"/>
    <x v="1"/>
    <x v="1"/>
    <s v="FALL"/>
    <n v="1"/>
    <x v="3"/>
    <n v="0.95971980899999998"/>
    <n v="1"/>
    <x v="5"/>
    <n v="5.6818181818181825"/>
    <n v="5.7284090909090919"/>
    <n v="12.729797979797981"/>
    <s v="Abv"/>
  </r>
  <r>
    <s v="OtsLGRF23S"/>
    <s v="OtsLGRF23S_7378"/>
    <s v="C-07378"/>
    <d v="2023-09-17T00:00:00"/>
    <x v="1"/>
    <s v="M"/>
    <n v="620"/>
    <x v="49"/>
    <x v="1"/>
    <n v="1"/>
    <s v="NA"/>
    <s v="NA"/>
    <s v="M"/>
    <x v="1"/>
    <s v="OtsLYON20S_1_0477"/>
    <s v="OtsLYON20S_1_0539"/>
    <x v="5"/>
    <x v="3"/>
    <x v="3"/>
    <s v="FALL"/>
    <n v="1"/>
    <x v="7"/>
    <n v="0.98961045999999997"/>
    <n v="1"/>
    <x v="9"/>
    <n v="5.6818181818181825"/>
    <n v="5.7284090909090919"/>
    <n v="12.729797979797981"/>
    <s v="Blw"/>
  </r>
  <r>
    <s v="OtsLGRF23S"/>
    <s v="OtsLGRF23S_7379"/>
    <s v="C-07379"/>
    <d v="2023-09-17T00:00:00"/>
    <x v="1"/>
    <s v="M"/>
    <n v="520"/>
    <x v="48"/>
    <x v="0"/>
    <s v="NA"/>
    <s v="NA"/>
    <s v="NA"/>
    <s v="M"/>
    <x v="1"/>
    <s v="NA"/>
    <s v="NA"/>
    <x v="0"/>
    <x v="0"/>
    <x v="0"/>
    <s v="FALL"/>
    <n v="0.999999999999999"/>
    <x v="0"/>
    <e v="#N/A"/>
    <n v="1"/>
    <x v="11"/>
    <n v="5.6818181818181825"/>
    <n v="5.7284090909090919"/>
    <n v="12.729797979797981"/>
    <s v="Abv"/>
  </r>
  <r>
    <s v="OtsLGRF23S"/>
    <s v="OtsLGRF23S_7381"/>
    <s v="C-07381"/>
    <d v="2023-09-17T00:00:00"/>
    <x v="1"/>
    <s v="F"/>
    <n v="850"/>
    <x v="14"/>
    <x v="0"/>
    <s v="NA"/>
    <s v="3DD.003D7E5445"/>
    <s v="NA"/>
    <s v="F"/>
    <x v="0"/>
    <s v="OtsNPFH18S_1_4315"/>
    <s v="OtsNPFH18S_1_4019"/>
    <x v="6"/>
    <x v="2"/>
    <x v="2"/>
    <s v="FALL"/>
    <n v="0.999999999999999"/>
    <x v="2"/>
    <n v="0.96828396500000002"/>
    <n v="1"/>
    <x v="2"/>
    <n v="5.6818181818181825"/>
    <n v="5.7284090909090919"/>
    <n v="12.729797979797981"/>
    <s v="Abv"/>
  </r>
  <r>
    <s v="OtsLGRF23S"/>
    <s v="OtsLGRF23S_7384"/>
    <s v="C-07384"/>
    <d v="2023-09-17T00:00:00"/>
    <x v="1"/>
    <s v="M"/>
    <n v="590"/>
    <x v="36"/>
    <x v="0"/>
    <s v="NA"/>
    <s v="NA"/>
    <s v="NA"/>
    <s v="M"/>
    <x v="1"/>
    <s v="NA"/>
    <s v="NA"/>
    <x v="0"/>
    <x v="0"/>
    <x v="0"/>
    <s v="FALL"/>
    <n v="1"/>
    <x v="0"/>
    <e v="#N/A"/>
    <n v="1"/>
    <x v="9"/>
    <n v="5.6818181818181825"/>
    <n v="5.7284090909090919"/>
    <n v="12.729797979797981"/>
    <s v="Abv"/>
  </r>
  <r>
    <s v="OtsLGRF23S"/>
    <s v="OtsLGRF23S_7387"/>
    <s v="C-07387"/>
    <d v="2023-09-17T00:00:00"/>
    <x v="1"/>
    <s v="M"/>
    <n v="640"/>
    <x v="54"/>
    <x v="0"/>
    <s v="NA"/>
    <s v="NA"/>
    <s v="NA"/>
    <s v="M"/>
    <x v="1"/>
    <s v="NA"/>
    <s v="NA"/>
    <x v="0"/>
    <x v="0"/>
    <x v="0"/>
    <s v="FALL"/>
    <n v="1"/>
    <x v="0"/>
    <e v="#N/A"/>
    <n v="1"/>
    <x v="3"/>
    <n v="5.6818181818181825"/>
    <n v="5.7284090909090919"/>
    <n v="12.729797979797981"/>
    <s v="Abv"/>
  </r>
  <r>
    <s v="OtsLGRF23S"/>
    <s v="OtsLGRF23S_7390"/>
    <s v="C-07390"/>
    <d v="2023-09-17T00:00:00"/>
    <x v="1"/>
    <s v="F"/>
    <n v="710"/>
    <x v="10"/>
    <x v="0"/>
    <s v="NA"/>
    <s v="NA"/>
    <s v="NA"/>
    <s v="F"/>
    <x v="0"/>
    <s v="NA"/>
    <s v="NA"/>
    <x v="0"/>
    <x v="0"/>
    <x v="0"/>
    <s v="FALL"/>
    <n v="0.999999999999997"/>
    <x v="0"/>
    <e v="#N/A"/>
    <n v="1"/>
    <x v="5"/>
    <n v="5.6818181818181825"/>
    <n v="5.7284090909090919"/>
    <n v="12.729797979797981"/>
    <s v="Abv"/>
  </r>
  <r>
    <s v="OtsLGRF23S"/>
    <s v="OtsLGRF23S_7393"/>
    <s v="C-07393"/>
    <d v="2023-09-17T00:00:00"/>
    <x v="1"/>
    <s v="F"/>
    <n v="610"/>
    <x v="29"/>
    <x v="1"/>
    <s v="NA"/>
    <s v="NA"/>
    <s v="NA"/>
    <s v="M"/>
    <x v="1"/>
    <s v="OtsLYON19S_1_0597"/>
    <s v="OtsLYON19S_1_0670"/>
    <x v="1"/>
    <x v="1"/>
    <x v="1"/>
    <s v="FALL"/>
    <n v="0.99999999999999301"/>
    <x v="6"/>
    <n v="0.95971980899999998"/>
    <n v="1"/>
    <x v="9"/>
    <n v="5.6818181818181825"/>
    <n v="5.7284090909090919"/>
    <n v="12.729797979797981"/>
    <s v="Abv"/>
  </r>
  <r>
    <s v="OtsLGRF23S"/>
    <s v="OtsLGRF23S_7395"/>
    <s v="C-07395"/>
    <d v="2023-09-17T00:00:00"/>
    <x v="1"/>
    <s v="M"/>
    <n v="570"/>
    <x v="32"/>
    <x v="0"/>
    <s v="NA"/>
    <s v="NA"/>
    <s v="NA"/>
    <s v="M"/>
    <x v="1"/>
    <s v="NA"/>
    <s v="NA"/>
    <x v="0"/>
    <x v="0"/>
    <x v="0"/>
    <s v="FALL"/>
    <n v="1"/>
    <x v="0"/>
    <e v="#N/A"/>
    <n v="1"/>
    <x v="8"/>
    <n v="5.6818181818181825"/>
    <n v="5.7284090909090919"/>
    <n v="12.729797979797981"/>
    <s v="Abv"/>
  </r>
  <r>
    <s v="OtsLGRF23S"/>
    <s v="OtsLGRF23S_7396"/>
    <s v="C-07396"/>
    <d v="2023-09-17T00:00:00"/>
    <x v="1"/>
    <s v="M"/>
    <n v="370"/>
    <x v="62"/>
    <x v="0"/>
    <s v="NA"/>
    <s v="NA"/>
    <s v="NA"/>
    <s v="M"/>
    <x v="1"/>
    <s v="NA"/>
    <s v="NA"/>
    <x v="0"/>
    <x v="0"/>
    <x v="0"/>
    <s v="FALL"/>
    <n v="0.999999999999998"/>
    <x v="0"/>
    <e v="#N/A"/>
    <n v="1"/>
    <x v="12"/>
    <n v="5.6818181818181825"/>
    <n v="5.7284090909090919"/>
    <n v="12.729797979797981"/>
    <s v="Abv"/>
  </r>
  <r>
    <s v="OtsLGRF23S"/>
    <s v="OtsLGRF23S_7397"/>
    <s v="C-07397"/>
    <d v="2023-09-17T00:00:00"/>
    <x v="1"/>
    <s v="M"/>
    <n v="990"/>
    <x v="24"/>
    <x v="0"/>
    <s v="NA"/>
    <s v="3DD.003D7E546E"/>
    <s v="NA"/>
    <s v="M"/>
    <x v="1"/>
    <s v="OtsNPFH18S_1_4355"/>
    <s v="OtsNPFH18S_1_4066"/>
    <x v="6"/>
    <x v="2"/>
    <x v="2"/>
    <s v="FALL"/>
    <n v="0.999999999999998"/>
    <x v="2"/>
    <n v="0.96828396500000002"/>
    <n v="1"/>
    <x v="7"/>
    <n v="5.6818181818181825"/>
    <n v="5.7284090909090919"/>
    <n v="12.729797979797981"/>
    <s v="Abv"/>
  </r>
  <r>
    <s v="OtsLGRF23S"/>
    <s v="OtsLGRF23S_7399"/>
    <s v="C-07399"/>
    <d v="2023-09-17T00:00:00"/>
    <x v="1"/>
    <s v="M"/>
    <n v="850"/>
    <x v="14"/>
    <x v="0"/>
    <s v="NA"/>
    <s v="3DD.003D7E5435"/>
    <s v="NA"/>
    <s v="M"/>
    <x v="1"/>
    <s v="OtsLYON19S_1_0131"/>
    <s v="OtsLYON19S_1_0085"/>
    <x v="1"/>
    <x v="1"/>
    <x v="1"/>
    <s v="FALL"/>
    <n v="1"/>
    <x v="4"/>
    <n v="0.95971980899999998"/>
    <n v="1"/>
    <x v="2"/>
    <n v="5.6818181818181825"/>
    <n v="5.7284090909090919"/>
    <n v="12.729797979797981"/>
    <s v="Abv"/>
  </r>
  <r>
    <s v="OtsLGRF23S"/>
    <s v="OtsLGRF23S_7402"/>
    <s v="C-07402"/>
    <d v="2023-09-17T00:00:00"/>
    <x v="1"/>
    <s v="F"/>
    <n v="650"/>
    <x v="5"/>
    <x v="1"/>
    <n v="1"/>
    <s v="NA"/>
    <s v="NA"/>
    <s v="F"/>
    <x v="0"/>
    <s v="OtsLYON19S_1_0108"/>
    <s v="OtsLYON19S_1_0010"/>
    <x v="1"/>
    <x v="1"/>
    <x v="1"/>
    <s v="FALL"/>
    <n v="0.999999999999996"/>
    <x v="4"/>
    <n v="0.95971980899999998"/>
    <n v="1"/>
    <x v="3"/>
    <n v="5.6818181818181825"/>
    <n v="5.7284090909090919"/>
    <n v="12.729797979797981"/>
    <s v="Abv"/>
  </r>
  <r>
    <s v="OtsLGRF23S"/>
    <s v="OtsLGRF23S_7405"/>
    <s v="C-07405"/>
    <d v="2023-09-17T00:00:00"/>
    <x v="1"/>
    <s v="M"/>
    <n v="580"/>
    <x v="46"/>
    <x v="0"/>
    <s v="NA"/>
    <s v="NA"/>
    <s v="NA"/>
    <s v="M"/>
    <x v="1"/>
    <s v="OtsLYON20S_1_1473"/>
    <s v="OtsLYON20S_1_1281"/>
    <x v="5"/>
    <x v="3"/>
    <x v="3"/>
    <s v="FALL"/>
    <n v="1"/>
    <x v="1"/>
    <n v="0.98961045999999997"/>
    <n v="1"/>
    <x v="9"/>
    <n v="5.6818181818181825"/>
    <n v="5.7284090909090919"/>
    <n v="12.729797979797981"/>
    <s v="Abv"/>
  </r>
  <r>
    <s v="OtsLGRF23S"/>
    <s v="OtsLGRF23S_7407"/>
    <s v="C-07407"/>
    <d v="2023-09-17T00:00:00"/>
    <x v="1"/>
    <s v="M"/>
    <n v="530"/>
    <x v="25"/>
    <x v="1"/>
    <n v="1"/>
    <s v="NA"/>
    <s v="NA"/>
    <s v="M"/>
    <x v="1"/>
    <s v="NA"/>
    <s v="NA"/>
    <x v="0"/>
    <x v="0"/>
    <x v="0"/>
    <s v="FALL"/>
    <n v="1"/>
    <x v="8"/>
    <e v="#N/A"/>
    <n v="1"/>
    <x v="8"/>
    <n v="5.6818181818181825"/>
    <n v="5.7284090909090919"/>
    <n v="12.729797979797981"/>
    <s v="Abv"/>
  </r>
  <r>
    <s v="OtsLGRF23S"/>
    <s v="OtsLGRF23S_7408"/>
    <s v="C-07408"/>
    <d v="2023-09-17T00:00:00"/>
    <x v="1"/>
    <s v="M"/>
    <n v="440"/>
    <x v="63"/>
    <x v="1"/>
    <s v="NA"/>
    <s v="NA"/>
    <s v="NA"/>
    <s v="M"/>
    <x v="1"/>
    <s v="OtsLYON21S_1_0878"/>
    <s v="OtsLYON21S_1_1871"/>
    <x v="7"/>
    <x v="4"/>
    <x v="4"/>
    <s v="FALL"/>
    <n v="0.999999999999997"/>
    <x v="15"/>
    <e v="#N/A"/>
    <n v="1"/>
    <x v="10"/>
    <n v="5.6818181818181825"/>
    <n v="5.7284090909090919"/>
    <n v="12.729797979797981"/>
    <s v="Abv"/>
  </r>
  <r>
    <s v="OtsLGRF23S"/>
    <s v="OtsLGRF23S_7409"/>
    <s v="C-07409"/>
    <d v="2023-09-17T00:00:00"/>
    <x v="1"/>
    <s v="M"/>
    <n v="840"/>
    <x v="18"/>
    <x v="0"/>
    <s v="NA"/>
    <s v="3DD.003D7E5469"/>
    <s v="NA"/>
    <s v="M"/>
    <x v="1"/>
    <s v="OtsLYON19S_1_1746"/>
    <s v="OtsLYON19S_1_1983"/>
    <x v="1"/>
    <x v="1"/>
    <x v="1"/>
    <s v="FALL"/>
    <n v="1"/>
    <x v="1"/>
    <n v="0.95971980899999998"/>
    <n v="1"/>
    <x v="2"/>
    <n v="5.6818181818181825"/>
    <n v="5.7284090909090919"/>
    <n v="12.729797979797981"/>
    <s v="Abv"/>
  </r>
  <r>
    <s v="OtsLGRF23S"/>
    <s v="OtsLGRF23S_7411"/>
    <s v="C-07411"/>
    <d v="2023-09-17T00:00:00"/>
    <x v="1"/>
    <s v="M"/>
    <n v="900"/>
    <x v="7"/>
    <x v="0"/>
    <s v="NA"/>
    <s v="3DD.003D7E5456"/>
    <s v="NA"/>
    <s v="M"/>
    <x v="1"/>
    <s v="NA"/>
    <s v="NA"/>
    <x v="0"/>
    <x v="0"/>
    <x v="0"/>
    <s v="FALL"/>
    <n v="0.999999999999998"/>
    <x v="0"/>
    <e v="#N/A"/>
    <n v="1"/>
    <x v="4"/>
    <n v="5.6818181818181825"/>
    <n v="5.7284090909090919"/>
    <n v="12.729797979797981"/>
    <s v="Abv"/>
  </r>
  <r>
    <s v="OtsLGRF23S"/>
    <s v="OtsLGRF23S_7414"/>
    <s v="C-07414"/>
    <d v="2023-09-17T00:00:00"/>
    <x v="1"/>
    <s v="F"/>
    <n v="640"/>
    <x v="54"/>
    <x v="1"/>
    <n v="1"/>
    <s v="NA"/>
    <s v="NA"/>
    <s v="F"/>
    <x v="0"/>
    <s v="OtsLYON19S_1_1309"/>
    <s v="OtsLYON19S_1_1276"/>
    <x v="1"/>
    <x v="1"/>
    <x v="1"/>
    <s v="FALL"/>
    <n v="0.999999999999998"/>
    <x v="17"/>
    <n v="0.95971980899999998"/>
    <n v="1"/>
    <x v="3"/>
    <n v="5.6818181818181825"/>
    <n v="5.7284090909090919"/>
    <n v="12.729797979797981"/>
    <s v="Blw"/>
  </r>
  <r>
    <s v="OtsLGRF23S"/>
    <s v="OtsLGRF23S_7417"/>
    <s v="C-07417"/>
    <d v="2023-09-17T00:00:00"/>
    <x v="1"/>
    <s v="M"/>
    <n v="710"/>
    <x v="10"/>
    <x v="1"/>
    <n v="1"/>
    <s v="NA"/>
    <s v="NA"/>
    <s v="M"/>
    <x v="1"/>
    <s v="OtsLYON19S_1_0127"/>
    <s v="OtsLYON19S_1_0075"/>
    <x v="1"/>
    <x v="1"/>
    <x v="1"/>
    <s v="FALL"/>
    <n v="1"/>
    <x v="4"/>
    <n v="0.95971980899999998"/>
    <n v="1"/>
    <x v="5"/>
    <n v="5.6818181818181825"/>
    <n v="5.7284090909090919"/>
    <n v="12.729797979797981"/>
    <s v="Abv"/>
  </r>
  <r>
    <s v="OtsLGRF23S"/>
    <s v="OtsLGRF23S_7420"/>
    <s v="C-07420"/>
    <d v="2023-09-17T00:00:00"/>
    <x v="1"/>
    <s v="M"/>
    <n v="660"/>
    <x v="33"/>
    <x v="1"/>
    <n v="1"/>
    <s v="NA"/>
    <s v="NA"/>
    <s v="M"/>
    <x v="1"/>
    <s v="OtsLYON20S_1_0297"/>
    <s v="OtsLYON20S_1_1060"/>
    <x v="5"/>
    <x v="3"/>
    <x v="3"/>
    <s v="FALL"/>
    <n v="1"/>
    <x v="6"/>
    <n v="0.98961045999999997"/>
    <n v="1"/>
    <x v="3"/>
    <n v="5.6818181818181825"/>
    <n v="5.7284090909090919"/>
    <n v="12.729797979797981"/>
    <s v="Abv"/>
  </r>
  <r>
    <s v="OtsLGRF23S"/>
    <s v="OtsLGRF23S_7423"/>
    <s v="C-07423"/>
    <d v="2023-09-17T00:00:00"/>
    <x v="1"/>
    <s v="M"/>
    <n v="590"/>
    <x v="36"/>
    <x v="0"/>
    <s v="NA"/>
    <s v="NA"/>
    <s v="NA"/>
    <s v="M"/>
    <x v="1"/>
    <s v="OtsLYON20S_1_0277"/>
    <s v="OtsLYON20S_1_0183"/>
    <x v="5"/>
    <x v="3"/>
    <x v="3"/>
    <s v="FALL"/>
    <n v="1"/>
    <x v="3"/>
    <n v="0.98961045999999997"/>
    <n v="1"/>
    <x v="9"/>
    <n v="5.6818181818181825"/>
    <n v="5.7284090909090919"/>
    <n v="12.729797979797981"/>
    <s v="Abv"/>
  </r>
  <r>
    <s v="OtsLGRF23S"/>
    <s v="OtsLGRF23S_7424"/>
    <s v="C-07424"/>
    <d v="2023-09-17T00:00:00"/>
    <x v="1"/>
    <s v="M"/>
    <n v="580"/>
    <x v="46"/>
    <x v="1"/>
    <n v="1"/>
    <s v="NA"/>
    <s v="NA"/>
    <s v="M"/>
    <x v="1"/>
    <s v="OtsLYON19S_1_1787"/>
    <s v="OtsLYON19S_1_2049"/>
    <x v="1"/>
    <x v="1"/>
    <x v="1"/>
    <s v="FALL"/>
    <n v="0.999999999999999"/>
    <x v="19"/>
    <n v="0.95971980899999998"/>
    <n v="1"/>
    <x v="9"/>
    <n v="5.6818181818181825"/>
    <n v="5.7284090909090919"/>
    <n v="12.729797979797981"/>
    <s v="Abv"/>
  </r>
  <r>
    <s v="OtsLGRF23S"/>
    <s v="OtsLGRF23S_7426"/>
    <s v="C-07426"/>
    <d v="2023-09-17T00:00:00"/>
    <x v="1"/>
    <s v="M"/>
    <n v="940"/>
    <x v="42"/>
    <x v="0"/>
    <s v="NA"/>
    <s v="3DD.003D7E5418"/>
    <s v="NA"/>
    <s v="M"/>
    <x v="1"/>
    <s v="OtsLYON18S_1_1424"/>
    <s v="OtsLYON18S_1_1803"/>
    <x v="3"/>
    <x v="2"/>
    <x v="2"/>
    <s v="FALL"/>
    <n v="0.999999999999998"/>
    <x v="11"/>
    <n v="0.80551598400000002"/>
    <n v="1"/>
    <x v="6"/>
    <n v="5.6818181818181825"/>
    <n v="5.7284090909090919"/>
    <n v="12.729797979797981"/>
    <s v="Blw"/>
  </r>
  <r>
    <s v="OtsLGRF23S"/>
    <s v="OtsLGRF23S_7429"/>
    <s v="C-07429"/>
    <d v="2023-09-17T00:00:00"/>
    <x v="1"/>
    <s v="M"/>
    <n v="680"/>
    <x v="35"/>
    <x v="0"/>
    <s v="NA"/>
    <s v="NA"/>
    <s v="NA"/>
    <s v="M"/>
    <x v="1"/>
    <s v="OtsPBT19-PRHFa-5457"/>
    <s v="OtsPBT19-PRHFa-5218"/>
    <x v="10"/>
    <x v="1"/>
    <x v="1"/>
    <s v="FALL"/>
    <n v="0.999999999999999"/>
    <x v="20"/>
    <n v="0.96152300000000002"/>
    <n v="1"/>
    <x v="5"/>
    <n v="5.6818181818181825"/>
    <n v="5.7284090909090919"/>
    <n v="12.729797979797981"/>
    <s v="Blw"/>
  </r>
  <r>
    <s v="OtsLGRF23S"/>
    <s v="OtsLGRF23S_7432"/>
    <s v="C-07432"/>
    <d v="2023-09-17T00:00:00"/>
    <x v="1"/>
    <s v="M"/>
    <n v="630"/>
    <x v="39"/>
    <x v="1"/>
    <n v="1"/>
    <s v="NA"/>
    <s v="NA"/>
    <s v="M"/>
    <x v="1"/>
    <s v="OtsLYON19S_1_0702"/>
    <s v="OtsLYON19S_1_0684"/>
    <x v="1"/>
    <x v="1"/>
    <x v="1"/>
    <s v="FALL"/>
    <n v="0.999999999999997"/>
    <x v="6"/>
    <n v="0.95971980899999998"/>
    <n v="1"/>
    <x v="3"/>
    <n v="5.6818181818181825"/>
    <n v="5.7284090909090919"/>
    <n v="12.729797979797981"/>
    <s v="Abv"/>
  </r>
  <r>
    <s v="OtsLGRF23S"/>
    <s v="OtsLGRF23S_7435"/>
    <s v="C-07435"/>
    <d v="2023-09-17T00:00:00"/>
    <x v="1"/>
    <s v="M"/>
    <n v="650"/>
    <x v="5"/>
    <x v="0"/>
    <s v="NA"/>
    <s v="NA"/>
    <s v="NA"/>
    <s v="M"/>
    <x v="1"/>
    <s v="OtsLYON20S_1_1538"/>
    <s v="OtsLYON20S_1_1689"/>
    <x v="5"/>
    <x v="3"/>
    <x v="3"/>
    <s v="FALL"/>
    <n v="0.999999999999998"/>
    <x v="1"/>
    <n v="0.98961045999999997"/>
    <n v="1"/>
    <x v="3"/>
    <n v="5.6818181818181825"/>
    <n v="5.7284090909090919"/>
    <n v="12.729797979797981"/>
    <s v="Abv"/>
  </r>
  <r>
    <s v="OtsLGRF23S"/>
    <s v="OtsLGRF23S_7438"/>
    <s v="C-07438"/>
    <d v="2023-09-17T00:00:00"/>
    <x v="1"/>
    <s v="F"/>
    <n v="710"/>
    <x v="10"/>
    <x v="0"/>
    <s v="NA"/>
    <s v="NA"/>
    <s v="NA"/>
    <s v="F"/>
    <x v="0"/>
    <s v="OtsLYON19S_1_0582"/>
    <s v="OtsLYON19S_1_0620"/>
    <x v="1"/>
    <x v="1"/>
    <x v="1"/>
    <s v="FALL"/>
    <n v="0.999999999999996"/>
    <x v="6"/>
    <n v="0.95971980899999998"/>
    <n v="1"/>
    <x v="5"/>
    <n v="5.6818181818181825"/>
    <n v="5.7284090909090919"/>
    <n v="12.729797979797981"/>
    <s v="Abv"/>
  </r>
  <r>
    <s v="OtsLGRF23S"/>
    <s v="OtsLGRF23S_7439"/>
    <s v="C-07439"/>
    <d v="2023-09-17T00:00:00"/>
    <x v="1"/>
    <s v="M"/>
    <n v="550"/>
    <x v="34"/>
    <x v="1"/>
    <n v="1"/>
    <s v="NA"/>
    <s v="NA"/>
    <s v="M"/>
    <x v="1"/>
    <s v="OtsLYON20S_1_0461"/>
    <s v="OtsLYON20S_1_0508"/>
    <x v="5"/>
    <x v="3"/>
    <x v="3"/>
    <s v="FALL"/>
    <n v="0.999999999999999"/>
    <x v="7"/>
    <n v="0.98961045999999997"/>
    <n v="1"/>
    <x v="8"/>
    <n v="5.6818181818181825"/>
    <n v="5.7284090909090919"/>
    <n v="12.729797979797981"/>
    <s v="Blw"/>
  </r>
  <r>
    <s v="OtsLGRF23S"/>
    <s v="OtsLGRF23S_7441"/>
    <s v="C-07441"/>
    <d v="2023-09-17T00:00:00"/>
    <x v="1"/>
    <s v="F"/>
    <n v="800"/>
    <x v="4"/>
    <x v="0"/>
    <s v="NA"/>
    <s v="3DD.003D7E5438"/>
    <s v="NA"/>
    <s v="F"/>
    <x v="0"/>
    <s v="OtsLYON19S_1_1855"/>
    <s v="OtsLYON19S_1_1595"/>
    <x v="1"/>
    <x v="1"/>
    <x v="1"/>
    <s v="FALL"/>
    <n v="0.999999999999998"/>
    <x v="1"/>
    <n v="0.95971980899999998"/>
    <n v="1"/>
    <x v="0"/>
    <n v="5.6818181818181825"/>
    <n v="5.7284090909090919"/>
    <n v="12.729797979797981"/>
    <s v="Abv"/>
  </r>
  <r>
    <s v="OtsLGRF23S"/>
    <s v="OtsLGRF23S_7444"/>
    <s v="C-07444"/>
    <d v="2023-09-17T00:00:00"/>
    <x v="1"/>
    <s v="M"/>
    <n v="640"/>
    <x v="54"/>
    <x v="0"/>
    <s v="NA"/>
    <s v="NA"/>
    <s v="NA"/>
    <s v="M"/>
    <x v="1"/>
    <s v="OtsLYON20S_1_1326"/>
    <s v="OtsLYON20S_1_0855"/>
    <x v="5"/>
    <x v="3"/>
    <x v="3"/>
    <s v="FALL"/>
    <n v="0.999999999999997"/>
    <x v="19"/>
    <n v="0.98961045999999997"/>
    <n v="1"/>
    <x v="3"/>
    <n v="5.6818181818181825"/>
    <n v="5.7284090909090919"/>
    <n v="12.729797979797981"/>
    <s v="Abv"/>
  </r>
  <r>
    <s v="OtsLGRF23S"/>
    <s v="OtsLGRF23S_7447"/>
    <s v="C-07447"/>
    <d v="2023-09-17T00:00:00"/>
    <x v="1"/>
    <s v="M"/>
    <n v="490"/>
    <x v="44"/>
    <x v="0"/>
    <s v="NA"/>
    <s v="NA"/>
    <s v="NA"/>
    <s v="M"/>
    <x v="1"/>
    <s v="OtsLYON21S_1_0827"/>
    <s v="OtsLYON21S_1_1656"/>
    <x v="7"/>
    <x v="4"/>
    <x v="4"/>
    <s v="FALL"/>
    <n v="1"/>
    <x v="7"/>
    <e v="#N/A"/>
    <n v="1"/>
    <x v="11"/>
    <n v="5.6818181818181825"/>
    <n v="5.7284090909090919"/>
    <n v="12.729797979797981"/>
    <s v="Blw"/>
  </r>
  <r>
    <s v="OtsLGRF23S"/>
    <s v="OtsLGRF23S_7449"/>
    <s v="C-07449"/>
    <d v="2023-09-17T00:00:00"/>
    <x v="1"/>
    <s v="M"/>
    <n v="610"/>
    <x v="29"/>
    <x v="0"/>
    <s v="NA"/>
    <s v="NA"/>
    <s v="NA"/>
    <s v="M"/>
    <x v="1"/>
    <s v="OtsLYON20S_1_0282"/>
    <s v="OtsLYON20S_1_0195"/>
    <x v="5"/>
    <x v="3"/>
    <x v="3"/>
    <s v="FALL"/>
    <n v="1"/>
    <x v="3"/>
    <n v="0.98961045999999997"/>
    <n v="1"/>
    <x v="9"/>
    <n v="5.6818181818181825"/>
    <n v="5.7284090909090919"/>
    <n v="12.729797979797981"/>
    <s v="Abv"/>
  </r>
  <r>
    <s v="OtsLGRF23S"/>
    <s v="OtsLGRF23S_7450"/>
    <s v="C-07450"/>
    <d v="2023-09-17T00:00:00"/>
    <x v="1"/>
    <s v="M"/>
    <n v="570"/>
    <x v="32"/>
    <x v="1"/>
    <n v="1"/>
    <s v="NA"/>
    <s v="NA"/>
    <s v="M"/>
    <x v="1"/>
    <s v="OtsLYON19S_1_1386"/>
    <s v="OtsLYON19S_1_1470"/>
    <x v="1"/>
    <x v="1"/>
    <x v="1"/>
    <s v="FALL"/>
    <n v="0.999999999999997"/>
    <x v="17"/>
    <n v="0.95971980899999998"/>
    <n v="1"/>
    <x v="8"/>
    <n v="5.6818181818181825"/>
    <n v="5.7284090909090919"/>
    <n v="12.729797979797981"/>
    <s v="Blw"/>
  </r>
  <r>
    <s v="OtsLGRF23S"/>
    <s v="OtsLGRF23S_7453"/>
    <s v="C-07453"/>
    <d v="2023-09-17T00:00:00"/>
    <x v="1"/>
    <s v="M"/>
    <n v="680"/>
    <x v="35"/>
    <x v="0"/>
    <s v="NA"/>
    <s v="NA"/>
    <s v="NA"/>
    <s v="M"/>
    <x v="1"/>
    <s v="OtsLYON20S_1_0426"/>
    <s v="OtsLYON20S_1_1123"/>
    <x v="5"/>
    <x v="3"/>
    <x v="3"/>
    <s v="FALL"/>
    <n v="0.999999999999999"/>
    <x v="6"/>
    <n v="0.98961045999999997"/>
    <n v="1"/>
    <x v="5"/>
    <n v="5.6818181818181825"/>
    <n v="5.7284090909090919"/>
    <n v="12.729797979797981"/>
    <s v="Abv"/>
  </r>
  <r>
    <s v="OtsLGRF23S"/>
    <s v="OtsLGRF23S_7456"/>
    <s v="C-07456"/>
    <d v="2023-09-17T00:00:00"/>
    <x v="1"/>
    <s v="F"/>
    <n v="750"/>
    <x v="1"/>
    <x v="0"/>
    <s v="NA"/>
    <s v="NA"/>
    <s v="NA"/>
    <s v="F"/>
    <x v="0"/>
    <s v="OtsLYON19S_1_1853"/>
    <s v="OtsLYON19S_1_1619"/>
    <x v="1"/>
    <x v="1"/>
    <x v="1"/>
    <s v="FALL"/>
    <n v="0.999999999999998"/>
    <x v="1"/>
    <n v="0.95971980899999998"/>
    <n v="1"/>
    <x v="1"/>
    <n v="5.6818181818181825"/>
    <n v="5.7284090909090919"/>
    <n v="12.729797979797981"/>
    <s v="Abv"/>
  </r>
  <r>
    <s v="OtsLGRF23S"/>
    <s v="OtsLGRF23S_7459"/>
    <s v="C-07459"/>
    <d v="2023-09-17T00:00:00"/>
    <x v="1"/>
    <s v="M"/>
    <n v="690"/>
    <x v="30"/>
    <x v="0"/>
    <s v="NA"/>
    <s v="NA"/>
    <s v="NA"/>
    <s v="M"/>
    <x v="1"/>
    <s v="OtsNPFH20S_1_0461"/>
    <s v="OtsNPFH20S_1_0406"/>
    <x v="8"/>
    <x v="3"/>
    <x v="3"/>
    <s v="FALL"/>
    <n v="0.999999999999996"/>
    <x v="10"/>
    <n v="0.98845608500000004"/>
    <n v="1"/>
    <x v="5"/>
    <n v="5.6818181818181825"/>
    <n v="5.7284090909090919"/>
    <n v="12.729797979797981"/>
    <s v="Abv"/>
  </r>
  <r>
    <s v="OtsLGRF23S"/>
    <s v="OtsLGRF23S_7462"/>
    <s v="C-07462"/>
    <d v="2023-09-17T00:00:00"/>
    <x v="1"/>
    <s v="M"/>
    <n v="650"/>
    <x v="5"/>
    <x v="1"/>
    <n v="1"/>
    <s v="NA"/>
    <s v="NA"/>
    <s v="M"/>
    <x v="1"/>
    <s v="OtsLYON19S_1_1378"/>
    <s v="OtsLYON19S_1_1463"/>
    <x v="1"/>
    <x v="1"/>
    <x v="1"/>
    <s v="FALL"/>
    <n v="1"/>
    <x v="17"/>
    <n v="0.95971980899999998"/>
    <n v="1"/>
    <x v="3"/>
    <n v="5.6818181818181825"/>
    <n v="5.7284090909090919"/>
    <n v="12.729797979797981"/>
    <s v="Blw"/>
  </r>
  <r>
    <s v="OtsLGRF23S"/>
    <s v="OtsLGRF23S_7465"/>
    <s v="C-07465"/>
    <d v="2023-09-17T00:00:00"/>
    <x v="1"/>
    <s v="M"/>
    <n v="640"/>
    <x v="54"/>
    <x v="0"/>
    <s v="NA"/>
    <s v="NA"/>
    <s v="NA"/>
    <s v="M"/>
    <x v="1"/>
    <s v="OtsLYON19S_1_0570"/>
    <s v="OtsLYON19S_1_0482"/>
    <x v="1"/>
    <x v="1"/>
    <x v="1"/>
    <s v="FALL"/>
    <n v="1"/>
    <x v="7"/>
    <n v="0.95971980899999998"/>
    <n v="1"/>
    <x v="3"/>
    <n v="5.6818181818181825"/>
    <n v="5.7284090909090919"/>
    <n v="12.729797979797981"/>
    <s v="Blw"/>
  </r>
  <r>
    <s v="OtsLGRF23S"/>
    <s v="OtsLGRF23S_7468"/>
    <s v="C-07468"/>
    <d v="2023-09-17T00:00:00"/>
    <x v="1"/>
    <s v="M"/>
    <n v="560"/>
    <x v="38"/>
    <x v="1"/>
    <n v="1"/>
    <s v="NA"/>
    <s v="NA"/>
    <s v="M"/>
    <x v="1"/>
    <s v="OtsLYON20S_1_0257"/>
    <s v="OtsLYON20S_1_0115"/>
    <x v="5"/>
    <x v="3"/>
    <x v="3"/>
    <s v="FALL"/>
    <n v="0.999999999999998"/>
    <x v="3"/>
    <n v="0.98961045999999997"/>
    <n v="1"/>
    <x v="8"/>
    <n v="5.6818181818181825"/>
    <n v="5.7284090909090919"/>
    <n v="12.729797979797981"/>
    <s v="Abv"/>
  </r>
  <r>
    <s v="OtsLGRF23S"/>
    <s v="OtsLGRF23S_7471"/>
    <s v="C-07471"/>
    <d v="2023-09-17T00:00:00"/>
    <x v="1"/>
    <s v="M"/>
    <n v="760"/>
    <x v="6"/>
    <x v="0"/>
    <s v="NA"/>
    <s v="NA"/>
    <s v="NA"/>
    <s v="M"/>
    <x v="1"/>
    <s v="OtsLYON19S_1_2308"/>
    <s v="OtsLYON19S_1_2086"/>
    <x v="1"/>
    <x v="1"/>
    <x v="1"/>
    <s v="FALL"/>
    <n v="1"/>
    <x v="14"/>
    <n v="0.95971980899999998"/>
    <n v="1"/>
    <x v="1"/>
    <n v="5.6818181818181825"/>
    <n v="5.7284090909090919"/>
    <n v="12.729797979797981"/>
    <s v="Blw"/>
  </r>
  <r>
    <s v="OtsLGRF23S"/>
    <s v="OtsLGRF23S_7474"/>
    <s v="C-07474"/>
    <d v="2023-09-17T00:00:00"/>
    <x v="1"/>
    <s v="F"/>
    <n v="690"/>
    <x v="30"/>
    <x v="0"/>
    <s v="NA"/>
    <s v="NA"/>
    <s v="NA"/>
    <s v="F"/>
    <x v="0"/>
    <s v="OtsLYON19S_1_0561"/>
    <s v="OtsLYON19S_1_0614"/>
    <x v="1"/>
    <x v="1"/>
    <x v="1"/>
    <s v="FALL"/>
    <n v="0.999999999999998"/>
    <x v="6"/>
    <n v="0.95971980899999998"/>
    <n v="1"/>
    <x v="5"/>
    <n v="5.6818181818181825"/>
    <n v="5.7284090909090919"/>
    <n v="12.729797979797981"/>
    <s v="Abv"/>
  </r>
  <r>
    <s v="OtsLGRF23S"/>
    <s v="OtsLGRF23S_7477"/>
    <s v="C-07477"/>
    <d v="2023-09-17T00:00:00"/>
    <x v="1"/>
    <s v="F"/>
    <n v="660"/>
    <x v="33"/>
    <x v="1"/>
    <n v="1"/>
    <s v="NA"/>
    <s v="NA"/>
    <s v="F"/>
    <x v="0"/>
    <s v="OtsLYON19S_1_1358"/>
    <s v="OtsLYON19S_1_1272"/>
    <x v="1"/>
    <x v="1"/>
    <x v="1"/>
    <s v="FALL"/>
    <n v="1"/>
    <x v="17"/>
    <n v="0.95971980899999998"/>
    <n v="1"/>
    <x v="3"/>
    <n v="5.6818181818181825"/>
    <n v="5.7284090909090919"/>
    <n v="12.729797979797981"/>
    <s v="Blw"/>
  </r>
  <r>
    <s v="OtsLGRF23S"/>
    <s v="OtsLGRF23S_7480"/>
    <s v="C-07480"/>
    <d v="2023-09-17T00:00:00"/>
    <x v="1"/>
    <s v="M"/>
    <n v="660"/>
    <x v="33"/>
    <x v="0"/>
    <s v="NA"/>
    <s v="NA"/>
    <s v="NA"/>
    <s v="M"/>
    <x v="1"/>
    <s v="OtsLYON20S_1_0464"/>
    <s v="OtsLYON20S_1_0502"/>
    <x v="5"/>
    <x v="3"/>
    <x v="3"/>
    <s v="FALL"/>
    <n v="1"/>
    <x v="7"/>
    <n v="0.98961045999999997"/>
    <n v="1"/>
    <x v="3"/>
    <n v="5.6818181818181825"/>
    <n v="5.7284090909090919"/>
    <n v="12.729797979797981"/>
    <s v="Blw"/>
  </r>
  <r>
    <s v="OtsLGRF23S"/>
    <s v="OtsLGRF23S_7482"/>
    <s v="C-07482"/>
    <d v="2023-09-17T00:00:00"/>
    <x v="1"/>
    <s v="M"/>
    <n v="440"/>
    <x v="63"/>
    <x v="1"/>
    <n v="1"/>
    <s v="3DD.003D9D140F"/>
    <s v="NA"/>
    <s v="M"/>
    <x v="1"/>
    <s v="OtsLYON21S_1_0861"/>
    <s v="OtsLYON21S_1_1834"/>
    <x v="7"/>
    <x v="4"/>
    <x v="4"/>
    <s v="FALL"/>
    <n v="0.999999999999995"/>
    <x v="15"/>
    <e v="#N/A"/>
    <n v="1"/>
    <x v="10"/>
    <n v="5.6818181818181825"/>
    <n v="5.7284090909090919"/>
    <n v="12.729797979797981"/>
    <s v="Abv"/>
  </r>
  <r>
    <s v="OtsLGRF23S"/>
    <s v="OtsLGRF23S_7483"/>
    <s v="C-07483"/>
    <d v="2023-09-17T00:00:00"/>
    <x v="1"/>
    <s v="M"/>
    <n v="580"/>
    <x v="46"/>
    <x v="1"/>
    <n v="1"/>
    <s v="NA"/>
    <s v="NA"/>
    <s v="M"/>
    <x v="1"/>
    <s v="OtsLYON19S_1_0595"/>
    <s v="OtsLYON19S_1_0698"/>
    <x v="1"/>
    <x v="1"/>
    <x v="1"/>
    <s v="FALL"/>
    <n v="1"/>
    <x v="6"/>
    <n v="0.95971980899999998"/>
    <n v="1"/>
    <x v="9"/>
    <n v="5.6818181818181825"/>
    <n v="5.7284090909090919"/>
    <n v="12.729797979797981"/>
    <s v="Abv"/>
  </r>
  <r>
    <s v="OtsLGRF23S"/>
    <s v="OtsLGRF23S_7486"/>
    <s v="C-07486"/>
    <d v="2023-09-17T00:00:00"/>
    <x v="1"/>
    <s v="F"/>
    <n v="710"/>
    <x v="10"/>
    <x v="1"/>
    <n v="1"/>
    <s v="NA"/>
    <s v="NA"/>
    <s v="F"/>
    <x v="0"/>
    <s v="OtsLYON19S_1_1761"/>
    <s v="OtsLYON19S_1_2004"/>
    <x v="1"/>
    <x v="1"/>
    <x v="1"/>
    <s v="FALL"/>
    <n v="1"/>
    <x v="19"/>
    <n v="0.95971980899999998"/>
    <n v="1"/>
    <x v="5"/>
    <n v="5.6818181818181825"/>
    <n v="5.7284090909090919"/>
    <n v="12.729797979797981"/>
    <s v="Abv"/>
  </r>
  <r>
    <s v="OtsLGRF23S"/>
    <s v="OtsLGRF23S_7489"/>
    <s v="C-07489"/>
    <d v="2023-09-17T00:00:00"/>
    <x v="1"/>
    <s v="F"/>
    <n v="750"/>
    <x v="1"/>
    <x v="0"/>
    <s v="NA"/>
    <s v="NA"/>
    <s v="NA"/>
    <s v="F"/>
    <x v="0"/>
    <s v="OtsLYON19S_1_1814"/>
    <s v="OtsLYON19S_1_1531"/>
    <x v="1"/>
    <x v="1"/>
    <x v="1"/>
    <s v="FALL"/>
    <n v="1"/>
    <x v="1"/>
    <n v="0.95971980899999998"/>
    <n v="1"/>
    <x v="1"/>
    <n v="5.6818181818181825"/>
    <n v="5.7284090909090919"/>
    <n v="12.729797979797981"/>
    <s v="Abv"/>
  </r>
  <r>
    <s v="OtsLGRF23S"/>
    <s v="OtsLGRF23S_7492"/>
    <s v="C-07492"/>
    <d v="2023-09-17T00:00:00"/>
    <x v="1"/>
    <s v="F"/>
    <n v="740"/>
    <x v="12"/>
    <x v="1"/>
    <n v="1"/>
    <s v="NA"/>
    <s v="NA"/>
    <s v="F"/>
    <x v="0"/>
    <s v="OtsLYON19S_1_1373"/>
    <s v="OtsLYON19S_1_1402"/>
    <x v="1"/>
    <x v="1"/>
    <x v="1"/>
    <s v="FALL"/>
    <n v="1"/>
    <x v="17"/>
    <n v="0.95971980899999998"/>
    <n v="1"/>
    <x v="1"/>
    <n v="5.6818181818181825"/>
    <n v="5.7284090909090919"/>
    <n v="12.729797979797981"/>
    <s v="Blw"/>
  </r>
  <r>
    <s v="OtsLGRF23S"/>
    <s v="OtsLGRF23S_7495"/>
    <s v="C-07495"/>
    <d v="2023-09-17T00:00:00"/>
    <x v="1"/>
    <s v="M"/>
    <n v="610"/>
    <x v="29"/>
    <x v="1"/>
    <n v="1"/>
    <s v="NA"/>
    <s v="NA"/>
    <s v="M"/>
    <x v="1"/>
    <s v="OtsLYON19S_1_1329"/>
    <s v="OtsLYON19S_1_1281"/>
    <x v="1"/>
    <x v="1"/>
    <x v="1"/>
    <s v="FALL"/>
    <n v="0.999999999999997"/>
    <x v="17"/>
    <n v="0.95971980899999998"/>
    <n v="1"/>
    <x v="9"/>
    <n v="5.6818181818181825"/>
    <n v="5.7284090909090919"/>
    <n v="12.729797979797981"/>
    <s v="Blw"/>
  </r>
  <r>
    <s v="OtsLGRF23S"/>
    <s v="OtsLGRF23S_7498"/>
    <s v="C-07498"/>
    <d v="2023-09-17T00:00:00"/>
    <x v="1"/>
    <s v="M"/>
    <n v="540"/>
    <x v="40"/>
    <x v="1"/>
    <n v="1"/>
    <s v="NA"/>
    <s v="NA"/>
    <s v="M"/>
    <x v="1"/>
    <s v="OtsLYON20S_1_0614"/>
    <s v="OtsLYON20S_1_0581"/>
    <x v="5"/>
    <x v="3"/>
    <x v="3"/>
    <s v="FALL"/>
    <n v="1"/>
    <x v="7"/>
    <n v="0.98961045999999997"/>
    <n v="1"/>
    <x v="8"/>
    <n v="5.6818181818181825"/>
    <n v="5.7284090909090919"/>
    <n v="12.729797979797981"/>
    <s v="Blw"/>
  </r>
  <r>
    <s v="OtsLGRF23S"/>
    <s v="OtsLGRF23S_7501"/>
    <s v="C-07501"/>
    <d v="2023-09-17T00:00:00"/>
    <x v="1"/>
    <s v="M"/>
    <n v="650"/>
    <x v="5"/>
    <x v="1"/>
    <n v="1"/>
    <s v="NA"/>
    <s v="NA"/>
    <s v="M"/>
    <x v="1"/>
    <s v="OtsLYON20S_1_1313"/>
    <s v="OtsLYON20S_1_0836"/>
    <x v="5"/>
    <x v="3"/>
    <x v="3"/>
    <s v="FALL"/>
    <n v="1"/>
    <x v="19"/>
    <n v="0.98961045999999997"/>
    <n v="1"/>
    <x v="3"/>
    <n v="5.6818181818181825"/>
    <n v="5.7284090909090919"/>
    <n v="12.729797979797981"/>
    <s v="Abv"/>
  </r>
  <r>
    <s v="OtsLGRF23S"/>
    <s v="OtsLGRF23S_7504"/>
    <s v="C-07504"/>
    <d v="2023-09-17T00:00:00"/>
    <x v="1"/>
    <s v="M"/>
    <n v="670"/>
    <x v="11"/>
    <x v="1"/>
    <n v="1"/>
    <s v="NA"/>
    <s v="NA"/>
    <s v="M"/>
    <x v="1"/>
    <s v="NA"/>
    <s v="NA"/>
    <x v="0"/>
    <x v="0"/>
    <x v="0"/>
    <s v="FALL"/>
    <n v="1"/>
    <x v="8"/>
    <e v="#N/A"/>
    <n v="1"/>
    <x v="3"/>
    <n v="5.6818181818181825"/>
    <n v="5.7284090909090919"/>
    <n v="12.729797979797981"/>
    <s v="Abv"/>
  </r>
  <r>
    <s v="OtsLGRF23S"/>
    <s v="OtsLGRF23S_7506"/>
    <s v="C-07506"/>
    <d v="2023-09-17T00:00:00"/>
    <x v="1"/>
    <s v="F"/>
    <n v="850"/>
    <x v="14"/>
    <x v="1"/>
    <n v="1"/>
    <s v="3DD.003D7E5436"/>
    <s v="NA"/>
    <s v="F"/>
    <x v="0"/>
    <s v="OtsLYON19S_1_0706"/>
    <s v="OtsLYON19S_1_0805"/>
    <x v="1"/>
    <x v="1"/>
    <x v="1"/>
    <s v="FALL"/>
    <n v="0.999999999999998"/>
    <x v="6"/>
    <n v="0.95971980899999998"/>
    <n v="1"/>
    <x v="2"/>
    <n v="5.6818181818181825"/>
    <n v="5.7284090909090919"/>
    <n v="12.729797979797981"/>
    <s v="Abv"/>
  </r>
  <r>
    <s v="OtsLGRF23S"/>
    <s v="OtsLGRF23S_7507"/>
    <s v="C-07507"/>
    <d v="2023-09-17T00:00:00"/>
    <x v="1"/>
    <s v="F"/>
    <n v="730"/>
    <x v="16"/>
    <x v="0"/>
    <s v="NA"/>
    <s v="NA"/>
    <s v="NA"/>
    <s v="F"/>
    <x v="0"/>
    <s v="OtsLYON19S_1_1745"/>
    <s v="OtsLYON19S_1_1975"/>
    <x v="1"/>
    <x v="1"/>
    <x v="1"/>
    <s v="FALL"/>
    <n v="1"/>
    <x v="1"/>
    <n v="0.95971980899999998"/>
    <n v="1"/>
    <x v="1"/>
    <n v="5.6818181818181825"/>
    <n v="5.7284090909090919"/>
    <n v="12.729797979797981"/>
    <s v="Abv"/>
  </r>
  <r>
    <s v="OtsLGRF23S"/>
    <s v="OtsLGRF23S_7510"/>
    <s v="C-07510"/>
    <d v="2023-09-17T00:00:00"/>
    <x v="1"/>
    <s v="F"/>
    <n v="750"/>
    <x v="1"/>
    <x v="0"/>
    <s v="NA"/>
    <s v="NA"/>
    <s v="NA"/>
    <s v="F"/>
    <x v="0"/>
    <s v="NA"/>
    <s v="NA"/>
    <x v="0"/>
    <x v="0"/>
    <x v="0"/>
    <s v="FALL"/>
    <n v="1"/>
    <x v="0"/>
    <e v="#N/A"/>
    <n v="1"/>
    <x v="1"/>
    <n v="5.6818181818181825"/>
    <n v="5.7284090909090919"/>
    <n v="12.729797979797981"/>
    <s v="Abv"/>
  </r>
  <r>
    <s v="OtsLGRF23S"/>
    <s v="OtsLGRF23S_7513"/>
    <s v="C-07513"/>
    <d v="2023-09-17T00:00:00"/>
    <x v="1"/>
    <s v="F"/>
    <n v="700"/>
    <x v="13"/>
    <x v="0"/>
    <s v="NA"/>
    <s v="NA"/>
    <s v="NA"/>
    <s v="M"/>
    <x v="1"/>
    <s v="NA"/>
    <s v="NA"/>
    <x v="0"/>
    <x v="0"/>
    <x v="0"/>
    <s v="FALL"/>
    <n v="0.999999999999996"/>
    <x v="0"/>
    <e v="#N/A"/>
    <n v="1"/>
    <x v="5"/>
    <n v="5.6818181818181825"/>
    <n v="5.7284090909090919"/>
    <n v="12.729797979797981"/>
    <s v="Abv"/>
  </r>
  <r>
    <s v="OtsLGRF23S"/>
    <s v="OtsLGRF23S_7516"/>
    <s v="C-07516"/>
    <d v="2023-09-17T00:00:00"/>
    <x v="1"/>
    <s v="M"/>
    <n v="780"/>
    <x v="8"/>
    <x v="0"/>
    <s v="NA"/>
    <s v="NA"/>
    <s v="NA"/>
    <s v="M"/>
    <x v="1"/>
    <s v="OtsLYON19S_1_0596"/>
    <s v="OtsLYON19S_1_0658"/>
    <x v="1"/>
    <x v="1"/>
    <x v="1"/>
    <s v="FALL"/>
    <n v="1"/>
    <x v="6"/>
    <n v="0.95971980899999998"/>
    <n v="1"/>
    <x v="0"/>
    <n v="5.6818181818181825"/>
    <n v="5.7284090909090919"/>
    <n v="12.729797979797981"/>
    <s v="Abv"/>
  </r>
  <r>
    <s v="OtsLGRF23S"/>
    <s v="OtsLGRF23S_7519"/>
    <s v="C-07519"/>
    <d v="2023-09-17T00:00:00"/>
    <x v="1"/>
    <s v="M"/>
    <n v="520"/>
    <x v="48"/>
    <x v="0"/>
    <s v="NA"/>
    <s v="NA"/>
    <s v="NA"/>
    <s v="M"/>
    <x v="1"/>
    <s v="OtsLYON21S_1_0936"/>
    <s v="OtsLYON21S_1_1737"/>
    <x v="7"/>
    <x v="4"/>
    <x v="4"/>
    <s v="FALL"/>
    <n v="1"/>
    <x v="1"/>
    <e v="#N/A"/>
    <n v="1"/>
    <x v="11"/>
    <n v="5.6818181818181825"/>
    <n v="5.7284090909090919"/>
    <n v="12.729797979797981"/>
    <s v="Abv"/>
  </r>
  <r>
    <s v="OtsLGRF23S"/>
    <s v="OtsLGRF23S_7520"/>
    <s v="C-07520"/>
    <d v="2023-09-17T00:00:00"/>
    <x v="1"/>
    <s v="F"/>
    <n v="780"/>
    <x v="8"/>
    <x v="1"/>
    <n v="1"/>
    <s v="NA"/>
    <s v="NA"/>
    <s v="F"/>
    <x v="0"/>
    <s v="OtsLYON19S_1_0514"/>
    <s v="OtsLYON19S_1_0328"/>
    <x v="1"/>
    <x v="1"/>
    <x v="1"/>
    <s v="FALL"/>
    <n v="0.999999999999995"/>
    <x v="3"/>
    <n v="0.95971980899999998"/>
    <n v="1"/>
    <x v="0"/>
    <n v="5.6818181818181825"/>
    <n v="5.7284090909090919"/>
    <n v="12.729797979797981"/>
    <s v="Abv"/>
  </r>
  <r>
    <s v="OtsLGRF23S"/>
    <s v="OtsLGRF23S_7522"/>
    <s v="C-07522"/>
    <d v="2023-09-17T00:00:00"/>
    <x v="1"/>
    <s v="M"/>
    <n v="800"/>
    <x v="4"/>
    <x v="0"/>
    <s v="NA"/>
    <s v="3DD.003D7E543F"/>
    <s v="NA"/>
    <s v="M"/>
    <x v="1"/>
    <s v="NA"/>
    <s v="NA"/>
    <x v="0"/>
    <x v="0"/>
    <x v="0"/>
    <s v="FALL"/>
    <n v="1"/>
    <x v="0"/>
    <e v="#N/A"/>
    <n v="1"/>
    <x v="0"/>
    <n v="5.6818181818181825"/>
    <n v="5.7284090909090919"/>
    <n v="12.729797979797981"/>
    <s v="Abv"/>
  </r>
  <r>
    <s v="OtsLGRF23S"/>
    <s v="OtsLGRF23S_7523"/>
    <s v="C-07523"/>
    <d v="2023-09-17T00:00:00"/>
    <x v="1"/>
    <s v="F"/>
    <n v="760"/>
    <x v="6"/>
    <x v="0"/>
    <s v="NA"/>
    <s v="NA"/>
    <s v="NA"/>
    <s v="F"/>
    <x v="0"/>
    <s v="OtsLYON19S_1_1849"/>
    <s v="OtsLYON19S_1_1617"/>
    <x v="1"/>
    <x v="1"/>
    <x v="1"/>
    <s v="FALL"/>
    <n v="1"/>
    <x v="1"/>
    <n v="0.95971980899999998"/>
    <n v="1"/>
    <x v="1"/>
    <n v="5.6818181818181825"/>
    <n v="5.7284090909090919"/>
    <n v="12.729797979797981"/>
    <s v="Abv"/>
  </r>
  <r>
    <s v="OtsLGRF23S"/>
    <s v="OtsLGRF23S_7525"/>
    <s v="C-07525"/>
    <d v="2023-09-17T00:00:00"/>
    <x v="1"/>
    <s v="F"/>
    <n v="800"/>
    <x v="4"/>
    <x v="0"/>
    <s v="NA"/>
    <s v="3DD.003D7E543C"/>
    <s v="NA"/>
    <s v="F"/>
    <x v="0"/>
    <s v="NA"/>
    <s v="NA"/>
    <x v="0"/>
    <x v="0"/>
    <x v="0"/>
    <s v="FALL"/>
    <n v="1"/>
    <x v="0"/>
    <e v="#N/A"/>
    <n v="1"/>
    <x v="0"/>
    <n v="5.6818181818181825"/>
    <n v="5.7284090909090919"/>
    <n v="12.729797979797981"/>
    <s v="Abv"/>
  </r>
  <r>
    <s v="OtsLGRF23S"/>
    <s v="OtsLGRF23S_7528"/>
    <s v="C-07528"/>
    <d v="2023-09-17T00:00:00"/>
    <x v="1"/>
    <s v="M"/>
    <n v="730"/>
    <x v="16"/>
    <x v="0"/>
    <s v="NA"/>
    <s v="NA"/>
    <s v="NA"/>
    <s v="M"/>
    <x v="1"/>
    <s v="OtsPBT19-PRHFa-2239"/>
    <s v="OtsPBT19-PRHFa-2712"/>
    <x v="10"/>
    <x v="1"/>
    <x v="1"/>
    <s v="FALL"/>
    <n v="0.999999999999999"/>
    <x v="20"/>
    <n v="0.96152300000000002"/>
    <n v="1"/>
    <x v="1"/>
    <n v="5.6818181818181825"/>
    <n v="5.7284090909090919"/>
    <n v="12.729797979797981"/>
    <s v="Blw"/>
  </r>
  <r>
    <s v="OtsLGRF23S"/>
    <s v="OtsLGRF23S_7531"/>
    <s v="C-07531"/>
    <d v="2023-09-17T00:00:00"/>
    <x v="1"/>
    <s v="F"/>
    <n v="770"/>
    <x v="2"/>
    <x v="0"/>
    <s v="NA"/>
    <s v="NA"/>
    <s v="NA"/>
    <s v="F"/>
    <x v="0"/>
    <s v="OtsLYON19S_1_0136"/>
    <s v="OtsLYON19S_1_0230"/>
    <x v="1"/>
    <x v="1"/>
    <x v="1"/>
    <s v="FALL"/>
    <n v="1"/>
    <x v="3"/>
    <n v="0.95971980899999998"/>
    <n v="1"/>
    <x v="1"/>
    <n v="5.6818181818181825"/>
    <n v="5.7284090909090919"/>
    <n v="12.729797979797981"/>
    <s v="Abv"/>
  </r>
  <r>
    <s v="OtsLGRF23S"/>
    <s v="OtsLGRF23S_7534"/>
    <s v="C-07534"/>
    <d v="2023-09-17T00:00:00"/>
    <x v="1"/>
    <s v="M"/>
    <n v="670"/>
    <x v="11"/>
    <x v="1"/>
    <n v="1"/>
    <s v="NA"/>
    <s v="NA"/>
    <s v="M"/>
    <x v="1"/>
    <s v="OtsLYON20S_1_1592"/>
    <s v="OtsLYON20S_1_1783"/>
    <x v="5"/>
    <x v="3"/>
    <x v="3"/>
    <s v="FALL"/>
    <n v="1"/>
    <x v="19"/>
    <n v="0.98961045999999997"/>
    <n v="1"/>
    <x v="3"/>
    <n v="5.6818181818181825"/>
    <n v="5.7284090909090919"/>
    <n v="12.729797979797981"/>
    <s v="Abv"/>
  </r>
  <r>
    <s v="OtsLGRF23S"/>
    <s v="OtsLGRF23S_7537"/>
    <s v="C-07537"/>
    <d v="2023-09-17T00:00:00"/>
    <x v="1"/>
    <s v="F"/>
    <n v="740"/>
    <x v="12"/>
    <x v="0"/>
    <s v="NA"/>
    <s v="NA"/>
    <s v="NA"/>
    <s v="F"/>
    <x v="0"/>
    <s v="NA"/>
    <s v="NA"/>
    <x v="0"/>
    <x v="0"/>
    <x v="0"/>
    <s v="FALL"/>
    <n v="1"/>
    <x v="0"/>
    <e v="#N/A"/>
    <n v="1"/>
    <x v="1"/>
    <n v="5.6818181818181825"/>
    <n v="5.7284090909090919"/>
    <n v="12.729797979797981"/>
    <s v="Abv"/>
  </r>
  <r>
    <s v="OtsLGRF23S"/>
    <s v="OtsLGRF23S_7540"/>
    <s v="C-07540"/>
    <d v="2023-09-17T00:00:00"/>
    <x v="1"/>
    <s v="F"/>
    <n v="740"/>
    <x v="12"/>
    <x v="1"/>
    <n v="1"/>
    <s v="NA"/>
    <s v="NA"/>
    <s v="F"/>
    <x v="0"/>
    <s v="OtsLYON18S_1_2366"/>
    <s v="OtsLYON18S_1_2741"/>
    <x v="3"/>
    <x v="2"/>
    <x v="2"/>
    <s v="FALL"/>
    <n v="1.00000000000001"/>
    <x v="17"/>
    <n v="0.80551598400000002"/>
    <n v="1"/>
    <x v="1"/>
    <n v="5.6818181818181825"/>
    <n v="5.7284090909090919"/>
    <n v="12.729797979797981"/>
    <s v="Blw"/>
  </r>
  <r>
    <s v="OtsLGRF23S"/>
    <s v="OtsLGRF23S_7543"/>
    <s v="C-07543"/>
    <d v="2023-09-17T00:00:00"/>
    <x v="1"/>
    <s v="M"/>
    <n v="630"/>
    <x v="39"/>
    <x v="1"/>
    <n v="1"/>
    <s v="NA"/>
    <s v="NA"/>
    <s v="M"/>
    <x v="1"/>
    <s v="OtsLYON20S_1_0310"/>
    <s v="OtsLYON20S_1_0021"/>
    <x v="5"/>
    <x v="3"/>
    <x v="3"/>
    <s v="FALL"/>
    <n v="1"/>
    <x v="4"/>
    <n v="0.98961045999999997"/>
    <n v="1"/>
    <x v="3"/>
    <n v="5.6818181818181825"/>
    <n v="5.7284090909090919"/>
    <n v="12.729797979797981"/>
    <s v="Abv"/>
  </r>
  <r>
    <s v="OtsLGRF23S"/>
    <s v="OtsLGRF23S_7546"/>
    <s v="C-07546"/>
    <d v="2023-09-17T00:00:00"/>
    <x v="1"/>
    <s v="F"/>
    <n v="700"/>
    <x v="13"/>
    <x v="0"/>
    <s v="NA"/>
    <s v="NA"/>
    <s v="NA"/>
    <s v="F"/>
    <x v="0"/>
    <s v="NA"/>
    <s v="NA"/>
    <x v="0"/>
    <x v="0"/>
    <x v="0"/>
    <s v="FALL"/>
    <n v="1"/>
    <x v="0"/>
    <e v="#N/A"/>
    <n v="1"/>
    <x v="5"/>
    <n v="5.6818181818181825"/>
    <n v="5.7284090909090919"/>
    <n v="12.729797979797981"/>
    <s v="Abv"/>
  </r>
  <r>
    <s v="OtsLGRF23S"/>
    <s v="OtsLGRF23S_7549"/>
    <s v="C-07549"/>
    <d v="2023-09-17T00:00:00"/>
    <x v="1"/>
    <s v="F"/>
    <n v="670"/>
    <x v="11"/>
    <x v="0"/>
    <s v="NA"/>
    <s v="NA"/>
    <s v="NA"/>
    <s v="F"/>
    <x v="0"/>
    <s v="OtsLYON20S_1_0631"/>
    <s v="OtsLYON20S_1_0593"/>
    <x v="5"/>
    <x v="3"/>
    <x v="3"/>
    <s v="FALL"/>
    <n v="1"/>
    <x v="16"/>
    <n v="0.98961045999999997"/>
    <n v="1"/>
    <x v="3"/>
    <n v="5.6818181818181825"/>
    <n v="5.7284090909090919"/>
    <n v="12.729797979797981"/>
    <s v="Abv"/>
  </r>
  <r>
    <s v="OtsLGRF23S"/>
    <s v="OtsLGRF23S_7552"/>
    <s v="C-07552"/>
    <d v="2023-09-17T00:00:00"/>
    <x v="1"/>
    <s v="F"/>
    <n v="720"/>
    <x v="17"/>
    <x v="0"/>
    <s v="NA"/>
    <s v="NA"/>
    <s v="NA"/>
    <s v="F"/>
    <x v="0"/>
    <s v="OtsLYON19S_1_0587"/>
    <s v="OtsLYON19S_1_0628"/>
    <x v="1"/>
    <x v="1"/>
    <x v="1"/>
    <s v="FALL"/>
    <n v="0.999999999999997"/>
    <x v="6"/>
    <n v="0.95971980899999998"/>
    <n v="1"/>
    <x v="5"/>
    <n v="5.6818181818181825"/>
    <n v="5.7284090909090919"/>
    <n v="12.729797979797981"/>
    <s v="Abv"/>
  </r>
  <r>
    <s v="OtsLGRF23S"/>
    <s v="OtsLGRF23S_7555"/>
    <s v="C-07555"/>
    <d v="2023-09-17T00:00:00"/>
    <x v="1"/>
    <s v="F"/>
    <n v="740"/>
    <x v="12"/>
    <x v="1"/>
    <n v="1"/>
    <s v="NA"/>
    <s v="NA"/>
    <s v="F"/>
    <x v="0"/>
    <s v="NA"/>
    <s v="NA"/>
    <x v="0"/>
    <x v="0"/>
    <x v="0"/>
    <s v="FALL"/>
    <n v="1"/>
    <x v="8"/>
    <e v="#N/A"/>
    <n v="1"/>
    <x v="1"/>
    <n v="5.6818181818181825"/>
    <n v="5.7284090909090919"/>
    <n v="12.729797979797981"/>
    <s v="Abv"/>
  </r>
  <r>
    <s v="OtsLGRF23S"/>
    <s v="OtsLGRF23S_7558"/>
    <s v="C-07558"/>
    <d v="2023-09-17T00:00:00"/>
    <x v="1"/>
    <s v="M"/>
    <n v="560"/>
    <x v="38"/>
    <x v="1"/>
    <n v="1"/>
    <s v="NA"/>
    <s v="NA"/>
    <s v="M"/>
    <x v="1"/>
    <s v="OtsLYON20S_1_0310"/>
    <s v="OtsLYON20S_1_0022"/>
    <x v="5"/>
    <x v="3"/>
    <x v="3"/>
    <s v="FALL"/>
    <n v="1.00000000000001"/>
    <x v="4"/>
    <n v="0.98961045999999997"/>
    <n v="1"/>
    <x v="8"/>
    <n v="5.6818181818181825"/>
    <n v="5.7284090909090919"/>
    <n v="12.729797979797981"/>
    <s v="Abv"/>
  </r>
  <r>
    <s v="OtsLGRF23S"/>
    <s v="OtsLGRF23S_7560"/>
    <s v="C-07560"/>
    <d v="2023-09-17T00:00:00"/>
    <x v="1"/>
    <s v="F"/>
    <n v="820"/>
    <x v="19"/>
    <x v="0"/>
    <s v="NA"/>
    <s v="3DD.003D7E5419"/>
    <s v="NA"/>
    <s v="F"/>
    <x v="0"/>
    <s v="OtsLYON19S_1_0709"/>
    <s v="OtsLYON19S_1_0808"/>
    <x v="1"/>
    <x v="1"/>
    <x v="1"/>
    <s v="FALL"/>
    <n v="1"/>
    <x v="6"/>
    <n v="0.95971980899999998"/>
    <n v="1"/>
    <x v="0"/>
    <n v="5.6818181818181825"/>
    <n v="5.7284090909090919"/>
    <n v="12.729797979797981"/>
    <s v="Abv"/>
  </r>
  <r>
    <s v="OtsLGRF23S"/>
    <s v="OtsLGRF23S_7561"/>
    <s v="C-07561"/>
    <d v="2023-09-17T00:00:00"/>
    <x v="1"/>
    <s v="M"/>
    <n v="730"/>
    <x v="16"/>
    <x v="1"/>
    <n v="1"/>
    <s v="NA"/>
    <s v="NA"/>
    <s v="M"/>
    <x v="1"/>
    <s v="OtsLYON18S_1_2366"/>
    <s v="OtsLYON18S_1_2742"/>
    <x v="3"/>
    <x v="2"/>
    <x v="2"/>
    <s v="FALL"/>
    <n v="0.999999999999998"/>
    <x v="17"/>
    <n v="0.80551598400000002"/>
    <n v="1"/>
    <x v="1"/>
    <n v="5.6818181818181825"/>
    <n v="5.7284090909090919"/>
    <n v="12.729797979797981"/>
    <s v="Blw"/>
  </r>
  <r>
    <s v="OtsLGRF23S"/>
    <s v="OtsLGRF23S_7562"/>
    <s v="C-07562"/>
    <d v="2023-09-17T00:00:00"/>
    <x v="1"/>
    <s v="M"/>
    <n v="960"/>
    <x v="56"/>
    <x v="0"/>
    <s v="NA"/>
    <s v="3DD.003D7E545B"/>
    <s v="NA"/>
    <s v="M"/>
    <x v="1"/>
    <s v="NA"/>
    <s v="NA"/>
    <x v="0"/>
    <x v="0"/>
    <x v="0"/>
    <s v="FALL"/>
    <n v="0.999999999999999"/>
    <x v="0"/>
    <e v="#N/A"/>
    <n v="1"/>
    <x v="6"/>
    <n v="5.6818181818181825"/>
    <n v="5.7284090909090919"/>
    <n v="12.729797979797981"/>
    <s v="Abv"/>
  </r>
  <r>
    <s v="OtsLGRF23S"/>
    <s v="OtsLGRF23S_7564"/>
    <s v="C-07564"/>
    <d v="2023-09-17T00:00:00"/>
    <x v="1"/>
    <s v="M"/>
    <n v="820"/>
    <x v="19"/>
    <x v="0"/>
    <s v="NA"/>
    <s v="3DD.003D7E5433"/>
    <s v="NA"/>
    <s v="M"/>
    <x v="1"/>
    <s v="NA"/>
    <s v="NA"/>
    <x v="0"/>
    <x v="0"/>
    <x v="0"/>
    <s v="FALL"/>
    <n v="0.999999999999999"/>
    <x v="0"/>
    <e v="#N/A"/>
    <n v="1"/>
    <x v="0"/>
    <n v="5.6818181818181825"/>
    <n v="5.7284090909090919"/>
    <n v="12.729797979797981"/>
    <s v="Abv"/>
  </r>
  <r>
    <s v="OtsLGRF23S"/>
    <s v="OtsLGRF23S_7567"/>
    <s v="C-07567"/>
    <d v="2023-09-17T00:00:00"/>
    <x v="1"/>
    <s v="F"/>
    <n v="700"/>
    <x v="13"/>
    <x v="0"/>
    <s v="NA"/>
    <s v="NA"/>
    <s v="NA"/>
    <s v="F"/>
    <x v="0"/>
    <s v="NA"/>
    <s v="NA"/>
    <x v="0"/>
    <x v="0"/>
    <x v="0"/>
    <s v="FALL"/>
    <n v="1"/>
    <x v="0"/>
    <e v="#N/A"/>
    <n v="1"/>
    <x v="5"/>
    <n v="5.6818181818181825"/>
    <n v="5.7284090909090919"/>
    <n v="12.729797979797981"/>
    <s v="Abv"/>
  </r>
  <r>
    <s v="OtsLGRF23S"/>
    <s v="OtsLGRF23S_7569"/>
    <s v="C-07569"/>
    <d v="2023-09-17T00:00:00"/>
    <x v="1"/>
    <s v="M"/>
    <n v="630"/>
    <x v="39"/>
    <x v="0"/>
    <s v="NA"/>
    <s v="NA"/>
    <s v="NA"/>
    <s v="M"/>
    <x v="1"/>
    <s v="OtsLYON20S_1_0291"/>
    <s v="OtsLYON20S_1_1004"/>
    <x v="5"/>
    <x v="3"/>
    <x v="3"/>
    <s v="FALL"/>
    <n v="0.999999999999999"/>
    <x v="3"/>
    <n v="0.98961045999999997"/>
    <n v="1"/>
    <x v="3"/>
    <n v="5.6818181818181825"/>
    <n v="5.7284090909090919"/>
    <n v="12.729797979797981"/>
    <s v="Abv"/>
  </r>
  <r>
    <s v="OtsLGRF23S"/>
    <s v="OtsLGRF23S_7570"/>
    <s v="C-07570"/>
    <d v="2023-09-17T00:00:00"/>
    <x v="1"/>
    <s v="M"/>
    <n v="600"/>
    <x v="43"/>
    <x v="1"/>
    <n v="1"/>
    <s v="NA"/>
    <s v="NA"/>
    <s v="M"/>
    <x v="1"/>
    <s v="OtsLYON20S_1_1592"/>
    <s v="OtsLYON20S_1_1783"/>
    <x v="5"/>
    <x v="3"/>
    <x v="3"/>
    <s v="FALL"/>
    <n v="0.999999999999998"/>
    <x v="19"/>
    <n v="0.98961045999999997"/>
    <n v="1"/>
    <x v="9"/>
    <n v="5.6818181818181825"/>
    <n v="5.7284090909090919"/>
    <n v="12.729797979797981"/>
    <s v="Abv"/>
  </r>
  <r>
    <s v="OtsLGRF23S"/>
    <s v="OtsLGRF23S_7573"/>
    <s v="C-07573"/>
    <d v="2023-09-17T00:00:00"/>
    <x v="1"/>
    <s v="F"/>
    <n v="740"/>
    <x v="12"/>
    <x v="0"/>
    <s v="NA"/>
    <s v="NA"/>
    <s v="NA"/>
    <s v="F"/>
    <x v="0"/>
    <s v="OtsLYON20S_1_0434"/>
    <s v="OtsLYON20S_1_1141"/>
    <x v="5"/>
    <x v="3"/>
    <x v="3"/>
    <s v="FALL"/>
    <n v="1"/>
    <x v="6"/>
    <n v="0.98961045999999997"/>
    <n v="1"/>
    <x v="1"/>
    <n v="5.6818181818181825"/>
    <n v="5.7284090909090919"/>
    <n v="12.729797979797981"/>
    <s v="Abv"/>
  </r>
  <r>
    <s v="OtsLGRF23S"/>
    <s v="OtsLGRF23S_7576"/>
    <s v="C-07576"/>
    <d v="2023-09-17T00:00:00"/>
    <x v="1"/>
    <s v="M"/>
    <n v="650"/>
    <x v="5"/>
    <x v="0"/>
    <s v="NA"/>
    <s v="NA"/>
    <s v="NA"/>
    <s v="M"/>
    <x v="1"/>
    <s v="OtsNPFH19S_1_4302"/>
    <s v="OtsNPFH19S_1_4005"/>
    <x v="2"/>
    <x v="1"/>
    <x v="1"/>
    <s v="FALL"/>
    <n v="1"/>
    <x v="13"/>
    <n v="0.99705232300000002"/>
    <n v="1"/>
    <x v="3"/>
    <n v="5.6818181818181825"/>
    <n v="5.7284090909090919"/>
    <n v="12.729797979797981"/>
    <s v="Abv"/>
  </r>
  <r>
    <s v="OtsLGRF23S"/>
    <s v="OtsLGRF23S_7579"/>
    <s v="C-07579"/>
    <d v="2023-09-17T00:00:00"/>
    <x v="1"/>
    <s v="F"/>
    <n v="700"/>
    <x v="13"/>
    <x v="0"/>
    <s v="NA"/>
    <s v="NA"/>
    <s v="NA"/>
    <s v="F"/>
    <x v="0"/>
    <s v="OtsLYON19S_1_1715"/>
    <s v="OtsLYON19S_1_1925"/>
    <x v="1"/>
    <x v="1"/>
    <x v="1"/>
    <s v="FALL"/>
    <n v="0.999999999999996"/>
    <x v="1"/>
    <n v="0.95971980899999998"/>
    <n v="1"/>
    <x v="5"/>
    <n v="5.6818181818181825"/>
    <n v="5.7284090909090919"/>
    <n v="12.729797979797981"/>
    <s v="Abv"/>
  </r>
  <r>
    <s v="OtsLGRF23S"/>
    <s v="OtsLGRF23S_7580"/>
    <s v="C-07580"/>
    <d v="2023-09-17T00:00:00"/>
    <x v="1"/>
    <s v="M"/>
    <n v="550"/>
    <x v="34"/>
    <x v="0"/>
    <s v="NA"/>
    <s v="NA"/>
    <s v="This sample is a duplicate with OtsLGRF23S_7788."/>
    <s v="M"/>
    <x v="1"/>
    <s v="OtsLYON18S_1_1458"/>
    <s v="OtsLYON18S_1_1837"/>
    <x v="3"/>
    <x v="2"/>
    <x v="2"/>
    <s v="FALL"/>
    <n v="1"/>
    <x v="11"/>
    <n v="0.80551598400000002"/>
    <n v="1"/>
    <x v="8"/>
    <n v="5.6818181818181825"/>
    <n v="5.7284090909090919"/>
    <n v="12.729797979797981"/>
    <s v="Blw"/>
  </r>
  <r>
    <s v="OtsLGRF23S"/>
    <s v="OtsLGRF23S_7581"/>
    <s v="C-07581"/>
    <d v="2023-09-17T00:00:00"/>
    <x v="1"/>
    <s v="F"/>
    <n v="800"/>
    <x v="4"/>
    <x v="0"/>
    <s v="NA"/>
    <s v="3DD.003D7E543A"/>
    <s v="NA"/>
    <s v="F"/>
    <x v="0"/>
    <s v="OtsLYON19S_1_1796"/>
    <s v="OtsLYON19S_1_2066"/>
    <x v="1"/>
    <x v="1"/>
    <x v="1"/>
    <s v="FALL"/>
    <n v="1"/>
    <x v="14"/>
    <n v="0.95971980899999998"/>
    <n v="1"/>
    <x v="0"/>
    <n v="5.6818181818181825"/>
    <n v="5.7284090909090919"/>
    <n v="12.729797979797981"/>
    <s v="Blw"/>
  </r>
  <r>
    <s v="OtsLGRF23S"/>
    <s v="OtsLGRF23S_7582"/>
    <s v="C-07582"/>
    <d v="2023-09-17T00:00:00"/>
    <x v="1"/>
    <s v="M"/>
    <n v="800"/>
    <x v="4"/>
    <x v="0"/>
    <s v="NA"/>
    <s v="3DD.003D7E545A"/>
    <s v="NA"/>
    <s v="M"/>
    <x v="1"/>
    <s v="OtsLYON19S_1_0133"/>
    <s v="OtsLYON19S_1_0224"/>
    <x v="1"/>
    <x v="1"/>
    <x v="1"/>
    <s v="FALL"/>
    <n v="1"/>
    <x v="3"/>
    <n v="0.95971980899999998"/>
    <n v="1"/>
    <x v="0"/>
    <n v="5.6818181818181825"/>
    <n v="5.7284090909090919"/>
    <n v="12.729797979797981"/>
    <s v="Abv"/>
  </r>
  <r>
    <s v="OtsLGRF23S"/>
    <s v="OtsLGRF23S_7585"/>
    <s v="C-07585"/>
    <d v="2023-09-17T00:00:00"/>
    <x v="1"/>
    <s v="M"/>
    <n v="760"/>
    <x v="6"/>
    <x v="0"/>
    <s v="NA"/>
    <s v="NA"/>
    <s v="NA"/>
    <s v="M"/>
    <x v="1"/>
    <s v="OtsLYON19S_1_2303"/>
    <s v="OtsLYON19S_1_2062"/>
    <x v="1"/>
    <x v="1"/>
    <x v="1"/>
    <s v="FALL"/>
    <n v="0.999999999999999"/>
    <x v="14"/>
    <n v="0.95971980899999998"/>
    <n v="1"/>
    <x v="1"/>
    <n v="5.6818181818181825"/>
    <n v="5.7284090909090919"/>
    <n v="12.729797979797981"/>
    <s v="Blw"/>
  </r>
  <r>
    <s v="OtsLGRF23S"/>
    <s v="OtsLGRF23S_7588"/>
    <s v="C-07588"/>
    <d v="2023-09-17T00:00:00"/>
    <x v="1"/>
    <s v="M"/>
    <n v="700"/>
    <x v="13"/>
    <x v="0"/>
    <s v="NA"/>
    <s v="NA"/>
    <s v="NA"/>
    <s v="M"/>
    <x v="1"/>
    <s v="OtsNPFH20S_1_0834"/>
    <s v="OtsNPFH20S_1_0772"/>
    <x v="8"/>
    <x v="3"/>
    <x v="3"/>
    <s v="FALL"/>
    <n v="1"/>
    <x v="2"/>
    <n v="0.98845608500000004"/>
    <n v="1"/>
    <x v="5"/>
    <n v="5.6818181818181825"/>
    <n v="5.7284090909090919"/>
    <n v="12.729797979797981"/>
    <s v="Abv"/>
  </r>
  <r>
    <s v="OtsLGRF23S"/>
    <s v="OtsLGRF23S_7591"/>
    <s v="C-07591"/>
    <d v="2023-09-17T00:00:00"/>
    <x v="1"/>
    <s v="F"/>
    <n v="680"/>
    <x v="35"/>
    <x v="1"/>
    <n v="1"/>
    <s v="NA"/>
    <s v="NA"/>
    <s v="F"/>
    <x v="0"/>
    <s v="OtsLYON19S_1_0102"/>
    <s v="OtsLYON19S_1_0001"/>
    <x v="1"/>
    <x v="1"/>
    <x v="1"/>
    <s v="FALL"/>
    <n v="0.999999999999998"/>
    <x v="4"/>
    <n v="0.95971980899999998"/>
    <n v="1"/>
    <x v="5"/>
    <n v="5.6818181818181825"/>
    <n v="5.7284090909090919"/>
    <n v="12.729797979797981"/>
    <s v="Abv"/>
  </r>
  <r>
    <s v="OtsLGRF23S"/>
    <s v="OtsLGRF23S_7594"/>
    <s v="C-07594"/>
    <d v="2023-09-17T00:00:00"/>
    <x v="1"/>
    <s v="M"/>
    <n v="610"/>
    <x v="29"/>
    <x v="0"/>
    <s v="NA"/>
    <s v="NA"/>
    <s v="NA"/>
    <s v="M"/>
    <x v="1"/>
    <s v="OtsLYON20S_1_1541"/>
    <s v="OtsLYON20S_1_1692"/>
    <x v="5"/>
    <x v="3"/>
    <x v="3"/>
    <s v="FALL"/>
    <n v="1"/>
    <x v="1"/>
    <n v="0.98961045999999997"/>
    <n v="1"/>
    <x v="9"/>
    <n v="5.6818181818181825"/>
    <n v="5.7284090909090919"/>
    <n v="12.729797979797981"/>
    <s v="Abv"/>
  </r>
  <r>
    <s v="OtsLGRF23S"/>
    <s v="OtsLGRF23S_7597"/>
    <s v="C-07597"/>
    <d v="2023-09-17T00:00:00"/>
    <x v="1"/>
    <s v="F"/>
    <n v="760"/>
    <x v="6"/>
    <x v="0"/>
    <s v="NA"/>
    <s v="NA"/>
    <s v="NA"/>
    <s v="F"/>
    <x v="0"/>
    <s v="OtsLYON19S_1_0159"/>
    <s v="OtsLYON19S_1_0247"/>
    <x v="1"/>
    <x v="1"/>
    <x v="1"/>
    <s v="FALL"/>
    <n v="0.999999999999997"/>
    <x v="3"/>
    <n v="0.95971980899999998"/>
    <n v="1"/>
    <x v="1"/>
    <n v="5.6818181818181825"/>
    <n v="5.7284090909090919"/>
    <n v="12.729797979797981"/>
    <s v="Abv"/>
  </r>
  <r>
    <s v="OtsLGRF23S"/>
    <s v="OtsLGRF23S_7600"/>
    <s v="C-07600"/>
    <d v="2023-09-17T00:00:00"/>
    <x v="1"/>
    <s v="F"/>
    <n v="750"/>
    <x v="1"/>
    <x v="0"/>
    <s v="NA"/>
    <s v="NA"/>
    <s v="NA"/>
    <s v="F"/>
    <x v="0"/>
    <s v="OtsLYON19S_1_0703"/>
    <s v="OtsLYON19S_1_0807"/>
    <x v="1"/>
    <x v="1"/>
    <x v="1"/>
    <s v="FALL"/>
    <n v="1"/>
    <x v="6"/>
    <n v="0.95971980899999998"/>
    <n v="1"/>
    <x v="1"/>
    <n v="5.6818181818181825"/>
    <n v="5.7284090909090919"/>
    <n v="12.729797979797981"/>
    <s v="Abv"/>
  </r>
  <r>
    <s v="OtsLGRF23S"/>
    <s v="OtsLGRF23S_7603"/>
    <s v="C-07603"/>
    <d v="2023-09-17T00:00:00"/>
    <x v="1"/>
    <s v="F"/>
    <n v="680"/>
    <x v="35"/>
    <x v="1"/>
    <n v="1"/>
    <s v="NA"/>
    <s v="NA"/>
    <s v="F"/>
    <x v="0"/>
    <s v="NA"/>
    <s v="NA"/>
    <x v="0"/>
    <x v="0"/>
    <x v="0"/>
    <s v="FALL"/>
    <n v="1"/>
    <x v="8"/>
    <e v="#N/A"/>
    <n v="1"/>
    <x v="5"/>
    <n v="5.6818181818181825"/>
    <n v="5.7284090909090919"/>
    <n v="12.729797979797981"/>
    <s v="Abv"/>
  </r>
  <r>
    <s v="OtsLGRF23S"/>
    <s v="OtsLGRF23S_7606"/>
    <s v="C-07606"/>
    <d v="2023-09-17T00:00:00"/>
    <x v="1"/>
    <s v="F"/>
    <n v="690"/>
    <x v="30"/>
    <x v="0"/>
    <s v="NA"/>
    <s v="NA"/>
    <s v="NA"/>
    <s v="F"/>
    <x v="0"/>
    <s v="OtsLYON20S_1_1326"/>
    <s v="OtsLYON20S_1_0854"/>
    <x v="5"/>
    <x v="3"/>
    <x v="3"/>
    <s v="FALL"/>
    <n v="0.999999999999999"/>
    <x v="19"/>
    <n v="0.98961045999999997"/>
    <n v="1"/>
    <x v="5"/>
    <n v="5.6818181818181825"/>
    <n v="5.7284090909090919"/>
    <n v="12.729797979797981"/>
    <s v="Abv"/>
  </r>
  <r>
    <s v="OtsLGRF23S"/>
    <s v="OtsLGRF23S_7608"/>
    <s v="C-07608"/>
    <d v="2023-09-17T00:00:00"/>
    <x v="1"/>
    <s v="F"/>
    <n v="610"/>
    <x v="29"/>
    <x v="0"/>
    <s v="NA"/>
    <s v="NA"/>
    <s v="NA"/>
    <s v="M"/>
    <x v="1"/>
    <s v="NA"/>
    <s v="NA"/>
    <x v="0"/>
    <x v="0"/>
    <x v="0"/>
    <s v="FALL"/>
    <n v="1"/>
    <x v="0"/>
    <e v="#N/A"/>
    <n v="1"/>
    <x v="9"/>
    <n v="5.6818181818181825"/>
    <n v="5.7284090909090919"/>
    <n v="12.729797979797981"/>
    <s v="Abv"/>
  </r>
  <r>
    <s v="OtsLGRF23S"/>
    <s v="OtsLGRF23S_7611"/>
    <s v="C-07611"/>
    <d v="2023-09-17T00:00:00"/>
    <x v="1"/>
    <s v="F"/>
    <n v="730"/>
    <x v="16"/>
    <x v="0"/>
    <s v="NA"/>
    <s v="NA"/>
    <s v="NA"/>
    <s v="F"/>
    <x v="0"/>
    <s v="NA"/>
    <s v="NA"/>
    <x v="0"/>
    <x v="0"/>
    <x v="0"/>
    <s v="FALL"/>
    <n v="1"/>
    <x v="0"/>
    <e v="#N/A"/>
    <n v="1"/>
    <x v="1"/>
    <n v="5.6818181818181825"/>
    <n v="5.7284090909090919"/>
    <n v="12.729797979797981"/>
    <s v="Abv"/>
  </r>
  <r>
    <s v="OtsLGRF23S"/>
    <s v="OtsLGRF23S_7614"/>
    <s v="C-07614"/>
    <d v="2023-09-18T00:00:00"/>
    <x v="1"/>
    <s v="F"/>
    <n v="770"/>
    <x v="2"/>
    <x v="0"/>
    <s v="NA"/>
    <s v="NA"/>
    <s v="NA"/>
    <s v="F"/>
    <x v="0"/>
    <s v="OtsLYON19S_1_0598"/>
    <s v="OtsLYON19S_1_0667"/>
    <x v="1"/>
    <x v="1"/>
    <x v="1"/>
    <s v="FALL"/>
    <n v="1"/>
    <x v="6"/>
    <n v="0.95971980899999998"/>
    <n v="1"/>
    <x v="1"/>
    <n v="5.6818181818181825"/>
    <n v="5.7284090909090919"/>
    <n v="12.729797979797981"/>
    <s v="Abv"/>
  </r>
  <r>
    <s v="OtsLGRF23S"/>
    <s v="OtsLGRF23S_7617"/>
    <s v="C-07617"/>
    <d v="2023-09-18T00:00:00"/>
    <x v="1"/>
    <s v="M"/>
    <n v="640"/>
    <x v="54"/>
    <x v="1"/>
    <n v="1"/>
    <s v="3DD.003D81E72C"/>
    <s v="NA"/>
    <s v="M"/>
    <x v="1"/>
    <s v="OtsLYON20S_1_0415"/>
    <s v="OtsLYON20S_1_1120"/>
    <x v="5"/>
    <x v="3"/>
    <x v="3"/>
    <s v="FALL"/>
    <n v="0.999999999999999"/>
    <x v="6"/>
    <n v="0.98961045999999997"/>
    <n v="1"/>
    <x v="3"/>
    <n v="5.6818181818181825"/>
    <n v="5.7284090909090919"/>
    <n v="12.729797979797981"/>
    <s v="Abv"/>
  </r>
  <r>
    <s v="OtsLGRF23S"/>
    <s v="OtsLGRF23S_7620"/>
    <s v="C-07620"/>
    <d v="2023-09-18T00:00:00"/>
    <x v="1"/>
    <s v="M"/>
    <n v="670"/>
    <x v="11"/>
    <x v="1"/>
    <s v="NA"/>
    <s v="NA"/>
    <s v="NA"/>
    <s v="M"/>
    <x v="1"/>
    <s v="OtsPBT18-UmaFa-0673"/>
    <s v="OtsPBT18-UmaFa-0669"/>
    <x v="14"/>
    <x v="2"/>
    <x v="2"/>
    <s v="FALL"/>
    <n v="1"/>
    <x v="24"/>
    <n v="0.95730000000000004"/>
    <n v="1"/>
    <x v="3"/>
    <n v="5.6818181818181825"/>
    <n v="5.7284090909090919"/>
    <n v="12.729797979797981"/>
    <s v="Blw"/>
  </r>
  <r>
    <s v="OtsLGRF23S"/>
    <s v="OtsLGRF23S_7623"/>
    <s v="C-07623"/>
    <d v="2023-09-18T00:00:00"/>
    <x v="1"/>
    <s v="F"/>
    <n v="720"/>
    <x v="17"/>
    <x v="1"/>
    <s v="NA"/>
    <s v="NA"/>
    <s v="NA"/>
    <s v="F"/>
    <x v="0"/>
    <s v="OtsPBT19-RSHFa-0520"/>
    <s v="OtsPBT19-RSHFa-0287"/>
    <x v="12"/>
    <x v="1"/>
    <x v="1"/>
    <s v="FALL"/>
    <n v="0.999999999999998"/>
    <x v="22"/>
    <n v="0.96016800000000002"/>
    <n v="1"/>
    <x v="5"/>
    <n v="5.6818181818181825"/>
    <n v="5.7284090909090919"/>
    <n v="12.729797979797981"/>
    <s v="Blw"/>
  </r>
  <r>
    <s v="OtsLGRF23S"/>
    <s v="OtsLGRF23S_7626"/>
    <s v="C-07626"/>
    <d v="2023-09-18T00:00:00"/>
    <x v="1"/>
    <s v="M"/>
    <n v="650"/>
    <x v="5"/>
    <x v="0"/>
    <s v="NA"/>
    <s v="NA"/>
    <s v="NA"/>
    <s v="M"/>
    <x v="1"/>
    <s v="OtsLYON20S_1_0429"/>
    <s v="OtsLYON20S_1_1133"/>
    <x v="5"/>
    <x v="3"/>
    <x v="3"/>
    <s v="FALL"/>
    <n v="0.999999999999998"/>
    <x v="6"/>
    <n v="0.98961045999999997"/>
    <n v="1"/>
    <x v="3"/>
    <n v="5.6818181818181825"/>
    <n v="5.7284090909090919"/>
    <n v="12.729797979797981"/>
    <s v="Abv"/>
  </r>
  <r>
    <s v="OtsLGRF23S"/>
    <s v="OtsLGRF23S_7629"/>
    <s v="C-07629"/>
    <d v="2023-09-18T00:00:00"/>
    <x v="1"/>
    <s v="F"/>
    <n v="750"/>
    <x v="1"/>
    <x v="0"/>
    <s v="NA"/>
    <s v="NA"/>
    <s v="NA"/>
    <s v="F"/>
    <x v="0"/>
    <s v="OtsLYON19S_1_0703"/>
    <s v="OtsLYON19S_1_0807"/>
    <x v="1"/>
    <x v="1"/>
    <x v="1"/>
    <s v="FALL"/>
    <n v="1"/>
    <x v="6"/>
    <n v="0.95971980899999998"/>
    <n v="1"/>
    <x v="1"/>
    <n v="5.6818181818181825"/>
    <n v="5.7284090909090919"/>
    <n v="12.729797979797981"/>
    <s v="Abv"/>
  </r>
  <r>
    <s v="OtsLGRF23S"/>
    <s v="OtsLGRF23S_7632"/>
    <s v="C-07632"/>
    <d v="2023-09-18T00:00:00"/>
    <x v="1"/>
    <s v="M"/>
    <n v="740"/>
    <x v="12"/>
    <x v="0"/>
    <s v="NA"/>
    <s v="NA"/>
    <s v="NA"/>
    <s v="M"/>
    <x v="1"/>
    <s v="OtsLYON19S_1_1802"/>
    <s v="OtsLYON19S_1_1506"/>
    <x v="1"/>
    <x v="1"/>
    <x v="1"/>
    <s v="FALL"/>
    <n v="0.999999999999996"/>
    <x v="1"/>
    <n v="0.95971980899999998"/>
    <n v="1"/>
    <x v="1"/>
    <n v="5.6818181818181825"/>
    <n v="5.7284090909090919"/>
    <n v="12.729797979797981"/>
    <s v="Abv"/>
  </r>
  <r>
    <s v="OtsLGRF23S"/>
    <s v="OtsLGRF23S_7635"/>
    <s v="C-07635"/>
    <d v="2023-09-18T00:00:00"/>
    <x v="1"/>
    <s v="F"/>
    <n v="640"/>
    <x v="54"/>
    <x v="1"/>
    <n v="1"/>
    <s v="NA"/>
    <s v="NA"/>
    <s v="F"/>
    <x v="0"/>
    <s v="OtsLYON19S_1_1379"/>
    <s v="OtsLYON19S_1_1448"/>
    <x v="1"/>
    <x v="1"/>
    <x v="1"/>
    <s v="FALL"/>
    <n v="1"/>
    <x v="17"/>
    <n v="0.95971980899999998"/>
    <n v="1"/>
    <x v="3"/>
    <n v="5.6818181818181825"/>
    <n v="5.7284090909090919"/>
    <n v="12.729797979797981"/>
    <s v="Blw"/>
  </r>
  <r>
    <s v="OtsLGRF23S"/>
    <s v="OtsLGRF23S_7638"/>
    <s v="C-07638"/>
    <d v="2023-09-18T00:00:00"/>
    <x v="1"/>
    <s v="M"/>
    <n v="730"/>
    <x v="16"/>
    <x v="0"/>
    <s v="NA"/>
    <s v="NA"/>
    <s v="NA"/>
    <s v="M"/>
    <x v="1"/>
    <s v="OtsLYON19S_1_1816"/>
    <s v="OtsLYON19S_1_1538"/>
    <x v="1"/>
    <x v="1"/>
    <x v="1"/>
    <s v="FALL"/>
    <n v="0.999999999999999"/>
    <x v="1"/>
    <n v="0.95971980899999998"/>
    <n v="1"/>
    <x v="1"/>
    <n v="5.6818181818181825"/>
    <n v="5.7284090909090919"/>
    <n v="12.729797979797981"/>
    <s v="Abv"/>
  </r>
  <r>
    <s v="OtsLGRF23S"/>
    <s v="OtsLGRF23S_7641"/>
    <s v="C-07641"/>
    <d v="2023-09-18T00:00:00"/>
    <x v="1"/>
    <s v="M"/>
    <n v="680"/>
    <x v="35"/>
    <x v="1"/>
    <n v="1"/>
    <s v="NA"/>
    <s v="NA"/>
    <s v="M"/>
    <x v="1"/>
    <s v="OtsLYON19S_1_1789"/>
    <s v="OtsLYON19S_1_2048"/>
    <x v="1"/>
    <x v="1"/>
    <x v="1"/>
    <s v="FALL"/>
    <n v="0.999999999999995"/>
    <x v="19"/>
    <n v="0.95971980899999998"/>
    <n v="1"/>
    <x v="5"/>
    <n v="5.6818181818181825"/>
    <n v="5.7284090909090919"/>
    <n v="12.729797979797981"/>
    <s v="Abv"/>
  </r>
  <r>
    <s v="OtsLGRF23S"/>
    <s v="OtsLGRF23S_7644"/>
    <s v="C-07644"/>
    <d v="2023-09-18T00:00:00"/>
    <x v="1"/>
    <s v="F"/>
    <n v="640"/>
    <x v="54"/>
    <x v="0"/>
    <s v="NA"/>
    <s v="NA"/>
    <s v="NA"/>
    <s v="F"/>
    <x v="0"/>
    <s v="OtsLYON20S_1_0287"/>
    <s v="OtsLYON20S_1_1024"/>
    <x v="5"/>
    <x v="3"/>
    <x v="3"/>
    <s v="FALL"/>
    <n v="0.999999999999999"/>
    <x v="3"/>
    <n v="0.98961045999999997"/>
    <n v="1"/>
    <x v="3"/>
    <n v="5.6818181818181825"/>
    <n v="5.7284090909090919"/>
    <n v="12.729797979797981"/>
    <s v="Abv"/>
  </r>
  <r>
    <s v="OtsLGRF23S"/>
    <s v="OtsLGRF23S_7647"/>
    <s v="C-07647"/>
    <d v="2023-09-18T00:00:00"/>
    <x v="1"/>
    <s v="F"/>
    <n v="720"/>
    <x v="17"/>
    <x v="1"/>
    <n v="1"/>
    <s v="NA"/>
    <s v="NA"/>
    <s v="F"/>
    <x v="0"/>
    <s v="OtsLYON19S_1_0110"/>
    <s v="OtsLYON19S_1_0051"/>
    <x v="1"/>
    <x v="1"/>
    <x v="1"/>
    <s v="FALL"/>
    <n v="1"/>
    <x v="4"/>
    <n v="0.95971980899999998"/>
    <n v="1"/>
    <x v="5"/>
    <n v="5.6818181818181825"/>
    <n v="5.7284090909090919"/>
    <n v="12.729797979797981"/>
    <s v="Abv"/>
  </r>
  <r>
    <s v="OtsLGRF23S"/>
    <s v="OtsLGRF23S_7650"/>
    <s v="C-07650"/>
    <d v="2023-09-18T00:00:00"/>
    <x v="1"/>
    <s v="M"/>
    <n v="660"/>
    <x v="33"/>
    <x v="1"/>
    <n v="1"/>
    <s v="NA"/>
    <s v="This sample is a duplicate with OtsLGRF23S_6643."/>
    <s v="M"/>
    <x v="1"/>
    <s v="NA"/>
    <s v="NA"/>
    <x v="0"/>
    <x v="0"/>
    <x v="0"/>
    <s v="FALL"/>
    <n v="1"/>
    <x v="8"/>
    <e v="#N/A"/>
    <n v="1"/>
    <x v="3"/>
    <n v="5.6818181818181825"/>
    <n v="5.7284090909090919"/>
    <n v="12.729797979797981"/>
    <s v="Abv"/>
  </r>
  <r>
    <s v="OtsLGRF23S"/>
    <s v="OtsLGRF23S_7653"/>
    <s v="C-07653"/>
    <d v="2023-09-18T00:00:00"/>
    <x v="1"/>
    <s v="M"/>
    <n v="600"/>
    <x v="43"/>
    <x v="0"/>
    <s v="NA"/>
    <s v="NA"/>
    <s v="NA"/>
    <s v="M"/>
    <x v="1"/>
    <s v="NA"/>
    <s v="NA"/>
    <x v="0"/>
    <x v="0"/>
    <x v="0"/>
    <s v="FALL"/>
    <n v="0.999999999999997"/>
    <x v="0"/>
    <e v="#N/A"/>
    <n v="1"/>
    <x v="9"/>
    <n v="5.6818181818181825"/>
    <n v="5.7284090909090919"/>
    <n v="12.729797979797981"/>
    <s v="Abv"/>
  </r>
  <r>
    <s v="OtsLGRF23S"/>
    <s v="OtsLGRF23S_7656"/>
    <s v="C-07656"/>
    <d v="2023-09-18T00:00:00"/>
    <x v="1"/>
    <s v="M"/>
    <n v="640"/>
    <x v="54"/>
    <x v="0"/>
    <s v="NA"/>
    <s v="NA"/>
    <s v="NA"/>
    <s v="M"/>
    <x v="1"/>
    <s v="NA"/>
    <s v="NA"/>
    <x v="0"/>
    <x v="0"/>
    <x v="0"/>
    <s v="FALL"/>
    <n v="0.999999999999995"/>
    <x v="0"/>
    <e v="#N/A"/>
    <n v="1"/>
    <x v="3"/>
    <n v="5.6818181818181825"/>
    <n v="5.7284090909090919"/>
    <n v="12.729797979797981"/>
    <s v="Abv"/>
  </r>
  <r>
    <s v="OtsLGRF23S"/>
    <s v="OtsLGRF23S_7659"/>
    <s v="C-07659"/>
    <d v="2023-09-18T00:00:00"/>
    <x v="1"/>
    <s v="M"/>
    <n v="820"/>
    <x v="19"/>
    <x v="0"/>
    <s v="NA"/>
    <s v="3DD.003D7E542D"/>
    <s v="NA"/>
    <s v="M"/>
    <x v="1"/>
    <s v="NA"/>
    <s v="NA"/>
    <x v="0"/>
    <x v="0"/>
    <x v="0"/>
    <s v="FALL"/>
    <n v="0.999999999999999"/>
    <x v="0"/>
    <e v="#N/A"/>
    <n v="1"/>
    <x v="0"/>
    <n v="5.6818181818181825"/>
    <n v="5.7284090909090919"/>
    <n v="12.729797979797981"/>
    <s v="Abv"/>
  </r>
  <r>
    <s v="OtsLGRF23S"/>
    <s v="OtsLGRF23S_7662"/>
    <s v="C-07662"/>
    <d v="2023-09-18T00:00:00"/>
    <x v="1"/>
    <s v="M"/>
    <n v="660"/>
    <x v="33"/>
    <x v="0"/>
    <s v="NA"/>
    <s v="NA"/>
    <s v="NA"/>
    <s v="M"/>
    <x v="1"/>
    <s v="OtsLYON20S_1_1508"/>
    <s v="OtsLYON20S_1_1625"/>
    <x v="5"/>
    <x v="3"/>
    <x v="3"/>
    <s v="FALL"/>
    <n v="1"/>
    <x v="1"/>
    <n v="0.98961045999999997"/>
    <n v="1"/>
    <x v="3"/>
    <n v="5.6818181818181825"/>
    <n v="5.7284090909090919"/>
    <n v="12.729797979797981"/>
    <s v="Abv"/>
  </r>
  <r>
    <s v="OtsLGRF23S"/>
    <s v="OtsLGRF23S_7665"/>
    <s v="C-07665"/>
    <d v="2023-09-18T00:00:00"/>
    <x v="1"/>
    <s v="F"/>
    <n v="720"/>
    <x v="17"/>
    <x v="1"/>
    <n v="1"/>
    <s v="NA"/>
    <s v="NA"/>
    <s v="F"/>
    <x v="0"/>
    <s v="OtsLYON18S_1_2362"/>
    <s v="OtsLYON18S_1_2749"/>
    <x v="3"/>
    <x v="2"/>
    <x v="2"/>
    <s v="FALL"/>
    <n v="0.999999999999998"/>
    <x v="17"/>
    <n v="0.80551598400000002"/>
    <n v="1"/>
    <x v="5"/>
    <n v="5.6818181818181825"/>
    <n v="5.7284090909090919"/>
    <n v="12.729797979797981"/>
    <s v="Blw"/>
  </r>
  <r>
    <s v="OtsLGRF23S"/>
    <s v="OtsLGRF23S_7668"/>
    <s v="C-07668"/>
    <d v="2023-09-18T00:00:00"/>
    <x v="1"/>
    <s v="M"/>
    <n v="510"/>
    <x v="58"/>
    <x v="0"/>
    <s v="NA"/>
    <s v="NA"/>
    <s v="NA"/>
    <s v="M"/>
    <x v="1"/>
    <s v="OtsLYON21S_1_0822"/>
    <s v="OtsLYON21S_1_1649"/>
    <x v="7"/>
    <x v="4"/>
    <x v="4"/>
    <s v="FALL"/>
    <n v="1"/>
    <x v="7"/>
    <e v="#N/A"/>
    <n v="1"/>
    <x v="11"/>
    <n v="5.6818181818181825"/>
    <n v="5.7284090909090919"/>
    <n v="12.729797979797981"/>
    <s v="Blw"/>
  </r>
  <r>
    <s v="OtsLGRF23S"/>
    <s v="OtsLGRF23S_7671"/>
    <s v="C-07671"/>
    <d v="2023-09-18T00:00:00"/>
    <x v="1"/>
    <s v="M"/>
    <n v="610"/>
    <x v="29"/>
    <x v="0"/>
    <s v="NA"/>
    <s v="NA"/>
    <s v="NA"/>
    <s v="M"/>
    <x v="1"/>
    <s v="OtsLYON20S_1_0659"/>
    <s v="OtsLYON20S_1_0729"/>
    <x v="5"/>
    <x v="3"/>
    <x v="3"/>
    <s v="FALL"/>
    <n v="0.999999999999998"/>
    <x v="1"/>
    <n v="0.98961045999999997"/>
    <n v="1"/>
    <x v="9"/>
    <n v="5.6818181818181825"/>
    <n v="5.7284090909090919"/>
    <n v="12.729797979797981"/>
    <s v="Abv"/>
  </r>
  <r>
    <s v="OtsLGRF23S"/>
    <s v="OtsLGRF23S_7674"/>
    <s v="C-07674"/>
    <d v="2023-09-18T00:00:00"/>
    <x v="1"/>
    <s v="F"/>
    <n v="760"/>
    <x v="6"/>
    <x v="0"/>
    <s v="NA"/>
    <s v="NA"/>
    <s v="NA"/>
    <s v="F"/>
    <x v="0"/>
    <s v="OtsLYON19S_1_1853"/>
    <s v="OtsLYON19S_1_1619"/>
    <x v="1"/>
    <x v="1"/>
    <x v="1"/>
    <s v="FALL"/>
    <n v="0.999999999999999"/>
    <x v="1"/>
    <n v="0.95971980899999998"/>
    <n v="1"/>
    <x v="1"/>
    <n v="5.6818181818181825"/>
    <n v="5.7284090909090919"/>
    <n v="12.729797979797981"/>
    <s v="Abv"/>
  </r>
  <r>
    <s v="OtsLGRF23S"/>
    <s v="OtsLGRF23S_7677"/>
    <s v="C-07677"/>
    <d v="2023-09-18T00:00:00"/>
    <x v="1"/>
    <s v="F"/>
    <n v="730"/>
    <x v="16"/>
    <x v="0"/>
    <s v="NA"/>
    <s v="NA"/>
    <s v="NA"/>
    <s v="F"/>
    <x v="0"/>
    <s v="OtsLYON19S_1_0567"/>
    <s v="OtsLYON19S_1_0481"/>
    <x v="1"/>
    <x v="1"/>
    <x v="1"/>
    <s v="FALL"/>
    <n v="0.999999999999997"/>
    <x v="7"/>
    <n v="0.95971980899999998"/>
    <n v="1"/>
    <x v="1"/>
    <n v="5.6818181818181825"/>
    <n v="5.7284090909090919"/>
    <n v="12.729797979797981"/>
    <s v="Blw"/>
  </r>
  <r>
    <s v="OtsLGRF23S"/>
    <s v="OtsLGRF23S_7680"/>
    <s v="C-07680"/>
    <d v="2023-09-18T00:00:00"/>
    <x v="1"/>
    <s v="F"/>
    <n v="660"/>
    <x v="33"/>
    <x v="1"/>
    <n v="1"/>
    <s v="NA"/>
    <s v="NA"/>
    <s v="F"/>
    <x v="0"/>
    <s v="OtsLYON19S_1_0108"/>
    <s v="OtsLYON19S_1_0010"/>
    <x v="1"/>
    <x v="1"/>
    <x v="1"/>
    <s v="FALL"/>
    <n v="1"/>
    <x v="4"/>
    <n v="0.95971980899999998"/>
    <n v="1"/>
    <x v="3"/>
    <n v="5.6818181818181825"/>
    <n v="5.7284090909090919"/>
    <n v="12.729797979797981"/>
    <s v="Abv"/>
  </r>
  <r>
    <s v="OtsLGRF23S"/>
    <s v="OtsLGRF23S_7683"/>
    <s v="C-07683"/>
    <d v="2023-09-18T00:00:00"/>
    <x v="1"/>
    <s v="M"/>
    <n v="630"/>
    <x v="39"/>
    <x v="1"/>
    <n v="1"/>
    <s v="NA"/>
    <s v="NA"/>
    <s v="M"/>
    <x v="1"/>
    <s v="OtsLYON20S_1_0228"/>
    <s v="OtsLYON20S_1_0059"/>
    <x v="5"/>
    <x v="3"/>
    <x v="3"/>
    <s v="FALL"/>
    <n v="1"/>
    <x v="4"/>
    <n v="0.98961045999999997"/>
    <n v="1"/>
    <x v="3"/>
    <n v="5.6818181818181825"/>
    <n v="5.7284090909090919"/>
    <n v="12.729797979797981"/>
    <s v="Abv"/>
  </r>
  <r>
    <s v="OtsLGRF23S"/>
    <s v="OtsLGRF23S_7686"/>
    <s v="C-07686"/>
    <d v="2023-09-18T00:00:00"/>
    <x v="1"/>
    <s v="M"/>
    <n v="700"/>
    <x v="13"/>
    <x v="0"/>
    <s v="NA"/>
    <s v="NA"/>
    <s v="NA"/>
    <s v="M"/>
    <x v="1"/>
    <s v="NA"/>
    <s v="NA"/>
    <x v="0"/>
    <x v="0"/>
    <x v="0"/>
    <s v="FALL"/>
    <n v="1"/>
    <x v="0"/>
    <e v="#N/A"/>
    <n v="1"/>
    <x v="5"/>
    <n v="5.6818181818181825"/>
    <n v="5.7284090909090919"/>
    <n v="12.729797979797981"/>
    <s v="Abv"/>
  </r>
  <r>
    <s v="OtsLGRF23S"/>
    <s v="OtsLGRF23S_7689"/>
    <s v="C-07689"/>
    <d v="2023-09-18T00:00:00"/>
    <x v="1"/>
    <s v="M"/>
    <n v="600"/>
    <x v="43"/>
    <x v="0"/>
    <s v="NA"/>
    <s v="NA"/>
    <s v="NA"/>
    <s v="M"/>
    <x v="1"/>
    <s v="OtsLYON19S_1_1879"/>
    <s v="OtsLYON19S_1_1644"/>
    <x v="1"/>
    <x v="1"/>
    <x v="1"/>
    <s v="FALL"/>
    <n v="1"/>
    <x v="1"/>
    <n v="0.95971980899999998"/>
    <n v="1"/>
    <x v="9"/>
    <n v="5.6818181818181825"/>
    <n v="5.7284090909090919"/>
    <n v="12.729797979797981"/>
    <s v="Abv"/>
  </r>
  <r>
    <s v="OtsLGRF23S"/>
    <s v="OtsLGRF23S_7692"/>
    <s v="C-07692"/>
    <d v="2023-09-18T00:00:00"/>
    <x v="1"/>
    <s v="F"/>
    <n v="700"/>
    <x v="13"/>
    <x v="0"/>
    <s v="NA"/>
    <s v="NA"/>
    <s v="This individual failed to genotype"/>
    <s v="U"/>
    <x v="0"/>
    <s v="NG"/>
    <s v="NG"/>
    <x v="4"/>
    <x v="0"/>
    <x v="0"/>
    <s v="NA"/>
    <s v="NA"/>
    <x v="5"/>
    <e v="#N/A"/>
    <n v="1"/>
    <x v="5"/>
    <n v="5.6818181818181825"/>
    <n v="5.7284090909090919"/>
    <n v="12.729797979797981"/>
    <s v="Abv"/>
  </r>
  <r>
    <s v="OtsLGRF23S"/>
    <s v="OtsLGRF23S_7695"/>
    <s v="C-07695"/>
    <d v="2023-09-18T00:00:00"/>
    <x v="1"/>
    <s v="F"/>
    <n v="640"/>
    <x v="54"/>
    <x v="1"/>
    <n v="1"/>
    <s v="NA"/>
    <s v="NA"/>
    <s v="F"/>
    <x v="0"/>
    <s v="OtsLYON20S_1_0219"/>
    <s v="OtsLYON20S_1_0055"/>
    <x v="5"/>
    <x v="3"/>
    <x v="3"/>
    <s v="FALL"/>
    <n v="1"/>
    <x v="4"/>
    <n v="0.98961045999999997"/>
    <n v="1"/>
    <x v="3"/>
    <n v="5.6818181818181825"/>
    <n v="5.7284090909090919"/>
    <n v="12.729797979797981"/>
    <s v="Abv"/>
  </r>
  <r>
    <s v="OtsLGRF23S"/>
    <s v="OtsLGRF23S_7698"/>
    <s v="C-07698"/>
    <d v="2023-09-18T00:00:00"/>
    <x v="1"/>
    <s v="F"/>
    <n v="680"/>
    <x v="35"/>
    <x v="0"/>
    <s v="NA"/>
    <s v="NA"/>
    <s v="NA"/>
    <s v="F"/>
    <x v="0"/>
    <s v="OtsLYON19S_1_0545"/>
    <s v="OtsLYON19S_1_0428"/>
    <x v="1"/>
    <x v="1"/>
    <x v="1"/>
    <s v="FALL"/>
    <n v="0.999999999999999"/>
    <x v="7"/>
    <n v="0.95971980899999998"/>
    <n v="1"/>
    <x v="5"/>
    <n v="5.6818181818181825"/>
    <n v="5.7284090909090919"/>
    <n v="12.729797979797981"/>
    <s v="Blw"/>
  </r>
  <r>
    <s v="OtsLGRF23S"/>
    <s v="OtsLGRF23S_7701"/>
    <s v="C-07701"/>
    <d v="2023-09-18T00:00:00"/>
    <x v="1"/>
    <s v="F"/>
    <n v="710"/>
    <x v="10"/>
    <x v="1"/>
    <s v="NA"/>
    <s v="NA"/>
    <s v="NA"/>
    <s v="F"/>
    <x v="0"/>
    <s v="OtsPBT19-PRHFa-0691"/>
    <s v="OtsPBT19-PRHFa-0810"/>
    <x v="10"/>
    <x v="1"/>
    <x v="1"/>
    <s v="FALL"/>
    <n v="1"/>
    <x v="20"/>
    <n v="0.96152300000000002"/>
    <n v="1"/>
    <x v="5"/>
    <n v="5.6818181818181825"/>
    <n v="5.7284090909090919"/>
    <n v="12.729797979797981"/>
    <s v="Blw"/>
  </r>
  <r>
    <s v="OtsLGRF23S"/>
    <s v="OtsLGRF23S_7704"/>
    <s v="C-07704"/>
    <d v="2023-09-18T00:00:00"/>
    <x v="1"/>
    <s v="F"/>
    <n v="660"/>
    <x v="33"/>
    <x v="1"/>
    <n v="1"/>
    <s v="NA"/>
    <s v="NA"/>
    <s v="F"/>
    <x v="0"/>
    <s v="OtsLYON18S_1_2322"/>
    <s v="OtsLYON18S_1_2446"/>
    <x v="3"/>
    <x v="2"/>
    <x v="2"/>
    <s v="FALL"/>
    <n v="0.999999999999999"/>
    <x v="17"/>
    <n v="0.80551598400000002"/>
    <n v="1"/>
    <x v="3"/>
    <n v="5.6818181818181825"/>
    <n v="5.7284090909090919"/>
    <n v="12.729797979797981"/>
    <s v="Blw"/>
  </r>
  <r>
    <s v="OtsLGRF23S"/>
    <s v="OtsLGRF23S_7707"/>
    <s v="C-07707"/>
    <d v="2023-09-18T00:00:00"/>
    <x v="1"/>
    <s v="M"/>
    <n v="920"/>
    <x v="20"/>
    <x v="0"/>
    <s v="NA"/>
    <s v="3DD.003D7E5471"/>
    <s v="NA"/>
    <s v="M"/>
    <x v="1"/>
    <s v="NA"/>
    <s v="NA"/>
    <x v="0"/>
    <x v="0"/>
    <x v="0"/>
    <s v="FALL"/>
    <n v="0.999999999999999"/>
    <x v="0"/>
    <e v="#N/A"/>
    <n v="1"/>
    <x v="4"/>
    <n v="5.6818181818181825"/>
    <n v="5.7284090909090919"/>
    <n v="12.729797979797981"/>
    <s v="Abv"/>
  </r>
  <r>
    <s v="OtsLGRF23S"/>
    <s v="OtsLGRF23S_7710"/>
    <s v="C-07710"/>
    <d v="2023-09-18T00:00:00"/>
    <x v="1"/>
    <s v="F"/>
    <n v="620"/>
    <x v="49"/>
    <x v="1"/>
    <n v="1"/>
    <s v="NA"/>
    <s v="This sample is a duplicate with OtsLGRF23S_10408."/>
    <s v="F"/>
    <x v="0"/>
    <s v="OtsLYON19S_1_1342"/>
    <s v="OtsLYON19S_1_1292"/>
    <x v="1"/>
    <x v="1"/>
    <x v="1"/>
    <s v="FALL"/>
    <n v="1"/>
    <x v="17"/>
    <n v="0.95971980899999998"/>
    <n v="1"/>
    <x v="9"/>
    <n v="5.6818181818181825"/>
    <n v="5.7284090909090919"/>
    <n v="12.729797979797981"/>
    <s v="Blw"/>
  </r>
  <r>
    <s v="OtsLGRF23S"/>
    <s v="OtsLGRF23S_7713"/>
    <s v="C-07713"/>
    <d v="2023-09-18T00:00:00"/>
    <x v="1"/>
    <s v="M"/>
    <n v="750"/>
    <x v="1"/>
    <x v="0"/>
    <s v="NA"/>
    <s v="NA"/>
    <s v="NA"/>
    <s v="M"/>
    <x v="1"/>
    <s v="OtsLYON19S_1_0577"/>
    <s v="OtsLYON19S_1_0499"/>
    <x v="1"/>
    <x v="1"/>
    <x v="1"/>
    <s v="FALL"/>
    <n v="1"/>
    <x v="7"/>
    <n v="0.95971980899999998"/>
    <n v="1"/>
    <x v="1"/>
    <n v="5.6818181818181825"/>
    <n v="5.7284090909090919"/>
    <n v="12.729797979797981"/>
    <s v="Blw"/>
  </r>
  <r>
    <s v="OtsLGRF23S"/>
    <s v="OtsLGRF23S_7716"/>
    <s v="C-07716"/>
    <d v="2023-09-18T00:00:00"/>
    <x v="1"/>
    <s v="M"/>
    <n v="480"/>
    <x v="61"/>
    <x v="0"/>
    <s v="NA"/>
    <s v="NA"/>
    <s v="NA"/>
    <s v="M"/>
    <x v="1"/>
    <s v="OtsLYON21S_1_0914"/>
    <s v="OtsLYON21S_1_1977"/>
    <x v="7"/>
    <x v="4"/>
    <x v="4"/>
    <s v="FALL"/>
    <n v="1"/>
    <x v="1"/>
    <e v="#N/A"/>
    <n v="1"/>
    <x v="11"/>
    <n v="5.6818181818181825"/>
    <n v="5.7284090909090919"/>
    <n v="12.729797979797981"/>
    <s v="Abv"/>
  </r>
  <r>
    <s v="OtsLGRF23S"/>
    <s v="OtsLGRF23S_7719"/>
    <s v="C-07719"/>
    <d v="2023-09-18T00:00:00"/>
    <x v="1"/>
    <s v="F"/>
    <n v="650"/>
    <x v="5"/>
    <x v="0"/>
    <s v="NA"/>
    <s v="NA"/>
    <s v="NA"/>
    <s v="F"/>
    <x v="0"/>
    <s v="OtsLYON20S_1_0295"/>
    <s v="OtsLYON20S_1_1020"/>
    <x v="5"/>
    <x v="3"/>
    <x v="3"/>
    <s v="FALL"/>
    <n v="1"/>
    <x v="3"/>
    <n v="0.98961045999999997"/>
    <n v="1"/>
    <x v="3"/>
    <n v="5.6818181818181825"/>
    <n v="5.7284090909090919"/>
    <n v="12.729797979797981"/>
    <s v="Abv"/>
  </r>
  <r>
    <s v="OtsLGRF23S"/>
    <s v="OtsLGRF23S_7722"/>
    <s v="C-07722"/>
    <d v="2023-09-18T00:00:00"/>
    <x v="1"/>
    <s v="F"/>
    <n v="730"/>
    <x v="16"/>
    <x v="0"/>
    <s v="NA"/>
    <s v="NA"/>
    <s v="NA"/>
    <s v="F"/>
    <x v="0"/>
    <s v="OtsPBT19-PRHFa-2611"/>
    <s v="OtsPBT19-PRHFa-2426"/>
    <x v="10"/>
    <x v="1"/>
    <x v="1"/>
    <s v="FALL"/>
    <n v="0.999999999999995"/>
    <x v="20"/>
    <n v="0.96152300000000002"/>
    <n v="1"/>
    <x v="1"/>
    <n v="5.6818181818181825"/>
    <n v="5.7284090909090919"/>
    <n v="12.729797979797981"/>
    <s v="Blw"/>
  </r>
  <r>
    <s v="OtsLGRF23S"/>
    <s v="OtsLGRF23S_7725"/>
    <s v="C-07725"/>
    <d v="2023-09-18T00:00:00"/>
    <x v="1"/>
    <s v="M"/>
    <n v="600"/>
    <x v="43"/>
    <x v="0"/>
    <s v="NA"/>
    <s v="NA"/>
    <s v="This sample is a duplicate with OtsLGRF23S_10339."/>
    <s v="M"/>
    <x v="1"/>
    <s v="OtsLYON20S_1_0463"/>
    <s v="OtsLYON20S_1_1194"/>
    <x v="5"/>
    <x v="3"/>
    <x v="3"/>
    <s v="FALL"/>
    <n v="0.999999999999997"/>
    <x v="7"/>
    <n v="0.98961045999999997"/>
    <n v="1"/>
    <x v="9"/>
    <n v="5.6818181818181825"/>
    <n v="5.7284090909090919"/>
    <n v="12.729797979797981"/>
    <s v="Blw"/>
  </r>
  <r>
    <s v="OtsLGRF23S"/>
    <s v="OtsLGRF23S_7728"/>
    <s v="C-07728"/>
    <d v="2023-09-18T00:00:00"/>
    <x v="1"/>
    <s v="F"/>
    <n v="760"/>
    <x v="6"/>
    <x v="0"/>
    <s v="NA"/>
    <s v="NA"/>
    <s v="NA"/>
    <s v="F"/>
    <x v="0"/>
    <s v="OtsLYON19S_1_0107"/>
    <s v="OtsLYON19S_1_0045"/>
    <x v="1"/>
    <x v="1"/>
    <x v="1"/>
    <s v="FALL"/>
    <n v="0.999999999999999"/>
    <x v="4"/>
    <n v="0.95971980899999998"/>
    <n v="1"/>
    <x v="1"/>
    <n v="5.6818181818181825"/>
    <n v="5.7284090909090919"/>
    <n v="12.729797979797981"/>
    <s v="Abv"/>
  </r>
  <r>
    <s v="OtsLGRF23S"/>
    <s v="OtsLGRF23S_7731"/>
    <s v="C-07731"/>
    <d v="2023-09-18T00:00:00"/>
    <x v="1"/>
    <s v="F"/>
    <n v="550"/>
    <x v="34"/>
    <x v="1"/>
    <n v="1"/>
    <s v="NA"/>
    <s v="NA"/>
    <s v="F"/>
    <x v="0"/>
    <s v="OtsLYON19S_1_1370"/>
    <s v="OtsLYON19S_1_1473"/>
    <x v="1"/>
    <x v="1"/>
    <x v="1"/>
    <s v="FALL"/>
    <n v="1"/>
    <x v="17"/>
    <n v="0.95971980899999998"/>
    <n v="1"/>
    <x v="8"/>
    <n v="5.6818181818181825"/>
    <n v="5.7284090909090919"/>
    <n v="12.729797979797981"/>
    <s v="Blw"/>
  </r>
  <r>
    <s v="OtsLGRF23S"/>
    <s v="OtsLGRF23S_7734"/>
    <s v="C-07734"/>
    <d v="2023-09-18T00:00:00"/>
    <x v="1"/>
    <s v="F"/>
    <n v="830"/>
    <x v="15"/>
    <x v="0"/>
    <s v="NA"/>
    <s v="3DD.003D7E4BE5"/>
    <s v="NA"/>
    <s v="F"/>
    <x v="0"/>
    <s v="OtsLYON19S_1_1811"/>
    <s v="OtsLYON19S_1_1523"/>
    <x v="1"/>
    <x v="1"/>
    <x v="1"/>
    <s v="FALL"/>
    <n v="0.999999999999999"/>
    <x v="1"/>
    <n v="0.95971980899999998"/>
    <n v="1"/>
    <x v="2"/>
    <n v="5.6818181818181825"/>
    <n v="5.7284090909090919"/>
    <n v="12.729797979797981"/>
    <s v="Abv"/>
  </r>
  <r>
    <s v="OtsLGRF23S"/>
    <s v="OtsLGRF23S_7737"/>
    <s v="C-07737"/>
    <d v="2023-09-18T00:00:00"/>
    <x v="1"/>
    <s v="F"/>
    <n v="750"/>
    <x v="1"/>
    <x v="0"/>
    <s v="NA"/>
    <s v="NA"/>
    <s v="NA"/>
    <s v="F"/>
    <x v="0"/>
    <s v="NA"/>
    <s v="NA"/>
    <x v="0"/>
    <x v="0"/>
    <x v="0"/>
    <s v="FALL"/>
    <n v="1"/>
    <x v="0"/>
    <e v="#N/A"/>
    <n v="1"/>
    <x v="1"/>
    <n v="5.6818181818181825"/>
    <n v="5.7284090909090919"/>
    <n v="12.729797979797981"/>
    <s v="Abv"/>
  </r>
  <r>
    <s v="OtsLGRF23S"/>
    <s v="OtsLGRF23S_7740"/>
    <s v="C-07740"/>
    <d v="2023-09-18T00:00:00"/>
    <x v="1"/>
    <s v="F"/>
    <n v="740"/>
    <x v="12"/>
    <x v="0"/>
    <s v="NA"/>
    <s v="NA"/>
    <s v="NA"/>
    <s v="U"/>
    <x v="0"/>
    <s v="OtsLYON19S_1_1721"/>
    <s v="OtsLYON19S_1_1942"/>
    <x v="1"/>
    <x v="1"/>
    <x v="1"/>
    <s v="FALL"/>
    <n v="1"/>
    <x v="1"/>
    <n v="0.95971980899999998"/>
    <n v="1"/>
    <x v="1"/>
    <n v="5.6818181818181825"/>
    <n v="5.7284090909090919"/>
    <n v="12.729797979797981"/>
    <s v="Abv"/>
  </r>
  <r>
    <s v="OtsLGRF23S"/>
    <s v="OtsLGRF23S_7743"/>
    <s v="C-07743"/>
    <d v="2023-09-18T00:00:00"/>
    <x v="1"/>
    <s v="M"/>
    <n v="660"/>
    <x v="33"/>
    <x v="0"/>
    <s v="NA"/>
    <s v="NA"/>
    <s v="NA"/>
    <s v="M"/>
    <x v="1"/>
    <s v="OtsLYON20S_1_0415"/>
    <s v="OtsLYON20S_1_1120"/>
    <x v="5"/>
    <x v="3"/>
    <x v="3"/>
    <s v="FALL"/>
    <n v="0.999999999999998"/>
    <x v="6"/>
    <n v="0.98961045999999997"/>
    <n v="1"/>
    <x v="3"/>
    <n v="5.6818181818181825"/>
    <n v="5.7284090909090919"/>
    <n v="12.729797979797981"/>
    <s v="Abv"/>
  </r>
  <r>
    <s v="OtsLGRF23S"/>
    <s v="OtsLGRF23S_7746"/>
    <s v="C-07746"/>
    <d v="2023-09-18T00:00:00"/>
    <x v="1"/>
    <s v="M"/>
    <n v="610"/>
    <x v="29"/>
    <x v="1"/>
    <n v="1"/>
    <s v="NA"/>
    <s v="NA"/>
    <s v="M"/>
    <x v="1"/>
    <s v="OtsLYON19S_1_1367"/>
    <s v="OtsLYON19S_1_1442"/>
    <x v="1"/>
    <x v="1"/>
    <x v="1"/>
    <s v="FALL"/>
    <n v="0.999999999999996"/>
    <x v="17"/>
    <n v="0.95971980899999998"/>
    <n v="1"/>
    <x v="9"/>
    <n v="5.6818181818181825"/>
    <n v="5.7284090909090919"/>
    <n v="12.729797979797981"/>
    <s v="Blw"/>
  </r>
  <r>
    <s v="OtsLGRF23S"/>
    <s v="OtsLGRF23S_7749"/>
    <s v="C-07749"/>
    <d v="2023-09-18T00:00:00"/>
    <x v="1"/>
    <s v="F"/>
    <n v="750"/>
    <x v="1"/>
    <x v="1"/>
    <n v="1"/>
    <s v="NA"/>
    <s v="NA"/>
    <s v="F"/>
    <x v="0"/>
    <s v="OtsLYON19S_1_1734"/>
    <s v="OtsLYON19S_1_1969"/>
    <x v="1"/>
    <x v="1"/>
    <x v="1"/>
    <s v="FALL"/>
    <n v="0.999999999999999"/>
    <x v="1"/>
    <n v="0.95971980899999998"/>
    <n v="1"/>
    <x v="1"/>
    <n v="5.6818181818181825"/>
    <n v="5.7284090909090919"/>
    <n v="12.729797979797981"/>
    <s v="Abv"/>
  </r>
  <r>
    <s v="OtsLGRF23S"/>
    <s v="OtsLGRF23S_7752"/>
    <s v="C-07752"/>
    <d v="2023-09-18T00:00:00"/>
    <x v="1"/>
    <s v="F"/>
    <n v="820"/>
    <x v="19"/>
    <x v="1"/>
    <n v="1"/>
    <s v="3DD.003D7E4C17"/>
    <s v="NA"/>
    <s v="F"/>
    <x v="0"/>
    <s v="OtsLYON18S_1_2362"/>
    <s v="OtsLYON18S_1_2750"/>
    <x v="3"/>
    <x v="2"/>
    <x v="2"/>
    <s v="FALL"/>
    <n v="0.999999999999998"/>
    <x v="17"/>
    <n v="0.80551598400000002"/>
    <n v="1"/>
    <x v="0"/>
    <n v="5.6818181818181825"/>
    <n v="5.7284090909090919"/>
    <n v="12.729797979797981"/>
    <s v="Blw"/>
  </r>
  <r>
    <s v="OtsLGRF23S"/>
    <s v="OtsLGRF23S_7755"/>
    <s v="C-07755"/>
    <d v="2023-09-18T00:00:00"/>
    <x v="1"/>
    <s v="F"/>
    <n v="700"/>
    <x v="13"/>
    <x v="0"/>
    <s v="NA"/>
    <s v="NA"/>
    <s v="NA"/>
    <s v="F"/>
    <x v="0"/>
    <s v="OtsLYON19S_1_0579"/>
    <s v="OtsLYON19S_1_0638"/>
    <x v="1"/>
    <x v="1"/>
    <x v="1"/>
    <s v="FALL"/>
    <n v="0.999999999999999"/>
    <x v="6"/>
    <n v="0.95971980899999998"/>
    <n v="1"/>
    <x v="5"/>
    <n v="5.6818181818181825"/>
    <n v="5.7284090909090919"/>
    <n v="12.729797979797981"/>
    <s v="Abv"/>
  </r>
  <r>
    <s v="OtsLGRF23S"/>
    <s v="OtsLGRF23S_7758"/>
    <s v="C-07758"/>
    <d v="2023-09-18T00:00:00"/>
    <x v="1"/>
    <s v="F"/>
    <n v="690"/>
    <x v="30"/>
    <x v="1"/>
    <n v="1"/>
    <s v="NA"/>
    <s v="NA"/>
    <s v="F"/>
    <x v="0"/>
    <s v="OtsLYON19S_1_1733"/>
    <s v="OtsLYON19S_1_1964"/>
    <x v="1"/>
    <x v="1"/>
    <x v="1"/>
    <s v="FALL"/>
    <n v="1"/>
    <x v="1"/>
    <n v="0.95971980899999998"/>
    <n v="1"/>
    <x v="5"/>
    <n v="5.6818181818181825"/>
    <n v="5.7284090909090919"/>
    <n v="12.729797979797981"/>
    <s v="Abv"/>
  </r>
  <r>
    <s v="OtsLGRF23S"/>
    <s v="OtsLGRF23S_7761"/>
    <s v="C-07761"/>
    <d v="2023-09-18T00:00:00"/>
    <x v="1"/>
    <s v="F"/>
    <n v="700"/>
    <x v="13"/>
    <x v="0"/>
    <s v="NA"/>
    <s v="NA"/>
    <s v="NA"/>
    <s v="F"/>
    <x v="0"/>
    <s v="NA"/>
    <s v="NA"/>
    <x v="0"/>
    <x v="0"/>
    <x v="0"/>
    <s v="FALL"/>
    <n v="0.999999999999998"/>
    <x v="0"/>
    <e v="#N/A"/>
    <n v="1"/>
    <x v="5"/>
    <n v="5.6818181818181825"/>
    <n v="5.7284090909090919"/>
    <n v="12.729797979797981"/>
    <s v="Abv"/>
  </r>
  <r>
    <s v="OtsLGRF23S"/>
    <s v="OtsLGRF23S_7764"/>
    <s v="C-07764"/>
    <d v="2023-09-18T00:00:00"/>
    <x v="1"/>
    <s v="M"/>
    <n v="680"/>
    <x v="35"/>
    <x v="0"/>
    <s v="NA"/>
    <s v="NA"/>
    <s v="NA"/>
    <s v="M"/>
    <x v="1"/>
    <s v="OtsLYON19S_1_1809"/>
    <s v="OtsLYON19S_1_1525"/>
    <x v="1"/>
    <x v="1"/>
    <x v="1"/>
    <s v="FALL"/>
    <n v="1"/>
    <x v="1"/>
    <n v="0.95971980899999998"/>
    <n v="1"/>
    <x v="5"/>
    <n v="5.6818181818181825"/>
    <n v="5.7284090909090919"/>
    <n v="12.729797979797981"/>
    <s v="Abv"/>
  </r>
  <r>
    <s v="OtsLGRF23S"/>
    <s v="OtsLGRF23S_7767"/>
    <s v="C-07767"/>
    <d v="2023-09-18T00:00:00"/>
    <x v="1"/>
    <s v="F"/>
    <n v="720"/>
    <x v="17"/>
    <x v="1"/>
    <n v="1"/>
    <s v="NA"/>
    <s v="NA"/>
    <s v="F"/>
    <x v="0"/>
    <s v="OtsLYON19S_1_1751"/>
    <s v="OtsLYON19S_1_2022"/>
    <x v="1"/>
    <x v="1"/>
    <x v="1"/>
    <s v="FALL"/>
    <n v="0.999999999999998"/>
    <x v="19"/>
    <n v="0.95971980899999998"/>
    <n v="1"/>
    <x v="5"/>
    <n v="5.6818181818181825"/>
    <n v="5.7284090909090919"/>
    <n v="12.729797979797981"/>
    <s v="Abv"/>
  </r>
  <r>
    <s v="OtsLGRF23S"/>
    <s v="OtsLGRF23S_7770"/>
    <s v="C-07770"/>
    <d v="2023-09-18T00:00:00"/>
    <x v="1"/>
    <s v="M"/>
    <n v="590"/>
    <x v="36"/>
    <x v="0"/>
    <s v="NA"/>
    <s v="NA"/>
    <s v="NA"/>
    <s v="M"/>
    <x v="1"/>
    <s v="OtsLYON19S_1_2302"/>
    <s v="OtsLYON19S_1_2076"/>
    <x v="1"/>
    <x v="1"/>
    <x v="1"/>
    <s v="FALL"/>
    <n v="1"/>
    <x v="14"/>
    <n v="0.95971980899999998"/>
    <n v="1"/>
    <x v="9"/>
    <n v="5.6818181818181825"/>
    <n v="5.7284090909090919"/>
    <n v="12.729797979797981"/>
    <s v="Blw"/>
  </r>
  <r>
    <s v="OtsLGRF23S"/>
    <s v="OtsLGRF23S_7773"/>
    <s v="C-07773"/>
    <d v="2023-09-18T00:00:00"/>
    <x v="1"/>
    <s v="F"/>
    <n v="670"/>
    <x v="11"/>
    <x v="0"/>
    <s v="NA"/>
    <s v="NA"/>
    <s v="NA"/>
    <s v="F"/>
    <x v="0"/>
    <s v="OtsLYON19S_1_1792"/>
    <s v="OtsLYON19S_1_2073"/>
    <x v="1"/>
    <x v="1"/>
    <x v="1"/>
    <s v="FALL"/>
    <n v="1"/>
    <x v="14"/>
    <n v="0.95971980899999998"/>
    <n v="1"/>
    <x v="3"/>
    <n v="5.6818181818181825"/>
    <n v="5.7284090909090919"/>
    <n v="12.729797979797981"/>
    <s v="Blw"/>
  </r>
  <r>
    <s v="OtsLGRF23S"/>
    <s v="OtsLGRF23S_7776"/>
    <s v="C-07776"/>
    <d v="2023-09-18T00:00:00"/>
    <x v="1"/>
    <s v="F"/>
    <n v="730"/>
    <x v="16"/>
    <x v="0"/>
    <s v="NA"/>
    <s v="NA"/>
    <s v="NA"/>
    <s v="F"/>
    <x v="0"/>
    <s v="OtsLYON19S_1_0587"/>
    <s v="OtsLYON19S_1_0629"/>
    <x v="1"/>
    <x v="1"/>
    <x v="1"/>
    <s v="FALL"/>
    <n v="0.999999999999998"/>
    <x v="6"/>
    <n v="0.95971980899999998"/>
    <n v="1"/>
    <x v="1"/>
    <n v="5.6818181818181825"/>
    <n v="5.7284090909090919"/>
    <n v="12.729797979797981"/>
    <s v="Abv"/>
  </r>
  <r>
    <s v="OtsLGRF23S"/>
    <s v="OtsLGRF23S_7779"/>
    <s v="C-07779"/>
    <d v="2023-09-18T00:00:00"/>
    <x v="1"/>
    <s v="M"/>
    <n v="860"/>
    <x v="27"/>
    <x v="0"/>
    <s v="NA"/>
    <s v="3DD.003D7E4C33"/>
    <s v="NA"/>
    <s v="M"/>
    <x v="1"/>
    <s v="OtsLYON19S_1_1810"/>
    <s v="OtsLYON19S_1_1520"/>
    <x v="1"/>
    <x v="1"/>
    <x v="1"/>
    <s v="FALL"/>
    <n v="0.999999999999997"/>
    <x v="1"/>
    <n v="0.95971980899999998"/>
    <n v="1"/>
    <x v="2"/>
    <n v="5.6818181818181825"/>
    <n v="5.7284090909090919"/>
    <n v="12.729797979797981"/>
    <s v="Abv"/>
  </r>
  <r>
    <s v="OtsLGRF23S"/>
    <s v="OtsLGRF23S_7782"/>
    <s v="C-07782"/>
    <d v="2023-09-18T00:00:00"/>
    <x v="1"/>
    <s v="M"/>
    <n v="710"/>
    <x v="10"/>
    <x v="0"/>
    <s v="NA"/>
    <s v="NA"/>
    <s v="NA"/>
    <s v="M"/>
    <x v="1"/>
    <s v="OtsLYON19S_1_1821"/>
    <s v="OtsLYON19S_1_1543"/>
    <x v="1"/>
    <x v="1"/>
    <x v="1"/>
    <s v="FALL"/>
    <n v="0.999999999999996"/>
    <x v="1"/>
    <n v="0.95971980899999998"/>
    <n v="1"/>
    <x v="5"/>
    <n v="5.6818181818181825"/>
    <n v="5.7284090909090919"/>
    <n v="12.729797979797981"/>
    <s v="Abv"/>
  </r>
  <r>
    <s v="OtsLGRF23S"/>
    <s v="OtsLGRF23S_7785"/>
    <s v="C-07785"/>
    <d v="2023-09-18T00:00:00"/>
    <x v="1"/>
    <s v="F"/>
    <n v="680"/>
    <x v="35"/>
    <x v="0"/>
    <s v="NA"/>
    <s v="NA"/>
    <s v="NA"/>
    <s v="F"/>
    <x v="0"/>
    <s v="OtsLYON20S_1_1542"/>
    <s v="OtsLYON20S_1_1687"/>
    <x v="5"/>
    <x v="3"/>
    <x v="3"/>
    <s v="FALL"/>
    <n v="0.999999999999998"/>
    <x v="1"/>
    <n v="0.98961045999999997"/>
    <n v="1"/>
    <x v="5"/>
    <n v="5.6818181818181825"/>
    <n v="5.7284090909090919"/>
    <n v="12.729797979797981"/>
    <s v="Abv"/>
  </r>
  <r>
    <s v="OtsLGRF23S"/>
    <s v="OtsLGRF23S_7788"/>
    <s v="C-07788"/>
    <d v="2023-09-18T00:00:00"/>
    <x v="1"/>
    <s v="M"/>
    <n v="550"/>
    <x v="34"/>
    <x v="0"/>
    <s v="NA"/>
    <s v="NA"/>
    <s v="This sample is a duplicate with OtsLGRF23S_7580."/>
    <s v="M"/>
    <x v="1"/>
    <s v="OtsLYON18S_1_1458"/>
    <s v="OtsLYON18S_1_1837"/>
    <x v="3"/>
    <x v="2"/>
    <x v="2"/>
    <s v="FALL"/>
    <n v="1"/>
    <x v="11"/>
    <n v="0.80551598400000002"/>
    <n v="1"/>
    <x v="8"/>
    <n v="5.6818181818181825"/>
    <n v="5.7284090909090919"/>
    <n v="12.729797979797981"/>
    <s v="Blw"/>
  </r>
  <r>
    <s v="OtsLGRF23S"/>
    <s v="OtsLGRF23S_7791"/>
    <s v="C-07791"/>
    <d v="2023-09-18T00:00:00"/>
    <x v="1"/>
    <s v="M"/>
    <n v="700"/>
    <x v="13"/>
    <x v="0"/>
    <s v="NA"/>
    <s v="NA"/>
    <s v="NA"/>
    <s v="M"/>
    <x v="1"/>
    <s v="OtsLYON19S_1_0713"/>
    <s v="OtsLYON19S_1_0819"/>
    <x v="1"/>
    <x v="1"/>
    <x v="1"/>
    <s v="FALL"/>
    <n v="1"/>
    <x v="6"/>
    <n v="0.95971980899999998"/>
    <n v="1"/>
    <x v="5"/>
    <n v="5.6818181818181825"/>
    <n v="5.7284090909090919"/>
    <n v="12.729797979797981"/>
    <s v="Abv"/>
  </r>
  <r>
    <s v="OtsLGRF23S"/>
    <s v="OtsLGRF23S_7794"/>
    <s v="C-07794"/>
    <d v="2023-09-18T00:00:00"/>
    <x v="1"/>
    <s v="F"/>
    <n v="710"/>
    <x v="10"/>
    <x v="0"/>
    <s v="NA"/>
    <s v="NA"/>
    <s v="NA"/>
    <s v="F"/>
    <x v="0"/>
    <s v="OtsNPFH20S_1_0461"/>
    <s v="OtsNPFH20S_1_0406"/>
    <x v="8"/>
    <x v="3"/>
    <x v="3"/>
    <s v="FALL"/>
    <n v="1"/>
    <x v="10"/>
    <n v="0.98845608500000004"/>
    <n v="1"/>
    <x v="5"/>
    <n v="5.6818181818181825"/>
    <n v="5.7284090909090919"/>
    <n v="12.729797979797981"/>
    <s v="Abv"/>
  </r>
  <r>
    <s v="OtsLGRF23S"/>
    <s v="OtsLGRF23S_7797"/>
    <s v="C-07797"/>
    <d v="2023-09-18T00:00:00"/>
    <x v="1"/>
    <s v="F"/>
    <n v="620"/>
    <x v="49"/>
    <x v="0"/>
    <s v="NA"/>
    <s v="NA"/>
    <s v="NA"/>
    <s v="F"/>
    <x v="0"/>
    <s v="OtsLYON20S_1_0211"/>
    <s v="OtsLYON20S_1_0011"/>
    <x v="5"/>
    <x v="3"/>
    <x v="3"/>
    <s v="FALL"/>
    <n v="0.999999999999998"/>
    <x v="4"/>
    <n v="0.98961045999999997"/>
    <n v="1"/>
    <x v="9"/>
    <n v="5.6818181818181825"/>
    <n v="5.7284090909090919"/>
    <n v="12.729797979797981"/>
    <s v="Abv"/>
  </r>
  <r>
    <s v="OtsLGRF23S"/>
    <s v="OtsLGRF23S_7800"/>
    <s v="C-07800"/>
    <d v="2023-09-18T00:00:00"/>
    <x v="1"/>
    <s v="M"/>
    <n v="900"/>
    <x v="7"/>
    <x v="0"/>
    <s v="NA"/>
    <s v="3DD.003D7E4C37"/>
    <s v="NA"/>
    <s v="M"/>
    <x v="1"/>
    <s v="OtsLYON19S_1_1810"/>
    <s v="OtsLYON19S_1_1520"/>
    <x v="1"/>
    <x v="1"/>
    <x v="1"/>
    <s v="FALL"/>
    <n v="0.999999999999998"/>
    <x v="1"/>
    <n v="0.95971980899999998"/>
    <n v="1"/>
    <x v="4"/>
    <n v="5.6818181818181825"/>
    <n v="5.7284090909090919"/>
    <n v="12.729797979797981"/>
    <s v="Abv"/>
  </r>
  <r>
    <s v="OtsLGRF23S"/>
    <s v="OtsLGRF23S_7803"/>
    <s v="C-07803"/>
    <d v="2023-09-18T00:00:00"/>
    <x v="1"/>
    <s v="F"/>
    <n v="730"/>
    <x v="16"/>
    <x v="0"/>
    <s v="NA"/>
    <s v="NA"/>
    <s v="NA"/>
    <s v="F"/>
    <x v="0"/>
    <s v="OtsLYON19S_1_0582"/>
    <s v="OtsLYON19S_1_0620"/>
    <x v="1"/>
    <x v="1"/>
    <x v="1"/>
    <s v="FALL"/>
    <n v="0.999999999999995"/>
    <x v="6"/>
    <n v="0.95971980899999998"/>
    <n v="1"/>
    <x v="1"/>
    <n v="5.6818181818181825"/>
    <n v="5.7284090909090919"/>
    <n v="12.729797979797981"/>
    <s v="Abv"/>
  </r>
  <r>
    <s v="OtsLGRF23S"/>
    <s v="OtsLGRF23S_7806"/>
    <s v="C-07806"/>
    <d v="2023-09-18T00:00:00"/>
    <x v="1"/>
    <s v="M"/>
    <n v="750"/>
    <x v="1"/>
    <x v="0"/>
    <s v="NA"/>
    <s v="NA"/>
    <s v="NA"/>
    <s v="M"/>
    <x v="1"/>
    <s v="NA"/>
    <s v="NA"/>
    <x v="0"/>
    <x v="0"/>
    <x v="0"/>
    <s v="FALL"/>
    <n v="0.999999999999999"/>
    <x v="0"/>
    <e v="#N/A"/>
    <n v="1"/>
    <x v="1"/>
    <n v="5.6818181818181825"/>
    <n v="5.7284090909090919"/>
    <n v="12.729797979797981"/>
    <s v="Abv"/>
  </r>
  <r>
    <s v="OtsLGRF23S"/>
    <s v="OtsLGRF23S_7809"/>
    <s v="C-07809"/>
    <d v="2023-09-18T00:00:00"/>
    <x v="1"/>
    <s v="F"/>
    <n v="650"/>
    <x v="5"/>
    <x v="0"/>
    <s v="NA"/>
    <s v="NA"/>
    <s v="NA"/>
    <s v="F"/>
    <x v="0"/>
    <s v="OtsLYON19S_1_0107"/>
    <s v="OtsLYON19S_1_0044"/>
    <x v="1"/>
    <x v="1"/>
    <x v="1"/>
    <s v="FALL"/>
    <n v="1"/>
    <x v="4"/>
    <n v="0.95971980899999998"/>
    <n v="1"/>
    <x v="3"/>
    <n v="5.6818181818181825"/>
    <n v="5.7284090909090919"/>
    <n v="12.729797979797981"/>
    <s v="Abv"/>
  </r>
  <r>
    <s v="OtsLGRF23S"/>
    <s v="OtsLGRF23S_7812"/>
    <s v="C-07812"/>
    <d v="2023-09-18T00:00:00"/>
    <x v="1"/>
    <s v="F"/>
    <n v="720"/>
    <x v="17"/>
    <x v="0"/>
    <s v="NA"/>
    <s v="NA"/>
    <s v="NA"/>
    <s v="M"/>
    <x v="1"/>
    <s v="OtsLYON19S_1_1802"/>
    <s v="OtsLYON19S_1_1506"/>
    <x v="1"/>
    <x v="1"/>
    <x v="1"/>
    <s v="FALL"/>
    <n v="0.999999999999998"/>
    <x v="1"/>
    <n v="0.95971980899999998"/>
    <n v="1"/>
    <x v="5"/>
    <n v="5.6818181818181825"/>
    <n v="5.7284090909090919"/>
    <n v="12.729797979797981"/>
    <s v="Abv"/>
  </r>
  <r>
    <s v="OtsLGRF23S"/>
    <s v="OtsLGRF23S_7815"/>
    <s v="C-07815"/>
    <d v="2023-09-18T00:00:00"/>
    <x v="1"/>
    <s v="M"/>
    <n v="660"/>
    <x v="33"/>
    <x v="1"/>
    <n v="1"/>
    <s v="NA"/>
    <s v="NA"/>
    <s v="M"/>
    <x v="1"/>
    <s v="OtsLYON19S_1_0552"/>
    <s v="OtsLYON19S_1_0439"/>
    <x v="1"/>
    <x v="1"/>
    <x v="1"/>
    <s v="FALL"/>
    <n v="0.999999999999999"/>
    <x v="7"/>
    <n v="0.95971980899999998"/>
    <n v="1"/>
    <x v="3"/>
    <n v="5.6818181818181825"/>
    <n v="5.7284090909090919"/>
    <n v="12.729797979797981"/>
    <s v="Blw"/>
  </r>
  <r>
    <s v="OtsLGRF23S"/>
    <s v="OtsLGRF23S_7818"/>
    <s v="C-07818"/>
    <d v="2023-09-18T00:00:00"/>
    <x v="1"/>
    <s v="M"/>
    <n v="920"/>
    <x v="20"/>
    <x v="0"/>
    <s v="NA"/>
    <s v="3DD.003D7E4C1E"/>
    <s v="NA"/>
    <s v="M"/>
    <x v="1"/>
    <s v="NA"/>
    <s v="NA"/>
    <x v="0"/>
    <x v="0"/>
    <x v="0"/>
    <s v="FALL"/>
    <n v="1"/>
    <x v="0"/>
    <e v="#N/A"/>
    <n v="1"/>
    <x v="4"/>
    <n v="5.6818181818181825"/>
    <n v="5.7284090909090919"/>
    <n v="12.729797979797981"/>
    <s v="Abv"/>
  </r>
  <r>
    <s v="OtsLGRF23S"/>
    <s v="OtsLGRF23S_7821"/>
    <s v="C-07821"/>
    <d v="2023-09-18T00:00:00"/>
    <x v="1"/>
    <s v="M"/>
    <n v="730"/>
    <x v="16"/>
    <x v="0"/>
    <s v="NA"/>
    <s v="NA"/>
    <s v="NA"/>
    <s v="M"/>
    <x v="1"/>
    <s v="NA"/>
    <s v="NA"/>
    <x v="0"/>
    <x v="0"/>
    <x v="0"/>
    <s v="FALL"/>
    <n v="0.999999999999999"/>
    <x v="0"/>
    <e v="#N/A"/>
    <n v="1"/>
    <x v="1"/>
    <n v="5.6818181818181825"/>
    <n v="5.7284090909090919"/>
    <n v="12.729797979797981"/>
    <s v="Abv"/>
  </r>
  <r>
    <s v="OtsLGRF23S"/>
    <s v="OtsLGRF23S_7824"/>
    <s v="C-07824"/>
    <d v="2023-09-18T00:00:00"/>
    <x v="1"/>
    <s v="F"/>
    <n v="700"/>
    <x v="13"/>
    <x v="1"/>
    <n v="1"/>
    <s v="NA"/>
    <s v="NA"/>
    <s v="F"/>
    <x v="0"/>
    <s v="OtsNPFH19S_1_3354"/>
    <s v="OtsNPFH19S_1_3109"/>
    <x v="2"/>
    <x v="1"/>
    <x v="1"/>
    <s v="FALL"/>
    <n v="1"/>
    <x v="13"/>
    <n v="0.99705232300000002"/>
    <n v="1"/>
    <x v="5"/>
    <n v="5.6818181818181825"/>
    <n v="5.7284090909090919"/>
    <n v="12.729797979797981"/>
    <s v="Abv"/>
  </r>
  <r>
    <s v="OtsLGRF23S"/>
    <s v="OtsLGRF23S_7827"/>
    <s v="C-07827"/>
    <d v="2023-09-18T00:00:00"/>
    <x v="1"/>
    <s v="M"/>
    <n v="780"/>
    <x v="8"/>
    <x v="0"/>
    <s v="NA"/>
    <s v="NA"/>
    <s v="NA"/>
    <s v="M"/>
    <x v="1"/>
    <s v="NA"/>
    <s v="NA"/>
    <x v="0"/>
    <x v="0"/>
    <x v="0"/>
    <s v="FALL"/>
    <n v="1"/>
    <x v="0"/>
    <e v="#N/A"/>
    <n v="1"/>
    <x v="0"/>
    <n v="5.6818181818181825"/>
    <n v="5.7284090909090919"/>
    <n v="12.729797979797981"/>
    <s v="Abv"/>
  </r>
  <r>
    <s v="OtsLGRF23S"/>
    <s v="OtsLGRF23S_7830"/>
    <s v="C-07830"/>
    <d v="2023-09-18T00:00:00"/>
    <x v="1"/>
    <s v="M"/>
    <n v="690"/>
    <x v="30"/>
    <x v="0"/>
    <s v="NA"/>
    <s v="NA"/>
    <s v="NA"/>
    <s v="M"/>
    <x v="1"/>
    <s v="OtsNPFH19S_1_1329"/>
    <s v="OtsNPFH19S_1_1092"/>
    <x v="2"/>
    <x v="1"/>
    <x v="1"/>
    <s v="FALL"/>
    <n v="1"/>
    <x v="2"/>
    <n v="0.99705232300000002"/>
    <n v="1"/>
    <x v="5"/>
    <n v="5.6818181818181825"/>
    <n v="5.7284090909090919"/>
    <n v="12.729797979797981"/>
    <s v="Abv"/>
  </r>
  <r>
    <s v="OtsLGRF23S"/>
    <s v="OtsLGRF23S_7833"/>
    <s v="C-07833"/>
    <d v="2023-09-18T00:00:00"/>
    <x v="1"/>
    <s v="F"/>
    <n v="630"/>
    <x v="39"/>
    <x v="1"/>
    <n v="1"/>
    <s v="NA"/>
    <s v="NA"/>
    <s v="M"/>
    <x v="1"/>
    <s v="OtsLYON19S_1_0702"/>
    <s v="OtsLYON19S_1_0685"/>
    <x v="1"/>
    <x v="1"/>
    <x v="1"/>
    <s v="FALL"/>
    <n v="0.999999999999998"/>
    <x v="6"/>
    <n v="0.95971980899999998"/>
    <n v="1"/>
    <x v="3"/>
    <n v="5.6818181818181825"/>
    <n v="5.7284090909090919"/>
    <n v="12.729797979797981"/>
    <s v="Abv"/>
  </r>
  <r>
    <s v="OtsLGRF23S"/>
    <s v="OtsLGRF23S_7836"/>
    <s v="C-07836"/>
    <d v="2023-09-18T00:00:00"/>
    <x v="1"/>
    <s v="M"/>
    <n v="620"/>
    <x v="49"/>
    <x v="0"/>
    <s v="NA"/>
    <s v="NA"/>
    <s v="NA"/>
    <s v="M"/>
    <x v="1"/>
    <s v="NA"/>
    <s v="NA"/>
    <x v="0"/>
    <x v="0"/>
    <x v="0"/>
    <s v="FALL"/>
    <n v="1"/>
    <x v="0"/>
    <e v="#N/A"/>
    <n v="1"/>
    <x v="9"/>
    <n v="5.6818181818181825"/>
    <n v="5.7284090909090919"/>
    <n v="12.729797979797981"/>
    <s v="Abv"/>
  </r>
  <r>
    <s v="OtsLGRF23S"/>
    <s v="OtsLGRF23S_7839"/>
    <s v="C-07839"/>
    <d v="2023-09-18T00:00:00"/>
    <x v="1"/>
    <s v="M"/>
    <n v="670"/>
    <x v="11"/>
    <x v="1"/>
    <n v="1"/>
    <s v="NA"/>
    <s v="NA"/>
    <s v="M"/>
    <x v="1"/>
    <s v="OtsLYON19S_1_0712"/>
    <s v="OtsLYON19S_1_0700"/>
    <x v="1"/>
    <x v="1"/>
    <x v="1"/>
    <s v="FALL"/>
    <n v="0.999999999999998"/>
    <x v="6"/>
    <n v="0.95971980899999998"/>
    <n v="1"/>
    <x v="3"/>
    <n v="5.6818181818181825"/>
    <n v="5.7284090909090919"/>
    <n v="12.729797979797981"/>
    <s v="Abv"/>
  </r>
  <r>
    <s v="OtsLGRF23S"/>
    <s v="OtsLGRF23S_7842"/>
    <s v="C-07842"/>
    <d v="2023-09-18T00:00:00"/>
    <x v="1"/>
    <s v="F"/>
    <n v="610"/>
    <x v="29"/>
    <x v="1"/>
    <n v="1"/>
    <s v="NA"/>
    <s v="NA"/>
    <s v="M"/>
    <x v="1"/>
    <s v="OtsLYON20S_1_0618"/>
    <s v="OtsLYON20S_1_0595"/>
    <x v="5"/>
    <x v="3"/>
    <x v="3"/>
    <s v="FALL"/>
    <n v="0.999999999999997"/>
    <x v="16"/>
    <n v="0.98961045999999997"/>
    <n v="1"/>
    <x v="9"/>
    <n v="5.6818181818181825"/>
    <n v="5.7284090909090919"/>
    <n v="12.729797979797981"/>
    <s v="Abv"/>
  </r>
  <r>
    <s v="OtsLGRF23S"/>
    <s v="OtsLGRF23S_7845"/>
    <s v="C-07845"/>
    <d v="2023-09-18T00:00:00"/>
    <x v="1"/>
    <s v="F"/>
    <n v="840"/>
    <x v="18"/>
    <x v="0"/>
    <s v="NA"/>
    <s v="3DD.003D7E4BFB"/>
    <s v="NA"/>
    <s v="F"/>
    <x v="0"/>
    <s v="OtsLYON19S_1_1388"/>
    <s v="OtsLYON19S_1_1480"/>
    <x v="1"/>
    <x v="1"/>
    <x v="1"/>
    <s v="FALL"/>
    <n v="0.999999999999999"/>
    <x v="1"/>
    <n v="0.95971980899999998"/>
    <n v="1"/>
    <x v="2"/>
    <n v="5.6818181818181825"/>
    <n v="5.7284090909090919"/>
    <n v="12.729797979797981"/>
    <s v="Abv"/>
  </r>
  <r>
    <s v="OtsLGRF23S"/>
    <s v="OtsLGRF23S_7848"/>
    <s v="C-07848"/>
    <d v="2023-09-18T00:00:00"/>
    <x v="1"/>
    <s v="M"/>
    <n v="660"/>
    <x v="33"/>
    <x v="1"/>
    <n v="1"/>
    <s v="NA"/>
    <s v="NA"/>
    <s v="M"/>
    <x v="1"/>
    <s v="OtsLYON20S_1_0649"/>
    <s v="OtsLYON20S_1_0719"/>
    <x v="5"/>
    <x v="3"/>
    <x v="3"/>
    <s v="FALL"/>
    <n v="1"/>
    <x v="1"/>
    <n v="0.98961045999999997"/>
    <n v="1"/>
    <x v="3"/>
    <n v="5.6818181818181825"/>
    <n v="5.7284090909090919"/>
    <n v="12.729797979797981"/>
    <s v="Abv"/>
  </r>
  <r>
    <s v="OtsLGRF23S"/>
    <s v="OtsLGRF23S_7851"/>
    <s v="C-07851"/>
    <d v="2023-09-18T00:00:00"/>
    <x v="1"/>
    <s v="M"/>
    <n v="590"/>
    <x v="36"/>
    <x v="0"/>
    <s v="NA"/>
    <s v="NA"/>
    <s v="NA"/>
    <s v="M"/>
    <x v="1"/>
    <s v="OtsLYON21S_1_0727"/>
    <s v="OtsLYON21S_1_0323"/>
    <x v="7"/>
    <x v="4"/>
    <x v="4"/>
    <s v="FALL"/>
    <n v="1"/>
    <x v="6"/>
    <e v="#N/A"/>
    <n v="1"/>
    <x v="9"/>
    <n v="5.6818181818181825"/>
    <n v="5.7284090909090919"/>
    <n v="12.729797979797981"/>
    <s v="Abv"/>
  </r>
  <r>
    <s v="OtsLGRF23S"/>
    <s v="OtsLGRF23S_7854"/>
    <s v="C-07854"/>
    <d v="2023-09-18T00:00:00"/>
    <x v="1"/>
    <s v="F"/>
    <n v="800"/>
    <x v="4"/>
    <x v="1"/>
    <n v="1"/>
    <s v="3DD.003D7E4C15"/>
    <s v="NA"/>
    <s v="F"/>
    <x v="0"/>
    <s v="OtsLYON19S_1_0554"/>
    <s v="OtsLYON19S_1_0442"/>
    <x v="1"/>
    <x v="1"/>
    <x v="1"/>
    <s v="FALL"/>
    <n v="1"/>
    <x v="7"/>
    <n v="0.95971980899999998"/>
    <n v="1"/>
    <x v="0"/>
    <n v="5.6818181818181825"/>
    <n v="5.7284090909090919"/>
    <n v="12.729797979797981"/>
    <s v="Blw"/>
  </r>
  <r>
    <s v="OtsLGRF23S"/>
    <s v="OtsLGRF23S_7857"/>
    <s v="C-07857"/>
    <d v="2023-09-18T00:00:00"/>
    <x v="1"/>
    <s v="F"/>
    <n v="770"/>
    <x v="2"/>
    <x v="0"/>
    <s v="NA"/>
    <s v="NA"/>
    <s v="NA"/>
    <s v="F"/>
    <x v="0"/>
    <s v="OtsLYON19S_1_0596"/>
    <s v="OtsLYON19S_1_0658"/>
    <x v="1"/>
    <x v="1"/>
    <x v="1"/>
    <s v="FALL"/>
    <n v="1"/>
    <x v="6"/>
    <n v="0.95971980899999998"/>
    <n v="1"/>
    <x v="1"/>
    <n v="5.6818181818181825"/>
    <n v="5.7284090909090919"/>
    <n v="12.729797979797981"/>
    <s v="Abv"/>
  </r>
  <r>
    <s v="OtsLGRF23S"/>
    <s v="OtsLGRF23S_7860"/>
    <s v="C-07860"/>
    <d v="2023-09-18T00:00:00"/>
    <x v="1"/>
    <s v="F"/>
    <n v="730"/>
    <x v="16"/>
    <x v="0"/>
    <s v="NA"/>
    <s v="NA"/>
    <s v="NA"/>
    <s v="F"/>
    <x v="0"/>
    <s v="NA"/>
    <s v="NA"/>
    <x v="0"/>
    <x v="0"/>
    <x v="0"/>
    <s v="FALL"/>
    <n v="1"/>
    <x v="0"/>
    <e v="#N/A"/>
    <n v="1"/>
    <x v="1"/>
    <n v="5.6818181818181825"/>
    <n v="5.7284090909090919"/>
    <n v="12.729797979797981"/>
    <s v="Abv"/>
  </r>
  <r>
    <s v="OtsLGRF23S"/>
    <s v="OtsLGRF23S_7863"/>
    <s v="C-07863"/>
    <d v="2023-09-18T00:00:00"/>
    <x v="1"/>
    <s v="M"/>
    <n v="560"/>
    <x v="38"/>
    <x v="0"/>
    <s v="NA"/>
    <s v="NA"/>
    <s v="NA"/>
    <s v="M"/>
    <x v="1"/>
    <s v="NA"/>
    <s v="NA"/>
    <x v="0"/>
    <x v="0"/>
    <x v="0"/>
    <s v="FALL"/>
    <n v="1"/>
    <x v="0"/>
    <e v="#N/A"/>
    <n v="1"/>
    <x v="8"/>
    <n v="5.6818181818181825"/>
    <n v="5.7284090909090919"/>
    <n v="12.729797979797981"/>
    <s v="Abv"/>
  </r>
  <r>
    <s v="OtsLGRF23S"/>
    <s v="OtsLGRF23S_7866"/>
    <s v="C-07866"/>
    <d v="2023-09-18T00:00:00"/>
    <x v="1"/>
    <s v="M"/>
    <n v="790"/>
    <x v="0"/>
    <x v="0"/>
    <s v="NA"/>
    <s v="NA"/>
    <s v="NA"/>
    <s v="M"/>
    <x v="1"/>
    <s v="OtsLYON19S_1_0718"/>
    <s v="OtsLYON19S_1_0903"/>
    <x v="1"/>
    <x v="1"/>
    <x v="1"/>
    <s v="FALL"/>
    <n v="1"/>
    <x v="6"/>
    <n v="0.95971980899999998"/>
    <n v="1"/>
    <x v="0"/>
    <n v="5.6818181818181825"/>
    <n v="5.7284090909090919"/>
    <n v="12.729797979797981"/>
    <s v="Abv"/>
  </r>
  <r>
    <s v="OtsLGRF23S"/>
    <s v="OtsLGRF23S_7869"/>
    <s v="C-07869"/>
    <d v="2023-09-18T00:00:00"/>
    <x v="1"/>
    <s v="F"/>
    <n v="810"/>
    <x v="9"/>
    <x v="0"/>
    <s v="NA"/>
    <s v="3DD.003D7E4C09"/>
    <s v="NA"/>
    <s v="F"/>
    <x v="0"/>
    <s v="NA"/>
    <s v="NA"/>
    <x v="0"/>
    <x v="0"/>
    <x v="0"/>
    <s v="FALL"/>
    <n v="0.99999999999999301"/>
    <x v="0"/>
    <e v="#N/A"/>
    <n v="1"/>
    <x v="0"/>
    <n v="5.6818181818181825"/>
    <n v="5.7284090909090919"/>
    <n v="12.729797979797981"/>
    <s v="Abv"/>
  </r>
  <r>
    <s v="OtsLGRF23S"/>
    <s v="OtsLGRF23S_7872"/>
    <s v="C-07872"/>
    <d v="2023-09-18T00:00:00"/>
    <x v="1"/>
    <s v="F"/>
    <n v="620"/>
    <x v="49"/>
    <x v="0"/>
    <s v="NA"/>
    <s v="NA"/>
    <s v="NA"/>
    <s v="F"/>
    <x v="0"/>
    <s v="OtsLYON20S_1_0295"/>
    <s v="OtsLYON20S_1_1020"/>
    <x v="5"/>
    <x v="3"/>
    <x v="3"/>
    <s v="FALL"/>
    <n v="1"/>
    <x v="3"/>
    <n v="0.98961045999999997"/>
    <n v="1"/>
    <x v="9"/>
    <n v="5.6818181818181825"/>
    <n v="5.7284090909090919"/>
    <n v="12.729797979797981"/>
    <s v="Abv"/>
  </r>
  <r>
    <s v="OtsLGRF23S"/>
    <s v="OtsLGRF23S_7875"/>
    <s v="C-07875"/>
    <d v="2023-09-18T00:00:00"/>
    <x v="1"/>
    <s v="M"/>
    <n v="920"/>
    <x v="20"/>
    <x v="0"/>
    <s v="NA"/>
    <s v="3DD.003D7E4C40"/>
    <s v="NA"/>
    <s v="M"/>
    <x v="1"/>
    <s v="OtsLYON19S_1_0573"/>
    <s v="OtsLYON19S_1_0609"/>
    <x v="1"/>
    <x v="1"/>
    <x v="1"/>
    <s v="FALL"/>
    <n v="1"/>
    <x v="7"/>
    <n v="0.95971980899999998"/>
    <n v="1"/>
    <x v="4"/>
    <n v="5.6818181818181825"/>
    <n v="5.7284090909090919"/>
    <n v="12.729797979797981"/>
    <s v="Blw"/>
  </r>
  <r>
    <s v="OtsLGRF23S"/>
    <s v="OtsLGRF23S_7878"/>
    <s v="C-07878"/>
    <d v="2023-09-18T00:00:00"/>
    <x v="1"/>
    <s v="F"/>
    <n v="720"/>
    <x v="17"/>
    <x v="0"/>
    <s v="NA"/>
    <s v="NA"/>
    <s v="NA"/>
    <s v="F"/>
    <x v="0"/>
    <s v="OtsPBT19-PRHFa-2958"/>
    <s v="OtsPBT19-PRHFa-2344"/>
    <x v="10"/>
    <x v="1"/>
    <x v="1"/>
    <s v="FALL"/>
    <n v="0.999999999999999"/>
    <x v="20"/>
    <n v="0.96152300000000002"/>
    <n v="1"/>
    <x v="5"/>
    <n v="5.6818181818181825"/>
    <n v="5.7284090909090919"/>
    <n v="12.729797979797981"/>
    <s v="Blw"/>
  </r>
  <r>
    <s v="OtsLGRF23S"/>
    <s v="OtsLGRF23S_7881"/>
    <s v="C-07881"/>
    <d v="2023-09-18T00:00:00"/>
    <x v="1"/>
    <s v="M"/>
    <n v="550"/>
    <x v="34"/>
    <x v="1"/>
    <n v="1"/>
    <s v="NA"/>
    <s v="NA"/>
    <s v="M"/>
    <x v="1"/>
    <s v="OtsLYON20S_1_1417"/>
    <s v="OtsLYON20S_1_0997"/>
    <x v="5"/>
    <x v="3"/>
    <x v="3"/>
    <s v="FALL"/>
    <n v="1"/>
    <x v="17"/>
    <n v="0.98961045999999997"/>
    <n v="1"/>
    <x v="8"/>
    <n v="5.6818181818181825"/>
    <n v="5.7284090909090919"/>
    <n v="12.729797979797981"/>
    <s v="Blw"/>
  </r>
  <r>
    <s v="OtsLGRF23S"/>
    <s v="OtsLGRF23S_7884"/>
    <s v="C-07884"/>
    <d v="2023-09-18T00:00:00"/>
    <x v="1"/>
    <s v="F"/>
    <n v="640"/>
    <x v="54"/>
    <x v="0"/>
    <s v="NA"/>
    <s v="NA"/>
    <s v="NA"/>
    <s v="F"/>
    <x v="0"/>
    <s v="OtsLYON20S_1_0602"/>
    <s v="OtsLYON20S_1_0559"/>
    <x v="5"/>
    <x v="3"/>
    <x v="3"/>
    <s v="FALL"/>
    <n v="1"/>
    <x v="7"/>
    <n v="0.98961045999999997"/>
    <n v="1"/>
    <x v="3"/>
    <n v="5.6818181818181825"/>
    <n v="5.7284090909090919"/>
    <n v="12.729797979797981"/>
    <s v="Blw"/>
  </r>
  <r>
    <s v="OtsLGRF23S"/>
    <s v="OtsLGRF23S_7887"/>
    <s v="C-07887"/>
    <d v="2023-09-18T00:00:00"/>
    <x v="1"/>
    <s v="M"/>
    <n v="680"/>
    <x v="35"/>
    <x v="0"/>
    <s v="NA"/>
    <s v="NA"/>
    <s v="NA"/>
    <s v="M"/>
    <x v="1"/>
    <s v="OtsLYON19S_1_1705"/>
    <s v="OtsLYON19S_1_2105"/>
    <x v="1"/>
    <x v="1"/>
    <x v="1"/>
    <s v="FALL"/>
    <n v="0.999999999999998"/>
    <x v="14"/>
    <n v="0.95971980899999998"/>
    <n v="1"/>
    <x v="5"/>
    <n v="5.6818181818181825"/>
    <n v="5.7284090909090919"/>
    <n v="12.729797979797981"/>
    <s v="Blw"/>
  </r>
  <r>
    <s v="OtsLGRF23S"/>
    <s v="OtsLGRF23S_7890"/>
    <s v="C-07890"/>
    <d v="2023-09-18T00:00:00"/>
    <x v="1"/>
    <s v="M"/>
    <n v="660"/>
    <x v="33"/>
    <x v="1"/>
    <n v="1"/>
    <s v="NA"/>
    <s v="NA"/>
    <s v="M"/>
    <x v="1"/>
    <s v="NA"/>
    <s v="NA"/>
    <x v="0"/>
    <x v="0"/>
    <x v="0"/>
    <s v="FALL"/>
    <n v="0.999999999999999"/>
    <x v="8"/>
    <e v="#N/A"/>
    <n v="1"/>
    <x v="3"/>
    <n v="5.6818181818181825"/>
    <n v="5.7284090909090919"/>
    <n v="12.729797979797981"/>
    <s v="Abv"/>
  </r>
  <r>
    <s v="OtsLGRF23S"/>
    <s v="OtsLGRF23S_7893"/>
    <s v="C-07893"/>
    <d v="2023-09-18T00:00:00"/>
    <x v="1"/>
    <s v="M"/>
    <n v="600"/>
    <x v="43"/>
    <x v="0"/>
    <s v="NA"/>
    <s v="NA"/>
    <s v="NA"/>
    <s v="M"/>
    <x v="1"/>
    <s v="OtsLYON20S_1_0438"/>
    <s v="OtsLYON20S_1_1147"/>
    <x v="5"/>
    <x v="3"/>
    <x v="3"/>
    <s v="FALL"/>
    <n v="0.999999999999999"/>
    <x v="6"/>
    <n v="0.98961045999999997"/>
    <n v="1"/>
    <x v="9"/>
    <n v="5.6818181818181825"/>
    <n v="5.7284090909090919"/>
    <n v="12.729797979797981"/>
    <s v="Abv"/>
  </r>
  <r>
    <s v="OtsLGRF23S"/>
    <s v="OtsLGRF23S_7896"/>
    <s v="C-07896"/>
    <d v="2023-09-18T00:00:00"/>
    <x v="1"/>
    <s v="M"/>
    <n v="630"/>
    <x v="39"/>
    <x v="1"/>
    <n v="1"/>
    <s v="NA"/>
    <s v="NA"/>
    <s v="M"/>
    <x v="1"/>
    <s v="OtsLYON20S_1_0479"/>
    <s v="OtsLYON20S_1_0517"/>
    <x v="5"/>
    <x v="3"/>
    <x v="3"/>
    <s v="FALL"/>
    <n v="1"/>
    <x v="7"/>
    <n v="0.98961045999999997"/>
    <n v="1"/>
    <x v="3"/>
    <n v="5.6818181818181825"/>
    <n v="5.7284090909090919"/>
    <n v="12.729797979797981"/>
    <s v="Blw"/>
  </r>
  <r>
    <s v="OtsLGRF23S"/>
    <s v="OtsLGRF23S_7899"/>
    <s v="C-07899"/>
    <d v="2023-09-18T00:00:00"/>
    <x v="1"/>
    <s v="F"/>
    <n v="710"/>
    <x v="10"/>
    <x v="0"/>
    <s v="NA"/>
    <s v="NA"/>
    <s v="NA"/>
    <s v="F"/>
    <x v="0"/>
    <s v="OtsLYON19S_1_0127"/>
    <s v="OtsLYON19S_1_0074"/>
    <x v="1"/>
    <x v="1"/>
    <x v="1"/>
    <s v="FALL"/>
    <n v="0.999999999999994"/>
    <x v="4"/>
    <n v="0.95971980899999998"/>
    <n v="1"/>
    <x v="5"/>
    <n v="5.6818181818181825"/>
    <n v="5.7284090909090919"/>
    <n v="12.729797979797981"/>
    <s v="Abv"/>
  </r>
  <r>
    <s v="OtsLGRF23S"/>
    <s v="OtsLGRF23S_7902"/>
    <s v="C-07902"/>
    <d v="2023-09-18T00:00:00"/>
    <x v="1"/>
    <s v="M"/>
    <n v="650"/>
    <x v="5"/>
    <x v="0"/>
    <s v="NA"/>
    <s v="NA"/>
    <s v="NA"/>
    <s v="M"/>
    <x v="1"/>
    <s v="OtsNPFH20S_1_0462"/>
    <s v="OtsNPFH20S_1_0407"/>
    <x v="8"/>
    <x v="3"/>
    <x v="3"/>
    <s v="FALL"/>
    <n v="1"/>
    <x v="10"/>
    <n v="0.98845608500000004"/>
    <n v="1"/>
    <x v="3"/>
    <n v="5.6818181818181825"/>
    <n v="5.7284090909090919"/>
    <n v="12.729797979797981"/>
    <s v="Abv"/>
  </r>
  <r>
    <s v="OtsLGRF23S"/>
    <s v="OtsLGRF23S_7905"/>
    <s v="C-07905"/>
    <d v="2023-09-18T00:00:00"/>
    <x v="1"/>
    <s v="M"/>
    <n v="580"/>
    <x v="46"/>
    <x v="1"/>
    <n v="1"/>
    <s v="NA"/>
    <s v="NA"/>
    <s v="M"/>
    <x v="1"/>
    <s v="OtsLYON20S_1_0473"/>
    <s v="OtsLYON20S_1_0538"/>
    <x v="5"/>
    <x v="3"/>
    <x v="3"/>
    <s v="FALL"/>
    <n v="1"/>
    <x v="7"/>
    <n v="0.98961045999999997"/>
    <n v="1"/>
    <x v="9"/>
    <n v="5.6818181818181825"/>
    <n v="5.7284090909090919"/>
    <n v="12.729797979797981"/>
    <s v="Blw"/>
  </r>
  <r>
    <s v="OtsLGRF23S"/>
    <s v="OtsLGRF23S_7908"/>
    <s v="C-07908"/>
    <d v="2023-09-18T00:00:00"/>
    <x v="1"/>
    <s v="F"/>
    <n v="710"/>
    <x v="10"/>
    <x v="1"/>
    <n v="1"/>
    <s v="NA"/>
    <s v="NA"/>
    <s v="F"/>
    <x v="0"/>
    <s v="NA"/>
    <s v="NA"/>
    <x v="0"/>
    <x v="0"/>
    <x v="0"/>
    <s v="FALL"/>
    <n v="1"/>
    <x v="8"/>
    <e v="#N/A"/>
    <n v="1"/>
    <x v="5"/>
    <n v="5.6818181818181825"/>
    <n v="5.7284090909090919"/>
    <n v="12.729797979797981"/>
    <s v="Abv"/>
  </r>
  <r>
    <s v="OtsLGRF23S"/>
    <s v="OtsLGRF23S_7911"/>
    <s v="C-07911"/>
    <d v="2023-09-18T00:00:00"/>
    <x v="1"/>
    <s v="M"/>
    <n v="620"/>
    <x v="49"/>
    <x v="1"/>
    <s v="NA"/>
    <s v="NA"/>
    <s v="NA"/>
    <s v="M"/>
    <x v="1"/>
    <s v="OtsPBT18-UmaFa-0661"/>
    <s v="OtsPBT18-UmaFa-0658"/>
    <x v="14"/>
    <x v="2"/>
    <x v="2"/>
    <s v="FALL"/>
    <n v="1"/>
    <x v="24"/>
    <n v="0.95730000000000004"/>
    <n v="1"/>
    <x v="9"/>
    <n v="5.6818181818181825"/>
    <n v="5.7284090909090919"/>
    <n v="12.729797979797981"/>
    <s v="Blw"/>
  </r>
  <r>
    <s v="OtsLGRF23S"/>
    <s v="OtsLGRF23S_7914"/>
    <s v="C-07914"/>
    <d v="2023-09-18T00:00:00"/>
    <x v="1"/>
    <s v="M"/>
    <n v="710"/>
    <x v="10"/>
    <x v="0"/>
    <s v="NA"/>
    <s v="NA"/>
    <s v="NA"/>
    <s v="M"/>
    <x v="1"/>
    <s v="OtsLYON20S_1_1520"/>
    <s v="OtsLYON20S_1_1660"/>
    <x v="5"/>
    <x v="3"/>
    <x v="3"/>
    <s v="FALL"/>
    <n v="1"/>
    <x v="1"/>
    <n v="0.98961045999999997"/>
    <n v="1"/>
    <x v="5"/>
    <n v="5.6818181818181825"/>
    <n v="5.7284090909090919"/>
    <n v="12.729797979797981"/>
    <s v="Abv"/>
  </r>
  <r>
    <s v="OtsLGRF23S"/>
    <s v="OtsLGRF23S_7917"/>
    <s v="C-07917"/>
    <d v="2023-09-18T00:00:00"/>
    <x v="1"/>
    <s v="F"/>
    <n v="610"/>
    <x v="29"/>
    <x v="1"/>
    <n v="1"/>
    <s v="NA"/>
    <s v="NA"/>
    <s v="F"/>
    <x v="0"/>
    <s v="OtsLYON19S_1_1376"/>
    <s v="OtsLYON19S_1_1466"/>
    <x v="1"/>
    <x v="1"/>
    <x v="1"/>
    <s v="FALL"/>
    <n v="1"/>
    <x v="17"/>
    <n v="0.95971980899999998"/>
    <n v="1"/>
    <x v="9"/>
    <n v="5.6818181818181825"/>
    <n v="5.7284090909090919"/>
    <n v="12.729797979797981"/>
    <s v="Blw"/>
  </r>
  <r>
    <s v="OtsLGRF23S"/>
    <s v="OtsLGRF23S_7920"/>
    <s v="C-07920"/>
    <d v="2023-09-18T00:00:00"/>
    <x v="1"/>
    <s v="F"/>
    <n v="800"/>
    <x v="4"/>
    <x v="1"/>
    <n v="1"/>
    <s v="3DD.003D7E4BE8"/>
    <s v="NA"/>
    <s v="F"/>
    <x v="0"/>
    <s v="NA"/>
    <s v="NA"/>
    <x v="0"/>
    <x v="0"/>
    <x v="0"/>
    <s v="FALL"/>
    <n v="0.999999999999996"/>
    <x v="8"/>
    <e v="#N/A"/>
    <n v="1"/>
    <x v="0"/>
    <n v="5.6818181818181825"/>
    <n v="5.7284090909090919"/>
    <n v="12.729797979797981"/>
    <s v="Abv"/>
  </r>
  <r>
    <s v="OtsLGRF23S"/>
    <s v="OtsLGRF23S_7923"/>
    <s v="C-07923"/>
    <d v="2023-09-18T00:00:00"/>
    <x v="1"/>
    <s v="M"/>
    <n v="530"/>
    <x v="25"/>
    <x v="0"/>
    <s v="NA"/>
    <s v="NA"/>
    <s v="NA"/>
    <s v="M"/>
    <x v="1"/>
    <s v="OtsLYON20S_1_0431"/>
    <s v="OtsLYON20S_1_1136"/>
    <x v="5"/>
    <x v="3"/>
    <x v="3"/>
    <s v="FALL"/>
    <n v="1"/>
    <x v="7"/>
    <n v="0.98961045999999997"/>
    <n v="1"/>
    <x v="8"/>
    <n v="5.6818181818181825"/>
    <n v="5.7284090909090919"/>
    <n v="12.729797979797981"/>
    <s v="Blw"/>
  </r>
  <r>
    <s v="OtsLGRF23S"/>
    <s v="OtsLGRF23S_7926"/>
    <s v="C-07926"/>
    <d v="2023-09-18T00:00:00"/>
    <x v="1"/>
    <s v="M"/>
    <n v="760"/>
    <x v="6"/>
    <x v="0"/>
    <s v="NA"/>
    <s v="NA"/>
    <s v="NA"/>
    <s v="M"/>
    <x v="1"/>
    <s v="OtsLYON19S_1_1820"/>
    <s v="OtsLYON19S_1_1549"/>
    <x v="1"/>
    <x v="1"/>
    <x v="1"/>
    <s v="FALL"/>
    <n v="1"/>
    <x v="1"/>
    <n v="0.95971980899999998"/>
    <n v="1"/>
    <x v="1"/>
    <n v="5.6818181818181825"/>
    <n v="5.7284090909090919"/>
    <n v="12.729797979797981"/>
    <s v="Abv"/>
  </r>
  <r>
    <s v="OtsLGRF23S"/>
    <s v="OtsLGRF23S_7929"/>
    <s v="C-07929"/>
    <d v="2023-09-18T00:00:00"/>
    <x v="1"/>
    <s v="F"/>
    <n v="760"/>
    <x v="6"/>
    <x v="1"/>
    <n v="1"/>
    <s v="NA"/>
    <s v="NA"/>
    <s v="F"/>
    <x v="0"/>
    <s v="OtsLYON19S_1_1713"/>
    <s v="OtsLYON19S_1_1921"/>
    <x v="1"/>
    <x v="1"/>
    <x v="1"/>
    <s v="FALL"/>
    <n v="0.999999999999996"/>
    <x v="1"/>
    <n v="0.95971980899999998"/>
    <n v="1"/>
    <x v="1"/>
    <n v="5.6818181818181825"/>
    <n v="5.7284090909090919"/>
    <n v="12.729797979797981"/>
    <s v="Abv"/>
  </r>
  <r>
    <s v="OtsLGRF23S"/>
    <s v="OtsLGRF23S_7932"/>
    <s v="C-07932"/>
    <d v="2023-09-18T00:00:00"/>
    <x v="1"/>
    <s v="F"/>
    <n v="630"/>
    <x v="39"/>
    <x v="0"/>
    <s v="NA"/>
    <s v="NA"/>
    <s v="NA"/>
    <s v="F"/>
    <x v="0"/>
    <s v="OtsNPFH19S_1_2301"/>
    <s v="OtsNPFH19S_1_2013"/>
    <x v="2"/>
    <x v="1"/>
    <x v="1"/>
    <s v="FALL"/>
    <n v="1"/>
    <x v="2"/>
    <n v="0.99705232300000002"/>
    <n v="1"/>
    <x v="3"/>
    <n v="5.6818181818181825"/>
    <n v="5.7284090909090919"/>
    <n v="12.729797979797981"/>
    <s v="Abv"/>
  </r>
  <r>
    <s v="OtsLGRF23S"/>
    <s v="OtsLGRF23S_7935"/>
    <s v="C-07935"/>
    <d v="2023-09-18T00:00:00"/>
    <x v="1"/>
    <s v="F"/>
    <n v="720"/>
    <x v="17"/>
    <x v="1"/>
    <n v="1"/>
    <s v="NA"/>
    <s v="NA"/>
    <s v="F"/>
    <x v="0"/>
    <s v="OtsLYON19S_1_1742"/>
    <s v="OtsLYON19S_1_1974"/>
    <x v="1"/>
    <x v="1"/>
    <x v="1"/>
    <s v="FALL"/>
    <n v="0.999999999999998"/>
    <x v="1"/>
    <n v="0.95971980899999998"/>
    <n v="1"/>
    <x v="5"/>
    <n v="5.6818181818181825"/>
    <n v="5.7284090909090919"/>
    <n v="12.729797979797981"/>
    <s v="Abv"/>
  </r>
  <r>
    <s v="OtsLGRF23S"/>
    <s v="OtsLGRF23S_7938"/>
    <s v="C-07938"/>
    <d v="2023-09-18T00:00:00"/>
    <x v="1"/>
    <s v="M"/>
    <n v="540"/>
    <x v="40"/>
    <x v="0"/>
    <s v="NA"/>
    <s v="NA"/>
    <s v="NA"/>
    <s v="M"/>
    <x v="1"/>
    <s v="OtsLYON20S_1_1465"/>
    <s v="OtsLYON20S_1_1269"/>
    <x v="5"/>
    <x v="3"/>
    <x v="3"/>
    <s v="FALL"/>
    <n v="1"/>
    <x v="1"/>
    <n v="0.98961045999999997"/>
    <n v="1"/>
    <x v="8"/>
    <n v="5.6818181818181825"/>
    <n v="5.7284090909090919"/>
    <n v="12.729797979797981"/>
    <s v="Abv"/>
  </r>
  <r>
    <s v="OtsLGRF23S"/>
    <s v="OtsLGRF23S_7941"/>
    <s v="C-07941"/>
    <d v="2023-09-18T00:00:00"/>
    <x v="1"/>
    <s v="M"/>
    <n v="600"/>
    <x v="43"/>
    <x v="0"/>
    <s v="NA"/>
    <s v="NA"/>
    <s v="NA"/>
    <s v="M"/>
    <x v="1"/>
    <s v="NA"/>
    <s v="NA"/>
    <x v="0"/>
    <x v="0"/>
    <x v="0"/>
    <s v="FALL"/>
    <n v="0.999999999999999"/>
    <x v="0"/>
    <e v="#N/A"/>
    <n v="1"/>
    <x v="9"/>
    <n v="5.6818181818181825"/>
    <n v="5.7284090909090919"/>
    <n v="12.729797979797981"/>
    <s v="Abv"/>
  </r>
  <r>
    <s v="OtsLGRF23S"/>
    <s v="OtsLGRF23S_7944"/>
    <s v="C-07944"/>
    <d v="2023-09-18T00:00:00"/>
    <x v="1"/>
    <s v="F"/>
    <n v="760"/>
    <x v="6"/>
    <x v="0"/>
    <s v="NA"/>
    <s v="NA"/>
    <s v="NA"/>
    <s v="F"/>
    <x v="0"/>
    <s v="OtsLYON19S_1_1878"/>
    <s v="OtsLYON19S_1_1650"/>
    <x v="1"/>
    <x v="1"/>
    <x v="1"/>
    <s v="FALL"/>
    <n v="0.999999999999999"/>
    <x v="1"/>
    <n v="0.95971980899999998"/>
    <n v="1"/>
    <x v="1"/>
    <n v="5.6818181818181825"/>
    <n v="5.7284090909090919"/>
    <n v="12.729797979797981"/>
    <s v="Abv"/>
  </r>
  <r>
    <s v="OtsLGRF23S"/>
    <s v="OtsLGRF23S_7947"/>
    <s v="C-07947"/>
    <d v="2023-09-18T00:00:00"/>
    <x v="1"/>
    <s v="M"/>
    <n v="460"/>
    <x v="37"/>
    <x v="1"/>
    <n v="1"/>
    <s v="NA"/>
    <s v="NA"/>
    <s v="M"/>
    <x v="1"/>
    <s v="OtsLYON21S_1_0895"/>
    <s v="OtsLYON21S_1_1910"/>
    <x v="7"/>
    <x v="4"/>
    <x v="4"/>
    <s v="FALL"/>
    <n v="1"/>
    <x v="16"/>
    <e v="#N/A"/>
    <n v="1"/>
    <x v="10"/>
    <n v="5.6818181818181825"/>
    <n v="5.7284090909090919"/>
    <n v="12.729797979797981"/>
    <s v="Abv"/>
  </r>
  <r>
    <s v="OtsLGRF23S"/>
    <s v="OtsLGRF23S_7950"/>
    <s v="C-07950"/>
    <d v="2023-09-18T00:00:00"/>
    <x v="1"/>
    <s v="F"/>
    <n v="680"/>
    <x v="35"/>
    <x v="1"/>
    <n v="1"/>
    <s v="NA"/>
    <s v="NA"/>
    <s v="F"/>
    <x v="0"/>
    <s v="OtsNPFH19S_1_5340"/>
    <s v="OtsNPFH19S_1_5050"/>
    <x v="2"/>
    <x v="1"/>
    <x v="1"/>
    <s v="FALL"/>
    <n v="1"/>
    <x v="2"/>
    <n v="0.99705232300000002"/>
    <n v="1"/>
    <x v="5"/>
    <n v="5.6818181818181825"/>
    <n v="5.7284090909090919"/>
    <n v="12.729797979797981"/>
    <s v="Abv"/>
  </r>
  <r>
    <s v="OtsLGRF23S"/>
    <s v="OtsLGRF23S_7953"/>
    <s v="C-07953"/>
    <d v="2023-09-18T00:00:00"/>
    <x v="1"/>
    <s v="M"/>
    <n v="600"/>
    <x v="43"/>
    <x v="0"/>
    <s v="NA"/>
    <s v="NA"/>
    <s v="NA"/>
    <s v="M"/>
    <x v="1"/>
    <s v="OtsLYON20S_1_0411"/>
    <s v="OtsLYON20S_1_1074"/>
    <x v="5"/>
    <x v="3"/>
    <x v="3"/>
    <s v="FALL"/>
    <n v="1"/>
    <x v="6"/>
    <n v="0.98961045999999997"/>
    <n v="1"/>
    <x v="9"/>
    <n v="5.6818181818181825"/>
    <n v="5.7284090909090919"/>
    <n v="12.729797979797981"/>
    <s v="Abv"/>
  </r>
  <r>
    <s v="OtsLGRF23S"/>
    <s v="OtsLGRF23S_7956"/>
    <s v="C-07956"/>
    <d v="2023-09-18T00:00:00"/>
    <x v="1"/>
    <s v="M"/>
    <n v="720"/>
    <x v="17"/>
    <x v="0"/>
    <s v="NA"/>
    <s v="NA"/>
    <s v="NA"/>
    <s v="M"/>
    <x v="1"/>
    <s v="OtsLYON19S_1_1874"/>
    <s v="OtsLYON19S_1_1657"/>
    <x v="1"/>
    <x v="1"/>
    <x v="1"/>
    <s v="FALL"/>
    <n v="0.999999999999999"/>
    <x v="1"/>
    <n v="0.95971980899999998"/>
    <n v="1"/>
    <x v="5"/>
    <n v="5.6818181818181825"/>
    <n v="5.7284090909090919"/>
    <n v="12.729797979797981"/>
    <s v="Abv"/>
  </r>
  <r>
    <s v="OtsLGRF23S"/>
    <s v="OtsLGRF23S_7959"/>
    <s v="C-07959"/>
    <d v="2023-09-18T00:00:00"/>
    <x v="1"/>
    <s v="M"/>
    <n v="600"/>
    <x v="43"/>
    <x v="0"/>
    <s v="NA"/>
    <s v="NA"/>
    <s v="NA"/>
    <s v="M"/>
    <x v="1"/>
    <s v="OtsLYON19S_1_1881"/>
    <s v="OtsLYON19S_1_1642"/>
    <x v="1"/>
    <x v="1"/>
    <x v="1"/>
    <s v="FALL"/>
    <n v="0.999999999999998"/>
    <x v="1"/>
    <n v="0.95971980899999998"/>
    <n v="1"/>
    <x v="9"/>
    <n v="5.6818181818181825"/>
    <n v="5.7284090909090919"/>
    <n v="12.729797979797981"/>
    <s v="Abv"/>
  </r>
  <r>
    <s v="OtsLGRF23S"/>
    <s v="OtsLGRF23S_7962"/>
    <s v="C-07962"/>
    <d v="2023-09-18T00:00:00"/>
    <x v="1"/>
    <s v="M"/>
    <n v="640"/>
    <x v="54"/>
    <x v="1"/>
    <n v="1"/>
    <s v="NA"/>
    <s v="NA"/>
    <s v="M"/>
    <x v="1"/>
    <s v="OtsLYON20S_1_0265"/>
    <s v="OtsLYON20S_1_0131"/>
    <x v="5"/>
    <x v="3"/>
    <x v="3"/>
    <s v="FALL"/>
    <n v="0.999999999999997"/>
    <x v="3"/>
    <n v="0.98961045999999997"/>
    <n v="1"/>
    <x v="3"/>
    <n v="5.6818181818181825"/>
    <n v="5.7284090909090919"/>
    <n v="12.729797979797981"/>
    <s v="Abv"/>
  </r>
  <r>
    <s v="OtsLGRF23S"/>
    <s v="OtsLGRF23S_7964"/>
    <s v="C-07964"/>
    <d v="2023-09-19T00:00:00"/>
    <x v="1"/>
    <s v="F"/>
    <n v="820"/>
    <x v="19"/>
    <x v="0"/>
    <s v="NA"/>
    <s v="3DD.003D7E4C28"/>
    <s v="NA"/>
    <s v="F"/>
    <x v="0"/>
    <s v="OtsLYON19S_1_1853"/>
    <s v="OtsLYON19S_1_1620"/>
    <x v="1"/>
    <x v="1"/>
    <x v="1"/>
    <s v="FALL"/>
    <n v="1"/>
    <x v="1"/>
    <n v="0.95971980899999998"/>
    <n v="1"/>
    <x v="0"/>
    <n v="5.6818181818181825"/>
    <n v="5.7284090909090919"/>
    <n v="12.729797979797981"/>
    <s v="Abv"/>
  </r>
  <r>
    <s v="OtsLGRF23S"/>
    <s v="OtsLGRF23S_7965"/>
    <s v="C-07965"/>
    <d v="2023-09-19T00:00:00"/>
    <x v="1"/>
    <s v="M"/>
    <n v="730"/>
    <x v="16"/>
    <x v="0"/>
    <s v="NA"/>
    <s v="3DD.003D7E4C44"/>
    <s v="NA"/>
    <s v="M"/>
    <x v="1"/>
    <s v="NA"/>
    <s v="NA"/>
    <x v="0"/>
    <x v="0"/>
    <x v="0"/>
    <s v="FALL"/>
    <n v="1"/>
    <x v="0"/>
    <e v="#N/A"/>
    <n v="1"/>
    <x v="1"/>
    <n v="5.6818181818181825"/>
    <n v="5.7284090909090919"/>
    <n v="12.729797979797981"/>
    <s v="Abv"/>
  </r>
  <r>
    <s v="OtsLGRF23S"/>
    <s v="OtsLGRF23S_7968"/>
    <s v="C-07968"/>
    <d v="2023-09-19T00:00:00"/>
    <x v="1"/>
    <s v="M"/>
    <n v="640"/>
    <x v="54"/>
    <x v="1"/>
    <n v="1"/>
    <s v="NA"/>
    <s v="NA"/>
    <s v="M"/>
    <x v="1"/>
    <s v="OtsLYON19S_1_1343"/>
    <s v="OtsLYON19S_1_1259"/>
    <x v="1"/>
    <x v="1"/>
    <x v="1"/>
    <s v="FALL"/>
    <n v="1"/>
    <x v="17"/>
    <n v="0.95971980899999998"/>
    <n v="1"/>
    <x v="3"/>
    <n v="5.6818181818181825"/>
    <n v="5.7284090909090919"/>
    <n v="12.729797979797981"/>
    <s v="Blw"/>
  </r>
  <r>
    <s v="OtsLGRF23S"/>
    <s v="OtsLGRF23S_7971"/>
    <s v="C-07971"/>
    <d v="2023-09-19T00:00:00"/>
    <x v="1"/>
    <s v="M"/>
    <n v="330"/>
    <x v="65"/>
    <x v="0"/>
    <s v="NA"/>
    <s v="NA"/>
    <s v="NA"/>
    <s v="M"/>
    <x v="1"/>
    <s v="NA"/>
    <s v="NA"/>
    <x v="0"/>
    <x v="0"/>
    <x v="0"/>
    <s v="FALL"/>
    <n v="0.999999999999995"/>
    <x v="0"/>
    <e v="#N/A"/>
    <n v="1"/>
    <x v="12"/>
    <n v="5.6818181818181825"/>
    <n v="5.7284090909090919"/>
    <n v="12.729797979797981"/>
    <s v="Abv"/>
  </r>
  <r>
    <s v="OtsLGRF23S"/>
    <s v="OtsLGRF23S_7973"/>
    <s v="C-07973"/>
    <d v="2023-09-19T00:00:00"/>
    <x v="1"/>
    <s v="M"/>
    <n v="870"/>
    <x v="3"/>
    <x v="1"/>
    <s v="NA"/>
    <s v="3DD.003D7E4C1F"/>
    <s v="NA"/>
    <s v="M"/>
    <x v="1"/>
    <s v="OtsLYON19S_1_1845"/>
    <s v="OtsLYON19S_1_1593"/>
    <x v="1"/>
    <x v="1"/>
    <x v="1"/>
    <s v="FALL"/>
    <n v="0.999999999999998"/>
    <x v="1"/>
    <n v="0.95971980899999998"/>
    <n v="1"/>
    <x v="2"/>
    <n v="5.6818181818181825"/>
    <n v="5.7284090909090919"/>
    <n v="12.729797979797981"/>
    <s v="Abv"/>
  </r>
  <r>
    <s v="OtsLGRF23S"/>
    <s v="OtsLGRF23S_7974"/>
    <s v="C-07974"/>
    <d v="2023-09-19T00:00:00"/>
    <x v="1"/>
    <s v="F"/>
    <n v="860"/>
    <x v="27"/>
    <x v="0"/>
    <s v="NA"/>
    <s v="3DD.003D7E4C07"/>
    <s v="NA"/>
    <s v="F"/>
    <x v="0"/>
    <s v="NA"/>
    <s v="NA"/>
    <x v="0"/>
    <x v="0"/>
    <x v="0"/>
    <s v="FALL"/>
    <n v="0.999999999999998"/>
    <x v="0"/>
    <e v="#N/A"/>
    <n v="1"/>
    <x v="2"/>
    <n v="5.6818181818181825"/>
    <n v="5.7284090909090919"/>
    <n v="12.729797979797981"/>
    <s v="Abv"/>
  </r>
  <r>
    <s v="OtsLGRF23S"/>
    <s v="OtsLGRF23S_7977"/>
    <s v="C-07977"/>
    <d v="2023-09-19T00:00:00"/>
    <x v="1"/>
    <s v="M"/>
    <n v="610"/>
    <x v="29"/>
    <x v="1"/>
    <n v="1"/>
    <s v="NA"/>
    <s v="NA"/>
    <s v="M"/>
    <x v="1"/>
    <s v="OtsLYON20S_1_1427"/>
    <s v="OtsLYON20S_1_1211"/>
    <x v="5"/>
    <x v="3"/>
    <x v="3"/>
    <s v="FALL"/>
    <n v="1"/>
    <x v="17"/>
    <n v="0.98961045999999997"/>
    <n v="1"/>
    <x v="9"/>
    <n v="5.6818181818181825"/>
    <n v="5.7284090909090919"/>
    <n v="12.729797979797981"/>
    <s v="Blw"/>
  </r>
  <r>
    <s v="OtsLGRF23S"/>
    <s v="OtsLGRF23S_7980"/>
    <s v="C-07980"/>
    <d v="2023-09-19T00:00:00"/>
    <x v="1"/>
    <s v="M"/>
    <n v="690"/>
    <x v="30"/>
    <x v="0"/>
    <s v="NA"/>
    <s v="NA"/>
    <s v="NA"/>
    <s v="M"/>
    <x v="1"/>
    <s v="NA"/>
    <s v="NA"/>
    <x v="0"/>
    <x v="0"/>
    <x v="0"/>
    <s v="FALL"/>
    <n v="0.999999999999997"/>
    <x v="0"/>
    <e v="#N/A"/>
    <n v="1"/>
    <x v="5"/>
    <n v="5.6818181818181825"/>
    <n v="5.7284090909090919"/>
    <n v="12.729797979797981"/>
    <s v="Abv"/>
  </r>
  <r>
    <s v="OtsLGRF23S"/>
    <s v="OtsLGRF23S_7983"/>
    <s v="C-07983"/>
    <d v="2023-09-19T00:00:00"/>
    <x v="1"/>
    <s v="M"/>
    <n v="490"/>
    <x v="44"/>
    <x v="0"/>
    <s v="NA"/>
    <s v="NA"/>
    <s v="NA"/>
    <s v="M"/>
    <x v="1"/>
    <s v="OtsLYON21S_1_0917"/>
    <s v="OtsLYON21S_1_1990"/>
    <x v="7"/>
    <x v="4"/>
    <x v="4"/>
    <s v="FALL"/>
    <n v="1"/>
    <x v="1"/>
    <e v="#N/A"/>
    <n v="1"/>
    <x v="11"/>
    <n v="5.6818181818181825"/>
    <n v="5.7284090909090919"/>
    <n v="12.729797979797981"/>
    <s v="Abv"/>
  </r>
  <r>
    <s v="OtsLGRF23S"/>
    <s v="OtsLGRF23S_7985"/>
    <s v="C-07985"/>
    <d v="2023-09-19T00:00:00"/>
    <x v="1"/>
    <s v="M"/>
    <n v="720"/>
    <x v="17"/>
    <x v="0"/>
    <s v="NA"/>
    <s v="3DD.003D7E4BF8"/>
    <s v="NA"/>
    <s v="M"/>
    <x v="1"/>
    <s v="OtsNPFH19S_1_1333"/>
    <s v="OtsNPFH19S_1_1100"/>
    <x v="2"/>
    <x v="1"/>
    <x v="1"/>
    <s v="FALL"/>
    <n v="1"/>
    <x v="2"/>
    <n v="0.99705232300000002"/>
    <n v="1"/>
    <x v="5"/>
    <n v="5.6818181818181825"/>
    <n v="5.7284090909090919"/>
    <n v="12.729797979797981"/>
    <s v="Abv"/>
  </r>
  <r>
    <s v="OtsLGRF23S"/>
    <s v="OtsLGRF23S_7986"/>
    <s v="C-07986"/>
    <d v="2023-09-19T00:00:00"/>
    <x v="1"/>
    <s v="F"/>
    <n v="700"/>
    <x v="13"/>
    <x v="1"/>
    <n v="1"/>
    <s v="NA"/>
    <s v="NA"/>
    <s v="F"/>
    <x v="0"/>
    <s v="OtsLYON19S_1_1103"/>
    <s v="OtsLYON19S_1_0918"/>
    <x v="1"/>
    <x v="1"/>
    <x v="1"/>
    <s v="FALL"/>
    <n v="1"/>
    <x v="16"/>
    <n v="0.95971980899999998"/>
    <n v="1"/>
    <x v="5"/>
    <n v="5.6818181818181825"/>
    <n v="5.7284090909090919"/>
    <n v="12.729797979797981"/>
    <s v="Abv"/>
  </r>
  <r>
    <s v="OtsLGRF23S"/>
    <s v="OtsLGRF23S_7988"/>
    <s v="C-07988"/>
    <d v="2023-09-19T00:00:00"/>
    <x v="1"/>
    <s v="F"/>
    <n v="790"/>
    <x v="0"/>
    <x v="1"/>
    <n v="1"/>
    <s v="NA"/>
    <s v="NA"/>
    <s v="F"/>
    <x v="0"/>
    <s v="OtsNPFH19S_1_5329"/>
    <s v="OtsNPFH19S_1_5025"/>
    <x v="2"/>
    <x v="1"/>
    <x v="1"/>
    <s v="FALL"/>
    <n v="0.999999999999994"/>
    <x v="2"/>
    <n v="0.99705232300000002"/>
    <n v="1"/>
    <x v="0"/>
    <n v="5.6818181818181825"/>
    <n v="5.7284090909090919"/>
    <n v="12.729797979797981"/>
    <s v="Abv"/>
  </r>
  <r>
    <s v="OtsLGRF23S"/>
    <s v="OtsLGRF23S_7989"/>
    <s v="C-07989"/>
    <d v="2023-09-19T00:00:00"/>
    <x v="1"/>
    <s v="F"/>
    <n v="700"/>
    <x v="13"/>
    <x v="0"/>
    <s v="NA"/>
    <s v="3DD.003D7E4C11"/>
    <s v="NA"/>
    <s v="F"/>
    <x v="0"/>
    <s v="NA"/>
    <s v="NA"/>
    <x v="0"/>
    <x v="0"/>
    <x v="0"/>
    <s v="FALL"/>
    <n v="1"/>
    <x v="0"/>
    <e v="#N/A"/>
    <n v="1"/>
    <x v="5"/>
    <n v="5.6818181818181825"/>
    <n v="5.7284090909090919"/>
    <n v="12.729797979797981"/>
    <s v="Abv"/>
  </r>
  <r>
    <s v="OtsLGRF23S"/>
    <s v="OtsLGRF23S_7991"/>
    <s v="C-07991"/>
    <d v="2023-09-19T00:00:00"/>
    <x v="1"/>
    <s v="F"/>
    <n v="660"/>
    <x v="33"/>
    <x v="0"/>
    <s v="NA"/>
    <s v="NA"/>
    <s v="NA"/>
    <s v="M"/>
    <x v="1"/>
    <s v="OtsLYON19S_1_1874"/>
    <s v="OtsLYON19S_1_1657"/>
    <x v="1"/>
    <x v="1"/>
    <x v="1"/>
    <s v="FALL"/>
    <n v="1"/>
    <x v="1"/>
    <n v="0.95971980899999998"/>
    <n v="1"/>
    <x v="3"/>
    <n v="5.6818181818181825"/>
    <n v="5.7284090909090919"/>
    <n v="12.729797979797981"/>
    <s v="Abv"/>
  </r>
  <r>
    <s v="OtsLGRF23S"/>
    <s v="OtsLGRF23S_7994"/>
    <s v="C-07994"/>
    <d v="2023-09-19T00:00:00"/>
    <x v="1"/>
    <s v="M"/>
    <n v="670"/>
    <x v="11"/>
    <x v="0"/>
    <s v="NA"/>
    <s v="NA"/>
    <s v="NA"/>
    <s v="M"/>
    <x v="1"/>
    <s v="NA"/>
    <s v="NA"/>
    <x v="0"/>
    <x v="0"/>
    <x v="0"/>
    <s v="FALL"/>
    <n v="0.999999999999999"/>
    <x v="0"/>
    <e v="#N/A"/>
    <n v="1"/>
    <x v="3"/>
    <n v="5.6818181818181825"/>
    <n v="5.7284090909090919"/>
    <n v="12.729797979797981"/>
    <s v="Abv"/>
  </r>
  <r>
    <s v="OtsLGRF23S"/>
    <s v="OtsLGRF23S_7995"/>
    <s v="C-07995"/>
    <d v="2023-09-19T00:00:00"/>
    <x v="1"/>
    <s v="F"/>
    <n v="790"/>
    <x v="0"/>
    <x v="0"/>
    <s v="NA"/>
    <s v="3DD.003D7E4C2B"/>
    <s v="NA"/>
    <s v="F"/>
    <x v="0"/>
    <s v="OtsLYON19S_1_1855"/>
    <s v="OtsLYON19S_1_1600"/>
    <x v="1"/>
    <x v="1"/>
    <x v="1"/>
    <s v="FALL"/>
    <n v="0.999999999999998"/>
    <x v="1"/>
    <n v="0.95971980899999998"/>
    <n v="1"/>
    <x v="0"/>
    <n v="5.6818181818181825"/>
    <n v="5.7284090909090919"/>
    <n v="12.729797979797981"/>
    <s v="Abv"/>
  </r>
  <r>
    <s v="OtsLGRF23S"/>
    <s v="OtsLGRF23S_7997"/>
    <s v="C-07997"/>
    <d v="2023-09-19T00:00:00"/>
    <x v="1"/>
    <s v="F"/>
    <n v="750"/>
    <x v="1"/>
    <x v="1"/>
    <n v="1"/>
    <s v="NA"/>
    <s v="NA"/>
    <s v="F"/>
    <x v="0"/>
    <s v="OtsLYON19S_1_1802"/>
    <s v="OtsLYON19S_1_1506"/>
    <x v="1"/>
    <x v="1"/>
    <x v="1"/>
    <s v="FALL"/>
    <n v="1"/>
    <x v="1"/>
    <n v="0.95971980899999998"/>
    <n v="1"/>
    <x v="1"/>
    <n v="5.6818181818181825"/>
    <n v="5.7284090909090919"/>
    <n v="12.729797979797981"/>
    <s v="Abv"/>
  </r>
  <r>
    <s v="OtsLGRF23S"/>
    <s v="OtsLGRF23S_7998"/>
    <s v="C-07998"/>
    <d v="2023-09-19T00:00:00"/>
    <x v="1"/>
    <s v="F"/>
    <n v="850"/>
    <x v="14"/>
    <x v="0"/>
    <s v="NA"/>
    <s v="3DD.003D7E4C03"/>
    <s v="NA"/>
    <s v="F"/>
    <x v="0"/>
    <s v="OtsLYON19S_1_0538"/>
    <s v="OtsLYON19S_1_0391"/>
    <x v="1"/>
    <x v="1"/>
    <x v="1"/>
    <s v="FALL"/>
    <n v="0.999999999999997"/>
    <x v="7"/>
    <n v="0.95971980899999998"/>
    <n v="1"/>
    <x v="2"/>
    <n v="5.6818181818181825"/>
    <n v="5.7284090909090919"/>
    <n v="12.729797979797981"/>
    <s v="Blw"/>
  </r>
  <r>
    <s v="OtsLGRF23S"/>
    <s v="OtsLGRF23S_8000"/>
    <s v="C-08000"/>
    <d v="2023-09-19T00:00:00"/>
    <x v="1"/>
    <s v="M"/>
    <n v="580"/>
    <x v="46"/>
    <x v="0"/>
    <s v="NA"/>
    <s v="NA"/>
    <s v="NA"/>
    <s v="M"/>
    <x v="1"/>
    <s v="OtsLYON20S_1_0291"/>
    <s v="OtsLYON20S_1_0199"/>
    <x v="5"/>
    <x v="3"/>
    <x v="3"/>
    <s v="FALL"/>
    <n v="1"/>
    <x v="3"/>
    <n v="0.98961045999999997"/>
    <n v="1"/>
    <x v="9"/>
    <n v="5.6818181818181825"/>
    <n v="5.7284090909090919"/>
    <n v="12.729797979797981"/>
    <s v="Abv"/>
  </r>
  <r>
    <s v="OtsLGRF23S"/>
    <s v="OtsLGRF23S_8003"/>
    <s v="C-08003"/>
    <d v="2023-09-19T00:00:00"/>
    <x v="1"/>
    <s v="F"/>
    <n v="730"/>
    <x v="16"/>
    <x v="0"/>
    <s v="NA"/>
    <s v="3DD.003D7E4C3B"/>
    <s v="NA"/>
    <s v="F"/>
    <x v="0"/>
    <s v="OtsLYON19S_1_0567"/>
    <s v="OtsLYON19S_1_0481"/>
    <x v="1"/>
    <x v="1"/>
    <x v="1"/>
    <s v="FALL"/>
    <n v="1"/>
    <x v="7"/>
    <n v="0.95971980899999998"/>
    <n v="1"/>
    <x v="1"/>
    <n v="5.6818181818181825"/>
    <n v="5.7284090909090919"/>
    <n v="12.729797979797981"/>
    <s v="Blw"/>
  </r>
  <r>
    <s v="OtsLGRF23S"/>
    <s v="OtsLGRF23S_8006"/>
    <s v="C-08006"/>
    <d v="2023-09-19T00:00:00"/>
    <x v="1"/>
    <s v="F"/>
    <n v="800"/>
    <x v="4"/>
    <x v="0"/>
    <s v="NA"/>
    <s v="3DD.003D7E4C36"/>
    <s v="NA"/>
    <s v="F"/>
    <x v="0"/>
    <s v="OtsLYON19S_1_1867"/>
    <s v="OtsLYON19S_1_1633"/>
    <x v="1"/>
    <x v="1"/>
    <x v="1"/>
    <s v="FALL"/>
    <n v="0.999999999999996"/>
    <x v="1"/>
    <n v="0.95971980899999998"/>
    <n v="1"/>
    <x v="0"/>
    <n v="5.6818181818181825"/>
    <n v="5.7284090909090919"/>
    <n v="12.729797979797981"/>
    <s v="Abv"/>
  </r>
  <r>
    <s v="OtsLGRF23S"/>
    <s v="OtsLGRF23S_8007"/>
    <s v="C-08007"/>
    <d v="2023-09-19T00:00:00"/>
    <x v="1"/>
    <s v="F"/>
    <n v="790"/>
    <x v="0"/>
    <x v="0"/>
    <s v="NA"/>
    <s v="3DD.003D7E4BE2"/>
    <s v="NA"/>
    <s v="F"/>
    <x v="0"/>
    <s v="OtsLYON19S_1_1806"/>
    <s v="OtsLYON19S_1_1517"/>
    <x v="1"/>
    <x v="1"/>
    <x v="1"/>
    <s v="FALL"/>
    <n v="0.999999999999999"/>
    <x v="1"/>
    <n v="0.95971980899999998"/>
    <n v="1"/>
    <x v="0"/>
    <n v="5.6818181818181825"/>
    <n v="5.7284090909090919"/>
    <n v="12.729797979797981"/>
    <s v="Abv"/>
  </r>
  <r>
    <s v="OtsLGRF23S"/>
    <s v="OtsLGRF23S_8009"/>
    <s v="C-08009"/>
    <d v="2023-09-19T00:00:00"/>
    <x v="1"/>
    <s v="M"/>
    <n v="450"/>
    <x v="31"/>
    <x v="1"/>
    <s v="NA"/>
    <s v="NA"/>
    <s v="NA"/>
    <s v="M"/>
    <x v="1"/>
    <s v="OtsPBT21-RSHFa-1006"/>
    <s v="OtsPBT21-RSHFa-0496"/>
    <x v="20"/>
    <x v="4"/>
    <x v="4"/>
    <s v="FALL"/>
    <n v="0.999999999999998"/>
    <x v="22"/>
    <e v="#N/A"/>
    <n v="1"/>
    <x v="10"/>
    <n v="5.6818181818181825"/>
    <n v="5.7284090909090919"/>
    <n v="12.729797979797981"/>
    <s v="Blw"/>
  </r>
  <r>
    <s v="OtsLGRF23S"/>
    <s v="OtsLGRF23S_8010"/>
    <s v="C-08010"/>
    <d v="2023-09-19T00:00:00"/>
    <x v="1"/>
    <s v="M"/>
    <n v="880"/>
    <x v="22"/>
    <x v="0"/>
    <s v="NA"/>
    <s v="3DD.003D7E4C01"/>
    <s v="NA"/>
    <s v="M"/>
    <x v="1"/>
    <s v="NA"/>
    <s v="NA"/>
    <x v="0"/>
    <x v="0"/>
    <x v="0"/>
    <s v="FALL"/>
    <n v="1"/>
    <x v="0"/>
    <e v="#N/A"/>
    <n v="1"/>
    <x v="4"/>
    <n v="5.6818181818181825"/>
    <n v="5.7284090909090919"/>
    <n v="12.729797979797981"/>
    <s v="Abv"/>
  </r>
  <r>
    <s v="OtsLGRF23S"/>
    <s v="OtsLGRF23S_8011"/>
    <s v="C-08011"/>
    <d v="2023-09-19T00:00:00"/>
    <x v="1"/>
    <s v="M"/>
    <n v="710"/>
    <x v="10"/>
    <x v="0"/>
    <s v="NA"/>
    <s v="3DD.003D7E4BEB"/>
    <s v="NA"/>
    <s v="M"/>
    <x v="1"/>
    <s v="NA"/>
    <s v="NA"/>
    <x v="0"/>
    <x v="0"/>
    <x v="0"/>
    <s v="FALL"/>
    <n v="0.999999999999997"/>
    <x v="0"/>
    <e v="#N/A"/>
    <n v="1"/>
    <x v="5"/>
    <n v="5.6818181818181825"/>
    <n v="5.7284090909090919"/>
    <n v="12.729797979797981"/>
    <s v="Abv"/>
  </r>
  <r>
    <s v="OtsLGRF23S"/>
    <s v="OtsLGRF23S_8012"/>
    <s v="C-08012"/>
    <d v="2023-09-19T00:00:00"/>
    <x v="1"/>
    <s v="F"/>
    <n v="720"/>
    <x v="17"/>
    <x v="0"/>
    <s v="NA"/>
    <s v="3DD.003D7E4C0A"/>
    <s v="NA"/>
    <s v="F"/>
    <x v="0"/>
    <s v="NA"/>
    <s v="NA"/>
    <x v="0"/>
    <x v="0"/>
    <x v="0"/>
    <s v="FALL"/>
    <n v="1"/>
    <x v="0"/>
    <e v="#N/A"/>
    <n v="1"/>
    <x v="5"/>
    <n v="5.6818181818181825"/>
    <n v="5.7284090909090919"/>
    <n v="12.729797979797981"/>
    <s v="Abv"/>
  </r>
  <r>
    <s v="OtsLGRF23S"/>
    <s v="OtsLGRF23S_8013"/>
    <s v="C-08013"/>
    <d v="2023-09-19T00:00:00"/>
    <x v="1"/>
    <s v="F"/>
    <n v="790"/>
    <x v="0"/>
    <x v="0"/>
    <s v="NA"/>
    <s v="3DD.003D7E4BE1"/>
    <s v="NA"/>
    <s v="F"/>
    <x v="0"/>
    <s v="OtsNPFH19S_1_3312"/>
    <s v="OtsNPFH19S_1_3002"/>
    <x v="2"/>
    <x v="1"/>
    <x v="1"/>
    <s v="FALL"/>
    <n v="0.999999999999999"/>
    <x v="10"/>
    <n v="0.99705232300000002"/>
    <n v="1"/>
    <x v="0"/>
    <n v="5.6818181818181825"/>
    <n v="5.7284090909090919"/>
    <n v="12.729797979797981"/>
    <s v="Abv"/>
  </r>
  <r>
    <s v="OtsLGRF23S"/>
    <s v="OtsLGRF23S_8015"/>
    <s v="C-08015"/>
    <d v="2023-09-19T00:00:00"/>
    <x v="1"/>
    <s v="F"/>
    <n v="740"/>
    <x v="12"/>
    <x v="1"/>
    <n v="1"/>
    <s v="NA"/>
    <s v="NA"/>
    <s v="F"/>
    <x v="0"/>
    <s v="OtsLYON19S_1_0114"/>
    <s v="OtsLYON19S_1_0063"/>
    <x v="1"/>
    <x v="1"/>
    <x v="1"/>
    <s v="FALL"/>
    <n v="1"/>
    <x v="4"/>
    <n v="0.95971980899999998"/>
    <n v="1"/>
    <x v="1"/>
    <n v="5.6818181818181825"/>
    <n v="5.7284090909090919"/>
    <n v="12.729797979797981"/>
    <s v="Abv"/>
  </r>
  <r>
    <s v="OtsLGRF23S"/>
    <s v="OtsLGRF23S_8018"/>
    <s v="C-08018"/>
    <d v="2023-09-19T00:00:00"/>
    <x v="1"/>
    <s v="F"/>
    <n v="660"/>
    <x v="33"/>
    <x v="1"/>
    <n v="1"/>
    <s v="NA"/>
    <s v="NA"/>
    <s v="M"/>
    <x v="1"/>
    <s v="OtsPBT19-RSHFa-0767"/>
    <s v="OtsPBT19-RSHFa-0484"/>
    <x v="12"/>
    <x v="1"/>
    <x v="1"/>
    <s v="FALL"/>
    <n v="0.999999999999999"/>
    <x v="22"/>
    <n v="0.96016800000000002"/>
    <n v="1"/>
    <x v="3"/>
    <n v="5.6818181818181825"/>
    <n v="5.7284090909090919"/>
    <n v="12.729797979797981"/>
    <s v="Blw"/>
  </r>
  <r>
    <s v="OtsLGRF23S"/>
    <s v="OtsLGRF23S_8021"/>
    <s v="C-08021"/>
    <d v="2023-09-19T00:00:00"/>
    <x v="1"/>
    <s v="M"/>
    <n v="620"/>
    <x v="49"/>
    <x v="1"/>
    <n v="1"/>
    <s v="NA"/>
    <s v="NA"/>
    <s v="M"/>
    <x v="1"/>
    <s v="OtsLYON20S_1_1368"/>
    <s v="OtsLYON20S_1_0924"/>
    <x v="5"/>
    <x v="3"/>
    <x v="3"/>
    <s v="FALL"/>
    <n v="1"/>
    <x v="15"/>
    <n v="0.98961045999999997"/>
    <n v="1"/>
    <x v="9"/>
    <n v="5.6818181818181825"/>
    <n v="5.7284090909090919"/>
    <n v="12.729797979797981"/>
    <s v="Abv"/>
  </r>
  <r>
    <s v="OtsLGRF23S"/>
    <s v="OtsLGRF23S_8024"/>
    <s v="C-08024"/>
    <d v="2023-09-19T00:00:00"/>
    <x v="1"/>
    <s v="M"/>
    <n v="570"/>
    <x v="32"/>
    <x v="1"/>
    <n v="1"/>
    <s v="NA"/>
    <s v="NA"/>
    <s v="M"/>
    <x v="1"/>
    <s v="OtsLYON20S_1_1818"/>
    <s v="OtsLYON20S_1_2014"/>
    <x v="5"/>
    <x v="3"/>
    <x v="3"/>
    <s v="FALL"/>
    <n v="0.999999999999994"/>
    <x v="19"/>
    <n v="0.98961045999999997"/>
    <n v="1"/>
    <x v="8"/>
    <n v="5.6818181818181825"/>
    <n v="5.7284090909090919"/>
    <n v="12.729797979797981"/>
    <s v="Abv"/>
  </r>
  <r>
    <s v="OtsLGRF23S"/>
    <s v="OtsLGRF23S_8026"/>
    <s v="C-08026"/>
    <d v="2023-09-19T00:00:00"/>
    <x v="1"/>
    <s v="M"/>
    <n v="740"/>
    <x v="12"/>
    <x v="0"/>
    <s v="NA"/>
    <s v="3DD.003D7E4C2F"/>
    <s v="NA"/>
    <s v="M"/>
    <x v="1"/>
    <s v="OtsLYON19S_1_1823"/>
    <s v="OtsLYON19S_1_1551"/>
    <x v="1"/>
    <x v="1"/>
    <x v="1"/>
    <s v="FALL"/>
    <n v="0.999999999999998"/>
    <x v="1"/>
    <n v="0.95971980899999998"/>
    <n v="1"/>
    <x v="1"/>
    <n v="5.6818181818181825"/>
    <n v="5.7284090909090919"/>
    <n v="12.729797979797981"/>
    <s v="Abv"/>
  </r>
  <r>
    <s v="OtsLGRF23S"/>
    <s v="OtsLGRF23S_8027"/>
    <s v="C-08027"/>
    <d v="2023-09-19T00:00:00"/>
    <x v="1"/>
    <s v="F"/>
    <n v="660"/>
    <x v="33"/>
    <x v="0"/>
    <s v="NA"/>
    <s v="NA"/>
    <s v="NA"/>
    <s v="M"/>
    <x v="1"/>
    <s v="NA"/>
    <s v="NA"/>
    <x v="0"/>
    <x v="0"/>
    <x v="0"/>
    <s v="FALL"/>
    <n v="1"/>
    <x v="0"/>
    <e v="#N/A"/>
    <n v="1"/>
    <x v="3"/>
    <n v="5.6818181818181825"/>
    <n v="5.7284090909090919"/>
    <n v="12.729797979797981"/>
    <s v="Abv"/>
  </r>
  <r>
    <s v="OtsLGRF23S"/>
    <s v="OtsLGRF23S_8029"/>
    <s v="C-08029"/>
    <d v="2023-09-19T00:00:00"/>
    <x v="1"/>
    <s v="M"/>
    <n v="840"/>
    <x v="18"/>
    <x v="0"/>
    <n v="1"/>
    <s v="3DD.003D7E4C27"/>
    <s v="NA"/>
    <s v="M"/>
    <x v="1"/>
    <s v="OtsLYON18S_1_2350"/>
    <s v="OtsLYON18S_1_2723"/>
    <x v="3"/>
    <x v="2"/>
    <x v="2"/>
    <s v="FALL"/>
    <n v="0.999999999999998"/>
    <x v="17"/>
    <n v="0.80551598400000002"/>
    <n v="1"/>
    <x v="2"/>
    <n v="5.6818181818181825"/>
    <n v="5.7284090909090919"/>
    <n v="12.729797979797981"/>
    <s v="Blw"/>
  </r>
  <r>
    <s v="OtsLGRF23S"/>
    <s v="OtsLGRF23S_8030"/>
    <s v="C-08030"/>
    <d v="2023-09-19T00:00:00"/>
    <x v="1"/>
    <s v="M"/>
    <n v="740"/>
    <x v="12"/>
    <x v="0"/>
    <s v="NA"/>
    <s v="3DD.003D7E4C2D"/>
    <s v="NA"/>
    <s v="M"/>
    <x v="1"/>
    <s v="OtsLYON19S_1_1828"/>
    <s v="OtsLYON19S_1_1563"/>
    <x v="1"/>
    <x v="1"/>
    <x v="1"/>
    <s v="FALL"/>
    <n v="1"/>
    <x v="1"/>
    <n v="0.95971980899999998"/>
    <n v="1"/>
    <x v="1"/>
    <n v="5.6818181818181825"/>
    <n v="5.7284090909090919"/>
    <n v="12.729797979797981"/>
    <s v="Abv"/>
  </r>
  <r>
    <s v="OtsLGRF23S"/>
    <s v="OtsLGRF23S_8031"/>
    <s v="C-08031"/>
    <d v="2023-09-19T00:00:00"/>
    <x v="1"/>
    <s v="F"/>
    <n v="730"/>
    <x v="16"/>
    <x v="0"/>
    <s v="NA"/>
    <s v="3DD.003D7E4C1C"/>
    <s v="NA"/>
    <s v="F"/>
    <x v="0"/>
    <s v="OtsLYON19S_1_1804"/>
    <s v="OtsLYON19S_1_1511"/>
    <x v="1"/>
    <x v="1"/>
    <x v="1"/>
    <s v="FALL"/>
    <n v="1"/>
    <x v="1"/>
    <n v="0.95971980899999998"/>
    <n v="1"/>
    <x v="1"/>
    <n v="5.6818181818181825"/>
    <n v="5.7284090909090919"/>
    <n v="12.729797979797981"/>
    <s v="Abv"/>
  </r>
  <r>
    <s v="OtsLGRF23S"/>
    <s v="OtsLGRF23S_8033"/>
    <s v="C-08033"/>
    <d v="2023-09-19T00:00:00"/>
    <x v="1"/>
    <s v="M"/>
    <n v="690"/>
    <x v="30"/>
    <x v="1"/>
    <n v="1"/>
    <s v="NA"/>
    <s v="NA"/>
    <s v="M"/>
    <x v="1"/>
    <s v="OtsLYON19S_1_1754"/>
    <s v="OtsLYON19S_1_1996"/>
    <x v="1"/>
    <x v="1"/>
    <x v="1"/>
    <s v="FALL"/>
    <n v="0.999999999999998"/>
    <x v="19"/>
    <n v="0.95971980899999998"/>
    <n v="1"/>
    <x v="5"/>
    <n v="5.6818181818181825"/>
    <n v="5.7284090909090919"/>
    <n v="12.729797979797981"/>
    <s v="Abv"/>
  </r>
  <r>
    <s v="OtsLGRF23S"/>
    <s v="OtsLGRF23S_8036"/>
    <s v="C-08036"/>
    <d v="2023-09-19T00:00:00"/>
    <x v="1"/>
    <s v="M"/>
    <n v="610"/>
    <x v="29"/>
    <x v="1"/>
    <n v="1"/>
    <s v="NA"/>
    <s v="NA"/>
    <s v="M"/>
    <x v="1"/>
    <s v="OtsLYON20S_1_0285"/>
    <s v="OtsLYON20S_1_1038"/>
    <x v="5"/>
    <x v="3"/>
    <x v="3"/>
    <s v="FALL"/>
    <n v="0.999999999999998"/>
    <x v="6"/>
    <n v="0.98961045999999997"/>
    <n v="1"/>
    <x v="9"/>
    <n v="5.6818181818181825"/>
    <n v="5.7284090909090919"/>
    <n v="12.729797979797981"/>
    <s v="Abv"/>
  </r>
  <r>
    <s v="OtsLGRF23S"/>
    <s v="OtsLGRF23S_8038"/>
    <s v="C-08038"/>
    <d v="2023-09-19T00:00:00"/>
    <x v="1"/>
    <s v="F"/>
    <n v="770"/>
    <x v="2"/>
    <x v="0"/>
    <s v="NA"/>
    <s v="3DD.003D7E4BFF"/>
    <s v="NA"/>
    <s v="F"/>
    <x v="0"/>
    <s v="OtsLYON19S_1_0110"/>
    <s v="OtsLYON19S_1_0051"/>
    <x v="1"/>
    <x v="1"/>
    <x v="1"/>
    <s v="FALL"/>
    <n v="1"/>
    <x v="4"/>
    <n v="0.95971980899999998"/>
    <n v="1"/>
    <x v="1"/>
    <n v="5.6818181818181825"/>
    <n v="5.7284090909090919"/>
    <n v="12.729797979797981"/>
    <s v="Abv"/>
  </r>
  <r>
    <s v="OtsLGRF23S"/>
    <s v="OtsLGRF23S_8039"/>
    <s v="C-08039"/>
    <d v="2023-09-19T00:00:00"/>
    <x v="1"/>
    <s v="F"/>
    <n v="730"/>
    <x v="16"/>
    <x v="0"/>
    <s v="NA"/>
    <s v="3DD.003D7E4C0C"/>
    <s v="NA"/>
    <s v="F"/>
    <x v="0"/>
    <s v="OtsNPFH19S_1_1338"/>
    <s v="OtsNPFH19S_1_1035"/>
    <x v="2"/>
    <x v="1"/>
    <x v="1"/>
    <s v="FALL"/>
    <n v="0.999999999999998"/>
    <x v="2"/>
    <n v="0.99705232300000002"/>
    <n v="1"/>
    <x v="1"/>
    <n v="5.6818181818181825"/>
    <n v="5.7284090909090919"/>
    <n v="12.729797979797981"/>
    <s v="Abv"/>
  </r>
  <r>
    <s v="OtsLGRF23S"/>
    <s v="OtsLGRF23S_8042"/>
    <s v="C-08042"/>
    <d v="2023-09-19T00:00:00"/>
    <x v="1"/>
    <s v="F"/>
    <n v="670"/>
    <x v="11"/>
    <x v="1"/>
    <n v="1"/>
    <s v="NA"/>
    <s v="NA"/>
    <s v="F"/>
    <x v="0"/>
    <s v="OtsLYON19S_1_1367"/>
    <s v="OtsLYON19S_1_1442"/>
    <x v="1"/>
    <x v="1"/>
    <x v="1"/>
    <s v="FALL"/>
    <n v="1"/>
    <x v="17"/>
    <n v="0.95971980899999998"/>
    <n v="1"/>
    <x v="3"/>
    <n v="5.6818181818181825"/>
    <n v="5.7284090909090919"/>
    <n v="12.729797979797981"/>
    <s v="Blw"/>
  </r>
  <r>
    <s v="OtsLGRF23S"/>
    <s v="OtsLGRF23S_8045"/>
    <s v="C-08045"/>
    <d v="2023-09-19T00:00:00"/>
    <x v="1"/>
    <s v="F"/>
    <n v="700"/>
    <x v="13"/>
    <x v="1"/>
    <s v="NA"/>
    <s v="NA"/>
    <s v="NA"/>
    <s v="F"/>
    <x v="0"/>
    <s v="OtsPBT19-PRHFa-4419"/>
    <s v="OtsPBT19-PRHFa-4541"/>
    <x v="10"/>
    <x v="1"/>
    <x v="1"/>
    <s v="FALL"/>
    <n v="0.999999999999998"/>
    <x v="20"/>
    <n v="0.96152300000000002"/>
    <n v="1"/>
    <x v="5"/>
    <n v="5.6818181818181825"/>
    <n v="5.7284090909090919"/>
    <n v="12.729797979797981"/>
    <s v="Blw"/>
  </r>
  <r>
    <s v="OtsLGRF23S"/>
    <s v="OtsLGRF23S_8048"/>
    <s v="C-08048"/>
    <d v="2023-09-19T00:00:00"/>
    <x v="1"/>
    <s v="M"/>
    <n v="400"/>
    <x v="55"/>
    <x v="0"/>
    <s v="NA"/>
    <s v="NA"/>
    <s v="NA"/>
    <s v="M"/>
    <x v="1"/>
    <s v="OtsNPFH21S_1_1645"/>
    <s v="OtsNPFH21S_1_1567"/>
    <x v="18"/>
    <x v="4"/>
    <x v="4"/>
    <s v="FALL"/>
    <n v="1"/>
    <x v="10"/>
    <e v="#N/A"/>
    <n v="1"/>
    <x v="12"/>
    <n v="5.6818181818181825"/>
    <n v="5.7284090909090919"/>
    <n v="12.729797979797981"/>
    <s v="Abv"/>
  </r>
  <r>
    <s v="OtsLGRF23S"/>
    <s v="OtsLGRF23S_8051"/>
    <s v="C-08051"/>
    <d v="2023-09-19T00:00:00"/>
    <x v="1"/>
    <s v="M"/>
    <n v="640"/>
    <x v="54"/>
    <x v="0"/>
    <s v="NA"/>
    <s v="NA"/>
    <s v="NA"/>
    <s v="M"/>
    <x v="1"/>
    <s v="OtsLYON19S_1_1881"/>
    <s v="OtsLYON19S_1_1642"/>
    <x v="1"/>
    <x v="1"/>
    <x v="1"/>
    <s v="FALL"/>
    <n v="1"/>
    <x v="1"/>
    <n v="0.95971980899999998"/>
    <n v="1"/>
    <x v="3"/>
    <n v="5.6818181818181825"/>
    <n v="5.7284090909090919"/>
    <n v="12.729797979797981"/>
    <s v="Abv"/>
  </r>
  <r>
    <s v="OtsLGRF23S"/>
    <s v="OtsLGRF23S_8053"/>
    <s v="C-08053"/>
    <d v="2023-09-19T00:00:00"/>
    <x v="1"/>
    <s v="M"/>
    <n v="700"/>
    <x v="13"/>
    <x v="0"/>
    <s v="NA"/>
    <s v="3DD.003D7E4C0F"/>
    <s v="NA"/>
    <s v="M"/>
    <x v="1"/>
    <s v="OtsLYON19S_1_0596"/>
    <s v="OtsLYON19S_1_0658"/>
    <x v="1"/>
    <x v="1"/>
    <x v="1"/>
    <s v="FALL"/>
    <n v="1"/>
    <x v="6"/>
    <n v="0.95971980899999998"/>
    <n v="1"/>
    <x v="5"/>
    <n v="5.6818181818181825"/>
    <n v="5.7284090909090919"/>
    <n v="12.729797979797981"/>
    <s v="Abv"/>
  </r>
  <r>
    <s v="OtsLGRF23S"/>
    <s v="OtsLGRF23S_8054"/>
    <s v="C-08054"/>
    <d v="2023-09-19T00:00:00"/>
    <x v="1"/>
    <s v="M"/>
    <n v="530"/>
    <x v="25"/>
    <x v="0"/>
    <s v="NA"/>
    <s v="NA"/>
    <s v="NA"/>
    <s v="M"/>
    <x v="1"/>
    <s v="NA"/>
    <s v="NA"/>
    <x v="0"/>
    <x v="0"/>
    <x v="0"/>
    <s v="FALL"/>
    <n v="1"/>
    <x v="0"/>
    <e v="#N/A"/>
    <n v="1"/>
    <x v="8"/>
    <n v="5.6818181818181825"/>
    <n v="5.7284090909090919"/>
    <n v="12.729797979797981"/>
    <s v="Abv"/>
  </r>
  <r>
    <s v="OtsLGRF23S"/>
    <s v="OtsLGRF23S_8057"/>
    <s v="C-08057"/>
    <d v="2023-09-19T00:00:00"/>
    <x v="1"/>
    <s v="M"/>
    <n v="560"/>
    <x v="38"/>
    <x v="1"/>
    <n v="1"/>
    <s v="NA"/>
    <s v="NA"/>
    <s v="M"/>
    <x v="1"/>
    <s v="OtsLYON20S_1_0652"/>
    <s v="OtsLYON20S_1_0730"/>
    <x v="5"/>
    <x v="3"/>
    <x v="3"/>
    <s v="FALL"/>
    <n v="0.999999999999999"/>
    <x v="1"/>
    <n v="0.98961045999999997"/>
    <n v="1"/>
    <x v="8"/>
    <n v="5.6818181818181825"/>
    <n v="5.7284090909090919"/>
    <n v="12.729797979797981"/>
    <s v="Abv"/>
  </r>
  <r>
    <s v="OtsLGRF23S"/>
    <s v="OtsLGRF23S_8059"/>
    <s v="C-08059"/>
    <d v="2023-09-19T00:00:00"/>
    <x v="1"/>
    <s v="F"/>
    <n v="720"/>
    <x v="17"/>
    <x v="0"/>
    <s v="NA"/>
    <s v="3DD.003D7E4BFE"/>
    <s v="NA"/>
    <s v="F"/>
    <x v="0"/>
    <s v="OtsLYON19S_1_0717"/>
    <s v="OtsLYON19S_1_0827"/>
    <x v="1"/>
    <x v="1"/>
    <x v="1"/>
    <s v="FALL"/>
    <n v="1"/>
    <x v="6"/>
    <n v="0.95971980899999998"/>
    <n v="1"/>
    <x v="5"/>
    <n v="5.6818181818181825"/>
    <n v="5.7284090909090919"/>
    <n v="12.729797979797981"/>
    <s v="Abv"/>
  </r>
  <r>
    <s v="OtsLGRF23S"/>
    <s v="OtsLGRF23S_8060"/>
    <s v="C-08060"/>
    <d v="2023-09-19T00:00:00"/>
    <x v="1"/>
    <s v="F"/>
    <n v="720"/>
    <x v="17"/>
    <x v="1"/>
    <n v="1"/>
    <s v="NA"/>
    <s v="NA"/>
    <s v="F"/>
    <x v="0"/>
    <s v="OtsLYON19S_1_0515"/>
    <s v="OtsLYON19S_1_0329"/>
    <x v="1"/>
    <x v="1"/>
    <x v="1"/>
    <s v="FALL"/>
    <n v="0.999999999999998"/>
    <x v="3"/>
    <n v="0.95971980899999998"/>
    <n v="1"/>
    <x v="5"/>
    <n v="5.6818181818181825"/>
    <n v="5.7284090909090919"/>
    <n v="12.729797979797981"/>
    <s v="Abv"/>
  </r>
  <r>
    <s v="OtsLGRF23S"/>
    <s v="OtsLGRF23S_8061"/>
    <s v="C-08061"/>
    <d v="2023-09-19T00:00:00"/>
    <x v="1"/>
    <s v="F"/>
    <n v="720"/>
    <x v="17"/>
    <x v="0"/>
    <s v="NA"/>
    <s v="3DD.003D7E4C06"/>
    <s v="NA"/>
    <s v="F"/>
    <x v="0"/>
    <s v="OtsLYON19S_1_0590"/>
    <s v="OtsLYON19S_1_0645"/>
    <x v="1"/>
    <x v="1"/>
    <x v="1"/>
    <s v="FALL"/>
    <n v="0.999999999999998"/>
    <x v="6"/>
    <n v="0.95971980899999998"/>
    <n v="1"/>
    <x v="5"/>
    <n v="5.6818181818181825"/>
    <n v="5.7284090909090919"/>
    <n v="12.729797979797981"/>
    <s v="Abv"/>
  </r>
  <r>
    <s v="OtsLGRF23S"/>
    <s v="OtsLGRF23S_8063"/>
    <s v="C-08063"/>
    <d v="2023-09-19T00:00:00"/>
    <x v="1"/>
    <s v="F"/>
    <n v="620"/>
    <x v="49"/>
    <x v="0"/>
    <s v="NA"/>
    <s v="NA"/>
    <s v="NA"/>
    <s v="F"/>
    <x v="0"/>
    <s v="NA"/>
    <s v="NA"/>
    <x v="0"/>
    <x v="0"/>
    <x v="0"/>
    <s v="FALL"/>
    <n v="1"/>
    <x v="0"/>
    <e v="#N/A"/>
    <n v="1"/>
    <x v="9"/>
    <n v="5.6818181818181825"/>
    <n v="5.7284090909090919"/>
    <n v="12.729797979797981"/>
    <s v="Abv"/>
  </r>
  <r>
    <s v="OtsLGRF23S"/>
    <s v="OtsLGRF23S_8065"/>
    <s v="C-08065"/>
    <d v="2023-09-19T00:00:00"/>
    <x v="1"/>
    <s v="F"/>
    <n v="750"/>
    <x v="1"/>
    <x v="0"/>
    <s v="NA"/>
    <s v="3DD.003D7E4BF9"/>
    <s v="NA"/>
    <s v="F"/>
    <x v="0"/>
    <s v="NA"/>
    <s v="NA"/>
    <x v="0"/>
    <x v="0"/>
    <x v="0"/>
    <s v="FALL"/>
    <n v="0.999999999999997"/>
    <x v="0"/>
    <e v="#N/A"/>
    <n v="1"/>
    <x v="1"/>
    <n v="5.6818181818181825"/>
    <n v="5.7284090909090919"/>
    <n v="12.729797979797981"/>
    <s v="Abv"/>
  </r>
  <r>
    <s v="OtsLGRF23S"/>
    <s v="OtsLGRF23S_8066"/>
    <s v="C-08066"/>
    <d v="2023-09-19T00:00:00"/>
    <x v="1"/>
    <s v="F"/>
    <n v="710"/>
    <x v="10"/>
    <x v="0"/>
    <s v="NA"/>
    <s v="3DD.003D7E4C41"/>
    <s v="NA"/>
    <s v="F"/>
    <x v="0"/>
    <s v="OtsLYON18S_1_1371"/>
    <s v="OtsLYON18S_1_1727"/>
    <x v="3"/>
    <x v="2"/>
    <x v="2"/>
    <s v="FALL"/>
    <n v="0.999999999999996"/>
    <x v="11"/>
    <n v="0.80551598400000002"/>
    <n v="1"/>
    <x v="5"/>
    <n v="5.6818181818181825"/>
    <n v="5.7284090909090919"/>
    <n v="12.729797979797981"/>
    <s v="Blw"/>
  </r>
  <r>
    <s v="OtsLGRF23S"/>
    <s v="OtsLGRF23S_8068"/>
    <s v="C-08068"/>
    <d v="2023-09-19T00:00:00"/>
    <x v="1"/>
    <s v="M"/>
    <n v="710"/>
    <x v="10"/>
    <x v="0"/>
    <s v="NA"/>
    <s v="3DD.003D7E4BEE"/>
    <s v="NA"/>
    <s v="M"/>
    <x v="1"/>
    <s v="OtsLYON19S_1_2308"/>
    <s v="OtsLYON19S_1_2086"/>
    <x v="1"/>
    <x v="1"/>
    <x v="1"/>
    <s v="FALL"/>
    <n v="1"/>
    <x v="14"/>
    <n v="0.95971980899999998"/>
    <n v="1"/>
    <x v="5"/>
    <n v="5.6818181818181825"/>
    <n v="5.7284090909090919"/>
    <n v="12.729797979797981"/>
    <s v="Blw"/>
  </r>
  <r>
    <s v="OtsLGRF23S"/>
    <s v="OtsLGRF23S_8069"/>
    <s v="C-08069"/>
    <d v="2023-09-19T00:00:00"/>
    <x v="1"/>
    <s v="M"/>
    <n v="640"/>
    <x v="54"/>
    <x v="0"/>
    <s v="NA"/>
    <s v="3DD.003E2BFC13"/>
    <s v="NA"/>
    <s v="M"/>
    <x v="1"/>
    <s v="NA"/>
    <s v="NA"/>
    <x v="0"/>
    <x v="0"/>
    <x v="0"/>
    <s v="FALL"/>
    <n v="0.999999999999998"/>
    <x v="0"/>
    <e v="#N/A"/>
    <n v="1"/>
    <x v="3"/>
    <n v="5.6818181818181825"/>
    <n v="5.7284090909090919"/>
    <n v="12.729797979797981"/>
    <s v="Abv"/>
  </r>
  <r>
    <s v="OtsLGRF23S"/>
    <s v="OtsLGRF23S_8072"/>
    <s v="C-08072"/>
    <d v="2023-09-19T00:00:00"/>
    <x v="1"/>
    <s v="M"/>
    <n v="610"/>
    <x v="29"/>
    <x v="0"/>
    <s v="NA"/>
    <s v="NA"/>
    <s v="NA"/>
    <s v="M"/>
    <x v="1"/>
    <s v="OtsNPFH19S_1_3306"/>
    <s v="OtsNPFH19S_1_3063"/>
    <x v="2"/>
    <x v="1"/>
    <x v="1"/>
    <s v="FALL"/>
    <n v="0.999999999999999"/>
    <x v="13"/>
    <n v="0.99705232300000002"/>
    <n v="1"/>
    <x v="9"/>
    <n v="5.6818181818181825"/>
    <n v="5.7284090909090919"/>
    <n v="12.729797979797981"/>
    <s v="Abv"/>
  </r>
  <r>
    <s v="OtsLGRF23S"/>
    <s v="OtsLGRF23S_8075"/>
    <s v="C-08075"/>
    <d v="2023-09-19T00:00:00"/>
    <x v="1"/>
    <s v="M"/>
    <n v="450"/>
    <x v="31"/>
    <x v="0"/>
    <s v="NA"/>
    <s v="NA"/>
    <s v="NA"/>
    <s v="M"/>
    <x v="1"/>
    <s v="OtsLYON21S_1_0672"/>
    <s v="OtsLYON21S_1_0201"/>
    <x v="7"/>
    <x v="4"/>
    <x v="4"/>
    <s v="FALL"/>
    <n v="1"/>
    <x v="3"/>
    <e v="#N/A"/>
    <n v="1"/>
    <x v="10"/>
    <n v="5.6818181818181825"/>
    <n v="5.7284090909090919"/>
    <n v="12.729797979797981"/>
    <s v="Abv"/>
  </r>
  <r>
    <s v="OtsLGRF23S"/>
    <s v="OtsLGRF23S_8076"/>
    <s v="C-08076"/>
    <d v="2023-09-19T00:00:00"/>
    <x v="1"/>
    <s v="F"/>
    <n v="760"/>
    <x v="6"/>
    <x v="0"/>
    <s v="NA"/>
    <s v="3DD.003D7E4C43"/>
    <s v="NA"/>
    <s v="F"/>
    <x v="0"/>
    <s v="OtsLYON19S_1_1835"/>
    <s v="OtsLYON19S_1_1564"/>
    <x v="1"/>
    <x v="1"/>
    <x v="1"/>
    <s v="FALL"/>
    <n v="1"/>
    <x v="1"/>
    <n v="0.95971980899999998"/>
    <n v="1"/>
    <x v="1"/>
    <n v="5.6818181818181825"/>
    <n v="5.7284090909090919"/>
    <n v="12.729797979797981"/>
    <s v="Abv"/>
  </r>
  <r>
    <s v="OtsLGRF23S"/>
    <s v="OtsLGRF23S_8078"/>
    <s v="C-08078"/>
    <d v="2023-09-19T00:00:00"/>
    <x v="1"/>
    <s v="F"/>
    <n v="790"/>
    <x v="0"/>
    <x v="0"/>
    <s v="NA"/>
    <s v="3DD.003D7E4C2E"/>
    <s v="NA"/>
    <s v="F"/>
    <x v="0"/>
    <s v="NA"/>
    <s v="NA"/>
    <x v="0"/>
    <x v="0"/>
    <x v="0"/>
    <s v="FALL"/>
    <n v="0.999999999999997"/>
    <x v="0"/>
    <e v="#N/A"/>
    <n v="1"/>
    <x v="0"/>
    <n v="5.6818181818181825"/>
    <n v="5.7284090909090919"/>
    <n v="12.729797979797981"/>
    <s v="Abv"/>
  </r>
  <r>
    <s v="OtsLGRF23S"/>
    <s v="OtsLGRF23S_8079"/>
    <s v="C-08079"/>
    <d v="2023-09-19T00:00:00"/>
    <x v="1"/>
    <s v="F"/>
    <n v="730"/>
    <x v="16"/>
    <x v="0"/>
    <s v="NA"/>
    <s v="3DD.003D7E4BF0"/>
    <s v="NA"/>
    <s v="F"/>
    <x v="0"/>
    <s v="OtsLYON19S_1_1396"/>
    <s v="OtsLYON19S_1_1489"/>
    <x v="1"/>
    <x v="1"/>
    <x v="1"/>
    <s v="FALL"/>
    <n v="0.999999999999998"/>
    <x v="1"/>
    <n v="0.95971980899999998"/>
    <n v="1"/>
    <x v="1"/>
    <n v="5.6818181818181825"/>
    <n v="5.7284090909090919"/>
    <n v="12.729797979797981"/>
    <s v="Abv"/>
  </r>
  <r>
    <s v="OtsLGRF23S"/>
    <s v="OtsLGRF23S_8081"/>
    <s v="C-08081"/>
    <d v="2023-09-19T00:00:00"/>
    <x v="1"/>
    <s v="M"/>
    <n v="680"/>
    <x v="35"/>
    <x v="0"/>
    <s v="NA"/>
    <s v="NA"/>
    <s v="NA"/>
    <s v="M"/>
    <x v="1"/>
    <s v="OtsLYON20S_1_0631"/>
    <s v="OtsLYON20S_1_0593"/>
    <x v="5"/>
    <x v="3"/>
    <x v="3"/>
    <s v="FALL"/>
    <n v="1"/>
    <x v="16"/>
    <n v="0.98961045999999997"/>
    <n v="1"/>
    <x v="5"/>
    <n v="5.6818181818181825"/>
    <n v="5.7284090909090919"/>
    <n v="12.729797979797981"/>
    <s v="Abv"/>
  </r>
  <r>
    <s v="OtsLGRF23S"/>
    <s v="OtsLGRF23S_8084"/>
    <s v="C-08084"/>
    <d v="2023-09-19T00:00:00"/>
    <x v="1"/>
    <s v="M"/>
    <n v="560"/>
    <x v="38"/>
    <x v="0"/>
    <s v="NA"/>
    <s v="NA"/>
    <s v="NA"/>
    <s v="M"/>
    <x v="1"/>
    <s v="NA"/>
    <s v="NA"/>
    <x v="0"/>
    <x v="0"/>
    <x v="0"/>
    <s v="FALL"/>
    <n v="0.999999999999999"/>
    <x v="0"/>
    <e v="#N/A"/>
    <n v="1"/>
    <x v="8"/>
    <n v="5.6818181818181825"/>
    <n v="5.7284090909090919"/>
    <n v="12.729797979797981"/>
    <s v="Abv"/>
  </r>
  <r>
    <s v="OtsLGRF23S"/>
    <s v="OtsLGRF23S_8086"/>
    <s v="C-08086"/>
    <d v="2023-09-19T00:00:00"/>
    <x v="1"/>
    <s v="F"/>
    <n v="740"/>
    <x v="12"/>
    <x v="0"/>
    <s v="NA"/>
    <s v="3DD.003D7E4C35"/>
    <s v="NA"/>
    <s v="F"/>
    <x v="0"/>
    <s v="OtsLYON19S_1_1807"/>
    <s v="OtsLYON19S_1_1515"/>
    <x v="1"/>
    <x v="1"/>
    <x v="1"/>
    <s v="FALL"/>
    <n v="1"/>
    <x v="1"/>
    <n v="0.95971980899999998"/>
    <n v="1"/>
    <x v="1"/>
    <n v="5.6818181818181825"/>
    <n v="5.7284090909090919"/>
    <n v="12.729797979797981"/>
    <s v="Abv"/>
  </r>
  <r>
    <s v="OtsLGRF23S"/>
    <s v="OtsLGRF23S_8087"/>
    <s v="C-08087"/>
    <d v="2023-09-19T00:00:00"/>
    <x v="1"/>
    <s v="F"/>
    <n v="730"/>
    <x v="16"/>
    <x v="0"/>
    <s v="NA"/>
    <s v="3DD.003D7E4BE7"/>
    <s v="NA"/>
    <s v="F"/>
    <x v="0"/>
    <s v="OtsNPFH19S_1_3341"/>
    <s v="OtsNPFH19S_1_3071"/>
    <x v="2"/>
    <x v="1"/>
    <x v="1"/>
    <s v="FALL"/>
    <n v="1"/>
    <x v="13"/>
    <n v="0.99705232300000002"/>
    <n v="1"/>
    <x v="1"/>
    <n v="5.6818181818181825"/>
    <n v="5.7284090909090919"/>
    <n v="12.729797979797981"/>
    <s v="Abv"/>
  </r>
  <r>
    <s v="OtsLGRF23S"/>
    <s v="OtsLGRF23S_8088"/>
    <s v="C-08088"/>
    <d v="2023-09-19T00:00:00"/>
    <x v="1"/>
    <s v="M"/>
    <n v="750"/>
    <x v="1"/>
    <x v="0"/>
    <s v="NA"/>
    <s v="3DD.003D7E4BEA"/>
    <s v="NA"/>
    <s v="M"/>
    <x v="1"/>
    <s v="OtsLYON19S_1_0598"/>
    <s v="OtsLYON19S_1_0666"/>
    <x v="1"/>
    <x v="1"/>
    <x v="1"/>
    <s v="FALL"/>
    <n v="1"/>
    <x v="6"/>
    <n v="0.95971980899999998"/>
    <n v="1"/>
    <x v="1"/>
    <n v="5.6818181818181825"/>
    <n v="5.7284090909090919"/>
    <n v="12.729797979797981"/>
    <s v="Abv"/>
  </r>
  <r>
    <s v="OtsLGRF23S"/>
    <s v="OtsLGRF23S_8090"/>
    <s v="C-08090"/>
    <d v="2023-09-19T00:00:00"/>
    <x v="1"/>
    <s v="F"/>
    <n v="660"/>
    <x v="33"/>
    <x v="0"/>
    <s v="NA"/>
    <s v="NA"/>
    <s v="NA"/>
    <s v="F"/>
    <x v="0"/>
    <s v="OtsLYON19S_1_1858"/>
    <s v="OtsLYON19S_1_1609"/>
    <x v="1"/>
    <x v="1"/>
    <x v="1"/>
    <s v="FALL"/>
    <n v="1"/>
    <x v="1"/>
    <n v="0.95971980899999998"/>
    <n v="1"/>
    <x v="3"/>
    <n v="5.6818181818181825"/>
    <n v="5.7284090909090919"/>
    <n v="12.729797979797981"/>
    <s v="Abv"/>
  </r>
  <r>
    <s v="OtsLGRF23S"/>
    <s v="OtsLGRF23S_8091"/>
    <s v="C-08091"/>
    <d v="2023-09-19T00:00:00"/>
    <x v="1"/>
    <s v="F"/>
    <n v="710"/>
    <x v="10"/>
    <x v="0"/>
    <s v="NA"/>
    <s v="3DD.003D7E4C3E"/>
    <s v="NA"/>
    <s v="F"/>
    <x v="0"/>
    <s v="OtsLYON19S_1_0709"/>
    <s v="OtsLYON19S_1_0810"/>
    <x v="1"/>
    <x v="1"/>
    <x v="1"/>
    <s v="FALL"/>
    <n v="1"/>
    <x v="6"/>
    <n v="0.95971980899999998"/>
    <n v="1"/>
    <x v="5"/>
    <n v="5.6818181818181825"/>
    <n v="5.7284090909090919"/>
    <n v="12.729797979797981"/>
    <s v="Abv"/>
  </r>
  <r>
    <s v="OtsLGRF23S"/>
    <s v="OtsLGRF23S_8093"/>
    <s v="C-08093"/>
    <d v="2023-09-19T00:00:00"/>
    <x v="1"/>
    <s v="M"/>
    <n v="700"/>
    <x v="13"/>
    <x v="1"/>
    <n v="1"/>
    <s v="NA"/>
    <s v="NA"/>
    <s v="M"/>
    <x v="1"/>
    <s v="OtsLYON19S_1_0702"/>
    <s v="OtsLYON19S_1_0684"/>
    <x v="1"/>
    <x v="1"/>
    <x v="1"/>
    <s v="FALL"/>
    <n v="1"/>
    <x v="6"/>
    <n v="0.95971980899999998"/>
    <n v="1"/>
    <x v="5"/>
    <n v="5.6818181818181825"/>
    <n v="5.7284090909090919"/>
    <n v="12.729797979797981"/>
    <s v="Abv"/>
  </r>
  <r>
    <s v="OtsLGRF23S"/>
    <s v="OtsLGRF23S_8096"/>
    <s v="C-08096"/>
    <d v="2023-09-19T00:00:00"/>
    <x v="1"/>
    <s v="M"/>
    <n v="570"/>
    <x v="32"/>
    <x v="1"/>
    <s v="NA"/>
    <s v="NA"/>
    <s v="NA"/>
    <s v="M"/>
    <x v="1"/>
    <s v="OtsPBT20-LWSFa-4562"/>
    <s v="OtsPBT20-LWSFa-4871"/>
    <x v="13"/>
    <x v="3"/>
    <x v="3"/>
    <s v="FALL"/>
    <n v="0.999999999999998"/>
    <x v="23"/>
    <e v="#N/A"/>
    <n v="1"/>
    <x v="8"/>
    <n v="5.6818181818181825"/>
    <n v="5.7284090909090919"/>
    <n v="12.729797979797981"/>
    <s v="Blw"/>
  </r>
  <r>
    <s v="OtsLGRF23S"/>
    <s v="OtsLGRF23S_8099"/>
    <s v="C-08099"/>
    <d v="2023-09-19T00:00:00"/>
    <x v="1"/>
    <s v="M"/>
    <n v="400"/>
    <x v="55"/>
    <x v="0"/>
    <s v="NA"/>
    <s v="NA"/>
    <s v="NA"/>
    <s v="M"/>
    <x v="1"/>
    <s v="NA"/>
    <s v="NA"/>
    <x v="0"/>
    <x v="0"/>
    <x v="0"/>
    <s v="FALL"/>
    <n v="1"/>
    <x v="0"/>
    <e v="#N/A"/>
    <n v="1"/>
    <x v="12"/>
    <n v="5.6818181818181825"/>
    <n v="5.7284090909090919"/>
    <n v="12.729797979797981"/>
    <s v="Abv"/>
  </r>
  <r>
    <s v="OtsLGRF23S"/>
    <s v="OtsLGRF23S_8100"/>
    <s v="C-08100"/>
    <d v="2023-09-19T00:00:00"/>
    <x v="1"/>
    <s v="F"/>
    <n v="780"/>
    <x v="8"/>
    <x v="0"/>
    <s v="NA"/>
    <s v="3DD.003D7E4C3A"/>
    <s v="NA"/>
    <s v="F"/>
    <x v="0"/>
    <s v="OtsLYON19S_1_1390"/>
    <s v="OtsLYON19S_1_1483"/>
    <x v="1"/>
    <x v="1"/>
    <x v="1"/>
    <s v="FALL"/>
    <n v="0.999999999999999"/>
    <x v="1"/>
    <n v="0.95971980899999998"/>
    <n v="1"/>
    <x v="0"/>
    <n v="5.6818181818181825"/>
    <n v="5.7284090909090919"/>
    <n v="12.729797979797981"/>
    <s v="Abv"/>
  </r>
  <r>
    <s v="OtsLGRF23S"/>
    <s v="OtsLGRF23S_8101"/>
    <s v="C-08101"/>
    <d v="2023-09-19T00:00:00"/>
    <x v="1"/>
    <s v="F"/>
    <n v="760"/>
    <x v="6"/>
    <x v="0"/>
    <s v="NA"/>
    <s v="3DD.003D7E4C25"/>
    <s v="NA"/>
    <s v="F"/>
    <x v="0"/>
    <s v="OtsLYON19S_1_1828"/>
    <s v="OtsLYON19S_1_1563"/>
    <x v="1"/>
    <x v="1"/>
    <x v="1"/>
    <s v="FALL"/>
    <n v="0.999999999999998"/>
    <x v="1"/>
    <n v="0.95971980899999998"/>
    <n v="1"/>
    <x v="1"/>
    <n v="5.6818181818181825"/>
    <n v="5.7284090909090919"/>
    <n v="12.729797979797981"/>
    <s v="Abv"/>
  </r>
  <r>
    <s v="OtsLGRF23S"/>
    <s v="OtsLGRF23S_8102"/>
    <s v="C-08102"/>
    <d v="2023-09-19T00:00:00"/>
    <x v="1"/>
    <s v="F"/>
    <n v="740"/>
    <x v="12"/>
    <x v="0"/>
    <s v="NA"/>
    <s v="3DD.003D7E4BE4"/>
    <s v="NA"/>
    <s v="F"/>
    <x v="0"/>
    <s v="OtsLYON19S_1_1872"/>
    <s v="OtsLYON19S_1_1666"/>
    <x v="1"/>
    <x v="1"/>
    <x v="1"/>
    <s v="FALL"/>
    <n v="1"/>
    <x v="1"/>
    <n v="0.95971980899999998"/>
    <n v="1"/>
    <x v="1"/>
    <n v="5.6818181818181825"/>
    <n v="5.7284090909090919"/>
    <n v="12.729797979797981"/>
    <s v="Abv"/>
  </r>
  <r>
    <s v="OtsLGRF23S"/>
    <s v="OtsLGRF23S_8103"/>
    <s v="C-08103"/>
    <d v="2023-09-19T00:00:00"/>
    <x v="1"/>
    <s v="M"/>
    <n v="700"/>
    <x v="13"/>
    <x v="0"/>
    <s v="NA"/>
    <s v="3DD.003D7E4C3C"/>
    <s v="NA"/>
    <s v="M"/>
    <x v="1"/>
    <s v="NA"/>
    <s v="NA"/>
    <x v="0"/>
    <x v="0"/>
    <x v="0"/>
    <s v="FALL"/>
    <n v="1.00000000000001"/>
    <x v="0"/>
    <e v="#N/A"/>
    <n v="1"/>
    <x v="5"/>
    <n v="5.6818181818181825"/>
    <n v="5.7284090909090919"/>
    <n v="12.729797979797981"/>
    <s v="Abv"/>
  </r>
  <r>
    <s v="OtsLGRF23S"/>
    <s v="OtsLGRF23S_8105"/>
    <s v="C-08105"/>
    <d v="2023-09-19T00:00:00"/>
    <x v="1"/>
    <s v="M"/>
    <n v="680"/>
    <x v="35"/>
    <x v="0"/>
    <s v="NA"/>
    <s v="NA"/>
    <s v="NA"/>
    <s v="M"/>
    <x v="1"/>
    <s v="OtsLYON20S_1_0442"/>
    <s v="OtsLYON20S_1_1189"/>
    <x v="5"/>
    <x v="3"/>
    <x v="3"/>
    <s v="FALL"/>
    <n v="1"/>
    <x v="7"/>
    <n v="0.98961045999999997"/>
    <n v="1"/>
    <x v="5"/>
    <n v="5.6818181818181825"/>
    <n v="5.7284090909090919"/>
    <n v="12.729797979797981"/>
    <s v="Blw"/>
  </r>
  <r>
    <s v="OtsLGRF23S"/>
    <s v="OtsLGRF23S_8108"/>
    <s v="C-08108"/>
    <d v="2023-09-19T00:00:00"/>
    <x v="1"/>
    <s v="M"/>
    <n v="600"/>
    <x v="43"/>
    <x v="1"/>
    <n v="1"/>
    <s v="NA"/>
    <s v="NA"/>
    <s v="M"/>
    <x v="1"/>
    <s v="OtsLYON19S_1_0142"/>
    <s v="OtsLYON19S_1_0205"/>
    <x v="1"/>
    <x v="1"/>
    <x v="1"/>
    <s v="FALL"/>
    <n v="0.999999999999996"/>
    <x v="4"/>
    <n v="0.95971980899999998"/>
    <n v="1"/>
    <x v="9"/>
    <n v="5.6818181818181825"/>
    <n v="5.7284090909090919"/>
    <n v="12.729797979797981"/>
    <s v="Abv"/>
  </r>
  <r>
    <s v="OtsLGRF23S"/>
    <s v="OtsLGRF23S_8111"/>
    <s v="C-08111"/>
    <d v="2023-09-19T00:00:00"/>
    <x v="1"/>
    <s v="M"/>
    <n v="500"/>
    <x v="52"/>
    <x v="1"/>
    <s v="NA"/>
    <s v="NA"/>
    <s v="NA"/>
    <s v="M"/>
    <x v="1"/>
    <s v="NA"/>
    <s v="NA"/>
    <x v="0"/>
    <x v="0"/>
    <x v="0"/>
    <s v="FALL"/>
    <n v="0.999999999999997"/>
    <x v="8"/>
    <e v="#N/A"/>
    <n v="1"/>
    <x v="11"/>
    <n v="5.6818181818181825"/>
    <n v="5.7284090909090919"/>
    <n v="12.729797979797981"/>
    <s v="Abv"/>
  </r>
  <r>
    <s v="OtsLGRF23S"/>
    <s v="OtsLGRF23S_8113"/>
    <s v="C-08113"/>
    <d v="2023-09-19T00:00:00"/>
    <x v="1"/>
    <s v="M"/>
    <n v="870"/>
    <x v="3"/>
    <x v="0"/>
    <s v="NA"/>
    <s v="3DD.003D7E4BFD"/>
    <s v="NA"/>
    <s v="M"/>
    <x v="1"/>
    <s v="OtsLYON19S_1_0159"/>
    <s v="OtsLYON19S_1_0247"/>
    <x v="1"/>
    <x v="1"/>
    <x v="1"/>
    <s v="FALL"/>
    <n v="1"/>
    <x v="3"/>
    <n v="0.95971980899999998"/>
    <n v="1"/>
    <x v="2"/>
    <n v="5.6818181818181825"/>
    <n v="5.7284090909090919"/>
    <n v="12.729797979797981"/>
    <s v="Abv"/>
  </r>
  <r>
    <s v="OtsLGRF23S"/>
    <s v="OtsLGRF23S_8114"/>
    <s v="C-08114"/>
    <d v="2023-09-19T00:00:00"/>
    <x v="1"/>
    <s v="F"/>
    <n v="730"/>
    <x v="16"/>
    <x v="1"/>
    <n v="1"/>
    <s v="NA"/>
    <s v="NA"/>
    <s v="F"/>
    <x v="0"/>
    <s v="OtsLYON19S_1_1312"/>
    <s v="OtsLYON19S_1_1221"/>
    <x v="1"/>
    <x v="1"/>
    <x v="1"/>
    <s v="FALL"/>
    <n v="1"/>
    <x v="12"/>
    <n v="0.95971980899999998"/>
    <n v="1"/>
    <x v="1"/>
    <n v="5.6818181818181825"/>
    <n v="5.7284090909090919"/>
    <n v="12.729797979797981"/>
    <s v="Abv"/>
  </r>
  <r>
    <s v="OtsLGRF23S"/>
    <s v="OtsLGRF23S_8115"/>
    <s v="C-08115"/>
    <d v="2023-09-19T00:00:00"/>
    <x v="1"/>
    <s v="F"/>
    <n v="770"/>
    <x v="2"/>
    <x v="0"/>
    <s v="NA"/>
    <s v="3DD.003D7E4BE6"/>
    <s v="NA"/>
    <s v="F"/>
    <x v="0"/>
    <s v="NA"/>
    <s v="NA"/>
    <x v="0"/>
    <x v="0"/>
    <x v="0"/>
    <s v="FALL"/>
    <n v="0.999999999999998"/>
    <x v="0"/>
    <e v="#N/A"/>
    <n v="1"/>
    <x v="1"/>
    <n v="5.6818181818181825"/>
    <n v="5.7284090909090919"/>
    <n v="12.729797979797981"/>
    <s v="Abv"/>
  </r>
  <r>
    <s v="OtsLGRF23S"/>
    <s v="OtsLGRF23S_8116"/>
    <s v="C-08116"/>
    <d v="2023-09-19T00:00:00"/>
    <x v="1"/>
    <s v="F"/>
    <n v="720"/>
    <x v="17"/>
    <x v="0"/>
    <s v="NA"/>
    <s v="3DD.003D7E4BE3"/>
    <s v="NA"/>
    <s v="F"/>
    <x v="0"/>
    <s v="OtsLYON19S_1_1874"/>
    <s v="OtsLYON19S_1_1657"/>
    <x v="1"/>
    <x v="1"/>
    <x v="1"/>
    <s v="FALL"/>
    <n v="1"/>
    <x v="1"/>
    <n v="0.95971980899999998"/>
    <n v="1"/>
    <x v="5"/>
    <n v="5.6818181818181825"/>
    <n v="5.7284090909090919"/>
    <n v="12.729797979797981"/>
    <s v="Abv"/>
  </r>
  <r>
    <s v="OtsLGRF23S"/>
    <s v="OtsLGRF23S_8117"/>
    <s v="C-08117"/>
    <d v="2023-09-19T00:00:00"/>
    <x v="1"/>
    <s v="F"/>
    <n v="730"/>
    <x v="16"/>
    <x v="0"/>
    <s v="NA"/>
    <s v="3DD.003D7E4C29"/>
    <s v="NA"/>
    <s v="F"/>
    <x v="0"/>
    <s v="NA"/>
    <s v="NA"/>
    <x v="0"/>
    <x v="0"/>
    <x v="0"/>
    <s v="FALL"/>
    <n v="1"/>
    <x v="0"/>
    <e v="#N/A"/>
    <n v="1"/>
    <x v="1"/>
    <n v="5.6818181818181825"/>
    <n v="5.7284090909090919"/>
    <n v="12.729797979797981"/>
    <s v="Abv"/>
  </r>
  <r>
    <s v="OtsLGRF23S"/>
    <s v="OtsLGRF23S_8118"/>
    <s v="C-08118"/>
    <d v="2023-09-19T00:00:00"/>
    <x v="1"/>
    <s v="F"/>
    <n v="720"/>
    <x v="17"/>
    <x v="0"/>
    <s v="NA"/>
    <s v="3DD.003D7E4C19"/>
    <s v="NA"/>
    <s v="F"/>
    <x v="0"/>
    <s v="OtsLYON19S_1_1706"/>
    <s v="OtsLYON19S_1_1902"/>
    <x v="1"/>
    <x v="1"/>
    <x v="1"/>
    <s v="FALL"/>
    <n v="1"/>
    <x v="1"/>
    <n v="0.95971980899999998"/>
    <n v="1"/>
    <x v="5"/>
    <n v="5.6818181818181825"/>
    <n v="5.7284090909090919"/>
    <n v="12.729797979797981"/>
    <s v="Abv"/>
  </r>
  <r>
    <s v="OtsLGRF23S"/>
    <s v="OtsLGRF23S_8120"/>
    <s v="C-08120"/>
    <d v="2023-09-19T00:00:00"/>
    <x v="1"/>
    <s v="F"/>
    <n v="690"/>
    <x v="30"/>
    <x v="0"/>
    <s v="NA"/>
    <s v="NA"/>
    <s v="NA"/>
    <s v="F"/>
    <x v="0"/>
    <s v="OtsNPFH19S_1_4353"/>
    <s v="OtsNPFH19S_1_4068"/>
    <x v="2"/>
    <x v="1"/>
    <x v="1"/>
    <s v="FALL"/>
    <n v="0.999999999999997"/>
    <x v="2"/>
    <n v="0.99705232300000002"/>
    <n v="1"/>
    <x v="5"/>
    <n v="5.6818181818181825"/>
    <n v="5.7284090909090919"/>
    <n v="12.729797979797981"/>
    <s v="Abv"/>
  </r>
  <r>
    <s v="OtsLGRF23S"/>
    <s v="OtsLGRF23S_8121"/>
    <s v="C-08121"/>
    <d v="2023-09-19T00:00:00"/>
    <x v="1"/>
    <s v="F"/>
    <n v="710"/>
    <x v="10"/>
    <x v="0"/>
    <s v="NA"/>
    <s v="3DD.003D7E4BEF"/>
    <s v="NA"/>
    <s v="F"/>
    <x v="0"/>
    <s v="OtsLYON19S_1_1710"/>
    <s v="OtsLYON19S_1_1929"/>
    <x v="1"/>
    <x v="1"/>
    <x v="1"/>
    <s v="FALL"/>
    <n v="0.999999999999996"/>
    <x v="1"/>
    <n v="0.95971980899999998"/>
    <n v="1"/>
    <x v="5"/>
    <n v="5.6818181818181825"/>
    <n v="5.7284090909090919"/>
    <n v="12.729797979797981"/>
    <s v="Abv"/>
  </r>
  <r>
    <s v="OtsLGRF23S"/>
    <s v="OtsLGRF23S_8123"/>
    <s v="C-08123"/>
    <d v="2023-09-19T00:00:00"/>
    <x v="1"/>
    <s v="M"/>
    <n v="570"/>
    <x v="32"/>
    <x v="1"/>
    <n v="1"/>
    <s v="NA"/>
    <s v="NA"/>
    <s v="M"/>
    <x v="1"/>
    <s v="OtsLYON20S_1_1374"/>
    <s v="OtsLYON20S_1_0928"/>
    <x v="5"/>
    <x v="3"/>
    <x v="3"/>
    <s v="FALL"/>
    <n v="1"/>
    <x v="15"/>
    <n v="0.98961045999999997"/>
    <n v="1"/>
    <x v="8"/>
    <n v="5.6818181818181825"/>
    <n v="5.7284090909090919"/>
    <n v="12.729797979797981"/>
    <s v="Abv"/>
  </r>
  <r>
    <s v="OtsLGRF23S"/>
    <s v="OtsLGRF23S_8126"/>
    <s v="C-08126"/>
    <d v="2023-09-19T00:00:00"/>
    <x v="1"/>
    <s v="F"/>
    <n v="790"/>
    <x v="0"/>
    <x v="1"/>
    <n v="1"/>
    <s v="NA"/>
    <s v="NA"/>
    <s v="F"/>
    <x v="0"/>
    <s v="OtsLYON19S_1_0148"/>
    <s v="OtsLYON19S_1_0210"/>
    <x v="1"/>
    <x v="1"/>
    <x v="1"/>
    <s v="FALL"/>
    <n v="0.999999999999999"/>
    <x v="3"/>
    <n v="0.95971980899999998"/>
    <n v="1"/>
    <x v="0"/>
    <n v="5.6818181818181825"/>
    <n v="5.7284090909090919"/>
    <n v="12.729797979797981"/>
    <s v="Abv"/>
  </r>
  <r>
    <s v="OtsLGRF23S"/>
    <s v="OtsLGRF23S_8127"/>
    <s v="C-08127"/>
    <d v="2023-09-19T00:00:00"/>
    <x v="1"/>
    <s v="F"/>
    <n v="770"/>
    <x v="2"/>
    <x v="0"/>
    <s v="NA"/>
    <s v="3DD.003D7E4BF1"/>
    <s v="NA"/>
    <s v="F"/>
    <x v="0"/>
    <s v="NA"/>
    <s v="NA"/>
    <x v="0"/>
    <x v="0"/>
    <x v="0"/>
    <s v="FALL"/>
    <n v="1"/>
    <x v="0"/>
    <e v="#N/A"/>
    <n v="1"/>
    <x v="1"/>
    <n v="5.6818181818181825"/>
    <n v="5.7284090909090919"/>
    <n v="12.729797979797981"/>
    <s v="Abv"/>
  </r>
  <r>
    <s v="OtsLGRF23S"/>
    <s v="OtsLGRF23S_8129"/>
    <s v="C-08129"/>
    <d v="2023-09-19T00:00:00"/>
    <x v="1"/>
    <s v="M"/>
    <n v="620"/>
    <x v="49"/>
    <x v="0"/>
    <s v="NA"/>
    <s v="NA"/>
    <s v="NA"/>
    <s v="M"/>
    <x v="1"/>
    <s v="OtsLYON20S_1_0248"/>
    <s v="OtsLYON20S_1_0093"/>
    <x v="5"/>
    <x v="3"/>
    <x v="3"/>
    <s v="FALL"/>
    <n v="0.999999999999999"/>
    <x v="4"/>
    <n v="0.98961045999999997"/>
    <n v="1"/>
    <x v="9"/>
    <n v="5.6818181818181825"/>
    <n v="5.7284090909090919"/>
    <n v="12.729797979797981"/>
    <s v="Abv"/>
  </r>
  <r>
    <s v="OtsLGRF23S"/>
    <s v="OtsLGRF23S_8131"/>
    <s v="C-08131"/>
    <d v="2023-09-19T00:00:00"/>
    <x v="1"/>
    <s v="M"/>
    <n v="710"/>
    <x v="10"/>
    <x v="0"/>
    <s v="NA"/>
    <s v="3DD.003D7E4C20"/>
    <s v="NA"/>
    <s v="M"/>
    <x v="1"/>
    <s v="OtsLYON19S_1_1825"/>
    <s v="OtsLYON19S_1_1555"/>
    <x v="1"/>
    <x v="1"/>
    <x v="1"/>
    <s v="FALL"/>
    <n v="0.999999999999999"/>
    <x v="1"/>
    <n v="0.95971980899999998"/>
    <n v="1"/>
    <x v="5"/>
    <n v="5.6818181818181825"/>
    <n v="5.7284090909090919"/>
    <n v="12.729797979797981"/>
    <s v="Abv"/>
  </r>
  <r>
    <s v="OtsLGRF23S"/>
    <s v="OtsLGRF23S_8132"/>
    <s v="C-08132"/>
    <d v="2023-09-19T00:00:00"/>
    <x v="1"/>
    <s v="F"/>
    <n v="730"/>
    <x v="16"/>
    <x v="0"/>
    <s v="NA"/>
    <s v="3DD.003D7E4C42"/>
    <s v="NA"/>
    <s v="F"/>
    <x v="0"/>
    <s v="OtsLYON19S_1_0719"/>
    <s v="OtsLYON19S_1_0816"/>
    <x v="1"/>
    <x v="1"/>
    <x v="1"/>
    <s v="FALL"/>
    <n v="0.999999999999996"/>
    <x v="6"/>
    <n v="0.95971980899999998"/>
    <n v="1"/>
    <x v="1"/>
    <n v="5.6818181818181825"/>
    <n v="5.7284090909090919"/>
    <n v="12.729797979797981"/>
    <s v="Abv"/>
  </r>
  <r>
    <s v="OtsLGRF23S"/>
    <s v="OtsLGRF23S_8133"/>
    <s v="C-08133"/>
    <d v="2023-09-19T00:00:00"/>
    <x v="1"/>
    <s v="F"/>
    <n v="700"/>
    <x v="13"/>
    <x v="0"/>
    <s v="NA"/>
    <s v="3DD.003D7E4C1D"/>
    <s v="NA"/>
    <s v="F"/>
    <x v="0"/>
    <s v="OtsLYON19S_1_1735"/>
    <s v="OtsLYON19S_1_1986"/>
    <x v="1"/>
    <x v="1"/>
    <x v="1"/>
    <s v="FALL"/>
    <n v="1"/>
    <x v="1"/>
    <n v="0.95971980899999998"/>
    <n v="1"/>
    <x v="5"/>
    <n v="5.6818181818181825"/>
    <n v="5.7284090909090919"/>
    <n v="12.729797979797981"/>
    <s v="Abv"/>
  </r>
  <r>
    <s v="OtsLGRF23S"/>
    <s v="OtsLGRF23S_8135"/>
    <s v="C-08135"/>
    <d v="2023-09-19T00:00:00"/>
    <x v="1"/>
    <s v="M"/>
    <n v="620"/>
    <x v="49"/>
    <x v="0"/>
    <s v="NA"/>
    <s v="NA"/>
    <s v="NA"/>
    <s v="M"/>
    <x v="1"/>
    <s v="OtsLYON20S_1_1530"/>
    <s v="OtsLYON20S_1_1676"/>
    <x v="5"/>
    <x v="3"/>
    <x v="3"/>
    <s v="FALL"/>
    <n v="0.999999999999996"/>
    <x v="1"/>
    <n v="0.98961045999999997"/>
    <n v="1"/>
    <x v="9"/>
    <n v="5.6818181818181825"/>
    <n v="5.7284090909090919"/>
    <n v="12.729797979797981"/>
    <s v="Abv"/>
  </r>
  <r>
    <s v="OtsLGRF23S"/>
    <s v="OtsLGRF23S_8138"/>
    <s v="C-08138"/>
    <d v="2023-09-19T00:00:00"/>
    <x v="1"/>
    <s v="F"/>
    <n v="710"/>
    <x v="10"/>
    <x v="0"/>
    <s v="NA"/>
    <s v="3DD.003D7E4C0D"/>
    <s v="NA"/>
    <s v="F"/>
    <x v="0"/>
    <s v="OtsLYON19S_1_1796"/>
    <s v="OtsLYON19S_1_2066"/>
    <x v="1"/>
    <x v="1"/>
    <x v="1"/>
    <s v="FALL"/>
    <n v="1"/>
    <x v="14"/>
    <n v="0.95971980899999998"/>
    <n v="1"/>
    <x v="5"/>
    <n v="5.6818181818181825"/>
    <n v="5.7284090909090919"/>
    <n v="12.729797979797981"/>
    <s v="Blw"/>
  </r>
  <r>
    <s v="OtsLGRF23S"/>
    <s v="OtsLGRF23S_8140"/>
    <s v="C-08140"/>
    <d v="2023-09-19T00:00:00"/>
    <x v="1"/>
    <s v="F"/>
    <n v="730"/>
    <x v="16"/>
    <x v="0"/>
    <s v="NA"/>
    <s v="3DD.003D7E4BCD"/>
    <s v="NA"/>
    <s v="F"/>
    <x v="0"/>
    <s v="NA"/>
    <s v="NA"/>
    <x v="0"/>
    <x v="0"/>
    <x v="0"/>
    <s v="FALL"/>
    <n v="1.00000000000001"/>
    <x v="0"/>
    <e v="#N/A"/>
    <n v="1"/>
    <x v="1"/>
    <n v="5.6818181818181825"/>
    <n v="5.7284090909090919"/>
    <n v="12.729797979797981"/>
    <s v="Abv"/>
  </r>
  <r>
    <s v="OtsLGRF23S"/>
    <s v="OtsLGRF23S_8141"/>
    <s v="C-08141"/>
    <d v="2023-09-19T00:00:00"/>
    <x v="1"/>
    <s v="F"/>
    <n v="700"/>
    <x v="13"/>
    <x v="0"/>
    <s v="NA"/>
    <s v="3DD.003D7E4B8D"/>
    <s v="NA"/>
    <s v="F"/>
    <x v="0"/>
    <s v="OtsLYON19S_1_1866"/>
    <s v="OtsLYON19S_1_1631"/>
    <x v="1"/>
    <x v="1"/>
    <x v="1"/>
    <s v="FALL"/>
    <n v="0.999999999999997"/>
    <x v="1"/>
    <n v="0.95971980899999998"/>
    <n v="1"/>
    <x v="5"/>
    <n v="5.6818181818181825"/>
    <n v="5.7284090909090919"/>
    <n v="12.729797979797981"/>
    <s v="Abv"/>
  </r>
  <r>
    <s v="OtsLGRF23S"/>
    <s v="OtsLGRF23S_8144"/>
    <s v="C-08144"/>
    <d v="2023-09-19T00:00:00"/>
    <x v="1"/>
    <s v="F"/>
    <n v="750"/>
    <x v="1"/>
    <x v="0"/>
    <s v="NA"/>
    <s v="3DD.003D7E4BA3"/>
    <s v="NA"/>
    <s v="M"/>
    <x v="1"/>
    <s v="NA"/>
    <s v="NA"/>
    <x v="0"/>
    <x v="0"/>
    <x v="0"/>
    <s v="FALL"/>
    <n v="1"/>
    <x v="0"/>
    <e v="#N/A"/>
    <n v="1"/>
    <x v="1"/>
    <n v="5.6818181818181825"/>
    <n v="5.7284090909090919"/>
    <n v="12.729797979797981"/>
    <s v="Abv"/>
  </r>
  <r>
    <s v="OtsLGRF23S"/>
    <s v="OtsLGRF23S_8146"/>
    <s v="C-08146"/>
    <d v="2023-09-19T00:00:00"/>
    <x v="1"/>
    <s v="F"/>
    <n v="780"/>
    <x v="8"/>
    <x v="0"/>
    <s v="NA"/>
    <s v="3DD.003E49E275"/>
    <s v="NA"/>
    <s v="M"/>
    <x v="1"/>
    <s v="NA"/>
    <s v="NA"/>
    <x v="0"/>
    <x v="0"/>
    <x v="0"/>
    <s v="FALL"/>
    <n v="0.999999999999997"/>
    <x v="0"/>
    <e v="#N/A"/>
    <n v="1"/>
    <x v="0"/>
    <n v="5.6818181818181825"/>
    <n v="5.7284090909090919"/>
    <n v="12.729797979797981"/>
    <s v="Abv"/>
  </r>
  <r>
    <s v="OtsLGRF23S"/>
    <s v="OtsLGRF23S_8147"/>
    <s v="C-08147"/>
    <d v="2023-09-19T00:00:00"/>
    <x v="1"/>
    <s v="F"/>
    <n v="740"/>
    <x v="12"/>
    <x v="1"/>
    <n v="1"/>
    <s v="NA"/>
    <s v="This sample is a duplicate with OtsLGRF23S_10713."/>
    <s v="F"/>
    <x v="0"/>
    <s v="OtsLYON19S_1_1367"/>
    <s v="OtsLYON19S_1_1442"/>
    <x v="1"/>
    <x v="1"/>
    <x v="1"/>
    <s v="FALL"/>
    <n v="1"/>
    <x v="17"/>
    <n v="0.95971980899999998"/>
    <n v="1"/>
    <x v="1"/>
    <n v="5.6818181818181825"/>
    <n v="5.7284090909090919"/>
    <n v="12.729797979797981"/>
    <s v="Blw"/>
  </r>
  <r>
    <s v="OtsLGRF23S"/>
    <s v="OtsLGRF23S_8148"/>
    <s v="C-08148"/>
    <d v="2023-09-19T00:00:00"/>
    <x v="1"/>
    <s v="M"/>
    <n v="830"/>
    <x v="15"/>
    <x v="0"/>
    <s v="NA"/>
    <s v="3DD.003D7E4BCE"/>
    <s v="NA"/>
    <s v="M"/>
    <x v="1"/>
    <s v="OtsLYON19S_1_1797"/>
    <s v="OtsLYON19S_1_2064"/>
    <x v="1"/>
    <x v="1"/>
    <x v="1"/>
    <s v="FALL"/>
    <n v="0.999999999999999"/>
    <x v="14"/>
    <n v="0.95971980899999998"/>
    <n v="1"/>
    <x v="2"/>
    <n v="5.6818181818181825"/>
    <n v="5.7284090909090919"/>
    <n v="12.729797979797981"/>
    <s v="Blw"/>
  </r>
  <r>
    <s v="OtsLGRF23S"/>
    <s v="OtsLGRF23S_8149"/>
    <s v="C-08149"/>
    <d v="2023-09-19T00:00:00"/>
    <x v="1"/>
    <s v="F"/>
    <n v="700"/>
    <x v="13"/>
    <x v="0"/>
    <s v="NA"/>
    <s v="3DD.003D7E4BB9"/>
    <s v="NA"/>
    <s v="M"/>
    <x v="1"/>
    <s v="NA"/>
    <s v="NA"/>
    <x v="0"/>
    <x v="0"/>
    <x v="0"/>
    <s v="FALL"/>
    <n v="0.999999999999999"/>
    <x v="0"/>
    <e v="#N/A"/>
    <n v="1"/>
    <x v="5"/>
    <n v="5.6818181818181825"/>
    <n v="5.7284090909090919"/>
    <n v="12.729797979797981"/>
    <s v="Abv"/>
  </r>
  <r>
    <s v="OtsLGRF23S"/>
    <s v="OtsLGRF23S_8150"/>
    <s v="C-08150"/>
    <d v="2023-09-19T00:00:00"/>
    <x v="1"/>
    <s v="F"/>
    <n v="650"/>
    <x v="5"/>
    <x v="0"/>
    <s v="NA"/>
    <s v="NA"/>
    <s v="NA"/>
    <s v="M"/>
    <x v="1"/>
    <s v="OtsNPFH20S_1_0668"/>
    <s v="OtsNPFH20S_1_0645"/>
    <x v="8"/>
    <x v="3"/>
    <x v="3"/>
    <s v="FALL"/>
    <n v="1"/>
    <x v="9"/>
    <n v="0.98845608500000004"/>
    <n v="1"/>
    <x v="3"/>
    <n v="5.6818181818181825"/>
    <n v="5.7284090909090919"/>
    <n v="12.729797979797981"/>
    <s v="Abv"/>
  </r>
  <r>
    <s v="OtsLGRF23S"/>
    <s v="OtsLGRF23S_8153"/>
    <s v="C-08153"/>
    <d v="2023-09-19T00:00:00"/>
    <x v="1"/>
    <s v="M"/>
    <n v="700"/>
    <x v="13"/>
    <x v="1"/>
    <s v="NA"/>
    <s v="3DD.003D7E4B8C"/>
    <s v="NA"/>
    <s v="M"/>
    <x v="1"/>
    <s v="OtsPBT19-RSHFa-0753"/>
    <s v="OtsPBT19-RSHFa-0496"/>
    <x v="12"/>
    <x v="1"/>
    <x v="1"/>
    <s v="FALL"/>
    <n v="0.999999999999998"/>
    <x v="22"/>
    <n v="0.96016800000000002"/>
    <n v="1"/>
    <x v="5"/>
    <n v="5.6818181818181825"/>
    <n v="5.7284090909090919"/>
    <n v="12.729797979797981"/>
    <s v="Blw"/>
  </r>
  <r>
    <s v="OtsLGRF23S"/>
    <s v="OtsLGRF23S_8156"/>
    <s v="C-08156"/>
    <d v="2023-09-19T00:00:00"/>
    <x v="1"/>
    <s v="M"/>
    <n v="880"/>
    <x v="22"/>
    <x v="0"/>
    <s v="NA"/>
    <s v="3DD.003D7E4B90"/>
    <s v="NA"/>
    <s v="M"/>
    <x v="1"/>
    <s v="OtsLYON19S_1_0709"/>
    <s v="OtsLYON19S_1_0811"/>
    <x v="1"/>
    <x v="1"/>
    <x v="1"/>
    <s v="FALL"/>
    <n v="0.999999999999997"/>
    <x v="6"/>
    <n v="0.95971980899999998"/>
    <n v="1"/>
    <x v="4"/>
    <n v="5.6818181818181825"/>
    <n v="5.7284090909090919"/>
    <n v="12.729797979797981"/>
    <s v="Abv"/>
  </r>
  <r>
    <s v="OtsLGRF23S"/>
    <s v="OtsLGRF23S_8157"/>
    <s v="C-08157"/>
    <d v="2023-09-19T00:00:00"/>
    <x v="1"/>
    <s v="F"/>
    <n v="740"/>
    <x v="12"/>
    <x v="0"/>
    <s v="NA"/>
    <s v="3DD.003D7E4B98"/>
    <s v="NA"/>
    <s v="F"/>
    <x v="0"/>
    <s v="NA"/>
    <s v="NA"/>
    <x v="0"/>
    <x v="0"/>
    <x v="0"/>
    <s v="FALL"/>
    <n v="1"/>
    <x v="0"/>
    <e v="#N/A"/>
    <n v="1"/>
    <x v="1"/>
    <n v="5.6818181818181825"/>
    <n v="5.7284090909090919"/>
    <n v="12.729797979797981"/>
    <s v="Abv"/>
  </r>
  <r>
    <s v="OtsLGRF23S"/>
    <s v="OtsLGRF23S_8158"/>
    <s v="C-08158"/>
    <d v="2023-09-19T00:00:00"/>
    <x v="1"/>
    <s v="F"/>
    <n v="720"/>
    <x v="17"/>
    <x v="0"/>
    <s v="NA"/>
    <s v="3DD.003D7E4B84"/>
    <s v="NA"/>
    <s v="F"/>
    <x v="0"/>
    <s v="OtsLYON19S_1_0532"/>
    <s v="OtsLYON19S_1_0378"/>
    <x v="1"/>
    <x v="1"/>
    <x v="1"/>
    <s v="FALL"/>
    <n v="0.999999999999998"/>
    <x v="3"/>
    <n v="0.95971980899999998"/>
    <n v="1"/>
    <x v="5"/>
    <n v="5.6818181818181825"/>
    <n v="5.7284090909090919"/>
    <n v="12.729797979797981"/>
    <s v="Abv"/>
  </r>
  <r>
    <s v="OtsLGRF23S"/>
    <s v="OtsLGRF23S_8159"/>
    <s v="C-08159"/>
    <d v="2023-09-19T00:00:00"/>
    <x v="1"/>
    <s v="M"/>
    <n v="790"/>
    <x v="0"/>
    <x v="0"/>
    <s v="NA"/>
    <s v="3DD.003D7E4BC5"/>
    <s v="NA"/>
    <s v="F"/>
    <x v="0"/>
    <s v="OtsLYON19S_1_1816"/>
    <s v="OtsLYON19S_1_1538"/>
    <x v="1"/>
    <x v="1"/>
    <x v="1"/>
    <s v="FALL"/>
    <n v="1"/>
    <x v="1"/>
    <n v="0.95971980899999998"/>
    <n v="1"/>
    <x v="0"/>
    <n v="5.6818181818181825"/>
    <n v="5.7284090909090919"/>
    <n v="12.729797979797981"/>
    <s v="Abv"/>
  </r>
  <r>
    <s v="OtsLGRF23S"/>
    <s v="OtsLGRF23S_8161"/>
    <s v="C-08161"/>
    <d v="2023-09-19T00:00:00"/>
    <x v="1"/>
    <s v="F"/>
    <n v="770"/>
    <x v="2"/>
    <x v="0"/>
    <s v="NA"/>
    <s v="3DD.003D7E4BAE"/>
    <s v="NA"/>
    <s v="F"/>
    <x v="0"/>
    <s v="OtsPBT19-PRHFa-2603"/>
    <s v="OtsPBT19-PRHFa-2429"/>
    <x v="10"/>
    <x v="1"/>
    <x v="1"/>
    <s v="FALL"/>
    <n v="0.999999999999998"/>
    <x v="20"/>
    <n v="0.96152300000000002"/>
    <n v="1"/>
    <x v="1"/>
    <n v="5.6818181818181825"/>
    <n v="5.7284090909090919"/>
    <n v="12.729797979797981"/>
    <s v="Blw"/>
  </r>
  <r>
    <s v="OtsLGRF23S"/>
    <s v="OtsLGRF23S_8162"/>
    <s v="C-08162"/>
    <d v="2023-09-19T00:00:00"/>
    <x v="1"/>
    <s v="F"/>
    <n v="730"/>
    <x v="16"/>
    <x v="0"/>
    <s v="NA"/>
    <s v="3DD.003D7E4B89"/>
    <s v="NA"/>
    <s v="F"/>
    <x v="0"/>
    <s v="OtsLYON19S_1_0567"/>
    <s v="OtsLYON19S_1_0479"/>
    <x v="1"/>
    <x v="1"/>
    <x v="1"/>
    <s v="FALL"/>
    <n v="1"/>
    <x v="7"/>
    <n v="0.95971980899999998"/>
    <n v="1"/>
    <x v="1"/>
    <n v="5.6818181818181825"/>
    <n v="5.7284090909090919"/>
    <n v="12.729797979797981"/>
    <s v="Blw"/>
  </r>
  <r>
    <s v="OtsLGRF23S"/>
    <s v="OtsLGRF23S_8164"/>
    <s v="C-08164"/>
    <d v="2023-09-19T00:00:00"/>
    <x v="1"/>
    <s v="M"/>
    <n v="700"/>
    <x v="13"/>
    <x v="1"/>
    <n v="1"/>
    <s v="3DD.003D7E4BD1"/>
    <s v="NA"/>
    <s v="M"/>
    <x v="1"/>
    <s v="OtsPBT19-RSHFa-0579"/>
    <s v="OtsPBT19-RSHFa-0445"/>
    <x v="12"/>
    <x v="1"/>
    <x v="1"/>
    <s v="FALL"/>
    <n v="0.999999999999997"/>
    <x v="22"/>
    <n v="0.96016800000000002"/>
    <n v="1"/>
    <x v="5"/>
    <n v="5.6818181818181825"/>
    <n v="5.7284090909090919"/>
    <n v="12.729797979797981"/>
    <s v="Blw"/>
  </r>
  <r>
    <s v="OtsLGRF23S"/>
    <s v="OtsLGRF23S_8165"/>
    <s v="C-08165"/>
    <d v="2023-09-19T00:00:00"/>
    <x v="1"/>
    <s v="M"/>
    <n v="350"/>
    <x v="50"/>
    <x v="1"/>
    <n v="1"/>
    <s v="NA"/>
    <s v="NA"/>
    <s v="M"/>
    <x v="1"/>
    <s v="OtsLYON21S_1_1020"/>
    <s v="OtsLYON21S_1_0556"/>
    <x v="7"/>
    <x v="4"/>
    <x v="4"/>
    <s v="FALL"/>
    <n v="1"/>
    <x v="17"/>
    <e v="#N/A"/>
    <n v="1"/>
    <x v="12"/>
    <n v="5.6818181818181825"/>
    <n v="5.7284090909090919"/>
    <n v="12.729797979797981"/>
    <s v="Blw"/>
  </r>
  <r>
    <s v="OtsLGRF23S"/>
    <s v="OtsLGRF23S_8167"/>
    <s v="C-08167"/>
    <d v="2023-09-19T00:00:00"/>
    <x v="1"/>
    <s v="M"/>
    <n v="880"/>
    <x v="22"/>
    <x v="0"/>
    <s v="NA"/>
    <s v="3DD.003D7E4BD3"/>
    <s v="NA"/>
    <s v="M"/>
    <x v="1"/>
    <s v="NA"/>
    <s v="NA"/>
    <x v="0"/>
    <x v="0"/>
    <x v="0"/>
    <s v="FALL"/>
    <n v="0.999999999999995"/>
    <x v="0"/>
    <e v="#N/A"/>
    <n v="1"/>
    <x v="4"/>
    <n v="5.6818181818181825"/>
    <n v="5.7284090909090919"/>
    <n v="12.729797979797981"/>
    <s v="Abv"/>
  </r>
  <r>
    <s v="OtsLGRF23S"/>
    <s v="OtsLGRF23S_8168"/>
    <s v="C-08168"/>
    <d v="2023-09-19T00:00:00"/>
    <x v="1"/>
    <s v="M"/>
    <n v="700"/>
    <x v="13"/>
    <x v="1"/>
    <n v="1"/>
    <s v="3DD.003D7E4BE0"/>
    <s v="NA"/>
    <s v="M"/>
    <x v="1"/>
    <s v="OtsLYON19S_1_0595"/>
    <s v="OtsLYON19S_1_0699"/>
    <x v="1"/>
    <x v="1"/>
    <x v="1"/>
    <s v="FALL"/>
    <n v="1"/>
    <x v="6"/>
    <n v="0.95971980899999998"/>
    <n v="1"/>
    <x v="5"/>
    <n v="5.6818181818181825"/>
    <n v="5.7284090909090919"/>
    <n v="12.729797979797981"/>
    <s v="Abv"/>
  </r>
  <r>
    <s v="OtsLGRF23S"/>
    <s v="OtsLGRF23S_8171"/>
    <s v="C-08171"/>
    <d v="2023-09-19T00:00:00"/>
    <x v="1"/>
    <s v="M"/>
    <n v="660"/>
    <x v="33"/>
    <x v="0"/>
    <s v="NA"/>
    <s v="NA"/>
    <s v="NA"/>
    <s v="M"/>
    <x v="1"/>
    <s v="OtsLYON20S_1_1566"/>
    <s v="OtsLYON20S_1_1741"/>
    <x v="5"/>
    <x v="3"/>
    <x v="3"/>
    <s v="FALL"/>
    <n v="1"/>
    <x v="1"/>
    <n v="0.98961045999999997"/>
    <n v="1"/>
    <x v="3"/>
    <n v="5.6818181818181825"/>
    <n v="5.7284090909090919"/>
    <n v="12.729797979797981"/>
    <s v="Abv"/>
  </r>
  <r>
    <s v="OtsLGRF23S"/>
    <s v="OtsLGRF23S_8174"/>
    <s v="C-08174"/>
    <d v="2023-09-19T00:00:00"/>
    <x v="1"/>
    <s v="F"/>
    <n v="760"/>
    <x v="6"/>
    <x v="0"/>
    <s v="NA"/>
    <s v="3DD.003D7E4B7E"/>
    <s v="NA"/>
    <s v="F"/>
    <x v="0"/>
    <s v="OtsLYON19S_1_1862"/>
    <s v="OtsLYON19S_1_1630"/>
    <x v="1"/>
    <x v="1"/>
    <x v="1"/>
    <s v="FALL"/>
    <n v="1"/>
    <x v="1"/>
    <n v="0.95971980899999998"/>
    <n v="1"/>
    <x v="1"/>
    <n v="5.6818181818181825"/>
    <n v="5.7284090909090919"/>
    <n v="12.729797979797981"/>
    <s v="Abv"/>
  </r>
  <r>
    <s v="OtsLGRF23S"/>
    <s v="OtsLGRF23S_8177"/>
    <s v="C-08177"/>
    <d v="2023-09-19T00:00:00"/>
    <x v="1"/>
    <s v="M"/>
    <n v="590"/>
    <x v="36"/>
    <x v="0"/>
    <s v="NA"/>
    <s v="NA"/>
    <s v="NA"/>
    <s v="M"/>
    <x v="1"/>
    <s v="OtsNPFH20S_1_0213"/>
    <s v="OtsNPFH20S_1_0171"/>
    <x v="8"/>
    <x v="3"/>
    <x v="3"/>
    <s v="FALL"/>
    <n v="1.00000000000001"/>
    <x v="2"/>
    <n v="0.98845608500000004"/>
    <n v="1"/>
    <x v="9"/>
    <n v="5.6818181818181825"/>
    <n v="5.7284090909090919"/>
    <n v="12.729797979797981"/>
    <s v="Abv"/>
  </r>
  <r>
    <s v="OtsLGRF23S"/>
    <s v="OtsLGRF23S_8179"/>
    <s v="C-08179"/>
    <d v="2023-09-19T00:00:00"/>
    <x v="1"/>
    <s v="F"/>
    <n v="730"/>
    <x v="16"/>
    <x v="0"/>
    <s v="NA"/>
    <s v="3DD.003D7E4B8E"/>
    <s v="NA"/>
    <s v="F"/>
    <x v="0"/>
    <s v="OtsLYON20S_1_0440"/>
    <s v="OtsLYON20S_1_1166"/>
    <x v="5"/>
    <x v="3"/>
    <x v="3"/>
    <s v="FALL"/>
    <n v="1"/>
    <x v="7"/>
    <n v="0.98961045999999997"/>
    <n v="1"/>
    <x v="1"/>
    <n v="5.6818181818181825"/>
    <n v="5.7284090909090919"/>
    <n v="12.729797979797981"/>
    <s v="Blw"/>
  </r>
  <r>
    <s v="OtsLGRF23S"/>
    <s v="OtsLGRF23S_8180"/>
    <s v="C-08180"/>
    <d v="2023-09-19T00:00:00"/>
    <x v="1"/>
    <s v="F"/>
    <n v="750"/>
    <x v="1"/>
    <x v="0"/>
    <s v="NA"/>
    <s v="3DD.003D7E4BBC"/>
    <s v="NA"/>
    <s v="F"/>
    <x v="0"/>
    <s v="OtsLYON19S_1_1810"/>
    <s v="OtsLYON19S_1_1519"/>
    <x v="1"/>
    <x v="1"/>
    <x v="1"/>
    <s v="FALL"/>
    <n v="0.999999999999999"/>
    <x v="1"/>
    <n v="0.95971980899999998"/>
    <n v="1"/>
    <x v="1"/>
    <n v="5.6818181818181825"/>
    <n v="5.7284090909090919"/>
    <n v="12.729797979797981"/>
    <s v="Abv"/>
  </r>
  <r>
    <s v="OtsLGRF23S"/>
    <s v="OtsLGRF23S_8182"/>
    <s v="C-08182"/>
    <d v="2023-09-19T00:00:00"/>
    <x v="1"/>
    <s v="M"/>
    <n v="750"/>
    <x v="1"/>
    <x v="0"/>
    <s v="NA"/>
    <s v="3DD.003D7E4B95"/>
    <s v="NA"/>
    <s v="M"/>
    <x v="1"/>
    <s v="OtsLYON19S_1_1859"/>
    <s v="OtsLYON19S_1_1637"/>
    <x v="1"/>
    <x v="1"/>
    <x v="1"/>
    <s v="FALL"/>
    <n v="1"/>
    <x v="1"/>
    <n v="0.95971980899999998"/>
    <n v="1"/>
    <x v="1"/>
    <n v="5.6818181818181825"/>
    <n v="5.7284090909090919"/>
    <n v="12.729797979797981"/>
    <s v="Abv"/>
  </r>
  <r>
    <s v="OtsLGRF23S"/>
    <s v="OtsLGRF23S_8183"/>
    <s v="C-08183"/>
    <d v="2023-09-19T00:00:00"/>
    <x v="1"/>
    <s v="F"/>
    <n v="780"/>
    <x v="8"/>
    <x v="0"/>
    <s v="NA"/>
    <s v="3DD.003D7E4BD6"/>
    <s v="NA"/>
    <s v="F"/>
    <x v="0"/>
    <s v="OtsLYON19S_1_2303"/>
    <s v="OtsLYON19S_1_2062"/>
    <x v="1"/>
    <x v="1"/>
    <x v="1"/>
    <s v="FALL"/>
    <n v="0.999999999999998"/>
    <x v="14"/>
    <n v="0.95971980899999998"/>
    <n v="1"/>
    <x v="0"/>
    <n v="5.6818181818181825"/>
    <n v="5.7284090909090919"/>
    <n v="12.729797979797981"/>
    <s v="Blw"/>
  </r>
  <r>
    <s v="OtsLGRF23S"/>
    <s v="OtsLGRF23S_8184"/>
    <s v="C-08184"/>
    <d v="2023-09-19T00:00:00"/>
    <x v="1"/>
    <s v="M"/>
    <n v="710"/>
    <x v="10"/>
    <x v="1"/>
    <n v="1"/>
    <s v="3DD.003D7E4B86"/>
    <s v="NA"/>
    <s v="M"/>
    <x v="1"/>
    <s v="OtsLYON19S_1_1742"/>
    <s v="OtsLYON19S_1_1973"/>
    <x v="1"/>
    <x v="1"/>
    <x v="1"/>
    <s v="FALL"/>
    <n v="1"/>
    <x v="1"/>
    <n v="0.95971980899999998"/>
    <n v="1"/>
    <x v="5"/>
    <n v="5.6818181818181825"/>
    <n v="5.7284090909090919"/>
    <n v="12.729797979797981"/>
    <s v="Abv"/>
  </r>
  <r>
    <s v="OtsLGRF23S"/>
    <s v="OtsLGRF23S_8185"/>
    <s v="C-08185"/>
    <d v="2023-09-19T00:00:00"/>
    <x v="1"/>
    <s v="F"/>
    <n v="740"/>
    <x v="12"/>
    <x v="0"/>
    <s v="NA"/>
    <s v="3DD.003D7E4BAA"/>
    <s v="NA"/>
    <s v="F"/>
    <x v="0"/>
    <s v="OtsLYON19S_1_1866"/>
    <s v="OtsLYON19S_1_1631"/>
    <x v="1"/>
    <x v="1"/>
    <x v="1"/>
    <s v="FALL"/>
    <n v="1"/>
    <x v="1"/>
    <n v="0.95971980899999998"/>
    <n v="1"/>
    <x v="1"/>
    <n v="5.6818181818181825"/>
    <n v="5.7284090909090919"/>
    <n v="12.729797979797981"/>
    <s v="Abv"/>
  </r>
  <r>
    <s v="OtsLGRF23S"/>
    <s v="OtsLGRF23S_8186"/>
    <s v="C-08186"/>
    <d v="2023-09-19T00:00:00"/>
    <x v="1"/>
    <s v="M"/>
    <n v="680"/>
    <x v="35"/>
    <x v="0"/>
    <s v="NA"/>
    <s v="NA"/>
    <s v="NA"/>
    <s v="M"/>
    <x v="1"/>
    <s v="OtsLYON20S_1_1561"/>
    <s v="OtsLYON20S_1_1730"/>
    <x v="5"/>
    <x v="3"/>
    <x v="3"/>
    <s v="FALL"/>
    <n v="0.999999999999999"/>
    <x v="1"/>
    <n v="0.98961045999999997"/>
    <n v="1"/>
    <x v="5"/>
    <n v="5.6818181818181825"/>
    <n v="5.7284090909090919"/>
    <n v="12.729797979797981"/>
    <s v="Abv"/>
  </r>
  <r>
    <s v="OtsLGRF23S"/>
    <s v="OtsLGRF23S_8187"/>
    <s v="C-08187"/>
    <d v="2023-09-19T00:00:00"/>
    <x v="1"/>
    <s v="F"/>
    <n v="710"/>
    <x v="10"/>
    <x v="0"/>
    <s v="NA"/>
    <s v="3DD.003D7E4BD2"/>
    <s v="NA"/>
    <s v="F"/>
    <x v="0"/>
    <s v="OtsLYON19S_1_1876"/>
    <s v="OtsLYON19S_1_1639"/>
    <x v="1"/>
    <x v="1"/>
    <x v="1"/>
    <s v="FALL"/>
    <n v="1"/>
    <x v="1"/>
    <n v="0.95971980899999998"/>
    <n v="1"/>
    <x v="5"/>
    <n v="5.6818181818181825"/>
    <n v="5.7284090909090919"/>
    <n v="12.729797979797981"/>
    <s v="Abv"/>
  </r>
  <r>
    <s v="OtsLGRF23S"/>
    <s v="OtsLGRF23S_8189"/>
    <s v="C-08189"/>
    <d v="2023-09-19T00:00:00"/>
    <x v="1"/>
    <s v="M"/>
    <n v="460"/>
    <x v="37"/>
    <x v="0"/>
    <s v="NA"/>
    <s v="NA"/>
    <s v="NA"/>
    <s v="M"/>
    <x v="1"/>
    <s v="OtsLYON21S_1_0658"/>
    <s v="OtsLYON21S_1_0114"/>
    <x v="7"/>
    <x v="4"/>
    <x v="4"/>
    <s v="FALL"/>
    <n v="0.999999999999997"/>
    <x v="4"/>
    <e v="#N/A"/>
    <n v="1"/>
    <x v="10"/>
    <n v="5.6818181818181825"/>
    <n v="5.7284090909090919"/>
    <n v="12.729797979797981"/>
    <s v="Abv"/>
  </r>
  <r>
    <s v="OtsLGRF23S"/>
    <s v="OtsLGRF23S_8191"/>
    <s v="C-08191"/>
    <d v="2023-09-20T00:00:00"/>
    <x v="1"/>
    <s v="F"/>
    <n v="760"/>
    <x v="6"/>
    <x v="0"/>
    <s v="NA"/>
    <s v="3DD.003D7E4BC7"/>
    <s v="NA"/>
    <s v="F"/>
    <x v="0"/>
    <s v="OtsLYON19S_1_1859"/>
    <s v="OtsLYON19S_1_1638"/>
    <x v="1"/>
    <x v="1"/>
    <x v="1"/>
    <s v="FALL"/>
    <n v="0.999999999999997"/>
    <x v="1"/>
    <n v="0.95971980899999998"/>
    <n v="1"/>
    <x v="1"/>
    <n v="5.6818181818181825"/>
    <n v="5.7284090909090919"/>
    <n v="12.729797979797981"/>
    <s v="Abv"/>
  </r>
  <r>
    <s v="OtsLGRF23S"/>
    <s v="OtsLGRF23S_8192"/>
    <s v="C-08192"/>
    <d v="2023-09-20T00:00:00"/>
    <x v="1"/>
    <s v="F"/>
    <n v="740"/>
    <x v="12"/>
    <x v="1"/>
    <n v="1"/>
    <s v="NA"/>
    <s v="NA"/>
    <s v="F"/>
    <x v="0"/>
    <s v="OtsLYON19S_1_1720"/>
    <s v="OtsLYON19S_1_1945"/>
    <x v="1"/>
    <x v="1"/>
    <x v="1"/>
    <s v="FALL"/>
    <n v="1"/>
    <x v="1"/>
    <n v="0.95971980899999998"/>
    <n v="1"/>
    <x v="1"/>
    <n v="5.6818181818181825"/>
    <n v="5.7284090909090919"/>
    <n v="12.729797979797981"/>
    <s v="Abv"/>
  </r>
  <r>
    <s v="OtsLGRF23S"/>
    <s v="OtsLGRF23S_8193"/>
    <s v="C-08193"/>
    <d v="2023-09-20T00:00:00"/>
    <x v="1"/>
    <s v="F"/>
    <n v="730"/>
    <x v="16"/>
    <x v="0"/>
    <s v="NA"/>
    <s v="3DD.003D7E4BB0"/>
    <s v="NA"/>
    <s v="F"/>
    <x v="0"/>
    <s v="NA"/>
    <s v="NA"/>
    <x v="0"/>
    <x v="0"/>
    <x v="0"/>
    <s v="FALL"/>
    <n v="1"/>
    <x v="0"/>
    <e v="#N/A"/>
    <n v="1"/>
    <x v="1"/>
    <n v="5.6818181818181825"/>
    <n v="5.7284090909090919"/>
    <n v="12.729797979797981"/>
    <s v="Abv"/>
  </r>
  <r>
    <s v="OtsLGRF23S"/>
    <s v="OtsLGRF23S_8194"/>
    <s v="C-08194"/>
    <d v="2023-09-20T00:00:00"/>
    <x v="1"/>
    <s v="F"/>
    <n v="710"/>
    <x v="10"/>
    <x v="0"/>
    <s v="NA"/>
    <s v="3DD.003D7E4B9B"/>
    <s v="NA"/>
    <s v="F"/>
    <x v="0"/>
    <s v="OtsLYON19S_1_0118"/>
    <s v="OtsLYON19S_1_0053"/>
    <x v="1"/>
    <x v="1"/>
    <x v="1"/>
    <s v="FALL"/>
    <n v="0.999999999999999"/>
    <x v="4"/>
    <n v="0.95971980899999998"/>
    <n v="1"/>
    <x v="5"/>
    <n v="5.6818181818181825"/>
    <n v="5.7284090909090919"/>
    <n v="12.729797979797981"/>
    <s v="Abv"/>
  </r>
  <r>
    <s v="OtsLGRF23S"/>
    <s v="OtsLGRF23S_8195"/>
    <s v="C-08195"/>
    <d v="2023-09-20T00:00:00"/>
    <x v="1"/>
    <s v="M"/>
    <n v="620"/>
    <x v="49"/>
    <x v="0"/>
    <s v="NA"/>
    <s v="NA"/>
    <s v="NA"/>
    <s v="M"/>
    <x v="1"/>
    <s v="NA"/>
    <s v="NA"/>
    <x v="0"/>
    <x v="0"/>
    <x v="0"/>
    <s v="FALL"/>
    <n v="1"/>
    <x v="0"/>
    <e v="#N/A"/>
    <n v="1"/>
    <x v="9"/>
    <n v="5.6818181818181825"/>
    <n v="5.7284090909090919"/>
    <n v="12.729797979797981"/>
    <s v="Abv"/>
  </r>
  <r>
    <s v="OtsLGRF23S"/>
    <s v="OtsLGRF23S_8198"/>
    <s v="C-08198"/>
    <d v="2023-09-20T00:00:00"/>
    <x v="1"/>
    <s v="F"/>
    <n v="720"/>
    <x v="17"/>
    <x v="0"/>
    <s v="NA"/>
    <s v="3DD.003D7E4B81"/>
    <s v="NA"/>
    <s v="F"/>
    <x v="0"/>
    <s v="OtsLYON19S_1_0564"/>
    <s v="OtsLYON19S_1_0476"/>
    <x v="1"/>
    <x v="1"/>
    <x v="1"/>
    <s v="FALL"/>
    <n v="0.999999999999997"/>
    <x v="7"/>
    <n v="0.95971980899999998"/>
    <n v="1"/>
    <x v="5"/>
    <n v="5.6818181818181825"/>
    <n v="5.7284090909090919"/>
    <n v="12.729797979797981"/>
    <s v="Blw"/>
  </r>
  <r>
    <s v="OtsLGRF23S"/>
    <s v="OtsLGRF23S_8199"/>
    <s v="C-08199"/>
    <d v="2023-09-20T00:00:00"/>
    <x v="1"/>
    <s v="F"/>
    <n v="700"/>
    <x v="13"/>
    <x v="0"/>
    <s v="NA"/>
    <s v="3DD.003D7E4BB4"/>
    <s v="NA"/>
    <s v="F"/>
    <x v="0"/>
    <s v="NA"/>
    <s v="NA"/>
    <x v="0"/>
    <x v="0"/>
    <x v="0"/>
    <s v="FALL"/>
    <n v="1"/>
    <x v="0"/>
    <e v="#N/A"/>
    <n v="1"/>
    <x v="5"/>
    <n v="5.6818181818181825"/>
    <n v="5.7284090909090919"/>
    <n v="12.729797979797981"/>
    <s v="Abv"/>
  </r>
  <r>
    <s v="OtsLGRF23S"/>
    <s v="OtsLGRF23S_8200"/>
    <s v="C-08200"/>
    <d v="2023-09-20T00:00:00"/>
    <x v="1"/>
    <s v="M"/>
    <n v="700"/>
    <x v="13"/>
    <x v="1"/>
    <n v="1"/>
    <s v="3DD.003D7E4B9E"/>
    <s v="NA"/>
    <s v="M"/>
    <x v="1"/>
    <s v="OtsLYON20S_1_0416"/>
    <s v="OtsLYON20S_1_1101"/>
    <x v="5"/>
    <x v="3"/>
    <x v="3"/>
    <s v="FALL"/>
    <n v="1"/>
    <x v="6"/>
    <n v="0.98961045999999997"/>
    <n v="1"/>
    <x v="5"/>
    <n v="5.6818181818181825"/>
    <n v="5.7284090909090919"/>
    <n v="12.729797979797981"/>
    <s v="Abv"/>
  </r>
  <r>
    <s v="OtsLGRF23S"/>
    <s v="OtsLGRF23S_8201"/>
    <s v="C-08201"/>
    <d v="2023-09-20T00:00:00"/>
    <x v="1"/>
    <s v="F"/>
    <n v="670"/>
    <x v="11"/>
    <x v="1"/>
    <s v="NA"/>
    <s v="NA"/>
    <s v="NA"/>
    <s v="F"/>
    <x v="0"/>
    <s v="OtsPBT19-RSHFa-0378"/>
    <s v="OtsPBT19-RSHFa-0259"/>
    <x v="12"/>
    <x v="1"/>
    <x v="1"/>
    <s v="FALL"/>
    <n v="0.999999999999998"/>
    <x v="22"/>
    <n v="0.96016800000000002"/>
    <n v="1"/>
    <x v="3"/>
    <n v="5.6818181818181825"/>
    <n v="5.7284090909090919"/>
    <n v="12.729797979797981"/>
    <s v="Blw"/>
  </r>
  <r>
    <s v="OtsLGRF23S"/>
    <s v="OtsLGRF23S_8204"/>
    <s v="C-08204"/>
    <d v="2023-09-20T00:00:00"/>
    <x v="1"/>
    <s v="M"/>
    <n v="590"/>
    <x v="36"/>
    <x v="1"/>
    <n v="1"/>
    <s v="NA"/>
    <s v="NA"/>
    <s v="M"/>
    <x v="1"/>
    <s v="OtsLYON20S_1_1473"/>
    <s v="OtsLYON20S_1_1281"/>
    <x v="5"/>
    <x v="3"/>
    <x v="3"/>
    <s v="FALL"/>
    <n v="1"/>
    <x v="1"/>
    <n v="0.98961045999999997"/>
    <n v="1"/>
    <x v="9"/>
    <n v="5.6818181818181825"/>
    <n v="5.7284090909090919"/>
    <n v="12.729797979797981"/>
    <s v="Abv"/>
  </r>
  <r>
    <s v="OtsLGRF23S"/>
    <s v="OtsLGRF23S_8205"/>
    <s v="C-08205"/>
    <d v="2023-09-20T00:00:00"/>
    <x v="1"/>
    <s v="F"/>
    <n v="780"/>
    <x v="8"/>
    <x v="0"/>
    <s v="NA"/>
    <s v="3DD.003D7E4B99"/>
    <s v="NA"/>
    <s v="F"/>
    <x v="0"/>
    <s v="OtsLYON19S_1_1861"/>
    <s v="OtsLYON19S_1_1621"/>
    <x v="1"/>
    <x v="1"/>
    <x v="1"/>
    <s v="FALL"/>
    <n v="0.999999999999999"/>
    <x v="1"/>
    <n v="0.95971980899999998"/>
    <n v="1"/>
    <x v="0"/>
    <n v="5.6818181818181825"/>
    <n v="5.7284090909090919"/>
    <n v="12.729797979797981"/>
    <s v="Abv"/>
  </r>
  <r>
    <s v="OtsLGRF23S"/>
    <s v="OtsLGRF23S_8206"/>
    <s v="C-08206"/>
    <d v="2023-09-20T00:00:00"/>
    <x v="1"/>
    <s v="F"/>
    <n v="730"/>
    <x v="16"/>
    <x v="0"/>
    <s v="NA"/>
    <s v="3DD.003D7E4B7D"/>
    <s v="NA"/>
    <s v="F"/>
    <x v="0"/>
    <s v="NA"/>
    <s v="NA"/>
    <x v="0"/>
    <x v="0"/>
    <x v="0"/>
    <s v="FALL"/>
    <n v="1"/>
    <x v="0"/>
    <e v="#N/A"/>
    <n v="1"/>
    <x v="1"/>
    <n v="5.6818181818181825"/>
    <n v="5.7284090909090919"/>
    <n v="12.729797979797981"/>
    <s v="Abv"/>
  </r>
  <r>
    <s v="OtsLGRF23S"/>
    <s v="OtsLGRF23S_8207"/>
    <s v="C-08207"/>
    <d v="2023-09-20T00:00:00"/>
    <x v="1"/>
    <s v="M"/>
    <n v="710"/>
    <x v="10"/>
    <x v="0"/>
    <s v="NA"/>
    <s v="3DD.003D7E4BAF"/>
    <s v="NA"/>
    <s v="M"/>
    <x v="1"/>
    <s v="NA"/>
    <s v="NA"/>
    <x v="0"/>
    <x v="0"/>
    <x v="0"/>
    <s v="FALL"/>
    <n v="0.999999999999997"/>
    <x v="0"/>
    <e v="#N/A"/>
    <n v="1"/>
    <x v="5"/>
    <n v="5.6818181818181825"/>
    <n v="5.7284090909090919"/>
    <n v="12.729797979797981"/>
    <s v="Abv"/>
  </r>
  <r>
    <s v="OtsLGRF23S"/>
    <s v="OtsLGRF23S_8210"/>
    <s v="C-08210"/>
    <d v="2023-09-20T00:00:00"/>
    <x v="1"/>
    <s v="F"/>
    <n v="680"/>
    <x v="35"/>
    <x v="0"/>
    <s v="NA"/>
    <s v="NA"/>
    <s v="NA"/>
    <s v="F"/>
    <x v="0"/>
    <s v="OtsLYON19S_1_0709"/>
    <s v="OtsLYON19S_1_0811"/>
    <x v="1"/>
    <x v="1"/>
    <x v="1"/>
    <s v="FALL"/>
    <n v="0.999999999999995"/>
    <x v="6"/>
    <n v="0.95971980899999998"/>
    <n v="1"/>
    <x v="5"/>
    <n v="5.6818181818181825"/>
    <n v="5.7284090909090919"/>
    <n v="12.729797979797981"/>
    <s v="Abv"/>
  </r>
  <r>
    <s v="OtsLGRF23S"/>
    <s v="OtsLGRF23S_8213"/>
    <s v="C-08213"/>
    <d v="2023-09-20T00:00:00"/>
    <x v="1"/>
    <s v="M"/>
    <n v="580"/>
    <x v="46"/>
    <x v="0"/>
    <s v="NA"/>
    <s v="NA"/>
    <s v="NA"/>
    <s v="M"/>
    <x v="1"/>
    <s v="NA"/>
    <s v="NA"/>
    <x v="0"/>
    <x v="0"/>
    <x v="0"/>
    <s v="FALL"/>
    <n v="0.99999999999999301"/>
    <x v="0"/>
    <e v="#N/A"/>
    <n v="1"/>
    <x v="9"/>
    <n v="5.6818181818181825"/>
    <n v="5.7284090909090919"/>
    <n v="12.729797979797981"/>
    <s v="Abv"/>
  </r>
  <r>
    <s v="OtsLGRF23S"/>
    <s v="OtsLGRF23S_8215"/>
    <s v="C-08215"/>
    <d v="2023-09-20T00:00:00"/>
    <x v="1"/>
    <s v="F"/>
    <n v="770"/>
    <x v="2"/>
    <x v="0"/>
    <s v="NA"/>
    <s v="3DD.003D7E4BAD"/>
    <s v="NA"/>
    <s v="F"/>
    <x v="0"/>
    <s v="OtsLYON19S_1_1857"/>
    <s v="OtsLYON19S_1_1612"/>
    <x v="1"/>
    <x v="1"/>
    <x v="1"/>
    <s v="FALL"/>
    <n v="1"/>
    <x v="1"/>
    <n v="0.95971980899999998"/>
    <n v="1"/>
    <x v="1"/>
    <n v="5.6818181818181825"/>
    <n v="5.7284090909090919"/>
    <n v="12.729797979797981"/>
    <s v="Abv"/>
  </r>
  <r>
    <s v="OtsLGRF23S"/>
    <s v="OtsLGRF23S_8216"/>
    <s v="C-08216"/>
    <d v="2023-09-20T00:00:00"/>
    <x v="1"/>
    <s v="F"/>
    <n v="790"/>
    <x v="0"/>
    <x v="0"/>
    <s v="NA"/>
    <s v="3DD.003D7E4BCA"/>
    <s v="NA"/>
    <s v="F"/>
    <x v="0"/>
    <s v="NA"/>
    <s v="NA"/>
    <x v="0"/>
    <x v="0"/>
    <x v="0"/>
    <s v="FALL"/>
    <n v="1"/>
    <x v="0"/>
    <e v="#N/A"/>
    <n v="1"/>
    <x v="0"/>
    <n v="5.6818181818181825"/>
    <n v="5.7284090909090919"/>
    <n v="12.729797979797981"/>
    <s v="Abv"/>
  </r>
  <r>
    <s v="OtsLGRF23S"/>
    <s v="OtsLGRF23S_8217"/>
    <s v="C-08217"/>
    <d v="2023-09-20T00:00:00"/>
    <x v="1"/>
    <s v="F"/>
    <n v="890"/>
    <x v="28"/>
    <x v="0"/>
    <s v="NA"/>
    <s v="3DD.003D7E4B9F"/>
    <s v="NA"/>
    <s v="F"/>
    <x v="0"/>
    <s v="NA"/>
    <s v="NA"/>
    <x v="0"/>
    <x v="0"/>
    <x v="0"/>
    <s v="FALL"/>
    <n v="0.999999999999998"/>
    <x v="0"/>
    <e v="#N/A"/>
    <n v="1"/>
    <x v="4"/>
    <n v="5.6818181818181825"/>
    <n v="5.7284090909090919"/>
    <n v="12.729797979797981"/>
    <s v="Abv"/>
  </r>
  <r>
    <s v="OtsLGRF23S"/>
    <s v="OtsLGRF23S_8218"/>
    <s v="C-08218"/>
    <d v="2023-09-20T00:00:00"/>
    <x v="1"/>
    <s v="M"/>
    <n v="760"/>
    <x v="6"/>
    <x v="0"/>
    <s v="NA"/>
    <s v="3DD.003D7E4BC2"/>
    <s v="NA"/>
    <s v="M"/>
    <x v="1"/>
    <s v="OtsLYON19S_1_0560"/>
    <s v="OtsLYON19S_1_0462"/>
    <x v="1"/>
    <x v="1"/>
    <x v="1"/>
    <s v="FALL"/>
    <n v="1"/>
    <x v="7"/>
    <n v="0.95971980899999998"/>
    <n v="1"/>
    <x v="1"/>
    <n v="5.6818181818181825"/>
    <n v="5.7284090909090919"/>
    <n v="12.729797979797981"/>
    <s v="Blw"/>
  </r>
  <r>
    <s v="OtsLGRF23S"/>
    <s v="OtsLGRF23S_8219"/>
    <s v="C-08219"/>
    <d v="2023-09-20T00:00:00"/>
    <x v="1"/>
    <s v="F"/>
    <n v="700"/>
    <x v="13"/>
    <x v="0"/>
    <s v="NA"/>
    <s v="3DD.003D7E4BC0"/>
    <s v="NA"/>
    <s v="F"/>
    <x v="0"/>
    <s v="OtsLYON19S_1_0520"/>
    <s v="OtsLYON19S_1_0340"/>
    <x v="1"/>
    <x v="1"/>
    <x v="1"/>
    <s v="FALL"/>
    <n v="1"/>
    <x v="3"/>
    <n v="0.95971980899999998"/>
    <n v="1"/>
    <x v="5"/>
    <n v="5.6818181818181825"/>
    <n v="5.7284090909090919"/>
    <n v="12.729797979797981"/>
    <s v="Abv"/>
  </r>
  <r>
    <s v="OtsLGRF23S"/>
    <s v="OtsLGRF23S_8221"/>
    <s v="C-08221"/>
    <d v="2023-09-20T00:00:00"/>
    <x v="1"/>
    <s v="M"/>
    <n v="710"/>
    <x v="10"/>
    <x v="0"/>
    <s v="NA"/>
    <s v="3DD.003D7E4B8B"/>
    <s v="NA"/>
    <s v="M"/>
    <x v="1"/>
    <s v="OtsLYON19S_1_0717"/>
    <s v="OtsLYON19S_1_0827"/>
    <x v="1"/>
    <x v="1"/>
    <x v="1"/>
    <s v="FALL"/>
    <n v="0.999999999999998"/>
    <x v="6"/>
    <n v="0.95971980899999998"/>
    <n v="1"/>
    <x v="5"/>
    <n v="5.6818181818181825"/>
    <n v="5.7284090909090919"/>
    <n v="12.729797979797981"/>
    <s v="Abv"/>
  </r>
  <r>
    <s v="OtsLGRF23S"/>
    <s v="OtsLGRF23S_8222"/>
    <s v="C-08222"/>
    <d v="2023-09-20T00:00:00"/>
    <x v="1"/>
    <s v="F"/>
    <n v="690"/>
    <x v="30"/>
    <x v="1"/>
    <n v="1"/>
    <s v="NA"/>
    <s v="This sample is a duplicate with OtsLGRF23S_7015."/>
    <s v="F"/>
    <x v="0"/>
    <s v="OtsLYON19S_1_1315"/>
    <s v="OtsLYON19S_1_1218"/>
    <x v="1"/>
    <x v="1"/>
    <x v="1"/>
    <s v="FALL"/>
    <n v="1"/>
    <x v="12"/>
    <n v="0.95971980899999998"/>
    <n v="1"/>
    <x v="5"/>
    <n v="5.6818181818181825"/>
    <n v="5.7284090909090919"/>
    <n v="12.729797979797981"/>
    <s v="Abv"/>
  </r>
  <r>
    <s v="OtsLGRF23S"/>
    <s v="OtsLGRF23S_8225"/>
    <s v="C-08225"/>
    <d v="2023-09-20T00:00:00"/>
    <x v="1"/>
    <s v="M"/>
    <n v="460"/>
    <x v="37"/>
    <x v="0"/>
    <s v="NA"/>
    <s v="NA"/>
    <s v="NA"/>
    <s v="M"/>
    <x v="1"/>
    <s v="NA"/>
    <s v="NA"/>
    <x v="0"/>
    <x v="0"/>
    <x v="0"/>
    <s v="FALL"/>
    <n v="1"/>
    <x v="0"/>
    <e v="#N/A"/>
    <n v="1"/>
    <x v="10"/>
    <n v="5.6818181818181825"/>
    <n v="5.7284090909090919"/>
    <n v="12.729797979797981"/>
    <s v="Abv"/>
  </r>
  <r>
    <s v="OtsLGRF23S"/>
    <s v="OtsLGRF23S_8228"/>
    <s v="C-08228"/>
    <d v="2023-09-20T00:00:00"/>
    <x v="1"/>
    <s v="F"/>
    <n v="690"/>
    <x v="30"/>
    <x v="0"/>
    <s v="NA"/>
    <s v="NA"/>
    <s v="NA"/>
    <s v="F"/>
    <x v="0"/>
    <s v="OtsLYON20S_1_0459"/>
    <s v="OtsLYON20S_1_1190"/>
    <x v="5"/>
    <x v="3"/>
    <x v="3"/>
    <s v="FALL"/>
    <n v="1"/>
    <x v="11"/>
    <n v="0.98961045999999997"/>
    <n v="1"/>
    <x v="5"/>
    <n v="5.6818181818181825"/>
    <n v="5.7284090909090919"/>
    <n v="12.729797979797981"/>
    <s v="Blw"/>
  </r>
  <r>
    <s v="OtsLGRF23S"/>
    <s v="OtsLGRF23S_8231"/>
    <s v="C-08231"/>
    <d v="2023-09-20T00:00:00"/>
    <x v="1"/>
    <s v="F"/>
    <n v="700"/>
    <x v="13"/>
    <x v="1"/>
    <n v="1"/>
    <s v="NA"/>
    <s v="NA"/>
    <s v="F"/>
    <x v="0"/>
    <s v="OtsLYON18S_1_2332"/>
    <s v="OtsLYON18S_1_2734"/>
    <x v="3"/>
    <x v="2"/>
    <x v="2"/>
    <s v="FALL"/>
    <n v="1"/>
    <x v="17"/>
    <n v="0.80551598400000002"/>
    <n v="1"/>
    <x v="5"/>
    <n v="5.6818181818181825"/>
    <n v="5.7284090909090919"/>
    <n v="12.729797979797981"/>
    <s v="Blw"/>
  </r>
  <r>
    <s v="OtsLGRF23S"/>
    <s v="OtsLGRF23S_8234"/>
    <s v="C-08234"/>
    <d v="2023-09-20T00:00:00"/>
    <x v="1"/>
    <s v="F"/>
    <n v="770"/>
    <x v="2"/>
    <x v="1"/>
    <n v="1"/>
    <s v="NA"/>
    <s v="NA"/>
    <s v="F"/>
    <x v="0"/>
    <s v="OtsLYON19S_1_0109"/>
    <s v="OtsLYON19S_1_0017"/>
    <x v="1"/>
    <x v="1"/>
    <x v="1"/>
    <s v="FALL"/>
    <n v="0.999999999999999"/>
    <x v="4"/>
    <n v="0.95971980899999998"/>
    <n v="1"/>
    <x v="1"/>
    <n v="5.6818181818181825"/>
    <n v="5.7284090909090919"/>
    <n v="12.729797979797981"/>
    <s v="Abv"/>
  </r>
  <r>
    <s v="OtsLGRF23S"/>
    <s v="OtsLGRF23S_8236"/>
    <s v="C-08236"/>
    <d v="2023-09-20T00:00:00"/>
    <x v="1"/>
    <s v="M"/>
    <n v="750"/>
    <x v="1"/>
    <x v="1"/>
    <n v="1"/>
    <s v="3DD.003D7E4B7F"/>
    <s v="NA"/>
    <s v="M"/>
    <x v="1"/>
    <s v="OtsLYON19S_1_1381"/>
    <s v="OtsLYON19S_1_1449"/>
    <x v="1"/>
    <x v="1"/>
    <x v="1"/>
    <s v="FALL"/>
    <n v="0.999999999999996"/>
    <x v="17"/>
    <n v="0.95971980899999998"/>
    <n v="1"/>
    <x v="1"/>
    <n v="5.6818181818181825"/>
    <n v="5.7284090909090919"/>
    <n v="12.729797979797981"/>
    <s v="Blw"/>
  </r>
  <r>
    <s v="OtsLGRF23S"/>
    <s v="OtsLGRF23S_8237"/>
    <s v="C-08237"/>
    <d v="2023-09-20T00:00:00"/>
    <x v="1"/>
    <s v="F"/>
    <n v="710"/>
    <x v="10"/>
    <x v="0"/>
    <s v="NA"/>
    <s v="3DD.003D7E4BCC"/>
    <s v="NA"/>
    <s v="F"/>
    <x v="0"/>
    <s v="OtsLYON19S_1_1826"/>
    <s v="OtsLYON19S_1_1548"/>
    <x v="1"/>
    <x v="1"/>
    <x v="1"/>
    <s v="FALL"/>
    <n v="0.999999999999999"/>
    <x v="1"/>
    <n v="0.95971980899999998"/>
    <n v="1"/>
    <x v="5"/>
    <n v="5.6818181818181825"/>
    <n v="5.7284090909090919"/>
    <n v="12.729797979797981"/>
    <s v="Abv"/>
  </r>
  <r>
    <s v="OtsLGRF23S"/>
    <s v="OtsLGRF23S_8239"/>
    <s v="C-08239"/>
    <d v="2023-09-20T00:00:00"/>
    <x v="1"/>
    <s v="F"/>
    <n v="770"/>
    <x v="2"/>
    <x v="0"/>
    <s v="NA"/>
    <s v="3DD.003D7E4B82"/>
    <s v="NA"/>
    <s v="F"/>
    <x v="0"/>
    <s v="NA"/>
    <s v="NA"/>
    <x v="0"/>
    <x v="0"/>
    <x v="0"/>
    <s v="FALL"/>
    <n v="0.999999999999994"/>
    <x v="0"/>
    <e v="#N/A"/>
    <n v="1"/>
    <x v="1"/>
    <n v="5.6818181818181825"/>
    <n v="5.7284090909090919"/>
    <n v="12.729797979797981"/>
    <s v="Abv"/>
  </r>
  <r>
    <s v="OtsLGRF23S"/>
    <s v="OtsLGRF23S_8240"/>
    <s v="C-08240"/>
    <d v="2023-09-20T00:00:00"/>
    <x v="1"/>
    <s v="F"/>
    <n v="650"/>
    <x v="5"/>
    <x v="0"/>
    <s v="NA"/>
    <s v="NA"/>
    <s v="NA"/>
    <s v="F"/>
    <x v="0"/>
    <s v="OtsLYON19S_1_0548"/>
    <s v="OtsLYON19S_1_0411"/>
    <x v="1"/>
    <x v="1"/>
    <x v="1"/>
    <s v="FALL"/>
    <n v="1"/>
    <x v="7"/>
    <n v="0.95971980899999998"/>
    <n v="1"/>
    <x v="3"/>
    <n v="5.6818181818181825"/>
    <n v="5.7284090909090919"/>
    <n v="12.729797979797981"/>
    <s v="Blw"/>
  </r>
  <r>
    <s v="OtsLGRF23S"/>
    <s v="OtsLGRF23S_8243"/>
    <s v="C-08243"/>
    <d v="2023-09-20T00:00:00"/>
    <x v="1"/>
    <s v="M"/>
    <n v="740"/>
    <x v="12"/>
    <x v="0"/>
    <s v="NA"/>
    <s v="3DD.003D7E4BAC"/>
    <s v="NA"/>
    <s v="M"/>
    <x v="1"/>
    <s v="OtsLYON19S_1_1388"/>
    <s v="OtsLYON19S_1_1480"/>
    <x v="1"/>
    <x v="1"/>
    <x v="1"/>
    <s v="FALL"/>
    <n v="1.00000000000001"/>
    <x v="1"/>
    <n v="0.95971980899999998"/>
    <n v="1"/>
    <x v="1"/>
    <n v="5.6818181818181825"/>
    <n v="5.7284090909090919"/>
    <n v="12.729797979797981"/>
    <s v="Abv"/>
  </r>
  <r>
    <s v="OtsLGRF23S"/>
    <s v="OtsLGRF23S_8246"/>
    <s v="C-08246"/>
    <d v="2023-09-20T00:00:00"/>
    <x v="1"/>
    <s v="F"/>
    <n v="790"/>
    <x v="0"/>
    <x v="1"/>
    <n v="1"/>
    <s v="NA"/>
    <s v="NA"/>
    <s v="F"/>
    <x v="0"/>
    <s v="OtsPBT19-RSHFa-0104"/>
    <s v="OtsPBT19-RSHFa-0025"/>
    <x v="12"/>
    <x v="1"/>
    <x v="1"/>
    <s v="FALL"/>
    <n v="1"/>
    <x v="22"/>
    <n v="0.96016800000000002"/>
    <n v="1"/>
    <x v="0"/>
    <n v="5.6818181818181825"/>
    <n v="5.7284090909090919"/>
    <n v="12.729797979797981"/>
    <s v="Blw"/>
  </r>
  <r>
    <s v="OtsLGRF23S"/>
    <s v="OtsLGRF23S_8249"/>
    <s v="C-08249"/>
    <d v="2023-09-20T00:00:00"/>
    <x v="1"/>
    <s v="F"/>
    <n v="710"/>
    <x v="10"/>
    <x v="0"/>
    <s v="NA"/>
    <s v="3DD.003D7E4BC6"/>
    <s v="NA"/>
    <s v="F"/>
    <x v="0"/>
    <s v="OtsLYON19S_1_0563"/>
    <s v="OtsLYON19S_1_0615"/>
    <x v="1"/>
    <x v="1"/>
    <x v="1"/>
    <s v="FALL"/>
    <n v="0.999999999999995"/>
    <x v="6"/>
    <n v="0.95971980899999998"/>
    <n v="1"/>
    <x v="5"/>
    <n v="5.6818181818181825"/>
    <n v="5.7284090909090919"/>
    <n v="12.729797979797981"/>
    <s v="Abv"/>
  </r>
  <r>
    <s v="OtsLGRF23S"/>
    <s v="OtsLGRF23S_8252"/>
    <s v="C-08252"/>
    <d v="2023-09-20T00:00:00"/>
    <x v="1"/>
    <s v="F"/>
    <n v="740"/>
    <x v="12"/>
    <x v="0"/>
    <s v="NA"/>
    <s v="3DD.003D7E4B80"/>
    <s v="NA"/>
    <s v="F"/>
    <x v="0"/>
    <s v="NA"/>
    <s v="NA"/>
    <x v="0"/>
    <x v="0"/>
    <x v="0"/>
    <s v="FALL"/>
    <n v="0.999999999999999"/>
    <x v="0"/>
    <e v="#N/A"/>
    <n v="1"/>
    <x v="1"/>
    <n v="5.6818181818181825"/>
    <n v="5.7284090909090919"/>
    <n v="12.729797979797981"/>
    <s v="Abv"/>
  </r>
  <r>
    <s v="OtsLGRF23S"/>
    <s v="OtsLGRF23S_8253"/>
    <s v="C-08253"/>
    <d v="2023-09-20T00:00:00"/>
    <x v="1"/>
    <s v="M"/>
    <n v="750"/>
    <x v="1"/>
    <x v="0"/>
    <s v="NA"/>
    <s v="3DD.003D7E4BDB"/>
    <s v="NA"/>
    <s v="M"/>
    <x v="1"/>
    <s v="OtsLYON19S_1_2312"/>
    <s v="OtsLYON19S_1_2088"/>
    <x v="1"/>
    <x v="1"/>
    <x v="1"/>
    <s v="FALL"/>
    <n v="0.999999999999999"/>
    <x v="14"/>
    <n v="0.95971980899999998"/>
    <n v="1"/>
    <x v="1"/>
    <n v="5.6818181818181825"/>
    <n v="5.7284090909090919"/>
    <n v="12.729797979797981"/>
    <s v="Blw"/>
  </r>
  <r>
    <s v="OtsLGRF23S"/>
    <s v="OtsLGRF23S_8255"/>
    <s v="C-08255"/>
    <d v="2023-09-20T00:00:00"/>
    <x v="1"/>
    <s v="M"/>
    <n v="710"/>
    <x v="10"/>
    <x v="0"/>
    <s v="NA"/>
    <s v="3DD.003D7E4BDA"/>
    <s v="NA"/>
    <s v="M"/>
    <x v="1"/>
    <s v="OtsLYON20S_1_0464"/>
    <s v="OtsLYON20S_1_0502"/>
    <x v="5"/>
    <x v="3"/>
    <x v="3"/>
    <s v="FALL"/>
    <n v="0.999999999999999"/>
    <x v="7"/>
    <n v="0.98961045999999997"/>
    <n v="1"/>
    <x v="5"/>
    <n v="5.6818181818181825"/>
    <n v="5.7284090909090919"/>
    <n v="12.729797979797981"/>
    <s v="Blw"/>
  </r>
  <r>
    <s v="OtsLGRF23S"/>
    <s v="OtsLGRF23S_8256"/>
    <s v="C-08256"/>
    <d v="2023-09-20T00:00:00"/>
    <x v="1"/>
    <s v="F"/>
    <n v="700"/>
    <x v="13"/>
    <x v="0"/>
    <s v="NA"/>
    <s v="3DD.003D7E4BD0"/>
    <s v="NA"/>
    <s v="F"/>
    <x v="0"/>
    <s v="NA"/>
    <s v="NA"/>
    <x v="0"/>
    <x v="0"/>
    <x v="0"/>
    <s v="FALL"/>
    <n v="1"/>
    <x v="0"/>
    <e v="#N/A"/>
    <n v="1"/>
    <x v="5"/>
    <n v="5.6818181818181825"/>
    <n v="5.7284090909090919"/>
    <n v="12.729797979797981"/>
    <s v="Abv"/>
  </r>
  <r>
    <s v="OtsLGRF23S"/>
    <s v="OtsLGRF23S_8257"/>
    <s v="C-08257"/>
    <d v="2023-09-20T00:00:00"/>
    <x v="1"/>
    <s v="F"/>
    <n v="750"/>
    <x v="1"/>
    <x v="0"/>
    <s v="NA"/>
    <s v="3DD.003D7E4BC1"/>
    <s v="NA"/>
    <s v="F"/>
    <x v="0"/>
    <s v="OtsLYON19S_1_1832"/>
    <s v="OtsLYON19S_1_1573"/>
    <x v="1"/>
    <x v="1"/>
    <x v="1"/>
    <s v="FALL"/>
    <n v="0.999999999999996"/>
    <x v="1"/>
    <n v="0.95971980899999998"/>
    <n v="1"/>
    <x v="1"/>
    <n v="5.6818181818181825"/>
    <n v="5.7284090909090919"/>
    <n v="12.729797979797981"/>
    <s v="Abv"/>
  </r>
  <r>
    <s v="OtsLGRF23S"/>
    <s v="OtsLGRF23S_8258"/>
    <s v="C-08258"/>
    <d v="2023-09-20T00:00:00"/>
    <x v="1"/>
    <s v="F"/>
    <n v="760"/>
    <x v="6"/>
    <x v="0"/>
    <s v="NA"/>
    <s v="3DD.003D7E4BDD"/>
    <s v="NA"/>
    <s v="F"/>
    <x v="0"/>
    <s v="OtsLYON19S_1_0564"/>
    <s v="OtsLYON19S_1_0478"/>
    <x v="1"/>
    <x v="1"/>
    <x v="1"/>
    <s v="FALL"/>
    <n v="1"/>
    <x v="7"/>
    <n v="0.95971980899999998"/>
    <n v="1"/>
    <x v="1"/>
    <n v="5.6818181818181825"/>
    <n v="5.7284090909090919"/>
    <n v="12.729797979797981"/>
    <s v="Blw"/>
  </r>
  <r>
    <s v="OtsLGRF23S"/>
    <s v="OtsLGRF23S_8261"/>
    <s v="C-08261"/>
    <d v="2023-09-20T00:00:00"/>
    <x v="1"/>
    <s v="M"/>
    <n v="660"/>
    <x v="33"/>
    <x v="1"/>
    <n v="1"/>
    <s v="3DD.003D4A0B14"/>
    <s v="NA"/>
    <s v="M"/>
    <x v="1"/>
    <s v="OtsLYON19S_1_0581"/>
    <s v="OtsLYON19S_1_0623"/>
    <x v="1"/>
    <x v="1"/>
    <x v="1"/>
    <s v="FALL"/>
    <n v="1.00000000000001"/>
    <x v="6"/>
    <n v="0.95971980899999998"/>
    <n v="1"/>
    <x v="3"/>
    <n v="5.6818181818181825"/>
    <n v="5.7284090909090919"/>
    <n v="12.729797979797981"/>
    <s v="Abv"/>
  </r>
  <r>
    <s v="OtsLGRF23S"/>
    <s v="OtsLGRF23S_8263"/>
    <s v="C-08263"/>
    <d v="2023-09-20T00:00:00"/>
    <x v="1"/>
    <s v="F"/>
    <n v="730"/>
    <x v="16"/>
    <x v="0"/>
    <s v="NA"/>
    <s v="3DD.003D7E4BA6"/>
    <s v="NA"/>
    <s v="F"/>
    <x v="0"/>
    <s v="OtsLYON19S_1_1879"/>
    <s v="OtsLYON19S_1_1644"/>
    <x v="1"/>
    <x v="1"/>
    <x v="1"/>
    <s v="FALL"/>
    <n v="1.00000000000001"/>
    <x v="1"/>
    <n v="0.95971980899999998"/>
    <n v="1"/>
    <x v="1"/>
    <n v="5.6818181818181825"/>
    <n v="5.7284090909090919"/>
    <n v="12.729797979797981"/>
    <s v="Abv"/>
  </r>
  <r>
    <s v="OtsLGRF23S"/>
    <s v="OtsLGRF23S_8264"/>
    <s v="C-08264"/>
    <d v="2023-09-20T00:00:00"/>
    <x v="1"/>
    <s v="F"/>
    <n v="730"/>
    <x v="16"/>
    <x v="1"/>
    <n v="1"/>
    <s v="NA"/>
    <s v="NA"/>
    <s v="F"/>
    <x v="0"/>
    <s v="OtsLYON19S_1_0595"/>
    <s v="OtsLYON19S_1_0698"/>
    <x v="1"/>
    <x v="1"/>
    <x v="1"/>
    <s v="FALL"/>
    <n v="1"/>
    <x v="6"/>
    <n v="0.95971980899999998"/>
    <n v="1"/>
    <x v="1"/>
    <n v="5.6818181818181825"/>
    <n v="5.7284090909090919"/>
    <n v="12.729797979797981"/>
    <s v="Abv"/>
  </r>
  <r>
    <s v="OtsLGRF23S"/>
    <s v="OtsLGRF23S_8267"/>
    <s v="C-08267"/>
    <d v="2023-09-20T00:00:00"/>
    <x v="1"/>
    <s v="M"/>
    <n v="650"/>
    <x v="5"/>
    <x v="1"/>
    <n v="1"/>
    <s v="NA"/>
    <s v="NA"/>
    <s v="M"/>
    <x v="1"/>
    <s v="OtsNPFH19S_1_5335"/>
    <s v="OtsNPFH19S_1_5022"/>
    <x v="2"/>
    <x v="1"/>
    <x v="1"/>
    <s v="FALL"/>
    <n v="0.999999999999998"/>
    <x v="2"/>
    <n v="0.99705232300000002"/>
    <n v="1"/>
    <x v="3"/>
    <n v="5.6818181818181825"/>
    <n v="5.7284090909090919"/>
    <n v="12.729797979797981"/>
    <s v="Abv"/>
  </r>
  <r>
    <s v="OtsLGRF23S"/>
    <s v="OtsLGRF23S_8269"/>
    <s v="C-08269"/>
    <d v="2023-09-20T00:00:00"/>
    <x v="1"/>
    <s v="M"/>
    <n v="750"/>
    <x v="1"/>
    <x v="0"/>
    <s v="NA"/>
    <s v="3DD.003D7E4B92"/>
    <s v="NA"/>
    <s v="M"/>
    <x v="1"/>
    <s v="OtsLYON18S_1_1375"/>
    <s v="OtsLYON18S_1_1761"/>
    <x v="3"/>
    <x v="2"/>
    <x v="2"/>
    <s v="FALL"/>
    <n v="1"/>
    <x v="11"/>
    <n v="0.80551598400000002"/>
    <n v="1"/>
    <x v="1"/>
    <n v="5.6818181818181825"/>
    <n v="5.7284090909090919"/>
    <n v="12.729797979797981"/>
    <s v="Blw"/>
  </r>
  <r>
    <s v="OtsLGRF23S"/>
    <s v="OtsLGRF23S_8270"/>
    <s v="C-08270"/>
    <d v="2023-09-20T00:00:00"/>
    <x v="1"/>
    <s v="F"/>
    <n v="730"/>
    <x v="16"/>
    <x v="0"/>
    <s v="NA"/>
    <s v="3DD.003D7E4BBA"/>
    <s v="NA"/>
    <s v="F"/>
    <x v="0"/>
    <s v="OtsLYON19S_1_1707"/>
    <s v="OtsLYON19S_1_1910"/>
    <x v="1"/>
    <x v="1"/>
    <x v="1"/>
    <s v="FALL"/>
    <n v="0.999999999999998"/>
    <x v="1"/>
    <n v="0.95971980899999998"/>
    <n v="1"/>
    <x v="1"/>
    <n v="5.6818181818181825"/>
    <n v="5.7284090909090919"/>
    <n v="12.729797979797981"/>
    <s v="Abv"/>
  </r>
  <r>
    <s v="OtsLGRF23S"/>
    <s v="OtsLGRF23S_8272"/>
    <s v="C-08272"/>
    <d v="2023-09-20T00:00:00"/>
    <x v="1"/>
    <s v="F"/>
    <n v="710"/>
    <x v="10"/>
    <x v="0"/>
    <s v="NA"/>
    <s v="3DD.003D7E4B94"/>
    <s v="NA"/>
    <s v="F"/>
    <x v="0"/>
    <s v="OtsNPFH19S_1_1341"/>
    <s v="OtsNPFH19S_1_1039"/>
    <x v="2"/>
    <x v="1"/>
    <x v="1"/>
    <s v="FALL"/>
    <n v="0.999999999999999"/>
    <x v="2"/>
    <n v="0.99705232300000002"/>
    <n v="1"/>
    <x v="5"/>
    <n v="5.6818181818181825"/>
    <n v="5.7284090909090919"/>
    <n v="12.729797979797981"/>
    <s v="Abv"/>
  </r>
  <r>
    <s v="OtsLGRF23S"/>
    <s v="OtsLGRF23S_8273"/>
    <s v="C-08273"/>
    <d v="2023-09-20T00:00:00"/>
    <x v="1"/>
    <s v="F"/>
    <n v="690"/>
    <x v="30"/>
    <x v="0"/>
    <s v="NA"/>
    <s v="NA"/>
    <s v="NA"/>
    <s v="F"/>
    <x v="0"/>
    <s v="OtsLYON20S_1_1552"/>
    <s v="OtsLYON20S_1_1720"/>
    <x v="5"/>
    <x v="3"/>
    <x v="3"/>
    <s v="FALL"/>
    <n v="1"/>
    <x v="1"/>
    <n v="0.98961045999999997"/>
    <n v="1"/>
    <x v="5"/>
    <n v="5.6818181818181825"/>
    <n v="5.7284090909090919"/>
    <n v="12.729797979797981"/>
    <s v="Abv"/>
  </r>
  <r>
    <s v="OtsLGRF23S"/>
    <s v="OtsLGRF23S_8276"/>
    <s v="C-08276"/>
    <d v="2023-09-20T00:00:00"/>
    <x v="1"/>
    <s v="M"/>
    <n v="510"/>
    <x v="58"/>
    <x v="0"/>
    <s v="NA"/>
    <s v="NA"/>
    <s v="NA"/>
    <s v="M"/>
    <x v="1"/>
    <s v="OtsLYON21S_1_0791"/>
    <s v="OtsLYON21S_1_0481"/>
    <x v="7"/>
    <x v="4"/>
    <x v="4"/>
    <s v="FALL"/>
    <n v="1"/>
    <x v="7"/>
    <e v="#N/A"/>
    <n v="1"/>
    <x v="11"/>
    <n v="5.6818181818181825"/>
    <n v="5.7284090909090919"/>
    <n v="12.729797979797981"/>
    <s v="Blw"/>
  </r>
  <r>
    <s v="OtsLGRF23S"/>
    <s v="OtsLGRF23S_8277"/>
    <s v="C-08277"/>
    <d v="2023-09-20T00:00:00"/>
    <x v="1"/>
    <s v="F"/>
    <n v="730"/>
    <x v="16"/>
    <x v="0"/>
    <s v="NA"/>
    <s v="3DD.003D7E4BB2"/>
    <s v="NA"/>
    <s v="F"/>
    <x v="0"/>
    <s v="NA"/>
    <s v="NA"/>
    <x v="0"/>
    <x v="0"/>
    <x v="0"/>
    <s v="FALL"/>
    <n v="1"/>
    <x v="0"/>
    <e v="#N/A"/>
    <n v="1"/>
    <x v="1"/>
    <n v="5.6818181818181825"/>
    <n v="5.7284090909090919"/>
    <n v="12.729797979797981"/>
    <s v="Abv"/>
  </r>
  <r>
    <s v="OtsLGRF23S"/>
    <s v="OtsLGRF23S_8279"/>
    <s v="C-08279"/>
    <d v="2023-09-20T00:00:00"/>
    <x v="1"/>
    <s v="F"/>
    <n v="740"/>
    <x v="12"/>
    <x v="0"/>
    <s v="NA"/>
    <s v="NA"/>
    <s v="NA"/>
    <s v="F"/>
    <x v="0"/>
    <s v="NA"/>
    <s v="NA"/>
    <x v="0"/>
    <x v="0"/>
    <x v="0"/>
    <s v="FALL"/>
    <n v="1"/>
    <x v="0"/>
    <e v="#N/A"/>
    <n v="1"/>
    <x v="1"/>
    <n v="5.6818181818181825"/>
    <n v="5.7284090909090919"/>
    <n v="12.729797979797981"/>
    <s v="Abv"/>
  </r>
  <r>
    <s v="OtsLGRF23S"/>
    <s v="OtsLGRF23S_8282"/>
    <s v="C-08282"/>
    <d v="2023-09-20T00:00:00"/>
    <x v="1"/>
    <s v="M"/>
    <n v="590"/>
    <x v="36"/>
    <x v="0"/>
    <s v="NA"/>
    <s v="NA"/>
    <s v="NA"/>
    <s v="M"/>
    <x v="1"/>
    <s v="NA"/>
    <s v="NA"/>
    <x v="0"/>
    <x v="0"/>
    <x v="0"/>
    <s v="FALL"/>
    <n v="0.999999999999998"/>
    <x v="0"/>
    <e v="#N/A"/>
    <n v="1"/>
    <x v="9"/>
    <n v="5.6818181818181825"/>
    <n v="5.7284090909090919"/>
    <n v="12.729797979797981"/>
    <s v="Abv"/>
  </r>
  <r>
    <s v="OtsLGRF23S"/>
    <s v="OtsLGRF23S_8284"/>
    <s v="C-08284"/>
    <d v="2023-09-20T00:00:00"/>
    <x v="1"/>
    <s v="M"/>
    <n v="790"/>
    <x v="0"/>
    <x v="1"/>
    <n v="1"/>
    <s v="3DD.003D7E4B8F"/>
    <s v="NA"/>
    <s v="M"/>
    <x v="1"/>
    <s v="OtsPBT19-PRHFa-4428"/>
    <s v="OtsPBT19-PRHFa-4560"/>
    <x v="10"/>
    <x v="1"/>
    <x v="1"/>
    <s v="FALL"/>
    <n v="0.999999999999997"/>
    <x v="20"/>
    <n v="0.96152300000000002"/>
    <n v="1"/>
    <x v="0"/>
    <n v="5.6818181818181825"/>
    <n v="5.7284090909090919"/>
    <n v="12.729797979797981"/>
    <s v="Blw"/>
  </r>
  <r>
    <s v="OtsLGRF23S"/>
    <s v="OtsLGRF23S_8285"/>
    <s v="C-08285"/>
    <d v="2023-09-20T00:00:00"/>
    <x v="1"/>
    <s v="F"/>
    <n v="760"/>
    <x v="6"/>
    <x v="0"/>
    <s v="NA"/>
    <s v="NA"/>
    <s v="NA"/>
    <s v="F"/>
    <x v="0"/>
    <s v="OtsLYON19S_1_0574"/>
    <s v="OtsLYON19S_1_0493"/>
    <x v="1"/>
    <x v="1"/>
    <x v="1"/>
    <s v="FALL"/>
    <n v="1"/>
    <x v="7"/>
    <n v="0.95971980899999998"/>
    <n v="1"/>
    <x v="1"/>
    <n v="5.6818181818181825"/>
    <n v="5.7284090909090919"/>
    <n v="12.729797979797981"/>
    <s v="Blw"/>
  </r>
  <r>
    <s v="OtsLGRF23S"/>
    <s v="OtsLGRF23S_8288"/>
    <s v="C-08288"/>
    <d v="2023-09-20T00:00:00"/>
    <x v="1"/>
    <s v="F"/>
    <n v="670"/>
    <x v="11"/>
    <x v="1"/>
    <n v="1"/>
    <s v="NA"/>
    <s v="NA"/>
    <s v="F"/>
    <x v="0"/>
    <s v="OtsLYON19S_1_1740"/>
    <s v="OtsLYON19S_1_1988"/>
    <x v="1"/>
    <x v="1"/>
    <x v="1"/>
    <s v="FALL"/>
    <n v="1"/>
    <x v="1"/>
    <n v="0.95971980899999998"/>
    <n v="1"/>
    <x v="3"/>
    <n v="5.6818181818181825"/>
    <n v="5.7284090909090919"/>
    <n v="12.729797979797981"/>
    <s v="Abv"/>
  </r>
  <r>
    <s v="OtsLGRF23S"/>
    <s v="OtsLGRF23S_8291"/>
    <s v="C-08291"/>
    <d v="2023-09-20T00:00:00"/>
    <x v="1"/>
    <s v="M"/>
    <n v="440"/>
    <x v="63"/>
    <x v="0"/>
    <s v="NA"/>
    <s v="NA"/>
    <s v="NA"/>
    <s v="M"/>
    <x v="1"/>
    <s v="OtsLYON21S_1_0913"/>
    <s v="OtsLYON21S_1_1969"/>
    <x v="7"/>
    <x v="4"/>
    <x v="4"/>
    <s v="FALL"/>
    <n v="0.999999999999995"/>
    <x v="1"/>
    <e v="#N/A"/>
    <n v="1"/>
    <x v="10"/>
    <n v="5.6818181818181825"/>
    <n v="5.7284090909090919"/>
    <n v="12.729797979797981"/>
    <s v="Abv"/>
  </r>
  <r>
    <s v="OtsLGRF23S"/>
    <s v="OtsLGRF23S_8294"/>
    <s v="C-08294"/>
    <d v="2023-09-20T00:00:00"/>
    <x v="1"/>
    <s v="F"/>
    <n v="740"/>
    <x v="12"/>
    <x v="0"/>
    <s v="NA"/>
    <s v="NA"/>
    <s v="NA"/>
    <s v="F"/>
    <x v="0"/>
    <s v="OtsLYON19S_1_1392"/>
    <s v="OtsLYON19S_1_1487"/>
    <x v="1"/>
    <x v="1"/>
    <x v="1"/>
    <s v="FALL"/>
    <n v="0.99999999999999301"/>
    <x v="1"/>
    <n v="0.95971980899999998"/>
    <n v="1"/>
    <x v="1"/>
    <n v="5.6818181818181825"/>
    <n v="5.7284090909090919"/>
    <n v="12.729797979797981"/>
    <s v="Abv"/>
  </r>
  <r>
    <s v="OtsLGRF23S"/>
    <s v="OtsLGRF23S_8296"/>
    <s v="C-08296"/>
    <d v="2023-09-20T00:00:00"/>
    <x v="1"/>
    <s v="M"/>
    <n v="700"/>
    <x v="13"/>
    <x v="1"/>
    <n v="1"/>
    <s v="3DD.003D7E4BB6"/>
    <s v="NA"/>
    <s v="M"/>
    <x v="1"/>
    <s v="OtsLYON19S_1_0597"/>
    <s v="OtsLYON19S_1_0669"/>
    <x v="1"/>
    <x v="1"/>
    <x v="1"/>
    <s v="FALL"/>
    <n v="0.999999999999999"/>
    <x v="6"/>
    <n v="0.95971980899999998"/>
    <n v="1"/>
    <x v="5"/>
    <n v="5.6818181818181825"/>
    <n v="5.7284090909090919"/>
    <n v="12.729797979797981"/>
    <s v="Abv"/>
  </r>
  <r>
    <s v="OtsLGRF23S"/>
    <s v="OtsLGRF23S_8297"/>
    <s v="C-08297"/>
    <d v="2023-09-20T00:00:00"/>
    <x v="1"/>
    <s v="F"/>
    <n v="740"/>
    <x v="12"/>
    <x v="1"/>
    <n v="1"/>
    <s v="NA"/>
    <s v="NA"/>
    <s v="F"/>
    <x v="0"/>
    <s v="OtsLYON19S_1_0159"/>
    <s v="OtsLYON19S_1_0247"/>
    <x v="1"/>
    <x v="1"/>
    <x v="1"/>
    <s v="FALL"/>
    <n v="0.999999999999998"/>
    <x v="3"/>
    <n v="0.95971980899999998"/>
    <n v="1"/>
    <x v="1"/>
    <n v="5.6818181818181825"/>
    <n v="5.7284090909090919"/>
    <n v="12.729797979797981"/>
    <s v="Abv"/>
  </r>
  <r>
    <s v="OtsLGRF23S"/>
    <s v="OtsLGRF23S_8300"/>
    <s v="C-08300"/>
    <d v="2023-09-20T00:00:00"/>
    <x v="1"/>
    <s v="F"/>
    <n v="730"/>
    <x v="16"/>
    <x v="0"/>
    <s v="NA"/>
    <s v="NA"/>
    <s v="NA"/>
    <s v="F"/>
    <x v="0"/>
    <s v="NA"/>
    <s v="NA"/>
    <x v="0"/>
    <x v="0"/>
    <x v="0"/>
    <s v="FALL"/>
    <n v="0.999999999999998"/>
    <x v="0"/>
    <e v="#N/A"/>
    <n v="1"/>
    <x v="1"/>
    <n v="5.6818181818181825"/>
    <n v="5.7284090909090919"/>
    <n v="12.729797979797981"/>
    <s v="Abv"/>
  </r>
  <r>
    <s v="OtsLGRF23S"/>
    <s v="OtsLGRF23S_8303"/>
    <s v="C-08303"/>
    <d v="2023-09-20T00:00:00"/>
    <x v="1"/>
    <s v="M"/>
    <n v="500"/>
    <x v="52"/>
    <x v="0"/>
    <s v="NA"/>
    <s v="NA"/>
    <s v="NA"/>
    <s v="M"/>
    <x v="1"/>
    <s v="NA"/>
    <s v="NA"/>
    <x v="0"/>
    <x v="0"/>
    <x v="0"/>
    <s v="FALL"/>
    <n v="1"/>
    <x v="0"/>
    <e v="#N/A"/>
    <n v="1"/>
    <x v="11"/>
    <n v="5.6818181818181825"/>
    <n v="5.7284090909090919"/>
    <n v="12.729797979797981"/>
    <s v="Abv"/>
  </r>
  <r>
    <s v="OtsLGRF23S"/>
    <s v="OtsLGRF23S_8306"/>
    <s v="C-08306"/>
    <d v="2023-09-20T00:00:00"/>
    <x v="1"/>
    <s v="F"/>
    <n v="720"/>
    <x v="17"/>
    <x v="0"/>
    <s v="NA"/>
    <s v="NA"/>
    <s v="NA"/>
    <s v="F"/>
    <x v="0"/>
    <s v="OtsLYON19S_1_1869"/>
    <s v="OtsLYON19S_1_1625"/>
    <x v="1"/>
    <x v="1"/>
    <x v="1"/>
    <s v="FALL"/>
    <n v="0.999999999999999"/>
    <x v="1"/>
    <n v="0.95971980899999998"/>
    <n v="1"/>
    <x v="5"/>
    <n v="5.6818181818181825"/>
    <n v="5.7284090909090919"/>
    <n v="12.729797979797981"/>
    <s v="Abv"/>
  </r>
  <r>
    <s v="OtsLGRF23S"/>
    <s v="OtsLGRF23S_8307"/>
    <s v="C-08307"/>
    <d v="2023-09-20T00:00:00"/>
    <x v="1"/>
    <s v="M"/>
    <n v="920"/>
    <x v="20"/>
    <x v="1"/>
    <n v="1"/>
    <s v="3DD.003D7E4B83"/>
    <s v="NA"/>
    <s v="M"/>
    <x v="1"/>
    <s v="OtsLYON19S_1_0547"/>
    <s v="OtsLYON19S_1_0423"/>
    <x v="1"/>
    <x v="1"/>
    <x v="1"/>
    <s v="FALL"/>
    <n v="0.999999999999999"/>
    <x v="7"/>
    <n v="0.95971980899999998"/>
    <n v="1"/>
    <x v="4"/>
    <n v="5.6818181818181825"/>
    <n v="5.7284090909090919"/>
    <n v="12.729797979797981"/>
    <s v="Blw"/>
  </r>
  <r>
    <s v="OtsLGRF23S"/>
    <s v="OtsLGRF23S_8308"/>
    <s v="C-08308"/>
    <d v="2023-09-20T00:00:00"/>
    <x v="1"/>
    <s v="M"/>
    <n v="710"/>
    <x v="10"/>
    <x v="1"/>
    <n v="1"/>
    <s v="3DD.003D7E4B87"/>
    <s v="NA"/>
    <s v="M"/>
    <x v="1"/>
    <s v="OtsLYON19S_1_0598"/>
    <s v="OtsLYON19S_1_0668"/>
    <x v="1"/>
    <x v="1"/>
    <x v="1"/>
    <s v="FALL"/>
    <n v="0.999999999999998"/>
    <x v="6"/>
    <n v="0.95971980899999998"/>
    <n v="1"/>
    <x v="5"/>
    <n v="5.6818181818181825"/>
    <n v="5.7284090909090919"/>
    <n v="12.729797979797981"/>
    <s v="Abv"/>
  </r>
  <r>
    <s v="OtsLGRF23S"/>
    <s v="OtsLGRF23S_8309"/>
    <s v="C-08309"/>
    <d v="2023-09-20T00:00:00"/>
    <x v="1"/>
    <s v="M"/>
    <n v="680"/>
    <x v="35"/>
    <x v="1"/>
    <n v="1"/>
    <s v="NA"/>
    <s v="NA"/>
    <s v="M"/>
    <x v="1"/>
    <s v="OtsLYON19S_1_0705"/>
    <s v="OtsLYON19S_1_0673"/>
    <x v="1"/>
    <x v="1"/>
    <x v="1"/>
    <s v="FALL"/>
    <n v="0.999999999999998"/>
    <x v="6"/>
    <n v="0.95971980899999998"/>
    <n v="1"/>
    <x v="5"/>
    <n v="5.6818181818181825"/>
    <n v="5.7284090909090919"/>
    <n v="12.729797979797981"/>
    <s v="Abv"/>
  </r>
  <r>
    <s v="OtsLGRF23S"/>
    <s v="OtsLGRF23S_8312"/>
    <s v="C-08312"/>
    <d v="2023-09-20T00:00:00"/>
    <x v="1"/>
    <s v="M"/>
    <n v="670"/>
    <x v="11"/>
    <x v="1"/>
    <n v="1"/>
    <s v="NA"/>
    <s v="NA"/>
    <s v="M"/>
    <x v="1"/>
    <s v="OtsLYON20S_1_1326"/>
    <s v="OtsLYON20S_1_0855"/>
    <x v="5"/>
    <x v="3"/>
    <x v="3"/>
    <s v="FALL"/>
    <n v="1"/>
    <x v="19"/>
    <n v="0.98961045999999997"/>
    <n v="1"/>
    <x v="3"/>
    <n v="5.6818181818181825"/>
    <n v="5.7284090909090919"/>
    <n v="12.729797979797981"/>
    <s v="Abv"/>
  </r>
  <r>
    <s v="OtsLGRF23S"/>
    <s v="OtsLGRF23S_8313"/>
    <s v="C-08313"/>
    <d v="2023-09-20T00:00:00"/>
    <x v="1"/>
    <s v="M"/>
    <n v="720"/>
    <x v="17"/>
    <x v="1"/>
    <n v="1"/>
    <s v="3DD.003D7E4BD5"/>
    <s v="NA"/>
    <s v="M"/>
    <x v="1"/>
    <s v="OtsLYON19S_1_1753"/>
    <s v="OtsLYON19S_1_2000"/>
    <x v="1"/>
    <x v="1"/>
    <x v="1"/>
    <s v="FALL"/>
    <n v="1"/>
    <x v="19"/>
    <n v="0.95971980899999998"/>
    <n v="1"/>
    <x v="5"/>
    <n v="5.6818181818181825"/>
    <n v="5.7284090909090919"/>
    <n v="12.729797979797981"/>
    <s v="Abv"/>
  </r>
  <r>
    <s v="OtsLGRF23S"/>
    <s v="OtsLGRF23S_8315"/>
    <s v="C-08315"/>
    <d v="2023-09-20T00:00:00"/>
    <x v="1"/>
    <s v="F"/>
    <n v="690"/>
    <x v="30"/>
    <x v="1"/>
    <n v="1"/>
    <s v="NA"/>
    <s v="NA"/>
    <s v="F"/>
    <x v="0"/>
    <s v="OtsLYON19S_1_1309"/>
    <s v="OtsLYON19S_1_1277"/>
    <x v="1"/>
    <x v="1"/>
    <x v="1"/>
    <s v="FALL"/>
    <n v="0.999999999999998"/>
    <x v="17"/>
    <n v="0.95971980899999998"/>
    <n v="1"/>
    <x v="5"/>
    <n v="5.6818181818181825"/>
    <n v="5.7284090909090919"/>
    <n v="12.729797979797981"/>
    <s v="Blw"/>
  </r>
  <r>
    <s v="OtsLGRF23S"/>
    <s v="OtsLGRF23S_8318"/>
    <s v="C-08318"/>
    <d v="2023-09-20T00:00:00"/>
    <x v="1"/>
    <s v="M"/>
    <n v="690"/>
    <x v="30"/>
    <x v="1"/>
    <s v="NA"/>
    <s v="NA"/>
    <s v="NA"/>
    <s v="M"/>
    <x v="1"/>
    <s v="OtsPBT19-UmaFa-0024"/>
    <s v="OtsPBT19-UmaFa-0021"/>
    <x v="15"/>
    <x v="1"/>
    <x v="1"/>
    <s v="FALL"/>
    <n v="0.99999999999999201"/>
    <x v="24"/>
    <e v="#N/A"/>
    <n v="1"/>
    <x v="5"/>
    <n v="5.6818181818181825"/>
    <n v="5.7284090909090919"/>
    <n v="12.729797979797981"/>
    <s v="Blw"/>
  </r>
  <r>
    <s v="OtsLGRF23S"/>
    <s v="OtsLGRF23S_8319"/>
    <s v="C-08319"/>
    <d v="2023-09-20T00:00:00"/>
    <x v="1"/>
    <s v="M"/>
    <n v="760"/>
    <x v="6"/>
    <x v="0"/>
    <s v="NA"/>
    <s v="3DD.003D7E4BC3"/>
    <s v="NA"/>
    <s v="M"/>
    <x v="1"/>
    <s v="OtsLYON19S_1_1102"/>
    <s v="OtsLYON19S_1_0911"/>
    <x v="1"/>
    <x v="1"/>
    <x v="1"/>
    <s v="FALL"/>
    <n v="1"/>
    <x v="6"/>
    <n v="0.95971980899999998"/>
    <n v="1"/>
    <x v="1"/>
    <n v="5.6818181818181825"/>
    <n v="5.7284090909090919"/>
    <n v="12.729797979797981"/>
    <s v="Abv"/>
  </r>
  <r>
    <s v="OtsLGRF23S"/>
    <s v="OtsLGRF23S_8321"/>
    <s v="C-08321"/>
    <d v="2023-09-20T00:00:00"/>
    <x v="1"/>
    <s v="M"/>
    <n v="690"/>
    <x v="30"/>
    <x v="1"/>
    <s v="NA"/>
    <s v="NA"/>
    <s v="NA"/>
    <s v="M"/>
    <x v="1"/>
    <s v="OtsPBT19-RSHFa-0117"/>
    <s v="OtsPBT19-RSHFa-0009"/>
    <x v="12"/>
    <x v="1"/>
    <x v="1"/>
    <s v="FALL"/>
    <n v="0.999999999999998"/>
    <x v="22"/>
    <n v="0.96016800000000002"/>
    <n v="1"/>
    <x v="5"/>
    <n v="5.6818181818181825"/>
    <n v="5.7284090909090919"/>
    <n v="12.729797979797981"/>
    <s v="Blw"/>
  </r>
  <r>
    <s v="OtsLGRF23S"/>
    <s v="OtsLGRF23S_8324"/>
    <s v="C-08324"/>
    <d v="2023-09-20T00:00:00"/>
    <x v="1"/>
    <s v="F"/>
    <n v="670"/>
    <x v="11"/>
    <x v="0"/>
    <s v="NA"/>
    <s v="NA"/>
    <s v="NA"/>
    <s v="F"/>
    <x v="0"/>
    <s v="OtsLYON20S_1_1559"/>
    <s v="OtsLYON20S_1_1729"/>
    <x v="5"/>
    <x v="3"/>
    <x v="3"/>
    <s v="FALL"/>
    <n v="0.999999999999999"/>
    <x v="1"/>
    <n v="0.98961045999999997"/>
    <n v="1"/>
    <x v="3"/>
    <n v="5.6818181818181825"/>
    <n v="5.7284090909090919"/>
    <n v="12.729797979797981"/>
    <s v="Abv"/>
  </r>
  <r>
    <s v="OtsLGRF23S"/>
    <s v="OtsLGRF23S_8327"/>
    <s v="C-08327"/>
    <d v="2023-09-20T00:00:00"/>
    <x v="1"/>
    <s v="F"/>
    <n v="660"/>
    <x v="33"/>
    <x v="1"/>
    <n v="1"/>
    <s v="3DD.003DE920AF"/>
    <s v="NA"/>
    <s v="F"/>
    <x v="0"/>
    <s v="OtsLYON20S_1_0499"/>
    <s v="OtsLYON20S_1_0555"/>
    <x v="5"/>
    <x v="3"/>
    <x v="3"/>
    <s v="FALL"/>
    <n v="0.999999999999998"/>
    <x v="7"/>
    <n v="0.98961045999999997"/>
    <n v="1"/>
    <x v="3"/>
    <n v="5.6818181818181825"/>
    <n v="5.7284090909090919"/>
    <n v="12.729797979797981"/>
    <s v="Blw"/>
  </r>
  <r>
    <s v="OtsLGRF23S"/>
    <s v="OtsLGRF23S_8328"/>
    <s v="C-08328"/>
    <d v="2023-09-20T00:00:00"/>
    <x v="1"/>
    <s v="M"/>
    <n v="730"/>
    <x v="16"/>
    <x v="1"/>
    <n v="1"/>
    <s v="3DD.003D7E4B88"/>
    <s v="NA"/>
    <s v="M"/>
    <x v="1"/>
    <s v="OtsLYON20S_1_1519"/>
    <s v="OtsLYON20S_1_1665"/>
    <x v="5"/>
    <x v="3"/>
    <x v="3"/>
    <s v="FALL"/>
    <n v="1"/>
    <x v="1"/>
    <n v="0.98961045999999997"/>
    <n v="1"/>
    <x v="1"/>
    <n v="5.6818181818181825"/>
    <n v="5.7284090909090919"/>
    <n v="12.729797979797981"/>
    <s v="Abv"/>
  </r>
  <r>
    <s v="OtsLGRF23S"/>
    <s v="OtsLGRF23S_8330"/>
    <s v="C-08330"/>
    <d v="2023-09-20T00:00:00"/>
    <x v="1"/>
    <s v="F"/>
    <n v="780"/>
    <x v="8"/>
    <x v="0"/>
    <s v="NA"/>
    <s v="NA"/>
    <s v="NA"/>
    <s v="F"/>
    <x v="0"/>
    <s v="OtsLYON19S_1_1829"/>
    <s v="OtsLYON19S_1_1574"/>
    <x v="1"/>
    <x v="1"/>
    <x v="1"/>
    <s v="FALL"/>
    <n v="0.999999999999998"/>
    <x v="1"/>
    <n v="0.95971980899999998"/>
    <n v="1"/>
    <x v="0"/>
    <n v="5.6818181818181825"/>
    <n v="5.7284090909090919"/>
    <n v="12.729797979797981"/>
    <s v="Abv"/>
  </r>
  <r>
    <s v="OtsLGRF23S"/>
    <s v="OtsLGRF23S_8333"/>
    <s v="C-08333"/>
    <d v="2023-09-20T00:00:00"/>
    <x v="1"/>
    <s v="M"/>
    <n v="600"/>
    <x v="43"/>
    <x v="0"/>
    <s v="NA"/>
    <s v="NA"/>
    <s v="This sample is a duplicate with OtsLGRF23S_10642."/>
    <s v="M"/>
    <x v="1"/>
    <s v="OtsLYON20S_1_0437"/>
    <s v="OtsLYON20S_1_1154"/>
    <x v="5"/>
    <x v="3"/>
    <x v="3"/>
    <s v="FALL"/>
    <n v="0.999999999999998"/>
    <x v="7"/>
    <n v="0.98961045999999997"/>
    <n v="1"/>
    <x v="9"/>
    <n v="5.6818181818181825"/>
    <n v="5.7284090909090919"/>
    <n v="12.729797979797981"/>
    <s v="Blw"/>
  </r>
  <r>
    <s v="OtsLGRF23S"/>
    <s v="OtsLGRF23S_8336"/>
    <s v="C-08336"/>
    <d v="2023-09-20T00:00:00"/>
    <x v="1"/>
    <s v="M"/>
    <n v="620"/>
    <x v="49"/>
    <x v="1"/>
    <n v="1"/>
    <s v="NA"/>
    <s v="NA"/>
    <s v="M"/>
    <x v="1"/>
    <s v="OtsPBT19-RSHFa-0547"/>
    <s v="OtsPBT19-RSHFa-0694"/>
    <x v="12"/>
    <x v="1"/>
    <x v="1"/>
    <s v="FALL"/>
    <n v="1"/>
    <x v="22"/>
    <n v="0.96016800000000002"/>
    <n v="1"/>
    <x v="9"/>
    <n v="5.6818181818181825"/>
    <n v="5.7284090909090919"/>
    <n v="12.729797979797981"/>
    <s v="Blw"/>
  </r>
  <r>
    <s v="OtsLGRF23S"/>
    <s v="OtsLGRF23S_8339"/>
    <s v="C-08339"/>
    <d v="2023-09-20T00:00:00"/>
    <x v="1"/>
    <s v="M"/>
    <n v="560"/>
    <x v="38"/>
    <x v="0"/>
    <s v="NA"/>
    <s v="NA"/>
    <s v="NA"/>
    <s v="M"/>
    <x v="1"/>
    <s v="OtsLYON20S_1_1550"/>
    <s v="OtsLYON20S_1_1708"/>
    <x v="5"/>
    <x v="3"/>
    <x v="3"/>
    <s v="FALL"/>
    <n v="1"/>
    <x v="1"/>
    <n v="0.98961045999999997"/>
    <n v="1"/>
    <x v="8"/>
    <n v="5.6818181818181825"/>
    <n v="5.7284090909090919"/>
    <n v="12.729797979797981"/>
    <s v="Abv"/>
  </r>
  <r>
    <s v="OtsLGRF23S"/>
    <s v="OtsLGRF23S_8340"/>
    <s v="C-08340"/>
    <d v="2023-09-20T00:00:00"/>
    <x v="1"/>
    <s v="M"/>
    <n v="750"/>
    <x v="1"/>
    <x v="1"/>
    <n v="1"/>
    <s v="3DD.003D7E4BD7"/>
    <s v="NA"/>
    <s v="M"/>
    <x v="1"/>
    <s v="OtsLYON19S_1_0587"/>
    <s v="OtsLYON19S_1_0629"/>
    <x v="1"/>
    <x v="1"/>
    <x v="1"/>
    <s v="FALL"/>
    <n v="1"/>
    <x v="6"/>
    <n v="0.95971980899999998"/>
    <n v="1"/>
    <x v="1"/>
    <n v="5.6818181818181825"/>
    <n v="5.7284090909090919"/>
    <n v="12.729797979797981"/>
    <s v="Abv"/>
  </r>
  <r>
    <s v="OtsLGRF23S"/>
    <s v="OtsLGRF23S_8342"/>
    <s v="C-08342"/>
    <d v="2023-09-20T00:00:00"/>
    <x v="1"/>
    <s v="F"/>
    <n v="720"/>
    <x v="17"/>
    <x v="1"/>
    <n v="1"/>
    <s v="NA"/>
    <s v="NA"/>
    <s v="F"/>
    <x v="0"/>
    <s v="OtsPBT18-UmaFa-0903"/>
    <s v="OtsPBT18-UmaFa-0899"/>
    <x v="14"/>
    <x v="2"/>
    <x v="2"/>
    <s v="FALL"/>
    <n v="1"/>
    <x v="24"/>
    <n v="0.95730000000000004"/>
    <n v="1"/>
    <x v="5"/>
    <n v="5.6818181818181825"/>
    <n v="5.7284090909090919"/>
    <n v="12.729797979797981"/>
    <s v="Blw"/>
  </r>
  <r>
    <s v="OtsLGRF23S"/>
    <s v="OtsLGRF23S_8345"/>
    <s v="C-08345"/>
    <d v="2023-09-20T00:00:00"/>
    <x v="1"/>
    <s v="F"/>
    <n v="760"/>
    <x v="6"/>
    <x v="0"/>
    <s v="NA"/>
    <s v="NA"/>
    <s v="NA"/>
    <s v="F"/>
    <x v="0"/>
    <s v="OtsLYON19S_1_1871"/>
    <s v="OtsLYON19S_1_1654"/>
    <x v="1"/>
    <x v="1"/>
    <x v="1"/>
    <s v="FALL"/>
    <n v="1"/>
    <x v="1"/>
    <n v="0.95971980899999998"/>
    <n v="1"/>
    <x v="1"/>
    <n v="5.6818181818181825"/>
    <n v="5.7284090909090919"/>
    <n v="12.729797979797981"/>
    <s v="Abv"/>
  </r>
  <r>
    <s v="OtsLGRF23S"/>
    <s v="OtsLGRF23S_8348"/>
    <s v="C-08348"/>
    <d v="2023-09-20T00:00:00"/>
    <x v="1"/>
    <s v="M"/>
    <n v="580"/>
    <x v="46"/>
    <x v="0"/>
    <s v="NA"/>
    <s v="NA"/>
    <s v="NA"/>
    <s v="M"/>
    <x v="1"/>
    <s v="OtsLYON19S_1_1849"/>
    <s v="OtsLYON19S_1_1618"/>
    <x v="1"/>
    <x v="1"/>
    <x v="1"/>
    <s v="FALL"/>
    <n v="0.999999999999999"/>
    <x v="1"/>
    <n v="0.95971980899999998"/>
    <n v="1"/>
    <x v="9"/>
    <n v="5.6818181818181825"/>
    <n v="5.7284090909090919"/>
    <n v="12.729797979797981"/>
    <s v="Abv"/>
  </r>
  <r>
    <s v="OtsLGRF23S"/>
    <s v="OtsLGRF23S_8351"/>
    <s v="C-08351"/>
    <d v="2023-09-20T00:00:00"/>
    <x v="1"/>
    <s v="F"/>
    <n v="660"/>
    <x v="33"/>
    <x v="1"/>
    <n v="1"/>
    <s v="NA"/>
    <s v="NA"/>
    <s v="F"/>
    <x v="0"/>
    <s v="OtsLYON19S_1_0546"/>
    <s v="OtsLYON19S_1_0431"/>
    <x v="1"/>
    <x v="1"/>
    <x v="1"/>
    <s v="FALL"/>
    <n v="0.999999999999998"/>
    <x v="7"/>
    <n v="0.95971980899999998"/>
    <n v="1"/>
    <x v="3"/>
    <n v="5.6818181818181825"/>
    <n v="5.7284090909090919"/>
    <n v="12.729797979797981"/>
    <s v="Blw"/>
  </r>
  <r>
    <s v="OtsLGRF23S"/>
    <s v="OtsLGRF23S_8354"/>
    <s v="C-08354"/>
    <d v="2023-09-20T00:00:00"/>
    <x v="1"/>
    <s v="M"/>
    <n v="620"/>
    <x v="49"/>
    <x v="1"/>
    <n v="1"/>
    <s v="NA"/>
    <s v="NA"/>
    <s v="M"/>
    <x v="1"/>
    <s v="OtsLYON20S_1_0414"/>
    <s v="OtsLYON20S_1_1080"/>
    <x v="5"/>
    <x v="3"/>
    <x v="3"/>
    <s v="FALL"/>
    <n v="0.999999999999996"/>
    <x v="6"/>
    <n v="0.98961045999999997"/>
    <n v="1"/>
    <x v="9"/>
    <n v="5.6818181818181825"/>
    <n v="5.7284090909090919"/>
    <n v="12.729797979797981"/>
    <s v="Abv"/>
  </r>
  <r>
    <s v="OtsLGRF23S"/>
    <s v="OtsLGRF23S_8356"/>
    <s v="C-08356"/>
    <d v="2023-09-20T00:00:00"/>
    <x v="1"/>
    <s v="M"/>
    <n v="870"/>
    <x v="3"/>
    <x v="0"/>
    <s v="NA"/>
    <s v="3DD.003D7E4BA8"/>
    <s v="NA"/>
    <s v="M"/>
    <x v="1"/>
    <s v="NA"/>
    <s v="NA"/>
    <x v="0"/>
    <x v="0"/>
    <x v="0"/>
    <s v="FALL"/>
    <n v="0.999999999999998"/>
    <x v="0"/>
    <e v="#N/A"/>
    <n v="1"/>
    <x v="2"/>
    <n v="5.6818181818181825"/>
    <n v="5.7284090909090919"/>
    <n v="12.729797979797981"/>
    <s v="Abv"/>
  </r>
  <r>
    <s v="OtsLGRF23S"/>
    <s v="OtsLGRF23S_8357"/>
    <s v="C-08357"/>
    <d v="2023-09-20T00:00:00"/>
    <x v="1"/>
    <s v="F"/>
    <n v="740"/>
    <x v="12"/>
    <x v="0"/>
    <s v="NA"/>
    <s v="NA"/>
    <s v="NA"/>
    <s v="F"/>
    <x v="0"/>
    <s v="OtsLYON19S_1_1791"/>
    <s v="OtsLYON19S_1_2057"/>
    <x v="1"/>
    <x v="1"/>
    <x v="1"/>
    <s v="FALL"/>
    <n v="0.999999999999998"/>
    <x v="14"/>
    <n v="0.95971980899999998"/>
    <n v="1"/>
    <x v="1"/>
    <n v="5.6818181818181825"/>
    <n v="5.7284090909090919"/>
    <n v="12.729797979797981"/>
    <s v="Blw"/>
  </r>
  <r>
    <s v="OtsLGRF23S"/>
    <s v="OtsLGRF23S_8360"/>
    <s v="C-08360"/>
    <d v="2023-09-20T00:00:00"/>
    <x v="1"/>
    <s v="M"/>
    <n v="640"/>
    <x v="54"/>
    <x v="0"/>
    <s v="NA"/>
    <s v="NA"/>
    <s v="NA"/>
    <s v="M"/>
    <x v="1"/>
    <s v="OtsLYON19S_1_0576"/>
    <s v="OtsLYON19S_1_0496"/>
    <x v="1"/>
    <x v="1"/>
    <x v="1"/>
    <s v="FALL"/>
    <n v="0.999999999999998"/>
    <x v="7"/>
    <n v="0.95971980899999998"/>
    <n v="1"/>
    <x v="3"/>
    <n v="5.6818181818181825"/>
    <n v="5.7284090909090919"/>
    <n v="12.729797979797981"/>
    <s v="Blw"/>
  </r>
  <r>
    <s v="OtsLGRF23S"/>
    <s v="OtsLGRF23S_8362"/>
    <s v="C-08362"/>
    <d v="2023-09-20T00:00:00"/>
    <x v="1"/>
    <s v="M"/>
    <n v="790"/>
    <x v="0"/>
    <x v="0"/>
    <s v="NA"/>
    <s v="3DD.003D7E4BA5"/>
    <s v="NA"/>
    <s v="M"/>
    <x v="1"/>
    <s v="NA"/>
    <s v="NA"/>
    <x v="0"/>
    <x v="0"/>
    <x v="0"/>
    <s v="FALL"/>
    <n v="1"/>
    <x v="0"/>
    <e v="#N/A"/>
    <n v="1"/>
    <x v="0"/>
    <n v="5.6818181818181825"/>
    <n v="5.7284090909090919"/>
    <n v="12.729797979797981"/>
    <s v="Abv"/>
  </r>
  <r>
    <s v="OtsLGRF23S"/>
    <s v="OtsLGRF23S_8363"/>
    <s v="C-08363"/>
    <d v="2023-09-20T00:00:00"/>
    <x v="1"/>
    <s v="F"/>
    <n v="770"/>
    <x v="2"/>
    <x v="0"/>
    <s v="NA"/>
    <s v="NA"/>
    <s v="NA"/>
    <s v="F"/>
    <x v="0"/>
    <s v="OtsLYON19S_1_1812"/>
    <s v="OtsLYON19S_1_1529"/>
    <x v="1"/>
    <x v="1"/>
    <x v="1"/>
    <s v="FALL"/>
    <n v="0.999999999999997"/>
    <x v="1"/>
    <n v="0.95971980899999998"/>
    <n v="1"/>
    <x v="1"/>
    <n v="5.6818181818181825"/>
    <n v="5.7284090909090919"/>
    <n v="12.729797979797981"/>
    <s v="Abv"/>
  </r>
  <r>
    <s v="OtsLGRF23S"/>
    <s v="OtsLGRF23S_8366"/>
    <s v="C-08366"/>
    <d v="2023-09-20T00:00:00"/>
    <x v="1"/>
    <s v="M"/>
    <n v="460"/>
    <x v="37"/>
    <x v="0"/>
    <s v="NA"/>
    <s v="NA"/>
    <s v="NA"/>
    <s v="M"/>
    <x v="1"/>
    <s v="NA"/>
    <s v="NA"/>
    <x v="0"/>
    <x v="0"/>
    <x v="0"/>
    <s v="FALL"/>
    <n v="1"/>
    <x v="0"/>
    <e v="#N/A"/>
    <n v="1"/>
    <x v="10"/>
    <n v="5.6818181818181825"/>
    <n v="5.7284090909090919"/>
    <n v="12.729797979797981"/>
    <s v="Abv"/>
  </r>
  <r>
    <s v="OtsLGRF23S"/>
    <s v="OtsLGRF23S_8368"/>
    <s v="C-08368"/>
    <d v="2023-09-20T00:00:00"/>
    <x v="1"/>
    <s v="F"/>
    <n v="790"/>
    <x v="0"/>
    <x v="0"/>
    <s v="NA"/>
    <s v="NA"/>
    <s v="NA"/>
    <s v="F"/>
    <x v="0"/>
    <s v="NA"/>
    <s v="NA"/>
    <x v="0"/>
    <x v="0"/>
    <x v="0"/>
    <s v="FALL"/>
    <n v="1"/>
    <x v="0"/>
    <e v="#N/A"/>
    <n v="1"/>
    <x v="0"/>
    <n v="5.6818181818181825"/>
    <n v="5.7284090909090919"/>
    <n v="12.729797979797981"/>
    <s v="Abv"/>
  </r>
  <r>
    <s v="OtsLGRF23S"/>
    <s v="OtsLGRF23S_8370"/>
    <s v="C-08370"/>
    <d v="2023-09-20T00:00:00"/>
    <x v="1"/>
    <s v="M"/>
    <n v="820"/>
    <x v="19"/>
    <x v="0"/>
    <s v="NA"/>
    <s v="3DD.003D7E4BC9"/>
    <s v="NA"/>
    <s v="M"/>
    <x v="1"/>
    <s v="NA"/>
    <s v="NA"/>
    <x v="0"/>
    <x v="0"/>
    <x v="0"/>
    <s v="FALL"/>
    <n v="1"/>
    <x v="0"/>
    <e v="#N/A"/>
    <n v="1"/>
    <x v="0"/>
    <n v="5.6818181818181825"/>
    <n v="5.7284090909090919"/>
    <n v="12.729797979797981"/>
    <s v="Abv"/>
  </r>
  <r>
    <s v="OtsLGRF23S"/>
    <s v="OtsLGRF23S_8371"/>
    <s v="C-08371"/>
    <d v="2023-09-20T00:00:00"/>
    <x v="1"/>
    <s v="F"/>
    <n v="670"/>
    <x v="11"/>
    <x v="0"/>
    <s v="NA"/>
    <s v="NA"/>
    <s v="NA"/>
    <s v="F"/>
    <x v="0"/>
    <s v="OtsLYON19S_1_1812"/>
    <s v="OtsLYON19S_1_1530"/>
    <x v="1"/>
    <x v="1"/>
    <x v="1"/>
    <s v="FALL"/>
    <n v="1"/>
    <x v="1"/>
    <n v="0.95971980899999998"/>
    <n v="1"/>
    <x v="3"/>
    <n v="5.6818181818181825"/>
    <n v="5.7284090909090919"/>
    <n v="12.729797979797981"/>
    <s v="Abv"/>
  </r>
  <r>
    <s v="OtsLGRF23S"/>
    <s v="OtsLGRF23S_8374"/>
    <s v="C-08374"/>
    <d v="2023-09-20T00:00:00"/>
    <x v="1"/>
    <s v="M"/>
    <n v="590"/>
    <x v="36"/>
    <x v="0"/>
    <s v="NA"/>
    <s v="NA"/>
    <s v="NA"/>
    <s v="M"/>
    <x v="1"/>
    <s v="OtsLYON20S_1_0411"/>
    <s v="OtsLYON20S_1_1075"/>
    <x v="5"/>
    <x v="3"/>
    <x v="3"/>
    <s v="FALL"/>
    <n v="0.999999999999997"/>
    <x v="6"/>
    <n v="0.98961045999999997"/>
    <n v="1"/>
    <x v="9"/>
    <n v="5.6818181818181825"/>
    <n v="5.7284090909090919"/>
    <n v="12.729797979797981"/>
    <s v="Abv"/>
  </r>
  <r>
    <s v="OtsLGRF23S"/>
    <s v="OtsLGRF23S_8377"/>
    <s v="C-08377"/>
    <d v="2023-09-20T00:00:00"/>
    <x v="1"/>
    <s v="F"/>
    <n v="870"/>
    <x v="3"/>
    <x v="0"/>
    <s v="NA"/>
    <s v="NA"/>
    <s v="NA"/>
    <s v="F"/>
    <x v="0"/>
    <s v="OtsLYON18S_1_0706"/>
    <s v="OtsLYON18S_1_0522"/>
    <x v="3"/>
    <x v="2"/>
    <x v="2"/>
    <s v="FALL"/>
    <n v="0.999999999999997"/>
    <x v="3"/>
    <n v="0.80551598400000002"/>
    <n v="1"/>
    <x v="2"/>
    <n v="5.6818181818181825"/>
    <n v="5.7284090909090919"/>
    <n v="12.729797979797981"/>
    <s v="Abv"/>
  </r>
  <r>
    <s v="OtsLGRF23S"/>
    <s v="OtsLGRF23S_8378"/>
    <s v="C-08378"/>
    <d v="2023-09-20T00:00:00"/>
    <x v="1"/>
    <s v="M"/>
    <n v="760"/>
    <x v="6"/>
    <x v="0"/>
    <s v="NA"/>
    <s v="3DD.003D7E4BCF"/>
    <s v="NA"/>
    <s v="M"/>
    <x v="1"/>
    <s v="NA"/>
    <s v="NA"/>
    <x v="0"/>
    <x v="0"/>
    <x v="0"/>
    <s v="FALL"/>
    <n v="1"/>
    <x v="0"/>
    <e v="#N/A"/>
    <n v="1"/>
    <x v="1"/>
    <n v="5.6818181818181825"/>
    <n v="5.7284090909090919"/>
    <n v="12.729797979797981"/>
    <s v="Abv"/>
  </r>
  <r>
    <s v="OtsLGRF23S"/>
    <s v="OtsLGRF23S_8380"/>
    <s v="C-08380"/>
    <d v="2023-09-20T00:00:00"/>
    <x v="1"/>
    <s v="F"/>
    <n v="720"/>
    <x v="17"/>
    <x v="0"/>
    <s v="NA"/>
    <s v="NA"/>
    <s v="NA"/>
    <s v="F"/>
    <x v="0"/>
    <s v="NA"/>
    <s v="NA"/>
    <x v="0"/>
    <x v="0"/>
    <x v="0"/>
    <s v="FALL"/>
    <n v="1"/>
    <x v="0"/>
    <e v="#N/A"/>
    <n v="1"/>
    <x v="5"/>
    <n v="5.6818181818181825"/>
    <n v="5.7284090909090919"/>
    <n v="12.729797979797981"/>
    <s v="Abv"/>
  </r>
  <r>
    <s v="OtsLGRF23S"/>
    <s v="OtsLGRF23S_8383"/>
    <s v="C-08383"/>
    <d v="2023-09-20T00:00:00"/>
    <x v="1"/>
    <s v="M"/>
    <n v="660"/>
    <x v="33"/>
    <x v="1"/>
    <n v="1"/>
    <s v="NA"/>
    <s v="NA"/>
    <s v="M"/>
    <x v="1"/>
    <s v="OtsLYON20S_1_0299"/>
    <s v="OtsLYON20S_1_1048"/>
    <x v="5"/>
    <x v="3"/>
    <x v="3"/>
    <s v="FALL"/>
    <n v="1"/>
    <x v="6"/>
    <n v="0.98961045999999997"/>
    <n v="1"/>
    <x v="3"/>
    <n v="5.6818181818181825"/>
    <n v="5.7284090909090919"/>
    <n v="12.729797979797981"/>
    <s v="Abv"/>
  </r>
  <r>
    <s v="OtsLGRF23S"/>
    <s v="OtsLGRF23S_8386"/>
    <s v="C-08386"/>
    <d v="2023-09-20T00:00:00"/>
    <x v="1"/>
    <s v="M"/>
    <n v="400"/>
    <x v="55"/>
    <x v="0"/>
    <s v="NA"/>
    <s v="NA"/>
    <s v="NA"/>
    <s v="M"/>
    <x v="1"/>
    <s v="OtsLYON21S_1_0652"/>
    <s v="OtsLYON21S_1_0099"/>
    <x v="7"/>
    <x v="4"/>
    <x v="4"/>
    <s v="FALL"/>
    <n v="1"/>
    <x v="4"/>
    <e v="#N/A"/>
    <n v="1"/>
    <x v="12"/>
    <n v="5.6818181818181825"/>
    <n v="5.7284090909090919"/>
    <n v="12.729797979797981"/>
    <s v="Abv"/>
  </r>
  <r>
    <s v="OtsLGRF23S"/>
    <s v="OtsLGRF23S_8388"/>
    <s v="C-08388"/>
    <d v="2023-09-20T00:00:00"/>
    <x v="1"/>
    <s v="M"/>
    <n v="770"/>
    <x v="2"/>
    <x v="0"/>
    <s v="NA"/>
    <s v="3DD.003D7E4BA4"/>
    <s v="NA"/>
    <s v="M"/>
    <x v="1"/>
    <s v="NA"/>
    <s v="NA"/>
    <x v="0"/>
    <x v="0"/>
    <x v="0"/>
    <s v="FALL"/>
    <n v="1"/>
    <x v="0"/>
    <e v="#N/A"/>
    <n v="1"/>
    <x v="1"/>
    <n v="5.6818181818181825"/>
    <n v="5.7284090909090919"/>
    <n v="12.729797979797981"/>
    <s v="Abv"/>
  </r>
  <r>
    <s v="OtsLGRF23S"/>
    <s v="OtsLGRF23S_8389"/>
    <s v="C-08389"/>
    <d v="2023-09-20T00:00:00"/>
    <x v="1"/>
    <s v="M"/>
    <n v="630"/>
    <x v="39"/>
    <x v="1"/>
    <n v="1"/>
    <s v="NA"/>
    <s v="NA"/>
    <s v="M"/>
    <x v="1"/>
    <s v="OtsLYON20S_1_1510"/>
    <s v="OtsLYON20S_1_1639"/>
    <x v="5"/>
    <x v="3"/>
    <x v="3"/>
    <s v="FALL"/>
    <n v="0.999999999999999"/>
    <x v="1"/>
    <n v="0.98961045999999997"/>
    <n v="1"/>
    <x v="3"/>
    <n v="5.6818181818181825"/>
    <n v="5.7284090909090919"/>
    <n v="12.729797979797981"/>
    <s v="Abv"/>
  </r>
  <r>
    <s v="OtsLGRF23S"/>
    <s v="OtsLGRF23S_8392"/>
    <s v="C-08392"/>
    <d v="2023-09-20T00:00:00"/>
    <x v="1"/>
    <s v="M"/>
    <n v="580"/>
    <x v="46"/>
    <x v="1"/>
    <n v="1"/>
    <s v="NA"/>
    <s v="NA"/>
    <s v="M"/>
    <x v="1"/>
    <s v="OtsLYON20S_1_0629"/>
    <s v="OtsLYON20S_1_0599"/>
    <x v="5"/>
    <x v="3"/>
    <x v="3"/>
    <s v="FALL"/>
    <n v="0.999999999999999"/>
    <x v="16"/>
    <n v="0.98961045999999997"/>
    <n v="1"/>
    <x v="9"/>
    <n v="5.6818181818181825"/>
    <n v="5.7284090909090919"/>
    <n v="12.729797979797981"/>
    <s v="Abv"/>
  </r>
  <r>
    <s v="OtsLGRF23S"/>
    <s v="OtsLGRF23S_8395"/>
    <s v="C-08395"/>
    <d v="2023-09-20T00:00:00"/>
    <x v="1"/>
    <s v="M"/>
    <n v="590"/>
    <x v="36"/>
    <x v="0"/>
    <s v="NA"/>
    <s v="NA"/>
    <s v="NA"/>
    <s v="M"/>
    <x v="1"/>
    <s v="OtsLYON20S_1_0291"/>
    <s v="OtsLYON20S_1_1004"/>
    <x v="5"/>
    <x v="3"/>
    <x v="3"/>
    <s v="FALL"/>
    <n v="1"/>
    <x v="3"/>
    <n v="0.98961045999999997"/>
    <n v="1"/>
    <x v="9"/>
    <n v="5.6818181818181825"/>
    <n v="5.7284090909090919"/>
    <n v="12.729797979797981"/>
    <s v="Abv"/>
  </r>
  <r>
    <s v="OtsLGRF23S"/>
    <s v="OtsLGRF23S_8398"/>
    <s v="C-08398"/>
    <d v="2023-09-20T00:00:00"/>
    <x v="1"/>
    <s v="M"/>
    <n v="720"/>
    <x v="17"/>
    <x v="0"/>
    <s v="NA"/>
    <s v="3DD.003D7E4BB1"/>
    <s v="NA"/>
    <s v="M"/>
    <x v="1"/>
    <s v="OtsLYON19S_1_1848"/>
    <s v="OtsLYON19S_1_1604"/>
    <x v="1"/>
    <x v="1"/>
    <x v="1"/>
    <s v="FALL"/>
    <n v="0.999999999999997"/>
    <x v="1"/>
    <n v="0.95971980899999998"/>
    <n v="1"/>
    <x v="5"/>
    <n v="5.6818181818181825"/>
    <n v="5.7284090909090919"/>
    <n v="12.729797979797981"/>
    <s v="Abv"/>
  </r>
  <r>
    <s v="OtsLGRF23S"/>
    <s v="OtsLGRF23S_8401"/>
    <s v="C-08401"/>
    <d v="2023-09-20T00:00:00"/>
    <x v="1"/>
    <s v="F"/>
    <n v="700"/>
    <x v="13"/>
    <x v="1"/>
    <n v="1"/>
    <s v="NA"/>
    <s v="NA"/>
    <s v="F"/>
    <x v="0"/>
    <s v="OtsLYON19S_1_1710"/>
    <s v="OtsLYON19S_1_1930"/>
    <x v="1"/>
    <x v="1"/>
    <x v="1"/>
    <s v="FALL"/>
    <n v="0.999999999999998"/>
    <x v="1"/>
    <n v="0.95971980899999998"/>
    <n v="1"/>
    <x v="5"/>
    <n v="5.6818181818181825"/>
    <n v="5.7284090909090919"/>
    <n v="12.729797979797981"/>
    <s v="Abv"/>
  </r>
  <r>
    <s v="OtsLGRF23S"/>
    <s v="OtsLGRF23S_8404"/>
    <s v="C-08404"/>
    <d v="2023-09-20T00:00:00"/>
    <x v="1"/>
    <s v="M"/>
    <n v="670"/>
    <x v="11"/>
    <x v="0"/>
    <s v="NA"/>
    <s v="NA"/>
    <s v="NA"/>
    <s v="M"/>
    <x v="1"/>
    <s v="OtsLYON20S_1_1490"/>
    <s v="OtsLYON20S_1_1601"/>
    <x v="5"/>
    <x v="3"/>
    <x v="3"/>
    <s v="FALL"/>
    <n v="0.999999999999999"/>
    <x v="1"/>
    <n v="0.98961045999999997"/>
    <n v="1"/>
    <x v="3"/>
    <n v="5.6818181818181825"/>
    <n v="5.7284090909090919"/>
    <n v="12.729797979797981"/>
    <s v="Abv"/>
  </r>
  <r>
    <s v="OtsLGRF23S"/>
    <s v="OtsLGRF23S_8406"/>
    <s v="C-08406"/>
    <d v="2023-09-20T00:00:00"/>
    <x v="1"/>
    <s v="M"/>
    <n v="720"/>
    <x v="17"/>
    <x v="1"/>
    <n v="1"/>
    <s v="3DD.003D7E4BA2"/>
    <s v="NA"/>
    <s v="M"/>
    <x v="1"/>
    <s v="OtsLYON19S_1_0702"/>
    <s v="OtsLYON19S_1_0685"/>
    <x v="1"/>
    <x v="1"/>
    <x v="1"/>
    <s v="FALL"/>
    <n v="0.999999999999999"/>
    <x v="6"/>
    <n v="0.95971980899999998"/>
    <n v="1"/>
    <x v="5"/>
    <n v="5.6818181818181825"/>
    <n v="5.7284090909090919"/>
    <n v="12.729797979797981"/>
    <s v="Abv"/>
  </r>
  <r>
    <s v="OtsLGRF23S"/>
    <s v="OtsLGRF23S_8407"/>
    <s v="C-08407"/>
    <d v="2023-09-20T00:00:00"/>
    <x v="1"/>
    <s v="M"/>
    <n v="600"/>
    <x v="43"/>
    <x v="0"/>
    <s v="NA"/>
    <s v="NA"/>
    <s v="NA"/>
    <s v="M"/>
    <x v="1"/>
    <s v="NA"/>
    <s v="NA"/>
    <x v="0"/>
    <x v="0"/>
    <x v="0"/>
    <s v="FALL"/>
    <n v="1"/>
    <x v="0"/>
    <e v="#N/A"/>
    <n v="1"/>
    <x v="9"/>
    <n v="5.6818181818181825"/>
    <n v="5.7284090909090919"/>
    <n v="12.729797979797981"/>
    <s v="Abv"/>
  </r>
  <r>
    <s v="OtsLGRF23S"/>
    <s v="OtsLGRF23S_8410"/>
    <s v="C-08410"/>
    <d v="2023-09-20T00:00:00"/>
    <x v="1"/>
    <s v="M"/>
    <n v="630"/>
    <x v="39"/>
    <x v="0"/>
    <s v="NA"/>
    <s v="NA"/>
    <s v="NA"/>
    <s v="M"/>
    <x v="1"/>
    <s v="OtsLYON20S_1_0204"/>
    <s v="OtsLYON20S_1_0033"/>
    <x v="5"/>
    <x v="3"/>
    <x v="3"/>
    <s v="FALL"/>
    <n v="1"/>
    <x v="4"/>
    <n v="0.98961045999999997"/>
    <n v="1"/>
    <x v="3"/>
    <n v="5.6818181818181825"/>
    <n v="5.7284090909090919"/>
    <n v="12.729797979797981"/>
    <s v="Abv"/>
  </r>
  <r>
    <s v="OtsLGRF23S"/>
    <s v="OtsLGRF23S_8413"/>
    <s v="C-08413"/>
    <d v="2023-09-21T00:00:00"/>
    <x v="1"/>
    <s v="F"/>
    <n v="780"/>
    <x v="8"/>
    <x v="1"/>
    <s v="NA"/>
    <s v="NA"/>
    <s v="NA"/>
    <s v="F"/>
    <x v="0"/>
    <s v="OtsPBT18-UmaFa-0347"/>
    <s v="OtsPBT18-UmaFa-0344"/>
    <x v="14"/>
    <x v="2"/>
    <x v="2"/>
    <s v="FALL"/>
    <n v="1"/>
    <x v="24"/>
    <n v="0.95730000000000004"/>
    <n v="1"/>
    <x v="0"/>
    <n v="5.6818181818181825"/>
    <n v="5.7284090909090919"/>
    <n v="12.729797979797981"/>
    <s v="Blw"/>
  </r>
  <r>
    <s v="OtsLGRF23S"/>
    <s v="OtsLGRF23S_8416"/>
    <s v="C-08416"/>
    <d v="2023-09-21T00:00:00"/>
    <x v="1"/>
    <s v="F"/>
    <n v="730"/>
    <x v="16"/>
    <x v="1"/>
    <n v="1"/>
    <s v="NA"/>
    <s v="NA"/>
    <s v="F"/>
    <x v="0"/>
    <s v="OtsLYON20S_1_0473"/>
    <s v="OtsLYON20S_1_0538"/>
    <x v="5"/>
    <x v="3"/>
    <x v="3"/>
    <s v="FALL"/>
    <n v="0.999999999999999"/>
    <x v="7"/>
    <n v="0.98961045999999997"/>
    <n v="1"/>
    <x v="1"/>
    <n v="5.6818181818181825"/>
    <n v="5.7284090909090919"/>
    <n v="12.729797979797981"/>
    <s v="Blw"/>
  </r>
  <r>
    <s v="OtsLGRF23S"/>
    <s v="OtsLGRF23S_8419"/>
    <s v="C-08419"/>
    <d v="2023-09-21T00:00:00"/>
    <x v="1"/>
    <s v="F"/>
    <n v="790"/>
    <x v="0"/>
    <x v="0"/>
    <s v="NA"/>
    <s v="NA"/>
    <s v="NA"/>
    <s v="F"/>
    <x v="0"/>
    <s v="OtsLYON19S_1_0572"/>
    <s v="OtsLYON19S_1_0487"/>
    <x v="1"/>
    <x v="1"/>
    <x v="1"/>
    <s v="FALL"/>
    <n v="0.999999999999999"/>
    <x v="7"/>
    <n v="0.95971980899999998"/>
    <n v="1"/>
    <x v="0"/>
    <n v="5.6818181818181825"/>
    <n v="5.7284090909090919"/>
    <n v="12.729797979797981"/>
    <s v="Blw"/>
  </r>
  <r>
    <s v="OtsLGRF23S"/>
    <s v="OtsLGRF23S_8422"/>
    <s v="C-08422"/>
    <d v="2023-09-21T00:00:00"/>
    <x v="1"/>
    <s v="M"/>
    <n v="680"/>
    <x v="35"/>
    <x v="0"/>
    <s v="NA"/>
    <s v="NA"/>
    <s v="NA"/>
    <s v="M"/>
    <x v="1"/>
    <s v="NA"/>
    <s v="NA"/>
    <x v="0"/>
    <x v="0"/>
    <x v="0"/>
    <s v="FALL"/>
    <n v="1"/>
    <x v="0"/>
    <e v="#N/A"/>
    <n v="1"/>
    <x v="5"/>
    <n v="5.6818181818181825"/>
    <n v="5.7284090909090919"/>
    <n v="12.729797979797981"/>
    <s v="Abv"/>
  </r>
  <r>
    <s v="OtsLGRF23S"/>
    <s v="OtsLGRF23S_8425"/>
    <s v="C-08425"/>
    <d v="2023-09-21T00:00:00"/>
    <x v="1"/>
    <s v="M"/>
    <n v="610"/>
    <x v="29"/>
    <x v="1"/>
    <n v="1"/>
    <s v="NA"/>
    <s v="NA"/>
    <s v="M"/>
    <x v="1"/>
    <s v="OtsPBT20-LWSFa-1323"/>
    <s v="OtsPBT20-LWSFa-1202"/>
    <x v="13"/>
    <x v="3"/>
    <x v="3"/>
    <s v="FALL"/>
    <n v="1"/>
    <x v="23"/>
    <e v="#N/A"/>
    <n v="1"/>
    <x v="9"/>
    <n v="5.6818181818181825"/>
    <n v="5.7284090909090919"/>
    <n v="12.729797979797981"/>
    <s v="Blw"/>
  </r>
  <r>
    <s v="OtsLGRF23S"/>
    <s v="OtsLGRF23S_8428"/>
    <s v="C-08428"/>
    <d v="2023-09-21T00:00:00"/>
    <x v="1"/>
    <s v="M"/>
    <n v="640"/>
    <x v="54"/>
    <x v="0"/>
    <s v="NA"/>
    <s v="NA"/>
    <s v="NA"/>
    <s v="M"/>
    <x v="1"/>
    <s v="OtsLYON20S_1_1528"/>
    <s v="OtsLYON20S_1_1666"/>
    <x v="5"/>
    <x v="3"/>
    <x v="3"/>
    <s v="FALL"/>
    <n v="0.999999999999999"/>
    <x v="1"/>
    <n v="0.98961045999999997"/>
    <n v="1"/>
    <x v="3"/>
    <n v="5.6818181818181825"/>
    <n v="5.7284090909090919"/>
    <n v="12.729797979797981"/>
    <s v="Abv"/>
  </r>
  <r>
    <s v="OtsLGRF23S"/>
    <s v="OtsLGRF23S_8431"/>
    <s v="C-08431"/>
    <d v="2023-09-21T00:00:00"/>
    <x v="1"/>
    <s v="M"/>
    <n v="660"/>
    <x v="33"/>
    <x v="0"/>
    <s v="NA"/>
    <s v="NA"/>
    <s v="NA"/>
    <s v="M"/>
    <x v="1"/>
    <s v="OtsNPFH20S_1_0658"/>
    <s v="OtsNPFH20S_1_0613"/>
    <x v="8"/>
    <x v="3"/>
    <x v="3"/>
    <s v="FALL"/>
    <n v="1"/>
    <x v="13"/>
    <n v="0.98845608500000004"/>
    <n v="1"/>
    <x v="3"/>
    <n v="5.6818181818181825"/>
    <n v="5.7284090909090919"/>
    <n v="12.729797979797981"/>
    <s v="Abv"/>
  </r>
  <r>
    <s v="OtsLGRF23S"/>
    <s v="OtsLGRF23S_8434"/>
    <s v="C-08434"/>
    <d v="2023-09-21T00:00:00"/>
    <x v="1"/>
    <s v="F"/>
    <n v="760"/>
    <x v="6"/>
    <x v="0"/>
    <s v="NA"/>
    <s v="NA"/>
    <s v="NA"/>
    <s v="F"/>
    <x v="0"/>
    <s v="OtsLYON19S_1_1828"/>
    <s v="OtsLYON19S_1_1562"/>
    <x v="1"/>
    <x v="1"/>
    <x v="1"/>
    <s v="FALL"/>
    <n v="0.999999999999998"/>
    <x v="1"/>
    <n v="0.95971980899999998"/>
    <n v="1"/>
    <x v="1"/>
    <n v="5.6818181818181825"/>
    <n v="5.7284090909090919"/>
    <n v="12.729797979797981"/>
    <s v="Abv"/>
  </r>
  <r>
    <s v="OtsLGRF23S"/>
    <s v="OtsLGRF23S_8437"/>
    <s v="C-08437"/>
    <d v="2023-09-21T00:00:00"/>
    <x v="1"/>
    <s v="F"/>
    <n v="780"/>
    <x v="8"/>
    <x v="0"/>
    <s v="NA"/>
    <s v="NA"/>
    <s v="NA"/>
    <s v="F"/>
    <x v="0"/>
    <s v="NA"/>
    <s v="NA"/>
    <x v="0"/>
    <x v="0"/>
    <x v="0"/>
    <s v="FALL"/>
    <n v="1"/>
    <x v="0"/>
    <e v="#N/A"/>
    <n v="1"/>
    <x v="0"/>
    <n v="5.6818181818181825"/>
    <n v="5.7284090909090919"/>
    <n v="12.729797979797981"/>
    <s v="Abv"/>
  </r>
  <r>
    <s v="OtsLGRF23S"/>
    <s v="OtsLGRF23S_8440"/>
    <s v="C-08440"/>
    <d v="2023-09-21T00:00:00"/>
    <x v="1"/>
    <s v="F"/>
    <n v="570"/>
    <x v="32"/>
    <x v="0"/>
    <s v="NA"/>
    <s v="NA"/>
    <s v="NA"/>
    <s v="M"/>
    <x v="1"/>
    <s v="NA"/>
    <s v="NA"/>
    <x v="0"/>
    <x v="0"/>
    <x v="0"/>
    <s v="FALL"/>
    <n v="1"/>
    <x v="0"/>
    <e v="#N/A"/>
    <n v="1"/>
    <x v="8"/>
    <n v="5.6818181818181825"/>
    <n v="5.7284090909090919"/>
    <n v="12.729797979797981"/>
    <s v="Abv"/>
  </r>
  <r>
    <s v="OtsLGRF23S"/>
    <s v="OtsLGRF23S_8443"/>
    <s v="C-08443"/>
    <d v="2023-09-21T00:00:00"/>
    <x v="1"/>
    <s v="F"/>
    <n v="820"/>
    <x v="19"/>
    <x v="0"/>
    <s v="NA"/>
    <s v="NA"/>
    <s v="NA"/>
    <s v="F"/>
    <x v="0"/>
    <s v="OtsNPFH18S_1_3306"/>
    <s v="OtsNPFH18S_1_3077"/>
    <x v="6"/>
    <x v="2"/>
    <x v="2"/>
    <s v="FALL"/>
    <n v="0.999999999999994"/>
    <x v="13"/>
    <n v="0.96828396500000002"/>
    <n v="1"/>
    <x v="0"/>
    <n v="5.6818181818181825"/>
    <n v="5.7284090909090919"/>
    <n v="12.729797979797981"/>
    <s v="Abv"/>
  </r>
  <r>
    <s v="OtsLGRF23S"/>
    <s v="OtsLGRF23S_8446"/>
    <s v="C-08446"/>
    <d v="2023-09-21T00:00:00"/>
    <x v="1"/>
    <s v="F"/>
    <n v="720"/>
    <x v="17"/>
    <x v="1"/>
    <n v="1"/>
    <s v="NA"/>
    <s v="NA"/>
    <s v="F"/>
    <x v="0"/>
    <s v="OtsLYON19S_1_0554"/>
    <s v="OtsLYON19S_1_0442"/>
    <x v="1"/>
    <x v="1"/>
    <x v="1"/>
    <s v="FALL"/>
    <n v="1"/>
    <x v="7"/>
    <n v="0.95971980899999998"/>
    <n v="1"/>
    <x v="5"/>
    <n v="5.6818181818181825"/>
    <n v="5.7284090909090919"/>
    <n v="12.729797979797981"/>
    <s v="Blw"/>
  </r>
  <r>
    <s v="OtsLGRF23S"/>
    <s v="OtsLGRF23S_8449"/>
    <s v="C-08449"/>
    <d v="2023-09-21T00:00:00"/>
    <x v="1"/>
    <s v="F"/>
    <n v="820"/>
    <x v="19"/>
    <x v="1"/>
    <s v="NA"/>
    <s v="NA"/>
    <s v="NA"/>
    <s v="F"/>
    <x v="0"/>
    <s v="NA"/>
    <s v="NA"/>
    <x v="0"/>
    <x v="0"/>
    <x v="0"/>
    <s v="FALL"/>
    <n v="1"/>
    <x v="8"/>
    <e v="#N/A"/>
    <n v="1"/>
    <x v="0"/>
    <n v="5.6818181818181825"/>
    <n v="5.7284090909090919"/>
    <n v="12.729797979797981"/>
    <s v="Abv"/>
  </r>
  <r>
    <s v="OtsLGRF23S"/>
    <s v="OtsLGRF23S_8452"/>
    <s v="C-08452"/>
    <d v="2023-09-21T00:00:00"/>
    <x v="1"/>
    <s v="M"/>
    <n v="360"/>
    <x v="66"/>
    <x v="1"/>
    <n v="1"/>
    <s v="NA"/>
    <s v="NA"/>
    <s v="M"/>
    <x v="1"/>
    <s v="OtsLYON21S_1_0983"/>
    <s v="OtsLYON21S_1_0537"/>
    <x v="7"/>
    <x v="4"/>
    <x v="4"/>
    <s v="FALL"/>
    <n v="0.999999999999998"/>
    <x v="17"/>
    <e v="#N/A"/>
    <n v="1"/>
    <x v="12"/>
    <n v="5.6818181818181825"/>
    <n v="5.7284090909090919"/>
    <n v="12.729797979797981"/>
    <s v="Blw"/>
  </r>
  <r>
    <s v="OtsLGRF23S"/>
    <s v="OtsLGRF23S_8455"/>
    <s v="C-08455"/>
    <d v="2023-09-21T00:00:00"/>
    <x v="1"/>
    <s v="F"/>
    <n v="790"/>
    <x v="0"/>
    <x v="1"/>
    <n v="1"/>
    <s v="NA"/>
    <s v="NA"/>
    <s v="M"/>
    <x v="1"/>
    <s v="OtsLYON19S_1_0586"/>
    <s v="OtsLYON19S_1_0624"/>
    <x v="1"/>
    <x v="1"/>
    <x v="1"/>
    <s v="FALL"/>
    <n v="0.999999999999999"/>
    <x v="6"/>
    <n v="0.95971980899999998"/>
    <n v="1"/>
    <x v="0"/>
    <n v="5.6818181818181825"/>
    <n v="5.7284090909090919"/>
    <n v="12.729797979797981"/>
    <s v="Abv"/>
  </r>
  <r>
    <s v="OtsLGRF23S"/>
    <s v="OtsLGRF23S_8458"/>
    <s v="C-08458"/>
    <d v="2023-09-21T00:00:00"/>
    <x v="1"/>
    <s v="F"/>
    <n v="810"/>
    <x v="9"/>
    <x v="0"/>
    <s v="NA"/>
    <s v="NA"/>
    <s v="NA"/>
    <s v="F"/>
    <x v="0"/>
    <s v="NA"/>
    <s v="NA"/>
    <x v="0"/>
    <x v="0"/>
    <x v="0"/>
    <s v="FALL"/>
    <n v="1"/>
    <x v="0"/>
    <e v="#N/A"/>
    <n v="1"/>
    <x v="0"/>
    <n v="5.6818181818181825"/>
    <n v="5.7284090909090919"/>
    <n v="12.729797979797981"/>
    <s v="Abv"/>
  </r>
  <r>
    <s v="OtsLGRF23S"/>
    <s v="OtsLGRF23S_8461"/>
    <s v="C-08461"/>
    <d v="2023-09-21T00:00:00"/>
    <x v="1"/>
    <s v="F"/>
    <n v="680"/>
    <x v="35"/>
    <x v="1"/>
    <n v="1"/>
    <s v="NA"/>
    <s v="NA"/>
    <s v="F"/>
    <x v="0"/>
    <s v="OtsLYON20S_1_1802"/>
    <s v="OtsLYON20S_1_1774"/>
    <x v="5"/>
    <x v="3"/>
    <x v="3"/>
    <s v="FALL"/>
    <n v="1"/>
    <x v="19"/>
    <n v="0.98961045999999997"/>
    <n v="1"/>
    <x v="5"/>
    <n v="5.6818181818181825"/>
    <n v="5.7284090909090919"/>
    <n v="12.729797979797981"/>
    <s v="Abv"/>
  </r>
  <r>
    <s v="OtsLGRF23S"/>
    <s v="OtsLGRF23S_8464"/>
    <s v="C-08464"/>
    <d v="2023-09-21T00:00:00"/>
    <x v="1"/>
    <s v="M"/>
    <n v="550"/>
    <x v="34"/>
    <x v="0"/>
    <s v="NA"/>
    <s v="NA"/>
    <s v="NA"/>
    <s v="M"/>
    <x v="1"/>
    <s v="NA"/>
    <s v="NA"/>
    <x v="0"/>
    <x v="0"/>
    <x v="0"/>
    <s v="FALL"/>
    <n v="1"/>
    <x v="0"/>
    <e v="#N/A"/>
    <n v="1"/>
    <x v="8"/>
    <n v="5.6818181818181825"/>
    <n v="5.7284090909090919"/>
    <n v="12.729797979797981"/>
    <s v="Abv"/>
  </r>
  <r>
    <s v="OtsLGRF23S"/>
    <s v="OtsLGRF23S_8467"/>
    <s v="C-08467"/>
    <d v="2023-09-21T00:00:00"/>
    <x v="1"/>
    <s v="F"/>
    <n v="630"/>
    <x v="39"/>
    <x v="1"/>
    <n v="1"/>
    <s v="NA"/>
    <s v="NA"/>
    <s v="F"/>
    <x v="0"/>
    <s v="OtsLYON20S_1_1440"/>
    <s v="OtsLYON20S_1_1234"/>
    <x v="5"/>
    <x v="3"/>
    <x v="3"/>
    <s v="FALL"/>
    <n v="1"/>
    <x v="17"/>
    <n v="0.98961045999999997"/>
    <n v="1"/>
    <x v="3"/>
    <n v="5.6818181818181825"/>
    <n v="5.7284090909090919"/>
    <n v="12.729797979797981"/>
    <s v="Blw"/>
  </r>
  <r>
    <s v="OtsLGRF23S"/>
    <s v="OtsLGRF23S_8470"/>
    <s v="C-08470"/>
    <d v="2023-09-21T00:00:00"/>
    <x v="1"/>
    <s v="M"/>
    <n v="570"/>
    <x v="32"/>
    <x v="0"/>
    <s v="NA"/>
    <s v="NA"/>
    <s v="NA"/>
    <s v="M"/>
    <x v="1"/>
    <s v="NA"/>
    <s v="NA"/>
    <x v="0"/>
    <x v="0"/>
    <x v="0"/>
    <s v="FALL"/>
    <n v="1"/>
    <x v="0"/>
    <e v="#N/A"/>
    <n v="1"/>
    <x v="8"/>
    <n v="5.6818181818181825"/>
    <n v="5.7284090909090919"/>
    <n v="12.729797979797981"/>
    <s v="Abv"/>
  </r>
  <r>
    <s v="OtsLGRF23S"/>
    <s v="OtsLGRF23S_8473"/>
    <s v="C-08473"/>
    <d v="2023-09-21T00:00:00"/>
    <x v="1"/>
    <s v="M"/>
    <n v="520"/>
    <x v="48"/>
    <x v="0"/>
    <s v="NA"/>
    <s v="NA"/>
    <s v="NA"/>
    <s v="M"/>
    <x v="1"/>
    <s v="NA"/>
    <s v="NA"/>
    <x v="0"/>
    <x v="0"/>
    <x v="0"/>
    <s v="FALL"/>
    <n v="1"/>
    <x v="0"/>
    <e v="#N/A"/>
    <n v="1"/>
    <x v="11"/>
    <n v="5.6818181818181825"/>
    <n v="5.7284090909090919"/>
    <n v="12.729797979797981"/>
    <s v="Abv"/>
  </r>
  <r>
    <s v="OtsLGRF23S"/>
    <s v="OtsLGRF23S_8476"/>
    <s v="C-08476"/>
    <d v="2023-09-21T00:00:00"/>
    <x v="1"/>
    <s v="F"/>
    <n v="710"/>
    <x v="10"/>
    <x v="1"/>
    <n v="1"/>
    <s v="NA"/>
    <s v="NA"/>
    <s v="F"/>
    <x v="0"/>
    <s v="OtsLYON19S_1_1360"/>
    <s v="OtsLYON19S_1_1433"/>
    <x v="1"/>
    <x v="1"/>
    <x v="1"/>
    <s v="FALL"/>
    <n v="1"/>
    <x v="17"/>
    <n v="0.95971980899999998"/>
    <n v="1"/>
    <x v="5"/>
    <n v="5.6818181818181825"/>
    <n v="5.7284090909090919"/>
    <n v="12.729797979797981"/>
    <s v="Blw"/>
  </r>
  <r>
    <s v="OtsLGRF23S"/>
    <s v="OtsLGRF23S_8479"/>
    <s v="C-08479"/>
    <d v="2023-09-21T00:00:00"/>
    <x v="1"/>
    <s v="M"/>
    <n v="560"/>
    <x v="38"/>
    <x v="0"/>
    <s v="NA"/>
    <s v="NA"/>
    <s v="NA"/>
    <s v="M"/>
    <x v="1"/>
    <s v="OtsLYON20S_1_1541"/>
    <s v="OtsLYON20S_1_1693"/>
    <x v="5"/>
    <x v="3"/>
    <x v="3"/>
    <s v="FALL"/>
    <n v="0.999999999999999"/>
    <x v="1"/>
    <n v="0.98961045999999997"/>
    <n v="1"/>
    <x v="8"/>
    <n v="5.6818181818181825"/>
    <n v="5.7284090909090919"/>
    <n v="12.729797979797981"/>
    <s v="Abv"/>
  </r>
  <r>
    <s v="OtsLGRF23S"/>
    <s v="OtsLGRF23S_8482"/>
    <s v="C-08482"/>
    <d v="2023-09-21T00:00:00"/>
    <x v="1"/>
    <s v="F"/>
    <n v="740"/>
    <x v="12"/>
    <x v="0"/>
    <s v="NA"/>
    <s v="NA"/>
    <s v="NA"/>
    <s v="F"/>
    <x v="0"/>
    <s v="OtsLYON19S_1_0713"/>
    <s v="OtsLYON19S_1_0818"/>
    <x v="1"/>
    <x v="1"/>
    <x v="1"/>
    <s v="FALL"/>
    <n v="0.999999999999997"/>
    <x v="6"/>
    <n v="0.95971980899999998"/>
    <n v="1"/>
    <x v="1"/>
    <n v="5.6818181818181825"/>
    <n v="5.7284090909090919"/>
    <n v="12.729797979797981"/>
    <s v="Abv"/>
  </r>
  <r>
    <s v="OtsLGRF23S"/>
    <s v="OtsLGRF23S_8485"/>
    <s v="C-08485"/>
    <d v="2023-09-21T00:00:00"/>
    <x v="1"/>
    <s v="F"/>
    <n v="740"/>
    <x v="12"/>
    <x v="1"/>
    <n v="1"/>
    <s v="NA"/>
    <s v="NA"/>
    <s v="F"/>
    <x v="0"/>
    <s v="OtsLYON19S_1_1381"/>
    <s v="OtsLYON19S_1_1450"/>
    <x v="1"/>
    <x v="1"/>
    <x v="1"/>
    <s v="FALL"/>
    <n v="1.00000000000001"/>
    <x v="17"/>
    <n v="0.95971980899999998"/>
    <n v="1"/>
    <x v="1"/>
    <n v="5.6818181818181825"/>
    <n v="5.7284090909090919"/>
    <n v="12.729797979797981"/>
    <s v="Blw"/>
  </r>
  <r>
    <s v="OtsLGRF23S"/>
    <s v="OtsLGRF23S_8488"/>
    <s v="C-08488"/>
    <d v="2023-09-21T00:00:00"/>
    <x v="1"/>
    <s v="F"/>
    <n v="740"/>
    <x v="12"/>
    <x v="0"/>
    <s v="NA"/>
    <s v="NA"/>
    <s v="NA"/>
    <s v="F"/>
    <x v="0"/>
    <s v="OtsLYON19S_1_0574"/>
    <s v="OtsLYON19S_1_0491"/>
    <x v="1"/>
    <x v="1"/>
    <x v="1"/>
    <s v="FALL"/>
    <n v="1"/>
    <x v="7"/>
    <n v="0.95971980899999998"/>
    <n v="1"/>
    <x v="1"/>
    <n v="5.6818181818181825"/>
    <n v="5.7284090909090919"/>
    <n v="12.729797979797981"/>
    <s v="Blw"/>
  </r>
  <r>
    <s v="OtsLGRF23S"/>
    <s v="OtsLGRF23S_8491"/>
    <s v="C-08491"/>
    <d v="2023-09-21T00:00:00"/>
    <x v="1"/>
    <s v="M"/>
    <n v="670"/>
    <x v="11"/>
    <x v="0"/>
    <s v="NA"/>
    <s v="NA"/>
    <s v="NA"/>
    <s v="M"/>
    <x v="1"/>
    <s v="OtsLYON20S_1_1511"/>
    <s v="OtsLYON20S_1_1643"/>
    <x v="5"/>
    <x v="3"/>
    <x v="3"/>
    <s v="FALL"/>
    <n v="1"/>
    <x v="1"/>
    <n v="0.98961045999999997"/>
    <n v="1"/>
    <x v="3"/>
    <n v="5.6818181818181825"/>
    <n v="5.7284090909090919"/>
    <n v="12.729797979797981"/>
    <s v="Abv"/>
  </r>
  <r>
    <s v="OtsLGRF23S"/>
    <s v="OtsLGRF23S_8494"/>
    <s v="C-08494"/>
    <d v="2023-09-21T00:00:00"/>
    <x v="1"/>
    <s v="F"/>
    <n v="810"/>
    <x v="9"/>
    <x v="0"/>
    <s v="NA"/>
    <s v="NA"/>
    <s v="NA"/>
    <s v="F"/>
    <x v="0"/>
    <s v="OtsLYON19S_1_1866"/>
    <s v="OtsLYON19S_1_1631"/>
    <x v="1"/>
    <x v="1"/>
    <x v="1"/>
    <s v="FALL"/>
    <n v="1"/>
    <x v="1"/>
    <n v="0.95971980899999998"/>
    <n v="1"/>
    <x v="0"/>
    <n v="5.6818181818181825"/>
    <n v="5.7284090909090919"/>
    <n v="12.729797979797981"/>
    <s v="Abv"/>
  </r>
  <r>
    <s v="OtsLGRF23S"/>
    <s v="OtsLGRF23S_8497"/>
    <s v="C-08497"/>
    <d v="2023-09-21T00:00:00"/>
    <x v="1"/>
    <s v="F"/>
    <n v="640"/>
    <x v="54"/>
    <x v="1"/>
    <n v="1"/>
    <s v="NA"/>
    <s v="NA"/>
    <s v="F"/>
    <x v="0"/>
    <s v="OtsLYON20S_1_0214"/>
    <s v="OtsLYON20S_1_0020"/>
    <x v="5"/>
    <x v="3"/>
    <x v="3"/>
    <s v="FALL"/>
    <n v="0.999999999999998"/>
    <x v="4"/>
    <n v="0.98961045999999997"/>
    <n v="1"/>
    <x v="3"/>
    <n v="5.6818181818181825"/>
    <n v="5.7284090909090919"/>
    <n v="12.729797979797981"/>
    <s v="Abv"/>
  </r>
  <r>
    <s v="OtsLGRF23S"/>
    <s v="OtsLGRF23S_8500"/>
    <s v="C-08500"/>
    <d v="2023-09-21T00:00:00"/>
    <x v="1"/>
    <s v="M"/>
    <n v="700"/>
    <x v="13"/>
    <x v="1"/>
    <s v="NA"/>
    <s v="NA"/>
    <s v="NA"/>
    <s v="M"/>
    <x v="1"/>
    <s v="OtsPBT19-PRHFa-1204"/>
    <s v="OtsPBT19-PRHFa-1110"/>
    <x v="10"/>
    <x v="1"/>
    <x v="1"/>
    <s v="FALL"/>
    <n v="1"/>
    <x v="20"/>
    <n v="0.96152300000000002"/>
    <n v="1"/>
    <x v="5"/>
    <n v="5.6818181818181825"/>
    <n v="5.7284090909090919"/>
    <n v="12.729797979797981"/>
    <s v="Blw"/>
  </r>
  <r>
    <s v="OtsLGRF23S"/>
    <s v="OtsLGRF23S_8503"/>
    <s v="C-08503"/>
    <d v="2023-09-21T00:00:00"/>
    <x v="1"/>
    <s v="F"/>
    <n v="790"/>
    <x v="0"/>
    <x v="0"/>
    <s v="NA"/>
    <s v="NA"/>
    <s v="NA"/>
    <s v="F"/>
    <x v="0"/>
    <s v="NA"/>
    <s v="NA"/>
    <x v="0"/>
    <x v="0"/>
    <x v="0"/>
    <s v="FALL"/>
    <n v="0.999999999999997"/>
    <x v="0"/>
    <e v="#N/A"/>
    <n v="1"/>
    <x v="0"/>
    <n v="5.6818181818181825"/>
    <n v="5.7284090909090919"/>
    <n v="12.729797979797981"/>
    <s v="Abv"/>
  </r>
  <r>
    <s v="OtsLGRF23S"/>
    <s v="OtsLGRF23S_8506"/>
    <s v="C-08506"/>
    <d v="2023-09-21T00:00:00"/>
    <x v="1"/>
    <s v="F"/>
    <n v="750"/>
    <x v="1"/>
    <x v="0"/>
    <s v="NA"/>
    <s v="NA"/>
    <s v="NA"/>
    <s v="F"/>
    <x v="0"/>
    <s v="OtsLYON19S_1_0718"/>
    <s v="OtsLYON19S_1_0903"/>
    <x v="1"/>
    <x v="1"/>
    <x v="1"/>
    <s v="FALL"/>
    <n v="1"/>
    <x v="6"/>
    <n v="0.95971980899999998"/>
    <n v="1"/>
    <x v="1"/>
    <n v="5.6818181818181825"/>
    <n v="5.7284090909090919"/>
    <n v="12.729797979797981"/>
    <s v="Abv"/>
  </r>
  <r>
    <s v="OtsLGRF23S"/>
    <s v="OtsLGRF23S_8509"/>
    <s v="C-08509"/>
    <d v="2023-09-21T00:00:00"/>
    <x v="1"/>
    <s v="M"/>
    <n v="640"/>
    <x v="54"/>
    <x v="1"/>
    <n v="1"/>
    <s v="NA"/>
    <s v="NA"/>
    <s v="M"/>
    <x v="1"/>
    <s v="OtsPBT20-UmaFa-0303"/>
    <s v="OtsPBT20-UmaFa-0002"/>
    <x v="17"/>
    <x v="3"/>
    <x v="3"/>
    <s v="FALL"/>
    <n v="0.999999999999997"/>
    <x v="24"/>
    <e v="#N/A"/>
    <n v="1"/>
    <x v="3"/>
    <n v="5.6818181818181825"/>
    <n v="5.7284090909090919"/>
    <n v="12.729797979797981"/>
    <s v="Blw"/>
  </r>
  <r>
    <s v="OtsLGRF23S"/>
    <s v="OtsLGRF23S_8512"/>
    <s v="C-08512"/>
    <d v="2023-09-21T00:00:00"/>
    <x v="1"/>
    <s v="F"/>
    <n v="650"/>
    <x v="5"/>
    <x v="1"/>
    <n v="1"/>
    <s v="NA"/>
    <s v="NA"/>
    <s v="F"/>
    <x v="0"/>
    <s v="NA"/>
    <s v="NA"/>
    <x v="0"/>
    <x v="0"/>
    <x v="0"/>
    <s v="FALL"/>
    <n v="1"/>
    <x v="8"/>
    <e v="#N/A"/>
    <n v="1"/>
    <x v="3"/>
    <n v="5.6818181818181825"/>
    <n v="5.7284090909090919"/>
    <n v="12.729797979797981"/>
    <s v="Abv"/>
  </r>
  <r>
    <s v="OtsLGRF23S"/>
    <s v="OtsLGRF23S_8515"/>
    <s v="C-08515"/>
    <d v="2023-09-21T00:00:00"/>
    <x v="1"/>
    <s v="F"/>
    <n v="790"/>
    <x v="0"/>
    <x v="0"/>
    <s v="NA"/>
    <s v="NA"/>
    <s v="NA"/>
    <s v="F"/>
    <x v="0"/>
    <s v="OtsPBT19-LWSFa-0466"/>
    <s v="OtsPBT19-LWSFa-0567"/>
    <x v="16"/>
    <x v="1"/>
    <x v="1"/>
    <s v="FALL"/>
    <n v="1"/>
    <x v="23"/>
    <n v="1"/>
    <n v="1"/>
    <x v="0"/>
    <n v="5.6818181818181825"/>
    <n v="5.7284090909090919"/>
    <n v="12.729797979797981"/>
    <s v="Blw"/>
  </r>
  <r>
    <s v="OtsLGRF23S"/>
    <s v="OtsLGRF23S_8518"/>
    <s v="C-08518"/>
    <d v="2023-09-21T00:00:00"/>
    <x v="1"/>
    <s v="M"/>
    <n v="430"/>
    <x v="57"/>
    <x v="0"/>
    <s v="NA"/>
    <s v="NA"/>
    <s v="NA"/>
    <s v="M"/>
    <x v="1"/>
    <s v="NA"/>
    <s v="NA"/>
    <x v="0"/>
    <x v="0"/>
    <x v="0"/>
    <s v="FALL"/>
    <n v="0.999999999999999"/>
    <x v="0"/>
    <e v="#N/A"/>
    <n v="1"/>
    <x v="10"/>
    <n v="5.6818181818181825"/>
    <n v="5.7284090909090919"/>
    <n v="12.729797979797981"/>
    <s v="Abv"/>
  </r>
  <r>
    <s v="OtsLGRF23S"/>
    <s v="OtsLGRF23S_8521"/>
    <s v="C-08521"/>
    <d v="2023-09-21T00:00:00"/>
    <x v="1"/>
    <s v="F"/>
    <n v="680"/>
    <x v="35"/>
    <x v="0"/>
    <s v="NA"/>
    <s v="NA"/>
    <s v="NA"/>
    <s v="M"/>
    <x v="1"/>
    <s v="OtsLYON20S_1_1808"/>
    <s v="OtsLYON20S_1_2025"/>
    <x v="5"/>
    <x v="3"/>
    <x v="3"/>
    <s v="FALL"/>
    <n v="1"/>
    <x v="14"/>
    <n v="0.98961045999999997"/>
    <n v="1"/>
    <x v="5"/>
    <n v="5.6818181818181825"/>
    <n v="5.7284090909090919"/>
    <n v="12.729797979797981"/>
    <s v="Blw"/>
  </r>
  <r>
    <s v="OtsLGRF23S"/>
    <s v="OtsLGRF23S_8524"/>
    <s v="C-08524"/>
    <d v="2023-09-21T00:00:00"/>
    <x v="1"/>
    <s v="M"/>
    <n v="560"/>
    <x v="38"/>
    <x v="0"/>
    <s v="NA"/>
    <s v="NA"/>
    <s v="NA"/>
    <s v="M"/>
    <x v="1"/>
    <s v="OtsLYON21S_1_0914"/>
    <s v="OtsLYON21S_1_1973"/>
    <x v="7"/>
    <x v="4"/>
    <x v="4"/>
    <s v="FALL"/>
    <n v="1"/>
    <x v="1"/>
    <e v="#N/A"/>
    <n v="1"/>
    <x v="8"/>
    <n v="5.6818181818181825"/>
    <n v="5.7284090909090919"/>
    <n v="12.729797979797981"/>
    <s v="Abv"/>
  </r>
  <r>
    <s v="OtsLGRF23S"/>
    <s v="OtsLGRF23S_8527"/>
    <s v="C-08527"/>
    <d v="2023-09-21T00:00:00"/>
    <x v="1"/>
    <s v="M"/>
    <n v="710"/>
    <x v="10"/>
    <x v="0"/>
    <s v="NA"/>
    <s v="NA"/>
    <s v="NA"/>
    <s v="M"/>
    <x v="1"/>
    <s v="OtsLYON19S_1_0126"/>
    <s v="OtsLYON19S_1_0221"/>
    <x v="1"/>
    <x v="1"/>
    <x v="1"/>
    <s v="FALL"/>
    <n v="1"/>
    <x v="3"/>
    <n v="0.95971980899999998"/>
    <n v="1"/>
    <x v="5"/>
    <n v="5.6818181818181825"/>
    <n v="5.7284090909090919"/>
    <n v="12.729797979797981"/>
    <s v="Abv"/>
  </r>
  <r>
    <s v="OtsLGRF23S"/>
    <s v="OtsLGRF23S_8530"/>
    <s v="C-08530"/>
    <d v="2023-09-21T00:00:00"/>
    <x v="1"/>
    <s v="F"/>
    <n v="810"/>
    <x v="9"/>
    <x v="1"/>
    <s v="NA"/>
    <s v="NA"/>
    <s v="NA"/>
    <s v="F"/>
    <x v="0"/>
    <s v="OtsPBT18-UmaFa-0408"/>
    <s v="OtsPBT18-UmaFa-0432"/>
    <x v="14"/>
    <x v="2"/>
    <x v="2"/>
    <s v="FALL"/>
    <n v="1"/>
    <x v="24"/>
    <n v="0.95730000000000004"/>
    <n v="1"/>
    <x v="0"/>
    <n v="5.6818181818181825"/>
    <n v="5.7284090909090919"/>
    <n v="12.729797979797981"/>
    <s v="Blw"/>
  </r>
  <r>
    <s v="OtsLGRF23S"/>
    <s v="OtsLGRF23S_8533"/>
    <s v="C-08533"/>
    <d v="2023-09-21T00:00:00"/>
    <x v="1"/>
    <s v="M"/>
    <n v="600"/>
    <x v="43"/>
    <x v="0"/>
    <s v="NA"/>
    <s v="NA"/>
    <s v="NA"/>
    <s v="M"/>
    <x v="1"/>
    <s v="NA"/>
    <s v="NA"/>
    <x v="0"/>
    <x v="0"/>
    <x v="0"/>
    <s v="FALL"/>
    <n v="0.999999999999997"/>
    <x v="0"/>
    <e v="#N/A"/>
    <n v="1"/>
    <x v="9"/>
    <n v="5.6818181818181825"/>
    <n v="5.7284090909090919"/>
    <n v="12.729797979797981"/>
    <s v="Abv"/>
  </r>
  <r>
    <s v="OtsLGRF23S"/>
    <s v="OtsLGRF23S_8536"/>
    <s v="C-08536"/>
    <d v="2023-09-21T00:00:00"/>
    <x v="1"/>
    <s v="F"/>
    <n v="690"/>
    <x v="30"/>
    <x v="0"/>
    <s v="NA"/>
    <s v="NA"/>
    <s v="NA"/>
    <s v="F"/>
    <x v="0"/>
    <s v="OtsNPFH20S_1_0593"/>
    <s v="OtsNPFH20S_1_0553"/>
    <x v="8"/>
    <x v="3"/>
    <x v="3"/>
    <s v="FALL"/>
    <n v="0.999999999999999"/>
    <x v="13"/>
    <n v="0.98845608500000004"/>
    <n v="1"/>
    <x v="5"/>
    <n v="5.6818181818181825"/>
    <n v="5.7284090909090919"/>
    <n v="12.729797979797981"/>
    <s v="Abv"/>
  </r>
  <r>
    <s v="OtsLGRF23S"/>
    <s v="OtsLGRF23S_8539"/>
    <s v="C-08539"/>
    <d v="2023-09-21T00:00:00"/>
    <x v="1"/>
    <s v="M"/>
    <n v="530"/>
    <x v="25"/>
    <x v="0"/>
    <s v="NA"/>
    <s v="NA"/>
    <s v="NA"/>
    <s v="M"/>
    <x v="1"/>
    <s v="OtsLYON21S_1_0937"/>
    <s v="OtsLYON21S_1_1735"/>
    <x v="7"/>
    <x v="4"/>
    <x v="4"/>
    <s v="FALL"/>
    <n v="1"/>
    <x v="1"/>
    <e v="#N/A"/>
    <n v="1"/>
    <x v="8"/>
    <n v="5.6818181818181825"/>
    <n v="5.7284090909090919"/>
    <n v="12.729797979797981"/>
    <s v="Abv"/>
  </r>
  <r>
    <s v="OtsLGRF23S"/>
    <s v="OtsLGRF23S_8542"/>
    <s v="C-08542"/>
    <d v="2023-09-21T00:00:00"/>
    <x v="1"/>
    <s v="M"/>
    <n v="870"/>
    <x v="3"/>
    <x v="1"/>
    <n v="1"/>
    <s v="NA"/>
    <s v="NA"/>
    <s v="M"/>
    <x v="1"/>
    <s v="OtsLYON19S_1_0549"/>
    <s v="OtsLYON19S_1_0412"/>
    <x v="1"/>
    <x v="1"/>
    <x v="1"/>
    <s v="FALL"/>
    <n v="0.999999999999998"/>
    <x v="7"/>
    <n v="0.95971980899999998"/>
    <n v="1"/>
    <x v="2"/>
    <n v="5.6818181818181825"/>
    <n v="5.7284090909090919"/>
    <n v="12.729797979797981"/>
    <s v="Blw"/>
  </r>
  <r>
    <s v="OtsLGRF23S"/>
    <s v="OtsLGRF23S_8545"/>
    <s v="C-08545"/>
    <d v="2023-09-21T00:00:00"/>
    <x v="1"/>
    <s v="F"/>
    <n v="750"/>
    <x v="1"/>
    <x v="0"/>
    <s v="NA"/>
    <s v="NA"/>
    <s v="NA"/>
    <s v="F"/>
    <x v="0"/>
    <s v="NA"/>
    <s v="NA"/>
    <x v="0"/>
    <x v="0"/>
    <x v="0"/>
    <s v="FALL"/>
    <n v="0.999999999999997"/>
    <x v="0"/>
    <e v="#N/A"/>
    <n v="1"/>
    <x v="1"/>
    <n v="5.6818181818181825"/>
    <n v="5.7284090909090919"/>
    <n v="12.729797979797981"/>
    <s v="Abv"/>
  </r>
  <r>
    <s v="OtsLGRF23S"/>
    <s v="OtsLGRF23S_8548"/>
    <s v="C-08548"/>
    <d v="2023-09-21T00:00:00"/>
    <x v="1"/>
    <s v="M"/>
    <n v="740"/>
    <x v="12"/>
    <x v="0"/>
    <s v="NA"/>
    <s v="NA"/>
    <s v="NA"/>
    <s v="M"/>
    <x v="1"/>
    <s v="OtsLYON19S_1_0719"/>
    <s v="OtsLYON19S_1_0815"/>
    <x v="1"/>
    <x v="1"/>
    <x v="1"/>
    <s v="FALL"/>
    <n v="0.999999999999994"/>
    <x v="6"/>
    <n v="0.95971980899999998"/>
    <n v="1"/>
    <x v="1"/>
    <n v="5.6818181818181825"/>
    <n v="5.7284090909090919"/>
    <n v="12.729797979797981"/>
    <s v="Abv"/>
  </r>
  <r>
    <s v="OtsLGRF23S"/>
    <s v="OtsLGRF23S_8551"/>
    <s v="C-08551"/>
    <d v="2023-09-21T00:00:00"/>
    <x v="1"/>
    <s v="M"/>
    <n v="660"/>
    <x v="33"/>
    <x v="0"/>
    <s v="NA"/>
    <s v="NA"/>
    <s v="NA"/>
    <s v="M"/>
    <x v="1"/>
    <s v="OtsLYON20S_1_0292"/>
    <s v="OtsLYON20S_1_0188"/>
    <x v="5"/>
    <x v="3"/>
    <x v="3"/>
    <s v="FALL"/>
    <n v="1"/>
    <x v="3"/>
    <n v="0.98961045999999997"/>
    <n v="1"/>
    <x v="3"/>
    <n v="5.6818181818181825"/>
    <n v="5.7284090909090919"/>
    <n v="12.729797979797981"/>
    <s v="Abv"/>
  </r>
  <r>
    <s v="OtsLGRF23S"/>
    <s v="OtsLGRF23S_8554"/>
    <s v="C-08554"/>
    <d v="2023-09-21T00:00:00"/>
    <x v="1"/>
    <s v="F"/>
    <n v="750"/>
    <x v="1"/>
    <x v="0"/>
    <s v="NA"/>
    <s v="NA"/>
    <s v="NA"/>
    <s v="F"/>
    <x v="0"/>
    <s v="NA"/>
    <s v="NA"/>
    <x v="0"/>
    <x v="0"/>
    <x v="0"/>
    <s v="FALL"/>
    <n v="0.999999999999997"/>
    <x v="0"/>
    <e v="#N/A"/>
    <n v="1"/>
    <x v="1"/>
    <n v="5.6818181818181825"/>
    <n v="5.7284090909090919"/>
    <n v="12.729797979797981"/>
    <s v="Abv"/>
  </r>
  <r>
    <s v="OtsLGRF23S"/>
    <s v="OtsLGRF23S_8557"/>
    <s v="C-08557"/>
    <d v="2023-09-21T00:00:00"/>
    <x v="1"/>
    <s v="M"/>
    <n v="530"/>
    <x v="25"/>
    <x v="1"/>
    <n v="1"/>
    <s v="NA"/>
    <s v="NA"/>
    <s v="M"/>
    <x v="1"/>
    <s v="OtsLYON20S_1_1385"/>
    <s v="OtsLYON20S_1_0964"/>
    <x v="5"/>
    <x v="3"/>
    <x v="3"/>
    <s v="FALL"/>
    <n v="0.999999999999998"/>
    <x v="17"/>
    <n v="0.98961045999999997"/>
    <n v="1"/>
    <x v="8"/>
    <n v="5.6818181818181825"/>
    <n v="5.7284090909090919"/>
    <n v="12.729797979797981"/>
    <s v="Blw"/>
  </r>
  <r>
    <s v="OtsLGRF23S"/>
    <s v="OtsLGRF23S_8560"/>
    <s v="C-08560"/>
    <d v="2023-09-21T00:00:00"/>
    <x v="1"/>
    <s v="F"/>
    <n v="790"/>
    <x v="0"/>
    <x v="1"/>
    <n v="1"/>
    <s v="NA"/>
    <s v="NA"/>
    <s v="M"/>
    <x v="1"/>
    <s v="OtsLYON18S_1_2321"/>
    <s v="OtsLYON18S_1_2448"/>
    <x v="3"/>
    <x v="2"/>
    <x v="2"/>
    <s v="FALL"/>
    <n v="1"/>
    <x v="17"/>
    <n v="0.80551598400000002"/>
    <n v="1"/>
    <x v="0"/>
    <n v="5.6818181818181825"/>
    <n v="5.7284090909090919"/>
    <n v="12.729797979797981"/>
    <s v="Blw"/>
  </r>
  <r>
    <s v="OtsLGRF23S"/>
    <s v="OtsLGRF23S_8563"/>
    <s v="C-08563"/>
    <d v="2023-09-21T00:00:00"/>
    <x v="1"/>
    <s v="M"/>
    <n v="630"/>
    <x v="39"/>
    <x v="1"/>
    <n v="1"/>
    <s v="NA"/>
    <s v="NA"/>
    <s v="M"/>
    <x v="1"/>
    <s v="OtsLYON19S_1_1341"/>
    <s v="OtsLYON19S_1_1413"/>
    <x v="1"/>
    <x v="1"/>
    <x v="1"/>
    <s v="FALL"/>
    <n v="0.999999999999999"/>
    <x v="17"/>
    <n v="0.95971980899999998"/>
    <n v="1"/>
    <x v="3"/>
    <n v="5.6818181818181825"/>
    <n v="5.7284090909090919"/>
    <n v="12.729797979797981"/>
    <s v="Blw"/>
  </r>
  <r>
    <s v="OtsLGRF23S"/>
    <s v="OtsLGRF23S_8566"/>
    <s v="C-08566"/>
    <d v="2023-09-21T00:00:00"/>
    <x v="1"/>
    <s v="M"/>
    <n v="580"/>
    <x v="46"/>
    <x v="0"/>
    <s v="NA"/>
    <s v="NA"/>
    <s v="NA"/>
    <s v="M"/>
    <x v="1"/>
    <s v="OtsLYON20S_1_0659"/>
    <s v="OtsLYON20S_1_0728"/>
    <x v="5"/>
    <x v="3"/>
    <x v="3"/>
    <s v="FALL"/>
    <n v="1"/>
    <x v="1"/>
    <n v="0.98961045999999997"/>
    <n v="1"/>
    <x v="9"/>
    <n v="5.6818181818181825"/>
    <n v="5.7284090909090919"/>
    <n v="12.729797979797981"/>
    <s v="Abv"/>
  </r>
  <r>
    <s v="OtsLGRF23S"/>
    <s v="OtsLGRF23S_8569"/>
    <s v="C-08569"/>
    <d v="2023-09-21T00:00:00"/>
    <x v="1"/>
    <s v="F"/>
    <n v="790"/>
    <x v="0"/>
    <x v="0"/>
    <s v="NA"/>
    <s v="NA"/>
    <s v="NA"/>
    <s v="F"/>
    <x v="0"/>
    <s v="NA"/>
    <s v="NA"/>
    <x v="0"/>
    <x v="0"/>
    <x v="0"/>
    <s v="FALL"/>
    <n v="1"/>
    <x v="0"/>
    <e v="#N/A"/>
    <n v="1"/>
    <x v="0"/>
    <n v="5.6818181818181825"/>
    <n v="5.7284090909090919"/>
    <n v="12.729797979797981"/>
    <s v="Abv"/>
  </r>
  <r>
    <s v="OtsLGRF23S"/>
    <s v="OtsLGRF23S_8572"/>
    <s v="C-08572"/>
    <d v="2023-09-21T00:00:00"/>
    <x v="1"/>
    <s v="F"/>
    <n v="700"/>
    <x v="13"/>
    <x v="0"/>
    <s v="NA"/>
    <s v="NA"/>
    <s v="NA"/>
    <s v="F"/>
    <x v="0"/>
    <s v="OtsLYON20S_1_1483"/>
    <s v="OtsLYON20S_1_1623"/>
    <x v="5"/>
    <x v="3"/>
    <x v="3"/>
    <s v="FALL"/>
    <n v="1"/>
    <x v="1"/>
    <n v="0.98961045999999997"/>
    <n v="1"/>
    <x v="5"/>
    <n v="5.6818181818181825"/>
    <n v="5.7284090909090919"/>
    <n v="12.729797979797981"/>
    <s v="Abv"/>
  </r>
  <r>
    <s v="OtsLGRF23S"/>
    <s v="OtsLGRF23S_8575"/>
    <s v="C-08575"/>
    <d v="2023-09-21T00:00:00"/>
    <x v="1"/>
    <s v="M"/>
    <n v="340"/>
    <x v="59"/>
    <x v="1"/>
    <n v="1"/>
    <s v="NA"/>
    <s v="NA"/>
    <s v="M"/>
    <x v="1"/>
    <s v="OtsLYON21S_1_0979"/>
    <s v="OtsLYON21S_1_0585"/>
    <x v="7"/>
    <x v="4"/>
    <x v="4"/>
    <s v="FALL"/>
    <n v="0.999999999999999"/>
    <x v="17"/>
    <e v="#N/A"/>
    <n v="1"/>
    <x v="12"/>
    <n v="5.6818181818181825"/>
    <n v="5.7284090909090919"/>
    <n v="12.729797979797981"/>
    <s v="Blw"/>
  </r>
  <r>
    <s v="OtsLGRF23S"/>
    <s v="OtsLGRF23S_8578"/>
    <s v="C-08578"/>
    <d v="2023-09-21T00:00:00"/>
    <x v="1"/>
    <s v="M"/>
    <n v="560"/>
    <x v="38"/>
    <x v="0"/>
    <s v="NA"/>
    <s v="NA"/>
    <s v="NA"/>
    <s v="M"/>
    <x v="1"/>
    <s v="NA"/>
    <s v="NA"/>
    <x v="0"/>
    <x v="0"/>
    <x v="0"/>
    <s v="FALL"/>
    <n v="0.999999999999998"/>
    <x v="0"/>
    <e v="#N/A"/>
    <n v="1"/>
    <x v="8"/>
    <n v="5.6818181818181825"/>
    <n v="5.7284090909090919"/>
    <n v="12.729797979797981"/>
    <s v="Abv"/>
  </r>
  <r>
    <s v="OtsLGRF23S"/>
    <s v="OtsLGRF23S_8581"/>
    <s v="C-08581"/>
    <d v="2023-09-21T00:00:00"/>
    <x v="1"/>
    <s v="M"/>
    <n v="480"/>
    <x v="61"/>
    <x v="0"/>
    <s v="NA"/>
    <s v="NA"/>
    <s v="NA"/>
    <s v="M"/>
    <x v="1"/>
    <s v="OtsLYON21S_1_0672"/>
    <s v="OtsLYON21S_1_0201"/>
    <x v="7"/>
    <x v="4"/>
    <x v="4"/>
    <s v="FALL"/>
    <n v="1"/>
    <x v="3"/>
    <e v="#N/A"/>
    <n v="1"/>
    <x v="11"/>
    <n v="5.6818181818181825"/>
    <n v="5.7284090909090919"/>
    <n v="12.729797979797981"/>
    <s v="Abv"/>
  </r>
  <r>
    <s v="OtsLGRF23S"/>
    <s v="OtsLGRF23S_8584"/>
    <s v="C-08584"/>
    <d v="2023-09-21T00:00:00"/>
    <x v="1"/>
    <s v="F"/>
    <n v="710"/>
    <x v="10"/>
    <x v="0"/>
    <s v="NA"/>
    <s v="NA"/>
    <s v="NA"/>
    <s v="M"/>
    <x v="1"/>
    <s v="OtsLYON20S_1_1533"/>
    <s v="OtsLYON20S_1_1679"/>
    <x v="5"/>
    <x v="3"/>
    <x v="3"/>
    <s v="FALL"/>
    <n v="0.999999999999996"/>
    <x v="1"/>
    <n v="0.98961045999999997"/>
    <n v="1"/>
    <x v="5"/>
    <n v="5.6818181818181825"/>
    <n v="5.7284090909090919"/>
    <n v="12.729797979797981"/>
    <s v="Abv"/>
  </r>
  <r>
    <s v="OtsLGRF23S"/>
    <s v="OtsLGRF23S_8587"/>
    <s v="C-08587"/>
    <d v="2023-09-21T00:00:00"/>
    <x v="1"/>
    <s v="F"/>
    <n v="690"/>
    <x v="30"/>
    <x v="1"/>
    <s v="NA"/>
    <s v="NA"/>
    <s v="NA"/>
    <s v="F"/>
    <x v="0"/>
    <s v="OtsPBT19-RSHFa-0718"/>
    <s v="OtsPBT19-RSHFa-0621"/>
    <x v="12"/>
    <x v="1"/>
    <x v="1"/>
    <s v="FALL"/>
    <n v="0.999999999999997"/>
    <x v="22"/>
    <n v="0.96016800000000002"/>
    <n v="1"/>
    <x v="5"/>
    <n v="5.6818181818181825"/>
    <n v="5.7284090909090919"/>
    <n v="12.729797979797981"/>
    <s v="Blw"/>
  </r>
  <r>
    <s v="OtsLGRF23S"/>
    <s v="OtsLGRF23S_8590"/>
    <s v="C-08590"/>
    <d v="2023-09-21T00:00:00"/>
    <x v="1"/>
    <s v="F"/>
    <n v="690"/>
    <x v="30"/>
    <x v="0"/>
    <s v="NA"/>
    <s v="NA"/>
    <s v="NA"/>
    <s v="F"/>
    <x v="0"/>
    <s v="NA"/>
    <s v="NA"/>
    <x v="0"/>
    <x v="0"/>
    <x v="0"/>
    <s v="FALL"/>
    <n v="0.999999999999995"/>
    <x v="0"/>
    <e v="#N/A"/>
    <n v="1"/>
    <x v="5"/>
    <n v="5.6818181818181825"/>
    <n v="5.7284090909090919"/>
    <n v="12.729797979797981"/>
    <s v="Abv"/>
  </r>
  <r>
    <s v="OtsLGRF23S"/>
    <s v="OtsLGRF23S_8593"/>
    <s v="C-08593"/>
    <d v="2023-09-21T00:00:00"/>
    <x v="1"/>
    <s v="F"/>
    <n v="750"/>
    <x v="1"/>
    <x v="0"/>
    <s v="NA"/>
    <s v="NA"/>
    <s v="NA"/>
    <s v="F"/>
    <x v="0"/>
    <s v="OtsLYON19S_1_1866"/>
    <s v="OtsLYON19S_1_1631"/>
    <x v="1"/>
    <x v="1"/>
    <x v="1"/>
    <s v="FALL"/>
    <n v="0.999999999999997"/>
    <x v="1"/>
    <n v="0.95971980899999998"/>
    <n v="1"/>
    <x v="1"/>
    <n v="5.6818181818181825"/>
    <n v="5.7284090909090919"/>
    <n v="12.729797979797981"/>
    <s v="Abv"/>
  </r>
  <r>
    <s v="OtsLGRF23S"/>
    <s v="OtsLGRF23S_8596"/>
    <s v="C-08596"/>
    <d v="2023-09-21T00:00:00"/>
    <x v="1"/>
    <s v="M"/>
    <n v="360"/>
    <x v="66"/>
    <x v="1"/>
    <n v="1"/>
    <s v="NA"/>
    <s v="NA"/>
    <s v="M"/>
    <x v="1"/>
    <s v="OtsLYON21S_1_1049"/>
    <s v="OtsLYON21S_1_1206"/>
    <x v="7"/>
    <x v="4"/>
    <x v="4"/>
    <s v="FALL"/>
    <n v="0.999999999999998"/>
    <x v="17"/>
    <e v="#N/A"/>
    <n v="1"/>
    <x v="12"/>
    <n v="5.6818181818181825"/>
    <n v="5.7284090909090919"/>
    <n v="12.729797979797981"/>
    <s v="Blw"/>
  </r>
  <r>
    <s v="OtsLGRF23S"/>
    <s v="OtsLGRF23S_8599"/>
    <s v="C-08599"/>
    <d v="2023-09-21T00:00:00"/>
    <x v="1"/>
    <s v="F"/>
    <n v="800"/>
    <x v="4"/>
    <x v="0"/>
    <s v="NA"/>
    <s v="NA"/>
    <s v="NA"/>
    <s v="F"/>
    <x v="0"/>
    <s v="OtsLYON19S_1_1874"/>
    <s v="OtsLYON19S_1_1658"/>
    <x v="1"/>
    <x v="1"/>
    <x v="1"/>
    <s v="FALL"/>
    <n v="1"/>
    <x v="1"/>
    <n v="0.95971980899999998"/>
    <n v="1"/>
    <x v="0"/>
    <n v="5.6818181818181825"/>
    <n v="5.7284090909090919"/>
    <n v="12.729797979797981"/>
    <s v="Abv"/>
  </r>
  <r>
    <s v="OtsLGRF23S"/>
    <s v="OtsLGRF23S_8602"/>
    <s v="C-08602"/>
    <d v="2023-09-21T00:00:00"/>
    <x v="1"/>
    <s v="F"/>
    <n v="670"/>
    <x v="11"/>
    <x v="1"/>
    <n v="1"/>
    <s v="NA"/>
    <s v="NA"/>
    <s v="F"/>
    <x v="0"/>
    <s v="OtsLYON19S_1_1787"/>
    <s v="OtsLYON19S_1_2049"/>
    <x v="1"/>
    <x v="1"/>
    <x v="1"/>
    <s v="FALL"/>
    <n v="0.999999999999997"/>
    <x v="19"/>
    <n v="0.95971980899999998"/>
    <n v="1"/>
    <x v="3"/>
    <n v="5.6818181818181825"/>
    <n v="5.7284090909090919"/>
    <n v="12.729797979797981"/>
    <s v="Abv"/>
  </r>
  <r>
    <s v="OtsLGRF23S"/>
    <s v="OtsLGRF23S_8605"/>
    <s v="C-08605"/>
    <d v="2023-09-21T00:00:00"/>
    <x v="1"/>
    <s v="M"/>
    <n v="660"/>
    <x v="33"/>
    <x v="1"/>
    <n v="1"/>
    <s v="NA"/>
    <s v="NA"/>
    <s v="M"/>
    <x v="1"/>
    <s v="OtsNPFH19S_1_5325"/>
    <s v="OtsNPFH19S_1_5026"/>
    <x v="2"/>
    <x v="1"/>
    <x v="1"/>
    <s v="FALL"/>
    <n v="1"/>
    <x v="2"/>
    <n v="0.99705232300000002"/>
    <n v="1"/>
    <x v="3"/>
    <n v="5.6818181818181825"/>
    <n v="5.7284090909090919"/>
    <n v="12.729797979797981"/>
    <s v="Abv"/>
  </r>
  <r>
    <s v="OtsLGRF23S"/>
    <s v="OtsLGRF23S_8608"/>
    <s v="C-08608"/>
    <d v="2023-09-21T00:00:00"/>
    <x v="1"/>
    <s v="F"/>
    <n v="780"/>
    <x v="8"/>
    <x v="0"/>
    <s v="NA"/>
    <s v="NA"/>
    <s v="NA"/>
    <s v="F"/>
    <x v="0"/>
    <s v="OtsLYON19S_1_1859"/>
    <s v="OtsLYON19S_1_1638"/>
    <x v="1"/>
    <x v="1"/>
    <x v="1"/>
    <s v="FALL"/>
    <n v="0.999999999999997"/>
    <x v="1"/>
    <n v="0.95971980899999998"/>
    <n v="1"/>
    <x v="0"/>
    <n v="5.6818181818181825"/>
    <n v="5.7284090909090919"/>
    <n v="12.729797979797981"/>
    <s v="Abv"/>
  </r>
  <r>
    <s v="OtsLGRF23S"/>
    <s v="OtsLGRF23S_8611"/>
    <s v="C-08611"/>
    <d v="2023-09-21T00:00:00"/>
    <x v="1"/>
    <s v="F"/>
    <n v="730"/>
    <x v="16"/>
    <x v="0"/>
    <s v="NA"/>
    <s v="NA"/>
    <s v="NA"/>
    <s v="F"/>
    <x v="0"/>
    <s v="OtsLYON19S_1_1752"/>
    <s v="OtsLYON19S_1_2083"/>
    <x v="1"/>
    <x v="1"/>
    <x v="1"/>
    <s v="FALL"/>
    <n v="0.999999999999999"/>
    <x v="14"/>
    <n v="0.95971980899999998"/>
    <n v="1"/>
    <x v="1"/>
    <n v="5.6818181818181825"/>
    <n v="5.7284090909090919"/>
    <n v="12.729797979797981"/>
    <s v="Blw"/>
  </r>
  <r>
    <s v="OtsLGRF23S"/>
    <s v="OtsLGRF23S_8614"/>
    <s v="C-08614"/>
    <d v="2023-09-21T00:00:00"/>
    <x v="1"/>
    <s v="M"/>
    <n v="870"/>
    <x v="3"/>
    <x v="0"/>
    <s v="NA"/>
    <s v="NA"/>
    <s v="NA"/>
    <s v="M"/>
    <x v="1"/>
    <s v="OtsLYON19S_1_1810"/>
    <s v="OtsLYON19S_1_1519"/>
    <x v="1"/>
    <x v="1"/>
    <x v="1"/>
    <s v="FALL"/>
    <n v="0.999999999999999"/>
    <x v="1"/>
    <n v="0.95971980899999998"/>
    <n v="1"/>
    <x v="2"/>
    <n v="5.6818181818181825"/>
    <n v="5.7284090909090919"/>
    <n v="12.729797979797981"/>
    <s v="Abv"/>
  </r>
  <r>
    <s v="OtsLGRF23S"/>
    <s v="OtsLGRF23S_8617"/>
    <s v="C-08617"/>
    <d v="2023-09-21T00:00:00"/>
    <x v="1"/>
    <s v="M"/>
    <n v="680"/>
    <x v="35"/>
    <x v="1"/>
    <n v="1"/>
    <s v="NA"/>
    <s v="NA"/>
    <s v="M"/>
    <x v="1"/>
    <s v="OtsLYON20S_1_1333"/>
    <s v="OtsLYON20S_1_0870"/>
    <x v="5"/>
    <x v="3"/>
    <x v="3"/>
    <s v="FALL"/>
    <n v="1"/>
    <x v="16"/>
    <n v="0.98961045999999997"/>
    <n v="1"/>
    <x v="5"/>
    <n v="5.6818181818181825"/>
    <n v="5.7284090909090919"/>
    <n v="12.729797979797981"/>
    <s v="Abv"/>
  </r>
  <r>
    <s v="OtsLGRF23S"/>
    <s v="OtsLGRF23S_8620"/>
    <s v="C-08620"/>
    <d v="2023-09-21T00:00:00"/>
    <x v="1"/>
    <s v="M"/>
    <n v="440"/>
    <x v="63"/>
    <x v="0"/>
    <s v="NA"/>
    <s v="NA"/>
    <s v="NA"/>
    <s v="M"/>
    <x v="1"/>
    <s v="OtsLYON21S_1_0695"/>
    <s v="OtsLYON21S_1_0261"/>
    <x v="7"/>
    <x v="4"/>
    <x v="4"/>
    <s v="FALL"/>
    <n v="0.999999999999997"/>
    <x v="3"/>
    <e v="#N/A"/>
    <n v="1"/>
    <x v="10"/>
    <n v="5.6818181818181825"/>
    <n v="5.7284090909090919"/>
    <n v="12.729797979797981"/>
    <s v="Abv"/>
  </r>
  <r>
    <s v="OtsLGRF23S"/>
    <s v="OtsLGRF23S_8623"/>
    <s v="C-08623"/>
    <d v="2023-09-21T00:00:00"/>
    <x v="1"/>
    <s v="F"/>
    <n v="800"/>
    <x v="4"/>
    <x v="1"/>
    <n v="1"/>
    <s v="NA"/>
    <s v="NA"/>
    <s v="F"/>
    <x v="0"/>
    <s v="OtsLYON18S_1_2370"/>
    <s v="OtsLYON18S_1_2739"/>
    <x v="3"/>
    <x v="2"/>
    <x v="2"/>
    <s v="FALL"/>
    <n v="0.999999999999999"/>
    <x v="17"/>
    <n v="0.80551598400000002"/>
    <n v="1"/>
    <x v="0"/>
    <n v="5.6818181818181825"/>
    <n v="5.7284090909090919"/>
    <n v="12.729797979797981"/>
    <s v="Blw"/>
  </r>
  <r>
    <s v="OtsLGRF23S"/>
    <s v="OtsLGRF23S_8626"/>
    <s v="C-08626"/>
    <d v="2023-09-21T00:00:00"/>
    <x v="1"/>
    <s v="M"/>
    <n v="680"/>
    <x v="35"/>
    <x v="0"/>
    <s v="NA"/>
    <s v="NA"/>
    <s v="NA"/>
    <s v="M"/>
    <x v="1"/>
    <s v="OtsLYON20S_1_0450"/>
    <s v="OtsLYON20S_1_1161"/>
    <x v="5"/>
    <x v="3"/>
    <x v="3"/>
    <s v="FALL"/>
    <n v="1"/>
    <x v="7"/>
    <n v="0.98961045999999997"/>
    <n v="1"/>
    <x v="5"/>
    <n v="5.6818181818181825"/>
    <n v="5.7284090909090919"/>
    <n v="12.729797979797981"/>
    <s v="Blw"/>
  </r>
  <r>
    <s v="OtsLGRF23S"/>
    <s v="OtsLGRF23S_8629"/>
    <s v="C-08629"/>
    <d v="2023-09-21T00:00:00"/>
    <x v="1"/>
    <s v="M"/>
    <n v="720"/>
    <x v="17"/>
    <x v="0"/>
    <s v="NA"/>
    <s v="NA"/>
    <s v="NA"/>
    <s v="M"/>
    <x v="1"/>
    <s v="OtsLYON19S_1_0598"/>
    <s v="OtsLYON19S_1_0666"/>
    <x v="1"/>
    <x v="1"/>
    <x v="1"/>
    <s v="FALL"/>
    <n v="1"/>
    <x v="6"/>
    <n v="0.95971980899999998"/>
    <n v="1"/>
    <x v="5"/>
    <n v="5.6818181818181825"/>
    <n v="5.7284090909090919"/>
    <n v="12.729797979797981"/>
    <s v="Abv"/>
  </r>
  <r>
    <s v="OtsLGRF23S"/>
    <s v="OtsLGRF23S_8632"/>
    <s v="C-08632"/>
    <d v="2023-09-21T00:00:00"/>
    <x v="1"/>
    <s v="M"/>
    <n v="660"/>
    <x v="33"/>
    <x v="1"/>
    <s v="NA"/>
    <s v="NA"/>
    <s v="NA"/>
    <s v="M"/>
    <x v="1"/>
    <s v="OtsPBT19-LWSFa-7502"/>
    <s v="OtsPBT19-LWSFa-7431"/>
    <x v="16"/>
    <x v="1"/>
    <x v="1"/>
    <s v="FALL"/>
    <n v="1"/>
    <x v="23"/>
    <n v="1"/>
    <n v="1"/>
    <x v="3"/>
    <n v="5.6818181818181825"/>
    <n v="5.7284090909090919"/>
    <n v="12.729797979797981"/>
    <s v="Blw"/>
  </r>
  <r>
    <s v="OtsLGRF23S"/>
    <s v="OtsLGRF23S_8635"/>
    <s v="C-08635"/>
    <d v="2023-09-21T00:00:00"/>
    <x v="1"/>
    <s v="F"/>
    <n v="680"/>
    <x v="35"/>
    <x v="1"/>
    <n v="1"/>
    <s v="NA"/>
    <s v="NA"/>
    <s v="F"/>
    <x v="0"/>
    <s v="OtsLYON19S_1_1364"/>
    <s v="OtsLYON19S_1_1287"/>
    <x v="1"/>
    <x v="1"/>
    <x v="1"/>
    <s v="FALL"/>
    <n v="0.999999999999999"/>
    <x v="17"/>
    <n v="0.95971980899999998"/>
    <n v="1"/>
    <x v="5"/>
    <n v="5.6818181818181825"/>
    <n v="5.7284090909090919"/>
    <n v="12.729797979797981"/>
    <s v="Blw"/>
  </r>
  <r>
    <s v="OtsLGRF23S"/>
    <s v="OtsLGRF23S_8638"/>
    <s v="C-08638"/>
    <d v="2023-09-21T00:00:00"/>
    <x v="1"/>
    <s v="F"/>
    <n v="730"/>
    <x v="16"/>
    <x v="1"/>
    <n v="1"/>
    <s v="NA"/>
    <s v="NA"/>
    <s v="F"/>
    <x v="0"/>
    <s v="OtsLYON19S_1_1121"/>
    <s v="OtsLYON19S_1_0958"/>
    <x v="1"/>
    <x v="1"/>
    <x v="1"/>
    <s v="FALL"/>
    <n v="1"/>
    <x v="16"/>
    <n v="0.95971980899999998"/>
    <n v="1"/>
    <x v="1"/>
    <n v="5.6818181818181825"/>
    <n v="5.7284090909090919"/>
    <n v="12.729797979797981"/>
    <s v="Abv"/>
  </r>
  <r>
    <s v="OtsLGRF23S"/>
    <s v="OtsLGRF23S_8641"/>
    <s v="C-08641"/>
    <d v="2023-09-21T00:00:00"/>
    <x v="1"/>
    <s v="F"/>
    <n v="710"/>
    <x v="10"/>
    <x v="1"/>
    <n v="1"/>
    <s v="NA"/>
    <s v="NA"/>
    <s v="F"/>
    <x v="0"/>
    <s v="OtsLYON19S_1_1326"/>
    <s v="OtsLYON19S_1_1278"/>
    <x v="1"/>
    <x v="1"/>
    <x v="1"/>
    <s v="FALL"/>
    <n v="1"/>
    <x v="17"/>
    <n v="0.95971980899999998"/>
    <n v="1"/>
    <x v="5"/>
    <n v="5.6818181818181825"/>
    <n v="5.7284090909090919"/>
    <n v="12.729797979797981"/>
    <s v="Blw"/>
  </r>
  <r>
    <s v="OtsLGRF23S"/>
    <s v="OtsLGRF23S_8644"/>
    <s v="C-08644"/>
    <d v="2023-09-21T00:00:00"/>
    <x v="1"/>
    <s v="M"/>
    <n v="610"/>
    <x v="29"/>
    <x v="1"/>
    <n v="1"/>
    <s v="NA"/>
    <s v="NA"/>
    <s v="M"/>
    <x v="1"/>
    <s v="OtsLYON20S_1_0255"/>
    <s v="OtsLYON20S_1_0114"/>
    <x v="5"/>
    <x v="3"/>
    <x v="3"/>
    <s v="FALL"/>
    <n v="0.999999999999998"/>
    <x v="3"/>
    <n v="0.98961045999999997"/>
    <n v="1"/>
    <x v="9"/>
    <n v="5.6818181818181825"/>
    <n v="5.7284090909090919"/>
    <n v="12.729797979797981"/>
    <s v="Abv"/>
  </r>
  <r>
    <s v="OtsLGRF23S"/>
    <s v="OtsLGRF23S_8647"/>
    <s v="C-08647"/>
    <d v="2023-09-21T00:00:00"/>
    <x v="1"/>
    <s v="M"/>
    <n v="660"/>
    <x v="33"/>
    <x v="0"/>
    <s v="NA"/>
    <s v="NA"/>
    <s v="NA"/>
    <s v="M"/>
    <x v="1"/>
    <s v="OtsLYON20S_1_0283"/>
    <s v="OtsLYON20S_1_1031"/>
    <x v="5"/>
    <x v="3"/>
    <x v="3"/>
    <s v="FALL"/>
    <n v="1"/>
    <x v="6"/>
    <n v="0.98961045999999997"/>
    <n v="1"/>
    <x v="3"/>
    <n v="5.6818181818181825"/>
    <n v="5.7284090909090919"/>
    <n v="12.729797979797981"/>
    <s v="Abv"/>
  </r>
  <r>
    <s v="OtsLGRF23S"/>
    <s v="OtsLGRF23S_8650"/>
    <s v="C-08650"/>
    <d v="2023-09-21T00:00:00"/>
    <x v="1"/>
    <s v="M"/>
    <n v="660"/>
    <x v="33"/>
    <x v="0"/>
    <s v="NA"/>
    <s v="NA"/>
    <s v="NA"/>
    <s v="M"/>
    <x v="1"/>
    <s v="OtsLYON20S_1_1565"/>
    <s v="OtsLYON20S_1_1739"/>
    <x v="5"/>
    <x v="3"/>
    <x v="3"/>
    <s v="FALL"/>
    <n v="0.999999999999999"/>
    <x v="1"/>
    <n v="0.98961045999999997"/>
    <n v="1"/>
    <x v="3"/>
    <n v="5.6818181818181825"/>
    <n v="5.7284090909090919"/>
    <n v="12.729797979797981"/>
    <s v="Abv"/>
  </r>
  <r>
    <s v="OtsLGRF23S"/>
    <s v="OtsLGRF23S_8653"/>
    <s v="C-08653"/>
    <d v="2023-09-21T00:00:00"/>
    <x v="1"/>
    <s v="M"/>
    <n v="360"/>
    <x v="66"/>
    <x v="1"/>
    <n v="1"/>
    <s v="NA"/>
    <s v="NA"/>
    <s v="M"/>
    <x v="1"/>
    <s v="OtsLYON21S_1_1093"/>
    <s v="OtsLYON21S_1_1297"/>
    <x v="7"/>
    <x v="4"/>
    <x v="4"/>
    <s v="FALL"/>
    <n v="0.999999999999998"/>
    <x v="17"/>
    <e v="#N/A"/>
    <n v="1"/>
    <x v="12"/>
    <n v="5.6818181818181825"/>
    <n v="5.7284090909090919"/>
    <n v="12.729797979797981"/>
    <s v="Blw"/>
  </r>
  <r>
    <s v="OtsLGRF23S"/>
    <s v="OtsLGRF23S_8656"/>
    <s v="C-08656"/>
    <d v="2023-09-21T00:00:00"/>
    <x v="1"/>
    <s v="M"/>
    <n v="510"/>
    <x v="58"/>
    <x v="1"/>
    <n v="1"/>
    <s v="NA"/>
    <s v="NA"/>
    <s v="M"/>
    <x v="1"/>
    <s v="OtsLYON20S_1_1385"/>
    <s v="OtsLYON20S_1_0964"/>
    <x v="5"/>
    <x v="3"/>
    <x v="3"/>
    <s v="FALL"/>
    <n v="1"/>
    <x v="17"/>
    <n v="0.98961045999999997"/>
    <n v="1"/>
    <x v="11"/>
    <n v="5.6818181818181825"/>
    <n v="5.7284090909090919"/>
    <n v="12.729797979797981"/>
    <s v="Blw"/>
  </r>
  <r>
    <s v="OtsLGRF23S"/>
    <s v="OtsLGRF23S_8659"/>
    <s v="C-08659"/>
    <d v="2023-09-22T00:00:00"/>
    <x v="1"/>
    <s v="F"/>
    <n v="740"/>
    <x v="12"/>
    <x v="1"/>
    <n v="1"/>
    <s v="NA"/>
    <s v="NA"/>
    <s v="M"/>
    <x v="1"/>
    <s v="NA"/>
    <s v="NA"/>
    <x v="0"/>
    <x v="0"/>
    <x v="0"/>
    <s v="FALL"/>
    <n v="0.999999999999998"/>
    <x v="8"/>
    <e v="#N/A"/>
    <n v="1"/>
    <x v="1"/>
    <n v="5.6818181818181825"/>
    <n v="5.7284090909090919"/>
    <n v="12.729797979797981"/>
    <s v="Abv"/>
  </r>
  <r>
    <s v="OtsLGRF23S"/>
    <s v="OtsLGRF23S_8662"/>
    <s v="C-08662"/>
    <d v="2023-09-22T00:00:00"/>
    <x v="1"/>
    <s v="M"/>
    <n v="620"/>
    <x v="49"/>
    <x v="0"/>
    <s v="NA"/>
    <s v="NA"/>
    <s v="NA"/>
    <s v="M"/>
    <x v="1"/>
    <s v="OtsLYON20S_1_1807"/>
    <s v="OtsLYON20S_1_2026"/>
    <x v="5"/>
    <x v="3"/>
    <x v="3"/>
    <s v="FALL"/>
    <n v="1"/>
    <x v="14"/>
    <n v="0.98961045999999997"/>
    <n v="1"/>
    <x v="9"/>
    <n v="5.6818181818181825"/>
    <n v="5.7284090909090919"/>
    <n v="12.729797979797981"/>
    <s v="Blw"/>
  </r>
  <r>
    <s v="OtsLGRF23S"/>
    <s v="OtsLGRF23S_8665"/>
    <s v="C-08665"/>
    <d v="2023-09-22T00:00:00"/>
    <x v="1"/>
    <s v="M"/>
    <n v="640"/>
    <x v="54"/>
    <x v="1"/>
    <n v="1"/>
    <s v="NA"/>
    <s v="NA"/>
    <s v="M"/>
    <x v="1"/>
    <s v="OtsLYON19S_1_1735"/>
    <s v="OtsLYON19S_1_1985"/>
    <x v="1"/>
    <x v="1"/>
    <x v="1"/>
    <s v="FALL"/>
    <n v="0.999999999999997"/>
    <x v="1"/>
    <n v="0.95971980899999998"/>
    <n v="1"/>
    <x v="3"/>
    <n v="5.6818181818181825"/>
    <n v="5.7284090909090919"/>
    <n v="12.729797979797981"/>
    <s v="Abv"/>
  </r>
  <r>
    <s v="OtsLGRF23S"/>
    <s v="OtsLGRF23S_8668"/>
    <s v="C-08668"/>
    <d v="2023-09-22T00:00:00"/>
    <x v="1"/>
    <s v="F"/>
    <n v="620"/>
    <x v="49"/>
    <x v="0"/>
    <s v="NA"/>
    <s v="NA"/>
    <s v="NA"/>
    <s v="F"/>
    <x v="0"/>
    <s v="OtsLYON20S_1_0605"/>
    <s v="OtsLYON20S_1_0572"/>
    <x v="5"/>
    <x v="3"/>
    <x v="3"/>
    <s v="FALL"/>
    <n v="0.999999999999999"/>
    <x v="7"/>
    <n v="0.98961045999999997"/>
    <n v="1"/>
    <x v="9"/>
    <n v="5.6818181818181825"/>
    <n v="5.7284090909090919"/>
    <n v="12.729797979797981"/>
    <s v="Blw"/>
  </r>
  <r>
    <s v="OtsLGRF23S"/>
    <s v="OtsLGRF23S_8671"/>
    <s v="C-08671"/>
    <d v="2023-09-22T00:00:00"/>
    <x v="1"/>
    <s v="M"/>
    <n v="630"/>
    <x v="39"/>
    <x v="1"/>
    <n v="1"/>
    <s v="NA"/>
    <s v="NA"/>
    <s v="M"/>
    <x v="1"/>
    <s v="OtsLYON20S_1_1835"/>
    <s v="OtsLYON20S_1_2001"/>
    <x v="5"/>
    <x v="3"/>
    <x v="3"/>
    <s v="FALL"/>
    <n v="0.999999999999997"/>
    <x v="19"/>
    <n v="0.98961045999999997"/>
    <n v="1"/>
    <x v="3"/>
    <n v="5.6818181818181825"/>
    <n v="5.7284090909090919"/>
    <n v="12.729797979797981"/>
    <s v="Abv"/>
  </r>
  <r>
    <s v="OtsLGRF23S"/>
    <s v="OtsLGRF23S_8674"/>
    <s v="C-08674"/>
    <d v="2023-09-22T00:00:00"/>
    <x v="1"/>
    <s v="M"/>
    <n v="640"/>
    <x v="54"/>
    <x v="1"/>
    <s v="NA"/>
    <s v="NA"/>
    <s v="NA"/>
    <s v="M"/>
    <x v="1"/>
    <s v="OtsPBT19-RSHFa-0726"/>
    <s v="OtsPBT19-RSHFa-0823"/>
    <x v="12"/>
    <x v="1"/>
    <x v="1"/>
    <s v="FALL"/>
    <n v="0.999999999999998"/>
    <x v="22"/>
    <n v="0.96016800000000002"/>
    <n v="1"/>
    <x v="3"/>
    <n v="5.6818181818181825"/>
    <n v="5.7284090909090919"/>
    <n v="12.729797979797981"/>
    <s v="Blw"/>
  </r>
  <r>
    <s v="OtsLGRF23S"/>
    <s v="OtsLGRF23S_8675"/>
    <s v="C-08675"/>
    <d v="2023-09-22T00:00:00"/>
    <x v="1"/>
    <s v="M"/>
    <n v="720"/>
    <x v="17"/>
    <x v="0"/>
    <s v="NA"/>
    <s v="3DD.003E510D7B"/>
    <s v="NA"/>
    <s v="M"/>
    <x v="1"/>
    <s v="NA"/>
    <s v="NA"/>
    <x v="0"/>
    <x v="0"/>
    <x v="0"/>
    <s v="FALL"/>
    <n v="1"/>
    <x v="0"/>
    <e v="#N/A"/>
    <n v="1"/>
    <x v="5"/>
    <n v="5.6818181818181825"/>
    <n v="5.7284090909090919"/>
    <n v="12.729797979797981"/>
    <s v="Abv"/>
  </r>
  <r>
    <s v="OtsLGRF23S"/>
    <s v="OtsLGRF23S_8677"/>
    <s v="C-08677"/>
    <d v="2023-09-22T00:00:00"/>
    <x v="1"/>
    <s v="F"/>
    <n v="730"/>
    <x v="16"/>
    <x v="0"/>
    <s v="NA"/>
    <s v="NA"/>
    <s v="NA"/>
    <s v="F"/>
    <x v="0"/>
    <s v="OtsLYON19S_1_1847"/>
    <s v="OtsLYON19S_1_1597"/>
    <x v="1"/>
    <x v="1"/>
    <x v="1"/>
    <s v="FALL"/>
    <n v="0.999999999999998"/>
    <x v="1"/>
    <n v="0.95971980899999998"/>
    <n v="1"/>
    <x v="1"/>
    <n v="5.6818181818181825"/>
    <n v="5.7284090909090919"/>
    <n v="12.729797979797981"/>
    <s v="Abv"/>
  </r>
  <r>
    <s v="OtsLGRF23S"/>
    <s v="OtsLGRF23S_8680"/>
    <s v="C-08680"/>
    <d v="2023-09-22T00:00:00"/>
    <x v="1"/>
    <s v="M"/>
    <n v="630"/>
    <x v="39"/>
    <x v="1"/>
    <n v="1"/>
    <s v="NA"/>
    <s v="NA"/>
    <s v="M"/>
    <x v="1"/>
    <s v="OtsLYON18S_1_2366"/>
    <s v="OtsLYON18S_1_2743"/>
    <x v="3"/>
    <x v="2"/>
    <x v="2"/>
    <s v="FALL"/>
    <n v="0.999999999999998"/>
    <x v="17"/>
    <n v="0.80551598400000002"/>
    <n v="1"/>
    <x v="3"/>
    <n v="5.6818181818181825"/>
    <n v="5.7284090909090919"/>
    <n v="12.729797979797981"/>
    <s v="Blw"/>
  </r>
  <r>
    <s v="OtsLGRF23S"/>
    <s v="OtsLGRF23S_8683"/>
    <s v="C-08683"/>
    <d v="2023-09-22T00:00:00"/>
    <x v="1"/>
    <s v="F"/>
    <n v="750"/>
    <x v="1"/>
    <x v="0"/>
    <s v="NA"/>
    <s v="NA"/>
    <s v="NA"/>
    <s v="F"/>
    <x v="0"/>
    <s v="OtsLYON19S_1_0716"/>
    <s v="OtsLYON19S_1_0825"/>
    <x v="1"/>
    <x v="1"/>
    <x v="1"/>
    <s v="FALL"/>
    <n v="0.999999999999994"/>
    <x v="6"/>
    <n v="0.95971980899999998"/>
    <n v="1"/>
    <x v="1"/>
    <n v="5.6818181818181825"/>
    <n v="5.7284090909090919"/>
    <n v="12.729797979797981"/>
    <s v="Abv"/>
  </r>
  <r>
    <s v="OtsLGRF23S"/>
    <s v="OtsLGRF23S_8684"/>
    <s v="C-08684"/>
    <d v="2023-09-22T00:00:00"/>
    <x v="1"/>
    <s v="M"/>
    <n v="720"/>
    <x v="17"/>
    <x v="0"/>
    <s v="NA"/>
    <s v="3DD.003E510D5D"/>
    <s v="NA"/>
    <s v="M"/>
    <x v="1"/>
    <s v="OtsLYON19S_1_0517"/>
    <s v="OtsLYON19S_1_0325"/>
    <x v="1"/>
    <x v="1"/>
    <x v="1"/>
    <s v="FALL"/>
    <n v="1"/>
    <x v="3"/>
    <n v="0.95971980899999998"/>
    <n v="1"/>
    <x v="5"/>
    <n v="5.6818181818181825"/>
    <n v="5.7284090909090919"/>
    <n v="12.729797979797981"/>
    <s v="Abv"/>
  </r>
  <r>
    <s v="OtsLGRF23S"/>
    <s v="OtsLGRF23S_8686"/>
    <s v="C-08686"/>
    <d v="2023-09-22T00:00:00"/>
    <x v="1"/>
    <s v="M"/>
    <n v="550"/>
    <x v="34"/>
    <x v="1"/>
    <n v="1"/>
    <s v="NA"/>
    <s v="NA"/>
    <s v="M"/>
    <x v="1"/>
    <s v="OtsLYON19S_1_1115"/>
    <s v="OtsLYON19S_1_0949"/>
    <x v="1"/>
    <x v="1"/>
    <x v="1"/>
    <s v="FALL"/>
    <n v="0.999999999999999"/>
    <x v="16"/>
    <n v="0.95971980899999998"/>
    <n v="1"/>
    <x v="8"/>
    <n v="5.6818181818181825"/>
    <n v="5.7284090909090919"/>
    <n v="12.729797979797981"/>
    <s v="Abv"/>
  </r>
  <r>
    <s v="OtsLGRF23S"/>
    <s v="OtsLGRF23S_8687"/>
    <s v="C-08687"/>
    <d v="2023-09-22T00:00:00"/>
    <x v="1"/>
    <s v="M"/>
    <n v="720"/>
    <x v="17"/>
    <x v="1"/>
    <n v="1"/>
    <s v="3DD.003E510D4E"/>
    <s v="NA"/>
    <s v="M"/>
    <x v="1"/>
    <s v="OtsPBt19-PRHFa-7298"/>
    <s v="OtsPBt19-PRHFa-7391"/>
    <x v="10"/>
    <x v="1"/>
    <x v="1"/>
    <s v="FALL"/>
    <n v="1"/>
    <x v="20"/>
    <n v="0.96152300000000002"/>
    <n v="1"/>
    <x v="5"/>
    <n v="5.6818181818181825"/>
    <n v="5.7284090909090919"/>
    <n v="12.729797979797981"/>
    <s v="Blw"/>
  </r>
  <r>
    <s v="OtsLGRF23S"/>
    <s v="OtsLGRF23S_8689"/>
    <s v="C-08689"/>
    <d v="2023-09-22T00:00:00"/>
    <x v="1"/>
    <s v="F"/>
    <n v="740"/>
    <x v="12"/>
    <x v="0"/>
    <s v="NA"/>
    <s v="NA"/>
    <s v="NA"/>
    <s v="F"/>
    <x v="0"/>
    <s v="OtsPBT19-PRHFa-0603"/>
    <s v="OtsPBT19-PRHFa-0528"/>
    <x v="10"/>
    <x v="1"/>
    <x v="1"/>
    <s v="FALL"/>
    <n v="0.999999999999999"/>
    <x v="20"/>
    <n v="0.96152300000000002"/>
    <n v="1"/>
    <x v="1"/>
    <n v="5.6818181818181825"/>
    <n v="5.7284090909090919"/>
    <n v="12.729797979797981"/>
    <s v="Blw"/>
  </r>
  <r>
    <s v="OtsLGRF23S"/>
    <s v="OtsLGRF23S_8692"/>
    <s v="C-08692"/>
    <d v="2023-09-22T00:00:00"/>
    <x v="1"/>
    <s v="F"/>
    <n v="650"/>
    <x v="5"/>
    <x v="0"/>
    <s v="NA"/>
    <s v="NA"/>
    <s v="NA"/>
    <s v="F"/>
    <x v="0"/>
    <s v="OtsLYON19S_1_2304"/>
    <s v="OtsLYON19S_1_2068"/>
    <x v="1"/>
    <x v="1"/>
    <x v="1"/>
    <s v="FALL"/>
    <n v="1"/>
    <x v="14"/>
    <n v="0.95971980899999998"/>
    <n v="1"/>
    <x v="3"/>
    <n v="5.6818181818181825"/>
    <n v="5.7284090909090919"/>
    <n v="12.729797979797981"/>
    <s v="Blw"/>
  </r>
  <r>
    <s v="OtsLGRF23S"/>
    <s v="OtsLGRF23S_8695"/>
    <s v="C-08695"/>
    <d v="2023-09-22T00:00:00"/>
    <x v="1"/>
    <s v="M"/>
    <n v="850"/>
    <x v="14"/>
    <x v="1"/>
    <s v="NA"/>
    <s v="3DD.003E510D98"/>
    <s v="NA"/>
    <s v="M"/>
    <x v="1"/>
    <s v="OtsPBT19-PRHFa-4743"/>
    <s v="OtsPBT19-PRHFa-4884"/>
    <x v="10"/>
    <x v="1"/>
    <x v="1"/>
    <s v="FALL"/>
    <n v="0.999999999999997"/>
    <x v="20"/>
    <n v="0.96152300000000002"/>
    <n v="1"/>
    <x v="2"/>
    <n v="5.6818181818181825"/>
    <n v="5.7284090909090919"/>
    <n v="12.729797979797981"/>
    <s v="Blw"/>
  </r>
  <r>
    <s v="OtsLGRF23S"/>
    <s v="OtsLGRF23S_8696"/>
    <s v="C-08696"/>
    <d v="2023-09-22T00:00:00"/>
    <x v="1"/>
    <s v="M"/>
    <n v="850"/>
    <x v="14"/>
    <x v="0"/>
    <s v="NA"/>
    <s v="3DD.003D7E4BBF"/>
    <s v="NA"/>
    <s v="M"/>
    <x v="1"/>
    <s v="OtsLYON19S_1_0575"/>
    <s v="OtsLYON19S_1_0488"/>
    <x v="1"/>
    <x v="1"/>
    <x v="1"/>
    <s v="FALL"/>
    <n v="1"/>
    <x v="7"/>
    <n v="0.95971980899999998"/>
    <n v="1"/>
    <x v="2"/>
    <n v="5.6818181818181825"/>
    <n v="5.7284090909090919"/>
    <n v="12.729797979797981"/>
    <s v="Blw"/>
  </r>
  <r>
    <s v="OtsLGRF23S"/>
    <s v="OtsLGRF23S_8698"/>
    <s v="C-08698"/>
    <d v="2023-09-22T00:00:00"/>
    <x v="1"/>
    <s v="M"/>
    <n v="590"/>
    <x v="36"/>
    <x v="0"/>
    <s v="NA"/>
    <s v="NA"/>
    <s v="NA"/>
    <s v="M"/>
    <x v="1"/>
    <s v="OtsNPFH20S_1_0055"/>
    <s v="OtsNPFH20S_1_0016"/>
    <x v="8"/>
    <x v="3"/>
    <x v="3"/>
    <s v="FALL"/>
    <n v="0.999999999999999"/>
    <x v="2"/>
    <n v="0.98845608500000004"/>
    <n v="1"/>
    <x v="9"/>
    <n v="5.6818181818181825"/>
    <n v="5.7284090909090919"/>
    <n v="12.729797979797981"/>
    <s v="Abv"/>
  </r>
  <r>
    <s v="OtsLGRF23S"/>
    <s v="OtsLGRF23S_8701"/>
    <s v="C-08701"/>
    <d v="2023-09-22T00:00:00"/>
    <x v="1"/>
    <s v="M"/>
    <n v="570"/>
    <x v="32"/>
    <x v="1"/>
    <n v="1"/>
    <s v="NA"/>
    <s v="NA"/>
    <s v="F"/>
    <x v="0"/>
    <s v="OtsLYON19S_1_1357"/>
    <s v="OtsLYON19S_1_1440"/>
    <x v="1"/>
    <x v="1"/>
    <x v="1"/>
    <s v="FALL"/>
    <n v="0.999999999999999"/>
    <x v="17"/>
    <n v="0.95971980899999998"/>
    <n v="1"/>
    <x v="8"/>
    <n v="5.6818181818181825"/>
    <n v="5.7284090909090919"/>
    <n v="12.729797979797981"/>
    <s v="Blw"/>
  </r>
  <r>
    <s v="OtsLGRF23S"/>
    <s v="OtsLGRF23S_8704"/>
    <s v="C-08704"/>
    <d v="2023-09-22T00:00:00"/>
    <x v="1"/>
    <s v="M"/>
    <n v="690"/>
    <x v="30"/>
    <x v="0"/>
    <s v="NA"/>
    <s v="NA"/>
    <s v="NA"/>
    <s v="M"/>
    <x v="1"/>
    <s v="NA"/>
    <s v="NA"/>
    <x v="0"/>
    <x v="0"/>
    <x v="0"/>
    <s v="FALL"/>
    <n v="1"/>
    <x v="0"/>
    <e v="#N/A"/>
    <n v="1"/>
    <x v="5"/>
    <n v="5.6818181818181825"/>
    <n v="5.7284090909090919"/>
    <n v="12.729797979797981"/>
    <s v="Abv"/>
  </r>
  <r>
    <s v="OtsLGRF23S"/>
    <s v="OtsLGRF23S_8707"/>
    <s v="C-08707"/>
    <d v="2023-09-22T00:00:00"/>
    <x v="1"/>
    <s v="M"/>
    <n v="480"/>
    <x v="61"/>
    <x v="0"/>
    <s v="NA"/>
    <s v="NA"/>
    <s v="NA"/>
    <s v="M"/>
    <x v="1"/>
    <s v="NA"/>
    <s v="NA"/>
    <x v="0"/>
    <x v="0"/>
    <x v="0"/>
    <s v="FALL"/>
    <n v="1"/>
    <x v="0"/>
    <e v="#N/A"/>
    <n v="1"/>
    <x v="11"/>
    <n v="5.6818181818181825"/>
    <n v="5.7284090909090919"/>
    <n v="12.729797979797981"/>
    <s v="Abv"/>
  </r>
  <r>
    <s v="OtsLGRF23S"/>
    <s v="OtsLGRF23S_8710"/>
    <s v="C-08710"/>
    <d v="2023-09-22T00:00:00"/>
    <x v="1"/>
    <s v="F"/>
    <n v="750"/>
    <x v="1"/>
    <x v="0"/>
    <s v="NA"/>
    <s v="NA"/>
    <s v="NA"/>
    <s v="M"/>
    <x v="1"/>
    <s v="NA"/>
    <s v="NA"/>
    <x v="0"/>
    <x v="0"/>
    <x v="0"/>
    <s v="FALL"/>
    <n v="0.999999999999997"/>
    <x v="0"/>
    <e v="#N/A"/>
    <n v="1"/>
    <x v="1"/>
    <n v="5.6818181818181825"/>
    <n v="5.7284090909090919"/>
    <n v="12.729797979797981"/>
    <s v="Abv"/>
  </r>
  <r>
    <s v="OtsLGRF23S"/>
    <s v="OtsLGRF23S_8713"/>
    <s v="C-08713"/>
    <d v="2023-09-22T00:00:00"/>
    <x v="1"/>
    <s v="M"/>
    <n v="640"/>
    <x v="54"/>
    <x v="1"/>
    <n v="1"/>
    <s v="NA"/>
    <s v="NA"/>
    <s v="M"/>
    <x v="1"/>
    <s v="OtsLYON19S_1_0155"/>
    <s v="OtsLYON19S_1_0243"/>
    <x v="1"/>
    <x v="1"/>
    <x v="1"/>
    <s v="FALL"/>
    <n v="0.999999999999998"/>
    <x v="3"/>
    <n v="0.95971980899999998"/>
    <n v="1"/>
    <x v="3"/>
    <n v="5.6818181818181825"/>
    <n v="5.7284090909090919"/>
    <n v="12.729797979797981"/>
    <s v="Abv"/>
  </r>
  <r>
    <s v="OtsLGRF23S"/>
    <s v="OtsLGRF23S_8716"/>
    <s v="C-08716"/>
    <d v="2023-09-22T00:00:00"/>
    <x v="1"/>
    <s v="M"/>
    <n v="700"/>
    <x v="13"/>
    <x v="0"/>
    <s v="NA"/>
    <s v="3DD.003E510DA2"/>
    <s v="NA"/>
    <s v="M"/>
    <x v="1"/>
    <s v="OtsPBT19-PRHFa-4463"/>
    <s v="OtsPBT19-PRHFa-4628"/>
    <x v="10"/>
    <x v="1"/>
    <x v="1"/>
    <s v="FALL"/>
    <n v="1"/>
    <x v="20"/>
    <n v="0.96152300000000002"/>
    <n v="1"/>
    <x v="5"/>
    <n v="5.6818181818181825"/>
    <n v="5.7284090909090919"/>
    <n v="12.729797979797981"/>
    <s v="Blw"/>
  </r>
  <r>
    <s v="OtsLGRF23S"/>
    <s v="OtsLGRF23S_8717"/>
    <s v="C-08717"/>
    <d v="2023-09-22T00:00:00"/>
    <x v="1"/>
    <s v="M"/>
    <n v="700"/>
    <x v="13"/>
    <x v="1"/>
    <s v="NA"/>
    <s v="3DD.003E510D9C"/>
    <s v="NA"/>
    <s v="M"/>
    <x v="1"/>
    <s v="OtsPBT19-RSHFa-0544"/>
    <s v="OtsPBT19-RSHFa-0424"/>
    <x v="12"/>
    <x v="1"/>
    <x v="1"/>
    <s v="FALL"/>
    <n v="1"/>
    <x v="22"/>
    <n v="0.96016800000000002"/>
    <n v="1"/>
    <x v="5"/>
    <n v="5.6818181818181825"/>
    <n v="5.7284090909090919"/>
    <n v="12.729797979797981"/>
    <s v="Blw"/>
  </r>
  <r>
    <s v="OtsLGRF23S"/>
    <s v="OtsLGRF23S_8719"/>
    <s v="C-08719"/>
    <d v="2023-09-22T00:00:00"/>
    <x v="1"/>
    <s v="M"/>
    <n v="770"/>
    <x v="2"/>
    <x v="0"/>
    <s v="NA"/>
    <s v="3DD.003E510D7A"/>
    <s v="NA"/>
    <s v="M"/>
    <x v="1"/>
    <s v="NA"/>
    <s v="NA"/>
    <x v="0"/>
    <x v="0"/>
    <x v="0"/>
    <s v="FALL"/>
    <n v="0.999999999999998"/>
    <x v="0"/>
    <e v="#N/A"/>
    <n v="1"/>
    <x v="1"/>
    <n v="5.6818181818181825"/>
    <n v="5.7284090909090919"/>
    <n v="12.729797979797981"/>
    <s v="Abv"/>
  </r>
  <r>
    <s v="OtsLGRF23S"/>
    <s v="OtsLGRF23S_8722"/>
    <s v="C-08722"/>
    <d v="2023-09-22T00:00:00"/>
    <x v="1"/>
    <s v="F"/>
    <n v="670"/>
    <x v="11"/>
    <x v="1"/>
    <n v="1"/>
    <s v="NA"/>
    <s v="NA"/>
    <s v="F"/>
    <x v="0"/>
    <s v="OtsLYON19S_1_1386"/>
    <s v="OtsLYON19S_1_1469"/>
    <x v="1"/>
    <x v="1"/>
    <x v="1"/>
    <s v="FALL"/>
    <n v="1"/>
    <x v="17"/>
    <n v="0.95971980899999998"/>
    <n v="1"/>
    <x v="3"/>
    <n v="5.6818181818181825"/>
    <n v="5.7284090909090919"/>
    <n v="12.729797979797981"/>
    <s v="Blw"/>
  </r>
  <r>
    <s v="OtsLGRF23S"/>
    <s v="OtsLGRF23S_8725"/>
    <s v="C-08725"/>
    <d v="2023-09-22T00:00:00"/>
    <x v="1"/>
    <s v="F"/>
    <n v="730"/>
    <x v="16"/>
    <x v="1"/>
    <n v="1"/>
    <s v="NA"/>
    <s v="NA"/>
    <s v="F"/>
    <x v="0"/>
    <s v="OtsLYON19S_1_1391"/>
    <s v="OtsLYON19S_1_1485"/>
    <x v="1"/>
    <x v="1"/>
    <x v="1"/>
    <s v="FALL"/>
    <n v="1"/>
    <x v="1"/>
    <n v="0.95971980899999998"/>
    <n v="1"/>
    <x v="1"/>
    <n v="5.6818181818181825"/>
    <n v="5.7284090909090919"/>
    <n v="12.729797979797981"/>
    <s v="Abv"/>
  </r>
  <r>
    <s v="OtsLGRF23S"/>
    <s v="OtsLGRF23S_8728"/>
    <s v="C-08728"/>
    <d v="2023-09-22T00:00:00"/>
    <x v="1"/>
    <s v="M"/>
    <n v="560"/>
    <x v="38"/>
    <x v="0"/>
    <s v="NA"/>
    <s v="NA"/>
    <s v="NA"/>
    <s v="M"/>
    <x v="1"/>
    <s v="NA"/>
    <s v="NA"/>
    <x v="0"/>
    <x v="0"/>
    <x v="0"/>
    <s v="FALL"/>
    <n v="0.999999999999997"/>
    <x v="0"/>
    <e v="#N/A"/>
    <n v="1"/>
    <x v="8"/>
    <n v="5.6818181818181825"/>
    <n v="5.7284090909090919"/>
    <n v="12.729797979797981"/>
    <s v="Abv"/>
  </r>
  <r>
    <s v="OtsLGRF23S"/>
    <s v="OtsLGRF23S_8731"/>
    <s v="C-08731"/>
    <d v="2023-09-22T00:00:00"/>
    <x v="1"/>
    <s v="M"/>
    <n v="600"/>
    <x v="43"/>
    <x v="1"/>
    <n v="1"/>
    <s v="NA"/>
    <s v="NA"/>
    <s v="M"/>
    <x v="1"/>
    <s v="OtsLYON20S_1_0415"/>
    <s v="OtsLYON20S_1_1120"/>
    <x v="5"/>
    <x v="3"/>
    <x v="3"/>
    <s v="FALL"/>
    <n v="1"/>
    <x v="6"/>
    <n v="0.98961045999999997"/>
    <n v="1"/>
    <x v="9"/>
    <n v="5.6818181818181825"/>
    <n v="5.7284090909090919"/>
    <n v="12.729797979797981"/>
    <s v="Abv"/>
  </r>
  <r>
    <s v="OtsLGRF23S"/>
    <s v="OtsLGRF23S_8734"/>
    <s v="C-08734"/>
    <d v="2023-09-22T00:00:00"/>
    <x v="1"/>
    <s v="M"/>
    <n v="700"/>
    <x v="13"/>
    <x v="0"/>
    <s v="NA"/>
    <s v="3DD.003E510D5A"/>
    <s v="NA"/>
    <s v="M"/>
    <x v="1"/>
    <s v="NA"/>
    <s v="NA"/>
    <x v="0"/>
    <x v="0"/>
    <x v="0"/>
    <s v="FALL"/>
    <n v="0.999999999999997"/>
    <x v="0"/>
    <e v="#N/A"/>
    <n v="1"/>
    <x v="5"/>
    <n v="5.6818181818181825"/>
    <n v="5.7284090909090919"/>
    <n v="12.729797979797981"/>
    <s v="Abv"/>
  </r>
  <r>
    <s v="OtsLGRF23S"/>
    <s v="OtsLGRF23S_8737"/>
    <s v="C-08737"/>
    <d v="2023-09-22T00:00:00"/>
    <x v="1"/>
    <s v="M"/>
    <n v="640"/>
    <x v="54"/>
    <x v="0"/>
    <s v="NA"/>
    <s v="NA"/>
    <s v="NA"/>
    <s v="M"/>
    <x v="1"/>
    <s v="NA"/>
    <s v="NA"/>
    <x v="0"/>
    <x v="0"/>
    <x v="0"/>
    <s v="FALL"/>
    <n v="1"/>
    <x v="0"/>
    <e v="#N/A"/>
    <n v="1"/>
    <x v="3"/>
    <n v="5.6818181818181825"/>
    <n v="5.7284090909090919"/>
    <n v="12.729797979797981"/>
    <s v="Abv"/>
  </r>
  <r>
    <s v="OtsLGRF23S"/>
    <s v="OtsLGRF23S_8740"/>
    <s v="C-08740"/>
    <d v="2023-09-22T00:00:00"/>
    <x v="1"/>
    <s v="M"/>
    <n v="580"/>
    <x v="46"/>
    <x v="0"/>
    <s v="NA"/>
    <s v="NA"/>
    <s v="NA"/>
    <s v="M"/>
    <x v="1"/>
    <s v="OtsLYON20S_1_0415"/>
    <s v="OtsLYON20S_1_1120"/>
    <x v="5"/>
    <x v="3"/>
    <x v="3"/>
    <s v="FALL"/>
    <n v="1.00000000000001"/>
    <x v="6"/>
    <n v="0.98961045999999997"/>
    <n v="1"/>
    <x v="9"/>
    <n v="5.6818181818181825"/>
    <n v="5.7284090909090919"/>
    <n v="12.729797979797981"/>
    <s v="Abv"/>
  </r>
  <r>
    <s v="OtsLGRF23S"/>
    <s v="OtsLGRF23S_8743"/>
    <s v="C-08743"/>
    <d v="2023-09-22T00:00:00"/>
    <x v="1"/>
    <s v="M"/>
    <n v="460"/>
    <x v="37"/>
    <x v="1"/>
    <n v="1"/>
    <s v="NA"/>
    <s v="NA"/>
    <s v="M"/>
    <x v="1"/>
    <s v="OtsLYON21S_1_0791"/>
    <s v="OtsLYON21S_1_0483"/>
    <x v="7"/>
    <x v="4"/>
    <x v="4"/>
    <s v="FALL"/>
    <n v="1"/>
    <x v="7"/>
    <e v="#N/A"/>
    <n v="1"/>
    <x v="10"/>
    <n v="5.6818181818181825"/>
    <n v="5.7284090909090919"/>
    <n v="12.729797979797981"/>
    <s v="Blw"/>
  </r>
  <r>
    <s v="OtsLGRF23S"/>
    <s v="OtsLGRF23S_8746"/>
    <s v="C-08746"/>
    <d v="2023-09-22T00:00:00"/>
    <x v="1"/>
    <s v="F"/>
    <n v="750"/>
    <x v="1"/>
    <x v="1"/>
    <n v="1"/>
    <s v="NA"/>
    <s v="NA"/>
    <s v="F"/>
    <x v="0"/>
    <s v="OtsLYON19S_1_0710"/>
    <s v="OtsLYON19S_1_0682"/>
    <x v="1"/>
    <x v="1"/>
    <x v="1"/>
    <s v="FALL"/>
    <n v="1"/>
    <x v="6"/>
    <n v="0.95971980899999998"/>
    <n v="1"/>
    <x v="1"/>
    <n v="5.6818181818181825"/>
    <n v="5.7284090909090919"/>
    <n v="12.729797979797981"/>
    <s v="Abv"/>
  </r>
  <r>
    <s v="OtsLGRF23S"/>
    <s v="OtsLGRF23S_8748"/>
    <s v="C-08748"/>
    <d v="2023-09-22T00:00:00"/>
    <x v="1"/>
    <s v="F"/>
    <n v="760"/>
    <x v="6"/>
    <x v="0"/>
    <s v="NA"/>
    <s v="NA"/>
    <s v="NA"/>
    <s v="F"/>
    <x v="0"/>
    <s v="NA"/>
    <s v="NA"/>
    <x v="0"/>
    <x v="0"/>
    <x v="0"/>
    <s v="FALL"/>
    <n v="1"/>
    <x v="0"/>
    <e v="#N/A"/>
    <n v="1"/>
    <x v="1"/>
    <n v="5.6818181818181825"/>
    <n v="5.7284090909090919"/>
    <n v="12.729797979797981"/>
    <s v="Abv"/>
  </r>
  <r>
    <s v="OtsLGRF23S"/>
    <s v="OtsLGRF23S_8750"/>
    <s v="C-08750"/>
    <d v="2023-09-22T00:00:00"/>
    <x v="1"/>
    <s v="M"/>
    <n v="750"/>
    <x v="1"/>
    <x v="0"/>
    <s v="NA"/>
    <s v="3DD.003E510D99"/>
    <s v="NA"/>
    <s v="M"/>
    <x v="1"/>
    <s v="NA"/>
    <s v="NA"/>
    <x v="0"/>
    <x v="0"/>
    <x v="0"/>
    <s v="FALL"/>
    <n v="0.999999999999999"/>
    <x v="0"/>
    <e v="#N/A"/>
    <n v="1"/>
    <x v="1"/>
    <n v="5.6818181818181825"/>
    <n v="5.7284090909090919"/>
    <n v="12.729797979797981"/>
    <s v="Abv"/>
  </r>
  <r>
    <s v="OtsLGRF23S"/>
    <s v="OtsLGRF23S_8751"/>
    <s v="C-08751"/>
    <d v="2023-09-22T00:00:00"/>
    <x v="1"/>
    <s v="F"/>
    <n v="740"/>
    <x v="12"/>
    <x v="0"/>
    <s v="NA"/>
    <s v="NA"/>
    <s v="NA"/>
    <s v="M"/>
    <x v="1"/>
    <s v="OtsLYON19S_1_1704"/>
    <s v="OtsLYON19S_1_1912"/>
    <x v="1"/>
    <x v="1"/>
    <x v="1"/>
    <s v="FALL"/>
    <n v="1"/>
    <x v="1"/>
    <n v="0.95971980899999998"/>
    <n v="1"/>
    <x v="1"/>
    <n v="5.6818181818181825"/>
    <n v="5.7284090909090919"/>
    <n v="12.729797979797981"/>
    <s v="Abv"/>
  </r>
  <r>
    <s v="OtsLGRF23S"/>
    <s v="OtsLGRF23S_8754"/>
    <s v="C-08754"/>
    <d v="2023-09-22T00:00:00"/>
    <x v="1"/>
    <s v="M"/>
    <n v="670"/>
    <x v="11"/>
    <x v="0"/>
    <s v="NA"/>
    <s v="NA"/>
    <s v="NA"/>
    <s v="M"/>
    <x v="1"/>
    <s v="OtsLYON19S_1_0717"/>
    <s v="OtsLYON19S_1_0827"/>
    <x v="1"/>
    <x v="1"/>
    <x v="1"/>
    <s v="FALL"/>
    <n v="0.999999999999999"/>
    <x v="6"/>
    <n v="0.95971980899999998"/>
    <n v="1"/>
    <x v="3"/>
    <n v="5.6818181818181825"/>
    <n v="5.7284090909090919"/>
    <n v="12.729797979797981"/>
    <s v="Abv"/>
  </r>
  <r>
    <s v="OtsLGRF23S"/>
    <s v="OtsLGRF23S_8757"/>
    <s v="C-08757"/>
    <d v="2023-09-22T00:00:00"/>
    <x v="1"/>
    <s v="M"/>
    <n v="340"/>
    <x v="59"/>
    <x v="1"/>
    <n v="1"/>
    <s v="NA"/>
    <s v="NA"/>
    <s v="M"/>
    <x v="1"/>
    <s v="OtsLYON21S_1_1141"/>
    <s v="OtsLYON21S_1_1396"/>
    <x v="7"/>
    <x v="4"/>
    <x v="4"/>
    <s v="FALL"/>
    <n v="1"/>
    <x v="17"/>
    <e v="#N/A"/>
    <n v="1"/>
    <x v="12"/>
    <n v="5.6818181818181825"/>
    <n v="5.7284090909090919"/>
    <n v="12.729797979797981"/>
    <s v="Blw"/>
  </r>
  <r>
    <s v="OtsLGRF23S"/>
    <s v="OtsLGRF23S_8760"/>
    <s v="C-08760"/>
    <d v="2023-09-22T00:00:00"/>
    <x v="1"/>
    <s v="F"/>
    <n v="740"/>
    <x v="12"/>
    <x v="0"/>
    <s v="NA"/>
    <s v="NA"/>
    <s v="NA"/>
    <s v="F"/>
    <x v="0"/>
    <s v="OtsLYON19S_1_1877"/>
    <s v="OtsLYON19S_1_1652"/>
    <x v="1"/>
    <x v="1"/>
    <x v="1"/>
    <s v="FALL"/>
    <n v="1"/>
    <x v="1"/>
    <n v="0.95971980899999998"/>
    <n v="1"/>
    <x v="1"/>
    <n v="5.6818181818181825"/>
    <n v="5.7284090909090919"/>
    <n v="12.729797979797981"/>
    <s v="Abv"/>
  </r>
  <r>
    <s v="OtsLGRF23S"/>
    <s v="OtsLGRF23S_8762"/>
    <s v="C-08762"/>
    <d v="2023-09-22T00:00:00"/>
    <x v="1"/>
    <s v="M"/>
    <n v="770"/>
    <x v="2"/>
    <x v="0"/>
    <s v="NA"/>
    <s v="3DD.003D7E4BD8"/>
    <s v="NA"/>
    <s v="M"/>
    <x v="1"/>
    <s v="OtsLYON19S_1_1874"/>
    <s v="OtsLYON19S_1_1657"/>
    <x v="1"/>
    <x v="1"/>
    <x v="1"/>
    <s v="FALL"/>
    <n v="1"/>
    <x v="1"/>
    <n v="0.95971980899999998"/>
    <n v="1"/>
    <x v="1"/>
    <n v="5.6818181818181825"/>
    <n v="5.7284090909090919"/>
    <n v="12.729797979797981"/>
    <s v="Abv"/>
  </r>
  <r>
    <s v="OtsLGRF23S"/>
    <s v="OtsLGRF23S_8763"/>
    <s v="C-08763"/>
    <d v="2023-09-22T00:00:00"/>
    <x v="1"/>
    <s v="M"/>
    <n v="750"/>
    <x v="1"/>
    <x v="0"/>
    <s v="NA"/>
    <s v="3DD.003E510D7E"/>
    <s v="NA"/>
    <s v="M"/>
    <x v="1"/>
    <s v="NA"/>
    <s v="NA"/>
    <x v="0"/>
    <x v="0"/>
    <x v="0"/>
    <s v="FALL"/>
    <n v="1"/>
    <x v="0"/>
    <e v="#N/A"/>
    <n v="1"/>
    <x v="1"/>
    <n v="5.6818181818181825"/>
    <n v="5.7284090909090919"/>
    <n v="12.729797979797981"/>
    <s v="Abv"/>
  </r>
  <r>
    <s v="OtsLGRF23S"/>
    <s v="OtsLGRF23S_8766"/>
    <s v="C-08766"/>
    <d v="2023-09-22T00:00:00"/>
    <x v="1"/>
    <s v="F"/>
    <n v="790"/>
    <x v="0"/>
    <x v="0"/>
    <s v="NA"/>
    <s v="NA"/>
    <s v="NA"/>
    <s v="F"/>
    <x v="0"/>
    <s v="NA"/>
    <s v="NA"/>
    <x v="0"/>
    <x v="0"/>
    <x v="0"/>
    <s v="FALL"/>
    <n v="0.999999999999998"/>
    <x v="0"/>
    <e v="#N/A"/>
    <n v="1"/>
    <x v="0"/>
    <n v="5.6818181818181825"/>
    <n v="5.7284090909090919"/>
    <n v="12.729797979797981"/>
    <s v="Abv"/>
  </r>
  <r>
    <s v="OtsLGRF23S"/>
    <s v="OtsLGRF23S_8769"/>
    <s v="C-08769"/>
    <d v="2023-09-23T00:00:00"/>
    <x v="1"/>
    <s v="F"/>
    <n v="710"/>
    <x v="10"/>
    <x v="0"/>
    <s v="NA"/>
    <s v="NA"/>
    <s v="NA"/>
    <s v="F"/>
    <x v="0"/>
    <s v="OtsLYON19S_1_1847"/>
    <s v="OtsLYON19S_1_1597"/>
    <x v="1"/>
    <x v="1"/>
    <x v="1"/>
    <s v="FALL"/>
    <n v="1"/>
    <x v="1"/>
    <n v="0.95971980899999998"/>
    <n v="1"/>
    <x v="5"/>
    <n v="5.6818181818181825"/>
    <n v="5.7284090909090919"/>
    <n v="12.729797979797981"/>
    <s v="Abv"/>
  </r>
  <r>
    <s v="OtsLGRF23S"/>
    <s v="OtsLGRF23S_8772"/>
    <s v="C-08772"/>
    <d v="2023-09-23T00:00:00"/>
    <x v="1"/>
    <s v="M"/>
    <n v="680"/>
    <x v="35"/>
    <x v="0"/>
    <s v="NA"/>
    <s v="NA"/>
    <s v="NA"/>
    <s v="M"/>
    <x v="1"/>
    <s v="NA"/>
    <s v="NA"/>
    <x v="0"/>
    <x v="0"/>
    <x v="0"/>
    <s v="FALL"/>
    <n v="1"/>
    <x v="0"/>
    <e v="#N/A"/>
    <n v="1"/>
    <x v="5"/>
    <n v="5.6818181818181825"/>
    <n v="5.7284090909090919"/>
    <n v="12.729797979797981"/>
    <s v="Abv"/>
  </r>
  <r>
    <s v="OtsLGRF23S"/>
    <s v="OtsLGRF23S_8775"/>
    <s v="C-08775"/>
    <d v="2023-09-23T00:00:00"/>
    <x v="1"/>
    <s v="F"/>
    <n v="720"/>
    <x v="17"/>
    <x v="1"/>
    <n v="1"/>
    <s v="NA"/>
    <s v="NA"/>
    <s v="F"/>
    <x v="0"/>
    <s v="OtsLYON19S_1_0554"/>
    <s v="OtsLYON19S_1_0443"/>
    <x v="1"/>
    <x v="1"/>
    <x v="1"/>
    <s v="FALL"/>
    <n v="0.999999999999995"/>
    <x v="7"/>
    <n v="0.95971980899999998"/>
    <n v="1"/>
    <x v="5"/>
    <n v="5.6818181818181825"/>
    <n v="5.7284090909090919"/>
    <n v="12.729797979797981"/>
    <s v="Blw"/>
  </r>
  <r>
    <s v="OtsLGRF23S"/>
    <s v="OtsLGRF23S_8778"/>
    <s v="C-08778"/>
    <d v="2023-09-23T00:00:00"/>
    <x v="1"/>
    <s v="M"/>
    <n v="430"/>
    <x v="57"/>
    <x v="0"/>
    <s v="NA"/>
    <s v="NA"/>
    <s v="NA"/>
    <s v="M"/>
    <x v="1"/>
    <s v="OtsLYON21S_1_0675"/>
    <s v="OtsLYON21S_1_0210"/>
    <x v="7"/>
    <x v="4"/>
    <x v="4"/>
    <s v="FALL"/>
    <n v="0.999999999999998"/>
    <x v="3"/>
    <e v="#N/A"/>
    <n v="1"/>
    <x v="10"/>
    <n v="5.6818181818181825"/>
    <n v="5.7284090909090919"/>
    <n v="12.729797979797981"/>
    <s v="Abv"/>
  </r>
  <r>
    <s v="OtsLGRF23S"/>
    <s v="OtsLGRF23S_8781"/>
    <s v="C-08781"/>
    <d v="2023-09-23T00:00:00"/>
    <x v="1"/>
    <s v="F"/>
    <n v="740"/>
    <x v="12"/>
    <x v="0"/>
    <s v="NA"/>
    <s v="NA"/>
    <s v="NA"/>
    <s v="F"/>
    <x v="0"/>
    <s v="OtsLYON19S_1_1104"/>
    <s v="OtsLYON19S_1_0914"/>
    <x v="1"/>
    <x v="1"/>
    <x v="1"/>
    <s v="FALL"/>
    <n v="0.999999999999998"/>
    <x v="6"/>
    <n v="0.95971980899999998"/>
    <n v="1"/>
    <x v="1"/>
    <n v="5.6818181818181825"/>
    <n v="5.7284090909090919"/>
    <n v="12.729797979797981"/>
    <s v="Abv"/>
  </r>
  <r>
    <s v="OtsLGRF23S"/>
    <s v="OtsLGRF23S_8784"/>
    <s v="C-08784"/>
    <d v="2023-09-23T00:00:00"/>
    <x v="1"/>
    <s v="M"/>
    <n v="670"/>
    <x v="11"/>
    <x v="0"/>
    <s v="NA"/>
    <s v="NA"/>
    <s v="NA"/>
    <s v="M"/>
    <x v="1"/>
    <s v="NA"/>
    <s v="NA"/>
    <x v="0"/>
    <x v="0"/>
    <x v="0"/>
    <s v="FALL"/>
    <n v="1"/>
    <x v="0"/>
    <e v="#N/A"/>
    <n v="1"/>
    <x v="3"/>
    <n v="5.6818181818181825"/>
    <n v="5.7284090909090919"/>
    <n v="12.729797979797981"/>
    <s v="Abv"/>
  </r>
  <r>
    <s v="OtsLGRF23S"/>
    <s v="OtsLGRF23S_8787"/>
    <s v="C-08787"/>
    <d v="2023-09-23T00:00:00"/>
    <x v="1"/>
    <s v="F"/>
    <n v="700"/>
    <x v="13"/>
    <x v="1"/>
    <n v="1"/>
    <s v="NA"/>
    <s v="NA"/>
    <s v="F"/>
    <x v="0"/>
    <s v="OtsLYON19S_1_0706"/>
    <s v="OtsLYON19S_1_0803"/>
    <x v="1"/>
    <x v="1"/>
    <x v="1"/>
    <s v="FALL"/>
    <n v="1"/>
    <x v="6"/>
    <n v="0.95971980899999998"/>
    <n v="1"/>
    <x v="5"/>
    <n v="5.6818181818181825"/>
    <n v="5.7284090909090919"/>
    <n v="12.729797979797981"/>
    <s v="Abv"/>
  </r>
  <r>
    <s v="OtsLGRF23S"/>
    <s v="OtsLGRF23S_8790"/>
    <s v="C-08790"/>
    <d v="2023-09-23T00:00:00"/>
    <x v="1"/>
    <s v="F"/>
    <n v="740"/>
    <x v="12"/>
    <x v="1"/>
    <n v="1"/>
    <s v="NA"/>
    <s v="NA"/>
    <s v="F"/>
    <x v="0"/>
    <s v="OtsLYON19S_1_1105"/>
    <s v="OtsLYON19S_1_0930"/>
    <x v="1"/>
    <x v="1"/>
    <x v="1"/>
    <s v="FALL"/>
    <n v="1"/>
    <x v="16"/>
    <n v="0.95971980899999998"/>
    <n v="1"/>
    <x v="1"/>
    <n v="5.6818181818181825"/>
    <n v="5.7284090909090919"/>
    <n v="12.729797979797981"/>
    <s v="Abv"/>
  </r>
  <r>
    <s v="OtsLGRF23S"/>
    <s v="OtsLGRF23S_8793"/>
    <s v="C-08793"/>
    <d v="2023-09-23T00:00:00"/>
    <x v="1"/>
    <s v="M"/>
    <n v="590"/>
    <x v="36"/>
    <x v="0"/>
    <s v="NA"/>
    <s v="NA"/>
    <s v="NA"/>
    <s v="M"/>
    <x v="1"/>
    <s v="OtsLYON21S_1_0812"/>
    <s v="OtsLYON21S_1_1625"/>
    <x v="7"/>
    <x v="4"/>
    <x v="4"/>
    <s v="FALL"/>
    <n v="0.999999999999996"/>
    <x v="7"/>
    <e v="#N/A"/>
    <n v="1"/>
    <x v="9"/>
    <n v="5.6818181818181825"/>
    <n v="5.7284090909090919"/>
    <n v="12.729797979797981"/>
    <s v="Blw"/>
  </r>
  <r>
    <s v="OtsLGRF23S"/>
    <s v="OtsLGRF23S_8794"/>
    <s v="C-08794"/>
    <d v="2023-09-23T00:00:00"/>
    <x v="1"/>
    <s v="M"/>
    <n v="820"/>
    <x v="19"/>
    <x v="0"/>
    <s v="NA"/>
    <s v="3DD.003D7E4B8A"/>
    <s v="NA"/>
    <s v="M"/>
    <x v="1"/>
    <s v="NA"/>
    <s v="NA"/>
    <x v="0"/>
    <x v="0"/>
    <x v="0"/>
    <s v="FALL"/>
    <n v="0.999999999999998"/>
    <x v="0"/>
    <e v="#N/A"/>
    <n v="1"/>
    <x v="0"/>
    <n v="5.6818181818181825"/>
    <n v="5.7284090909090919"/>
    <n v="12.729797979797981"/>
    <s v="Abv"/>
  </r>
  <r>
    <s v="OtsLGRF23S"/>
    <s v="OtsLGRF23S_8795"/>
    <s v="C-08795"/>
    <d v="2023-09-23T00:00:00"/>
    <x v="1"/>
    <s v="M"/>
    <n v="780"/>
    <x v="8"/>
    <x v="0"/>
    <s v="NA"/>
    <s v="3DD.003D7E5745"/>
    <s v="NA"/>
    <s v="M"/>
    <x v="1"/>
    <s v="OtsPBT19-PRHFa-2934"/>
    <s v="OtsPBT19-PRHFa-2326"/>
    <x v="10"/>
    <x v="1"/>
    <x v="1"/>
    <s v="FALL"/>
    <n v="0.999999999999997"/>
    <x v="20"/>
    <n v="0.96152300000000002"/>
    <n v="1"/>
    <x v="0"/>
    <n v="5.6818181818181825"/>
    <n v="5.7284090909090919"/>
    <n v="12.729797979797981"/>
    <s v="Blw"/>
  </r>
  <r>
    <s v="OtsLGRF23S"/>
    <s v="OtsLGRF23S_8796"/>
    <s v="C-08796"/>
    <d v="2023-09-23T00:00:00"/>
    <x v="1"/>
    <s v="M"/>
    <n v="580"/>
    <x v="46"/>
    <x v="0"/>
    <s v="NA"/>
    <s v="NA"/>
    <s v="NA"/>
    <s v="M"/>
    <x v="1"/>
    <s v="NA"/>
    <s v="NA"/>
    <x v="0"/>
    <x v="0"/>
    <x v="0"/>
    <s v="FALL"/>
    <n v="1"/>
    <x v="0"/>
    <e v="#N/A"/>
    <n v="1"/>
    <x v="9"/>
    <n v="5.6818181818181825"/>
    <n v="5.7284090909090919"/>
    <n v="12.729797979797981"/>
    <s v="Abv"/>
  </r>
  <r>
    <s v="OtsLGRF23S"/>
    <s v="OtsLGRF23S_8799"/>
    <s v="C-08799"/>
    <d v="2023-09-23T00:00:00"/>
    <x v="1"/>
    <s v="M"/>
    <n v="450"/>
    <x v="31"/>
    <x v="0"/>
    <s v="NA"/>
    <s v="NA"/>
    <s v="NA"/>
    <s v="M"/>
    <x v="1"/>
    <s v="OtsLYON21S_1_1715"/>
    <s v="OtsLYON21S_1_0923"/>
    <x v="7"/>
    <x v="4"/>
    <x v="4"/>
    <s v="FALL"/>
    <n v="0.999999999999996"/>
    <x v="11"/>
    <e v="#N/A"/>
    <n v="1"/>
    <x v="10"/>
    <n v="5.6818181818181825"/>
    <n v="5.7284090909090919"/>
    <n v="12.729797979797981"/>
    <s v="Blw"/>
  </r>
  <r>
    <s v="OtsLGRF23S"/>
    <s v="OtsLGRF23S_8800"/>
    <s v="C-08800"/>
    <d v="2023-09-23T00:00:00"/>
    <x v="1"/>
    <s v="M"/>
    <n v="740"/>
    <x v="12"/>
    <x v="1"/>
    <n v="1"/>
    <s v="3DD.003D7E5744"/>
    <s v="NA"/>
    <s v="M"/>
    <x v="1"/>
    <s v="NA"/>
    <s v="NA"/>
    <x v="0"/>
    <x v="0"/>
    <x v="0"/>
    <s v="FALL"/>
    <n v="1"/>
    <x v="8"/>
    <e v="#N/A"/>
    <n v="1"/>
    <x v="1"/>
    <n v="5.6818181818181825"/>
    <n v="5.7284090909090919"/>
    <n v="12.729797979797981"/>
    <s v="Abv"/>
  </r>
  <r>
    <s v="OtsLGRF23S"/>
    <s v="OtsLGRF23S_8802"/>
    <s v="C-08802"/>
    <d v="2023-09-23T00:00:00"/>
    <x v="1"/>
    <s v="M"/>
    <n v="690"/>
    <x v="30"/>
    <x v="1"/>
    <n v="1"/>
    <s v="NA"/>
    <s v="NA"/>
    <s v="M"/>
    <x v="1"/>
    <s v="OtsLYON19S_1_1358"/>
    <s v="OtsLYON19S_1_1273"/>
    <x v="1"/>
    <x v="1"/>
    <x v="1"/>
    <s v="FALL"/>
    <n v="0.999999999999997"/>
    <x v="17"/>
    <n v="0.95971980899999998"/>
    <n v="1"/>
    <x v="5"/>
    <n v="5.6818181818181825"/>
    <n v="5.7284090909090919"/>
    <n v="12.729797979797981"/>
    <s v="Blw"/>
  </r>
  <r>
    <s v="OtsLGRF23S"/>
    <s v="OtsLGRF23S_8805"/>
    <s v="C-08805"/>
    <d v="2023-09-23T00:00:00"/>
    <x v="1"/>
    <s v="M"/>
    <n v="670"/>
    <x v="11"/>
    <x v="0"/>
    <s v="NA"/>
    <s v="NA"/>
    <s v="NA"/>
    <s v="M"/>
    <x v="1"/>
    <s v="NA"/>
    <s v="NA"/>
    <x v="0"/>
    <x v="0"/>
    <x v="0"/>
    <s v="FALL"/>
    <n v="0.999999999999998"/>
    <x v="0"/>
    <e v="#N/A"/>
    <n v="1"/>
    <x v="3"/>
    <n v="5.6818181818181825"/>
    <n v="5.7284090909090919"/>
    <n v="12.729797979797981"/>
    <s v="Abv"/>
  </r>
  <r>
    <s v="OtsLGRF23S"/>
    <s v="OtsLGRF23S_8808"/>
    <s v="C-08808"/>
    <d v="2023-09-23T00:00:00"/>
    <x v="1"/>
    <s v="M"/>
    <n v="680"/>
    <x v="35"/>
    <x v="1"/>
    <n v="1"/>
    <s v="NA"/>
    <s v="NA"/>
    <s v="M"/>
    <x v="1"/>
    <s v="OtsLYON19S_1_1398"/>
    <s v="OtsLYON19S_1_1493"/>
    <x v="1"/>
    <x v="1"/>
    <x v="1"/>
    <s v="FALL"/>
    <n v="0.999999999999999"/>
    <x v="1"/>
    <n v="0.95971980899999998"/>
    <n v="1"/>
    <x v="5"/>
    <n v="5.6818181818181825"/>
    <n v="5.7284090909090919"/>
    <n v="12.729797979797981"/>
    <s v="Abv"/>
  </r>
  <r>
    <s v="OtsLGRF23S"/>
    <s v="OtsLGRF23S_8809"/>
    <s v="C-08809"/>
    <d v="2023-09-23T00:00:00"/>
    <x v="1"/>
    <s v="M"/>
    <n v="800"/>
    <x v="4"/>
    <x v="0"/>
    <s v="NA"/>
    <s v="3DD.003D7E4BDF"/>
    <s v="NA"/>
    <s v="M"/>
    <x v="1"/>
    <s v="NA"/>
    <s v="NA"/>
    <x v="0"/>
    <x v="0"/>
    <x v="0"/>
    <s v="FALL"/>
    <n v="1"/>
    <x v="0"/>
    <e v="#N/A"/>
    <n v="1"/>
    <x v="0"/>
    <n v="5.6818181818181825"/>
    <n v="5.7284090909090919"/>
    <n v="12.729797979797981"/>
    <s v="Abv"/>
  </r>
  <r>
    <s v="OtsLGRF23S"/>
    <s v="OtsLGRF23S_8811"/>
    <s v="C-08811"/>
    <d v="2023-09-23T00:00:00"/>
    <x v="1"/>
    <s v="F"/>
    <n v="750"/>
    <x v="1"/>
    <x v="0"/>
    <s v="NA"/>
    <s v="NA"/>
    <s v="NA"/>
    <s v="F"/>
    <x v="0"/>
    <s v="OtsLYON19S_1_0598"/>
    <s v="OtsLYON19S_1_0668"/>
    <x v="1"/>
    <x v="1"/>
    <x v="1"/>
    <s v="FALL"/>
    <n v="1"/>
    <x v="6"/>
    <n v="0.95971980899999998"/>
    <n v="1"/>
    <x v="1"/>
    <n v="5.6818181818181825"/>
    <n v="5.7284090909090919"/>
    <n v="12.729797979797981"/>
    <s v="Abv"/>
  </r>
  <r>
    <s v="OtsLGRF23S"/>
    <s v="OtsLGRF23S_8814"/>
    <s v="C-08814"/>
    <d v="2023-09-23T00:00:00"/>
    <x v="1"/>
    <s v="M"/>
    <n v="680"/>
    <x v="35"/>
    <x v="0"/>
    <s v="NA"/>
    <s v="NA"/>
    <s v="NA"/>
    <s v="M"/>
    <x v="1"/>
    <s v="OtsLYON20S_1_1318"/>
    <s v="OtsLYON20S_1_0843"/>
    <x v="5"/>
    <x v="3"/>
    <x v="3"/>
    <s v="FALL"/>
    <n v="0.999999999999999"/>
    <x v="19"/>
    <n v="0.98961045999999997"/>
    <n v="1"/>
    <x v="5"/>
    <n v="5.6818181818181825"/>
    <n v="5.7284090909090919"/>
    <n v="12.729797979797981"/>
    <s v="Abv"/>
  </r>
  <r>
    <s v="OtsLGRF23S"/>
    <s v="OtsLGRF23S_8817"/>
    <s v="C-08817"/>
    <d v="2023-09-23T00:00:00"/>
    <x v="1"/>
    <s v="F"/>
    <n v="710"/>
    <x v="10"/>
    <x v="1"/>
    <n v="1"/>
    <s v="NA"/>
    <s v="NA"/>
    <s v="F"/>
    <x v="0"/>
    <s v="OtsPBT19-PRHFa-0202"/>
    <s v="OtsPBT19-PRHFa-0304"/>
    <x v="10"/>
    <x v="1"/>
    <x v="1"/>
    <s v="FALL"/>
    <n v="0.999999999999999"/>
    <x v="20"/>
    <n v="0.96152300000000002"/>
    <n v="1"/>
    <x v="5"/>
    <n v="5.6818181818181825"/>
    <n v="5.7284090909090919"/>
    <n v="12.729797979797981"/>
    <s v="Blw"/>
  </r>
  <r>
    <s v="OtsLGRF23S"/>
    <s v="OtsLGRF23S_8820"/>
    <s v="C-08820"/>
    <d v="2023-09-23T00:00:00"/>
    <x v="1"/>
    <s v="F"/>
    <n v="760"/>
    <x v="6"/>
    <x v="0"/>
    <s v="NA"/>
    <s v="NA"/>
    <s v="NA"/>
    <s v="F"/>
    <x v="0"/>
    <s v="OtsLYON19S_1_1794"/>
    <s v="OtsLYON19S_1_2063"/>
    <x v="1"/>
    <x v="1"/>
    <x v="1"/>
    <s v="FALL"/>
    <n v="1"/>
    <x v="14"/>
    <n v="0.95971980899999998"/>
    <n v="1"/>
    <x v="1"/>
    <n v="5.6818181818181825"/>
    <n v="5.7284090909090919"/>
    <n v="12.729797979797981"/>
    <s v="Blw"/>
  </r>
  <r>
    <s v="OtsLGRF23S"/>
    <s v="OtsLGRF23S_8823"/>
    <s v="C-08823"/>
    <d v="2023-09-23T00:00:00"/>
    <x v="1"/>
    <s v="F"/>
    <n v="660"/>
    <x v="33"/>
    <x v="1"/>
    <n v="1"/>
    <s v="NA"/>
    <s v="NA"/>
    <s v="F"/>
    <x v="0"/>
    <s v="OtsLYON20S_1_1362"/>
    <s v="OtsLYON20S_1_0913"/>
    <x v="5"/>
    <x v="3"/>
    <x v="3"/>
    <s v="FALL"/>
    <n v="0.999999999999996"/>
    <x v="15"/>
    <n v="0.98961045999999997"/>
    <n v="1"/>
    <x v="3"/>
    <n v="5.6818181818181825"/>
    <n v="5.7284090909090919"/>
    <n v="12.729797979797981"/>
    <s v="Abv"/>
  </r>
  <r>
    <s v="OtsLGRF23S"/>
    <s v="OtsLGRF23S_8824"/>
    <s v="C-08824"/>
    <d v="2023-09-23T00:00:00"/>
    <x v="1"/>
    <s v="M"/>
    <n v="710"/>
    <x v="10"/>
    <x v="0"/>
    <s v="NA"/>
    <s v="3DD.003D7E4B91"/>
    <s v="NA"/>
    <s v="M"/>
    <x v="1"/>
    <s v="OtsLYON20S_1_0621"/>
    <s v="OtsLYON20S_1_0589"/>
    <x v="5"/>
    <x v="3"/>
    <x v="3"/>
    <s v="FALL"/>
    <n v="0.999999999999998"/>
    <x v="7"/>
    <n v="0.98961045999999997"/>
    <n v="1"/>
    <x v="5"/>
    <n v="5.6818181818181825"/>
    <n v="5.7284090909090919"/>
    <n v="12.729797979797981"/>
    <s v="Blw"/>
  </r>
  <r>
    <s v="OtsLGRF23S"/>
    <s v="OtsLGRF23S_8825"/>
    <s v="C-08825"/>
    <d v="2023-09-23T00:00:00"/>
    <x v="1"/>
    <s v="M"/>
    <n v="770"/>
    <x v="2"/>
    <x v="0"/>
    <s v="NA"/>
    <s v="3DD.003D7E4BBB"/>
    <s v="NA"/>
    <s v="M"/>
    <x v="1"/>
    <s v="OtsLYON19S_1_1392"/>
    <s v="OtsLYON19S_1_1487"/>
    <x v="1"/>
    <x v="1"/>
    <x v="1"/>
    <s v="FALL"/>
    <n v="0.999999999999995"/>
    <x v="1"/>
    <n v="0.95971980899999998"/>
    <n v="1"/>
    <x v="1"/>
    <n v="5.6818181818181825"/>
    <n v="5.7284090909090919"/>
    <n v="12.729797979797981"/>
    <s v="Abv"/>
  </r>
  <r>
    <s v="OtsLGRF23S"/>
    <s v="OtsLGRF23S_8826"/>
    <s v="C-08826"/>
    <d v="2023-09-23T00:00:00"/>
    <x v="1"/>
    <s v="F"/>
    <n v="640"/>
    <x v="54"/>
    <x v="0"/>
    <s v="NA"/>
    <s v="NA"/>
    <s v="This sample is a duplicate with OtsLGRF23S_10675."/>
    <s v="F"/>
    <x v="0"/>
    <s v="OtsLYON20S_1_0444"/>
    <s v="OtsLYON20S_1_1185"/>
    <x v="5"/>
    <x v="3"/>
    <x v="3"/>
    <s v="FALL"/>
    <n v="1"/>
    <x v="7"/>
    <n v="0.98961045999999997"/>
    <n v="1"/>
    <x v="3"/>
    <n v="5.6818181818181825"/>
    <n v="5.7284090909090919"/>
    <n v="12.729797979797981"/>
    <s v="Blw"/>
  </r>
  <r>
    <s v="OtsLGRF23S"/>
    <s v="OtsLGRF23S_8829"/>
    <s v="C-08829"/>
    <d v="2023-09-23T00:00:00"/>
    <x v="1"/>
    <s v="M"/>
    <n v="650"/>
    <x v="5"/>
    <x v="0"/>
    <s v="NA"/>
    <s v="NA"/>
    <s v="NA"/>
    <s v="M"/>
    <x v="1"/>
    <s v="OtsLYON19S_1_1342"/>
    <s v="OtsLYON19S_1_1293"/>
    <x v="1"/>
    <x v="1"/>
    <x v="1"/>
    <s v="FALL"/>
    <n v="0.999999999999997"/>
    <x v="17"/>
    <n v="0.95971980899999998"/>
    <n v="1"/>
    <x v="3"/>
    <n v="5.6818181818181825"/>
    <n v="5.7284090909090919"/>
    <n v="12.729797979797981"/>
    <s v="Blw"/>
  </r>
  <r>
    <s v="OtsLGRF23S"/>
    <s v="OtsLGRF23S_8832"/>
    <s v="C-08832"/>
    <d v="2023-09-23T00:00:00"/>
    <x v="1"/>
    <s v="M"/>
    <n v="500"/>
    <x v="52"/>
    <x v="1"/>
    <n v="1"/>
    <s v="NA"/>
    <s v="NA"/>
    <s v="M"/>
    <x v="1"/>
    <s v="OtsLYON19S_1_1350"/>
    <s v="OtsLYON19S_1_1428"/>
    <x v="1"/>
    <x v="1"/>
    <x v="1"/>
    <s v="FALL"/>
    <n v="1"/>
    <x v="17"/>
    <n v="0.95971980899999998"/>
    <n v="1"/>
    <x v="11"/>
    <n v="5.6818181818181825"/>
    <n v="5.7284090909090919"/>
    <n v="12.729797979797981"/>
    <s v="Blw"/>
  </r>
  <r>
    <s v="OtsLGRF23S"/>
    <s v="OtsLGRF23S_8835"/>
    <s v="C-08835"/>
    <d v="2023-09-23T00:00:00"/>
    <x v="1"/>
    <s v="F"/>
    <n v="730"/>
    <x v="16"/>
    <x v="0"/>
    <s v="NA"/>
    <s v="NA"/>
    <s v="NA"/>
    <s v="F"/>
    <x v="0"/>
    <s v="NA"/>
    <s v="NA"/>
    <x v="0"/>
    <x v="0"/>
    <x v="0"/>
    <s v="FALL"/>
    <n v="1"/>
    <x v="0"/>
    <e v="#N/A"/>
    <n v="1"/>
    <x v="1"/>
    <n v="5.6818181818181825"/>
    <n v="5.7284090909090919"/>
    <n v="12.729797979797981"/>
    <s v="Abv"/>
  </r>
  <r>
    <s v="OtsLGRF23S"/>
    <s v="OtsLGRF23S_8838"/>
    <s v="C-08838"/>
    <d v="2023-09-23T00:00:00"/>
    <x v="1"/>
    <s v="F"/>
    <n v="670"/>
    <x v="11"/>
    <x v="0"/>
    <s v="NA"/>
    <s v="NA"/>
    <s v="NA"/>
    <s v="F"/>
    <x v="0"/>
    <s v="OtsLYON20S_1_0659"/>
    <s v="OtsLYON20S_1_0728"/>
    <x v="5"/>
    <x v="3"/>
    <x v="3"/>
    <s v="FALL"/>
    <n v="0.999999999999998"/>
    <x v="1"/>
    <n v="0.98961045999999997"/>
    <n v="1"/>
    <x v="3"/>
    <n v="5.6818181818181825"/>
    <n v="5.7284090909090919"/>
    <n v="12.729797979797981"/>
    <s v="Abv"/>
  </r>
  <r>
    <s v="OtsLGRF23S"/>
    <s v="OtsLGRF23S_8841"/>
    <s v="C-08841"/>
    <d v="2023-09-23T00:00:00"/>
    <x v="1"/>
    <s v="M"/>
    <n v="550"/>
    <x v="34"/>
    <x v="0"/>
    <s v="NA"/>
    <s v="NA"/>
    <s v="NA"/>
    <s v="M"/>
    <x v="1"/>
    <s v="NA"/>
    <s v="NA"/>
    <x v="0"/>
    <x v="0"/>
    <x v="0"/>
    <s v="FALL"/>
    <n v="1"/>
    <x v="0"/>
    <e v="#N/A"/>
    <n v="1"/>
    <x v="8"/>
    <n v="5.6818181818181825"/>
    <n v="5.7284090909090919"/>
    <n v="12.729797979797981"/>
    <s v="Abv"/>
  </r>
  <r>
    <s v="OtsLGRF23S"/>
    <s v="OtsLGRF23S_8844"/>
    <s v="C-08844"/>
    <d v="2023-09-23T00:00:00"/>
    <x v="1"/>
    <s v="M"/>
    <n v="600"/>
    <x v="43"/>
    <x v="1"/>
    <n v="1"/>
    <s v="NA"/>
    <s v="NA"/>
    <s v="M"/>
    <x v="1"/>
    <s v="OtsLYON20S_1_0415"/>
    <s v="OtsLYON20S_1_1119"/>
    <x v="5"/>
    <x v="3"/>
    <x v="3"/>
    <s v="FALL"/>
    <n v="1"/>
    <x v="6"/>
    <n v="0.98961045999999997"/>
    <n v="1"/>
    <x v="9"/>
    <n v="5.6818181818181825"/>
    <n v="5.7284090909090919"/>
    <n v="12.729797979797981"/>
    <s v="Abv"/>
  </r>
  <r>
    <s v="OtsLGRF23S"/>
    <s v="OtsLGRF23S_8847"/>
    <s v="C-08847"/>
    <d v="2023-09-23T00:00:00"/>
    <x v="1"/>
    <s v="M"/>
    <n v="670"/>
    <x v="11"/>
    <x v="0"/>
    <s v="NA"/>
    <s v="NA"/>
    <s v="NA"/>
    <s v="M"/>
    <x v="1"/>
    <s v="NA"/>
    <s v="NA"/>
    <x v="0"/>
    <x v="0"/>
    <x v="0"/>
    <s v="FALL"/>
    <n v="1"/>
    <x v="0"/>
    <e v="#N/A"/>
    <n v="1"/>
    <x v="3"/>
    <n v="5.6818181818181825"/>
    <n v="5.7284090909090919"/>
    <n v="12.729797979797981"/>
    <s v="Abv"/>
  </r>
  <r>
    <s v="OtsLGRF23S"/>
    <s v="OtsLGRF23S_8850"/>
    <s v="C-08850"/>
    <d v="2023-09-23T00:00:00"/>
    <x v="1"/>
    <s v="F"/>
    <n v="670"/>
    <x v="11"/>
    <x v="0"/>
    <s v="NA"/>
    <s v="NA"/>
    <s v="NA"/>
    <s v="F"/>
    <x v="0"/>
    <s v="OtsLYON20S_1_1497"/>
    <s v="OtsLYON20S_1_1609"/>
    <x v="5"/>
    <x v="3"/>
    <x v="3"/>
    <s v="FALL"/>
    <n v="1"/>
    <x v="1"/>
    <n v="0.98961045999999997"/>
    <n v="1"/>
    <x v="3"/>
    <n v="5.6818181818181825"/>
    <n v="5.7284090909090919"/>
    <n v="12.729797979797981"/>
    <s v="Abv"/>
  </r>
  <r>
    <s v="OtsLGRF23S"/>
    <s v="OtsLGRF23S_8853"/>
    <s v="C-08853"/>
    <d v="2023-09-23T00:00:00"/>
    <x v="1"/>
    <s v="M"/>
    <n v="460"/>
    <x v="37"/>
    <x v="0"/>
    <s v="NA"/>
    <s v="NA"/>
    <s v="NA"/>
    <s v="M"/>
    <x v="1"/>
    <s v="NA"/>
    <s v="NA"/>
    <x v="0"/>
    <x v="0"/>
    <x v="0"/>
    <s v="FALL"/>
    <n v="1"/>
    <x v="0"/>
    <e v="#N/A"/>
    <n v="1"/>
    <x v="10"/>
    <n v="5.6818181818181825"/>
    <n v="5.7284090909090919"/>
    <n v="12.729797979797981"/>
    <s v="Abv"/>
  </r>
  <r>
    <s v="OtsLGRF23S"/>
    <s v="OtsLGRF23S_8856"/>
    <s v="C-08856"/>
    <d v="2023-09-23T00:00:00"/>
    <x v="1"/>
    <s v="F"/>
    <n v="760"/>
    <x v="6"/>
    <x v="0"/>
    <s v="NA"/>
    <s v="NA"/>
    <s v="NA"/>
    <s v="F"/>
    <x v="0"/>
    <s v="NA"/>
    <s v="NA"/>
    <x v="0"/>
    <x v="0"/>
    <x v="0"/>
    <s v="FALL"/>
    <n v="1"/>
    <x v="0"/>
    <e v="#N/A"/>
    <n v="1"/>
    <x v="1"/>
    <n v="5.6818181818181825"/>
    <n v="5.7284090909090919"/>
    <n v="12.729797979797981"/>
    <s v="Abv"/>
  </r>
  <r>
    <s v="OtsLGRF23S"/>
    <s v="OtsLGRF23S_8859"/>
    <s v="C-08859"/>
    <d v="2023-09-23T00:00:00"/>
    <x v="1"/>
    <s v="F"/>
    <n v="720"/>
    <x v="17"/>
    <x v="1"/>
    <n v="1"/>
    <s v="NA"/>
    <s v="NA"/>
    <s v="F"/>
    <x v="0"/>
    <s v="OtsLYON19S_1_1736"/>
    <s v="OtsLYON19S_1_1966"/>
    <x v="1"/>
    <x v="1"/>
    <x v="1"/>
    <s v="FALL"/>
    <n v="1"/>
    <x v="1"/>
    <n v="0.95971980899999998"/>
    <n v="1"/>
    <x v="5"/>
    <n v="5.6818181818181825"/>
    <n v="5.7284090909090919"/>
    <n v="12.729797979797981"/>
    <s v="Abv"/>
  </r>
  <r>
    <s v="OtsLGRF23S"/>
    <s v="OtsLGRF23S_8862"/>
    <s v="C-08862"/>
    <d v="2023-09-23T00:00:00"/>
    <x v="1"/>
    <s v="M"/>
    <n v="520"/>
    <x v="48"/>
    <x v="1"/>
    <n v="1"/>
    <s v="NA"/>
    <s v="NA"/>
    <s v="M"/>
    <x v="1"/>
    <s v="OtsLYON21S_1_0902"/>
    <s v="OtsLYON21S_1_1928"/>
    <x v="7"/>
    <x v="4"/>
    <x v="4"/>
    <s v="FALL"/>
    <n v="1"/>
    <x v="16"/>
    <e v="#N/A"/>
    <n v="1"/>
    <x v="11"/>
    <n v="5.6818181818181825"/>
    <n v="5.7284090909090919"/>
    <n v="12.729797979797981"/>
    <s v="Abv"/>
  </r>
  <r>
    <s v="OtsLGRF23S"/>
    <s v="OtsLGRF23S_8865"/>
    <s v="C-08865"/>
    <d v="2023-09-23T00:00:00"/>
    <x v="1"/>
    <s v="M"/>
    <n v="680"/>
    <x v="35"/>
    <x v="1"/>
    <n v="1"/>
    <s v="NA"/>
    <s v="NA"/>
    <s v="M"/>
    <x v="1"/>
    <s v="OtsLYON19S_1_1738"/>
    <s v="OtsLYON19S_1_1980"/>
    <x v="1"/>
    <x v="1"/>
    <x v="1"/>
    <s v="FALL"/>
    <n v="0.999999999999998"/>
    <x v="1"/>
    <n v="0.95971980899999998"/>
    <n v="1"/>
    <x v="5"/>
    <n v="5.6818181818181825"/>
    <n v="5.7284090909090919"/>
    <n v="12.729797979797981"/>
    <s v="Abv"/>
  </r>
  <r>
    <s v="OtsLGRF23S"/>
    <s v="OtsLGRF23S_8867"/>
    <s v="C-08867"/>
    <d v="2023-09-23T00:00:00"/>
    <x v="1"/>
    <s v="M"/>
    <n v="730"/>
    <x v="16"/>
    <x v="1"/>
    <s v="NA"/>
    <s v="3DD.003D7E4BAB"/>
    <s v="NA"/>
    <s v="M"/>
    <x v="1"/>
    <s v="OtsPBT19-PRHFa-4136"/>
    <s v="OtsPBT19-PRHFa-4272"/>
    <x v="10"/>
    <x v="1"/>
    <x v="1"/>
    <s v="FALL"/>
    <n v="0.999999999999998"/>
    <x v="20"/>
    <n v="0.96152300000000002"/>
    <n v="1"/>
    <x v="1"/>
    <n v="5.6818181818181825"/>
    <n v="5.7284090909090919"/>
    <n v="12.729797979797981"/>
    <s v="Blw"/>
  </r>
  <r>
    <s v="OtsLGRF23S"/>
    <s v="OtsLGRF23S_8868"/>
    <s v="C-08868"/>
    <d v="2023-09-23T00:00:00"/>
    <x v="1"/>
    <s v="F"/>
    <n v="690"/>
    <x v="30"/>
    <x v="1"/>
    <n v="1"/>
    <s v="NA"/>
    <s v="NA"/>
    <s v="F"/>
    <x v="0"/>
    <s v="OtsLYON19S_1_1390"/>
    <s v="OtsLYON19S_1_1484"/>
    <x v="1"/>
    <x v="1"/>
    <x v="1"/>
    <s v="FALL"/>
    <n v="1"/>
    <x v="1"/>
    <n v="0.95971980899999998"/>
    <n v="1"/>
    <x v="5"/>
    <n v="5.6818181818181825"/>
    <n v="5.7284090909090919"/>
    <n v="12.729797979797981"/>
    <s v="Abv"/>
  </r>
  <r>
    <s v="OtsLGRF23S"/>
    <s v="OtsLGRF23S_8871"/>
    <s v="C-08871"/>
    <d v="2023-09-23T00:00:00"/>
    <x v="1"/>
    <s v="M"/>
    <n v="770"/>
    <x v="2"/>
    <x v="0"/>
    <s v="NA"/>
    <s v="3DD.003D7E5797"/>
    <s v="NA"/>
    <s v="M"/>
    <x v="1"/>
    <s v="NA"/>
    <s v="NA"/>
    <x v="0"/>
    <x v="0"/>
    <x v="0"/>
    <s v="FALL"/>
    <n v="1"/>
    <x v="0"/>
    <e v="#N/A"/>
    <n v="1"/>
    <x v="1"/>
    <n v="5.6818181818181825"/>
    <n v="5.7284090909090919"/>
    <n v="12.729797979797981"/>
    <s v="Abv"/>
  </r>
  <r>
    <s v="OtsLGRF23S"/>
    <s v="OtsLGRF23S_8874"/>
    <s v="C-08874"/>
    <d v="2023-09-23T00:00:00"/>
    <x v="1"/>
    <s v="M"/>
    <n v="630"/>
    <x v="39"/>
    <x v="1"/>
    <n v="1"/>
    <s v="NA"/>
    <s v="NA"/>
    <s v="M"/>
    <x v="1"/>
    <s v="OtsLYON20S_1_1338"/>
    <s v="OtsLYON20S_1_0882"/>
    <x v="5"/>
    <x v="3"/>
    <x v="3"/>
    <s v="FALL"/>
    <n v="1"/>
    <x v="16"/>
    <n v="0.98961045999999997"/>
    <n v="1"/>
    <x v="3"/>
    <n v="5.6818181818181825"/>
    <n v="5.7284090909090919"/>
    <n v="12.729797979797981"/>
    <s v="Abv"/>
  </r>
  <r>
    <s v="OtsLGRF23S"/>
    <s v="OtsLGRF23S_8877"/>
    <s v="C-08877"/>
    <d v="2023-09-23T00:00:00"/>
    <x v="1"/>
    <s v="F"/>
    <n v="710"/>
    <x v="10"/>
    <x v="0"/>
    <s v="NA"/>
    <s v="NA"/>
    <s v="NA"/>
    <s v="F"/>
    <x v="0"/>
    <s v="OtsLYON19S_1_1721"/>
    <s v="OtsLYON19S_1_1941"/>
    <x v="1"/>
    <x v="1"/>
    <x v="1"/>
    <s v="FALL"/>
    <n v="1"/>
    <x v="1"/>
    <n v="0.95971980899999998"/>
    <n v="1"/>
    <x v="5"/>
    <n v="5.6818181818181825"/>
    <n v="5.7284090909090919"/>
    <n v="12.729797979797981"/>
    <s v="Abv"/>
  </r>
  <r>
    <s v="OtsLGRF23S"/>
    <s v="OtsLGRF23S_8879"/>
    <s v="C-08879"/>
    <d v="2023-09-23T00:00:00"/>
    <x v="1"/>
    <s v="M"/>
    <n v="700"/>
    <x v="13"/>
    <x v="0"/>
    <s v="NA"/>
    <s v="3DD.003D7E574C"/>
    <s v="NA"/>
    <s v="M"/>
    <x v="1"/>
    <s v="OtsLYON20S_1_0247"/>
    <s v="OtsLYON20S_1_0102"/>
    <x v="5"/>
    <x v="3"/>
    <x v="3"/>
    <s v="FALL"/>
    <n v="1"/>
    <x v="4"/>
    <n v="0.98961045999999997"/>
    <n v="1"/>
    <x v="5"/>
    <n v="5.6818181818181825"/>
    <n v="5.7284090909090919"/>
    <n v="12.729797979797981"/>
    <s v="Abv"/>
  </r>
  <r>
    <s v="OtsLGRF23S"/>
    <s v="OtsLGRF23S_8880"/>
    <s v="C-08880"/>
    <d v="2023-09-23T00:00:00"/>
    <x v="1"/>
    <s v="M"/>
    <n v="700"/>
    <x v="13"/>
    <x v="1"/>
    <n v="1"/>
    <s v="3DD.003D7E4B96"/>
    <s v="NA"/>
    <s v="M"/>
    <x v="1"/>
    <s v="OtsLYON18S_1_2337"/>
    <s v="OtsLYON18S_1_2495"/>
    <x v="3"/>
    <x v="2"/>
    <x v="2"/>
    <s v="FALL"/>
    <n v="0.999999999999996"/>
    <x v="17"/>
    <n v="0.80551598400000002"/>
    <n v="1"/>
    <x v="5"/>
    <n v="5.6818181818181825"/>
    <n v="5.7284090909090919"/>
    <n v="12.729797979797981"/>
    <s v="Blw"/>
  </r>
  <r>
    <s v="OtsLGRF23S"/>
    <s v="OtsLGRF23S_8882"/>
    <s v="C-08882"/>
    <d v="2023-09-23T00:00:00"/>
    <x v="1"/>
    <s v="M"/>
    <n v="840"/>
    <x v="18"/>
    <x v="0"/>
    <s v="NA"/>
    <s v="3DD.003D7E4BA7"/>
    <s v="NA"/>
    <s v="M"/>
    <x v="1"/>
    <s v="OtsLYON19S_1_1810"/>
    <s v="OtsLYON19S_1_1519"/>
    <x v="1"/>
    <x v="1"/>
    <x v="1"/>
    <s v="FALL"/>
    <n v="0.999999999999997"/>
    <x v="1"/>
    <n v="0.95971980899999998"/>
    <n v="1"/>
    <x v="2"/>
    <n v="5.6818181818181825"/>
    <n v="5.7284090909090919"/>
    <n v="12.729797979797981"/>
    <s v="Abv"/>
  </r>
  <r>
    <s v="OtsLGRF23S"/>
    <s v="OtsLGRF23S_8883"/>
    <s v="C-08883"/>
    <d v="2023-09-23T00:00:00"/>
    <x v="1"/>
    <s v="F"/>
    <n v="700"/>
    <x v="13"/>
    <x v="0"/>
    <s v="NA"/>
    <s v="NA"/>
    <s v="NA"/>
    <s v="F"/>
    <x v="0"/>
    <s v="OtsLYON19S_1_0571"/>
    <s v="OtsLYON19S_1_0605"/>
    <x v="1"/>
    <x v="1"/>
    <x v="1"/>
    <s v="FALL"/>
    <n v="1"/>
    <x v="7"/>
    <n v="0.95971980899999998"/>
    <n v="1"/>
    <x v="5"/>
    <n v="5.6818181818181825"/>
    <n v="5.7284090909090919"/>
    <n v="12.729797979797981"/>
    <s v="Blw"/>
  </r>
  <r>
    <s v="OtsLGRF23S"/>
    <s v="OtsLGRF23S_8886"/>
    <s v="C-08886"/>
    <d v="2023-09-23T00:00:00"/>
    <x v="1"/>
    <s v="M"/>
    <n v="610"/>
    <x v="29"/>
    <x v="1"/>
    <n v="1"/>
    <s v="NA"/>
    <s v="NA"/>
    <s v="M"/>
    <x v="1"/>
    <s v="OtsLYON20S_1_0212"/>
    <s v="OtsLYON20S_1_0008"/>
    <x v="5"/>
    <x v="3"/>
    <x v="3"/>
    <s v="FALL"/>
    <n v="0.999999999999997"/>
    <x v="4"/>
    <n v="0.98961045999999997"/>
    <n v="1"/>
    <x v="9"/>
    <n v="5.6818181818181825"/>
    <n v="5.7284090909090919"/>
    <n v="12.729797979797981"/>
    <s v="Abv"/>
  </r>
  <r>
    <s v="OtsLGRF23S"/>
    <s v="OtsLGRF23S_8888"/>
    <s v="C-08888"/>
    <d v="2023-09-23T00:00:00"/>
    <x v="1"/>
    <s v="M"/>
    <n v="870"/>
    <x v="3"/>
    <x v="0"/>
    <s v="NA"/>
    <s v="3DD.003D7E577B"/>
    <s v="NA"/>
    <s v="M"/>
    <x v="1"/>
    <s v="OtsLYON19S_1_0145"/>
    <s v="OtsLYON19S_1_0203"/>
    <x v="1"/>
    <x v="1"/>
    <x v="1"/>
    <s v="FALL"/>
    <n v="0.999999999999998"/>
    <x v="4"/>
    <n v="0.95971980899999998"/>
    <n v="1"/>
    <x v="2"/>
    <n v="5.6818181818181825"/>
    <n v="5.7284090909090919"/>
    <n v="12.729797979797981"/>
    <s v="Abv"/>
  </r>
  <r>
    <s v="OtsLGRF23S"/>
    <s v="OtsLGRF23S_8889"/>
    <s v="C-08889"/>
    <d v="2023-09-23T00:00:00"/>
    <x v="1"/>
    <s v="M"/>
    <n v="640"/>
    <x v="54"/>
    <x v="0"/>
    <s v="NA"/>
    <s v="NA"/>
    <s v="NA"/>
    <s v="M"/>
    <x v="1"/>
    <s v="OtsLYON19S_1_1736"/>
    <s v="OtsLYON19S_1_1966"/>
    <x v="1"/>
    <x v="1"/>
    <x v="1"/>
    <s v="FALL"/>
    <n v="0.999999999999997"/>
    <x v="1"/>
    <n v="0.95971980899999998"/>
    <n v="1"/>
    <x v="3"/>
    <n v="5.6818181818181825"/>
    <n v="5.7284090909090919"/>
    <n v="12.729797979797981"/>
    <s v="Abv"/>
  </r>
  <r>
    <s v="OtsLGRF23S"/>
    <s v="OtsLGRF23S_8892"/>
    <s v="C-08892"/>
    <d v="2023-09-23T00:00:00"/>
    <x v="1"/>
    <s v="M"/>
    <n v="580"/>
    <x v="46"/>
    <x v="1"/>
    <n v="1"/>
    <s v="NA"/>
    <s v="NA"/>
    <s v="M"/>
    <x v="1"/>
    <s v="OtsLYON20S_1_0255"/>
    <s v="OtsLYON20S_1_0114"/>
    <x v="5"/>
    <x v="3"/>
    <x v="3"/>
    <s v="FALL"/>
    <n v="0.999999999999999"/>
    <x v="3"/>
    <n v="0.98961045999999997"/>
    <n v="1"/>
    <x v="9"/>
    <n v="5.6818181818181825"/>
    <n v="5.7284090909090919"/>
    <n v="12.729797979797981"/>
    <s v="Abv"/>
  </r>
  <r>
    <s v="OtsLGRF23S"/>
    <s v="OtsLGRF23S_8895"/>
    <s v="C-08895"/>
    <d v="2023-09-23T00:00:00"/>
    <x v="1"/>
    <s v="M"/>
    <n v="370"/>
    <x v="62"/>
    <x v="1"/>
    <n v="1"/>
    <s v="NA"/>
    <s v="NA"/>
    <s v="M"/>
    <x v="1"/>
    <s v="OtsLYON21S_1_1083"/>
    <s v="OtsLYON21S_1_1300"/>
    <x v="7"/>
    <x v="4"/>
    <x v="4"/>
    <s v="FALL"/>
    <n v="1"/>
    <x v="17"/>
    <e v="#N/A"/>
    <n v="1"/>
    <x v="12"/>
    <n v="5.6818181818181825"/>
    <n v="5.7284090909090919"/>
    <n v="12.729797979797981"/>
    <s v="Blw"/>
  </r>
  <r>
    <s v="OtsLGRF23S"/>
    <s v="OtsLGRF23S_8898"/>
    <s v="C-08898"/>
    <d v="2023-09-23T00:00:00"/>
    <x v="1"/>
    <s v="F"/>
    <n v="730"/>
    <x v="16"/>
    <x v="0"/>
    <s v="NA"/>
    <s v="NA"/>
    <s v="NA"/>
    <s v="F"/>
    <x v="0"/>
    <s v="OtsLYON19S_1_1848"/>
    <s v="OtsLYON19S_1_1604"/>
    <x v="1"/>
    <x v="1"/>
    <x v="1"/>
    <s v="FALL"/>
    <n v="1"/>
    <x v="1"/>
    <n v="0.95971980899999998"/>
    <n v="1"/>
    <x v="1"/>
    <n v="5.6818181818181825"/>
    <n v="5.7284090909090919"/>
    <n v="12.729797979797981"/>
    <s v="Abv"/>
  </r>
  <r>
    <s v="OtsLGRF23S"/>
    <s v="OtsLGRF23S_8901"/>
    <s v="C-08901"/>
    <d v="2023-09-23T00:00:00"/>
    <x v="1"/>
    <s v="M"/>
    <n v="660"/>
    <x v="33"/>
    <x v="1"/>
    <n v="1"/>
    <s v="NA"/>
    <s v="NA"/>
    <s v="M"/>
    <x v="1"/>
    <s v="OtsLYON20S_1_0231"/>
    <s v="OtsLYON20S_1_0069"/>
    <x v="5"/>
    <x v="3"/>
    <x v="3"/>
    <s v="FALL"/>
    <n v="0.999999999999998"/>
    <x v="4"/>
    <n v="0.98961045999999997"/>
    <n v="1"/>
    <x v="3"/>
    <n v="5.6818181818181825"/>
    <n v="5.7284090909090919"/>
    <n v="12.729797979797981"/>
    <s v="Abv"/>
  </r>
  <r>
    <s v="OtsLGRF23S"/>
    <s v="OtsLGRF23S_8902"/>
    <s v="C-08902"/>
    <d v="2023-09-23T00:00:00"/>
    <x v="1"/>
    <s v="M"/>
    <n v="760"/>
    <x v="6"/>
    <x v="1"/>
    <n v="1"/>
    <s v="3DD.003E511138"/>
    <s v="NA"/>
    <s v="M"/>
    <x v="1"/>
    <s v="OtsLYON20S_1_0478"/>
    <s v="OtsLYON20S_1_0525"/>
    <x v="5"/>
    <x v="3"/>
    <x v="3"/>
    <s v="FALL"/>
    <n v="1"/>
    <x v="7"/>
    <n v="0.98961045999999997"/>
    <n v="1"/>
    <x v="1"/>
    <n v="5.6818181818181825"/>
    <n v="5.7284090909090919"/>
    <n v="12.729797979797981"/>
    <s v="Blw"/>
  </r>
  <r>
    <s v="OtsLGRF23S"/>
    <s v="OtsLGRF23S_8904"/>
    <s v="C-08904"/>
    <d v="2023-09-23T00:00:00"/>
    <x v="1"/>
    <s v="F"/>
    <n v="700"/>
    <x v="13"/>
    <x v="0"/>
    <s v="NA"/>
    <s v="NA"/>
    <s v="NA"/>
    <s v="F"/>
    <x v="0"/>
    <s v="OtsLYON19S_1_1816"/>
    <s v="OtsLYON19S_1_1538"/>
    <x v="1"/>
    <x v="1"/>
    <x v="1"/>
    <s v="FALL"/>
    <n v="0.999999999999998"/>
    <x v="1"/>
    <n v="0.95971980899999998"/>
    <n v="1"/>
    <x v="5"/>
    <n v="5.6818181818181825"/>
    <n v="5.7284090909090919"/>
    <n v="12.729797979797981"/>
    <s v="Abv"/>
  </r>
  <r>
    <s v="OtsLGRF23S"/>
    <s v="OtsLGRF23S_8907"/>
    <s v="C-08907"/>
    <d v="2023-09-23T00:00:00"/>
    <x v="1"/>
    <s v="M"/>
    <n v="610"/>
    <x v="29"/>
    <x v="1"/>
    <n v="1"/>
    <s v="NA"/>
    <s v="NA"/>
    <s v="M"/>
    <x v="1"/>
    <s v="OtsLYON20S_1_0302"/>
    <s v="OtsLYON20S_1_0006"/>
    <x v="5"/>
    <x v="3"/>
    <x v="3"/>
    <s v="FALL"/>
    <n v="0.999999999999999"/>
    <x v="4"/>
    <n v="0.98961045999999997"/>
    <n v="1"/>
    <x v="9"/>
    <n v="5.6818181818181825"/>
    <n v="5.7284090909090919"/>
    <n v="12.729797979797981"/>
    <s v="Abv"/>
  </r>
  <r>
    <s v="OtsLGRF23S"/>
    <s v="OtsLGRF23S_8910"/>
    <s v="C-08910"/>
    <d v="2023-09-24T00:00:00"/>
    <x v="1"/>
    <s v="F"/>
    <n v="750"/>
    <x v="1"/>
    <x v="0"/>
    <s v="NA"/>
    <s v="NA"/>
    <s v="NA"/>
    <s v="F"/>
    <x v="0"/>
    <s v="OtsLYON19S_1_1390"/>
    <s v="OtsLYON19S_1_1483"/>
    <x v="1"/>
    <x v="1"/>
    <x v="1"/>
    <s v="FALL"/>
    <n v="0.999999999999998"/>
    <x v="1"/>
    <n v="0.95971980899999998"/>
    <n v="1"/>
    <x v="1"/>
    <n v="5.6818181818181825"/>
    <n v="5.7284090909090919"/>
    <n v="12.729797979797981"/>
    <s v="Abv"/>
  </r>
  <r>
    <s v="OtsLGRF23S"/>
    <s v="OtsLGRF23S_8911"/>
    <s v="C-08911"/>
    <d v="2023-09-24T00:00:00"/>
    <x v="1"/>
    <s v="M"/>
    <n v="750"/>
    <x v="1"/>
    <x v="1"/>
    <n v="1"/>
    <s v="3DD.003D872811"/>
    <s v="NA"/>
    <s v="M"/>
    <x v="1"/>
    <s v="OtsLYON19S_1_1762"/>
    <s v="OtsLYON19S_1_2023"/>
    <x v="1"/>
    <x v="1"/>
    <x v="1"/>
    <s v="FALL"/>
    <n v="1"/>
    <x v="19"/>
    <n v="0.95971980899999998"/>
    <n v="1"/>
    <x v="1"/>
    <n v="5.6818181818181825"/>
    <n v="5.7284090909090919"/>
    <n v="12.729797979797981"/>
    <s v="Abv"/>
  </r>
  <r>
    <s v="OtsLGRF23S"/>
    <s v="OtsLGRF23S_8913"/>
    <s v="C-08913"/>
    <d v="2023-09-24T00:00:00"/>
    <x v="1"/>
    <s v="M"/>
    <n v="670"/>
    <x v="11"/>
    <x v="0"/>
    <s v="NA"/>
    <s v="NA"/>
    <s v="NA"/>
    <s v="M"/>
    <x v="1"/>
    <s v="OtsLYON19S_1_1707"/>
    <s v="OtsLYON19S_1_1910"/>
    <x v="1"/>
    <x v="1"/>
    <x v="1"/>
    <s v="FALL"/>
    <n v="0.999999999999997"/>
    <x v="1"/>
    <n v="0.95971980899999998"/>
    <n v="1"/>
    <x v="3"/>
    <n v="5.6818181818181825"/>
    <n v="5.7284090909090919"/>
    <n v="12.729797979797981"/>
    <s v="Abv"/>
  </r>
  <r>
    <s v="OtsLGRF23S"/>
    <s v="OtsLGRF23S_8916"/>
    <s v="C-08916"/>
    <d v="2023-09-24T00:00:00"/>
    <x v="1"/>
    <s v="F"/>
    <n v="730"/>
    <x v="16"/>
    <x v="0"/>
    <s v="NA"/>
    <s v="NA"/>
    <s v="NA"/>
    <s v="F"/>
    <x v="0"/>
    <s v="OtsLYON19S_1_1861"/>
    <s v="OtsLYON19S_1_1621"/>
    <x v="1"/>
    <x v="1"/>
    <x v="1"/>
    <s v="FALL"/>
    <n v="0.999999999999996"/>
    <x v="1"/>
    <n v="0.95971980899999998"/>
    <n v="1"/>
    <x v="1"/>
    <n v="5.6818181818181825"/>
    <n v="5.7284090909090919"/>
    <n v="12.729797979797981"/>
    <s v="Abv"/>
  </r>
  <r>
    <s v="OtsLGRF23S"/>
    <s v="OtsLGRF23S_8919"/>
    <s v="C-08919"/>
    <d v="2023-09-24T00:00:00"/>
    <x v="1"/>
    <s v="M"/>
    <n v="550"/>
    <x v="34"/>
    <x v="0"/>
    <s v="NA"/>
    <s v="NA"/>
    <s v="NA"/>
    <s v="M"/>
    <x v="1"/>
    <s v="NA"/>
    <s v="NA"/>
    <x v="0"/>
    <x v="0"/>
    <x v="0"/>
    <s v="FALL"/>
    <n v="1"/>
    <x v="0"/>
    <e v="#N/A"/>
    <n v="1"/>
    <x v="8"/>
    <n v="5.6818181818181825"/>
    <n v="5.7284090909090919"/>
    <n v="12.729797979797981"/>
    <s v="Abv"/>
  </r>
  <r>
    <s v="OtsLGRF23S"/>
    <s v="OtsLGRF23S_8922"/>
    <s v="C-08922"/>
    <d v="2023-09-24T00:00:00"/>
    <x v="1"/>
    <s v="M"/>
    <n v="570"/>
    <x v="32"/>
    <x v="0"/>
    <s v="NA"/>
    <s v="NA"/>
    <s v="NA"/>
    <s v="M"/>
    <x v="1"/>
    <s v="NA"/>
    <s v="NA"/>
    <x v="0"/>
    <x v="0"/>
    <x v="0"/>
    <s v="FALL"/>
    <n v="1"/>
    <x v="0"/>
    <e v="#N/A"/>
    <n v="1"/>
    <x v="8"/>
    <n v="5.6818181818181825"/>
    <n v="5.7284090909090919"/>
    <n v="12.729797979797981"/>
    <s v="Abv"/>
  </r>
  <r>
    <s v="OtsLGRF23S"/>
    <s v="OtsLGRF23S_8923"/>
    <s v="C-08923"/>
    <d v="2023-09-24T00:00:00"/>
    <x v="1"/>
    <s v="M"/>
    <n v="760"/>
    <x v="6"/>
    <x v="0"/>
    <s v="NA"/>
    <s v="3DD.003D7E4BC4"/>
    <s v="NA"/>
    <s v="M"/>
    <x v="1"/>
    <s v="NA"/>
    <s v="NA"/>
    <x v="0"/>
    <x v="0"/>
    <x v="0"/>
    <s v="FALL"/>
    <n v="0.999999999999999"/>
    <x v="0"/>
    <e v="#N/A"/>
    <n v="1"/>
    <x v="1"/>
    <n v="5.6818181818181825"/>
    <n v="5.7284090909090919"/>
    <n v="12.729797979797981"/>
    <s v="Abv"/>
  </r>
  <r>
    <s v="OtsLGRF23S"/>
    <s v="OtsLGRF23S_8925"/>
    <s v="C-08925"/>
    <d v="2023-09-24T00:00:00"/>
    <x v="1"/>
    <s v="M"/>
    <n v="560"/>
    <x v="38"/>
    <x v="0"/>
    <s v="NA"/>
    <s v="NA"/>
    <s v="NA"/>
    <s v="M"/>
    <x v="1"/>
    <s v="NA"/>
    <s v="NA"/>
    <x v="0"/>
    <x v="0"/>
    <x v="0"/>
    <s v="FALL"/>
    <n v="1"/>
    <x v="0"/>
    <e v="#N/A"/>
    <n v="1"/>
    <x v="8"/>
    <n v="5.6818181818181825"/>
    <n v="5.7284090909090919"/>
    <n v="12.729797979797981"/>
    <s v="Abv"/>
  </r>
  <r>
    <s v="OtsLGRF23S"/>
    <s v="OtsLGRF23S_8928"/>
    <s v="C-08928"/>
    <d v="2023-09-24T00:00:00"/>
    <x v="1"/>
    <s v="M"/>
    <n v="860"/>
    <x v="27"/>
    <x v="0"/>
    <s v="NA"/>
    <s v="3DD.003D7E573F"/>
    <s v="NA"/>
    <s v="M"/>
    <x v="1"/>
    <s v="OtsLYON19S_1_1800"/>
    <s v="OtsLYON19S_1_2061"/>
    <x v="1"/>
    <x v="1"/>
    <x v="1"/>
    <s v="FALL"/>
    <n v="1"/>
    <x v="14"/>
    <n v="0.95971980899999998"/>
    <n v="1"/>
    <x v="2"/>
    <n v="5.6818181818181825"/>
    <n v="5.7284090909090919"/>
    <n v="12.729797979797981"/>
    <s v="Blw"/>
  </r>
  <r>
    <s v="OtsLGRF23S"/>
    <s v="OtsLGRF23S_8931"/>
    <s v="C-08931"/>
    <d v="2023-09-24T00:00:00"/>
    <x v="1"/>
    <s v="F"/>
    <n v="730"/>
    <x v="16"/>
    <x v="0"/>
    <s v="NA"/>
    <s v="NA"/>
    <s v="NA"/>
    <s v="F"/>
    <x v="0"/>
    <s v="OtsLYON19S_1_0590"/>
    <s v="OtsLYON19S_1_0645"/>
    <x v="1"/>
    <x v="1"/>
    <x v="1"/>
    <s v="FALL"/>
    <n v="1"/>
    <x v="6"/>
    <n v="0.95971980899999998"/>
    <n v="1"/>
    <x v="1"/>
    <n v="5.6818181818181825"/>
    <n v="5.7284090909090919"/>
    <n v="12.729797979797981"/>
    <s v="Abv"/>
  </r>
  <r>
    <s v="OtsLGRF23S"/>
    <s v="OtsLGRF23S_8934"/>
    <s v="C-08934"/>
    <d v="2023-09-24T00:00:00"/>
    <x v="1"/>
    <s v="M"/>
    <n v="900"/>
    <x v="7"/>
    <x v="1"/>
    <n v="1"/>
    <s v="3DD.003D7E5791"/>
    <s v="NA"/>
    <s v="M"/>
    <x v="1"/>
    <s v="OtsLYON18S_1_2338"/>
    <s v="OtsLYON18S_1_2726"/>
    <x v="3"/>
    <x v="2"/>
    <x v="2"/>
    <s v="FALL"/>
    <n v="1"/>
    <x v="17"/>
    <n v="0.80551598400000002"/>
    <n v="1"/>
    <x v="4"/>
    <n v="5.6818181818181825"/>
    <n v="5.7284090909090919"/>
    <n v="12.729797979797981"/>
    <s v="Blw"/>
  </r>
  <r>
    <s v="OtsLGRF23S"/>
    <s v="OtsLGRF23S_8937"/>
    <s v="C-08937"/>
    <d v="2023-09-24T00:00:00"/>
    <x v="1"/>
    <s v="F"/>
    <n v="750"/>
    <x v="1"/>
    <x v="0"/>
    <s v="NA"/>
    <s v="NA"/>
    <s v="NA"/>
    <s v="F"/>
    <x v="0"/>
    <s v="NA"/>
    <s v="NA"/>
    <x v="0"/>
    <x v="0"/>
    <x v="0"/>
    <s v="FALL"/>
    <n v="1.00000000000001"/>
    <x v="0"/>
    <e v="#N/A"/>
    <n v="1"/>
    <x v="1"/>
    <n v="5.6818181818181825"/>
    <n v="5.7284090909090919"/>
    <n v="12.729797979797981"/>
    <s v="Abv"/>
  </r>
  <r>
    <s v="OtsLGRF23S"/>
    <s v="OtsLGRF23S_8940"/>
    <s v="C-08940"/>
    <d v="2023-09-24T00:00:00"/>
    <x v="1"/>
    <s v="M"/>
    <n v="500"/>
    <x v="52"/>
    <x v="0"/>
    <s v="NA"/>
    <s v="NA"/>
    <s v="NA"/>
    <s v="M"/>
    <x v="1"/>
    <s v="NA"/>
    <s v="NA"/>
    <x v="0"/>
    <x v="0"/>
    <x v="0"/>
    <s v="FALL"/>
    <n v="1"/>
    <x v="0"/>
    <e v="#N/A"/>
    <n v="1"/>
    <x v="11"/>
    <n v="5.6818181818181825"/>
    <n v="5.7284090909090919"/>
    <n v="12.729797979797981"/>
    <s v="Abv"/>
  </r>
  <r>
    <s v="OtsLGRF23S"/>
    <s v="OtsLGRF23S_8941"/>
    <s v="C-08941"/>
    <d v="2023-09-24T00:00:00"/>
    <x v="1"/>
    <s v="M"/>
    <n v="840"/>
    <x v="18"/>
    <x v="1"/>
    <n v="1"/>
    <s v="3DD.003D7E5788"/>
    <s v="NA"/>
    <s v="M"/>
    <x v="1"/>
    <s v="OtsLYON19S_1_1760"/>
    <s v="OtsLYON19S_1_2020"/>
    <x v="1"/>
    <x v="1"/>
    <x v="1"/>
    <s v="FALL"/>
    <n v="1"/>
    <x v="19"/>
    <n v="0.95971980899999998"/>
    <n v="1"/>
    <x v="2"/>
    <n v="5.6818181818181825"/>
    <n v="5.7284090909090919"/>
    <n v="12.729797979797981"/>
    <s v="Abv"/>
  </r>
  <r>
    <s v="OtsLGRF23S"/>
    <s v="OtsLGRF23S_8943"/>
    <s v="C-08943"/>
    <d v="2023-09-24T00:00:00"/>
    <x v="1"/>
    <s v="M"/>
    <n v="600"/>
    <x v="43"/>
    <x v="0"/>
    <s v="NA"/>
    <s v="NA"/>
    <s v="NA"/>
    <s v="M"/>
    <x v="1"/>
    <s v="OtsNPFH20S_1_0055"/>
    <s v="OtsNPFH20S_1_0016"/>
    <x v="8"/>
    <x v="3"/>
    <x v="3"/>
    <s v="FALL"/>
    <n v="1"/>
    <x v="2"/>
    <n v="0.98845608500000004"/>
    <n v="1"/>
    <x v="9"/>
    <n v="5.6818181818181825"/>
    <n v="5.7284090909090919"/>
    <n v="12.729797979797981"/>
    <s v="Abv"/>
  </r>
  <r>
    <s v="OtsLGRF23S"/>
    <s v="OtsLGRF23S_8944"/>
    <s v="C-08944"/>
    <d v="2023-09-24T00:00:00"/>
    <x v="1"/>
    <s v="M"/>
    <n v="730"/>
    <x v="16"/>
    <x v="0"/>
    <s v="NA"/>
    <s v="3DD.003D7E5775"/>
    <s v="NA"/>
    <s v="M"/>
    <x v="1"/>
    <s v="OtsLYON19S_1_1854"/>
    <s v="OtsLYON19S_1_1614"/>
    <x v="1"/>
    <x v="1"/>
    <x v="1"/>
    <s v="FALL"/>
    <n v="1"/>
    <x v="1"/>
    <n v="0.95971980899999998"/>
    <n v="1"/>
    <x v="1"/>
    <n v="5.6818181818181825"/>
    <n v="5.7284090909090919"/>
    <n v="12.729797979797981"/>
    <s v="Abv"/>
  </r>
  <r>
    <s v="OtsLGRF23S"/>
    <s v="OtsLGRF23S_8945"/>
    <s v="C-08945"/>
    <d v="2023-09-24T00:00:00"/>
    <x v="1"/>
    <s v="M"/>
    <n v="720"/>
    <x v="17"/>
    <x v="1"/>
    <n v="1"/>
    <s v="3DD.003D476F2F"/>
    <s v="NA"/>
    <s v="M"/>
    <x v="1"/>
    <s v="OtsLYON19S_1_0552"/>
    <s v="OtsLYON19S_1_0437"/>
    <x v="1"/>
    <x v="1"/>
    <x v="1"/>
    <s v="FALL"/>
    <n v="1"/>
    <x v="7"/>
    <n v="0.95971980899999998"/>
    <n v="1"/>
    <x v="5"/>
    <n v="5.6818181818181825"/>
    <n v="5.7284090909090919"/>
    <n v="12.729797979797981"/>
    <s v="Blw"/>
  </r>
  <r>
    <s v="OtsLGRF23S"/>
    <s v="OtsLGRF23S_8946"/>
    <s v="C-08946"/>
    <d v="2023-09-24T00:00:00"/>
    <x v="1"/>
    <s v="M"/>
    <n v="690"/>
    <x v="30"/>
    <x v="1"/>
    <n v="1"/>
    <s v="NA"/>
    <s v="NA"/>
    <s v="M"/>
    <x v="1"/>
    <s v="OtsPBT19-RSHFa-0721"/>
    <s v="OtsPBT19-RSHFa-0804"/>
    <x v="12"/>
    <x v="1"/>
    <x v="1"/>
    <s v="FALL"/>
    <n v="0.999999999999996"/>
    <x v="22"/>
    <n v="0.96016800000000002"/>
    <n v="1"/>
    <x v="5"/>
    <n v="5.6818181818181825"/>
    <n v="5.7284090909090919"/>
    <n v="12.729797979797981"/>
    <s v="Blw"/>
  </r>
  <r>
    <s v="OtsLGRF23S"/>
    <s v="OtsLGRF23S_8949"/>
    <s v="C-08949"/>
    <d v="2023-09-24T00:00:00"/>
    <x v="1"/>
    <s v="M"/>
    <n v="670"/>
    <x v="11"/>
    <x v="0"/>
    <s v="NA"/>
    <s v="NA"/>
    <s v="NA"/>
    <s v="M"/>
    <x v="1"/>
    <s v="OtsLYON19S_1_0571"/>
    <s v="OtsLYON19S_1_0605"/>
    <x v="1"/>
    <x v="1"/>
    <x v="1"/>
    <s v="FALL"/>
    <n v="1"/>
    <x v="7"/>
    <n v="0.95971980899999998"/>
    <n v="1"/>
    <x v="3"/>
    <n v="5.6818181818181825"/>
    <n v="5.7284090909090919"/>
    <n v="12.729797979797981"/>
    <s v="Blw"/>
  </r>
  <r>
    <s v="OtsLGRF23S"/>
    <s v="OtsLGRF23S_8952"/>
    <s v="C-08952"/>
    <d v="2023-09-24T00:00:00"/>
    <x v="1"/>
    <s v="F"/>
    <n v="740"/>
    <x v="12"/>
    <x v="1"/>
    <n v="1"/>
    <s v="NA"/>
    <s v="NA"/>
    <s v="F"/>
    <x v="0"/>
    <s v="OtsLYON19S_1_0538"/>
    <s v="OtsLYON19S_1_0391"/>
    <x v="1"/>
    <x v="1"/>
    <x v="1"/>
    <s v="FALL"/>
    <n v="1"/>
    <x v="7"/>
    <n v="0.95971980899999998"/>
    <n v="1"/>
    <x v="1"/>
    <n v="5.6818181818181825"/>
    <n v="5.7284090909090919"/>
    <n v="12.729797979797981"/>
    <s v="Blw"/>
  </r>
  <r>
    <s v="OtsLGRF23S"/>
    <s v="OtsLGRF23S_8953"/>
    <s v="C-08953"/>
    <d v="2023-09-24T00:00:00"/>
    <x v="1"/>
    <s v="M"/>
    <n v="820"/>
    <x v="19"/>
    <x v="0"/>
    <s v="NA"/>
    <s v="3DD.003D7E5777"/>
    <s v="NA"/>
    <s v="M"/>
    <x v="1"/>
    <s v="NA"/>
    <s v="NA"/>
    <x v="0"/>
    <x v="0"/>
    <x v="0"/>
    <s v="FALL"/>
    <n v="1"/>
    <x v="0"/>
    <e v="#N/A"/>
    <n v="1"/>
    <x v="0"/>
    <n v="5.6818181818181825"/>
    <n v="5.7284090909090919"/>
    <n v="12.729797979797981"/>
    <s v="Abv"/>
  </r>
  <r>
    <s v="OtsLGRF23S"/>
    <s v="OtsLGRF23S_8955"/>
    <s v="C-08955"/>
    <d v="2023-09-24T00:00:00"/>
    <x v="1"/>
    <s v="M"/>
    <n v="580"/>
    <x v="46"/>
    <x v="0"/>
    <s v="NA"/>
    <s v="NA"/>
    <s v="NA"/>
    <s v="M"/>
    <x v="1"/>
    <s v="OtsLYON20S_1_1487"/>
    <s v="OtsLYON20S_1_1291"/>
    <x v="5"/>
    <x v="3"/>
    <x v="3"/>
    <s v="FALL"/>
    <n v="0.999999999999998"/>
    <x v="1"/>
    <n v="0.98961045999999997"/>
    <n v="1"/>
    <x v="9"/>
    <n v="5.6818181818181825"/>
    <n v="5.7284090909090919"/>
    <n v="12.729797979797981"/>
    <s v="Abv"/>
  </r>
  <r>
    <s v="OtsLGRF23S"/>
    <s v="OtsLGRF23S_8956"/>
    <s v="C-08956"/>
    <d v="2023-09-24T00:00:00"/>
    <x v="1"/>
    <s v="M"/>
    <n v="910"/>
    <x v="23"/>
    <x v="1"/>
    <n v="1"/>
    <s v="3DD.003D7E576E"/>
    <s v="NA"/>
    <s v="M"/>
    <x v="1"/>
    <s v="OtsLYON18S_1_0740"/>
    <s v="OtsLYON18S_1_0883"/>
    <x v="3"/>
    <x v="2"/>
    <x v="2"/>
    <s v="FALL"/>
    <n v="1"/>
    <x v="6"/>
    <n v="0.80551598400000002"/>
    <n v="1"/>
    <x v="4"/>
    <n v="5.6818181818181825"/>
    <n v="5.7284090909090919"/>
    <n v="12.729797979797981"/>
    <s v="Abv"/>
  </r>
  <r>
    <s v="OtsLGRF23S"/>
    <s v="OtsLGRF23S_8958"/>
    <s v="C-08958"/>
    <d v="2023-09-24T00:00:00"/>
    <x v="1"/>
    <s v="M"/>
    <n v="730"/>
    <x v="16"/>
    <x v="0"/>
    <s v="NA"/>
    <s v="3DD.003D7E5743"/>
    <s v="NA"/>
    <s v="M"/>
    <x v="1"/>
    <s v="OtsPBT19-PRHFa-5650"/>
    <s v="OtsPBT19-PRHFa-5323"/>
    <x v="10"/>
    <x v="1"/>
    <x v="1"/>
    <s v="FALL"/>
    <n v="1"/>
    <x v="20"/>
    <n v="0.96152300000000002"/>
    <n v="1"/>
    <x v="1"/>
    <n v="5.6818181818181825"/>
    <n v="5.7284090909090919"/>
    <n v="12.729797979797981"/>
    <s v="Blw"/>
  </r>
  <r>
    <s v="OtsLGRF23S"/>
    <s v="OtsLGRF23S_8960"/>
    <s v="C-08960"/>
    <d v="2023-09-24T00:00:00"/>
    <x v="1"/>
    <s v="M"/>
    <n v="770"/>
    <x v="2"/>
    <x v="1"/>
    <n v="1"/>
    <s v="3DD.003D7E5741"/>
    <s v="NA"/>
    <s v="M"/>
    <x v="1"/>
    <s v="OtsLYON18S_1_2336"/>
    <s v="OtsLYON18S_1_2484"/>
    <x v="3"/>
    <x v="2"/>
    <x v="2"/>
    <s v="FALL"/>
    <n v="1"/>
    <x v="17"/>
    <n v="0.80551598400000002"/>
    <n v="1"/>
    <x v="1"/>
    <n v="5.6818181818181825"/>
    <n v="5.7284090909090919"/>
    <n v="12.729797979797981"/>
    <s v="Blw"/>
  </r>
  <r>
    <s v="OtsLGRF23S"/>
    <s v="OtsLGRF23S_8961"/>
    <s v="C-08961"/>
    <d v="2023-09-24T00:00:00"/>
    <x v="1"/>
    <s v="M"/>
    <n v="690"/>
    <x v="30"/>
    <x v="0"/>
    <s v="NA"/>
    <s v="NA"/>
    <s v="NA"/>
    <s v="M"/>
    <x v="1"/>
    <s v="NA"/>
    <s v="NA"/>
    <x v="0"/>
    <x v="0"/>
    <x v="0"/>
    <s v="FALL"/>
    <n v="1"/>
    <x v="0"/>
    <e v="#N/A"/>
    <n v="1"/>
    <x v="5"/>
    <n v="5.6818181818181825"/>
    <n v="5.7284090909090919"/>
    <n v="12.729797979797981"/>
    <s v="Abv"/>
  </r>
  <r>
    <s v="OtsLGRF23S"/>
    <s v="OtsLGRF23S_8964"/>
    <s v="C-08964"/>
    <d v="2023-09-24T00:00:00"/>
    <x v="1"/>
    <s v="F"/>
    <n v="710"/>
    <x v="10"/>
    <x v="0"/>
    <s v="NA"/>
    <s v="NA"/>
    <s v="NA"/>
    <s v="F"/>
    <x v="0"/>
    <s v="OtsLYON19S_1_1800"/>
    <s v="OtsLYON19S_1_2061"/>
    <x v="1"/>
    <x v="1"/>
    <x v="1"/>
    <s v="FALL"/>
    <n v="1"/>
    <x v="14"/>
    <n v="0.95971980899999998"/>
    <n v="1"/>
    <x v="5"/>
    <n v="5.6818181818181825"/>
    <n v="5.7284090909090919"/>
    <n v="12.729797979797981"/>
    <s v="Blw"/>
  </r>
  <r>
    <s v="OtsLGRF23S"/>
    <s v="OtsLGRF23S_8967"/>
    <s v="C-08967"/>
    <d v="2023-09-24T00:00:00"/>
    <x v="1"/>
    <s v="M"/>
    <n v="570"/>
    <x v="32"/>
    <x v="1"/>
    <n v="1"/>
    <s v="NA"/>
    <s v="NA"/>
    <s v="M"/>
    <x v="1"/>
    <s v="OtsLYON20S_1_1485"/>
    <s v="OtsLYON20S_1_1287"/>
    <x v="5"/>
    <x v="3"/>
    <x v="3"/>
    <s v="FALL"/>
    <n v="0.999999999999995"/>
    <x v="1"/>
    <n v="0.98961045999999997"/>
    <n v="1"/>
    <x v="8"/>
    <n v="5.6818181818181825"/>
    <n v="5.7284090909090919"/>
    <n v="12.729797979797981"/>
    <s v="Abv"/>
  </r>
  <r>
    <s v="OtsLGRF23S"/>
    <s v="OtsLGRF23S_8970"/>
    <s v="C-08970"/>
    <d v="2023-09-24T00:00:00"/>
    <x v="1"/>
    <s v="M"/>
    <n v="420"/>
    <x v="60"/>
    <x v="0"/>
    <s v="NA"/>
    <s v="NA"/>
    <s v="NA"/>
    <s v="M"/>
    <x v="1"/>
    <s v="OtsLYON21S_1_0809"/>
    <s v="OtsLYON21S_1_1642"/>
    <x v="7"/>
    <x v="4"/>
    <x v="4"/>
    <s v="FALL"/>
    <n v="0.999999999999999"/>
    <x v="7"/>
    <e v="#N/A"/>
    <n v="1"/>
    <x v="12"/>
    <n v="5.6818181818181825"/>
    <n v="5.7284090909090919"/>
    <n v="12.729797979797981"/>
    <s v="Blw"/>
  </r>
  <r>
    <s v="OtsLGRF23S"/>
    <s v="OtsLGRF23S_8973"/>
    <s v="C-08973"/>
    <d v="2023-09-24T00:00:00"/>
    <x v="1"/>
    <s v="F"/>
    <n v="740"/>
    <x v="12"/>
    <x v="0"/>
    <s v="NA"/>
    <s v="NA"/>
    <s v="NA"/>
    <s v="F"/>
    <x v="0"/>
    <s v="OtsLYON19S_1_0545"/>
    <s v="OtsLYON19S_1_0429"/>
    <x v="1"/>
    <x v="1"/>
    <x v="1"/>
    <s v="FALL"/>
    <n v="0.999999999999999"/>
    <x v="7"/>
    <n v="0.95971980899999998"/>
    <n v="1"/>
    <x v="1"/>
    <n v="5.6818181818181825"/>
    <n v="5.7284090909090919"/>
    <n v="12.729797979797981"/>
    <s v="Blw"/>
  </r>
  <r>
    <s v="OtsLGRF23S"/>
    <s v="OtsLGRF23S_8976"/>
    <s v="C-08976"/>
    <d v="2023-09-24T00:00:00"/>
    <x v="1"/>
    <s v="F"/>
    <n v="750"/>
    <x v="1"/>
    <x v="0"/>
    <s v="NA"/>
    <s v="NA"/>
    <s v="NA"/>
    <s v="F"/>
    <x v="0"/>
    <s v="NA"/>
    <s v="NA"/>
    <x v="0"/>
    <x v="0"/>
    <x v="0"/>
    <s v="FALL"/>
    <n v="1"/>
    <x v="0"/>
    <e v="#N/A"/>
    <n v="1"/>
    <x v="1"/>
    <n v="5.6818181818181825"/>
    <n v="5.7284090909090919"/>
    <n v="12.729797979797981"/>
    <s v="Abv"/>
  </r>
  <r>
    <s v="OtsLGRF23S"/>
    <s v="OtsLGRF23S_8979"/>
    <s v="C-08979"/>
    <d v="2023-09-24T00:00:00"/>
    <x v="1"/>
    <s v="F"/>
    <n v="710"/>
    <x v="10"/>
    <x v="0"/>
    <s v="NA"/>
    <s v="NA"/>
    <s v="NA"/>
    <s v="F"/>
    <x v="0"/>
    <s v="OtsLYON19S_1_0565"/>
    <s v="OtsLYON19S_1_0469"/>
    <x v="1"/>
    <x v="1"/>
    <x v="1"/>
    <s v="FALL"/>
    <n v="0.999999999999998"/>
    <x v="7"/>
    <n v="0.95971980899999998"/>
    <n v="1"/>
    <x v="5"/>
    <n v="5.6818181818181825"/>
    <n v="5.7284090909090919"/>
    <n v="12.729797979797981"/>
    <s v="Blw"/>
  </r>
  <r>
    <s v="OtsLGRF23S"/>
    <s v="OtsLGRF23S_8982"/>
    <s v="C-08982"/>
    <d v="2023-09-24T00:00:00"/>
    <x v="1"/>
    <s v="M"/>
    <n v="560"/>
    <x v="38"/>
    <x v="1"/>
    <n v="1"/>
    <s v="NA"/>
    <s v="NA"/>
    <s v="M"/>
    <x v="1"/>
    <s v="OtsLYON20S_1_0481"/>
    <s v="OtsLYON20S_1_0540"/>
    <x v="5"/>
    <x v="3"/>
    <x v="3"/>
    <s v="FALL"/>
    <n v="1"/>
    <x v="7"/>
    <n v="0.98961045999999997"/>
    <n v="1"/>
    <x v="8"/>
    <n v="5.6818181818181825"/>
    <n v="5.7284090909090919"/>
    <n v="12.729797979797981"/>
    <s v="Blw"/>
  </r>
  <r>
    <s v="OtsLGRF23S"/>
    <s v="OtsLGRF23S_8985"/>
    <s v="C-08985"/>
    <d v="2023-09-24T00:00:00"/>
    <x v="1"/>
    <s v="M"/>
    <n v="390"/>
    <x v="51"/>
    <x v="0"/>
    <s v="NA"/>
    <s v="NA"/>
    <s v="NA"/>
    <s v="M"/>
    <x v="1"/>
    <s v="NA"/>
    <s v="NA"/>
    <x v="0"/>
    <x v="0"/>
    <x v="0"/>
    <s v="FALL"/>
    <n v="0.999999999999996"/>
    <x v="0"/>
    <e v="#N/A"/>
    <n v="1"/>
    <x v="12"/>
    <n v="5.6818181818181825"/>
    <n v="5.7284090909090919"/>
    <n v="12.729797979797981"/>
    <s v="Abv"/>
  </r>
  <r>
    <s v="OtsLGRF23S"/>
    <s v="OtsLGRF23S_8987"/>
    <s v="C-08987"/>
    <d v="2023-09-24T00:00:00"/>
    <x v="1"/>
    <s v="M"/>
    <n v="720"/>
    <x v="17"/>
    <x v="0"/>
    <s v="NA"/>
    <s v="3DD.003D7E5756"/>
    <s v="NA"/>
    <s v="M"/>
    <x v="1"/>
    <s v="OtsLYON19S_1_1870"/>
    <s v="OtsLYON19S_1_1636"/>
    <x v="1"/>
    <x v="1"/>
    <x v="1"/>
    <s v="FALL"/>
    <n v="1"/>
    <x v="1"/>
    <n v="0.95971980899999998"/>
    <n v="1"/>
    <x v="5"/>
    <n v="5.6818181818181825"/>
    <n v="5.7284090909090919"/>
    <n v="12.729797979797981"/>
    <s v="Abv"/>
  </r>
  <r>
    <s v="OtsLGRF23S"/>
    <s v="OtsLGRF23S_8988"/>
    <s v="C-08988"/>
    <d v="2023-09-24T00:00:00"/>
    <x v="1"/>
    <s v="F"/>
    <n v="730"/>
    <x v="16"/>
    <x v="0"/>
    <s v="NA"/>
    <s v="NA"/>
    <s v="NA"/>
    <s v="F"/>
    <x v="0"/>
    <s v="OtsLYON19S_1_0713"/>
    <s v="OtsLYON19S_1_0820"/>
    <x v="1"/>
    <x v="1"/>
    <x v="1"/>
    <s v="FALL"/>
    <n v="1"/>
    <x v="6"/>
    <n v="0.95971980899999998"/>
    <n v="1"/>
    <x v="1"/>
    <n v="5.6818181818181825"/>
    <n v="5.7284090909090919"/>
    <n v="12.729797979797981"/>
    <s v="Abv"/>
  </r>
  <r>
    <s v="OtsLGRF23S"/>
    <s v="OtsLGRF23S_8991"/>
    <s v="C-08991"/>
    <d v="2023-09-24T00:00:00"/>
    <x v="1"/>
    <s v="M"/>
    <n v="690"/>
    <x v="30"/>
    <x v="0"/>
    <s v="NA"/>
    <s v="NA"/>
    <s v="NA"/>
    <s v="M"/>
    <x v="1"/>
    <s v="NA"/>
    <s v="NA"/>
    <x v="0"/>
    <x v="0"/>
    <x v="0"/>
    <s v="FALL"/>
    <n v="0.999999999999994"/>
    <x v="0"/>
    <e v="#N/A"/>
    <n v="1"/>
    <x v="5"/>
    <n v="5.6818181818181825"/>
    <n v="5.7284090909090919"/>
    <n v="12.729797979797981"/>
    <s v="Abv"/>
  </r>
  <r>
    <s v="OtsLGRF23S"/>
    <s v="OtsLGRF23S_8994"/>
    <s v="C-08994"/>
    <d v="2023-09-24T00:00:00"/>
    <x v="1"/>
    <s v="F"/>
    <n v="760"/>
    <x v="6"/>
    <x v="0"/>
    <s v="NA"/>
    <s v="NA"/>
    <s v="NA"/>
    <s v="F"/>
    <x v="0"/>
    <s v="OtsPBT19-RSHFa-0554"/>
    <s v="OtsPBT19-RSHFa-0689"/>
    <x v="12"/>
    <x v="1"/>
    <x v="1"/>
    <s v="FALL"/>
    <n v="1"/>
    <x v="22"/>
    <n v="0.96016800000000002"/>
    <n v="1"/>
    <x v="1"/>
    <n v="5.6818181818181825"/>
    <n v="5.7284090909090919"/>
    <n v="12.729797979797981"/>
    <s v="Blw"/>
  </r>
  <r>
    <s v="OtsLGRF23S"/>
    <s v="OtsLGRF23S_8997"/>
    <s v="C-08997"/>
    <d v="2023-09-24T00:00:00"/>
    <x v="1"/>
    <s v="M"/>
    <n v="550"/>
    <x v="34"/>
    <x v="0"/>
    <s v="NA"/>
    <s v="NA"/>
    <s v="NA"/>
    <s v="M"/>
    <x v="1"/>
    <s v="OtsNPFH20S_1_0675"/>
    <s v="OtsNPFH20S_1_0652"/>
    <x v="8"/>
    <x v="3"/>
    <x v="3"/>
    <s v="FALL"/>
    <n v="0.999999999999997"/>
    <x v="2"/>
    <n v="0.98845608500000004"/>
    <n v="1"/>
    <x v="8"/>
    <n v="5.6818181818181825"/>
    <n v="5.7284090909090919"/>
    <n v="12.729797979797981"/>
    <s v="Abv"/>
  </r>
  <r>
    <s v="OtsLGRF23S"/>
    <s v="OtsLGRF23S_9000"/>
    <s v="C-09000"/>
    <d v="2023-09-24T00:00:00"/>
    <x v="1"/>
    <s v="M"/>
    <n v="340"/>
    <x v="59"/>
    <x v="1"/>
    <n v="1"/>
    <s v="NA"/>
    <s v="NA"/>
    <s v="M"/>
    <x v="1"/>
    <s v="OtsLYON21S_1_1054"/>
    <s v="OtsLYON21S_1_1234"/>
    <x v="7"/>
    <x v="4"/>
    <x v="4"/>
    <s v="FALL"/>
    <n v="1"/>
    <x v="17"/>
    <e v="#N/A"/>
    <n v="1"/>
    <x v="12"/>
    <n v="5.6818181818181825"/>
    <n v="5.7284090909090919"/>
    <n v="12.729797979797981"/>
    <s v="Blw"/>
  </r>
  <r>
    <s v="OtsLGRF23S"/>
    <s v="OtsLGRF23S_9003"/>
    <s v="C-09003"/>
    <d v="2023-09-24T00:00:00"/>
    <x v="1"/>
    <s v="M"/>
    <n v="780"/>
    <x v="8"/>
    <x v="1"/>
    <n v="1"/>
    <s v="3DD.003D7E5766"/>
    <s v="NA"/>
    <s v="M"/>
    <x v="1"/>
    <s v="OtsPBT18-UmaFa-0535"/>
    <s v="OtsPBT18-UmaFa-0538"/>
    <x v="14"/>
    <x v="2"/>
    <x v="2"/>
    <s v="FALL"/>
    <n v="1"/>
    <x v="24"/>
    <n v="0.95730000000000004"/>
    <n v="1"/>
    <x v="0"/>
    <n v="5.6818181818181825"/>
    <n v="5.7284090909090919"/>
    <n v="12.729797979797981"/>
    <s v="Blw"/>
  </r>
  <r>
    <s v="OtsLGRF23S"/>
    <s v="OtsLGRF23S_9006"/>
    <s v="C-09006"/>
    <d v="2023-09-24T00:00:00"/>
    <x v="1"/>
    <s v="F"/>
    <n v="690"/>
    <x v="30"/>
    <x v="1"/>
    <n v="1"/>
    <s v="NA"/>
    <s v="NA"/>
    <s v="F"/>
    <x v="0"/>
    <s v="OtsLYON19S_1_1337"/>
    <s v="OtsLYON19S_1_1409"/>
    <x v="1"/>
    <x v="1"/>
    <x v="1"/>
    <s v="FALL"/>
    <n v="0.99999999999999301"/>
    <x v="17"/>
    <n v="0.95971980899999998"/>
    <n v="1"/>
    <x v="5"/>
    <n v="5.6818181818181825"/>
    <n v="5.7284090909090919"/>
    <n v="12.729797979797981"/>
    <s v="Blw"/>
  </r>
  <r>
    <s v="OtsLGRF23S"/>
    <s v="OtsLGRF23S_9007"/>
    <s v="C-09007"/>
    <d v="2023-09-24T00:00:00"/>
    <x v="1"/>
    <s v="M"/>
    <n v="770"/>
    <x v="2"/>
    <x v="0"/>
    <s v="NA"/>
    <s v="3DD.003D7E577D"/>
    <s v="NA"/>
    <s v="M"/>
    <x v="1"/>
    <s v="NA"/>
    <s v="NA"/>
    <x v="0"/>
    <x v="0"/>
    <x v="0"/>
    <s v="FALL"/>
    <n v="0.999999999999999"/>
    <x v="0"/>
    <e v="#N/A"/>
    <n v="1"/>
    <x v="1"/>
    <n v="5.6818181818181825"/>
    <n v="5.7284090909090919"/>
    <n v="12.729797979797981"/>
    <s v="Abv"/>
  </r>
  <r>
    <s v="OtsLGRF23S"/>
    <s v="OtsLGRF23S_9009"/>
    <s v="C-09009"/>
    <d v="2023-09-24T00:00:00"/>
    <x v="1"/>
    <s v="F"/>
    <n v="740"/>
    <x v="12"/>
    <x v="1"/>
    <n v="1"/>
    <s v="NA"/>
    <s v="NA"/>
    <s v="F"/>
    <x v="0"/>
    <s v="NA"/>
    <s v="NA"/>
    <x v="0"/>
    <x v="0"/>
    <x v="0"/>
    <s v="FALL"/>
    <n v="1"/>
    <x v="8"/>
    <e v="#N/A"/>
    <n v="1"/>
    <x v="1"/>
    <n v="5.6818181818181825"/>
    <n v="5.7284090909090919"/>
    <n v="12.729797979797981"/>
    <s v="Abv"/>
  </r>
  <r>
    <s v="OtsLGRF23S"/>
    <s v="OtsLGRF23S_9012"/>
    <s v="C-09012"/>
    <d v="2023-09-24T00:00:00"/>
    <x v="1"/>
    <s v="M"/>
    <n v="350"/>
    <x v="50"/>
    <x v="1"/>
    <n v="1"/>
    <s v="NA"/>
    <s v="NA"/>
    <s v="M"/>
    <x v="1"/>
    <s v="OtsLYON21S_1_1112"/>
    <s v="OtsLYON21S_1_1352"/>
    <x v="7"/>
    <x v="4"/>
    <x v="4"/>
    <s v="FALL"/>
    <n v="1"/>
    <x v="17"/>
    <e v="#N/A"/>
    <n v="1"/>
    <x v="12"/>
    <n v="5.6818181818181825"/>
    <n v="5.7284090909090919"/>
    <n v="12.729797979797981"/>
    <s v="Blw"/>
  </r>
  <r>
    <s v="OtsLGRF23S"/>
    <s v="OtsLGRF23S_9013"/>
    <s v="C-09013"/>
    <d v="2023-09-24T00:00:00"/>
    <x v="1"/>
    <s v="M"/>
    <n v="730"/>
    <x v="16"/>
    <x v="0"/>
    <s v="NA"/>
    <s v="3DD.003D7E5794"/>
    <s v="NA"/>
    <s v="M"/>
    <x v="1"/>
    <s v="NA"/>
    <s v="NA"/>
    <x v="0"/>
    <x v="0"/>
    <x v="0"/>
    <s v="FALL"/>
    <n v="0.999999999999995"/>
    <x v="0"/>
    <e v="#N/A"/>
    <n v="1"/>
    <x v="1"/>
    <n v="5.6818181818181825"/>
    <n v="5.7284090909090919"/>
    <n v="12.729797979797981"/>
    <s v="Abv"/>
  </r>
  <r>
    <s v="OtsLGRF23S"/>
    <s v="OtsLGRF23S_9015"/>
    <s v="C-09015"/>
    <d v="2023-09-24T00:00:00"/>
    <x v="1"/>
    <s v="F"/>
    <n v="760"/>
    <x v="6"/>
    <x v="0"/>
    <s v="NA"/>
    <s v="NA"/>
    <s v="NA"/>
    <s v="F"/>
    <x v="0"/>
    <s v="OtsLYON19S_1_1815"/>
    <s v="OtsLYON19S_1_1535"/>
    <x v="1"/>
    <x v="1"/>
    <x v="1"/>
    <s v="FALL"/>
    <n v="1"/>
    <x v="1"/>
    <n v="0.95971980899999998"/>
    <n v="1"/>
    <x v="1"/>
    <n v="5.6818181818181825"/>
    <n v="5.7284090909090919"/>
    <n v="12.729797979797981"/>
    <s v="Abv"/>
  </r>
  <r>
    <s v="OtsLGRF23S"/>
    <s v="OtsLGRF23S_9018"/>
    <s v="C-09018"/>
    <d v="2023-09-24T00:00:00"/>
    <x v="1"/>
    <s v="M"/>
    <n v="910"/>
    <x v="23"/>
    <x v="0"/>
    <s v="NA"/>
    <s v="3DD.003D7E5784"/>
    <s v="NA"/>
    <s v="M"/>
    <x v="1"/>
    <s v="OtsLYON19S_1_0509"/>
    <s v="OtsLYON19S_1_0317"/>
    <x v="1"/>
    <x v="1"/>
    <x v="1"/>
    <s v="FALL"/>
    <n v="0.999999999999998"/>
    <x v="3"/>
    <n v="0.95971980899999998"/>
    <n v="1"/>
    <x v="4"/>
    <n v="5.6818181818181825"/>
    <n v="5.7284090909090919"/>
    <n v="12.729797979797981"/>
    <s v="Abv"/>
  </r>
  <r>
    <s v="OtsLGRF23S"/>
    <s v="OtsLGRF23S_9021"/>
    <s v="C-09021"/>
    <d v="2023-09-24T00:00:00"/>
    <x v="1"/>
    <s v="M"/>
    <n v="590"/>
    <x v="36"/>
    <x v="0"/>
    <s v="NA"/>
    <s v="NA"/>
    <s v="NA"/>
    <s v="M"/>
    <x v="1"/>
    <s v="OtsLYON20S_1_1478"/>
    <s v="OtsLYON20S_1_1283"/>
    <x v="5"/>
    <x v="3"/>
    <x v="3"/>
    <s v="FALL"/>
    <n v="0.999999999999997"/>
    <x v="1"/>
    <n v="0.98961045999999997"/>
    <n v="1"/>
    <x v="9"/>
    <n v="5.6818181818181825"/>
    <n v="5.7284090909090919"/>
    <n v="12.729797979797981"/>
    <s v="Abv"/>
  </r>
  <r>
    <s v="OtsLGRF23S"/>
    <s v="OtsLGRF23S_9023"/>
    <s v="C-09023"/>
    <d v="2023-09-24T00:00:00"/>
    <x v="1"/>
    <s v="M"/>
    <n v="730"/>
    <x v="16"/>
    <x v="1"/>
    <n v="1"/>
    <s v="3DD.003E510F67"/>
    <s v="NA"/>
    <s v="M"/>
    <x v="1"/>
    <s v="OtsPBT19-PRHFa-1297"/>
    <s v="OtsPBT19-PRHFa-1413"/>
    <x v="10"/>
    <x v="1"/>
    <x v="1"/>
    <s v="FALL"/>
    <n v="1"/>
    <x v="20"/>
    <n v="0.96152300000000002"/>
    <n v="1"/>
    <x v="1"/>
    <n v="5.6818181818181825"/>
    <n v="5.7284090909090919"/>
    <n v="12.729797979797981"/>
    <s v="Blw"/>
  </r>
  <r>
    <s v="OtsLGRF23S"/>
    <s v="OtsLGRF23S_9024"/>
    <s v="C-09024"/>
    <d v="2023-09-24T00:00:00"/>
    <x v="1"/>
    <s v="M"/>
    <n v="700"/>
    <x v="13"/>
    <x v="0"/>
    <s v="NA"/>
    <s v="3DD.003D7E5764"/>
    <s v="NA"/>
    <s v="M"/>
    <x v="1"/>
    <s v="NA"/>
    <s v="NA"/>
    <x v="0"/>
    <x v="0"/>
    <x v="0"/>
    <s v="FALL"/>
    <n v="0.999999999999998"/>
    <x v="0"/>
    <e v="#N/A"/>
    <n v="1"/>
    <x v="5"/>
    <n v="5.6818181818181825"/>
    <n v="5.7284090909090919"/>
    <n v="12.729797979797981"/>
    <s v="Abv"/>
  </r>
  <r>
    <s v="OtsLGRF23S"/>
    <s v="OtsLGRF23S_9025"/>
    <s v="C-09025"/>
    <d v="2023-09-24T00:00:00"/>
    <x v="1"/>
    <s v="M"/>
    <n v="770"/>
    <x v="2"/>
    <x v="0"/>
    <s v="NA"/>
    <s v="3DD.003D7E5748"/>
    <s v="NA"/>
    <s v="M"/>
    <x v="1"/>
    <s v="OtsNPFH19S_1_2308"/>
    <s v="OtsNPFH19S_1_2008"/>
    <x v="2"/>
    <x v="1"/>
    <x v="1"/>
    <s v="FALL"/>
    <n v="1"/>
    <x v="2"/>
    <n v="0.99705232300000002"/>
    <n v="1"/>
    <x v="1"/>
    <n v="5.6818181818181825"/>
    <n v="5.7284090909090919"/>
    <n v="12.729797979797981"/>
    <s v="Abv"/>
  </r>
  <r>
    <s v="OtsLGRF23S"/>
    <s v="OtsLGRF23S_9027"/>
    <s v="C-09027"/>
    <d v="2023-09-24T00:00:00"/>
    <x v="1"/>
    <s v="F"/>
    <n v="680"/>
    <x v="35"/>
    <x v="0"/>
    <s v="NA"/>
    <s v="NA"/>
    <s v="NA"/>
    <s v="F"/>
    <x v="0"/>
    <s v="OtsLYON19S_1_0160"/>
    <s v="OtsLYON19S_1_0249"/>
    <x v="1"/>
    <x v="1"/>
    <x v="1"/>
    <s v="FALL"/>
    <n v="0.999999999999995"/>
    <x v="3"/>
    <n v="0.95971980899999998"/>
    <n v="1"/>
    <x v="5"/>
    <n v="5.6818181818181825"/>
    <n v="5.7284090909090919"/>
    <n v="12.729797979797981"/>
    <s v="Abv"/>
  </r>
  <r>
    <s v="OtsLGRF23S"/>
    <s v="OtsLGRF23S_9030"/>
    <s v="C-09030"/>
    <d v="2023-09-24T00:00:00"/>
    <x v="1"/>
    <s v="F"/>
    <n v="750"/>
    <x v="1"/>
    <x v="1"/>
    <n v="1"/>
    <s v="NA"/>
    <s v="NA"/>
    <s v="F"/>
    <x v="0"/>
    <s v="OtsLYON19S_1_1125"/>
    <s v="OtsLYON19S_1_0977"/>
    <x v="1"/>
    <x v="1"/>
    <x v="1"/>
    <s v="FALL"/>
    <n v="1"/>
    <x v="15"/>
    <n v="0.95971980899999998"/>
    <n v="1"/>
    <x v="1"/>
    <n v="5.6818181818181825"/>
    <n v="5.7284090909090919"/>
    <n v="12.729797979797981"/>
    <s v="Abv"/>
  </r>
  <r>
    <s v="OtsLGRF23S"/>
    <s v="OtsLGRF23S_9032"/>
    <s v="C-09032"/>
    <d v="2023-09-24T00:00:00"/>
    <x v="1"/>
    <s v="M"/>
    <n v="800"/>
    <x v="4"/>
    <x v="1"/>
    <s v="NA"/>
    <s v="3DD.003D7E5792"/>
    <s v="NA"/>
    <s v="M"/>
    <x v="1"/>
    <s v="OtsPBT18-UmaFa-0625"/>
    <s v="OtsPBT18-UmaFa-0624"/>
    <x v="14"/>
    <x v="2"/>
    <x v="2"/>
    <s v="FALL"/>
    <n v="1"/>
    <x v="24"/>
    <n v="0.95730000000000004"/>
    <n v="1"/>
    <x v="0"/>
    <n v="5.6818181818181825"/>
    <n v="5.7284090909090919"/>
    <n v="12.729797979797981"/>
    <s v="Blw"/>
  </r>
  <r>
    <s v="OtsLGRF23S"/>
    <s v="OtsLGRF23S_9033"/>
    <s v="C-09033"/>
    <d v="2023-09-24T00:00:00"/>
    <x v="1"/>
    <s v="M"/>
    <n v="590"/>
    <x v="36"/>
    <x v="0"/>
    <s v="NA"/>
    <s v="NA"/>
    <s v="NA"/>
    <s v="M"/>
    <x v="1"/>
    <s v="OtsLYON20S_1_0436"/>
    <s v="OtsLYON20S_1_1149"/>
    <x v="5"/>
    <x v="3"/>
    <x v="3"/>
    <s v="FALL"/>
    <n v="1"/>
    <x v="7"/>
    <n v="0.98961045999999997"/>
    <n v="1"/>
    <x v="9"/>
    <n v="5.6818181818181825"/>
    <n v="5.7284090909090919"/>
    <n v="12.729797979797981"/>
    <s v="Blw"/>
  </r>
  <r>
    <s v="OtsLGRF23S"/>
    <s v="OtsLGRF23S_9036"/>
    <s v="C-09036"/>
    <d v="2023-09-24T00:00:00"/>
    <x v="1"/>
    <s v="M"/>
    <n v="790"/>
    <x v="0"/>
    <x v="0"/>
    <s v="NA"/>
    <s v="3DD.003D7E5762"/>
    <s v="NA"/>
    <s v="M"/>
    <x v="1"/>
    <s v="OtsNPFH19S_1_4337"/>
    <s v="OtsNPFH19S_1_4010"/>
    <x v="2"/>
    <x v="1"/>
    <x v="1"/>
    <s v="FALL"/>
    <n v="0.999999999999998"/>
    <x v="13"/>
    <n v="0.99705232300000002"/>
    <n v="1"/>
    <x v="0"/>
    <n v="5.6818181818181825"/>
    <n v="5.7284090909090919"/>
    <n v="12.729797979797981"/>
    <s v="Abv"/>
  </r>
  <r>
    <s v="OtsLGRF23S"/>
    <s v="OtsLGRF23S_9039"/>
    <s v="C-09039"/>
    <d v="2023-09-24T00:00:00"/>
    <x v="1"/>
    <s v="M"/>
    <n v="950"/>
    <x v="21"/>
    <x v="0"/>
    <s v="NA"/>
    <s v="3DD.003D7E5793"/>
    <s v="NA"/>
    <s v="F"/>
    <x v="0"/>
    <s v="NA"/>
    <s v="NA"/>
    <x v="0"/>
    <x v="0"/>
    <x v="0"/>
    <s v="FALL"/>
    <n v="0.999999999999996"/>
    <x v="0"/>
    <e v="#N/A"/>
    <n v="1"/>
    <x v="6"/>
    <n v="5.6818181818181825"/>
    <n v="5.7284090909090919"/>
    <n v="12.729797979797981"/>
    <s v="Abv"/>
  </r>
  <r>
    <s v="OtsLGRF23S"/>
    <s v="OtsLGRF23S_9040"/>
    <s v="C-09040"/>
    <d v="2023-09-24T00:00:00"/>
    <x v="1"/>
    <s v="M"/>
    <n v="860"/>
    <x v="27"/>
    <x v="1"/>
    <n v="1"/>
    <s v="3DD.003D7E5795"/>
    <s v="NA"/>
    <s v="M"/>
    <x v="1"/>
    <s v="OtsLYON19S_1_0555"/>
    <s v="OtsLYON19S_1_0452"/>
    <x v="1"/>
    <x v="1"/>
    <x v="1"/>
    <s v="FALL"/>
    <n v="1"/>
    <x v="7"/>
    <n v="0.95971980899999998"/>
    <n v="1"/>
    <x v="2"/>
    <n v="5.6818181818181825"/>
    <n v="5.7284090909090919"/>
    <n v="12.729797979797981"/>
    <s v="Blw"/>
  </r>
  <r>
    <s v="OtsLGRF23S"/>
    <s v="OtsLGRF23S_9041"/>
    <s v="C-09041"/>
    <d v="2023-09-24T00:00:00"/>
    <x v="1"/>
    <s v="M"/>
    <n v="710"/>
    <x v="10"/>
    <x v="0"/>
    <s v="NA"/>
    <s v="3DD.003D7E577F"/>
    <s v="NA"/>
    <s v="M"/>
    <x v="1"/>
    <s v="NA"/>
    <s v="NA"/>
    <x v="0"/>
    <x v="0"/>
    <x v="0"/>
    <s v="FALL"/>
    <n v="0.999999999999997"/>
    <x v="0"/>
    <e v="#N/A"/>
    <n v="1"/>
    <x v="5"/>
    <n v="5.6818181818181825"/>
    <n v="5.7284090909090919"/>
    <n v="12.729797979797981"/>
    <s v="Abv"/>
  </r>
  <r>
    <s v="OtsLGRF23S"/>
    <s v="OtsLGRF23S_9042"/>
    <s v="C-09042"/>
    <d v="2023-09-24T00:00:00"/>
    <x v="1"/>
    <s v="F"/>
    <n v="770"/>
    <x v="2"/>
    <x v="0"/>
    <s v="NA"/>
    <s v="NA"/>
    <s v="NA"/>
    <s v="F"/>
    <x v="0"/>
    <s v="NA"/>
    <s v="NA"/>
    <x v="0"/>
    <x v="0"/>
    <x v="0"/>
    <s v="FALL"/>
    <n v="0.999999999999997"/>
    <x v="0"/>
    <e v="#N/A"/>
    <n v="1"/>
    <x v="1"/>
    <n v="5.6818181818181825"/>
    <n v="5.7284090909090919"/>
    <n v="12.729797979797981"/>
    <s v="Abv"/>
  </r>
  <r>
    <s v="OtsLGRF23S"/>
    <s v="OtsLGRF23S_9045"/>
    <s v="C-09045"/>
    <d v="2023-09-24T00:00:00"/>
    <x v="1"/>
    <s v="F"/>
    <n v="740"/>
    <x v="12"/>
    <x v="0"/>
    <s v="NA"/>
    <s v="NA"/>
    <s v="NA"/>
    <s v="F"/>
    <x v="0"/>
    <s v="NA"/>
    <s v="NA"/>
    <x v="0"/>
    <x v="0"/>
    <x v="0"/>
    <s v="FALL"/>
    <n v="0.999999999999996"/>
    <x v="0"/>
    <e v="#N/A"/>
    <n v="1"/>
    <x v="1"/>
    <n v="5.6818181818181825"/>
    <n v="5.7284090909090919"/>
    <n v="12.729797979797981"/>
    <s v="Abv"/>
  </r>
  <r>
    <s v="OtsLGRF23S"/>
    <s v="OtsLGRF23S_9048"/>
    <s v="C-09048"/>
    <d v="2023-09-24T00:00:00"/>
    <x v="1"/>
    <s v="M"/>
    <n v="600"/>
    <x v="43"/>
    <x v="0"/>
    <s v="NA"/>
    <s v="NA"/>
    <s v="NA"/>
    <s v="M"/>
    <x v="1"/>
    <s v="OtsLYON19S_1_0586"/>
    <s v="OtsLYON19S_1_0624"/>
    <x v="1"/>
    <x v="1"/>
    <x v="1"/>
    <s v="FALL"/>
    <n v="1"/>
    <x v="6"/>
    <n v="0.95971980899999998"/>
    <n v="1"/>
    <x v="9"/>
    <n v="5.6818181818181825"/>
    <n v="5.7284090909090919"/>
    <n v="12.729797979797981"/>
    <s v="Abv"/>
  </r>
  <r>
    <s v="OtsLGRF23S"/>
    <s v="OtsLGRF23S_9051"/>
    <s v="C-09051"/>
    <d v="2023-09-24T00:00:00"/>
    <x v="1"/>
    <s v="F"/>
    <n v="800"/>
    <x v="4"/>
    <x v="0"/>
    <s v="NA"/>
    <s v="NA"/>
    <s v="NA"/>
    <s v="F"/>
    <x v="0"/>
    <s v="NA"/>
    <s v="NA"/>
    <x v="0"/>
    <x v="0"/>
    <x v="0"/>
    <s v="FALL"/>
    <n v="1"/>
    <x v="0"/>
    <e v="#N/A"/>
    <n v="1"/>
    <x v="0"/>
    <n v="5.6818181818181825"/>
    <n v="5.7284090909090919"/>
    <n v="12.729797979797981"/>
    <s v="Abv"/>
  </r>
  <r>
    <s v="OtsLGRF23S"/>
    <s v="OtsLGRF23S_9052"/>
    <s v="C-09052"/>
    <d v="2023-09-24T00:00:00"/>
    <x v="1"/>
    <s v="M"/>
    <n v="710"/>
    <x v="10"/>
    <x v="1"/>
    <n v="1"/>
    <s v="3DD.003D7E5768"/>
    <s v="NA"/>
    <s v="M"/>
    <x v="1"/>
    <s v="OtsLYON19S_1_1712"/>
    <s v="OtsLYON19S_1_1927"/>
    <x v="1"/>
    <x v="1"/>
    <x v="1"/>
    <s v="FALL"/>
    <n v="0.999999999999999"/>
    <x v="1"/>
    <n v="0.95971980899999998"/>
    <n v="1"/>
    <x v="5"/>
    <n v="5.6818181818181825"/>
    <n v="5.7284090909090919"/>
    <n v="12.729797979797981"/>
    <s v="Abv"/>
  </r>
  <r>
    <s v="OtsLGRF23S"/>
    <s v="OtsLGRF23S_9054"/>
    <s v="C-09054"/>
    <d v="2023-09-24T00:00:00"/>
    <x v="1"/>
    <s v="M"/>
    <n v="630"/>
    <x v="39"/>
    <x v="1"/>
    <n v="1"/>
    <s v="NA"/>
    <s v="This sample is a duplicate with OtsLGRF23S_10773."/>
    <s v="M"/>
    <x v="1"/>
    <s v="OtsLYON19S_1_1358"/>
    <s v="OtsLYON19S_1_1273"/>
    <x v="1"/>
    <x v="1"/>
    <x v="1"/>
    <s v="FALL"/>
    <n v="1"/>
    <x v="17"/>
    <n v="0.95971980899999998"/>
    <n v="1"/>
    <x v="3"/>
    <n v="5.6818181818181825"/>
    <n v="5.7284090909090919"/>
    <n v="12.729797979797981"/>
    <s v="Blw"/>
  </r>
  <r>
    <s v="OtsLGRF23S"/>
    <s v="OtsLGRF23S_9057"/>
    <s v="C-09057"/>
    <d v="2023-09-24T00:00:00"/>
    <x v="1"/>
    <s v="F"/>
    <n v="760"/>
    <x v="6"/>
    <x v="0"/>
    <s v="NA"/>
    <s v="NA"/>
    <s v="NA"/>
    <s v="F"/>
    <x v="0"/>
    <s v="OtsPBT19-PRHFa-2977"/>
    <s v="OtsPBT19-PRHFa-2380"/>
    <x v="10"/>
    <x v="1"/>
    <x v="1"/>
    <s v="FALL"/>
    <n v="0.999999999999998"/>
    <x v="20"/>
    <n v="0.96152300000000002"/>
    <n v="1"/>
    <x v="1"/>
    <n v="5.6818181818181825"/>
    <n v="5.7284090909090919"/>
    <n v="12.729797979797981"/>
    <s v="Blw"/>
  </r>
  <r>
    <s v="OtsLGRF23S"/>
    <s v="OtsLGRF23S_9058"/>
    <s v="C-09058"/>
    <d v="2023-09-24T00:00:00"/>
    <x v="1"/>
    <s v="M"/>
    <n v="860"/>
    <x v="27"/>
    <x v="0"/>
    <s v="NA"/>
    <s v="3DD.003D7E5751"/>
    <s v="NA"/>
    <s v="M"/>
    <x v="1"/>
    <s v="OtsLYON19S_1_1810"/>
    <s v="OtsLYON19S_1_1519"/>
    <x v="1"/>
    <x v="1"/>
    <x v="1"/>
    <s v="FALL"/>
    <n v="1"/>
    <x v="1"/>
    <n v="0.95971980899999998"/>
    <n v="1"/>
    <x v="2"/>
    <n v="5.6818181818181825"/>
    <n v="5.7284090909090919"/>
    <n v="12.729797979797981"/>
    <s v="Abv"/>
  </r>
  <r>
    <s v="OtsLGRF23S"/>
    <s v="OtsLGRF23S_9060"/>
    <s v="C-09060"/>
    <d v="2023-09-24T00:00:00"/>
    <x v="1"/>
    <s v="M"/>
    <n v="730"/>
    <x v="16"/>
    <x v="1"/>
    <s v="NA"/>
    <s v="3DD.003D7E5774"/>
    <s v="NA"/>
    <s v="M"/>
    <x v="1"/>
    <s v="OtsPBT19-PRHFa-4468"/>
    <s v="OtsPBT19-PRHFa-4640"/>
    <x v="10"/>
    <x v="1"/>
    <x v="1"/>
    <s v="FALL"/>
    <n v="1"/>
    <x v="20"/>
    <n v="0.96152300000000002"/>
    <n v="1"/>
    <x v="1"/>
    <n v="5.6818181818181825"/>
    <n v="5.7284090909090919"/>
    <n v="12.729797979797981"/>
    <s v="Blw"/>
  </r>
  <r>
    <s v="OtsLGRF23S"/>
    <s v="OtsLGRF23S_9063"/>
    <s v="C-09063"/>
    <d v="2023-09-24T00:00:00"/>
    <x v="1"/>
    <s v="F"/>
    <n v="700"/>
    <x v="13"/>
    <x v="1"/>
    <n v="1"/>
    <s v="NA"/>
    <s v="NA"/>
    <s v="F"/>
    <x v="0"/>
    <s v="OtsLYON19S_1_1129"/>
    <s v="OtsLYON19S_1_0980"/>
    <x v="1"/>
    <x v="1"/>
    <x v="1"/>
    <s v="FALL"/>
    <n v="1"/>
    <x v="15"/>
    <n v="0.95971980899999998"/>
    <n v="1"/>
    <x v="5"/>
    <n v="5.6818181818181825"/>
    <n v="5.7284090909090919"/>
    <n v="12.729797979797981"/>
    <s v="Abv"/>
  </r>
  <r>
    <s v="OtsLGRF23S"/>
    <s v="OtsLGRF23S_9065"/>
    <s v="C-09065"/>
    <d v="2023-09-24T00:00:00"/>
    <x v="1"/>
    <s v="M"/>
    <n v="710"/>
    <x v="10"/>
    <x v="0"/>
    <s v="NA"/>
    <s v="3DD.003D7E575E"/>
    <s v="NA"/>
    <s v="M"/>
    <x v="1"/>
    <s v="NA"/>
    <s v="NA"/>
    <x v="0"/>
    <x v="0"/>
    <x v="0"/>
    <s v="FALL"/>
    <n v="1"/>
    <x v="0"/>
    <e v="#N/A"/>
    <n v="1"/>
    <x v="5"/>
    <n v="5.6818181818181825"/>
    <n v="5.7284090909090919"/>
    <n v="12.729797979797981"/>
    <s v="Abv"/>
  </r>
  <r>
    <s v="OtsLGRF23S"/>
    <s v="OtsLGRF23S_9066"/>
    <s v="C-09066"/>
    <d v="2023-09-24T00:00:00"/>
    <x v="1"/>
    <s v="M"/>
    <n v="490"/>
    <x v="44"/>
    <x v="0"/>
    <s v="NA"/>
    <s v="NA"/>
    <s v="NA"/>
    <s v="M"/>
    <x v="1"/>
    <s v="NA"/>
    <s v="NA"/>
    <x v="0"/>
    <x v="0"/>
    <x v="0"/>
    <s v="FALL"/>
    <n v="1"/>
    <x v="0"/>
    <e v="#N/A"/>
    <n v="1"/>
    <x v="11"/>
    <n v="5.6818181818181825"/>
    <n v="5.7284090909090919"/>
    <n v="12.729797979797981"/>
    <s v="Abv"/>
  </r>
  <r>
    <s v="OtsLGRF23S"/>
    <s v="OtsLGRF23S_9068"/>
    <s v="C-09068"/>
    <d v="2023-09-24T00:00:00"/>
    <x v="1"/>
    <s v="M"/>
    <n v="730"/>
    <x v="16"/>
    <x v="1"/>
    <n v="1"/>
    <s v="3DD.003D7E5789"/>
    <s v="NA"/>
    <s v="M"/>
    <x v="1"/>
    <s v="NA"/>
    <s v="NA"/>
    <x v="0"/>
    <x v="0"/>
    <x v="0"/>
    <s v="FALL"/>
    <n v="1"/>
    <x v="8"/>
    <e v="#N/A"/>
    <n v="1"/>
    <x v="1"/>
    <n v="5.6818181818181825"/>
    <n v="5.7284090909090919"/>
    <n v="12.729797979797981"/>
    <s v="Abv"/>
  </r>
  <r>
    <s v="OtsLGRF23S"/>
    <s v="OtsLGRF23S_9069"/>
    <s v="C-09069"/>
    <d v="2023-09-24T00:00:00"/>
    <x v="1"/>
    <s v="F"/>
    <n v="700"/>
    <x v="13"/>
    <x v="1"/>
    <n v="1"/>
    <s v="NA"/>
    <s v="NA"/>
    <s v="F"/>
    <x v="0"/>
    <s v="OtsLYON19S_1_1373"/>
    <s v="OtsLYON19S_1_1403"/>
    <x v="1"/>
    <x v="1"/>
    <x v="1"/>
    <s v="FALL"/>
    <n v="0.999999999999997"/>
    <x v="17"/>
    <n v="0.95971980899999998"/>
    <n v="1"/>
    <x v="5"/>
    <n v="5.6818181818181825"/>
    <n v="5.7284090909090919"/>
    <n v="12.729797979797981"/>
    <s v="Blw"/>
  </r>
  <r>
    <s v="OtsLGRF23S"/>
    <s v="OtsLGRF23S_9072"/>
    <s v="C-09072"/>
    <d v="2023-09-24T00:00:00"/>
    <x v="1"/>
    <s v="M"/>
    <n v="480"/>
    <x v="61"/>
    <x v="1"/>
    <n v="1"/>
    <s v="NA"/>
    <s v="NA"/>
    <s v="M"/>
    <x v="1"/>
    <s v="OtsLYON21S_1_0792"/>
    <s v="OtsLYON21S_1_0492"/>
    <x v="7"/>
    <x v="4"/>
    <x v="4"/>
    <s v="FALL"/>
    <n v="0.999999999999998"/>
    <x v="7"/>
    <e v="#N/A"/>
    <n v="1"/>
    <x v="11"/>
    <n v="5.6818181818181825"/>
    <n v="5.7284090909090919"/>
    <n v="12.729797979797981"/>
    <s v="Blw"/>
  </r>
  <r>
    <s v="OtsLGRF23S"/>
    <s v="OtsLGRF23S_9075"/>
    <s v="C-09075"/>
    <d v="2023-09-24T00:00:00"/>
    <x v="1"/>
    <s v="M"/>
    <n v="650"/>
    <x v="5"/>
    <x v="0"/>
    <s v="NA"/>
    <s v="NA"/>
    <s v="NA"/>
    <s v="F"/>
    <x v="0"/>
    <s v="OtsLYON20S_1_0291"/>
    <s v="OtsLYON20S_1_0200"/>
    <x v="5"/>
    <x v="3"/>
    <x v="3"/>
    <s v="FALL"/>
    <n v="0.999999999999996"/>
    <x v="3"/>
    <n v="0.98961045999999997"/>
    <n v="1"/>
    <x v="3"/>
    <n v="5.6818181818181825"/>
    <n v="5.7284090909090919"/>
    <n v="12.729797979797981"/>
    <s v="Abv"/>
  </r>
  <r>
    <s v="OtsLGRF23S"/>
    <s v="OtsLGRF23S_9078"/>
    <s v="C-09078"/>
    <d v="2023-09-24T00:00:00"/>
    <x v="1"/>
    <s v="F"/>
    <n v="760"/>
    <x v="6"/>
    <x v="1"/>
    <n v="1"/>
    <s v="NA"/>
    <s v="NA"/>
    <s v="F"/>
    <x v="0"/>
    <s v="OtsNPFH19S_1_3328"/>
    <s v="OtsNPFH19S_1_3047"/>
    <x v="2"/>
    <x v="1"/>
    <x v="1"/>
    <s v="FALL"/>
    <n v="1"/>
    <x v="9"/>
    <n v="0.99705232300000002"/>
    <n v="1"/>
    <x v="1"/>
    <n v="5.6818181818181825"/>
    <n v="5.7284090909090919"/>
    <n v="12.729797979797981"/>
    <s v="Abv"/>
  </r>
  <r>
    <s v="OtsLGRF23S"/>
    <s v="OtsLGRF23S_9079"/>
    <s v="C-09079"/>
    <d v="2023-09-25T00:00:00"/>
    <x v="1"/>
    <s v="M"/>
    <n v="700"/>
    <x v="13"/>
    <x v="0"/>
    <s v="NA"/>
    <s v="3DD.003D7E575A"/>
    <s v="NA"/>
    <s v="M"/>
    <x v="1"/>
    <s v="NA"/>
    <s v="NA"/>
    <x v="0"/>
    <x v="0"/>
    <x v="0"/>
    <s v="FALL"/>
    <n v="1"/>
    <x v="0"/>
    <e v="#N/A"/>
    <n v="1"/>
    <x v="5"/>
    <n v="5.6818181818181825"/>
    <n v="5.7284090909090919"/>
    <n v="12.729797979797981"/>
    <s v="Abv"/>
  </r>
  <r>
    <s v="OtsLGRF23S"/>
    <s v="OtsLGRF23S_9082"/>
    <s v="C-09082"/>
    <d v="2023-09-25T00:00:00"/>
    <x v="1"/>
    <s v="M"/>
    <n v="680"/>
    <x v="35"/>
    <x v="1"/>
    <s v="NA"/>
    <s v="3DD.003D77EACC"/>
    <s v="NA"/>
    <s v="M"/>
    <x v="1"/>
    <s v="OtsLYON19S_1_1834"/>
    <s v="OtsLYON19S_1_1567"/>
    <x v="1"/>
    <x v="1"/>
    <x v="1"/>
    <s v="FALL"/>
    <n v="1"/>
    <x v="1"/>
    <n v="0.95971980899999998"/>
    <n v="1"/>
    <x v="5"/>
    <n v="5.6818181818181825"/>
    <n v="5.7284090909090919"/>
    <n v="12.729797979797981"/>
    <s v="Abv"/>
  </r>
  <r>
    <s v="OtsLGRF23S"/>
    <s v="OtsLGRF23S_9085"/>
    <s v="C-09085"/>
    <d v="2023-09-25T00:00:00"/>
    <x v="1"/>
    <s v="F"/>
    <n v="780"/>
    <x v="8"/>
    <x v="0"/>
    <s v="NA"/>
    <s v="NA"/>
    <s v="This sample is a duplicate with OtsLGRF23S_9870."/>
    <s v="F"/>
    <x v="0"/>
    <s v="OtsLYON19S_1_0144"/>
    <s v="OtsLYON19S_1_0100"/>
    <x v="1"/>
    <x v="1"/>
    <x v="1"/>
    <s v="FALL"/>
    <n v="0.999999999999999"/>
    <x v="4"/>
    <n v="0.95971980899999998"/>
    <n v="1"/>
    <x v="0"/>
    <n v="5.6818181818181825"/>
    <n v="5.7284090909090919"/>
    <n v="12.729797979797981"/>
    <s v="Abv"/>
  </r>
  <r>
    <s v="OtsLGRF23S"/>
    <s v="OtsLGRF23S_9088"/>
    <s v="C-09088"/>
    <d v="2023-09-25T00:00:00"/>
    <x v="1"/>
    <s v="M"/>
    <n v="820"/>
    <x v="19"/>
    <x v="0"/>
    <s v="NA"/>
    <s v="3DD.003D7E5760"/>
    <s v="NA"/>
    <s v="M"/>
    <x v="1"/>
    <s v="OtsLYON19S_1_1824"/>
    <s v="OtsLYON19S_1_1557"/>
    <x v="1"/>
    <x v="1"/>
    <x v="1"/>
    <s v="FALL"/>
    <n v="0.999999999999997"/>
    <x v="11"/>
    <n v="0.95971980899999998"/>
    <n v="1"/>
    <x v="0"/>
    <n v="5.6818181818181825"/>
    <n v="5.7284090909090919"/>
    <n v="12.729797979797981"/>
    <s v="Blw"/>
  </r>
  <r>
    <s v="OtsLGRF23S"/>
    <s v="OtsLGRF23S_9090"/>
    <s v="C-09090"/>
    <d v="2023-09-25T00:00:00"/>
    <x v="1"/>
    <s v="M"/>
    <n v="750"/>
    <x v="1"/>
    <x v="0"/>
    <s v="NA"/>
    <s v="3DD.003D7E5753"/>
    <s v="NA"/>
    <s v="M"/>
    <x v="1"/>
    <s v="OtsLYON19S_1_1877"/>
    <s v="OtsLYON19S_1_1651"/>
    <x v="1"/>
    <x v="1"/>
    <x v="1"/>
    <s v="FALL"/>
    <n v="1"/>
    <x v="1"/>
    <n v="0.95971980899999998"/>
    <n v="1"/>
    <x v="1"/>
    <n v="5.6818181818181825"/>
    <n v="5.7284090909090919"/>
    <n v="12.729797979797981"/>
    <s v="Abv"/>
  </r>
  <r>
    <s v="OtsLGRF23S"/>
    <s v="OtsLGRF23S_9091"/>
    <s v="C-09091"/>
    <d v="2023-09-25T00:00:00"/>
    <x v="1"/>
    <s v="F"/>
    <n v="600"/>
    <x v="43"/>
    <x v="1"/>
    <n v="1"/>
    <s v="NA"/>
    <s v="NA"/>
    <s v="M"/>
    <x v="1"/>
    <s v="OtsLYON19S_1_1335"/>
    <s v="OtsLYON19S_1_1421"/>
    <x v="1"/>
    <x v="1"/>
    <x v="1"/>
    <s v="FALL"/>
    <n v="0.999999999999999"/>
    <x v="17"/>
    <n v="0.95971980899999998"/>
    <n v="1"/>
    <x v="9"/>
    <n v="5.6818181818181825"/>
    <n v="5.7284090909090919"/>
    <n v="12.729797979797981"/>
    <s v="Blw"/>
  </r>
  <r>
    <s v="OtsLGRF23S"/>
    <s v="OtsLGRF23S_9093"/>
    <s v="C-09093"/>
    <d v="2023-09-25T00:00:00"/>
    <x v="1"/>
    <s v="M"/>
    <n v="820"/>
    <x v="19"/>
    <x v="0"/>
    <s v="NA"/>
    <s v="3DD.003D7E578E"/>
    <s v="NA"/>
    <s v="M"/>
    <x v="1"/>
    <s v="NA"/>
    <s v="NA"/>
    <x v="0"/>
    <x v="0"/>
    <x v="0"/>
    <s v="FALL"/>
    <n v="1"/>
    <x v="0"/>
    <e v="#N/A"/>
    <n v="1"/>
    <x v="0"/>
    <n v="5.6818181818181825"/>
    <n v="5.7284090909090919"/>
    <n v="12.729797979797981"/>
    <s v="Abv"/>
  </r>
  <r>
    <s v="OtsLGRF23S"/>
    <s v="OtsLGRF23S_9094"/>
    <s v="C-09094"/>
    <d v="2023-09-25T00:00:00"/>
    <x v="1"/>
    <s v="F"/>
    <n v="740"/>
    <x v="12"/>
    <x v="0"/>
    <s v="NA"/>
    <s v="NA"/>
    <s v="NA"/>
    <s v="F"/>
    <x v="0"/>
    <s v="OtsLYON19S_1_1875"/>
    <s v="OtsLYON19S_1_1656"/>
    <x v="1"/>
    <x v="1"/>
    <x v="1"/>
    <s v="FALL"/>
    <n v="0.999999999999998"/>
    <x v="1"/>
    <n v="0.95971980899999998"/>
    <n v="1"/>
    <x v="1"/>
    <n v="5.6818181818181825"/>
    <n v="5.7284090909090919"/>
    <n v="12.729797979797981"/>
    <s v="Abv"/>
  </r>
  <r>
    <s v="OtsLGRF23S"/>
    <s v="OtsLGRF23S_9095"/>
    <s v="C-09095"/>
    <d v="2023-09-25T00:00:00"/>
    <x v="1"/>
    <s v="M"/>
    <n v="720"/>
    <x v="17"/>
    <x v="0"/>
    <s v="NA"/>
    <s v="3DD.003D7E5780"/>
    <s v="NA"/>
    <s v="M"/>
    <x v="1"/>
    <s v="NA"/>
    <s v="NA"/>
    <x v="0"/>
    <x v="0"/>
    <x v="0"/>
    <s v="FALL"/>
    <n v="0.999999999999999"/>
    <x v="0"/>
    <e v="#N/A"/>
    <n v="1"/>
    <x v="5"/>
    <n v="5.6818181818181825"/>
    <n v="5.7284090909090919"/>
    <n v="12.729797979797981"/>
    <s v="Abv"/>
  </r>
  <r>
    <s v="OtsLGRF23S"/>
    <s v="OtsLGRF23S_9097"/>
    <s v="C-09097"/>
    <d v="2023-09-25T00:00:00"/>
    <x v="1"/>
    <s v="M"/>
    <n v="630"/>
    <x v="39"/>
    <x v="1"/>
    <n v="1"/>
    <s v="NA"/>
    <s v="NA"/>
    <s v="M"/>
    <x v="1"/>
    <s v="OtsLYON20S_1_0470"/>
    <s v="OtsLYON20S_1_0520"/>
    <x v="5"/>
    <x v="3"/>
    <x v="3"/>
    <s v="FALL"/>
    <n v="0.999999999999999"/>
    <x v="7"/>
    <n v="0.98961045999999997"/>
    <n v="1"/>
    <x v="3"/>
    <n v="5.6818181818181825"/>
    <n v="5.7284090909090919"/>
    <n v="12.729797979797981"/>
    <s v="Blw"/>
  </r>
  <r>
    <s v="OtsLGRF23S"/>
    <s v="OtsLGRF23S_9100"/>
    <s v="C-09100"/>
    <d v="2023-09-25T00:00:00"/>
    <x v="1"/>
    <s v="F"/>
    <n v="680"/>
    <x v="35"/>
    <x v="1"/>
    <n v="1"/>
    <s v="NA"/>
    <s v="NA"/>
    <s v="F"/>
    <x v="0"/>
    <s v="OtsLYON19S_1_1333"/>
    <s v="OtsLYON19S_1_1275"/>
    <x v="1"/>
    <x v="1"/>
    <x v="1"/>
    <s v="FALL"/>
    <n v="1"/>
    <x v="17"/>
    <n v="0.95971980899999998"/>
    <n v="1"/>
    <x v="5"/>
    <n v="5.6818181818181825"/>
    <n v="5.7284090909090919"/>
    <n v="12.729797979797981"/>
    <s v="Blw"/>
  </r>
  <r>
    <s v="OtsLGRF23S"/>
    <s v="OtsLGRF23S_9103"/>
    <s v="C-09103"/>
    <d v="2023-09-25T00:00:00"/>
    <x v="1"/>
    <s v="M"/>
    <n v="630"/>
    <x v="39"/>
    <x v="0"/>
    <s v="NA"/>
    <s v="NA"/>
    <s v="NA"/>
    <s v="M"/>
    <x v="1"/>
    <s v="OtsLYON20S_1_0430"/>
    <s v="OtsLYON20S_1_1137"/>
    <x v="5"/>
    <x v="3"/>
    <x v="3"/>
    <s v="FALL"/>
    <n v="1"/>
    <x v="6"/>
    <n v="0.98961045999999997"/>
    <n v="1"/>
    <x v="3"/>
    <n v="5.6818181818181825"/>
    <n v="5.7284090909090919"/>
    <n v="12.729797979797981"/>
    <s v="Abv"/>
  </r>
  <r>
    <s v="OtsLGRF23S"/>
    <s v="OtsLGRF23S_9104"/>
    <s v="C-09104"/>
    <d v="2023-09-25T00:00:00"/>
    <x v="1"/>
    <s v="M"/>
    <n v="720"/>
    <x v="17"/>
    <x v="1"/>
    <n v="1"/>
    <s v="3DD.003D7E5778"/>
    <s v="NA"/>
    <s v="M"/>
    <x v="1"/>
    <s v="OtsLYON18S_1_2360"/>
    <s v="OtsLYON18S_1_2751"/>
    <x v="3"/>
    <x v="2"/>
    <x v="2"/>
    <s v="FALL"/>
    <n v="1"/>
    <x v="17"/>
    <n v="0.80551598400000002"/>
    <n v="1"/>
    <x v="5"/>
    <n v="5.6818181818181825"/>
    <n v="5.7284090909090919"/>
    <n v="12.729797979797981"/>
    <s v="Blw"/>
  </r>
  <r>
    <s v="OtsLGRF23S"/>
    <s v="OtsLGRF23S_9106"/>
    <s v="C-09106"/>
    <d v="2023-09-25T00:00:00"/>
    <x v="1"/>
    <s v="F"/>
    <n v="760"/>
    <x v="6"/>
    <x v="0"/>
    <s v="NA"/>
    <s v="NA"/>
    <s v="NA"/>
    <s v="F"/>
    <x v="0"/>
    <s v="NA"/>
    <s v="NA"/>
    <x v="0"/>
    <x v="0"/>
    <x v="0"/>
    <s v="FALL"/>
    <n v="1"/>
    <x v="0"/>
    <e v="#N/A"/>
    <n v="1"/>
    <x v="1"/>
    <n v="5.6818181818181825"/>
    <n v="5.7284090909090919"/>
    <n v="12.729797979797981"/>
    <s v="Abv"/>
  </r>
  <r>
    <s v="OtsLGRF23S"/>
    <s v="OtsLGRF23S_9109"/>
    <s v="C-09109"/>
    <d v="2023-09-25T00:00:00"/>
    <x v="1"/>
    <s v="F"/>
    <n v="580"/>
    <x v="46"/>
    <x v="1"/>
    <n v="1"/>
    <s v="NA"/>
    <s v="NA"/>
    <s v="F"/>
    <x v="0"/>
    <s v="NA"/>
    <s v="NA"/>
    <x v="0"/>
    <x v="0"/>
    <x v="0"/>
    <s v="FALL"/>
    <n v="1"/>
    <x v="8"/>
    <e v="#N/A"/>
    <n v="1"/>
    <x v="9"/>
    <n v="5.6818181818181825"/>
    <n v="5.7284090909090919"/>
    <n v="12.729797979797981"/>
    <s v="Abv"/>
  </r>
  <r>
    <s v="OtsLGRF23S"/>
    <s v="OtsLGRF23S_9112"/>
    <s v="C-09112"/>
    <d v="2023-09-25T00:00:00"/>
    <x v="1"/>
    <s v="M"/>
    <n v="650"/>
    <x v="5"/>
    <x v="1"/>
    <n v="1"/>
    <s v="NA"/>
    <s v="NA"/>
    <s v="M"/>
    <x v="1"/>
    <s v="OtsLYON20S_1_0415"/>
    <s v="OtsLYON20S_1_1120"/>
    <x v="5"/>
    <x v="3"/>
    <x v="3"/>
    <s v="FALL"/>
    <n v="1"/>
    <x v="6"/>
    <n v="0.98961045999999997"/>
    <n v="1"/>
    <x v="3"/>
    <n v="5.6818181818181825"/>
    <n v="5.7284090909090919"/>
    <n v="12.729797979797981"/>
    <s v="Abv"/>
  </r>
  <r>
    <s v="OtsLGRF23S"/>
    <s v="OtsLGRF23S_9115"/>
    <s v="C-09115"/>
    <d v="2023-09-25T00:00:00"/>
    <x v="1"/>
    <s v="F"/>
    <n v="740"/>
    <x v="12"/>
    <x v="1"/>
    <n v="1"/>
    <s v="NA"/>
    <s v="NA"/>
    <s v="F"/>
    <x v="0"/>
    <s v="OtsLYON19S_1_1322"/>
    <s v="OtsLYON19S_1_1226"/>
    <x v="1"/>
    <x v="1"/>
    <x v="1"/>
    <s v="FALL"/>
    <n v="1"/>
    <x v="12"/>
    <n v="0.95971980899999998"/>
    <n v="1"/>
    <x v="1"/>
    <n v="5.6818181818181825"/>
    <n v="5.7284090909090919"/>
    <n v="12.729797979797981"/>
    <s v="Abv"/>
  </r>
  <r>
    <s v="OtsLGRF23S"/>
    <s v="OtsLGRF23S_9116"/>
    <s v="C-09116"/>
    <d v="2023-09-25T00:00:00"/>
    <x v="1"/>
    <s v="M"/>
    <n v="750"/>
    <x v="1"/>
    <x v="1"/>
    <s v="NA"/>
    <s v="3DD.003D7E5773"/>
    <s v="NA"/>
    <s v="M"/>
    <x v="1"/>
    <s v="OtsPBT19-RSHFa-0570"/>
    <s v="OtsPBT19-RSHFa-0441"/>
    <x v="12"/>
    <x v="1"/>
    <x v="1"/>
    <s v="FALL"/>
    <n v="0.999999999999997"/>
    <x v="22"/>
    <n v="0.96016800000000002"/>
    <n v="1"/>
    <x v="1"/>
    <n v="5.6818181818181825"/>
    <n v="5.7284090909090919"/>
    <n v="12.729797979797981"/>
    <s v="Blw"/>
  </r>
  <r>
    <s v="OtsLGRF23S"/>
    <s v="OtsLGRF23S_9118"/>
    <s v="C-09118"/>
    <d v="2023-09-25T00:00:00"/>
    <x v="1"/>
    <s v="M"/>
    <n v="530"/>
    <x v="25"/>
    <x v="1"/>
    <s v="NA"/>
    <s v="NA"/>
    <s v="NA"/>
    <s v="M"/>
    <x v="1"/>
    <s v="OtsPBT21-UmaFa-3039"/>
    <s v="OtsPBT21-UmaFa-3038"/>
    <x v="21"/>
    <x v="4"/>
    <x v="4"/>
    <s v="FALL"/>
    <n v="0.999999999999998"/>
    <x v="24"/>
    <e v="#N/A"/>
    <n v="1"/>
    <x v="8"/>
    <n v="5.6818181818181825"/>
    <n v="5.7284090909090919"/>
    <n v="12.729797979797981"/>
    <s v="Blw"/>
  </r>
  <r>
    <s v="OtsLGRF23S"/>
    <s v="OtsLGRF23S_9119"/>
    <s v="C-09119"/>
    <d v="2023-09-25T00:00:00"/>
    <x v="1"/>
    <s v="M"/>
    <n v="900"/>
    <x v="7"/>
    <x v="1"/>
    <n v="1"/>
    <s v="3DD.003D7E5749"/>
    <s v="NA"/>
    <s v="M"/>
    <x v="1"/>
    <s v="OtsLYON19S_1_1843"/>
    <s v="OtsLYON19S_1_1591"/>
    <x v="1"/>
    <x v="1"/>
    <x v="1"/>
    <s v="FALL"/>
    <n v="1"/>
    <x v="1"/>
    <n v="0.95971980899999998"/>
    <n v="1"/>
    <x v="4"/>
    <n v="5.6818181818181825"/>
    <n v="5.7284090909090919"/>
    <n v="12.729797979797981"/>
    <s v="Abv"/>
  </r>
  <r>
    <s v="OtsLGRF23S"/>
    <s v="OtsLGRF23S_9121"/>
    <s v="C-09121"/>
    <d v="2023-09-25T00:00:00"/>
    <x v="1"/>
    <s v="M"/>
    <n v="650"/>
    <x v="5"/>
    <x v="1"/>
    <n v="1"/>
    <s v="NA"/>
    <s v="NA"/>
    <s v="M"/>
    <x v="1"/>
    <s v="OtsPBt19-PRHFa-7243"/>
    <s v="OtsPBt19-PRHFa-7184"/>
    <x v="10"/>
    <x v="1"/>
    <x v="1"/>
    <s v="FALL"/>
    <n v="1"/>
    <x v="20"/>
    <n v="0.96152300000000002"/>
    <n v="1"/>
    <x v="3"/>
    <n v="5.6818181818181825"/>
    <n v="5.7284090909090919"/>
    <n v="12.729797979797981"/>
    <s v="Blw"/>
  </r>
  <r>
    <s v="OtsLGRF23S"/>
    <s v="OtsLGRF23S_9124"/>
    <s v="C-09124"/>
    <d v="2023-09-25T00:00:00"/>
    <x v="1"/>
    <s v="M"/>
    <n v="640"/>
    <x v="54"/>
    <x v="0"/>
    <s v="NA"/>
    <s v="NA"/>
    <s v="This sample is a duplicate with OtsLGRF23S_10639."/>
    <s v="M"/>
    <x v="1"/>
    <s v="OtsLYON19S_1_2309"/>
    <s v="OtsLYON19S_1_2090"/>
    <x v="1"/>
    <x v="1"/>
    <x v="1"/>
    <s v="FALL"/>
    <n v="1"/>
    <x v="14"/>
    <n v="0.95971980899999998"/>
    <n v="1"/>
    <x v="3"/>
    <n v="5.6818181818181825"/>
    <n v="5.7284090909090919"/>
    <n v="12.729797979797981"/>
    <s v="Blw"/>
  </r>
  <r>
    <s v="OtsLGRF23S"/>
    <s v="OtsLGRF23S_9127"/>
    <s v="C-09127"/>
    <d v="2023-09-25T00:00:00"/>
    <x v="1"/>
    <s v="M"/>
    <n v="430"/>
    <x v="57"/>
    <x v="0"/>
    <s v="NA"/>
    <s v="NA"/>
    <s v="NA"/>
    <s v="M"/>
    <x v="1"/>
    <s v="OtsLYON21S_1_0754"/>
    <s v="OtsLYON21S_1_0390"/>
    <x v="7"/>
    <x v="4"/>
    <x v="4"/>
    <s v="FALL"/>
    <n v="0.999999999999997"/>
    <x v="6"/>
    <e v="#N/A"/>
    <n v="1"/>
    <x v="10"/>
    <n v="5.6818181818181825"/>
    <n v="5.7284090909090919"/>
    <n v="12.729797979797981"/>
    <s v="Abv"/>
  </r>
  <r>
    <s v="OtsLGRF23S"/>
    <s v="OtsLGRF23S_9129"/>
    <s v="C-09129"/>
    <d v="2023-09-25T00:00:00"/>
    <x v="1"/>
    <s v="M"/>
    <n v="750"/>
    <x v="1"/>
    <x v="1"/>
    <n v="1"/>
    <s v="3DD.003D7E577C"/>
    <s v="NA"/>
    <s v="M"/>
    <x v="1"/>
    <s v="OtsLYON19S_1_0540"/>
    <s v="OtsLYON19S_1_0402"/>
    <x v="1"/>
    <x v="1"/>
    <x v="1"/>
    <s v="FALL"/>
    <n v="0.999999999999997"/>
    <x v="7"/>
    <n v="0.95971980899999998"/>
    <n v="1"/>
    <x v="1"/>
    <n v="5.6818181818181825"/>
    <n v="5.7284090909090919"/>
    <n v="12.729797979797981"/>
    <s v="Blw"/>
  </r>
  <r>
    <s v="OtsLGRF23S"/>
    <s v="OtsLGRF23S_9130"/>
    <s v="C-09130"/>
    <d v="2023-09-25T00:00:00"/>
    <x v="1"/>
    <s v="M"/>
    <n v="800"/>
    <x v="4"/>
    <x v="0"/>
    <s v="NA"/>
    <s v="3DD.003D7E52FD"/>
    <s v="NA"/>
    <s v="M"/>
    <x v="1"/>
    <s v="OtsLYON19S_1_0575"/>
    <s v="OtsLYON19S_1_0490"/>
    <x v="1"/>
    <x v="1"/>
    <x v="1"/>
    <s v="FALL"/>
    <n v="1"/>
    <x v="7"/>
    <n v="0.95971980899999998"/>
    <n v="1"/>
    <x v="0"/>
    <n v="5.6818181818181825"/>
    <n v="5.7284090909090919"/>
    <n v="12.729797979797981"/>
    <s v="Blw"/>
  </r>
  <r>
    <s v="OtsLGRF23S"/>
    <s v="OtsLGRF23S_9133"/>
    <s v="C-09133"/>
    <d v="2023-09-25T00:00:00"/>
    <x v="1"/>
    <s v="F"/>
    <n v="750"/>
    <x v="1"/>
    <x v="0"/>
    <s v="NA"/>
    <s v="NA"/>
    <s v="NA"/>
    <s v="F"/>
    <x v="0"/>
    <s v="OtsLYON19S_1_1872"/>
    <s v="OtsLYON19S_1_1665"/>
    <x v="1"/>
    <x v="1"/>
    <x v="1"/>
    <s v="FALL"/>
    <n v="1.00000000000001"/>
    <x v="1"/>
    <n v="0.95971980899999998"/>
    <n v="1"/>
    <x v="1"/>
    <n v="5.6818181818181825"/>
    <n v="5.7284090909090919"/>
    <n v="12.729797979797981"/>
    <s v="Abv"/>
  </r>
  <r>
    <s v="OtsLGRF23S"/>
    <s v="OtsLGRF23S_9135"/>
    <s v="C-09135"/>
    <d v="2023-09-25T00:00:00"/>
    <x v="1"/>
    <s v="M"/>
    <n v="720"/>
    <x v="17"/>
    <x v="0"/>
    <s v="NA"/>
    <s v="3DD.003D7E5316"/>
    <s v="NA"/>
    <s v="M"/>
    <x v="1"/>
    <s v="OtsLYON19S_1_1795"/>
    <s v="OtsLYON19S_1_2069"/>
    <x v="1"/>
    <x v="1"/>
    <x v="1"/>
    <s v="FALL"/>
    <n v="0.999999999999996"/>
    <x v="14"/>
    <n v="0.95971980899999998"/>
    <n v="1"/>
    <x v="5"/>
    <n v="5.6818181818181825"/>
    <n v="5.7284090909090919"/>
    <n v="12.729797979797981"/>
    <s v="Blw"/>
  </r>
  <r>
    <s v="OtsLGRF23S"/>
    <s v="OtsLGRF23S_9136"/>
    <s v="C-09136"/>
    <d v="2023-09-25T00:00:00"/>
    <x v="1"/>
    <s v="M"/>
    <n v="620"/>
    <x v="49"/>
    <x v="0"/>
    <s v="NA"/>
    <s v="NA"/>
    <s v="NA"/>
    <s v="M"/>
    <x v="1"/>
    <s v="OtsLYON20S_1_1511"/>
    <s v="OtsLYON20S_1_1642"/>
    <x v="5"/>
    <x v="3"/>
    <x v="3"/>
    <s v="FALL"/>
    <n v="1"/>
    <x v="1"/>
    <n v="0.98961045999999997"/>
    <n v="1"/>
    <x v="9"/>
    <n v="5.6818181818181825"/>
    <n v="5.7284090909090919"/>
    <n v="12.729797979797981"/>
    <s v="Abv"/>
  </r>
  <r>
    <s v="OtsLGRF23S"/>
    <s v="OtsLGRF23S_9139"/>
    <s v="C-09139"/>
    <d v="2023-09-25T00:00:00"/>
    <x v="1"/>
    <s v="M"/>
    <n v="500"/>
    <x v="52"/>
    <x v="1"/>
    <n v="1"/>
    <s v="NA"/>
    <s v="NA"/>
    <s v="M"/>
    <x v="1"/>
    <s v="OtsLYON21S_1_0626"/>
    <s v="OtsLYON21S_1_0050"/>
    <x v="7"/>
    <x v="4"/>
    <x v="4"/>
    <s v="FALL"/>
    <n v="0.999999999999999"/>
    <x v="4"/>
    <e v="#N/A"/>
    <n v="1"/>
    <x v="11"/>
    <n v="5.6818181818181825"/>
    <n v="5.7284090909090919"/>
    <n v="12.729797979797981"/>
    <s v="Abv"/>
  </r>
  <r>
    <s v="OtsLGRF23S"/>
    <s v="OtsLGRF23S_9142"/>
    <s v="C-09142"/>
    <d v="2023-09-25T00:00:00"/>
    <x v="1"/>
    <s v="F"/>
    <n v="730"/>
    <x v="16"/>
    <x v="0"/>
    <s v="NA"/>
    <s v="NA"/>
    <s v="NA"/>
    <s v="F"/>
    <x v="0"/>
    <s v="OtsLYON19S_1_1854"/>
    <s v="OtsLYON19S_1_1614"/>
    <x v="1"/>
    <x v="1"/>
    <x v="1"/>
    <s v="FALL"/>
    <n v="1"/>
    <x v="1"/>
    <n v="0.95971980899999998"/>
    <n v="1"/>
    <x v="1"/>
    <n v="5.6818181818181825"/>
    <n v="5.7284090909090919"/>
    <n v="12.729797979797981"/>
    <s v="Abv"/>
  </r>
  <r>
    <s v="OtsLGRF23S"/>
    <s v="OtsLGRF23S_9145"/>
    <s v="C-09145"/>
    <d v="2023-09-25T00:00:00"/>
    <x v="1"/>
    <s v="F"/>
    <n v="700"/>
    <x v="13"/>
    <x v="0"/>
    <s v="NA"/>
    <s v="NA"/>
    <s v="NA"/>
    <s v="F"/>
    <x v="0"/>
    <s v="OtsLYON19S_1_1818"/>
    <s v="OtsLYON19S_1_1539"/>
    <x v="1"/>
    <x v="1"/>
    <x v="1"/>
    <s v="FALL"/>
    <n v="0.999999999999997"/>
    <x v="1"/>
    <n v="0.95971980899999998"/>
    <n v="1"/>
    <x v="5"/>
    <n v="5.6818181818181825"/>
    <n v="5.7284090909090919"/>
    <n v="12.729797979797981"/>
    <s v="Abv"/>
  </r>
  <r>
    <s v="OtsLGRF23S"/>
    <s v="OtsLGRF23S_9148"/>
    <s v="C-09148"/>
    <d v="2023-09-25T00:00:00"/>
    <x v="1"/>
    <s v="M"/>
    <n v="690"/>
    <x v="30"/>
    <x v="1"/>
    <n v="1"/>
    <s v="NA"/>
    <s v="NA"/>
    <s v="M"/>
    <x v="1"/>
    <s v="OtsLYON19S_1_1756"/>
    <s v="OtsLYON19S_1_2013"/>
    <x v="1"/>
    <x v="1"/>
    <x v="1"/>
    <s v="FALL"/>
    <n v="1"/>
    <x v="19"/>
    <n v="0.95971980899999998"/>
    <n v="1"/>
    <x v="5"/>
    <n v="5.6818181818181825"/>
    <n v="5.7284090909090919"/>
    <n v="12.729797979797981"/>
    <s v="Abv"/>
  </r>
  <r>
    <s v="OtsLGRF23S"/>
    <s v="OtsLGRF23S_9151"/>
    <s v="C-09151"/>
    <d v="2023-09-25T00:00:00"/>
    <x v="1"/>
    <s v="F"/>
    <n v="740"/>
    <x v="12"/>
    <x v="1"/>
    <n v="1"/>
    <s v="NA"/>
    <s v="NA"/>
    <s v="F"/>
    <x v="0"/>
    <s v="OtsPBT18-UmaFa-0888"/>
    <s v="OtsPBT18-UmaFa-0884"/>
    <x v="14"/>
    <x v="2"/>
    <x v="2"/>
    <s v="FALL"/>
    <n v="0.999999999999998"/>
    <x v="24"/>
    <n v="0.95730000000000004"/>
    <n v="1"/>
    <x v="1"/>
    <n v="5.6818181818181825"/>
    <n v="5.7284090909090919"/>
    <n v="12.729797979797981"/>
    <s v="Blw"/>
  </r>
  <r>
    <s v="OtsLGRF23S"/>
    <s v="OtsLGRF23S_9152"/>
    <s v="C-09152"/>
    <d v="2023-09-25T00:00:00"/>
    <x v="1"/>
    <s v="M"/>
    <n v="750"/>
    <x v="1"/>
    <x v="0"/>
    <s v="NA"/>
    <s v="3DD.003D7E530D"/>
    <s v="NA"/>
    <s v="M"/>
    <x v="1"/>
    <s v="OtsLYON19S_1_1835"/>
    <s v="OtsLYON19S_1_1564"/>
    <x v="1"/>
    <x v="1"/>
    <x v="1"/>
    <s v="FALL"/>
    <n v="1"/>
    <x v="1"/>
    <n v="0.95971980899999998"/>
    <n v="1"/>
    <x v="1"/>
    <n v="5.6818181818181825"/>
    <n v="5.7284090909090919"/>
    <n v="12.729797979797981"/>
    <s v="Abv"/>
  </r>
  <r>
    <s v="OtsLGRF23S"/>
    <s v="OtsLGRF23S_9154"/>
    <s v="C-09154"/>
    <d v="2023-09-25T00:00:00"/>
    <x v="1"/>
    <s v="M"/>
    <n v="640"/>
    <x v="54"/>
    <x v="1"/>
    <s v="NA"/>
    <s v="NA"/>
    <s v="NA"/>
    <s v="M"/>
    <x v="1"/>
    <s v="OtsLYON19S_1_1385"/>
    <s v="OtsLYON19S_1_1468"/>
    <x v="1"/>
    <x v="1"/>
    <x v="1"/>
    <s v="FALL"/>
    <n v="1"/>
    <x v="17"/>
    <n v="0.95971980899999998"/>
    <n v="1"/>
    <x v="3"/>
    <n v="5.6818181818181825"/>
    <n v="5.7284090909090919"/>
    <n v="12.729797979797981"/>
    <s v="Blw"/>
  </r>
  <r>
    <s v="OtsLGRF23S"/>
    <s v="OtsLGRF23S_9157"/>
    <s v="C-09157"/>
    <d v="2023-09-25T00:00:00"/>
    <x v="1"/>
    <s v="M"/>
    <n v="670"/>
    <x v="11"/>
    <x v="1"/>
    <n v="1"/>
    <s v="NA"/>
    <s v="NA"/>
    <s v="M"/>
    <x v="1"/>
    <s v="OtsLYON20S_1_1831"/>
    <s v="OtsLYON20S_1_2007"/>
    <x v="5"/>
    <x v="3"/>
    <x v="3"/>
    <s v="FALL"/>
    <n v="1"/>
    <x v="19"/>
    <n v="0.98961045999999997"/>
    <n v="1"/>
    <x v="3"/>
    <n v="5.6818181818181825"/>
    <n v="5.7284090909090919"/>
    <n v="12.729797979797981"/>
    <s v="Abv"/>
  </r>
  <r>
    <s v="OtsLGRF23S"/>
    <s v="OtsLGRF23S_9160"/>
    <s v="C-09160"/>
    <d v="2023-09-25T00:00:00"/>
    <x v="1"/>
    <s v="M"/>
    <n v="630"/>
    <x v="39"/>
    <x v="0"/>
    <s v="NA"/>
    <s v="NA"/>
    <s v="NA"/>
    <s v="M"/>
    <x v="1"/>
    <s v="NA"/>
    <s v="NA"/>
    <x v="0"/>
    <x v="0"/>
    <x v="0"/>
    <s v="FALL"/>
    <n v="1"/>
    <x v="0"/>
    <e v="#N/A"/>
    <n v="1"/>
    <x v="3"/>
    <n v="5.6818181818181825"/>
    <n v="5.7284090909090919"/>
    <n v="12.729797979797981"/>
    <s v="Abv"/>
  </r>
  <r>
    <s v="OtsLGRF23S"/>
    <s v="OtsLGRF23S_9163"/>
    <s v="C-09163"/>
    <d v="2023-09-25T00:00:00"/>
    <x v="1"/>
    <s v="M"/>
    <n v="600"/>
    <x v="43"/>
    <x v="0"/>
    <s v="NA"/>
    <s v="NA"/>
    <s v="NA"/>
    <s v="M"/>
    <x v="1"/>
    <s v="OtsLYON19S_1_1713"/>
    <s v="OtsLYON19S_1_1922"/>
    <x v="1"/>
    <x v="1"/>
    <x v="1"/>
    <s v="FALL"/>
    <n v="1"/>
    <x v="1"/>
    <n v="0.95971980899999998"/>
    <n v="1"/>
    <x v="9"/>
    <n v="5.6818181818181825"/>
    <n v="5.7284090909090919"/>
    <n v="12.729797979797981"/>
    <s v="Abv"/>
  </r>
  <r>
    <s v="OtsLGRF23S"/>
    <s v="OtsLGRF23S_9166"/>
    <s v="C-09166"/>
    <d v="2023-09-25T00:00:00"/>
    <x v="1"/>
    <s v="M"/>
    <n v="660"/>
    <x v="33"/>
    <x v="1"/>
    <s v="NA"/>
    <s v="NA"/>
    <s v="NA"/>
    <s v="M"/>
    <x v="1"/>
    <s v="OtsPBt19-PRHFa-7459"/>
    <s v="OtsPBT19-PRHFa-7623"/>
    <x v="10"/>
    <x v="1"/>
    <x v="1"/>
    <s v="FALL"/>
    <n v="1"/>
    <x v="20"/>
    <n v="0.96152300000000002"/>
    <n v="1"/>
    <x v="3"/>
    <n v="5.6818181818181825"/>
    <n v="5.7284090909090919"/>
    <n v="12.729797979797981"/>
    <s v="Blw"/>
  </r>
  <r>
    <s v="OtsLGRF23S"/>
    <s v="OtsLGRF23S_9169"/>
    <s v="C-09169"/>
    <d v="2023-09-25T00:00:00"/>
    <x v="1"/>
    <s v="M"/>
    <n v="610"/>
    <x v="29"/>
    <x v="0"/>
    <s v="NA"/>
    <s v="NA"/>
    <s v="NA"/>
    <s v="M"/>
    <x v="1"/>
    <s v="OtsLYON20S_1_0436"/>
    <s v="OtsLYON20S_1_1149"/>
    <x v="5"/>
    <x v="3"/>
    <x v="3"/>
    <s v="FALL"/>
    <n v="0.999999999999999"/>
    <x v="7"/>
    <n v="0.98961045999999997"/>
    <n v="1"/>
    <x v="9"/>
    <n v="5.6818181818181825"/>
    <n v="5.7284090909090919"/>
    <n v="12.729797979797981"/>
    <s v="Blw"/>
  </r>
  <r>
    <s v="OtsLGRF23S"/>
    <s v="OtsLGRF23S_9172"/>
    <s v="C-09172"/>
    <d v="2023-09-25T00:00:00"/>
    <x v="1"/>
    <s v="F"/>
    <n v="780"/>
    <x v="8"/>
    <x v="0"/>
    <s v="NA"/>
    <s v="NA"/>
    <s v="NA"/>
    <s v="F"/>
    <x v="0"/>
    <s v="OtsNPFH19S_1_4341"/>
    <s v="OtsNPFH19S_1_4034"/>
    <x v="2"/>
    <x v="1"/>
    <x v="1"/>
    <s v="FALL"/>
    <n v="1"/>
    <x v="2"/>
    <n v="0.99705232300000002"/>
    <n v="1"/>
    <x v="0"/>
    <n v="5.6818181818181825"/>
    <n v="5.7284090909090919"/>
    <n v="12.729797979797981"/>
    <s v="Abv"/>
  </r>
  <r>
    <s v="OtsLGRF23S"/>
    <s v="OtsLGRF23S_9175"/>
    <s v="C-09175"/>
    <d v="2023-09-25T00:00:00"/>
    <x v="1"/>
    <s v="M"/>
    <n v="770"/>
    <x v="2"/>
    <x v="0"/>
    <s v="NA"/>
    <s v="3DD.003D7E52F5"/>
    <s v="NA"/>
    <s v="M"/>
    <x v="1"/>
    <s v="OtsLYON19S_1_1874"/>
    <s v="OtsLYON19S_1_1658"/>
    <x v="1"/>
    <x v="1"/>
    <x v="1"/>
    <s v="FALL"/>
    <n v="1"/>
    <x v="1"/>
    <n v="0.95971980899999998"/>
    <n v="1"/>
    <x v="1"/>
    <n v="5.6818181818181825"/>
    <n v="5.7284090909090919"/>
    <n v="12.729797979797981"/>
    <s v="Abv"/>
  </r>
  <r>
    <s v="OtsLGRF23S"/>
    <s v="OtsLGRF23S_9178"/>
    <s v="C-09178"/>
    <d v="2023-09-25T00:00:00"/>
    <x v="1"/>
    <s v="F"/>
    <n v="740"/>
    <x v="12"/>
    <x v="0"/>
    <s v="NA"/>
    <s v="NA"/>
    <s v="NA"/>
    <s v="F"/>
    <x v="0"/>
    <s v="OtsLYON19S_1_1345"/>
    <s v="OtsLYON19S_1_1414"/>
    <x v="1"/>
    <x v="1"/>
    <x v="1"/>
    <s v="FALL"/>
    <n v="1"/>
    <x v="17"/>
    <n v="0.95971980899999998"/>
    <n v="1"/>
    <x v="1"/>
    <n v="5.6818181818181825"/>
    <n v="5.7284090909090919"/>
    <n v="12.729797979797981"/>
    <s v="Blw"/>
  </r>
  <r>
    <s v="OtsLGRF23S"/>
    <s v="OtsLGRF23S_9181"/>
    <s v="C-09181"/>
    <d v="2023-09-25T00:00:00"/>
    <x v="1"/>
    <s v="M"/>
    <n v="890"/>
    <x v="28"/>
    <x v="0"/>
    <s v="NA"/>
    <s v="3DD.003D7E52F0"/>
    <s v="NA"/>
    <s v="M"/>
    <x v="1"/>
    <s v="NA"/>
    <s v="NA"/>
    <x v="0"/>
    <x v="0"/>
    <x v="0"/>
    <s v="FALL"/>
    <n v="1"/>
    <x v="0"/>
    <e v="#N/A"/>
    <n v="1"/>
    <x v="4"/>
    <n v="5.6818181818181825"/>
    <n v="5.7284090909090919"/>
    <n v="12.729797979797981"/>
    <s v="Abv"/>
  </r>
  <r>
    <s v="OtsLGRF23S"/>
    <s v="OtsLGRF23S_9184"/>
    <s v="C-09184"/>
    <d v="2023-09-26T00:00:00"/>
    <x v="1"/>
    <s v="F"/>
    <n v="760"/>
    <x v="6"/>
    <x v="0"/>
    <s v="NA"/>
    <s v="NA"/>
    <s v="NA"/>
    <s v="F"/>
    <x v="0"/>
    <s v="NA"/>
    <s v="NA"/>
    <x v="0"/>
    <x v="0"/>
    <x v="0"/>
    <s v="FALL"/>
    <n v="0.999999999999997"/>
    <x v="0"/>
    <e v="#N/A"/>
    <n v="1"/>
    <x v="1"/>
    <n v="5.6818181818181825"/>
    <n v="5.7284090909090919"/>
    <n v="12.729797979797981"/>
    <s v="Abv"/>
  </r>
  <r>
    <s v="OtsLGRF23S"/>
    <s v="OtsLGRF23S_9185"/>
    <s v="C-09185"/>
    <d v="2023-09-26T00:00:00"/>
    <x v="1"/>
    <s v="M"/>
    <n v="750"/>
    <x v="1"/>
    <x v="0"/>
    <s v="NA"/>
    <s v="3DD.003D7E533B"/>
    <s v="NA"/>
    <s v="M"/>
    <x v="1"/>
    <s v="NA"/>
    <s v="NA"/>
    <x v="0"/>
    <x v="0"/>
    <x v="0"/>
    <s v="FALL"/>
    <n v="0.999999999999999"/>
    <x v="0"/>
    <e v="#N/A"/>
    <n v="1"/>
    <x v="1"/>
    <n v="5.6818181818181825"/>
    <n v="5.7284090909090919"/>
    <n v="12.729797979797981"/>
    <s v="Abv"/>
  </r>
  <r>
    <s v="OtsLGRF23S"/>
    <s v="OtsLGRF23S_9187"/>
    <s v="C-09187"/>
    <d v="2023-09-26T00:00:00"/>
    <x v="1"/>
    <s v="M"/>
    <n v="480"/>
    <x v="61"/>
    <x v="0"/>
    <s v="NA"/>
    <s v="NA"/>
    <s v="NA"/>
    <s v="M"/>
    <x v="1"/>
    <s v="NA"/>
    <s v="NA"/>
    <x v="0"/>
    <x v="0"/>
    <x v="0"/>
    <s v="FALL"/>
    <n v="0.999999999999999"/>
    <x v="0"/>
    <e v="#N/A"/>
    <n v="1"/>
    <x v="11"/>
    <n v="5.6818181818181825"/>
    <n v="5.7284090909090919"/>
    <n v="12.729797979797981"/>
    <s v="Abv"/>
  </r>
  <r>
    <s v="OtsLGRF23S"/>
    <s v="OtsLGRF23S_9190"/>
    <s v="C-09190"/>
    <d v="2023-09-26T00:00:00"/>
    <x v="1"/>
    <s v="M"/>
    <n v="460"/>
    <x v="37"/>
    <x v="0"/>
    <s v="NA"/>
    <s v="NA"/>
    <s v="NA"/>
    <s v="M"/>
    <x v="1"/>
    <s v="NA"/>
    <s v="NA"/>
    <x v="0"/>
    <x v="0"/>
    <x v="0"/>
    <s v="FALL"/>
    <n v="0.999999999999997"/>
    <x v="0"/>
    <e v="#N/A"/>
    <n v="1"/>
    <x v="10"/>
    <n v="5.6818181818181825"/>
    <n v="5.7284090909090919"/>
    <n v="12.729797979797981"/>
    <s v="Abv"/>
  </r>
  <r>
    <s v="OtsLGRF23S"/>
    <s v="OtsLGRF23S_9193"/>
    <s v="C-09193"/>
    <d v="2023-09-26T00:00:00"/>
    <x v="1"/>
    <s v="M"/>
    <n v="640"/>
    <x v="54"/>
    <x v="0"/>
    <s v="NA"/>
    <s v="NA"/>
    <s v="NA"/>
    <s v="M"/>
    <x v="1"/>
    <s v="OtsLYON20S_1_0451"/>
    <s v="OtsLYON20S_1_1177"/>
    <x v="5"/>
    <x v="3"/>
    <x v="3"/>
    <s v="FALL"/>
    <n v="1"/>
    <x v="7"/>
    <n v="0.98961045999999997"/>
    <n v="1"/>
    <x v="3"/>
    <n v="5.6818181818181825"/>
    <n v="5.7284090909090919"/>
    <n v="12.729797979797981"/>
    <s v="Blw"/>
  </r>
  <r>
    <s v="OtsLGRF23S"/>
    <s v="OtsLGRF23S_9196"/>
    <s v="C-09196"/>
    <d v="2023-09-26T00:00:00"/>
    <x v="1"/>
    <s v="F"/>
    <n v="720"/>
    <x v="17"/>
    <x v="0"/>
    <s v="NA"/>
    <s v="NA"/>
    <s v="NA"/>
    <s v="F"/>
    <x v="0"/>
    <s v="OtsNPFH19S_1_3342"/>
    <s v="OtsNPFH19S_1_3069"/>
    <x v="2"/>
    <x v="1"/>
    <x v="1"/>
    <s v="FALL"/>
    <n v="0.999999999999994"/>
    <x v="13"/>
    <n v="0.99705232300000002"/>
    <n v="1"/>
    <x v="5"/>
    <n v="5.6818181818181825"/>
    <n v="5.7284090909090919"/>
    <n v="12.729797979797981"/>
    <s v="Abv"/>
  </r>
  <r>
    <s v="OtsLGRF23S"/>
    <s v="OtsLGRF23S_9197"/>
    <s v="C-09197"/>
    <d v="2023-09-26T00:00:00"/>
    <x v="1"/>
    <s v="M"/>
    <n v="790"/>
    <x v="0"/>
    <x v="1"/>
    <n v="1"/>
    <s v="3DD.003D7E52F1"/>
    <s v="NA"/>
    <s v="M"/>
    <x v="1"/>
    <s v="OtsNPFH19S_1_3331"/>
    <s v="OtsNPFH19S_1_3010"/>
    <x v="2"/>
    <x v="1"/>
    <x v="1"/>
    <s v="FALL"/>
    <n v="1"/>
    <x v="9"/>
    <n v="0.99705232300000002"/>
    <n v="1"/>
    <x v="0"/>
    <n v="5.6818181818181825"/>
    <n v="5.7284090909090919"/>
    <n v="12.729797979797981"/>
    <s v="Abv"/>
  </r>
  <r>
    <s v="OtsLGRF23S"/>
    <s v="OtsLGRF23S_9199"/>
    <s v="C-09199"/>
    <d v="2023-09-26T00:00:00"/>
    <x v="1"/>
    <s v="M"/>
    <n v="600"/>
    <x v="43"/>
    <x v="0"/>
    <s v="NA"/>
    <s v="NA"/>
    <s v="NA"/>
    <s v="M"/>
    <x v="1"/>
    <s v="NA"/>
    <s v="NA"/>
    <x v="0"/>
    <x v="0"/>
    <x v="0"/>
    <s v="FALL"/>
    <n v="0.999999999999998"/>
    <x v="0"/>
    <e v="#N/A"/>
    <n v="1"/>
    <x v="9"/>
    <n v="5.6818181818181825"/>
    <n v="5.7284090909090919"/>
    <n v="12.729797979797981"/>
    <s v="Abv"/>
  </r>
  <r>
    <s v="OtsLGRF23S"/>
    <s v="OtsLGRF23S_9202"/>
    <s v="C-09202"/>
    <d v="2023-09-26T00:00:00"/>
    <x v="1"/>
    <s v="F"/>
    <n v="680"/>
    <x v="35"/>
    <x v="0"/>
    <s v="NA"/>
    <s v="NA"/>
    <s v="NA"/>
    <s v="F"/>
    <x v="0"/>
    <s v="OtsNPFH20S_1_0489"/>
    <s v="OtsNPFH20S_1_0450"/>
    <x v="8"/>
    <x v="3"/>
    <x v="3"/>
    <s v="FALL"/>
    <n v="0.999999999999996"/>
    <x v="9"/>
    <n v="0.98845608500000004"/>
    <n v="1"/>
    <x v="5"/>
    <n v="5.6818181818181825"/>
    <n v="5.7284090909090919"/>
    <n v="12.729797979797981"/>
    <s v="Abv"/>
  </r>
  <r>
    <s v="OtsLGRF23S"/>
    <s v="OtsLGRF23S_9205"/>
    <s v="C-09205"/>
    <d v="2023-09-26T00:00:00"/>
    <x v="1"/>
    <s v="F"/>
    <n v="670"/>
    <x v="11"/>
    <x v="1"/>
    <n v="1"/>
    <s v="NA"/>
    <s v="NA"/>
    <s v="F"/>
    <x v="0"/>
    <s v="OtsLYON19S_1_1722"/>
    <s v="OtsLYON19S_1_1939"/>
    <x v="1"/>
    <x v="1"/>
    <x v="1"/>
    <s v="FALL"/>
    <n v="0.999999999999998"/>
    <x v="1"/>
    <n v="0.95971980899999998"/>
    <n v="1"/>
    <x v="3"/>
    <n v="5.6818181818181825"/>
    <n v="5.7284090909090919"/>
    <n v="12.729797979797981"/>
    <s v="Abv"/>
  </r>
  <r>
    <s v="OtsLGRF23S"/>
    <s v="OtsLGRF23S_9208"/>
    <s v="C-09208"/>
    <d v="2023-09-26T00:00:00"/>
    <x v="1"/>
    <s v="F"/>
    <n v="720"/>
    <x v="17"/>
    <x v="1"/>
    <n v="1"/>
    <s v="NA"/>
    <s v="NA"/>
    <s v="F"/>
    <x v="0"/>
    <s v="OtsLYON19S_1_0548"/>
    <s v="OtsLYON19S_1_0409"/>
    <x v="1"/>
    <x v="1"/>
    <x v="1"/>
    <s v="FALL"/>
    <n v="1"/>
    <x v="7"/>
    <n v="0.95971980899999998"/>
    <n v="1"/>
    <x v="5"/>
    <n v="5.6818181818181825"/>
    <n v="5.7284090909090919"/>
    <n v="12.729797979797981"/>
    <s v="Blw"/>
  </r>
  <r>
    <s v="OtsLGRF23S"/>
    <s v="OtsLGRF23S_9211"/>
    <s v="C-09211"/>
    <d v="2023-09-26T00:00:00"/>
    <x v="1"/>
    <s v="F"/>
    <n v="730"/>
    <x v="16"/>
    <x v="1"/>
    <n v="1"/>
    <s v="NA"/>
    <s v="NA"/>
    <s v="F"/>
    <x v="0"/>
    <s v="OtsLYON19S_1_1346"/>
    <s v="OtsLYON19S_1_1285"/>
    <x v="1"/>
    <x v="1"/>
    <x v="1"/>
    <s v="FALL"/>
    <n v="1"/>
    <x v="17"/>
    <n v="0.95971980899999998"/>
    <n v="1"/>
    <x v="1"/>
    <n v="5.6818181818181825"/>
    <n v="5.7284090909090919"/>
    <n v="12.729797979797981"/>
    <s v="Blw"/>
  </r>
  <r>
    <s v="OtsLGRF23S"/>
    <s v="OtsLGRF23S_9214"/>
    <s v="C-09214"/>
    <d v="2023-09-26T00:00:00"/>
    <x v="1"/>
    <s v="M"/>
    <n v="340"/>
    <x v="59"/>
    <x v="1"/>
    <n v="1"/>
    <s v="NA"/>
    <s v="NA"/>
    <s v="M"/>
    <x v="1"/>
    <s v="OtsLYON21S_1_1138"/>
    <s v="OtsLYON21S_1_1367"/>
    <x v="7"/>
    <x v="4"/>
    <x v="4"/>
    <s v="FALL"/>
    <n v="1"/>
    <x v="17"/>
    <e v="#N/A"/>
    <n v="1"/>
    <x v="12"/>
    <n v="5.6818181818181825"/>
    <n v="5.7284090909090919"/>
    <n v="12.729797979797981"/>
    <s v="Blw"/>
  </r>
  <r>
    <s v="OtsLGRF23S"/>
    <s v="OtsLGRF23S_9217"/>
    <s v="C-09217"/>
    <d v="2023-09-26T00:00:00"/>
    <x v="1"/>
    <s v="M"/>
    <n v="790"/>
    <x v="0"/>
    <x v="1"/>
    <n v="1"/>
    <s v="3DD.003D7E52ED"/>
    <s v="NA"/>
    <s v="M"/>
    <x v="1"/>
    <s v="OtsPBT19-PRHFa-0292"/>
    <s v="OtsPBT19-PRHFa-0518"/>
    <x v="10"/>
    <x v="1"/>
    <x v="1"/>
    <s v="FALL"/>
    <n v="0.999999999999996"/>
    <x v="20"/>
    <n v="0.96152300000000002"/>
    <n v="1"/>
    <x v="0"/>
    <n v="5.6818181818181825"/>
    <n v="5.7284090909090919"/>
    <n v="12.729797979797981"/>
    <s v="Blw"/>
  </r>
  <r>
    <s v="OtsLGRF23S"/>
    <s v="OtsLGRF23S_9220"/>
    <s v="C-09220"/>
    <d v="2023-09-26T00:00:00"/>
    <x v="1"/>
    <s v="F"/>
    <n v="610"/>
    <x v="29"/>
    <x v="1"/>
    <n v="1"/>
    <s v="NA"/>
    <s v="This sample is a duplicate with OtsLGRF23S_10925."/>
    <s v="F"/>
    <x v="0"/>
    <s v="OtsLYON19S_1_1337"/>
    <s v="OtsLYON19S_1_1408"/>
    <x v="1"/>
    <x v="1"/>
    <x v="1"/>
    <s v="FALL"/>
    <n v="1"/>
    <x v="17"/>
    <n v="0.95971980899999998"/>
    <n v="1"/>
    <x v="9"/>
    <n v="5.6818181818181825"/>
    <n v="5.7284090909090919"/>
    <n v="12.729797979797981"/>
    <s v="Blw"/>
  </r>
  <r>
    <s v="OtsLGRF23S"/>
    <s v="OtsLGRF23S_9221"/>
    <s v="C-09221"/>
    <d v="2023-09-26T00:00:00"/>
    <x v="1"/>
    <s v="M"/>
    <n v="700"/>
    <x v="13"/>
    <x v="0"/>
    <s v="NA"/>
    <s v="3DD.003D7E52F7"/>
    <s v="NA"/>
    <s v="M"/>
    <x v="1"/>
    <s v="OtsLYON20S_1_0629"/>
    <s v="OtsLYON20S_1_0599"/>
    <x v="5"/>
    <x v="3"/>
    <x v="3"/>
    <s v="FALL"/>
    <n v="1"/>
    <x v="16"/>
    <n v="0.98961045999999997"/>
    <n v="1"/>
    <x v="5"/>
    <n v="5.6818181818181825"/>
    <n v="5.7284090909090919"/>
    <n v="12.729797979797981"/>
    <s v="Abv"/>
  </r>
  <r>
    <s v="OtsLGRF23S"/>
    <s v="OtsLGRF23S_9223"/>
    <s v="C-09223"/>
    <d v="2023-09-26T00:00:00"/>
    <x v="1"/>
    <s v="M"/>
    <n v="650"/>
    <x v="5"/>
    <x v="0"/>
    <s v="NA"/>
    <s v="NA"/>
    <s v="NA"/>
    <s v="M"/>
    <x v="1"/>
    <s v="OtsLYON19S_1_2308"/>
    <s v="OtsLYON19S_1_2085"/>
    <x v="1"/>
    <x v="1"/>
    <x v="1"/>
    <s v="FALL"/>
    <n v="0.999999999999998"/>
    <x v="14"/>
    <n v="0.95971980899999998"/>
    <n v="1"/>
    <x v="3"/>
    <n v="5.6818181818181825"/>
    <n v="5.7284090909090919"/>
    <n v="12.729797979797981"/>
    <s v="Blw"/>
  </r>
  <r>
    <s v="OtsLGRF23S"/>
    <s v="OtsLGRF23S_9226"/>
    <s v="C-09226"/>
    <d v="2023-09-26T00:00:00"/>
    <x v="1"/>
    <s v="M"/>
    <n v="450"/>
    <x v="31"/>
    <x v="1"/>
    <n v="1"/>
    <s v="NA"/>
    <s v="NA"/>
    <s v="M"/>
    <x v="1"/>
    <s v="OtsLYON21S_1_0883"/>
    <s v="OtsLYON21S_1_1875"/>
    <x v="7"/>
    <x v="4"/>
    <x v="4"/>
    <s v="FALL"/>
    <n v="0.999999999999998"/>
    <x v="15"/>
    <e v="#N/A"/>
    <n v="1"/>
    <x v="10"/>
    <n v="5.6818181818181825"/>
    <n v="5.7284090909090919"/>
    <n v="12.729797979797981"/>
    <s v="Abv"/>
  </r>
  <r>
    <s v="OtsLGRF23S"/>
    <s v="OtsLGRF23S_9229"/>
    <s v="C-09229"/>
    <d v="2023-09-26T00:00:00"/>
    <x v="1"/>
    <s v="F"/>
    <n v="800"/>
    <x v="4"/>
    <x v="0"/>
    <s v="NA"/>
    <s v="NA"/>
    <s v="NA"/>
    <s v="F"/>
    <x v="0"/>
    <s v="OtsLYON19S_1_2311"/>
    <s v="OtsLYON19S_1_2103"/>
    <x v="1"/>
    <x v="1"/>
    <x v="1"/>
    <s v="FALL"/>
    <n v="0.999999999999999"/>
    <x v="14"/>
    <n v="0.95971980899999998"/>
    <n v="1"/>
    <x v="0"/>
    <n v="5.6818181818181825"/>
    <n v="5.7284090909090919"/>
    <n v="12.729797979797981"/>
    <s v="Blw"/>
  </r>
  <r>
    <s v="OtsLGRF23S"/>
    <s v="OtsLGRF23S_9232"/>
    <s v="C-09232"/>
    <d v="2023-09-26T00:00:00"/>
    <x v="1"/>
    <s v="M"/>
    <n v="670"/>
    <x v="11"/>
    <x v="0"/>
    <s v="NA"/>
    <s v="NA"/>
    <s v="NA"/>
    <s v="M"/>
    <x v="1"/>
    <s v="OtsLYON19S_1_1101"/>
    <s v="OtsLYON19S_1_0907"/>
    <x v="1"/>
    <x v="1"/>
    <x v="1"/>
    <s v="FALL"/>
    <n v="1"/>
    <x v="6"/>
    <n v="0.95971980899999998"/>
    <n v="1"/>
    <x v="3"/>
    <n v="5.6818181818181825"/>
    <n v="5.7284090909090919"/>
    <n v="12.729797979797981"/>
    <s v="Abv"/>
  </r>
  <r>
    <s v="OtsLGRF23S"/>
    <s v="OtsLGRF23S_9235"/>
    <s v="C-09235"/>
    <d v="2023-09-26T00:00:00"/>
    <x v="1"/>
    <s v="F"/>
    <n v="620"/>
    <x v="49"/>
    <x v="1"/>
    <n v="1"/>
    <s v="NA"/>
    <s v="NA"/>
    <s v="F"/>
    <x v="0"/>
    <s v="OtsLYON20S_1_1429"/>
    <s v="OtsLYON20S_1_1217"/>
    <x v="5"/>
    <x v="3"/>
    <x v="3"/>
    <s v="FALL"/>
    <n v="1"/>
    <x v="17"/>
    <n v="0.98961045999999997"/>
    <n v="1"/>
    <x v="9"/>
    <n v="5.6818181818181825"/>
    <n v="5.7284090909090919"/>
    <n v="12.729797979797981"/>
    <s v="Blw"/>
  </r>
  <r>
    <s v="OtsLGRF23S"/>
    <s v="OtsLGRF23S_9238"/>
    <s v="C-09238"/>
    <d v="2023-09-26T00:00:00"/>
    <x v="1"/>
    <s v="F"/>
    <n v="620"/>
    <x v="49"/>
    <x v="0"/>
    <s v="NA"/>
    <s v="NA"/>
    <s v="NA"/>
    <s v="F"/>
    <x v="0"/>
    <s v="OtsLYON19S_1_2306"/>
    <s v="OtsLYON19S_1_2080"/>
    <x v="1"/>
    <x v="1"/>
    <x v="1"/>
    <s v="FALL"/>
    <n v="1"/>
    <x v="14"/>
    <n v="0.95971980899999998"/>
    <n v="1"/>
    <x v="9"/>
    <n v="5.6818181818181825"/>
    <n v="5.7284090909090919"/>
    <n v="12.729797979797981"/>
    <s v="Blw"/>
  </r>
  <r>
    <s v="OtsLGRF23S"/>
    <s v="OtsLGRF23S_9241"/>
    <s v="C-09241"/>
    <d v="2023-09-26T00:00:00"/>
    <x v="1"/>
    <s v="M"/>
    <n v="630"/>
    <x v="39"/>
    <x v="0"/>
    <s v="NA"/>
    <s v="NA"/>
    <s v="NA"/>
    <s v="M"/>
    <x v="1"/>
    <s v="NA"/>
    <s v="NA"/>
    <x v="0"/>
    <x v="0"/>
    <x v="0"/>
    <s v="FALL"/>
    <n v="1"/>
    <x v="0"/>
    <e v="#N/A"/>
    <n v="1"/>
    <x v="3"/>
    <n v="5.6818181818181825"/>
    <n v="5.7284090909090919"/>
    <n v="12.729797979797981"/>
    <s v="Abv"/>
  </r>
  <r>
    <s v="OtsLGRF23S"/>
    <s v="OtsLGRF23S_9243"/>
    <s v="C-09243"/>
    <d v="2023-09-26T00:00:00"/>
    <x v="1"/>
    <s v="M"/>
    <n v="990"/>
    <x v="24"/>
    <x v="1"/>
    <n v="1"/>
    <s v="3DD.003D7E5321"/>
    <s v="NA"/>
    <s v="M"/>
    <x v="1"/>
    <s v="OtsLYON18S_1_0734"/>
    <s v="OtsLYON18S_1_0870"/>
    <x v="3"/>
    <x v="2"/>
    <x v="2"/>
    <s v="FALL"/>
    <n v="1"/>
    <x v="6"/>
    <n v="0.80551598400000002"/>
    <n v="1"/>
    <x v="7"/>
    <n v="5.6818181818181825"/>
    <n v="5.7284090909090919"/>
    <n v="12.729797979797981"/>
    <s v="Abv"/>
  </r>
  <r>
    <s v="OtsLGRF23S"/>
    <s v="OtsLGRF23S_9244"/>
    <s v="C-09244"/>
    <d v="2023-09-26T00:00:00"/>
    <x v="1"/>
    <s v="M"/>
    <n v="660"/>
    <x v="33"/>
    <x v="0"/>
    <s v="NA"/>
    <s v="NA"/>
    <s v="NA"/>
    <s v="M"/>
    <x v="1"/>
    <s v="OtsLYON20S_1_1813"/>
    <s v="OtsLYON20S_1_2021"/>
    <x v="5"/>
    <x v="3"/>
    <x v="3"/>
    <s v="FALL"/>
    <n v="0.999999999999999"/>
    <x v="14"/>
    <n v="0.98961045999999997"/>
    <n v="1"/>
    <x v="3"/>
    <n v="5.6818181818181825"/>
    <n v="5.7284090909090919"/>
    <n v="12.729797979797981"/>
    <s v="Blw"/>
  </r>
  <r>
    <s v="OtsLGRF23S"/>
    <s v="OtsLGRF23S_9247"/>
    <s v="C-09247"/>
    <d v="2023-09-26T00:00:00"/>
    <x v="1"/>
    <s v="M"/>
    <n v="770"/>
    <x v="2"/>
    <x v="0"/>
    <s v="NA"/>
    <s v="3DD.003D7E530C"/>
    <s v="NA"/>
    <s v="M"/>
    <x v="1"/>
    <s v="OtsLYON19S_1_0544"/>
    <s v="OtsLYON19S_1_0426"/>
    <x v="1"/>
    <x v="1"/>
    <x v="1"/>
    <s v="FALL"/>
    <n v="0.999999999999999"/>
    <x v="7"/>
    <n v="0.95971980899999998"/>
    <n v="1"/>
    <x v="1"/>
    <n v="5.6818181818181825"/>
    <n v="5.7284090909090919"/>
    <n v="12.729797979797981"/>
    <s v="Blw"/>
  </r>
  <r>
    <s v="OtsLGRF23S"/>
    <s v="OtsLGRF23S_9250"/>
    <s v="C-09250"/>
    <d v="2023-09-26T00:00:00"/>
    <x v="1"/>
    <s v="F"/>
    <n v="650"/>
    <x v="5"/>
    <x v="0"/>
    <s v="NA"/>
    <s v="NA"/>
    <s v="NA"/>
    <s v="F"/>
    <x v="0"/>
    <s v="NA"/>
    <s v="NA"/>
    <x v="0"/>
    <x v="0"/>
    <x v="0"/>
    <s v="FALL"/>
    <n v="1"/>
    <x v="0"/>
    <e v="#N/A"/>
    <n v="1"/>
    <x v="3"/>
    <n v="5.6818181818181825"/>
    <n v="5.7284090909090919"/>
    <n v="12.729797979797981"/>
    <s v="Abv"/>
  </r>
  <r>
    <s v="OtsLGRF23S"/>
    <s v="OtsLGRF23S_9253"/>
    <s v="C-09253"/>
    <d v="2023-09-26T00:00:00"/>
    <x v="1"/>
    <s v="M"/>
    <n v="630"/>
    <x v="39"/>
    <x v="0"/>
    <s v="NA"/>
    <s v="NA"/>
    <s v="NA"/>
    <s v="M"/>
    <x v="1"/>
    <s v="NA"/>
    <s v="NA"/>
    <x v="0"/>
    <x v="0"/>
    <x v="0"/>
    <s v="FALL"/>
    <n v="1"/>
    <x v="0"/>
    <e v="#N/A"/>
    <n v="1"/>
    <x v="3"/>
    <n v="5.6818181818181825"/>
    <n v="5.7284090909090919"/>
    <n v="12.729797979797981"/>
    <s v="Abv"/>
  </r>
  <r>
    <s v="OtsLGRF23S"/>
    <s v="OtsLGRF23S_9256"/>
    <s v="C-09256"/>
    <d v="2023-09-26T00:00:00"/>
    <x v="1"/>
    <s v="F"/>
    <n v="660"/>
    <x v="33"/>
    <x v="1"/>
    <s v="NA"/>
    <s v="NA"/>
    <s v="NA"/>
    <s v="F"/>
    <x v="0"/>
    <s v="OtsPBT19-PRHFa-4197"/>
    <s v="OtsPBT19-PRHFa-4393"/>
    <x v="10"/>
    <x v="1"/>
    <x v="1"/>
    <s v="FALL"/>
    <n v="1"/>
    <x v="20"/>
    <n v="0.96152300000000002"/>
    <n v="1"/>
    <x v="3"/>
    <n v="5.6818181818181825"/>
    <n v="5.7284090909090919"/>
    <n v="12.729797979797981"/>
    <s v="Blw"/>
  </r>
  <r>
    <s v="OtsLGRF23S"/>
    <s v="OtsLGRF23S_9257"/>
    <s v="C-09257"/>
    <d v="2023-09-26T00:00:00"/>
    <x v="1"/>
    <s v="M"/>
    <n v="730"/>
    <x v="16"/>
    <x v="0"/>
    <s v="NA"/>
    <s v="3DD.003D7E5311"/>
    <s v="NA"/>
    <s v="M"/>
    <x v="1"/>
    <s v="NA"/>
    <s v="NA"/>
    <x v="0"/>
    <x v="0"/>
    <x v="0"/>
    <s v="FALL"/>
    <n v="0.999999999999999"/>
    <x v="0"/>
    <e v="#N/A"/>
    <n v="1"/>
    <x v="1"/>
    <n v="5.6818181818181825"/>
    <n v="5.7284090909090919"/>
    <n v="12.729797979797981"/>
    <s v="Abv"/>
  </r>
  <r>
    <s v="OtsLGRF23S"/>
    <s v="OtsLGRF23S_9259"/>
    <s v="C-09259"/>
    <d v="2023-09-26T00:00:00"/>
    <x v="1"/>
    <s v="M"/>
    <n v="720"/>
    <x v="17"/>
    <x v="1"/>
    <n v="1"/>
    <s v="3DD.003D7E530F"/>
    <s v="NA"/>
    <s v="M"/>
    <x v="1"/>
    <s v="OtsNPFH19S_1_3319"/>
    <s v="OtsNPFH19S_1_3023"/>
    <x v="2"/>
    <x v="1"/>
    <x v="1"/>
    <s v="FALL"/>
    <n v="1"/>
    <x v="9"/>
    <n v="0.99705232300000002"/>
    <n v="1"/>
    <x v="5"/>
    <n v="5.6818181818181825"/>
    <n v="5.7284090909090919"/>
    <n v="12.729797979797981"/>
    <s v="Abv"/>
  </r>
  <r>
    <s v="OtsLGRF23S"/>
    <s v="OtsLGRF23S_9260"/>
    <s v="C-09260"/>
    <d v="2023-09-26T00:00:00"/>
    <x v="1"/>
    <s v="M"/>
    <n v="700"/>
    <x v="13"/>
    <x v="0"/>
    <s v="NA"/>
    <s v="3DD.003E510B91"/>
    <s v="NA"/>
    <s v="M"/>
    <x v="1"/>
    <s v="NA"/>
    <s v="NA"/>
    <x v="0"/>
    <x v="0"/>
    <x v="0"/>
    <s v="FALL"/>
    <n v="1"/>
    <x v="0"/>
    <e v="#N/A"/>
    <n v="1"/>
    <x v="5"/>
    <n v="5.6818181818181825"/>
    <n v="5.7284090909090919"/>
    <n v="12.729797979797981"/>
    <s v="Abv"/>
  </r>
  <r>
    <s v="OtsLGRF23S"/>
    <s v="OtsLGRF23S_9262"/>
    <s v="C-09262"/>
    <d v="2023-09-26T00:00:00"/>
    <x v="1"/>
    <s v="M"/>
    <n v="500"/>
    <x v="52"/>
    <x v="1"/>
    <s v="NA"/>
    <s v="NA"/>
    <s v="NA"/>
    <s v="M"/>
    <x v="1"/>
    <s v="OtsPBT20-LWSFa-3488"/>
    <s v="OtsPBT20-LWSFa-3586"/>
    <x v="13"/>
    <x v="3"/>
    <x v="3"/>
    <s v="FALL"/>
    <n v="1"/>
    <x v="23"/>
    <e v="#N/A"/>
    <n v="1"/>
    <x v="11"/>
    <n v="5.6818181818181825"/>
    <n v="5.7284090909090919"/>
    <n v="12.729797979797981"/>
    <s v="Blw"/>
  </r>
  <r>
    <s v="OtsLGRF23S"/>
    <s v="OtsLGRF23S_9265"/>
    <s v="C-09265"/>
    <d v="2023-09-26T00:00:00"/>
    <x v="1"/>
    <s v="F"/>
    <n v="670"/>
    <x v="11"/>
    <x v="0"/>
    <s v="NA"/>
    <s v="NA"/>
    <s v="NA"/>
    <s v="F"/>
    <x v="0"/>
    <s v="NA"/>
    <s v="NA"/>
    <x v="0"/>
    <x v="0"/>
    <x v="0"/>
    <s v="FALL"/>
    <n v="0.999999999999998"/>
    <x v="0"/>
    <e v="#N/A"/>
    <n v="1"/>
    <x v="3"/>
    <n v="5.6818181818181825"/>
    <n v="5.7284090909090919"/>
    <n v="12.729797979797981"/>
    <s v="Abv"/>
  </r>
  <r>
    <s v="OtsLGRF23S"/>
    <s v="OtsLGRF23S_9266"/>
    <s v="C-09266"/>
    <d v="2023-09-26T00:00:00"/>
    <x v="1"/>
    <s v="M"/>
    <n v="710"/>
    <x v="10"/>
    <x v="1"/>
    <n v="1"/>
    <s v="3DD.003D7E5341"/>
    <s v="NA"/>
    <s v="M"/>
    <x v="1"/>
    <s v="OtsLYON20S_1_0499"/>
    <s v="OtsLYON20S_1_0555"/>
    <x v="5"/>
    <x v="3"/>
    <x v="3"/>
    <s v="FALL"/>
    <n v="0.999999999999997"/>
    <x v="7"/>
    <n v="0.98961045999999997"/>
    <n v="1"/>
    <x v="5"/>
    <n v="5.6818181818181825"/>
    <n v="5.7284090909090919"/>
    <n v="12.729797979797981"/>
    <s v="Blw"/>
  </r>
  <r>
    <s v="OtsLGRF23S"/>
    <s v="OtsLGRF23S_9268"/>
    <s v="C-09268"/>
    <d v="2023-09-26T00:00:00"/>
    <x v="1"/>
    <s v="F"/>
    <n v="740"/>
    <x v="12"/>
    <x v="0"/>
    <s v="NA"/>
    <s v="NA"/>
    <s v="NA"/>
    <s v="F"/>
    <x v="0"/>
    <s v="OtsPBT19-LWSFa-4707"/>
    <s v="OtsPBT19-LWSFa-4865"/>
    <x v="16"/>
    <x v="1"/>
    <x v="1"/>
    <s v="FALL"/>
    <n v="1"/>
    <x v="23"/>
    <n v="1"/>
    <n v="1"/>
    <x v="1"/>
    <n v="5.6818181818181825"/>
    <n v="5.7284090909090919"/>
    <n v="12.729797979797981"/>
    <s v="Blw"/>
  </r>
  <r>
    <s v="OtsLGRF23S"/>
    <s v="OtsLGRF23S_9271"/>
    <s v="C-09271"/>
    <d v="2023-09-26T00:00:00"/>
    <x v="1"/>
    <s v="M"/>
    <n v="640"/>
    <x v="54"/>
    <x v="0"/>
    <s v="NA"/>
    <s v="NA"/>
    <s v="NA"/>
    <s v="M"/>
    <x v="1"/>
    <s v="OtsNPFH20S_1_0593"/>
    <s v="OtsNPFH20S_1_0553"/>
    <x v="8"/>
    <x v="3"/>
    <x v="3"/>
    <s v="FALL"/>
    <n v="1"/>
    <x v="13"/>
    <n v="0.98845608500000004"/>
    <n v="1"/>
    <x v="3"/>
    <n v="5.6818181818181825"/>
    <n v="5.7284090909090919"/>
    <n v="12.729797979797981"/>
    <s v="Abv"/>
  </r>
  <r>
    <s v="OtsLGRF23S"/>
    <s v="OtsLGRF23S_9273"/>
    <s v="C-09273"/>
    <d v="2023-09-26T00:00:00"/>
    <x v="1"/>
    <s v="M"/>
    <n v="750"/>
    <x v="1"/>
    <x v="1"/>
    <n v="1"/>
    <s v="3DD.003D7E534C"/>
    <s v="NA"/>
    <s v="M"/>
    <x v="1"/>
    <s v="OtsLYON19S_1_1310"/>
    <s v="OtsLYON19S_1_1204"/>
    <x v="1"/>
    <x v="1"/>
    <x v="1"/>
    <s v="FALL"/>
    <n v="1"/>
    <x v="15"/>
    <n v="0.95971980899999998"/>
    <n v="1"/>
    <x v="1"/>
    <n v="5.6818181818181825"/>
    <n v="5.7284090909090919"/>
    <n v="12.729797979797981"/>
    <s v="Abv"/>
  </r>
  <r>
    <s v="OtsLGRF23S"/>
    <s v="OtsLGRF23S_9274"/>
    <s v="C-09274"/>
    <d v="2023-09-26T00:00:00"/>
    <x v="1"/>
    <s v="M"/>
    <n v="460"/>
    <x v="37"/>
    <x v="1"/>
    <n v="1"/>
    <s v="NA"/>
    <s v="NA"/>
    <s v="M"/>
    <x v="1"/>
    <s v="OtsLYON21S_1_0922"/>
    <s v="OtsLYON21S_1_1701"/>
    <x v="7"/>
    <x v="4"/>
    <x v="4"/>
    <s v="FALL"/>
    <n v="0.999999999999998"/>
    <x v="1"/>
    <e v="#N/A"/>
    <n v="1"/>
    <x v="10"/>
    <n v="5.6818181818181825"/>
    <n v="5.7284090909090919"/>
    <n v="12.729797979797981"/>
    <s v="Abv"/>
  </r>
  <r>
    <s v="OtsLGRF23S"/>
    <s v="OtsLGRF23S_9276"/>
    <s v="C-09276"/>
    <d v="2023-09-26T00:00:00"/>
    <x v="1"/>
    <s v="M"/>
    <n v="710"/>
    <x v="10"/>
    <x v="0"/>
    <s v="NA"/>
    <s v="3DD.003D7E52EA"/>
    <s v="NA"/>
    <s v="M"/>
    <x v="1"/>
    <s v="OtsLYON19S_1_1808"/>
    <s v="OtsLYON19S_1_1522"/>
    <x v="1"/>
    <x v="1"/>
    <x v="1"/>
    <s v="FALL"/>
    <n v="0.999999999999998"/>
    <x v="1"/>
    <n v="0.95971980899999998"/>
    <n v="1"/>
    <x v="5"/>
    <n v="5.6818181818181825"/>
    <n v="5.7284090909090919"/>
    <n v="12.729797979797981"/>
    <s v="Abv"/>
  </r>
  <r>
    <s v="OtsLGRF23S"/>
    <s v="OtsLGRF23S_9277"/>
    <s v="C-09277"/>
    <d v="2023-09-26T00:00:00"/>
    <x v="1"/>
    <s v="M"/>
    <n v="740"/>
    <x v="12"/>
    <x v="1"/>
    <s v="NA"/>
    <s v="3DD.003D7E5330"/>
    <s v="NA"/>
    <s v="M"/>
    <x v="1"/>
    <s v="OtsPBT19-RSHFa-0396"/>
    <s v="OtsPBT19-RSHFa-0410"/>
    <x v="12"/>
    <x v="1"/>
    <x v="1"/>
    <s v="FALL"/>
    <n v="1"/>
    <x v="22"/>
    <n v="0.96016800000000002"/>
    <n v="1"/>
    <x v="1"/>
    <n v="5.6818181818181825"/>
    <n v="5.7284090909090919"/>
    <n v="12.729797979797981"/>
    <s v="Blw"/>
  </r>
  <r>
    <s v="OtsLGRF23S"/>
    <s v="OtsLGRF23S_9278"/>
    <s v="C-09278"/>
    <d v="2023-09-26T00:00:00"/>
    <x v="1"/>
    <s v="M"/>
    <n v="700"/>
    <x v="13"/>
    <x v="0"/>
    <s v="NA"/>
    <s v="3DD.003D7E5325"/>
    <s v="NA"/>
    <s v="M"/>
    <x v="1"/>
    <s v="OtsLYON20S_1_0444"/>
    <s v="OtsLYON20S_1_1185"/>
    <x v="5"/>
    <x v="3"/>
    <x v="3"/>
    <s v="FALL"/>
    <n v="1"/>
    <x v="7"/>
    <n v="0.98961045999999997"/>
    <n v="1"/>
    <x v="5"/>
    <n v="5.6818181818181825"/>
    <n v="5.7284090909090919"/>
    <n v="12.729797979797981"/>
    <s v="Blw"/>
  </r>
  <r>
    <s v="OtsLGRF23S"/>
    <s v="OtsLGRF23S_9280"/>
    <s v="C-09280"/>
    <d v="2023-09-26T00:00:00"/>
    <x v="1"/>
    <s v="F"/>
    <n v="840"/>
    <x v="18"/>
    <x v="0"/>
    <s v="NA"/>
    <s v="NA"/>
    <s v="NA"/>
    <s v="F"/>
    <x v="0"/>
    <s v="NA"/>
    <s v="NA"/>
    <x v="0"/>
    <x v="0"/>
    <x v="0"/>
    <s v="FALL"/>
    <n v="0.999999999999995"/>
    <x v="0"/>
    <e v="#N/A"/>
    <n v="1"/>
    <x v="2"/>
    <n v="5.6818181818181825"/>
    <n v="5.7284090909090919"/>
    <n v="12.729797979797981"/>
    <s v="Abv"/>
  </r>
  <r>
    <s v="OtsLGRF23S"/>
    <s v="OtsLGRF23S_9283"/>
    <s v="C-09283"/>
    <d v="2023-09-26T00:00:00"/>
    <x v="1"/>
    <s v="F"/>
    <n v="700"/>
    <x v="13"/>
    <x v="0"/>
    <s v="NA"/>
    <s v="NA"/>
    <s v="NA"/>
    <s v="F"/>
    <x v="0"/>
    <s v="OtsLYON19S_1_1337"/>
    <s v="OtsLYON19S_1_1409"/>
    <x v="1"/>
    <x v="1"/>
    <x v="1"/>
    <s v="FALL"/>
    <n v="1.00000000000001"/>
    <x v="17"/>
    <n v="0.95971980899999998"/>
    <n v="1"/>
    <x v="5"/>
    <n v="5.6818181818181825"/>
    <n v="5.7284090909090919"/>
    <n v="12.729797979797981"/>
    <s v="Blw"/>
  </r>
  <r>
    <s v="OtsLGRF23S"/>
    <s v="OtsLGRF23S_9286"/>
    <s v="C-09286"/>
    <d v="2023-09-26T00:00:00"/>
    <x v="1"/>
    <s v="M"/>
    <n v="820"/>
    <x v="19"/>
    <x v="0"/>
    <s v="NA"/>
    <s v="3DD.003D7E5306"/>
    <s v="NA"/>
    <s v="M"/>
    <x v="1"/>
    <s v="OtsLYON19S_1_0529"/>
    <s v="OtsLYON19S_1_0370"/>
    <x v="1"/>
    <x v="1"/>
    <x v="1"/>
    <s v="FALL"/>
    <n v="0.999999999999997"/>
    <x v="3"/>
    <n v="0.95971980899999998"/>
    <n v="1"/>
    <x v="0"/>
    <n v="5.6818181818181825"/>
    <n v="5.7284090909090919"/>
    <n v="12.729797979797981"/>
    <s v="Abv"/>
  </r>
  <r>
    <s v="OtsLGRF23S"/>
    <s v="OtsLGRF23S_9289"/>
    <s v="C-09289"/>
    <d v="2023-09-26T00:00:00"/>
    <x v="1"/>
    <s v="F"/>
    <n v="680"/>
    <x v="35"/>
    <x v="1"/>
    <n v="1"/>
    <s v="NA"/>
    <s v="NA"/>
    <s v="F"/>
    <x v="0"/>
    <s v="OtsLYON19S_1_1385"/>
    <s v="OtsLYON19S_1_1468"/>
    <x v="1"/>
    <x v="1"/>
    <x v="1"/>
    <s v="FALL"/>
    <n v="1"/>
    <x v="17"/>
    <n v="0.95971980899999998"/>
    <n v="1"/>
    <x v="5"/>
    <n v="5.6818181818181825"/>
    <n v="5.7284090909090919"/>
    <n v="12.729797979797981"/>
    <s v="Blw"/>
  </r>
  <r>
    <s v="OtsLGRF23S"/>
    <s v="OtsLGRF23S_9292"/>
    <s v="C-09292"/>
    <d v="2023-09-26T00:00:00"/>
    <x v="1"/>
    <s v="M"/>
    <n v="510"/>
    <x v="58"/>
    <x v="0"/>
    <s v="NA"/>
    <s v="NA"/>
    <s v="NA"/>
    <s v="M"/>
    <x v="1"/>
    <s v="OtsLYON21S_1_0669"/>
    <s v="OtsLYON21S_1_0137"/>
    <x v="7"/>
    <x v="4"/>
    <x v="4"/>
    <s v="FALL"/>
    <n v="0.999999999999999"/>
    <x v="3"/>
    <e v="#N/A"/>
    <n v="1"/>
    <x v="11"/>
    <n v="5.6818181818181825"/>
    <n v="5.7284090909090919"/>
    <n v="12.729797979797981"/>
    <s v="Abv"/>
  </r>
  <r>
    <s v="OtsLGRF23S"/>
    <s v="OtsLGRF23S_9295"/>
    <s v="C-09295"/>
    <d v="2023-09-26T00:00:00"/>
    <x v="1"/>
    <s v="F"/>
    <n v="740"/>
    <x v="12"/>
    <x v="0"/>
    <s v="NA"/>
    <s v="NA"/>
    <s v="NA"/>
    <s v="F"/>
    <x v="0"/>
    <s v="OtsLYON19S_1_1875"/>
    <s v="OtsLYON19S_1_1656"/>
    <x v="1"/>
    <x v="1"/>
    <x v="1"/>
    <s v="FALL"/>
    <n v="1"/>
    <x v="1"/>
    <n v="0.95971980899999998"/>
    <n v="1"/>
    <x v="1"/>
    <n v="5.6818181818181825"/>
    <n v="5.7284090909090919"/>
    <n v="12.729797979797981"/>
    <s v="Abv"/>
  </r>
  <r>
    <s v="OtsLGRF23S"/>
    <s v="OtsLGRF23S_9298"/>
    <s v="C-09298"/>
    <d v="2023-09-26T00:00:00"/>
    <x v="1"/>
    <s v="F"/>
    <n v="720"/>
    <x v="17"/>
    <x v="0"/>
    <s v="NA"/>
    <s v="NA"/>
    <s v="NA"/>
    <s v="F"/>
    <x v="0"/>
    <s v="OtsLYON19S_1_1794"/>
    <s v="OtsLYON19S_1_2063"/>
    <x v="1"/>
    <x v="1"/>
    <x v="1"/>
    <s v="FALL"/>
    <n v="1"/>
    <x v="14"/>
    <n v="0.95971980899999998"/>
    <n v="1"/>
    <x v="5"/>
    <n v="5.6818181818181825"/>
    <n v="5.7284090909090919"/>
    <n v="12.729797979797981"/>
    <s v="Blw"/>
  </r>
  <r>
    <s v="OtsLGRF23S"/>
    <s v="OtsLGRF23S_9301"/>
    <s v="C-09301"/>
    <d v="2023-09-26T00:00:00"/>
    <x v="1"/>
    <s v="F"/>
    <n v="690"/>
    <x v="30"/>
    <x v="1"/>
    <n v="1"/>
    <s v="NA"/>
    <s v="NA"/>
    <s v="F"/>
    <x v="0"/>
    <s v="OtsLYON18S_1_2339"/>
    <s v="OtsLYON18S_1_2496"/>
    <x v="3"/>
    <x v="2"/>
    <x v="2"/>
    <s v="FALL"/>
    <n v="1"/>
    <x v="17"/>
    <n v="0.80551598400000002"/>
    <n v="1"/>
    <x v="5"/>
    <n v="5.6818181818181825"/>
    <n v="5.7284090909090919"/>
    <n v="12.729797979797981"/>
    <s v="Blw"/>
  </r>
  <r>
    <s v="OtsLGRF23S"/>
    <s v="OtsLGRF23S_9304"/>
    <s v="C-09304"/>
    <d v="2023-09-26T00:00:00"/>
    <x v="1"/>
    <s v="M"/>
    <n v="490"/>
    <x v="44"/>
    <x v="0"/>
    <s v="NA"/>
    <s v="NA"/>
    <s v="NA"/>
    <s v="M"/>
    <x v="1"/>
    <s v="OtsLYON21S_1_0810"/>
    <s v="OtsLYON21S_1_1632"/>
    <x v="7"/>
    <x v="4"/>
    <x v="4"/>
    <s v="FALL"/>
    <n v="1"/>
    <x v="7"/>
    <e v="#N/A"/>
    <n v="1"/>
    <x v="11"/>
    <n v="5.6818181818181825"/>
    <n v="5.7284090909090919"/>
    <n v="12.729797979797981"/>
    <s v="Blw"/>
  </r>
  <r>
    <s v="OtsLGRF23S"/>
    <s v="OtsLGRF23S_9305"/>
    <s v="C-09305"/>
    <d v="2023-09-26T00:00:00"/>
    <x v="1"/>
    <s v="M"/>
    <n v="810"/>
    <x v="9"/>
    <x v="0"/>
    <s v="NA"/>
    <s v="3DD.003D7E5349"/>
    <s v="NA"/>
    <s v="M"/>
    <x v="1"/>
    <s v="OtsLYON19S_1_1843"/>
    <s v="OtsLYON19S_1_1592"/>
    <x v="1"/>
    <x v="1"/>
    <x v="1"/>
    <s v="FALL"/>
    <n v="1"/>
    <x v="1"/>
    <n v="0.95971980899999998"/>
    <n v="1"/>
    <x v="0"/>
    <n v="5.6818181818181825"/>
    <n v="5.7284090909090919"/>
    <n v="12.729797979797981"/>
    <s v="Abv"/>
  </r>
  <r>
    <s v="OtsLGRF23S"/>
    <s v="OtsLGRF23S_9306"/>
    <s v="C-09306"/>
    <d v="2023-09-26T00:00:00"/>
    <x v="1"/>
    <s v="M"/>
    <n v="990"/>
    <x v="24"/>
    <x v="0"/>
    <s v="NA"/>
    <s v="3DD.003D7E52FB"/>
    <s v="This individual failed to genotype"/>
    <s v="U"/>
    <x v="1"/>
    <s v="NG"/>
    <s v="NG"/>
    <x v="4"/>
    <x v="0"/>
    <x v="0"/>
    <s v="NA"/>
    <s v="NA"/>
    <x v="5"/>
    <e v="#N/A"/>
    <n v="1"/>
    <x v="7"/>
    <n v="5.6818181818181825"/>
    <n v="5.7284090909090919"/>
    <n v="12.729797979797981"/>
    <s v="Abv"/>
  </r>
  <r>
    <s v="OtsLGRF23S"/>
    <s v="OtsLGRF23S_9307"/>
    <s v="C-09307"/>
    <d v="2023-09-26T00:00:00"/>
    <x v="1"/>
    <s v="F"/>
    <n v="850"/>
    <x v="14"/>
    <x v="1"/>
    <s v="NA"/>
    <s v="NA"/>
    <s v="NA"/>
    <s v="F"/>
    <x v="0"/>
    <s v="OtsPBT18-UmaFa-0647"/>
    <s v="OtsPBT18-UmaFa-0644"/>
    <x v="14"/>
    <x v="2"/>
    <x v="2"/>
    <s v="FALL"/>
    <n v="0.999999999999996"/>
    <x v="24"/>
    <n v="0.95730000000000004"/>
    <n v="1"/>
    <x v="2"/>
    <n v="5.6818181818181825"/>
    <n v="5.7284090909090919"/>
    <n v="12.729797979797981"/>
    <s v="Blw"/>
  </r>
  <r>
    <s v="OtsLGRF23S"/>
    <s v="OtsLGRF23S_9310"/>
    <s v="C-09310"/>
    <d v="2023-09-26T00:00:00"/>
    <x v="1"/>
    <s v="F"/>
    <n v="680"/>
    <x v="35"/>
    <x v="1"/>
    <n v="1"/>
    <s v="NA"/>
    <s v="NA"/>
    <s v="F"/>
    <x v="0"/>
    <s v="OtsLYON19S_1_1319"/>
    <s v="OtsLYON19S_1_1244"/>
    <x v="1"/>
    <x v="1"/>
    <x v="1"/>
    <s v="FALL"/>
    <n v="1"/>
    <x v="12"/>
    <n v="0.95971980899999998"/>
    <n v="1"/>
    <x v="5"/>
    <n v="5.6818181818181825"/>
    <n v="5.7284090909090919"/>
    <n v="12.729797979797981"/>
    <s v="Abv"/>
  </r>
  <r>
    <s v="OtsLGRF23S"/>
    <s v="OtsLGRF23S_9313"/>
    <s v="C-09313"/>
    <d v="2023-09-27T00:00:00"/>
    <x v="1"/>
    <s v="F"/>
    <n v="800"/>
    <x v="4"/>
    <x v="1"/>
    <n v="1"/>
    <s v="NA"/>
    <s v="NA"/>
    <s v="F"/>
    <x v="0"/>
    <s v="OtsPBT19-RSHFa-0522"/>
    <s v="OtsPBT19-RSHFa-0288"/>
    <x v="12"/>
    <x v="1"/>
    <x v="1"/>
    <s v="FALL"/>
    <n v="1"/>
    <x v="22"/>
    <n v="0.96016800000000002"/>
    <n v="1"/>
    <x v="0"/>
    <n v="5.6818181818181825"/>
    <n v="5.7284090909090919"/>
    <n v="12.729797979797981"/>
    <s v="Blw"/>
  </r>
  <r>
    <s v="OtsLGRF23S"/>
    <s v="OtsLGRF23S_9316"/>
    <s v="C-09316"/>
    <d v="2023-09-27T00:00:00"/>
    <x v="1"/>
    <s v="F"/>
    <n v="630"/>
    <x v="39"/>
    <x v="0"/>
    <s v="NA"/>
    <s v="NA"/>
    <s v="NA"/>
    <s v="F"/>
    <x v="0"/>
    <s v="NA"/>
    <s v="NA"/>
    <x v="0"/>
    <x v="0"/>
    <x v="0"/>
    <s v="FALL"/>
    <n v="1"/>
    <x v="0"/>
    <e v="#N/A"/>
    <n v="1"/>
    <x v="3"/>
    <n v="5.6818181818181825"/>
    <n v="5.7284090909090919"/>
    <n v="12.729797979797981"/>
    <s v="Abv"/>
  </r>
  <r>
    <s v="OtsLGRF23S"/>
    <s v="OtsLGRF23S_9319"/>
    <s v="C-09319"/>
    <d v="2023-09-27T00:00:00"/>
    <x v="1"/>
    <s v="M"/>
    <n v="590"/>
    <x v="36"/>
    <x v="0"/>
    <s v="NA"/>
    <s v="NA"/>
    <s v="NA"/>
    <s v="M"/>
    <x v="1"/>
    <s v="OtsLYON20S_1_1557"/>
    <s v="OtsLYON20S_1_1725"/>
    <x v="5"/>
    <x v="3"/>
    <x v="3"/>
    <s v="FALL"/>
    <n v="1"/>
    <x v="1"/>
    <n v="0.98961045999999997"/>
    <n v="1"/>
    <x v="9"/>
    <n v="5.6818181818181825"/>
    <n v="5.7284090909090919"/>
    <n v="12.729797979797981"/>
    <s v="Abv"/>
  </r>
  <r>
    <s v="OtsLGRF23S"/>
    <s v="OtsLGRF23S_9322"/>
    <s v="C-09322"/>
    <d v="2023-09-27T00:00:00"/>
    <x v="1"/>
    <s v="F"/>
    <n v="700"/>
    <x v="13"/>
    <x v="0"/>
    <s v="NA"/>
    <s v="NA"/>
    <s v="NA"/>
    <s v="F"/>
    <x v="0"/>
    <s v="NA"/>
    <s v="NA"/>
    <x v="0"/>
    <x v="0"/>
    <x v="0"/>
    <s v="FALL"/>
    <n v="1"/>
    <x v="0"/>
    <e v="#N/A"/>
    <n v="1"/>
    <x v="5"/>
    <n v="5.6818181818181825"/>
    <n v="5.7284090909090919"/>
    <n v="12.729797979797981"/>
    <s v="Abv"/>
  </r>
  <r>
    <s v="OtsLGRF23S"/>
    <s v="OtsLGRF23S_9325"/>
    <s v="C-09325"/>
    <d v="2023-09-27T00:00:00"/>
    <x v="1"/>
    <s v="F"/>
    <n v="760"/>
    <x v="6"/>
    <x v="0"/>
    <s v="NA"/>
    <s v="NA"/>
    <s v="NA"/>
    <s v="F"/>
    <x v="0"/>
    <s v="NA"/>
    <s v="NA"/>
    <x v="0"/>
    <x v="0"/>
    <x v="0"/>
    <s v="FALL"/>
    <n v="0.999999999999995"/>
    <x v="0"/>
    <e v="#N/A"/>
    <n v="1"/>
    <x v="1"/>
    <n v="5.6818181818181825"/>
    <n v="5.7284090909090919"/>
    <n v="12.729797979797981"/>
    <s v="Abv"/>
  </r>
  <r>
    <s v="OtsLGRF23S"/>
    <s v="OtsLGRF23S_9328"/>
    <s v="C-09328"/>
    <d v="2023-09-27T00:00:00"/>
    <x v="1"/>
    <s v="F"/>
    <n v="690"/>
    <x v="30"/>
    <x v="0"/>
    <s v="NA"/>
    <s v="3DD.003D476B1D"/>
    <s v="NA"/>
    <s v="F"/>
    <x v="0"/>
    <s v="OtsLYON19S_1_0562"/>
    <s v="OtsLYON19S_1_0465"/>
    <x v="1"/>
    <x v="1"/>
    <x v="1"/>
    <s v="FALL"/>
    <n v="1"/>
    <x v="7"/>
    <n v="0.95971980899999998"/>
    <n v="1"/>
    <x v="5"/>
    <n v="5.6818181818181825"/>
    <n v="5.7284090909090919"/>
    <n v="12.729797979797981"/>
    <s v="Blw"/>
  </r>
  <r>
    <s v="OtsLGRF23S"/>
    <s v="OtsLGRF23S_9331"/>
    <s v="C-09331"/>
    <d v="2023-09-27T00:00:00"/>
    <x v="1"/>
    <s v="F"/>
    <n v="600"/>
    <x v="43"/>
    <x v="1"/>
    <n v="1"/>
    <s v="NA"/>
    <s v="NA"/>
    <s v="F"/>
    <x v="0"/>
    <s v="OtsLYON19S_1_1338"/>
    <s v="OtsLYON19S_1_1260"/>
    <x v="1"/>
    <x v="1"/>
    <x v="1"/>
    <s v="FALL"/>
    <n v="0.999999999999999"/>
    <x v="17"/>
    <n v="0.95971980899999998"/>
    <n v="1"/>
    <x v="9"/>
    <n v="5.6818181818181825"/>
    <n v="5.7284090909090919"/>
    <n v="12.729797979797981"/>
    <s v="Blw"/>
  </r>
  <r>
    <s v="OtsLGRF23S"/>
    <s v="OtsLGRF23S_9334"/>
    <s v="C-09334"/>
    <d v="2023-09-27T00:00:00"/>
    <x v="1"/>
    <s v="F"/>
    <n v="720"/>
    <x v="17"/>
    <x v="1"/>
    <n v="1"/>
    <s v="NA"/>
    <s v="NA"/>
    <s v="F"/>
    <x v="0"/>
    <s v="OtsLYON19S_1_1787"/>
    <s v="OtsLYON19S_1_2049"/>
    <x v="1"/>
    <x v="1"/>
    <x v="1"/>
    <s v="FALL"/>
    <n v="1.00000000000001"/>
    <x v="19"/>
    <n v="0.95971980899999998"/>
    <n v="1"/>
    <x v="5"/>
    <n v="5.6818181818181825"/>
    <n v="5.7284090909090919"/>
    <n v="12.729797979797981"/>
    <s v="Abv"/>
  </r>
  <r>
    <s v="OtsLGRF23S"/>
    <s v="OtsLGRF23S_9337"/>
    <s v="C-09337"/>
    <d v="2023-09-27T00:00:00"/>
    <x v="1"/>
    <s v="F"/>
    <n v="670"/>
    <x v="11"/>
    <x v="1"/>
    <n v="1"/>
    <s v="NA"/>
    <s v="NA"/>
    <s v="F"/>
    <x v="0"/>
    <s v="OtsPBT19-RSHFa-0767"/>
    <s v="OtsPBT19-RSHFa-0482"/>
    <x v="12"/>
    <x v="1"/>
    <x v="1"/>
    <s v="FALL"/>
    <n v="1"/>
    <x v="22"/>
    <n v="0.96016800000000002"/>
    <n v="1"/>
    <x v="3"/>
    <n v="5.6818181818181825"/>
    <n v="5.7284090909090919"/>
    <n v="12.729797979797981"/>
    <s v="Blw"/>
  </r>
  <r>
    <s v="OtsLGRF23S"/>
    <s v="OtsLGRF23S_9340"/>
    <s v="C-09340"/>
    <d v="2023-09-27T00:00:00"/>
    <x v="1"/>
    <s v="F"/>
    <n v="670"/>
    <x v="11"/>
    <x v="1"/>
    <n v="1"/>
    <s v="NA"/>
    <s v="NA"/>
    <s v="F"/>
    <x v="0"/>
    <s v="OtsLYON19S_1_1119"/>
    <s v="OtsLYON19S_1_0961"/>
    <x v="1"/>
    <x v="1"/>
    <x v="1"/>
    <s v="FALL"/>
    <n v="1"/>
    <x v="16"/>
    <n v="0.95971980899999998"/>
    <n v="1"/>
    <x v="3"/>
    <n v="5.6818181818181825"/>
    <n v="5.7284090909090919"/>
    <n v="12.729797979797981"/>
    <s v="Abv"/>
  </r>
  <r>
    <s v="OtsLGRF23S"/>
    <s v="OtsLGRF23S_9343"/>
    <s v="C-09343"/>
    <d v="2023-09-27T00:00:00"/>
    <x v="1"/>
    <s v="M"/>
    <n v="660"/>
    <x v="33"/>
    <x v="1"/>
    <s v="NA"/>
    <s v="NA"/>
    <s v="NA"/>
    <s v="M"/>
    <x v="1"/>
    <s v="OtsPBT19-RSHFa-0536"/>
    <s v="OtsPBT19-RSHFa-0419"/>
    <x v="12"/>
    <x v="1"/>
    <x v="1"/>
    <s v="FALL"/>
    <n v="0.999999999999998"/>
    <x v="22"/>
    <n v="0.96016800000000002"/>
    <n v="1"/>
    <x v="3"/>
    <n v="5.6818181818181825"/>
    <n v="5.7284090909090919"/>
    <n v="12.729797979797981"/>
    <s v="Blw"/>
  </r>
  <r>
    <s v="OtsLGRF23S"/>
    <s v="OtsLGRF23S_9346"/>
    <s v="C-09346"/>
    <d v="2023-09-27T00:00:00"/>
    <x v="1"/>
    <s v="F"/>
    <n v="700"/>
    <x v="13"/>
    <x v="1"/>
    <n v="1"/>
    <s v="NA"/>
    <s v="NA"/>
    <s v="F"/>
    <x v="0"/>
    <s v="OtsLYON19S_1_0541"/>
    <s v="OtsLYON19S_1_0404"/>
    <x v="1"/>
    <x v="1"/>
    <x v="1"/>
    <s v="FALL"/>
    <n v="0.999999999999997"/>
    <x v="7"/>
    <n v="0.95971980899999998"/>
    <n v="1"/>
    <x v="5"/>
    <n v="5.6818181818181825"/>
    <n v="5.7284090909090919"/>
    <n v="12.729797979797981"/>
    <s v="Blw"/>
  </r>
  <r>
    <s v="OtsLGRF23S"/>
    <s v="OtsLGRF23S_9349"/>
    <s v="C-09349"/>
    <d v="2023-09-27T00:00:00"/>
    <x v="1"/>
    <s v="M"/>
    <n v="630"/>
    <x v="39"/>
    <x v="1"/>
    <n v="1"/>
    <s v="NA"/>
    <s v="NA"/>
    <s v="M"/>
    <x v="1"/>
    <s v="NA"/>
    <s v="NA"/>
    <x v="0"/>
    <x v="0"/>
    <x v="0"/>
    <s v="FALL"/>
    <n v="0.999999999999998"/>
    <x v="8"/>
    <e v="#N/A"/>
    <n v="1"/>
    <x v="3"/>
    <n v="5.6818181818181825"/>
    <n v="5.7284090909090919"/>
    <n v="12.729797979797981"/>
    <s v="Abv"/>
  </r>
  <r>
    <s v="OtsLGRF23S"/>
    <s v="OtsLGRF23S_9352"/>
    <s v="C-09352"/>
    <d v="2023-09-27T00:00:00"/>
    <x v="1"/>
    <s v="M"/>
    <n v="720"/>
    <x v="17"/>
    <x v="1"/>
    <n v="1"/>
    <s v="NA"/>
    <s v="NA"/>
    <s v="M"/>
    <x v="1"/>
    <s v="OtsLYON19S_1_0544"/>
    <s v="OtsLYON19S_1_0427"/>
    <x v="1"/>
    <x v="1"/>
    <x v="1"/>
    <s v="FALL"/>
    <n v="1"/>
    <x v="7"/>
    <n v="0.95971980899999998"/>
    <n v="1"/>
    <x v="5"/>
    <n v="5.6818181818181825"/>
    <n v="5.7284090909090919"/>
    <n v="12.729797979797981"/>
    <s v="Blw"/>
  </r>
  <r>
    <s v="OtsLGRF23S"/>
    <s v="OtsLGRF23S_9355"/>
    <s v="C-09355"/>
    <d v="2023-09-27T00:00:00"/>
    <x v="1"/>
    <s v="M"/>
    <n v="700"/>
    <x v="13"/>
    <x v="0"/>
    <s v="NA"/>
    <s v="NA"/>
    <s v="NA"/>
    <s v="M"/>
    <x v="1"/>
    <s v="OtsLYON19S_1_0567"/>
    <s v="OtsLYON19S_1_0479"/>
    <x v="1"/>
    <x v="1"/>
    <x v="1"/>
    <s v="FALL"/>
    <n v="1"/>
    <x v="7"/>
    <n v="0.95971980899999998"/>
    <n v="1"/>
    <x v="5"/>
    <n v="5.6818181818181825"/>
    <n v="5.7284090909090919"/>
    <n v="12.729797979797981"/>
    <s v="Blw"/>
  </r>
  <r>
    <s v="OtsLGRF23S"/>
    <s v="OtsLGRF23S_9358"/>
    <s v="C-09358"/>
    <d v="2023-09-27T00:00:00"/>
    <x v="1"/>
    <s v="F"/>
    <n v="670"/>
    <x v="11"/>
    <x v="0"/>
    <s v="NA"/>
    <s v="NA"/>
    <s v="NA"/>
    <s v="F"/>
    <x v="0"/>
    <s v="OtsLYON19S_1_1795"/>
    <s v="OtsLYON19S_1_2069"/>
    <x v="1"/>
    <x v="1"/>
    <x v="1"/>
    <s v="FALL"/>
    <n v="0.999999999999997"/>
    <x v="14"/>
    <n v="0.95971980899999998"/>
    <n v="1"/>
    <x v="3"/>
    <n v="5.6818181818181825"/>
    <n v="5.7284090909090919"/>
    <n v="12.729797979797981"/>
    <s v="Blw"/>
  </r>
  <r>
    <s v="OtsLGRF23S"/>
    <s v="OtsLGRF23S_9361"/>
    <s v="C-09361"/>
    <d v="2023-09-27T00:00:00"/>
    <x v="1"/>
    <s v="M"/>
    <n v="570"/>
    <x v="32"/>
    <x v="0"/>
    <s v="NA"/>
    <s v="NA"/>
    <s v="NA"/>
    <s v="M"/>
    <x v="1"/>
    <s v="NA"/>
    <s v="NA"/>
    <x v="0"/>
    <x v="0"/>
    <x v="0"/>
    <s v="FALL"/>
    <n v="1"/>
    <x v="0"/>
    <e v="#N/A"/>
    <n v="1"/>
    <x v="8"/>
    <n v="5.6818181818181825"/>
    <n v="5.7284090909090919"/>
    <n v="12.729797979797981"/>
    <s v="Abv"/>
  </r>
  <r>
    <s v="OtsLGRF23S"/>
    <s v="OtsLGRF23S_9364"/>
    <s v="C-09364"/>
    <d v="2023-09-27T00:00:00"/>
    <x v="1"/>
    <s v="M"/>
    <n v="390"/>
    <x v="51"/>
    <x v="0"/>
    <s v="NA"/>
    <s v="NA"/>
    <s v="NA"/>
    <s v="M"/>
    <x v="1"/>
    <s v="NA"/>
    <s v="NA"/>
    <x v="0"/>
    <x v="0"/>
    <x v="0"/>
    <s v="FALL"/>
    <n v="1"/>
    <x v="0"/>
    <e v="#N/A"/>
    <n v="1"/>
    <x v="12"/>
    <n v="5.6818181818181825"/>
    <n v="5.7284090909090919"/>
    <n v="12.729797979797981"/>
    <s v="Abv"/>
  </r>
  <r>
    <s v="OtsLGRF23S"/>
    <s v="OtsLGRF23S_9367"/>
    <s v="C-09367"/>
    <d v="2023-09-27T00:00:00"/>
    <x v="1"/>
    <s v="F"/>
    <n v="720"/>
    <x v="17"/>
    <x v="1"/>
    <n v="1"/>
    <s v="NA"/>
    <s v="NA"/>
    <s v="F"/>
    <x v="0"/>
    <s v="OtsLYON19S_1_1346"/>
    <s v="OtsLYON19S_1_1285"/>
    <x v="1"/>
    <x v="1"/>
    <x v="1"/>
    <s v="FALL"/>
    <n v="1"/>
    <x v="17"/>
    <n v="0.95971980899999998"/>
    <n v="1"/>
    <x v="5"/>
    <n v="5.6818181818181825"/>
    <n v="5.7284090909090919"/>
    <n v="12.729797979797981"/>
    <s v="Blw"/>
  </r>
  <r>
    <s v="OtsLGRF23S"/>
    <s v="OtsLGRF23S_9370"/>
    <s v="C-09370"/>
    <d v="2023-09-27T00:00:00"/>
    <x v="1"/>
    <s v="F"/>
    <n v="710"/>
    <x v="10"/>
    <x v="1"/>
    <s v="NA"/>
    <s v="NA"/>
    <s v="NA"/>
    <s v="F"/>
    <x v="0"/>
    <s v="OtsPBT19-PRHFa-1509"/>
    <s v="OtsPBT19-PRHFa-1436"/>
    <x v="10"/>
    <x v="1"/>
    <x v="1"/>
    <s v="FALL"/>
    <n v="1"/>
    <x v="20"/>
    <n v="0.96152300000000002"/>
    <n v="1"/>
    <x v="5"/>
    <n v="5.6818181818181825"/>
    <n v="5.7284090909090919"/>
    <n v="12.729797979797981"/>
    <s v="Blw"/>
  </r>
  <r>
    <s v="OtsLGRF23S"/>
    <s v="OtsLGRF23S_9373"/>
    <s v="C-09373"/>
    <d v="2023-09-27T00:00:00"/>
    <x v="1"/>
    <s v="F"/>
    <n v="740"/>
    <x v="12"/>
    <x v="0"/>
    <s v="NA"/>
    <s v="NA"/>
    <s v="NA"/>
    <s v="F"/>
    <x v="0"/>
    <s v="OtsLYON19S_1_0574"/>
    <s v="OtsLYON19S_1_0491"/>
    <x v="1"/>
    <x v="1"/>
    <x v="1"/>
    <s v="FALL"/>
    <n v="0.999999999999999"/>
    <x v="7"/>
    <n v="0.95971980899999998"/>
    <n v="1"/>
    <x v="1"/>
    <n v="5.6818181818181825"/>
    <n v="5.7284090909090919"/>
    <n v="12.729797979797981"/>
    <s v="Blw"/>
  </r>
  <r>
    <s v="OtsLGRF23S"/>
    <s v="OtsLGRF23S_9376"/>
    <s v="C-09376"/>
    <d v="2023-09-27T00:00:00"/>
    <x v="1"/>
    <s v="M"/>
    <n v="350"/>
    <x v="50"/>
    <x v="1"/>
    <n v="1"/>
    <s v="NA"/>
    <s v="NA"/>
    <s v="M"/>
    <x v="1"/>
    <s v="OtsLYON21S_1_1088"/>
    <s v="OtsLYON21S_1_1290"/>
    <x v="7"/>
    <x v="4"/>
    <x v="4"/>
    <s v="FALL"/>
    <n v="0.999999999999999"/>
    <x v="17"/>
    <e v="#N/A"/>
    <n v="1"/>
    <x v="12"/>
    <n v="5.6818181818181825"/>
    <n v="5.7284090909090919"/>
    <n v="12.729797979797981"/>
    <s v="Blw"/>
  </r>
  <r>
    <s v="OtsLGRF23S"/>
    <s v="OtsLGRF23S_9379"/>
    <s v="C-09379"/>
    <d v="2023-09-27T00:00:00"/>
    <x v="1"/>
    <s v="F"/>
    <n v="670"/>
    <x v="11"/>
    <x v="0"/>
    <s v="NA"/>
    <s v="NA"/>
    <s v="NA"/>
    <s v="F"/>
    <x v="0"/>
    <s v="OtsLYON20S_1_0444"/>
    <s v="OtsLYON20S_1_1185"/>
    <x v="5"/>
    <x v="3"/>
    <x v="3"/>
    <s v="FALL"/>
    <n v="1"/>
    <x v="7"/>
    <n v="0.98961045999999997"/>
    <n v="1"/>
    <x v="3"/>
    <n v="5.6818181818181825"/>
    <n v="5.7284090909090919"/>
    <n v="12.729797979797981"/>
    <s v="Blw"/>
  </r>
  <r>
    <s v="OtsLGRF23S"/>
    <s v="OtsLGRF23S_9382"/>
    <s v="C-09382"/>
    <d v="2023-09-27T00:00:00"/>
    <x v="1"/>
    <s v="F"/>
    <n v="720"/>
    <x v="17"/>
    <x v="1"/>
    <n v="1"/>
    <s v="NA"/>
    <s v="NA"/>
    <s v="F"/>
    <x v="0"/>
    <s v="OtsLYON19S_1_1364"/>
    <s v="OtsLYON19S_1_1287"/>
    <x v="1"/>
    <x v="1"/>
    <x v="1"/>
    <s v="FALL"/>
    <n v="0.999999999999998"/>
    <x v="17"/>
    <n v="0.95971980899999998"/>
    <n v="1"/>
    <x v="5"/>
    <n v="5.6818181818181825"/>
    <n v="5.7284090909090919"/>
    <n v="12.729797979797981"/>
    <s v="Blw"/>
  </r>
  <r>
    <s v="OtsLGRF23S"/>
    <s v="OtsLGRF23S_9385"/>
    <s v="C-09385"/>
    <d v="2023-09-27T00:00:00"/>
    <x v="1"/>
    <s v="M"/>
    <n v="620"/>
    <x v="49"/>
    <x v="1"/>
    <s v="NA"/>
    <s v="NA"/>
    <s v="NA"/>
    <s v="M"/>
    <x v="1"/>
    <s v="OtsPBT19-PRHFa-3218"/>
    <s v="OtsPBT19-PRHFa-3332"/>
    <x v="10"/>
    <x v="1"/>
    <x v="1"/>
    <s v="FALL"/>
    <n v="1.00000000000001"/>
    <x v="20"/>
    <n v="0.96152300000000002"/>
    <n v="1"/>
    <x v="9"/>
    <n v="5.6818181818181825"/>
    <n v="5.7284090909090919"/>
    <n v="12.729797979797981"/>
    <s v="Blw"/>
  </r>
  <r>
    <s v="OtsLGRF23S"/>
    <s v="OtsLGRF23S_9388"/>
    <s v="C-09388"/>
    <d v="2023-09-27T00:00:00"/>
    <x v="1"/>
    <s v="F"/>
    <n v="770"/>
    <x v="2"/>
    <x v="1"/>
    <n v="1"/>
    <s v="NA"/>
    <s v="NA"/>
    <s v="F"/>
    <x v="0"/>
    <s v="OtsLYON19S_1_0552"/>
    <s v="OtsLYON19S_1_0439"/>
    <x v="1"/>
    <x v="1"/>
    <x v="1"/>
    <s v="FALL"/>
    <n v="0.999999999999997"/>
    <x v="7"/>
    <n v="0.95971980899999998"/>
    <n v="1"/>
    <x v="1"/>
    <n v="5.6818181818181825"/>
    <n v="5.7284090909090919"/>
    <n v="12.729797979797981"/>
    <s v="Blw"/>
  </r>
  <r>
    <s v="OtsLGRF23S"/>
    <s v="OtsLGRF23S_9391"/>
    <s v="C-09391"/>
    <d v="2023-09-27T00:00:00"/>
    <x v="1"/>
    <s v="F"/>
    <n v="680"/>
    <x v="35"/>
    <x v="0"/>
    <s v="NA"/>
    <s v="NA"/>
    <s v="NA"/>
    <s v="M"/>
    <x v="1"/>
    <s v="OtsLYON19S_1_1798"/>
    <s v="OtsLYON19S_1_2059"/>
    <x v="1"/>
    <x v="1"/>
    <x v="1"/>
    <s v="FALL"/>
    <n v="1"/>
    <x v="14"/>
    <n v="0.95971980899999998"/>
    <n v="1"/>
    <x v="5"/>
    <n v="5.6818181818181825"/>
    <n v="5.7284090909090919"/>
    <n v="12.729797979797981"/>
    <s v="Blw"/>
  </r>
  <r>
    <s v="OtsLGRF23S"/>
    <s v="OtsLGRF23S_9394"/>
    <s v="C-09394"/>
    <d v="2023-09-27T00:00:00"/>
    <x v="1"/>
    <s v="F"/>
    <n v="660"/>
    <x v="33"/>
    <x v="1"/>
    <n v="1"/>
    <s v="NA"/>
    <s v="This sample is a duplicate with OtsLGRF23S_10735."/>
    <s v="F"/>
    <x v="0"/>
    <s v="OtsLYON19S_1_1342"/>
    <s v="OtsLYON19S_1_1292"/>
    <x v="1"/>
    <x v="1"/>
    <x v="1"/>
    <s v="FALL"/>
    <n v="1"/>
    <x v="17"/>
    <n v="0.95971980899999998"/>
    <n v="1"/>
    <x v="3"/>
    <n v="5.6818181818181825"/>
    <n v="5.7284090909090919"/>
    <n v="12.729797979797981"/>
    <s v="Blw"/>
  </r>
  <r>
    <s v="OtsLGRF23S"/>
    <s v="OtsLGRF23S_9397"/>
    <s v="C-09397"/>
    <d v="2023-09-27T00:00:00"/>
    <x v="1"/>
    <s v="F"/>
    <n v="730"/>
    <x v="16"/>
    <x v="0"/>
    <s v="NA"/>
    <s v="NA"/>
    <s v="NA"/>
    <s v="F"/>
    <x v="0"/>
    <s v="OtsLYON19S_1_1798"/>
    <s v="OtsLYON19S_1_2059"/>
    <x v="1"/>
    <x v="1"/>
    <x v="1"/>
    <s v="FALL"/>
    <n v="0.999999999999998"/>
    <x v="14"/>
    <n v="0.95971980899999998"/>
    <n v="1"/>
    <x v="1"/>
    <n v="5.6818181818181825"/>
    <n v="5.7284090909090919"/>
    <n v="12.729797979797981"/>
    <s v="Blw"/>
  </r>
  <r>
    <s v="OtsLGRF23S"/>
    <s v="OtsLGRF23S_9400"/>
    <s v="C-09400"/>
    <d v="2023-09-27T00:00:00"/>
    <x v="1"/>
    <s v="M"/>
    <n v="580"/>
    <x v="46"/>
    <x v="1"/>
    <n v="1"/>
    <s v="NA"/>
    <s v="NA"/>
    <s v="M"/>
    <x v="1"/>
    <s v="OtsLYON19S_1_0548"/>
    <s v="OtsLYON19S_1_0409"/>
    <x v="1"/>
    <x v="1"/>
    <x v="1"/>
    <s v="FALL"/>
    <n v="0.999999999999998"/>
    <x v="7"/>
    <n v="0.95971980899999998"/>
    <n v="1"/>
    <x v="9"/>
    <n v="5.6818181818181825"/>
    <n v="5.7284090909090919"/>
    <n v="12.729797979797981"/>
    <s v="Blw"/>
  </r>
  <r>
    <s v="OtsLGRF23S"/>
    <s v="OtsLGRF23S_9403"/>
    <s v="C-09403"/>
    <d v="2023-09-27T00:00:00"/>
    <x v="1"/>
    <s v="M"/>
    <n v="530"/>
    <x v="25"/>
    <x v="1"/>
    <n v="1"/>
    <s v="NA"/>
    <s v="NA"/>
    <s v="M"/>
    <x v="1"/>
    <s v="OtsLYON19S_1_1385"/>
    <s v="OtsLYON19S_1_1467"/>
    <x v="1"/>
    <x v="1"/>
    <x v="1"/>
    <s v="FALL"/>
    <n v="0.999999999999995"/>
    <x v="17"/>
    <n v="0.95971980899999998"/>
    <n v="1"/>
    <x v="8"/>
    <n v="5.6818181818181825"/>
    <n v="5.7284090909090919"/>
    <n v="12.729797979797981"/>
    <s v="Blw"/>
  </r>
  <r>
    <s v="OtsLGRF23S"/>
    <s v="OtsLGRF23S_9406"/>
    <s v="C-09406"/>
    <d v="2023-09-27T00:00:00"/>
    <x v="1"/>
    <s v="M"/>
    <n v="900"/>
    <x v="7"/>
    <x v="0"/>
    <s v="NA"/>
    <s v="NA"/>
    <s v="NA"/>
    <s v="M"/>
    <x v="1"/>
    <s v="NA"/>
    <s v="NA"/>
    <x v="0"/>
    <x v="0"/>
    <x v="0"/>
    <s v="FALL"/>
    <n v="0.999999999999999"/>
    <x v="0"/>
    <e v="#N/A"/>
    <n v="1"/>
    <x v="4"/>
    <n v="5.6818181818181825"/>
    <n v="5.7284090909090919"/>
    <n v="12.729797979797981"/>
    <s v="Abv"/>
  </r>
  <r>
    <s v="OtsLGRF23S"/>
    <s v="OtsLGRF23S_9409"/>
    <s v="C-09409"/>
    <d v="2023-09-27T00:00:00"/>
    <x v="1"/>
    <s v="F"/>
    <n v="710"/>
    <x v="10"/>
    <x v="0"/>
    <s v="NA"/>
    <s v="NA"/>
    <s v="NA"/>
    <s v="F"/>
    <x v="0"/>
    <s v="OtsLYON19S_1_2313"/>
    <s v="OtsLYON19S_1_2097"/>
    <x v="1"/>
    <x v="1"/>
    <x v="1"/>
    <s v="FALL"/>
    <n v="0.999999999999999"/>
    <x v="14"/>
    <n v="0.95971980899999998"/>
    <n v="1"/>
    <x v="5"/>
    <n v="5.6818181818181825"/>
    <n v="5.7284090909090919"/>
    <n v="12.729797979797981"/>
    <s v="Blw"/>
  </r>
  <r>
    <s v="OtsLGRF23S"/>
    <s v="OtsLGRF23S_9412"/>
    <s v="C-09412"/>
    <d v="2023-09-27T00:00:00"/>
    <x v="1"/>
    <s v="F"/>
    <n v="710"/>
    <x v="10"/>
    <x v="1"/>
    <n v="1"/>
    <s v="NA"/>
    <s v="NA"/>
    <s v="F"/>
    <x v="0"/>
    <s v="OtsLYON19S_1_1112"/>
    <s v="OtsLYON19S_1_0931"/>
    <x v="1"/>
    <x v="1"/>
    <x v="1"/>
    <s v="FALL"/>
    <n v="1"/>
    <x v="16"/>
    <n v="0.95971980899999998"/>
    <n v="1"/>
    <x v="5"/>
    <n v="5.6818181818181825"/>
    <n v="5.7284090909090919"/>
    <n v="12.729797979797981"/>
    <s v="Abv"/>
  </r>
  <r>
    <s v="OtsLGRF23S"/>
    <s v="OtsLGRF23S_9415"/>
    <s v="C-09415"/>
    <d v="2023-09-27T00:00:00"/>
    <x v="1"/>
    <s v="F"/>
    <n v="700"/>
    <x v="13"/>
    <x v="0"/>
    <s v="NA"/>
    <s v="NA"/>
    <s v="NA"/>
    <s v="F"/>
    <x v="0"/>
    <s v="OtsLYON19S_1_1705"/>
    <s v="OtsLYON19S_1_2105"/>
    <x v="1"/>
    <x v="1"/>
    <x v="1"/>
    <s v="FALL"/>
    <n v="1"/>
    <x v="14"/>
    <n v="0.95971980899999998"/>
    <n v="1"/>
    <x v="5"/>
    <n v="5.6818181818181825"/>
    <n v="5.7284090909090919"/>
    <n v="12.729797979797981"/>
    <s v="Blw"/>
  </r>
  <r>
    <s v="OtsLGRF23S"/>
    <s v="OtsLGRF23S_9418"/>
    <s v="C-09418"/>
    <d v="2023-09-27T00:00:00"/>
    <x v="1"/>
    <s v="M"/>
    <n v="650"/>
    <x v="5"/>
    <x v="0"/>
    <s v="NA"/>
    <s v="NA"/>
    <s v="NA"/>
    <s v="M"/>
    <x v="1"/>
    <s v="NA"/>
    <s v="NA"/>
    <x v="0"/>
    <x v="0"/>
    <x v="0"/>
    <s v="FALL"/>
    <n v="1"/>
    <x v="0"/>
    <e v="#N/A"/>
    <n v="1"/>
    <x v="3"/>
    <n v="5.6818181818181825"/>
    <n v="5.7284090909090919"/>
    <n v="12.729797979797981"/>
    <s v="Abv"/>
  </r>
  <r>
    <s v="OtsLGRF23S"/>
    <s v="OtsLGRF23S_9421"/>
    <s v="C-09421"/>
    <d v="2023-09-27T00:00:00"/>
    <x v="1"/>
    <s v="M"/>
    <n v="660"/>
    <x v="33"/>
    <x v="0"/>
    <s v="NA"/>
    <s v="NA"/>
    <s v="NA"/>
    <s v="M"/>
    <x v="1"/>
    <s v="NA"/>
    <s v="NA"/>
    <x v="0"/>
    <x v="0"/>
    <x v="0"/>
    <s v="FALL"/>
    <n v="1.00000000000001"/>
    <x v="0"/>
    <e v="#N/A"/>
    <n v="1"/>
    <x v="3"/>
    <n v="5.6818181818181825"/>
    <n v="5.7284090909090919"/>
    <n v="12.729797979797981"/>
    <s v="Abv"/>
  </r>
  <r>
    <s v="OtsLGRF23S"/>
    <s v="OtsLGRF23S_9424"/>
    <s v="C-09424"/>
    <d v="2023-09-27T00:00:00"/>
    <x v="1"/>
    <s v="M"/>
    <n v="690"/>
    <x v="30"/>
    <x v="0"/>
    <s v="NA"/>
    <s v="NA"/>
    <s v="NA"/>
    <s v="M"/>
    <x v="1"/>
    <s v="OtsLYON20S_1_0483"/>
    <s v="OtsLYON20S_1_0526"/>
    <x v="5"/>
    <x v="3"/>
    <x v="3"/>
    <s v="FALL"/>
    <n v="0.999999999999996"/>
    <x v="7"/>
    <n v="0.98961045999999997"/>
    <n v="1"/>
    <x v="5"/>
    <n v="5.6818181818181825"/>
    <n v="5.7284090909090919"/>
    <n v="12.729797979797981"/>
    <s v="Blw"/>
  </r>
  <r>
    <s v="OtsLGRF23S"/>
    <s v="OtsLGRF23S_9427"/>
    <s v="C-09427"/>
    <d v="2023-09-27T00:00:00"/>
    <x v="1"/>
    <s v="F"/>
    <n v="800"/>
    <x v="4"/>
    <x v="1"/>
    <n v="1"/>
    <s v="NA"/>
    <s v="NA"/>
    <s v="F"/>
    <x v="0"/>
    <s v="OtsLYON19S_1_1714"/>
    <s v="OtsLYON19S_1_1917"/>
    <x v="1"/>
    <x v="1"/>
    <x v="1"/>
    <s v="FALL"/>
    <n v="0.999999999999999"/>
    <x v="1"/>
    <n v="0.95971980899999998"/>
    <n v="1"/>
    <x v="0"/>
    <n v="5.6818181818181825"/>
    <n v="5.7284090909090919"/>
    <n v="12.729797979797981"/>
    <s v="Abv"/>
  </r>
  <r>
    <s v="OtsLGRF23S"/>
    <s v="OtsLGRF23S_9430"/>
    <s v="C-09430"/>
    <d v="2023-09-28T00:00:00"/>
    <x v="1"/>
    <s v="F"/>
    <n v="750"/>
    <x v="1"/>
    <x v="0"/>
    <s v="NA"/>
    <s v="NA"/>
    <s v="NA"/>
    <s v="F"/>
    <x v="0"/>
    <s v="OtsLYON19S_1_0574"/>
    <s v="OtsLYON19S_1_0493"/>
    <x v="1"/>
    <x v="1"/>
    <x v="1"/>
    <s v="FALL"/>
    <n v="0.999999999999998"/>
    <x v="7"/>
    <n v="0.95971980899999998"/>
    <n v="1"/>
    <x v="1"/>
    <n v="5.6818181818181825"/>
    <n v="5.7284090909090919"/>
    <n v="12.729797979797981"/>
    <s v="Blw"/>
  </r>
  <r>
    <s v="OtsLGRF23S"/>
    <s v="OtsLGRF23S_9433"/>
    <s v="C-09433"/>
    <d v="2023-09-28T00:00:00"/>
    <x v="1"/>
    <s v="F"/>
    <n v="670"/>
    <x v="11"/>
    <x v="1"/>
    <n v="1"/>
    <s v="NA"/>
    <s v="NA"/>
    <s v="F"/>
    <x v="0"/>
    <s v="OtsLYON19S_1_1787"/>
    <s v="OtsLYON19S_1_2049"/>
    <x v="1"/>
    <x v="1"/>
    <x v="1"/>
    <s v="FALL"/>
    <n v="1"/>
    <x v="19"/>
    <n v="0.95971980899999998"/>
    <n v="1"/>
    <x v="3"/>
    <n v="5.6818181818181825"/>
    <n v="5.7284090909090919"/>
    <n v="12.729797979797981"/>
    <s v="Abv"/>
  </r>
  <r>
    <s v="OtsLGRF23S"/>
    <s v="OtsLGRF23S_9436"/>
    <s v="C-09436"/>
    <d v="2023-09-28T00:00:00"/>
    <x v="1"/>
    <s v="M"/>
    <n v="600"/>
    <x v="43"/>
    <x v="1"/>
    <n v="1"/>
    <s v="NA"/>
    <s v="NA"/>
    <s v="M"/>
    <x v="1"/>
    <s v="OtsLYON19S_1_1309"/>
    <s v="OtsLYON19S_1_1276"/>
    <x v="1"/>
    <x v="1"/>
    <x v="1"/>
    <s v="FALL"/>
    <n v="1"/>
    <x v="17"/>
    <n v="0.95971980899999998"/>
    <n v="1"/>
    <x v="9"/>
    <n v="5.6818181818181825"/>
    <n v="5.7284090909090919"/>
    <n v="12.729797979797981"/>
    <s v="Blw"/>
  </r>
  <r>
    <s v="OtsLGRF23S"/>
    <s v="OtsLGRF23S_9439"/>
    <s v="C-09439"/>
    <d v="2023-09-28T00:00:00"/>
    <x v="1"/>
    <s v="F"/>
    <n v="700"/>
    <x v="13"/>
    <x v="1"/>
    <n v="1"/>
    <s v="NA"/>
    <s v="NA"/>
    <s v="F"/>
    <x v="0"/>
    <s v="OtsLYON19S_1_0546"/>
    <s v="OtsLYON19S_1_0432"/>
    <x v="1"/>
    <x v="1"/>
    <x v="1"/>
    <s v="FALL"/>
    <n v="1"/>
    <x v="7"/>
    <n v="0.95971980899999998"/>
    <n v="1"/>
    <x v="5"/>
    <n v="5.6818181818181825"/>
    <n v="5.7284090909090919"/>
    <n v="12.729797979797981"/>
    <s v="Blw"/>
  </r>
  <r>
    <s v="OtsLGRF23S"/>
    <s v="OtsLGRF23S_9442"/>
    <s v="C-09442"/>
    <d v="2023-09-28T00:00:00"/>
    <x v="1"/>
    <s v="M"/>
    <n v="740"/>
    <x v="12"/>
    <x v="0"/>
    <n v="1"/>
    <s v="NA"/>
    <s v="NA"/>
    <s v="M"/>
    <x v="1"/>
    <s v="OtsPBt19-PRHFa-7473"/>
    <s v="OtsPBT19-PRHFa-7649"/>
    <x v="10"/>
    <x v="1"/>
    <x v="1"/>
    <s v="FALL"/>
    <n v="1"/>
    <x v="20"/>
    <n v="0.96152300000000002"/>
    <n v="1"/>
    <x v="1"/>
    <n v="5.6818181818181825"/>
    <n v="5.7284090909090919"/>
    <n v="12.729797979797981"/>
    <s v="Blw"/>
  </r>
  <r>
    <s v="OtsLGRF23S"/>
    <s v="OtsLGRF23S_9445"/>
    <s v="C-09445"/>
    <d v="2023-09-28T00:00:00"/>
    <x v="1"/>
    <s v="M"/>
    <n v="590"/>
    <x v="36"/>
    <x v="0"/>
    <s v="NA"/>
    <s v="NA"/>
    <s v="NA"/>
    <s v="M"/>
    <x v="1"/>
    <s v="NA"/>
    <s v="NA"/>
    <x v="0"/>
    <x v="0"/>
    <x v="0"/>
    <s v="FALL"/>
    <n v="1"/>
    <x v="0"/>
    <e v="#N/A"/>
    <n v="1"/>
    <x v="9"/>
    <n v="5.6818181818181825"/>
    <n v="5.7284090909090919"/>
    <n v="12.729797979797981"/>
    <s v="Abv"/>
  </r>
  <r>
    <s v="OtsLGRF23S"/>
    <s v="OtsLGRF23S_9448"/>
    <s v="C-09448"/>
    <d v="2023-09-28T00:00:00"/>
    <x v="1"/>
    <s v="M"/>
    <n v="650"/>
    <x v="5"/>
    <x v="1"/>
    <n v="1"/>
    <s v="NA"/>
    <s v="NA"/>
    <s v="M"/>
    <x v="1"/>
    <s v="OtsLYON19S_1_1329"/>
    <s v="OtsLYON19S_1_1280"/>
    <x v="1"/>
    <x v="1"/>
    <x v="1"/>
    <s v="FALL"/>
    <n v="1"/>
    <x v="17"/>
    <n v="0.95971980899999998"/>
    <n v="1"/>
    <x v="3"/>
    <n v="5.6818181818181825"/>
    <n v="5.7284090909090919"/>
    <n v="12.729797979797981"/>
    <s v="Blw"/>
  </r>
  <r>
    <s v="OtsLGRF23S"/>
    <s v="OtsLGRF23S_9451"/>
    <s v="C-09451"/>
    <d v="2023-09-28T00:00:00"/>
    <x v="1"/>
    <s v="M"/>
    <n v="800"/>
    <x v="4"/>
    <x v="0"/>
    <s v="NA"/>
    <s v="NA"/>
    <s v="NA"/>
    <s v="F"/>
    <x v="0"/>
    <s v="OtsWellsSuPBT19YM-36"/>
    <s v="OtsWellsSuPBT19Y-114"/>
    <x v="9"/>
    <x v="1"/>
    <x v="1"/>
    <s v="FALL"/>
    <n v="1"/>
    <x v="18"/>
    <e v="#N/A"/>
    <n v="1"/>
    <x v="0"/>
    <n v="5.6818181818181825"/>
    <n v="5.7284090909090919"/>
    <n v="12.729797979797981"/>
    <s v="Blw"/>
  </r>
  <r>
    <s v="OtsLGRF23S"/>
    <s v="OtsLGRF23S_9454"/>
    <s v="C-09454"/>
    <d v="2023-09-28T00:00:00"/>
    <x v="1"/>
    <s v="F"/>
    <n v="580"/>
    <x v="46"/>
    <x v="0"/>
    <s v="NA"/>
    <s v="NA"/>
    <s v="NA"/>
    <s v="M"/>
    <x v="1"/>
    <s v="OtsLYON20S_1_0659"/>
    <s v="OtsLYON20S_1_0729"/>
    <x v="5"/>
    <x v="3"/>
    <x v="3"/>
    <s v="FALL"/>
    <n v="1"/>
    <x v="1"/>
    <n v="0.98961045999999997"/>
    <n v="1"/>
    <x v="9"/>
    <n v="5.6818181818181825"/>
    <n v="5.7284090909090919"/>
    <n v="12.729797979797981"/>
    <s v="Abv"/>
  </r>
  <r>
    <s v="OtsLGRF23S"/>
    <s v="OtsLGRF23S_9457"/>
    <s v="C-09457"/>
    <d v="2023-09-28T00:00:00"/>
    <x v="1"/>
    <s v="M"/>
    <n v="750"/>
    <x v="1"/>
    <x v="0"/>
    <s v="NA"/>
    <s v="NA"/>
    <s v="NA"/>
    <s v="M"/>
    <x v="1"/>
    <s v="OtsLYON19S_1_0564"/>
    <s v="OtsLYON19S_1_0476"/>
    <x v="1"/>
    <x v="1"/>
    <x v="1"/>
    <s v="FALL"/>
    <n v="0.999999999999999"/>
    <x v="7"/>
    <n v="0.95971980899999998"/>
    <n v="1"/>
    <x v="1"/>
    <n v="5.6818181818181825"/>
    <n v="5.7284090909090919"/>
    <n v="12.729797979797981"/>
    <s v="Blw"/>
  </r>
  <r>
    <s v="OtsLGRF23S"/>
    <s v="OtsLGRF23S_9460"/>
    <s v="C-09460"/>
    <d v="2023-09-28T00:00:00"/>
    <x v="1"/>
    <s v="M"/>
    <n v="790"/>
    <x v="0"/>
    <x v="0"/>
    <s v="NA"/>
    <s v="NA"/>
    <s v="NA"/>
    <s v="M"/>
    <x v="1"/>
    <s v="OtsLYON19S_1_0598"/>
    <s v="OtsLYON19S_1_0666"/>
    <x v="1"/>
    <x v="1"/>
    <x v="1"/>
    <s v="FALL"/>
    <n v="1"/>
    <x v="6"/>
    <n v="0.95971980899999998"/>
    <n v="1"/>
    <x v="0"/>
    <n v="5.6818181818181825"/>
    <n v="5.7284090909090919"/>
    <n v="12.729797979797981"/>
    <s v="Abv"/>
  </r>
  <r>
    <s v="OtsLGRF23S"/>
    <s v="OtsLGRF23S_9463"/>
    <s v="C-09463"/>
    <d v="2023-09-28T00:00:00"/>
    <x v="1"/>
    <s v="M"/>
    <n v="460"/>
    <x v="37"/>
    <x v="1"/>
    <n v="1"/>
    <s v="NA"/>
    <s v="NA"/>
    <s v="M"/>
    <x v="1"/>
    <s v="OtsLYON21S_1_0785"/>
    <s v="OtsLYON21S_1_0453"/>
    <x v="7"/>
    <x v="4"/>
    <x v="4"/>
    <s v="FALL"/>
    <n v="0.999999999999995"/>
    <x v="7"/>
    <e v="#N/A"/>
    <n v="1"/>
    <x v="10"/>
    <n v="5.6818181818181825"/>
    <n v="5.7284090909090919"/>
    <n v="12.729797979797981"/>
    <s v="Blw"/>
  </r>
  <r>
    <s v="OtsLGRF23S"/>
    <s v="OtsLGRF23S_9466"/>
    <s v="C-09466"/>
    <d v="2023-09-28T00:00:00"/>
    <x v="1"/>
    <s v="M"/>
    <n v="700"/>
    <x v="13"/>
    <x v="0"/>
    <s v="NA"/>
    <s v="NA"/>
    <s v="NA"/>
    <s v="M"/>
    <x v="1"/>
    <s v="OtsLYON20S_1_0450"/>
    <s v="OtsLYON20S_1_1163"/>
    <x v="5"/>
    <x v="3"/>
    <x v="3"/>
    <s v="FALL"/>
    <n v="0.999999999999998"/>
    <x v="7"/>
    <n v="0.98961045999999997"/>
    <n v="1"/>
    <x v="5"/>
    <n v="5.6818181818181825"/>
    <n v="5.7284090909090919"/>
    <n v="12.729797979797981"/>
    <s v="Blw"/>
  </r>
  <r>
    <s v="OtsLGRF23S"/>
    <s v="OtsLGRF23S_9469"/>
    <s v="C-09469"/>
    <d v="2023-09-28T00:00:00"/>
    <x v="1"/>
    <s v="M"/>
    <n v="390"/>
    <x v="51"/>
    <x v="1"/>
    <n v="1"/>
    <s v="NA"/>
    <s v="NA"/>
    <s v="M"/>
    <x v="1"/>
    <s v="OtsLYON21S_1_0977"/>
    <s v="OtsLYON21S_1_0541"/>
    <x v="7"/>
    <x v="4"/>
    <x v="4"/>
    <s v="FALL"/>
    <n v="1"/>
    <x v="17"/>
    <e v="#N/A"/>
    <n v="1"/>
    <x v="12"/>
    <n v="5.6818181818181825"/>
    <n v="5.7284090909090919"/>
    <n v="12.729797979797981"/>
    <s v="Blw"/>
  </r>
  <r>
    <s v="OtsLGRF23S"/>
    <s v="OtsLGRF23S_9472"/>
    <s v="C-09472"/>
    <d v="2023-09-28T00:00:00"/>
    <x v="1"/>
    <s v="F"/>
    <n v="730"/>
    <x v="16"/>
    <x v="1"/>
    <n v="1"/>
    <s v="NA"/>
    <s v="NA"/>
    <s v="F"/>
    <x v="0"/>
    <s v="OtsLYON19S_1_0130"/>
    <s v="OtsLYON19S_1_0080"/>
    <x v="1"/>
    <x v="1"/>
    <x v="1"/>
    <s v="FALL"/>
    <n v="1"/>
    <x v="4"/>
    <n v="0.95971980899999998"/>
    <n v="1"/>
    <x v="1"/>
    <n v="5.6818181818181825"/>
    <n v="5.7284090909090919"/>
    <n v="12.729797979797981"/>
    <s v="Abv"/>
  </r>
  <r>
    <s v="OtsLGRF23S"/>
    <s v="OtsLGRF23S_9475"/>
    <s v="C-09475"/>
    <d v="2023-09-28T00:00:00"/>
    <x v="1"/>
    <s v="M"/>
    <n v="760"/>
    <x v="6"/>
    <x v="0"/>
    <s v="NA"/>
    <s v="NA"/>
    <s v="NA"/>
    <s v="M"/>
    <x v="1"/>
    <s v="NA"/>
    <s v="NA"/>
    <x v="0"/>
    <x v="0"/>
    <x v="0"/>
    <s v="FALL"/>
    <n v="0.999999999999997"/>
    <x v="0"/>
    <e v="#N/A"/>
    <n v="1"/>
    <x v="1"/>
    <n v="5.6818181818181825"/>
    <n v="5.7284090909090919"/>
    <n v="12.729797979797981"/>
    <s v="Abv"/>
  </r>
  <r>
    <s v="OtsLGRF23S"/>
    <s v="OtsLGRF23S_9478"/>
    <s v="C-09478"/>
    <d v="2023-09-28T00:00:00"/>
    <x v="1"/>
    <s v="M"/>
    <n v="710"/>
    <x v="10"/>
    <x v="0"/>
    <s v="NA"/>
    <s v="NA"/>
    <s v="NA"/>
    <s v="M"/>
    <x v="1"/>
    <s v="OtsLYON20S_1_0451"/>
    <s v="OtsLYON20S_1_1177"/>
    <x v="5"/>
    <x v="3"/>
    <x v="3"/>
    <s v="FALL"/>
    <n v="1"/>
    <x v="7"/>
    <n v="0.98961045999999997"/>
    <n v="1"/>
    <x v="5"/>
    <n v="5.6818181818181825"/>
    <n v="5.7284090909090919"/>
    <n v="12.729797979797981"/>
    <s v="Blw"/>
  </r>
  <r>
    <s v="OtsLGRF23S"/>
    <s v="OtsLGRF23S_9481"/>
    <s v="C-09481"/>
    <d v="2023-09-28T00:00:00"/>
    <x v="1"/>
    <s v="M"/>
    <n v="770"/>
    <x v="2"/>
    <x v="1"/>
    <n v="1"/>
    <s v="NA"/>
    <s v="NA"/>
    <s v="M"/>
    <x v="1"/>
    <s v="OtsLYON18S_1_2322"/>
    <s v="OtsLYON18S_1_2446"/>
    <x v="3"/>
    <x v="2"/>
    <x v="2"/>
    <s v="FALL"/>
    <n v="1"/>
    <x v="17"/>
    <n v="0.80551598400000002"/>
    <n v="1"/>
    <x v="1"/>
    <n v="5.6818181818181825"/>
    <n v="5.7284090909090919"/>
    <n v="12.729797979797981"/>
    <s v="Blw"/>
  </r>
  <r>
    <s v="OtsLGRF23S"/>
    <s v="OtsLGRF23S_9484"/>
    <s v="C-09484"/>
    <d v="2023-09-28T00:00:00"/>
    <x v="1"/>
    <s v="M"/>
    <n v="700"/>
    <x v="13"/>
    <x v="0"/>
    <s v="NA"/>
    <s v="NA"/>
    <s v="NA"/>
    <s v="M"/>
    <x v="1"/>
    <s v="OtsLYON20S_1_0485"/>
    <s v="OtsLYON20S_1_0531"/>
    <x v="5"/>
    <x v="3"/>
    <x v="3"/>
    <s v="FALL"/>
    <n v="1"/>
    <x v="7"/>
    <n v="0.98961045999999997"/>
    <n v="1"/>
    <x v="5"/>
    <n v="5.6818181818181825"/>
    <n v="5.7284090909090919"/>
    <n v="12.729797979797981"/>
    <s v="Blw"/>
  </r>
  <r>
    <s v="OtsLGRF23S"/>
    <s v="OtsLGRF23S_9487"/>
    <s v="C-09487"/>
    <d v="2023-09-28T00:00:00"/>
    <x v="1"/>
    <s v="M"/>
    <n v="570"/>
    <x v="32"/>
    <x v="0"/>
    <s v="NA"/>
    <s v="NA"/>
    <s v="NA"/>
    <s v="M"/>
    <x v="1"/>
    <s v="NA"/>
    <s v="NA"/>
    <x v="0"/>
    <x v="0"/>
    <x v="0"/>
    <s v="FALL"/>
    <n v="0.999999999999998"/>
    <x v="0"/>
    <e v="#N/A"/>
    <n v="1"/>
    <x v="8"/>
    <n v="5.6818181818181825"/>
    <n v="5.7284090909090919"/>
    <n v="12.729797979797981"/>
    <s v="Abv"/>
  </r>
  <r>
    <s v="OtsLGRF23S"/>
    <s v="OtsLGRF23S_9490"/>
    <s v="C-09490"/>
    <d v="2023-09-28T00:00:00"/>
    <x v="1"/>
    <s v="M"/>
    <n v="650"/>
    <x v="5"/>
    <x v="0"/>
    <s v="NA"/>
    <s v="NA"/>
    <s v="NA"/>
    <s v="M"/>
    <x v="1"/>
    <s v="OtsLYON20S_1_0659"/>
    <s v="OtsLYON20S_1_0729"/>
    <x v="5"/>
    <x v="3"/>
    <x v="3"/>
    <s v="FALL"/>
    <n v="1"/>
    <x v="1"/>
    <n v="0.98961045999999997"/>
    <n v="1"/>
    <x v="3"/>
    <n v="5.6818181818181825"/>
    <n v="5.7284090909090919"/>
    <n v="12.729797979797981"/>
    <s v="Abv"/>
  </r>
  <r>
    <s v="OtsLGRF23S"/>
    <s v="OtsLGRF23S_9493"/>
    <s v="C-09493"/>
    <d v="2023-09-28T00:00:00"/>
    <x v="1"/>
    <s v="M"/>
    <n v="590"/>
    <x v="36"/>
    <x v="1"/>
    <n v="1"/>
    <s v="NA"/>
    <s v="NA"/>
    <s v="M"/>
    <x v="1"/>
    <s v="OtsLYON20S_1_1424"/>
    <s v="OtsLYON20S_1_1213"/>
    <x v="5"/>
    <x v="3"/>
    <x v="3"/>
    <s v="FALL"/>
    <n v="0.999999999999999"/>
    <x v="17"/>
    <n v="0.98961045999999997"/>
    <n v="1"/>
    <x v="9"/>
    <n v="5.6818181818181825"/>
    <n v="5.7284090909090919"/>
    <n v="12.729797979797981"/>
    <s v="Blw"/>
  </r>
  <r>
    <s v="OtsLGRF23S"/>
    <s v="OtsLGRF23S_9496"/>
    <s v="C-09496"/>
    <d v="2023-09-28T00:00:00"/>
    <x v="1"/>
    <s v="F"/>
    <n v="720"/>
    <x v="17"/>
    <x v="1"/>
    <n v="1"/>
    <s v="NA"/>
    <s v="NA"/>
    <s v="F"/>
    <x v="0"/>
    <s v="OtsLYON19S_1_0702"/>
    <s v="OtsLYON19S_1_0684"/>
    <x v="1"/>
    <x v="1"/>
    <x v="1"/>
    <s v="FALL"/>
    <n v="1"/>
    <x v="6"/>
    <n v="0.95971980899999998"/>
    <n v="1"/>
    <x v="5"/>
    <n v="5.6818181818181825"/>
    <n v="5.7284090909090919"/>
    <n v="12.729797979797981"/>
    <s v="Abv"/>
  </r>
  <r>
    <s v="OtsLGRF23S"/>
    <s v="OtsLGRF23S_9499"/>
    <s v="C-09499"/>
    <d v="2023-09-28T00:00:00"/>
    <x v="1"/>
    <s v="M"/>
    <n v="600"/>
    <x v="43"/>
    <x v="0"/>
    <s v="NA"/>
    <s v="NA"/>
    <s v="NA"/>
    <s v="M"/>
    <x v="1"/>
    <s v="OtsLYON20S_1_0438"/>
    <s v="OtsLYON20S_1_1148"/>
    <x v="5"/>
    <x v="3"/>
    <x v="3"/>
    <s v="FALL"/>
    <n v="1"/>
    <x v="7"/>
    <n v="0.98961045999999997"/>
    <n v="1"/>
    <x v="9"/>
    <n v="5.6818181818181825"/>
    <n v="5.7284090909090919"/>
    <n v="12.729797979797981"/>
    <s v="Blw"/>
  </r>
  <r>
    <s v="OtsLGRF23S"/>
    <s v="OtsLGRF23S_9502"/>
    <s v="C-09502"/>
    <d v="2023-09-28T00:00:00"/>
    <x v="1"/>
    <s v="M"/>
    <n v="680"/>
    <x v="35"/>
    <x v="1"/>
    <n v="1"/>
    <s v="NA"/>
    <s v="NA"/>
    <s v="M"/>
    <x v="1"/>
    <s v="OtsLYON20S_1_0611"/>
    <s v="OtsLYON20S_1_0583"/>
    <x v="5"/>
    <x v="3"/>
    <x v="3"/>
    <s v="FALL"/>
    <n v="1"/>
    <x v="7"/>
    <n v="0.98961045999999997"/>
    <n v="1"/>
    <x v="5"/>
    <n v="5.6818181818181825"/>
    <n v="5.7284090909090919"/>
    <n v="12.729797979797981"/>
    <s v="Blw"/>
  </r>
  <r>
    <s v="OtsLGRF23S"/>
    <s v="OtsLGRF23S_9505"/>
    <s v="C-09505"/>
    <d v="2023-09-28T00:00:00"/>
    <x v="1"/>
    <s v="M"/>
    <n v="440"/>
    <x v="63"/>
    <x v="0"/>
    <s v="NA"/>
    <s v="NA"/>
    <s v="NA"/>
    <s v="M"/>
    <x v="1"/>
    <s v="NA"/>
    <s v="NA"/>
    <x v="0"/>
    <x v="0"/>
    <x v="0"/>
    <s v="FALL"/>
    <n v="1"/>
    <x v="0"/>
    <e v="#N/A"/>
    <n v="1"/>
    <x v="10"/>
    <n v="5.6818181818181825"/>
    <n v="5.7284090909090919"/>
    <n v="12.729797979797981"/>
    <s v="Abv"/>
  </r>
  <r>
    <s v="OtsLGRF23S"/>
    <s v="OtsLGRF23S_9508"/>
    <s v="C-09508"/>
    <d v="2023-09-28T00:00:00"/>
    <x v="1"/>
    <s v="F"/>
    <n v="770"/>
    <x v="2"/>
    <x v="0"/>
    <s v="NA"/>
    <s v="NA"/>
    <s v="NA"/>
    <s v="F"/>
    <x v="0"/>
    <s v="OtsLYON19S_1_0540"/>
    <s v="OtsLYON19S_1_0400"/>
    <x v="1"/>
    <x v="1"/>
    <x v="1"/>
    <s v="FALL"/>
    <n v="1"/>
    <x v="7"/>
    <n v="0.95971980899999998"/>
    <n v="1"/>
    <x v="1"/>
    <n v="5.6818181818181825"/>
    <n v="5.7284090909090919"/>
    <n v="12.729797979797981"/>
    <s v="Blw"/>
  </r>
  <r>
    <s v="OtsLGRF23S"/>
    <s v="OtsLGRF23S_9511"/>
    <s v="C-09511"/>
    <d v="2023-09-28T00:00:00"/>
    <x v="1"/>
    <s v="M"/>
    <n v="600"/>
    <x v="43"/>
    <x v="0"/>
    <s v="NA"/>
    <s v="NA"/>
    <s v="NA"/>
    <s v="M"/>
    <x v="1"/>
    <s v="NA"/>
    <s v="NA"/>
    <x v="0"/>
    <x v="0"/>
    <x v="0"/>
    <s v="FALL"/>
    <n v="0.999999999999997"/>
    <x v="0"/>
    <e v="#N/A"/>
    <n v="1"/>
    <x v="9"/>
    <n v="5.6818181818181825"/>
    <n v="5.7284090909090919"/>
    <n v="12.729797979797981"/>
    <s v="Abv"/>
  </r>
  <r>
    <s v="OtsLGRF23S"/>
    <s v="OtsLGRF23S_9514"/>
    <s v="C-09514"/>
    <d v="2023-09-28T00:00:00"/>
    <x v="1"/>
    <s v="F"/>
    <n v="700"/>
    <x v="13"/>
    <x v="1"/>
    <n v="1"/>
    <s v="NA"/>
    <s v="NA"/>
    <s v="M"/>
    <x v="1"/>
    <s v="OtsNPFH20S_1_0576"/>
    <s v="OtsNPFH20S_1_0536"/>
    <x v="8"/>
    <x v="3"/>
    <x v="3"/>
    <s v="FALL"/>
    <n v="1"/>
    <x v="13"/>
    <n v="0.98845608500000004"/>
    <n v="1"/>
    <x v="5"/>
    <n v="5.6818181818181825"/>
    <n v="5.7284090909090919"/>
    <n v="12.729797979797981"/>
    <s v="Abv"/>
  </r>
  <r>
    <s v="OtsLGRF23S"/>
    <s v="OtsLGRF23S_9517"/>
    <s v="C-09517"/>
    <d v="2023-09-28T00:00:00"/>
    <x v="1"/>
    <s v="M"/>
    <n v="470"/>
    <x v="47"/>
    <x v="0"/>
    <s v="NA"/>
    <s v="NA"/>
    <s v="NA"/>
    <s v="M"/>
    <x v="1"/>
    <s v="OtsLYON21S_1_0926"/>
    <s v="OtsLYON21S_1_1726"/>
    <x v="7"/>
    <x v="4"/>
    <x v="4"/>
    <s v="FALL"/>
    <n v="0.999999999999997"/>
    <x v="1"/>
    <e v="#N/A"/>
    <n v="1"/>
    <x v="10"/>
    <n v="5.6818181818181825"/>
    <n v="5.7284090909090919"/>
    <n v="12.729797979797981"/>
    <s v="Abv"/>
  </r>
  <r>
    <s v="OtsLGRF23S"/>
    <s v="OtsLGRF23S_9520"/>
    <s v="C-09520"/>
    <d v="2023-09-28T00:00:00"/>
    <x v="1"/>
    <s v="F"/>
    <n v="840"/>
    <x v="18"/>
    <x v="0"/>
    <s v="NA"/>
    <s v="NA"/>
    <s v="NA"/>
    <s v="F"/>
    <x v="0"/>
    <s v="NA"/>
    <s v="NA"/>
    <x v="0"/>
    <x v="0"/>
    <x v="0"/>
    <s v="FALL"/>
    <n v="0.999999999999997"/>
    <x v="0"/>
    <e v="#N/A"/>
    <n v="1"/>
    <x v="2"/>
    <n v="5.6818181818181825"/>
    <n v="5.7284090909090919"/>
    <n v="12.729797979797981"/>
    <s v="Abv"/>
  </r>
  <r>
    <s v="OtsLGRF23S"/>
    <s v="OtsLGRF23S_9523"/>
    <s v="C-09523"/>
    <d v="2023-09-28T00:00:00"/>
    <x v="1"/>
    <s v="F"/>
    <n v="760"/>
    <x v="6"/>
    <x v="0"/>
    <s v="NA"/>
    <s v="NA"/>
    <s v="NA"/>
    <s v="M"/>
    <x v="1"/>
    <s v="NA"/>
    <s v="NA"/>
    <x v="0"/>
    <x v="0"/>
    <x v="0"/>
    <s v="FALL"/>
    <n v="0.999999999999997"/>
    <x v="0"/>
    <e v="#N/A"/>
    <n v="1"/>
    <x v="1"/>
    <n v="5.6818181818181825"/>
    <n v="5.7284090909090919"/>
    <n v="12.729797979797981"/>
    <s v="Abv"/>
  </r>
  <r>
    <s v="OtsLGRF23S"/>
    <s v="OtsLGRF23S_9526"/>
    <s v="C-09526"/>
    <d v="2023-09-28T00:00:00"/>
    <x v="1"/>
    <s v="M"/>
    <n v="480"/>
    <x v="61"/>
    <x v="0"/>
    <s v="NA"/>
    <s v="NA"/>
    <s v="NA"/>
    <s v="M"/>
    <x v="1"/>
    <s v="OtsLYON21S_1_0797"/>
    <s v="OtsLYON21S_1_1614"/>
    <x v="7"/>
    <x v="4"/>
    <x v="4"/>
    <s v="FALL"/>
    <n v="0.999999999999999"/>
    <x v="7"/>
    <e v="#N/A"/>
    <n v="1"/>
    <x v="11"/>
    <n v="5.6818181818181825"/>
    <n v="5.7284090909090919"/>
    <n v="12.729797979797981"/>
    <s v="Blw"/>
  </r>
  <r>
    <s v="OtsLGRF23S"/>
    <s v="OtsLGRF23S_9529"/>
    <s v="C-09529"/>
    <d v="2023-09-28T00:00:00"/>
    <x v="1"/>
    <s v="F"/>
    <n v="720"/>
    <x v="17"/>
    <x v="1"/>
    <n v="1"/>
    <s v="NA"/>
    <s v="NA"/>
    <s v="F"/>
    <x v="0"/>
    <s v="OtsPBT19-RSHFa-0737"/>
    <s v="OtsPBT19-RSHFa-0829"/>
    <x v="12"/>
    <x v="1"/>
    <x v="1"/>
    <s v="FALL"/>
    <n v="0.999999999999998"/>
    <x v="22"/>
    <n v="0.96016800000000002"/>
    <n v="1"/>
    <x v="5"/>
    <n v="5.6818181818181825"/>
    <n v="5.7284090909090919"/>
    <n v="12.729797979797981"/>
    <s v="Blw"/>
  </r>
  <r>
    <s v="OtsLGRF23S"/>
    <s v="OtsLGRF23S_9532"/>
    <s v="C-09532"/>
    <d v="2023-09-28T00:00:00"/>
    <x v="1"/>
    <s v="F"/>
    <n v="670"/>
    <x v="11"/>
    <x v="1"/>
    <s v="NA"/>
    <s v="NA"/>
    <s v="NA"/>
    <s v="M"/>
    <x v="1"/>
    <s v="OtsPBT19-UmaFa-0153"/>
    <s v="OtsPBT19-UmaFa-0150"/>
    <x v="15"/>
    <x v="1"/>
    <x v="1"/>
    <s v="FALL"/>
    <n v="1"/>
    <x v="24"/>
    <e v="#N/A"/>
    <n v="1"/>
    <x v="3"/>
    <n v="5.6818181818181825"/>
    <n v="5.7284090909090919"/>
    <n v="12.729797979797981"/>
    <s v="Blw"/>
  </r>
  <r>
    <s v="OtsLGRF23S"/>
    <s v="OtsLGRF23S_9535"/>
    <s v="C-09535"/>
    <d v="2023-09-28T00:00:00"/>
    <x v="1"/>
    <s v="M"/>
    <n v="400"/>
    <x v="55"/>
    <x v="0"/>
    <s v="NA"/>
    <s v="NA"/>
    <s v="NA"/>
    <s v="M"/>
    <x v="1"/>
    <s v="NA"/>
    <s v="NA"/>
    <x v="0"/>
    <x v="0"/>
    <x v="0"/>
    <s v="FALL"/>
    <n v="0.999999999999997"/>
    <x v="0"/>
    <e v="#N/A"/>
    <n v="1"/>
    <x v="12"/>
    <n v="5.6818181818181825"/>
    <n v="5.7284090909090919"/>
    <n v="12.729797979797981"/>
    <s v="Abv"/>
  </r>
  <r>
    <s v="OtsLGRF23S"/>
    <s v="OtsLGRF23S_9538"/>
    <s v="C-09538"/>
    <d v="2023-09-28T00:00:00"/>
    <x v="1"/>
    <s v="F"/>
    <n v="790"/>
    <x v="0"/>
    <x v="1"/>
    <n v="1"/>
    <s v="NA"/>
    <s v="NA"/>
    <s v="F"/>
    <x v="0"/>
    <s v="OtsLYON19S_1_0589"/>
    <s v="OtsLYON19S_1_0642"/>
    <x v="1"/>
    <x v="1"/>
    <x v="1"/>
    <s v="FALL"/>
    <n v="0.999999999999994"/>
    <x v="6"/>
    <n v="0.95971980899999998"/>
    <n v="1"/>
    <x v="0"/>
    <n v="5.6818181818181825"/>
    <n v="5.7284090909090919"/>
    <n v="12.729797979797981"/>
    <s v="Abv"/>
  </r>
  <r>
    <s v="OtsLGRF23S"/>
    <s v="OtsLGRF23S_9541"/>
    <s v="C-09541"/>
    <d v="2023-09-28T00:00:00"/>
    <x v="1"/>
    <s v="F"/>
    <n v="630"/>
    <x v="39"/>
    <x v="0"/>
    <s v="NA"/>
    <s v="NA"/>
    <s v="NA"/>
    <s v="F"/>
    <x v="0"/>
    <s v="OtsNPFH19S_1_4318"/>
    <s v="OtsNPFH19S_1_4049"/>
    <x v="2"/>
    <x v="1"/>
    <x v="1"/>
    <s v="FALL"/>
    <n v="0.999999999999996"/>
    <x v="2"/>
    <n v="0.99705232300000002"/>
    <n v="1"/>
    <x v="3"/>
    <n v="5.6818181818181825"/>
    <n v="5.7284090909090919"/>
    <n v="12.729797979797981"/>
    <s v="Abv"/>
  </r>
  <r>
    <s v="OtsLGRF23S"/>
    <s v="OtsLGRF23S_9544"/>
    <s v="C-09544"/>
    <d v="2023-09-28T00:00:00"/>
    <x v="1"/>
    <s v="F"/>
    <n v="600"/>
    <x v="43"/>
    <x v="0"/>
    <s v="NA"/>
    <s v="NA"/>
    <s v="NA"/>
    <s v="M"/>
    <x v="1"/>
    <s v="NA"/>
    <s v="NA"/>
    <x v="0"/>
    <x v="0"/>
    <x v="0"/>
    <s v="FALL"/>
    <n v="1"/>
    <x v="0"/>
    <e v="#N/A"/>
    <n v="1"/>
    <x v="9"/>
    <n v="5.6818181818181825"/>
    <n v="5.7284090909090919"/>
    <n v="12.729797979797981"/>
    <s v="Abv"/>
  </r>
  <r>
    <s v="OtsLGRF23S"/>
    <s v="OtsLGRF23S_9547"/>
    <s v="C-09547"/>
    <d v="2023-09-28T00:00:00"/>
    <x v="1"/>
    <s v="M"/>
    <n v="450"/>
    <x v="31"/>
    <x v="0"/>
    <s v="NA"/>
    <s v="NA"/>
    <s v="NA"/>
    <s v="M"/>
    <x v="1"/>
    <s v="OtsLYON21S_1_0810"/>
    <s v="OtsLYON21S_1_1632"/>
    <x v="7"/>
    <x v="4"/>
    <x v="4"/>
    <s v="FALL"/>
    <n v="1"/>
    <x v="7"/>
    <e v="#N/A"/>
    <n v="1"/>
    <x v="10"/>
    <n v="5.6818181818181825"/>
    <n v="5.7284090909090919"/>
    <n v="12.729797979797981"/>
    <s v="Blw"/>
  </r>
  <r>
    <s v="OtsLGRF23S"/>
    <s v="OtsLGRF23S_9550"/>
    <s v="C-09550"/>
    <d v="2023-09-28T00:00:00"/>
    <x v="1"/>
    <s v="F"/>
    <n v="710"/>
    <x v="10"/>
    <x v="0"/>
    <s v="NA"/>
    <s v="NA"/>
    <s v="NA"/>
    <s v="F"/>
    <x v="0"/>
    <s v="OtsLYON19S_1_1795"/>
    <s v="OtsLYON19S_1_2069"/>
    <x v="1"/>
    <x v="1"/>
    <x v="1"/>
    <s v="FALL"/>
    <n v="0.999999999999997"/>
    <x v="14"/>
    <n v="0.95971980899999998"/>
    <n v="1"/>
    <x v="5"/>
    <n v="5.6818181818181825"/>
    <n v="5.7284090909090919"/>
    <n v="12.729797979797981"/>
    <s v="Blw"/>
  </r>
  <r>
    <s v="OtsLGRF23S"/>
    <s v="OtsLGRF23S_9553"/>
    <s v="C-09553"/>
    <d v="2023-09-28T00:00:00"/>
    <x v="1"/>
    <s v="F"/>
    <n v="700"/>
    <x v="13"/>
    <x v="0"/>
    <s v="NA"/>
    <s v="NA"/>
    <s v="NA"/>
    <s v="F"/>
    <x v="0"/>
    <s v="OtsLYON19S_1_1834"/>
    <s v="OtsLYON19S_1_1566"/>
    <x v="1"/>
    <x v="1"/>
    <x v="1"/>
    <s v="FALL"/>
    <n v="0.999999999999998"/>
    <x v="1"/>
    <n v="0.95971980899999998"/>
    <n v="1"/>
    <x v="5"/>
    <n v="5.6818181818181825"/>
    <n v="5.7284090909090919"/>
    <n v="12.729797979797981"/>
    <s v="Abv"/>
  </r>
  <r>
    <s v="OtsLGRF23S"/>
    <s v="OtsLGRF23S_9556"/>
    <s v="C-09556"/>
    <d v="2023-09-29T00:00:00"/>
    <x v="1"/>
    <s v="F"/>
    <n v="690"/>
    <x v="30"/>
    <x v="0"/>
    <s v="NA"/>
    <s v="NA"/>
    <s v="NA"/>
    <s v="F"/>
    <x v="0"/>
    <s v="OtsNPFH19S_1_3320"/>
    <s v="OtsNPFH19S_1_3003"/>
    <x v="2"/>
    <x v="1"/>
    <x v="1"/>
    <s v="FALL"/>
    <n v="0.999999999999997"/>
    <x v="10"/>
    <n v="0.99705232300000002"/>
    <n v="1"/>
    <x v="5"/>
    <n v="5.6818181818181825"/>
    <n v="5.7284090909090919"/>
    <n v="12.729797979797981"/>
    <s v="Abv"/>
  </r>
  <r>
    <s v="OtsLGRF23S"/>
    <s v="OtsLGRF23S_9559"/>
    <s v="C-09559"/>
    <d v="2023-09-29T00:00:00"/>
    <x v="1"/>
    <s v="M"/>
    <n v="530"/>
    <x v="25"/>
    <x v="0"/>
    <s v="NA"/>
    <s v="NA"/>
    <s v="NA"/>
    <s v="M"/>
    <x v="1"/>
    <s v="OtsLYON19S_1_2302"/>
    <s v="OtsLYON19S_1_2075"/>
    <x v="1"/>
    <x v="1"/>
    <x v="1"/>
    <s v="FALL"/>
    <n v="0.999999999999998"/>
    <x v="14"/>
    <n v="0.95971980899999998"/>
    <n v="1"/>
    <x v="8"/>
    <n v="5.6818181818181825"/>
    <n v="5.7284090909090919"/>
    <n v="12.729797979797981"/>
    <s v="Blw"/>
  </r>
  <r>
    <s v="OtsLGRF23S"/>
    <s v="OtsLGRF23S_9562"/>
    <s v="C-09562"/>
    <d v="2023-09-29T00:00:00"/>
    <x v="1"/>
    <s v="F"/>
    <n v="690"/>
    <x v="30"/>
    <x v="1"/>
    <n v="1"/>
    <s v="NA"/>
    <s v="NA"/>
    <s v="F"/>
    <x v="0"/>
    <s v="OtsPBT19-RSHFa-0106"/>
    <s v="OtsPBT19-RSHFa-0038"/>
    <x v="12"/>
    <x v="1"/>
    <x v="1"/>
    <s v="FALL"/>
    <n v="1"/>
    <x v="22"/>
    <n v="0.96016800000000002"/>
    <n v="1"/>
    <x v="5"/>
    <n v="5.6818181818181825"/>
    <n v="5.7284090909090919"/>
    <n v="12.729797979797981"/>
    <s v="Blw"/>
  </r>
  <r>
    <s v="OtsLGRF23S"/>
    <s v="OtsLGRF23S_9565"/>
    <s v="C-09565"/>
    <d v="2023-09-29T00:00:00"/>
    <x v="1"/>
    <s v="F"/>
    <n v="780"/>
    <x v="8"/>
    <x v="0"/>
    <s v="NA"/>
    <s v="NA"/>
    <s v="NA"/>
    <s v="F"/>
    <x v="0"/>
    <s v="OtsLYON19S_1_0565"/>
    <s v="OtsLYON19S_1_0469"/>
    <x v="1"/>
    <x v="1"/>
    <x v="1"/>
    <s v="FALL"/>
    <n v="0.999999999999998"/>
    <x v="7"/>
    <n v="0.95971980899999998"/>
    <n v="1"/>
    <x v="0"/>
    <n v="5.6818181818181825"/>
    <n v="5.7284090909090919"/>
    <n v="12.729797979797981"/>
    <s v="Blw"/>
  </r>
  <r>
    <s v="OtsLGRF23S"/>
    <s v="OtsLGRF23S_9568"/>
    <s v="C-09568"/>
    <d v="2023-09-29T00:00:00"/>
    <x v="1"/>
    <s v="F"/>
    <n v="710"/>
    <x v="10"/>
    <x v="0"/>
    <s v="NA"/>
    <s v="NA"/>
    <s v="NA"/>
    <s v="F"/>
    <x v="0"/>
    <s v="OtsLYON20S_1_0435"/>
    <s v="OtsLYON20S_1_1127"/>
    <x v="5"/>
    <x v="3"/>
    <x v="3"/>
    <s v="FALL"/>
    <n v="0.999999999999997"/>
    <x v="6"/>
    <n v="0.98961045999999997"/>
    <n v="1"/>
    <x v="5"/>
    <n v="5.6818181818181825"/>
    <n v="5.7284090909090919"/>
    <n v="12.729797979797981"/>
    <s v="Abv"/>
  </r>
  <r>
    <s v="OtsLGRF23S"/>
    <s v="OtsLGRF23S_9571"/>
    <s v="C-09571"/>
    <d v="2023-09-29T00:00:00"/>
    <x v="1"/>
    <s v="F"/>
    <n v="790"/>
    <x v="0"/>
    <x v="1"/>
    <s v="NA"/>
    <s v="NA"/>
    <s v="NA"/>
    <s v="F"/>
    <x v="0"/>
    <s v="OtsPBT18-UmaFa-0450"/>
    <s v="OtsPBT18-UmaFa-0447"/>
    <x v="14"/>
    <x v="2"/>
    <x v="2"/>
    <s v="FALL"/>
    <n v="1"/>
    <x v="24"/>
    <n v="0.95730000000000004"/>
    <n v="1"/>
    <x v="0"/>
    <n v="5.6818181818181825"/>
    <n v="5.7284090909090919"/>
    <n v="12.729797979797981"/>
    <s v="Blw"/>
  </r>
  <r>
    <s v="OtsLGRF23S"/>
    <s v="OtsLGRF23S_9574"/>
    <s v="C-09574"/>
    <d v="2023-09-29T00:00:00"/>
    <x v="1"/>
    <s v="F"/>
    <n v="670"/>
    <x v="11"/>
    <x v="0"/>
    <s v="NA"/>
    <s v="NA"/>
    <s v="NA"/>
    <s v="F"/>
    <x v="0"/>
    <s v="OtsLYON19S_1_0155"/>
    <s v="OtsLYON19S_1_0243"/>
    <x v="1"/>
    <x v="1"/>
    <x v="1"/>
    <s v="FALL"/>
    <n v="1"/>
    <x v="3"/>
    <n v="0.95971980899999998"/>
    <n v="1"/>
    <x v="3"/>
    <n v="5.6818181818181825"/>
    <n v="5.7284090909090919"/>
    <n v="12.729797979797981"/>
    <s v="Abv"/>
  </r>
  <r>
    <s v="OtsLGRF23S"/>
    <s v="OtsLGRF23S_9577"/>
    <s v="C-09577"/>
    <d v="2023-09-29T00:00:00"/>
    <x v="1"/>
    <s v="F"/>
    <n v="650"/>
    <x v="5"/>
    <x v="1"/>
    <n v="1"/>
    <s v="NA"/>
    <s v="NA"/>
    <s v="F"/>
    <x v="0"/>
    <s v="OtsLYON18S_1_2333"/>
    <s v="OtsLYON18S_1_2474"/>
    <x v="3"/>
    <x v="2"/>
    <x v="2"/>
    <s v="FALL"/>
    <n v="0.99999999999999301"/>
    <x v="17"/>
    <n v="0.80551598400000002"/>
    <n v="1"/>
    <x v="3"/>
    <n v="5.6818181818181825"/>
    <n v="5.7284090909090919"/>
    <n v="12.729797979797981"/>
    <s v="Blw"/>
  </r>
  <r>
    <s v="OtsLGRF23S"/>
    <s v="OtsLGRF23S_9580"/>
    <s v="C-09580"/>
    <d v="2023-09-29T00:00:00"/>
    <x v="1"/>
    <s v="M"/>
    <n v="340"/>
    <x v="59"/>
    <x v="1"/>
    <n v="1"/>
    <s v="NA"/>
    <s v="NA"/>
    <s v="M"/>
    <x v="1"/>
    <s v="OtsLYON21S_1_1043"/>
    <s v="OtsLYON21S_1_1203"/>
    <x v="7"/>
    <x v="4"/>
    <x v="4"/>
    <s v="FALL"/>
    <n v="1"/>
    <x v="17"/>
    <e v="#N/A"/>
    <n v="1"/>
    <x v="12"/>
    <n v="5.6818181818181825"/>
    <n v="5.7284090909090919"/>
    <n v="12.729797979797981"/>
    <s v="Blw"/>
  </r>
  <r>
    <s v="OtsLGRF23S"/>
    <s v="OtsLGRF23S_9583"/>
    <s v="C-09583"/>
    <d v="2023-09-29T00:00:00"/>
    <x v="1"/>
    <s v="F"/>
    <n v="750"/>
    <x v="1"/>
    <x v="0"/>
    <s v="NA"/>
    <s v="NA"/>
    <s v="NA"/>
    <s v="F"/>
    <x v="0"/>
    <s v="OtsLYON19S_1_1815"/>
    <s v="OtsLYON19S_1_1535"/>
    <x v="1"/>
    <x v="1"/>
    <x v="1"/>
    <s v="FALL"/>
    <n v="1"/>
    <x v="1"/>
    <n v="0.95971980899999998"/>
    <n v="1"/>
    <x v="1"/>
    <n v="5.6818181818181825"/>
    <n v="5.7284090909090919"/>
    <n v="12.729797979797981"/>
    <s v="Abv"/>
  </r>
  <r>
    <s v="OtsLGRF23S"/>
    <s v="OtsLGRF23S_9586"/>
    <s v="C-09586"/>
    <d v="2023-09-29T00:00:00"/>
    <x v="1"/>
    <s v="M"/>
    <n v="700"/>
    <x v="13"/>
    <x v="1"/>
    <n v="1"/>
    <s v="NA"/>
    <s v="NA"/>
    <s v="M"/>
    <x v="1"/>
    <s v="OtsLYON19S_1_0702"/>
    <s v="OtsLYON19S_1_0686"/>
    <x v="1"/>
    <x v="1"/>
    <x v="1"/>
    <s v="FALL"/>
    <n v="1"/>
    <x v="6"/>
    <n v="0.95971980899999998"/>
    <n v="1"/>
    <x v="5"/>
    <n v="5.6818181818181825"/>
    <n v="5.7284090909090919"/>
    <n v="12.729797979797981"/>
    <s v="Abv"/>
  </r>
  <r>
    <s v="OtsLGRF23S"/>
    <s v="OtsLGRF23S_9589"/>
    <s v="C-09589"/>
    <d v="2023-09-29T00:00:00"/>
    <x v="1"/>
    <s v="M"/>
    <n v="740"/>
    <x v="12"/>
    <x v="1"/>
    <n v="1"/>
    <s v="NA"/>
    <s v="NA"/>
    <s v="M"/>
    <x v="1"/>
    <s v="OtsLYON19S_1_0540"/>
    <s v="OtsLYON19S_1_0401"/>
    <x v="1"/>
    <x v="1"/>
    <x v="1"/>
    <s v="FALL"/>
    <n v="1"/>
    <x v="7"/>
    <n v="0.95971980899999998"/>
    <n v="1"/>
    <x v="1"/>
    <n v="5.6818181818181825"/>
    <n v="5.7284090909090919"/>
    <n v="12.729797979797981"/>
    <s v="Blw"/>
  </r>
  <r>
    <s v="OtsLGRF23S"/>
    <s v="OtsLGRF23S_9592"/>
    <s v="C-09592"/>
    <d v="2023-09-29T00:00:00"/>
    <x v="1"/>
    <s v="M"/>
    <n v="510"/>
    <x v="58"/>
    <x v="1"/>
    <n v="1"/>
    <s v="NA"/>
    <s v="NA"/>
    <s v="M"/>
    <x v="1"/>
    <s v="OtsLYON21S_1_0699"/>
    <s v="OtsLYON21S_1_0260"/>
    <x v="7"/>
    <x v="4"/>
    <x v="4"/>
    <s v="FALL"/>
    <n v="1"/>
    <x v="3"/>
    <e v="#N/A"/>
    <n v="1"/>
    <x v="11"/>
    <n v="5.6818181818181825"/>
    <n v="5.7284090909090919"/>
    <n v="12.729797979797981"/>
    <s v="Abv"/>
  </r>
  <r>
    <s v="OtsLGRF23S"/>
    <s v="OtsLGRF23S_9595"/>
    <s v="C-09595"/>
    <d v="2023-09-29T00:00:00"/>
    <x v="1"/>
    <s v="F"/>
    <n v="750"/>
    <x v="1"/>
    <x v="0"/>
    <s v="NA"/>
    <s v="NA"/>
    <s v="NA"/>
    <s v="F"/>
    <x v="0"/>
    <s v="OtsLYON19S_1_0574"/>
    <s v="OtsLYON19S_1_0491"/>
    <x v="1"/>
    <x v="1"/>
    <x v="1"/>
    <s v="FALL"/>
    <n v="1"/>
    <x v="7"/>
    <n v="0.95971980899999998"/>
    <n v="1"/>
    <x v="1"/>
    <n v="5.6818181818181825"/>
    <n v="5.7284090909090919"/>
    <n v="12.729797979797981"/>
    <s v="Blw"/>
  </r>
  <r>
    <s v="OtsLGRF23S"/>
    <s v="OtsLGRF23S_9598"/>
    <s v="C-09598"/>
    <d v="2023-09-29T00:00:00"/>
    <x v="1"/>
    <s v="F"/>
    <n v="800"/>
    <x v="4"/>
    <x v="0"/>
    <s v="NA"/>
    <s v="NA"/>
    <s v="NA"/>
    <s v="F"/>
    <x v="0"/>
    <s v="OtsLYON19S_1_0574"/>
    <s v="OtsLYON19S_1_0491"/>
    <x v="1"/>
    <x v="1"/>
    <x v="1"/>
    <s v="FALL"/>
    <n v="0.999999999999999"/>
    <x v="7"/>
    <n v="0.95971980899999998"/>
    <n v="1"/>
    <x v="0"/>
    <n v="5.6818181818181825"/>
    <n v="5.7284090909090919"/>
    <n v="12.729797979797981"/>
    <s v="Blw"/>
  </r>
  <r>
    <s v="OtsLGRF23S"/>
    <s v="OtsLGRF23S_9601"/>
    <s v="C-09601"/>
    <d v="2023-09-29T00:00:00"/>
    <x v="1"/>
    <s v="F"/>
    <n v="690"/>
    <x v="30"/>
    <x v="1"/>
    <n v="1"/>
    <s v="NA"/>
    <s v="NA"/>
    <s v="F"/>
    <x v="0"/>
    <s v="OtsLYON19S_1_0545"/>
    <s v="OtsLYON19S_1_0428"/>
    <x v="1"/>
    <x v="1"/>
    <x v="1"/>
    <s v="FALL"/>
    <n v="1"/>
    <x v="7"/>
    <n v="0.95971980899999998"/>
    <n v="1"/>
    <x v="5"/>
    <n v="5.6818181818181825"/>
    <n v="5.7284090909090919"/>
    <n v="12.729797979797981"/>
    <s v="Blw"/>
  </r>
  <r>
    <s v="OtsLGRF23S"/>
    <s v="OtsLGRF23S_9604"/>
    <s v="C-09604"/>
    <d v="2023-09-29T00:00:00"/>
    <x v="1"/>
    <s v="M"/>
    <n v="480"/>
    <x v="61"/>
    <x v="1"/>
    <n v="1"/>
    <s v="NA"/>
    <s v="NA"/>
    <s v="M"/>
    <x v="1"/>
    <s v="OtsLYON21S_1_0905"/>
    <s v="OtsLYON21S_1_1940"/>
    <x v="7"/>
    <x v="4"/>
    <x v="4"/>
    <s v="FALL"/>
    <n v="0.999999999999999"/>
    <x v="16"/>
    <e v="#N/A"/>
    <n v="1"/>
    <x v="11"/>
    <n v="5.6818181818181825"/>
    <n v="5.7284090909090919"/>
    <n v="12.729797979797981"/>
    <s v="Abv"/>
  </r>
  <r>
    <s v="OtsLGRF23S"/>
    <s v="OtsLGRF23S_9607"/>
    <s v="C-09607"/>
    <d v="2023-09-29T00:00:00"/>
    <x v="1"/>
    <s v="M"/>
    <n v="630"/>
    <x v="39"/>
    <x v="0"/>
    <s v="NA"/>
    <s v="NA"/>
    <s v="NA"/>
    <s v="M"/>
    <x v="1"/>
    <s v="OtsLYON20S_1_1508"/>
    <s v="OtsLYON20S_1_1625"/>
    <x v="5"/>
    <x v="3"/>
    <x v="3"/>
    <s v="FALL"/>
    <n v="0.999999999999999"/>
    <x v="1"/>
    <n v="0.98961045999999997"/>
    <n v="1"/>
    <x v="3"/>
    <n v="5.6818181818181825"/>
    <n v="5.7284090909090919"/>
    <n v="12.729797979797981"/>
    <s v="Abv"/>
  </r>
  <r>
    <s v="OtsLGRF23S"/>
    <s v="OtsLGRF23S_9610"/>
    <s v="C-09610"/>
    <d v="2023-09-29T00:00:00"/>
    <x v="1"/>
    <s v="F"/>
    <n v="700"/>
    <x v="13"/>
    <x v="0"/>
    <s v="NA"/>
    <s v="NA"/>
    <s v="NA"/>
    <s v="F"/>
    <x v="0"/>
    <s v="OtsLYON19S_1_0569"/>
    <s v="OtsLYON19S_1_0472"/>
    <x v="1"/>
    <x v="1"/>
    <x v="1"/>
    <s v="FALL"/>
    <n v="1"/>
    <x v="7"/>
    <n v="0.95971980899999998"/>
    <n v="1"/>
    <x v="5"/>
    <n v="5.6818181818181825"/>
    <n v="5.7284090909090919"/>
    <n v="12.729797979797981"/>
    <s v="Blw"/>
  </r>
  <r>
    <s v="OtsLGRF23S"/>
    <s v="OtsLGRF23S_9613"/>
    <s v="C-09613"/>
    <d v="2023-09-29T00:00:00"/>
    <x v="1"/>
    <s v="M"/>
    <n v="520"/>
    <x v="48"/>
    <x v="1"/>
    <n v="1"/>
    <s v="NA"/>
    <s v="NA"/>
    <s v="M"/>
    <x v="1"/>
    <s v="OtsLYON20S_1_1458"/>
    <s v="OtsLYON20S_1_1268"/>
    <x v="5"/>
    <x v="3"/>
    <x v="3"/>
    <s v="FALL"/>
    <n v="0.999999999999999"/>
    <x v="1"/>
    <n v="0.98961045999999997"/>
    <n v="1"/>
    <x v="11"/>
    <n v="5.6818181818181825"/>
    <n v="5.7284090909090919"/>
    <n v="12.729797979797981"/>
    <s v="Abv"/>
  </r>
  <r>
    <s v="OtsLGRF23S"/>
    <s v="OtsLGRF23S_9616"/>
    <s v="C-09616"/>
    <d v="2023-09-29T00:00:00"/>
    <x v="1"/>
    <s v="F"/>
    <n v="740"/>
    <x v="12"/>
    <x v="1"/>
    <s v="NA"/>
    <s v="NA"/>
    <s v="NA"/>
    <s v="F"/>
    <x v="0"/>
    <s v="OtsPBT18-UmaFa-0557"/>
    <s v="OtsPBT18-UmaFa-0571"/>
    <x v="14"/>
    <x v="2"/>
    <x v="2"/>
    <s v="FALL"/>
    <n v="1"/>
    <x v="24"/>
    <n v="0.95730000000000004"/>
    <n v="1"/>
    <x v="1"/>
    <n v="5.6818181818181825"/>
    <n v="5.7284090909090919"/>
    <n v="12.729797979797981"/>
    <s v="Blw"/>
  </r>
  <r>
    <s v="OtsLGRF23S"/>
    <s v="OtsLGRF23S_9619"/>
    <s v="C-09619"/>
    <d v="2023-09-29T00:00:00"/>
    <x v="1"/>
    <s v="F"/>
    <n v="620"/>
    <x v="49"/>
    <x v="0"/>
    <s v="NA"/>
    <s v="NA"/>
    <s v="NA"/>
    <s v="F"/>
    <x v="0"/>
    <s v="OtsLYON20S_1_1542"/>
    <s v="OtsLYON20S_1_1687"/>
    <x v="5"/>
    <x v="3"/>
    <x v="3"/>
    <s v="FALL"/>
    <n v="0.999999999999999"/>
    <x v="1"/>
    <n v="0.98961045999999997"/>
    <n v="1"/>
    <x v="9"/>
    <n v="5.6818181818181825"/>
    <n v="5.7284090909090919"/>
    <n v="12.729797979797981"/>
    <s v="Abv"/>
  </r>
  <r>
    <s v="OtsLGRF23S"/>
    <s v="OtsLGRF23S_9622"/>
    <s v="C-09622"/>
    <d v="2023-09-29T00:00:00"/>
    <x v="1"/>
    <s v="F"/>
    <n v="760"/>
    <x v="6"/>
    <x v="1"/>
    <s v="NA"/>
    <s v="NA"/>
    <s v="NA"/>
    <s v="F"/>
    <x v="0"/>
    <s v="OtsPBT18-UmaFa-0818"/>
    <s v="OtsPBT18-UmaFa-0814"/>
    <x v="14"/>
    <x v="2"/>
    <x v="2"/>
    <s v="FALL"/>
    <n v="1"/>
    <x v="24"/>
    <n v="0.95730000000000004"/>
    <n v="1"/>
    <x v="1"/>
    <n v="5.6818181818181825"/>
    <n v="5.7284090909090919"/>
    <n v="12.729797979797981"/>
    <s v="Blw"/>
  </r>
  <r>
    <s v="OtsLGRF23S"/>
    <s v="OtsLGRF23S_9625"/>
    <s v="C-09625"/>
    <d v="2023-09-29T00:00:00"/>
    <x v="1"/>
    <s v="M"/>
    <n v="870"/>
    <x v="3"/>
    <x v="1"/>
    <n v="1"/>
    <s v="NA"/>
    <s v="NA"/>
    <s v="M"/>
    <x v="1"/>
    <s v="OtsLYON19S_1_1746"/>
    <s v="OtsLYON19S_1_1983"/>
    <x v="1"/>
    <x v="1"/>
    <x v="1"/>
    <s v="FALL"/>
    <n v="1"/>
    <x v="1"/>
    <n v="0.95971980899999998"/>
    <n v="1"/>
    <x v="2"/>
    <n v="5.6818181818181825"/>
    <n v="5.7284090909090919"/>
    <n v="12.729797979797981"/>
    <s v="Abv"/>
  </r>
  <r>
    <s v="OtsLGRF23S"/>
    <s v="OtsLGRF23S_9628"/>
    <s v="C-09628"/>
    <d v="2023-09-29T00:00:00"/>
    <x v="1"/>
    <s v="F"/>
    <n v="710"/>
    <x v="10"/>
    <x v="0"/>
    <s v="NA"/>
    <s v="NA"/>
    <s v="NA"/>
    <s v="F"/>
    <x v="0"/>
    <s v="OtsLYON19S_1_1714"/>
    <s v="OtsLYON19S_1_1917"/>
    <x v="1"/>
    <x v="1"/>
    <x v="1"/>
    <s v="FALL"/>
    <n v="1"/>
    <x v="1"/>
    <n v="0.95971980899999998"/>
    <n v="1"/>
    <x v="5"/>
    <n v="5.6818181818181825"/>
    <n v="5.7284090909090919"/>
    <n v="12.729797979797981"/>
    <s v="Abv"/>
  </r>
  <r>
    <s v="OtsLGRF23S"/>
    <s v="OtsLGRF23S_9631"/>
    <s v="C-09631"/>
    <d v="2023-09-29T00:00:00"/>
    <x v="1"/>
    <s v="M"/>
    <n v="590"/>
    <x v="36"/>
    <x v="0"/>
    <n v="1"/>
    <s v="NA"/>
    <s v="NA"/>
    <s v="M"/>
    <x v="1"/>
    <s v="OtsLYON20S_1_0622"/>
    <s v="OtsLYON20S_1_0597"/>
    <x v="5"/>
    <x v="3"/>
    <x v="3"/>
    <s v="FALL"/>
    <n v="0.999999999999999"/>
    <x v="16"/>
    <n v="0.98961045999999997"/>
    <n v="1"/>
    <x v="9"/>
    <n v="5.6818181818181825"/>
    <n v="5.7284090909090919"/>
    <n v="12.729797979797981"/>
    <s v="Abv"/>
  </r>
  <r>
    <s v="OtsLGRF23S"/>
    <s v="OtsLGRF23S_9634"/>
    <s v="C-09634"/>
    <d v="2023-09-29T00:00:00"/>
    <x v="1"/>
    <s v="M"/>
    <n v="700"/>
    <x v="13"/>
    <x v="0"/>
    <s v="NA"/>
    <s v="NA"/>
    <s v="This sample is a duplicate with OtsLGRF23S_10913."/>
    <s v="M"/>
    <x v="1"/>
    <s v="OtsPBT19-PRHFa-2291"/>
    <s v="OtsPBT19-PRHFa-2462"/>
    <x v="10"/>
    <x v="1"/>
    <x v="1"/>
    <s v="FALL"/>
    <n v="1"/>
    <x v="20"/>
    <n v="0.96152300000000002"/>
    <n v="1"/>
    <x v="5"/>
    <n v="5.6818181818181825"/>
    <n v="5.7284090909090919"/>
    <n v="12.729797979797981"/>
    <s v="Blw"/>
  </r>
  <r>
    <s v="OtsLGRF23S"/>
    <s v="OtsLGRF23S_9637"/>
    <s v="C-09637"/>
    <d v="2023-09-29T00:00:00"/>
    <x v="1"/>
    <s v="F"/>
    <n v="680"/>
    <x v="35"/>
    <x v="0"/>
    <s v="NA"/>
    <s v="NA"/>
    <s v="NA"/>
    <s v="F"/>
    <x v="0"/>
    <s v="OtsLYON19S_1_0565"/>
    <s v="OtsLYON19S_1_0467"/>
    <x v="1"/>
    <x v="1"/>
    <x v="1"/>
    <s v="FALL"/>
    <n v="0.999999999999999"/>
    <x v="7"/>
    <n v="0.95971980899999998"/>
    <n v="1"/>
    <x v="5"/>
    <n v="5.6818181818181825"/>
    <n v="5.7284090909090919"/>
    <n v="12.729797979797981"/>
    <s v="Blw"/>
  </r>
  <r>
    <s v="OtsLGRF23S"/>
    <s v="OtsLGRF23S_9640"/>
    <s v="C-09640"/>
    <d v="2023-09-29T00:00:00"/>
    <x v="1"/>
    <s v="M"/>
    <n v="580"/>
    <x v="46"/>
    <x v="1"/>
    <n v="1"/>
    <s v="NA"/>
    <s v="NA"/>
    <s v="M"/>
    <x v="1"/>
    <s v="OtsLYON20S_1_0263"/>
    <s v="OtsLYON20S_1_0152"/>
    <x v="5"/>
    <x v="3"/>
    <x v="3"/>
    <s v="FALL"/>
    <n v="0.999999999999999"/>
    <x v="3"/>
    <n v="0.98961045999999997"/>
    <n v="1"/>
    <x v="9"/>
    <n v="5.6818181818181825"/>
    <n v="5.7284090909090919"/>
    <n v="12.729797979797981"/>
    <s v="Abv"/>
  </r>
  <r>
    <s v="OtsLGRF23S"/>
    <s v="OtsLGRF23S_9643"/>
    <s v="C-09643"/>
    <d v="2023-09-29T00:00:00"/>
    <x v="1"/>
    <s v="F"/>
    <n v="730"/>
    <x v="16"/>
    <x v="0"/>
    <s v="NA"/>
    <s v="NA"/>
    <s v="NA"/>
    <s v="F"/>
    <x v="0"/>
    <s v="OtsLYON19S_1_0144"/>
    <s v="OtsLYON19S_1_0202"/>
    <x v="1"/>
    <x v="1"/>
    <x v="1"/>
    <s v="FALL"/>
    <n v="0.999999999999998"/>
    <x v="4"/>
    <n v="0.95971980899999998"/>
    <n v="1"/>
    <x v="1"/>
    <n v="5.6818181818181825"/>
    <n v="5.7284090909090919"/>
    <n v="12.729797979797981"/>
    <s v="Abv"/>
  </r>
  <r>
    <s v="OtsLGRF23S"/>
    <s v="OtsLGRF23S_9646"/>
    <s v="C-09646"/>
    <d v="2023-09-29T00:00:00"/>
    <x v="1"/>
    <s v="F"/>
    <n v="720"/>
    <x v="17"/>
    <x v="1"/>
    <n v="1"/>
    <s v="NA"/>
    <s v="NA"/>
    <s v="F"/>
    <x v="0"/>
    <s v="OtsLYON18S_1_2321"/>
    <s v="OtsLYON18S_1_2450"/>
    <x v="3"/>
    <x v="2"/>
    <x v="2"/>
    <s v="FALL"/>
    <n v="1"/>
    <x v="17"/>
    <n v="0.80551598400000002"/>
    <n v="1"/>
    <x v="5"/>
    <n v="5.6818181818181825"/>
    <n v="5.7284090909090919"/>
    <n v="12.729797979797981"/>
    <s v="Blw"/>
  </r>
  <r>
    <s v="OtsLGRF23S"/>
    <s v="OtsLGRF23S_9649"/>
    <s v="C-09649"/>
    <d v="2023-09-29T00:00:00"/>
    <x v="1"/>
    <s v="M"/>
    <n v="620"/>
    <x v="49"/>
    <x v="0"/>
    <s v="NA"/>
    <s v="NA"/>
    <s v="NA"/>
    <s v="M"/>
    <x v="1"/>
    <s v="NA"/>
    <s v="NA"/>
    <x v="0"/>
    <x v="0"/>
    <x v="0"/>
    <s v="FALL"/>
    <n v="1"/>
    <x v="0"/>
    <e v="#N/A"/>
    <n v="1"/>
    <x v="9"/>
    <n v="5.6818181818181825"/>
    <n v="5.7284090909090919"/>
    <n v="12.729797979797981"/>
    <s v="Abv"/>
  </r>
  <r>
    <s v="OtsLGRF23S"/>
    <s v="OtsLGRF23S_9652"/>
    <s v="C-09652"/>
    <d v="2023-09-29T00:00:00"/>
    <x v="1"/>
    <s v="M"/>
    <n v="580"/>
    <x v="46"/>
    <x v="1"/>
    <n v="1"/>
    <s v="NA"/>
    <s v="NA"/>
    <s v="M"/>
    <x v="1"/>
    <s v="OtsLYON19S_1_1378"/>
    <s v="OtsLYON19S_1_1463"/>
    <x v="1"/>
    <x v="1"/>
    <x v="1"/>
    <s v="FALL"/>
    <n v="1"/>
    <x v="17"/>
    <n v="0.95971980899999998"/>
    <n v="1"/>
    <x v="9"/>
    <n v="5.6818181818181825"/>
    <n v="5.7284090909090919"/>
    <n v="12.729797979797981"/>
    <s v="Blw"/>
  </r>
  <r>
    <s v="OtsLGRF23S"/>
    <s v="OtsLGRF23S_9655"/>
    <s v="C-09655"/>
    <d v="2023-09-29T00:00:00"/>
    <x v="1"/>
    <s v="M"/>
    <n v="460"/>
    <x v="37"/>
    <x v="0"/>
    <s v="NA"/>
    <s v="NA"/>
    <s v="NA"/>
    <s v="M"/>
    <x v="1"/>
    <s v="OtsLYON21S_1_0797"/>
    <s v="OtsLYON21S_1_1614"/>
    <x v="7"/>
    <x v="4"/>
    <x v="4"/>
    <s v="FALL"/>
    <n v="0.999999999999995"/>
    <x v="7"/>
    <e v="#N/A"/>
    <n v="1"/>
    <x v="10"/>
    <n v="5.6818181818181825"/>
    <n v="5.7284090909090919"/>
    <n v="12.729797979797981"/>
    <s v="Blw"/>
  </r>
  <r>
    <s v="OtsLGRF23S"/>
    <s v="OtsLGRF23S_9658"/>
    <s v="C-09658"/>
    <d v="2023-09-29T00:00:00"/>
    <x v="1"/>
    <s v="F"/>
    <n v="760"/>
    <x v="6"/>
    <x v="0"/>
    <s v="NA"/>
    <s v="NA"/>
    <s v="NA"/>
    <s v="F"/>
    <x v="0"/>
    <s v="OtsPBT19-PRHFa-3063"/>
    <s v="OtsPBT19-PRHFa-2706"/>
    <x v="10"/>
    <x v="1"/>
    <x v="1"/>
    <s v="FALL"/>
    <n v="0.999999999999998"/>
    <x v="20"/>
    <n v="0.96152300000000002"/>
    <n v="1"/>
    <x v="1"/>
    <n v="5.6818181818181825"/>
    <n v="5.7284090909090919"/>
    <n v="12.729797979797981"/>
    <s v="Blw"/>
  </r>
  <r>
    <s v="OtsLGRF23S"/>
    <s v="OtsLGRF23S_9661"/>
    <s v="C-09661"/>
    <d v="2023-09-29T00:00:00"/>
    <x v="1"/>
    <s v="M"/>
    <n v="440"/>
    <x v="63"/>
    <x v="0"/>
    <s v="NA"/>
    <s v="NA"/>
    <s v="NA"/>
    <s v="M"/>
    <x v="1"/>
    <s v="NA"/>
    <s v="NA"/>
    <x v="0"/>
    <x v="0"/>
    <x v="0"/>
    <s v="FALL"/>
    <n v="1"/>
    <x v="0"/>
    <e v="#N/A"/>
    <n v="1"/>
    <x v="10"/>
    <n v="5.6818181818181825"/>
    <n v="5.7284090909090919"/>
    <n v="12.729797979797981"/>
    <s v="Abv"/>
  </r>
  <r>
    <s v="OtsLGRF23S"/>
    <s v="OtsLGRF23S_9664"/>
    <s v="C-09664"/>
    <d v="2023-09-30T00:00:00"/>
    <x v="1"/>
    <s v="F"/>
    <n v="810"/>
    <x v="9"/>
    <x v="1"/>
    <n v="1"/>
    <s v="NA"/>
    <s v="This individual failed to genotype"/>
    <s v="U"/>
    <x v="0"/>
    <s v="NG"/>
    <s v="NG"/>
    <x v="4"/>
    <x v="0"/>
    <x v="0"/>
    <s v="NA"/>
    <s v="NA"/>
    <x v="5"/>
    <e v="#N/A"/>
    <n v="1"/>
    <x v="0"/>
    <n v="5.6818181818181825"/>
    <n v="5.7284090909090919"/>
    <n v="12.729797979797981"/>
    <s v="Abv"/>
  </r>
  <r>
    <s v="OtsLGRF23S"/>
    <s v="OtsLGRF23S_9667"/>
    <s v="C-09667"/>
    <d v="2023-09-30T00:00:00"/>
    <x v="1"/>
    <s v="F"/>
    <n v="780"/>
    <x v="8"/>
    <x v="0"/>
    <s v="NA"/>
    <s v="NA"/>
    <s v="NA"/>
    <s v="F"/>
    <x v="0"/>
    <s v="OtsLYON19S_1_1826"/>
    <s v="OtsLYON19S_1_1547"/>
    <x v="1"/>
    <x v="1"/>
    <x v="1"/>
    <s v="FALL"/>
    <n v="1"/>
    <x v="1"/>
    <n v="0.95971980899999998"/>
    <n v="1"/>
    <x v="0"/>
    <n v="5.6818181818181825"/>
    <n v="5.7284090909090919"/>
    <n v="12.729797979797981"/>
    <s v="Abv"/>
  </r>
  <r>
    <s v="OtsLGRF23S"/>
    <s v="OtsLGRF23S_9670"/>
    <s v="C-09670"/>
    <d v="2023-09-30T00:00:00"/>
    <x v="1"/>
    <s v="F"/>
    <n v="780"/>
    <x v="8"/>
    <x v="1"/>
    <n v="1"/>
    <s v="NA"/>
    <s v="NA"/>
    <s v="F"/>
    <x v="0"/>
    <s v="OtsLYON19S_1_0554"/>
    <s v="OtsLYON19S_1_0445"/>
    <x v="1"/>
    <x v="1"/>
    <x v="1"/>
    <s v="FALL"/>
    <n v="1"/>
    <x v="7"/>
    <n v="0.95971980899999998"/>
    <n v="1"/>
    <x v="0"/>
    <n v="5.6818181818181825"/>
    <n v="5.7284090909090919"/>
    <n v="12.729797979797981"/>
    <s v="Blw"/>
  </r>
  <r>
    <s v="OtsLGRF23S"/>
    <s v="OtsLGRF23S_9673"/>
    <s v="C-09673"/>
    <d v="2023-09-30T00:00:00"/>
    <x v="1"/>
    <s v="F"/>
    <n v="720"/>
    <x v="17"/>
    <x v="1"/>
    <n v="1"/>
    <s v="NA"/>
    <s v="NA"/>
    <s v="F"/>
    <x v="0"/>
    <s v="OtsLYON19S_1_1782"/>
    <s v="OtsLYON19S_1_2053"/>
    <x v="1"/>
    <x v="1"/>
    <x v="1"/>
    <s v="FALL"/>
    <n v="1"/>
    <x v="19"/>
    <n v="0.95971980899999998"/>
    <n v="1"/>
    <x v="5"/>
    <n v="5.6818181818181825"/>
    <n v="5.7284090909090919"/>
    <n v="12.729797979797981"/>
    <s v="Abv"/>
  </r>
  <r>
    <s v="OtsLGRF23S"/>
    <s v="OtsLGRF23S_9676"/>
    <s v="C-09676"/>
    <d v="2023-09-30T00:00:00"/>
    <x v="1"/>
    <s v="M"/>
    <n v="690"/>
    <x v="30"/>
    <x v="0"/>
    <s v="NA"/>
    <s v="NA"/>
    <s v="This sample is a duplicate with OtsLGRF23S_10566."/>
    <s v="M"/>
    <x v="1"/>
    <s v="OtsLYON19S_1_0562"/>
    <s v="OtsLYON19S_1_0464"/>
    <x v="1"/>
    <x v="1"/>
    <x v="1"/>
    <s v="FALL"/>
    <n v="1"/>
    <x v="7"/>
    <n v="0.95971980899999998"/>
    <n v="1"/>
    <x v="5"/>
    <n v="5.6818181818181825"/>
    <n v="5.7284090909090919"/>
    <n v="12.729797979797981"/>
    <s v="Blw"/>
  </r>
  <r>
    <s v="OtsLGRF23S"/>
    <s v="OtsLGRF23S_9679"/>
    <s v="C-09679"/>
    <d v="2023-09-30T00:00:00"/>
    <x v="1"/>
    <s v="M"/>
    <n v="400"/>
    <x v="55"/>
    <x v="0"/>
    <s v="NA"/>
    <s v="NA"/>
    <s v="NA"/>
    <s v="M"/>
    <x v="1"/>
    <s v="NA"/>
    <s v="NA"/>
    <x v="0"/>
    <x v="0"/>
    <x v="0"/>
    <s v="FALL"/>
    <n v="0.999999999999999"/>
    <x v="0"/>
    <e v="#N/A"/>
    <n v="1"/>
    <x v="12"/>
    <n v="5.6818181818181825"/>
    <n v="5.7284090909090919"/>
    <n v="12.729797979797981"/>
    <s v="Abv"/>
  </r>
  <r>
    <s v="OtsLGRF23S"/>
    <s v="OtsLGRF23S_9682"/>
    <s v="C-09682"/>
    <d v="2023-09-30T00:00:00"/>
    <x v="1"/>
    <s v="F"/>
    <n v="740"/>
    <x v="12"/>
    <x v="0"/>
    <s v="NA"/>
    <s v="NA"/>
    <s v="NA"/>
    <s v="F"/>
    <x v="0"/>
    <s v="OtsLYON19S_1_1824"/>
    <s v="OtsLYON19S_1_1557"/>
    <x v="1"/>
    <x v="1"/>
    <x v="1"/>
    <s v="FALL"/>
    <n v="1"/>
    <x v="11"/>
    <n v="0.95971980899999998"/>
    <n v="1"/>
    <x v="1"/>
    <n v="5.6818181818181825"/>
    <n v="5.7284090909090919"/>
    <n v="12.729797979797981"/>
    <s v="Blw"/>
  </r>
  <r>
    <s v="OtsLGRF23S"/>
    <s v="OtsLGRF23S_9687"/>
    <s v="C-09687"/>
    <d v="2023-09-30T00:00:00"/>
    <x v="1"/>
    <s v="F"/>
    <n v="670"/>
    <x v="11"/>
    <x v="0"/>
    <s v="NA"/>
    <s v="NA"/>
    <s v="NA"/>
    <s v="F"/>
    <x v="0"/>
    <s v="NA"/>
    <s v="NA"/>
    <x v="0"/>
    <x v="0"/>
    <x v="0"/>
    <s v="FALL"/>
    <n v="1"/>
    <x v="0"/>
    <e v="#N/A"/>
    <n v="1"/>
    <x v="3"/>
    <n v="5.6818181818181825"/>
    <n v="5.7284090909090919"/>
    <n v="12.729797979797981"/>
    <s v="Abv"/>
  </r>
  <r>
    <s v="OtsLGRF23S"/>
    <s v="OtsLGRF23S_9690"/>
    <s v="C-09690"/>
    <d v="2023-09-30T00:00:00"/>
    <x v="1"/>
    <s v="F"/>
    <n v="650"/>
    <x v="5"/>
    <x v="1"/>
    <n v="1"/>
    <s v="NA"/>
    <s v="NA"/>
    <s v="F"/>
    <x v="0"/>
    <s v="OtsLYON20S_1_1447"/>
    <s v="OtsLYON20S_1_1241"/>
    <x v="5"/>
    <x v="3"/>
    <x v="3"/>
    <s v="FALL"/>
    <n v="1"/>
    <x v="17"/>
    <n v="0.98961045999999997"/>
    <n v="1"/>
    <x v="3"/>
    <n v="5.6818181818181825"/>
    <n v="5.7284090909090919"/>
    <n v="12.729797979797981"/>
    <s v="Blw"/>
  </r>
  <r>
    <s v="OtsLGRF23S"/>
    <s v="OtsLGRF23S_9693"/>
    <s v="C-09693"/>
    <d v="2023-09-30T00:00:00"/>
    <x v="1"/>
    <s v="M"/>
    <n v="690"/>
    <x v="30"/>
    <x v="1"/>
    <n v="1"/>
    <s v="NA"/>
    <s v="NA"/>
    <s v="M"/>
    <x v="1"/>
    <s v="OtsLYON19S_1_0106"/>
    <s v="OtsLYON19S_1_0011"/>
    <x v="1"/>
    <x v="1"/>
    <x v="1"/>
    <s v="FALL"/>
    <n v="0.999999999999998"/>
    <x v="4"/>
    <n v="0.95971980899999998"/>
    <n v="1"/>
    <x v="5"/>
    <n v="5.6818181818181825"/>
    <n v="5.7284090909090919"/>
    <n v="12.729797979797981"/>
    <s v="Abv"/>
  </r>
  <r>
    <s v="OtsLGRF23S"/>
    <s v="OtsLGRF23S_9696"/>
    <s v="C-09696"/>
    <d v="2023-09-30T00:00:00"/>
    <x v="1"/>
    <s v="F"/>
    <n v="740"/>
    <x v="12"/>
    <x v="1"/>
    <n v="1"/>
    <s v="NA"/>
    <s v="NA"/>
    <s v="F"/>
    <x v="0"/>
    <s v="NA"/>
    <s v="NA"/>
    <x v="0"/>
    <x v="0"/>
    <x v="0"/>
    <s v="FALL"/>
    <n v="1"/>
    <x v="8"/>
    <e v="#N/A"/>
    <n v="1"/>
    <x v="1"/>
    <n v="5.6818181818181825"/>
    <n v="5.7284090909090919"/>
    <n v="12.729797979797981"/>
    <s v="Abv"/>
  </r>
  <r>
    <s v="OtsLGRF23S"/>
    <s v="OtsLGRF23S_9699"/>
    <s v="C-09699"/>
    <d v="2023-09-30T00:00:00"/>
    <x v="1"/>
    <s v="M"/>
    <n v="680"/>
    <x v="35"/>
    <x v="1"/>
    <s v="NA"/>
    <s v="NA"/>
    <s v="NA"/>
    <s v="M"/>
    <x v="1"/>
    <s v="OtsPBT20-UmaFa-0499"/>
    <s v="OtsPBT20-UmaFa-0418"/>
    <x v="17"/>
    <x v="3"/>
    <x v="3"/>
    <s v="FALL"/>
    <n v="1"/>
    <x v="24"/>
    <e v="#N/A"/>
    <n v="1"/>
    <x v="5"/>
    <n v="5.6818181818181825"/>
    <n v="5.7284090909090919"/>
    <n v="12.729797979797981"/>
    <s v="Blw"/>
  </r>
  <r>
    <s v="OtsLGRF23S"/>
    <s v="OtsLGRF23S_9702"/>
    <s v="C-09702"/>
    <d v="2023-09-30T00:00:00"/>
    <x v="1"/>
    <s v="M"/>
    <n v="460"/>
    <x v="37"/>
    <x v="0"/>
    <s v="NA"/>
    <s v="NA"/>
    <s v="NA"/>
    <s v="M"/>
    <x v="1"/>
    <s v="OtsLYON21S_1_0960"/>
    <s v="OtsLYON21S_1_2001"/>
    <x v="7"/>
    <x v="4"/>
    <x v="4"/>
    <s v="FALL"/>
    <n v="0.999999999999996"/>
    <x v="1"/>
    <e v="#N/A"/>
    <n v="1"/>
    <x v="10"/>
    <n v="5.6818181818181825"/>
    <n v="5.7284090909090919"/>
    <n v="12.729797979797981"/>
    <s v="Abv"/>
  </r>
  <r>
    <s v="OtsLGRF23S"/>
    <s v="OtsLGRF23S_9705"/>
    <s v="C-09705"/>
    <d v="2023-09-30T00:00:00"/>
    <x v="1"/>
    <s v="M"/>
    <n v="740"/>
    <x v="12"/>
    <x v="0"/>
    <s v="NA"/>
    <s v="NA"/>
    <s v="NA"/>
    <s v="M"/>
    <x v="1"/>
    <s v="OtsNPFH19S_1_5345"/>
    <s v="OtsNPFH19S_1_5038"/>
    <x v="2"/>
    <x v="1"/>
    <x v="1"/>
    <s v="FALL"/>
    <n v="1"/>
    <x v="2"/>
    <n v="0.99705232300000002"/>
    <n v="1"/>
    <x v="1"/>
    <n v="5.6818181818181825"/>
    <n v="5.7284090909090919"/>
    <n v="12.729797979797981"/>
    <s v="Abv"/>
  </r>
  <r>
    <s v="OtsLGRF23S"/>
    <s v="OtsLGRF23S_9708"/>
    <s v="C-09708"/>
    <d v="2023-09-30T00:00:00"/>
    <x v="1"/>
    <s v="M"/>
    <n v="660"/>
    <x v="33"/>
    <x v="0"/>
    <s v="NA"/>
    <s v="NA"/>
    <s v="NA"/>
    <s v="M"/>
    <x v="1"/>
    <s v="NA"/>
    <s v="NA"/>
    <x v="0"/>
    <x v="0"/>
    <x v="0"/>
    <s v="FALL"/>
    <n v="0.999999999999999"/>
    <x v="0"/>
    <e v="#N/A"/>
    <n v="1"/>
    <x v="3"/>
    <n v="5.6818181818181825"/>
    <n v="5.7284090909090919"/>
    <n v="12.729797979797981"/>
    <s v="Abv"/>
  </r>
  <r>
    <s v="OtsLGRF23S"/>
    <s v="OtsLGRF23S_9711"/>
    <s v="C-09711"/>
    <d v="2023-09-30T00:00:00"/>
    <x v="1"/>
    <s v="F"/>
    <n v="760"/>
    <x v="6"/>
    <x v="1"/>
    <n v="1"/>
    <s v="NA"/>
    <s v="NA"/>
    <s v="F"/>
    <x v="0"/>
    <s v="OtsLYON18S_1_0751"/>
    <s v="OtsLYON18S_1_0657"/>
    <x v="3"/>
    <x v="2"/>
    <x v="2"/>
    <s v="FALL"/>
    <n v="1"/>
    <x v="7"/>
    <n v="0.80551598400000002"/>
    <n v="1"/>
    <x v="1"/>
    <n v="5.6818181818181825"/>
    <n v="5.7284090909090919"/>
    <n v="12.729797979797981"/>
    <s v="Blw"/>
  </r>
  <r>
    <s v="OtsLGRF23S"/>
    <s v="OtsLGRF23S_9714"/>
    <s v="C-09714"/>
    <d v="2023-09-30T00:00:00"/>
    <x v="1"/>
    <s v="M"/>
    <n v="690"/>
    <x v="30"/>
    <x v="1"/>
    <n v="1"/>
    <s v="NA"/>
    <s v="NA"/>
    <s v="M"/>
    <x v="1"/>
    <s v="OtsPBt19-PRHFa-7246"/>
    <s v="OtsPBt19-PRHFa-7188"/>
    <x v="10"/>
    <x v="1"/>
    <x v="1"/>
    <s v="FALL"/>
    <n v="0.999999999999998"/>
    <x v="20"/>
    <n v="0.96152300000000002"/>
    <n v="1"/>
    <x v="5"/>
    <n v="5.6818181818181825"/>
    <n v="5.7284090909090919"/>
    <n v="12.729797979797981"/>
    <s v="Blw"/>
  </r>
  <r>
    <s v="OtsLGRF23S"/>
    <s v="OtsLGRF23S_9717"/>
    <s v="C-09717"/>
    <d v="2023-09-30T00:00:00"/>
    <x v="1"/>
    <s v="M"/>
    <n v="620"/>
    <x v="49"/>
    <x v="0"/>
    <s v="NA"/>
    <s v="NA"/>
    <s v="NA"/>
    <s v="M"/>
    <x v="1"/>
    <s v="OtsLYON20S_1_0242"/>
    <s v="OtsLYON20S_1_0101"/>
    <x v="5"/>
    <x v="3"/>
    <x v="3"/>
    <s v="FALL"/>
    <n v="1"/>
    <x v="4"/>
    <n v="0.98961045999999997"/>
    <n v="1"/>
    <x v="9"/>
    <n v="5.6818181818181825"/>
    <n v="5.7284090909090919"/>
    <n v="12.729797979797981"/>
    <s v="Abv"/>
  </r>
  <r>
    <s v="OtsLGRF23S"/>
    <s v="OtsLGRF23S_9720"/>
    <s v="C-09720"/>
    <d v="2023-09-30T00:00:00"/>
    <x v="1"/>
    <s v="M"/>
    <n v="600"/>
    <x v="43"/>
    <x v="0"/>
    <s v="NA"/>
    <s v="NA"/>
    <s v="NA"/>
    <s v="M"/>
    <x v="1"/>
    <s v="OtsLYON20S_1_0477"/>
    <s v="OtsLYON20S_1_0539"/>
    <x v="5"/>
    <x v="3"/>
    <x v="3"/>
    <s v="FALL"/>
    <n v="1"/>
    <x v="7"/>
    <n v="0.98961045999999997"/>
    <n v="1"/>
    <x v="9"/>
    <n v="5.6818181818181825"/>
    <n v="5.7284090909090919"/>
    <n v="12.729797979797981"/>
    <s v="Blw"/>
  </r>
  <r>
    <s v="OtsLGRF23S"/>
    <s v="OtsLGRF23S_9723"/>
    <s v="C-09723"/>
    <d v="2023-09-30T00:00:00"/>
    <x v="1"/>
    <s v="M"/>
    <n v="720"/>
    <x v="17"/>
    <x v="0"/>
    <s v="NA"/>
    <s v="NA"/>
    <s v="NA"/>
    <s v="M"/>
    <x v="1"/>
    <s v="OtsLYON19S_1_2313"/>
    <s v="OtsLYON19S_1_2096"/>
    <x v="1"/>
    <x v="1"/>
    <x v="1"/>
    <s v="FALL"/>
    <n v="1"/>
    <x v="14"/>
    <n v="0.95971980899999998"/>
    <n v="1"/>
    <x v="5"/>
    <n v="5.6818181818181825"/>
    <n v="5.7284090909090919"/>
    <n v="12.729797979797981"/>
    <s v="Blw"/>
  </r>
  <r>
    <s v="OtsLGRF23S"/>
    <s v="OtsLGRF23S_9726"/>
    <s v="C-09726"/>
    <d v="2023-09-30T00:00:00"/>
    <x v="1"/>
    <s v="F"/>
    <n v="700"/>
    <x v="13"/>
    <x v="1"/>
    <s v="NA"/>
    <s v="NA"/>
    <s v="NA"/>
    <s v="F"/>
    <x v="0"/>
    <s v="OtsLYON19S_1_1328"/>
    <s v="OtsLYON19S_1_1283"/>
    <x v="1"/>
    <x v="1"/>
    <x v="1"/>
    <s v="FALL"/>
    <n v="1"/>
    <x v="17"/>
    <n v="0.95971980899999998"/>
    <n v="1"/>
    <x v="5"/>
    <n v="5.6818181818181825"/>
    <n v="5.7284090909090919"/>
    <n v="12.729797979797981"/>
    <s v="Blw"/>
  </r>
  <r>
    <s v="OtsLGRF23S"/>
    <s v="OtsLGRF23S_9729"/>
    <s v="C-09729"/>
    <d v="2023-09-30T00:00:00"/>
    <x v="1"/>
    <s v="F"/>
    <n v="610"/>
    <x v="29"/>
    <x v="0"/>
    <s v="NA"/>
    <s v="NA"/>
    <s v="NA"/>
    <s v="U"/>
    <x v="0"/>
    <s v="OtsLYON20S_1_0268"/>
    <s v="OtsLYON20S_1_0162"/>
    <x v="5"/>
    <x v="3"/>
    <x v="3"/>
    <s v="FALL"/>
    <n v="0.999999999999998"/>
    <x v="3"/>
    <n v="0.98961045999999997"/>
    <n v="1"/>
    <x v="9"/>
    <n v="5.6818181818181825"/>
    <n v="5.7284090909090919"/>
    <n v="12.729797979797981"/>
    <s v="Abv"/>
  </r>
  <r>
    <s v="OtsLGRF23S"/>
    <s v="OtsLGRF23S_9732"/>
    <s v="C-09732"/>
    <d v="2023-09-30T00:00:00"/>
    <x v="1"/>
    <s v="M"/>
    <n v="610"/>
    <x v="29"/>
    <x v="1"/>
    <n v="1"/>
    <s v="NA"/>
    <s v="NA"/>
    <s v="M"/>
    <x v="1"/>
    <s v="OtsLYON20S_1_0644"/>
    <s v="OtsLYON20S_1_0717"/>
    <x v="5"/>
    <x v="3"/>
    <x v="3"/>
    <s v="FALL"/>
    <n v="1"/>
    <x v="1"/>
    <n v="0.98961045999999997"/>
    <n v="1"/>
    <x v="9"/>
    <n v="5.6818181818181825"/>
    <n v="5.7284090909090919"/>
    <n v="12.729797979797981"/>
    <s v="Abv"/>
  </r>
  <r>
    <s v="OtsLGRF23S"/>
    <s v="OtsLGRF23S_9735"/>
    <s v="C-09735"/>
    <d v="2023-09-30T00:00:00"/>
    <x v="1"/>
    <s v="F"/>
    <n v="720"/>
    <x v="17"/>
    <x v="1"/>
    <n v="1"/>
    <s v="NA"/>
    <s v="NA"/>
    <s v="F"/>
    <x v="0"/>
    <s v="OtsLYON19S_1_1381"/>
    <s v="OtsLYON19S_1_1449"/>
    <x v="1"/>
    <x v="1"/>
    <x v="1"/>
    <s v="FALL"/>
    <n v="0.999999999999998"/>
    <x v="17"/>
    <n v="0.95971980899999998"/>
    <n v="1"/>
    <x v="5"/>
    <n v="5.6818181818181825"/>
    <n v="5.7284090909090919"/>
    <n v="12.729797979797981"/>
    <s v="Blw"/>
  </r>
  <r>
    <s v="OtsLGRF23S"/>
    <s v="OtsLGRF23S_9738"/>
    <s v="C-09738"/>
    <d v="2023-09-30T00:00:00"/>
    <x v="1"/>
    <s v="M"/>
    <n v="630"/>
    <x v="39"/>
    <x v="0"/>
    <s v="NA"/>
    <s v="NA"/>
    <s v="NA"/>
    <s v="M"/>
    <x v="1"/>
    <s v="OtsNPFH20S_1_0085"/>
    <s v="OtsNPFH20S_1_0010"/>
    <x v="8"/>
    <x v="3"/>
    <x v="3"/>
    <s v="FALL"/>
    <n v="1"/>
    <x v="2"/>
    <n v="0.98845608500000004"/>
    <n v="1"/>
    <x v="3"/>
    <n v="5.6818181818181825"/>
    <n v="5.7284090909090919"/>
    <n v="12.729797979797981"/>
    <s v="Abv"/>
  </r>
  <r>
    <s v="OtsLGRF23S"/>
    <s v="OtsLGRF23S_9741"/>
    <s v="C-09741"/>
    <d v="2023-09-30T00:00:00"/>
    <x v="1"/>
    <s v="M"/>
    <n v="620"/>
    <x v="49"/>
    <x v="0"/>
    <s v="NA"/>
    <s v="NA"/>
    <s v="NA"/>
    <s v="M"/>
    <x v="1"/>
    <s v="NA"/>
    <s v="NA"/>
    <x v="0"/>
    <x v="0"/>
    <x v="0"/>
    <s v="FALL"/>
    <n v="0.999999999999995"/>
    <x v="0"/>
    <e v="#N/A"/>
    <n v="1"/>
    <x v="9"/>
    <n v="5.6818181818181825"/>
    <n v="5.7284090909090919"/>
    <n v="12.729797979797981"/>
    <s v="Abv"/>
  </r>
  <r>
    <s v="OtsLGRF23S"/>
    <s v="OtsLGRF23S_9744"/>
    <s v="C-09744"/>
    <d v="2023-10-01T00:00:00"/>
    <x v="1"/>
    <s v="F"/>
    <n v="770"/>
    <x v="2"/>
    <x v="0"/>
    <s v="NA"/>
    <s v="NA"/>
    <s v="NA"/>
    <s v="F"/>
    <x v="0"/>
    <s v="NA"/>
    <s v="NA"/>
    <x v="0"/>
    <x v="0"/>
    <x v="0"/>
    <s v="FALL"/>
    <n v="0.999999999999999"/>
    <x v="0"/>
    <e v="#N/A"/>
    <n v="1"/>
    <x v="1"/>
    <n v="5.6818181818181825"/>
    <n v="5.7284090909090919"/>
    <n v="12.729797979797981"/>
    <s v="Abv"/>
  </r>
  <r>
    <s v="OtsLGRF23S"/>
    <s v="OtsLGRF23S_9747"/>
    <s v="C-09747"/>
    <d v="2023-10-01T00:00:00"/>
    <x v="1"/>
    <s v="M"/>
    <n v="640"/>
    <x v="54"/>
    <x v="0"/>
    <s v="NA"/>
    <s v="NA"/>
    <s v="NA"/>
    <s v="M"/>
    <x v="1"/>
    <s v="OtsLYON20S_1_0439"/>
    <s v="OtsLYON20S_1_1188"/>
    <x v="5"/>
    <x v="3"/>
    <x v="3"/>
    <s v="FALL"/>
    <n v="1"/>
    <x v="7"/>
    <n v="0.98961045999999997"/>
    <n v="1"/>
    <x v="3"/>
    <n v="5.6818181818181825"/>
    <n v="5.7284090909090919"/>
    <n v="12.729797979797981"/>
    <s v="Blw"/>
  </r>
  <r>
    <s v="OtsLGRF23S"/>
    <s v="OtsLGRF23S_9750"/>
    <s v="C-09750"/>
    <d v="2023-10-01T00:00:00"/>
    <x v="1"/>
    <s v="M"/>
    <n v="640"/>
    <x v="54"/>
    <x v="1"/>
    <n v="1"/>
    <s v="NA"/>
    <s v="NA"/>
    <s v="M"/>
    <x v="1"/>
    <s v="OtsLYON19S_1_0541"/>
    <s v="OtsLYON19S_1_0404"/>
    <x v="1"/>
    <x v="1"/>
    <x v="1"/>
    <s v="FALL"/>
    <n v="1"/>
    <x v="7"/>
    <n v="0.95971980899999998"/>
    <n v="1"/>
    <x v="3"/>
    <n v="5.6818181818181825"/>
    <n v="5.7284090909090919"/>
    <n v="12.729797979797981"/>
    <s v="Blw"/>
  </r>
  <r>
    <s v="OtsLGRF23S"/>
    <s v="OtsLGRF23S_9753"/>
    <s v="C-09753"/>
    <d v="2023-10-01T00:00:00"/>
    <x v="1"/>
    <s v="M"/>
    <n v="460"/>
    <x v="37"/>
    <x v="0"/>
    <s v="NA"/>
    <s v="NA"/>
    <s v="NA"/>
    <s v="M"/>
    <x v="1"/>
    <s v="OtsLYON21S_1_0826"/>
    <s v="OtsLYON21S_1_1659"/>
    <x v="7"/>
    <x v="4"/>
    <x v="4"/>
    <s v="FALL"/>
    <n v="1"/>
    <x v="7"/>
    <e v="#N/A"/>
    <n v="1"/>
    <x v="10"/>
    <n v="5.6818181818181825"/>
    <n v="5.7284090909090919"/>
    <n v="12.729797979797981"/>
    <s v="Blw"/>
  </r>
  <r>
    <s v="OtsLGRF23S"/>
    <s v="OtsLGRF23S_9756"/>
    <s v="C-09756"/>
    <d v="2023-10-01T00:00:00"/>
    <x v="1"/>
    <s v="M"/>
    <n v="470"/>
    <x v="47"/>
    <x v="0"/>
    <s v="NA"/>
    <s v="NA"/>
    <s v="NA"/>
    <s v="M"/>
    <x v="1"/>
    <s v="OtsLYON21S_1_0955"/>
    <s v="OtsLYON21S_1_2022"/>
    <x v="7"/>
    <x v="4"/>
    <x v="4"/>
    <s v="FALL"/>
    <n v="1"/>
    <x v="1"/>
    <e v="#N/A"/>
    <n v="1"/>
    <x v="10"/>
    <n v="5.6818181818181825"/>
    <n v="5.7284090909090919"/>
    <n v="12.729797979797981"/>
    <s v="Abv"/>
  </r>
  <r>
    <s v="OtsLGRF23S"/>
    <s v="OtsLGRF23S_9759"/>
    <s v="C-09759"/>
    <d v="2023-10-01T00:00:00"/>
    <x v="1"/>
    <s v="M"/>
    <n v="590"/>
    <x v="36"/>
    <x v="1"/>
    <n v="1"/>
    <s v="NA"/>
    <s v="NA"/>
    <s v="M"/>
    <x v="1"/>
    <s v="OtsLYON19S_1_1764"/>
    <s v="OtsLYON19S_1_2016"/>
    <x v="1"/>
    <x v="1"/>
    <x v="1"/>
    <s v="FALL"/>
    <n v="0.999999999999996"/>
    <x v="19"/>
    <n v="0.95971980899999998"/>
    <n v="1"/>
    <x v="9"/>
    <n v="5.6818181818181825"/>
    <n v="5.7284090909090919"/>
    <n v="12.729797979797981"/>
    <s v="Abv"/>
  </r>
  <r>
    <s v="OtsLGRF23S"/>
    <s v="OtsLGRF23S_9762"/>
    <s v="C-09762"/>
    <d v="2023-10-01T00:00:00"/>
    <x v="1"/>
    <s v="F"/>
    <n v="670"/>
    <x v="11"/>
    <x v="0"/>
    <s v="NA"/>
    <s v="NA"/>
    <s v="NA"/>
    <s v="F"/>
    <x v="0"/>
    <s v="OtsLYON19S_1_1865"/>
    <s v="OtsLYON19S_1_1623"/>
    <x v="1"/>
    <x v="1"/>
    <x v="1"/>
    <s v="FALL"/>
    <n v="1"/>
    <x v="1"/>
    <n v="0.95971980899999998"/>
    <n v="1"/>
    <x v="3"/>
    <n v="5.6818181818181825"/>
    <n v="5.7284090909090919"/>
    <n v="12.729797979797981"/>
    <s v="Abv"/>
  </r>
  <r>
    <s v="OtsLGRF23S"/>
    <s v="OtsLGRF23S_9765"/>
    <s v="C-09765"/>
    <d v="2023-10-01T00:00:00"/>
    <x v="1"/>
    <s v="M"/>
    <n v="700"/>
    <x v="13"/>
    <x v="1"/>
    <n v="1"/>
    <s v="NA"/>
    <s v="NA"/>
    <s v="M"/>
    <x v="1"/>
    <s v="OtsLYON18S_1_2345"/>
    <s v="OtsLYON18S_1_2707"/>
    <x v="3"/>
    <x v="2"/>
    <x v="2"/>
    <s v="FALL"/>
    <n v="1"/>
    <x v="17"/>
    <n v="0.80551598400000002"/>
    <n v="1"/>
    <x v="5"/>
    <n v="5.6818181818181825"/>
    <n v="5.7284090909090919"/>
    <n v="12.729797979797981"/>
    <s v="Blw"/>
  </r>
  <r>
    <s v="OtsLGRF23S"/>
    <s v="OtsLGRF23S_9768"/>
    <s v="C-09768"/>
    <d v="2023-10-01T00:00:00"/>
    <x v="1"/>
    <s v="F"/>
    <n v="590"/>
    <x v="36"/>
    <x v="1"/>
    <n v="1"/>
    <s v="NA"/>
    <s v="NA"/>
    <s v="F"/>
    <x v="0"/>
    <s v="OtsLYON19S_1_1385"/>
    <s v="OtsLYON19S_1_1467"/>
    <x v="1"/>
    <x v="1"/>
    <x v="1"/>
    <s v="FALL"/>
    <n v="0.999999999999999"/>
    <x v="17"/>
    <n v="0.95971980899999998"/>
    <n v="1"/>
    <x v="9"/>
    <n v="5.6818181818181825"/>
    <n v="5.7284090909090919"/>
    <n v="12.729797979797981"/>
    <s v="Blw"/>
  </r>
  <r>
    <s v="OtsLGRF23S"/>
    <s v="OtsLGRF23S_9771"/>
    <s v="C-09771"/>
    <d v="2023-10-01T00:00:00"/>
    <x v="1"/>
    <s v="F"/>
    <n v="580"/>
    <x v="46"/>
    <x v="0"/>
    <s v="NA"/>
    <s v="NA"/>
    <s v="NA"/>
    <s v="F"/>
    <x v="0"/>
    <s v="OtsLYON19S_1_1795"/>
    <s v="OtsLYON19S_1_2070"/>
    <x v="1"/>
    <x v="1"/>
    <x v="1"/>
    <s v="FALL"/>
    <n v="0.999999999999998"/>
    <x v="14"/>
    <n v="0.95971980899999998"/>
    <n v="1"/>
    <x v="9"/>
    <n v="5.6818181818181825"/>
    <n v="5.7284090909090919"/>
    <n v="12.729797979797981"/>
    <s v="Blw"/>
  </r>
  <r>
    <s v="OtsLGRF23S"/>
    <s v="OtsLGRF23S_9774"/>
    <s v="C-09774"/>
    <d v="2023-10-01T00:00:00"/>
    <x v="1"/>
    <s v="F"/>
    <n v="640"/>
    <x v="54"/>
    <x v="1"/>
    <n v="1"/>
    <s v="NA"/>
    <s v="NA"/>
    <s v="U"/>
    <x v="0"/>
    <s v="NA"/>
    <s v="NA"/>
    <x v="0"/>
    <x v="0"/>
    <x v="0"/>
    <s v="FALL"/>
    <n v="1"/>
    <x v="8"/>
    <e v="#N/A"/>
    <n v="1"/>
    <x v="3"/>
    <n v="5.6818181818181825"/>
    <n v="5.7284090909090919"/>
    <n v="12.729797979797981"/>
    <s v="Abv"/>
  </r>
  <r>
    <s v="OtsLGRF23S"/>
    <s v="OtsLGRF23S_9777"/>
    <s v="C-09777"/>
    <d v="2023-10-01T00:00:00"/>
    <x v="1"/>
    <s v="M"/>
    <n v="520"/>
    <x v="48"/>
    <x v="1"/>
    <n v="1"/>
    <s v="NA"/>
    <s v="NA"/>
    <s v="M"/>
    <x v="1"/>
    <s v="OtsLYON21S_1_0754"/>
    <s v="OtsLYON21S_1_0391"/>
    <x v="7"/>
    <x v="4"/>
    <x v="4"/>
    <s v="FALL"/>
    <n v="0.999999999999997"/>
    <x v="6"/>
    <e v="#N/A"/>
    <n v="1"/>
    <x v="11"/>
    <n v="5.6818181818181825"/>
    <n v="5.7284090909090919"/>
    <n v="12.729797979797981"/>
    <s v="Abv"/>
  </r>
  <r>
    <s v="OtsLGRF23S"/>
    <s v="OtsLGRF23S_9780"/>
    <s v="C-09780"/>
    <d v="2023-10-01T00:00:00"/>
    <x v="1"/>
    <s v="F"/>
    <n v="660"/>
    <x v="33"/>
    <x v="0"/>
    <s v="NA"/>
    <s v="NA"/>
    <s v="NA"/>
    <s v="F"/>
    <x v="0"/>
    <s v="OtsLYON20S_1_0486"/>
    <s v="OtsLYON20S_1_0533"/>
    <x v="5"/>
    <x v="3"/>
    <x v="3"/>
    <s v="FALL"/>
    <n v="1"/>
    <x v="7"/>
    <n v="0.98961045999999997"/>
    <n v="1"/>
    <x v="3"/>
    <n v="5.6818181818181825"/>
    <n v="5.7284090909090919"/>
    <n v="12.729797979797981"/>
    <s v="Blw"/>
  </r>
  <r>
    <s v="OtsLGRF23S"/>
    <s v="OtsLGRF23S_9783"/>
    <s v="C-09783"/>
    <d v="2023-10-01T00:00:00"/>
    <x v="1"/>
    <s v="M"/>
    <n v="580"/>
    <x v="46"/>
    <x v="0"/>
    <s v="NA"/>
    <s v="NA"/>
    <s v="NA"/>
    <s v="M"/>
    <x v="1"/>
    <s v="NA"/>
    <s v="NA"/>
    <x v="0"/>
    <x v="0"/>
    <x v="0"/>
    <s v="FALL"/>
    <n v="1"/>
    <x v="0"/>
    <e v="#N/A"/>
    <n v="1"/>
    <x v="9"/>
    <n v="5.6818181818181825"/>
    <n v="5.7284090909090919"/>
    <n v="12.729797979797981"/>
    <s v="Abv"/>
  </r>
  <r>
    <s v="OtsLGRF23S"/>
    <s v="OtsLGRF23S_9786"/>
    <s v="C-09786"/>
    <d v="2023-10-01T00:00:00"/>
    <x v="1"/>
    <s v="F"/>
    <n v="820"/>
    <x v="19"/>
    <x v="0"/>
    <s v="NA"/>
    <s v="NA"/>
    <s v="NA"/>
    <s v="F"/>
    <x v="0"/>
    <s v="NA"/>
    <s v="NA"/>
    <x v="0"/>
    <x v="0"/>
    <x v="0"/>
    <s v="FALL"/>
    <n v="0.999999999999997"/>
    <x v="0"/>
    <e v="#N/A"/>
    <n v="1"/>
    <x v="0"/>
    <n v="5.6818181818181825"/>
    <n v="5.7284090909090919"/>
    <n v="12.729797979797981"/>
    <s v="Abv"/>
  </r>
  <r>
    <s v="OtsLGRF23S"/>
    <s v="OtsLGRF23S_9789"/>
    <s v="C-09789"/>
    <d v="2023-10-01T00:00:00"/>
    <x v="1"/>
    <s v="M"/>
    <n v="610"/>
    <x v="29"/>
    <x v="1"/>
    <n v="1"/>
    <s v="NA"/>
    <s v="NA"/>
    <s v="M"/>
    <x v="1"/>
    <s v="OtsLYON20S_1_0758"/>
    <s v="OtsLYON20S_1_0690"/>
    <x v="5"/>
    <x v="3"/>
    <x v="3"/>
    <s v="FALL"/>
    <n v="0.999999999999995"/>
    <x v="11"/>
    <n v="0.98961045999999997"/>
    <n v="1"/>
    <x v="9"/>
    <n v="5.6818181818181825"/>
    <n v="5.7284090909090919"/>
    <n v="12.729797979797981"/>
    <s v="Blw"/>
  </r>
  <r>
    <s v="OtsLGRF23S"/>
    <s v="OtsLGRF23S_9792"/>
    <s v="C-09792"/>
    <d v="2023-10-01T00:00:00"/>
    <x v="1"/>
    <s v="F"/>
    <n v="690"/>
    <x v="30"/>
    <x v="0"/>
    <s v="NA"/>
    <s v="NA"/>
    <s v="NA"/>
    <s v="F"/>
    <x v="0"/>
    <s v="NA"/>
    <s v="NA"/>
    <x v="0"/>
    <x v="0"/>
    <x v="0"/>
    <s v="FALL"/>
    <n v="1"/>
    <x v="0"/>
    <e v="#N/A"/>
    <n v="1"/>
    <x v="5"/>
    <n v="5.6818181818181825"/>
    <n v="5.7284090909090919"/>
    <n v="12.729797979797981"/>
    <s v="Abv"/>
  </r>
  <r>
    <s v="OtsLGRF23S"/>
    <s v="OtsLGRF23S_9795"/>
    <s v="C-09795"/>
    <d v="2023-10-01T00:00:00"/>
    <x v="1"/>
    <s v="M"/>
    <n v="790"/>
    <x v="0"/>
    <x v="1"/>
    <n v="1"/>
    <s v="NA"/>
    <s v="NA"/>
    <s v="M"/>
    <x v="1"/>
    <s v="OtsLYON19S_1_0563"/>
    <s v="OtsLYON19S_1_0615"/>
    <x v="1"/>
    <x v="1"/>
    <x v="1"/>
    <s v="FALL"/>
    <n v="1"/>
    <x v="6"/>
    <n v="0.95971980899999998"/>
    <n v="1"/>
    <x v="0"/>
    <n v="5.6818181818181825"/>
    <n v="5.7284090909090919"/>
    <n v="12.729797979797981"/>
    <s v="Abv"/>
  </r>
  <r>
    <s v="OtsLGRF23S"/>
    <s v="OtsLGRF23S_9798"/>
    <s v="C-09798"/>
    <d v="2023-10-01T00:00:00"/>
    <x v="1"/>
    <s v="M"/>
    <n v="940"/>
    <x v="42"/>
    <x v="0"/>
    <s v="NA"/>
    <s v="NA"/>
    <s v="NA"/>
    <s v="M"/>
    <x v="1"/>
    <s v="NA"/>
    <s v="NA"/>
    <x v="0"/>
    <x v="0"/>
    <x v="0"/>
    <s v="FALL"/>
    <n v="0.999999999999997"/>
    <x v="0"/>
    <e v="#N/A"/>
    <n v="1"/>
    <x v="6"/>
    <n v="5.6818181818181825"/>
    <n v="5.7284090909090919"/>
    <n v="12.729797979797981"/>
    <s v="Abv"/>
  </r>
  <r>
    <s v="OtsLGRF23S"/>
    <s v="OtsLGRF23S_9801"/>
    <s v="C-09801"/>
    <d v="2023-10-01T00:00:00"/>
    <x v="1"/>
    <s v="F"/>
    <n v="720"/>
    <x v="17"/>
    <x v="1"/>
    <n v="1"/>
    <s v="NA"/>
    <s v="NA"/>
    <s v="F"/>
    <x v="0"/>
    <s v="OtsLYON19S_1_1390"/>
    <s v="OtsLYON19S_1_1483"/>
    <x v="1"/>
    <x v="1"/>
    <x v="1"/>
    <s v="FALL"/>
    <n v="1"/>
    <x v="1"/>
    <n v="0.95971980899999998"/>
    <n v="1"/>
    <x v="5"/>
    <n v="5.6818181818181825"/>
    <n v="5.7284090909090919"/>
    <n v="12.729797979797981"/>
    <s v="Abv"/>
  </r>
  <r>
    <s v="OtsLGRF23S"/>
    <s v="OtsLGRF23S_9804"/>
    <s v="C-09804"/>
    <d v="2023-10-01T00:00:00"/>
    <x v="1"/>
    <s v="F"/>
    <n v="820"/>
    <x v="19"/>
    <x v="0"/>
    <s v="NA"/>
    <s v="NA"/>
    <s v="NA"/>
    <s v="F"/>
    <x v="0"/>
    <s v="OtsLYON19S_1_0553"/>
    <s v="OtsLYON19S_1_0440"/>
    <x v="1"/>
    <x v="1"/>
    <x v="1"/>
    <s v="FALL"/>
    <n v="1"/>
    <x v="7"/>
    <n v="0.95971980899999998"/>
    <n v="1"/>
    <x v="0"/>
    <n v="5.6818181818181825"/>
    <n v="5.7284090909090919"/>
    <n v="12.729797979797981"/>
    <s v="Blw"/>
  </r>
  <r>
    <s v="OtsLGRF23S"/>
    <s v="OtsLGRF23S_9807"/>
    <s v="C-09807"/>
    <d v="2023-10-01T00:00:00"/>
    <x v="1"/>
    <s v="M"/>
    <n v="570"/>
    <x v="32"/>
    <x v="0"/>
    <s v="NA"/>
    <s v="NA"/>
    <s v="NA"/>
    <s v="M"/>
    <x v="1"/>
    <s v="NA"/>
    <s v="NA"/>
    <x v="0"/>
    <x v="0"/>
    <x v="0"/>
    <s v="FALL"/>
    <n v="1"/>
    <x v="0"/>
    <e v="#N/A"/>
    <n v="1"/>
    <x v="8"/>
    <n v="5.6818181818181825"/>
    <n v="5.7284090909090919"/>
    <n v="12.729797979797981"/>
    <s v="Abv"/>
  </r>
  <r>
    <s v="OtsLGRF23S"/>
    <s v="OtsLGRF23S_9810"/>
    <s v="C-09810"/>
    <d v="2023-10-01T00:00:00"/>
    <x v="1"/>
    <s v="F"/>
    <n v="680"/>
    <x v="35"/>
    <x v="1"/>
    <n v="1"/>
    <s v="NA"/>
    <s v="NA"/>
    <s v="F"/>
    <x v="0"/>
    <s v="OtsLYON18S_1_2333"/>
    <s v="OtsLYON18S_1_2472"/>
    <x v="3"/>
    <x v="2"/>
    <x v="2"/>
    <s v="FALL"/>
    <n v="1"/>
    <x v="17"/>
    <n v="0.80551598400000002"/>
    <n v="1"/>
    <x v="5"/>
    <n v="5.6818181818181825"/>
    <n v="5.7284090909090919"/>
    <n v="12.729797979797981"/>
    <s v="Blw"/>
  </r>
  <r>
    <s v="OtsLGRF23S"/>
    <s v="OtsLGRF23S_9813"/>
    <s v="C-09813"/>
    <d v="2023-10-01T00:00:00"/>
    <x v="1"/>
    <s v="F"/>
    <n v="650"/>
    <x v="5"/>
    <x v="1"/>
    <n v="1"/>
    <s v="NA"/>
    <s v="NA"/>
    <s v="F"/>
    <x v="0"/>
    <s v="OtsLYON19S_1_1364"/>
    <s v="OtsLYON19S_1_1287"/>
    <x v="1"/>
    <x v="1"/>
    <x v="1"/>
    <s v="FALL"/>
    <n v="0.999999999999998"/>
    <x v="17"/>
    <n v="0.95971980899999998"/>
    <n v="1"/>
    <x v="3"/>
    <n v="5.6818181818181825"/>
    <n v="5.7284090909090919"/>
    <n v="12.729797979797981"/>
    <s v="Blw"/>
  </r>
  <r>
    <s v="OtsLGRF23S"/>
    <s v="OtsLGRF23S_9816"/>
    <s v="C-09816"/>
    <d v="2023-10-01T00:00:00"/>
    <x v="1"/>
    <s v="M"/>
    <n v="720"/>
    <x v="17"/>
    <x v="1"/>
    <n v="1"/>
    <s v="NA"/>
    <s v="NA"/>
    <s v="M"/>
    <x v="1"/>
    <s v="OtsLYON19S_1_0719"/>
    <s v="OtsLYON19S_1_0815"/>
    <x v="1"/>
    <x v="1"/>
    <x v="1"/>
    <s v="FALL"/>
    <n v="1"/>
    <x v="6"/>
    <n v="0.95971980899999998"/>
    <n v="1"/>
    <x v="5"/>
    <n v="5.6818181818181825"/>
    <n v="5.7284090909090919"/>
    <n v="12.729797979797981"/>
    <s v="Abv"/>
  </r>
  <r>
    <s v="OtsLGRF23S"/>
    <s v="OtsLGRF23S_9819"/>
    <s v="C-09819"/>
    <d v="2023-10-02T00:00:00"/>
    <x v="1"/>
    <s v="M"/>
    <n v="520"/>
    <x v="48"/>
    <x v="0"/>
    <s v="NA"/>
    <s v="NA"/>
    <s v="NA"/>
    <s v="M"/>
    <x v="1"/>
    <s v="NA"/>
    <s v="NA"/>
    <x v="0"/>
    <x v="0"/>
    <x v="0"/>
    <s v="FALL"/>
    <n v="0.999999999999998"/>
    <x v="0"/>
    <e v="#N/A"/>
    <n v="1"/>
    <x v="11"/>
    <n v="5.6818181818181825"/>
    <n v="5.7284090909090919"/>
    <n v="12.729797979797981"/>
    <s v="Abv"/>
  </r>
  <r>
    <s v="OtsLGRF23S"/>
    <s v="OtsLGRF23S_9822"/>
    <s v="C-09822"/>
    <d v="2023-10-02T00:00:00"/>
    <x v="1"/>
    <s v="F"/>
    <n v="740"/>
    <x v="12"/>
    <x v="0"/>
    <s v="NA"/>
    <s v="NA"/>
    <s v="NA"/>
    <s v="F"/>
    <x v="0"/>
    <s v="OtsLYON19S_1_0562"/>
    <s v="OtsLYON19S_1_0466"/>
    <x v="1"/>
    <x v="1"/>
    <x v="1"/>
    <s v="FALL"/>
    <n v="0.999999999999999"/>
    <x v="7"/>
    <n v="0.95971980899999998"/>
    <n v="1"/>
    <x v="1"/>
    <n v="5.6818181818181825"/>
    <n v="5.7284090909090919"/>
    <n v="12.729797979797981"/>
    <s v="Blw"/>
  </r>
  <r>
    <s v="OtsLGRF23S"/>
    <s v="OtsLGRF23S_9825"/>
    <s v="C-09825"/>
    <d v="2023-10-02T00:00:00"/>
    <x v="1"/>
    <s v="F"/>
    <n v="830"/>
    <x v="15"/>
    <x v="1"/>
    <n v="1"/>
    <s v="NA"/>
    <s v="NA"/>
    <s v="F"/>
    <x v="0"/>
    <s v="OtsLYON18S_1_2370"/>
    <s v="OtsLYON18S_1_2739"/>
    <x v="3"/>
    <x v="2"/>
    <x v="2"/>
    <s v="FALL"/>
    <n v="0.999999999999999"/>
    <x v="17"/>
    <n v="0.80551598400000002"/>
    <n v="1"/>
    <x v="2"/>
    <n v="5.6818181818181825"/>
    <n v="5.7284090909090919"/>
    <n v="12.729797979797981"/>
    <s v="Blw"/>
  </r>
  <r>
    <s v="OtsLGRF23S"/>
    <s v="OtsLGRF23S_9828"/>
    <s v="C-09828"/>
    <d v="2023-10-02T00:00:00"/>
    <x v="1"/>
    <s v="F"/>
    <n v="730"/>
    <x v="16"/>
    <x v="1"/>
    <s v="NA"/>
    <s v="NA"/>
    <s v="NA"/>
    <s v="F"/>
    <x v="0"/>
    <s v="OtsPBT19-PRHFa-4485"/>
    <s v="OtsPBT19-PRHFa-4670"/>
    <x v="10"/>
    <x v="1"/>
    <x v="1"/>
    <s v="FALL"/>
    <n v="0.999999999999999"/>
    <x v="20"/>
    <n v="0.96152300000000002"/>
    <n v="1"/>
    <x v="1"/>
    <n v="5.6818181818181825"/>
    <n v="5.7284090909090919"/>
    <n v="12.729797979797981"/>
    <s v="Blw"/>
  </r>
  <r>
    <s v="OtsLGRF23S"/>
    <s v="OtsLGRF23S_9831"/>
    <s v="C-09831"/>
    <d v="2023-10-02T00:00:00"/>
    <x v="1"/>
    <s v="M"/>
    <n v="580"/>
    <x v="46"/>
    <x v="0"/>
    <s v="NA"/>
    <s v="NA"/>
    <s v="NA"/>
    <s v="M"/>
    <x v="1"/>
    <s v="NA"/>
    <s v="NA"/>
    <x v="0"/>
    <x v="0"/>
    <x v="0"/>
    <s v="FALL"/>
    <n v="1"/>
    <x v="0"/>
    <e v="#N/A"/>
    <n v="1"/>
    <x v="9"/>
    <n v="5.6818181818181825"/>
    <n v="5.7284090909090919"/>
    <n v="12.729797979797981"/>
    <s v="Abv"/>
  </r>
  <r>
    <s v="OtsLGRF23S"/>
    <s v="OtsLGRF23S_9834"/>
    <s v="C-09834"/>
    <d v="2023-10-02T00:00:00"/>
    <x v="1"/>
    <s v="M"/>
    <n v="630"/>
    <x v="39"/>
    <x v="1"/>
    <n v="1"/>
    <s v="NA"/>
    <s v="NA"/>
    <s v="M"/>
    <x v="1"/>
    <s v="OtsLYON19S_1_1366"/>
    <s v="OtsLYON19S_1_1404"/>
    <x v="1"/>
    <x v="1"/>
    <x v="1"/>
    <s v="FALL"/>
    <n v="0.999999999999997"/>
    <x v="17"/>
    <n v="0.95971980899999998"/>
    <n v="1"/>
    <x v="3"/>
    <n v="5.6818181818181825"/>
    <n v="5.7284090909090919"/>
    <n v="12.729797979797981"/>
    <s v="Blw"/>
  </r>
  <r>
    <s v="OtsLGRF23S"/>
    <s v="OtsLGRF23S_9837"/>
    <s v="C-09837"/>
    <d v="2023-10-02T00:00:00"/>
    <x v="1"/>
    <s v="M"/>
    <n v="640"/>
    <x v="54"/>
    <x v="1"/>
    <n v="1"/>
    <s v="NA"/>
    <s v="NA"/>
    <s v="M"/>
    <x v="1"/>
    <s v="OtsPBT20-UmaFa-0500"/>
    <s v="OtsPBT20-UmaFa-0412"/>
    <x v="17"/>
    <x v="3"/>
    <x v="3"/>
    <s v="FALL"/>
    <n v="1"/>
    <x v="24"/>
    <e v="#N/A"/>
    <n v="1"/>
    <x v="3"/>
    <n v="5.6818181818181825"/>
    <n v="5.7284090909090919"/>
    <n v="12.729797979797981"/>
    <s v="Blw"/>
  </r>
  <r>
    <s v="OtsLGRF23S"/>
    <s v="OtsLGRF23S_9840"/>
    <s v="C-09840"/>
    <d v="2023-10-02T00:00:00"/>
    <x v="1"/>
    <s v="F"/>
    <n v="810"/>
    <x v="9"/>
    <x v="0"/>
    <s v="NA"/>
    <s v="NA"/>
    <s v="NA"/>
    <s v="F"/>
    <x v="0"/>
    <s v="NA"/>
    <s v="NA"/>
    <x v="0"/>
    <x v="0"/>
    <x v="0"/>
    <s v="FALL"/>
    <n v="1"/>
    <x v="0"/>
    <e v="#N/A"/>
    <n v="1"/>
    <x v="0"/>
    <n v="5.6818181818181825"/>
    <n v="5.7284090909090919"/>
    <n v="12.729797979797981"/>
    <s v="Abv"/>
  </r>
  <r>
    <s v="OtsLGRF23S"/>
    <s v="OtsLGRF23S_9843"/>
    <s v="C-09843"/>
    <d v="2023-10-02T00:00:00"/>
    <x v="1"/>
    <s v="F"/>
    <n v="720"/>
    <x v="17"/>
    <x v="0"/>
    <s v="NA"/>
    <s v="NA"/>
    <s v="NA"/>
    <s v="F"/>
    <x v="0"/>
    <s v="NA"/>
    <s v="NA"/>
    <x v="0"/>
    <x v="0"/>
    <x v="0"/>
    <s v="FALL"/>
    <n v="0.999999999999998"/>
    <x v="0"/>
    <e v="#N/A"/>
    <n v="1"/>
    <x v="5"/>
    <n v="5.6818181818181825"/>
    <n v="5.7284090909090919"/>
    <n v="12.729797979797981"/>
    <s v="Abv"/>
  </r>
  <r>
    <s v="OtsLGRF23S"/>
    <s v="OtsLGRF23S_9846"/>
    <s v="C-09846"/>
    <d v="2023-10-02T00:00:00"/>
    <x v="1"/>
    <s v="M"/>
    <n v="620"/>
    <x v="49"/>
    <x v="1"/>
    <n v="1"/>
    <s v="NA"/>
    <s v="NA"/>
    <s v="M"/>
    <x v="1"/>
    <s v="OtsLYON20S_1_1326"/>
    <s v="OtsLYON20S_1_0854"/>
    <x v="5"/>
    <x v="3"/>
    <x v="3"/>
    <s v="FALL"/>
    <n v="0.99999999999999301"/>
    <x v="19"/>
    <n v="0.98961045999999997"/>
    <n v="1"/>
    <x v="9"/>
    <n v="5.6818181818181825"/>
    <n v="5.7284090909090919"/>
    <n v="12.729797979797981"/>
    <s v="Abv"/>
  </r>
  <r>
    <s v="OtsLGRF23S"/>
    <s v="OtsLGRF23S_9849"/>
    <s v="C-09849"/>
    <d v="2023-10-02T00:00:00"/>
    <x v="1"/>
    <s v="M"/>
    <n v="630"/>
    <x v="39"/>
    <x v="1"/>
    <n v="1"/>
    <s v="NA"/>
    <s v="NA"/>
    <s v="M"/>
    <x v="1"/>
    <s v="OtsLYON20S_1_1329"/>
    <s v="OtsLYON20S_1_0857"/>
    <x v="5"/>
    <x v="3"/>
    <x v="3"/>
    <s v="FALL"/>
    <n v="1"/>
    <x v="16"/>
    <n v="0.98961045999999997"/>
    <n v="1"/>
    <x v="3"/>
    <n v="5.6818181818181825"/>
    <n v="5.7284090909090919"/>
    <n v="12.729797979797981"/>
    <s v="Abv"/>
  </r>
  <r>
    <s v="OtsLGRF23S"/>
    <s v="OtsLGRF23S_9852"/>
    <s v="C-09852"/>
    <d v="2023-10-02T00:00:00"/>
    <x v="1"/>
    <s v="M"/>
    <n v="540"/>
    <x v="40"/>
    <x v="0"/>
    <s v="NA"/>
    <s v="NA"/>
    <s v="NA"/>
    <s v="M"/>
    <x v="1"/>
    <s v="NA"/>
    <s v="NA"/>
    <x v="0"/>
    <x v="0"/>
    <x v="0"/>
    <s v="FALL"/>
    <n v="0.999999999999999"/>
    <x v="0"/>
    <e v="#N/A"/>
    <n v="1"/>
    <x v="8"/>
    <n v="5.6818181818181825"/>
    <n v="5.7284090909090919"/>
    <n v="12.729797979797981"/>
    <s v="Abv"/>
  </r>
  <r>
    <s v="OtsLGRF23S"/>
    <s v="OtsLGRF23S_9855"/>
    <s v="C-09855"/>
    <d v="2023-10-02T00:00:00"/>
    <x v="1"/>
    <s v="M"/>
    <n v="780"/>
    <x v="8"/>
    <x v="0"/>
    <s v="NA"/>
    <s v="NA"/>
    <s v="NA"/>
    <s v="M"/>
    <x v="1"/>
    <s v="OtsLYON19S_1_0551"/>
    <s v="OtsLYON19S_1_0418"/>
    <x v="1"/>
    <x v="1"/>
    <x v="1"/>
    <s v="FALL"/>
    <n v="1"/>
    <x v="7"/>
    <n v="0.95971980899999998"/>
    <n v="1"/>
    <x v="0"/>
    <n v="5.6818181818181825"/>
    <n v="5.7284090909090919"/>
    <n v="12.729797979797981"/>
    <s v="Blw"/>
  </r>
  <r>
    <s v="OtsLGRF23S"/>
    <s v="OtsLGRF23S_9858"/>
    <s v="C-09858"/>
    <d v="2023-10-02T00:00:00"/>
    <x v="1"/>
    <s v="M"/>
    <n v="560"/>
    <x v="38"/>
    <x v="0"/>
    <s v="NA"/>
    <s v="NA"/>
    <s v="NA"/>
    <s v="M"/>
    <x v="1"/>
    <s v="NA"/>
    <s v="NA"/>
    <x v="0"/>
    <x v="0"/>
    <x v="0"/>
    <s v="FALL"/>
    <n v="1"/>
    <x v="0"/>
    <e v="#N/A"/>
    <n v="1"/>
    <x v="8"/>
    <n v="5.6818181818181825"/>
    <n v="5.7284090909090919"/>
    <n v="12.729797979797981"/>
    <s v="Abv"/>
  </r>
  <r>
    <s v="OtsLGRF23S"/>
    <s v="OtsLGRF23S_9861"/>
    <s v="C-09861"/>
    <d v="2023-10-02T00:00:00"/>
    <x v="1"/>
    <s v="M"/>
    <n v="590"/>
    <x v="36"/>
    <x v="0"/>
    <s v="NA"/>
    <s v="NA"/>
    <s v="NA"/>
    <s v="M"/>
    <x v="1"/>
    <s v="OtsLYON19S_1_0115"/>
    <s v="OtsLYON19S_1_0060"/>
    <x v="1"/>
    <x v="1"/>
    <x v="1"/>
    <s v="FALL"/>
    <n v="1"/>
    <x v="4"/>
    <n v="0.95971980899999998"/>
    <n v="1"/>
    <x v="9"/>
    <n v="5.6818181818181825"/>
    <n v="5.7284090909090919"/>
    <n v="12.729797979797981"/>
    <s v="Abv"/>
  </r>
  <r>
    <s v="OtsLGRF23S"/>
    <s v="OtsLGRF23S_9864"/>
    <s v="C-09864"/>
    <d v="2023-10-02T00:00:00"/>
    <x v="1"/>
    <s v="F"/>
    <n v="760"/>
    <x v="6"/>
    <x v="0"/>
    <s v="NA"/>
    <s v="NA"/>
    <s v="NA"/>
    <s v="F"/>
    <x v="0"/>
    <s v="NA"/>
    <s v="NA"/>
    <x v="0"/>
    <x v="0"/>
    <x v="0"/>
    <s v="FALL"/>
    <n v="1"/>
    <x v="0"/>
    <e v="#N/A"/>
    <n v="1"/>
    <x v="1"/>
    <n v="5.6818181818181825"/>
    <n v="5.7284090909090919"/>
    <n v="12.729797979797981"/>
    <s v="Abv"/>
  </r>
  <r>
    <s v="OtsLGRF23S"/>
    <s v="OtsLGRF23S_9867"/>
    <s v="C-09867"/>
    <d v="2023-10-02T00:00:00"/>
    <x v="1"/>
    <s v="M"/>
    <n v="740"/>
    <x v="12"/>
    <x v="0"/>
    <s v="NA"/>
    <s v="NA"/>
    <s v="NA"/>
    <s v="M"/>
    <x v="1"/>
    <s v="NA"/>
    <s v="NA"/>
    <x v="0"/>
    <x v="0"/>
    <x v="0"/>
    <s v="FALL"/>
    <n v="0.999999999999999"/>
    <x v="0"/>
    <e v="#N/A"/>
    <n v="1"/>
    <x v="1"/>
    <n v="5.6818181818181825"/>
    <n v="5.7284090909090919"/>
    <n v="12.729797979797981"/>
    <s v="Abv"/>
  </r>
  <r>
    <s v="OtsLGRF23S"/>
    <s v="OtsLGRF23S_9870"/>
    <s v="C-09870"/>
    <d v="2023-10-02T00:00:00"/>
    <x v="1"/>
    <s v="F"/>
    <n v="760"/>
    <x v="6"/>
    <x v="0"/>
    <s v="NA"/>
    <s v="NA"/>
    <s v="This sample is a duplicate with OtsLGRF23S_9085."/>
    <s v="F"/>
    <x v="0"/>
    <s v="OtsLYON19S_1_0144"/>
    <s v="OtsLYON19S_1_0100"/>
    <x v="1"/>
    <x v="1"/>
    <x v="1"/>
    <s v="FALL"/>
    <n v="0.999999999999999"/>
    <x v="4"/>
    <n v="0.95971980899999998"/>
    <n v="1"/>
    <x v="1"/>
    <n v="5.6818181818181825"/>
    <n v="5.7284090909090919"/>
    <n v="12.729797979797981"/>
    <s v="Abv"/>
  </r>
  <r>
    <s v="OtsLGRF23S"/>
    <s v="OtsLGRF23S_9873"/>
    <s v="C-09873"/>
    <d v="2023-10-02T00:00:00"/>
    <x v="1"/>
    <s v="M"/>
    <n v="1000"/>
    <x v="64"/>
    <x v="1"/>
    <n v="1"/>
    <s v="NA"/>
    <s v="NA"/>
    <s v="M"/>
    <x v="1"/>
    <s v="OtsLYON19S_1_0538"/>
    <s v="OtsLYON19S_1_0392"/>
    <x v="1"/>
    <x v="1"/>
    <x v="1"/>
    <s v="FALL"/>
    <n v="1"/>
    <x v="7"/>
    <n v="0.95971980899999998"/>
    <n v="1"/>
    <x v="7"/>
    <n v="5.6818181818181825"/>
    <n v="5.7284090909090919"/>
    <n v="12.729797979797981"/>
    <s v="Blw"/>
  </r>
  <r>
    <s v="OtsLGRF23S"/>
    <s v="OtsLGRF23S_9876"/>
    <s v="C-09876"/>
    <d v="2023-10-02T00:00:00"/>
    <x v="1"/>
    <s v="F"/>
    <n v="730"/>
    <x v="16"/>
    <x v="1"/>
    <n v="1"/>
    <s v="3DD.003D7E4650"/>
    <s v="NA"/>
    <s v="F"/>
    <x v="0"/>
    <s v="OtsLYON18S_1_2360"/>
    <s v="OtsLYON18S_1_2751"/>
    <x v="3"/>
    <x v="2"/>
    <x v="2"/>
    <s v="FALL"/>
    <n v="0.999999999999998"/>
    <x v="17"/>
    <n v="0.80551598400000002"/>
    <n v="1"/>
    <x v="1"/>
    <n v="5.6818181818181825"/>
    <n v="5.7284090909090919"/>
    <n v="12.729797979797981"/>
    <s v="Blw"/>
  </r>
  <r>
    <s v="OtsLGRF23S"/>
    <s v="OtsLGRF23S_9879"/>
    <s v="C-09879"/>
    <d v="2023-10-02T00:00:00"/>
    <x v="1"/>
    <s v="M"/>
    <n v="620"/>
    <x v="49"/>
    <x v="0"/>
    <s v="NA"/>
    <s v="NA"/>
    <s v="NA"/>
    <s v="M"/>
    <x v="1"/>
    <s v="NA"/>
    <s v="NA"/>
    <x v="0"/>
    <x v="0"/>
    <x v="0"/>
    <s v="FALL"/>
    <n v="0.999999999999996"/>
    <x v="0"/>
    <e v="#N/A"/>
    <n v="1"/>
    <x v="9"/>
    <n v="5.6818181818181825"/>
    <n v="5.7284090909090919"/>
    <n v="12.729797979797981"/>
    <s v="Abv"/>
  </r>
  <r>
    <s v="OtsLGRF23S"/>
    <s v="OtsLGRF23S_9882"/>
    <s v="C-09882"/>
    <d v="2023-10-02T00:00:00"/>
    <x v="1"/>
    <s v="M"/>
    <n v="660"/>
    <x v="33"/>
    <x v="0"/>
    <s v="NA"/>
    <s v="NA"/>
    <s v="NA"/>
    <s v="M"/>
    <x v="1"/>
    <s v="NA"/>
    <s v="NA"/>
    <x v="0"/>
    <x v="0"/>
    <x v="0"/>
    <s v="FALL"/>
    <n v="0.999999999999998"/>
    <x v="0"/>
    <e v="#N/A"/>
    <n v="1"/>
    <x v="3"/>
    <n v="5.6818181818181825"/>
    <n v="5.7284090909090919"/>
    <n v="12.729797979797981"/>
    <s v="Abv"/>
  </r>
  <r>
    <s v="OtsLGRF23S"/>
    <s v="OtsLGRF23S_9885"/>
    <s v="C-09885"/>
    <d v="2023-10-02T00:00:00"/>
    <x v="1"/>
    <s v="F"/>
    <n v="760"/>
    <x v="6"/>
    <x v="1"/>
    <n v="1"/>
    <s v="3DD.003D7E4636"/>
    <s v="NA"/>
    <s v="F"/>
    <x v="0"/>
    <s v="OtsLYON19S_1_1118"/>
    <s v="OtsLYON19S_1_0952"/>
    <x v="1"/>
    <x v="1"/>
    <x v="1"/>
    <s v="FALL"/>
    <n v="0.999999999999998"/>
    <x v="16"/>
    <n v="0.95971980899999998"/>
    <n v="1"/>
    <x v="1"/>
    <n v="5.6818181818181825"/>
    <n v="5.7284090909090919"/>
    <n v="12.729797979797981"/>
    <s v="Abv"/>
  </r>
  <r>
    <s v="OtsLGRF23S"/>
    <s v="OtsLGRF23S_9888"/>
    <s v="C-09888"/>
    <d v="2023-10-02T00:00:00"/>
    <x v="1"/>
    <s v="M"/>
    <n v="470"/>
    <x v="47"/>
    <x v="1"/>
    <n v="1"/>
    <s v="NA"/>
    <s v="NA"/>
    <s v="M"/>
    <x v="1"/>
    <s v="OtsLYON20S_1_1395"/>
    <s v="OtsLYON20S_1_0973"/>
    <x v="5"/>
    <x v="3"/>
    <x v="3"/>
    <s v="FALL"/>
    <n v="0.999999999999996"/>
    <x v="17"/>
    <n v="0.98961045999999997"/>
    <n v="1"/>
    <x v="10"/>
    <n v="5.6818181818181825"/>
    <n v="5.7284090909090919"/>
    <n v="12.729797979797981"/>
    <s v="Blw"/>
  </r>
  <r>
    <s v="OtsLGRF23S"/>
    <s v="OtsLGRF23S_9891"/>
    <s v="C-09891"/>
    <d v="2023-10-02T00:00:00"/>
    <x v="1"/>
    <s v="M"/>
    <n v="440"/>
    <x v="63"/>
    <x v="0"/>
    <s v="NA"/>
    <s v="NA"/>
    <s v="NA"/>
    <s v="M"/>
    <x v="1"/>
    <s v="NA"/>
    <s v="NA"/>
    <x v="0"/>
    <x v="0"/>
    <x v="0"/>
    <s v="FALL"/>
    <n v="0.999999999999997"/>
    <x v="0"/>
    <e v="#N/A"/>
    <n v="1"/>
    <x v="10"/>
    <n v="5.6818181818181825"/>
    <n v="5.7284090909090919"/>
    <n v="12.729797979797981"/>
    <s v="Abv"/>
  </r>
  <r>
    <s v="OtsLGRF23S"/>
    <s v="OtsLGRF23S_9896"/>
    <s v="C-09896"/>
    <d v="2023-10-03T00:00:00"/>
    <x v="1"/>
    <s v="M"/>
    <n v="690"/>
    <x v="30"/>
    <x v="0"/>
    <s v="NA"/>
    <s v="NA"/>
    <s v="NA"/>
    <s v="M"/>
    <x v="1"/>
    <s v="NA"/>
    <s v="NA"/>
    <x v="0"/>
    <x v="0"/>
    <x v="0"/>
    <s v="FALL"/>
    <n v="0.999999999999998"/>
    <x v="0"/>
    <e v="#N/A"/>
    <n v="1"/>
    <x v="5"/>
    <n v="5.6818181818181825"/>
    <n v="5.7284090909090919"/>
    <n v="12.729797979797981"/>
    <s v="Abv"/>
  </r>
  <r>
    <s v="OtsLGRF23S"/>
    <s v="OtsLGRF23S_9899"/>
    <s v="C-09899"/>
    <d v="2023-10-03T00:00:00"/>
    <x v="1"/>
    <s v="M"/>
    <n v="700"/>
    <x v="13"/>
    <x v="0"/>
    <s v="NA"/>
    <s v="NA"/>
    <s v="NA"/>
    <s v="M"/>
    <x v="1"/>
    <s v="OtsPBT19-PRHFa-5941"/>
    <s v="OtsPBT19-PRHFa-5831"/>
    <x v="10"/>
    <x v="1"/>
    <x v="1"/>
    <s v="FALL"/>
    <n v="0.99999999999999301"/>
    <x v="20"/>
    <n v="0.96152300000000002"/>
    <n v="1"/>
    <x v="5"/>
    <n v="5.6818181818181825"/>
    <n v="5.7284090909090919"/>
    <n v="12.729797979797981"/>
    <s v="Blw"/>
  </r>
  <r>
    <s v="OtsLGRF23S"/>
    <s v="OtsLGRF23S_9900"/>
    <s v="C-09900"/>
    <d v="2023-10-03T00:00:00"/>
    <x v="1"/>
    <s v="F"/>
    <n v="740"/>
    <x v="12"/>
    <x v="0"/>
    <s v="NA"/>
    <s v="3DD.003D7E465E"/>
    <s v="NA"/>
    <s v="F"/>
    <x v="0"/>
    <s v="OtsLYON19S_1_1793"/>
    <s v="OtsLYON19S_1_2071"/>
    <x v="1"/>
    <x v="1"/>
    <x v="1"/>
    <s v="FALL"/>
    <n v="1"/>
    <x v="14"/>
    <n v="0.95971980899999998"/>
    <n v="1"/>
    <x v="1"/>
    <n v="5.6818181818181825"/>
    <n v="5.7284090909090919"/>
    <n v="12.729797979797981"/>
    <s v="Blw"/>
  </r>
  <r>
    <s v="OtsLGRF23S"/>
    <s v="OtsLGRF23S_9902"/>
    <s v="C-09902"/>
    <d v="2023-10-03T00:00:00"/>
    <x v="1"/>
    <s v="M"/>
    <n v="720"/>
    <x v="17"/>
    <x v="0"/>
    <s v="NA"/>
    <s v="NA"/>
    <s v="NA"/>
    <s v="M"/>
    <x v="1"/>
    <s v="OtsNPFH19S_1_4366"/>
    <s v="OtsNPFH19S_1_4009"/>
    <x v="2"/>
    <x v="1"/>
    <x v="1"/>
    <s v="FALL"/>
    <n v="1"/>
    <x v="13"/>
    <n v="0.99705232300000002"/>
    <n v="1"/>
    <x v="5"/>
    <n v="5.6818181818181825"/>
    <n v="5.7284090909090919"/>
    <n v="12.729797979797981"/>
    <s v="Abv"/>
  </r>
  <r>
    <s v="OtsLGRF23S"/>
    <s v="OtsLGRF23S_9905"/>
    <s v="C-09905"/>
    <d v="2023-10-03T00:00:00"/>
    <x v="1"/>
    <s v="F"/>
    <n v="630"/>
    <x v="39"/>
    <x v="1"/>
    <n v="1"/>
    <s v="NA"/>
    <s v="NA"/>
    <s v="F"/>
    <x v="0"/>
    <s v="OtsLYON19S_1_1378"/>
    <s v="OtsLYON19S_1_1464"/>
    <x v="1"/>
    <x v="1"/>
    <x v="1"/>
    <s v="FALL"/>
    <n v="1"/>
    <x v="17"/>
    <n v="0.95971980899999998"/>
    <n v="1"/>
    <x v="3"/>
    <n v="5.6818181818181825"/>
    <n v="5.7284090909090919"/>
    <n v="12.729797979797981"/>
    <s v="Blw"/>
  </r>
  <r>
    <s v="OtsLGRF23S"/>
    <s v="OtsLGRF23S_9907"/>
    <s v="C-09907"/>
    <d v="2023-10-03T00:00:00"/>
    <x v="1"/>
    <s v="F"/>
    <n v="700"/>
    <x v="13"/>
    <x v="1"/>
    <n v="1"/>
    <s v="3DD.003D7E4625"/>
    <s v="NA"/>
    <s v="F"/>
    <x v="0"/>
    <s v="OtsLYON19S_1_1378"/>
    <s v="OtsLYON19S_1_1464"/>
    <x v="1"/>
    <x v="1"/>
    <x v="1"/>
    <s v="FALL"/>
    <n v="1"/>
    <x v="17"/>
    <n v="0.95971980899999998"/>
    <n v="1"/>
    <x v="5"/>
    <n v="5.6818181818181825"/>
    <n v="5.7284090909090919"/>
    <n v="12.729797979797981"/>
    <s v="Blw"/>
  </r>
  <r>
    <s v="OtsLGRF23S"/>
    <s v="OtsLGRF23S_9908"/>
    <s v="C-09908"/>
    <d v="2023-10-03T00:00:00"/>
    <x v="1"/>
    <s v="M"/>
    <n v="940"/>
    <x v="42"/>
    <x v="0"/>
    <s v="NA"/>
    <s v="NA"/>
    <s v="NA"/>
    <s v="M"/>
    <x v="1"/>
    <s v="NA"/>
    <s v="NA"/>
    <x v="0"/>
    <x v="0"/>
    <x v="0"/>
    <s v="FALL"/>
    <n v="1"/>
    <x v="0"/>
    <e v="#N/A"/>
    <n v="1"/>
    <x v="6"/>
    <n v="5.6818181818181825"/>
    <n v="5.7284090909090919"/>
    <n v="12.729797979797981"/>
    <s v="Abv"/>
  </r>
  <r>
    <s v="OtsLGRF23S"/>
    <s v="OtsLGRF23S_9910"/>
    <s v="C-09910"/>
    <d v="2023-10-03T00:00:00"/>
    <x v="1"/>
    <s v="F"/>
    <n v="760"/>
    <x v="6"/>
    <x v="0"/>
    <s v="NA"/>
    <s v="3DD.003D7E4617"/>
    <s v="NA"/>
    <s v="F"/>
    <x v="0"/>
    <s v="NA"/>
    <s v="NA"/>
    <x v="0"/>
    <x v="0"/>
    <x v="0"/>
    <s v="FALL"/>
    <n v="0.999999999999997"/>
    <x v="0"/>
    <e v="#N/A"/>
    <n v="1"/>
    <x v="1"/>
    <n v="5.6818181818181825"/>
    <n v="5.7284090909090919"/>
    <n v="12.729797979797981"/>
    <s v="Abv"/>
  </r>
  <r>
    <s v="OtsLGRF23S"/>
    <s v="OtsLGRF23S_9911"/>
    <s v="C-09911"/>
    <d v="2023-10-03T00:00:00"/>
    <x v="1"/>
    <s v="M"/>
    <n v="720"/>
    <x v="17"/>
    <x v="0"/>
    <s v="NA"/>
    <s v="NA"/>
    <s v="NA"/>
    <s v="M"/>
    <x v="1"/>
    <s v="NA"/>
    <s v="NA"/>
    <x v="0"/>
    <x v="0"/>
    <x v="0"/>
    <s v="FALL"/>
    <n v="1"/>
    <x v="0"/>
    <e v="#N/A"/>
    <n v="1"/>
    <x v="5"/>
    <n v="5.6818181818181825"/>
    <n v="5.7284090909090919"/>
    <n v="12.729797979797981"/>
    <s v="Abv"/>
  </r>
  <r>
    <s v="OtsLGRF23S"/>
    <s v="OtsLGRF23S_9914"/>
    <s v="C-09914"/>
    <d v="2023-10-03T00:00:00"/>
    <x v="1"/>
    <s v="F"/>
    <n v="560"/>
    <x v="38"/>
    <x v="0"/>
    <s v="NA"/>
    <s v="NA"/>
    <s v="NA"/>
    <s v="F"/>
    <x v="0"/>
    <s v="NA"/>
    <s v="NA"/>
    <x v="0"/>
    <x v="0"/>
    <x v="0"/>
    <s v="FALL"/>
    <n v="0.999999999999999"/>
    <x v="0"/>
    <e v="#N/A"/>
    <n v="1"/>
    <x v="8"/>
    <n v="5.6818181818181825"/>
    <n v="5.7284090909090919"/>
    <n v="12.729797979797981"/>
    <s v="Abv"/>
  </r>
  <r>
    <s v="OtsLGRF23S"/>
    <s v="OtsLGRF23S_9917"/>
    <s v="C-09917"/>
    <d v="2023-10-03T00:00:00"/>
    <x v="1"/>
    <s v="M"/>
    <n v="580"/>
    <x v="46"/>
    <x v="0"/>
    <s v="NA"/>
    <s v="NA"/>
    <s v="NA"/>
    <s v="M"/>
    <x v="1"/>
    <s v="NA"/>
    <s v="NA"/>
    <x v="0"/>
    <x v="0"/>
    <x v="0"/>
    <s v="FALL"/>
    <n v="0.999999999999998"/>
    <x v="0"/>
    <e v="#N/A"/>
    <n v="1"/>
    <x v="9"/>
    <n v="5.6818181818181825"/>
    <n v="5.7284090909090919"/>
    <n v="12.729797979797981"/>
    <s v="Abv"/>
  </r>
  <r>
    <s v="OtsLGRF23S"/>
    <s v="OtsLGRF23S_9920"/>
    <s v="C-09920"/>
    <d v="2023-10-03T00:00:00"/>
    <x v="1"/>
    <s v="F"/>
    <n v="590"/>
    <x v="36"/>
    <x v="1"/>
    <s v="NA"/>
    <s v="NA"/>
    <s v="NA"/>
    <s v="M"/>
    <x v="1"/>
    <s v="OtsPBT20-LWSFa-4775"/>
    <s v="OtsPBT20-LWSFa-4687"/>
    <x v="13"/>
    <x v="3"/>
    <x v="3"/>
    <s v="FALL"/>
    <n v="0.999999999999996"/>
    <x v="23"/>
    <e v="#N/A"/>
    <n v="1"/>
    <x v="9"/>
    <n v="5.6818181818181825"/>
    <n v="5.7284090909090919"/>
    <n v="12.729797979797981"/>
    <s v="Blw"/>
  </r>
  <r>
    <s v="OtsLGRF23S"/>
    <s v="OtsLGRF23S_9923"/>
    <s v="C-09923"/>
    <d v="2023-10-03T00:00:00"/>
    <x v="1"/>
    <s v="F"/>
    <n v="770"/>
    <x v="2"/>
    <x v="0"/>
    <s v="NA"/>
    <s v="3DD.003D7E4649"/>
    <s v="NA"/>
    <s v="F"/>
    <x v="0"/>
    <s v="OtsLYON19S_1_1855"/>
    <s v="OtsLYON19S_1_1595"/>
    <x v="1"/>
    <x v="1"/>
    <x v="1"/>
    <s v="FALL"/>
    <n v="1"/>
    <x v="1"/>
    <n v="0.95971980899999998"/>
    <n v="1"/>
    <x v="1"/>
    <n v="5.6818181818181825"/>
    <n v="5.7284090909090919"/>
    <n v="12.729797979797981"/>
    <s v="Abv"/>
  </r>
  <r>
    <s v="OtsLGRF23S"/>
    <s v="OtsLGRF23S_9924"/>
    <s v="C-09924"/>
    <d v="2023-10-03T00:00:00"/>
    <x v="1"/>
    <s v="F"/>
    <n v="700"/>
    <x v="13"/>
    <x v="1"/>
    <s v="NA"/>
    <s v="3DD.003D7E4612"/>
    <s v="NA"/>
    <s v="F"/>
    <x v="0"/>
    <s v="OtsPBT19-PRHFa-0925"/>
    <s v="OtsPBT19-PRHFa-0863"/>
    <x v="10"/>
    <x v="1"/>
    <x v="1"/>
    <s v="FALL"/>
    <n v="1"/>
    <x v="20"/>
    <n v="0.96152300000000002"/>
    <n v="1"/>
    <x v="5"/>
    <n v="5.6818181818181825"/>
    <n v="5.7284090909090919"/>
    <n v="12.729797979797981"/>
    <s v="Blw"/>
  </r>
  <r>
    <s v="OtsLGRF23S"/>
    <s v="OtsLGRF23S_9925"/>
    <s v="C-09925"/>
    <d v="2023-10-03T00:00:00"/>
    <x v="1"/>
    <s v="F"/>
    <n v="720"/>
    <x v="17"/>
    <x v="0"/>
    <s v="NA"/>
    <s v="3DD.003D7E462E"/>
    <s v="NA"/>
    <s v="F"/>
    <x v="0"/>
    <s v="NA"/>
    <s v="NA"/>
    <x v="0"/>
    <x v="0"/>
    <x v="0"/>
    <s v="FALL"/>
    <n v="0.999999999999999"/>
    <x v="0"/>
    <e v="#N/A"/>
    <n v="1"/>
    <x v="5"/>
    <n v="5.6818181818181825"/>
    <n v="5.7284090909090919"/>
    <n v="12.729797979797981"/>
    <s v="Abv"/>
  </r>
  <r>
    <s v="OtsLGRF23S"/>
    <s v="OtsLGRF23S_9926"/>
    <s v="C-09926"/>
    <d v="2023-10-03T00:00:00"/>
    <x v="1"/>
    <s v="M"/>
    <n v="490"/>
    <x v="44"/>
    <x v="0"/>
    <s v="NA"/>
    <s v="NA"/>
    <s v="NA"/>
    <s v="M"/>
    <x v="1"/>
    <s v="OtsLYON21S_1_1169"/>
    <s v="OtsLYON21S_1_2324"/>
    <x v="7"/>
    <x v="4"/>
    <x v="4"/>
    <s v="FALL"/>
    <n v="1"/>
    <x v="1"/>
    <e v="#N/A"/>
    <n v="1"/>
    <x v="11"/>
    <n v="5.6818181818181825"/>
    <n v="5.7284090909090919"/>
    <n v="12.729797979797981"/>
    <s v="Abv"/>
  </r>
  <r>
    <s v="OtsLGRF23S"/>
    <s v="OtsLGRF23S_9928"/>
    <s v="C-09928"/>
    <d v="2023-10-03T00:00:00"/>
    <x v="1"/>
    <s v="F"/>
    <n v="700"/>
    <x v="13"/>
    <x v="0"/>
    <s v="NA"/>
    <s v="3DD.003D7E4629"/>
    <s v="NA"/>
    <s v="F"/>
    <x v="0"/>
    <s v="OtsLYON19S_1_1101"/>
    <s v="OtsLYON19S_1_0907"/>
    <x v="1"/>
    <x v="1"/>
    <x v="1"/>
    <s v="FALL"/>
    <n v="0.999999999999999"/>
    <x v="6"/>
    <n v="0.95971980899999998"/>
    <n v="1"/>
    <x v="5"/>
    <n v="5.6818181818181825"/>
    <n v="5.7284090909090919"/>
    <n v="12.729797979797981"/>
    <s v="Abv"/>
  </r>
  <r>
    <s v="OtsLGRF23S"/>
    <s v="OtsLGRF23S_9929"/>
    <s v="C-09929"/>
    <d v="2023-10-03T00:00:00"/>
    <x v="1"/>
    <s v="M"/>
    <n v="590"/>
    <x v="36"/>
    <x v="0"/>
    <s v="NA"/>
    <s v="NA"/>
    <s v="NA"/>
    <s v="M"/>
    <x v="1"/>
    <s v="OtsLYON20S_1_0279"/>
    <s v="OtsLYON20S_1_0174"/>
    <x v="5"/>
    <x v="3"/>
    <x v="3"/>
    <s v="FALL"/>
    <n v="1"/>
    <x v="3"/>
    <n v="0.98961045999999997"/>
    <n v="1"/>
    <x v="9"/>
    <n v="5.6818181818181825"/>
    <n v="5.7284090909090919"/>
    <n v="12.729797979797981"/>
    <s v="Abv"/>
  </r>
  <r>
    <s v="OtsLGRF23S"/>
    <s v="OtsLGRF23S_9932"/>
    <s v="C-09932"/>
    <d v="2023-10-03T00:00:00"/>
    <x v="1"/>
    <s v="M"/>
    <n v="440"/>
    <x v="63"/>
    <x v="1"/>
    <n v="1"/>
    <s v="NA"/>
    <s v="This sample is a duplicate with OtsLGRF23S_10687."/>
    <s v="M"/>
    <x v="1"/>
    <s v="OtsLYON21S_1_0772"/>
    <s v="OtsLYON21S_1_0447"/>
    <x v="7"/>
    <x v="4"/>
    <x v="4"/>
    <s v="FALL"/>
    <n v="1"/>
    <x v="7"/>
    <e v="#N/A"/>
    <n v="1"/>
    <x v="10"/>
    <n v="5.6818181818181825"/>
    <n v="5.7284090909090919"/>
    <n v="12.729797979797981"/>
    <s v="Blw"/>
  </r>
  <r>
    <s v="OtsLGRF23S"/>
    <s v="OtsLGRF23S_9933"/>
    <s v="C-09933"/>
    <d v="2023-10-03T00:00:00"/>
    <x v="1"/>
    <s v="F"/>
    <n v="720"/>
    <x v="17"/>
    <x v="0"/>
    <s v="NA"/>
    <s v="3DD.003D7E461D"/>
    <s v="NA"/>
    <s v="F"/>
    <x v="0"/>
    <s v="OtsLYON19S_1_1853"/>
    <s v="OtsLYON19S_1_1620"/>
    <x v="1"/>
    <x v="1"/>
    <x v="1"/>
    <s v="FALL"/>
    <n v="1"/>
    <x v="1"/>
    <n v="0.95971980899999998"/>
    <n v="1"/>
    <x v="5"/>
    <n v="5.6818181818181825"/>
    <n v="5.7284090909090919"/>
    <n v="12.729797979797981"/>
    <s v="Abv"/>
  </r>
  <r>
    <s v="OtsLGRF23S"/>
    <s v="OtsLGRF23S_9934"/>
    <s v="C-09934"/>
    <d v="2023-10-03T00:00:00"/>
    <x v="1"/>
    <s v="F"/>
    <n v="740"/>
    <x v="12"/>
    <x v="1"/>
    <n v="1"/>
    <s v="3DD.003D7E4607"/>
    <s v="NA"/>
    <s v="F"/>
    <x v="0"/>
    <s v="OtsLYON19S_1_0535"/>
    <s v="OtsLYON19S_1_0386"/>
    <x v="1"/>
    <x v="1"/>
    <x v="1"/>
    <s v="FALL"/>
    <n v="1"/>
    <x v="7"/>
    <n v="0.95971980899999998"/>
    <n v="1"/>
    <x v="1"/>
    <n v="5.6818181818181825"/>
    <n v="5.7284090909090919"/>
    <n v="12.729797979797981"/>
    <s v="Blw"/>
  </r>
  <r>
    <s v="OtsLGRF23S"/>
    <s v="OtsLGRF23S_9935"/>
    <s v="C-09935"/>
    <d v="2023-10-03T00:00:00"/>
    <x v="1"/>
    <s v="F"/>
    <n v="750"/>
    <x v="1"/>
    <x v="1"/>
    <s v="NA"/>
    <s v="3DD.003D7E460A"/>
    <s v="NA"/>
    <s v="F"/>
    <x v="0"/>
    <s v="OtsLYON19S_1_1120"/>
    <s v="OtsLYON19S_1_0957"/>
    <x v="1"/>
    <x v="1"/>
    <x v="1"/>
    <s v="FALL"/>
    <n v="1"/>
    <x v="16"/>
    <n v="0.95971980899999998"/>
    <n v="1"/>
    <x v="1"/>
    <n v="5.6818181818181825"/>
    <n v="5.7284090909090919"/>
    <n v="12.729797979797981"/>
    <s v="Abv"/>
  </r>
  <r>
    <s v="OtsLGRF23S"/>
    <s v="OtsLGRF23S_9937"/>
    <s v="C-09937"/>
    <d v="2023-10-03T00:00:00"/>
    <x v="1"/>
    <s v="F"/>
    <n v="730"/>
    <x v="16"/>
    <x v="1"/>
    <n v="1"/>
    <s v="3DD.003D7E463B"/>
    <s v="NA"/>
    <s v="F"/>
    <x v="0"/>
    <s v="OtsLYON19S_1_1381"/>
    <s v="OtsLYON19S_1_1449"/>
    <x v="1"/>
    <x v="1"/>
    <x v="1"/>
    <s v="FALL"/>
    <n v="0.999999999999995"/>
    <x v="17"/>
    <n v="0.95971980899999998"/>
    <n v="1"/>
    <x v="1"/>
    <n v="5.6818181818181825"/>
    <n v="5.7284090909090919"/>
    <n v="12.729797979797981"/>
    <s v="Blw"/>
  </r>
  <r>
    <s v="OtsLGRF23S"/>
    <s v="OtsLGRF23S_9938"/>
    <s v="C-09938"/>
    <d v="2023-10-03T00:00:00"/>
    <x v="1"/>
    <s v="M"/>
    <n v="770"/>
    <x v="2"/>
    <x v="0"/>
    <s v="NA"/>
    <s v="NA"/>
    <s v="NA"/>
    <s v="F"/>
    <x v="0"/>
    <s v="NA"/>
    <s v="NA"/>
    <x v="0"/>
    <x v="0"/>
    <x v="0"/>
    <s v="FALL"/>
    <n v="0.999999999999999"/>
    <x v="0"/>
    <e v="#N/A"/>
    <n v="1"/>
    <x v="1"/>
    <n v="5.6818181818181825"/>
    <n v="5.7284090909090919"/>
    <n v="12.729797979797981"/>
    <s v="Abv"/>
  </r>
  <r>
    <s v="OtsLGRF23S"/>
    <s v="OtsLGRF23S_9940"/>
    <s v="C-09940"/>
    <d v="2023-10-03T00:00:00"/>
    <x v="1"/>
    <s v="F"/>
    <n v="700"/>
    <x v="13"/>
    <x v="0"/>
    <s v="NA"/>
    <s v="3DD.003D7E4611"/>
    <s v="NA"/>
    <s v="F"/>
    <x v="0"/>
    <s v="OtsLYON19S_1_0569"/>
    <s v="OtsLYON19S_1_0472"/>
    <x v="1"/>
    <x v="1"/>
    <x v="1"/>
    <s v="FALL"/>
    <n v="0.999999999999996"/>
    <x v="7"/>
    <n v="0.95971980899999998"/>
    <n v="1"/>
    <x v="5"/>
    <n v="5.6818181818181825"/>
    <n v="5.7284090909090919"/>
    <n v="12.729797979797981"/>
    <s v="Blw"/>
  </r>
  <r>
    <s v="OtsLGRF23S"/>
    <s v="OtsLGRF23S_9941"/>
    <s v="C-09941"/>
    <d v="2023-10-03T00:00:00"/>
    <x v="1"/>
    <s v="F"/>
    <n v="650"/>
    <x v="5"/>
    <x v="1"/>
    <s v="NA"/>
    <s v="NA"/>
    <s v="NA"/>
    <s v="F"/>
    <x v="0"/>
    <s v="OtsPBT18-UmaFa-0784"/>
    <s v="OtsPBT18-UmaFa-0779"/>
    <x v="14"/>
    <x v="2"/>
    <x v="2"/>
    <s v="FALL"/>
    <n v="1"/>
    <x v="24"/>
    <n v="0.95730000000000004"/>
    <n v="1"/>
    <x v="3"/>
    <n v="5.6818181818181825"/>
    <n v="5.7284090909090919"/>
    <n v="12.729797979797981"/>
    <s v="Blw"/>
  </r>
  <r>
    <s v="OtsLGRF23S"/>
    <s v="OtsLGRF23S_9944"/>
    <s v="C-09944"/>
    <d v="2023-10-03T00:00:00"/>
    <x v="1"/>
    <s v="M"/>
    <n v="520"/>
    <x v="48"/>
    <x v="1"/>
    <n v="1"/>
    <s v="NA"/>
    <s v="NA"/>
    <s v="M"/>
    <x v="1"/>
    <s v="OtsLYON20S_1_1428"/>
    <s v="OtsLYON20S_1_1216"/>
    <x v="5"/>
    <x v="3"/>
    <x v="3"/>
    <s v="FALL"/>
    <n v="0.999999999999996"/>
    <x v="17"/>
    <n v="0.98961045999999997"/>
    <n v="1"/>
    <x v="11"/>
    <n v="5.6818181818181825"/>
    <n v="5.7284090909090919"/>
    <n v="12.729797979797981"/>
    <s v="Blw"/>
  </r>
  <r>
    <s v="OtsLGRF23S"/>
    <s v="OtsLGRF23S_9947"/>
    <s v="C-09947"/>
    <d v="2023-10-03T00:00:00"/>
    <x v="1"/>
    <s v="F"/>
    <n v="670"/>
    <x v="11"/>
    <x v="0"/>
    <s v="NA"/>
    <s v="NA"/>
    <s v="NA"/>
    <s v="F"/>
    <x v="0"/>
    <s v="OtsNPFH20S_1_0814"/>
    <s v="OtsNPFH20S_1_0743"/>
    <x v="8"/>
    <x v="3"/>
    <x v="3"/>
    <s v="FALL"/>
    <n v="0.999999999999999"/>
    <x v="10"/>
    <n v="0.98845608500000004"/>
    <n v="1"/>
    <x v="3"/>
    <n v="5.6818181818181825"/>
    <n v="5.7284090909090919"/>
    <n v="12.729797979797981"/>
    <s v="Abv"/>
  </r>
  <r>
    <s v="OtsLGRF23S"/>
    <s v="OtsLGRF23S_9948"/>
    <s v="C-09948"/>
    <d v="2023-10-03T00:00:00"/>
    <x v="1"/>
    <s v="F"/>
    <n v="730"/>
    <x v="16"/>
    <x v="1"/>
    <n v="1"/>
    <s v="3DD.003D7E4605"/>
    <s v="NA"/>
    <s v="F"/>
    <x v="0"/>
    <s v="OtsLYON18S_1_2366"/>
    <s v="OtsLYON18S_1_2742"/>
    <x v="3"/>
    <x v="2"/>
    <x v="2"/>
    <s v="FALL"/>
    <n v="1"/>
    <x v="17"/>
    <n v="0.80551598400000002"/>
    <n v="1"/>
    <x v="1"/>
    <n v="5.6818181818181825"/>
    <n v="5.7284090909090919"/>
    <n v="12.729797979797981"/>
    <s v="Blw"/>
  </r>
  <r>
    <s v="OtsLGRF23S"/>
    <s v="OtsLGRF23S_9950"/>
    <s v="C-09950"/>
    <d v="2023-10-03T00:00:00"/>
    <x v="1"/>
    <s v="M"/>
    <n v="660"/>
    <x v="33"/>
    <x v="0"/>
    <s v="NA"/>
    <s v="NA"/>
    <s v="NA"/>
    <s v="M"/>
    <x v="1"/>
    <s v="OtsLYON20S_1_0447"/>
    <s v="OtsLYON20S_1_1155"/>
    <x v="5"/>
    <x v="3"/>
    <x v="3"/>
    <s v="FALL"/>
    <n v="0.999999999999998"/>
    <x v="7"/>
    <n v="0.98961045999999997"/>
    <n v="1"/>
    <x v="3"/>
    <n v="5.6818181818181825"/>
    <n v="5.7284090909090919"/>
    <n v="12.729797979797981"/>
    <s v="Blw"/>
  </r>
  <r>
    <s v="OtsLGRF23S"/>
    <s v="OtsLGRF23S_9952"/>
    <s v="C-09952"/>
    <d v="2023-10-04T00:00:00"/>
    <x v="1"/>
    <s v="F"/>
    <n v="770"/>
    <x v="2"/>
    <x v="1"/>
    <n v="1"/>
    <s v="3DD.003D7E4657"/>
    <s v="NA"/>
    <s v="F"/>
    <x v="0"/>
    <s v="OtsLYON18S_1_2322"/>
    <s v="OtsLYON18S_1_2444"/>
    <x v="3"/>
    <x v="2"/>
    <x v="2"/>
    <s v="FALL"/>
    <n v="1"/>
    <x v="17"/>
    <n v="0.80551598400000002"/>
    <n v="1"/>
    <x v="1"/>
    <n v="5.6818181818181825"/>
    <n v="5.7284090909090919"/>
    <n v="12.729797979797981"/>
    <s v="Blw"/>
  </r>
  <r>
    <s v="OtsLGRF23S"/>
    <s v="OtsLGRF23S_9953"/>
    <s v="C-09953"/>
    <d v="2023-10-04T00:00:00"/>
    <x v="1"/>
    <s v="M"/>
    <n v="500"/>
    <x v="52"/>
    <x v="0"/>
    <s v="NA"/>
    <s v="NA"/>
    <s v="NA"/>
    <s v="M"/>
    <x v="1"/>
    <s v="OtsLYON21S_1_0822"/>
    <s v="OtsLYON21S_1_1653"/>
    <x v="7"/>
    <x v="4"/>
    <x v="4"/>
    <s v="FALL"/>
    <n v="0.999999999999995"/>
    <x v="7"/>
    <e v="#N/A"/>
    <n v="1"/>
    <x v="11"/>
    <n v="5.6818181818181825"/>
    <n v="5.7284090909090919"/>
    <n v="12.729797979797981"/>
    <s v="Blw"/>
  </r>
  <r>
    <s v="OtsLGRF23S"/>
    <s v="OtsLGRF23S_9956"/>
    <s v="C-09956"/>
    <d v="2023-10-04T00:00:00"/>
    <x v="1"/>
    <s v="F"/>
    <n v="880"/>
    <x v="22"/>
    <x v="1"/>
    <n v="1"/>
    <s v="3DD.003D7E4647"/>
    <s v="NA"/>
    <s v="F"/>
    <x v="0"/>
    <s v="NA"/>
    <s v="NA"/>
    <x v="0"/>
    <x v="0"/>
    <x v="0"/>
    <s v="FALL"/>
    <n v="0.999999999999999"/>
    <x v="8"/>
    <e v="#N/A"/>
    <n v="1"/>
    <x v="4"/>
    <n v="5.6818181818181825"/>
    <n v="5.7284090909090919"/>
    <n v="12.729797979797981"/>
    <s v="Abv"/>
  </r>
  <r>
    <s v="OtsLGRF23S"/>
    <s v="OtsLGRF23S_9959"/>
    <s v="C-09959"/>
    <d v="2023-10-04T00:00:00"/>
    <x v="1"/>
    <s v="M"/>
    <n v="510"/>
    <x v="58"/>
    <x v="1"/>
    <n v="1"/>
    <s v="NA"/>
    <s v="NA"/>
    <s v="M"/>
    <x v="1"/>
    <s v="OtsPBT20-LWSFa-4750"/>
    <s v="OtsPBT20-LWSFa-4663"/>
    <x v="13"/>
    <x v="3"/>
    <x v="3"/>
    <s v="FALL"/>
    <n v="0.999999999999997"/>
    <x v="23"/>
    <e v="#N/A"/>
    <n v="1"/>
    <x v="11"/>
    <n v="5.6818181818181825"/>
    <n v="5.7284090909090919"/>
    <n v="12.729797979797981"/>
    <s v="Blw"/>
  </r>
  <r>
    <s v="OtsLGRF23S"/>
    <s v="OtsLGRF23S_9962"/>
    <s v="C-09962"/>
    <d v="2023-10-04T00:00:00"/>
    <x v="1"/>
    <s v="F"/>
    <n v="670"/>
    <x v="11"/>
    <x v="0"/>
    <s v="NA"/>
    <s v="NA"/>
    <s v="NA"/>
    <s v="F"/>
    <x v="0"/>
    <s v="OtsLYON20S_1_0621"/>
    <s v="OtsLYON20S_1_0589"/>
    <x v="5"/>
    <x v="3"/>
    <x v="3"/>
    <s v="FALL"/>
    <n v="0.999999999999997"/>
    <x v="7"/>
    <n v="0.98961045999999997"/>
    <n v="1"/>
    <x v="3"/>
    <n v="5.6818181818181825"/>
    <n v="5.7284090909090919"/>
    <n v="12.729797979797981"/>
    <s v="Blw"/>
  </r>
  <r>
    <s v="OtsLGRF23S"/>
    <s v="OtsLGRF23S_9964"/>
    <s v="C-09964"/>
    <d v="2023-10-04T00:00:00"/>
    <x v="1"/>
    <s v="F"/>
    <n v="720"/>
    <x v="17"/>
    <x v="0"/>
    <s v="NA"/>
    <s v="3DD.003D7E4640"/>
    <s v="NA"/>
    <s v="F"/>
    <x v="0"/>
    <s v="OtsLYON19S_1_0556"/>
    <s v="OtsLYON19S_1_0448"/>
    <x v="1"/>
    <x v="1"/>
    <x v="1"/>
    <s v="FALL"/>
    <n v="0.999999999999998"/>
    <x v="7"/>
    <n v="0.95971980899999998"/>
    <n v="1"/>
    <x v="5"/>
    <n v="5.6818181818181825"/>
    <n v="5.7284090909090919"/>
    <n v="12.729797979797981"/>
    <s v="Blw"/>
  </r>
  <r>
    <s v="OtsLGRF23S"/>
    <s v="OtsLGRF23S_9965"/>
    <s v="C-09965"/>
    <d v="2023-10-04T00:00:00"/>
    <x v="1"/>
    <s v="F"/>
    <n v="680"/>
    <x v="35"/>
    <x v="0"/>
    <s v="NA"/>
    <s v="NA"/>
    <s v="NA"/>
    <s v="F"/>
    <x v="0"/>
    <s v="OtsLYON19S_1_1795"/>
    <s v="OtsLYON19S_1_2070"/>
    <x v="1"/>
    <x v="1"/>
    <x v="1"/>
    <s v="FALL"/>
    <n v="1"/>
    <x v="14"/>
    <n v="0.95971980899999998"/>
    <n v="1"/>
    <x v="5"/>
    <n v="5.6818181818181825"/>
    <n v="5.7284090909090919"/>
    <n v="12.729797979797981"/>
    <s v="Blw"/>
  </r>
  <r>
    <s v="OtsLGRF23S"/>
    <s v="OtsLGRF23S_9966"/>
    <s v="C-09966"/>
    <d v="2023-10-04T00:00:00"/>
    <x v="1"/>
    <s v="F"/>
    <n v="730"/>
    <x v="16"/>
    <x v="1"/>
    <n v="1"/>
    <s v="3DD.003D7E4667"/>
    <s v="NA"/>
    <s v="F"/>
    <x v="0"/>
    <s v="OtsLYON19S_1_1348"/>
    <s v="OtsLYON19S_1_1416"/>
    <x v="1"/>
    <x v="1"/>
    <x v="1"/>
    <s v="FALL"/>
    <n v="1"/>
    <x v="17"/>
    <n v="0.95971980899999998"/>
    <n v="1"/>
    <x v="1"/>
    <n v="5.6818181818181825"/>
    <n v="5.7284090909090919"/>
    <n v="12.729797979797981"/>
    <s v="Blw"/>
  </r>
  <r>
    <s v="OtsLGRF23S"/>
    <s v="OtsLGRF23S_9968"/>
    <s v="C-09968"/>
    <d v="2023-10-04T00:00:00"/>
    <x v="1"/>
    <s v="F"/>
    <n v="730"/>
    <x v="16"/>
    <x v="0"/>
    <s v="NA"/>
    <s v="3DD.003D7E461F"/>
    <s v="NA"/>
    <s v="F"/>
    <x v="0"/>
    <s v="OtsLYON19S_1_0538"/>
    <s v="OtsLYON19S_1_0392"/>
    <x v="1"/>
    <x v="1"/>
    <x v="1"/>
    <s v="FALL"/>
    <n v="1"/>
    <x v="7"/>
    <n v="0.95971980899999998"/>
    <n v="1"/>
    <x v="1"/>
    <n v="5.6818181818181825"/>
    <n v="5.7284090909090919"/>
    <n v="12.729797979797981"/>
    <s v="Blw"/>
  </r>
  <r>
    <s v="OtsLGRF23S"/>
    <s v="OtsLGRF23S_9969"/>
    <s v="C-09969"/>
    <d v="2023-10-04T00:00:00"/>
    <x v="1"/>
    <s v="F"/>
    <n v="720"/>
    <x v="17"/>
    <x v="0"/>
    <s v="NA"/>
    <s v="3DD.003D7E4659"/>
    <s v="NA"/>
    <s v="F"/>
    <x v="0"/>
    <s v="OtsLYON19S_1_2305"/>
    <s v="OtsLYON19S_1_2082"/>
    <x v="1"/>
    <x v="1"/>
    <x v="1"/>
    <s v="FALL"/>
    <n v="0.999999999999998"/>
    <x v="14"/>
    <n v="0.95971980899999998"/>
    <n v="1"/>
    <x v="5"/>
    <n v="5.6818181818181825"/>
    <n v="5.7284090909090919"/>
    <n v="12.729797979797981"/>
    <s v="Blw"/>
  </r>
  <r>
    <s v="OtsLGRF23S"/>
    <s v="OtsLGRF23S_9971"/>
    <s v="C-09971"/>
    <d v="2023-10-04T00:00:00"/>
    <x v="1"/>
    <s v="F"/>
    <n v="680"/>
    <x v="35"/>
    <x v="0"/>
    <s v="NA"/>
    <s v="NA"/>
    <s v="NA"/>
    <s v="F"/>
    <x v="0"/>
    <s v="OtsLYON19S_1_1868"/>
    <s v="OtsLYON19S_1_1627"/>
    <x v="1"/>
    <x v="1"/>
    <x v="1"/>
    <s v="FALL"/>
    <n v="0.999999999999998"/>
    <x v="1"/>
    <n v="0.95971980899999998"/>
    <n v="1"/>
    <x v="5"/>
    <n v="5.6818181818181825"/>
    <n v="5.7284090909090919"/>
    <n v="12.729797979797981"/>
    <s v="Abv"/>
  </r>
  <r>
    <s v="OtsLGRF23S"/>
    <s v="OtsLGRF23S_9974"/>
    <s v="C-09974"/>
    <d v="2023-10-04T00:00:00"/>
    <x v="1"/>
    <s v="F"/>
    <n v="800"/>
    <x v="4"/>
    <x v="0"/>
    <s v="NA"/>
    <s v="3DD.003D7E462B"/>
    <s v="NA"/>
    <s v="F"/>
    <x v="0"/>
    <s v="OtsLYON18S_1_0758"/>
    <s v="OtsLYON18S_1_0681"/>
    <x v="3"/>
    <x v="2"/>
    <x v="2"/>
    <s v="FALL"/>
    <n v="0.999999999999998"/>
    <x v="7"/>
    <n v="0.80551598400000002"/>
    <n v="1"/>
    <x v="0"/>
    <n v="5.6818181818181825"/>
    <n v="5.7284090909090919"/>
    <n v="12.729797979797981"/>
    <s v="Blw"/>
  </r>
  <r>
    <s v="OtsLGRF23S"/>
    <s v="OtsLGRF23S_9976"/>
    <s v="C-09976"/>
    <d v="2023-10-04T00:00:00"/>
    <x v="1"/>
    <s v="F"/>
    <n v="780"/>
    <x v="8"/>
    <x v="0"/>
    <s v="NA"/>
    <s v="3DD.003D7E4651"/>
    <s v="NA"/>
    <s v="F"/>
    <x v="0"/>
    <s v="NA"/>
    <s v="NA"/>
    <x v="0"/>
    <x v="0"/>
    <x v="0"/>
    <s v="FALL"/>
    <n v="0.999999999999997"/>
    <x v="0"/>
    <e v="#N/A"/>
    <n v="1"/>
    <x v="0"/>
    <n v="5.6818181818181825"/>
    <n v="5.7284090909090919"/>
    <n v="12.729797979797981"/>
    <s v="Abv"/>
  </r>
  <r>
    <s v="OtsLGRF23S"/>
    <s v="OtsLGRF23S_9977"/>
    <s v="C-09977"/>
    <d v="2023-10-04T00:00:00"/>
    <x v="1"/>
    <s v="F"/>
    <n v="740"/>
    <x v="12"/>
    <x v="0"/>
    <s v="NA"/>
    <s v="3DD.003D7E4621"/>
    <s v="NA"/>
    <s v="F"/>
    <x v="0"/>
    <s v="NA"/>
    <s v="NA"/>
    <x v="0"/>
    <x v="0"/>
    <x v="0"/>
    <s v="FALL"/>
    <n v="1"/>
    <x v="0"/>
    <e v="#N/A"/>
    <n v="1"/>
    <x v="1"/>
    <n v="5.6818181818181825"/>
    <n v="5.7284090909090919"/>
    <n v="12.729797979797981"/>
    <s v="Abv"/>
  </r>
  <r>
    <s v="OtsLGRF23S"/>
    <s v="OtsLGRF23S_9980"/>
    <s v="C-09980"/>
    <d v="2023-10-04T00:00:00"/>
    <x v="1"/>
    <s v="M"/>
    <n v="390"/>
    <x v="51"/>
    <x v="1"/>
    <n v="1"/>
    <s v="NA"/>
    <s v="NA"/>
    <s v="M"/>
    <x v="1"/>
    <s v="OtsLYON21S_1_1126"/>
    <s v="OtsLYON21S_1_1386"/>
    <x v="7"/>
    <x v="4"/>
    <x v="4"/>
    <s v="FALL"/>
    <n v="1"/>
    <x v="17"/>
    <e v="#N/A"/>
    <n v="1"/>
    <x v="12"/>
    <n v="5.6818181818181825"/>
    <n v="5.7284090909090919"/>
    <n v="12.729797979797981"/>
    <s v="Blw"/>
  </r>
  <r>
    <s v="OtsLGRF23S"/>
    <s v="OtsLGRF23S_9981"/>
    <s v="C-09981"/>
    <d v="2023-10-04T00:00:00"/>
    <x v="1"/>
    <s v="F"/>
    <n v="770"/>
    <x v="2"/>
    <x v="1"/>
    <n v="1"/>
    <s v="3DD.003D7E4635"/>
    <s v="NA"/>
    <s v="F"/>
    <x v="0"/>
    <s v="OtsLYON19S_1_1120"/>
    <s v="OtsLYON19S_1_0955"/>
    <x v="1"/>
    <x v="1"/>
    <x v="1"/>
    <s v="FALL"/>
    <n v="1"/>
    <x v="16"/>
    <n v="0.95971980899999998"/>
    <n v="1"/>
    <x v="1"/>
    <n v="5.6818181818181825"/>
    <n v="5.7284090909090919"/>
    <n v="12.729797979797981"/>
    <s v="Abv"/>
  </r>
  <r>
    <s v="OtsLGRF23S"/>
    <s v="OtsLGRF23S_9983"/>
    <s v="C-09983"/>
    <d v="2023-10-04T00:00:00"/>
    <x v="1"/>
    <s v="M"/>
    <n v="630"/>
    <x v="39"/>
    <x v="0"/>
    <s v="NA"/>
    <s v="NA"/>
    <s v="NA"/>
    <s v="M"/>
    <x v="1"/>
    <s v="NA"/>
    <s v="NA"/>
    <x v="0"/>
    <x v="0"/>
    <x v="0"/>
    <s v="FALL"/>
    <n v="0.999999999999995"/>
    <x v="0"/>
    <e v="#N/A"/>
    <n v="1"/>
    <x v="3"/>
    <n v="5.6818181818181825"/>
    <n v="5.7284090909090919"/>
    <n v="12.729797979797981"/>
    <s v="Abv"/>
  </r>
  <r>
    <s v="OtsLGRF23S"/>
    <s v="OtsLGRF23S_9984"/>
    <s v="C-09984"/>
    <d v="2023-10-04T00:00:00"/>
    <x v="1"/>
    <s v="F"/>
    <n v="720"/>
    <x v="17"/>
    <x v="1"/>
    <n v="1"/>
    <s v="3DD.003D7E4615"/>
    <s v="NA"/>
    <s v="F"/>
    <x v="0"/>
    <s v="OtsLYON19S_1_0552"/>
    <s v="OtsLYON19S_1_0439"/>
    <x v="1"/>
    <x v="1"/>
    <x v="1"/>
    <s v="FALL"/>
    <n v="1"/>
    <x v="7"/>
    <n v="0.95971980899999998"/>
    <n v="1"/>
    <x v="5"/>
    <n v="5.6818181818181825"/>
    <n v="5.7284090909090919"/>
    <n v="12.729797979797981"/>
    <s v="Blw"/>
  </r>
  <r>
    <s v="OtsLGRF23S"/>
    <s v="OtsLGRF23S_9985"/>
    <s v="C-09985"/>
    <d v="2023-10-04T00:00:00"/>
    <x v="1"/>
    <s v="F"/>
    <n v="770"/>
    <x v="2"/>
    <x v="1"/>
    <s v="NA"/>
    <s v="3DD.003D7E4610"/>
    <s v="NA"/>
    <s v="F"/>
    <x v="0"/>
    <s v="OtsPBT19-RSHFa-0392"/>
    <s v="OtsPBT19-RSHFa-0431"/>
    <x v="12"/>
    <x v="1"/>
    <x v="1"/>
    <s v="FALL"/>
    <n v="1"/>
    <x v="22"/>
    <n v="0.96016800000000002"/>
    <n v="1"/>
    <x v="1"/>
    <n v="5.6818181818181825"/>
    <n v="5.7284090909090919"/>
    <n v="12.729797979797981"/>
    <s v="Blw"/>
  </r>
  <r>
    <s v="OtsLGRF23S"/>
    <s v="OtsLGRF23S_9986"/>
    <s v="C-09986"/>
    <d v="2023-10-04T00:00:00"/>
    <x v="1"/>
    <s v="F"/>
    <n v="750"/>
    <x v="1"/>
    <x v="1"/>
    <n v="1"/>
    <s v="3DD.003D7E464B"/>
    <s v="NA"/>
    <s v="F"/>
    <x v="0"/>
    <s v="OtsLYON19S_1_1724"/>
    <s v="OtsLYON19S_1_1947"/>
    <x v="1"/>
    <x v="1"/>
    <x v="1"/>
    <s v="FALL"/>
    <n v="1"/>
    <x v="1"/>
    <n v="0.95971980899999998"/>
    <n v="1"/>
    <x v="1"/>
    <n v="5.6818181818181825"/>
    <n v="5.7284090909090919"/>
    <n v="12.729797979797981"/>
    <s v="Abv"/>
  </r>
  <r>
    <s v="OtsLGRF23S"/>
    <s v="OtsLGRF23S_9989"/>
    <s v="C-09989"/>
    <d v="2023-10-04T00:00:00"/>
    <x v="1"/>
    <s v="M"/>
    <n v="420"/>
    <x v="60"/>
    <x v="1"/>
    <s v="NA"/>
    <s v="NA"/>
    <s v="NA"/>
    <s v="M"/>
    <x v="1"/>
    <s v="OtsLYON21S_1_0894"/>
    <s v="OtsLYON21S_1_1901"/>
    <x v="7"/>
    <x v="4"/>
    <x v="4"/>
    <s v="FALL"/>
    <n v="0.999999999999999"/>
    <x v="16"/>
    <e v="#N/A"/>
    <n v="1"/>
    <x v="12"/>
    <n v="5.6818181818181825"/>
    <n v="5.7284090909090919"/>
    <n v="12.729797979797981"/>
    <s v="Abv"/>
  </r>
  <r>
    <s v="OtsLGRF23S"/>
    <s v="OtsLGRF23S_9992"/>
    <s v="C-09992"/>
    <d v="2023-10-04T00:00:00"/>
    <x v="1"/>
    <s v="M"/>
    <n v="630"/>
    <x v="39"/>
    <x v="0"/>
    <s v="NA"/>
    <s v="NA"/>
    <s v="NA"/>
    <s v="M"/>
    <x v="1"/>
    <s v="NA"/>
    <s v="NA"/>
    <x v="0"/>
    <x v="0"/>
    <x v="0"/>
    <s v="FALL"/>
    <n v="0.999999999999996"/>
    <x v="0"/>
    <e v="#N/A"/>
    <n v="1"/>
    <x v="3"/>
    <n v="5.6818181818181825"/>
    <n v="5.7284090909090919"/>
    <n v="12.729797979797981"/>
    <s v="Abv"/>
  </r>
  <r>
    <s v="OtsLGRF23S"/>
    <s v="OtsLGRF23S_9995"/>
    <s v="C-09995"/>
    <d v="2023-10-04T00:00:00"/>
    <x v="1"/>
    <s v="M"/>
    <n v="640"/>
    <x v="54"/>
    <x v="1"/>
    <n v="1"/>
    <s v="NA"/>
    <s v="NA"/>
    <s v="M"/>
    <x v="1"/>
    <s v="OtsLYON19S_1_0702"/>
    <s v="OtsLYON19S_1_0686"/>
    <x v="1"/>
    <x v="1"/>
    <x v="1"/>
    <s v="FALL"/>
    <n v="1"/>
    <x v="6"/>
    <n v="0.95971980899999998"/>
    <n v="1"/>
    <x v="3"/>
    <n v="5.6818181818181825"/>
    <n v="5.7284090909090919"/>
    <n v="12.729797979797981"/>
    <s v="Abv"/>
  </r>
  <r>
    <s v="OtsLGRF23S"/>
    <s v="OtsLGRF23S_9998"/>
    <s v="C-09998"/>
    <d v="2023-10-04T00:00:00"/>
    <x v="1"/>
    <s v="F"/>
    <n v="710"/>
    <x v="10"/>
    <x v="1"/>
    <s v="NA"/>
    <s v="3DD.003D7E4664"/>
    <s v="NA"/>
    <s v="F"/>
    <x v="0"/>
    <s v="OtsPBT19-PRHFa-4423"/>
    <s v="OtsPBT19-PRHFa-4552"/>
    <x v="10"/>
    <x v="1"/>
    <x v="1"/>
    <s v="FALL"/>
    <n v="0.999999999999995"/>
    <x v="20"/>
    <n v="0.96152300000000002"/>
    <n v="1"/>
    <x v="5"/>
    <n v="5.6818181818181825"/>
    <n v="5.7284090909090919"/>
    <n v="12.729797979797981"/>
    <s v="Blw"/>
  </r>
  <r>
    <s v="OtsLGRF23S"/>
    <s v="OtsLGRF23S_10001"/>
    <s v="C-10001"/>
    <d v="2023-10-04T00:00:00"/>
    <x v="1"/>
    <s v="F"/>
    <n v="660"/>
    <x v="33"/>
    <x v="1"/>
    <n v="1"/>
    <s v="NA"/>
    <s v="NA"/>
    <s v="F"/>
    <x v="0"/>
    <s v="OtsLYON19S_1_1343"/>
    <s v="OtsLYON19S_1_1257"/>
    <x v="1"/>
    <x v="1"/>
    <x v="1"/>
    <s v="FALL"/>
    <n v="1"/>
    <x v="12"/>
    <n v="0.95971980899999998"/>
    <n v="1"/>
    <x v="3"/>
    <n v="5.6818181818181825"/>
    <n v="5.7284090909090919"/>
    <n v="12.729797979797981"/>
    <s v="Abv"/>
  </r>
  <r>
    <s v="OtsLGRF23S"/>
    <s v="OtsLGRF23S_10004"/>
    <s v="C-10004"/>
    <d v="2023-10-04T00:00:00"/>
    <x v="1"/>
    <s v="M"/>
    <n v="810"/>
    <x v="9"/>
    <x v="1"/>
    <n v="1"/>
    <s v="NA"/>
    <s v="NA"/>
    <s v="M"/>
    <x v="1"/>
    <s v="OtsLYON19S_1_0541"/>
    <s v="OtsLYON19S_1_0404"/>
    <x v="1"/>
    <x v="1"/>
    <x v="1"/>
    <s v="FALL"/>
    <n v="1"/>
    <x v="7"/>
    <n v="0.95971980899999998"/>
    <n v="1"/>
    <x v="0"/>
    <n v="5.6818181818181825"/>
    <n v="5.7284090909090919"/>
    <n v="12.729797979797981"/>
    <s v="Blw"/>
  </r>
  <r>
    <s v="OtsLGRF23S"/>
    <s v="OtsLGRF23S_10006"/>
    <s v="C-10006"/>
    <d v="2023-10-04T00:00:00"/>
    <x v="1"/>
    <s v="F"/>
    <n v="800"/>
    <x v="4"/>
    <x v="0"/>
    <s v="NA"/>
    <s v="3DD.003D7E4641"/>
    <s v="NA"/>
    <s v="F"/>
    <x v="0"/>
    <s v="OtsLYON19S_1_2311"/>
    <s v="OtsLYON19S_1_2102"/>
    <x v="1"/>
    <x v="1"/>
    <x v="1"/>
    <s v="FALL"/>
    <n v="1"/>
    <x v="14"/>
    <n v="0.95971980899999998"/>
    <n v="1"/>
    <x v="0"/>
    <n v="5.6818181818181825"/>
    <n v="5.7284090909090919"/>
    <n v="12.729797979797981"/>
    <s v="Blw"/>
  </r>
  <r>
    <s v="OtsLGRF23S"/>
    <s v="OtsLGRF23S_10007"/>
    <s v="C-10007"/>
    <d v="2023-10-04T00:00:00"/>
    <x v="1"/>
    <s v="M"/>
    <n v="600"/>
    <x v="43"/>
    <x v="1"/>
    <n v="1"/>
    <s v="NA"/>
    <s v="NA"/>
    <s v="M"/>
    <x v="1"/>
    <s v="OtsLYON20S_1_0500"/>
    <s v="OtsLYON20S_1_0557"/>
    <x v="5"/>
    <x v="3"/>
    <x v="3"/>
    <s v="FALL"/>
    <n v="0.999999999999996"/>
    <x v="7"/>
    <n v="0.98961045999999997"/>
    <n v="1"/>
    <x v="9"/>
    <n v="5.6818181818181825"/>
    <n v="5.7284090909090919"/>
    <n v="12.729797979797981"/>
    <s v="Blw"/>
  </r>
  <r>
    <s v="OtsLGRF23S"/>
    <s v="OtsLGRF23S_10010"/>
    <s v="C-10010"/>
    <d v="2023-10-04T00:00:00"/>
    <x v="1"/>
    <s v="F"/>
    <n v="760"/>
    <x v="6"/>
    <x v="1"/>
    <n v="1"/>
    <s v="3DD.003D7E4639"/>
    <s v="NA"/>
    <s v="F"/>
    <x v="0"/>
    <s v="OtsLYON19S_1_0555"/>
    <s v="OtsLYON19S_1_0453"/>
    <x v="1"/>
    <x v="1"/>
    <x v="1"/>
    <s v="FALL"/>
    <n v="1"/>
    <x v="7"/>
    <n v="0.95971980899999998"/>
    <n v="1"/>
    <x v="1"/>
    <n v="5.6818181818181825"/>
    <n v="5.7284090909090919"/>
    <n v="12.729797979797981"/>
    <s v="Blw"/>
  </r>
  <r>
    <s v="OtsLGRF23S"/>
    <s v="OtsLGRF23S_10011"/>
    <s v="C-10011"/>
    <d v="2023-10-04T00:00:00"/>
    <x v="1"/>
    <s v="F"/>
    <n v="740"/>
    <x v="12"/>
    <x v="1"/>
    <n v="1"/>
    <s v="3DD.003D7E4628"/>
    <s v="NA"/>
    <s v="F"/>
    <x v="0"/>
    <s v="OtsLYON18S_1_1032"/>
    <s v="OtsLYON18S_1_1219"/>
    <x v="3"/>
    <x v="2"/>
    <x v="2"/>
    <s v="FALL"/>
    <n v="1"/>
    <x v="15"/>
    <n v="0.80551598400000002"/>
    <n v="1"/>
    <x v="1"/>
    <n v="5.6818181818181825"/>
    <n v="5.7284090909090919"/>
    <n v="12.729797979797981"/>
    <s v="Abv"/>
  </r>
  <r>
    <s v="OtsLGRF23S"/>
    <s v="OtsLGRF23S_10013"/>
    <s v="C-10013"/>
    <d v="2023-10-05T00:00:00"/>
    <x v="1"/>
    <s v="M"/>
    <n v="750"/>
    <x v="1"/>
    <x v="0"/>
    <s v="NA"/>
    <s v="NA"/>
    <s v="NA"/>
    <s v="M"/>
    <x v="1"/>
    <s v="OtsPBT19-PRHFa-2957"/>
    <s v="OtsPBT19-PRHFa-2351"/>
    <x v="10"/>
    <x v="1"/>
    <x v="1"/>
    <s v="FALL"/>
    <n v="0.999999999999998"/>
    <x v="20"/>
    <n v="0.96152300000000002"/>
    <n v="1"/>
    <x v="1"/>
    <n v="5.6818181818181825"/>
    <n v="5.7284090909090919"/>
    <n v="12.729797979797981"/>
    <s v="Blw"/>
  </r>
  <r>
    <s v="OtsLGRF23S"/>
    <s v="OtsLGRF23S_10014"/>
    <s v="C-10014"/>
    <d v="2023-10-05T00:00:00"/>
    <x v="1"/>
    <s v="F"/>
    <n v="720"/>
    <x v="17"/>
    <x v="0"/>
    <s v="NA"/>
    <s v="3DD.003D7E465A"/>
    <s v="NA"/>
    <s v="F"/>
    <x v="0"/>
    <s v="OtsLYON19S_1_1795"/>
    <s v="OtsLYON19S_1_2069"/>
    <x v="1"/>
    <x v="1"/>
    <x v="1"/>
    <s v="FALL"/>
    <n v="0.999999999999998"/>
    <x v="14"/>
    <n v="0.95971980899999998"/>
    <n v="1"/>
    <x v="5"/>
    <n v="5.6818181818181825"/>
    <n v="5.7284090909090919"/>
    <n v="12.729797979797981"/>
    <s v="Blw"/>
  </r>
  <r>
    <s v="OtsLGRF23S"/>
    <s v="OtsLGRF23S_10015"/>
    <s v="C-10015"/>
    <d v="2023-10-05T00:00:00"/>
    <x v="1"/>
    <s v="F"/>
    <n v="750"/>
    <x v="1"/>
    <x v="0"/>
    <s v="NA"/>
    <s v="3DD.003D7E4606"/>
    <s v="NA"/>
    <s v="F"/>
    <x v="0"/>
    <s v="NA"/>
    <s v="NA"/>
    <x v="0"/>
    <x v="0"/>
    <x v="0"/>
    <s v="FALL"/>
    <n v="0.999999999999997"/>
    <x v="0"/>
    <e v="#N/A"/>
    <n v="1"/>
    <x v="1"/>
    <n v="5.6818181818181825"/>
    <n v="5.7284090909090919"/>
    <n v="12.729797979797981"/>
    <s v="Abv"/>
  </r>
  <r>
    <s v="OtsLGRF23S"/>
    <s v="OtsLGRF23S_10016"/>
    <s v="C-10016"/>
    <d v="2023-10-05T00:00:00"/>
    <x v="1"/>
    <s v="F"/>
    <n v="690"/>
    <x v="30"/>
    <x v="1"/>
    <s v="NA"/>
    <s v="NA"/>
    <s v="NA"/>
    <s v="F"/>
    <x v="0"/>
    <s v="OtsLYON19S_1_1761"/>
    <s v="OtsLYON19S_1_2004"/>
    <x v="1"/>
    <x v="1"/>
    <x v="1"/>
    <s v="FALL"/>
    <n v="1"/>
    <x v="19"/>
    <n v="0.95971980899999998"/>
    <n v="1"/>
    <x v="5"/>
    <n v="5.6818181818181825"/>
    <n v="5.7284090909090919"/>
    <n v="12.729797979797981"/>
    <s v="Abv"/>
  </r>
  <r>
    <s v="OtsLGRF23S"/>
    <s v="OtsLGRF23S_10019"/>
    <s v="C-10019"/>
    <d v="2023-10-05T00:00:00"/>
    <x v="1"/>
    <s v="F"/>
    <n v="750"/>
    <x v="1"/>
    <x v="1"/>
    <n v="1"/>
    <s v="3DD.003D7E4614"/>
    <s v="NA"/>
    <s v="F"/>
    <x v="0"/>
    <s v="OtsLYON19S_1_0565"/>
    <s v="OtsLYON19S_1_0467"/>
    <x v="1"/>
    <x v="1"/>
    <x v="1"/>
    <s v="FALL"/>
    <n v="1"/>
    <x v="7"/>
    <n v="0.95971980899999998"/>
    <n v="1"/>
    <x v="1"/>
    <n v="5.6818181818181825"/>
    <n v="5.7284090909090919"/>
    <n v="12.729797979797981"/>
    <s v="Blw"/>
  </r>
  <r>
    <s v="OtsLGRF23S"/>
    <s v="OtsLGRF23S_10022"/>
    <s v="C-10022"/>
    <d v="2023-10-05T00:00:00"/>
    <x v="1"/>
    <s v="F"/>
    <n v="690"/>
    <x v="30"/>
    <x v="0"/>
    <s v="NA"/>
    <s v="NA"/>
    <s v="NA"/>
    <s v="F"/>
    <x v="0"/>
    <s v="OtsLYON20S_1_1523"/>
    <s v="OtsLYON20S_1_1663"/>
    <x v="5"/>
    <x v="3"/>
    <x v="3"/>
    <s v="FALL"/>
    <n v="1.00000000000001"/>
    <x v="1"/>
    <n v="0.98961045999999997"/>
    <n v="1"/>
    <x v="5"/>
    <n v="5.6818181818181825"/>
    <n v="5.7284090909090919"/>
    <n v="12.729797979797981"/>
    <s v="Abv"/>
  </r>
  <r>
    <s v="OtsLGRF23S"/>
    <s v="OtsLGRF23S_10025"/>
    <s v="C-10025"/>
    <d v="2023-10-05T00:00:00"/>
    <x v="1"/>
    <s v="M"/>
    <n v="750"/>
    <x v="1"/>
    <x v="0"/>
    <s v="NA"/>
    <s v="NA"/>
    <s v="NA"/>
    <s v="M"/>
    <x v="1"/>
    <s v="OtsLYON19S_1_0720"/>
    <s v="OtsLYON19S_1_0906"/>
    <x v="1"/>
    <x v="1"/>
    <x v="1"/>
    <s v="FALL"/>
    <n v="0.999999999999998"/>
    <x v="6"/>
    <n v="0.95971980899999998"/>
    <n v="1"/>
    <x v="1"/>
    <n v="5.6818181818181825"/>
    <n v="5.7284090909090919"/>
    <n v="12.729797979797981"/>
    <s v="Abv"/>
  </r>
  <r>
    <s v="OtsLGRF23S"/>
    <s v="OtsLGRF23S_10028"/>
    <s v="C-10028"/>
    <d v="2023-10-05T00:00:00"/>
    <x v="1"/>
    <s v="M"/>
    <n v="600"/>
    <x v="43"/>
    <x v="1"/>
    <n v="1"/>
    <s v="NA"/>
    <s v="NA"/>
    <s v="M"/>
    <x v="1"/>
    <s v="OtsLYON19S_1_1378"/>
    <s v="OtsLYON19S_1_1464"/>
    <x v="1"/>
    <x v="1"/>
    <x v="1"/>
    <s v="FALL"/>
    <n v="1"/>
    <x v="17"/>
    <n v="0.95971980899999998"/>
    <n v="1"/>
    <x v="9"/>
    <n v="5.6818181818181825"/>
    <n v="5.7284090909090919"/>
    <n v="12.729797979797981"/>
    <s v="Blw"/>
  </r>
  <r>
    <s v="OtsLGRF23S"/>
    <s v="OtsLGRF23S_10031"/>
    <s v="C-10031"/>
    <d v="2023-10-05T00:00:00"/>
    <x v="1"/>
    <s v="M"/>
    <n v="730"/>
    <x v="16"/>
    <x v="0"/>
    <s v="NA"/>
    <s v="NA"/>
    <s v="NA"/>
    <s v="M"/>
    <x v="1"/>
    <s v="OtsPBT19-PRHFa-2279"/>
    <s v="OtsPBT19-PRHFa-2416"/>
    <x v="10"/>
    <x v="1"/>
    <x v="1"/>
    <s v="FALL"/>
    <n v="1"/>
    <x v="20"/>
    <n v="0.96152300000000002"/>
    <n v="1"/>
    <x v="1"/>
    <n v="5.6818181818181825"/>
    <n v="5.7284090909090919"/>
    <n v="12.729797979797981"/>
    <s v="Blw"/>
  </r>
  <r>
    <s v="OtsLGRF23S"/>
    <s v="OtsLGRF23S_10034"/>
    <s v="C-10034"/>
    <d v="2023-10-05T00:00:00"/>
    <x v="1"/>
    <s v="M"/>
    <n v="750"/>
    <x v="1"/>
    <x v="0"/>
    <s v="NA"/>
    <s v="NA"/>
    <s v="NA"/>
    <s v="M"/>
    <x v="1"/>
    <s v="OtsPBT19-PRHFa-5605"/>
    <s v="OtsPBT19-PRHFa-5515"/>
    <x v="10"/>
    <x v="1"/>
    <x v="1"/>
    <s v="FALL"/>
    <n v="1.00000000000001"/>
    <x v="20"/>
    <n v="0.96152300000000002"/>
    <n v="1"/>
    <x v="1"/>
    <n v="5.6818181818181825"/>
    <n v="5.7284090909090919"/>
    <n v="12.729797979797981"/>
    <s v="Blw"/>
  </r>
  <r>
    <s v="OtsLGRF23S"/>
    <s v="OtsLGRF23S_10037"/>
    <s v="C-10037"/>
    <d v="2023-10-05T00:00:00"/>
    <x v="1"/>
    <s v="M"/>
    <n v="740"/>
    <x v="12"/>
    <x v="0"/>
    <s v="NA"/>
    <s v="NA"/>
    <s v="NA"/>
    <s v="M"/>
    <x v="1"/>
    <s v="OtsLYON19S_1_1868"/>
    <s v="OtsLYON19S_1_1627"/>
    <x v="1"/>
    <x v="1"/>
    <x v="1"/>
    <s v="FALL"/>
    <n v="1"/>
    <x v="1"/>
    <n v="0.95971980899999998"/>
    <n v="1"/>
    <x v="1"/>
    <n v="5.6818181818181825"/>
    <n v="5.7284090909090919"/>
    <n v="12.729797979797981"/>
    <s v="Abv"/>
  </r>
  <r>
    <s v="OtsLGRF23S"/>
    <s v="OtsLGRF23S_10040"/>
    <s v="C-10040"/>
    <d v="2023-10-05T00:00:00"/>
    <x v="1"/>
    <s v="F"/>
    <n v="760"/>
    <x v="6"/>
    <x v="1"/>
    <n v="1"/>
    <s v="3DD.003D7E4666"/>
    <s v="NA"/>
    <s v="F"/>
    <x v="0"/>
    <s v="OtsLYON19S_1_1763"/>
    <s v="OtsLYON19S_1_2001"/>
    <x v="1"/>
    <x v="1"/>
    <x v="1"/>
    <s v="FALL"/>
    <n v="0.999999999999997"/>
    <x v="19"/>
    <n v="0.95971980899999998"/>
    <n v="1"/>
    <x v="1"/>
    <n v="5.6818181818181825"/>
    <n v="5.7284090909090919"/>
    <n v="12.729797979797981"/>
    <s v="Abv"/>
  </r>
  <r>
    <s v="OtsLGRF23S"/>
    <s v="OtsLGRF23S_10043"/>
    <s v="C-10043"/>
    <d v="2023-10-05T00:00:00"/>
    <x v="1"/>
    <s v="M"/>
    <n v="590"/>
    <x v="36"/>
    <x v="1"/>
    <n v="1"/>
    <s v="NA"/>
    <s v="NA"/>
    <s v="M"/>
    <x v="1"/>
    <s v="OtsLYON20S_1_1390"/>
    <s v="OtsLYON20S_1_0944"/>
    <x v="5"/>
    <x v="3"/>
    <x v="3"/>
    <s v="FALL"/>
    <n v="0.999999999999999"/>
    <x v="15"/>
    <n v="0.98961045999999997"/>
    <n v="1"/>
    <x v="9"/>
    <n v="5.6818181818181825"/>
    <n v="5.7284090909090919"/>
    <n v="12.729797979797981"/>
    <s v="Abv"/>
  </r>
  <r>
    <s v="OtsLGRF23S"/>
    <s v="OtsLGRF23S_10046"/>
    <s v="C-10046"/>
    <d v="2023-10-05T00:00:00"/>
    <x v="1"/>
    <s v="M"/>
    <n v="850"/>
    <x v="14"/>
    <x v="0"/>
    <s v="NA"/>
    <s v="NA"/>
    <s v="NA"/>
    <s v="M"/>
    <x v="1"/>
    <s v="OtsLYON19S_1_0590"/>
    <s v="OtsLYON19S_1_0644"/>
    <x v="1"/>
    <x v="1"/>
    <x v="1"/>
    <s v="FALL"/>
    <n v="0.999999999999998"/>
    <x v="6"/>
    <n v="0.95971980899999998"/>
    <n v="1"/>
    <x v="2"/>
    <n v="5.6818181818181825"/>
    <n v="5.7284090909090919"/>
    <n v="12.729797979797981"/>
    <s v="Abv"/>
  </r>
  <r>
    <s v="OtsLGRF23S"/>
    <s v="OtsLGRF23S_10049"/>
    <s v="C-10049"/>
    <d v="2023-10-05T00:00:00"/>
    <x v="1"/>
    <s v="M"/>
    <n v="610"/>
    <x v="29"/>
    <x v="0"/>
    <s v="NA"/>
    <s v="NA"/>
    <s v="NA"/>
    <s v="M"/>
    <x v="1"/>
    <s v="OtsLYON20S_1_1539"/>
    <s v="OtsLYON20S_1_1696"/>
    <x v="5"/>
    <x v="3"/>
    <x v="3"/>
    <s v="FALL"/>
    <n v="1"/>
    <x v="1"/>
    <n v="0.98961045999999997"/>
    <n v="1"/>
    <x v="9"/>
    <n v="5.6818181818181825"/>
    <n v="5.7284090909090919"/>
    <n v="12.729797979797981"/>
    <s v="Abv"/>
  </r>
  <r>
    <s v="OtsLGRF23S"/>
    <s v="OtsLGRF23S_10052"/>
    <s v="C-10052"/>
    <d v="2023-10-05T00:00:00"/>
    <x v="1"/>
    <s v="M"/>
    <n v="610"/>
    <x v="29"/>
    <x v="0"/>
    <s v="NA"/>
    <s v="NA"/>
    <s v="NA"/>
    <s v="M"/>
    <x v="1"/>
    <s v="OtsLYON20S_1_0283"/>
    <s v="OtsLYON20S_1_1029"/>
    <x v="5"/>
    <x v="3"/>
    <x v="3"/>
    <s v="FALL"/>
    <n v="1"/>
    <x v="6"/>
    <n v="0.98961045999999997"/>
    <n v="1"/>
    <x v="9"/>
    <n v="5.6818181818181825"/>
    <n v="5.7284090909090919"/>
    <n v="12.729797979797981"/>
    <s v="Abv"/>
  </r>
  <r>
    <s v="OtsLGRF23S"/>
    <s v="OtsLGRF23S_10055"/>
    <s v="C-10055"/>
    <d v="2023-10-05T00:00:00"/>
    <x v="1"/>
    <s v="F"/>
    <n v="730"/>
    <x v="16"/>
    <x v="0"/>
    <s v="NA"/>
    <s v="3DD.003D7E460C"/>
    <s v="NA"/>
    <s v="F"/>
    <x v="0"/>
    <s v="OtsPBT19-PRHFa-2296"/>
    <s v="OtsPBT19-PRHFa-2798"/>
    <x v="10"/>
    <x v="1"/>
    <x v="1"/>
    <s v="FALL"/>
    <n v="0.999999999999996"/>
    <x v="20"/>
    <n v="0.96152300000000002"/>
    <n v="1"/>
    <x v="1"/>
    <n v="5.6818181818181825"/>
    <n v="5.7284090909090919"/>
    <n v="12.729797979797981"/>
    <s v="Blw"/>
  </r>
  <r>
    <s v="OtsLGRF23S"/>
    <s v="OtsLGRF23S_10058"/>
    <s v="C-10058"/>
    <d v="2023-10-05T00:00:00"/>
    <x v="1"/>
    <s v="M"/>
    <n v="710"/>
    <x v="10"/>
    <x v="1"/>
    <n v="1"/>
    <s v="NA"/>
    <s v="NA"/>
    <s v="M"/>
    <x v="1"/>
    <s v="OtsNPFH19S_1_3317"/>
    <s v="OtsNPFH19S_1_3024"/>
    <x v="2"/>
    <x v="1"/>
    <x v="1"/>
    <s v="FALL"/>
    <n v="1"/>
    <x v="9"/>
    <n v="0.99705232300000002"/>
    <n v="1"/>
    <x v="5"/>
    <n v="5.6818181818181825"/>
    <n v="5.7284090909090919"/>
    <n v="12.729797979797981"/>
    <s v="Abv"/>
  </r>
  <r>
    <s v="OtsLGRF23S"/>
    <s v="OtsLGRF23S_10061"/>
    <s v="C-10061"/>
    <d v="2023-10-05T00:00:00"/>
    <x v="1"/>
    <s v="M"/>
    <n v="730"/>
    <x v="16"/>
    <x v="0"/>
    <s v="NA"/>
    <s v="NA"/>
    <s v="NA"/>
    <s v="M"/>
    <x v="1"/>
    <s v="NA"/>
    <s v="NA"/>
    <x v="0"/>
    <x v="0"/>
    <x v="0"/>
    <s v="FALL"/>
    <n v="1"/>
    <x v="0"/>
    <e v="#N/A"/>
    <n v="1"/>
    <x v="1"/>
    <n v="5.6818181818181825"/>
    <n v="5.7284090909090919"/>
    <n v="12.729797979797981"/>
    <s v="Abv"/>
  </r>
  <r>
    <s v="OtsLGRF23S"/>
    <s v="OtsLGRF23S_10064"/>
    <s v="C-10064"/>
    <d v="2023-10-05T00:00:00"/>
    <x v="1"/>
    <s v="M"/>
    <n v="590"/>
    <x v="36"/>
    <x v="0"/>
    <s v="NA"/>
    <s v="NA"/>
    <s v="NA"/>
    <s v="M"/>
    <x v="1"/>
    <s v="OtsLYON20S_1_1533"/>
    <s v="OtsLYON20S_1_1679"/>
    <x v="5"/>
    <x v="3"/>
    <x v="3"/>
    <s v="FALL"/>
    <n v="1"/>
    <x v="1"/>
    <n v="0.98961045999999997"/>
    <n v="1"/>
    <x v="9"/>
    <n v="5.6818181818181825"/>
    <n v="5.7284090909090919"/>
    <n v="12.729797979797981"/>
    <s v="Abv"/>
  </r>
  <r>
    <s v="OtsLGRF23S"/>
    <s v="OtsLGRF23S_10067"/>
    <s v="C-10067"/>
    <d v="2023-10-05T00:00:00"/>
    <x v="1"/>
    <s v="F"/>
    <n v="610"/>
    <x v="29"/>
    <x v="0"/>
    <s v="NA"/>
    <s v="NA"/>
    <s v="NA"/>
    <s v="F"/>
    <x v="0"/>
    <s v="NA"/>
    <s v="NA"/>
    <x v="0"/>
    <x v="0"/>
    <x v="0"/>
    <s v="FALL"/>
    <n v="0.999999999999998"/>
    <x v="0"/>
    <e v="#N/A"/>
    <n v="1"/>
    <x v="9"/>
    <n v="5.6818181818181825"/>
    <n v="5.7284090909090919"/>
    <n v="12.729797979797981"/>
    <s v="Abv"/>
  </r>
  <r>
    <s v="OtsLGRF23S"/>
    <s v="OtsLGRF23S_10070"/>
    <s v="C-10070"/>
    <d v="2023-10-05T00:00:00"/>
    <x v="1"/>
    <s v="F"/>
    <n v="710"/>
    <x v="10"/>
    <x v="0"/>
    <s v="NA"/>
    <s v="NA"/>
    <s v="NA"/>
    <s v="F"/>
    <x v="0"/>
    <s v="OtsLYON19S_1_1101"/>
    <s v="OtsLYON19S_1_0908"/>
    <x v="1"/>
    <x v="1"/>
    <x v="1"/>
    <s v="FALL"/>
    <n v="1.00000000000001"/>
    <x v="6"/>
    <n v="0.95971980899999998"/>
    <n v="1"/>
    <x v="5"/>
    <n v="5.6818181818181825"/>
    <n v="5.7284090909090919"/>
    <n v="12.729797979797981"/>
    <s v="Abv"/>
  </r>
  <r>
    <s v="OtsLGRF23S"/>
    <s v="OtsLGRF23S_10073"/>
    <s v="C-10073"/>
    <d v="2023-10-05T00:00:00"/>
    <x v="1"/>
    <s v="M"/>
    <n v="700"/>
    <x v="13"/>
    <x v="1"/>
    <n v="1"/>
    <s v="NA"/>
    <s v="NA"/>
    <s v="M"/>
    <x v="1"/>
    <s v="OtsLYON20S_1_0654"/>
    <s v="OtsLYON20S_1_0715"/>
    <x v="5"/>
    <x v="3"/>
    <x v="3"/>
    <s v="FALL"/>
    <n v="0.999999999999997"/>
    <x v="1"/>
    <n v="0.98961045999999997"/>
    <n v="1"/>
    <x v="5"/>
    <n v="5.6818181818181825"/>
    <n v="5.7284090909090919"/>
    <n v="12.729797979797981"/>
    <s v="Abv"/>
  </r>
  <r>
    <s v="OtsLGRF23S"/>
    <s v="OtsLGRF23S_10076"/>
    <s v="C-10076"/>
    <d v="2023-10-06T00:00:00"/>
    <x v="1"/>
    <s v="M"/>
    <n v="610"/>
    <x v="29"/>
    <x v="1"/>
    <n v="1"/>
    <s v="NA"/>
    <s v="NA"/>
    <s v="M"/>
    <x v="1"/>
    <s v="OtsLYON19S_1_1376"/>
    <s v="OtsLYON19S_1_1465"/>
    <x v="1"/>
    <x v="1"/>
    <x v="1"/>
    <s v="FALL"/>
    <n v="1"/>
    <x v="17"/>
    <n v="0.95971980899999998"/>
    <n v="1"/>
    <x v="9"/>
    <n v="5.6818181818181825"/>
    <n v="5.7284090909090919"/>
    <n v="12.729797979797981"/>
    <s v="Blw"/>
  </r>
  <r>
    <s v="OtsLGRF23S"/>
    <s v="OtsLGRF23S_10079"/>
    <s v="C-10079"/>
    <d v="2023-10-06T00:00:00"/>
    <x v="1"/>
    <s v="M"/>
    <n v="660"/>
    <x v="33"/>
    <x v="0"/>
    <s v="NA"/>
    <s v="NA"/>
    <s v="NA"/>
    <s v="M"/>
    <x v="1"/>
    <s v="NA"/>
    <s v="NA"/>
    <x v="0"/>
    <x v="0"/>
    <x v="0"/>
    <s v="FALL"/>
    <n v="1"/>
    <x v="0"/>
    <e v="#N/A"/>
    <n v="1"/>
    <x v="3"/>
    <n v="5.6818181818181825"/>
    <n v="5.7284090909090919"/>
    <n v="12.729797979797981"/>
    <s v="Abv"/>
  </r>
  <r>
    <s v="OtsLGRF23S"/>
    <s v="OtsLGRF23S_10082"/>
    <s v="C-10082"/>
    <d v="2023-10-06T00:00:00"/>
    <x v="1"/>
    <s v="M"/>
    <n v="780"/>
    <x v="8"/>
    <x v="1"/>
    <n v="1"/>
    <s v="NA"/>
    <s v="NA"/>
    <s v="M"/>
    <x v="1"/>
    <s v="OtsLYON18S_1_2503"/>
    <s v="OtsLYON18S_1_2452"/>
    <x v="3"/>
    <x v="2"/>
    <x v="2"/>
    <s v="FALL"/>
    <n v="1"/>
    <x v="17"/>
    <n v="0.80551598400000002"/>
    <n v="1"/>
    <x v="0"/>
    <n v="5.6818181818181825"/>
    <n v="5.7284090909090919"/>
    <n v="12.729797979797981"/>
    <s v="Blw"/>
  </r>
  <r>
    <s v="OtsLGRF23S"/>
    <s v="OtsLGRF23S_10084"/>
    <s v="C-10084"/>
    <d v="2023-10-06T00:00:00"/>
    <x v="1"/>
    <s v="F"/>
    <n v="810"/>
    <x v="9"/>
    <x v="1"/>
    <n v="1"/>
    <s v="3DD.003E5111AD"/>
    <s v="NA"/>
    <s v="F"/>
    <x v="0"/>
    <s v="OtsLYON18S_1_2366"/>
    <s v="OtsLYON18S_1_2742"/>
    <x v="3"/>
    <x v="2"/>
    <x v="2"/>
    <s v="FALL"/>
    <n v="0.999999999999997"/>
    <x v="17"/>
    <n v="0.80551598400000002"/>
    <n v="1"/>
    <x v="0"/>
    <n v="5.6818181818181825"/>
    <n v="5.7284090909090919"/>
    <n v="12.729797979797981"/>
    <s v="Blw"/>
  </r>
  <r>
    <s v="OtsLGRF23S"/>
    <s v="OtsLGRF23S_10085"/>
    <s v="C-10085"/>
    <d v="2023-10-06T00:00:00"/>
    <x v="1"/>
    <s v="F"/>
    <n v="720"/>
    <x v="17"/>
    <x v="0"/>
    <s v="NA"/>
    <s v="3DD.003D7E4631"/>
    <s v="NA"/>
    <s v="F"/>
    <x v="0"/>
    <s v="OtsPBT19-PRHFa-2985"/>
    <s v="OtsPBT19-PRHFa-2523"/>
    <x v="10"/>
    <x v="1"/>
    <x v="1"/>
    <s v="FALL"/>
    <n v="0.999999999999998"/>
    <x v="20"/>
    <n v="0.96152300000000002"/>
    <n v="1"/>
    <x v="5"/>
    <n v="5.6818181818181825"/>
    <n v="5.7284090909090919"/>
    <n v="12.729797979797981"/>
    <s v="Blw"/>
  </r>
  <r>
    <s v="OtsLGRF23S"/>
    <s v="OtsLGRF23S_10088"/>
    <s v="C-10088"/>
    <d v="2023-10-06T00:00:00"/>
    <x v="1"/>
    <s v="F"/>
    <n v="700"/>
    <x v="13"/>
    <x v="0"/>
    <s v="NA"/>
    <s v="3DD.003D7E463C"/>
    <s v="NA"/>
    <s v="F"/>
    <x v="0"/>
    <s v="OtsLYON19S_1_0539"/>
    <s v="OtsLYON19S_1_0396"/>
    <x v="1"/>
    <x v="1"/>
    <x v="1"/>
    <s v="FALL"/>
    <n v="1"/>
    <x v="7"/>
    <n v="0.95971980899999998"/>
    <n v="1"/>
    <x v="5"/>
    <n v="5.6818181818181825"/>
    <n v="5.7284090909090919"/>
    <n v="12.729797979797981"/>
    <s v="Blw"/>
  </r>
  <r>
    <s v="OtsLGRF23S"/>
    <s v="OtsLGRF23S_10089"/>
    <s v="C-10089"/>
    <d v="2023-10-06T00:00:00"/>
    <x v="1"/>
    <s v="F"/>
    <n v="700"/>
    <x v="13"/>
    <x v="0"/>
    <s v="NA"/>
    <s v="3DD.003D7E4645"/>
    <s v="NA"/>
    <s v="F"/>
    <x v="0"/>
    <s v="OtsLYON20S_1_1533"/>
    <s v="OtsLYON20S_1_1679"/>
    <x v="5"/>
    <x v="3"/>
    <x v="3"/>
    <s v="FALL"/>
    <n v="1"/>
    <x v="1"/>
    <n v="0.98961045999999997"/>
    <n v="1"/>
    <x v="5"/>
    <n v="5.6818181818181825"/>
    <n v="5.7284090909090919"/>
    <n v="12.729797979797981"/>
    <s v="Abv"/>
  </r>
  <r>
    <s v="OtsLGRF23S"/>
    <s v="OtsLGRF23S_10091"/>
    <s v="C-10091"/>
    <d v="2023-10-06T00:00:00"/>
    <x v="1"/>
    <s v="F"/>
    <n v="630"/>
    <x v="39"/>
    <x v="1"/>
    <n v="1"/>
    <s v="NA"/>
    <s v="NA"/>
    <s v="F"/>
    <x v="0"/>
    <s v="OtsLYON20S_1_0299"/>
    <s v="OtsLYON20S_1_1049"/>
    <x v="5"/>
    <x v="3"/>
    <x v="3"/>
    <s v="FALL"/>
    <n v="1"/>
    <x v="6"/>
    <n v="0.98961045999999997"/>
    <n v="1"/>
    <x v="3"/>
    <n v="5.6818181818181825"/>
    <n v="5.7284090909090919"/>
    <n v="12.729797979797981"/>
    <s v="Abv"/>
  </r>
  <r>
    <s v="OtsLGRF23S"/>
    <s v="OtsLGRF23S_10093"/>
    <s v="C-10093"/>
    <d v="2023-10-06T00:00:00"/>
    <x v="1"/>
    <s v="F"/>
    <n v="770"/>
    <x v="2"/>
    <x v="0"/>
    <s v="NA"/>
    <s v="3DD.003D7E4638"/>
    <s v="NA"/>
    <s v="F"/>
    <x v="0"/>
    <s v="OtsLYON18S_1_2002"/>
    <s v="OtsLYON18S_1_1550"/>
    <x v="3"/>
    <x v="2"/>
    <x v="2"/>
    <s v="FALL"/>
    <n v="0.999999999999998"/>
    <x v="11"/>
    <n v="0.80551598400000002"/>
    <n v="1"/>
    <x v="1"/>
    <n v="5.6818181818181825"/>
    <n v="5.7284090909090919"/>
    <n v="12.729797979797981"/>
    <s v="Blw"/>
  </r>
  <r>
    <s v="OtsLGRF23S"/>
    <s v="OtsLGRF23S_10094"/>
    <s v="C-10094"/>
    <d v="2023-10-06T00:00:00"/>
    <x v="1"/>
    <s v="F"/>
    <n v="720"/>
    <x v="17"/>
    <x v="0"/>
    <s v="NA"/>
    <s v="3DD.003D7E4634"/>
    <s v="NA"/>
    <s v="F"/>
    <x v="0"/>
    <s v="OtsLYON19S_1_0574"/>
    <s v="OtsLYON19S_1_0491"/>
    <x v="1"/>
    <x v="1"/>
    <x v="1"/>
    <s v="FALL"/>
    <n v="0.999999999999997"/>
    <x v="7"/>
    <n v="0.95971980899999998"/>
    <n v="1"/>
    <x v="5"/>
    <n v="5.6818181818181825"/>
    <n v="5.7284090909090919"/>
    <n v="12.729797979797981"/>
    <s v="Blw"/>
  </r>
  <r>
    <s v="OtsLGRF23S"/>
    <s v="OtsLGRF23S_10095"/>
    <s v="C-10095"/>
    <d v="2023-10-06T00:00:00"/>
    <x v="1"/>
    <s v="F"/>
    <n v="790"/>
    <x v="0"/>
    <x v="0"/>
    <s v="NA"/>
    <s v="3DD.003D7E462A"/>
    <s v="NA"/>
    <s v="F"/>
    <x v="0"/>
    <s v="OtsLYON19S_1_1792"/>
    <s v="OtsLYON19S_1_2073"/>
    <x v="1"/>
    <x v="1"/>
    <x v="1"/>
    <s v="FALL"/>
    <n v="0.999999999999999"/>
    <x v="14"/>
    <n v="0.95971980899999998"/>
    <n v="1"/>
    <x v="0"/>
    <n v="5.6818181818181825"/>
    <n v="5.7284090909090919"/>
    <n v="12.729797979797981"/>
    <s v="Blw"/>
  </r>
  <r>
    <s v="OtsLGRF23S"/>
    <s v="OtsLGRF23S_10097"/>
    <s v="C-10097"/>
    <d v="2023-10-06T00:00:00"/>
    <x v="1"/>
    <s v="M"/>
    <n v="730"/>
    <x v="16"/>
    <x v="1"/>
    <n v="1"/>
    <s v="NA"/>
    <s v="NA"/>
    <s v="M"/>
    <x v="1"/>
    <s v="OtsPBT19-RSHFa-0366"/>
    <s v="OtsPBT19-RSHFa-0270"/>
    <x v="12"/>
    <x v="1"/>
    <x v="1"/>
    <s v="FALL"/>
    <n v="1.00000000000001"/>
    <x v="22"/>
    <n v="0.96016800000000002"/>
    <n v="1"/>
    <x v="1"/>
    <n v="5.6818181818181825"/>
    <n v="5.7284090909090919"/>
    <n v="12.729797979797981"/>
    <s v="Blw"/>
  </r>
  <r>
    <s v="OtsLGRF23S"/>
    <s v="OtsLGRF23S_10099"/>
    <s v="C-10099"/>
    <d v="2023-10-06T00:00:00"/>
    <x v="1"/>
    <s v="F"/>
    <n v="750"/>
    <x v="1"/>
    <x v="0"/>
    <s v="NA"/>
    <s v="3DD.003D7E461C"/>
    <s v="NA"/>
    <s v="F"/>
    <x v="0"/>
    <s v="OtsLYON19S_1_0578"/>
    <s v="OtsLYON19S_1_0602"/>
    <x v="1"/>
    <x v="1"/>
    <x v="1"/>
    <s v="FALL"/>
    <n v="0.999999999999999"/>
    <x v="7"/>
    <n v="0.95971980899999998"/>
    <n v="1"/>
    <x v="1"/>
    <n v="5.6818181818181825"/>
    <n v="5.7284090909090919"/>
    <n v="12.729797979797981"/>
    <s v="Blw"/>
  </r>
  <r>
    <s v="OtsLGRF23S"/>
    <s v="OtsLGRF23S_10100"/>
    <s v="C-10100"/>
    <d v="2023-10-06T00:00:00"/>
    <x v="1"/>
    <s v="M"/>
    <n v="620"/>
    <x v="49"/>
    <x v="1"/>
    <n v="1"/>
    <s v="NA"/>
    <s v="NA"/>
    <s v="M"/>
    <x v="1"/>
    <s v="OtsLYON19S_1_1758"/>
    <s v="OtsLYON19S_1_2009"/>
    <x v="1"/>
    <x v="1"/>
    <x v="1"/>
    <s v="FALL"/>
    <n v="1"/>
    <x v="19"/>
    <n v="0.95971980899999998"/>
    <n v="1"/>
    <x v="9"/>
    <n v="5.6818181818181825"/>
    <n v="5.7284090909090919"/>
    <n v="12.729797979797981"/>
    <s v="Abv"/>
  </r>
  <r>
    <s v="OtsLGRF23S"/>
    <s v="OtsLGRF23S_10103"/>
    <s v="C-10103"/>
    <d v="2023-10-06T00:00:00"/>
    <x v="1"/>
    <s v="M"/>
    <n v="830"/>
    <x v="15"/>
    <x v="1"/>
    <n v="1"/>
    <s v="NA"/>
    <s v="NA"/>
    <s v="M"/>
    <x v="1"/>
    <s v="OtsLYON19S_1_1832"/>
    <s v="OtsLYON19S_1_1573"/>
    <x v="1"/>
    <x v="1"/>
    <x v="1"/>
    <s v="FALL"/>
    <n v="1"/>
    <x v="1"/>
    <n v="0.95971980899999998"/>
    <n v="1"/>
    <x v="2"/>
    <n v="5.6818181818181825"/>
    <n v="5.7284090909090919"/>
    <n v="12.729797979797981"/>
    <s v="Abv"/>
  </r>
  <r>
    <s v="OtsLGRF23S"/>
    <s v="OtsLGRF23S_10106"/>
    <s v="C-10106"/>
    <d v="2023-10-06T00:00:00"/>
    <x v="1"/>
    <s v="M"/>
    <n v="640"/>
    <x v="54"/>
    <x v="0"/>
    <s v="NA"/>
    <s v="NA"/>
    <s v="NA"/>
    <s v="M"/>
    <x v="1"/>
    <s v="OtsLYON20S_1_0447"/>
    <s v="OtsLYON20S_1_1156"/>
    <x v="5"/>
    <x v="3"/>
    <x v="3"/>
    <s v="FALL"/>
    <n v="1"/>
    <x v="7"/>
    <n v="0.98961045999999997"/>
    <n v="1"/>
    <x v="3"/>
    <n v="5.6818181818181825"/>
    <n v="5.7284090909090919"/>
    <n v="12.729797979797981"/>
    <s v="Blw"/>
  </r>
  <r>
    <s v="OtsLGRF23S"/>
    <s v="OtsLGRF23S_10109"/>
    <s v="C-10109"/>
    <d v="2023-10-06T00:00:00"/>
    <x v="1"/>
    <s v="M"/>
    <n v="360"/>
    <x v="66"/>
    <x v="1"/>
    <n v="1"/>
    <s v="NA"/>
    <s v="NA"/>
    <s v="M"/>
    <x v="1"/>
    <s v="OtsLYON21S_1_1179"/>
    <s v="OtsLYON21S_1_2305"/>
    <x v="7"/>
    <x v="4"/>
    <x v="4"/>
    <s v="FALL"/>
    <n v="1"/>
    <x v="17"/>
    <e v="#N/A"/>
    <n v="1"/>
    <x v="12"/>
    <n v="5.6818181818181825"/>
    <n v="5.7284090909090919"/>
    <n v="12.729797979797981"/>
    <s v="Blw"/>
  </r>
  <r>
    <s v="OtsLGRF23S"/>
    <s v="OtsLGRF23S_10110"/>
    <s v="C-10110"/>
    <d v="2023-10-06T00:00:00"/>
    <x v="1"/>
    <s v="F"/>
    <n v="770"/>
    <x v="2"/>
    <x v="0"/>
    <s v="NA"/>
    <s v="3DD.003D7E4619"/>
    <s v="NA"/>
    <s v="F"/>
    <x v="0"/>
    <s v="OtsLYON19S_1_1793"/>
    <s v="OtsLYON19S_1_2072"/>
    <x v="1"/>
    <x v="1"/>
    <x v="1"/>
    <s v="FALL"/>
    <n v="1"/>
    <x v="14"/>
    <n v="0.95971980899999998"/>
    <n v="1"/>
    <x v="1"/>
    <n v="5.6818181818181825"/>
    <n v="5.7284090909090919"/>
    <n v="12.729797979797981"/>
    <s v="Blw"/>
  </r>
  <r>
    <s v="OtsLGRF23S"/>
    <s v="OtsLGRF23S_10112"/>
    <s v="C-10112"/>
    <d v="2023-10-06T00:00:00"/>
    <x v="1"/>
    <s v="M"/>
    <n v="660"/>
    <x v="33"/>
    <x v="1"/>
    <n v="1"/>
    <s v="3DD.003D3CB31C"/>
    <s v="NA"/>
    <s v="M"/>
    <x v="1"/>
    <s v="OtsLYON19S_1_1338"/>
    <s v="OtsLYON19S_1_1260"/>
    <x v="1"/>
    <x v="1"/>
    <x v="1"/>
    <s v="FALL"/>
    <n v="1"/>
    <x v="17"/>
    <n v="0.95971980899999998"/>
    <n v="1"/>
    <x v="3"/>
    <n v="5.6818181818181825"/>
    <n v="5.7284090909090919"/>
    <n v="12.729797979797981"/>
    <s v="Blw"/>
  </r>
  <r>
    <s v="OtsLGRF23S"/>
    <s v="OtsLGRF23S_10113"/>
    <s v="C-10113"/>
    <d v="2023-10-06T00:00:00"/>
    <x v="1"/>
    <s v="F"/>
    <n v="880"/>
    <x v="22"/>
    <x v="0"/>
    <s v="NA"/>
    <s v="3DD.003E5115B4"/>
    <s v="NA"/>
    <s v="F"/>
    <x v="0"/>
    <s v="NA"/>
    <s v="NA"/>
    <x v="0"/>
    <x v="0"/>
    <x v="0"/>
    <s v="FALL"/>
    <n v="1"/>
    <x v="0"/>
    <e v="#N/A"/>
    <n v="1"/>
    <x v="4"/>
    <n v="5.6818181818181825"/>
    <n v="5.7284090909090919"/>
    <n v="12.729797979797981"/>
    <s v="Abv"/>
  </r>
  <r>
    <s v="OtsLGRF23S"/>
    <s v="OtsLGRF23S_10115"/>
    <s v="C-10115"/>
    <d v="2023-10-06T00:00:00"/>
    <x v="1"/>
    <s v="F"/>
    <n v="740"/>
    <x v="12"/>
    <x v="1"/>
    <n v="1"/>
    <s v="3DD.003D7E4609"/>
    <s v="NA"/>
    <s v="F"/>
    <x v="0"/>
    <s v="OtsLYON18S_1_2360"/>
    <s v="OtsLYON18S_1_2751"/>
    <x v="3"/>
    <x v="2"/>
    <x v="2"/>
    <s v="FALL"/>
    <n v="0.999999999999995"/>
    <x v="17"/>
    <n v="0.80551598400000002"/>
    <n v="1"/>
    <x v="1"/>
    <n v="5.6818181818181825"/>
    <n v="5.7284090909090919"/>
    <n v="12.729797979797981"/>
    <s v="Blw"/>
  </r>
  <r>
    <s v="OtsLGRF23S"/>
    <s v="OtsLGRF23S_10117"/>
    <s v="C-10117"/>
    <d v="2023-10-06T00:00:00"/>
    <x v="1"/>
    <s v="F"/>
    <n v="820"/>
    <x v="19"/>
    <x v="0"/>
    <s v="NA"/>
    <s v="3DD.003D7E4624"/>
    <s v="NA"/>
    <s v="F"/>
    <x v="0"/>
    <s v="OtsLYON19S_1_1809"/>
    <s v="OtsLYON19S_1_1525"/>
    <x v="1"/>
    <x v="1"/>
    <x v="1"/>
    <s v="FALL"/>
    <n v="0.999999999999999"/>
    <x v="1"/>
    <n v="0.95971980899999998"/>
    <n v="1"/>
    <x v="0"/>
    <n v="5.6818181818181825"/>
    <n v="5.7284090909090919"/>
    <n v="12.729797979797981"/>
    <s v="Abv"/>
  </r>
  <r>
    <s v="OtsLGRF23S"/>
    <s v="OtsLGRF23S_10118"/>
    <s v="C-10118"/>
    <d v="2023-10-06T00:00:00"/>
    <x v="1"/>
    <s v="F"/>
    <n v="700"/>
    <x v="13"/>
    <x v="0"/>
    <s v="NA"/>
    <s v="3DD.003D7E460F"/>
    <s v="NA"/>
    <s v="F"/>
    <x v="0"/>
    <s v="NA"/>
    <s v="NA"/>
    <x v="0"/>
    <x v="0"/>
    <x v="0"/>
    <s v="FALL"/>
    <n v="1"/>
    <x v="0"/>
    <e v="#N/A"/>
    <n v="1"/>
    <x v="5"/>
    <n v="5.6818181818181825"/>
    <n v="5.7284090909090919"/>
    <n v="12.729797979797981"/>
    <s v="Abv"/>
  </r>
  <r>
    <s v="OtsLGRF23S"/>
    <s v="OtsLGRF23S_10119"/>
    <s v="C-10119"/>
    <d v="2023-10-06T00:00:00"/>
    <x v="1"/>
    <s v="F"/>
    <n v="710"/>
    <x v="10"/>
    <x v="1"/>
    <n v="1"/>
    <s v="3DD.003D7E461E"/>
    <s v="NA"/>
    <s v="F"/>
    <x v="0"/>
    <s v="OtsLYON19S_1_1390"/>
    <s v="OtsLYON19S_1_1483"/>
    <x v="1"/>
    <x v="1"/>
    <x v="1"/>
    <s v="FALL"/>
    <n v="1"/>
    <x v="1"/>
    <n v="0.95971980899999998"/>
    <n v="1"/>
    <x v="5"/>
    <n v="5.6818181818181825"/>
    <n v="5.7284090909090919"/>
    <n v="12.729797979797981"/>
    <s v="Abv"/>
  </r>
  <r>
    <s v="OtsLGRF23S"/>
    <s v="OtsLGRF23S_10120"/>
    <s v="C-10120"/>
    <d v="2023-10-06T00:00:00"/>
    <x v="1"/>
    <s v="F"/>
    <n v="790"/>
    <x v="0"/>
    <x v="1"/>
    <n v="1"/>
    <s v="3DD.003D7E464F"/>
    <s v="NA"/>
    <s v="F"/>
    <x v="0"/>
    <s v="NA"/>
    <s v="NA"/>
    <x v="0"/>
    <x v="0"/>
    <x v="0"/>
    <s v="FALL"/>
    <n v="1"/>
    <x v="8"/>
    <e v="#N/A"/>
    <n v="1"/>
    <x v="0"/>
    <n v="5.6818181818181825"/>
    <n v="5.7284090909090919"/>
    <n v="12.729797979797981"/>
    <s v="Abv"/>
  </r>
  <r>
    <s v="OtsLGRF23S"/>
    <s v="OtsLGRF23S_10121"/>
    <s v="C-10121"/>
    <d v="2023-10-06T00:00:00"/>
    <x v="1"/>
    <s v="M"/>
    <n v="770"/>
    <x v="2"/>
    <x v="0"/>
    <s v="NA"/>
    <s v="NA"/>
    <s v="NA"/>
    <s v="M"/>
    <x v="1"/>
    <s v="OtsLYON19S_1_2304"/>
    <s v="OtsLYON19S_1_2067"/>
    <x v="1"/>
    <x v="1"/>
    <x v="1"/>
    <s v="FALL"/>
    <n v="1"/>
    <x v="14"/>
    <n v="0.95971980899999998"/>
    <n v="1"/>
    <x v="1"/>
    <n v="5.6818181818181825"/>
    <n v="5.7284090909090919"/>
    <n v="12.729797979797981"/>
    <s v="Blw"/>
  </r>
  <r>
    <s v="OtsLGRF23S"/>
    <s v="OtsLGRF23S_10122"/>
    <s v="C-10122"/>
    <d v="2023-10-06T00:00:00"/>
    <x v="1"/>
    <s v="F"/>
    <n v="770"/>
    <x v="2"/>
    <x v="0"/>
    <s v="NA"/>
    <s v="3DD.003D7E4653"/>
    <s v="NA"/>
    <s v="F"/>
    <x v="0"/>
    <s v="NA"/>
    <s v="NA"/>
    <x v="0"/>
    <x v="0"/>
    <x v="0"/>
    <s v="FALL"/>
    <n v="1"/>
    <x v="0"/>
    <e v="#N/A"/>
    <n v="1"/>
    <x v="1"/>
    <n v="5.6818181818181825"/>
    <n v="5.7284090909090919"/>
    <n v="12.729797979797981"/>
    <s v="Abv"/>
  </r>
  <r>
    <s v="OtsLGRF23S"/>
    <s v="OtsLGRF23S_10124"/>
    <s v="C-10124"/>
    <d v="2023-10-06T00:00:00"/>
    <x v="1"/>
    <s v="M"/>
    <n v="630"/>
    <x v="39"/>
    <x v="1"/>
    <n v="1"/>
    <s v="NA"/>
    <s v="NA"/>
    <s v="M"/>
    <x v="1"/>
    <s v="OtsLYON20S_1_1333"/>
    <s v="OtsLYON20S_1_0871"/>
    <x v="5"/>
    <x v="3"/>
    <x v="3"/>
    <s v="FALL"/>
    <n v="1"/>
    <x v="16"/>
    <n v="0.98961045999999997"/>
    <n v="1"/>
    <x v="3"/>
    <n v="5.6818181818181825"/>
    <n v="5.7284090909090919"/>
    <n v="12.729797979797981"/>
    <s v="Abv"/>
  </r>
  <r>
    <s v="OtsLGRF23S"/>
    <s v="OtsLGRF23S_10127"/>
    <s v="C-10127"/>
    <d v="2023-10-06T00:00:00"/>
    <x v="1"/>
    <s v="M"/>
    <n v="950"/>
    <x v="21"/>
    <x v="1"/>
    <n v="1"/>
    <s v="NA"/>
    <s v="NA"/>
    <s v="M"/>
    <x v="1"/>
    <s v="OtsNPFH19S_1_3318"/>
    <s v="OtsNPFH19S_1_3046"/>
    <x v="2"/>
    <x v="1"/>
    <x v="1"/>
    <s v="FALL"/>
    <n v="1"/>
    <x v="9"/>
    <n v="0.99705232300000002"/>
    <n v="1"/>
    <x v="6"/>
    <n v="5.6818181818181825"/>
    <n v="5.7284090909090919"/>
    <n v="12.729797979797981"/>
    <s v="Abv"/>
  </r>
  <r>
    <s v="OtsLGRF23S"/>
    <s v="OtsLGRF23S_10128"/>
    <s v="C-10128"/>
    <d v="2023-10-06T00:00:00"/>
    <x v="1"/>
    <s v="F"/>
    <n v="780"/>
    <x v="8"/>
    <x v="0"/>
    <s v="NA"/>
    <s v="3DD.003D7E4665"/>
    <s v="NA"/>
    <s v="F"/>
    <x v="0"/>
    <s v="NA"/>
    <s v="NA"/>
    <x v="0"/>
    <x v="0"/>
    <x v="0"/>
    <s v="FALL"/>
    <n v="1"/>
    <x v="0"/>
    <e v="#N/A"/>
    <n v="1"/>
    <x v="0"/>
    <n v="5.6818181818181825"/>
    <n v="5.7284090909090919"/>
    <n v="12.729797979797981"/>
    <s v="Abv"/>
  </r>
  <r>
    <s v="OtsLGRF23S"/>
    <s v="OtsLGRF23S_10130"/>
    <s v="C-10130"/>
    <d v="2023-10-06T00:00:00"/>
    <x v="1"/>
    <s v="M"/>
    <n v="540"/>
    <x v="40"/>
    <x v="0"/>
    <s v="NA"/>
    <s v="NA"/>
    <s v="NA"/>
    <s v="M"/>
    <x v="1"/>
    <s v="OtsLYON20S_1_1461"/>
    <s v="OtsLYON20S_1_1264"/>
    <x v="5"/>
    <x v="3"/>
    <x v="3"/>
    <s v="FALL"/>
    <n v="1"/>
    <x v="1"/>
    <n v="0.98961045999999997"/>
    <n v="1"/>
    <x v="8"/>
    <n v="5.6818181818181825"/>
    <n v="5.7284090909090919"/>
    <n v="12.729797979797981"/>
    <s v="Abv"/>
  </r>
  <r>
    <s v="OtsLGRF23S"/>
    <s v="OtsLGRF23S_10133"/>
    <s v="C-10133"/>
    <d v="2023-10-06T00:00:00"/>
    <x v="1"/>
    <s v="M"/>
    <n v="900"/>
    <x v="7"/>
    <x v="1"/>
    <n v="1"/>
    <s v="NA"/>
    <s v="NA"/>
    <s v="M"/>
    <x v="1"/>
    <s v="OtsLYON19S_1_0521"/>
    <s v="OtsLYON19S_1_0355"/>
    <x v="1"/>
    <x v="1"/>
    <x v="1"/>
    <s v="FALL"/>
    <n v="1"/>
    <x v="3"/>
    <n v="0.95971980899999998"/>
    <n v="1"/>
    <x v="4"/>
    <n v="5.6818181818181825"/>
    <n v="5.7284090909090919"/>
    <n v="12.729797979797981"/>
    <s v="Abv"/>
  </r>
  <r>
    <s v="OtsLGRF23S"/>
    <s v="OtsLGRF23S_10135"/>
    <s v="C-10135"/>
    <d v="2023-10-06T00:00:00"/>
    <x v="1"/>
    <s v="F"/>
    <n v="770"/>
    <x v="2"/>
    <x v="0"/>
    <s v="NA"/>
    <s v="3DD.003D7E4655"/>
    <s v="NA"/>
    <s v="F"/>
    <x v="0"/>
    <s v="OtsLYON19S_1_2309"/>
    <s v="OtsLYON19S_1_2090"/>
    <x v="1"/>
    <x v="1"/>
    <x v="1"/>
    <s v="FALL"/>
    <n v="1"/>
    <x v="14"/>
    <n v="0.95971980899999998"/>
    <n v="1"/>
    <x v="1"/>
    <n v="5.6818181818181825"/>
    <n v="5.7284090909090919"/>
    <n v="12.729797979797981"/>
    <s v="Blw"/>
  </r>
  <r>
    <s v="OtsLGRF23S"/>
    <s v="OtsLGRF23S_10136"/>
    <s v="C-10136"/>
    <d v="2023-10-06T00:00:00"/>
    <x v="1"/>
    <s v="M"/>
    <n v="660"/>
    <x v="33"/>
    <x v="0"/>
    <s v="NA"/>
    <s v="NA"/>
    <s v="NA"/>
    <s v="M"/>
    <x v="1"/>
    <s v="OtsLYON20S_1_1534"/>
    <s v="OtsLYON20S_1_1699"/>
    <x v="5"/>
    <x v="3"/>
    <x v="3"/>
    <s v="FALL"/>
    <n v="1"/>
    <x v="1"/>
    <n v="0.98961045999999997"/>
    <n v="1"/>
    <x v="3"/>
    <n v="5.6818181818181825"/>
    <n v="5.7284090909090919"/>
    <n v="12.729797979797981"/>
    <s v="Abv"/>
  </r>
  <r>
    <s v="OtsLGRF23S"/>
    <s v="OtsLGRF23S_10139"/>
    <s v="C-10139"/>
    <d v="2023-10-06T00:00:00"/>
    <x v="1"/>
    <s v="M"/>
    <n v="680"/>
    <x v="35"/>
    <x v="1"/>
    <n v="1"/>
    <s v="NA"/>
    <s v="NA"/>
    <s v="M"/>
    <x v="1"/>
    <s v="OtsPBT19-RSHFa-0359"/>
    <s v="OtsPBT19-RSHFa-0227"/>
    <x v="12"/>
    <x v="1"/>
    <x v="1"/>
    <s v="FALL"/>
    <n v="0.99999999999999301"/>
    <x v="22"/>
    <n v="0.96016800000000002"/>
    <n v="1"/>
    <x v="5"/>
    <n v="5.6818181818181825"/>
    <n v="5.7284090909090919"/>
    <n v="12.729797979797981"/>
    <s v="Blw"/>
  </r>
  <r>
    <s v="OtsLGRF23S"/>
    <s v="OtsLGRF23S_10142"/>
    <s v="C-10142"/>
    <d v="2023-10-07T00:00:00"/>
    <x v="1"/>
    <s v="M"/>
    <n v="800"/>
    <x v="4"/>
    <x v="0"/>
    <s v="NA"/>
    <s v="NA"/>
    <s v="NA"/>
    <s v="M"/>
    <x v="1"/>
    <s v="NA"/>
    <s v="NA"/>
    <x v="0"/>
    <x v="0"/>
    <x v="0"/>
    <s v="FALL"/>
    <n v="0.999999999999998"/>
    <x v="0"/>
    <e v="#N/A"/>
    <n v="1"/>
    <x v="0"/>
    <n v="5.6818181818181825"/>
    <n v="5.7284090909090919"/>
    <n v="12.729797979797981"/>
    <s v="Abv"/>
  </r>
  <r>
    <s v="OtsLGRF23S"/>
    <s v="OtsLGRF23S_10145"/>
    <s v="C-10145"/>
    <d v="2023-10-07T00:00:00"/>
    <x v="1"/>
    <s v="F"/>
    <n v="790"/>
    <x v="0"/>
    <x v="0"/>
    <s v="NA"/>
    <s v="NA"/>
    <s v="NA"/>
    <s v="F"/>
    <x v="0"/>
    <s v="NA"/>
    <s v="NA"/>
    <x v="0"/>
    <x v="0"/>
    <x v="0"/>
    <s v="FALL"/>
    <n v="1"/>
    <x v="0"/>
    <e v="#N/A"/>
    <n v="1"/>
    <x v="0"/>
    <n v="5.6818181818181825"/>
    <n v="5.7284090909090919"/>
    <n v="12.729797979797981"/>
    <s v="Abv"/>
  </r>
  <r>
    <s v="OtsLGRF23S"/>
    <s v="OtsLGRF23S_10148"/>
    <s v="C-10148"/>
    <d v="2023-10-07T00:00:00"/>
    <x v="1"/>
    <s v="F"/>
    <n v="640"/>
    <x v="54"/>
    <x v="0"/>
    <s v="NA"/>
    <s v="NA"/>
    <s v="NA"/>
    <s v="F"/>
    <x v="0"/>
    <s v="OtsLYON19S_1_1874"/>
    <s v="OtsLYON19S_1_1658"/>
    <x v="1"/>
    <x v="1"/>
    <x v="1"/>
    <s v="FALL"/>
    <n v="1"/>
    <x v="1"/>
    <n v="0.95971980899999998"/>
    <n v="1"/>
    <x v="3"/>
    <n v="5.6818181818181825"/>
    <n v="5.7284090909090919"/>
    <n v="12.729797979797981"/>
    <s v="Abv"/>
  </r>
  <r>
    <s v="OtsLGRF23S"/>
    <s v="OtsLGRF23S_10151"/>
    <s v="C-10151"/>
    <d v="2023-10-07T00:00:00"/>
    <x v="1"/>
    <s v="M"/>
    <n v="530"/>
    <x v="25"/>
    <x v="0"/>
    <s v="NA"/>
    <s v="NA"/>
    <s v="NA"/>
    <s v="M"/>
    <x v="1"/>
    <s v="NA"/>
    <s v="NA"/>
    <x v="0"/>
    <x v="0"/>
    <x v="0"/>
    <s v="FALL"/>
    <n v="0.999999999999999"/>
    <x v="0"/>
    <e v="#N/A"/>
    <n v="1"/>
    <x v="8"/>
    <n v="5.6818181818181825"/>
    <n v="5.7284090909090919"/>
    <n v="12.729797979797981"/>
    <s v="Abv"/>
  </r>
  <r>
    <s v="OtsLGRF23S"/>
    <s v="OtsLGRF23S_10154"/>
    <s v="C-10154"/>
    <d v="2023-10-07T00:00:00"/>
    <x v="1"/>
    <s v="F"/>
    <n v="770"/>
    <x v="2"/>
    <x v="0"/>
    <s v="NA"/>
    <s v="NA"/>
    <s v="NA"/>
    <s v="F"/>
    <x v="0"/>
    <s v="OtsLYON19S_1_0577"/>
    <s v="OtsLYON19S_1_0498"/>
    <x v="1"/>
    <x v="1"/>
    <x v="1"/>
    <s v="FALL"/>
    <n v="1"/>
    <x v="7"/>
    <n v="0.95971980899999998"/>
    <n v="1"/>
    <x v="1"/>
    <n v="5.6818181818181825"/>
    <n v="5.7284090909090919"/>
    <n v="12.729797979797981"/>
    <s v="Blw"/>
  </r>
  <r>
    <s v="OtsLGRF23S"/>
    <s v="OtsLGRF23S_10157"/>
    <s v="C-10157"/>
    <d v="2023-10-07T00:00:00"/>
    <x v="1"/>
    <s v="F"/>
    <n v="840"/>
    <x v="18"/>
    <x v="0"/>
    <s v="NA"/>
    <s v="NA"/>
    <s v="NA"/>
    <s v="F"/>
    <x v="0"/>
    <s v="OtsLYON19S_1_1877"/>
    <s v="OtsLYON19S_1_1652"/>
    <x v="1"/>
    <x v="1"/>
    <x v="1"/>
    <s v="FALL"/>
    <n v="1"/>
    <x v="1"/>
    <n v="0.95971980899999998"/>
    <n v="1"/>
    <x v="2"/>
    <n v="5.6818181818181825"/>
    <n v="5.7284090909090919"/>
    <n v="12.729797979797981"/>
    <s v="Abv"/>
  </r>
  <r>
    <s v="OtsLGRF23S"/>
    <s v="OtsLGRF23S_10160"/>
    <s v="C-10160"/>
    <d v="2023-10-07T00:00:00"/>
    <x v="1"/>
    <s v="F"/>
    <n v="700"/>
    <x v="13"/>
    <x v="1"/>
    <s v="NA"/>
    <s v="NA"/>
    <s v="NA"/>
    <s v="F"/>
    <x v="0"/>
    <s v="OtsLYON19S_1_1361"/>
    <s v="OtsLYON19S_1_1418"/>
    <x v="1"/>
    <x v="1"/>
    <x v="1"/>
    <s v="FALL"/>
    <n v="0.999999999999999"/>
    <x v="17"/>
    <n v="0.95971980899999998"/>
    <n v="1"/>
    <x v="5"/>
    <n v="5.6818181818181825"/>
    <n v="5.7284090909090919"/>
    <n v="12.729797979797981"/>
    <s v="Blw"/>
  </r>
  <r>
    <s v="OtsLGRF23S"/>
    <s v="OtsLGRF23S_10163"/>
    <s v="C-10163"/>
    <d v="2023-10-07T00:00:00"/>
    <x v="1"/>
    <s v="M"/>
    <n v="730"/>
    <x v="16"/>
    <x v="0"/>
    <s v="NA"/>
    <s v="NA"/>
    <s v="NA"/>
    <s v="M"/>
    <x v="1"/>
    <s v="OtsLYON19S_1_0559"/>
    <s v="OtsLYON19S_1_0606"/>
    <x v="1"/>
    <x v="1"/>
    <x v="1"/>
    <s v="FALL"/>
    <n v="0.999999999999999"/>
    <x v="7"/>
    <n v="0.95971980899999998"/>
    <n v="1"/>
    <x v="1"/>
    <n v="5.6818181818181825"/>
    <n v="5.7284090909090919"/>
    <n v="12.729797979797981"/>
    <s v="Blw"/>
  </r>
  <r>
    <s v="OtsLGRF23S"/>
    <s v="OtsLGRF23S_10166"/>
    <s v="C-10166"/>
    <d v="2023-10-07T00:00:00"/>
    <x v="1"/>
    <s v="M"/>
    <n v="660"/>
    <x v="33"/>
    <x v="0"/>
    <s v="NA"/>
    <s v="NA"/>
    <s v="NA"/>
    <s v="M"/>
    <x v="1"/>
    <s v="OtsPBT19-LWSFa-4680"/>
    <s v="OtsPBT19-LWSFa-4922"/>
    <x v="16"/>
    <x v="1"/>
    <x v="1"/>
    <s v="FALL"/>
    <n v="0.999999999999998"/>
    <x v="23"/>
    <n v="1"/>
    <n v="1"/>
    <x v="3"/>
    <n v="5.6818181818181825"/>
    <n v="5.7284090909090919"/>
    <n v="12.729797979797981"/>
    <s v="Blw"/>
  </r>
  <r>
    <s v="OtsLGRF23S"/>
    <s v="OtsLGRF23S_10169"/>
    <s v="C-10169"/>
    <d v="2023-10-07T00:00:00"/>
    <x v="1"/>
    <s v="M"/>
    <n v="610"/>
    <x v="29"/>
    <x v="0"/>
    <s v="NA"/>
    <s v="NA"/>
    <s v="NA"/>
    <s v="M"/>
    <x v="1"/>
    <s v="OtsLYON20S_1_1540"/>
    <s v="OtsLYON20S_1_1697"/>
    <x v="5"/>
    <x v="3"/>
    <x v="3"/>
    <s v="FALL"/>
    <n v="1"/>
    <x v="1"/>
    <n v="0.98961045999999997"/>
    <n v="1"/>
    <x v="9"/>
    <n v="5.6818181818181825"/>
    <n v="5.7284090909090919"/>
    <n v="12.729797979797981"/>
    <s v="Abv"/>
  </r>
  <r>
    <s v="OtsLGRF23S"/>
    <s v="OtsLGRF23S_10172"/>
    <s v="C-10172"/>
    <d v="2023-10-07T00:00:00"/>
    <x v="1"/>
    <s v="F"/>
    <n v="720"/>
    <x v="17"/>
    <x v="0"/>
    <s v="NA"/>
    <s v="NA"/>
    <s v="NA"/>
    <s v="F"/>
    <x v="0"/>
    <s v="OtsLYON19S_1_1865"/>
    <s v="OtsLYON19S_1_1623"/>
    <x v="1"/>
    <x v="1"/>
    <x v="1"/>
    <s v="FALL"/>
    <n v="1"/>
    <x v="1"/>
    <n v="0.95971980899999998"/>
    <n v="1"/>
    <x v="5"/>
    <n v="5.6818181818181825"/>
    <n v="5.7284090909090919"/>
    <n v="12.729797979797981"/>
    <s v="Abv"/>
  </r>
  <r>
    <s v="OtsLGRF23S"/>
    <s v="OtsLGRF23S_10175"/>
    <s v="C-10175"/>
    <d v="2023-10-07T00:00:00"/>
    <x v="1"/>
    <s v="F"/>
    <n v="800"/>
    <x v="4"/>
    <x v="0"/>
    <s v="NA"/>
    <s v="NA"/>
    <s v="NA"/>
    <s v="F"/>
    <x v="0"/>
    <s v="OtsLYON19S_1_1800"/>
    <s v="OtsLYON19S_1_2061"/>
    <x v="1"/>
    <x v="1"/>
    <x v="1"/>
    <s v="FALL"/>
    <n v="1"/>
    <x v="14"/>
    <n v="0.95971980899999998"/>
    <n v="1"/>
    <x v="0"/>
    <n v="5.6818181818181825"/>
    <n v="5.7284090909090919"/>
    <n v="12.729797979797981"/>
    <s v="Blw"/>
  </r>
  <r>
    <s v="OtsLGRF23S"/>
    <s v="OtsLGRF23S_10178"/>
    <s v="C-10178"/>
    <d v="2023-10-07T00:00:00"/>
    <x v="1"/>
    <s v="M"/>
    <n v="430"/>
    <x v="57"/>
    <x v="0"/>
    <s v="NA"/>
    <s v="NA"/>
    <s v="NA"/>
    <s v="M"/>
    <x v="1"/>
    <s v="OtsLYON21S_1_0924"/>
    <s v="OtsLYON21S_1_1712"/>
    <x v="7"/>
    <x v="4"/>
    <x v="4"/>
    <s v="FALL"/>
    <n v="1"/>
    <x v="1"/>
    <e v="#N/A"/>
    <n v="1"/>
    <x v="10"/>
    <n v="5.6818181818181825"/>
    <n v="5.7284090909090919"/>
    <n v="12.729797979797981"/>
    <s v="Abv"/>
  </r>
  <r>
    <s v="OtsLGRF23S"/>
    <s v="OtsLGRF23S_10181"/>
    <s v="C-10181"/>
    <d v="2023-10-07T00:00:00"/>
    <x v="1"/>
    <s v="F"/>
    <n v="740"/>
    <x v="12"/>
    <x v="1"/>
    <n v="1"/>
    <s v="NA"/>
    <s v="NA"/>
    <s v="F"/>
    <x v="0"/>
    <s v="OtsLYON19S_1_1376"/>
    <s v="OtsLYON19S_1_1465"/>
    <x v="1"/>
    <x v="1"/>
    <x v="1"/>
    <s v="FALL"/>
    <n v="0.999999999999998"/>
    <x v="17"/>
    <n v="0.95971980899999998"/>
    <n v="1"/>
    <x v="1"/>
    <n v="5.6818181818181825"/>
    <n v="5.7284090909090919"/>
    <n v="12.729797979797981"/>
    <s v="Blw"/>
  </r>
  <r>
    <s v="OtsLGRF23S"/>
    <s v="OtsLGRF23S_10184"/>
    <s v="C-10184"/>
    <d v="2023-10-07T00:00:00"/>
    <x v="1"/>
    <s v="M"/>
    <n v="660"/>
    <x v="33"/>
    <x v="0"/>
    <s v="NA"/>
    <s v="NA"/>
    <s v="NA"/>
    <s v="M"/>
    <x v="1"/>
    <s v="OtsLYON20S_1_1813"/>
    <s v="OtsLYON20S_1_2021"/>
    <x v="5"/>
    <x v="3"/>
    <x v="3"/>
    <s v="FALL"/>
    <n v="1"/>
    <x v="14"/>
    <n v="0.98961045999999997"/>
    <n v="1"/>
    <x v="3"/>
    <n v="5.6818181818181825"/>
    <n v="5.7284090909090919"/>
    <n v="12.729797979797981"/>
    <s v="Blw"/>
  </r>
  <r>
    <s v="OtsLGRF23S"/>
    <s v="OtsLGRF23S_10189"/>
    <s v="C-10189"/>
    <d v="2023-10-07T00:00:00"/>
    <x v="1"/>
    <s v="M"/>
    <n v="740"/>
    <x v="12"/>
    <x v="1"/>
    <n v="1"/>
    <s v="NA"/>
    <s v="NA"/>
    <s v="M"/>
    <x v="1"/>
    <s v="OtsPBT19-RSHFa-0313"/>
    <s v="OtsPBT19-RSHFa-0214"/>
    <x v="12"/>
    <x v="1"/>
    <x v="1"/>
    <s v="FALL"/>
    <n v="0.999999999999996"/>
    <x v="22"/>
    <n v="0.96016800000000002"/>
    <n v="1"/>
    <x v="1"/>
    <n v="5.6818181818181825"/>
    <n v="5.7284090909090919"/>
    <n v="12.729797979797981"/>
    <s v="Blw"/>
  </r>
  <r>
    <s v="OtsLGRF23S"/>
    <s v="OtsLGRF23S_10192"/>
    <s v="C-10192"/>
    <d v="2023-10-07T00:00:00"/>
    <x v="1"/>
    <s v="F"/>
    <n v="750"/>
    <x v="1"/>
    <x v="0"/>
    <s v="NA"/>
    <s v="NA"/>
    <s v="NA"/>
    <s v="M"/>
    <x v="1"/>
    <s v="OtsPBT19-PRHFa-2998"/>
    <s v="OtsPBT19-PRHFa-2757"/>
    <x v="10"/>
    <x v="1"/>
    <x v="1"/>
    <s v="FALL"/>
    <n v="1"/>
    <x v="20"/>
    <n v="0.96152300000000002"/>
    <n v="1"/>
    <x v="1"/>
    <n v="5.6818181818181825"/>
    <n v="5.7284090909090919"/>
    <n v="12.729797979797981"/>
    <s v="Blw"/>
  </r>
  <r>
    <s v="OtsLGRF23S"/>
    <s v="OtsLGRF23S_10195"/>
    <s v="C-10195"/>
    <d v="2023-10-07T00:00:00"/>
    <x v="1"/>
    <s v="F"/>
    <n v="670"/>
    <x v="11"/>
    <x v="0"/>
    <s v="NA"/>
    <s v="NA"/>
    <s v="NA"/>
    <s v="F"/>
    <x v="0"/>
    <s v="OtsNPFH19S_1_5321"/>
    <s v="OtsNPFH19S_1_5007"/>
    <x v="2"/>
    <x v="1"/>
    <x v="1"/>
    <s v="FALL"/>
    <n v="1"/>
    <x v="2"/>
    <n v="0.99705232300000002"/>
    <n v="1"/>
    <x v="3"/>
    <n v="5.6818181818181825"/>
    <n v="5.7284090909090919"/>
    <n v="12.729797979797981"/>
    <s v="Abv"/>
  </r>
  <r>
    <s v="OtsLGRF23S"/>
    <s v="OtsLGRF23S_10198"/>
    <s v="C-10198"/>
    <d v="2023-10-07T00:00:00"/>
    <x v="1"/>
    <s v="F"/>
    <n v="810"/>
    <x v="9"/>
    <x v="0"/>
    <s v="NA"/>
    <s v="NA"/>
    <s v="NA"/>
    <s v="F"/>
    <x v="0"/>
    <s v="NA"/>
    <s v="NA"/>
    <x v="0"/>
    <x v="0"/>
    <x v="0"/>
    <s v="FALL"/>
    <n v="0.999999999999997"/>
    <x v="0"/>
    <e v="#N/A"/>
    <n v="1"/>
    <x v="0"/>
    <n v="5.6818181818181825"/>
    <n v="5.7284090909090919"/>
    <n v="12.729797979797981"/>
    <s v="Abv"/>
  </r>
  <r>
    <s v="OtsLGRF23S"/>
    <s v="OtsLGRF23S_10201"/>
    <s v="C-10201"/>
    <d v="2023-10-08T00:00:00"/>
    <x v="1"/>
    <s v="F"/>
    <n v="650"/>
    <x v="5"/>
    <x v="1"/>
    <n v="1"/>
    <s v="NA"/>
    <s v="NA"/>
    <s v="F"/>
    <x v="0"/>
    <s v="OtsLYON19S_1_1759"/>
    <s v="OtsLYON19S_1_2007"/>
    <x v="1"/>
    <x v="1"/>
    <x v="1"/>
    <s v="FALL"/>
    <n v="1"/>
    <x v="19"/>
    <n v="0.95971980899999998"/>
    <n v="1"/>
    <x v="3"/>
    <n v="5.6818181818181825"/>
    <n v="5.7284090909090919"/>
    <n v="12.729797979797981"/>
    <s v="Abv"/>
  </r>
  <r>
    <s v="OtsLGRF23S"/>
    <s v="OtsLGRF23S_10204"/>
    <s v="C-10204"/>
    <d v="2023-10-08T00:00:00"/>
    <x v="1"/>
    <s v="F"/>
    <n v="760"/>
    <x v="6"/>
    <x v="0"/>
    <s v="NA"/>
    <s v="NA"/>
    <s v="NA"/>
    <s v="F"/>
    <x v="0"/>
    <s v="OtsLYON18S_1_1007"/>
    <s v="OtsLYON18S_1_1124"/>
    <x v="3"/>
    <x v="2"/>
    <x v="2"/>
    <s v="FALL"/>
    <n v="1"/>
    <x v="7"/>
    <n v="0.80551598400000002"/>
    <n v="1"/>
    <x v="1"/>
    <n v="5.6818181818181825"/>
    <n v="5.7284090909090919"/>
    <n v="12.729797979797981"/>
    <s v="Blw"/>
  </r>
  <r>
    <s v="OtsLGRF23S"/>
    <s v="OtsLGRF23S_10207"/>
    <s v="C-10207"/>
    <d v="2023-10-08T00:00:00"/>
    <x v="1"/>
    <s v="M"/>
    <n v="420"/>
    <x v="60"/>
    <x v="0"/>
    <s v="NA"/>
    <s v="NA"/>
    <s v="NA"/>
    <s v="M"/>
    <x v="1"/>
    <s v="OtsNPFH21S_1_1612"/>
    <s v="OtsNPFH21S_1_1527"/>
    <x v="18"/>
    <x v="4"/>
    <x v="4"/>
    <s v="FALL"/>
    <n v="1.00000000000001"/>
    <x v="13"/>
    <e v="#N/A"/>
    <n v="1"/>
    <x v="12"/>
    <n v="5.6818181818181825"/>
    <n v="5.7284090909090919"/>
    <n v="12.729797979797981"/>
    <s v="Abv"/>
  </r>
  <r>
    <s v="OtsLGRF23S"/>
    <s v="OtsLGRF23S_10210"/>
    <s v="C-10210"/>
    <d v="2023-10-08T00:00:00"/>
    <x v="1"/>
    <s v="F"/>
    <n v="740"/>
    <x v="12"/>
    <x v="1"/>
    <n v="1"/>
    <s v="NA"/>
    <s v="NA"/>
    <s v="F"/>
    <x v="0"/>
    <s v="OtsLYON18S_1_2366"/>
    <s v="OtsLYON18S_1_2743"/>
    <x v="3"/>
    <x v="2"/>
    <x v="2"/>
    <s v="FALL"/>
    <n v="0.999999999999997"/>
    <x v="17"/>
    <n v="0.80551598400000002"/>
    <n v="1"/>
    <x v="1"/>
    <n v="5.6818181818181825"/>
    <n v="5.7284090909090919"/>
    <n v="12.729797979797981"/>
    <s v="Blw"/>
  </r>
  <r>
    <s v="OtsLGRF23S"/>
    <s v="OtsLGRF23S_10213"/>
    <s v="C-10213"/>
    <d v="2023-10-08T00:00:00"/>
    <x v="1"/>
    <s v="F"/>
    <n v="640"/>
    <x v="54"/>
    <x v="0"/>
    <s v="NA"/>
    <s v="NA"/>
    <s v="NA"/>
    <s v="F"/>
    <x v="0"/>
    <s v="OtsLYON19S_1_1845"/>
    <s v="OtsLYON19S_1_1593"/>
    <x v="1"/>
    <x v="1"/>
    <x v="1"/>
    <s v="FALL"/>
    <n v="1"/>
    <x v="1"/>
    <n v="0.95971980899999998"/>
    <n v="1"/>
    <x v="3"/>
    <n v="5.6818181818181825"/>
    <n v="5.7284090909090919"/>
    <n v="12.729797979797981"/>
    <s v="Abv"/>
  </r>
  <r>
    <s v="OtsLGRF23S"/>
    <s v="OtsLGRF23S_10216"/>
    <s v="C-10216"/>
    <d v="2023-10-08T00:00:00"/>
    <x v="1"/>
    <s v="F"/>
    <n v="730"/>
    <x v="16"/>
    <x v="0"/>
    <s v="NA"/>
    <s v="NA"/>
    <s v="NA"/>
    <s v="F"/>
    <x v="0"/>
    <s v="NA"/>
    <s v="NA"/>
    <x v="0"/>
    <x v="0"/>
    <x v="0"/>
    <s v="FALL"/>
    <n v="0.999999999999999"/>
    <x v="0"/>
    <e v="#N/A"/>
    <n v="1"/>
    <x v="1"/>
    <n v="5.6818181818181825"/>
    <n v="5.7284090909090919"/>
    <n v="12.729797979797981"/>
    <s v="Abv"/>
  </r>
  <r>
    <s v="OtsLGRF23S"/>
    <s v="OtsLGRF23S_10219"/>
    <s v="C-10219"/>
    <d v="2023-10-08T00:00:00"/>
    <x v="1"/>
    <s v="F"/>
    <n v="770"/>
    <x v="2"/>
    <x v="0"/>
    <s v="NA"/>
    <s v="NA"/>
    <s v="NA"/>
    <s v="F"/>
    <x v="0"/>
    <s v="OtsLYON19S_1_1815"/>
    <s v="OtsLYON19S_1_1535"/>
    <x v="1"/>
    <x v="1"/>
    <x v="1"/>
    <s v="FALL"/>
    <n v="1"/>
    <x v="1"/>
    <n v="0.95971980899999998"/>
    <n v="1"/>
    <x v="1"/>
    <n v="5.6818181818181825"/>
    <n v="5.7284090909090919"/>
    <n v="12.729797979797981"/>
    <s v="Abv"/>
  </r>
  <r>
    <s v="OtsLGRF23S"/>
    <s v="OtsLGRF23S_10222"/>
    <s v="C-10222"/>
    <d v="2023-10-08T00:00:00"/>
    <x v="1"/>
    <s v="M"/>
    <n v="610"/>
    <x v="29"/>
    <x v="0"/>
    <s v="NA"/>
    <s v="NA"/>
    <s v="NA"/>
    <s v="M"/>
    <x v="1"/>
    <s v="NA"/>
    <s v="NA"/>
    <x v="0"/>
    <x v="0"/>
    <x v="0"/>
    <s v="FALL"/>
    <n v="1"/>
    <x v="0"/>
    <e v="#N/A"/>
    <n v="1"/>
    <x v="9"/>
    <n v="5.6818181818181825"/>
    <n v="5.7284090909090919"/>
    <n v="12.729797979797981"/>
    <s v="Abv"/>
  </r>
  <r>
    <s v="OtsLGRF23S"/>
    <s v="OtsLGRF23S_10225"/>
    <s v="C-10225"/>
    <d v="2023-10-08T00:00:00"/>
    <x v="1"/>
    <s v="M"/>
    <n v="610"/>
    <x v="29"/>
    <x v="0"/>
    <s v="NA"/>
    <s v="NA"/>
    <s v="NA"/>
    <s v="M"/>
    <x v="1"/>
    <s v="NA"/>
    <s v="NA"/>
    <x v="0"/>
    <x v="0"/>
    <x v="0"/>
    <s v="FALL"/>
    <n v="1"/>
    <x v="0"/>
    <e v="#N/A"/>
    <n v="1"/>
    <x v="9"/>
    <n v="5.6818181818181825"/>
    <n v="5.7284090909090919"/>
    <n v="12.729797979797981"/>
    <s v="Abv"/>
  </r>
  <r>
    <s v="OtsLGRF23S"/>
    <s v="OtsLGRF23S_10228"/>
    <s v="C-10228"/>
    <d v="2023-10-08T00:00:00"/>
    <x v="1"/>
    <s v="F"/>
    <n v="740"/>
    <x v="12"/>
    <x v="1"/>
    <n v="1"/>
    <s v="NA"/>
    <s v="NA"/>
    <s v="F"/>
    <x v="0"/>
    <s v="OtsLYON19S_1_0550"/>
    <s v="OtsLYON19S_1_0435"/>
    <x v="1"/>
    <x v="1"/>
    <x v="1"/>
    <s v="FALL"/>
    <n v="1"/>
    <x v="7"/>
    <n v="0.95971980899999998"/>
    <n v="1"/>
    <x v="1"/>
    <n v="5.6818181818181825"/>
    <n v="5.7284090909090919"/>
    <n v="12.729797979797981"/>
    <s v="Blw"/>
  </r>
  <r>
    <s v="OtsLGRF23S"/>
    <s v="OtsLGRF23S_10231"/>
    <s v="C-10231"/>
    <d v="2023-10-08T00:00:00"/>
    <x v="1"/>
    <s v="M"/>
    <n v="680"/>
    <x v="35"/>
    <x v="0"/>
    <s v="NA"/>
    <s v="NA"/>
    <s v="NA"/>
    <s v="M"/>
    <x v="1"/>
    <s v="OtsLYON20S_1_1807"/>
    <s v="OtsLYON20S_1_2026"/>
    <x v="5"/>
    <x v="3"/>
    <x v="3"/>
    <s v="FALL"/>
    <n v="0.999999999999995"/>
    <x v="14"/>
    <n v="0.98961045999999997"/>
    <n v="1"/>
    <x v="5"/>
    <n v="5.6818181818181825"/>
    <n v="5.7284090909090919"/>
    <n v="12.729797979797981"/>
    <s v="Blw"/>
  </r>
  <r>
    <s v="OtsLGRF23S"/>
    <s v="OtsLGRF23S_10234"/>
    <s v="C-10234"/>
    <d v="2023-10-08T00:00:00"/>
    <x v="1"/>
    <s v="M"/>
    <n v="660"/>
    <x v="33"/>
    <x v="1"/>
    <n v="1"/>
    <s v="NA"/>
    <s v="NA"/>
    <s v="M"/>
    <x v="1"/>
    <s v="OtsLYON19S_1_1342"/>
    <s v="OtsLYON19S_1_1293"/>
    <x v="1"/>
    <x v="1"/>
    <x v="1"/>
    <s v="FALL"/>
    <n v="1"/>
    <x v="17"/>
    <n v="0.95971980899999998"/>
    <n v="1"/>
    <x v="3"/>
    <n v="5.6818181818181825"/>
    <n v="5.7284090909090919"/>
    <n v="12.729797979797981"/>
    <s v="Blw"/>
  </r>
  <r>
    <s v="OtsLGRF23S"/>
    <s v="OtsLGRF23S_10237"/>
    <s v="C-10237"/>
    <d v="2023-10-08T00:00:00"/>
    <x v="1"/>
    <s v="F"/>
    <n v="710"/>
    <x v="10"/>
    <x v="0"/>
    <s v="NA"/>
    <s v="NA"/>
    <s v="NA"/>
    <s v="F"/>
    <x v="0"/>
    <s v="NA"/>
    <s v="NA"/>
    <x v="0"/>
    <x v="0"/>
    <x v="0"/>
    <s v="FALL"/>
    <n v="1"/>
    <x v="0"/>
    <e v="#N/A"/>
    <n v="1"/>
    <x v="5"/>
    <n v="5.6818181818181825"/>
    <n v="5.7284090909090919"/>
    <n v="12.729797979797981"/>
    <s v="Abv"/>
  </r>
  <r>
    <s v="OtsLGRF23S"/>
    <s v="OtsLGRF23S_10240"/>
    <s v="C-10240"/>
    <d v="2023-10-08T00:00:00"/>
    <x v="1"/>
    <s v="M"/>
    <n v="620"/>
    <x v="49"/>
    <x v="0"/>
    <s v="NA"/>
    <s v="NA"/>
    <s v="NA"/>
    <s v="M"/>
    <x v="1"/>
    <s v="OtsLYON20S_1_0443"/>
    <s v="OtsLYON20S_1_1187"/>
    <x v="5"/>
    <x v="3"/>
    <x v="3"/>
    <s v="FALL"/>
    <n v="1.00000000000001"/>
    <x v="7"/>
    <n v="0.98961045999999997"/>
    <n v="1"/>
    <x v="9"/>
    <n v="5.6818181818181825"/>
    <n v="5.7284090909090919"/>
    <n v="12.729797979797981"/>
    <s v="Blw"/>
  </r>
  <r>
    <s v="OtsLGRF23S"/>
    <s v="OtsLGRF23S_10243"/>
    <s v="C-10243"/>
    <d v="2023-10-08T00:00:00"/>
    <x v="1"/>
    <s v="M"/>
    <n v="560"/>
    <x v="38"/>
    <x v="1"/>
    <n v="1"/>
    <s v="NA"/>
    <s v="NA"/>
    <s v="M"/>
    <x v="1"/>
    <s v="OtsLYON20S_1_1541"/>
    <s v="OtsLYON20S_1_1693"/>
    <x v="5"/>
    <x v="3"/>
    <x v="3"/>
    <s v="FALL"/>
    <n v="0.999999999999998"/>
    <x v="1"/>
    <n v="0.98961045999999997"/>
    <n v="1"/>
    <x v="8"/>
    <n v="5.6818181818181825"/>
    <n v="5.7284090909090919"/>
    <n v="12.729797979797981"/>
    <s v="Abv"/>
  </r>
  <r>
    <s v="OtsLGRF23S"/>
    <s v="OtsLGRF23S_10246"/>
    <s v="C-10246"/>
    <d v="2023-10-09T00:00:00"/>
    <x v="1"/>
    <s v="M"/>
    <n v="460"/>
    <x v="37"/>
    <x v="0"/>
    <s v="NA"/>
    <s v="NA"/>
    <s v="NA"/>
    <s v="M"/>
    <x v="1"/>
    <s v="OtsLYON21S_1_1167"/>
    <s v="OtsLYON21S_1_2357"/>
    <x v="7"/>
    <x v="4"/>
    <x v="4"/>
    <s v="FALL"/>
    <n v="0.999999999999999"/>
    <x v="1"/>
    <e v="#N/A"/>
    <n v="1"/>
    <x v="10"/>
    <n v="5.6818181818181825"/>
    <n v="5.7284090909090919"/>
    <n v="12.729797979797981"/>
    <s v="Abv"/>
  </r>
  <r>
    <s v="OtsLGRF23S"/>
    <s v="OtsLGRF23S_10249"/>
    <s v="C-10249"/>
    <d v="2023-10-09T00:00:00"/>
    <x v="1"/>
    <s v="M"/>
    <n v="580"/>
    <x v="46"/>
    <x v="0"/>
    <s v="NA"/>
    <s v="NA"/>
    <s v="NA"/>
    <s v="M"/>
    <x v="1"/>
    <s v="NA"/>
    <s v="NA"/>
    <x v="0"/>
    <x v="0"/>
    <x v="0"/>
    <s v="FALL"/>
    <n v="0.999999999999998"/>
    <x v="0"/>
    <e v="#N/A"/>
    <n v="1"/>
    <x v="9"/>
    <n v="5.6818181818181825"/>
    <n v="5.7284090909090919"/>
    <n v="12.729797979797981"/>
    <s v="Abv"/>
  </r>
  <r>
    <s v="OtsLGRF23S"/>
    <s v="OtsLGRF23S_10252"/>
    <s v="C-10252"/>
    <d v="2023-10-09T00:00:00"/>
    <x v="1"/>
    <s v="M"/>
    <n v="690"/>
    <x v="30"/>
    <x v="0"/>
    <s v="NA"/>
    <s v="NA"/>
    <s v="NA"/>
    <s v="M"/>
    <x v="1"/>
    <s v="OtsNPFH20S_1_0212"/>
    <s v="OtsNPFH20S_1_0150"/>
    <x v="8"/>
    <x v="3"/>
    <x v="3"/>
    <s v="FALL"/>
    <n v="0.999999999999998"/>
    <x v="2"/>
    <n v="0.98845608500000004"/>
    <n v="1"/>
    <x v="5"/>
    <n v="5.6818181818181825"/>
    <n v="5.7284090909090919"/>
    <n v="12.729797979797981"/>
    <s v="Abv"/>
  </r>
  <r>
    <s v="OtsLGRF23S"/>
    <s v="OtsLGRF23S_10255"/>
    <s v="C-10255"/>
    <d v="2023-10-09T00:00:00"/>
    <x v="1"/>
    <s v="F"/>
    <n v="740"/>
    <x v="12"/>
    <x v="1"/>
    <n v="1"/>
    <s v="NA"/>
    <s v="NA"/>
    <s v="F"/>
    <x v="0"/>
    <s v="OtsNPFH19S_1_3333"/>
    <s v="OtsNPFH19S_1_3086"/>
    <x v="2"/>
    <x v="1"/>
    <x v="1"/>
    <s v="FALL"/>
    <n v="0.999999999999997"/>
    <x v="13"/>
    <n v="0.99705232300000002"/>
    <n v="1"/>
    <x v="1"/>
    <n v="5.6818181818181825"/>
    <n v="5.7284090909090919"/>
    <n v="12.729797979797981"/>
    <s v="Abv"/>
  </r>
  <r>
    <s v="OtsLGRF23S"/>
    <s v="OtsLGRF23S_10258"/>
    <s v="C-10258"/>
    <d v="2023-10-09T00:00:00"/>
    <x v="1"/>
    <s v="M"/>
    <n v="580"/>
    <x v="46"/>
    <x v="0"/>
    <s v="NA"/>
    <s v="NA"/>
    <s v="NA"/>
    <s v="M"/>
    <x v="1"/>
    <s v="OtsLYON20S_1_1515"/>
    <s v="OtsLYON20S_1_1654"/>
    <x v="5"/>
    <x v="3"/>
    <x v="3"/>
    <s v="FALL"/>
    <n v="0.999999999999997"/>
    <x v="1"/>
    <n v="0.98961045999999997"/>
    <n v="1"/>
    <x v="9"/>
    <n v="5.6818181818181825"/>
    <n v="5.7284090909090919"/>
    <n v="12.729797979797981"/>
    <s v="Abv"/>
  </r>
  <r>
    <s v="OtsLGRF23S"/>
    <s v="OtsLGRF23S_10261"/>
    <s v="C-10261"/>
    <d v="2023-10-09T00:00:00"/>
    <x v="1"/>
    <s v="M"/>
    <n v="640"/>
    <x v="54"/>
    <x v="1"/>
    <n v="1"/>
    <s v="NA"/>
    <s v="NA"/>
    <s v="M"/>
    <x v="1"/>
    <s v="OtsLYON19S_1_0546"/>
    <s v="OtsLYON19S_1_0433"/>
    <x v="1"/>
    <x v="1"/>
    <x v="1"/>
    <s v="FALL"/>
    <n v="0.999999999999999"/>
    <x v="7"/>
    <n v="0.95971980899999998"/>
    <n v="1"/>
    <x v="3"/>
    <n v="5.6818181818181825"/>
    <n v="5.7284090909090919"/>
    <n v="12.729797979797981"/>
    <s v="Blw"/>
  </r>
  <r>
    <s v="OtsLGRF23S"/>
    <s v="OtsLGRF23S_10264"/>
    <s v="C-10264"/>
    <d v="2023-10-09T00:00:00"/>
    <x v="1"/>
    <s v="F"/>
    <n v="760"/>
    <x v="6"/>
    <x v="0"/>
    <s v="NA"/>
    <s v="NA"/>
    <s v="NA"/>
    <s v="F"/>
    <x v="0"/>
    <s v="NA"/>
    <s v="NA"/>
    <x v="0"/>
    <x v="0"/>
    <x v="0"/>
    <s v="FALL"/>
    <n v="0.999999999999997"/>
    <x v="0"/>
    <e v="#N/A"/>
    <n v="1"/>
    <x v="1"/>
    <n v="5.6818181818181825"/>
    <n v="5.7284090909090919"/>
    <n v="12.729797979797981"/>
    <s v="Abv"/>
  </r>
  <r>
    <s v="OtsLGRF23S"/>
    <s v="OtsLGRF23S_10267"/>
    <s v="C-10267"/>
    <d v="2023-10-09T00:00:00"/>
    <x v="1"/>
    <s v="M"/>
    <n v="780"/>
    <x v="8"/>
    <x v="0"/>
    <s v="NA"/>
    <s v="NA"/>
    <s v="NA"/>
    <s v="M"/>
    <x v="1"/>
    <s v="OtsLYON20S_1_0440"/>
    <s v="OtsLYON20S_1_1166"/>
    <x v="5"/>
    <x v="3"/>
    <x v="3"/>
    <s v="FALL"/>
    <n v="1"/>
    <x v="7"/>
    <n v="0.98961045999999997"/>
    <n v="1"/>
    <x v="0"/>
    <n v="5.6818181818181825"/>
    <n v="5.7284090909090919"/>
    <n v="12.729797979797981"/>
    <s v="Blw"/>
  </r>
  <r>
    <s v="OtsLGRF23S"/>
    <s v="OtsLGRF23S_10270"/>
    <s v="C-10270"/>
    <d v="2023-10-09T00:00:00"/>
    <x v="1"/>
    <s v="M"/>
    <n v="390"/>
    <x v="51"/>
    <x v="0"/>
    <s v="NA"/>
    <s v="NA"/>
    <s v="NA"/>
    <s v="M"/>
    <x v="1"/>
    <s v="OtsLYON21S_1_0694"/>
    <s v="OtsLYON21S_1_0242"/>
    <x v="7"/>
    <x v="4"/>
    <x v="4"/>
    <s v="FALL"/>
    <n v="1"/>
    <x v="3"/>
    <e v="#N/A"/>
    <n v="1"/>
    <x v="12"/>
    <n v="5.6818181818181825"/>
    <n v="5.7284090909090919"/>
    <n v="12.729797979797981"/>
    <s v="Abv"/>
  </r>
  <r>
    <s v="OtsLGRF23S"/>
    <s v="OtsLGRF23S_10273"/>
    <s v="C-10273"/>
    <d v="2023-10-09T00:00:00"/>
    <x v="1"/>
    <s v="F"/>
    <n v="680"/>
    <x v="35"/>
    <x v="0"/>
    <s v="NA"/>
    <s v="NA"/>
    <s v="NA"/>
    <s v="F"/>
    <x v="0"/>
    <s v="OtsLYON19S_1_0538"/>
    <s v="OtsLYON19S_1_0393"/>
    <x v="1"/>
    <x v="1"/>
    <x v="1"/>
    <s v="FALL"/>
    <n v="1"/>
    <x v="7"/>
    <n v="0.95971980899999998"/>
    <n v="1"/>
    <x v="5"/>
    <n v="5.6818181818181825"/>
    <n v="5.7284090909090919"/>
    <n v="12.729797979797981"/>
    <s v="Blw"/>
  </r>
  <r>
    <s v="OtsLGRF23S"/>
    <s v="OtsLGRF23S_10276"/>
    <s v="C-10276"/>
    <d v="2023-10-09T00:00:00"/>
    <x v="1"/>
    <s v="F"/>
    <n v="780"/>
    <x v="8"/>
    <x v="1"/>
    <s v="NA"/>
    <s v="NA"/>
    <s v="NA"/>
    <s v="F"/>
    <x v="0"/>
    <s v="OtsPBT18-UmaFa-0790"/>
    <s v="OtsPBT18-UmaFa-0786"/>
    <x v="14"/>
    <x v="2"/>
    <x v="2"/>
    <s v="FALL"/>
    <n v="0.999999999999996"/>
    <x v="24"/>
    <n v="0.95730000000000004"/>
    <n v="1"/>
    <x v="0"/>
    <n v="5.6818181818181825"/>
    <n v="5.7284090909090919"/>
    <n v="12.729797979797981"/>
    <s v="Blw"/>
  </r>
  <r>
    <s v="OtsLGRF23S"/>
    <s v="OtsLGRF23S_10279"/>
    <s v="C-10279"/>
    <d v="2023-10-09T00:00:00"/>
    <x v="1"/>
    <s v="F"/>
    <n v="910"/>
    <x v="23"/>
    <x v="1"/>
    <n v="1"/>
    <s v="NA"/>
    <s v="NA"/>
    <s v="F"/>
    <x v="0"/>
    <s v="NA"/>
    <s v="NA"/>
    <x v="0"/>
    <x v="0"/>
    <x v="0"/>
    <s v="FALL"/>
    <n v="1"/>
    <x v="8"/>
    <e v="#N/A"/>
    <n v="1"/>
    <x v="4"/>
    <n v="5.6818181818181825"/>
    <n v="5.7284090909090919"/>
    <n v="12.729797979797981"/>
    <s v="Abv"/>
  </r>
  <r>
    <s v="OtsLGRF23S"/>
    <s v="OtsLGRF23S_10282"/>
    <s v="C-10282"/>
    <d v="2023-10-09T00:00:00"/>
    <x v="1"/>
    <s v="M"/>
    <n v="620"/>
    <x v="49"/>
    <x v="0"/>
    <s v="NA"/>
    <s v="NA"/>
    <s v="NA"/>
    <s v="M"/>
    <x v="1"/>
    <s v="OtsLYON19S_1_1799"/>
    <s v="OtsLYON19S_1_2060"/>
    <x v="1"/>
    <x v="1"/>
    <x v="1"/>
    <s v="FALL"/>
    <n v="1"/>
    <x v="14"/>
    <n v="0.95971980899999998"/>
    <n v="1"/>
    <x v="9"/>
    <n v="5.6818181818181825"/>
    <n v="5.7284090909090919"/>
    <n v="12.729797979797981"/>
    <s v="Blw"/>
  </r>
  <r>
    <s v="OtsLGRF23S"/>
    <s v="OtsLGRF23S_10285"/>
    <s v="C-10285"/>
    <d v="2023-10-09T00:00:00"/>
    <x v="1"/>
    <s v="M"/>
    <n v="580"/>
    <x v="46"/>
    <x v="0"/>
    <s v="NA"/>
    <s v="NA"/>
    <s v="NA"/>
    <s v="M"/>
    <x v="1"/>
    <s v="OtsLYON20S_1_0283"/>
    <s v="OtsLYON20S_1_1034"/>
    <x v="5"/>
    <x v="3"/>
    <x v="3"/>
    <s v="FALL"/>
    <n v="1"/>
    <x v="6"/>
    <n v="0.98961045999999997"/>
    <n v="1"/>
    <x v="9"/>
    <n v="5.6818181818181825"/>
    <n v="5.7284090909090919"/>
    <n v="12.729797979797981"/>
    <s v="Abv"/>
  </r>
  <r>
    <s v="OtsLGRF23S"/>
    <s v="OtsLGRF23S_10288"/>
    <s v="C-10288"/>
    <d v="2023-10-10T00:00:00"/>
    <x v="1"/>
    <s v="F"/>
    <n v="720"/>
    <x v="17"/>
    <x v="0"/>
    <s v="NA"/>
    <s v="NA"/>
    <s v="NA"/>
    <s v="M"/>
    <x v="1"/>
    <s v="NA"/>
    <s v="NA"/>
    <x v="0"/>
    <x v="0"/>
    <x v="0"/>
    <s v="FALL"/>
    <n v="1.00000000000001"/>
    <x v="0"/>
    <e v="#N/A"/>
    <n v="1"/>
    <x v="5"/>
    <n v="5.6818181818181825"/>
    <n v="5.7284090909090919"/>
    <n v="12.729797979797981"/>
    <s v="Abv"/>
  </r>
  <r>
    <s v="OtsLGRF23S"/>
    <s v="OtsLGRF23S_10291"/>
    <s v="C-10291"/>
    <d v="2023-10-10T00:00:00"/>
    <x v="1"/>
    <s v="M"/>
    <n v="770"/>
    <x v="2"/>
    <x v="0"/>
    <s v="NA"/>
    <s v="NA"/>
    <s v="NA"/>
    <s v="M"/>
    <x v="1"/>
    <s v="OtsLYON19S_1_1845"/>
    <s v="OtsLYON19S_1_1593"/>
    <x v="1"/>
    <x v="1"/>
    <x v="1"/>
    <s v="FALL"/>
    <n v="0.999999999999999"/>
    <x v="1"/>
    <n v="0.95971980899999998"/>
    <n v="1"/>
    <x v="1"/>
    <n v="5.6818181818181825"/>
    <n v="5.7284090909090919"/>
    <n v="12.729797979797981"/>
    <s v="Abv"/>
  </r>
  <r>
    <s v="OtsLGRF23S"/>
    <s v="OtsLGRF23S_10294"/>
    <s v="C-10294"/>
    <d v="2023-10-10T00:00:00"/>
    <x v="1"/>
    <s v="M"/>
    <n v="560"/>
    <x v="38"/>
    <x v="1"/>
    <n v="1"/>
    <s v="NA"/>
    <s v="NA"/>
    <s v="M"/>
    <x v="1"/>
    <s v="OtsLYON19S_1_1385"/>
    <s v="OtsLYON19S_1_1467"/>
    <x v="1"/>
    <x v="1"/>
    <x v="1"/>
    <s v="FALL"/>
    <n v="1"/>
    <x v="17"/>
    <n v="0.95971980899999998"/>
    <n v="1"/>
    <x v="8"/>
    <n v="5.6818181818181825"/>
    <n v="5.7284090909090919"/>
    <n v="12.729797979797981"/>
    <s v="Blw"/>
  </r>
  <r>
    <s v="OtsLGRF23S"/>
    <s v="OtsLGRF23S_10297"/>
    <s v="C-10297"/>
    <d v="2023-10-10T00:00:00"/>
    <x v="1"/>
    <s v="F"/>
    <n v="790"/>
    <x v="0"/>
    <x v="1"/>
    <s v="NA"/>
    <s v="NA"/>
    <s v="NA"/>
    <s v="F"/>
    <x v="0"/>
    <s v="OtsPBT18-UmaFa-0818"/>
    <s v="OtsPBT18-UmaFa-0814"/>
    <x v="14"/>
    <x v="2"/>
    <x v="2"/>
    <s v="FALL"/>
    <n v="1.00000000000001"/>
    <x v="24"/>
    <n v="0.95730000000000004"/>
    <n v="1"/>
    <x v="0"/>
    <n v="5.6818181818181825"/>
    <n v="5.7284090909090919"/>
    <n v="12.729797979797981"/>
    <s v="Blw"/>
  </r>
  <r>
    <s v="OtsLGRF23S"/>
    <s v="OtsLGRF23S_10300"/>
    <s v="C-10300"/>
    <d v="2023-10-10T00:00:00"/>
    <x v="1"/>
    <s v="M"/>
    <n v="690"/>
    <x v="30"/>
    <x v="0"/>
    <s v="NA"/>
    <s v="NA"/>
    <s v="NA"/>
    <s v="M"/>
    <x v="1"/>
    <s v="NA"/>
    <s v="NA"/>
    <x v="0"/>
    <x v="0"/>
    <x v="0"/>
    <s v="FALL"/>
    <n v="1"/>
    <x v="0"/>
    <e v="#N/A"/>
    <n v="1"/>
    <x v="5"/>
    <n v="5.6818181818181825"/>
    <n v="5.7284090909090919"/>
    <n v="12.729797979797981"/>
    <s v="Abv"/>
  </r>
  <r>
    <s v="OtsLGRF23S"/>
    <s v="OtsLGRF23S_10303"/>
    <s v="C-10303"/>
    <d v="2023-10-10T00:00:00"/>
    <x v="1"/>
    <s v="M"/>
    <n v="600"/>
    <x v="43"/>
    <x v="0"/>
    <s v="NA"/>
    <s v="NA"/>
    <s v="NA"/>
    <s v="M"/>
    <x v="1"/>
    <s v="NA"/>
    <s v="NA"/>
    <x v="0"/>
    <x v="0"/>
    <x v="0"/>
    <s v="FALL"/>
    <n v="1"/>
    <x v="0"/>
    <e v="#N/A"/>
    <n v="1"/>
    <x v="9"/>
    <n v="5.6818181818181825"/>
    <n v="5.7284090909090919"/>
    <n v="12.729797979797981"/>
    <s v="Abv"/>
  </r>
  <r>
    <s v="OtsLGRF23S"/>
    <s v="OtsLGRF23S_10306"/>
    <s v="C-10306"/>
    <d v="2023-10-10T00:00:00"/>
    <x v="1"/>
    <s v="M"/>
    <n v="620"/>
    <x v="49"/>
    <x v="0"/>
    <s v="NA"/>
    <s v="NA"/>
    <s v="NA"/>
    <s v="M"/>
    <x v="1"/>
    <s v="NA"/>
    <s v="NA"/>
    <x v="0"/>
    <x v="0"/>
    <x v="0"/>
    <s v="FALL"/>
    <n v="0.999999999999998"/>
    <x v="0"/>
    <e v="#N/A"/>
    <n v="1"/>
    <x v="9"/>
    <n v="5.6818181818181825"/>
    <n v="5.7284090909090919"/>
    <n v="12.729797979797981"/>
    <s v="Abv"/>
  </r>
  <r>
    <s v="OtsLGRF23S"/>
    <s v="OtsLGRF23S_10309"/>
    <s v="C-10309"/>
    <d v="2023-10-10T00:00:00"/>
    <x v="1"/>
    <s v="M"/>
    <n v="660"/>
    <x v="33"/>
    <x v="0"/>
    <s v="NA"/>
    <s v="NA"/>
    <s v="NA"/>
    <s v="M"/>
    <x v="1"/>
    <s v="OtsLYON20S_1_0462"/>
    <s v="OtsLYON20S_1_1193"/>
    <x v="5"/>
    <x v="3"/>
    <x v="3"/>
    <s v="FALL"/>
    <n v="1"/>
    <x v="7"/>
    <n v="0.98961045999999997"/>
    <n v="1"/>
    <x v="3"/>
    <n v="5.6818181818181825"/>
    <n v="5.7284090909090919"/>
    <n v="12.729797979797981"/>
    <s v="Blw"/>
  </r>
  <r>
    <s v="OtsLGRF23S"/>
    <s v="OtsLGRF23S_10312"/>
    <s v="C-10312"/>
    <d v="2023-10-10T00:00:00"/>
    <x v="1"/>
    <s v="M"/>
    <n v="730"/>
    <x v="16"/>
    <x v="0"/>
    <s v="NA"/>
    <s v="NA"/>
    <s v="NA"/>
    <s v="M"/>
    <x v="1"/>
    <s v="OtsLYON19S_1_1342"/>
    <s v="OtsLYON19S_1_1293"/>
    <x v="1"/>
    <x v="1"/>
    <x v="1"/>
    <s v="FALL"/>
    <n v="1"/>
    <x v="17"/>
    <n v="0.95971980899999998"/>
    <n v="1"/>
    <x v="1"/>
    <n v="5.6818181818181825"/>
    <n v="5.7284090909090919"/>
    <n v="12.729797979797981"/>
    <s v="Blw"/>
  </r>
  <r>
    <s v="OtsLGRF23S"/>
    <s v="OtsLGRF23S_10315"/>
    <s v="C-10315"/>
    <d v="2023-10-10T00:00:00"/>
    <x v="1"/>
    <s v="M"/>
    <n v="390"/>
    <x v="51"/>
    <x v="1"/>
    <n v="1"/>
    <s v="NA"/>
    <s v="NA"/>
    <s v="M"/>
    <x v="1"/>
    <s v="OtsLYON21S_1_1115"/>
    <s v="OtsLYON21S_1_1357"/>
    <x v="7"/>
    <x v="4"/>
    <x v="4"/>
    <s v="FALL"/>
    <n v="1"/>
    <x v="17"/>
    <e v="#N/A"/>
    <n v="1"/>
    <x v="12"/>
    <n v="5.6818181818181825"/>
    <n v="5.7284090909090919"/>
    <n v="12.729797979797981"/>
    <s v="Blw"/>
  </r>
  <r>
    <s v="OtsLGRF23S"/>
    <s v="OtsLGRF23S_10318"/>
    <s v="C-10318"/>
    <d v="2023-10-10T00:00:00"/>
    <x v="1"/>
    <s v="F"/>
    <n v="770"/>
    <x v="2"/>
    <x v="1"/>
    <s v="NA"/>
    <s v="NA"/>
    <s v="NA"/>
    <s v="F"/>
    <x v="0"/>
    <s v="OtsPBT19-PRHFa-4417"/>
    <s v="OtsPBT19-PRHFa-4532"/>
    <x v="10"/>
    <x v="1"/>
    <x v="1"/>
    <s v="FALL"/>
    <n v="1"/>
    <x v="20"/>
    <n v="0.96152300000000002"/>
    <n v="1"/>
    <x v="1"/>
    <n v="5.6818181818181825"/>
    <n v="5.7284090909090919"/>
    <n v="12.729797979797981"/>
    <s v="Blw"/>
  </r>
  <r>
    <s v="OtsLGRF23S"/>
    <s v="OtsLGRF23S_10321"/>
    <s v="C-10321"/>
    <d v="2023-10-10T00:00:00"/>
    <x v="1"/>
    <s v="F"/>
    <n v="690"/>
    <x v="30"/>
    <x v="0"/>
    <s v="NA"/>
    <s v="NA"/>
    <s v="NA"/>
    <s v="F"/>
    <x v="0"/>
    <s v="OtsLYON19S_1_0577"/>
    <s v="OtsLYON19S_1_0498"/>
    <x v="1"/>
    <x v="1"/>
    <x v="1"/>
    <s v="FALL"/>
    <n v="1"/>
    <x v="7"/>
    <n v="0.95971980899999998"/>
    <n v="1"/>
    <x v="5"/>
    <n v="5.6818181818181825"/>
    <n v="5.7284090909090919"/>
    <n v="12.729797979797981"/>
    <s v="Blw"/>
  </r>
  <r>
    <s v="OtsLGRF23S"/>
    <s v="OtsLGRF23S_10324"/>
    <s v="C-10324"/>
    <d v="2023-10-10T00:00:00"/>
    <x v="1"/>
    <s v="F"/>
    <n v="740"/>
    <x v="12"/>
    <x v="1"/>
    <n v="1"/>
    <s v="NA"/>
    <s v="NA"/>
    <s v="F"/>
    <x v="0"/>
    <s v="NA"/>
    <s v="NA"/>
    <x v="0"/>
    <x v="0"/>
    <x v="0"/>
    <s v="FALL"/>
    <n v="1"/>
    <x v="8"/>
    <e v="#N/A"/>
    <n v="1"/>
    <x v="1"/>
    <n v="5.6818181818181825"/>
    <n v="5.7284090909090919"/>
    <n v="12.729797979797981"/>
    <s v="Abv"/>
  </r>
  <r>
    <s v="OtsLGRF23S"/>
    <s v="OtsLGRF23S_10327"/>
    <s v="C-10327"/>
    <d v="2023-10-10T00:00:00"/>
    <x v="1"/>
    <s v="F"/>
    <n v="720"/>
    <x v="17"/>
    <x v="0"/>
    <s v="NA"/>
    <s v="NA"/>
    <s v="NA"/>
    <s v="F"/>
    <x v="0"/>
    <s v="OtsNPFH19S_1_4331"/>
    <s v="OtsNPFH19S_1_4014"/>
    <x v="2"/>
    <x v="1"/>
    <x v="1"/>
    <s v="FALL"/>
    <n v="0.999999999999999"/>
    <x v="13"/>
    <n v="0.99705232300000002"/>
    <n v="1"/>
    <x v="5"/>
    <n v="5.6818181818181825"/>
    <n v="5.7284090909090919"/>
    <n v="12.729797979797981"/>
    <s v="Abv"/>
  </r>
  <r>
    <s v="OtsLGRF23S"/>
    <s v="OtsLGRF23S_10330"/>
    <s v="C-10330"/>
    <d v="2023-10-10T00:00:00"/>
    <x v="1"/>
    <s v="F"/>
    <n v="710"/>
    <x v="10"/>
    <x v="0"/>
    <s v="NA"/>
    <s v="NA"/>
    <s v="NA"/>
    <s v="F"/>
    <x v="0"/>
    <s v="NA"/>
    <s v="NA"/>
    <x v="0"/>
    <x v="0"/>
    <x v="0"/>
    <s v="FALL"/>
    <n v="1"/>
    <x v="0"/>
    <e v="#N/A"/>
    <n v="1"/>
    <x v="5"/>
    <n v="5.6818181818181825"/>
    <n v="5.7284090909090919"/>
    <n v="12.729797979797981"/>
    <s v="Abv"/>
  </r>
  <r>
    <s v="OtsLGRF23S"/>
    <s v="OtsLGRF23S_10333"/>
    <s v="C-10333"/>
    <d v="2023-10-11T00:00:00"/>
    <x v="1"/>
    <s v="F"/>
    <n v="770"/>
    <x v="2"/>
    <x v="1"/>
    <n v="1"/>
    <s v="NA"/>
    <s v="NA"/>
    <s v="F"/>
    <x v="0"/>
    <s v="OtsLYON19S_1_1317"/>
    <s v="OtsLYON19S_1_1234"/>
    <x v="1"/>
    <x v="1"/>
    <x v="1"/>
    <s v="FALL"/>
    <n v="0.999999999999999"/>
    <x v="12"/>
    <n v="0.95971980899999998"/>
    <n v="1"/>
    <x v="1"/>
    <n v="5.6818181818181825"/>
    <n v="5.7284090909090919"/>
    <n v="12.729797979797981"/>
    <s v="Abv"/>
  </r>
  <r>
    <s v="OtsLGRF23S"/>
    <s v="OtsLGRF23S_10336"/>
    <s v="C-10336"/>
    <d v="2023-10-11T00:00:00"/>
    <x v="1"/>
    <s v="F"/>
    <n v="780"/>
    <x v="8"/>
    <x v="0"/>
    <s v="NA"/>
    <s v="NA"/>
    <s v="NA"/>
    <s v="F"/>
    <x v="0"/>
    <s v="OtsLYON19S_1_0572"/>
    <s v="OtsLYON19S_1_0485"/>
    <x v="1"/>
    <x v="1"/>
    <x v="1"/>
    <s v="FALL"/>
    <n v="0.999999999999999"/>
    <x v="7"/>
    <n v="0.95971980899999998"/>
    <n v="1"/>
    <x v="0"/>
    <n v="5.6818181818181825"/>
    <n v="5.7284090909090919"/>
    <n v="12.729797979797981"/>
    <s v="Blw"/>
  </r>
  <r>
    <s v="OtsLGRF23S"/>
    <s v="OtsLGRF23S_10339"/>
    <s v="C-10339"/>
    <d v="2023-10-11T00:00:00"/>
    <x v="1"/>
    <s v="M"/>
    <n v="600"/>
    <x v="43"/>
    <x v="0"/>
    <s v="NA"/>
    <s v="NA"/>
    <s v="This sample is a duplicate with OtsLGRF23S_7725."/>
    <s v="M"/>
    <x v="1"/>
    <s v="OtsLYON20S_1_0463"/>
    <s v="OtsLYON20S_1_1194"/>
    <x v="5"/>
    <x v="3"/>
    <x v="3"/>
    <s v="FALL"/>
    <n v="0.999999999999997"/>
    <x v="7"/>
    <n v="0.98961045999999997"/>
    <n v="1"/>
    <x v="9"/>
    <n v="5.6818181818181825"/>
    <n v="5.7284090909090919"/>
    <n v="12.729797979797981"/>
    <s v="Blw"/>
  </r>
  <r>
    <s v="OtsLGRF23S"/>
    <s v="OtsLGRF23S_10342"/>
    <s v="C-10342"/>
    <d v="2023-10-11T00:00:00"/>
    <x v="1"/>
    <s v="F"/>
    <n v="690"/>
    <x v="30"/>
    <x v="1"/>
    <s v="NA"/>
    <s v="NA"/>
    <s v="NA"/>
    <s v="F"/>
    <x v="0"/>
    <s v="NA"/>
    <s v="NA"/>
    <x v="0"/>
    <x v="0"/>
    <x v="0"/>
    <s v="FALL"/>
    <n v="0.999999999999998"/>
    <x v="8"/>
    <e v="#N/A"/>
    <n v="1"/>
    <x v="5"/>
    <n v="5.6818181818181825"/>
    <n v="5.7284090909090919"/>
    <n v="12.729797979797981"/>
    <s v="Abv"/>
  </r>
  <r>
    <s v="OtsLGRF23S"/>
    <s v="OtsLGRF23S_10345"/>
    <s v="C-10345"/>
    <d v="2023-10-11T00:00:00"/>
    <x v="1"/>
    <s v="M"/>
    <n v="410"/>
    <x v="67"/>
    <x v="0"/>
    <s v="NA"/>
    <s v="NA"/>
    <s v="NA"/>
    <s v="M"/>
    <x v="1"/>
    <s v="OtsLYON21S_1_0827"/>
    <s v="OtsLYON21S_1_1656"/>
    <x v="7"/>
    <x v="4"/>
    <x v="4"/>
    <s v="FALL"/>
    <n v="1"/>
    <x v="7"/>
    <e v="#N/A"/>
    <n v="1"/>
    <x v="12"/>
    <n v="5.6818181818181825"/>
    <n v="5.7284090909090919"/>
    <n v="12.729797979797981"/>
    <s v="Blw"/>
  </r>
  <r>
    <s v="OtsLGRF23S"/>
    <s v="OtsLGRF23S_10348"/>
    <s v="C-10348"/>
    <d v="2023-10-11T00:00:00"/>
    <x v="1"/>
    <s v="M"/>
    <n v="560"/>
    <x v="38"/>
    <x v="1"/>
    <n v="1"/>
    <s v="NA"/>
    <s v="NA"/>
    <s v="M"/>
    <x v="1"/>
    <s v="OtsLYON20S_1_0622"/>
    <s v="OtsLYON20S_1_0597"/>
    <x v="5"/>
    <x v="3"/>
    <x v="3"/>
    <s v="FALL"/>
    <n v="0.999999999999996"/>
    <x v="16"/>
    <n v="0.98961045999999997"/>
    <n v="1"/>
    <x v="8"/>
    <n v="5.6818181818181825"/>
    <n v="5.7284090909090919"/>
    <n v="12.729797979797981"/>
    <s v="Abv"/>
  </r>
  <r>
    <s v="OtsLGRF23S"/>
    <s v="OtsLGRF23S_10351"/>
    <s v="C-10351"/>
    <d v="2023-10-11T00:00:00"/>
    <x v="1"/>
    <s v="F"/>
    <n v="710"/>
    <x v="10"/>
    <x v="1"/>
    <n v="1"/>
    <s v="NA"/>
    <s v="NA"/>
    <s v="F"/>
    <x v="0"/>
    <s v="NA"/>
    <s v="NA"/>
    <x v="0"/>
    <x v="0"/>
    <x v="0"/>
    <s v="FALL"/>
    <n v="0.999999999999998"/>
    <x v="8"/>
    <e v="#N/A"/>
    <n v="1"/>
    <x v="5"/>
    <n v="5.6818181818181825"/>
    <n v="5.7284090909090919"/>
    <n v="12.729797979797981"/>
    <s v="Abv"/>
  </r>
  <r>
    <s v="OtsLGRF23S"/>
    <s v="OtsLGRF23S_10354"/>
    <s v="C-10354"/>
    <d v="2023-10-11T00:00:00"/>
    <x v="1"/>
    <s v="F"/>
    <n v="770"/>
    <x v="2"/>
    <x v="1"/>
    <n v="1"/>
    <s v="NA"/>
    <s v="NA"/>
    <s v="F"/>
    <x v="0"/>
    <s v="OtsLYON18S_1_2335"/>
    <s v="OtsLYON18S_1_2476"/>
    <x v="3"/>
    <x v="2"/>
    <x v="2"/>
    <s v="FALL"/>
    <n v="0.999999999999999"/>
    <x v="17"/>
    <n v="0.80551598400000002"/>
    <n v="1"/>
    <x v="1"/>
    <n v="5.6818181818181825"/>
    <n v="5.7284090909090919"/>
    <n v="12.729797979797981"/>
    <s v="Blw"/>
  </r>
  <r>
    <s v="OtsLGRF23S"/>
    <s v="OtsLGRF23S_10357"/>
    <s v="C-10357"/>
    <d v="2023-10-11T00:00:00"/>
    <x v="1"/>
    <s v="M"/>
    <n v="650"/>
    <x v="5"/>
    <x v="0"/>
    <s v="NA"/>
    <s v="NA"/>
    <s v="NA"/>
    <s v="M"/>
    <x v="1"/>
    <s v="OtsLYON19S_1_1849"/>
    <s v="OtsLYON19S_1_1618"/>
    <x v="1"/>
    <x v="1"/>
    <x v="1"/>
    <s v="FALL"/>
    <n v="1"/>
    <x v="1"/>
    <n v="0.95971980899999998"/>
    <n v="1"/>
    <x v="3"/>
    <n v="5.6818181818181825"/>
    <n v="5.7284090909090919"/>
    <n v="12.729797979797981"/>
    <s v="Abv"/>
  </r>
  <r>
    <s v="OtsLGRF23S"/>
    <s v="OtsLGRF23S_10360"/>
    <s v="C-10360"/>
    <d v="2023-10-11T00:00:00"/>
    <x v="1"/>
    <s v="F"/>
    <n v="660"/>
    <x v="33"/>
    <x v="0"/>
    <s v="NA"/>
    <s v="NA"/>
    <s v="NA"/>
    <s v="F"/>
    <x v="0"/>
    <s v="OtsLYON20S_1_0466"/>
    <s v="OtsLYON20S_1_0505"/>
    <x v="5"/>
    <x v="3"/>
    <x v="3"/>
    <s v="FALL"/>
    <n v="0.999999999999999"/>
    <x v="7"/>
    <n v="0.98961045999999997"/>
    <n v="1"/>
    <x v="3"/>
    <n v="5.6818181818181825"/>
    <n v="5.7284090909090919"/>
    <n v="12.729797979797981"/>
    <s v="Blw"/>
  </r>
  <r>
    <s v="OtsLGRF23S"/>
    <s v="OtsLGRF23S_10363"/>
    <s v="C-10363"/>
    <d v="2023-10-11T00:00:00"/>
    <x v="1"/>
    <s v="M"/>
    <n v="340"/>
    <x v="59"/>
    <x v="1"/>
    <n v="1"/>
    <s v="NA"/>
    <s v="NA"/>
    <s v="M"/>
    <x v="1"/>
    <s v="OtsLYON21S_1_1061"/>
    <s v="OtsLYON21S_1_1256"/>
    <x v="7"/>
    <x v="4"/>
    <x v="4"/>
    <s v="FALL"/>
    <n v="1"/>
    <x v="17"/>
    <e v="#N/A"/>
    <n v="1"/>
    <x v="12"/>
    <n v="5.6818181818181825"/>
    <n v="5.7284090909090919"/>
    <n v="12.729797979797981"/>
    <s v="Blw"/>
  </r>
  <r>
    <s v="OtsLGRF23S"/>
    <s v="OtsLGRF23S_10366"/>
    <s v="C-10366"/>
    <d v="2023-10-11T00:00:00"/>
    <x v="1"/>
    <s v="M"/>
    <n v="650"/>
    <x v="5"/>
    <x v="1"/>
    <n v="1"/>
    <s v="NA"/>
    <s v="NA"/>
    <s v="M"/>
    <x v="1"/>
    <s v="OtsLYON19S_1_1338"/>
    <s v="OtsLYON19S_1_1260"/>
    <x v="1"/>
    <x v="1"/>
    <x v="1"/>
    <s v="FALL"/>
    <n v="0.999999999999997"/>
    <x v="17"/>
    <n v="0.95971980899999998"/>
    <n v="1"/>
    <x v="3"/>
    <n v="5.6818181818181825"/>
    <n v="5.7284090909090919"/>
    <n v="12.729797979797981"/>
    <s v="Blw"/>
  </r>
  <r>
    <s v="OtsLGRF23S"/>
    <s v="OtsLGRF23S_10369"/>
    <s v="C-10369"/>
    <d v="2023-10-11T00:00:00"/>
    <x v="1"/>
    <s v="F"/>
    <n v="620"/>
    <x v="49"/>
    <x v="1"/>
    <n v="1"/>
    <s v="NA"/>
    <s v="NA"/>
    <s v="F"/>
    <x v="0"/>
    <s v="OtsLYON19S_1_1369"/>
    <s v="OtsLYON19S_1_1476"/>
    <x v="1"/>
    <x v="1"/>
    <x v="1"/>
    <s v="FALL"/>
    <n v="1"/>
    <x v="17"/>
    <n v="0.95971980899999998"/>
    <n v="1"/>
    <x v="9"/>
    <n v="5.6818181818181825"/>
    <n v="5.7284090909090919"/>
    <n v="12.729797979797981"/>
    <s v="Blw"/>
  </r>
  <r>
    <s v="OtsLGRF23S"/>
    <s v="OtsLGRF23S_10372"/>
    <s v="C-10372"/>
    <d v="2023-10-12T00:00:00"/>
    <x v="1"/>
    <s v="M"/>
    <n v="490"/>
    <x v="44"/>
    <x v="1"/>
    <n v="1"/>
    <s v="NA"/>
    <s v="NA"/>
    <s v="M"/>
    <x v="1"/>
    <s v="OtsLYON20S_1_1409"/>
    <s v="OtsLYON20S_1_0984"/>
    <x v="5"/>
    <x v="3"/>
    <x v="3"/>
    <s v="FALL"/>
    <n v="0.999999999999999"/>
    <x v="17"/>
    <n v="0.98961045999999997"/>
    <n v="1"/>
    <x v="11"/>
    <n v="5.6818181818181825"/>
    <n v="5.7284090909090919"/>
    <n v="12.729797979797981"/>
    <s v="Blw"/>
  </r>
  <r>
    <s v="OtsLGRF23S"/>
    <s v="OtsLGRF23S_10375"/>
    <s v="C-10375"/>
    <d v="2023-10-12T00:00:00"/>
    <x v="1"/>
    <s v="M"/>
    <n v="550"/>
    <x v="34"/>
    <x v="1"/>
    <n v="1"/>
    <s v="NA"/>
    <s v="NA"/>
    <s v="M"/>
    <x v="1"/>
    <s v="OtsLYON19S_1_1379"/>
    <s v="OtsLYON19S_1_1447"/>
    <x v="1"/>
    <x v="1"/>
    <x v="1"/>
    <s v="FALL"/>
    <n v="0.999999999999998"/>
    <x v="17"/>
    <n v="0.95971980899999998"/>
    <n v="1"/>
    <x v="8"/>
    <n v="5.6818181818181825"/>
    <n v="5.7284090909090919"/>
    <n v="12.729797979797981"/>
    <s v="Blw"/>
  </r>
  <r>
    <s v="OtsLGRF23S"/>
    <s v="OtsLGRF23S_10378"/>
    <s v="C-10378"/>
    <d v="2023-10-12T00:00:00"/>
    <x v="1"/>
    <s v="F"/>
    <n v="660"/>
    <x v="33"/>
    <x v="1"/>
    <n v="1"/>
    <s v="NA"/>
    <s v="This sample is a duplicate with OtsLGRF23S_2959."/>
    <s v="F"/>
    <x v="0"/>
    <s v="OtsLYON19S_1_1357"/>
    <s v="OtsLYON19S_1_1440"/>
    <x v="1"/>
    <x v="1"/>
    <x v="1"/>
    <s v="FALL"/>
    <n v="1"/>
    <x v="17"/>
    <n v="0.95971980899999998"/>
    <n v="1"/>
    <x v="3"/>
    <n v="5.6818181818181825"/>
    <n v="5.7284090909090919"/>
    <n v="12.729797979797981"/>
    <s v="Blw"/>
  </r>
  <r>
    <s v="OtsLGRF23S"/>
    <s v="OtsLGRF23S_10381"/>
    <s v="C-10381"/>
    <d v="2023-10-12T00:00:00"/>
    <x v="1"/>
    <s v="M"/>
    <n v="360"/>
    <x v="66"/>
    <x v="1"/>
    <n v="1"/>
    <s v="NA"/>
    <s v="NA"/>
    <s v="M"/>
    <x v="1"/>
    <s v="OtsLYON21S_1_1143"/>
    <s v="OtsLYON21S_1_1398"/>
    <x v="7"/>
    <x v="4"/>
    <x v="4"/>
    <s v="FALL"/>
    <n v="1"/>
    <x v="17"/>
    <e v="#N/A"/>
    <n v="1"/>
    <x v="12"/>
    <n v="5.6818181818181825"/>
    <n v="5.7284090909090919"/>
    <n v="12.729797979797981"/>
    <s v="Blw"/>
  </r>
  <r>
    <s v="OtsLGRF23S"/>
    <s v="OtsLGRF23S_10384"/>
    <s v="C-10384"/>
    <d v="2023-10-12T00:00:00"/>
    <x v="1"/>
    <s v="M"/>
    <n v="590"/>
    <x v="36"/>
    <x v="0"/>
    <s v="NA"/>
    <s v="NA"/>
    <s v="NA"/>
    <s v="M"/>
    <x v="1"/>
    <s v="NA"/>
    <s v="NA"/>
    <x v="0"/>
    <x v="0"/>
    <x v="0"/>
    <s v="FALL"/>
    <n v="0.999999999999997"/>
    <x v="0"/>
    <e v="#N/A"/>
    <n v="1"/>
    <x v="9"/>
    <n v="5.6818181818181825"/>
    <n v="5.7284090909090919"/>
    <n v="12.729797979797981"/>
    <s v="Abv"/>
  </r>
  <r>
    <s v="OtsLGRF23S"/>
    <s v="OtsLGRF23S_10387"/>
    <s v="C-10387"/>
    <d v="2023-10-12T00:00:00"/>
    <x v="1"/>
    <s v="M"/>
    <n v="510"/>
    <x v="58"/>
    <x v="1"/>
    <n v="1"/>
    <s v="NA"/>
    <s v="NA"/>
    <s v="M"/>
    <x v="1"/>
    <s v="OtsLYON20S_1_0639"/>
    <s v="OtsLYON20S_1_0827"/>
    <x v="5"/>
    <x v="3"/>
    <x v="3"/>
    <s v="FALL"/>
    <n v="1"/>
    <x v="17"/>
    <n v="0.98961045999999997"/>
    <n v="1"/>
    <x v="11"/>
    <n v="5.6818181818181825"/>
    <n v="5.7284090909090919"/>
    <n v="12.729797979797981"/>
    <s v="Blw"/>
  </r>
  <r>
    <s v="OtsLGRF23S"/>
    <s v="OtsLGRF23S_10390"/>
    <s v="C-10390"/>
    <d v="2023-10-12T00:00:00"/>
    <x v="1"/>
    <s v="F"/>
    <n v="720"/>
    <x v="17"/>
    <x v="1"/>
    <n v="1"/>
    <s v="NA"/>
    <s v="NA"/>
    <s v="F"/>
    <x v="0"/>
    <s v="OtsLYON19S_1_1333"/>
    <s v="OtsLYON19S_1_1275"/>
    <x v="1"/>
    <x v="1"/>
    <x v="1"/>
    <s v="FALL"/>
    <n v="0.999999999999998"/>
    <x v="17"/>
    <n v="0.95971980899999998"/>
    <n v="1"/>
    <x v="5"/>
    <n v="5.6818181818181825"/>
    <n v="5.7284090909090919"/>
    <n v="12.729797979797981"/>
    <s v="Blw"/>
  </r>
  <r>
    <s v="OtsLGRF23S"/>
    <s v="OtsLGRF23S_10393"/>
    <s v="C-10393"/>
    <d v="2023-10-13T00:00:00"/>
    <x v="1"/>
    <s v="F"/>
    <n v="680"/>
    <x v="35"/>
    <x v="0"/>
    <s v="NA"/>
    <s v="NA"/>
    <s v="NA"/>
    <s v="M"/>
    <x v="1"/>
    <s v="NA"/>
    <s v="NA"/>
    <x v="0"/>
    <x v="0"/>
    <x v="0"/>
    <s v="FALL"/>
    <n v="0.999999999999999"/>
    <x v="0"/>
    <e v="#N/A"/>
    <n v="1"/>
    <x v="5"/>
    <n v="5.6818181818181825"/>
    <n v="5.7284090909090919"/>
    <n v="12.729797979797981"/>
    <s v="Abv"/>
  </r>
  <r>
    <s v="OtsLGRF23S"/>
    <s v="OtsLGRF23S_10396"/>
    <s v="C-10396"/>
    <d v="2023-10-13T00:00:00"/>
    <x v="1"/>
    <s v="F"/>
    <n v="740"/>
    <x v="12"/>
    <x v="0"/>
    <s v="NA"/>
    <s v="3DD.003E510C33"/>
    <s v="NA"/>
    <s v="F"/>
    <x v="0"/>
    <s v="OtsLYON19S_1_1705"/>
    <s v="OtsLYON19S_1_2106"/>
    <x v="1"/>
    <x v="1"/>
    <x v="1"/>
    <s v="FALL"/>
    <n v="0.999999999999996"/>
    <x v="14"/>
    <n v="0.95971980899999998"/>
    <n v="1"/>
    <x v="1"/>
    <n v="5.6818181818181825"/>
    <n v="5.7284090909090919"/>
    <n v="12.729797979797981"/>
    <s v="Blw"/>
  </r>
  <r>
    <s v="OtsLGRF23S"/>
    <s v="OtsLGRF23S_10399"/>
    <s v="C-10399"/>
    <d v="2023-10-13T00:00:00"/>
    <x v="1"/>
    <s v="F"/>
    <n v="740"/>
    <x v="12"/>
    <x v="0"/>
    <s v="NA"/>
    <s v="NA"/>
    <s v="NA"/>
    <s v="F"/>
    <x v="0"/>
    <s v="OtsLYON19S_1_0569"/>
    <s v="OtsLYON19S_1_0471"/>
    <x v="1"/>
    <x v="1"/>
    <x v="1"/>
    <s v="FALL"/>
    <n v="0.999999999999999"/>
    <x v="7"/>
    <n v="0.95971980899999998"/>
    <n v="1"/>
    <x v="1"/>
    <n v="5.6818181818181825"/>
    <n v="5.7284090909090919"/>
    <n v="12.729797979797981"/>
    <s v="Blw"/>
  </r>
  <r>
    <s v="OtsLGRF23S"/>
    <s v="OtsLGRF23S_10402"/>
    <s v="C-10402"/>
    <d v="2023-10-13T00:00:00"/>
    <x v="1"/>
    <s v="F"/>
    <n v="750"/>
    <x v="1"/>
    <x v="1"/>
    <n v="1"/>
    <s v="NA"/>
    <s v="NA"/>
    <s v="F"/>
    <x v="0"/>
    <s v="OtsLYON18S_1_2335"/>
    <s v="OtsLYON18S_1_2476"/>
    <x v="3"/>
    <x v="2"/>
    <x v="2"/>
    <s v="FALL"/>
    <n v="0.999999999999998"/>
    <x v="17"/>
    <n v="0.80551598400000002"/>
    <n v="1"/>
    <x v="1"/>
    <n v="5.6818181818181825"/>
    <n v="5.7284090909090919"/>
    <n v="12.729797979797981"/>
    <s v="Blw"/>
  </r>
  <r>
    <s v="OtsLGRF23S"/>
    <s v="OtsLGRF23S_10405"/>
    <s v="C-10405"/>
    <d v="2023-10-13T00:00:00"/>
    <x v="1"/>
    <s v="M"/>
    <n v="560"/>
    <x v="38"/>
    <x v="0"/>
    <s v="NA"/>
    <s v="NA"/>
    <s v="NA"/>
    <s v="M"/>
    <x v="1"/>
    <s v="OtsLYON20S_1_0465"/>
    <s v="OtsLYON20S_1_1200"/>
    <x v="5"/>
    <x v="3"/>
    <x v="3"/>
    <s v="FALL"/>
    <n v="0.999999999999997"/>
    <x v="7"/>
    <n v="0.98961045999999997"/>
    <n v="1"/>
    <x v="8"/>
    <n v="5.6818181818181825"/>
    <n v="5.7284090909090919"/>
    <n v="12.729797979797981"/>
    <s v="Blw"/>
  </r>
  <r>
    <s v="OtsLGRF23S"/>
    <s v="OtsLGRF23S_10408"/>
    <s v="C-10408"/>
    <d v="2023-10-13T00:00:00"/>
    <x v="1"/>
    <s v="M"/>
    <n v="630"/>
    <x v="39"/>
    <x v="1"/>
    <n v="1"/>
    <s v="NA"/>
    <s v="This sample is a duplicate with OtsLGRF23S_7710."/>
    <s v="F"/>
    <x v="0"/>
    <s v="OtsLYON19S_1_1342"/>
    <s v="OtsLYON19S_1_1292"/>
    <x v="1"/>
    <x v="1"/>
    <x v="1"/>
    <s v="FALL"/>
    <n v="1"/>
    <x v="17"/>
    <n v="0.95971980899999998"/>
    <n v="1"/>
    <x v="3"/>
    <n v="5.6818181818181825"/>
    <n v="5.7284090909090919"/>
    <n v="12.729797979797981"/>
    <s v="Blw"/>
  </r>
  <r>
    <s v="OtsLGRF23S"/>
    <s v="OtsLGRF23S_10411"/>
    <s v="C-10411"/>
    <d v="2023-10-13T00:00:00"/>
    <x v="1"/>
    <s v="M"/>
    <n v="640"/>
    <x v="54"/>
    <x v="1"/>
    <s v="NA"/>
    <s v="NA"/>
    <s v="NA"/>
    <s v="M"/>
    <x v="1"/>
    <s v="OtsPBT20-UmaFa-0311"/>
    <s v="OtsPBT20-UmaFa-0004"/>
    <x v="17"/>
    <x v="3"/>
    <x v="3"/>
    <s v="FALL"/>
    <n v="0.999999999999996"/>
    <x v="24"/>
    <e v="#N/A"/>
    <n v="1"/>
    <x v="3"/>
    <n v="5.6818181818181825"/>
    <n v="5.7284090909090919"/>
    <n v="12.729797979797981"/>
    <s v="Blw"/>
  </r>
  <r>
    <s v="OtsLGRF23S"/>
    <s v="OtsLGRF23S_10414"/>
    <s v="C-10414"/>
    <d v="2023-10-13T00:00:00"/>
    <x v="1"/>
    <s v="M"/>
    <n v="640"/>
    <x v="54"/>
    <x v="1"/>
    <n v="1"/>
    <s v="NA"/>
    <s v="NA"/>
    <s v="M"/>
    <x v="1"/>
    <s v="OtsLYON19S_1_1764"/>
    <s v="OtsLYON19S_1_2016"/>
    <x v="1"/>
    <x v="1"/>
    <x v="1"/>
    <s v="FALL"/>
    <n v="1"/>
    <x v="19"/>
    <n v="0.95971980899999998"/>
    <n v="1"/>
    <x v="3"/>
    <n v="5.6818181818181825"/>
    <n v="5.7284090909090919"/>
    <n v="12.729797979797981"/>
    <s v="Abv"/>
  </r>
  <r>
    <s v="OtsLGRF23S"/>
    <s v="OtsLGRF23S_10417"/>
    <s v="C-10417"/>
    <d v="2023-10-13T00:00:00"/>
    <x v="1"/>
    <s v="M"/>
    <n v="540"/>
    <x v="40"/>
    <x v="1"/>
    <s v="NA"/>
    <s v="NA"/>
    <s v="NA"/>
    <s v="M"/>
    <x v="1"/>
    <s v="OtsPBT20-LWSFa-5007"/>
    <s v="OtsPBT20-LWSFa-4921"/>
    <x v="13"/>
    <x v="3"/>
    <x v="3"/>
    <s v="FALL"/>
    <n v="0.999999999999998"/>
    <x v="23"/>
    <e v="#N/A"/>
    <n v="1"/>
    <x v="8"/>
    <n v="5.6818181818181825"/>
    <n v="5.7284090909090919"/>
    <n v="12.729797979797981"/>
    <s v="Blw"/>
  </r>
  <r>
    <s v="OtsLGRF23S"/>
    <s v="OtsLGRF23S_10420"/>
    <s v="C-10420"/>
    <d v="2023-10-13T00:00:00"/>
    <x v="1"/>
    <s v="F"/>
    <n v="640"/>
    <x v="54"/>
    <x v="1"/>
    <n v="1"/>
    <s v="NA"/>
    <s v="NA"/>
    <s v="F"/>
    <x v="0"/>
    <s v="OtsLYON19S_1_1335"/>
    <s v="OtsLYON19S_1_1421"/>
    <x v="1"/>
    <x v="1"/>
    <x v="1"/>
    <s v="FALL"/>
    <n v="1"/>
    <x v="17"/>
    <n v="0.95971980899999998"/>
    <n v="1"/>
    <x v="3"/>
    <n v="5.6818181818181825"/>
    <n v="5.7284090909090919"/>
    <n v="12.729797979797981"/>
    <s v="Blw"/>
  </r>
  <r>
    <s v="OtsLGRF23S"/>
    <s v="OtsLGRF23S_10423"/>
    <s v="C-10423"/>
    <d v="2023-10-13T00:00:00"/>
    <x v="1"/>
    <s v="F"/>
    <n v="620"/>
    <x v="49"/>
    <x v="1"/>
    <n v="1"/>
    <s v="NA"/>
    <s v="NA"/>
    <s v="F"/>
    <x v="0"/>
    <s v="OtsLYON19S_1_1346"/>
    <s v="OtsLYON19S_1_1285"/>
    <x v="1"/>
    <x v="1"/>
    <x v="1"/>
    <s v="FALL"/>
    <n v="0.999999999999997"/>
    <x v="17"/>
    <n v="0.95971980899999998"/>
    <n v="1"/>
    <x v="9"/>
    <n v="5.6818181818181825"/>
    <n v="5.7284090909090919"/>
    <n v="12.729797979797981"/>
    <s v="Blw"/>
  </r>
  <r>
    <s v="OtsLGRF23S"/>
    <s v="OtsLGRF23S_10426"/>
    <s v="C-10426"/>
    <d v="2023-10-14T00:00:00"/>
    <x v="1"/>
    <s v="M"/>
    <n v="640"/>
    <x v="54"/>
    <x v="0"/>
    <s v="NA"/>
    <s v="NA"/>
    <s v="NA"/>
    <s v="M"/>
    <x v="1"/>
    <s v="NA"/>
    <s v="NA"/>
    <x v="0"/>
    <x v="0"/>
    <x v="0"/>
    <s v="FALL"/>
    <n v="1"/>
    <x v="0"/>
    <e v="#N/A"/>
    <n v="1"/>
    <x v="3"/>
    <n v="5.6818181818181825"/>
    <n v="5.7284090909090919"/>
    <n v="12.729797979797981"/>
    <s v="Abv"/>
  </r>
  <r>
    <s v="OtsLGRF23S"/>
    <s v="OtsLGRF23S_10429"/>
    <s v="C-10429"/>
    <d v="2023-10-14T00:00:00"/>
    <x v="1"/>
    <s v="F"/>
    <n v="790"/>
    <x v="0"/>
    <x v="1"/>
    <n v="1"/>
    <s v="NA"/>
    <s v="NA"/>
    <s v="F"/>
    <x v="0"/>
    <s v="OtsLYON18S_1_2361"/>
    <s v="OtsLYON18S_1_2754"/>
    <x v="3"/>
    <x v="2"/>
    <x v="2"/>
    <s v="FALL"/>
    <n v="0.999999999999998"/>
    <x v="17"/>
    <n v="0.80551598400000002"/>
    <n v="1"/>
    <x v="0"/>
    <n v="5.6818181818181825"/>
    <n v="5.7284090909090919"/>
    <n v="12.729797979797981"/>
    <s v="Blw"/>
  </r>
  <r>
    <s v="OtsLGRF23S"/>
    <s v="OtsLGRF23S_10432"/>
    <s v="C-10432"/>
    <d v="2023-10-14T00:00:00"/>
    <x v="1"/>
    <s v="M"/>
    <n v="730"/>
    <x v="16"/>
    <x v="0"/>
    <s v="NA"/>
    <s v="NA"/>
    <s v="NA"/>
    <s v="M"/>
    <x v="1"/>
    <s v="NA"/>
    <s v="NA"/>
    <x v="0"/>
    <x v="0"/>
    <x v="0"/>
    <s v="FALL"/>
    <n v="0.999999999999997"/>
    <x v="0"/>
    <e v="#N/A"/>
    <n v="1"/>
    <x v="1"/>
    <n v="5.6818181818181825"/>
    <n v="5.7284090909090919"/>
    <n v="12.729797979797981"/>
    <s v="Abv"/>
  </r>
  <r>
    <s v="OtsLGRF23S"/>
    <s v="OtsLGRF23S_10435"/>
    <s v="C-10435"/>
    <d v="2023-10-14T00:00:00"/>
    <x v="1"/>
    <s v="M"/>
    <n v="590"/>
    <x v="36"/>
    <x v="0"/>
    <s v="NA"/>
    <s v="NA"/>
    <s v="NA"/>
    <s v="M"/>
    <x v="1"/>
    <s v="NA"/>
    <s v="NA"/>
    <x v="0"/>
    <x v="0"/>
    <x v="0"/>
    <s v="FALL"/>
    <n v="0.999999999999997"/>
    <x v="0"/>
    <e v="#N/A"/>
    <n v="1"/>
    <x v="9"/>
    <n v="5.6818181818181825"/>
    <n v="5.7284090909090919"/>
    <n v="12.729797979797981"/>
    <s v="Abv"/>
  </r>
  <r>
    <s v="OtsLGRF23S"/>
    <s v="OtsLGRF23S_10438"/>
    <s v="C-10438"/>
    <d v="2023-10-14T00:00:00"/>
    <x v="1"/>
    <s v="F"/>
    <n v="750"/>
    <x v="1"/>
    <x v="1"/>
    <n v="1"/>
    <s v="NA"/>
    <s v="NA"/>
    <s v="F"/>
    <x v="0"/>
    <s v="OtsPBT19-RSHFa-0321"/>
    <s v="OtsPBT19-RSHFa-0302"/>
    <x v="12"/>
    <x v="1"/>
    <x v="1"/>
    <s v="FALL"/>
    <n v="1"/>
    <x v="22"/>
    <n v="0.96016800000000002"/>
    <n v="1"/>
    <x v="1"/>
    <n v="5.6818181818181825"/>
    <n v="5.7284090909090919"/>
    <n v="12.729797979797981"/>
    <s v="Blw"/>
  </r>
  <r>
    <s v="OtsLGRF23S"/>
    <s v="OtsLGRF23S_10441"/>
    <s v="C-10441"/>
    <d v="2023-10-14T00:00:00"/>
    <x v="1"/>
    <s v="M"/>
    <n v="610"/>
    <x v="29"/>
    <x v="0"/>
    <s v="NA"/>
    <s v="NA"/>
    <s v="NA"/>
    <s v="M"/>
    <x v="1"/>
    <s v="OtsNPFH20S_1_0593"/>
    <s v="OtsNPFH20S_1_0553"/>
    <x v="8"/>
    <x v="3"/>
    <x v="3"/>
    <s v="FALL"/>
    <n v="1"/>
    <x v="13"/>
    <n v="0.98845608500000004"/>
    <n v="1"/>
    <x v="9"/>
    <n v="5.6818181818181825"/>
    <n v="5.7284090909090919"/>
    <n v="12.729797979797981"/>
    <s v="Abv"/>
  </r>
  <r>
    <s v="OtsLGRF23S"/>
    <s v="OtsLGRF23S_10444"/>
    <s v="C-10444"/>
    <d v="2023-10-14T00:00:00"/>
    <x v="1"/>
    <s v="F"/>
    <n v="750"/>
    <x v="1"/>
    <x v="1"/>
    <n v="1"/>
    <s v="NA"/>
    <s v="NA"/>
    <s v="F"/>
    <x v="0"/>
    <s v="OtsLYON18S_1_2309"/>
    <s v="OtsLYON18S_1_2438"/>
    <x v="3"/>
    <x v="2"/>
    <x v="2"/>
    <s v="FALL"/>
    <n v="1"/>
    <x v="17"/>
    <n v="0.80551598400000002"/>
    <n v="1"/>
    <x v="1"/>
    <n v="5.6818181818181825"/>
    <n v="5.7284090909090919"/>
    <n v="12.729797979797981"/>
    <s v="Blw"/>
  </r>
  <r>
    <s v="OtsLGRF23S"/>
    <s v="OtsLGRF23S_10447"/>
    <s v="C-10447"/>
    <d v="2023-10-14T00:00:00"/>
    <x v="1"/>
    <s v="F"/>
    <n v="640"/>
    <x v="54"/>
    <x v="0"/>
    <s v="NA"/>
    <s v="NA"/>
    <s v="NA"/>
    <s v="F"/>
    <x v="0"/>
    <s v="OtsLYON19S_1_2308"/>
    <s v="OtsLYON19S_1_2085"/>
    <x v="1"/>
    <x v="1"/>
    <x v="1"/>
    <s v="FALL"/>
    <n v="1"/>
    <x v="14"/>
    <n v="0.95971980899999998"/>
    <n v="1"/>
    <x v="3"/>
    <n v="5.6818181818181825"/>
    <n v="5.7284090909090919"/>
    <n v="12.729797979797981"/>
    <s v="Blw"/>
  </r>
  <r>
    <s v="OtsLGRF23S"/>
    <s v="OtsLGRF23S_10450"/>
    <s v="C-10450"/>
    <d v="2023-10-14T00:00:00"/>
    <x v="1"/>
    <s v="M"/>
    <n v="670"/>
    <x v="11"/>
    <x v="1"/>
    <n v="1"/>
    <s v="3DD.003D49EE59"/>
    <s v="NA"/>
    <s v="F"/>
    <x v="0"/>
    <s v="OtsLYON19S_1_0114"/>
    <s v="OtsLYON19S_1_0063"/>
    <x v="1"/>
    <x v="1"/>
    <x v="1"/>
    <s v="FALL"/>
    <n v="1.00000000000001"/>
    <x v="4"/>
    <n v="0.95971980899999998"/>
    <n v="1"/>
    <x v="3"/>
    <n v="5.6818181818181825"/>
    <n v="5.7284090909090919"/>
    <n v="12.729797979797981"/>
    <s v="Abv"/>
  </r>
  <r>
    <s v="OtsLGRF23S"/>
    <s v="OtsLGRF23S_10453"/>
    <s v="C-10453"/>
    <d v="2023-10-15T00:00:00"/>
    <x v="1"/>
    <s v="F"/>
    <n v="760"/>
    <x v="6"/>
    <x v="0"/>
    <s v="NA"/>
    <s v="NA"/>
    <s v="NA"/>
    <s v="F"/>
    <x v="0"/>
    <s v="OtsLYON19S_1_1727"/>
    <s v="OtsLYON19S_1_1953"/>
    <x v="1"/>
    <x v="1"/>
    <x v="1"/>
    <s v="FALL"/>
    <n v="0.999999999999998"/>
    <x v="1"/>
    <n v="0.95971980899999998"/>
    <n v="1"/>
    <x v="1"/>
    <n v="5.6818181818181825"/>
    <n v="5.7284090909090919"/>
    <n v="12.729797979797981"/>
    <s v="Abv"/>
  </r>
  <r>
    <s v="OtsLGRF23S"/>
    <s v="OtsLGRF23S_10456"/>
    <s v="C-10456"/>
    <d v="2023-10-15T00:00:00"/>
    <x v="1"/>
    <s v="M"/>
    <n v="670"/>
    <x v="11"/>
    <x v="1"/>
    <n v="1"/>
    <s v="NA"/>
    <s v="NA"/>
    <s v="M"/>
    <x v="1"/>
    <s v="OtsLYON20S_1_1333"/>
    <s v="OtsLYON20S_1_0870"/>
    <x v="5"/>
    <x v="3"/>
    <x v="3"/>
    <s v="FALL"/>
    <n v="1"/>
    <x v="16"/>
    <n v="0.98961045999999997"/>
    <n v="1"/>
    <x v="3"/>
    <n v="5.6818181818181825"/>
    <n v="5.7284090909090919"/>
    <n v="12.729797979797981"/>
    <s v="Abv"/>
  </r>
  <r>
    <s v="OtsLGRF23S"/>
    <s v="OtsLGRF23S_10459"/>
    <s v="C-10459"/>
    <d v="2023-10-15T00:00:00"/>
    <x v="1"/>
    <s v="M"/>
    <n v="670"/>
    <x v="11"/>
    <x v="1"/>
    <s v="NA"/>
    <s v="NA"/>
    <s v="NA"/>
    <s v="M"/>
    <x v="1"/>
    <s v="OtsPBT20-LWSFa-3646"/>
    <s v="OtsPBT20-LWSFa-3702"/>
    <x v="13"/>
    <x v="3"/>
    <x v="3"/>
    <s v="FALL"/>
    <n v="0.999999999999999"/>
    <x v="23"/>
    <e v="#N/A"/>
    <n v="1"/>
    <x v="3"/>
    <n v="5.6818181818181825"/>
    <n v="5.7284090909090919"/>
    <n v="12.729797979797981"/>
    <s v="Blw"/>
  </r>
  <r>
    <s v="OtsLGRF23S"/>
    <s v="OtsLGRF23S_10462"/>
    <s v="C-10462"/>
    <d v="2023-10-15T00:00:00"/>
    <x v="1"/>
    <s v="F"/>
    <n v="620"/>
    <x v="49"/>
    <x v="0"/>
    <s v="NA"/>
    <s v="NA"/>
    <s v="NA"/>
    <s v="F"/>
    <x v="0"/>
    <s v="OtsNPFH20S_1_0372"/>
    <s v="OtsNPFH20S_1_0337"/>
    <x v="8"/>
    <x v="3"/>
    <x v="3"/>
    <s v="FALL"/>
    <n v="1"/>
    <x v="10"/>
    <n v="0.98845608500000004"/>
    <n v="1"/>
    <x v="9"/>
    <n v="5.6818181818181825"/>
    <n v="5.7284090909090919"/>
    <n v="12.729797979797981"/>
    <s v="Abv"/>
  </r>
  <r>
    <s v="OtsLGRF23S"/>
    <s v="OtsLGRF23S_10465"/>
    <s v="C-10465"/>
    <d v="2023-10-16T00:00:00"/>
    <x v="1"/>
    <s v="M"/>
    <n v="610"/>
    <x v="29"/>
    <x v="0"/>
    <s v="NA"/>
    <s v="NA"/>
    <s v="NA"/>
    <s v="M"/>
    <x v="1"/>
    <s v="OtsLYON20S_1_0461"/>
    <s v="OtsLYON20S_1_0509"/>
    <x v="5"/>
    <x v="3"/>
    <x v="3"/>
    <s v="FALL"/>
    <n v="1"/>
    <x v="7"/>
    <n v="0.98961045999999997"/>
    <n v="1"/>
    <x v="9"/>
    <n v="5.6818181818181825"/>
    <n v="5.7284090909090919"/>
    <n v="12.729797979797981"/>
    <s v="Blw"/>
  </r>
  <r>
    <s v="OtsLGRF23S"/>
    <s v="OtsLGRF23S_10468"/>
    <s v="C-10468"/>
    <d v="2023-10-16T00:00:00"/>
    <x v="1"/>
    <s v="M"/>
    <n v="540"/>
    <x v="40"/>
    <x v="1"/>
    <n v="1"/>
    <s v="NA"/>
    <s v="NA"/>
    <s v="M"/>
    <x v="1"/>
    <s v="OtsLYON20S_1_1440"/>
    <s v="OtsLYON20S_1_1234"/>
    <x v="5"/>
    <x v="3"/>
    <x v="3"/>
    <s v="FALL"/>
    <n v="0.999999999999999"/>
    <x v="17"/>
    <n v="0.98961045999999997"/>
    <n v="1"/>
    <x v="8"/>
    <n v="5.6818181818181825"/>
    <n v="5.7284090909090919"/>
    <n v="12.729797979797981"/>
    <s v="Blw"/>
  </r>
  <r>
    <s v="OtsLGRF23S"/>
    <s v="OtsLGRF23S_10471"/>
    <s v="C-10471"/>
    <d v="2023-10-16T00:00:00"/>
    <x v="1"/>
    <s v="M"/>
    <n v="400"/>
    <x v="55"/>
    <x v="0"/>
    <s v="NA"/>
    <s v="NA"/>
    <s v="NA"/>
    <s v="M"/>
    <x v="1"/>
    <s v="NA"/>
    <s v="NA"/>
    <x v="0"/>
    <x v="0"/>
    <x v="0"/>
    <s v="FALL"/>
    <n v="1"/>
    <x v="0"/>
    <e v="#N/A"/>
    <n v="1"/>
    <x v="12"/>
    <n v="5.6818181818181825"/>
    <n v="5.7284090909090919"/>
    <n v="12.729797979797981"/>
    <s v="Abv"/>
  </r>
  <r>
    <s v="OtsLGRF23S"/>
    <s v="OtsLGRF23S_10474"/>
    <s v="C-10474"/>
    <d v="2023-10-16T00:00:00"/>
    <x v="1"/>
    <s v="M"/>
    <n v="670"/>
    <x v="11"/>
    <x v="0"/>
    <s v="NA"/>
    <s v="NA"/>
    <s v="NA"/>
    <s v="M"/>
    <x v="1"/>
    <s v="OtsLYON20S_1_0440"/>
    <s v="OtsLYON20S_1_1166"/>
    <x v="5"/>
    <x v="3"/>
    <x v="3"/>
    <s v="FALL"/>
    <n v="0.999999999999998"/>
    <x v="7"/>
    <n v="0.98961045999999997"/>
    <n v="1"/>
    <x v="3"/>
    <n v="5.6818181818181825"/>
    <n v="5.7284090909090919"/>
    <n v="12.729797979797981"/>
    <s v="Blw"/>
  </r>
  <r>
    <s v="OtsLGRF23S"/>
    <s v="OtsLGRF23S_10477"/>
    <s v="C-10477"/>
    <d v="2023-10-16T00:00:00"/>
    <x v="1"/>
    <s v="F"/>
    <n v="690"/>
    <x v="30"/>
    <x v="1"/>
    <n v="1"/>
    <s v="NA"/>
    <s v="NA"/>
    <s v="F"/>
    <x v="0"/>
    <s v="OtsLYON19S_1_1372"/>
    <s v="OtsLYON19S_1_1407"/>
    <x v="1"/>
    <x v="1"/>
    <x v="1"/>
    <s v="FALL"/>
    <n v="1"/>
    <x v="17"/>
    <n v="0.95971980899999998"/>
    <n v="1"/>
    <x v="5"/>
    <n v="5.6818181818181825"/>
    <n v="5.7284090909090919"/>
    <n v="12.729797979797981"/>
    <s v="Blw"/>
  </r>
  <r>
    <s v="OtsLGRF23S"/>
    <s v="OtsLGRF23S_10480"/>
    <s v="C-10480"/>
    <d v="2023-10-16T00:00:00"/>
    <x v="1"/>
    <s v="M"/>
    <n v="420"/>
    <x v="60"/>
    <x v="0"/>
    <s v="NA"/>
    <s v="NA"/>
    <s v="NA"/>
    <s v="M"/>
    <x v="1"/>
    <s v="NA"/>
    <s v="NA"/>
    <x v="0"/>
    <x v="0"/>
    <x v="0"/>
    <s v="FALL"/>
    <n v="1"/>
    <x v="0"/>
    <e v="#N/A"/>
    <n v="1"/>
    <x v="12"/>
    <n v="5.6818181818181825"/>
    <n v="5.7284090909090919"/>
    <n v="12.729797979797981"/>
    <s v="Abv"/>
  </r>
  <r>
    <s v="OtsLGRF23S"/>
    <s v="OtsLGRF23S_10483"/>
    <s v="C-10483"/>
    <d v="2023-10-17T00:00:00"/>
    <x v="1"/>
    <s v="F"/>
    <n v="880"/>
    <x v="22"/>
    <x v="1"/>
    <s v="NA"/>
    <s v="NA"/>
    <s v="NA"/>
    <s v="F"/>
    <x v="0"/>
    <s v="OtsLYON18S_1_1433"/>
    <s v="OtsLYON18S_1_1806"/>
    <x v="3"/>
    <x v="2"/>
    <x v="2"/>
    <s v="FALL"/>
    <n v="1"/>
    <x v="11"/>
    <n v="0.80551598400000002"/>
    <n v="1"/>
    <x v="4"/>
    <n v="5.6818181818181825"/>
    <n v="5.7284090909090919"/>
    <n v="12.729797979797981"/>
    <s v="Blw"/>
  </r>
  <r>
    <s v="OtsLGRF23S"/>
    <s v="OtsLGRF23S_10486"/>
    <s v="C-10486"/>
    <d v="2023-10-17T00:00:00"/>
    <x v="1"/>
    <s v="M"/>
    <n v="670"/>
    <x v="11"/>
    <x v="0"/>
    <s v="NA"/>
    <s v="NA"/>
    <s v="NA"/>
    <s v="M"/>
    <x v="1"/>
    <s v="NA"/>
    <s v="NA"/>
    <x v="0"/>
    <x v="0"/>
    <x v="0"/>
    <s v="FALL"/>
    <n v="0.999999999999997"/>
    <x v="0"/>
    <e v="#N/A"/>
    <n v="1"/>
    <x v="3"/>
    <n v="5.6818181818181825"/>
    <n v="5.7284090909090919"/>
    <n v="12.729797979797981"/>
    <s v="Abv"/>
  </r>
  <r>
    <s v="OtsLGRF23S"/>
    <s v="OtsLGRF23S_10489"/>
    <s v="C-10489"/>
    <d v="2023-10-17T00:00:00"/>
    <x v="1"/>
    <s v="M"/>
    <n v="640"/>
    <x v="54"/>
    <x v="0"/>
    <s v="NA"/>
    <s v="NA"/>
    <s v="NA"/>
    <s v="M"/>
    <x v="1"/>
    <s v="OtsLYON20S_1_0500"/>
    <s v="OtsLYON20S_1_0556"/>
    <x v="5"/>
    <x v="3"/>
    <x v="3"/>
    <s v="FALL"/>
    <n v="0.999999999999998"/>
    <x v="7"/>
    <n v="0.98961045999999997"/>
    <n v="1"/>
    <x v="3"/>
    <n v="5.6818181818181825"/>
    <n v="5.7284090909090919"/>
    <n v="12.729797979797981"/>
    <s v="Blw"/>
  </r>
  <r>
    <s v="OtsLGRF23S"/>
    <s v="OtsLGRF23S_10492"/>
    <s v="C-10492"/>
    <d v="2023-10-17T00:00:00"/>
    <x v="1"/>
    <s v="M"/>
    <n v="710"/>
    <x v="10"/>
    <x v="0"/>
    <s v="NA"/>
    <s v="NA"/>
    <s v="NA"/>
    <s v="M"/>
    <x v="1"/>
    <s v="NA"/>
    <s v="NA"/>
    <x v="0"/>
    <x v="0"/>
    <x v="0"/>
    <s v="FALL"/>
    <n v="0.999999999999997"/>
    <x v="0"/>
    <e v="#N/A"/>
    <n v="1"/>
    <x v="5"/>
    <n v="5.6818181818181825"/>
    <n v="5.7284090909090919"/>
    <n v="12.729797979797981"/>
    <s v="Abv"/>
  </r>
  <r>
    <s v="OtsLGRF23S"/>
    <s v="OtsLGRF23S_10495"/>
    <s v="C-10495"/>
    <d v="2023-10-17T00:00:00"/>
    <x v="1"/>
    <s v="M"/>
    <n v="630"/>
    <x v="39"/>
    <x v="1"/>
    <n v="1"/>
    <s v="NA"/>
    <s v="NA"/>
    <s v="M"/>
    <x v="1"/>
    <s v="OtsLYON20S_1_0611"/>
    <s v="OtsLYON20S_1_0583"/>
    <x v="5"/>
    <x v="3"/>
    <x v="3"/>
    <s v="FALL"/>
    <n v="1"/>
    <x v="7"/>
    <n v="0.98961045999999997"/>
    <n v="1"/>
    <x v="3"/>
    <n v="5.6818181818181825"/>
    <n v="5.7284090909090919"/>
    <n v="12.729797979797981"/>
    <s v="Blw"/>
  </r>
  <r>
    <s v="OtsLGRF23S"/>
    <s v="OtsLGRF23S_10498"/>
    <s v="C-10498"/>
    <d v="2023-10-17T00:00:00"/>
    <x v="1"/>
    <s v="F"/>
    <n v="820"/>
    <x v="19"/>
    <x v="1"/>
    <n v="1"/>
    <s v="NA"/>
    <s v="NA"/>
    <s v="F"/>
    <x v="0"/>
    <s v="OtsLYON18S_1_2383"/>
    <s v="OtsLYON18S_1_2758"/>
    <x v="3"/>
    <x v="2"/>
    <x v="2"/>
    <s v="FALL"/>
    <n v="0.999999999999999"/>
    <x v="17"/>
    <n v="0.80551598400000002"/>
    <n v="1"/>
    <x v="0"/>
    <n v="5.6818181818181825"/>
    <n v="5.7284090909090919"/>
    <n v="12.729797979797981"/>
    <s v="Blw"/>
  </r>
  <r>
    <s v="OtsLGRF23S"/>
    <s v="OtsLGRF23S_10501"/>
    <s v="C-10501"/>
    <d v="2023-10-18T00:00:00"/>
    <x v="1"/>
    <s v="M"/>
    <n v="660"/>
    <x v="33"/>
    <x v="0"/>
    <s v="NA"/>
    <s v="NA"/>
    <s v="NA"/>
    <s v="M"/>
    <x v="1"/>
    <s v="NA"/>
    <s v="NA"/>
    <x v="0"/>
    <x v="0"/>
    <x v="0"/>
    <s v="FALL"/>
    <n v="1"/>
    <x v="0"/>
    <e v="#N/A"/>
    <n v="1"/>
    <x v="3"/>
    <n v="5.6818181818181825"/>
    <n v="5.7284090909090919"/>
    <n v="12.729797979797981"/>
    <s v="Abv"/>
  </r>
  <r>
    <s v="OtsLGRF23S"/>
    <s v="OtsLGRF23S_10504"/>
    <s v="C-10504"/>
    <d v="2023-10-18T00:00:00"/>
    <x v="1"/>
    <s v="M"/>
    <n v="450"/>
    <x v="31"/>
    <x v="1"/>
    <n v="1"/>
    <s v="NA"/>
    <s v="This sample is a duplicate with OtsLGRF23S_10738."/>
    <s v="M"/>
    <x v="1"/>
    <s v="OtsLYON21S_1_0791"/>
    <s v="OtsLYON21S_1_0497"/>
    <x v="7"/>
    <x v="4"/>
    <x v="4"/>
    <s v="FALL"/>
    <n v="0.999999999999999"/>
    <x v="7"/>
    <e v="#N/A"/>
    <n v="1"/>
    <x v="10"/>
    <n v="5.6818181818181825"/>
    <n v="5.7284090909090919"/>
    <n v="12.729797979797981"/>
    <s v="Blw"/>
  </r>
  <r>
    <s v="OtsLGRF23S"/>
    <s v="OtsLGRF23S_10507"/>
    <s v="C-10507"/>
    <d v="2023-10-18T00:00:00"/>
    <x v="1"/>
    <s v="F"/>
    <n v="750"/>
    <x v="1"/>
    <x v="0"/>
    <s v="NA"/>
    <s v="NA"/>
    <s v="NA"/>
    <s v="F"/>
    <x v="0"/>
    <s v="NA"/>
    <s v="NA"/>
    <x v="0"/>
    <x v="0"/>
    <x v="0"/>
    <s v="FALL"/>
    <n v="0.999999999999998"/>
    <x v="0"/>
    <e v="#N/A"/>
    <n v="1"/>
    <x v="1"/>
    <n v="5.6818181818181825"/>
    <n v="5.7284090909090919"/>
    <n v="12.729797979797981"/>
    <s v="Abv"/>
  </r>
  <r>
    <s v="OtsLGRF23S"/>
    <s v="OtsLGRF23S_10510"/>
    <s v="C-10510"/>
    <d v="2023-10-18T00:00:00"/>
    <x v="1"/>
    <s v="M"/>
    <n v="340"/>
    <x v="59"/>
    <x v="1"/>
    <n v="1"/>
    <s v="NA"/>
    <s v="NA"/>
    <s v="M"/>
    <x v="1"/>
    <s v="OtsLYON21S_1_1117"/>
    <s v="OtsLYON21S_1_1355"/>
    <x v="7"/>
    <x v="4"/>
    <x v="4"/>
    <s v="FALL"/>
    <n v="0.999999999999998"/>
    <x v="17"/>
    <e v="#N/A"/>
    <n v="1"/>
    <x v="12"/>
    <n v="5.6818181818181825"/>
    <n v="5.7284090909090919"/>
    <n v="12.729797979797981"/>
    <s v="Blw"/>
  </r>
  <r>
    <s v="OtsLGRF23S"/>
    <s v="OtsLGRF23S_10513"/>
    <s v="C-10513"/>
    <d v="2023-10-18T00:00:00"/>
    <x v="1"/>
    <s v="M"/>
    <n v="340"/>
    <x v="59"/>
    <x v="1"/>
    <n v="1"/>
    <s v="NA"/>
    <s v="NA"/>
    <s v="M"/>
    <x v="1"/>
    <s v="OtsLYON21S_1_0979"/>
    <s v="OtsLYON21S_1_0584"/>
    <x v="7"/>
    <x v="4"/>
    <x v="4"/>
    <s v="FALL"/>
    <n v="0.999999999999999"/>
    <x v="17"/>
    <e v="#N/A"/>
    <n v="1"/>
    <x v="12"/>
    <n v="5.6818181818181825"/>
    <n v="5.7284090909090919"/>
    <n v="12.729797979797981"/>
    <s v="Blw"/>
  </r>
  <r>
    <s v="OtsLGRF23S"/>
    <s v="OtsLGRF23S_10516"/>
    <s v="C-10516"/>
    <d v="2023-10-19T00:00:00"/>
    <x v="1"/>
    <s v="M"/>
    <n v="610"/>
    <x v="29"/>
    <x v="0"/>
    <s v="NA"/>
    <s v="NA"/>
    <s v="NA"/>
    <s v="M"/>
    <x v="1"/>
    <s v="NA"/>
    <s v="NA"/>
    <x v="0"/>
    <x v="0"/>
    <x v="0"/>
    <s v="FALL"/>
    <n v="0.999999999999998"/>
    <x v="0"/>
    <e v="#N/A"/>
    <n v="1"/>
    <x v="9"/>
    <n v="5.6818181818181825"/>
    <n v="5.7284090909090919"/>
    <n v="12.729797979797981"/>
    <s v="Abv"/>
  </r>
  <r>
    <s v="OtsLGRF23S"/>
    <s v="OtsLGRF23S_10519"/>
    <s v="C-10519"/>
    <d v="2023-10-19T00:00:00"/>
    <x v="1"/>
    <s v="F"/>
    <n v="620"/>
    <x v="49"/>
    <x v="0"/>
    <s v="NA"/>
    <s v="NA"/>
    <s v="NA"/>
    <s v="F"/>
    <x v="0"/>
    <s v="OtsLYON19S_1_0560"/>
    <s v="OtsLYON19S_1_0461"/>
    <x v="1"/>
    <x v="1"/>
    <x v="1"/>
    <s v="FALL"/>
    <n v="0.999999999999997"/>
    <x v="7"/>
    <n v="0.95971980899999998"/>
    <n v="1"/>
    <x v="9"/>
    <n v="5.6818181818181825"/>
    <n v="5.7284090909090919"/>
    <n v="12.729797979797981"/>
    <s v="Blw"/>
  </r>
  <r>
    <s v="OtsLGRF23S"/>
    <s v="OtsLGRF23S_10522"/>
    <s v="C-10522"/>
    <d v="2023-10-19T00:00:00"/>
    <x v="1"/>
    <s v="M"/>
    <n v="680"/>
    <x v="35"/>
    <x v="0"/>
    <s v="NA"/>
    <s v="NA"/>
    <s v="NA"/>
    <s v="M"/>
    <x v="1"/>
    <s v="OtsLYON19S_1_0572"/>
    <s v="OtsLYON19S_1_0487"/>
    <x v="1"/>
    <x v="1"/>
    <x v="1"/>
    <s v="FALL"/>
    <n v="1"/>
    <x v="7"/>
    <n v="0.95971980899999998"/>
    <n v="1"/>
    <x v="5"/>
    <n v="5.6818181818181825"/>
    <n v="5.7284090909090919"/>
    <n v="12.729797979797981"/>
    <s v="Blw"/>
  </r>
  <r>
    <s v="OtsLGRF23S"/>
    <s v="OtsLGRF23S_10525"/>
    <s v="C-10525"/>
    <d v="2023-10-19T00:00:00"/>
    <x v="1"/>
    <s v="M"/>
    <n v="440"/>
    <x v="63"/>
    <x v="0"/>
    <s v="NA"/>
    <s v="NA"/>
    <s v="NA"/>
    <s v="M"/>
    <x v="1"/>
    <s v="OtsLYON21S_1_0810"/>
    <s v="OtsLYON21S_1_1632"/>
    <x v="7"/>
    <x v="4"/>
    <x v="4"/>
    <s v="FALL"/>
    <n v="0.999999999999999"/>
    <x v="7"/>
    <e v="#N/A"/>
    <n v="1"/>
    <x v="10"/>
    <n v="5.6818181818181825"/>
    <n v="5.7284090909090919"/>
    <n v="12.729797979797981"/>
    <s v="Blw"/>
  </r>
  <r>
    <s v="OtsLGRF23S"/>
    <s v="OtsLGRF23S_10528"/>
    <s v="C-10528"/>
    <d v="2023-10-19T00:00:00"/>
    <x v="1"/>
    <s v="M"/>
    <n v="530"/>
    <x v="25"/>
    <x v="1"/>
    <n v="1"/>
    <s v="NA"/>
    <s v="NA"/>
    <s v="M"/>
    <x v="1"/>
    <s v="OtsLYON20S_1_1360"/>
    <s v="OtsLYON20S_1_0923"/>
    <x v="5"/>
    <x v="3"/>
    <x v="3"/>
    <s v="FALL"/>
    <n v="1"/>
    <x v="15"/>
    <n v="0.98961045999999997"/>
    <n v="1"/>
    <x v="8"/>
    <n v="5.6818181818181825"/>
    <n v="5.7284090909090919"/>
    <n v="12.729797979797981"/>
    <s v="Abv"/>
  </r>
  <r>
    <s v="OtsLGRF23S"/>
    <s v="OtsLGRF23S_10531"/>
    <s v="C-10531"/>
    <d v="2023-10-19T00:00:00"/>
    <x v="1"/>
    <s v="F"/>
    <n v="710"/>
    <x v="10"/>
    <x v="1"/>
    <n v="1"/>
    <s v="NA"/>
    <s v="This sample is a duplicate with OtsLGRF23S_10852."/>
    <s v="F"/>
    <x v="0"/>
    <s v="OtsLYON19S_1_1367"/>
    <s v="OtsLYON19S_1_1442"/>
    <x v="1"/>
    <x v="1"/>
    <x v="1"/>
    <s v="FALL"/>
    <n v="0.999999999999998"/>
    <x v="17"/>
    <n v="0.95971980899999998"/>
    <n v="1"/>
    <x v="5"/>
    <n v="5.6818181818181825"/>
    <n v="5.7284090909090919"/>
    <n v="12.729797979797981"/>
    <s v="Blw"/>
  </r>
  <r>
    <s v="OtsLGRF23S"/>
    <s v="OtsLGRF23S_10534"/>
    <s v="C-10534"/>
    <d v="2023-10-19T00:00:00"/>
    <x v="1"/>
    <s v="M"/>
    <n v="440"/>
    <x v="63"/>
    <x v="0"/>
    <s v="NA"/>
    <s v="NA"/>
    <s v="NA"/>
    <s v="M"/>
    <x v="1"/>
    <s v="NA"/>
    <s v="NA"/>
    <x v="0"/>
    <x v="0"/>
    <x v="0"/>
    <s v="FALL"/>
    <n v="1"/>
    <x v="0"/>
    <e v="#N/A"/>
    <n v="1"/>
    <x v="10"/>
    <n v="5.6818181818181825"/>
    <n v="5.7284090909090919"/>
    <n v="12.729797979797981"/>
    <s v="Abv"/>
  </r>
  <r>
    <s v="OtsLGRF23S"/>
    <s v="OtsLGRF23S_10537"/>
    <s v="C-10537"/>
    <d v="2023-10-20T00:00:00"/>
    <x v="1"/>
    <s v="M"/>
    <n v="470"/>
    <x v="47"/>
    <x v="1"/>
    <n v="1"/>
    <s v="NA"/>
    <s v="NA"/>
    <s v="M"/>
    <x v="1"/>
    <s v="OtsLYON21S_1_0785"/>
    <s v="OtsLYON21S_1_0453"/>
    <x v="7"/>
    <x v="4"/>
    <x v="4"/>
    <s v="FALL"/>
    <n v="1"/>
    <x v="7"/>
    <e v="#N/A"/>
    <n v="1"/>
    <x v="10"/>
    <n v="5.6818181818181825"/>
    <n v="5.7284090909090919"/>
    <n v="12.729797979797981"/>
    <s v="Blw"/>
  </r>
  <r>
    <s v="OtsLGRF23S"/>
    <s v="OtsLGRF23S_10540"/>
    <s v="C-10540"/>
    <d v="2023-10-20T00:00:00"/>
    <x v="1"/>
    <s v="F"/>
    <n v="720"/>
    <x v="17"/>
    <x v="0"/>
    <s v="NA"/>
    <s v="NA"/>
    <s v="NA"/>
    <s v="F"/>
    <x v="0"/>
    <s v="OtsLYON19S_1_1834"/>
    <s v="OtsLYON19S_1_1566"/>
    <x v="1"/>
    <x v="1"/>
    <x v="1"/>
    <s v="FALL"/>
    <n v="0.999999999999995"/>
    <x v="1"/>
    <n v="0.95971980899999998"/>
    <n v="1"/>
    <x v="5"/>
    <n v="5.6818181818181825"/>
    <n v="5.7284090909090919"/>
    <n v="12.729797979797981"/>
    <s v="Abv"/>
  </r>
  <r>
    <s v="OtsLGRF23S"/>
    <s v="OtsLGRF23S_10543"/>
    <s v="C-10543"/>
    <d v="2023-10-20T00:00:00"/>
    <x v="1"/>
    <s v="F"/>
    <n v="820"/>
    <x v="19"/>
    <x v="0"/>
    <s v="NA"/>
    <s v="NA"/>
    <s v="NA"/>
    <s v="F"/>
    <x v="0"/>
    <s v="NA"/>
    <s v="NA"/>
    <x v="0"/>
    <x v="0"/>
    <x v="0"/>
    <s v="FALL"/>
    <n v="1"/>
    <x v="0"/>
    <e v="#N/A"/>
    <n v="1"/>
    <x v="0"/>
    <n v="5.6818181818181825"/>
    <n v="5.7284090909090919"/>
    <n v="12.729797979797981"/>
    <s v="Abv"/>
  </r>
  <r>
    <s v="OtsLGRF23S"/>
    <s v="OtsLGRF23S_10546"/>
    <s v="C-10546"/>
    <d v="2023-10-20T00:00:00"/>
    <x v="1"/>
    <s v="M"/>
    <n v="610"/>
    <x v="29"/>
    <x v="1"/>
    <n v="1"/>
    <s v="NA"/>
    <s v="NA"/>
    <s v="M"/>
    <x v="1"/>
    <s v="OtsNPFH20S_1_0807"/>
    <s v="OtsNPFH20S_1_0728"/>
    <x v="8"/>
    <x v="3"/>
    <x v="3"/>
    <s v="FALL"/>
    <n v="1"/>
    <x v="2"/>
    <n v="0.98845608500000004"/>
    <n v="1"/>
    <x v="9"/>
    <n v="5.6818181818181825"/>
    <n v="5.7284090909090919"/>
    <n v="12.729797979797981"/>
    <s v="Abv"/>
  </r>
  <r>
    <s v="OtsLGRF23S"/>
    <s v="OtsLGRF23S_10548"/>
    <s v="C-10548"/>
    <d v="2023-10-20T00:00:00"/>
    <x v="1"/>
    <s v="F"/>
    <n v="700"/>
    <x v="13"/>
    <x v="1"/>
    <s v="NA"/>
    <s v="NA"/>
    <s v="NA"/>
    <s v="F"/>
    <x v="0"/>
    <s v="OtsPBT19-RSHFa-0389"/>
    <s v="OtsPBT19-RSHFa-0433"/>
    <x v="12"/>
    <x v="1"/>
    <x v="1"/>
    <s v="FALL"/>
    <n v="1"/>
    <x v="22"/>
    <n v="0.96016800000000002"/>
    <n v="1"/>
    <x v="5"/>
    <n v="5.6818181818181825"/>
    <n v="5.7284090909090919"/>
    <n v="12.729797979797981"/>
    <s v="Blw"/>
  </r>
  <r>
    <s v="OtsLGRF23S"/>
    <s v="OtsLGRF23S_10549"/>
    <s v="C-10549"/>
    <d v="2023-10-20T00:00:00"/>
    <x v="1"/>
    <s v="M"/>
    <n v="490"/>
    <x v="44"/>
    <x v="1"/>
    <n v="1"/>
    <s v="NA"/>
    <s v="NA"/>
    <s v="M"/>
    <x v="1"/>
    <s v="OtsLYON20S_1_1509"/>
    <s v="OtsLYON20S_1_1637"/>
    <x v="5"/>
    <x v="3"/>
    <x v="3"/>
    <s v="FALL"/>
    <n v="1"/>
    <x v="1"/>
    <n v="0.98961045999999997"/>
    <n v="1"/>
    <x v="11"/>
    <n v="5.6818181818181825"/>
    <n v="5.7284090909090919"/>
    <n v="12.729797979797981"/>
    <s v="Abv"/>
  </r>
  <r>
    <s v="OtsLGRF23S"/>
    <s v="OtsLGRF23S_10551"/>
    <s v="C-10551"/>
    <d v="2023-10-20T00:00:00"/>
    <x v="1"/>
    <s v="M"/>
    <n v="610"/>
    <x v="29"/>
    <x v="0"/>
    <s v="NA"/>
    <s v="NA"/>
    <s v="NA"/>
    <s v="M"/>
    <x v="1"/>
    <s v="OtsLYON19S_1_2302"/>
    <s v="OtsLYON19S_1_2076"/>
    <x v="1"/>
    <x v="1"/>
    <x v="1"/>
    <s v="FALL"/>
    <n v="0.999999999999997"/>
    <x v="14"/>
    <n v="0.95971980899999998"/>
    <n v="1"/>
    <x v="9"/>
    <n v="5.6818181818181825"/>
    <n v="5.7284090909090919"/>
    <n v="12.729797979797981"/>
    <s v="Blw"/>
  </r>
  <r>
    <s v="OtsLGRF23S"/>
    <s v="OtsLGRF23S_10552"/>
    <s v="C-10552"/>
    <d v="2023-10-20T00:00:00"/>
    <x v="1"/>
    <s v="F"/>
    <n v="760"/>
    <x v="6"/>
    <x v="1"/>
    <n v="1"/>
    <s v="NA"/>
    <s v="NA"/>
    <s v="F"/>
    <x v="0"/>
    <s v="OtsLYON19S_1_0529"/>
    <s v="OtsLYON19S_1_0372"/>
    <x v="1"/>
    <x v="1"/>
    <x v="1"/>
    <s v="FALL"/>
    <n v="0.999999999999999"/>
    <x v="7"/>
    <n v="0.95971980899999998"/>
    <n v="1"/>
    <x v="1"/>
    <n v="5.6818181818181825"/>
    <n v="5.7284090909090919"/>
    <n v="12.729797979797981"/>
    <s v="Blw"/>
  </r>
  <r>
    <s v="OtsLGRF23S"/>
    <s v="OtsLGRF23S_10554"/>
    <s v="C-10554"/>
    <d v="2023-10-20T00:00:00"/>
    <x v="1"/>
    <s v="M"/>
    <n v="600"/>
    <x v="43"/>
    <x v="1"/>
    <n v="1"/>
    <s v="NA"/>
    <s v="NA"/>
    <s v="M"/>
    <x v="1"/>
    <s v="OtsLYON20S_1_1374"/>
    <s v="OtsLYON20S_1_0928"/>
    <x v="5"/>
    <x v="3"/>
    <x v="3"/>
    <s v="FALL"/>
    <n v="0.999999999999997"/>
    <x v="15"/>
    <n v="0.98961045999999997"/>
    <n v="1"/>
    <x v="9"/>
    <n v="5.6818181818181825"/>
    <n v="5.7284090909090919"/>
    <n v="12.729797979797981"/>
    <s v="Abv"/>
  </r>
  <r>
    <s v="OtsLGRF23S"/>
    <s v="OtsLGRF23S_10555"/>
    <s v="C-10555"/>
    <d v="2023-10-20T00:00:00"/>
    <x v="1"/>
    <s v="M"/>
    <n v="320"/>
    <x v="68"/>
    <x v="1"/>
    <n v="1"/>
    <s v="NA"/>
    <s v="NA"/>
    <s v="M"/>
    <x v="1"/>
    <s v="OtsLYON21S_1_1077"/>
    <s v="OtsLYON21S_1_1270"/>
    <x v="7"/>
    <x v="4"/>
    <x v="4"/>
    <s v="FALL"/>
    <n v="1"/>
    <x v="17"/>
    <e v="#N/A"/>
    <n v="1"/>
    <x v="12"/>
    <n v="5.6818181818181825"/>
    <n v="5.7284090909090919"/>
    <n v="12.729797979797981"/>
    <s v="Blw"/>
  </r>
  <r>
    <s v="OtsLGRF23S"/>
    <s v="OtsLGRF23S_10557"/>
    <s v="C-10557"/>
    <d v="2023-10-20T00:00:00"/>
    <x v="1"/>
    <s v="M"/>
    <n v="340"/>
    <x v="59"/>
    <x v="1"/>
    <n v="1"/>
    <s v="NA"/>
    <s v="NA"/>
    <s v="M"/>
    <x v="1"/>
    <s v="OtsLYON21S_1_1077"/>
    <s v="OtsLYON21S_1_1270"/>
    <x v="7"/>
    <x v="4"/>
    <x v="4"/>
    <s v="FALL"/>
    <n v="1"/>
    <x v="17"/>
    <e v="#N/A"/>
    <n v="1"/>
    <x v="12"/>
    <n v="5.6818181818181825"/>
    <n v="5.7284090909090919"/>
    <n v="12.729797979797981"/>
    <s v="Blw"/>
  </r>
  <r>
    <s v="OtsLGRF23S"/>
    <s v="OtsLGRF23S_10558"/>
    <s v="C-10558"/>
    <d v="2023-10-21T00:00:00"/>
    <x v="1"/>
    <s v="M"/>
    <n v="340"/>
    <x v="59"/>
    <x v="1"/>
    <n v="1"/>
    <s v="NA"/>
    <s v="NA"/>
    <s v="M"/>
    <x v="1"/>
    <s v="OtsLYON21S_1_1075"/>
    <s v="OtsLYON21S_1_1282"/>
    <x v="7"/>
    <x v="4"/>
    <x v="4"/>
    <s v="FALL"/>
    <n v="1"/>
    <x v="17"/>
    <e v="#N/A"/>
    <n v="1"/>
    <x v="12"/>
    <n v="5.6818181818181825"/>
    <n v="5.7284090909090919"/>
    <n v="12.729797979797981"/>
    <s v="Blw"/>
  </r>
  <r>
    <s v="OtsLGRF23S"/>
    <s v="OtsLGRF23S_10560"/>
    <s v="C-10560"/>
    <d v="2023-10-21T00:00:00"/>
    <x v="1"/>
    <s v="F"/>
    <n v="750"/>
    <x v="1"/>
    <x v="0"/>
    <s v="NA"/>
    <s v="NA"/>
    <s v="NA"/>
    <s v="F"/>
    <x v="0"/>
    <s v="OtsLYON19S_1_0573"/>
    <s v="OtsLYON19S_1_0609"/>
    <x v="1"/>
    <x v="1"/>
    <x v="1"/>
    <s v="FALL"/>
    <n v="0.999999999999994"/>
    <x v="7"/>
    <n v="0.95971980899999998"/>
    <n v="1"/>
    <x v="1"/>
    <n v="5.6818181818181825"/>
    <n v="5.7284090909090919"/>
    <n v="12.729797979797981"/>
    <s v="Blw"/>
  </r>
  <r>
    <s v="OtsLGRF23S"/>
    <s v="OtsLGRF23S_10561"/>
    <s v="C-10561"/>
    <d v="2023-10-21T00:00:00"/>
    <x v="1"/>
    <s v="M"/>
    <n v="660"/>
    <x v="33"/>
    <x v="1"/>
    <n v="1"/>
    <s v="NA"/>
    <s v="NA"/>
    <s v="M"/>
    <x v="1"/>
    <s v="OtsLYON19S_1_0546"/>
    <s v="OtsLYON19S_1_0431"/>
    <x v="1"/>
    <x v="1"/>
    <x v="1"/>
    <s v="FALL"/>
    <n v="1"/>
    <x v="7"/>
    <n v="0.95971980899999998"/>
    <n v="1"/>
    <x v="3"/>
    <n v="5.6818181818181825"/>
    <n v="5.7284090909090919"/>
    <n v="12.729797979797981"/>
    <s v="Blw"/>
  </r>
  <r>
    <s v="OtsLGRF23S"/>
    <s v="OtsLGRF23S_10563"/>
    <s v="C-10563"/>
    <d v="2023-10-21T00:00:00"/>
    <x v="1"/>
    <s v="M"/>
    <n v="620"/>
    <x v="49"/>
    <x v="1"/>
    <n v="1"/>
    <s v="NA"/>
    <s v="NA"/>
    <s v="M"/>
    <x v="1"/>
    <s v="NA"/>
    <s v="NA"/>
    <x v="0"/>
    <x v="0"/>
    <x v="0"/>
    <s v="FALL"/>
    <n v="0.999999999999999"/>
    <x v="8"/>
    <e v="#N/A"/>
    <n v="1"/>
    <x v="9"/>
    <n v="5.6818181818181825"/>
    <n v="5.7284090909090919"/>
    <n v="12.729797979797981"/>
    <s v="Abv"/>
  </r>
  <r>
    <s v="OtsLGRF23S"/>
    <s v="OtsLGRF23S_10564"/>
    <s v="C-10564"/>
    <d v="2023-10-21T00:00:00"/>
    <x v="1"/>
    <s v="F"/>
    <n v="630"/>
    <x v="39"/>
    <x v="1"/>
    <s v="NA"/>
    <s v="NA"/>
    <s v="NA"/>
    <s v="F"/>
    <x v="0"/>
    <s v="OtsLYON19S_1_0560"/>
    <s v="OtsLYON19S_1_0463"/>
    <x v="1"/>
    <x v="1"/>
    <x v="1"/>
    <s v="FALL"/>
    <n v="0.999999999999999"/>
    <x v="7"/>
    <n v="0.95971980899999998"/>
    <n v="1"/>
    <x v="3"/>
    <n v="5.6818181818181825"/>
    <n v="5.7284090909090919"/>
    <n v="12.729797979797981"/>
    <s v="Blw"/>
  </r>
  <r>
    <s v="OtsLGRF23S"/>
    <s v="OtsLGRF23S_10566"/>
    <s v="C-10566"/>
    <d v="2023-10-21T00:00:00"/>
    <x v="1"/>
    <s v="F"/>
    <n v="700"/>
    <x v="13"/>
    <x v="0"/>
    <s v="NA"/>
    <s v="NA"/>
    <s v="This sample is a duplicate with OtsLGRF23S_9676."/>
    <s v="M"/>
    <x v="1"/>
    <s v="OtsLYON19S_1_0562"/>
    <s v="OtsLYON19S_1_0464"/>
    <x v="1"/>
    <x v="1"/>
    <x v="1"/>
    <s v="FALL"/>
    <n v="1"/>
    <x v="7"/>
    <n v="0.95971980899999998"/>
    <n v="1"/>
    <x v="5"/>
    <n v="5.6818181818181825"/>
    <n v="5.7284090909090919"/>
    <n v="12.729797979797981"/>
    <s v="Blw"/>
  </r>
  <r>
    <s v="OtsLGRF23S"/>
    <s v="OtsLGRF23S_10567"/>
    <s v="C-10567"/>
    <d v="2023-10-21T00:00:00"/>
    <x v="1"/>
    <s v="M"/>
    <n v="610"/>
    <x v="29"/>
    <x v="0"/>
    <n v="1"/>
    <s v="NA"/>
    <s v="NA"/>
    <s v="M"/>
    <x v="1"/>
    <s v="OtsLYON19S_1_1364"/>
    <s v="OtsLYON19S_1_1286"/>
    <x v="1"/>
    <x v="1"/>
    <x v="1"/>
    <s v="FALL"/>
    <n v="0.999999999999997"/>
    <x v="17"/>
    <n v="0.95971980899999998"/>
    <n v="1"/>
    <x v="9"/>
    <n v="5.6818181818181825"/>
    <n v="5.7284090909090919"/>
    <n v="12.729797979797981"/>
    <s v="Blw"/>
  </r>
  <r>
    <s v="OtsLGRF23S"/>
    <s v="OtsLGRF23S_10569"/>
    <s v="C-10569"/>
    <d v="2023-10-21T00:00:00"/>
    <x v="1"/>
    <s v="M"/>
    <n v="780"/>
    <x v="8"/>
    <x v="1"/>
    <s v="NA"/>
    <s v="NA"/>
    <s v="NA"/>
    <s v="M"/>
    <x v="1"/>
    <s v="OtsPBT19-RSHFa-0314"/>
    <s v="OtsPBT19-RSHFa-0214"/>
    <x v="12"/>
    <x v="1"/>
    <x v="1"/>
    <s v="FALL"/>
    <n v="1"/>
    <x v="22"/>
    <n v="0.96016800000000002"/>
    <n v="1"/>
    <x v="0"/>
    <n v="5.6818181818181825"/>
    <n v="5.7284090909090919"/>
    <n v="12.729797979797981"/>
    <s v="Blw"/>
  </r>
  <r>
    <s v="OtsLGRF23S"/>
    <s v="OtsLGRF23S_10570"/>
    <s v="C-10570"/>
    <d v="2023-10-21T00:00:00"/>
    <x v="1"/>
    <s v="M"/>
    <n v="770"/>
    <x v="2"/>
    <x v="0"/>
    <s v="NA"/>
    <s v="NA"/>
    <s v="NA"/>
    <s v="M"/>
    <x v="1"/>
    <s v="OtsPBT19-PRHFa-0624"/>
    <s v="OtsPBT19-PRHFa-0546"/>
    <x v="10"/>
    <x v="1"/>
    <x v="1"/>
    <s v="FALL"/>
    <n v="0.999999999999997"/>
    <x v="20"/>
    <n v="0.96152300000000002"/>
    <n v="1"/>
    <x v="1"/>
    <n v="5.6818181818181825"/>
    <n v="5.7284090909090919"/>
    <n v="12.729797979797981"/>
    <s v="Blw"/>
  </r>
  <r>
    <s v="OtsLGRF23S"/>
    <s v="OtsLGRF23S_10572"/>
    <s v="C-10572"/>
    <d v="2023-10-21T00:00:00"/>
    <x v="1"/>
    <s v="M"/>
    <n v="580"/>
    <x v="46"/>
    <x v="0"/>
    <s v="NA"/>
    <s v="NA"/>
    <s v="NA"/>
    <s v="M"/>
    <x v="1"/>
    <s v="NA"/>
    <s v="NA"/>
    <x v="0"/>
    <x v="0"/>
    <x v="0"/>
    <s v="FALL"/>
    <n v="1"/>
    <x v="0"/>
    <e v="#N/A"/>
    <n v="1"/>
    <x v="9"/>
    <n v="5.6818181818181825"/>
    <n v="5.7284090909090919"/>
    <n v="12.729797979797981"/>
    <s v="Abv"/>
  </r>
  <r>
    <s v="OtsLGRF23S"/>
    <s v="OtsLGRF23S_10573"/>
    <s v="C-10573"/>
    <d v="2023-10-22T00:00:00"/>
    <x v="1"/>
    <s v="M"/>
    <n v="740"/>
    <x v="12"/>
    <x v="0"/>
    <s v="NA"/>
    <s v="NA"/>
    <s v="NA"/>
    <s v="M"/>
    <x v="1"/>
    <s v="OtsPBT19-PRHFa-5922"/>
    <s v="OtsPBT19-PRHFa-5837"/>
    <x v="10"/>
    <x v="1"/>
    <x v="1"/>
    <s v="FALL"/>
    <n v="1"/>
    <x v="20"/>
    <n v="0.96152300000000002"/>
    <n v="1"/>
    <x v="1"/>
    <n v="5.6818181818181825"/>
    <n v="5.7284090909090919"/>
    <n v="12.729797979797981"/>
    <s v="Blw"/>
  </r>
  <r>
    <s v="OtsLGRF23S"/>
    <s v="OtsLGRF23S_10575"/>
    <s v="C-10575"/>
    <d v="2023-10-22T00:00:00"/>
    <x v="1"/>
    <s v="F"/>
    <n v="700"/>
    <x v="13"/>
    <x v="1"/>
    <s v="NA"/>
    <s v="NA"/>
    <s v="NA"/>
    <s v="F"/>
    <x v="0"/>
    <s v="OtsPBT19-PRHFa-0963"/>
    <s v="OtsPBT19-PRHFa-1049"/>
    <x v="10"/>
    <x v="1"/>
    <x v="1"/>
    <s v="FALL"/>
    <n v="1"/>
    <x v="20"/>
    <n v="0.96152300000000002"/>
    <n v="1"/>
    <x v="5"/>
    <n v="5.6818181818181825"/>
    <n v="5.7284090909090919"/>
    <n v="12.729797979797981"/>
    <s v="Blw"/>
  </r>
  <r>
    <s v="OtsLGRF23S"/>
    <s v="OtsLGRF23S_10576"/>
    <s v="C-10576"/>
    <d v="2023-10-22T00:00:00"/>
    <x v="1"/>
    <s v="M"/>
    <n v="510"/>
    <x v="58"/>
    <x v="0"/>
    <s v="NA"/>
    <s v="NA"/>
    <s v="NA"/>
    <s v="M"/>
    <x v="1"/>
    <s v="OtsLYON21S_1_0820"/>
    <s v="OtsLYON21S_1_1648"/>
    <x v="7"/>
    <x v="4"/>
    <x v="4"/>
    <s v="FALL"/>
    <n v="0.999999999999995"/>
    <x v="7"/>
    <e v="#N/A"/>
    <n v="1"/>
    <x v="11"/>
    <n v="5.6818181818181825"/>
    <n v="5.7284090909090919"/>
    <n v="12.729797979797981"/>
    <s v="Blw"/>
  </r>
  <r>
    <s v="OtsLGRF23S"/>
    <s v="OtsLGRF23S_10578"/>
    <s v="C-10578"/>
    <d v="2023-10-22T00:00:00"/>
    <x v="1"/>
    <s v="M"/>
    <n v="610"/>
    <x v="29"/>
    <x v="0"/>
    <s v="NA"/>
    <s v="NA"/>
    <s v="NA"/>
    <s v="M"/>
    <x v="1"/>
    <s v="OtsLYON20S_1_1533"/>
    <s v="OtsLYON20S_1_1680"/>
    <x v="5"/>
    <x v="3"/>
    <x v="3"/>
    <s v="FALL"/>
    <n v="0.999999999999999"/>
    <x v="1"/>
    <n v="0.98961045999999997"/>
    <n v="1"/>
    <x v="9"/>
    <n v="5.6818181818181825"/>
    <n v="5.7284090909090919"/>
    <n v="12.729797979797981"/>
    <s v="Abv"/>
  </r>
  <r>
    <s v="OtsLGRF23S"/>
    <s v="OtsLGRF23S_10579"/>
    <s v="C-10579"/>
    <d v="2023-10-22T00:00:00"/>
    <x v="1"/>
    <s v="M"/>
    <n v="860"/>
    <x v="27"/>
    <x v="0"/>
    <s v="NA"/>
    <s v="NA"/>
    <s v="NA"/>
    <s v="M"/>
    <x v="1"/>
    <s v="NA"/>
    <s v="NA"/>
    <x v="0"/>
    <x v="0"/>
    <x v="0"/>
    <s v="FALL"/>
    <n v="1"/>
    <x v="0"/>
    <e v="#N/A"/>
    <n v="1"/>
    <x v="2"/>
    <n v="5.6818181818181825"/>
    <n v="5.7284090909090919"/>
    <n v="12.729797979797981"/>
    <s v="Abv"/>
  </r>
  <r>
    <s v="OtsLGRF23S"/>
    <s v="OtsLGRF23S_10581"/>
    <s v="C-10581"/>
    <d v="2023-10-22T00:00:00"/>
    <x v="1"/>
    <s v="F"/>
    <n v="670"/>
    <x v="11"/>
    <x v="1"/>
    <n v="1"/>
    <s v="NA"/>
    <s v="NA"/>
    <s v="F"/>
    <x v="0"/>
    <s v="OtsLYON19S_1_1340"/>
    <s v="OtsLYON19S_1_1411"/>
    <x v="1"/>
    <x v="1"/>
    <x v="1"/>
    <s v="FALL"/>
    <n v="0.999999999999999"/>
    <x v="17"/>
    <n v="0.95971980899999998"/>
    <n v="1"/>
    <x v="3"/>
    <n v="5.6818181818181825"/>
    <n v="5.7284090909090919"/>
    <n v="12.729797979797981"/>
    <s v="Blw"/>
  </r>
  <r>
    <s v="OtsLGRF23S"/>
    <s v="OtsLGRF23S_10582"/>
    <s v="C-10582"/>
    <d v="2023-10-22T00:00:00"/>
    <x v="1"/>
    <s v="M"/>
    <n v="730"/>
    <x v="16"/>
    <x v="1"/>
    <s v="NA"/>
    <s v="NA"/>
    <s v="NA"/>
    <s v="M"/>
    <x v="1"/>
    <s v="OtsPBT19-RSHFa-0341"/>
    <s v="OtsPBT19-RSHFa-0245"/>
    <x v="12"/>
    <x v="1"/>
    <x v="1"/>
    <s v="FALL"/>
    <n v="1.00000000000001"/>
    <x v="22"/>
    <n v="0.96016800000000002"/>
    <n v="1"/>
    <x v="1"/>
    <n v="5.6818181818181825"/>
    <n v="5.7284090909090919"/>
    <n v="12.729797979797981"/>
    <s v="Blw"/>
  </r>
  <r>
    <s v="OtsLGRF23S"/>
    <s v="OtsLGRF23S_10584"/>
    <s v="C-10584"/>
    <d v="2023-10-22T00:00:00"/>
    <x v="1"/>
    <s v="F"/>
    <n v="650"/>
    <x v="5"/>
    <x v="1"/>
    <n v="1"/>
    <s v="NA"/>
    <s v="NA"/>
    <s v="F"/>
    <x v="0"/>
    <s v="OtsLYON19S_1_1339"/>
    <s v="OtsLYON19S_1_1425"/>
    <x v="1"/>
    <x v="1"/>
    <x v="1"/>
    <s v="FALL"/>
    <n v="1"/>
    <x v="17"/>
    <n v="0.95971980899999998"/>
    <n v="1"/>
    <x v="3"/>
    <n v="5.6818181818181825"/>
    <n v="5.7284090909090919"/>
    <n v="12.729797979797981"/>
    <s v="Blw"/>
  </r>
  <r>
    <s v="OtsLGRF23S"/>
    <s v="OtsLGRF23S_10585"/>
    <s v="C-10585"/>
    <d v="2023-10-22T00:00:00"/>
    <x v="1"/>
    <s v="M"/>
    <n v="450"/>
    <x v="31"/>
    <x v="1"/>
    <n v="1"/>
    <s v="NA"/>
    <s v="NA"/>
    <s v="M"/>
    <x v="1"/>
    <s v="OtsLYON21S_1_0789"/>
    <s v="OtsLYON21S_1_0473"/>
    <x v="7"/>
    <x v="4"/>
    <x v="4"/>
    <s v="FALL"/>
    <n v="1"/>
    <x v="7"/>
    <e v="#N/A"/>
    <n v="1"/>
    <x v="10"/>
    <n v="5.6818181818181825"/>
    <n v="5.7284090909090919"/>
    <n v="12.729797979797981"/>
    <s v="Blw"/>
  </r>
  <r>
    <s v="OtsLGRF23S"/>
    <s v="OtsLGRF23S_10587"/>
    <s v="C-10587"/>
    <d v="2023-10-22T00:00:00"/>
    <x v="1"/>
    <s v="F"/>
    <n v="770"/>
    <x v="2"/>
    <x v="1"/>
    <s v="NA"/>
    <s v="NA"/>
    <s v="NA"/>
    <s v="F"/>
    <x v="0"/>
    <s v="NA"/>
    <s v="NA"/>
    <x v="0"/>
    <x v="0"/>
    <x v="0"/>
    <s v="FALL"/>
    <n v="0.99999999999999201"/>
    <x v="8"/>
    <e v="#N/A"/>
    <n v="1"/>
    <x v="1"/>
    <n v="5.6818181818181825"/>
    <n v="5.7284090909090919"/>
    <n v="12.729797979797981"/>
    <s v="Abv"/>
  </r>
  <r>
    <s v="OtsLGRF23S"/>
    <s v="OtsLGRF23S_10588"/>
    <s v="C-10588"/>
    <d v="2023-10-22T00:00:00"/>
    <x v="1"/>
    <s v="F"/>
    <n v="730"/>
    <x v="16"/>
    <x v="1"/>
    <s v="NA"/>
    <s v="NA"/>
    <s v="NA"/>
    <s v="F"/>
    <x v="0"/>
    <s v="OtsPBT19-PRHFa-0110"/>
    <s v="OtsPBT19-PRHFa-0012"/>
    <x v="10"/>
    <x v="1"/>
    <x v="1"/>
    <s v="FALL"/>
    <n v="0.999999999999998"/>
    <x v="20"/>
    <n v="0.96152300000000002"/>
    <n v="1"/>
    <x v="1"/>
    <n v="5.6818181818181825"/>
    <n v="5.7284090909090919"/>
    <n v="12.729797979797981"/>
    <s v="Blw"/>
  </r>
  <r>
    <s v="OtsLGRF23S"/>
    <s v="OtsLGRF23S_10590"/>
    <s v="C-10590"/>
    <d v="2023-10-22T00:00:00"/>
    <x v="1"/>
    <s v="M"/>
    <n v="520"/>
    <x v="48"/>
    <x v="0"/>
    <s v="NA"/>
    <s v="NA"/>
    <s v="NA"/>
    <s v="M"/>
    <x v="1"/>
    <s v="NA"/>
    <s v="NA"/>
    <x v="0"/>
    <x v="0"/>
    <x v="0"/>
    <s v="FALL"/>
    <n v="0.999999999999997"/>
    <x v="0"/>
    <e v="#N/A"/>
    <n v="1"/>
    <x v="11"/>
    <n v="5.6818181818181825"/>
    <n v="5.7284090909090919"/>
    <n v="12.729797979797981"/>
    <s v="Abv"/>
  </r>
  <r>
    <s v="OtsLGRF23S"/>
    <s v="OtsLGRF23S_10591"/>
    <s v="C-10591"/>
    <d v="2023-10-22T00:00:00"/>
    <x v="1"/>
    <s v="F"/>
    <n v="670"/>
    <x v="11"/>
    <x v="0"/>
    <s v="NA"/>
    <s v="NA"/>
    <s v="NA"/>
    <s v="F"/>
    <x v="0"/>
    <s v="OtsLYON20S_1_1809"/>
    <s v="OtsLYON20S_1_2030"/>
    <x v="5"/>
    <x v="3"/>
    <x v="3"/>
    <s v="FALL"/>
    <n v="1"/>
    <x v="14"/>
    <n v="0.98961045999999997"/>
    <n v="1"/>
    <x v="3"/>
    <n v="5.6818181818181825"/>
    <n v="5.7284090909090919"/>
    <n v="12.729797979797981"/>
    <s v="Blw"/>
  </r>
  <r>
    <s v="OtsLGRF23S"/>
    <s v="OtsLGRF23S_10593"/>
    <s v="C-10593"/>
    <d v="2023-10-23T00:00:00"/>
    <x v="1"/>
    <s v="M"/>
    <n v="780"/>
    <x v="8"/>
    <x v="1"/>
    <n v="1"/>
    <s v="NA"/>
    <s v="NA"/>
    <s v="M"/>
    <x v="1"/>
    <s v="OtsLYON19S_1_0562"/>
    <s v="OtsLYON19S_1_0465"/>
    <x v="1"/>
    <x v="1"/>
    <x v="1"/>
    <s v="FALL"/>
    <n v="0.999999999999996"/>
    <x v="7"/>
    <n v="0.95971980899999998"/>
    <n v="1"/>
    <x v="0"/>
    <n v="5.6818181818181825"/>
    <n v="5.7284090909090919"/>
    <n v="12.729797979797981"/>
    <s v="Blw"/>
  </r>
  <r>
    <s v="OtsLGRF23S"/>
    <s v="OtsLGRF23S_10594"/>
    <s v="C-10594"/>
    <d v="2023-10-23T00:00:00"/>
    <x v="1"/>
    <s v="M"/>
    <n v="780"/>
    <x v="8"/>
    <x v="0"/>
    <s v="NA"/>
    <s v="NA"/>
    <s v="NA"/>
    <s v="M"/>
    <x v="1"/>
    <s v="OtsLYON19S_1_0572"/>
    <s v="OtsLYON19S_1_0485"/>
    <x v="1"/>
    <x v="1"/>
    <x v="1"/>
    <s v="FALL"/>
    <n v="1"/>
    <x v="7"/>
    <n v="0.95971980899999998"/>
    <n v="1"/>
    <x v="0"/>
    <n v="5.6818181818181825"/>
    <n v="5.7284090909090919"/>
    <n v="12.729797979797981"/>
    <s v="Blw"/>
  </r>
  <r>
    <s v="OtsLGRF23S"/>
    <s v="OtsLGRF23S_10596"/>
    <s v="C-10596"/>
    <d v="2023-10-23T00:00:00"/>
    <x v="1"/>
    <s v="F"/>
    <n v="760"/>
    <x v="6"/>
    <x v="1"/>
    <n v="1"/>
    <s v="NA"/>
    <s v="NA"/>
    <s v="F"/>
    <x v="0"/>
    <s v="OtsLYON19S_1_0535"/>
    <s v="OtsLYON19S_1_0385"/>
    <x v="1"/>
    <x v="1"/>
    <x v="1"/>
    <s v="FALL"/>
    <n v="0.999999999999997"/>
    <x v="7"/>
    <n v="0.95971980899999998"/>
    <n v="1"/>
    <x v="1"/>
    <n v="5.6818181818181825"/>
    <n v="5.7284090909090919"/>
    <n v="12.729797979797981"/>
    <s v="Blw"/>
  </r>
  <r>
    <s v="OtsLGRF23S"/>
    <s v="OtsLGRF23S_10597"/>
    <s v="C-10597"/>
    <d v="2023-10-23T00:00:00"/>
    <x v="1"/>
    <s v="F"/>
    <n v="760"/>
    <x v="6"/>
    <x v="0"/>
    <s v="NA"/>
    <s v="NA"/>
    <s v="NA"/>
    <s v="F"/>
    <x v="0"/>
    <s v="NA"/>
    <s v="NA"/>
    <x v="0"/>
    <x v="0"/>
    <x v="0"/>
    <s v="FALL"/>
    <n v="1"/>
    <x v="0"/>
    <e v="#N/A"/>
    <n v="1"/>
    <x v="1"/>
    <n v="5.6818181818181825"/>
    <n v="5.7284090909090919"/>
    <n v="12.729797979797981"/>
    <s v="Abv"/>
  </r>
  <r>
    <s v="OtsLGRF23S"/>
    <s v="OtsLGRF23S_10599"/>
    <s v="C-10599"/>
    <d v="2023-10-23T00:00:00"/>
    <x v="1"/>
    <s v="M"/>
    <n v="320"/>
    <x v="68"/>
    <x v="1"/>
    <n v="1"/>
    <s v="NA"/>
    <s v="NA"/>
    <s v="M"/>
    <x v="1"/>
    <s v="OtsLYON21S_1_1179"/>
    <s v="OtsLYON21S_1_2305"/>
    <x v="7"/>
    <x v="4"/>
    <x v="4"/>
    <s v="FALL"/>
    <n v="1"/>
    <x v="17"/>
    <e v="#N/A"/>
    <n v="1"/>
    <x v="12"/>
    <n v="5.6818181818181825"/>
    <n v="5.7284090909090919"/>
    <n v="12.729797979797981"/>
    <s v="Blw"/>
  </r>
  <r>
    <s v="OtsLGRF23S"/>
    <s v="OtsLGRF23S_10600"/>
    <s v="C-10600"/>
    <d v="2023-10-23T00:00:00"/>
    <x v="1"/>
    <s v="F"/>
    <n v="770"/>
    <x v="2"/>
    <x v="1"/>
    <n v="1"/>
    <s v="NA"/>
    <s v="NA"/>
    <s v="F"/>
    <x v="0"/>
    <s v="OtsLYON19S_1_0550"/>
    <s v="OtsLYON19S_1_0435"/>
    <x v="1"/>
    <x v="1"/>
    <x v="1"/>
    <s v="FALL"/>
    <n v="1"/>
    <x v="7"/>
    <n v="0.95971980899999998"/>
    <n v="1"/>
    <x v="1"/>
    <n v="5.6818181818181825"/>
    <n v="5.7284090909090919"/>
    <n v="12.729797979797981"/>
    <s v="Blw"/>
  </r>
  <r>
    <s v="OtsLGRF23S"/>
    <s v="OtsLGRF23S_10602"/>
    <s v="C-10602"/>
    <d v="2023-10-23T00:00:00"/>
    <x v="1"/>
    <s v="M"/>
    <n v="820"/>
    <x v="19"/>
    <x v="0"/>
    <s v="NA"/>
    <s v="NA"/>
    <s v="NA"/>
    <s v="M"/>
    <x v="1"/>
    <s v="OtsLYON19S_1_0558"/>
    <s v="OtsLYON19S_1_0460"/>
    <x v="1"/>
    <x v="1"/>
    <x v="1"/>
    <s v="FALL"/>
    <n v="0.999999999999999"/>
    <x v="7"/>
    <n v="0.95971980899999998"/>
    <n v="1"/>
    <x v="0"/>
    <n v="5.6818181818181825"/>
    <n v="5.7284090909090919"/>
    <n v="12.729797979797981"/>
    <s v="Blw"/>
  </r>
  <r>
    <s v="OtsLGRF23S"/>
    <s v="OtsLGRF23S_10603"/>
    <s v="C-10603"/>
    <d v="2023-10-23T00:00:00"/>
    <x v="1"/>
    <s v="F"/>
    <n v="670"/>
    <x v="11"/>
    <x v="1"/>
    <n v="1"/>
    <s v="NA"/>
    <s v="NA"/>
    <s v="F"/>
    <x v="0"/>
    <s v="OtsLYON19S_1_1336"/>
    <s v="OtsLYON19S_1_1296"/>
    <x v="1"/>
    <x v="1"/>
    <x v="1"/>
    <s v="FALL"/>
    <n v="1"/>
    <x v="17"/>
    <n v="0.95971980899999998"/>
    <n v="1"/>
    <x v="3"/>
    <n v="5.6818181818181825"/>
    <n v="5.7284090909090919"/>
    <n v="12.729797979797981"/>
    <s v="Blw"/>
  </r>
  <r>
    <s v="OtsLGRF23S"/>
    <s v="OtsLGRF23S_10605"/>
    <s v="C-10605"/>
    <d v="2023-10-23T00:00:00"/>
    <x v="1"/>
    <s v="M"/>
    <n v="330"/>
    <x v="65"/>
    <x v="1"/>
    <n v="1"/>
    <s v="NA"/>
    <s v="NA"/>
    <s v="M"/>
    <x v="1"/>
    <s v="OtsLYON21S_1_1060"/>
    <s v="OtsLYON21S_1_1239"/>
    <x v="7"/>
    <x v="4"/>
    <x v="4"/>
    <s v="FALL"/>
    <n v="0.999999999999994"/>
    <x v="17"/>
    <e v="#N/A"/>
    <n v="1"/>
    <x v="12"/>
    <n v="5.6818181818181825"/>
    <n v="5.7284090909090919"/>
    <n v="12.729797979797981"/>
    <s v="Blw"/>
  </r>
  <r>
    <s v="OtsLGRF23S"/>
    <s v="OtsLGRF23S_10606"/>
    <s v="C-10606"/>
    <d v="2023-10-23T00:00:00"/>
    <x v="1"/>
    <s v="M"/>
    <n v="680"/>
    <x v="35"/>
    <x v="0"/>
    <s v="NA"/>
    <s v="NA"/>
    <s v="NA"/>
    <s v="M"/>
    <x v="1"/>
    <s v="OtsLYON19S_1_1820"/>
    <s v="OtsLYON19S_1_1550"/>
    <x v="1"/>
    <x v="1"/>
    <x v="1"/>
    <s v="FALL"/>
    <n v="1"/>
    <x v="1"/>
    <n v="0.95971980899999998"/>
    <n v="1"/>
    <x v="5"/>
    <n v="5.6818181818181825"/>
    <n v="5.7284090909090919"/>
    <n v="12.729797979797981"/>
    <s v="Abv"/>
  </r>
  <r>
    <s v="OtsLGRF23S"/>
    <s v="OtsLGRF23S_10608"/>
    <s v="C-10608"/>
    <d v="2023-10-23T00:00:00"/>
    <x v="1"/>
    <s v="M"/>
    <n v="830"/>
    <x v="15"/>
    <x v="0"/>
    <s v="NA"/>
    <s v="NA"/>
    <s v="NA"/>
    <s v="M"/>
    <x v="1"/>
    <s v="OtsLYON19S_1_1793"/>
    <s v="OtsLYON19S_1_2072"/>
    <x v="1"/>
    <x v="1"/>
    <x v="1"/>
    <s v="FALL"/>
    <n v="1"/>
    <x v="14"/>
    <n v="0.95971980899999998"/>
    <n v="1"/>
    <x v="2"/>
    <n v="5.6818181818181825"/>
    <n v="5.7284090909090919"/>
    <n v="12.729797979797981"/>
    <s v="Blw"/>
  </r>
  <r>
    <s v="OtsLGRF23S"/>
    <s v="OtsLGRF23S_10609"/>
    <s v="C-10609"/>
    <d v="2023-10-23T00:00:00"/>
    <x v="1"/>
    <s v="F"/>
    <n v="710"/>
    <x v="10"/>
    <x v="0"/>
    <s v="NA"/>
    <s v="NA"/>
    <s v="NA"/>
    <s v="F"/>
    <x v="0"/>
    <s v="OtsLYON19S_1_0564"/>
    <s v="OtsLYON19S_1_0477"/>
    <x v="1"/>
    <x v="1"/>
    <x v="1"/>
    <s v="FALL"/>
    <n v="1"/>
    <x v="7"/>
    <n v="0.95971980899999998"/>
    <n v="1"/>
    <x v="5"/>
    <n v="5.6818181818181825"/>
    <n v="5.7284090909090919"/>
    <n v="12.729797979797981"/>
    <s v="Blw"/>
  </r>
  <r>
    <s v="OtsLGRF23S"/>
    <s v="OtsLGRF23S_10611"/>
    <s v="C-10611"/>
    <d v="2023-10-23T00:00:00"/>
    <x v="1"/>
    <s v="M"/>
    <n v="680"/>
    <x v="35"/>
    <x v="0"/>
    <s v="NA"/>
    <s v="NA"/>
    <s v="NA"/>
    <s v="M"/>
    <x v="1"/>
    <s v="OtsPBT19-PRHFa-5490"/>
    <s v="OtsPBT19-PRHFa-5577"/>
    <x v="10"/>
    <x v="1"/>
    <x v="1"/>
    <s v="FALL"/>
    <n v="1"/>
    <x v="20"/>
    <n v="0.96152300000000002"/>
    <n v="1"/>
    <x v="5"/>
    <n v="5.6818181818181825"/>
    <n v="5.7284090909090919"/>
    <n v="12.729797979797981"/>
    <s v="Blw"/>
  </r>
  <r>
    <s v="OtsLGRF23S"/>
    <s v="OtsLGRF23S_10612"/>
    <s v="C-10612"/>
    <d v="2023-10-23T00:00:00"/>
    <x v="1"/>
    <s v="M"/>
    <n v="340"/>
    <x v="59"/>
    <x v="1"/>
    <n v="1"/>
    <s v="NA"/>
    <s v="NA"/>
    <s v="M"/>
    <x v="1"/>
    <s v="OtsLYON21S_1_0969"/>
    <s v="OtsLYON21S_1_0516"/>
    <x v="7"/>
    <x v="4"/>
    <x v="4"/>
    <s v="FALL"/>
    <n v="0.999999999999998"/>
    <x v="17"/>
    <e v="#N/A"/>
    <n v="1"/>
    <x v="12"/>
    <n v="5.6818181818181825"/>
    <n v="5.7284090909090919"/>
    <n v="12.729797979797981"/>
    <s v="Blw"/>
  </r>
  <r>
    <s v="OtsLGRF23S"/>
    <s v="OtsLGRF23S_10614"/>
    <s v="C-10614"/>
    <d v="2023-10-23T00:00:00"/>
    <x v="1"/>
    <s v="F"/>
    <n v="610"/>
    <x v="29"/>
    <x v="0"/>
    <s v="NA"/>
    <s v="NA"/>
    <s v="NA"/>
    <s v="M"/>
    <x v="1"/>
    <s v="NA"/>
    <s v="NA"/>
    <x v="0"/>
    <x v="0"/>
    <x v="0"/>
    <s v="FALL"/>
    <n v="0.999999999999996"/>
    <x v="0"/>
    <e v="#N/A"/>
    <n v="1"/>
    <x v="9"/>
    <n v="5.6818181818181825"/>
    <n v="5.7284090909090919"/>
    <n v="12.729797979797981"/>
    <s v="Abv"/>
  </r>
  <r>
    <s v="OtsLGRF23S"/>
    <s v="OtsLGRF23S_10615"/>
    <s v="C-10615"/>
    <d v="2023-10-23T00:00:00"/>
    <x v="1"/>
    <s v="F"/>
    <n v="710"/>
    <x v="10"/>
    <x v="0"/>
    <s v="NA"/>
    <s v="NA"/>
    <s v="NA"/>
    <s v="F"/>
    <x v="0"/>
    <s v="OtsLYON19S_1_0562"/>
    <s v="OtsLYON19S_1_0466"/>
    <x v="1"/>
    <x v="1"/>
    <x v="1"/>
    <s v="FALL"/>
    <n v="0.999999999999998"/>
    <x v="7"/>
    <n v="0.95971980899999998"/>
    <n v="1"/>
    <x v="5"/>
    <n v="5.6818181818181825"/>
    <n v="5.7284090909090919"/>
    <n v="12.729797979797981"/>
    <s v="Blw"/>
  </r>
  <r>
    <s v="OtsLGRF23S"/>
    <s v="OtsLGRF23S_10617"/>
    <s v="C-10617"/>
    <d v="2023-10-24T00:00:00"/>
    <x v="1"/>
    <s v="M"/>
    <n v="760"/>
    <x v="6"/>
    <x v="0"/>
    <s v="NA"/>
    <s v="NA"/>
    <s v="NA"/>
    <s v="M"/>
    <x v="1"/>
    <s v="OtsLYON19S_1_0541"/>
    <s v="OtsLYON19S_1_0404"/>
    <x v="1"/>
    <x v="1"/>
    <x v="1"/>
    <s v="FALL"/>
    <n v="1"/>
    <x v="7"/>
    <n v="0.95971980899999998"/>
    <n v="1"/>
    <x v="1"/>
    <n v="5.6818181818181825"/>
    <n v="5.7284090909090919"/>
    <n v="12.729797979797981"/>
    <s v="Blw"/>
  </r>
  <r>
    <s v="OtsLGRF23S"/>
    <s v="OtsLGRF23S_10618"/>
    <s v="C-10618"/>
    <d v="2023-10-24T00:00:00"/>
    <x v="1"/>
    <s v="F"/>
    <n v="680"/>
    <x v="35"/>
    <x v="1"/>
    <n v="1"/>
    <s v="NA"/>
    <s v="NA"/>
    <s v="F"/>
    <x v="0"/>
    <s v="OtsLYON19S_1_1378"/>
    <s v="OtsLYON19S_1_1463"/>
    <x v="1"/>
    <x v="1"/>
    <x v="1"/>
    <s v="FALL"/>
    <n v="1"/>
    <x v="17"/>
    <n v="0.95971980899999998"/>
    <n v="1"/>
    <x v="5"/>
    <n v="5.6818181818181825"/>
    <n v="5.7284090909090919"/>
    <n v="12.729797979797981"/>
    <s v="Blw"/>
  </r>
  <r>
    <s v="OtsLGRF23S"/>
    <s v="OtsLGRF23S_10620"/>
    <s v="C-10620"/>
    <d v="2023-10-24T00:00:00"/>
    <x v="1"/>
    <s v="F"/>
    <n v="770"/>
    <x v="2"/>
    <x v="0"/>
    <s v="NA"/>
    <s v="NA"/>
    <s v="NA"/>
    <s v="F"/>
    <x v="0"/>
    <s v="NA"/>
    <s v="NA"/>
    <x v="0"/>
    <x v="0"/>
    <x v="0"/>
    <s v="FALL"/>
    <n v="1"/>
    <x v="0"/>
    <e v="#N/A"/>
    <n v="1"/>
    <x v="1"/>
    <n v="5.6818181818181825"/>
    <n v="5.7284090909090919"/>
    <n v="12.729797979797981"/>
    <s v="Abv"/>
  </r>
  <r>
    <s v="OtsLGRF23S"/>
    <s v="OtsLGRF23S_10621"/>
    <s v="C-10621"/>
    <d v="2023-10-24T00:00:00"/>
    <x v="1"/>
    <s v="M"/>
    <n v="660"/>
    <x v="33"/>
    <x v="0"/>
    <s v="NA"/>
    <s v="NA"/>
    <s v="NA"/>
    <s v="M"/>
    <x v="1"/>
    <s v="OtsLYON20S_1_0473"/>
    <s v="OtsLYON20S_1_0538"/>
    <x v="5"/>
    <x v="3"/>
    <x v="3"/>
    <s v="FALL"/>
    <n v="1"/>
    <x v="7"/>
    <n v="0.98961045999999997"/>
    <n v="1"/>
    <x v="3"/>
    <n v="5.6818181818181825"/>
    <n v="5.7284090909090919"/>
    <n v="12.729797979797981"/>
    <s v="Blw"/>
  </r>
  <r>
    <s v="OtsLGRF23S"/>
    <s v="OtsLGRF23S_10623"/>
    <s v="C-10623"/>
    <d v="2023-10-24T00:00:00"/>
    <x v="1"/>
    <s v="M"/>
    <n v="540"/>
    <x v="40"/>
    <x v="0"/>
    <s v="NA"/>
    <s v="NA"/>
    <s v="NA"/>
    <s v="M"/>
    <x v="1"/>
    <s v="OtsLYON21S_1_0796"/>
    <s v="OtsLYON21S_1_1611"/>
    <x v="7"/>
    <x v="4"/>
    <x v="4"/>
    <s v="FALL"/>
    <n v="1"/>
    <x v="7"/>
    <e v="#N/A"/>
    <n v="1"/>
    <x v="8"/>
    <n v="5.6818181818181825"/>
    <n v="5.7284090909090919"/>
    <n v="12.729797979797981"/>
    <s v="Blw"/>
  </r>
  <r>
    <s v="OtsLGRF23S"/>
    <s v="OtsLGRF23S_10624"/>
    <s v="C-10624"/>
    <d v="2023-10-24T00:00:00"/>
    <x v="1"/>
    <s v="M"/>
    <n v="660"/>
    <x v="33"/>
    <x v="1"/>
    <n v="1"/>
    <s v="NA"/>
    <s v="NA"/>
    <s v="M"/>
    <x v="1"/>
    <s v="OtsLYON19S_1_1342"/>
    <s v="OtsLYON19S_1_1292"/>
    <x v="1"/>
    <x v="1"/>
    <x v="1"/>
    <s v="FALL"/>
    <n v="1"/>
    <x v="17"/>
    <n v="0.95971980899999998"/>
    <n v="1"/>
    <x v="3"/>
    <n v="5.6818181818181825"/>
    <n v="5.7284090909090919"/>
    <n v="12.729797979797981"/>
    <s v="Blw"/>
  </r>
  <r>
    <s v="OtsLGRF23S"/>
    <s v="OtsLGRF23S_10626"/>
    <s v="C-10626"/>
    <d v="2023-10-24T00:00:00"/>
    <x v="1"/>
    <s v="M"/>
    <n v="750"/>
    <x v="1"/>
    <x v="0"/>
    <s v="NA"/>
    <s v="NA"/>
    <s v="NA"/>
    <s v="M"/>
    <x v="1"/>
    <s v="OtsLYON19S_1_0571"/>
    <s v="OtsLYON19S_1_0604"/>
    <x v="1"/>
    <x v="1"/>
    <x v="1"/>
    <s v="FALL"/>
    <n v="1"/>
    <x v="7"/>
    <n v="0.95971980899999998"/>
    <n v="1"/>
    <x v="1"/>
    <n v="5.6818181818181825"/>
    <n v="5.7284090909090919"/>
    <n v="12.729797979797981"/>
    <s v="Blw"/>
  </r>
  <r>
    <s v="OtsLGRF23S"/>
    <s v="OtsLGRF23S_10627"/>
    <s v="C-10627"/>
    <d v="2023-10-24T00:00:00"/>
    <x v="1"/>
    <s v="F"/>
    <n v="790"/>
    <x v="0"/>
    <x v="1"/>
    <n v="1"/>
    <s v="NA"/>
    <s v="NA"/>
    <s v="F"/>
    <x v="0"/>
    <s v="OtsNPFH19S_1_3317"/>
    <s v="OtsNPFH19S_1_3024"/>
    <x v="2"/>
    <x v="1"/>
    <x v="1"/>
    <s v="FALL"/>
    <n v="0.999999999999998"/>
    <x v="9"/>
    <n v="0.99705232300000002"/>
    <n v="1"/>
    <x v="0"/>
    <n v="5.6818181818181825"/>
    <n v="5.7284090909090919"/>
    <n v="12.729797979797981"/>
    <s v="Abv"/>
  </r>
  <r>
    <s v="OtsLGRF23S"/>
    <s v="OtsLGRF23S_10629"/>
    <s v="C-10629"/>
    <d v="2023-10-24T00:00:00"/>
    <x v="1"/>
    <s v="M"/>
    <n v="470"/>
    <x v="47"/>
    <x v="1"/>
    <n v="1"/>
    <s v="NA"/>
    <s v="NA"/>
    <s v="M"/>
    <x v="1"/>
    <s v="OtsLYON21S_1_0785"/>
    <s v="OtsLYON21S_1_0453"/>
    <x v="7"/>
    <x v="4"/>
    <x v="4"/>
    <s v="FALL"/>
    <n v="0.999999999999997"/>
    <x v="7"/>
    <e v="#N/A"/>
    <n v="1"/>
    <x v="10"/>
    <n v="5.6818181818181825"/>
    <n v="5.7284090909090919"/>
    <n v="12.729797979797981"/>
    <s v="Blw"/>
  </r>
  <r>
    <s v="OtsLGRF23S"/>
    <s v="OtsLGRF23S_10630"/>
    <s v="C-10630"/>
    <d v="2023-10-24T00:00:00"/>
    <x v="1"/>
    <s v="F"/>
    <n v="710"/>
    <x v="10"/>
    <x v="1"/>
    <n v="1"/>
    <s v="NA"/>
    <s v="NA"/>
    <s v="F"/>
    <x v="0"/>
    <s v="OtsLYON19S_1_0557"/>
    <s v="OtsLYON19S_1_0451"/>
    <x v="1"/>
    <x v="1"/>
    <x v="1"/>
    <s v="FALL"/>
    <n v="1"/>
    <x v="7"/>
    <n v="0.95971980899999998"/>
    <n v="1"/>
    <x v="5"/>
    <n v="5.6818181818181825"/>
    <n v="5.7284090909090919"/>
    <n v="12.729797979797981"/>
    <s v="Blw"/>
  </r>
  <r>
    <s v="OtsLGRF23S"/>
    <s v="OtsLGRF23S_10632"/>
    <s v="C-10632"/>
    <d v="2023-10-24T00:00:00"/>
    <x v="1"/>
    <s v="M"/>
    <n v="350"/>
    <x v="50"/>
    <x v="1"/>
    <n v="1"/>
    <s v="NA"/>
    <s v="NA"/>
    <s v="M"/>
    <x v="1"/>
    <s v="OtsLYON21S_1_0969"/>
    <s v="OtsLYON21S_1_0516"/>
    <x v="7"/>
    <x v="4"/>
    <x v="4"/>
    <s v="FALL"/>
    <n v="0.999999999999999"/>
    <x v="17"/>
    <e v="#N/A"/>
    <n v="1"/>
    <x v="12"/>
    <n v="5.6818181818181825"/>
    <n v="5.7284090909090919"/>
    <n v="12.729797979797981"/>
    <s v="Blw"/>
  </r>
  <r>
    <s v="OtsLGRF23S"/>
    <s v="OtsLGRF23S_10633"/>
    <s v="C-10633"/>
    <d v="2023-10-24T00:00:00"/>
    <x v="1"/>
    <s v="F"/>
    <n v="790"/>
    <x v="0"/>
    <x v="1"/>
    <n v="1"/>
    <s v="NA"/>
    <s v="NA"/>
    <s v="F"/>
    <x v="0"/>
    <s v="OtsLYON19S_1_0556"/>
    <s v="OtsLYON19S_1_0448"/>
    <x v="1"/>
    <x v="1"/>
    <x v="1"/>
    <s v="FALL"/>
    <n v="1"/>
    <x v="7"/>
    <n v="0.95971980899999998"/>
    <n v="1"/>
    <x v="0"/>
    <n v="5.6818181818181825"/>
    <n v="5.7284090909090919"/>
    <n v="12.729797979797981"/>
    <s v="Blw"/>
  </r>
  <r>
    <s v="OtsLGRF23S"/>
    <s v="OtsLGRF23S_10635"/>
    <s v="C-10635"/>
    <d v="2023-10-25T00:00:00"/>
    <x v="1"/>
    <s v="F"/>
    <n v="690"/>
    <x v="30"/>
    <x v="1"/>
    <n v="1"/>
    <s v="3DD.003D3CAF73"/>
    <s v="NA"/>
    <s v="F"/>
    <x v="0"/>
    <s v="NA"/>
    <s v="NA"/>
    <x v="0"/>
    <x v="0"/>
    <x v="0"/>
    <s v="FALL"/>
    <n v="1"/>
    <x v="8"/>
    <e v="#N/A"/>
    <n v="1"/>
    <x v="5"/>
    <n v="5.6818181818181825"/>
    <n v="5.7284090909090919"/>
    <n v="12.729797979797981"/>
    <s v="Abv"/>
  </r>
  <r>
    <s v="OtsLGRF23S"/>
    <s v="OtsLGRF23S_10636"/>
    <s v="C-10636"/>
    <d v="2023-10-25T00:00:00"/>
    <x v="1"/>
    <s v="M"/>
    <n v="350"/>
    <x v="50"/>
    <x v="1"/>
    <n v="1"/>
    <s v="NA"/>
    <s v="NA"/>
    <s v="M"/>
    <x v="1"/>
    <s v="OtsLYON21S_1_0996"/>
    <s v="OtsLYON21S_1_0543"/>
    <x v="7"/>
    <x v="4"/>
    <x v="4"/>
    <s v="FALL"/>
    <n v="0.999999999999997"/>
    <x v="17"/>
    <e v="#N/A"/>
    <n v="1"/>
    <x v="12"/>
    <n v="5.6818181818181825"/>
    <n v="5.7284090909090919"/>
    <n v="12.729797979797981"/>
    <s v="Blw"/>
  </r>
  <r>
    <s v="OtsLGRF23S"/>
    <s v="OtsLGRF23S_10638"/>
    <s v="C-10638"/>
    <d v="2023-10-25T00:00:00"/>
    <x v="1"/>
    <s v="M"/>
    <n v="750"/>
    <x v="1"/>
    <x v="0"/>
    <s v="NA"/>
    <s v="3DD.003D476C66"/>
    <s v="NA"/>
    <s v="M"/>
    <x v="1"/>
    <s v="OtsLYON19S_1_0567"/>
    <s v="OtsLYON19S_1_0479"/>
    <x v="1"/>
    <x v="1"/>
    <x v="1"/>
    <s v="FALL"/>
    <n v="1"/>
    <x v="7"/>
    <n v="0.95971980899999998"/>
    <n v="1"/>
    <x v="1"/>
    <n v="5.6818181818181825"/>
    <n v="5.7284090909090919"/>
    <n v="12.729797979797981"/>
    <s v="Blw"/>
  </r>
  <r>
    <s v="OtsLGRF23S"/>
    <s v="OtsLGRF23S_10639"/>
    <s v="C-10639"/>
    <d v="2023-10-25T00:00:00"/>
    <x v="1"/>
    <s v="M"/>
    <n v="630"/>
    <x v="39"/>
    <x v="0"/>
    <s v="NA"/>
    <s v="NA"/>
    <s v="This sample is a duplicate with OtsLGRF23S_9124."/>
    <s v="M"/>
    <x v="1"/>
    <s v="OtsLYON19S_1_2309"/>
    <s v="OtsLYON19S_1_2090"/>
    <x v="1"/>
    <x v="1"/>
    <x v="1"/>
    <s v="FALL"/>
    <n v="1"/>
    <x v="14"/>
    <n v="0.95971980899999998"/>
    <n v="1"/>
    <x v="3"/>
    <n v="5.6818181818181825"/>
    <n v="5.7284090909090919"/>
    <n v="12.729797979797981"/>
    <s v="Blw"/>
  </r>
  <r>
    <s v="OtsLGRF23S"/>
    <s v="OtsLGRF23S_10641"/>
    <s v="C-10641"/>
    <d v="2023-10-25T00:00:00"/>
    <x v="1"/>
    <s v="M"/>
    <n v="800"/>
    <x v="4"/>
    <x v="0"/>
    <s v="NA"/>
    <s v="NA"/>
    <s v="NA"/>
    <s v="M"/>
    <x v="1"/>
    <s v="OtsLYON19S_1_1360"/>
    <s v="OtsLYON19S_1_1433"/>
    <x v="1"/>
    <x v="1"/>
    <x v="1"/>
    <s v="FALL"/>
    <n v="1"/>
    <x v="17"/>
    <n v="0.95971980899999998"/>
    <n v="1"/>
    <x v="0"/>
    <n v="5.6818181818181825"/>
    <n v="5.7284090909090919"/>
    <n v="12.729797979797981"/>
    <s v="Blw"/>
  </r>
  <r>
    <s v="OtsLGRF23S"/>
    <s v="OtsLGRF23S_10642"/>
    <s v="C-10642"/>
    <d v="2023-10-25T00:00:00"/>
    <x v="1"/>
    <s v="M"/>
    <n v="600"/>
    <x v="43"/>
    <x v="0"/>
    <s v="NA"/>
    <s v="NA"/>
    <s v="This sample is a duplicate with OtsLGRF23S_8333."/>
    <s v="M"/>
    <x v="1"/>
    <s v="OtsLYON20S_1_0437"/>
    <s v="OtsLYON20S_1_1154"/>
    <x v="5"/>
    <x v="3"/>
    <x v="3"/>
    <s v="FALL"/>
    <n v="0.999999999999998"/>
    <x v="7"/>
    <n v="0.98961045999999997"/>
    <n v="1"/>
    <x v="9"/>
    <n v="5.6818181818181825"/>
    <n v="5.7284090909090919"/>
    <n v="12.729797979797981"/>
    <s v="Blw"/>
  </r>
  <r>
    <s v="OtsLGRF23S"/>
    <s v="OtsLGRF23S_10644"/>
    <s v="C-10644"/>
    <d v="2023-10-25T00:00:00"/>
    <x v="1"/>
    <s v="M"/>
    <n v="350"/>
    <x v="50"/>
    <x v="1"/>
    <n v="1"/>
    <s v="NA"/>
    <s v="NA"/>
    <s v="M"/>
    <x v="1"/>
    <s v="OtsLYON21S_1_1061"/>
    <s v="OtsLYON21S_1_1256"/>
    <x v="7"/>
    <x v="4"/>
    <x v="4"/>
    <s v="FALL"/>
    <n v="0.999999999999998"/>
    <x v="17"/>
    <e v="#N/A"/>
    <n v="1"/>
    <x v="12"/>
    <n v="5.6818181818181825"/>
    <n v="5.7284090909090919"/>
    <n v="12.729797979797981"/>
    <s v="Blw"/>
  </r>
  <r>
    <s v="OtsLGRF23S"/>
    <s v="OtsLGRF23S_10645"/>
    <s v="C-10645"/>
    <d v="2023-10-25T00:00:00"/>
    <x v="1"/>
    <s v="M"/>
    <n v="650"/>
    <x v="5"/>
    <x v="0"/>
    <s v="NA"/>
    <s v="NA"/>
    <s v="NA"/>
    <s v="M"/>
    <x v="1"/>
    <s v="OtsLYON19S_1_0571"/>
    <s v="OtsLYON19S_1_0605"/>
    <x v="1"/>
    <x v="1"/>
    <x v="1"/>
    <s v="FALL"/>
    <n v="0.999999999999997"/>
    <x v="7"/>
    <n v="0.95971980899999998"/>
    <n v="1"/>
    <x v="3"/>
    <n v="5.6818181818181825"/>
    <n v="5.7284090909090919"/>
    <n v="12.729797979797981"/>
    <s v="Blw"/>
  </r>
  <r>
    <s v="OtsLGRF23S"/>
    <s v="OtsLGRF23S_10647"/>
    <s v="C-10647"/>
    <d v="2023-10-25T00:00:00"/>
    <x v="1"/>
    <s v="M"/>
    <n v="820"/>
    <x v="19"/>
    <x v="1"/>
    <n v="1"/>
    <s v="NA"/>
    <s v="NA"/>
    <s v="M"/>
    <x v="1"/>
    <s v="OtsLYON19S_1_0554"/>
    <s v="OtsLYON19S_1_0442"/>
    <x v="1"/>
    <x v="1"/>
    <x v="1"/>
    <s v="FALL"/>
    <n v="0.999999999999998"/>
    <x v="7"/>
    <n v="0.95971980899999998"/>
    <n v="1"/>
    <x v="0"/>
    <n v="5.6818181818181825"/>
    <n v="5.7284090909090919"/>
    <n v="12.729797979797981"/>
    <s v="Blw"/>
  </r>
  <r>
    <s v="OtsLGRF23S"/>
    <s v="OtsLGRF23S_10648"/>
    <s v="C-10648"/>
    <d v="2023-10-25T00:00:00"/>
    <x v="1"/>
    <s v="M"/>
    <n v="690"/>
    <x v="30"/>
    <x v="1"/>
    <n v="1"/>
    <s v="NA"/>
    <s v="NA"/>
    <s v="M"/>
    <x v="1"/>
    <s v="OtsLYON19S_1_1118"/>
    <s v="OtsLYON19S_1_0954"/>
    <x v="1"/>
    <x v="1"/>
    <x v="1"/>
    <s v="FALL"/>
    <n v="0.999999999999999"/>
    <x v="16"/>
    <n v="0.95971980899999998"/>
    <n v="1"/>
    <x v="5"/>
    <n v="5.6818181818181825"/>
    <n v="5.7284090909090919"/>
    <n v="12.729797979797981"/>
    <s v="Abv"/>
  </r>
  <r>
    <s v="OtsLGRF23S"/>
    <s v="OtsLGRF23S_10650"/>
    <s v="C-10650"/>
    <d v="2023-10-25T00:00:00"/>
    <x v="1"/>
    <s v="M"/>
    <n v="790"/>
    <x v="0"/>
    <x v="0"/>
    <s v="NA"/>
    <s v="NA"/>
    <s v="NA"/>
    <s v="M"/>
    <x v="1"/>
    <s v="NA"/>
    <s v="NA"/>
    <x v="0"/>
    <x v="0"/>
    <x v="0"/>
    <s v="FALL"/>
    <n v="1"/>
    <x v="0"/>
    <e v="#N/A"/>
    <n v="1"/>
    <x v="0"/>
    <n v="5.6818181818181825"/>
    <n v="5.7284090909090919"/>
    <n v="12.729797979797981"/>
    <s v="Abv"/>
  </r>
  <r>
    <s v="OtsLGRF23S"/>
    <s v="OtsLGRF23S_10651"/>
    <s v="C-10651"/>
    <d v="2023-10-25T00:00:00"/>
    <x v="1"/>
    <s v="M"/>
    <n v="680"/>
    <x v="35"/>
    <x v="1"/>
    <n v="1"/>
    <s v="NA"/>
    <s v="NA"/>
    <s v="M"/>
    <x v="1"/>
    <s v="OtsLYON19S_1_0540"/>
    <s v="OtsLYON19S_1_0400"/>
    <x v="1"/>
    <x v="1"/>
    <x v="1"/>
    <s v="FALL"/>
    <n v="1"/>
    <x v="7"/>
    <n v="0.95971980899999998"/>
    <n v="1"/>
    <x v="5"/>
    <n v="5.6818181818181825"/>
    <n v="5.7284090909090919"/>
    <n v="12.729797979797981"/>
    <s v="Blw"/>
  </r>
  <r>
    <s v="OtsLGRF23S"/>
    <s v="OtsLGRF23S_10653"/>
    <s v="C-10653"/>
    <d v="2023-10-25T00:00:00"/>
    <x v="1"/>
    <s v="F"/>
    <n v="790"/>
    <x v="0"/>
    <x v="1"/>
    <n v="1"/>
    <s v="NA"/>
    <s v="NA"/>
    <s v="F"/>
    <x v="0"/>
    <s v="OtsLYON18S_1_2337"/>
    <s v="OtsLYON18S_1_2494"/>
    <x v="3"/>
    <x v="2"/>
    <x v="2"/>
    <s v="FALL"/>
    <n v="1"/>
    <x v="17"/>
    <n v="0.80551598400000002"/>
    <n v="1"/>
    <x v="0"/>
    <n v="5.6818181818181825"/>
    <n v="5.7284090909090919"/>
    <n v="12.729797979797981"/>
    <s v="Blw"/>
  </r>
  <r>
    <s v="OtsLGRF23S"/>
    <s v="OtsLGRF23S_10654"/>
    <s v="C-10654"/>
    <d v="2023-10-25T00:00:00"/>
    <x v="1"/>
    <s v="M"/>
    <n v="340"/>
    <x v="59"/>
    <x v="1"/>
    <n v="1"/>
    <s v="NA"/>
    <s v="NA"/>
    <s v="M"/>
    <x v="1"/>
    <s v="NA"/>
    <s v="NA"/>
    <x v="0"/>
    <x v="0"/>
    <x v="0"/>
    <s v="FALL"/>
    <n v="0.999999999999995"/>
    <x v="8"/>
    <e v="#N/A"/>
    <n v="1"/>
    <x v="12"/>
    <n v="5.6818181818181825"/>
    <n v="5.7284090909090919"/>
    <n v="12.729797979797981"/>
    <s v="Abv"/>
  </r>
  <r>
    <s v="OtsLGRF23S"/>
    <s v="OtsLGRF23S_10656"/>
    <s v="C-10656"/>
    <d v="2023-10-25T00:00:00"/>
    <x v="1"/>
    <s v="M"/>
    <n v="370"/>
    <x v="62"/>
    <x v="1"/>
    <n v="1"/>
    <s v="NA"/>
    <s v="NA"/>
    <s v="M"/>
    <x v="1"/>
    <s v="OtsLYON21S_1_1199"/>
    <s v="OtsLYON21S_1_2304"/>
    <x v="7"/>
    <x v="4"/>
    <x v="4"/>
    <s v="FALL"/>
    <n v="0.999999999999996"/>
    <x v="17"/>
    <e v="#N/A"/>
    <n v="1"/>
    <x v="12"/>
    <n v="5.6818181818181825"/>
    <n v="5.7284090909090919"/>
    <n v="12.729797979797981"/>
    <s v="Blw"/>
  </r>
  <r>
    <s v="OtsLGRF23S"/>
    <s v="OtsLGRF23S_10657"/>
    <s v="C-10657"/>
    <d v="2023-10-25T00:00:00"/>
    <x v="1"/>
    <s v="M"/>
    <n v="350"/>
    <x v="50"/>
    <x v="1"/>
    <n v="1"/>
    <s v="NA"/>
    <s v="NA"/>
    <s v="M"/>
    <x v="1"/>
    <s v="OtsLYON21S_1_1118"/>
    <s v="OtsLYON21S_1_1359"/>
    <x v="7"/>
    <x v="4"/>
    <x v="4"/>
    <s v="FALL"/>
    <n v="1.00000000000001"/>
    <x v="17"/>
    <e v="#N/A"/>
    <n v="1"/>
    <x v="12"/>
    <n v="5.6818181818181825"/>
    <n v="5.7284090909090919"/>
    <n v="12.729797979797981"/>
    <s v="Blw"/>
  </r>
  <r>
    <s v="OtsLGRF23S"/>
    <s v="OtsLGRF23S_10659"/>
    <s v="C-10659"/>
    <d v="2023-10-26T00:00:00"/>
    <x v="1"/>
    <s v="F"/>
    <n v="770"/>
    <x v="2"/>
    <x v="0"/>
    <s v="NA"/>
    <s v="NA"/>
    <s v="NA"/>
    <s v="F"/>
    <x v="0"/>
    <s v="OtsLYON19S_1_0704"/>
    <s v="OtsLYON19S_1_0693"/>
    <x v="1"/>
    <x v="1"/>
    <x v="1"/>
    <s v="FALL"/>
    <n v="1"/>
    <x v="6"/>
    <n v="0.95971980899999998"/>
    <n v="1"/>
    <x v="1"/>
    <n v="5.6818181818181825"/>
    <n v="5.7284090909090919"/>
    <n v="12.729797979797981"/>
    <s v="Abv"/>
  </r>
  <r>
    <s v="OtsLGRF23S"/>
    <s v="OtsLGRF23S_10660"/>
    <s v="C-10660"/>
    <d v="2023-10-26T00:00:00"/>
    <x v="1"/>
    <s v="F"/>
    <n v="680"/>
    <x v="35"/>
    <x v="0"/>
    <s v="NA"/>
    <s v="NA"/>
    <s v="NA"/>
    <s v="F"/>
    <x v="0"/>
    <s v="OtsLYON19S_1_0564"/>
    <s v="OtsLYON19S_1_0477"/>
    <x v="1"/>
    <x v="1"/>
    <x v="1"/>
    <s v="FALL"/>
    <n v="0.999999999999996"/>
    <x v="7"/>
    <n v="0.95971980899999998"/>
    <n v="1"/>
    <x v="5"/>
    <n v="5.6818181818181825"/>
    <n v="5.7284090909090919"/>
    <n v="12.729797979797981"/>
    <s v="Blw"/>
  </r>
  <r>
    <s v="OtsLGRF23S"/>
    <s v="OtsLGRF23S_10662"/>
    <s v="C-10662"/>
    <d v="2023-10-26T00:00:00"/>
    <x v="1"/>
    <s v="F"/>
    <n v="730"/>
    <x v="16"/>
    <x v="1"/>
    <n v="1"/>
    <s v="NA"/>
    <s v="NA"/>
    <s v="F"/>
    <x v="0"/>
    <s v="OtsLYON18S_1_2322"/>
    <s v="OtsLYON18S_1_2446"/>
    <x v="3"/>
    <x v="2"/>
    <x v="2"/>
    <s v="FALL"/>
    <n v="1"/>
    <x v="17"/>
    <n v="0.80551598400000002"/>
    <n v="1"/>
    <x v="1"/>
    <n v="5.6818181818181825"/>
    <n v="5.7284090909090919"/>
    <n v="12.729797979797981"/>
    <s v="Blw"/>
  </r>
  <r>
    <s v="OtsLGRF23S"/>
    <s v="OtsLGRF23S_10663"/>
    <s v="C-10663"/>
    <d v="2023-10-26T00:00:00"/>
    <x v="1"/>
    <s v="F"/>
    <n v="750"/>
    <x v="1"/>
    <x v="0"/>
    <s v="NA"/>
    <s v="NA"/>
    <s v="NA"/>
    <s v="F"/>
    <x v="0"/>
    <s v="OtsPBT19-PRHFa-5790"/>
    <s v="OtsPBT19-PRHFa-5848"/>
    <x v="10"/>
    <x v="1"/>
    <x v="1"/>
    <s v="FALL"/>
    <n v="1"/>
    <x v="20"/>
    <n v="0.96152300000000002"/>
    <n v="1"/>
    <x v="1"/>
    <n v="5.6818181818181825"/>
    <n v="5.7284090909090919"/>
    <n v="12.729797979797981"/>
    <s v="Blw"/>
  </r>
  <r>
    <s v="OtsLGRF23S"/>
    <s v="OtsLGRF23S_10665"/>
    <s v="C-10665"/>
    <d v="2023-10-26T00:00:00"/>
    <x v="1"/>
    <s v="F"/>
    <n v="800"/>
    <x v="4"/>
    <x v="1"/>
    <n v="1"/>
    <s v="NA"/>
    <s v="NA"/>
    <s v="F"/>
    <x v="0"/>
    <s v="OtsLYON19S_1_0554"/>
    <s v="OtsLYON19S_1_0444"/>
    <x v="1"/>
    <x v="1"/>
    <x v="1"/>
    <s v="FALL"/>
    <n v="1"/>
    <x v="7"/>
    <n v="0.95971980899999998"/>
    <n v="1"/>
    <x v="0"/>
    <n v="5.6818181818181825"/>
    <n v="5.7284090909090919"/>
    <n v="12.729797979797981"/>
    <s v="Blw"/>
  </r>
  <r>
    <s v="OtsLGRF23S"/>
    <s v="OtsLGRF23S_10666"/>
    <s v="C-10666"/>
    <d v="2023-10-26T00:00:00"/>
    <x v="1"/>
    <s v="M"/>
    <n v="680"/>
    <x v="35"/>
    <x v="1"/>
    <n v="1"/>
    <s v="NA"/>
    <s v="NA"/>
    <s v="M"/>
    <x v="1"/>
    <s v="OtsLYON19S_1_1309"/>
    <s v="OtsLYON19S_1_1276"/>
    <x v="1"/>
    <x v="1"/>
    <x v="1"/>
    <s v="FALL"/>
    <n v="1"/>
    <x v="17"/>
    <n v="0.95971980899999998"/>
    <n v="1"/>
    <x v="5"/>
    <n v="5.6818181818181825"/>
    <n v="5.7284090909090919"/>
    <n v="12.729797979797981"/>
    <s v="Blw"/>
  </r>
  <r>
    <s v="OtsLGRF23S"/>
    <s v="OtsLGRF23S_10668"/>
    <s v="C-10668"/>
    <d v="2023-10-26T00:00:00"/>
    <x v="1"/>
    <s v="M"/>
    <n v="670"/>
    <x v="11"/>
    <x v="1"/>
    <n v="1"/>
    <s v="NA"/>
    <s v="NA"/>
    <s v="M"/>
    <x v="1"/>
    <s v="NA"/>
    <s v="NA"/>
    <x v="0"/>
    <x v="0"/>
    <x v="0"/>
    <s v="FALL"/>
    <n v="1"/>
    <x v="8"/>
    <e v="#N/A"/>
    <n v="1"/>
    <x v="3"/>
    <n v="5.6818181818181825"/>
    <n v="5.7284090909090919"/>
    <n v="12.729797979797981"/>
    <s v="Abv"/>
  </r>
  <r>
    <s v="OtsLGRF23S"/>
    <s v="OtsLGRF23S_10669"/>
    <s v="C-10669"/>
    <d v="2023-10-26T00:00:00"/>
    <x v="1"/>
    <s v="M"/>
    <n v="330"/>
    <x v="65"/>
    <x v="1"/>
    <n v="1"/>
    <s v="NA"/>
    <s v="NA"/>
    <s v="M"/>
    <x v="1"/>
    <s v="OtsLYON21S_1_1089"/>
    <s v="OtsLYON21S_1_1306"/>
    <x v="7"/>
    <x v="4"/>
    <x v="4"/>
    <s v="FALL"/>
    <n v="0.999999999999998"/>
    <x v="17"/>
    <e v="#N/A"/>
    <n v="1"/>
    <x v="12"/>
    <n v="5.6818181818181825"/>
    <n v="5.7284090909090919"/>
    <n v="12.729797979797981"/>
    <s v="Blw"/>
  </r>
  <r>
    <s v="OtsLGRF23S"/>
    <s v="OtsLGRF23S_10671"/>
    <s v="C-10671"/>
    <d v="2023-10-26T00:00:00"/>
    <x v="1"/>
    <s v="M"/>
    <n v="570"/>
    <x v="32"/>
    <x v="1"/>
    <n v="1"/>
    <s v="NA"/>
    <s v="This sample is a duplicate with OtsLGRF23S_7219."/>
    <s v="M"/>
    <x v="1"/>
    <s v="OtsLYON20S_1_1428"/>
    <s v="OtsLYON20S_1_1216"/>
    <x v="5"/>
    <x v="3"/>
    <x v="3"/>
    <s v="FALL"/>
    <n v="1"/>
    <x v="17"/>
    <n v="0.98961045999999997"/>
    <n v="1"/>
    <x v="8"/>
    <n v="5.6818181818181825"/>
    <n v="5.7284090909090919"/>
    <n v="12.729797979797981"/>
    <s v="Blw"/>
  </r>
  <r>
    <s v="OtsLGRF23S"/>
    <s v="OtsLGRF23S_10672"/>
    <s v="C-10672"/>
    <d v="2023-10-26T00:00:00"/>
    <x v="1"/>
    <s v="M"/>
    <n v="600"/>
    <x v="43"/>
    <x v="0"/>
    <s v="NA"/>
    <s v="NA"/>
    <s v="NA"/>
    <s v="M"/>
    <x v="1"/>
    <s v="OtsLYON20S_1_1810"/>
    <s v="OtsLYON20S_1_2029"/>
    <x v="5"/>
    <x v="3"/>
    <x v="3"/>
    <s v="FALL"/>
    <n v="1"/>
    <x v="14"/>
    <n v="0.98961045999999997"/>
    <n v="1"/>
    <x v="9"/>
    <n v="5.6818181818181825"/>
    <n v="5.7284090909090919"/>
    <n v="12.729797979797981"/>
    <s v="Blw"/>
  </r>
  <r>
    <s v="OtsLGRF23S"/>
    <s v="OtsLGRF23S_10674"/>
    <s v="C-10674"/>
    <d v="2023-10-26T00:00:00"/>
    <x v="1"/>
    <s v="M"/>
    <n v="710"/>
    <x v="10"/>
    <x v="1"/>
    <n v="1"/>
    <s v="NA"/>
    <s v="NA"/>
    <s v="M"/>
    <x v="1"/>
    <s v="OtsLYON19S_1_0534"/>
    <s v="OtsLYON19S_1_0373"/>
    <x v="1"/>
    <x v="1"/>
    <x v="1"/>
    <s v="FALL"/>
    <n v="0.999999999999997"/>
    <x v="7"/>
    <n v="0.95971980899999998"/>
    <n v="1"/>
    <x v="5"/>
    <n v="5.6818181818181825"/>
    <n v="5.7284090909090919"/>
    <n v="12.729797979797981"/>
    <s v="Blw"/>
  </r>
  <r>
    <s v="OtsLGRF23S"/>
    <s v="OtsLGRF23S_10675"/>
    <s v="C-10675"/>
    <d v="2023-10-26T00:00:00"/>
    <x v="1"/>
    <s v="F"/>
    <n v="640"/>
    <x v="54"/>
    <x v="0"/>
    <s v="NA"/>
    <s v="NA"/>
    <s v="This sample is a duplicate with OtsLGRF23S_8826."/>
    <s v="F"/>
    <x v="0"/>
    <s v="OtsLYON20S_1_0444"/>
    <s v="OtsLYON20S_1_1185"/>
    <x v="5"/>
    <x v="3"/>
    <x v="3"/>
    <s v="FALL"/>
    <n v="1"/>
    <x v="7"/>
    <n v="0.98961045999999997"/>
    <n v="1"/>
    <x v="3"/>
    <n v="5.6818181818181825"/>
    <n v="5.7284090909090919"/>
    <n v="12.729797979797981"/>
    <s v="Blw"/>
  </r>
  <r>
    <s v="OtsLGRF23S"/>
    <s v="OtsLGRF23S_10677"/>
    <s v="C-10677"/>
    <d v="2023-10-26T00:00:00"/>
    <x v="1"/>
    <s v="F"/>
    <n v="690"/>
    <x v="30"/>
    <x v="0"/>
    <s v="NA"/>
    <s v="NA"/>
    <s v="NA"/>
    <s v="F"/>
    <x v="0"/>
    <s v="NA"/>
    <s v="NA"/>
    <x v="0"/>
    <x v="0"/>
    <x v="0"/>
    <s v="FALL"/>
    <n v="1"/>
    <x v="0"/>
    <e v="#N/A"/>
    <n v="1"/>
    <x v="5"/>
    <n v="5.6818181818181825"/>
    <n v="5.7284090909090919"/>
    <n v="12.729797979797981"/>
    <s v="Abv"/>
  </r>
  <r>
    <s v="OtsLGRF23S"/>
    <s v="OtsLGRF23S_10678"/>
    <s v="C-10678"/>
    <d v="2023-10-26T00:00:00"/>
    <x v="1"/>
    <s v="F"/>
    <n v="660"/>
    <x v="33"/>
    <x v="0"/>
    <s v="NA"/>
    <s v="NA"/>
    <s v="NA"/>
    <s v="F"/>
    <x v="0"/>
    <s v="NA"/>
    <s v="NA"/>
    <x v="0"/>
    <x v="0"/>
    <x v="0"/>
    <s v="FALL"/>
    <n v="1"/>
    <x v="0"/>
    <e v="#N/A"/>
    <n v="1"/>
    <x v="3"/>
    <n v="5.6818181818181825"/>
    <n v="5.7284090909090919"/>
    <n v="12.729797979797981"/>
    <s v="Abv"/>
  </r>
  <r>
    <s v="OtsLGRF23S"/>
    <s v="OtsLGRF23S_10680"/>
    <s v="C-10680"/>
    <d v="2023-10-26T00:00:00"/>
    <x v="1"/>
    <s v="M"/>
    <n v="550"/>
    <x v="34"/>
    <x v="0"/>
    <s v="NA"/>
    <s v="NA"/>
    <s v="NA"/>
    <s v="M"/>
    <x v="1"/>
    <s v="OtsLYON21S_1_0803"/>
    <s v="OtsLYON21S_1_1609"/>
    <x v="7"/>
    <x v="4"/>
    <x v="4"/>
    <s v="FALL"/>
    <n v="0.999999999999999"/>
    <x v="7"/>
    <e v="#N/A"/>
    <n v="1"/>
    <x v="8"/>
    <n v="5.6818181818181825"/>
    <n v="5.7284090909090919"/>
    <n v="12.729797979797981"/>
    <s v="Blw"/>
  </r>
  <r>
    <s v="OtsLGRF23S"/>
    <s v="OtsLGRF23S_10681"/>
    <s v="C-10681"/>
    <d v="2023-10-26T00:00:00"/>
    <x v="1"/>
    <s v="M"/>
    <n v="660"/>
    <x v="33"/>
    <x v="0"/>
    <s v="NA"/>
    <s v="NA"/>
    <s v="NA"/>
    <s v="M"/>
    <x v="1"/>
    <s v="OtsLYON20S_1_0462"/>
    <s v="OtsLYON20S_1_1193"/>
    <x v="5"/>
    <x v="3"/>
    <x v="3"/>
    <s v="FALL"/>
    <n v="1"/>
    <x v="7"/>
    <n v="0.98961045999999997"/>
    <n v="1"/>
    <x v="3"/>
    <n v="5.6818181818181825"/>
    <n v="5.7284090909090919"/>
    <n v="12.729797979797981"/>
    <s v="Blw"/>
  </r>
  <r>
    <s v="OtsLGRF23S"/>
    <s v="OtsLGRF23S_10683"/>
    <s v="C-10683"/>
    <d v="2023-10-27T00:00:00"/>
    <x v="1"/>
    <s v="F"/>
    <n v="760"/>
    <x v="6"/>
    <x v="1"/>
    <n v="1"/>
    <s v="NA"/>
    <s v="NA"/>
    <s v="F"/>
    <x v="0"/>
    <s v="OtsLYON19S_1_0155"/>
    <s v="OtsLYON19S_1_0243"/>
    <x v="1"/>
    <x v="1"/>
    <x v="1"/>
    <s v="FALL"/>
    <n v="1"/>
    <x v="3"/>
    <n v="0.95971980899999998"/>
    <n v="1"/>
    <x v="1"/>
    <n v="5.6818181818181825"/>
    <n v="5.7284090909090919"/>
    <n v="12.729797979797981"/>
    <s v="Abv"/>
  </r>
  <r>
    <s v="OtsLGRF23S"/>
    <s v="OtsLGRF23S_10684"/>
    <s v="C-10684"/>
    <d v="2023-10-27T00:00:00"/>
    <x v="1"/>
    <s v="M"/>
    <n v="320"/>
    <x v="68"/>
    <x v="1"/>
    <n v="1"/>
    <s v="NA"/>
    <s v="NA"/>
    <s v="M"/>
    <x v="1"/>
    <s v="OtsLYON21S_1_1079"/>
    <s v="OtsLYON21S_1_1266"/>
    <x v="7"/>
    <x v="4"/>
    <x v="4"/>
    <s v="FALL"/>
    <n v="1"/>
    <x v="17"/>
    <e v="#N/A"/>
    <n v="1"/>
    <x v="12"/>
    <n v="5.6818181818181825"/>
    <n v="5.7284090909090919"/>
    <n v="12.729797979797981"/>
    <s v="Blw"/>
  </r>
  <r>
    <s v="OtsLGRF23S"/>
    <s v="OtsLGRF23S_10686"/>
    <s v="C-10686"/>
    <d v="2023-10-27T00:00:00"/>
    <x v="1"/>
    <s v="M"/>
    <n v="860"/>
    <x v="27"/>
    <x v="0"/>
    <s v="NA"/>
    <s v="NA"/>
    <s v="NA"/>
    <s v="M"/>
    <x v="1"/>
    <s v="OtsLYON19S_1_1800"/>
    <s v="OtsLYON19S_1_2061"/>
    <x v="1"/>
    <x v="1"/>
    <x v="1"/>
    <s v="FALL"/>
    <n v="0.999999999999997"/>
    <x v="14"/>
    <n v="0.95971980899999998"/>
    <n v="1"/>
    <x v="2"/>
    <n v="5.6818181818181825"/>
    <n v="5.7284090909090919"/>
    <n v="12.729797979797981"/>
    <s v="Blw"/>
  </r>
  <r>
    <s v="OtsLGRF23S"/>
    <s v="OtsLGRF23S_10687"/>
    <s v="C-10687"/>
    <d v="2023-10-27T00:00:00"/>
    <x v="1"/>
    <s v="M"/>
    <n v="460"/>
    <x v="37"/>
    <x v="1"/>
    <n v="1"/>
    <s v="NA"/>
    <s v="This sample is a duplicate with OtsLGRF23S_9932."/>
    <s v="M"/>
    <x v="1"/>
    <s v="OtsLYON21S_1_0772"/>
    <s v="OtsLYON21S_1_0447"/>
    <x v="7"/>
    <x v="4"/>
    <x v="4"/>
    <s v="FALL"/>
    <n v="1"/>
    <x v="7"/>
    <e v="#N/A"/>
    <n v="1"/>
    <x v="10"/>
    <n v="5.6818181818181825"/>
    <n v="5.7284090909090919"/>
    <n v="12.729797979797981"/>
    <s v="Blw"/>
  </r>
  <r>
    <s v="OtsLGRF23S"/>
    <s v="OtsLGRF23S_10689"/>
    <s v="C-10689"/>
    <d v="2023-10-27T00:00:00"/>
    <x v="1"/>
    <s v="F"/>
    <n v="700"/>
    <x v="13"/>
    <x v="0"/>
    <s v="NA"/>
    <s v="NA"/>
    <s v="NA"/>
    <s v="F"/>
    <x v="0"/>
    <s v="OtsLYON19S_1_0574"/>
    <s v="OtsLYON19S_1_0492"/>
    <x v="1"/>
    <x v="1"/>
    <x v="1"/>
    <s v="FALL"/>
    <n v="1"/>
    <x v="7"/>
    <n v="0.95971980899999998"/>
    <n v="1"/>
    <x v="5"/>
    <n v="5.6818181818181825"/>
    <n v="5.7284090909090919"/>
    <n v="12.729797979797981"/>
    <s v="Blw"/>
  </r>
  <r>
    <s v="OtsLGRF23S"/>
    <s v="OtsLGRF23S_10690"/>
    <s v="C-10690"/>
    <d v="2023-10-27T00:00:00"/>
    <x v="1"/>
    <s v="M"/>
    <n v="360"/>
    <x v="66"/>
    <x v="1"/>
    <n v="1"/>
    <s v="NA"/>
    <s v="NA"/>
    <s v="M"/>
    <x v="1"/>
    <s v="OtsLYON21S_1_0997"/>
    <s v="OtsLYON21S_1_0533"/>
    <x v="7"/>
    <x v="4"/>
    <x v="4"/>
    <s v="FALL"/>
    <n v="0.999999999999996"/>
    <x v="17"/>
    <e v="#N/A"/>
    <n v="1"/>
    <x v="12"/>
    <n v="5.6818181818181825"/>
    <n v="5.7284090909090919"/>
    <n v="12.729797979797981"/>
    <s v="Blw"/>
  </r>
  <r>
    <s v="OtsLGRF23S"/>
    <s v="OtsLGRF23S_10692"/>
    <s v="C-10692"/>
    <d v="2023-10-28T00:00:00"/>
    <x v="1"/>
    <s v="F"/>
    <n v="770"/>
    <x v="2"/>
    <x v="0"/>
    <s v="NA"/>
    <s v="NA"/>
    <s v="NA"/>
    <s v="F"/>
    <x v="0"/>
    <s v="NA"/>
    <s v="NA"/>
    <x v="0"/>
    <x v="0"/>
    <x v="0"/>
    <s v="FALL"/>
    <n v="0.999999999999998"/>
    <x v="0"/>
    <e v="#N/A"/>
    <n v="1"/>
    <x v="1"/>
    <n v="5.6818181818181825"/>
    <n v="5.7284090909090919"/>
    <n v="12.729797979797981"/>
    <s v="Abv"/>
  </r>
  <r>
    <s v="OtsLGRF23S"/>
    <s v="OtsLGRF23S_10693"/>
    <s v="C-10693"/>
    <d v="2023-10-28T00:00:00"/>
    <x v="1"/>
    <s v="F"/>
    <n v="800"/>
    <x v="4"/>
    <x v="0"/>
    <s v="NA"/>
    <s v="NA"/>
    <s v="NA"/>
    <s v="F"/>
    <x v="0"/>
    <s v="OtsLYON19S_1_0565"/>
    <s v="OtsLYON19S_1_0469"/>
    <x v="1"/>
    <x v="1"/>
    <x v="1"/>
    <s v="FALL"/>
    <n v="0.999999999999999"/>
    <x v="7"/>
    <n v="0.95971980899999998"/>
    <n v="1"/>
    <x v="0"/>
    <n v="5.6818181818181825"/>
    <n v="5.7284090909090919"/>
    <n v="12.729797979797981"/>
    <s v="Blw"/>
  </r>
  <r>
    <s v="OtsLGRF23S"/>
    <s v="OtsLGRF23S_10695"/>
    <s v="C-10695"/>
    <d v="2023-10-28T00:00:00"/>
    <x v="1"/>
    <s v="F"/>
    <n v="810"/>
    <x v="9"/>
    <x v="1"/>
    <n v="1"/>
    <s v="NA"/>
    <s v="NA"/>
    <s v="F"/>
    <x v="0"/>
    <s v="OtsLYON18S_1_2366"/>
    <s v="OtsLYON18S_1_2742"/>
    <x v="3"/>
    <x v="2"/>
    <x v="2"/>
    <s v="FALL"/>
    <n v="1"/>
    <x v="17"/>
    <n v="0.80551598400000002"/>
    <n v="1"/>
    <x v="0"/>
    <n v="5.6818181818181825"/>
    <n v="5.7284090909090919"/>
    <n v="12.729797979797981"/>
    <s v="Blw"/>
  </r>
  <r>
    <s v="OtsLGRF23S"/>
    <s v="OtsLGRF23S_10696"/>
    <s v="C-10696"/>
    <d v="2023-10-28T00:00:00"/>
    <x v="1"/>
    <s v="F"/>
    <n v="630"/>
    <x v="39"/>
    <x v="0"/>
    <s v="NA"/>
    <s v="NA"/>
    <s v="NA"/>
    <s v="F"/>
    <x v="0"/>
    <s v="OtsLYON20S_1_0462"/>
    <s v="OtsLYON20S_1_1192"/>
    <x v="5"/>
    <x v="3"/>
    <x v="3"/>
    <s v="FALL"/>
    <n v="0.999999999999999"/>
    <x v="7"/>
    <n v="0.98961045999999997"/>
    <n v="1"/>
    <x v="3"/>
    <n v="5.6818181818181825"/>
    <n v="5.7284090909090919"/>
    <n v="12.729797979797981"/>
    <s v="Blw"/>
  </r>
  <r>
    <s v="OtsLGRF23S"/>
    <s v="OtsLGRF23S_10698"/>
    <s v="C-10698"/>
    <d v="2023-10-28T00:00:00"/>
    <x v="1"/>
    <s v="F"/>
    <n v="700"/>
    <x v="13"/>
    <x v="0"/>
    <s v="NA"/>
    <s v="NA"/>
    <s v="NA"/>
    <s v="F"/>
    <x v="0"/>
    <s v="OtsLYON20S_1_0444"/>
    <s v="OtsLYON20S_1_1185"/>
    <x v="5"/>
    <x v="3"/>
    <x v="3"/>
    <s v="FALL"/>
    <n v="0.999999999999996"/>
    <x v="7"/>
    <n v="0.98961045999999997"/>
    <n v="1"/>
    <x v="5"/>
    <n v="5.6818181818181825"/>
    <n v="5.7284090909090919"/>
    <n v="12.729797979797981"/>
    <s v="Blw"/>
  </r>
  <r>
    <s v="OtsLGRF23S"/>
    <s v="OtsLGRF23S_10699"/>
    <s v="C-10699"/>
    <d v="2023-10-28T00:00:00"/>
    <x v="1"/>
    <s v="M"/>
    <n v="620"/>
    <x v="49"/>
    <x v="0"/>
    <s v="NA"/>
    <s v="NA"/>
    <s v="NA"/>
    <s v="M"/>
    <x v="1"/>
    <s v="OtsLYON20S_1_0443"/>
    <s v="OtsLYON20S_1_1187"/>
    <x v="5"/>
    <x v="3"/>
    <x v="3"/>
    <s v="FALL"/>
    <n v="0.999999999999999"/>
    <x v="7"/>
    <n v="0.98961045999999997"/>
    <n v="1"/>
    <x v="9"/>
    <n v="5.6818181818181825"/>
    <n v="5.7284090909090919"/>
    <n v="12.729797979797981"/>
    <s v="Blw"/>
  </r>
  <r>
    <s v="OtsLGRF23S"/>
    <s v="OtsLGRF23S_10701"/>
    <s v="C-10701"/>
    <d v="2023-10-29T00:00:00"/>
    <x v="1"/>
    <s v="M"/>
    <n v="700"/>
    <x v="13"/>
    <x v="0"/>
    <s v="NA"/>
    <s v="NA"/>
    <s v="NA"/>
    <s v="M"/>
    <x v="1"/>
    <s v="OtsLYON19S_1_0571"/>
    <s v="OtsLYON19S_1_0604"/>
    <x v="1"/>
    <x v="1"/>
    <x v="1"/>
    <s v="FALL"/>
    <n v="0.999999999999999"/>
    <x v="7"/>
    <n v="0.95971980899999998"/>
    <n v="1"/>
    <x v="5"/>
    <n v="5.6818181818181825"/>
    <n v="5.7284090909090919"/>
    <n v="12.729797979797981"/>
    <s v="Blw"/>
  </r>
  <r>
    <s v="OtsLGRF23S"/>
    <s v="OtsLGRF23S_10702"/>
    <s v="C-10702"/>
    <d v="2023-10-29T00:00:00"/>
    <x v="1"/>
    <s v="M"/>
    <n v="720"/>
    <x v="17"/>
    <x v="0"/>
    <s v="NA"/>
    <s v="NA"/>
    <s v="NA"/>
    <s v="M"/>
    <x v="1"/>
    <s v="OtsLYON19S_1_0559"/>
    <s v="OtsLYON19S_1_0606"/>
    <x v="1"/>
    <x v="1"/>
    <x v="1"/>
    <s v="FALL"/>
    <n v="0.999999999999995"/>
    <x v="7"/>
    <n v="0.95971980899999998"/>
    <n v="1"/>
    <x v="5"/>
    <n v="5.6818181818181825"/>
    <n v="5.7284090909090919"/>
    <n v="12.729797979797981"/>
    <s v="Blw"/>
  </r>
  <r>
    <s v="OtsLGRF23S"/>
    <s v="OtsLGRF23S_10704"/>
    <s v="C-10704"/>
    <d v="2023-10-29T00:00:00"/>
    <x v="1"/>
    <s v="F"/>
    <n v="710"/>
    <x v="10"/>
    <x v="0"/>
    <s v="NA"/>
    <s v="NA"/>
    <s v="NA"/>
    <s v="F"/>
    <x v="0"/>
    <s v="NA"/>
    <s v="NA"/>
    <x v="0"/>
    <x v="0"/>
    <x v="0"/>
    <s v="FALL"/>
    <n v="0.999999999999999"/>
    <x v="0"/>
    <e v="#N/A"/>
    <n v="1"/>
    <x v="5"/>
    <n v="5.6818181818181825"/>
    <n v="5.7284090909090919"/>
    <n v="12.729797979797981"/>
    <s v="Abv"/>
  </r>
  <r>
    <s v="OtsLGRF23S"/>
    <s v="OtsLGRF23S_10705"/>
    <s v="C-10705"/>
    <d v="2023-10-29T00:00:00"/>
    <x v="1"/>
    <s v="M"/>
    <n v="410"/>
    <x v="67"/>
    <x v="0"/>
    <s v="NA"/>
    <s v="NA"/>
    <s v="NA"/>
    <s v="M"/>
    <x v="1"/>
    <s v="OtsLYON21S_1_0827"/>
    <s v="OtsLYON21S_1_1656"/>
    <x v="7"/>
    <x v="4"/>
    <x v="4"/>
    <s v="FALL"/>
    <n v="0.999999999999997"/>
    <x v="7"/>
    <e v="#N/A"/>
    <n v="1"/>
    <x v="12"/>
    <n v="5.6818181818181825"/>
    <n v="5.7284090909090919"/>
    <n v="12.729797979797981"/>
    <s v="Blw"/>
  </r>
  <r>
    <s v="OtsLGRF23S"/>
    <s v="OtsLGRF23S_10707"/>
    <s v="C-10707"/>
    <d v="2023-10-29T00:00:00"/>
    <x v="1"/>
    <s v="F"/>
    <n v="740"/>
    <x v="12"/>
    <x v="1"/>
    <n v="1"/>
    <s v="NA"/>
    <s v="NA"/>
    <s v="F"/>
    <x v="0"/>
    <s v="OtsLYON19S_1_0536"/>
    <s v="OtsLYON19S_1_0390"/>
    <x v="1"/>
    <x v="1"/>
    <x v="1"/>
    <s v="FALL"/>
    <n v="1"/>
    <x v="7"/>
    <n v="0.95971980899999998"/>
    <n v="1"/>
    <x v="1"/>
    <n v="5.6818181818181825"/>
    <n v="5.7284090909090919"/>
    <n v="12.729797979797981"/>
    <s v="Blw"/>
  </r>
  <r>
    <s v="OtsLGRF23S"/>
    <s v="OtsLGRF23S_10708"/>
    <s v="C-10708"/>
    <d v="2023-10-29T00:00:00"/>
    <x v="1"/>
    <s v="F"/>
    <n v="710"/>
    <x v="10"/>
    <x v="0"/>
    <s v="NA"/>
    <s v="NA"/>
    <s v="NA"/>
    <s v="F"/>
    <x v="0"/>
    <s v="OtsLYON19S_1_1795"/>
    <s v="OtsLYON19S_1_2069"/>
    <x v="1"/>
    <x v="1"/>
    <x v="1"/>
    <s v="FALL"/>
    <n v="1"/>
    <x v="14"/>
    <n v="0.95971980899999998"/>
    <n v="1"/>
    <x v="5"/>
    <n v="5.6818181818181825"/>
    <n v="5.7284090909090919"/>
    <n v="12.729797979797981"/>
    <s v="Blw"/>
  </r>
  <r>
    <s v="OtsLGRF23S"/>
    <s v="OtsLGRF23S_10710"/>
    <s v="C-10710"/>
    <d v="2023-10-29T00:00:00"/>
    <x v="1"/>
    <s v="M"/>
    <n v="470"/>
    <x v="47"/>
    <x v="0"/>
    <s v="NA"/>
    <s v="NA"/>
    <s v="NA"/>
    <s v="M"/>
    <x v="1"/>
    <s v="NA"/>
    <s v="NA"/>
    <x v="0"/>
    <x v="0"/>
    <x v="0"/>
    <s v="FALL"/>
    <n v="0.999999999999998"/>
    <x v="0"/>
    <e v="#N/A"/>
    <n v="1"/>
    <x v="10"/>
    <n v="5.6818181818181825"/>
    <n v="5.7284090909090919"/>
    <n v="12.729797979797981"/>
    <s v="Abv"/>
  </r>
  <r>
    <s v="OtsLGRF23S"/>
    <s v="OtsLGRF23S_10711"/>
    <s v="C-10711"/>
    <d v="2023-10-29T00:00:00"/>
    <x v="1"/>
    <s v="M"/>
    <n v="660"/>
    <x v="33"/>
    <x v="0"/>
    <s v="NA"/>
    <s v="NA"/>
    <s v="NA"/>
    <s v="M"/>
    <x v="1"/>
    <s v="OtsLYON20S_1_0484"/>
    <s v="OtsLYON20S_1_0529"/>
    <x v="5"/>
    <x v="3"/>
    <x v="3"/>
    <s v="FALL"/>
    <n v="1"/>
    <x v="7"/>
    <n v="0.98961045999999997"/>
    <n v="1"/>
    <x v="3"/>
    <n v="5.6818181818181825"/>
    <n v="5.7284090909090919"/>
    <n v="12.729797979797981"/>
    <s v="Blw"/>
  </r>
  <r>
    <s v="OtsLGRF23S"/>
    <s v="OtsLGRF23S_10713"/>
    <s v="C-10713"/>
    <d v="2023-10-30T00:00:00"/>
    <x v="1"/>
    <s v="F"/>
    <n v="740"/>
    <x v="12"/>
    <x v="1"/>
    <n v="1"/>
    <s v="NA"/>
    <s v="This sample is a duplicate with OtsLGRF23S_8147."/>
    <s v="F"/>
    <x v="0"/>
    <s v="OtsLYON19S_1_1367"/>
    <s v="OtsLYON19S_1_1442"/>
    <x v="1"/>
    <x v="1"/>
    <x v="1"/>
    <s v="FALL"/>
    <n v="1"/>
    <x v="17"/>
    <n v="0.95971980899999998"/>
    <n v="1"/>
    <x v="1"/>
    <n v="5.6818181818181825"/>
    <n v="5.7284090909090919"/>
    <n v="12.729797979797981"/>
    <s v="Blw"/>
  </r>
  <r>
    <s v="OtsLGRF23S"/>
    <s v="OtsLGRF23S_10714"/>
    <s v="C-10714"/>
    <d v="2023-10-30T00:00:00"/>
    <x v="1"/>
    <s v="F"/>
    <n v="770"/>
    <x v="2"/>
    <x v="1"/>
    <n v="1"/>
    <s v="NA"/>
    <s v="NA"/>
    <s v="F"/>
    <x v="0"/>
    <s v="OtsLYON19S_1_0549"/>
    <s v="OtsLYON19S_1_0414"/>
    <x v="1"/>
    <x v="1"/>
    <x v="1"/>
    <s v="FALL"/>
    <n v="0.999999999999999"/>
    <x v="7"/>
    <n v="0.95971980899999998"/>
    <n v="1"/>
    <x v="1"/>
    <n v="5.6818181818181825"/>
    <n v="5.7284090909090919"/>
    <n v="12.729797979797981"/>
    <s v="Blw"/>
  </r>
  <r>
    <s v="OtsLGRF23S"/>
    <s v="OtsLGRF23S_10716"/>
    <s v="C-10716"/>
    <d v="2023-10-30T00:00:00"/>
    <x v="1"/>
    <s v="M"/>
    <n v="680"/>
    <x v="35"/>
    <x v="0"/>
    <s v="NA"/>
    <s v="NA"/>
    <s v="NA"/>
    <s v="M"/>
    <x v="1"/>
    <s v="OtsLYON20S_1_1809"/>
    <s v="OtsLYON20S_1_2030"/>
    <x v="5"/>
    <x v="3"/>
    <x v="3"/>
    <s v="FALL"/>
    <n v="0.999999999999999"/>
    <x v="14"/>
    <n v="0.98961045999999997"/>
    <n v="1"/>
    <x v="5"/>
    <n v="5.6818181818181825"/>
    <n v="5.7284090909090919"/>
    <n v="12.729797979797981"/>
    <s v="Blw"/>
  </r>
  <r>
    <s v="OtsLGRF23S"/>
    <s v="OtsLGRF23S_10717"/>
    <s v="C-10717"/>
    <d v="2023-10-30T00:00:00"/>
    <x v="1"/>
    <s v="M"/>
    <n v="690"/>
    <x v="30"/>
    <x v="0"/>
    <s v="NA"/>
    <s v="NA"/>
    <s v="NA"/>
    <s v="M"/>
    <x v="1"/>
    <s v="NA"/>
    <s v="NA"/>
    <x v="0"/>
    <x v="0"/>
    <x v="0"/>
    <s v="FALL"/>
    <n v="1"/>
    <x v="0"/>
    <e v="#N/A"/>
    <n v="1"/>
    <x v="5"/>
    <n v="5.6818181818181825"/>
    <n v="5.7284090909090919"/>
    <n v="12.729797979797981"/>
    <s v="Abv"/>
  </r>
  <r>
    <s v="OtsLGRF23S"/>
    <s v="OtsLGRF23S_10719"/>
    <s v="C-10719"/>
    <d v="2023-10-30T00:00:00"/>
    <x v="1"/>
    <s v="F"/>
    <n v="710"/>
    <x v="10"/>
    <x v="0"/>
    <s v="NA"/>
    <s v="NA"/>
    <s v="NA"/>
    <s v="F"/>
    <x v="0"/>
    <s v="OtsPBT19-PRHFa-5165"/>
    <s v="OtsPBT19-PRHFa-5503"/>
    <x v="10"/>
    <x v="1"/>
    <x v="1"/>
    <s v="FALL"/>
    <n v="1"/>
    <x v="20"/>
    <n v="0.96152300000000002"/>
    <n v="1"/>
    <x v="5"/>
    <n v="5.6818181818181825"/>
    <n v="5.7284090909090919"/>
    <n v="12.729797979797981"/>
    <s v="Blw"/>
  </r>
  <r>
    <s v="OtsLGRF23S"/>
    <s v="OtsLGRF23S_10720"/>
    <s v="C-10720"/>
    <d v="2023-10-30T00:00:00"/>
    <x v="1"/>
    <s v="F"/>
    <n v="610"/>
    <x v="29"/>
    <x v="1"/>
    <n v="1"/>
    <s v="NA"/>
    <s v="NA"/>
    <s v="F"/>
    <x v="0"/>
    <s v="OtsLYON19S_1_1371"/>
    <s v="OtsLYON19S_1_1471"/>
    <x v="1"/>
    <x v="1"/>
    <x v="1"/>
    <s v="FALL"/>
    <n v="0.999999999999998"/>
    <x v="17"/>
    <n v="0.95971980899999998"/>
    <n v="1"/>
    <x v="9"/>
    <n v="5.6818181818181825"/>
    <n v="5.7284090909090919"/>
    <n v="12.729797979797981"/>
    <s v="Blw"/>
  </r>
  <r>
    <s v="OtsLGRF23S"/>
    <s v="OtsLGRF23S_10722"/>
    <s v="C-10722"/>
    <d v="2023-10-30T00:00:00"/>
    <x v="1"/>
    <s v="M"/>
    <n v="660"/>
    <x v="33"/>
    <x v="0"/>
    <s v="NA"/>
    <s v="NA"/>
    <s v="NA"/>
    <s v="M"/>
    <x v="1"/>
    <s v="OtsLYON20S_1_0447"/>
    <s v="OtsLYON20S_1_1157"/>
    <x v="5"/>
    <x v="3"/>
    <x v="3"/>
    <s v="FALL"/>
    <n v="1"/>
    <x v="7"/>
    <n v="0.98961045999999997"/>
    <n v="1"/>
    <x v="3"/>
    <n v="5.6818181818181825"/>
    <n v="5.7284090909090919"/>
    <n v="12.729797979797981"/>
    <s v="Blw"/>
  </r>
  <r>
    <s v="OtsLGRF23S"/>
    <s v="OtsLGRF23S_10723"/>
    <s v="C-10723"/>
    <d v="2023-10-30T00:00:00"/>
    <x v="1"/>
    <s v="F"/>
    <n v="690"/>
    <x v="30"/>
    <x v="1"/>
    <n v="1"/>
    <s v="NA"/>
    <s v="NA"/>
    <s v="F"/>
    <x v="0"/>
    <s v="OtsLYON19S_1_1354"/>
    <s v="OtsLYON19S_1_1435"/>
    <x v="1"/>
    <x v="1"/>
    <x v="1"/>
    <s v="FALL"/>
    <n v="1"/>
    <x v="17"/>
    <n v="0.95971980899999998"/>
    <n v="1"/>
    <x v="5"/>
    <n v="5.6818181818181825"/>
    <n v="5.7284090909090919"/>
    <n v="12.729797979797981"/>
    <s v="Blw"/>
  </r>
  <r>
    <s v="OtsLGRF23S"/>
    <s v="OtsLGRF23S_10725"/>
    <s v="C-10725"/>
    <d v="2023-10-30T00:00:00"/>
    <x v="1"/>
    <s v="M"/>
    <n v="370"/>
    <x v="62"/>
    <x v="0"/>
    <s v="NA"/>
    <s v="NA"/>
    <s v="NA"/>
    <s v="M"/>
    <x v="1"/>
    <s v="NA"/>
    <s v="NA"/>
    <x v="0"/>
    <x v="0"/>
    <x v="0"/>
    <s v="FALL"/>
    <n v="0.999999999999997"/>
    <x v="0"/>
    <e v="#N/A"/>
    <n v="1"/>
    <x v="12"/>
    <n v="5.6818181818181825"/>
    <n v="5.7284090909090919"/>
    <n v="12.729797979797981"/>
    <s v="Abv"/>
  </r>
  <r>
    <s v="OtsLGRF23S"/>
    <s v="OtsLGRF23S_10726"/>
    <s v="C-10726"/>
    <d v="2023-10-30T00:00:00"/>
    <x v="1"/>
    <s v="F"/>
    <n v="760"/>
    <x v="6"/>
    <x v="0"/>
    <s v="NA"/>
    <s v="NA"/>
    <s v="NA"/>
    <s v="F"/>
    <x v="0"/>
    <s v="OtsLYON19S_1_0545"/>
    <s v="OtsLYON19S_1_0428"/>
    <x v="1"/>
    <x v="1"/>
    <x v="1"/>
    <s v="FALL"/>
    <n v="1"/>
    <x v="7"/>
    <n v="0.95971980899999998"/>
    <n v="1"/>
    <x v="1"/>
    <n v="5.6818181818181825"/>
    <n v="5.7284090909090919"/>
    <n v="12.729797979797981"/>
    <s v="Blw"/>
  </r>
  <r>
    <s v="OtsLGRF23S"/>
    <s v="OtsLGRF23S_10728"/>
    <s v="C-10728"/>
    <d v="2023-10-30T00:00:00"/>
    <x v="1"/>
    <s v="F"/>
    <n v="630"/>
    <x v="39"/>
    <x v="0"/>
    <s v="NA"/>
    <s v="NA"/>
    <s v="NA"/>
    <s v="F"/>
    <x v="0"/>
    <s v="OtsLYON19S_1_1795"/>
    <s v="OtsLYON19S_1_2069"/>
    <x v="1"/>
    <x v="1"/>
    <x v="1"/>
    <s v="FALL"/>
    <n v="0.999999999999998"/>
    <x v="14"/>
    <n v="0.95971980899999998"/>
    <n v="1"/>
    <x v="3"/>
    <n v="5.6818181818181825"/>
    <n v="5.7284090909090919"/>
    <n v="12.729797979797981"/>
    <s v="Blw"/>
  </r>
  <r>
    <s v="OtsLGRF23S"/>
    <s v="OtsLGRF23S_10729"/>
    <s v="C-10729"/>
    <d v="2023-10-30T00:00:00"/>
    <x v="1"/>
    <s v="M"/>
    <n v="600"/>
    <x v="43"/>
    <x v="0"/>
    <s v="NA"/>
    <s v="NA"/>
    <s v="NA"/>
    <s v="M"/>
    <x v="1"/>
    <s v="OtsLYON20S_1_0479"/>
    <s v="OtsLYON20S_1_0515"/>
    <x v="5"/>
    <x v="3"/>
    <x v="3"/>
    <s v="FALL"/>
    <n v="1"/>
    <x v="7"/>
    <n v="0.98961045999999997"/>
    <n v="1"/>
    <x v="9"/>
    <n v="5.6818181818181825"/>
    <n v="5.7284090909090919"/>
    <n v="12.729797979797981"/>
    <s v="Blw"/>
  </r>
  <r>
    <s v="OtsLGRF23S"/>
    <s v="OtsLGRF23S_10731"/>
    <s v="C-10731"/>
    <d v="2023-10-31T00:00:00"/>
    <x v="1"/>
    <s v="M"/>
    <n v="550"/>
    <x v="34"/>
    <x v="1"/>
    <n v="1"/>
    <s v="NA"/>
    <s v="NA"/>
    <s v="M"/>
    <x v="1"/>
    <s v="OtsLYON20S_1_1455"/>
    <s v="OtsLYON20S_1_1249"/>
    <x v="5"/>
    <x v="3"/>
    <x v="3"/>
    <s v="FALL"/>
    <n v="1"/>
    <x v="17"/>
    <n v="0.98961045999999997"/>
    <n v="1"/>
    <x v="8"/>
    <n v="5.6818181818181825"/>
    <n v="5.7284090909090919"/>
    <n v="12.729797979797981"/>
    <s v="Blw"/>
  </r>
  <r>
    <s v="OtsLGRF23S"/>
    <s v="OtsLGRF23S_10732"/>
    <s v="C-10732"/>
    <d v="2023-10-31T00:00:00"/>
    <x v="1"/>
    <s v="F"/>
    <n v="720"/>
    <x v="17"/>
    <x v="1"/>
    <n v="1"/>
    <s v="NA"/>
    <s v="NA"/>
    <s v="F"/>
    <x v="0"/>
    <s v="OtsLYON19S_1_0545"/>
    <s v="OtsLYON19S_1_0429"/>
    <x v="1"/>
    <x v="1"/>
    <x v="1"/>
    <s v="FALL"/>
    <n v="0.999999999999997"/>
    <x v="7"/>
    <n v="0.95971980899999998"/>
    <n v="1"/>
    <x v="5"/>
    <n v="5.6818181818181825"/>
    <n v="5.7284090909090919"/>
    <n v="12.729797979797981"/>
    <s v="Blw"/>
  </r>
  <r>
    <s v="OtsLGRF23S"/>
    <s v="OtsLGRF23S_10734"/>
    <s v="C-10734"/>
    <d v="2023-10-31T00:00:00"/>
    <x v="1"/>
    <s v="M"/>
    <n v="460"/>
    <x v="37"/>
    <x v="1"/>
    <s v="NA"/>
    <s v="NA"/>
    <s v="NA"/>
    <s v="M"/>
    <x v="1"/>
    <s v="NA"/>
    <s v="NA"/>
    <x v="0"/>
    <x v="0"/>
    <x v="0"/>
    <s v="FALL"/>
    <n v="1"/>
    <x v="8"/>
    <e v="#N/A"/>
    <n v="1"/>
    <x v="10"/>
    <n v="5.6818181818181825"/>
    <n v="5.7284090909090919"/>
    <n v="12.729797979797981"/>
    <s v="Abv"/>
  </r>
  <r>
    <s v="OtsLGRF23S"/>
    <s v="OtsLGRF23S_10735"/>
    <s v="C-10735"/>
    <d v="2023-10-31T00:00:00"/>
    <x v="1"/>
    <s v="F"/>
    <n v="650"/>
    <x v="5"/>
    <x v="1"/>
    <n v="1"/>
    <s v="NA"/>
    <s v="This sample is a duplicate with OtsLGRF23S_9394."/>
    <s v="F"/>
    <x v="0"/>
    <s v="OtsLYON19S_1_1342"/>
    <s v="OtsLYON19S_1_1292"/>
    <x v="1"/>
    <x v="1"/>
    <x v="1"/>
    <s v="FALL"/>
    <n v="1"/>
    <x v="17"/>
    <n v="0.95971980899999998"/>
    <n v="1"/>
    <x v="3"/>
    <n v="5.6818181818181825"/>
    <n v="5.7284090909090919"/>
    <n v="12.729797979797981"/>
    <s v="Blw"/>
  </r>
  <r>
    <s v="OtsLGRF23S"/>
    <s v="OtsLGRF23S_10737"/>
    <s v="C-10737"/>
    <d v="2023-10-31T00:00:00"/>
    <x v="1"/>
    <s v="F"/>
    <n v="740"/>
    <x v="12"/>
    <x v="0"/>
    <s v="NA"/>
    <s v="NA"/>
    <s v="NA"/>
    <s v="F"/>
    <x v="0"/>
    <s v="NA"/>
    <s v="NA"/>
    <x v="0"/>
    <x v="0"/>
    <x v="0"/>
    <s v="FALL"/>
    <n v="1"/>
    <x v="0"/>
    <e v="#N/A"/>
    <n v="1"/>
    <x v="1"/>
    <n v="5.6818181818181825"/>
    <n v="5.7284090909090919"/>
    <n v="12.729797979797981"/>
    <s v="Abv"/>
  </r>
  <r>
    <s v="OtsLGRF23S"/>
    <s v="OtsLGRF23S_10738"/>
    <s v="C-10738"/>
    <d v="2023-10-31T00:00:00"/>
    <x v="1"/>
    <s v="M"/>
    <n v="450"/>
    <x v="31"/>
    <x v="1"/>
    <n v="1"/>
    <s v="NA"/>
    <s v="This sample is a duplicate with OtsLGRF23S_10504."/>
    <s v="M"/>
    <x v="1"/>
    <s v="OtsLYON21S_1_0791"/>
    <s v="OtsLYON21S_1_0497"/>
    <x v="7"/>
    <x v="4"/>
    <x v="4"/>
    <s v="FALL"/>
    <n v="0.999999999999999"/>
    <x v="7"/>
    <e v="#N/A"/>
    <n v="1"/>
    <x v="10"/>
    <n v="5.6818181818181825"/>
    <n v="5.7284090909090919"/>
    <n v="12.729797979797981"/>
    <s v="Blw"/>
  </r>
  <r>
    <s v="OtsLGRF23S"/>
    <s v="OtsLGRF23S_10740"/>
    <s v="C-10740"/>
    <d v="2023-10-31T00:00:00"/>
    <x v="1"/>
    <s v="M"/>
    <n v="790"/>
    <x v="0"/>
    <x v="1"/>
    <n v="1"/>
    <s v="NA"/>
    <s v="NA"/>
    <s v="M"/>
    <x v="1"/>
    <s v="OtsLYON19S_1_0551"/>
    <s v="OtsLYON19S_1_0418"/>
    <x v="1"/>
    <x v="1"/>
    <x v="1"/>
    <s v="FALL"/>
    <n v="1"/>
    <x v="7"/>
    <n v="0.95971980899999998"/>
    <n v="1"/>
    <x v="0"/>
    <n v="5.6818181818181825"/>
    <n v="5.7284090909090919"/>
    <n v="12.729797979797981"/>
    <s v="Blw"/>
  </r>
  <r>
    <s v="OtsLGRF23S"/>
    <s v="OtsLGRF23S_10741"/>
    <s v="C-10741"/>
    <d v="2023-10-31T00:00:00"/>
    <x v="1"/>
    <s v="F"/>
    <n v="780"/>
    <x v="8"/>
    <x v="1"/>
    <n v="1"/>
    <s v="NA"/>
    <s v="NA"/>
    <s v="F"/>
    <x v="0"/>
    <s v="OtsLYON19S_1_0549"/>
    <s v="OtsLYON19S_1_0414"/>
    <x v="1"/>
    <x v="1"/>
    <x v="1"/>
    <s v="FALL"/>
    <n v="0.999999999999999"/>
    <x v="7"/>
    <n v="0.95971980899999998"/>
    <n v="1"/>
    <x v="0"/>
    <n v="5.6818181818181825"/>
    <n v="5.7284090909090919"/>
    <n v="12.729797979797981"/>
    <s v="Blw"/>
  </r>
  <r>
    <s v="OtsLGRF23S"/>
    <s v="OtsLGRF23S_10743"/>
    <s v="C-10743"/>
    <d v="2023-11-01T00:00:00"/>
    <x v="1"/>
    <s v="F"/>
    <n v="750"/>
    <x v="1"/>
    <x v="1"/>
    <n v="1"/>
    <s v="NA"/>
    <s v="NA"/>
    <s v="F"/>
    <x v="0"/>
    <s v="OtsPBT19-RSHFa-0336"/>
    <s v="OtsPBT19-RSHFa-0208"/>
    <x v="12"/>
    <x v="1"/>
    <x v="1"/>
    <s v="FALL"/>
    <n v="1"/>
    <x v="22"/>
    <n v="0.96016800000000002"/>
    <n v="1"/>
    <x v="1"/>
    <n v="5.6818181818181825"/>
    <n v="5.7284090909090919"/>
    <n v="12.729797979797981"/>
    <s v="Blw"/>
  </r>
  <r>
    <s v="OtsLGRF23S"/>
    <s v="OtsLGRF23S_10744"/>
    <s v="C-10744"/>
    <d v="2023-11-01T00:00:00"/>
    <x v="1"/>
    <s v="F"/>
    <n v="730"/>
    <x v="16"/>
    <x v="0"/>
    <s v="NA"/>
    <s v="NA"/>
    <s v="NA"/>
    <s v="F"/>
    <x v="0"/>
    <s v="OtsLYON19S_1_2311"/>
    <s v="OtsLYON19S_1_2103"/>
    <x v="1"/>
    <x v="1"/>
    <x v="1"/>
    <s v="FALL"/>
    <n v="1"/>
    <x v="14"/>
    <n v="0.95971980899999998"/>
    <n v="1"/>
    <x v="1"/>
    <n v="5.6818181818181825"/>
    <n v="5.7284090909090919"/>
    <n v="12.729797979797981"/>
    <s v="Blw"/>
  </r>
  <r>
    <s v="OtsLGRF23S"/>
    <s v="OtsLGRF23S_10746"/>
    <s v="C-10746"/>
    <d v="2023-11-01T00:00:00"/>
    <x v="1"/>
    <s v="M"/>
    <n v="650"/>
    <x v="5"/>
    <x v="1"/>
    <n v="1"/>
    <s v="NA"/>
    <s v="NA"/>
    <s v="M"/>
    <x v="1"/>
    <s v="OtsLYON20S_1_0605"/>
    <s v="OtsLYON20S_1_0572"/>
    <x v="5"/>
    <x v="3"/>
    <x v="3"/>
    <s v="FALL"/>
    <n v="1"/>
    <x v="7"/>
    <n v="0.98961045999999997"/>
    <n v="1"/>
    <x v="3"/>
    <n v="5.6818181818181825"/>
    <n v="5.7284090909090919"/>
    <n v="12.729797979797981"/>
    <s v="Blw"/>
  </r>
  <r>
    <s v="OtsLGRF23S"/>
    <s v="OtsLGRF23S_10747"/>
    <s v="C-10747"/>
    <d v="2023-11-01T00:00:00"/>
    <x v="1"/>
    <s v="F"/>
    <n v="720"/>
    <x v="17"/>
    <x v="0"/>
    <s v="NA"/>
    <s v="NA"/>
    <s v="NA"/>
    <s v="F"/>
    <x v="0"/>
    <s v="OtsPBT19-RSHFa-0766"/>
    <s v="OtsPBT19-RSHFa-0491"/>
    <x v="12"/>
    <x v="1"/>
    <x v="1"/>
    <s v="FALL"/>
    <n v="1"/>
    <x v="22"/>
    <n v="0.96016800000000002"/>
    <n v="1"/>
    <x v="5"/>
    <n v="5.6818181818181825"/>
    <n v="5.7284090909090919"/>
    <n v="12.729797979797981"/>
    <s v="Blw"/>
  </r>
  <r>
    <s v="OtsLGRF23S"/>
    <s v="OtsLGRF23S_10749"/>
    <s v="C-10749"/>
    <d v="2023-11-01T00:00:00"/>
    <x v="1"/>
    <s v="M"/>
    <n v="680"/>
    <x v="35"/>
    <x v="0"/>
    <s v="NA"/>
    <s v="NA"/>
    <s v="NA"/>
    <s v="M"/>
    <x v="1"/>
    <s v="OtsPBT19-PRHFa-6163"/>
    <s v="OtsPBT19-PRHFa-6085"/>
    <x v="10"/>
    <x v="1"/>
    <x v="1"/>
    <s v="FALL"/>
    <n v="1"/>
    <x v="20"/>
    <n v="0.96152300000000002"/>
    <n v="1"/>
    <x v="5"/>
    <n v="5.6818181818181825"/>
    <n v="5.7284090909090919"/>
    <n v="12.729797979797981"/>
    <s v="Blw"/>
  </r>
  <r>
    <s v="OtsLGRF23S"/>
    <s v="OtsLGRF23S_10750"/>
    <s v="C-10750"/>
    <d v="2023-11-01T00:00:00"/>
    <x v="1"/>
    <s v="M"/>
    <n v="480"/>
    <x v="61"/>
    <x v="1"/>
    <n v="1"/>
    <s v="NA"/>
    <s v="NA"/>
    <s v="M"/>
    <x v="1"/>
    <s v="OtsLYON21S_1_0788"/>
    <s v="OtsLYON21S_1_0490"/>
    <x v="7"/>
    <x v="4"/>
    <x v="4"/>
    <s v="FALL"/>
    <n v="1"/>
    <x v="7"/>
    <e v="#N/A"/>
    <n v="1"/>
    <x v="11"/>
    <n v="5.6818181818181825"/>
    <n v="5.7284090909090919"/>
    <n v="12.729797979797981"/>
    <s v="Blw"/>
  </r>
  <r>
    <s v="OtsLGRF23S"/>
    <s v="OtsLGRF23S_10752"/>
    <s v="C-10752"/>
    <d v="2023-11-01T00:00:00"/>
    <x v="1"/>
    <s v="M"/>
    <n v="650"/>
    <x v="5"/>
    <x v="0"/>
    <s v="NA"/>
    <s v="NA"/>
    <s v="NA"/>
    <s v="M"/>
    <x v="1"/>
    <s v="OtsLYON20S_1_0486"/>
    <s v="OtsLYON20S_1_0532"/>
    <x v="5"/>
    <x v="3"/>
    <x v="3"/>
    <s v="FALL"/>
    <n v="1"/>
    <x v="7"/>
    <n v="0.98961045999999997"/>
    <n v="1"/>
    <x v="3"/>
    <n v="5.6818181818181825"/>
    <n v="5.7284090909090919"/>
    <n v="12.729797979797981"/>
    <s v="Blw"/>
  </r>
  <r>
    <s v="OtsLGRF23S"/>
    <s v="OtsLGRF23S_10753"/>
    <s v="C-10753"/>
    <d v="2023-11-01T00:00:00"/>
    <x v="1"/>
    <s v="M"/>
    <n v="680"/>
    <x v="35"/>
    <x v="0"/>
    <s v="NA"/>
    <s v="NA"/>
    <s v="NA"/>
    <s v="M"/>
    <x v="1"/>
    <s v="OtsLYON20S_1_0461"/>
    <s v="OtsLYON20S_1_0508"/>
    <x v="5"/>
    <x v="3"/>
    <x v="3"/>
    <s v="FALL"/>
    <n v="0.999999999999998"/>
    <x v="7"/>
    <n v="0.98961045999999997"/>
    <n v="1"/>
    <x v="5"/>
    <n v="5.6818181818181825"/>
    <n v="5.7284090909090919"/>
    <n v="12.729797979797981"/>
    <s v="Blw"/>
  </r>
  <r>
    <s v="OtsLGRF23S"/>
    <s v="OtsLGRF23S_10755"/>
    <s v="C-10755"/>
    <d v="2023-11-01T00:00:00"/>
    <x v="1"/>
    <s v="F"/>
    <n v="730"/>
    <x v="16"/>
    <x v="0"/>
    <s v="NA"/>
    <s v="NA"/>
    <s v="This individual failed to genotype"/>
    <s v="U"/>
    <x v="0"/>
    <s v="NG"/>
    <s v="NG"/>
    <x v="4"/>
    <x v="0"/>
    <x v="0"/>
    <s v="NA"/>
    <s v="NA"/>
    <x v="5"/>
    <e v="#N/A"/>
    <n v="1"/>
    <x v="1"/>
    <n v="5.6818181818181825"/>
    <n v="5.7284090909090919"/>
    <n v="12.729797979797981"/>
    <s v="Abv"/>
  </r>
  <r>
    <s v="OtsLGRF23S"/>
    <s v="OtsLGRF23S_10756"/>
    <s v="C-10756"/>
    <d v="2023-11-01T00:00:00"/>
    <x v="1"/>
    <s v="M"/>
    <n v="790"/>
    <x v="0"/>
    <x v="1"/>
    <n v="1"/>
    <s v="NA"/>
    <s v="NA"/>
    <s v="M"/>
    <x v="1"/>
    <s v="OtsLYON19S_1_1315"/>
    <s v="OtsLYON19S_1_1218"/>
    <x v="1"/>
    <x v="1"/>
    <x v="1"/>
    <s v="FALL"/>
    <n v="1"/>
    <x v="12"/>
    <n v="0.95971980899999998"/>
    <n v="1"/>
    <x v="0"/>
    <n v="5.6818181818181825"/>
    <n v="5.7284090909090919"/>
    <n v="12.729797979797981"/>
    <s v="Abv"/>
  </r>
  <r>
    <s v="OtsLGRF23S"/>
    <s v="OtsLGRF23S_10758"/>
    <s v="C-10758"/>
    <d v="2023-11-02T00:00:00"/>
    <x v="1"/>
    <s v="F"/>
    <n v="610"/>
    <x v="29"/>
    <x v="1"/>
    <n v="1"/>
    <s v="NA"/>
    <s v="NA"/>
    <s v="F"/>
    <x v="0"/>
    <s v="OtsLYON20S_1_0464"/>
    <s v="OtsLYON20S_1_0503"/>
    <x v="5"/>
    <x v="3"/>
    <x v="3"/>
    <s v="FALL"/>
    <n v="0.999999999999995"/>
    <x v="7"/>
    <n v="0.98961045999999997"/>
    <n v="1"/>
    <x v="9"/>
    <n v="5.6818181818181825"/>
    <n v="5.7284090909090919"/>
    <n v="12.729797979797981"/>
    <s v="Blw"/>
  </r>
  <r>
    <s v="OtsLGRF23S"/>
    <s v="OtsLGRF23S_10759"/>
    <s v="C-10759"/>
    <d v="2023-11-02T00:00:00"/>
    <x v="1"/>
    <s v="M"/>
    <n v="910"/>
    <x v="23"/>
    <x v="1"/>
    <s v="NA"/>
    <s v="NA"/>
    <s v="NA"/>
    <s v="M"/>
    <x v="1"/>
    <s v="OtsLYON19S_1_0549"/>
    <s v="OtsLYON19S_1_0414"/>
    <x v="1"/>
    <x v="1"/>
    <x v="1"/>
    <s v="FALL"/>
    <n v="0.999999999999999"/>
    <x v="7"/>
    <n v="0.95971980899999998"/>
    <n v="1"/>
    <x v="4"/>
    <n v="5.6818181818181825"/>
    <n v="5.7284090909090919"/>
    <n v="12.729797979797981"/>
    <s v="Blw"/>
  </r>
  <r>
    <s v="OtsLGRF23S"/>
    <s v="OtsLGRF23S_10761"/>
    <s v="C-10761"/>
    <d v="2023-11-02T00:00:00"/>
    <x v="1"/>
    <s v="F"/>
    <n v="750"/>
    <x v="1"/>
    <x v="0"/>
    <s v="NA"/>
    <s v="NA"/>
    <s v="NA"/>
    <s v="F"/>
    <x v="0"/>
    <s v="OtsLYON19S_1_1705"/>
    <s v="OtsLYON19S_1_2105"/>
    <x v="1"/>
    <x v="1"/>
    <x v="1"/>
    <s v="FALL"/>
    <n v="0.999999999999999"/>
    <x v="14"/>
    <n v="0.95971980899999998"/>
    <n v="1"/>
    <x v="1"/>
    <n v="5.6818181818181825"/>
    <n v="5.7284090909090919"/>
    <n v="12.729797979797981"/>
    <s v="Blw"/>
  </r>
  <r>
    <s v="OtsLGRF23S"/>
    <s v="OtsLGRF23S_10762"/>
    <s v="C-10762"/>
    <d v="2023-11-02T00:00:00"/>
    <x v="1"/>
    <s v="F"/>
    <n v="730"/>
    <x v="16"/>
    <x v="0"/>
    <s v="NA"/>
    <s v="NA"/>
    <s v="NA"/>
    <s v="F"/>
    <x v="0"/>
    <s v="OtsLYON19S_1_0573"/>
    <s v="OtsLYON19S_1_0609"/>
    <x v="1"/>
    <x v="1"/>
    <x v="1"/>
    <s v="FALL"/>
    <n v="0.999999999999999"/>
    <x v="7"/>
    <n v="0.95971980899999998"/>
    <n v="1"/>
    <x v="1"/>
    <n v="5.6818181818181825"/>
    <n v="5.7284090909090919"/>
    <n v="12.729797979797981"/>
    <s v="Blw"/>
  </r>
  <r>
    <s v="OtsLGRF23S"/>
    <s v="OtsLGRF23S_10764"/>
    <s v="C-10764"/>
    <d v="2023-11-02T00:00:00"/>
    <x v="1"/>
    <s v="M"/>
    <n v="360"/>
    <x v="66"/>
    <x v="1"/>
    <n v="1"/>
    <s v="NA"/>
    <s v="NA"/>
    <s v="M"/>
    <x v="1"/>
    <s v="OtsLYON21S_1_0979"/>
    <s v="OtsLYON21S_1_0585"/>
    <x v="7"/>
    <x v="4"/>
    <x v="4"/>
    <s v="FALL"/>
    <n v="1"/>
    <x v="17"/>
    <e v="#N/A"/>
    <n v="1"/>
    <x v="12"/>
    <n v="5.6818181818181825"/>
    <n v="5.7284090909090919"/>
    <n v="12.729797979797981"/>
    <s v="Blw"/>
  </r>
  <r>
    <s v="OtsLGRF23S"/>
    <s v="OtsLGRF23S_10765"/>
    <s v="C-10765"/>
    <d v="2023-11-02T00:00:00"/>
    <x v="1"/>
    <s v="M"/>
    <n v="600"/>
    <x v="43"/>
    <x v="1"/>
    <n v="1"/>
    <s v="NA"/>
    <s v="NA"/>
    <s v="M"/>
    <x v="1"/>
    <s v="OtsLYON19S_1_1364"/>
    <s v="OtsLYON19S_1_1286"/>
    <x v="1"/>
    <x v="1"/>
    <x v="1"/>
    <s v="FALL"/>
    <n v="1"/>
    <x v="17"/>
    <n v="0.95971980899999998"/>
    <n v="1"/>
    <x v="9"/>
    <n v="5.6818181818181825"/>
    <n v="5.7284090909090919"/>
    <n v="12.729797979797981"/>
    <s v="Blw"/>
  </r>
  <r>
    <s v="OtsLGRF23S"/>
    <s v="OtsLGRF23S_10767"/>
    <s v="C-10767"/>
    <d v="2023-11-02T00:00:00"/>
    <x v="1"/>
    <s v="F"/>
    <n v="720"/>
    <x v="17"/>
    <x v="1"/>
    <n v="1"/>
    <s v="NA"/>
    <s v="NA"/>
    <s v="F"/>
    <x v="0"/>
    <s v="OtsLYON19S_1_1367"/>
    <s v="OtsLYON19S_1_1441"/>
    <x v="1"/>
    <x v="1"/>
    <x v="1"/>
    <s v="FALL"/>
    <n v="0.999999999999998"/>
    <x v="17"/>
    <n v="0.95971980899999998"/>
    <n v="1"/>
    <x v="5"/>
    <n v="5.6818181818181825"/>
    <n v="5.7284090909090919"/>
    <n v="12.729797979797981"/>
    <s v="Blw"/>
  </r>
  <r>
    <s v="OtsLGRF23S"/>
    <s v="OtsLGRF23S_10768"/>
    <s v="C-10768"/>
    <d v="2023-11-02T00:00:00"/>
    <x v="1"/>
    <s v="F"/>
    <n v="690"/>
    <x v="30"/>
    <x v="0"/>
    <s v="NA"/>
    <s v="NA"/>
    <s v="This sample is a duplicate with OtsLGRF23S_6121."/>
    <s v="F"/>
    <x v="0"/>
    <s v="OtsLYON19S_1_0565"/>
    <s v="OtsLYON19S_1_0467"/>
    <x v="1"/>
    <x v="1"/>
    <x v="1"/>
    <s v="FALL"/>
    <n v="1"/>
    <x v="7"/>
    <n v="0.95971980899999998"/>
    <n v="1"/>
    <x v="5"/>
    <n v="5.6818181818181825"/>
    <n v="5.7284090909090919"/>
    <n v="12.729797979797981"/>
    <s v="Blw"/>
  </r>
  <r>
    <s v="OtsLGRF23S"/>
    <s v="OtsLGRF23S_10770"/>
    <s v="C-10770"/>
    <d v="2023-11-02T00:00:00"/>
    <x v="1"/>
    <s v="M"/>
    <n v="820"/>
    <x v="19"/>
    <x v="0"/>
    <s v="NA"/>
    <s v="NA"/>
    <s v="NA"/>
    <s v="M"/>
    <x v="1"/>
    <s v="OtsPBT19-PRHFa-2672"/>
    <s v="OtsPBT19-PRHFa-2343"/>
    <x v="10"/>
    <x v="1"/>
    <x v="1"/>
    <s v="FALL"/>
    <n v="1"/>
    <x v="20"/>
    <n v="0.96152300000000002"/>
    <n v="1"/>
    <x v="0"/>
    <n v="5.6818181818181825"/>
    <n v="5.7284090909090919"/>
    <n v="12.729797979797981"/>
    <s v="Blw"/>
  </r>
  <r>
    <s v="OtsLGRF23S"/>
    <s v="OtsLGRF23S_10771"/>
    <s v="C-10771"/>
    <d v="2023-11-03T00:00:00"/>
    <x v="1"/>
    <s v="F"/>
    <n v="680"/>
    <x v="35"/>
    <x v="1"/>
    <n v="1"/>
    <s v="NA"/>
    <s v="NA"/>
    <s v="F"/>
    <x v="0"/>
    <s v="OtsLYON19S_1_1364"/>
    <s v="OtsLYON19S_1_1287"/>
    <x v="1"/>
    <x v="1"/>
    <x v="1"/>
    <s v="FALL"/>
    <n v="0.999999999999994"/>
    <x v="17"/>
    <n v="0.95971980899999998"/>
    <n v="1"/>
    <x v="5"/>
    <n v="5.6818181818181825"/>
    <n v="5.7284090909090919"/>
    <n v="12.729797979797981"/>
    <s v="Blw"/>
  </r>
  <r>
    <s v="OtsLGRF23S"/>
    <s v="OtsLGRF23S_10773"/>
    <s v="C-10773"/>
    <d v="2023-11-03T00:00:00"/>
    <x v="1"/>
    <s v="U"/>
    <n v="680"/>
    <x v="35"/>
    <x v="1"/>
    <n v="1"/>
    <s v="NA"/>
    <s v="This sample is a duplicate with OtsLGRF23S_9054."/>
    <s v="M"/>
    <x v="1"/>
    <s v="OtsLYON19S_1_1358"/>
    <s v="OtsLYON19S_1_1273"/>
    <x v="1"/>
    <x v="1"/>
    <x v="1"/>
    <s v="FALL"/>
    <n v="1"/>
    <x v="17"/>
    <n v="0.95971980899999998"/>
    <n v="1"/>
    <x v="5"/>
    <n v="5.6818181818181825"/>
    <n v="5.7284090909090919"/>
    <n v="12.729797979797981"/>
    <s v="Blw"/>
  </r>
  <r>
    <s v="OtsLGRF23S"/>
    <s v="OtsLGRF23S_10774"/>
    <s v="C-10774"/>
    <d v="2023-11-03T00:00:00"/>
    <x v="1"/>
    <s v="M"/>
    <n v="560"/>
    <x v="38"/>
    <x v="1"/>
    <n v="1"/>
    <s v="NA"/>
    <s v="NA"/>
    <s v="M"/>
    <x v="1"/>
    <s v="OtsLYON19S_1_1337"/>
    <s v="OtsLYON19S_1_1409"/>
    <x v="1"/>
    <x v="1"/>
    <x v="1"/>
    <s v="FALL"/>
    <n v="0.999999999999997"/>
    <x v="17"/>
    <n v="0.95971980899999998"/>
    <n v="1"/>
    <x v="8"/>
    <n v="5.6818181818181825"/>
    <n v="5.7284090909090919"/>
    <n v="12.729797979797981"/>
    <s v="Blw"/>
  </r>
  <r>
    <s v="OtsLGRF23S"/>
    <s v="OtsLGRF23S_10776"/>
    <s v="C-10776"/>
    <d v="2023-11-03T00:00:00"/>
    <x v="1"/>
    <s v="M"/>
    <n v="710"/>
    <x v="10"/>
    <x v="1"/>
    <n v="1"/>
    <s v="NA"/>
    <s v="NA"/>
    <s v="M"/>
    <x v="1"/>
    <s v="NA"/>
    <s v="NA"/>
    <x v="0"/>
    <x v="0"/>
    <x v="0"/>
    <s v="FALL"/>
    <n v="1"/>
    <x v="8"/>
    <e v="#N/A"/>
    <n v="1"/>
    <x v="5"/>
    <n v="5.6818181818181825"/>
    <n v="5.7284090909090919"/>
    <n v="12.729797979797981"/>
    <s v="Abv"/>
  </r>
  <r>
    <s v="OtsLGRF23S"/>
    <s v="OtsLGRF23S_10777"/>
    <s v="C-10777"/>
    <d v="2023-11-03T00:00:00"/>
    <x v="1"/>
    <s v="M"/>
    <n v="790"/>
    <x v="0"/>
    <x v="0"/>
    <s v="NA"/>
    <s v="NA"/>
    <s v="NA"/>
    <s v="M"/>
    <x v="1"/>
    <s v="OtsLYON19S_1_0574"/>
    <s v="OtsLYON19S_1_0491"/>
    <x v="1"/>
    <x v="1"/>
    <x v="1"/>
    <s v="FALL"/>
    <n v="0.999999999999998"/>
    <x v="7"/>
    <n v="0.95971980899999998"/>
    <n v="1"/>
    <x v="0"/>
    <n v="5.6818181818181825"/>
    <n v="5.7284090909090919"/>
    <n v="12.729797979797981"/>
    <s v="Blw"/>
  </r>
  <r>
    <s v="OtsLGRF23S"/>
    <s v="OtsLGRF23S_10779"/>
    <s v="C-10779"/>
    <d v="2023-11-03T00:00:00"/>
    <x v="1"/>
    <s v="F"/>
    <n v="690"/>
    <x v="30"/>
    <x v="1"/>
    <s v="NA"/>
    <s v="NA"/>
    <s v="NA"/>
    <s v="F"/>
    <x v="0"/>
    <s v="OtsPBT19-PRHFa-4474"/>
    <s v="OtsPBT19-PRHFa-4653"/>
    <x v="10"/>
    <x v="1"/>
    <x v="1"/>
    <s v="FALL"/>
    <n v="0.999999999999996"/>
    <x v="20"/>
    <n v="0.96152300000000002"/>
    <n v="1"/>
    <x v="5"/>
    <n v="5.6818181818181825"/>
    <n v="5.7284090909090919"/>
    <n v="12.729797979797981"/>
    <s v="Blw"/>
  </r>
  <r>
    <s v="OtsLGRF23S"/>
    <s v="OtsLGRF23S_10780"/>
    <s v="C-10780"/>
    <d v="2023-11-03T00:00:00"/>
    <x v="1"/>
    <s v="F"/>
    <n v="720"/>
    <x v="17"/>
    <x v="0"/>
    <s v="NA"/>
    <s v="NA"/>
    <s v="NA"/>
    <s v="F"/>
    <x v="0"/>
    <s v="OtsLYON19S_1_0547"/>
    <s v="OtsLYON19S_1_0422"/>
    <x v="1"/>
    <x v="1"/>
    <x v="1"/>
    <s v="FALL"/>
    <n v="1"/>
    <x v="7"/>
    <n v="0.95971980899999998"/>
    <n v="1"/>
    <x v="5"/>
    <n v="5.6818181818181825"/>
    <n v="5.7284090909090919"/>
    <n v="12.729797979797981"/>
    <s v="Blw"/>
  </r>
  <r>
    <s v="OtsLGRF23S"/>
    <s v="OtsLGRF23S_10782"/>
    <s v="C-10782"/>
    <d v="2023-11-03T00:00:00"/>
    <x v="1"/>
    <s v="F"/>
    <n v="750"/>
    <x v="1"/>
    <x v="1"/>
    <n v="1"/>
    <s v="NA"/>
    <s v="NA"/>
    <s v="F"/>
    <x v="0"/>
    <s v="OtsLYON19S_1_0539"/>
    <s v="OtsLYON19S_1_0396"/>
    <x v="1"/>
    <x v="1"/>
    <x v="1"/>
    <s v="FALL"/>
    <n v="0.999999999999997"/>
    <x v="7"/>
    <n v="0.95971980899999998"/>
    <n v="1"/>
    <x v="1"/>
    <n v="5.6818181818181825"/>
    <n v="5.7284090909090919"/>
    <n v="12.729797979797981"/>
    <s v="Blw"/>
  </r>
  <r>
    <s v="OtsLGRF23S"/>
    <s v="OtsLGRF23S_10783"/>
    <s v="C-10783"/>
    <d v="2023-11-03T00:00:00"/>
    <x v="1"/>
    <s v="M"/>
    <n v="560"/>
    <x v="38"/>
    <x v="0"/>
    <s v="NA"/>
    <s v="NA"/>
    <s v="NA"/>
    <s v="M"/>
    <x v="1"/>
    <s v="OtsLYON20S_1_0443"/>
    <s v="OtsLYON20S_1_1187"/>
    <x v="5"/>
    <x v="3"/>
    <x v="3"/>
    <s v="FALL"/>
    <n v="0.999999999999999"/>
    <x v="7"/>
    <n v="0.98961045999999997"/>
    <n v="1"/>
    <x v="8"/>
    <n v="5.6818181818181825"/>
    <n v="5.7284090909090919"/>
    <n v="12.729797979797981"/>
    <s v="Blw"/>
  </r>
  <r>
    <s v="OtsLGRF23S"/>
    <s v="OtsLGRF23S_10785"/>
    <s v="C-10785"/>
    <d v="2023-11-03T00:00:00"/>
    <x v="1"/>
    <s v="F"/>
    <n v="750"/>
    <x v="1"/>
    <x v="1"/>
    <n v="1"/>
    <s v="NA"/>
    <s v="NA"/>
    <s v="F"/>
    <x v="0"/>
    <s v="OtsLYON18S_1_2366"/>
    <s v="OtsLYON18S_1_2742"/>
    <x v="3"/>
    <x v="2"/>
    <x v="2"/>
    <s v="FALL"/>
    <n v="0.999999999999997"/>
    <x v="17"/>
    <n v="0.80551598400000002"/>
    <n v="1"/>
    <x v="1"/>
    <n v="5.6818181818181825"/>
    <n v="5.7284090909090919"/>
    <n v="12.729797979797981"/>
    <s v="Blw"/>
  </r>
  <r>
    <s v="OtsLGRF23S"/>
    <s v="OtsLGRF23S_10786"/>
    <s v="C-10786"/>
    <d v="2023-11-03T00:00:00"/>
    <x v="1"/>
    <s v="M"/>
    <n v="700"/>
    <x v="13"/>
    <x v="0"/>
    <s v="NA"/>
    <s v="NA"/>
    <s v="NA"/>
    <s v="M"/>
    <x v="1"/>
    <s v="OtsLYON20S_1_0617"/>
    <s v="OtsLYON20S_1_0588"/>
    <x v="5"/>
    <x v="3"/>
    <x v="3"/>
    <s v="FALL"/>
    <n v="1"/>
    <x v="7"/>
    <n v="0.98961045999999997"/>
    <n v="1"/>
    <x v="5"/>
    <n v="5.6818181818181825"/>
    <n v="5.7284090909090919"/>
    <n v="12.729797979797981"/>
    <s v="Blw"/>
  </r>
  <r>
    <s v="OtsLGRF23S"/>
    <s v="OtsLGRF23S_10788"/>
    <s v="C-10788"/>
    <d v="2023-11-03T00:00:00"/>
    <x v="1"/>
    <s v="F"/>
    <n v="740"/>
    <x v="12"/>
    <x v="1"/>
    <n v="1"/>
    <s v="NA"/>
    <s v="NA"/>
    <s v="F"/>
    <x v="0"/>
    <s v="OtsLYON19S_1_0536"/>
    <s v="OtsLYON19S_1_0388"/>
    <x v="1"/>
    <x v="1"/>
    <x v="1"/>
    <s v="FALL"/>
    <n v="1"/>
    <x v="7"/>
    <n v="0.95971980899999998"/>
    <n v="1"/>
    <x v="1"/>
    <n v="5.6818181818181825"/>
    <n v="5.7284090909090919"/>
    <n v="12.729797979797981"/>
    <s v="Blw"/>
  </r>
  <r>
    <s v="OtsLGRF23S"/>
    <s v="OtsLGRF23S_10789"/>
    <s v="C-10789"/>
    <d v="2023-11-03T00:00:00"/>
    <x v="1"/>
    <s v="F"/>
    <n v="680"/>
    <x v="35"/>
    <x v="1"/>
    <n v="1"/>
    <s v="NA"/>
    <s v="NA"/>
    <s v="F"/>
    <x v="0"/>
    <s v="OtsLYON19S_1_1373"/>
    <s v="OtsLYON19S_1_1403"/>
    <x v="1"/>
    <x v="1"/>
    <x v="1"/>
    <s v="FALL"/>
    <n v="0.999999999999997"/>
    <x v="17"/>
    <n v="0.95971980899999998"/>
    <n v="1"/>
    <x v="5"/>
    <n v="5.6818181818181825"/>
    <n v="5.7284090909090919"/>
    <n v="12.729797979797981"/>
    <s v="Blw"/>
  </r>
  <r>
    <s v="OtsLGRF23S"/>
    <s v="OtsLGRF23S_10792"/>
    <s v="C-10792"/>
    <d v="2023-11-03T00:00:00"/>
    <x v="1"/>
    <s v="M"/>
    <n v="800"/>
    <x v="4"/>
    <x v="0"/>
    <s v="NA"/>
    <s v="NA"/>
    <s v="NA"/>
    <s v="M"/>
    <x v="1"/>
    <s v="NA"/>
    <s v="NA"/>
    <x v="0"/>
    <x v="0"/>
    <x v="0"/>
    <s v="FALL"/>
    <n v="1"/>
    <x v="0"/>
    <e v="#N/A"/>
    <n v="1"/>
    <x v="0"/>
    <n v="5.6818181818181825"/>
    <n v="5.7284090909090919"/>
    <n v="12.729797979797981"/>
    <s v="Abv"/>
  </r>
  <r>
    <s v="OtsLGRF23S"/>
    <s v="OtsLGRF23S_10795"/>
    <s v="C-10795"/>
    <d v="2023-11-03T00:00:00"/>
    <x v="1"/>
    <s v="M"/>
    <n v="370"/>
    <x v="62"/>
    <x v="1"/>
    <n v="1"/>
    <s v="NA"/>
    <s v="NA"/>
    <s v="M"/>
    <x v="1"/>
    <s v="OtsLYON21S_1_1019"/>
    <s v="OtsLYON21S_1_0562"/>
    <x v="7"/>
    <x v="4"/>
    <x v="4"/>
    <s v="FALL"/>
    <n v="0.999999999999999"/>
    <x v="17"/>
    <e v="#N/A"/>
    <n v="1"/>
    <x v="12"/>
    <n v="5.6818181818181825"/>
    <n v="5.7284090909090919"/>
    <n v="12.729797979797981"/>
    <s v="Blw"/>
  </r>
  <r>
    <s v="OtsLGRF23S"/>
    <s v="OtsLGRF23S_10798"/>
    <s v="C-10798"/>
    <d v="2023-11-04T00:00:00"/>
    <x v="1"/>
    <s v="F"/>
    <n v="730"/>
    <x v="16"/>
    <x v="1"/>
    <s v="NA"/>
    <s v="NA"/>
    <s v="NA"/>
    <s v="F"/>
    <x v="0"/>
    <s v="OtsPBT19-PRHFa-2672"/>
    <s v="OtsPBT19-PRHFa-2343"/>
    <x v="10"/>
    <x v="1"/>
    <x v="1"/>
    <s v="FALL"/>
    <n v="1.00000000000001"/>
    <x v="20"/>
    <n v="0.96152300000000002"/>
    <n v="1"/>
    <x v="1"/>
    <n v="5.6818181818181825"/>
    <n v="5.7284090909090919"/>
    <n v="12.729797979797981"/>
    <s v="Blw"/>
  </r>
  <r>
    <s v="OtsLGRF23S"/>
    <s v="OtsLGRF23S_10801"/>
    <s v="C-10801"/>
    <d v="2023-11-04T00:00:00"/>
    <x v="1"/>
    <s v="M"/>
    <n v="790"/>
    <x v="0"/>
    <x v="1"/>
    <n v="1"/>
    <s v="NA"/>
    <s v="NA"/>
    <s v="M"/>
    <x v="1"/>
    <s v="OtsLYON19S_1_0554"/>
    <s v="OtsLYON19S_1_0443"/>
    <x v="1"/>
    <x v="1"/>
    <x v="1"/>
    <s v="FALL"/>
    <n v="1"/>
    <x v="7"/>
    <n v="0.95971980899999998"/>
    <n v="1"/>
    <x v="0"/>
    <n v="5.6818181818181825"/>
    <n v="5.7284090909090919"/>
    <n v="12.729797979797981"/>
    <s v="Blw"/>
  </r>
  <r>
    <s v="OtsLGRF23S"/>
    <s v="OtsLGRF23S_10804"/>
    <s v="C-10804"/>
    <d v="2023-11-04T00:00:00"/>
    <x v="1"/>
    <s v="M"/>
    <n v="640"/>
    <x v="54"/>
    <x v="1"/>
    <n v="1"/>
    <s v="NA"/>
    <s v="NA"/>
    <s v="M"/>
    <x v="1"/>
    <s v="OtsLYON18S_1_2370"/>
    <s v="OtsLYON18S_1_2739"/>
    <x v="3"/>
    <x v="2"/>
    <x v="2"/>
    <s v="FALL"/>
    <n v="1"/>
    <x v="17"/>
    <n v="0.80551598400000002"/>
    <n v="1"/>
    <x v="3"/>
    <n v="5.6818181818181825"/>
    <n v="5.7284090909090919"/>
    <n v="12.729797979797981"/>
    <s v="Blw"/>
  </r>
  <r>
    <s v="OtsLGRF23S"/>
    <s v="OtsLGRF23S_10807"/>
    <s v="C-10807"/>
    <d v="2023-11-04T00:00:00"/>
    <x v="1"/>
    <s v="M"/>
    <n v="750"/>
    <x v="1"/>
    <x v="1"/>
    <n v="1"/>
    <s v="NA"/>
    <s v="NA"/>
    <s v="M"/>
    <x v="1"/>
    <s v="OtsLYON19S_1_0553"/>
    <s v="OtsLYON19S_1_0440"/>
    <x v="1"/>
    <x v="1"/>
    <x v="1"/>
    <s v="FALL"/>
    <n v="1"/>
    <x v="7"/>
    <n v="0.95971980899999998"/>
    <n v="1"/>
    <x v="1"/>
    <n v="5.6818181818181825"/>
    <n v="5.7284090909090919"/>
    <n v="12.729797979797981"/>
    <s v="Blw"/>
  </r>
  <r>
    <s v="OtsLGRF23S"/>
    <s v="OtsLGRF23S_10810"/>
    <s v="C-10810"/>
    <d v="2023-11-04T00:00:00"/>
    <x v="1"/>
    <s v="M"/>
    <n v="740"/>
    <x v="12"/>
    <x v="1"/>
    <s v="NA"/>
    <s v="NA"/>
    <s v="NA"/>
    <s v="M"/>
    <x v="1"/>
    <s v="OtsLYON19S_1_1354"/>
    <s v="OtsLYON19S_1_1435"/>
    <x v="1"/>
    <x v="1"/>
    <x v="1"/>
    <s v="FALL"/>
    <n v="1"/>
    <x v="17"/>
    <n v="0.95971980899999998"/>
    <n v="1"/>
    <x v="1"/>
    <n v="5.6818181818181825"/>
    <n v="5.7284090909090919"/>
    <n v="12.729797979797981"/>
    <s v="Blw"/>
  </r>
  <r>
    <s v="OtsLGRF23S"/>
    <s v="OtsLGRF23S_10813"/>
    <s v="C-10813"/>
    <d v="2023-11-05T00:00:00"/>
    <x v="1"/>
    <s v="F"/>
    <n v="710"/>
    <x v="10"/>
    <x v="1"/>
    <n v="1"/>
    <s v="NA"/>
    <s v="NA"/>
    <s v="F"/>
    <x v="0"/>
    <s v="OtsLYON19S_1_1339"/>
    <s v="OtsLYON19S_1_1425"/>
    <x v="1"/>
    <x v="1"/>
    <x v="1"/>
    <s v="FALL"/>
    <n v="1"/>
    <x v="17"/>
    <n v="0.95971980899999998"/>
    <n v="1"/>
    <x v="5"/>
    <n v="5.6818181818181825"/>
    <n v="5.7284090909090919"/>
    <n v="12.729797979797981"/>
    <s v="Blw"/>
  </r>
  <r>
    <s v="OtsLGRF23S"/>
    <s v="OtsLGRF23S_10816"/>
    <s v="C-10816"/>
    <d v="2023-11-05T00:00:00"/>
    <x v="1"/>
    <s v="F"/>
    <n v="650"/>
    <x v="5"/>
    <x v="1"/>
    <n v="1"/>
    <s v="NA"/>
    <s v="NA"/>
    <s v="F"/>
    <x v="0"/>
    <s v="OtsLYON19S_1_1383"/>
    <s v="OtsLYON19S_1_1454"/>
    <x v="1"/>
    <x v="1"/>
    <x v="1"/>
    <s v="FALL"/>
    <n v="1"/>
    <x v="17"/>
    <n v="0.95971980899999998"/>
    <n v="1"/>
    <x v="3"/>
    <n v="5.6818181818181825"/>
    <n v="5.7284090909090919"/>
    <n v="12.729797979797981"/>
    <s v="Blw"/>
  </r>
  <r>
    <s v="OtsLGRF23S"/>
    <s v="OtsLGRF23S_10819"/>
    <s v="C-10819"/>
    <d v="2023-11-05T00:00:00"/>
    <x v="1"/>
    <s v="M"/>
    <n v="700"/>
    <x v="13"/>
    <x v="1"/>
    <n v="1"/>
    <s v="NA"/>
    <s v="NA"/>
    <s v="M"/>
    <x v="1"/>
    <s v="OtsLYON18S_1_0755"/>
    <s v="OtsLYON18S_1_0649"/>
    <x v="3"/>
    <x v="2"/>
    <x v="2"/>
    <s v="FALL"/>
    <n v="0.999999999999999"/>
    <x v="7"/>
    <n v="0.80551598400000002"/>
    <n v="1"/>
    <x v="5"/>
    <n v="5.6818181818181825"/>
    <n v="5.7284090909090919"/>
    <n v="12.729797979797981"/>
    <s v="Blw"/>
  </r>
  <r>
    <s v="OtsLGRF23S"/>
    <s v="OtsLGRF23S_10822"/>
    <s v="C-10822"/>
    <d v="2023-11-05T00:00:00"/>
    <x v="1"/>
    <s v="F"/>
    <n v="790"/>
    <x v="0"/>
    <x v="0"/>
    <s v="NA"/>
    <s v="NA"/>
    <s v="NA"/>
    <s v="F"/>
    <x v="0"/>
    <s v="OtsLYON19S_1_0559"/>
    <s v="OtsLYON19S_1_0606"/>
    <x v="1"/>
    <x v="1"/>
    <x v="1"/>
    <s v="FALL"/>
    <n v="1"/>
    <x v="7"/>
    <n v="0.95971980899999998"/>
    <n v="1"/>
    <x v="0"/>
    <n v="5.6818181818181825"/>
    <n v="5.7284090909090919"/>
    <n v="12.729797979797981"/>
    <s v="Blw"/>
  </r>
  <r>
    <s v="OtsLGRF23S"/>
    <s v="OtsLGRF23S_10825"/>
    <s v="C-10825"/>
    <d v="2023-11-05T00:00:00"/>
    <x v="1"/>
    <s v="M"/>
    <n v="560"/>
    <x v="38"/>
    <x v="1"/>
    <s v="NA"/>
    <s v="NA"/>
    <s v="NA"/>
    <s v="M"/>
    <x v="1"/>
    <s v="OtsPBT20-LWSFa-3611"/>
    <s v="OtsPBT20-LWSFa-3701"/>
    <x v="13"/>
    <x v="3"/>
    <x v="3"/>
    <s v="FALL"/>
    <n v="1"/>
    <x v="23"/>
    <e v="#N/A"/>
    <n v="1"/>
    <x v="8"/>
    <n v="5.6818181818181825"/>
    <n v="5.7284090909090919"/>
    <n v="12.729797979797981"/>
    <s v="Blw"/>
  </r>
  <r>
    <s v="OtsLGRF23S"/>
    <s v="OtsLGRF23S_10828"/>
    <s v="C-10828"/>
    <d v="2023-11-05T00:00:00"/>
    <x v="1"/>
    <s v="F"/>
    <n v="790"/>
    <x v="0"/>
    <x v="0"/>
    <s v="NA"/>
    <s v="3DD.003E2BFAD8"/>
    <s v="NA"/>
    <s v="F"/>
    <x v="0"/>
    <s v="OtsLYON19S_1_0571"/>
    <s v="OtsLYON19S_1_0605"/>
    <x v="1"/>
    <x v="1"/>
    <x v="1"/>
    <s v="FALL"/>
    <n v="0.999999999999995"/>
    <x v="7"/>
    <n v="0.95971980899999998"/>
    <n v="1"/>
    <x v="0"/>
    <n v="5.6818181818181825"/>
    <n v="5.7284090909090919"/>
    <n v="12.729797979797981"/>
    <s v="Blw"/>
  </r>
  <r>
    <s v="OtsLGRF23S"/>
    <s v="OtsLGRF23S_10831"/>
    <s v="C-10831"/>
    <d v="2023-11-05T00:00:00"/>
    <x v="1"/>
    <s v="M"/>
    <n v="720"/>
    <x v="17"/>
    <x v="1"/>
    <n v="1"/>
    <s v="NA"/>
    <s v="NA"/>
    <s v="M"/>
    <x v="1"/>
    <s v="OtsLYON18S_1_2360"/>
    <s v="OtsLYON18S_1_2751"/>
    <x v="3"/>
    <x v="2"/>
    <x v="2"/>
    <s v="FALL"/>
    <n v="0.999999999999998"/>
    <x v="17"/>
    <n v="0.80551598400000002"/>
    <n v="1"/>
    <x v="5"/>
    <n v="5.6818181818181825"/>
    <n v="5.7284090909090919"/>
    <n v="12.729797979797981"/>
    <s v="Blw"/>
  </r>
  <r>
    <s v="OtsLGRF23S"/>
    <s v="OtsLGRF23S_10834"/>
    <s v="C-10834"/>
    <d v="2023-11-06T00:00:00"/>
    <x v="1"/>
    <s v="M"/>
    <n v="720"/>
    <x v="17"/>
    <x v="1"/>
    <n v="1"/>
    <s v="NA"/>
    <s v="NA"/>
    <s v="M"/>
    <x v="1"/>
    <s v="OtsPBT19-RSHFa-0737"/>
    <s v="OtsPBT19-RSHFa-0829"/>
    <x v="12"/>
    <x v="1"/>
    <x v="1"/>
    <s v="FALL"/>
    <n v="1"/>
    <x v="22"/>
    <n v="0.96016800000000002"/>
    <n v="1"/>
    <x v="5"/>
    <n v="5.6818181818181825"/>
    <n v="5.7284090909090919"/>
    <n v="12.729797979797981"/>
    <s v="Blw"/>
  </r>
  <r>
    <s v="OtsLGRF23S"/>
    <s v="OtsLGRF23S_10837"/>
    <s v="C-10837"/>
    <d v="2023-11-06T00:00:00"/>
    <x v="1"/>
    <s v="F"/>
    <n v="780"/>
    <x v="8"/>
    <x v="0"/>
    <s v="NA"/>
    <s v="NA"/>
    <s v="NA"/>
    <s v="F"/>
    <x v="0"/>
    <s v="OtsLYON19S_1_0572"/>
    <s v="OtsLYON19S_1_0486"/>
    <x v="1"/>
    <x v="1"/>
    <x v="1"/>
    <s v="FALL"/>
    <n v="1"/>
    <x v="7"/>
    <n v="0.95971980899999998"/>
    <n v="1"/>
    <x v="0"/>
    <n v="5.6818181818181825"/>
    <n v="5.7284090909090919"/>
    <n v="12.729797979797981"/>
    <s v="Blw"/>
  </r>
  <r>
    <s v="OtsLGRF23S"/>
    <s v="OtsLGRF23S_10840"/>
    <s v="C-10840"/>
    <d v="2023-11-06T00:00:00"/>
    <x v="1"/>
    <s v="M"/>
    <n v="620"/>
    <x v="49"/>
    <x v="0"/>
    <s v="NA"/>
    <s v="NA"/>
    <s v="NA"/>
    <s v="M"/>
    <x v="1"/>
    <s v="OtsLYON20S_1_1807"/>
    <s v="OtsLYON20S_1_2026"/>
    <x v="5"/>
    <x v="3"/>
    <x v="3"/>
    <s v="FALL"/>
    <n v="0.999999999999999"/>
    <x v="14"/>
    <n v="0.98961045999999997"/>
    <n v="1"/>
    <x v="9"/>
    <n v="5.6818181818181825"/>
    <n v="5.7284090909090919"/>
    <n v="12.729797979797981"/>
    <s v="Blw"/>
  </r>
  <r>
    <s v="OtsLGRF23S"/>
    <s v="OtsLGRF23S_10843"/>
    <s v="C-10843"/>
    <d v="2023-11-06T00:00:00"/>
    <x v="1"/>
    <s v="M"/>
    <n v="590"/>
    <x v="36"/>
    <x v="0"/>
    <s v="NA"/>
    <s v="NA"/>
    <s v="NA"/>
    <s v="M"/>
    <x v="1"/>
    <s v="OtsLYON20S_1_0463"/>
    <s v="OtsLYON20S_1_1194"/>
    <x v="5"/>
    <x v="3"/>
    <x v="3"/>
    <s v="FALL"/>
    <n v="0.999999999999999"/>
    <x v="7"/>
    <n v="0.98961045999999997"/>
    <n v="1"/>
    <x v="9"/>
    <n v="5.6818181818181825"/>
    <n v="5.7284090909090919"/>
    <n v="12.729797979797981"/>
    <s v="Blw"/>
  </r>
  <r>
    <s v="OtsLGRF23S"/>
    <s v="OtsLGRF23S_10846"/>
    <s v="C-10846"/>
    <d v="2023-11-06T00:00:00"/>
    <x v="1"/>
    <s v="M"/>
    <n v="940"/>
    <x v="42"/>
    <x v="0"/>
    <s v="NA"/>
    <s v="NA"/>
    <s v="NA"/>
    <s v="M"/>
    <x v="1"/>
    <s v="OtsLYON19S_1_0568"/>
    <s v="OtsLYON19S_1_0474"/>
    <x v="1"/>
    <x v="1"/>
    <x v="1"/>
    <s v="FALL"/>
    <n v="1"/>
    <x v="7"/>
    <n v="0.95971980899999998"/>
    <n v="1"/>
    <x v="6"/>
    <n v="5.6818181818181825"/>
    <n v="5.7284090909090919"/>
    <n v="12.729797979797981"/>
    <s v="Blw"/>
  </r>
  <r>
    <s v="OtsLGRF23S"/>
    <s v="OtsLGRF23S_10849"/>
    <s v="C-10849"/>
    <d v="2023-11-06T00:00:00"/>
    <x v="1"/>
    <s v="M"/>
    <n v="360"/>
    <x v="66"/>
    <x v="1"/>
    <n v="1"/>
    <s v="NA"/>
    <s v="NA"/>
    <s v="M"/>
    <x v="1"/>
    <s v="OtsLYON21S_1_1104"/>
    <s v="OtsLYON21S_1_1340"/>
    <x v="7"/>
    <x v="4"/>
    <x v="4"/>
    <s v="FALL"/>
    <n v="1"/>
    <x v="17"/>
    <e v="#N/A"/>
    <n v="1"/>
    <x v="12"/>
    <n v="5.6818181818181825"/>
    <n v="5.7284090909090919"/>
    <n v="12.729797979797981"/>
    <s v="Blw"/>
  </r>
  <r>
    <s v="OtsLGRF23S"/>
    <s v="OtsLGRF23S_10852"/>
    <s v="C-10852"/>
    <d v="2023-11-06T00:00:00"/>
    <x v="1"/>
    <s v="F"/>
    <n v="700"/>
    <x v="13"/>
    <x v="1"/>
    <n v="1"/>
    <s v="NA"/>
    <s v="This sample is a duplicate with OtsLGRF23S_10531."/>
    <s v="F"/>
    <x v="0"/>
    <s v="OtsLYON19S_1_1367"/>
    <s v="OtsLYON19S_1_1442"/>
    <x v="1"/>
    <x v="1"/>
    <x v="1"/>
    <s v="FALL"/>
    <n v="0.999999999999998"/>
    <x v="17"/>
    <n v="0.95971980899999998"/>
    <n v="1"/>
    <x v="5"/>
    <n v="5.6818181818181825"/>
    <n v="5.7284090909090919"/>
    <n v="12.729797979797981"/>
    <s v="Blw"/>
  </r>
  <r>
    <s v="OtsLGRF23S"/>
    <s v="OtsLGRF23S_10855"/>
    <s v="C-10855"/>
    <d v="2023-11-07T00:00:00"/>
    <x v="1"/>
    <s v="F"/>
    <n v="720"/>
    <x v="17"/>
    <x v="1"/>
    <n v="1"/>
    <s v="NA"/>
    <s v="NA"/>
    <s v="F"/>
    <x v="0"/>
    <s v="OtsLYON19S_1_1348"/>
    <s v="OtsLYON19S_1_1416"/>
    <x v="1"/>
    <x v="1"/>
    <x v="1"/>
    <s v="FALL"/>
    <n v="1"/>
    <x v="17"/>
    <n v="0.95971980899999998"/>
    <n v="1"/>
    <x v="5"/>
    <n v="5.6818181818181825"/>
    <n v="5.7284090909090919"/>
    <n v="12.729797979797981"/>
    <s v="Blw"/>
  </r>
  <r>
    <s v="OtsLGRF23S"/>
    <s v="OtsLGRF23S_10858"/>
    <s v="C-10858"/>
    <d v="2023-11-07T00:00:00"/>
    <x v="1"/>
    <s v="M"/>
    <n v="590"/>
    <x v="36"/>
    <x v="1"/>
    <n v="1"/>
    <s v="NA"/>
    <s v="NA"/>
    <s v="M"/>
    <x v="1"/>
    <s v="OtsLYON20S_1_1390"/>
    <s v="OtsLYON20S_1_0944"/>
    <x v="5"/>
    <x v="3"/>
    <x v="3"/>
    <s v="FALL"/>
    <n v="0.999999999999996"/>
    <x v="15"/>
    <n v="0.98961045999999997"/>
    <n v="1"/>
    <x v="9"/>
    <n v="5.6818181818181825"/>
    <n v="5.7284090909090919"/>
    <n v="12.729797979797981"/>
    <s v="Abv"/>
  </r>
  <r>
    <s v="OtsLGRF23S"/>
    <s v="OtsLGRF23S_10861"/>
    <s v="C-10861"/>
    <d v="2023-11-07T00:00:00"/>
    <x v="1"/>
    <s v="M"/>
    <n v="340"/>
    <x v="59"/>
    <x v="1"/>
    <n v="1"/>
    <s v="NA"/>
    <s v="NA"/>
    <s v="M"/>
    <x v="1"/>
    <s v="OtsLYON21S_1_0974"/>
    <s v="OtsLYON21S_1_0509"/>
    <x v="7"/>
    <x v="4"/>
    <x v="4"/>
    <s v="FALL"/>
    <n v="1.00000000000001"/>
    <x v="17"/>
    <e v="#N/A"/>
    <n v="1"/>
    <x v="12"/>
    <n v="5.6818181818181825"/>
    <n v="5.7284090909090919"/>
    <n v="12.729797979797981"/>
    <s v="Blw"/>
  </r>
  <r>
    <s v="OtsLGRF23S"/>
    <s v="OtsLGRF23S_10864"/>
    <s v="C-10864"/>
    <d v="2023-11-07T00:00:00"/>
    <x v="1"/>
    <s v="M"/>
    <n v="580"/>
    <x v="46"/>
    <x v="0"/>
    <s v="NA"/>
    <s v="NA"/>
    <s v="NA"/>
    <s v="M"/>
    <x v="1"/>
    <s v="OtsLYON19S_1_2302"/>
    <s v="OtsLYON19S_1_2075"/>
    <x v="1"/>
    <x v="1"/>
    <x v="1"/>
    <s v="FALL"/>
    <n v="0.999999999999996"/>
    <x v="14"/>
    <n v="0.95971980899999998"/>
    <n v="1"/>
    <x v="9"/>
    <n v="5.6818181818181825"/>
    <n v="5.7284090909090919"/>
    <n v="12.729797979797981"/>
    <s v="Blw"/>
  </r>
  <r>
    <s v="OtsLGRF23S"/>
    <s v="OtsLGRF23S_10867"/>
    <s v="C-10867"/>
    <d v="2023-11-07T00:00:00"/>
    <x v="1"/>
    <s v="M"/>
    <n v="570"/>
    <x v="32"/>
    <x v="1"/>
    <n v="1"/>
    <s v="NA"/>
    <s v="NA"/>
    <s v="M"/>
    <x v="1"/>
    <s v="OtsLYON19S_1_1376"/>
    <s v="OtsLYON19S_1_1465"/>
    <x v="1"/>
    <x v="1"/>
    <x v="1"/>
    <s v="FALL"/>
    <n v="0.999999999999998"/>
    <x v="17"/>
    <n v="0.95971980899999998"/>
    <n v="1"/>
    <x v="8"/>
    <n v="5.6818181818181825"/>
    <n v="5.7284090909090919"/>
    <n v="12.729797979797981"/>
    <s v="Blw"/>
  </r>
  <r>
    <s v="OtsLGRF23S"/>
    <s v="OtsLGRF23S_10870"/>
    <s v="C-10870"/>
    <d v="2023-11-07T00:00:00"/>
    <x v="1"/>
    <s v="M"/>
    <n v="690"/>
    <x v="30"/>
    <x v="1"/>
    <n v="1"/>
    <s v="NA"/>
    <s v="This individual failed to genotype"/>
    <s v="U"/>
    <x v="1"/>
    <s v="NG"/>
    <s v="NG"/>
    <x v="4"/>
    <x v="0"/>
    <x v="0"/>
    <s v="NA"/>
    <s v="NA"/>
    <x v="5"/>
    <e v="#N/A"/>
    <n v="1"/>
    <x v="5"/>
    <n v="5.6818181818181825"/>
    <n v="5.7284090909090919"/>
    <n v="12.729797979797981"/>
    <s v="Abv"/>
  </r>
  <r>
    <s v="OtsLGRF23S"/>
    <s v="OtsLGRF23S_10871"/>
    <s v="C-10871"/>
    <d v="2023-11-08T00:00:00"/>
    <x v="1"/>
    <s v="M"/>
    <n v="390"/>
    <x v="51"/>
    <x v="1"/>
    <n v="1"/>
    <s v="NA"/>
    <s v="NA"/>
    <s v="M"/>
    <x v="1"/>
    <s v="OtsLYON21S_1_1123"/>
    <s v="OtsLYON21S_1_1385"/>
    <x v="7"/>
    <x v="4"/>
    <x v="4"/>
    <s v="FALL"/>
    <n v="0.999999999999997"/>
    <x v="17"/>
    <e v="#N/A"/>
    <n v="1"/>
    <x v="12"/>
    <n v="5.6818181818181825"/>
    <n v="5.7284090909090919"/>
    <n v="12.729797979797981"/>
    <s v="Blw"/>
  </r>
  <r>
    <s v="OtsLGRF23S"/>
    <s v="OtsLGRF23S_10874"/>
    <s v="C-10874"/>
    <d v="2023-11-08T00:00:00"/>
    <x v="1"/>
    <s v="M"/>
    <n v="510"/>
    <x v="58"/>
    <x v="0"/>
    <n v="1"/>
    <s v="NA"/>
    <s v="NA"/>
    <s v="M"/>
    <x v="1"/>
    <s v="OtsLYON20S_1_1448"/>
    <s v="OtsLYON20S_1_1243"/>
    <x v="5"/>
    <x v="3"/>
    <x v="3"/>
    <s v="FALL"/>
    <n v="1"/>
    <x v="17"/>
    <n v="0.98961045999999997"/>
    <n v="1"/>
    <x v="11"/>
    <n v="5.6818181818181825"/>
    <n v="5.7284090909090919"/>
    <n v="12.729797979797981"/>
    <s v="Blw"/>
  </r>
  <r>
    <s v="OtsLGRF23S"/>
    <s v="OtsLGRF23S_10877"/>
    <s v="C-10877"/>
    <d v="2023-11-08T00:00:00"/>
    <x v="1"/>
    <s v="M"/>
    <n v="360"/>
    <x v="66"/>
    <x v="1"/>
    <n v="1"/>
    <s v="NA"/>
    <s v="NA"/>
    <s v="M"/>
    <x v="1"/>
    <s v="OtsLYON21S_1_1122"/>
    <s v="OtsLYON21S_1_1403"/>
    <x v="7"/>
    <x v="4"/>
    <x v="4"/>
    <s v="FALL"/>
    <n v="0.999999999999999"/>
    <x v="17"/>
    <e v="#N/A"/>
    <n v="1"/>
    <x v="12"/>
    <n v="5.6818181818181825"/>
    <n v="5.7284090909090919"/>
    <n v="12.729797979797981"/>
    <s v="Blw"/>
  </r>
  <r>
    <s v="OtsLGRF23S"/>
    <s v="OtsLGRF23S_10880"/>
    <s v="C-10880"/>
    <d v="2023-11-08T00:00:00"/>
    <x v="1"/>
    <s v="M"/>
    <n v="350"/>
    <x v="50"/>
    <x v="0"/>
    <n v="1"/>
    <s v="NA"/>
    <s v="NA"/>
    <s v="M"/>
    <x v="1"/>
    <s v="OtsLYON21S_1_0996"/>
    <s v="OtsLYON21S_1_0543"/>
    <x v="7"/>
    <x v="4"/>
    <x v="4"/>
    <s v="FALL"/>
    <n v="1"/>
    <x v="17"/>
    <e v="#N/A"/>
    <n v="1"/>
    <x v="12"/>
    <n v="5.6818181818181825"/>
    <n v="5.7284090909090919"/>
    <n v="12.729797979797981"/>
    <s v="Blw"/>
  </r>
  <r>
    <s v="OtsLGRF23S"/>
    <s v="OtsLGRF23S_10883"/>
    <s v="C-10883"/>
    <d v="2023-11-09T00:00:00"/>
    <x v="1"/>
    <s v="F"/>
    <n v="700"/>
    <x v="13"/>
    <x v="1"/>
    <n v="1"/>
    <s v="NA"/>
    <s v="NA"/>
    <s v="F"/>
    <x v="0"/>
    <s v="OtsLYON19S_1_1351"/>
    <s v="OtsLYON19S_1_1430"/>
    <x v="1"/>
    <x v="1"/>
    <x v="1"/>
    <s v="FALL"/>
    <n v="0.999999999999995"/>
    <x v="17"/>
    <n v="0.95971980899999998"/>
    <n v="1"/>
    <x v="5"/>
    <n v="5.6818181818181825"/>
    <n v="5.7284090909090919"/>
    <n v="12.729797979797981"/>
    <s v="Blw"/>
  </r>
  <r>
    <s v="OtsLGRF23S"/>
    <s v="OtsLGRF23S_10886"/>
    <s v="C-10886"/>
    <d v="2023-11-09T00:00:00"/>
    <x v="1"/>
    <s v="M"/>
    <n v="620"/>
    <x v="49"/>
    <x v="0"/>
    <s v="NA"/>
    <s v="NA"/>
    <s v="NA"/>
    <s v="M"/>
    <x v="1"/>
    <s v="OtsLYON19S_1_1752"/>
    <s v="OtsLYON19S_1_2083"/>
    <x v="1"/>
    <x v="1"/>
    <x v="1"/>
    <s v="FALL"/>
    <n v="1"/>
    <x v="14"/>
    <n v="0.95971980899999998"/>
    <n v="1"/>
    <x v="9"/>
    <n v="5.6818181818181825"/>
    <n v="5.7284090909090919"/>
    <n v="12.729797979797981"/>
    <s v="Blw"/>
  </r>
  <r>
    <s v="OtsLGRF23S"/>
    <s v="OtsLGRF23S_10889"/>
    <s v="C-10889"/>
    <d v="2023-11-09T00:00:00"/>
    <x v="1"/>
    <s v="F"/>
    <n v="630"/>
    <x v="39"/>
    <x v="1"/>
    <s v="NA"/>
    <s v="NA"/>
    <s v="NA"/>
    <s v="F"/>
    <x v="0"/>
    <s v="OtsLYON19S_1_1325"/>
    <s v="OtsLYON19S_1_1422"/>
    <x v="1"/>
    <x v="1"/>
    <x v="1"/>
    <s v="FALL"/>
    <n v="0.999999999999999"/>
    <x v="17"/>
    <n v="0.95971980899999998"/>
    <n v="1"/>
    <x v="3"/>
    <n v="5.6818181818181825"/>
    <n v="5.7284090909090919"/>
    <n v="12.729797979797981"/>
    <s v="Blw"/>
  </r>
  <r>
    <s v="OtsLGRF23S"/>
    <s v="OtsLGRF23S_10892"/>
    <s v="C-10892"/>
    <d v="2023-11-10T00:00:00"/>
    <x v="1"/>
    <s v="M"/>
    <n v="920"/>
    <x v="20"/>
    <x v="0"/>
    <s v="NA"/>
    <s v="NA"/>
    <s v="NA"/>
    <s v="M"/>
    <x v="1"/>
    <s v="OtsLYON19S_1_0545"/>
    <s v="OtsLYON19S_1_0429"/>
    <x v="1"/>
    <x v="1"/>
    <x v="1"/>
    <s v="FALL"/>
    <n v="1"/>
    <x v="7"/>
    <n v="0.95971980899999998"/>
    <n v="1"/>
    <x v="4"/>
    <n v="5.6818181818181825"/>
    <n v="5.7284090909090919"/>
    <n v="12.729797979797981"/>
    <s v="Blw"/>
  </r>
  <r>
    <s v="OtsLGRF23S"/>
    <s v="OtsLGRF23S_10895"/>
    <s v="C-10895"/>
    <d v="2023-11-10T00:00:00"/>
    <x v="1"/>
    <s v="F"/>
    <n v="710"/>
    <x v="10"/>
    <x v="1"/>
    <n v="1"/>
    <s v="NA"/>
    <s v="NA"/>
    <s v="F"/>
    <x v="0"/>
    <s v="OtsLYON19S_1_1375"/>
    <s v="OtsLYON19S_1_1478"/>
    <x v="1"/>
    <x v="1"/>
    <x v="1"/>
    <s v="FALL"/>
    <n v="1"/>
    <x v="17"/>
    <n v="0.95971980899999998"/>
    <n v="1"/>
    <x v="5"/>
    <n v="5.6818181818181825"/>
    <n v="5.7284090909090919"/>
    <n v="12.729797979797981"/>
    <s v="Blw"/>
  </r>
  <r>
    <s v="OtsLGRF23S"/>
    <s v="OtsLGRF23S_10898"/>
    <s v="C-10898"/>
    <d v="2023-11-10T00:00:00"/>
    <x v="1"/>
    <s v="M"/>
    <n v="510"/>
    <x v="58"/>
    <x v="1"/>
    <n v="1"/>
    <s v="NA"/>
    <s v="NA"/>
    <s v="M"/>
    <x v="1"/>
    <s v="OtsLYON21S_1_0762"/>
    <s v="OtsLYON21S_1_0433"/>
    <x v="7"/>
    <x v="4"/>
    <x v="4"/>
    <s v="FALL"/>
    <n v="0.999999999999999"/>
    <x v="7"/>
    <e v="#N/A"/>
    <n v="1"/>
    <x v="11"/>
    <n v="5.6818181818181825"/>
    <n v="5.7284090909090919"/>
    <n v="12.729797979797981"/>
    <s v="Blw"/>
  </r>
  <r>
    <s v="OtsLGRF23S"/>
    <s v="OtsLGRF23S_10901"/>
    <s v="C-10901"/>
    <d v="2023-11-10T00:00:00"/>
    <x v="1"/>
    <s v="M"/>
    <n v="420"/>
    <x v="60"/>
    <x v="1"/>
    <n v="1"/>
    <s v="NA"/>
    <s v="NA"/>
    <s v="M"/>
    <x v="1"/>
    <s v="OtsLYON20S_1_1448"/>
    <s v="OtsLYON20S_1_1243"/>
    <x v="5"/>
    <x v="3"/>
    <x v="3"/>
    <s v="FALL"/>
    <n v="0.999999999999996"/>
    <x v="17"/>
    <n v="0.98961045999999997"/>
    <n v="1"/>
    <x v="12"/>
    <n v="5.6818181818181825"/>
    <n v="5.7284090909090919"/>
    <n v="12.729797979797981"/>
    <s v="Blw"/>
  </r>
  <r>
    <s v="OtsLGRF23S"/>
    <s v="OtsLGRF23S_10904"/>
    <s v="C-10904"/>
    <d v="2023-11-10T00:00:00"/>
    <x v="1"/>
    <s v="M"/>
    <n v="650"/>
    <x v="5"/>
    <x v="1"/>
    <n v="1"/>
    <s v="NA"/>
    <s v="NA"/>
    <s v="M"/>
    <x v="1"/>
    <s v="OtsLYON19S_1_1385"/>
    <s v="OtsLYON19S_1_1468"/>
    <x v="1"/>
    <x v="1"/>
    <x v="1"/>
    <s v="FALL"/>
    <n v="0.999999999999998"/>
    <x v="17"/>
    <n v="0.95971980899999998"/>
    <n v="1"/>
    <x v="3"/>
    <n v="5.6818181818181825"/>
    <n v="5.7284090909090919"/>
    <n v="12.729797979797981"/>
    <s v="Blw"/>
  </r>
  <r>
    <s v="OtsLGRF23S"/>
    <s v="OtsLGRF23S_10907"/>
    <s v="C-10907"/>
    <d v="2023-11-11T00:00:00"/>
    <x v="1"/>
    <s v="M"/>
    <n v="520"/>
    <x v="48"/>
    <x v="1"/>
    <n v="1"/>
    <s v="NA"/>
    <s v="NA"/>
    <s v="M"/>
    <x v="1"/>
    <s v="OtsLYON19S_1_1372"/>
    <s v="OtsLYON19S_1_1407"/>
    <x v="1"/>
    <x v="1"/>
    <x v="1"/>
    <s v="FALL"/>
    <n v="1"/>
    <x v="17"/>
    <n v="0.95971980899999998"/>
    <n v="1"/>
    <x v="11"/>
    <n v="5.6818181818181825"/>
    <n v="5.7284090909090919"/>
    <n v="12.729797979797981"/>
    <s v="Blw"/>
  </r>
  <r>
    <s v="OtsLGRF23S"/>
    <s v="OtsLGRF23S_10910"/>
    <s v="C-10910"/>
    <d v="2023-11-11T00:00:00"/>
    <x v="1"/>
    <s v="M"/>
    <n v="700"/>
    <x v="13"/>
    <x v="1"/>
    <n v="1"/>
    <s v="NA"/>
    <s v="This individual failed to genotype"/>
    <s v="U"/>
    <x v="1"/>
    <s v="NG"/>
    <s v="NG"/>
    <x v="4"/>
    <x v="0"/>
    <x v="0"/>
    <s v="NA"/>
    <s v="NA"/>
    <x v="5"/>
    <e v="#N/A"/>
    <n v="1"/>
    <x v="5"/>
    <n v="5.6818181818181825"/>
    <n v="5.7284090909090919"/>
    <n v="12.729797979797981"/>
    <s v="Abv"/>
  </r>
  <r>
    <s v="OtsLGRF23S"/>
    <s v="OtsLGRF23S_10913"/>
    <s v="C-10913"/>
    <d v="2023-11-11T00:00:00"/>
    <x v="1"/>
    <s v="M"/>
    <n v="710"/>
    <x v="10"/>
    <x v="0"/>
    <s v="NA"/>
    <s v="NA"/>
    <s v="This sample is a duplicate with OtsLGRF23S_9634."/>
    <s v="M"/>
    <x v="1"/>
    <s v="OtsPBT19-PRHFa-2291"/>
    <s v="OtsPBT19-PRHFa-2462"/>
    <x v="10"/>
    <x v="1"/>
    <x v="1"/>
    <s v="FALL"/>
    <n v="1"/>
    <x v="20"/>
    <n v="0.96152300000000002"/>
    <n v="1"/>
    <x v="5"/>
    <n v="5.6818181818181825"/>
    <n v="5.7284090909090919"/>
    <n v="12.729797979797981"/>
    <s v="Blw"/>
  </r>
  <r>
    <s v="OtsLGRF23S"/>
    <s v="OtsLGRF23S_10916"/>
    <s v="C-10916"/>
    <d v="2023-11-12T00:00:00"/>
    <x v="1"/>
    <s v="M"/>
    <n v="690"/>
    <x v="30"/>
    <x v="0"/>
    <s v="NA"/>
    <s v="NA"/>
    <s v="NA"/>
    <s v="M"/>
    <x v="1"/>
    <s v="OtsPBT19-PRHFa-5694"/>
    <s v="OtsPBT19-PRHFa-6013"/>
    <x v="10"/>
    <x v="1"/>
    <x v="1"/>
    <s v="FALL"/>
    <n v="0.999999999999995"/>
    <x v="20"/>
    <n v="0.96152300000000002"/>
    <n v="1"/>
    <x v="5"/>
    <n v="5.6818181818181825"/>
    <n v="5.7284090909090919"/>
    <n v="12.729797979797981"/>
    <s v="Blw"/>
  </r>
  <r>
    <s v="OtsLGRF23S"/>
    <s v="OtsLGRF23S_10919"/>
    <s v="C-10919"/>
    <d v="2023-11-12T00:00:00"/>
    <x v="1"/>
    <s v="F"/>
    <n v="550"/>
    <x v="34"/>
    <x v="1"/>
    <n v="1"/>
    <s v="NA"/>
    <s v="NA"/>
    <s v="F"/>
    <x v="0"/>
    <s v="OtsLYON19S_1_1378"/>
    <s v="OtsLYON19S_1_1464"/>
    <x v="1"/>
    <x v="1"/>
    <x v="1"/>
    <s v="FALL"/>
    <n v="1"/>
    <x v="17"/>
    <n v="0.95971980899999998"/>
    <n v="1"/>
    <x v="8"/>
    <n v="5.6818181818181825"/>
    <n v="5.7284090909090919"/>
    <n v="12.729797979797981"/>
    <s v="Blw"/>
  </r>
  <r>
    <s v="OtsLGRF23S"/>
    <s v="OtsLGRF23S_10922"/>
    <s v="C-10922"/>
    <d v="2023-11-12T00:00:00"/>
    <x v="1"/>
    <s v="F"/>
    <n v="780"/>
    <x v="8"/>
    <x v="1"/>
    <s v="NA"/>
    <s v="NA"/>
    <s v="NA"/>
    <s v="F"/>
    <x v="0"/>
    <s v="OtsPBT19-RSHFa-0314"/>
    <s v="OtsPBT19-RSHFa-0215"/>
    <x v="12"/>
    <x v="1"/>
    <x v="1"/>
    <s v="FALL"/>
    <n v="0.999999999999998"/>
    <x v="22"/>
    <n v="0.96016800000000002"/>
    <n v="1"/>
    <x v="0"/>
    <n v="5.6818181818181825"/>
    <n v="5.7284090909090919"/>
    <n v="12.729797979797981"/>
    <s v="Blw"/>
  </r>
  <r>
    <s v="OtsLGRF23S"/>
    <s v="OtsLGRF23S_10925"/>
    <s v="C-10925"/>
    <d v="2023-11-13T00:00:00"/>
    <x v="1"/>
    <s v="F"/>
    <n v="610"/>
    <x v="29"/>
    <x v="1"/>
    <n v="1"/>
    <s v="NA"/>
    <s v="This sample is a duplicate with OtsLGRF23S_9220."/>
    <s v="F"/>
    <x v="0"/>
    <s v="OtsLYON19S_1_1337"/>
    <s v="OtsLYON19S_1_1408"/>
    <x v="1"/>
    <x v="1"/>
    <x v="1"/>
    <s v="FALL"/>
    <n v="1"/>
    <x v="17"/>
    <n v="0.95971980899999998"/>
    <n v="1"/>
    <x v="9"/>
    <n v="5.6818181818181825"/>
    <n v="5.7284090909090919"/>
    <n v="12.729797979797981"/>
    <s v="Blw"/>
  </r>
  <r>
    <s v="OtsLGRF23S"/>
    <s v="OtsLGRF23S_10928"/>
    <s v="C-10928"/>
    <d v="2023-11-13T00:00:00"/>
    <x v="1"/>
    <s v="F"/>
    <n v="690"/>
    <x v="30"/>
    <x v="0"/>
    <s v="NA"/>
    <s v="NA"/>
    <s v="NA"/>
    <s v="F"/>
    <x v="0"/>
    <s v="OtsLYON20S_1_0436"/>
    <s v="OtsLYON20S_1_1149"/>
    <x v="5"/>
    <x v="3"/>
    <x v="3"/>
    <s v="FALL"/>
    <n v="0.999999999999999"/>
    <x v="7"/>
    <n v="0.98961045999999997"/>
    <n v="1"/>
    <x v="5"/>
    <n v="5.6818181818181825"/>
    <n v="5.7284090909090919"/>
    <n v="12.729797979797981"/>
    <s v="Blw"/>
  </r>
  <r>
    <s v="OtsLGRF23S"/>
    <s v="OtsLGRF23S_10931"/>
    <s v="C-10931"/>
    <d v="2023-11-13T00:00:00"/>
    <x v="1"/>
    <s v="F"/>
    <n v="720"/>
    <x v="17"/>
    <x v="1"/>
    <n v="1"/>
    <s v="NA"/>
    <s v="NA"/>
    <s v="F"/>
    <x v="0"/>
    <s v="OtsLYON19S_1_1348"/>
    <s v="OtsLYON19S_1_1417"/>
    <x v="1"/>
    <x v="1"/>
    <x v="1"/>
    <s v="FALL"/>
    <n v="1"/>
    <x v="17"/>
    <n v="0.95971980899999998"/>
    <n v="1"/>
    <x v="5"/>
    <n v="5.6818181818181825"/>
    <n v="5.7284090909090919"/>
    <n v="12.729797979797981"/>
    <s v="Blw"/>
  </r>
  <r>
    <s v="OtsLGRF23S"/>
    <s v="OtsLGRF23S_10934"/>
    <s v="C-10934"/>
    <d v="2023-11-14T00:00:00"/>
    <x v="1"/>
    <s v="F"/>
    <n v="610"/>
    <x v="29"/>
    <x v="0"/>
    <s v="NA"/>
    <s v="NA"/>
    <s v="NA"/>
    <s v="F"/>
    <x v="0"/>
    <s v="OtsLYON19S_1_0574"/>
    <s v="OtsLYON19S_1_0493"/>
    <x v="1"/>
    <x v="1"/>
    <x v="1"/>
    <s v="FALL"/>
    <n v="1"/>
    <x v="7"/>
    <n v="0.95971980899999998"/>
    <n v="1"/>
    <x v="9"/>
    <n v="5.6818181818181825"/>
    <n v="5.7284090909090919"/>
    <n v="12.729797979797981"/>
    <s v="Blw"/>
  </r>
  <r>
    <s v="OtsLGRF23S"/>
    <s v="OtsLGRF23S_10937"/>
    <s v="C-10937"/>
    <d v="2023-11-15T00:00:00"/>
    <x v="1"/>
    <s v="M"/>
    <n v="640"/>
    <x v="54"/>
    <x v="1"/>
    <n v="1"/>
    <s v="NA"/>
    <s v="NA"/>
    <s v="M"/>
    <x v="1"/>
    <s v="OtsPBt19-PRHFa-7281"/>
    <s v="OtsPBt19-PRHFa-7355"/>
    <x v="10"/>
    <x v="1"/>
    <x v="1"/>
    <s v="FALL"/>
    <n v="1"/>
    <x v="20"/>
    <n v="0.96152300000000002"/>
    <n v="1"/>
    <x v="3"/>
    <n v="5.6818181818181825"/>
    <n v="5.7284090909090919"/>
    <n v="12.729797979797981"/>
    <s v="Blw"/>
  </r>
  <r>
    <s v="OtsLGRF23S"/>
    <s v="OtsLGRF23S_10940"/>
    <s v="C-10940"/>
    <d v="2023-11-15T00:00:00"/>
    <x v="1"/>
    <s v="F"/>
    <n v="790"/>
    <x v="0"/>
    <x v="0"/>
    <s v="NA"/>
    <s v="NA"/>
    <s v="NA"/>
    <s v="F"/>
    <x v="0"/>
    <s v="OtsLYON19S_1_0572"/>
    <s v="OtsLYON19S_1_0485"/>
    <x v="1"/>
    <x v="1"/>
    <x v="1"/>
    <s v="FALL"/>
    <n v="1.00000000000001"/>
    <x v="7"/>
    <n v="0.95971980899999998"/>
    <n v="1"/>
    <x v="0"/>
    <n v="5.6818181818181825"/>
    <n v="5.7284090909090919"/>
    <n v="12.729797979797981"/>
    <s v="Blw"/>
  </r>
  <r>
    <s v="OtsLYON23S_1"/>
    <s v="OtsLYON23S_1_0008"/>
    <n v="3260"/>
    <d v="2023-10-31T00:00:00"/>
    <x v="1"/>
    <s v="F"/>
    <n v="870"/>
    <x v="3"/>
    <x v="0"/>
    <s v="NA"/>
    <s v="NA"/>
    <s v="This sample is a duplicate with OtsLGRF23S_4429."/>
    <s v="F"/>
    <x v="0"/>
    <s v="OtsLYON19S_1_0120"/>
    <s v="OtsLYON19S_1_0065"/>
    <x v="1"/>
    <x v="1"/>
    <x v="1"/>
    <s v="FALL"/>
    <n v="1"/>
    <x v="4"/>
    <n v="0.95971980899999998"/>
    <n v="1"/>
    <x v="2"/>
    <n v="5.6818181818181825"/>
    <n v="5.7284090909090919"/>
    <n v="12.729797979797981"/>
    <s v="Abv"/>
  </r>
  <r>
    <s v="OtsLYON23S_1"/>
    <s v="OtsLYON23S_1_0011"/>
    <n v="4236"/>
    <d v="2023-11-06T00:00:00"/>
    <x v="1"/>
    <s v="F"/>
    <n v="720"/>
    <x v="17"/>
    <x v="0"/>
    <s v="NA"/>
    <s v="NA"/>
    <s v="This sample is a duplicate with OtsLGRF23S_4465."/>
    <s v="F"/>
    <x v="0"/>
    <s v="OtsLYON19S_1_0125"/>
    <s v="OtsLYON19S_1_0055"/>
    <x v="1"/>
    <x v="1"/>
    <x v="1"/>
    <s v="FALL"/>
    <n v="0.999999999999999"/>
    <x v="4"/>
    <n v="0.95971980899999998"/>
    <n v="1"/>
    <x v="5"/>
    <n v="5.6818181818181825"/>
    <n v="5.7284090909090919"/>
    <n v="12.729797979797981"/>
    <s v="Abv"/>
  </r>
  <r>
    <s v="OtsLYON23S_1"/>
    <s v="OtsLYON23S_1_0202"/>
    <n v="215"/>
    <d v="2023-10-24T00:00:00"/>
    <x v="1"/>
    <s v="M"/>
    <n v="890"/>
    <x v="28"/>
    <x v="1"/>
    <n v="1"/>
    <s v="NA"/>
    <s v="This sample is a duplicate with OtsLGRF23S_6079."/>
    <s v="M"/>
    <x v="1"/>
    <s v="OtsLYON19S_1_1843"/>
    <s v="OtsLYON19S_1_1591"/>
    <x v="1"/>
    <x v="1"/>
    <x v="1"/>
    <s v="FALL"/>
    <n v="0.999999999999999"/>
    <x v="1"/>
    <n v="0.95971980899999998"/>
    <n v="1"/>
    <x v="4"/>
    <n v="5.6818181818181825"/>
    <n v="5.7284090909090919"/>
    <n v="12.729797979797981"/>
    <s v="Abv"/>
  </r>
  <r>
    <s v="OtsLYON23S_1"/>
    <s v="OtsLYON23S_1_0206"/>
    <n v="434"/>
    <d v="2023-11-06T00:00:00"/>
    <x v="1"/>
    <s v="M"/>
    <n v="810"/>
    <x v="9"/>
    <x v="0"/>
    <s v="NA"/>
    <s v="NA"/>
    <s v="This individual failed to genotype"/>
    <s v="U"/>
    <x v="1"/>
    <s v="NG"/>
    <s v="NG"/>
    <x v="4"/>
    <x v="0"/>
    <x v="0"/>
    <s v="NA"/>
    <s v="NA"/>
    <x v="5"/>
    <e v="#N/A"/>
    <n v="1"/>
    <x v="0"/>
    <n v="5.6818181818181825"/>
    <n v="5.7284090909090919"/>
    <n v="12.729797979797981"/>
    <s v="Abv"/>
  </r>
  <r>
    <s v="OtsLYON23S_1"/>
    <s v="OtsLYON23S_1_0212"/>
    <n v="591"/>
    <d v="2023-11-13T00:00:00"/>
    <x v="1"/>
    <s v="M"/>
    <n v="770"/>
    <x v="2"/>
    <x v="0"/>
    <s v="NA"/>
    <s v="NA"/>
    <s v="This sample is a duplicate with OtsLGRF23S_2502."/>
    <s v="M"/>
    <x v="1"/>
    <s v="OtsLYON19S_1_0540"/>
    <s v="OtsLYON19S_1_0402"/>
    <x v="1"/>
    <x v="1"/>
    <x v="1"/>
    <s v="FALL"/>
    <n v="0.999999999999999"/>
    <x v="7"/>
    <n v="0.95971980899999998"/>
    <n v="1"/>
    <x v="1"/>
    <n v="5.6818181818181825"/>
    <n v="5.7284090909090919"/>
    <n v="12.729797979797981"/>
    <s v="Blw"/>
  </r>
  <r>
    <s v="OtsNPFH23S_1"/>
    <s v="OtsNPFH23S_1_0001"/>
    <n v="2323"/>
    <d v="2023-10-24T00:00:00"/>
    <x v="1"/>
    <s v="M"/>
    <n v="890"/>
    <x v="28"/>
    <x v="0"/>
    <s v="NA"/>
    <s v="NA"/>
    <s v="This sample is a duplicate with OtsLGRF23S_0215."/>
    <s v="M"/>
    <x v="1"/>
    <s v="OtsLYON18S_1_0102"/>
    <s v="OtsLYON18S_1_0086"/>
    <x v="3"/>
    <x v="2"/>
    <x v="2"/>
    <s v="FALL"/>
    <n v="1"/>
    <x v="4"/>
    <n v="0.80551598400000002"/>
    <n v="1"/>
    <x v="4"/>
    <n v="5.6818181818181825"/>
    <n v="5.7284090909090919"/>
    <n v="12.729797979797981"/>
    <s v="Abv"/>
  </r>
  <r>
    <s v="OtsNPFH23S_1"/>
    <s v="OtsNPFH23S_1_0002"/>
    <n v="2340"/>
    <d v="2023-10-25T00:00:00"/>
    <x v="1"/>
    <s v="M"/>
    <n v="900"/>
    <x v="7"/>
    <x v="0"/>
    <n v="1"/>
    <s v="NA"/>
    <s v="This sample is a duplicate with OtsLGRF23S_5499."/>
    <s v="M"/>
    <x v="1"/>
    <s v="OtsLYON19S_1_0109"/>
    <s v="OtsLYON19S_1_0018"/>
    <x v="1"/>
    <x v="1"/>
    <x v="1"/>
    <s v="FALL"/>
    <n v="1"/>
    <x v="4"/>
    <n v="0.95971980899999998"/>
    <n v="1"/>
    <x v="4"/>
    <n v="5.6818181818181825"/>
    <n v="5.7284090909090919"/>
    <n v="12.729797979797981"/>
    <s v="Abv"/>
  </r>
  <r>
    <s v="OtsNPFH23S_1"/>
    <s v="OtsNPFH23S_1_0003"/>
    <n v="2344"/>
    <d v="2023-10-25T00:00:00"/>
    <x v="1"/>
    <s v="M"/>
    <n v="830"/>
    <x v="15"/>
    <x v="0"/>
    <s v="NA"/>
    <s v="NA"/>
    <s v="This individual failed to genotype"/>
    <s v="U"/>
    <x v="1"/>
    <s v="NG"/>
    <s v="NG"/>
    <x v="4"/>
    <x v="0"/>
    <x v="0"/>
    <s v="NA"/>
    <s v="NA"/>
    <x v="5"/>
    <e v="#N/A"/>
    <n v="1"/>
    <x v="2"/>
    <n v="5.6818181818181825"/>
    <n v="5.7284090909090919"/>
    <n v="12.729797979797981"/>
    <s v="Abv"/>
  </r>
  <r>
    <s v="OtsNPFH23S_1"/>
    <s v="OtsNPFH23S_1_0004"/>
    <n v="2353"/>
    <d v="2023-10-25T00:00:00"/>
    <x v="1"/>
    <s v="M"/>
    <n v="725"/>
    <x v="69"/>
    <x v="1"/>
    <n v="1"/>
    <s v="NA"/>
    <s v="This sample is a duplicate with OtsLGRF23S_2025."/>
    <s v="M"/>
    <x v="1"/>
    <s v="OtsLYON19S_1_1356"/>
    <s v="OtsLYON19S_1_1271"/>
    <x v="1"/>
    <x v="1"/>
    <x v="1"/>
    <s v="FALL"/>
    <n v="1.00000000000001"/>
    <x v="17"/>
    <n v="0.95971980899999998"/>
    <n v="1"/>
    <x v="5"/>
    <n v="5.6818181818181825"/>
    <n v="5.7284090909090919"/>
    <n v="12.729797979797981"/>
    <s v="Blw"/>
  </r>
  <r>
    <s v="OtsNPFH23S_1"/>
    <s v="OtsNPFH23S_1_0005"/>
    <n v="5003"/>
    <d v="2023-11-15T00:00:00"/>
    <x v="1"/>
    <s v="F"/>
    <n v="820"/>
    <x v="19"/>
    <x v="0"/>
    <s v="NA"/>
    <s v="NA"/>
    <s v="This sample is a duplicate with OtsLGRF23S_5493."/>
    <s v="F"/>
    <x v="0"/>
    <s v="OtsLYON19S_1_1858"/>
    <s v="OtsLYON19S_1_1610"/>
    <x v="1"/>
    <x v="1"/>
    <x v="1"/>
    <s v="FALL"/>
    <n v="1"/>
    <x v="1"/>
    <n v="0.95971980899999998"/>
    <n v="1"/>
    <x v="0"/>
    <n v="5.6818181818181825"/>
    <n v="5.7284090909090919"/>
    <n v="12.729797979797981"/>
    <s v="Ab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3">
  <r>
    <s v="3DD.003D7E511A"/>
    <n v="932"/>
    <d v="2023-11-20T00:00:00"/>
    <n v="865"/>
    <s v="NPT-2023-01-865"/>
    <s v="DIP"/>
    <n v="780"/>
    <n v="78"/>
    <x v="0"/>
    <s v="N"/>
    <s v="N"/>
    <s v="N"/>
    <s v="N"/>
    <s v="N"/>
    <m/>
    <s v="C-05390"/>
    <m/>
    <s v="LGD"/>
    <n v="1"/>
    <n v="9.9"/>
    <x v="0"/>
    <x v="0"/>
    <m/>
    <x v="0"/>
  </r>
  <r>
    <s v="3DD.003D7E4EB4"/>
    <n v="931"/>
    <d v="2023-11-20T00:00:00"/>
    <n v="866"/>
    <s v="NPT-2023-01-866"/>
    <s v="DIP"/>
    <n v="740"/>
    <n v="74"/>
    <x v="0"/>
    <s v="N"/>
    <s v="N"/>
    <s v="N"/>
    <s v="N"/>
    <s v="N"/>
    <m/>
    <s v="C-00148"/>
    <m/>
    <s v="LGD"/>
    <n v="1"/>
    <n v="9.9"/>
    <x v="1"/>
    <x v="1"/>
    <m/>
    <x v="0"/>
  </r>
  <r>
    <s v="3DD.003D7E4F7A"/>
    <n v="928"/>
    <d v="2023-11-15T00:00:00"/>
    <n v="867"/>
    <s v="NPT-2023-01-867"/>
    <s v="DIP"/>
    <n v="753"/>
    <n v="75.3"/>
    <x v="0"/>
    <s v="N"/>
    <s v="N"/>
    <s v="N"/>
    <s v="N"/>
    <s v="Y"/>
    <n v="6"/>
    <s v="C-02120"/>
    <m/>
    <s v="LGD"/>
    <n v="1"/>
    <n v="0.3"/>
    <x v="2"/>
    <x v="1"/>
    <m/>
    <x v="1"/>
  </r>
  <r>
    <s v="3DD.003D7E4622"/>
    <n v="927"/>
    <d v="2023-11-15T00:00:00"/>
    <n v="868"/>
    <s v="NPT-2023-01-868"/>
    <s v="DIP"/>
    <n v="735"/>
    <n v="73.5"/>
    <x v="0"/>
    <s v="Y"/>
    <s v="N"/>
    <s v="N"/>
    <s v="N"/>
    <s v="N"/>
    <m/>
    <s v="C-10059"/>
    <m/>
    <s v="LGD"/>
    <n v="1"/>
    <n v="9.9"/>
    <x v="3"/>
    <x v="1"/>
    <m/>
    <x v="0"/>
  </r>
  <r>
    <s v="3DD.003D7E52FD"/>
    <n v="926"/>
    <d v="2023-11-07T00:00:00"/>
    <n v="869"/>
    <s v="NPT-2023-01-869"/>
    <s v="DIP"/>
    <n v="785"/>
    <n v="78.5"/>
    <x v="1"/>
    <s v="N"/>
    <s v="N"/>
    <s v="N"/>
    <s v="N"/>
    <s v="Y"/>
    <n v="6"/>
    <s v="C-09130"/>
    <m/>
    <s v="LGD"/>
    <n v="1"/>
    <n v="0.3"/>
    <x v="4"/>
    <x v="0"/>
    <m/>
    <x v="0"/>
  </r>
  <r>
    <s v="3DD.003D7E4915"/>
    <n v="925"/>
    <d v="2023-11-01T00:00:00"/>
    <n v="870"/>
    <s v="NPT-2023-01-870"/>
    <s v="DIP"/>
    <n v="825"/>
    <n v="82.5"/>
    <x v="1"/>
    <s v="N"/>
    <s v="N"/>
    <s v="N"/>
    <s v="N"/>
    <s v="Y"/>
    <n v="6"/>
    <s v="C-01920"/>
    <m/>
    <s v="LGD"/>
    <n v="1"/>
    <n v="0.3"/>
    <x v="5"/>
    <x v="0"/>
    <m/>
    <x v="0"/>
  </r>
  <r>
    <s v="3DD.003D7E4D2B"/>
    <n v="924"/>
    <d v="2023-10-31T00:00:00"/>
    <n v="871"/>
    <s v="NPT-2023-01-871"/>
    <s v="DIP"/>
    <n v="930"/>
    <n v="93"/>
    <x v="1"/>
    <s v="N"/>
    <s v="N"/>
    <s v="N"/>
    <s v="N"/>
    <s v="Y"/>
    <n v="6"/>
    <s v="C-01704"/>
    <m/>
    <s v="LGD"/>
    <n v="1"/>
    <n v="9.9"/>
    <x v="2"/>
    <x v="2"/>
    <m/>
    <x v="1"/>
  </r>
  <r>
    <s v="3DD.003D7E4B7E"/>
    <n v="923"/>
    <d v="2023-10-25T00:00:00"/>
    <n v="872"/>
    <s v="NPT-2023-01-872"/>
    <s v="DIP"/>
    <n v="760"/>
    <n v="76"/>
    <x v="0"/>
    <s v="Y"/>
    <s v="N"/>
    <s v="N"/>
    <s v="N"/>
    <s v="N"/>
    <m/>
    <s v="C-08174"/>
    <m/>
    <s v="LGD"/>
    <n v="1"/>
    <n v="9.9"/>
    <x v="0"/>
    <x v="1"/>
    <m/>
    <x v="0"/>
  </r>
  <r>
    <s v="3DD.003D7E56FA"/>
    <n v="922"/>
    <d v="2023-10-25T00:00:00"/>
    <n v="873"/>
    <s v="NPT-2023-01-873"/>
    <s v="DIP"/>
    <n v="715"/>
    <n v="71.5"/>
    <x v="0"/>
    <s v="N"/>
    <s v="N"/>
    <s v="N"/>
    <s v="N"/>
    <s v="Y"/>
    <n v="6"/>
    <s v="C-03156"/>
    <m/>
    <s v="LGD"/>
    <n v="1"/>
    <n v="0.3"/>
    <x v="6"/>
    <x v="3"/>
    <m/>
    <x v="0"/>
  </r>
  <r>
    <s v="3DD.003D7E4618"/>
    <n v="921"/>
    <d v="2023-10-23T00:00:00"/>
    <n v="874"/>
    <s v="NPT-2023-01-874"/>
    <s v="DIP"/>
    <n v="745"/>
    <n v="74.5"/>
    <x v="0"/>
    <s v="N"/>
    <s v="N"/>
    <s v="N"/>
    <s v="N"/>
    <s v="Y"/>
    <n v="6"/>
    <s v="C-10029"/>
    <m/>
    <s v="LGD"/>
    <n v="1"/>
    <n v="0.3"/>
    <x v="7"/>
    <x v="1"/>
    <m/>
    <x v="0"/>
  </r>
  <r>
    <s v="3DD.003D7E4BCC"/>
    <n v="920"/>
    <d v="2023-10-23T00:00:00"/>
    <n v="875"/>
    <s v="NPT-2023-01-875"/>
    <s v="DIP"/>
    <n v="720"/>
    <n v="72"/>
    <x v="0"/>
    <s v="Y"/>
    <s v="N"/>
    <s v="N"/>
    <s v="N"/>
    <s v="Y"/>
    <n v="6"/>
    <s v="C-08237"/>
    <m/>
    <s v="LGD"/>
    <n v="1"/>
    <n v="0.3"/>
    <x v="0"/>
    <x v="3"/>
    <m/>
    <x v="0"/>
  </r>
  <r>
    <s v="3DD.003D7E4EFC"/>
    <n v="919"/>
    <s v="10/17/2023"/>
    <n v="876"/>
    <s v="NPT-2023-01-876"/>
    <s v="DIP"/>
    <n v="725"/>
    <n v="72.5"/>
    <x v="1"/>
    <s v="N"/>
    <s v="N"/>
    <s v="N"/>
    <s v="N"/>
    <s v="Y"/>
    <n v="6"/>
    <s v="C-00031"/>
    <m/>
    <s v="LGD"/>
    <n v="1"/>
    <n v="0.3"/>
    <x v="4"/>
    <x v="3"/>
    <m/>
    <x v="0"/>
  </r>
  <r>
    <s v="3DD.003D7E5751"/>
    <n v="918"/>
    <s v="10/17/2023"/>
    <n v="877"/>
    <s v="NPT-2023-01-877"/>
    <s v="DIP"/>
    <n v="875"/>
    <n v="87.5"/>
    <x v="1"/>
    <s v="N"/>
    <s v="N"/>
    <s v="N"/>
    <s v="N"/>
    <s v="Y"/>
    <n v="6"/>
    <s v="C-09058"/>
    <m/>
    <s v="LGD"/>
    <n v="1"/>
    <n v="9.9"/>
    <x v="0"/>
    <x v="4"/>
    <m/>
    <x v="0"/>
  </r>
  <r>
    <s v="3DD.003D7E49C2"/>
    <n v="917"/>
    <s v="10/17/2023"/>
    <n v="878"/>
    <s v="NPT-2023-01-878"/>
    <s v="DIP"/>
    <n v="845"/>
    <n v="84.5"/>
    <x v="1"/>
    <s v="N"/>
    <s v="N"/>
    <s v="N"/>
    <s v="N"/>
    <s v="Y"/>
    <n v="6"/>
    <s v="C-03355"/>
    <m/>
    <s v="LGD"/>
    <n v="1"/>
    <n v="0.3"/>
    <x v="1"/>
    <x v="4"/>
    <m/>
    <x v="0"/>
  </r>
  <r>
    <s v="3DD.003D7E4B84"/>
    <n v="916"/>
    <s v="10/17/2023"/>
    <n v="879"/>
    <s v="NPT-2023-01-879"/>
    <s v="DIP"/>
    <n v="710"/>
    <n v="71"/>
    <x v="0"/>
    <s v="Y"/>
    <s v="N"/>
    <s v="N"/>
    <s v="N"/>
    <s v="N"/>
    <m/>
    <s v="C-08158"/>
    <m/>
    <s v="LGD"/>
    <n v="1"/>
    <n v="9.9"/>
    <x v="1"/>
    <x v="3"/>
    <m/>
    <x v="0"/>
  </r>
  <r>
    <s v="3DD.003D7E4E17"/>
    <n v="915"/>
    <s v="10/17/2023"/>
    <n v="880"/>
    <s v="NPT-2023-01-880"/>
    <s v="DIP"/>
    <n v="770"/>
    <n v="77"/>
    <x v="0"/>
    <s v="Y"/>
    <s v="N"/>
    <s v="N"/>
    <s v="N"/>
    <s v="Y"/>
    <n v="6"/>
    <s v="C-03583"/>
    <m/>
    <s v="LGD"/>
    <n v="1"/>
    <n v="0.3"/>
    <x v="0"/>
    <x v="1"/>
    <m/>
    <x v="0"/>
  </r>
  <r>
    <s v="3DD.003D7E4E80"/>
    <n v="914"/>
    <s v="10/17/2023"/>
    <n v="881"/>
    <s v="NPT-2023-01-881"/>
    <s v="DIP"/>
    <n v="805"/>
    <n v="80.5"/>
    <x v="0"/>
    <s v="Y"/>
    <s v="Y"/>
    <s v="N"/>
    <s v="N"/>
    <s v="N"/>
    <m/>
    <s v="C-00201"/>
    <m/>
    <s v="LGD"/>
    <n v="1"/>
    <n v="9.9"/>
    <x v="4"/>
    <x v="0"/>
    <m/>
    <x v="2"/>
  </r>
  <r>
    <s v="3DD.003D7E4E0A"/>
    <n v="913"/>
    <s v="10/17/2023"/>
    <n v="882"/>
    <s v="NPT-2023-01-882"/>
    <s v="DIP"/>
    <n v="740"/>
    <n v="74"/>
    <x v="0"/>
    <s v="N"/>
    <s v="Y"/>
    <s v="N"/>
    <s v="N"/>
    <s v="N"/>
    <m/>
    <s v="C-03547"/>
    <m/>
    <s v="LGD"/>
    <n v="1"/>
    <n v="9.9"/>
    <x v="4"/>
    <x v="1"/>
    <m/>
    <x v="0"/>
  </r>
  <r>
    <s v="3DD.003D7E5749"/>
    <n v="912"/>
    <s v="10/17/2023"/>
    <n v="883"/>
    <s v="NPT-2023-01-883"/>
    <s v="DIP"/>
    <n v="875"/>
    <n v="87.5"/>
    <x v="1"/>
    <s v="N"/>
    <s v="Y"/>
    <s v="N"/>
    <s v="N"/>
    <s v="N"/>
    <m/>
    <s v="C-09119"/>
    <m/>
    <s v="LGD"/>
    <n v="1"/>
    <n v="9.9"/>
    <x v="0"/>
    <x v="4"/>
    <m/>
    <x v="0"/>
  </r>
  <r>
    <s v="3DD.003D7E4B7D"/>
    <n v="911"/>
    <s v="10/16/2023"/>
    <n v="884"/>
    <s v="NPT-2023-01-884"/>
    <s v="DIP"/>
    <n v="730"/>
    <n v="73"/>
    <x v="0"/>
    <s v="N"/>
    <s v="N"/>
    <s v="N"/>
    <s v="N"/>
    <s v="Y"/>
    <n v="5"/>
    <s v="C-08206"/>
    <m/>
    <s v="LGD"/>
    <n v="1"/>
    <n v="0.3"/>
    <x v="2"/>
    <x v="1"/>
    <m/>
    <x v="1"/>
  </r>
  <r>
    <s v="3DD.003D7E4BC3"/>
    <n v="910"/>
    <s v="10/14/2023"/>
    <n v="885"/>
    <s v="NPT-2023-01-885"/>
    <s v="DIP"/>
    <n v="750"/>
    <n v="75"/>
    <x v="1"/>
    <s v="N"/>
    <s v="N"/>
    <s v="N"/>
    <s v="N"/>
    <s v="Y"/>
    <n v="5"/>
    <s v="C-08319"/>
    <m/>
    <s v="LGD"/>
    <n v="1"/>
    <n v="0.3"/>
    <x v="5"/>
    <x v="1"/>
    <m/>
    <x v="0"/>
  </r>
  <r>
    <s v="3DD.003D7E514C"/>
    <n v="909"/>
    <s v="10/14/2023"/>
    <n v="886"/>
    <s v="NPT-2023-01-886"/>
    <s v="DIP"/>
    <n v="790"/>
    <n v="79"/>
    <x v="1"/>
    <s v="N"/>
    <s v="N"/>
    <s v="N"/>
    <s v="N"/>
    <s v="Y"/>
    <n v="5"/>
    <s v="C-05322"/>
    <m/>
    <s v="LGD"/>
    <n v="1"/>
    <n v="0.3"/>
    <x v="2"/>
    <x v="0"/>
    <m/>
    <x v="1"/>
  </r>
  <r>
    <s v="3DD.003D7E498F"/>
    <n v="908"/>
    <s v="10/12/2023"/>
    <n v="887"/>
    <s v="NPT-2023-01-887"/>
    <s v="DIP"/>
    <n v="760"/>
    <n v="76"/>
    <x v="0"/>
    <s v="N"/>
    <s v="Y"/>
    <s v="N"/>
    <s v="N"/>
    <s v="N"/>
    <m/>
    <s v="C-03409"/>
    <m/>
    <s v="LGD"/>
    <n v="1"/>
    <n v="9.9"/>
    <x v="2"/>
    <x v="1"/>
    <m/>
    <x v="1"/>
  </r>
  <r>
    <s v="3DD.003D7E4F8E"/>
    <n v="907"/>
    <s v="10/12/2023"/>
    <n v="888"/>
    <s v="NPT-2023-01-888"/>
    <s v="DIP"/>
    <n v="920"/>
    <n v="92"/>
    <x v="1"/>
    <s v="N"/>
    <s v="N"/>
    <s v="N"/>
    <s v="N"/>
    <s v="Y"/>
    <n v="5"/>
    <s v="C-01918"/>
    <m/>
    <s v="LGD"/>
    <n v="1"/>
    <n v="0.3"/>
    <x v="2"/>
    <x v="5"/>
    <m/>
    <x v="1"/>
  </r>
  <r>
    <s v="3DD.003D7E4BAE"/>
    <n v="906"/>
    <s v="10/12/2023"/>
    <n v="889"/>
    <s v="NPT-2023-01-889"/>
    <s v="DIP"/>
    <n v="750"/>
    <n v="75"/>
    <x v="0"/>
    <s v="N"/>
    <s v="N"/>
    <s v="N"/>
    <s v="N"/>
    <s v="Y"/>
    <n v="3"/>
    <s v="C-08161"/>
    <m/>
    <s v="LGD"/>
    <n v="1"/>
    <n v="0.3"/>
    <x v="8"/>
    <x v="1"/>
    <m/>
    <x v="0"/>
  </r>
  <r>
    <s v="3DD.003D7E4EBC"/>
    <n v="905"/>
    <s v="10/12/2023"/>
    <n v="890"/>
    <s v="NPT-2023-01-890"/>
    <s v="DIP"/>
    <n v="760"/>
    <n v="76"/>
    <x v="0"/>
    <s v="N"/>
    <s v="N"/>
    <s v="N"/>
    <s v="N"/>
    <s v="Y"/>
    <n v="3"/>
    <s v="C-00173"/>
    <m/>
    <s v="LGD"/>
    <n v="1"/>
    <n v="0.4"/>
    <x v="2"/>
    <x v="1"/>
    <m/>
    <x v="1"/>
  </r>
  <r>
    <s v="3DD.003D7E5107"/>
    <n v="904"/>
    <d v="2023-10-11T00:00:00"/>
    <n v="891"/>
    <s v="NPT-2023-01-891"/>
    <s v="DIP"/>
    <n v="860"/>
    <n v="86"/>
    <x v="0"/>
    <s v="N"/>
    <s v="N"/>
    <s v="N"/>
    <s v="N"/>
    <s v="Y"/>
    <n v="3"/>
    <s v="C-05251"/>
    <m/>
    <s v="LGD"/>
    <n v="1"/>
    <n v="0.3"/>
    <x v="9"/>
    <x v="4"/>
    <m/>
    <x v="0"/>
  </r>
  <r>
    <s v="3DD.003D7E4FB9"/>
    <n v="903"/>
    <d v="2023-10-11T00:00:00"/>
    <n v="892"/>
    <s v="NPT-2023-01-892"/>
    <s v="DIP"/>
    <n v="850"/>
    <n v="85"/>
    <x v="1"/>
    <s v="Y"/>
    <s v="Y"/>
    <s v="N"/>
    <s v="N"/>
    <s v="N"/>
    <m/>
    <s v="C-02105"/>
    <m/>
    <s v="LGD"/>
    <n v="1"/>
    <n v="9.9"/>
    <x v="1"/>
    <x v="4"/>
    <m/>
    <x v="0"/>
  </r>
  <r>
    <s v="3DD.003D7E4F29"/>
    <n v="902"/>
    <s v="10/10/2023"/>
    <n v="893"/>
    <s v="NPT-2023-01-893"/>
    <s v="DIP"/>
    <n v="765"/>
    <n v="76.5"/>
    <x v="1"/>
    <s v="N"/>
    <s v="N"/>
    <s v="N"/>
    <s v="N"/>
    <s v="Y"/>
    <n v="4"/>
    <s v="C-01932"/>
    <m/>
    <s v="LGD"/>
    <n v="1"/>
    <n v="0.3"/>
    <x v="2"/>
    <x v="1"/>
    <m/>
    <x v="1"/>
  </r>
  <r>
    <s v="3DD.003D7E4BEC"/>
    <n v="901"/>
    <s v="10/10/2023"/>
    <n v="894"/>
    <s v="NPT-2023-01-894"/>
    <s v="DIP"/>
    <n v="805"/>
    <n v="80.5"/>
    <x v="0"/>
    <s v="N"/>
    <s v="N"/>
    <s v="N"/>
    <s v="N"/>
    <s v="Y"/>
    <n v="4"/>
    <s v="C-05521"/>
    <m/>
    <s v="LGD"/>
    <n v="1"/>
    <n v="0.4"/>
    <x v="2"/>
    <x v="0"/>
    <m/>
    <x v="1"/>
  </r>
  <r>
    <s v="3DD.003D7E4AAA"/>
    <n v="900"/>
    <s v="10/10/2023"/>
    <n v="895"/>
    <s v="NPT-2023-01-895"/>
    <s v="DIP"/>
    <n v="725"/>
    <n v="72.5"/>
    <x v="0"/>
    <s v="N"/>
    <s v="N"/>
    <s v="N"/>
    <s v="N"/>
    <s v="Y"/>
    <n v="4"/>
    <s v="C-03493"/>
    <m/>
    <s v="LGD"/>
    <n v="1"/>
    <n v="0.3"/>
    <x v="10"/>
    <x v="3"/>
    <m/>
    <x v="0"/>
  </r>
  <r>
    <s v="3DD.003D7E510F"/>
    <n v="899"/>
    <s v="10/10/2023"/>
    <n v="896"/>
    <s v="NPT-2023-01-896"/>
    <s v="DIP"/>
    <n v="790"/>
    <n v="79"/>
    <x v="0"/>
    <s v="N"/>
    <s v="N"/>
    <s v="N"/>
    <s v="N"/>
    <s v="Y"/>
    <n v="4"/>
    <s v="C-05276"/>
    <m/>
    <s v="LGD"/>
    <n v="1"/>
    <n v="9.9"/>
    <x v="2"/>
    <x v="0"/>
    <m/>
    <x v="1"/>
  </r>
  <r>
    <s v="3DD.003D7E4973"/>
    <n v="898"/>
    <s v="10/10/2023"/>
    <n v="897"/>
    <s v="NPT-2023-01-897"/>
    <s v="DIP"/>
    <n v="870"/>
    <n v="87"/>
    <x v="0"/>
    <s v="Y"/>
    <s v="Y"/>
    <s v="N"/>
    <s v="N"/>
    <s v="N"/>
    <m/>
    <s v="C-01758"/>
    <m/>
    <s v="LGD"/>
    <n v="1"/>
    <n v="9.9"/>
    <x v="4"/>
    <x v="4"/>
    <m/>
    <x v="0"/>
  </r>
  <r>
    <s v="3DD.003D7E5422"/>
    <n v="897"/>
    <s v="10/10/2023"/>
    <n v="898"/>
    <s v="NPT-2023-01-898"/>
    <s v="DIP"/>
    <n v="815"/>
    <n v="81.5"/>
    <x v="0"/>
    <s v="N"/>
    <s v="N"/>
    <s v="N"/>
    <s v="N"/>
    <s v="Y"/>
    <n v="4"/>
    <s v="C-07336"/>
    <m/>
    <s v="LGD"/>
    <n v="1"/>
    <n v="9.9"/>
    <x v="6"/>
    <x v="0"/>
    <m/>
    <x v="0"/>
  </r>
  <r>
    <s v="3DD.003D7E4BC7"/>
    <n v="896"/>
    <s v="10/10/2023"/>
    <n v="899"/>
    <s v="NPT-2023-01-899"/>
    <s v="DIP"/>
    <n v="775"/>
    <n v="77.5"/>
    <x v="0"/>
    <s v="N"/>
    <s v="N"/>
    <s v="N"/>
    <s v="N"/>
    <s v="Y"/>
    <n v="4"/>
    <s v="C-08191"/>
    <m/>
    <s v="LGD"/>
    <n v="1"/>
    <n v="0.3"/>
    <x v="0"/>
    <x v="1"/>
    <m/>
    <x v="0"/>
  </r>
  <r>
    <s v="3DD.003D7E4995"/>
    <n v="895"/>
    <s v="10/9/2023"/>
    <n v="900"/>
    <s v="NPT-2023-01-900"/>
    <s v="DIP"/>
    <n v="775"/>
    <n v="77.5"/>
    <x v="0"/>
    <s v="N"/>
    <s v="N"/>
    <s v="N"/>
    <s v="N"/>
    <s v="Y"/>
    <n v="4"/>
    <s v="C-03315"/>
    <m/>
    <s v="LGD"/>
    <n v="1"/>
    <n v="0.3"/>
    <x v="10"/>
    <x v="1"/>
    <m/>
    <x v="0"/>
  </r>
  <r>
    <s v="3DD.003D7E4D3A"/>
    <n v="894"/>
    <s v="10/9/2023"/>
    <n v="901"/>
    <s v="NPT-2023-01-901"/>
    <s v="DIP"/>
    <n v="790"/>
    <n v="79"/>
    <x v="0"/>
    <s v="Y"/>
    <s v="Y"/>
    <s v="N"/>
    <s v="N"/>
    <s v="N"/>
    <m/>
    <s v="C-01663"/>
    <m/>
    <s v="LGD"/>
    <n v="1"/>
    <n v="9.9"/>
    <x v="11"/>
    <x v="0"/>
    <m/>
    <x v="2"/>
  </r>
  <r>
    <s v="3DD.003D7E4976"/>
    <n v="893"/>
    <s v="10/8/2023"/>
    <n v="902"/>
    <s v="NPT-2023-01-902"/>
    <s v="DIP"/>
    <n v="720"/>
    <n v="72"/>
    <x v="0"/>
    <s v="N"/>
    <s v="N"/>
    <s v="N"/>
    <s v="N"/>
    <s v="Y"/>
    <n v="4"/>
    <s v="C-01809"/>
    <m/>
    <s v="LGD"/>
    <n v="1"/>
    <n v="0.3"/>
    <x v="2"/>
    <x v="3"/>
    <m/>
    <x v="1"/>
  </r>
  <r>
    <s v="3DD.003D7E4C3D"/>
    <n v="892"/>
    <s v="10/8/2023"/>
    <n v="903"/>
    <s v="NPT-2023-01-903"/>
    <s v="DIP"/>
    <n v="780"/>
    <n v="78"/>
    <x v="0"/>
    <s v="N"/>
    <s v="N"/>
    <s v="N"/>
    <s v="N"/>
    <s v="Y"/>
    <n v="4"/>
    <s v="C-05525"/>
    <m/>
    <s v="LGD"/>
    <n v="1"/>
    <n v="0.3"/>
    <x v="2"/>
    <x v="0"/>
    <m/>
    <x v="1"/>
  </r>
  <r>
    <s v="3DD.003D7E494F"/>
    <n v="891"/>
    <s v="10/8/2023"/>
    <n v="904"/>
    <s v="NPT-2023-01-904"/>
    <s v="DIP"/>
    <n v="680"/>
    <n v="68"/>
    <x v="0"/>
    <s v="N"/>
    <s v="Y"/>
    <s v="N"/>
    <s v="N"/>
    <s v="N"/>
    <m/>
    <s v="C-01792"/>
    <m/>
    <s v="LGD"/>
    <n v="1"/>
    <n v="9.9"/>
    <x v="5"/>
    <x v="3"/>
    <m/>
    <x v="0"/>
  </r>
  <r>
    <s v="3DD.003D7E49D4"/>
    <n v="890"/>
    <s v="10/8/2023"/>
    <n v="905"/>
    <s v="NPT-2023-01-905"/>
    <s v="DIP"/>
    <n v="780"/>
    <n v="78"/>
    <x v="0"/>
    <s v="N"/>
    <s v="N"/>
    <s v="N"/>
    <s v="N"/>
    <s v="Y"/>
    <n v="4"/>
    <s v="C-03231"/>
    <m/>
    <s v="LGD"/>
    <n v="1"/>
    <n v="0.3"/>
    <x v="5"/>
    <x v="0"/>
    <m/>
    <x v="0"/>
  </r>
  <r>
    <s v="3DD.003D7E499D"/>
    <n v="889"/>
    <s v="10/7/2023"/>
    <n v="906"/>
    <s v="NPT-2023-01-906"/>
    <s v="DIP"/>
    <n v="715"/>
    <n v="71.5"/>
    <x v="1"/>
    <s v="N"/>
    <s v="N"/>
    <s v="N"/>
    <s v="N"/>
    <s v="Y"/>
    <n v="4"/>
    <s v="C-03276"/>
    <m/>
    <s v="LGD"/>
    <n v="1"/>
    <n v="9.9"/>
    <x v="12"/>
    <x v="3"/>
    <m/>
    <x v="3"/>
  </r>
  <r>
    <s v="3DD.003D7E487B"/>
    <n v="888"/>
    <s v="10/5/2023"/>
    <n v="907"/>
    <s v="NPT-2023-01-907"/>
    <s v="DIP"/>
    <n v="790"/>
    <n v="79"/>
    <x v="0"/>
    <s v="Y"/>
    <s v="Y"/>
    <s v="N"/>
    <s v="N"/>
    <s v="N"/>
    <m/>
    <s v="C-01946"/>
    <m/>
    <s v="LGD"/>
    <n v="1"/>
    <n v="9.9"/>
    <x v="13"/>
    <x v="0"/>
    <m/>
    <x v="2"/>
  </r>
  <r>
    <s v="3DD.003D7E498A"/>
    <n v="887"/>
    <s v="10/3/2023"/>
    <n v="908"/>
    <s v="NPT-2023-01-908"/>
    <s v="DIP"/>
    <n v="805"/>
    <n v="80.5"/>
    <x v="0"/>
    <s v="N"/>
    <s v="N"/>
    <s v="N"/>
    <s v="N"/>
    <s v="Y"/>
    <n v="4"/>
    <s v="C-03298"/>
    <m/>
    <s v="LGD"/>
    <n v="1"/>
    <n v="9.9"/>
    <x v="4"/>
    <x v="0"/>
    <m/>
    <x v="0"/>
  </r>
  <r>
    <s v="3DD.003D7E4D56"/>
    <n v="886"/>
    <d v="2023-10-01T00:00:00"/>
    <n v="909"/>
    <s v="NPT-2023-01-909"/>
    <s v="DIP"/>
    <n v="750"/>
    <n v="75"/>
    <x v="1"/>
    <s v="N"/>
    <s v="N"/>
    <s v="N"/>
    <s v="N"/>
    <s v="Y"/>
    <n v="3"/>
    <s v="C-01659"/>
    <m/>
    <s v="LGD"/>
    <n v="1"/>
    <n v="0.3"/>
    <x v="1"/>
    <x v="1"/>
    <m/>
    <x v="0"/>
  </r>
  <r>
    <s v="3DD.003D7E4991"/>
    <n v="885"/>
    <d v="2023-10-01T00:00:00"/>
    <n v="910"/>
    <s v="NPT-2023-01-910"/>
    <s v="DIP"/>
    <n v="780"/>
    <n v="78"/>
    <x v="0"/>
    <s v="Y"/>
    <s v="N"/>
    <s v="N"/>
    <s v="N"/>
    <s v="N"/>
    <m/>
    <s v="C-03264"/>
    <m/>
    <s v="LGD"/>
    <n v="1"/>
    <n v="9.9"/>
    <x v="2"/>
    <x v="0"/>
    <m/>
    <x v="1"/>
  </r>
  <r>
    <s v="3DD.003D7E5119"/>
    <n v="884"/>
    <d v="2023-09-29T00:00:00"/>
    <n v="911"/>
    <s v="NPT-2023-01-911"/>
    <s v="DIP"/>
    <n v="850"/>
    <n v="85"/>
    <x v="0"/>
    <s v="N"/>
    <s v="N"/>
    <s v="N"/>
    <s v="N"/>
    <s v="Y"/>
    <n v="3"/>
    <s v="C-05366"/>
    <m/>
    <s v="LGD"/>
    <n v="1"/>
    <n v="0.3"/>
    <x v="0"/>
    <x v="4"/>
    <m/>
    <x v="0"/>
  </r>
  <r>
    <s v="3DD.003D7E4EF8"/>
    <n v="883"/>
    <d v="2023-09-29T00:00:00"/>
    <n v="912"/>
    <s v="NPT-2023-01-912"/>
    <s v="DIP"/>
    <n v="730"/>
    <n v="73"/>
    <x v="0"/>
    <s v="N"/>
    <s v="N"/>
    <s v="N"/>
    <s v="N"/>
    <s v="Y"/>
    <n v="3"/>
    <e v="#N/A"/>
    <s v="Tag not found in hauling logs."/>
    <s v="LGD"/>
    <n v="1"/>
    <n v="9.9"/>
    <x v="14"/>
    <x v="1"/>
    <m/>
    <x v="4"/>
  </r>
  <r>
    <s v="3DD.003D7E49D3"/>
    <n v="882"/>
    <d v="2023-09-29T00:00:00"/>
    <n v="913"/>
    <s v="NPT-2023-01-913"/>
    <s v="DIP"/>
    <n v="800"/>
    <n v="80"/>
    <x v="0"/>
    <s v="N"/>
    <s v="N"/>
    <s v="N"/>
    <s v="N"/>
    <s v="Y"/>
    <n v="3"/>
    <s v="C-03209"/>
    <m/>
    <s v="LGD"/>
    <n v="1"/>
    <n v="0.3"/>
    <x v="1"/>
    <x v="0"/>
    <m/>
    <x v="0"/>
  </r>
  <r>
    <s v="3DD.003D7E5106"/>
    <n v="881"/>
    <d v="2023-09-28T00:00:00"/>
    <n v="914"/>
    <s v="NPT-2023-01-914"/>
    <s v="DIP"/>
    <n v="910"/>
    <n v="91"/>
    <x v="1"/>
    <s v="N"/>
    <s v="N"/>
    <s v="N"/>
    <s v="N"/>
    <s v="Y"/>
    <n v="3"/>
    <s v="C-05264"/>
    <m/>
    <s v="LGD"/>
    <n v="1"/>
    <n v="9.9"/>
    <x v="13"/>
    <x v="5"/>
    <m/>
    <x v="0"/>
  </r>
  <r>
    <s v="3DD.003D7E4EA5"/>
    <n v="880"/>
    <d v="2023-09-28T00:00:00"/>
    <n v="915"/>
    <s v="NPT-2023-01-915"/>
    <s v="DIP"/>
    <n v="765"/>
    <n v="76.5"/>
    <x v="1"/>
    <s v="N"/>
    <s v="N"/>
    <s v="N"/>
    <s v="N"/>
    <s v="Y"/>
    <n v="3"/>
    <s v="C-00005"/>
    <m/>
    <s v="LGD"/>
    <n v="1"/>
    <n v="0.3"/>
    <x v="10"/>
    <x v="1"/>
    <m/>
    <x v="0"/>
  </r>
  <r>
    <s v="3DD.003D7E4D52"/>
    <n v="879"/>
    <s v="9/27/2023"/>
    <n v="916"/>
    <s v="NPT-2023-01-916"/>
    <s v="DIP"/>
    <n v="795"/>
    <n v="79.5"/>
    <x v="0"/>
    <s v="N"/>
    <s v="N"/>
    <s v="N"/>
    <s v="N"/>
    <s v="Y"/>
    <n v="3"/>
    <s v="C-01667"/>
    <m/>
    <s v="LGD"/>
    <n v="1"/>
    <n v="1.3"/>
    <x v="2"/>
    <x v="0"/>
    <m/>
    <x v="1"/>
  </r>
  <r>
    <s v="3DD.003D7E49C8"/>
    <n v="878"/>
    <s v="9/27/2023"/>
    <n v="917"/>
    <s v="NPT-2023-01-917"/>
    <s v="DIP"/>
    <n v="840"/>
    <n v="84"/>
    <x v="0"/>
    <s v="Y"/>
    <s v="Y"/>
    <s v="N"/>
    <s v="N"/>
    <s v="N"/>
    <m/>
    <s v="C-03199"/>
    <m/>
    <s v="LGD"/>
    <n v="1"/>
    <n v="9.9"/>
    <x v="5"/>
    <x v="4"/>
    <m/>
    <x v="2"/>
  </r>
  <r>
    <s v="3DD.003D7E4D15"/>
    <n v="877"/>
    <s v="9/27/2023"/>
    <n v="918"/>
    <s v="NPT-2023-01-918"/>
    <s v="DIP"/>
    <n v="775"/>
    <n v="77.5"/>
    <x v="1"/>
    <s v="N"/>
    <s v="N"/>
    <s v="N"/>
    <s v="N"/>
    <s v="Y"/>
    <n v="3"/>
    <s v="C-03372"/>
    <m/>
    <s v="LGD"/>
    <n v="1"/>
    <n v="0.3"/>
    <x v="0"/>
    <x v="1"/>
    <m/>
    <x v="0"/>
  </r>
  <r>
    <s v="3DD.003D7E49BA"/>
    <n v="876"/>
    <s v="9/27/2023"/>
    <n v="919"/>
    <s v="NPT-2023-01-919"/>
    <s v="DIP"/>
    <n v="790"/>
    <n v="79"/>
    <x v="0"/>
    <s v="N"/>
    <s v="N"/>
    <s v="N"/>
    <s v="N"/>
    <s v="Y"/>
    <n v="3"/>
    <s v="C-01695"/>
    <m/>
    <s v="LGD"/>
    <n v="1"/>
    <n v="0.3"/>
    <x v="6"/>
    <x v="0"/>
    <m/>
    <x v="0"/>
  </r>
  <r>
    <s v="3DD.003D7E4936"/>
    <n v="875"/>
    <s v="9/26/2023"/>
    <n v="920"/>
    <s v="NPT-2023-01-920"/>
    <s v="DIP"/>
    <n v="870"/>
    <n v="87"/>
    <x v="1"/>
    <s v="N"/>
    <s v="N"/>
    <s v="N"/>
    <s v="N"/>
    <s v="Y"/>
    <n v="3"/>
    <s v="C-00110"/>
    <m/>
    <s v="LGD"/>
    <n v="1"/>
    <n v="0.3"/>
    <x v="13"/>
    <x v="4"/>
    <m/>
    <x v="0"/>
  </r>
  <r>
    <s v="3DD.003D7E4F94"/>
    <n v="874"/>
    <s v="9/26/2023"/>
    <n v="921"/>
    <s v="NPT-2023-01-921"/>
    <s v="DIP"/>
    <n v="790"/>
    <n v="79"/>
    <x v="0"/>
    <s v="N"/>
    <s v="N"/>
    <s v="N"/>
    <s v="N"/>
    <s v="Y"/>
    <n v="3"/>
    <s v="C-02132"/>
    <m/>
    <s v="LGD"/>
    <n v="1"/>
    <n v="0.3"/>
    <x v="6"/>
    <x v="0"/>
    <m/>
    <x v="0"/>
  </r>
  <r>
    <s v="3DD.003D7E4F76"/>
    <n v="873"/>
    <s v="9/26/2023"/>
    <n v="922"/>
    <s v="NPT-2023-01-922"/>
    <s v="DIP"/>
    <n v="820"/>
    <n v="82"/>
    <x v="0"/>
    <s v="Y"/>
    <s v="Y"/>
    <s v="N"/>
    <s v="N"/>
    <s v="N"/>
    <m/>
    <s v="C-03310"/>
    <m/>
    <s v="LGD"/>
    <n v="1"/>
    <n v="9.9"/>
    <x v="6"/>
    <x v="0"/>
    <m/>
    <x v="2"/>
  </r>
  <r>
    <s v="3DD.003D7E572E"/>
    <n v="872"/>
    <s v="9/26/2023"/>
    <n v="923"/>
    <s v="NPT-2023-01-923"/>
    <s v="DIP"/>
    <n v="810"/>
    <n v="81"/>
    <x v="0"/>
    <s v="N"/>
    <s v="N"/>
    <s v="N"/>
    <s v="N"/>
    <s v="Y"/>
    <n v="3"/>
    <s v="C-05341"/>
    <m/>
    <s v="LGD"/>
    <n v="1"/>
    <n v="9.9"/>
    <x v="6"/>
    <x v="0"/>
    <m/>
    <x v="0"/>
  </r>
  <r>
    <s v="3DD.003D7E511C"/>
    <n v="871"/>
    <s v="9/26/2023"/>
    <n v="924"/>
    <s v="NPT-2023-01-924"/>
    <s v="DIP"/>
    <n v="985"/>
    <n v="98.5"/>
    <x v="1"/>
    <s v="N"/>
    <s v="Y"/>
    <s v="N"/>
    <s v="N"/>
    <s v="N"/>
    <m/>
    <s v="C-01934"/>
    <m/>
    <s v="LGD"/>
    <n v="1"/>
    <n v="9.9"/>
    <x v="6"/>
    <x v="6"/>
    <m/>
    <x v="0"/>
  </r>
  <r>
    <s v="3DD.003D7E46F9"/>
    <n v="870"/>
    <s v="9/26/2023"/>
    <n v="925"/>
    <s v="NPT-2023-01-925"/>
    <s v="DIP"/>
    <n v="725"/>
    <n v="72.5"/>
    <x v="0"/>
    <s v="N"/>
    <s v="N"/>
    <s v="N"/>
    <s v="N"/>
    <s v="Y"/>
    <n v="3"/>
    <s v="C-03182"/>
    <m/>
    <s v="LGD"/>
    <n v="1"/>
    <n v="0.3"/>
    <x v="14"/>
    <x v="3"/>
    <m/>
    <x v="4"/>
  </r>
  <r>
    <s v="3DD.003D7E4EC0"/>
    <n v="869"/>
    <s v="9/26/2023"/>
    <n v="926"/>
    <s v="NPT-2023-01-926"/>
    <s v="DIP"/>
    <n v="860"/>
    <n v="86"/>
    <x v="1"/>
    <s v="N"/>
    <s v="N"/>
    <s v="N"/>
    <s v="N"/>
    <s v="Y"/>
    <n v="3"/>
    <s v="C-03162"/>
    <m/>
    <s v="LGD"/>
    <n v="1"/>
    <n v="0.4"/>
    <x v="15"/>
    <x v="4"/>
    <m/>
    <x v="2"/>
  </r>
  <r>
    <s v="3DD.003D7E49CD"/>
    <n v="868"/>
    <s v="9/26/2023"/>
    <n v="927"/>
    <s v="NPT-2023-01-927"/>
    <s v="DIP"/>
    <n v="785"/>
    <n v="78.5"/>
    <x v="1"/>
    <s v="N"/>
    <s v="N"/>
    <s v="N"/>
    <s v="N"/>
    <s v="Y"/>
    <n v="3"/>
    <s v="C-01791"/>
    <m/>
    <s v="LGD"/>
    <n v="1"/>
    <n v="1.3"/>
    <x v="2"/>
    <x v="0"/>
    <s v="W"/>
    <x v="1"/>
  </r>
  <r>
    <s v="3DD.003D7E4997"/>
    <n v="867"/>
    <s v="9/25/2023"/>
    <n v="928"/>
    <s v="NPT-2023-01-928"/>
    <s v="DIP"/>
    <n v="765"/>
    <n v="76.5"/>
    <x v="0"/>
    <s v="N"/>
    <s v="N"/>
    <s v="N"/>
    <s v="N"/>
    <s v="Y"/>
    <n v="3"/>
    <s v="C-03302"/>
    <m/>
    <s v="LGD"/>
    <n v="1"/>
    <n v="0.4"/>
    <x v="1"/>
    <x v="1"/>
    <m/>
    <x v="2"/>
  </r>
  <r>
    <s v="3DD.003D7E4EAB"/>
    <n v="866"/>
    <s v="9/25/2023"/>
    <n v="929"/>
    <s v="NPT-2023-01-929"/>
    <s v="DIP"/>
    <n v="830"/>
    <n v="83"/>
    <x v="0"/>
    <s v="N"/>
    <s v="N"/>
    <s v="N"/>
    <s v="N"/>
    <s v="Y"/>
    <n v="3"/>
    <s v="C-00061"/>
    <m/>
    <s v="LGD"/>
    <n v="1"/>
    <n v="0.3"/>
    <x v="6"/>
    <x v="4"/>
    <m/>
    <x v="0"/>
  </r>
  <r>
    <s v="3DD.003D7E5784"/>
    <n v="865"/>
    <s v="9/25/2023"/>
    <n v="930"/>
    <s v="NPT-2023-01-930"/>
    <s v="Haul"/>
    <n v="905"/>
    <n v="90.5"/>
    <x v="0"/>
    <s v="N"/>
    <s v="N"/>
    <s v="N"/>
    <s v="N"/>
    <s v="Y"/>
    <n v="2"/>
    <s v="C-03327"/>
    <m/>
    <s v="LGD"/>
    <n v="1"/>
    <n v="9.9"/>
    <x v="1"/>
    <x v="5"/>
    <m/>
    <x v="0"/>
  </r>
  <r>
    <s v="3DD.003D7E4E9A"/>
    <n v="864"/>
    <s v="9/25/2023"/>
    <n v="931"/>
    <s v="NPT-2023-01-931"/>
    <s v="DIP"/>
    <n v="825"/>
    <n v="82.5"/>
    <x v="1"/>
    <s v="N"/>
    <s v="N"/>
    <s v="N"/>
    <s v="N"/>
    <s v="Y"/>
    <n v="2"/>
    <s v="C-00196"/>
    <m/>
    <s v="LGD"/>
    <n v="1"/>
    <n v="9.9"/>
    <x v="6"/>
    <x v="0"/>
    <m/>
    <x v="0"/>
  </r>
  <r>
    <s v="3DD.003D7E49E1"/>
    <n v="863"/>
    <s v="9/25/2023"/>
    <n v="932"/>
    <s v="NPT-2023-01-932"/>
    <s v="DIP"/>
    <n v="750"/>
    <n v="75"/>
    <x v="0"/>
    <s v="Y"/>
    <s v="N"/>
    <s v="N"/>
    <s v="N"/>
    <s v="N"/>
    <m/>
    <s v="C-09018"/>
    <m/>
    <s v="LGD"/>
    <n v="1"/>
    <n v="9.9"/>
    <x v="1"/>
    <x v="1"/>
    <m/>
    <x v="0"/>
  </r>
  <r>
    <s v="3DD.003D7E4946"/>
    <n v="862"/>
    <s v="9/23/2023"/>
    <n v="933"/>
    <s v="NPT-2023-01-933"/>
    <s v="DIP"/>
    <n v="730"/>
    <n v="73"/>
    <x v="1"/>
    <s v="N"/>
    <s v="N"/>
    <s v="N"/>
    <s v="N"/>
    <s v="Y"/>
    <n v="2"/>
    <s v="C-01898"/>
    <m/>
    <s v="LGD"/>
    <n v="1"/>
    <n v="9.9"/>
    <x v="10"/>
    <x v="1"/>
    <m/>
    <x v="0"/>
  </r>
  <r>
    <s v="3DD.003D7E572F"/>
    <n v="861"/>
    <s v="9/23/2023"/>
    <n v="934"/>
    <s v="NPT-2023-01-934"/>
    <s v="DIP"/>
    <n v="745"/>
    <n v="74.5"/>
    <x v="1"/>
    <s v="N"/>
    <s v="N"/>
    <s v="N"/>
    <s v="N"/>
    <s v="Y"/>
    <n v="2"/>
    <s v="C-01867"/>
    <m/>
    <s v="LGD"/>
    <n v="1"/>
    <n v="0.3"/>
    <x v="0"/>
    <x v="1"/>
    <m/>
    <x v="0"/>
  </r>
  <r>
    <s v="3DD.003D7E48E5"/>
    <n v="860"/>
    <s v="9/23/2023"/>
    <n v="935"/>
    <s v="NPT-2023-01-935"/>
    <s v="DIP"/>
    <n v="765"/>
    <n v="76.5"/>
    <x v="0"/>
    <s v="N"/>
    <s v="N"/>
    <s v="N"/>
    <s v="N"/>
    <s v="Y"/>
    <n v="2"/>
    <s v="C-03168"/>
    <m/>
    <s v="LGD"/>
    <n v="1"/>
    <n v="0.3"/>
    <x v="0"/>
    <x v="1"/>
    <m/>
    <x v="0"/>
  </r>
  <r>
    <s v="3DD.003D7E4E5C"/>
    <n v="859"/>
    <s v="9/22/2023"/>
    <n v="936"/>
    <s v="NPT-2023-01-936"/>
    <s v="DIP"/>
    <n v="860"/>
    <n v="86"/>
    <x v="1"/>
    <s v="Y"/>
    <s v="Y"/>
    <s v="N"/>
    <s v="N"/>
    <s v="N"/>
    <m/>
    <s v="C-03385"/>
    <m/>
    <s v="LGD"/>
    <n v="1"/>
    <n v="9.9"/>
    <x v="6"/>
    <x v="4"/>
    <m/>
    <x v="0"/>
  </r>
  <r>
    <s v="3DD.003D7E4931"/>
    <n v="858"/>
    <s v="9/22/2023"/>
    <n v="937"/>
    <s v="NPT-2023-01-937"/>
    <s v="DIP"/>
    <n v="830"/>
    <n v="83"/>
    <x v="0"/>
    <s v="N"/>
    <s v="N"/>
    <s v="N"/>
    <s v="N"/>
    <s v="Y"/>
    <n v="2"/>
    <s v="C-00226"/>
    <m/>
    <s v="LGD"/>
    <n v="1"/>
    <n v="0.3"/>
    <x v="2"/>
    <x v="4"/>
    <m/>
    <x v="1"/>
  </r>
  <r>
    <s v="3DD.003D7E4FAA"/>
    <n v="857"/>
    <s v="9/21/2023"/>
    <n v="938"/>
    <s v="NPT-2023-01-938"/>
    <s v="DIP"/>
    <n v="735"/>
    <n v="73.5"/>
    <x v="0"/>
    <s v="N"/>
    <s v="N"/>
    <s v="N"/>
    <s v="N"/>
    <s v="Y"/>
    <n v="2"/>
    <s v="C-02043"/>
    <m/>
    <s v="LGD"/>
    <n v="1"/>
    <n v="0.3"/>
    <x v="2"/>
    <x v="1"/>
    <m/>
    <x v="1"/>
  </r>
  <r>
    <s v="3DD.003D7E4DD9"/>
    <n v="856"/>
    <s v="9/20/2023"/>
    <n v="939"/>
    <s v="NPT-2023-01-939"/>
    <s v="DIP"/>
    <n v="775"/>
    <n v="77.5"/>
    <x v="0"/>
    <s v="N"/>
    <s v="N"/>
    <s v="N"/>
    <s v="N"/>
    <s v="Y"/>
    <n v="2"/>
    <s v="C-03554"/>
    <m/>
    <s v="LGD"/>
    <n v="1"/>
    <n v="0.3"/>
    <x v="4"/>
    <x v="1"/>
    <m/>
    <x v="0"/>
  </r>
  <r>
    <s v="3DD.003D7E493B"/>
    <n v="855"/>
    <s v="9/20/2023"/>
    <n v="940"/>
    <s v="NPT-2023-01-940"/>
    <s v="DIP"/>
    <n v="810"/>
    <n v="81"/>
    <x v="0"/>
    <s v="Y"/>
    <s v="Y"/>
    <s v="N"/>
    <s v="N"/>
    <s v="N"/>
    <m/>
    <s v="C-01793"/>
    <m/>
    <s v="LGD"/>
    <n v="1"/>
    <n v="9.9"/>
    <x v="3"/>
    <x v="0"/>
    <m/>
    <x v="0"/>
  </r>
  <r>
    <s v="3DD.003D7E48FA"/>
    <n v="854"/>
    <s v="9/18/2023"/>
    <n v="941"/>
    <s v="NPT-2023-01-941"/>
    <s v="DIP"/>
    <n v="840"/>
    <n v="84"/>
    <x v="0"/>
    <s v="N"/>
    <s v="N"/>
    <s v="N"/>
    <s v="N"/>
    <s v="Y"/>
    <n v="2"/>
    <s v="C-01929"/>
    <m/>
    <s v="LGD"/>
    <n v="1"/>
    <n v="0.3"/>
    <x v="5"/>
    <x v="4"/>
    <m/>
    <x v="0"/>
  </r>
  <r>
    <s v="3DD.003D7E4D3F"/>
    <n v="853"/>
    <s v="9/17/2023"/>
    <n v="942"/>
    <s v="NPT-2023-01-942"/>
    <s v="DIP"/>
    <n v="765"/>
    <n v="76.5"/>
    <x v="0"/>
    <s v="N"/>
    <s v="N"/>
    <s v="N"/>
    <s v="N"/>
    <s v="Y"/>
    <n v="2"/>
    <s v="C-01609"/>
    <m/>
    <s v="LGD"/>
    <n v="1"/>
    <n v="0.3"/>
    <x v="6"/>
    <x v="1"/>
    <m/>
    <x v="0"/>
  </r>
  <r>
    <s v="3DD.003D7E4926"/>
    <n v="852"/>
    <s v="9/17/2023"/>
    <n v="943"/>
    <s v="NPT-2023-01-943"/>
    <s v="DIP"/>
    <n v="865"/>
    <n v="86.5"/>
    <x v="1"/>
    <s v="Y"/>
    <s v="Y"/>
    <s v="N"/>
    <s v="N"/>
    <s v="N"/>
    <m/>
    <s v="C-01752"/>
    <m/>
    <s v="LGD"/>
    <n v="1"/>
    <n v="9.9"/>
    <x v="16"/>
    <x v="4"/>
    <m/>
    <x v="0"/>
  </r>
  <r>
    <s v="3DD.003D7E4D1B"/>
    <n v="851"/>
    <s v="9/17/2023"/>
    <n v="944"/>
    <s v="NPT-2023-01-944"/>
    <s v="DIP"/>
    <n v="765"/>
    <n v="76.5"/>
    <x v="0"/>
    <s v="N"/>
    <s v="N"/>
    <s v="N"/>
    <s v="N"/>
    <s v="Y"/>
    <n v="2"/>
    <s v="C-01665"/>
    <m/>
    <s v="LGD"/>
    <n v="1"/>
    <n v="0.3"/>
    <x v="2"/>
    <x v="1"/>
    <m/>
    <x v="1"/>
  </r>
  <r>
    <s v="3DD.003D7E4953"/>
    <n v="850"/>
    <s v="9/17/2023"/>
    <n v="945"/>
    <s v="NPT-2023-01-945"/>
    <s v="DIP"/>
    <n v="750"/>
    <n v="75"/>
    <x v="0"/>
    <s v="N"/>
    <s v="N"/>
    <s v="N"/>
    <s v="N"/>
    <s v="Y"/>
    <n v="2"/>
    <s v="C-01730"/>
    <m/>
    <s v="LGD"/>
    <n v="1"/>
    <n v="0.3"/>
    <x v="2"/>
    <x v="1"/>
    <m/>
    <x v="1"/>
  </r>
  <r>
    <s v="3DD.003D7E4D13"/>
    <n v="849"/>
    <s v="9/17/2023"/>
    <n v="946"/>
    <s v="NPT-2023-01-946"/>
    <s v="DIP"/>
    <n v="800"/>
    <n v="80"/>
    <x v="0"/>
    <s v="Y"/>
    <s v="Y"/>
    <s v="N"/>
    <s v="N"/>
    <s v="N"/>
    <m/>
    <s v="C-01635"/>
    <m/>
    <s v="LGD"/>
    <n v="1"/>
    <n v="9.9"/>
    <x v="4"/>
    <x v="0"/>
    <m/>
    <x v="0"/>
  </r>
  <r>
    <s v="3DD.003D7E4D14"/>
    <n v="848"/>
    <s v="9/15/2023"/>
    <n v="947"/>
    <s v="NPT-2023-01-947"/>
    <s v="DIP"/>
    <n v="895"/>
    <n v="89.5"/>
    <x v="0"/>
    <s v="N"/>
    <s v="N"/>
    <s v="N"/>
    <s v="N"/>
    <s v="Y"/>
    <n v="2"/>
    <s v="C-01645"/>
    <m/>
    <s v="LGD"/>
    <n v="1"/>
    <n v="0.3"/>
    <x v="6"/>
    <x v="5"/>
    <m/>
    <x v="0"/>
  </r>
  <r>
    <s v="3DD.003D7E4F83"/>
    <n v="847"/>
    <s v="9/15/2023"/>
    <n v="948"/>
    <s v="NPT-2023-01-948"/>
    <s v="DIP"/>
    <n v="820"/>
    <n v="82"/>
    <x v="0"/>
    <s v="N"/>
    <s v="N"/>
    <s v="N"/>
    <s v="N"/>
    <s v="Y"/>
    <n v="2"/>
    <s v="C-02119"/>
    <m/>
    <s v="LGD"/>
    <n v="1"/>
    <n v="9.9"/>
    <x v="17"/>
    <x v="0"/>
    <m/>
    <x v="0"/>
  </r>
  <r>
    <s v="3DD.003D7E4ECA"/>
    <n v="846"/>
    <s v="9/14/2023"/>
    <n v="949"/>
    <s v="NPT-2023-01-949"/>
    <s v="DIP"/>
    <n v="755"/>
    <n v="75.5"/>
    <x v="0"/>
    <s v="N"/>
    <s v="N"/>
    <s v="N"/>
    <s v="N"/>
    <s v="Y"/>
    <n v="2"/>
    <s v="C-00116"/>
    <m/>
    <s v="LGD"/>
    <n v="1"/>
    <n v="0.3"/>
    <x v="2"/>
    <x v="1"/>
    <m/>
    <x v="1"/>
  </r>
  <r>
    <s v="3DD.003D7E4A23"/>
    <n v="845"/>
    <s v="9/14/2023"/>
    <n v="950"/>
    <s v="NPT-2023-01-950"/>
    <s v="DIP"/>
    <n v="800"/>
    <n v="80"/>
    <x v="0"/>
    <s v="Y"/>
    <s v="Y"/>
    <s v="N"/>
    <s v="N"/>
    <s v="N"/>
    <m/>
    <s v="C-01869"/>
    <m/>
    <s v="LGD"/>
    <n v="1"/>
    <n v="9.9"/>
    <x v="16"/>
    <x v="0"/>
    <m/>
    <x v="0"/>
  </r>
  <r>
    <s v="3DD.003D7E4FA3"/>
    <n v="844"/>
    <s v="9/14/2023"/>
    <n v="951"/>
    <s v="NPT-2023-01-951"/>
    <s v="DIP"/>
    <n v="775"/>
    <n v="77.5"/>
    <x v="1"/>
    <s v="N"/>
    <s v="N"/>
    <s v="N"/>
    <s v="N"/>
    <s v="Y"/>
    <n v="2"/>
    <s v="C-01889"/>
    <m/>
    <s v="LGD"/>
    <n v="1"/>
    <n v="0.2"/>
    <x v="10"/>
    <x v="1"/>
    <m/>
    <x v="0"/>
  </r>
  <r>
    <s v="3DD.003D7E4D67"/>
    <n v="843"/>
    <s v="9/13/2023"/>
    <n v="952"/>
    <s v="NPT-2023-01-952"/>
    <s v="DIP"/>
    <n v="840"/>
    <n v="84"/>
    <x v="0"/>
    <s v="N"/>
    <s v="N"/>
    <s v="N"/>
    <s v="N"/>
    <s v="Y"/>
    <n v="2"/>
    <s v="C-01697"/>
    <m/>
    <s v="LGD"/>
    <n v="1"/>
    <n v="0.3"/>
    <x v="2"/>
    <x v="4"/>
    <m/>
    <x v="1"/>
  </r>
  <r>
    <s v="3DD.003D7E4D5D"/>
    <n v="842"/>
    <s v="9/13/2023"/>
    <n v="953"/>
    <s v="NPT-2023-01-953"/>
    <s v="DIP"/>
    <n v="815"/>
    <n v="81.5"/>
    <x v="0"/>
    <s v="Y"/>
    <s v="Y"/>
    <s v="N"/>
    <s v="N"/>
    <s v="N"/>
    <m/>
    <s v="C-01627"/>
    <m/>
    <s v="LGD"/>
    <n v="1"/>
    <n v="9.9"/>
    <x v="18"/>
    <x v="0"/>
    <m/>
    <x v="1"/>
  </r>
  <r>
    <s v="3DD.003D7E491C"/>
    <n v="841"/>
    <s v="9/13/2023"/>
    <n v="954"/>
    <s v="NPT-2023-01-954"/>
    <s v="DIP"/>
    <n v="775"/>
    <n v="77.5"/>
    <x v="0"/>
    <s v="N"/>
    <s v="N"/>
    <s v="N"/>
    <s v="N"/>
    <s v="Y"/>
    <n v="2"/>
    <s v="C-01896"/>
    <m/>
    <s v="LGD"/>
    <n v="1"/>
    <n v="0.3"/>
    <x v="13"/>
    <x v="1"/>
    <m/>
    <x v="0"/>
  </r>
  <r>
    <s v="3DD.003D7E4960"/>
    <n v="840"/>
    <s v="9/12/2023"/>
    <n v="955"/>
    <s v="NPT-2023-01-955"/>
    <s v="DIP"/>
    <n v="820"/>
    <n v="82"/>
    <x v="0"/>
    <s v="N"/>
    <s v="N"/>
    <s v="N"/>
    <s v="N"/>
    <s v="Y"/>
    <n v="2"/>
    <s v="C-01849"/>
    <m/>
    <s v="LGD"/>
    <n v="1"/>
    <n v="0.4"/>
    <x v="15"/>
    <x v="0"/>
    <m/>
    <x v="2"/>
  </r>
  <r>
    <s v="3DD.003D7E4ED3"/>
    <n v="839"/>
    <s v="9/12/2023"/>
    <n v="956"/>
    <s v="NPT-2023-01-956"/>
    <s v="DIP"/>
    <n v="920"/>
    <n v="92"/>
    <x v="1"/>
    <s v="N"/>
    <s v="Y"/>
    <s v="N"/>
    <s v="N"/>
    <s v="Y"/>
    <n v="2"/>
    <s v="C-00065"/>
    <m/>
    <s v="LGD"/>
    <n v="1"/>
    <n v="0.3"/>
    <x v="1"/>
    <x v="5"/>
    <m/>
    <x v="0"/>
  </r>
  <r>
    <s v="3DD.003D7E497F"/>
    <n v="838"/>
    <s v="9/11/2023"/>
    <n v="957"/>
    <s v="NPT-2023-01-957"/>
    <s v="DIP"/>
    <n v="810"/>
    <n v="81"/>
    <x v="0"/>
    <s v="Y"/>
    <s v="Y"/>
    <s v="N"/>
    <s v="N"/>
    <s v="N"/>
    <m/>
    <s v="C-01766"/>
    <m/>
    <s v="LGD"/>
    <n v="1"/>
    <n v="9.9"/>
    <x v="5"/>
    <x v="0"/>
    <m/>
    <x v="0"/>
  </r>
  <r>
    <s v="3DD.003D7E4D0E"/>
    <n v="837"/>
    <s v="9/11/2023"/>
    <n v="958"/>
    <s v="NPT-2023-01-958"/>
    <s v="DIP"/>
    <n v="825"/>
    <n v="82.5"/>
    <x v="0"/>
    <s v="N"/>
    <s v="N"/>
    <s v="N"/>
    <s v="N"/>
    <s v="Y"/>
    <n v="6"/>
    <s v="C-01638"/>
    <m/>
    <s v="LGD"/>
    <n v="1"/>
    <n v="0.3"/>
    <x v="11"/>
    <x v="0"/>
    <m/>
    <x v="0"/>
  </r>
  <r>
    <s v="3DD.003D7E4D10"/>
    <n v="836"/>
    <s v="9/11/2023"/>
    <n v="959"/>
    <s v="NPT-2023-01-959"/>
    <s v="DIP"/>
    <n v="860"/>
    <n v="86"/>
    <x v="0"/>
    <s v="Y"/>
    <s v="Y"/>
    <s v="N"/>
    <s v="N"/>
    <s v="N"/>
    <m/>
    <s v="C-01634"/>
    <m/>
    <s v="LGD"/>
    <n v="1"/>
    <n v="9.9"/>
    <x v="1"/>
    <x v="4"/>
    <m/>
    <x v="0"/>
  </r>
  <r>
    <s v="3DD.003D7E4862"/>
    <n v="835"/>
    <s v="9/11/2023"/>
    <n v="960"/>
    <s v="NPT-2023-01-960"/>
    <s v="DIP"/>
    <n v="790"/>
    <n v="79"/>
    <x v="0"/>
    <s v="N"/>
    <s v="N"/>
    <s v="N"/>
    <s v="N"/>
    <s v="Y"/>
    <n v="6"/>
    <s v="C-01978"/>
    <m/>
    <s v="LGD"/>
    <n v="1"/>
    <n v="0.3"/>
    <x v="2"/>
    <x v="0"/>
    <m/>
    <x v="1"/>
  </r>
  <r>
    <s v="3DD.003D7E4D21"/>
    <n v="834"/>
    <s v="9/11/2023"/>
    <n v="961"/>
    <s v="NPT-2023-01-961"/>
    <s v="DIP"/>
    <n v="770"/>
    <n v="77"/>
    <x v="0"/>
    <s v="N"/>
    <s v="N"/>
    <s v="N"/>
    <s v="N"/>
    <s v="Y"/>
    <n v="6"/>
    <s v="C-01621"/>
    <m/>
    <s v="LGD"/>
    <n v="1"/>
    <n v="0.3"/>
    <x v="2"/>
    <x v="1"/>
    <m/>
    <x v="1"/>
  </r>
  <r>
    <s v="3DD.003D7E4D54"/>
    <n v="833"/>
    <s v="9/10/2023"/>
    <n v="962"/>
    <s v="NPT-2023-01-962"/>
    <s v="DIP"/>
    <n v="780"/>
    <n v="78"/>
    <x v="0"/>
    <s v="N"/>
    <s v="N"/>
    <s v="N"/>
    <s v="N"/>
    <s v="Y"/>
    <n v="1"/>
    <s v="C-01620"/>
    <m/>
    <s v="LGD"/>
    <n v="1"/>
    <n v="0.3"/>
    <x v="0"/>
    <x v="0"/>
    <m/>
    <x v="0"/>
  </r>
  <r>
    <s v="3DD.003D7E4EF3"/>
    <n v="832"/>
    <s v="9/10/2023"/>
    <n v="963"/>
    <s v="NPT-2023-01-963"/>
    <s v="DIP"/>
    <n v="805"/>
    <n v="80.5"/>
    <x v="0"/>
    <s v="N"/>
    <s v="N"/>
    <s v="N"/>
    <s v="N"/>
    <s v="Y"/>
    <n v="1"/>
    <s v="C-00086"/>
    <m/>
    <s v="LGD"/>
    <n v="1"/>
    <n v="0.3"/>
    <x v="6"/>
    <x v="0"/>
    <m/>
    <x v="0"/>
  </r>
  <r>
    <s v="3DD.003D7E4966"/>
    <n v="831"/>
    <s v="9/10/2023"/>
    <n v="964"/>
    <s v="NPT-2023-01-964"/>
    <s v="DIP"/>
    <n v="810"/>
    <n v="81"/>
    <x v="0"/>
    <s v="Y"/>
    <s v="Y"/>
    <s v="N"/>
    <s v="N"/>
    <s v="N"/>
    <m/>
    <s v="C-01728"/>
    <m/>
    <s v="LGD"/>
    <n v="1"/>
    <n v="9.9"/>
    <x v="13"/>
    <x v="0"/>
    <m/>
    <x v="2"/>
  </r>
  <r>
    <s v="3DD.003D7E4938"/>
    <n v="830"/>
    <s v="9/10/2023"/>
    <n v="965"/>
    <s v="NPT-2023-01-965"/>
    <s v="DIP"/>
    <n v="930"/>
    <n v="93"/>
    <x v="1"/>
    <s v="Y"/>
    <s v="Y"/>
    <s v="N"/>
    <s v="N"/>
    <s v="N"/>
    <m/>
    <s v="C-01781"/>
    <m/>
    <s v="LGD"/>
    <n v="1"/>
    <n v="9.9"/>
    <x v="16"/>
    <x v="2"/>
    <m/>
    <x v="0"/>
  </r>
  <r>
    <s v="3DD.003D7E4EEC"/>
    <n v="829"/>
    <s v="9/10/2023"/>
    <n v="966"/>
    <s v="NPT-2023-01-966"/>
    <s v="DIP"/>
    <n v="830"/>
    <n v="83"/>
    <x v="0"/>
    <s v="N"/>
    <s v="N"/>
    <s v="N"/>
    <s v="N"/>
    <s v="Y"/>
    <n v="1"/>
    <s v="C-00129"/>
    <m/>
    <s v="LGD"/>
    <n v="1"/>
    <n v="0.3"/>
    <x v="6"/>
    <x v="4"/>
    <m/>
    <x v="0"/>
  </r>
  <r>
    <s v="3DD.003D7E4D1A"/>
    <n v="828"/>
    <s v="9/10/2023"/>
    <n v="967"/>
    <s v="NPT-2023-01-967"/>
    <s v="DIP"/>
    <n v="750"/>
    <n v="75"/>
    <x v="0"/>
    <s v="N"/>
    <s v="N"/>
    <s v="N"/>
    <s v="N"/>
    <s v="Y"/>
    <n v="1"/>
    <s v="C-01681"/>
    <m/>
    <s v="LGD"/>
    <n v="1"/>
    <n v="0.3"/>
    <x v="2"/>
    <x v="1"/>
    <m/>
    <x v="1"/>
  </r>
  <r>
    <s v="3DD.003D7E4EEC"/>
    <n v="827"/>
    <s v="9/10/2023"/>
    <n v="968"/>
    <s v="NPT-2023-01-968"/>
    <s v="DIP"/>
    <n v="800"/>
    <n v="80"/>
    <x v="0"/>
    <s v="N"/>
    <s v="N"/>
    <s v="N"/>
    <s v="N"/>
    <s v="Y"/>
    <n v="1"/>
    <s v="C-00180"/>
    <m/>
    <s v="LGD"/>
    <n v="1"/>
    <n v="0.3"/>
    <x v="6"/>
    <x v="0"/>
    <m/>
    <x v="0"/>
  </r>
  <r>
    <s v="3DD.003D7E4EB2"/>
    <n v="826"/>
    <s v="9/8/2023"/>
    <n v="969"/>
    <s v="NPT-2023-01-969"/>
    <s v="DIP"/>
    <n v="850"/>
    <n v="85"/>
    <x v="0"/>
    <s v="N"/>
    <s v="N"/>
    <s v="N"/>
    <s v="N"/>
    <s v="Y"/>
    <n v="1"/>
    <s v="C-00099"/>
    <m/>
    <s v="LGD"/>
    <n v="1"/>
    <n v="0.3"/>
    <x v="2"/>
    <x v="4"/>
    <m/>
    <x v="1"/>
  </r>
  <r>
    <s v="3DD.003D7E4EE8"/>
    <n v="825"/>
    <s v="9/8/2023"/>
    <n v="970"/>
    <s v="NPT-2023-01-970"/>
    <s v="DIP"/>
    <n v="850"/>
    <n v="85"/>
    <x v="0"/>
    <s v="Y"/>
    <s v="Y"/>
    <s v="N"/>
    <s v="N"/>
    <s v="N"/>
    <m/>
    <s v="C-00054"/>
    <m/>
    <s v="LGD"/>
    <n v="1"/>
    <n v="9.9"/>
    <x v="6"/>
    <x v="4"/>
    <m/>
    <x v="0"/>
  </r>
  <r>
    <s v="3DD.003D7E4D4D"/>
    <n v="824"/>
    <s v="9/8/2023"/>
    <n v="971"/>
    <s v="NPT-2023-01-971"/>
    <s v="DIP"/>
    <n v="840"/>
    <n v="84"/>
    <x v="0"/>
    <s v="Y"/>
    <s v="Y"/>
    <s v="N"/>
    <s v="N"/>
    <s v="N"/>
    <m/>
    <s v="C-01619"/>
    <m/>
    <s v="LGD"/>
    <n v="1"/>
    <n v="9.9"/>
    <x v="4"/>
    <x v="4"/>
    <m/>
    <x v="0"/>
  </r>
  <r>
    <s v="3DD.003D7E4EC9"/>
    <n v="823"/>
    <s v="9/8/2023"/>
    <n v="972"/>
    <s v="NPT-2023-01-972"/>
    <s v="DIP"/>
    <n v="775"/>
    <n v="77.5"/>
    <x v="0"/>
    <s v="N"/>
    <s v="N"/>
    <s v="N"/>
    <s v="N"/>
    <s v="Y"/>
    <n v="1"/>
    <s v="C-00150"/>
    <m/>
    <s v="LGD"/>
    <n v="1"/>
    <n v="0.3"/>
    <x v="2"/>
    <x v="1"/>
    <m/>
    <x v="1"/>
  </r>
  <r>
    <s v="3DD.003D7E4ED7"/>
    <n v="822"/>
    <s v="9/7/2023"/>
    <n v="973"/>
    <s v="NPT-2023-01-973"/>
    <s v="DIP"/>
    <n v="910"/>
    <n v="91"/>
    <x v="0"/>
    <s v="Y"/>
    <s v="Y"/>
    <s v="N"/>
    <s v="N"/>
    <s v="N"/>
    <m/>
    <s v="C-00075"/>
    <m/>
    <s v="LGD"/>
    <n v="1"/>
    <n v="9.9"/>
    <x v="6"/>
    <x v="5"/>
    <m/>
    <x v="0"/>
  </r>
  <r>
    <s v="3DD.003D7E4EE2"/>
    <n v="821"/>
    <s v="9/6/2023"/>
    <n v="974"/>
    <s v="NPT-2023-01-974"/>
    <s v="DIP"/>
    <n v="740"/>
    <n v="74"/>
    <x v="1"/>
    <s v="N"/>
    <s v="N"/>
    <s v="N"/>
    <s v="N"/>
    <s v="Y"/>
    <n v="1"/>
    <s v="C-00095"/>
    <m/>
    <s v="LGD"/>
    <n v="1"/>
    <n v="1.2"/>
    <x v="2"/>
    <x v="1"/>
    <m/>
    <x v="1"/>
  </r>
  <r>
    <s v="3DD.003D7E4D12"/>
    <n v="820"/>
    <d v="2023-09-04T00:00:00"/>
    <n v="975"/>
    <s v="NPT-2023-01-975"/>
    <s v="DIP"/>
    <n v="785"/>
    <n v="78.5"/>
    <x v="0"/>
    <s v="N"/>
    <s v="N"/>
    <s v="N"/>
    <s v="N"/>
    <s v="Y"/>
    <n v="1"/>
    <s v="C-01651"/>
    <m/>
    <s v="LGD"/>
    <n v="1"/>
    <n v="0.3"/>
    <x v="4"/>
    <x v="0"/>
    <m/>
    <x v="0"/>
  </r>
  <r>
    <s v="3DD.003D7E4ED5"/>
    <n v="819"/>
    <d v="2023-09-01T00:00:00"/>
    <n v="976"/>
    <s v="NPT-2023-01-976"/>
    <s v="DIP"/>
    <n v="725"/>
    <n v="72.5"/>
    <x v="0"/>
    <s v="N"/>
    <s v="N"/>
    <s v="N"/>
    <s v="N"/>
    <s v="Y"/>
    <n v="1"/>
    <s v="C-00141"/>
    <m/>
    <s v="LGD"/>
    <n v="1"/>
    <n v="9.9"/>
    <x v="0"/>
    <x v="3"/>
    <m/>
    <x v="0"/>
  </r>
  <r>
    <s v="3DD.003D7E4ED6"/>
    <n v="818"/>
    <d v="2023-08-24T00:00:00"/>
    <n v="977"/>
    <s v="NPT-2023-01-977"/>
    <s v="DIP"/>
    <n v="690"/>
    <n v="69"/>
    <x v="0"/>
    <s v="N"/>
    <s v="N"/>
    <s v="N"/>
    <s v="N"/>
    <s v="Y"/>
    <n v="1"/>
    <s v="C-00019"/>
    <m/>
    <s v="LGD"/>
    <n v="1"/>
    <n v="0.3"/>
    <x v="1"/>
    <x v="3"/>
    <m/>
    <x v="0"/>
  </r>
  <r>
    <s v="3DD.003D7E4EBB"/>
    <n v="817"/>
    <d v="2023-08-27T00:00:00"/>
    <n v="978"/>
    <s v="NPT-2023-01-978"/>
    <s v="DIP"/>
    <n v="770"/>
    <n v="77"/>
    <x v="0"/>
    <s v="N"/>
    <s v="Y"/>
    <s v="N"/>
    <s v="N"/>
    <s v="N"/>
    <m/>
    <s v="C-00050"/>
    <m/>
    <s v="LGD"/>
    <n v="1"/>
    <n v="9.9"/>
    <x v="5"/>
    <x v="1"/>
    <m/>
    <x v="0"/>
  </r>
  <r>
    <s v="3DD.003D7E4985"/>
    <n v="816"/>
    <d v="2023-08-27T00:00:00"/>
    <n v="979"/>
    <s v="NPT-2023-01-979"/>
    <s v="Haul"/>
    <n v="810"/>
    <n v="81"/>
    <x v="0"/>
    <s v="N"/>
    <s v="N"/>
    <s v="N"/>
    <s v="N"/>
    <s v="Y"/>
    <n v="1"/>
    <s v="C-01851"/>
    <m/>
    <s v="LGD"/>
    <n v="1"/>
    <n v="0.3"/>
    <x v="1"/>
    <x v="0"/>
    <m/>
    <x v="0"/>
  </r>
  <r>
    <s v="3DD.003D7E4974"/>
    <n v="815"/>
    <d v="2023-08-27T00:00:00"/>
    <n v="980"/>
    <s v="NPT-2023-01-980"/>
    <s v="Haul"/>
    <n v="735"/>
    <n v="73.5"/>
    <x v="1"/>
    <s v="N"/>
    <s v="N"/>
    <s v="N"/>
    <s v="N"/>
    <s v="Y"/>
    <n v="1"/>
    <s v="C-01734"/>
    <m/>
    <s v="LGD"/>
    <n v="1"/>
    <n v="0.3"/>
    <x v="4"/>
    <x v="1"/>
    <m/>
    <x v="0"/>
  </r>
  <r>
    <s v="3DD.003D7E4D39"/>
    <n v="814"/>
    <d v="2023-08-27T00:00:00"/>
    <n v="981"/>
    <s v="NPT-2023-01-981"/>
    <s v="Haul"/>
    <n v="810"/>
    <n v="81"/>
    <x v="1"/>
    <s v="N"/>
    <s v="N"/>
    <s v="N"/>
    <s v="N"/>
    <s v="Y"/>
    <n v="1"/>
    <s v="C-01618"/>
    <m/>
    <s v="LGD"/>
    <n v="1"/>
    <n v="0.3"/>
    <x v="6"/>
    <x v="0"/>
    <m/>
    <x v="0"/>
  </r>
  <r>
    <s v="3DD.003D7E4D57"/>
    <n v="813"/>
    <d v="2023-08-27T00:00:00"/>
    <n v="982"/>
    <s v="NPT-2023-01-982"/>
    <s v="Haul"/>
    <n v="715"/>
    <n v="71.5"/>
    <x v="0"/>
    <s v="N"/>
    <s v="N"/>
    <s v="N"/>
    <s v="N"/>
    <s v="Y"/>
    <n v="1"/>
    <s v="C-01614"/>
    <m/>
    <s v="LGD"/>
    <n v="1"/>
    <n v="0.3"/>
    <x v="10"/>
    <x v="3"/>
    <m/>
    <x v="0"/>
  </r>
  <r>
    <s v="3DD.003D7E497E"/>
    <n v="812"/>
    <d v="2023-08-27T00:00:00"/>
    <n v="983"/>
    <s v="NPT-2023-01-983"/>
    <s v="Haul"/>
    <n v="810"/>
    <n v="81"/>
    <x v="1"/>
    <s v="Y"/>
    <s v="Y"/>
    <s v="N"/>
    <s v="N"/>
    <s v="N"/>
    <m/>
    <s v="C-01850"/>
    <m/>
    <s v="LGD"/>
    <n v="1"/>
    <n v="9.9"/>
    <x v="19"/>
    <x v="0"/>
    <m/>
    <x v="1"/>
  </r>
  <r>
    <s v="3DD.003D7E4D4A"/>
    <n v="811"/>
    <d v="2023-08-27T00:00:00"/>
    <n v="984"/>
    <s v="NPT-2023-01-984"/>
    <s v="Haul"/>
    <n v="775"/>
    <n v="77.5"/>
    <x v="0"/>
    <s v="N"/>
    <s v="N"/>
    <s v="N"/>
    <s v="N"/>
    <s v="Y"/>
    <n v="1"/>
    <s v="C-01701"/>
    <m/>
    <s v="LGD"/>
    <n v="1"/>
    <n v="0.3"/>
    <x v="0"/>
    <x v="1"/>
    <m/>
    <x v="0"/>
  </r>
  <r>
    <s v="3DD.003D7E4D18"/>
    <n v="810"/>
    <d v="2023-08-27T00:00:00"/>
    <n v="985"/>
    <s v="NPT-2023-01-985"/>
    <s v="Haul"/>
    <n v="815"/>
    <n v="81.5"/>
    <x v="0"/>
    <s v="Y"/>
    <s v="Y"/>
    <s v="N"/>
    <s v="N"/>
    <s v="N"/>
    <m/>
    <s v="C-01630"/>
    <m/>
    <s v="LGD"/>
    <n v="1"/>
    <n v="9.9"/>
    <x v="1"/>
    <x v="0"/>
    <m/>
    <x v="0"/>
  </r>
  <r>
    <s v="3DD.003D7E4D6D"/>
    <n v="809"/>
    <d v="2023-08-27T00:00:00"/>
    <n v="986"/>
    <s v="NPT-2023-01-986"/>
    <s v="Haul"/>
    <n v="775"/>
    <n v="77.5"/>
    <x v="0"/>
    <s v="N"/>
    <s v="N"/>
    <s v="N"/>
    <s v="N"/>
    <s v="Y"/>
    <n v="1"/>
    <s v="C-01652"/>
    <m/>
    <s v="LGD"/>
    <n v="1"/>
    <n v="0.3"/>
    <x v="13"/>
    <x v="1"/>
    <m/>
    <x v="0"/>
  </r>
  <r>
    <s v="3DD.003D7E4FA8"/>
    <n v="808"/>
    <d v="2023-08-27T00:00:00"/>
    <n v="987"/>
    <s v="NPT-2023-01-987"/>
    <s v="Haul"/>
    <n v="805"/>
    <n v="80.5"/>
    <x v="0"/>
    <s v="Y"/>
    <s v="Y"/>
    <s v="N"/>
    <s v="N"/>
    <s v="N"/>
    <m/>
    <s v="C-01873"/>
    <m/>
    <s v="LGD"/>
    <n v="1"/>
    <n v="9.9"/>
    <x v="6"/>
    <x v="0"/>
    <m/>
    <x v="0"/>
  </r>
  <r>
    <s v="3DD.003D7E4D53"/>
    <n v="807"/>
    <d v="2023-08-27T00:00:00"/>
    <n v="988"/>
    <s v="NPT-2023-01-988"/>
    <s v="Haul"/>
    <n v="765"/>
    <n v="76.5"/>
    <x v="0"/>
    <s v="N"/>
    <s v="N"/>
    <s v="N"/>
    <s v="N"/>
    <s v="Y"/>
    <n v="1"/>
    <s v="C-01629"/>
    <m/>
    <s v="LGD"/>
    <n v="1"/>
    <n v="0.3"/>
    <x v="0"/>
    <x v="1"/>
    <m/>
    <x v="0"/>
  </r>
  <r>
    <s v="3DD.003D7E4D6C"/>
    <n v="806"/>
    <d v="2023-08-27T00:00:00"/>
    <n v="989"/>
    <s v="NPT-2023-01-989"/>
    <s v="Haul"/>
    <n v="860"/>
    <n v="86"/>
    <x v="0"/>
    <s v="N"/>
    <s v="N"/>
    <s v="N"/>
    <s v="N"/>
    <s v="Y"/>
    <n v="1"/>
    <s v="C-01699"/>
    <m/>
    <s v="LGD"/>
    <n v="1"/>
    <n v="0.3"/>
    <x v="5"/>
    <x v="4"/>
    <m/>
    <x v="2"/>
  </r>
  <r>
    <s v="3DD.003D7E4D4B"/>
    <n v="805"/>
    <d v="2023-08-27T00:00:00"/>
    <n v="990"/>
    <s v="NPT-2023-01-990"/>
    <s v="Haul"/>
    <n v="880"/>
    <n v="88"/>
    <x v="1"/>
    <s v="Y"/>
    <s v="Y"/>
    <s v="N"/>
    <s v="N"/>
    <s v="N"/>
    <m/>
    <s v="C-01612"/>
    <m/>
    <s v="LGD"/>
    <n v="1"/>
    <n v="9.9"/>
    <x v="5"/>
    <x v="5"/>
    <m/>
    <x v="0"/>
  </r>
  <r>
    <s v="3DD.003D7E4FB6"/>
    <n v="804"/>
    <d v="2023-08-28T00:00:00"/>
    <n v="991"/>
    <s v="NPT-2023-01-991"/>
    <s v="Haul"/>
    <n v="820"/>
    <n v="82"/>
    <x v="1"/>
    <s v="Y"/>
    <s v="Y"/>
    <s v="N"/>
    <s v="N"/>
    <s v="N"/>
    <m/>
    <s v="C-02092"/>
    <m/>
    <s v="LGD"/>
    <n v="1"/>
    <n v="9.9"/>
    <x v="13"/>
    <x v="0"/>
    <m/>
    <x v="0"/>
  </r>
  <r>
    <s v="3DD.003D7E4F92"/>
    <n v="803"/>
    <d v="2023-08-28T00:00:00"/>
    <n v="992"/>
    <s v="NPT-2023-01-992"/>
    <s v="Haul"/>
    <n v="825"/>
    <n v="82.5"/>
    <x v="0"/>
    <s v="N"/>
    <s v="N"/>
    <s v="N"/>
    <s v="N"/>
    <s v="Y"/>
    <n v="1"/>
    <s v="C-02168"/>
    <m/>
    <s v="LGD"/>
    <n v="1"/>
    <n v="0.3"/>
    <x v="2"/>
    <x v="0"/>
    <m/>
    <x v="1"/>
  </r>
  <r>
    <s v="3DD.003D7E4EA1"/>
    <n v="802"/>
    <d v="2023-08-20T00:00:00"/>
    <n v="993"/>
    <s v="NPT-2023-01-993"/>
    <s v="Haul"/>
    <n v="900"/>
    <n v="90"/>
    <x v="0"/>
    <s v="N"/>
    <s v="N"/>
    <s v="N"/>
    <s v="N"/>
    <s v="N"/>
    <m/>
    <s v="C-00168"/>
    <m/>
    <s v="LGD"/>
    <n v="1"/>
    <n v="9.9"/>
    <x v="10"/>
    <x v="5"/>
    <m/>
    <x v="2"/>
  </r>
  <r>
    <s v="3DD.003D7E4EB3"/>
    <n v="801"/>
    <d v="2023-08-20T00:00:00"/>
    <n v="994"/>
    <s v="NPT-2023-01-994"/>
    <s v="Haul"/>
    <n v="755"/>
    <n v="75.5"/>
    <x v="0"/>
    <s v="N"/>
    <s v="N"/>
    <s v="N"/>
    <s v="N"/>
    <s v="N"/>
    <m/>
    <s v="C-00106"/>
    <m/>
    <s v="LGD"/>
    <n v="1"/>
    <n v="9.9"/>
    <x v="6"/>
    <x v="1"/>
    <m/>
    <x v="0"/>
  </r>
  <r>
    <s v="3DD.003D7E4EFF"/>
    <n v="800"/>
    <d v="2023-08-20T00:00:00"/>
    <n v="995"/>
    <s v="NPT-2023-01-995"/>
    <s v="Haul"/>
    <n v="730"/>
    <n v="73"/>
    <x v="0"/>
    <s v="N"/>
    <s v="N"/>
    <s v="N"/>
    <s v="N"/>
    <s v="N"/>
    <m/>
    <s v="C-00119"/>
    <m/>
    <s v="LGD"/>
    <n v="1"/>
    <n v="9.9"/>
    <x v="6"/>
    <x v="1"/>
    <m/>
    <x v="0"/>
  </r>
  <r>
    <s v="3DD.003D7E4E54"/>
    <n v="799"/>
    <d v="2023-08-20T00:00:00"/>
    <n v="996"/>
    <s v="NPT-2023-01-996"/>
    <s v="Haul"/>
    <n v="820"/>
    <n v="82"/>
    <x v="0"/>
    <s v="N"/>
    <s v="N"/>
    <s v="N"/>
    <s v="N"/>
    <s v="N"/>
    <m/>
    <s v="C-00274"/>
    <m/>
    <s v="LGD"/>
    <n v="1"/>
    <n v="9.9"/>
    <x v="4"/>
    <x v="0"/>
    <m/>
    <x v="2"/>
  </r>
  <r>
    <s v="3DD.003D7E4EDA"/>
    <n v="798"/>
    <d v="2023-08-20T00:00:00"/>
    <n v="997"/>
    <s v="NPT-2023-01-997"/>
    <s v="Haul"/>
    <n v="760"/>
    <n v="76"/>
    <x v="0"/>
    <s v="Y"/>
    <s v="Y"/>
    <s v="N"/>
    <s v="N"/>
    <s v="N"/>
    <m/>
    <s v="C-00161"/>
    <m/>
    <s v="LGD"/>
    <n v="1"/>
    <n v="9.9"/>
    <x v="5"/>
    <x v="1"/>
    <m/>
    <x v="2"/>
  </r>
  <r>
    <s v="3DD.003D7E4EAE"/>
    <n v="797"/>
    <d v="2023-08-20T00:00:00"/>
    <n v="998"/>
    <s v="NPT-2023-01-998"/>
    <s v="Haul"/>
    <n v="755"/>
    <n v="75.5"/>
    <x v="1"/>
    <s v="N"/>
    <s v="N"/>
    <s v="N"/>
    <s v="N"/>
    <s v="N"/>
    <m/>
    <s v="C-00132"/>
    <m/>
    <s v="LGD"/>
    <n v="1"/>
    <n v="9.9"/>
    <x v="2"/>
    <x v="1"/>
    <m/>
    <x v="1"/>
  </r>
  <r>
    <s v="3DD.003D7E4ECF"/>
    <n v="796"/>
    <d v="2023-08-20T00:00:00"/>
    <n v="999"/>
    <s v="NPT-2023-01-999"/>
    <s v="Haul"/>
    <n v="820"/>
    <n v="82"/>
    <x v="0"/>
    <s v="Y"/>
    <s v="Y"/>
    <s v="N"/>
    <s v="N"/>
    <s v="N"/>
    <m/>
    <s v="C-00182"/>
    <m/>
    <s v="LGD"/>
    <n v="1"/>
    <n v="9.9"/>
    <x v="4"/>
    <x v="0"/>
    <m/>
    <x v="0"/>
  </r>
  <r>
    <s v="3DD.003D7E4945"/>
    <n v="101"/>
    <d v="2023-10-24T00:00:00"/>
    <n v="2021"/>
    <s v="NPT-2023-01-2021"/>
    <s v="KO"/>
    <n v="740"/>
    <n v="74"/>
    <x v="0"/>
    <s v="N"/>
    <s v="N"/>
    <s v="N"/>
    <s v="N"/>
    <s v="Y"/>
    <n v="5"/>
    <s v="LGD"/>
    <m/>
    <s v="LGD"/>
    <n v="1"/>
    <n v="9.9"/>
    <x v="6"/>
    <x v="1"/>
    <m/>
    <x v="0"/>
  </r>
  <r>
    <s v="3DD.003D7E4EF7"/>
    <n v="104"/>
    <d v="2023-10-24T00:00:00"/>
    <n v="2024"/>
    <s v="NPT-2023-01-2024"/>
    <s v="KO"/>
    <n v="760"/>
    <n v="76"/>
    <x v="0"/>
    <s v="N"/>
    <s v="N"/>
    <s v="N"/>
    <s v="N"/>
    <s v="Y"/>
    <n v="5"/>
    <s v="LGD"/>
    <m/>
    <s v="LGD"/>
    <n v="1"/>
    <n v="0.3"/>
    <x v="2"/>
    <x v="1"/>
    <m/>
    <x v="1"/>
  </r>
  <r>
    <s v="3DD.003D7E4634"/>
    <n v="254"/>
    <d v="2023-10-31T00:00:00"/>
    <n v="3028"/>
    <s v="NPT-2023-01-3028"/>
    <s v="KO"/>
    <n v="720"/>
    <n v="72"/>
    <x v="0"/>
    <s v="N"/>
    <s v="N"/>
    <s v="N"/>
    <s v="N"/>
    <s v="Y"/>
    <n v="12"/>
    <s v="LGD"/>
    <m/>
    <s v="LGD"/>
    <n v="1"/>
    <n v="0.3"/>
    <x v="4"/>
    <x v="3"/>
    <m/>
    <x v="0"/>
  </r>
  <r>
    <s v="3DD.003D7E52FD"/>
    <n v="449"/>
    <d v="2023-11-07T00:00:00"/>
    <n v="4011"/>
    <s v="NPT-2023-01-4011"/>
    <s v="KO"/>
    <n v="825"/>
    <n v="82.5"/>
    <x v="0"/>
    <s v="N"/>
    <s v="N"/>
    <s v="N"/>
    <s v="N"/>
    <s v="Y"/>
    <n v="21"/>
    <s v="LGD"/>
    <m/>
    <s v="LGD"/>
    <n v="1"/>
    <n v="9.9"/>
    <x v="4"/>
    <x v="0"/>
    <m/>
    <x v="0"/>
  </r>
  <r>
    <s v="3DD.003D7E495D"/>
    <n v="655"/>
    <d v="2023-11-08T00:00:00"/>
    <n v="4389"/>
    <s v="NPT-2023-01-4389"/>
    <s v="SP"/>
    <s v="820"/>
    <n v="82"/>
    <x v="1"/>
    <s v="N"/>
    <s v="N"/>
    <s v="N"/>
    <s v="N"/>
    <s v="Y"/>
    <n v="29"/>
    <s v="LGD"/>
    <m/>
    <s v="LGD"/>
    <n v="1"/>
    <n v="0.3"/>
    <x v="0"/>
    <x v="0"/>
    <m/>
    <x v="0"/>
  </r>
  <r>
    <s v="3DD.003D7E56E4"/>
    <n v="929"/>
    <d v="2023-11-15T00:00:00"/>
    <n v="5061"/>
    <s v="NPT-2023-01-5061"/>
    <s v="SP"/>
    <n v="740"/>
    <n v="74"/>
    <x v="0"/>
    <s v="N"/>
    <s v="N"/>
    <s v="N"/>
    <s v="N"/>
    <s v="Y"/>
    <m/>
    <s v="C-03178"/>
    <s v="Research use "/>
    <s v="LGD"/>
    <n v="1"/>
    <n v="9.9"/>
    <x v="5"/>
    <x v="1"/>
    <m/>
    <x v="0"/>
  </r>
  <r>
    <s v="3DD.003D7E4863"/>
    <n v="930"/>
    <d v="2023-11-15T00:00:00"/>
    <n v="5062"/>
    <s v="NPT-2023-01-5062"/>
    <s v="SP"/>
    <n v="870"/>
    <n v="87"/>
    <x v="0"/>
    <s v="N"/>
    <s v="N"/>
    <s v="N"/>
    <s v="N"/>
    <s v="Y"/>
    <m/>
    <s v="C-01931"/>
    <s v="Research use "/>
    <s v="LGD"/>
    <n v="1"/>
    <n v="9.9"/>
    <x v="2"/>
    <x v="4"/>
    <m/>
    <x v="1"/>
  </r>
  <r>
    <s v="3DD.003D7E49AB"/>
    <n v="933"/>
    <d v="2023-11-20T00:00:00"/>
    <n v="6001"/>
    <s v="NPT-2023-01-6001"/>
    <s v="Out"/>
    <n v="730"/>
    <n v="73"/>
    <x v="0"/>
    <s v="N"/>
    <s v="N"/>
    <s v="N"/>
    <s v="N"/>
    <s v="N"/>
    <m/>
    <s v="C-03290"/>
    <m/>
    <s v="LGD"/>
    <n v="1"/>
    <n v="9.9"/>
    <x v="0"/>
    <x v="1"/>
    <m/>
    <x v="0"/>
  </r>
  <r>
    <s v="3DD.003D7E543E"/>
    <n v="934"/>
    <d v="2023-11-20T00:00:00"/>
    <n v="6002"/>
    <s v="NPT-2023-01-6002"/>
    <s v="Out"/>
    <n v="840"/>
    <n v="84"/>
    <x v="0"/>
    <s v="N"/>
    <s v="N"/>
    <s v="N"/>
    <s v="N"/>
    <s v="N"/>
    <m/>
    <s v="C-07563"/>
    <m/>
    <s v="LGD"/>
    <n v="1"/>
    <n v="9.9"/>
    <x v="15"/>
    <x v="4"/>
    <m/>
    <x v="2"/>
  </r>
  <r>
    <s v="3DD.003D7E4645"/>
    <n v="935"/>
    <d v="2023-11-20T00:00:00"/>
    <n v="6003"/>
    <s v="NPT-2023-01-6003"/>
    <s v="Out"/>
    <n v="700"/>
    <n v="70"/>
    <x v="0"/>
    <s v="N"/>
    <s v="N"/>
    <s v="N"/>
    <s v="N"/>
    <s v="N"/>
    <m/>
    <s v="C-10089"/>
    <m/>
    <s v="LGD"/>
    <n v="1"/>
    <n v="9.9"/>
    <x v="0"/>
    <x v="3"/>
    <m/>
    <x v="3"/>
  </r>
  <r>
    <s v="3DD.003D7E4933"/>
    <n v="936"/>
    <d v="2023-11-20T00:00:00"/>
    <n v="6004"/>
    <s v="NPT-2023-01-6004"/>
    <s v="Out"/>
    <n v="750"/>
    <n v="75"/>
    <x v="0"/>
    <s v="N"/>
    <s v="N"/>
    <s v="N"/>
    <s v="N"/>
    <s v="N"/>
    <m/>
    <s v="C-01720"/>
    <m/>
    <s v="LGD"/>
    <n v="1"/>
    <n v="9.9"/>
    <x v="6"/>
    <x v="1"/>
    <m/>
    <x v="0"/>
  </r>
  <r>
    <s v="3DD.003D7E4BC5"/>
    <n v="937"/>
    <d v="2023-11-20T00:00:00"/>
    <n v="6005"/>
    <s v="NPT-2023-01-6005"/>
    <s v="Out"/>
    <n v="790"/>
    <n v="79"/>
    <x v="0"/>
    <s v="N"/>
    <s v="N"/>
    <s v="N"/>
    <s v="N"/>
    <s v="N"/>
    <m/>
    <s v="C-08159"/>
    <m/>
    <s v="LGD"/>
    <n v="1"/>
    <n v="9.9"/>
    <x v="0"/>
    <x v="0"/>
    <m/>
    <x v="0"/>
  </r>
  <r>
    <s v="3DD.003D7E485D"/>
    <n v="938"/>
    <d v="2023-11-20T00:00:00"/>
    <n v="6006"/>
    <s v="NPT-2023-01-6006"/>
    <s v="Out"/>
    <n v="770"/>
    <n v="77"/>
    <x v="0"/>
    <s v="N"/>
    <s v="N"/>
    <s v="N"/>
    <s v="N"/>
    <s v="N"/>
    <m/>
    <s v="C-01886"/>
    <m/>
    <s v="LGD"/>
    <n v="1"/>
    <n v="9.9"/>
    <x v="2"/>
    <x v="1"/>
    <m/>
    <x v="1"/>
  </r>
  <r>
    <s v="3DD.003D7E4F96"/>
    <n v="939"/>
    <d v="2023-11-20T00:00:00"/>
    <n v="6007"/>
    <s v="NPT-2023-01-6007"/>
    <s v="Out"/>
    <n v="800"/>
    <n v="80"/>
    <x v="0"/>
    <s v="Y"/>
    <s v="Y"/>
    <s v="N"/>
    <s v="N"/>
    <s v="N"/>
    <m/>
    <s v="C-01990"/>
    <m/>
    <s v="LGD"/>
    <n v="1"/>
    <n v="9.9"/>
    <x v="19"/>
    <x v="0"/>
    <m/>
    <x v="1"/>
  </r>
  <r>
    <s v="3DD.003D7E49A7"/>
    <n v="940"/>
    <d v="2023-11-20T00:00:00"/>
    <n v="6008"/>
    <s v="NPT-2023-01-6008"/>
    <s v="Out"/>
    <n v="810"/>
    <n v="81"/>
    <x v="0"/>
    <s v="N"/>
    <s v="N"/>
    <s v="N"/>
    <s v="N"/>
    <s v="N"/>
    <m/>
    <s v="C-03227"/>
    <m/>
    <s v="LGD"/>
    <n v="1"/>
    <n v="9.9"/>
    <x v="20"/>
    <x v="0"/>
    <m/>
    <x v="0"/>
  </r>
  <r>
    <s v="3DD.003D7E4B99"/>
    <n v="941"/>
    <d v="2023-11-20T00:00:00"/>
    <n v="6009"/>
    <s v="NPT-2023-01-6009"/>
    <s v="Out"/>
    <n v="780"/>
    <n v="78"/>
    <x v="0"/>
    <s v="N"/>
    <s v="N"/>
    <s v="N"/>
    <s v="N"/>
    <s v="N"/>
    <m/>
    <s v="C-08205"/>
    <m/>
    <s v="LGD"/>
    <n v="1"/>
    <n v="9.9"/>
    <x v="0"/>
    <x v="0"/>
    <m/>
    <x v="0"/>
  </r>
  <r>
    <s v="3DD.003D7E4DEA"/>
    <n v="942"/>
    <d v="2023-11-20T00:00:00"/>
    <n v="6010"/>
    <s v="NPT-2023-01-6010"/>
    <s v="Out"/>
    <n v="750"/>
    <n v="75"/>
    <x v="0"/>
    <s v="N"/>
    <s v="N"/>
    <s v="N"/>
    <s v="N"/>
    <s v="N"/>
    <m/>
    <s v="C-03570"/>
    <m/>
    <s v="LGD"/>
    <n v="1"/>
    <n v="9.9"/>
    <x v="0"/>
    <x v="1"/>
    <m/>
    <x v="0"/>
  </r>
  <r>
    <s v="3DD.003D7E4E2F"/>
    <n v="943"/>
    <d v="2023-11-20T00:00:00"/>
    <n v="6011"/>
    <s v="NPT-2023-01-6011"/>
    <s v="Out"/>
    <n v="860"/>
    <n v="86"/>
    <x v="0"/>
    <s v="N"/>
    <s v="N"/>
    <s v="N"/>
    <s v="N"/>
    <s v="N"/>
    <m/>
    <s v="C-03600"/>
    <m/>
    <s v="LGD"/>
    <n v="1"/>
    <n v="9.9"/>
    <x v="10"/>
    <x v="4"/>
    <m/>
    <x v="0"/>
  </r>
  <r>
    <s v="3DD.003D7E4AA5"/>
    <n v="944"/>
    <d v="2023-11-20T00:00:00"/>
    <n v="6012"/>
    <s v="NPT-2023-01-6012"/>
    <s v="Out"/>
    <n v="710"/>
    <n v="71"/>
    <x v="0"/>
    <s v="N"/>
    <s v="N"/>
    <s v="N"/>
    <s v="N"/>
    <s v="N"/>
    <m/>
    <s v="C-03483"/>
    <m/>
    <s v="LGD"/>
    <n v="1"/>
    <n v="9.9"/>
    <x v="1"/>
    <x v="3"/>
    <m/>
    <x v="0"/>
  </r>
  <r>
    <s v="3DD.003D7E49D1"/>
    <n v="945"/>
    <d v="2023-11-20T00:00:00"/>
    <n v="6013"/>
    <s v="NPT-2023-01-6013"/>
    <s v="Out"/>
    <n v="700"/>
    <n v="70"/>
    <x v="0"/>
    <s v="N"/>
    <s v="N"/>
    <s v="N"/>
    <s v="N"/>
    <s v="N"/>
    <m/>
    <s v="C-03277"/>
    <m/>
    <s v="LGD"/>
    <n v="1"/>
    <n v="9.9"/>
    <x v="0"/>
    <x v="3"/>
    <m/>
    <x v="3"/>
  </r>
  <r>
    <s v="3DD.003D7E4E24"/>
    <n v="946"/>
    <d v="2023-11-20T00:00:00"/>
    <n v="6014"/>
    <s v="NPT-2023-01-6014"/>
    <s v="Out"/>
    <n v="840"/>
    <n v="84"/>
    <x v="0"/>
    <s v="Y"/>
    <s v="Y"/>
    <s v="N"/>
    <s v="N"/>
    <s v="N"/>
    <m/>
    <s v="C-03551"/>
    <m/>
    <s v="LGD"/>
    <n v="1"/>
    <n v="9.9"/>
    <x v="21"/>
    <x v="4"/>
    <m/>
    <x v="0"/>
  </r>
  <r>
    <s v="3DD.003D7E5120"/>
    <n v="947"/>
    <d v="2023-11-20T00:00:00"/>
    <n v="6015"/>
    <s v="NPT-2023-01-6015"/>
    <s v="Out"/>
    <n v="830"/>
    <n v="83"/>
    <x v="0"/>
    <s v="Y"/>
    <s v="Y"/>
    <s v="N"/>
    <s v="N"/>
    <s v="N"/>
    <m/>
    <s v="C-05479"/>
    <m/>
    <s v="LGD"/>
    <n v="1"/>
    <n v="9.9"/>
    <x v="11"/>
    <x v="4"/>
    <m/>
    <x v="2"/>
  </r>
  <r>
    <s v="3DD.003D7E50F8"/>
    <n v="948"/>
    <d v="2023-11-20T00:00:00"/>
    <n v="6016"/>
    <s v="NPT-2023-01-6016"/>
    <s v="Out"/>
    <n v="870"/>
    <n v="87"/>
    <x v="0"/>
    <s v="N"/>
    <s v="N"/>
    <s v="N"/>
    <s v="N"/>
    <s v="N"/>
    <m/>
    <s v="C-05924"/>
    <m/>
    <s v="LGD"/>
    <n v="1"/>
    <n v="9.9"/>
    <x v="0"/>
    <x v="4"/>
    <m/>
    <x v="0"/>
  </r>
  <r>
    <s v="3DD.003D7E4C1B"/>
    <n v="949"/>
    <d v="2023-11-20T00:00:00"/>
    <n v="6017"/>
    <s v="NPT-2023-01-6017"/>
    <s v="Out"/>
    <n v="820"/>
    <n v="82"/>
    <x v="0"/>
    <s v="N"/>
    <s v="N"/>
    <s v="N"/>
    <s v="N"/>
    <s v="N"/>
    <m/>
    <s v="C-05548"/>
    <m/>
    <s v="LGD"/>
    <n v="1"/>
    <n v="9.9"/>
    <x v="0"/>
    <x v="0"/>
    <m/>
    <x v="0"/>
  </r>
  <r>
    <s v="3DD.003D7E4F6D"/>
    <n v="950"/>
    <d v="2023-11-20T00:00:00"/>
    <n v="6018"/>
    <s v="NPT-2023-01-6018"/>
    <s v="Out"/>
    <n v="780"/>
    <n v="78"/>
    <x v="0"/>
    <s v="N"/>
    <s v="N"/>
    <s v="N"/>
    <s v="N"/>
    <s v="N"/>
    <m/>
    <s v="C-02094"/>
    <m/>
    <s v="LGD"/>
    <n v="1"/>
    <n v="9.9"/>
    <x v="1"/>
    <x v="0"/>
    <m/>
    <x v="0"/>
  </r>
  <r>
    <s v="3DD.003D7E4B35"/>
    <n v="951"/>
    <d v="2023-11-20T00:00:00"/>
    <n v="6019"/>
    <s v="NPT-2023-01-6019"/>
    <s v="Out"/>
    <n v="830"/>
    <n v="83"/>
    <x v="0"/>
    <s v="N"/>
    <s v="N"/>
    <s v="N"/>
    <s v="N"/>
    <s v="N"/>
    <m/>
    <s v="C-05945"/>
    <m/>
    <s v="LGD"/>
    <n v="1"/>
    <n v="9.9"/>
    <x v="5"/>
    <x v="4"/>
    <m/>
    <x v="0"/>
  </r>
  <r>
    <s v="3DD.003D7E4DFD"/>
    <n v="952"/>
    <d v="2023-11-20T00:00:00"/>
    <n v="6020"/>
    <s v="NPT-2023-01-6020"/>
    <s v="Out"/>
    <n v="720"/>
    <n v="72"/>
    <x v="0"/>
    <s v="N"/>
    <s v="N"/>
    <s v="N"/>
    <s v="N"/>
    <s v="N"/>
    <m/>
    <s v="C-03585"/>
    <m/>
    <s v="LGD"/>
    <n v="1"/>
    <n v="9.9"/>
    <x v="5"/>
    <x v="3"/>
    <m/>
    <x v="0"/>
  </r>
  <r>
    <s v="3DD.003D7E49AE"/>
    <n v="953"/>
    <d v="2023-11-20T00:00:00"/>
    <n v="6021"/>
    <s v="NPT-2023-01-6021"/>
    <s v="Out"/>
    <n v="780"/>
    <n v="78"/>
    <x v="0"/>
    <s v="N"/>
    <s v="N"/>
    <s v="N"/>
    <s v="N"/>
    <s v="N"/>
    <m/>
    <s v="C-03480"/>
    <m/>
    <s v="LGD"/>
    <n v="1"/>
    <n v="9.9"/>
    <x v="0"/>
    <x v="0"/>
    <m/>
    <x v="0"/>
  </r>
  <r>
    <s v="3DD.003D7E460C"/>
    <n v="954"/>
    <d v="2023-11-20T00:00:00"/>
    <n v="6022"/>
    <s v="NPT-2023-01-6022"/>
    <s v="Out"/>
    <n v="730"/>
    <n v="73"/>
    <x v="0"/>
    <s v="N"/>
    <s v="N"/>
    <s v="N"/>
    <s v="N"/>
    <s v="N"/>
    <m/>
    <s v="C-10055"/>
    <m/>
    <s v="LGD"/>
    <n v="1"/>
    <n v="9.9"/>
    <x v="8"/>
    <x v="1"/>
    <m/>
    <x v="0"/>
  </r>
  <r>
    <s v="3DD.003D7E5142"/>
    <n v="955"/>
    <d v="2023-11-20T00:00:00"/>
    <n v="6023"/>
    <s v="NPT-2023-01-6023"/>
    <s v="Out"/>
    <n v="860"/>
    <n v="86"/>
    <x v="0"/>
    <s v="N"/>
    <s v="N"/>
    <s v="N"/>
    <s v="N"/>
    <s v="N"/>
    <m/>
    <s v="C-05394"/>
    <m/>
    <s v="LGD"/>
    <n v="1"/>
    <n v="9.9"/>
    <x v="0"/>
    <x v="4"/>
    <m/>
    <x v="0"/>
  </r>
  <r>
    <s v="3DD.003D7E4DDD"/>
    <n v="956"/>
    <d v="2023-11-20T00:00:00"/>
    <n v="6024"/>
    <s v="NPT-2023-01-6024"/>
    <s v="Out"/>
    <n v="750"/>
    <n v="75"/>
    <x v="0"/>
    <s v="N"/>
    <s v="N"/>
    <s v="N"/>
    <s v="N"/>
    <s v="N"/>
    <m/>
    <s v="C-03595"/>
    <m/>
    <s v="LGD"/>
    <n v="1"/>
    <n v="9.9"/>
    <x v="0"/>
    <x v="1"/>
    <m/>
    <x v="0"/>
  </r>
  <r>
    <s v="3DD.003D7E4B73"/>
    <n v="957"/>
    <d v="2023-11-20T00:00:00"/>
    <n v="6025"/>
    <s v="NPT-2023-01-6025"/>
    <s v="Out"/>
    <n v="860"/>
    <n v="86"/>
    <x v="0"/>
    <s v="N"/>
    <s v="N"/>
    <s v="N"/>
    <s v="N"/>
    <s v="N"/>
    <m/>
    <s v="C-06007"/>
    <m/>
    <s v="LGD"/>
    <n v="1"/>
    <n v="9.9"/>
    <x v="0"/>
    <x v="4"/>
    <m/>
    <x v="0"/>
  </r>
  <r>
    <s v="3DD.003D7E4FB7"/>
    <n v="958"/>
    <d v="2023-11-20T00:00:00"/>
    <n v="6026"/>
    <s v="NPT-2023-01-6026"/>
    <s v="Out"/>
    <n v="800"/>
    <n v="80"/>
    <x v="0"/>
    <s v="Y"/>
    <s v="Y"/>
    <s v="N"/>
    <s v="N"/>
    <s v="N"/>
    <m/>
    <s v="C-02103"/>
    <m/>
    <s v="LGD"/>
    <n v="1"/>
    <n v="9.9"/>
    <x v="20"/>
    <x v="0"/>
    <m/>
    <x v="0"/>
  </r>
  <r>
    <s v="3DD.003D7E4E4F"/>
    <n v="959"/>
    <d v="2023-11-20T00:00:00"/>
    <n v="6027"/>
    <s v="NPT-2023-01-6027"/>
    <s v="Out"/>
    <n v="700"/>
    <n v="70"/>
    <x v="0"/>
    <s v="N"/>
    <s v="N"/>
    <s v="N"/>
    <s v="N"/>
    <s v="N"/>
    <m/>
    <s v="C-00251"/>
    <m/>
    <s v="LGD"/>
    <n v="1"/>
    <n v="9.9"/>
    <x v="0"/>
    <x v="3"/>
    <m/>
    <x v="0"/>
  </r>
  <r>
    <s v="3DD.003D7E4F7B"/>
    <n v="960"/>
    <d v="2023-11-20T00:00:00"/>
    <n v="6028"/>
    <s v="NPT-2023-01-6028"/>
    <s v="Out"/>
    <n v="780"/>
    <n v="78"/>
    <x v="0"/>
    <s v="N"/>
    <s v="N"/>
    <s v="N"/>
    <s v="N"/>
    <s v="N"/>
    <m/>
    <s v="C-02037"/>
    <m/>
    <s v="LGD"/>
    <n v="1"/>
    <n v="9.9"/>
    <x v="0"/>
    <x v="0"/>
    <m/>
    <x v="0"/>
  </r>
  <r>
    <s v="3DD.003D7E49B8"/>
    <n v="961"/>
    <d v="2023-11-20T00:00:00"/>
    <n v="6029"/>
    <s v="NPT-2023-01-6029"/>
    <s v="Out"/>
    <n v="720"/>
    <n v="72"/>
    <x v="0"/>
    <s v="N"/>
    <s v="N"/>
    <s v="N"/>
    <s v="N"/>
    <s v="N"/>
    <m/>
    <s v="C-03301"/>
    <m/>
    <s v="LGD"/>
    <n v="1"/>
    <n v="9.9"/>
    <x v="0"/>
    <x v="3"/>
    <m/>
    <x v="0"/>
  </r>
  <r>
    <s v="3DD.003D7E4BD2"/>
    <n v="962"/>
    <d v="2023-11-20T00:00:00"/>
    <n v="6030"/>
    <s v="NPT-2023-01-6030"/>
    <s v="Out"/>
    <n v="710"/>
    <n v="71"/>
    <x v="0"/>
    <s v="N"/>
    <s v="N"/>
    <s v="N"/>
    <s v="N"/>
    <s v="N"/>
    <m/>
    <s v="C-08187"/>
    <m/>
    <s v="LGD"/>
    <n v="1"/>
    <n v="9.9"/>
    <x v="0"/>
    <x v="3"/>
    <m/>
    <x v="0"/>
  </r>
  <r>
    <s v="3DD.003D7E5444"/>
    <n v="963"/>
    <d v="2023-11-20T00:00:00"/>
    <n v="6031"/>
    <s v="NPT-2023-01-6031"/>
    <s v="Out"/>
    <n v="810"/>
    <n v="81"/>
    <x v="0"/>
    <s v="Y"/>
    <s v="Y"/>
    <s v="N"/>
    <s v="N"/>
    <s v="N"/>
    <m/>
    <s v="C-07329"/>
    <m/>
    <s v="LGD"/>
    <n v="1"/>
    <n v="9.9"/>
    <x v="5"/>
    <x v="0"/>
    <m/>
    <x v="0"/>
  </r>
  <r>
    <s v="3DD.003D7E510A"/>
    <n v="964"/>
    <d v="2023-11-20T00:00:00"/>
    <n v="6032"/>
    <s v="NPT-2023-01-6032"/>
    <s v="Out"/>
    <n v="800"/>
    <n v="80"/>
    <x v="0"/>
    <s v="N"/>
    <s v="N"/>
    <s v="N"/>
    <s v="N"/>
    <s v="N"/>
    <m/>
    <s v="C-05401"/>
    <m/>
    <s v="LGD"/>
    <n v="1"/>
    <n v="9.9"/>
    <x v="0"/>
    <x v="0"/>
    <m/>
    <x v="0"/>
  </r>
  <r>
    <s v="3DD.003D7E5138"/>
    <n v="965"/>
    <d v="2023-11-20T00:00:00"/>
    <n v="6033"/>
    <s v="NPT-2023-01-6033"/>
    <s v="Out"/>
    <n v="800"/>
    <n v="80"/>
    <x v="0"/>
    <s v="N"/>
    <s v="N"/>
    <s v="N"/>
    <s v="N"/>
    <s v="N"/>
    <m/>
    <s v="C-05899"/>
    <m/>
    <s v="LGD"/>
    <n v="1"/>
    <n v="9.9"/>
    <x v="0"/>
    <x v="0"/>
    <m/>
    <x v="0"/>
  </r>
  <r>
    <s v="3DD.003D7E4BB4"/>
    <n v="966"/>
    <d v="2023-11-20T00:00:00"/>
    <n v="6034"/>
    <s v="NPT-2023-01-6034"/>
    <s v="Out"/>
    <n v="700"/>
    <n v="70"/>
    <x v="0"/>
    <s v="N"/>
    <s v="N"/>
    <s v="N"/>
    <s v="N"/>
    <s v="N"/>
    <m/>
    <s v="C-08199"/>
    <m/>
    <s v="LGD"/>
    <n v="1"/>
    <n v="9.9"/>
    <x v="2"/>
    <x v="3"/>
    <m/>
    <x v="1"/>
  </r>
  <r>
    <s v="3DD.003D7E513C"/>
    <n v="967"/>
    <d v="2023-11-20T00:00:00"/>
    <n v="6035"/>
    <s v="NPT-2023-01-6035"/>
    <s v="Out"/>
    <n v="800"/>
    <n v="80"/>
    <x v="0"/>
    <s v="Y"/>
    <s v="Y"/>
    <s v="N"/>
    <s v="N"/>
    <s v="N"/>
    <m/>
    <s v="C-05777"/>
    <m/>
    <s v="LGD"/>
    <n v="1"/>
    <n v="9.9"/>
    <x v="4"/>
    <x v="0"/>
    <m/>
    <x v="0"/>
  </r>
  <r>
    <s v="3DD.003D7E4BD8"/>
    <n v="968"/>
    <d v="2023-11-20T00:00:00"/>
    <n v="6301"/>
    <s v="NPT-2023-01-6036"/>
    <s v="Out"/>
    <n v="770"/>
    <n v="77"/>
    <x v="1"/>
    <s v="N"/>
    <s v="N"/>
    <s v="N"/>
    <s v="N"/>
    <s v="N"/>
    <m/>
    <s v="C-08762"/>
    <m/>
    <s v="LGD"/>
    <n v="1"/>
    <n v="9.9"/>
    <x v="0"/>
    <x v="1"/>
    <m/>
    <x v="0"/>
  </r>
  <r>
    <s v="3DD.003E510B91"/>
    <n v="969"/>
    <d v="2023-11-20T00:00:00"/>
    <n v="6302"/>
    <s v="NPT-2023-01-6037"/>
    <s v="Out"/>
    <n v="700"/>
    <n v="70"/>
    <x v="1"/>
    <s v="N"/>
    <s v="N"/>
    <s v="N"/>
    <s v="N"/>
    <s v="N"/>
    <m/>
    <s v="C-09260"/>
    <m/>
    <s v="LGD"/>
    <n v="1"/>
    <n v="9.9"/>
    <x v="2"/>
    <x v="3"/>
    <m/>
    <x v="1"/>
  </r>
  <r>
    <s v="3DD.003D7E4B8F"/>
    <n v="970"/>
    <d v="2023-11-20T00:00:00"/>
    <n v="6303"/>
    <s v="NPT-2023-01-6038"/>
    <s v="Out"/>
    <n v="790"/>
    <n v="79"/>
    <x v="1"/>
    <s v="Y"/>
    <s v="Y"/>
    <s v="N"/>
    <s v="N"/>
    <s v="N"/>
    <m/>
    <s v="C-08284"/>
    <m/>
    <s v="LGD"/>
    <n v="1"/>
    <n v="9.9"/>
    <x v="8"/>
    <x v="0"/>
    <m/>
    <x v="0"/>
  </r>
  <r>
    <s v="3DD.003D7E49A0"/>
    <n v="971"/>
    <d v="2023-11-21T00:00:00"/>
    <n v="6304"/>
    <s v="NPT-2023-01-6039"/>
    <s v="Out"/>
    <n v="740"/>
    <n v="74"/>
    <x v="1"/>
    <s v="N"/>
    <s v="N"/>
    <s v="N"/>
    <s v="N"/>
    <s v="N"/>
    <m/>
    <s v="C-03428"/>
    <m/>
    <s v="LGD"/>
    <n v="1"/>
    <n v="9.9"/>
    <x v="4"/>
    <x v="1"/>
    <m/>
    <x v="0"/>
  </r>
  <r>
    <s v="3DD.003D7E4D5A"/>
    <n v="1"/>
    <d v="2023-10-17T00:00:00"/>
    <s v="1001"/>
    <s v="NPT-2023-01-1001"/>
    <s v="SP"/>
    <s v="815"/>
    <n v="81.5"/>
    <x v="0"/>
    <s v="Y"/>
    <s v="Y"/>
    <s v="N"/>
    <s v="N"/>
    <s v="N"/>
    <m/>
    <s v="LGD"/>
    <m/>
    <s v="LGD"/>
    <n v="1"/>
    <n v="9.9"/>
    <x v="5"/>
    <x v="0"/>
    <m/>
    <x v="2"/>
  </r>
  <r>
    <s v="3DD.003D7E5730"/>
    <n v="2"/>
    <d v="2023-10-17T00:00:00"/>
    <s v="1002"/>
    <s v="NPT-2023-01-1002"/>
    <s v="SP"/>
    <s v="670"/>
    <n v="67"/>
    <x v="0"/>
    <s v="N"/>
    <s v="N"/>
    <s v="N"/>
    <s v="N"/>
    <s v="Y"/>
    <n v="1"/>
    <s v="LGD"/>
    <m/>
    <s v="LGD"/>
    <n v="1"/>
    <n v="0.3"/>
    <x v="5"/>
    <x v="7"/>
    <m/>
    <x v="0"/>
  </r>
  <r>
    <s v="3DD.003D7E49DB"/>
    <n v="3"/>
    <d v="2023-10-17T00:00:00"/>
    <s v="1003"/>
    <s v="NPT-2023-01-1003"/>
    <s v="SP"/>
    <s v="770"/>
    <n v="77"/>
    <x v="0"/>
    <s v="N"/>
    <s v="N"/>
    <s v="N"/>
    <s v="N"/>
    <s v="Y"/>
    <n v="1"/>
    <s v="LGD"/>
    <m/>
    <s v="LGD"/>
    <n v="1"/>
    <n v="0.4"/>
    <x v="6"/>
    <x v="1"/>
    <m/>
    <x v="2"/>
  </r>
  <r>
    <s v="3DD.003D7E4B8E"/>
    <n v="4"/>
    <d v="2023-10-17T00:00:00"/>
    <s v="1004"/>
    <s v="NPT-2023-01-1004"/>
    <s v="SP"/>
    <s v="720"/>
    <n v="72"/>
    <x v="0"/>
    <s v="N"/>
    <s v="N"/>
    <s v="N"/>
    <s v="N"/>
    <s v="Y"/>
    <n v="1"/>
    <s v="LGD"/>
    <m/>
    <s v="LGD"/>
    <n v="1"/>
    <n v="0.2"/>
    <x v="4"/>
    <x v="3"/>
    <m/>
    <x v="3"/>
  </r>
  <r>
    <s v="3DD.003D7E4F36"/>
    <n v="5"/>
    <d v="2023-10-17T00:00:00"/>
    <s v="1005"/>
    <s v="NPT-2023-01-1005"/>
    <s v="SP"/>
    <s v="800"/>
    <n v="80"/>
    <x v="0"/>
    <s v="N"/>
    <s v="N"/>
    <s v="N"/>
    <s v="N"/>
    <s v="Y"/>
    <n v="1"/>
    <s v="LGD"/>
    <m/>
    <s v="LGD"/>
    <n v="1"/>
    <n v="0.3"/>
    <x v="10"/>
    <x v="0"/>
    <m/>
    <x v="0"/>
  </r>
  <r>
    <s v="3DD.003D7E4911"/>
    <n v="6"/>
    <d v="2023-10-17T00:00:00"/>
    <s v="1006"/>
    <s v="NPT-2023-01-1006"/>
    <s v="SP"/>
    <s v="760"/>
    <n v="76"/>
    <x v="0"/>
    <s v="N"/>
    <s v="N"/>
    <s v="N"/>
    <s v="N"/>
    <s v="Y"/>
    <n v="1"/>
    <s v="LGD"/>
    <m/>
    <s v="LGD"/>
    <n v="1"/>
    <n v="0.3"/>
    <x v="18"/>
    <x v="1"/>
    <m/>
    <x v="1"/>
  </r>
  <r>
    <s v="3DD.003D7E4FA1"/>
    <n v="7"/>
    <d v="2023-10-17T00:00:00"/>
    <s v="1007"/>
    <s v="NPT-2023-01-1007"/>
    <s v="SP"/>
    <s v="770"/>
    <n v="77"/>
    <x v="0"/>
    <s v="N"/>
    <s v="N"/>
    <s v="N"/>
    <s v="N"/>
    <s v="Y"/>
    <n v="1"/>
    <s v="LGD"/>
    <m/>
    <s v="LGD"/>
    <n v="1"/>
    <n v="9.9"/>
    <x v="2"/>
    <x v="1"/>
    <m/>
    <x v="1"/>
  </r>
  <r>
    <s v="3DD.003D7E4935"/>
    <n v="8"/>
    <d v="2023-10-17T00:00:00"/>
    <s v="1008"/>
    <s v="NPT-2023-01-1008"/>
    <s v="SP"/>
    <s v="790"/>
    <n v="79"/>
    <x v="0"/>
    <s v="N"/>
    <s v="N"/>
    <s v="N"/>
    <s v="N"/>
    <s v="Y"/>
    <n v="1"/>
    <s v="LGD"/>
    <m/>
    <s v="LGD"/>
    <n v="1"/>
    <n v="0.3"/>
    <x v="5"/>
    <x v="0"/>
    <m/>
    <x v="0"/>
  </r>
  <r>
    <s v="3DD.003D7E489D"/>
    <n v="9"/>
    <d v="2023-10-17T00:00:00"/>
    <s v="1009"/>
    <s v="NPT-2023-01-1009"/>
    <s v="SP"/>
    <s v="745"/>
    <n v="74.5"/>
    <x v="0"/>
    <s v="N"/>
    <s v="N"/>
    <s v="N"/>
    <s v="N"/>
    <s v="Y"/>
    <n v="1"/>
    <s v="LGD"/>
    <m/>
    <s v="LGD"/>
    <n v="1"/>
    <n v="0.3"/>
    <x v="18"/>
    <x v="1"/>
    <m/>
    <x v="1"/>
  </r>
  <r>
    <s v="3DD.003D7E4EDF"/>
    <n v="10"/>
    <d v="2023-10-17T00:00:00"/>
    <s v="1010"/>
    <s v="NPT-2023-01-1010"/>
    <s v="SP"/>
    <s v="810"/>
    <n v="81"/>
    <x v="0"/>
    <s v="Y"/>
    <s v="Y"/>
    <s v="N"/>
    <s v="N"/>
    <s v="N"/>
    <m/>
    <s v="LGD"/>
    <m/>
    <s v="LGD"/>
    <n v="1"/>
    <n v="9.9"/>
    <x v="4"/>
    <x v="0"/>
    <m/>
    <x v="0"/>
  </r>
  <r>
    <s v="3DD.003D7E461C"/>
    <n v="11"/>
    <d v="2023-10-17T00:00:00"/>
    <s v="1011"/>
    <s v="NPT-2023-01-1011"/>
    <s v="SP"/>
    <s v="755"/>
    <n v="75.5"/>
    <x v="0"/>
    <s v="N"/>
    <s v="N"/>
    <s v="N"/>
    <s v="N"/>
    <s v="Y"/>
    <n v="1"/>
    <s v="LGD"/>
    <m/>
    <s v="LGD"/>
    <n v="1"/>
    <n v="0.3"/>
    <x v="4"/>
    <x v="1"/>
    <m/>
    <x v="0"/>
  </r>
  <r>
    <s v="3DD.003D7E49B0"/>
    <n v="12"/>
    <d v="2023-10-17T00:00:00"/>
    <s v="1012"/>
    <s v="NPT-2023-01-1012"/>
    <s v="SP"/>
    <s v="755"/>
    <n v="75.5"/>
    <x v="0"/>
    <s v="N"/>
    <s v="N"/>
    <s v="N"/>
    <s v="N"/>
    <s v="Y"/>
    <n v="1"/>
    <s v="LGD"/>
    <m/>
    <s v="LGD"/>
    <n v="1"/>
    <n v="0.3"/>
    <x v="1"/>
    <x v="1"/>
    <m/>
    <x v="0"/>
  </r>
  <r>
    <s v="3DD.003D7E4944"/>
    <n v="13"/>
    <d v="2023-10-17T00:00:00"/>
    <s v="1013"/>
    <s v="NPT-2023-01-1013"/>
    <s v="SP"/>
    <s v="810"/>
    <n v="81"/>
    <x v="0"/>
    <s v="N"/>
    <s v="N"/>
    <s v="N"/>
    <s v="N"/>
    <s v="Y"/>
    <n v="1"/>
    <s v="LGD"/>
    <m/>
    <s v="LGD"/>
    <n v="1"/>
    <n v="0.3"/>
    <x v="2"/>
    <x v="0"/>
    <m/>
    <x v="1"/>
  </r>
  <r>
    <s v="3DD.003D7E4F30"/>
    <n v="14"/>
    <d v="2023-10-17T00:00:00"/>
    <s v="1014"/>
    <s v="NPT-2023-01-1014"/>
    <s v="SP"/>
    <s v="745"/>
    <n v="74.5"/>
    <x v="0"/>
    <s v="N"/>
    <s v="N"/>
    <s v="N"/>
    <s v="N"/>
    <s v="Y"/>
    <n v="1"/>
    <s v="LGD"/>
    <m/>
    <s v="LGD"/>
    <n v="1"/>
    <n v="0.3"/>
    <x v="4"/>
    <x v="1"/>
    <m/>
    <x v="0"/>
  </r>
  <r>
    <s v="3DD.003D7E49C6"/>
    <n v="15"/>
    <d v="2023-10-17T00:00:00"/>
    <s v="1015"/>
    <s v="NPT-2023-01-1015"/>
    <s v="SP"/>
    <s v="775"/>
    <n v="77.5"/>
    <x v="0"/>
    <s v="N"/>
    <s v="N"/>
    <s v="N"/>
    <s v="N"/>
    <s v="Y"/>
    <n v="1"/>
    <s v="LGD"/>
    <m/>
    <s v="LGD"/>
    <n v="1"/>
    <n v="0.3"/>
    <x v="1"/>
    <x v="1"/>
    <m/>
    <x v="0"/>
  </r>
  <r>
    <s v="3DD.003D7E497B"/>
    <n v="16"/>
    <d v="2023-10-17T00:00:00"/>
    <s v="1016"/>
    <s v="NPT-2023-01-1016"/>
    <s v="SP"/>
    <s v="780"/>
    <n v="78"/>
    <x v="0"/>
    <s v="N"/>
    <s v="N"/>
    <s v="N"/>
    <s v="N"/>
    <s v="Y"/>
    <n v="1"/>
    <s v="LGD"/>
    <m/>
    <s v="LGD"/>
    <n v="1"/>
    <n v="0.3"/>
    <x v="1"/>
    <x v="0"/>
    <m/>
    <x v="0"/>
  </r>
  <r>
    <s v="3DD.003D7E4BB5"/>
    <n v="17"/>
    <d v="2023-10-17T00:00:00"/>
    <s v="1017"/>
    <s v="NPT-2023-01-1017"/>
    <s v="SP"/>
    <s v="815"/>
    <n v="81.5"/>
    <x v="0"/>
    <s v="N"/>
    <s v="N"/>
    <s v="N"/>
    <s v="N"/>
    <s v="Y"/>
    <n v="1"/>
    <s v="LGD"/>
    <m/>
    <s v="LGD"/>
    <n v="1"/>
    <n v="0.3"/>
    <x v="2"/>
    <x v="0"/>
    <m/>
    <x v="1"/>
  </r>
  <r>
    <s v="3DD.003D7E546F"/>
    <n v="18"/>
    <d v="2023-10-17T00:00:00"/>
    <s v="1018"/>
    <s v="NPT-2023-01-1018"/>
    <s v="SP"/>
    <s v="810"/>
    <n v="81"/>
    <x v="0"/>
    <s v="Y"/>
    <s v="Y"/>
    <s v="N"/>
    <s v="N"/>
    <s v="N"/>
    <m/>
    <s v="LGD"/>
    <m/>
    <s v="LGD"/>
    <n v="1"/>
    <n v="9.9"/>
    <x v="4"/>
    <x v="0"/>
    <m/>
    <x v="0"/>
  </r>
  <r>
    <s v="3DD.003D7E4E50"/>
    <n v="19"/>
    <d v="2023-10-17T00:00:00"/>
    <s v="1019"/>
    <s v="NPT-2023-01-1019"/>
    <s v="SP"/>
    <s v="740"/>
    <n v="74"/>
    <x v="0"/>
    <s v="N"/>
    <s v="N"/>
    <s v="N"/>
    <s v="N"/>
    <s v="Y"/>
    <n v="1"/>
    <s v="LGD"/>
    <m/>
    <s v="LGD"/>
    <n v="1"/>
    <n v="0.3"/>
    <x v="6"/>
    <x v="1"/>
    <m/>
    <x v="0"/>
  </r>
  <r>
    <s v="3DD.003D7E5156"/>
    <n v="20"/>
    <d v="2023-10-17T00:00:00"/>
    <s v="1020"/>
    <s v="NPT-2023-01-1020"/>
    <s v="SP"/>
    <s v="800"/>
    <n v="80"/>
    <x v="0"/>
    <s v="Y"/>
    <s v="Y"/>
    <s v="N"/>
    <s v="N"/>
    <s v="N"/>
    <m/>
    <s v="LGD"/>
    <m/>
    <s v="LGD"/>
    <n v="1"/>
    <n v="9.9"/>
    <x v="5"/>
    <x v="0"/>
    <m/>
    <x v="0"/>
  </r>
  <r>
    <s v="3DD.003D7E4E75"/>
    <n v="21"/>
    <d v="2023-10-17T00:00:00"/>
    <s v="1021"/>
    <s v="NPT-2023-01-1021"/>
    <s v="SP"/>
    <s v="760"/>
    <n v="76"/>
    <x v="0"/>
    <s v="Y"/>
    <s v="N"/>
    <s v="N"/>
    <s v="N"/>
    <s v="N"/>
    <m/>
    <s v="LGD"/>
    <m/>
    <s v="LGD"/>
    <n v="1"/>
    <n v="9.9"/>
    <x v="9"/>
    <x v="1"/>
    <m/>
    <x v="2"/>
  </r>
  <r>
    <s v="3DD.003D7E49F5"/>
    <n v="22"/>
    <d v="2023-10-17T00:00:00"/>
    <s v="1022"/>
    <s v="NPT-2023-01-1022"/>
    <s v="SP"/>
    <s v="720"/>
    <n v="72"/>
    <x v="0"/>
    <s v="N"/>
    <s v="N"/>
    <s v="N"/>
    <s v="N"/>
    <s v="Y"/>
    <n v="1"/>
    <s v="LGD"/>
    <m/>
    <s v="LGD"/>
    <n v="1"/>
    <n v="0.3"/>
    <x v="13"/>
    <x v="3"/>
    <m/>
    <x v="0"/>
  </r>
  <r>
    <s v="3DD.003D7E4977"/>
    <n v="23"/>
    <d v="2023-10-17T00:00:00"/>
    <s v="1023"/>
    <s v="NPT-2023-01-1023"/>
    <s v="SP"/>
    <s v="700"/>
    <n v="70"/>
    <x v="0"/>
    <s v="N"/>
    <s v="N"/>
    <s v="N"/>
    <s v="N"/>
    <s v="Y"/>
    <n v="1"/>
    <s v="LGD"/>
    <m/>
    <s v="LGD"/>
    <n v="1"/>
    <n v="0.3"/>
    <x v="4"/>
    <x v="3"/>
    <m/>
    <x v="0"/>
  </r>
  <r>
    <s v="3DD.003D7E4981"/>
    <n v="24"/>
    <d v="2023-10-17T00:00:00"/>
    <s v="1024"/>
    <s v="NPT-2023-01-1024"/>
    <s v="SP"/>
    <s v="730"/>
    <n v="73"/>
    <x v="0"/>
    <s v="N"/>
    <s v="N"/>
    <s v="N"/>
    <s v="N"/>
    <s v="Y"/>
    <n v="1"/>
    <s v="LGD"/>
    <m/>
    <s v="LGD"/>
    <n v="1"/>
    <n v="9.9"/>
    <x v="2"/>
    <x v="1"/>
    <m/>
    <x v="1"/>
  </r>
  <r>
    <s v="3DD.003D7E5477"/>
    <n v="25"/>
    <d v="2023-10-17T00:00:00"/>
    <s v="1025"/>
    <s v="NPT-2023-01-1025"/>
    <s v="SP"/>
    <s v="835"/>
    <n v="83.5"/>
    <x v="0"/>
    <s v="Y"/>
    <s v="Y"/>
    <s v="N"/>
    <s v="N"/>
    <s v="N"/>
    <m/>
    <s v="LGD"/>
    <m/>
    <s v="LGD"/>
    <n v="1"/>
    <n v="9.9"/>
    <x v="4"/>
    <x v="4"/>
    <m/>
    <x v="0"/>
  </r>
  <r>
    <s v="3DD.003D7E4F6A"/>
    <n v="26"/>
    <d v="2023-10-17T00:00:00"/>
    <s v="1026"/>
    <s v="NPT-2023-01-1026"/>
    <s v="SP"/>
    <s v="750"/>
    <n v="75"/>
    <x v="0"/>
    <s v="N"/>
    <s v="N"/>
    <s v="N"/>
    <s v="N"/>
    <s v="Y"/>
    <n v="1"/>
    <s v="LGD"/>
    <m/>
    <s v="LGD"/>
    <n v="1"/>
    <n v="0.3"/>
    <x v="4"/>
    <x v="1"/>
    <m/>
    <x v="0"/>
  </r>
  <r>
    <s v="3DD.003D7E4ECC"/>
    <n v="27"/>
    <d v="2023-10-17T00:00:00"/>
    <s v="1027"/>
    <s v="NPT-2023-01-1027"/>
    <s v="SP"/>
    <s v="805"/>
    <n v="80.5"/>
    <x v="0"/>
    <s v="N"/>
    <s v="N"/>
    <s v="N"/>
    <s v="N"/>
    <s v="Y"/>
    <n v="2"/>
    <s v="LGD"/>
    <m/>
    <s v="LGD"/>
    <n v="1"/>
    <n v="0.4"/>
    <x v="2"/>
    <x v="0"/>
    <m/>
    <x v="1"/>
  </r>
  <r>
    <s v="3DD.003D7E4F89"/>
    <n v="28"/>
    <d v="2023-10-17T00:00:00"/>
    <s v="1028"/>
    <s v="NPT-2023-01-1028"/>
    <s v="SP"/>
    <s v="855"/>
    <n v="85.5"/>
    <x v="0"/>
    <s v="Y"/>
    <s v="Y"/>
    <s v="N"/>
    <s v="N"/>
    <s v="N"/>
    <m/>
    <s v="LGD"/>
    <m/>
    <s v="LGD"/>
    <n v="1"/>
    <n v="9.9"/>
    <x v="17"/>
    <x v="4"/>
    <m/>
    <x v="0"/>
  </r>
  <r>
    <s v="3DD.003D7E4942"/>
    <n v="29"/>
    <d v="2023-10-17T00:00:00"/>
    <s v="1029"/>
    <s v="NPT-2023-01-1029"/>
    <s v="SP"/>
    <s v="800"/>
    <n v="80"/>
    <x v="0"/>
    <s v="N"/>
    <s v="N"/>
    <s v="N"/>
    <s v="N"/>
    <s v="Y"/>
    <n v="2"/>
    <s v="LGD"/>
    <m/>
    <s v="LGD"/>
    <n v="1"/>
    <n v="0.3"/>
    <x v="1"/>
    <x v="0"/>
    <m/>
    <x v="0"/>
  </r>
  <r>
    <s v="3DD.003D7E4A3F"/>
    <n v="30"/>
    <d v="2023-10-17T00:00:00"/>
    <s v="1030"/>
    <s v="NPT-2023-01-1030"/>
    <s v="SP"/>
    <s v="800"/>
    <n v="80"/>
    <x v="0"/>
    <s v="N"/>
    <s v="N"/>
    <s v="N"/>
    <s v="N"/>
    <s v="Y"/>
    <n v="2"/>
    <s v="LGD"/>
    <m/>
    <s v="LGD"/>
    <n v="1"/>
    <n v="0.3"/>
    <x v="1"/>
    <x v="0"/>
    <m/>
    <x v="0"/>
  </r>
  <r>
    <s v="3DD.003D7E4EA9"/>
    <n v="31"/>
    <d v="2023-10-17T00:00:00"/>
    <s v="1031"/>
    <s v="NPT-2023-01-1031"/>
    <s v="SP"/>
    <s v="755"/>
    <n v="75.5"/>
    <x v="0"/>
    <s v="N"/>
    <s v="N"/>
    <s v="N"/>
    <s v="N"/>
    <s v="Y"/>
    <n v="2"/>
    <s v="LGD"/>
    <m/>
    <s v="LGD"/>
    <n v="1"/>
    <n v="0.3"/>
    <x v="1"/>
    <x v="1"/>
    <m/>
    <x v="0"/>
  </r>
  <r>
    <s v="3DD.003D7E4E28"/>
    <n v="32"/>
    <d v="2023-10-17T00:00:00"/>
    <s v="1032"/>
    <s v="NPT-2023-01-1032"/>
    <s v="SP"/>
    <s v="770"/>
    <n v="77"/>
    <x v="0"/>
    <s v="N"/>
    <s v="N"/>
    <s v="N"/>
    <s v="N"/>
    <s v="Y"/>
    <n v="2"/>
    <s v="LGD"/>
    <m/>
    <s v="LGD"/>
    <n v="1"/>
    <n v="0.3"/>
    <x v="1"/>
    <x v="1"/>
    <m/>
    <x v="0"/>
  </r>
  <r>
    <s v="3DD.003D7E49E7"/>
    <n v="33"/>
    <d v="2023-10-17T00:00:00"/>
    <s v="1033"/>
    <s v="NPT-2023-01-1033"/>
    <s v="SP"/>
    <s v="820"/>
    <n v="82"/>
    <x v="0"/>
    <s v="Y"/>
    <s v="Y"/>
    <s v="N"/>
    <s v="N"/>
    <s v="N"/>
    <m/>
    <s v="LGD"/>
    <m/>
    <s v="LGD"/>
    <n v="1"/>
    <n v="9.9"/>
    <x v="1"/>
    <x v="0"/>
    <m/>
    <x v="0"/>
  </r>
  <r>
    <s v="3DD.003D7E5463"/>
    <n v="34"/>
    <d v="2023-10-17T00:00:00"/>
    <s v="1034"/>
    <s v="NPT-2023-01-1034"/>
    <s v="SP"/>
    <s v="825"/>
    <n v="82.5"/>
    <x v="0"/>
    <s v="N"/>
    <s v="N"/>
    <s v="N"/>
    <s v="N"/>
    <s v="Y"/>
    <n v="2"/>
    <s v="LGD"/>
    <m/>
    <s v="LGD"/>
    <n v="1"/>
    <n v="0.3"/>
    <x v="0"/>
    <x v="0"/>
    <m/>
    <x v="0"/>
  </r>
  <r>
    <s v="3DD.003D7E4FA5"/>
    <n v="35"/>
    <d v="2023-10-17T00:00:00"/>
    <s v="1035"/>
    <s v="NPT-2023-01-1035"/>
    <s v="SP"/>
    <s v="870"/>
    <n v="87"/>
    <x v="0"/>
    <s v="N"/>
    <s v="N"/>
    <s v="N"/>
    <s v="N"/>
    <s v="Y"/>
    <n v="2"/>
    <s v="LGD"/>
    <m/>
    <s v="LGD"/>
    <n v="1"/>
    <n v="0.4"/>
    <x v="10"/>
    <x v="4"/>
    <m/>
    <x v="2"/>
  </r>
  <r>
    <s v="3DD.003D7E4E26"/>
    <n v="36"/>
    <d v="2023-10-17T00:00:00"/>
    <s v="1036"/>
    <s v="NPT-2023-01-1036"/>
    <s v="SP"/>
    <s v="730"/>
    <n v="73"/>
    <x v="0"/>
    <s v="N"/>
    <s v="N"/>
    <s v="N"/>
    <s v="N"/>
    <s v="Y"/>
    <n v="2"/>
    <s v="LGD"/>
    <m/>
    <s v="LGD"/>
    <n v="1"/>
    <n v="0.3"/>
    <x v="10"/>
    <x v="1"/>
    <m/>
    <x v="0"/>
  </r>
  <r>
    <s v="3DD.003D7E4937"/>
    <n v="37"/>
    <d v="2023-10-17T00:00:00"/>
    <s v="1037"/>
    <s v="NPT-2023-01-1037"/>
    <s v="SP"/>
    <s v="700"/>
    <n v="70"/>
    <x v="0"/>
    <s v="N"/>
    <s v="N"/>
    <s v="N"/>
    <s v="N"/>
    <s v="Y"/>
    <n v="2"/>
    <s v="LGD"/>
    <m/>
    <s v="LGD"/>
    <n v="1"/>
    <n v="0.3"/>
    <x v="9"/>
    <x v="3"/>
    <m/>
    <x v="0"/>
  </r>
  <r>
    <s v="3DD.003D7E4E82"/>
    <n v="38"/>
    <d v="2023-10-17T00:00:00"/>
    <s v="1038"/>
    <s v="NPT-2023-01-1038"/>
    <s v="SP"/>
    <s v="775"/>
    <n v="77.5"/>
    <x v="0"/>
    <s v="N"/>
    <s v="N"/>
    <s v="N"/>
    <s v="N"/>
    <s v="Y"/>
    <n v="2"/>
    <s v="LGD"/>
    <m/>
    <s v="LGD"/>
    <n v="1"/>
    <n v="0.3"/>
    <x v="4"/>
    <x v="1"/>
    <m/>
    <x v="0"/>
  </r>
  <r>
    <s v="3DD.003D477E33"/>
    <n v="39"/>
    <d v="2023-10-17T00:00:00"/>
    <s v="1039"/>
    <s v="NPT-2023-01-1039"/>
    <s v="SP"/>
    <s v="770"/>
    <n v="77"/>
    <x v="0"/>
    <s v="N"/>
    <s v="N"/>
    <s v="N"/>
    <s v="N"/>
    <s v="Y"/>
    <n v="2"/>
    <s v="LGD"/>
    <m/>
    <s v="LGD"/>
    <n v="1"/>
    <n v="0.3"/>
    <x v="4"/>
    <x v="1"/>
    <m/>
    <x v="0"/>
  </r>
  <r>
    <s v="3DD.003D7E49EB"/>
    <n v="40"/>
    <d v="2023-10-17T00:00:00"/>
    <s v="1040"/>
    <s v="NPT-2023-01-1040"/>
    <s v="SP"/>
    <s v="760"/>
    <n v="76"/>
    <x v="0"/>
    <s v="N"/>
    <s v="N"/>
    <s v="N"/>
    <s v="N"/>
    <s v="Y"/>
    <n v="2"/>
    <s v="LGD"/>
    <m/>
    <s v="LGD"/>
    <n v="1"/>
    <n v="0.3"/>
    <x v="6"/>
    <x v="1"/>
    <m/>
    <x v="0"/>
  </r>
  <r>
    <s v="3DD.003D7E4EF1"/>
    <n v="41"/>
    <d v="2023-10-17T00:00:00"/>
    <s v="1301"/>
    <s v="NPT-2023-01-1301"/>
    <s v="SP"/>
    <s v="760"/>
    <n v="76"/>
    <x v="1"/>
    <s v="N"/>
    <s v="N"/>
    <s v="N"/>
    <s v="N"/>
    <s v="Y"/>
    <n v="2"/>
    <s v="LGD"/>
    <m/>
    <s v="LGD"/>
    <n v="1"/>
    <n v="0.3"/>
    <x v="2"/>
    <x v="1"/>
    <m/>
    <x v="1"/>
  </r>
  <r>
    <s v="3DD.003D7E5341"/>
    <n v="42"/>
    <d v="2023-10-17T00:00:00"/>
    <s v="1302"/>
    <s v="NPT-2023-01-1302"/>
    <s v="SP"/>
    <s v="740"/>
    <n v="74"/>
    <x v="1"/>
    <s v="Y"/>
    <s v="Y"/>
    <s v="N"/>
    <s v="N"/>
    <s v="N"/>
    <m/>
    <s v="LGD"/>
    <m/>
    <s v="LGD"/>
    <n v="1"/>
    <n v="9.9"/>
    <x v="4"/>
    <x v="1"/>
    <m/>
    <x v="3"/>
  </r>
  <r>
    <s v="3DD.003D7E5748"/>
    <n v="43"/>
    <d v="2023-10-17T00:00:00"/>
    <s v="1303"/>
    <s v="NPT-2023-01-1303"/>
    <s v="SP"/>
    <s v="790"/>
    <n v="79"/>
    <x v="1"/>
    <s v="N"/>
    <s v="N"/>
    <s v="N"/>
    <s v="N"/>
    <s v="Y"/>
    <n v="2"/>
    <s v="LGD"/>
    <m/>
    <s v="LGD"/>
    <n v="1"/>
    <n v="0.3"/>
    <x v="10"/>
    <x v="0"/>
    <m/>
    <x v="0"/>
  </r>
  <r>
    <s v="3DD.003D4755E9"/>
    <n v="44"/>
    <d v="2023-10-17T00:00:00"/>
    <s v="1304"/>
    <s v="NPT-2023-01-1304"/>
    <s v="SP"/>
    <s v="880"/>
    <n v="88"/>
    <x v="1"/>
    <s v="N"/>
    <s v="N"/>
    <s v="N"/>
    <s v="N"/>
    <s v="Y"/>
    <n v="2"/>
    <s v="LGD"/>
    <m/>
    <s v="LGD"/>
    <n v="1"/>
    <n v="0.3"/>
    <x v="4"/>
    <x v="5"/>
    <m/>
    <x v="0"/>
  </r>
  <r>
    <s v="3DD.003D7E495B"/>
    <n v="45"/>
    <d v="2023-10-17T00:00:00"/>
    <s v="1305"/>
    <s v="NPT-2023-01-1305"/>
    <s v="SP"/>
    <s v="860"/>
    <n v="86"/>
    <x v="1"/>
    <s v="N"/>
    <s v="N"/>
    <s v="N"/>
    <s v="N"/>
    <s v="Y"/>
    <n v="2"/>
    <s v="LGD"/>
    <m/>
    <s v="LGD"/>
    <n v="1"/>
    <n v="0.3"/>
    <x v="2"/>
    <x v="4"/>
    <m/>
    <x v="1"/>
  </r>
  <r>
    <s v="3DD.003D7E530C"/>
    <n v="46"/>
    <d v="2023-10-17T00:00:00"/>
    <s v="1306"/>
    <s v="NPT-2023-01-1306"/>
    <s v="SP"/>
    <s v="775"/>
    <n v="77.5"/>
    <x v="1"/>
    <s v="N"/>
    <s v="N"/>
    <s v="N"/>
    <s v="N"/>
    <s v="Y"/>
    <n v="2"/>
    <s v="LGD"/>
    <m/>
    <s v="LGD"/>
    <n v="1"/>
    <n v="0.2"/>
    <x v="4"/>
    <x v="1"/>
    <m/>
    <x v="0"/>
  </r>
  <r>
    <s v="3DD.003D7E4D5C"/>
    <n v="47"/>
    <d v="2023-10-17T00:00:00"/>
    <s v="1307"/>
    <s v="NPT-2023-01-1307"/>
    <s v="SP"/>
    <s v="860"/>
    <n v="86"/>
    <x v="1"/>
    <s v="N"/>
    <s v="N"/>
    <s v="N"/>
    <s v="N"/>
    <s v="Y"/>
    <n v="2"/>
    <s v="LGD"/>
    <m/>
    <s v="LGD"/>
    <n v="1"/>
    <n v="0.3"/>
    <x v="2"/>
    <x v="4"/>
    <m/>
    <x v="1"/>
  </r>
  <r>
    <s v="3D6.1D59797FDC"/>
    <n v="48"/>
    <d v="2023-10-17T00:00:00"/>
    <s v="1308"/>
    <s v="NPT-2023-01-1308"/>
    <s v="SP"/>
    <s v="855"/>
    <n v="85.5"/>
    <x v="1"/>
    <s v="N"/>
    <s v="N"/>
    <s v="N"/>
    <s v="N"/>
    <s v="Y"/>
    <n v="2"/>
    <s v="LGD"/>
    <m/>
    <s v="LGD"/>
    <n v="1"/>
    <n v="0.3"/>
    <x v="13"/>
    <x v="4"/>
    <m/>
    <x v="0"/>
  </r>
  <r>
    <s v="3DD.003D7E4EE3"/>
    <n v="49"/>
    <d v="2023-10-17T00:00:00"/>
    <s v="1309"/>
    <s v="NPT-2023-01-1309"/>
    <s v="SP"/>
    <s v="840"/>
    <n v="84"/>
    <x v="1"/>
    <s v="N"/>
    <s v="N"/>
    <s v="N"/>
    <s v="N"/>
    <s v="Y"/>
    <n v="2"/>
    <s v="LGD"/>
    <m/>
    <s v="LGD"/>
    <n v="1"/>
    <n v="0.4"/>
    <x v="6"/>
    <x v="4"/>
    <m/>
    <x v="2"/>
  </r>
  <r>
    <s v="3DD.003D7E5435"/>
    <n v="50"/>
    <d v="2023-10-17T00:00:00"/>
    <s v="1310"/>
    <s v="NPT-2023-01-1310"/>
    <s v="SP"/>
    <s v="865"/>
    <n v="86.5"/>
    <x v="1"/>
    <s v="N"/>
    <s v="N"/>
    <s v="N"/>
    <s v="N"/>
    <s v="Y"/>
    <n v="3"/>
    <s v="LGD"/>
    <m/>
    <s v="LGD"/>
    <n v="1"/>
    <n v="0.3"/>
    <x v="6"/>
    <x v="4"/>
    <m/>
    <x v="0"/>
  </r>
  <r>
    <s v="3DD.003D7E4E7B"/>
    <n v="51"/>
    <d v="2023-10-17T00:00:00"/>
    <s v="1311"/>
    <s v="NPT-2023-01-1311"/>
    <s v="SP"/>
    <s v="880"/>
    <n v="88"/>
    <x v="1"/>
    <s v="N"/>
    <s v="N"/>
    <s v="N"/>
    <s v="N"/>
    <s v="Y"/>
    <n v="3"/>
    <s v="LGD"/>
    <m/>
    <s v="LGD"/>
    <n v="1"/>
    <n v="0.3"/>
    <x v="6"/>
    <x v="5"/>
    <m/>
    <x v="2"/>
  </r>
  <r>
    <s v="3DD.003D7E4BAF"/>
    <n v="52"/>
    <d v="2023-10-17T00:00:00"/>
    <s v="1312"/>
    <s v="NPT-2023-01-1312"/>
    <s v="SP"/>
    <s v="715"/>
    <n v="71.5"/>
    <x v="1"/>
    <s v="N"/>
    <s v="N"/>
    <s v="N"/>
    <s v="N"/>
    <s v="Y"/>
    <n v="3"/>
    <s v="LGD"/>
    <m/>
    <s v="LGD"/>
    <n v="1"/>
    <n v="0.4"/>
    <x v="2"/>
    <x v="3"/>
    <m/>
    <x v="1"/>
  </r>
  <r>
    <s v="3DD.003D7E4870"/>
    <n v="53"/>
    <d v="2023-10-17T00:00:00"/>
    <s v="1313"/>
    <s v="NPT-2023-01-1313"/>
    <s v="SP"/>
    <s v="840"/>
    <n v="84"/>
    <x v="1"/>
    <s v="Y"/>
    <s v="Y"/>
    <s v="N"/>
    <s v="N"/>
    <s v="N"/>
    <m/>
    <s v="LGD"/>
    <m/>
    <s v="LGD"/>
    <n v="1"/>
    <n v="9.9"/>
    <x v="4"/>
    <x v="4"/>
    <m/>
    <x v="0"/>
  </r>
  <r>
    <s v="3DD.003D7E4EFE"/>
    <n v="54"/>
    <d v="2023-10-17T00:00:00"/>
    <s v="1314"/>
    <s v="NPT-2023-01-1314"/>
    <s v="SP"/>
    <s v="835"/>
    <n v="83.5"/>
    <x v="1"/>
    <s v="N"/>
    <s v="Y"/>
    <s v="N"/>
    <s v="N"/>
    <s v="N"/>
    <m/>
    <s v="LGD"/>
    <m/>
    <s v="LGD"/>
    <n v="1"/>
    <n v="9.9"/>
    <x v="1"/>
    <x v="4"/>
    <m/>
    <x v="0"/>
  </r>
  <r>
    <s v="3DD.003D7E52FB"/>
    <n v="55"/>
    <d v="2023-10-17T00:00:00"/>
    <s v="1315"/>
    <s v="NPT-2023-01-1315"/>
    <s v="SP"/>
    <s v="1010"/>
    <n v="101"/>
    <x v="1"/>
    <s v="N"/>
    <s v="N"/>
    <s v="N"/>
    <s v="N"/>
    <s v="Y"/>
    <n v="3"/>
    <s v="LGD"/>
    <m/>
    <s v="LGD"/>
    <n v="1"/>
    <n v="0.3"/>
    <x v="18"/>
    <x v="6"/>
    <m/>
    <x v="1"/>
  </r>
  <r>
    <s v="3DD.003D7E4D58"/>
    <n v="56"/>
    <d v="2023-10-17T00:00:00"/>
    <s v="1316"/>
    <s v="NPT-2023-01-1316"/>
    <s v="SP"/>
    <s v="840"/>
    <n v="84"/>
    <x v="1"/>
    <s v="N"/>
    <s v="N"/>
    <s v="N"/>
    <s v="N"/>
    <s v="Y"/>
    <n v="3"/>
    <s v="LGD"/>
    <m/>
    <s v="LGD"/>
    <n v="1"/>
    <n v="0.3"/>
    <x v="2"/>
    <x v="4"/>
    <m/>
    <x v="1"/>
  </r>
  <r>
    <s v="3DD.003D7E492C"/>
    <n v="57"/>
    <d v="2023-10-17T00:00:00"/>
    <s v="1317"/>
    <s v="NPT-2023-01-1317"/>
    <s v="SP"/>
    <s v="880"/>
    <n v="88"/>
    <x v="1"/>
    <s v="N"/>
    <s v="N"/>
    <s v="N"/>
    <s v="N"/>
    <s v="Y"/>
    <n v="3"/>
    <s v="LGD"/>
    <m/>
    <s v="LGD"/>
    <n v="1"/>
    <n v="0.3"/>
    <x v="10"/>
    <x v="5"/>
    <m/>
    <x v="0"/>
  </r>
  <r>
    <s v="3DD.003D7E4E7E"/>
    <n v="58"/>
    <d v="2023-10-17T00:00:00"/>
    <s v="1318"/>
    <s v="NPT-2023-01-1318"/>
    <s v="SP"/>
    <s v="840"/>
    <n v="84"/>
    <x v="1"/>
    <s v="N"/>
    <s v="N"/>
    <s v="N"/>
    <s v="N"/>
    <s v="Y"/>
    <n v="3"/>
    <s v="LGD"/>
    <m/>
    <s v="LGD"/>
    <n v="1"/>
    <n v="9.9"/>
    <x v="1"/>
    <x v="4"/>
    <m/>
    <x v="0"/>
  </r>
  <r>
    <s v="3DD.003D7E49C4"/>
    <n v="59"/>
    <d v="2023-10-17T00:00:00"/>
    <s v="1319"/>
    <s v="NPT-2023-01-1319"/>
    <s v="SP"/>
    <s v="825"/>
    <n v="82.5"/>
    <x v="1"/>
    <s v="N"/>
    <s v="N"/>
    <s v="N"/>
    <s v="N"/>
    <s v="Y"/>
    <n v="3"/>
    <s v="LGD"/>
    <m/>
    <s v="LGD"/>
    <n v="1"/>
    <n v="0.3"/>
    <x v="1"/>
    <x v="0"/>
    <m/>
    <x v="0"/>
  </r>
  <r>
    <s v="3DD.003D7E4932"/>
    <n v="60"/>
    <d v="2023-10-17T00:00:00"/>
    <s v="1320"/>
    <s v="NPT-2023-01-1320"/>
    <s v="SP"/>
    <s v="725"/>
    <n v="72.5"/>
    <x v="1"/>
    <s v="N"/>
    <s v="N"/>
    <s v="N"/>
    <s v="N"/>
    <s v="Y"/>
    <n v="3"/>
    <s v="LGD"/>
    <m/>
    <s v="LGD"/>
    <n v="1"/>
    <n v="0.3"/>
    <x v="0"/>
    <x v="3"/>
    <m/>
    <x v="0"/>
  </r>
  <r>
    <s v="3DD.003D7E4D23"/>
    <n v="61"/>
    <d v="2023-10-17T00:00:00"/>
    <s v="1321"/>
    <s v="NPT-2023-01-1321"/>
    <s v="SP"/>
    <s v="885"/>
    <n v="88.5"/>
    <x v="1"/>
    <s v="N"/>
    <s v="N"/>
    <s v="N"/>
    <s v="N"/>
    <s v="Y"/>
    <n v="3"/>
    <s v="LGD"/>
    <m/>
    <s v="LGD"/>
    <n v="1"/>
    <n v="0.3"/>
    <x v="6"/>
    <x v="5"/>
    <m/>
    <x v="0"/>
  </r>
  <r>
    <s v="3DD.003D7E575A"/>
    <n v="62"/>
    <d v="2023-10-17T00:00:00"/>
    <s v="1322"/>
    <s v="NPT-2023-01-1322"/>
    <s v="SP"/>
    <s v="705"/>
    <n v="70.5"/>
    <x v="1"/>
    <s v="N"/>
    <s v="N"/>
    <s v="N"/>
    <s v="N"/>
    <s v="Y"/>
    <n v="3"/>
    <s v="LGD"/>
    <m/>
    <s v="LGD"/>
    <n v="1"/>
    <n v="9.9"/>
    <x v="2"/>
    <x v="3"/>
    <m/>
    <x v="1"/>
  </r>
  <r>
    <s v="3DD.003D7E4EE5"/>
    <n v="63"/>
    <d v="2023-10-17T00:00:00"/>
    <s v="1323"/>
    <s v="NPT-2023-01-1323"/>
    <s v="SP"/>
    <s v="725"/>
    <n v="72.5"/>
    <x v="1"/>
    <s v="N"/>
    <s v="N"/>
    <s v="N"/>
    <s v="N"/>
    <s v="Y"/>
    <n v="3"/>
    <s v="LGD"/>
    <m/>
    <s v="LGD"/>
    <n v="1"/>
    <n v="9.9"/>
    <x v="2"/>
    <x v="3"/>
    <m/>
    <x v="1"/>
  </r>
  <r>
    <s v="3DD.003D7E4E3B"/>
    <n v="64"/>
    <d v="2023-10-17T00:00:00"/>
    <s v="1324"/>
    <s v="NPT-2023-01-1324"/>
    <s v="SP"/>
    <s v="810"/>
    <n v="81"/>
    <x v="1"/>
    <s v="N"/>
    <s v="N"/>
    <s v="N"/>
    <s v="N"/>
    <s v="Y"/>
    <n v="3"/>
    <s v="LGD"/>
    <m/>
    <s v="LGD"/>
    <n v="1"/>
    <n v="0.3"/>
    <x v="5"/>
    <x v="0"/>
    <m/>
    <x v="0"/>
  </r>
  <r>
    <s v="3DD.003D7E4E9D"/>
    <n v="65"/>
    <d v="2023-10-17T00:00:00"/>
    <s v="1325"/>
    <s v="NPT-2023-01-1325"/>
    <s v="SP"/>
    <s v="925"/>
    <n v="92.5"/>
    <x v="1"/>
    <s v="N"/>
    <s v="N"/>
    <s v="N"/>
    <s v="N"/>
    <s v="Y"/>
    <n v="3"/>
    <s v="LGD"/>
    <m/>
    <s v="LGD"/>
    <n v="1"/>
    <n v="0.3"/>
    <x v="10"/>
    <x v="5"/>
    <m/>
    <x v="0"/>
  </r>
  <r>
    <s v="3DD.003D7E4F66"/>
    <n v="66"/>
    <d v="2023-10-17T00:00:00"/>
    <s v="1326"/>
    <s v="NPT-2023-01-1326"/>
    <s v="SP"/>
    <s v="775"/>
    <n v="77.5"/>
    <x v="1"/>
    <s v="N"/>
    <s v="N"/>
    <s v="N"/>
    <s v="N"/>
    <s v="Y"/>
    <n v="3"/>
    <s v="LGD"/>
    <m/>
    <s v="LGD"/>
    <n v="1"/>
    <n v="0.3"/>
    <x v="4"/>
    <x v="1"/>
    <m/>
    <x v="0"/>
  </r>
  <r>
    <s v="3DD.003D7E494B"/>
    <n v="67"/>
    <d v="2023-10-17T00:00:00"/>
    <s v="1327"/>
    <s v="NPT-2023-01-1327"/>
    <s v="SP"/>
    <s v="740"/>
    <n v="74"/>
    <x v="1"/>
    <s v="N"/>
    <s v="N"/>
    <s v="N"/>
    <s v="N"/>
    <s v="Y"/>
    <n v="3"/>
    <s v="LGD"/>
    <m/>
    <s v="LGD"/>
    <n v="1"/>
    <n v="0.2"/>
    <x v="6"/>
    <x v="1"/>
    <m/>
    <x v="0"/>
  </r>
  <r>
    <s v="3DD.003D7E4F7D"/>
    <n v="68"/>
    <d v="2023-10-17T00:00:00"/>
    <s v="1328"/>
    <s v="NPT-2023-01-1328"/>
    <s v="SP"/>
    <s v="785"/>
    <n v="78.5"/>
    <x v="1"/>
    <s v="N"/>
    <s v="N"/>
    <s v="N"/>
    <s v="N"/>
    <s v="Y"/>
    <n v="3"/>
    <s v="LGD"/>
    <m/>
    <s v="LGD"/>
    <n v="1"/>
    <n v="0.3"/>
    <x v="10"/>
    <x v="0"/>
    <m/>
    <x v="0"/>
  </r>
  <r>
    <s v="3DD.003D7E4BCF"/>
    <n v="69"/>
    <d v="2023-10-17T00:00:00"/>
    <s v="1329"/>
    <s v="NPT-2023-01-1329"/>
    <s v="SP"/>
    <s v="770"/>
    <n v="77"/>
    <x v="1"/>
    <s v="N"/>
    <s v="N"/>
    <s v="N"/>
    <s v="N"/>
    <s v="Y"/>
    <n v="3"/>
    <s v="LGD"/>
    <m/>
    <s v="LGD"/>
    <n v="1"/>
    <n v="0.3"/>
    <x v="2"/>
    <x v="1"/>
    <m/>
    <x v="1"/>
  </r>
  <r>
    <s v="3DD.003D7E4EF2"/>
    <n v="70"/>
    <d v="2023-10-17T00:00:00"/>
    <s v="1330"/>
    <s v="NPT-2023-01-1330"/>
    <s v="SP"/>
    <s v="820"/>
    <n v="82"/>
    <x v="1"/>
    <s v="N"/>
    <s v="N"/>
    <s v="N"/>
    <s v="N"/>
    <s v="Y"/>
    <n v="3"/>
    <s v="LGD"/>
    <m/>
    <s v="LGD"/>
    <n v="1"/>
    <n v="0.3"/>
    <x v="6"/>
    <x v="0"/>
    <m/>
    <x v="0"/>
  </r>
  <r>
    <s v="3DD.003D7E5795"/>
    <n v="71"/>
    <d v="2023-10-17T00:00:00"/>
    <s v="1331"/>
    <s v="NPT-2023-01-1331"/>
    <s v="SP"/>
    <s v="875"/>
    <n v="87.5"/>
    <x v="1"/>
    <s v="N"/>
    <s v="Y"/>
    <s v="N"/>
    <s v="N"/>
    <s v="N"/>
    <m/>
    <s v="LGD"/>
    <m/>
    <s v="LGD"/>
    <n v="1"/>
    <n v="9.9"/>
    <x v="4"/>
    <x v="4"/>
    <m/>
    <x v="0"/>
  </r>
  <r>
    <s v="3DD.003D476F2F"/>
    <n v="72"/>
    <d v="2023-10-17T00:00:00"/>
    <s v="1332"/>
    <s v="NPT-2023-01-1332"/>
    <s v="SP"/>
    <s v="740"/>
    <n v="74"/>
    <x v="1"/>
    <s v="Y"/>
    <s v="Y"/>
    <s v="N"/>
    <s v="N"/>
    <s v="N"/>
    <m/>
    <s v="LGD"/>
    <m/>
    <s v="LGD"/>
    <n v="1"/>
    <n v="9.9"/>
    <x v="4"/>
    <x v="1"/>
    <m/>
    <x v="0"/>
  </r>
  <r>
    <s v="3DD.003D7E52ED"/>
    <n v="73"/>
    <d v="2023-10-17T00:00:00"/>
    <s v="1333"/>
    <s v="NPT-2023-01-1333"/>
    <s v="SP"/>
    <s v="800"/>
    <n v="80"/>
    <x v="1"/>
    <s v="N"/>
    <s v="Y"/>
    <s v="N"/>
    <s v="N"/>
    <s v="N"/>
    <m/>
    <s v="LGD"/>
    <m/>
    <s v="LGD"/>
    <n v="1"/>
    <n v="9.9"/>
    <x v="8"/>
    <x v="0"/>
    <m/>
    <x v="0"/>
  </r>
  <r>
    <s v="3DD.003D7E4A05"/>
    <n v="74"/>
    <d v="2023-10-17T00:00:00"/>
    <s v="1334"/>
    <s v="NPT-2023-01-1334"/>
    <s v="SP"/>
    <s v="875"/>
    <n v="87.5"/>
    <x v="1"/>
    <s v="N"/>
    <s v="N"/>
    <s v="N"/>
    <s v="N"/>
    <s v="Y"/>
    <n v="3"/>
    <s v="LGD"/>
    <m/>
    <s v="LGD"/>
    <n v="1"/>
    <n v="0.3"/>
    <x v="2"/>
    <x v="4"/>
    <m/>
    <x v="1"/>
  </r>
  <r>
    <s v="3DD.003D7E4F9D"/>
    <n v="75"/>
    <d v="2023-10-17T00:00:00"/>
    <s v="1335"/>
    <s v="NPT-2023-01-1335"/>
    <s v="SP"/>
    <s v="820"/>
    <n v="82"/>
    <x v="1"/>
    <s v="N"/>
    <s v="Y"/>
    <s v="N"/>
    <s v="N"/>
    <s v="N"/>
    <m/>
    <s v="LGD"/>
    <m/>
    <s v="LGD"/>
    <n v="1"/>
    <n v="9.9"/>
    <x v="11"/>
    <x v="0"/>
    <m/>
    <x v="2"/>
  </r>
  <r>
    <s v="3DD.003D7E52EA"/>
    <n v="76"/>
    <d v="2023-10-17T00:00:00"/>
    <s v="1336"/>
    <s v="NPT-2023-01-1336"/>
    <s v="SP"/>
    <s v="730"/>
    <n v="73"/>
    <x v="1"/>
    <s v="N"/>
    <s v="N"/>
    <s v="N"/>
    <s v="N"/>
    <s v="Y"/>
    <n v="4"/>
    <s v="LGD"/>
    <m/>
    <s v="LGD"/>
    <n v="1"/>
    <n v="9.9"/>
    <x v="0"/>
    <x v="1"/>
    <m/>
    <x v="0"/>
  </r>
  <r>
    <s v="3DD.003D7E488B"/>
    <n v="77"/>
    <d v="2023-10-17T00:00:00"/>
    <s v="1337"/>
    <s v="NPT-2023-01-1337"/>
    <s v="SP"/>
    <s v="815"/>
    <n v="81.5"/>
    <x v="1"/>
    <s v="N"/>
    <s v="N"/>
    <s v="N"/>
    <s v="N"/>
    <s v="Y"/>
    <n v="4"/>
    <s v="LGD"/>
    <m/>
    <s v="LGD"/>
    <n v="1"/>
    <n v="0.3"/>
    <x v="2"/>
    <x v="0"/>
    <m/>
    <x v="1"/>
  </r>
  <r>
    <s v="3DD.003D7E4E64"/>
    <n v="78"/>
    <d v="2023-10-17T00:00:00"/>
    <s v="1338"/>
    <s v="NPT-2023-01-1338"/>
    <s v="SP"/>
    <s v="845"/>
    <n v="84.5"/>
    <x v="1"/>
    <s v="Y"/>
    <s v="Y"/>
    <s v="N"/>
    <s v="N"/>
    <s v="N"/>
    <m/>
    <s v="LGD"/>
    <m/>
    <s v="LGD"/>
    <n v="1"/>
    <n v="9.9"/>
    <x v="4"/>
    <x v="4"/>
    <m/>
    <x v="0"/>
  </r>
  <r>
    <s v="3DD.003D7E4C05"/>
    <n v="79"/>
    <d v="2023-10-17T00:00:00"/>
    <s v="1339"/>
    <s v="NPT-2023-01-1339"/>
    <s v="SP"/>
    <s v="840"/>
    <n v="84"/>
    <x v="1"/>
    <s v="N"/>
    <s v="N"/>
    <s v="N"/>
    <s v="N"/>
    <s v="Y"/>
    <n v="4"/>
    <s v="LGD"/>
    <m/>
    <s v="LGD"/>
    <n v="1"/>
    <n v="9.9"/>
    <x v="10"/>
    <x v="4"/>
    <m/>
    <x v="0"/>
  </r>
  <r>
    <s v="3DD.003D7E4E91"/>
    <n v="80"/>
    <d v="2023-10-17T00:00:00"/>
    <s v="1340"/>
    <s v="NPT-2023-01-1340"/>
    <s v="SP"/>
    <s v="810"/>
    <n v="81"/>
    <x v="1"/>
    <s v="N"/>
    <s v="N"/>
    <s v="N"/>
    <s v="N"/>
    <s v="Y"/>
    <n v="4"/>
    <s v="LGD"/>
    <m/>
    <s v="LGD"/>
    <n v="1"/>
    <n v="0.3"/>
    <x v="18"/>
    <x v="0"/>
    <m/>
    <x v="1"/>
  </r>
  <r>
    <s v="3DD.003D7E541F"/>
    <n v="81"/>
    <d v="2023-10-24T00:00:00"/>
    <s v="2001"/>
    <s v="NPT-2023-01-2001"/>
    <s v="SP"/>
    <s v="850"/>
    <n v="85"/>
    <x v="0"/>
    <s v="N"/>
    <s v="N"/>
    <s v="N"/>
    <s v="N"/>
    <s v="Y"/>
    <n v="4"/>
    <s v="LGD"/>
    <m/>
    <s v="LGD"/>
    <n v="1"/>
    <n v="0.4"/>
    <x v="7"/>
    <x v="4"/>
    <m/>
    <x v="2"/>
  </r>
  <r>
    <s v="3DD.003D7E4D41"/>
    <n v="82"/>
    <d v="2023-10-24T00:00:00"/>
    <s v="2002"/>
    <s v="NPT-2023-01-2002"/>
    <s v="SP"/>
    <s v="795"/>
    <n v="79.5"/>
    <x v="0"/>
    <s v="N"/>
    <s v="N"/>
    <s v="N"/>
    <s v="N"/>
    <s v="Y"/>
    <n v="4"/>
    <s v="LGD"/>
    <m/>
    <s v="LGD"/>
    <n v="1"/>
    <n v="0.3"/>
    <x v="1"/>
    <x v="0"/>
    <m/>
    <x v="2"/>
  </r>
  <r>
    <s v="3DD.003D7E4E46"/>
    <n v="83"/>
    <d v="2023-10-24T00:00:00"/>
    <s v="2003"/>
    <s v="NPT-2023-01-2003"/>
    <s v="SP"/>
    <s v="750"/>
    <n v="75"/>
    <x v="0"/>
    <s v="N"/>
    <s v="N"/>
    <s v="N"/>
    <s v="N"/>
    <s v="Y"/>
    <n v="4"/>
    <s v="LGD"/>
    <m/>
    <s v="LGD"/>
    <n v="1"/>
    <n v="1.2"/>
    <x v="2"/>
    <x v="1"/>
    <m/>
    <x v="1"/>
  </r>
  <r>
    <s v="3DD.003D7E49D8"/>
    <n v="84"/>
    <d v="2023-10-24T00:00:00"/>
    <s v="2004"/>
    <s v="NPT-2023-01-2004"/>
    <s v="SP"/>
    <s v="770"/>
    <n v="77"/>
    <x v="0"/>
    <s v="N"/>
    <s v="N"/>
    <s v="N"/>
    <s v="N"/>
    <s v="Y"/>
    <n v="4"/>
    <s v="LGD"/>
    <m/>
    <s v="LGD"/>
    <n v="1"/>
    <n v="9.9"/>
    <x v="1"/>
    <x v="1"/>
    <m/>
    <x v="0"/>
  </r>
  <r>
    <s v="3DD.003D7E463C"/>
    <n v="85"/>
    <d v="2023-10-24T00:00:00"/>
    <s v="2005"/>
    <s v="NPT-2023-01-2005"/>
    <s v="SP"/>
    <s v="700"/>
    <n v="70"/>
    <x v="0"/>
    <s v="N"/>
    <s v="N"/>
    <s v="N"/>
    <s v="N"/>
    <s v="Y"/>
    <n v="4"/>
    <s v="LGD"/>
    <m/>
    <s v="LGD"/>
    <n v="1"/>
    <n v="0.3"/>
    <x v="4"/>
    <x v="3"/>
    <m/>
    <x v="0"/>
  </r>
  <r>
    <s v="3DD.003D7E494A"/>
    <n v="86"/>
    <d v="2023-10-24T00:00:00"/>
    <s v="2006"/>
    <s v="NPT-2023-01-2006"/>
    <s v="SP"/>
    <s v="800"/>
    <n v="80"/>
    <x v="0"/>
    <s v="N"/>
    <s v="N"/>
    <s v="N"/>
    <s v="N"/>
    <s v="Y"/>
    <n v="4"/>
    <s v="LGD"/>
    <m/>
    <s v="LGD"/>
    <n v="1"/>
    <n v="0.3"/>
    <x v="4"/>
    <x v="0"/>
    <m/>
    <x v="0"/>
  </r>
  <r>
    <s v="3DD.003D7E4D64"/>
    <n v="87"/>
    <d v="2023-10-24T00:00:00"/>
    <s v="2007"/>
    <s v="NPT-2023-01-2007"/>
    <s v="SP"/>
    <s v="820"/>
    <n v="82"/>
    <x v="0"/>
    <s v="N"/>
    <s v="N"/>
    <s v="N"/>
    <s v="N"/>
    <s v="Y"/>
    <n v="4"/>
    <s v="LGD"/>
    <m/>
    <s v="LGD"/>
    <n v="1"/>
    <n v="0.4"/>
    <x v="1"/>
    <x v="0"/>
    <m/>
    <x v="2"/>
  </r>
  <r>
    <s v="3DD.003D7E4FC5"/>
    <n v="88"/>
    <d v="2023-10-24T00:00:00"/>
    <s v="2008"/>
    <s v="NPT-2023-01-2008"/>
    <s v="SP"/>
    <s v="780"/>
    <n v="78"/>
    <x v="0"/>
    <s v="N"/>
    <s v="N"/>
    <s v="N"/>
    <s v="N"/>
    <s v="Y"/>
    <n v="4"/>
    <s v="LGD"/>
    <m/>
    <s v="LGD"/>
    <n v="1"/>
    <n v="0.3"/>
    <x v="5"/>
    <x v="0"/>
    <m/>
    <x v="0"/>
  </r>
  <r>
    <s v="3DD.003D7E497A"/>
    <n v="89"/>
    <d v="2023-10-24T00:00:00"/>
    <s v="2009"/>
    <s v="NPT-2023-01-2009"/>
    <s v="SP"/>
    <s v="730"/>
    <n v="73"/>
    <x v="0"/>
    <s v="N"/>
    <s v="N"/>
    <s v="N"/>
    <s v="N"/>
    <s v="Y"/>
    <n v="4"/>
    <s v="LGD"/>
    <m/>
    <s v="LGD"/>
    <n v="1"/>
    <n v="9.9"/>
    <x v="5"/>
    <x v="1"/>
    <m/>
    <x v="0"/>
  </r>
  <r>
    <s v="3DD.003D7E4955"/>
    <n v="90"/>
    <d v="2023-10-24T00:00:00"/>
    <s v="2010"/>
    <s v="NPT-2023-01-2010"/>
    <s v="SP"/>
    <s v="740"/>
    <n v="74"/>
    <x v="0"/>
    <s v="N"/>
    <s v="N"/>
    <s v="N"/>
    <s v="N"/>
    <s v="Y"/>
    <n v="4"/>
    <s v="LGD"/>
    <m/>
    <s v="LGD"/>
    <n v="1"/>
    <n v="0.3"/>
    <x v="4"/>
    <x v="1"/>
    <m/>
    <x v="0"/>
  </r>
  <r>
    <s v="3DD.003D7E49F0"/>
    <n v="91"/>
    <d v="2023-10-24T00:00:00"/>
    <s v="2011"/>
    <s v="NPT-2023-01-2011"/>
    <s v="SP"/>
    <s v="770"/>
    <n v="77"/>
    <x v="0"/>
    <s v="N"/>
    <s v="N"/>
    <s v="N"/>
    <s v="N"/>
    <s v="Y"/>
    <n v="4"/>
    <s v="LGD"/>
    <m/>
    <s v="LGD"/>
    <n v="1"/>
    <n v="0.3"/>
    <x v="1"/>
    <x v="1"/>
    <m/>
    <x v="0"/>
  </r>
  <r>
    <s v="3DD.003D7E48AC"/>
    <n v="92"/>
    <d v="2023-10-24T00:00:00"/>
    <s v="2012"/>
    <s v="NPT-2023-01-2012"/>
    <s v="SP"/>
    <s v="755"/>
    <n v="75.5"/>
    <x v="0"/>
    <s v="N"/>
    <s v="N"/>
    <s v="N"/>
    <s v="N"/>
    <s v="Y"/>
    <n v="4"/>
    <s v="LGD"/>
    <m/>
    <s v="LGD"/>
    <n v="1"/>
    <n v="0.3"/>
    <x v="5"/>
    <x v="1"/>
    <m/>
    <x v="0"/>
  </r>
  <r>
    <s v="3DD.003D7E48AF"/>
    <n v="93"/>
    <d v="2023-10-24T00:00:00"/>
    <s v="2013"/>
    <s v="NPT-2023-01-2013"/>
    <s v="SP"/>
    <s v="770"/>
    <n v="77"/>
    <x v="0"/>
    <s v="N"/>
    <s v="N"/>
    <s v="N"/>
    <s v="N"/>
    <s v="Y"/>
    <n v="4"/>
    <s v="LGD"/>
    <m/>
    <s v="LGD"/>
    <n v="1"/>
    <n v="0.3"/>
    <x v="4"/>
    <x v="1"/>
    <m/>
    <x v="0"/>
  </r>
  <r>
    <s v="3DD.003D7E49CF"/>
    <n v="94"/>
    <d v="2023-10-24T00:00:00"/>
    <s v="2014"/>
    <s v="NPT-2023-01-2014"/>
    <s v="SP"/>
    <s v="720"/>
    <n v="72"/>
    <x v="0"/>
    <s v="N"/>
    <s v="N"/>
    <s v="N"/>
    <s v="N"/>
    <s v="Y"/>
    <n v="4"/>
    <s v="LGD"/>
    <m/>
    <s v="LGD"/>
    <n v="1"/>
    <n v="0.3"/>
    <x v="4"/>
    <x v="3"/>
    <m/>
    <x v="0"/>
  </r>
  <r>
    <s v="3DD.003D7E496B"/>
    <n v="95"/>
    <d v="2023-10-24T00:00:00"/>
    <s v="2015"/>
    <s v="NPT-2023-01-2015"/>
    <s v="SP"/>
    <s v="725"/>
    <n v="72.5"/>
    <x v="0"/>
    <s v="N"/>
    <s v="N"/>
    <s v="N"/>
    <s v="N"/>
    <s v="Y"/>
    <n v="4"/>
    <s v="LGD"/>
    <m/>
    <s v="LGD"/>
    <n v="1"/>
    <n v="0.3"/>
    <x v="0"/>
    <x v="3"/>
    <m/>
    <x v="0"/>
  </r>
  <r>
    <s v="3DD.003D7E4D25"/>
    <n v="96"/>
    <d v="2023-10-24T00:00:00"/>
    <s v="2016"/>
    <s v="NPT-2023-01-2016"/>
    <s v="SP"/>
    <s v="735"/>
    <n v="73.5"/>
    <x v="0"/>
    <s v="N"/>
    <s v="N"/>
    <s v="N"/>
    <s v="N"/>
    <s v="Y"/>
    <n v="4"/>
    <s v="LGD"/>
    <m/>
    <s v="LGD"/>
    <n v="1"/>
    <n v="0.3"/>
    <x v="4"/>
    <x v="1"/>
    <m/>
    <x v="0"/>
  </r>
  <r>
    <s v="3DD.003D7E4FAE"/>
    <n v="97"/>
    <d v="2023-10-24T00:00:00"/>
    <s v="2017"/>
    <s v="NPT-2023-01-2017"/>
    <s v="SP"/>
    <s v="740"/>
    <n v="74"/>
    <x v="0"/>
    <s v="N"/>
    <s v="N"/>
    <s v="N"/>
    <s v="N"/>
    <s v="Y"/>
    <n v="5"/>
    <s v="LGD"/>
    <m/>
    <s v="LGD"/>
    <n v="1"/>
    <n v="0.3"/>
    <x v="10"/>
    <x v="1"/>
    <m/>
    <x v="0"/>
  </r>
  <r>
    <s v="3DD.003D7E4BB2"/>
    <n v="98"/>
    <d v="2023-10-24T00:00:00"/>
    <s v="2018"/>
    <s v="NPT-2023-01-2018"/>
    <s v="SP"/>
    <s v="735"/>
    <n v="73.5"/>
    <x v="0"/>
    <s v="N"/>
    <s v="N"/>
    <s v="N"/>
    <s v="N"/>
    <s v="Y"/>
    <n v="5"/>
    <s v="LGD"/>
    <m/>
    <s v="LGD"/>
    <n v="1"/>
    <n v="9.9"/>
    <x v="2"/>
    <x v="1"/>
    <m/>
    <x v="1"/>
  </r>
  <r>
    <s v="3DD.003D7E4EDC"/>
    <n v="99"/>
    <d v="2023-10-24T00:00:00"/>
    <s v="2019"/>
    <s v="NPT-2023-01-2019"/>
    <s v="SP"/>
    <s v="820"/>
    <n v="82"/>
    <x v="0"/>
    <s v="N"/>
    <s v="N"/>
    <s v="N"/>
    <s v="N"/>
    <s v="Y"/>
    <n v="5"/>
    <s v="LGD"/>
    <m/>
    <s v="LGD"/>
    <n v="1"/>
    <n v="0.3"/>
    <x v="2"/>
    <x v="0"/>
    <m/>
    <x v="1"/>
  </r>
  <r>
    <s v="3DD.003D7E4E62"/>
    <n v="100"/>
    <d v="2023-10-24T00:00:00"/>
    <s v="2020"/>
    <s v="NPT-2023-01-2020"/>
    <s v="SP"/>
    <s v="870"/>
    <n v="87"/>
    <x v="0"/>
    <s v="N"/>
    <s v="N"/>
    <s v="N"/>
    <s v="N"/>
    <s v="Y"/>
    <n v="5"/>
    <s v="LGD"/>
    <m/>
    <s v="LGD"/>
    <n v="1"/>
    <n v="0.3"/>
    <x v="6"/>
    <x v="4"/>
    <m/>
    <x v="0"/>
  </r>
  <r>
    <s v="3DD.003D7E4EB7"/>
    <n v="102"/>
    <d v="2023-10-24T00:00:00"/>
    <s v="2022"/>
    <s v="NPT-2023-01-2022"/>
    <s v="SP"/>
    <s v="830"/>
    <n v="83"/>
    <x v="0"/>
    <s v="N"/>
    <s v="N"/>
    <s v="N"/>
    <s v="N"/>
    <s v="Y"/>
    <n v="5"/>
    <s v="LGD"/>
    <m/>
    <s v="LGD"/>
    <n v="1"/>
    <n v="0.3"/>
    <x v="6"/>
    <x v="4"/>
    <m/>
    <x v="0"/>
  </r>
  <r>
    <s v="3DD.003D7E49CE"/>
    <n v="103"/>
    <d v="2023-10-24T00:00:00"/>
    <s v="2023"/>
    <s v="NPT-2023-01-2023"/>
    <s v="SP"/>
    <s v="740"/>
    <n v="74"/>
    <x v="0"/>
    <s v="N"/>
    <s v="N"/>
    <s v="N"/>
    <s v="N"/>
    <s v="Y"/>
    <n v="5"/>
    <s v="Yes"/>
    <m/>
    <s v="LGD"/>
    <n v="1"/>
    <n v="0.3"/>
    <x v="2"/>
    <x v="1"/>
    <m/>
    <x v="1"/>
  </r>
  <r>
    <s v="3DD.003D7E496A"/>
    <n v="105"/>
    <d v="2023-10-24T00:00:00"/>
    <s v="2025"/>
    <s v="NPT-2023-01-2025"/>
    <s v="SP"/>
    <s v="800"/>
    <n v="80"/>
    <x v="0"/>
    <s v="N"/>
    <s v="N"/>
    <s v="N"/>
    <s v="N"/>
    <s v="Y"/>
    <n v="5"/>
    <s v="LGD"/>
    <m/>
    <s v="LGD"/>
    <n v="1"/>
    <n v="0.4"/>
    <x v="1"/>
    <x v="0"/>
    <m/>
    <x v="2"/>
  </r>
  <r>
    <s v="3DD.003D7E4F72"/>
    <n v="106"/>
    <d v="2023-10-24T00:00:00"/>
    <s v="2026"/>
    <s v="NPT-2023-01-2026"/>
    <s v="SP"/>
    <s v="815"/>
    <n v="81.5"/>
    <x v="0"/>
    <s v="N"/>
    <s v="N"/>
    <s v="N"/>
    <s v="N"/>
    <s v="Y"/>
    <n v="5"/>
    <s v="LGD"/>
    <m/>
    <s v="LGD"/>
    <n v="1"/>
    <n v="0.3"/>
    <x v="4"/>
    <x v="0"/>
    <m/>
    <x v="0"/>
  </r>
  <r>
    <s v="3DD.003D7E48C2"/>
    <n v="107"/>
    <d v="2023-10-24T00:00:00"/>
    <s v="2028"/>
    <s v="NPT-2023-01-2028"/>
    <s v="SP"/>
    <s v="720"/>
    <n v="72"/>
    <x v="0"/>
    <s v="N"/>
    <s v="N"/>
    <s v="N"/>
    <s v="N"/>
    <s v="Y"/>
    <n v="5"/>
    <s v="LGD"/>
    <m/>
    <s v="LGD"/>
    <n v="1"/>
    <n v="0.3"/>
    <x v="4"/>
    <x v="3"/>
    <m/>
    <x v="0"/>
  </r>
  <r>
    <s v="3DD.003D7E4B98"/>
    <n v="108"/>
    <d v="2023-10-24T00:00:00"/>
    <s v="2029"/>
    <s v="NPT-2023-01-2029"/>
    <s v="SP"/>
    <s v="740"/>
    <n v="74"/>
    <x v="0"/>
    <s v="N"/>
    <s v="N"/>
    <s v="N"/>
    <s v="N"/>
    <s v="Y"/>
    <n v="5"/>
    <s v="LGD"/>
    <m/>
    <s v="LGD"/>
    <n v="1"/>
    <n v="0.3"/>
    <x v="2"/>
    <x v="1"/>
    <m/>
    <x v="1"/>
  </r>
  <r>
    <s v="3DD.003D7E546C"/>
    <n v="109"/>
    <d v="2023-10-24T00:00:00"/>
    <s v="2030"/>
    <s v="NPT-2023-01-2030"/>
    <s v="SP"/>
    <s v="800"/>
    <n v="80"/>
    <x v="0"/>
    <s v="N"/>
    <s v="N"/>
    <s v="N"/>
    <s v="N"/>
    <s v="Y"/>
    <n v="5"/>
    <s v="LGD"/>
    <m/>
    <s v="LGD"/>
    <n v="1"/>
    <n v="0.3"/>
    <x v="2"/>
    <x v="0"/>
    <m/>
    <x v="1"/>
  </r>
  <r>
    <s v="3DD.003D7E4EF9"/>
    <n v="110"/>
    <d v="2023-10-24T00:00:00"/>
    <s v="2031"/>
    <s v="NPT-2023-01-2031"/>
    <s v="SP"/>
    <s v="820"/>
    <n v="82"/>
    <x v="0"/>
    <s v="N"/>
    <s v="N"/>
    <s v="N"/>
    <s v="N"/>
    <s v="Y"/>
    <n v="5"/>
    <s v="LGD"/>
    <m/>
    <s v="LGD"/>
    <n v="1"/>
    <n v="9.9"/>
    <x v="2"/>
    <x v="0"/>
    <m/>
    <x v="1"/>
  </r>
  <r>
    <s v="3DD.003D7E4972"/>
    <n v="111"/>
    <d v="2023-10-24T00:00:00"/>
    <s v="2032"/>
    <s v="NPT-2023-01-2032"/>
    <s v="SP"/>
    <s v="785"/>
    <n v="78.5"/>
    <x v="0"/>
    <s v="N"/>
    <s v="N"/>
    <s v="N"/>
    <s v="N"/>
    <s v="Y"/>
    <n v="5"/>
    <s v="LGD"/>
    <m/>
    <s v="LGD"/>
    <n v="1"/>
    <n v="0.3"/>
    <x v="1"/>
    <x v="0"/>
    <m/>
    <x v="0"/>
  </r>
  <r>
    <s v="3DD.003D7E4D3E"/>
    <n v="112"/>
    <d v="2023-10-24T00:00:00"/>
    <s v="2033"/>
    <s v="NPT-2023-01-2033"/>
    <s v="SP"/>
    <s v="840"/>
    <n v="84"/>
    <x v="0"/>
    <s v="N"/>
    <s v="N"/>
    <s v="N"/>
    <s v="N"/>
    <s v="Y"/>
    <n v="5"/>
    <s v="LGD"/>
    <m/>
    <s v="LGD"/>
    <n v="1"/>
    <n v="0.3"/>
    <x v="4"/>
    <x v="4"/>
    <m/>
    <x v="0"/>
  </r>
  <r>
    <s v="3DD.003D7E4FC0"/>
    <n v="113"/>
    <d v="2023-10-24T00:00:00"/>
    <s v="2034"/>
    <s v="NPT-2023-01-2034"/>
    <s v="SP"/>
    <s v="810"/>
    <n v="81"/>
    <x v="0"/>
    <s v="N"/>
    <s v="N"/>
    <s v="N"/>
    <s v="N"/>
    <s v="Y"/>
    <n v="5"/>
    <s v="LGD"/>
    <m/>
    <s v="LGD"/>
    <n v="1"/>
    <n v="0.4"/>
    <x v="6"/>
    <x v="0"/>
    <m/>
    <x v="2"/>
  </r>
  <r>
    <s v="3DD.003D7E4EAD"/>
    <n v="114"/>
    <d v="2023-10-24T00:00:00"/>
    <s v="2035"/>
    <s v="NPT-2023-01-2035"/>
    <s v="SP"/>
    <s v="760"/>
    <n v="76"/>
    <x v="0"/>
    <s v="N"/>
    <s v="N"/>
    <s v="N"/>
    <s v="N"/>
    <s v="Y"/>
    <n v="5"/>
    <s v="LGD"/>
    <m/>
    <s v="LGD"/>
    <n v="1"/>
    <n v="0.3"/>
    <x v="6"/>
    <x v="1"/>
    <m/>
    <x v="0"/>
  </r>
  <r>
    <s v="3DD.003D7E5415"/>
    <n v="115"/>
    <d v="2023-10-24T00:00:00"/>
    <s v="2036"/>
    <s v="NPT-2023-01-2036"/>
    <s v="SP"/>
    <s v="850"/>
    <n v="85"/>
    <x v="0"/>
    <s v="N"/>
    <s v="N"/>
    <s v="N"/>
    <s v="N"/>
    <s v="Y"/>
    <n v="5"/>
    <s v="LGD"/>
    <m/>
    <s v="LGD"/>
    <n v="1"/>
    <n v="1.3"/>
    <x v="22"/>
    <x v="4"/>
    <m/>
    <x v="1"/>
  </r>
  <r>
    <s v="3DD.003D7E4939"/>
    <n v="116"/>
    <d v="2023-10-24T00:00:00"/>
    <s v="2037"/>
    <s v="NPT-2023-01-2037"/>
    <s v="SP"/>
    <s v="750"/>
    <n v="75"/>
    <x v="0"/>
    <s v="N"/>
    <s v="N"/>
    <s v="N"/>
    <s v="N"/>
    <s v="Y"/>
    <n v="6"/>
    <s v="LGD"/>
    <m/>
    <s v="LGD"/>
    <n v="1"/>
    <n v="0.3"/>
    <x v="2"/>
    <x v="1"/>
    <m/>
    <x v="1"/>
  </r>
  <r>
    <s v="3DD.003D7E4E48"/>
    <n v="117"/>
    <d v="2023-10-24T00:00:00"/>
    <s v="2038"/>
    <s v="NPT-2023-01-2038"/>
    <s v="SP"/>
    <s v="770"/>
    <n v="77"/>
    <x v="0"/>
    <s v="N"/>
    <s v="N"/>
    <s v="N"/>
    <s v="N"/>
    <s v="Y"/>
    <n v="6"/>
    <s v="LGD"/>
    <m/>
    <s v="LGD"/>
    <n v="1"/>
    <n v="0.2"/>
    <x v="2"/>
    <x v="1"/>
    <m/>
    <x v="1"/>
  </r>
  <r>
    <s v="3DD.003D7E4F8C"/>
    <n v="118"/>
    <d v="2023-10-25T00:00:00"/>
    <s v="2039"/>
    <s v="NPT-2023-01-2039"/>
    <s v="SP"/>
    <s v="800"/>
    <n v="80"/>
    <x v="0"/>
    <s v="Y"/>
    <s v="Y"/>
    <s v="N"/>
    <s v="N"/>
    <s v="N"/>
    <m/>
    <s v="LGD"/>
    <m/>
    <s v="LGD"/>
    <n v="1"/>
    <n v="9.9"/>
    <x v="19"/>
    <x v="0"/>
    <m/>
    <x v="1"/>
  </r>
  <r>
    <s v="3DD.003D7E4998"/>
    <n v="119"/>
    <d v="2023-10-25T00:00:00"/>
    <s v="2040"/>
    <s v="NPT-2023-01-2040"/>
    <s v="SP"/>
    <s v="810"/>
    <n v="81"/>
    <x v="0"/>
    <s v="Y"/>
    <s v="Y"/>
    <s v="N"/>
    <s v="N"/>
    <s v="N"/>
    <m/>
    <s v="LGD"/>
    <m/>
    <s v="LGD"/>
    <n v="1"/>
    <n v="9.9"/>
    <x v="13"/>
    <x v="0"/>
    <m/>
    <x v="0"/>
  </r>
  <r>
    <s v="3DD.003D7E49C3"/>
    <n v="120"/>
    <d v="2023-10-25T00:00:00"/>
    <s v="2041"/>
    <s v="NPT-2023-01-2041"/>
    <s v="SP"/>
    <s v="780"/>
    <n v="78"/>
    <x v="0"/>
    <s v="N"/>
    <s v="N"/>
    <s v="N"/>
    <s v="N"/>
    <s v="Y"/>
    <n v="7"/>
    <s v="LGD"/>
    <m/>
    <s v="LGD"/>
    <n v="1"/>
    <n v="0.2"/>
    <x v="4"/>
    <x v="0"/>
    <m/>
    <x v="0"/>
  </r>
  <r>
    <s v="3DD.003D7E4F25"/>
    <n v="121"/>
    <d v="2023-10-25T00:00:00"/>
    <s v="2042"/>
    <s v="NPT-2023-01-2042"/>
    <s v="SP"/>
    <s v="905"/>
    <n v="90.5"/>
    <x v="0"/>
    <s v="N"/>
    <s v="N"/>
    <s v="N"/>
    <s v="N"/>
    <s v="Y"/>
    <n v="7"/>
    <s v="LGD"/>
    <m/>
    <s v="LGD"/>
    <n v="1"/>
    <n v="0.4"/>
    <x v="2"/>
    <x v="5"/>
    <m/>
    <x v="1"/>
  </r>
  <r>
    <s v="3DD.003D7E4EFA"/>
    <n v="122"/>
    <d v="2023-10-25T00:00:00"/>
    <s v="2043"/>
    <s v="NPT-2023-01-2043"/>
    <s v="SP"/>
    <s v="810"/>
    <n v="81"/>
    <x v="0"/>
    <s v="Y"/>
    <s v="Y"/>
    <s v="N"/>
    <s v="N"/>
    <s v="N"/>
    <m/>
    <s v="LGD"/>
    <m/>
    <s v="LGD"/>
    <n v="1"/>
    <n v="9.9"/>
    <x v="6"/>
    <x v="0"/>
    <m/>
    <x v="0"/>
  </r>
  <r>
    <s v="3DD.003D7E4978"/>
    <n v="123"/>
    <d v="2023-10-25T00:00:00"/>
    <s v="2044"/>
    <s v="NPT-2023-01-2044"/>
    <s v="SP"/>
    <s v="800"/>
    <n v="80"/>
    <x v="0"/>
    <s v="N"/>
    <s v="N"/>
    <s v="N"/>
    <s v="N"/>
    <s v="Y"/>
    <n v="7"/>
    <s v="LGD"/>
    <m/>
    <s v="LGD"/>
    <n v="1"/>
    <n v="0.3"/>
    <x v="1"/>
    <x v="0"/>
    <m/>
    <x v="0"/>
  </r>
  <r>
    <s v="3DD.003D7E4654"/>
    <n v="124"/>
    <d v="2023-10-25T00:00:00"/>
    <s v="2045"/>
    <s v="NPT-2023-01-2045"/>
    <s v="SP"/>
    <s v="725"/>
    <n v="72.5"/>
    <x v="0"/>
    <s v="N"/>
    <s v="N"/>
    <s v="N"/>
    <s v="N"/>
    <s v="Y"/>
    <n v="7"/>
    <s v="LGD"/>
    <m/>
    <s v="LGD"/>
    <n v="1"/>
    <n v="0.3"/>
    <x v="22"/>
    <x v="3"/>
    <m/>
    <x v="1"/>
  </r>
  <r>
    <s v="3DD.003D7E4E37"/>
    <n v="125"/>
    <d v="2023-10-25T00:00:00"/>
    <s v="2046"/>
    <s v="NPT-2023-01-2046"/>
    <s v="SP"/>
    <s v="740"/>
    <n v="74"/>
    <x v="0"/>
    <s v="N"/>
    <s v="N"/>
    <s v="N"/>
    <s v="N"/>
    <s v="Y"/>
    <n v="7"/>
    <s v="LGD"/>
    <m/>
    <s v="LGD"/>
    <n v="1"/>
    <n v="0.3"/>
    <x v="1"/>
    <x v="1"/>
    <m/>
    <x v="0"/>
  </r>
  <r>
    <s v="3DD.003D7E4F79"/>
    <n v="126"/>
    <d v="2023-10-25T00:00:00"/>
    <s v="2047"/>
    <s v="NPT-2023-01-2047"/>
    <s v="SP"/>
    <s v="860"/>
    <n v="86"/>
    <x v="0"/>
    <s v="Y"/>
    <s v="Y"/>
    <s v="N"/>
    <s v="N"/>
    <s v="N"/>
    <m/>
    <s v="LGD"/>
    <m/>
    <s v="LGD"/>
    <n v="1"/>
    <n v="9.9"/>
    <x v="4"/>
    <x v="4"/>
    <m/>
    <x v="0"/>
  </r>
  <r>
    <s v="3DD.003D7E4ED9"/>
    <n v="127"/>
    <d v="2023-10-25T00:00:00"/>
    <s v="2048"/>
    <s v="NPT-2023-01-2048"/>
    <s v="SP"/>
    <s v="770"/>
    <n v="77"/>
    <x v="0"/>
    <s v="N"/>
    <s v="N"/>
    <s v="N"/>
    <s v="N"/>
    <s v="Y"/>
    <n v="7"/>
    <s v="LGD"/>
    <m/>
    <s v="LGD"/>
    <n v="1"/>
    <n v="0.3"/>
    <x v="6"/>
    <x v="1"/>
    <m/>
    <x v="0"/>
  </r>
  <r>
    <s v="3DD.003D7E48CC"/>
    <n v="128"/>
    <d v="2023-10-25T00:00:00"/>
    <s v="2049"/>
    <s v="NPT-2023-01-2049"/>
    <s v="SP"/>
    <s v="790"/>
    <n v="79"/>
    <x v="0"/>
    <s v="N"/>
    <s v="N"/>
    <s v="N"/>
    <s v="N"/>
    <s v="Y"/>
    <n v="7"/>
    <s v="LGD"/>
    <m/>
    <s v="LGD"/>
    <n v="1"/>
    <n v="0.3"/>
    <x v="2"/>
    <x v="0"/>
    <m/>
    <x v="1"/>
  </r>
  <r>
    <s v="3DD.003D7E4EBA"/>
    <n v="129"/>
    <d v="2023-10-25T00:00:00"/>
    <s v="2050"/>
    <s v="NPT-2023-01-2050"/>
    <s v="SP"/>
    <s v="845"/>
    <n v="84.5"/>
    <x v="0"/>
    <s v="N"/>
    <s v="N"/>
    <s v="N"/>
    <s v="N"/>
    <s v="Y"/>
    <n v="7"/>
    <s v="LGD"/>
    <m/>
    <s v="LGD"/>
    <n v="1"/>
    <n v="0.2"/>
    <x v="13"/>
    <x v="4"/>
    <m/>
    <x v="0"/>
  </r>
  <r>
    <s v="3DD.003D7E4656"/>
    <n v="130"/>
    <d v="2023-10-25T00:00:00"/>
    <s v="2051"/>
    <s v="NPT-2023-01-2051"/>
    <s v="SP"/>
    <s v="730"/>
    <n v="73"/>
    <x v="0"/>
    <s v="Y"/>
    <s v="Y"/>
    <s v="N"/>
    <s v="N"/>
    <s v="N"/>
    <m/>
    <s v="LGD"/>
    <m/>
    <s v="LGD"/>
    <n v="1"/>
    <n v="9.9"/>
    <x v="11"/>
    <x v="1"/>
    <m/>
    <x v="2"/>
  </r>
  <r>
    <s v="3DD.003D7E49A2"/>
    <n v="131"/>
    <d v="2023-10-25T00:00:00"/>
    <s v="2052"/>
    <s v="NPT-2023-01-2052"/>
    <s v="SP"/>
    <s v="720"/>
    <n v="72"/>
    <x v="0"/>
    <s v="N"/>
    <s v="N"/>
    <s v="N"/>
    <s v="N"/>
    <s v="Y"/>
    <n v="7"/>
    <s v="LGD"/>
    <m/>
    <s v="LGD"/>
    <n v="1"/>
    <n v="0.3"/>
    <x v="17"/>
    <x v="3"/>
    <m/>
    <x v="0"/>
  </r>
  <r>
    <s v="3DD.003D7E4EF6"/>
    <n v="132"/>
    <d v="2023-10-25T00:00:00"/>
    <s v="2053"/>
    <s v="NPT-2023-01-2053"/>
    <s v="SP"/>
    <s v="800"/>
    <n v="80"/>
    <x v="0"/>
    <s v="N"/>
    <s v="N"/>
    <s v="N"/>
    <s v="N"/>
    <s v="Y"/>
    <n v="7"/>
    <s v="LGD"/>
    <m/>
    <s v="LGD"/>
    <n v="1"/>
    <n v="0.3"/>
    <x v="10"/>
    <x v="0"/>
    <m/>
    <x v="0"/>
  </r>
  <r>
    <s v="3DD.003D7E4F78"/>
    <n v="133"/>
    <d v="2023-10-25T00:00:00"/>
    <s v="2054"/>
    <s v="NPT-2023-01-2054"/>
    <s v="SP"/>
    <s v="795"/>
    <n v="79.5"/>
    <x v="0"/>
    <s v="N"/>
    <s v="N"/>
    <s v="N"/>
    <s v="N"/>
    <s v="Y"/>
    <n v="7"/>
    <s v="LGD"/>
    <m/>
    <s v="LGD"/>
    <n v="1"/>
    <n v="0.3"/>
    <x v="1"/>
    <x v="0"/>
    <m/>
    <x v="0"/>
  </r>
  <r>
    <s v="3DD.003D7E4FA6"/>
    <n v="134"/>
    <d v="2023-10-25T00:00:00"/>
    <s v="2055"/>
    <s v="NPT-2023-01-2055"/>
    <s v="SP"/>
    <s v="805"/>
    <n v="80.5"/>
    <x v="0"/>
    <s v="N"/>
    <s v="N"/>
    <s v="N"/>
    <s v="N"/>
    <s v="Y"/>
    <n v="7"/>
    <s v="LGD"/>
    <m/>
    <s v="LGD"/>
    <n v="1"/>
    <n v="0.3"/>
    <x v="4"/>
    <x v="0"/>
    <m/>
    <x v="0"/>
  </r>
  <r>
    <s v="3DD.003D7E4A2C"/>
    <n v="135"/>
    <d v="2023-10-25T00:00:00"/>
    <s v="2056"/>
    <s v="NPT-2023-01-2056"/>
    <s v="SP"/>
    <s v="755"/>
    <n v="75.5"/>
    <x v="0"/>
    <s v="N"/>
    <s v="N"/>
    <s v="N"/>
    <s v="N"/>
    <s v="Y"/>
    <n v="7"/>
    <s v="LGD"/>
    <m/>
    <s v="LGD"/>
    <n v="1"/>
    <n v="0.3"/>
    <x v="18"/>
    <x v="1"/>
    <m/>
    <x v="1"/>
  </r>
  <r>
    <s v="3DD.003D7E464F"/>
    <n v="136"/>
    <d v="2023-10-25T00:00:00"/>
    <s v="2057"/>
    <s v="NPT-2023-01-2057"/>
    <s v="SP"/>
    <s v="785"/>
    <n v="78.5"/>
    <x v="0"/>
    <s v="Y"/>
    <s v="Y"/>
    <s v="N"/>
    <s v="N"/>
    <s v="N"/>
    <m/>
    <s v="LGD"/>
    <m/>
    <s v="LGD"/>
    <n v="1"/>
    <n v="9.9"/>
    <x v="19"/>
    <x v="0"/>
    <m/>
    <x v="1"/>
  </r>
  <r>
    <s v="3DD.003D7E49C5"/>
    <n v="137"/>
    <d v="2023-10-25T00:00:00"/>
    <s v="2058"/>
    <s v="NPT-2023-01-2058"/>
    <s v="SP"/>
    <s v="720"/>
    <n v="72"/>
    <x v="0"/>
    <s v="N"/>
    <s v="N"/>
    <s v="N"/>
    <s v="N"/>
    <s v="Y"/>
    <n v="7"/>
    <s v="LGD"/>
    <m/>
    <s v="LGD"/>
    <n v="1"/>
    <n v="0.3"/>
    <x v="0"/>
    <x v="3"/>
    <m/>
    <x v="0"/>
  </r>
  <r>
    <s v="3DD.003D7E4EC1"/>
    <n v="138"/>
    <d v="2023-10-25T00:00:00"/>
    <s v="2059"/>
    <s v="NPT-2023-01-2059"/>
    <s v="SP"/>
    <s v="760"/>
    <n v="76"/>
    <x v="0"/>
    <s v="N"/>
    <s v="N"/>
    <s v="N"/>
    <s v="N"/>
    <s v="Y"/>
    <n v="7"/>
    <s v="LGD"/>
    <m/>
    <s v="LGD"/>
    <n v="1"/>
    <n v="1.2"/>
    <x v="2"/>
    <x v="1"/>
    <m/>
    <x v="1"/>
  </r>
  <r>
    <s v="3DD.003D7E4FB0"/>
    <n v="139"/>
    <d v="2023-10-25T00:00:00"/>
    <s v="2060"/>
    <s v="NPT-2023-01-2060"/>
    <s v="SP"/>
    <s v="765"/>
    <n v="76.5"/>
    <x v="0"/>
    <s v="N"/>
    <s v="N"/>
    <s v="N"/>
    <s v="N"/>
    <s v="Y"/>
    <n v="8"/>
    <s v="LGD"/>
    <m/>
    <s v="LGD"/>
    <n v="1"/>
    <n v="0.3"/>
    <x v="2"/>
    <x v="1"/>
    <m/>
    <x v="1"/>
  </r>
  <r>
    <s v="3DD.003D7E49B5"/>
    <n v="140"/>
    <d v="2023-10-25T00:00:00"/>
    <s v="2061"/>
    <s v="NPT-2023-01-2061"/>
    <s v="SP"/>
    <s v="810"/>
    <n v="81"/>
    <x v="0"/>
    <s v="N"/>
    <s v="N"/>
    <s v="N"/>
    <s v="N"/>
    <s v="Y"/>
    <n v="8"/>
    <s v="LGD"/>
    <m/>
    <s v="LGD"/>
    <n v="1"/>
    <n v="9.9"/>
    <x v="0"/>
    <x v="0"/>
    <m/>
    <x v="0"/>
  </r>
  <r>
    <s v="3DD.003E5111AD"/>
    <n v="141"/>
    <d v="2023-10-25T00:00:00"/>
    <s v="2062"/>
    <s v="NPT-2023-01-2062"/>
    <s v="SP"/>
    <s v="810"/>
    <n v="81"/>
    <x v="0"/>
    <s v="Y"/>
    <s v="Y"/>
    <s v="N"/>
    <s v="N"/>
    <s v="N"/>
    <m/>
    <s v="LGD"/>
    <m/>
    <s v="LGD"/>
    <n v="1"/>
    <n v="9.9"/>
    <x v="11"/>
    <x v="0"/>
    <m/>
    <x v="2"/>
  </r>
  <r>
    <s v="3DD.003D7E4EC7"/>
    <n v="142"/>
    <d v="2023-10-25T00:00:00"/>
    <s v="2063"/>
    <s v="NPT-2023-01-2063"/>
    <s v="SP"/>
    <s v="825"/>
    <n v="82.5"/>
    <x v="0"/>
    <s v="N"/>
    <s v="N"/>
    <s v="N"/>
    <s v="N"/>
    <s v="Y"/>
    <n v="8"/>
    <s v="LGD"/>
    <m/>
    <s v="LGD"/>
    <n v="1"/>
    <n v="0.3"/>
    <x v="10"/>
    <x v="0"/>
    <m/>
    <x v="0"/>
  </r>
  <r>
    <s v="3DD.003D7E4F70"/>
    <n v="143"/>
    <d v="2023-10-25T00:00:00"/>
    <s v="2064"/>
    <s v="NPT-2023-01-2064"/>
    <s v="SP"/>
    <s v="825"/>
    <n v="82.5"/>
    <x v="0"/>
    <s v="Y"/>
    <s v="Y"/>
    <s v="N"/>
    <s v="N"/>
    <s v="N"/>
    <m/>
    <s v="LGD"/>
    <m/>
    <s v="LGD"/>
    <n v="1"/>
    <n v="9.9"/>
    <x v="4"/>
    <x v="0"/>
    <m/>
    <x v="0"/>
  </r>
  <r>
    <s v="3DD.003D7E4D38"/>
    <n v="144"/>
    <d v="2023-10-25T00:00:00"/>
    <s v="2065"/>
    <s v="NPT-2023-01-2065"/>
    <s v="SP"/>
    <s v="770"/>
    <n v="77"/>
    <x v="0"/>
    <s v="N"/>
    <s v="N"/>
    <s v="N"/>
    <s v="N"/>
    <s v="Y"/>
    <n v="8"/>
    <s v="LGD"/>
    <m/>
    <s v="LGD"/>
    <n v="1"/>
    <n v="0.3"/>
    <x v="10"/>
    <x v="1"/>
    <m/>
    <x v="0"/>
  </r>
  <r>
    <s v="3DD.003D7E4FBC"/>
    <n v="145"/>
    <d v="2023-10-25T00:00:00"/>
    <s v="2066"/>
    <s v="NPT-2023-01-2066"/>
    <s v="SP"/>
    <s v="750"/>
    <n v="75"/>
    <x v="0"/>
    <s v="N"/>
    <s v="N"/>
    <s v="N"/>
    <s v="N"/>
    <s v="Y"/>
    <n v="8"/>
    <s v="LGD"/>
    <m/>
    <s v="LGD"/>
    <n v="1"/>
    <n v="0.3"/>
    <x v="0"/>
    <x v="1"/>
    <m/>
    <x v="0"/>
  </r>
  <r>
    <s v="3DD.003D7E493A"/>
    <n v="146"/>
    <d v="2023-10-25T00:00:00"/>
    <s v="2067"/>
    <s v="NPT-2023-01-2067"/>
    <s v="SP"/>
    <s v="770"/>
    <n v="77"/>
    <x v="0"/>
    <s v="N"/>
    <s v="N"/>
    <s v="N"/>
    <s v="N"/>
    <s v="Y"/>
    <n v="8"/>
    <s v="LGD"/>
    <m/>
    <s v="LGD"/>
    <n v="1"/>
    <n v="0.3"/>
    <x v="4"/>
    <x v="1"/>
    <m/>
    <x v="0"/>
  </r>
  <r>
    <s v="3DD.003D7E4EC4"/>
    <n v="147"/>
    <d v="2023-10-25T00:00:00"/>
    <s v="2068"/>
    <s v="NPT-2023-01-2068"/>
    <s v="SP"/>
    <s v="820"/>
    <n v="82"/>
    <x v="0"/>
    <s v="Y"/>
    <s v="Y"/>
    <s v="N"/>
    <s v="N"/>
    <s v="N"/>
    <m/>
    <s v="LGD"/>
    <m/>
    <s v="LGD"/>
    <n v="1"/>
    <n v="9.9"/>
    <x v="19"/>
    <x v="0"/>
    <m/>
    <x v="1"/>
  </r>
  <r>
    <s v="3DD.003D7E56F1"/>
    <n v="148"/>
    <d v="2023-10-25T00:00:00"/>
    <s v="2069"/>
    <s v="NPT-2023-01-2069"/>
    <s v="SP"/>
    <s v="780"/>
    <n v="78"/>
    <x v="0"/>
    <s v="N"/>
    <s v="N"/>
    <s v="N"/>
    <s v="N"/>
    <s v="Y"/>
    <n v="8"/>
    <s v="LGD"/>
    <m/>
    <s v="LGD"/>
    <n v="1"/>
    <n v="0.3"/>
    <x v="4"/>
    <x v="0"/>
    <m/>
    <x v="0"/>
  </r>
  <r>
    <s v="3DD.003D7E4624"/>
    <n v="149"/>
    <d v="2023-10-25T00:00:00"/>
    <s v="2070"/>
    <s v="NPT-2023-01-2070"/>
    <s v="SP"/>
    <s v="830"/>
    <n v="83"/>
    <x v="0"/>
    <s v="N"/>
    <s v="N"/>
    <s v="N"/>
    <s v="N"/>
    <s v="Y"/>
    <n v="8"/>
    <s v="LGD"/>
    <m/>
    <s v="LGD"/>
    <n v="1"/>
    <n v="0.3"/>
    <x v="0"/>
    <x v="4"/>
    <m/>
    <x v="0"/>
  </r>
  <r>
    <s v="3DD.003D7E495F"/>
    <n v="150"/>
    <d v="2023-10-25T00:00:00"/>
    <s v="2071"/>
    <s v="NPT-2023-01-2071"/>
    <s v="SP"/>
    <s v="805"/>
    <n v="80.5"/>
    <x v="0"/>
    <s v="N"/>
    <s v="N"/>
    <s v="N"/>
    <s v="N"/>
    <s v="Y"/>
    <n v="8"/>
    <s v="LGD"/>
    <m/>
    <s v="LGD"/>
    <n v="1"/>
    <n v="0.2"/>
    <x v="2"/>
    <x v="0"/>
    <m/>
    <x v="1"/>
  </r>
  <r>
    <s v="3DD.003D7E4961"/>
    <n v="151"/>
    <d v="2023-10-25T00:00:00"/>
    <s v="2072"/>
    <s v="NPT-2023-01-2072"/>
    <s v="SP"/>
    <s v="785"/>
    <n v="78.5"/>
    <x v="0"/>
    <s v="N"/>
    <s v="N"/>
    <s v="N"/>
    <s v="N"/>
    <s v="Y"/>
    <n v="8"/>
    <s v="LGD"/>
    <m/>
    <s v="LGD"/>
    <n v="1"/>
    <n v="0.3"/>
    <x v="4"/>
    <x v="0"/>
    <m/>
    <x v="0"/>
  </r>
  <r>
    <s v="3DD.003D7E495A"/>
    <n v="152"/>
    <d v="2023-10-25T00:00:00"/>
    <s v="2073"/>
    <s v="NPT-2023-01-2073"/>
    <s v="SP"/>
    <s v="810"/>
    <n v="81"/>
    <x v="0"/>
    <s v="N"/>
    <s v="N"/>
    <s v="N"/>
    <s v="N"/>
    <s v="Y"/>
    <n v="8"/>
    <s v="LGD"/>
    <m/>
    <s v="LGD"/>
    <n v="1"/>
    <n v="0.3"/>
    <x v="2"/>
    <x v="0"/>
    <m/>
    <x v="1"/>
  </r>
  <r>
    <s v="3DD.003D7E4E6E"/>
    <n v="153"/>
    <d v="2023-10-25T00:00:00"/>
    <s v="2074"/>
    <s v="NPT-2023-01-2074"/>
    <s v="SP"/>
    <s v="860"/>
    <n v="86"/>
    <x v="0"/>
    <s v="N"/>
    <s v="N"/>
    <s v="N"/>
    <s v="N"/>
    <s v="Y"/>
    <n v="8"/>
    <s v="LGD"/>
    <m/>
    <s v="LGD"/>
    <n v="1"/>
    <n v="0.3"/>
    <x v="2"/>
    <x v="4"/>
    <m/>
    <x v="1"/>
  </r>
  <r>
    <s v="3DD.003D7E4E23"/>
    <n v="154"/>
    <d v="2023-10-25T00:00:00"/>
    <s v="2075"/>
    <s v="NPT-2023-01-2075"/>
    <s v="SP"/>
    <s v="765"/>
    <n v="76.5"/>
    <x v="0"/>
    <s v="N"/>
    <s v="N"/>
    <s v="N"/>
    <s v="N"/>
    <s v="Y"/>
    <n v="8"/>
    <s v="LGD"/>
    <m/>
    <s v="LGD"/>
    <n v="1"/>
    <n v="0.3"/>
    <x v="4"/>
    <x v="1"/>
    <m/>
    <x v="0"/>
  </r>
  <r>
    <s v="3DD.003D7E4EC6"/>
    <n v="155"/>
    <d v="2023-10-25T00:00:00"/>
    <s v="2076"/>
    <s v="NPT-2023-01-2076"/>
    <s v="SP"/>
    <s v="820"/>
    <n v="82"/>
    <x v="0"/>
    <s v="Y"/>
    <s v="Y"/>
    <s v="N"/>
    <s v="N"/>
    <s v="N"/>
    <m/>
    <s v="LGD"/>
    <m/>
    <s v="LGD"/>
    <n v="1"/>
    <n v="9.9"/>
    <x v="19"/>
    <x v="0"/>
    <m/>
    <x v="1"/>
  </r>
  <r>
    <s v="3DD.003D7E49BB"/>
    <n v="156"/>
    <d v="2023-10-25T00:00:00"/>
    <s v="2077"/>
    <s v="NPT-2023-01-2077"/>
    <s v="SP"/>
    <s v="870"/>
    <n v="87"/>
    <x v="0"/>
    <s v="N"/>
    <s v="N"/>
    <s v="N"/>
    <s v="N"/>
    <s v="Y"/>
    <n v="8"/>
    <s v="LGD"/>
    <m/>
    <s v="LGD"/>
    <n v="1"/>
    <n v="0.3"/>
    <x v="0"/>
    <x v="4"/>
    <m/>
    <x v="0"/>
  </r>
  <r>
    <s v="3DD.003D7E4F57"/>
    <n v="157"/>
    <d v="2023-10-25T00:00:00"/>
    <s v="2078"/>
    <s v="NPT-2023-01-2078"/>
    <s v="SP"/>
    <s v="765"/>
    <n v="76.5"/>
    <x v="0"/>
    <s v="N"/>
    <s v="N"/>
    <s v="N"/>
    <s v="N"/>
    <s v="Y"/>
    <n v="8"/>
    <s v="LGD"/>
    <m/>
    <s v="LGD"/>
    <n v="1"/>
    <n v="0.3"/>
    <x v="2"/>
    <x v="1"/>
    <m/>
    <x v="1"/>
  </r>
  <r>
    <s v="3DD.003D7E4FC6"/>
    <n v="158"/>
    <d v="2023-10-24T00:00:00"/>
    <s v="2301"/>
    <s v="NPT-2023-01-2301"/>
    <s v="SP"/>
    <s v="925"/>
    <n v="92.5"/>
    <x v="1"/>
    <s v="N"/>
    <s v="N"/>
    <s v="N"/>
    <s v="N"/>
    <s v="Y"/>
    <n v="6"/>
    <s v="LGD"/>
    <m/>
    <s v="LGD"/>
    <n v="1"/>
    <n v="0.3"/>
    <x v="5"/>
    <x v="5"/>
    <m/>
    <x v="0"/>
  </r>
  <r>
    <s v="3DD.003D7E514E"/>
    <n v="159"/>
    <d v="2023-10-24T00:00:00"/>
    <s v="2302"/>
    <s v="NPT-2023-01-2302"/>
    <s v="SP"/>
    <s v="825"/>
    <n v="82.5"/>
    <x v="1"/>
    <s v="Y"/>
    <s v="Y"/>
    <s v="N"/>
    <s v="N"/>
    <s v="N"/>
    <m/>
    <s v="LGD"/>
    <m/>
    <s v="LGD"/>
    <n v="1"/>
    <n v="9.9"/>
    <x v="1"/>
    <x v="0"/>
    <m/>
    <x v="0"/>
  </r>
  <r>
    <s v="3DD.003D7E5456"/>
    <n v="160"/>
    <d v="2023-10-24T00:00:00"/>
    <s v="2303"/>
    <s v="NPT-2023-01-2303"/>
    <s v="SP"/>
    <s v="925"/>
    <n v="92.5"/>
    <x v="1"/>
    <s v="N"/>
    <s v="N"/>
    <s v="N"/>
    <s v="N"/>
    <s v="Y"/>
    <n v="6"/>
    <s v="LGD"/>
    <m/>
    <s v="LGD"/>
    <n v="1"/>
    <n v="9.9"/>
    <x v="2"/>
    <x v="5"/>
    <m/>
    <x v="1"/>
  </r>
  <r>
    <s v="3DD.003D7E572C"/>
    <n v="161"/>
    <d v="2023-10-24T00:00:00"/>
    <s v="2304"/>
    <s v="NPT-2023-01-2304"/>
    <s v="SP"/>
    <s v="745"/>
    <n v="74.5"/>
    <x v="1"/>
    <s v="N"/>
    <s v="N"/>
    <s v="N"/>
    <s v="N"/>
    <s v="Y"/>
    <n v="6"/>
    <s v="LGD"/>
    <m/>
    <s v="LGD"/>
    <n v="1"/>
    <n v="9.9"/>
    <x v="2"/>
    <x v="1"/>
    <m/>
    <x v="1"/>
  </r>
  <r>
    <s v="3DD.003D7E4EE0"/>
    <n v="162"/>
    <d v="2023-10-24T00:00:00"/>
    <s v="2305"/>
    <s v="NPT-2023-01-2305"/>
    <s v="SP"/>
    <s v="740"/>
    <n v="74"/>
    <x v="1"/>
    <s v="N"/>
    <s v="N"/>
    <s v="N"/>
    <s v="N"/>
    <s v="Y"/>
    <n v="6"/>
    <s v="LGD"/>
    <m/>
    <s v="LGD"/>
    <n v="1"/>
    <n v="0.3"/>
    <x v="5"/>
    <x v="1"/>
    <m/>
    <x v="0"/>
  </r>
  <r>
    <s v="3DD.003D7E534C"/>
    <n v="163"/>
    <d v="2023-10-24T00:00:00"/>
    <s v="2306"/>
    <s v="NPT-2023-01-2306"/>
    <s v="SP"/>
    <s v="770"/>
    <n v="77"/>
    <x v="1"/>
    <s v="Y"/>
    <s v="Y"/>
    <s v="N"/>
    <s v="N"/>
    <s v="N"/>
    <m/>
    <s v="LGD"/>
    <m/>
    <s v="LGD"/>
    <n v="1"/>
    <n v="9.9"/>
    <x v="7"/>
    <x v="1"/>
    <m/>
    <x v="0"/>
  </r>
  <r>
    <s v="3DD.003D7E5442"/>
    <n v="164"/>
    <d v="2023-10-24T00:00:00"/>
    <s v="2307"/>
    <s v="NPT-2023-01-2307"/>
    <s v="SP"/>
    <s v="810"/>
    <n v="81"/>
    <x v="1"/>
    <s v="N"/>
    <s v="N"/>
    <s v="N"/>
    <s v="N"/>
    <s v="Y"/>
    <n v="6"/>
    <s v="LGD"/>
    <m/>
    <s v="LGD"/>
    <n v="1"/>
    <n v="0.3"/>
    <x v="5"/>
    <x v="0"/>
    <m/>
    <x v="0"/>
  </r>
  <r>
    <s v="3DD.003D7E5778"/>
    <n v="165"/>
    <d v="2023-10-24T00:00:00"/>
    <s v="2308"/>
    <s v="NPT-2023-01-2308"/>
    <s v="SP"/>
    <s v="730"/>
    <n v="73"/>
    <x v="1"/>
    <s v="Y"/>
    <s v="Y"/>
    <s v="N"/>
    <s v="N"/>
    <s v="N"/>
    <m/>
    <s v="LGD"/>
    <m/>
    <s v="LGD"/>
    <n v="1"/>
    <n v="9.9"/>
    <x v="11"/>
    <x v="1"/>
    <m/>
    <x v="2"/>
  </r>
  <r>
    <s v="3DD.003E510D7E"/>
    <n v="166"/>
    <d v="2023-10-24T00:00:00"/>
    <s v="2309"/>
    <s v="NPT-2023-01-2309"/>
    <s v="SP"/>
    <s v="770"/>
    <n v="77"/>
    <x v="1"/>
    <s v="N"/>
    <s v="N"/>
    <s v="N"/>
    <s v="N"/>
    <s v="Y"/>
    <n v="6"/>
    <s v="LGD"/>
    <m/>
    <s v="LGD"/>
    <n v="1"/>
    <n v="0.2"/>
    <x v="2"/>
    <x v="1"/>
    <m/>
    <x v="1"/>
  </r>
  <r>
    <s v="3DD.003D7E4B88"/>
    <n v="167"/>
    <d v="2023-10-24T00:00:00"/>
    <s v="2310"/>
    <s v="NPT-2023-01-2310"/>
    <s v="SP"/>
    <s v="740"/>
    <n v="74"/>
    <x v="1"/>
    <s v="Y"/>
    <s v="Y"/>
    <s v="N"/>
    <s v="N"/>
    <s v="N"/>
    <m/>
    <s v="LGD"/>
    <m/>
    <s v="LGD"/>
    <n v="1"/>
    <n v="9.9"/>
    <x v="0"/>
    <x v="1"/>
    <m/>
    <x v="3"/>
  </r>
  <r>
    <s v="3DD.003D7E4925"/>
    <n v="168"/>
    <d v="2023-10-24T00:00:00"/>
    <s v="2311"/>
    <s v="NPT-2023-01-2311"/>
    <s v="SP"/>
    <s v="750"/>
    <n v="75"/>
    <x v="1"/>
    <s v="N"/>
    <s v="N"/>
    <s v="N"/>
    <s v="N"/>
    <s v="Y"/>
    <n v="6"/>
    <s v="LGD"/>
    <m/>
    <s v="LGD"/>
    <n v="1"/>
    <n v="0.2"/>
    <x v="5"/>
    <x v="1"/>
    <m/>
    <x v="3"/>
  </r>
  <r>
    <s v="3DD.003D7E492F"/>
    <n v="169"/>
    <d v="2023-10-24T00:00:00"/>
    <s v="2312"/>
    <s v="NPT-2023-01-2312"/>
    <s v="SP"/>
    <s v="825"/>
    <n v="82.5"/>
    <x v="1"/>
    <s v="N"/>
    <s v="N"/>
    <s v="N"/>
    <s v="N"/>
    <s v="Y"/>
    <n v="6"/>
    <s v="LGD"/>
    <m/>
    <s v="LGD"/>
    <n v="1"/>
    <n v="0.3"/>
    <x v="2"/>
    <x v="0"/>
    <m/>
    <x v="1"/>
  </r>
  <r>
    <s v="3DD.003D7E4FB1"/>
    <n v="170"/>
    <d v="2023-10-24T00:00:00"/>
    <s v="2313"/>
    <s v="NPT-2023-01-2313"/>
    <s v="SP"/>
    <s v="890"/>
    <n v="89"/>
    <x v="1"/>
    <s v="N"/>
    <s v="N"/>
    <s v="N"/>
    <s v="N"/>
    <s v="Y"/>
    <n v="6"/>
    <s v="LGD"/>
    <m/>
    <s v="LGD"/>
    <n v="1"/>
    <n v="0.3"/>
    <x v="4"/>
    <x v="5"/>
    <m/>
    <x v="0"/>
  </r>
  <r>
    <s v="3DD.003D7E574F"/>
    <n v="171"/>
    <d v="2023-10-24T00:00:00"/>
    <s v="2314"/>
    <s v="NPT-2023-01-2314"/>
    <s v="SP"/>
    <s v="940"/>
    <n v="94"/>
    <x v="1"/>
    <s v="Y"/>
    <s v="N"/>
    <s v="N"/>
    <s v="N"/>
    <s v="N"/>
    <m/>
    <s v="LGD"/>
    <m/>
    <s v="LGD"/>
    <n v="1"/>
    <n v="9.9"/>
    <x v="22"/>
    <x v="2"/>
    <m/>
    <x v="1"/>
  </r>
  <r>
    <s v="3DD.003D7E4EC8"/>
    <n v="172"/>
    <d v="2023-10-24T00:00:00"/>
    <s v="2315"/>
    <s v="NPT-2023-01-2315"/>
    <s v="SP"/>
    <s v="750"/>
    <n v="75"/>
    <x v="1"/>
    <s v="N"/>
    <s v="N"/>
    <s v="N"/>
    <s v="N"/>
    <s v="Y"/>
    <n v="6"/>
    <s v="LGD"/>
    <m/>
    <s v="LGD"/>
    <n v="1"/>
    <n v="0.3"/>
    <x v="10"/>
    <x v="1"/>
    <m/>
    <x v="0"/>
  </r>
  <r>
    <s v="3DD.003D7E488A"/>
    <n v="173"/>
    <d v="2023-10-24T00:00:00"/>
    <s v="2316"/>
    <s v="NPT-2023-01-2316"/>
    <s v="SP"/>
    <s v="945"/>
    <n v="94.5"/>
    <x v="1"/>
    <s v="Y"/>
    <s v="Y"/>
    <s v="N"/>
    <s v="N"/>
    <s v="N"/>
    <m/>
    <s v="LGD"/>
    <m/>
    <s v="LGD"/>
    <n v="1"/>
    <n v="9.9"/>
    <x v="1"/>
    <x v="2"/>
    <m/>
    <x v="0"/>
  </r>
  <r>
    <s v="3DD.003D7E49B2"/>
    <n v="174"/>
    <d v="2023-10-24T00:00:00"/>
    <s v="2317"/>
    <s v="NPT-2023-01-2317"/>
    <s v="SP"/>
    <s v="760"/>
    <n v="76"/>
    <x v="1"/>
    <s v="N"/>
    <s v="N"/>
    <s v="N"/>
    <s v="N"/>
    <s v="Y"/>
    <n v="6"/>
    <s v="LGD"/>
    <m/>
    <s v="LGD"/>
    <n v="1"/>
    <n v="9.9"/>
    <x v="10"/>
    <x v="1"/>
    <m/>
    <x v="0"/>
  </r>
  <r>
    <s v="3DD.003D7E5774"/>
    <n v="175"/>
    <d v="2023-10-24T00:00:00"/>
    <s v="2318"/>
    <s v="NPT-2023-01-2318"/>
    <s v="SP"/>
    <s v="750"/>
    <n v="75"/>
    <x v="1"/>
    <s v="N"/>
    <s v="Y"/>
    <s v="N"/>
    <s v="N"/>
    <s v="N"/>
    <m/>
    <s v="LGD"/>
    <m/>
    <s v="LGD"/>
    <n v="1"/>
    <n v="9.9"/>
    <x v="8"/>
    <x v="1"/>
    <m/>
    <x v="0"/>
  </r>
  <r>
    <s v="3DD.003D7E5311"/>
    <n v="176"/>
    <d v="2023-10-24T00:00:00"/>
    <s v="2319"/>
    <s v="NPT-2023-01-2319"/>
    <s v="SP"/>
    <s v="745"/>
    <n v="74.5"/>
    <x v="1"/>
    <s v="N"/>
    <s v="N"/>
    <s v="N"/>
    <s v="N"/>
    <s v="Y"/>
    <n v="6"/>
    <s v="LGD"/>
    <m/>
    <s v="LGD"/>
    <n v="1"/>
    <n v="0.3"/>
    <x v="2"/>
    <x v="1"/>
    <m/>
    <x v="1"/>
  </r>
  <r>
    <s v="3DD.003D7E4D16"/>
    <n v="177"/>
    <d v="2023-10-24T00:00:00"/>
    <s v="2320"/>
    <s v="NPT-2023-01-2320"/>
    <s v="SP"/>
    <s v="865"/>
    <n v="86.5"/>
    <x v="1"/>
    <s v="N"/>
    <s v="N"/>
    <s v="N"/>
    <s v="N"/>
    <s v="Y"/>
    <n v="6"/>
    <s v="LGD"/>
    <m/>
    <s v="LGD"/>
    <n v="1"/>
    <n v="0.3"/>
    <x v="17"/>
    <x v="4"/>
    <m/>
    <x v="0"/>
  </r>
  <r>
    <s v="3DD.003D7E4F99"/>
    <n v="178"/>
    <d v="2023-10-24T00:00:00"/>
    <s v="2321"/>
    <s v="NPT-2023-01-2321"/>
    <s v="SP"/>
    <s v="805"/>
    <n v="80.5"/>
    <x v="1"/>
    <s v="N"/>
    <s v="N"/>
    <s v="N"/>
    <s v="N"/>
    <s v="Y"/>
    <n v="6"/>
    <s v="LGD"/>
    <m/>
    <s v="LGD"/>
    <n v="1"/>
    <n v="0.3"/>
    <x v="2"/>
    <x v="0"/>
    <m/>
    <x v="1"/>
  </r>
  <r>
    <s v="3DD.003E510DA2"/>
    <n v="179"/>
    <d v="2023-10-24T00:00:00"/>
    <s v="2322"/>
    <s v="NPT-2023-01-2322"/>
    <s v="SP"/>
    <s v="710"/>
    <n v="71"/>
    <x v="1"/>
    <s v="N"/>
    <s v="Y"/>
    <s v="N"/>
    <s v="N"/>
    <s v="N"/>
    <m/>
    <s v="LGD"/>
    <m/>
    <s v="LGD"/>
    <n v="1"/>
    <n v="9.9"/>
    <x v="8"/>
    <x v="3"/>
    <m/>
    <x v="0"/>
  </r>
  <r>
    <s v="Lost"/>
    <n v="180"/>
    <d v="2023-10-24T00:00:00"/>
    <s v="2323"/>
    <s v="NPT-2023-01-2323"/>
    <s v="SP"/>
    <s v="890"/>
    <n v="89"/>
    <x v="1"/>
    <s v="N"/>
    <s v="N"/>
    <s v="N"/>
    <s v="N"/>
    <s v="Y"/>
    <n v="6"/>
    <s v="Yes"/>
    <m/>
    <m/>
    <n v="1"/>
    <n v="0.4"/>
    <x v="14"/>
    <x v="5"/>
    <m/>
    <x v="4"/>
  </r>
  <r>
    <s v="3DD.003D7E5789"/>
    <n v="181"/>
    <d v="2023-10-24T00:00:00"/>
    <s v="2324"/>
    <s v="NPT-2023-01-2324"/>
    <s v="SP"/>
    <s v="740"/>
    <n v="74"/>
    <x v="1"/>
    <s v="Y"/>
    <s v="Y"/>
    <s v="N"/>
    <s v="N"/>
    <s v="N"/>
    <m/>
    <s v="LGD"/>
    <m/>
    <s v="LGD"/>
    <n v="1"/>
    <n v="9.9"/>
    <x v="19"/>
    <x v="1"/>
    <m/>
    <x v="1"/>
  </r>
  <r>
    <s v="3DD.003D7E48A3"/>
    <n v="182"/>
    <d v="2023-10-24T00:00:00"/>
    <s v="2325"/>
    <s v="NPT-2023-01-2325"/>
    <s v="SP"/>
    <s v="775"/>
    <n v="77.5"/>
    <x v="1"/>
    <s v="N"/>
    <s v="N"/>
    <s v="N"/>
    <s v="N"/>
    <s v="Y"/>
    <n v="6"/>
    <s v="LGD"/>
    <m/>
    <s v="LGD"/>
    <n v="1"/>
    <n v="0.3"/>
    <x v="13"/>
    <x v="1"/>
    <m/>
    <x v="0"/>
  </r>
  <r>
    <s v="3DD.003D7E4ED0"/>
    <n v="183"/>
    <d v="2023-10-24T00:00:00"/>
    <s v="2326"/>
    <s v="NPT-2023-01-2326"/>
    <s v="SP"/>
    <s v="750"/>
    <n v="75"/>
    <x v="1"/>
    <s v="N"/>
    <s v="N"/>
    <s v="N"/>
    <s v="N"/>
    <s v="Y"/>
    <n v="6"/>
    <s v="LGD"/>
    <m/>
    <s v="LGD"/>
    <n v="1"/>
    <n v="0.3"/>
    <x v="2"/>
    <x v="1"/>
    <m/>
    <x v="1"/>
  </r>
  <r>
    <s v="3DD.003D7E4D59"/>
    <n v="184"/>
    <d v="2023-10-24T00:00:00"/>
    <s v="2327"/>
    <s v="NPT-2023-01-2327"/>
    <s v="SP"/>
    <s v="705"/>
    <n v="70.5"/>
    <x v="1"/>
    <s v="N"/>
    <s v="N"/>
    <s v="N"/>
    <s v="N"/>
    <s v="Y"/>
    <n v="6"/>
    <s v="LGD"/>
    <m/>
    <s v="LGD"/>
    <n v="1"/>
    <n v="0.3"/>
    <x v="2"/>
    <x v="3"/>
    <m/>
    <x v="1"/>
  </r>
  <r>
    <s v="3DD.003D7E4EC2"/>
    <n v="185"/>
    <d v="2023-10-24T00:00:00"/>
    <s v="2328"/>
    <s v="NPT-2023-01-2328"/>
    <s v="SP"/>
    <s v="770"/>
    <n v="77"/>
    <x v="1"/>
    <s v="N"/>
    <s v="N"/>
    <s v="N"/>
    <s v="N"/>
    <s v="Y"/>
    <n v="7"/>
    <s v="LGD"/>
    <m/>
    <s v="LGD"/>
    <n v="1"/>
    <n v="1.2"/>
    <x v="2"/>
    <x v="1"/>
    <m/>
    <x v="1"/>
  </r>
  <r>
    <s v="3DD.003D7E4D55"/>
    <n v="186"/>
    <d v="2023-10-24T00:00:00"/>
    <s v="2329"/>
    <s v="NPT-2023-01-2329"/>
    <s v="SP"/>
    <s v="825"/>
    <n v="82.5"/>
    <x v="1"/>
    <s v="N"/>
    <s v="N"/>
    <s v="N"/>
    <s v="N"/>
    <s v="Y"/>
    <n v="7"/>
    <s v="LGD"/>
    <m/>
    <s v="LGD"/>
    <n v="1"/>
    <n v="9.9"/>
    <x v="1"/>
    <x v="0"/>
    <m/>
    <x v="0"/>
  </r>
  <r>
    <s v="3DD.003D7E48D2"/>
    <n v="187"/>
    <d v="2023-10-24T00:00:00"/>
    <s v="2330"/>
    <s v="NPT-2023-01-2330"/>
    <s v="SP"/>
    <s v="775"/>
    <n v="77.5"/>
    <x v="1"/>
    <s v="N"/>
    <s v="N"/>
    <s v="N"/>
    <s v="N"/>
    <s v="Y"/>
    <n v="7"/>
    <s v="Yes"/>
    <m/>
    <s v="LGD"/>
    <n v="1"/>
    <n v="9.9"/>
    <x v="4"/>
    <x v="1"/>
    <m/>
    <x v="0"/>
  </r>
  <r>
    <s v="3DD.003D7E499B"/>
    <n v="188"/>
    <d v="2023-10-24T00:00:00"/>
    <s v="2331"/>
    <s v="NPT-2023-01-2331"/>
    <s v="SP"/>
    <s v="750"/>
    <n v="75"/>
    <x v="1"/>
    <s v="N"/>
    <s v="N"/>
    <s v="N"/>
    <s v="N"/>
    <s v="Y"/>
    <n v="7"/>
    <s v="LGD"/>
    <m/>
    <s v="LGD"/>
    <n v="1"/>
    <n v="0.3"/>
    <x v="2"/>
    <x v="1"/>
    <m/>
    <x v="1"/>
  </r>
  <r>
    <s v="3DD.003D7E4979"/>
    <n v="189"/>
    <d v="2023-10-24T00:00:00"/>
    <s v="2332"/>
    <s v="NPT-2023-01-2332"/>
    <s v="SP"/>
    <s v="845"/>
    <n v="84.5"/>
    <x v="1"/>
    <s v="N"/>
    <s v="N"/>
    <s v="N"/>
    <s v="N"/>
    <s v="Y"/>
    <n v="7"/>
    <s v="LGD"/>
    <m/>
    <s v="LGD"/>
    <n v="1"/>
    <n v="0.3"/>
    <x v="6"/>
    <x v="4"/>
    <m/>
    <x v="0"/>
  </r>
  <r>
    <s v="3DD.003D7E4D22"/>
    <n v="190"/>
    <d v="2023-10-25T00:00:00"/>
    <s v="2333"/>
    <s v="NPT-2023-01-2333"/>
    <s v="SP"/>
    <s v="715"/>
    <n v="71.5"/>
    <x v="1"/>
    <s v="N"/>
    <s v="N"/>
    <s v="N"/>
    <s v="N"/>
    <s v="N"/>
    <m/>
    <s v="LGD"/>
    <m/>
    <s v="LGD"/>
    <n v="1"/>
    <n v="9.9"/>
    <x v="4"/>
    <x v="3"/>
    <m/>
    <x v="0"/>
  </r>
  <r>
    <s v="3DD.003E510D5A"/>
    <n v="191"/>
    <d v="2023-10-25T00:00:00"/>
    <s v="2334"/>
    <s v="NPT-2023-01-2334"/>
    <s v="SP"/>
    <s v="715"/>
    <n v="71.5"/>
    <x v="1"/>
    <s v="N"/>
    <s v="N"/>
    <s v="N"/>
    <s v="N"/>
    <s v="Y"/>
    <n v="8"/>
    <s v="LGD"/>
    <m/>
    <s v="LGD"/>
    <n v="1"/>
    <n v="9.9"/>
    <x v="2"/>
    <x v="3"/>
    <m/>
    <x v="1"/>
  </r>
  <r>
    <s v="3DD.003D7E4959"/>
    <n v="192"/>
    <d v="2023-10-25T00:00:00"/>
    <s v="2335"/>
    <s v="NPT-2023-01-2335"/>
    <s v="SP"/>
    <s v="740"/>
    <n v="74"/>
    <x v="1"/>
    <s v="N"/>
    <s v="N"/>
    <s v="N"/>
    <s v="N"/>
    <s v="Y"/>
    <n v="8"/>
    <s v="LGD"/>
    <m/>
    <s v="LGD"/>
    <n v="1"/>
    <n v="0.3"/>
    <x v="1"/>
    <x v="1"/>
    <m/>
    <x v="0"/>
  </r>
  <r>
    <s v="3DD.003E510D7B"/>
    <n v="193"/>
    <d v="2023-10-25T00:00:00"/>
    <s v="2336"/>
    <s v="NPT-2023-01-2336"/>
    <s v="SP"/>
    <s v="735"/>
    <n v="73.5"/>
    <x v="1"/>
    <s v="N"/>
    <s v="N"/>
    <s v="N"/>
    <s v="N"/>
    <s v="Y"/>
    <n v="8"/>
    <s v="LGD"/>
    <m/>
    <s v="LGD"/>
    <n v="1"/>
    <n v="9.9"/>
    <x v="2"/>
    <x v="1"/>
    <m/>
    <x v="1"/>
  </r>
  <r>
    <s v="3DD.003D7E4EF5"/>
    <n v="194"/>
    <d v="2023-10-25T00:00:00"/>
    <s v="2337"/>
    <s v="NPT-2023-01-2337"/>
    <s v="SP"/>
    <s v="910"/>
    <n v="91"/>
    <x v="1"/>
    <s v="Y"/>
    <s v="Y"/>
    <s v="N"/>
    <s v="N"/>
    <s v="N"/>
    <m/>
    <s v="LGD"/>
    <m/>
    <s v="LGD"/>
    <n v="1"/>
    <n v="9.9"/>
    <x v="18"/>
    <x v="5"/>
    <m/>
    <x v="1"/>
  </r>
  <r>
    <s v="3DD.003D7E49E0"/>
    <n v="195"/>
    <d v="2023-10-25T00:00:00"/>
    <s v="2338"/>
    <s v="NPT-2023-01-2338"/>
    <s v="SP"/>
    <s v="900"/>
    <n v="90"/>
    <x v="1"/>
    <s v="N"/>
    <s v="N"/>
    <s v="N"/>
    <s v="N"/>
    <s v="Y"/>
    <n v="8"/>
    <s v="LGD"/>
    <m/>
    <s v="LGD"/>
    <n v="1"/>
    <n v="0.3"/>
    <x v="4"/>
    <x v="5"/>
    <m/>
    <x v="0"/>
  </r>
  <r>
    <s v="3DD.003D7E49E0"/>
    <n v="196"/>
    <d v="2023-10-25T00:00:00"/>
    <s v="2339"/>
    <s v="NPT-2023-01-2339"/>
    <s v="SP"/>
    <s v="780"/>
    <n v="78"/>
    <x v="1"/>
    <s v="N"/>
    <s v="N"/>
    <s v="N"/>
    <s v="N"/>
    <s v="Y"/>
    <n v="9"/>
    <s v="LGD"/>
    <m/>
    <s v="LGD"/>
    <n v="1"/>
    <n v="0.2"/>
    <x v="4"/>
    <x v="0"/>
    <m/>
    <x v="0"/>
  </r>
  <r>
    <s v="Lost"/>
    <n v="197"/>
    <d v="2023-10-25T00:00:00"/>
    <s v="2340"/>
    <s v="NPT-2023-01-2340"/>
    <s v="SP"/>
    <s v="900"/>
    <n v="90"/>
    <x v="1"/>
    <s v="Y"/>
    <s v="N"/>
    <s v="N"/>
    <s v="N"/>
    <s v="N"/>
    <m/>
    <s v="Yes"/>
    <m/>
    <m/>
    <n v="1"/>
    <n v="9.9"/>
    <x v="14"/>
    <x v="5"/>
    <m/>
    <x v="4"/>
  </r>
  <r>
    <s v="3DD.003D7E4B90"/>
    <n v="198"/>
    <d v="2023-10-25T00:00:00"/>
    <s v="2341"/>
    <s v="NPT-2023-01-2341"/>
    <s v="SP"/>
    <s v="900"/>
    <n v="90"/>
    <x v="1"/>
    <s v="N"/>
    <s v="N"/>
    <s v="N"/>
    <s v="N"/>
    <s v="Y"/>
    <n v="9"/>
    <s v="LGD"/>
    <m/>
    <s v="LGD"/>
    <n v="1"/>
    <n v="9.9"/>
    <x v="5"/>
    <x v="5"/>
    <m/>
    <x v="0"/>
  </r>
  <r>
    <s v="3DD.003D7E5431"/>
    <n v="199"/>
    <d v="2023-10-25T00:00:00"/>
    <s v="2342"/>
    <s v="NPT-2023-01-2342"/>
    <s v="SP"/>
    <s v="860"/>
    <n v="86"/>
    <x v="1"/>
    <s v="Y"/>
    <s v="Y"/>
    <s v="N"/>
    <s v="N"/>
    <s v="N"/>
    <m/>
    <s v="LGD"/>
    <m/>
    <s v="LGD"/>
    <n v="1"/>
    <n v="9.9"/>
    <x v="16"/>
    <x v="4"/>
    <m/>
    <x v="0"/>
  </r>
  <r>
    <s v="3DD.003D7E5780"/>
    <n v="200"/>
    <d v="2023-10-25T00:00:00"/>
    <s v="2343"/>
    <s v="NPT-2023-01-2343"/>
    <s v="SP"/>
    <s v="720"/>
    <n v="72"/>
    <x v="1"/>
    <s v="N"/>
    <s v="N"/>
    <s v="N"/>
    <s v="N"/>
    <s v="Y"/>
    <n v="9"/>
    <s v="LGD"/>
    <m/>
    <s v="LGD"/>
    <n v="1"/>
    <n v="1.2"/>
    <x v="2"/>
    <x v="3"/>
    <m/>
    <x v="1"/>
  </r>
  <r>
    <s v="Lost"/>
    <n v="201"/>
    <d v="2023-10-25T00:00:00"/>
    <s v="2344"/>
    <s v="NPT-2023-01-2344"/>
    <s v="SP"/>
    <s v="830"/>
    <n v="83"/>
    <x v="1"/>
    <s v="N"/>
    <s v="N"/>
    <s v="N"/>
    <s v="N"/>
    <s v="Y"/>
    <n v="9"/>
    <s v="Yes"/>
    <m/>
    <m/>
    <n v="1"/>
    <n v="0.3"/>
    <x v="14"/>
    <x v="4"/>
    <m/>
    <x v="4"/>
  </r>
  <r>
    <s v="3DD.003D7E4EE7"/>
    <n v="202"/>
    <d v="2023-10-25T00:00:00"/>
    <s v="2345"/>
    <s v="NPT-2023-01-2345"/>
    <s v="SP"/>
    <s v="735"/>
    <n v="73.5"/>
    <x v="1"/>
    <s v="N"/>
    <s v="N"/>
    <s v="N"/>
    <s v="N"/>
    <s v="Y"/>
    <n v="9"/>
    <s v="LGD"/>
    <m/>
    <s v="LGD"/>
    <n v="1"/>
    <n v="0.3"/>
    <x v="6"/>
    <x v="1"/>
    <m/>
    <x v="0"/>
  </r>
  <r>
    <s v="3DD.003D7E4BAC"/>
    <n v="203"/>
    <d v="2023-10-25T00:00:00"/>
    <s v="2346"/>
    <s v="NPT-2023-01-2346"/>
    <s v="SP"/>
    <s v="760"/>
    <n v="76"/>
    <x v="1"/>
    <s v="N"/>
    <s v="N"/>
    <s v="N"/>
    <s v="N"/>
    <s v="Y"/>
    <n v="9"/>
    <s v="LGD"/>
    <m/>
    <s v="LGD"/>
    <n v="1"/>
    <n v="0.3"/>
    <x v="0"/>
    <x v="1"/>
    <m/>
    <x v="0"/>
  </r>
  <r>
    <s v="3DD.003D7E4E94"/>
    <n v="204"/>
    <d v="2023-10-25T00:00:00"/>
    <s v="2347"/>
    <s v="NPT-2023-01-2347"/>
    <s v="SP"/>
    <s v="880"/>
    <n v="88"/>
    <x v="1"/>
    <s v="N"/>
    <s v="N"/>
    <s v="N"/>
    <s v="N"/>
    <s v="Y"/>
    <n v="9"/>
    <s v="LGD"/>
    <m/>
    <s v="LGD"/>
    <n v="1"/>
    <n v="0.3"/>
    <x v="2"/>
    <x v="5"/>
    <m/>
    <x v="1"/>
  </r>
  <r>
    <s v="3DD.003D7E4BC9"/>
    <n v="205"/>
    <d v="2023-10-25T00:00:00"/>
    <s v="2348"/>
    <s v="NPT-2023-01-2348"/>
    <s v="SP"/>
    <s v="850"/>
    <n v="85"/>
    <x v="1"/>
    <s v="N"/>
    <s v="N"/>
    <s v="N"/>
    <s v="N"/>
    <s v="Y"/>
    <n v="9"/>
    <s v="LGD"/>
    <m/>
    <s v="LGD"/>
    <n v="1"/>
    <n v="0.3"/>
    <x v="2"/>
    <x v="4"/>
    <m/>
    <x v="1"/>
  </r>
  <r>
    <s v="3DD.003D7E4929"/>
    <n v="206"/>
    <d v="2023-10-25T00:00:00"/>
    <s v="2349"/>
    <s v="NPT-2023-01-2349"/>
    <s v="SP"/>
    <s v="880"/>
    <n v="88"/>
    <x v="1"/>
    <s v="Y"/>
    <s v="Y"/>
    <s v="N"/>
    <s v="N"/>
    <s v="N"/>
    <m/>
    <s v="LGD"/>
    <m/>
    <s v="LGD"/>
    <n v="1"/>
    <n v="9.9"/>
    <x v="13"/>
    <x v="5"/>
    <m/>
    <x v="0"/>
  </r>
  <r>
    <s v="3DD.003D7E492E"/>
    <n v="207"/>
    <d v="2023-10-25T00:00:00"/>
    <s v="2350"/>
    <s v="NPT-2023-01-2350"/>
    <s v="SP"/>
    <s v="880"/>
    <n v="88"/>
    <x v="1"/>
    <s v="N"/>
    <s v="N"/>
    <s v="N"/>
    <s v="N"/>
    <s v="Y"/>
    <n v="9"/>
    <s v="LGD"/>
    <m/>
    <s v="LGD"/>
    <n v="1"/>
    <n v="0.3"/>
    <x v="1"/>
    <x v="5"/>
    <m/>
    <x v="0"/>
  </r>
  <r>
    <s v="3DD.003D7E4F00"/>
    <n v="208"/>
    <d v="2023-10-25T00:00:00"/>
    <s v="2351"/>
    <s v="NPT-2023-01-2351"/>
    <s v="SP"/>
    <s v="805"/>
    <n v="80.5"/>
    <x v="1"/>
    <s v="Y"/>
    <s v="Y"/>
    <s v="N"/>
    <s v="N"/>
    <s v="N"/>
    <m/>
    <s v="LGD"/>
    <m/>
    <s v="LGD"/>
    <n v="1"/>
    <n v="9.9"/>
    <x v="6"/>
    <x v="0"/>
    <m/>
    <x v="0"/>
  </r>
  <r>
    <s v="3DD.003D7E4971"/>
    <n v="209"/>
    <d v="2023-10-25T00:00:00"/>
    <s v="2352"/>
    <s v="NPT-2023-01-2352"/>
    <s v="SP"/>
    <s v="820"/>
    <n v="82"/>
    <x v="1"/>
    <s v="N"/>
    <s v="N"/>
    <s v="N"/>
    <s v="N"/>
    <s v="Y"/>
    <n v="9"/>
    <s v="LGD"/>
    <m/>
    <s v="LGD"/>
    <n v="1"/>
    <n v="1.2"/>
    <x v="2"/>
    <x v="0"/>
    <m/>
    <x v="1"/>
  </r>
  <r>
    <s v="Lost"/>
    <n v="210"/>
    <d v="2023-10-25T00:00:00"/>
    <s v="2353"/>
    <s v="NPT-2023-01-2353"/>
    <s v="SP"/>
    <s v="725"/>
    <n v="72.5"/>
    <x v="1"/>
    <s v="Y"/>
    <s v="Y"/>
    <s v="N"/>
    <s v="N"/>
    <s v="N"/>
    <m/>
    <s v="Yes"/>
    <m/>
    <m/>
    <n v="1"/>
    <n v="9.9"/>
    <x v="14"/>
    <x v="3"/>
    <m/>
    <x v="4"/>
  </r>
  <r>
    <s v="3DD.003D7E4BDA"/>
    <n v="211"/>
    <d v="2023-10-25T00:00:00"/>
    <s v="2354"/>
    <s v="NPT-2023-01-2354"/>
    <s v="SP"/>
    <s v="740"/>
    <n v="74"/>
    <x v="1"/>
    <s v="N"/>
    <s v="N"/>
    <s v="N"/>
    <s v="N"/>
    <s v="Y"/>
    <n v="9"/>
    <s v="LGD"/>
    <m/>
    <s v="LGD"/>
    <n v="1"/>
    <n v="0.2"/>
    <x v="4"/>
    <x v="1"/>
    <m/>
    <x v="3"/>
  </r>
  <r>
    <s v="3DD.003D7E4962"/>
    <n v="212"/>
    <d v="2023-10-25T00:00:00"/>
    <s v="2355"/>
    <s v="NPT-2023-01-2355"/>
    <s v="SP"/>
    <s v="765"/>
    <n v="76.5"/>
    <x v="1"/>
    <s v="N"/>
    <s v="N"/>
    <s v="N"/>
    <s v="N"/>
    <s v="Y"/>
    <n v="9"/>
    <s v="LGD"/>
    <m/>
    <s v="LGD"/>
    <n v="1"/>
    <n v="0.3"/>
    <x v="2"/>
    <x v="1"/>
    <m/>
    <x v="1"/>
  </r>
  <r>
    <s v="3DD.003E510F67"/>
    <n v="213"/>
    <d v="2023-10-25T00:00:00"/>
    <s v="2356"/>
    <s v="NPT-2023-01-2356"/>
    <s v="SP"/>
    <s v="750"/>
    <n v="75"/>
    <x v="1"/>
    <s v="Y"/>
    <s v="Y"/>
    <s v="N"/>
    <s v="N"/>
    <s v="N"/>
    <m/>
    <s v="LGD"/>
    <m/>
    <s v="LGD"/>
    <n v="1"/>
    <n v="9.9"/>
    <x v="8"/>
    <x v="1"/>
    <m/>
    <x v="0"/>
  </r>
  <r>
    <s v="3DD.003D7E4C24"/>
    <n v="214"/>
    <d v="2023-10-25T00:00:00"/>
    <s v="2357"/>
    <s v="NPT-2023-01-2357"/>
    <s v="SP"/>
    <s v="830"/>
    <n v="83"/>
    <x v="1"/>
    <s v="N"/>
    <s v="N"/>
    <s v="N"/>
    <s v="N"/>
    <s v="Y"/>
    <n v="9"/>
    <s v="LGD"/>
    <m/>
    <s v="LGD"/>
    <n v="1"/>
    <n v="0.3"/>
    <x v="0"/>
    <x v="4"/>
    <m/>
    <x v="0"/>
  </r>
  <r>
    <s v="3DD.003D7E5773"/>
    <n v="215"/>
    <d v="2023-10-25T00:00:00"/>
    <s v="2358"/>
    <s v="NPT-2023-01-2358"/>
    <s v="SP"/>
    <s v="755"/>
    <n v="75.5"/>
    <x v="1"/>
    <s v="Y"/>
    <s v="N"/>
    <s v="N"/>
    <s v="N"/>
    <s v="N"/>
    <m/>
    <s v="LGD"/>
    <m/>
    <s v="LGD"/>
    <n v="1"/>
    <n v="9.9"/>
    <x v="21"/>
    <x v="1"/>
    <m/>
    <x v="0"/>
  </r>
  <r>
    <s v="3DD.003D7E48E0"/>
    <n v="216"/>
    <d v="2023-10-25T00:00:00"/>
    <s v="2359"/>
    <s v="NPT-2023-01-2359"/>
    <s v="SP"/>
    <s v="790"/>
    <n v="79"/>
    <x v="1"/>
    <s v="N"/>
    <s v="N"/>
    <s v="N"/>
    <s v="N"/>
    <s v="Y"/>
    <n v="9"/>
    <s v="LGD"/>
    <m/>
    <s v="LGD"/>
    <n v="1"/>
    <n v="0.3"/>
    <x v="0"/>
    <x v="0"/>
    <m/>
    <x v="0"/>
  </r>
  <r>
    <s v="3DD.003D7E4EB0"/>
    <n v="217"/>
    <d v="2023-10-25T00:00:00"/>
    <s v="2360"/>
    <s v="NPT-2023-01-2360"/>
    <s v="SP"/>
    <s v="810"/>
    <n v="81"/>
    <x v="1"/>
    <s v="N"/>
    <s v="N"/>
    <s v="N"/>
    <s v="N"/>
    <s v="Y"/>
    <n v="9"/>
    <s v="LGD"/>
    <m/>
    <s v="LGD"/>
    <n v="1"/>
    <n v="0.3"/>
    <x v="17"/>
    <x v="0"/>
    <m/>
    <x v="0"/>
  </r>
  <r>
    <s v="3DD.003D7E4E1B"/>
    <n v="218"/>
    <d v="2023-10-25T00:00:00"/>
    <s v="2361"/>
    <s v="NPT-2023-01-2361"/>
    <s v="SP"/>
    <s v="805"/>
    <n v="80.5"/>
    <x v="1"/>
    <s v="N"/>
    <s v="N"/>
    <s v="N"/>
    <s v="N"/>
    <s v="Y"/>
    <n v="9"/>
    <s v="LGD"/>
    <m/>
    <s v="LGD"/>
    <n v="1"/>
    <n v="0.3"/>
    <x v="2"/>
    <x v="0"/>
    <m/>
    <x v="1"/>
  </r>
  <r>
    <s v="3DD.003D7E4930"/>
    <n v="219"/>
    <d v="2023-10-25T00:00:00"/>
    <s v="2362"/>
    <s v="NPT-2023-01-2362"/>
    <s v="SP"/>
    <s v="720"/>
    <n v="72"/>
    <x v="1"/>
    <s v="N"/>
    <s v="N"/>
    <s v="N"/>
    <s v="N"/>
    <s v="Y"/>
    <n v="9"/>
    <s v="LGD"/>
    <m/>
    <s v="LGD"/>
    <n v="1"/>
    <n v="0.2"/>
    <x v="6"/>
    <x v="3"/>
    <m/>
    <x v="3"/>
  </r>
  <r>
    <s v="3DD.003D7E4B9C"/>
    <n v="220"/>
    <d v="2023-10-25T00:00:00"/>
    <s v="2363"/>
    <s v="NPT-2023-01-2363"/>
    <s v="SP"/>
    <s v="940"/>
    <n v="94"/>
    <x v="1"/>
    <s v="N"/>
    <s v="N"/>
    <s v="N"/>
    <s v="N"/>
    <s v="Y"/>
    <n v="9"/>
    <s v="LGD"/>
    <m/>
    <s v="LGD"/>
    <n v="1"/>
    <n v="0.3"/>
    <x v="5"/>
    <x v="2"/>
    <m/>
    <x v="0"/>
  </r>
  <r>
    <s v="3DD.003E510D99"/>
    <n v="221"/>
    <d v="2023-10-25T00:00:00"/>
    <s v="2364"/>
    <s v="NPT-2023-01-2364"/>
    <s v="SP"/>
    <s v="770"/>
    <n v="77"/>
    <x v="1"/>
    <s v="N"/>
    <s v="N"/>
    <s v="N"/>
    <s v="N"/>
    <s v="Y"/>
    <n v="9"/>
    <s v="LGD"/>
    <m/>
    <s v="LGD"/>
    <n v="1"/>
    <n v="0.3"/>
    <x v="2"/>
    <x v="1"/>
    <m/>
    <x v="1"/>
  </r>
  <r>
    <s v="3DD.003D7E4FB4"/>
    <n v="222"/>
    <d v="2023-10-25T00:00:00"/>
    <s v="2365"/>
    <s v="NPT-2023-01-2365"/>
    <s v="SP"/>
    <s v="730"/>
    <n v="73"/>
    <x v="1"/>
    <s v="N"/>
    <s v="N"/>
    <s v="N"/>
    <s v="N"/>
    <s v="Y"/>
    <n v="9"/>
    <s v="LGD"/>
    <m/>
    <s v="LGD"/>
    <n v="1"/>
    <n v="0.3"/>
    <x v="1"/>
    <x v="1"/>
    <m/>
    <x v="0"/>
  </r>
  <r>
    <s v="3DD.003D7E4F4F"/>
    <n v="223"/>
    <d v="2023-10-25T00:00:00"/>
    <s v="2366"/>
    <s v="NPT-2023-01-2366"/>
    <s v="SP"/>
    <s v="740"/>
    <n v="74"/>
    <x v="1"/>
    <s v="N"/>
    <s v="N"/>
    <s v="N"/>
    <s v="N"/>
    <s v="Y"/>
    <n v="10"/>
    <s v="LGD"/>
    <m/>
    <s v="LGD"/>
    <n v="1"/>
    <n v="9.9"/>
    <x v="18"/>
    <x v="1"/>
    <m/>
    <x v="1"/>
  </r>
  <r>
    <s v="3DD.003D7E4E65"/>
    <n v="224"/>
    <d v="2023-10-25T00:00:00"/>
    <s v="2367"/>
    <s v="NPT-2023-01-2367"/>
    <s v="SP"/>
    <s v="765"/>
    <n v="76.5"/>
    <x v="1"/>
    <s v="N"/>
    <s v="N"/>
    <s v="N"/>
    <s v="N"/>
    <s v="Y"/>
    <n v="10"/>
    <s v="LGD"/>
    <m/>
    <s v="LGD"/>
    <n v="1"/>
    <n v="0.3"/>
    <x v="17"/>
    <x v="1"/>
    <m/>
    <x v="0"/>
  </r>
  <r>
    <s v="3DD.003D7E4F9F"/>
    <n v="225"/>
    <d v="2023-10-25T00:00:00"/>
    <s v="2368"/>
    <s v="NPT-2023-01-2368"/>
    <s v="SP"/>
    <s v="750"/>
    <n v="75"/>
    <x v="1"/>
    <s v="N"/>
    <s v="N"/>
    <s v="N"/>
    <s v="N"/>
    <s v="Y"/>
    <n v="10"/>
    <s v="LGD"/>
    <m/>
    <s v="LGD"/>
    <n v="1"/>
    <n v="0.3"/>
    <x v="9"/>
    <x v="1"/>
    <m/>
    <x v="0"/>
  </r>
  <r>
    <s v="3DD.003D7E4E92"/>
    <n v="226"/>
    <d v="2023-10-25T00:00:00"/>
    <s v="2369"/>
    <s v="NPT-2023-01-2369"/>
    <s v="SP"/>
    <s v="820"/>
    <n v="82"/>
    <x v="1"/>
    <s v="N"/>
    <s v="N"/>
    <s v="N"/>
    <s v="N"/>
    <s v="Y"/>
    <n v="10"/>
    <s v="LGD"/>
    <m/>
    <s v="LGD"/>
    <n v="1"/>
    <n v="0.3"/>
    <x v="6"/>
    <x v="0"/>
    <m/>
    <x v="0"/>
  </r>
  <r>
    <s v="3DD.003D7E496D"/>
    <n v="227"/>
    <d v="2023-10-31T00:00:00"/>
    <s v="3001"/>
    <s v="NPT-2023-01-3001"/>
    <s v="SP"/>
    <s v="795"/>
    <n v="79.5"/>
    <x v="0"/>
    <s v="N"/>
    <s v="N"/>
    <s v="N"/>
    <s v="N"/>
    <s v="Y"/>
    <n v="11"/>
    <s v="LGD"/>
    <m/>
    <s v="LGD"/>
    <n v="1"/>
    <n v="0.3"/>
    <x v="0"/>
    <x v="0"/>
    <m/>
    <x v="0"/>
  </r>
  <r>
    <s v="3DD.003D7E4F9C"/>
    <n v="228"/>
    <d v="2023-10-31T00:00:00"/>
    <s v="3002"/>
    <s v="NPT-2023-01-3002"/>
    <s v="SP"/>
    <s v="780"/>
    <n v="78"/>
    <x v="0"/>
    <s v="N"/>
    <s v="N"/>
    <s v="N"/>
    <s v="N"/>
    <s v="Y"/>
    <n v="11"/>
    <s v="LGD"/>
    <m/>
    <s v="LGD"/>
    <n v="1"/>
    <n v="0.3"/>
    <x v="4"/>
    <x v="0"/>
    <m/>
    <x v="0"/>
  </r>
  <r>
    <s v="3DD.003D7E4BC6"/>
    <n v="229"/>
    <d v="2023-10-31T00:00:00"/>
    <s v="3003"/>
    <s v="NPT-2023-01-3003"/>
    <s v="SP"/>
    <s v="720"/>
    <n v="72"/>
    <x v="0"/>
    <s v="N"/>
    <s v="N"/>
    <s v="N"/>
    <s v="N"/>
    <s v="Y"/>
    <n v="11"/>
    <s v="LGD"/>
    <m/>
    <s v="LGD"/>
    <n v="1"/>
    <n v="0.3"/>
    <x v="5"/>
    <x v="3"/>
    <m/>
    <x v="0"/>
  </r>
  <r>
    <s v="3DD.003D7E4DF6"/>
    <n v="230"/>
    <d v="2023-10-31T00:00:00"/>
    <s v="3004"/>
    <s v="NPT-2023-01-3004"/>
    <s v="SP"/>
    <s v="790"/>
    <n v="79"/>
    <x v="0"/>
    <s v="N"/>
    <s v="N"/>
    <s v="N"/>
    <s v="N"/>
    <s v="Y"/>
    <n v="11"/>
    <s v="LGD"/>
    <m/>
    <s v="LGD"/>
    <n v="1"/>
    <n v="0.3"/>
    <x v="0"/>
    <x v="0"/>
    <m/>
    <x v="0"/>
  </r>
  <r>
    <s v="3DD.003D7E4A17"/>
    <n v="231"/>
    <d v="2023-10-31T00:00:00"/>
    <s v="3005"/>
    <s v="NPT-2023-01-3005"/>
    <s v="SP"/>
    <s v="765"/>
    <n v="76.5"/>
    <x v="0"/>
    <s v="N"/>
    <s v="N"/>
    <s v="N"/>
    <s v="N"/>
    <s v="Y"/>
    <n v="11"/>
    <s v="LGD"/>
    <m/>
    <s v="LGD"/>
    <n v="1"/>
    <n v="0.3"/>
    <x v="0"/>
    <x v="1"/>
    <m/>
    <x v="0"/>
  </r>
  <r>
    <s v="3DD.003D7E49CA"/>
    <n v="232"/>
    <d v="2023-10-31T00:00:00"/>
    <s v="3006"/>
    <s v="NPT-2023-01-3006"/>
    <s v="SP"/>
    <s v="930"/>
    <n v="93"/>
    <x v="0"/>
    <s v="N"/>
    <s v="N"/>
    <s v="N"/>
    <s v="N"/>
    <s v="Y"/>
    <n v="11"/>
    <s v="LGD"/>
    <m/>
    <s v="LGD"/>
    <n v="1"/>
    <n v="0.3"/>
    <x v="17"/>
    <x v="2"/>
    <m/>
    <x v="2"/>
  </r>
  <r>
    <s v="3DD.003D7E465B"/>
    <n v="233"/>
    <d v="2023-10-31T00:00:00"/>
    <s v="3007"/>
    <s v="NPT-2023-01-3007"/>
    <s v="SP"/>
    <s v="930"/>
    <n v="93"/>
    <x v="0"/>
    <s v="Y"/>
    <s v="Y"/>
    <s v="N"/>
    <s v="N"/>
    <s v="N"/>
    <m/>
    <s v="LGD"/>
    <m/>
    <s v="LGD"/>
    <n v="1"/>
    <n v="9.9"/>
    <x v="3"/>
    <x v="2"/>
    <m/>
    <x v="2"/>
  </r>
  <r>
    <s v="3DD.003D7E4B9B"/>
    <n v="234"/>
    <d v="2023-10-31T00:00:00"/>
    <s v="3008"/>
    <s v="NPT-2023-01-3008"/>
    <s v="SP"/>
    <s v="710"/>
    <n v="71"/>
    <x v="0"/>
    <s v="N"/>
    <s v="N"/>
    <s v="N"/>
    <s v="N"/>
    <s v="Y"/>
    <n v="11"/>
    <s v="LGD"/>
    <m/>
    <s v="LGD"/>
    <n v="1"/>
    <n v="0.3"/>
    <x v="6"/>
    <x v="3"/>
    <m/>
    <x v="0"/>
  </r>
  <r>
    <s v="3DD.003D7E49E2"/>
    <n v="235"/>
    <d v="2023-10-31T00:00:00"/>
    <s v="3009"/>
    <s v="NPT-2023-01-3009"/>
    <s v="SP"/>
    <s v="870"/>
    <n v="87"/>
    <x v="0"/>
    <s v="Y"/>
    <s v="Y"/>
    <s v="N"/>
    <s v="N"/>
    <s v="N"/>
    <m/>
    <s v="LGD"/>
    <m/>
    <s v="LGD"/>
    <n v="1"/>
    <n v="9.9"/>
    <x v="19"/>
    <x v="4"/>
    <m/>
    <x v="1"/>
  </r>
  <r>
    <s v="3DD.003D7E4F1A"/>
    <n v="236"/>
    <d v="2023-10-31T00:00:00"/>
    <s v="3010"/>
    <s v="NPT-2023-01-3010"/>
    <s v="SP"/>
    <s v="885"/>
    <n v="88.5"/>
    <x v="0"/>
    <s v="N"/>
    <s v="N"/>
    <s v="N"/>
    <s v="N"/>
    <s v="Y"/>
    <n v="11"/>
    <s v="LGD"/>
    <m/>
    <s v="LGD"/>
    <n v="1"/>
    <n v="0.3"/>
    <x v="17"/>
    <x v="5"/>
    <m/>
    <x v="0"/>
  </r>
  <r>
    <s v="3DD.003D7E4B38"/>
    <n v="237"/>
    <d v="2023-10-31T00:00:00"/>
    <s v="3011"/>
    <s v="NPT-2023-01-3011"/>
    <s v="SP"/>
    <s v="815"/>
    <n v="81.5"/>
    <x v="0"/>
    <s v="Y"/>
    <s v="Y"/>
    <s v="N"/>
    <s v="N"/>
    <s v="N"/>
    <m/>
    <s v="LGD"/>
    <m/>
    <s v="LGD"/>
    <n v="1"/>
    <n v="9.9"/>
    <x v="0"/>
    <x v="0"/>
    <m/>
    <x v="0"/>
  </r>
  <r>
    <s v="3DD.003D7E4A63"/>
    <n v="238"/>
    <d v="2023-10-31T00:00:00"/>
    <s v="3012"/>
    <s v="NPT-2023-01-3012"/>
    <s v="SP"/>
    <s v="810"/>
    <n v="81"/>
    <x v="0"/>
    <s v="N"/>
    <s v="N"/>
    <s v="N"/>
    <s v="N"/>
    <s v="Y"/>
    <n v="11"/>
    <s v="LGD"/>
    <m/>
    <s v="LGD"/>
    <n v="1"/>
    <n v="0.3"/>
    <x v="2"/>
    <x v="0"/>
    <m/>
    <x v="1"/>
  </r>
  <r>
    <s v="3DD.003D7E513B"/>
    <n v="239"/>
    <d v="2023-10-31T00:00:00"/>
    <s v="3013"/>
    <s v="NPT-2023-01-3013"/>
    <s v="SP"/>
    <s v="800"/>
    <n v="80"/>
    <x v="0"/>
    <s v="Y"/>
    <s v="Y"/>
    <s v="N"/>
    <s v="N"/>
    <s v="N"/>
    <m/>
    <s v="LGD"/>
    <m/>
    <s v="LGD"/>
    <n v="1"/>
    <n v="9.9"/>
    <x v="17"/>
    <x v="0"/>
    <m/>
    <x v="2"/>
  </r>
  <r>
    <s v="3DD.003D7E4F01"/>
    <n v="240"/>
    <d v="2023-10-31T00:00:00"/>
    <s v="3014"/>
    <s v="NPT-2023-01-3014"/>
    <s v="SP"/>
    <s v="765"/>
    <n v="76.5"/>
    <x v="0"/>
    <s v="N"/>
    <s v="N"/>
    <s v="N"/>
    <s v="N"/>
    <s v="Y"/>
    <n v="11"/>
    <s v="LGD"/>
    <m/>
    <s v="LGD"/>
    <n v="1"/>
    <n v="0.3"/>
    <x v="4"/>
    <x v="1"/>
    <m/>
    <x v="0"/>
  </r>
  <r>
    <s v="3DD.003D7E486C"/>
    <n v="241"/>
    <d v="2023-10-31T00:00:00"/>
    <s v="3015"/>
    <s v="NPT-2023-01-3015"/>
    <s v="SP"/>
    <s v="860"/>
    <n v="86"/>
    <x v="0"/>
    <s v="N"/>
    <s v="N"/>
    <s v="N"/>
    <s v="N"/>
    <s v="Y"/>
    <n v="11"/>
    <s v="LGD"/>
    <m/>
    <s v="LGD"/>
    <n v="1"/>
    <n v="9.9"/>
    <x v="6"/>
    <x v="4"/>
    <m/>
    <x v="2"/>
  </r>
  <r>
    <s v="3DD.003D7E499C"/>
    <n v="242"/>
    <d v="2023-10-31T00:00:00"/>
    <s v="3016"/>
    <s v="NPT-2023-01-3016"/>
    <s v="SP"/>
    <s v="860"/>
    <n v="86"/>
    <x v="0"/>
    <s v="N"/>
    <s v="N"/>
    <s v="N"/>
    <s v="N"/>
    <s v="Y"/>
    <n v="11"/>
    <s v="LGD"/>
    <m/>
    <s v="LGD"/>
    <n v="1"/>
    <n v="0.3"/>
    <x v="2"/>
    <x v="4"/>
    <m/>
    <x v="1"/>
  </r>
  <r>
    <s v="3DD.003D7E4AAE"/>
    <n v="243"/>
    <d v="2023-10-31T00:00:00"/>
    <s v="3017"/>
    <s v="NPT-2023-01-3017"/>
    <s v="SP"/>
    <s v="800"/>
    <n v="80"/>
    <x v="0"/>
    <s v="N"/>
    <s v="N"/>
    <s v="N"/>
    <s v="N"/>
    <s v="Y"/>
    <n v="11"/>
    <s v="LGD"/>
    <m/>
    <s v="LGD"/>
    <n v="1"/>
    <n v="0.3"/>
    <x v="2"/>
    <x v="0"/>
    <m/>
    <x v="1"/>
  </r>
  <r>
    <s v="3DD.003D7E4E8D"/>
    <n v="244"/>
    <d v="2023-10-31T00:00:00"/>
    <s v="3018"/>
    <s v="NPT-2023-01-3018"/>
    <s v="SP"/>
    <s v="825"/>
    <n v="82.5"/>
    <x v="0"/>
    <s v="N"/>
    <s v="N"/>
    <s v="N"/>
    <s v="N"/>
    <s v="Y"/>
    <n v="11"/>
    <s v="LGD"/>
    <m/>
    <s v="LGD"/>
    <n v="1"/>
    <n v="0.3"/>
    <x v="2"/>
    <x v="0"/>
    <m/>
    <x v="1"/>
  </r>
  <r>
    <s v="3DD.003D7E4EC5"/>
    <n v="245"/>
    <d v="2023-10-31T00:00:00"/>
    <s v="3019"/>
    <s v="NPT-2023-01-3019"/>
    <s v="SP"/>
    <s v="720"/>
    <n v="72"/>
    <x v="0"/>
    <s v="N"/>
    <s v="N"/>
    <s v="N"/>
    <s v="N"/>
    <s v="Y"/>
    <n v="11"/>
    <s v="LGD"/>
    <m/>
    <s v="LGD"/>
    <n v="1"/>
    <n v="0.3"/>
    <x v="6"/>
    <x v="3"/>
    <m/>
    <x v="0"/>
  </r>
  <r>
    <s v="3DD.003D7E4E6A"/>
    <n v="246"/>
    <d v="2023-10-31T00:00:00"/>
    <s v="3020"/>
    <s v="NPT-2023-01-3020"/>
    <s v="SP"/>
    <s v="820"/>
    <n v="82"/>
    <x v="0"/>
    <s v="N"/>
    <s v="N"/>
    <s v="N"/>
    <s v="N"/>
    <s v="Y"/>
    <n v="11"/>
    <s v="LGD"/>
    <m/>
    <s v="LGD"/>
    <n v="1"/>
    <n v="0.3"/>
    <x v="0"/>
    <x v="0"/>
    <m/>
    <x v="0"/>
  </r>
  <r>
    <s v="3DD.003D7E497C"/>
    <n v="247"/>
    <d v="2023-10-31T00:00:00"/>
    <s v="3021"/>
    <s v="NPT-2023-01-3021"/>
    <s v="SP"/>
    <s v="810"/>
    <n v="81"/>
    <x v="0"/>
    <s v="N"/>
    <s v="N"/>
    <s v="N"/>
    <s v="N"/>
    <s v="Y"/>
    <n v="11"/>
    <s v="LGD"/>
    <m/>
    <s v="LGD"/>
    <n v="1"/>
    <n v="0.4"/>
    <x v="6"/>
    <x v="0"/>
    <m/>
    <x v="2"/>
  </r>
  <r>
    <s v="3DD.003D7E4FA0"/>
    <n v="248"/>
    <d v="2023-10-31T00:00:00"/>
    <s v="3022"/>
    <s v="NPT-2023-01-3022"/>
    <s v="SP"/>
    <s v="775"/>
    <n v="77.5"/>
    <x v="0"/>
    <s v="N"/>
    <s v="N"/>
    <s v="N"/>
    <s v="N"/>
    <s v="Y"/>
    <n v="11"/>
    <s v="LGD"/>
    <m/>
    <s v="LGD"/>
    <n v="1"/>
    <n v="0.3"/>
    <x v="18"/>
    <x v="1"/>
    <m/>
    <x v="1"/>
  </r>
  <r>
    <s v="3DD.003D7E4FBB"/>
    <n v="249"/>
    <d v="2023-10-31T00:00:00"/>
    <s v="3023"/>
    <s v="NPT-2023-01-3023"/>
    <s v="SP"/>
    <s v="795"/>
    <n v="79.5"/>
    <x v="0"/>
    <s v="N"/>
    <s v="N"/>
    <s v="N"/>
    <s v="N"/>
    <s v="Y"/>
    <n v="11"/>
    <s v="LGD"/>
    <m/>
    <s v="LGD"/>
    <n v="1"/>
    <n v="0.3"/>
    <x v="1"/>
    <x v="0"/>
    <m/>
    <x v="0"/>
  </r>
  <r>
    <s v="3DD.003D7E4EA0"/>
    <n v="250"/>
    <d v="2023-10-31T00:00:00"/>
    <s v="3024"/>
    <s v="NPT-2023-01-3024"/>
    <s v="SP"/>
    <s v="800"/>
    <n v="80"/>
    <x v="0"/>
    <s v="N"/>
    <s v="N"/>
    <s v="N"/>
    <s v="N"/>
    <s v="Y"/>
    <n v="11"/>
    <s v="LGD"/>
    <m/>
    <s v="LGD"/>
    <n v="1"/>
    <n v="0.3"/>
    <x v="2"/>
    <x v="0"/>
    <m/>
    <x v="1"/>
  </r>
  <r>
    <s v="3DD.003D7E545D"/>
    <n v="251"/>
    <d v="2023-10-31T00:00:00"/>
    <s v="3025"/>
    <s v="NPT-2023-01-3025"/>
    <s v="SP"/>
    <s v="805"/>
    <n v="80.5"/>
    <x v="0"/>
    <s v="Y"/>
    <s v="Y"/>
    <s v="N"/>
    <s v="N"/>
    <s v="N"/>
    <m/>
    <s v="LGD"/>
    <m/>
    <s v="LGD"/>
    <n v="1"/>
    <n v="9.9"/>
    <x v="4"/>
    <x v="0"/>
    <m/>
    <x v="0"/>
  </r>
  <r>
    <s v="3DD.003D7E49DA"/>
    <n v="252"/>
    <d v="2023-10-31T00:00:00"/>
    <s v="3026"/>
    <s v="NPT-2023-01-3026"/>
    <s v="SP"/>
    <s v="740"/>
    <n v="74"/>
    <x v="0"/>
    <s v="N"/>
    <s v="N"/>
    <s v="N"/>
    <s v="N"/>
    <s v="Y"/>
    <n v="12"/>
    <s v="LGD"/>
    <m/>
    <s v="LGD"/>
    <n v="1"/>
    <n v="0.3"/>
    <x v="0"/>
    <x v="1"/>
    <m/>
    <x v="0"/>
  </r>
  <r>
    <s v="3DD.003D7E4F1B"/>
    <n v="253"/>
    <d v="2023-10-31T00:00:00"/>
    <s v="3027"/>
    <s v="NPT-2023-01-3027"/>
    <s v="SP"/>
    <s v="750"/>
    <n v="75"/>
    <x v="0"/>
    <s v="N"/>
    <s v="N"/>
    <s v="N"/>
    <s v="N"/>
    <s v="Y"/>
    <n v="12"/>
    <s v="LGD"/>
    <m/>
    <s v="LGD"/>
    <n v="1"/>
    <n v="0.3"/>
    <x v="2"/>
    <x v="1"/>
    <m/>
    <x v="1"/>
  </r>
  <r>
    <s v="3DD.003D7E4634"/>
    <n v="255"/>
    <d v="2023-10-31T00:00:00"/>
    <s v="3029"/>
    <s v="NPT-2023-01-3029"/>
    <s v="SP"/>
    <s v="720"/>
    <n v="72"/>
    <x v="0"/>
    <s v="N"/>
    <s v="N"/>
    <s v="N"/>
    <s v="N"/>
    <s v="Y"/>
    <n v="12"/>
    <s v="LGD"/>
    <m/>
    <s v="LGD"/>
    <n v="1"/>
    <n v="0.3"/>
    <x v="4"/>
    <x v="3"/>
    <m/>
    <x v="0"/>
  </r>
  <r>
    <s v="3DD.003D7E4990"/>
    <n v="256"/>
    <d v="2023-10-31T00:00:00"/>
    <s v="3030"/>
    <s v="NPT-2023-01-3030"/>
    <s v="SP"/>
    <s v="780"/>
    <n v="78"/>
    <x v="0"/>
    <s v="N"/>
    <s v="N"/>
    <s v="N"/>
    <s v="N"/>
    <s v="Y"/>
    <n v="12"/>
    <s v="LGD"/>
    <m/>
    <s v="LGD"/>
    <n v="1"/>
    <n v="9.9"/>
    <x v="10"/>
    <x v="0"/>
    <m/>
    <x v="0"/>
  </r>
  <r>
    <s v="3DD.003D7E4EEE"/>
    <n v="257"/>
    <d v="2023-10-31T00:00:00"/>
    <s v="3031"/>
    <s v="NPT-2023-01-3031"/>
    <s v="SP"/>
    <s v="795"/>
    <n v="79.5"/>
    <x v="0"/>
    <s v="N"/>
    <s v="N"/>
    <s v="N"/>
    <s v="N"/>
    <s v="Y"/>
    <n v="12"/>
    <s v="LGD"/>
    <m/>
    <s v="LGD"/>
    <n v="1"/>
    <n v="9.9"/>
    <x v="2"/>
    <x v="0"/>
    <m/>
    <x v="1"/>
  </r>
  <r>
    <s v="3DD.003D7E4F08"/>
    <n v="258"/>
    <d v="2023-10-31T00:00:00"/>
    <s v="3032"/>
    <s v="NPT-2023-01-3032"/>
    <s v="SP"/>
    <s v="770"/>
    <n v="77"/>
    <x v="0"/>
    <s v="N"/>
    <s v="N"/>
    <s v="N"/>
    <s v="N"/>
    <s v="Y"/>
    <n v="12"/>
    <s v="LGD"/>
    <m/>
    <s v="LGD"/>
    <n v="1"/>
    <n v="0.3"/>
    <x v="6"/>
    <x v="1"/>
    <m/>
    <x v="0"/>
  </r>
  <r>
    <s v="3DD.003D7E5134"/>
    <n v="259"/>
    <d v="2023-10-31T00:00:00"/>
    <s v="3033"/>
    <s v="NPT-2023-01-3033"/>
    <s v="SP"/>
    <s v="820"/>
    <n v="82"/>
    <x v="0"/>
    <s v="N"/>
    <s v="N"/>
    <s v="N"/>
    <s v="N"/>
    <s v="Y"/>
    <n v="12"/>
    <s v="LGD"/>
    <m/>
    <s v="LGD"/>
    <n v="1"/>
    <n v="0.3"/>
    <x v="2"/>
    <x v="0"/>
    <m/>
    <x v="1"/>
  </r>
  <r>
    <s v="3DD.003D7E48F8"/>
    <n v="260"/>
    <d v="2023-10-31T00:00:00"/>
    <s v="3034"/>
    <s v="NPT-2023-01-3034"/>
    <s v="SP"/>
    <s v="760"/>
    <n v="76"/>
    <x v="0"/>
    <s v="N"/>
    <s v="N"/>
    <s v="N"/>
    <s v="N"/>
    <s v="Y"/>
    <n v="12"/>
    <s v="LGD"/>
    <m/>
    <s v="LGD"/>
    <n v="1"/>
    <n v="0.3"/>
    <x v="5"/>
    <x v="1"/>
    <m/>
    <x v="0"/>
  </r>
  <r>
    <s v="3DD.003D7E4987"/>
    <n v="261"/>
    <d v="2023-10-31T00:00:00"/>
    <s v="3035"/>
    <s v="NPT-2023-01-3035"/>
    <s v="SP"/>
    <s v="770"/>
    <n v="77"/>
    <x v="0"/>
    <s v="N"/>
    <s v="N"/>
    <s v="N"/>
    <s v="N"/>
    <s v="Y"/>
    <n v="12"/>
    <s v="LGD"/>
    <m/>
    <s v="LGD"/>
    <n v="1"/>
    <n v="0.3"/>
    <x v="4"/>
    <x v="1"/>
    <m/>
    <x v="0"/>
  </r>
  <r>
    <s v="3DD.003D7E49E9"/>
    <n v="262"/>
    <d v="2023-10-31T00:00:00"/>
    <s v="3036"/>
    <s v="NPT-2023-01-3036"/>
    <s v="SP"/>
    <s v="745"/>
    <n v="74.5"/>
    <x v="0"/>
    <s v="N"/>
    <s v="N"/>
    <s v="N"/>
    <s v="N"/>
    <s v="Y"/>
    <n v="12"/>
    <s v="LGD"/>
    <m/>
    <s v="LGD"/>
    <n v="1"/>
    <n v="0.3"/>
    <x v="6"/>
    <x v="1"/>
    <m/>
    <x v="0"/>
  </r>
  <r>
    <s v="3DD.003D7E4FC4"/>
    <n v="263"/>
    <d v="2023-10-31T00:00:00"/>
    <s v="3037"/>
    <s v="NPT-2023-01-3037"/>
    <s v="SP"/>
    <s v="810"/>
    <n v="81"/>
    <x v="0"/>
    <s v="N"/>
    <s v="N"/>
    <s v="N"/>
    <s v="N"/>
    <s v="Y"/>
    <n v="12"/>
    <s v="LGD"/>
    <m/>
    <s v="LGD"/>
    <n v="1"/>
    <n v="0.3"/>
    <x v="4"/>
    <x v="0"/>
    <m/>
    <x v="0"/>
  </r>
  <r>
    <s v="3DD.003D7E4EF4"/>
    <n v="264"/>
    <d v="2023-10-31T00:00:00"/>
    <s v="3038"/>
    <s v="NPT-2023-01-3038"/>
    <s v="SP"/>
    <s v="765"/>
    <n v="76.5"/>
    <x v="0"/>
    <s v="N"/>
    <s v="N"/>
    <s v="N"/>
    <s v="N"/>
    <s v="Y"/>
    <n v="12"/>
    <s v="LGD"/>
    <m/>
    <s v="LGD"/>
    <n v="1"/>
    <n v="0.3"/>
    <x v="6"/>
    <x v="1"/>
    <m/>
    <x v="0"/>
  </r>
  <r>
    <s v="3DD.003D7E4B80"/>
    <n v="265"/>
    <d v="2023-10-31T00:00:00"/>
    <s v="3039"/>
    <s v="NPT-2023-01-3039"/>
    <s v="SP"/>
    <s v="750"/>
    <n v="75"/>
    <x v="0"/>
    <s v="N"/>
    <s v="N"/>
    <s v="N"/>
    <s v="N"/>
    <s v="Y"/>
    <n v="12"/>
    <s v="LGD"/>
    <m/>
    <s v="LGD"/>
    <n v="1"/>
    <n v="0.3"/>
    <x v="2"/>
    <x v="1"/>
    <m/>
    <x v="1"/>
  </r>
  <r>
    <s v="3DD.003D494A89"/>
    <n v="266"/>
    <d v="2023-10-31T00:00:00"/>
    <s v="3040"/>
    <s v="NPT-2023-01-3040"/>
    <s v="SP"/>
    <s v="790"/>
    <n v="79"/>
    <x v="0"/>
    <s v="N"/>
    <s v="N"/>
    <s v="N"/>
    <s v="N"/>
    <s v="Y"/>
    <n v="12"/>
    <s v="LGD"/>
    <m/>
    <s v="LGD"/>
    <n v="1"/>
    <n v="0.3"/>
    <x v="1"/>
    <x v="0"/>
    <m/>
    <x v="0"/>
  </r>
  <r>
    <s v="3DD.003D7E5727"/>
    <n v="267"/>
    <d v="2023-10-31T00:00:00"/>
    <s v="3041"/>
    <s v="NPT-2023-01-3041"/>
    <s v="SP"/>
    <s v="845"/>
    <n v="84.5"/>
    <x v="0"/>
    <s v="N"/>
    <s v="N"/>
    <s v="N"/>
    <s v="N"/>
    <s v="Y"/>
    <n v="12"/>
    <s v="LGD"/>
    <m/>
    <s v="LGD"/>
    <n v="1"/>
    <n v="0.3"/>
    <x v="5"/>
    <x v="4"/>
    <m/>
    <x v="0"/>
  </r>
  <r>
    <s v="3DD.003D7E4E14"/>
    <n v="268"/>
    <d v="2023-10-31T00:00:00"/>
    <s v="3042"/>
    <s v="NPT-2023-01-3042"/>
    <s v="SP"/>
    <s v="740"/>
    <n v="74"/>
    <x v="0"/>
    <s v="N"/>
    <s v="N"/>
    <s v="N"/>
    <s v="N"/>
    <s v="Y"/>
    <n v="12"/>
    <s v="LGD"/>
    <m/>
    <s v="LGD"/>
    <n v="1"/>
    <n v="0.3"/>
    <x v="2"/>
    <x v="1"/>
    <m/>
    <x v="1"/>
  </r>
  <r>
    <s v="3DD.003D7E4948"/>
    <n v="269"/>
    <d v="2023-10-31T00:00:00"/>
    <s v="3043"/>
    <s v="NPT-2023-01-3043"/>
    <s v="SP"/>
    <s v="820"/>
    <n v="82"/>
    <x v="0"/>
    <s v="N"/>
    <s v="N"/>
    <s v="N"/>
    <s v="N"/>
    <s v="Y"/>
    <n v="12"/>
    <s v="LGD"/>
    <m/>
    <s v="LGD"/>
    <n v="1"/>
    <n v="0.3"/>
    <x v="2"/>
    <x v="0"/>
    <m/>
    <x v="1"/>
  </r>
  <r>
    <s v="3DD.003D7E49BF"/>
    <n v="270"/>
    <d v="2023-10-31T00:00:00"/>
    <s v="3044"/>
    <s v="NPT-2023-01-3044"/>
    <s v="SP"/>
    <s v="820"/>
    <n v="82"/>
    <x v="0"/>
    <s v="N"/>
    <s v="N"/>
    <s v="N"/>
    <s v="N"/>
    <s v="Y"/>
    <n v="12"/>
    <s v="LGD"/>
    <m/>
    <s v="LGD"/>
    <n v="1"/>
    <n v="0.3"/>
    <x v="5"/>
    <x v="0"/>
    <m/>
    <x v="0"/>
  </r>
  <r>
    <s v="3DD.003D7E4EB5"/>
    <n v="271"/>
    <d v="2023-10-31T00:00:00"/>
    <s v="3045"/>
    <s v="NPT-2023-01-3045"/>
    <s v="SP"/>
    <s v="830"/>
    <n v="83"/>
    <x v="0"/>
    <s v="N"/>
    <s v="N"/>
    <s v="N"/>
    <s v="N"/>
    <s v="Y"/>
    <n v="12"/>
    <s v="LGD"/>
    <m/>
    <s v="LGD"/>
    <n v="1"/>
    <n v="0.3"/>
    <x v="0"/>
    <x v="4"/>
    <m/>
    <x v="0"/>
  </r>
  <r>
    <s v="3DD.003D7E499A"/>
    <n v="272"/>
    <d v="2023-11-01T00:00:00"/>
    <s v="3046"/>
    <s v="NPT-2023-01-3046"/>
    <s v="SP"/>
    <s v="820"/>
    <n v="82"/>
    <x v="0"/>
    <s v="N"/>
    <s v="N"/>
    <s v="N"/>
    <s v="N"/>
    <s v="Y"/>
    <n v="15"/>
    <s v="LGD"/>
    <m/>
    <s v="LGD"/>
    <n v="1"/>
    <n v="0.3"/>
    <x v="2"/>
    <x v="0"/>
    <m/>
    <x v="1"/>
  </r>
  <r>
    <s v="3DD.003D7E4F91"/>
    <n v="273"/>
    <d v="2023-11-01T00:00:00"/>
    <s v="3047"/>
    <s v="NPT-2023-01-3047"/>
    <s v="SP"/>
    <s v="785"/>
    <n v="78.5"/>
    <x v="0"/>
    <s v="N"/>
    <s v="N"/>
    <s v="N"/>
    <s v="N"/>
    <s v="Y"/>
    <n v="15"/>
    <s v="LGD"/>
    <m/>
    <s v="LGD"/>
    <n v="1"/>
    <n v="0.3"/>
    <x v="4"/>
    <x v="0"/>
    <m/>
    <x v="0"/>
  </r>
  <r>
    <s v="3DD.003D7E4F7E"/>
    <n v="274"/>
    <d v="2023-11-01T00:00:00"/>
    <s v="3048"/>
    <s v="NPT-2023-01-3048"/>
    <s v="SP"/>
    <s v="820"/>
    <n v="82"/>
    <x v="0"/>
    <s v="Y"/>
    <s v="Y"/>
    <s v="N"/>
    <s v="N"/>
    <s v="N"/>
    <m/>
    <s v="LGD"/>
    <m/>
    <s v="LGD"/>
    <n v="1"/>
    <n v="9.9"/>
    <x v="11"/>
    <x v="0"/>
    <m/>
    <x v="2"/>
  </r>
  <r>
    <s v="3DD.003D7E495C"/>
    <n v="275"/>
    <d v="2023-11-01T00:00:00"/>
    <s v="3049"/>
    <s v="NPT-2023-01-3049"/>
    <s v="SP"/>
    <s v="840"/>
    <n v="84"/>
    <x v="0"/>
    <s v="N"/>
    <s v="N"/>
    <s v="N"/>
    <s v="N"/>
    <s v="Y"/>
    <n v="15"/>
    <s v="LGD"/>
    <m/>
    <s v="LGD"/>
    <n v="1"/>
    <n v="0.3"/>
    <x v="1"/>
    <x v="4"/>
    <m/>
    <x v="0"/>
  </r>
  <r>
    <s v="3DD.003D7E4F88"/>
    <n v="276"/>
    <d v="2023-11-01T00:00:00"/>
    <s v="3050"/>
    <s v="NPT-2023-01-3050"/>
    <s v="SP"/>
    <s v="790"/>
    <n v="79"/>
    <x v="0"/>
    <s v="N"/>
    <s v="N"/>
    <s v="N"/>
    <s v="N"/>
    <s v="Y"/>
    <n v="15"/>
    <s v="LGD"/>
    <m/>
    <s v="LGD"/>
    <n v="1"/>
    <n v="0.3"/>
    <x v="4"/>
    <x v="0"/>
    <m/>
    <x v="0"/>
  </r>
  <r>
    <s v="3DD.003D7E4A4E"/>
    <n v="277"/>
    <d v="2023-11-01T00:00:00"/>
    <s v="3051"/>
    <s v="NPT-2023-01-3051"/>
    <s v="SP"/>
    <s v="765"/>
    <n v="76.5"/>
    <x v="0"/>
    <s v="N"/>
    <s v="N"/>
    <s v="N"/>
    <s v="N"/>
    <s v="Y"/>
    <n v="15"/>
    <s v="LGD"/>
    <m/>
    <s v="LGD"/>
    <n v="1"/>
    <n v="0.3"/>
    <x v="0"/>
    <x v="1"/>
    <m/>
    <x v="0"/>
  </r>
  <r>
    <s v="3DD.003D7E460F"/>
    <n v="278"/>
    <d v="2023-11-01T00:00:00"/>
    <s v="3052"/>
    <s v="NPT-2023-01-3052"/>
    <s v="SP"/>
    <s v="710"/>
    <n v="71"/>
    <x v="0"/>
    <s v="N"/>
    <s v="N"/>
    <s v="N"/>
    <s v="N"/>
    <s v="Y"/>
    <n v="15"/>
    <s v="LGD"/>
    <m/>
    <s v="LGD"/>
    <n v="1"/>
    <n v="0.3"/>
    <x v="2"/>
    <x v="3"/>
    <m/>
    <x v="1"/>
  </r>
  <r>
    <s v="3DD.003D7E5123"/>
    <n v="279"/>
    <d v="2023-11-01T00:00:00"/>
    <s v="3053"/>
    <s v="NPT-2023-01-3053"/>
    <s v="SP"/>
    <s v="880"/>
    <n v="88"/>
    <x v="0"/>
    <s v="N"/>
    <s v="N"/>
    <s v="N"/>
    <s v="N"/>
    <s v="Y"/>
    <n v="15"/>
    <s v="LGD"/>
    <m/>
    <s v="LGD"/>
    <n v="1"/>
    <n v="0.4"/>
    <x v="2"/>
    <x v="5"/>
    <m/>
    <x v="1"/>
  </r>
  <r>
    <s v="3DD.003D7E541C"/>
    <n v="280"/>
    <d v="2023-11-01T00:00:00"/>
    <s v="3054"/>
    <s v="NPT-2023-01-3054"/>
    <s v="SP"/>
    <s v="825"/>
    <n v="82.5"/>
    <x v="0"/>
    <s v="N"/>
    <s v="N"/>
    <s v="N"/>
    <s v="N"/>
    <s v="Y"/>
    <n v="15"/>
    <s v="LGD"/>
    <m/>
    <s v="LGD"/>
    <n v="1"/>
    <n v="0.3"/>
    <x v="5"/>
    <x v="0"/>
    <m/>
    <x v="0"/>
  </r>
  <r>
    <s v="3DD.003D7E5735"/>
    <n v="281"/>
    <d v="2023-11-01T00:00:00"/>
    <s v="3055"/>
    <s v="NPT-2023-01-3055"/>
    <s v="SP"/>
    <s v="715"/>
    <n v="71.5"/>
    <x v="0"/>
    <s v="N"/>
    <s v="N"/>
    <s v="N"/>
    <s v="N"/>
    <s v="Y"/>
    <n v="15"/>
    <s v="LGD"/>
    <m/>
    <s v="LGD"/>
    <n v="1"/>
    <n v="0.3"/>
    <x v="5"/>
    <x v="3"/>
    <m/>
    <x v="0"/>
  </r>
  <r>
    <s v="3DD.003D7E49B6"/>
    <n v="282"/>
    <d v="2023-11-01T00:00:00"/>
    <s v="3056"/>
    <s v="NPT-2023-01-3056"/>
    <s v="SP"/>
    <s v="815"/>
    <n v="81.5"/>
    <x v="0"/>
    <s v="N"/>
    <s v="N"/>
    <s v="N"/>
    <s v="N"/>
    <s v="Y"/>
    <n v="15"/>
    <s v="LGD"/>
    <m/>
    <s v="LGD"/>
    <n v="1"/>
    <n v="0.3"/>
    <x v="5"/>
    <x v="0"/>
    <m/>
    <x v="0"/>
  </r>
  <r>
    <s v="3DD.003D7E4FC8"/>
    <n v="283"/>
    <d v="2023-11-01T00:00:00"/>
    <s v="3057"/>
    <s v="NPT-2023-01-3057"/>
    <s v="SP"/>
    <s v="735"/>
    <n v="73.5"/>
    <x v="0"/>
    <s v="N"/>
    <s v="N"/>
    <s v="N"/>
    <s v="N"/>
    <s v="Y"/>
    <n v="15"/>
    <s v="LGD"/>
    <m/>
    <s v="LGD"/>
    <n v="1"/>
    <n v="0.3"/>
    <x v="2"/>
    <x v="1"/>
    <m/>
    <x v="1"/>
  </r>
  <r>
    <s v="3DD.003E5115B4"/>
    <n v="284"/>
    <d v="2023-11-01T00:00:00"/>
    <s v="3058"/>
    <s v="NPT-2023-01-3058"/>
    <s v="SP"/>
    <s v="880"/>
    <n v="88"/>
    <x v="0"/>
    <s v="N"/>
    <s v="N"/>
    <s v="N"/>
    <s v="N"/>
    <s v="Y"/>
    <n v="15"/>
    <s v="LGD"/>
    <m/>
    <s v="LGD"/>
    <n v="1"/>
    <n v="1.3"/>
    <x v="2"/>
    <x v="5"/>
    <m/>
    <x v="1"/>
  </r>
  <r>
    <s v="3DD.003D7E4ECE"/>
    <n v="285"/>
    <d v="2023-11-01T00:00:00"/>
    <s v="3059"/>
    <s v="NPT-2023-01-3059"/>
    <s v="SP"/>
    <s v="810"/>
    <n v="81"/>
    <x v="0"/>
    <s v="N"/>
    <s v="N"/>
    <s v="N"/>
    <s v="N"/>
    <s v="Y"/>
    <n v="15"/>
    <s v="LGD"/>
    <m/>
    <s v="LGD"/>
    <n v="1"/>
    <n v="0.3"/>
    <x v="6"/>
    <x v="0"/>
    <m/>
    <x v="0"/>
  </r>
  <r>
    <s v="3DD.003D7E4EDE"/>
    <n v="286"/>
    <d v="2023-11-01T00:00:00"/>
    <s v="3060"/>
    <s v="NPT-2023-01-3060"/>
    <s v="SP"/>
    <s v="810"/>
    <n v="81"/>
    <x v="0"/>
    <s v="N"/>
    <s v="N"/>
    <s v="N"/>
    <s v="N"/>
    <s v="Y"/>
    <n v="15"/>
    <s v="LGD"/>
    <m/>
    <s v="LGD"/>
    <n v="1"/>
    <n v="0.3"/>
    <x v="4"/>
    <x v="0"/>
    <m/>
    <x v="0"/>
  </r>
  <r>
    <s v="3DD.003D7E4996"/>
    <n v="287"/>
    <d v="2023-11-01T00:00:00"/>
    <s v="3061"/>
    <s v="NPT-2023-01-3061"/>
    <s v="SP"/>
    <s v="790"/>
    <n v="79"/>
    <x v="0"/>
    <s v="N"/>
    <s v="N"/>
    <s v="N"/>
    <s v="N"/>
    <s v="Y"/>
    <n v="15"/>
    <s v="LGD"/>
    <m/>
    <s v="LGD"/>
    <n v="1"/>
    <n v="0.3"/>
    <x v="13"/>
    <x v="0"/>
    <m/>
    <x v="0"/>
  </r>
  <r>
    <s v="3DD.003D7E4FA9"/>
    <n v="288"/>
    <d v="2023-11-01T00:00:00"/>
    <s v="3062"/>
    <s v="NPT-2023-01-3062"/>
    <s v="SP"/>
    <s v="830"/>
    <n v="83"/>
    <x v="0"/>
    <s v="Y"/>
    <s v="Y"/>
    <s v="N"/>
    <s v="N"/>
    <s v="N"/>
    <m/>
    <s v="LGD"/>
    <m/>
    <s v="LGD"/>
    <n v="1"/>
    <n v="9.9"/>
    <x v="11"/>
    <x v="4"/>
    <m/>
    <x v="2"/>
  </r>
  <r>
    <s v="3DD.003D7E4E1D"/>
    <n v="289"/>
    <d v="2023-11-01T00:00:00"/>
    <s v="3063"/>
    <s v="NPT-2023-01-3063"/>
    <s v="SP"/>
    <s v="805"/>
    <n v="80.5"/>
    <x v="0"/>
    <s v="Y"/>
    <s v="Y"/>
    <s v="N"/>
    <s v="N"/>
    <s v="N"/>
    <m/>
    <s v="LGD"/>
    <m/>
    <s v="LGD"/>
    <n v="1"/>
    <n v="9.9"/>
    <x v="11"/>
    <x v="0"/>
    <m/>
    <x v="2"/>
  </r>
  <r>
    <s v="3DD.003D7E4E5B"/>
    <n v="290"/>
    <d v="2023-11-01T00:00:00"/>
    <s v="3064"/>
    <s v="NPT-2023-01-3064"/>
    <s v="SP"/>
    <s v="780"/>
    <n v="78"/>
    <x v="0"/>
    <s v="N"/>
    <s v="N"/>
    <s v="N"/>
    <s v="N"/>
    <s v="Y"/>
    <n v="15"/>
    <s v="LGD"/>
    <m/>
    <s v="LGD"/>
    <n v="1"/>
    <n v="0.3"/>
    <x v="6"/>
    <x v="0"/>
    <m/>
    <x v="0"/>
  </r>
  <r>
    <s v="3DD.003D7E5124"/>
    <n v="291"/>
    <d v="2023-11-01T00:00:00"/>
    <s v="3065"/>
    <s v="NPT-2023-01-3065"/>
    <s v="SP"/>
    <s v="850"/>
    <n v="85"/>
    <x v="0"/>
    <s v="N"/>
    <s v="N"/>
    <s v="N"/>
    <s v="N"/>
    <s v="Y"/>
    <n v="15"/>
    <s v="LGD"/>
    <m/>
    <s v="LGD"/>
    <n v="1"/>
    <n v="0.3"/>
    <x v="13"/>
    <x v="4"/>
    <m/>
    <x v="0"/>
  </r>
  <r>
    <s v="3DD.003D7E4EA8"/>
    <n v="292"/>
    <d v="2023-11-01T00:00:00"/>
    <s v="3066"/>
    <s v="NPT-2023-01-3066"/>
    <s v="SP"/>
    <s v="730"/>
    <n v="73"/>
    <x v="0"/>
    <s v="N"/>
    <s v="N"/>
    <s v="N"/>
    <s v="N"/>
    <s v="Y"/>
    <n v="15"/>
    <s v="LGD"/>
    <m/>
    <s v="LGD"/>
    <n v="1"/>
    <n v="0.3"/>
    <x v="6"/>
    <x v="1"/>
    <m/>
    <x v="0"/>
  </r>
  <r>
    <s v="3DD.003D7E4BB0"/>
    <n v="293"/>
    <d v="2023-11-01T00:00:00"/>
    <s v="3067"/>
    <s v="NPT-2023-01-3067"/>
    <s v="SP"/>
    <s v="740"/>
    <n v="74"/>
    <x v="0"/>
    <s v="N"/>
    <s v="N"/>
    <s v="N"/>
    <s v="N"/>
    <s v="Y"/>
    <n v="15"/>
    <s v="LGD"/>
    <m/>
    <s v="LGD"/>
    <n v="1"/>
    <n v="0.3"/>
    <x v="2"/>
    <x v="1"/>
    <m/>
    <x v="1"/>
  </r>
  <r>
    <s v="3DD.003D7E4FC2"/>
    <n v="294"/>
    <d v="2023-11-01T00:00:00"/>
    <s v="3068"/>
    <s v="NPT-2023-01-3068"/>
    <s v="SP"/>
    <s v="805"/>
    <n v="80.5"/>
    <x v="0"/>
    <s v="Y"/>
    <s v="Y"/>
    <s v="N"/>
    <s v="N"/>
    <s v="N"/>
    <m/>
    <s v="LGD"/>
    <m/>
    <s v="LGD"/>
    <n v="1"/>
    <n v="9.9"/>
    <x v="6"/>
    <x v="0"/>
    <m/>
    <x v="0"/>
  </r>
  <r>
    <s v="3DD.003D7E4E56"/>
    <n v="295"/>
    <d v="2023-11-01T00:00:00"/>
    <s v="3069"/>
    <s v="NPT-2023-01-3069"/>
    <s v="SP"/>
    <s v="750"/>
    <n v="75"/>
    <x v="0"/>
    <s v="N"/>
    <s v="N"/>
    <s v="N"/>
    <s v="N"/>
    <s v="Y"/>
    <n v="15"/>
    <s v="LGD"/>
    <m/>
    <s v="LGD"/>
    <n v="1"/>
    <n v="9.9"/>
    <x v="1"/>
    <x v="1"/>
    <m/>
    <x v="0"/>
  </r>
  <r>
    <s v="3DD.003D7E4E1F"/>
    <n v="296"/>
    <d v="2023-11-01T00:00:00"/>
    <s v="3070"/>
    <s v="NPT-2023-01-3070"/>
    <s v="SP"/>
    <s v="865"/>
    <n v="86.5"/>
    <x v="0"/>
    <s v="N"/>
    <s v="N"/>
    <s v="N"/>
    <s v="N"/>
    <s v="Y"/>
    <n v="16"/>
    <s v="LGD"/>
    <m/>
    <s v="LGD"/>
    <n v="1"/>
    <n v="0.4"/>
    <x v="5"/>
    <x v="4"/>
    <m/>
    <x v="2"/>
  </r>
  <r>
    <s v="3DD.003D7E495E"/>
    <n v="297"/>
    <d v="2023-11-01T00:00:00"/>
    <s v="3071"/>
    <s v="NPT-2023-01-3071"/>
    <s v="SP"/>
    <s v="760"/>
    <n v="76"/>
    <x v="0"/>
    <s v="N"/>
    <s v="N"/>
    <s v="N"/>
    <s v="N"/>
    <s v="Y"/>
    <n v="16"/>
    <s v="LGD"/>
    <m/>
    <s v="LGD"/>
    <n v="1"/>
    <n v="0.3"/>
    <x v="2"/>
    <x v="1"/>
    <m/>
    <x v="1"/>
  </r>
  <r>
    <s v="3DD.003D7E4927"/>
    <n v="298"/>
    <d v="2023-11-01T00:00:00"/>
    <s v="3072"/>
    <s v="NPT-2023-01-3072"/>
    <s v="SP"/>
    <s v="725"/>
    <n v="72.5"/>
    <x v="0"/>
    <s v="N"/>
    <s v="N"/>
    <s v="N"/>
    <s v="N"/>
    <s v="Y"/>
    <n v="16"/>
    <s v="LGD"/>
    <m/>
    <s v="LGD"/>
    <n v="1"/>
    <n v="0.3"/>
    <x v="5"/>
    <x v="3"/>
    <m/>
    <x v="0"/>
  </r>
  <r>
    <s v="3DD.003D7E56E9"/>
    <n v="299"/>
    <d v="2023-11-01T00:00:00"/>
    <s v="3073"/>
    <s v="NPT-2023-01-3073"/>
    <s v="SP"/>
    <s v="810"/>
    <n v="81"/>
    <x v="0"/>
    <s v="N"/>
    <s v="N"/>
    <s v="N"/>
    <s v="N"/>
    <s v="Y"/>
    <n v="16"/>
    <s v="LGD"/>
    <m/>
    <s v="LGD"/>
    <n v="1"/>
    <n v="0.3"/>
    <x v="1"/>
    <x v="0"/>
    <m/>
    <x v="0"/>
  </r>
  <r>
    <s v="3DD.003D7E4AA0"/>
    <n v="300"/>
    <d v="2023-11-01T00:00:00"/>
    <s v="3074"/>
    <s v="NPT-2023-01-3074"/>
    <s v="SP"/>
    <s v="730"/>
    <n v="73"/>
    <x v="0"/>
    <s v="N"/>
    <s v="N"/>
    <s v="N"/>
    <s v="N"/>
    <s v="Y"/>
    <n v="16"/>
    <s v="LGD"/>
    <m/>
    <s v="LGD"/>
    <n v="1"/>
    <n v="0.3"/>
    <x v="18"/>
    <x v="1"/>
    <m/>
    <x v="1"/>
  </r>
  <r>
    <s v="3DD.003D7E4A53"/>
    <n v="301"/>
    <d v="2023-11-01T00:00:00"/>
    <s v="3075"/>
    <s v="NPT-2023-01-3075"/>
    <s v="SP"/>
    <s v="785"/>
    <n v="78.5"/>
    <x v="0"/>
    <s v="N"/>
    <s v="N"/>
    <s v="N"/>
    <s v="N"/>
    <s v="Y"/>
    <n v="16"/>
    <s v="LGD"/>
    <m/>
    <s v="LGD"/>
    <n v="1"/>
    <n v="0.3"/>
    <x v="6"/>
    <x v="0"/>
    <m/>
    <x v="0"/>
  </r>
  <r>
    <s v="3DD.003D7E4BC1"/>
    <n v="302"/>
    <d v="2023-11-01T00:00:00"/>
    <s v="3076"/>
    <s v="NPT-2023-01-3076"/>
    <s v="SP"/>
    <s v="755"/>
    <n v="75.5"/>
    <x v="0"/>
    <s v="N"/>
    <s v="N"/>
    <s v="N"/>
    <s v="N"/>
    <s v="Y"/>
    <n v="16"/>
    <s v="LGD"/>
    <m/>
    <s v="LGD"/>
    <n v="1"/>
    <n v="9.9"/>
    <x v="0"/>
    <x v="1"/>
    <m/>
    <x v="0"/>
  </r>
  <r>
    <s v="3DD.003D7E48B5"/>
    <n v="303"/>
    <d v="2023-11-01T00:00:00"/>
    <s v="3077"/>
    <s v="NPT-2023-01-3077"/>
    <s v="SP"/>
    <s v="790"/>
    <n v="79"/>
    <x v="0"/>
    <s v="N"/>
    <s v="N"/>
    <s v="N"/>
    <s v="N"/>
    <s v="Y"/>
    <n v="16"/>
    <s v="LGD"/>
    <m/>
    <s v="LGD"/>
    <n v="1"/>
    <n v="0.3"/>
    <x v="4"/>
    <x v="0"/>
    <m/>
    <x v="0"/>
  </r>
  <r>
    <s v="3DD.003D7E4970"/>
    <n v="304"/>
    <d v="2023-11-01T00:00:00"/>
    <s v="3078"/>
    <s v="NPT-2023-01-3078"/>
    <s v="SP"/>
    <s v="805"/>
    <n v="80.5"/>
    <x v="0"/>
    <s v="Y"/>
    <s v="Y"/>
    <s v="N"/>
    <s v="N"/>
    <s v="N"/>
    <m/>
    <s v="LGD"/>
    <m/>
    <s v="LGD"/>
    <n v="1"/>
    <n v="9.9"/>
    <x v="18"/>
    <x v="0"/>
    <m/>
    <x v="1"/>
  </r>
  <r>
    <s v="3DD.003D7E4F4D"/>
    <n v="305"/>
    <d v="2023-11-01T00:00:00"/>
    <s v="3079"/>
    <s v="NPT-2023-01-3079"/>
    <s v="SP"/>
    <s v="800"/>
    <n v="80"/>
    <x v="0"/>
    <s v="N"/>
    <s v="N"/>
    <s v="N"/>
    <s v="N"/>
    <s v="Y"/>
    <n v="16"/>
    <s v="LGD"/>
    <m/>
    <s v="LGD"/>
    <n v="1"/>
    <n v="0.3"/>
    <x v="2"/>
    <x v="0"/>
    <m/>
    <x v="1"/>
  </r>
  <r>
    <s v="3DD.003D7E4EB8"/>
    <n v="306"/>
    <d v="2023-11-01T00:00:00"/>
    <s v="3080"/>
    <s v="NPT-2023-01-3080"/>
    <s v="SP"/>
    <s v="775"/>
    <n v="77.5"/>
    <x v="0"/>
    <s v="N"/>
    <s v="N"/>
    <s v="N"/>
    <s v="N"/>
    <s v="Y"/>
    <n v="16"/>
    <s v="LGD"/>
    <m/>
    <s v="LGD"/>
    <n v="1"/>
    <n v="0.3"/>
    <x v="2"/>
    <x v="1"/>
    <m/>
    <x v="1"/>
  </r>
  <r>
    <s v="3DD.003D7E498D"/>
    <n v="307"/>
    <d v="2023-11-01T00:00:00"/>
    <s v="3081"/>
    <s v="NPT-2023-01-3081"/>
    <s v="SP"/>
    <s v="725"/>
    <n v="72.5"/>
    <x v="0"/>
    <s v="N"/>
    <s v="N"/>
    <s v="N"/>
    <s v="N"/>
    <s v="Y"/>
    <n v="16"/>
    <s v="LGD"/>
    <m/>
    <s v="LGD"/>
    <n v="1"/>
    <n v="9.9"/>
    <x v="6"/>
    <x v="3"/>
    <m/>
    <x v="0"/>
  </r>
  <r>
    <s v="3DD.003D494A84"/>
    <n v="308"/>
    <d v="2023-11-01T00:00:00"/>
    <s v="3082"/>
    <s v="NPT-2023-01-3082"/>
    <s v="SP"/>
    <s v="740"/>
    <n v="74"/>
    <x v="0"/>
    <s v="N"/>
    <s v="N"/>
    <s v="N"/>
    <s v="N"/>
    <s v="Y"/>
    <n v="16"/>
    <s v="LGD"/>
    <m/>
    <s v="LGD"/>
    <n v="1"/>
    <n v="0.3"/>
    <x v="1"/>
    <x v="1"/>
    <m/>
    <x v="0"/>
  </r>
  <r>
    <s v="3DD.003D7E49A4"/>
    <n v="309"/>
    <d v="2023-11-01T00:00:00"/>
    <s v="3083"/>
    <s v="NPT-2023-01-3083"/>
    <s v="SP"/>
    <s v="740"/>
    <n v="74"/>
    <x v="0"/>
    <s v="N"/>
    <s v="Y"/>
    <s v="N"/>
    <s v="N"/>
    <s v="N"/>
    <m/>
    <s v="LGD"/>
    <m/>
    <s v="LGD"/>
    <n v="1"/>
    <n v="9.9"/>
    <x v="19"/>
    <x v="1"/>
    <m/>
    <x v="1"/>
  </r>
  <r>
    <s v="3DD.003D7E4F97"/>
    <n v="310"/>
    <d v="2023-11-01T00:00:00"/>
    <s v="3084"/>
    <s v="NPT-2023-01-3084"/>
    <s v="SP"/>
    <s v="780"/>
    <n v="78"/>
    <x v="0"/>
    <s v="N"/>
    <s v="N"/>
    <s v="N"/>
    <s v="N"/>
    <s v="Y"/>
    <n v="16"/>
    <s v="LGD"/>
    <m/>
    <s v="LGD"/>
    <n v="1"/>
    <n v="0.3"/>
    <x v="6"/>
    <x v="0"/>
    <m/>
    <x v="0"/>
  </r>
  <r>
    <s v="3DD.003D7E5705"/>
    <n v="311"/>
    <d v="2023-11-01T00:00:00"/>
    <s v="3085"/>
    <s v="NPT-2023-01-3085"/>
    <s v="SP"/>
    <s v="760"/>
    <n v="76"/>
    <x v="0"/>
    <s v="N"/>
    <s v="N"/>
    <s v="N"/>
    <s v="N"/>
    <s v="Y"/>
    <n v="16"/>
    <s v="LGD"/>
    <m/>
    <s v="LGD"/>
    <n v="1"/>
    <n v="0.3"/>
    <x v="5"/>
    <x v="1"/>
    <m/>
    <x v="0"/>
  </r>
  <r>
    <s v="3DD.003D7E4F6E"/>
    <n v="312"/>
    <d v="2023-11-01T00:00:00"/>
    <s v="3087"/>
    <s v="NPT-2023-01-3087"/>
    <s v="SP"/>
    <s v="850"/>
    <n v="85"/>
    <x v="0"/>
    <s v="N"/>
    <s v="N"/>
    <s v="N"/>
    <s v="N"/>
    <s v="Y"/>
    <n v="16"/>
    <s v="LGD"/>
    <m/>
    <s v="LGD"/>
    <n v="1"/>
    <n v="9.9"/>
    <x v="5"/>
    <x v="4"/>
    <m/>
    <x v="2"/>
  </r>
  <r>
    <s v="3DD.003D7E4EFD"/>
    <n v="313"/>
    <d v="2023-11-01T00:00:00"/>
    <s v="3088"/>
    <s v="NPT-2023-01-3088"/>
    <s v="SP"/>
    <s v="780"/>
    <n v="78"/>
    <x v="0"/>
    <s v="N"/>
    <s v="N"/>
    <s v="N"/>
    <s v="N"/>
    <s v="Y"/>
    <n v="16"/>
    <s v="LGD"/>
    <m/>
    <s v="LGD"/>
    <n v="1"/>
    <n v="0.3"/>
    <x v="6"/>
    <x v="0"/>
    <m/>
    <x v="0"/>
  </r>
  <r>
    <s v="3DD.003D7E4EE1"/>
    <n v="314"/>
    <d v="2023-11-01T00:00:00"/>
    <s v="3089"/>
    <s v="NPT-2023-01-3089"/>
    <s v="SP"/>
    <s v="855"/>
    <n v="85.5"/>
    <x v="0"/>
    <s v="N"/>
    <s v="N"/>
    <s v="N"/>
    <s v="N"/>
    <s v="Y"/>
    <n v="16"/>
    <s v="LGD"/>
    <m/>
    <s v="LGD"/>
    <n v="1"/>
    <n v="0.3"/>
    <x v="2"/>
    <x v="4"/>
    <m/>
    <x v="1"/>
  </r>
  <r>
    <s v="3DD.003D7E4967"/>
    <n v="315"/>
    <d v="2023-11-01T00:00:00"/>
    <s v="3090"/>
    <s v="NPT-2023-01-3090"/>
    <s v="SP"/>
    <s v="785"/>
    <n v="78.5"/>
    <x v="0"/>
    <s v="N"/>
    <s v="N"/>
    <s v="N"/>
    <s v="N"/>
    <s v="Y"/>
    <n v="16"/>
    <s v="LGD"/>
    <m/>
    <s v="LGD"/>
    <n v="1"/>
    <n v="0.3"/>
    <x v="2"/>
    <x v="0"/>
    <m/>
    <x v="1"/>
  </r>
  <r>
    <s v="3DD.003D7E4964"/>
    <n v="316"/>
    <d v="2023-11-01T00:00:00"/>
    <s v="3091"/>
    <s v="NPT-2023-01-3091"/>
    <s v="SP"/>
    <s v="790"/>
    <n v="79"/>
    <x v="0"/>
    <s v="N"/>
    <s v="N"/>
    <s v="N"/>
    <s v="N"/>
    <s v="Y"/>
    <n v="16"/>
    <s v="LGD"/>
    <m/>
    <s v="LGD"/>
    <n v="1"/>
    <n v="0.3"/>
    <x v="4"/>
    <x v="0"/>
    <m/>
    <x v="0"/>
  </r>
  <r>
    <s v="3DD.003D7E4BCA"/>
    <n v="317"/>
    <d v="2023-11-01T00:00:00"/>
    <s v="3092"/>
    <s v="NPT-2023-01-3092"/>
    <s v="SP"/>
    <s v="800"/>
    <n v="80"/>
    <x v="0"/>
    <s v="N"/>
    <s v="N"/>
    <s v="N"/>
    <s v="N"/>
    <s v="Y"/>
    <n v="17"/>
    <s v="LGD"/>
    <m/>
    <s v="LGD"/>
    <n v="1"/>
    <n v="0.3"/>
    <x v="2"/>
    <x v="0"/>
    <m/>
    <x v="1"/>
  </r>
  <r>
    <s v="3DD.003D4A3787"/>
    <n v="318"/>
    <d v="2023-11-01T00:00:00"/>
    <s v="3093"/>
    <s v="NPT-2023-01-3093"/>
    <s v="SP"/>
    <s v="795"/>
    <n v="79.5"/>
    <x v="0"/>
    <s v="N"/>
    <s v="N"/>
    <s v="N"/>
    <s v="N"/>
    <s v="Y"/>
    <n v="17"/>
    <s v="LGD"/>
    <m/>
    <s v="LGD"/>
    <n v="1"/>
    <n v="0.3"/>
    <x v="2"/>
    <x v="0"/>
    <m/>
    <x v="1"/>
  </r>
  <r>
    <s v="3DD.003D7E5439"/>
    <n v="319"/>
    <d v="2023-11-01T00:00:00"/>
    <s v="3094"/>
    <s v="NPT-2023-01-3094"/>
    <s v="SP"/>
    <s v="860"/>
    <n v="86"/>
    <x v="0"/>
    <s v="N"/>
    <s v="N"/>
    <s v="N"/>
    <s v="N"/>
    <s v="Y"/>
    <n v="17"/>
    <s v="LGD"/>
    <m/>
    <s v="LGD"/>
    <n v="1"/>
    <n v="0.3"/>
    <x v="22"/>
    <x v="4"/>
    <m/>
    <x v="1"/>
  </r>
  <r>
    <s v="3DD.003D7E5440"/>
    <n v="320"/>
    <d v="2023-11-01T00:00:00"/>
    <s v="3095"/>
    <s v="NPT-2023-01-3095"/>
    <s v="SP"/>
    <s v="815"/>
    <n v="81.5"/>
    <x v="0"/>
    <s v="N"/>
    <s v="N"/>
    <s v="N"/>
    <s v="N"/>
    <s v="Y"/>
    <n v="17"/>
    <s v="LGD"/>
    <m/>
    <s v="LGD"/>
    <n v="1"/>
    <n v="0.3"/>
    <x v="13"/>
    <x v="0"/>
    <m/>
    <x v="0"/>
  </r>
  <r>
    <s v="3DD.003D7E4D42"/>
    <n v="321"/>
    <d v="2023-11-01T00:00:00"/>
    <s v="3096"/>
    <s v="NPT-2023-01-3096"/>
    <s v="SP"/>
    <s v="855"/>
    <n v="85.5"/>
    <x v="0"/>
    <s v="Y"/>
    <s v="Y"/>
    <s v="N"/>
    <s v="N"/>
    <s v="N"/>
    <m/>
    <s v="LGD"/>
    <m/>
    <s v="LGD"/>
    <n v="1"/>
    <n v="9.9"/>
    <x v="6"/>
    <x v="4"/>
    <m/>
    <x v="0"/>
  </r>
  <r>
    <s v="3DD.003D7E4943"/>
    <n v="322"/>
    <d v="2023-11-01T00:00:00"/>
    <s v="3097"/>
    <s v="NPT-2023-01-3097"/>
    <s v="SP"/>
    <s v="760"/>
    <n v="76"/>
    <x v="0"/>
    <s v="N"/>
    <s v="N"/>
    <s v="N"/>
    <s v="N"/>
    <s v="Y"/>
    <n v="17"/>
    <s v="LGD"/>
    <m/>
    <s v="LGD"/>
    <n v="1"/>
    <n v="0.3"/>
    <x v="4"/>
    <x v="1"/>
    <m/>
    <x v="0"/>
  </r>
  <r>
    <s v="3DD.003D7E4FA4"/>
    <n v="323"/>
    <d v="2023-11-01T00:00:00"/>
    <s v="3098"/>
    <s v="NPT-2023-01-3098"/>
    <s v="SP"/>
    <s v="785"/>
    <n v="78.5"/>
    <x v="0"/>
    <s v="N"/>
    <s v="N"/>
    <s v="N"/>
    <s v="N"/>
    <s v="Y"/>
    <n v="17"/>
    <s v="LGD"/>
    <m/>
    <s v="LGD"/>
    <n v="1"/>
    <n v="0.3"/>
    <x v="5"/>
    <x v="0"/>
    <m/>
    <x v="0"/>
  </r>
  <r>
    <s v="3DD.003D7E4E3C"/>
    <n v="324"/>
    <d v="2023-11-01T00:00:00"/>
    <s v="3099"/>
    <s v="NPT-2023-01-3099"/>
    <s v="SP"/>
    <s v="845"/>
    <n v="84.5"/>
    <x v="0"/>
    <s v="N"/>
    <s v="N"/>
    <s v="N"/>
    <s v="N"/>
    <s v="Y"/>
    <n v="17"/>
    <s v="LGD"/>
    <m/>
    <s v="LGD"/>
    <n v="1"/>
    <n v="0.3"/>
    <x v="4"/>
    <x v="4"/>
    <m/>
    <x v="0"/>
  </r>
  <r>
    <s v="3DD.003D7E4913"/>
    <n v="325"/>
    <d v="2023-11-01T00:00:00"/>
    <s v="3100"/>
    <s v="NPT-2023-01-3100"/>
    <s v="SP"/>
    <s v="810"/>
    <n v="81"/>
    <x v="0"/>
    <s v="Y"/>
    <s v="Y"/>
    <s v="N"/>
    <s v="N"/>
    <s v="N"/>
    <m/>
    <s v="LGD"/>
    <m/>
    <s v="LGD"/>
    <n v="1"/>
    <n v="0.3"/>
    <x v="0"/>
    <x v="0"/>
    <m/>
    <x v="0"/>
  </r>
  <r>
    <s v="3DD.003D7E4A35"/>
    <n v="326"/>
    <d v="2023-11-01T00:00:00"/>
    <s v="3101"/>
    <s v="NPT-2023-01-3101"/>
    <s v="SP"/>
    <s v="825"/>
    <n v="82.5"/>
    <x v="0"/>
    <s v="N"/>
    <s v="N"/>
    <s v="N"/>
    <s v="N"/>
    <s v="Y"/>
    <n v="17"/>
    <s v="LGD"/>
    <m/>
    <s v="LGD"/>
    <n v="1"/>
    <n v="0.4"/>
    <x v="13"/>
    <x v="0"/>
    <m/>
    <x v="2"/>
  </r>
  <r>
    <s v="3DD.003D7E4B89"/>
    <n v="327"/>
    <d v="2023-11-01T00:00:00"/>
    <s v="3102"/>
    <s v="NPT-2023-01-3102"/>
    <s v="SP"/>
    <s v="740"/>
    <n v="74"/>
    <x v="0"/>
    <s v="N"/>
    <s v="N"/>
    <s v="N"/>
    <s v="N"/>
    <s v="Y"/>
    <n v="17"/>
    <s v="LGD"/>
    <m/>
    <s v="LGD"/>
    <n v="1"/>
    <n v="0.3"/>
    <x v="4"/>
    <x v="1"/>
    <m/>
    <x v="0"/>
  </r>
  <r>
    <s v="3DD.003D7E49CB"/>
    <n v="328"/>
    <d v="2023-11-01T00:00:00"/>
    <s v="3103"/>
    <s v="NPT-2023-01-3103"/>
    <s v="SP"/>
    <s v="750"/>
    <n v="75"/>
    <x v="0"/>
    <s v="N"/>
    <s v="N"/>
    <s v="N"/>
    <s v="N"/>
    <s v="Y"/>
    <n v="17"/>
    <s v="LGD"/>
    <m/>
    <s v="LGD"/>
    <n v="1"/>
    <n v="0.3"/>
    <x v="2"/>
    <x v="1"/>
    <m/>
    <x v="1"/>
  </r>
  <r>
    <s v="3DD.003D7E4E12"/>
    <n v="329"/>
    <d v="2023-11-01T00:00:00"/>
    <s v="3104"/>
    <s v="NPT-2023-01-3104"/>
    <s v="SP"/>
    <s v="820"/>
    <n v="82"/>
    <x v="0"/>
    <s v="Y"/>
    <s v="Y"/>
    <s v="N"/>
    <s v="N"/>
    <s v="N"/>
    <m/>
    <s v="LGD"/>
    <m/>
    <s v="LGD"/>
    <n v="1"/>
    <n v="0.3"/>
    <x v="6"/>
    <x v="0"/>
    <m/>
    <x v="2"/>
  </r>
  <r>
    <s v="3DD.003D7E49B4"/>
    <n v="330"/>
    <d v="2023-11-01T00:00:00"/>
    <s v="3105"/>
    <s v="NPT-2023-01-3105"/>
    <s v="SP"/>
    <s v="800"/>
    <n v="80"/>
    <x v="0"/>
    <s v="N"/>
    <s v="N"/>
    <s v="N"/>
    <s v="N"/>
    <s v="Y"/>
    <n v="17"/>
    <s v="LGD"/>
    <m/>
    <s v="LGD"/>
    <n v="1"/>
    <n v="9.9"/>
    <x v="5"/>
    <x v="0"/>
    <m/>
    <x v="0"/>
  </r>
  <r>
    <s v="3DD.003D7E4FAD"/>
    <n v="331"/>
    <d v="2023-11-01T00:00:00"/>
    <s v="3106"/>
    <s v="NPT-2023-01-3106"/>
    <s v="SP"/>
    <s v="725"/>
    <n v="72.5"/>
    <x v="0"/>
    <s v="N"/>
    <s v="N"/>
    <s v="N"/>
    <s v="N"/>
    <s v="Y"/>
    <n v="17"/>
    <s v="LGD"/>
    <m/>
    <s v="LGD"/>
    <n v="1"/>
    <n v="0.3"/>
    <x v="4"/>
    <x v="3"/>
    <m/>
    <x v="0"/>
  </r>
  <r>
    <s v="3DD.003D7E4614"/>
    <n v="332"/>
    <d v="2023-11-01T00:00:00"/>
    <s v="3107"/>
    <s v="NPT-2023-01-3107"/>
    <s v="SP"/>
    <s v="745"/>
    <n v="74.5"/>
    <x v="0"/>
    <s v="Y"/>
    <s v="Y"/>
    <s v="N"/>
    <s v="N"/>
    <s v="N"/>
    <m/>
    <s v="LGD"/>
    <m/>
    <s v="LGD"/>
    <n v="1"/>
    <n v="9.9"/>
    <x v="4"/>
    <x v="1"/>
    <m/>
    <x v="0"/>
  </r>
  <r>
    <s v="3DD.003D7E49C9"/>
    <n v="333"/>
    <d v="2023-11-01T00:00:00"/>
    <s v="3108"/>
    <s v="NPT-2023-01-3108"/>
    <s v="SP"/>
    <s v="815"/>
    <n v="81.5"/>
    <x v="0"/>
    <s v="Y"/>
    <s v="Y"/>
    <s v="N"/>
    <s v="N"/>
    <s v="N"/>
    <m/>
    <s v="LGD"/>
    <m/>
    <s v="LGD"/>
    <n v="1"/>
    <n v="9.9"/>
    <x v="12"/>
    <x v="0"/>
    <m/>
    <x v="0"/>
  </r>
  <r>
    <s v="3DD.003D4A3A76"/>
    <n v="334"/>
    <d v="2023-11-01T00:00:00"/>
    <s v="3109"/>
    <s v="NPT-2023-01-3109"/>
    <s v="SP"/>
    <s v="750"/>
    <n v="75"/>
    <x v="0"/>
    <s v="N"/>
    <s v="N"/>
    <s v="N"/>
    <s v="N"/>
    <s v="Y"/>
    <n v="17"/>
    <s v="LGD"/>
    <m/>
    <s v="LGD"/>
    <n v="1"/>
    <n v="0.3"/>
    <x v="5"/>
    <x v="1"/>
    <m/>
    <x v="0"/>
  </r>
  <r>
    <s v="3DD.003D7E4BAA"/>
    <n v="335"/>
    <d v="2023-11-01T00:00:00"/>
    <s v="3110"/>
    <s v="NPT-2023-01-3110"/>
    <s v="SP"/>
    <s v="750"/>
    <n v="75"/>
    <x v="0"/>
    <s v="N"/>
    <s v="N"/>
    <s v="N"/>
    <s v="N"/>
    <s v="Y"/>
    <n v="17"/>
    <s v="LGD"/>
    <m/>
    <s v="LGD"/>
    <n v="1"/>
    <n v="0.3"/>
    <x v="0"/>
    <x v="1"/>
    <m/>
    <x v="0"/>
  </r>
  <r>
    <s v="3DD.003D7E4D2D"/>
    <n v="336"/>
    <d v="2023-11-01T00:00:00"/>
    <s v="3111"/>
    <s v="NPT-2023-01-3111"/>
    <s v="SP"/>
    <s v="810"/>
    <n v="81"/>
    <x v="0"/>
    <s v="N"/>
    <s v="N"/>
    <s v="N"/>
    <s v="N"/>
    <s v="Y"/>
    <n v="17"/>
    <s v="LGD"/>
    <m/>
    <s v="LGD"/>
    <n v="1"/>
    <n v="0.3"/>
    <x v="13"/>
    <x v="0"/>
    <m/>
    <x v="0"/>
  </r>
  <r>
    <s v="3DD.003D7E543A"/>
    <n v="337"/>
    <d v="2023-11-01T00:00:00"/>
    <s v="3112"/>
    <s v="NPT-2023-01-3112"/>
    <s v="SP"/>
    <s v="820"/>
    <n v="82"/>
    <x v="0"/>
    <s v="N"/>
    <s v="N"/>
    <s v="N"/>
    <s v="N"/>
    <s v="Y"/>
    <n v="17"/>
    <s v="LGD"/>
    <m/>
    <s v="LGD"/>
    <n v="1"/>
    <n v="0.3"/>
    <x v="9"/>
    <x v="0"/>
    <m/>
    <x v="0"/>
  </r>
  <r>
    <s v="3DD.003D7E4FBE"/>
    <n v="338"/>
    <d v="2023-11-01T00:00:00"/>
    <s v="3113"/>
    <s v="NPT-2023-01-3113"/>
    <s v="SP"/>
    <s v="850"/>
    <n v="85"/>
    <x v="0"/>
    <s v="Y"/>
    <s v="Y"/>
    <s v="N"/>
    <s v="N"/>
    <s v="N"/>
    <m/>
    <s v="LGD"/>
    <m/>
    <s v="LGD"/>
    <n v="1"/>
    <n v="9.9"/>
    <x v="5"/>
    <x v="4"/>
    <m/>
    <x v="2"/>
  </r>
  <r>
    <s v="3DD.003D7E4F9E"/>
    <n v="339"/>
    <d v="2023-11-01T00:00:00"/>
    <s v="3114"/>
    <s v="NPT-2023-01-3114"/>
    <s v="SP"/>
    <s v="840"/>
    <n v="84"/>
    <x v="0"/>
    <s v="N"/>
    <s v="N"/>
    <s v="N"/>
    <s v="N"/>
    <s v="Y"/>
    <n v="17"/>
    <s v="LGD"/>
    <m/>
    <s v="LGD"/>
    <n v="1"/>
    <n v="0.3"/>
    <x v="1"/>
    <x v="4"/>
    <m/>
    <x v="0"/>
  </r>
  <r>
    <s v="3DD.003D7E499A"/>
    <n v="340"/>
    <d v="2023-10-31T00:00:00"/>
    <s v="3301"/>
    <s v="NPT-2023-01-3301"/>
    <s v="SP"/>
    <s v="800"/>
    <n v="80"/>
    <x v="1"/>
    <s v="N"/>
    <s v="N"/>
    <s v="N"/>
    <s v="N"/>
    <s v="Y"/>
    <n v="13"/>
    <s v="LGD"/>
    <m/>
    <s v="LGD"/>
    <n v="1"/>
    <n v="0.3"/>
    <x v="2"/>
    <x v="0"/>
    <m/>
    <x v="1"/>
  </r>
  <r>
    <s v="3DD.003D7E4F91"/>
    <n v="341"/>
    <d v="2023-10-31T00:00:00"/>
    <s v="3302"/>
    <s v="NPT-2023-01-3302"/>
    <s v="SP"/>
    <s v="770"/>
    <n v="77"/>
    <x v="1"/>
    <s v="N"/>
    <s v="N"/>
    <s v="N"/>
    <s v="N"/>
    <s v="Y"/>
    <n v="13"/>
    <s v="LGD"/>
    <m/>
    <s v="LGD"/>
    <n v="1"/>
    <n v="0.3"/>
    <x v="4"/>
    <x v="1"/>
    <m/>
    <x v="0"/>
  </r>
  <r>
    <s v="3DD.003E510D7A"/>
    <n v="342"/>
    <d v="2023-10-31T00:00:00"/>
    <s v="3303"/>
    <s v="NPT-2023-01-3303"/>
    <s v="SP"/>
    <s v="780"/>
    <n v="78"/>
    <x v="1"/>
    <s v="N"/>
    <s v="N"/>
    <s v="N"/>
    <s v="N"/>
    <s v="Y"/>
    <n v="13"/>
    <s v="LGD"/>
    <m/>
    <s v="LGD"/>
    <n v="1"/>
    <n v="0.3"/>
    <x v="2"/>
    <x v="0"/>
    <m/>
    <x v="1"/>
  </r>
  <r>
    <s v="3DD.003D7E4BE9"/>
    <n v="343"/>
    <d v="2023-10-31T00:00:00"/>
    <s v="3304"/>
    <s v="NPT-2023-01-3304"/>
    <s v="SP"/>
    <s v="845"/>
    <n v="84.5"/>
    <x v="1"/>
    <s v="N"/>
    <s v="N"/>
    <s v="N"/>
    <s v="N"/>
    <s v="Y"/>
    <n v="13"/>
    <s v="LGD"/>
    <m/>
    <s v="LGD"/>
    <n v="1"/>
    <n v="0.3"/>
    <x v="10"/>
    <x v="4"/>
    <m/>
    <x v="0"/>
  </r>
  <r>
    <s v="3DD.003D7E512A"/>
    <n v="344"/>
    <d v="2023-10-31T00:00:00"/>
    <s v="3305"/>
    <s v="NPT-2023-01-3305"/>
    <s v="SP"/>
    <s v="825"/>
    <n v="82.5"/>
    <x v="1"/>
    <s v="N"/>
    <s v="N"/>
    <s v="N"/>
    <s v="N"/>
    <s v="Y"/>
    <n v="13"/>
    <s v="LGD"/>
    <m/>
    <s v="LGD"/>
    <n v="1"/>
    <n v="0.3"/>
    <x v="6"/>
    <x v="0"/>
    <m/>
    <x v="0"/>
  </r>
  <r>
    <s v="3DD.003D7E4E8A"/>
    <n v="345"/>
    <d v="2023-10-31T00:00:00"/>
    <s v="3306"/>
    <s v="NPT-2023-01-3306"/>
    <s v="SP"/>
    <s v="925"/>
    <n v="92.5"/>
    <x v="1"/>
    <s v="N"/>
    <s v="N"/>
    <s v="N"/>
    <s v="N"/>
    <s v="Y"/>
    <n v="13"/>
    <s v="LGD"/>
    <m/>
    <s v="LGD"/>
    <n v="1"/>
    <n v="0.3"/>
    <x v="13"/>
    <x v="5"/>
    <m/>
    <x v="0"/>
  </r>
  <r>
    <s v="3DD.003D7E4958"/>
    <n v="346"/>
    <d v="2023-10-31T00:00:00"/>
    <s v="3307"/>
    <s v="NPT-2023-01-3307"/>
    <s v="SP"/>
    <s v="815"/>
    <n v="81.5"/>
    <x v="1"/>
    <s v="N"/>
    <s v="N"/>
    <s v="N"/>
    <s v="N"/>
    <s v="Y"/>
    <n v="13"/>
    <s v="LGD"/>
    <m/>
    <s v="LGD"/>
    <n v="1"/>
    <n v="0.3"/>
    <x v="2"/>
    <x v="0"/>
    <m/>
    <x v="1"/>
  </r>
  <r>
    <s v="3DD.003D7E4F68"/>
    <n v="347"/>
    <d v="2023-10-31T00:00:00"/>
    <s v="3308"/>
    <s v="NPT-2023-01-3308"/>
    <s v="SP"/>
    <s v="870"/>
    <n v="87"/>
    <x v="1"/>
    <s v="N"/>
    <s v="Y"/>
    <s v="N"/>
    <s v="N"/>
    <s v="N"/>
    <m/>
    <s v="LGD"/>
    <m/>
    <s v="LGD"/>
    <n v="1"/>
    <n v="9.9"/>
    <x v="4"/>
    <x v="4"/>
    <m/>
    <x v="0"/>
  </r>
  <r>
    <s v="3DD.003D7E5793"/>
    <n v="348"/>
    <d v="2023-10-31T00:00:00"/>
    <s v="3309"/>
    <s v="NPT-2023-01-3309"/>
    <s v="SP"/>
    <s v="970"/>
    <n v="97"/>
    <x v="1"/>
    <s v="N"/>
    <s v="N"/>
    <s v="N"/>
    <s v="N"/>
    <s v="N"/>
    <m/>
    <s v="LGD"/>
    <m/>
    <s v="LGD"/>
    <n v="1"/>
    <n v="9.9"/>
    <x v="2"/>
    <x v="6"/>
    <m/>
    <x v="1"/>
  </r>
  <r>
    <s v="3DD.003D7E5133"/>
    <n v="349"/>
    <d v="2023-10-31T00:00:00"/>
    <s v="3310"/>
    <s v="NPT-2023-01-3310"/>
    <s v="SP"/>
    <s v="905"/>
    <n v="90.5"/>
    <x v="1"/>
    <s v="N"/>
    <s v="N"/>
    <s v="N"/>
    <s v="N"/>
    <s v="Y"/>
    <n v="13"/>
    <s v="LGD"/>
    <m/>
    <s v="LGD"/>
    <n v="1"/>
    <n v="0.3"/>
    <x v="5"/>
    <x v="5"/>
    <m/>
    <x v="0"/>
  </r>
  <r>
    <s v="3DD.003D7E49A1"/>
    <n v="350"/>
    <d v="2023-10-31T00:00:00"/>
    <s v="3311"/>
    <s v="NPT-2023-01-3311"/>
    <s v="SP"/>
    <s v="875"/>
    <n v="87.5"/>
    <x v="1"/>
    <s v="Y"/>
    <s v="Y"/>
    <s v="N"/>
    <s v="N"/>
    <s v="N"/>
    <m/>
    <s v="LGD"/>
    <m/>
    <s v="LGD"/>
    <n v="1"/>
    <n v="9.9"/>
    <x v="16"/>
    <x v="4"/>
    <m/>
    <x v="0"/>
  </r>
  <r>
    <s v="3DD.003D7E52F0"/>
    <n v="351"/>
    <d v="2023-10-31T00:00:00"/>
    <s v="3312"/>
    <s v="NPT-2023-01-3312"/>
    <s v="SP"/>
    <s v="900"/>
    <n v="90"/>
    <x v="1"/>
    <s v="N"/>
    <s v="N"/>
    <s v="N"/>
    <s v="N"/>
    <s v="Y"/>
    <n v="13"/>
    <s v="LGD"/>
    <m/>
    <s v="LGD"/>
    <n v="1"/>
    <n v="0.3"/>
    <x v="2"/>
    <x v="5"/>
    <m/>
    <x v="1"/>
  </r>
  <r>
    <s v="3DD.003D7E545B"/>
    <n v="352"/>
    <d v="2023-10-31T00:00:00"/>
    <s v="3313"/>
    <s v="NPT-2023-01-3313"/>
    <s v="SP"/>
    <s v="960"/>
    <n v="96"/>
    <x v="1"/>
    <s v="N"/>
    <s v="N"/>
    <s v="N"/>
    <s v="N"/>
    <s v="Y"/>
    <n v="13"/>
    <s v="LGD"/>
    <m/>
    <s v="LGD"/>
    <n v="1"/>
    <n v="0.3"/>
    <x v="2"/>
    <x v="2"/>
    <m/>
    <x v="1"/>
  </r>
  <r>
    <s v="3DD.003D7E4A0B"/>
    <n v="353"/>
    <d v="2023-10-31T00:00:00"/>
    <s v="3314"/>
    <s v="NPT-2023-01-3314"/>
    <s v="SP"/>
    <s v="915"/>
    <n v="91.5"/>
    <x v="1"/>
    <s v="N"/>
    <s v="Y"/>
    <s v="N"/>
    <s v="N"/>
    <s v="N"/>
    <m/>
    <s v="LGD"/>
    <m/>
    <s v="LGD"/>
    <n v="1"/>
    <n v="9.9"/>
    <x v="0"/>
    <x v="5"/>
    <m/>
    <x v="0"/>
  </r>
  <r>
    <s v="3DD.003D7E49D5"/>
    <n v="354"/>
    <d v="2023-10-31T00:00:00"/>
    <s v="3315"/>
    <s v="NPT-2023-01-3315"/>
    <s v="SP"/>
    <s v="850"/>
    <n v="85"/>
    <x v="1"/>
    <s v="N"/>
    <s v="N"/>
    <s v="N"/>
    <s v="N"/>
    <s v="Y"/>
    <n v="13"/>
    <s v="LGD"/>
    <m/>
    <s v="LGD"/>
    <n v="1"/>
    <n v="0.3"/>
    <x v="9"/>
    <x v="4"/>
    <m/>
    <x v="0"/>
  </r>
  <r>
    <s v="3DD.003D7E49A5"/>
    <n v="355"/>
    <d v="2023-10-31T00:00:00"/>
    <s v="3316"/>
    <s v="NPT-2023-01-3316"/>
    <s v="SP"/>
    <s v="780"/>
    <n v="78"/>
    <x v="1"/>
    <s v="N"/>
    <s v="N"/>
    <s v="N"/>
    <s v="N"/>
    <s v="Y"/>
    <n v="13"/>
    <s v="LGD"/>
    <m/>
    <s v="LGD"/>
    <n v="1"/>
    <n v="0.2"/>
    <x v="2"/>
    <x v="0"/>
    <m/>
    <x v="1"/>
  </r>
  <r>
    <s v="3DD.003D7E4F74"/>
    <n v="356"/>
    <d v="2023-10-31T00:00:00"/>
    <s v="3317"/>
    <s v="NPT-2023-01-3317"/>
    <s v="SP"/>
    <s v="750"/>
    <n v="75"/>
    <x v="1"/>
    <s v="N"/>
    <s v="N"/>
    <s v="N"/>
    <s v="N"/>
    <s v="Y"/>
    <n v="13"/>
    <s v="LGD"/>
    <m/>
    <s v="LGD"/>
    <n v="1"/>
    <n v="9.9"/>
    <x v="2"/>
    <x v="1"/>
    <m/>
    <x v="1"/>
  </r>
  <r>
    <s v="3DD.003D7E4E9F"/>
    <n v="357"/>
    <d v="2023-10-31T00:00:00"/>
    <s v="3318"/>
    <s v="NPT-2023-01-3318"/>
    <s v="SP"/>
    <s v="860"/>
    <n v="86"/>
    <x v="1"/>
    <s v="N"/>
    <s v="N"/>
    <s v="N"/>
    <s v="N"/>
    <s v="Y"/>
    <n v="13"/>
    <s v="LGD"/>
    <m/>
    <s v="LGD"/>
    <n v="1"/>
    <n v="9.9"/>
    <x v="1"/>
    <x v="4"/>
    <m/>
    <x v="0"/>
  </r>
  <r>
    <s v="3DD.003E510D4E"/>
    <n v="358"/>
    <d v="2023-10-31T00:00:00"/>
    <s v="3319"/>
    <s v="NPT-2023-01-3319"/>
    <s v="SP"/>
    <s v="740"/>
    <n v="74"/>
    <x v="1"/>
    <s v="N"/>
    <s v="Y"/>
    <s v="N"/>
    <s v="N"/>
    <s v="N"/>
    <m/>
    <s v="LGD"/>
    <m/>
    <s v="LGD"/>
    <n v="1"/>
    <n v="9.9"/>
    <x v="8"/>
    <x v="1"/>
    <m/>
    <x v="0"/>
  </r>
  <r>
    <s v="3DD.003D7E56D5"/>
    <n v="359"/>
    <d v="2023-10-31T00:00:00"/>
    <s v="3320"/>
    <s v="NPT-2023-01-3320"/>
    <s v="SP"/>
    <s v="850"/>
    <n v="85"/>
    <x v="1"/>
    <s v="N"/>
    <s v="Y"/>
    <s v="N"/>
    <s v="N"/>
    <s v="N"/>
    <m/>
    <s v="LGD"/>
    <m/>
    <s v="LGD"/>
    <n v="1"/>
    <n v="9.9"/>
    <x v="6"/>
    <x v="4"/>
    <m/>
    <x v="0"/>
  </r>
  <r>
    <s v="3DD.003D7E49DC"/>
    <n v="360"/>
    <d v="2023-10-31T00:00:00"/>
    <s v="3321"/>
    <s v="NPT-2023-01-3321"/>
    <s v="SP"/>
    <s v="910"/>
    <n v="91"/>
    <x v="1"/>
    <s v="N"/>
    <s v="N"/>
    <s v="N"/>
    <s v="N"/>
    <s v="Y"/>
    <n v="13"/>
    <s v="LGD"/>
    <m/>
    <s v="LGD"/>
    <n v="1"/>
    <n v="0.3"/>
    <x v="1"/>
    <x v="5"/>
    <m/>
    <x v="0"/>
  </r>
  <r>
    <s v="3DD.003D7E5452"/>
    <n v="361"/>
    <d v="2023-10-31T00:00:00"/>
    <s v="3322"/>
    <s v="NPT-2023-01-3322"/>
    <s v="SP"/>
    <s v="885"/>
    <n v="88.5"/>
    <x v="1"/>
    <s v="N"/>
    <s v="N"/>
    <s v="N"/>
    <s v="N"/>
    <s v="Y"/>
    <n v="13"/>
    <s v="LGD"/>
    <m/>
    <s v="LGD"/>
    <n v="1"/>
    <n v="9.9"/>
    <x v="4"/>
    <x v="5"/>
    <m/>
    <x v="0"/>
  </r>
  <r>
    <s v="3DD.003D7E4BB6"/>
    <n v="362"/>
    <d v="2023-10-31T00:00:00"/>
    <s v="3323"/>
    <s v="NPT-2023-01-3323"/>
    <s v="SP"/>
    <s v="720"/>
    <n v="72"/>
    <x v="1"/>
    <s v="N"/>
    <s v="Y"/>
    <s v="N"/>
    <s v="N"/>
    <s v="N"/>
    <m/>
    <s v="LGD"/>
    <m/>
    <s v="LGD"/>
    <n v="1"/>
    <n v="9.9"/>
    <x v="5"/>
    <x v="3"/>
    <m/>
    <x v="0"/>
  </r>
  <r>
    <s v="3DD.003D7E4EF0"/>
    <n v="363"/>
    <d v="2023-10-31T00:00:00"/>
    <s v="3324"/>
    <s v="NPT-2023-01-3324"/>
    <s v="SP"/>
    <s v="955"/>
    <n v="95.5"/>
    <x v="1"/>
    <s v="Y"/>
    <s v="Y"/>
    <s v="N"/>
    <s v="N"/>
    <s v="N"/>
    <m/>
    <s v="LGD"/>
    <m/>
    <s v="LGD"/>
    <n v="1"/>
    <n v="9.9"/>
    <x v="1"/>
    <x v="2"/>
    <m/>
    <x v="0"/>
  </r>
  <r>
    <s v="3DD.003E511138"/>
    <n v="364"/>
    <d v="2023-10-31T00:00:00"/>
    <s v="3325"/>
    <s v="NPT-2023-01-3325"/>
    <s v="SP"/>
    <s v="760"/>
    <n v="76"/>
    <x v="1"/>
    <s v="Y"/>
    <s v="Y"/>
    <s v="N"/>
    <s v="N"/>
    <s v="N"/>
    <m/>
    <s v="LGD"/>
    <m/>
    <s v="LGD"/>
    <n v="1"/>
    <n v="9.9"/>
    <x v="4"/>
    <x v="1"/>
    <m/>
    <x v="3"/>
  </r>
  <r>
    <s v="3DD.003D7E513A"/>
    <n v="365"/>
    <d v="2023-10-31T00:00:00"/>
    <s v="3326"/>
    <s v="NPT-2023-01-3326"/>
    <s v="SP"/>
    <s v="920"/>
    <n v="92"/>
    <x v="1"/>
    <s v="N"/>
    <s v="N"/>
    <s v="N"/>
    <s v="N"/>
    <s v="Y"/>
    <n v="13"/>
    <s v="LGD"/>
    <m/>
    <s v="LGD"/>
    <n v="1"/>
    <n v="0.3"/>
    <x v="4"/>
    <x v="5"/>
    <m/>
    <x v="0"/>
  </r>
  <r>
    <s v="3DD.003D7E4EE4"/>
    <n v="366"/>
    <d v="2023-10-31T00:00:00"/>
    <s v="3327"/>
    <s v="NPT-2023-01-3327"/>
    <s v="SP"/>
    <s v="840"/>
    <n v="84"/>
    <x v="1"/>
    <s v="N"/>
    <s v="Y"/>
    <s v="N"/>
    <s v="N"/>
    <s v="N"/>
    <m/>
    <s v="LGD"/>
    <m/>
    <s v="LGD"/>
    <n v="1"/>
    <n v="0.3"/>
    <x v="4"/>
    <x v="4"/>
    <m/>
    <x v="0"/>
  </r>
  <r>
    <s v="3DD.003D7E5756"/>
    <n v="367"/>
    <d v="2023-10-31T00:00:00"/>
    <s v="3328"/>
    <s v="NPT-2023-01-3328"/>
    <s v="SP"/>
    <s v="730"/>
    <n v="73"/>
    <x v="1"/>
    <s v="N"/>
    <s v="N"/>
    <s v="N"/>
    <s v="N"/>
    <s v="Y"/>
    <n v="13"/>
    <s v="LGD"/>
    <m/>
    <s v="LGD"/>
    <n v="1"/>
    <n v="9.9"/>
    <x v="0"/>
    <x v="1"/>
    <m/>
    <x v="0"/>
  </r>
  <r>
    <s v="3DD.003D7E4E45"/>
    <n v="368"/>
    <d v="2023-10-31T00:00:00"/>
    <s v="3329"/>
    <s v="NPT-2023-01-3329"/>
    <s v="SP"/>
    <s v="820"/>
    <n v="82"/>
    <x v="1"/>
    <s v="Y"/>
    <s v="N"/>
    <s v="N"/>
    <s v="N"/>
    <s v="N"/>
    <m/>
    <s v="LGD"/>
    <m/>
    <s v="LGD"/>
    <n v="1"/>
    <n v="9.9"/>
    <x v="13"/>
    <x v="0"/>
    <m/>
    <x v="0"/>
  </r>
  <r>
    <s v="3DD.003D7E49E6"/>
    <n v="369"/>
    <d v="2023-10-31T00:00:00"/>
    <s v="3330"/>
    <s v="NPT-2023-01-3330"/>
    <s v="SP"/>
    <s v="765"/>
    <n v="76.5"/>
    <x v="1"/>
    <s v="N"/>
    <s v="N"/>
    <s v="N"/>
    <s v="N"/>
    <s v="Y"/>
    <n v="14"/>
    <s v="LGD"/>
    <m/>
    <s v="LGD"/>
    <n v="1"/>
    <n v="0.3"/>
    <x v="0"/>
    <x v="1"/>
    <m/>
    <x v="0"/>
  </r>
  <r>
    <s v="3DD.003D7E493C"/>
    <n v="370"/>
    <d v="2023-10-31T00:00:00"/>
    <s v="3331"/>
    <s v="NPT-2023-01-3331"/>
    <s v="SP"/>
    <s v="870"/>
    <n v="87"/>
    <x v="1"/>
    <s v="N"/>
    <s v="Y"/>
    <s v="N"/>
    <s v="N"/>
    <s v="N"/>
    <m/>
    <s v="LGD"/>
    <m/>
    <s v="LGD"/>
    <n v="1"/>
    <n v="9.9"/>
    <x v="5"/>
    <x v="4"/>
    <m/>
    <x v="0"/>
  </r>
  <r>
    <s v="3DD.003D7E4B9E"/>
    <n v="371"/>
    <d v="2023-10-31T00:00:00"/>
    <s v="3332"/>
    <s v="NPT-2023-01-3332"/>
    <s v="SP"/>
    <s v="715"/>
    <n v="71.5"/>
    <x v="1"/>
    <s v="Y"/>
    <s v="Y"/>
    <s v="N"/>
    <s v="N"/>
    <s v="N"/>
    <m/>
    <s v="LGD"/>
    <m/>
    <s v="LGD"/>
    <n v="1"/>
    <n v="9.9"/>
    <x v="5"/>
    <x v="3"/>
    <m/>
    <x v="3"/>
  </r>
  <r>
    <s v="3DD.003D7E4F87"/>
    <n v="372"/>
    <d v="2023-10-31T00:00:00"/>
    <s v="3333"/>
    <s v="NPT-2023-01-3333"/>
    <s v="SP"/>
    <s v="870"/>
    <n v="87"/>
    <x v="1"/>
    <s v="N"/>
    <s v="N"/>
    <s v="N"/>
    <s v="N"/>
    <s v="Y"/>
    <n v="14"/>
    <s v="LGD"/>
    <m/>
    <s v="LGD"/>
    <n v="1"/>
    <n v="0.3"/>
    <x v="5"/>
    <x v="4"/>
    <m/>
    <x v="0"/>
  </r>
  <r>
    <s v="3DD.003D7E4F69"/>
    <n v="373"/>
    <d v="2023-10-31T00:00:00"/>
    <s v="3334"/>
    <s v="NPT-2023-01-3334"/>
    <s v="SP"/>
    <s v="780"/>
    <n v="78"/>
    <x v="1"/>
    <s v="N"/>
    <s v="N"/>
    <s v="N"/>
    <s v="N"/>
    <s v="Y"/>
    <n v="14"/>
    <s v="LGD"/>
    <m/>
    <s v="LGD"/>
    <n v="1"/>
    <n v="0.3"/>
    <x v="13"/>
    <x v="0"/>
    <m/>
    <x v="3"/>
  </r>
  <r>
    <s v="3DD.003D7E4F84"/>
    <n v="374"/>
    <d v="2023-10-31T00:00:00"/>
    <s v="3335"/>
    <s v="NPT-2023-01-3335"/>
    <s v="SP"/>
    <s v="720"/>
    <n v="72"/>
    <x v="1"/>
    <s v="N"/>
    <s v="N"/>
    <s v="N"/>
    <s v="N"/>
    <s v="Y"/>
    <n v="14"/>
    <s v="LGD"/>
    <m/>
    <s v="LGD"/>
    <n v="1"/>
    <n v="0.2"/>
    <x v="2"/>
    <x v="3"/>
    <m/>
    <x v="1"/>
  </r>
  <r>
    <s v="3DD.003D7E49CC"/>
    <n v="375"/>
    <d v="2023-10-31T00:00:00"/>
    <s v="3336"/>
    <s v="NPT-2023-01-3336"/>
    <s v="SP"/>
    <s v="920"/>
    <n v="92"/>
    <x v="1"/>
    <s v="Y"/>
    <s v="Y"/>
    <s v="N"/>
    <s v="N"/>
    <s v="N"/>
    <m/>
    <s v="LGD"/>
    <m/>
    <s v="LGD"/>
    <n v="1"/>
    <n v="9.9"/>
    <x v="13"/>
    <x v="5"/>
    <m/>
    <x v="0"/>
  </r>
  <r>
    <s v="3DD.003D7E4C04"/>
    <n v="376"/>
    <d v="2023-10-31T00:00:00"/>
    <s v="3337"/>
    <s v="NPT-2023-01-3337"/>
    <s v="SP"/>
    <s v="830"/>
    <n v="83"/>
    <x v="1"/>
    <s v="N"/>
    <s v="N"/>
    <s v="N"/>
    <s v="N"/>
    <s v="Y"/>
    <n v="14"/>
    <s v="LGD"/>
    <m/>
    <s v="LGD"/>
    <n v="1"/>
    <n v="0.3"/>
    <x v="4"/>
    <x v="4"/>
    <m/>
    <x v="2"/>
  </r>
  <r>
    <s v="3DD.003D7E50F5"/>
    <n v="377"/>
    <d v="2023-10-31T00:00:00"/>
    <s v="3338"/>
    <s v="NPT-2023-01-3338"/>
    <s v="SP"/>
    <s v="850"/>
    <n v="85"/>
    <x v="1"/>
    <s v="N"/>
    <s v="N"/>
    <s v="N"/>
    <s v="N"/>
    <s v="Y"/>
    <n v="14"/>
    <s v="LGD"/>
    <m/>
    <s v="LGD"/>
    <n v="1"/>
    <n v="0.3"/>
    <x v="2"/>
    <x v="4"/>
    <m/>
    <x v="1"/>
  </r>
  <r>
    <s v="3DD.003D7E5306"/>
    <n v="378"/>
    <d v="2023-10-31T00:00:00"/>
    <s v="3339"/>
    <s v="NPT-2023-01-3339"/>
    <s v="SP"/>
    <s v="820"/>
    <n v="82"/>
    <x v="1"/>
    <s v="N"/>
    <s v="N"/>
    <s v="N"/>
    <s v="N"/>
    <s v="Y"/>
    <n v="14"/>
    <s v="LGD"/>
    <m/>
    <s v="LGD"/>
    <n v="1"/>
    <n v="0.3"/>
    <x v="1"/>
    <x v="0"/>
    <m/>
    <x v="0"/>
  </r>
  <r>
    <s v="3DD.003D7E4B92"/>
    <n v="379"/>
    <d v="2023-10-31T00:00:00"/>
    <s v="3340"/>
    <s v="NPT-2023-01-3340"/>
    <s v="SP"/>
    <s v="780"/>
    <n v="78"/>
    <x v="1"/>
    <s v="N"/>
    <s v="N"/>
    <s v="N"/>
    <s v="N"/>
    <s v="Y"/>
    <n v="14"/>
    <s v="LGD"/>
    <m/>
    <s v="LGD"/>
    <n v="1"/>
    <n v="9.9"/>
    <x v="15"/>
    <x v="0"/>
    <m/>
    <x v="2"/>
  </r>
  <r>
    <s v="3DD.003D7E4E81"/>
    <n v="380"/>
    <d v="2023-11-01T00:00:00"/>
    <s v="3341"/>
    <s v="NPT-2023-01-3341"/>
    <s v="SP"/>
    <s v="855"/>
    <n v="85.5"/>
    <x v="1"/>
    <s v="N"/>
    <s v="N"/>
    <s v="N"/>
    <s v="N"/>
    <s v="Y"/>
    <n v="18"/>
    <s v="LGD"/>
    <m/>
    <s v="LGD"/>
    <n v="1"/>
    <n v="0.3"/>
    <x v="2"/>
    <x v="4"/>
    <m/>
    <x v="1"/>
  </r>
  <r>
    <s v="3DD.003D7E4BD5"/>
    <n v="381"/>
    <d v="2023-11-01T00:00:00"/>
    <s v="3342"/>
    <s v="NPT-2023-01-3342"/>
    <s v="SP"/>
    <s v="745"/>
    <n v="74.5"/>
    <x v="1"/>
    <s v="Y"/>
    <s v="Y"/>
    <s v="N"/>
    <s v="N"/>
    <s v="N"/>
    <m/>
    <s v="LGD"/>
    <m/>
    <s v="LGD"/>
    <n v="1"/>
    <n v="9.9"/>
    <x v="20"/>
    <x v="1"/>
    <m/>
    <x v="0"/>
  </r>
  <r>
    <s v="3DD.003D7E5788"/>
    <n v="382"/>
    <d v="2023-11-01T00:00:00"/>
    <s v="3343"/>
    <s v="NPT-2023-01-3343"/>
    <s v="SP"/>
    <s v="870"/>
    <n v="87"/>
    <x v="1"/>
    <s v="Y"/>
    <s v="Y"/>
    <s v="N"/>
    <s v="N"/>
    <s v="N"/>
    <m/>
    <s v="LGD"/>
    <m/>
    <s v="LGD"/>
    <n v="1"/>
    <n v="9.9"/>
    <x v="20"/>
    <x v="4"/>
    <m/>
    <x v="0"/>
  </r>
  <r>
    <s v="3DD.003D7E4E84"/>
    <n v="383"/>
    <d v="2023-11-01T00:00:00"/>
    <s v="3344"/>
    <s v="NPT-2023-01-3344"/>
    <s v="SP"/>
    <s v="830"/>
    <n v="83"/>
    <x v="1"/>
    <s v="Y"/>
    <s v="Y"/>
    <s v="N"/>
    <s v="N"/>
    <s v="N"/>
    <m/>
    <s v="LGD"/>
    <m/>
    <s v="LGD"/>
    <n v="1"/>
    <n v="9.9"/>
    <x v="16"/>
    <x v="4"/>
    <m/>
    <x v="0"/>
  </r>
  <r>
    <s v="3DD.003D7E5148"/>
    <n v="384"/>
    <d v="2023-11-01T00:00:00"/>
    <s v="3345"/>
    <s v="NPT-2023-01-3345"/>
    <s v="SP"/>
    <s v="940"/>
    <n v="94"/>
    <x v="1"/>
    <s v="N"/>
    <s v="N"/>
    <s v="N"/>
    <s v="N"/>
    <s v="Y"/>
    <n v="18"/>
    <s v="LGD"/>
    <m/>
    <s v="LGD"/>
    <n v="1"/>
    <n v="0.3"/>
    <x v="1"/>
    <x v="2"/>
    <m/>
    <x v="0"/>
  </r>
  <r>
    <s v="3DD.003D7E4EDD"/>
    <n v="385"/>
    <d v="2023-11-01T00:00:00"/>
    <s v="3346"/>
    <s v="NPT-2023-01-3346"/>
    <s v="SP"/>
    <s v="850"/>
    <n v="85"/>
    <x v="1"/>
    <s v="N"/>
    <s v="N"/>
    <s v="N"/>
    <s v="N"/>
    <s v="Y"/>
    <n v="18"/>
    <s v="LGD"/>
    <m/>
    <s v="LGD"/>
    <n v="1"/>
    <n v="0.3"/>
    <x v="9"/>
    <x v="4"/>
    <m/>
    <x v="0"/>
  </r>
  <r>
    <s v="3DD.003D7E5430"/>
    <n v="386"/>
    <d v="2023-11-01T00:00:00"/>
    <s v="3347"/>
    <s v="NPT-2023-01-3347"/>
    <s v="SP"/>
    <s v="905"/>
    <n v="90.5"/>
    <x v="1"/>
    <s v="Y"/>
    <s v="Y"/>
    <s v="N"/>
    <s v="N"/>
    <s v="N"/>
    <m/>
    <s v="LGD"/>
    <m/>
    <s v="LGD"/>
    <n v="1"/>
    <n v="9.9"/>
    <x v="13"/>
    <x v="5"/>
    <m/>
    <x v="0"/>
  </r>
  <r>
    <s v="3DD.003D7E4EEB"/>
    <n v="387"/>
    <d v="2023-11-01T00:00:00"/>
    <s v="3348"/>
    <s v="NPT-2023-01-3348"/>
    <s v="SP"/>
    <s v="940"/>
    <n v="94"/>
    <x v="1"/>
    <s v="Y"/>
    <s v="Y"/>
    <s v="N"/>
    <s v="N"/>
    <s v="N"/>
    <m/>
    <s v="LGD"/>
    <m/>
    <s v="LGD"/>
    <n v="1"/>
    <n v="9.9"/>
    <x v="19"/>
    <x v="2"/>
    <m/>
    <x v="1"/>
  </r>
  <r>
    <s v="3DD.003D7E4BA8"/>
    <n v="388"/>
    <d v="2023-11-01T00:00:00"/>
    <s v="3349"/>
    <s v="NPT-2023-01-3349"/>
    <s v="SP"/>
    <s v="1025"/>
    <n v="102.5"/>
    <x v="1"/>
    <s v="N"/>
    <s v="N"/>
    <s v="N"/>
    <s v="N"/>
    <s v="Y"/>
    <n v="18"/>
    <s v="LGD"/>
    <m/>
    <s v="LGD"/>
    <n v="1"/>
    <n v="0.3"/>
    <x v="2"/>
    <x v="6"/>
    <m/>
    <x v="1"/>
  </r>
  <r>
    <s v="3DD.003D7E546E"/>
    <n v="389"/>
    <d v="2023-11-01T00:00:00"/>
    <s v="3350"/>
    <s v="NPT-2023-01-3350"/>
    <s v="SP"/>
    <s v="1025"/>
    <n v="102.5"/>
    <x v="1"/>
    <s v="N"/>
    <s v="N"/>
    <s v="N"/>
    <s v="N"/>
    <s v="Y"/>
    <n v="18"/>
    <s v="LGD"/>
    <m/>
    <s v="LGD"/>
    <n v="1"/>
    <n v="0.4"/>
    <x v="10"/>
    <x v="6"/>
    <m/>
    <x v="2"/>
  </r>
  <r>
    <s v="3DD.003D7E494C"/>
    <n v="390"/>
    <d v="2023-11-01T00:00:00"/>
    <s v="3351"/>
    <s v="NPT-2023-01-3351"/>
    <s v="SP"/>
    <s v="900"/>
    <n v="90"/>
    <x v="1"/>
    <s v="N"/>
    <s v="N"/>
    <s v="N"/>
    <s v="N"/>
    <s v="Y"/>
    <n v="18"/>
    <s v="LGD"/>
    <m/>
    <s v="LGD"/>
    <n v="1"/>
    <n v="0.3"/>
    <x v="2"/>
    <x v="5"/>
    <m/>
    <x v="1"/>
  </r>
  <r>
    <s v="3DD.003D7E4A64"/>
    <n v="391"/>
    <d v="2023-11-01T00:00:00"/>
    <s v="3352"/>
    <s v="NPT-2023-01-3352"/>
    <s v="SP"/>
    <s v="750"/>
    <n v="75"/>
    <x v="1"/>
    <s v="N"/>
    <s v="N"/>
    <s v="N"/>
    <s v="N"/>
    <s v="Y"/>
    <n v="18"/>
    <s v="LGD"/>
    <m/>
    <s v="LGD"/>
    <n v="1"/>
    <n v="9.9"/>
    <x v="2"/>
    <x v="1"/>
    <m/>
    <x v="1"/>
  </r>
  <r>
    <s v="3DD.003D7E4986"/>
    <n v="392"/>
    <d v="2023-11-01T00:00:00"/>
    <s v="3353"/>
    <s v="NPT-2023-01-3353"/>
    <s v="SP"/>
    <s v="900"/>
    <n v="90"/>
    <x v="1"/>
    <s v="Y"/>
    <s v="Y"/>
    <s v="N"/>
    <s v="N"/>
    <s v="N"/>
    <m/>
    <s v="LGD"/>
    <m/>
    <s v="LGD"/>
    <n v="1"/>
    <n v="9.9"/>
    <x v="1"/>
    <x v="5"/>
    <m/>
    <x v="2"/>
  </r>
  <r>
    <s v="3DD.003D7E5433"/>
    <n v="393"/>
    <d v="2023-11-01T00:00:00"/>
    <s v="3354"/>
    <s v="NPT-2023-01-3354"/>
    <s v="SP"/>
    <s v="840"/>
    <n v="84"/>
    <x v="1"/>
    <s v="N"/>
    <s v="N"/>
    <s v="N"/>
    <s v="N"/>
    <s v="Y"/>
    <n v="18"/>
    <s v="LGD"/>
    <m/>
    <s v="LGD"/>
    <n v="1"/>
    <n v="9.9"/>
    <x v="2"/>
    <x v="4"/>
    <m/>
    <x v="1"/>
  </r>
  <r>
    <s v="3DD.003D7E5127"/>
    <n v="394"/>
    <d v="2023-11-01T00:00:00"/>
    <s v="3355"/>
    <s v="NPT-2023-01-3355"/>
    <s v="SP"/>
    <s v="850"/>
    <n v="85"/>
    <x v="1"/>
    <s v="N"/>
    <s v="N"/>
    <s v="N"/>
    <s v="N"/>
    <s v="Y"/>
    <n v="18"/>
    <s v="LGD"/>
    <m/>
    <s v="LGD"/>
    <n v="1"/>
    <n v="0.3"/>
    <x v="5"/>
    <x v="4"/>
    <m/>
    <x v="0"/>
  </r>
  <r>
    <s v="3DD.003D7E4F77"/>
    <n v="395"/>
    <d v="2023-11-01T00:00:00"/>
    <s v="3356"/>
    <s v="NPT-2023-01-3356"/>
    <s v="SP"/>
    <s v="815"/>
    <n v="81.5"/>
    <x v="1"/>
    <s v="Y"/>
    <s v="Y"/>
    <s v="N"/>
    <s v="N"/>
    <s v="N"/>
    <m/>
    <s v="LGD"/>
    <m/>
    <s v="LGD"/>
    <n v="1"/>
    <n v="9.9"/>
    <x v="16"/>
    <x v="0"/>
    <m/>
    <x v="0"/>
  </r>
  <r>
    <s v="3DD.003D7E573F"/>
    <n v="396"/>
    <d v="2023-11-01T00:00:00"/>
    <s v="3357"/>
    <s v="NPT-2023-01-3357"/>
    <s v="SP"/>
    <s v="870"/>
    <n v="87"/>
    <x v="1"/>
    <s v="N"/>
    <s v="N"/>
    <s v="N"/>
    <s v="N"/>
    <s v="Y"/>
    <n v="18"/>
    <s v="LGD"/>
    <m/>
    <s v="LGD"/>
    <n v="1"/>
    <n v="0.3"/>
    <x v="9"/>
    <x v="4"/>
    <m/>
    <x v="0"/>
  </r>
  <r>
    <s v="3DD.003D7E492A"/>
    <n v="397"/>
    <d v="2023-11-01T00:00:00"/>
    <s v="3358"/>
    <s v="NPT-2023-01-3358"/>
    <s v="SP"/>
    <s v="875"/>
    <n v="87.5"/>
    <x v="1"/>
    <s v="Y"/>
    <s v="Y"/>
    <s v="N"/>
    <s v="N"/>
    <s v="N"/>
    <m/>
    <s v="LGD"/>
    <m/>
    <s v="LGD"/>
    <n v="1"/>
    <n v="9.9"/>
    <x v="16"/>
    <x v="4"/>
    <m/>
    <x v="0"/>
  </r>
  <r>
    <s v="3DD.003D7E5797"/>
    <n v="398"/>
    <d v="2023-11-01T00:00:00"/>
    <s v="3359"/>
    <s v="NPT-2023-01-3359"/>
    <s v="SP"/>
    <s v="790"/>
    <n v="79"/>
    <x v="1"/>
    <s v="N"/>
    <s v="N"/>
    <s v="N"/>
    <s v="N"/>
    <s v="Y"/>
    <n v="18"/>
    <s v="LGD"/>
    <m/>
    <s v="LGD"/>
    <n v="1"/>
    <n v="0.3"/>
    <x v="2"/>
    <x v="0"/>
    <m/>
    <x v="1"/>
  </r>
  <r>
    <s v="3DD.003D7E5114"/>
    <n v="399"/>
    <d v="2023-11-01T00:00:00"/>
    <s v="3360"/>
    <s v="NPT-2023-01-3360"/>
    <s v="SP"/>
    <s v="895"/>
    <n v="89.5"/>
    <x v="1"/>
    <s v="Y"/>
    <s v="Y"/>
    <s v="N"/>
    <s v="N"/>
    <s v="N"/>
    <m/>
    <s v="LGD"/>
    <m/>
    <s v="LGD"/>
    <n v="1"/>
    <n v="9.9"/>
    <x v="6"/>
    <x v="5"/>
    <m/>
    <x v="0"/>
  </r>
  <r>
    <s v="3DD.003E510D5D"/>
    <n v="400"/>
    <d v="2023-11-01T00:00:00"/>
    <s v="3361"/>
    <s v="NPT-2023-01-3361"/>
    <s v="SP"/>
    <s v="730"/>
    <n v="73"/>
    <x v="1"/>
    <s v="N"/>
    <s v="N"/>
    <s v="N"/>
    <s v="N"/>
    <s v="Y"/>
    <n v="18"/>
    <s v="LGD"/>
    <m/>
    <s v="LGD"/>
    <n v="1"/>
    <n v="0.3"/>
    <x v="1"/>
    <x v="1"/>
    <m/>
    <x v="0"/>
  </r>
  <r>
    <s v="3DD.003D7E4FBF"/>
    <n v="401"/>
    <d v="2023-11-01T00:00:00"/>
    <s v="3362"/>
    <s v="NPT-2023-01-3362"/>
    <s v="SP"/>
    <s v="890"/>
    <n v="89"/>
    <x v="1"/>
    <s v="Y"/>
    <s v="Y"/>
    <s v="N"/>
    <s v="N"/>
    <s v="N"/>
    <m/>
    <s v="LGD"/>
    <m/>
    <s v="LGD"/>
    <n v="1"/>
    <n v="9.9"/>
    <x v="4"/>
    <x v="5"/>
    <m/>
    <x v="0"/>
  </r>
  <r>
    <s v="3DD.003D7E5710"/>
    <n v="402"/>
    <d v="2023-11-01T00:00:00"/>
    <s v="3363"/>
    <s v="NPT-2023-01-3363"/>
    <s v="SP"/>
    <s v="740"/>
    <n v="74"/>
    <x v="1"/>
    <s v="N"/>
    <s v="N"/>
    <s v="N"/>
    <s v="N"/>
    <s v="Y"/>
    <n v="18"/>
    <s v="LGD"/>
    <m/>
    <s v="LGD"/>
    <n v="1"/>
    <n v="0.3"/>
    <x v="0"/>
    <x v="1"/>
    <m/>
    <x v="0"/>
  </r>
  <r>
    <s v="3DD.003D7E4AA9"/>
    <n v="403"/>
    <d v="2023-11-01T00:00:00"/>
    <s v="3364"/>
    <s v="NPT-2023-01-3364"/>
    <s v="SP"/>
    <s v="895"/>
    <n v="89.5"/>
    <x v="1"/>
    <s v="N"/>
    <s v="N"/>
    <s v="N"/>
    <s v="N"/>
    <s v="Y"/>
    <n v="18"/>
    <s v="LGD"/>
    <m/>
    <s v="LGD"/>
    <n v="1"/>
    <n v="0.4"/>
    <x v="15"/>
    <x v="5"/>
    <m/>
    <x v="2"/>
  </r>
  <r>
    <s v="3DD.003D7E4909"/>
    <n v="404"/>
    <d v="2023-11-01T00:00:00"/>
    <s v="3365"/>
    <s v="NPT-2023-01-3365"/>
    <s v="SP"/>
    <s v="790"/>
    <n v="79"/>
    <x v="1"/>
    <s v="N"/>
    <s v="N"/>
    <s v="N"/>
    <s v="N"/>
    <s v="Y"/>
    <n v="18"/>
    <s v="LGD"/>
    <m/>
    <s v="LGD"/>
    <n v="1"/>
    <n v="9.9"/>
    <x v="5"/>
    <x v="0"/>
    <m/>
    <x v="0"/>
  </r>
  <r>
    <s v="3DD.003D7E49B7"/>
    <n v="405"/>
    <d v="2023-11-01T00:00:00"/>
    <s v="3366"/>
    <s v="NPT-2023-01-3366"/>
    <s v="SP"/>
    <s v="930"/>
    <n v="93"/>
    <x v="1"/>
    <s v="N"/>
    <s v="N"/>
    <s v="N"/>
    <s v="N"/>
    <s v="Y"/>
    <n v="18"/>
    <s v="LGD"/>
    <m/>
    <s v="LGD"/>
    <n v="1"/>
    <n v="0.4"/>
    <x v="1"/>
    <x v="2"/>
    <m/>
    <x v="2"/>
  </r>
  <r>
    <s v="3DD.003D7E5465"/>
    <n v="406"/>
    <d v="2023-11-01T00:00:00"/>
    <s v="3367"/>
    <s v="NPT-2023-01-3367"/>
    <s v="SP"/>
    <s v="840"/>
    <n v="84"/>
    <x v="1"/>
    <s v="N"/>
    <s v="N"/>
    <s v="N"/>
    <s v="N"/>
    <s v="Y"/>
    <n v="18"/>
    <s v="LGD"/>
    <m/>
    <s v="LGD"/>
    <n v="1"/>
    <n v="0.3"/>
    <x v="6"/>
    <x v="4"/>
    <m/>
    <x v="0"/>
  </r>
  <r>
    <s v="3DD.003D7E4BA4"/>
    <n v="407"/>
    <d v="2023-11-01T00:00:00"/>
    <s v="3368"/>
    <s v="NPT-2023-01-3368"/>
    <s v="SP"/>
    <s v="800"/>
    <n v="80"/>
    <x v="1"/>
    <s v="N"/>
    <s v="N"/>
    <s v="N"/>
    <s v="N"/>
    <s v="Y"/>
    <n v="18"/>
    <s v="LGD"/>
    <m/>
    <s v="LGD"/>
    <n v="1"/>
    <n v="9.9"/>
    <x v="2"/>
    <x v="0"/>
    <m/>
    <x v="1"/>
  </r>
  <r>
    <s v="3DD.003D7E5121"/>
    <n v="408"/>
    <d v="2023-11-01T00:00:00"/>
    <s v="3369"/>
    <s v="NPT-2023-01-3369"/>
    <s v="SP"/>
    <s v="825"/>
    <n v="82.5"/>
    <x v="1"/>
    <s v="Y"/>
    <s v="Y"/>
    <s v="N"/>
    <s v="N"/>
    <s v="N"/>
    <m/>
    <s v="LGD"/>
    <m/>
    <s v="LGD"/>
    <n v="1"/>
    <n v="9.9"/>
    <x v="1"/>
    <x v="0"/>
    <m/>
    <x v="0"/>
  </r>
  <r>
    <s v="3DD.003D7E56F8"/>
    <n v="409"/>
    <d v="2023-11-01T00:00:00"/>
    <s v="3370"/>
    <s v="NPT-2023-01-3370"/>
    <s v="SP"/>
    <s v="900"/>
    <n v="90"/>
    <x v="1"/>
    <s v="Y"/>
    <s v="Y"/>
    <s v="N"/>
    <s v="N"/>
    <s v="N"/>
    <m/>
    <s v="LGD"/>
    <m/>
    <s v="LGD"/>
    <n v="1"/>
    <n v="9.9"/>
    <x v="0"/>
    <x v="5"/>
    <m/>
    <x v="0"/>
  </r>
  <r>
    <s v="3DD.003D7E5330"/>
    <n v="410"/>
    <d v="2023-11-01T00:00:00"/>
    <s v="3371"/>
    <s v="NPT-2023-01-3371"/>
    <s v="SP"/>
    <s v="770"/>
    <n v="77"/>
    <x v="1"/>
    <s v="N"/>
    <s v="Y"/>
    <s v="N"/>
    <s v="N"/>
    <s v="N"/>
    <m/>
    <s v="LGD"/>
    <m/>
    <s v="LGD"/>
    <n v="1"/>
    <n v="9.9"/>
    <x v="21"/>
    <x v="1"/>
    <m/>
    <x v="0"/>
  </r>
  <r>
    <s v="3DD.003D7E4965"/>
    <n v="411"/>
    <d v="2023-11-01T00:00:00"/>
    <s v="3372"/>
    <s v="NPT-2023-01-3372"/>
    <s v="SP"/>
    <s v="805"/>
    <n v="80.5"/>
    <x v="1"/>
    <s v="N"/>
    <s v="N"/>
    <s v="N"/>
    <s v="N"/>
    <s v="Y"/>
    <n v="18"/>
    <s v="LGD"/>
    <m/>
    <s v="LGD"/>
    <n v="1"/>
    <n v="0.3"/>
    <x v="9"/>
    <x v="0"/>
    <m/>
    <x v="0"/>
  </r>
  <r>
    <s v="3DD.003D7E4E44"/>
    <n v="412"/>
    <d v="2023-11-01T00:00:00"/>
    <s v="3373"/>
    <s v="NPT-2023-01-3373"/>
    <s v="SP"/>
    <s v="945"/>
    <n v="94.5"/>
    <x v="1"/>
    <s v="N"/>
    <s v="N"/>
    <s v="N"/>
    <s v="N"/>
    <s v="Y"/>
    <n v="18"/>
    <s v="LGD"/>
    <m/>
    <s v="LGD"/>
    <n v="1"/>
    <n v="0.3"/>
    <x v="2"/>
    <x v="2"/>
    <m/>
    <x v="1"/>
  </r>
  <r>
    <s v="3DD.003D7E49DE"/>
    <n v="413"/>
    <d v="2023-11-01T00:00:00"/>
    <s v="3374"/>
    <s v="NPT-2023-01-3374"/>
    <s v="SP"/>
    <s v="875"/>
    <n v="87.5"/>
    <x v="1"/>
    <s v="Y"/>
    <s v="Y"/>
    <s v="N"/>
    <s v="N"/>
    <s v="N"/>
    <m/>
    <s v="LGD"/>
    <m/>
    <s v="LGD"/>
    <n v="1"/>
    <n v="9.9"/>
    <x v="4"/>
    <x v="4"/>
    <m/>
    <x v="0"/>
  </r>
  <r>
    <s v="3DD.003D7E5478"/>
    <n v="414"/>
    <d v="2023-11-01T00:00:00"/>
    <s v="3375"/>
    <s v="NPT-2023-01-3375"/>
    <s v="SP"/>
    <s v="910"/>
    <n v="91"/>
    <x v="1"/>
    <s v="N"/>
    <s v="N"/>
    <s v="N"/>
    <s v="N"/>
    <s v="Y"/>
    <n v="19"/>
    <s v="LGD"/>
    <m/>
    <s v="LGD"/>
    <n v="1"/>
    <n v="0.3"/>
    <x v="5"/>
    <x v="5"/>
    <m/>
    <x v="0"/>
  </r>
  <r>
    <s v="3DD.003D7E4D2F"/>
    <n v="415"/>
    <d v="2023-11-01T00:00:00"/>
    <s v="3376"/>
    <s v="NPT-2023-01-3376"/>
    <s v="SP"/>
    <s v="910"/>
    <n v="91"/>
    <x v="1"/>
    <s v="N"/>
    <s v="N"/>
    <s v="N"/>
    <s v="N"/>
    <s v="Y"/>
    <n v="19"/>
    <s v="LGD"/>
    <m/>
    <s v="LGD"/>
    <n v="1"/>
    <n v="0.3"/>
    <x v="5"/>
    <x v="5"/>
    <m/>
    <x v="0"/>
  </r>
  <r>
    <s v="3DD.003D7E4E97"/>
    <n v="416"/>
    <d v="2023-11-01T00:00:00"/>
    <s v="3377"/>
    <s v="NPT-2023-01-3377"/>
    <s v="SP"/>
    <s v="770"/>
    <n v="77"/>
    <x v="1"/>
    <s v="N"/>
    <s v="N"/>
    <s v="N"/>
    <s v="N"/>
    <s v="Y"/>
    <n v="19"/>
    <s v="LGD"/>
    <m/>
    <s v="LGD"/>
    <n v="1"/>
    <n v="0.4"/>
    <x v="10"/>
    <x v="1"/>
    <m/>
    <x v="2"/>
  </r>
  <r>
    <s v="3DD.003D7E5432"/>
    <n v="417"/>
    <d v="2023-11-01T00:00:00"/>
    <s v="3378"/>
    <s v="NPT-2023-01-3378"/>
    <s v="SP"/>
    <s v="890"/>
    <n v="89"/>
    <x v="1"/>
    <s v="N"/>
    <s v="N"/>
    <s v="N"/>
    <s v="N"/>
    <s v="Y"/>
    <n v="19"/>
    <s v="LGD"/>
    <m/>
    <s v="LGD"/>
    <n v="1"/>
    <n v="0.3"/>
    <x v="10"/>
    <x v="5"/>
    <m/>
    <x v="0"/>
  </r>
  <r>
    <s v="3DD.003D7E494D"/>
    <n v="418"/>
    <d v="2023-11-01T00:00:00"/>
    <s v="3379"/>
    <s v="NPT-2023-01-3379"/>
    <s v="SP"/>
    <s v="725"/>
    <n v="72.5"/>
    <x v="1"/>
    <s v="N"/>
    <s v="N"/>
    <s v="N"/>
    <s v="N"/>
    <s v="Y"/>
    <n v="19"/>
    <s v="LGD"/>
    <m/>
    <s v="LGD"/>
    <n v="1"/>
    <n v="0.2"/>
    <x v="4"/>
    <x v="3"/>
    <m/>
    <x v="3"/>
  </r>
  <r>
    <s v="3DD.003D7E4A55"/>
    <n v="419"/>
    <d v="2023-11-01T00:00:00"/>
    <s v="3380"/>
    <s v="NPT-2023-01-3380"/>
    <s v="SP"/>
    <s v="770"/>
    <n v="77"/>
    <x v="1"/>
    <s v="N"/>
    <s v="N"/>
    <s v="N"/>
    <s v="N"/>
    <s v="Y"/>
    <n v="19"/>
    <s v="LGD"/>
    <m/>
    <s v="LGD"/>
    <n v="1"/>
    <n v="9.9"/>
    <x v="17"/>
    <x v="1"/>
    <m/>
    <x v="0"/>
  </r>
  <r>
    <s v="3DD.003D7E4EA2"/>
    <n v="420"/>
    <d v="2023-11-01T00:00:00"/>
    <s v="3381"/>
    <s v="NPT-2023-01-3381"/>
    <s v="SP"/>
    <s v="775"/>
    <n v="77.5"/>
    <x v="1"/>
    <s v="N"/>
    <s v="N"/>
    <s v="N"/>
    <s v="N"/>
    <s v="Y"/>
    <n v="19"/>
    <s v="LGD"/>
    <m/>
    <s v="LGD"/>
    <n v="1"/>
    <n v="0.3"/>
    <x v="2"/>
    <x v="1"/>
    <m/>
    <x v="1"/>
  </r>
  <r>
    <s v="3DD.003D7E577B"/>
    <n v="421"/>
    <d v="2023-11-01T00:00:00"/>
    <s v="3382"/>
    <s v="NPT-2023-01-3382"/>
    <s v="SP"/>
    <s v="890"/>
    <n v="89"/>
    <x v="1"/>
    <s v="N"/>
    <s v="N"/>
    <s v="N"/>
    <s v="N"/>
    <s v="Y"/>
    <n v="19"/>
    <s v="LGD"/>
    <m/>
    <s v="LGD"/>
    <n v="1"/>
    <n v="0.3"/>
    <x v="6"/>
    <x v="5"/>
    <m/>
    <x v="0"/>
  </r>
  <r>
    <s v="3DD.003D7E4EAA"/>
    <n v="422"/>
    <d v="2023-11-01T00:00:00"/>
    <s v="3383"/>
    <s v="NPT-2023-01-3383"/>
    <s v="SP"/>
    <s v="965"/>
    <n v="96.5"/>
    <x v="1"/>
    <s v="N"/>
    <s v="N"/>
    <s v="N"/>
    <s v="N"/>
    <s v="Y"/>
    <n v="19"/>
    <s v="LGD"/>
    <m/>
    <s v="LGD"/>
    <n v="1"/>
    <n v="0.3"/>
    <x v="4"/>
    <x v="2"/>
    <m/>
    <x v="0"/>
  </r>
  <r>
    <s v="3DD.003D7E4E71"/>
    <n v="423"/>
    <d v="2023-11-01T00:00:00"/>
    <s v="3384"/>
    <s v="NPT-2023-01-3384"/>
    <s v="SP"/>
    <s v="820"/>
    <n v="82"/>
    <x v="1"/>
    <s v="N"/>
    <s v="N"/>
    <s v="N"/>
    <s v="N"/>
    <s v="Y"/>
    <n v="19"/>
    <s v="LGD"/>
    <m/>
    <s v="LGD"/>
    <n v="1"/>
    <n v="0.3"/>
    <x v="4"/>
    <x v="0"/>
    <m/>
    <x v="0"/>
  </r>
  <r>
    <s v="3DD.003D7E4E21"/>
    <n v="424"/>
    <d v="2023-11-01T00:00:00"/>
    <s v="3385"/>
    <s v="NPT-2023-01-3385"/>
    <s v="SP"/>
    <s v="820"/>
    <n v="82"/>
    <x v="1"/>
    <s v="N"/>
    <s v="N"/>
    <s v="N"/>
    <s v="N"/>
    <s v="Y"/>
    <n v="19"/>
    <s v="LGD"/>
    <m/>
    <s v="LGD"/>
    <n v="1"/>
    <n v="0.3"/>
    <x v="0"/>
    <x v="0"/>
    <m/>
    <x v="0"/>
  </r>
  <r>
    <s v="3DD.003D7E513F"/>
    <n v="425"/>
    <d v="2023-11-01T00:00:00"/>
    <s v="3386"/>
    <s v="NPT-2023-01-3386"/>
    <s v="SP"/>
    <s v="895"/>
    <n v="89.5"/>
    <x v="1"/>
    <s v="Y"/>
    <s v="Y"/>
    <s v="N"/>
    <s v="N"/>
    <s v="N"/>
    <m/>
    <s v="LGD"/>
    <m/>
    <s v="LGD"/>
    <n v="1"/>
    <n v="9.9"/>
    <x v="4"/>
    <x v="5"/>
    <m/>
    <x v="0"/>
  </r>
  <r>
    <s v="3DD.003D7E4E5A"/>
    <n v="426"/>
    <d v="2023-11-01T00:00:00"/>
    <s v="3387"/>
    <s v="NPT-2023-01-3387"/>
    <s v="SP"/>
    <s v="860"/>
    <n v="86"/>
    <x v="1"/>
    <s v="N"/>
    <s v="N"/>
    <s v="N"/>
    <s v="N"/>
    <s v="Y"/>
    <n v="19"/>
    <s v="LGD"/>
    <m/>
    <s v="LGD"/>
    <n v="1"/>
    <n v="0.3"/>
    <x v="10"/>
    <x v="4"/>
    <m/>
    <x v="0"/>
  </r>
  <r>
    <s v="3DD.003D7E4F27"/>
    <n v="427"/>
    <d v="2023-11-01T00:00:00"/>
    <s v="3388"/>
    <s v="NPT-2023-01-3388"/>
    <s v="SP"/>
    <s v="750"/>
    <n v="75"/>
    <x v="1"/>
    <s v="N"/>
    <s v="N"/>
    <s v="N"/>
    <s v="N"/>
    <s v="Y"/>
    <n v="19"/>
    <s v="LGD"/>
    <m/>
    <s v="LGD"/>
    <n v="1"/>
    <n v="9.9"/>
    <x v="0"/>
    <x v="1"/>
    <m/>
    <x v="0"/>
  </r>
  <r>
    <s v="3DD.003D7E4FAC"/>
    <n v="428"/>
    <d v="2023-11-01T00:00:00"/>
    <s v="3389"/>
    <s v="NPT-2023-01-3389"/>
    <s v="SP"/>
    <s v="885"/>
    <n v="88.5"/>
    <x v="1"/>
    <s v="N"/>
    <s v="N"/>
    <s v="N"/>
    <s v="N"/>
    <s v="Y"/>
    <n v="19"/>
    <s v="LGD"/>
    <m/>
    <s v="LGD"/>
    <n v="1"/>
    <n v="0.3"/>
    <x v="9"/>
    <x v="5"/>
    <m/>
    <x v="0"/>
  </r>
  <r>
    <s v="3DD.003D7E4E5D"/>
    <n v="429"/>
    <d v="2023-11-01T00:00:00"/>
    <s v="3390"/>
    <s v="NPT-2023-01-3390"/>
    <s v="SP"/>
    <s v="810"/>
    <n v="81"/>
    <x v="1"/>
    <s v="N"/>
    <s v="N"/>
    <s v="N"/>
    <s v="N"/>
    <s v="Y"/>
    <n v="19"/>
    <s v="LGD"/>
    <m/>
    <s v="LGD"/>
    <n v="1"/>
    <n v="0.3"/>
    <x v="4"/>
    <x v="0"/>
    <m/>
    <x v="0"/>
  </r>
  <r>
    <s v="3DD.003D7E49B9"/>
    <n v="430"/>
    <d v="2023-11-01T00:00:00"/>
    <s v="3391"/>
    <s v="NPT-2023-01-3391"/>
    <s v="SP"/>
    <s v="910"/>
    <n v="91"/>
    <x v="1"/>
    <s v="N"/>
    <s v="N"/>
    <s v="N"/>
    <s v="N"/>
    <s v="Y"/>
    <n v="19"/>
    <s v="LGD"/>
    <m/>
    <s v="LGD"/>
    <n v="1"/>
    <n v="0.3"/>
    <x v="13"/>
    <x v="5"/>
    <m/>
    <x v="0"/>
  </r>
  <r>
    <s v="3DD.003D7E492D"/>
    <n v="431"/>
    <d v="2023-11-01T00:00:00"/>
    <s v="3392"/>
    <s v="NPT-2023-01-3392"/>
    <s v="SP"/>
    <s v="815"/>
    <n v="81.5"/>
    <x v="1"/>
    <s v="N"/>
    <s v="N"/>
    <s v="N"/>
    <s v="N"/>
    <s v="Y"/>
    <n v="19"/>
    <s v="LGD"/>
    <m/>
    <s v="LGD"/>
    <n v="1"/>
    <n v="0.3"/>
    <x v="12"/>
    <x v="0"/>
    <m/>
    <x v="0"/>
  </r>
  <r>
    <s v="3DD.003D7E489B"/>
    <n v="432"/>
    <d v="2023-11-01T00:00:00"/>
    <s v="3393"/>
    <s v="NPT-2023-01-3393"/>
    <s v="SP"/>
    <s v="785"/>
    <n v="78.5"/>
    <x v="1"/>
    <s v="N"/>
    <s v="N"/>
    <s v="N"/>
    <s v="N"/>
    <s v="Y"/>
    <n v="19"/>
    <s v="LGD"/>
    <m/>
    <s v="LGD"/>
    <n v="1"/>
    <n v="0.3"/>
    <x v="2"/>
    <x v="0"/>
    <m/>
    <x v="1"/>
  </r>
  <r>
    <s v="3DD.003D7E5451"/>
    <n v="433"/>
    <d v="2023-11-01T00:00:00"/>
    <s v="3394"/>
    <s v="NPT-2023-01-3394"/>
    <s v="SP"/>
    <s v="860"/>
    <n v="86"/>
    <x v="1"/>
    <s v="N"/>
    <s v="N"/>
    <s v="N"/>
    <s v="N"/>
    <s v="Y"/>
    <n v="19"/>
    <s v="LGD"/>
    <m/>
    <s v="LGD"/>
    <n v="1"/>
    <n v="0.3"/>
    <x v="22"/>
    <x v="4"/>
    <m/>
    <x v="1"/>
  </r>
  <r>
    <s v="3DD.003D7E5474"/>
    <n v="434"/>
    <d v="2023-11-01T00:00:00"/>
    <s v="3395"/>
    <s v="NPT-2023-01-3395"/>
    <s v="SP"/>
    <s v="840"/>
    <n v="84"/>
    <x v="1"/>
    <s v="N"/>
    <s v="N"/>
    <s v="N"/>
    <s v="N"/>
    <s v="Y"/>
    <n v="19"/>
    <s v="LGD"/>
    <m/>
    <s v="LGD"/>
    <n v="1"/>
    <n v="0.3"/>
    <x v="7"/>
    <x v="4"/>
    <m/>
    <x v="0"/>
  </r>
  <r>
    <s v="3DD.003D7E4871"/>
    <n v="435"/>
    <d v="2023-11-01T00:00:00"/>
    <s v="3396"/>
    <s v="NPT-2023-01-3396"/>
    <s v="SP"/>
    <s v="720"/>
    <n v="72"/>
    <x v="1"/>
    <s v="N"/>
    <s v="N"/>
    <s v="N"/>
    <s v="N"/>
    <s v="Y"/>
    <n v="20"/>
    <s v="LGD"/>
    <m/>
    <s v="LGD"/>
    <n v="1"/>
    <n v="0.3"/>
    <x v="4"/>
    <x v="3"/>
    <m/>
    <x v="0"/>
  </r>
  <r>
    <s v="3DD.003D7E4EA4"/>
    <n v="436"/>
    <d v="2023-11-01T00:00:00"/>
    <s v="3397"/>
    <s v="NPT-2023-01-3397"/>
    <s v="SP"/>
    <s v="825"/>
    <n v="82.5"/>
    <x v="1"/>
    <s v="Y"/>
    <s v="Y"/>
    <s v="N"/>
    <s v="N"/>
    <s v="N"/>
    <m/>
    <s v="LGD"/>
    <m/>
    <s v="LGD"/>
    <n v="1"/>
    <n v="9.9"/>
    <x v="6"/>
    <x v="0"/>
    <m/>
    <x v="0"/>
  </r>
  <r>
    <s v="3DD.003D7E4E8B"/>
    <n v="437"/>
    <d v="2023-11-01T00:00:00"/>
    <s v="3398"/>
    <s v="NPT-2023-01-3398"/>
    <s v="SP"/>
    <s v="735"/>
    <n v="73.5"/>
    <x v="1"/>
    <s v="N"/>
    <s v="N"/>
    <s v="N"/>
    <s v="N"/>
    <s v="Y"/>
    <n v="20"/>
    <s v="LGD"/>
    <m/>
    <s v="LGD"/>
    <n v="1"/>
    <n v="9.9"/>
    <x v="10"/>
    <x v="1"/>
    <m/>
    <x v="0"/>
  </r>
  <r>
    <s v="3DD.003D7E49B3"/>
    <n v="438"/>
    <d v="2023-11-01T00:00:00"/>
    <s v="3399"/>
    <s v="NPT-2023-01-3399"/>
    <s v="SP"/>
    <s v="710"/>
    <n v="71"/>
    <x v="1"/>
    <s v="N"/>
    <s v="N"/>
    <s v="N"/>
    <s v="N"/>
    <s v="Y"/>
    <n v="20"/>
    <s v="LGD"/>
    <m/>
    <s v="LGD"/>
    <n v="1"/>
    <n v="0.3"/>
    <x v="17"/>
    <x v="3"/>
    <m/>
    <x v="0"/>
  </r>
  <r>
    <s v="3DD.003D7E4D2E"/>
    <n v="439"/>
    <d v="2023-11-07T00:00:00"/>
    <s v="4001"/>
    <s v="NPT-2023-01-4001"/>
    <s v="SP"/>
    <s v="770"/>
    <n v="77"/>
    <x v="0"/>
    <s v="Y"/>
    <s v="Y"/>
    <s v="N"/>
    <s v="N"/>
    <s v="N"/>
    <m/>
    <s v="LGD"/>
    <m/>
    <s v="LGD"/>
    <n v="1"/>
    <n v="9.9"/>
    <x v="3"/>
    <x v="1"/>
    <m/>
    <x v="0"/>
  </r>
  <r>
    <s v="3DD.003D7E4989"/>
    <n v="440"/>
    <d v="2023-11-07T00:00:00"/>
    <s v="4002"/>
    <s v="NPT-2023-01-4002"/>
    <s v="SP"/>
    <s v="825"/>
    <n v="82.5"/>
    <x v="0"/>
    <s v="N"/>
    <s v="N"/>
    <s v="N"/>
    <s v="N"/>
    <s v="Y"/>
    <n v="21"/>
    <s v="LGD"/>
    <m/>
    <s v="LGD"/>
    <n v="1"/>
    <n v="0.3"/>
    <x v="2"/>
    <x v="0"/>
    <m/>
    <x v="1"/>
  </r>
  <r>
    <s v="3DD.003D7E4940"/>
    <n v="441"/>
    <d v="2023-11-07T00:00:00"/>
    <s v="4003"/>
    <s v="NPT-2023-01-4003"/>
    <s v="SP"/>
    <s v="820"/>
    <n v="82"/>
    <x v="0"/>
    <s v="N"/>
    <s v="N"/>
    <s v="N"/>
    <s v="N"/>
    <s v="Y"/>
    <n v="21"/>
    <s v="LGD"/>
    <m/>
    <s v="LGD"/>
    <n v="1"/>
    <n v="0.3"/>
    <x v="13"/>
    <x v="0"/>
    <m/>
    <x v="0"/>
  </r>
  <r>
    <s v="3DD.003D7E49E8"/>
    <n v="442"/>
    <d v="2023-11-07T00:00:00"/>
    <s v="4004"/>
    <s v="NPT-2023-01-4004"/>
    <s v="SP"/>
    <s v="735"/>
    <n v="73.5"/>
    <x v="0"/>
    <s v="N"/>
    <s v="N"/>
    <s v="N"/>
    <s v="N"/>
    <s v="Y"/>
    <n v="21"/>
    <s v="LGD"/>
    <m/>
    <s v="LGD"/>
    <n v="1"/>
    <n v="0.3"/>
    <x v="0"/>
    <x v="1"/>
    <m/>
    <x v="0"/>
  </r>
  <r>
    <s v="3DD.003D7E5155"/>
    <n v="443"/>
    <d v="2023-11-07T00:00:00"/>
    <s v="4005"/>
    <s v="NPT-2023-01-4005"/>
    <s v="SP"/>
    <s v="815"/>
    <n v="81.5"/>
    <x v="0"/>
    <s v="N"/>
    <s v="N"/>
    <s v="N"/>
    <s v="N"/>
    <s v="Y"/>
    <n v="21"/>
    <s v="LGD"/>
    <m/>
    <s v="LGD"/>
    <n v="1"/>
    <n v="0.3"/>
    <x v="0"/>
    <x v="0"/>
    <m/>
    <x v="0"/>
  </r>
  <r>
    <s v="3DD.003D7E512E"/>
    <n v="444"/>
    <d v="2023-11-07T00:00:00"/>
    <s v="4006"/>
    <s v="NPT-2023-01-4006"/>
    <s v="SP"/>
    <s v="830"/>
    <n v="83"/>
    <x v="0"/>
    <s v="Y"/>
    <s v="Y"/>
    <s v="N"/>
    <s v="N"/>
    <s v="N"/>
    <m/>
    <s v="LGD"/>
    <m/>
    <s v="LGD"/>
    <n v="1"/>
    <n v="9.9"/>
    <x v="4"/>
    <x v="4"/>
    <m/>
    <x v="0"/>
  </r>
  <r>
    <s v="3DD.003D7E462C"/>
    <n v="445"/>
    <d v="2023-11-07T00:00:00"/>
    <s v="4007"/>
    <s v="NPT-2023-01-4007"/>
    <s v="SP"/>
    <s v="765"/>
    <n v="76.5"/>
    <x v="0"/>
    <s v="N"/>
    <s v="N"/>
    <s v="N"/>
    <s v="N"/>
    <s v="Y"/>
    <n v="21"/>
    <s v="LGD"/>
    <m/>
    <s v="LGD"/>
    <n v="1"/>
    <n v="0.3"/>
    <x v="15"/>
    <x v="1"/>
    <m/>
    <x v="0"/>
  </r>
  <r>
    <s v="3DD.003D7E4983"/>
    <n v="446"/>
    <d v="2023-11-07T00:00:00"/>
    <s v="4008"/>
    <s v="NPT-2023-01-4008"/>
    <s v="SP"/>
    <s v="810"/>
    <n v="81"/>
    <x v="0"/>
    <s v="Y"/>
    <s v="Y"/>
    <s v="N"/>
    <s v="N"/>
    <s v="N"/>
    <m/>
    <s v="LGD"/>
    <m/>
    <s v="LGD"/>
    <n v="1"/>
    <n v="9.9"/>
    <x v="1"/>
    <x v="0"/>
    <m/>
    <x v="2"/>
  </r>
  <r>
    <s v="3DD.003D7E4E9C"/>
    <n v="447"/>
    <d v="2023-11-07T00:00:00"/>
    <s v="4009"/>
    <s v="NPT-2023-01-4009"/>
    <s v="SP"/>
    <s v="780"/>
    <n v="78"/>
    <x v="0"/>
    <s v="N"/>
    <s v="N"/>
    <s v="N"/>
    <s v="N"/>
    <s v="Y"/>
    <n v="21"/>
    <s v="LGD"/>
    <m/>
    <s v="LGD"/>
    <n v="1"/>
    <n v="0.3"/>
    <x v="2"/>
    <x v="0"/>
    <m/>
    <x v="1"/>
  </r>
  <r>
    <s v="3DD.003D7E514F"/>
    <n v="448"/>
    <d v="2023-11-07T00:00:00"/>
    <s v="4010"/>
    <s v="NPT-2023-01-4010"/>
    <s v="SP"/>
    <s v="810"/>
    <n v="81"/>
    <x v="0"/>
    <s v="Y"/>
    <s v="Y"/>
    <s v="N"/>
    <s v="N"/>
    <s v="N"/>
    <m/>
    <s v="LGD"/>
    <m/>
    <s v="LGD"/>
    <n v="1"/>
    <n v="9.9"/>
    <x v="5"/>
    <x v="0"/>
    <m/>
    <x v="0"/>
  </r>
  <r>
    <s v="3DD.003D7E4EAF"/>
    <n v="450"/>
    <d v="2023-11-07T00:00:00"/>
    <s v="4012"/>
    <s v="NPT-2023-01-4012"/>
    <s v="SP"/>
    <s v="760"/>
    <n v="76"/>
    <x v="0"/>
    <s v="N"/>
    <s v="N"/>
    <s v="N"/>
    <s v="N"/>
    <s v="Y"/>
    <n v="21"/>
    <s v="LGD"/>
    <m/>
    <s v="LGD"/>
    <n v="1"/>
    <n v="0.3"/>
    <x v="0"/>
    <x v="1"/>
    <m/>
    <x v="0"/>
  </r>
  <r>
    <s v="3DD.003D7E499F"/>
    <n v="451"/>
    <d v="2023-11-07T00:00:00"/>
    <s v="4013"/>
    <s v="NPT-2023-01-4013"/>
    <s v="SP"/>
    <s v="770"/>
    <n v="77"/>
    <x v="0"/>
    <s v="N"/>
    <s v="N"/>
    <s v="N"/>
    <s v="N"/>
    <s v="Y"/>
    <n v="21"/>
    <s v="LGD"/>
    <m/>
    <s v="LGD"/>
    <n v="1"/>
    <n v="0.3"/>
    <x v="0"/>
    <x v="1"/>
    <m/>
    <x v="0"/>
  </r>
  <r>
    <s v="3DD.003D7E498E"/>
    <n v="452"/>
    <d v="2023-11-07T00:00:00"/>
    <s v="4014"/>
    <s v="NPT-2023-01-4014"/>
    <s v="SP"/>
    <s v="800"/>
    <n v="80"/>
    <x v="0"/>
    <s v="N"/>
    <s v="N"/>
    <s v="N"/>
    <s v="N"/>
    <s v="Y"/>
    <n v="21"/>
    <s v="LGD"/>
    <m/>
    <s v="LGD"/>
    <n v="1"/>
    <n v="9.9"/>
    <x v="0"/>
    <x v="0"/>
    <m/>
    <x v="0"/>
  </r>
  <r>
    <s v="3DD.003D7E4C13"/>
    <n v="453"/>
    <d v="2023-11-07T00:00:00"/>
    <s v="4015"/>
    <s v="NPT-2023-01-4015"/>
    <s v="SP"/>
    <s v="910"/>
    <n v="91"/>
    <x v="0"/>
    <s v="N"/>
    <s v="N"/>
    <s v="N"/>
    <s v="N"/>
    <s v="Y"/>
    <n v="21"/>
    <s v="LGD"/>
    <m/>
    <s v="LGD"/>
    <n v="1"/>
    <n v="0.3"/>
    <x v="2"/>
    <x v="5"/>
    <m/>
    <x v="1"/>
  </r>
  <r>
    <s v="3DD.003D7E4B9F"/>
    <n v="454"/>
    <d v="2023-11-07T00:00:00"/>
    <s v="4016"/>
    <s v="NPT-2023-01-4016"/>
    <s v="SP"/>
    <s v="900"/>
    <n v="90"/>
    <x v="0"/>
    <s v="N"/>
    <s v="N"/>
    <s v="N"/>
    <s v="N"/>
    <s v="Y"/>
    <n v="21"/>
    <s v="LGD"/>
    <m/>
    <s v="LGD"/>
    <n v="1"/>
    <n v="0.3"/>
    <x v="2"/>
    <x v="5"/>
    <m/>
    <x v="1"/>
  </r>
  <r>
    <s v="3DD.003D7E4655"/>
    <n v="455"/>
    <d v="2023-11-07T00:00:00"/>
    <s v="4017"/>
    <s v="NPT-2023-01-4017"/>
    <s v="SP"/>
    <s v="775"/>
    <n v="77.5"/>
    <x v="0"/>
    <s v="N"/>
    <s v="N"/>
    <s v="N"/>
    <s v="N"/>
    <s v="Y"/>
    <n v="21"/>
    <s v="LGD"/>
    <m/>
    <s v="LGD"/>
    <n v="1"/>
    <n v="0.3"/>
    <x v="9"/>
    <x v="1"/>
    <m/>
    <x v="0"/>
  </r>
  <r>
    <s v="3DD.003D7E493D"/>
    <n v="456"/>
    <d v="2023-11-07T00:00:00"/>
    <s v="4018"/>
    <s v="NPT-2023-01-4018"/>
    <s v="SP"/>
    <s v="790"/>
    <n v="79"/>
    <x v="0"/>
    <s v="N"/>
    <s v="N"/>
    <s v="N"/>
    <s v="N"/>
    <s v="Y"/>
    <n v="21"/>
    <s v="LGD"/>
    <m/>
    <s v="LGD"/>
    <n v="1"/>
    <n v="0.3"/>
    <x v="6"/>
    <x v="0"/>
    <m/>
    <x v="0"/>
  </r>
  <r>
    <s v="3DD.003D7E4D17"/>
    <n v="457"/>
    <d v="2023-11-07T00:00:00"/>
    <s v="4019"/>
    <s v="NPT-2023-01-4019"/>
    <s v="SP"/>
    <s v="830"/>
    <n v="83"/>
    <x v="0"/>
    <s v="N"/>
    <s v="N"/>
    <s v="N"/>
    <s v="N"/>
    <s v="Y"/>
    <n v="21"/>
    <s v="LGD"/>
    <m/>
    <s v="LGD"/>
    <n v="1"/>
    <n v="9.9"/>
    <x v="18"/>
    <x v="4"/>
    <m/>
    <x v="1"/>
  </r>
  <r>
    <s v="3DD.003D7E4ED1"/>
    <n v="458"/>
    <d v="2023-11-07T00:00:00"/>
    <s v="4020"/>
    <s v="NPT-2023-01-4020"/>
    <s v="SP"/>
    <s v="800"/>
    <n v="80"/>
    <x v="0"/>
    <s v="N"/>
    <s v="N"/>
    <s v="N"/>
    <s v="N"/>
    <s v="Y"/>
    <n v="21"/>
    <s v="LGD"/>
    <m/>
    <s v="LGD"/>
    <n v="1"/>
    <n v="1.2"/>
    <x v="10"/>
    <x v="0"/>
    <m/>
    <x v="0"/>
  </r>
  <r>
    <s v="3DD.003D7E4F8A"/>
    <n v="459"/>
    <d v="2023-11-07T00:00:00"/>
    <s v="4021"/>
    <s v="NPT-2023-01-4021"/>
    <s v="SP"/>
    <s v="780"/>
    <n v="78"/>
    <x v="0"/>
    <s v="N"/>
    <s v="N"/>
    <s v="N"/>
    <s v="N"/>
    <s v="Y"/>
    <n v="21"/>
    <s v="LGD"/>
    <m/>
    <s v="LGD"/>
    <n v="1"/>
    <n v="0.3"/>
    <x v="4"/>
    <x v="0"/>
    <m/>
    <x v="0"/>
  </r>
  <r>
    <s v="3DD.003D7E4FB8"/>
    <n v="460"/>
    <d v="2023-11-07T00:00:00"/>
    <s v="4022"/>
    <s v="NPT-2023-01-4022"/>
    <s v="SP"/>
    <s v="825"/>
    <n v="82.5"/>
    <x v="0"/>
    <s v="Y"/>
    <s v="Y"/>
    <s v="N"/>
    <s v="N"/>
    <s v="N"/>
    <m/>
    <s v="LGD"/>
    <m/>
    <s v="LGD"/>
    <n v="1"/>
    <n v="9.9"/>
    <x v="11"/>
    <x v="0"/>
    <m/>
    <x v="2"/>
  </r>
  <r>
    <s v="3DD.003D7E4941"/>
    <n v="461"/>
    <d v="2023-11-07T00:00:00"/>
    <s v="4023"/>
    <s v="NPT-2023-01-4023"/>
    <s v="SP"/>
    <s v="710"/>
    <n v="71"/>
    <x v="0"/>
    <s v="N"/>
    <s v="N"/>
    <s v="N"/>
    <s v="N"/>
    <s v="Y"/>
    <n v="21"/>
    <s v="LGD"/>
    <m/>
    <s v="LGD"/>
    <n v="1"/>
    <n v="0.3"/>
    <x v="0"/>
    <x v="3"/>
    <m/>
    <x v="0"/>
  </r>
  <r>
    <s v="3DD.003D7E4BC8"/>
    <n v="462"/>
    <d v="2023-11-07T00:00:00"/>
    <s v="4024"/>
    <s v="NPT-2023-01-4024"/>
    <s v="SP"/>
    <s v="895"/>
    <n v="89.5"/>
    <x v="0"/>
    <s v="N"/>
    <s v="N"/>
    <s v="N"/>
    <s v="N"/>
    <s v="Y"/>
    <n v="21"/>
    <s v="LGD"/>
    <m/>
    <s v="LGD"/>
    <n v="1"/>
    <n v="0.4"/>
    <x v="2"/>
    <x v="5"/>
    <m/>
    <x v="1"/>
  </r>
  <r>
    <s v="3DD.003D7E4EE9"/>
    <n v="463"/>
    <d v="2023-11-07T00:00:00"/>
    <s v="4025"/>
    <s v="NPT-2023-01-4025"/>
    <s v="SP"/>
    <s v="740"/>
    <n v="74"/>
    <x v="0"/>
    <s v="N"/>
    <s v="N"/>
    <s v="N"/>
    <s v="N"/>
    <s v="Y"/>
    <n v="21"/>
    <s v="LGD"/>
    <m/>
    <s v="LGD"/>
    <n v="1"/>
    <n v="0.3"/>
    <x v="0"/>
    <x v="1"/>
    <m/>
    <x v="0"/>
  </r>
  <r>
    <s v="3DD.003D7E4FBD"/>
    <n v="464"/>
    <d v="2023-11-07T00:00:00"/>
    <s v="4026"/>
    <s v="NPT-2023-01-4026"/>
    <s v="SP"/>
    <s v="785"/>
    <n v="78.5"/>
    <x v="0"/>
    <s v="N"/>
    <s v="N"/>
    <s v="N"/>
    <s v="N"/>
    <s v="Y"/>
    <n v="22"/>
    <s v="LGD"/>
    <m/>
    <s v="LGD"/>
    <n v="1"/>
    <n v="0.3"/>
    <x v="0"/>
    <x v="0"/>
    <m/>
    <x v="0"/>
  </r>
  <r>
    <s v="3DD.003D7E4EB1"/>
    <n v="465"/>
    <d v="2023-11-07T00:00:00"/>
    <s v="4027"/>
    <s v="NPT-2023-01-4027"/>
    <s v="SP"/>
    <s v="810"/>
    <n v="81"/>
    <x v="0"/>
    <s v="N"/>
    <s v="N"/>
    <s v="N"/>
    <s v="N"/>
    <s v="Y"/>
    <n v="22"/>
    <s v="LGD"/>
    <m/>
    <s v="LGD"/>
    <n v="1"/>
    <n v="0.3"/>
    <x v="5"/>
    <x v="0"/>
    <m/>
    <x v="0"/>
  </r>
  <r>
    <s v="3DD.003D7E4BBD"/>
    <n v="466"/>
    <d v="2023-11-07T00:00:00"/>
    <s v="4028"/>
    <s v="NPT-2023-01-4028"/>
    <s v="SP"/>
    <s v="815"/>
    <n v="81.5"/>
    <x v="0"/>
    <s v="N"/>
    <s v="N"/>
    <s v="N"/>
    <s v="N"/>
    <s v="Y"/>
    <n v="22"/>
    <s v="LGD"/>
    <m/>
    <s v="LGD"/>
    <n v="1"/>
    <n v="1.3"/>
    <x v="2"/>
    <x v="0"/>
    <m/>
    <x v="1"/>
  </r>
  <r>
    <s v="3DD.003D7E4D28"/>
    <n v="467"/>
    <d v="2023-11-07T00:00:00"/>
    <s v="4029"/>
    <s v="NPT-2023-01-4029"/>
    <s v="SP"/>
    <s v="850"/>
    <n v="85"/>
    <x v="0"/>
    <s v="N"/>
    <s v="N"/>
    <s v="N"/>
    <s v="N"/>
    <s v="Y"/>
    <n v="22"/>
    <s v="LGD"/>
    <m/>
    <s v="LGD"/>
    <n v="1"/>
    <n v="0.3"/>
    <x v="0"/>
    <x v="4"/>
    <m/>
    <x v="0"/>
  </r>
  <r>
    <s v="3DD.003D7E49A9"/>
    <n v="468"/>
    <d v="2023-11-07T00:00:00"/>
    <s v="4030"/>
    <s v="NPT-2023-01-4030"/>
    <s v="SP"/>
    <s v="735"/>
    <n v="73.5"/>
    <x v="0"/>
    <s v="N"/>
    <s v="N"/>
    <s v="N"/>
    <s v="N"/>
    <s v="Y"/>
    <n v="22"/>
    <s v="LGD"/>
    <m/>
    <s v="LGD"/>
    <n v="1"/>
    <n v="0.3"/>
    <x v="1"/>
    <x v="1"/>
    <m/>
    <x v="0"/>
  </r>
  <r>
    <s v="3DD.003D7E5717"/>
    <n v="469"/>
    <d v="2023-11-07T00:00:00"/>
    <s v="4031"/>
    <s v="NPT-2023-01-4031"/>
    <s v="SP"/>
    <s v="760"/>
    <n v="76"/>
    <x v="0"/>
    <s v="N"/>
    <s v="N"/>
    <s v="N"/>
    <s v="N"/>
    <s v="Y"/>
    <n v="22"/>
    <s v="LGD"/>
    <m/>
    <s v="LGD"/>
    <n v="1"/>
    <n v="0.3"/>
    <x v="0"/>
    <x v="1"/>
    <m/>
    <x v="0"/>
  </r>
  <r>
    <s v="3DD.003D7E4B6E"/>
    <n v="470"/>
    <d v="2023-11-07T00:00:00"/>
    <s v="4032"/>
    <s v="NPT-2023-01-4032"/>
    <s v="SP"/>
    <s v="830"/>
    <n v="83"/>
    <x v="0"/>
    <s v="N"/>
    <s v="N"/>
    <s v="N"/>
    <s v="N"/>
    <s v="Y"/>
    <n v="22"/>
    <s v="LGD"/>
    <m/>
    <s v="LGD"/>
    <n v="1"/>
    <n v="0.3"/>
    <x v="2"/>
    <x v="4"/>
    <m/>
    <x v="1"/>
  </r>
  <r>
    <s v="3DD.003D7E4BA6"/>
    <n v="471"/>
    <d v="2023-11-07T00:00:00"/>
    <s v="4033"/>
    <s v="NPT-2023-01-4033"/>
    <s v="SP"/>
    <s v="750"/>
    <n v="75"/>
    <x v="0"/>
    <s v="N"/>
    <s v="N"/>
    <s v="N"/>
    <s v="N"/>
    <s v="Y"/>
    <n v="22"/>
    <s v="LGD"/>
    <m/>
    <s v="LGD"/>
    <n v="1"/>
    <n v="0.3"/>
    <x v="0"/>
    <x v="1"/>
    <m/>
    <x v="0"/>
  </r>
  <r>
    <s v="3DD.003D7E49DD"/>
    <n v="472"/>
    <d v="2023-11-07T00:00:00"/>
    <s v="4034"/>
    <s v="NPT-2023-01-4034"/>
    <s v="SP"/>
    <s v="840"/>
    <n v="84"/>
    <x v="0"/>
    <s v="N"/>
    <s v="N"/>
    <s v="N"/>
    <s v="N"/>
    <s v="Y"/>
    <n v="22"/>
    <s v="LGD"/>
    <m/>
    <s v="LGD"/>
    <n v="1"/>
    <n v="0.3"/>
    <x v="0"/>
    <x v="4"/>
    <m/>
    <x v="0"/>
  </r>
  <r>
    <s v="3DD.003D7E4F75"/>
    <n v="473"/>
    <d v="2023-11-07T00:00:00"/>
    <s v="4035"/>
    <s v="NPT-2023-01-4035"/>
    <s v="SP"/>
    <s v="755"/>
    <n v="75.5"/>
    <x v="0"/>
    <s v="N"/>
    <s v="N"/>
    <s v="N"/>
    <s v="N"/>
    <s v="Y"/>
    <n v="22"/>
    <s v="LGD"/>
    <m/>
    <s v="LGD"/>
    <n v="1"/>
    <n v="0.2"/>
    <x v="2"/>
    <x v="1"/>
    <m/>
    <x v="1"/>
  </r>
  <r>
    <s v="3DD.003D7E4F8F"/>
    <n v="474"/>
    <d v="2023-11-07T00:00:00"/>
    <s v="4036"/>
    <s v="NPT-2023-01-4036"/>
    <s v="SP"/>
    <s v="820"/>
    <n v="82"/>
    <x v="0"/>
    <s v="N"/>
    <s v="N"/>
    <s v="N"/>
    <s v="N"/>
    <s v="Y"/>
    <n v="22"/>
    <s v="LGD"/>
    <m/>
    <s v="LGD"/>
    <n v="1"/>
    <n v="9.9"/>
    <x v="2"/>
    <x v="0"/>
    <m/>
    <x v="1"/>
  </r>
  <r>
    <s v="3DD.003D7E4A5D"/>
    <n v="475"/>
    <d v="2023-11-07T00:00:00"/>
    <s v="4037"/>
    <s v="NPT-2023-01-4037"/>
    <s v="SP"/>
    <s v="830"/>
    <n v="83"/>
    <x v="0"/>
    <s v="N"/>
    <s v="N"/>
    <s v="N"/>
    <s v="N"/>
    <s v="Y"/>
    <n v="22"/>
    <s v="LGD"/>
    <m/>
    <s v="LGD"/>
    <n v="1"/>
    <n v="0.3"/>
    <x v="5"/>
    <x v="4"/>
    <m/>
    <x v="0"/>
  </r>
  <r>
    <s v="3DD.003D7E4D70"/>
    <n v="476"/>
    <d v="2023-11-07T00:00:00"/>
    <s v="4038"/>
    <s v="NPT-2023-01-4038"/>
    <s v="SP"/>
    <s v="860"/>
    <n v="86"/>
    <x v="0"/>
    <s v="N"/>
    <s v="N"/>
    <s v="N"/>
    <s v="N"/>
    <s v="Y"/>
    <n v="22"/>
    <s v="LGD"/>
    <m/>
    <s v="LGD"/>
    <n v="1"/>
    <n v="0.3"/>
    <x v="0"/>
    <x v="4"/>
    <m/>
    <x v="0"/>
  </r>
  <r>
    <s v="3DD.003D7E496E"/>
    <n v="477"/>
    <d v="2023-11-07T00:00:00"/>
    <s v="4039"/>
    <s v="NPT-2023-01-4039"/>
    <s v="SP"/>
    <s v="750"/>
    <n v="75"/>
    <x v="0"/>
    <s v="N"/>
    <s v="N"/>
    <s v="N"/>
    <s v="N"/>
    <s v="Y"/>
    <n v="22"/>
    <s v="LGD"/>
    <m/>
    <s v="LGD"/>
    <n v="1"/>
    <n v="0.3"/>
    <x v="4"/>
    <x v="1"/>
    <m/>
    <x v="0"/>
  </r>
  <r>
    <s v="3DD.003D7E5100"/>
    <n v="478"/>
    <d v="2023-11-07T00:00:00"/>
    <s v="4040"/>
    <s v="NPT-2023-01-4040"/>
    <s v="SP"/>
    <s v="825"/>
    <n v="82.5"/>
    <x v="0"/>
    <s v="N"/>
    <s v="N"/>
    <s v="N"/>
    <s v="N"/>
    <s v="Y"/>
    <n v="22"/>
    <s v="LGD"/>
    <m/>
    <s v="LGD"/>
    <n v="1"/>
    <n v="0.3"/>
    <x v="0"/>
    <x v="0"/>
    <m/>
    <x v="0"/>
  </r>
  <r>
    <s v="3DD.003D7E4BA9"/>
    <n v="479"/>
    <d v="2023-11-07T00:00:00"/>
    <s v="4041"/>
    <s v="NPT-2023-01-4041"/>
    <s v="SP"/>
    <s v="810"/>
    <n v="81"/>
    <x v="0"/>
    <s v="N"/>
    <s v="N"/>
    <s v="N"/>
    <s v="N"/>
    <s v="Y"/>
    <n v="22"/>
    <s v="LGD"/>
    <m/>
    <s v="LGD"/>
    <n v="1"/>
    <n v="0.3"/>
    <x v="5"/>
    <x v="0"/>
    <m/>
    <x v="0"/>
  </r>
  <r>
    <s v="3DD.003D7E50FD"/>
    <n v="480"/>
    <d v="2023-11-07T00:00:00"/>
    <s v="4042"/>
    <s v="NPT-2023-01-4042"/>
    <s v="SP"/>
    <s v="840"/>
    <n v="84"/>
    <x v="0"/>
    <s v="N"/>
    <s v="N"/>
    <s v="N"/>
    <s v="N"/>
    <s v="Y"/>
    <n v="22"/>
    <s v="LGD"/>
    <m/>
    <s v="LGD"/>
    <n v="1"/>
    <n v="0.3"/>
    <x v="10"/>
    <x v="4"/>
    <m/>
    <x v="0"/>
  </r>
  <r>
    <s v="3DD.003D7E4919"/>
    <n v="481"/>
    <d v="2023-11-07T00:00:00"/>
    <s v="4043"/>
    <s v="NPT-2023-01-4043"/>
    <s v="SP"/>
    <s v="835"/>
    <n v="83.5"/>
    <x v="0"/>
    <s v="N"/>
    <s v="N"/>
    <s v="N"/>
    <s v="N"/>
    <s v="Y"/>
    <n v="22"/>
    <s v="LGD"/>
    <m/>
    <s v="LGD"/>
    <n v="1"/>
    <n v="0.3"/>
    <x v="0"/>
    <x v="4"/>
    <m/>
    <x v="0"/>
  </r>
  <r>
    <s v="3DD.003D7E461E"/>
    <n v="482"/>
    <d v="2023-11-07T00:00:00"/>
    <s v="4044"/>
    <s v="NPT-2023-01-4044"/>
    <s v="SP"/>
    <s v="710"/>
    <n v="71"/>
    <x v="0"/>
    <s v="Y"/>
    <s v="Y"/>
    <s v="N"/>
    <s v="N"/>
    <s v="N"/>
    <m/>
    <s v="LGD"/>
    <m/>
    <s v="LGD"/>
    <n v="1"/>
    <n v="9.9"/>
    <x v="0"/>
    <x v="3"/>
    <m/>
    <x v="0"/>
  </r>
  <r>
    <s v="3DD.003D7E4ED4"/>
    <n v="483"/>
    <d v="2023-11-07T00:00:00"/>
    <s v="4045"/>
    <s v="NPT-2023-01-4045"/>
    <s v="SP"/>
    <s v="760"/>
    <n v="76"/>
    <x v="0"/>
    <s v="N"/>
    <s v="N"/>
    <s v="N"/>
    <s v="N"/>
    <s v="Y"/>
    <n v="22"/>
    <s v="LGD"/>
    <m/>
    <s v="LGD"/>
    <n v="1"/>
    <n v="9.9"/>
    <x v="6"/>
    <x v="1"/>
    <m/>
    <x v="0"/>
  </r>
  <r>
    <s v="3DD.003D7E493E"/>
    <n v="484"/>
    <d v="2023-11-07T00:00:00"/>
    <s v="4046"/>
    <s v="NPT-2023-01-4046"/>
    <s v="SP"/>
    <s v="750"/>
    <n v="75"/>
    <x v="0"/>
    <s v="N"/>
    <s v="N"/>
    <s v="N"/>
    <s v="N"/>
    <s v="Y"/>
    <n v="22"/>
    <s v="LGD"/>
    <m/>
    <s v="LGD"/>
    <n v="1"/>
    <n v="9.9"/>
    <x v="0"/>
    <x v="1"/>
    <m/>
    <x v="0"/>
  </r>
  <r>
    <s v="3DD.003D7E4BC0"/>
    <n v="485"/>
    <d v="2023-11-07T00:00:00"/>
    <s v="4047"/>
    <s v="NPT-2023-01-4047"/>
    <s v="SP"/>
    <s v="710"/>
    <n v="71"/>
    <x v="0"/>
    <s v="N"/>
    <s v="N"/>
    <s v="N"/>
    <s v="N"/>
    <s v="Y"/>
    <n v="23"/>
    <s v="LGD"/>
    <m/>
    <s v="LGD"/>
    <n v="1"/>
    <n v="0.3"/>
    <x v="1"/>
    <x v="3"/>
    <m/>
    <x v="0"/>
  </r>
  <r>
    <s v="3DD.003D7E498B"/>
    <n v="486"/>
    <d v="2023-11-07T00:00:00"/>
    <s v="4048"/>
    <s v="NPT-2023-01-4048"/>
    <s v="SP"/>
    <s v="820"/>
    <n v="82"/>
    <x v="0"/>
    <s v="N"/>
    <s v="N"/>
    <s v="N"/>
    <s v="N"/>
    <s v="Y"/>
    <n v="23"/>
    <s v="LGD"/>
    <m/>
    <s v="LGD"/>
    <n v="1"/>
    <n v="0.3"/>
    <x v="2"/>
    <x v="0"/>
    <m/>
    <x v="1"/>
  </r>
  <r>
    <s v="3DD.003D7E511F"/>
    <n v="487"/>
    <d v="2023-11-07T00:00:00"/>
    <s v="4049"/>
    <s v="NPT-2023-01-4049"/>
    <s v="SP"/>
    <s v="810"/>
    <n v="81"/>
    <x v="0"/>
    <s v="Y"/>
    <s v="Y"/>
    <s v="N"/>
    <s v="N"/>
    <s v="N"/>
    <n v="23"/>
    <s v="LGD"/>
    <m/>
    <s v="LGD"/>
    <n v="1"/>
    <n v="9.9"/>
    <x v="10"/>
    <x v="0"/>
    <m/>
    <x v="0"/>
  </r>
  <r>
    <s v="3DD.003D7E546D"/>
    <n v="488"/>
    <d v="2023-11-07T00:00:00"/>
    <s v="4050"/>
    <s v="NPT-2023-01-4050"/>
    <s v="SP"/>
    <s v="840"/>
    <n v="84"/>
    <x v="0"/>
    <s v="N"/>
    <s v="N"/>
    <s v="N"/>
    <s v="N"/>
    <s v="Y"/>
    <n v="23"/>
    <s v="LGD"/>
    <m/>
    <s v="LGD"/>
    <n v="1"/>
    <n v="0.3"/>
    <x v="0"/>
    <x v="4"/>
    <m/>
    <x v="0"/>
  </r>
  <r>
    <s v="3DD.003D7E4B58"/>
    <n v="489"/>
    <d v="2023-11-07T00:00:00"/>
    <s v="4051"/>
    <s v="NPT-2023-01-4051"/>
    <s v="SP"/>
    <s v="850"/>
    <n v="85"/>
    <x v="0"/>
    <s v="N"/>
    <s v="N"/>
    <s v="N"/>
    <s v="N"/>
    <s v="Y"/>
    <n v="23"/>
    <s v="LGD"/>
    <m/>
    <s v="LGD"/>
    <n v="1"/>
    <n v="0.3"/>
    <x v="1"/>
    <x v="4"/>
    <m/>
    <x v="0"/>
  </r>
  <r>
    <s v="3DD.003D7E5117"/>
    <n v="490"/>
    <d v="2023-11-07T00:00:00"/>
    <s v="4052"/>
    <s v="NPT-2023-01-4052"/>
    <s v="SP"/>
    <s v="840"/>
    <n v="84"/>
    <x v="0"/>
    <s v="N"/>
    <s v="N"/>
    <s v="N"/>
    <s v="N"/>
    <s v="Y"/>
    <n v="23"/>
    <s v="LGD"/>
    <m/>
    <s v="LGD"/>
    <n v="1"/>
    <n v="0.4"/>
    <x v="2"/>
    <x v="4"/>
    <m/>
    <x v="1"/>
  </r>
  <r>
    <s v="3DD.003D7E4F81"/>
    <n v="491"/>
    <d v="2023-11-07T00:00:00"/>
    <s v="4053"/>
    <s v="NPT-2023-01-4053"/>
    <s v="SP"/>
    <s v="775"/>
    <n v="77.5"/>
    <x v="0"/>
    <s v="N"/>
    <s v="N"/>
    <s v="N"/>
    <s v="N"/>
    <s v="Y"/>
    <n v="23"/>
    <s v="LGD"/>
    <m/>
    <s v="LGD"/>
    <n v="1"/>
    <n v="0.3"/>
    <x v="5"/>
    <x v="1"/>
    <m/>
    <x v="0"/>
  </r>
  <r>
    <s v="3DD.003D7E4E96"/>
    <n v="492"/>
    <d v="2023-11-07T00:00:00"/>
    <s v="4054"/>
    <s v="NPT-2023-01-4054"/>
    <s v="SP"/>
    <s v="850"/>
    <n v="85"/>
    <x v="0"/>
    <s v="Y"/>
    <s v="Y"/>
    <s v="N"/>
    <s v="N"/>
    <s v="N"/>
    <n v="23"/>
    <s v="LGD"/>
    <m/>
    <s v="LGD"/>
    <n v="1"/>
    <n v="9.9"/>
    <x v="16"/>
    <x v="4"/>
    <m/>
    <x v="0"/>
  </r>
  <r>
    <s v="3DD.003D7E5722"/>
    <n v="493"/>
    <d v="2023-11-07T00:00:00"/>
    <s v="4055"/>
    <s v="NPT-2023-01-4055"/>
    <s v="SP"/>
    <s v="750"/>
    <n v="75"/>
    <x v="0"/>
    <s v="N"/>
    <s v="N"/>
    <s v="N"/>
    <s v="N"/>
    <s v="Y"/>
    <n v="23"/>
    <s v="LGD"/>
    <m/>
    <s v="LGD"/>
    <n v="1"/>
    <n v="0.4"/>
    <x v="2"/>
    <x v="1"/>
    <m/>
    <x v="1"/>
  </r>
  <r>
    <s v="3DD.003D7E5706"/>
    <n v="494"/>
    <d v="2023-11-07T00:00:00"/>
    <s v="4056"/>
    <s v="NPT-2023-01-4056"/>
    <s v="SP"/>
    <s v="745"/>
    <n v="74.5"/>
    <x v="0"/>
    <s v="N"/>
    <s v="N"/>
    <s v="N"/>
    <s v="N"/>
    <s v="Y"/>
    <n v="23"/>
    <s v="LGD"/>
    <m/>
    <s v="LGD"/>
    <n v="1"/>
    <n v="0.3"/>
    <x v="10"/>
    <x v="1"/>
    <m/>
    <x v="0"/>
  </r>
  <r>
    <s v="3DD.003D7E48F0"/>
    <n v="495"/>
    <d v="2023-11-07T00:00:00"/>
    <s v="4057"/>
    <s v="NPT-2023-01-4057"/>
    <s v="SP"/>
    <s v="850"/>
    <n v="85"/>
    <x v="0"/>
    <s v="N"/>
    <s v="N"/>
    <s v="N"/>
    <s v="N"/>
    <s v="Y"/>
    <n v="23"/>
    <s v="LGD"/>
    <m/>
    <s v="LGD"/>
    <n v="1"/>
    <n v="9.9"/>
    <x v="2"/>
    <x v="4"/>
    <m/>
    <x v="1"/>
  </r>
  <r>
    <s v="3DD.003D7E4A60"/>
    <n v="496"/>
    <d v="2023-11-07T00:00:00"/>
    <s v="4058"/>
    <s v="NPT-2023-01-4058"/>
    <s v="SP"/>
    <s v="785"/>
    <n v="78.5"/>
    <x v="0"/>
    <s v="N"/>
    <s v="N"/>
    <s v="N"/>
    <s v="N"/>
    <s v="Y"/>
    <n v="23"/>
    <s v="LGD"/>
    <m/>
    <s v="LGD"/>
    <n v="1"/>
    <n v="0.3"/>
    <x v="5"/>
    <x v="0"/>
    <m/>
    <x v="0"/>
  </r>
  <r>
    <s v="3DD.003D7E50FE"/>
    <n v="497"/>
    <d v="2023-11-07T00:00:00"/>
    <s v="4059"/>
    <s v="NPT-2023-01-4059"/>
    <s v="SP"/>
    <s v="845"/>
    <n v="84.5"/>
    <x v="0"/>
    <s v="N"/>
    <s v="N"/>
    <s v="N"/>
    <s v="N"/>
    <s v="Y"/>
    <n v="23"/>
    <s v="LGD"/>
    <m/>
    <s v="LGD"/>
    <n v="1"/>
    <n v="0.3"/>
    <x v="2"/>
    <x v="4"/>
    <m/>
    <x v="1"/>
  </r>
  <r>
    <s v="3DD.003D7E4E53"/>
    <n v="498"/>
    <d v="2023-11-08T00:00:00"/>
    <s v="4060"/>
    <s v="NPT-2023-01-4060"/>
    <s v="SP"/>
    <s v="790"/>
    <n v="79"/>
    <x v="0"/>
    <s v="Y"/>
    <s v="Y"/>
    <s v="N"/>
    <s v="N"/>
    <s v="N"/>
    <m/>
    <s v="LGD"/>
    <m/>
    <s v="LGD"/>
    <n v="1"/>
    <n v="9.9"/>
    <x v="16"/>
    <x v="0"/>
    <m/>
    <x v="0"/>
  </r>
  <r>
    <s v="3DD.003D7E4E51"/>
    <n v="499"/>
    <d v="2023-11-08T00:00:00"/>
    <s v="4061"/>
    <s v="NPT-2023-01-4061"/>
    <s v="SP"/>
    <s v="840"/>
    <n v="84"/>
    <x v="0"/>
    <s v="Y"/>
    <s v="Y"/>
    <s v="N"/>
    <s v="N"/>
    <s v="N"/>
    <m/>
    <s v="LGD"/>
    <m/>
    <s v="LGD"/>
    <n v="1"/>
    <n v="9.9"/>
    <x v="19"/>
    <x v="4"/>
    <m/>
    <x v="1"/>
  </r>
  <r>
    <s v="3DD.003D7E4D20"/>
    <n v="500"/>
    <d v="2023-11-08T00:00:00"/>
    <s v="4062"/>
    <s v="NPT-2023-01-4062"/>
    <s v="SP"/>
    <s v="760"/>
    <n v="76"/>
    <x v="0"/>
    <s v="N"/>
    <s v="N"/>
    <s v="N"/>
    <s v="N"/>
    <s v="Y"/>
    <n v="25"/>
    <s v="LGD"/>
    <m/>
    <s v="LGD"/>
    <n v="1"/>
    <n v="0.3"/>
    <x v="13"/>
    <x v="1"/>
    <m/>
    <x v="0"/>
  </r>
  <r>
    <s v="3DD.003D7E49EC"/>
    <n v="501"/>
    <d v="2023-11-08T00:00:00"/>
    <s v="4063"/>
    <s v="NPT-2023-01-4063"/>
    <s v="SP"/>
    <s v="760"/>
    <n v="76"/>
    <x v="0"/>
    <s v="N"/>
    <s v="N"/>
    <s v="N"/>
    <s v="N"/>
    <s v="Y"/>
    <n v="25"/>
    <s v="LGD"/>
    <m/>
    <s v="LGD"/>
    <n v="1"/>
    <n v="0.3"/>
    <x v="0"/>
    <x v="1"/>
    <m/>
    <x v="0"/>
  </r>
  <r>
    <s v="3DD.003D7E4C10"/>
    <n v="502"/>
    <d v="2023-11-08T00:00:00"/>
    <s v="4064"/>
    <s v="NPT-2023-01-4064"/>
    <s v="SP"/>
    <s v="870"/>
    <n v="87"/>
    <x v="0"/>
    <s v="N"/>
    <s v="N"/>
    <s v="N"/>
    <s v="N"/>
    <s v="Y"/>
    <n v="25"/>
    <s v="LGD"/>
    <m/>
    <s v="LGD"/>
    <n v="1"/>
    <n v="0.3"/>
    <x v="2"/>
    <x v="4"/>
    <m/>
    <x v="1"/>
  </r>
  <r>
    <s v="3DD.003D7E49D9"/>
    <n v="503"/>
    <d v="2023-11-08T00:00:00"/>
    <s v="4065"/>
    <s v="NPT-2023-01-4065"/>
    <s v="SP"/>
    <s v="900"/>
    <n v="90"/>
    <x v="0"/>
    <s v="N"/>
    <s v="N"/>
    <s v="N"/>
    <s v="N"/>
    <s v="Y"/>
    <n v="25"/>
    <s v="LGD"/>
    <m/>
    <s v="LGD"/>
    <n v="1"/>
    <n v="9.9"/>
    <x v="2"/>
    <x v="5"/>
    <m/>
    <x v="1"/>
  </r>
  <r>
    <s v="3DD.003D7E4DFF"/>
    <n v="504"/>
    <d v="2023-11-08T00:00:00"/>
    <s v="4066"/>
    <s v="NPT-2023-01-4066"/>
    <s v="SP"/>
    <s v="795"/>
    <n v="79.5"/>
    <x v="0"/>
    <s v="N"/>
    <s v="N"/>
    <s v="N"/>
    <s v="N"/>
    <s v="Y"/>
    <n v="25"/>
    <s v="LGD"/>
    <m/>
    <s v="LGD"/>
    <n v="1"/>
    <n v="0.3"/>
    <x v="18"/>
    <x v="0"/>
    <m/>
    <x v="1"/>
  </r>
  <r>
    <s v="3DD.003D7E4619"/>
    <n v="505"/>
    <d v="2023-11-08T00:00:00"/>
    <s v="4067"/>
    <s v="NPT-2023-01-4067"/>
    <s v="SP"/>
    <s v="765"/>
    <n v="76.5"/>
    <x v="0"/>
    <s v="N"/>
    <s v="N"/>
    <s v="N"/>
    <s v="N"/>
    <s v="Y"/>
    <n v="25"/>
    <s v="LGD"/>
    <m/>
    <s v="LGD"/>
    <n v="1"/>
    <n v="0.3"/>
    <x v="9"/>
    <x v="1"/>
    <m/>
    <x v="0"/>
  </r>
  <r>
    <s v="3DD.003D7E4E7A"/>
    <n v="506"/>
    <d v="2023-11-08T00:00:00"/>
    <s v="4068"/>
    <s v="NPT-2023-01-4068"/>
    <s v="SP"/>
    <s v="815"/>
    <n v="81.5"/>
    <x v="0"/>
    <s v="N"/>
    <s v="N"/>
    <s v="N"/>
    <s v="N"/>
    <s v="Y"/>
    <n v="25"/>
    <s v="LGD"/>
    <m/>
    <s v="LGD"/>
    <n v="1"/>
    <n v="0.3"/>
    <x v="17"/>
    <x v="0"/>
    <m/>
    <x v="0"/>
  </r>
  <r>
    <s v="3DD.003D7E5145"/>
    <n v="507"/>
    <d v="2023-11-08T00:00:00"/>
    <s v="4069"/>
    <s v="NPT-2023-01-4069"/>
    <s v="SP"/>
    <s v="810"/>
    <n v="81"/>
    <x v="0"/>
    <s v="N"/>
    <s v="N"/>
    <s v="N"/>
    <s v="N"/>
    <s v="Y"/>
    <n v="25"/>
    <s v="LGD"/>
    <m/>
    <s v="LGD"/>
    <n v="1"/>
    <n v="0.3"/>
    <x v="0"/>
    <x v="0"/>
    <m/>
    <x v="0"/>
  </r>
  <r>
    <s v="3DD.003D7E4E10"/>
    <n v="508"/>
    <d v="2023-11-08T00:00:00"/>
    <s v="4070"/>
    <s v="NPT-2023-01-4070"/>
    <s v="SP"/>
    <s v="775"/>
    <n v="77.5"/>
    <x v="0"/>
    <s v="N"/>
    <s v="N"/>
    <s v="N"/>
    <s v="N"/>
    <s v="Y"/>
    <n v="25"/>
    <s v="LGD"/>
    <m/>
    <s v="LGD"/>
    <n v="1"/>
    <n v="9.9"/>
    <x v="10"/>
    <x v="1"/>
    <m/>
    <x v="0"/>
  </r>
  <r>
    <s v="3DD.003D7E4F7C"/>
    <n v="509"/>
    <d v="2023-11-08T00:00:00"/>
    <s v="4071"/>
    <s v="NPT-2023-01-4071"/>
    <s v="SP"/>
    <s v="730"/>
    <n v="73"/>
    <x v="0"/>
    <s v="N"/>
    <s v="N"/>
    <s v="N"/>
    <s v="N"/>
    <s v="Y"/>
    <n v="25"/>
    <s v="LGD"/>
    <m/>
    <s v="LGD"/>
    <n v="1"/>
    <n v="0.3"/>
    <x v="11"/>
    <x v="1"/>
    <m/>
    <x v="0"/>
  </r>
  <r>
    <s v="3DD.003D7E4954"/>
    <n v="510"/>
    <d v="2023-11-08T00:00:00"/>
    <s v="4072"/>
    <s v="NPT-2023-01-4072"/>
    <s v="SP"/>
    <s v="725"/>
    <n v="72.5"/>
    <x v="0"/>
    <s v="N"/>
    <s v="N"/>
    <s v="N"/>
    <s v="N"/>
    <s v="Y"/>
    <n v="25"/>
    <s v="LGD"/>
    <m/>
    <s v="LGD"/>
    <n v="1"/>
    <n v="0.3"/>
    <x v="17"/>
    <x v="3"/>
    <m/>
    <x v="0"/>
  </r>
  <r>
    <s v="3DD.003D7E4E6D"/>
    <n v="511"/>
    <d v="2023-11-08T00:00:00"/>
    <s v="4073"/>
    <s v="NPT-2023-01-4073"/>
    <s v="SP"/>
    <s v="725"/>
    <n v="72.5"/>
    <x v="0"/>
    <s v="N"/>
    <s v="N"/>
    <s v="N"/>
    <s v="N"/>
    <s v="Y"/>
    <n v="25"/>
    <s v="LGD"/>
    <m/>
    <s v="LGD"/>
    <n v="1"/>
    <n v="0.3"/>
    <x v="18"/>
    <x v="3"/>
    <m/>
    <x v="1"/>
  </r>
  <r>
    <s v="3DD.003D7E4EEF"/>
    <n v="512"/>
    <d v="2023-11-08T00:00:00"/>
    <s v="4074"/>
    <s v="NPT-2023-01-4074"/>
    <s v="SP"/>
    <s v="800"/>
    <n v="80"/>
    <x v="0"/>
    <s v="N"/>
    <s v="N"/>
    <s v="N"/>
    <s v="N"/>
    <s v="Y"/>
    <n v="25"/>
    <s v="LGD"/>
    <m/>
    <s v="LGD"/>
    <n v="1"/>
    <n v="9.9"/>
    <x v="4"/>
    <x v="0"/>
    <m/>
    <x v="0"/>
  </r>
  <r>
    <s v="3DD.003D7E49BE"/>
    <n v="513"/>
    <d v="2023-11-08T00:00:00"/>
    <s v="4075"/>
    <s v="NPT-2023-01-4075"/>
    <s v="SP"/>
    <s v="785"/>
    <n v="78.5"/>
    <x v="0"/>
    <s v="N"/>
    <s v="N"/>
    <s v="N"/>
    <s v="N"/>
    <s v="Y"/>
    <n v="25"/>
    <s v="LGD"/>
    <m/>
    <s v="LGD"/>
    <n v="1"/>
    <n v="0.3"/>
    <x v="6"/>
    <x v="0"/>
    <m/>
    <x v="0"/>
  </r>
  <r>
    <s v="3DD.003D7E4F40"/>
    <n v="514"/>
    <d v="2023-11-08T00:00:00"/>
    <s v="4076"/>
    <s v="NPT-2023-01-4076"/>
    <s v="SP"/>
    <s v="775"/>
    <n v="77.5"/>
    <x v="0"/>
    <s v="N"/>
    <s v="N"/>
    <s v="N"/>
    <s v="N"/>
    <s v="Y"/>
    <n v="26"/>
    <s v="LGD"/>
    <m/>
    <s v="LGD"/>
    <n v="1"/>
    <n v="9.9"/>
    <x v="1"/>
    <x v="1"/>
    <m/>
    <x v="0"/>
  </r>
  <r>
    <s v="3DD.003D7E4F1C"/>
    <n v="515"/>
    <d v="2023-11-08T00:00:00"/>
    <s v="4077"/>
    <s v="NPT-2023-01-4077"/>
    <s v="SP"/>
    <s v="735"/>
    <n v="73.5"/>
    <x v="0"/>
    <s v="N"/>
    <s v="N"/>
    <s v="N"/>
    <s v="N"/>
    <s v="Y"/>
    <n v="26"/>
    <s v="LGD"/>
    <m/>
    <s v="LGD"/>
    <n v="1"/>
    <n v="9.9"/>
    <x v="9"/>
    <x v="1"/>
    <m/>
    <x v="0"/>
  </r>
  <r>
    <s v="3DD.003D7E514D"/>
    <n v="516"/>
    <d v="2023-11-08T00:00:00"/>
    <s v="4078"/>
    <s v="NPT-2023-01-4078"/>
    <s v="SP"/>
    <s v="845"/>
    <n v="84.5"/>
    <x v="0"/>
    <s v="N"/>
    <s v="N"/>
    <s v="N"/>
    <s v="N"/>
    <s v="Y"/>
    <n v="26"/>
    <s v="LGD"/>
    <m/>
    <s v="LGD"/>
    <n v="1"/>
    <n v="0.3"/>
    <x v="2"/>
    <x v="4"/>
    <m/>
    <x v="1"/>
  </r>
  <r>
    <s v="3DD.003D7E4EBF"/>
    <n v="517"/>
    <d v="2023-11-08T00:00:00"/>
    <s v="4079"/>
    <s v="NPT-2023-01-4079"/>
    <s v="SP"/>
    <s v="830"/>
    <n v="83"/>
    <x v="0"/>
    <s v="Y"/>
    <s v="Y"/>
    <s v="N"/>
    <s v="N"/>
    <s v="N"/>
    <m/>
    <s v="LGD"/>
    <m/>
    <s v="LGD"/>
    <n v="1"/>
    <n v="9.9"/>
    <x v="19"/>
    <x v="4"/>
    <m/>
    <x v="1"/>
  </r>
  <r>
    <s v="3DD.003D7E488C"/>
    <n v="518"/>
    <d v="2023-11-08T00:00:00"/>
    <s v="4080"/>
    <s v="NPT-2023-01-4080"/>
    <s v="SP"/>
    <s v="745"/>
    <n v="74.5"/>
    <x v="0"/>
    <s v="N"/>
    <s v="N"/>
    <s v="N"/>
    <s v="N"/>
    <s v="Y"/>
    <n v="26"/>
    <s v="LGD"/>
    <m/>
    <s v="LGD"/>
    <n v="1"/>
    <n v="0.3"/>
    <x v="0"/>
    <x v="1"/>
    <m/>
    <x v="0"/>
  </r>
  <r>
    <s v="3DD.003D49FDAA"/>
    <n v="519"/>
    <d v="2023-11-08T00:00:00"/>
    <s v="4081"/>
    <s v="NPT-2023-01-4081"/>
    <s v="SP"/>
    <s v="710"/>
    <n v="71"/>
    <x v="0"/>
    <s v="N"/>
    <s v="N"/>
    <s v="N"/>
    <s v="N"/>
    <s v="Y"/>
    <n v="26"/>
    <s v="LGD"/>
    <m/>
    <s v="LGD"/>
    <n v="1"/>
    <n v="0.3"/>
    <x v="6"/>
    <x v="3"/>
    <m/>
    <x v="0"/>
  </r>
  <r>
    <s v="3DD.003D7E50FC"/>
    <n v="520"/>
    <d v="2023-11-08T00:00:00"/>
    <s v="4082"/>
    <s v="NPT-2023-01-4082"/>
    <s v="SP"/>
    <s v="835"/>
    <n v="83.5"/>
    <x v="0"/>
    <s v="N"/>
    <s v="N"/>
    <s v="N"/>
    <s v="N"/>
    <s v="Y"/>
    <n v="26"/>
    <s v="LGD"/>
    <m/>
    <s v="LGD"/>
    <n v="1"/>
    <n v="0.3"/>
    <x v="0"/>
    <x v="4"/>
    <m/>
    <x v="0"/>
  </r>
  <r>
    <s v="3DD.003D7E4F6F"/>
    <n v="521"/>
    <d v="2023-11-08T00:00:00"/>
    <s v="4083"/>
    <s v="NPT-2023-01-4083"/>
    <s v="SP"/>
    <s v="850"/>
    <n v="85"/>
    <x v="0"/>
    <s v="N"/>
    <s v="N"/>
    <s v="N"/>
    <s v="N"/>
    <s v="Y"/>
    <n v="26"/>
    <s v="LGD"/>
    <m/>
    <s v="LGD"/>
    <n v="1"/>
    <n v="0.3"/>
    <x v="6"/>
    <x v="4"/>
    <m/>
    <x v="0"/>
  </r>
  <r>
    <s v="3DD.003D7E4E55"/>
    <n v="522"/>
    <d v="2023-11-08T00:00:00"/>
    <s v="4084"/>
    <s v="NPT-2023-01-4084"/>
    <s v="SP"/>
    <s v="815"/>
    <n v="81.5"/>
    <x v="0"/>
    <s v="N"/>
    <s v="N"/>
    <s v="N"/>
    <s v="N"/>
    <s v="Y"/>
    <n v="26"/>
    <s v="LGD"/>
    <m/>
    <s v="LGD"/>
    <n v="1"/>
    <n v="0.3"/>
    <x v="4"/>
    <x v="0"/>
    <m/>
    <x v="0"/>
  </r>
  <r>
    <s v="3DD.003D7E4999"/>
    <n v="523"/>
    <d v="2023-11-08T00:00:00"/>
    <s v="4085"/>
    <s v="NPT-2023-01-4085"/>
    <s v="SP"/>
    <s v="730"/>
    <n v="73"/>
    <x v="0"/>
    <s v="N"/>
    <s v="N"/>
    <s v="N"/>
    <s v="N"/>
    <s v="Y"/>
    <n v="26"/>
    <s v="LGD"/>
    <m/>
    <s v="LGD"/>
    <n v="1"/>
    <n v="0.3"/>
    <x v="2"/>
    <x v="1"/>
    <m/>
    <x v="1"/>
  </r>
  <r>
    <s v="3DD.003D7E465D"/>
    <n v="524"/>
    <d v="2023-11-08T00:00:00"/>
    <s v="4086"/>
    <s v="NPT-2023-01-4086"/>
    <s v="SP"/>
    <s v="715"/>
    <n v="71.5"/>
    <x v="0"/>
    <s v="N"/>
    <s v="N"/>
    <s v="N"/>
    <s v="N"/>
    <s v="Y"/>
    <n v="26"/>
    <s v="LGD"/>
    <m/>
    <s v="LGD"/>
    <n v="1"/>
    <n v="0.3"/>
    <x v="4"/>
    <x v="3"/>
    <m/>
    <x v="0"/>
  </r>
  <r>
    <s v="3DD.003D7E4F85"/>
    <n v="525"/>
    <d v="2023-11-08T00:00:00"/>
    <s v="4087"/>
    <s v="NPT-2023-01-4087"/>
    <s v="SP"/>
    <s v="795"/>
    <n v="79.5"/>
    <x v="0"/>
    <s v="N"/>
    <s v="N"/>
    <s v="N"/>
    <s v="N"/>
    <s v="Y"/>
    <n v="26"/>
    <s v="LGD"/>
    <m/>
    <s v="LGD"/>
    <n v="1"/>
    <n v="9.9"/>
    <x v="13"/>
    <x v="0"/>
    <m/>
    <x v="0"/>
  </r>
  <r>
    <s v="3DD.003D7E49AC"/>
    <n v="526"/>
    <d v="2023-11-08T00:00:00"/>
    <s v="4088"/>
    <s v="NPT-2023-01-4088"/>
    <s v="SP"/>
    <s v="750"/>
    <n v="75"/>
    <x v="0"/>
    <s v="N"/>
    <s v="N"/>
    <s v="N"/>
    <s v="N"/>
    <s v="Y"/>
    <n v="26"/>
    <s v="LGD"/>
    <m/>
    <s v="LGD"/>
    <n v="1"/>
    <n v="0.3"/>
    <x v="2"/>
    <x v="1"/>
    <m/>
    <x v="1"/>
  </r>
  <r>
    <s v="3DD.003D7E4A09"/>
    <n v="527"/>
    <d v="2023-11-08T00:00:00"/>
    <s v="4089"/>
    <s v="NPT-2023-01-4089"/>
    <s v="SP"/>
    <s v="795"/>
    <n v="79.5"/>
    <x v="0"/>
    <s v="N"/>
    <s v="N"/>
    <s v="N"/>
    <s v="N"/>
    <s v="Y"/>
    <n v="26"/>
    <s v="LGD"/>
    <m/>
    <s v="LGD"/>
    <n v="1"/>
    <n v="9.9"/>
    <x v="5"/>
    <x v="0"/>
    <m/>
    <x v="0"/>
  </r>
  <r>
    <s v="3DD.003D7E4631"/>
    <n v="528"/>
    <d v="2023-11-08T00:00:00"/>
    <s v="4090"/>
    <s v="NPT-2023-01-4090"/>
    <s v="SP"/>
    <s v="730"/>
    <n v="73"/>
    <x v="0"/>
    <s v="N"/>
    <s v="N"/>
    <s v="N"/>
    <s v="N"/>
    <s v="Y"/>
    <n v="26"/>
    <s v="LGD"/>
    <m/>
    <s v="LGD"/>
    <n v="1"/>
    <n v="0.3"/>
    <x v="8"/>
    <x v="1"/>
    <m/>
    <x v="0"/>
  </r>
  <r>
    <s v="3DD.003D7E4D4E"/>
    <n v="529"/>
    <d v="2023-11-08T00:00:00"/>
    <s v="4091"/>
    <s v="NPT-2023-01-4091"/>
    <s v="SP"/>
    <s v="780"/>
    <n v="78"/>
    <x v="0"/>
    <s v="N"/>
    <s v="N"/>
    <s v="N"/>
    <s v="N"/>
    <s v="Y"/>
    <n v="26"/>
    <s v="LGD"/>
    <m/>
    <s v="LGD"/>
    <n v="1"/>
    <n v="0.4"/>
    <x v="15"/>
    <x v="0"/>
    <m/>
    <x v="2"/>
  </r>
  <r>
    <s v="3DD.003D7E49BD"/>
    <n v="530"/>
    <d v="2023-11-08T00:00:00"/>
    <s v="4092"/>
    <s v="NPT-2023-01-4092"/>
    <s v="SP"/>
    <s v="840"/>
    <n v="84"/>
    <x v="0"/>
    <s v="N"/>
    <s v="N"/>
    <s v="N"/>
    <s v="N"/>
    <s v="Y"/>
    <n v="26"/>
    <s v="LGD"/>
    <m/>
    <s v="LGD"/>
    <n v="1"/>
    <n v="0.3"/>
    <x v="0"/>
    <x v="4"/>
    <m/>
    <x v="0"/>
  </r>
  <r>
    <s v="3DD.003D7E4644"/>
    <n v="531"/>
    <d v="2023-11-08T00:00:00"/>
    <s v="4093"/>
    <s v="NPT-2023-01-4093"/>
    <s v="SP"/>
    <s v="745"/>
    <n v="74.5"/>
    <x v="0"/>
    <s v="Y"/>
    <s v="Y"/>
    <s v="N"/>
    <s v="N"/>
    <s v="N"/>
    <m/>
    <s v="LGD"/>
    <m/>
    <s v="LGD"/>
    <n v="1"/>
    <n v="9.9"/>
    <x v="11"/>
    <x v="1"/>
    <m/>
    <x v="2"/>
  </r>
  <r>
    <s v="3DD.003D7E5721"/>
    <n v="532"/>
    <d v="2023-11-08T00:00:00"/>
    <s v="4094"/>
    <s v="NPT-2023-01-4094"/>
    <s v="SP"/>
    <s v="840"/>
    <n v="84"/>
    <x v="0"/>
    <s v="N"/>
    <s v="Y"/>
    <s v="N"/>
    <s v="N"/>
    <s v="N"/>
    <m/>
    <s v="LGD"/>
    <m/>
    <s v="LGD"/>
    <n v="1"/>
    <n v="9.9"/>
    <x v="3"/>
    <x v="4"/>
    <m/>
    <x v="0"/>
  </r>
  <r>
    <s v="3DD.003D7E49DF"/>
    <n v="533"/>
    <d v="2023-11-08T00:00:00"/>
    <s v="4095"/>
    <s v="NPT-2023-01-4095"/>
    <s v="SP"/>
    <s v="760"/>
    <n v="76"/>
    <x v="0"/>
    <s v="N"/>
    <s v="N"/>
    <s v="N"/>
    <s v="N"/>
    <s v="Y"/>
    <n v="26"/>
    <s v="LGD"/>
    <m/>
    <s v="LGD"/>
    <n v="1"/>
    <n v="0.3"/>
    <x v="2"/>
    <x v="1"/>
    <m/>
    <x v="1"/>
  </r>
  <r>
    <s v="3DD.003D7E4EEA"/>
    <n v="534"/>
    <d v="2023-11-08T00:00:00"/>
    <s v="4096"/>
    <s v="NPT-2023-01-4096"/>
    <s v="SP"/>
    <s v="895"/>
    <n v="89.5"/>
    <x v="0"/>
    <s v="N"/>
    <s v="N"/>
    <s v="N"/>
    <s v="N"/>
    <s v="Y"/>
    <n v="26"/>
    <s v="LGD"/>
    <m/>
    <s v="LGD"/>
    <n v="1"/>
    <n v="0.4"/>
    <x v="2"/>
    <x v="5"/>
    <m/>
    <x v="1"/>
  </r>
  <r>
    <s v="3DD.003D7E4982"/>
    <n v="535"/>
    <d v="2023-11-08T00:00:00"/>
    <s v="4097"/>
    <s v="NPT-2023-01-4097"/>
    <s v="SP"/>
    <s v="985"/>
    <n v="98.5"/>
    <x v="0"/>
    <s v="N"/>
    <s v="N"/>
    <s v="N"/>
    <s v="N"/>
    <s v="Y"/>
    <n v="26"/>
    <s v="LGD"/>
    <m/>
    <s v="LGD"/>
    <n v="1"/>
    <n v="0.3"/>
    <x v="0"/>
    <x v="6"/>
    <m/>
    <x v="0"/>
  </r>
  <r>
    <s v="3DD.003D7E4BAD"/>
    <n v="536"/>
    <d v="2023-11-08T00:00:00"/>
    <s v="4098"/>
    <s v="NPT-2023-01-4098"/>
    <s v="SP"/>
    <s v="775"/>
    <n v="77.5"/>
    <x v="0"/>
    <s v="N"/>
    <s v="N"/>
    <s v="N"/>
    <s v="N"/>
    <s v="Y"/>
    <n v="26"/>
    <s v="LGD"/>
    <m/>
    <s v="LGD"/>
    <n v="1"/>
    <n v="9.9"/>
    <x v="0"/>
    <x v="1"/>
    <m/>
    <x v="0"/>
  </r>
  <r>
    <s v="3DD.003D7E4968"/>
    <n v="537"/>
    <d v="2023-11-08T00:00:00"/>
    <s v="4099"/>
    <s v="NPT-2023-01-4099"/>
    <s v="SP"/>
    <s v="760"/>
    <n v="76"/>
    <x v="0"/>
    <s v="N"/>
    <s v="N"/>
    <s v="N"/>
    <s v="N"/>
    <s v="Y"/>
    <n v="26"/>
    <s v="LGD"/>
    <m/>
    <s v="LGD"/>
    <n v="1"/>
    <n v="0.3"/>
    <x v="2"/>
    <x v="1"/>
    <m/>
    <x v="1"/>
  </r>
  <r>
    <s v="3DD.003D7E4BD4"/>
    <n v="538"/>
    <d v="2023-11-08T00:00:00"/>
    <s v="4100"/>
    <s v="NPT-2023-01-4100"/>
    <s v="SP"/>
    <s v="860"/>
    <n v="86"/>
    <x v="0"/>
    <s v="Y"/>
    <s v="Y"/>
    <s v="N"/>
    <s v="N"/>
    <s v="N"/>
    <m/>
    <s v="LGD"/>
    <m/>
    <s v="LGD"/>
    <n v="1"/>
    <n v="9.9"/>
    <x v="11"/>
    <x v="4"/>
    <m/>
    <x v="2"/>
  </r>
  <r>
    <s v="3DD.003D7E4934"/>
    <n v="539"/>
    <d v="2023-11-08T00:00:00"/>
    <s v="4101"/>
    <s v="NPT-2023-01-4101"/>
    <s v="SP"/>
    <s v="840"/>
    <n v="84"/>
    <x v="0"/>
    <s v="N"/>
    <s v="N"/>
    <s v="N"/>
    <s v="N"/>
    <s v="Y"/>
    <n v="27"/>
    <s v="LGD"/>
    <m/>
    <s v="LGD"/>
    <n v="1"/>
    <n v="0.3"/>
    <x v="5"/>
    <x v="4"/>
    <m/>
    <x v="0"/>
  </r>
  <r>
    <s v="3DD.003D7E4FA7"/>
    <n v="540"/>
    <d v="2023-11-08T00:00:00"/>
    <s v="4102"/>
    <s v="NPT-2023-01-4102"/>
    <s v="SP"/>
    <s v="870"/>
    <n v="87"/>
    <x v="0"/>
    <s v="N"/>
    <s v="N"/>
    <s v="N"/>
    <s v="N"/>
    <s v="Y"/>
    <n v="27"/>
    <s v="LGD"/>
    <m/>
    <s v="LGD"/>
    <n v="1"/>
    <n v="0.3"/>
    <x v="0"/>
    <x v="4"/>
    <m/>
    <x v="0"/>
  </r>
  <r>
    <s v="3DD.003D7E4B81"/>
    <n v="541"/>
    <d v="2023-11-08T00:00:00"/>
    <s v="4103"/>
    <s v="NPT-2023-01-4103"/>
    <s v="SP"/>
    <s v="740"/>
    <n v="74"/>
    <x v="0"/>
    <s v="N"/>
    <s v="N"/>
    <s v="N"/>
    <s v="N"/>
    <s v="Y"/>
    <n v="27"/>
    <s v="LGD"/>
    <m/>
    <s v="LGD"/>
    <n v="1"/>
    <n v="0.3"/>
    <x v="4"/>
    <x v="1"/>
    <m/>
    <x v="0"/>
  </r>
  <r>
    <s v="3DD.003D7E4BFA"/>
    <n v="542"/>
    <d v="2023-11-08T00:00:00"/>
    <s v="4104"/>
    <s v="NPT-2023-01-4104"/>
    <s v="SP"/>
    <s v="845"/>
    <n v="84.5"/>
    <x v="0"/>
    <s v="N"/>
    <s v="N"/>
    <s v="N"/>
    <s v="N"/>
    <s v="Y"/>
    <n v="27"/>
    <s v="LGD"/>
    <m/>
    <s v="LGD"/>
    <n v="1"/>
    <n v="9.9"/>
    <x v="2"/>
    <x v="4"/>
    <m/>
    <x v="1"/>
  </r>
  <r>
    <s v="3DD.003D7E5445"/>
    <n v="543"/>
    <d v="2023-11-08T00:00:00"/>
    <s v="4105"/>
    <s v="NPT-2023-01-4105"/>
    <s v="SP"/>
    <s v="850"/>
    <n v="85"/>
    <x v="0"/>
    <s v="N"/>
    <s v="N"/>
    <s v="N"/>
    <s v="N"/>
    <s v="Y"/>
    <n v="27"/>
    <s v="LGD"/>
    <m/>
    <s v="LGD"/>
    <n v="1"/>
    <n v="0.4"/>
    <x v="10"/>
    <x v="4"/>
    <m/>
    <x v="2"/>
  </r>
  <r>
    <s v="3DD.003D7E5436"/>
    <n v="544"/>
    <d v="2023-11-08T00:00:00"/>
    <s v="4106"/>
    <s v="NPT-2023-01-4106"/>
    <s v="SP"/>
    <s v="860"/>
    <n v="86"/>
    <x v="0"/>
    <s v="Y"/>
    <s v="Y"/>
    <s v="N"/>
    <s v="N"/>
    <s v="N"/>
    <m/>
    <s v="LGD"/>
    <m/>
    <s v="LGD"/>
    <n v="1"/>
    <n v="9.9"/>
    <x v="5"/>
    <x v="4"/>
    <m/>
    <x v="0"/>
  </r>
  <r>
    <s v="3DD.003D7E5158"/>
    <n v="545"/>
    <d v="2023-11-08T00:00:00"/>
    <s v="4107"/>
    <s v="NPT-2023-01-4107"/>
    <s v="SP"/>
    <s v="850"/>
    <n v="85"/>
    <x v="0"/>
    <s v="N"/>
    <s v="N"/>
    <s v="N"/>
    <s v="N"/>
    <s v="Y"/>
    <n v="27"/>
    <s v="LGD"/>
    <m/>
    <s v="LGD"/>
    <n v="1"/>
    <n v="0.3"/>
    <x v="0"/>
    <x v="4"/>
    <m/>
    <x v="0"/>
  </r>
  <r>
    <s v="3DD.003D7E5429"/>
    <n v="546"/>
    <d v="2023-11-08T00:00:00"/>
    <s v="4108"/>
    <s v="NPT-2023-01-4108"/>
    <s v="SP"/>
    <s v="845"/>
    <n v="84.5"/>
    <x v="0"/>
    <s v="N"/>
    <s v="N"/>
    <s v="N"/>
    <s v="N"/>
    <s v="Y"/>
    <n v="27"/>
    <s v="LGD"/>
    <m/>
    <s v="LGD"/>
    <n v="1"/>
    <n v="0.3"/>
    <x v="0"/>
    <x v="4"/>
    <m/>
    <x v="0"/>
  </r>
  <r>
    <s v="3DD.003D7E4EBE"/>
    <n v="547"/>
    <d v="2023-11-08T00:00:00"/>
    <s v="4109"/>
    <s v="NPT-2023-01-4109"/>
    <s v="SP"/>
    <s v="820"/>
    <n v="82"/>
    <x v="0"/>
    <s v="N"/>
    <s v="N"/>
    <s v="N"/>
    <s v="N"/>
    <s v="Y"/>
    <n v="27"/>
    <s v="LGD"/>
    <m/>
    <s v="LGD"/>
    <n v="1"/>
    <n v="9.9"/>
    <x v="2"/>
    <x v="0"/>
    <m/>
    <x v="1"/>
  </r>
  <r>
    <s v="3DD.003D7E49C1"/>
    <n v="548"/>
    <d v="2023-11-08T00:00:00"/>
    <s v="4110"/>
    <s v="NPT-2023-01-4110"/>
    <s v="SP"/>
    <s v="750"/>
    <n v="75"/>
    <x v="0"/>
    <s v="N"/>
    <s v="N"/>
    <s v="N"/>
    <s v="N"/>
    <s v="Y"/>
    <n v="27"/>
    <s v="LGD"/>
    <m/>
    <s v="LGD"/>
    <n v="1"/>
    <n v="0.3"/>
    <x v="5"/>
    <x v="1"/>
    <m/>
    <x v="0"/>
  </r>
  <r>
    <s v="3DD.003D7E5419"/>
    <n v="549"/>
    <d v="2023-11-08T00:00:00"/>
    <s v="4111"/>
    <s v="NPT-2023-01-4111"/>
    <s v="SP"/>
    <s v="830"/>
    <n v="83"/>
    <x v="0"/>
    <s v="N"/>
    <s v="N"/>
    <s v="N"/>
    <s v="N"/>
    <s v="Y"/>
    <n v="27"/>
    <s v="LGD"/>
    <m/>
    <s v="LGD"/>
    <n v="1"/>
    <n v="0.3"/>
    <x v="5"/>
    <x v="4"/>
    <m/>
    <x v="0"/>
  </r>
  <r>
    <s v="3DD.003D7E4638"/>
    <n v="550"/>
    <d v="2023-11-08T00:00:00"/>
    <s v="4112"/>
    <s v="NPT-2023-01-4112"/>
    <s v="SP"/>
    <s v="770"/>
    <n v="77"/>
    <x v="0"/>
    <s v="N"/>
    <s v="N"/>
    <s v="N"/>
    <s v="N"/>
    <s v="Y"/>
    <n v="27"/>
    <s v="LGD"/>
    <m/>
    <s v="LGD"/>
    <n v="1"/>
    <n v="9.9"/>
    <x v="15"/>
    <x v="1"/>
    <m/>
    <x v="2"/>
  </r>
  <r>
    <s v="3DD.003D7E5153"/>
    <n v="551"/>
    <d v="2023-11-08T00:00:00"/>
    <s v="4113"/>
    <s v="NPT-2023-01-4113"/>
    <s v="SP"/>
    <s v="810"/>
    <n v="81"/>
    <x v="0"/>
    <s v="Y"/>
    <s v="Y"/>
    <s v="N"/>
    <s v="N"/>
    <s v="N"/>
    <m/>
    <s v="LGD"/>
    <m/>
    <s v="LGD"/>
    <n v="1"/>
    <n v="9.9"/>
    <x v="5"/>
    <x v="0"/>
    <m/>
    <x v="0"/>
  </r>
  <r>
    <s v="3DD.003D7E4F80"/>
    <n v="552"/>
    <d v="2023-11-08T00:00:00"/>
    <s v="4114"/>
    <s v="NPT-2023-01-4114"/>
    <s v="SP"/>
    <s v="810"/>
    <n v="81"/>
    <x v="0"/>
    <s v="N"/>
    <s v="N"/>
    <s v="N"/>
    <s v="N"/>
    <s v="Y"/>
    <n v="27"/>
    <s v="LGD"/>
    <m/>
    <s v="LGD"/>
    <n v="1"/>
    <n v="0.3"/>
    <x v="2"/>
    <x v="0"/>
    <m/>
    <x v="1"/>
  </r>
  <r>
    <s v="3DD.003D7E4B94"/>
    <n v="553"/>
    <d v="2023-11-08T00:00:00"/>
    <s v="4115"/>
    <s v="NPT-2023-01-4115"/>
    <s v="SP"/>
    <s v="725"/>
    <n v="72.5"/>
    <x v="0"/>
    <s v="N"/>
    <s v="N"/>
    <s v="N"/>
    <s v="N"/>
    <s v="Y"/>
    <n v="27"/>
    <s v="LGD"/>
    <m/>
    <s v="LGD"/>
    <n v="1"/>
    <n v="9.9"/>
    <x v="10"/>
    <x v="3"/>
    <m/>
    <x v="0"/>
  </r>
  <r>
    <s v="3DD.003D7E4666"/>
    <n v="554"/>
    <d v="2023-11-08T00:00:00"/>
    <s v="4116"/>
    <s v="NPT-2023-01-4116"/>
    <s v="SP"/>
    <s v="760"/>
    <n v="76"/>
    <x v="0"/>
    <s v="Y"/>
    <s v="Y"/>
    <s v="N"/>
    <s v="N"/>
    <s v="N"/>
    <m/>
    <s v="LGD"/>
    <m/>
    <s v="LGD"/>
    <n v="1"/>
    <n v="9.9"/>
    <x v="20"/>
    <x v="1"/>
    <m/>
    <x v="0"/>
  </r>
  <r>
    <s v="3DD.003D7E4F3C"/>
    <n v="555"/>
    <d v="2023-11-08T00:00:00"/>
    <s v="4117"/>
    <s v="NPT-2023-01-4117"/>
    <s v="SP"/>
    <s v="720"/>
    <n v="72"/>
    <x v="0"/>
    <s v="N"/>
    <s v="N"/>
    <s v="N"/>
    <s v="N"/>
    <s v="Y"/>
    <n v="27"/>
    <s v="LGD"/>
    <m/>
    <s v="LGD"/>
    <n v="1"/>
    <n v="9.9"/>
    <x v="10"/>
    <x v="3"/>
    <m/>
    <x v="0"/>
  </r>
  <r>
    <s v="3DD.003D7E4BB3"/>
    <n v="556"/>
    <d v="2023-11-08T00:00:00"/>
    <s v="4118"/>
    <s v="NPT-2023-01-4118"/>
    <s v="SP"/>
    <s v="820"/>
    <n v="82"/>
    <x v="0"/>
    <s v="N"/>
    <s v="N"/>
    <s v="N"/>
    <s v="N"/>
    <s v="Y"/>
    <n v="27"/>
    <s v="LGD"/>
    <m/>
    <s v="LGD"/>
    <n v="1"/>
    <n v="0.3"/>
    <x v="0"/>
    <x v="0"/>
    <m/>
    <x v="0"/>
  </r>
  <r>
    <s v="3DD.003D7E49E3"/>
    <n v="557"/>
    <d v="2023-11-08T00:00:00"/>
    <s v="4119"/>
    <s v="NPT-2023-01-4119"/>
    <s v="SP"/>
    <s v="760"/>
    <n v="76"/>
    <x v="0"/>
    <s v="N"/>
    <s v="N"/>
    <s v="N"/>
    <s v="N"/>
    <s v="Y"/>
    <n v="27"/>
    <s v="LGD"/>
    <m/>
    <s v="LGD"/>
    <n v="1"/>
    <n v="0.3"/>
    <x v="1"/>
    <x v="1"/>
    <m/>
    <x v="0"/>
  </r>
  <r>
    <s v="3DD.003D7E48C8"/>
    <n v="558"/>
    <d v="2023-11-08T00:00:00"/>
    <s v="4120"/>
    <s v="NPT-2023-01-4120"/>
    <s v="SP"/>
    <s v="880"/>
    <n v="88"/>
    <x v="0"/>
    <s v="N"/>
    <s v="N"/>
    <s v="N"/>
    <s v="N"/>
    <s v="Y"/>
    <n v="27"/>
    <s v="LGD"/>
    <m/>
    <s v="LGD"/>
    <n v="1"/>
    <n v="0.3"/>
    <x v="2"/>
    <x v="5"/>
    <m/>
    <x v="1"/>
  </r>
  <r>
    <s v="3DD.003D7E513E"/>
    <n v="559"/>
    <d v="2023-11-08T00:00:00"/>
    <s v="4121"/>
    <s v="NPT-2023-01-4121"/>
    <s v="SP"/>
    <s v="840"/>
    <n v="84"/>
    <x v="0"/>
    <s v="Y"/>
    <s v="Y"/>
    <s v="N"/>
    <s v="N"/>
    <s v="N"/>
    <m/>
    <s v="LGD"/>
    <m/>
    <s v="LGD"/>
    <n v="1"/>
    <n v="9.9"/>
    <x v="4"/>
    <x v="4"/>
    <m/>
    <x v="0"/>
  </r>
  <r>
    <s v="3DD.003D7E4BDC"/>
    <n v="560"/>
    <d v="2023-11-08T00:00:00"/>
    <s v="4122"/>
    <s v="NPT-2023-01-4122"/>
    <s v="SP"/>
    <s v="820"/>
    <n v="82"/>
    <x v="0"/>
    <s v="Y"/>
    <s v="N"/>
    <s v="N"/>
    <s v="N"/>
    <s v="N"/>
    <m/>
    <s v="LGD"/>
    <m/>
    <s v="LGD"/>
    <n v="1"/>
    <n v="9.9"/>
    <x v="2"/>
    <x v="0"/>
    <m/>
    <x v="1"/>
  </r>
  <r>
    <s v="3DD.003D7E543C"/>
    <n v="561"/>
    <d v="2023-11-08T00:00:00"/>
    <s v="4123"/>
    <s v="NPT-2023-01-4123"/>
    <s v="SP"/>
    <s v="805"/>
    <n v="80.5"/>
    <x v="0"/>
    <s v="N"/>
    <s v="N"/>
    <s v="N"/>
    <s v="N"/>
    <s v="Y"/>
    <n v="27"/>
    <s v="LGD"/>
    <m/>
    <s v="LGD"/>
    <n v="1"/>
    <n v="0.3"/>
    <x v="2"/>
    <x v="0"/>
    <m/>
    <x v="1"/>
  </r>
  <r>
    <s v="3DD.003D7E4A9E"/>
    <n v="562"/>
    <d v="2023-11-08T00:00:00"/>
    <s v="4124"/>
    <s v="NPT-2023-01-4124"/>
    <s v="SP"/>
    <s v="710"/>
    <n v="71"/>
    <x v="0"/>
    <s v="N"/>
    <s v="N"/>
    <s v="N"/>
    <s v="N"/>
    <s v="Y"/>
    <n v="27"/>
    <s v="LGD"/>
    <m/>
    <s v="LGD"/>
    <n v="1"/>
    <n v="9.9"/>
    <x v="1"/>
    <x v="3"/>
    <m/>
    <x v="0"/>
  </r>
  <r>
    <s v="3DD.003D7E4A4B"/>
    <n v="563"/>
    <d v="2023-11-08T00:00:00"/>
    <s v="4125"/>
    <s v="NPT-2023-01-4125"/>
    <s v="SP"/>
    <s v="720"/>
    <n v="72"/>
    <x v="0"/>
    <s v="N"/>
    <s v="N"/>
    <s v="N"/>
    <s v="N"/>
    <s v="Y"/>
    <n v="27"/>
    <s v="LGD"/>
    <m/>
    <s v="LGD"/>
    <n v="1"/>
    <n v="0.3"/>
    <x v="4"/>
    <x v="3"/>
    <m/>
    <x v="0"/>
  </r>
  <r>
    <s v="3DD.003D7E4F73"/>
    <n v="564"/>
    <d v="2023-11-08T00:00:00"/>
    <s v="4126"/>
    <s v="NPT-2023-01-4126"/>
    <s v="SP"/>
    <s v="840"/>
    <n v="84"/>
    <x v="0"/>
    <s v="N"/>
    <s v="N"/>
    <s v="N"/>
    <s v="N"/>
    <s v="Y"/>
    <n v="29"/>
    <s v="LGD"/>
    <m/>
    <s v="LGD"/>
    <n v="1"/>
    <n v="0.3"/>
    <x v="0"/>
    <x v="4"/>
    <m/>
    <x v="0"/>
  </r>
  <r>
    <s v="3DD.003D7E512B"/>
    <n v="565"/>
    <d v="2023-11-08T00:00:00"/>
    <s v="4127"/>
    <s v="NPT-2023-01-4127"/>
    <s v="SP"/>
    <s v="775"/>
    <n v="77.5"/>
    <x v="0"/>
    <s v="N"/>
    <s v="N"/>
    <s v="N"/>
    <s v="N"/>
    <s v="Y"/>
    <n v="29"/>
    <s v="LGD"/>
    <m/>
    <s v="LGD"/>
    <n v="1"/>
    <n v="0.3"/>
    <x v="13"/>
    <x v="1"/>
    <m/>
    <x v="0"/>
  </r>
  <r>
    <s v="3DD.003D7E49AF"/>
    <n v="566"/>
    <d v="2023-11-08T00:00:00"/>
    <s v="4128"/>
    <s v="NPT-2023-01-4128"/>
    <s v="SP"/>
    <s v="790"/>
    <n v="79"/>
    <x v="0"/>
    <s v="N"/>
    <s v="N"/>
    <s v="N"/>
    <s v="N"/>
    <s v="Y"/>
    <n v="29"/>
    <s v="LGD"/>
    <m/>
    <s v="LGD"/>
    <n v="1"/>
    <n v="0.3"/>
    <x v="6"/>
    <x v="0"/>
    <m/>
    <x v="0"/>
  </r>
  <r>
    <s v="3DD.003D7E4975"/>
    <n v="567"/>
    <d v="2023-11-07T00:00:00"/>
    <s v="4301"/>
    <s v="NPT-2023-01-4301"/>
    <s v="SP"/>
    <s v="820"/>
    <n v="82"/>
    <x v="1"/>
    <s v="N"/>
    <s v="N"/>
    <s v="N"/>
    <s v="N"/>
    <s v="Y"/>
    <n v="23"/>
    <s v="LGD"/>
    <m/>
    <s v="LGD"/>
    <n v="1"/>
    <n v="0.3"/>
    <x v="5"/>
    <x v="0"/>
    <m/>
    <x v="0"/>
  </r>
  <r>
    <s v="3DD.003D7E49D7"/>
    <n v="568"/>
    <d v="2023-11-07T00:00:00"/>
    <s v="4302"/>
    <s v="NPT-2023-01-4302"/>
    <s v="SP"/>
    <s v="875"/>
    <n v="87.5"/>
    <x v="1"/>
    <s v="N"/>
    <s v="N"/>
    <s v="N"/>
    <s v="N"/>
    <s v="Y"/>
    <n v="23"/>
    <s v="LGD"/>
    <m/>
    <s v="LGD"/>
    <n v="1"/>
    <n v="0.3"/>
    <x v="0"/>
    <x v="4"/>
    <m/>
    <x v="0"/>
  </r>
  <r>
    <s v="3DD.003D7E577F"/>
    <n v="569"/>
    <d v="2023-11-07T00:00:00"/>
    <s v="4303"/>
    <s v="NPT-2023-01-4303"/>
    <s v="SP"/>
    <s v="730"/>
    <n v="73"/>
    <x v="1"/>
    <s v="N"/>
    <s v="N"/>
    <s v="N"/>
    <s v="N"/>
    <s v="Y"/>
    <n v="23"/>
    <s v="LGD"/>
    <m/>
    <s v="LGD"/>
    <n v="1"/>
    <n v="0.3"/>
    <x v="2"/>
    <x v="1"/>
    <m/>
    <x v="1"/>
  </r>
  <r>
    <s v="3DD.003D7E4C02"/>
    <n v="570"/>
    <d v="2023-11-07T00:00:00"/>
    <s v="4304"/>
    <s v="NPT-2023-01-4304"/>
    <s v="SP"/>
    <s v="885"/>
    <n v="88.5"/>
    <x v="1"/>
    <s v="N"/>
    <s v="N"/>
    <s v="N"/>
    <s v="N"/>
    <s v="Y"/>
    <n v="23"/>
    <s v="LGD"/>
    <m/>
    <s v="LGD"/>
    <n v="1"/>
    <n v="0.3"/>
    <x v="2"/>
    <x v="5"/>
    <m/>
    <x v="1"/>
  </r>
  <r>
    <s v="3DD.003D7E5766"/>
    <n v="571"/>
    <d v="2023-11-07T00:00:00"/>
    <s v="4305"/>
    <s v="NPT-2023-01-4305"/>
    <s v="SP"/>
    <s v="790"/>
    <n v="79"/>
    <x v="1"/>
    <s v="Y"/>
    <s v="Y"/>
    <s v="N"/>
    <s v="N"/>
    <s v="N"/>
    <m/>
    <s v="LGD"/>
    <m/>
    <s v="LGD"/>
    <n v="1"/>
    <n v="9.9"/>
    <x v="23"/>
    <x v="0"/>
    <m/>
    <x v="2"/>
  </r>
  <r>
    <s v="3DD.003D7E5135"/>
    <n v="572"/>
    <d v="2023-11-07T00:00:00"/>
    <s v="4306"/>
    <s v="NPT-2023-01-4306"/>
    <s v="SP"/>
    <s v="825"/>
    <n v="82.5"/>
    <x v="1"/>
    <s v="N"/>
    <s v="N"/>
    <s v="N"/>
    <s v="N"/>
    <s v="Y"/>
    <n v="23"/>
    <s v="LGD"/>
    <m/>
    <s v="LGD"/>
    <n v="1"/>
    <n v="0.3"/>
    <x v="5"/>
    <x v="0"/>
    <m/>
    <x v="0"/>
  </r>
  <r>
    <s v="3DD.003D7E5791"/>
    <n v="573"/>
    <d v="2023-11-07T00:00:00"/>
    <s v="4307"/>
    <s v="NPT-2023-01-4307"/>
    <s v="SP"/>
    <s v="925"/>
    <n v="92.5"/>
    <x v="1"/>
    <s v="Y"/>
    <s v="Y"/>
    <s v="N"/>
    <s v="N"/>
    <s v="N"/>
    <m/>
    <s v="LGD"/>
    <m/>
    <s v="LGD"/>
    <n v="1"/>
    <n v="9.9"/>
    <x v="11"/>
    <x v="5"/>
    <m/>
    <x v="2"/>
  </r>
  <r>
    <s v="3DD.003D7E5144"/>
    <n v="574"/>
    <d v="2023-11-07T00:00:00"/>
    <s v="4308"/>
    <s v="NPT-2023-01-4308"/>
    <s v="SP"/>
    <s v="830"/>
    <n v="83"/>
    <x v="1"/>
    <s v="N"/>
    <s v="N"/>
    <s v="N"/>
    <s v="N"/>
    <s v="Y"/>
    <n v="23"/>
    <s v="LGD"/>
    <m/>
    <s v="LGD"/>
    <n v="1"/>
    <n v="0.3"/>
    <x v="13"/>
    <x v="4"/>
    <m/>
    <x v="0"/>
  </r>
  <r>
    <s v="3DD.003D7E4A69"/>
    <n v="575"/>
    <d v="2023-11-07T00:00:00"/>
    <s v="4309"/>
    <s v="NPT-2023-01-4309"/>
    <s v="SP"/>
    <s v="835"/>
    <n v="83.5"/>
    <x v="1"/>
    <s v="N"/>
    <s v="N"/>
    <s v="N"/>
    <s v="N"/>
    <s v="Y"/>
    <n v="23"/>
    <s v="LGD"/>
    <m/>
    <s v="LGD"/>
    <n v="1"/>
    <n v="0.3"/>
    <x v="0"/>
    <x v="4"/>
    <m/>
    <x v="0"/>
  </r>
  <r>
    <s v="3DD.003D7E510D"/>
    <n v="576"/>
    <d v="2023-11-07T00:00:00"/>
    <s v="4310"/>
    <s v="NPT-2023-01-4310"/>
    <s v="SP"/>
    <s v="850"/>
    <n v="85"/>
    <x v="1"/>
    <s v="Y"/>
    <s v="Y"/>
    <s v="N"/>
    <s v="N"/>
    <s v="N"/>
    <m/>
    <s v="LGD"/>
    <m/>
    <s v="LGD"/>
    <n v="1"/>
    <n v="9.9"/>
    <x v="6"/>
    <x v="4"/>
    <m/>
    <x v="0"/>
  </r>
  <r>
    <s v="3DD.003D872811"/>
    <n v="577"/>
    <d v="2023-11-07T00:00:00"/>
    <s v="4311"/>
    <s v="NPT-2023-01-4311"/>
    <s v="SP"/>
    <s v="765"/>
    <n v="76.5"/>
    <x v="1"/>
    <s v="Y"/>
    <s v="Y"/>
    <s v="N"/>
    <s v="N"/>
    <s v="N"/>
    <m/>
    <s v="LGD"/>
    <m/>
    <s v="LGD"/>
    <n v="1"/>
    <n v="9.9"/>
    <x v="20"/>
    <x v="1"/>
    <m/>
    <x v="0"/>
  </r>
  <r>
    <s v="3DD.003D7E4F8B"/>
    <n v="578"/>
    <d v="2023-11-07T00:00:00"/>
    <s v="4312"/>
    <s v="NPT-2023-01-4312"/>
    <s v="SP"/>
    <s v="825"/>
    <n v="82.5"/>
    <x v="1"/>
    <s v="N"/>
    <s v="N"/>
    <s v="N"/>
    <s v="N"/>
    <s v="Y"/>
    <n v="23"/>
    <s v="LGD"/>
    <m/>
    <s v="LGD"/>
    <n v="1"/>
    <n v="0.3"/>
    <x v="2"/>
    <x v="0"/>
    <m/>
    <x v="1"/>
  </r>
  <r>
    <s v="3DD.003D7E4F8D"/>
    <n v="579"/>
    <d v="2023-11-07T00:00:00"/>
    <s v="4313"/>
    <s v="NPT-2023-01-4313"/>
    <s v="SP"/>
    <s v="915"/>
    <n v="91.5"/>
    <x v="1"/>
    <s v="N"/>
    <s v="N"/>
    <s v="N"/>
    <s v="N"/>
    <s v="Y"/>
    <n v="23"/>
    <s v="LGD"/>
    <m/>
    <s v="LGD"/>
    <n v="1"/>
    <n v="9.9"/>
    <x v="2"/>
    <x v="5"/>
    <m/>
    <x v="1"/>
  </r>
  <r>
    <s v="3DD.003D7E4E2B"/>
    <n v="580"/>
    <d v="2023-11-07T00:00:00"/>
    <s v="4314"/>
    <s v="NPT-2023-01-4314"/>
    <s v="SP"/>
    <s v="850"/>
    <n v="85"/>
    <x v="1"/>
    <s v="N"/>
    <s v="N"/>
    <s v="N"/>
    <s v="N"/>
    <s v="Y"/>
    <n v="24"/>
    <s v="LGD"/>
    <m/>
    <s v="LGD"/>
    <n v="1"/>
    <n v="0.3"/>
    <x v="0"/>
    <x v="4"/>
    <m/>
    <x v="0"/>
  </r>
  <r>
    <s v="3DD.003D7E5110"/>
    <n v="581"/>
    <d v="2023-11-07T00:00:00"/>
    <s v="4315"/>
    <s v="NPT-2023-01-4315"/>
    <s v="SP"/>
    <s v="920"/>
    <n v="92"/>
    <x v="1"/>
    <s v="N"/>
    <s v="N"/>
    <s v="N"/>
    <s v="N"/>
    <s v="Y"/>
    <n v="24"/>
    <s v="LGD"/>
    <m/>
    <s v="LGD"/>
    <n v="1"/>
    <n v="0.3"/>
    <x v="12"/>
    <x v="5"/>
    <m/>
    <x v="0"/>
  </r>
  <r>
    <s v="3DD.003D7E4AB4"/>
    <n v="582"/>
    <d v="2023-11-07T00:00:00"/>
    <s v="4316"/>
    <s v="NPT-2023-01-4316"/>
    <s v="SP"/>
    <s v="830"/>
    <n v="83"/>
    <x v="1"/>
    <s v="N"/>
    <s v="N"/>
    <s v="N"/>
    <s v="N"/>
    <s v="Y"/>
    <n v="24"/>
    <s v="LGD"/>
    <m/>
    <s v="LGD"/>
    <n v="1"/>
    <n v="0.3"/>
    <x v="0"/>
    <x v="4"/>
    <m/>
    <x v="0"/>
  </r>
  <r>
    <s v="3DD.003D7E492B"/>
    <n v="583"/>
    <d v="2023-11-07T00:00:00"/>
    <s v="4317"/>
    <s v="NPT-2023-01-4317"/>
    <s v="SP"/>
    <s v="940"/>
    <n v="94"/>
    <x v="1"/>
    <s v="Y"/>
    <s v="Y"/>
    <s v="N"/>
    <s v="N"/>
    <s v="N"/>
    <m/>
    <s v="LGD"/>
    <m/>
    <s v="LGD"/>
    <n v="1"/>
    <n v="9.9"/>
    <x v="13"/>
    <x v="2"/>
    <m/>
    <x v="0"/>
  </r>
  <r>
    <s v="3DD.003D7E571B"/>
    <n v="584"/>
    <d v="2023-11-07T00:00:00"/>
    <s v="4318"/>
    <s v="NPT-2023-01-4318"/>
    <s v="SP"/>
    <s v="850"/>
    <n v="85"/>
    <x v="1"/>
    <s v="N"/>
    <s v="N"/>
    <s v="N"/>
    <s v="N"/>
    <s v="Y"/>
    <n v="24"/>
    <s v="LGD"/>
    <m/>
    <s v="LGD"/>
    <n v="1"/>
    <n v="0.3"/>
    <x v="0"/>
    <x v="4"/>
    <m/>
    <x v="0"/>
  </r>
  <r>
    <s v="3DD.003D7E4E9E"/>
    <n v="585"/>
    <d v="2023-11-07T00:00:00"/>
    <s v="4319"/>
    <s v="NPT-2023-01-4319"/>
    <s v="SP"/>
    <s v="870"/>
    <n v="87"/>
    <x v="1"/>
    <s v="N"/>
    <s v="N"/>
    <s v="N"/>
    <s v="N"/>
    <s v="Y"/>
    <n v="24"/>
    <s v="LGD"/>
    <m/>
    <s v="LGD"/>
    <n v="1"/>
    <n v="0.3"/>
    <x v="6"/>
    <x v="4"/>
    <m/>
    <x v="0"/>
  </r>
  <r>
    <s v="3DD.003D7E4956"/>
    <n v="586"/>
    <d v="2023-11-07T00:00:00"/>
    <s v="4320"/>
    <s v="NPT-2023-01-4320"/>
    <s v="SP"/>
    <s v="740"/>
    <n v="74"/>
    <x v="1"/>
    <s v="N"/>
    <s v="N"/>
    <s v="N"/>
    <s v="N"/>
    <s v="Y"/>
    <n v="24"/>
    <s v="LGD"/>
    <m/>
    <s v="LGD"/>
    <n v="1"/>
    <n v="0.3"/>
    <x v="9"/>
    <x v="1"/>
    <m/>
    <x v="0"/>
  </r>
  <r>
    <s v="3DD.003D7E5321"/>
    <n v="587"/>
    <d v="2023-11-07T00:00:00"/>
    <s v="4321"/>
    <s v="NPT-2023-01-4321"/>
    <s v="SP"/>
    <s v="1010"/>
    <n v="101"/>
    <x v="1"/>
    <s v="Y"/>
    <s v="Y"/>
    <s v="N"/>
    <s v="N"/>
    <s v="N"/>
    <m/>
    <s v="LGD"/>
    <m/>
    <s v="LGD"/>
    <n v="1"/>
    <n v="9.9"/>
    <x v="5"/>
    <x v="6"/>
    <m/>
    <x v="2"/>
  </r>
  <r>
    <s v="3DD.003D7E49F7"/>
    <n v="588"/>
    <d v="2023-11-07T00:00:00"/>
    <s v="4322"/>
    <s v="NPT-2023-01-4322"/>
    <s v="SP"/>
    <s v="850"/>
    <n v="85"/>
    <x v="1"/>
    <s v="Y"/>
    <s v="Y"/>
    <s v="N"/>
    <s v="N"/>
    <s v="N"/>
    <m/>
    <s v="LGD"/>
    <m/>
    <s v="LGD"/>
    <n v="1"/>
    <n v="9.9"/>
    <x v="5"/>
    <x v="4"/>
    <m/>
    <x v="0"/>
  </r>
  <r>
    <s v="3DD.003D7E4BBE"/>
    <n v="589"/>
    <d v="2023-11-07T00:00:00"/>
    <s v="4323"/>
    <s v="NPT-2023-01-4323"/>
    <s v="SP"/>
    <s v="900"/>
    <n v="90"/>
    <x v="1"/>
    <s v="N"/>
    <s v="N"/>
    <s v="N"/>
    <s v="N"/>
    <s v="Y"/>
    <n v="24"/>
    <s v="LGD"/>
    <m/>
    <s v="LGD"/>
    <n v="1"/>
    <n v="0.3"/>
    <x v="2"/>
    <x v="5"/>
    <m/>
    <x v="1"/>
  </r>
  <r>
    <s v="3DD.003D7E4BC2"/>
    <n v="590"/>
    <d v="2023-11-07T00:00:00"/>
    <s v="4324"/>
    <s v="NPT-2023-01-4324"/>
    <s v="SP"/>
    <s v="770"/>
    <n v="77"/>
    <x v="1"/>
    <s v="N"/>
    <s v="N"/>
    <s v="N"/>
    <s v="N"/>
    <s v="Y"/>
    <n v="24"/>
    <s v="LGD"/>
    <m/>
    <s v="LGD"/>
    <n v="1"/>
    <n v="9.9"/>
    <x v="4"/>
    <x v="1"/>
    <m/>
    <x v="0"/>
  </r>
  <r>
    <s v="3DD.003D7E49E5"/>
    <n v="591"/>
    <d v="2023-11-07T00:00:00"/>
    <s v="4325"/>
    <s v="NPT-2023-01-4325"/>
    <s v="SP"/>
    <s v="880"/>
    <n v="88"/>
    <x v="1"/>
    <s v="Y"/>
    <s v="Y"/>
    <s v="N"/>
    <s v="N"/>
    <s v="N"/>
    <m/>
    <s v="LGD"/>
    <m/>
    <s v="LGD"/>
    <n v="1"/>
    <n v="9.9"/>
    <x v="18"/>
    <x v="5"/>
    <m/>
    <x v="1"/>
  </r>
  <r>
    <s v="3DD.003D7E4E93"/>
    <n v="592"/>
    <d v="2023-11-07T00:00:00"/>
    <s v="4326"/>
    <s v="NPT-2023-01-4326"/>
    <s v="SP"/>
    <s v="830"/>
    <n v="83"/>
    <x v="1"/>
    <s v="N"/>
    <s v="N"/>
    <s v="N"/>
    <s v="N"/>
    <s v="Y"/>
    <n v="24"/>
    <s v="LGD"/>
    <m/>
    <s v="LGD"/>
    <n v="1"/>
    <n v="0.3"/>
    <x v="13"/>
    <x v="4"/>
    <m/>
    <x v="0"/>
  </r>
  <r>
    <s v="3DD.003D7E4952"/>
    <n v="593"/>
    <d v="2023-11-07T00:00:00"/>
    <s v="4327"/>
    <s v="NPT-2023-01-4327"/>
    <s v="SP"/>
    <s v="760"/>
    <n v="76"/>
    <x v="1"/>
    <s v="N"/>
    <s v="N"/>
    <s v="N"/>
    <s v="N"/>
    <s v="Y"/>
    <n v="24"/>
    <s v="LGD"/>
    <m/>
    <s v="LGD"/>
    <n v="1"/>
    <n v="9.9"/>
    <x v="13"/>
    <x v="1"/>
    <m/>
    <x v="0"/>
  </r>
  <r>
    <s v="3DD.003D7E4E0E"/>
    <n v="594"/>
    <d v="2023-11-07T00:00:00"/>
    <s v="4328"/>
    <s v="NPT-2023-01-4328"/>
    <s v="SP"/>
    <s v="780"/>
    <n v="78"/>
    <x v="1"/>
    <s v="N"/>
    <s v="N"/>
    <s v="N"/>
    <s v="N"/>
    <s v="Y"/>
    <n v="24"/>
    <s v="LGD"/>
    <m/>
    <s v="LGD"/>
    <n v="1"/>
    <n v="0.3"/>
    <x v="2"/>
    <x v="0"/>
    <m/>
    <x v="1"/>
  </r>
  <r>
    <s v="3DD.003D7E4B83"/>
    <n v="595"/>
    <d v="2023-11-07T00:00:00"/>
    <s v="4329"/>
    <s v="NPT-2023-01-4329"/>
    <s v="SP"/>
    <s v="940"/>
    <n v="94"/>
    <x v="1"/>
    <s v="Y"/>
    <s v="Y"/>
    <s v="N"/>
    <s v="N"/>
    <s v="N"/>
    <m/>
    <s v="LGD"/>
    <m/>
    <s v="LGD"/>
    <n v="1"/>
    <n v="9.9"/>
    <x v="4"/>
    <x v="2"/>
    <m/>
    <x v="0"/>
  </r>
  <r>
    <s v="3DD.003D7E4E61"/>
    <n v="596"/>
    <d v="2023-11-07T00:00:00"/>
    <s v="4330"/>
    <s v="NPT-2023-01-4330"/>
    <s v="SP"/>
    <s v="750"/>
    <n v="75"/>
    <x v="1"/>
    <s v="N"/>
    <s v="N"/>
    <s v="N"/>
    <s v="N"/>
    <s v="Y"/>
    <n v="24"/>
    <s v="LGD"/>
    <m/>
    <s v="LGD"/>
    <n v="1"/>
    <n v="0.2"/>
    <x v="1"/>
    <x v="1"/>
    <m/>
    <x v="0"/>
  </r>
  <r>
    <s v="3DD.003D7E4963"/>
    <n v="597"/>
    <d v="2023-11-07T00:00:00"/>
    <s v="4331"/>
    <s v="NPT-2023-01-4331"/>
    <s v="SP"/>
    <s v="710"/>
    <n v="71"/>
    <x v="1"/>
    <s v="N"/>
    <s v="N"/>
    <s v="N"/>
    <s v="N"/>
    <s v="Y"/>
    <n v="24"/>
    <s v="LGD"/>
    <m/>
    <s v="LGD"/>
    <n v="1"/>
    <n v="0.3"/>
    <x v="0"/>
    <x v="3"/>
    <m/>
    <x v="0"/>
  </r>
  <r>
    <s v="3DD.003D7E4994"/>
    <n v="598"/>
    <d v="2023-11-07T00:00:00"/>
    <s v="4332"/>
    <s v="NPT-2023-01-4332"/>
    <s v="SP"/>
    <s v="740"/>
    <n v="74"/>
    <x v="1"/>
    <s v="N"/>
    <s v="N"/>
    <s v="N"/>
    <s v="N"/>
    <s v="Y"/>
    <n v="24"/>
    <s v="LGD"/>
    <m/>
    <s v="LGD"/>
    <n v="1"/>
    <n v="9.9"/>
    <x v="6"/>
    <x v="1"/>
    <m/>
    <x v="0"/>
  </r>
  <r>
    <s v="3DD.003D7E4B96"/>
    <n v="599"/>
    <d v="2023-11-07T00:00:00"/>
    <s v="4333"/>
    <s v="NPT-2023-01-4333"/>
    <s v="SP"/>
    <s v="710"/>
    <n v="71"/>
    <x v="1"/>
    <s v="Y"/>
    <s v="Y"/>
    <s v="N"/>
    <s v="N"/>
    <s v="N"/>
    <m/>
    <s v="LGD"/>
    <m/>
    <s v="LGD"/>
    <n v="1"/>
    <n v="9.9"/>
    <x v="11"/>
    <x v="3"/>
    <m/>
    <x v="2"/>
  </r>
  <r>
    <s v="3DD.003D7E576E"/>
    <n v="600"/>
    <d v="2023-11-07T00:00:00"/>
    <s v="4334"/>
    <s v="NPT-2023-01-4334"/>
    <s v="SP"/>
    <s v="910"/>
    <n v="91"/>
    <x v="1"/>
    <s v="Y"/>
    <s v="Y"/>
    <s v="N"/>
    <s v="N"/>
    <s v="N"/>
    <m/>
    <s v="LGD"/>
    <m/>
    <s v="LGD"/>
    <n v="1"/>
    <n v="9.9"/>
    <x v="5"/>
    <x v="5"/>
    <m/>
    <x v="2"/>
  </r>
  <r>
    <s v="3DD.003D7E4A3E"/>
    <n v="601"/>
    <d v="2023-11-07T00:00:00"/>
    <s v="4335"/>
    <s v="NPT-2023-01-4335"/>
    <s v="SP"/>
    <s v="770"/>
    <n v="77"/>
    <x v="1"/>
    <s v="N"/>
    <s v="N"/>
    <s v="N"/>
    <s v="N"/>
    <s v="Y"/>
    <n v="24"/>
    <s v="LGD"/>
    <m/>
    <s v="LGD"/>
    <n v="1"/>
    <n v="9.9"/>
    <x v="24"/>
    <x v="1"/>
    <m/>
    <x v="0"/>
  </r>
  <r>
    <s v="3DD.003D7E4EB6"/>
    <n v="602"/>
    <d v="2023-11-07T00:00:00"/>
    <s v="4336"/>
    <s v="NPT-2023-01-4336"/>
    <s v="SP"/>
    <s v="830"/>
    <n v="83"/>
    <x v="1"/>
    <s v="Y"/>
    <s v="Y"/>
    <s v="N"/>
    <s v="N"/>
    <s v="N"/>
    <m/>
    <s v="LGD"/>
    <m/>
    <s v="LGD"/>
    <n v="1"/>
    <n v="9.9"/>
    <x v="16"/>
    <x v="4"/>
    <m/>
    <x v="0"/>
  </r>
  <r>
    <s v="3DD.003D7E4EA6"/>
    <n v="603"/>
    <d v="2023-11-07T00:00:00"/>
    <s v="4337"/>
    <s v="NPT-2023-01-4337"/>
    <s v="SP"/>
    <s v="860"/>
    <n v="86"/>
    <x v="1"/>
    <s v="N"/>
    <s v="N"/>
    <s v="N"/>
    <s v="N"/>
    <s v="Y"/>
    <n v="24"/>
    <s v="LGD"/>
    <m/>
    <s v="LGD"/>
    <n v="1"/>
    <n v="9.9"/>
    <x v="1"/>
    <x v="4"/>
    <m/>
    <x v="2"/>
  </r>
  <r>
    <s v="3DD.003D7E4FB3"/>
    <n v="604"/>
    <d v="2023-11-07T00:00:00"/>
    <s v="4338"/>
    <s v="NPT-2023-01-4338"/>
    <s v="SP"/>
    <s v="780"/>
    <n v="78"/>
    <x v="1"/>
    <s v="N"/>
    <s v="N"/>
    <s v="N"/>
    <s v="N"/>
    <s v="Y"/>
    <n v="24"/>
    <s v="LGD"/>
    <m/>
    <s v="LGD"/>
    <n v="1"/>
    <n v="0.3"/>
    <x v="15"/>
    <x v="0"/>
    <m/>
    <x v="2"/>
  </r>
  <r>
    <s v="3DD.003D7E5149"/>
    <n v="605"/>
    <d v="2023-11-07T00:00:00"/>
    <s v="4339"/>
    <s v="NPT-2023-01-4339"/>
    <s v="SP"/>
    <s v="870"/>
    <n v="87"/>
    <x v="1"/>
    <s v="Y"/>
    <s v="Y"/>
    <s v="N"/>
    <s v="N"/>
    <s v="N"/>
    <m/>
    <s v="LGD"/>
    <m/>
    <s v="LGD"/>
    <n v="1"/>
    <n v="9.9"/>
    <x v="10"/>
    <x v="4"/>
    <m/>
    <x v="0"/>
  </r>
  <r>
    <s v="3DD.003D7E577C"/>
    <n v="606"/>
    <d v="2023-11-07T00:00:00"/>
    <s v="4340"/>
    <s v="NPT-2023-01-4340"/>
    <s v="SP"/>
    <s v="750"/>
    <n v="75"/>
    <x v="1"/>
    <s v="Y"/>
    <s v="Y"/>
    <s v="N"/>
    <s v="N"/>
    <s v="N"/>
    <m/>
    <s v="LGD"/>
    <m/>
    <s v="LGD"/>
    <n v="1"/>
    <n v="9.9"/>
    <x v="4"/>
    <x v="1"/>
    <m/>
    <x v="0"/>
  </r>
  <r>
    <s v="3DD.003D7E5792"/>
    <n v="607"/>
    <d v="2023-11-07T00:00:00"/>
    <s v="4341"/>
    <s v="NPT-2023-01-4341"/>
    <s v="SP"/>
    <s v="820"/>
    <n v="82"/>
    <x v="1"/>
    <s v="Y"/>
    <s v="Y"/>
    <s v="N"/>
    <s v="N"/>
    <s v="N"/>
    <m/>
    <s v="LGD"/>
    <m/>
    <s v="LGD"/>
    <n v="1"/>
    <n v="9.9"/>
    <x v="23"/>
    <x v="0"/>
    <m/>
    <x v="2"/>
  </r>
  <r>
    <s v="3DD.003D7E4BA0"/>
    <n v="608"/>
    <d v="2023-11-07T00:00:00"/>
    <s v="4342"/>
    <s v="NPT-2023-01-4342"/>
    <s v="SP"/>
    <s v="950"/>
    <n v="95"/>
    <x v="1"/>
    <s v="N"/>
    <s v="N"/>
    <s v="N"/>
    <s v="N"/>
    <s v="Y"/>
    <n v="24"/>
    <s v="LGD"/>
    <m/>
    <s v="LGD"/>
    <n v="1"/>
    <n v="0.3"/>
    <x v="2"/>
    <x v="2"/>
    <m/>
    <x v="1"/>
  </r>
  <r>
    <s v="3DD.003D7E4B8C"/>
    <n v="609"/>
    <d v="2023-11-07T00:00:00"/>
    <s v="4343"/>
    <s v="NPT-2023-01-4343"/>
    <s v="SP"/>
    <s v="700"/>
    <n v="70"/>
    <x v="1"/>
    <s v="N"/>
    <s v="Y"/>
    <s v="N"/>
    <s v="N"/>
    <s v="N"/>
    <m/>
    <s v="LGD"/>
    <m/>
    <s v="LGD"/>
    <n v="1"/>
    <n v="9.9"/>
    <x v="21"/>
    <x v="3"/>
    <m/>
    <x v="0"/>
  </r>
  <r>
    <s v="3DD.003D7E543F"/>
    <n v="610"/>
    <d v="2023-11-07T00:00:00"/>
    <s v="4344"/>
    <s v="NPT-2023-01-4344"/>
    <s v="SP"/>
    <s v="830"/>
    <n v="83"/>
    <x v="1"/>
    <s v="N"/>
    <s v="N"/>
    <s v="N"/>
    <s v="N"/>
    <s v="Y"/>
    <n v="24"/>
    <s v="LGD"/>
    <m/>
    <s v="LGD"/>
    <n v="1"/>
    <n v="9.9"/>
    <x v="2"/>
    <x v="4"/>
    <m/>
    <x v="1"/>
  </r>
  <r>
    <s v="3DD.003D7E49D0"/>
    <n v="611"/>
    <d v="2023-11-07T00:00:00"/>
    <s v="4345"/>
    <s v="NPT-2023-01-4345"/>
    <s v="SP"/>
    <s v="770"/>
    <n v="77"/>
    <x v="1"/>
    <s v="N"/>
    <s v="N"/>
    <s v="N"/>
    <s v="N"/>
    <s v="Y"/>
    <n v="24"/>
    <s v="LGD"/>
    <m/>
    <s v="LGD"/>
    <n v="1"/>
    <n v="0.3"/>
    <x v="12"/>
    <x v="1"/>
    <m/>
    <x v="0"/>
  </r>
  <r>
    <s v="3DD.003D7E52F5"/>
    <n v="612"/>
    <d v="2023-11-07T00:00:00"/>
    <s v="4346"/>
    <s v="NPT-2023-01-4346"/>
    <s v="SP"/>
    <s v="780"/>
    <n v="78"/>
    <x v="1"/>
    <s v="N"/>
    <s v="N"/>
    <s v="N"/>
    <s v="N"/>
    <s v="Y"/>
    <n v="25"/>
    <s v="LGD"/>
    <m/>
    <s v="LGD"/>
    <n v="1"/>
    <n v="0.3"/>
    <x v="0"/>
    <x v="0"/>
    <m/>
    <x v="0"/>
  </r>
  <r>
    <s v="3DD.003D7E574C"/>
    <n v="613"/>
    <d v="2023-11-07T00:00:00"/>
    <s v="4347"/>
    <s v="NPT-2023-01-4347"/>
    <s v="SP"/>
    <s v="700"/>
    <n v="70"/>
    <x v="1"/>
    <s v="N"/>
    <s v="N"/>
    <s v="N"/>
    <s v="N"/>
    <s v="Y"/>
    <n v="25"/>
    <s v="LGD"/>
    <m/>
    <s v="LGD"/>
    <n v="1"/>
    <n v="0.2"/>
    <x v="6"/>
    <x v="3"/>
    <m/>
    <x v="3"/>
  </r>
  <r>
    <s v="3DD.003D7E49C0"/>
    <n v="614"/>
    <d v="2023-11-07T00:00:00"/>
    <s v="4348"/>
    <s v="NPT-2023-01-4348"/>
    <s v="SP"/>
    <s v="760"/>
    <n v="76"/>
    <x v="1"/>
    <s v="N"/>
    <s v="N"/>
    <s v="N"/>
    <s v="N"/>
    <s v="Y"/>
    <n v="25"/>
    <s v="LGD"/>
    <m/>
    <s v="LGD"/>
    <n v="1"/>
    <n v="0.3"/>
    <x v="4"/>
    <x v="1"/>
    <m/>
    <x v="0"/>
  </r>
  <r>
    <s v="3DD.003D7E4F9A"/>
    <n v="615"/>
    <d v="2023-11-07T00:00:00"/>
    <s v="4349"/>
    <s v="NPT-2023-01-4349"/>
    <s v="SP"/>
    <s v="720"/>
    <n v="72"/>
    <x v="1"/>
    <s v="N"/>
    <s v="N"/>
    <s v="N"/>
    <s v="N"/>
    <s v="Y"/>
    <n v="25"/>
    <s v="LGD"/>
    <m/>
    <s v="LGD"/>
    <n v="1"/>
    <n v="0.3"/>
    <x v="2"/>
    <x v="3"/>
    <m/>
    <x v="1"/>
  </r>
  <r>
    <s v="3DD.003D7E4D5F"/>
    <n v="616"/>
    <d v="2023-11-07T00:00:00"/>
    <s v="4350"/>
    <s v="NPT-2023-01-4350"/>
    <s v="SP"/>
    <s v="860"/>
    <n v="86"/>
    <x v="1"/>
    <s v="Y"/>
    <s v="Y"/>
    <s v="N"/>
    <s v="N"/>
    <s v="N"/>
    <m/>
    <s v="LGD"/>
    <m/>
    <s v="LGD"/>
    <n v="1"/>
    <n v="9.9"/>
    <x v="11"/>
    <x v="4"/>
    <m/>
    <x v="2"/>
  </r>
  <r>
    <s v="3DD.003D7E4EA7"/>
    <n v="617"/>
    <d v="2023-11-07T00:00:00"/>
    <s v="4351"/>
    <s v="NPT-2023-01-4351"/>
    <s v="SP"/>
    <s v="820"/>
    <n v="82"/>
    <x v="1"/>
    <s v="N"/>
    <s v="N"/>
    <s v="N"/>
    <s v="N"/>
    <s v="Y"/>
    <n v="25"/>
    <s v="LGD"/>
    <m/>
    <s v="LGD"/>
    <n v="1"/>
    <n v="0.3"/>
    <x v="1"/>
    <x v="0"/>
    <m/>
    <x v="0"/>
  </r>
  <r>
    <s v="3DD.003D7E4B7F"/>
    <n v="618"/>
    <d v="2023-11-07T00:00:00"/>
    <s v="4352"/>
    <s v="NPT-2023-01-4352"/>
    <s v="SP"/>
    <s v="750"/>
    <n v="75"/>
    <x v="1"/>
    <s v="Y"/>
    <s v="Y"/>
    <s v="N"/>
    <s v="N"/>
    <s v="N"/>
    <m/>
    <s v="LGD"/>
    <m/>
    <s v="LGD"/>
    <n v="1"/>
    <n v="9.9"/>
    <x v="11"/>
    <x v="1"/>
    <m/>
    <x v="0"/>
  </r>
  <r>
    <s v="3DD.003D7E4AAD"/>
    <n v="619"/>
    <d v="2023-11-07T00:00:00"/>
    <s v="4353"/>
    <s v="NPT-2023-01-4353"/>
    <s v="SP"/>
    <s v="750"/>
    <n v="75"/>
    <x v="1"/>
    <s v="N"/>
    <s v="N"/>
    <s v="N"/>
    <s v="N"/>
    <s v="Y"/>
    <n v="25"/>
    <s v="LGD"/>
    <m/>
    <s v="LGD"/>
    <n v="1"/>
    <n v="9.9"/>
    <x v="18"/>
    <x v="1"/>
    <m/>
    <x v="1"/>
  </r>
  <r>
    <s v="3DD.003D7E49E4"/>
    <n v="620"/>
    <d v="2023-11-07T00:00:00"/>
    <s v="4354"/>
    <s v="NPT-2023-01-4354"/>
    <s v="SP"/>
    <s v="880"/>
    <n v="88"/>
    <x v="1"/>
    <s v="Y"/>
    <s v="Y"/>
    <s v="N"/>
    <s v="N"/>
    <s v="N"/>
    <m/>
    <s v="LGD"/>
    <m/>
    <s v="LGD"/>
    <n v="1"/>
    <n v="9.9"/>
    <x v="5"/>
    <x v="5"/>
    <m/>
    <x v="0"/>
  </r>
  <r>
    <s v="3DD.003D7E4C0E"/>
    <n v="621"/>
    <d v="2023-11-08T00:00:00"/>
    <s v="4355"/>
    <s v="NPT-2023-01-4355"/>
    <s v="SP"/>
    <s v="830"/>
    <n v="83"/>
    <x v="1"/>
    <s v="Y"/>
    <s v="Y"/>
    <s v="N"/>
    <s v="N"/>
    <s v="N"/>
    <m/>
    <s v="LGD"/>
    <m/>
    <s v="LGD"/>
    <n v="1"/>
    <n v="9.9"/>
    <x v="6"/>
    <x v="4"/>
    <m/>
    <x v="0"/>
  </r>
  <r>
    <s v="3DD.003D7E4ED8"/>
    <n v="622"/>
    <d v="2023-11-08T00:00:00"/>
    <s v="4356"/>
    <s v="NPT-2023-01-4356"/>
    <s v="SP"/>
    <s v="770"/>
    <n v="77"/>
    <x v="1"/>
    <s v="N"/>
    <s v="N"/>
    <s v="N"/>
    <s v="N"/>
    <s v="Y"/>
    <n v="28"/>
    <s v="LGD"/>
    <m/>
    <s v="LGD"/>
    <n v="1"/>
    <n v="0.3"/>
    <x v="2"/>
    <x v="1"/>
    <m/>
    <x v="1"/>
  </r>
  <r>
    <s v="3DD.003D7E4950"/>
    <n v="623"/>
    <d v="2023-11-08T00:00:00"/>
    <s v="4357"/>
    <s v="NPT-2023-01-4357"/>
    <s v="SP"/>
    <s v="845"/>
    <n v="84.5"/>
    <x v="1"/>
    <s v="Y"/>
    <s v="Y"/>
    <s v="N"/>
    <s v="N"/>
    <s v="N"/>
    <m/>
    <s v="LGD"/>
    <m/>
    <s v="LGD"/>
    <n v="1"/>
    <n v="9.9"/>
    <x v="6"/>
    <x v="4"/>
    <m/>
    <x v="0"/>
  </r>
  <r>
    <s v="3DD.003D7E4F52"/>
    <n v="624"/>
    <d v="2023-11-08T00:00:00"/>
    <s v="4358"/>
    <s v="NPT-2023-01-4358"/>
    <s v="SP"/>
    <s v="805"/>
    <n v="80.5"/>
    <x v="1"/>
    <s v="N"/>
    <s v="N"/>
    <s v="N"/>
    <s v="N"/>
    <s v="Y"/>
    <n v="28"/>
    <s v="LGD"/>
    <m/>
    <s v="LGD"/>
    <n v="1"/>
    <n v="0.3"/>
    <x v="4"/>
    <x v="0"/>
    <m/>
    <x v="0"/>
  </r>
  <r>
    <s v="3D6.1D597F8E29"/>
    <n v="625"/>
    <d v="2023-11-08T00:00:00"/>
    <s v="4359"/>
    <s v="NPT-2023-01-4359"/>
    <s v="SP"/>
    <s v="820"/>
    <n v="82"/>
    <x v="1"/>
    <s v="Y"/>
    <s v="Y"/>
    <s v="N"/>
    <s v="N"/>
    <s v="N"/>
    <m/>
    <s v="LGD"/>
    <m/>
    <s v="LGD"/>
    <n v="1"/>
    <n v="9.9"/>
    <x v="16"/>
    <x v="0"/>
    <m/>
    <x v="0"/>
  </r>
  <r>
    <s v="3DD.003D7E4FC3"/>
    <n v="626"/>
    <d v="2023-11-08T00:00:00"/>
    <s v="4360"/>
    <s v="NPT-2023-01-4360"/>
    <s v="SP"/>
    <s v="805"/>
    <n v="80.5"/>
    <x v="1"/>
    <s v="N"/>
    <s v="N"/>
    <s v="N"/>
    <s v="N"/>
    <s v="Y"/>
    <n v="28"/>
    <s v="LGD"/>
    <m/>
    <s v="LGD"/>
    <n v="1"/>
    <n v="0.3"/>
    <x v="0"/>
    <x v="0"/>
    <m/>
    <x v="0"/>
  </r>
  <r>
    <s v="3DD.003D7E4BDF"/>
    <n v="627"/>
    <d v="2023-11-08T00:00:00"/>
    <s v="4361"/>
    <s v="NPT-2023-01-4361"/>
    <s v="SP"/>
    <s v="830"/>
    <n v="83"/>
    <x v="1"/>
    <s v="N"/>
    <s v="N"/>
    <s v="N"/>
    <s v="N"/>
    <s v="Y"/>
    <n v="28"/>
    <s v="LGD"/>
    <m/>
    <s v="LGD"/>
    <n v="1"/>
    <n v="0.3"/>
    <x v="2"/>
    <x v="4"/>
    <m/>
    <x v="1"/>
  </r>
  <r>
    <s v="3DD.003D7E48D6"/>
    <n v="628"/>
    <d v="2023-11-08T00:00:00"/>
    <s v="4362"/>
    <s v="NPT-2023-01-4362"/>
    <s v="SP"/>
    <s v="725"/>
    <n v="72.5"/>
    <x v="1"/>
    <s v="N"/>
    <s v="N"/>
    <s v="N"/>
    <s v="N"/>
    <s v="Y"/>
    <n v="28"/>
    <s v="LGD"/>
    <m/>
    <s v="LGD"/>
    <n v="1"/>
    <n v="0.2"/>
    <x v="13"/>
    <x v="3"/>
    <m/>
    <x v="0"/>
  </r>
  <r>
    <s v="3DD.003D7E4D0D"/>
    <n v="629"/>
    <d v="2023-11-08T00:00:00"/>
    <s v="4363"/>
    <s v="NPT-2023-01-4363"/>
    <s v="SP"/>
    <s v="830"/>
    <n v="83"/>
    <x v="1"/>
    <s v="N"/>
    <s v="N"/>
    <s v="N"/>
    <s v="N"/>
    <s v="Y"/>
    <n v="28"/>
    <s v="LGD"/>
    <m/>
    <s v="LGD"/>
    <n v="1"/>
    <n v="0.3"/>
    <x v="2"/>
    <x v="4"/>
    <m/>
    <x v="1"/>
  </r>
  <r>
    <s v="3DD.003D7E52F1"/>
    <n v="630"/>
    <d v="2023-11-08T00:00:00"/>
    <s v="4364"/>
    <s v="NPT-2023-01-4364"/>
    <s v="SP"/>
    <s v="810"/>
    <n v="81"/>
    <x v="1"/>
    <s v="Y"/>
    <s v="Y"/>
    <s v="N"/>
    <s v="N"/>
    <s v="N"/>
    <m/>
    <s v="LGD"/>
    <m/>
    <s v="LGD"/>
    <n v="1"/>
    <n v="9.9"/>
    <x v="12"/>
    <x v="0"/>
    <m/>
    <x v="0"/>
  </r>
  <r>
    <s v="3DD.003D7E513D"/>
    <n v="631"/>
    <d v="2023-11-08T00:00:00"/>
    <s v="4365"/>
    <s v="NPT-2023-01-4365"/>
    <s v="SP"/>
    <s v="880"/>
    <n v="88"/>
    <x v="1"/>
    <s v="N"/>
    <s v="N"/>
    <s v="N"/>
    <s v="N"/>
    <s v="Y"/>
    <n v="28"/>
    <s v="LGD"/>
    <m/>
    <s v="LGD"/>
    <n v="1"/>
    <n v="0.3"/>
    <x v="10"/>
    <x v="5"/>
    <m/>
    <x v="0"/>
  </r>
  <r>
    <s v="3DD.003D7E4B8B"/>
    <n v="632"/>
    <d v="2023-11-08T00:00:00"/>
    <s v="4366"/>
    <s v="NPT-2023-01-4366"/>
    <s v="SP"/>
    <s v="730"/>
    <n v="73"/>
    <x v="1"/>
    <s v="N"/>
    <s v="N"/>
    <s v="N"/>
    <s v="N"/>
    <s v="Y"/>
    <n v="28"/>
    <s v="LGD"/>
    <m/>
    <s v="LGD"/>
    <n v="1"/>
    <n v="0.3"/>
    <x v="5"/>
    <x v="1"/>
    <m/>
    <x v="0"/>
  </r>
  <r>
    <s v="3DD.003D7E4A28"/>
    <n v="633"/>
    <d v="2023-11-08T00:00:00"/>
    <s v="4367"/>
    <s v="NPT-2023-01-4367"/>
    <s v="SP"/>
    <s v="830"/>
    <n v="83"/>
    <x v="1"/>
    <s v="Y"/>
    <s v="Y"/>
    <s v="N"/>
    <s v="N"/>
    <s v="N"/>
    <m/>
    <s v="LGD"/>
    <m/>
    <s v="LGD"/>
    <n v="1"/>
    <n v="9.9"/>
    <x v="6"/>
    <x v="4"/>
    <m/>
    <x v="0"/>
  </r>
  <r>
    <s v="3DD.003D7E533B"/>
    <n v="634"/>
    <d v="2023-11-08T00:00:00"/>
    <s v="4368"/>
    <s v="NPT-2023-01-4368"/>
    <s v="SP"/>
    <s v="760"/>
    <n v="76"/>
    <x v="1"/>
    <s v="N"/>
    <s v="N"/>
    <s v="N"/>
    <s v="N"/>
    <s v="Y"/>
    <n v="28"/>
    <s v="LGD"/>
    <m/>
    <s v="LGD"/>
    <n v="1"/>
    <n v="0.3"/>
    <x v="2"/>
    <x v="1"/>
    <m/>
    <x v="1"/>
  </r>
  <r>
    <s v="3DD.003D7E4BC4"/>
    <n v="635"/>
    <d v="2023-11-08T00:00:00"/>
    <s v="4369"/>
    <s v="NPT-2023-01-4369"/>
    <s v="SP"/>
    <s v="770"/>
    <n v="77"/>
    <x v="1"/>
    <s v="N"/>
    <s v="N"/>
    <s v="N"/>
    <s v="N"/>
    <s v="Y"/>
    <n v="28"/>
    <s v="LGD"/>
    <m/>
    <s v="LGD"/>
    <n v="1"/>
    <n v="0.3"/>
    <x v="2"/>
    <x v="1"/>
    <m/>
    <x v="1"/>
  </r>
  <r>
    <s v="3DD.003D7E4B87"/>
    <n v="636"/>
    <d v="2023-11-08T00:00:00"/>
    <s v="4370"/>
    <s v="NPT-2023-01-4370"/>
    <s v="SP"/>
    <s v="730"/>
    <n v="73"/>
    <x v="1"/>
    <s v="Y"/>
    <s v="Y"/>
    <s v="N"/>
    <s v="N"/>
    <s v="N"/>
    <m/>
    <s v="LGD"/>
    <m/>
    <s v="LGD"/>
    <n v="1"/>
    <n v="9.9"/>
    <x v="5"/>
    <x v="1"/>
    <m/>
    <x v="0"/>
  </r>
  <r>
    <s v="3DD.003D7E493F"/>
    <n v="637"/>
    <d v="2023-11-08T00:00:00"/>
    <s v="4371"/>
    <s v="NPT-2023-01-4371"/>
    <s v="SP"/>
    <s v="880"/>
    <n v="88"/>
    <x v="1"/>
    <s v="Y"/>
    <s v="Y"/>
    <s v="N"/>
    <s v="N"/>
    <s v="N"/>
    <m/>
    <s v="LGD"/>
    <m/>
    <s v="LGD"/>
    <n v="1"/>
    <n v="9.9"/>
    <x v="4"/>
    <x v="5"/>
    <m/>
    <x v="0"/>
  </r>
  <r>
    <s v="3DD.003D7E5741"/>
    <n v="638"/>
    <d v="2023-11-08T00:00:00"/>
    <s v="4372"/>
    <s v="NPT-2023-01-4372"/>
    <s v="SP"/>
    <s v="790"/>
    <n v="79"/>
    <x v="1"/>
    <s v="Y"/>
    <s v="Y"/>
    <s v="N"/>
    <s v="N"/>
    <s v="N"/>
    <m/>
    <s v="LGD"/>
    <m/>
    <s v="LGD"/>
    <n v="1"/>
    <n v="9.9"/>
    <x v="11"/>
    <x v="0"/>
    <m/>
    <x v="2"/>
  </r>
  <r>
    <s v="3DD.003D7E4B97"/>
    <n v="639"/>
    <d v="2023-11-08T00:00:00"/>
    <s v="4373"/>
    <s v="NPT-2023-01-4373"/>
    <s v="SP"/>
    <s v="910"/>
    <n v="91"/>
    <x v="1"/>
    <s v="Y"/>
    <s v="Y"/>
    <s v="N"/>
    <s v="N"/>
    <s v="N"/>
    <m/>
    <s v="LGD"/>
    <m/>
    <s v="LGD"/>
    <n v="1"/>
    <n v="9.9"/>
    <x v="11"/>
    <x v="5"/>
    <m/>
    <x v="2"/>
  </r>
  <r>
    <s v="3DD.003D7E4B95"/>
    <n v="640"/>
    <d v="2023-11-08T00:00:00"/>
    <s v="4374"/>
    <s v="NPT-2023-01-4374"/>
    <s v="SP"/>
    <s v="770"/>
    <n v="77"/>
    <x v="1"/>
    <s v="N"/>
    <s v="N"/>
    <s v="N"/>
    <s v="N"/>
    <s v="Y"/>
    <n v="28"/>
    <s v="LGD"/>
    <m/>
    <s v="LGD"/>
    <n v="1"/>
    <n v="0.3"/>
    <x v="0"/>
    <x v="1"/>
    <m/>
    <x v="0"/>
  </r>
  <r>
    <s v="3DD.003D7E5777"/>
    <n v="641"/>
    <d v="2023-11-08T00:00:00"/>
    <s v="4375"/>
    <s v="NPT-2023-01-4375"/>
    <s v="SP"/>
    <s v="840"/>
    <n v="84"/>
    <x v="1"/>
    <s v="N"/>
    <s v="N"/>
    <s v="N"/>
    <s v="N"/>
    <s v="Y"/>
    <n v="28"/>
    <s v="LGD"/>
    <m/>
    <s v="LGD"/>
    <n v="1"/>
    <n v="0.3"/>
    <x v="2"/>
    <x v="4"/>
    <m/>
    <x v="1"/>
  </r>
  <r>
    <s v="3DD.003D7E4BA7"/>
    <n v="642"/>
    <d v="2023-11-08T00:00:00"/>
    <s v="4376"/>
    <s v="NPT-2023-01-4376"/>
    <s v="SP"/>
    <s v="850"/>
    <n v="85"/>
    <x v="1"/>
    <s v="N"/>
    <s v="N"/>
    <s v="N"/>
    <s v="N"/>
    <s v="Y"/>
    <n v="28"/>
    <s v="LGD"/>
    <m/>
    <s v="LGD"/>
    <n v="1"/>
    <n v="0.3"/>
    <x v="0"/>
    <x v="4"/>
    <m/>
    <x v="0"/>
  </r>
  <r>
    <s v="3DD.003D7E4F86"/>
    <n v="643"/>
    <d v="2023-11-08T00:00:00"/>
    <s v="4377"/>
    <s v="NPT-2023-01-4377"/>
    <s v="SP"/>
    <s v="820"/>
    <n v="82"/>
    <x v="1"/>
    <s v="Y"/>
    <s v="Y"/>
    <s v="N"/>
    <s v="N"/>
    <s v="N"/>
    <m/>
    <s v="LGD"/>
    <m/>
    <s v="LGD"/>
    <n v="1"/>
    <n v="9.9"/>
    <x v="6"/>
    <x v="0"/>
    <m/>
    <x v="0"/>
  </r>
  <r>
    <s v="3DD.003D7E5349"/>
    <n v="644"/>
    <d v="2023-11-08T00:00:00"/>
    <s v="4378"/>
    <s v="NPT-2023-01-4378"/>
    <s v="SP"/>
    <s v="830"/>
    <n v="83"/>
    <x v="1"/>
    <s v="N"/>
    <s v="N"/>
    <s v="N"/>
    <s v="N"/>
    <s v="Y"/>
    <n v="28"/>
    <s v="LGD"/>
    <m/>
    <s v="LGD"/>
    <n v="1"/>
    <n v="0.3"/>
    <x v="0"/>
    <x v="4"/>
    <m/>
    <x v="0"/>
  </r>
  <r>
    <s v="3DD.003D7E5760"/>
    <n v="645"/>
    <d v="2023-11-08T00:00:00"/>
    <s v="4379"/>
    <s v="NPT-2023-01-4379"/>
    <s v="SP"/>
    <s v="830"/>
    <n v="83"/>
    <x v="1"/>
    <s v="N"/>
    <s v="N"/>
    <s v="N"/>
    <s v="N"/>
    <s v="Y"/>
    <n v="28"/>
    <s v="LGD"/>
    <m/>
    <s v="LGD"/>
    <n v="1"/>
    <n v="0.3"/>
    <x v="15"/>
    <x v="4"/>
    <m/>
    <x v="0"/>
  </r>
  <r>
    <s v="3DD.003D7E4ED2"/>
    <n v="646"/>
    <d v="2023-11-08T00:00:00"/>
    <s v="4380"/>
    <s v="NPT-2023-01-4380"/>
    <s v="SP"/>
    <s v="880"/>
    <n v="88"/>
    <x v="1"/>
    <s v="Y"/>
    <s v="Y"/>
    <s v="N"/>
    <s v="N"/>
    <s v="N"/>
    <m/>
    <s v="LGD"/>
    <m/>
    <s v="LGD"/>
    <n v="1"/>
    <n v="9.9"/>
    <x v="6"/>
    <x v="5"/>
    <m/>
    <x v="0"/>
  </r>
  <r>
    <s v="3DD.003D7E545A"/>
    <n v="647"/>
    <d v="2023-11-08T00:00:00"/>
    <s v="4381"/>
    <s v="NPT-2023-01-4381"/>
    <s v="SP"/>
    <s v="810"/>
    <n v="81"/>
    <x v="1"/>
    <s v="N"/>
    <s v="N"/>
    <s v="N"/>
    <s v="N"/>
    <s v="Y"/>
    <n v="28"/>
    <s v="LGD"/>
    <m/>
    <s v="LGD"/>
    <n v="1"/>
    <n v="0.3"/>
    <x v="1"/>
    <x v="0"/>
    <m/>
    <x v="0"/>
  </r>
  <r>
    <s v="3DD.003D7E4BD3"/>
    <n v="648"/>
    <d v="2023-11-08T00:00:00"/>
    <s v="4382"/>
    <s v="NPT-2023-01-4382"/>
    <s v="SP"/>
    <s v="895"/>
    <n v="89.5"/>
    <x v="1"/>
    <s v="N"/>
    <s v="N"/>
    <s v="N"/>
    <s v="N"/>
    <s v="Y"/>
    <n v="28"/>
    <s v="LGD"/>
    <m/>
    <s v="LGD"/>
    <n v="1"/>
    <n v="9.9"/>
    <x v="2"/>
    <x v="5"/>
    <m/>
    <x v="1"/>
  </r>
  <r>
    <s v="3DD.003D7E4F3D"/>
    <n v="649"/>
    <d v="2023-11-08T00:00:00"/>
    <s v="4383"/>
    <s v="NPT-2023-01-4383"/>
    <s v="SP"/>
    <s v="710"/>
    <n v="71"/>
    <x v="1"/>
    <s v="N"/>
    <s v="N"/>
    <s v="N"/>
    <s v="N"/>
    <s v="Y"/>
    <n v="28"/>
    <s v="LGD"/>
    <m/>
    <s v="LGD"/>
    <n v="1"/>
    <n v="0.3"/>
    <x v="17"/>
    <x v="3"/>
    <m/>
    <x v="0"/>
  </r>
  <r>
    <s v="3DD.003D7E56D9"/>
    <n v="650"/>
    <d v="2023-11-08T00:00:00"/>
    <s v="4384"/>
    <s v="NPT-2023-01-4384"/>
    <s v="SP"/>
    <s v="925"/>
    <n v="92.5"/>
    <x v="1"/>
    <s v="N"/>
    <s v="N"/>
    <s v="N"/>
    <s v="N"/>
    <s v="Y"/>
    <n v="28"/>
    <s v="LGD"/>
    <m/>
    <s v="LGD"/>
    <n v="1"/>
    <n v="0.3"/>
    <x v="1"/>
    <x v="5"/>
    <m/>
    <x v="0"/>
  </r>
  <r>
    <s v="3DD.003D7E4BA5"/>
    <n v="651"/>
    <d v="2023-11-08T00:00:00"/>
    <s v="4385"/>
    <s v="NPT-2023-01-4385"/>
    <s v="SP"/>
    <s v="820"/>
    <n v="82"/>
    <x v="1"/>
    <s v="N"/>
    <s v="N"/>
    <s v="N"/>
    <s v="N"/>
    <s v="Y"/>
    <n v="28"/>
    <s v="LGD"/>
    <m/>
    <s v="LGD"/>
    <n v="1"/>
    <n v="0.3"/>
    <x v="2"/>
    <x v="0"/>
    <m/>
    <x v="1"/>
  </r>
  <r>
    <s v="3DD.003D7E4DE3"/>
    <n v="652"/>
    <d v="2023-11-08T00:00:00"/>
    <s v="4386"/>
    <s v="NPT-2023-01-4386"/>
    <s v="SP"/>
    <s v="840"/>
    <n v="84"/>
    <x v="1"/>
    <s v="N"/>
    <s v="N"/>
    <s v="N"/>
    <s v="N"/>
    <s v="Y"/>
    <n v="29"/>
    <s v="LGD"/>
    <m/>
    <s v="LGD"/>
    <n v="1"/>
    <n v="0.3"/>
    <x v="2"/>
    <x v="4"/>
    <m/>
    <x v="1"/>
  </r>
  <r>
    <s v="3DD.003D7E4993"/>
    <n v="653"/>
    <d v="2023-11-08T00:00:00"/>
    <s v="4387"/>
    <s v="NPT-2023-01-4387"/>
    <s v="SP"/>
    <s v="810"/>
    <n v="81"/>
    <x v="1"/>
    <s v="N"/>
    <s v="N"/>
    <s v="N"/>
    <s v="N"/>
    <s v="Y"/>
    <n v="29"/>
    <s v="LGD"/>
    <m/>
    <s v="LGD"/>
    <n v="1"/>
    <n v="0.3"/>
    <x v="4"/>
    <x v="0"/>
    <m/>
    <x v="0"/>
  </r>
  <r>
    <s v="3DD.003D7E5469"/>
    <n v="654"/>
    <d v="2023-11-08T00:00:00"/>
    <s v="4388"/>
    <s v="NPT-2023-01-4388"/>
    <s v="SP"/>
    <s v="860"/>
    <n v="86"/>
    <x v="1"/>
    <s v="N"/>
    <s v="N"/>
    <s v="N"/>
    <s v="N"/>
    <s v="Y"/>
    <n v="29"/>
    <s v="LGD"/>
    <m/>
    <s v="LGD"/>
    <n v="1"/>
    <n v="0.4"/>
    <x v="0"/>
    <x v="4"/>
    <m/>
    <x v="0"/>
  </r>
  <r>
    <s v="3DD.003D7E5762"/>
    <n v="656"/>
    <d v="2023-11-08T00:00:00"/>
    <s v="4390"/>
    <s v="NPT-2023-01-4390"/>
    <s v="SP"/>
    <s v="820"/>
    <n v="82"/>
    <x v="1"/>
    <s v="N"/>
    <s v="N"/>
    <s v="N"/>
    <s v="N"/>
    <s v="Y"/>
    <n v="29"/>
    <s v="LGD"/>
    <m/>
    <s v="LGD"/>
    <n v="1"/>
    <n v="0.3"/>
    <x v="13"/>
    <x v="0"/>
    <m/>
    <x v="0"/>
  </r>
  <r>
    <s v="3DD.003D7E4A73"/>
    <n v="657"/>
    <d v="2023-11-08T00:00:00"/>
    <s v="4391"/>
    <s v="NPT-2023-01-4391"/>
    <s v="SP"/>
    <s v="770"/>
    <n v="77"/>
    <x v="1"/>
    <s v="N"/>
    <s v="N"/>
    <s v="N"/>
    <s v="N"/>
    <s v="Y"/>
    <n v="29"/>
    <s v="LGD"/>
    <m/>
    <s v="LGD"/>
    <n v="1"/>
    <n v="9.9"/>
    <x v="9"/>
    <x v="1"/>
    <m/>
    <x v="0"/>
  </r>
  <r>
    <s v="3DD.003D7E4873"/>
    <n v="658"/>
    <d v="2023-11-08T00:00:00"/>
    <s v="4392"/>
    <s v="NPT-2023-01-4392"/>
    <s v="SP"/>
    <s v="890"/>
    <n v="89"/>
    <x v="1"/>
    <s v="Y"/>
    <s v="Y"/>
    <s v="N"/>
    <s v="N"/>
    <s v="N"/>
    <m/>
    <s v="LGD"/>
    <m/>
    <s v="LGD"/>
    <n v="1"/>
    <n v="9.9"/>
    <x v="16"/>
    <x v="5"/>
    <m/>
    <x v="0"/>
  </r>
  <r>
    <s v="3DD.003D7E4E70"/>
    <n v="659"/>
    <d v="2023-11-08T00:00:00"/>
    <s v="4393"/>
    <s v="NPT-2023-01-4393"/>
    <s v="SP"/>
    <s v="890"/>
    <n v="89"/>
    <x v="1"/>
    <s v="N"/>
    <s v="N"/>
    <s v="N"/>
    <s v="N"/>
    <s v="Y"/>
    <n v="29"/>
    <s v="LGD"/>
    <m/>
    <s v="LGD"/>
    <n v="1"/>
    <n v="9.9"/>
    <x v="1"/>
    <x v="5"/>
    <m/>
    <x v="0"/>
  </r>
  <r>
    <s v="3DD.003D7E4980"/>
    <n v="660"/>
    <d v="2023-11-08T00:00:00"/>
    <s v="4394"/>
    <s v="NPT-2023-01-4394"/>
    <s v="SP"/>
    <s v="820"/>
    <n v="82"/>
    <x v="1"/>
    <s v="Y"/>
    <s v="Y"/>
    <s v="N"/>
    <s v="N"/>
    <s v="N"/>
    <m/>
    <s v="LGD"/>
    <m/>
    <s v="LGD"/>
    <n v="1"/>
    <n v="9.9"/>
    <x v="4"/>
    <x v="0"/>
    <m/>
    <x v="0"/>
  </r>
  <r>
    <s v="3DD.003D7E4D19"/>
    <n v="661"/>
    <d v="2023-11-08T00:00:00"/>
    <s v="4395"/>
    <s v="NPT-2023-01-4395"/>
    <s v="SP"/>
    <s v="830"/>
    <n v="83"/>
    <x v="1"/>
    <s v="N"/>
    <s v="N"/>
    <s v="N"/>
    <s v="N"/>
    <s v="Y"/>
    <n v="29"/>
    <s v="LGD"/>
    <m/>
    <s v="LGD"/>
    <n v="1"/>
    <n v="9.9"/>
    <x v="5"/>
    <x v="4"/>
    <m/>
    <x v="0"/>
  </r>
  <r>
    <s v="3DD.003D7E4BDB"/>
    <n v="662"/>
    <d v="2023-11-08T00:00:00"/>
    <s v="4396"/>
    <s v="NPT-2023-01-4396"/>
    <s v="SP"/>
    <s v="775"/>
    <n v="77.5"/>
    <x v="1"/>
    <s v="N"/>
    <s v="N"/>
    <s v="N"/>
    <s v="N"/>
    <s v="Y"/>
    <n v="29"/>
    <s v="LGD"/>
    <m/>
    <s v="LGD"/>
    <n v="1"/>
    <n v="0.3"/>
    <x v="9"/>
    <x v="1"/>
    <m/>
    <x v="0"/>
  </r>
  <r>
    <s v="3DD.003D7E49A3"/>
    <n v="663"/>
    <d v="2023-11-08T00:00:00"/>
    <s v="4397"/>
    <s v="NPT-2023-01-4397"/>
    <s v="SP"/>
    <s v="750"/>
    <n v="75"/>
    <x v="1"/>
    <s v="N"/>
    <s v="N"/>
    <s v="N"/>
    <s v="N"/>
    <s v="Y"/>
    <n v="29"/>
    <s v="LGD"/>
    <m/>
    <s v="LGD"/>
    <n v="1"/>
    <n v="9.9"/>
    <x v="0"/>
    <x v="1"/>
    <m/>
    <x v="0"/>
  </r>
  <r>
    <s v="3DD.003D7E578E"/>
    <n v="664"/>
    <d v="2023-11-08T00:00:00"/>
    <s v="4398"/>
    <s v="NPT-2023-01-4398"/>
    <s v="SP"/>
    <s v="830"/>
    <n v="83"/>
    <x v="1"/>
    <s v="N"/>
    <s v="N"/>
    <s v="N"/>
    <s v="N"/>
    <s v="Y"/>
    <n v="29"/>
    <s v="LGD"/>
    <m/>
    <s v="LGD"/>
    <n v="1"/>
    <n v="0.3"/>
    <x v="2"/>
    <x v="4"/>
    <m/>
    <x v="1"/>
  </r>
  <r>
    <s v="3DD.003D7E4ECD"/>
    <n v="665"/>
    <d v="2023-11-08T00:00:00"/>
    <s v="4399"/>
    <s v="NPT-2023-01-4399"/>
    <s v="SP"/>
    <s v="775"/>
    <n v="77.5"/>
    <x v="1"/>
    <s v="N"/>
    <s v="N"/>
    <s v="N"/>
    <s v="N"/>
    <s v="Y"/>
    <n v="29"/>
    <s v="LGD"/>
    <m/>
    <s v="LGD"/>
    <n v="1"/>
    <n v="0.3"/>
    <x v="4"/>
    <x v="1"/>
    <m/>
    <x v="0"/>
  </r>
  <r>
    <s v="3DD.003D7E5794"/>
    <n v="666"/>
    <d v="2023-11-08T00:00:00"/>
    <s v="4400"/>
    <s v="NPT-2023-01-4400"/>
    <s v="SP"/>
    <s v="760"/>
    <n v="76"/>
    <x v="1"/>
    <s v="N"/>
    <s v="N"/>
    <s v="N"/>
    <s v="N"/>
    <s v="Y"/>
    <n v="29"/>
    <s v="LGD"/>
    <m/>
    <s v="LGD"/>
    <n v="1"/>
    <n v="9.9"/>
    <x v="2"/>
    <x v="1"/>
    <m/>
    <x v="1"/>
  </r>
  <r>
    <s v="3DD.003D7E4B86"/>
    <n v="667"/>
    <d v="2023-11-08T00:00:00"/>
    <s v="4401"/>
    <s v="NPT-2023-01-4401"/>
    <s v="SP"/>
    <s v="720"/>
    <n v="72"/>
    <x v="1"/>
    <s v="Y"/>
    <s v="Y"/>
    <s v="N"/>
    <s v="N"/>
    <s v="N"/>
    <m/>
    <s v="LGD"/>
    <m/>
    <s v="LGD"/>
    <n v="1"/>
    <n v="9.9"/>
    <x v="0"/>
    <x v="3"/>
    <m/>
    <x v="0"/>
  </r>
  <r>
    <s v="3DD.003D7E4BB1"/>
    <n v="668"/>
    <d v="2023-11-08T00:00:00"/>
    <s v="4402"/>
    <s v="NPT-2023-01-4402"/>
    <s v="SP"/>
    <s v="740"/>
    <n v="74"/>
    <x v="1"/>
    <s v="N"/>
    <s v="N"/>
    <s v="N"/>
    <s v="N"/>
    <s v="Y"/>
    <n v="29"/>
    <s v="LGD"/>
    <m/>
    <s v="LGD"/>
    <n v="1"/>
    <n v="0.3"/>
    <x v="0"/>
    <x v="1"/>
    <m/>
    <x v="0"/>
  </r>
  <r>
    <s v="3DD.003D7E4A78"/>
    <n v="669"/>
    <d v="2023-11-08T00:00:00"/>
    <s v="4403"/>
    <s v="NPT-2023-01-4403"/>
    <s v="SP"/>
    <s v="800"/>
    <n v="80"/>
    <x v="1"/>
    <s v="N"/>
    <s v="N"/>
    <s v="N"/>
    <s v="N"/>
    <s v="Y"/>
    <n v="29"/>
    <s v="LGD"/>
    <m/>
    <s v="LGD"/>
    <n v="1"/>
    <n v="0.2"/>
    <x v="15"/>
    <x v="0"/>
    <m/>
    <x v="0"/>
  </r>
  <r>
    <s v="3DD.003D7E4BF2"/>
    <n v="670"/>
    <d v="2023-11-08T00:00:00"/>
    <s v="4404"/>
    <s v="NPT-2023-01-4404"/>
    <s v="SP"/>
    <s v="825"/>
    <n v="82.5"/>
    <x v="1"/>
    <s v="N"/>
    <s v="N"/>
    <s v="N"/>
    <s v="N"/>
    <s v="Y"/>
    <n v="29"/>
    <s v="LGD"/>
    <m/>
    <s v="LGD"/>
    <n v="1"/>
    <n v="0.3"/>
    <x v="10"/>
    <x v="0"/>
    <m/>
    <x v="0"/>
  </r>
  <r>
    <s v="3DD.003D7E4C08"/>
    <n v="671"/>
    <d v="2023-11-08T00:00:00"/>
    <s v="4405"/>
    <s v="NPT-2023-01-4405"/>
    <s v="SP"/>
    <s v="935"/>
    <n v="93.5"/>
    <x v="1"/>
    <s v="Y"/>
    <s v="Y"/>
    <s v="N"/>
    <s v="N"/>
    <s v="N"/>
    <m/>
    <s v="LGD"/>
    <m/>
    <s v="LGD"/>
    <n v="1"/>
    <n v="9.9"/>
    <x v="1"/>
    <x v="2"/>
    <m/>
    <x v="0"/>
  </r>
  <r>
    <s v="3DD.003D7E56F6"/>
    <n v="672"/>
    <d v="2023-11-08T00:00:00"/>
    <s v="4406"/>
    <s v="NPT-2023-01-4406"/>
    <s v="SP"/>
    <s v="760"/>
    <n v="76"/>
    <x v="1"/>
    <s v="N"/>
    <s v="N"/>
    <s v="N"/>
    <s v="N"/>
    <s v="Y"/>
    <n v="29"/>
    <s v="LGD"/>
    <m/>
    <s v="LGD"/>
    <n v="1"/>
    <n v="0.3"/>
    <x v="6"/>
    <x v="1"/>
    <m/>
    <x v="0"/>
  </r>
  <r>
    <s v="3DD.003D7E5768"/>
    <n v="673"/>
    <d v="2023-11-08T00:00:00"/>
    <s v="4407"/>
    <s v="NPT-2023-01-4407"/>
    <s v="SP"/>
    <s v="720"/>
    <n v="72"/>
    <x v="1"/>
    <s v="Y"/>
    <s v="Y"/>
    <s v="N"/>
    <s v="N"/>
    <s v="N"/>
    <m/>
    <s v="LGD"/>
    <m/>
    <s v="LGD"/>
    <n v="1"/>
    <n v="9.9"/>
    <x v="0"/>
    <x v="3"/>
    <m/>
    <x v="0"/>
  </r>
  <r>
    <s v="3DD.003D7E4FB5"/>
    <n v="674"/>
    <d v="2023-11-08T00:00:00"/>
    <s v="4408"/>
    <s v="NPT-2023-01-4408"/>
    <s v="SP"/>
    <s v="780"/>
    <n v="78"/>
    <x v="1"/>
    <s v="N"/>
    <s v="N"/>
    <s v="N"/>
    <s v="N"/>
    <s v="Y"/>
    <n v="30"/>
    <s v="LGD"/>
    <m/>
    <s v="LGD"/>
    <n v="1"/>
    <n v="0.3"/>
    <x v="0"/>
    <x v="0"/>
    <m/>
    <x v="0"/>
  </r>
  <r>
    <s v="3DD.003D7E4992"/>
    <n v="675"/>
    <d v="2023-11-08T00:00:00"/>
    <s v="4409"/>
    <s v="NPT-2023-01-4409"/>
    <s v="SP"/>
    <s v="755"/>
    <n v="75.5"/>
    <x v="1"/>
    <s v="N"/>
    <s v="N"/>
    <s v="N"/>
    <s v="N"/>
    <s v="Y"/>
    <n v="30"/>
    <s v="LGD"/>
    <m/>
    <s v="LGD"/>
    <n v="1"/>
    <n v="9.9"/>
    <x v="0"/>
    <x v="1"/>
    <m/>
    <x v="0"/>
  </r>
  <r>
    <s v="3DD.003D7E4BAB"/>
    <n v="676"/>
    <d v="2023-11-08T00:00:00"/>
    <s v="4410"/>
    <s v="NPT-2023-01-4410"/>
    <s v="SP"/>
    <s v="750"/>
    <n v="75"/>
    <x v="1"/>
    <s v="N"/>
    <s v="Y"/>
    <s v="N"/>
    <s v="N"/>
    <s v="N"/>
    <m/>
    <s v="LGD"/>
    <m/>
    <s v="LGD"/>
    <n v="1"/>
    <n v="9.9"/>
    <x v="8"/>
    <x v="1"/>
    <m/>
    <x v="0"/>
  </r>
  <r>
    <s v="3DD.003D7E4F5B"/>
    <n v="677"/>
    <d v="2023-11-08T00:00:00"/>
    <s v="4411"/>
    <s v="NPT-2023-01-4411"/>
    <s v="SP"/>
    <s v="720"/>
    <n v="72"/>
    <x v="1"/>
    <s v="N"/>
    <s v="N"/>
    <s v="N"/>
    <s v="N"/>
    <s v="Y"/>
    <n v="30"/>
    <s v="LGD"/>
    <m/>
    <s v="LGD"/>
    <n v="1"/>
    <n v="9.9"/>
    <x v="1"/>
    <x v="3"/>
    <m/>
    <x v="0"/>
  </r>
  <r>
    <s v="3DD.003D7E542A"/>
    <n v="678"/>
    <d v="2023-11-08T00:00:00"/>
    <s v="4412"/>
    <s v="NPT-2023-01-4412"/>
    <s v="SP"/>
    <s v="850"/>
    <n v="85"/>
    <x v="1"/>
    <s v="N"/>
    <s v="N"/>
    <s v="N"/>
    <s v="N"/>
    <s v="Y"/>
    <n v="30"/>
    <s v="LGD"/>
    <m/>
    <s v="LGD"/>
    <n v="1"/>
    <n v="0.3"/>
    <x v="22"/>
    <x v="4"/>
    <m/>
    <x v="1"/>
  </r>
  <r>
    <s v="3DD.003D7E52F7"/>
    <n v="679"/>
    <d v="2023-11-08T00:00:00"/>
    <s v="4413"/>
    <s v="NPT-2023-01-4413"/>
    <s v="SP"/>
    <s v="710"/>
    <n v="71"/>
    <x v="1"/>
    <s v="N"/>
    <s v="N"/>
    <s v="N"/>
    <s v="N"/>
    <s v="Y"/>
    <n v="30"/>
    <s v="LGD"/>
    <m/>
    <s v="LGD"/>
    <n v="1"/>
    <n v="0.2"/>
    <x v="3"/>
    <x v="3"/>
    <m/>
    <x v="3"/>
  </r>
  <r>
    <s v="3DD.003D7E5325"/>
    <n v="680"/>
    <d v="2023-11-08T00:00:00"/>
    <s v="4414"/>
    <s v="NPT-2023-01-4414"/>
    <s v="SP"/>
    <s v="730"/>
    <n v="73"/>
    <x v="1"/>
    <s v="N"/>
    <s v="N"/>
    <s v="N"/>
    <s v="N"/>
    <s v="Y"/>
    <n v="30"/>
    <s v="LGD"/>
    <m/>
    <s v="LGD"/>
    <n v="1"/>
    <n v="9.9"/>
    <x v="4"/>
    <x v="1"/>
    <m/>
    <x v="3"/>
  </r>
  <r>
    <s v="3DD.003D7E4984"/>
    <n v="681"/>
    <d v="2023-11-08T00:00:00"/>
    <s v="4415"/>
    <s v="NPT-2023-01-4415"/>
    <s v="SP"/>
    <s v="790"/>
    <n v="79"/>
    <x v="1"/>
    <s v="N"/>
    <s v="N"/>
    <s v="N"/>
    <s v="N"/>
    <s v="Y"/>
    <n v="30"/>
    <s v="LGD"/>
    <m/>
    <s v="LGD"/>
    <n v="1"/>
    <n v="9.9"/>
    <x v="4"/>
    <x v="0"/>
    <m/>
    <x v="0"/>
  </r>
  <r>
    <s v="3DD.003D49D5C2"/>
    <n v="682"/>
    <d v="2023-11-08T00:00:00"/>
    <s v="4416"/>
    <s v="NPT-2023-01-4416"/>
    <s v="SP"/>
    <s v="810"/>
    <n v="81"/>
    <x v="1"/>
    <s v="N"/>
    <s v="N"/>
    <s v="N"/>
    <s v="N"/>
    <s v="Y"/>
    <n v="30"/>
    <s v="LGD"/>
    <m/>
    <s v="LGD"/>
    <n v="1"/>
    <n v="0.3"/>
    <x v="6"/>
    <x v="0"/>
    <m/>
    <x v="0"/>
  </r>
  <r>
    <s v="3DD.003D7E49D2"/>
    <n v="683"/>
    <d v="2023-11-08T00:00:00"/>
    <s v="4417"/>
    <s v="NPT-2023-01-4417"/>
    <s v="SP"/>
    <s v="800"/>
    <n v="80"/>
    <x v="1"/>
    <s v="N"/>
    <s v="N"/>
    <s v="N"/>
    <s v="N"/>
    <s v="Y"/>
    <n v="30"/>
    <s v="LGD"/>
    <m/>
    <s v="LGD"/>
    <n v="1"/>
    <n v="9.9"/>
    <x v="2"/>
    <x v="0"/>
    <m/>
    <x v="1"/>
  </r>
  <r>
    <s v="3DD.003D7E5122"/>
    <n v="684"/>
    <d v="2023-11-08T00:00:00"/>
    <s v="4418"/>
    <s v="NPT-2023-01-4418"/>
    <s v="SP"/>
    <s v="900"/>
    <n v="90"/>
    <x v="1"/>
    <s v="N"/>
    <s v="N"/>
    <s v="N"/>
    <s v="N"/>
    <s v="Y"/>
    <n v="30"/>
    <s v="LGD"/>
    <m/>
    <s v="LGD"/>
    <n v="1"/>
    <n v="0.3"/>
    <x v="2"/>
    <x v="5"/>
    <m/>
    <x v="1"/>
  </r>
  <r>
    <s v="3DD.003D7E4BFC"/>
    <n v="685"/>
    <d v="2023-11-08T00:00:00"/>
    <s v="4419"/>
    <s v="NPT-2023-01-4419"/>
    <s v="SP"/>
    <s v="860"/>
    <n v="86"/>
    <x v="1"/>
    <s v="N"/>
    <s v="N"/>
    <s v="N"/>
    <s v="N"/>
    <s v="Y"/>
    <n v="30"/>
    <s v="LGD"/>
    <m/>
    <s v="LGD"/>
    <n v="1"/>
    <n v="0.3"/>
    <x v="4"/>
    <x v="4"/>
    <m/>
    <x v="0"/>
  </r>
  <r>
    <s v="3DD.003D7E4A0C"/>
    <n v="686"/>
    <d v="2023-11-15T00:00:00"/>
    <s v="5001"/>
    <s v="NPT-2023-01-5001"/>
    <s v="SP"/>
    <s v="770"/>
    <n v="77"/>
    <x v="0"/>
    <s v="N"/>
    <s v="N"/>
    <s v="N"/>
    <s v="N"/>
    <s v="Y"/>
    <n v="31"/>
    <s v="LGD"/>
    <m/>
    <s v="LGD"/>
    <n v="1"/>
    <n v="9.9"/>
    <x v="11"/>
    <x v="1"/>
    <m/>
    <x v="0"/>
  </r>
  <r>
    <s v="3DD.003D7E4E11"/>
    <n v="687"/>
    <d v="2023-11-15T00:00:00"/>
    <s v="5002"/>
    <s v="NPT-2023-01-5002"/>
    <s v="SP"/>
    <s v="810"/>
    <n v="81"/>
    <x v="0"/>
    <s v="N"/>
    <s v="N"/>
    <s v="N"/>
    <s v="N"/>
    <s v="Y"/>
    <n v="31"/>
    <s v="LGD"/>
    <m/>
    <s v="LGD"/>
    <n v="1"/>
    <n v="0.3"/>
    <x v="0"/>
    <x v="0"/>
    <m/>
    <x v="0"/>
  </r>
  <r>
    <s v="Lost"/>
    <n v="688"/>
    <d v="2023-11-15T00:00:00"/>
    <s v="5003"/>
    <s v="NPT-2023-01-5003"/>
    <s v="SP"/>
    <s v="820"/>
    <n v="82"/>
    <x v="0"/>
    <s v="N"/>
    <s v="N"/>
    <s v="N"/>
    <s v="N"/>
    <s v="Y"/>
    <n v="31"/>
    <s v="Yes"/>
    <m/>
    <m/>
    <n v="1"/>
    <n v="0.3"/>
    <x v="14"/>
    <x v="0"/>
    <m/>
    <x v="4"/>
  </r>
  <r>
    <s v="3DD.003D7E4F82"/>
    <n v="689"/>
    <d v="2023-11-15T00:00:00"/>
    <s v="5004"/>
    <s v="NPT-2023-01-5004"/>
    <s v="SP"/>
    <s v="860"/>
    <n v="86"/>
    <x v="0"/>
    <s v="N"/>
    <s v="N"/>
    <s v="N"/>
    <s v="N"/>
    <s v="Y"/>
    <n v="31"/>
    <s v="LGD"/>
    <m/>
    <s v="LGD"/>
    <n v="1"/>
    <n v="0.3"/>
    <x v="9"/>
    <x v="4"/>
    <m/>
    <x v="0"/>
  </r>
  <r>
    <s v="3DD.003D7E4F82"/>
    <n v="690"/>
    <d v="2023-11-15T00:00:00"/>
    <s v="5005"/>
    <s v="NPT-2023-01-5005"/>
    <s v="SP"/>
    <s v="790"/>
    <n v="79"/>
    <x v="0"/>
    <s v="N"/>
    <s v="N"/>
    <s v="N"/>
    <s v="N"/>
    <s v="Y"/>
    <n v="31"/>
    <s v="LGD"/>
    <m/>
    <s v="LGD"/>
    <n v="1"/>
    <n v="0.3"/>
    <x v="9"/>
    <x v="0"/>
    <m/>
    <x v="0"/>
  </r>
  <r>
    <s v="3DD.003D7E5118"/>
    <n v="691"/>
    <d v="2023-11-15T00:00:00"/>
    <s v="5006"/>
    <s v="NPT-2023-01-5006"/>
    <s v="SP"/>
    <s v="815"/>
    <n v="81.5"/>
    <x v="0"/>
    <s v="N"/>
    <s v="N"/>
    <s v="N"/>
    <s v="N"/>
    <s v="Y"/>
    <n v="31"/>
    <s v="LGD"/>
    <m/>
    <s v="LGD"/>
    <n v="1"/>
    <n v="9.9"/>
    <x v="4"/>
    <x v="0"/>
    <m/>
    <x v="0"/>
  </r>
  <r>
    <s v="3DD.003D7E5438"/>
    <n v="692"/>
    <d v="2023-11-15T00:00:00"/>
    <s v="5007"/>
    <s v="NPT-2023-01-5007"/>
    <s v="SP"/>
    <s v="795"/>
    <n v="79.5"/>
    <x v="0"/>
    <s v="N"/>
    <s v="N"/>
    <s v="N"/>
    <s v="N"/>
    <s v="Y"/>
    <n v="31"/>
    <s v="LGD"/>
    <m/>
    <s v="LGD"/>
    <n v="1"/>
    <n v="9.9"/>
    <x v="0"/>
    <x v="0"/>
    <m/>
    <x v="0"/>
  </r>
  <r>
    <s v="3DD.003D7E541D"/>
    <n v="693"/>
    <d v="2023-11-15T00:00:00"/>
    <s v="5008"/>
    <s v="NPT-2023-01-5008"/>
    <s v="SP"/>
    <s v="828"/>
    <n v="82.8"/>
    <x v="0"/>
    <s v="N"/>
    <s v="Y"/>
    <s v="N"/>
    <s v="N"/>
    <s v="N"/>
    <m/>
    <s v="LGD"/>
    <m/>
    <s v="LGD"/>
    <n v="1"/>
    <n v="9.9"/>
    <x v="19"/>
    <x v="0"/>
    <m/>
    <x v="1"/>
  </r>
  <r>
    <s v="3DD.003D7E545C"/>
    <n v="694"/>
    <d v="2023-11-15T00:00:00"/>
    <s v="5009"/>
    <s v="NPT-2023-01-5009"/>
    <s v="SP"/>
    <s v="820"/>
    <n v="82"/>
    <x v="0"/>
    <s v="Y"/>
    <s v="Y"/>
    <s v="N"/>
    <s v="N"/>
    <s v="N"/>
    <m/>
    <s v="LGD"/>
    <m/>
    <s v="LGD"/>
    <n v="1"/>
    <n v="9.9"/>
    <x v="6"/>
    <x v="0"/>
    <m/>
    <x v="0"/>
  </r>
  <r>
    <s v="3DD.003D7E511B"/>
    <n v="695"/>
    <d v="2023-11-15T00:00:00"/>
    <s v="5010"/>
    <s v="NPT-2023-01-5010"/>
    <s v="SP"/>
    <s v="810"/>
    <n v="81"/>
    <x v="0"/>
    <s v="N"/>
    <s v="N"/>
    <s v="N"/>
    <s v="N"/>
    <s v="Y"/>
    <n v="31"/>
    <s v="LGD"/>
    <m/>
    <s v="LGD"/>
    <n v="1"/>
    <n v="0.3"/>
    <x v="0"/>
    <x v="0"/>
    <m/>
    <x v="0"/>
  </r>
  <r>
    <s v="3DD.003D7E544B"/>
    <n v="696"/>
    <d v="2023-11-15T00:00:00"/>
    <s v="5011"/>
    <s v="NPT-2023-01-5011"/>
    <s v="SP"/>
    <s v="800"/>
    <n v="80"/>
    <x v="0"/>
    <s v="N"/>
    <s v="N"/>
    <s v="N"/>
    <s v="N"/>
    <s v="Y"/>
    <n v="31"/>
    <s v="LGD"/>
    <m/>
    <s v="LGD"/>
    <n v="1"/>
    <n v="0.3"/>
    <x v="7"/>
    <x v="0"/>
    <m/>
    <x v="0"/>
  </r>
  <r>
    <s v="3DD.003D7E4D6B"/>
    <n v="697"/>
    <d v="2023-11-15T00:00:00"/>
    <s v="5012"/>
    <s v="NPT-2023-01-5012"/>
    <s v="SP"/>
    <s v="770"/>
    <n v="77"/>
    <x v="0"/>
    <s v="N"/>
    <s v="N"/>
    <s v="N"/>
    <s v="N"/>
    <s v="Y"/>
    <n v="31"/>
    <s v="LGD"/>
    <m/>
    <s v="LGD"/>
    <n v="1"/>
    <n v="0.3"/>
    <x v="0"/>
    <x v="1"/>
    <m/>
    <x v="0"/>
  </r>
  <r>
    <s v="3DD.003D7E499E"/>
    <n v="698"/>
    <d v="2023-11-15T00:00:00"/>
    <s v="5013"/>
    <s v="NPT-2023-01-5013"/>
    <s v="SP"/>
    <s v="855"/>
    <n v="85.5"/>
    <x v="0"/>
    <s v="N"/>
    <s v="N"/>
    <s v="N"/>
    <s v="N"/>
    <s v="Y"/>
    <n v="31"/>
    <s v="LGD"/>
    <m/>
    <s v="LGD"/>
    <n v="1"/>
    <n v="0.3"/>
    <x v="0"/>
    <x v="4"/>
    <m/>
    <x v="0"/>
  </r>
  <r>
    <s v="3DD.003D7E4BDD"/>
    <n v="699"/>
    <d v="2023-11-15T00:00:00"/>
    <s v="5014"/>
    <s v="NPT-2023-01-5014"/>
    <s v="SP"/>
    <s v="770"/>
    <n v="77"/>
    <x v="0"/>
    <s v="N"/>
    <s v="N"/>
    <s v="N"/>
    <s v="N"/>
    <s v="Y"/>
    <n v="31"/>
    <s v="LGD"/>
    <m/>
    <s v="LGD"/>
    <n v="1"/>
    <n v="0.3"/>
    <x v="4"/>
    <x v="1"/>
    <m/>
    <x v="0"/>
  </r>
  <r>
    <s v="3DD.003D7E50FB"/>
    <n v="700"/>
    <d v="2023-11-15T00:00:00"/>
    <s v="5015"/>
    <s v="NPT-2023-01-5015"/>
    <s v="SP"/>
    <s v="830"/>
    <n v="83"/>
    <x v="0"/>
    <s v="N"/>
    <s v="N"/>
    <s v="N"/>
    <s v="N"/>
    <s v="Y"/>
    <n v="31"/>
    <s v="LGD"/>
    <m/>
    <s v="LGD"/>
    <n v="1"/>
    <n v="0.3"/>
    <x v="0"/>
    <x v="4"/>
    <m/>
    <x v="0"/>
  </r>
  <r>
    <s v="3DD.003D7E49BC"/>
    <n v="701"/>
    <d v="2023-11-15T00:00:00"/>
    <s v="5016"/>
    <s v="NPT-2023-01-5016"/>
    <s v="SP"/>
    <s v="800"/>
    <n v="80"/>
    <x v="0"/>
    <s v="N"/>
    <s v="Y"/>
    <s v="N"/>
    <s v="N"/>
    <s v="N"/>
    <m/>
    <s v="LGD"/>
    <m/>
    <s v="LGD"/>
    <n v="1"/>
    <n v="9.9"/>
    <x v="6"/>
    <x v="0"/>
    <m/>
    <x v="0"/>
  </r>
  <r>
    <s v="3DD.003D7E494E"/>
    <n v="702"/>
    <d v="2023-11-15T00:00:00"/>
    <s v="5017"/>
    <s v="NPT-2023-01-5017"/>
    <s v="SP"/>
    <s v="810"/>
    <n v="81"/>
    <x v="0"/>
    <s v="N"/>
    <s v="N"/>
    <s v="N"/>
    <s v="N"/>
    <s v="Y"/>
    <n v="31"/>
    <s v="LGD"/>
    <m/>
    <s v="LGD"/>
    <n v="1"/>
    <n v="0.3"/>
    <x v="0"/>
    <x v="0"/>
    <m/>
    <x v="0"/>
  </r>
  <r>
    <s v="3DD.003D7E4EDB"/>
    <n v="703"/>
    <d v="2023-11-15T00:00:00"/>
    <s v="5018"/>
    <s v="NPT-2023-01-5018"/>
    <s v="SP"/>
    <s v="885"/>
    <n v="88.5"/>
    <x v="0"/>
    <s v="N"/>
    <s v="N"/>
    <s v="N"/>
    <s v="N"/>
    <s v="Y"/>
    <n v="31"/>
    <s v="LGD"/>
    <m/>
    <s v="LGD"/>
    <n v="1"/>
    <n v="0.4"/>
    <x v="2"/>
    <x v="5"/>
    <m/>
    <x v="1"/>
  </r>
  <r>
    <s v="3DD.003D7E496C"/>
    <n v="704"/>
    <d v="2023-11-15T00:00:00"/>
    <s v="5019"/>
    <s v="NPT-2023-01-5019"/>
    <s v="SP"/>
    <s v="730"/>
    <n v="73"/>
    <x v="0"/>
    <s v="N"/>
    <s v="N"/>
    <s v="N"/>
    <s v="N"/>
    <s v="Y"/>
    <n v="31"/>
    <s v="LGD"/>
    <m/>
    <s v="LGD"/>
    <n v="1"/>
    <n v="0.3"/>
    <x v="4"/>
    <x v="1"/>
    <m/>
    <x v="0"/>
  </r>
  <r>
    <s v="3DD.003D7E5151"/>
    <n v="705"/>
    <d v="2023-11-15T00:00:00"/>
    <s v="5020"/>
    <s v="NPT-2023-01-5020"/>
    <s v="SP"/>
    <s v="800"/>
    <n v="80"/>
    <x v="0"/>
    <s v="N"/>
    <s v="N"/>
    <s v="N"/>
    <s v="N"/>
    <s v="Y"/>
    <n v="31"/>
    <s v="LGD"/>
    <m/>
    <s v="LGD"/>
    <n v="1"/>
    <n v="0.3"/>
    <x v="17"/>
    <x v="0"/>
    <m/>
    <x v="0"/>
  </r>
  <r>
    <s v="3DD.003D49F81D"/>
    <n v="706"/>
    <d v="2023-11-15T00:00:00"/>
    <s v="5021"/>
    <s v="NPT-2023-01-5021"/>
    <s v="SP"/>
    <s v="740"/>
    <n v="74"/>
    <x v="0"/>
    <s v="N"/>
    <s v="N"/>
    <s v="N"/>
    <s v="N"/>
    <s v="Y"/>
    <n v="31"/>
    <s v="LGD"/>
    <m/>
    <s v="LGD"/>
    <n v="1"/>
    <n v="0.3"/>
    <x v="6"/>
    <x v="1"/>
    <m/>
    <x v="0"/>
  </r>
  <r>
    <s v="3DD.003D7E4E13"/>
    <n v="707"/>
    <d v="2023-11-15T00:00:00"/>
    <s v="5022"/>
    <s v="NPT-2023-01-5022"/>
    <s v="SP"/>
    <s v="835"/>
    <n v="83.5"/>
    <x v="0"/>
    <s v="N"/>
    <s v="N"/>
    <s v="N"/>
    <s v="N"/>
    <s v="Y"/>
    <n v="31"/>
    <s v="LGD"/>
    <m/>
    <s v="LGD"/>
    <n v="1"/>
    <n v="0.3"/>
    <x v="2"/>
    <x v="4"/>
    <m/>
    <x v="1"/>
  </r>
  <r>
    <s v="3DD.003D7E544E"/>
    <n v="708"/>
    <d v="2023-11-15T00:00:00"/>
    <s v="5023"/>
    <s v="NPT-2023-01-5023"/>
    <s v="SP"/>
    <s v="825"/>
    <n v="82.5"/>
    <x v="0"/>
    <s v="N"/>
    <s v="N"/>
    <s v="N"/>
    <s v="N"/>
    <s v="Y"/>
    <n v="31"/>
    <s v="LGD"/>
    <m/>
    <s v="LGD"/>
    <n v="1"/>
    <n v="0.3"/>
    <x v="0"/>
    <x v="0"/>
    <m/>
    <x v="0"/>
  </r>
  <r>
    <s v="3DD.003D7E4D3D"/>
    <n v="709"/>
    <d v="2023-11-15T00:00:00"/>
    <s v="5024"/>
    <s v="NPT-2023-01-5024"/>
    <s v="SP"/>
    <s v="805"/>
    <n v="80.5"/>
    <x v="0"/>
    <s v="N"/>
    <s v="N"/>
    <s v="N"/>
    <s v="N"/>
    <s v="Y"/>
    <n v="32"/>
    <s v="LGD"/>
    <m/>
    <s v="LGD"/>
    <n v="1"/>
    <n v="0.3"/>
    <x v="4"/>
    <x v="0"/>
    <m/>
    <x v="0"/>
  </r>
  <r>
    <s v="3DD.003D7E4969"/>
    <n v="710"/>
    <d v="2023-11-15T00:00:00"/>
    <s v="5025"/>
    <s v="NPT-2023-01-5025"/>
    <s v="SP"/>
    <s v="810"/>
    <n v="81"/>
    <x v="0"/>
    <s v="N"/>
    <s v="N"/>
    <s v="N"/>
    <s v="N"/>
    <s v="Y"/>
    <n v="32"/>
    <s v="LGD"/>
    <m/>
    <s v="LGD"/>
    <n v="1"/>
    <n v="0.4"/>
    <x v="4"/>
    <x v="0"/>
    <m/>
    <x v="2"/>
  </r>
  <r>
    <s v="3DD.003D7E4BD0"/>
    <n v="711"/>
    <d v="2023-11-15T00:00:00"/>
    <s v="5026"/>
    <s v="NPT-2023-01-5026"/>
    <s v="SP"/>
    <s v="710"/>
    <n v="71"/>
    <x v="0"/>
    <s v="N"/>
    <s v="N"/>
    <s v="N"/>
    <s v="N"/>
    <s v="Y"/>
    <n v="32"/>
    <s v="LGD"/>
    <m/>
    <s v="LGD"/>
    <n v="1"/>
    <n v="0.2"/>
    <x v="2"/>
    <x v="3"/>
    <m/>
    <x v="1"/>
  </r>
  <r>
    <s v="3DD.003D7E5105"/>
    <n v="712"/>
    <d v="2023-11-15T00:00:00"/>
    <s v="5027"/>
    <s v="NPT-2023-01-5027"/>
    <s v="SP"/>
    <s v="880"/>
    <n v="88"/>
    <x v="0"/>
    <s v="N"/>
    <s v="N"/>
    <s v="N"/>
    <s v="N"/>
    <s v="Y"/>
    <n v="32"/>
    <s v="LGD"/>
    <m/>
    <s v="LGD"/>
    <n v="1"/>
    <n v="0.4"/>
    <x v="2"/>
    <x v="5"/>
    <m/>
    <x v="1"/>
  </r>
  <r>
    <s v="3DD.003D7E49AA"/>
    <n v="713"/>
    <d v="2023-11-15T00:00:00"/>
    <s v="5028"/>
    <s v="NPT-2023-01-5028"/>
    <s v="SP"/>
    <s v="820"/>
    <n v="82"/>
    <x v="0"/>
    <s v="N"/>
    <s v="N"/>
    <s v="N"/>
    <s v="N"/>
    <s v="Y"/>
    <n v="32"/>
    <s v="LGD"/>
    <m/>
    <s v="LGD"/>
    <n v="1"/>
    <n v="0.3"/>
    <x v="0"/>
    <x v="0"/>
    <m/>
    <x v="0"/>
  </r>
  <r>
    <s v="3DD.003D7E4EA3"/>
    <n v="714"/>
    <d v="2023-11-15T00:00:00"/>
    <s v="5029"/>
    <s v="NPT-2023-01-5029"/>
    <s v="SP"/>
    <s v="770"/>
    <n v="77"/>
    <x v="0"/>
    <s v="N"/>
    <s v="N"/>
    <s v="N"/>
    <s v="N"/>
    <s v="Y"/>
    <n v="32"/>
    <s v="LGD"/>
    <m/>
    <s v="LGD"/>
    <n v="1"/>
    <n v="0.3"/>
    <x v="0"/>
    <x v="1"/>
    <m/>
    <x v="0"/>
  </r>
  <r>
    <s v="3DD.003D7E49EA"/>
    <n v="715"/>
    <d v="2023-11-15T00:00:00"/>
    <s v="5030"/>
    <s v="NPT-2023-01-5030"/>
    <s v="SP"/>
    <s v="825"/>
    <n v="82.5"/>
    <x v="0"/>
    <s v="N"/>
    <s v="N"/>
    <s v="N"/>
    <s v="N"/>
    <s v="Y"/>
    <n v="32"/>
    <s v="LGD"/>
    <m/>
    <s v="LGD"/>
    <n v="1"/>
    <n v="0.3"/>
    <x v="6"/>
    <x v="0"/>
    <m/>
    <x v="0"/>
  </r>
  <r>
    <s v="3DD.003D7E56DF"/>
    <n v="716"/>
    <d v="2023-11-15T00:00:00"/>
    <s v="5031"/>
    <s v="NPT-2023-01-5031"/>
    <s v="SP"/>
    <s v="730"/>
    <n v="73"/>
    <x v="0"/>
    <s v="N"/>
    <s v="N"/>
    <s v="N"/>
    <s v="N"/>
    <s v="Y"/>
    <n v="32"/>
    <s v="LGD"/>
    <m/>
    <s v="LGD"/>
    <n v="1"/>
    <n v="0.3"/>
    <x v="18"/>
    <x v="1"/>
    <m/>
    <x v="1"/>
  </r>
  <r>
    <s v="3DD.003D7E4A50"/>
    <n v="717"/>
    <d v="2023-11-15T00:00:00"/>
    <s v="5032"/>
    <s v="NPT-2023-01-5032"/>
    <s v="SP"/>
    <s v="830"/>
    <n v="83"/>
    <x v="0"/>
    <s v="N"/>
    <s v="N"/>
    <s v="N"/>
    <s v="N"/>
    <s v="Y"/>
    <n v="32"/>
    <s v="LGD"/>
    <m/>
    <s v="LGD"/>
    <n v="1"/>
    <n v="0.3"/>
    <x v="0"/>
    <x v="4"/>
    <m/>
    <x v="0"/>
  </r>
  <r>
    <s v="3DD.003D7E4F98"/>
    <n v="718"/>
    <d v="2023-11-15T00:00:00"/>
    <s v="5033"/>
    <s v="NPT-2023-01-5033"/>
    <s v="SP"/>
    <s v="825"/>
    <n v="82.5"/>
    <x v="0"/>
    <s v="N"/>
    <s v="N"/>
    <s v="N"/>
    <s v="N"/>
    <s v="Y"/>
    <n v="32"/>
    <s v="LGD"/>
    <m/>
    <s v="LGD"/>
    <n v="1"/>
    <n v="9.9"/>
    <x v="0"/>
    <x v="0"/>
    <m/>
    <x v="0"/>
  </r>
  <r>
    <s v="3DD.003D7E5140"/>
    <n v="719"/>
    <d v="2023-11-15T00:00:00"/>
    <s v="5034"/>
    <s v="NPT-2023-01-5034"/>
    <s v="SP"/>
    <s v="875"/>
    <n v="87.5"/>
    <x v="0"/>
    <s v="Y"/>
    <s v="Y"/>
    <s v="N"/>
    <s v="N"/>
    <s v="N"/>
    <m/>
    <s v="LGD"/>
    <m/>
    <s v="LGD"/>
    <n v="1"/>
    <n v="9.9"/>
    <x v="11"/>
    <x v="4"/>
    <m/>
    <x v="2"/>
  </r>
  <r>
    <s v="3DD.003D7E4F50"/>
    <n v="720"/>
    <d v="2023-11-15T00:00:00"/>
    <s v="5035"/>
    <s v="NPT-2023-01-5035"/>
    <s v="SP"/>
    <s v="820"/>
    <n v="82"/>
    <x v="0"/>
    <s v="N"/>
    <s v="N"/>
    <s v="N"/>
    <s v="N"/>
    <s v="Y"/>
    <n v="32"/>
    <s v="LGD"/>
    <m/>
    <s v="LGD"/>
    <n v="1"/>
    <n v="0.3"/>
    <x v="9"/>
    <x v="0"/>
    <m/>
    <x v="0"/>
  </r>
  <r>
    <s v="3DD.003D7E48CA"/>
    <n v="721"/>
    <d v="2023-11-15T00:00:00"/>
    <s v="5036"/>
    <s v="NPT-2023-01-5036"/>
    <s v="SP"/>
    <s v="745"/>
    <n v="74.5"/>
    <x v="0"/>
    <s v="N"/>
    <s v="N"/>
    <s v="N"/>
    <s v="N"/>
    <s v="Y"/>
    <n v="32"/>
    <s v="LGD"/>
    <m/>
    <s v="LGD"/>
    <n v="1"/>
    <n v="0.3"/>
    <x v="5"/>
    <x v="1"/>
    <m/>
    <x v="0"/>
  </r>
  <r>
    <s v="3DD.003D7E5112"/>
    <n v="722"/>
    <d v="2023-11-15T00:00:00"/>
    <s v="5037"/>
    <s v="NPT-2023-01-5037"/>
    <s v="SP"/>
    <s v="840"/>
    <n v="84"/>
    <x v="0"/>
    <s v="N"/>
    <s v="N"/>
    <s v="N"/>
    <s v="N"/>
    <s v="Y"/>
    <n v="32"/>
    <s v="LGD"/>
    <m/>
    <s v="LGD"/>
    <n v="1"/>
    <n v="0.3"/>
    <x v="5"/>
    <x v="4"/>
    <m/>
    <x v="0"/>
  </r>
  <r>
    <s v="3DD.003D7E4928"/>
    <n v="723"/>
    <d v="2023-11-15T00:00:00"/>
    <s v="5038"/>
    <s v="NPT-2023-01-5038"/>
    <s v="SP"/>
    <s v="790"/>
    <n v="79"/>
    <x v="0"/>
    <s v="N"/>
    <s v="N"/>
    <s v="N"/>
    <s v="N"/>
    <s v="Y"/>
    <n v="32"/>
    <s v="LGD"/>
    <m/>
    <s v="LGD"/>
    <n v="1"/>
    <n v="0.3"/>
    <x v="5"/>
    <x v="0"/>
    <m/>
    <x v="0"/>
  </r>
  <r>
    <s v="3DD.003D7E49A8"/>
    <n v="724"/>
    <d v="2023-11-15T00:00:00"/>
    <s v="5039"/>
    <s v="NPT-2023-01-5039"/>
    <s v="SP"/>
    <s v="830"/>
    <n v="83"/>
    <x v="0"/>
    <s v="N"/>
    <s v="N"/>
    <s v="N"/>
    <s v="N"/>
    <s v="Y"/>
    <n v="32"/>
    <s v="LGD"/>
    <m/>
    <s v="LGD"/>
    <n v="1"/>
    <n v="0.3"/>
    <x v="6"/>
    <x v="4"/>
    <m/>
    <x v="0"/>
  </r>
  <r>
    <s v="3DD.003D7E4E4B"/>
    <n v="725"/>
    <d v="2023-11-15T00:00:00"/>
    <s v="5040"/>
    <s v="NPT-2023-01-5040"/>
    <s v="SP"/>
    <s v="750"/>
    <n v="75"/>
    <x v="0"/>
    <s v="N"/>
    <s v="N"/>
    <s v="N"/>
    <s v="N"/>
    <s v="Y"/>
    <n v="32"/>
    <s v="LGD"/>
    <m/>
    <s v="LGD"/>
    <n v="1"/>
    <n v="0.3"/>
    <x v="6"/>
    <x v="1"/>
    <m/>
    <x v="0"/>
  </r>
  <r>
    <s v="3DD.003D7E4665"/>
    <n v="726"/>
    <d v="2023-11-15T00:00:00"/>
    <s v="5041"/>
    <s v="NPT-2023-01-5041"/>
    <s v="SP"/>
    <s v="780"/>
    <n v="78"/>
    <x v="0"/>
    <s v="N"/>
    <s v="N"/>
    <s v="N"/>
    <s v="N"/>
    <s v="Y"/>
    <n v="32"/>
    <s v="LGD"/>
    <m/>
    <s v="LGD"/>
    <n v="1"/>
    <n v="0.3"/>
    <x v="2"/>
    <x v="0"/>
    <m/>
    <x v="1"/>
  </r>
  <r>
    <s v="3DD.003D7E4E27"/>
    <n v="727"/>
    <d v="2023-11-15T00:00:00"/>
    <s v="5042"/>
    <s v="NPT-2023-01-5042"/>
    <s v="SP"/>
    <s v="830"/>
    <n v="83"/>
    <x v="0"/>
    <s v="N"/>
    <s v="N"/>
    <s v="N"/>
    <s v="N"/>
    <s v="Y"/>
    <n v="32"/>
    <s v="LGD"/>
    <m/>
    <s v="LGD"/>
    <n v="1"/>
    <n v="0.3"/>
    <x v="2"/>
    <x v="4"/>
    <m/>
    <x v="1"/>
  </r>
  <r>
    <s v="3DD.003D7E465C"/>
    <n v="728"/>
    <d v="2023-11-15T00:00:00"/>
    <s v="5043"/>
    <s v="NPT-2023-01-5043"/>
    <s v="SP"/>
    <s v="755"/>
    <n v="75.5"/>
    <x v="0"/>
    <s v="N"/>
    <s v="N"/>
    <s v="N"/>
    <s v="N"/>
    <s v="Y"/>
    <n v="32"/>
    <s v="LGD"/>
    <m/>
    <s v="LGD"/>
    <n v="1"/>
    <n v="0.3"/>
    <x v="0"/>
    <x v="1"/>
    <m/>
    <x v="0"/>
  </r>
  <r>
    <s v="3DD.003D7E4F6C"/>
    <n v="729"/>
    <d v="2023-11-15T00:00:00"/>
    <s v="5044"/>
    <s v="NPT-2023-01-5044"/>
    <s v="SP"/>
    <s v="770"/>
    <n v="77"/>
    <x v="0"/>
    <s v="N"/>
    <s v="N"/>
    <s v="N"/>
    <s v="N"/>
    <s v="Y"/>
    <n v="32"/>
    <s v="LGD"/>
    <m/>
    <s v="LGD"/>
    <n v="1"/>
    <n v="0.3"/>
    <x v="5"/>
    <x v="1"/>
    <m/>
    <x v="0"/>
  </r>
  <r>
    <s v="3DD.003D7E5423"/>
    <n v="730"/>
    <d v="2023-11-15T00:00:00"/>
    <s v="5045"/>
    <s v="NPT-2023-01-5045"/>
    <s v="SP"/>
    <s v="825"/>
    <n v="82.5"/>
    <x v="0"/>
    <s v="N"/>
    <s v="N"/>
    <s v="N"/>
    <s v="N"/>
    <s v="Y"/>
    <n v="33"/>
    <s v="LGD"/>
    <m/>
    <s v="LGD"/>
    <n v="1"/>
    <n v="0.3"/>
    <x v="22"/>
    <x v="0"/>
    <m/>
    <x v="1"/>
  </r>
  <r>
    <s v="3DD.003D7E4D1E"/>
    <n v="731"/>
    <d v="2023-11-15T00:00:00"/>
    <s v="5046"/>
    <s v="NPT-2023-01-5046"/>
    <s v="SP"/>
    <s v="810"/>
    <n v="81"/>
    <x v="0"/>
    <s v="N"/>
    <s v="N"/>
    <s v="N"/>
    <s v="N"/>
    <s v="Y"/>
    <n v="33"/>
    <s v="LGD"/>
    <m/>
    <s v="LGD"/>
    <n v="1"/>
    <n v="9.9"/>
    <x v="18"/>
    <x v="0"/>
    <m/>
    <x v="1"/>
  </r>
  <r>
    <s v="3DD.003D7E4BA1"/>
    <n v="732"/>
    <d v="2023-11-15T00:00:00"/>
    <s v="5047"/>
    <s v="NPT-2023-01-5047"/>
    <s v="SP"/>
    <s v="880"/>
    <n v="88"/>
    <x v="0"/>
    <s v="N"/>
    <s v="N"/>
    <s v="N"/>
    <s v="N"/>
    <s v="Y"/>
    <n v="33"/>
    <s v="LGD"/>
    <m/>
    <s v="LGD"/>
    <n v="1"/>
    <n v="9.9"/>
    <x v="15"/>
    <x v="5"/>
    <m/>
    <x v="2"/>
  </r>
  <r>
    <s v="3DD.003D7E511E"/>
    <n v="733"/>
    <d v="2023-11-15T00:00:00"/>
    <s v="5048"/>
    <s v="NPT-2023-01-5048"/>
    <s v="SP"/>
    <s v="810"/>
    <n v="81"/>
    <x v="0"/>
    <s v="N"/>
    <s v="N"/>
    <s v="N"/>
    <s v="N"/>
    <s v="Y"/>
    <n v="33"/>
    <s v="LGD"/>
    <m/>
    <s v="LGD"/>
    <n v="1"/>
    <n v="0.3"/>
    <x v="0"/>
    <x v="0"/>
    <m/>
    <x v="0"/>
  </r>
  <r>
    <s v="3DD.003D7E4BBC"/>
    <n v="734"/>
    <d v="2023-11-15T00:00:00"/>
    <s v="5049"/>
    <s v="NPT-2023-01-5049"/>
    <s v="SP"/>
    <s v="760"/>
    <n v="76"/>
    <x v="0"/>
    <s v="N"/>
    <s v="N"/>
    <s v="N"/>
    <s v="N"/>
    <s v="Y"/>
    <n v="33"/>
    <s v="LGD"/>
    <m/>
    <s v="LGD"/>
    <n v="1"/>
    <n v="0.3"/>
    <x v="0"/>
    <x v="1"/>
    <m/>
    <x v="0"/>
  </r>
  <r>
    <s v="3DD.003D7E462A"/>
    <n v="735"/>
    <d v="2023-11-15T00:00:00"/>
    <s v="5050"/>
    <s v="NPT-2023-01-5050"/>
    <s v="SP"/>
    <s v="800"/>
    <n v="80"/>
    <x v="0"/>
    <s v="N"/>
    <s v="N"/>
    <s v="N"/>
    <s v="N"/>
    <s v="Y"/>
    <n v="33"/>
    <s v="LGD"/>
    <m/>
    <s v="LGD"/>
    <n v="1"/>
    <n v="0.3"/>
    <x v="9"/>
    <x v="0"/>
    <m/>
    <x v="0"/>
  </r>
  <r>
    <s v="3DD.003D7E4B82"/>
    <n v="736"/>
    <d v="2023-11-15T00:00:00"/>
    <s v="5051"/>
    <s v="NPT-2023-01-5051"/>
    <s v="SP"/>
    <s v="770"/>
    <n v="77"/>
    <x v="0"/>
    <s v="N"/>
    <s v="N"/>
    <s v="N"/>
    <s v="N"/>
    <s v="Y"/>
    <n v="33"/>
    <s v="LGD"/>
    <m/>
    <s v="LGD"/>
    <n v="1"/>
    <n v="0.3"/>
    <x v="2"/>
    <x v="1"/>
    <m/>
    <x v="1"/>
  </r>
  <r>
    <s v="3DD.003D7E5154"/>
    <n v="737"/>
    <d v="2023-11-15T00:00:00"/>
    <s v="5052"/>
    <s v="NPT-2023-01-5052"/>
    <s v="SP"/>
    <s v="835"/>
    <n v="83.5"/>
    <x v="0"/>
    <s v="N"/>
    <s v="N"/>
    <s v="N"/>
    <s v="N"/>
    <s v="Y"/>
    <n v="33"/>
    <s v="LGD"/>
    <m/>
    <s v="LGD"/>
    <n v="1"/>
    <n v="0.3"/>
    <x v="0"/>
    <x v="4"/>
    <m/>
    <x v="0"/>
  </r>
  <r>
    <s v="3DD.003D7E4653"/>
    <n v="738"/>
    <d v="2023-11-15T00:00:00"/>
    <s v="5053"/>
    <s v="NPT-2023-01-5053"/>
    <s v="SP"/>
    <s v="780"/>
    <n v="78"/>
    <x v="0"/>
    <s v="N"/>
    <s v="N"/>
    <s v="N"/>
    <s v="N"/>
    <s v="Y"/>
    <n v="33"/>
    <s v="LGD"/>
    <m/>
    <s v="LGD"/>
    <n v="1"/>
    <n v="0.3"/>
    <x v="2"/>
    <x v="0"/>
    <m/>
    <x v="1"/>
  </r>
  <r>
    <s v="3DD.003D7E5104"/>
    <n v="739"/>
    <d v="2023-11-15T00:00:00"/>
    <s v="5054"/>
    <s v="NPT-2023-01-5054"/>
    <s v="SP"/>
    <s v="845"/>
    <n v="84.5"/>
    <x v="0"/>
    <s v="N"/>
    <s v="N"/>
    <s v="N"/>
    <s v="N"/>
    <s v="Y"/>
    <n v="33"/>
    <s v="LGD"/>
    <m/>
    <s v="LGD"/>
    <n v="1"/>
    <n v="0.4"/>
    <x v="0"/>
    <x v="4"/>
    <m/>
    <x v="0"/>
  </r>
  <r>
    <s v="3DD.003D7E4B93"/>
    <n v="740"/>
    <d v="2023-11-15T00:00:00"/>
    <s v="5055"/>
    <s v="NPT-2023-01-5055"/>
    <s v="SP"/>
    <s v="850"/>
    <n v="85"/>
    <x v="0"/>
    <s v="N"/>
    <s v="N"/>
    <s v="N"/>
    <s v="N"/>
    <s v="Y"/>
    <n v="33"/>
    <s v="LGD"/>
    <m/>
    <s v="LGD"/>
    <n v="1"/>
    <n v="0.3"/>
    <x v="1"/>
    <x v="4"/>
    <m/>
    <x v="0"/>
  </r>
  <r>
    <s v="3DD.003D7E514A"/>
    <n v="741"/>
    <d v="2023-11-15T00:00:00"/>
    <s v="5056"/>
    <s v="NPT-2023-01-5056"/>
    <s v="SP"/>
    <s v="820"/>
    <n v="82"/>
    <x v="0"/>
    <s v="N"/>
    <s v="N"/>
    <s v="N"/>
    <s v="N"/>
    <s v="Y"/>
    <n v="33"/>
    <s v="LGD"/>
    <m/>
    <s v="LGD"/>
    <n v="1"/>
    <n v="0.3"/>
    <x v="0"/>
    <x v="0"/>
    <m/>
    <x v="0"/>
  </r>
  <r>
    <s v="3DD.003D7E4EE6"/>
    <n v="742"/>
    <d v="2023-11-15T00:00:00"/>
    <s v="5057"/>
    <s v="NPT-2023-01-5057"/>
    <s v="SP"/>
    <s v="790"/>
    <n v="79"/>
    <x v="0"/>
    <s v="N"/>
    <s v="N"/>
    <s v="N"/>
    <s v="N"/>
    <s v="Y"/>
    <n v="33"/>
    <s v="LGD"/>
    <m/>
    <s v="LGD"/>
    <n v="1"/>
    <n v="0.3"/>
    <x v="9"/>
    <x v="0"/>
    <m/>
    <x v="0"/>
  </r>
  <r>
    <s v="3DD.003D7E4609"/>
    <n v="743"/>
    <d v="2023-11-15T00:00:00"/>
    <s v="5058"/>
    <s v="NPT-2023-01-5058"/>
    <s v="SP"/>
    <s v="755"/>
    <n v="75.5"/>
    <x v="0"/>
    <s v="Y"/>
    <s v="Y"/>
    <s v="N"/>
    <s v="N"/>
    <s v="N"/>
    <m/>
    <s v="LGD"/>
    <m/>
    <s v="LGD"/>
    <n v="1"/>
    <n v="9.9"/>
    <x v="11"/>
    <x v="1"/>
    <m/>
    <x v="2"/>
  </r>
  <r>
    <s v="3DD.003D7E4B22"/>
    <n v="744"/>
    <d v="2023-11-15T00:00:00"/>
    <s v="5059"/>
    <s v="NPT-2023-01-5059"/>
    <s v="SP"/>
    <s v="830"/>
    <n v="83"/>
    <x v="0"/>
    <s v="Y"/>
    <s v="Y"/>
    <s v="N"/>
    <s v="N"/>
    <s v="N"/>
    <m/>
    <s v="LGD"/>
    <m/>
    <s v="LGD"/>
    <n v="1"/>
    <n v="9.9"/>
    <x v="12"/>
    <x v="4"/>
    <m/>
    <x v="0"/>
  </r>
  <r>
    <s v="3DD.003D7E4B2B"/>
    <n v="745"/>
    <d v="2023-11-15T00:00:00"/>
    <s v="5060"/>
    <s v="NPT-2023-01-5060"/>
    <s v="SP"/>
    <s v="825"/>
    <n v="82.5"/>
    <x v="0"/>
    <s v="N"/>
    <s v="N"/>
    <s v="N"/>
    <s v="N"/>
    <s v="Y"/>
    <n v="33"/>
    <s v="LGD"/>
    <m/>
    <s v="LGD"/>
    <n v="1"/>
    <n v="0.3"/>
    <x v="4"/>
    <x v="0"/>
    <m/>
    <x v="0"/>
  </r>
  <r>
    <s v="3DD.003D7E4A94"/>
    <n v="746"/>
    <d v="2023-11-15T00:00:00"/>
    <s v="5301"/>
    <s v="NPT-2023-01-5301"/>
    <s v="SP"/>
    <s v="735"/>
    <n v="73.5"/>
    <x v="1"/>
    <s v="N"/>
    <s v="N"/>
    <s v="N"/>
    <s v="N"/>
    <s v="Y"/>
    <n v="34"/>
    <s v="LGD"/>
    <m/>
    <s v="LGD"/>
    <n v="1"/>
    <n v="9.9"/>
    <x v="0"/>
    <x v="1"/>
    <m/>
    <x v="0"/>
  </r>
  <r>
    <s v="3DD.003D7E4BD7"/>
    <n v="747"/>
    <d v="2023-11-15T00:00:00"/>
    <s v="5302"/>
    <s v="NPT-2023-01-5302"/>
    <s v="SP"/>
    <s v="840"/>
    <n v="84"/>
    <x v="1"/>
    <s v="N"/>
    <s v="N"/>
    <s v="N"/>
    <s v="N"/>
    <s v="Y"/>
    <n v="34"/>
    <s v="LGD"/>
    <m/>
    <s v="LGD"/>
    <n v="1"/>
    <n v="9.9"/>
    <x v="5"/>
    <x v="4"/>
    <m/>
    <x v="0"/>
  </r>
  <r>
    <s v="3DD.003D7E4BD7"/>
    <n v="748"/>
    <d v="2023-11-15T00:00:00"/>
    <s v="5303"/>
    <s v="NPT-2023-01-5303"/>
    <s v="SP"/>
    <s v="760"/>
    <n v="76"/>
    <x v="1"/>
    <s v="Y"/>
    <s v="Y"/>
    <s v="N"/>
    <s v="N"/>
    <s v="N"/>
    <m/>
    <s v="LGD"/>
    <m/>
    <s v="LGD"/>
    <n v="1"/>
    <n v="9.9"/>
    <x v="5"/>
    <x v="1"/>
    <m/>
    <x v="0"/>
  </r>
  <r>
    <s v="3DD.003D7E4F65"/>
    <n v="749"/>
    <d v="2023-11-15T00:00:00"/>
    <s v="5304"/>
    <s v="NPT-2023-01-5304"/>
    <s v="SP"/>
    <s v="830"/>
    <n v="83"/>
    <x v="1"/>
    <s v="N"/>
    <s v="N"/>
    <s v="N"/>
    <s v="N"/>
    <s v="Y"/>
    <n v="34"/>
    <s v="LGD"/>
    <m/>
    <s v="LGD"/>
    <n v="1"/>
    <n v="0.3"/>
    <x v="9"/>
    <x v="4"/>
    <m/>
    <x v="0"/>
  </r>
  <r>
    <s v="3DD.003D7E5764"/>
    <n v="750"/>
    <d v="2023-11-15T00:00:00"/>
    <s v="5305"/>
    <s v="NPT-2023-01-5305"/>
    <s v="SP"/>
    <s v="710"/>
    <n v="71"/>
    <x v="1"/>
    <s v="N"/>
    <s v="N"/>
    <s v="N"/>
    <s v="N"/>
    <s v="Y"/>
    <n v="34"/>
    <s v="LGD"/>
    <m/>
    <s v="LGD"/>
    <n v="1"/>
    <n v="0.3"/>
    <x v="2"/>
    <x v="3"/>
    <m/>
    <x v="1"/>
  </r>
  <r>
    <s v="3DD.003D7E4BCE"/>
    <n v="751"/>
    <d v="2023-11-15T00:00:00"/>
    <s v="5306"/>
    <s v="NPT-2023-01-5306"/>
    <s v="SP"/>
    <s v="845"/>
    <n v="84.5"/>
    <x v="1"/>
    <s v="N"/>
    <s v="N"/>
    <s v="N"/>
    <s v="N"/>
    <s v="Y"/>
    <n v="34"/>
    <s v="LGD"/>
    <m/>
    <s v="LGD"/>
    <n v="1"/>
    <n v="9.9"/>
    <x v="9"/>
    <x v="4"/>
    <m/>
    <x v="0"/>
  </r>
  <r>
    <s v="3DD.003E510D98"/>
    <n v="752"/>
    <d v="2023-11-15T00:00:00"/>
    <s v="5307"/>
    <s v="NPT-2023-01-5307"/>
    <s v="SP"/>
    <s v="870"/>
    <n v="87"/>
    <x v="1"/>
    <s v="N"/>
    <s v="Y"/>
    <s v="N"/>
    <s v="N"/>
    <s v="N"/>
    <m/>
    <s v="LGD"/>
    <m/>
    <s v="LGD"/>
    <n v="1"/>
    <n v="9.9"/>
    <x v="8"/>
    <x v="4"/>
    <m/>
    <x v="0"/>
  </r>
  <r>
    <s v="3DD.003D7E5753"/>
    <n v="753"/>
    <d v="2023-11-15T00:00:00"/>
    <s v="5308"/>
    <s v="NPT-2023-01-5308"/>
    <s v="SP"/>
    <s v="750"/>
    <n v="75"/>
    <x v="1"/>
    <s v="N"/>
    <s v="N"/>
    <s v="N"/>
    <s v="N"/>
    <s v="Y"/>
    <n v="34"/>
    <s v="LGD"/>
    <m/>
    <s v="LGD"/>
    <n v="1"/>
    <n v="0.3"/>
    <x v="0"/>
    <x v="1"/>
    <m/>
    <x v="0"/>
  </r>
  <r>
    <s v="3DD.003D7E577D"/>
    <n v="754"/>
    <d v="2023-11-15T00:00:00"/>
    <s v="5309"/>
    <s v="NPT-2023-01-5309"/>
    <s v="SP"/>
    <s v="790"/>
    <n v="79"/>
    <x v="1"/>
    <s v="N"/>
    <s v="N"/>
    <s v="N"/>
    <s v="N"/>
    <s v="Y"/>
    <n v="34"/>
    <s v="LGD"/>
    <m/>
    <s v="LGD"/>
    <n v="1"/>
    <n v="0.3"/>
    <x v="2"/>
    <x v="0"/>
    <m/>
    <x v="1"/>
  </r>
  <r>
    <s v="3DD.003D4A32B4"/>
    <n v="755"/>
    <d v="2023-11-15T00:00:00"/>
    <s v="5310"/>
    <s v="NPT-2023-01-5310"/>
    <s v="SP"/>
    <s v="735"/>
    <n v="73.5"/>
    <x v="1"/>
    <s v="N"/>
    <s v="N"/>
    <s v="N"/>
    <s v="N"/>
    <s v="Y"/>
    <n v="34"/>
    <s v="LGD"/>
    <m/>
    <s v="LGD"/>
    <n v="1"/>
    <n v="0.3"/>
    <x v="18"/>
    <x v="1"/>
    <m/>
    <x v="1"/>
  </r>
  <r>
    <s v="3DD.003D7E4EB9"/>
    <n v="756"/>
    <d v="2023-11-15T00:00:00"/>
    <s v="5311"/>
    <s v="NPT-2023-01-5311"/>
    <s v="SP"/>
    <s v="740"/>
    <n v="74"/>
    <x v="1"/>
    <s v="N"/>
    <s v="N"/>
    <s v="N"/>
    <s v="N"/>
    <s v="Y"/>
    <n v="34"/>
    <s v="LGD"/>
    <m/>
    <s v="LGD"/>
    <n v="1"/>
    <n v="0.3"/>
    <x v="2"/>
    <x v="1"/>
    <m/>
    <x v="1"/>
  </r>
  <r>
    <s v="3DD.003D7E4BBF"/>
    <n v="757"/>
    <d v="2023-11-15T00:00:00"/>
    <s v="5312"/>
    <s v="NPT-2023-01-5312"/>
    <s v="SP"/>
    <s v="850"/>
    <n v="85"/>
    <x v="1"/>
    <s v="N"/>
    <s v="N"/>
    <s v="N"/>
    <s v="N"/>
    <s v="Y"/>
    <n v="34"/>
    <s v="LGD"/>
    <m/>
    <s v="LGD"/>
    <n v="1"/>
    <n v="0.3"/>
    <x v="4"/>
    <x v="4"/>
    <m/>
    <x v="0"/>
  </r>
  <r>
    <s v="3DD.003D7E4BB9"/>
    <n v="758"/>
    <d v="2023-11-15T00:00:00"/>
    <s v="5313"/>
    <s v="NPT-2023-01-5313"/>
    <s v="SP"/>
    <s v="715"/>
    <n v="71.5"/>
    <x v="1"/>
    <s v="N"/>
    <s v="N"/>
    <s v="N"/>
    <s v="N"/>
    <s v="Y"/>
    <n v="34"/>
    <s v="LGD"/>
    <m/>
    <s v="LGD"/>
    <n v="1"/>
    <n v="0.3"/>
    <x v="2"/>
    <x v="3"/>
    <m/>
    <x v="1"/>
  </r>
  <r>
    <s v="3DD.003D7E4BE0"/>
    <n v="759"/>
    <d v="2023-11-15T00:00:00"/>
    <s v="5314"/>
    <s v="NPT-2023-01-5314"/>
    <s v="SP"/>
    <s v="700"/>
    <n v="70"/>
    <x v="1"/>
    <s v="Y"/>
    <s v="Y"/>
    <s v="N"/>
    <s v="N"/>
    <s v="N"/>
    <m/>
    <s v="LGD"/>
    <m/>
    <s v="LGD"/>
    <n v="1"/>
    <n v="9.9"/>
    <x v="5"/>
    <x v="3"/>
    <m/>
    <x v="0"/>
  </r>
  <r>
    <s v="3DD.003D7E5126"/>
    <n v="760"/>
    <d v="2023-11-15T00:00:00"/>
    <s v="5315"/>
    <s v="NPT-2023-01-5315"/>
    <s v="SP"/>
    <s v="835"/>
    <n v="83.5"/>
    <x v="1"/>
    <s v="N"/>
    <s v="N"/>
    <s v="N"/>
    <s v="N"/>
    <s v="Y"/>
    <n v="34"/>
    <s v="LGD"/>
    <m/>
    <s v="LGD"/>
    <n v="1"/>
    <n v="0.3"/>
    <x v="2"/>
    <x v="4"/>
    <m/>
    <x v="1"/>
  </r>
  <r>
    <s v="3DD.003D7E545F"/>
    <n v="761"/>
    <d v="2023-11-15T00:00:00"/>
    <s v="5316"/>
    <s v="NPT-2023-01-5316"/>
    <s v="SP"/>
    <s v="910"/>
    <n v="91"/>
    <x v="1"/>
    <s v="N"/>
    <s v="N"/>
    <s v="N"/>
    <s v="N"/>
    <s v="Y"/>
    <n v="34"/>
    <s v="LGD"/>
    <m/>
    <s v="LGD"/>
    <n v="1"/>
    <n v="0.3"/>
    <x v="22"/>
    <x v="5"/>
    <m/>
    <x v="1"/>
  </r>
  <r>
    <s v="3DD.003D7E4C16"/>
    <n v="762"/>
    <d v="2023-11-15T00:00:00"/>
    <s v="5317"/>
    <s v="NPT-2023-01-5317"/>
    <s v="SP"/>
    <s v="845"/>
    <n v="84.5"/>
    <x v="1"/>
    <s v="N"/>
    <s v="N"/>
    <s v="N"/>
    <s v="N"/>
    <s v="Y"/>
    <n v="34"/>
    <s v="LGD"/>
    <m/>
    <s v="LGD"/>
    <n v="1"/>
    <n v="0.3"/>
    <x v="2"/>
    <x v="4"/>
    <m/>
    <x v="1"/>
  </r>
  <r>
    <s v="3DD.003D7E5453"/>
    <n v="763"/>
    <d v="2023-11-15T00:00:00"/>
    <s v="5318"/>
    <s v="NPT-2023-01-5318"/>
    <s v="SP"/>
    <s v="820"/>
    <n v="82"/>
    <x v="1"/>
    <s v="N"/>
    <s v="N"/>
    <s v="N"/>
    <s v="N"/>
    <s v="Y"/>
    <n v="34"/>
    <s v="LGD"/>
    <m/>
    <s v="LGD"/>
    <n v="1"/>
    <n v="9.9"/>
    <x v="0"/>
    <x v="0"/>
    <m/>
    <x v="0"/>
  </r>
  <r>
    <s v="3DD.003D7E5743"/>
    <n v="764"/>
    <d v="2023-11-15T00:00:00"/>
    <s v="5319"/>
    <s v="NPT-2023-01-5319"/>
    <s v="SP"/>
    <s v="740"/>
    <n v="74"/>
    <x v="1"/>
    <s v="N"/>
    <s v="N"/>
    <s v="N"/>
    <s v="N"/>
    <s v="Y"/>
    <n v="34"/>
    <s v="LGD"/>
    <m/>
    <s v="LGD"/>
    <n v="1"/>
    <n v="9.9"/>
    <x v="8"/>
    <x v="1"/>
    <m/>
    <x v="0"/>
  </r>
  <r>
    <s v="3DD.003D7E497D"/>
    <n v="765"/>
    <d v="2023-11-15T00:00:00"/>
    <s v="5320"/>
    <s v="NPT-2023-01-5320"/>
    <s v="SP"/>
    <s v="760"/>
    <n v="76"/>
    <x v="1"/>
    <s v="N"/>
    <s v="N"/>
    <s v="N"/>
    <s v="N"/>
    <s v="Y"/>
    <n v="34"/>
    <s v="LGD"/>
    <m/>
    <s v="LGD"/>
    <n v="1"/>
    <n v="0.3"/>
    <x v="5"/>
    <x v="1"/>
    <m/>
    <x v="2"/>
  </r>
  <r>
    <s v="3DD.003D7E4C39"/>
    <n v="766"/>
    <d v="2023-11-15T00:00:00"/>
    <s v="5321"/>
    <s v="NPT-2023-01-5321"/>
    <s v="SP"/>
    <s v="810"/>
    <n v="81"/>
    <x v="1"/>
    <s v="N"/>
    <s v="N"/>
    <s v="N"/>
    <s v="N"/>
    <s v="Y"/>
    <n v="34"/>
    <s v="LGD"/>
    <m/>
    <s v="LGD"/>
    <n v="1"/>
    <n v="9.9"/>
    <x v="2"/>
    <x v="0"/>
    <m/>
    <x v="1"/>
  </r>
  <r>
    <s v="3DD.003E510D9C"/>
    <n v="767"/>
    <d v="2023-11-15T00:00:00"/>
    <s v="5322"/>
    <s v="NPT-2023-01-5322"/>
    <s v="SP"/>
    <s v="720"/>
    <n v="72"/>
    <x v="1"/>
    <s v="N"/>
    <s v="Y"/>
    <s v="N"/>
    <s v="N"/>
    <s v="N"/>
    <m/>
    <s v="LGD"/>
    <m/>
    <s v="LGD"/>
    <n v="1"/>
    <n v="9.9"/>
    <x v="21"/>
    <x v="3"/>
    <m/>
    <x v="0"/>
  </r>
  <r>
    <s v="3DD.003D7E5775"/>
    <n v="768"/>
    <d v="2023-11-15T00:00:00"/>
    <s v="5323"/>
    <s v="NPT-2023-01-5323"/>
    <s v="SP"/>
    <s v="740"/>
    <n v="74"/>
    <x v="1"/>
    <s v="N"/>
    <s v="N"/>
    <s v="N"/>
    <s v="N"/>
    <s v="Y"/>
    <n v="34"/>
    <s v="LGD"/>
    <m/>
    <s v="LGD"/>
    <n v="1"/>
    <n v="9.9"/>
    <x v="0"/>
    <x v="1"/>
    <m/>
    <x v="0"/>
  </r>
  <r>
    <s v="3DD.003D7E4BDE"/>
    <n v="769"/>
    <d v="2023-11-15T00:00:00"/>
    <s v="5324"/>
    <s v="NPT-2023-01-5324"/>
    <s v="SP"/>
    <s v="820"/>
    <n v="82"/>
    <x v="1"/>
    <s v="Y"/>
    <s v="Y"/>
    <s v="N"/>
    <s v="N"/>
    <s v="N"/>
    <m/>
    <s v="LGD"/>
    <m/>
    <s v="LGD"/>
    <n v="1"/>
    <n v="9.9"/>
    <x v="5"/>
    <x v="0"/>
    <m/>
    <x v="0"/>
  </r>
  <r>
    <s v="3DD.003D7E530D"/>
    <n v="770"/>
    <d v="2023-11-15T00:00:00"/>
    <s v="5325"/>
    <s v="NPT-2023-01-5325"/>
    <s v="SP"/>
    <s v="760"/>
    <n v="76"/>
    <x v="1"/>
    <s v="N"/>
    <s v="N"/>
    <s v="N"/>
    <s v="N"/>
    <s v="Y"/>
    <n v="34"/>
    <s v="LGD"/>
    <m/>
    <s v="LGD"/>
    <n v="1"/>
    <n v="0.3"/>
    <x v="0"/>
    <x v="1"/>
    <m/>
    <x v="0"/>
  </r>
  <r>
    <s v="3DD.003D7E5418"/>
    <n v="771"/>
    <d v="2023-11-15T00:00:00"/>
    <s v="5326"/>
    <s v="NPT-2023-01-5326"/>
    <s v="SP"/>
    <s v="960"/>
    <n v="96"/>
    <x v="1"/>
    <s v="N"/>
    <s v="N"/>
    <s v="N"/>
    <s v="N"/>
    <s v="Y"/>
    <n v="35"/>
    <s v="LGD"/>
    <m/>
    <s v="LGD"/>
    <n v="1"/>
    <n v="0.4"/>
    <x v="15"/>
    <x v="2"/>
    <m/>
    <x v="2"/>
  </r>
  <r>
    <s v="3DD.003D7E4E3A"/>
    <n v="772"/>
    <d v="2023-11-15T00:00:00"/>
    <s v="5327"/>
    <s v="NPT-2023-01-5327"/>
    <s v="SP"/>
    <s v="755"/>
    <n v="75.5"/>
    <x v="1"/>
    <s v="N"/>
    <s v="N"/>
    <s v="N"/>
    <s v="N"/>
    <s v="Y"/>
    <n v="35"/>
    <s v="LGD"/>
    <m/>
    <s v="LGD"/>
    <n v="1"/>
    <n v="0.2"/>
    <x v="2"/>
    <x v="1"/>
    <m/>
    <x v="1"/>
  </r>
  <r>
    <s v="3DD.003D7E575E"/>
    <n v="773"/>
    <d v="2023-11-15T00:00:00"/>
    <s v="5328"/>
    <s v="NPT-2023-01-5328"/>
    <s v="SP"/>
    <s v="720"/>
    <n v="72"/>
    <x v="1"/>
    <s v="N"/>
    <s v="N"/>
    <s v="N"/>
    <s v="N"/>
    <s v="Y"/>
    <n v="35"/>
    <s v="LGD"/>
    <m/>
    <s v="LGD"/>
    <n v="1"/>
    <n v="0.3"/>
    <x v="2"/>
    <x v="3"/>
    <m/>
    <x v="1"/>
  </r>
  <r>
    <s v="3DD.003D7E5316"/>
    <n v="774"/>
    <d v="2023-11-15T00:00:00"/>
    <s v="5329"/>
    <s v="NPT-2023-01-5329"/>
    <s v="SP"/>
    <s v="720"/>
    <n v="72"/>
    <x v="1"/>
    <s v="N"/>
    <s v="N"/>
    <s v="N"/>
    <s v="N"/>
    <s v="Y"/>
    <n v="35"/>
    <s v="LGD"/>
    <m/>
    <s v="LGD"/>
    <n v="1"/>
    <n v="0.3"/>
    <x v="9"/>
    <x v="3"/>
    <m/>
    <x v="0"/>
  </r>
  <r>
    <s v="3DD.003D7E570D"/>
    <n v="775"/>
    <d v="2023-11-15T00:00:00"/>
    <s v="5330"/>
    <s v="NPT-2023-01-5330"/>
    <s v="SP"/>
    <s v="810"/>
    <n v="81"/>
    <x v="1"/>
    <s v="N"/>
    <s v="N"/>
    <s v="N"/>
    <s v="N"/>
    <s v="Y"/>
    <n v="35"/>
    <s v="LGD"/>
    <m/>
    <s v="LGD"/>
    <n v="1"/>
    <n v="0.3"/>
    <x v="2"/>
    <x v="0"/>
    <m/>
    <x v="1"/>
  </r>
  <r>
    <s v="3DD.003D7E4F90"/>
    <n v="776"/>
    <d v="2023-11-15T00:00:00"/>
    <s v="5331"/>
    <s v="NPT-2023-01-5331"/>
    <s v="SP"/>
    <s v="810"/>
    <n v="81"/>
    <x v="1"/>
    <s v="N"/>
    <s v="N"/>
    <s v="N"/>
    <s v="N"/>
    <s v="Y"/>
    <n v="35"/>
    <s v="LGD"/>
    <m/>
    <s v="LGD"/>
    <n v="1"/>
    <n v="0.3"/>
    <x v="0"/>
    <x v="0"/>
    <m/>
    <x v="0"/>
  </r>
  <r>
    <s v="3DD.003D7E5136"/>
    <n v="777"/>
    <d v="2023-11-15T00:00:00"/>
    <s v="5332"/>
    <s v="NPT-2023-01-5332"/>
    <s v="SP"/>
    <s v="860"/>
    <n v="86"/>
    <x v="1"/>
    <s v="N"/>
    <s v="N"/>
    <s v="N"/>
    <s v="N"/>
    <s v="Y"/>
    <n v="35"/>
    <s v="LGD"/>
    <m/>
    <s v="LGD"/>
    <n v="1"/>
    <n v="0.3"/>
    <x v="0"/>
    <x v="4"/>
    <m/>
    <x v="0"/>
  </r>
  <r>
    <s v="3DD.003D7E498C"/>
    <n v="778"/>
    <d v="2023-11-15T00:00:00"/>
    <s v="5333"/>
    <s v="NPT-2023-01-5333"/>
    <s v="SP"/>
    <s v="850"/>
    <n v="85"/>
    <x v="1"/>
    <s v="N"/>
    <s v="N"/>
    <s v="N"/>
    <s v="N"/>
    <s v="Y"/>
    <n v="35"/>
    <s v="LGD"/>
    <m/>
    <s v="LGD"/>
    <n v="1"/>
    <n v="9.9"/>
    <x v="2"/>
    <x v="4"/>
    <m/>
    <x v="1"/>
  </r>
  <r>
    <s v="3DD.003D7E4BBB"/>
    <n v="779"/>
    <d v="2023-11-15T00:00:00"/>
    <s v="5334"/>
    <s v="NPT-2023-01-5334"/>
    <s v="SP"/>
    <s v="780"/>
    <n v="78"/>
    <x v="1"/>
    <s v="N"/>
    <s v="N"/>
    <s v="N"/>
    <s v="N"/>
    <s v="Y"/>
    <n v="35"/>
    <s v="LGD"/>
    <m/>
    <s v="LGD"/>
    <n v="1"/>
    <n v="0.3"/>
    <x v="0"/>
    <x v="0"/>
    <m/>
    <x v="0"/>
  </r>
  <r>
    <s v="3DD.003D7E4F93"/>
    <n v="780"/>
    <d v="2023-11-15T00:00:00"/>
    <s v="5335"/>
    <s v="NPT-2023-01-5335"/>
    <s v="SP"/>
    <s v="840"/>
    <n v="84"/>
    <x v="1"/>
    <s v="N"/>
    <s v="N"/>
    <s v="N"/>
    <s v="N"/>
    <s v="Y"/>
    <n v="35"/>
    <s v="LGD"/>
    <m/>
    <s v="LGD"/>
    <n v="1"/>
    <n v="0.3"/>
    <x v="2"/>
    <x v="4"/>
    <m/>
    <x v="1"/>
  </r>
  <r>
    <s v="3DD.003D7E5744"/>
    <n v="781"/>
    <d v="2023-11-15T00:00:00"/>
    <s v="5336"/>
    <s v="NPT-2023-01-5336"/>
    <s v="SP"/>
    <s v="760"/>
    <n v="76"/>
    <x v="1"/>
    <s v="Y"/>
    <s v="Y"/>
    <s v="N"/>
    <s v="N"/>
    <s v="N"/>
    <m/>
    <s v="LGD"/>
    <m/>
    <s v="LGD"/>
    <n v="1"/>
    <n v="9.9"/>
    <x v="19"/>
    <x v="1"/>
    <m/>
    <x v="1"/>
  </r>
  <r>
    <s v="3DD.003D7E4B8A"/>
    <n v="782"/>
    <d v="2023-11-15T00:00:00"/>
    <s v="5337"/>
    <s v="NPT-2023-01-5337"/>
    <s v="SP"/>
    <s v="840"/>
    <n v="84"/>
    <x v="1"/>
    <s v="N"/>
    <s v="N"/>
    <s v="N"/>
    <s v="N"/>
    <s v="Y"/>
    <n v="35"/>
    <s v="LGD"/>
    <m/>
    <s v="LGD"/>
    <n v="1"/>
    <n v="9.9"/>
    <x v="2"/>
    <x v="4"/>
    <m/>
    <x v="1"/>
  </r>
  <r>
    <s v="3DD.003D7E4B91"/>
    <n v="783"/>
    <d v="2023-11-15T00:00:00"/>
    <s v="5338"/>
    <s v="NPT-2023-01-5338"/>
    <s v="SP"/>
    <s v="720"/>
    <n v="72"/>
    <x v="1"/>
    <s v="N"/>
    <s v="N"/>
    <s v="N"/>
    <s v="N"/>
    <s v="Y"/>
    <n v="35"/>
    <s v="LGD"/>
    <m/>
    <s v="LGD"/>
    <n v="1"/>
    <n v="0.2"/>
    <x v="4"/>
    <x v="3"/>
    <m/>
    <x v="3"/>
  </r>
  <r>
    <s v="3DD.003D7E49A6"/>
    <n v="784"/>
    <d v="2023-11-15T00:00:00"/>
    <s v="5339"/>
    <s v="NPT-2023-01-5339"/>
    <s v="SP"/>
    <s v="705"/>
    <n v="70.5"/>
    <x v="1"/>
    <s v="N"/>
    <s v="N"/>
    <s v="N"/>
    <s v="N"/>
    <s v="Y"/>
    <n v="35"/>
    <s v="LGD"/>
    <m/>
    <s v="LGD"/>
    <n v="1"/>
    <n v="9.9"/>
    <x v="2"/>
    <x v="3"/>
    <m/>
    <x v="1"/>
  </r>
  <r>
    <s v="3DD.003D7E49C7"/>
    <n v="785"/>
    <d v="2023-11-15T00:00:00"/>
    <s v="5340"/>
    <s v="NPT-2023-01-5340"/>
    <s v="SP"/>
    <s v="720"/>
    <n v="72"/>
    <x v="1"/>
    <s v="N"/>
    <s v="N"/>
    <s v="N"/>
    <s v="N"/>
    <s v="Y"/>
    <n v="35"/>
    <s v="LGD"/>
    <m/>
    <s v="LGD"/>
    <n v="1"/>
    <n v="0.3"/>
    <x v="0"/>
    <x v="3"/>
    <m/>
    <x v="0"/>
  </r>
  <r>
    <s v="3DD.003D7E49FB"/>
    <n v="786"/>
    <d v="2023-11-15T00:00:00"/>
    <s v="5341"/>
    <s v="NPT-2023-01-5341"/>
    <s v="SP"/>
    <s v="740"/>
    <n v="74"/>
    <x v="1"/>
    <s v="N"/>
    <s v="N"/>
    <s v="N"/>
    <s v="N"/>
    <s v="Y"/>
    <n v="35"/>
    <s v="LGD"/>
    <m/>
    <s v="LGD"/>
    <n v="1"/>
    <n v="0.3"/>
    <x v="17"/>
    <x v="1"/>
    <m/>
    <x v="0"/>
  </r>
  <r>
    <s v="3DD.003D7E48E5"/>
    <n v="787"/>
    <d v="2023-11-15T00:00:00"/>
    <s v="5342"/>
    <s v="NPT-2023-01-5342"/>
    <s v="SP"/>
    <s v="820"/>
    <n v="82"/>
    <x v="1"/>
    <s v="N"/>
    <s v="N"/>
    <s v="N"/>
    <s v="N"/>
    <s v="Y"/>
    <n v="35"/>
    <s v="LGD"/>
    <m/>
    <s v="LGD"/>
    <n v="1"/>
    <n v="0.3"/>
    <x v="0"/>
    <x v="0"/>
    <m/>
    <x v="0"/>
  </r>
  <r>
    <s v="3DD.003D7E5745"/>
    <n v="788"/>
    <d v="2023-11-15T00:00:00"/>
    <s v="5343"/>
    <s v="NPT-2023-01-5343"/>
    <s v="SP"/>
    <s v="800"/>
    <n v="80"/>
    <x v="1"/>
    <s v="N"/>
    <s v="N"/>
    <s v="N"/>
    <s v="N"/>
    <s v="Y"/>
    <n v="35"/>
    <s v="LGD"/>
    <m/>
    <s v="LGD"/>
    <n v="1"/>
    <n v="0.3"/>
    <x v="8"/>
    <x v="0"/>
    <m/>
    <x v="0"/>
  </r>
  <r>
    <s v="3DD.003D7E4C31"/>
    <n v="789"/>
    <d v="2023-11-15T00:00:00"/>
    <s v="5344"/>
    <s v="NPT-2023-01-5344"/>
    <s v="SP"/>
    <s v="850"/>
    <n v="85"/>
    <x v="1"/>
    <s v="N"/>
    <s v="N"/>
    <s v="N"/>
    <s v="N"/>
    <s v="Y"/>
    <n v="35"/>
    <s v="LGD"/>
    <m/>
    <s v="LGD"/>
    <n v="1"/>
    <n v="0.3"/>
    <x v="2"/>
    <x v="4"/>
    <m/>
    <x v="1"/>
  </r>
  <r>
    <s v="3DD.003D7E49B1"/>
    <n v="790"/>
    <d v="2023-11-15T00:00:00"/>
    <s v="5345"/>
    <s v="NPT-2023-01-5345"/>
    <s v="SP"/>
    <s v="720"/>
    <n v="72"/>
    <x v="1"/>
    <s v="N"/>
    <s v="N"/>
    <s v="N"/>
    <s v="N"/>
    <s v="Y"/>
    <n v="35"/>
    <s v="LGD"/>
    <m/>
    <s v="LGD"/>
    <n v="1"/>
    <n v="0.3"/>
    <x v="0"/>
    <x v="3"/>
    <m/>
    <x v="0"/>
  </r>
  <r>
    <s v="3DD.003D7E4A6F"/>
    <n v="791"/>
    <d v="2023-11-15T00:00:00"/>
    <s v="5346"/>
    <s v="NPT-2023-01-5346"/>
    <s v="SP"/>
    <s v="740"/>
    <n v="74"/>
    <x v="1"/>
    <s v="N"/>
    <s v="N"/>
    <s v="N"/>
    <s v="N"/>
    <s v="Y"/>
    <n v="35"/>
    <s v="LGD"/>
    <m/>
    <s v="LGD"/>
    <n v="1"/>
    <n v="0.3"/>
    <x v="18"/>
    <x v="1"/>
    <m/>
    <x v="1"/>
  </r>
  <r>
    <s v="3DD.003D7E4D6F"/>
    <n v="792"/>
    <d v="2023-11-15T00:00:00"/>
    <s v="5347"/>
    <s v="NPT-2023-01-5347"/>
    <s v="SP"/>
    <s v="750"/>
    <n v="75"/>
    <x v="1"/>
    <s v="N"/>
    <s v="N"/>
    <s v="N"/>
    <s v="N"/>
    <s v="Y"/>
    <n v="36"/>
    <s v="LGD"/>
    <m/>
    <s v="LGD"/>
    <n v="1"/>
    <n v="0.3"/>
    <x v="15"/>
    <x v="1"/>
    <m/>
    <x v="0"/>
  </r>
  <r>
    <s v="3DD.003D7E530F"/>
    <n v="793"/>
    <d v="2023-11-15T00:00:00"/>
    <s v="5348"/>
    <s v="NPT-2023-01-5348"/>
    <s v="SP"/>
    <s v="730"/>
    <n v="73"/>
    <x v="1"/>
    <s v="Y"/>
    <s v="Y"/>
    <s v="N"/>
    <s v="N"/>
    <s v="N"/>
    <m/>
    <s v="LGD"/>
    <m/>
    <s v="LGD"/>
    <n v="1"/>
    <n v="9.9"/>
    <x v="12"/>
    <x v="1"/>
    <m/>
    <x v="0"/>
  </r>
  <r>
    <s v="3DD.003D7E4BD1"/>
    <n v="794"/>
    <d v="2023-11-15T00:00:00"/>
    <s v="5349"/>
    <s v="NPT-2023-01-5349"/>
    <s v="SP"/>
    <s v="700"/>
    <n v="70"/>
    <x v="1"/>
    <s v="Y"/>
    <s v="Y"/>
    <s v="N"/>
    <s v="N"/>
    <s v="N"/>
    <m/>
    <s v="LGD"/>
    <m/>
    <s v="LGD"/>
    <n v="1"/>
    <n v="9.9"/>
    <x v="21"/>
    <x v="3"/>
    <m/>
    <x v="0"/>
  </r>
  <r>
    <s v="3DD.003D7E4F67"/>
    <n v="795"/>
    <d v="2023-11-15T00:00:00"/>
    <s v="5350"/>
    <s v="NPT-2023-01-5350"/>
    <s v="SP"/>
    <s v="780"/>
    <n v="78"/>
    <x v="1"/>
    <s v="N"/>
    <s v="N"/>
    <s v="N"/>
    <s v="N"/>
    <s v="Y"/>
    <n v="36"/>
    <s v="LGD"/>
    <m/>
    <s v="LGD"/>
    <n v="1"/>
    <n v="0.3"/>
    <x v="2"/>
    <x v="0"/>
    <m/>
    <x v="1"/>
  </r>
  <r>
    <s v="Lost"/>
    <s v=""/>
    <d v="2023-11-05T00:00:00"/>
    <n v="24617"/>
    <s v="WDFW"/>
    <s v="DIP"/>
    <m/>
    <n v="71"/>
    <x v="0"/>
    <s v="No CWT"/>
    <s v="N"/>
    <m/>
    <m/>
    <m/>
    <s v="LFH2334-14"/>
    <m/>
    <s v=""/>
    <m/>
    <n v="1"/>
    <s v="0.3"/>
    <x v="14"/>
    <x v="3"/>
    <m/>
    <x v="4"/>
  </r>
  <r>
    <s v="Lost"/>
    <s v=""/>
    <d v="2023-10-30T00:00:00"/>
    <n v="24615"/>
    <s v="WDFW"/>
    <s v="DIP"/>
    <m/>
    <n v="80"/>
    <x v="0"/>
    <s v="No CWT"/>
    <s v="N"/>
    <m/>
    <m/>
    <m/>
    <s v="LFH2334-12"/>
    <m/>
    <s v=""/>
    <m/>
    <n v="1"/>
    <s v="0.3"/>
    <x v="14"/>
    <x v="0"/>
    <m/>
    <x v="4"/>
  </r>
  <r>
    <s v="3DD.003C7E4C78"/>
    <s v=""/>
    <d v="2023-09-10T00:00:00"/>
    <n v="24521"/>
    <s v="WDFW"/>
    <s v="DIP"/>
    <m/>
    <n v="87"/>
    <x v="0"/>
    <s v="CWT"/>
    <s v="Y"/>
    <m/>
    <m/>
    <m/>
    <s v="No Scales"/>
    <m/>
    <s v=""/>
    <m/>
    <n v="1"/>
    <s v=""/>
    <x v="14"/>
    <x v="4"/>
    <m/>
    <x v="4"/>
  </r>
  <r>
    <s v="3DD.003D4A3472"/>
    <s v=""/>
    <d v="2023-11-06T00:00:00"/>
    <n v="4232"/>
    <s v="WDFW"/>
    <s v="NV"/>
    <m/>
    <n v="84"/>
    <x v="0"/>
    <s v="No CWT"/>
    <s v="N"/>
    <m/>
    <m/>
    <m/>
    <s v="LFH23146-06"/>
    <m/>
    <s v=""/>
    <m/>
    <n v="1"/>
    <s v="0.3"/>
    <x v="14"/>
    <x v="4"/>
    <m/>
    <x v="4"/>
  </r>
  <r>
    <s v="3DD.003D7E4FIE"/>
    <s v=""/>
    <d v="2023-11-05T00:00:00"/>
    <n v="24618"/>
    <s v="WDFW"/>
    <s v="DIP"/>
    <m/>
    <n v="91"/>
    <x v="1"/>
    <s v="No CWT"/>
    <s v="N"/>
    <m/>
    <m/>
    <m/>
    <s v="LFH2334-15"/>
    <m/>
    <s v=""/>
    <m/>
    <n v="1"/>
    <s v="0.4"/>
    <x v="14"/>
    <x v="5"/>
    <m/>
    <x v="4"/>
  </r>
  <r>
    <s v="3DD.003D7E5047"/>
    <s v=""/>
    <d v="2023-08-22T00:00:00"/>
    <n v="24506"/>
    <s v="WDFW"/>
    <s v="DIP"/>
    <m/>
    <n v="88"/>
    <x v="1"/>
    <s v="CWT"/>
    <s v="N"/>
    <m/>
    <m/>
    <m/>
    <s v="No Scales"/>
    <m/>
    <s v=""/>
    <m/>
    <n v="1"/>
    <s v=""/>
    <x v="14"/>
    <x v="5"/>
    <m/>
    <x v="4"/>
  </r>
  <r>
    <s v="3DD.003D7E5233"/>
    <s v=""/>
    <d v="2023-11-15T00:00:00"/>
    <n v="7068"/>
    <s v="WDFW"/>
    <s v="HLF"/>
    <m/>
    <n v="85"/>
    <x v="1"/>
    <s v="No CWT"/>
    <s v="N"/>
    <m/>
    <m/>
    <m/>
    <s v="No Scales"/>
    <m/>
    <s v=""/>
    <m/>
    <n v="1"/>
    <s v=""/>
    <x v="14"/>
    <x v="4"/>
    <m/>
    <x v="4"/>
  </r>
  <r>
    <s v="3DD.003D7E5301"/>
    <s v=""/>
    <d v="2023-09-22T00:00:00"/>
    <n v="23380"/>
    <s v="WDFW"/>
    <s v="DIP"/>
    <m/>
    <n v="91"/>
    <x v="1"/>
    <s v="CWT"/>
    <s v="Y"/>
    <m/>
    <m/>
    <m/>
    <s v="No Scales"/>
    <m/>
    <s v=""/>
    <m/>
    <n v="1"/>
    <s v=""/>
    <x v="14"/>
    <x v="5"/>
    <m/>
    <x v="4"/>
  </r>
  <r>
    <s v="3DD.003D7E5746"/>
    <s v=""/>
    <d v="2023-11-15T00:00:00"/>
    <n v="7056"/>
    <s v="WDFW"/>
    <s v="HLF"/>
    <m/>
    <n v="71"/>
    <x v="0"/>
    <s v="No CWT"/>
    <s v="N"/>
    <m/>
    <m/>
    <m/>
    <s v="No Scales"/>
    <m/>
    <s v=""/>
    <m/>
    <n v="1"/>
    <s v=""/>
    <x v="14"/>
    <x v="3"/>
    <m/>
    <x v="4"/>
  </r>
  <r>
    <s v="3DD.003D7EFC69"/>
    <s v=""/>
    <d v="2023-11-05T00:00:00"/>
    <n v="24620"/>
    <s v="WDFW"/>
    <s v="DIP"/>
    <m/>
    <n v="89"/>
    <x v="0"/>
    <s v="No CWT"/>
    <s v="N"/>
    <m/>
    <m/>
    <m/>
    <s v="LFH2334-17"/>
    <m/>
    <s v=""/>
    <m/>
    <n v="1"/>
    <s v="0.3"/>
    <x v="14"/>
    <x v="5"/>
    <m/>
    <x v="4"/>
  </r>
  <r>
    <s v="3DD.779B936211"/>
    <s v=""/>
    <d v="2023-08-29T00:00:00"/>
    <n v="9999"/>
    <s v="WDFW"/>
    <s v="DIP"/>
    <m/>
    <n v="98"/>
    <x v="1"/>
    <s v="CWT"/>
    <s v="Y"/>
    <m/>
    <m/>
    <m/>
    <s v="No Scales"/>
    <m/>
    <s v=""/>
    <m/>
    <n v="1"/>
    <s v=""/>
    <x v="14"/>
    <x v="6"/>
    <m/>
    <x v="4"/>
  </r>
  <r>
    <s v="3DD.003D7E4874"/>
    <m/>
    <d v="2023-10-24T00:00:00"/>
    <n v="226"/>
    <s v="WDFW"/>
    <s v="SP"/>
    <m/>
    <n v="83"/>
    <x v="1"/>
    <s v="CWT"/>
    <s v="Y"/>
    <m/>
    <m/>
    <m/>
    <s v="No Scales"/>
    <m/>
    <s v=""/>
    <m/>
    <n v="1"/>
    <s v=""/>
    <x v="14"/>
    <x v="4"/>
    <m/>
    <x v="4"/>
  </r>
  <r>
    <s v="3DD.003D7E53D0"/>
    <s v="No PBT Taken at LGR"/>
    <d v="2023-10-24T00:00:00"/>
    <n v="2035"/>
    <s v="WDFW"/>
    <s v="SP"/>
    <m/>
    <n v="72"/>
    <x v="0"/>
    <s v="No CWT"/>
    <s v="N"/>
    <m/>
    <m/>
    <m/>
    <s v="LFH23107-08"/>
    <m/>
    <s v="RR"/>
    <m/>
    <n v="1"/>
    <s v="1.2"/>
    <x v="14"/>
    <x v="3"/>
    <m/>
    <x v="4"/>
  </r>
  <r>
    <s v="3DD.003D7E4E63"/>
    <s v="OtsLGRF23S_00225"/>
    <d v="2023-10-17T00:00:00"/>
    <n v="40"/>
    <s v="WDFW"/>
    <s v="SP"/>
    <m/>
    <n v="85"/>
    <x v="1"/>
    <s v="CWT"/>
    <s v="Y"/>
    <m/>
    <n v="70"/>
    <m/>
    <s v="No Scales"/>
    <m/>
    <s v=""/>
    <m/>
    <n v="1"/>
    <s v=""/>
    <x v="12"/>
    <x v="4"/>
    <m/>
    <x v="0"/>
  </r>
  <r>
    <s v="3DD.003D7E4E3D"/>
    <s v="OtsLGRF23S_00290"/>
    <d v="2023-10-30T00:00:00"/>
    <n v="24614"/>
    <s v="WDFW"/>
    <s v="DIP"/>
    <m/>
    <n v="73"/>
    <x v="1"/>
    <s v="No CWT"/>
    <s v="N"/>
    <m/>
    <n v="70"/>
    <m/>
    <s v="LFH2334-14"/>
    <m/>
    <s v=""/>
    <m/>
    <n v="1"/>
    <s v="0.3"/>
    <x v="2"/>
    <x v="1"/>
    <m/>
    <x v="1"/>
  </r>
  <r>
    <s v="3DD.003D7E4E6B"/>
    <s v="OtsLGRF23S_00294"/>
    <d v="2023-10-31T00:00:00"/>
    <n v="3051"/>
    <s v="WDFW"/>
    <s v="SP"/>
    <m/>
    <n v="83"/>
    <x v="0"/>
    <s v="No CWT"/>
    <s v="N"/>
    <m/>
    <n v="70"/>
    <m/>
    <s v="LFH23122-07"/>
    <m/>
    <s v=""/>
    <m/>
    <n v="1"/>
    <s v="0.3"/>
    <x v="13"/>
    <x v="4"/>
    <m/>
    <x v="0"/>
  </r>
  <r>
    <s v="3DD.003D7E4E88"/>
    <s v="OtsLGRF23S_00295"/>
    <d v="2023-11-13T00:00:00"/>
    <n v="23953"/>
    <s v="WDFW"/>
    <s v="DIP"/>
    <m/>
    <n v="71"/>
    <x v="0"/>
    <s v="No CWT"/>
    <s v="N"/>
    <m/>
    <n v="70"/>
    <m/>
    <s v="LFH2331-15"/>
    <m/>
    <s v=""/>
    <m/>
    <n v="1"/>
    <s v=""/>
    <x v="16"/>
    <x v="3"/>
    <m/>
    <x v="0"/>
  </r>
  <r>
    <s v="3DD.003D476FFC"/>
    <s v="OtsLGRF23S_00296"/>
    <d v="2023-10-24T00:00:00"/>
    <n v="90"/>
    <s v="WDFW"/>
    <s v="SP"/>
    <m/>
    <n v="81"/>
    <x v="1"/>
    <s v="No CWT"/>
    <s v="N"/>
    <m/>
    <n v="70"/>
    <m/>
    <s v="LFH2304-15"/>
    <m/>
    <s v=""/>
    <m/>
    <n v="1"/>
    <s v="0.3"/>
    <x v="4"/>
    <x v="0"/>
    <m/>
    <x v="0"/>
  </r>
  <r>
    <s v="3DD.003D7E4E90"/>
    <s v="OtsLGRF23S_00301"/>
    <d v="2023-10-31T00:00:00"/>
    <n v="356"/>
    <s v="WDFW"/>
    <s v="SP"/>
    <m/>
    <n v="90"/>
    <x v="1"/>
    <s v="No CWT"/>
    <s v="N"/>
    <m/>
    <n v="70"/>
    <m/>
    <s v="LFH2316-01"/>
    <m/>
    <s v=""/>
    <m/>
    <n v="1"/>
    <s v="0.3"/>
    <x v="1"/>
    <x v="5"/>
    <m/>
    <x v="0"/>
  </r>
  <r>
    <s v="3DD.003D7E4E95"/>
    <s v="OtsLGRF23S_00302"/>
    <d v="2023-09-27T00:00:00"/>
    <n v="23393"/>
    <s v="WDFW"/>
    <s v="DIP"/>
    <m/>
    <n v="83"/>
    <x v="1"/>
    <s v="No CWT"/>
    <s v="N"/>
    <m/>
    <n v="70"/>
    <m/>
    <s v="LFH2335-12"/>
    <m/>
    <s v=""/>
    <m/>
    <n v="1"/>
    <s v=""/>
    <x v="2"/>
    <x v="4"/>
    <m/>
    <x v="1"/>
  </r>
  <r>
    <s v="3DD.003D7E4E9B"/>
    <s v="OtsLGRF23S_00303"/>
    <d v="2023-10-17T00:00:00"/>
    <n v="23"/>
    <s v="WDFW"/>
    <s v="SP"/>
    <m/>
    <n v="76"/>
    <x v="1"/>
    <s v="No CWT"/>
    <s v="N"/>
    <m/>
    <n v="70"/>
    <m/>
    <s v="LFH2301-14"/>
    <m/>
    <s v=""/>
    <m/>
    <n v="1"/>
    <s v="0.3"/>
    <x v="2"/>
    <x v="1"/>
    <m/>
    <x v="1"/>
  </r>
  <r>
    <s v="3DD.003D7E4E67"/>
    <s v="OtsLGRF23S_00304"/>
    <d v="2023-09-12T00:00:00"/>
    <n v="24525"/>
    <s v="WDFW"/>
    <s v="DIP"/>
    <m/>
    <n v="84"/>
    <x v="0"/>
    <s v="No CWT"/>
    <s v="N"/>
    <m/>
    <n v="70"/>
    <m/>
    <s v="LFH2332-17"/>
    <m/>
    <s v=""/>
    <m/>
    <n v="1"/>
    <s v="0.3"/>
    <x v="17"/>
    <x v="4"/>
    <m/>
    <x v="0"/>
  </r>
  <r>
    <s v="3DD.003D7E4E4D"/>
    <s v="OtsLGRF23S_00306"/>
    <d v="2023-10-24T00:00:00"/>
    <n v="2103"/>
    <s v="WDFW"/>
    <s v="SP"/>
    <m/>
    <n v="83"/>
    <x v="0"/>
    <s v="CWT"/>
    <s v="Y"/>
    <m/>
    <n v="70"/>
    <m/>
    <s v="No Scales"/>
    <m/>
    <s v=""/>
    <m/>
    <n v="1"/>
    <s v=""/>
    <x v="4"/>
    <x v="4"/>
    <m/>
    <x v="0"/>
  </r>
  <r>
    <s v="3DD.003D7E4E83"/>
    <s v="OtsLGRF23S_00312"/>
    <d v="2023-10-24T00:00:00"/>
    <n v="137"/>
    <s v="WDFW"/>
    <s v="SP"/>
    <m/>
    <n v="78"/>
    <x v="1"/>
    <s v="No CWT"/>
    <s v="N"/>
    <m/>
    <n v="70"/>
    <m/>
    <s v="LFH2306-20"/>
    <m/>
    <s v=""/>
    <m/>
    <n v="1"/>
    <s v="0.3"/>
    <x v="5"/>
    <x v="0"/>
    <m/>
    <x v="0"/>
  </r>
  <r>
    <s v="3DD.003D7E4E7F"/>
    <s v="OtsLGRF23S_00313"/>
    <d v="2023-10-31T00:00:00"/>
    <n v="3177"/>
    <s v="WDFW"/>
    <s v="SP"/>
    <m/>
    <n v="79"/>
    <x v="0"/>
    <s v="No CWT"/>
    <s v="N"/>
    <m/>
    <n v="70"/>
    <m/>
    <s v="LFH23127-19"/>
    <m/>
    <s v=""/>
    <m/>
    <n v="1"/>
    <s v="0.3"/>
    <x v="0"/>
    <x v="0"/>
    <m/>
    <x v="0"/>
  </r>
  <r>
    <s v="3DD.003D7E4E76"/>
    <s v="OtsLGRF23S_00314"/>
    <d v="2023-10-24T00:00:00"/>
    <n v="2123"/>
    <s v="WDFW"/>
    <s v="SP"/>
    <m/>
    <n v="85"/>
    <x v="0"/>
    <s v="CWT"/>
    <s v="Y"/>
    <m/>
    <n v="70"/>
    <m/>
    <s v="No Scales"/>
    <m/>
    <s v=""/>
    <m/>
    <n v="1"/>
    <s v=""/>
    <x v="19"/>
    <x v="4"/>
    <m/>
    <x v="1"/>
  </r>
  <r>
    <s v="3DD.003D7E4E42"/>
    <s v="OtsLGRF23S_00315"/>
    <d v="2023-10-31T00:00:00"/>
    <n v="271"/>
    <s v="WDFW"/>
    <s v="SP"/>
    <m/>
    <n v="84"/>
    <x v="1"/>
    <s v="No CWT"/>
    <s v="N"/>
    <m/>
    <n v="70"/>
    <m/>
    <s v="LFH2312-03"/>
    <m/>
    <s v=""/>
    <m/>
    <n v="1"/>
    <s v="0.3"/>
    <x v="2"/>
    <x v="4"/>
    <m/>
    <x v="1"/>
  </r>
  <r>
    <s v="3DD.003D7E4E89"/>
    <s v="OtsLGRF23S_00316"/>
    <d v="2023-10-24T00:00:00"/>
    <n v="2065"/>
    <s v="WDFW"/>
    <s v="SP"/>
    <m/>
    <n v="75.5"/>
    <x v="0"/>
    <s v="No CWT"/>
    <s v="N"/>
    <m/>
    <n v="70"/>
    <m/>
    <s v="LFH23108-13"/>
    <m/>
    <s v=""/>
    <m/>
    <n v="1"/>
    <s v="0.3"/>
    <x v="6"/>
    <x v="1"/>
    <m/>
    <x v="0"/>
  </r>
  <r>
    <s v="3DD.003D7E4E8E"/>
    <s v="OtsLGRF23S_00318"/>
    <d v="2023-10-17T00:00:00"/>
    <n v="1041"/>
    <s v="WDFW"/>
    <s v="SP"/>
    <m/>
    <n v="76"/>
    <x v="0"/>
    <s v="No CWT"/>
    <s v="N"/>
    <m/>
    <n v="70"/>
    <m/>
    <s v="LFH23101-14"/>
    <m/>
    <s v=""/>
    <m/>
    <n v="1"/>
    <s v=""/>
    <x v="10"/>
    <x v="1"/>
    <m/>
    <x v="0"/>
  </r>
  <r>
    <s v="3DD.003D7E4E87"/>
    <s v="OtsLGRF23S_00319"/>
    <d v="2023-10-24T00:00:00"/>
    <n v="2056"/>
    <s v="WDFW"/>
    <s v="SP"/>
    <m/>
    <n v="84"/>
    <x v="0"/>
    <s v="CWT"/>
    <s v="Y"/>
    <m/>
    <n v="70"/>
    <m/>
    <s v="No Scales"/>
    <m/>
    <s v=""/>
    <m/>
    <n v="1"/>
    <s v=""/>
    <x v="11"/>
    <x v="4"/>
    <m/>
    <x v="2"/>
  </r>
  <r>
    <s v="3DD.003D7E4E98"/>
    <s v="OtsLGRF23S_00320"/>
    <d v="2023-10-17T00:00:00"/>
    <n v="1022"/>
    <s v="WDFW"/>
    <s v="SP"/>
    <m/>
    <n v="80"/>
    <x v="0"/>
    <s v="No CWT"/>
    <s v="N"/>
    <m/>
    <n v="70"/>
    <m/>
    <s v="LFH23101-04"/>
    <m/>
    <s v=""/>
    <m/>
    <n v="1"/>
    <s v=""/>
    <x v="2"/>
    <x v="0"/>
    <m/>
    <x v="1"/>
  </r>
  <r>
    <s v="3DD.003D7E4E3F"/>
    <s v="OtsLGRF23S_00327"/>
    <d v="2023-10-17T00:00:00"/>
    <n v="28"/>
    <s v="WDFW"/>
    <s v="SP"/>
    <m/>
    <n v="85"/>
    <x v="1"/>
    <s v="No CWT"/>
    <s v="N"/>
    <m/>
    <n v="70"/>
    <m/>
    <s v="LFH2301-20"/>
    <m/>
    <s v=""/>
    <m/>
    <n v="1"/>
    <s v="0.3"/>
    <x v="4"/>
    <x v="4"/>
    <m/>
    <x v="0"/>
  </r>
  <r>
    <s v="3DD.003D7E4E4E"/>
    <s v="OtsLGRF23S_00328"/>
    <d v="2023-09-06T00:00:00"/>
    <n v="24516"/>
    <s v="WDFW"/>
    <s v="DIP"/>
    <m/>
    <n v="90"/>
    <x v="1"/>
    <s v="No CWT"/>
    <s v="N"/>
    <m/>
    <n v="70"/>
    <m/>
    <s v="LFH2332-10"/>
    <m/>
    <s v=""/>
    <m/>
    <n v="1"/>
    <s v=""/>
    <x v="13"/>
    <x v="5"/>
    <m/>
    <x v="0"/>
  </r>
  <r>
    <s v="3DD.003D7E4E40"/>
    <s v="OtsLGRF23S_00332"/>
    <d v="2023-10-24T00:00:00"/>
    <n v="104"/>
    <s v="WDFW"/>
    <s v="SP"/>
    <m/>
    <n v="76"/>
    <x v="1"/>
    <s v="No CWT"/>
    <s v="N"/>
    <m/>
    <n v="70"/>
    <m/>
    <s v="LFH2305-14"/>
    <m/>
    <s v=""/>
    <m/>
    <n v="1"/>
    <s v="0.3"/>
    <x v="1"/>
    <x v="1"/>
    <m/>
    <x v="0"/>
  </r>
  <r>
    <s v="3DD.003E2BEFA1"/>
    <s v="OtsLGRF23S_00337"/>
    <d v="2023-11-06T00:00:00"/>
    <n v="491"/>
    <s v="WDFW"/>
    <s v="SP"/>
    <m/>
    <n v="82"/>
    <x v="1"/>
    <s v="No CWT"/>
    <s v="N"/>
    <m/>
    <n v="70"/>
    <m/>
    <s v="LFH2322-03"/>
    <m/>
    <s v=""/>
    <m/>
    <n v="1"/>
    <s v="0.3"/>
    <x v="2"/>
    <x v="0"/>
    <m/>
    <x v="1"/>
  </r>
  <r>
    <s v="3DD.003D7E4E6C"/>
    <s v="OtsLGRF23S_00338"/>
    <d v="2023-09-08T00:00:00"/>
    <n v="24518"/>
    <s v="WDFW"/>
    <s v="DIP"/>
    <m/>
    <n v="78"/>
    <x v="0"/>
    <s v="No CWT"/>
    <s v="N"/>
    <m/>
    <n v="70"/>
    <m/>
    <s v="LFH2332-12"/>
    <m/>
    <s v=""/>
    <m/>
    <n v="1"/>
    <s v=""/>
    <x v="4"/>
    <x v="0"/>
    <m/>
    <x v="0"/>
  </r>
  <r>
    <s v="3DD.003D7E4E68"/>
    <s v="OtsLGRF23S_00339"/>
    <d v="2023-10-31T00:00:00"/>
    <n v="3120"/>
    <s v="WDFW"/>
    <s v="SP"/>
    <m/>
    <n v="83"/>
    <x v="0"/>
    <s v="CWT"/>
    <s v="Y"/>
    <m/>
    <n v="70"/>
    <m/>
    <s v="No Scales"/>
    <m/>
    <s v=""/>
    <m/>
    <n v="1"/>
    <s v=""/>
    <x v="19"/>
    <x v="4"/>
    <m/>
    <x v="1"/>
  </r>
  <r>
    <s v="3DD.003D7E4E5E"/>
    <s v="OtsLGRF23S_00348"/>
    <d v="2023-10-17T00:00:00"/>
    <n v="1070"/>
    <s v="WDFW"/>
    <s v="SP"/>
    <m/>
    <n v="78"/>
    <x v="0"/>
    <s v="No CWT"/>
    <s v="N"/>
    <m/>
    <n v="70"/>
    <m/>
    <s v="LFH23102-15"/>
    <m/>
    <s v=""/>
    <m/>
    <n v="1"/>
    <s v="0.3"/>
    <x v="4"/>
    <x v="0"/>
    <m/>
    <x v="0"/>
  </r>
  <r>
    <s v="3DD.003D7E4E99"/>
    <s v="OtsLGRF23S_00350"/>
    <d v="2023-10-31T00:00:00"/>
    <n v="3180"/>
    <s v="WDFW"/>
    <s v="SP"/>
    <m/>
    <n v="80"/>
    <x v="0"/>
    <s v="No CWT"/>
    <s v="N"/>
    <m/>
    <n v="70"/>
    <m/>
    <s v="LFH23127-13"/>
    <m/>
    <s v=""/>
    <m/>
    <n v="1"/>
    <s v="0.3"/>
    <x v="1"/>
    <x v="0"/>
    <m/>
    <x v="0"/>
  </r>
  <r>
    <s v="3DD.003D7E4E43"/>
    <s v="OtsLGRF23S_00351"/>
    <d v="2023-09-12T00:00:00"/>
    <n v="24523"/>
    <s v="WDFW"/>
    <s v="DIP"/>
    <m/>
    <n v="72"/>
    <x v="1"/>
    <s v="No CWT"/>
    <s v="N"/>
    <m/>
    <n v="70"/>
    <m/>
    <s v="LFH2332-15"/>
    <m/>
    <s v=""/>
    <m/>
    <n v="1"/>
    <s v=""/>
    <x v="2"/>
    <x v="3"/>
    <m/>
    <x v="1"/>
  </r>
  <r>
    <s v="3DD.003D7E4E7D"/>
    <s v="OtsLGRF23S_00353"/>
    <d v="2023-10-17T00:00:00"/>
    <n v="1012"/>
    <s v="WDFW"/>
    <s v="SP"/>
    <m/>
    <n v="82"/>
    <x v="0"/>
    <s v="No CWT"/>
    <s v="N"/>
    <m/>
    <n v="70"/>
    <m/>
    <s v="LFH23100-11"/>
    <m/>
    <s v=""/>
    <m/>
    <n v="1"/>
    <s v="0.3"/>
    <x v="2"/>
    <x v="0"/>
    <m/>
    <x v="1"/>
  </r>
  <r>
    <s v="3DD.003D7E4E8F"/>
    <s v="OtsLGRF23S_00354"/>
    <d v="2023-10-24T00:00:00"/>
    <n v="116"/>
    <s v="WDFW"/>
    <s v="SP"/>
    <m/>
    <n v="77"/>
    <x v="1"/>
    <s v="No CWT"/>
    <s v="N"/>
    <m/>
    <n v="70"/>
    <m/>
    <s v="LFH2306-01"/>
    <m/>
    <s v=""/>
    <m/>
    <n v="1"/>
    <s v="0.3"/>
    <x v="13"/>
    <x v="1"/>
    <m/>
    <x v="0"/>
  </r>
  <r>
    <s v="3DD.003D7E4E57"/>
    <s v="OtsLGRF23S_00356"/>
    <d v="2023-10-17T00:00:00"/>
    <n v="5"/>
    <s v="WDFW"/>
    <s v="SP"/>
    <m/>
    <n v="86"/>
    <x v="1"/>
    <s v="No CWT"/>
    <s v="N"/>
    <m/>
    <n v="70"/>
    <m/>
    <s v="LFH2301-04"/>
    <m/>
    <s v=""/>
    <m/>
    <n v="1"/>
    <s v="0.4"/>
    <x v="18"/>
    <x v="4"/>
    <m/>
    <x v="1"/>
  </r>
  <r>
    <s v="3DD.003D7E4E7C"/>
    <s v="OtsLGRF23S_00360"/>
    <d v="2023-10-31T00:00:00"/>
    <n v="374"/>
    <s v="WDFW"/>
    <s v="SP"/>
    <m/>
    <n v="83"/>
    <x v="1"/>
    <s v="No CWT"/>
    <s v="N"/>
    <m/>
    <n v="70"/>
    <m/>
    <s v="LFH2316-15"/>
    <m/>
    <s v=""/>
    <m/>
    <n v="1"/>
    <s v="0.3"/>
    <x v="1"/>
    <x v="4"/>
    <m/>
    <x v="0"/>
  </r>
  <r>
    <s v="3DD.003D7E4E59"/>
    <s v="OtsLGRF23S_00362"/>
    <d v="2023-10-24T00:00:00"/>
    <n v="2117"/>
    <s v="WDFW"/>
    <s v="SP/KO"/>
    <m/>
    <n v="80"/>
    <x v="0"/>
    <s v="No CWT"/>
    <s v="N"/>
    <m/>
    <n v="70"/>
    <m/>
    <s v="LFH23110-17"/>
    <m/>
    <s v=""/>
    <m/>
    <n v="1"/>
    <s v=""/>
    <x v="13"/>
    <x v="0"/>
    <m/>
    <x v="0"/>
  </r>
  <r>
    <s v="3DD.003D7E4E8C"/>
    <s v="OtsLGRF23S_00366"/>
    <d v="2023-09-24T00:00:00"/>
    <n v="23386"/>
    <s v="WDFW"/>
    <s v="DIP"/>
    <m/>
    <n v="78"/>
    <x v="1"/>
    <s v="No CWT"/>
    <s v="N"/>
    <m/>
    <n v="70"/>
    <m/>
    <s v="LFH2335-06"/>
    <m/>
    <s v=""/>
    <m/>
    <n v="1"/>
    <s v="0.3"/>
    <x v="17"/>
    <x v="0"/>
    <m/>
    <x v="0"/>
  </r>
  <r>
    <s v="3DD.003D7E4E6F"/>
    <s v="OtsLGRF23S_00367"/>
    <d v="2023-11-06T00:00:00"/>
    <n v="4074"/>
    <s v="WDFW"/>
    <s v="SP"/>
    <m/>
    <n v="89"/>
    <x v="0"/>
    <s v="CWT"/>
    <s v="Y"/>
    <m/>
    <n v="70"/>
    <m/>
    <s v="No Scales"/>
    <m/>
    <s v=""/>
    <m/>
    <n v="1"/>
    <s v=""/>
    <x v="6"/>
    <x v="5"/>
    <m/>
    <x v="0"/>
  </r>
  <r>
    <s v="3DD.003D7E4E69"/>
    <s v="OtsLGRF23S_00368"/>
    <d v="2023-10-31T00:00:00"/>
    <n v="3014"/>
    <s v="WDFW"/>
    <s v="SP"/>
    <m/>
    <n v="87"/>
    <x v="0"/>
    <s v="No CWT"/>
    <s v="N"/>
    <m/>
    <n v="70"/>
    <m/>
    <s v="LFH23120-12"/>
    <m/>
    <s v=""/>
    <m/>
    <n v="1"/>
    <s v="0.3"/>
    <x v="1"/>
    <x v="4"/>
    <m/>
    <x v="0"/>
  </r>
  <r>
    <s v="3DD.003D7E4E3E"/>
    <s v="OtsLGRF23S_00370"/>
    <d v="2023-08-22T00:00:00"/>
    <n v="24504"/>
    <s v="WDFW"/>
    <s v="DIP"/>
    <m/>
    <n v="90"/>
    <x v="1"/>
    <s v="CWT"/>
    <s v="Y"/>
    <m/>
    <n v="70"/>
    <m/>
    <s v="No Scales"/>
    <m/>
    <s v=""/>
    <m/>
    <n v="1"/>
    <s v=""/>
    <x v="6"/>
    <x v="5"/>
    <m/>
    <x v="0"/>
  </r>
  <r>
    <s v="3DD.003D7E4E52"/>
    <s v="OtsLGRF23S_00371"/>
    <d v="2023-10-24T00:00:00"/>
    <n v="2085"/>
    <s v="WDFW"/>
    <s v="SP"/>
    <m/>
    <n v="85"/>
    <x v="0"/>
    <s v="No CWT"/>
    <s v="N"/>
    <m/>
    <n v="70"/>
    <m/>
    <s v="LFH23109-05"/>
    <m/>
    <s v=""/>
    <m/>
    <n v="1"/>
    <s v="0.3"/>
    <x v="2"/>
    <x v="4"/>
    <m/>
    <x v="1"/>
  </r>
  <r>
    <s v="3DD.003D7E4E78"/>
    <s v="OtsLGRF23S_00376"/>
    <d v="2023-10-24T00:00:00"/>
    <n v="2062"/>
    <s v="WDFW"/>
    <s v="SP"/>
    <m/>
    <n v="81"/>
    <x v="0"/>
    <s v="No CWT"/>
    <s v="N"/>
    <m/>
    <n v="70"/>
    <m/>
    <s v="LFH23108-07"/>
    <m/>
    <s v=""/>
    <m/>
    <n v="1"/>
    <s v="0.3"/>
    <x v="9"/>
    <x v="0"/>
    <m/>
    <x v="0"/>
  </r>
  <r>
    <s v="3DD.003D7E4E86"/>
    <s v="OtsLGRF23S_00377"/>
    <d v="2023-09-23T00:00:00"/>
    <n v="23385"/>
    <s v="WDFW"/>
    <s v="DIP"/>
    <m/>
    <n v="81"/>
    <x v="0"/>
    <s v="No CWT"/>
    <s v="N"/>
    <m/>
    <n v="70"/>
    <m/>
    <s v="LFH2335-05"/>
    <m/>
    <s v=""/>
    <m/>
    <n v="1"/>
    <s v=""/>
    <x v="2"/>
    <x v="0"/>
    <m/>
    <x v="1"/>
  </r>
  <r>
    <s v="3DD.003D7E4E41"/>
    <s v="OtsLGRF23S_00378"/>
    <d v="2023-10-31T00:00:00"/>
    <n v="3179"/>
    <s v="WDFW"/>
    <s v="SP"/>
    <m/>
    <n v="83"/>
    <x v="0"/>
    <s v="No CWT"/>
    <s v="N"/>
    <m/>
    <n v="70"/>
    <m/>
    <s v="LFH23127-16"/>
    <m/>
    <s v=""/>
    <m/>
    <n v="1"/>
    <s v=""/>
    <x v="2"/>
    <x v="4"/>
    <m/>
    <x v="1"/>
  </r>
  <r>
    <s v="3DD.003D7E4E66"/>
    <s v="OtsLGRF23S_00385"/>
    <d v="2023-10-17T00:00:00"/>
    <n v="25"/>
    <s v="WDFW"/>
    <s v="SP"/>
    <m/>
    <n v="73"/>
    <x v="1"/>
    <s v="No CWT"/>
    <s v="N"/>
    <m/>
    <n v="70"/>
    <m/>
    <s v="LFH2301-17"/>
    <m/>
    <s v=""/>
    <m/>
    <n v="1"/>
    <s v="0.3"/>
    <x v="10"/>
    <x v="1"/>
    <m/>
    <x v="0"/>
  </r>
  <r>
    <s v="3DD.003D7E4E49"/>
    <s v="OtsLGRF23S_00388"/>
    <d v="2023-10-24T00:00:00"/>
    <n v="2088"/>
    <s v="WDFW"/>
    <s v="SP"/>
    <m/>
    <n v="80"/>
    <x v="0"/>
    <s v="No CWT"/>
    <s v="N"/>
    <m/>
    <n v="70"/>
    <m/>
    <s v="LFH23111-03"/>
    <m/>
    <s v=""/>
    <m/>
    <n v="1"/>
    <s v="0.3"/>
    <x v="0"/>
    <x v="0"/>
    <m/>
    <x v="0"/>
  </r>
  <r>
    <s v="3DD.003D7E4E39"/>
    <s v="OtsLGRF23S_00389"/>
    <d v="2023-10-31T00:00:00"/>
    <n v="3095"/>
    <s v="WDFW"/>
    <s v="SP"/>
    <m/>
    <n v="82"/>
    <x v="0"/>
    <s v="No CWT"/>
    <s v="N"/>
    <m/>
    <n v="70"/>
    <m/>
    <s v="LFH23124-07"/>
    <m/>
    <s v=""/>
    <m/>
    <n v="1"/>
    <s v="0.3"/>
    <x v="2"/>
    <x v="0"/>
    <m/>
    <x v="1"/>
  </r>
  <r>
    <s v="3DD.003D7E4E73"/>
    <s v="OtsLGRF23S_00391"/>
    <d v="2023-10-17T00:00:00"/>
    <n v="24"/>
    <s v="WDFW"/>
    <s v="SP"/>
    <m/>
    <n v="73"/>
    <x v="1"/>
    <s v="No CWT"/>
    <s v="N"/>
    <m/>
    <n v="70"/>
    <m/>
    <s v="LFH2301-16"/>
    <m/>
    <s v=""/>
    <m/>
    <n v="1"/>
    <s v="0.3"/>
    <x v="17"/>
    <x v="1"/>
    <m/>
    <x v="0"/>
  </r>
  <r>
    <s v="3DD.003D7E4E74"/>
    <s v="OtsLGRF23S_00392"/>
    <d v="2023-11-06T00:00:00"/>
    <n v="4005"/>
    <s v="WDFW"/>
    <s v="SP"/>
    <m/>
    <n v="74"/>
    <x v="0"/>
    <s v="No CWT"/>
    <s v="N"/>
    <m/>
    <n v="70"/>
    <m/>
    <s v="LFH23134-02"/>
    <m/>
    <s v=""/>
    <m/>
    <n v="1"/>
    <s v="0.3"/>
    <x v="2"/>
    <x v="1"/>
    <m/>
    <x v="1"/>
  </r>
  <r>
    <s v="3DD.003D7E4E85"/>
    <s v="OtsLGRF23S_00394"/>
    <d v="2023-11-06T00:00:00"/>
    <n v="418"/>
    <s v="WDFW"/>
    <s v="SP"/>
    <m/>
    <n v="91"/>
    <x v="1"/>
    <s v="No CWT"/>
    <s v="N"/>
    <m/>
    <n v="70"/>
    <m/>
    <s v="LFH2321-03"/>
    <m/>
    <s v=""/>
    <m/>
    <n v="1"/>
    <s v="0.3"/>
    <x v="10"/>
    <x v="5"/>
    <m/>
    <x v="0"/>
  </r>
  <r>
    <s v="3DD.003D7E4E4A"/>
    <s v="OtsLGRF23S_00395"/>
    <d v="2023-10-31T00:00:00"/>
    <n v="263"/>
    <s v="WDFW"/>
    <s v="SP"/>
    <m/>
    <n v="84"/>
    <x v="1"/>
    <s v="No CWT"/>
    <s v="N"/>
    <m/>
    <n v="70"/>
    <m/>
    <s v="LFH2311-17"/>
    <m/>
    <s v=""/>
    <m/>
    <n v="1"/>
    <s v="0.3"/>
    <x v="0"/>
    <x v="4"/>
    <m/>
    <x v="0"/>
  </r>
  <r>
    <s v="3DD.003D7E4E4C"/>
    <s v="OtsLGRF23S_00397"/>
    <d v="2023-10-24T00:00:00"/>
    <n v="2050"/>
    <s v="WDFW"/>
    <s v="SP"/>
    <m/>
    <n v="80"/>
    <x v="0"/>
    <s v="No CWT"/>
    <s v="N"/>
    <m/>
    <n v="70"/>
    <m/>
    <s v="LFH23107-19"/>
    <m/>
    <s v=""/>
    <m/>
    <n v="1"/>
    <s v=""/>
    <x v="2"/>
    <x v="0"/>
    <m/>
    <x v="1"/>
  </r>
  <r>
    <s v="3DD.003D7E4E47"/>
    <s v="OtsLGRF23S_00400"/>
    <d v="2023-10-24T00:00:00"/>
    <n v="77"/>
    <s v="WDFW"/>
    <s v="SP"/>
    <m/>
    <n v="81"/>
    <x v="1"/>
    <s v="CWT"/>
    <s v="Y"/>
    <m/>
    <n v="70"/>
    <m/>
    <s v="No Scales"/>
    <m/>
    <s v=""/>
    <m/>
    <n v="1"/>
    <s v=""/>
    <x v="12"/>
    <x v="0"/>
    <m/>
    <x v="0"/>
  </r>
  <r>
    <s v="3DD.003D7E4E79"/>
    <s v="OtsLGRF23S_00403"/>
    <d v="2023-10-17T00:00:00"/>
    <n v="47"/>
    <s v="WDFW"/>
    <s v="SP"/>
    <m/>
    <n v="77"/>
    <x v="1"/>
    <s v="No CWT"/>
    <s v="N"/>
    <m/>
    <n v="70"/>
    <m/>
    <s v="LFH2302-17"/>
    <m/>
    <s v=""/>
    <m/>
    <n v="1"/>
    <s v="0.3"/>
    <x v="5"/>
    <x v="1"/>
    <m/>
    <x v="0"/>
  </r>
  <r>
    <s v="3DD.003D7E4E58"/>
    <s v="OtsLGRF23S_00405"/>
    <d v="2023-10-31T00:00:00"/>
    <n v="3105"/>
    <s v="WDFW"/>
    <s v="SP"/>
    <m/>
    <n v="90"/>
    <x v="0"/>
    <s v="No CWT"/>
    <s v="N"/>
    <m/>
    <n v="70"/>
    <m/>
    <s v="LFH23124-10"/>
    <m/>
    <s v=""/>
    <m/>
    <n v="1"/>
    <s v="0.4"/>
    <x v="15"/>
    <x v="5"/>
    <m/>
    <x v="2"/>
  </r>
  <r>
    <s v="3DD.003D7E4E77"/>
    <s v="OtsLGRF23S_00407"/>
    <d v="2023-10-24T00:00:00"/>
    <n v="2098"/>
    <s v="WDFW"/>
    <s v="SP"/>
    <m/>
    <n v="76"/>
    <x v="0"/>
    <s v="No CWT"/>
    <s v="N"/>
    <m/>
    <n v="70"/>
    <m/>
    <s v="LFH23110-12"/>
    <m/>
    <s v=""/>
    <m/>
    <n v="1"/>
    <s v="0.3"/>
    <x v="6"/>
    <x v="1"/>
    <m/>
    <x v="0"/>
  </r>
  <r>
    <s v="3DD.003D7E4E5F"/>
    <s v="OtsLGRF23S_00409"/>
    <d v="2023-09-12T00:00:00"/>
    <n v="24524"/>
    <s v="WDFW"/>
    <s v="DIP"/>
    <m/>
    <n v="83"/>
    <x v="1"/>
    <s v="No CWT"/>
    <s v="N"/>
    <m/>
    <n v="70"/>
    <m/>
    <s v="LFH2332-16"/>
    <m/>
    <s v=""/>
    <m/>
    <n v="1"/>
    <s v="0.4"/>
    <x v="18"/>
    <x v="4"/>
    <m/>
    <x v="1"/>
  </r>
  <r>
    <s v="3DD.003D7E5401"/>
    <s v="OtsLGRF23S_00410"/>
    <d v="2023-11-06T00:00:00"/>
    <n v="4079"/>
    <s v="WDFW"/>
    <s v="SP"/>
    <m/>
    <n v="82"/>
    <x v="0"/>
    <s v="No CWT"/>
    <s v="N"/>
    <m/>
    <n v="70"/>
    <m/>
    <s v="LFH23137-05"/>
    <m/>
    <s v=""/>
    <m/>
    <n v="1"/>
    <s v="0.3"/>
    <x v="2"/>
    <x v="0"/>
    <m/>
    <x v="1"/>
  </r>
  <r>
    <s v="3DD.003D7E540B"/>
    <s v="OtsLGRF23S_00412"/>
    <d v="2023-10-24T00:00:00"/>
    <n v="2124"/>
    <s v="WDFW"/>
    <s v="SP"/>
    <m/>
    <n v="80"/>
    <x v="0"/>
    <s v="No CWT"/>
    <s v="N"/>
    <m/>
    <n v="70"/>
    <m/>
    <s v="LFH23110-06"/>
    <m/>
    <s v=""/>
    <m/>
    <n v="1"/>
    <s v="0.3"/>
    <x v="6"/>
    <x v="0"/>
    <m/>
    <x v="0"/>
  </r>
  <r>
    <s v="3DD.003D7E53E8"/>
    <s v="OtsLGRF23S_00414"/>
    <d v="2023-10-31T00:00:00"/>
    <n v="3124"/>
    <s v="WDFW"/>
    <s v="SP"/>
    <m/>
    <n v="72"/>
    <x v="0"/>
    <s v="No CWT"/>
    <s v="N"/>
    <m/>
    <n v="70"/>
    <m/>
    <s v="LFH23125-06"/>
    <m/>
    <s v=""/>
    <m/>
    <n v="1"/>
    <s v="0.3"/>
    <x v="6"/>
    <x v="3"/>
    <m/>
    <x v="0"/>
  </r>
  <r>
    <s v="3DD.003D7E540A"/>
    <s v="OtsLGRF23S_00415"/>
    <d v="2023-10-24T00:00:00"/>
    <n v="2081"/>
    <s v="WDFW"/>
    <s v="SP"/>
    <m/>
    <n v="78"/>
    <x v="0"/>
    <s v="No CWT"/>
    <s v="N"/>
    <m/>
    <n v="70"/>
    <m/>
    <s v="LFH23109-01"/>
    <m/>
    <s v=""/>
    <m/>
    <n v="1"/>
    <s v="0.3"/>
    <x v="18"/>
    <x v="0"/>
    <m/>
    <x v="1"/>
  </r>
  <r>
    <s v="3DD.003D7E53E0"/>
    <s v="OtsLGRF23S_00416"/>
    <d v="2023-10-24T00:00:00"/>
    <n v="2115"/>
    <s v="WDFW"/>
    <s v="SP"/>
    <m/>
    <n v="84"/>
    <x v="0"/>
    <s v="CWT"/>
    <s v="Y"/>
    <m/>
    <n v="70"/>
    <m/>
    <s v="No Scales"/>
    <m/>
    <s v=""/>
    <m/>
    <n v="1"/>
    <s v=""/>
    <x v="16"/>
    <x v="4"/>
    <m/>
    <x v="0"/>
  </r>
  <r>
    <s v="3DD.003D7E53D2"/>
    <s v="OtsLGRF23S_00420"/>
    <d v="2023-11-06T00:00:00"/>
    <n v="476"/>
    <s v="WDFW"/>
    <s v="SP"/>
    <m/>
    <n v="74"/>
    <x v="1"/>
    <s v="No CWT"/>
    <s v="N"/>
    <m/>
    <n v="70"/>
    <m/>
    <s v="LFH2321-12"/>
    <m/>
    <s v=""/>
    <m/>
    <n v="1"/>
    <s v="0.3"/>
    <x v="11"/>
    <x v="1"/>
    <m/>
    <x v="0"/>
  </r>
  <r>
    <s v="3DD.003D7E53E9"/>
    <s v="OtsLGRF23S_00423"/>
    <d v="2023-10-24T00:00:00"/>
    <n v="2102"/>
    <s v="WDFW"/>
    <s v="SP"/>
    <m/>
    <n v="75"/>
    <x v="0"/>
    <s v="No CWT"/>
    <s v="N"/>
    <m/>
    <n v="70"/>
    <m/>
    <s v="LFH23109-11"/>
    <m/>
    <s v=""/>
    <m/>
    <n v="1"/>
    <s v=""/>
    <x v="2"/>
    <x v="1"/>
    <m/>
    <x v="1"/>
  </r>
  <r>
    <s v="3DD.003D7E53D8"/>
    <s v="OtsLGRF23S_00424"/>
    <d v="2023-10-31T00:00:00"/>
    <n v="3114"/>
    <s v="WDFW"/>
    <s v="SP"/>
    <m/>
    <n v="80"/>
    <x v="0"/>
    <s v="No CWT"/>
    <s v="N"/>
    <m/>
    <n v="70"/>
    <m/>
    <s v="LFH23124-17"/>
    <m/>
    <s v=""/>
    <m/>
    <n v="1"/>
    <s v="0.3"/>
    <x v="0"/>
    <x v="0"/>
    <m/>
    <x v="0"/>
  </r>
  <r>
    <s v="3DD.003D7E5410"/>
    <s v="OtsLGRF23S_00425"/>
    <d v="2023-09-21T00:00:00"/>
    <n v="24550"/>
    <s v="WDFW"/>
    <s v="DIP"/>
    <m/>
    <n v="79"/>
    <x v="0"/>
    <s v="No CWT"/>
    <s v="N"/>
    <m/>
    <n v="70"/>
    <m/>
    <s v="LFH2333-18"/>
    <m/>
    <s v=""/>
    <m/>
    <n v="1"/>
    <s v="0.3"/>
    <x v="11"/>
    <x v="0"/>
    <m/>
    <x v="0"/>
  </r>
  <r>
    <s v="3DD.003D7E540E"/>
    <s v="OtsLGRF23S_00426"/>
    <d v="2023-10-31T00:00:00"/>
    <n v="3127"/>
    <s v="WDFW"/>
    <s v="SP"/>
    <m/>
    <n v="78.5"/>
    <x v="0"/>
    <s v="No CWT"/>
    <s v="N"/>
    <m/>
    <n v="70"/>
    <m/>
    <s v="LFH23125-18"/>
    <m/>
    <s v=""/>
    <m/>
    <n v="1"/>
    <s v="0.3"/>
    <x v="4"/>
    <x v="0"/>
    <m/>
    <x v="0"/>
  </r>
  <r>
    <s v="3DD.003D7E53BF"/>
    <s v="OtsLGRF23S_00434"/>
    <d v="2023-08-22T00:00:00"/>
    <n v="24508"/>
    <s v="WDFW"/>
    <s v="DIP"/>
    <m/>
    <n v="78"/>
    <x v="0"/>
    <s v="No CWT"/>
    <s v="N"/>
    <m/>
    <n v="70"/>
    <m/>
    <s v="LFH2332-03"/>
    <m/>
    <s v=""/>
    <m/>
    <n v="1"/>
    <s v=""/>
    <x v="2"/>
    <x v="0"/>
    <m/>
    <x v="1"/>
  </r>
  <r>
    <s v="3DD.003D7E5414"/>
    <s v="OtsLGRF23S_00437"/>
    <d v="2023-10-31T00:00:00"/>
    <n v="339"/>
    <s v="WDFW"/>
    <s v="SP"/>
    <m/>
    <n v="79"/>
    <x v="1"/>
    <s v="CWT"/>
    <s v="Y"/>
    <m/>
    <n v="70"/>
    <m/>
    <s v="No Scales"/>
    <m/>
    <s v=""/>
    <m/>
    <n v="1"/>
    <s v=""/>
    <x v="4"/>
    <x v="0"/>
    <m/>
    <x v="0"/>
  </r>
  <r>
    <s v="3DD.003D7E53CB"/>
    <s v="OtsLGRF23S_00438"/>
    <d v="2023-11-06T00:00:00"/>
    <n v="4051"/>
    <s v="WDFW"/>
    <s v="SP"/>
    <m/>
    <n v="78"/>
    <x v="0"/>
    <s v="No CWT"/>
    <s v="N"/>
    <m/>
    <n v="70"/>
    <m/>
    <s v="LFH23135-08"/>
    <m/>
    <s v=""/>
    <m/>
    <n v="1"/>
    <s v="0.3"/>
    <x v="2"/>
    <x v="0"/>
    <m/>
    <x v="1"/>
  </r>
  <r>
    <s v="3DD.003D7E53E2"/>
    <s v="OtsLGRF23S_00441"/>
    <d v="2023-10-24T00:00:00"/>
    <n v="2095"/>
    <s v="WDFW"/>
    <s v="SP"/>
    <m/>
    <n v="81"/>
    <x v="0"/>
    <s v="No CWT"/>
    <s v="N"/>
    <m/>
    <n v="70"/>
    <m/>
    <s v="LFH23109-10"/>
    <m/>
    <s v=""/>
    <m/>
    <n v="1"/>
    <s v="0.3"/>
    <x v="5"/>
    <x v="0"/>
    <m/>
    <x v="0"/>
  </r>
  <r>
    <s v="3DD.003D7E53D9"/>
    <s v="OtsLGRF23S_00444"/>
    <d v="2023-10-24T00:00:00"/>
    <n v="2068"/>
    <s v="WDFW"/>
    <s v="SP"/>
    <m/>
    <n v="81"/>
    <x v="0"/>
    <s v="No CWT"/>
    <s v="N"/>
    <m/>
    <n v="70"/>
    <m/>
    <s v="LFH23110-07"/>
    <m/>
    <s v=""/>
    <m/>
    <n v="1"/>
    <s v="0.3"/>
    <x v="0"/>
    <x v="0"/>
    <m/>
    <x v="0"/>
  </r>
  <r>
    <s v="3DD.003D7E53DC"/>
    <s v="OtsLGRF23S_00445"/>
    <d v="2023-10-24T00:00:00"/>
    <n v="109"/>
    <s v="WDFW"/>
    <s v="SP"/>
    <m/>
    <n v="92"/>
    <x v="1"/>
    <s v="CWT"/>
    <s v="Y"/>
    <m/>
    <n v="70"/>
    <m/>
    <s v="No Scales"/>
    <m/>
    <s v=""/>
    <m/>
    <n v="1"/>
    <s v=""/>
    <x v="19"/>
    <x v="5"/>
    <m/>
    <x v="1"/>
  </r>
  <r>
    <s v="3DD.003D7E53E1"/>
    <s v="OtsLGRF23S_00446"/>
    <d v="2023-09-19T00:00:00"/>
    <n v="24542"/>
    <s v="WDFW"/>
    <s v="DIP"/>
    <m/>
    <n v="71"/>
    <x v="0"/>
    <s v="No CWT"/>
    <s v="N"/>
    <m/>
    <n v="70"/>
    <m/>
    <s v="LFH2333-11"/>
    <m/>
    <s v=""/>
    <m/>
    <n v="1"/>
    <s v="0.3"/>
    <x v="4"/>
    <x v="3"/>
    <m/>
    <x v="0"/>
  </r>
  <r>
    <s v="3DD.003D7E53EC"/>
    <s v="OtsLGRF23S_00447"/>
    <d v="2023-10-24T00:00:00"/>
    <n v="82"/>
    <s v="WDFW"/>
    <s v="SP"/>
    <m/>
    <n v="89"/>
    <x v="1"/>
    <s v="No CWT"/>
    <s v="N"/>
    <m/>
    <n v="70"/>
    <m/>
    <s v="LFH2304-10"/>
    <m/>
    <s v=""/>
    <m/>
    <n v="1"/>
    <s v="0.3"/>
    <x v="1"/>
    <x v="5"/>
    <m/>
    <x v="0"/>
  </r>
  <r>
    <s v="3DD.003D7E53EE"/>
    <s v="OtsLGRF23S_00448"/>
    <d v="2023-10-17T00:00:00"/>
    <n v="39"/>
    <s v="WDFW"/>
    <s v="SP"/>
    <m/>
    <n v="72"/>
    <x v="1"/>
    <s v="No CWT"/>
    <s v="N"/>
    <m/>
    <n v="70"/>
    <m/>
    <s v="LFH2302-10"/>
    <m/>
    <s v=""/>
    <m/>
    <n v="1"/>
    <s v=""/>
    <x v="6"/>
    <x v="3"/>
    <m/>
    <x v="0"/>
  </r>
  <r>
    <s v="3DD.003D7E53B2"/>
    <s v="OtsLGRF23S_00451"/>
    <d v="2023-10-24T00:00:00"/>
    <n v="2097"/>
    <s v="WDFW"/>
    <s v="SP"/>
    <m/>
    <n v="73"/>
    <x v="0"/>
    <s v="No CWT"/>
    <s v="N"/>
    <m/>
    <n v="70"/>
    <m/>
    <s v="LFH23110-20"/>
    <m/>
    <s v=""/>
    <m/>
    <n v="1"/>
    <s v="0.3"/>
    <x v="1"/>
    <x v="1"/>
    <m/>
    <x v="0"/>
  </r>
  <r>
    <s v="3DD.003D7E53CA"/>
    <s v="OtsLGRF23S_00452"/>
    <d v="2023-10-17T00:00:00"/>
    <n v="1074"/>
    <s v="WDFW"/>
    <s v="SP"/>
    <m/>
    <n v="85"/>
    <x v="0"/>
    <s v="No CWT"/>
    <s v="N"/>
    <m/>
    <n v="70"/>
    <m/>
    <s v="LFH23102-17"/>
    <m/>
    <s v=""/>
    <m/>
    <n v="1"/>
    <s v="0.3"/>
    <x v="6"/>
    <x v="4"/>
    <m/>
    <x v="0"/>
  </r>
  <r>
    <s v="3DD.003D7E53DF"/>
    <s v="OtsLGRF23S_00457"/>
    <d v="2023-10-31T00:00:00"/>
    <n v="294"/>
    <s v="WDFW"/>
    <s v="SP"/>
    <m/>
    <n v="86"/>
    <x v="1"/>
    <s v="CWT"/>
    <s v="Y"/>
    <m/>
    <n v="70"/>
    <m/>
    <s v="No Scales"/>
    <m/>
    <s v=""/>
    <m/>
    <n v="1"/>
    <s v=""/>
    <x v="16"/>
    <x v="4"/>
    <m/>
    <x v="0"/>
  </r>
  <r>
    <s v="3DD.003D7E53F7"/>
    <s v="OtsLGRF23S_00459"/>
    <d v="2023-10-24T00:00:00"/>
    <n v="2016"/>
    <s v="WDFW"/>
    <s v="SP"/>
    <m/>
    <n v="83.5"/>
    <x v="0"/>
    <s v="No CWT"/>
    <s v="N"/>
    <m/>
    <n v="70"/>
    <m/>
    <s v="LFH23106-09"/>
    <m/>
    <s v=""/>
    <m/>
    <n v="1"/>
    <s v="0.3"/>
    <x v="4"/>
    <x v="4"/>
    <m/>
    <x v="0"/>
  </r>
  <r>
    <s v="3DD.003D7E53F2"/>
    <s v="OtsLGRF23S_00460"/>
    <d v="2023-10-24T00:00:00"/>
    <n v="2119"/>
    <s v="WDFW"/>
    <s v="SP"/>
    <m/>
    <n v="84"/>
    <x v="0"/>
    <s v="No CWT"/>
    <s v="N"/>
    <m/>
    <n v="70"/>
    <m/>
    <s v="LFH23110-13"/>
    <m/>
    <s v=""/>
    <m/>
    <n v="1"/>
    <s v="0.3"/>
    <x v="4"/>
    <x v="4"/>
    <m/>
    <x v="0"/>
  </r>
  <r>
    <s v="3DD.003D7E53C1"/>
    <s v="OtsLGRF23S_00462"/>
    <d v="2023-10-24T00:00:00"/>
    <n v="98"/>
    <s v="WDFW"/>
    <s v="SP"/>
    <m/>
    <n v="86.5"/>
    <x v="1"/>
    <s v="No CWT"/>
    <s v="N"/>
    <m/>
    <n v="70"/>
    <m/>
    <s v="LFH2305-05"/>
    <m/>
    <s v=""/>
    <m/>
    <n v="1"/>
    <s v="0.3"/>
    <x v="10"/>
    <x v="4"/>
    <m/>
    <x v="0"/>
  </r>
  <r>
    <s v="3DD.003D7E53BA"/>
    <s v="OtsLGRF23S_00464"/>
    <d v="2023-10-31T00:00:00"/>
    <n v="261"/>
    <s v="WDFW"/>
    <s v="SP"/>
    <m/>
    <n v="76.5"/>
    <x v="1"/>
    <s v="No CWT"/>
    <s v="N"/>
    <m/>
    <n v="70"/>
    <m/>
    <s v="LFH2311-16"/>
    <m/>
    <s v=""/>
    <m/>
    <n v="1"/>
    <s v="0.3"/>
    <x v="2"/>
    <x v="1"/>
    <m/>
    <x v="1"/>
  </r>
  <r>
    <s v="3DD.003D7E53F5"/>
    <s v="OtsLGRF23S_00465"/>
    <d v="2023-10-31T00:00:00"/>
    <n v="3207"/>
    <s v="WDFW"/>
    <s v="SP"/>
    <m/>
    <n v="70"/>
    <x v="0"/>
    <s v="No CWT"/>
    <s v="N"/>
    <m/>
    <n v="70"/>
    <m/>
    <s v="LFH23129-04"/>
    <m/>
    <s v=""/>
    <m/>
    <n v="1"/>
    <s v="0.3"/>
    <x v="5"/>
    <x v="3"/>
    <m/>
    <x v="3"/>
  </r>
  <r>
    <s v="3DD.003D494A6C"/>
    <s v="OtsLGRF23S_00467"/>
    <d v="2023-10-24T00:00:00"/>
    <n v="2091"/>
    <s v="WDFW"/>
    <s v="SP"/>
    <m/>
    <n v="82"/>
    <x v="0"/>
    <s v="No CWT"/>
    <s v="N"/>
    <m/>
    <n v="70"/>
    <m/>
    <s v="LFH23109-07"/>
    <m/>
    <s v=""/>
    <m/>
    <n v="1"/>
    <s v="0.3"/>
    <x v="2"/>
    <x v="0"/>
    <m/>
    <x v="1"/>
  </r>
  <r>
    <s v="3DD.003D7E53CF"/>
    <s v="OtsLGRF23S_00468"/>
    <d v="2023-11-06T00:00:00"/>
    <n v="420"/>
    <s v="WDFW"/>
    <s v="SP"/>
    <m/>
    <n v="87"/>
    <x v="1"/>
    <s v="CWT"/>
    <s v="Y"/>
    <m/>
    <n v="70"/>
    <m/>
    <s v="No Scales"/>
    <m/>
    <s v=""/>
    <m/>
    <n v="1"/>
    <s v=""/>
    <x v="12"/>
    <x v="4"/>
    <m/>
    <x v="0"/>
  </r>
  <r>
    <s v="3DD.003D7E53D4"/>
    <s v="OtsLGRF23S_00469"/>
    <d v="2023-10-17T00:00:00"/>
    <n v="24901"/>
    <s v="WDFW"/>
    <s v="KO"/>
    <m/>
    <n v="74"/>
    <x v="1"/>
    <s v="No CWT"/>
    <s v="N"/>
    <m/>
    <n v="70"/>
    <m/>
    <s v="LFH2302-04"/>
    <m/>
    <s v=""/>
    <m/>
    <n v="1"/>
    <s v="0.3"/>
    <x v="4"/>
    <x v="1"/>
    <m/>
    <x v="0"/>
  </r>
  <r>
    <s v="3DD.003D7E53DE"/>
    <s v="OtsLGRF23S_00470"/>
    <d v="2023-10-24T00:00:00"/>
    <n v="2096"/>
    <s v="WDFW"/>
    <s v="SP"/>
    <m/>
    <n v="86"/>
    <x v="0"/>
    <s v="No CWT"/>
    <s v="N"/>
    <m/>
    <n v="70"/>
    <m/>
    <s v="LFH23110-19"/>
    <m/>
    <s v=""/>
    <m/>
    <n v="1"/>
    <s v="0.3"/>
    <x v="2"/>
    <x v="4"/>
    <m/>
    <x v="1"/>
  </r>
  <r>
    <s v="3DD.003D7E53C4"/>
    <s v="OtsLGRF23S_00471"/>
    <d v="2023-10-17T00:00:00"/>
    <n v="48"/>
    <s v="WDFW"/>
    <s v="SP"/>
    <m/>
    <n v="91"/>
    <x v="1"/>
    <s v="No CWT"/>
    <s v="N"/>
    <m/>
    <n v="70"/>
    <m/>
    <s v="LFH2302-18"/>
    <m/>
    <s v=""/>
    <m/>
    <n v="1"/>
    <s v="0.3"/>
    <x v="10"/>
    <x v="5"/>
    <m/>
    <x v="0"/>
  </r>
  <r>
    <s v="3DD.003D7E5411"/>
    <s v="OtsLGRF23S_00474"/>
    <d v="2023-10-31T00:00:00"/>
    <n v="3134"/>
    <s v="WDFW"/>
    <s v="SP"/>
    <m/>
    <n v="86"/>
    <x v="0"/>
    <s v="CWT"/>
    <s v="Y"/>
    <m/>
    <n v="70"/>
    <m/>
    <s v="No Scales"/>
    <m/>
    <s v=""/>
    <m/>
    <n v="1"/>
    <s v=""/>
    <x v="13"/>
    <x v="4"/>
    <m/>
    <x v="0"/>
  </r>
  <r>
    <s v="3DD.003D7E53D6"/>
    <s v="OtsLGRF23S_00475"/>
    <d v="2023-10-24T00:00:00"/>
    <n v="2023"/>
    <s v="WDFW"/>
    <s v="SP"/>
    <m/>
    <n v="86"/>
    <x v="0"/>
    <s v="No CWT"/>
    <s v="N"/>
    <m/>
    <n v="70"/>
    <m/>
    <s v="LFH23106-17"/>
    <m/>
    <s v=""/>
    <m/>
    <n v="1"/>
    <s v="0.4"/>
    <x v="15"/>
    <x v="4"/>
    <m/>
    <x v="2"/>
  </r>
  <r>
    <s v="3DD.003D7E5412"/>
    <s v="OtsLGRF23S_00476"/>
    <d v="2023-11-06T00:00:00"/>
    <n v="4102"/>
    <s v="WDFW"/>
    <s v="SP"/>
    <m/>
    <n v="82"/>
    <x v="0"/>
    <s v="CWT"/>
    <s v="Y"/>
    <m/>
    <n v="70"/>
    <m/>
    <s v="No Scales"/>
    <m/>
    <s v=""/>
    <m/>
    <n v="1"/>
    <s v=""/>
    <x v="1"/>
    <x v="0"/>
    <m/>
    <x v="0"/>
  </r>
  <r>
    <s v="3DD.003D7E53E3"/>
    <s v="OtsLGRF23S_00477"/>
    <d v="2023-08-22T00:00:00"/>
    <n v="24507"/>
    <s v="WDFW"/>
    <s v="DIP"/>
    <m/>
    <n v="89"/>
    <x v="0"/>
    <s v="No CWT"/>
    <s v="N"/>
    <m/>
    <n v="70"/>
    <m/>
    <s v="LFH2332-02"/>
    <m/>
    <s v=""/>
    <m/>
    <n v="1"/>
    <s v="0.4"/>
    <x v="2"/>
    <x v="5"/>
    <m/>
    <x v="1"/>
  </r>
  <r>
    <s v="3DD.003D7E53BC"/>
    <s v="OtsLGRF23S_00483"/>
    <d v="2023-10-24T00:00:00"/>
    <n v="2067"/>
    <s v="WDFW"/>
    <s v="SP"/>
    <m/>
    <n v="85"/>
    <x v="0"/>
    <s v="No CWT"/>
    <s v="N"/>
    <m/>
    <n v="70"/>
    <m/>
    <s v="LFH23108-12"/>
    <m/>
    <s v=""/>
    <m/>
    <n v="1"/>
    <s v="0.3"/>
    <x v="2"/>
    <x v="4"/>
    <m/>
    <x v="1"/>
  </r>
  <r>
    <s v="3DD.003D7E53C9"/>
    <s v="OtsLGRF23S_00485"/>
    <d v="2023-10-31T00:00:00"/>
    <n v="3020"/>
    <s v="WDFW"/>
    <s v="SP"/>
    <m/>
    <n v="83"/>
    <x v="0"/>
    <s v="No CWT"/>
    <s v="N"/>
    <m/>
    <n v="70"/>
    <m/>
    <s v="LFH23120-18"/>
    <m/>
    <s v=""/>
    <m/>
    <n v="1"/>
    <s v="0.3"/>
    <x v="0"/>
    <x v="4"/>
    <m/>
    <x v="0"/>
  </r>
  <r>
    <s v="3DD.003D7E53DD"/>
    <s v="OtsLGRF23S_00487"/>
    <d v="2023-10-24T00:00:00"/>
    <n v="97"/>
    <s v="WDFW"/>
    <s v="SP"/>
    <m/>
    <n v="78"/>
    <x v="1"/>
    <s v="No CWT"/>
    <s v="N"/>
    <m/>
    <n v="70"/>
    <m/>
    <s v="LFH2305-07"/>
    <m/>
    <s v=""/>
    <m/>
    <n v="1"/>
    <s v="0.3"/>
    <x v="1"/>
    <x v="0"/>
    <m/>
    <x v="0"/>
  </r>
  <r>
    <s v="3DD.003D7E53B7"/>
    <s v="OtsLGRF23S_00488"/>
    <d v="2023-10-31T00:00:00"/>
    <n v="3024"/>
    <s v="WDFW"/>
    <s v="SP"/>
    <m/>
    <n v="77"/>
    <x v="0"/>
    <s v="No CWT"/>
    <s v="N"/>
    <m/>
    <n v="70"/>
    <m/>
    <s v="LFH23121-01"/>
    <m/>
    <s v=""/>
    <m/>
    <n v="1"/>
    <s v="0.3"/>
    <x v="0"/>
    <x v="1"/>
    <m/>
    <x v="0"/>
  </r>
  <r>
    <s v="3DD.003D7E53C5"/>
    <s v="OtsLGRF23S_00492"/>
    <d v="2023-10-24T00:00:00"/>
    <n v="2089"/>
    <s v="WDFW"/>
    <s v="SP"/>
    <m/>
    <n v="86"/>
    <x v="0"/>
    <s v="No CWT"/>
    <s v="N"/>
    <m/>
    <n v="70"/>
    <m/>
    <s v="LFH23111-01"/>
    <m/>
    <s v="RR"/>
    <m/>
    <n v="1"/>
    <s v="1.3"/>
    <x v="2"/>
    <x v="4"/>
    <m/>
    <x v="1"/>
  </r>
  <r>
    <s v="3DD.003D7E53C2"/>
    <s v="OtsLGRF23S_00495"/>
    <d v="2023-11-06T00:00:00"/>
    <n v="25356"/>
    <s v="WDFW"/>
    <s v="DIP"/>
    <m/>
    <n v="78"/>
    <x v="0"/>
    <s v="No CWT"/>
    <s v="N"/>
    <m/>
    <n v="70"/>
    <m/>
    <s v="LFH2324-02"/>
    <m/>
    <s v=""/>
    <m/>
    <n v="1"/>
    <s v=""/>
    <x v="0"/>
    <x v="0"/>
    <m/>
    <x v="0"/>
  </r>
  <r>
    <s v="3DD.003D7E5406"/>
    <s v="OtsLGRF23S_00496"/>
    <d v="2023-10-17T00:00:00"/>
    <n v="1050"/>
    <s v="WDFW"/>
    <s v="SP"/>
    <m/>
    <n v="81"/>
    <x v="0"/>
    <s v="CWT"/>
    <s v="Y"/>
    <m/>
    <n v="70"/>
    <m/>
    <s v="No Scales"/>
    <m/>
    <s v=""/>
    <m/>
    <n v="1"/>
    <s v=""/>
    <x v="19"/>
    <x v="0"/>
    <m/>
    <x v="1"/>
  </r>
  <r>
    <s v="3DD.003D7E5408"/>
    <s v="OtsLGRF23S_00498"/>
    <d v="2023-10-24T00:00:00"/>
    <n v="81"/>
    <s v="WDFW"/>
    <s v="SP"/>
    <m/>
    <n v="79"/>
    <x v="1"/>
    <s v="No CWT"/>
    <s v="N"/>
    <m/>
    <n v="70"/>
    <m/>
    <s v="LFH2304-09"/>
    <m/>
    <s v=""/>
    <m/>
    <n v="1"/>
    <s v=""/>
    <x v="1"/>
    <x v="0"/>
    <m/>
    <x v="0"/>
  </r>
  <r>
    <s v="3DD.003D7E53D5"/>
    <s v="OtsLGRF23S_00500"/>
    <d v="2023-10-24T00:00:00"/>
    <n v="2057"/>
    <s v="WDFW"/>
    <s v="SP"/>
    <m/>
    <n v="81"/>
    <x v="0"/>
    <s v="CWT"/>
    <s v="Y"/>
    <m/>
    <n v="70"/>
    <m/>
    <s v="No Scales"/>
    <m/>
    <s v=""/>
    <m/>
    <n v="1"/>
    <s v=""/>
    <x v="16"/>
    <x v="0"/>
    <m/>
    <x v="0"/>
  </r>
  <r>
    <s v="3DD.003D7E5403"/>
    <s v="OtsLGRF23S_00501"/>
    <d v="2023-10-31T00:00:00"/>
    <n v="296"/>
    <s v="WDFW"/>
    <s v="SP"/>
    <m/>
    <n v="78"/>
    <x v="1"/>
    <s v="No CWT"/>
    <s v="N"/>
    <m/>
    <n v="70"/>
    <m/>
    <s v="LFH2313-03"/>
    <m/>
    <s v=""/>
    <m/>
    <n v="1"/>
    <s v="0.3"/>
    <x v="0"/>
    <x v="0"/>
    <m/>
    <x v="0"/>
  </r>
  <r>
    <s v="3DD.003D7E53D3"/>
    <s v="OtsLGRF23S_00502"/>
    <d v="2023-10-24T00:00:00"/>
    <n v="2118"/>
    <s v="WDFW"/>
    <s v="SP"/>
    <m/>
    <n v="80.5"/>
    <x v="0"/>
    <s v="No CWT"/>
    <s v="N"/>
    <m/>
    <n v="70"/>
    <m/>
    <s v="LFH23111-06"/>
    <m/>
    <s v=""/>
    <m/>
    <n v="1"/>
    <s v="0.3"/>
    <x v="2"/>
    <x v="0"/>
    <m/>
    <x v="1"/>
  </r>
  <r>
    <s v="3DD.003D7E53C7"/>
    <s v="OtsLGRF23S_00503"/>
    <d v="2023-08-22T00:00:00"/>
    <n v="24505"/>
    <s v="WDFW"/>
    <s v="DIP"/>
    <m/>
    <n v="81"/>
    <x v="1"/>
    <s v="No CWT"/>
    <s v="N"/>
    <m/>
    <n v="70"/>
    <m/>
    <s v="LFH2332-01"/>
    <m/>
    <s v=""/>
    <m/>
    <n v="1"/>
    <s v="0.3"/>
    <x v="4"/>
    <x v="0"/>
    <m/>
    <x v="0"/>
  </r>
  <r>
    <s v="3DD.003D7E53B8"/>
    <s v="OtsLGRF23S_00504"/>
    <d v="2023-10-31T00:00:00"/>
    <n v="3060"/>
    <s v="WDFW"/>
    <s v="SP"/>
    <m/>
    <n v="75"/>
    <x v="0"/>
    <s v="No CWT"/>
    <s v="N"/>
    <m/>
    <n v="70"/>
    <m/>
    <s v="LFH23122-20"/>
    <m/>
    <s v=""/>
    <m/>
    <n v="1"/>
    <s v="0.3"/>
    <x v="2"/>
    <x v="1"/>
    <m/>
    <x v="1"/>
  </r>
  <r>
    <s v="3DD.003D7E53E5"/>
    <s v="OtsLGRF23S_00505"/>
    <d v="2023-10-24T00:00:00"/>
    <n v="121"/>
    <s v="WDFW"/>
    <s v="SP"/>
    <m/>
    <n v="85"/>
    <x v="1"/>
    <s v="No CWT"/>
    <s v="N"/>
    <m/>
    <n v="70"/>
    <m/>
    <s v="LFH2306-05"/>
    <m/>
    <s v=""/>
    <m/>
    <n v="1"/>
    <s v="0.3"/>
    <x v="0"/>
    <x v="4"/>
    <m/>
    <x v="0"/>
  </r>
  <r>
    <s v="3DD.003D7E53F3"/>
    <s v="OtsLGRF23S_00506"/>
    <d v="2023-08-22T00:00:00"/>
    <n v="24509"/>
    <s v="WDFW"/>
    <s v="DIP"/>
    <m/>
    <n v="83"/>
    <x v="0"/>
    <s v="No CWT"/>
    <s v="N"/>
    <m/>
    <n v="70"/>
    <m/>
    <s v="LFH2332-04"/>
    <m/>
    <s v=""/>
    <m/>
    <n v="1"/>
    <s v="0.3"/>
    <x v="2"/>
    <x v="4"/>
    <m/>
    <x v="1"/>
  </r>
  <r>
    <s v="3DD.003D7E53EF"/>
    <s v="OtsLGRF23S_00508"/>
    <d v="2023-10-17T00:00:00"/>
    <n v="29"/>
    <s v="WDFW"/>
    <s v="SP"/>
    <m/>
    <n v="83"/>
    <x v="1"/>
    <s v="No CWT"/>
    <s v="N"/>
    <m/>
    <n v="70"/>
    <m/>
    <s v="LFH2302-01"/>
    <m/>
    <s v=""/>
    <m/>
    <n v="1"/>
    <s v="0.3"/>
    <x v="6"/>
    <x v="4"/>
    <m/>
    <x v="0"/>
  </r>
  <r>
    <s v="3DD.003D7E53BB"/>
    <s v="OtsLGRF23S_00510"/>
    <d v="2023-10-24T00:00:00"/>
    <n v="102"/>
    <s v="WDFW"/>
    <s v="SP"/>
    <m/>
    <n v="84"/>
    <x v="1"/>
    <s v="No CWT"/>
    <s v="N"/>
    <m/>
    <n v="70"/>
    <m/>
    <s v="LFH2305-09"/>
    <m/>
    <s v=""/>
    <m/>
    <n v="1"/>
    <s v="0.3"/>
    <x v="1"/>
    <x v="4"/>
    <m/>
    <x v="0"/>
  </r>
  <r>
    <s v="3DD.003D7E53FB"/>
    <s v="OtsLGRF23S_00511"/>
    <d v="2023-10-31T00:00:00"/>
    <n v="259"/>
    <s v="WDFW"/>
    <s v="SP"/>
    <m/>
    <n v="87"/>
    <x v="1"/>
    <s v="No CWT"/>
    <s v="N"/>
    <m/>
    <n v="70"/>
    <m/>
    <s v="LFH2311-18"/>
    <m/>
    <s v=""/>
    <m/>
    <n v="1"/>
    <s v="0.3"/>
    <x v="1"/>
    <x v="4"/>
    <m/>
    <x v="0"/>
  </r>
  <r>
    <s v="3DD.003D7E5402"/>
    <s v="OtsLGRF23S_00512"/>
    <d v="2023-10-31T00:00:00"/>
    <n v="366"/>
    <s v="WDFW"/>
    <s v="SP"/>
    <m/>
    <n v="74"/>
    <x v="1"/>
    <s v="No CWT"/>
    <s v="N"/>
    <m/>
    <n v="70"/>
    <m/>
    <s v="LFH2316-10"/>
    <m/>
    <s v=""/>
    <m/>
    <n v="1"/>
    <s v="0.3"/>
    <x v="4"/>
    <x v="1"/>
    <m/>
    <x v="0"/>
  </r>
  <r>
    <s v="3DD.003D7E53CE"/>
    <s v="OtsLGRF23S_00513"/>
    <d v="2023-10-31T00:00:00"/>
    <n v="264"/>
    <s v="WDFW"/>
    <s v="SP"/>
    <m/>
    <n v="90"/>
    <x v="1"/>
    <s v="No CWT"/>
    <s v="N"/>
    <m/>
    <n v="70"/>
    <m/>
    <s v="LFH2311-19"/>
    <m/>
    <s v=""/>
    <m/>
    <n v="1"/>
    <s v="0.3"/>
    <x v="13"/>
    <x v="5"/>
    <m/>
    <x v="0"/>
  </r>
  <r>
    <s v="3DD.003D7E53C6"/>
    <s v="OtsLGRF23S_00514"/>
    <d v="2023-10-17T00:00:00"/>
    <n v="1079"/>
    <s v="WDFW"/>
    <s v="SP"/>
    <m/>
    <n v="85"/>
    <x v="0"/>
    <s v="No CWT"/>
    <s v="N"/>
    <m/>
    <n v="70"/>
    <m/>
    <s v="LFH23103-06"/>
    <m/>
    <s v="RR"/>
    <m/>
    <n v="1"/>
    <s v="1.3"/>
    <x v="2"/>
    <x v="4"/>
    <m/>
    <x v="1"/>
  </r>
  <r>
    <s v="3DD.003D7E5413"/>
    <s v="OtsLGRF23S_00515"/>
    <d v="2023-10-31T00:00:00"/>
    <n v="3090"/>
    <s v="WDFW"/>
    <s v="SP"/>
    <m/>
    <n v="84"/>
    <x v="0"/>
    <s v="No CWT"/>
    <s v="N"/>
    <m/>
    <n v="70"/>
    <m/>
    <s v="LFH23124-03"/>
    <m/>
    <s v=""/>
    <m/>
    <n v="1"/>
    <s v="0.3"/>
    <x v="1"/>
    <x v="4"/>
    <m/>
    <x v="0"/>
  </r>
  <r>
    <s v="3DD.003D7E5409"/>
    <s v="OtsLGRF23S_00516"/>
    <d v="2023-10-31T00:00:00"/>
    <n v="344"/>
    <s v="WDFW"/>
    <s v="SP"/>
    <m/>
    <n v="86"/>
    <x v="1"/>
    <s v="No CWT"/>
    <s v="N"/>
    <m/>
    <n v="70"/>
    <m/>
    <s v="LFH2315-10"/>
    <m/>
    <s v=""/>
    <m/>
    <n v="1"/>
    <s v="0.3"/>
    <x v="4"/>
    <x v="4"/>
    <m/>
    <x v="0"/>
  </r>
  <r>
    <s v="3DD.003D7E53CD"/>
    <s v="OtsLGRF23S_00517"/>
    <d v="2023-11-13T00:00:00"/>
    <n v="655"/>
    <s v="WDFW"/>
    <s v="SP"/>
    <m/>
    <n v="73"/>
    <x v="1"/>
    <s v="No CWT"/>
    <s v="N"/>
    <m/>
    <n v="70"/>
    <m/>
    <s v="LFH2329-15"/>
    <m/>
    <s v=""/>
    <m/>
    <n v="1"/>
    <s v="0.3"/>
    <x v="17"/>
    <x v="1"/>
    <m/>
    <x v="0"/>
  </r>
  <r>
    <s v="3DD.003D7E53F1"/>
    <s v="OtsLGRF23S_00523"/>
    <d v="2023-10-24T00:00:00"/>
    <n v="2116"/>
    <s v="WDFW"/>
    <s v="SP"/>
    <m/>
    <n v="81.5"/>
    <x v="0"/>
    <s v="CWT"/>
    <s v="Y"/>
    <m/>
    <n v="70"/>
    <m/>
    <s v="No Scales"/>
    <m/>
    <s v=""/>
    <m/>
    <n v="1"/>
    <s v=""/>
    <x v="17"/>
    <x v="0"/>
    <m/>
    <x v="0"/>
  </r>
  <r>
    <s v="3DD.003D7E53FA"/>
    <s v="OtsLGRF23S_00524"/>
    <d v="2023-11-13T00:00:00"/>
    <n v="5098"/>
    <s v="WDFW"/>
    <s v="SP"/>
    <m/>
    <n v="80"/>
    <x v="0"/>
    <s v="No CWT"/>
    <s v="N"/>
    <m/>
    <n v="70"/>
    <m/>
    <s v="LFH23150-11"/>
    <m/>
    <s v=""/>
    <m/>
    <n v="1"/>
    <s v="0.3"/>
    <x v="1"/>
    <x v="0"/>
    <m/>
    <x v="0"/>
  </r>
  <r>
    <s v="3DD.003D7E53F9"/>
    <s v="OtsLGRF23S_00525"/>
    <d v="2023-10-17T00:00:00"/>
    <n v="1025"/>
    <s v="WDFW"/>
    <s v="SP"/>
    <m/>
    <n v="84"/>
    <x v="0"/>
    <s v="CWT"/>
    <s v="Y"/>
    <m/>
    <n v="70"/>
    <m/>
    <s v="No Scales"/>
    <m/>
    <s v=""/>
    <m/>
    <n v="1"/>
    <s v=""/>
    <x v="1"/>
    <x v="4"/>
    <m/>
    <x v="0"/>
  </r>
  <r>
    <s v="3DD.003D7E53B3"/>
    <s v="OtsLGRF23S_00526"/>
    <d v="2023-10-17T00:00:00"/>
    <n v="22"/>
    <s v="WDFW"/>
    <s v="SP"/>
    <m/>
    <n v="78"/>
    <x v="1"/>
    <s v="No CWT"/>
    <s v="N"/>
    <m/>
    <n v="70"/>
    <m/>
    <s v="LFH2301-12"/>
    <m/>
    <s v=""/>
    <m/>
    <n v="1"/>
    <s v="0.3"/>
    <x v="0"/>
    <x v="0"/>
    <m/>
    <x v="0"/>
  </r>
  <r>
    <s v="3DD.003D7E53FC"/>
    <s v="OtsLGRF23S_00527"/>
    <d v="2023-09-29T00:00:00"/>
    <n v="23396"/>
    <s v="WDFW"/>
    <s v="DIP"/>
    <m/>
    <n v="89"/>
    <x v="1"/>
    <s v="CWT"/>
    <s v="Y"/>
    <m/>
    <n v="70"/>
    <m/>
    <s v="No Scales"/>
    <m/>
    <s v=""/>
    <m/>
    <n v="1"/>
    <s v=""/>
    <x v="16"/>
    <x v="5"/>
    <m/>
    <x v="0"/>
  </r>
  <r>
    <s v="3DD.003D7E53D7"/>
    <s v="OtsLGRF23S_00528"/>
    <d v="2023-08-22T00:00:00"/>
    <n v="24510"/>
    <s v="WDFW"/>
    <s v="DIP"/>
    <m/>
    <n v="84"/>
    <x v="1"/>
    <s v="CWT"/>
    <s v="Y"/>
    <m/>
    <n v="70"/>
    <m/>
    <s v="No Scales"/>
    <m/>
    <s v=""/>
    <m/>
    <n v="1"/>
    <s v=""/>
    <x v="16"/>
    <x v="4"/>
    <m/>
    <x v="0"/>
  </r>
  <r>
    <s v="3DD.003D7E53C8"/>
    <s v="OtsLGRF23S_00531"/>
    <d v="2023-09-27T00:00:00"/>
    <n v="23392"/>
    <s v="WDFW"/>
    <s v="DIP"/>
    <m/>
    <n v="87"/>
    <x v="0"/>
    <s v="No CWT"/>
    <s v="N"/>
    <m/>
    <n v="70"/>
    <m/>
    <s v="LFH2335-11"/>
    <m/>
    <s v=""/>
    <m/>
    <n v="1"/>
    <s v=""/>
    <x v="0"/>
    <x v="4"/>
    <m/>
    <x v="0"/>
  </r>
  <r>
    <s v="3DD.003D7E53E4"/>
    <s v="OtsLGRF23S_00535"/>
    <d v="2023-10-24T00:00:00"/>
    <n v="2005"/>
    <s v="WDFW"/>
    <s v="SP"/>
    <m/>
    <n v="78"/>
    <x v="0"/>
    <s v="No CWT"/>
    <s v="N"/>
    <m/>
    <n v="70"/>
    <m/>
    <s v="LFH23106-03"/>
    <m/>
    <s v=""/>
    <m/>
    <n v="1"/>
    <s v="0.3"/>
    <x v="2"/>
    <x v="0"/>
    <m/>
    <x v="1"/>
  </r>
  <r>
    <s v="3DD.003D7E53DA"/>
    <s v="OtsLGRF23S_00536"/>
    <d v="2023-10-31T00:00:00"/>
    <n v="24954"/>
    <s v="WDFW"/>
    <s v="DIP"/>
    <m/>
    <n v="87"/>
    <x v="1"/>
    <s v="No CWT"/>
    <s v="N"/>
    <m/>
    <n v="70"/>
    <m/>
    <s v="LFH2314-15"/>
    <m/>
    <s v=""/>
    <m/>
    <n v="1"/>
    <s v="0.3"/>
    <x v="2"/>
    <x v="4"/>
    <m/>
    <x v="1"/>
  </r>
  <r>
    <s v="3DD.003D7E53DB"/>
    <s v="OtsLGRF23S_00538"/>
    <d v="2023-11-13T00:00:00"/>
    <n v="5108"/>
    <s v="WDFW"/>
    <s v="SP"/>
    <m/>
    <n v="73"/>
    <x v="0"/>
    <s v="No CWT"/>
    <s v="N"/>
    <m/>
    <n v="70"/>
    <m/>
    <s v="LFH23151-09"/>
    <m/>
    <s v=""/>
    <m/>
    <n v="1"/>
    <s v="0.3"/>
    <x v="2"/>
    <x v="1"/>
    <m/>
    <x v="1"/>
  </r>
  <r>
    <s v="3DD.003D7E53FF"/>
    <s v="OtsLGRF23S_00541"/>
    <d v="2023-09-20T00:00:00"/>
    <n v="24544"/>
    <s v="WDFW"/>
    <s v="DIP"/>
    <m/>
    <n v="82"/>
    <x v="0"/>
    <s v="No CWT"/>
    <s v="N"/>
    <m/>
    <n v="70"/>
    <m/>
    <s v="LFH2333-13"/>
    <m/>
    <s v=""/>
    <m/>
    <n v="1"/>
    <s v="0.3"/>
    <x v="4"/>
    <x v="0"/>
    <m/>
    <x v="0"/>
  </r>
  <r>
    <s v="3DD.003D7E53FE"/>
    <s v="OtsLGRF23S_00542"/>
    <d v="2023-10-24T00:00:00"/>
    <n v="2111"/>
    <s v="WDFW"/>
    <s v="SP"/>
    <m/>
    <n v="86"/>
    <x v="0"/>
    <s v="No CWT"/>
    <s v="N"/>
    <m/>
    <n v="70"/>
    <m/>
    <s v="LFH23109-19"/>
    <m/>
    <s v=""/>
    <m/>
    <n v="1"/>
    <s v="0.3"/>
    <x v="2"/>
    <x v="4"/>
    <m/>
    <x v="1"/>
  </r>
  <r>
    <s v="3DD.003D7E53B5"/>
    <s v="OtsLGRF23S_00543"/>
    <d v="2023-10-24T00:00:00"/>
    <n v="123"/>
    <s v="WDFW"/>
    <s v="SP"/>
    <m/>
    <n v="84"/>
    <x v="1"/>
    <s v="No CWT"/>
    <s v="N"/>
    <m/>
    <n v="70"/>
    <m/>
    <s v="LFH2306-07"/>
    <m/>
    <s v=""/>
    <m/>
    <n v="1"/>
    <s v="0.3"/>
    <x v="13"/>
    <x v="4"/>
    <m/>
    <x v="0"/>
  </r>
  <r>
    <s v="3DD.003D7E53BD"/>
    <s v="OtsLGRF23S_00544"/>
    <d v="2023-10-17T00:00:00"/>
    <n v="1059"/>
    <s v="WDFW"/>
    <s v="SP"/>
    <m/>
    <n v="78"/>
    <x v="0"/>
    <s v="No CWT"/>
    <s v="N"/>
    <m/>
    <n v="70"/>
    <m/>
    <s v="LFH23102-05"/>
    <m/>
    <s v=""/>
    <m/>
    <n v="1"/>
    <s v="0.3"/>
    <x v="2"/>
    <x v="0"/>
    <m/>
    <x v="1"/>
  </r>
  <r>
    <s v="3DD.003D7E53CC"/>
    <s v="OtsLGRF23S_00547"/>
    <d v="2023-10-17T00:00:00"/>
    <n v="9"/>
    <s v="WDFW"/>
    <s v="SP"/>
    <m/>
    <n v="84"/>
    <x v="1"/>
    <s v="CWT"/>
    <s v="Y"/>
    <m/>
    <n v="70"/>
    <m/>
    <s v="No Scales"/>
    <m/>
    <s v=""/>
    <m/>
    <n v="1"/>
    <s v=""/>
    <x v="6"/>
    <x v="4"/>
    <m/>
    <x v="0"/>
  </r>
  <r>
    <s v="3DD.003D7E53EB"/>
    <s v="OtsLGRF23S_00548"/>
    <d v="2023-10-31T00:00:00"/>
    <n v="3081"/>
    <s v="WDFW"/>
    <s v="SP"/>
    <m/>
    <n v="76"/>
    <x v="0"/>
    <s v="No CWT"/>
    <s v="N"/>
    <m/>
    <n v="70"/>
    <m/>
    <s v="LFH23123-11"/>
    <m/>
    <s v=""/>
    <m/>
    <n v="1"/>
    <s v="0.3"/>
    <x v="13"/>
    <x v="1"/>
    <m/>
    <x v="0"/>
  </r>
  <r>
    <s v="3DD.003D7E5404"/>
    <s v="OtsLGRF23S_00553"/>
    <d v="2023-10-24T00:00:00"/>
    <n v="2003"/>
    <s v="WDFW"/>
    <s v="SP"/>
    <m/>
    <n v="80"/>
    <x v="0"/>
    <s v="No CWT"/>
    <s v="N"/>
    <m/>
    <n v="70"/>
    <m/>
    <s v="LFH23106-02"/>
    <m/>
    <s v=""/>
    <m/>
    <n v="1"/>
    <s v=""/>
    <x v="2"/>
    <x v="0"/>
    <m/>
    <x v="1"/>
  </r>
  <r>
    <s v="3DD.003D7E53F0"/>
    <s v="OtsLGRF23S_00554"/>
    <d v="2023-10-24T00:00:00"/>
    <n v="2084"/>
    <s v="WDFW"/>
    <s v="SP"/>
    <m/>
    <n v="80"/>
    <x v="0"/>
    <s v="No CWT"/>
    <s v="N"/>
    <m/>
    <n v="70"/>
    <m/>
    <s v="LFH23111-02"/>
    <m/>
    <s v=""/>
    <m/>
    <n v="1"/>
    <s v="0.3"/>
    <x v="4"/>
    <x v="0"/>
    <m/>
    <x v="0"/>
  </r>
  <r>
    <s v="3DD.003D7E540D"/>
    <s v="OtsLGRF23S_00555"/>
    <d v="2023-10-22T00:00:00"/>
    <n v="24611"/>
    <s v="WDFW"/>
    <s v="DIP"/>
    <m/>
    <n v="80"/>
    <x v="0"/>
    <s v="No CWT"/>
    <s v="N"/>
    <m/>
    <n v="70"/>
    <m/>
    <s v="LFH2334-08"/>
    <m/>
    <s v=""/>
    <m/>
    <n v="1"/>
    <s v="0.3"/>
    <x v="13"/>
    <x v="0"/>
    <m/>
    <x v="0"/>
  </r>
  <r>
    <s v="3DD.003D7E53BE"/>
    <s v="OtsLGRF23S_00557"/>
    <d v="2023-08-22T00:00:00"/>
    <n v="24511"/>
    <s v="WDFW"/>
    <s v="DIP"/>
    <m/>
    <n v="76"/>
    <x v="0"/>
    <s v="No CWT"/>
    <s v="N"/>
    <m/>
    <n v="70"/>
    <m/>
    <s v="LFH2332-05"/>
    <m/>
    <s v=""/>
    <m/>
    <n v="1"/>
    <s v="0.3"/>
    <x v="2"/>
    <x v="1"/>
    <m/>
    <x v="1"/>
  </r>
  <r>
    <s v="3DD.003D7E5405"/>
    <s v="OtsLGRF23S_00558"/>
    <d v="2023-10-17T00:00:00"/>
    <n v="34"/>
    <s v="WDFW"/>
    <s v="SP"/>
    <m/>
    <n v="81"/>
    <x v="1"/>
    <s v="No CWT"/>
    <s v="N"/>
    <m/>
    <n v="70"/>
    <m/>
    <s v="LFH2302-05"/>
    <m/>
    <s v=""/>
    <m/>
    <n v="1"/>
    <s v="0.3"/>
    <x v="6"/>
    <x v="0"/>
    <m/>
    <x v="0"/>
  </r>
  <r>
    <s v="3DD.003D7E53C3"/>
    <s v="OtsLGRF23S_00559"/>
    <d v="2023-10-24T00:00:00"/>
    <n v="108"/>
    <s v="WDFW"/>
    <s v="SP"/>
    <m/>
    <n v="75"/>
    <x v="1"/>
    <s v="No CWT"/>
    <s v="N"/>
    <m/>
    <n v="70"/>
    <m/>
    <s v="LFH2305-17"/>
    <m/>
    <s v=""/>
    <m/>
    <n v="1"/>
    <s v="0.3"/>
    <x v="0"/>
    <x v="1"/>
    <m/>
    <x v="0"/>
  </r>
  <r>
    <s v="3DD.003D7E53FD"/>
    <s v="OtsLGRF23S_00561"/>
    <d v="2023-10-31T00:00:00"/>
    <n v="3078"/>
    <s v="WDFW"/>
    <s v="SP"/>
    <m/>
    <n v="83"/>
    <x v="0"/>
    <s v="No CWT"/>
    <s v="N"/>
    <m/>
    <n v="70"/>
    <m/>
    <s v="LFH23123-08"/>
    <m/>
    <s v=""/>
    <m/>
    <n v="1"/>
    <s v="0.3"/>
    <x v="13"/>
    <x v="4"/>
    <m/>
    <x v="0"/>
  </r>
  <r>
    <s v="3DD.003D7E53ED"/>
    <s v="OtsLGRF23S_00566"/>
    <d v="2023-11-06T00:00:00"/>
    <n v="506"/>
    <s v="WDFW"/>
    <s v="SP"/>
    <m/>
    <n v="93"/>
    <x v="1"/>
    <s v="CWT"/>
    <s v="Y"/>
    <m/>
    <n v="70"/>
    <m/>
    <s v="No Scales"/>
    <m/>
    <s v=""/>
    <m/>
    <n v="1"/>
    <s v=""/>
    <x v="5"/>
    <x v="2"/>
    <m/>
    <x v="0"/>
  </r>
  <r>
    <s v="3DD.003D7E53F6"/>
    <s v="OtsLGRF23S_00567"/>
    <d v="2023-11-15T00:00:00"/>
    <n v="7086"/>
    <s v="WDFW"/>
    <s v="HLF"/>
    <m/>
    <n v="80"/>
    <x v="0"/>
    <s v="No CWT"/>
    <s v="N"/>
    <m/>
    <n v="70"/>
    <m/>
    <s v="No Scales"/>
    <m/>
    <s v=""/>
    <m/>
    <n v="1"/>
    <s v=""/>
    <x v="2"/>
    <x v="0"/>
    <m/>
    <x v="1"/>
  </r>
  <r>
    <s v="3DD.003D7E53F8"/>
    <s v="OtsLGRF23S_00568"/>
    <d v="2023-10-31T00:00:00"/>
    <n v="3151"/>
    <s v="WDFW"/>
    <s v="SP"/>
    <m/>
    <n v="87"/>
    <x v="0"/>
    <s v="No CWT"/>
    <s v="N"/>
    <m/>
    <n v="70"/>
    <m/>
    <s v="LFH23126-04"/>
    <m/>
    <s v=""/>
    <m/>
    <n v="1"/>
    <s v="0.4"/>
    <x v="2"/>
    <x v="4"/>
    <m/>
    <x v="1"/>
  </r>
  <r>
    <s v="3DD.003D7E540C"/>
    <s v="OtsLGRF23S_00571"/>
    <d v="2023-10-31T00:00:00"/>
    <n v="3152"/>
    <s v="WDFW"/>
    <s v="SP"/>
    <m/>
    <n v="78"/>
    <x v="0"/>
    <s v="No CWT"/>
    <s v="N"/>
    <m/>
    <n v="70"/>
    <m/>
    <s v="LFH23126-05"/>
    <m/>
    <s v=""/>
    <m/>
    <n v="1"/>
    <s v=""/>
    <x v="4"/>
    <x v="0"/>
    <m/>
    <x v="0"/>
  </r>
  <r>
    <s v="3DD.003D7E53B1"/>
    <s v="OtsLGRF23S_00572"/>
    <d v="2023-09-19T00:00:00"/>
    <n v="24543"/>
    <s v="WDFW"/>
    <s v="DIP"/>
    <m/>
    <n v="75"/>
    <x v="0"/>
    <s v="CWT"/>
    <s v="N"/>
    <m/>
    <n v="70"/>
    <m/>
    <s v="LFH23245-43"/>
    <m/>
    <s v=""/>
    <m/>
    <n v="1"/>
    <s v=""/>
    <x v="2"/>
    <x v="1"/>
    <m/>
    <x v="1"/>
  </r>
  <r>
    <s v="3DD.003D7E5400"/>
    <s v="OtsLGRF23S_00574"/>
    <d v="2023-11-13T00:00:00"/>
    <n v="5133"/>
    <s v="WDFW"/>
    <s v="SP"/>
    <m/>
    <n v="82"/>
    <x v="0"/>
    <s v="No CWT"/>
    <s v="N"/>
    <m/>
    <n v="70"/>
    <m/>
    <s v="LFH23152-05"/>
    <m/>
    <s v=""/>
    <m/>
    <n v="1"/>
    <s v="0.3"/>
    <x v="9"/>
    <x v="0"/>
    <m/>
    <x v="0"/>
  </r>
  <r>
    <s v="3DD.003D7E53E6"/>
    <s v="OtsLGRF23S_00576"/>
    <d v="2023-10-24T00:00:00"/>
    <n v="2007"/>
    <s v="WDFW"/>
    <s v="SP"/>
    <m/>
    <n v="75"/>
    <x v="0"/>
    <s v="No CWT"/>
    <s v="N"/>
    <m/>
    <n v="70"/>
    <m/>
    <s v="LFH23106-13"/>
    <m/>
    <s v=""/>
    <m/>
    <n v="1"/>
    <s v="0.3"/>
    <x v="1"/>
    <x v="1"/>
    <m/>
    <x v="0"/>
  </r>
  <r>
    <s v="3DD.003D7E53B4"/>
    <s v="OtsLGRF23S_00578"/>
    <d v="2023-10-17T00:00:00"/>
    <n v="1048"/>
    <s v="WDFW"/>
    <s v="SP"/>
    <m/>
    <n v="83"/>
    <x v="0"/>
    <s v="No CWT"/>
    <s v="N"/>
    <m/>
    <n v="70"/>
    <m/>
    <s v="LFH23101-20"/>
    <m/>
    <s v=""/>
    <m/>
    <n v="1"/>
    <s v="0.3"/>
    <x v="2"/>
    <x v="4"/>
    <m/>
    <x v="1"/>
  </r>
  <r>
    <s v="3DD.003D7E53EA"/>
    <s v="OtsLGRF23S_00579"/>
    <d v="2023-10-24T00:00:00"/>
    <n v="122"/>
    <s v="WDFW"/>
    <s v="SP"/>
    <m/>
    <n v="82"/>
    <x v="1"/>
    <s v="No CWT"/>
    <s v="N"/>
    <m/>
    <n v="70"/>
    <m/>
    <s v="LFH2306-06"/>
    <m/>
    <s v=""/>
    <m/>
    <n v="1"/>
    <s v="0.4"/>
    <x v="2"/>
    <x v="0"/>
    <m/>
    <x v="1"/>
  </r>
  <r>
    <s v="3DD.003D7E53E7"/>
    <s v="OtsLGRF23S_00583"/>
    <d v="2023-10-17T00:00:00"/>
    <n v="32"/>
    <s v="WDFW"/>
    <s v="SP"/>
    <m/>
    <n v="88"/>
    <x v="1"/>
    <s v="CWT"/>
    <s v="Y"/>
    <m/>
    <n v="70"/>
    <m/>
    <s v="No Scales"/>
    <m/>
    <s v=""/>
    <m/>
    <n v="1"/>
    <s v=""/>
    <x v="6"/>
    <x v="5"/>
    <m/>
    <x v="0"/>
  </r>
  <r>
    <s v="3DD.003D7E540F"/>
    <s v="OtsLGRF23S_00585"/>
    <d v="2023-11-15T00:00:00"/>
    <n v="7080"/>
    <s v="WDFW"/>
    <s v="HLF"/>
    <m/>
    <n v="83"/>
    <x v="0"/>
    <s v="No CWT"/>
    <s v="N"/>
    <m/>
    <n v="70"/>
    <m/>
    <s v="No Scales"/>
    <m/>
    <s v=""/>
    <m/>
    <n v="1"/>
    <s v=""/>
    <x v="10"/>
    <x v="4"/>
    <m/>
    <x v="2"/>
  </r>
  <r>
    <s v="3DD.003D7E53B9"/>
    <s v="OtsLGRF23S_00589"/>
    <d v="2023-10-17T00:00:00"/>
    <n v="20"/>
    <s v="WDFW"/>
    <s v="SP"/>
    <m/>
    <n v="75"/>
    <x v="1"/>
    <s v="No CWT"/>
    <s v="N"/>
    <m/>
    <n v="70"/>
    <m/>
    <s v="LFH2301-11"/>
    <m/>
    <s v=""/>
    <m/>
    <n v="1"/>
    <s v="0.3"/>
    <x v="2"/>
    <x v="1"/>
    <m/>
    <x v="1"/>
  </r>
  <r>
    <s v="3DD.003D7E51C2"/>
    <s v="OtsLGRF23S_00590"/>
    <d v="2023-10-24T00:00:00"/>
    <n v="2070"/>
    <s v="WDFW"/>
    <s v="SP"/>
    <m/>
    <n v="82"/>
    <x v="0"/>
    <s v="No CWT"/>
    <s v="N"/>
    <m/>
    <n v="70"/>
    <m/>
    <s v="LFH23108-20"/>
    <m/>
    <s v=""/>
    <m/>
    <n v="1"/>
    <s v="0.3"/>
    <x v="17"/>
    <x v="0"/>
    <m/>
    <x v="0"/>
  </r>
  <r>
    <s v="3DD.003D7E51FE"/>
    <s v="OtsLGRF23S_00591"/>
    <d v="2023-10-31T00:00:00"/>
    <n v="3144"/>
    <s v="WDFW"/>
    <s v="SP"/>
    <m/>
    <n v="83"/>
    <x v="0"/>
    <s v="No CWT"/>
    <s v="N"/>
    <m/>
    <n v="70"/>
    <m/>
    <s v="LFH23126-08"/>
    <m/>
    <s v=""/>
    <m/>
    <n v="1"/>
    <s v="0.3"/>
    <x v="2"/>
    <x v="4"/>
    <m/>
    <x v="1"/>
  </r>
  <r>
    <s v="3DD.003D7E520B"/>
    <s v="OtsLGRF23S_00592"/>
    <d v="2023-10-24T00:00:00"/>
    <n v="2045"/>
    <s v="WDFW"/>
    <s v="SP"/>
    <m/>
    <n v="82"/>
    <x v="0"/>
    <s v="No CWT"/>
    <s v="N"/>
    <m/>
    <n v="70"/>
    <m/>
    <s v="LFH23107-16"/>
    <m/>
    <s v=""/>
    <m/>
    <n v="1"/>
    <s v="0.3"/>
    <x v="9"/>
    <x v="0"/>
    <m/>
    <x v="0"/>
  </r>
  <r>
    <s v="3DD.003D7E521A"/>
    <s v="OtsLGRF23S_00594"/>
    <d v="2023-11-06T00:00:00"/>
    <n v="504"/>
    <s v="WDFW"/>
    <s v="SP"/>
    <m/>
    <n v="74"/>
    <x v="1"/>
    <s v="No CWT"/>
    <s v="N"/>
    <m/>
    <n v="70"/>
    <m/>
    <s v="LFH2322-15"/>
    <m/>
    <s v="RR"/>
    <m/>
    <n v="1"/>
    <s v="1.2"/>
    <x v="2"/>
    <x v="1"/>
    <m/>
    <x v="1"/>
  </r>
  <r>
    <s v="3DD.003D7E51E3"/>
    <s v="OtsLGRF23S_00595"/>
    <d v="2023-09-24T00:00:00"/>
    <n v="23389"/>
    <s v="WDFW"/>
    <s v="DIP"/>
    <m/>
    <n v="69"/>
    <x v="0"/>
    <s v="No CWT"/>
    <s v="N"/>
    <m/>
    <n v="70"/>
    <m/>
    <s v="LFH2335-08"/>
    <m/>
    <s v=""/>
    <m/>
    <n v="1"/>
    <s v="0.3"/>
    <x v="6"/>
    <x v="3"/>
    <m/>
    <x v="0"/>
  </r>
  <r>
    <s v="3DD.003D7E51F8"/>
    <s v="OtsLGRF23S_00596"/>
    <d v="2023-10-17T00:00:00"/>
    <n v="1029"/>
    <s v="WDFW"/>
    <s v="SP"/>
    <m/>
    <n v="86"/>
    <x v="0"/>
    <s v="CWT"/>
    <s v="Y"/>
    <m/>
    <n v="70"/>
    <m/>
    <s v="No Scales"/>
    <m/>
    <s v=""/>
    <m/>
    <n v="1"/>
    <s v=""/>
    <x v="4"/>
    <x v="4"/>
    <m/>
    <x v="0"/>
  </r>
  <r>
    <s v="3DD.003D7E51CC"/>
    <s v="OtsLGRF23S_00599"/>
    <d v="2023-11-13T00:00:00"/>
    <n v="5091"/>
    <s v="WDFW"/>
    <s v="KO"/>
    <m/>
    <n v="79"/>
    <x v="0"/>
    <s v="No CWT"/>
    <s v="N"/>
    <m/>
    <n v="70"/>
    <m/>
    <s v="LFH23152-13"/>
    <m/>
    <s v=""/>
    <m/>
    <n v="1"/>
    <s v=""/>
    <x v="1"/>
    <x v="0"/>
    <m/>
    <x v="0"/>
  </r>
  <r>
    <s v="3DD.003D7E51F1"/>
    <s v="OtsLGRF23S_00600"/>
    <d v="2023-10-31T00:00:00"/>
    <n v="349"/>
    <s v="WDFW"/>
    <s v="SP"/>
    <m/>
    <n v="76"/>
    <x v="1"/>
    <s v="No CWT"/>
    <s v="N"/>
    <m/>
    <n v="70"/>
    <m/>
    <s v="LFH2315-16"/>
    <m/>
    <s v=""/>
    <m/>
    <n v="1"/>
    <s v=""/>
    <x v="6"/>
    <x v="1"/>
    <m/>
    <x v="0"/>
  </r>
  <r>
    <s v="3DD.003D7E520D"/>
    <s v="OtsLGRF23S_00601"/>
    <d v="2023-09-13T00:00:00"/>
    <n v="24528"/>
    <s v="WDFW"/>
    <s v="DIP"/>
    <m/>
    <n v="78"/>
    <x v="0"/>
    <s v="No CWT"/>
    <s v="N"/>
    <m/>
    <n v="70"/>
    <m/>
    <s v="LFH2332-20"/>
    <m/>
    <s v="RR"/>
    <m/>
    <n v="1"/>
    <s v="1.3"/>
    <x v="2"/>
    <x v="0"/>
    <m/>
    <x v="1"/>
  </r>
  <r>
    <s v="3DD.003D7E51DC"/>
    <s v="OtsLGRF23S_00602"/>
    <d v="2023-10-31T00:00:00"/>
    <n v="3184"/>
    <s v="WDFW"/>
    <s v="SP"/>
    <m/>
    <n v="85"/>
    <x v="0"/>
    <s v="No CWT"/>
    <s v="N"/>
    <m/>
    <n v="70"/>
    <m/>
    <s v="LFH23128-11"/>
    <m/>
    <s v=""/>
    <m/>
    <n v="1"/>
    <s v="0.3"/>
    <x v="0"/>
    <x v="4"/>
    <m/>
    <x v="0"/>
  </r>
  <r>
    <s v="3DD.003D7E5220"/>
    <s v="OtsLGRF23S_00604"/>
    <d v="2023-10-29T00:00:00"/>
    <n v="24613"/>
    <s v="WDFW"/>
    <s v="DIP"/>
    <m/>
    <n v="72"/>
    <x v="0"/>
    <s v="No CWT"/>
    <s v="N"/>
    <m/>
    <n v="70"/>
    <m/>
    <s v="LFH2334-10"/>
    <m/>
    <s v=""/>
    <m/>
    <n v="1"/>
    <s v="0.3"/>
    <x v="4"/>
    <x v="3"/>
    <m/>
    <x v="0"/>
  </r>
  <r>
    <s v="3DD.003D7E51BE"/>
    <s v="OtsLGRF23S_00607"/>
    <d v="2023-10-31T00:00:00"/>
    <n v="291"/>
    <s v="WDFW"/>
    <s v="SP"/>
    <m/>
    <n v="76.5"/>
    <x v="1"/>
    <s v="No CWT"/>
    <s v="N"/>
    <m/>
    <n v="70"/>
    <m/>
    <s v="LFH2313-02"/>
    <m/>
    <s v=""/>
    <m/>
    <n v="1"/>
    <s v="0.3"/>
    <x v="6"/>
    <x v="1"/>
    <m/>
    <x v="0"/>
  </r>
  <r>
    <s v="3DD.003D7E5209"/>
    <s v="OtsLGRF23S_00610"/>
    <d v="2023-10-17T00:00:00"/>
    <n v="1003"/>
    <s v="WDFW"/>
    <s v="SP"/>
    <m/>
    <n v="77"/>
    <x v="0"/>
    <s v="No CWT"/>
    <s v="N"/>
    <m/>
    <n v="70"/>
    <m/>
    <s v="LFH23100-01"/>
    <m/>
    <s v=""/>
    <m/>
    <n v="1"/>
    <s v="0.3"/>
    <x v="4"/>
    <x v="1"/>
    <m/>
    <x v="0"/>
  </r>
  <r>
    <s v="3DD.003D7E51F0"/>
    <s v="OtsLGRF23S_00611"/>
    <d v="2023-10-24T00:00:00"/>
    <n v="139"/>
    <s v="WDFW"/>
    <s v="SP"/>
    <m/>
    <n v="81"/>
    <x v="1"/>
    <s v="No CWT"/>
    <s v="N"/>
    <m/>
    <n v="70"/>
    <m/>
    <s v="LFH2307-02"/>
    <m/>
    <s v=""/>
    <m/>
    <n v="1"/>
    <s v="0.3"/>
    <x v="1"/>
    <x v="0"/>
    <m/>
    <x v="0"/>
  </r>
  <r>
    <s v="3DD.003D7E5216"/>
    <s v="OtsLGRF23S_00613"/>
    <d v="2023-10-24T00:00:00"/>
    <n v="2044"/>
    <s v="WDFW"/>
    <s v="SP"/>
    <m/>
    <n v="76.5"/>
    <x v="0"/>
    <s v="No CWT"/>
    <s v="N"/>
    <m/>
    <n v="70"/>
    <m/>
    <s v="LFH23107-17"/>
    <m/>
    <s v=""/>
    <m/>
    <n v="1"/>
    <s v="0.3"/>
    <x v="11"/>
    <x v="1"/>
    <m/>
    <x v="0"/>
  </r>
  <r>
    <s v="3DD.003D7E51E2"/>
    <s v="OtsLGRF23S_00614"/>
    <d v="2023-10-24T00:00:00"/>
    <n v="70"/>
    <s v="WDFW"/>
    <s v="SP"/>
    <m/>
    <n v="81"/>
    <x v="1"/>
    <s v="No CWT"/>
    <s v="N"/>
    <m/>
    <n v="70"/>
    <m/>
    <s v="LFH2304-02"/>
    <m/>
    <s v=""/>
    <m/>
    <n v="1"/>
    <s v=""/>
    <x v="1"/>
    <x v="0"/>
    <m/>
    <x v="0"/>
  </r>
  <r>
    <s v="3DD.003D7E51EF"/>
    <s v="OtsLGRF23S_00615"/>
    <d v="2023-11-06T00:00:00"/>
    <n v="511"/>
    <s v="WDFW"/>
    <s v="SP"/>
    <m/>
    <n v="70"/>
    <x v="1"/>
    <s v="No CWT"/>
    <s v="N"/>
    <m/>
    <n v="70"/>
    <m/>
    <s v="LFH2322-20"/>
    <m/>
    <s v=""/>
    <m/>
    <n v="1"/>
    <s v=""/>
    <x v="0"/>
    <x v="3"/>
    <m/>
    <x v="0"/>
  </r>
  <r>
    <s v="3DD.003D7E51DA"/>
    <s v="OtsLGRF23S_00618"/>
    <d v="2023-11-06T00:00:00"/>
    <n v="4006"/>
    <s v="WDFW"/>
    <s v="SP"/>
    <m/>
    <n v="89"/>
    <x v="0"/>
    <s v="No CWT"/>
    <s v="N"/>
    <m/>
    <n v="70"/>
    <m/>
    <s v="LFH23134-04"/>
    <m/>
    <s v=""/>
    <m/>
    <n v="1"/>
    <s v=""/>
    <x v="2"/>
    <x v="5"/>
    <m/>
    <x v="1"/>
  </r>
  <r>
    <s v="3DD.003D7E51D8"/>
    <s v="OtsLGRF23S_00620"/>
    <d v="2023-10-24T00:00:00"/>
    <n v="2008"/>
    <s v="WDFW"/>
    <s v="SP"/>
    <m/>
    <n v="82"/>
    <x v="0"/>
    <s v="No CWT"/>
    <s v="N"/>
    <m/>
    <n v="70"/>
    <m/>
    <s v="LFH23106-10"/>
    <m/>
    <s v=""/>
    <m/>
    <n v="1"/>
    <s v="0.3"/>
    <x v="6"/>
    <x v="0"/>
    <m/>
    <x v="0"/>
  </r>
  <r>
    <s v="3DD.003D7E5211"/>
    <s v="OtsLGRF23S_00626"/>
    <d v="2023-10-17T00:00:00"/>
    <n v="16"/>
    <s v="WDFW"/>
    <s v="SP"/>
    <m/>
    <n v="100"/>
    <x v="1"/>
    <s v="No CWT"/>
    <s v="N"/>
    <m/>
    <n v="70"/>
    <m/>
    <s v="LFH2301-13"/>
    <m/>
    <s v=""/>
    <m/>
    <n v="1"/>
    <s v="0.3"/>
    <x v="2"/>
    <x v="6"/>
    <m/>
    <x v="1"/>
  </r>
  <r>
    <s v="3DD.003D7E521E"/>
    <s v="OtsLGRF23S_00627"/>
    <d v="2023-10-24T00:00:00"/>
    <n v="80"/>
    <s v="WDFW"/>
    <s v="SP"/>
    <m/>
    <n v="95"/>
    <x v="1"/>
    <s v="No CWT"/>
    <s v="N"/>
    <m/>
    <n v="70"/>
    <m/>
    <s v="LFH2304-12"/>
    <m/>
    <s v=""/>
    <m/>
    <n v="1"/>
    <s v="0.3"/>
    <x v="4"/>
    <x v="2"/>
    <m/>
    <x v="0"/>
  </r>
  <r>
    <s v="3DD.003D7E51F2"/>
    <s v="OtsLGRF23S_00628"/>
    <d v="2023-11-06T00:00:00"/>
    <n v="4114"/>
    <s v="WDFW"/>
    <s v="SP"/>
    <m/>
    <n v="81"/>
    <x v="0"/>
    <s v="No CWT"/>
    <s v="N"/>
    <m/>
    <n v="70"/>
    <m/>
    <s v="LFH23138-18"/>
    <m/>
    <s v=""/>
    <m/>
    <n v="1"/>
    <s v="0.3"/>
    <x v="1"/>
    <x v="0"/>
    <m/>
    <x v="0"/>
  </r>
  <r>
    <s v="3DD.003D7E51C1"/>
    <s v="OtsLGRF23S_00630"/>
    <d v="2023-10-17T00:00:00"/>
    <n v="49"/>
    <s v="WDFW"/>
    <s v="SP"/>
    <m/>
    <n v="81"/>
    <x v="1"/>
    <s v="No CWT"/>
    <s v="N"/>
    <m/>
    <n v="70"/>
    <m/>
    <s v="LFH2302-19"/>
    <m/>
    <s v=""/>
    <m/>
    <n v="1"/>
    <s v="0.3"/>
    <x v="4"/>
    <x v="0"/>
    <m/>
    <x v="0"/>
  </r>
  <r>
    <s v="3DD.003D7E51EE"/>
    <s v="OtsLGRF23S_00633"/>
    <d v="2023-10-17T00:00:00"/>
    <n v="1073"/>
    <s v="WDFW"/>
    <s v="SP"/>
    <m/>
    <n v="79"/>
    <x v="0"/>
    <s v="No CWT"/>
    <s v="N"/>
    <m/>
    <n v="70"/>
    <m/>
    <s v="LFH23103-02"/>
    <m/>
    <s v=""/>
    <m/>
    <n v="1"/>
    <s v="0.3"/>
    <x v="10"/>
    <x v="0"/>
    <m/>
    <x v="0"/>
  </r>
  <r>
    <s v="3DD.003D7E51D3"/>
    <s v="OtsLGRF23S_00637"/>
    <d v="2023-11-06T00:00:00"/>
    <n v="494"/>
    <s v="WDFW"/>
    <s v="SP"/>
    <m/>
    <n v="74"/>
    <x v="1"/>
    <s v="No CWT"/>
    <s v="N"/>
    <m/>
    <n v="70"/>
    <m/>
    <s v="LFH2322-05"/>
    <m/>
    <s v=""/>
    <m/>
    <n v="1"/>
    <s v="0.3"/>
    <x v="1"/>
    <x v="1"/>
    <m/>
    <x v="0"/>
  </r>
  <r>
    <s v="3DD.003D7E51EB"/>
    <s v="OtsLGRF23S_00638"/>
    <d v="2023-10-24T00:00:00"/>
    <n v="2125"/>
    <s v="WDFW"/>
    <s v="SP"/>
    <m/>
    <n v="77"/>
    <x v="0"/>
    <s v="No CWT"/>
    <s v="N"/>
    <m/>
    <n v="70"/>
    <m/>
    <s v="LFH23110-11"/>
    <m/>
    <s v=""/>
    <m/>
    <n v="1"/>
    <s v="0.3"/>
    <x v="2"/>
    <x v="1"/>
    <m/>
    <x v="1"/>
  </r>
  <r>
    <s v="3DD.003D7E5210"/>
    <s v="OtsLGRF23S_00642"/>
    <d v="2023-10-31T00:00:00"/>
    <n v="3079"/>
    <s v="WDFW"/>
    <s v="SP"/>
    <m/>
    <n v="86"/>
    <x v="0"/>
    <s v="CWT"/>
    <s v="Y"/>
    <m/>
    <n v="70"/>
    <m/>
    <s v="No Scales"/>
    <m/>
    <s v=""/>
    <m/>
    <n v="1"/>
    <s v=""/>
    <x v="11"/>
    <x v="4"/>
    <m/>
    <x v="2"/>
  </r>
  <r>
    <s v="3DD.003D7E5205"/>
    <s v="OtsLGRF23S_00643"/>
    <d v="2023-11-13T00:00:00"/>
    <n v="5116"/>
    <s v="WDFW"/>
    <s v="SP"/>
    <m/>
    <n v="87"/>
    <x v="0"/>
    <s v="No CWT"/>
    <s v="N"/>
    <m/>
    <n v="70"/>
    <m/>
    <s v="LFH23151-11"/>
    <m/>
    <s v=""/>
    <m/>
    <n v="1"/>
    <s v="0.3"/>
    <x v="2"/>
    <x v="4"/>
    <m/>
    <x v="1"/>
  </r>
  <r>
    <s v="3DD.003D7E51EC"/>
    <s v="OtsLGRF23S_00644"/>
    <d v="2023-10-31T00:00:00"/>
    <n v="371"/>
    <s v="WDFW"/>
    <s v="SP"/>
    <m/>
    <n v="86"/>
    <x v="1"/>
    <s v="No CWT"/>
    <s v="N"/>
    <m/>
    <n v="70"/>
    <m/>
    <s v="LFH2316-16"/>
    <m/>
    <s v=""/>
    <m/>
    <n v="1"/>
    <s v="0.3"/>
    <x v="4"/>
    <x v="4"/>
    <m/>
    <x v="0"/>
  </r>
  <r>
    <s v="3DD.003D7E51D9"/>
    <s v="OtsLGRF23S_00646"/>
    <d v="2023-10-31T00:00:00"/>
    <n v="3115"/>
    <s v="WDFW"/>
    <s v="SP"/>
    <m/>
    <n v="80"/>
    <x v="0"/>
    <s v="No CWT"/>
    <s v="N"/>
    <m/>
    <n v="70"/>
    <m/>
    <s v="LFH23124-13"/>
    <m/>
    <s v=""/>
    <m/>
    <n v="1"/>
    <s v="0.3"/>
    <x v="6"/>
    <x v="0"/>
    <m/>
    <x v="0"/>
  </r>
  <r>
    <s v="3DD.003D7E5204"/>
    <s v="OtsLGRF23S_00647"/>
    <d v="2023-10-31T00:00:00"/>
    <n v="3160"/>
    <s v="WDFW"/>
    <s v="SP"/>
    <m/>
    <n v="79"/>
    <x v="0"/>
    <s v="No CWT"/>
    <s v="N"/>
    <m/>
    <n v="70"/>
    <m/>
    <s v="LFH23127-02"/>
    <m/>
    <s v=""/>
    <m/>
    <n v="1"/>
    <s v="0.3"/>
    <x v="6"/>
    <x v="0"/>
    <m/>
    <x v="0"/>
  </r>
  <r>
    <s v="3DD.003D7E520F"/>
    <s v="OtsLGRF23S_00648"/>
    <d v="2023-09-21T00:00:00"/>
    <n v="23379"/>
    <s v="WDFW"/>
    <s v="DIP"/>
    <m/>
    <n v="75"/>
    <x v="0"/>
    <s v="No CWT"/>
    <s v="N"/>
    <m/>
    <n v="70"/>
    <m/>
    <s v="LFH2333-20"/>
    <m/>
    <s v=""/>
    <m/>
    <n v="1"/>
    <s v="0.3"/>
    <x v="6"/>
    <x v="1"/>
    <m/>
    <x v="0"/>
  </r>
  <r>
    <s v="3DD.003D7E51FF"/>
    <s v="OtsLGRF23S_00653"/>
    <d v="2023-10-24T00:00:00"/>
    <n v="2127"/>
    <s v="WDFW"/>
    <s v="SP"/>
    <m/>
    <n v="86"/>
    <x v="0"/>
    <s v="CWT"/>
    <s v="Y"/>
    <m/>
    <n v="70"/>
    <m/>
    <s v="No Scales"/>
    <m/>
    <s v=""/>
    <m/>
    <n v="1"/>
    <s v=""/>
    <x v="5"/>
    <x v="4"/>
    <m/>
    <x v="0"/>
  </r>
  <r>
    <s v="3DD.003D7E51CA"/>
    <s v="OtsLGRF23S_00655"/>
    <d v="2023-11-06T00:00:00"/>
    <n v="4129"/>
    <s v="WDFW"/>
    <s v="SP"/>
    <m/>
    <n v="80"/>
    <x v="0"/>
    <s v="No CWT"/>
    <s v="N"/>
    <m/>
    <n v="70"/>
    <m/>
    <s v="LFH23139-05"/>
    <m/>
    <s v=""/>
    <m/>
    <n v="1"/>
    <s v="0.2"/>
    <x v="2"/>
    <x v="0"/>
    <m/>
    <x v="1"/>
  </r>
  <r>
    <s v="3DD.003D7E51FC"/>
    <s v="OtsLGRF23S_00657"/>
    <d v="2023-10-31T00:00:00"/>
    <n v="3193"/>
    <s v="WDFW"/>
    <s v="SP"/>
    <m/>
    <n v="91"/>
    <x v="0"/>
    <s v="No CWT"/>
    <s v="N"/>
    <m/>
    <n v="70"/>
    <m/>
    <s v="LFH23128-06"/>
    <m/>
    <s v=""/>
    <m/>
    <n v="1"/>
    <s v="0.3"/>
    <x v="10"/>
    <x v="5"/>
    <m/>
    <x v="0"/>
  </r>
  <r>
    <s v="3DD.003D7E51F5"/>
    <s v="OtsLGRF23S_00658"/>
    <d v="2023-10-17T00:00:00"/>
    <n v="1017"/>
    <s v="WDFW"/>
    <s v="SP"/>
    <m/>
    <n v="80"/>
    <x v="0"/>
    <s v="No CWT"/>
    <s v="N"/>
    <m/>
    <n v="70"/>
    <m/>
    <s v="LFH23100-07"/>
    <m/>
    <s v=""/>
    <m/>
    <n v="1"/>
    <s v="0.3"/>
    <x v="5"/>
    <x v="0"/>
    <m/>
    <x v="0"/>
  </r>
  <r>
    <s v="3DD.003D7E51C8"/>
    <s v="OtsLGRF23S_00659"/>
    <d v="2023-11-15T00:00:00"/>
    <n v="7025"/>
    <s v="WDFW"/>
    <s v="HLF"/>
    <m/>
    <n v="71"/>
    <x v="1"/>
    <s v="No CWT"/>
    <s v="N"/>
    <m/>
    <n v="70"/>
    <m/>
    <s v="No Scales"/>
    <m/>
    <s v=""/>
    <m/>
    <n v="1"/>
    <s v=""/>
    <x v="5"/>
    <x v="3"/>
    <m/>
    <x v="0"/>
  </r>
  <r>
    <s v="3DD.003D7E5200"/>
    <s v="OtsLGRF23S_00661"/>
    <d v="2023-11-06T00:00:00"/>
    <n v="423"/>
    <s v="WDFW"/>
    <s v="SP"/>
    <m/>
    <n v="85"/>
    <x v="1"/>
    <s v="CWT"/>
    <s v="Y"/>
    <m/>
    <n v="70"/>
    <m/>
    <s v="No Scales"/>
    <m/>
    <s v=""/>
    <m/>
    <n v="1"/>
    <s v=""/>
    <x v="0"/>
    <x v="4"/>
    <m/>
    <x v="0"/>
  </r>
  <r>
    <s v="3DD.003D7E51DB"/>
    <s v="OtsLGRF23S_00663"/>
    <d v="2023-10-31T00:00:00"/>
    <n v="258"/>
    <s v="WDFW"/>
    <s v="SP"/>
    <m/>
    <n v="83"/>
    <x v="1"/>
    <s v="No CWT"/>
    <s v="N"/>
    <m/>
    <n v="70"/>
    <m/>
    <s v="LFH2311-14"/>
    <m/>
    <s v=""/>
    <m/>
    <n v="1"/>
    <s v="0.4"/>
    <x v="6"/>
    <x v="4"/>
    <m/>
    <x v="2"/>
  </r>
  <r>
    <s v="3DD.003D7E51E0"/>
    <s v="OtsLGRF23S_00664"/>
    <d v="2023-11-06T00:00:00"/>
    <n v="4052"/>
    <s v="WDFW"/>
    <s v="SP"/>
    <m/>
    <n v="82.5"/>
    <x v="0"/>
    <s v="No CWT"/>
    <s v="N"/>
    <m/>
    <n v="70"/>
    <m/>
    <s v="LFH23135-11"/>
    <m/>
    <s v=""/>
    <m/>
    <n v="1"/>
    <s v="0.3"/>
    <x v="11"/>
    <x v="0"/>
    <m/>
    <x v="0"/>
  </r>
  <r>
    <s v="3DD.003D7E5219"/>
    <s v="OtsLGRF23S_00665"/>
    <d v="2023-10-31T00:00:00"/>
    <n v="3185"/>
    <s v="WDFW"/>
    <s v="SP"/>
    <m/>
    <n v="83"/>
    <x v="0"/>
    <s v="CWT"/>
    <s v="Y"/>
    <m/>
    <n v="70"/>
    <m/>
    <s v="No Scales"/>
    <m/>
    <s v=""/>
    <m/>
    <n v="1"/>
    <s v=""/>
    <x v="19"/>
    <x v="4"/>
    <m/>
    <x v="1"/>
  </r>
  <r>
    <s v="3DD.003D7E5212"/>
    <s v="OtsLGRF23S_00666"/>
    <d v="2023-11-15T00:00:00"/>
    <n v="7009"/>
    <s v="WDFW"/>
    <s v="HLF"/>
    <m/>
    <n v="75"/>
    <x v="1"/>
    <s v="No CWT"/>
    <s v="N"/>
    <m/>
    <n v="70"/>
    <m/>
    <s v="No Scales"/>
    <m/>
    <s v=""/>
    <m/>
    <n v="1"/>
    <s v=""/>
    <x v="0"/>
    <x v="1"/>
    <m/>
    <x v="0"/>
  </r>
  <r>
    <s v="3DD.003D7E5208"/>
    <s v="OtsLGRF23S_00667"/>
    <d v="2023-10-17T00:00:00"/>
    <n v="31"/>
    <s v="WDFW"/>
    <s v="SP"/>
    <m/>
    <n v="72"/>
    <x v="1"/>
    <s v="No CWT"/>
    <s v="N"/>
    <m/>
    <n v="70"/>
    <m/>
    <s v="LFH2302-02"/>
    <m/>
    <s v=""/>
    <m/>
    <n v="1"/>
    <s v="0.3"/>
    <x v="1"/>
    <x v="3"/>
    <m/>
    <x v="0"/>
  </r>
  <r>
    <s v="3DD.003D7E51D7"/>
    <s v="OtsLGRF23S_00672"/>
    <d v="2023-11-06T00:00:00"/>
    <n v="4034"/>
    <s v="WDFW"/>
    <s v="SP"/>
    <m/>
    <n v="85"/>
    <x v="0"/>
    <s v="No CWT"/>
    <s v="N"/>
    <m/>
    <n v="70"/>
    <m/>
    <s v="LFH23137-03"/>
    <m/>
    <s v=""/>
    <m/>
    <n v="1"/>
    <s v="0.3"/>
    <x v="9"/>
    <x v="4"/>
    <m/>
    <x v="0"/>
  </r>
  <r>
    <s v="3DD.003D7E51C9"/>
    <s v="OtsLGRF23S_00673"/>
    <d v="2023-11-13T00:00:00"/>
    <n v="590"/>
    <s v="WDFW"/>
    <s v="SP"/>
    <m/>
    <n v="81"/>
    <x v="1"/>
    <s v="No CWT"/>
    <s v="N"/>
    <m/>
    <n v="70"/>
    <m/>
    <s v="LFH2326-11"/>
    <m/>
    <s v=""/>
    <m/>
    <n v="1"/>
    <s v="0.3"/>
    <x v="19"/>
    <x v="0"/>
    <m/>
    <x v="1"/>
  </r>
  <r>
    <s v="3DD.003D7E51D5"/>
    <s v="OtsLGRF23S_00674"/>
    <d v="2023-10-17T00:00:00"/>
    <n v="35"/>
    <s v="WDFW"/>
    <s v="SP"/>
    <m/>
    <n v="86"/>
    <x v="1"/>
    <s v="No CWT"/>
    <s v="N"/>
    <m/>
    <n v="70"/>
    <m/>
    <s v="LFH2302-06"/>
    <m/>
    <s v=""/>
    <m/>
    <n v="1"/>
    <s v="0.4"/>
    <x v="6"/>
    <x v="4"/>
    <m/>
    <x v="2"/>
  </r>
  <r>
    <s v="3DD.003D7E51D4"/>
    <s v="OtsLGRF23S_00675"/>
    <d v="2023-10-24T00:00:00"/>
    <n v="2061"/>
    <s v="WDFW"/>
    <s v="SP"/>
    <m/>
    <n v="81"/>
    <x v="0"/>
    <s v="No CWT"/>
    <s v="N"/>
    <m/>
    <n v="70"/>
    <m/>
    <s v="LFH23108-05"/>
    <m/>
    <s v=""/>
    <m/>
    <n v="1"/>
    <s v="0.3"/>
    <x v="2"/>
    <x v="0"/>
    <m/>
    <x v="1"/>
  </r>
  <r>
    <s v="3DD.003D7E51CB"/>
    <s v="OtsLGRF23S_00676"/>
    <d v="2023-10-24T00:00:00"/>
    <n v="2075"/>
    <s v="WDFW"/>
    <s v="SP"/>
    <m/>
    <n v="86"/>
    <x v="0"/>
    <s v="No CWT"/>
    <s v="N"/>
    <m/>
    <n v="70"/>
    <m/>
    <s v="LFH23109-03"/>
    <m/>
    <s v=""/>
    <m/>
    <n v="1"/>
    <s v="0.3"/>
    <x v="0"/>
    <x v="4"/>
    <m/>
    <x v="0"/>
  </r>
  <r>
    <s v="3DD.003D7E51FA"/>
    <s v="OtsLGRF23S_00677"/>
    <d v="2023-10-31T00:00:00"/>
    <n v="246"/>
    <s v="WDFW"/>
    <s v="SP"/>
    <m/>
    <n v="83"/>
    <x v="1"/>
    <s v="No CWT"/>
    <s v="N"/>
    <m/>
    <n v="70"/>
    <m/>
    <s v="LFH2311-03"/>
    <m/>
    <s v=""/>
    <m/>
    <n v="1"/>
    <s v="0.3"/>
    <x v="0"/>
    <x v="4"/>
    <m/>
    <x v="0"/>
  </r>
  <r>
    <s v="3DD.003D7E51ED"/>
    <s v="OtsLGRF23S_00678"/>
    <d v="2023-10-31T00:00:00"/>
    <n v="3175"/>
    <s v="WDFW"/>
    <s v="SP"/>
    <m/>
    <n v="81"/>
    <x v="0"/>
    <s v="No CWT"/>
    <s v="N"/>
    <m/>
    <n v="70"/>
    <m/>
    <s v="LFH23127-20"/>
    <m/>
    <s v=""/>
    <m/>
    <n v="1"/>
    <s v="0.3"/>
    <x v="0"/>
    <x v="0"/>
    <m/>
    <x v="0"/>
  </r>
  <r>
    <s v="3DD.003D7E51EA"/>
    <s v="OtsLGRF23S_00679"/>
    <d v="2023-10-31T00:00:00"/>
    <n v="252"/>
    <s v="WDFW"/>
    <s v="SP"/>
    <m/>
    <n v="74"/>
    <x v="1"/>
    <s v="No CWT"/>
    <s v="N"/>
    <m/>
    <n v="70"/>
    <m/>
    <s v="LFH2311-12"/>
    <m/>
    <s v=""/>
    <m/>
    <n v="1"/>
    <s v="0.3"/>
    <x v="4"/>
    <x v="1"/>
    <m/>
    <x v="0"/>
  </r>
  <r>
    <s v="3DD.003D7E51E8"/>
    <s v="OtsLGRF23S_00680"/>
    <d v="2023-10-17T00:00:00"/>
    <n v="1064"/>
    <s v="WDFW"/>
    <s v="SP"/>
    <m/>
    <n v="82.5"/>
    <x v="0"/>
    <s v="No CWT"/>
    <s v="N"/>
    <m/>
    <n v="70"/>
    <m/>
    <s v="LFH23102-12"/>
    <m/>
    <s v=""/>
    <m/>
    <n v="1"/>
    <s v="0.3"/>
    <x v="2"/>
    <x v="0"/>
    <m/>
    <x v="1"/>
  </r>
  <r>
    <s v="3DD.003D7E51E4"/>
    <s v="OtsLGRF23S_00681"/>
    <d v="2023-10-31T00:00:00"/>
    <n v="341"/>
    <s v="WDFW"/>
    <s v="SP"/>
    <m/>
    <n v="95"/>
    <x v="1"/>
    <s v="No CWT"/>
    <s v="N"/>
    <m/>
    <n v="70"/>
    <m/>
    <s v="LFH2315-07"/>
    <m/>
    <s v=""/>
    <m/>
    <n v="1"/>
    <s v="0.3"/>
    <x v="2"/>
    <x v="2"/>
    <m/>
    <x v="1"/>
  </r>
  <r>
    <s v="3DD.003D7E51CD"/>
    <s v="OtsLGRF23S_00682"/>
    <d v="2023-10-24T00:00:00"/>
    <n v="2021"/>
    <s v="WDFW"/>
    <s v="SP"/>
    <m/>
    <n v="81.5"/>
    <x v="0"/>
    <s v="No CWT"/>
    <s v="N"/>
    <m/>
    <n v="70"/>
    <m/>
    <s v="LFH23106-08"/>
    <m/>
    <s v=""/>
    <m/>
    <n v="1"/>
    <s v="0.3"/>
    <x v="2"/>
    <x v="0"/>
    <m/>
    <x v="1"/>
  </r>
  <r>
    <s v="3DD.003D7E521C"/>
    <s v="OtsLGRF23S_00683"/>
    <d v="2023-10-31T00:00:00"/>
    <n v="3094"/>
    <s v="WDFW"/>
    <s v="SP"/>
    <m/>
    <n v="86"/>
    <x v="0"/>
    <s v="No CWT"/>
    <s v="N"/>
    <m/>
    <n v="70"/>
    <m/>
    <s v="LFH23124-05"/>
    <m/>
    <s v=""/>
    <m/>
    <n v="1"/>
    <s v="0.3"/>
    <x v="4"/>
    <x v="4"/>
    <m/>
    <x v="0"/>
  </r>
  <r>
    <s v="3DD.003D7E5215"/>
    <s v="OtsLGRF23S_00684"/>
    <d v="2023-10-31T00:00:00"/>
    <n v="24953"/>
    <s v="WDFW"/>
    <s v="DIP"/>
    <m/>
    <n v="91"/>
    <x v="1"/>
    <s v="No CWT"/>
    <s v="N"/>
    <m/>
    <n v="70"/>
    <m/>
    <s v="LFH2311-13"/>
    <m/>
    <s v=""/>
    <m/>
    <n v="1"/>
    <s v="0.3"/>
    <x v="13"/>
    <x v="5"/>
    <m/>
    <x v="0"/>
  </r>
  <r>
    <s v="3DD.003D7E5218"/>
    <s v="OtsLGRF23S_00685"/>
    <d v="2023-10-31T00:00:00"/>
    <n v="3031"/>
    <s v="WDFW"/>
    <s v="SP"/>
    <m/>
    <n v="79.5"/>
    <x v="0"/>
    <s v="No CWT"/>
    <s v="N"/>
    <m/>
    <n v="70"/>
    <m/>
    <s v="LFH23121-07"/>
    <m/>
    <s v=""/>
    <m/>
    <n v="1"/>
    <s v="0.3"/>
    <x v="2"/>
    <x v="0"/>
    <m/>
    <x v="1"/>
  </r>
  <r>
    <s v="3DD.003D7E51DD"/>
    <s v="OtsLGRF23S_00688"/>
    <d v="2023-10-31T00:00:00"/>
    <n v="281"/>
    <s v="WDFW"/>
    <s v="SP"/>
    <m/>
    <n v="84"/>
    <x v="1"/>
    <s v="No CWT"/>
    <s v="N"/>
    <m/>
    <n v="70"/>
    <m/>
    <s v="LFH2312-18"/>
    <m/>
    <s v=""/>
    <m/>
    <n v="1"/>
    <s v="0.3"/>
    <x v="5"/>
    <x v="4"/>
    <m/>
    <x v="0"/>
  </r>
  <r>
    <s v="3DD.003D7E51C0"/>
    <s v="OtsLGRF23S_00692"/>
    <d v="2023-10-24T00:00:00"/>
    <n v="140"/>
    <s v="WDFW"/>
    <s v="SP"/>
    <m/>
    <n v="75"/>
    <x v="1"/>
    <s v="No CWT"/>
    <s v="N"/>
    <m/>
    <n v="70"/>
    <m/>
    <s v="LFH2307-01"/>
    <m/>
    <s v=""/>
    <m/>
    <n v="1"/>
    <s v="0.2"/>
    <x v="6"/>
    <x v="1"/>
    <m/>
    <x v="0"/>
  </r>
  <r>
    <s v="3DD.003D7E51BF"/>
    <s v="OtsLGRF23S_00693"/>
    <d v="2023-10-24T00:00:00"/>
    <n v="64"/>
    <s v="WDFW"/>
    <s v="SP"/>
    <m/>
    <n v="86"/>
    <x v="1"/>
    <s v="No CWT"/>
    <s v="N"/>
    <m/>
    <n v="70"/>
    <m/>
    <s v="LFH2304-01"/>
    <m/>
    <s v=""/>
    <m/>
    <n v="1"/>
    <s v="0.3"/>
    <x v="6"/>
    <x v="4"/>
    <m/>
    <x v="0"/>
  </r>
  <r>
    <s v="3DD.003D7E51F4"/>
    <s v="OtsLGRF23S_00694"/>
    <d v="2023-10-31T00:00:00"/>
    <n v="3153"/>
    <s v="WDFW"/>
    <s v="SP"/>
    <m/>
    <n v="71"/>
    <x v="0"/>
    <s v="No CWT"/>
    <s v="N"/>
    <m/>
    <n v="70"/>
    <m/>
    <s v="LFH23126-07"/>
    <m/>
    <s v=""/>
    <m/>
    <n v="1"/>
    <s v="0.3"/>
    <x v="17"/>
    <x v="3"/>
    <m/>
    <x v="0"/>
  </r>
  <r>
    <s v="3DD.003D7E5203"/>
    <s v="OtsLGRF23S_00695"/>
    <d v="2023-10-31T00:00:00"/>
    <n v="285"/>
    <s v="WDFW"/>
    <s v="SP"/>
    <m/>
    <n v="72"/>
    <x v="1"/>
    <s v="No CWT"/>
    <s v="N"/>
    <m/>
    <n v="70"/>
    <m/>
    <s v="LFH2312-17"/>
    <m/>
    <s v=""/>
    <m/>
    <n v="1"/>
    <s v="0.3"/>
    <x v="2"/>
    <x v="3"/>
    <m/>
    <x v="1"/>
  </r>
  <r>
    <s v="3DD.003D7E51CF"/>
    <s v="OtsLGRF23S_00698"/>
    <d v="2023-10-24T00:00:00"/>
    <n v="131"/>
    <s v="WDFW"/>
    <s v="SP"/>
    <m/>
    <n v="90"/>
    <x v="1"/>
    <s v="No CWT"/>
    <s v="N"/>
    <m/>
    <n v="70"/>
    <m/>
    <s v="LFH2306-14"/>
    <m/>
    <s v=""/>
    <m/>
    <n v="1"/>
    <s v="0.4"/>
    <x v="1"/>
    <x v="5"/>
    <m/>
    <x v="2"/>
  </r>
  <r>
    <s v="3DD.003D7E521B"/>
    <s v="OtsLGRF23S_00700"/>
    <d v="2023-10-31T00:00:00"/>
    <n v="3204"/>
    <s v="WDFW"/>
    <s v="SP"/>
    <m/>
    <n v="79"/>
    <x v="0"/>
    <s v="No CWT"/>
    <s v="N"/>
    <m/>
    <n v="70"/>
    <m/>
    <s v="LFH23128-20"/>
    <m/>
    <s v=""/>
    <m/>
    <n v="1"/>
    <s v="0.3"/>
    <x v="10"/>
    <x v="0"/>
    <m/>
    <x v="0"/>
  </r>
  <r>
    <s v="3DD.003D7E51E7"/>
    <s v="OtsLGRF23S_00701"/>
    <d v="2023-10-31T00:00:00"/>
    <n v="24961"/>
    <s v="WDFW"/>
    <s v="DIP"/>
    <m/>
    <n v="75"/>
    <x v="0"/>
    <s v="No CWT"/>
    <s v="N"/>
    <m/>
    <n v="70"/>
    <m/>
    <s v="LFH2316-11"/>
    <m/>
    <s v=""/>
    <m/>
    <n v="1"/>
    <s v="0.3"/>
    <x v="0"/>
    <x v="1"/>
    <m/>
    <x v="0"/>
  </r>
  <r>
    <s v="3DD.003D7E51F3"/>
    <s v="OtsLGRF23S_00702"/>
    <d v="2023-11-06T00:00:00"/>
    <n v="4127"/>
    <s v="WDFW"/>
    <s v="SP"/>
    <m/>
    <n v="83"/>
    <x v="0"/>
    <s v="No CWT"/>
    <s v="N"/>
    <m/>
    <n v="70"/>
    <m/>
    <s v="LFH23139-18"/>
    <m/>
    <s v=""/>
    <m/>
    <n v="1"/>
    <s v="0.3"/>
    <x v="2"/>
    <x v="4"/>
    <m/>
    <x v="1"/>
  </r>
  <r>
    <s v="3DD.003D7E5206"/>
    <s v="OtsLGRF23S_00703"/>
    <d v="2023-11-06T00:00:00"/>
    <n v="4099"/>
    <s v="WDFW"/>
    <s v="SP"/>
    <m/>
    <n v="83"/>
    <x v="0"/>
    <s v="No CWT"/>
    <s v="N"/>
    <m/>
    <n v="70"/>
    <m/>
    <s v="LFH23138-04"/>
    <m/>
    <s v=""/>
    <m/>
    <n v="1"/>
    <s v="0.3"/>
    <x v="2"/>
    <x v="4"/>
    <m/>
    <x v="1"/>
  </r>
  <r>
    <s v="3DD.003D7E51E6"/>
    <s v="OtsLGRF23S_00705"/>
    <d v="2023-10-31T00:00:00"/>
    <n v="3055"/>
    <s v="WDFW"/>
    <s v="SP"/>
    <m/>
    <n v="74"/>
    <x v="0"/>
    <s v="No CWT"/>
    <s v="N"/>
    <m/>
    <n v="70"/>
    <m/>
    <s v="LFH23122-11"/>
    <m/>
    <s v=""/>
    <m/>
    <n v="1"/>
    <s v="0.3"/>
    <x v="5"/>
    <x v="1"/>
    <m/>
    <x v="0"/>
  </r>
  <r>
    <s v="3DD.003D7E51DF"/>
    <s v="OtsLGRF23S_00708"/>
    <d v="2023-10-31T00:00:00"/>
    <n v="267"/>
    <s v="WDFW"/>
    <s v="SP"/>
    <m/>
    <n v="79"/>
    <x v="1"/>
    <s v="No CWT"/>
    <s v="N"/>
    <m/>
    <n v="70"/>
    <m/>
    <s v="LFH2312-10"/>
    <m/>
    <s v=""/>
    <m/>
    <n v="1"/>
    <s v="0.3"/>
    <x v="4"/>
    <x v="0"/>
    <m/>
    <x v="0"/>
  </r>
  <r>
    <s v="3DD.003D7E51FB"/>
    <s v="OtsLGRF23S_00710"/>
    <d v="2023-10-17T00:00:00"/>
    <n v="14"/>
    <s v="WDFW"/>
    <s v="SP"/>
    <m/>
    <n v="81"/>
    <x v="1"/>
    <s v="No CWT"/>
    <s v="N"/>
    <m/>
    <n v="70"/>
    <m/>
    <s v="LFH2301-08"/>
    <m/>
    <s v=""/>
    <m/>
    <n v="1"/>
    <s v=""/>
    <x v="6"/>
    <x v="0"/>
    <m/>
    <x v="0"/>
  </r>
  <r>
    <s v="3DD.003D7E5202"/>
    <s v="OtsLGRF23S_00712"/>
    <d v="2023-10-31T00:00:00"/>
    <n v="3173"/>
    <s v="WDFW"/>
    <s v="SP"/>
    <m/>
    <n v="81"/>
    <x v="0"/>
    <s v="No CWT"/>
    <s v="N"/>
    <m/>
    <n v="70"/>
    <m/>
    <s v="LFH23127-09"/>
    <m/>
    <s v=""/>
    <m/>
    <n v="1"/>
    <s v=""/>
    <x v="0"/>
    <x v="0"/>
    <m/>
    <x v="0"/>
  </r>
  <r>
    <s v="3DD.003D7E51FD"/>
    <s v="OtsLGRF23S_00715"/>
    <d v="2023-10-24T00:00:00"/>
    <n v="129"/>
    <s v="WDFW"/>
    <s v="SP"/>
    <m/>
    <n v="80"/>
    <x v="1"/>
    <s v="No CWT"/>
    <s v="N"/>
    <m/>
    <n v="70"/>
    <m/>
    <s v="LFH2306-12"/>
    <m/>
    <s v=""/>
    <m/>
    <n v="1"/>
    <s v="0.2"/>
    <x v="1"/>
    <x v="0"/>
    <m/>
    <x v="3"/>
  </r>
  <r>
    <s v="3DD.003D7E51E9"/>
    <s v="OtsLGRF23S_00716"/>
    <d v="2023-10-24T00:00:00"/>
    <n v="2072"/>
    <s v="WDFW"/>
    <s v="SP"/>
    <m/>
    <n v="83"/>
    <x v="0"/>
    <s v="CWT"/>
    <s v="Y"/>
    <m/>
    <n v="70"/>
    <m/>
    <s v="No Scales"/>
    <m/>
    <s v=""/>
    <m/>
    <n v="1"/>
    <s v=""/>
    <x v="6"/>
    <x v="4"/>
    <m/>
    <x v="0"/>
  </r>
  <r>
    <s v="3DD.003D7E51CE"/>
    <s v="OtsLGRF23S_00717"/>
    <d v="2023-10-17T00:00:00"/>
    <n v="1047"/>
    <s v="WDFW"/>
    <s v="SP"/>
    <m/>
    <n v="84"/>
    <x v="0"/>
    <s v="CWT"/>
    <s v="Y"/>
    <m/>
    <n v="70"/>
    <m/>
    <s v="No Scales"/>
    <m/>
    <s v=""/>
    <m/>
    <n v="1"/>
    <s v=""/>
    <x v="6"/>
    <x v="4"/>
    <m/>
    <x v="0"/>
  </r>
  <r>
    <s v="3DD.003D7E51C4"/>
    <s v="OtsLGRF23S_00718"/>
    <d v="2023-10-31T00:00:00"/>
    <n v="3029"/>
    <s v="WDFW"/>
    <s v="SP"/>
    <m/>
    <n v="83"/>
    <x v="0"/>
    <s v="No CWT"/>
    <s v="N"/>
    <m/>
    <n v="70"/>
    <m/>
    <s v="LFH23121-06"/>
    <m/>
    <s v=""/>
    <m/>
    <n v="1"/>
    <s v="0.3"/>
    <x v="1"/>
    <x v="4"/>
    <m/>
    <x v="0"/>
  </r>
  <r>
    <s v="3DD.003D7E5213"/>
    <s v="OtsLGRF23S_00719"/>
    <d v="2023-10-31T00:00:00"/>
    <n v="3093"/>
    <s v="WDFW"/>
    <s v="SP"/>
    <m/>
    <n v="83"/>
    <x v="0"/>
    <s v="CWT"/>
    <s v="Y"/>
    <m/>
    <n v="70"/>
    <m/>
    <s v="No Scales"/>
    <m/>
    <s v=""/>
    <m/>
    <n v="1"/>
    <s v=""/>
    <x v="6"/>
    <x v="4"/>
    <m/>
    <x v="0"/>
  </r>
  <r>
    <s v="3DD.003D7E51D1"/>
    <s v="OtsLGRF23S_00720"/>
    <d v="2023-09-23T00:00:00"/>
    <n v="23384"/>
    <s v="WDFW"/>
    <s v="DIP"/>
    <m/>
    <n v="79"/>
    <x v="0"/>
    <s v="CWT"/>
    <s v="Y"/>
    <m/>
    <n v="70"/>
    <m/>
    <s v="No Scales"/>
    <m/>
    <s v=""/>
    <m/>
    <n v="1"/>
    <s v=""/>
    <x v="6"/>
    <x v="0"/>
    <m/>
    <x v="0"/>
  </r>
  <r>
    <s v="3DD.003D7E5201"/>
    <s v="OtsLGRF23S_00721"/>
    <d v="2023-10-17T00:00:00"/>
    <n v="1078"/>
    <s v="WDFW"/>
    <s v="SP"/>
    <m/>
    <n v="79"/>
    <x v="0"/>
    <s v="No CWT"/>
    <s v="N"/>
    <m/>
    <n v="70"/>
    <m/>
    <s v="LFH23103-05"/>
    <m/>
    <s v=""/>
    <m/>
    <n v="1"/>
    <s v="0.3"/>
    <x v="6"/>
    <x v="0"/>
    <m/>
    <x v="0"/>
  </r>
  <r>
    <s v="3DD.003D7E521F"/>
    <s v="OtsLGRF23S_00722"/>
    <d v="2023-10-31T00:00:00"/>
    <n v="277"/>
    <s v="WDFW"/>
    <s v="SP"/>
    <m/>
    <n v="83.5"/>
    <x v="1"/>
    <s v="CWT"/>
    <s v="Y"/>
    <m/>
    <n v="70"/>
    <m/>
    <s v="No Scales"/>
    <m/>
    <s v=""/>
    <m/>
    <n v="1"/>
    <s v=""/>
    <x v="5"/>
    <x v="4"/>
    <m/>
    <x v="0"/>
  </r>
  <r>
    <s v="3DD.003D7E53B6"/>
    <s v="OtsLGRF23S_00723"/>
    <d v="2023-10-17T00:00:00"/>
    <n v="1028"/>
    <s v="WDFW"/>
    <s v="SP"/>
    <m/>
    <n v="79"/>
    <x v="0"/>
    <s v="No CWT"/>
    <s v="N"/>
    <m/>
    <n v="70"/>
    <m/>
    <s v="LFH23101-02"/>
    <m/>
    <s v=""/>
    <m/>
    <n v="1"/>
    <s v="0.3"/>
    <x v="4"/>
    <x v="0"/>
    <m/>
    <x v="0"/>
  </r>
  <r>
    <s v="3DD.003D7E53F4"/>
    <s v="OtsLGRF23S_00724"/>
    <d v="2023-10-17T00:00:00"/>
    <n v="1014"/>
    <s v="WDFW"/>
    <s v="SP"/>
    <m/>
    <n v="84.5"/>
    <x v="0"/>
    <s v="No CWT"/>
    <s v="N"/>
    <m/>
    <n v="70"/>
    <m/>
    <s v="LFH23100-08"/>
    <m/>
    <s v=""/>
    <m/>
    <n v="1"/>
    <s v="0.3"/>
    <x v="1"/>
    <x v="4"/>
    <m/>
    <x v="0"/>
  </r>
  <r>
    <s v="3DD.003D7E51D6"/>
    <s v="OtsLGRF23S_00725"/>
    <d v="2023-10-17T00:00:00"/>
    <n v="1018"/>
    <s v="WDFW"/>
    <s v="SP"/>
    <m/>
    <n v="78"/>
    <x v="0"/>
    <s v="No CWT"/>
    <s v="N"/>
    <m/>
    <n v="70"/>
    <m/>
    <s v="LFH23100-15"/>
    <m/>
    <s v=""/>
    <m/>
    <n v="1"/>
    <s v="0.3"/>
    <x v="2"/>
    <x v="0"/>
    <m/>
    <x v="1"/>
  </r>
  <r>
    <s v="3DD.003D7E51C7"/>
    <s v="OtsLGRF23S_00729"/>
    <d v="2023-10-24T00:00:00"/>
    <n v="2078"/>
    <s v="WDFW"/>
    <s v="SP"/>
    <m/>
    <n v="78.5"/>
    <x v="0"/>
    <s v="No CWT"/>
    <s v="N"/>
    <m/>
    <n v="70"/>
    <m/>
    <s v="LFH23108-19"/>
    <m/>
    <s v=""/>
    <m/>
    <n v="1"/>
    <s v="0.3"/>
    <x v="4"/>
    <x v="0"/>
    <m/>
    <x v="0"/>
  </r>
  <r>
    <s v="3DD.003D7E51F9"/>
    <s v="OtsLGRF23S_00730"/>
    <d v="2023-11-06T00:00:00"/>
    <n v="4050"/>
    <s v="WDFW"/>
    <s v="SP"/>
    <m/>
    <n v="74"/>
    <x v="0"/>
    <s v="No CWT"/>
    <s v="N"/>
    <m/>
    <n v="70"/>
    <m/>
    <s v="LFH23135-12"/>
    <m/>
    <s v=""/>
    <m/>
    <n v="1"/>
    <s v="0.3"/>
    <x v="6"/>
    <x v="1"/>
    <m/>
    <x v="0"/>
  </r>
  <r>
    <s v="3DD.003D7E51C6"/>
    <s v="OtsLGRF23S_00731"/>
    <d v="2023-11-06T00:00:00"/>
    <n v="4055"/>
    <s v="WDFW"/>
    <s v="SP"/>
    <m/>
    <n v="82.5"/>
    <x v="0"/>
    <s v="No CWT"/>
    <s v="N"/>
    <m/>
    <n v="70"/>
    <m/>
    <s v="LFH23136-12"/>
    <m/>
    <s v=""/>
    <m/>
    <n v="1"/>
    <s v="0.3"/>
    <x v="0"/>
    <x v="0"/>
    <m/>
    <x v="0"/>
  </r>
  <r>
    <s v="3DD.003D7E5214"/>
    <s v="OtsLGRF23S_00733"/>
    <d v="2023-10-17T00:00:00"/>
    <n v="37"/>
    <s v="WDFW"/>
    <s v="SP"/>
    <m/>
    <n v="83"/>
    <x v="1"/>
    <s v="No CWT"/>
    <s v="N"/>
    <m/>
    <n v="70"/>
    <m/>
    <s v="LFH2302-08"/>
    <m/>
    <s v=""/>
    <m/>
    <n v="1"/>
    <s v="0.3"/>
    <x v="4"/>
    <x v="4"/>
    <m/>
    <x v="0"/>
  </r>
  <r>
    <s v="3DD.003D7E51BD"/>
    <s v="OtsLGRF23S_00738"/>
    <d v="2023-10-31T00:00:00"/>
    <n v="3004"/>
    <s v="WDFW"/>
    <s v="SP"/>
    <m/>
    <n v="89"/>
    <x v="0"/>
    <s v="No CWT"/>
    <s v="N"/>
    <m/>
    <n v="70"/>
    <m/>
    <s v="LFH23120-05"/>
    <m/>
    <s v=""/>
    <m/>
    <n v="1"/>
    <s v="0.4"/>
    <x v="2"/>
    <x v="5"/>
    <m/>
    <x v="1"/>
  </r>
  <r>
    <s v="3DD.003D7E51C5"/>
    <s v="OtsLGRF23S_00740"/>
    <d v="2023-11-06T00:00:00"/>
    <n v="4122"/>
    <s v="WDFW"/>
    <s v="SP"/>
    <m/>
    <n v="79"/>
    <x v="0"/>
    <s v="No CWT"/>
    <s v="N"/>
    <m/>
    <n v="70"/>
    <m/>
    <s v="LFH23139-14"/>
    <m/>
    <s v=""/>
    <m/>
    <n v="1"/>
    <s v="0.3"/>
    <x v="1"/>
    <x v="0"/>
    <m/>
    <x v="0"/>
  </r>
  <r>
    <s v="3DD.003D7E51DE"/>
    <s v="OtsLGRF23S_00741"/>
    <d v="2023-10-17T00:00:00"/>
    <n v="36"/>
    <s v="WDFW"/>
    <s v="SP"/>
    <m/>
    <n v="78"/>
    <x v="1"/>
    <s v="No CWT"/>
    <s v="N"/>
    <m/>
    <n v="70"/>
    <m/>
    <s v="LFH2302-07"/>
    <m/>
    <s v=""/>
    <m/>
    <n v="1"/>
    <s v="0.4"/>
    <x v="2"/>
    <x v="0"/>
    <m/>
    <x v="1"/>
  </r>
  <r>
    <s v="3DD.003D7E521D"/>
    <s v="OtsLGRF23S_00743"/>
    <d v="2023-10-17T00:00:00"/>
    <n v="1062"/>
    <s v="WDFW"/>
    <s v="SP"/>
    <m/>
    <n v="81"/>
    <x v="0"/>
    <s v="No CWT"/>
    <s v="N"/>
    <m/>
    <n v="70"/>
    <m/>
    <s v="LFH23102-10"/>
    <m/>
    <s v=""/>
    <m/>
    <n v="1"/>
    <s v="0.3"/>
    <x v="6"/>
    <x v="0"/>
    <m/>
    <x v="0"/>
  </r>
  <r>
    <s v="3DD.003D7E51E5"/>
    <s v="OtsLGRF23S_00744"/>
    <d v="2023-10-24T00:00:00"/>
    <n v="2020"/>
    <s v="WDFW"/>
    <s v="SP"/>
    <m/>
    <n v="82"/>
    <x v="0"/>
    <s v="No CWT"/>
    <s v="N"/>
    <m/>
    <n v="70"/>
    <m/>
    <s v="LFH23106-15"/>
    <m/>
    <s v=""/>
    <m/>
    <n v="1"/>
    <s v="0.3"/>
    <x v="4"/>
    <x v="0"/>
    <m/>
    <x v="0"/>
  </r>
  <r>
    <s v="3DD.003D7E5207"/>
    <s v="OtsLGRF23S_00745"/>
    <d v="2023-10-24T00:00:00"/>
    <n v="24951"/>
    <s v="WDFW"/>
    <s v="DIP"/>
    <m/>
    <n v="79"/>
    <x v="0"/>
    <s v="No CWT"/>
    <s v="N"/>
    <m/>
    <n v="70"/>
    <m/>
    <s v="LFH2306-17"/>
    <m/>
    <s v=""/>
    <m/>
    <n v="1"/>
    <s v="0.3"/>
    <x v="2"/>
    <x v="0"/>
    <m/>
    <x v="1"/>
  </r>
  <r>
    <s v="3DD.003D7E5217"/>
    <s v="OtsLGRF23S_00747"/>
    <d v="2023-10-31T00:00:00"/>
    <n v="3085"/>
    <s v="WDFW"/>
    <s v="SP"/>
    <m/>
    <n v="97"/>
    <x v="0"/>
    <s v="No CWT"/>
    <s v="N"/>
    <m/>
    <n v="70"/>
    <m/>
    <s v="LFH23123-17"/>
    <m/>
    <s v=""/>
    <m/>
    <n v="1"/>
    <s v="0.4"/>
    <x v="13"/>
    <x v="6"/>
    <m/>
    <x v="2"/>
  </r>
  <r>
    <s v="3DD.003D7E51C3"/>
    <s v="OtsLGRF23S_00750"/>
    <d v="2023-10-24T00:00:00"/>
    <n v="114"/>
    <s v="WDFW"/>
    <s v="SP"/>
    <m/>
    <n v="85"/>
    <x v="1"/>
    <s v="CWT"/>
    <s v="Y"/>
    <m/>
    <n v="70"/>
    <m/>
    <s v="No Scales"/>
    <m/>
    <s v=""/>
    <m/>
    <n v="1"/>
    <s v=""/>
    <x v="4"/>
    <x v="4"/>
    <m/>
    <x v="0"/>
  </r>
  <r>
    <s v="3DD.003D7E51D2"/>
    <s v="OtsLGRF23S_00751"/>
    <d v="2023-11-06T00:00:00"/>
    <n v="4016"/>
    <s v="WDFW"/>
    <s v="SP"/>
    <m/>
    <n v="89"/>
    <x v="0"/>
    <s v="CWT"/>
    <s v="Y"/>
    <m/>
    <n v="70"/>
    <m/>
    <s v="No Scales"/>
    <m/>
    <s v=""/>
    <m/>
    <n v="1"/>
    <s v=""/>
    <x v="19"/>
    <x v="5"/>
    <m/>
    <x v="1"/>
  </r>
  <r>
    <s v="3DD.003D7E51E1"/>
    <s v="OtsLGRF23S_00754"/>
    <d v="2023-09-12T00:00:00"/>
    <n v="24527"/>
    <s v="WDFW"/>
    <s v="DIP"/>
    <m/>
    <n v="85"/>
    <x v="1"/>
    <s v="No CWT"/>
    <s v="N"/>
    <m/>
    <n v="70"/>
    <m/>
    <s v="LFH2332-19"/>
    <m/>
    <s v=""/>
    <m/>
    <n v="1"/>
    <s v="0.3"/>
    <x v="2"/>
    <x v="4"/>
    <m/>
    <x v="1"/>
  </r>
  <r>
    <s v="3DD.003D7E520E"/>
    <s v="OtsLGRF23S_00756"/>
    <d v="2023-10-31T00:00:00"/>
    <n v="3137"/>
    <s v="WDFW"/>
    <s v="SP"/>
    <m/>
    <n v="86"/>
    <x v="0"/>
    <s v="No CWT"/>
    <s v="N"/>
    <m/>
    <n v="70"/>
    <m/>
    <s v="LFH23126-14"/>
    <m/>
    <s v=""/>
    <m/>
    <n v="1"/>
    <s v="0.3"/>
    <x v="17"/>
    <x v="4"/>
    <m/>
    <x v="0"/>
  </r>
  <r>
    <s v="3DD.003D7E520C"/>
    <s v="OtsLGRF23S_00758"/>
    <d v="2023-10-17T00:00:00"/>
    <n v="1055"/>
    <s v="WDFW"/>
    <s v="SP"/>
    <m/>
    <n v="76"/>
    <x v="0"/>
    <s v="No CWT"/>
    <s v="N"/>
    <m/>
    <n v="70"/>
    <m/>
    <s v="LFH23102-09"/>
    <m/>
    <s v=""/>
    <m/>
    <n v="1"/>
    <s v="0.3"/>
    <x v="2"/>
    <x v="1"/>
    <m/>
    <x v="1"/>
  </r>
  <r>
    <s v="3DD.003D7E4C62"/>
    <s v="OtsLGRF23S_00759"/>
    <d v="2023-10-17T00:00:00"/>
    <n v="1043"/>
    <s v="WDFW"/>
    <s v="SP"/>
    <m/>
    <n v="75"/>
    <x v="0"/>
    <s v="No CWT"/>
    <s v="N"/>
    <m/>
    <n v="70"/>
    <m/>
    <s v="LFH23101-17"/>
    <m/>
    <s v=""/>
    <m/>
    <n v="1"/>
    <s v="0.3"/>
    <x v="4"/>
    <x v="1"/>
    <m/>
    <x v="0"/>
  </r>
  <r>
    <s v="3DD.003D7E4E63"/>
    <s v="OtsLGRF23S_00766"/>
    <d v="2023-10-17T00:00:00"/>
    <n v="40"/>
    <s v="WDFW"/>
    <s v="SP"/>
    <m/>
    <n v="85"/>
    <x v="1"/>
    <s v="CWT"/>
    <s v="Y"/>
    <m/>
    <n v="70"/>
    <m/>
    <s v="No Scales"/>
    <m/>
    <s v=""/>
    <m/>
    <n v="1"/>
    <s v=""/>
    <x v="12"/>
    <x v="4"/>
    <m/>
    <x v="0"/>
  </r>
  <r>
    <s v="3DD.003D7E4C80"/>
    <s v="OtsLGRF23S_00767"/>
    <d v="2023-10-17T00:00:00"/>
    <n v="1036"/>
    <s v="WDFW"/>
    <s v="SP"/>
    <m/>
    <n v="84"/>
    <x v="0"/>
    <s v="No CWT"/>
    <s v="N"/>
    <m/>
    <n v="70"/>
    <m/>
    <s v="LFH23101-08"/>
    <m/>
    <s v=""/>
    <m/>
    <n v="1"/>
    <s v="0.4"/>
    <x v="1"/>
    <x v="4"/>
    <m/>
    <x v="2"/>
  </r>
  <r>
    <s v="3DD.003D7E51F7"/>
    <s v="OtsLGRF23S_00768"/>
    <d v="2023-10-24T00:00:00"/>
    <n v="112"/>
    <s v="WDFW"/>
    <s v="SP"/>
    <m/>
    <n v="87"/>
    <x v="1"/>
    <s v="No CWT"/>
    <s v="N"/>
    <m/>
    <n v="70"/>
    <m/>
    <s v="LFH2305-20"/>
    <m/>
    <s v=""/>
    <m/>
    <n v="1"/>
    <s v="0.3"/>
    <x v="2"/>
    <x v="4"/>
    <m/>
    <x v="1"/>
  </r>
  <r>
    <s v="3DD.003D7E4C8A"/>
    <s v="OtsLGRF23S_00771"/>
    <d v="2023-10-31T00:00:00"/>
    <n v="3161"/>
    <s v="WDFW"/>
    <s v="SP"/>
    <m/>
    <n v="75"/>
    <x v="0"/>
    <s v="CWT"/>
    <s v="N"/>
    <m/>
    <n v="70"/>
    <m/>
    <s v="No Scales"/>
    <m/>
    <s v=""/>
    <m/>
    <n v="1"/>
    <s v=""/>
    <x v="7"/>
    <x v="1"/>
    <m/>
    <x v="0"/>
  </r>
  <r>
    <s v="3DD.003D7E4C6C"/>
    <s v="OtsLGRF23S_00772"/>
    <d v="2023-11-06T00:00:00"/>
    <n v="4067"/>
    <s v="WDFW"/>
    <s v="SP"/>
    <m/>
    <n v="81"/>
    <x v="0"/>
    <s v="No CWT"/>
    <s v="N"/>
    <m/>
    <n v="70"/>
    <m/>
    <s v="LFH23136-06"/>
    <m/>
    <s v=""/>
    <m/>
    <n v="1"/>
    <s v="0.3"/>
    <x v="2"/>
    <x v="0"/>
    <m/>
    <x v="1"/>
  </r>
  <r>
    <s v="3DD.003D7E4C8F"/>
    <s v="OtsLGRF23S_00773"/>
    <d v="2023-10-31T00:00:00"/>
    <n v="352"/>
    <s v="WDFW"/>
    <s v="SP"/>
    <m/>
    <n v="81"/>
    <x v="1"/>
    <s v="CWT"/>
    <s v="N"/>
    <m/>
    <n v="70"/>
    <m/>
    <s v="No Scales"/>
    <m/>
    <s v=""/>
    <m/>
    <n v="1"/>
    <s v=""/>
    <x v="4"/>
    <x v="0"/>
    <m/>
    <x v="0"/>
  </r>
  <r>
    <s v="3DD.003D7E4C54"/>
    <s v="OtsLGRF23S_00774"/>
    <d v="2023-10-24T00:00:00"/>
    <n v="87"/>
    <s v="WDFW"/>
    <s v="SP"/>
    <m/>
    <n v="92"/>
    <x v="1"/>
    <s v="No CWT"/>
    <s v="N"/>
    <m/>
    <n v="70"/>
    <m/>
    <s v="LFH2304-14"/>
    <m/>
    <s v=""/>
    <m/>
    <n v="1"/>
    <s v="0.3"/>
    <x v="1"/>
    <x v="5"/>
    <m/>
    <x v="0"/>
  </r>
  <r>
    <s v="3DD.003D7E4CA4"/>
    <s v="OtsLGRF23S_00775"/>
    <d v="2023-10-31T00:00:00"/>
    <n v="24958"/>
    <s v="WDFW"/>
    <s v="DIP"/>
    <m/>
    <n v="88"/>
    <x v="1"/>
    <s v="No CWT"/>
    <s v="N"/>
    <m/>
    <n v="70"/>
    <m/>
    <s v="LFH2314-18"/>
    <m/>
    <s v=""/>
    <m/>
    <n v="1"/>
    <s v=""/>
    <x v="1"/>
    <x v="5"/>
    <m/>
    <x v="0"/>
  </r>
  <r>
    <s v="3DD.003D7E4C48"/>
    <s v="OtsLGRF23S_00777"/>
    <d v="2023-10-31T00:00:00"/>
    <n v="361"/>
    <s v="WDFW"/>
    <s v="SP"/>
    <m/>
    <n v="74"/>
    <x v="1"/>
    <s v="No CWT"/>
    <s v="N"/>
    <m/>
    <n v="70"/>
    <m/>
    <s v="LFH2316-06"/>
    <m/>
    <s v=""/>
    <m/>
    <n v="1"/>
    <s v="0.3"/>
    <x v="6"/>
    <x v="1"/>
    <m/>
    <x v="0"/>
  </r>
  <r>
    <s v="3DD.003D7E4C9A"/>
    <s v="OtsLGRF23S_00778"/>
    <d v="2023-10-24T00:00:00"/>
    <n v="2015"/>
    <s v="WDFW"/>
    <s v="SP"/>
    <m/>
    <n v="75"/>
    <x v="0"/>
    <s v="No CWT"/>
    <s v="N"/>
    <m/>
    <n v="70"/>
    <m/>
    <s v="LFH23106-06"/>
    <m/>
    <s v=""/>
    <m/>
    <n v="1"/>
    <s v="0.3"/>
    <x v="5"/>
    <x v="1"/>
    <m/>
    <x v="0"/>
  </r>
  <r>
    <s v="3DD.003D7E4C73"/>
    <s v="OtsLGRF23S_00780"/>
    <d v="2023-10-31T00:00:00"/>
    <n v="3032"/>
    <s v="WDFW"/>
    <s v="SP"/>
    <m/>
    <n v="83"/>
    <x v="0"/>
    <s v="No CWT"/>
    <s v="N"/>
    <m/>
    <n v="70"/>
    <m/>
    <s v="LFH23121-09"/>
    <m/>
    <s v=""/>
    <m/>
    <n v="1"/>
    <s v="0.3"/>
    <x v="0"/>
    <x v="4"/>
    <m/>
    <x v="0"/>
  </r>
  <r>
    <s v="3DD.003D7E4C8D"/>
    <s v="OtsLGRF23S_00781"/>
    <d v="2023-10-17T00:00:00"/>
    <n v="2"/>
    <s v="WDFW"/>
    <s v="SP"/>
    <m/>
    <n v="92"/>
    <x v="1"/>
    <s v="CWT"/>
    <s v="Y"/>
    <m/>
    <n v="70"/>
    <m/>
    <s v="No Scales"/>
    <m/>
    <s v=""/>
    <m/>
    <n v="1"/>
    <s v=""/>
    <x v="11"/>
    <x v="5"/>
    <m/>
    <x v="2"/>
  </r>
  <r>
    <s v="3DD.003D7E4CA5"/>
    <s v="OtsLGRF23S_00782"/>
    <d v="2023-10-17T00:00:00"/>
    <n v="44"/>
    <s v="WDFW"/>
    <s v="SP"/>
    <m/>
    <n v="90"/>
    <x v="1"/>
    <s v="No CWT"/>
    <s v="N"/>
    <m/>
    <n v="70"/>
    <m/>
    <s v="LFH2302-14"/>
    <m/>
    <s v=""/>
    <m/>
    <n v="1"/>
    <s v=""/>
    <x v="1"/>
    <x v="5"/>
    <m/>
    <x v="0"/>
  </r>
  <r>
    <s v="3DD.003D7E4C92"/>
    <s v="OtsLGRF23S_00783"/>
    <d v="2023-11-13T00:00:00"/>
    <n v="5132"/>
    <s v="WDFW"/>
    <s v="SP"/>
    <m/>
    <n v="84"/>
    <x v="0"/>
    <s v="CWT"/>
    <s v="Y"/>
    <m/>
    <n v="70"/>
    <m/>
    <s v="No Scales"/>
    <m/>
    <s v=""/>
    <m/>
    <n v="1"/>
    <s v=""/>
    <x v="11"/>
    <x v="4"/>
    <m/>
    <x v="2"/>
  </r>
  <r>
    <s v="3DD.003D7E4C4C"/>
    <s v="OtsLGRF23S_00784"/>
    <d v="2023-10-24T00:00:00"/>
    <n v="2071"/>
    <s v="WDFW"/>
    <s v="SP"/>
    <m/>
    <n v="84"/>
    <x v="0"/>
    <s v="No CWT"/>
    <s v="N"/>
    <m/>
    <n v="70"/>
    <m/>
    <s v="LFH23108-15"/>
    <m/>
    <s v=""/>
    <m/>
    <n v="1"/>
    <s v="0.3"/>
    <x v="10"/>
    <x v="4"/>
    <m/>
    <x v="0"/>
  </r>
  <r>
    <s v="3DD.003D7E4C81"/>
    <s v="OtsLGRF23S_00785"/>
    <d v="2023-10-31T00:00:00"/>
    <n v="306"/>
    <s v="WDFW"/>
    <s v="SP"/>
    <m/>
    <n v="83"/>
    <x v="1"/>
    <s v="No CWT"/>
    <s v="N"/>
    <m/>
    <n v="70"/>
    <m/>
    <s v="LFH2314-02"/>
    <m/>
    <s v=""/>
    <m/>
    <n v="1"/>
    <s v="0.3"/>
    <x v="1"/>
    <x v="4"/>
    <m/>
    <x v="0"/>
  </r>
  <r>
    <s v="3DD.003D7E4C94"/>
    <s v="OtsLGRF23S_00787"/>
    <d v="2023-11-13T00:00:00"/>
    <n v="646"/>
    <s v="WDFW"/>
    <s v="SP"/>
    <m/>
    <n v="86"/>
    <x v="1"/>
    <s v="No CWT"/>
    <s v="N"/>
    <m/>
    <n v="70"/>
    <m/>
    <s v="LFH2328-13"/>
    <m/>
    <s v=""/>
    <m/>
    <n v="1"/>
    <s v="0.3"/>
    <x v="2"/>
    <x v="4"/>
    <m/>
    <x v="1"/>
  </r>
  <r>
    <s v="3DD.003D7E4CA3"/>
    <s v="OtsLGRF23S_00788"/>
    <d v="2023-10-31T00:00:00"/>
    <n v="3016"/>
    <s v="WDFW"/>
    <s v="SP"/>
    <m/>
    <n v="89"/>
    <x v="0"/>
    <s v="No CWT"/>
    <s v="N"/>
    <m/>
    <n v="70"/>
    <m/>
    <s v="LFH23120-14"/>
    <m/>
    <s v=""/>
    <m/>
    <n v="1"/>
    <s v="0.3"/>
    <x v="4"/>
    <x v="5"/>
    <m/>
    <x v="0"/>
  </r>
  <r>
    <s v="3DD.003D7E4C58"/>
    <s v="OtsLGRF23S_00791"/>
    <d v="2023-10-31T00:00:00"/>
    <n v="305"/>
    <s v="WDFW"/>
    <s v="SP"/>
    <m/>
    <n v="88"/>
    <x v="1"/>
    <s v="No CWT"/>
    <s v="N"/>
    <m/>
    <n v="70"/>
    <m/>
    <s v="LFH2313-13"/>
    <m/>
    <s v=""/>
    <m/>
    <n v="1"/>
    <s v="0.3"/>
    <x v="4"/>
    <x v="5"/>
    <m/>
    <x v="0"/>
  </r>
  <r>
    <s v="3DD.003D7E4C76"/>
    <s v="OtsLGRF23S_00792"/>
    <d v="2023-10-17T00:00:00"/>
    <n v="1039"/>
    <s v="WDFW"/>
    <s v="SP"/>
    <m/>
    <n v="73.5"/>
    <x v="0"/>
    <s v="No CWT"/>
    <s v="N"/>
    <m/>
    <n v="70"/>
    <m/>
    <s v="LFH23101-15"/>
    <m/>
    <s v=""/>
    <m/>
    <n v="1"/>
    <s v="0.3"/>
    <x v="6"/>
    <x v="1"/>
    <m/>
    <x v="0"/>
  </r>
  <r>
    <s v="3DD.003D7E4C7E"/>
    <s v="OtsLGRF23S_00797"/>
    <d v="2023-10-24T00:00:00"/>
    <n v="110"/>
    <s v="WDFW"/>
    <s v="SP"/>
    <m/>
    <n v="95"/>
    <x v="1"/>
    <s v="No CWT"/>
    <s v="N"/>
    <m/>
    <n v="70"/>
    <m/>
    <s v="LFH2305-19"/>
    <m/>
    <s v=""/>
    <m/>
    <n v="1"/>
    <s v="0.3"/>
    <x v="6"/>
    <x v="2"/>
    <m/>
    <x v="0"/>
  </r>
  <r>
    <s v="3DD.003D7E4C70"/>
    <s v="OtsLGRF23S_00798"/>
    <d v="2023-10-24T00:00:00"/>
    <n v="2033"/>
    <s v="WDFW"/>
    <s v="SP"/>
    <m/>
    <n v="83"/>
    <x v="0"/>
    <s v="CWT"/>
    <s v="Y"/>
    <m/>
    <n v="70"/>
    <m/>
    <s v="No Scales"/>
    <m/>
    <s v=""/>
    <m/>
    <n v="1"/>
    <s v=""/>
    <x v="4"/>
    <x v="4"/>
    <m/>
    <x v="0"/>
  </r>
  <r>
    <s v="3DD.003D7E4C5A"/>
    <s v="OtsLGRF23S_00799"/>
    <d v="2023-10-24T00:00:00"/>
    <n v="2032"/>
    <s v="WDFW"/>
    <s v="SP"/>
    <m/>
    <n v="89"/>
    <x v="0"/>
    <s v="No CWT"/>
    <s v="N"/>
    <m/>
    <n v="70"/>
    <m/>
    <s v="LFH23107-06"/>
    <m/>
    <s v=""/>
    <m/>
    <n v="1"/>
    <s v="0.3"/>
    <x v="2"/>
    <x v="5"/>
    <m/>
    <x v="1"/>
  </r>
  <r>
    <s v="3DD.003D7E4C7F"/>
    <s v="OtsLGRF23S_00800"/>
    <d v="2023-10-24T00:00:00"/>
    <n v="119"/>
    <s v="WDFW"/>
    <s v="SP"/>
    <m/>
    <n v="86"/>
    <x v="1"/>
    <s v="No CWT"/>
    <s v="N"/>
    <m/>
    <n v="70"/>
    <m/>
    <s v="LFH2306-04"/>
    <m/>
    <s v=""/>
    <m/>
    <n v="1"/>
    <s v="0.3"/>
    <x v="17"/>
    <x v="4"/>
    <m/>
    <x v="0"/>
  </r>
  <r>
    <s v="3DD.003D7E4C79"/>
    <s v="OtsLGRF23S_00803"/>
    <d v="2023-11-06T00:00:00"/>
    <n v="501"/>
    <s v="WDFW"/>
    <s v="SP"/>
    <m/>
    <n v="72"/>
    <x v="1"/>
    <s v="No CWT"/>
    <s v="N"/>
    <m/>
    <n v="70"/>
    <m/>
    <s v="LFH2322-12"/>
    <m/>
    <s v=""/>
    <m/>
    <n v="1"/>
    <s v="0.2"/>
    <x v="0"/>
    <x v="3"/>
    <m/>
    <x v="0"/>
  </r>
  <r>
    <s v="3DD.003D7E4CA1"/>
    <s v="OtsLGRF23S_00804"/>
    <d v="2023-10-24T00:00:00"/>
    <n v="107"/>
    <s v="WDFW"/>
    <s v="KO"/>
    <m/>
    <n v="79"/>
    <x v="1"/>
    <s v="No CWT"/>
    <s v="N"/>
    <m/>
    <n v="70"/>
    <m/>
    <s v="LFH2305-18"/>
    <m/>
    <s v=""/>
    <m/>
    <n v="1"/>
    <s v=""/>
    <x v="2"/>
    <x v="0"/>
    <m/>
    <x v="1"/>
  </r>
  <r>
    <s v="3DD.003D7E4C61"/>
    <s v="OtsLGRF23S_00806"/>
    <d v="2023-11-06T00:00:00"/>
    <n v="487"/>
    <s v="WDFW"/>
    <s v="SP"/>
    <m/>
    <n v="81"/>
    <x v="1"/>
    <s v="No CWT"/>
    <s v="N"/>
    <m/>
    <n v="70"/>
    <m/>
    <s v="LFH2321-13"/>
    <m/>
    <s v=""/>
    <m/>
    <n v="1"/>
    <s v="0.3"/>
    <x v="13"/>
    <x v="0"/>
    <m/>
    <x v="0"/>
  </r>
  <r>
    <s v="3DD.003D7E4C83"/>
    <s v="OtsLGRF23S_00812"/>
    <d v="2023-09-09T00:00:00"/>
    <n v="24520"/>
    <s v="WDFW"/>
    <s v="DIP"/>
    <m/>
    <n v="91"/>
    <x v="1"/>
    <s v="No CWT"/>
    <s v="N"/>
    <m/>
    <n v="70"/>
    <m/>
    <s v="LFH2332-13"/>
    <m/>
    <s v=""/>
    <m/>
    <n v="1"/>
    <s v=""/>
    <x v="2"/>
    <x v="5"/>
    <m/>
    <x v="1"/>
  </r>
  <r>
    <s v="3DD.003D7E4C75"/>
    <s v="OtsLGRF23S_00813"/>
    <d v="2023-10-31T00:00:00"/>
    <n v="3074"/>
    <s v="WDFW"/>
    <s v="SP"/>
    <m/>
    <n v="81"/>
    <x v="0"/>
    <s v="No CWT"/>
    <s v="N"/>
    <m/>
    <n v="70"/>
    <m/>
    <s v="LFH23123-03"/>
    <m/>
    <s v=""/>
    <m/>
    <n v="1"/>
    <s v="0.3"/>
    <x v="5"/>
    <x v="0"/>
    <m/>
    <x v="0"/>
  </r>
  <r>
    <s v="3DD.003D7E4C8E"/>
    <s v="OtsLGRF23S_00814"/>
    <d v="2023-11-13T00:00:00"/>
    <n v="662"/>
    <s v="WDFW"/>
    <s v="SP"/>
    <m/>
    <n v="80"/>
    <x v="1"/>
    <s v="No CWT"/>
    <s v="N"/>
    <m/>
    <n v="70"/>
    <m/>
    <s v="LFH2330-02"/>
    <m/>
    <s v=""/>
    <m/>
    <n v="1"/>
    <s v=""/>
    <x v="0"/>
    <x v="0"/>
    <m/>
    <x v="0"/>
  </r>
  <r>
    <s v="3DD.003D7E4C86"/>
    <s v="OtsLGRF23S_00816"/>
    <d v="2023-10-31T00:00:00"/>
    <n v="322"/>
    <s v="WDFW"/>
    <s v="SP"/>
    <m/>
    <n v="73"/>
    <x v="1"/>
    <s v="No CWT"/>
    <s v="N"/>
    <m/>
    <n v="70"/>
    <m/>
    <s v="LFH2314-13"/>
    <m/>
    <s v=""/>
    <m/>
    <n v="1"/>
    <s v="0.3"/>
    <x v="6"/>
    <x v="1"/>
    <m/>
    <x v="0"/>
  </r>
  <r>
    <s v="3DD.003D7E4C45"/>
    <s v="OtsLGRF23S_00820"/>
    <d v="2023-10-24T00:00:00"/>
    <n v="92"/>
    <s v="WDFW"/>
    <s v="SP"/>
    <m/>
    <n v="97"/>
    <x v="1"/>
    <s v="No CWT"/>
    <s v="N"/>
    <m/>
    <n v="70"/>
    <m/>
    <s v="LFH2305-06"/>
    <m/>
    <s v=""/>
    <m/>
    <n v="1"/>
    <s v="0.3"/>
    <x v="2"/>
    <x v="6"/>
    <m/>
    <x v="1"/>
  </r>
  <r>
    <s v="3DD.003D7E4C5B"/>
    <s v="OtsLGRF23S_00821"/>
    <d v="2023-10-17T00:00:00"/>
    <n v="1019"/>
    <s v="WDFW"/>
    <s v="SP"/>
    <m/>
    <n v="81"/>
    <x v="0"/>
    <s v="No CWT"/>
    <s v="N"/>
    <m/>
    <n v="70"/>
    <m/>
    <s v="LFH23100-18"/>
    <m/>
    <s v=""/>
    <m/>
    <n v="1"/>
    <s v="0.3"/>
    <x v="2"/>
    <x v="0"/>
    <m/>
    <x v="1"/>
  </r>
  <r>
    <s v="3DD.003D7E4C67"/>
    <s v="OtsLGRF23S_00823"/>
    <d v="2023-10-17T00:00:00"/>
    <n v="33"/>
    <s v="WDFW"/>
    <s v="SP"/>
    <m/>
    <n v="83"/>
    <x v="1"/>
    <s v="No CWT"/>
    <s v="N"/>
    <m/>
    <n v="70"/>
    <m/>
    <s v="LFH2302-03"/>
    <m/>
    <s v=""/>
    <m/>
    <n v="1"/>
    <s v="0.3"/>
    <x v="2"/>
    <x v="4"/>
    <m/>
    <x v="1"/>
  </r>
  <r>
    <s v="3DD.003D7E4C6A"/>
    <s v="OtsLGRF23S_00825"/>
    <d v="2023-10-17T00:00:00"/>
    <n v="1023"/>
    <s v="WDFW"/>
    <s v="SP"/>
    <m/>
    <n v="81.5"/>
    <x v="0"/>
    <s v="No CWT"/>
    <s v="N"/>
    <m/>
    <n v="70"/>
    <m/>
    <s v="LFH23100-17"/>
    <m/>
    <s v=""/>
    <m/>
    <n v="1"/>
    <s v="0.3"/>
    <x v="25"/>
    <x v="0"/>
    <m/>
    <x v="0"/>
  </r>
  <r>
    <s v="3DD.003D7E4C82"/>
    <s v="OtsLGRF23S_00826"/>
    <d v="2023-10-24T00:00:00"/>
    <n v="2069"/>
    <s v="WDFW"/>
    <s v="SP"/>
    <m/>
    <n v="81.5"/>
    <x v="0"/>
    <s v="No CWT"/>
    <s v="N"/>
    <m/>
    <n v="70"/>
    <m/>
    <s v="LFH23108-09"/>
    <m/>
    <s v=""/>
    <m/>
    <n v="1"/>
    <s v="0.3"/>
    <x v="12"/>
    <x v="0"/>
    <m/>
    <x v="0"/>
  </r>
  <r>
    <s v="3DD.003D7E4C95"/>
    <s v="OtsLGRF23S_00828"/>
    <d v="2023-10-31T00:00:00"/>
    <n v="315"/>
    <s v="WDFW"/>
    <s v="SP"/>
    <m/>
    <n v="74.5"/>
    <x v="1"/>
    <s v="No CWT"/>
    <s v="N"/>
    <m/>
    <n v="70"/>
    <m/>
    <s v="LFH2313-14"/>
    <m/>
    <s v=""/>
    <m/>
    <n v="1"/>
    <s v="0.3"/>
    <x v="4"/>
    <x v="1"/>
    <m/>
    <x v="0"/>
  </r>
  <r>
    <s v="3DD.003D7E4C8C"/>
    <s v="OtsLGRF23S_00830"/>
    <d v="2023-10-24T00:00:00"/>
    <n v="88"/>
    <s v="WDFW"/>
    <s v="SP"/>
    <m/>
    <n v="78"/>
    <x v="1"/>
    <s v="No CWT"/>
    <s v="N"/>
    <m/>
    <n v="70"/>
    <m/>
    <s v="LFH2305-11"/>
    <m/>
    <s v=""/>
    <m/>
    <n v="1"/>
    <s v="0.3"/>
    <x v="15"/>
    <x v="0"/>
    <m/>
    <x v="2"/>
  </r>
  <r>
    <s v="3DD.003D7E4C9F"/>
    <s v="OtsLGRF23S_00831"/>
    <d v="2023-10-24T00:00:00"/>
    <n v="2027"/>
    <s v="WDFW"/>
    <s v="SP"/>
    <m/>
    <n v="74.5"/>
    <x v="0"/>
    <s v="No CWT"/>
    <s v="N"/>
    <m/>
    <n v="70"/>
    <m/>
    <s v="LFH23107-01"/>
    <m/>
    <s v=""/>
    <m/>
    <n v="1"/>
    <s v="0.3"/>
    <x v="11"/>
    <x v="1"/>
    <m/>
    <x v="0"/>
  </r>
  <r>
    <s v="3DD.003D7E4C8B"/>
    <s v="OtsLGRF23S_00839"/>
    <d v="2023-10-24T00:00:00"/>
    <n v="2060"/>
    <s v="WDFW"/>
    <s v="SP"/>
    <m/>
    <n v="85"/>
    <x v="0"/>
    <s v="CWT"/>
    <s v="Y"/>
    <m/>
    <n v="70"/>
    <m/>
    <s v="No Scales"/>
    <m/>
    <s v=""/>
    <m/>
    <n v="1"/>
    <s v=""/>
    <x v="10"/>
    <x v="4"/>
    <m/>
    <x v="0"/>
  </r>
  <r>
    <s v="3DD.003D7E4C74"/>
    <s v="OtsLGRF23S_00840"/>
    <d v="2023-10-24T00:00:00"/>
    <n v="2107"/>
    <s v="WDFW"/>
    <s v="SP"/>
    <m/>
    <n v="83"/>
    <x v="0"/>
    <s v="No CWT"/>
    <s v="N"/>
    <m/>
    <n v="70"/>
    <m/>
    <s v="LFH23110-05"/>
    <m/>
    <s v=""/>
    <m/>
    <n v="1"/>
    <s v="0.3"/>
    <x v="2"/>
    <x v="4"/>
    <m/>
    <x v="1"/>
  </r>
  <r>
    <s v="3DD.003D7E4C6E"/>
    <s v="OtsLGRF23S_00845"/>
    <d v="2023-10-17T00:00:00"/>
    <n v="1033"/>
    <s v="WDFW"/>
    <s v="SP"/>
    <m/>
    <n v="79.5"/>
    <x v="0"/>
    <s v="No CWT"/>
    <s v="N"/>
    <m/>
    <n v="70"/>
    <m/>
    <s v="LFH23101-10"/>
    <m/>
    <s v=""/>
    <m/>
    <n v="1"/>
    <s v=""/>
    <x v="6"/>
    <x v="0"/>
    <m/>
    <x v="0"/>
  </r>
  <r>
    <s v="3DD.003D7E4C7A"/>
    <s v="OtsLGRF23S_00846"/>
    <d v="2023-10-31T00:00:00"/>
    <n v="3141"/>
    <s v="WDFW"/>
    <s v="SP"/>
    <m/>
    <n v="74"/>
    <x v="0"/>
    <s v="No CWT"/>
    <s v="N"/>
    <m/>
    <n v="70"/>
    <m/>
    <s v="LFH23126-11"/>
    <m/>
    <s v=""/>
    <m/>
    <n v="1"/>
    <s v="0.3"/>
    <x v="1"/>
    <x v="1"/>
    <m/>
    <x v="0"/>
  </r>
  <r>
    <s v="3DD.003D7E4C9E"/>
    <s v="OtsLGRF23S_00848"/>
    <d v="2023-10-31T00:00:00"/>
    <n v="245"/>
    <s v="WDFW"/>
    <s v="SP"/>
    <m/>
    <n v="91"/>
    <x v="1"/>
    <s v="CWT"/>
    <s v="Y"/>
    <m/>
    <n v="70"/>
    <m/>
    <s v="No Scales"/>
    <m/>
    <s v=""/>
    <m/>
    <n v="1"/>
    <s v=""/>
    <x v="4"/>
    <x v="5"/>
    <m/>
    <x v="0"/>
  </r>
  <r>
    <s v="3DD.003D7E4C53"/>
    <s v="OtsLGRF23S_00850"/>
    <d v="2023-10-24T00:00:00"/>
    <n v="2087"/>
    <s v="WDFW"/>
    <s v="SP"/>
    <m/>
    <n v="75.5"/>
    <x v="0"/>
    <s v="No CWT"/>
    <s v="N"/>
    <m/>
    <n v="70"/>
    <m/>
    <s v="LFH23109-17"/>
    <m/>
    <s v=""/>
    <m/>
    <n v="1"/>
    <s v="0.3"/>
    <x v="1"/>
    <x v="1"/>
    <m/>
    <x v="0"/>
  </r>
  <r>
    <s v="3DD.003D7E4C96"/>
    <s v="OtsLGRF23S_00853"/>
    <d v="2023-10-17T00:00:00"/>
    <n v="10"/>
    <s v="WDFW"/>
    <s v="SP"/>
    <m/>
    <n v="75"/>
    <x v="1"/>
    <s v="No CWT"/>
    <s v="N"/>
    <m/>
    <n v="70"/>
    <m/>
    <s v="LFH2301-05"/>
    <m/>
    <s v=""/>
    <m/>
    <n v="1"/>
    <s v="0.2"/>
    <x v="5"/>
    <x v="1"/>
    <m/>
    <x v="3"/>
  </r>
  <r>
    <s v="3DD.003D7E4C65"/>
    <s v="OtsLGRF23S_00854"/>
    <d v="2023-10-31T00:00:00"/>
    <n v="3145"/>
    <s v="WDFW"/>
    <s v="SP"/>
    <m/>
    <n v="75"/>
    <x v="0"/>
    <s v="No CWT"/>
    <s v="N"/>
    <m/>
    <n v="70"/>
    <m/>
    <s v="LFH23126-02"/>
    <m/>
    <s v=""/>
    <m/>
    <n v="1"/>
    <s v="0.3"/>
    <x v="5"/>
    <x v="1"/>
    <m/>
    <x v="0"/>
  </r>
  <r>
    <s v="3DD.003D7E4C6B"/>
    <s v="OtsLGRF23S_00855"/>
    <d v="2023-10-31T00:00:00"/>
    <n v="3059"/>
    <s v="WDFW"/>
    <s v="SP"/>
    <m/>
    <n v="85"/>
    <x v="0"/>
    <s v="No CWT"/>
    <s v="N"/>
    <m/>
    <n v="70"/>
    <m/>
    <s v="LFH23122-17"/>
    <m/>
    <s v=""/>
    <m/>
    <n v="1"/>
    <s v=""/>
    <x v="0"/>
    <x v="4"/>
    <m/>
    <x v="0"/>
  </r>
  <r>
    <s v="3DD.003D7E4C55"/>
    <s v="OtsLGRF23S_00857"/>
    <d v="2023-10-17T00:00:00"/>
    <n v="42"/>
    <s v="WDFW"/>
    <s v="SP"/>
    <m/>
    <n v="90"/>
    <x v="1"/>
    <s v="No CWT"/>
    <s v="N"/>
    <m/>
    <n v="70"/>
    <m/>
    <s v="LFH2302-12"/>
    <m/>
    <s v=""/>
    <m/>
    <n v="1"/>
    <s v="0.3"/>
    <x v="4"/>
    <x v="5"/>
    <m/>
    <x v="0"/>
  </r>
  <r>
    <s v="3DD.003D7E4C52"/>
    <s v="OtsLGRF23S_00858"/>
    <d v="2023-10-17T00:00:00"/>
    <n v="1024"/>
    <s v="WDFW"/>
    <s v="SP"/>
    <m/>
    <n v="85"/>
    <x v="0"/>
    <s v="CWT"/>
    <s v="Y"/>
    <m/>
    <n v="70"/>
    <m/>
    <s v="No Scales"/>
    <m/>
    <s v=""/>
    <m/>
    <n v="1"/>
    <s v=""/>
    <x v="19"/>
    <x v="4"/>
    <m/>
    <x v="1"/>
  </r>
  <r>
    <s v="3DD.003D7E4C57"/>
    <s v="OtsLGRF23S_00859"/>
    <d v="2023-09-09T00:00:00"/>
    <n v="24519"/>
    <s v="WDFW"/>
    <s v="DIP"/>
    <m/>
    <n v="83"/>
    <x v="1"/>
    <s v="CWT"/>
    <s v="Y"/>
    <m/>
    <n v="70"/>
    <m/>
    <s v="No Scales"/>
    <m/>
    <s v=""/>
    <m/>
    <n v="1"/>
    <s v=""/>
    <x v="11"/>
    <x v="4"/>
    <m/>
    <x v="0"/>
  </r>
  <r>
    <s v="3DD.003D7E4C59"/>
    <s v="OtsLGRF23S_00862"/>
    <d v="2023-08-27T00:00:00"/>
    <n v="24515"/>
    <s v="WDFW"/>
    <s v="DIP"/>
    <m/>
    <n v="83"/>
    <x v="1"/>
    <s v="No CWT"/>
    <s v="N"/>
    <m/>
    <n v="70"/>
    <m/>
    <s v="LFH2332-09"/>
    <m/>
    <s v="RR"/>
    <m/>
    <n v="1"/>
    <s v="1.3"/>
    <x v="2"/>
    <x v="4"/>
    <m/>
    <x v="1"/>
  </r>
  <r>
    <s v="3DD.003D7E4C4D"/>
    <s v="OtsLGRF23S_00863"/>
    <d v="2023-08-25T00:00:00"/>
    <n v="24513"/>
    <s v="WDFW"/>
    <s v="DIP"/>
    <m/>
    <n v="94"/>
    <x v="1"/>
    <s v="No CWT"/>
    <s v="N"/>
    <m/>
    <n v="70"/>
    <m/>
    <s v="LFH2332-07"/>
    <m/>
    <s v=""/>
    <m/>
    <n v="1"/>
    <s v="0.4"/>
    <x v="2"/>
    <x v="2"/>
    <m/>
    <x v="1"/>
  </r>
  <r>
    <s v="3DD.003D7E4C71"/>
    <s v="OtsLGRF23S_00865"/>
    <d v="2023-10-17T00:00:00"/>
    <n v="1030"/>
    <s v="WDFW"/>
    <s v="SP"/>
    <m/>
    <n v="85"/>
    <x v="0"/>
    <s v="No CWT"/>
    <s v="N"/>
    <m/>
    <n v="70"/>
    <m/>
    <s v="LFH23101-03"/>
    <m/>
    <s v=""/>
    <m/>
    <n v="1"/>
    <s v=""/>
    <x v="2"/>
    <x v="4"/>
    <m/>
    <x v="1"/>
  </r>
  <r>
    <s v="3DD.003D7E4C4F"/>
    <s v="OtsLGRF23S_00869"/>
    <d v="2023-10-24T00:00:00"/>
    <n v="72"/>
    <s v="WDFW"/>
    <s v="SP"/>
    <m/>
    <n v="86"/>
    <x v="1"/>
    <s v="No CWT"/>
    <s v="N"/>
    <m/>
    <n v="70"/>
    <m/>
    <s v="LFH2305-13"/>
    <m/>
    <s v=""/>
    <m/>
    <n v="1"/>
    <s v="0.3"/>
    <x v="10"/>
    <x v="4"/>
    <m/>
    <x v="0"/>
  </r>
  <r>
    <s v="3DD.003D7E4C66"/>
    <s v="OtsLGRF23S_00870"/>
    <d v="2023-10-31T00:00:00"/>
    <n v="3071"/>
    <s v="WDFW"/>
    <s v="SP"/>
    <m/>
    <n v="82"/>
    <x v="0"/>
    <s v="No CWT"/>
    <s v="N"/>
    <m/>
    <n v="70"/>
    <m/>
    <s v="LFH23123-12"/>
    <m/>
    <s v=""/>
    <m/>
    <n v="1"/>
    <s v=""/>
    <x v="0"/>
    <x v="0"/>
    <m/>
    <x v="0"/>
  </r>
  <r>
    <s v="3DD.003D7E4CA6"/>
    <s v="OtsLGRF23S_00871"/>
    <d v="2023-10-24T00:00:00"/>
    <n v="2100"/>
    <s v="WDFW"/>
    <s v="SP"/>
    <m/>
    <n v="91"/>
    <x v="0"/>
    <s v="No CWT"/>
    <s v="N"/>
    <m/>
    <n v="70"/>
    <m/>
    <s v="LFH23109-09"/>
    <m/>
    <s v=""/>
    <m/>
    <n v="1"/>
    <s v="0.3"/>
    <x v="2"/>
    <x v="5"/>
    <m/>
    <x v="1"/>
  </r>
  <r>
    <s v="3DD.003D7E4C7C"/>
    <s v="OtsLGRF23S_00872"/>
    <d v="2023-10-24T00:00:00"/>
    <n v="66"/>
    <s v="WDFW"/>
    <s v="SP"/>
    <m/>
    <n v="85"/>
    <x v="1"/>
    <s v="CWT"/>
    <s v="Y"/>
    <m/>
    <n v="70"/>
    <m/>
    <s v="No Scales"/>
    <m/>
    <s v=""/>
    <m/>
    <n v="1"/>
    <s v=""/>
    <x v="6"/>
    <x v="4"/>
    <m/>
    <x v="0"/>
  </r>
  <r>
    <s v="3DD.003D7E4C89"/>
    <s v="OtsLGRF23S_00879"/>
    <d v="2023-10-24T00:00:00"/>
    <n v="2106"/>
    <s v="WDFW"/>
    <s v="SP"/>
    <m/>
    <n v="76.5"/>
    <x v="0"/>
    <s v="No CWT"/>
    <s v="N"/>
    <m/>
    <n v="70"/>
    <m/>
    <s v="LFH23109-12"/>
    <m/>
    <s v=""/>
    <m/>
    <n v="1"/>
    <s v="0.3"/>
    <x v="6"/>
    <x v="1"/>
    <m/>
    <x v="0"/>
  </r>
  <r>
    <s v="3DD.003D7E4C49"/>
    <s v="OtsLGRF23S_00880"/>
    <d v="2023-11-06T00:00:00"/>
    <n v="4023"/>
    <s v="WDFW"/>
    <s v="SP"/>
    <m/>
    <n v="81"/>
    <x v="0"/>
    <s v="No CWT"/>
    <s v="N"/>
    <m/>
    <n v="70"/>
    <m/>
    <s v="LFH23135-01"/>
    <m/>
    <s v=""/>
    <m/>
    <n v="1"/>
    <s v="0.3"/>
    <x v="0"/>
    <x v="0"/>
    <m/>
    <x v="0"/>
  </r>
  <r>
    <s v="3DD.003D7E4C5C"/>
    <s v="OtsLGRF23S_00881"/>
    <d v="2023-10-17T00:00:00"/>
    <n v="13"/>
    <s v="WDFW"/>
    <s v="SP"/>
    <m/>
    <n v="83"/>
    <x v="1"/>
    <s v="CWT"/>
    <s v="Y"/>
    <m/>
    <n v="70"/>
    <m/>
    <s v="No Scales"/>
    <m/>
    <s v=""/>
    <m/>
    <n v="1"/>
    <s v=""/>
    <x v="6"/>
    <x v="4"/>
    <m/>
    <x v="0"/>
  </r>
  <r>
    <s v="3DD.003D7E4C50"/>
    <s v="OtsLGRF23S_00882"/>
    <d v="2023-11-13T00:00:00"/>
    <n v="5100"/>
    <s v="WDFW"/>
    <s v="SP"/>
    <m/>
    <n v="81"/>
    <x v="0"/>
    <s v="No CWT"/>
    <s v="N"/>
    <m/>
    <n v="70"/>
    <m/>
    <s v="LFH23150-12"/>
    <m/>
    <s v=""/>
    <m/>
    <n v="1"/>
    <s v="0.3"/>
    <x v="2"/>
    <x v="0"/>
    <m/>
    <x v="1"/>
  </r>
  <r>
    <s v="3DD.003D478E47"/>
    <s v="OtsLGRF23S_00883"/>
    <d v="2023-10-24T00:00:00"/>
    <n v="117"/>
    <s v="WDFW"/>
    <s v="SP"/>
    <m/>
    <n v="84"/>
    <x v="1"/>
    <s v="No CWT"/>
    <s v="N"/>
    <m/>
    <n v="70"/>
    <m/>
    <s v="LFH2306-02"/>
    <m/>
    <s v=""/>
    <m/>
    <n v="1"/>
    <s v="0.3"/>
    <x v="4"/>
    <x v="4"/>
    <m/>
    <x v="0"/>
  </r>
  <r>
    <s v="3DD.003D7E4C68"/>
    <s v="OtsLGRF23S_00888"/>
    <d v="2023-09-08T00:00:00"/>
    <n v="24517"/>
    <s v="WDFW"/>
    <s v="DIP"/>
    <m/>
    <n v="81"/>
    <x v="0"/>
    <s v="No CWT"/>
    <s v="N"/>
    <m/>
    <n v="70"/>
    <m/>
    <s v="LFH2332-11"/>
    <m/>
    <s v=""/>
    <m/>
    <n v="1"/>
    <s v="0.3"/>
    <x v="2"/>
    <x v="0"/>
    <m/>
    <x v="1"/>
  </r>
  <r>
    <s v="3DD.003D7E4C9D"/>
    <s v="OtsLGRF23S_00889"/>
    <d v="2023-10-24T00:00:00"/>
    <n v="106"/>
    <s v="WDFW"/>
    <s v="SP"/>
    <m/>
    <n v="93"/>
    <x v="1"/>
    <s v="No CWT"/>
    <s v="N"/>
    <m/>
    <n v="70"/>
    <m/>
    <s v="LFH2305-16"/>
    <m/>
    <s v=""/>
    <m/>
    <n v="1"/>
    <s v="0.3"/>
    <x v="12"/>
    <x v="2"/>
    <m/>
    <x v="2"/>
  </r>
  <r>
    <s v="3DD.003D7E4C85"/>
    <s v="OtsLGRF23S_00890"/>
    <d v="2023-10-01T00:00:00"/>
    <n v="23398"/>
    <s v="WDFW"/>
    <s v="DIP"/>
    <m/>
    <n v="90"/>
    <x v="0"/>
    <s v="No CWT"/>
    <s v="N"/>
    <m/>
    <n v="70"/>
    <m/>
    <s v="LFH2335-16"/>
    <m/>
    <s v="RR"/>
    <m/>
    <n v="1"/>
    <s v="1.3"/>
    <x v="2"/>
    <x v="5"/>
    <m/>
    <x v="1"/>
  </r>
  <r>
    <s v="3DD.003D7E4CA8"/>
    <s v="OtsLGRF23S_00893"/>
    <d v="2023-10-24T00:00:00"/>
    <n v="86"/>
    <s v="WDFW"/>
    <s v="SP"/>
    <m/>
    <n v="73"/>
    <x v="1"/>
    <s v="No CWT"/>
    <s v="N"/>
    <m/>
    <n v="70"/>
    <m/>
    <s v="LFH2304-19"/>
    <m/>
    <s v=""/>
    <m/>
    <n v="1"/>
    <s v="0.3"/>
    <x v="6"/>
    <x v="1"/>
    <m/>
    <x v="0"/>
  </r>
  <r>
    <s v="3DD.003D7E4C87"/>
    <s v="OtsLGRF23S_00894"/>
    <d v="2023-10-31T00:00:00"/>
    <n v="270"/>
    <s v="WDFW"/>
    <s v="SP"/>
    <m/>
    <n v="74.5"/>
    <x v="1"/>
    <s v="No CWT"/>
    <s v="N"/>
    <m/>
    <n v="70"/>
    <m/>
    <s v="LFH2312-12"/>
    <m/>
    <s v=""/>
    <m/>
    <n v="1"/>
    <s v=""/>
    <x v="0"/>
    <x v="1"/>
    <m/>
    <x v="0"/>
  </r>
  <r>
    <s v="3DD.003D7E4C90"/>
    <s v="OtsLGRF23S_00902"/>
    <d v="2023-11-13T00:00:00"/>
    <n v="687"/>
    <s v="WDFW"/>
    <s v="SP"/>
    <m/>
    <n v="83"/>
    <x v="1"/>
    <s v="No CWT"/>
    <s v="N"/>
    <m/>
    <n v="70"/>
    <m/>
    <s v="LFH2330-18"/>
    <m/>
    <s v=""/>
    <m/>
    <n v="1"/>
    <s v="0.3"/>
    <x v="2"/>
    <x v="4"/>
    <m/>
    <x v="1"/>
  </r>
  <r>
    <s v="3DD.003D7E4C88"/>
    <s v="OtsLGRF23S_00904"/>
    <d v="2023-10-24T00:00:00"/>
    <n v="141"/>
    <s v="WDFW"/>
    <s v="SP"/>
    <m/>
    <n v="82"/>
    <x v="1"/>
    <s v="CWT"/>
    <s v="Y"/>
    <m/>
    <n v="70"/>
    <m/>
    <s v="No Scales"/>
    <m/>
    <s v=""/>
    <m/>
    <n v="1"/>
    <s v=""/>
    <x v="11"/>
    <x v="0"/>
    <m/>
    <x v="0"/>
  </r>
  <r>
    <s v="3DD.003D7E4C9C"/>
    <s v="OtsLGRF23S_00906"/>
    <d v="2023-10-31T00:00:00"/>
    <n v="3007"/>
    <s v="WDFW"/>
    <s v="SP"/>
    <m/>
    <n v="84"/>
    <x v="0"/>
    <s v="CWT"/>
    <s v="Y"/>
    <m/>
    <n v="70"/>
    <m/>
    <s v="No Scales"/>
    <m/>
    <s v=""/>
    <m/>
    <n v="1"/>
    <s v=""/>
    <x v="18"/>
    <x v="4"/>
    <m/>
    <x v="1"/>
  </r>
  <r>
    <s v="3DD.003D7E4C46"/>
    <s v="OtsLGRF23S_00907"/>
    <d v="2023-10-17T00:00:00"/>
    <n v="1068"/>
    <s v="WDFW"/>
    <s v="SP"/>
    <m/>
    <n v="74"/>
    <x v="0"/>
    <s v="No CWT"/>
    <s v="N"/>
    <m/>
    <n v="70"/>
    <m/>
    <s v="LFH23102-14"/>
    <m/>
    <s v=""/>
    <m/>
    <n v="1"/>
    <s v="0.3"/>
    <x v="1"/>
    <x v="1"/>
    <m/>
    <x v="0"/>
  </r>
  <r>
    <s v="3DD.003D7E4CA0"/>
    <s v="OtsLGRF23S_00912"/>
    <d v="2023-10-17T00:00:00"/>
    <n v="8"/>
    <s v="WDFW"/>
    <s v="SP"/>
    <m/>
    <n v="87"/>
    <x v="1"/>
    <s v="CWT"/>
    <s v="Y"/>
    <m/>
    <n v="70"/>
    <m/>
    <s v="No Scales"/>
    <m/>
    <s v=""/>
    <m/>
    <n v="1"/>
    <s v=""/>
    <x v="6"/>
    <x v="4"/>
    <m/>
    <x v="0"/>
  </r>
  <r>
    <s v="3DD.003D7E4C64"/>
    <s v="OtsLGRF23S_00913"/>
    <d v="2023-11-15T00:00:00"/>
    <n v="7073"/>
    <s v="WDFW"/>
    <s v="HLF"/>
    <m/>
    <n v="88"/>
    <x v="1"/>
    <s v="No CWT"/>
    <s v="N"/>
    <m/>
    <n v="70"/>
    <m/>
    <s v="No Scales"/>
    <m/>
    <s v=""/>
    <m/>
    <n v="1"/>
    <s v=""/>
    <x v="0"/>
    <x v="5"/>
    <m/>
    <x v="0"/>
  </r>
  <r>
    <s v="3DD.003D7E4C98"/>
    <s v="OtsLGRF23S_00914"/>
    <d v="2023-10-17T00:00:00"/>
    <n v="26"/>
    <s v="WDFW"/>
    <s v="SP"/>
    <m/>
    <n v="79"/>
    <x v="1"/>
    <s v="No CWT"/>
    <s v="N"/>
    <m/>
    <n v="70"/>
    <m/>
    <s v="LFH2301-19"/>
    <m/>
    <s v=""/>
    <m/>
    <n v="1"/>
    <s v="0.3"/>
    <x v="6"/>
    <x v="0"/>
    <m/>
    <x v="0"/>
  </r>
  <r>
    <s v="3DD.003D7E4CB9"/>
    <s v="OtsLGRF23S_00915"/>
    <d v="2023-10-17T00:00:00"/>
    <n v="1040"/>
    <s v="WDFW"/>
    <s v="SP"/>
    <m/>
    <n v="83"/>
    <x v="0"/>
    <s v="CWT"/>
    <s v="Y"/>
    <m/>
    <n v="70"/>
    <m/>
    <s v="No Scales"/>
    <m/>
    <s v=""/>
    <m/>
    <n v="1"/>
    <s v=""/>
    <x v="6"/>
    <x v="4"/>
    <m/>
    <x v="0"/>
  </r>
  <r>
    <s v="3DD.003D7E4CE5"/>
    <s v="OtsLGRF23S_00918"/>
    <d v="2023-10-31T00:00:00"/>
    <n v="244"/>
    <s v="WDFW"/>
    <s v="SP"/>
    <m/>
    <n v="74.5"/>
    <x v="1"/>
    <s v="No CWT"/>
    <s v="N"/>
    <m/>
    <n v="70"/>
    <m/>
    <s v="LFH2311-04"/>
    <m/>
    <s v=""/>
    <m/>
    <n v="1"/>
    <s v=""/>
    <x v="4"/>
    <x v="1"/>
    <m/>
    <x v="0"/>
  </r>
  <r>
    <s v="3DD.003D7E4D08"/>
    <s v="OtsLGRF23S_00922"/>
    <d v="2023-11-13T00:00:00"/>
    <n v="5037"/>
    <s v="WDFW"/>
    <s v="SP"/>
    <m/>
    <n v="82"/>
    <x v="0"/>
    <s v="No CWT"/>
    <s v="N"/>
    <m/>
    <n v="70"/>
    <m/>
    <s v="LFH23148-11"/>
    <m/>
    <s v=""/>
    <m/>
    <n v="1"/>
    <s v="0.3"/>
    <x v="10"/>
    <x v="0"/>
    <m/>
    <x v="0"/>
  </r>
  <r>
    <s v="3DD.003D7E4CF6"/>
    <s v="OtsLGRF23S_00923"/>
    <d v="2023-10-17T00:00:00"/>
    <n v="1011"/>
    <s v="WDFW"/>
    <s v="SP"/>
    <m/>
    <n v="88"/>
    <x v="0"/>
    <s v="No CWT"/>
    <s v="N"/>
    <m/>
    <n v="70"/>
    <m/>
    <s v="LFH23100-10"/>
    <m/>
    <s v=""/>
    <m/>
    <n v="1"/>
    <s v="0.3"/>
    <x v="6"/>
    <x v="5"/>
    <m/>
    <x v="0"/>
  </r>
  <r>
    <s v="3DD.003D7E4CAF"/>
    <s v="OtsLGRF23S_00924"/>
    <d v="2023-10-24T00:00:00"/>
    <n v="2092"/>
    <s v="WDFW"/>
    <s v="SP"/>
    <m/>
    <n v="85"/>
    <x v="0"/>
    <s v="No CWT"/>
    <s v="N"/>
    <m/>
    <n v="70"/>
    <m/>
    <s v="LFH23109-18"/>
    <m/>
    <s v=""/>
    <m/>
    <n v="1"/>
    <s v="0.3"/>
    <x v="5"/>
    <x v="4"/>
    <m/>
    <x v="0"/>
  </r>
  <r>
    <s v="3DD.003D7E4CD6"/>
    <s v="OtsLGRF23S_00925"/>
    <d v="2023-10-17T00:00:00"/>
    <n v="1054"/>
    <s v="WDFW"/>
    <s v="SP"/>
    <m/>
    <n v="86"/>
    <x v="0"/>
    <s v="CWT"/>
    <s v="Y"/>
    <m/>
    <n v="70"/>
    <m/>
    <s v="No Scales"/>
    <m/>
    <s v=""/>
    <m/>
    <n v="1"/>
    <s v=""/>
    <x v="5"/>
    <x v="4"/>
    <m/>
    <x v="2"/>
  </r>
  <r>
    <s v="3DD.003D7E4CC5"/>
    <s v="OtsLGRF23S_00929"/>
    <d v="2023-10-31T00:00:00"/>
    <n v="249"/>
    <s v="WDFW"/>
    <s v="SP"/>
    <m/>
    <n v="89"/>
    <x v="1"/>
    <s v="No CWT"/>
    <s v="N"/>
    <m/>
    <n v="70"/>
    <m/>
    <s v="LFH2311-06"/>
    <m/>
    <s v=""/>
    <m/>
    <n v="1"/>
    <s v="0.3"/>
    <x v="2"/>
    <x v="5"/>
    <m/>
    <x v="1"/>
  </r>
  <r>
    <s v="3DD.003D7E4CEE"/>
    <s v="OtsLGRF23S_00930"/>
    <d v="2023-11-06T00:00:00"/>
    <n v="482"/>
    <s v="WDFW"/>
    <s v="SP"/>
    <m/>
    <n v="86"/>
    <x v="1"/>
    <s v="No CWT"/>
    <s v="N"/>
    <m/>
    <n v="70"/>
    <m/>
    <s v="LFH2321-20"/>
    <m/>
    <s v=""/>
    <m/>
    <n v="1"/>
    <s v="0.3"/>
    <x v="2"/>
    <x v="4"/>
    <m/>
    <x v="1"/>
  </r>
  <r>
    <s v="3DD.003D7E4CF4"/>
    <s v="OtsLGRF23S_00931"/>
    <d v="2023-10-31T00:00:00"/>
    <n v="343"/>
    <s v="WDFW"/>
    <s v="SP"/>
    <m/>
    <n v="83"/>
    <x v="1"/>
    <s v="No CWT"/>
    <s v="N"/>
    <m/>
    <n v="70"/>
    <m/>
    <s v="LFH2315-09"/>
    <m/>
    <s v=""/>
    <m/>
    <n v="1"/>
    <s v="0.3"/>
    <x v="4"/>
    <x v="4"/>
    <m/>
    <x v="0"/>
  </r>
  <r>
    <s v="3DD.003D7E4D07"/>
    <s v="OtsLGRF23S_00933"/>
    <d v="2023-10-24T00:00:00"/>
    <n v="2001"/>
    <s v="WDFW"/>
    <s v="SP"/>
    <m/>
    <n v="87"/>
    <x v="0"/>
    <s v="CWT"/>
    <s v="Y"/>
    <m/>
    <n v="70"/>
    <m/>
    <s v="No Scales"/>
    <m/>
    <s v=""/>
    <m/>
    <n v="1"/>
    <s v=""/>
    <x v="13"/>
    <x v="4"/>
    <m/>
    <x v="2"/>
  </r>
  <r>
    <s v="3DD.003D7E4CE8"/>
    <s v="OtsLGRF23S_00934"/>
    <d v="2023-10-31T00:00:00"/>
    <n v="274"/>
    <s v="WDFW"/>
    <s v="SP"/>
    <m/>
    <n v="88"/>
    <x v="1"/>
    <s v="No CWT"/>
    <s v="N"/>
    <m/>
    <n v="70"/>
    <m/>
    <s v="LFH2312-08"/>
    <m/>
    <s v=""/>
    <m/>
    <n v="1"/>
    <s v="0.3"/>
    <x v="6"/>
    <x v="5"/>
    <m/>
    <x v="0"/>
  </r>
  <r>
    <s v="3DD.003D7E4CC6"/>
    <s v="OtsLGRF23S_00935"/>
    <d v="2023-10-31T00:00:00"/>
    <n v="247"/>
    <s v="WDFW"/>
    <s v="SP"/>
    <m/>
    <n v="92"/>
    <x v="1"/>
    <s v="No CWT"/>
    <s v="N"/>
    <m/>
    <n v="70"/>
    <m/>
    <s v="LFH2311-02"/>
    <m/>
    <s v=""/>
    <m/>
    <n v="1"/>
    <s v="0.3"/>
    <x v="0"/>
    <x v="5"/>
    <m/>
    <x v="0"/>
  </r>
  <r>
    <s v="3DD.003D7E4CB4"/>
    <s v="OtsLGRF23S_00936"/>
    <d v="2023-11-13T00:00:00"/>
    <n v="580"/>
    <s v="WDFW"/>
    <s v="SP"/>
    <m/>
    <n v="84"/>
    <x v="1"/>
    <s v="No CWT"/>
    <s v="N"/>
    <m/>
    <n v="70"/>
    <m/>
    <s v="LFH2326-07"/>
    <m/>
    <s v=""/>
    <m/>
    <n v="1"/>
    <s v="0.3"/>
    <x v="13"/>
    <x v="4"/>
    <m/>
    <x v="0"/>
  </r>
  <r>
    <s v="3DD.003D7E4CDD"/>
    <s v="OtsLGRF23S_00937"/>
    <d v="2023-10-17T00:00:00"/>
    <n v="1010"/>
    <s v="WDFW"/>
    <s v="SP"/>
    <m/>
    <n v="74"/>
    <x v="0"/>
    <s v="No CWT"/>
    <s v="N"/>
    <m/>
    <n v="70"/>
    <m/>
    <s v="LFH23100-13"/>
    <m/>
    <s v=""/>
    <m/>
    <n v="1"/>
    <s v="0.3"/>
    <x v="4"/>
    <x v="1"/>
    <m/>
    <x v="0"/>
  </r>
  <r>
    <s v="3DD.003D7E4D09"/>
    <s v="OtsLGRF23S_00938"/>
    <d v="2023-11-06T00:00:00"/>
    <n v="4044"/>
    <s v="WDFW"/>
    <s v="SP"/>
    <m/>
    <n v="77"/>
    <x v="0"/>
    <s v="No CWT"/>
    <s v="N"/>
    <m/>
    <n v="70"/>
    <m/>
    <s v="LFH23135-03"/>
    <m/>
    <s v=""/>
    <m/>
    <n v="1"/>
    <s v="0.3"/>
    <x v="6"/>
    <x v="1"/>
    <m/>
    <x v="0"/>
  </r>
  <r>
    <s v="3DD.003D7E4CF1"/>
    <s v="OtsLGRF23S_00939"/>
    <d v="2023-11-06T00:00:00"/>
    <n v="4106"/>
    <s v="WDFW"/>
    <s v="SP"/>
    <m/>
    <n v="84"/>
    <x v="0"/>
    <s v="No CWT"/>
    <s v="N"/>
    <m/>
    <n v="70"/>
    <m/>
    <s v="LFH23137-14"/>
    <m/>
    <s v=""/>
    <m/>
    <n v="1"/>
    <s v="0.3"/>
    <x v="2"/>
    <x v="4"/>
    <m/>
    <x v="1"/>
  </r>
  <r>
    <s v="3DD.003D7E4CE7"/>
    <s v="OtsLGRF23S_00940"/>
    <d v="2023-10-17T00:00:00"/>
    <n v="43"/>
    <s v="WDFW"/>
    <s v="SP"/>
    <m/>
    <n v="82"/>
    <x v="1"/>
    <s v="No CWT"/>
    <s v="N"/>
    <m/>
    <n v="70"/>
    <m/>
    <s v="LFH2302-13"/>
    <m/>
    <s v=""/>
    <m/>
    <n v="1"/>
    <s v="0.3"/>
    <x v="2"/>
    <x v="0"/>
    <m/>
    <x v="1"/>
  </r>
  <r>
    <s v="3DD.003D7E4CCD"/>
    <s v="OtsLGRF23S_00942"/>
    <d v="2023-11-06T00:00:00"/>
    <n v="4046"/>
    <s v="WDFW"/>
    <s v="SP"/>
    <m/>
    <n v="84"/>
    <x v="0"/>
    <s v="No CWT"/>
    <s v="N"/>
    <m/>
    <n v="70"/>
    <m/>
    <s v="LFH23135-10"/>
    <m/>
    <s v=""/>
    <m/>
    <n v="1"/>
    <s v="0.3"/>
    <x v="13"/>
    <x v="4"/>
    <m/>
    <x v="0"/>
  </r>
  <r>
    <s v="3DD.003D7E4CAC"/>
    <s v="OtsLGRF23S_00950"/>
    <d v="2023-10-17T00:00:00"/>
    <n v="1020"/>
    <s v="WDFW"/>
    <s v="SP"/>
    <m/>
    <n v="82"/>
    <x v="0"/>
    <s v="No CWT"/>
    <s v="N"/>
    <m/>
    <n v="70"/>
    <m/>
    <s v="LFH23101-05"/>
    <m/>
    <s v=""/>
    <m/>
    <n v="1"/>
    <s v="0.3"/>
    <x v="6"/>
    <x v="0"/>
    <m/>
    <x v="0"/>
  </r>
  <r>
    <s v="3DD.003D7E4CD0"/>
    <s v="OtsLGRF23S_00951"/>
    <d v="2023-10-31T00:00:00"/>
    <n v="3067"/>
    <s v="WDFW"/>
    <s v="SP"/>
    <m/>
    <n v="85"/>
    <x v="0"/>
    <s v="No CWT"/>
    <s v="N"/>
    <m/>
    <n v="70"/>
    <m/>
    <s v="LFH23123-01"/>
    <m/>
    <s v=""/>
    <m/>
    <n v="1"/>
    <s v="0.3"/>
    <x v="2"/>
    <x v="4"/>
    <m/>
    <x v="1"/>
  </r>
  <r>
    <s v="3DD.003D7E4CC2"/>
    <s v="OtsLGRF23S_00952"/>
    <d v="2023-10-17T00:00:00"/>
    <n v="1076"/>
    <s v="WDFW"/>
    <s v="SP"/>
    <m/>
    <n v="81.5"/>
    <x v="0"/>
    <s v="No CWT"/>
    <s v="N"/>
    <m/>
    <n v="70"/>
    <m/>
    <s v="LFH23102-19"/>
    <m/>
    <s v=""/>
    <m/>
    <n v="1"/>
    <s v="0.3"/>
    <x v="17"/>
    <x v="0"/>
    <m/>
    <x v="0"/>
  </r>
  <r>
    <s v="3DD.003D7E4D01"/>
    <s v="OtsLGRF23S_00953"/>
    <d v="2023-10-24T00:00:00"/>
    <n v="133"/>
    <s v="WDFW"/>
    <s v="SP"/>
    <m/>
    <n v="86"/>
    <x v="1"/>
    <s v="CWT"/>
    <s v="Y"/>
    <m/>
    <n v="70"/>
    <m/>
    <s v="No Scales"/>
    <m/>
    <s v=""/>
    <m/>
    <n v="1"/>
    <s v=""/>
    <x v="6"/>
    <x v="4"/>
    <m/>
    <x v="0"/>
  </r>
  <r>
    <s v="3DD.003D7E4CBC"/>
    <s v="OtsLGRF23S_00955"/>
    <d v="2023-10-24T00:00:00"/>
    <n v="115"/>
    <s v="WDFW"/>
    <s v="KO"/>
    <m/>
    <n v="83"/>
    <x v="1"/>
    <s v="No CWT"/>
    <s v="Y"/>
    <m/>
    <n v="70"/>
    <m/>
    <s v="No Scales"/>
    <m/>
    <s v=""/>
    <m/>
    <n v="1"/>
    <s v=""/>
    <x v="6"/>
    <x v="4"/>
    <m/>
    <x v="0"/>
  </r>
  <r>
    <s v="3DD.003D7E4CDF"/>
    <s v="OtsLGRF23S_00957"/>
    <d v="2023-10-31T00:00:00"/>
    <n v="250"/>
    <s v="WDFW"/>
    <s v="SP"/>
    <m/>
    <n v="99"/>
    <x v="1"/>
    <s v="No CWT"/>
    <s v="N"/>
    <m/>
    <n v="70"/>
    <m/>
    <s v="LFH2311-05"/>
    <m/>
    <s v=""/>
    <m/>
    <n v="1"/>
    <s v="0.3"/>
    <x v="2"/>
    <x v="6"/>
    <m/>
    <x v="1"/>
  </r>
  <r>
    <s v="3DD.003D7E4CC8"/>
    <s v="OtsLGRF23S_00958"/>
    <d v="2023-11-06T00:00:00"/>
    <n v="4078"/>
    <s v="WDFW"/>
    <s v="SP"/>
    <m/>
    <n v="81"/>
    <x v="0"/>
    <s v="No CWT"/>
    <s v="N"/>
    <m/>
    <n v="70"/>
    <m/>
    <s v="LFH23138-05"/>
    <m/>
    <s v=""/>
    <m/>
    <n v="1"/>
    <s v="0.3"/>
    <x v="2"/>
    <x v="0"/>
    <m/>
    <x v="1"/>
  </r>
  <r>
    <s v="3DD.003D7E4CF5"/>
    <s v="OtsLGRF23S_00959"/>
    <d v="2023-10-31T00:00:00"/>
    <n v="3015"/>
    <s v="WDFW"/>
    <s v="SP"/>
    <m/>
    <n v="75"/>
    <x v="0"/>
    <s v="No CWT"/>
    <s v="N"/>
    <m/>
    <n v="70"/>
    <m/>
    <s v="LFH23120-13"/>
    <m/>
    <s v=""/>
    <m/>
    <n v="1"/>
    <s v="0.3"/>
    <x v="1"/>
    <x v="1"/>
    <m/>
    <x v="0"/>
  </r>
  <r>
    <s v="3DD.003D7E4CEB"/>
    <s v="OtsLGRF23S_00960"/>
    <d v="2023-11-06T00:00:00"/>
    <n v="497"/>
    <s v="WDFW"/>
    <s v="SP"/>
    <m/>
    <n v="74.5"/>
    <x v="1"/>
    <s v="No CWT"/>
    <s v="N"/>
    <m/>
    <n v="70"/>
    <m/>
    <s v="LFH2322-07"/>
    <m/>
    <s v=""/>
    <m/>
    <n v="1"/>
    <s v="0.3"/>
    <x v="1"/>
    <x v="1"/>
    <m/>
    <x v="0"/>
  </r>
  <r>
    <s v="3DD.003D7E4CBB"/>
    <s v="OtsLGRF23S_00961"/>
    <d v="2023-10-16T00:00:00"/>
    <n v="24606"/>
    <s v="WDFW"/>
    <s v="DIP"/>
    <m/>
    <n v="73"/>
    <x v="0"/>
    <s v="No CWT"/>
    <s v="N"/>
    <m/>
    <n v="70"/>
    <m/>
    <s v="LFH2334-03"/>
    <m/>
    <s v=""/>
    <m/>
    <n v="1"/>
    <s v="0.3"/>
    <x v="6"/>
    <x v="1"/>
    <m/>
    <x v="0"/>
  </r>
  <r>
    <s v="3DD.003D7E4CD7"/>
    <s v="OtsLGRF23S_00971"/>
    <d v="2023-10-31T00:00:00"/>
    <n v="3187"/>
    <s v="WDFW"/>
    <s v="SP"/>
    <m/>
    <n v="83"/>
    <x v="0"/>
    <s v="No CWT"/>
    <s v="N"/>
    <m/>
    <n v="70"/>
    <m/>
    <s v="LFH23128-03"/>
    <m/>
    <s v=""/>
    <m/>
    <n v="1"/>
    <s v="0.3"/>
    <x v="0"/>
    <x v="4"/>
    <m/>
    <x v="0"/>
  </r>
  <r>
    <s v="3DD.003D7E4CC1"/>
    <s v="OtsLGRF23S_00973"/>
    <d v="2023-10-24T00:00:00"/>
    <n v="132"/>
    <s v="WDFW"/>
    <s v="SP"/>
    <m/>
    <n v="85"/>
    <x v="1"/>
    <s v="No CWT"/>
    <s v="N"/>
    <m/>
    <n v="70"/>
    <m/>
    <s v="LFH2306-15"/>
    <m/>
    <s v=""/>
    <m/>
    <n v="1"/>
    <s v="0.3"/>
    <x v="4"/>
    <x v="4"/>
    <m/>
    <x v="0"/>
  </r>
  <r>
    <s v="3DD.003D7E4CCC"/>
    <s v="OtsLGRF23S_00975"/>
    <d v="2023-10-24T00:00:00"/>
    <n v="2090"/>
    <s v="WDFW"/>
    <s v="SP"/>
    <m/>
    <n v="80"/>
    <x v="0"/>
    <s v="No CWT"/>
    <s v="N"/>
    <m/>
    <n v="70"/>
    <m/>
    <s v="LFH23110-10"/>
    <m/>
    <s v=""/>
    <m/>
    <n v="1"/>
    <s v="0.3"/>
    <x v="4"/>
    <x v="0"/>
    <m/>
    <x v="0"/>
  </r>
  <r>
    <s v="3DD.003D7E4CDA"/>
    <s v="OtsLGRF23S_00976"/>
    <d v="2023-10-24T00:00:00"/>
    <n v="2066"/>
    <s v="WDFW"/>
    <s v="SP"/>
    <m/>
    <n v="81.5"/>
    <x v="0"/>
    <s v="No CWT"/>
    <s v="N"/>
    <m/>
    <n v="70"/>
    <m/>
    <s v="LFH23108-10"/>
    <m/>
    <s v=""/>
    <m/>
    <n v="1"/>
    <s v="0.3"/>
    <x v="2"/>
    <x v="0"/>
    <m/>
    <x v="1"/>
  </r>
  <r>
    <s v="3DD.003D7E4CDE"/>
    <s v="OtsLGRF23S_00977"/>
    <d v="2023-10-24T00:00:00"/>
    <n v="2022"/>
    <s v="WDFW"/>
    <s v="SP"/>
    <m/>
    <n v="80"/>
    <x v="0"/>
    <s v="No CWT"/>
    <s v="N"/>
    <m/>
    <n v="70"/>
    <m/>
    <s v="LFH23106-11"/>
    <m/>
    <s v=""/>
    <m/>
    <n v="1"/>
    <s v="0.4"/>
    <x v="2"/>
    <x v="0"/>
    <m/>
    <x v="1"/>
  </r>
  <r>
    <s v="3DD.003D7E4CFB"/>
    <s v="OtsLGRF23S_00978"/>
    <d v="2023-10-31T00:00:00"/>
    <n v="24955"/>
    <s v="WDFW"/>
    <s v="DIP"/>
    <m/>
    <n v="79"/>
    <x v="1"/>
    <s v="No CWT"/>
    <s v="N"/>
    <m/>
    <n v="70"/>
    <m/>
    <s v="LFH2314-16"/>
    <m/>
    <s v=""/>
    <m/>
    <n v="1"/>
    <s v="0.3"/>
    <x v="6"/>
    <x v="0"/>
    <m/>
    <x v="0"/>
  </r>
  <r>
    <s v="3DD.003D7E4CF0"/>
    <s v="OtsLGRF23S_00979"/>
    <d v="2023-10-24T00:00:00"/>
    <n v="73"/>
    <s v="WDFW"/>
    <s v="SP"/>
    <m/>
    <n v="86"/>
    <x v="1"/>
    <s v="CWT"/>
    <s v="Y"/>
    <m/>
    <n v="70"/>
    <m/>
    <s v="No Scales"/>
    <m/>
    <s v=""/>
    <m/>
    <n v="1"/>
    <s v=""/>
    <x v="19"/>
    <x v="4"/>
    <m/>
    <x v="1"/>
  </r>
  <r>
    <s v="3DD.003D7E4CD4"/>
    <s v="OtsLGRF23S_00985"/>
    <d v="2023-10-24T00:00:00"/>
    <n v="2052"/>
    <s v="WDFW"/>
    <s v="SP"/>
    <m/>
    <n v="78"/>
    <x v="0"/>
    <s v="No CWT"/>
    <s v="N"/>
    <m/>
    <n v="70"/>
    <m/>
    <s v="LFH23108-01"/>
    <m/>
    <s v=""/>
    <m/>
    <n v="1"/>
    <s v="0.3"/>
    <x v="4"/>
    <x v="0"/>
    <m/>
    <x v="0"/>
  </r>
  <r>
    <s v="3DD.003D7E4CAD"/>
    <s v="OtsLGRF23S_00987"/>
    <d v="2023-10-24T00:00:00"/>
    <n v="76"/>
    <s v="WDFW"/>
    <s v="SP"/>
    <m/>
    <n v="83"/>
    <x v="1"/>
    <s v="No CWT"/>
    <s v="N"/>
    <m/>
    <n v="70"/>
    <m/>
    <s v="LFH2304-03"/>
    <m/>
    <s v=""/>
    <m/>
    <n v="1"/>
    <s v="0.3"/>
    <x v="6"/>
    <x v="4"/>
    <m/>
    <x v="0"/>
  </r>
  <r>
    <s v="3DD.003D7E4D0C"/>
    <s v="OtsLGRF23S_00988"/>
    <d v="2023-11-13T00:00:00"/>
    <n v="697"/>
    <s v="WDFW"/>
    <s v="SP"/>
    <m/>
    <n v="73"/>
    <x v="1"/>
    <s v="No CWT"/>
    <s v="N"/>
    <m/>
    <n v="70"/>
    <m/>
    <s v="LFH2331-08"/>
    <m/>
    <s v=""/>
    <m/>
    <n v="1"/>
    <s v="0.3"/>
    <x v="2"/>
    <x v="1"/>
    <m/>
    <x v="1"/>
  </r>
  <r>
    <s v="3DD.003D7E4CB2"/>
    <s v="OtsLGRF23S_00990"/>
    <d v="2023-09-21T00:00:00"/>
    <n v="23378"/>
    <s v="WDFW"/>
    <s v="DIP"/>
    <m/>
    <n v="73"/>
    <x v="0"/>
    <s v="No CWT"/>
    <s v="N"/>
    <m/>
    <n v="70"/>
    <m/>
    <s v="LFH2333-19"/>
    <m/>
    <s v=""/>
    <m/>
    <n v="1"/>
    <s v="0.3"/>
    <x v="6"/>
    <x v="1"/>
    <m/>
    <x v="0"/>
  </r>
  <r>
    <s v="3DD.003D7E4CFA"/>
    <s v="OtsLGRF23S_00991"/>
    <d v="2023-11-06T00:00:00"/>
    <n v="4028"/>
    <s v="WDFW"/>
    <s v="SP"/>
    <m/>
    <n v="79"/>
    <x v="0"/>
    <s v="No CWT"/>
    <s v="N"/>
    <m/>
    <n v="70"/>
    <m/>
    <s v="LFH23136-20"/>
    <m/>
    <s v=""/>
    <m/>
    <n v="1"/>
    <s v="0.3"/>
    <x v="10"/>
    <x v="0"/>
    <m/>
    <x v="0"/>
  </r>
  <r>
    <s v="3DD.003D7E4CFD"/>
    <s v="OtsLGRF23S_00992"/>
    <d v="2023-10-24T00:00:00"/>
    <n v="2019"/>
    <s v="WDFW"/>
    <s v="SP"/>
    <m/>
    <n v="77.5"/>
    <x v="0"/>
    <s v="No CWT"/>
    <s v="N"/>
    <m/>
    <n v="70"/>
    <m/>
    <s v="LFH23106-07"/>
    <m/>
    <s v=""/>
    <m/>
    <n v="1"/>
    <s v="0.3"/>
    <x v="1"/>
    <x v="1"/>
    <m/>
    <x v="0"/>
  </r>
  <r>
    <s v="3DD.003D7E4CF9"/>
    <s v="OtsLGRF23S_00993"/>
    <d v="2023-08-25T00:00:00"/>
    <n v="24512"/>
    <s v="WDFW"/>
    <s v="DIP"/>
    <m/>
    <n v="71"/>
    <x v="0"/>
    <s v="No CWT"/>
    <s v="N"/>
    <m/>
    <n v="70"/>
    <m/>
    <s v="LFH2332-06"/>
    <m/>
    <s v=""/>
    <m/>
    <n v="1"/>
    <s v="0.3"/>
    <x v="1"/>
    <x v="3"/>
    <m/>
    <x v="0"/>
  </r>
  <r>
    <s v="3DD.003D7E4D0B"/>
    <s v="OtsLGRF23S_00994"/>
    <d v="2023-11-06T00:00:00"/>
    <n v="485"/>
    <s v="WDFW"/>
    <s v="SP"/>
    <m/>
    <n v="81"/>
    <x v="1"/>
    <s v="No CWT"/>
    <s v="N"/>
    <m/>
    <n v="70"/>
    <m/>
    <s v="LFH2321-18"/>
    <m/>
    <s v=""/>
    <m/>
    <n v="1"/>
    <s v="0.3"/>
    <x v="2"/>
    <x v="0"/>
    <m/>
    <x v="1"/>
  </r>
  <r>
    <s v="3DD.003D7E4CC7"/>
    <s v="OtsLGRF23S_00995"/>
    <d v="2023-10-24T00:00:00"/>
    <n v="68"/>
    <s v="WDFW"/>
    <s v="SP"/>
    <m/>
    <n v="95"/>
    <x v="1"/>
    <s v="No CWT"/>
    <s v="N"/>
    <m/>
    <n v="70"/>
    <m/>
    <s v="LFH2304-07"/>
    <m/>
    <s v=""/>
    <m/>
    <n v="1"/>
    <s v="0.3"/>
    <x v="6"/>
    <x v="2"/>
    <m/>
    <x v="0"/>
  </r>
  <r>
    <s v="3DD.003D7E4CBA"/>
    <s v="OtsLGRF23S_00996"/>
    <d v="2023-11-13T00:00:00"/>
    <n v="696"/>
    <s v="WDFW"/>
    <s v="SP"/>
    <m/>
    <n v="75"/>
    <x v="1"/>
    <s v="No CWT"/>
    <s v="N"/>
    <m/>
    <n v="70"/>
    <m/>
    <s v="LFH2331-06"/>
    <m/>
    <s v=""/>
    <m/>
    <n v="1"/>
    <s v=""/>
    <x v="4"/>
    <x v="1"/>
    <m/>
    <x v="0"/>
  </r>
  <r>
    <s v="3DD.003D7E4CD8"/>
    <s v="OtsLGRF23S_00997"/>
    <d v="2023-10-17T00:00:00"/>
    <n v="18"/>
    <s v="WDFW"/>
    <s v="SP"/>
    <m/>
    <n v="82"/>
    <x v="1"/>
    <s v="CWT"/>
    <s v="Y"/>
    <m/>
    <n v="70"/>
    <m/>
    <s v="No Scales"/>
    <m/>
    <s v=""/>
    <m/>
    <n v="1"/>
    <s v=""/>
    <x v="6"/>
    <x v="0"/>
    <m/>
    <x v="0"/>
  </r>
  <r>
    <s v="3DD.003D7E4D06"/>
    <s v="OtsLGRF23S_01001"/>
    <d v="2023-10-24T00:00:00"/>
    <n v="2120"/>
    <s v="WDFW"/>
    <s v="SP"/>
    <m/>
    <n v="81"/>
    <x v="0"/>
    <s v="CWT"/>
    <s v="Y"/>
    <m/>
    <n v="70"/>
    <m/>
    <s v="No Scales"/>
    <m/>
    <s v=""/>
    <m/>
    <n v="1"/>
    <s v=""/>
    <x v="12"/>
    <x v="0"/>
    <m/>
    <x v="0"/>
  </r>
  <r>
    <s v="3DD.003D7E4CDB"/>
    <s v="OtsLGRF23S_01002"/>
    <d v="2023-10-31T00:00:00"/>
    <n v="3066"/>
    <s v="WDFW"/>
    <s v="SP"/>
    <m/>
    <n v="86"/>
    <x v="0"/>
    <s v="No CWT"/>
    <s v="N"/>
    <m/>
    <n v="70"/>
    <m/>
    <s v="LFH23122-15"/>
    <m/>
    <s v=""/>
    <m/>
    <n v="1"/>
    <s v="0.3"/>
    <x v="4"/>
    <x v="4"/>
    <m/>
    <x v="0"/>
  </r>
  <r>
    <s v="3DD.003D7E4CD9"/>
    <s v="OtsLGRF23S_01004"/>
    <d v="2023-10-24T00:00:00"/>
    <n v="118"/>
    <s v="WDFW"/>
    <s v="SP"/>
    <m/>
    <n v="96"/>
    <x v="1"/>
    <s v="No CWT"/>
    <s v="N"/>
    <m/>
    <n v="70"/>
    <m/>
    <s v="LFH2306-03"/>
    <m/>
    <s v=""/>
    <m/>
    <n v="1"/>
    <s v="0.3"/>
    <x v="6"/>
    <x v="2"/>
    <m/>
    <x v="0"/>
  </r>
  <r>
    <s v="3DD.003D7E4CFC"/>
    <s v="OtsLGRF23S_01007"/>
    <d v="2023-10-31T00:00:00"/>
    <n v="3012"/>
    <s v="WDFW"/>
    <s v="SP"/>
    <m/>
    <n v="78"/>
    <x v="0"/>
    <s v="No CWT"/>
    <s v="N"/>
    <m/>
    <n v="70"/>
    <m/>
    <s v="LFH23120-10"/>
    <m/>
    <s v=""/>
    <m/>
    <n v="1"/>
    <s v="0.3"/>
    <x v="2"/>
    <x v="0"/>
    <m/>
    <x v="1"/>
  </r>
  <r>
    <s v="3DD.003D7E4CED"/>
    <s v="OtsLGRF23S_01011"/>
    <d v="2023-10-24T00:00:00"/>
    <n v="2039"/>
    <s v="WDFW"/>
    <s v="SP"/>
    <m/>
    <n v="83"/>
    <x v="0"/>
    <s v="No CWT"/>
    <s v="N"/>
    <m/>
    <n v="70"/>
    <m/>
    <s v="LFH23107-12"/>
    <m/>
    <s v=""/>
    <m/>
    <n v="1"/>
    <s v="0.3"/>
    <x v="4"/>
    <x v="4"/>
    <m/>
    <x v="0"/>
  </r>
  <r>
    <s v="3DD.003D7E4CE9"/>
    <s v="OtsLGRF23S_01015"/>
    <d v="2023-10-31T00:00:00"/>
    <n v="360"/>
    <s v="WDFW"/>
    <s v="SP"/>
    <m/>
    <n v="87"/>
    <x v="1"/>
    <s v="No CWT"/>
    <s v="N"/>
    <m/>
    <n v="70"/>
    <m/>
    <s v="LFH2316-04"/>
    <m/>
    <s v=""/>
    <m/>
    <n v="1"/>
    <s v="0.4"/>
    <x v="1"/>
    <x v="4"/>
    <m/>
    <x v="2"/>
  </r>
  <r>
    <s v="3DD.003D7E4CA9"/>
    <s v="OtsLGRF23S_01016"/>
    <d v="2023-09-13T00:00:00"/>
    <n v="24529"/>
    <s v="WDFW"/>
    <s v="DIP"/>
    <m/>
    <n v="81"/>
    <x v="0"/>
    <s v="No CWT"/>
    <s v="N"/>
    <m/>
    <n v="70"/>
    <m/>
    <s v="LFH2333-01"/>
    <m/>
    <s v=""/>
    <m/>
    <n v="1"/>
    <s v="0.3"/>
    <x v="2"/>
    <x v="0"/>
    <m/>
    <x v="1"/>
  </r>
  <r>
    <s v="3DD.003D7E4CE3"/>
    <s v="OtsLGRF23S_01017"/>
    <d v="2023-11-13T00:00:00"/>
    <n v="5029"/>
    <s v="WDFW"/>
    <s v="SP"/>
    <m/>
    <n v="89"/>
    <x v="0"/>
    <s v="No CWT"/>
    <s v="N"/>
    <m/>
    <n v="70"/>
    <m/>
    <s v="LFH23148-07"/>
    <m/>
    <s v=""/>
    <m/>
    <n v="1"/>
    <s v="0.3"/>
    <x v="0"/>
    <x v="5"/>
    <m/>
    <x v="0"/>
  </r>
  <r>
    <s v="3DD.003D7E4CB3"/>
    <s v="OtsLGRF23S_01018"/>
    <d v="2023-10-31T00:00:00"/>
    <n v="338"/>
    <s v="WDFW"/>
    <s v="SP"/>
    <m/>
    <n v="92.5"/>
    <x v="1"/>
    <s v="CWT"/>
    <s v="Y"/>
    <m/>
    <n v="70"/>
    <m/>
    <s v="No Scales"/>
    <m/>
    <s v=""/>
    <m/>
    <n v="1"/>
    <s v=""/>
    <x v="16"/>
    <x v="5"/>
    <m/>
    <x v="0"/>
  </r>
  <r>
    <s v="3DD.003D7E4CEC"/>
    <s v="OtsLGRF23S_01019"/>
    <d v="2023-10-24T00:00:00"/>
    <n v="2082"/>
    <s v="WDFW"/>
    <s v="SP"/>
    <m/>
    <n v="72"/>
    <x v="0"/>
    <s v="No CWT"/>
    <s v="N"/>
    <m/>
    <n v="70"/>
    <m/>
    <s v="LFH23110-08"/>
    <m/>
    <s v=""/>
    <m/>
    <n v="1"/>
    <s v="0.3"/>
    <x v="1"/>
    <x v="3"/>
    <m/>
    <x v="0"/>
  </r>
  <r>
    <s v="3DD.003D7E4CFF"/>
    <s v="OtsLGRF23S_01020"/>
    <d v="2023-11-06T00:00:00"/>
    <n v="4018"/>
    <s v="WDFW"/>
    <s v="SP"/>
    <m/>
    <n v="82"/>
    <x v="0"/>
    <s v="No CWT"/>
    <s v="N"/>
    <m/>
    <n v="70"/>
    <m/>
    <s v="LFH23134-12"/>
    <m/>
    <s v=""/>
    <m/>
    <n v="1"/>
    <s v="0.3"/>
    <x v="2"/>
    <x v="0"/>
    <m/>
    <x v="1"/>
  </r>
  <r>
    <s v="3DD.003D7E4CBF"/>
    <s v="OtsLGRF23S_01023"/>
    <d v="2023-10-24T00:00:00"/>
    <n v="2076"/>
    <s v="WDFW"/>
    <s v="SP"/>
    <m/>
    <n v="76"/>
    <x v="0"/>
    <s v="No CWT"/>
    <s v="N"/>
    <m/>
    <n v="70"/>
    <m/>
    <s v="LFH23110-03"/>
    <m/>
    <s v=""/>
    <m/>
    <n v="1"/>
    <s v="0.3"/>
    <x v="4"/>
    <x v="1"/>
    <m/>
    <x v="0"/>
  </r>
  <r>
    <s v="3DD.003D7E4D0A"/>
    <s v="OtsLGRF23S_01024"/>
    <d v="2023-10-31T00:00:00"/>
    <n v="3136"/>
    <s v="WDFW"/>
    <s v="SP"/>
    <m/>
    <n v="80"/>
    <x v="0"/>
    <s v="No CWT"/>
    <s v="N"/>
    <m/>
    <n v="70"/>
    <m/>
    <s v="LFH23126-15"/>
    <m/>
    <s v=""/>
    <m/>
    <n v="1"/>
    <s v="0.3"/>
    <x v="6"/>
    <x v="0"/>
    <m/>
    <x v="0"/>
  </r>
  <r>
    <s v="3DD.003D7E4CAE"/>
    <s v="OtsLGRF23S_01028"/>
    <d v="2023-10-24T00:00:00"/>
    <n v="2034"/>
    <s v="WDFW"/>
    <s v="SP"/>
    <m/>
    <n v="80"/>
    <x v="0"/>
    <s v="No CWT"/>
    <s v="N"/>
    <m/>
    <n v="70"/>
    <m/>
    <s v="LFH23107-07"/>
    <m/>
    <s v=""/>
    <m/>
    <n v="1"/>
    <s v="0.3"/>
    <x v="6"/>
    <x v="0"/>
    <m/>
    <x v="0"/>
  </r>
  <r>
    <s v="3DD.003D7E4D1D"/>
    <s v="OtsLGRF23S_01029"/>
    <d v="2023-11-13T00:00:00"/>
    <n v="596"/>
    <s v="WDFW"/>
    <s v="SP"/>
    <m/>
    <n v="80"/>
    <x v="1"/>
    <s v="No CWT"/>
    <s v="N"/>
    <m/>
    <n v="70"/>
    <m/>
    <s v="LFH2326-20"/>
    <m/>
    <s v=""/>
    <m/>
    <n v="1"/>
    <s v="0.3"/>
    <x v="0"/>
    <x v="0"/>
    <m/>
    <x v="0"/>
  </r>
  <r>
    <s v="3DD.003D7E4D35"/>
    <s v="OtsLGRF23S_01030"/>
    <d v="2023-09-22T00:00:00"/>
    <n v="23381"/>
    <s v="WDFW"/>
    <s v="DIP"/>
    <m/>
    <n v="76"/>
    <x v="0"/>
    <s v="No CWT"/>
    <s v="N"/>
    <m/>
    <n v="70"/>
    <m/>
    <s v="LFH2335-02"/>
    <m/>
    <s v=""/>
    <m/>
    <n v="1"/>
    <s v="0.3"/>
    <x v="0"/>
    <x v="1"/>
    <m/>
    <x v="0"/>
  </r>
  <r>
    <s v="3DD.003D7E4CCA"/>
    <s v="OtsLGRF23S_01032"/>
    <d v="2023-11-13T00:00:00"/>
    <n v="620"/>
    <s v="WDFW"/>
    <s v="SP"/>
    <m/>
    <n v="73"/>
    <x v="1"/>
    <s v="No CWT"/>
    <s v="N"/>
    <m/>
    <n v="70"/>
    <m/>
    <s v="LFH2328-03"/>
    <m/>
    <s v=""/>
    <m/>
    <n v="1"/>
    <s v="0.3"/>
    <x v="9"/>
    <x v="1"/>
    <m/>
    <x v="0"/>
  </r>
  <r>
    <s v="3DD.003D7E4D05"/>
    <s v="OtsLGRF23S_01033"/>
    <d v="2023-10-17T00:00:00"/>
    <n v="17"/>
    <s v="WDFW"/>
    <s v="SP"/>
    <m/>
    <n v="81"/>
    <x v="1"/>
    <s v="No CWT"/>
    <s v="N"/>
    <m/>
    <n v="70"/>
    <m/>
    <s v="LFH2301-09"/>
    <m/>
    <s v=""/>
    <m/>
    <n v="1"/>
    <s v="0.3"/>
    <x v="13"/>
    <x v="0"/>
    <m/>
    <x v="0"/>
  </r>
  <r>
    <s v="3DD.003D7E4CB0"/>
    <s v="OtsLGRF23S_01034"/>
    <d v="2023-10-31T00:00:00"/>
    <n v="350"/>
    <s v="WDFW"/>
    <s v="SP"/>
    <m/>
    <n v="92"/>
    <x v="1"/>
    <s v="No CWT"/>
    <s v="N"/>
    <m/>
    <n v="70"/>
    <m/>
    <s v="LFH2315-17"/>
    <m/>
    <s v=""/>
    <m/>
    <n v="1"/>
    <s v="0.3"/>
    <x v="1"/>
    <x v="5"/>
    <m/>
    <x v="0"/>
  </r>
  <r>
    <s v="3DD.003D7E4CD5"/>
    <s v="OtsLGRF23S_01035"/>
    <d v="2023-10-24T00:00:00"/>
    <n v="65"/>
    <s v="WDFW"/>
    <s v="SP"/>
    <m/>
    <n v="94"/>
    <x v="1"/>
    <s v="No CWT"/>
    <s v="N"/>
    <m/>
    <n v="70"/>
    <m/>
    <s v="LFH2304-08"/>
    <m/>
    <s v=""/>
    <m/>
    <n v="1"/>
    <s v="0.3"/>
    <x v="2"/>
    <x v="2"/>
    <m/>
    <x v="1"/>
  </r>
  <r>
    <s v="3DD.003D7E4CB5"/>
    <s v="OtsLGRF23S_01036"/>
    <d v="2023-10-24T00:00:00"/>
    <n v="91"/>
    <s v="WDFW"/>
    <s v="SP"/>
    <m/>
    <n v="75"/>
    <x v="1"/>
    <s v="No CWT"/>
    <s v="N"/>
    <m/>
    <n v="70"/>
    <m/>
    <s v="LFH2304-20"/>
    <m/>
    <s v=""/>
    <m/>
    <n v="1"/>
    <s v="0.3"/>
    <x v="4"/>
    <x v="1"/>
    <m/>
    <x v="0"/>
  </r>
  <r>
    <s v="3DD.003D7E4D03"/>
    <s v="OtsLGRF23S_01037"/>
    <d v="2023-11-06T00:00:00"/>
    <n v="481"/>
    <s v="WDFW"/>
    <s v="SP"/>
    <m/>
    <n v="82"/>
    <x v="1"/>
    <s v="No CWT"/>
    <s v="N"/>
    <m/>
    <n v="70"/>
    <m/>
    <s v="LFH2321-16"/>
    <m/>
    <s v=""/>
    <m/>
    <n v="1"/>
    <s v="0.3"/>
    <x v="2"/>
    <x v="0"/>
    <m/>
    <x v="1"/>
  </r>
  <r>
    <s v="3DD.003D7E4D02"/>
    <s v="OtsLGRF23S_01038"/>
    <d v="2023-10-24T00:00:00"/>
    <n v="2109"/>
    <s v="WDFW"/>
    <s v="SP"/>
    <m/>
    <n v="84"/>
    <x v="0"/>
    <s v="CWT"/>
    <s v="Y"/>
    <m/>
    <n v="70"/>
    <m/>
    <s v="No Scales"/>
    <m/>
    <s v=""/>
    <m/>
    <n v="1"/>
    <s v=""/>
    <x v="16"/>
    <x v="4"/>
    <m/>
    <x v="0"/>
  </r>
  <r>
    <s v="3DD.003D7E4D04"/>
    <s v="OtsLGRF23S_01039"/>
    <d v="2023-10-24T00:00:00"/>
    <n v="130"/>
    <s v="WDFW"/>
    <s v="SP"/>
    <m/>
    <n v="78"/>
    <x v="1"/>
    <s v="No CWT"/>
    <s v="N"/>
    <m/>
    <n v="70"/>
    <m/>
    <s v="LFH2306-13"/>
    <m/>
    <s v=""/>
    <m/>
    <n v="1"/>
    <s v="0.3"/>
    <x v="2"/>
    <x v="0"/>
    <m/>
    <x v="1"/>
  </r>
  <r>
    <s v="3DD.003D7E4D00"/>
    <s v="OtsLGRF23S_01040"/>
    <d v="2023-10-17T00:00:00"/>
    <n v="1004"/>
    <s v="WDFW"/>
    <s v="SP"/>
    <m/>
    <n v="81"/>
    <x v="0"/>
    <s v="No CWT"/>
    <s v="N"/>
    <m/>
    <n v="70"/>
    <m/>
    <s v="LFH23100-03"/>
    <m/>
    <s v=""/>
    <m/>
    <n v="1"/>
    <s v="0.3"/>
    <x v="10"/>
    <x v="0"/>
    <m/>
    <x v="0"/>
  </r>
  <r>
    <s v="3DD.003D7E4CAA"/>
    <s v="OtsLGRF23S_01041"/>
    <d v="2023-10-24T00:00:00"/>
    <n v="2010"/>
    <s v="WDFW"/>
    <s v="SP"/>
    <m/>
    <n v="82"/>
    <x v="0"/>
    <s v="CWT"/>
    <s v="Y"/>
    <m/>
    <n v="70"/>
    <m/>
    <s v="No Scales"/>
    <m/>
    <s v=""/>
    <m/>
    <n v="1"/>
    <s v=""/>
    <x v="16"/>
    <x v="0"/>
    <m/>
    <x v="0"/>
  </r>
  <r>
    <s v="3DD.003D7E4CFE"/>
    <s v="OtsLGRF23S_01051"/>
    <d v="2023-11-06T00:00:00"/>
    <n v="486"/>
    <s v="WDFW"/>
    <s v="SP"/>
    <m/>
    <n v="76"/>
    <x v="1"/>
    <s v="No CWT"/>
    <s v="N"/>
    <m/>
    <n v="70"/>
    <m/>
    <s v="LFH2321-11"/>
    <m/>
    <s v=""/>
    <m/>
    <n v="1"/>
    <s v="0.3"/>
    <x v="1"/>
    <x v="1"/>
    <m/>
    <x v="0"/>
  </r>
  <r>
    <s v="3DD.003D7E4D5E"/>
    <s v="OtsLGRF23S_01052"/>
    <d v="2023-10-24T00:00:00"/>
    <n v="2101"/>
    <s v="WDFW"/>
    <s v="SP"/>
    <m/>
    <n v="85"/>
    <x v="0"/>
    <s v="No CWT"/>
    <s v="N"/>
    <m/>
    <n v="70"/>
    <m/>
    <s v="LFH23110-18"/>
    <m/>
    <s v=""/>
    <m/>
    <n v="1"/>
    <s v="0.3"/>
    <x v="1"/>
    <x v="4"/>
    <m/>
    <x v="0"/>
  </r>
  <r>
    <s v="3DD.003D7E4D29"/>
    <s v="OtsLGRF23S_01053"/>
    <d v="2023-10-31T00:00:00"/>
    <n v="319"/>
    <s v="WDFW"/>
    <s v="SP"/>
    <m/>
    <n v="78"/>
    <x v="1"/>
    <s v="No CWT"/>
    <s v="N"/>
    <m/>
    <n v="70"/>
    <m/>
    <s v="LFH2314-09"/>
    <m/>
    <s v=""/>
    <m/>
    <n v="1"/>
    <s v="0.3"/>
    <x v="2"/>
    <x v="0"/>
    <m/>
    <x v="1"/>
  </r>
  <r>
    <s v="3DD.003D7E4D32"/>
    <s v="OtsLGRF23S_01055"/>
    <d v="2023-10-24T00:00:00"/>
    <n v="120"/>
    <s v="WDFW"/>
    <s v="SP"/>
    <m/>
    <n v="84"/>
    <x v="1"/>
    <s v="CWT"/>
    <s v="Y"/>
    <m/>
    <n v="70"/>
    <m/>
    <s v="No Scales"/>
    <m/>
    <s v=""/>
    <m/>
    <n v="1"/>
    <s v=""/>
    <x v="4"/>
    <x v="4"/>
    <m/>
    <x v="0"/>
  </r>
  <r>
    <s v="3DD.003D7E4D11"/>
    <s v="OtsLGRF23S_01058"/>
    <d v="2023-10-31T00:00:00"/>
    <n v="3018"/>
    <s v="WDFW"/>
    <s v="SP"/>
    <m/>
    <n v="81"/>
    <x v="0"/>
    <s v="No CWT"/>
    <s v="N"/>
    <m/>
    <n v="70"/>
    <m/>
    <s v="LFH23120-16"/>
    <m/>
    <s v=""/>
    <m/>
    <n v="1"/>
    <s v="0.3"/>
    <x v="2"/>
    <x v="0"/>
    <m/>
    <x v="1"/>
  </r>
  <r>
    <s v="3DD.003D7E4D68"/>
    <s v="OtsLGRF23S_01060"/>
    <d v="2023-10-31T00:00:00"/>
    <n v="3042"/>
    <s v="WDFW"/>
    <s v="SP"/>
    <m/>
    <n v="75"/>
    <x v="0"/>
    <s v="No CWT"/>
    <s v="N"/>
    <m/>
    <n v="70"/>
    <m/>
    <s v="LFH23121-15"/>
    <m/>
    <s v=""/>
    <m/>
    <n v="1"/>
    <s v="0.3"/>
    <x v="2"/>
    <x v="1"/>
    <m/>
    <x v="1"/>
  </r>
  <r>
    <s v="3DD.003D7E4CD3"/>
    <s v="OtsLGRF23S_01061"/>
    <d v="2023-10-31T00:00:00"/>
    <n v="3005"/>
    <s v="WDFW"/>
    <s v="SP"/>
    <m/>
    <n v="80"/>
    <x v="0"/>
    <s v="CWT"/>
    <s v="Y"/>
    <m/>
    <n v="70"/>
    <m/>
    <s v="No Scales"/>
    <m/>
    <s v=""/>
    <m/>
    <n v="1"/>
    <s v=""/>
    <x v="10"/>
    <x v="0"/>
    <m/>
    <x v="2"/>
  </r>
  <r>
    <s v="3DD.003D7E4D1F"/>
    <s v="OtsLGRF23S_01064"/>
    <d v="2023-09-13T00:00:00"/>
    <n v="24533"/>
    <s v="WDFW"/>
    <s v="DIP"/>
    <m/>
    <n v="81"/>
    <x v="0"/>
    <s v="No CWT"/>
    <s v="N"/>
    <m/>
    <n v="70"/>
    <m/>
    <s v="LFH2333-04"/>
    <m/>
    <s v=""/>
    <m/>
    <n v="1"/>
    <s v=""/>
    <x v="17"/>
    <x v="0"/>
    <m/>
    <x v="0"/>
  </r>
  <r>
    <s v="3DD.003D7E4D36"/>
    <s v="OtsLGRF23S_01065"/>
    <d v="2023-10-17T00:00:00"/>
    <n v="1027"/>
    <s v="WDFW"/>
    <s v="SP"/>
    <m/>
    <n v="81"/>
    <x v="0"/>
    <s v="No CWT"/>
    <s v="N"/>
    <m/>
    <n v="70"/>
    <m/>
    <s v="LFH23101-01"/>
    <m/>
    <s v=""/>
    <m/>
    <n v="1"/>
    <s v="0.3"/>
    <x v="10"/>
    <x v="0"/>
    <m/>
    <x v="0"/>
  </r>
  <r>
    <s v="3DD.003D7E4D1C"/>
    <s v="OtsLGRF23S_01066"/>
    <d v="2023-10-24T00:00:00"/>
    <n v="2126"/>
    <s v="WDFW"/>
    <s v="SP"/>
    <m/>
    <n v="88"/>
    <x v="0"/>
    <s v="No CWT"/>
    <s v="N"/>
    <m/>
    <n v="70"/>
    <m/>
    <s v="LFH23110-15"/>
    <m/>
    <s v=""/>
    <m/>
    <n v="1"/>
    <s v="0.3"/>
    <x v="2"/>
    <x v="5"/>
    <m/>
    <x v="1"/>
  </r>
  <r>
    <s v="3DD.003D7E4D2C"/>
    <s v="OtsLGRF23S_01067"/>
    <d v="2023-11-06T00:00:00"/>
    <n v="4024"/>
    <s v="WDFW"/>
    <s v="SP"/>
    <m/>
    <n v="80"/>
    <x v="0"/>
    <s v="No CWT"/>
    <s v="N"/>
    <m/>
    <n v="70"/>
    <m/>
    <s v="LFH23135-15"/>
    <m/>
    <s v=""/>
    <m/>
    <n v="1"/>
    <s v="0.3"/>
    <x v="2"/>
    <x v="0"/>
    <m/>
    <x v="1"/>
  </r>
  <r>
    <s v="3DD.003D7E4D40"/>
    <s v="OtsLGRF23S_01068"/>
    <d v="2023-10-24T00:00:00"/>
    <n v="2004"/>
    <s v="WDFW"/>
    <s v="SP"/>
    <m/>
    <n v="86.5"/>
    <x v="0"/>
    <s v="CWT"/>
    <s v="Y"/>
    <m/>
    <n v="70"/>
    <m/>
    <s v="No Scales"/>
    <m/>
    <s v=""/>
    <m/>
    <n v="1"/>
    <s v=""/>
    <x v="6"/>
    <x v="4"/>
    <m/>
    <x v="0"/>
  </r>
  <r>
    <s v="3DD.003D7E4D45"/>
    <s v="OtsLGRF23S_01074"/>
    <d v="2023-10-31T00:00:00"/>
    <n v="3035"/>
    <s v="WDFW"/>
    <s v="SP"/>
    <m/>
    <n v="80"/>
    <x v="0"/>
    <s v="No CWT"/>
    <s v="N"/>
    <m/>
    <n v="70"/>
    <m/>
    <s v="LFH23121-11"/>
    <m/>
    <s v=""/>
    <m/>
    <n v="1"/>
    <s v=""/>
    <x v="0"/>
    <x v="0"/>
    <m/>
    <x v="0"/>
  </r>
  <r>
    <s v="3DD.003D7E4D31"/>
    <s v="OtsLGRF23S_01075"/>
    <d v="2023-10-31T00:00:00"/>
    <n v="3208"/>
    <s v="WDFW"/>
    <s v="SP/KO"/>
    <m/>
    <n v="84"/>
    <x v="0"/>
    <s v="No CWT"/>
    <s v="N"/>
    <m/>
    <n v="70"/>
    <m/>
    <s v="LFH23129-03"/>
    <m/>
    <s v=""/>
    <m/>
    <n v="1"/>
    <s v="0.3"/>
    <x v="0"/>
    <x v="4"/>
    <m/>
    <x v="0"/>
  </r>
  <r>
    <s v="3DD.003D7E4D6A"/>
    <s v="OtsLGRF23S_01078"/>
    <d v="2023-10-11T00:00:00"/>
    <n v="24603"/>
    <s v="WDFW"/>
    <s v="DIP"/>
    <m/>
    <n v="74"/>
    <x v="0"/>
    <s v="No CWT"/>
    <s v="N"/>
    <m/>
    <n v="70"/>
    <m/>
    <s v="LFH2335-19"/>
    <m/>
    <s v=""/>
    <m/>
    <n v="1"/>
    <s v=""/>
    <x v="4"/>
    <x v="1"/>
    <m/>
    <x v="0"/>
  </r>
  <r>
    <s v="3DD.003D7E4D62"/>
    <s v="OtsLGRF23S_01079"/>
    <d v="2023-10-24T00:00:00"/>
    <n v="2099"/>
    <s v="WDFW"/>
    <s v="SP"/>
    <m/>
    <n v="84"/>
    <x v="0"/>
    <s v="No CWT"/>
    <s v="N"/>
    <m/>
    <n v="70"/>
    <m/>
    <s v="LFH23109-08"/>
    <m/>
    <s v=""/>
    <m/>
    <n v="1"/>
    <s v="0.3"/>
    <x v="6"/>
    <x v="4"/>
    <m/>
    <x v="0"/>
  </r>
  <r>
    <s v="3DD.003D7E4D66"/>
    <s v="OtsLGRF23S_01080"/>
    <d v="2023-10-24T00:00:00"/>
    <n v="2074"/>
    <s v="WDFW"/>
    <s v="SP"/>
    <m/>
    <n v="79"/>
    <x v="0"/>
    <s v="No CWT"/>
    <s v="N"/>
    <m/>
    <n v="70"/>
    <m/>
    <s v="LFH23108-16"/>
    <m/>
    <s v=""/>
    <m/>
    <n v="1"/>
    <s v="0.3"/>
    <x v="2"/>
    <x v="0"/>
    <m/>
    <x v="1"/>
  </r>
  <r>
    <s v="3DD.003D7E4D3C"/>
    <s v="OtsLGRF23S_01081"/>
    <d v="2023-10-17T00:00:00"/>
    <n v="1066"/>
    <s v="WDFW"/>
    <s v="SP"/>
    <m/>
    <n v="74.5"/>
    <x v="0"/>
    <s v="No CWT"/>
    <s v="N"/>
    <m/>
    <n v="70"/>
    <m/>
    <s v="LFH23102-13"/>
    <m/>
    <s v=""/>
    <m/>
    <n v="1"/>
    <s v="0.3"/>
    <x v="6"/>
    <x v="1"/>
    <m/>
    <x v="0"/>
  </r>
  <r>
    <s v="3DD.003D7E4D2A"/>
    <s v="OtsLGRF23S_01086"/>
    <d v="2023-10-31T00:00:00"/>
    <n v="3167"/>
    <s v="WDFW"/>
    <s v="SP"/>
    <m/>
    <n v="83"/>
    <x v="0"/>
    <s v="No CWT"/>
    <s v="N"/>
    <m/>
    <n v="70"/>
    <m/>
    <s v="LFH23127-05"/>
    <m/>
    <s v=""/>
    <m/>
    <n v="1"/>
    <s v="0.3"/>
    <x v="11"/>
    <x v="4"/>
    <m/>
    <x v="0"/>
  </r>
  <r>
    <s v="3DD.003D7E4D49"/>
    <s v="OtsLGRF23S_01087"/>
    <d v="2023-10-31T00:00:00"/>
    <n v="3013"/>
    <s v="WDFW"/>
    <s v="SP"/>
    <m/>
    <n v="75"/>
    <x v="0"/>
    <s v="No CWT"/>
    <s v="N"/>
    <m/>
    <n v="70"/>
    <m/>
    <s v="LFH23120-11"/>
    <m/>
    <s v=""/>
    <m/>
    <n v="1"/>
    <s v="0.3"/>
    <x v="6"/>
    <x v="1"/>
    <m/>
    <x v="0"/>
  </r>
  <r>
    <s v="3DD.003D7E4D4F"/>
    <s v="OtsLGRF23S_01088"/>
    <d v="2023-10-31T00:00:00"/>
    <n v="301"/>
    <s v="WDFW"/>
    <s v="SP"/>
    <m/>
    <n v="81"/>
    <x v="1"/>
    <s v="No CWT"/>
    <s v="N"/>
    <m/>
    <n v="70"/>
    <m/>
    <s v="LFH2314-11"/>
    <m/>
    <s v=""/>
    <m/>
    <n v="1"/>
    <s v="0.3"/>
    <x v="13"/>
    <x v="0"/>
    <m/>
    <x v="0"/>
  </r>
  <r>
    <s v="3DD.003D7E4D43"/>
    <s v="OtsLGRF23S_01089"/>
    <d v="2023-09-24T00:00:00"/>
    <n v="23387"/>
    <s v="WDFW"/>
    <s v="DIP"/>
    <m/>
    <n v="80"/>
    <x v="0"/>
    <s v="CWT"/>
    <s v="Y"/>
    <m/>
    <n v="70"/>
    <m/>
    <s v="No Scales"/>
    <m/>
    <s v=""/>
    <m/>
    <n v="1"/>
    <s v=""/>
    <x v="6"/>
    <x v="0"/>
    <m/>
    <x v="0"/>
  </r>
  <r>
    <s v="3DD.003D7E4D0F"/>
    <s v="OtsLGRF23S_01090"/>
    <d v="2023-10-24T00:00:00"/>
    <n v="2029"/>
    <s v="WDFW"/>
    <s v="SP"/>
    <m/>
    <n v="80.5"/>
    <x v="0"/>
    <s v="No CWT"/>
    <s v="N"/>
    <m/>
    <n v="70"/>
    <m/>
    <s v="LFH23107-04"/>
    <m/>
    <s v=""/>
    <m/>
    <n v="1"/>
    <s v="0.3"/>
    <x v="0"/>
    <x v="0"/>
    <m/>
    <x v="0"/>
  </r>
  <r>
    <s v="3DD.003D7E4D69"/>
    <s v="OtsLGRF23S_01096"/>
    <d v="2023-10-17T00:00:00"/>
    <n v="1015"/>
    <s v="WDFW"/>
    <s v="SP"/>
    <m/>
    <n v="83"/>
    <x v="0"/>
    <s v="CWT"/>
    <s v="Y"/>
    <m/>
    <n v="70"/>
    <m/>
    <s v="No Scales"/>
    <m/>
    <s v=""/>
    <m/>
    <n v="1"/>
    <s v=""/>
    <x v="6"/>
    <x v="4"/>
    <m/>
    <x v="0"/>
  </r>
  <r>
    <s v="3DD.003D7E4D47"/>
    <s v="OtsLGRF23S_01097"/>
    <d v="2023-10-17T00:00:00"/>
    <n v="1046"/>
    <s v="WDFW"/>
    <s v="SP"/>
    <m/>
    <n v="81"/>
    <x v="0"/>
    <s v="No CWT"/>
    <s v="N"/>
    <m/>
    <n v="70"/>
    <m/>
    <s v="LFH23101-19"/>
    <m/>
    <s v=""/>
    <m/>
    <n v="1"/>
    <s v="0.3"/>
    <x v="4"/>
    <x v="0"/>
    <m/>
    <x v="0"/>
  </r>
  <r>
    <s v="3DD.003D7E4D63"/>
    <s v="OtsLGRF23S_01101"/>
    <d v="2023-10-17T00:00:00"/>
    <n v="1052"/>
    <s v="WDFW"/>
    <s v="SP"/>
    <m/>
    <n v="84"/>
    <x v="0"/>
    <s v="CWT"/>
    <s v="Y"/>
    <m/>
    <n v="70"/>
    <m/>
    <s v="No Scales"/>
    <m/>
    <s v=""/>
    <m/>
    <n v="1"/>
    <s v=""/>
    <x v="6"/>
    <x v="4"/>
    <m/>
    <x v="0"/>
  </r>
  <r>
    <s v="3DD.003D7E4D4C"/>
    <s v="OtsLGRF23S_01106"/>
    <d v="2023-10-31T00:00:00"/>
    <n v="3053"/>
    <s v="WDFW"/>
    <s v="SP"/>
    <m/>
    <n v="86"/>
    <x v="0"/>
    <s v="No CWT"/>
    <s v="N"/>
    <m/>
    <n v="70"/>
    <m/>
    <s v="LFH23122-09"/>
    <m/>
    <s v=""/>
    <m/>
    <n v="1"/>
    <s v="0.3"/>
    <x v="0"/>
    <x v="4"/>
    <m/>
    <x v="0"/>
  </r>
  <r>
    <s v="3DD.003D7E4D46"/>
    <s v="OtsLGRF23S_01107"/>
    <d v="2023-10-24T00:00:00"/>
    <n v="2055"/>
    <s v="WDFW"/>
    <s v="SP"/>
    <m/>
    <n v="82"/>
    <x v="0"/>
    <s v="No CWT"/>
    <s v="N"/>
    <m/>
    <n v="70"/>
    <m/>
    <s v="LFH23108-14"/>
    <m/>
    <s v=""/>
    <m/>
    <n v="1"/>
    <s v="0.3"/>
    <x v="0"/>
    <x v="0"/>
    <m/>
    <x v="0"/>
  </r>
  <r>
    <s v="3DD.003D7E4C5D"/>
    <s v="OtsLGRF23S_01108"/>
    <d v="2023-10-24T00:00:00"/>
    <n v="84"/>
    <s v="WDFW"/>
    <s v="SP"/>
    <m/>
    <n v="79"/>
    <x v="1"/>
    <s v="No CWT"/>
    <s v="N"/>
    <m/>
    <n v="70"/>
    <m/>
    <s v="LFH2304-16"/>
    <m/>
    <s v=""/>
    <m/>
    <n v="1"/>
    <s v="0.3"/>
    <x v="2"/>
    <x v="0"/>
    <m/>
    <x v="1"/>
  </r>
  <r>
    <s v="3DD.003D7E4D51"/>
    <s v="OtsLGRF23S_01110"/>
    <d v="2023-10-31T00:00:00"/>
    <n v="3025"/>
    <s v="WDFW"/>
    <s v="SP"/>
    <m/>
    <n v="85"/>
    <x v="0"/>
    <s v="No CWT"/>
    <s v="N"/>
    <m/>
    <n v="70"/>
    <m/>
    <s v="LFH23121-02"/>
    <m/>
    <s v=""/>
    <m/>
    <n v="1"/>
    <s v="0.3"/>
    <x v="4"/>
    <x v="4"/>
    <m/>
    <x v="0"/>
  </r>
  <r>
    <s v="3DD.003D7E4D5B"/>
    <s v="OtsLGRF23S_01114"/>
    <d v="2023-10-31T00:00:00"/>
    <n v="3168"/>
    <s v="WDFW"/>
    <s v="SP"/>
    <m/>
    <n v="83"/>
    <x v="0"/>
    <s v="No CWT"/>
    <s v="N"/>
    <m/>
    <n v="70"/>
    <m/>
    <s v="LFH23127-10"/>
    <m/>
    <s v=""/>
    <m/>
    <n v="1"/>
    <s v="0.3"/>
    <x v="2"/>
    <x v="4"/>
    <m/>
    <x v="1"/>
  </r>
  <r>
    <s v="3DD.003D7E4D60"/>
    <s v="OtsLGRF23S_01115"/>
    <d v="2023-10-31T00:00:00"/>
    <n v="3143"/>
    <s v="WDFW"/>
    <s v="SP"/>
    <m/>
    <n v="79"/>
    <x v="0"/>
    <s v="No CWT"/>
    <s v="N"/>
    <m/>
    <n v="70"/>
    <m/>
    <s v="LFH23125-19"/>
    <m/>
    <s v=""/>
    <m/>
    <n v="1"/>
    <s v="0.3"/>
    <x v="4"/>
    <x v="0"/>
    <m/>
    <x v="0"/>
  </r>
  <r>
    <s v="3DD.003D7E4D50"/>
    <s v="OtsLGRF23S_01118"/>
    <d v="2023-10-31T00:00:00"/>
    <n v="309"/>
    <s v="WDFW"/>
    <s v="SP"/>
    <m/>
    <n v="89.5"/>
    <x v="1"/>
    <s v="CWT"/>
    <s v="Y"/>
    <m/>
    <n v="70"/>
    <m/>
    <s v="No Scales"/>
    <m/>
    <s v=""/>
    <m/>
    <n v="1"/>
    <s v=""/>
    <x v="16"/>
    <x v="5"/>
    <m/>
    <x v="0"/>
  </r>
  <r>
    <s v="3DD.003D7E4D65"/>
    <s v="OtsLGRF23S_01119"/>
    <d v="2023-10-18T00:00:00"/>
    <n v="24607"/>
    <s v="WDFW"/>
    <s v="DIP"/>
    <m/>
    <n v="86"/>
    <x v="1"/>
    <s v="No CWT"/>
    <s v="Y"/>
    <m/>
    <n v="70"/>
    <m/>
    <s v="LFH2304-04"/>
    <m/>
    <s v=""/>
    <m/>
    <n v="1"/>
    <s v="0.3"/>
    <x v="4"/>
    <x v="4"/>
    <m/>
    <x v="0"/>
  </r>
  <r>
    <s v="3DD.003D7E4D61"/>
    <s v="OtsLGRF23S_01120"/>
    <d v="2023-11-13T00:00:00"/>
    <n v="5104"/>
    <s v="WDFW"/>
    <s v="SP"/>
    <m/>
    <n v="82"/>
    <x v="0"/>
    <s v="No CWT"/>
    <s v="N"/>
    <m/>
    <n v="70"/>
    <m/>
    <s v="LFH23151-13"/>
    <m/>
    <s v=""/>
    <m/>
    <n v="1"/>
    <s v="0.3"/>
    <x v="10"/>
    <x v="0"/>
    <m/>
    <x v="0"/>
  </r>
  <r>
    <s v="3DD.003D7E4D48"/>
    <s v="OtsLGRF23S_01121"/>
    <d v="2023-11-06T00:00:00"/>
    <n v="436"/>
    <s v="WDFW"/>
    <s v="SP"/>
    <m/>
    <n v="73"/>
    <x v="1"/>
    <s v="No CWT"/>
    <s v="N"/>
    <m/>
    <n v="70"/>
    <m/>
    <s v="LFH2320-20"/>
    <m/>
    <s v=""/>
    <m/>
    <n v="1"/>
    <s v="0.2"/>
    <x v="2"/>
    <x v="1"/>
    <m/>
    <x v="1"/>
  </r>
  <r>
    <s v="3DD.003D7E4CA2"/>
    <s v="OtsLGRF23S_01122"/>
    <d v="2023-10-24T00:00:00"/>
    <n v="2083"/>
    <s v="WDFW"/>
    <s v="SP"/>
    <m/>
    <n v="81"/>
    <x v="0"/>
    <s v="No CWT"/>
    <s v="N"/>
    <m/>
    <n v="70"/>
    <m/>
    <s v="LFH23109-04"/>
    <m/>
    <s v=""/>
    <m/>
    <n v="1"/>
    <s v=""/>
    <x v="0"/>
    <x v="0"/>
    <m/>
    <x v="0"/>
  </r>
  <r>
    <s v="3DD.003D7E4CEF"/>
    <s v="OtsLGRF23S_01123"/>
    <d v="2023-11-06T00:00:00"/>
    <n v="513"/>
    <s v="WDFW"/>
    <s v="SP"/>
    <m/>
    <n v="70"/>
    <x v="1"/>
    <s v="No CWT"/>
    <s v="N"/>
    <m/>
    <n v="70"/>
    <m/>
    <s v="LFH2323-01"/>
    <m/>
    <s v=""/>
    <m/>
    <n v="1"/>
    <s v="0.3"/>
    <x v="2"/>
    <x v="3"/>
    <m/>
    <x v="1"/>
  </r>
  <r>
    <s v="3DD.003D7E4CB8"/>
    <s v="OtsLGRF23S_01124"/>
    <d v="2023-10-31T00:00:00"/>
    <n v="375"/>
    <s v="WDFW"/>
    <s v="SP"/>
    <m/>
    <n v="75"/>
    <x v="1"/>
    <s v="No CWT"/>
    <s v="N"/>
    <m/>
    <n v="70"/>
    <m/>
    <s v="LFH2316-18"/>
    <m/>
    <s v=""/>
    <m/>
    <n v="1"/>
    <s v="0.3"/>
    <x v="2"/>
    <x v="1"/>
    <m/>
    <x v="1"/>
  </r>
  <r>
    <s v="3DD.003D7E4CE6"/>
    <s v="OtsLGRF23S_01125"/>
    <d v="2023-10-31T00:00:00"/>
    <n v="295"/>
    <s v="WDFW"/>
    <s v="SP"/>
    <m/>
    <n v="80"/>
    <x v="1"/>
    <s v="No CWT"/>
    <s v="N"/>
    <m/>
    <n v="70"/>
    <m/>
    <s v="LFH2313-04"/>
    <m/>
    <s v=""/>
    <m/>
    <n v="1"/>
    <s v="0.3"/>
    <x v="1"/>
    <x v="0"/>
    <m/>
    <x v="0"/>
  </r>
  <r>
    <s v="3DD.003D7E4CF8"/>
    <s v="OtsLGRF23S_01127"/>
    <d v="2023-09-20T00:00:00"/>
    <n v="24547"/>
    <s v="WDFW"/>
    <s v="DIP"/>
    <m/>
    <n v="80"/>
    <x v="0"/>
    <s v="No CWT"/>
    <s v="N"/>
    <m/>
    <n v="70"/>
    <m/>
    <s v="LFH2333-15"/>
    <m/>
    <s v=""/>
    <m/>
    <n v="1"/>
    <s v="0.3"/>
    <x v="5"/>
    <x v="0"/>
    <m/>
    <x v="0"/>
  </r>
  <r>
    <s v="3DD.003D7E4DC8"/>
    <s v="OtsLGRF23S_01128"/>
    <d v="2023-10-17T00:00:00"/>
    <n v="38"/>
    <s v="WDFW"/>
    <s v="SP"/>
    <m/>
    <n v="73"/>
    <x v="1"/>
    <s v="No CWT"/>
    <s v="N"/>
    <m/>
    <n v="70"/>
    <m/>
    <s v="LFH2302-09"/>
    <m/>
    <s v=""/>
    <m/>
    <n v="1"/>
    <s v="0.3"/>
    <x v="4"/>
    <x v="1"/>
    <m/>
    <x v="0"/>
  </r>
  <r>
    <s v="3DD.003D7E4DA4"/>
    <s v="OtsLGRF23S_01129"/>
    <d v="2023-10-31T00:00:00"/>
    <n v="314"/>
    <s v="WDFW"/>
    <s v="SP"/>
    <m/>
    <n v="87"/>
    <x v="1"/>
    <s v="No CWT"/>
    <s v="N"/>
    <m/>
    <n v="70"/>
    <m/>
    <s v="LFH2313-16"/>
    <m/>
    <s v=""/>
    <m/>
    <n v="1"/>
    <s v="0.3"/>
    <x v="2"/>
    <x v="4"/>
    <m/>
    <x v="1"/>
  </r>
  <r>
    <s v="3DD.003D7E4DD4"/>
    <s v="OtsLGRF23S_01130"/>
    <d v="2023-10-17T00:00:00"/>
    <n v="50"/>
    <s v="WDFW"/>
    <s v="SP"/>
    <m/>
    <n v="80"/>
    <x v="1"/>
    <s v="CWT"/>
    <s v="Y"/>
    <m/>
    <n v="70"/>
    <m/>
    <s v="No Scales"/>
    <m/>
    <s v=""/>
    <m/>
    <n v="1"/>
    <s v=""/>
    <x v="4"/>
    <x v="0"/>
    <m/>
    <x v="0"/>
  </r>
  <r>
    <s v="3DD.003D7E4CC3"/>
    <s v="OtsLGRF23S_01133"/>
    <d v="2023-11-13T00:00:00"/>
    <n v="5023"/>
    <s v="WDFW"/>
    <s v="SP"/>
    <m/>
    <n v="76"/>
    <x v="0"/>
    <s v="No CWT"/>
    <s v="N"/>
    <m/>
    <n v="70"/>
    <m/>
    <s v="LFH23147-15"/>
    <m/>
    <s v=""/>
    <m/>
    <n v="1"/>
    <s v="0.3"/>
    <x v="2"/>
    <x v="1"/>
    <m/>
    <x v="1"/>
  </r>
  <r>
    <s v="3DD.003D7E4CF3"/>
    <s v="OtsLGRF23S_01134"/>
    <d v="2023-10-31T00:00:00"/>
    <n v="279"/>
    <s v="WDFW"/>
    <s v="SP"/>
    <m/>
    <n v="93"/>
    <x v="1"/>
    <s v="No CWT"/>
    <s v="N"/>
    <m/>
    <n v="70"/>
    <m/>
    <s v="LFH2312-13"/>
    <m/>
    <s v=""/>
    <m/>
    <n v="1"/>
    <s v="0.3"/>
    <x v="2"/>
    <x v="2"/>
    <m/>
    <x v="1"/>
  </r>
  <r>
    <s v="3DD.003D7E4CAB"/>
    <s v="OtsLGRF23S_01137"/>
    <d v="2023-10-16T00:00:00"/>
    <n v="24605"/>
    <s v="WDFW"/>
    <s v="DIP"/>
    <m/>
    <n v="82"/>
    <x v="0"/>
    <s v="No CWT"/>
    <s v="N"/>
    <m/>
    <n v="70"/>
    <m/>
    <s v="LFH2334-02"/>
    <m/>
    <s v=""/>
    <m/>
    <n v="1"/>
    <s v="0.4"/>
    <x v="4"/>
    <x v="0"/>
    <m/>
    <x v="2"/>
  </r>
  <r>
    <s v="3DD.003D7E4CDC"/>
    <s v="OtsLGRF23S_01138"/>
    <d v="2023-10-31T00:00:00"/>
    <n v="3165"/>
    <s v="WDFW"/>
    <s v="SP"/>
    <m/>
    <n v="82"/>
    <x v="0"/>
    <s v="No CWT"/>
    <s v="N"/>
    <m/>
    <n v="70"/>
    <m/>
    <s v="LFH23127-08"/>
    <m/>
    <s v=""/>
    <m/>
    <n v="1"/>
    <s v="0.3"/>
    <x v="2"/>
    <x v="0"/>
    <m/>
    <x v="1"/>
  </r>
  <r>
    <s v="3DD.003D7E4C7D"/>
    <s v="OtsLGRF23S_01143"/>
    <d v="2023-10-31T00:00:00"/>
    <n v="346"/>
    <s v="WDFW"/>
    <s v="SP"/>
    <m/>
    <n v="89"/>
    <x v="1"/>
    <s v="No CWT"/>
    <s v="N"/>
    <m/>
    <n v="70"/>
    <m/>
    <s v="LFH2315-12"/>
    <m/>
    <s v=""/>
    <m/>
    <n v="1"/>
    <s v="0.4"/>
    <x v="17"/>
    <x v="5"/>
    <m/>
    <x v="2"/>
  </r>
  <r>
    <s v="3DD.003D7E4D7D"/>
    <s v="OtsLGRF23S_01144"/>
    <d v="2023-10-17T00:00:00"/>
    <n v="45"/>
    <s v="WDFW"/>
    <s v="SP"/>
    <m/>
    <n v="75"/>
    <x v="1"/>
    <s v="No CWT"/>
    <s v="N"/>
    <m/>
    <n v="70"/>
    <m/>
    <s v="LFH2302-15"/>
    <m/>
    <s v=""/>
    <m/>
    <n v="1"/>
    <s v="0.3"/>
    <x v="1"/>
    <x v="1"/>
    <m/>
    <x v="0"/>
  </r>
  <r>
    <s v="3DD.003D7E4C6D"/>
    <s v="OtsLGRF23S_01145"/>
    <d v="2023-10-17T00:00:00"/>
    <n v="1013"/>
    <s v="WDFW"/>
    <s v="SP"/>
    <m/>
    <n v="79"/>
    <x v="0"/>
    <s v="No CWT"/>
    <s v="N"/>
    <m/>
    <n v="70"/>
    <m/>
    <s v="LFH23100-12"/>
    <m/>
    <s v=""/>
    <m/>
    <n v="1"/>
    <s v=""/>
    <x v="1"/>
    <x v="0"/>
    <m/>
    <x v="0"/>
  </r>
  <r>
    <s v="3DD.003D7E4CBE"/>
    <s v="OtsLGRF23S_01146"/>
    <d v="2023-10-24T00:00:00"/>
    <n v="75"/>
    <s v="WDFW"/>
    <s v="SP"/>
    <m/>
    <n v="83"/>
    <x v="1"/>
    <s v="No CWT"/>
    <s v="N"/>
    <m/>
    <n v="70"/>
    <m/>
    <s v="LFH2304-06"/>
    <m/>
    <s v=""/>
    <m/>
    <n v="1"/>
    <s v="0.3"/>
    <x v="5"/>
    <x v="4"/>
    <m/>
    <x v="0"/>
  </r>
  <r>
    <s v="3DD.003D7E4CBD"/>
    <s v="OtsLGRF23S_01147"/>
    <d v="2023-10-17T00:00:00"/>
    <n v="1002"/>
    <s v="WDFW"/>
    <s v="SP"/>
    <m/>
    <n v="83"/>
    <x v="0"/>
    <s v="No CWT"/>
    <s v="N"/>
    <m/>
    <n v="70"/>
    <m/>
    <s v="LFH23100-02"/>
    <m/>
    <s v=""/>
    <m/>
    <n v="1"/>
    <s v="0.3"/>
    <x v="4"/>
    <x v="4"/>
    <m/>
    <x v="0"/>
  </r>
  <r>
    <s v="3DD.003D7E4CB1"/>
    <s v="OtsLGRF23S_01148"/>
    <d v="2023-10-17T00:00:00"/>
    <n v="1061"/>
    <s v="WDFW"/>
    <s v="SP"/>
    <m/>
    <n v="81"/>
    <x v="0"/>
    <s v="No CWT"/>
    <s v="N"/>
    <m/>
    <n v="70"/>
    <m/>
    <s v="LFH23102-07"/>
    <m/>
    <s v=""/>
    <m/>
    <n v="1"/>
    <s v="0.3"/>
    <x v="2"/>
    <x v="0"/>
    <m/>
    <x v="1"/>
  </r>
  <r>
    <s v="3DD.003D7E4CCE"/>
    <s v="OtsLGRF23S_01149"/>
    <d v="2023-10-17T00:00:00"/>
    <n v="4"/>
    <s v="WDFW"/>
    <s v="SP"/>
    <m/>
    <n v="83"/>
    <x v="1"/>
    <s v="No CWT"/>
    <s v="N"/>
    <m/>
    <n v="70"/>
    <m/>
    <s v="LFH2301-02"/>
    <m/>
    <s v=""/>
    <m/>
    <n v="1"/>
    <s v="0.3"/>
    <x v="6"/>
    <x v="4"/>
    <m/>
    <x v="0"/>
  </r>
  <r>
    <s v="3DD.003D7E4CF7"/>
    <s v="OtsLGRF23S_01152"/>
    <d v="2023-11-13T00:00:00"/>
    <n v="624"/>
    <s v="WDFW"/>
    <s v="SP"/>
    <m/>
    <n v="75"/>
    <x v="1"/>
    <s v="No CWT"/>
    <s v="N"/>
    <m/>
    <n v="70"/>
    <m/>
    <s v="LFH2327-19"/>
    <m/>
    <s v=""/>
    <m/>
    <n v="1"/>
    <s v="0.3"/>
    <x v="2"/>
    <x v="1"/>
    <m/>
    <x v="1"/>
  </r>
  <r>
    <s v="3DD.003D7E4CC0"/>
    <s v="OtsLGRF23S_01153"/>
    <d v="2023-10-31T00:00:00"/>
    <n v="3101"/>
    <s v="WDFW"/>
    <s v="SP"/>
    <m/>
    <n v="85"/>
    <x v="0"/>
    <s v="CWT"/>
    <s v="Y"/>
    <m/>
    <n v="70"/>
    <m/>
    <s v="No Scales"/>
    <m/>
    <s v=""/>
    <m/>
    <n v="1"/>
    <s v=""/>
    <x v="5"/>
    <x v="4"/>
    <m/>
    <x v="0"/>
  </r>
  <r>
    <s v="3DD.003D7E4CD1"/>
    <s v="OtsLGRF23S_01154"/>
    <d v="2023-10-31T00:00:00"/>
    <n v="3028"/>
    <s v="WDFW"/>
    <s v="SP"/>
    <m/>
    <n v="78"/>
    <x v="0"/>
    <s v="No CWT"/>
    <s v="N"/>
    <m/>
    <n v="70"/>
    <m/>
    <s v="LFH23121-05"/>
    <m/>
    <s v=""/>
    <m/>
    <n v="1"/>
    <s v=""/>
    <x v="18"/>
    <x v="0"/>
    <m/>
    <x v="1"/>
  </r>
  <r>
    <s v="3DD.003D7E4C5E"/>
    <s v="OtsLGRF23S_01156"/>
    <d v="2023-10-24T00:00:00"/>
    <n v="2122"/>
    <s v="WDFW"/>
    <s v="SP"/>
    <m/>
    <n v="85"/>
    <x v="0"/>
    <s v="CWT"/>
    <s v="Y"/>
    <m/>
    <n v="70"/>
    <m/>
    <s v="No Scales"/>
    <m/>
    <s v=""/>
    <m/>
    <n v="1"/>
    <s v=""/>
    <x v="4"/>
    <x v="4"/>
    <m/>
    <x v="0"/>
  </r>
  <r>
    <s v="3DD.003D7E4C47"/>
    <s v="OtsLGRF23S_01157"/>
    <d v="2023-10-17T00:00:00"/>
    <n v="1049"/>
    <s v="WDFW"/>
    <s v="SP"/>
    <m/>
    <n v="77"/>
    <x v="0"/>
    <s v="No CWT"/>
    <s v="N"/>
    <m/>
    <n v="70"/>
    <m/>
    <s v="LFH23102-01"/>
    <m/>
    <s v=""/>
    <m/>
    <n v="1"/>
    <s v="0.3"/>
    <x v="2"/>
    <x v="1"/>
    <m/>
    <x v="1"/>
  </r>
  <r>
    <s v="3DD.003D7E4CA7"/>
    <s v="OtsLGRF23S_01163"/>
    <d v="2023-10-31T00:00:00"/>
    <n v="248"/>
    <s v="WDFW"/>
    <s v="SP"/>
    <m/>
    <n v="76.5"/>
    <x v="1"/>
    <s v="No CWT"/>
    <s v="N"/>
    <m/>
    <n v="70"/>
    <m/>
    <s v="LFH2311-09"/>
    <m/>
    <s v=""/>
    <m/>
    <n v="1"/>
    <s v="0.3"/>
    <x v="18"/>
    <x v="1"/>
    <m/>
    <x v="1"/>
  </r>
  <r>
    <s v="3DD.003D7E4CEA"/>
    <s v="OtsLGRF23S_01165"/>
    <d v="2023-10-31T00:00:00"/>
    <n v="3205"/>
    <s v="WDFW"/>
    <s v="SP"/>
    <m/>
    <n v="78"/>
    <x v="0"/>
    <s v="No CWT"/>
    <s v="N"/>
    <m/>
    <n v="70"/>
    <m/>
    <s v="LFH23129-01"/>
    <m/>
    <s v=""/>
    <m/>
    <n v="1"/>
    <s v=""/>
    <x v="1"/>
    <x v="0"/>
    <m/>
    <x v="0"/>
  </r>
  <r>
    <s v="3DD.003D7E4CCF"/>
    <s v="OtsLGRF23S_01166"/>
    <d v="2023-10-24T00:00:00"/>
    <n v="125"/>
    <s v="WDFW"/>
    <s v="SP"/>
    <m/>
    <n v="94"/>
    <x v="1"/>
    <s v="No CWT"/>
    <s v="N"/>
    <m/>
    <n v="70"/>
    <m/>
    <s v="LFH2306-09"/>
    <m/>
    <s v=""/>
    <m/>
    <n v="1"/>
    <s v=""/>
    <x v="1"/>
    <x v="2"/>
    <m/>
    <x v="0"/>
  </r>
  <r>
    <s v="3DD.003D7E4C56"/>
    <s v="OtsLGRF23S_01167"/>
    <d v="2023-10-17T00:00:00"/>
    <n v="1032"/>
    <s v="WDFW"/>
    <s v="SP"/>
    <m/>
    <n v="86"/>
    <x v="0"/>
    <s v="No CWT"/>
    <s v="N"/>
    <m/>
    <n v="70"/>
    <m/>
    <s v="LFH23101-07"/>
    <m/>
    <s v=""/>
    <m/>
    <n v="1"/>
    <s v="0.3"/>
    <x v="6"/>
    <x v="4"/>
    <m/>
    <x v="0"/>
  </r>
  <r>
    <s v="3DD.003D7E4C63"/>
    <s v="OtsLGRF23S_01168"/>
    <d v="2023-10-24T00:00:00"/>
    <n v="127"/>
    <s v="WDFW"/>
    <s v="SP"/>
    <m/>
    <n v="85"/>
    <x v="1"/>
    <s v="No CWT"/>
    <s v="N"/>
    <m/>
    <n v="70"/>
    <m/>
    <s v="LFH2306-10"/>
    <m/>
    <s v=""/>
    <m/>
    <n v="1"/>
    <s v="0.3"/>
    <x v="5"/>
    <x v="4"/>
    <m/>
    <x v="0"/>
  </r>
  <r>
    <s v="3DD.003D7E4C4B"/>
    <s v="OtsLGRF23S_01169"/>
    <d v="2023-10-24T00:00:00"/>
    <n v="135"/>
    <s v="WDFW"/>
    <s v="SP"/>
    <m/>
    <n v="89"/>
    <x v="1"/>
    <s v="No CWT"/>
    <s v="N"/>
    <m/>
    <n v="70"/>
    <m/>
    <s v="LFH2306-19"/>
    <m/>
    <s v=""/>
    <m/>
    <n v="1"/>
    <s v="0.3"/>
    <x v="5"/>
    <x v="5"/>
    <m/>
    <x v="0"/>
  </r>
  <r>
    <s v="3DD.003D7E4C51"/>
    <s v="OtsLGRF23S_01170"/>
    <d v="2023-10-17T00:00:00"/>
    <n v="1007"/>
    <s v="WDFW"/>
    <s v="SP"/>
    <m/>
    <n v="82"/>
    <x v="0"/>
    <s v="No CWT"/>
    <s v="N"/>
    <m/>
    <n v="70"/>
    <m/>
    <s v="LFH23100-16"/>
    <m/>
    <s v=""/>
    <m/>
    <n v="1"/>
    <s v="0.3"/>
    <x v="6"/>
    <x v="0"/>
    <m/>
    <x v="0"/>
  </r>
  <r>
    <s v="3DD.003D7E4C77"/>
    <s v="OtsLGRF23S_01177"/>
    <d v="2023-10-31T00:00:00"/>
    <n v="304"/>
    <s v="WDFW"/>
    <s v="SP"/>
    <m/>
    <n v="82"/>
    <x v="1"/>
    <s v="No CWT"/>
    <s v="N"/>
    <m/>
    <n v="70"/>
    <m/>
    <s v="LFH2313-11"/>
    <m/>
    <s v=""/>
    <m/>
    <n v="1"/>
    <s v="0.3"/>
    <x v="5"/>
    <x v="0"/>
    <m/>
    <x v="0"/>
  </r>
  <r>
    <s v="3DD.003D7E4C99"/>
    <s v="OtsLGRF23S_01178"/>
    <d v="2023-09-20T00:00:00"/>
    <n v="24548"/>
    <s v="WDFW"/>
    <s v="DIP"/>
    <m/>
    <n v="79"/>
    <x v="0"/>
    <s v="No CWT"/>
    <s v="N"/>
    <m/>
    <n v="70"/>
    <m/>
    <s v="LFH2333-16"/>
    <m/>
    <s v=""/>
    <m/>
    <n v="1"/>
    <s v="0.3"/>
    <x v="4"/>
    <x v="0"/>
    <m/>
    <x v="0"/>
  </r>
  <r>
    <s v="3DD.003D7E4C5F"/>
    <s v="OtsLGRF23S_01179"/>
    <d v="2023-10-31T00:00:00"/>
    <n v="3156"/>
    <s v="WDFW"/>
    <s v="SP"/>
    <m/>
    <n v="78"/>
    <x v="0"/>
    <s v="No CWT"/>
    <s v="N"/>
    <m/>
    <n v="70"/>
    <m/>
    <s v="LFH23126-20"/>
    <m/>
    <s v=""/>
    <m/>
    <n v="1"/>
    <s v=""/>
    <x v="4"/>
    <x v="0"/>
    <m/>
    <x v="0"/>
  </r>
  <r>
    <s v="3DD.003D7E4C93"/>
    <s v="OtsLGRF23S_01186"/>
    <d v="2023-09-18T00:00:00"/>
    <n v="24539"/>
    <s v="WDFW"/>
    <s v="DIP"/>
    <m/>
    <n v="84"/>
    <x v="0"/>
    <s v="No CWT"/>
    <s v="N"/>
    <m/>
    <n v="70"/>
    <m/>
    <s v="LFH2333-10"/>
    <m/>
    <s v=""/>
    <m/>
    <n v="1"/>
    <s v="0.3"/>
    <x v="4"/>
    <x v="4"/>
    <m/>
    <x v="0"/>
  </r>
  <r>
    <s v="3DD.003D7E4C7B"/>
    <s v="OtsLGRF23S_01187"/>
    <d v="2023-10-17T00:00:00"/>
    <n v="1060"/>
    <s v="WDFW"/>
    <s v="SP"/>
    <m/>
    <n v="75.5"/>
    <x v="0"/>
    <s v="No CWT"/>
    <s v="N"/>
    <m/>
    <n v="70"/>
    <m/>
    <s v="LFH23102-08"/>
    <m/>
    <s v=""/>
    <m/>
    <n v="1"/>
    <s v=""/>
    <x v="2"/>
    <x v="1"/>
    <m/>
    <x v="1"/>
  </r>
  <r>
    <s v="3DD.003D7E4C4E"/>
    <s v="OtsLGRF23S_01188"/>
    <d v="2023-10-31T00:00:00"/>
    <n v="3150"/>
    <s v="WDFW"/>
    <s v="SP"/>
    <m/>
    <n v="75"/>
    <x v="0"/>
    <s v="No CWT"/>
    <s v="N"/>
    <m/>
    <n v="70"/>
    <m/>
    <s v="LFH23126-06"/>
    <m/>
    <s v=""/>
    <m/>
    <n v="1"/>
    <s v="0.2"/>
    <x v="6"/>
    <x v="1"/>
    <m/>
    <x v="3"/>
  </r>
  <r>
    <s v="3DD.003D7E4C60"/>
    <s v="OtsLGRF23S_01189"/>
    <d v="2023-10-24T00:00:00"/>
    <n v="134"/>
    <s v="WDFW"/>
    <s v="SP"/>
    <m/>
    <n v="88"/>
    <x v="1"/>
    <s v="No CWT"/>
    <s v="N"/>
    <m/>
    <n v="70"/>
    <m/>
    <s v="LFH2306-16"/>
    <m/>
    <s v=""/>
    <m/>
    <n v="1"/>
    <s v="0.3"/>
    <x v="4"/>
    <x v="5"/>
    <m/>
    <x v="0"/>
  </r>
  <r>
    <s v="3DD.003D7E4C84"/>
    <s v="OtsLGRF23S_01190"/>
    <d v="2023-10-17T00:00:00"/>
    <n v="1056"/>
    <s v="WDFW"/>
    <s v="SP"/>
    <m/>
    <n v="76"/>
    <x v="0"/>
    <s v="No CWT"/>
    <s v="N"/>
    <m/>
    <n v="70"/>
    <m/>
    <s v="LFH23102-04"/>
    <m/>
    <s v=""/>
    <m/>
    <n v="1"/>
    <s v="0.3"/>
    <x v="0"/>
    <x v="1"/>
    <m/>
    <x v="0"/>
  </r>
  <r>
    <s v="3DD.003D7E4C6F"/>
    <s v="OtsLGRF23S_01192"/>
    <d v="2023-10-24T00:00:00"/>
    <n v="105"/>
    <s v="WDFW"/>
    <s v="SP"/>
    <m/>
    <n v="76"/>
    <x v="1"/>
    <s v="No CWT"/>
    <s v="N"/>
    <m/>
    <n v="70"/>
    <m/>
    <s v="LFH2305-15"/>
    <m/>
    <s v=""/>
    <m/>
    <n v="1"/>
    <s v="0.3"/>
    <x v="11"/>
    <x v="1"/>
    <m/>
    <x v="0"/>
  </r>
  <r>
    <s v="3DD.003D7E4C9B"/>
    <s v="OtsLGRF23S_01193"/>
    <d v="2023-10-24T00:00:00"/>
    <n v="99"/>
    <s v="WDFW"/>
    <s v="SP"/>
    <m/>
    <n v="87"/>
    <x v="1"/>
    <s v="CWT"/>
    <s v="Y"/>
    <m/>
    <n v="70"/>
    <m/>
    <s v="No Scales"/>
    <m/>
    <s v=""/>
    <m/>
    <n v="1"/>
    <s v=""/>
    <x v="4"/>
    <x v="4"/>
    <m/>
    <x v="0"/>
  </r>
  <r>
    <s v="3DD.003D7E4C91"/>
    <s v="OtsLGRF23S_01195"/>
    <d v="2023-10-24T00:00:00"/>
    <n v="2094"/>
    <s v="WDFW"/>
    <s v="SP"/>
    <m/>
    <n v="74.5"/>
    <x v="0"/>
    <s v="No CWT"/>
    <s v="N"/>
    <m/>
    <n v="70"/>
    <m/>
    <s v="LFH23109-16"/>
    <m/>
    <s v=""/>
    <m/>
    <n v="1"/>
    <s v="0.3"/>
    <x v="6"/>
    <x v="1"/>
    <m/>
    <x v="0"/>
  </r>
  <r>
    <s v="3DD.003D7E4C97"/>
    <s v="OtsLGRF23S_01196"/>
    <d v="2023-10-24T00:00:00"/>
    <n v="2112"/>
    <s v="WDFW"/>
    <s v="SP"/>
    <m/>
    <n v="74"/>
    <x v="0"/>
    <s v="No CWT"/>
    <s v="N"/>
    <m/>
    <n v="70"/>
    <m/>
    <s v="LFH23109-20"/>
    <m/>
    <s v=""/>
    <m/>
    <n v="1"/>
    <s v=""/>
    <x v="11"/>
    <x v="1"/>
    <m/>
    <x v="0"/>
  </r>
  <r>
    <s v="3DD.003D7E4C4A"/>
    <s v="OtsLGRF23S_01198"/>
    <d v="2023-10-31T00:00:00"/>
    <n v="3146"/>
    <s v="WDFW"/>
    <s v="SP"/>
    <m/>
    <n v="75"/>
    <x v="0"/>
    <s v="No CWT"/>
    <s v="N"/>
    <m/>
    <n v="70"/>
    <m/>
    <s v="LFH23126-09"/>
    <m/>
    <s v=""/>
    <m/>
    <n v="1"/>
    <s v="0.3"/>
    <x v="6"/>
    <x v="1"/>
    <m/>
    <x v="0"/>
  </r>
  <r>
    <s v="3DD.003D7E4C72"/>
    <s v="OtsLGRF23S_01202"/>
    <d v="2023-10-31T00:00:00"/>
    <n v="243"/>
    <s v="WDFW"/>
    <s v="SP"/>
    <m/>
    <n v="72"/>
    <x v="1"/>
    <s v="No CWT"/>
    <s v="N"/>
    <m/>
    <n v="70"/>
    <m/>
    <s v="LFH2311-01"/>
    <m/>
    <s v=""/>
    <m/>
    <n v="1"/>
    <s v="0.3"/>
    <x v="2"/>
    <x v="3"/>
    <m/>
    <x v="1"/>
  </r>
  <r>
    <s v="3DD.003D7E4CCB"/>
    <s v="OtsLGRF23S_01205"/>
    <d v="2023-10-17T00:00:00"/>
    <n v="1008"/>
    <s v="WDFW"/>
    <s v="SP"/>
    <m/>
    <n v="85"/>
    <x v="0"/>
    <s v="CWT"/>
    <s v="Y"/>
    <m/>
    <n v="70"/>
    <m/>
    <s v="No Scales"/>
    <m/>
    <s v=""/>
    <m/>
    <n v="1"/>
    <s v=""/>
    <x v="6"/>
    <x v="4"/>
    <m/>
    <x v="0"/>
  </r>
  <r>
    <s v="3DD.003D7E4CB7"/>
    <s v="OtsLGRF23S_01206"/>
    <d v="2023-11-13T00:00:00"/>
    <n v="630"/>
    <s v="WDFW"/>
    <s v="SP"/>
    <m/>
    <n v="95"/>
    <x v="1"/>
    <s v="CWT"/>
    <s v="Y"/>
    <m/>
    <n v="70"/>
    <m/>
    <s v="No Scales"/>
    <m/>
    <s v=""/>
    <m/>
    <n v="1"/>
    <s v=""/>
    <x v="11"/>
    <x v="2"/>
    <m/>
    <x v="2"/>
  </r>
  <r>
    <s v="3DD.003D7E4CC4"/>
    <s v="OtsLGRF23S_01207"/>
    <d v="2023-10-31T00:00:00"/>
    <n v="3099"/>
    <s v="WDFW"/>
    <s v="SP"/>
    <m/>
    <n v="80"/>
    <x v="0"/>
    <s v="No CWT"/>
    <s v="N"/>
    <m/>
    <n v="70"/>
    <m/>
    <s v="LFH23125-08"/>
    <m/>
    <s v=""/>
    <m/>
    <n v="1"/>
    <s v="0.3"/>
    <x v="10"/>
    <x v="0"/>
    <m/>
    <x v="0"/>
  </r>
  <r>
    <s v="3DD.003D7E4CE2"/>
    <s v="OtsLGRF23S_01209"/>
    <d v="2023-10-24T00:00:00"/>
    <n v="136"/>
    <s v="WDFW"/>
    <s v="KO"/>
    <m/>
    <n v="84"/>
    <x v="1"/>
    <s v="CWT"/>
    <s v="Y"/>
    <m/>
    <n v="70"/>
    <m/>
    <s v="No Scales"/>
    <m/>
    <s v=""/>
    <m/>
    <n v="1"/>
    <s v=""/>
    <x v="6"/>
    <x v="4"/>
    <m/>
    <x v="0"/>
  </r>
  <r>
    <s v="3DD.003D7E4CD2"/>
    <s v="OtsLGRF23S_01210"/>
    <d v="2023-10-24T00:00:00"/>
    <n v="2113"/>
    <s v="WDFW"/>
    <s v="SP"/>
    <m/>
    <n v="76"/>
    <x v="0"/>
    <s v="No CWT"/>
    <s v="N"/>
    <m/>
    <n v="70"/>
    <m/>
    <s v="LFH23111-05"/>
    <m/>
    <s v=""/>
    <m/>
    <n v="1"/>
    <s v="0.3"/>
    <x v="1"/>
    <x v="1"/>
    <m/>
    <x v="0"/>
  </r>
  <r>
    <s v="3DD.003D7E4CE0"/>
    <s v="OtsLGRF23S_01212"/>
    <d v="2023-10-24T00:00:00"/>
    <n v="124"/>
    <s v="WDFW"/>
    <s v="SP"/>
    <m/>
    <n v="82"/>
    <x v="1"/>
    <s v="No CWT"/>
    <s v="N"/>
    <m/>
    <n v="70"/>
    <m/>
    <s v="LFH2306-08"/>
    <m/>
    <s v=""/>
    <m/>
    <n v="1"/>
    <s v="0.3"/>
    <x v="18"/>
    <x v="0"/>
    <m/>
    <x v="1"/>
  </r>
  <r>
    <s v="3DD.003D7E4CC9"/>
    <s v="OtsLGRF23S_01213"/>
    <d v="2023-10-31T00:00:00"/>
    <n v="3178"/>
    <s v="WDFW"/>
    <s v="SP"/>
    <m/>
    <n v="77"/>
    <x v="0"/>
    <s v="No CWT"/>
    <s v="N"/>
    <m/>
    <n v="70"/>
    <m/>
    <s v="LFH23127-11"/>
    <m/>
    <s v=""/>
    <m/>
    <n v="1"/>
    <s v=""/>
    <x v="0"/>
    <x v="1"/>
    <m/>
    <x v="0"/>
  </r>
  <r>
    <s v="3DD.003D7E4CE1"/>
    <s v="OtsLGRF23S_01217"/>
    <d v="2023-10-24T00:00:00"/>
    <n v="2104"/>
    <s v="WDFW"/>
    <s v="SP"/>
    <m/>
    <n v="75"/>
    <x v="0"/>
    <s v="No CWT"/>
    <s v="N"/>
    <m/>
    <n v="70"/>
    <m/>
    <s v="LFH23109-13"/>
    <m/>
    <s v=""/>
    <m/>
    <n v="1"/>
    <s v="0.3"/>
    <x v="0"/>
    <x v="1"/>
    <m/>
    <x v="0"/>
  </r>
  <r>
    <s v="3DD.003D7E4CF2"/>
    <s v="OtsLGRF23S_01219"/>
    <d v="2023-10-31T00:00:00"/>
    <n v="24956"/>
    <s v="WDFW"/>
    <s v="DIP"/>
    <m/>
    <n v="84"/>
    <x v="1"/>
    <s v="No CWT"/>
    <s v="N"/>
    <m/>
    <n v="70"/>
    <m/>
    <s v="LFH2314-17"/>
    <m/>
    <s v=""/>
    <m/>
    <n v="1"/>
    <s v="0.3"/>
    <x v="6"/>
    <x v="4"/>
    <m/>
    <x v="0"/>
  </r>
  <r>
    <s v="3DD.003D7E4CB6"/>
    <s v="OtsLGRF23S_01220"/>
    <d v="2023-10-31T00:00:00"/>
    <n v="340"/>
    <s v="WDFW"/>
    <s v="SP"/>
    <m/>
    <n v="88"/>
    <x v="1"/>
    <s v="No CWT"/>
    <s v="N"/>
    <m/>
    <n v="70"/>
    <m/>
    <s v="LFH2315-06"/>
    <m/>
    <s v=""/>
    <m/>
    <n v="1"/>
    <s v="0.3"/>
    <x v="4"/>
    <x v="5"/>
    <m/>
    <x v="0"/>
  </r>
  <r>
    <s v="3DD.003D7E4D72"/>
    <s v="OtsLGRF23S_01222"/>
    <d v="2023-11-13T00:00:00"/>
    <n v="5131"/>
    <s v="WDFW"/>
    <s v="SP"/>
    <m/>
    <n v="84"/>
    <x v="0"/>
    <s v="No CWT"/>
    <s v="N"/>
    <m/>
    <n v="70"/>
    <m/>
    <s v="LFH23152-02"/>
    <m/>
    <s v="RR"/>
    <m/>
    <n v="1"/>
    <s v="1.2"/>
    <x v="10"/>
    <x v="4"/>
    <m/>
    <x v="0"/>
  </r>
  <r>
    <s v="3DD.003D7E4DC4"/>
    <s v="OtsLGRF23S_01231"/>
    <d v="2023-10-31T00:00:00"/>
    <n v="317"/>
    <s v="WDFW"/>
    <s v="SP"/>
    <m/>
    <n v="80"/>
    <x v="1"/>
    <s v="No CWT"/>
    <s v="N"/>
    <m/>
    <n v="70"/>
    <m/>
    <s v="LFH2313-15"/>
    <m/>
    <s v=""/>
    <m/>
    <n v="1"/>
    <s v="0.3"/>
    <x v="4"/>
    <x v="0"/>
    <m/>
    <x v="0"/>
  </r>
  <r>
    <s v="3DD.003D7E4D97"/>
    <s v="OtsLGRF23S_01232"/>
    <d v="2023-10-24T00:00:00"/>
    <n v="2046"/>
    <s v="WDFW"/>
    <s v="SP"/>
    <m/>
    <n v="84"/>
    <x v="0"/>
    <s v="No CWT"/>
    <s v="N"/>
    <m/>
    <n v="70"/>
    <m/>
    <s v="LFH23107-18"/>
    <m/>
    <s v=""/>
    <m/>
    <n v="1"/>
    <s v="0.3"/>
    <x v="2"/>
    <x v="4"/>
    <m/>
    <x v="1"/>
  </r>
  <r>
    <s v="3DD.003D7E4DB3"/>
    <s v="OtsLGRF23S_01233"/>
    <d v="2023-10-17T00:00:00"/>
    <n v="1072"/>
    <s v="WDFW"/>
    <s v="SP"/>
    <m/>
    <n v="83"/>
    <x v="0"/>
    <s v="No CWT"/>
    <s v="N"/>
    <m/>
    <n v="70"/>
    <m/>
    <s v="LFH23102-16"/>
    <m/>
    <s v=""/>
    <m/>
    <n v="1"/>
    <s v="0.3"/>
    <x v="5"/>
    <x v="4"/>
    <m/>
    <x v="0"/>
  </r>
  <r>
    <s v="3DD.003D7E4D79"/>
    <s v="OtsLGRF23S_01235"/>
    <d v="2023-10-31T00:00:00"/>
    <n v="357"/>
    <s v="WDFW"/>
    <s v="SP"/>
    <m/>
    <n v="76"/>
    <x v="1"/>
    <s v="No CWT"/>
    <s v="N"/>
    <m/>
    <n v="70"/>
    <m/>
    <s v="LFH2316-02"/>
    <m/>
    <s v=""/>
    <m/>
    <n v="1"/>
    <s v="0.3"/>
    <x v="2"/>
    <x v="1"/>
    <m/>
    <x v="1"/>
  </r>
  <r>
    <s v="3DD.003D7E4D9C"/>
    <s v="OtsLGRF23S_01238"/>
    <d v="2023-10-24T00:00:00"/>
    <n v="100"/>
    <s v="WDFW"/>
    <s v="SP"/>
    <m/>
    <n v="88"/>
    <x v="1"/>
    <s v="No CWT"/>
    <s v="N"/>
    <m/>
    <n v="70"/>
    <m/>
    <s v="LFH2305-04"/>
    <m/>
    <s v=""/>
    <m/>
    <n v="1"/>
    <s v="0.3"/>
    <x v="4"/>
    <x v="5"/>
    <m/>
    <x v="0"/>
  </r>
  <r>
    <s v="3DD.003D7E4DA9"/>
    <s v="OtsLGRF23S_01240"/>
    <d v="2023-11-06T00:00:00"/>
    <n v="4091"/>
    <s v="WDFW"/>
    <s v="SP"/>
    <m/>
    <n v="75"/>
    <x v="0"/>
    <s v="No CWT"/>
    <s v="N"/>
    <m/>
    <n v="70"/>
    <m/>
    <s v="LFH23137-07"/>
    <m/>
    <s v=""/>
    <m/>
    <n v="1"/>
    <s v="0.3"/>
    <x v="1"/>
    <x v="1"/>
    <m/>
    <x v="0"/>
  </r>
  <r>
    <s v="3DD.003D7E4D7A"/>
    <s v="OtsLGRF23S_01242"/>
    <d v="2023-10-17T00:00:00"/>
    <n v="1034"/>
    <s v="WDFW"/>
    <s v="SP"/>
    <m/>
    <n v="76"/>
    <x v="0"/>
    <s v="No CWT"/>
    <s v="N"/>
    <m/>
    <n v="70"/>
    <m/>
    <s v="LFH23101-09"/>
    <m/>
    <s v=""/>
    <m/>
    <n v="1"/>
    <s v="0.3"/>
    <x v="4"/>
    <x v="1"/>
    <m/>
    <x v="0"/>
  </r>
  <r>
    <s v="3DD.003D7E4DAB"/>
    <s v="OtsLGRF23S_01243"/>
    <d v="2023-10-17T00:00:00"/>
    <n v="30"/>
    <s v="WDFW"/>
    <s v="SP"/>
    <m/>
    <n v="85"/>
    <x v="1"/>
    <s v="CWT"/>
    <s v="Y"/>
    <m/>
    <n v="70"/>
    <m/>
    <s v="No Scales"/>
    <m/>
    <s v=""/>
    <m/>
    <n v="1"/>
    <s v=""/>
    <x v="1"/>
    <x v="4"/>
    <m/>
    <x v="0"/>
  </r>
  <r>
    <s v="3DD.003D7E4DB6"/>
    <s v="OtsLGRF23S_01244"/>
    <d v="2023-10-17T00:00:00"/>
    <n v="27"/>
    <s v="WDFW"/>
    <s v="SP"/>
    <m/>
    <n v="75"/>
    <x v="1"/>
    <s v="No CWT"/>
    <s v="N"/>
    <m/>
    <n v="70"/>
    <m/>
    <s v="LFH2301-18"/>
    <m/>
    <s v=""/>
    <m/>
    <n v="1"/>
    <s v="0.3"/>
    <x v="2"/>
    <x v="1"/>
    <m/>
    <x v="1"/>
  </r>
  <r>
    <s v="3DD.003D7E4DC0"/>
    <s v="OtsLGRF23S_01247"/>
    <d v="2023-10-24T00:00:00"/>
    <n v="128"/>
    <s v="WDFW"/>
    <s v="SP"/>
    <m/>
    <n v="90"/>
    <x v="1"/>
    <s v="No CWT"/>
    <s v="N"/>
    <m/>
    <n v="70"/>
    <m/>
    <s v="LFH2306-11"/>
    <m/>
    <s v=""/>
    <m/>
    <n v="1"/>
    <s v="0.3"/>
    <x v="6"/>
    <x v="5"/>
    <m/>
    <x v="0"/>
  </r>
  <r>
    <s v="3DD.003D7E4DC3"/>
    <s v="OtsLGRF23S_01248"/>
    <d v="2023-10-24T00:00:00"/>
    <n v="2018"/>
    <s v="WDFW"/>
    <s v="SP"/>
    <m/>
    <n v="77"/>
    <x v="0"/>
    <s v="No CWT"/>
    <s v="N"/>
    <m/>
    <n v="70"/>
    <m/>
    <s v="LFH23107-03"/>
    <m/>
    <s v=""/>
    <m/>
    <n v="1"/>
    <s v="0.3"/>
    <x v="5"/>
    <x v="1"/>
    <m/>
    <x v="0"/>
  </r>
  <r>
    <s v="3DD.003D7E4DBA"/>
    <s v="OtsLGRF23S_01250"/>
    <d v="2023-10-31T00:00:00"/>
    <n v="3050"/>
    <s v="WDFW"/>
    <s v="SP"/>
    <m/>
    <n v="78"/>
    <x v="0"/>
    <s v="No CWT"/>
    <s v="N"/>
    <m/>
    <n v="70"/>
    <m/>
    <s v="LFH23122-06"/>
    <m/>
    <s v=""/>
    <m/>
    <n v="1"/>
    <s v="0.3"/>
    <x v="2"/>
    <x v="0"/>
    <m/>
    <x v="1"/>
  </r>
  <r>
    <s v="3DD.003D7E4D73"/>
    <s v="OtsLGRF23S_01251"/>
    <d v="2023-10-24T00:00:00"/>
    <n v="2047"/>
    <s v="WDFW"/>
    <s v="SP"/>
    <m/>
    <n v="80.5"/>
    <x v="0"/>
    <s v="No CWT"/>
    <s v="N"/>
    <m/>
    <n v="70"/>
    <m/>
    <s v="LFH23108-02"/>
    <m/>
    <s v=""/>
    <m/>
    <n v="1"/>
    <s v="0.3"/>
    <x v="6"/>
    <x v="0"/>
    <m/>
    <x v="0"/>
  </r>
  <r>
    <s v="3DD.003D7E4DB8"/>
    <s v="OtsLGRF23S_01252"/>
    <d v="2023-10-31T00:00:00"/>
    <n v="3011"/>
    <s v="WDFW"/>
    <s v="SP"/>
    <m/>
    <n v="75"/>
    <x v="0"/>
    <s v="No CWT"/>
    <s v="N"/>
    <m/>
    <n v="70"/>
    <m/>
    <s v="LFH23120-07"/>
    <m/>
    <s v=""/>
    <m/>
    <n v="1"/>
    <s v="0.3"/>
    <x v="5"/>
    <x v="1"/>
    <m/>
    <x v="0"/>
  </r>
  <r>
    <s v="3DD.003D7E4DC5"/>
    <s v="OtsLGRF23S_01254"/>
    <d v="2023-10-17T00:00:00"/>
    <n v="7"/>
    <s v="WDFW"/>
    <s v="KO"/>
    <m/>
    <n v="82"/>
    <x v="1"/>
    <s v="CWT"/>
    <s v="Y"/>
    <m/>
    <n v="70"/>
    <m/>
    <s v="No Scales"/>
    <m/>
    <s v=""/>
    <m/>
    <n v="1"/>
    <s v=""/>
    <x v="11"/>
    <x v="0"/>
    <m/>
    <x v="2"/>
  </r>
  <r>
    <s v="3DD.003D7E4D92"/>
    <s v="OtsLGRF23S_01256"/>
    <d v="2023-10-24T00:00:00"/>
    <n v="2013"/>
    <s v="WDFW"/>
    <s v="SP"/>
    <m/>
    <n v="81.5"/>
    <x v="0"/>
    <s v="CWT"/>
    <s v="Y"/>
    <m/>
    <n v="70"/>
    <m/>
    <s v="No Scales"/>
    <m/>
    <s v=""/>
    <m/>
    <n v="1"/>
    <s v=""/>
    <x v="19"/>
    <x v="0"/>
    <m/>
    <x v="1"/>
  </r>
  <r>
    <s v="3DD.003D7E4D90"/>
    <s v="OtsLGRF23S_01258"/>
    <d v="2023-11-06T00:00:00"/>
    <n v="4131"/>
    <s v="WDFW"/>
    <s v="SP"/>
    <m/>
    <n v="87"/>
    <x v="0"/>
    <s v="No CWT"/>
    <s v="N"/>
    <m/>
    <n v="70"/>
    <m/>
    <s v="LFH23139-20"/>
    <m/>
    <s v=""/>
    <m/>
    <n v="1"/>
    <s v="0.3"/>
    <x v="10"/>
    <x v="4"/>
    <m/>
    <x v="0"/>
  </r>
  <r>
    <s v="3DD.003D7E4D9D"/>
    <s v="OtsLGRF23S_01259"/>
    <d v="2023-10-31T00:00:00"/>
    <n v="3122"/>
    <s v="WDFW"/>
    <s v="SP"/>
    <m/>
    <n v="76"/>
    <x v="0"/>
    <s v="No CWT"/>
    <s v="N"/>
    <m/>
    <n v="70"/>
    <m/>
    <s v="LFH23125-05"/>
    <m/>
    <s v=""/>
    <m/>
    <n v="1"/>
    <s v=""/>
    <x v="4"/>
    <x v="1"/>
    <m/>
    <x v="0"/>
  </r>
  <r>
    <s v="3DD.003D7E4D8D"/>
    <s v="OtsLGRF23S_01260"/>
    <d v="2023-09-23T00:00:00"/>
    <n v="23383"/>
    <s v="WDFW"/>
    <s v="DIP"/>
    <m/>
    <n v="83"/>
    <x v="0"/>
    <s v="No CWT"/>
    <s v="N"/>
    <m/>
    <n v="70"/>
    <m/>
    <s v="LFH2335-04"/>
    <m/>
    <s v=""/>
    <m/>
    <n v="1"/>
    <s v="0.3"/>
    <x v="2"/>
    <x v="4"/>
    <m/>
    <x v="1"/>
  </r>
  <r>
    <s v="3DD.003D7E4D7F"/>
    <s v="OtsLGRF23S_01261"/>
    <d v="2023-10-24T00:00:00"/>
    <n v="2038"/>
    <s v="WDFW"/>
    <s v="SP"/>
    <m/>
    <n v="82"/>
    <x v="0"/>
    <s v="No CWT"/>
    <s v="Y"/>
    <m/>
    <n v="70"/>
    <m/>
    <s v="No Scales"/>
    <m/>
    <s v=""/>
    <m/>
    <n v="1"/>
    <s v=""/>
    <x v="6"/>
    <x v="0"/>
    <m/>
    <x v="0"/>
  </r>
  <r>
    <s v="3DD.003D7E4D71"/>
    <s v="OtsLGRF23S_01262"/>
    <d v="2023-10-17T00:00:00"/>
    <n v="1051"/>
    <s v="WDFW"/>
    <s v="SP"/>
    <m/>
    <n v="74"/>
    <x v="0"/>
    <s v="No CWT"/>
    <s v="N"/>
    <m/>
    <n v="70"/>
    <m/>
    <s v="LFH23102-02"/>
    <m/>
    <s v=""/>
    <m/>
    <n v="1"/>
    <s v="0.3"/>
    <x v="6"/>
    <x v="1"/>
    <m/>
    <x v="0"/>
  </r>
  <r>
    <s v="3DD.003D7E4DBE"/>
    <s v="OtsLGRF23S_01263"/>
    <d v="2023-10-17T00:00:00"/>
    <n v="1006"/>
    <s v="WDFW"/>
    <s v="SP"/>
    <m/>
    <n v="78"/>
    <x v="0"/>
    <s v="No CWT"/>
    <s v="N"/>
    <m/>
    <n v="70"/>
    <m/>
    <s v="LFH23100-06"/>
    <m/>
    <s v=""/>
    <m/>
    <n v="1"/>
    <s v="0.3"/>
    <x v="5"/>
    <x v="0"/>
    <m/>
    <x v="0"/>
  </r>
  <r>
    <s v="3DD.003D7E4DA0"/>
    <s v="OtsLGRF23S_01264"/>
    <d v="2023-10-31T00:00:00"/>
    <n v="3139"/>
    <s v="WDFW"/>
    <s v="SP"/>
    <m/>
    <n v="76"/>
    <x v="0"/>
    <s v="No CWT"/>
    <s v="N"/>
    <m/>
    <n v="70"/>
    <m/>
    <s v="LFH23126-12"/>
    <m/>
    <s v=""/>
    <m/>
    <n v="1"/>
    <s v="0.3"/>
    <x v="0"/>
    <x v="1"/>
    <m/>
    <x v="0"/>
  </r>
  <r>
    <s v="3DD.003D7E4D98"/>
    <s v="OtsLGRF23S_01266"/>
    <d v="2023-10-24T00:00:00"/>
    <n v="85"/>
    <s v="WDFW"/>
    <s v="SP"/>
    <m/>
    <n v="80"/>
    <x v="1"/>
    <s v="No CWT"/>
    <s v="N"/>
    <m/>
    <n v="70"/>
    <m/>
    <s v="LFH2305-08"/>
    <m/>
    <s v=""/>
    <m/>
    <n v="1"/>
    <s v="0.3"/>
    <x v="25"/>
    <x v="0"/>
    <m/>
    <x v="0"/>
  </r>
  <r>
    <s v="3DD.003D7E4D8B"/>
    <s v="OtsLGRF23S_01267"/>
    <d v="2023-10-24T00:00:00"/>
    <n v="2051"/>
    <s v="WDFW"/>
    <s v="SP"/>
    <m/>
    <n v="76"/>
    <x v="0"/>
    <s v="No CWT"/>
    <s v="N"/>
    <m/>
    <n v="70"/>
    <m/>
    <s v="LFH23107-20"/>
    <m/>
    <s v=""/>
    <m/>
    <n v="1"/>
    <s v="0.3"/>
    <x v="10"/>
    <x v="1"/>
    <m/>
    <x v="0"/>
  </r>
  <r>
    <s v="3DD.003D7E4D76"/>
    <s v="OtsLGRF23S_01271"/>
    <d v="2023-10-17T00:00:00"/>
    <n v="1045"/>
    <s v="WDFW"/>
    <s v="SP"/>
    <m/>
    <n v="89"/>
    <x v="0"/>
    <s v="CWT"/>
    <s v="Y"/>
    <m/>
    <n v="70"/>
    <m/>
    <s v="No Scales"/>
    <m/>
    <s v=""/>
    <m/>
    <n v="1"/>
    <s v=""/>
    <x v="4"/>
    <x v="5"/>
    <m/>
    <x v="0"/>
  </r>
  <r>
    <s v="3DD.003D7E4DB5"/>
    <s v="OtsLGRF23S_01272"/>
    <d v="2023-10-24T00:00:00"/>
    <n v="74"/>
    <s v="WDFW"/>
    <s v="SP"/>
    <m/>
    <n v="84"/>
    <x v="1"/>
    <s v="No CWT"/>
    <s v="N"/>
    <m/>
    <n v="70"/>
    <m/>
    <s v="LFH2304-04"/>
    <m/>
    <s v=""/>
    <m/>
    <n v="1"/>
    <s v="0.3"/>
    <x v="1"/>
    <x v="4"/>
    <m/>
    <x v="0"/>
  </r>
  <r>
    <s v="3DD.003D7E4D86"/>
    <s v="OtsLGRF23S_01274"/>
    <d v="2023-11-06T00:00:00"/>
    <n v="4071"/>
    <s v="WDFW"/>
    <s v="SP"/>
    <m/>
    <n v="72"/>
    <x v="0"/>
    <s v="No CWT"/>
    <s v="N"/>
    <m/>
    <n v="70"/>
    <m/>
    <s v="LFH23135-20"/>
    <m/>
    <s v=""/>
    <m/>
    <n v="1"/>
    <s v="0.3"/>
    <x v="6"/>
    <x v="3"/>
    <m/>
    <x v="0"/>
  </r>
  <r>
    <s v="3DD.003D7E4D83"/>
    <s v="OtsLGRF23S_01275"/>
    <d v="2023-10-24T00:00:00"/>
    <n v="78"/>
    <s v="WDFW"/>
    <s v="SP"/>
    <m/>
    <n v="72"/>
    <x v="1"/>
    <s v="No CWT"/>
    <s v="N"/>
    <m/>
    <n v="70"/>
    <m/>
    <s v="LFH2304-05"/>
    <m/>
    <s v=""/>
    <m/>
    <n v="1"/>
    <s v="0.2"/>
    <x v="5"/>
    <x v="3"/>
    <m/>
    <x v="3"/>
  </r>
  <r>
    <s v="3DD.003D7E4DAA"/>
    <s v="OtsLGRF23S_01276"/>
    <d v="2023-10-17T00:00:00"/>
    <n v="1001"/>
    <s v="WDFW"/>
    <s v="SP"/>
    <m/>
    <n v="79"/>
    <x v="0"/>
    <s v="No CWT"/>
    <s v="N"/>
    <m/>
    <n v="70"/>
    <m/>
    <s v="LFH23100-04"/>
    <m/>
    <s v=""/>
    <m/>
    <n v="1"/>
    <s v="0.3"/>
    <x v="6"/>
    <x v="0"/>
    <m/>
    <x v="0"/>
  </r>
  <r>
    <s v="3DD.003D7E4DB1"/>
    <s v="OtsLGRF23S_01277"/>
    <d v="2023-10-24T00:00:00"/>
    <n v="2058"/>
    <s v="WDFW"/>
    <s v="SP"/>
    <m/>
    <n v="79"/>
    <x v="0"/>
    <s v="No CWT"/>
    <s v="N"/>
    <m/>
    <n v="70"/>
    <m/>
    <s v="LFH23111-04"/>
    <m/>
    <s v=""/>
    <m/>
    <n v="1"/>
    <s v="0.3"/>
    <x v="2"/>
    <x v="0"/>
    <m/>
    <x v="1"/>
  </r>
  <r>
    <s v="3DD.003D7E4DA1"/>
    <s v="OtsLGRF23S_01278"/>
    <d v="2023-10-24T00:00:00"/>
    <n v="2043"/>
    <s v="WDFW"/>
    <s v="SP"/>
    <m/>
    <n v="85.5"/>
    <x v="0"/>
    <s v="No CWT"/>
    <s v="N"/>
    <m/>
    <n v="70"/>
    <m/>
    <s v="LFH23107-15"/>
    <m/>
    <s v=""/>
    <m/>
    <n v="1"/>
    <s v="0.3"/>
    <x v="4"/>
    <x v="4"/>
    <m/>
    <x v="0"/>
  </r>
  <r>
    <s v="3DD.003D7E4D85"/>
    <s v="OtsLGRF23S_01280"/>
    <d v="2023-11-06T00:00:00"/>
    <n v="4001"/>
    <s v="WDFW"/>
    <s v="SP"/>
    <m/>
    <n v="78"/>
    <x v="0"/>
    <s v="No CWT"/>
    <s v="N"/>
    <m/>
    <n v="70"/>
    <m/>
    <s v="LFH23134-01"/>
    <m/>
    <s v=""/>
    <m/>
    <n v="1"/>
    <s v="0.3"/>
    <x v="6"/>
    <x v="0"/>
    <m/>
    <x v="0"/>
  </r>
  <r>
    <s v="3DD.003D7E4DAC"/>
    <s v="OtsLGRF23S_01286"/>
    <d v="2023-10-24T00:00:00"/>
    <n v="89"/>
    <s v="WDFW"/>
    <s v="SP"/>
    <m/>
    <n v="90"/>
    <x v="1"/>
    <s v="CWT"/>
    <s v="Y"/>
    <m/>
    <n v="70"/>
    <m/>
    <s v="No Scales"/>
    <m/>
    <s v=""/>
    <m/>
    <n v="1"/>
    <s v=""/>
    <x v="5"/>
    <x v="5"/>
    <m/>
    <x v="0"/>
  </r>
  <r>
    <s v="3DD.003D7E4D87"/>
    <s v="OtsLGRF23S_01287"/>
    <d v="2023-10-24T00:00:00"/>
    <n v="2093"/>
    <s v="WDFW"/>
    <s v="SP"/>
    <m/>
    <n v="74.5"/>
    <x v="0"/>
    <s v="No CWT"/>
    <s v="N"/>
    <m/>
    <n v="70"/>
    <m/>
    <s v="LFH23109-06"/>
    <m/>
    <s v=""/>
    <m/>
    <n v="1"/>
    <s v="0.3"/>
    <x v="10"/>
    <x v="1"/>
    <m/>
    <x v="0"/>
  </r>
  <r>
    <s v="3DD.003D7E4D99"/>
    <s v="OtsLGRF23S_01288"/>
    <d v="2023-10-17T00:00:00"/>
    <n v="3"/>
    <s v="WDFW"/>
    <s v="SP"/>
    <m/>
    <n v="92"/>
    <x v="1"/>
    <s v="No CWT"/>
    <s v="N"/>
    <m/>
    <n v="70"/>
    <m/>
    <s v="LFH2301-06"/>
    <m/>
    <s v=""/>
    <m/>
    <n v="1"/>
    <s v="0.3"/>
    <x v="6"/>
    <x v="5"/>
    <m/>
    <x v="0"/>
  </r>
  <r>
    <s v="3DD.003D7E4D8A"/>
    <s v="OtsLGRF23S_01289"/>
    <d v="2023-11-06T00:00:00"/>
    <n v="4137"/>
    <s v="WDFW"/>
    <s v="SP"/>
    <m/>
    <n v="83"/>
    <x v="0"/>
    <s v="No CWT"/>
    <s v="N"/>
    <m/>
    <n v="70"/>
    <m/>
    <s v="LFH23139-17"/>
    <m/>
    <s v=""/>
    <m/>
    <n v="1"/>
    <s v="0.4"/>
    <x v="1"/>
    <x v="4"/>
    <m/>
    <x v="2"/>
  </r>
  <r>
    <s v="3DD.003D7E4DB4"/>
    <s v="OtsLGRF23S_01293"/>
    <d v="2023-10-31T00:00:00"/>
    <n v="262"/>
    <s v="WDFW"/>
    <s v="SP"/>
    <m/>
    <n v="91.5"/>
    <x v="1"/>
    <s v="CWT"/>
    <s v="Y"/>
    <m/>
    <n v="70"/>
    <m/>
    <s v="No Scales"/>
    <m/>
    <s v=""/>
    <m/>
    <n v="1"/>
    <s v=""/>
    <x v="11"/>
    <x v="5"/>
    <m/>
    <x v="0"/>
  </r>
  <r>
    <s v="3DD.003D7E4D7B"/>
    <s v="OtsLGRF23S_01295"/>
    <d v="2023-10-31T00:00:00"/>
    <n v="3200"/>
    <s v="WDFW"/>
    <s v="SP"/>
    <m/>
    <n v="88"/>
    <x v="0"/>
    <s v="CWT"/>
    <s v="Y"/>
    <m/>
    <n v="70"/>
    <m/>
    <s v="No Scales"/>
    <m/>
    <s v=""/>
    <m/>
    <n v="1"/>
    <s v=""/>
    <x v="11"/>
    <x v="5"/>
    <m/>
    <x v="2"/>
  </r>
  <r>
    <s v="3DD.003D7E57A3"/>
    <s v="OtsLGRF23S_01296"/>
    <d v="2023-10-16T00:00:00"/>
    <n v="24604"/>
    <s v="WDFW"/>
    <s v="DIP"/>
    <m/>
    <n v="84"/>
    <x v="1"/>
    <s v="No CWT"/>
    <s v="N"/>
    <m/>
    <n v="70"/>
    <m/>
    <s v="LFH2334-01"/>
    <m/>
    <s v=""/>
    <m/>
    <n v="1"/>
    <s v="0.3"/>
    <x v="2"/>
    <x v="4"/>
    <m/>
    <x v="1"/>
  </r>
  <r>
    <s v="3DD.003D7E57A0"/>
    <s v="OtsLGRF23S_01298"/>
    <d v="2023-10-24T00:00:00"/>
    <n v="2049"/>
    <s v="WDFW"/>
    <s v="SP"/>
    <m/>
    <n v="78"/>
    <x v="0"/>
    <s v="No CWT"/>
    <s v="N"/>
    <m/>
    <n v="70"/>
    <m/>
    <s v="LFH23108-03"/>
    <m/>
    <s v=""/>
    <m/>
    <n v="1"/>
    <s v="0.3"/>
    <x v="0"/>
    <x v="0"/>
    <m/>
    <x v="0"/>
  </r>
  <r>
    <s v="3DD.003D7E57B8"/>
    <s v="OtsLGRF23S_01299"/>
    <d v="2023-11-06T00:00:00"/>
    <n v="431"/>
    <s v="WDFW"/>
    <s v="SP"/>
    <m/>
    <n v="87"/>
    <x v="1"/>
    <s v="CWT"/>
    <s v="Y"/>
    <m/>
    <n v="70"/>
    <m/>
    <s v="No Scales"/>
    <m/>
    <s v=""/>
    <m/>
    <n v="1"/>
    <s v=""/>
    <x v="5"/>
    <x v="4"/>
    <m/>
    <x v="0"/>
  </r>
  <r>
    <s v="3DD.003D7E57D4"/>
    <s v="OtsLGRF23S_01300"/>
    <d v="2023-10-24T00:00:00"/>
    <n v="2041"/>
    <s v="WDFW"/>
    <s v="SP"/>
    <m/>
    <n v="86.5"/>
    <x v="0"/>
    <s v="No CWT"/>
    <s v="N"/>
    <m/>
    <n v="70"/>
    <m/>
    <s v="LFH23107-13"/>
    <m/>
    <s v=""/>
    <m/>
    <n v="1"/>
    <s v="0.3"/>
    <x v="4"/>
    <x v="4"/>
    <m/>
    <x v="0"/>
  </r>
  <r>
    <s v="3DD.003D7E579C"/>
    <s v="OtsLGRF23S_01302"/>
    <d v="2023-10-31T00:00:00"/>
    <n v="367"/>
    <s v="WDFW"/>
    <s v="SP"/>
    <m/>
    <n v="82"/>
    <x v="1"/>
    <s v="No CWT"/>
    <s v="N"/>
    <m/>
    <n v="70"/>
    <m/>
    <s v="LFH2316-12"/>
    <m/>
    <s v=""/>
    <m/>
    <n v="1"/>
    <s v="0.3"/>
    <x v="1"/>
    <x v="0"/>
    <m/>
    <x v="0"/>
  </r>
  <r>
    <s v="3DD.003D7E57B3"/>
    <s v="OtsLGRF23S_01303"/>
    <d v="2023-11-13T00:00:00"/>
    <n v="652"/>
    <s v="WDFW"/>
    <s v="SP"/>
    <m/>
    <n v="80"/>
    <x v="1"/>
    <s v="No CWT"/>
    <s v="N"/>
    <m/>
    <n v="70"/>
    <m/>
    <s v="LFH2329-06"/>
    <m/>
    <s v=""/>
    <m/>
    <n v="1"/>
    <s v="0.3"/>
    <x v="2"/>
    <x v="0"/>
    <m/>
    <x v="1"/>
  </r>
  <r>
    <s v="3DD.003D7E57B5"/>
    <s v="OtsLGRF23S_01306"/>
    <d v="2023-10-24T00:00:00"/>
    <n v="2110"/>
    <s v="WDFW"/>
    <s v="SP"/>
    <m/>
    <n v="80.5"/>
    <x v="0"/>
    <s v="No CWT"/>
    <s v="N"/>
    <m/>
    <n v="70"/>
    <m/>
    <s v="LFH23110-01"/>
    <m/>
    <s v=""/>
    <m/>
    <n v="1"/>
    <s v="0.3"/>
    <x v="10"/>
    <x v="0"/>
    <m/>
    <x v="0"/>
  </r>
  <r>
    <s v="3DD.003D7E57C8"/>
    <s v="OtsLGRF23S_01312"/>
    <d v="2023-10-17T00:00:00"/>
    <n v="1042"/>
    <s v="WDFW"/>
    <s v="SP"/>
    <m/>
    <n v="80.5"/>
    <x v="0"/>
    <s v="No CWT"/>
    <s v="N"/>
    <m/>
    <n v="70"/>
    <m/>
    <s v="LFH23101-16"/>
    <m/>
    <s v=""/>
    <m/>
    <n v="1"/>
    <s v=""/>
    <x v="6"/>
    <x v="0"/>
    <m/>
    <x v="0"/>
  </r>
  <r>
    <s v="3DD.003D7E57E9"/>
    <s v="OtsLGRF23S_01313"/>
    <d v="2023-11-06T00:00:00"/>
    <n v="4092"/>
    <s v="WDFW"/>
    <s v="SP"/>
    <m/>
    <n v="86"/>
    <x v="0"/>
    <s v="No CWT"/>
    <s v="N"/>
    <m/>
    <n v="70"/>
    <m/>
    <s v="LFH23137-08"/>
    <m/>
    <s v=""/>
    <m/>
    <n v="1"/>
    <s v="0.4"/>
    <x v="2"/>
    <x v="4"/>
    <m/>
    <x v="1"/>
  </r>
  <r>
    <s v="3DD.003D7E57A1"/>
    <s v="OtsLGRF23S_01314"/>
    <d v="2023-10-24T00:00:00"/>
    <n v="2064"/>
    <s v="WDFW"/>
    <s v="SP"/>
    <m/>
    <n v="78.5"/>
    <x v="0"/>
    <s v="No CWT"/>
    <s v="N"/>
    <m/>
    <n v="70"/>
    <m/>
    <s v="LFH23108-06"/>
    <m/>
    <s v=""/>
    <m/>
    <n v="1"/>
    <s v="0.3"/>
    <x v="4"/>
    <x v="0"/>
    <m/>
    <x v="0"/>
  </r>
  <r>
    <s v="3DD.003D7E57C3"/>
    <s v="OtsLGRF23S_01315"/>
    <d v="2023-11-13T00:00:00"/>
    <n v="5090"/>
    <s v="WDFW"/>
    <s v="SP"/>
    <m/>
    <n v="81"/>
    <x v="0"/>
    <s v="No CWT"/>
    <s v="N"/>
    <m/>
    <n v="70"/>
    <m/>
    <s v="LFH23152-12"/>
    <m/>
    <s v=""/>
    <m/>
    <n v="1"/>
    <s v="0.3"/>
    <x v="13"/>
    <x v="0"/>
    <m/>
    <x v="0"/>
  </r>
  <r>
    <s v="3DD.003D7E57EE"/>
    <s v="OtsLGRF23S_01318"/>
    <d v="2023-10-24T00:00:00"/>
    <n v="67"/>
    <s v="WDFW"/>
    <s v="SP"/>
    <m/>
    <n v="76"/>
    <x v="1"/>
    <s v="No CWT"/>
    <s v="N"/>
    <m/>
    <n v="70"/>
    <m/>
    <s v="LFH2305-02"/>
    <m/>
    <s v=""/>
    <m/>
    <n v="1"/>
    <s v="0.3"/>
    <x v="2"/>
    <x v="1"/>
    <m/>
    <x v="1"/>
  </r>
  <r>
    <s v="3DD.003D7E57AA"/>
    <s v="OtsLGRF23S_01319"/>
    <d v="2023-10-24T00:00:00"/>
    <n v="93"/>
    <s v="WDFW"/>
    <s v="SP"/>
    <m/>
    <n v="75.5"/>
    <x v="1"/>
    <s v="No CWT"/>
    <s v="N"/>
    <m/>
    <n v="70"/>
    <m/>
    <s v="LFH2304-17"/>
    <m/>
    <s v=""/>
    <m/>
    <n v="1"/>
    <s v="0.3"/>
    <x v="0"/>
    <x v="1"/>
    <m/>
    <x v="0"/>
  </r>
  <r>
    <s v="3DD.003D7E57EB"/>
    <s v="OtsLGRF23S_01322"/>
    <d v="2023-11-06T00:00:00"/>
    <n v="4109"/>
    <s v="WDFW"/>
    <s v="SP"/>
    <m/>
    <n v="78"/>
    <x v="0"/>
    <s v="No CWT"/>
    <s v="N"/>
    <m/>
    <n v="70"/>
    <m/>
    <s v="LFH23138-13"/>
    <m/>
    <s v=""/>
    <m/>
    <n v="1"/>
    <s v="0.3"/>
    <x v="2"/>
    <x v="0"/>
    <m/>
    <x v="1"/>
  </r>
  <r>
    <s v="3DD.003D7E57C1"/>
    <s v="OtsLGRF23S_01324"/>
    <d v="2023-10-17T00:00:00"/>
    <n v="11"/>
    <s v="WDFW"/>
    <s v="SP"/>
    <m/>
    <n v="89"/>
    <x v="1"/>
    <s v="CWT"/>
    <s v="Y"/>
    <m/>
    <n v="70"/>
    <m/>
    <s v="No Scales"/>
    <m/>
    <s v=""/>
    <m/>
    <n v="1"/>
    <s v=""/>
    <x v="6"/>
    <x v="5"/>
    <m/>
    <x v="0"/>
  </r>
  <r>
    <s v="3DD.003D7E57E0"/>
    <s v="OtsLGRF23S_01325"/>
    <d v="2023-10-31T00:00:00"/>
    <n v="3057"/>
    <s v="WDFW"/>
    <s v="SP"/>
    <m/>
    <n v="82"/>
    <x v="0"/>
    <s v="No CWT"/>
    <s v="N"/>
    <m/>
    <n v="70"/>
    <m/>
    <s v="LFH23122-16"/>
    <m/>
    <s v=""/>
    <m/>
    <n v="1"/>
    <s v="0.4"/>
    <x v="2"/>
    <x v="0"/>
    <m/>
    <x v="1"/>
  </r>
  <r>
    <s v="3DD.003D7E57E1"/>
    <s v="OtsLGRF23S_01326"/>
    <d v="2023-10-24T00:00:00"/>
    <n v="2054"/>
    <s v="WDFW"/>
    <s v="SP"/>
    <m/>
    <n v="82"/>
    <x v="0"/>
    <s v="CWT"/>
    <s v="Y"/>
    <m/>
    <n v="70"/>
    <m/>
    <s v="No Scales"/>
    <m/>
    <s v=""/>
    <m/>
    <n v="1"/>
    <s v=""/>
    <x v="17"/>
    <x v="0"/>
    <m/>
    <x v="2"/>
  </r>
  <r>
    <s v="3DD.003D7E57BE"/>
    <s v="OtsLGRF23S_01327"/>
    <d v="2023-10-31T00:00:00"/>
    <n v="3049"/>
    <s v="WDFW"/>
    <s v="SP"/>
    <m/>
    <n v="85.5"/>
    <x v="0"/>
    <s v="No CWT"/>
    <s v="N"/>
    <m/>
    <n v="70"/>
    <m/>
    <s v="LFH23122-05"/>
    <m/>
    <s v=""/>
    <m/>
    <n v="1"/>
    <s v="0.3"/>
    <x v="0"/>
    <x v="4"/>
    <m/>
    <x v="0"/>
  </r>
  <r>
    <s v="3DD.003D7E57A2"/>
    <s v="OtsLGRF23S_01328"/>
    <d v="2023-10-17T00:00:00"/>
    <n v="1058"/>
    <s v="WDFW"/>
    <s v="SP"/>
    <m/>
    <n v="78"/>
    <x v="0"/>
    <s v="No CWT"/>
    <s v="N"/>
    <m/>
    <n v="70"/>
    <m/>
    <s v="LFH23102-06"/>
    <m/>
    <s v=""/>
    <m/>
    <n v="1"/>
    <s v="0.3"/>
    <x v="2"/>
    <x v="0"/>
    <m/>
    <x v="1"/>
  </r>
  <r>
    <s v="3DD.003D7E57D7"/>
    <s v="OtsLGRF23S_01329"/>
    <d v="2023-10-17T00:00:00"/>
    <n v="6"/>
    <s v="WDFW"/>
    <s v="SP"/>
    <m/>
    <n v="82"/>
    <x v="1"/>
    <s v="No CWT"/>
    <s v="N"/>
    <m/>
    <n v="70"/>
    <m/>
    <s v="LFH2301-03"/>
    <m/>
    <s v=""/>
    <m/>
    <n v="1"/>
    <s v=""/>
    <x v="1"/>
    <x v="0"/>
    <m/>
    <x v="2"/>
  </r>
  <r>
    <s v="3DD.003D7E4DD3"/>
    <s v="OtsLGRF23S_01333"/>
    <d v="2023-11-06T00:00:00"/>
    <n v="465"/>
    <s v="WDFW"/>
    <s v="SP"/>
    <m/>
    <n v="72"/>
    <x v="1"/>
    <s v="No CWT"/>
    <s v="N"/>
    <m/>
    <n v="70"/>
    <m/>
    <s v="LFH2320-07"/>
    <m/>
    <s v=""/>
    <m/>
    <n v="1"/>
    <s v="0.3"/>
    <x v="2"/>
    <x v="3"/>
    <m/>
    <x v="1"/>
  </r>
  <r>
    <s v="3DD.003D7E4DBB"/>
    <s v="OtsLGRF23S_01337"/>
    <d v="2023-11-06T00:00:00"/>
    <n v="4070"/>
    <s v="WDFW"/>
    <s v="SP"/>
    <m/>
    <n v="77"/>
    <x v="0"/>
    <s v="No CWT"/>
    <s v="N"/>
    <m/>
    <n v="70"/>
    <m/>
    <s v="LFH23136-01"/>
    <m/>
    <s v=""/>
    <m/>
    <n v="1"/>
    <s v="0.3"/>
    <x v="4"/>
    <x v="1"/>
    <m/>
    <x v="0"/>
  </r>
  <r>
    <s v="3DD.003D7E4D8F"/>
    <s v="OtsLGRF23S_01338"/>
    <d v="2023-10-17T00:00:00"/>
    <n v="1063"/>
    <s v="WDFW"/>
    <s v="SP"/>
    <m/>
    <n v="83"/>
    <x v="0"/>
    <s v="No CWT"/>
    <s v="Y"/>
    <m/>
    <n v="70"/>
    <m/>
    <s v="No Scales"/>
    <m/>
    <s v=""/>
    <m/>
    <n v="1"/>
    <s v=""/>
    <x v="1"/>
    <x v="4"/>
    <m/>
    <x v="0"/>
  </r>
  <r>
    <s v="3DD.003D7E4D89"/>
    <s v="OtsLGRF23S_01339"/>
    <d v="2023-10-24T00:00:00"/>
    <n v="2025"/>
    <s v="WDFW"/>
    <s v="SP"/>
    <m/>
    <n v="75"/>
    <x v="0"/>
    <s v="No CWT"/>
    <s v="N"/>
    <m/>
    <n v="70"/>
    <m/>
    <s v="LFH23107-02"/>
    <m/>
    <s v=""/>
    <m/>
    <n v="1"/>
    <s v=""/>
    <x v="2"/>
    <x v="1"/>
    <m/>
    <x v="1"/>
  </r>
  <r>
    <s v="3DD.003D7E4DAF"/>
    <s v="OtsLGRF23S_01340"/>
    <d v="2023-11-06T00:00:00"/>
    <n v="508"/>
    <s v="WDFW"/>
    <s v="SP"/>
    <m/>
    <n v="83"/>
    <x v="1"/>
    <s v="No CWT"/>
    <s v="N"/>
    <m/>
    <n v="70"/>
    <m/>
    <s v="LFH2322-17"/>
    <m/>
    <s v=""/>
    <m/>
    <n v="1"/>
    <s v="0.3"/>
    <x v="13"/>
    <x v="4"/>
    <m/>
    <x v="0"/>
  </r>
  <r>
    <s v="3DD.003D7E4D91"/>
    <s v="OtsLGRF23S_01344"/>
    <d v="2023-10-31T00:00:00"/>
    <n v="353"/>
    <s v="WDFW"/>
    <s v="SP"/>
    <m/>
    <n v="77"/>
    <x v="1"/>
    <s v="No CWT"/>
    <s v="N"/>
    <m/>
    <n v="70"/>
    <m/>
    <s v="LFH2315-19"/>
    <m/>
    <s v=""/>
    <m/>
    <n v="1"/>
    <s v="0.3"/>
    <x v="4"/>
    <x v="1"/>
    <m/>
    <x v="0"/>
  </r>
  <r>
    <s v="3DD.003D7E4D96"/>
    <s v="OtsLGRF23S_01346"/>
    <d v="2023-10-24T00:00:00"/>
    <n v="2042"/>
    <s v="WDFW"/>
    <s v="SP"/>
    <m/>
    <n v="84"/>
    <x v="0"/>
    <s v="No CWT"/>
    <s v="N"/>
    <m/>
    <n v="70"/>
    <m/>
    <s v="LFH23107-14"/>
    <m/>
    <s v=""/>
    <m/>
    <n v="1"/>
    <s v="0.3"/>
    <x v="10"/>
    <x v="4"/>
    <m/>
    <x v="0"/>
  </r>
  <r>
    <s v="3DD.003D7E4DCE"/>
    <s v="OtsLGRF23S_01347"/>
    <d v="2023-11-06T00:00:00"/>
    <n v="4012"/>
    <s v="WDFW"/>
    <s v="SP"/>
    <m/>
    <n v="86"/>
    <x v="0"/>
    <s v="No CWT"/>
    <s v="N"/>
    <m/>
    <n v="70"/>
    <m/>
    <s v="LFH23136-17"/>
    <m/>
    <s v=""/>
    <m/>
    <n v="1"/>
    <s v="0.3"/>
    <x v="2"/>
    <x v="4"/>
    <m/>
    <x v="1"/>
  </r>
  <r>
    <s v="3DD.003D7E4D8C"/>
    <s v="OtsLGRF23S_01348"/>
    <d v="2023-10-31T00:00:00"/>
    <n v="3197"/>
    <s v="WDFW"/>
    <s v="SP"/>
    <m/>
    <n v="76"/>
    <x v="0"/>
    <s v="No CWT"/>
    <s v="N"/>
    <m/>
    <n v="70"/>
    <m/>
    <s v="LFH23128-13"/>
    <m/>
    <s v=""/>
    <m/>
    <n v="1"/>
    <s v="0.3"/>
    <x v="0"/>
    <x v="1"/>
    <m/>
    <x v="0"/>
  </r>
  <r>
    <s v="3DD.003D7E4D88"/>
    <s v="OtsLGRF23S_01349"/>
    <d v="2023-11-06T00:00:00"/>
    <n v="4087"/>
    <s v="WDFW"/>
    <s v="SP"/>
    <m/>
    <n v="75"/>
    <x v="0"/>
    <s v="CWT"/>
    <s v="Y"/>
    <m/>
    <n v="70"/>
    <m/>
    <s v="No Scales"/>
    <m/>
    <s v=""/>
    <m/>
    <n v="1"/>
    <s v=""/>
    <x v="13"/>
    <x v="1"/>
    <m/>
    <x v="0"/>
  </r>
  <r>
    <s v="3DD.003D7E4DBD"/>
    <s v="OtsLGRF23S_01350"/>
    <d v="2023-10-31T00:00:00"/>
    <n v="3045"/>
    <s v="WDFW"/>
    <s v="SP"/>
    <m/>
    <n v="87"/>
    <x v="0"/>
    <s v="CWT"/>
    <s v="N"/>
    <m/>
    <n v="70"/>
    <m/>
    <s v="No Scales"/>
    <m/>
    <s v=""/>
    <m/>
    <n v="1"/>
    <s v=""/>
    <x v="11"/>
    <x v="4"/>
    <m/>
    <x v="2"/>
  </r>
  <r>
    <s v="3DD.003D7E4D9F"/>
    <s v="OtsLGRF23S_01351"/>
    <d v="2023-10-11T00:00:00"/>
    <n v="24602"/>
    <s v="WDFW"/>
    <s v="DIP"/>
    <m/>
    <n v="82"/>
    <x v="1"/>
    <s v="No CWT"/>
    <s v="N"/>
    <m/>
    <n v="70"/>
    <m/>
    <s v="LFH2335-18"/>
    <m/>
    <s v=""/>
    <m/>
    <n v="1"/>
    <s v=""/>
    <x v="2"/>
    <x v="0"/>
    <m/>
    <x v="1"/>
  </r>
  <r>
    <s v="3DD.003D7E4DAE"/>
    <s v="OtsLGRF23S_01352"/>
    <d v="2023-10-24T00:00:00"/>
    <n v="2048"/>
    <s v="WDFW"/>
    <s v="SP"/>
    <m/>
    <n v="88.5"/>
    <x v="0"/>
    <s v="CWT"/>
    <s v="Y"/>
    <m/>
    <n v="70"/>
    <m/>
    <s v="No Scales"/>
    <m/>
    <s v=""/>
    <m/>
    <n v="1"/>
    <s v=""/>
    <x v="3"/>
    <x v="5"/>
    <m/>
    <x v="2"/>
  </r>
  <r>
    <s v="3DD.003D7E4D8E"/>
    <s v="OtsLGRF23S_01353"/>
    <d v="2023-10-24T00:00:00"/>
    <n v="96"/>
    <s v="WDFW"/>
    <s v="SP"/>
    <m/>
    <n v="84"/>
    <x v="1"/>
    <s v="No CWT"/>
    <s v="N"/>
    <m/>
    <n v="70"/>
    <m/>
    <s v="LFH2305-01"/>
    <m/>
    <s v=""/>
    <m/>
    <n v="1"/>
    <s v=""/>
    <x v="1"/>
    <x v="4"/>
    <m/>
    <x v="0"/>
  </r>
  <r>
    <s v="3DD.003D7E4DB0"/>
    <s v="OtsLGRF23S_01354"/>
    <d v="2023-10-31T00:00:00"/>
    <n v="3010"/>
    <s v="WDFW"/>
    <s v="SP"/>
    <m/>
    <n v="82"/>
    <x v="0"/>
    <s v="No CWT"/>
    <s v="N"/>
    <m/>
    <n v="70"/>
    <m/>
    <s v="LFH23120-09"/>
    <m/>
    <s v=""/>
    <m/>
    <n v="1"/>
    <s v="0.3"/>
    <x v="0"/>
    <x v="0"/>
    <m/>
    <x v="0"/>
  </r>
  <r>
    <s v="3DD.003D7E4D7C"/>
    <s v="OtsLGRF23S_01361"/>
    <d v="2023-09-21T00:00:00"/>
    <n v="24549"/>
    <s v="WDFW"/>
    <s v="DIP"/>
    <m/>
    <n v="93"/>
    <x v="1"/>
    <s v="No CWT"/>
    <s v="N"/>
    <m/>
    <n v="70"/>
    <m/>
    <s v="LFH2333-17"/>
    <m/>
    <s v=""/>
    <m/>
    <n v="1"/>
    <s v="0.3"/>
    <x v="2"/>
    <x v="2"/>
    <m/>
    <x v="1"/>
  </r>
  <r>
    <s v="3DD.003D7E4DC9"/>
    <s v="OtsLGRF23S_01362"/>
    <d v="2023-10-24T00:00:00"/>
    <n v="111"/>
    <s v="WDFW"/>
    <s v="KO"/>
    <m/>
    <n v="85"/>
    <x v="1"/>
    <s v="No CWT"/>
    <s v="Y"/>
    <m/>
    <n v="70"/>
    <m/>
    <s v="No Scales"/>
    <m/>
    <s v=""/>
    <m/>
    <n v="1"/>
    <s v=""/>
    <x v="16"/>
    <x v="4"/>
    <m/>
    <x v="0"/>
  </r>
  <r>
    <s v="3DD.003D7E4DBC"/>
    <s v="OtsLGRF23S_01363"/>
    <d v="2023-10-24T00:00:00"/>
    <n v="2014"/>
    <s v="WDFW"/>
    <s v="SP"/>
    <m/>
    <n v="77"/>
    <x v="0"/>
    <s v="No CWT"/>
    <s v="N"/>
    <m/>
    <n v="70"/>
    <m/>
    <s v="LFH23106-20"/>
    <m/>
    <s v=""/>
    <m/>
    <n v="1"/>
    <s v="0.3"/>
    <x v="0"/>
    <x v="1"/>
    <m/>
    <x v="0"/>
  </r>
  <r>
    <s v="3DD.003D7E4DA7"/>
    <s v="OtsLGRF23S_01364"/>
    <d v="2023-10-24T00:00:00"/>
    <n v="138"/>
    <s v="WDFW"/>
    <s v="SP"/>
    <m/>
    <n v="84"/>
    <x v="1"/>
    <s v="No CWT"/>
    <s v="N"/>
    <m/>
    <n v="70"/>
    <m/>
    <s v="LFH2306-18"/>
    <m/>
    <s v=""/>
    <m/>
    <n v="1"/>
    <s v="0.3"/>
    <x v="4"/>
    <x v="4"/>
    <m/>
    <x v="0"/>
  </r>
  <r>
    <s v="3DD.003D7E4DA2"/>
    <s v="OtsLGRF23S_01367"/>
    <d v="2023-10-24T00:00:00"/>
    <n v="2121"/>
    <s v="WDFW"/>
    <s v="SP"/>
    <m/>
    <n v="76"/>
    <x v="0"/>
    <s v="No CWT"/>
    <s v="N"/>
    <m/>
    <n v="70"/>
    <m/>
    <s v="LFH23110-04"/>
    <m/>
    <s v=""/>
    <m/>
    <n v="1"/>
    <s v="0.3"/>
    <x v="0"/>
    <x v="1"/>
    <m/>
    <x v="0"/>
  </r>
  <r>
    <s v="3DD.003D7E4DCC"/>
    <s v="OtsLGRF23S_01370"/>
    <d v="2023-10-24T00:00:00"/>
    <n v="69"/>
    <s v="WDFW"/>
    <s v="SP"/>
    <m/>
    <n v="87"/>
    <x v="1"/>
    <s v="CWT"/>
    <s v="Y"/>
    <m/>
    <n v="70"/>
    <m/>
    <s v="No Scales"/>
    <m/>
    <s v=""/>
    <m/>
    <n v="1"/>
    <s v=""/>
    <x v="6"/>
    <x v="4"/>
    <m/>
    <x v="0"/>
  </r>
  <r>
    <s v="3DD.003D7E4D94"/>
    <s v="OtsLGRF23S_01372"/>
    <d v="2023-10-24T00:00:00"/>
    <n v="2024"/>
    <s v="WDFW"/>
    <s v="SP"/>
    <m/>
    <n v="74"/>
    <x v="0"/>
    <s v="No CWT"/>
    <s v="N"/>
    <m/>
    <n v="70"/>
    <m/>
    <s v="LFH23106-18"/>
    <m/>
    <s v=""/>
    <m/>
    <n v="1"/>
    <s v=""/>
    <x v="4"/>
    <x v="1"/>
    <m/>
    <x v="0"/>
  </r>
  <r>
    <s v="3DD.003D7E4DB9"/>
    <s v="OtsLGRF23S_01373"/>
    <d v="2023-09-20T00:00:00"/>
    <n v="24546"/>
    <s v="WDFW"/>
    <s v="DIP"/>
    <m/>
    <n v="89"/>
    <x v="1"/>
    <s v="CWT"/>
    <s v="Y"/>
    <m/>
    <n v="70"/>
    <m/>
    <s v="No Scales"/>
    <m/>
    <s v=""/>
    <m/>
    <n v="1"/>
    <s v=""/>
    <x v="12"/>
    <x v="5"/>
    <m/>
    <x v="0"/>
  </r>
  <r>
    <s v="3DD.003D7E4D77"/>
    <s v="OtsLGRF23S_01374"/>
    <d v="2023-10-24T00:00:00"/>
    <n v="126"/>
    <s v="WDFW"/>
    <s v="SP"/>
    <m/>
    <n v="88"/>
    <x v="1"/>
    <s v="CWT"/>
    <s v="Y"/>
    <m/>
    <n v="70"/>
    <m/>
    <s v="No Scales"/>
    <m/>
    <s v=""/>
    <m/>
    <n v="1"/>
    <s v=""/>
    <x v="4"/>
    <x v="5"/>
    <m/>
    <x v="0"/>
  </r>
  <r>
    <s v="3DD.003D7E4D93"/>
    <s v="OtsLGRF23S_01375"/>
    <d v="2023-11-13T00:00:00"/>
    <n v="623"/>
    <s v="WDFW"/>
    <s v="SP"/>
    <m/>
    <n v="88"/>
    <x v="1"/>
    <s v="No CWT"/>
    <s v="N"/>
    <m/>
    <n v="70"/>
    <m/>
    <s v="LFH2327-09"/>
    <m/>
    <s v=""/>
    <m/>
    <n v="1"/>
    <s v="0.3"/>
    <x v="13"/>
    <x v="5"/>
    <m/>
    <x v="0"/>
  </r>
  <r>
    <s v="3DD.003D7E4DD1"/>
    <s v="OtsLGRF23S_01376"/>
    <d v="2023-09-25T00:00:00"/>
    <n v="23390"/>
    <s v="WDFW"/>
    <s v="DIP"/>
    <m/>
    <n v="94"/>
    <x v="1"/>
    <s v="No CWT"/>
    <s v="N"/>
    <m/>
    <n v="70"/>
    <m/>
    <s v="LFH2335-09"/>
    <m/>
    <s v=""/>
    <m/>
    <n v="1"/>
    <s v="0.3"/>
    <x v="13"/>
    <x v="2"/>
    <m/>
    <x v="0"/>
  </r>
  <r>
    <s v="3DD.003D7E4DC2"/>
    <s v="OtsLGRF23S_01377"/>
    <d v="2023-11-06T00:00:00"/>
    <n v="496"/>
    <s v="WDFW"/>
    <s v="SP"/>
    <m/>
    <n v="83"/>
    <x v="1"/>
    <s v="No CWT"/>
    <s v="N"/>
    <m/>
    <n v="70"/>
    <m/>
    <s v="LFH2322-08"/>
    <m/>
    <s v=""/>
    <m/>
    <n v="1"/>
    <s v="0.4"/>
    <x v="10"/>
    <x v="4"/>
    <m/>
    <x v="2"/>
  </r>
  <r>
    <s v="3DD.003D7E4D84"/>
    <s v="OtsLGRF23S_01379"/>
    <d v="2023-10-24T00:00:00"/>
    <n v="2028"/>
    <s v="WDFW"/>
    <s v="SP"/>
    <m/>
    <n v="72.5"/>
    <x v="0"/>
    <s v="No CWT"/>
    <s v="N"/>
    <m/>
    <n v="70"/>
    <m/>
    <s v="LFH23106-19"/>
    <m/>
    <s v=""/>
    <m/>
    <n v="1"/>
    <s v="0.3"/>
    <x v="10"/>
    <x v="3"/>
    <m/>
    <x v="0"/>
  </r>
  <r>
    <s v="3DD.003D4A1FA9"/>
    <s v="OtsLGRF23S_01382"/>
    <d v="2023-10-31T00:00:00"/>
    <n v="251"/>
    <s v="WDFW"/>
    <s v="SP"/>
    <m/>
    <n v="90"/>
    <x v="1"/>
    <s v="No CWT"/>
    <s v="N"/>
    <m/>
    <n v="70"/>
    <m/>
    <s v="LFH2311-10"/>
    <m/>
    <s v=""/>
    <m/>
    <n v="1"/>
    <s v="0.3"/>
    <x v="5"/>
    <x v="5"/>
    <m/>
    <x v="0"/>
  </r>
  <r>
    <s v="3DD.003D7E4DB2"/>
    <s v="OtsLGRF23S_01384"/>
    <d v="2023-10-24T00:00:00"/>
    <n v="2017"/>
    <s v="WDFW"/>
    <s v="SP"/>
    <m/>
    <n v="77"/>
    <x v="0"/>
    <s v="No CWT"/>
    <s v="N"/>
    <m/>
    <n v="70"/>
    <m/>
    <s v="LFH23106-14"/>
    <m/>
    <s v=""/>
    <m/>
    <n v="1"/>
    <s v=""/>
    <x v="13"/>
    <x v="1"/>
    <m/>
    <x v="0"/>
  </r>
  <r>
    <s v="3DD.003D7E4DBF"/>
    <s v="OtsLGRF23S_01385"/>
    <d v="2023-11-06T00:00:00"/>
    <n v="4124"/>
    <s v="WDFW"/>
    <s v="SP"/>
    <m/>
    <n v="77"/>
    <x v="0"/>
    <s v="No CWT"/>
    <s v="N"/>
    <m/>
    <n v="70"/>
    <m/>
    <s v="LFH23139-03"/>
    <m/>
    <s v=""/>
    <m/>
    <n v="1"/>
    <s v="0.3"/>
    <x v="0"/>
    <x v="1"/>
    <m/>
    <x v="0"/>
  </r>
  <r>
    <s v="3DD.003D7E4DA6"/>
    <s v="OtsLGRF23S_01386"/>
    <d v="2023-10-31T00:00:00"/>
    <n v="3148"/>
    <s v="WDFW"/>
    <s v="SP"/>
    <m/>
    <n v="75"/>
    <x v="0"/>
    <s v="No CWT"/>
    <s v="N"/>
    <m/>
    <n v="70"/>
    <m/>
    <s v="LFH23126-01"/>
    <m/>
    <s v=""/>
    <m/>
    <n v="1"/>
    <s v="0.3"/>
    <x v="6"/>
    <x v="1"/>
    <m/>
    <x v="0"/>
  </r>
  <r>
    <s v="3DD.003D7E4D95"/>
    <s v="OtsLGRF23S_01387"/>
    <d v="2023-10-17T00:00:00"/>
    <n v="1031"/>
    <s v="WDFW"/>
    <s v="SP"/>
    <m/>
    <n v="79"/>
    <x v="0"/>
    <s v="No CWT"/>
    <s v="N"/>
    <m/>
    <n v="70"/>
    <m/>
    <s v="LFH23101-06"/>
    <m/>
    <s v=""/>
    <m/>
    <n v="1"/>
    <s v="0.3"/>
    <x v="2"/>
    <x v="0"/>
    <m/>
    <x v="1"/>
  </r>
  <r>
    <s v="3DD.003D7E4DC1"/>
    <s v="OtsLGRF23S_01389"/>
    <d v="2023-11-15T00:00:00"/>
    <n v="7065"/>
    <s v="WDFW"/>
    <s v="HLF"/>
    <m/>
    <n v="82"/>
    <x v="0"/>
    <s v="No CWT"/>
    <s v="N"/>
    <m/>
    <n v="70"/>
    <m/>
    <s v="No Scales"/>
    <m/>
    <s v=""/>
    <m/>
    <n v="1"/>
    <s v=""/>
    <x v="0"/>
    <x v="0"/>
    <m/>
    <x v="0"/>
  </r>
  <r>
    <s v="3DD.003D7E4DD0"/>
    <s v="OtsLGRF23S_01391"/>
    <d v="2023-09-12T00:00:00"/>
    <n v="24526"/>
    <s v="WDFW"/>
    <s v="DIP"/>
    <m/>
    <n v="78"/>
    <x v="1"/>
    <s v="No CWT"/>
    <s v="N"/>
    <m/>
    <n v="70"/>
    <m/>
    <s v="LFH2332-18"/>
    <m/>
    <s v=""/>
    <m/>
    <n v="1"/>
    <s v="0.3"/>
    <x v="0"/>
    <x v="0"/>
    <m/>
    <x v="0"/>
  </r>
  <r>
    <s v="3DD.003D7E4D81"/>
    <s v="OtsLGRF23S_01392"/>
    <d v="2023-10-24T00:00:00"/>
    <n v="2026"/>
    <s v="WDFW"/>
    <s v="SP"/>
    <m/>
    <n v="81"/>
    <x v="0"/>
    <s v="CWT"/>
    <s v="Y"/>
    <m/>
    <n v="70"/>
    <m/>
    <s v="No Scales"/>
    <m/>
    <s v=""/>
    <m/>
    <n v="1"/>
    <s v=""/>
    <x v="19"/>
    <x v="0"/>
    <m/>
    <x v="1"/>
  </r>
  <r>
    <s v="3DD.003D7E4DA5"/>
    <s v="OtsLGRF23S_01393"/>
    <d v="2023-10-17T00:00:00"/>
    <n v="1077"/>
    <s v="WDFW"/>
    <s v="SP"/>
    <m/>
    <n v="75"/>
    <x v="0"/>
    <s v="No CWT"/>
    <s v="N"/>
    <m/>
    <n v="70"/>
    <m/>
    <s v="LFH23103-04"/>
    <m/>
    <s v=""/>
    <m/>
    <n v="1"/>
    <s v="0.4"/>
    <x v="2"/>
    <x v="1"/>
    <m/>
    <x v="1"/>
  </r>
  <r>
    <s v="3DD.003D7E4D9A"/>
    <s v="OtsLGRF23S_01399"/>
    <d v="2023-10-17T00:00:00"/>
    <n v="1009"/>
    <s v="WDFW"/>
    <s v="SP"/>
    <m/>
    <n v="84"/>
    <x v="0"/>
    <s v="No CWT"/>
    <s v="N"/>
    <m/>
    <n v="70"/>
    <m/>
    <s v="LFH23100-14"/>
    <m/>
    <s v=""/>
    <m/>
    <n v="1"/>
    <s v="0.3"/>
    <x v="10"/>
    <x v="4"/>
    <m/>
    <x v="0"/>
  </r>
  <r>
    <s v="3DD.003D7E4DC6"/>
    <s v="OtsLGRF23S_01401"/>
    <d v="2023-10-31T00:00:00"/>
    <n v="3118"/>
    <s v="WDFW"/>
    <s v="SP"/>
    <m/>
    <n v="79"/>
    <x v="0"/>
    <s v="No CWT"/>
    <s v="N"/>
    <m/>
    <n v="70"/>
    <m/>
    <s v="LFH23125-02"/>
    <m/>
    <s v=""/>
    <m/>
    <n v="1"/>
    <s v="0.3"/>
    <x v="4"/>
    <x v="0"/>
    <m/>
    <x v="0"/>
  </r>
  <r>
    <s v="3DD.003D7E4DCB"/>
    <s v="OtsLGRF23S_01402"/>
    <d v="2023-10-17T00:00:00"/>
    <n v="1075"/>
    <s v="WDFW"/>
    <s v="SP"/>
    <m/>
    <n v="79"/>
    <x v="0"/>
    <s v="No CWT"/>
    <s v="N"/>
    <m/>
    <n v="70"/>
    <m/>
    <s v="LFH23102-20"/>
    <m/>
    <s v=""/>
    <m/>
    <n v="1"/>
    <s v="0.3"/>
    <x v="4"/>
    <x v="0"/>
    <m/>
    <x v="0"/>
  </r>
  <r>
    <s v="3DD.003D7E57AD"/>
    <s v="OtsLGRF23S_01405"/>
    <d v="2023-11-13T00:00:00"/>
    <n v="5059"/>
    <s v="WDFW"/>
    <s v="SP"/>
    <m/>
    <n v="84"/>
    <x v="0"/>
    <s v="No CWT"/>
    <s v="N"/>
    <m/>
    <n v="70"/>
    <m/>
    <s v="LFH23149-13"/>
    <m/>
    <s v=""/>
    <m/>
    <n v="1"/>
    <s v="0.3"/>
    <x v="1"/>
    <x v="4"/>
    <m/>
    <x v="0"/>
  </r>
  <r>
    <s v="3DD.003D7E57C6"/>
    <s v="OtsLGRF23S_01407"/>
    <d v="2023-10-17T00:00:00"/>
    <n v="12"/>
    <s v="WDFW"/>
    <s v="SP"/>
    <m/>
    <n v="88"/>
    <x v="1"/>
    <s v="No CWT"/>
    <s v="N"/>
    <m/>
    <n v="70"/>
    <m/>
    <s v="LFH2301-07"/>
    <m/>
    <s v=""/>
    <m/>
    <n v="1"/>
    <s v="0.3"/>
    <x v="4"/>
    <x v="5"/>
    <m/>
    <x v="0"/>
  </r>
  <r>
    <s v="3DD.003D7E57FD"/>
    <s v="OtsLGRF23S_01408"/>
    <d v="2023-10-17T00:00:00"/>
    <n v="1069"/>
    <s v="WDFW"/>
    <s v="SP/KO"/>
    <m/>
    <n v="82"/>
    <x v="0"/>
    <s v="No CWT"/>
    <s v="N"/>
    <m/>
    <n v="70"/>
    <m/>
    <s v="LFH23102-19"/>
    <m/>
    <s v=""/>
    <m/>
    <n v="1"/>
    <s v="0.3"/>
    <x v="0"/>
    <x v="0"/>
    <m/>
    <x v="0"/>
  </r>
  <r>
    <s v="3DD.003D7E57F9"/>
    <s v="OtsLGRF23S_01409"/>
    <d v="2023-10-31T00:00:00"/>
    <n v="3202"/>
    <s v="WDFW"/>
    <s v="SP"/>
    <m/>
    <n v="81"/>
    <x v="0"/>
    <s v="No CWT"/>
    <s v="N"/>
    <m/>
    <n v="70"/>
    <m/>
    <s v="LFH23128-16"/>
    <m/>
    <s v=""/>
    <m/>
    <n v="1"/>
    <s v="0.3"/>
    <x v="6"/>
    <x v="0"/>
    <m/>
    <x v="0"/>
  </r>
  <r>
    <s v="3DD.003D7E57B6"/>
    <s v="OtsLGRF23S_01411"/>
    <d v="2023-10-24T00:00:00"/>
    <n v="113"/>
    <s v="WDFW"/>
    <s v="SP"/>
    <m/>
    <n v="84"/>
    <x v="1"/>
    <s v="CWT"/>
    <s v="Y"/>
    <m/>
    <n v="70"/>
    <m/>
    <s v="No Scales"/>
    <m/>
    <s v=""/>
    <m/>
    <n v="1"/>
    <s v=""/>
    <x v="6"/>
    <x v="4"/>
    <m/>
    <x v="0"/>
  </r>
  <r>
    <s v="3DD.003D7E57ED"/>
    <s v="OtsLGRF23S_01412"/>
    <d v="2023-10-24T00:00:00"/>
    <n v="2036"/>
    <s v="WDFW"/>
    <s v="SP"/>
    <m/>
    <n v="83"/>
    <x v="0"/>
    <s v="No CWT"/>
    <s v="N"/>
    <m/>
    <n v="70"/>
    <m/>
    <s v="LFH23107-09"/>
    <m/>
    <s v=""/>
    <m/>
    <n v="1"/>
    <s v="0.3"/>
    <x v="4"/>
    <x v="4"/>
    <m/>
    <x v="0"/>
  </r>
  <r>
    <s v="3DD.003D7E57F6"/>
    <s v="OtsLGRF23S_01414"/>
    <d v="2023-11-06T00:00:00"/>
    <n v="4090"/>
    <s v="WDFW"/>
    <s v="SP"/>
    <m/>
    <n v="75"/>
    <x v="0"/>
    <s v="No CWT"/>
    <s v="N"/>
    <m/>
    <n v="70"/>
    <m/>
    <s v="LFH23137-16"/>
    <m/>
    <s v=""/>
    <m/>
    <n v="1"/>
    <s v="0.3"/>
    <x v="6"/>
    <x v="1"/>
    <m/>
    <x v="0"/>
  </r>
  <r>
    <s v="3DD.003D7E57CF"/>
    <s v="OtsLGRF23S_01415"/>
    <d v="2023-10-17T00:00:00"/>
    <n v="1065"/>
    <s v="WDFW"/>
    <s v="SP"/>
    <m/>
    <n v="83.5"/>
    <x v="0"/>
    <s v="No CWT"/>
    <s v="N"/>
    <m/>
    <n v="70"/>
    <m/>
    <s v="LFH23103-03"/>
    <m/>
    <s v=""/>
    <m/>
    <n v="1"/>
    <s v="0.3"/>
    <x v="2"/>
    <x v="4"/>
    <m/>
    <x v="1"/>
  </r>
  <r>
    <s v="3DD.003D7E57F0"/>
    <s v="OtsLGRF23S_01416"/>
    <d v="2023-10-24T00:00:00"/>
    <n v="2009"/>
    <s v="WDFW"/>
    <s v="SP"/>
    <m/>
    <n v="76"/>
    <x v="0"/>
    <s v="No CWT"/>
    <s v="N"/>
    <m/>
    <n v="70"/>
    <m/>
    <s v="LFH23106-05"/>
    <m/>
    <s v=""/>
    <m/>
    <n v="1"/>
    <s v="0.3"/>
    <x v="4"/>
    <x v="1"/>
    <m/>
    <x v="0"/>
  </r>
  <r>
    <s v="3DD.003D7E57B0"/>
    <s v="OtsLGRF23S_01420"/>
    <d v="2023-10-24T00:00:00"/>
    <n v="2114"/>
    <s v="WDFW"/>
    <s v="SP"/>
    <m/>
    <n v="84"/>
    <x v="0"/>
    <s v="No CWT"/>
    <s v="N"/>
    <m/>
    <n v="70"/>
    <m/>
    <s v="LFH23110-02"/>
    <m/>
    <s v=""/>
    <m/>
    <n v="1"/>
    <s v=""/>
    <x v="6"/>
    <x v="4"/>
    <m/>
    <x v="0"/>
  </r>
  <r>
    <s v="3DD.003D7E57D0"/>
    <s v="OtsLGRF23S_01421"/>
    <d v="2023-11-06T00:00:00"/>
    <n v="4089"/>
    <s v="WDFW"/>
    <s v="SP"/>
    <m/>
    <n v="86"/>
    <x v="0"/>
    <s v="No CWT"/>
    <s v="N"/>
    <m/>
    <n v="70"/>
    <m/>
    <s v="LFH23138-01"/>
    <m/>
    <s v=""/>
    <m/>
    <n v="1"/>
    <s v="0.3"/>
    <x v="0"/>
    <x v="4"/>
    <m/>
    <x v="0"/>
  </r>
  <r>
    <s v="3DD.003D7E579E"/>
    <s v="OtsLGRF23S_01422"/>
    <d v="2023-11-06T00:00:00"/>
    <n v="500"/>
    <s v="WDFW"/>
    <s v="SP"/>
    <m/>
    <n v="81"/>
    <x v="1"/>
    <s v="No CWT"/>
    <s v="N"/>
    <m/>
    <n v="70"/>
    <m/>
    <s v="LFH2322-11"/>
    <m/>
    <s v=""/>
    <m/>
    <n v="1"/>
    <s v=""/>
    <x v="17"/>
    <x v="0"/>
    <m/>
    <x v="0"/>
  </r>
  <r>
    <s v="3DD.003D7E57AB"/>
    <s v="OtsLGRF23S_01423"/>
    <d v="2023-10-24T00:00:00"/>
    <n v="2079"/>
    <s v="WDFW"/>
    <s v="SP"/>
    <m/>
    <n v="86"/>
    <x v="0"/>
    <s v="No CWT"/>
    <s v="N"/>
    <m/>
    <n v="70"/>
    <m/>
    <s v="LFH23108-18"/>
    <m/>
    <s v=""/>
    <m/>
    <n v="1"/>
    <s v="0.3"/>
    <x v="2"/>
    <x v="4"/>
    <m/>
    <x v="1"/>
  </r>
  <r>
    <s v="3DD.003D7E57C0"/>
    <s v="OtsLGRF23S_01424"/>
    <d v="2023-11-13T00:00:00"/>
    <n v="5010"/>
    <s v="WDFW"/>
    <s v="SP"/>
    <m/>
    <n v="83"/>
    <x v="0"/>
    <s v="CWT"/>
    <s v="Y"/>
    <m/>
    <n v="70"/>
    <m/>
    <s v="No Scales"/>
    <m/>
    <s v=""/>
    <m/>
    <n v="1"/>
    <s v=""/>
    <x v="0"/>
    <x v="4"/>
    <m/>
    <x v="0"/>
  </r>
  <r>
    <s v="3DD.003D7E57EC"/>
    <s v="OtsLGRF23S_01425"/>
    <d v="2023-11-13T00:00:00"/>
    <n v="5126"/>
    <s v="WDFW"/>
    <s v="SP"/>
    <m/>
    <n v="76"/>
    <x v="0"/>
    <s v="No CWT"/>
    <s v="N"/>
    <m/>
    <n v="70"/>
    <m/>
    <s v="LFH23152-04"/>
    <m/>
    <s v=""/>
    <m/>
    <n v="1"/>
    <s v="0.3"/>
    <x v="5"/>
    <x v="1"/>
    <m/>
    <x v="0"/>
  </r>
  <r>
    <s v="3DD.003D7E57BB"/>
    <s v="OtsLGRF23S_01426"/>
    <d v="2023-10-24T00:00:00"/>
    <n v="2002"/>
    <s v="WDFW"/>
    <s v="SP"/>
    <m/>
    <n v="80"/>
    <x v="0"/>
    <s v="No CWT"/>
    <s v="N"/>
    <m/>
    <n v="70"/>
    <m/>
    <s v="LFH23106-01"/>
    <m/>
    <s v=""/>
    <m/>
    <n v="1"/>
    <s v="0.3"/>
    <x v="12"/>
    <x v="0"/>
    <m/>
    <x v="0"/>
  </r>
  <r>
    <s v="3DD.003D7E57A8"/>
    <s v="OtsLGRF23S_01429"/>
    <d v="2023-10-24T00:00:00"/>
    <n v="24952"/>
    <s v="WDFW"/>
    <s v="DIP"/>
    <m/>
    <n v="88"/>
    <x v="1"/>
    <s v="CWT"/>
    <s v="Y"/>
    <m/>
    <n v="70"/>
    <m/>
    <s v="No Scales"/>
    <m/>
    <s v=""/>
    <m/>
    <n v="1"/>
    <s v=""/>
    <x v="4"/>
    <x v="5"/>
    <m/>
    <x v="0"/>
  </r>
  <r>
    <s v="3DD.003D7E57D5"/>
    <s v="OtsLGRF23S_01430"/>
    <d v="2023-10-17T00:00:00"/>
    <n v="1026"/>
    <s v="WDFW"/>
    <s v="SP"/>
    <m/>
    <n v="82"/>
    <x v="0"/>
    <s v="No CWT"/>
    <s v="N"/>
    <m/>
    <n v="70"/>
    <m/>
    <s v="LFH23100-19"/>
    <m/>
    <s v=""/>
    <m/>
    <n v="1"/>
    <s v=""/>
    <x v="5"/>
    <x v="0"/>
    <m/>
    <x v="0"/>
  </r>
  <r>
    <s v="3DD.003D7E579F"/>
    <s v="OtsLGRF23S_01431"/>
    <d v="2023-10-17T00:00:00"/>
    <n v="1071"/>
    <s v="WDFW"/>
    <s v="SP/KO"/>
    <m/>
    <n v="86"/>
    <x v="0"/>
    <s v="No CWT"/>
    <s v="N"/>
    <m/>
    <n v="70"/>
    <m/>
    <s v="LFH23103-01"/>
    <m/>
    <s v=""/>
    <m/>
    <n v="1"/>
    <s v="0.4"/>
    <x v="6"/>
    <x v="4"/>
    <m/>
    <x v="2"/>
  </r>
  <r>
    <s v="3DD.003D7E57C7"/>
    <s v="OtsLGRF23S_01432"/>
    <d v="2023-11-06T00:00:00"/>
    <n v="479"/>
    <s v="WDFW"/>
    <s v="SP"/>
    <m/>
    <n v="84"/>
    <x v="1"/>
    <s v="CWT"/>
    <s v="Y"/>
    <m/>
    <n v="70"/>
    <m/>
    <s v="No Scales"/>
    <m/>
    <s v=""/>
    <m/>
    <n v="1"/>
    <s v=""/>
    <x v="4"/>
    <x v="4"/>
    <m/>
    <x v="0"/>
  </r>
  <r>
    <s v="3DD.003D7E579A"/>
    <s v="OtsLGRF23S_01433"/>
    <d v="2023-11-06T00:00:00"/>
    <n v="4053"/>
    <s v="WDFW"/>
    <s v="SP"/>
    <m/>
    <n v="86"/>
    <x v="0"/>
    <s v="CWT"/>
    <s v="Y"/>
    <m/>
    <n v="70"/>
    <m/>
    <s v="No Scales"/>
    <m/>
    <s v=""/>
    <m/>
    <n v="1"/>
    <s v=""/>
    <x v="11"/>
    <x v="4"/>
    <m/>
    <x v="0"/>
  </r>
  <r>
    <s v="3DD.003D7E57F4"/>
    <s v="OtsLGRF23S_01435"/>
    <d v="2023-10-31T00:00:00"/>
    <n v="3183"/>
    <s v="WDFW"/>
    <s v="SP"/>
    <m/>
    <n v="71.5"/>
    <x v="0"/>
    <s v="No CWT"/>
    <s v="N"/>
    <m/>
    <n v="70"/>
    <m/>
    <s v="LFH23128-08"/>
    <m/>
    <s v=""/>
    <m/>
    <n v="1"/>
    <s v="0.3"/>
    <x v="4"/>
    <x v="3"/>
    <m/>
    <x v="0"/>
  </r>
  <r>
    <s v="3DD.003D7E57CB"/>
    <s v="OtsLGRF23S_01436"/>
    <d v="2023-10-31T00:00:00"/>
    <n v="283"/>
    <s v="WDFW"/>
    <s v="SP"/>
    <m/>
    <n v="84"/>
    <x v="1"/>
    <s v="No CWT"/>
    <s v="N"/>
    <m/>
    <n v="70"/>
    <m/>
    <s v="LFH2312-15"/>
    <m/>
    <s v=""/>
    <m/>
    <n v="1"/>
    <s v="0.3"/>
    <x v="5"/>
    <x v="4"/>
    <m/>
    <x v="0"/>
  </r>
  <r>
    <s v="3DD.003D7E57E7"/>
    <s v="OtsLGRF23S_01437"/>
    <d v="2023-10-17T00:00:00"/>
    <n v="1053"/>
    <s v="WDFW"/>
    <s v="SP"/>
    <m/>
    <n v="83"/>
    <x v="0"/>
    <s v="No CWT"/>
    <s v="N"/>
    <m/>
    <n v="70"/>
    <m/>
    <s v="LFH23102-03"/>
    <m/>
    <s v=""/>
    <m/>
    <n v="1"/>
    <s v="0.3"/>
    <x v="1"/>
    <x v="4"/>
    <m/>
    <x v="0"/>
  </r>
  <r>
    <s v="3DD.003D7E57B9"/>
    <s v="OtsLGRF23S_01440"/>
    <d v="2023-10-17T00:00:00"/>
    <n v="15"/>
    <s v="WDFW"/>
    <s v="SP"/>
    <m/>
    <n v="92"/>
    <x v="1"/>
    <s v="No CWT"/>
    <s v="N"/>
    <m/>
    <n v="70"/>
    <m/>
    <s v="LFH2301-10"/>
    <m/>
    <s v=""/>
    <m/>
    <n v="1"/>
    <s v="0.3"/>
    <x v="5"/>
    <x v="5"/>
    <m/>
    <x v="0"/>
  </r>
  <r>
    <s v="3DD.003D7E57F1"/>
    <s v="OtsLGRF23S_01441"/>
    <d v="2023-10-31T00:00:00"/>
    <n v="3008"/>
    <s v="WDFW"/>
    <s v="NV"/>
    <m/>
    <n v="76"/>
    <x v="0"/>
    <s v="No CWT"/>
    <s v="N"/>
    <m/>
    <n v="70"/>
    <m/>
    <s v="LFH23120-01"/>
    <m/>
    <s v=""/>
    <m/>
    <n v="1"/>
    <s v="0.3"/>
    <x v="0"/>
    <x v="1"/>
    <m/>
    <x v="0"/>
  </r>
  <r>
    <s v="3DD.003D7E57FA"/>
    <s v="OtsLGRF23S_01443"/>
    <d v="2023-10-17T00:00:00"/>
    <n v="46"/>
    <s v="WDFW"/>
    <s v="SP"/>
    <m/>
    <n v="77"/>
    <x v="1"/>
    <s v="No CWT"/>
    <s v="N"/>
    <m/>
    <n v="70"/>
    <m/>
    <s v="LFH2302-16"/>
    <m/>
    <s v=""/>
    <m/>
    <n v="1"/>
    <s v="0.3"/>
    <x v="5"/>
    <x v="1"/>
    <m/>
    <x v="0"/>
  </r>
  <r>
    <s v="3DD.003D7E57CC"/>
    <s v="OtsLGRF23S_01444"/>
    <d v="2023-11-13T00:00:00"/>
    <n v="5106"/>
    <s v="WDFW"/>
    <s v="SP"/>
    <m/>
    <n v="78"/>
    <x v="0"/>
    <s v="No CWT"/>
    <s v="N"/>
    <m/>
    <n v="70"/>
    <m/>
    <s v="LFH23151-03"/>
    <m/>
    <s v=""/>
    <m/>
    <n v="1"/>
    <s v="0.3"/>
    <x v="2"/>
    <x v="0"/>
    <m/>
    <x v="1"/>
  </r>
  <r>
    <s v="3DD.003D7E57E5"/>
    <s v="OtsLGRF23S_01450"/>
    <d v="2023-10-31T00:00:00"/>
    <n v="24811"/>
    <s v="WDFW"/>
    <s v="DIP"/>
    <m/>
    <n v="79"/>
    <x v="0"/>
    <s v="No CWT"/>
    <s v="N"/>
    <m/>
    <n v="70"/>
    <m/>
    <s v="LFH23121-13"/>
    <m/>
    <s v=""/>
    <m/>
    <n v="1"/>
    <s v="0.3"/>
    <x v="6"/>
    <x v="0"/>
    <m/>
    <x v="0"/>
  </r>
  <r>
    <s v="3DD.003D7E57B7"/>
    <s v="OtsLGRF23S_01451"/>
    <d v="2023-10-31T00:00:00"/>
    <n v="3006"/>
    <s v="WDFW"/>
    <s v="SP"/>
    <m/>
    <n v="86"/>
    <x v="0"/>
    <s v="No CWT"/>
    <s v="N"/>
    <m/>
    <n v="70"/>
    <m/>
    <s v="LFH23120-06"/>
    <m/>
    <s v=""/>
    <m/>
    <n v="1"/>
    <s v="0.4"/>
    <x v="10"/>
    <x v="4"/>
    <m/>
    <x v="2"/>
  </r>
  <r>
    <s v="3DD.003D7E57D1"/>
    <s v="OtsLGRF23S_01455"/>
    <d v="2023-10-17T00:00:00"/>
    <n v="1067"/>
    <s v="WDFW"/>
    <s v="SP"/>
    <m/>
    <n v="84"/>
    <x v="0"/>
    <s v="No CWT"/>
    <s v="N"/>
    <m/>
    <n v="70"/>
    <m/>
    <s v="LFH23102-11"/>
    <m/>
    <s v=""/>
    <m/>
    <n v="1"/>
    <s v="0.3"/>
    <x v="4"/>
    <x v="4"/>
    <m/>
    <x v="0"/>
  </r>
  <r>
    <s v="3DD.003D7E57A7"/>
    <s v="OtsLGRF23S_01459"/>
    <d v="2023-10-31T00:00:00"/>
    <n v="3043"/>
    <s v="WDFW"/>
    <s v="SP"/>
    <m/>
    <n v="77"/>
    <x v="0"/>
    <s v="No CWT"/>
    <s v="N"/>
    <m/>
    <n v="70"/>
    <m/>
    <s v="LFH23121-20"/>
    <m/>
    <s v=""/>
    <m/>
    <n v="1"/>
    <s v="0.3"/>
    <x v="6"/>
    <x v="1"/>
    <m/>
    <x v="0"/>
  </r>
  <r>
    <s v="3DD.003D7E57C2"/>
    <s v="OtsLGRF23S_01461"/>
    <d v="2023-10-17T00:00:00"/>
    <n v="1016"/>
    <s v="WDFW"/>
    <s v="SP"/>
    <m/>
    <n v="82"/>
    <x v="0"/>
    <s v="No CWT"/>
    <s v="N"/>
    <m/>
    <n v="70"/>
    <m/>
    <s v="LFH23100-09"/>
    <m/>
    <s v=""/>
    <m/>
    <n v="1"/>
    <s v="0.3"/>
    <x v="1"/>
    <x v="0"/>
    <m/>
    <x v="0"/>
  </r>
  <r>
    <s v="3DD.003D7E57DB"/>
    <s v="OtsLGRF23S_01466"/>
    <d v="2023-10-24T00:00:00"/>
    <n v="2073"/>
    <s v="WDFW"/>
    <s v="SP"/>
    <m/>
    <n v="91"/>
    <x v="0"/>
    <s v="CWT"/>
    <s v="Y"/>
    <m/>
    <n v="70"/>
    <m/>
    <s v="No Scales"/>
    <m/>
    <s v=""/>
    <m/>
    <n v="1"/>
    <s v=""/>
    <x v="2"/>
    <x v="5"/>
    <m/>
    <x v="1"/>
  </r>
  <r>
    <s v="3DD.003D7E57A9"/>
    <s v="OtsLGRF23S_01467"/>
    <d v="2023-10-22T00:00:00"/>
    <n v="24609"/>
    <s v="WDFW"/>
    <s v="DIP"/>
    <m/>
    <n v="94"/>
    <x v="0"/>
    <s v="No CWT"/>
    <s v="N"/>
    <m/>
    <n v="70"/>
    <m/>
    <s v="LFH2334-06"/>
    <m/>
    <s v=""/>
    <m/>
    <n v="1"/>
    <s v="0.4"/>
    <x v="15"/>
    <x v="2"/>
    <m/>
    <x v="2"/>
  </r>
  <r>
    <s v="3DD.003D7E57DA"/>
    <s v="OtsLGRF23S_01468"/>
    <d v="2023-10-31T00:00:00"/>
    <n v="358"/>
    <s v="WDFW"/>
    <s v="SP"/>
    <m/>
    <n v="79"/>
    <x v="1"/>
    <s v="No CWT"/>
    <s v="N"/>
    <m/>
    <n v="70"/>
    <m/>
    <s v="LFH2316-03"/>
    <m/>
    <s v=""/>
    <m/>
    <n v="1"/>
    <s v="0.3"/>
    <x v="0"/>
    <x v="0"/>
    <m/>
    <x v="0"/>
  </r>
  <r>
    <s v="3DD.003D7E57EA"/>
    <s v="OtsLGRF23S_01469"/>
    <d v="2023-10-24T00:00:00"/>
    <n v="2128"/>
    <s v="WDFW"/>
    <s v="SP"/>
    <m/>
    <n v="83"/>
    <x v="0"/>
    <s v="No CWT"/>
    <s v="N"/>
    <m/>
    <n v="70"/>
    <m/>
    <s v="LFH23110-09"/>
    <m/>
    <s v=""/>
    <m/>
    <n v="1"/>
    <s v="0.3"/>
    <x v="4"/>
    <x v="4"/>
    <m/>
    <x v="0"/>
  </r>
  <r>
    <s v="3DD.003D7E57AF"/>
    <s v="OtsLGRF23S_01472"/>
    <d v="2023-10-31T00:00:00"/>
    <n v="3003"/>
    <s v="WDFW"/>
    <s v="SP"/>
    <m/>
    <n v="85"/>
    <x v="0"/>
    <s v="No CWT"/>
    <s v="N"/>
    <m/>
    <n v="70"/>
    <m/>
    <s v="LFH23120-04"/>
    <m/>
    <s v=""/>
    <m/>
    <n v="1"/>
    <s v=""/>
    <x v="2"/>
    <x v="4"/>
    <m/>
    <x v="1"/>
  </r>
  <r>
    <s v="3DD.003D7E57E3"/>
    <s v="OtsLGRF23S_01473"/>
    <d v="2023-10-31T00:00:00"/>
    <n v="3002"/>
    <s v="WDFW"/>
    <s v="SP"/>
    <m/>
    <n v="78"/>
    <x v="0"/>
    <s v="No CWT"/>
    <s v="N"/>
    <m/>
    <n v="70"/>
    <m/>
    <s v="LFH23120-03"/>
    <m/>
    <s v=""/>
    <m/>
    <n v="1"/>
    <s v="0.3"/>
    <x v="16"/>
    <x v="0"/>
    <m/>
    <x v="0"/>
  </r>
  <r>
    <s v="3DD.003D7E57F7"/>
    <s v="OtsLGRF23S_01474"/>
    <d v="2023-10-31T00:00:00"/>
    <n v="369"/>
    <s v="WDFW"/>
    <s v="SP"/>
    <m/>
    <n v="83"/>
    <x v="1"/>
    <s v="CWT"/>
    <s v="Y"/>
    <m/>
    <n v="70"/>
    <m/>
    <s v="No Scales"/>
    <m/>
    <s v=""/>
    <m/>
    <n v="1"/>
    <s v=""/>
    <x v="19"/>
    <x v="4"/>
    <m/>
    <x v="1"/>
  </r>
  <r>
    <s v="3DD.003D7E57DD"/>
    <s v="OtsLGRF23S_01475"/>
    <d v="2023-11-05T00:00:00"/>
    <n v="24616"/>
    <s v="WDFW"/>
    <s v="DIP"/>
    <m/>
    <n v="81"/>
    <x v="1"/>
    <s v="No CWT"/>
    <s v="N"/>
    <m/>
    <n v="70"/>
    <m/>
    <s v="LFH2334-13"/>
    <m/>
    <s v=""/>
    <m/>
    <n v="1"/>
    <s v="0.3"/>
    <x v="2"/>
    <x v="0"/>
    <m/>
    <x v="1"/>
  </r>
  <r>
    <s v="3DD.003D7E57CA"/>
    <s v="OtsLGRF23S_01476"/>
    <d v="2023-10-24T00:00:00"/>
    <n v="2086"/>
    <s v="WDFW"/>
    <s v="SP"/>
    <m/>
    <n v="75"/>
    <x v="0"/>
    <s v="No CWT"/>
    <s v="N"/>
    <m/>
    <n v="70"/>
    <m/>
    <s v="LFH23109-02"/>
    <m/>
    <s v=""/>
    <m/>
    <n v="1"/>
    <s v="0.3"/>
    <x v="6"/>
    <x v="1"/>
    <m/>
    <x v="0"/>
  </r>
  <r>
    <s v="3DD.003D7E57BC"/>
    <s v="OtsLGRF23S_01480"/>
    <d v="2023-10-17T00:00:00"/>
    <n v="19"/>
    <s v="WDFW"/>
    <s v="SP"/>
    <m/>
    <n v="94"/>
    <x v="1"/>
    <s v="CWT"/>
    <s v="Y"/>
    <m/>
    <n v="70"/>
    <m/>
    <s v="No Scales"/>
    <m/>
    <s v=""/>
    <m/>
    <n v="1"/>
    <s v=""/>
    <x v="5"/>
    <x v="2"/>
    <m/>
    <x v="0"/>
  </r>
  <r>
    <s v="3DD.003D7E57A4"/>
    <s v="OtsLGRF23S_01481"/>
    <d v="2023-10-24T00:00:00"/>
    <n v="94"/>
    <s v="WDFW"/>
    <s v="SP"/>
    <m/>
    <n v="80"/>
    <x v="1"/>
    <s v="No CWT"/>
    <s v="N"/>
    <m/>
    <n v="70"/>
    <m/>
    <s v="LFH2304-18"/>
    <m/>
    <s v=""/>
    <m/>
    <n v="1"/>
    <s v="0.4"/>
    <x v="2"/>
    <x v="0"/>
    <m/>
    <x v="1"/>
  </r>
  <r>
    <s v="3DD.003D7E57E6"/>
    <s v="OtsLGRF23S_01482"/>
    <d v="2023-10-24T00:00:00"/>
    <n v="103"/>
    <s v="WDFW"/>
    <s v="SP"/>
    <m/>
    <n v="84"/>
    <x v="1"/>
    <s v="No CWT"/>
    <s v="N"/>
    <m/>
    <n v="70"/>
    <m/>
    <s v="LFH2305-10"/>
    <m/>
    <s v=""/>
    <m/>
    <n v="1"/>
    <s v="0.4"/>
    <x v="1"/>
    <x v="4"/>
    <m/>
    <x v="2"/>
  </r>
  <r>
    <s v="3DD.003D7E57D3"/>
    <s v="OtsLGRF23S_01483"/>
    <d v="2023-11-06T00:00:00"/>
    <n v="4098"/>
    <s v="WDFW"/>
    <s v="SP"/>
    <m/>
    <n v="85"/>
    <x v="0"/>
    <s v="No CWT"/>
    <s v="N"/>
    <m/>
    <n v="70"/>
    <m/>
    <s v="LFH23137-19"/>
    <m/>
    <s v=""/>
    <m/>
    <n v="1"/>
    <s v="0.3"/>
    <x v="4"/>
    <x v="4"/>
    <m/>
    <x v="0"/>
  </r>
  <r>
    <s v="3DD.003D7E57F5"/>
    <s v="OtsLGRF23S_01484"/>
    <d v="2023-10-24T00:00:00"/>
    <n v="2012"/>
    <s v="WDFW"/>
    <s v="SP"/>
    <m/>
    <n v="83"/>
    <x v="0"/>
    <s v="No CWT"/>
    <s v="N"/>
    <m/>
    <n v="70"/>
    <m/>
    <s v="LFH23106-16"/>
    <m/>
    <s v=""/>
    <m/>
    <n v="1"/>
    <s v="0.3"/>
    <x v="6"/>
    <x v="4"/>
    <m/>
    <x v="0"/>
  </r>
  <r>
    <s v="3DD.003D7E57AC"/>
    <s v="OtsLGRF23S_01485"/>
    <d v="2023-10-31T00:00:00"/>
    <n v="3001"/>
    <s v="WDFW"/>
    <s v="SP"/>
    <m/>
    <n v="79"/>
    <x v="0"/>
    <s v="No CWT"/>
    <s v="N"/>
    <m/>
    <n v="70"/>
    <m/>
    <s v="LFH23120-02"/>
    <m/>
    <s v=""/>
    <m/>
    <n v="1"/>
    <s v="0.3"/>
    <x v="2"/>
    <x v="0"/>
    <m/>
    <x v="1"/>
  </r>
  <r>
    <s v="3DD.003D7E57D2"/>
    <s v="OtsLGRF23S_01486"/>
    <d v="2023-10-17T00:00:00"/>
    <n v="1005"/>
    <s v="WDFW"/>
    <s v="SP"/>
    <m/>
    <n v="78.5"/>
    <x v="0"/>
    <s v="No CWT"/>
    <s v="N"/>
    <m/>
    <n v="70"/>
    <m/>
    <s v="LFH23100-05"/>
    <m/>
    <s v=""/>
    <m/>
    <n v="1"/>
    <s v="0.3"/>
    <x v="6"/>
    <x v="0"/>
    <m/>
    <x v="0"/>
  </r>
  <r>
    <s v="3DD.003D7E57A6"/>
    <s v="OtsLGRF23S_01488"/>
    <d v="2023-10-31T00:00:00"/>
    <n v="318"/>
    <s v="WDFW"/>
    <s v="SP"/>
    <m/>
    <n v="78"/>
    <x v="1"/>
    <s v="No CWT"/>
    <s v="N"/>
    <m/>
    <n v="70"/>
    <m/>
    <s v="LFH2313-18"/>
    <m/>
    <s v=""/>
    <m/>
    <n v="1"/>
    <s v="0.3"/>
    <x v="2"/>
    <x v="0"/>
    <m/>
    <x v="1"/>
  </r>
  <r>
    <s v="3DD.003D7E57EF"/>
    <s v="OtsLGRF23S_01489"/>
    <d v="2023-11-13T00:00:00"/>
    <n v="695"/>
    <s v="WDFW"/>
    <s v="SP"/>
    <m/>
    <n v="77"/>
    <x v="1"/>
    <s v="No CWT"/>
    <s v="N"/>
    <m/>
    <n v="70"/>
    <m/>
    <s v="LFH2331-03"/>
    <m/>
    <s v=""/>
    <m/>
    <n v="1"/>
    <s v=""/>
    <x v="10"/>
    <x v="1"/>
    <m/>
    <x v="0"/>
  </r>
  <r>
    <s v="3DD.003D7E57AE"/>
    <s v="OtsLGRF23S_01493"/>
    <d v="2023-11-13T00:00:00"/>
    <n v="592"/>
    <s v="WDFW"/>
    <s v="SP"/>
    <m/>
    <n v="96"/>
    <x v="1"/>
    <s v="No CWT"/>
    <s v="N"/>
    <m/>
    <n v="70"/>
    <m/>
    <s v="LFH2326-18"/>
    <m/>
    <s v=""/>
    <m/>
    <n v="1"/>
    <s v="0.3"/>
    <x v="13"/>
    <x v="2"/>
    <m/>
    <x v="0"/>
  </r>
  <r>
    <s v="3DD.003D7E57DE"/>
    <s v="OtsLGRF23S_01496"/>
    <d v="2023-10-31T00:00:00"/>
    <n v="299"/>
    <s v="WDFW"/>
    <s v="SP"/>
    <m/>
    <n v="76.5"/>
    <x v="1"/>
    <s v="No CWT"/>
    <s v="N"/>
    <m/>
    <n v="70"/>
    <m/>
    <s v="LFH2313-05"/>
    <m/>
    <s v=""/>
    <m/>
    <n v="1"/>
    <s v="0.2"/>
    <x v="2"/>
    <x v="1"/>
    <m/>
    <x v="1"/>
  </r>
  <r>
    <s v="3DD.003D7E57E8"/>
    <s v="OtsLGRF23S_01497"/>
    <d v="2023-11-06T00:00:00"/>
    <n v="4085"/>
    <s v="WDFW"/>
    <s v="SP"/>
    <m/>
    <n v="85"/>
    <x v="0"/>
    <s v="No CWT"/>
    <s v="N"/>
    <m/>
    <n v="70"/>
    <m/>
    <s v="LFH23138-06"/>
    <m/>
    <s v=""/>
    <m/>
    <n v="1"/>
    <s v="0.3"/>
    <x v="0"/>
    <x v="4"/>
    <m/>
    <x v="0"/>
  </r>
  <r>
    <s v="3DD.003D7E57BA"/>
    <s v="OtsLGRF23S_01505"/>
    <d v="2023-10-17T00:00:00"/>
    <n v="1021"/>
    <s v="WDFW"/>
    <s v="SP"/>
    <m/>
    <n v="81"/>
    <x v="0"/>
    <s v="No CWT"/>
    <s v="N"/>
    <m/>
    <n v="70"/>
    <m/>
    <s v="LFH23100-20"/>
    <m/>
    <s v=""/>
    <m/>
    <n v="1"/>
    <s v=""/>
    <x v="6"/>
    <x v="0"/>
    <m/>
    <x v="0"/>
  </r>
  <r>
    <s v="3DD.003D7E57CE"/>
    <s v="OtsLGRF23S_01506"/>
    <d v="2023-11-13T00:00:00"/>
    <n v="569"/>
    <s v="WDFW"/>
    <s v="KO"/>
    <m/>
    <n v="83"/>
    <x v="1"/>
    <s v="CWT"/>
    <s v="Y"/>
    <m/>
    <n v="70"/>
    <m/>
    <s v="No Scales"/>
    <m/>
    <s v=""/>
    <m/>
    <n v="1"/>
    <s v=""/>
    <x v="18"/>
    <x v="4"/>
    <m/>
    <x v="1"/>
  </r>
  <r>
    <s v="3DD.003D7E57F2"/>
    <s v="OtsLGRF23S_01510"/>
    <d v="2023-10-24T00:00:00"/>
    <n v="2130"/>
    <s v="WDFW"/>
    <s v="SP"/>
    <m/>
    <n v="74"/>
    <x v="0"/>
    <s v="No CWT"/>
    <s v="N"/>
    <m/>
    <n v="70"/>
    <m/>
    <s v="LFH23110-16"/>
    <m/>
    <s v=""/>
    <m/>
    <n v="1"/>
    <s v="0.3"/>
    <x v="2"/>
    <x v="1"/>
    <m/>
    <x v="1"/>
  </r>
  <r>
    <s v="3DD.003D7E57F3"/>
    <s v="OtsLGRF23S_01514"/>
    <d v="2023-11-06T00:00:00"/>
    <n v="4080"/>
    <s v="WDFW"/>
    <s v="SP"/>
    <m/>
    <n v="79"/>
    <x v="0"/>
    <s v="No CWT"/>
    <s v="N"/>
    <m/>
    <n v="70"/>
    <m/>
    <s v="LFH23137-18"/>
    <m/>
    <s v=""/>
    <m/>
    <n v="1"/>
    <s v="0.3"/>
    <x v="17"/>
    <x v="0"/>
    <m/>
    <x v="0"/>
  </r>
  <r>
    <s v="3DD.003D7E57DF"/>
    <s v="OtsLGRF23S_01515"/>
    <d v="2023-10-31T00:00:00"/>
    <n v="3123"/>
    <s v="WDFW"/>
    <s v="SP"/>
    <m/>
    <n v="77"/>
    <x v="0"/>
    <s v="No CWT"/>
    <s v="N"/>
    <m/>
    <n v="70"/>
    <m/>
    <s v="LFH23125-07"/>
    <m/>
    <s v=""/>
    <m/>
    <n v="1"/>
    <s v="0.3"/>
    <x v="0"/>
    <x v="1"/>
    <m/>
    <x v="0"/>
  </r>
  <r>
    <s v="3DD.003D7E57CD"/>
    <s v="OtsLGRF23S_01518"/>
    <d v="2023-11-15T00:00:00"/>
    <n v="7075"/>
    <s v="WDFW"/>
    <s v="HLF"/>
    <m/>
    <n v="82"/>
    <x v="1"/>
    <s v="No CWT"/>
    <s v="N"/>
    <m/>
    <n v="70"/>
    <m/>
    <s v="No Scales"/>
    <m/>
    <s v=""/>
    <m/>
    <n v="1"/>
    <s v=""/>
    <x v="18"/>
    <x v="0"/>
    <m/>
    <x v="1"/>
  </r>
  <r>
    <s v="3DD.003D7E57E2"/>
    <s v="OtsLGRF23S_01520"/>
    <d v="2023-11-06T00:00:00"/>
    <n v="4118"/>
    <s v="WDFW"/>
    <s v="SP"/>
    <m/>
    <n v="84"/>
    <x v="0"/>
    <s v="No CWT"/>
    <s v="N"/>
    <m/>
    <n v="70"/>
    <m/>
    <s v="LFH23139-11"/>
    <m/>
    <s v=""/>
    <m/>
    <n v="1"/>
    <s v="0.3"/>
    <x v="2"/>
    <x v="4"/>
    <m/>
    <x v="1"/>
  </r>
  <r>
    <s v="3DD.003D7E579D"/>
    <s v="OtsLGRF23S_01521"/>
    <d v="2023-11-06T00:00:00"/>
    <n v="4039"/>
    <s v="WDFW"/>
    <s v="SP"/>
    <m/>
    <n v="78"/>
    <x v="0"/>
    <s v="No CWT"/>
    <s v="N"/>
    <m/>
    <n v="70"/>
    <m/>
    <s v="LFH23134-20"/>
    <m/>
    <s v=""/>
    <m/>
    <n v="1"/>
    <s v="0.3"/>
    <x v="10"/>
    <x v="0"/>
    <m/>
    <x v="0"/>
  </r>
  <r>
    <s v="3DD.003D7E57C9"/>
    <s v="OtsLGRF23S_01524"/>
    <d v="2023-10-24T00:00:00"/>
    <n v="95"/>
    <s v="WDFW"/>
    <s v="SP"/>
    <m/>
    <n v="73"/>
    <x v="1"/>
    <s v="No CWT"/>
    <s v="N"/>
    <m/>
    <n v="70"/>
    <m/>
    <s v="LFH2305-03"/>
    <m/>
    <s v=""/>
    <m/>
    <n v="1"/>
    <s v="0.3"/>
    <x v="2"/>
    <x v="1"/>
    <m/>
    <x v="1"/>
  </r>
  <r>
    <s v="3DD.003D7E57D8"/>
    <s v="OtsLGRF23S_01528"/>
    <d v="2023-11-13T00:00:00"/>
    <n v="619"/>
    <s v="WDFW"/>
    <s v="SP"/>
    <m/>
    <n v="78"/>
    <x v="1"/>
    <s v="No CWT"/>
    <s v="N"/>
    <m/>
    <n v="70"/>
    <m/>
    <s v="LFH2327-15"/>
    <m/>
    <s v=""/>
    <m/>
    <n v="1"/>
    <s v="0.2"/>
    <x v="0"/>
    <x v="0"/>
    <m/>
    <x v="0"/>
  </r>
  <r>
    <s v="3DD.003D7E57C4"/>
    <s v="OtsLGRF23S_01531"/>
    <d v="2023-10-17T00:00:00"/>
    <n v="1038"/>
    <s v="WDFW"/>
    <s v="SP"/>
    <m/>
    <n v="74"/>
    <x v="0"/>
    <s v="No CWT"/>
    <s v="N"/>
    <m/>
    <n v="70"/>
    <m/>
    <s v="LFH23101-13"/>
    <m/>
    <s v=""/>
    <m/>
    <n v="1"/>
    <s v="0.3"/>
    <x v="18"/>
    <x v="1"/>
    <m/>
    <x v="1"/>
  </r>
  <r>
    <s v="3DD.003D7E57D6"/>
    <s v="OtsLGRF23S_01532"/>
    <d v="2023-11-06T00:00:00"/>
    <n v="471"/>
    <s v="WDFW"/>
    <s v="SP"/>
    <m/>
    <n v="93"/>
    <x v="1"/>
    <s v="No CWT"/>
    <s v="N"/>
    <m/>
    <n v="70"/>
    <m/>
    <s v="LFH2320-14"/>
    <m/>
    <s v=""/>
    <m/>
    <n v="1"/>
    <s v="0.4"/>
    <x v="2"/>
    <x v="2"/>
    <m/>
    <x v="1"/>
  </r>
  <r>
    <s v="3DD.003D7E57A5"/>
    <s v="OtsLGRF23S_01533"/>
    <d v="2023-10-17T00:00:00"/>
    <n v="1035"/>
    <s v="WDFW"/>
    <s v="SP"/>
    <m/>
    <n v="89"/>
    <x v="0"/>
    <s v="No CWT"/>
    <s v="N"/>
    <m/>
    <n v="70"/>
    <m/>
    <s v="LFH23101-11"/>
    <m/>
    <s v=""/>
    <m/>
    <n v="1"/>
    <s v="0.3"/>
    <x v="1"/>
    <x v="5"/>
    <m/>
    <x v="0"/>
  </r>
  <r>
    <s v="3DD.003D7E57E4"/>
    <s v="OtsLGRF23S_01534"/>
    <d v="2023-11-06T00:00:00"/>
    <n v="4103"/>
    <s v="WDFW"/>
    <s v="SP"/>
    <m/>
    <n v="87"/>
    <x v="0"/>
    <s v="CWT"/>
    <s v="Y"/>
    <m/>
    <n v="70"/>
    <m/>
    <s v="No Scales"/>
    <m/>
    <s v=""/>
    <m/>
    <n v="1"/>
    <s v=""/>
    <x v="6"/>
    <x v="4"/>
    <m/>
    <x v="0"/>
  </r>
  <r>
    <s v="3DD.003D7E57C5"/>
    <s v="OtsLGRF23S_01535"/>
    <d v="2023-10-31T00:00:00"/>
    <n v="3155"/>
    <s v="WDFW"/>
    <s v="SP"/>
    <m/>
    <n v="76"/>
    <x v="0"/>
    <s v="No CWT"/>
    <s v="N"/>
    <m/>
    <n v="70"/>
    <m/>
    <s v="LFH23126-19"/>
    <m/>
    <s v=""/>
    <m/>
    <n v="1"/>
    <s v="0.3"/>
    <x v="6"/>
    <x v="1"/>
    <m/>
    <x v="0"/>
  </r>
  <r>
    <s v="3DD.003D7E57FC"/>
    <s v="OtsLGRF23S_01537"/>
    <d v="2023-10-24T00:00:00"/>
    <n v="101"/>
    <s v="WDFW"/>
    <s v="SP"/>
    <m/>
    <n v="79"/>
    <x v="1"/>
    <s v="CWT"/>
    <s v="Y"/>
    <m/>
    <n v="70"/>
    <m/>
    <s v="No Scales"/>
    <m/>
    <s v=""/>
    <m/>
    <n v="1"/>
    <s v=""/>
    <x v="4"/>
    <x v="0"/>
    <m/>
    <x v="0"/>
  </r>
  <r>
    <s v="3DD.003D7E57B4"/>
    <s v="OtsLGRF23S_01538"/>
    <d v="2023-10-24T00:00:00"/>
    <n v="83"/>
    <s v="WDFW"/>
    <s v="SP"/>
    <m/>
    <n v="84"/>
    <x v="1"/>
    <s v="No CWT"/>
    <s v="N"/>
    <m/>
    <n v="70"/>
    <m/>
    <s v="LFH2304-13"/>
    <m/>
    <s v=""/>
    <m/>
    <n v="1"/>
    <s v="0.3"/>
    <x v="2"/>
    <x v="4"/>
    <m/>
    <x v="1"/>
  </r>
  <r>
    <s v="3DD.003D7E57B1"/>
    <s v="OtsLGRF23S_01539"/>
    <d v="2023-09-11T00:00:00"/>
    <n v="24522"/>
    <s v="WDFW"/>
    <s v="DIP"/>
    <m/>
    <n v="72"/>
    <x v="0"/>
    <s v="No CWT"/>
    <s v="N"/>
    <m/>
    <n v="70"/>
    <m/>
    <s v="LFH2332-14"/>
    <m/>
    <s v=""/>
    <m/>
    <n v="1"/>
    <s v="0.3"/>
    <x v="10"/>
    <x v="3"/>
    <m/>
    <x v="0"/>
  </r>
  <r>
    <s v="3DD.003D7E57BD"/>
    <s v="OtsLGRF23S_01548"/>
    <d v="2023-10-31T00:00:00"/>
    <n v="342"/>
    <s v="WDFW"/>
    <s v="SP"/>
    <m/>
    <n v="79.5"/>
    <x v="1"/>
    <s v="No CWT"/>
    <s v="N"/>
    <m/>
    <n v="70"/>
    <m/>
    <s v="LFH2315-08"/>
    <m/>
    <s v=""/>
    <m/>
    <n v="1"/>
    <s v="0.3"/>
    <x v="2"/>
    <x v="0"/>
    <m/>
    <x v="1"/>
  </r>
  <r>
    <s v="3DD.003D7E57BF"/>
    <s v="OtsLGRF23S_01551"/>
    <d v="2023-10-24T00:00:00"/>
    <n v="2011"/>
    <s v="WDFW"/>
    <s v="SP"/>
    <m/>
    <n v="76"/>
    <x v="0"/>
    <s v="No CWT"/>
    <s v="N"/>
    <m/>
    <n v="70"/>
    <m/>
    <s v="LFH23106-04"/>
    <m/>
    <s v=""/>
    <m/>
    <n v="1"/>
    <s v="0.3"/>
    <x v="4"/>
    <x v="1"/>
    <m/>
    <x v="0"/>
  </r>
  <r>
    <s v="3DD.003D7E57B2"/>
    <s v="OtsLGRF23S_01555"/>
    <d v="2023-10-24T00:00:00"/>
    <n v="2080"/>
    <s v="WDFW"/>
    <s v="SP"/>
    <m/>
    <n v="81"/>
    <x v="0"/>
    <s v="No CWT"/>
    <s v="N"/>
    <m/>
    <n v="70"/>
    <m/>
    <s v="LFH23108-17"/>
    <m/>
    <s v=""/>
    <m/>
    <n v="1"/>
    <s v="0.3"/>
    <x v="4"/>
    <x v="0"/>
    <m/>
    <x v="0"/>
  </r>
  <r>
    <s v="3DD.003D7E57FB"/>
    <s v="OtsLGRF23S_01556"/>
    <d v="2023-10-31T00:00:00"/>
    <n v="3138"/>
    <s v="WDFW"/>
    <s v="SP"/>
    <m/>
    <n v="83"/>
    <x v="0"/>
    <s v="CWT"/>
    <s v="Y"/>
    <m/>
    <n v="70"/>
    <m/>
    <s v="No Scales"/>
    <m/>
    <s v=""/>
    <m/>
    <n v="1"/>
    <s v=""/>
    <x v="4"/>
    <x v="4"/>
    <m/>
    <x v="0"/>
  </r>
  <r>
    <s v="3DD.003D7E57F8"/>
    <s v="OtsLGRF23S_01557"/>
    <d v="2023-08-27T00:00:00"/>
    <n v="24514"/>
    <s v="WDFW"/>
    <s v="DIP"/>
    <m/>
    <n v="75"/>
    <x v="1"/>
    <s v="No CWT"/>
    <s v="N"/>
    <m/>
    <n v="70"/>
    <m/>
    <s v="LFH2332-08"/>
    <m/>
    <s v=""/>
    <m/>
    <n v="1"/>
    <s v="0.3"/>
    <x v="5"/>
    <x v="1"/>
    <m/>
    <x v="0"/>
  </r>
  <r>
    <s v="3DD.003D7E57DC"/>
    <s v="OtsLGRF23S_01558"/>
    <d v="2023-10-24T00:00:00"/>
    <n v="2006"/>
    <s v="WDFW"/>
    <s v="SP"/>
    <m/>
    <n v="83"/>
    <x v="0"/>
    <s v="No CWT"/>
    <s v="N"/>
    <m/>
    <n v="70"/>
    <m/>
    <s v="LFH23106-12"/>
    <m/>
    <s v=""/>
    <m/>
    <n v="1"/>
    <s v="0.3"/>
    <x v="9"/>
    <x v="4"/>
    <m/>
    <x v="2"/>
  </r>
  <r>
    <s v="3DD.003D7E57D9"/>
    <s v="OtsLGRF23S_01559"/>
    <d v="2023-10-31T00:00:00"/>
    <n v="3064"/>
    <s v="WDFW"/>
    <s v="SP"/>
    <m/>
    <n v="78"/>
    <x v="0"/>
    <s v="No CWT"/>
    <s v="N"/>
    <m/>
    <n v="70"/>
    <m/>
    <s v="LFH23122-19"/>
    <m/>
    <s v=""/>
    <m/>
    <n v="1"/>
    <s v="0.3"/>
    <x v="4"/>
    <x v="0"/>
    <m/>
    <x v="0"/>
  </r>
  <r>
    <s v="3DD.003D7E4DD2"/>
    <s v="OtsLGRF23S_01560"/>
    <d v="2023-10-31T00:00:00"/>
    <n v="3188"/>
    <s v="WDFW"/>
    <s v="SP"/>
    <m/>
    <n v="83"/>
    <x v="0"/>
    <s v="No CWT"/>
    <s v="N"/>
    <m/>
    <n v="70"/>
    <m/>
    <s v="LFH23128-05"/>
    <m/>
    <s v=""/>
    <m/>
    <n v="1"/>
    <s v="0.3"/>
    <x v="4"/>
    <x v="4"/>
    <m/>
    <x v="0"/>
  </r>
  <r>
    <s v="3DD.003D7E4D33"/>
    <s v="OtsLGRF23S_01561"/>
    <d v="2023-11-06T00:00:00"/>
    <n v="4054"/>
    <s v="WDFW"/>
    <s v="SP"/>
    <m/>
    <n v="80"/>
    <x v="0"/>
    <s v="No CWT"/>
    <s v="N"/>
    <m/>
    <n v="70"/>
    <m/>
    <s v="LFH23135-09"/>
    <m/>
    <s v=""/>
    <m/>
    <n v="1"/>
    <s v="0.3"/>
    <x v="3"/>
    <x v="0"/>
    <m/>
    <x v="0"/>
  </r>
  <r>
    <s v="3DD.003D7E4DCA"/>
    <s v="OtsLGRF23S_01566"/>
    <d v="2023-10-24T00:00:00"/>
    <n v="2040"/>
    <s v="WDFW"/>
    <s v="SP"/>
    <m/>
    <n v="88"/>
    <x v="0"/>
    <s v="CWT"/>
    <s v="Y"/>
    <m/>
    <n v="70"/>
    <m/>
    <s v="No Scales"/>
    <m/>
    <s v=""/>
    <m/>
    <n v="1"/>
    <s v=""/>
    <x v="6"/>
    <x v="5"/>
    <m/>
    <x v="0"/>
  </r>
  <r>
    <s v="3DD.003D7E4D9B"/>
    <s v="OtsLGRF23S_01567"/>
    <d v="2023-11-13T00:00:00"/>
    <n v="672"/>
    <s v="WDFW"/>
    <s v="SP"/>
    <m/>
    <n v="78"/>
    <x v="1"/>
    <s v="No CWT"/>
    <s v="N"/>
    <m/>
    <n v="70"/>
    <m/>
    <s v="LFH2330-01"/>
    <m/>
    <s v=""/>
    <m/>
    <n v="1"/>
    <s v=""/>
    <x v="2"/>
    <x v="0"/>
    <m/>
    <x v="1"/>
  </r>
  <r>
    <s v="3DD.003D7E4D75"/>
    <s v="OtsLGRF23S_01570"/>
    <d v="2023-09-20T00:00:00"/>
    <n v="24545"/>
    <s v="WDFW"/>
    <s v="DIP"/>
    <m/>
    <n v="72"/>
    <x v="0"/>
    <s v="No CWT"/>
    <s v="N"/>
    <m/>
    <n v="70"/>
    <m/>
    <s v="LFH2333-14"/>
    <m/>
    <s v=""/>
    <m/>
    <n v="1"/>
    <s v="0.3"/>
    <x v="9"/>
    <x v="3"/>
    <m/>
    <x v="0"/>
  </r>
  <r>
    <s v="3DD.003D7E4DAD"/>
    <s v="OtsLGRF23S_01571"/>
    <d v="2023-10-31T00:00:00"/>
    <n v="3130"/>
    <s v="WDFW"/>
    <s v="SP"/>
    <m/>
    <n v="80"/>
    <x v="0"/>
    <s v="No CWT"/>
    <s v="N"/>
    <m/>
    <n v="70"/>
    <m/>
    <s v="LFH23125-14"/>
    <m/>
    <s v=""/>
    <m/>
    <n v="1"/>
    <s v="0.3"/>
    <x v="10"/>
    <x v="0"/>
    <m/>
    <x v="0"/>
  </r>
  <r>
    <s v="3DD.003D7E4D44"/>
    <s v="OtsLGRF23S_01572"/>
    <d v="2023-10-17T00:00:00"/>
    <n v="1"/>
    <s v="WDFW"/>
    <s v="SP"/>
    <m/>
    <n v="90"/>
    <x v="1"/>
    <s v="No CWT"/>
    <s v="N"/>
    <m/>
    <n v="70"/>
    <m/>
    <s v="LFH2301-01"/>
    <m/>
    <s v=""/>
    <m/>
    <n v="1"/>
    <s v="0.3"/>
    <x v="6"/>
    <x v="5"/>
    <m/>
    <x v="0"/>
  </r>
  <r>
    <s v="3DD.003D7E4DB7"/>
    <s v="OtsLGRF23S_01579"/>
    <d v="2023-10-24T00:00:00"/>
    <n v="2053"/>
    <s v="WDFW"/>
    <s v="SP"/>
    <m/>
    <n v="78"/>
    <x v="0"/>
    <s v="No CWT"/>
    <s v="N"/>
    <m/>
    <n v="70"/>
    <m/>
    <s v="LFH23108-04"/>
    <m/>
    <s v=""/>
    <m/>
    <n v="1"/>
    <s v="0.3"/>
    <x v="0"/>
    <x v="0"/>
    <m/>
    <x v="0"/>
  </r>
  <r>
    <s v="3DD.003D7E4D78"/>
    <s v="OtsLGRF23S_01580"/>
    <d v="2023-10-31T00:00:00"/>
    <n v="3048"/>
    <s v="WDFW"/>
    <s v="SP"/>
    <m/>
    <n v="83"/>
    <x v="0"/>
    <s v="No CWT"/>
    <s v="N"/>
    <m/>
    <n v="70"/>
    <m/>
    <s v="LFH23122-04"/>
    <m/>
    <s v=""/>
    <m/>
    <n v="1"/>
    <s v="0.3"/>
    <x v="0"/>
    <x v="4"/>
    <m/>
    <x v="0"/>
  </r>
  <r>
    <s v="3DD.003D7E4D9E"/>
    <s v="OtsLGRF23S_01582"/>
    <d v="2023-10-24T00:00:00"/>
    <n v="71"/>
    <s v="WDFW"/>
    <s v="SP"/>
    <m/>
    <n v="80.5"/>
    <x v="1"/>
    <s v="No CWT"/>
    <s v="N"/>
    <m/>
    <n v="70"/>
    <m/>
    <s v="LFH2304-11"/>
    <m/>
    <s v=""/>
    <m/>
    <n v="1"/>
    <s v="0.3"/>
    <x v="6"/>
    <x v="0"/>
    <m/>
    <x v="0"/>
  </r>
  <r>
    <s v="3DD.003D7E4D74"/>
    <s v="OtsLGRF23S_01583"/>
    <d v="2023-11-13T00:00:00"/>
    <n v="637"/>
    <s v="WDFW"/>
    <s v="SP"/>
    <m/>
    <n v="90"/>
    <x v="1"/>
    <s v="No CWT"/>
    <s v="N"/>
    <m/>
    <n v="70"/>
    <m/>
    <s v="LFH2329-19"/>
    <m/>
    <s v=""/>
    <m/>
    <n v="1"/>
    <s v=""/>
    <x v="13"/>
    <x v="5"/>
    <m/>
    <x v="2"/>
  </r>
  <r>
    <s v="3DD.003D7E4DCF"/>
    <s v="OtsLGRF23S_01586"/>
    <d v="2023-11-06T00:00:00"/>
    <n v="462"/>
    <s v="WDFW"/>
    <s v="SP"/>
    <m/>
    <n v="79"/>
    <x v="1"/>
    <s v="No CWT"/>
    <s v="N"/>
    <m/>
    <n v="70"/>
    <m/>
    <s v="LFH2320-09"/>
    <m/>
    <s v=""/>
    <m/>
    <n v="1"/>
    <s v=""/>
    <x v="4"/>
    <x v="0"/>
    <m/>
    <x v="0"/>
  </r>
  <r>
    <s v="3DD.003D7E4D82"/>
    <s v="OtsLGRF23S_01593"/>
    <d v="2023-10-17T00:00:00"/>
    <n v="21"/>
    <s v="WDFW"/>
    <s v="SP"/>
    <m/>
    <n v="74"/>
    <x v="1"/>
    <s v="No CWT"/>
    <s v="N"/>
    <m/>
    <n v="70"/>
    <m/>
    <s v="LFH2301-15"/>
    <m/>
    <s v=""/>
    <m/>
    <n v="1"/>
    <s v="0.3"/>
    <x v="1"/>
    <x v="1"/>
    <m/>
    <x v="0"/>
  </r>
  <r>
    <s v="3DD.003D7E4D34"/>
    <s v="OtsLGRF23S_01594"/>
    <d v="2023-10-09T00:00:00"/>
    <n v="24601"/>
    <s v="WDFW"/>
    <s v="DIP"/>
    <m/>
    <n v="84"/>
    <x v="0"/>
    <s v="No CWT"/>
    <s v="N"/>
    <m/>
    <n v="70"/>
    <m/>
    <s v="LFH2335-17"/>
    <m/>
    <s v=""/>
    <m/>
    <n v="1"/>
    <s v="0.3"/>
    <x v="2"/>
    <x v="4"/>
    <m/>
    <x v="1"/>
  </r>
  <r>
    <s v="3DD.003D7E4DCD"/>
    <s v="OtsLGRF23S_01595"/>
    <d v="2023-10-24T00:00:00"/>
    <n v="79"/>
    <s v="WDFW"/>
    <s v="SP"/>
    <m/>
    <n v="84"/>
    <x v="1"/>
    <s v="No CWT"/>
    <s v="N"/>
    <m/>
    <n v="70"/>
    <m/>
    <s v="LFH2305-12"/>
    <m/>
    <s v=""/>
    <m/>
    <n v="1"/>
    <s v="0.3"/>
    <x v="6"/>
    <x v="4"/>
    <m/>
    <x v="0"/>
  </r>
  <r>
    <s v="3DD.003D7E4DC7"/>
    <s v="OtsLGRF23S_01596"/>
    <d v="2023-10-31T00:00:00"/>
    <n v="3111"/>
    <s v="WDFW"/>
    <s v="SP"/>
    <m/>
    <n v="76"/>
    <x v="0"/>
    <s v="No CWT"/>
    <s v="N"/>
    <m/>
    <n v="70"/>
    <m/>
    <s v="LFH23124-15"/>
    <m/>
    <s v=""/>
    <m/>
    <n v="1"/>
    <s v=""/>
    <x v="10"/>
    <x v="1"/>
    <m/>
    <x v="0"/>
  </r>
  <r>
    <s v="3DD.003D7E4D80"/>
    <s v="OtsLGRF23S_01597"/>
    <d v="2023-10-31T00:00:00"/>
    <n v="3089"/>
    <s v="WDFW"/>
    <s v="SP"/>
    <m/>
    <n v="80"/>
    <x v="0"/>
    <s v="No CWT"/>
    <s v="N"/>
    <m/>
    <n v="70"/>
    <m/>
    <s v="LFH23124-01"/>
    <m/>
    <s v=""/>
    <m/>
    <n v="1"/>
    <s v=""/>
    <x v="2"/>
    <x v="0"/>
    <m/>
    <x v="1"/>
  </r>
  <r>
    <s v="3DD.003D7E4D3B"/>
    <s v="OtsLGRF23S_01599"/>
    <d v="2023-10-17T00:00:00"/>
    <n v="1057"/>
    <s v="WDFW"/>
    <s v="SP"/>
    <m/>
    <n v="85"/>
    <x v="0"/>
    <s v="CWT"/>
    <s v="Y"/>
    <m/>
    <n v="70"/>
    <m/>
    <s v="No Scales"/>
    <m/>
    <s v=""/>
    <m/>
    <n v="1"/>
    <s v=""/>
    <x v="6"/>
    <x v="4"/>
    <m/>
    <x v="0"/>
  </r>
  <r>
    <s v="3DD.003D7E4D6E"/>
    <s v="OtsLGRF23S_01601"/>
    <d v="2023-11-06T00:00:00"/>
    <n v="4111"/>
    <s v="WDFW"/>
    <s v="SP"/>
    <m/>
    <n v="88"/>
    <x v="0"/>
    <s v="No CWT"/>
    <s v="N"/>
    <m/>
    <n v="70"/>
    <m/>
    <s v="LFH23138-14"/>
    <m/>
    <s v="RR"/>
    <m/>
    <n v="1"/>
    <s v="1.3"/>
    <x v="2"/>
    <x v="5"/>
    <m/>
    <x v="1"/>
  </r>
  <r>
    <s v="3DD.003D7E4D27"/>
    <s v="OtsLGRF23S_01602"/>
    <d v="2023-10-17T00:00:00"/>
    <n v="1037"/>
    <s v="WDFW"/>
    <s v="SP"/>
    <m/>
    <n v="77"/>
    <x v="0"/>
    <s v="No CWT"/>
    <s v="N"/>
    <m/>
    <n v="70"/>
    <m/>
    <s v="LFH23101-12"/>
    <m/>
    <s v=""/>
    <m/>
    <n v="1"/>
    <s v="0.3"/>
    <x v="2"/>
    <x v="1"/>
    <m/>
    <x v="1"/>
  </r>
  <r>
    <s v="3DD.003D7E4D7E"/>
    <s v="OtsLGRF23S_01603"/>
    <d v="2023-10-17T00:00:00"/>
    <n v="1044"/>
    <s v="WDFW"/>
    <s v="SP"/>
    <m/>
    <n v="76"/>
    <x v="0"/>
    <s v="No CWT"/>
    <s v="N"/>
    <m/>
    <n v="70"/>
    <m/>
    <s v="LFH23101-18"/>
    <m/>
    <s v=""/>
    <m/>
    <n v="1"/>
    <s v="0.3"/>
    <x v="11"/>
    <x v="1"/>
    <m/>
    <x v="0"/>
  </r>
  <r>
    <s v="3DD.003D7E4DA8"/>
    <s v="OtsLGRF23S_01604"/>
    <d v="2023-10-31T00:00:00"/>
    <n v="3009"/>
    <s v="WDFW"/>
    <s v="SP"/>
    <m/>
    <n v="83"/>
    <x v="0"/>
    <s v="No CWT"/>
    <s v="N"/>
    <m/>
    <n v="70"/>
    <m/>
    <s v="LFH23120-08"/>
    <m/>
    <s v=""/>
    <m/>
    <n v="1"/>
    <s v="0.3"/>
    <x v="2"/>
    <x v="4"/>
    <m/>
    <x v="1"/>
  </r>
  <r>
    <s v="3DD.003D7E4D24"/>
    <s v="OtsLGRF23S_01605"/>
    <d v="2023-10-24T00:00:00"/>
    <n v="2129"/>
    <s v="WDFW"/>
    <s v="SP"/>
    <m/>
    <n v="78"/>
    <x v="0"/>
    <s v="No CWT"/>
    <s v="N"/>
    <m/>
    <n v="70"/>
    <m/>
    <s v="LFH23110-14"/>
    <m/>
    <s v=""/>
    <m/>
    <n v="1"/>
    <s v="0.4"/>
    <x v="9"/>
    <x v="0"/>
    <m/>
    <x v="2"/>
  </r>
  <r>
    <s v="3DD.003D7E4D26"/>
    <s v="OtsLGRF23S_01607"/>
    <d v="2023-10-24T00:00:00"/>
    <n v="2031"/>
    <s v="WDFW"/>
    <s v="SP"/>
    <m/>
    <n v="74"/>
    <x v="0"/>
    <s v="No CWT"/>
    <s v="N"/>
    <m/>
    <n v="70"/>
    <m/>
    <s v="LFH23107-05"/>
    <m/>
    <s v=""/>
    <m/>
    <n v="1"/>
    <s v="0.3"/>
    <x v="6"/>
    <x v="1"/>
    <m/>
    <x v="0"/>
  </r>
  <r>
    <s v="3DD.003D7E4D30"/>
    <s v="OtsLGRF23S_01608"/>
    <d v="2023-10-24T00:00:00"/>
    <n v="2105"/>
    <s v="WDFW"/>
    <s v="SP"/>
    <m/>
    <n v="80.5"/>
    <x v="0"/>
    <s v="No CWT"/>
    <s v="N"/>
    <m/>
    <n v="70"/>
    <m/>
    <s v="LFH23109-15"/>
    <m/>
    <s v=""/>
    <m/>
    <n v="1"/>
    <s v="0.3"/>
    <x v="5"/>
    <x v="0"/>
    <m/>
    <x v="0"/>
  </r>
  <r>
    <s v="3DD.003D2AE492"/>
    <s v="OtsLGRF23S_02172"/>
    <d v="2023-10-31T00:00:00"/>
    <n v="354"/>
    <s v="WDFW"/>
    <s v="SP"/>
    <m/>
    <n v="87"/>
    <x v="1"/>
    <s v="CWT"/>
    <s v="Y"/>
    <m/>
    <n v="70"/>
    <m/>
    <s v="No Scales"/>
    <m/>
    <s v=""/>
    <m/>
    <n v="1"/>
    <s v=""/>
    <x v="6"/>
    <x v="4"/>
    <m/>
    <x v="2"/>
  </r>
  <r>
    <s v="3DD.003D7E4F9B"/>
    <s v="OtsLGRF23S_02173"/>
    <d v="2023-10-24T00:00:00"/>
    <n v="2224"/>
    <s v="WDFW"/>
    <s v="SP"/>
    <m/>
    <n v="80"/>
    <x v="0"/>
    <s v="No CWT"/>
    <s v="N"/>
    <m/>
    <n v="70"/>
    <m/>
    <s v="LFH23115-08"/>
    <m/>
    <s v=""/>
    <m/>
    <n v="1"/>
    <s v="0.3"/>
    <x v="6"/>
    <x v="0"/>
    <m/>
    <x v="0"/>
  </r>
  <r>
    <s v="3DD.003D4A23C6"/>
    <s v="OtsLGRF23S_02175"/>
    <d v="2023-11-06T00:00:00"/>
    <n v="464"/>
    <s v="WDFW"/>
    <s v="SP"/>
    <m/>
    <n v="78"/>
    <x v="1"/>
    <s v="No CWT"/>
    <s v="N"/>
    <m/>
    <n v="70"/>
    <m/>
    <s v="LFH2320-06"/>
    <m/>
    <s v=""/>
    <m/>
    <n v="1"/>
    <s v="0.3"/>
    <x v="5"/>
    <x v="0"/>
    <m/>
    <x v="0"/>
  </r>
  <r>
    <s v="3DD.003D7E4F6B"/>
    <s v="OtsLGRF23S_02176"/>
    <d v="2023-10-31T00:00:00"/>
    <n v="333"/>
    <s v="WDFW"/>
    <s v="SP"/>
    <m/>
    <n v="75.5"/>
    <x v="1"/>
    <s v="No CWT"/>
    <s v="N"/>
    <m/>
    <n v="70"/>
    <m/>
    <s v="LFH2315-01"/>
    <m/>
    <s v=""/>
    <m/>
    <n v="1"/>
    <s v="0.3"/>
    <x v="1"/>
    <x v="1"/>
    <m/>
    <x v="0"/>
  </r>
  <r>
    <s v="3DD.003D7E4F0B"/>
    <s v="OtsLGRF23S_02178"/>
    <d v="2023-10-17T00:00:00"/>
    <n v="1096"/>
    <s v="WDFW"/>
    <s v="SP"/>
    <m/>
    <n v="79"/>
    <x v="0"/>
    <s v="No CWT"/>
    <s v="N"/>
    <m/>
    <n v="70"/>
    <m/>
    <s v="LFH23104-01"/>
    <m/>
    <s v=""/>
    <m/>
    <n v="1"/>
    <s v="0.3"/>
    <x v="1"/>
    <x v="0"/>
    <m/>
    <x v="0"/>
  </r>
  <r>
    <s v="3DD.003D7E4F55"/>
    <s v="OtsLGRF23S_02182"/>
    <d v="2023-10-31T00:00:00"/>
    <n v="3019"/>
    <s v="WDFW"/>
    <s v="SP"/>
    <m/>
    <n v="77"/>
    <x v="0"/>
    <s v="No CWT"/>
    <s v="N"/>
    <m/>
    <n v="70"/>
    <m/>
    <s v="LFH23120-17"/>
    <m/>
    <s v=""/>
    <m/>
    <n v="1"/>
    <s v="0.3"/>
    <x v="4"/>
    <x v="1"/>
    <m/>
    <x v="0"/>
  </r>
  <r>
    <s v="3DD.003D7E4F23"/>
    <s v="OtsLGRF23S_02183"/>
    <d v="2023-10-24T00:00:00"/>
    <n v="174"/>
    <s v="WDFW"/>
    <s v="SP"/>
    <m/>
    <n v="90"/>
    <x v="1"/>
    <s v="CWT"/>
    <s v="Y"/>
    <m/>
    <n v="70"/>
    <m/>
    <s v="No Scales"/>
    <m/>
    <s v=""/>
    <m/>
    <n v="1"/>
    <s v=""/>
    <x v="13"/>
    <x v="5"/>
    <m/>
    <x v="0"/>
  </r>
  <r>
    <s v="3DD.003D7E4F2C"/>
    <s v="OtsLGRF23S_02184"/>
    <d v="2023-10-24T00:00:00"/>
    <n v="148"/>
    <s v="WDFW"/>
    <s v="SP"/>
    <m/>
    <n v="86"/>
    <x v="1"/>
    <s v="CWT"/>
    <s v="Y"/>
    <m/>
    <n v="70"/>
    <m/>
    <s v="No Scales"/>
    <m/>
    <s v=""/>
    <m/>
    <n v="1"/>
    <s v=""/>
    <x v="6"/>
    <x v="4"/>
    <m/>
    <x v="0"/>
  </r>
  <r>
    <s v="3DD.003D476FCB"/>
    <s v="OtsLGRF23S_02185"/>
    <d v="2023-10-31T00:00:00"/>
    <n v="326"/>
    <s v="WDFW"/>
    <s v="SP"/>
    <m/>
    <n v="81"/>
    <x v="1"/>
    <s v="No CWT"/>
    <s v="N"/>
    <m/>
    <n v="70"/>
    <m/>
    <s v="LFH2314-04"/>
    <m/>
    <s v=""/>
    <m/>
    <n v="1"/>
    <s v=""/>
    <x v="4"/>
    <x v="0"/>
    <m/>
    <x v="0"/>
  </r>
  <r>
    <s v="3DD.003D7E4F16"/>
    <s v="OtsLGRF23S_02186"/>
    <d v="2023-11-06T00:00:00"/>
    <n v="419"/>
    <s v="WDFW"/>
    <s v="SP"/>
    <m/>
    <n v="87"/>
    <x v="1"/>
    <s v="No CWT"/>
    <s v="N"/>
    <m/>
    <n v="70"/>
    <m/>
    <s v="LFH2319-02"/>
    <m/>
    <s v=""/>
    <m/>
    <n v="1"/>
    <s v="0.3"/>
    <x v="2"/>
    <x v="4"/>
    <m/>
    <x v="1"/>
  </r>
  <r>
    <s v="3DD.003D49EBF3"/>
    <s v="OtsLGRF23S_02187"/>
    <d v="2023-10-31T00:00:00"/>
    <n v="280"/>
    <s v="WDFW"/>
    <s v="SP"/>
    <m/>
    <n v="80.5"/>
    <x v="1"/>
    <s v="No CWT"/>
    <s v="N"/>
    <m/>
    <n v="70"/>
    <m/>
    <s v="LFH2312-14"/>
    <m/>
    <s v=""/>
    <m/>
    <n v="1"/>
    <s v="0.3"/>
    <x v="6"/>
    <x v="0"/>
    <m/>
    <x v="0"/>
  </r>
  <r>
    <s v="3DD.003D7E4F32"/>
    <s v="OtsLGRF23S_02189"/>
    <d v="2023-10-24T00:00:00"/>
    <n v="2223"/>
    <s v="WDFW"/>
    <s v="SP"/>
    <m/>
    <n v="74"/>
    <x v="0"/>
    <s v="No CWT"/>
    <s v="N"/>
    <m/>
    <n v="70"/>
    <m/>
    <s v="LFH23115-11"/>
    <m/>
    <s v=""/>
    <m/>
    <n v="1"/>
    <s v="0.3"/>
    <x v="6"/>
    <x v="1"/>
    <m/>
    <x v="0"/>
  </r>
  <r>
    <s v="3DD.003D7E4F5F"/>
    <s v="OtsLGRF23S_02190"/>
    <d v="2023-11-06T00:00:00"/>
    <n v="4121"/>
    <s v="WDFW"/>
    <s v="SP"/>
    <m/>
    <n v="79"/>
    <x v="0"/>
    <s v="No CWT"/>
    <s v="N"/>
    <m/>
    <n v="70"/>
    <m/>
    <s v="LFH23139-02"/>
    <m/>
    <s v=""/>
    <m/>
    <n v="1"/>
    <s v="0.3"/>
    <x v="0"/>
    <x v="0"/>
    <m/>
    <x v="0"/>
  </r>
  <r>
    <s v="3DD.003D7E4F0A"/>
    <s v="OtsLGRF23S_02191"/>
    <d v="2023-10-31T00:00:00"/>
    <n v="364"/>
    <s v="WDFW"/>
    <s v="SP"/>
    <m/>
    <n v="82"/>
    <x v="1"/>
    <s v="No CWT"/>
    <s v="N"/>
    <m/>
    <n v="70"/>
    <m/>
    <s v="LFH2316-09"/>
    <m/>
    <s v=""/>
    <m/>
    <n v="1"/>
    <s v="0.3"/>
    <x v="0"/>
    <x v="0"/>
    <m/>
    <x v="0"/>
  </r>
  <r>
    <s v="3DD.003D7E4F10"/>
    <s v="OtsLGRF23S_02194"/>
    <d v="2023-10-31T00:00:00"/>
    <n v="268"/>
    <s v="WDFW"/>
    <s v="SP"/>
    <m/>
    <n v="76"/>
    <x v="1"/>
    <s v="No CWT"/>
    <s v="N"/>
    <m/>
    <n v="70"/>
    <m/>
    <s v="LFH2312-05"/>
    <m/>
    <s v=""/>
    <m/>
    <n v="1"/>
    <s v="0.3"/>
    <x v="1"/>
    <x v="1"/>
    <m/>
    <x v="0"/>
  </r>
  <r>
    <s v="3DD.003D7E4F28"/>
    <s v="OtsLGRF23S_02197"/>
    <d v="2023-10-31T00:00:00"/>
    <n v="359"/>
    <s v="WDFW"/>
    <s v="SP"/>
    <m/>
    <n v="75"/>
    <x v="1"/>
    <s v="No CWT"/>
    <s v="N"/>
    <m/>
    <n v="70"/>
    <m/>
    <s v="LFH2316-05"/>
    <m/>
    <s v=""/>
    <m/>
    <n v="1"/>
    <s v="0.4"/>
    <x v="4"/>
    <x v="1"/>
    <m/>
    <x v="0"/>
  </r>
  <r>
    <s v="3DD.003D7E4F5D"/>
    <s v="OtsLGRF23S_02198"/>
    <d v="2023-11-15T00:00:00"/>
    <n v="7048"/>
    <s v="WDFW"/>
    <s v="HLF"/>
    <m/>
    <n v="84"/>
    <x v="1"/>
    <s v="CWT"/>
    <s v="Y"/>
    <m/>
    <n v="70"/>
    <m/>
    <s v="No Scales"/>
    <m/>
    <s v=""/>
    <m/>
    <n v="1"/>
    <s v=""/>
    <x v="0"/>
    <x v="4"/>
    <m/>
    <x v="0"/>
  </r>
  <r>
    <s v="3DD.003D7E4F59"/>
    <s v="OtsLGRF23S_02200"/>
    <d v="2023-11-06T00:00:00"/>
    <n v="4020"/>
    <s v="WDFW"/>
    <s v="SP"/>
    <m/>
    <n v="74"/>
    <x v="0"/>
    <s v="No CWT"/>
    <s v="N"/>
    <m/>
    <n v="70"/>
    <m/>
    <s v="LFH23134-14"/>
    <m/>
    <s v=""/>
    <m/>
    <n v="1"/>
    <s v="0.3"/>
    <x v="0"/>
    <x v="1"/>
    <m/>
    <x v="0"/>
  </r>
  <r>
    <s v="3DD.003D7E4F18"/>
    <s v="OtsLGRF23S_02201"/>
    <d v="2023-10-31T00:00:00"/>
    <n v="3206"/>
    <s v="WDFW"/>
    <s v="SP"/>
    <m/>
    <n v="83"/>
    <x v="0"/>
    <s v="No CWT"/>
    <s v="N"/>
    <m/>
    <n v="70"/>
    <m/>
    <s v="LFH23129-02"/>
    <m/>
    <s v=""/>
    <m/>
    <n v="1"/>
    <s v=""/>
    <x v="1"/>
    <x v="4"/>
    <m/>
    <x v="0"/>
  </r>
  <r>
    <s v="3DD.003D7E4F26"/>
    <s v="OtsLGRF23S_02202"/>
    <d v="2023-11-06T00:00:00"/>
    <n v="4082"/>
    <s v="WDFW"/>
    <s v="SP"/>
    <m/>
    <n v="78"/>
    <x v="0"/>
    <s v="No CWT"/>
    <s v="N"/>
    <m/>
    <n v="70"/>
    <m/>
    <s v="LFH23138-07"/>
    <m/>
    <s v=""/>
    <m/>
    <n v="1"/>
    <s v="0.3"/>
    <x v="0"/>
    <x v="0"/>
    <m/>
    <x v="0"/>
  </r>
  <r>
    <s v="3DD.003D7E4F03"/>
    <s v="OtsLGRF23S_02206"/>
    <d v="2023-11-06T00:00:00"/>
    <n v="484"/>
    <s v="WDFW"/>
    <s v="SP"/>
    <m/>
    <n v="88"/>
    <x v="1"/>
    <s v="No CWT"/>
    <s v="N"/>
    <m/>
    <n v="70"/>
    <m/>
    <s v="LFH2321-10"/>
    <m/>
    <s v=""/>
    <m/>
    <n v="1"/>
    <s v="0.3"/>
    <x v="1"/>
    <x v="5"/>
    <m/>
    <x v="0"/>
  </r>
  <r>
    <s v="3DD.003D7E4F2D"/>
    <s v="OtsLGRF23S_02208"/>
    <d v="2023-10-31T00:00:00"/>
    <n v="3189"/>
    <s v="WDFW"/>
    <s v="SP"/>
    <m/>
    <n v="76"/>
    <x v="0"/>
    <s v="No CWT"/>
    <s v="N"/>
    <m/>
    <n v="70"/>
    <m/>
    <s v="LFH23128-04"/>
    <m/>
    <s v=""/>
    <m/>
    <n v="1"/>
    <s v="0.3"/>
    <x v="0"/>
    <x v="1"/>
    <m/>
    <x v="0"/>
  </r>
  <r>
    <s v="3DD.003D7E4F4C"/>
    <s v="OtsLGRF23S_02209"/>
    <d v="2023-11-13T00:00:00"/>
    <n v="657"/>
    <s v="WDFW"/>
    <s v="SP"/>
    <m/>
    <n v="78"/>
    <x v="1"/>
    <s v="No CWT"/>
    <s v="N"/>
    <m/>
    <n v="70"/>
    <m/>
    <s v="LFH2329-11"/>
    <m/>
    <s v=""/>
    <m/>
    <n v="1"/>
    <s v="0.3"/>
    <x v="0"/>
    <x v="0"/>
    <m/>
    <x v="0"/>
  </r>
  <r>
    <s v="3DD.003D7E4F42"/>
    <s v="OtsLGRF23S_02210"/>
    <d v="2023-09-15T00:00:00"/>
    <n v="24536"/>
    <s v="WDFW"/>
    <s v="DIP"/>
    <m/>
    <n v="92"/>
    <x v="1"/>
    <s v="No CWT"/>
    <s v="N"/>
    <m/>
    <n v="70"/>
    <m/>
    <s v="LFH2333-07"/>
    <m/>
    <s v=""/>
    <m/>
    <n v="1"/>
    <s v="0.4"/>
    <x v="10"/>
    <x v="5"/>
    <m/>
    <x v="2"/>
  </r>
  <r>
    <s v="3DD.003D7E4F3B"/>
    <s v="OtsLGRF23S_02212"/>
    <d v="2023-10-31T00:00:00"/>
    <n v="3100"/>
    <s v="WDFW"/>
    <s v="SP"/>
    <m/>
    <n v="83"/>
    <x v="0"/>
    <s v="No CWT"/>
    <s v="N"/>
    <m/>
    <n v="70"/>
    <m/>
    <s v="LFH23125-09"/>
    <m/>
    <s v=""/>
    <m/>
    <n v="1"/>
    <s v="0.3"/>
    <x v="13"/>
    <x v="4"/>
    <m/>
    <x v="0"/>
  </r>
  <r>
    <s v="3DD.003D7E4F63"/>
    <s v="OtsLGRF23S_02213"/>
    <d v="2023-10-31T00:00:00"/>
    <n v="3209"/>
    <s v="WDFW"/>
    <s v="SP"/>
    <m/>
    <n v="77"/>
    <x v="0"/>
    <s v="No CWT"/>
    <s v="N"/>
    <m/>
    <n v="70"/>
    <m/>
    <s v="LFH23129-05"/>
    <m/>
    <s v=""/>
    <m/>
    <n v="1"/>
    <s v="0.2"/>
    <x v="1"/>
    <x v="1"/>
    <m/>
    <x v="0"/>
  </r>
  <r>
    <s v="3DD.003D7E4F60"/>
    <s v="OtsLGRF23S_02214"/>
    <d v="2023-11-06T00:00:00"/>
    <n v="4132"/>
    <s v="WDFW"/>
    <s v="SP"/>
    <m/>
    <n v="82"/>
    <x v="0"/>
    <s v="No CWT"/>
    <s v="N"/>
    <m/>
    <n v="70"/>
    <m/>
    <s v="LFH23139-16"/>
    <m/>
    <s v=""/>
    <m/>
    <n v="1"/>
    <s v="0.3"/>
    <x v="4"/>
    <x v="0"/>
    <m/>
    <x v="0"/>
  </r>
  <r>
    <s v="3DD.003D7E4F04"/>
    <s v="OtsLGRF23S_02215"/>
    <d v="2023-10-31T00:00:00"/>
    <n v="3192"/>
    <s v="WDFW"/>
    <s v="SP"/>
    <m/>
    <n v="81"/>
    <x v="0"/>
    <s v="No CWT"/>
    <s v="N"/>
    <m/>
    <n v="70"/>
    <m/>
    <s v="LFH23128-10"/>
    <m/>
    <s v=""/>
    <m/>
    <n v="1"/>
    <s v="0.3"/>
    <x v="9"/>
    <x v="0"/>
    <m/>
    <x v="0"/>
  </r>
  <r>
    <s v="3DD.003D7E4F14"/>
    <s v="OtsLGRF23S_02216"/>
    <d v="2023-10-24T00:00:00"/>
    <n v="189"/>
    <s v="WDFW"/>
    <s v="SP"/>
    <m/>
    <n v="76"/>
    <x v="1"/>
    <s v="No CWT"/>
    <s v="N"/>
    <m/>
    <n v="70"/>
    <m/>
    <s v="LFH2308-15"/>
    <m/>
    <s v=""/>
    <m/>
    <n v="1"/>
    <s v="0.3"/>
    <x v="1"/>
    <x v="1"/>
    <m/>
    <x v="0"/>
  </r>
  <r>
    <s v="3DD.003D7E4F2B"/>
    <s v="OtsLGRF23S_02223"/>
    <d v="2023-10-31T00:00:00"/>
    <n v="3087"/>
    <s v="WDFW"/>
    <s v="SP"/>
    <m/>
    <n v="73"/>
    <x v="0"/>
    <s v="No CWT"/>
    <s v="N"/>
    <m/>
    <n v="70"/>
    <m/>
    <s v="LFH23123-19"/>
    <m/>
    <s v=""/>
    <m/>
    <n v="1"/>
    <s v="0.3"/>
    <x v="4"/>
    <x v="1"/>
    <m/>
    <x v="0"/>
  </r>
  <r>
    <s v="3DD.003D7E4F22"/>
    <s v="OtsLGRF23S_02225"/>
    <d v="2023-10-17T00:00:00"/>
    <n v="1115"/>
    <s v="WDFW"/>
    <s v="SP"/>
    <m/>
    <n v="74.5"/>
    <x v="0"/>
    <s v="No CWT"/>
    <s v="N"/>
    <m/>
    <n v="70"/>
    <m/>
    <s v="LFH23104-16"/>
    <m/>
    <s v=""/>
    <m/>
    <n v="1"/>
    <s v="0.3"/>
    <x v="1"/>
    <x v="1"/>
    <m/>
    <x v="0"/>
  </r>
  <r>
    <s v="3DD.003D7E4F5C"/>
    <s v="OtsLGRF23S_02226"/>
    <d v="2023-10-24T00:00:00"/>
    <n v="2175"/>
    <s v="WDFW"/>
    <s v="SP"/>
    <m/>
    <n v="77"/>
    <x v="0"/>
    <s v="No CWT"/>
    <s v="N"/>
    <m/>
    <n v="70"/>
    <m/>
    <s v="LFH23113-04"/>
    <m/>
    <s v="RR"/>
    <m/>
    <n v="1"/>
    <s v="1.2"/>
    <x v="2"/>
    <x v="1"/>
    <m/>
    <x v="1"/>
  </r>
  <r>
    <s v="3DD.003D7E4F54"/>
    <s v="OtsLGRF23S_02228"/>
    <d v="2023-10-31T00:00:00"/>
    <n v="3112"/>
    <s v="WDFW"/>
    <s v="SP"/>
    <m/>
    <n v="80"/>
    <x v="0"/>
    <s v="No CWT"/>
    <s v="N"/>
    <m/>
    <n v="70"/>
    <m/>
    <s v="LFH23125-13"/>
    <m/>
    <s v=""/>
    <m/>
    <n v="1"/>
    <s v="0.3"/>
    <x v="5"/>
    <x v="0"/>
    <m/>
    <x v="0"/>
  </r>
  <r>
    <s v="3DD.003D7E4F24"/>
    <s v="OtsLGRF23S_02230"/>
    <d v="2023-10-31T00:00:00"/>
    <n v="284"/>
    <s v="WDFW"/>
    <s v="SP"/>
    <m/>
    <n v="78"/>
    <x v="1"/>
    <s v="No CWT"/>
    <s v="N"/>
    <m/>
    <n v="70"/>
    <m/>
    <s v="LFH2311-16"/>
    <m/>
    <s v=""/>
    <m/>
    <n v="1"/>
    <s v="0.3"/>
    <x v="2"/>
    <x v="0"/>
    <m/>
    <x v="1"/>
  </r>
  <r>
    <s v="3DD.003D7E4F19"/>
    <s v="OtsLGRF23S_02231"/>
    <d v="2023-11-06T00:00:00"/>
    <n v="4014"/>
    <s v="WDFW"/>
    <s v="SP"/>
    <m/>
    <n v="78"/>
    <x v="0"/>
    <s v="No CWT"/>
    <s v="N"/>
    <m/>
    <n v="70"/>
    <m/>
    <s v="LFH23134-13"/>
    <m/>
    <s v=""/>
    <m/>
    <n v="1"/>
    <s v="0.3"/>
    <x v="2"/>
    <x v="0"/>
    <m/>
    <x v="1"/>
  </r>
  <r>
    <s v="3DD.003D7E4F2A"/>
    <s v="OtsLGRF23S_02234"/>
    <d v="2023-10-31T00:00:00"/>
    <n v="3171"/>
    <s v="WDFW"/>
    <s v="SP"/>
    <m/>
    <n v="77"/>
    <x v="0"/>
    <s v="No CWT"/>
    <s v="N"/>
    <m/>
    <n v="70"/>
    <m/>
    <s v="LFH23127-18"/>
    <m/>
    <s v=""/>
    <m/>
    <n v="1"/>
    <s v="0.3"/>
    <x v="4"/>
    <x v="1"/>
    <m/>
    <x v="0"/>
  </r>
  <r>
    <s v="3DD.003D7E4F0D"/>
    <s v="OtsLGRF23S_02238"/>
    <d v="2023-10-31T00:00:00"/>
    <n v="336"/>
    <s v="WDFW"/>
    <s v="SP"/>
    <m/>
    <n v="78"/>
    <x v="1"/>
    <s v="No CWT"/>
    <s v="N"/>
    <m/>
    <n v="70"/>
    <m/>
    <s v="LFH2315-03"/>
    <m/>
    <s v=""/>
    <m/>
    <n v="1"/>
    <s v="0.3"/>
    <x v="4"/>
    <x v="0"/>
    <m/>
    <x v="0"/>
  </r>
  <r>
    <s v="3DD.003D7E4F43"/>
    <s v="OtsLGRF23S_02239"/>
    <d v="2023-11-13T00:00:00"/>
    <n v="5065"/>
    <s v="WDFW"/>
    <s v="SP"/>
    <m/>
    <n v="84"/>
    <x v="0"/>
    <s v="No CWT"/>
    <s v="N"/>
    <m/>
    <n v="70"/>
    <m/>
    <s v="LFH23149-08"/>
    <m/>
    <s v=""/>
    <m/>
    <n v="1"/>
    <s v="0.3"/>
    <x v="18"/>
    <x v="4"/>
    <m/>
    <x v="1"/>
  </r>
  <r>
    <s v="3DD.003D7E4F31"/>
    <s v="OtsLGRF23S_02241"/>
    <d v="2023-10-17T00:00:00"/>
    <n v="1103"/>
    <s v="WDFW"/>
    <s v="SP"/>
    <m/>
    <n v="84.5"/>
    <x v="0"/>
    <s v="No CWT"/>
    <s v="N"/>
    <m/>
    <n v="70"/>
    <m/>
    <s v="LFH23104-08"/>
    <m/>
    <s v=""/>
    <m/>
    <n v="1"/>
    <s v="0.3"/>
    <x v="2"/>
    <x v="4"/>
    <m/>
    <x v="1"/>
  </r>
  <r>
    <s v="3DD.003D7E4F45"/>
    <s v="OtsLGRF23S_02242"/>
    <d v="2023-11-15T00:00:00"/>
    <n v="7082"/>
    <s v="WDFW"/>
    <s v="HLF"/>
    <m/>
    <n v="91"/>
    <x v="1"/>
    <s v="No CWT"/>
    <s v="N"/>
    <m/>
    <n v="70"/>
    <m/>
    <s v="No Scales"/>
    <m/>
    <s v=""/>
    <m/>
    <n v="1"/>
    <s v=""/>
    <x v="4"/>
    <x v="5"/>
    <m/>
    <x v="0"/>
  </r>
  <r>
    <s v="3DD.003D7E4F3A"/>
    <s v="OtsLGRF23S_02243"/>
    <d v="2023-10-31T00:00:00"/>
    <n v="3027"/>
    <s v="WDFW"/>
    <s v="SP"/>
    <m/>
    <n v="78"/>
    <x v="0"/>
    <s v="No CWT"/>
    <s v="N"/>
    <m/>
    <n v="70"/>
    <m/>
    <s v="LFH23121-04"/>
    <m/>
    <s v=""/>
    <m/>
    <n v="1"/>
    <s v=""/>
    <x v="12"/>
    <x v="0"/>
    <m/>
    <x v="2"/>
  </r>
  <r>
    <s v="3DD.003D7E4F1F"/>
    <s v="OtsLGRF23S_02244"/>
    <d v="2023-11-06T00:00:00"/>
    <n v="510"/>
    <s v="WDFW"/>
    <s v="SP"/>
    <m/>
    <n v="80"/>
    <x v="1"/>
    <s v="No CWT"/>
    <s v="N"/>
    <m/>
    <n v="70"/>
    <m/>
    <s v="LFH2322-18"/>
    <m/>
    <s v=""/>
    <m/>
    <n v="1"/>
    <s v="0.3"/>
    <x v="2"/>
    <x v="0"/>
    <m/>
    <x v="1"/>
  </r>
  <r>
    <s v="3DD.003D7E4F4A"/>
    <s v="OtsLGRF23S_02246"/>
    <d v="2023-10-24T00:00:00"/>
    <n v="2174"/>
    <s v="WDFW"/>
    <s v="SP"/>
    <m/>
    <n v="78.5"/>
    <x v="0"/>
    <s v="CWT"/>
    <s v="Y"/>
    <m/>
    <n v="70"/>
    <m/>
    <s v="No Scales"/>
    <m/>
    <s v=""/>
    <m/>
    <n v="1"/>
    <s v=""/>
    <x v="19"/>
    <x v="0"/>
    <m/>
    <x v="1"/>
  </r>
  <r>
    <s v="3DD.003D7E4F64"/>
    <s v="OtsLGRF23S_02249"/>
    <d v="2023-11-06T00:00:00"/>
    <n v="4083"/>
    <s v="WDFW"/>
    <s v="SP"/>
    <m/>
    <n v="73"/>
    <x v="0"/>
    <s v="No CWT"/>
    <s v="N"/>
    <m/>
    <n v="70"/>
    <m/>
    <s v="LFH23137-13"/>
    <m/>
    <s v=""/>
    <m/>
    <n v="1"/>
    <s v=""/>
    <x v="10"/>
    <x v="1"/>
    <m/>
    <x v="3"/>
  </r>
  <r>
    <s v="3DD.003D7E4F20"/>
    <s v="OtsLGRF23S_02251"/>
    <d v="2023-10-24T00:00:00"/>
    <n v="2176"/>
    <s v="WDFW"/>
    <s v="SP"/>
    <m/>
    <n v="72.5"/>
    <x v="0"/>
    <s v="No CWT"/>
    <s v="N"/>
    <m/>
    <n v="70"/>
    <m/>
    <s v="LFH23113-05"/>
    <m/>
    <s v=""/>
    <m/>
    <n v="1"/>
    <s v="0.3"/>
    <x v="1"/>
    <x v="3"/>
    <m/>
    <x v="0"/>
  </r>
  <r>
    <s v="3DD.003D7E4F56"/>
    <s v="OtsLGRF23S_02255"/>
    <d v="2023-10-31T00:00:00"/>
    <n v="289"/>
    <s v="WDFW"/>
    <s v="SP"/>
    <m/>
    <n v="81.5"/>
    <x v="1"/>
    <s v="No CWT"/>
    <s v="N"/>
    <m/>
    <n v="70"/>
    <m/>
    <s v="LFH2312-20"/>
    <m/>
    <s v=""/>
    <m/>
    <n v="1"/>
    <s v="0.3"/>
    <x v="2"/>
    <x v="0"/>
    <m/>
    <x v="1"/>
  </r>
  <r>
    <s v="3DD.003D7E4F0F"/>
    <s v="OtsLGRF23S_02256"/>
    <d v="2023-11-06T00:00:00"/>
    <n v="460"/>
    <s v="WDFW"/>
    <s v="SP"/>
    <m/>
    <n v="79"/>
    <x v="1"/>
    <s v="No CWT"/>
    <s v="N"/>
    <m/>
    <n v="70"/>
    <m/>
    <s v="LFH2320-17"/>
    <m/>
    <s v=""/>
    <m/>
    <n v="1"/>
    <s v="0.3"/>
    <x v="10"/>
    <x v="0"/>
    <m/>
    <x v="0"/>
  </r>
  <r>
    <s v="3DD.003D7E4F44"/>
    <s v="OtsLGRF23S_02257"/>
    <d v="2023-11-06T00:00:00"/>
    <n v="461"/>
    <s v="WDFW"/>
    <s v="SP"/>
    <m/>
    <n v="72"/>
    <x v="1"/>
    <s v="No CWT"/>
    <s v="N"/>
    <m/>
    <n v="70"/>
    <m/>
    <s v="LFH2320-10"/>
    <m/>
    <s v=""/>
    <m/>
    <n v="1"/>
    <s v="0.3"/>
    <x v="13"/>
    <x v="3"/>
    <m/>
    <x v="0"/>
  </r>
  <r>
    <s v="3DD.003D7E4F47"/>
    <s v="OtsLGRF23S_02260"/>
    <d v="2023-10-24T00:00:00"/>
    <n v="163"/>
    <s v="WDFW"/>
    <s v="SP"/>
    <m/>
    <n v="86"/>
    <x v="1"/>
    <s v="No CWT"/>
    <s v="N"/>
    <m/>
    <n v="70"/>
    <m/>
    <s v="LFH2308-05"/>
    <m/>
    <s v=""/>
    <m/>
    <n v="1"/>
    <s v="0.3"/>
    <x v="5"/>
    <x v="4"/>
    <m/>
    <x v="0"/>
  </r>
  <r>
    <s v="3DD.003D7E4F58"/>
    <s v="OtsLGRF23S_02261"/>
    <d v="2023-10-24T00:00:00"/>
    <n v="178"/>
    <s v="WDFW"/>
    <s v="SP"/>
    <m/>
    <n v="90"/>
    <x v="1"/>
    <s v="CWT"/>
    <s v="Y"/>
    <m/>
    <n v="70"/>
    <m/>
    <s v="No Scales"/>
    <m/>
    <s v=""/>
    <m/>
    <n v="1"/>
    <s v=""/>
    <x v="6"/>
    <x v="5"/>
    <m/>
    <x v="0"/>
  </r>
  <r>
    <s v="3DD.003D7E4F5E"/>
    <s v="OtsLGRF23S_02262"/>
    <d v="2023-10-17T00:00:00"/>
    <n v="1107"/>
    <s v="WDFW"/>
    <s v="SP"/>
    <m/>
    <n v="74"/>
    <x v="0"/>
    <s v="No CWT"/>
    <s v="N"/>
    <m/>
    <n v="70"/>
    <m/>
    <s v="LFH23104-10"/>
    <m/>
    <s v=""/>
    <m/>
    <n v="1"/>
    <s v="0.3"/>
    <x v="4"/>
    <x v="1"/>
    <m/>
    <x v="0"/>
  </r>
  <r>
    <s v="3DD.003D7E4F4B"/>
    <s v="OtsLGRF23S_02263"/>
    <d v="2023-10-31T00:00:00"/>
    <n v="3210"/>
    <s v="WDFW"/>
    <s v="SP"/>
    <m/>
    <n v="79"/>
    <x v="0"/>
    <s v="No CWT"/>
    <s v="N"/>
    <m/>
    <n v="70"/>
    <m/>
    <s v="LFH23129-06"/>
    <m/>
    <s v=""/>
    <m/>
    <n v="1"/>
    <s v="0.3"/>
    <x v="1"/>
    <x v="0"/>
    <m/>
    <x v="0"/>
  </r>
  <r>
    <s v="3DD.003D7E4F0E"/>
    <s v="OtsLGRF23S_02264"/>
    <d v="2023-10-24T00:00:00"/>
    <n v="175"/>
    <s v="WDFW"/>
    <s v="SP"/>
    <m/>
    <n v="88"/>
    <x v="1"/>
    <s v="No CWT"/>
    <s v="N"/>
    <m/>
    <n v="70"/>
    <m/>
    <s v="LFH2308-09"/>
    <m/>
    <s v=""/>
    <m/>
    <n v="1"/>
    <s v="0.3"/>
    <x v="6"/>
    <x v="5"/>
    <m/>
    <x v="0"/>
  </r>
  <r>
    <s v="3DD.003D7E4F21"/>
    <s v="OtsLGRF23S_02265"/>
    <d v="2023-10-17T00:00:00"/>
    <n v="1083"/>
    <s v="WDFW"/>
    <s v="SP"/>
    <m/>
    <n v="86"/>
    <x v="0"/>
    <s v="CWT"/>
    <s v="Y"/>
    <m/>
    <n v="70"/>
    <m/>
    <s v="No Scales"/>
    <m/>
    <s v=""/>
    <m/>
    <n v="1"/>
    <s v=""/>
    <x v="4"/>
    <x v="4"/>
    <m/>
    <x v="2"/>
  </r>
  <r>
    <s v="3DD.003D7E4F12"/>
    <s v="OtsLGRF23S_02266"/>
    <d v="2023-11-06T00:00:00"/>
    <n v="477"/>
    <s v="WDFW"/>
    <s v="SP"/>
    <m/>
    <n v="78"/>
    <x v="1"/>
    <s v="No CWT"/>
    <s v="N"/>
    <m/>
    <n v="70"/>
    <m/>
    <s v="LFH2321-07"/>
    <m/>
    <s v=""/>
    <m/>
    <n v="1"/>
    <s v="0.3"/>
    <x v="0"/>
    <x v="0"/>
    <m/>
    <x v="0"/>
  </r>
  <r>
    <s v="3DD.003D7E4F61"/>
    <s v="OtsLGRF23S_02269"/>
    <d v="2023-11-15T00:00:00"/>
    <n v="7088"/>
    <s v="WDFW"/>
    <s v="HLF"/>
    <m/>
    <n v="82"/>
    <x v="0"/>
    <s v="No CWT"/>
    <s v="N"/>
    <m/>
    <n v="70"/>
    <m/>
    <s v="No Scales"/>
    <m/>
    <s v=""/>
    <m/>
    <n v="1"/>
    <s v=""/>
    <x v="2"/>
    <x v="0"/>
    <m/>
    <x v="1"/>
  </r>
  <r>
    <s v="3DD.003D7E4F06"/>
    <s v="OtsLGRF23S_02270"/>
    <d v="2023-10-31T00:00:00"/>
    <n v="3172"/>
    <s v="WDFW"/>
    <s v="SP"/>
    <m/>
    <n v="76"/>
    <x v="0"/>
    <s v="No CWT"/>
    <s v="N"/>
    <m/>
    <n v="70"/>
    <m/>
    <s v="LFH23127-12"/>
    <m/>
    <s v=""/>
    <m/>
    <n v="1"/>
    <s v="0.3"/>
    <x v="0"/>
    <x v="1"/>
    <m/>
    <x v="0"/>
  </r>
  <r>
    <s v="3DD.003D7E4F07"/>
    <s v="OtsLGRF23S_02271"/>
    <d v="2023-10-24T00:00:00"/>
    <n v="2227"/>
    <s v="WDFW"/>
    <s v="SP"/>
    <m/>
    <n v="78"/>
    <x v="0"/>
    <s v="No CWT"/>
    <s v="N"/>
    <m/>
    <n v="70"/>
    <m/>
    <s v="LFH23115-13"/>
    <m/>
    <s v=""/>
    <m/>
    <n v="1"/>
    <s v="0.3"/>
    <x v="13"/>
    <x v="0"/>
    <m/>
    <x v="0"/>
  </r>
  <r>
    <s v="3DD.003D7E4F39"/>
    <s v="OtsLGRF23S_02273"/>
    <d v="2023-11-13T00:00:00"/>
    <n v="650"/>
    <s v="WDFW"/>
    <s v="SP"/>
    <m/>
    <n v="75"/>
    <x v="1"/>
    <s v="No CWT"/>
    <s v="N"/>
    <m/>
    <n v="70"/>
    <m/>
    <s v="LFH2329-04"/>
    <m/>
    <s v=""/>
    <m/>
    <n v="1"/>
    <s v="0.3"/>
    <x v="2"/>
    <x v="1"/>
    <m/>
    <x v="1"/>
  </r>
  <r>
    <s v="3DD.003D7E4F34"/>
    <s v="OtsLGRF23S_02276"/>
    <d v="2023-10-24T00:00:00"/>
    <n v="172"/>
    <s v="WDFW"/>
    <s v="SP"/>
    <m/>
    <n v="93"/>
    <x v="1"/>
    <s v="No CWT"/>
    <s v="N"/>
    <m/>
    <n v="70"/>
    <m/>
    <s v="LFH2308-07"/>
    <m/>
    <s v=""/>
    <m/>
    <n v="1"/>
    <s v="0.3"/>
    <x v="10"/>
    <x v="2"/>
    <m/>
    <x v="0"/>
  </r>
  <r>
    <s v="3DD.003D7E4F35"/>
    <s v="OtsLGRF23S_02277"/>
    <d v="2023-10-31T00:00:00"/>
    <n v="3147"/>
    <s v="WDFW"/>
    <s v="SP"/>
    <m/>
    <n v="83"/>
    <x v="0"/>
    <s v="CWT"/>
    <s v="Y"/>
    <m/>
    <n v="70"/>
    <m/>
    <s v="No Scales"/>
    <m/>
    <s v=""/>
    <m/>
    <n v="1"/>
    <s v=""/>
    <x v="11"/>
    <x v="4"/>
    <m/>
    <x v="2"/>
  </r>
  <r>
    <s v="3DD.003D7E4F48"/>
    <s v="OtsLGRF23S_02278"/>
    <d v="2023-10-31T00:00:00"/>
    <n v="257"/>
    <s v="WDFW"/>
    <s v="SP"/>
    <m/>
    <n v="87"/>
    <x v="1"/>
    <s v="CWT"/>
    <s v="Y"/>
    <m/>
    <n v="70"/>
    <m/>
    <s v="No Scales"/>
    <m/>
    <s v=""/>
    <m/>
    <n v="1"/>
    <s v=""/>
    <x v="4"/>
    <x v="4"/>
    <m/>
    <x v="0"/>
  </r>
  <r>
    <s v="3DD.003D7E4F0C"/>
    <s v="OtsLGRF23S_02283"/>
    <d v="2023-11-06T00:00:00"/>
    <n v="455"/>
    <s v="WDFW"/>
    <s v="SP"/>
    <m/>
    <n v="70"/>
    <x v="1"/>
    <s v="No CWT"/>
    <s v="N"/>
    <m/>
    <n v="70"/>
    <m/>
    <s v="LFH2320-04"/>
    <m/>
    <s v=""/>
    <m/>
    <n v="1"/>
    <s v="0.3"/>
    <x v="1"/>
    <x v="3"/>
    <m/>
    <x v="0"/>
  </r>
  <r>
    <s v="3DD.003D7E4F53"/>
    <s v="OtsLGRF23S_02286"/>
    <d v="2023-11-06T00:00:00"/>
    <n v="454"/>
    <s v="WDFW"/>
    <s v="SP"/>
    <m/>
    <n v="77"/>
    <x v="1"/>
    <s v="No CWT"/>
    <s v="N"/>
    <m/>
    <n v="70"/>
    <m/>
    <s v="LFH2319-17"/>
    <m/>
    <s v=""/>
    <m/>
    <n v="1"/>
    <s v="0.3"/>
    <x v="0"/>
    <x v="1"/>
    <m/>
    <x v="0"/>
  </r>
  <r>
    <s v="3DD.003D7E4F2E"/>
    <s v="OtsLGRF23S_02288"/>
    <d v="2023-10-31T00:00:00"/>
    <n v="3023"/>
    <s v="WDFW"/>
    <s v="SP"/>
    <m/>
    <n v="73"/>
    <x v="0"/>
    <s v="No CWT"/>
    <s v="N"/>
    <m/>
    <n v="70"/>
    <m/>
    <s v="LFH23120-20"/>
    <m/>
    <s v=""/>
    <m/>
    <n v="1"/>
    <s v="0.4"/>
    <x v="9"/>
    <x v="1"/>
    <m/>
    <x v="2"/>
  </r>
  <r>
    <s v="3DD.003D7E4F46"/>
    <s v="OtsLGRF23S_02291"/>
    <d v="2023-11-06T00:00:00"/>
    <n v="426"/>
    <s v="WDFW"/>
    <s v="SP"/>
    <m/>
    <n v="87"/>
    <x v="1"/>
    <s v="No CWT"/>
    <s v="N"/>
    <m/>
    <n v="70"/>
    <m/>
    <s v="LFH2321-09"/>
    <m/>
    <s v=""/>
    <m/>
    <n v="1"/>
    <s v="0.3"/>
    <x v="2"/>
    <x v="4"/>
    <m/>
    <x v="1"/>
  </r>
  <r>
    <s v="3DD.003D7E4F51"/>
    <s v="OtsLGRF23S_02292"/>
    <d v="2023-11-06T00:00:00"/>
    <n v="439"/>
    <s v="WDFW"/>
    <s v="SP"/>
    <m/>
    <n v="88"/>
    <x v="1"/>
    <s v="CWT"/>
    <s v="Y"/>
    <m/>
    <n v="70"/>
    <m/>
    <s v="No Scales"/>
    <m/>
    <s v=""/>
    <m/>
    <n v="1"/>
    <s v=""/>
    <x v="10"/>
    <x v="5"/>
    <m/>
    <x v="2"/>
  </r>
  <r>
    <s v="3DD.003D7E4F11"/>
    <s v="OtsLGRF23S_02293"/>
    <d v="2023-11-06T00:00:00"/>
    <n v="4017"/>
    <s v="WDFW"/>
    <s v="SP"/>
    <m/>
    <n v="79"/>
    <x v="0"/>
    <s v="No CWT"/>
    <s v="N"/>
    <m/>
    <n v="70"/>
    <m/>
    <s v="LFH23134-15"/>
    <m/>
    <s v=""/>
    <m/>
    <n v="1"/>
    <s v="0.3"/>
    <x v="0"/>
    <x v="0"/>
    <m/>
    <x v="0"/>
  </r>
  <r>
    <s v="3DD.003D7E4F05"/>
    <s v="OtsLGRF23S_02294"/>
    <d v="2023-10-24T00:00:00"/>
    <n v="171"/>
    <s v="WDFW"/>
    <s v="SP"/>
    <m/>
    <n v="87"/>
    <x v="1"/>
    <s v="CWT"/>
    <s v="Y"/>
    <m/>
    <n v="70"/>
    <m/>
    <s v="No Scales"/>
    <m/>
    <s v=""/>
    <m/>
    <n v="1"/>
    <s v=""/>
    <x v="4"/>
    <x v="4"/>
    <m/>
    <x v="0"/>
  </r>
  <r>
    <s v="3DD.003D7E4F41"/>
    <s v="OtsLGRF23S_02295"/>
    <d v="2023-10-31T00:00:00"/>
    <n v="3170"/>
    <s v="WDFW"/>
    <s v="SP"/>
    <m/>
    <n v="80"/>
    <x v="0"/>
    <s v="No CWT"/>
    <s v="N"/>
    <m/>
    <n v="70"/>
    <m/>
    <s v="LFH23128-01"/>
    <m/>
    <s v=""/>
    <m/>
    <n v="1"/>
    <s v="0.3"/>
    <x v="2"/>
    <x v="0"/>
    <m/>
    <x v="1"/>
  </r>
  <r>
    <s v="3DD.003D7E4F38"/>
    <s v="OtsLGRF23S_02296"/>
    <d v="2023-10-24T00:00:00"/>
    <n v="2143"/>
    <s v="WDFW"/>
    <s v="SP"/>
    <m/>
    <n v="79"/>
    <x v="0"/>
    <s v="No CWT"/>
    <s v="N"/>
    <m/>
    <n v="70"/>
    <m/>
    <s v="LFH23111-19"/>
    <m/>
    <s v=""/>
    <m/>
    <n v="1"/>
    <s v=""/>
    <x v="17"/>
    <x v="0"/>
    <m/>
    <x v="0"/>
  </r>
  <r>
    <s v="3DD.003D7E4F37"/>
    <s v="OtsLGRF23S_02297"/>
    <d v="2023-11-06T00:00:00"/>
    <n v="502"/>
    <s v="WDFW"/>
    <s v="SP"/>
    <m/>
    <n v="73"/>
    <x v="1"/>
    <s v="No CWT"/>
    <s v="N"/>
    <m/>
    <n v="70"/>
    <m/>
    <s v="LFH2322-13"/>
    <m/>
    <s v=""/>
    <m/>
    <n v="1"/>
    <s v="0.3"/>
    <x v="4"/>
    <x v="1"/>
    <m/>
    <x v="0"/>
  </r>
  <r>
    <s v="3DD.003D7E4F15"/>
    <s v="OtsLGRF23S_02303"/>
    <d v="2023-10-24T00:00:00"/>
    <n v="2153"/>
    <s v="WDFW"/>
    <s v="SP"/>
    <m/>
    <n v="74"/>
    <x v="0"/>
    <s v="No CWT"/>
    <s v="N"/>
    <m/>
    <n v="70"/>
    <m/>
    <s v="LFH23112-07"/>
    <m/>
    <s v=""/>
    <m/>
    <n v="1"/>
    <s v="0.3"/>
    <x v="2"/>
    <x v="1"/>
    <m/>
    <x v="1"/>
  </r>
  <r>
    <s v="3DD.003D7E4F5A"/>
    <s v="OtsLGRF23S_02305"/>
    <d v="2023-10-24T00:00:00"/>
    <n v="2152"/>
    <s v="WDFW"/>
    <s v="SP"/>
    <m/>
    <n v="76"/>
    <x v="0"/>
    <s v="No CWT"/>
    <s v="N"/>
    <m/>
    <n v="70"/>
    <m/>
    <s v="LFH23112-05"/>
    <m/>
    <s v=""/>
    <m/>
    <n v="1"/>
    <s v="0.3"/>
    <x v="1"/>
    <x v="1"/>
    <m/>
    <x v="0"/>
  </r>
  <r>
    <s v="3DD.003D7E4F02"/>
    <s v="OtsLGRF23S_02306"/>
    <d v="2023-10-31T00:00:00"/>
    <n v="3113"/>
    <s v="WDFW"/>
    <s v="SP"/>
    <m/>
    <n v="80"/>
    <x v="0"/>
    <s v="No CWT"/>
    <s v="N"/>
    <m/>
    <n v="70"/>
    <m/>
    <s v="LFH23124-14"/>
    <m/>
    <s v=""/>
    <m/>
    <n v="1"/>
    <s v="0.3"/>
    <x v="6"/>
    <x v="0"/>
    <m/>
    <x v="0"/>
  </r>
  <r>
    <s v="3DD.003D7E4F62"/>
    <s v="OtsLGRF23S_02307"/>
    <d v="2023-11-06T00:00:00"/>
    <n v="4037"/>
    <s v="WDFW"/>
    <s v="SP"/>
    <m/>
    <n v="78"/>
    <x v="0"/>
    <s v="No CWT"/>
    <s v="N"/>
    <m/>
    <n v="70"/>
    <m/>
    <s v="LFH23134-17"/>
    <m/>
    <s v=""/>
    <m/>
    <n v="1"/>
    <s v="0.3"/>
    <x v="0"/>
    <x v="0"/>
    <m/>
    <x v="0"/>
  </r>
  <r>
    <s v="3DD.003D7E4F4E"/>
    <s v="OtsLGRF23S_02308"/>
    <d v="2023-10-31T00:00:00"/>
    <n v="24957"/>
    <s v="WDFW"/>
    <s v="DIP"/>
    <m/>
    <n v="81"/>
    <x v="1"/>
    <s v="CWT"/>
    <s v="Y"/>
    <m/>
    <n v="70"/>
    <m/>
    <s v="No Scales"/>
    <m/>
    <s v=""/>
    <m/>
    <n v="1"/>
    <s v=""/>
    <x v="19"/>
    <x v="0"/>
    <m/>
    <x v="1"/>
  </r>
  <r>
    <s v="3DD.003D7E4F17"/>
    <s v="OtsLGRF23S_02309"/>
    <d v="2023-10-08T00:00:00"/>
    <n v="23401"/>
    <s v="WDFW"/>
    <s v="DIP"/>
    <m/>
    <n v="80"/>
    <x v="0"/>
    <s v="CWT"/>
    <s v="Y"/>
    <m/>
    <n v="70"/>
    <m/>
    <s v="No Scales"/>
    <m/>
    <s v=""/>
    <m/>
    <n v="1"/>
    <s v=""/>
    <x v="19"/>
    <x v="0"/>
    <m/>
    <x v="1"/>
  </r>
  <r>
    <s v="3DD.003D7E4F3E"/>
    <s v="OtsLGRF23S_02310"/>
    <d v="2023-10-24T00:00:00"/>
    <n v="2165"/>
    <s v="WDFW"/>
    <s v="SP"/>
    <m/>
    <n v="81"/>
    <x v="0"/>
    <s v="No CWT"/>
    <s v="N"/>
    <m/>
    <n v="70"/>
    <m/>
    <s v="LFH23112-16"/>
    <m/>
    <s v=""/>
    <m/>
    <n v="1"/>
    <s v="0.3"/>
    <x v="5"/>
    <x v="0"/>
    <m/>
    <x v="0"/>
  </r>
  <r>
    <s v="3DD.003D7E4F2F"/>
    <s v="OtsLGRF23S_02314"/>
    <d v="2023-11-06T00:00:00"/>
    <n v="457"/>
    <s v="WDFW"/>
    <s v="SP"/>
    <m/>
    <n v="76"/>
    <x v="1"/>
    <s v="No CWT"/>
    <s v="N"/>
    <m/>
    <n v="70"/>
    <m/>
    <s v="LFH2320-01"/>
    <m/>
    <s v=""/>
    <m/>
    <n v="1"/>
    <s v="0.3"/>
    <x v="0"/>
    <x v="1"/>
    <m/>
    <x v="0"/>
  </r>
  <r>
    <s v="3DD.003D7E4F1D"/>
    <s v="OtsLGRF23S_02316"/>
    <d v="2023-11-06T00:00:00"/>
    <n v="4139"/>
    <s v="WDFW"/>
    <s v="SP"/>
    <m/>
    <n v="81"/>
    <x v="0"/>
    <s v="No CWT"/>
    <s v="N"/>
    <m/>
    <n v="70"/>
    <m/>
    <s v="LFH23139-12"/>
    <m/>
    <s v=""/>
    <m/>
    <n v="1"/>
    <s v="0.3"/>
    <x v="6"/>
    <x v="0"/>
    <m/>
    <x v="0"/>
  </r>
  <r>
    <s v="3DD.003D7E4F13"/>
    <s v="OtsLGRF23S_02319"/>
    <d v="2023-11-06T00:00:00"/>
    <n v="503"/>
    <s v="WDFW"/>
    <s v="SP"/>
    <m/>
    <n v="71"/>
    <x v="1"/>
    <s v="No CWT"/>
    <s v="N"/>
    <m/>
    <n v="70"/>
    <m/>
    <s v="LFH2322-14"/>
    <m/>
    <s v=""/>
    <m/>
    <n v="1"/>
    <s v=""/>
    <x v="1"/>
    <x v="3"/>
    <m/>
    <x v="0"/>
  </r>
  <r>
    <s v="3DD.003D7E4F3F"/>
    <s v="OtsLGRF23S_02321"/>
    <d v="2023-11-06T00:00:00"/>
    <n v="25355"/>
    <s v="WDFW"/>
    <s v="DIP"/>
    <m/>
    <n v="84"/>
    <x v="1"/>
    <s v="CWT"/>
    <s v="Y"/>
    <m/>
    <n v="70"/>
    <m/>
    <s v="No Scales"/>
    <m/>
    <s v=""/>
    <m/>
    <n v="1"/>
    <s v=""/>
    <x v="4"/>
    <x v="4"/>
    <m/>
    <x v="0"/>
  </r>
  <r>
    <s v="3DD.003D7E4F33"/>
    <s v="OtsLGRF23S_02322"/>
    <d v="2023-10-24T00:00:00"/>
    <n v="2169"/>
    <s v="WDFW"/>
    <s v="SP"/>
    <m/>
    <n v="82"/>
    <x v="0"/>
    <s v="No CWT"/>
    <s v="N"/>
    <m/>
    <n v="70"/>
    <m/>
    <s v="LFH23112-19"/>
    <m/>
    <s v=""/>
    <m/>
    <n v="1"/>
    <s v="0.3"/>
    <x v="4"/>
    <x v="0"/>
    <m/>
    <x v="0"/>
  </r>
  <r>
    <s v="3DD.003D7E4F09"/>
    <s v="OtsLGRF23S_02323"/>
    <d v="2023-11-15T00:00:00"/>
    <n v="7031"/>
    <s v="WDFW"/>
    <s v="HLF"/>
    <m/>
    <n v="0"/>
    <x v="1"/>
    <s v="No CWT"/>
    <s v="N"/>
    <m/>
    <n v="70"/>
    <m/>
    <s v="No Scales"/>
    <m/>
    <s v=""/>
    <m/>
    <n v="1"/>
    <s v=""/>
    <x v="2"/>
    <x v="8"/>
    <m/>
    <x v="1"/>
  </r>
  <r>
    <s v="3DD.003D7E4A33"/>
    <s v="OtsLGRF23S_02324"/>
    <d v="2023-10-31T00:00:00"/>
    <n v="3088"/>
    <s v="WDFW"/>
    <s v="SP"/>
    <m/>
    <n v="75"/>
    <x v="0"/>
    <s v="No CWT"/>
    <s v="N"/>
    <m/>
    <n v="70"/>
    <m/>
    <s v="LFH23124-02"/>
    <m/>
    <s v=""/>
    <m/>
    <n v="1"/>
    <s v="0.3"/>
    <x v="2"/>
    <x v="1"/>
    <m/>
    <x v="1"/>
  </r>
  <r>
    <s v="3DD.003D7E4A3A"/>
    <s v="OtsLGRF23S_02326"/>
    <d v="2023-10-31T00:00:00"/>
    <n v="253"/>
    <s v="WDFW"/>
    <s v="SP"/>
    <m/>
    <n v="82"/>
    <x v="1"/>
    <s v="No CWT"/>
    <s v="N"/>
    <m/>
    <n v="70"/>
    <m/>
    <s v="LFH2311-07"/>
    <m/>
    <s v=""/>
    <m/>
    <n v="1"/>
    <s v="0.3"/>
    <x v="2"/>
    <x v="0"/>
    <m/>
    <x v="1"/>
  </r>
  <r>
    <s v="3DD.003D7E49F2"/>
    <s v="OtsLGRF23S_02327"/>
    <d v="2023-10-31T00:00:00"/>
    <n v="3096"/>
    <s v="WDFW"/>
    <s v="SP"/>
    <m/>
    <n v="74"/>
    <x v="0"/>
    <s v="No CWT"/>
    <s v="N"/>
    <m/>
    <n v="70"/>
    <m/>
    <s v="LFH23124-08"/>
    <m/>
    <s v=""/>
    <m/>
    <n v="1"/>
    <s v="0.3"/>
    <x v="5"/>
    <x v="1"/>
    <m/>
    <x v="0"/>
  </r>
  <r>
    <s v="3DD.003D7E4A1E"/>
    <s v="OtsLGRF23S_02328"/>
    <d v="2023-10-18T00:00:00"/>
    <n v="24608"/>
    <s v="WDFW"/>
    <s v="DIP"/>
    <m/>
    <n v="85"/>
    <x v="0"/>
    <s v="No CWT"/>
    <s v="Y"/>
    <m/>
    <n v="70"/>
    <m/>
    <s v="LFH2304-05"/>
    <m/>
    <s v=""/>
    <m/>
    <n v="1"/>
    <s v="0.2"/>
    <x v="3"/>
    <x v="4"/>
    <m/>
    <x v="2"/>
  </r>
  <r>
    <s v="3DD.003D7E4A22"/>
    <s v="OtsLGRF23S_02329"/>
    <d v="2023-10-17T00:00:00"/>
    <n v="1116"/>
    <s v="WDFW"/>
    <s v="SP"/>
    <m/>
    <n v="81"/>
    <x v="0"/>
    <s v="CWT"/>
    <s v="Y"/>
    <m/>
    <n v="70"/>
    <m/>
    <s v="No Scales"/>
    <m/>
    <s v=""/>
    <m/>
    <n v="1"/>
    <s v=""/>
    <x v="1"/>
    <x v="0"/>
    <m/>
    <x v="2"/>
  </r>
  <r>
    <s v="3DD.003D7E4A2B"/>
    <s v="OtsLGRF23S_02332"/>
    <d v="2023-10-24T00:00:00"/>
    <n v="2160"/>
    <s v="WDFW"/>
    <s v="SP"/>
    <m/>
    <n v="79"/>
    <x v="0"/>
    <s v="No CWT"/>
    <s v="N"/>
    <m/>
    <n v="70"/>
    <m/>
    <s v="LFH23112-12"/>
    <m/>
    <s v=""/>
    <m/>
    <n v="1"/>
    <s v="0.3"/>
    <x v="5"/>
    <x v="0"/>
    <m/>
    <x v="0"/>
  </r>
  <r>
    <s v="3DD.003D7E4A4A"/>
    <s v="OtsLGRF23S_02333"/>
    <d v="2023-10-24T00:00:00"/>
    <n v="179"/>
    <s v="WDFW"/>
    <s v="SP"/>
    <m/>
    <n v="87"/>
    <x v="1"/>
    <s v="CWT"/>
    <s v="Y"/>
    <m/>
    <n v="70"/>
    <m/>
    <s v="No Scales"/>
    <m/>
    <s v=""/>
    <m/>
    <n v="1"/>
    <s v=""/>
    <x v="4"/>
    <x v="4"/>
    <m/>
    <x v="0"/>
  </r>
  <r>
    <s v="3DD.003D7E4A42"/>
    <s v="OtsLGRF23S_02340"/>
    <d v="2023-10-17T00:00:00"/>
    <n v="1094"/>
    <s v="WDFW"/>
    <s v="SP"/>
    <m/>
    <n v="75.5"/>
    <x v="0"/>
    <s v="No CWT"/>
    <s v="N"/>
    <m/>
    <n v="70"/>
    <m/>
    <s v="LFH23103-19"/>
    <m/>
    <s v=""/>
    <m/>
    <n v="1"/>
    <s v="0.3"/>
    <x v="18"/>
    <x v="1"/>
    <m/>
    <x v="1"/>
  </r>
  <r>
    <s v="3DD.003D7E4A15"/>
    <s v="OtsLGRF23S_02343"/>
    <d v="2023-11-06T00:00:00"/>
    <n v="453"/>
    <s v="WDFW"/>
    <s v="SP"/>
    <m/>
    <n v="74"/>
    <x v="1"/>
    <s v="No CWT"/>
    <s v="N"/>
    <m/>
    <n v="70"/>
    <m/>
    <s v="LFH2319-18"/>
    <m/>
    <s v=""/>
    <m/>
    <n v="1"/>
    <s v="0.3"/>
    <x v="5"/>
    <x v="1"/>
    <m/>
    <x v="0"/>
  </r>
  <r>
    <s v="3DD.003D7E49FF"/>
    <s v="OtsLGRF23S_02348"/>
    <d v="2023-11-13T00:00:00"/>
    <n v="682"/>
    <s v="WDFW"/>
    <s v="SP"/>
    <m/>
    <n v="70"/>
    <x v="1"/>
    <s v="No CWT"/>
    <s v="N"/>
    <m/>
    <m/>
    <m/>
    <s v="LFH2331-10"/>
    <m/>
    <s v=""/>
    <m/>
    <n v="1"/>
    <s v="0.3"/>
    <x v="14"/>
    <x v="3"/>
    <m/>
    <x v="4"/>
  </r>
  <r>
    <s v="3DD.003D7E49ED"/>
    <s v="OtsLGRF23S_02349"/>
    <d v="2023-10-24T00:00:00"/>
    <n v="158"/>
    <s v="WDFW"/>
    <s v="SP"/>
    <m/>
    <n v="73"/>
    <x v="1"/>
    <s v="No CWT"/>
    <s v="N"/>
    <m/>
    <n v="70"/>
    <m/>
    <s v="LFH2308-03"/>
    <m/>
    <s v=""/>
    <m/>
    <n v="1"/>
    <s v="0.3"/>
    <x v="6"/>
    <x v="1"/>
    <m/>
    <x v="0"/>
  </r>
  <r>
    <s v="3DD.003D7E4A12"/>
    <s v="OtsLGRF23S_02353"/>
    <d v="2023-10-24T00:00:00"/>
    <n v="169"/>
    <s v="WDFW"/>
    <s v="SP"/>
    <m/>
    <n v="74"/>
    <x v="1"/>
    <s v="No CWT"/>
    <s v="N"/>
    <m/>
    <n v="70"/>
    <m/>
    <s v="LFH2308-02"/>
    <m/>
    <s v=""/>
    <m/>
    <n v="1"/>
    <s v="0.3"/>
    <x v="1"/>
    <x v="1"/>
    <m/>
    <x v="0"/>
  </r>
  <r>
    <s v="3DD.003D7E49F1"/>
    <s v="OtsLGRF23S_02354"/>
    <d v="2023-10-31T00:00:00"/>
    <n v="3103"/>
    <s v="WDFW"/>
    <s v="SP"/>
    <m/>
    <n v="76"/>
    <x v="0"/>
    <s v="No CWT"/>
    <s v="N"/>
    <m/>
    <n v="70"/>
    <m/>
    <s v="LFH23124-11"/>
    <m/>
    <s v=""/>
    <m/>
    <n v="1"/>
    <s v="0.3"/>
    <x v="6"/>
    <x v="1"/>
    <m/>
    <x v="0"/>
  </r>
  <r>
    <s v="3DD.003D7E4A34"/>
    <s v="OtsLGRF23S_02355"/>
    <d v="2023-11-06T00:00:00"/>
    <n v="4041"/>
    <s v="WDFW"/>
    <s v="SP"/>
    <m/>
    <n v="82"/>
    <x v="0"/>
    <s v="No CWT"/>
    <s v="N"/>
    <m/>
    <n v="70"/>
    <m/>
    <s v="LFH23134-18"/>
    <m/>
    <s v=""/>
    <m/>
    <n v="1"/>
    <s v="0.3"/>
    <x v="0"/>
    <x v="0"/>
    <m/>
    <x v="0"/>
  </r>
  <r>
    <s v="3DD.003D7E4A19"/>
    <s v="OtsLGRF23S_02356"/>
    <d v="2023-09-28T00:00:00"/>
    <n v="23395"/>
    <s v="WDFW"/>
    <s v="DIP"/>
    <m/>
    <n v="79"/>
    <x v="0"/>
    <s v="No CWT"/>
    <s v="N"/>
    <m/>
    <n v="70"/>
    <m/>
    <s v="LFH2335-14"/>
    <m/>
    <s v=""/>
    <m/>
    <n v="1"/>
    <s v="0.3"/>
    <x v="4"/>
    <x v="0"/>
    <m/>
    <x v="0"/>
  </r>
  <r>
    <s v="3DD.003D7E4A48"/>
    <s v="OtsLGRF23S_02357"/>
    <d v="2023-10-24T00:00:00"/>
    <n v="2232"/>
    <s v="WDFW"/>
    <s v="SP"/>
    <m/>
    <n v="81"/>
    <x v="0"/>
    <s v="No CWT"/>
    <s v="N"/>
    <m/>
    <n v="70"/>
    <m/>
    <s v="LFH23115-14"/>
    <m/>
    <s v=""/>
    <m/>
    <n v="1"/>
    <s v="0.3"/>
    <x v="13"/>
    <x v="0"/>
    <m/>
    <x v="0"/>
  </r>
  <r>
    <s v="3DD.003D49F766"/>
    <s v="OtsLGRF23S_02364"/>
    <d v="2023-10-31T00:00:00"/>
    <n v="3154"/>
    <s v="WDFW"/>
    <s v="SP"/>
    <m/>
    <n v="78"/>
    <x v="0"/>
    <s v="No CWT"/>
    <s v="N"/>
    <m/>
    <n v="70"/>
    <m/>
    <s v="LFH23127-01"/>
    <m/>
    <s v=""/>
    <m/>
    <n v="1"/>
    <s v="0.3"/>
    <x v="2"/>
    <x v="0"/>
    <m/>
    <x v="1"/>
  </r>
  <r>
    <s v="3DD.003D7E4A27"/>
    <s v="OtsLGRF23S_02365"/>
    <d v="2023-11-13T00:00:00"/>
    <n v="609"/>
    <s v="WDFW"/>
    <s v="SP"/>
    <m/>
    <n v="86"/>
    <x v="1"/>
    <s v="No CWT"/>
    <s v="N"/>
    <m/>
    <n v="70"/>
    <m/>
    <s v="LFH2327-16"/>
    <m/>
    <s v=""/>
    <m/>
    <n v="1"/>
    <s v="0.3"/>
    <x v="6"/>
    <x v="4"/>
    <m/>
    <x v="0"/>
  </r>
  <r>
    <s v="3DD.003D7E4A2F"/>
    <s v="OtsLGRF23S_02366"/>
    <d v="2023-10-24T00:00:00"/>
    <n v="170"/>
    <s v="WDFW"/>
    <s v="SP"/>
    <m/>
    <n v="83"/>
    <x v="1"/>
    <s v="No CWT"/>
    <s v="N"/>
    <m/>
    <n v="70"/>
    <m/>
    <s v="LFH2307-17"/>
    <m/>
    <s v="RR"/>
    <m/>
    <n v="1"/>
    <s v="1.2"/>
    <x v="2"/>
    <x v="4"/>
    <m/>
    <x v="1"/>
  </r>
  <r>
    <s v="3DD.003D7E4A1A"/>
    <s v="OtsLGRF23S_02368"/>
    <d v="2023-11-06T00:00:00"/>
    <n v="473"/>
    <s v="WDFW"/>
    <s v="SP"/>
    <m/>
    <n v="73"/>
    <x v="1"/>
    <s v="No CWT"/>
    <s v="N"/>
    <m/>
    <n v="70"/>
    <m/>
    <s v="LFH2321-01"/>
    <m/>
    <s v=""/>
    <m/>
    <n v="1"/>
    <s v="0.3"/>
    <x v="9"/>
    <x v="1"/>
    <m/>
    <x v="0"/>
  </r>
  <r>
    <s v="3DD.003D7E4A40"/>
    <s v="OtsLGRF23S_02369"/>
    <d v="2023-11-06T00:00:00"/>
    <n v="488"/>
    <s v="WDFW"/>
    <s v="SP"/>
    <m/>
    <n v="91"/>
    <x v="1"/>
    <s v="No CWT"/>
    <s v="N"/>
    <m/>
    <n v="70"/>
    <m/>
    <s v="LFH2321-19"/>
    <m/>
    <s v=""/>
    <m/>
    <n v="1"/>
    <s v="0.4"/>
    <x v="2"/>
    <x v="5"/>
    <m/>
    <x v="1"/>
  </r>
  <r>
    <s v="3DD.003D7E4A36"/>
    <s v="OtsLGRF23S_02371"/>
    <d v="2023-10-31T00:00:00"/>
    <n v="355"/>
    <s v="WDFW"/>
    <s v="SP"/>
    <m/>
    <n v="86.5"/>
    <x v="1"/>
    <s v="No CWT"/>
    <s v="N"/>
    <m/>
    <n v="70"/>
    <m/>
    <s v="LFH2315-20"/>
    <m/>
    <s v=""/>
    <m/>
    <n v="1"/>
    <s v="0.3"/>
    <x v="5"/>
    <x v="4"/>
    <m/>
    <x v="0"/>
  </r>
  <r>
    <s v="3DD.003D7E4A47"/>
    <s v="OtsLGRF23S_02372"/>
    <d v="2023-10-31T00:00:00"/>
    <n v="3108"/>
    <s v="WDFW"/>
    <s v="SP"/>
    <m/>
    <n v="77"/>
    <x v="0"/>
    <s v="No CWT"/>
    <s v="N"/>
    <m/>
    <n v="70"/>
    <m/>
    <s v="LFH23125-03"/>
    <m/>
    <s v=""/>
    <m/>
    <n v="1"/>
    <s v="0.3"/>
    <x v="4"/>
    <x v="1"/>
    <m/>
    <x v="0"/>
  </r>
  <r>
    <s v="3DD.003D7E4A31"/>
    <s v="OtsLGRF23S_02373"/>
    <d v="2023-11-06T00:00:00"/>
    <n v="468"/>
    <s v="WDFW"/>
    <s v="SP"/>
    <m/>
    <n v="83"/>
    <x v="1"/>
    <s v="No CWT"/>
    <s v="N"/>
    <m/>
    <n v="70"/>
    <m/>
    <s v="LFH2320-11"/>
    <m/>
    <s v=""/>
    <m/>
    <n v="1"/>
    <s v="0.3"/>
    <x v="2"/>
    <x v="4"/>
    <m/>
    <x v="1"/>
  </r>
  <r>
    <s v="3DD.003D7E49FC"/>
    <s v="OtsLGRF23S_02378"/>
    <d v="2023-10-24T00:00:00"/>
    <n v="2196"/>
    <s v="WDFW"/>
    <s v="SP"/>
    <m/>
    <n v="72.5"/>
    <x v="0"/>
    <s v="No CWT"/>
    <s v="N"/>
    <m/>
    <n v="70"/>
    <m/>
    <s v="LFH23114-06"/>
    <m/>
    <s v=""/>
    <m/>
    <n v="1"/>
    <s v="0.3"/>
    <x v="0"/>
    <x v="3"/>
    <m/>
    <x v="0"/>
  </r>
  <r>
    <s v="3DD.003D7E4A3C"/>
    <s v="OtsLGRF23S_02380"/>
    <d v="2023-10-24T00:00:00"/>
    <n v="2137"/>
    <s v="WDFW"/>
    <s v="SP"/>
    <m/>
    <n v="78"/>
    <x v="0"/>
    <s v="No CWT"/>
    <s v="N"/>
    <m/>
    <n v="70"/>
    <m/>
    <s v="LFH23111-13"/>
    <m/>
    <s v=""/>
    <m/>
    <n v="1"/>
    <s v="0.3"/>
    <x v="4"/>
    <x v="0"/>
    <m/>
    <x v="0"/>
  </r>
  <r>
    <s v="3DD.003D7E4A4F"/>
    <s v="OtsLGRF23S_02381"/>
    <d v="2023-11-06T00:00:00"/>
    <n v="422"/>
    <s v="WDFW"/>
    <s v="SP"/>
    <m/>
    <n v="82"/>
    <x v="1"/>
    <s v="No CWT"/>
    <s v="N"/>
    <m/>
    <n v="70"/>
    <m/>
    <s v="LFH2319-07"/>
    <m/>
    <s v=""/>
    <m/>
    <n v="1"/>
    <s v="0.3"/>
    <x v="2"/>
    <x v="0"/>
    <m/>
    <x v="1"/>
  </r>
  <r>
    <s v="3DD.003D7E4A24"/>
    <s v="OtsLGRF23S_02382"/>
    <d v="2023-10-31T00:00:00"/>
    <n v="3080"/>
    <s v="WDFW"/>
    <s v="SP"/>
    <m/>
    <n v="84"/>
    <x v="0"/>
    <s v="No CWT"/>
    <s v="N"/>
    <m/>
    <n v="70"/>
    <m/>
    <s v="LFH23123-07"/>
    <m/>
    <s v=""/>
    <m/>
    <n v="1"/>
    <s v="0.3"/>
    <x v="5"/>
    <x v="4"/>
    <m/>
    <x v="0"/>
  </r>
  <r>
    <s v="3DD.003D7E4A0A"/>
    <s v="OtsLGRF23S_02383"/>
    <d v="2023-11-06T00:00:00"/>
    <n v="442"/>
    <s v="WDFW"/>
    <s v="SP"/>
    <m/>
    <n v="78"/>
    <x v="1"/>
    <s v="No CWT"/>
    <s v="N"/>
    <m/>
    <n v="70"/>
    <m/>
    <s v="LFH2319-14"/>
    <m/>
    <s v=""/>
    <m/>
    <n v="1"/>
    <s v="0.3"/>
    <x v="10"/>
    <x v="0"/>
    <m/>
    <x v="0"/>
  </r>
  <r>
    <s v="3DD.003D7E4A04"/>
    <s v="OtsLGRF23S_02384"/>
    <d v="2023-11-06T00:00:00"/>
    <n v="4022"/>
    <s v="WDFW"/>
    <s v="SP"/>
    <m/>
    <n v="83"/>
    <x v="0"/>
    <s v="No CWT"/>
    <s v="N"/>
    <m/>
    <n v="70"/>
    <m/>
    <s v="LFH23136-11"/>
    <m/>
    <s v=""/>
    <m/>
    <n v="1"/>
    <s v="0.4"/>
    <x v="2"/>
    <x v="4"/>
    <m/>
    <x v="1"/>
  </r>
  <r>
    <s v="3DD.003D7E4A30"/>
    <s v="OtsLGRF23S_02385"/>
    <d v="2023-11-06T00:00:00"/>
    <n v="447"/>
    <s v="WDFW"/>
    <s v="SP"/>
    <m/>
    <n v="70"/>
    <x v="1"/>
    <s v="No CWT"/>
    <s v="N"/>
    <m/>
    <n v="70"/>
    <m/>
    <s v="LFH2319-15"/>
    <m/>
    <s v=""/>
    <m/>
    <n v="1"/>
    <s v="0.3"/>
    <x v="10"/>
    <x v="3"/>
    <m/>
    <x v="0"/>
  </r>
  <r>
    <s v="3DD.003D7E4A2A"/>
    <s v="OtsLGRF23S_02389"/>
    <d v="2023-10-31T00:00:00"/>
    <n v="3041"/>
    <s v="WDFW"/>
    <s v="SP"/>
    <m/>
    <n v="75"/>
    <x v="0"/>
    <s v="No CWT"/>
    <s v="N"/>
    <m/>
    <n v="70"/>
    <m/>
    <s v="LFH23122-01"/>
    <m/>
    <s v=""/>
    <m/>
    <n v="1"/>
    <s v="0.3"/>
    <x v="2"/>
    <x v="1"/>
    <m/>
    <x v="1"/>
  </r>
  <r>
    <s v="3DD.003D7E4A44"/>
    <s v="OtsLGRF23S_02390"/>
    <d v="2023-10-17T00:00:00"/>
    <n v="62"/>
    <s v="WDFW"/>
    <s v="SP"/>
    <m/>
    <n v="77"/>
    <x v="1"/>
    <s v="No CWT"/>
    <s v="N"/>
    <m/>
    <n v="70"/>
    <m/>
    <s v="LFH2303-07"/>
    <m/>
    <s v=""/>
    <m/>
    <n v="1"/>
    <s v="0.3"/>
    <x v="6"/>
    <x v="1"/>
    <m/>
    <x v="0"/>
  </r>
  <r>
    <s v="3DD.003D7E4A1C"/>
    <s v="OtsLGRF23S_02392"/>
    <d v="2023-11-13T00:00:00"/>
    <n v="5136"/>
    <s v="WDFW"/>
    <s v="SP"/>
    <m/>
    <n v="86"/>
    <x v="0"/>
    <s v="CWT"/>
    <s v="Y"/>
    <m/>
    <n v="70"/>
    <m/>
    <s v="No Scales"/>
    <m/>
    <s v=""/>
    <m/>
    <n v="1"/>
    <s v=""/>
    <x v="0"/>
    <x v="4"/>
    <m/>
    <x v="0"/>
  </r>
  <r>
    <s v="3DD.003D7E49EE"/>
    <s v="OtsLGRF23S_02394"/>
    <d v="2023-10-31T00:00:00"/>
    <n v="3046"/>
    <s v="WDFW"/>
    <s v="SP"/>
    <m/>
    <n v="84"/>
    <x v="0"/>
    <s v="No CWT"/>
    <s v="N"/>
    <m/>
    <n v="70"/>
    <m/>
    <s v="LFH23122-02"/>
    <m/>
    <s v=""/>
    <m/>
    <n v="1"/>
    <s v="0.3"/>
    <x v="2"/>
    <x v="4"/>
    <m/>
    <x v="1"/>
  </r>
  <r>
    <s v="3DD.003D7E4A1D"/>
    <s v="OtsLGRF23S_02395"/>
    <d v="2023-10-24T00:00:00"/>
    <n v="2186"/>
    <s v="WDFW"/>
    <s v="SP"/>
    <m/>
    <n v="80.5"/>
    <x v="0"/>
    <s v="No CWT"/>
    <s v="N"/>
    <m/>
    <n v="70"/>
    <m/>
    <s v="LFH23113-17"/>
    <m/>
    <s v=""/>
    <m/>
    <n v="1"/>
    <s v="0.3"/>
    <x v="2"/>
    <x v="0"/>
    <m/>
    <x v="1"/>
  </r>
  <r>
    <s v="3DD.003D7E4A3D"/>
    <s v="OtsLGRF23S_02397"/>
    <d v="2023-10-31T00:00:00"/>
    <n v="3196"/>
    <s v="WDFW"/>
    <s v="SP"/>
    <m/>
    <n v="90"/>
    <x v="0"/>
    <s v="CWT"/>
    <s v="Y"/>
    <m/>
    <n v="70"/>
    <m/>
    <s v="No Scales"/>
    <m/>
    <s v=""/>
    <m/>
    <n v="1"/>
    <s v=""/>
    <x v="16"/>
    <x v="5"/>
    <m/>
    <x v="0"/>
  </r>
  <r>
    <s v="3DD.003D7E4A14"/>
    <s v="OtsLGRF23S_02401"/>
    <d v="2023-10-24T00:00:00"/>
    <n v="186"/>
    <s v="WDFW"/>
    <s v="SP"/>
    <m/>
    <n v="91"/>
    <x v="1"/>
    <s v="CWT"/>
    <s v="Y"/>
    <m/>
    <n v="70"/>
    <m/>
    <s v="No Scales"/>
    <m/>
    <s v=""/>
    <m/>
    <n v="1"/>
    <s v=""/>
    <x v="16"/>
    <x v="5"/>
    <m/>
    <x v="0"/>
  </r>
  <r>
    <s v="3DD.003D7E4A06"/>
    <s v="OtsLGRF23S_02403"/>
    <d v="2023-11-06T00:00:00"/>
    <n v="430"/>
    <s v="WDFW"/>
    <s v="KO"/>
    <m/>
    <n v="85"/>
    <x v="1"/>
    <s v="No CWT"/>
    <s v="Y"/>
    <m/>
    <n v="70"/>
    <m/>
    <s v="No Scales"/>
    <m/>
    <s v=""/>
    <m/>
    <n v="1"/>
    <s v=""/>
    <x v="8"/>
    <x v="4"/>
    <m/>
    <x v="0"/>
  </r>
  <r>
    <s v="3DD.003D7E4A08"/>
    <s v="OtsLGRF23S_02404"/>
    <d v="2023-10-17T00:00:00"/>
    <n v="1090"/>
    <s v="WDFW"/>
    <s v="SP"/>
    <m/>
    <n v="77.5"/>
    <x v="0"/>
    <s v="No CWT"/>
    <s v="N"/>
    <m/>
    <n v="70"/>
    <m/>
    <s v="LFH23103-15"/>
    <m/>
    <s v=""/>
    <m/>
    <n v="1"/>
    <s v="0.3"/>
    <x v="11"/>
    <x v="1"/>
    <m/>
    <x v="0"/>
  </r>
  <r>
    <s v="3DD.003D7E49EF"/>
    <s v="OtsLGRF23S_02405"/>
    <d v="2023-11-06T00:00:00"/>
    <n v="4093"/>
    <s v="WDFW"/>
    <s v="SP"/>
    <m/>
    <n v="79"/>
    <x v="0"/>
    <s v="No CWT"/>
    <s v="N"/>
    <m/>
    <n v="70"/>
    <m/>
    <s v="LFH23137-12"/>
    <m/>
    <s v=""/>
    <m/>
    <n v="1"/>
    <s v="0.3"/>
    <x v="6"/>
    <x v="0"/>
    <m/>
    <x v="0"/>
  </r>
  <r>
    <s v="3DD.003D7E4A37"/>
    <s v="OtsLGRF23S_02406"/>
    <d v="2023-10-31T00:00:00"/>
    <n v="24959"/>
    <s v="WDFW"/>
    <s v="DIP"/>
    <m/>
    <n v="74"/>
    <x v="1"/>
    <s v="No CWT"/>
    <s v="N"/>
    <m/>
    <n v="70"/>
    <m/>
    <s v="LFH2315-05"/>
    <m/>
    <s v=""/>
    <m/>
    <n v="1"/>
    <s v=""/>
    <x v="2"/>
    <x v="1"/>
    <m/>
    <x v="1"/>
  </r>
  <r>
    <s v="3DD.003D7E4A02"/>
    <s v="OtsLGRF23S_02407"/>
    <d v="2023-11-13T00:00:00"/>
    <n v="5088"/>
    <s v="WDFW"/>
    <s v="SP"/>
    <m/>
    <n v="82"/>
    <x v="0"/>
    <s v="CWT"/>
    <s v="Y"/>
    <m/>
    <n v="70"/>
    <m/>
    <s v="No Scales"/>
    <m/>
    <s v=""/>
    <m/>
    <n v="1"/>
    <s v=""/>
    <x v="13"/>
    <x v="0"/>
    <m/>
    <x v="0"/>
  </r>
  <r>
    <s v="3DD.003D7E49FE"/>
    <s v="OtsLGRF23S_02410"/>
    <d v="2023-11-13T00:00:00"/>
    <n v="677"/>
    <s v="WDFW"/>
    <s v="SP"/>
    <m/>
    <n v="79.5"/>
    <x v="1"/>
    <s v="No CWT"/>
    <s v="N"/>
    <m/>
    <n v="70"/>
    <m/>
    <s v="LFH2330-10"/>
    <m/>
    <s v=""/>
    <m/>
    <n v="1"/>
    <s v="0.3"/>
    <x v="2"/>
    <x v="0"/>
    <m/>
    <x v="1"/>
  </r>
  <r>
    <s v="3DD.003D7E49F8"/>
    <s v="OtsLGRF23S_02411"/>
    <d v="2023-11-06T00:00:00"/>
    <n v="4064"/>
    <s v="WDFW"/>
    <s v="SP"/>
    <m/>
    <n v="77"/>
    <x v="0"/>
    <s v="No CWT"/>
    <s v="N"/>
    <m/>
    <n v="70"/>
    <m/>
    <s v="LFH23135-17"/>
    <m/>
    <s v=""/>
    <m/>
    <n v="1"/>
    <s v="0.3"/>
    <x v="4"/>
    <x v="1"/>
    <m/>
    <x v="0"/>
  </r>
  <r>
    <s v="3DD.003D7E4A00"/>
    <s v="OtsLGRF23S_02412"/>
    <d v="2023-10-31T00:00:00"/>
    <n v="312"/>
    <s v="WDFW"/>
    <s v="SP"/>
    <m/>
    <n v="90"/>
    <x v="1"/>
    <s v="No CWT"/>
    <s v="N"/>
    <m/>
    <n v="70"/>
    <m/>
    <s v="LFH2314-08"/>
    <m/>
    <s v=""/>
    <m/>
    <n v="1"/>
    <s v="0.3"/>
    <x v="17"/>
    <x v="5"/>
    <m/>
    <x v="0"/>
  </r>
  <r>
    <s v="3DD.003D7E49F4"/>
    <s v="OtsLGRF23S_02413"/>
    <d v="2023-11-13T00:00:00"/>
    <n v="5114"/>
    <s v="WDFW"/>
    <s v="SP"/>
    <m/>
    <n v="77"/>
    <x v="0"/>
    <s v="No CWT"/>
    <s v="N"/>
    <m/>
    <n v="70"/>
    <m/>
    <s v="LFH23150-19"/>
    <m/>
    <s v=""/>
    <m/>
    <n v="1"/>
    <s v="0.3"/>
    <x v="0"/>
    <x v="1"/>
    <m/>
    <x v="0"/>
  </r>
  <r>
    <s v="3DD.003D7E4A20"/>
    <s v="OtsLGRF23S_02416"/>
    <d v="2023-10-31T00:00:00"/>
    <n v="3075"/>
    <s v="WDFW"/>
    <s v="SP"/>
    <m/>
    <n v="89"/>
    <x v="0"/>
    <s v="No CWT"/>
    <s v="N"/>
    <m/>
    <n v="70"/>
    <m/>
    <s v="LFH23123-05"/>
    <m/>
    <s v=""/>
    <m/>
    <n v="1"/>
    <s v="0.3"/>
    <x v="2"/>
    <x v="5"/>
    <m/>
    <x v="1"/>
  </r>
  <r>
    <s v="3DD.003D7E4A13"/>
    <s v="OtsLGRF23S_02419"/>
    <d v="2023-11-13T00:00:00"/>
    <n v="639"/>
    <s v="WDFW"/>
    <s v="SP"/>
    <m/>
    <n v="77"/>
    <x v="1"/>
    <s v="No CWT"/>
    <s v="N"/>
    <m/>
    <n v="70"/>
    <m/>
    <s v="LFH2329-01"/>
    <m/>
    <s v=""/>
    <m/>
    <n v="1"/>
    <s v="0.3"/>
    <x v="2"/>
    <x v="1"/>
    <m/>
    <x v="1"/>
  </r>
  <r>
    <s v="3DD.003D7E4A25"/>
    <s v="OtsLGRF23S_02421"/>
    <d v="2023-10-24T00:00:00"/>
    <n v="2166"/>
    <s v="WDFW"/>
    <s v="SP"/>
    <m/>
    <n v="83"/>
    <x v="0"/>
    <s v="No CWT"/>
    <s v="N"/>
    <m/>
    <n v="70"/>
    <m/>
    <s v="LFH23112-14"/>
    <m/>
    <s v=""/>
    <m/>
    <n v="1"/>
    <s v="0.4"/>
    <x v="5"/>
    <x v="4"/>
    <m/>
    <x v="2"/>
  </r>
  <r>
    <s v="3DD.003D7E4A45"/>
    <s v="OtsLGRF23S_02425"/>
    <d v="2023-10-24T00:00:00"/>
    <n v="2144"/>
    <s v="WDFW"/>
    <s v="SP"/>
    <m/>
    <n v="81.5"/>
    <x v="0"/>
    <s v="CWT"/>
    <s v="Y"/>
    <m/>
    <n v="70"/>
    <m/>
    <s v="No Scales"/>
    <m/>
    <s v=""/>
    <m/>
    <n v="1"/>
    <s v=""/>
    <x v="6"/>
    <x v="0"/>
    <m/>
    <x v="0"/>
  </r>
  <r>
    <s v="3DD.003D7E4A16"/>
    <s v="OtsLGRF23S_02428"/>
    <d v="2023-10-24T00:00:00"/>
    <n v="2204"/>
    <s v="WDFW"/>
    <s v="NV"/>
    <m/>
    <n v="81.5"/>
    <x v="0"/>
    <s v="No CWT"/>
    <s v="N"/>
    <m/>
    <n v="70"/>
    <m/>
    <s v="LFH23114-10"/>
    <m/>
    <s v=""/>
    <m/>
    <n v="1"/>
    <s v="0.3"/>
    <x v="5"/>
    <x v="0"/>
    <m/>
    <x v="0"/>
  </r>
  <r>
    <s v="3DD.003D7E4A3B"/>
    <s v="OtsLGRF23S_02429"/>
    <d v="2023-11-13T00:00:00"/>
    <n v="645"/>
    <s v="WDFW"/>
    <s v="SP"/>
    <m/>
    <n v="73"/>
    <x v="1"/>
    <s v="No CWT"/>
    <s v="N"/>
    <m/>
    <n v="70"/>
    <m/>
    <s v="LFH2328-14"/>
    <m/>
    <s v=""/>
    <m/>
    <n v="1"/>
    <s v="0.3"/>
    <x v="2"/>
    <x v="1"/>
    <m/>
    <x v="1"/>
  </r>
  <r>
    <s v="3DD.003D7E4A29"/>
    <s v="OtsLGRF23S_02436"/>
    <d v="2023-10-17T00:00:00"/>
    <n v="1092"/>
    <s v="WDFW"/>
    <s v="SP"/>
    <m/>
    <n v="86"/>
    <x v="0"/>
    <s v="No CWT"/>
    <s v="N"/>
    <m/>
    <n v="70"/>
    <m/>
    <s v="LFH23103-16"/>
    <m/>
    <s v=""/>
    <m/>
    <n v="1"/>
    <s v="0.3"/>
    <x v="10"/>
    <x v="4"/>
    <m/>
    <x v="0"/>
  </r>
  <r>
    <s v="3DD.003D7E4A18"/>
    <s v="OtsLGRF23S_02437"/>
    <d v="2023-11-06T00:00:00"/>
    <n v="4072"/>
    <s v="WDFW"/>
    <s v="SP"/>
    <m/>
    <n v="79"/>
    <x v="0"/>
    <s v="No CWT"/>
    <s v="N"/>
    <m/>
    <n v="70"/>
    <m/>
    <s v="LFH23136-03"/>
    <m/>
    <s v=""/>
    <m/>
    <n v="1"/>
    <s v="0.4"/>
    <x v="2"/>
    <x v="0"/>
    <m/>
    <x v="1"/>
  </r>
  <r>
    <s v="3DD.003D7E4A4C"/>
    <s v="OtsLGRF23S_02438"/>
    <d v="2023-10-31T00:00:00"/>
    <n v="260"/>
    <s v="WDFW"/>
    <s v="SP"/>
    <m/>
    <n v="87"/>
    <x v="1"/>
    <s v="No CWT"/>
    <s v="N"/>
    <m/>
    <n v="70"/>
    <m/>
    <s v="LFH2311-15"/>
    <m/>
    <s v=""/>
    <m/>
    <n v="1"/>
    <s v="0.3"/>
    <x v="4"/>
    <x v="4"/>
    <m/>
    <x v="0"/>
  </r>
  <r>
    <s v="3DD.003D7E4A01"/>
    <s v="OtsLGRF23S_02440"/>
    <d v="2023-10-31T00:00:00"/>
    <n v="297"/>
    <s v="WDFW"/>
    <s v="SP"/>
    <m/>
    <n v="85"/>
    <x v="1"/>
    <s v="No CWT"/>
    <s v="N"/>
    <m/>
    <n v="70"/>
    <m/>
    <s v="LFH2313-17"/>
    <m/>
    <s v=""/>
    <m/>
    <n v="1"/>
    <s v=""/>
    <x v="4"/>
    <x v="4"/>
    <m/>
    <x v="0"/>
  </r>
  <r>
    <s v="3DD.003D7E4A1F"/>
    <s v="OtsLGRF23S_02441"/>
    <d v="2023-10-31T00:00:00"/>
    <n v="3058"/>
    <s v="WDFW"/>
    <s v="SP"/>
    <m/>
    <n v="84"/>
    <x v="0"/>
    <s v="CWT"/>
    <s v="Y"/>
    <m/>
    <n v="70"/>
    <m/>
    <s v="No Scales"/>
    <m/>
    <s v=""/>
    <m/>
    <n v="1"/>
    <s v=""/>
    <x v="4"/>
    <x v="4"/>
    <m/>
    <x v="0"/>
  </r>
  <r>
    <s v="3DD.003D7E4A38"/>
    <s v="OtsLGRF23S_02445"/>
    <d v="2023-10-17T00:00:00"/>
    <n v="53"/>
    <s v="WDFW"/>
    <s v="SP"/>
    <m/>
    <n v="82"/>
    <x v="1"/>
    <s v="CWT"/>
    <s v="Y"/>
    <m/>
    <n v="70"/>
    <m/>
    <s v="No Scales"/>
    <m/>
    <s v=""/>
    <m/>
    <n v="1"/>
    <s v=""/>
    <x v="4"/>
    <x v="0"/>
    <m/>
    <x v="0"/>
  </r>
  <r>
    <s v="3DD.003D7E49F6"/>
    <s v="OtsLGRF23S_02447"/>
    <d v="2023-10-24T00:00:00"/>
    <n v="2192"/>
    <s v="WDFW"/>
    <s v="SP"/>
    <m/>
    <n v="83"/>
    <x v="0"/>
    <s v="No CWT"/>
    <s v="N"/>
    <m/>
    <n v="70"/>
    <m/>
    <s v="LFH23114-02"/>
    <m/>
    <s v=""/>
    <m/>
    <n v="1"/>
    <s v=""/>
    <x v="4"/>
    <x v="4"/>
    <m/>
    <x v="0"/>
  </r>
  <r>
    <s v="3DD.003D7E4A21"/>
    <s v="OtsLGRF23S_02448"/>
    <d v="2023-10-24T00:00:00"/>
    <n v="2214"/>
    <s v="WDFW"/>
    <s v="SP"/>
    <m/>
    <n v="80"/>
    <x v="0"/>
    <s v="No CWT"/>
    <s v="N"/>
    <m/>
    <n v="70"/>
    <m/>
    <s v="LFH23115-02"/>
    <m/>
    <s v=""/>
    <m/>
    <n v="1"/>
    <s v="0.3"/>
    <x v="6"/>
    <x v="0"/>
    <m/>
    <x v="0"/>
  </r>
  <r>
    <s v="3DD.003D7E4A49"/>
    <s v="OtsLGRF23S_02449"/>
    <d v="2023-11-13T00:00:00"/>
    <n v="5063"/>
    <s v="WDFW"/>
    <s v="SP"/>
    <m/>
    <n v="86"/>
    <x v="0"/>
    <s v="CWT"/>
    <s v="Y"/>
    <m/>
    <n v="70"/>
    <m/>
    <s v="No Scales"/>
    <m/>
    <s v=""/>
    <m/>
    <n v="1"/>
    <s v=""/>
    <x v="19"/>
    <x v="4"/>
    <m/>
    <x v="1"/>
  </r>
  <r>
    <s v="3DD.003D7E4A11"/>
    <s v="OtsLGRF23S_02450"/>
    <d v="2023-10-24T00:00:00"/>
    <n v="155"/>
    <s v="WDFW"/>
    <s v="SP"/>
    <m/>
    <n v="78"/>
    <x v="1"/>
    <s v="No CWT"/>
    <s v="N"/>
    <m/>
    <n v="70"/>
    <m/>
    <s v="LFH2307-07"/>
    <m/>
    <s v=""/>
    <m/>
    <n v="1"/>
    <s v="0.3"/>
    <x v="6"/>
    <x v="0"/>
    <m/>
    <x v="0"/>
  </r>
  <r>
    <s v="3DD.003D7E4A4D"/>
    <s v="OtsLGRF23S_02451"/>
    <d v="2023-10-31T00:00:00"/>
    <n v="328"/>
    <s v="WDFW"/>
    <s v="SP"/>
    <m/>
    <n v="74"/>
    <x v="1"/>
    <s v="No CWT"/>
    <s v="N"/>
    <m/>
    <n v="70"/>
    <m/>
    <s v="LFH2314-06"/>
    <m/>
    <s v=""/>
    <m/>
    <n v="1"/>
    <s v="0.3"/>
    <x v="4"/>
    <x v="1"/>
    <m/>
    <x v="0"/>
  </r>
  <r>
    <s v="3DD.003D7E4A41"/>
    <s v="OtsLGRF23S_02459"/>
    <d v="2023-10-17T00:00:00"/>
    <n v="1105"/>
    <s v="WDFW"/>
    <s v="SP"/>
    <m/>
    <n v="82"/>
    <x v="0"/>
    <s v="CWT"/>
    <s v="Y"/>
    <m/>
    <n v="70"/>
    <m/>
    <s v="No Scales"/>
    <m/>
    <s v=""/>
    <m/>
    <n v="1"/>
    <s v=""/>
    <x v="1"/>
    <x v="0"/>
    <m/>
    <x v="2"/>
  </r>
  <r>
    <s v="3DD.003D7E4A10"/>
    <s v="OtsLGRF23S_02460"/>
    <d v="2023-11-13T00:00:00"/>
    <n v="698"/>
    <s v="WDFW"/>
    <s v="SP"/>
    <m/>
    <n v="73.5"/>
    <x v="1"/>
    <s v="No CWT"/>
    <s v="N"/>
    <m/>
    <n v="70"/>
    <m/>
    <s v="LFH2331-05"/>
    <m/>
    <s v=""/>
    <m/>
    <n v="1"/>
    <s v="0.3"/>
    <x v="2"/>
    <x v="1"/>
    <m/>
    <x v="1"/>
  </r>
  <r>
    <s v="3DD.003D7E4A0D"/>
    <s v="OtsLGRF23S_02462"/>
    <d v="2023-11-06T00:00:00"/>
    <n v="4112"/>
    <s v="WDFW"/>
    <s v="SP"/>
    <m/>
    <n v="86"/>
    <x v="0"/>
    <s v="No CWT"/>
    <s v="N"/>
    <m/>
    <n v="70"/>
    <m/>
    <s v="LFH23138-16"/>
    <m/>
    <s v=""/>
    <m/>
    <n v="1"/>
    <s v="0.4"/>
    <x v="12"/>
    <x v="4"/>
    <m/>
    <x v="2"/>
  </r>
  <r>
    <s v="3DD.003D7E4A32"/>
    <s v="OtsLGRF23S_02463"/>
    <d v="2023-10-31T00:00:00"/>
    <n v="310"/>
    <s v="WDFW"/>
    <s v="SP"/>
    <m/>
    <n v="82"/>
    <x v="1"/>
    <s v="CWT"/>
    <s v="Y"/>
    <m/>
    <n v="70"/>
    <m/>
    <s v="No Scales"/>
    <m/>
    <s v=""/>
    <m/>
    <n v="1"/>
    <s v=""/>
    <x v="1"/>
    <x v="0"/>
    <m/>
    <x v="0"/>
  </r>
  <r>
    <s v="3DD.003D7E49FD"/>
    <s v="OtsLGRF23S_02467"/>
    <d v="2023-10-31T00:00:00"/>
    <n v="3186"/>
    <s v="WDFW"/>
    <s v="SP"/>
    <m/>
    <n v="78"/>
    <x v="0"/>
    <s v="No CWT"/>
    <s v="N"/>
    <m/>
    <n v="70"/>
    <m/>
    <s v="LFH23128-02"/>
    <m/>
    <s v=""/>
    <m/>
    <n v="1"/>
    <s v="0.3"/>
    <x v="5"/>
    <x v="0"/>
    <m/>
    <x v="0"/>
  </r>
  <r>
    <s v="3DD.003D7E49F9"/>
    <s v="OtsLGRF23S_02469"/>
    <d v="2023-11-06T00:00:00"/>
    <n v="4003"/>
    <s v="WDFW"/>
    <s v="SP"/>
    <m/>
    <n v="76"/>
    <x v="0"/>
    <s v="No CWT"/>
    <s v="N"/>
    <m/>
    <n v="70"/>
    <m/>
    <s v="LFH23134-05"/>
    <m/>
    <s v=""/>
    <m/>
    <n v="1"/>
    <s v=""/>
    <x v="10"/>
    <x v="1"/>
    <m/>
    <x v="2"/>
  </r>
  <r>
    <s v="3DD.003D7E4A03"/>
    <s v="OtsLGRF23S_02471"/>
    <d v="2023-10-24T00:00:00"/>
    <n v="2201"/>
    <s v="WDFW"/>
    <s v="SP"/>
    <m/>
    <n v="83.5"/>
    <x v="0"/>
    <s v="No CWT"/>
    <s v="N"/>
    <m/>
    <n v="70"/>
    <m/>
    <s v="LFH23114-11"/>
    <m/>
    <s v=""/>
    <m/>
    <n v="1"/>
    <s v="0.3"/>
    <x v="4"/>
    <x v="4"/>
    <m/>
    <x v="0"/>
  </r>
  <r>
    <s v="3DD.003D7E4A43"/>
    <s v="OtsLGRF23S_02472"/>
    <d v="2023-10-24T00:00:00"/>
    <n v="162"/>
    <s v="WDFW"/>
    <s v="SP"/>
    <m/>
    <n v="99"/>
    <x v="1"/>
    <s v="No CWT"/>
    <s v="N"/>
    <m/>
    <n v="70"/>
    <m/>
    <s v="LFH2307-20"/>
    <m/>
    <s v=""/>
    <m/>
    <n v="1"/>
    <s v="0.3"/>
    <x v="1"/>
    <x v="6"/>
    <m/>
    <x v="0"/>
  </r>
  <r>
    <s v="3DD.003D7E4A2E"/>
    <s v="OtsLGRF23S_02473"/>
    <d v="2023-10-31T00:00:00"/>
    <n v="272"/>
    <s v="WDFW"/>
    <s v="SP"/>
    <m/>
    <n v="80"/>
    <x v="1"/>
    <s v="No CWT"/>
    <s v="N"/>
    <m/>
    <n v="70"/>
    <m/>
    <s v="LFH2312-02"/>
    <m/>
    <s v=""/>
    <m/>
    <n v="1"/>
    <s v="0.3"/>
    <x v="2"/>
    <x v="0"/>
    <m/>
    <x v="1"/>
  </r>
  <r>
    <s v="3DD.003D7E4A46"/>
    <s v="OtsLGRF23S_02475"/>
    <d v="2023-10-24T00:00:00"/>
    <n v="181"/>
    <s v="WDFW"/>
    <s v="SP"/>
    <m/>
    <n v="78"/>
    <x v="1"/>
    <s v="No CWT"/>
    <s v="N"/>
    <m/>
    <n v="70"/>
    <m/>
    <s v="LFH2308-11"/>
    <m/>
    <s v=""/>
    <m/>
    <n v="1"/>
    <s v=""/>
    <x v="5"/>
    <x v="0"/>
    <m/>
    <x v="0"/>
  </r>
  <r>
    <s v="3DD.003D7E4A39"/>
    <s v="OtsLGRF23S_02480"/>
    <d v="2023-10-24T00:00:00"/>
    <n v="160"/>
    <s v="WDFW"/>
    <s v="SP"/>
    <m/>
    <n v="90.5"/>
    <x v="1"/>
    <s v="CWT"/>
    <s v="Y"/>
    <m/>
    <n v="70"/>
    <m/>
    <s v="No Scales"/>
    <m/>
    <s v=""/>
    <m/>
    <n v="1"/>
    <s v=""/>
    <x v="4"/>
    <x v="5"/>
    <m/>
    <x v="0"/>
  </r>
  <r>
    <s v="3DD.003D7E4A0E"/>
    <s v="OtsLGRF23S_02481"/>
    <d v="2023-10-31T00:00:00"/>
    <n v="3076"/>
    <s v="WDFW"/>
    <s v="SP"/>
    <m/>
    <n v="80"/>
    <x v="0"/>
    <s v="No CWT"/>
    <s v="N"/>
    <m/>
    <n v="70"/>
    <m/>
    <s v="LFH23123-06"/>
    <m/>
    <s v=""/>
    <m/>
    <n v="1"/>
    <s v="0.3"/>
    <x v="4"/>
    <x v="0"/>
    <m/>
    <x v="0"/>
  </r>
  <r>
    <s v="3DD.003D7E4A1B"/>
    <s v="OtsLGRF23S_02482"/>
    <d v="2023-11-13T00:00:00"/>
    <n v="5055"/>
    <s v="WDFW"/>
    <s v="SP"/>
    <m/>
    <n v="83"/>
    <x v="0"/>
    <s v="No CWT"/>
    <s v="N"/>
    <m/>
    <n v="70"/>
    <m/>
    <s v="LFH23149-04"/>
    <m/>
    <s v=""/>
    <m/>
    <n v="1"/>
    <s v="0.3"/>
    <x v="0"/>
    <x v="4"/>
    <m/>
    <x v="0"/>
  </r>
  <r>
    <s v="3DD.003D7E4A07"/>
    <s v="OtsLGRF23S_02483"/>
    <d v="2023-10-31T00:00:00"/>
    <n v="370"/>
    <s v="WDFW"/>
    <s v="SP"/>
    <m/>
    <n v="88"/>
    <x v="1"/>
    <s v="No CWT"/>
    <s v="N"/>
    <m/>
    <n v="70"/>
    <m/>
    <s v="LFH2316-14"/>
    <m/>
    <s v=""/>
    <m/>
    <n v="1"/>
    <s v="0.3"/>
    <x v="17"/>
    <x v="5"/>
    <m/>
    <x v="0"/>
  </r>
  <r>
    <s v="3DD.003D7E4A2D"/>
    <s v="OtsLGRF23S_02484"/>
    <d v="2023-10-31T00:00:00"/>
    <n v="3163"/>
    <s v="WDFW"/>
    <s v="SP"/>
    <m/>
    <n v="77"/>
    <x v="0"/>
    <s v="No CWT"/>
    <s v="N"/>
    <m/>
    <n v="70"/>
    <m/>
    <s v="LFH23127-04"/>
    <m/>
    <s v=""/>
    <m/>
    <n v="1"/>
    <s v="0.3"/>
    <x v="6"/>
    <x v="1"/>
    <m/>
    <x v="0"/>
  </r>
  <r>
    <s v="3DD.003D7E4A9F"/>
    <s v="OtsLGRF23S_02485"/>
    <d v="2023-10-17T00:00:00"/>
    <n v="1089"/>
    <s v="WDFW"/>
    <s v="SP"/>
    <m/>
    <n v="72"/>
    <x v="0"/>
    <s v="No CWT"/>
    <s v="N"/>
    <m/>
    <n v="70"/>
    <m/>
    <s v="LFH23103-14"/>
    <m/>
    <s v=""/>
    <m/>
    <n v="1"/>
    <s v="0.3"/>
    <x v="2"/>
    <x v="3"/>
    <m/>
    <x v="1"/>
  </r>
  <r>
    <s v="3DD.003D7E4A8D"/>
    <s v="OtsLGRF23S_02486"/>
    <d v="2023-11-13T00:00:00"/>
    <n v="5113"/>
    <s v="WDFW"/>
    <s v="SP"/>
    <m/>
    <n v="84"/>
    <x v="0"/>
    <s v="No CWT"/>
    <s v="N"/>
    <m/>
    <n v="70"/>
    <m/>
    <s v="LFH23150-20"/>
    <m/>
    <s v=""/>
    <m/>
    <n v="1"/>
    <s v="0.3"/>
    <x v="0"/>
    <x v="4"/>
    <m/>
    <x v="0"/>
  </r>
  <r>
    <s v="3DD.003D7E4A93"/>
    <s v="OtsLGRF23S_02491"/>
    <d v="2023-10-24T00:00:00"/>
    <n v="2212"/>
    <s v="WDFW"/>
    <s v="SP"/>
    <m/>
    <n v="84"/>
    <x v="0"/>
    <s v="No CWT"/>
    <s v="N"/>
    <m/>
    <n v="70"/>
    <m/>
    <s v="LFH23114-20"/>
    <m/>
    <s v=""/>
    <m/>
    <n v="1"/>
    <s v="0.3"/>
    <x v="1"/>
    <x v="4"/>
    <m/>
    <x v="0"/>
  </r>
  <r>
    <s v="3DD.003D7E4A89"/>
    <s v="OtsLGRF23S_02492"/>
    <d v="2023-11-13T00:00:00"/>
    <n v="5121"/>
    <s v="WDFW"/>
    <s v="SP"/>
    <m/>
    <n v="79"/>
    <x v="0"/>
    <s v="No CWT"/>
    <s v="N"/>
    <m/>
    <n v="70"/>
    <m/>
    <s v="LFH23151-08"/>
    <m/>
    <s v=""/>
    <m/>
    <n v="1"/>
    <s v="0.3"/>
    <x v="0"/>
    <x v="0"/>
    <m/>
    <x v="0"/>
  </r>
  <r>
    <s v="3DD.003D7E4AA2"/>
    <s v="OtsLGRF23S_02495"/>
    <d v="2023-10-31T00:00:00"/>
    <n v="3199"/>
    <s v="WDFW"/>
    <s v="SP"/>
    <m/>
    <n v="78"/>
    <x v="0"/>
    <s v="No CWT"/>
    <s v="N"/>
    <m/>
    <n v="70"/>
    <m/>
    <s v="LFH23128-19"/>
    <m/>
    <s v=""/>
    <m/>
    <n v="1"/>
    <s v="0.3"/>
    <x v="2"/>
    <x v="0"/>
    <m/>
    <x v="1"/>
  </r>
  <r>
    <s v="3DD.003D7E4AB3"/>
    <s v="OtsLGRF23S_02496"/>
    <d v="2023-10-24T00:00:00"/>
    <n v="2203"/>
    <s v="WDFW"/>
    <s v="SP"/>
    <m/>
    <n v="75.5"/>
    <x v="0"/>
    <s v="No CWT"/>
    <s v="N"/>
    <m/>
    <n v="70"/>
    <m/>
    <s v="LFH23114-12"/>
    <m/>
    <s v=""/>
    <m/>
    <n v="1"/>
    <s v="0.3"/>
    <x v="4"/>
    <x v="1"/>
    <m/>
    <x v="0"/>
  </r>
  <r>
    <s v="3DD.003D7E4A67"/>
    <s v="OtsLGRF23S_02497"/>
    <d v="2023-10-24T00:00:00"/>
    <n v="183"/>
    <s v="WDFW"/>
    <s v="SP"/>
    <m/>
    <n v="77"/>
    <x v="1"/>
    <s v="No CWT"/>
    <s v="N"/>
    <m/>
    <n v="70"/>
    <m/>
    <s v="LFH2308-12"/>
    <m/>
    <s v=""/>
    <m/>
    <n v="1"/>
    <s v="0.3"/>
    <x v="5"/>
    <x v="1"/>
    <m/>
    <x v="0"/>
  </r>
  <r>
    <s v="3DD.003D7E4A61"/>
    <s v="OtsLGRF23S_02498"/>
    <d v="2023-11-13T00:00:00"/>
    <n v="613"/>
    <s v="WDFW"/>
    <s v="SP"/>
    <m/>
    <n v="73"/>
    <x v="1"/>
    <s v="No CWT"/>
    <s v="N"/>
    <m/>
    <n v="70"/>
    <m/>
    <s v="LFH2327-18"/>
    <m/>
    <s v=""/>
    <m/>
    <n v="1"/>
    <s v="0.3"/>
    <x v="13"/>
    <x v="1"/>
    <m/>
    <x v="0"/>
  </r>
  <r>
    <s v="3DD.003D7E4A80"/>
    <s v="OtsLGRF23S_02500"/>
    <d v="2023-10-31T00:00:00"/>
    <n v="3054"/>
    <s v="WDFW"/>
    <s v="SP"/>
    <m/>
    <n v="87"/>
    <x v="0"/>
    <s v="No CWT"/>
    <s v="N"/>
    <m/>
    <n v="70"/>
    <m/>
    <s v="LFH23122-12"/>
    <m/>
    <s v=""/>
    <m/>
    <n v="1"/>
    <s v="0.3"/>
    <x v="2"/>
    <x v="4"/>
    <m/>
    <x v="1"/>
  </r>
  <r>
    <s v="3DD.003D7E4A66"/>
    <s v="OtsLGRF23S_02501"/>
    <d v="2023-10-31T00:00:00"/>
    <n v="3125"/>
    <s v="WDFW"/>
    <s v="SP"/>
    <m/>
    <n v="78"/>
    <x v="0"/>
    <s v="No CWT"/>
    <s v="N"/>
    <m/>
    <n v="70"/>
    <m/>
    <s v="LFH23125-16"/>
    <m/>
    <s v=""/>
    <m/>
    <n v="1"/>
    <s v="0.4"/>
    <x v="1"/>
    <x v="0"/>
    <m/>
    <x v="2"/>
  </r>
  <r>
    <s v="3DD.0077D67259"/>
    <s v="OtsLGRF23S_02502"/>
    <d v="2023-10-31T00:00:00"/>
    <n v="256"/>
    <s v="WDFW"/>
    <s v="SP"/>
    <m/>
    <n v="77"/>
    <x v="1"/>
    <s v="No CWT"/>
    <s v="N"/>
    <m/>
    <n v="70"/>
    <m/>
    <s v="LFH2311-11"/>
    <m/>
    <s v=""/>
    <m/>
    <n v="1"/>
    <s v="0.3"/>
    <x v="4"/>
    <x v="1"/>
    <m/>
    <x v="0"/>
  </r>
  <r>
    <s v="3DD.003D7E4A6C"/>
    <s v="OtsLGRF23S_02506"/>
    <d v="2023-10-31T00:00:00"/>
    <n v="3190"/>
    <s v="WDFW"/>
    <s v="SP"/>
    <m/>
    <n v="75"/>
    <x v="0"/>
    <s v="No CWT"/>
    <s v="N"/>
    <m/>
    <n v="70"/>
    <m/>
    <s v="LFH23128-09"/>
    <m/>
    <s v=""/>
    <m/>
    <n v="1"/>
    <s v="0.3"/>
    <x v="2"/>
    <x v="1"/>
    <m/>
    <x v="1"/>
  </r>
  <r>
    <s v="3DD.003D7E4A74"/>
    <s v="OtsLGRF23S_02507"/>
    <d v="2023-11-06T00:00:00"/>
    <n v="495"/>
    <s v="WDFW"/>
    <s v="SP"/>
    <m/>
    <n v="73.5"/>
    <x v="1"/>
    <s v="No CWT"/>
    <s v="N"/>
    <m/>
    <n v="70"/>
    <m/>
    <s v="LFH2322-06"/>
    <m/>
    <s v=""/>
    <m/>
    <n v="1"/>
    <s v=""/>
    <x v="5"/>
    <x v="1"/>
    <m/>
    <x v="0"/>
  </r>
  <r>
    <s v="3DD.003D7E4AA1"/>
    <s v="OtsLGRF23S_02508"/>
    <d v="2023-10-31T00:00:00"/>
    <n v="276"/>
    <s v="WDFW"/>
    <s v="SP"/>
    <m/>
    <n v="83"/>
    <x v="1"/>
    <s v="No CWT"/>
    <s v="N"/>
    <m/>
    <n v="70"/>
    <m/>
    <s v="LFH2312-09"/>
    <m/>
    <s v=""/>
    <m/>
    <n v="1"/>
    <s v="0.3"/>
    <x v="18"/>
    <x v="4"/>
    <m/>
    <x v="1"/>
  </r>
  <r>
    <s v="3DD.003D7E4A5B"/>
    <s v="OtsLGRF23S_02509"/>
    <d v="2023-10-31T00:00:00"/>
    <n v="362"/>
    <s v="WDFW"/>
    <s v="SP"/>
    <m/>
    <n v="70"/>
    <x v="1"/>
    <s v="No CWT"/>
    <s v="N"/>
    <m/>
    <n v="70"/>
    <m/>
    <s v="LFH2316-07"/>
    <m/>
    <s v=""/>
    <m/>
    <n v="1"/>
    <s v="0.3"/>
    <x v="6"/>
    <x v="3"/>
    <m/>
    <x v="0"/>
  </r>
  <r>
    <s v="3DD.003D7E4A76"/>
    <s v="OtsLGRF23S_02514"/>
    <d v="2023-10-31T00:00:00"/>
    <n v="265"/>
    <s v="WDFW"/>
    <s v="SP"/>
    <m/>
    <n v="73"/>
    <x v="1"/>
    <s v="No CWT"/>
    <s v="N"/>
    <m/>
    <n v="70"/>
    <m/>
    <s v="LFH2311-20"/>
    <m/>
    <s v=""/>
    <m/>
    <n v="1"/>
    <s v="0.3"/>
    <x v="2"/>
    <x v="1"/>
    <m/>
    <x v="1"/>
  </r>
  <r>
    <s v="3DD.003D7E4A59"/>
    <s v="OtsLGRF23S_02516"/>
    <d v="2023-11-06T00:00:00"/>
    <n v="445"/>
    <s v="WDFW"/>
    <s v="SP"/>
    <m/>
    <n v="73"/>
    <x v="1"/>
    <s v="No CWT"/>
    <s v="N"/>
    <m/>
    <n v="70"/>
    <m/>
    <s v="LFH2319-16"/>
    <m/>
    <s v=""/>
    <m/>
    <n v="1"/>
    <s v="0.3"/>
    <x v="17"/>
    <x v="1"/>
    <m/>
    <x v="0"/>
  </r>
  <r>
    <s v="3DD.003D7E4A79"/>
    <s v="OtsLGRF23S_02517"/>
    <d v="2023-11-06T00:00:00"/>
    <n v="463"/>
    <s v="WDFW"/>
    <s v="SP"/>
    <m/>
    <n v="71"/>
    <x v="1"/>
    <s v="No CWT"/>
    <s v="N"/>
    <m/>
    <n v="70"/>
    <m/>
    <s v="LFH2320-08"/>
    <m/>
    <s v=""/>
    <m/>
    <n v="1"/>
    <s v="0.3"/>
    <x v="9"/>
    <x v="3"/>
    <m/>
    <x v="0"/>
  </r>
  <r>
    <s v="3DD.003D7E4AAB"/>
    <s v="OtsLGRF23S_02518"/>
    <d v="2023-10-24T00:00:00"/>
    <n v="2216"/>
    <s v="WDFW"/>
    <s v="SP"/>
    <m/>
    <n v="84"/>
    <x v="0"/>
    <s v="No CWT"/>
    <s v="N"/>
    <m/>
    <n v="70"/>
    <m/>
    <s v="LFH23115-04"/>
    <m/>
    <s v=""/>
    <m/>
    <n v="1"/>
    <s v="0.3"/>
    <x v="5"/>
    <x v="4"/>
    <m/>
    <x v="0"/>
  </r>
  <r>
    <s v="3DD.003D7E4A77"/>
    <s v="OtsLGRF23S_02519"/>
    <d v="2023-10-31T00:00:00"/>
    <n v="308"/>
    <s v="WDFW"/>
    <s v="SP"/>
    <m/>
    <n v="89"/>
    <x v="1"/>
    <s v="No CWT"/>
    <s v="N"/>
    <m/>
    <n v="70"/>
    <m/>
    <s v="LFH2313-09"/>
    <m/>
    <s v=""/>
    <m/>
    <n v="1"/>
    <s v="0.3"/>
    <x v="10"/>
    <x v="5"/>
    <m/>
    <x v="0"/>
  </r>
  <r>
    <s v="3DD.003D7E4A8B"/>
    <s v="OtsLGRF23S_02524"/>
    <d v="2023-11-06T00:00:00"/>
    <n v="4065"/>
    <s v="WDFW"/>
    <s v="SP"/>
    <m/>
    <n v="81"/>
    <x v="0"/>
    <s v="No CWT"/>
    <s v="N"/>
    <m/>
    <n v="70"/>
    <m/>
    <s v="LFH23135-16"/>
    <m/>
    <s v=""/>
    <m/>
    <n v="1"/>
    <s v="0.3"/>
    <x v="0"/>
    <x v="0"/>
    <m/>
    <x v="0"/>
  </r>
  <r>
    <s v="3DD.003D7E4A54"/>
    <s v="OtsLGRF23S_02525"/>
    <d v="2023-11-13T00:00:00"/>
    <n v="5024"/>
    <s v="WDFW"/>
    <s v="SP"/>
    <m/>
    <n v="75"/>
    <x v="0"/>
    <s v="No CWT"/>
    <s v="N"/>
    <m/>
    <n v="70"/>
    <m/>
    <s v="LFH23147-18"/>
    <m/>
    <s v=""/>
    <m/>
    <n v="1"/>
    <s v="0.3"/>
    <x v="0"/>
    <x v="1"/>
    <m/>
    <x v="0"/>
  </r>
  <r>
    <s v="3DD.003D7E4A7C"/>
    <s v="OtsLGRF23S_02526"/>
    <d v="2023-10-24T00:00:00"/>
    <n v="2132"/>
    <s v="WDFW"/>
    <s v="SP"/>
    <m/>
    <n v="87.5"/>
    <x v="0"/>
    <s v="No CWT"/>
    <s v="N"/>
    <m/>
    <n v="70"/>
    <m/>
    <s v="LFH23111-08"/>
    <m/>
    <s v=""/>
    <m/>
    <n v="1"/>
    <s v="0.4"/>
    <x v="2"/>
    <x v="4"/>
    <m/>
    <x v="1"/>
  </r>
  <r>
    <s v="3DD.003D497114"/>
    <s v="OtsLGRF23S_02527"/>
    <d v="2023-10-24T00:00:00"/>
    <n v="194"/>
    <s v="WDFW"/>
    <s v="SP"/>
    <m/>
    <n v="76"/>
    <x v="1"/>
    <s v="CWT"/>
    <s v="Y"/>
    <m/>
    <n v="70"/>
    <m/>
    <s v="No Scales"/>
    <m/>
    <s v=""/>
    <m/>
    <n v="1"/>
    <s v=""/>
    <x v="3"/>
    <x v="1"/>
    <m/>
    <x v="0"/>
  </r>
  <r>
    <s v="3DD.003D7E4A96"/>
    <s v="OtsLGRF23S_02528"/>
    <d v="2023-10-31T00:00:00"/>
    <n v="3039"/>
    <s v="WDFW"/>
    <s v="SP"/>
    <m/>
    <n v="84"/>
    <x v="0"/>
    <s v="No CWT"/>
    <s v="N"/>
    <m/>
    <n v="70"/>
    <m/>
    <s v="LFH23121-16"/>
    <m/>
    <s v=""/>
    <m/>
    <n v="1"/>
    <s v="0.3"/>
    <x v="2"/>
    <x v="4"/>
    <m/>
    <x v="1"/>
  </r>
  <r>
    <s v="3DD.003D7E4AAC"/>
    <s v="OtsLGRF23S_02531"/>
    <d v="2023-10-24T00:00:00"/>
    <n v="144"/>
    <s v="WDFW"/>
    <s v="SP"/>
    <m/>
    <n v="88"/>
    <x v="1"/>
    <s v="No CWT"/>
    <s v="N"/>
    <m/>
    <n v="70"/>
    <m/>
    <s v="LFH2307-09"/>
    <m/>
    <s v=""/>
    <m/>
    <n v="1"/>
    <s v=""/>
    <x v="18"/>
    <x v="5"/>
    <m/>
    <x v="1"/>
  </r>
  <r>
    <s v="3DD.003D7E4A83"/>
    <s v="OtsLGRF23S_02532"/>
    <d v="2023-10-31T00:00:00"/>
    <n v="351"/>
    <s v="WDFW"/>
    <s v="SP"/>
    <m/>
    <n v="92"/>
    <x v="1"/>
    <s v="No CWT"/>
    <s v="N"/>
    <m/>
    <n v="70"/>
    <m/>
    <s v="LFH2315-18"/>
    <m/>
    <s v=""/>
    <m/>
    <n v="1"/>
    <s v="0.3"/>
    <x v="1"/>
    <x v="5"/>
    <m/>
    <x v="0"/>
  </r>
  <r>
    <s v="3DD.003D7E4AB0"/>
    <s v="OtsLGRF23S_02534"/>
    <d v="2023-11-06T00:00:00"/>
    <n v="24621"/>
    <s v="WDFW"/>
    <s v="DIP"/>
    <m/>
    <n v="74"/>
    <x v="0"/>
    <s v="No CWT"/>
    <s v="N"/>
    <m/>
    <n v="70"/>
    <m/>
    <s v="LFH23138-10"/>
    <m/>
    <s v=""/>
    <m/>
    <n v="1"/>
    <s v="0.3"/>
    <x v="2"/>
    <x v="1"/>
    <m/>
    <x v="1"/>
  </r>
  <r>
    <s v="3DD.003E2BEF8A"/>
    <s v="OtsLGRF23S_02538"/>
    <d v="2023-10-24T00:00:00"/>
    <n v="2172"/>
    <s v="WDFW"/>
    <s v="SP"/>
    <m/>
    <n v="75"/>
    <x v="0"/>
    <s v="No CWT"/>
    <s v="N"/>
    <m/>
    <n v="70"/>
    <m/>
    <s v="LFH23113-02"/>
    <m/>
    <s v=""/>
    <m/>
    <n v="1"/>
    <s v="0.3"/>
    <x v="6"/>
    <x v="1"/>
    <m/>
    <x v="0"/>
  </r>
  <r>
    <s v="3DD.003D7E4A8A"/>
    <s v="OtsLGRF23S_02541"/>
    <d v="2023-10-17T00:00:00"/>
    <n v="1112"/>
    <s v="WDFW"/>
    <s v="SP"/>
    <m/>
    <n v="76"/>
    <x v="0"/>
    <s v="No CWT"/>
    <s v="N"/>
    <m/>
    <n v="70"/>
    <m/>
    <s v="LFH23104-12"/>
    <m/>
    <s v=""/>
    <m/>
    <n v="1"/>
    <s v="0.3"/>
    <x v="2"/>
    <x v="1"/>
    <m/>
    <x v="1"/>
  </r>
  <r>
    <s v="3DD.003D7E4A6D"/>
    <s v="OtsLGRF23S_02546"/>
    <d v="2023-10-24T00:00:00"/>
    <n v="2154"/>
    <s v="WDFW"/>
    <s v="SP"/>
    <m/>
    <n v="77"/>
    <x v="0"/>
    <s v="No CWT"/>
    <s v="N"/>
    <m/>
    <n v="70"/>
    <m/>
    <s v="LFH23112-10"/>
    <m/>
    <s v=""/>
    <m/>
    <n v="1"/>
    <s v="0.3"/>
    <x v="4"/>
    <x v="1"/>
    <m/>
    <x v="0"/>
  </r>
  <r>
    <s v="3DD.003D7E4AA3"/>
    <s v="OtsLGRF23S_02549"/>
    <d v="2023-11-15T00:00:00"/>
    <n v="7033"/>
    <s v="WDFW"/>
    <s v="HLF"/>
    <m/>
    <n v="71"/>
    <x v="1"/>
    <s v="No CWT"/>
    <s v="N"/>
    <m/>
    <n v="70"/>
    <m/>
    <s v="No Scales"/>
    <m/>
    <s v=""/>
    <m/>
    <n v="1"/>
    <s v=""/>
    <x v="2"/>
    <x v="3"/>
    <m/>
    <x v="1"/>
  </r>
  <r>
    <s v="3DD.003D7E4A9A"/>
    <s v="OtsLGRF23S_02551"/>
    <d v="2023-10-31T00:00:00"/>
    <n v="316"/>
    <s v="WDFW"/>
    <s v="SP"/>
    <m/>
    <n v="92"/>
    <x v="1"/>
    <s v="No CWT"/>
    <s v="N"/>
    <m/>
    <n v="70"/>
    <m/>
    <s v="LFH2314-05"/>
    <m/>
    <s v=""/>
    <m/>
    <n v="1"/>
    <s v="0.4"/>
    <x v="18"/>
    <x v="5"/>
    <m/>
    <x v="1"/>
  </r>
  <r>
    <s v="3DD.003D7E4AB2"/>
    <s v="OtsLGRF23S_02554"/>
    <d v="2023-11-06T00:00:00"/>
    <n v="4094"/>
    <s v="WDFW"/>
    <s v="SP"/>
    <m/>
    <n v="72"/>
    <x v="0"/>
    <s v="No CWT"/>
    <s v="N"/>
    <m/>
    <n v="70"/>
    <m/>
    <s v="LFH23137-10"/>
    <m/>
    <s v=""/>
    <m/>
    <n v="1"/>
    <s v="0.3"/>
    <x v="0"/>
    <x v="3"/>
    <m/>
    <x v="0"/>
  </r>
  <r>
    <s v="3DD.003D7E4A70"/>
    <s v="OtsLGRF23S_02558"/>
    <d v="2023-10-17T00:00:00"/>
    <n v="1085"/>
    <s v="WDFW"/>
    <s v="SP"/>
    <m/>
    <n v="80"/>
    <x v="0"/>
    <s v="No CWT"/>
    <s v="N"/>
    <m/>
    <n v="70"/>
    <m/>
    <s v="LFH23103-11"/>
    <m/>
    <s v=""/>
    <m/>
    <n v="1"/>
    <s v="0.3"/>
    <x v="10"/>
    <x v="0"/>
    <m/>
    <x v="0"/>
  </r>
  <r>
    <s v="3DD.003D7E4A71"/>
    <s v="OtsLGRF23S_02559"/>
    <d v="2023-10-17T00:00:00"/>
    <n v="1099"/>
    <s v="WDFW"/>
    <s v="SP"/>
    <m/>
    <n v="82"/>
    <x v="0"/>
    <s v="No CWT"/>
    <s v="N"/>
    <m/>
    <n v="70"/>
    <m/>
    <s v="LFH23104-04"/>
    <m/>
    <s v=""/>
    <m/>
    <n v="1"/>
    <s v="0.3"/>
    <x v="10"/>
    <x v="0"/>
    <m/>
    <x v="0"/>
  </r>
  <r>
    <s v="3DD.003D7E4A81"/>
    <s v="OtsLGRF23S_02566"/>
    <d v="2023-10-24T00:00:00"/>
    <n v="168"/>
    <s v="WDFW"/>
    <s v="SP"/>
    <m/>
    <n v="90"/>
    <x v="1"/>
    <s v="No CWT"/>
    <s v="N"/>
    <m/>
    <n v="70"/>
    <m/>
    <s v="LFH2307-19"/>
    <m/>
    <s v=""/>
    <m/>
    <n v="1"/>
    <s v="0.3"/>
    <x v="6"/>
    <x v="5"/>
    <m/>
    <x v="0"/>
  </r>
  <r>
    <s v="3DD.003D7E4A72"/>
    <s v="OtsLGRF23S_02568"/>
    <d v="2023-10-17T00:00:00"/>
    <n v="1095"/>
    <s v="WDFW"/>
    <s v="SP"/>
    <m/>
    <n v="78"/>
    <x v="0"/>
    <s v="No CWT"/>
    <s v="N"/>
    <m/>
    <n v="70"/>
    <m/>
    <s v="LFH23103-20"/>
    <m/>
    <s v=""/>
    <m/>
    <n v="1"/>
    <s v="0.3"/>
    <x v="5"/>
    <x v="0"/>
    <m/>
    <x v="0"/>
  </r>
  <r>
    <s v="3DD.003D7E4A99"/>
    <s v="OtsLGRF23S_02569"/>
    <d v="2023-10-31T00:00:00"/>
    <n v="3102"/>
    <s v="WDFW"/>
    <s v="SP"/>
    <m/>
    <n v="76"/>
    <x v="0"/>
    <s v="No CWT"/>
    <s v="N"/>
    <m/>
    <n v="70"/>
    <m/>
    <s v="LFH23125-11"/>
    <m/>
    <s v=""/>
    <m/>
    <n v="1"/>
    <s v="0.3"/>
    <x v="18"/>
    <x v="1"/>
    <m/>
    <x v="1"/>
  </r>
  <r>
    <s v="3DD.003D7E4A95"/>
    <s v="OtsLGRF23S_02572"/>
    <d v="2023-11-06T00:00:00"/>
    <n v="492"/>
    <s v="WDFW"/>
    <s v="SP"/>
    <m/>
    <n v="76"/>
    <x v="1"/>
    <s v="No CWT"/>
    <s v="N"/>
    <m/>
    <n v="70"/>
    <m/>
    <s v="LFH2322-04"/>
    <m/>
    <s v=""/>
    <m/>
    <n v="1"/>
    <s v=""/>
    <x v="0"/>
    <x v="1"/>
    <m/>
    <x v="0"/>
  </r>
  <r>
    <s v="3DD.003D7E4A5C"/>
    <s v="OtsLGRF23S_02573"/>
    <d v="2023-11-06T00:00:00"/>
    <n v="474"/>
    <s v="WDFW"/>
    <s v="SP"/>
    <m/>
    <n v="99"/>
    <x v="1"/>
    <s v="No CWT"/>
    <s v="N"/>
    <m/>
    <n v="70"/>
    <m/>
    <s v="LFH2321-17"/>
    <m/>
    <s v=""/>
    <m/>
    <n v="1"/>
    <s v="0.4"/>
    <x v="15"/>
    <x v="6"/>
    <m/>
    <x v="2"/>
  </r>
  <r>
    <s v="3DD.003D7E4A56"/>
    <s v="OtsLGRF23S_02575"/>
    <d v="2023-10-31T00:00:00"/>
    <n v="324"/>
    <s v="WDFW"/>
    <s v="SP"/>
    <m/>
    <n v="90"/>
    <x v="1"/>
    <s v="No CWT"/>
    <s v="N"/>
    <m/>
    <n v="70"/>
    <m/>
    <s v="LFH2314-03"/>
    <m/>
    <s v=""/>
    <m/>
    <n v="1"/>
    <s v="0.3"/>
    <x v="1"/>
    <x v="5"/>
    <m/>
    <x v="0"/>
  </r>
  <r>
    <s v="3DD.003D7E4A7E"/>
    <s v="OtsLGRF23S_02579"/>
    <d v="2023-10-22T00:00:00"/>
    <n v="24610"/>
    <s v="WDFW"/>
    <s v="DIP"/>
    <m/>
    <n v="75"/>
    <x v="0"/>
    <s v="No CWT"/>
    <s v="N"/>
    <m/>
    <n v="70"/>
    <m/>
    <s v="LFH2334-07"/>
    <m/>
    <s v=""/>
    <m/>
    <n v="1"/>
    <s v="0.3"/>
    <x v="10"/>
    <x v="1"/>
    <m/>
    <x v="0"/>
  </r>
  <r>
    <s v="3DD.003D7E4A58"/>
    <s v="OtsLGRF23S_02580"/>
    <d v="2023-10-24T00:00:00"/>
    <n v="2236"/>
    <s v="WDFW"/>
    <s v="SP"/>
    <m/>
    <n v="75"/>
    <x v="0"/>
    <s v="No CWT"/>
    <s v="N"/>
    <m/>
    <n v="70"/>
    <m/>
    <s v="LFH23115-18"/>
    <m/>
    <s v=""/>
    <m/>
    <n v="1"/>
    <s v="0.3"/>
    <x v="2"/>
    <x v="1"/>
    <m/>
    <x v="1"/>
  </r>
  <r>
    <s v="3DD.003D7E4A98"/>
    <s v="OtsLGRF23S_02581"/>
    <d v="2023-10-24T00:00:00"/>
    <n v="150"/>
    <s v="WDFW"/>
    <s v="SP"/>
    <m/>
    <n v="76"/>
    <x v="1"/>
    <s v="No CWT"/>
    <s v="N"/>
    <m/>
    <n v="70"/>
    <m/>
    <s v="LFH2307-08"/>
    <m/>
    <s v=""/>
    <m/>
    <n v="1"/>
    <s v="0.3"/>
    <x v="0"/>
    <x v="1"/>
    <m/>
    <x v="0"/>
  </r>
  <r>
    <s v="3DD.003D7E4A5A"/>
    <s v="OtsLGRF23S_02587"/>
    <d v="2023-10-31T00:00:00"/>
    <n v="3062"/>
    <s v="WDFW"/>
    <s v="SP"/>
    <m/>
    <n v="88"/>
    <x v="0"/>
    <s v="CWT"/>
    <s v="Y"/>
    <m/>
    <n v="70"/>
    <m/>
    <s v="No Scales"/>
    <m/>
    <s v=""/>
    <m/>
    <n v="1"/>
    <s v=""/>
    <x v="18"/>
    <x v="5"/>
    <m/>
    <x v="1"/>
  </r>
  <r>
    <s v="3DD.003D7E4A7F"/>
    <s v="OtsLGRF23S_02589"/>
    <d v="2023-11-06T00:00:00"/>
    <n v="4060"/>
    <s v="WDFW"/>
    <s v="SP"/>
    <m/>
    <n v="87"/>
    <x v="0"/>
    <s v="CWT"/>
    <s v="Y"/>
    <m/>
    <n v="70"/>
    <m/>
    <s v="No Scales"/>
    <m/>
    <s v=""/>
    <m/>
    <n v="1"/>
    <s v=""/>
    <x v="4"/>
    <x v="4"/>
    <m/>
    <x v="0"/>
  </r>
  <r>
    <s v="3DD.003D7E4AA8"/>
    <s v="OtsLGRF23S_02591"/>
    <d v="2023-10-31T00:00:00"/>
    <n v="254"/>
    <s v="WDFW"/>
    <s v="SP"/>
    <m/>
    <n v="94"/>
    <x v="1"/>
    <s v="CWT"/>
    <s v="Y"/>
    <m/>
    <n v="70"/>
    <m/>
    <s v="No Scales"/>
    <m/>
    <s v=""/>
    <m/>
    <n v="1"/>
    <s v=""/>
    <x v="6"/>
    <x v="2"/>
    <m/>
    <x v="0"/>
  </r>
  <r>
    <s v="3DD.003D7E4A97"/>
    <s v="OtsLGRF23S_02592"/>
    <d v="2023-10-24T00:00:00"/>
    <n v="2202"/>
    <s v="WDFW"/>
    <s v="SP"/>
    <m/>
    <n v="82.5"/>
    <x v="0"/>
    <s v="CWT"/>
    <s v="Y"/>
    <m/>
    <n v="70"/>
    <m/>
    <s v="No Scales"/>
    <m/>
    <s v=""/>
    <m/>
    <n v="1"/>
    <s v=""/>
    <x v="4"/>
    <x v="0"/>
    <m/>
    <x v="0"/>
  </r>
  <r>
    <s v="3DD.003D7E4A52"/>
    <s v="OtsLGRF23S_02593"/>
    <d v="2023-10-31T00:00:00"/>
    <n v="347"/>
    <s v="WDFW"/>
    <s v="SP"/>
    <m/>
    <n v="76"/>
    <x v="1"/>
    <s v="No CWT"/>
    <s v="N"/>
    <m/>
    <n v="70"/>
    <m/>
    <s v="LFH2315-13"/>
    <m/>
    <s v=""/>
    <m/>
    <n v="1"/>
    <s v=""/>
    <x v="0"/>
    <x v="1"/>
    <m/>
    <x v="0"/>
  </r>
  <r>
    <s v="3DD.003D7E4A6B"/>
    <s v="OtsLGRF23S_02594"/>
    <d v="2023-10-24T00:00:00"/>
    <n v="2211"/>
    <s v="WDFW"/>
    <s v="SP"/>
    <m/>
    <n v="71"/>
    <x v="0"/>
    <s v="No CWT"/>
    <s v="N"/>
    <m/>
    <n v="70"/>
    <m/>
    <s v="LFH23114-19"/>
    <m/>
    <s v=""/>
    <m/>
    <n v="1"/>
    <s v="0.3"/>
    <x v="6"/>
    <x v="3"/>
    <m/>
    <x v="0"/>
  </r>
  <r>
    <s v="3DD.003D7E4A5E"/>
    <s v="OtsLGRF23S_02598"/>
    <d v="2023-10-24T00:00:00"/>
    <n v="152"/>
    <s v="WDFW"/>
    <s v="SP"/>
    <m/>
    <n v="73"/>
    <x v="1"/>
    <s v="No CWT"/>
    <s v="N"/>
    <m/>
    <n v="70"/>
    <m/>
    <s v="LFH2307-11"/>
    <m/>
    <s v=""/>
    <m/>
    <n v="1"/>
    <s v="0.2"/>
    <x v="4"/>
    <x v="1"/>
    <m/>
    <x v="3"/>
  </r>
  <r>
    <s v="3DD.003D7E4A8C"/>
    <s v="OtsLGRF23S_02599"/>
    <d v="2023-10-17T00:00:00"/>
    <n v="51"/>
    <s v="WDFW"/>
    <s v="SP"/>
    <m/>
    <n v="86"/>
    <x v="1"/>
    <s v="No CWT"/>
    <s v="N"/>
    <m/>
    <n v="70"/>
    <m/>
    <s v="LFH2302-20"/>
    <m/>
    <s v=""/>
    <m/>
    <n v="1"/>
    <s v="0.3"/>
    <x v="1"/>
    <x v="4"/>
    <m/>
    <x v="0"/>
  </r>
  <r>
    <s v="3DD.003D7E4A7D"/>
    <s v="OtsLGRF23S_02601"/>
    <d v="2023-10-24T00:00:00"/>
    <n v="2141"/>
    <s v="WDFW"/>
    <s v="SP"/>
    <m/>
    <n v="81"/>
    <x v="0"/>
    <s v="CWT"/>
    <s v="Y"/>
    <m/>
    <n v="70"/>
    <m/>
    <s v="No Scales"/>
    <m/>
    <s v=""/>
    <m/>
    <n v="1"/>
    <s v=""/>
    <x v="18"/>
    <x v="0"/>
    <m/>
    <x v="1"/>
  </r>
  <r>
    <s v="3DD.003D7E4A5F"/>
    <s v="OtsLGRF23S_02602"/>
    <d v="2023-10-24T00:00:00"/>
    <n v="2200"/>
    <s v="WDFW"/>
    <s v="SP"/>
    <m/>
    <n v="79"/>
    <x v="0"/>
    <s v="No CWT"/>
    <s v="N"/>
    <m/>
    <n v="70"/>
    <m/>
    <s v="LFH23114-09"/>
    <m/>
    <s v=""/>
    <m/>
    <n v="1"/>
    <s v="0.3"/>
    <x v="6"/>
    <x v="0"/>
    <m/>
    <x v="0"/>
  </r>
  <r>
    <s v="3DD.003D7E4A75"/>
    <s v="OtsLGRF23S_02603"/>
    <d v="2023-10-31T00:00:00"/>
    <n v="293"/>
    <s v="WDFW"/>
    <s v="SP"/>
    <m/>
    <n v="83.5"/>
    <x v="1"/>
    <s v="No CWT"/>
    <s v="N"/>
    <m/>
    <n v="70"/>
    <m/>
    <s v="LFH2313-08"/>
    <m/>
    <s v=""/>
    <m/>
    <n v="1"/>
    <s v="0.3"/>
    <x v="2"/>
    <x v="4"/>
    <m/>
    <x v="1"/>
  </r>
  <r>
    <s v="3DD.003D7E4A86"/>
    <s v="OtsLGRF23S_02607"/>
    <d v="2023-11-06T00:00:00"/>
    <n v="4088"/>
    <s v="WDFW"/>
    <s v="SP"/>
    <m/>
    <n v="83"/>
    <x v="0"/>
    <s v="No CWT"/>
    <s v="N"/>
    <m/>
    <n v="70"/>
    <m/>
    <s v="LFH23138-03"/>
    <m/>
    <s v=""/>
    <m/>
    <n v="1"/>
    <s v="0.3"/>
    <x v="0"/>
    <x v="4"/>
    <m/>
    <x v="0"/>
  </r>
  <r>
    <s v="3DD.003D7E4A9C"/>
    <s v="OtsLGRF23S_02608"/>
    <d v="2023-10-31T00:00:00"/>
    <n v="3194"/>
    <s v="WDFW"/>
    <s v="SP"/>
    <m/>
    <n v="75"/>
    <x v="0"/>
    <s v="No CWT"/>
    <s v="N"/>
    <m/>
    <n v="70"/>
    <m/>
    <s v="LFH23128-12"/>
    <m/>
    <s v=""/>
    <m/>
    <n v="1"/>
    <s v="0.3"/>
    <x v="10"/>
    <x v="1"/>
    <m/>
    <x v="0"/>
  </r>
  <r>
    <s v="3DD.003D7E4A7B"/>
    <s v="OtsLGRF23S_02609"/>
    <d v="2023-11-06T00:00:00"/>
    <n v="490"/>
    <s v="WDFW"/>
    <s v="SP"/>
    <m/>
    <n v="74.5"/>
    <x v="1"/>
    <s v="No CWT"/>
    <s v="N"/>
    <m/>
    <n v="70"/>
    <m/>
    <s v="LFH2322-02"/>
    <m/>
    <s v=""/>
    <m/>
    <n v="1"/>
    <s v="0.3"/>
    <x v="6"/>
    <x v="1"/>
    <m/>
    <x v="0"/>
  </r>
  <r>
    <s v="3DD.003D7E4A9B"/>
    <s v="OtsLGRF23S_02610"/>
    <d v="2023-11-06T00:00:00"/>
    <n v="4096"/>
    <s v="WDFW"/>
    <s v="SP"/>
    <m/>
    <n v="81"/>
    <x v="0"/>
    <s v="No CWT"/>
    <s v="N"/>
    <m/>
    <n v="70"/>
    <m/>
    <s v="LFH23137-11"/>
    <m/>
    <s v=""/>
    <m/>
    <n v="1"/>
    <s v="0.3"/>
    <x v="0"/>
    <x v="0"/>
    <m/>
    <x v="0"/>
  </r>
  <r>
    <s v="3DD.003D7E4A85"/>
    <s v="OtsLGRF23S_02611"/>
    <d v="2023-10-24T00:00:00"/>
    <n v="2147"/>
    <s v="WDFW"/>
    <s v="SP"/>
    <m/>
    <n v="90"/>
    <x v="0"/>
    <s v="No CWT"/>
    <s v="N"/>
    <m/>
    <n v="70"/>
    <m/>
    <s v="LFH23111-18"/>
    <m/>
    <s v=""/>
    <m/>
    <n v="1"/>
    <s v="0.4"/>
    <x v="10"/>
    <x v="5"/>
    <m/>
    <x v="2"/>
  </r>
  <r>
    <s v="3DD.003D7E4A90"/>
    <s v="OtsLGRF23S_02612"/>
    <d v="2023-11-06T00:00:00"/>
    <n v="433"/>
    <s v="WDFW"/>
    <s v="SP"/>
    <m/>
    <n v="73"/>
    <x v="1"/>
    <s v="No CWT"/>
    <s v="N"/>
    <m/>
    <n v="70"/>
    <m/>
    <s v="LFH2321-04"/>
    <m/>
    <s v=""/>
    <m/>
    <n v="1"/>
    <s v="0.3"/>
    <x v="18"/>
    <x v="1"/>
    <m/>
    <x v="1"/>
  </r>
  <r>
    <s v="3DD.003D7E4A92"/>
    <s v="OtsLGRF23S_02615"/>
    <d v="2023-11-06T00:00:00"/>
    <n v="489"/>
    <s v="WDFW"/>
    <s v="SP"/>
    <m/>
    <n v="74"/>
    <x v="1"/>
    <s v="No CWT"/>
    <s v="N"/>
    <m/>
    <n v="70"/>
    <m/>
    <s v="LFH2322-01"/>
    <m/>
    <s v=""/>
    <m/>
    <n v="1"/>
    <s v="0.3"/>
    <x v="2"/>
    <x v="1"/>
    <m/>
    <x v="1"/>
  </r>
  <r>
    <s v="3DD.003D7E4A51"/>
    <s v="OtsLGRF23S_02616"/>
    <d v="2023-11-13T00:00:00"/>
    <n v="666"/>
    <s v="WDFW"/>
    <s v="SP"/>
    <m/>
    <n v="81"/>
    <x v="1"/>
    <s v="No CWT"/>
    <s v="N"/>
    <m/>
    <n v="70"/>
    <m/>
    <s v="LFH2329-14"/>
    <m/>
    <s v=""/>
    <m/>
    <n v="1"/>
    <s v="0.3"/>
    <x v="2"/>
    <x v="0"/>
    <m/>
    <x v="1"/>
  </r>
  <r>
    <s v="3DD.003D7E4A82"/>
    <s v="OtsLGRF23S_02621"/>
    <d v="2023-10-24T00:00:00"/>
    <n v="2184"/>
    <s v="WDFW"/>
    <s v="SP"/>
    <m/>
    <n v="77.5"/>
    <x v="0"/>
    <s v="No CWT"/>
    <s v="N"/>
    <m/>
    <n v="70"/>
    <m/>
    <s v="LFH23113-13"/>
    <m/>
    <s v=""/>
    <m/>
    <n v="1"/>
    <s v="0.3"/>
    <x v="5"/>
    <x v="1"/>
    <m/>
    <x v="0"/>
  </r>
  <r>
    <s v="3DD.003D7E4A6A"/>
    <s v="OtsLGRF23S_02622"/>
    <d v="2023-11-06T00:00:00"/>
    <n v="424"/>
    <s v="WDFW"/>
    <s v="SP"/>
    <m/>
    <n v="74"/>
    <x v="1"/>
    <s v="No CWT"/>
    <s v="N"/>
    <m/>
    <n v="70"/>
    <m/>
    <s v="LFH2319-05"/>
    <m/>
    <s v=""/>
    <m/>
    <n v="1"/>
    <s v="0.2"/>
    <x v="2"/>
    <x v="1"/>
    <m/>
    <x v="1"/>
  </r>
  <r>
    <s v="3DD.003D7E4A65"/>
    <s v="OtsLGRF23S_02624"/>
    <d v="2023-10-31T00:00:00"/>
    <n v="3073"/>
    <s v="WDFW"/>
    <s v="SP"/>
    <m/>
    <n v="75"/>
    <x v="0"/>
    <s v="No CWT"/>
    <s v="N"/>
    <m/>
    <n v="70"/>
    <m/>
    <s v="LFH23123-02"/>
    <m/>
    <s v=""/>
    <m/>
    <n v="1"/>
    <s v="0.3"/>
    <x v="0"/>
    <x v="1"/>
    <m/>
    <x v="0"/>
  </r>
  <r>
    <s v="3DD.003D7E4A57"/>
    <s v="OtsLGRF23S_02630"/>
    <d v="2023-11-13T00:00:00"/>
    <n v="693"/>
    <s v="WDFW"/>
    <s v="SP"/>
    <m/>
    <n v="73"/>
    <x v="1"/>
    <s v="No CWT"/>
    <s v="N"/>
    <m/>
    <n v="70"/>
    <m/>
    <s v="LFH2331-07"/>
    <m/>
    <s v=""/>
    <m/>
    <n v="1"/>
    <s v="0.3"/>
    <x v="2"/>
    <x v="1"/>
    <m/>
    <x v="1"/>
  </r>
  <r>
    <s v="3DD.003D7E55EF"/>
    <s v="OtsLGRF23S_02633"/>
    <d v="2023-10-17T00:00:00"/>
    <n v="54"/>
    <s v="WDFW"/>
    <s v="SP"/>
    <m/>
    <n v="96"/>
    <x v="1"/>
    <s v="CWT"/>
    <s v="Y"/>
    <m/>
    <n v="70"/>
    <m/>
    <s v="No Scales"/>
    <m/>
    <s v=""/>
    <m/>
    <n v="1"/>
    <s v=""/>
    <x v="18"/>
    <x v="2"/>
    <m/>
    <x v="1"/>
  </r>
  <r>
    <s v="3DD.003D7E55D6"/>
    <s v="OtsLGRF23S_02634"/>
    <d v="2023-10-24T00:00:00"/>
    <n v="2142"/>
    <s v="WDFW"/>
    <s v="SP"/>
    <m/>
    <n v="90"/>
    <x v="0"/>
    <s v="No CWT"/>
    <s v="N"/>
    <m/>
    <n v="70"/>
    <m/>
    <s v="LFH23111-17"/>
    <m/>
    <s v=""/>
    <m/>
    <n v="1"/>
    <s v="0.4"/>
    <x v="12"/>
    <x v="5"/>
    <m/>
    <x v="2"/>
  </r>
  <r>
    <s v="3DD.003D7E55CA"/>
    <s v="OtsLGRF23S_02635"/>
    <d v="2023-11-06T00:00:00"/>
    <n v="483"/>
    <s v="WDFW"/>
    <s v="SP"/>
    <m/>
    <n v="76"/>
    <x v="1"/>
    <s v="No CWT"/>
    <s v="N"/>
    <m/>
    <n v="70"/>
    <m/>
    <s v="LFH2321-15"/>
    <m/>
    <s v=""/>
    <m/>
    <n v="1"/>
    <s v="0.3"/>
    <x v="4"/>
    <x v="1"/>
    <m/>
    <x v="0"/>
  </r>
  <r>
    <s v="3DD.003D7E5602"/>
    <s v="OtsLGRF23S_02641"/>
    <d v="2023-11-05T00:00:00"/>
    <n v="24619"/>
    <s v="WDFW"/>
    <s v="DIP"/>
    <m/>
    <n v="79"/>
    <x v="0"/>
    <s v="No CWT"/>
    <s v="N"/>
    <m/>
    <n v="70"/>
    <m/>
    <s v="LFH2334-16"/>
    <m/>
    <s v=""/>
    <m/>
    <n v="1"/>
    <s v="0.4"/>
    <x v="12"/>
    <x v="0"/>
    <m/>
    <x v="2"/>
  </r>
  <r>
    <s v="3DD.003D7E55E7"/>
    <s v="OtsLGRF23S_02643"/>
    <d v="2023-10-24T00:00:00"/>
    <n v="2221"/>
    <s v="WDFW"/>
    <s v="SP"/>
    <m/>
    <n v="81.5"/>
    <x v="0"/>
    <s v="CWT"/>
    <s v="Y"/>
    <m/>
    <n v="70"/>
    <m/>
    <s v="No Scales"/>
    <m/>
    <s v=""/>
    <m/>
    <n v="1"/>
    <s v=""/>
    <x v="1"/>
    <x v="0"/>
    <m/>
    <x v="0"/>
  </r>
  <r>
    <s v="3DD.003D7E55E5"/>
    <s v="OtsLGRF23S_02644"/>
    <d v="2023-10-31T00:00:00"/>
    <n v="334"/>
    <s v="WDFW"/>
    <s v="SP"/>
    <m/>
    <n v="76"/>
    <x v="1"/>
    <s v="No CWT"/>
    <s v="N"/>
    <m/>
    <n v="70"/>
    <m/>
    <s v="LFH2315-02"/>
    <m/>
    <s v=""/>
    <m/>
    <n v="1"/>
    <s v="0.2"/>
    <x v="10"/>
    <x v="1"/>
    <m/>
    <x v="3"/>
  </r>
  <r>
    <s v="3DD.003D7E55C3"/>
    <s v="OtsLGRF23S_02653"/>
    <d v="2023-10-24T00:00:00"/>
    <n v="2205"/>
    <s v="WDFW"/>
    <s v="SP"/>
    <m/>
    <n v="86"/>
    <x v="0"/>
    <s v="No CWT"/>
    <s v="N"/>
    <m/>
    <n v="70"/>
    <m/>
    <s v="LFH23114-13"/>
    <m/>
    <s v=""/>
    <m/>
    <n v="1"/>
    <s v="0.3"/>
    <x v="18"/>
    <x v="4"/>
    <m/>
    <x v="1"/>
  </r>
  <r>
    <s v="3DD.003D7E55F1"/>
    <s v="OtsLGRF23S_02654"/>
    <d v="2023-10-31T00:00:00"/>
    <n v="320"/>
    <s v="WDFW"/>
    <s v="SP"/>
    <m/>
    <n v="82"/>
    <x v="1"/>
    <s v="No CWT"/>
    <s v="N"/>
    <m/>
    <n v="70"/>
    <m/>
    <s v="LFH2314-01"/>
    <m/>
    <s v=""/>
    <m/>
    <n v="1"/>
    <s v="0.3"/>
    <x v="4"/>
    <x v="0"/>
    <m/>
    <x v="0"/>
  </r>
  <r>
    <s v="3DD.003D7E55B1"/>
    <s v="OtsLGRF23S_02655"/>
    <d v="2023-11-06T00:00:00"/>
    <n v="4029"/>
    <s v="WDFW"/>
    <s v="SP"/>
    <m/>
    <n v="83"/>
    <x v="0"/>
    <s v="CWT"/>
    <s v="Y"/>
    <m/>
    <n v="70"/>
    <m/>
    <s v="No Scales"/>
    <m/>
    <s v=""/>
    <m/>
    <n v="1"/>
    <s v=""/>
    <x v="20"/>
    <x v="4"/>
    <m/>
    <x v="0"/>
  </r>
  <r>
    <s v="3DD.003D7E55C0"/>
    <s v="OtsLGRF23S_02657"/>
    <d v="2023-11-15T00:00:00"/>
    <n v="7015"/>
    <s v="WDFW"/>
    <s v="HLF"/>
    <m/>
    <n v="85"/>
    <x v="1"/>
    <s v="No CWT"/>
    <s v="N"/>
    <m/>
    <n v="70"/>
    <m/>
    <s v="No Scales"/>
    <m/>
    <s v=""/>
    <m/>
    <n v="1"/>
    <s v=""/>
    <x v="2"/>
    <x v="4"/>
    <m/>
    <x v="1"/>
  </r>
  <r>
    <s v="3DD.003D7E55B5"/>
    <s v="OtsLGRF23S_02658"/>
    <d v="2023-11-06T00:00:00"/>
    <n v="4120"/>
    <s v="WDFW"/>
    <s v="SP"/>
    <m/>
    <n v="83"/>
    <x v="0"/>
    <s v="CWT"/>
    <s v="Y"/>
    <m/>
    <n v="70"/>
    <m/>
    <s v="No Scales"/>
    <m/>
    <s v=""/>
    <m/>
    <n v="1"/>
    <s v=""/>
    <x v="13"/>
    <x v="4"/>
    <m/>
    <x v="0"/>
  </r>
  <r>
    <s v="3DD.003D7E55B9"/>
    <s v="OtsLGRF23S_02659"/>
    <d v="2023-10-31T00:00:00"/>
    <n v="321"/>
    <s v="WDFW"/>
    <s v="SP"/>
    <m/>
    <n v="83"/>
    <x v="1"/>
    <s v="No CWT"/>
    <s v="N"/>
    <m/>
    <n v="70"/>
    <m/>
    <s v="LFH2313-20"/>
    <m/>
    <s v=""/>
    <m/>
    <n v="1"/>
    <s v="0.3"/>
    <x v="6"/>
    <x v="4"/>
    <m/>
    <x v="0"/>
  </r>
  <r>
    <s v="3DD.003D7E55D3"/>
    <s v="OtsLGRF23S_02661"/>
    <d v="2023-11-06T00:00:00"/>
    <n v="4066"/>
    <s v="WDFW"/>
    <s v="SP"/>
    <m/>
    <n v="79"/>
    <x v="0"/>
    <s v="No CWT"/>
    <s v="N"/>
    <m/>
    <n v="70"/>
    <m/>
    <s v="LFH23136-05"/>
    <m/>
    <s v=""/>
    <m/>
    <n v="1"/>
    <s v="0.3"/>
    <x v="0"/>
    <x v="0"/>
    <m/>
    <x v="0"/>
  </r>
  <r>
    <s v="3DD.003D7E55B0"/>
    <s v="OtsLGRF23S_02668"/>
    <d v="2023-10-24T00:00:00"/>
    <n v="191"/>
    <s v="WDFW"/>
    <s v="SP"/>
    <m/>
    <n v="72"/>
    <x v="1"/>
    <s v="No CWT"/>
    <s v="N"/>
    <m/>
    <n v="70"/>
    <m/>
    <s v="LFH2308-17"/>
    <m/>
    <s v=""/>
    <m/>
    <n v="1"/>
    <s v="0.3"/>
    <x v="18"/>
    <x v="3"/>
    <m/>
    <x v="1"/>
  </r>
  <r>
    <s v="3DD.003D7E55DF"/>
    <s v="OtsLGRF23S_02669"/>
    <d v="2023-10-24T00:00:00"/>
    <n v="173"/>
    <s v="WDFW"/>
    <s v="SP"/>
    <m/>
    <n v="99"/>
    <x v="1"/>
    <s v="No CWT"/>
    <s v="N"/>
    <m/>
    <n v="70"/>
    <m/>
    <s v="LFH2308-08"/>
    <m/>
    <s v=""/>
    <m/>
    <n v="1"/>
    <s v="0.4"/>
    <x v="4"/>
    <x v="6"/>
    <m/>
    <x v="2"/>
  </r>
  <r>
    <s v="3DD.003D7E55CB"/>
    <s v="OtsLGRF23S_02670"/>
    <d v="2023-11-06T00:00:00"/>
    <n v="4045"/>
    <s v="WDFW"/>
    <s v="SP"/>
    <m/>
    <n v="74"/>
    <x v="0"/>
    <s v="No CWT"/>
    <s v="N"/>
    <m/>
    <n v="70"/>
    <m/>
    <s v="LFH23135-04"/>
    <m/>
    <s v=""/>
    <m/>
    <n v="1"/>
    <s v="0.3"/>
    <x v="0"/>
    <x v="1"/>
    <m/>
    <x v="0"/>
  </r>
  <r>
    <s v="3DD.003D7E55CE"/>
    <s v="OtsLGRF23S_02673"/>
    <d v="2023-11-06T00:00:00"/>
    <n v="4007"/>
    <s v="WDFW"/>
    <s v="SP"/>
    <m/>
    <n v="80"/>
    <x v="0"/>
    <s v="No CWT"/>
    <s v="N"/>
    <m/>
    <n v="70"/>
    <m/>
    <s v="LFH23134-06"/>
    <m/>
    <s v=""/>
    <m/>
    <n v="1"/>
    <s v="0.3"/>
    <x v="2"/>
    <x v="0"/>
    <m/>
    <x v="1"/>
  </r>
  <r>
    <s v="3DD.003D7E4A7A"/>
    <s v="OtsLGRF23S_02674"/>
    <d v="2023-09-24T00:00:00"/>
    <n v="23388"/>
    <s v="WDFW"/>
    <s v="DIP"/>
    <m/>
    <n v="80"/>
    <x v="0"/>
    <s v="No CWT"/>
    <s v="N"/>
    <m/>
    <n v="70"/>
    <m/>
    <s v="LFH2335-07"/>
    <m/>
    <s v=""/>
    <m/>
    <n v="1"/>
    <s v="0.3"/>
    <x v="10"/>
    <x v="0"/>
    <m/>
    <x v="0"/>
  </r>
  <r>
    <s v="3DD.003D7E4AA4"/>
    <s v="OtsLGRF23S_02675"/>
    <d v="2023-11-06T00:00:00"/>
    <n v="469"/>
    <s v="WDFW"/>
    <s v="SP"/>
    <m/>
    <n v="90"/>
    <x v="1"/>
    <s v="No CWT"/>
    <s v="N"/>
    <m/>
    <n v="70"/>
    <m/>
    <s v="LFH2320-12"/>
    <m/>
    <s v=""/>
    <m/>
    <n v="1"/>
    <s v="0.3"/>
    <x v="13"/>
    <x v="5"/>
    <m/>
    <x v="0"/>
  </r>
  <r>
    <s v="3DD.003D7E4AB1"/>
    <s v="OtsLGRF23S_02676"/>
    <d v="2023-10-31T00:00:00"/>
    <n v="345"/>
    <s v="WDFW"/>
    <s v="SP"/>
    <m/>
    <n v="91"/>
    <x v="1"/>
    <s v="No CWT"/>
    <s v="N"/>
    <m/>
    <n v="70"/>
    <m/>
    <s v="LFH2315-11"/>
    <m/>
    <s v=""/>
    <m/>
    <n v="1"/>
    <s v="0.3"/>
    <x v="2"/>
    <x v="5"/>
    <m/>
    <x v="1"/>
  </r>
  <r>
    <s v="3DD.003D7E55F2"/>
    <s v="OtsLGRF23S_02677"/>
    <d v="2023-11-06T00:00:00"/>
    <n v="478"/>
    <s v="WDFW"/>
    <s v="SP"/>
    <m/>
    <n v="87"/>
    <x v="1"/>
    <s v="No CWT"/>
    <s v="N"/>
    <m/>
    <n v="70"/>
    <m/>
    <s v="LFH2321-06"/>
    <m/>
    <s v=""/>
    <m/>
    <n v="1"/>
    <s v="0.3"/>
    <x v="18"/>
    <x v="4"/>
    <m/>
    <x v="1"/>
  </r>
  <r>
    <s v="3DD.003D7E5605"/>
    <s v="OtsLGRF23S_02678"/>
    <d v="2023-10-24T00:00:00"/>
    <n v="2162"/>
    <s v="WDFW"/>
    <s v="SP"/>
    <m/>
    <n v="82.5"/>
    <x v="0"/>
    <s v="CWT"/>
    <s v="Y"/>
    <m/>
    <n v="70"/>
    <m/>
    <s v="No Scales"/>
    <m/>
    <s v=""/>
    <m/>
    <n v="1"/>
    <s v=""/>
    <x v="4"/>
    <x v="0"/>
    <m/>
    <x v="0"/>
  </r>
  <r>
    <s v="3DD.003D7E4A68"/>
    <s v="OtsLGRF23S_02679"/>
    <d v="2023-11-06T00:00:00"/>
    <n v="4040"/>
    <s v="WDFW"/>
    <s v="SP"/>
    <m/>
    <n v="84"/>
    <x v="0"/>
    <s v="No CWT"/>
    <s v="N"/>
    <m/>
    <n v="70"/>
    <m/>
    <s v="LFH23134-19"/>
    <m/>
    <s v=""/>
    <m/>
    <n v="1"/>
    <s v="0.4"/>
    <x v="10"/>
    <x v="4"/>
    <m/>
    <x v="0"/>
  </r>
  <r>
    <s v="3DD.003D7E4A62"/>
    <s v="OtsLGRF23S_02680"/>
    <d v="2023-10-24T00:00:00"/>
    <n v="2188"/>
    <s v="WDFW"/>
    <s v="SP"/>
    <m/>
    <n v="79"/>
    <x v="0"/>
    <s v="No CWT"/>
    <s v="N"/>
    <m/>
    <n v="70"/>
    <m/>
    <s v="LFH23113-16"/>
    <m/>
    <s v=""/>
    <m/>
    <n v="1"/>
    <s v="0.3"/>
    <x v="4"/>
    <x v="0"/>
    <m/>
    <x v="0"/>
  </r>
  <r>
    <s v="3DD.003D7E55C7"/>
    <s v="OtsLGRF23S_02684"/>
    <d v="2023-10-24T00:00:00"/>
    <n v="2197"/>
    <s v="WDFW"/>
    <s v="SP"/>
    <m/>
    <n v="79"/>
    <x v="0"/>
    <s v="No CWT"/>
    <s v="N"/>
    <m/>
    <n v="70"/>
    <m/>
    <s v="LFH23114-03"/>
    <m/>
    <s v=""/>
    <m/>
    <n v="1"/>
    <s v="0.3"/>
    <x v="9"/>
    <x v="0"/>
    <m/>
    <x v="0"/>
  </r>
  <r>
    <s v="3DD.003D7E4AA7"/>
    <s v="OtsLGRF23S_02685"/>
    <d v="2023-11-06T00:00:00"/>
    <n v="444"/>
    <s v="WDFW"/>
    <s v="SP"/>
    <m/>
    <n v="94"/>
    <x v="1"/>
    <s v="No CWT"/>
    <s v="N"/>
    <m/>
    <n v="70"/>
    <m/>
    <s v="LFH2319-13"/>
    <m/>
    <s v=""/>
    <m/>
    <n v="1"/>
    <s v="0.3"/>
    <x v="2"/>
    <x v="2"/>
    <m/>
    <x v="1"/>
  </r>
  <r>
    <s v="3DD.003D7E4AA6"/>
    <s v="OtsLGRF23S_02686"/>
    <d v="2023-10-24T00:00:00"/>
    <n v="2150"/>
    <s v="WDFW"/>
    <s v="SP"/>
    <m/>
    <n v="82.5"/>
    <x v="0"/>
    <s v="No CWT"/>
    <s v="Y"/>
    <m/>
    <n v="70"/>
    <m/>
    <s v="No Scales"/>
    <m/>
    <s v=""/>
    <m/>
    <n v="1"/>
    <s v=""/>
    <x v="6"/>
    <x v="0"/>
    <m/>
    <x v="2"/>
  </r>
  <r>
    <s v="3DD.003D7E4AAF"/>
    <s v="OtsLGRF23S_02687"/>
    <d v="2023-10-17T00:00:00"/>
    <n v="1087"/>
    <s v="WDFW"/>
    <s v="SP"/>
    <m/>
    <n v="81"/>
    <x v="0"/>
    <s v="CWT"/>
    <s v="Y"/>
    <m/>
    <n v="70"/>
    <m/>
    <s v="No Scales"/>
    <m/>
    <s v=""/>
    <m/>
    <n v="1"/>
    <s v=""/>
    <x v="18"/>
    <x v="0"/>
    <m/>
    <x v="1"/>
  </r>
  <r>
    <s v="3DD.003D7E4A9D"/>
    <s v="OtsLGRF23S_02688"/>
    <d v="2023-10-31T00:00:00"/>
    <n v="3063"/>
    <s v="WDFW"/>
    <s v="SP"/>
    <m/>
    <n v="77"/>
    <x v="0"/>
    <s v="No CWT"/>
    <s v="N"/>
    <m/>
    <n v="70"/>
    <m/>
    <s v="LFH23122-14"/>
    <m/>
    <s v=""/>
    <m/>
    <n v="1"/>
    <s v="0.3"/>
    <x v="5"/>
    <x v="1"/>
    <m/>
    <x v="0"/>
  </r>
  <r>
    <s v="3DD.003D7E4A88"/>
    <s v="OtsLGRF23S_02689"/>
    <d v="2023-10-31T00:00:00"/>
    <n v="311"/>
    <s v="WDFW"/>
    <s v="SP"/>
    <m/>
    <n v="86"/>
    <x v="1"/>
    <s v="CWT"/>
    <s v="Y"/>
    <m/>
    <n v="70"/>
    <m/>
    <s v="No Scales"/>
    <m/>
    <s v=""/>
    <m/>
    <n v="1"/>
    <s v=""/>
    <x v="4"/>
    <x v="4"/>
    <m/>
    <x v="0"/>
  </r>
  <r>
    <s v="3DD.003D7E4A8E"/>
    <s v="OtsLGRF23S_02695"/>
    <d v="2023-10-31T00:00:00"/>
    <n v="3129"/>
    <s v="WDFW"/>
    <s v="SP"/>
    <m/>
    <n v="84"/>
    <x v="0"/>
    <s v="CWT"/>
    <s v="Y"/>
    <m/>
    <n v="70"/>
    <m/>
    <s v="No Scales"/>
    <m/>
    <s v=""/>
    <m/>
    <n v="1"/>
    <s v=""/>
    <x v="13"/>
    <x v="4"/>
    <m/>
    <x v="0"/>
  </r>
  <r>
    <s v="3DD.003D7E4A91"/>
    <s v="OtsLGRF23S_02697"/>
    <d v="2023-11-13T00:00:00"/>
    <n v="675"/>
    <s v="WDFW"/>
    <s v="SP"/>
    <m/>
    <n v="92"/>
    <x v="1"/>
    <s v="No CWT"/>
    <s v="N"/>
    <m/>
    <n v="70"/>
    <m/>
    <s v="LFH2330-09"/>
    <m/>
    <s v=""/>
    <m/>
    <n v="1"/>
    <s v=""/>
    <x v="2"/>
    <x v="5"/>
    <m/>
    <x v="1"/>
  </r>
  <r>
    <s v="3DD.003D7E4A84"/>
    <s v="OtsLGRF23S_02699"/>
    <d v="2023-10-31T00:00:00"/>
    <n v="3158"/>
    <s v="WDFW"/>
    <s v="SP"/>
    <m/>
    <n v="87"/>
    <x v="0"/>
    <s v="CWT"/>
    <s v="Y"/>
    <m/>
    <n v="70"/>
    <m/>
    <s v="No Scales"/>
    <m/>
    <s v=""/>
    <m/>
    <n v="1"/>
    <s v=""/>
    <x v="11"/>
    <x v="4"/>
    <m/>
    <x v="2"/>
  </r>
  <r>
    <s v="3DD.003D7E4A87"/>
    <s v="OtsLGRF23S_02700"/>
    <d v="2023-11-15T00:00:00"/>
    <n v="7035"/>
    <s v="WDFW"/>
    <s v="HLF"/>
    <m/>
    <n v="85"/>
    <x v="1"/>
    <s v="No CWT"/>
    <s v="N"/>
    <m/>
    <n v="70"/>
    <m/>
    <s v="No Scales"/>
    <m/>
    <s v=""/>
    <m/>
    <n v="1"/>
    <s v=""/>
    <x v="0"/>
    <x v="4"/>
    <m/>
    <x v="0"/>
  </r>
  <r>
    <s v="3DD.003D7E4A6E"/>
    <s v="OtsLGRF23S_02701"/>
    <d v="2023-10-17T00:00:00"/>
    <n v="24902"/>
    <s v="WDFW"/>
    <s v="KO"/>
    <m/>
    <n v="81"/>
    <x v="0"/>
    <s v="CWT"/>
    <s v="Y"/>
    <m/>
    <n v="70"/>
    <m/>
    <s v="No Scales"/>
    <m/>
    <s v=""/>
    <m/>
    <n v="1"/>
    <s v=""/>
    <x v="6"/>
    <x v="0"/>
    <m/>
    <x v="0"/>
  </r>
  <r>
    <s v="3DD.003D7E55B7"/>
    <s v="OtsLGRF23S_02702"/>
    <d v="2023-11-06T00:00:00"/>
    <n v="4126"/>
    <s v="WDFW"/>
    <s v="SP"/>
    <m/>
    <n v="81"/>
    <x v="0"/>
    <s v="No CWT"/>
    <s v="N"/>
    <m/>
    <n v="70"/>
    <m/>
    <s v="LFH23139-15"/>
    <m/>
    <s v=""/>
    <m/>
    <n v="1"/>
    <s v="0.3"/>
    <x v="2"/>
    <x v="0"/>
    <m/>
    <x v="1"/>
  </r>
  <r>
    <s v="3DD.003D7E5600"/>
    <s v="OtsLGRF23S_02704"/>
    <d v="2023-11-06T00:00:00"/>
    <n v="4059"/>
    <s v="WDFW"/>
    <s v="SP"/>
    <m/>
    <n v="73"/>
    <x v="0"/>
    <s v="No CWT"/>
    <s v="N"/>
    <m/>
    <n v="70"/>
    <m/>
    <s v="LFH23135-18"/>
    <m/>
    <s v=""/>
    <m/>
    <n v="1"/>
    <s v=""/>
    <x v="4"/>
    <x v="1"/>
    <m/>
    <x v="0"/>
  </r>
  <r>
    <s v="3DD.003D7E55B8"/>
    <s v="OtsLGRF23S_02706"/>
    <d v="2023-11-13T00:00:00"/>
    <n v="676"/>
    <s v="WDFW"/>
    <s v="SP"/>
    <m/>
    <n v="72"/>
    <x v="1"/>
    <s v="No CWT"/>
    <s v="N"/>
    <m/>
    <n v="70"/>
    <m/>
    <s v="LFH2330-12"/>
    <m/>
    <s v=""/>
    <m/>
    <n v="1"/>
    <s v="0.3"/>
    <x v="10"/>
    <x v="3"/>
    <m/>
    <x v="0"/>
  </r>
  <r>
    <s v="3DD.003D7E55D0"/>
    <s v="OtsLGRF23S_02710"/>
    <d v="2023-10-24T00:00:00"/>
    <n v="177"/>
    <s v="WDFW"/>
    <s v="SP"/>
    <m/>
    <n v="95"/>
    <x v="1"/>
    <s v="CWT"/>
    <s v="Y"/>
    <m/>
    <n v="70"/>
    <m/>
    <s v="No Scales"/>
    <m/>
    <s v=""/>
    <m/>
    <n v="1"/>
    <s v=""/>
    <x v="6"/>
    <x v="2"/>
    <m/>
    <x v="2"/>
  </r>
  <r>
    <s v="3DD.003D7E55DD"/>
    <s v="OtsLGRF23S_02711"/>
    <d v="2023-10-31T00:00:00"/>
    <n v="323"/>
    <s v="WDFW"/>
    <s v="SP"/>
    <m/>
    <n v="96"/>
    <x v="1"/>
    <s v="No CWT"/>
    <s v="N"/>
    <m/>
    <n v="70"/>
    <m/>
    <s v="LFH2314-12"/>
    <m/>
    <s v=""/>
    <m/>
    <n v="1"/>
    <s v="0.3"/>
    <x v="6"/>
    <x v="2"/>
    <m/>
    <x v="0"/>
  </r>
  <r>
    <s v="3DD.003D7E55CC"/>
    <s v="OtsLGRF23S_02712"/>
    <d v="2023-09-18T00:00:00"/>
    <n v="24540"/>
    <s v="WDFW"/>
    <s v="DIP"/>
    <m/>
    <n v="89"/>
    <x v="1"/>
    <s v="CWT"/>
    <s v="Y"/>
    <m/>
    <n v="70"/>
    <m/>
    <s v="No Scales"/>
    <m/>
    <s v=""/>
    <m/>
    <n v="1"/>
    <s v=""/>
    <x v="4"/>
    <x v="5"/>
    <m/>
    <x v="0"/>
  </r>
  <r>
    <s v="3DD.003D7E55E6"/>
    <s v="OtsLGRF23S_02713"/>
    <d v="2023-11-13T00:00:00"/>
    <n v="681"/>
    <s v="WDFW"/>
    <s v="SP"/>
    <m/>
    <n v="92"/>
    <x v="1"/>
    <s v="CWT"/>
    <s v="Y"/>
    <m/>
    <n v="70"/>
    <m/>
    <s v="No Scales"/>
    <m/>
    <s v=""/>
    <m/>
    <n v="1"/>
    <s v=""/>
    <x v="4"/>
    <x v="5"/>
    <m/>
    <x v="0"/>
  </r>
  <r>
    <s v="3DD.003D7E55F0"/>
    <s v="OtsLGRF23S_02714"/>
    <d v="2023-10-24T00:00:00"/>
    <n v="154"/>
    <s v="WDFW"/>
    <s v="SP"/>
    <m/>
    <n v="92"/>
    <x v="1"/>
    <s v="No CWT"/>
    <s v="N"/>
    <m/>
    <n v="70"/>
    <m/>
    <s v="LFH2307-18"/>
    <m/>
    <s v=""/>
    <m/>
    <n v="1"/>
    <s v="0.3"/>
    <x v="6"/>
    <x v="5"/>
    <m/>
    <x v="0"/>
  </r>
  <r>
    <s v="3DD.003D7E55EA"/>
    <s v="OtsLGRF23S_02716"/>
    <d v="2023-10-24T00:00:00"/>
    <n v="2145"/>
    <s v="WDFW"/>
    <s v="SP"/>
    <m/>
    <n v="83.5"/>
    <x v="0"/>
    <s v="No CWT"/>
    <s v="N"/>
    <m/>
    <n v="70"/>
    <m/>
    <s v="LFH23112-01"/>
    <m/>
    <s v=""/>
    <m/>
    <n v="1"/>
    <s v="0.3"/>
    <x v="6"/>
    <x v="4"/>
    <m/>
    <x v="0"/>
  </r>
  <r>
    <s v="3DD.003D7E55EC"/>
    <s v="OtsLGRF23S_02717"/>
    <d v="2023-10-31T00:00:00"/>
    <n v="365"/>
    <s v="WDFW"/>
    <s v="SP"/>
    <m/>
    <n v="92"/>
    <x v="1"/>
    <s v="CWT"/>
    <s v="Y"/>
    <m/>
    <n v="70"/>
    <m/>
    <s v="No Scales"/>
    <m/>
    <s v=""/>
    <m/>
    <n v="1"/>
    <s v=""/>
    <x v="16"/>
    <x v="5"/>
    <m/>
    <x v="0"/>
  </r>
  <r>
    <s v="3DD.003D7E5608"/>
    <s v="OtsLGRF23S_02718"/>
    <d v="2023-10-24T00:00:00"/>
    <n v="2209"/>
    <s v="WDFW"/>
    <s v="SP"/>
    <m/>
    <n v="85"/>
    <x v="0"/>
    <s v="No CWT"/>
    <s v="N"/>
    <m/>
    <n v="70"/>
    <m/>
    <s v="LFH23114-17"/>
    <m/>
    <s v=""/>
    <m/>
    <n v="1"/>
    <s v="0.4"/>
    <x v="18"/>
    <x v="4"/>
    <m/>
    <x v="1"/>
  </r>
  <r>
    <s v="3DD.003D7E55C1"/>
    <s v="OtsLGRF23S_02726"/>
    <d v="2023-11-06T00:00:00"/>
    <n v="467"/>
    <s v="WDFW"/>
    <s v="SP"/>
    <m/>
    <n v="78"/>
    <x v="1"/>
    <s v="No CWT"/>
    <s v="N"/>
    <m/>
    <n v="70"/>
    <m/>
    <s v="LFH2320-15"/>
    <m/>
    <s v=""/>
    <m/>
    <n v="1"/>
    <s v="0.3"/>
    <x v="18"/>
    <x v="0"/>
    <m/>
    <x v="1"/>
  </r>
  <r>
    <s v="3DD.003D7E55A6"/>
    <s v="OtsLGRF23S_02727"/>
    <d v="2023-11-13T00:00:00"/>
    <n v="680"/>
    <s v="WDFW"/>
    <s v="SP"/>
    <m/>
    <n v="73.5"/>
    <x v="1"/>
    <s v="No CWT"/>
    <s v="N"/>
    <m/>
    <n v="70"/>
    <m/>
    <s v="LFH2330-14"/>
    <m/>
    <s v=""/>
    <m/>
    <n v="1"/>
    <s v=""/>
    <x v="18"/>
    <x v="1"/>
    <m/>
    <x v="1"/>
  </r>
  <r>
    <s v="3DD.003D7E55C6"/>
    <s v="OtsLGRF23S_02729"/>
    <d v="2023-10-24T00:00:00"/>
    <n v="2228"/>
    <s v="WDFW"/>
    <s v="SP"/>
    <m/>
    <n v="82"/>
    <x v="0"/>
    <s v="CWT"/>
    <s v="Y"/>
    <m/>
    <n v="70"/>
    <m/>
    <s v="No Scales"/>
    <m/>
    <s v=""/>
    <m/>
    <n v="1"/>
    <s v=""/>
    <x v="5"/>
    <x v="0"/>
    <m/>
    <x v="0"/>
  </r>
  <r>
    <s v="3DD.003D7E55BF"/>
    <s v="OtsLGRF23S_02730"/>
    <d v="2023-10-24T00:00:00"/>
    <n v="143"/>
    <s v="WDFW"/>
    <s v="SP"/>
    <m/>
    <n v="79"/>
    <x v="1"/>
    <s v="No CWT"/>
    <s v="N"/>
    <m/>
    <n v="70"/>
    <m/>
    <s v="LFH2307-03"/>
    <m/>
    <s v=""/>
    <m/>
    <n v="1"/>
    <s v="0.3"/>
    <x v="13"/>
    <x v="0"/>
    <m/>
    <x v="0"/>
  </r>
  <r>
    <s v="3DD.003D7E55AA"/>
    <s v="OtsLGRF23S_02731"/>
    <d v="2023-10-24T00:00:00"/>
    <n v="2189"/>
    <s v="WDFW"/>
    <s v="SP"/>
    <m/>
    <n v="79"/>
    <x v="0"/>
    <s v="No CWT"/>
    <s v="N"/>
    <m/>
    <n v="70"/>
    <m/>
    <s v="LFH23113-19"/>
    <m/>
    <s v=""/>
    <m/>
    <n v="1"/>
    <s v="0.3"/>
    <x v="6"/>
    <x v="0"/>
    <m/>
    <x v="0"/>
  </r>
  <r>
    <s v="3DD.003D7E55FB"/>
    <s v="OtsLGRF23S_02732"/>
    <d v="2023-11-06T00:00:00"/>
    <n v="509"/>
    <s v="WDFW"/>
    <s v="SP"/>
    <m/>
    <n v="79"/>
    <x v="1"/>
    <s v="No CWT"/>
    <s v="N"/>
    <m/>
    <n v="70"/>
    <m/>
    <s v="LFH2322-19"/>
    <m/>
    <s v=""/>
    <m/>
    <n v="1"/>
    <s v="0.3"/>
    <x v="2"/>
    <x v="0"/>
    <m/>
    <x v="1"/>
  </r>
  <r>
    <s v="3DD.003D7E5607"/>
    <s v="OtsLGRF23S_02733"/>
    <d v="2023-10-17T00:00:00"/>
    <n v="1110"/>
    <s v="WDFW"/>
    <s v="SP"/>
    <m/>
    <n v="81"/>
    <x v="0"/>
    <s v="CWT"/>
    <s v="Y"/>
    <m/>
    <n v="70"/>
    <m/>
    <s v="No Scales"/>
    <m/>
    <s v=""/>
    <m/>
    <n v="1"/>
    <s v=""/>
    <x v="19"/>
    <x v="0"/>
    <m/>
    <x v="1"/>
  </r>
  <r>
    <s v="3DD.003D7E55C9"/>
    <s v="OtsLGRF23S_02736"/>
    <d v="2023-10-24T00:00:00"/>
    <n v="2191"/>
    <s v="WDFW"/>
    <s v="SP"/>
    <m/>
    <n v="81"/>
    <x v="0"/>
    <s v="No CWT"/>
    <s v="N"/>
    <m/>
    <n v="70"/>
    <m/>
    <s v="LFH23113-18"/>
    <m/>
    <s v=""/>
    <m/>
    <n v="1"/>
    <s v="0.3"/>
    <x v="18"/>
    <x v="0"/>
    <m/>
    <x v="1"/>
  </r>
  <r>
    <s v="3DD.003D7E55DC"/>
    <s v="OtsLGRF23S_02738"/>
    <d v="2023-11-06T00:00:00"/>
    <n v="452"/>
    <s v="WDFW"/>
    <s v="SP"/>
    <m/>
    <n v="86"/>
    <x v="1"/>
    <s v="CWT"/>
    <s v="Y"/>
    <m/>
    <n v="70"/>
    <m/>
    <s v="No Scales"/>
    <m/>
    <s v=""/>
    <m/>
    <n v="1"/>
    <s v=""/>
    <x v="18"/>
    <x v="4"/>
    <m/>
    <x v="1"/>
  </r>
  <r>
    <s v="3DD.003D7E55C5"/>
    <s v="OtsLGRF23S_02740"/>
    <d v="2023-10-17T00:00:00"/>
    <n v="1106"/>
    <s v="WDFW"/>
    <s v="SP"/>
    <m/>
    <n v="75"/>
    <x v="0"/>
    <s v="No CWT"/>
    <s v="N"/>
    <m/>
    <n v="70"/>
    <m/>
    <s v="LFH23104-09"/>
    <m/>
    <s v=""/>
    <m/>
    <n v="1"/>
    <s v="0.3"/>
    <x v="4"/>
    <x v="1"/>
    <m/>
    <x v="0"/>
  </r>
  <r>
    <s v="3DD.003D7E55A8"/>
    <s v="OtsLGRF23S_02741"/>
    <d v="2023-11-06T00:00:00"/>
    <n v="4117"/>
    <s v="WDFW"/>
    <s v="SP"/>
    <m/>
    <n v="82"/>
    <x v="0"/>
    <s v="No CWT"/>
    <s v="N"/>
    <m/>
    <n v="70"/>
    <m/>
    <s v="LFH23138-20"/>
    <m/>
    <s v=""/>
    <m/>
    <n v="1"/>
    <s v="0.3"/>
    <x v="17"/>
    <x v="0"/>
    <m/>
    <x v="0"/>
  </r>
  <r>
    <s v="3DD.003D7E55BE"/>
    <s v="OtsLGRF23S_02742"/>
    <d v="2023-10-24T00:00:00"/>
    <n v="2148"/>
    <s v="WDFW"/>
    <s v="SP"/>
    <m/>
    <n v="77"/>
    <x v="0"/>
    <s v="No CWT"/>
    <s v="N"/>
    <m/>
    <n v="70"/>
    <m/>
    <s v="LFH23111-20"/>
    <m/>
    <s v=""/>
    <m/>
    <n v="1"/>
    <s v="0.3"/>
    <x v="9"/>
    <x v="1"/>
    <m/>
    <x v="0"/>
  </r>
  <r>
    <s v="3DD.003D7E55B6"/>
    <s v="OtsLGRF23S_02745"/>
    <d v="2023-10-24T00:00:00"/>
    <n v="2219"/>
    <s v="WDFW"/>
    <s v="SP"/>
    <m/>
    <n v="74.5"/>
    <x v="0"/>
    <s v="No CWT"/>
    <s v="N"/>
    <m/>
    <n v="70"/>
    <m/>
    <s v="LFH23115-06"/>
    <m/>
    <s v=""/>
    <m/>
    <n v="1"/>
    <s v="0.3"/>
    <x v="1"/>
    <x v="1"/>
    <m/>
    <x v="0"/>
  </r>
  <r>
    <s v="3DD.003D7E5604"/>
    <s v="OtsLGRF23S_02747"/>
    <d v="2023-10-24T00:00:00"/>
    <n v="145"/>
    <s v="WDFW"/>
    <s v="SP"/>
    <m/>
    <n v="97"/>
    <x v="1"/>
    <s v="No CWT"/>
    <s v="N"/>
    <m/>
    <n v="70"/>
    <m/>
    <s v="LFH2307-06"/>
    <m/>
    <s v=""/>
    <m/>
    <n v="1"/>
    <s v="0.3"/>
    <x v="0"/>
    <x v="6"/>
    <m/>
    <x v="0"/>
  </r>
  <r>
    <s v="3DD.003D7E55F9"/>
    <s v="OtsLGRF23S_02748"/>
    <d v="2023-10-31T00:00:00"/>
    <n v="3203"/>
    <s v="WDFW"/>
    <s v="SP"/>
    <m/>
    <n v="80"/>
    <x v="0"/>
    <s v="No CWT"/>
    <s v="N"/>
    <m/>
    <n v="70"/>
    <m/>
    <s v="LFH23128-17"/>
    <m/>
    <s v=""/>
    <m/>
    <n v="1"/>
    <s v="0.3"/>
    <x v="18"/>
    <x v="0"/>
    <m/>
    <x v="1"/>
  </r>
  <r>
    <s v="3DD.003D4A2F0F"/>
    <s v="OtsLGRF23S_02750"/>
    <d v="2023-10-24T00:00:00"/>
    <n v="2164"/>
    <s v="WDFW"/>
    <s v="SP"/>
    <m/>
    <n v="86"/>
    <x v="0"/>
    <s v="CWT"/>
    <s v="Y"/>
    <m/>
    <n v="70"/>
    <m/>
    <s v="No Scales"/>
    <m/>
    <s v=""/>
    <m/>
    <n v="1"/>
    <s v=""/>
    <x v="18"/>
    <x v="4"/>
    <m/>
    <x v="1"/>
  </r>
  <r>
    <s v="3DD.003D7E55A5"/>
    <s v="OtsLGRF23S_02751"/>
    <d v="2023-10-31T00:00:00"/>
    <n v="3181"/>
    <s v="WDFW"/>
    <s v="SP"/>
    <m/>
    <n v="81"/>
    <x v="0"/>
    <s v="No CWT"/>
    <s v="N"/>
    <m/>
    <n v="70"/>
    <m/>
    <s v="LFH23127-14"/>
    <m/>
    <s v=""/>
    <m/>
    <n v="1"/>
    <s v="0.3"/>
    <x v="18"/>
    <x v="0"/>
    <m/>
    <x v="1"/>
  </r>
  <r>
    <s v="3DD.003D7E55A9"/>
    <s v="OtsLGRF23S_02752"/>
    <d v="2023-10-24T00:00:00"/>
    <n v="187"/>
    <s v="WDFW"/>
    <s v="SP"/>
    <m/>
    <n v="89"/>
    <x v="1"/>
    <s v="CWT"/>
    <s v="Y"/>
    <m/>
    <n v="70"/>
    <m/>
    <s v="No Scales"/>
    <m/>
    <s v=""/>
    <m/>
    <n v="1"/>
    <s v=""/>
    <x v="19"/>
    <x v="5"/>
    <m/>
    <x v="1"/>
  </r>
  <r>
    <s v="3DD.003D7E55BB"/>
    <s v="OtsLGRF23S_02753"/>
    <d v="2023-10-24T00:00:00"/>
    <n v="2207"/>
    <s v="WDFW"/>
    <s v="SP"/>
    <m/>
    <n v="69.5"/>
    <x v="0"/>
    <s v="No CWT"/>
    <s v="N"/>
    <m/>
    <n v="70"/>
    <m/>
    <s v="LFH23114-14"/>
    <m/>
    <s v=""/>
    <m/>
    <n v="1"/>
    <s v="0.2"/>
    <x v="1"/>
    <x v="3"/>
    <m/>
    <x v="3"/>
  </r>
  <r>
    <s v="3DD.003D7E55CF"/>
    <s v="OtsLGRF23S_02755"/>
    <d v="2023-10-24T00:00:00"/>
    <n v="2159"/>
    <s v="WDFW"/>
    <s v="SP"/>
    <m/>
    <n v="75"/>
    <x v="0"/>
    <s v="No CWT"/>
    <s v="N"/>
    <m/>
    <n v="70"/>
    <m/>
    <s v="LFH23112-17"/>
    <m/>
    <s v=""/>
    <m/>
    <n v="1"/>
    <s v="0.3"/>
    <x v="5"/>
    <x v="1"/>
    <m/>
    <x v="0"/>
  </r>
  <r>
    <s v="3DD.003D7E55F4"/>
    <s v="OtsLGRF23S_02757"/>
    <d v="2023-11-06T00:00:00"/>
    <n v="4113"/>
    <s v="WDFW"/>
    <s v="SP"/>
    <m/>
    <n v="87"/>
    <x v="0"/>
    <s v="No CWT"/>
    <s v="N"/>
    <m/>
    <n v="70"/>
    <m/>
    <s v="LFH23138-17"/>
    <m/>
    <s v=""/>
    <m/>
    <n v="1"/>
    <s v="0.3"/>
    <x v="0"/>
    <x v="4"/>
    <m/>
    <x v="0"/>
  </r>
  <r>
    <s v="3DD.003D7E5603"/>
    <s v="OtsLGRF23S_02758"/>
    <d v="2023-10-24T00:00:00"/>
    <n v="180"/>
    <s v="WDFW"/>
    <s v="SP"/>
    <m/>
    <n v="74"/>
    <x v="1"/>
    <s v="No CWT"/>
    <s v="N"/>
    <m/>
    <n v="70"/>
    <m/>
    <s v="LFH2308-10"/>
    <m/>
    <s v=""/>
    <m/>
    <n v="1"/>
    <s v="0.3"/>
    <x v="6"/>
    <x v="1"/>
    <m/>
    <x v="0"/>
  </r>
  <r>
    <s v="3DD.003D7E55D4"/>
    <s v="OtsLGRF23S_02763"/>
    <d v="2023-11-06T00:00:00"/>
    <n v="4068"/>
    <s v="WDFW"/>
    <s v="SP"/>
    <m/>
    <n v="89"/>
    <x v="0"/>
    <s v="No CWT"/>
    <s v="N"/>
    <m/>
    <n v="70"/>
    <m/>
    <s v="LFH23136-04"/>
    <m/>
    <s v=""/>
    <m/>
    <n v="1"/>
    <s v="0.3"/>
    <x v="18"/>
    <x v="5"/>
    <m/>
    <x v="1"/>
  </r>
  <r>
    <s v="3DD.003D7E55FA"/>
    <s v="OtsLGRF23S_02764"/>
    <d v="2023-11-06T00:00:00"/>
    <n v="4025"/>
    <s v="WDFW"/>
    <s v="SP"/>
    <m/>
    <n v="87"/>
    <x v="0"/>
    <s v="CWT"/>
    <s v="Y"/>
    <m/>
    <n v="70"/>
    <m/>
    <s v="No Scales"/>
    <m/>
    <s v=""/>
    <m/>
    <n v="1"/>
    <s v=""/>
    <x v="18"/>
    <x v="4"/>
    <m/>
    <x v="1"/>
  </r>
  <r>
    <s v="3DD.003D7E55E2"/>
    <s v="OtsLGRF23S_02765"/>
    <d v="2023-11-13T00:00:00"/>
    <n v="699"/>
    <s v="WDFW"/>
    <s v="SP"/>
    <m/>
    <n v="72.5"/>
    <x v="1"/>
    <s v="No CWT"/>
    <s v="N"/>
    <m/>
    <n v="70"/>
    <m/>
    <s v="LFH2331-04"/>
    <m/>
    <s v=""/>
    <m/>
    <n v="1"/>
    <s v="0.3"/>
    <x v="18"/>
    <x v="3"/>
    <m/>
    <x v="1"/>
  </r>
  <r>
    <s v="3DD.003D7E55F5"/>
    <s v="OtsLGRF23S_02768"/>
    <d v="2023-10-17T00:00:00"/>
    <n v="57"/>
    <s v="WDFW"/>
    <s v="SP"/>
    <m/>
    <n v="71"/>
    <x v="1"/>
    <s v="No CWT"/>
    <s v="N"/>
    <m/>
    <n v="70"/>
    <m/>
    <s v="LFH2303-03"/>
    <m/>
    <s v=""/>
    <m/>
    <n v="1"/>
    <s v="0.3"/>
    <x v="2"/>
    <x v="3"/>
    <m/>
    <x v="1"/>
  </r>
  <r>
    <s v="3DD.003D7E55E4"/>
    <s v="OtsLGRF23S_02771"/>
    <d v="2023-10-31T00:00:00"/>
    <n v="373"/>
    <s v="WDFW"/>
    <s v="SP"/>
    <m/>
    <n v="82"/>
    <x v="1"/>
    <s v="CWT"/>
    <s v="Y"/>
    <m/>
    <n v="70"/>
    <m/>
    <s v="No Scales"/>
    <m/>
    <s v=""/>
    <m/>
    <n v="1"/>
    <s v=""/>
    <x v="4"/>
    <x v="0"/>
    <m/>
    <x v="0"/>
  </r>
  <r>
    <s v="3DD.003D7E55E9"/>
    <s v="OtsLGRF23S_02774"/>
    <d v="2023-11-06T00:00:00"/>
    <n v="428"/>
    <s v="WDFW"/>
    <s v="SP"/>
    <m/>
    <n v="71"/>
    <x v="1"/>
    <s v="No CWT"/>
    <s v="N"/>
    <m/>
    <n v="70"/>
    <m/>
    <s v="LFH2321-05"/>
    <m/>
    <s v=""/>
    <m/>
    <n v="1"/>
    <s v="0.3"/>
    <x v="9"/>
    <x v="3"/>
    <m/>
    <x v="0"/>
  </r>
  <r>
    <s v="3DD.003D7E55BD"/>
    <s v="OtsLGRF23S_02776"/>
    <d v="2023-11-06T00:00:00"/>
    <n v="421"/>
    <s v="WDFW"/>
    <s v="SP"/>
    <m/>
    <n v="76"/>
    <x v="1"/>
    <s v="No CWT"/>
    <s v="N"/>
    <m/>
    <n v="70"/>
    <m/>
    <s v="LFH2319-03"/>
    <m/>
    <s v=""/>
    <m/>
    <n v="1"/>
    <s v=""/>
    <x v="13"/>
    <x v="1"/>
    <m/>
    <x v="0"/>
  </r>
  <r>
    <s v="3DD.003D7E55AE"/>
    <s v="OtsLGRF23S_02778"/>
    <d v="2023-11-13T00:00:00"/>
    <n v="583"/>
    <s v="WDFW"/>
    <s v="SP"/>
    <m/>
    <n v="97"/>
    <x v="1"/>
    <s v="No CWT"/>
    <s v="N"/>
    <m/>
    <n v="70"/>
    <m/>
    <s v="LFH2326-10"/>
    <m/>
    <s v=""/>
    <m/>
    <n v="1"/>
    <s v=""/>
    <x v="2"/>
    <x v="6"/>
    <m/>
    <x v="1"/>
  </r>
  <r>
    <s v="3DD.003D7E5601"/>
    <s v="OtsLGRF23S_02779"/>
    <d v="2023-10-31T00:00:00"/>
    <n v="3117"/>
    <s v="WDFW"/>
    <s v="SP"/>
    <m/>
    <n v="78"/>
    <x v="0"/>
    <s v="No CWT"/>
    <s v="N"/>
    <m/>
    <n v="70"/>
    <m/>
    <s v="LFH23124-20"/>
    <m/>
    <s v=""/>
    <m/>
    <n v="1"/>
    <s v="0.3"/>
    <x v="13"/>
    <x v="0"/>
    <m/>
    <x v="0"/>
  </r>
  <r>
    <s v="3DD.003D7E55EB"/>
    <s v="OtsLGRF23S_02781"/>
    <d v="2023-10-31T00:00:00"/>
    <n v="327"/>
    <s v="WDFW"/>
    <s v="KO"/>
    <m/>
    <n v="77"/>
    <x v="1"/>
    <s v="No CWT"/>
    <s v="N"/>
    <m/>
    <n v="70"/>
    <m/>
    <s v="LFH2314-14"/>
    <m/>
    <s v=""/>
    <m/>
    <n v="1"/>
    <s v="0.4"/>
    <x v="5"/>
    <x v="1"/>
    <m/>
    <x v="2"/>
  </r>
  <r>
    <s v="3DD.003D7E55FC"/>
    <s v="OtsLGRF23S_02784"/>
    <d v="2023-10-31T00:00:00"/>
    <n v="3033"/>
    <s v="WDFW"/>
    <s v="SP"/>
    <m/>
    <n v="83"/>
    <x v="0"/>
    <s v="No CWT"/>
    <s v="N"/>
    <m/>
    <n v="18"/>
    <m/>
    <s v="LFH23121-10"/>
    <m/>
    <s v=""/>
    <m/>
    <n v="1"/>
    <s v="0.3"/>
    <x v="18"/>
    <x v="4"/>
    <m/>
    <x v="1"/>
  </r>
  <r>
    <s v="3DD.003D7E55DA"/>
    <s v="OtsLGRF23S_02785"/>
    <d v="2023-10-31T00:00:00"/>
    <n v="3047"/>
    <s v="WDFW"/>
    <s v="SP"/>
    <m/>
    <n v="83"/>
    <x v="0"/>
    <s v="No CWT"/>
    <s v="N"/>
    <m/>
    <n v="18"/>
    <m/>
    <s v="LFH23122-03"/>
    <m/>
    <s v=""/>
    <m/>
    <n v="1"/>
    <s v="0.3"/>
    <x v="5"/>
    <x v="4"/>
    <m/>
    <x v="0"/>
  </r>
  <r>
    <s v="3DD.003D7E55E8"/>
    <s v="OtsLGRF23S_02786"/>
    <d v="2023-10-31T00:00:00"/>
    <n v="273"/>
    <s v="WDFW"/>
    <s v="SP"/>
    <m/>
    <n v="79"/>
    <x v="1"/>
    <s v="No CWT"/>
    <s v="N"/>
    <m/>
    <n v="18"/>
    <m/>
    <s v="LFH2312-06"/>
    <m/>
    <s v=""/>
    <m/>
    <n v="1"/>
    <s v="0.3"/>
    <x v="1"/>
    <x v="0"/>
    <m/>
    <x v="0"/>
  </r>
  <r>
    <s v="3DD.003D7E55FF"/>
    <s v="OtsLGRF23S_02791"/>
    <d v="2023-11-13T00:00:00"/>
    <n v="656"/>
    <s v="WDFW"/>
    <s v="SP"/>
    <m/>
    <n v="78"/>
    <x v="1"/>
    <s v="No CWT"/>
    <s v="N"/>
    <m/>
    <n v="18"/>
    <m/>
    <s v="LFH2329-12"/>
    <m/>
    <s v=""/>
    <m/>
    <n v="1"/>
    <s v="0.3"/>
    <x v="5"/>
    <x v="0"/>
    <m/>
    <x v="3"/>
  </r>
  <r>
    <s v="3DD.003D7E55DE"/>
    <s v="OtsLGRF23S_02792"/>
    <d v="2023-11-06T00:00:00"/>
    <n v="4047"/>
    <s v="WDFW"/>
    <s v="SP"/>
    <m/>
    <n v="73"/>
    <x v="0"/>
    <s v="No CWT"/>
    <s v="N"/>
    <m/>
    <n v="18"/>
    <m/>
    <s v="LFH23136-14"/>
    <m/>
    <s v=""/>
    <m/>
    <n v="1"/>
    <s v="0.3"/>
    <x v="18"/>
    <x v="1"/>
    <m/>
    <x v="1"/>
  </r>
  <r>
    <s v="3DD.003D7E55B2"/>
    <s v="OtsLGRF23S_02793"/>
    <d v="2023-11-06T00:00:00"/>
    <n v="4097"/>
    <s v="WDFW"/>
    <s v="SP"/>
    <m/>
    <n v="79"/>
    <x v="0"/>
    <s v="No CWT"/>
    <s v="N"/>
    <m/>
    <n v="18"/>
    <m/>
    <s v="LFH23137-20"/>
    <m/>
    <s v=""/>
    <m/>
    <n v="1"/>
    <s v="0.3"/>
    <x v="18"/>
    <x v="0"/>
    <m/>
    <x v="1"/>
  </r>
  <r>
    <s v="3DD.003D7E55D2"/>
    <s v="OtsLGRF23S_02794"/>
    <d v="2023-11-06T00:00:00"/>
    <n v="4107"/>
    <s v="WDFW"/>
    <s v="SP"/>
    <m/>
    <n v="76"/>
    <x v="0"/>
    <s v="No CWT"/>
    <s v="N"/>
    <m/>
    <n v="18"/>
    <m/>
    <s v="LFH23138-12"/>
    <m/>
    <s v=""/>
    <m/>
    <n v="1"/>
    <s v="0.3"/>
    <x v="6"/>
    <x v="1"/>
    <m/>
    <x v="0"/>
  </r>
  <r>
    <s v="3DD.003D7E55F6"/>
    <s v="OtsLGRF23S_02798"/>
    <d v="2023-11-06T00:00:00"/>
    <n v="475"/>
    <s v="WDFW"/>
    <s v="SP"/>
    <m/>
    <n v="79"/>
    <x v="1"/>
    <s v="No CWT"/>
    <s v="N"/>
    <m/>
    <n v="18"/>
    <m/>
    <s v="LFH2321-14"/>
    <m/>
    <s v=""/>
    <m/>
    <n v="1"/>
    <s v="0.3"/>
    <x v="6"/>
    <x v="0"/>
    <m/>
    <x v="0"/>
  </r>
  <r>
    <s v="3DD.003D7E55D9"/>
    <s v="OtsLGRF23S_02801"/>
    <d v="2023-10-17T00:00:00"/>
    <n v="52"/>
    <s v="WDFW"/>
    <s v="SP"/>
    <m/>
    <n v="83"/>
    <x v="1"/>
    <s v="CWT"/>
    <s v="Y"/>
    <m/>
    <n v="18"/>
    <m/>
    <s v="No Scales"/>
    <m/>
    <s v=""/>
    <m/>
    <n v="1"/>
    <s v=""/>
    <x v="1"/>
    <x v="4"/>
    <m/>
    <x v="0"/>
  </r>
  <r>
    <s v="3DD.003D7E5606"/>
    <s v="OtsLGRF23S_02802"/>
    <d v="2023-11-06T00:00:00"/>
    <n v="4136"/>
    <s v="WDFW"/>
    <s v="SP"/>
    <m/>
    <n v="83"/>
    <x v="0"/>
    <s v="No CWT"/>
    <s v="N"/>
    <m/>
    <n v="18"/>
    <m/>
    <s v="LFH23139-13"/>
    <m/>
    <s v=""/>
    <m/>
    <n v="1"/>
    <s v="0.3"/>
    <x v="18"/>
    <x v="4"/>
    <m/>
    <x v="1"/>
  </r>
  <r>
    <s v="3DD.003D7E55EE"/>
    <s v="OtsLGRF23S_02803"/>
    <d v="2023-11-13T00:00:00"/>
    <n v="5112"/>
    <s v="WDFW"/>
    <s v="SP"/>
    <m/>
    <n v="83"/>
    <x v="0"/>
    <s v="No CWT"/>
    <s v="N"/>
    <m/>
    <n v="18"/>
    <m/>
    <s v="LFH23151-04"/>
    <m/>
    <s v=""/>
    <m/>
    <n v="1"/>
    <s v="0.3"/>
    <x v="18"/>
    <x v="4"/>
    <m/>
    <x v="1"/>
  </r>
  <r>
    <s v="3DD.003D7E55F3"/>
    <s v="OtsLGRF23S_02807"/>
    <d v="2023-10-24T00:00:00"/>
    <n v="2210"/>
    <s v="WDFW"/>
    <s v="SP"/>
    <m/>
    <n v="71.5"/>
    <x v="0"/>
    <s v="No CWT"/>
    <s v="N"/>
    <m/>
    <n v="18"/>
    <m/>
    <s v="LFH23114-18"/>
    <m/>
    <s v=""/>
    <m/>
    <n v="1"/>
    <s v="0.3"/>
    <x v="0"/>
    <x v="3"/>
    <m/>
    <x v="0"/>
  </r>
  <r>
    <s v="3DD.003D7E55AF"/>
    <s v="OtsLGRF23S_02809"/>
    <d v="2023-10-17T00:00:00"/>
    <n v="1097"/>
    <s v="WDFW"/>
    <s v="SP"/>
    <m/>
    <n v="81"/>
    <x v="0"/>
    <s v="No CWT"/>
    <s v="N"/>
    <m/>
    <n v="18"/>
    <m/>
    <s v="LFH23104-02"/>
    <m/>
    <s v=""/>
    <m/>
    <n v="1"/>
    <s v="0.3"/>
    <x v="2"/>
    <x v="0"/>
    <m/>
    <x v="1"/>
  </r>
  <r>
    <s v="3DD.003D7E55D5"/>
    <s v="OtsLGRF23S_02810"/>
    <d v="2023-10-24T00:00:00"/>
    <n v="2170"/>
    <s v="WDFW"/>
    <s v="SP"/>
    <m/>
    <n v="84"/>
    <x v="0"/>
    <s v="No CWT"/>
    <s v="N"/>
    <m/>
    <n v="18"/>
    <m/>
    <s v="LFH23113-01"/>
    <m/>
    <s v=""/>
    <m/>
    <n v="1"/>
    <s v="0.3"/>
    <x v="4"/>
    <x v="4"/>
    <m/>
    <x v="0"/>
  </r>
  <r>
    <s v="3DD.003D7E55D7"/>
    <s v="OtsLGRF23S_02811"/>
    <d v="2023-10-31T00:00:00"/>
    <n v="330"/>
    <s v="WDFW"/>
    <s v="SP"/>
    <m/>
    <n v="82"/>
    <x v="1"/>
    <s v="CWT"/>
    <s v="Y"/>
    <m/>
    <n v="18"/>
    <m/>
    <s v="No Scales"/>
    <m/>
    <s v=""/>
    <m/>
    <n v="1"/>
    <s v=""/>
    <x v="12"/>
    <x v="0"/>
    <m/>
    <x v="0"/>
  </r>
  <r>
    <s v="3DD.003D7E55D8"/>
    <s v="OtsLGRF23S_02817"/>
    <d v="2023-11-06T00:00:00"/>
    <n v="450"/>
    <s v="WDFW"/>
    <s v="SP"/>
    <m/>
    <n v="94"/>
    <x v="1"/>
    <s v="No CWT"/>
    <s v="N"/>
    <m/>
    <n v="18"/>
    <m/>
    <s v="LFH2319-20"/>
    <m/>
    <s v=""/>
    <m/>
    <n v="1"/>
    <s v="0.3"/>
    <x v="9"/>
    <x v="2"/>
    <m/>
    <x v="0"/>
  </r>
  <r>
    <s v="3DD.003D7E55E0"/>
    <s v="OtsLGRF23S_02819"/>
    <d v="2023-11-06T00:00:00"/>
    <n v="4108"/>
    <s v="WDFW"/>
    <s v="SP"/>
    <m/>
    <n v="76"/>
    <x v="0"/>
    <s v="No CWT"/>
    <s v="N"/>
    <m/>
    <n v="18"/>
    <m/>
    <s v="LFH23138-11"/>
    <m/>
    <s v=""/>
    <m/>
    <n v="1"/>
    <s v="0.3"/>
    <x v="4"/>
    <x v="1"/>
    <m/>
    <x v="0"/>
  </r>
  <r>
    <s v="3DD.003D7E55B3"/>
    <s v="OtsLGRF23S_02824"/>
    <d v="2023-10-17T00:00:00"/>
    <n v="58"/>
    <s v="WDFW"/>
    <s v="SP"/>
    <m/>
    <n v="80"/>
    <x v="1"/>
    <s v="No CWT"/>
    <s v="N"/>
    <m/>
    <n v="18"/>
    <m/>
    <s v="LFH2303-04"/>
    <m/>
    <s v=""/>
    <m/>
    <n v="1"/>
    <s v="0.3"/>
    <x v="17"/>
    <x v="0"/>
    <m/>
    <x v="0"/>
  </r>
  <r>
    <s v="3DD.003D7E55BC"/>
    <s v="OtsLGRF23S_02825"/>
    <d v="2023-10-17T00:00:00"/>
    <n v="61"/>
    <s v="WDFW"/>
    <s v="SP"/>
    <m/>
    <n v="97"/>
    <x v="1"/>
    <s v="CWT"/>
    <s v="Y"/>
    <m/>
    <n v="18"/>
    <m/>
    <s v="No Scales"/>
    <m/>
    <s v=""/>
    <m/>
    <n v="1"/>
    <s v=""/>
    <x v="6"/>
    <x v="6"/>
    <m/>
    <x v="2"/>
  </r>
  <r>
    <s v="3DD.003D7E55AC"/>
    <s v="OtsLGRF23S_02826"/>
    <d v="2023-11-06T00:00:00"/>
    <n v="4100"/>
    <s v="WDFW"/>
    <s v="SP"/>
    <m/>
    <n v="88"/>
    <x v="0"/>
    <s v="CWT"/>
    <s v="Y"/>
    <m/>
    <n v="18"/>
    <m/>
    <s v="No Scales"/>
    <m/>
    <s v=""/>
    <m/>
    <n v="1"/>
    <s v=""/>
    <x v="4"/>
    <x v="5"/>
    <m/>
    <x v="0"/>
  </r>
  <r>
    <s v="3DD.003D7E55FE"/>
    <s v="OtsLGRF23S_02828"/>
    <d v="2023-11-13T00:00:00"/>
    <n v="597"/>
    <s v="WDFW"/>
    <s v="SP"/>
    <m/>
    <n v="91"/>
    <x v="1"/>
    <s v="CWT"/>
    <s v="Y"/>
    <m/>
    <n v="18"/>
    <m/>
    <s v="No Scales"/>
    <m/>
    <s v=""/>
    <m/>
    <n v="1"/>
    <s v=""/>
    <x v="18"/>
    <x v="5"/>
    <m/>
    <x v="1"/>
  </r>
  <r>
    <s v="3DD.003D7E55E3"/>
    <s v="OtsLGRF23S_02830"/>
    <d v="2023-10-31T00:00:00"/>
    <n v="3077"/>
    <s v="WDFW"/>
    <s v="SP"/>
    <m/>
    <n v="81"/>
    <x v="0"/>
    <s v="No CWT"/>
    <s v="N"/>
    <m/>
    <n v="18"/>
    <m/>
    <s v="LFH23123-10"/>
    <m/>
    <s v=""/>
    <m/>
    <n v="1"/>
    <s v="0.3"/>
    <x v="0"/>
    <x v="0"/>
    <m/>
    <x v="0"/>
  </r>
  <r>
    <s v="3DD.003D7E55C2"/>
    <s v="OtsLGRF23S_02831"/>
    <d v="2023-10-17T00:00:00"/>
    <n v="1082"/>
    <s v="WDFW"/>
    <s v="SP"/>
    <m/>
    <n v="71"/>
    <x v="0"/>
    <s v="No CWT"/>
    <s v="N"/>
    <m/>
    <n v="18"/>
    <m/>
    <s v="LFH23103-08"/>
    <m/>
    <s v=""/>
    <m/>
    <n v="1"/>
    <s v="0.3"/>
    <x v="5"/>
    <x v="3"/>
    <m/>
    <x v="0"/>
  </r>
  <r>
    <s v="3DD.003D7E55ED"/>
    <s v="OtsLGRF23S_02832"/>
    <d v="2023-10-24T00:00:00"/>
    <n v="2173"/>
    <s v="WDFW"/>
    <s v="SP"/>
    <m/>
    <n v="73"/>
    <x v="0"/>
    <s v="No CWT"/>
    <s v="N"/>
    <m/>
    <n v="18"/>
    <m/>
    <s v="LFH23113-03"/>
    <m/>
    <s v=""/>
    <m/>
    <n v="1"/>
    <s v="0.3"/>
    <x v="2"/>
    <x v="1"/>
    <m/>
    <x v="1"/>
  </r>
  <r>
    <s v="3DD.003D7E55F7"/>
    <s v="OtsLGRF23S_02833"/>
    <d v="2023-11-06T00:00:00"/>
    <n v="4033"/>
    <s v="WDFW"/>
    <s v="SP"/>
    <m/>
    <n v="76"/>
    <x v="0"/>
    <s v="No CWT"/>
    <s v="N"/>
    <m/>
    <n v="18"/>
    <m/>
    <s v="LFH23136-19"/>
    <m/>
    <s v=""/>
    <m/>
    <n v="1"/>
    <s v="0.3"/>
    <x v="6"/>
    <x v="1"/>
    <m/>
    <x v="0"/>
  </r>
  <r>
    <s v="3DD.003D7E55AB"/>
    <s v="OtsLGRF23S_02839"/>
    <d v="2023-11-06T00:00:00"/>
    <n v="4095"/>
    <s v="WDFW"/>
    <s v="SP"/>
    <m/>
    <n v="88.5"/>
    <x v="0"/>
    <s v="No CWT"/>
    <s v="N"/>
    <m/>
    <n v="18"/>
    <m/>
    <s v="LFH23137-09"/>
    <m/>
    <s v=""/>
    <m/>
    <n v="1"/>
    <s v="0.3"/>
    <x v="0"/>
    <x v="5"/>
    <m/>
    <x v="0"/>
  </r>
  <r>
    <s v="3DD.003D7E55D1"/>
    <s v="OtsLGRF23S_02840"/>
    <d v="2023-10-31T00:00:00"/>
    <n v="368"/>
    <s v="WDFW"/>
    <s v="SP"/>
    <m/>
    <n v="90"/>
    <x v="1"/>
    <s v="No CWT"/>
    <s v="N"/>
    <m/>
    <n v="18"/>
    <m/>
    <s v="LFH2316-13"/>
    <m/>
    <s v=""/>
    <m/>
    <n v="1"/>
    <s v="0.3"/>
    <x v="18"/>
    <x v="5"/>
    <m/>
    <x v="1"/>
  </r>
  <r>
    <s v="3DD.003D7E55C4"/>
    <s v="OtsLGRF23S_02842"/>
    <d v="2023-10-24T00:00:00"/>
    <n v="188"/>
    <s v="WDFW"/>
    <s v="SP"/>
    <m/>
    <n v="89"/>
    <x v="1"/>
    <s v="CWT"/>
    <s v="Y"/>
    <m/>
    <n v="18"/>
    <m/>
    <s v="No Scales"/>
    <m/>
    <s v=""/>
    <m/>
    <n v="1"/>
    <s v=""/>
    <x v="18"/>
    <x v="5"/>
    <m/>
    <x v="1"/>
  </r>
  <r>
    <s v="3DD.003D7E55F8"/>
    <s v="OtsLGRF23S_02844"/>
    <d v="2023-11-13T00:00:00"/>
    <n v="685"/>
    <s v="WDFW"/>
    <s v="SP"/>
    <m/>
    <n v="76"/>
    <x v="1"/>
    <s v="No CWT"/>
    <s v="N"/>
    <m/>
    <n v="18"/>
    <m/>
    <s v="LFH2331-01"/>
    <m/>
    <s v=""/>
    <m/>
    <n v="1"/>
    <s v="0.3"/>
    <x v="2"/>
    <x v="1"/>
    <m/>
    <x v="1"/>
  </r>
  <r>
    <s v="3DD.003D7E55E1"/>
    <s v="OtsLGRF23S_02849"/>
    <d v="2023-10-24T00:00:00"/>
    <n v="2206"/>
    <s v="WDFW"/>
    <s v="SP"/>
    <m/>
    <n v="80"/>
    <x v="0"/>
    <s v="No CWT"/>
    <s v="N"/>
    <m/>
    <n v="18"/>
    <m/>
    <s v="LFH23114-15"/>
    <m/>
    <s v=""/>
    <m/>
    <n v="1"/>
    <s v="0.3"/>
    <x v="4"/>
    <x v="0"/>
    <m/>
    <x v="0"/>
  </r>
  <r>
    <s v="3DD.003D7E55FD"/>
    <s v="OtsLGRF23S_02852"/>
    <d v="2023-11-13T00:00:00"/>
    <n v="651"/>
    <s v="WDFW"/>
    <s v="SP"/>
    <m/>
    <n v="86"/>
    <x v="1"/>
    <s v="No CWT"/>
    <s v="N"/>
    <m/>
    <n v="18"/>
    <m/>
    <s v="LFH2329-13"/>
    <m/>
    <s v=""/>
    <m/>
    <n v="1"/>
    <s v="0.3"/>
    <x v="13"/>
    <x v="4"/>
    <m/>
    <x v="0"/>
  </r>
  <r>
    <s v="3DD.003D7E55A7"/>
    <s v="OtsLGRF23S_02853"/>
    <d v="2023-10-24T00:00:00"/>
    <n v="2135"/>
    <s v="WDFW"/>
    <s v="SP"/>
    <m/>
    <n v="77"/>
    <x v="0"/>
    <s v="No CWT"/>
    <s v="N"/>
    <m/>
    <n v="18"/>
    <m/>
    <s v="LFH23111-11"/>
    <m/>
    <s v=""/>
    <m/>
    <n v="1"/>
    <s v=""/>
    <x v="6"/>
    <x v="1"/>
    <m/>
    <x v="0"/>
  </r>
  <r>
    <s v="3DD.003D7E55DB"/>
    <s v="OtsLGRF23S_02855"/>
    <d v="2023-11-06T00:00:00"/>
    <n v="4049"/>
    <s v="WDFW"/>
    <s v="SP"/>
    <m/>
    <n v="80"/>
    <x v="0"/>
    <s v="No CWT"/>
    <s v="N"/>
    <m/>
    <n v="18"/>
    <m/>
    <s v="LFH23135-07"/>
    <m/>
    <s v=""/>
    <m/>
    <n v="1"/>
    <s v="0.3"/>
    <x v="0"/>
    <x v="0"/>
    <m/>
    <x v="0"/>
  </r>
  <r>
    <s v="3DD.003D7E55CD"/>
    <s v="OtsLGRF23S_02857"/>
    <d v="2023-11-13T00:00:00"/>
    <n v="667"/>
    <s v="WDFW"/>
    <s v="SP"/>
    <m/>
    <n v="72.5"/>
    <x v="1"/>
    <s v="No CWT"/>
    <s v="N"/>
    <m/>
    <n v="18"/>
    <m/>
    <s v="LFH2330-05"/>
    <m/>
    <s v=""/>
    <m/>
    <n v="1"/>
    <s v="0.3"/>
    <x v="0"/>
    <x v="3"/>
    <m/>
    <x v="0"/>
  </r>
  <r>
    <s v="3DD.003D7E55BA"/>
    <s v="OtsLGRF23S_02863"/>
    <d v="2023-11-06T00:00:00"/>
    <n v="4075"/>
    <s v="WDFW"/>
    <s v="SP"/>
    <m/>
    <n v="80"/>
    <x v="0"/>
    <s v="No CWT"/>
    <s v="N"/>
    <m/>
    <n v="18"/>
    <m/>
    <s v="LFH23136-13"/>
    <m/>
    <s v=""/>
    <m/>
    <n v="1"/>
    <s v="0.3"/>
    <x v="0"/>
    <x v="0"/>
    <m/>
    <x v="0"/>
  </r>
  <r>
    <s v="3DD.003D7E55AD"/>
    <s v="OtsLGRF23S_02868"/>
    <d v="2023-10-31T00:00:00"/>
    <n v="3097"/>
    <s v="WDFW"/>
    <s v="SP"/>
    <m/>
    <n v="78"/>
    <x v="0"/>
    <s v="No CWT"/>
    <s v="N"/>
    <m/>
    <n v="18"/>
    <m/>
    <s v="LFH23124-06"/>
    <m/>
    <s v=""/>
    <m/>
    <n v="1"/>
    <s v="0.3"/>
    <x v="5"/>
    <x v="0"/>
    <m/>
    <x v="0"/>
  </r>
  <r>
    <s v="3DD.003D7E55B4"/>
    <s v="OtsLGRF23S_02871"/>
    <d v="2023-10-17T00:00:00"/>
    <n v="56"/>
    <s v="WDFW"/>
    <s v="SP"/>
    <m/>
    <n v="83"/>
    <x v="1"/>
    <s v="No CWT"/>
    <s v="N"/>
    <m/>
    <n v="18"/>
    <m/>
    <s v="LFH2303-02"/>
    <m/>
    <s v=""/>
    <m/>
    <n v="1"/>
    <s v=""/>
    <x v="6"/>
    <x v="4"/>
    <m/>
    <x v="0"/>
  </r>
  <r>
    <s v="3DD.003D7E568A"/>
    <s v="OtsLGRF23S_02872"/>
    <d v="2023-09-13T00:00:00"/>
    <n v="24530"/>
    <s v="WDFW"/>
    <s v="DIP"/>
    <m/>
    <n v="80"/>
    <x v="0"/>
    <s v="CWT"/>
    <s v="Y"/>
    <m/>
    <n v="18"/>
    <m/>
    <s v="No Scales"/>
    <m/>
    <s v=""/>
    <m/>
    <n v="1"/>
    <s v=""/>
    <x v="12"/>
    <x v="0"/>
    <m/>
    <x v="0"/>
  </r>
  <r>
    <s v="3DD.003D7E566F"/>
    <s v="OtsLGRF23S_02881"/>
    <d v="2023-10-31T00:00:00"/>
    <n v="282"/>
    <s v="WDFW"/>
    <s v="SP"/>
    <m/>
    <n v="78"/>
    <x v="1"/>
    <s v="No CWT"/>
    <s v="N"/>
    <m/>
    <n v="18"/>
    <m/>
    <s v="LFH2312-19"/>
    <m/>
    <s v=""/>
    <m/>
    <n v="1"/>
    <s v="0.3"/>
    <x v="6"/>
    <x v="0"/>
    <m/>
    <x v="0"/>
  </r>
  <r>
    <s v="3DD.003D7E5695"/>
    <s v="OtsLGRF23S_02882"/>
    <d v="2023-11-13T00:00:00"/>
    <n v="5031"/>
    <s v="WDFW"/>
    <s v="SP"/>
    <m/>
    <n v="75"/>
    <x v="0"/>
    <s v="No CWT"/>
    <s v="N"/>
    <m/>
    <n v="18"/>
    <m/>
    <s v="LFH23148-04"/>
    <m/>
    <s v=""/>
    <m/>
    <n v="1"/>
    <s v="0.3"/>
    <x v="13"/>
    <x v="1"/>
    <m/>
    <x v="0"/>
  </r>
  <r>
    <s v="3DD.003D7E5677"/>
    <s v="OtsLGRF23S_02883"/>
    <d v="2023-11-06T00:00:00"/>
    <n v="499"/>
    <s v="WDFW"/>
    <s v="SP"/>
    <m/>
    <n v="99"/>
    <x v="1"/>
    <s v="No CWT"/>
    <s v="N"/>
    <m/>
    <n v="18"/>
    <m/>
    <s v="LFH2322-10"/>
    <m/>
    <s v=""/>
    <m/>
    <n v="1"/>
    <s v="0.4"/>
    <x v="2"/>
    <x v="6"/>
    <m/>
    <x v="1"/>
  </r>
  <r>
    <s v="3DD.003D7E5693"/>
    <s v="OtsLGRF23S_02884"/>
    <d v="2023-11-06T00:00:00"/>
    <n v="4008"/>
    <s v="WDFW"/>
    <s v="SP"/>
    <m/>
    <n v="84"/>
    <x v="0"/>
    <s v="No CWT"/>
    <s v="N"/>
    <m/>
    <n v="18"/>
    <m/>
    <s v="LFH23134-07"/>
    <m/>
    <s v=""/>
    <m/>
    <n v="1"/>
    <s v="0.3"/>
    <x v="2"/>
    <x v="4"/>
    <m/>
    <x v="1"/>
  </r>
  <r>
    <s v="3DD.003D7E56A4"/>
    <s v="OtsLGRF23S_02885"/>
    <d v="2023-10-17T00:00:00"/>
    <n v="1088"/>
    <s v="WDFW"/>
    <s v="SP"/>
    <m/>
    <n v="77"/>
    <x v="0"/>
    <s v="No CWT"/>
    <s v="N"/>
    <m/>
    <n v="18"/>
    <m/>
    <s v="LFH23103-13"/>
    <m/>
    <s v=""/>
    <m/>
    <n v="1"/>
    <s v="0.3"/>
    <x v="6"/>
    <x v="1"/>
    <m/>
    <x v="0"/>
  </r>
  <r>
    <s v="3DD.003D7E567E"/>
    <s v="OtsLGRF23S_02888"/>
    <d v="2023-10-24T00:00:00"/>
    <n v="164"/>
    <s v="WDFW"/>
    <s v="SP"/>
    <m/>
    <n v="85"/>
    <x v="1"/>
    <s v="No CWT"/>
    <s v="N"/>
    <m/>
    <n v="18"/>
    <m/>
    <s v="LFH2308-04"/>
    <m/>
    <s v=""/>
    <m/>
    <n v="1"/>
    <s v="0.3"/>
    <x v="4"/>
    <x v="4"/>
    <m/>
    <x v="0"/>
  </r>
  <r>
    <s v="3DD.003D7E566E"/>
    <s v="OtsLGRF23S_02889"/>
    <d v="2023-10-31T00:00:00"/>
    <n v="3017"/>
    <s v="WDFW"/>
    <s v="SP"/>
    <m/>
    <n v="83"/>
    <x v="0"/>
    <s v="No CWT"/>
    <s v="N"/>
    <m/>
    <n v="18"/>
    <m/>
    <s v="LFH23120-15"/>
    <m/>
    <s v=""/>
    <m/>
    <n v="1"/>
    <s v="0.3"/>
    <x v="2"/>
    <x v="4"/>
    <m/>
    <x v="1"/>
  </r>
  <r>
    <s v="3DD.003D7E56C2"/>
    <s v="OtsLGRF23S_02890"/>
    <d v="2023-11-13T00:00:00"/>
    <n v="23951"/>
    <s v="WDFW"/>
    <s v="DIP"/>
    <m/>
    <n v="76"/>
    <x v="1"/>
    <s v="No CWT"/>
    <s v="N"/>
    <m/>
    <n v="18"/>
    <m/>
    <s v="LFH2330-15"/>
    <m/>
    <s v=""/>
    <m/>
    <n v="1"/>
    <s v="0.3"/>
    <x v="5"/>
    <x v="1"/>
    <m/>
    <x v="0"/>
  </r>
  <r>
    <s v="3DD.003D7E567D"/>
    <s v="OtsLGRF23S_02892"/>
    <d v="2023-11-06T00:00:00"/>
    <n v="498"/>
    <s v="WDFW"/>
    <s v="SP"/>
    <m/>
    <n v="77"/>
    <x v="1"/>
    <s v="No CWT"/>
    <s v="N"/>
    <m/>
    <n v="18"/>
    <m/>
    <s v="LFH2322-09"/>
    <m/>
    <s v=""/>
    <m/>
    <n v="1"/>
    <s v="0.3"/>
    <x v="2"/>
    <x v="1"/>
    <m/>
    <x v="1"/>
  </r>
  <r>
    <s v="3DD.003D7E56BB"/>
    <s v="OtsLGRF23S_02893"/>
    <d v="2023-10-17T00:00:00"/>
    <n v="1114"/>
    <s v="WDFW"/>
    <s v="SP"/>
    <m/>
    <n v="70"/>
    <x v="0"/>
    <s v="No CWT"/>
    <s v="N"/>
    <m/>
    <n v="18"/>
    <m/>
    <s v="LFH23104-15"/>
    <m/>
    <s v=""/>
    <m/>
    <n v="1"/>
    <s v="0.3"/>
    <x v="13"/>
    <x v="3"/>
    <m/>
    <x v="0"/>
  </r>
  <r>
    <s v="3DD.003D7E5694"/>
    <s v="OtsLGRF23S_02894"/>
    <d v="2023-10-31T00:00:00"/>
    <n v="3174"/>
    <s v="WDFW"/>
    <s v="SP"/>
    <m/>
    <n v="84"/>
    <x v="0"/>
    <s v="CWT"/>
    <s v="Y"/>
    <m/>
    <n v="18"/>
    <m/>
    <s v="No Scales"/>
    <m/>
    <s v=""/>
    <m/>
    <n v="1"/>
    <s v=""/>
    <x v="4"/>
    <x v="4"/>
    <m/>
    <x v="0"/>
  </r>
  <r>
    <s v="3DD.003D7E56D1"/>
    <s v="OtsLGRF23S_02895"/>
    <d v="2023-11-06T00:00:00"/>
    <n v="425"/>
    <s v="WDFW"/>
    <s v="SP"/>
    <m/>
    <n v="82"/>
    <x v="1"/>
    <s v="No CWT"/>
    <s v="N"/>
    <m/>
    <n v="18"/>
    <m/>
    <s v="LFH2319-04"/>
    <m/>
    <s v=""/>
    <m/>
    <n v="1"/>
    <s v="0.3"/>
    <x v="1"/>
    <x v="0"/>
    <m/>
    <x v="0"/>
  </r>
  <r>
    <s v="3DD.003D7E5682"/>
    <s v="OtsLGRF23S_02899"/>
    <d v="2023-10-31T00:00:00"/>
    <n v="337"/>
    <s v="WDFW"/>
    <s v="SP"/>
    <m/>
    <n v="92"/>
    <x v="1"/>
    <s v="CWT"/>
    <s v="Y"/>
    <m/>
    <n v="18"/>
    <m/>
    <s v="No Scales"/>
    <m/>
    <s v=""/>
    <m/>
    <n v="1"/>
    <s v=""/>
    <x v="4"/>
    <x v="5"/>
    <m/>
    <x v="0"/>
  </r>
  <r>
    <s v="3DD.003D7E56C1"/>
    <s v="OtsLGRF23S_02901"/>
    <d v="2023-11-13T00:00:00"/>
    <n v="585"/>
    <s v="WDFW"/>
    <s v="SP"/>
    <m/>
    <n v="75"/>
    <x v="1"/>
    <s v="No CWT"/>
    <s v="N"/>
    <m/>
    <n v="18"/>
    <m/>
    <s v="LFH2327-01"/>
    <m/>
    <s v=""/>
    <m/>
    <n v="1"/>
    <s v="0.2"/>
    <x v="0"/>
    <x v="1"/>
    <m/>
    <x v="3"/>
  </r>
  <r>
    <s v="3DD.003D7E5690"/>
    <s v="OtsLGRF23S_02902"/>
    <d v="2023-10-31T00:00:00"/>
    <n v="3038"/>
    <s v="WDFW"/>
    <s v="SP"/>
    <m/>
    <n v="84"/>
    <x v="0"/>
    <s v="No CWT"/>
    <s v="N"/>
    <m/>
    <n v="18"/>
    <m/>
    <s v="LFH23121-18"/>
    <m/>
    <s v=""/>
    <m/>
    <n v="1"/>
    <s v="0.3"/>
    <x v="0"/>
    <x v="4"/>
    <m/>
    <x v="0"/>
  </r>
  <r>
    <s v="3DD.003D7E56A0"/>
    <s v="OtsLGRF23S_02903"/>
    <d v="2023-10-31T00:00:00"/>
    <n v="3116"/>
    <s v="WDFW"/>
    <s v="SP"/>
    <m/>
    <n v="84"/>
    <x v="0"/>
    <s v="No CWT"/>
    <s v="N"/>
    <m/>
    <n v="18"/>
    <m/>
    <s v="LFH23124-19"/>
    <m/>
    <s v=""/>
    <m/>
    <n v="1"/>
    <s v="0.3"/>
    <x v="0"/>
    <x v="4"/>
    <m/>
    <x v="0"/>
  </r>
  <r>
    <s v="3DD.003D7E567A"/>
    <s v="OtsLGRF23S_02904"/>
    <d v="2023-10-24T00:00:00"/>
    <n v="2237"/>
    <s v="WDFW"/>
    <s v="SP"/>
    <m/>
    <n v="78"/>
    <x v="0"/>
    <s v="No CWT"/>
    <s v="N"/>
    <m/>
    <n v="18"/>
    <m/>
    <s v="LFH23115-19"/>
    <m/>
    <s v=""/>
    <m/>
    <n v="1"/>
    <s v="0.3"/>
    <x v="10"/>
    <x v="0"/>
    <m/>
    <x v="0"/>
  </r>
  <r>
    <s v="3DD.003D7E56C0"/>
    <s v="OtsLGRF23S_02906"/>
    <d v="2023-09-13T00:00:00"/>
    <n v="24535"/>
    <s v="WDFW"/>
    <s v="DIP"/>
    <m/>
    <n v="71"/>
    <x v="0"/>
    <s v="No CWT"/>
    <s v="N"/>
    <m/>
    <n v="18"/>
    <m/>
    <s v="LFH2333-06"/>
    <m/>
    <s v=""/>
    <m/>
    <n v="1"/>
    <s v="0.3"/>
    <x v="2"/>
    <x v="3"/>
    <m/>
    <x v="1"/>
  </r>
  <r>
    <s v="3DD.003D7E5697"/>
    <s v="OtsLGRF23S_02907"/>
    <d v="2023-10-17T00:00:00"/>
    <n v="60"/>
    <s v="WDFW"/>
    <s v="SP"/>
    <m/>
    <n v="77"/>
    <x v="1"/>
    <s v="No CWT"/>
    <s v="N"/>
    <m/>
    <n v="18"/>
    <m/>
    <s v="LFH2303-06"/>
    <m/>
    <s v=""/>
    <m/>
    <n v="1"/>
    <s v="0.3"/>
    <x v="2"/>
    <x v="1"/>
    <m/>
    <x v="1"/>
  </r>
  <r>
    <s v="3DD.003D7E5689"/>
    <s v="OtsLGRF23S_02911"/>
    <d v="2023-10-24T00:00:00"/>
    <n v="190"/>
    <s v="WDFW"/>
    <s v="SP"/>
    <m/>
    <n v="94"/>
    <x v="1"/>
    <s v="No CWT"/>
    <s v="N"/>
    <m/>
    <n v="18"/>
    <m/>
    <s v="LFH2308-16"/>
    <m/>
    <s v=""/>
    <m/>
    <n v="1"/>
    <s v="0.3"/>
    <x v="10"/>
    <x v="2"/>
    <m/>
    <x v="0"/>
  </r>
  <r>
    <s v="3DD.003D7E5683"/>
    <s v="OtsLGRF23S_02912"/>
    <d v="2023-11-13T00:00:00"/>
    <n v="664"/>
    <s v="WDFW"/>
    <s v="SP"/>
    <m/>
    <n v="96"/>
    <x v="1"/>
    <s v="CWT"/>
    <s v="Y"/>
    <m/>
    <n v="18"/>
    <m/>
    <s v="No Scales"/>
    <m/>
    <s v=""/>
    <m/>
    <n v="1"/>
    <s v=""/>
    <x v="19"/>
    <x v="2"/>
    <m/>
    <x v="1"/>
  </r>
  <r>
    <s v="3DD.003D7E56C6"/>
    <s v="OtsLGRF23S_02913"/>
    <d v="2023-10-31T00:00:00"/>
    <n v="3069"/>
    <s v="WDFW"/>
    <s v="SP"/>
    <m/>
    <n v="80"/>
    <x v="0"/>
    <s v="No CWT"/>
    <s v="N"/>
    <m/>
    <n v="18"/>
    <m/>
    <s v="LFH23123-15"/>
    <m/>
    <s v=""/>
    <m/>
    <n v="1"/>
    <s v="0.4"/>
    <x v="6"/>
    <x v="0"/>
    <m/>
    <x v="2"/>
  </r>
  <r>
    <s v="3DD.003D7E56AD"/>
    <s v="OtsLGRF23S_02914"/>
    <d v="2023-11-06T00:00:00"/>
    <n v="4142"/>
    <s v="WDFW"/>
    <s v="SP"/>
    <m/>
    <n v="83"/>
    <x v="0"/>
    <s v="CWT"/>
    <s v="Y"/>
    <m/>
    <n v="18"/>
    <m/>
    <s v="No Scales"/>
    <m/>
    <s v=""/>
    <m/>
    <n v="1"/>
    <s v=""/>
    <x v="10"/>
    <x v="4"/>
    <m/>
    <x v="2"/>
  </r>
  <r>
    <s v="3DD.003D477741"/>
    <s v="OtsLGRF23S_02915"/>
    <d v="2023-10-24T00:00:00"/>
    <n v="2156"/>
    <s v="WDFW"/>
    <s v="SP"/>
    <m/>
    <n v="78"/>
    <x v="0"/>
    <s v="No CWT"/>
    <s v="N"/>
    <m/>
    <n v="18"/>
    <m/>
    <s v="LFH23112-15"/>
    <m/>
    <s v=""/>
    <m/>
    <n v="1"/>
    <s v="0.4"/>
    <x v="4"/>
    <x v="0"/>
    <m/>
    <x v="0"/>
  </r>
  <r>
    <s v="3DD.003D7E5685"/>
    <s v="OtsLGRF23S_02917"/>
    <d v="2023-11-06T00:00:00"/>
    <n v="4010"/>
    <s v="WDFW"/>
    <s v="SP"/>
    <m/>
    <n v="74"/>
    <x v="0"/>
    <s v="No CWT"/>
    <s v="N"/>
    <m/>
    <n v="18"/>
    <m/>
    <s v="LFH23134-09"/>
    <m/>
    <s v=""/>
    <m/>
    <n v="1"/>
    <s v=""/>
    <x v="0"/>
    <x v="1"/>
    <m/>
    <x v="3"/>
  </r>
  <r>
    <s v="3DD.003D7E5674"/>
    <s v="OtsLGRF23S_02920"/>
    <d v="2023-10-24T00:00:00"/>
    <n v="2161"/>
    <s v="WDFW"/>
    <s v="SP"/>
    <m/>
    <n v="84"/>
    <x v="0"/>
    <s v="No CWT"/>
    <s v="N"/>
    <m/>
    <n v="18"/>
    <m/>
    <s v="LFH23112-11"/>
    <m/>
    <s v=""/>
    <m/>
    <n v="1"/>
    <s v="0.3"/>
    <x v="6"/>
    <x v="4"/>
    <m/>
    <x v="0"/>
  </r>
  <r>
    <s v="3DD.003D7E5678"/>
    <s v="OtsLGRF23S_02921"/>
    <d v="2023-10-24T00:00:00"/>
    <n v="146"/>
    <s v="WDFW"/>
    <s v="SP"/>
    <m/>
    <n v="84"/>
    <x v="1"/>
    <s v="No CWT"/>
    <s v="N"/>
    <m/>
    <n v="18"/>
    <m/>
    <s v="LFH2307-10"/>
    <m/>
    <s v=""/>
    <m/>
    <n v="1"/>
    <s v="0.3"/>
    <x v="5"/>
    <x v="4"/>
    <m/>
    <x v="0"/>
  </r>
  <r>
    <s v="3DD.003D7E5688"/>
    <s v="OtsLGRF23S_02922"/>
    <d v="2023-11-13T00:00:00"/>
    <n v="5030"/>
    <s v="WDFW"/>
    <s v="SP"/>
    <m/>
    <n v="80"/>
    <x v="0"/>
    <s v="No CWT"/>
    <s v="N"/>
    <m/>
    <n v="18"/>
    <m/>
    <s v="LFH23148-02"/>
    <m/>
    <s v=""/>
    <m/>
    <n v="1"/>
    <s v="0.3"/>
    <x v="10"/>
    <x v="0"/>
    <m/>
    <x v="0"/>
  </r>
  <r>
    <s v="3DD.003D7E56CA"/>
    <s v="OtsLGRF23S_02924"/>
    <d v="2023-10-24T00:00:00"/>
    <n v="159"/>
    <s v="WDFW"/>
    <s v="SP"/>
    <m/>
    <n v="85"/>
    <x v="1"/>
    <s v="No CWT"/>
    <s v="N"/>
    <m/>
    <n v="18"/>
    <m/>
    <s v="LFH2308-01"/>
    <m/>
    <s v=""/>
    <m/>
    <n v="1"/>
    <s v="0.3"/>
    <x v="0"/>
    <x v="4"/>
    <m/>
    <x v="3"/>
  </r>
  <r>
    <s v="3DD.003D7E5686"/>
    <s v="OtsLGRF23S_02929"/>
    <d v="2023-10-31T00:00:00"/>
    <n v="329"/>
    <s v="WDFW"/>
    <s v="SP"/>
    <m/>
    <n v="97"/>
    <x v="1"/>
    <s v="CWT"/>
    <s v="Y"/>
    <m/>
    <n v="18"/>
    <m/>
    <s v="No Scales"/>
    <m/>
    <s v=""/>
    <m/>
    <n v="1"/>
    <s v=""/>
    <x v="16"/>
    <x v="6"/>
    <m/>
    <x v="0"/>
  </r>
  <r>
    <s v="3DD.003D7E567F"/>
    <s v="OtsLGRF23S_02930"/>
    <d v="2023-10-31T00:00:00"/>
    <n v="3169"/>
    <s v="WDFW"/>
    <s v="SP"/>
    <m/>
    <n v="75"/>
    <x v="0"/>
    <s v="No CWT"/>
    <s v="N"/>
    <m/>
    <n v="18"/>
    <m/>
    <s v="LFH23127-17"/>
    <m/>
    <s v=""/>
    <m/>
    <n v="1"/>
    <s v=""/>
    <x v="6"/>
    <x v="1"/>
    <m/>
    <x v="0"/>
  </r>
  <r>
    <s v="3DD.003D7E56CE"/>
    <s v="OtsLGRF23S_02932"/>
    <d v="2023-10-24T00:00:00"/>
    <n v="2190"/>
    <s v="WDFW"/>
    <s v="SP"/>
    <m/>
    <n v="80.5"/>
    <x v="0"/>
    <s v="No CWT"/>
    <s v="N"/>
    <m/>
    <n v="18"/>
    <m/>
    <s v="LFH23113-20"/>
    <m/>
    <s v=""/>
    <m/>
    <n v="1"/>
    <s v="0.3"/>
    <x v="2"/>
    <x v="0"/>
    <m/>
    <x v="1"/>
  </r>
  <r>
    <s v="3DD.003D7E56B7"/>
    <s v="OtsLGRF23S_02935"/>
    <d v="2023-10-24T00:00:00"/>
    <n v="2182"/>
    <s v="WDFW"/>
    <s v="SP"/>
    <m/>
    <n v="86"/>
    <x v="0"/>
    <s v="No CWT"/>
    <s v="N"/>
    <m/>
    <n v="18"/>
    <m/>
    <s v="LFH23113-09"/>
    <m/>
    <s v=""/>
    <m/>
    <n v="1"/>
    <s v="0.3"/>
    <x v="4"/>
    <x v="4"/>
    <m/>
    <x v="0"/>
  </r>
  <r>
    <s v="3DD.003D7E56A5"/>
    <s v="OtsLGRF23S_02937"/>
    <d v="2023-11-06T00:00:00"/>
    <n v="4119"/>
    <s v="WDFW"/>
    <s v="SP"/>
    <m/>
    <n v="80"/>
    <x v="0"/>
    <s v="No CWT"/>
    <s v="N"/>
    <m/>
    <n v="18"/>
    <m/>
    <s v="LFH23139-01"/>
    <m/>
    <s v=""/>
    <m/>
    <n v="1"/>
    <s v=""/>
    <x v="6"/>
    <x v="0"/>
    <m/>
    <x v="0"/>
  </r>
  <r>
    <s v="3DD.003D7E56A8"/>
    <s v="OtsLGRF23S_02938"/>
    <d v="2023-10-31T00:00:00"/>
    <n v="3065"/>
    <s v="WDFW"/>
    <s v="SP"/>
    <m/>
    <n v="80"/>
    <x v="0"/>
    <s v="No CWT"/>
    <s v="N"/>
    <m/>
    <n v="18"/>
    <m/>
    <s v="LFH23122-18"/>
    <m/>
    <s v=""/>
    <m/>
    <n v="1"/>
    <s v="0.3"/>
    <x v="4"/>
    <x v="0"/>
    <m/>
    <x v="0"/>
  </r>
  <r>
    <s v="3DD.003D7E56B0"/>
    <s v="OtsLGRF23S_02940"/>
    <d v="2023-10-17T00:00:00"/>
    <n v="1108"/>
    <s v="WDFW"/>
    <s v="SP"/>
    <m/>
    <n v="70"/>
    <x v="0"/>
    <s v="No CWT"/>
    <s v="N"/>
    <m/>
    <n v="18"/>
    <m/>
    <s v="LFH23104-11"/>
    <m/>
    <s v=""/>
    <m/>
    <n v="1"/>
    <s v="0.3"/>
    <x v="0"/>
    <x v="3"/>
    <m/>
    <x v="0"/>
  </r>
  <r>
    <s v="3DD.003D7E568D"/>
    <s v="OtsLGRF23S_02945"/>
    <d v="2023-10-31T00:00:00"/>
    <n v="3166"/>
    <s v="WDFW"/>
    <s v="SP"/>
    <m/>
    <n v="76"/>
    <x v="0"/>
    <s v="No CWT"/>
    <s v="N"/>
    <m/>
    <n v="18"/>
    <m/>
    <s v="LFH23127-07"/>
    <m/>
    <s v=""/>
    <m/>
    <n v="1"/>
    <s v=""/>
    <x v="4"/>
    <x v="1"/>
    <m/>
    <x v="0"/>
  </r>
  <r>
    <s v="3DD.003D7E56CF"/>
    <s v="OtsLGRF23S_02946"/>
    <d v="2023-11-13T00:00:00"/>
    <n v="5064"/>
    <s v="WDFW"/>
    <s v="SP"/>
    <m/>
    <n v="84"/>
    <x v="0"/>
    <s v="No CWT"/>
    <s v="N"/>
    <m/>
    <n v="18"/>
    <m/>
    <s v="LFH23149-11"/>
    <m/>
    <s v=""/>
    <m/>
    <n v="1"/>
    <s v="0.3"/>
    <x v="2"/>
    <x v="4"/>
    <m/>
    <x v="1"/>
  </r>
  <r>
    <s v="3DD.003D7E5698"/>
    <s v="OtsLGRF23S_02948"/>
    <d v="2023-11-13T00:00:00"/>
    <n v="602"/>
    <s v="WDFW"/>
    <s v="SP"/>
    <m/>
    <n v="73"/>
    <x v="1"/>
    <s v="No CWT"/>
    <s v="N"/>
    <m/>
    <n v="18"/>
    <m/>
    <s v="LFH2328-07"/>
    <m/>
    <s v=""/>
    <m/>
    <n v="1"/>
    <s v="0.3"/>
    <x v="2"/>
    <x v="1"/>
    <m/>
    <x v="1"/>
  </r>
  <r>
    <s v="3DD.003D7E56A7"/>
    <s v="OtsLGRF23S_02954"/>
    <d v="2023-10-24T00:00:00"/>
    <n v="193"/>
    <s v="WDFW"/>
    <s v="SP"/>
    <m/>
    <n v="93"/>
    <x v="1"/>
    <s v="No CWT"/>
    <s v="N"/>
    <m/>
    <n v="18"/>
    <m/>
    <s v="LFH2308-19"/>
    <m/>
    <s v=""/>
    <m/>
    <n v="1"/>
    <s v="0.4"/>
    <x v="10"/>
    <x v="2"/>
    <m/>
    <x v="2"/>
  </r>
  <r>
    <s v="3DD.003D7E56B3"/>
    <s v="OtsLGRF23S_02955"/>
    <d v="2023-10-31T00:00:00"/>
    <n v="24960"/>
    <s v="WDFW"/>
    <s v="DIP"/>
    <m/>
    <n v="79"/>
    <x v="1"/>
    <s v="No CWT"/>
    <s v="N"/>
    <m/>
    <n v="18"/>
    <m/>
    <s v="LFH2315-15"/>
    <m/>
    <s v=""/>
    <m/>
    <n v="1"/>
    <s v="0.3"/>
    <x v="2"/>
    <x v="0"/>
    <m/>
    <x v="1"/>
  </r>
  <r>
    <s v="3DD.003D7E56C5"/>
    <s v="OtsLGRF23S_02960"/>
    <d v="2023-10-31T00:00:00"/>
    <n v="3044"/>
    <s v="WDFW"/>
    <s v="SP"/>
    <m/>
    <n v="88"/>
    <x v="0"/>
    <s v="No CWT"/>
    <s v="N"/>
    <m/>
    <n v="18"/>
    <m/>
    <s v="LFH23121-19"/>
    <m/>
    <s v=""/>
    <m/>
    <n v="1"/>
    <s v=""/>
    <x v="2"/>
    <x v="5"/>
    <m/>
    <x v="1"/>
  </r>
  <r>
    <s v="3DD.003D7E56BA"/>
    <s v="OtsLGRF23S_02962"/>
    <d v="2023-10-24T00:00:00"/>
    <n v="167"/>
    <s v="WDFW"/>
    <s v="SP"/>
    <m/>
    <n v="95"/>
    <x v="1"/>
    <s v="No CWT"/>
    <s v="N"/>
    <m/>
    <n v="18"/>
    <m/>
    <s v="LFH2307-16"/>
    <m/>
    <s v=""/>
    <m/>
    <n v="1"/>
    <s v="0.3"/>
    <x v="0"/>
    <x v="2"/>
    <m/>
    <x v="0"/>
  </r>
  <r>
    <s v="3DD.003D7E568E"/>
    <s v="OtsLGRF23S_02963"/>
    <d v="2023-11-06T00:00:00"/>
    <n v="4062"/>
    <s v="WDFW"/>
    <s v="SP"/>
    <m/>
    <n v="82"/>
    <x v="0"/>
    <s v="No CWT"/>
    <s v="N"/>
    <m/>
    <n v="18"/>
    <m/>
    <s v="LFH23136-08"/>
    <m/>
    <s v=""/>
    <m/>
    <n v="1"/>
    <s v="0.3"/>
    <x v="2"/>
    <x v="0"/>
    <m/>
    <x v="1"/>
  </r>
  <r>
    <s v="3DD.003D7E568F"/>
    <s v="OtsLGRF23S_02964"/>
    <d v="2023-11-15T00:00:00"/>
    <n v="7049"/>
    <s v="WDFW"/>
    <s v="HLF"/>
    <m/>
    <n v="81"/>
    <x v="0"/>
    <s v="No CWT"/>
    <s v="N"/>
    <m/>
    <n v="18"/>
    <m/>
    <s v="No Scales"/>
    <m/>
    <s v=""/>
    <m/>
    <n v="1"/>
    <s v=""/>
    <x v="0"/>
    <x v="0"/>
    <m/>
    <x v="0"/>
  </r>
  <r>
    <s v="3DD.003D7E56C7"/>
    <s v="OtsLGRF23S_02968"/>
    <d v="2023-10-31T00:00:00"/>
    <n v="307"/>
    <s v="WDFW"/>
    <s v="SP"/>
    <m/>
    <n v="73"/>
    <x v="1"/>
    <s v="No CWT"/>
    <s v="N"/>
    <m/>
    <n v="18"/>
    <m/>
    <s v="LFH2314-07"/>
    <m/>
    <s v=""/>
    <m/>
    <n v="1"/>
    <s v=""/>
    <x v="4"/>
    <x v="1"/>
    <m/>
    <x v="0"/>
  </r>
  <r>
    <s v="3DD.003D494A48"/>
    <s v="OtsLGRF23S_02970"/>
    <d v="2023-10-24T00:00:00"/>
    <n v="2140"/>
    <s v="WDFW"/>
    <s v="SP"/>
    <m/>
    <n v="75"/>
    <x v="0"/>
    <s v="No CWT"/>
    <s v="N"/>
    <m/>
    <n v="18"/>
    <m/>
    <s v="LFH23111-16"/>
    <m/>
    <s v=""/>
    <m/>
    <n v="1"/>
    <s v="0.3"/>
    <x v="4"/>
    <x v="1"/>
    <m/>
    <x v="0"/>
  </r>
  <r>
    <s v="3DD.003D7E56AF"/>
    <s v="OtsLGRF23S_02975"/>
    <d v="2023-11-13T00:00:00"/>
    <n v="642"/>
    <s v="WDFW"/>
    <s v="SP"/>
    <m/>
    <n v="74"/>
    <x v="1"/>
    <s v="No CWT"/>
    <s v="N"/>
    <m/>
    <n v="18"/>
    <m/>
    <s v="LFH2328-16"/>
    <m/>
    <s v=""/>
    <m/>
    <n v="1"/>
    <s v="0.3"/>
    <x v="0"/>
    <x v="1"/>
    <m/>
    <x v="0"/>
  </r>
  <r>
    <s v="3DD.003D7E56A1"/>
    <s v="OtsLGRF23S_02982"/>
    <d v="2023-11-13T00:00:00"/>
    <n v="636"/>
    <s v="WDFW"/>
    <s v="SP"/>
    <m/>
    <n v="89"/>
    <x v="1"/>
    <s v="No CWT"/>
    <s v="N"/>
    <m/>
    <n v="18"/>
    <m/>
    <s v="LFH2328-17"/>
    <m/>
    <s v=""/>
    <m/>
    <n v="1"/>
    <s v="0.3"/>
    <x v="13"/>
    <x v="5"/>
    <m/>
    <x v="0"/>
  </r>
  <r>
    <s v="3DD.003D7E56C3"/>
    <s v="OtsLGRF23S_02986"/>
    <d v="2023-10-24T00:00:00"/>
    <n v="2208"/>
    <s v="WDFW"/>
    <s v="SP"/>
    <m/>
    <n v="71.5"/>
    <x v="0"/>
    <s v="No CWT"/>
    <s v="N"/>
    <m/>
    <n v="18"/>
    <m/>
    <s v="LFH23114-16"/>
    <m/>
    <s v=""/>
    <m/>
    <n v="1"/>
    <s v="0.3"/>
    <x v="5"/>
    <x v="3"/>
    <m/>
    <x v="0"/>
  </r>
  <r>
    <s v="3DD.003D7E56B5"/>
    <s v="OtsLGRF23S_02987"/>
    <d v="2023-10-17T00:00:00"/>
    <n v="1101"/>
    <s v="WDFW"/>
    <s v="SP"/>
    <m/>
    <n v="73"/>
    <x v="0"/>
    <s v="No CWT"/>
    <s v="N"/>
    <m/>
    <n v="18"/>
    <m/>
    <s v="LFH23104-07"/>
    <m/>
    <s v=""/>
    <m/>
    <n v="1"/>
    <s v="0.3"/>
    <x v="10"/>
    <x v="1"/>
    <m/>
    <x v="0"/>
  </r>
  <r>
    <s v="3DD.003D7E56A2"/>
    <s v="OtsLGRF23S_02988"/>
    <d v="2023-10-31T00:00:00"/>
    <n v="3135"/>
    <s v="WDFW"/>
    <s v="SP"/>
    <m/>
    <n v="87"/>
    <x v="0"/>
    <s v="No CWT"/>
    <s v="N"/>
    <m/>
    <n v="18"/>
    <m/>
    <s v="LFH23126-13"/>
    <m/>
    <s v=""/>
    <m/>
    <n v="1"/>
    <s v="0.3"/>
    <x v="0"/>
    <x v="4"/>
    <m/>
    <x v="0"/>
  </r>
  <r>
    <s v="3DD.003D7E568B"/>
    <s v="OtsLGRF23S_02989"/>
    <d v="2023-10-24T00:00:00"/>
    <n v="2163"/>
    <s v="WDFW"/>
    <s v="SP"/>
    <m/>
    <n v="80.5"/>
    <x v="0"/>
    <s v="No CWT"/>
    <s v="N"/>
    <m/>
    <n v="18"/>
    <m/>
    <s v="LFH23112-13"/>
    <m/>
    <s v=""/>
    <m/>
    <n v="1"/>
    <s v="0.3"/>
    <x v="0"/>
    <x v="0"/>
    <m/>
    <x v="0"/>
  </r>
  <r>
    <s v="3DD.003D7E56D0"/>
    <s v="OtsLGRF23S_02990"/>
    <d v="2023-11-06T00:00:00"/>
    <n v="443"/>
    <s v="WDFW"/>
    <s v="SP"/>
    <m/>
    <n v="86"/>
    <x v="1"/>
    <s v="CWT"/>
    <s v="Y"/>
    <m/>
    <n v="18"/>
    <m/>
    <s v="No Scales"/>
    <m/>
    <s v=""/>
    <m/>
    <n v="1"/>
    <s v=""/>
    <x v="0"/>
    <x v="4"/>
    <m/>
    <x v="0"/>
  </r>
  <r>
    <s v="3DD.003D7E56B8"/>
    <s v="OtsLGRF23S_02991"/>
    <d v="2023-11-13T00:00:00"/>
    <n v="689"/>
    <s v="WDFW"/>
    <s v="SP"/>
    <m/>
    <n v="70"/>
    <x v="1"/>
    <s v="No CWT"/>
    <s v="N"/>
    <m/>
    <n v="18"/>
    <m/>
    <s v="LFH2330-20"/>
    <m/>
    <s v=""/>
    <m/>
    <n v="1"/>
    <s v="0.3"/>
    <x v="2"/>
    <x v="3"/>
    <m/>
    <x v="1"/>
  </r>
  <r>
    <s v="3DD.003D7E5676"/>
    <s v="OtsLGRF23S_02992"/>
    <d v="2023-11-06T00:00:00"/>
    <n v="4009"/>
    <s v="WDFW"/>
    <s v="SP"/>
    <m/>
    <n v="81"/>
    <x v="0"/>
    <s v="No CWT"/>
    <s v="N"/>
    <m/>
    <n v="18"/>
    <m/>
    <s v="LFH23134-08"/>
    <m/>
    <s v=""/>
    <m/>
    <n v="1"/>
    <s v="0.3"/>
    <x v="2"/>
    <x v="0"/>
    <m/>
    <x v="1"/>
  </r>
  <r>
    <s v="3DD.003D7E5692"/>
    <s v="OtsLGRF23S_02993"/>
    <d v="2023-11-13T00:00:00"/>
    <n v="648"/>
    <s v="WDFW"/>
    <s v="SP"/>
    <m/>
    <n v="77"/>
    <x v="1"/>
    <s v="No CWT"/>
    <s v="N"/>
    <m/>
    <n v="18"/>
    <m/>
    <s v="LFH2329-03"/>
    <m/>
    <s v=""/>
    <m/>
    <n v="1"/>
    <s v="0.3"/>
    <x v="4"/>
    <x v="1"/>
    <m/>
    <x v="0"/>
  </r>
  <r>
    <s v="3DD.003D7E56B4"/>
    <s v="OtsLGRF23S_02994"/>
    <d v="2023-10-24T00:00:00"/>
    <n v="2171"/>
    <s v="WDFW"/>
    <s v="SP"/>
    <m/>
    <n v="79.5"/>
    <x v="0"/>
    <s v="CWT"/>
    <s v="Y"/>
    <m/>
    <n v="18"/>
    <m/>
    <s v="No Scales"/>
    <m/>
    <s v=""/>
    <m/>
    <n v="1"/>
    <s v=""/>
    <x v="5"/>
    <x v="0"/>
    <m/>
    <x v="0"/>
  </r>
  <r>
    <s v="3DD.003D7E56B1"/>
    <s v="OtsLGRF23S_02997"/>
    <d v="2023-11-13T00:00:00"/>
    <n v="5084"/>
    <s v="WDFW"/>
    <s v="SP"/>
    <m/>
    <n v="88"/>
    <x v="0"/>
    <s v="No CWT"/>
    <s v="N"/>
    <m/>
    <n v="18"/>
    <m/>
    <s v="LFH23150-01"/>
    <m/>
    <s v=""/>
    <m/>
    <n v="1"/>
    <s v="0.3"/>
    <x v="13"/>
    <x v="5"/>
    <m/>
    <x v="0"/>
  </r>
  <r>
    <s v="3DD.003D7E569D"/>
    <s v="OtsLGRF23S_02998"/>
    <d v="2023-11-06T00:00:00"/>
    <n v="458"/>
    <s v="WDFW"/>
    <s v="SP"/>
    <m/>
    <n v="71"/>
    <x v="1"/>
    <s v="No CWT"/>
    <s v="N"/>
    <m/>
    <n v="18"/>
    <m/>
    <s v="LFH2320-16"/>
    <m/>
    <s v=""/>
    <m/>
    <n v="1"/>
    <s v="0.3"/>
    <x v="5"/>
    <x v="3"/>
    <m/>
    <x v="3"/>
  </r>
  <r>
    <s v="3DD.003D7E5679"/>
    <s v="OtsLGRF23S_03006"/>
    <d v="2023-10-31T00:00:00"/>
    <n v="3083"/>
    <s v="WDFW"/>
    <s v="SP"/>
    <m/>
    <n v="79"/>
    <x v="0"/>
    <s v="No CWT"/>
    <s v="N"/>
    <m/>
    <n v="18"/>
    <m/>
    <s v="LFH23123-20"/>
    <m/>
    <s v=""/>
    <m/>
    <n v="1"/>
    <s v="0.3"/>
    <x v="4"/>
    <x v="0"/>
    <m/>
    <x v="0"/>
  </r>
  <r>
    <s v="3DD.003D7E56BD"/>
    <s v="OtsLGRF23S_03007"/>
    <d v="2023-11-13T00:00:00"/>
    <n v="5135"/>
    <s v="WDFW"/>
    <s v="SP"/>
    <m/>
    <n v="80"/>
    <x v="0"/>
    <s v="No CWT"/>
    <s v="N"/>
    <m/>
    <n v="18"/>
    <m/>
    <s v="LFH23152-06"/>
    <m/>
    <s v=""/>
    <m/>
    <n v="1"/>
    <s v="0.3"/>
    <x v="0"/>
    <x v="0"/>
    <m/>
    <x v="0"/>
  </r>
  <r>
    <s v="3DD.003D7E5691"/>
    <s v="OtsLGRF23S_03008"/>
    <d v="2023-10-17T00:00:00"/>
    <n v="1113"/>
    <s v="WDFW"/>
    <s v="SP"/>
    <m/>
    <n v="74"/>
    <x v="0"/>
    <s v="No CWT"/>
    <s v="N"/>
    <m/>
    <n v="18"/>
    <m/>
    <s v="LFH23104-17"/>
    <m/>
    <s v=""/>
    <m/>
    <n v="1"/>
    <s v="0.3"/>
    <x v="5"/>
    <x v="1"/>
    <m/>
    <x v="0"/>
  </r>
  <r>
    <s v="3DD.003D7E569C"/>
    <s v="OtsLGRF23S_03013"/>
    <d v="2023-10-24T00:00:00"/>
    <n v="2134"/>
    <s v="WDFW"/>
    <s v="SP"/>
    <m/>
    <n v="74"/>
    <x v="0"/>
    <s v="No CWT"/>
    <s v="N"/>
    <m/>
    <n v="18"/>
    <m/>
    <s v="LFH23111-10"/>
    <m/>
    <s v=""/>
    <m/>
    <n v="1"/>
    <s v=""/>
    <x v="4"/>
    <x v="1"/>
    <m/>
    <x v="0"/>
  </r>
  <r>
    <s v="3DD.003D7E56CB"/>
    <s v="OtsLGRF23S_03014"/>
    <d v="2023-11-06T00:00:00"/>
    <n v="4069"/>
    <s v="WDFW"/>
    <s v="SP"/>
    <m/>
    <n v="81"/>
    <x v="0"/>
    <s v="No CWT"/>
    <s v="N"/>
    <m/>
    <n v="18"/>
    <m/>
    <s v="LFH23136-07"/>
    <m/>
    <s v=""/>
    <m/>
    <n v="1"/>
    <s v="0.3"/>
    <x v="13"/>
    <x v="0"/>
    <m/>
    <x v="0"/>
  </r>
  <r>
    <s v="3DD.003D7E5680"/>
    <s v="OtsLGRF23S_03016"/>
    <d v="2023-11-06T00:00:00"/>
    <n v="432"/>
    <s v="WDFW"/>
    <s v="SP"/>
    <m/>
    <n v="77"/>
    <x v="1"/>
    <s v="No CWT"/>
    <s v="N"/>
    <m/>
    <n v="18"/>
    <m/>
    <s v="LFH2320-18"/>
    <m/>
    <s v=""/>
    <m/>
    <n v="1"/>
    <s v="0.3"/>
    <x v="2"/>
    <x v="1"/>
    <m/>
    <x v="1"/>
  </r>
  <r>
    <s v="3DD.003D7E567C"/>
    <s v="OtsLGRF23S_03019"/>
    <d v="2023-10-24T00:00:00"/>
    <n v="2199"/>
    <s v="WDFW"/>
    <s v="SP"/>
    <m/>
    <n v="82"/>
    <x v="0"/>
    <s v="No CWT"/>
    <s v="N"/>
    <m/>
    <n v="18"/>
    <m/>
    <s v="LFH23114-08"/>
    <m/>
    <s v=""/>
    <m/>
    <n v="1"/>
    <s v="0.3"/>
    <x v="4"/>
    <x v="0"/>
    <m/>
    <x v="0"/>
  </r>
  <r>
    <s v="3DD.003D7E56BF"/>
    <s v="OtsLGRF23S_03026"/>
    <d v="2023-11-06T00:00:00"/>
    <n v="470"/>
    <s v="WDFW"/>
    <s v="SP"/>
    <m/>
    <n v="89"/>
    <x v="1"/>
    <s v="CWT"/>
    <s v="Y"/>
    <m/>
    <n v="18"/>
    <m/>
    <s v="No Scales"/>
    <m/>
    <s v=""/>
    <m/>
    <n v="1"/>
    <s v=""/>
    <x v="1"/>
    <x v="5"/>
    <m/>
    <x v="0"/>
  </r>
  <r>
    <s v="3DD.003D7E56AE"/>
    <s v="OtsLGRF23S_03027"/>
    <d v="2023-10-31T00:00:00"/>
    <n v="3176"/>
    <s v="WDFW"/>
    <s v="SP"/>
    <m/>
    <n v="85"/>
    <x v="0"/>
    <s v="CWT"/>
    <s v="Y"/>
    <m/>
    <n v="18"/>
    <m/>
    <s v="No Scales"/>
    <m/>
    <s v=""/>
    <m/>
    <n v="1"/>
    <s v=""/>
    <x v="19"/>
    <x v="4"/>
    <m/>
    <x v="1"/>
  </r>
  <r>
    <s v="3DD.003D7E56B9"/>
    <s v="OtsLGRF23S_03029"/>
    <d v="2023-11-06T00:00:00"/>
    <n v="472"/>
    <s v="WDFW"/>
    <s v="SP"/>
    <m/>
    <n v="94"/>
    <x v="1"/>
    <s v="No CWT"/>
    <s v="N"/>
    <m/>
    <n v="18"/>
    <m/>
    <s v="LFH2321-02"/>
    <m/>
    <s v=""/>
    <m/>
    <n v="1"/>
    <s v="0.4"/>
    <x v="10"/>
    <x v="2"/>
    <m/>
    <x v="2"/>
  </r>
  <r>
    <s v="3DD.003D7E568C"/>
    <s v="OtsLGRF23S_03030"/>
    <d v="2023-10-24T00:00:00"/>
    <n v="192"/>
    <s v="WDFW"/>
    <s v="SP"/>
    <m/>
    <n v="92"/>
    <x v="1"/>
    <s v="No CWT"/>
    <s v="N"/>
    <m/>
    <n v="18"/>
    <m/>
    <s v="LFH2308-18"/>
    <m/>
    <s v=""/>
    <m/>
    <n v="1"/>
    <s v="0.3"/>
    <x v="5"/>
    <x v="5"/>
    <m/>
    <x v="0"/>
  </r>
  <r>
    <s v="3DD.003D7E566D"/>
    <s v="OtsLGRF23S_03031"/>
    <d v="2023-10-24T00:00:00"/>
    <n v="2158"/>
    <s v="WDFW"/>
    <s v="SP"/>
    <m/>
    <n v="77"/>
    <x v="0"/>
    <s v="No CWT"/>
    <s v="N"/>
    <m/>
    <n v="18"/>
    <m/>
    <s v="LFH23112-06"/>
    <m/>
    <s v=""/>
    <m/>
    <n v="1"/>
    <s v=""/>
    <x v="0"/>
    <x v="1"/>
    <m/>
    <x v="0"/>
  </r>
  <r>
    <s v="3DD.003D7E56B6"/>
    <s v="OtsLGRF23S_03036"/>
    <d v="2023-10-24T00:00:00"/>
    <n v="2226"/>
    <s v="WDFW"/>
    <s v="SP"/>
    <m/>
    <n v="72"/>
    <x v="0"/>
    <s v="No CWT"/>
    <s v="N"/>
    <m/>
    <n v="18"/>
    <m/>
    <s v="LFH23115-20"/>
    <m/>
    <s v=""/>
    <m/>
    <n v="1"/>
    <s v="0.3"/>
    <x v="13"/>
    <x v="3"/>
    <m/>
    <x v="0"/>
  </r>
  <r>
    <s v="3DD.003D7E5687"/>
    <s v="OtsLGRF23S_03041"/>
    <d v="2023-11-13T00:00:00"/>
    <n v="634"/>
    <s v="WDFW"/>
    <s v="SP"/>
    <m/>
    <n v="86"/>
    <x v="1"/>
    <s v="CWT"/>
    <s v="Y"/>
    <m/>
    <n v="18"/>
    <m/>
    <s v="No Scales"/>
    <m/>
    <s v=""/>
    <m/>
    <n v="1"/>
    <s v=""/>
    <x v="0"/>
    <x v="4"/>
    <m/>
    <x v="0"/>
  </r>
  <r>
    <s v="3DD.003D7E56A6"/>
    <s v="OtsLGRF23S_03045"/>
    <d v="2023-10-24T00:00:00"/>
    <n v="2235"/>
    <s v="WDFW"/>
    <s v="SP"/>
    <m/>
    <n v="79"/>
    <x v="0"/>
    <s v="No CWT"/>
    <s v="N"/>
    <m/>
    <n v="18"/>
    <m/>
    <s v="LFH23116-03"/>
    <m/>
    <s v=""/>
    <m/>
    <n v="1"/>
    <s v="0.3"/>
    <x v="4"/>
    <x v="0"/>
    <m/>
    <x v="0"/>
  </r>
  <r>
    <s v="3DD.003D7E569B"/>
    <s v="OtsLGRF23S_03046"/>
    <d v="2023-11-15T00:00:00"/>
    <n v="7061"/>
    <s v="WDFW"/>
    <s v="HLF"/>
    <m/>
    <n v="82"/>
    <x v="1"/>
    <s v="No CWT"/>
    <s v="N"/>
    <m/>
    <n v="18"/>
    <m/>
    <s v="No Scales"/>
    <m/>
    <s v=""/>
    <m/>
    <n v="1"/>
    <s v=""/>
    <x v="0"/>
    <x v="0"/>
    <m/>
    <x v="0"/>
  </r>
  <r>
    <s v="3DD.003D7E569F"/>
    <s v="OtsLGRF23S_03047"/>
    <d v="2023-10-24T00:00:00"/>
    <n v="2231"/>
    <s v="WDFW"/>
    <s v="SP"/>
    <m/>
    <n v="77.5"/>
    <x v="0"/>
    <s v="No CWT"/>
    <s v="N"/>
    <m/>
    <n v="18"/>
    <m/>
    <s v="LFH23116-01"/>
    <m/>
    <s v=""/>
    <m/>
    <n v="1"/>
    <s v="0.3"/>
    <x v="2"/>
    <x v="1"/>
    <m/>
    <x v="1"/>
  </r>
  <r>
    <s v="3DD.003D7E56FF"/>
    <s v="OtsLGRF23S_03048"/>
    <d v="2023-11-06T00:00:00"/>
    <n v="480"/>
    <s v="WDFW"/>
    <s v="SP"/>
    <m/>
    <n v="74"/>
    <x v="1"/>
    <s v="No CWT"/>
    <s v="N"/>
    <m/>
    <n v="18"/>
    <m/>
    <s v="LFH2321-08"/>
    <m/>
    <s v=""/>
    <m/>
    <n v="1"/>
    <s v="0.3"/>
    <x v="2"/>
    <x v="1"/>
    <m/>
    <x v="1"/>
  </r>
  <r>
    <s v="3DD.003D7E56D2"/>
    <s v="OtsLGRF23S_03050"/>
    <d v="2023-10-31T00:00:00"/>
    <n v="3098"/>
    <s v="WDFW"/>
    <s v="SP"/>
    <m/>
    <n v="81"/>
    <x v="0"/>
    <s v="No CWT"/>
    <s v="N"/>
    <m/>
    <n v="18"/>
    <m/>
    <s v="LFH23125-12"/>
    <m/>
    <s v=""/>
    <m/>
    <n v="1"/>
    <s v="0.3"/>
    <x v="2"/>
    <x v="0"/>
    <m/>
    <x v="1"/>
  </r>
  <r>
    <s v="3DD.003D7E56DE"/>
    <s v="OtsLGRF23S_03051"/>
    <d v="2023-10-17T00:00:00"/>
    <n v="1098"/>
    <s v="WDFW"/>
    <s v="SP"/>
    <m/>
    <n v="77.5"/>
    <x v="0"/>
    <s v="No CWT"/>
    <s v="N"/>
    <m/>
    <n v="18"/>
    <m/>
    <s v="LFH23104-03"/>
    <m/>
    <s v=""/>
    <m/>
    <n v="1"/>
    <s v="0.3"/>
    <x v="6"/>
    <x v="1"/>
    <m/>
    <x v="0"/>
  </r>
  <r>
    <s v="3DD.003D7E5720"/>
    <s v="OtsLGRF23S_03052"/>
    <d v="2023-10-24T00:00:00"/>
    <n v="2139"/>
    <s v="WDFW"/>
    <s v="SP"/>
    <m/>
    <n v="86"/>
    <x v="0"/>
    <s v="No CWT"/>
    <s v="N"/>
    <m/>
    <n v="18"/>
    <m/>
    <s v="LFH23111-15"/>
    <m/>
    <s v="Y"/>
    <m/>
    <n v="1"/>
    <s v="1.3"/>
    <x v="11"/>
    <x v="4"/>
    <m/>
    <x v="2"/>
  </r>
  <r>
    <s v="3DD.003D7E56E5"/>
    <s v="OtsLGRF23S_03054"/>
    <d v="2023-10-31T00:00:00"/>
    <n v="275"/>
    <s v="WDFW"/>
    <s v="SP"/>
    <m/>
    <n v="78.5"/>
    <x v="1"/>
    <s v="No CWT"/>
    <s v="N"/>
    <m/>
    <n v="18"/>
    <m/>
    <s v="LFH2312-07"/>
    <m/>
    <s v=""/>
    <m/>
    <n v="1"/>
    <s v=""/>
    <x v="6"/>
    <x v="0"/>
    <m/>
    <x v="0"/>
  </r>
  <r>
    <s v="3DD.003D7E56F2"/>
    <s v="OtsLGRF23S_03055"/>
    <d v="2023-10-24T00:00:00"/>
    <n v="2138"/>
    <s v="WDFW"/>
    <s v="SP"/>
    <m/>
    <n v="72.5"/>
    <x v="0"/>
    <s v="No CWT"/>
    <s v="N"/>
    <m/>
    <n v="18"/>
    <m/>
    <s v="LFH23111-14"/>
    <m/>
    <s v=""/>
    <m/>
    <n v="1"/>
    <s v="0.3"/>
    <x v="0"/>
    <x v="3"/>
    <m/>
    <x v="0"/>
  </r>
  <r>
    <s v="3DD.003D7E5733"/>
    <s v="OtsLGRF23S_03056"/>
    <d v="2023-11-06T00:00:00"/>
    <n v="4077"/>
    <s v="WDFW"/>
    <s v="SP"/>
    <m/>
    <n v="80"/>
    <x v="0"/>
    <s v="No CWT"/>
    <s v="N"/>
    <m/>
    <n v="18"/>
    <m/>
    <s v="LFH23138-02"/>
    <m/>
    <s v=""/>
    <m/>
    <n v="1"/>
    <s v="0.3"/>
    <x v="0"/>
    <x v="0"/>
    <m/>
    <x v="0"/>
  </r>
  <r>
    <s v="3DD.003D7E5707"/>
    <s v="OtsLGRF23S_03061"/>
    <d v="2023-11-13T00:00:00"/>
    <n v="5086"/>
    <s v="WDFW"/>
    <s v="SP"/>
    <m/>
    <n v="78"/>
    <x v="0"/>
    <s v="No CWT"/>
    <s v="N"/>
    <m/>
    <n v="18"/>
    <m/>
    <s v="LFH23150-06"/>
    <m/>
    <s v=""/>
    <m/>
    <n v="1"/>
    <s v="0.3"/>
    <x v="5"/>
    <x v="0"/>
    <m/>
    <x v="0"/>
  </r>
  <r>
    <s v="3DD.003D7E5732"/>
    <s v="OtsLGRF23S_03062"/>
    <d v="2023-10-31T00:00:00"/>
    <n v="363"/>
    <s v="WDFW"/>
    <s v="SP"/>
    <m/>
    <n v="91"/>
    <x v="1"/>
    <s v="No CWT"/>
    <s v="N"/>
    <m/>
    <n v="18"/>
    <m/>
    <s v="LFH2316-08"/>
    <m/>
    <s v=""/>
    <m/>
    <n v="1"/>
    <s v="0.4"/>
    <x v="4"/>
    <x v="5"/>
    <m/>
    <x v="2"/>
  </r>
  <r>
    <s v="3DD.003D7E5723"/>
    <s v="OtsLGRF23S_03063"/>
    <d v="2023-10-24T00:00:00"/>
    <n v="2146"/>
    <s v="WDFW"/>
    <s v="SP"/>
    <m/>
    <n v="76"/>
    <x v="0"/>
    <s v="No CWT"/>
    <s v="N"/>
    <m/>
    <n v="18"/>
    <m/>
    <s v="LFH23112-02"/>
    <m/>
    <s v=""/>
    <m/>
    <n v="1"/>
    <s v="0.3"/>
    <x v="6"/>
    <x v="1"/>
    <m/>
    <x v="0"/>
  </r>
  <r>
    <s v="3DD.003D7E5702"/>
    <s v="OtsLGRF23S_03066"/>
    <d v="2023-10-31T00:00:00"/>
    <n v="3068"/>
    <s v="WDFW"/>
    <s v="SP"/>
    <m/>
    <n v="79"/>
    <x v="0"/>
    <s v="No CWT"/>
    <s v="N"/>
    <m/>
    <n v="18"/>
    <m/>
    <s v="LFH23123-14"/>
    <m/>
    <s v=""/>
    <m/>
    <n v="1"/>
    <s v="0.3"/>
    <x v="4"/>
    <x v="0"/>
    <m/>
    <x v="0"/>
  </r>
  <r>
    <s v="3DD.003D7E5716"/>
    <s v="OtsLGRF23S_03067"/>
    <d v="2023-10-24T00:00:00"/>
    <n v="2220"/>
    <s v="WDFW"/>
    <s v="SP"/>
    <m/>
    <n v="76"/>
    <x v="0"/>
    <s v="No CWT"/>
    <s v="N"/>
    <m/>
    <n v="18"/>
    <m/>
    <s v="LFH23115-05"/>
    <m/>
    <s v=""/>
    <m/>
    <n v="1"/>
    <s v="0.3"/>
    <x v="1"/>
    <x v="1"/>
    <m/>
    <x v="0"/>
  </r>
  <r>
    <s v="3DD.003D7E56EE"/>
    <s v="OtsLGRF23S_03071"/>
    <d v="2023-11-13T00:00:00"/>
    <n v="5073"/>
    <s v="WDFW"/>
    <s v="SP"/>
    <m/>
    <n v="88"/>
    <x v="0"/>
    <s v="CWT"/>
    <s v="Y"/>
    <m/>
    <n v="18"/>
    <m/>
    <s v="No Scales"/>
    <m/>
    <s v=""/>
    <m/>
    <n v="1"/>
    <s v=""/>
    <x v="11"/>
    <x v="5"/>
    <m/>
    <x v="2"/>
  </r>
  <r>
    <s v="3DD.003D7E56DA"/>
    <s v="OtsLGRF23S_03072"/>
    <d v="2023-11-13T00:00:00"/>
    <n v="5058"/>
    <s v="WDFW"/>
    <s v="SP"/>
    <m/>
    <n v="84"/>
    <x v="0"/>
    <s v="No CWT"/>
    <s v="N"/>
    <m/>
    <n v="18"/>
    <m/>
    <s v="LFH23149-06"/>
    <m/>
    <s v=""/>
    <m/>
    <n v="1"/>
    <s v="0.3"/>
    <x v="9"/>
    <x v="4"/>
    <m/>
    <x v="0"/>
  </r>
  <r>
    <s v="3DD.003D7E5700"/>
    <s v="OtsLGRF23S_03073"/>
    <d v="2023-11-06T00:00:00"/>
    <n v="4048"/>
    <s v="WDFW"/>
    <s v="SP"/>
    <m/>
    <n v="82"/>
    <x v="0"/>
    <s v="CWT"/>
    <s v="Y"/>
    <m/>
    <n v="18"/>
    <m/>
    <s v="No Scales"/>
    <m/>
    <s v=""/>
    <m/>
    <n v="1"/>
    <s v=""/>
    <x v="20"/>
    <x v="0"/>
    <m/>
    <x v="0"/>
  </r>
  <r>
    <s v="3DD.003D7E571A"/>
    <s v="OtsLGRF23S_03074"/>
    <d v="2023-11-13T00:00:00"/>
    <n v="604"/>
    <s v="WDFW"/>
    <s v="SP"/>
    <m/>
    <n v="91.5"/>
    <x v="1"/>
    <s v="No CWT"/>
    <s v="N"/>
    <m/>
    <n v="18"/>
    <m/>
    <s v="LFH2328-04"/>
    <m/>
    <s v=""/>
    <m/>
    <n v="1"/>
    <s v="0.3"/>
    <x v="1"/>
    <x v="5"/>
    <m/>
    <x v="0"/>
  </r>
  <r>
    <s v="3DD.003D7E56E8"/>
    <s v="OtsLGRF23S_03075"/>
    <d v="2023-11-13T00:00:00"/>
    <n v="5019"/>
    <s v="WDFW"/>
    <s v="KO"/>
    <m/>
    <n v="77"/>
    <x v="0"/>
    <s v="No CWT"/>
    <s v="N"/>
    <m/>
    <n v="18"/>
    <m/>
    <s v="LFH23147-09"/>
    <m/>
    <s v=""/>
    <m/>
    <n v="1"/>
    <s v="0.3"/>
    <x v="0"/>
    <x v="1"/>
    <m/>
    <x v="0"/>
  </r>
  <r>
    <s v="3DD.003D7E5725"/>
    <s v="OtsLGRF23S_03077"/>
    <d v="2023-10-31T00:00:00"/>
    <n v="3142"/>
    <s v="WDFW"/>
    <s v="SP"/>
    <m/>
    <n v="76"/>
    <x v="0"/>
    <s v="No CWT"/>
    <s v="N"/>
    <m/>
    <n v="18"/>
    <m/>
    <s v="LFH23126-03"/>
    <m/>
    <s v=""/>
    <m/>
    <n v="1"/>
    <s v="0.3"/>
    <x v="4"/>
    <x v="1"/>
    <m/>
    <x v="0"/>
  </r>
  <r>
    <s v="3DD.003D7E56D4"/>
    <s v="OtsLGRF23S_03080"/>
    <d v="2023-10-31T00:00:00"/>
    <n v="3084"/>
    <s v="WDFW"/>
    <s v="SP/KO"/>
    <m/>
    <n v="85"/>
    <x v="0"/>
    <s v="No CWT"/>
    <s v="N"/>
    <m/>
    <n v="18"/>
    <m/>
    <s v="LFH23123-18"/>
    <m/>
    <s v=""/>
    <m/>
    <n v="1"/>
    <s v="0.3"/>
    <x v="10"/>
    <x v="4"/>
    <m/>
    <x v="0"/>
  </r>
  <r>
    <s v="3DD.003D7E56EC"/>
    <s v="OtsLGRF23S_03084"/>
    <d v="2023-10-31T00:00:00"/>
    <n v="286"/>
    <s v="WDFW"/>
    <s v="SP"/>
    <m/>
    <n v="82"/>
    <x v="1"/>
    <s v="No CWT"/>
    <s v="N"/>
    <m/>
    <n v="18"/>
    <m/>
    <s v="LFH2313-01"/>
    <m/>
    <s v=""/>
    <m/>
    <n v="1"/>
    <s v="0.3"/>
    <x v="4"/>
    <x v="0"/>
    <m/>
    <x v="0"/>
  </r>
  <r>
    <s v="3DD.003D7E56D8"/>
    <s v="OtsLGRF23S_03086"/>
    <d v="2023-10-31T00:00:00"/>
    <n v="3091"/>
    <s v="WDFW"/>
    <s v="SP"/>
    <m/>
    <n v="77"/>
    <x v="0"/>
    <s v="No CWT"/>
    <s v="N"/>
    <m/>
    <n v="18"/>
    <m/>
    <s v="LFH23124-04"/>
    <m/>
    <s v=""/>
    <m/>
    <n v="1"/>
    <s v="0.3"/>
    <x v="6"/>
    <x v="1"/>
    <m/>
    <x v="0"/>
  </r>
  <r>
    <s v="3DD.003D7E56F4"/>
    <s v="OtsLGRF23S_03088"/>
    <d v="2023-11-13T00:00:00"/>
    <n v="5009"/>
    <s v="WDFW"/>
    <s v="SP"/>
    <m/>
    <n v="80"/>
    <x v="0"/>
    <s v="No CWT"/>
    <s v="N"/>
    <m/>
    <n v="18"/>
    <m/>
    <s v="LFH23147-07"/>
    <m/>
    <s v=""/>
    <m/>
    <n v="1"/>
    <s v="0.3"/>
    <x v="2"/>
    <x v="0"/>
    <m/>
    <x v="1"/>
  </r>
  <r>
    <s v="3DD.003D7E5728"/>
    <s v="OtsLGRF23S_03091"/>
    <d v="2023-11-06T00:00:00"/>
    <n v="429"/>
    <s v="WDFW"/>
    <s v="SP"/>
    <m/>
    <n v="82.5"/>
    <x v="1"/>
    <s v="No CWT"/>
    <s v="N"/>
    <m/>
    <n v="18"/>
    <m/>
    <s v="LFH2319-08"/>
    <m/>
    <s v=""/>
    <m/>
    <n v="1"/>
    <s v="0.3"/>
    <x v="2"/>
    <x v="0"/>
    <m/>
    <x v="1"/>
  </r>
  <r>
    <s v="3DD.003D7E56FC"/>
    <s v="OtsLGRF23S_03092"/>
    <d v="2023-10-31T00:00:00"/>
    <n v="3061"/>
    <s v="WDFW"/>
    <s v="SP"/>
    <m/>
    <n v="83"/>
    <x v="0"/>
    <s v="No CWT"/>
    <s v="N"/>
    <m/>
    <n v="18"/>
    <m/>
    <s v="LFH23122-13"/>
    <m/>
    <s v=""/>
    <m/>
    <n v="1"/>
    <s v="0.3"/>
    <x v="10"/>
    <x v="4"/>
    <m/>
    <x v="0"/>
  </r>
  <r>
    <s v="3DD.003D7E5711"/>
    <s v="OtsLGRF23S_03094"/>
    <d v="2023-11-06T00:00:00"/>
    <n v="417"/>
    <s v="WDFW"/>
    <s v="SP"/>
    <m/>
    <n v="82"/>
    <x v="1"/>
    <s v="No CWT"/>
    <s v="N"/>
    <m/>
    <n v="18"/>
    <m/>
    <s v="LFH2319-01"/>
    <m/>
    <s v=""/>
    <m/>
    <n v="1"/>
    <s v="0.3"/>
    <x v="0"/>
    <x v="0"/>
    <m/>
    <x v="0"/>
  </r>
  <r>
    <s v="3DD.003D7E5726"/>
    <s v="OtsLGRF23S_03095"/>
    <d v="2023-10-31T00:00:00"/>
    <n v="3126"/>
    <s v="WDFW"/>
    <s v="SP"/>
    <m/>
    <n v="85"/>
    <x v="0"/>
    <s v="CWT"/>
    <s v="Y"/>
    <m/>
    <n v="18"/>
    <m/>
    <s v="No Scales"/>
    <m/>
    <s v=""/>
    <m/>
    <n v="1"/>
    <s v=""/>
    <x v="13"/>
    <x v="4"/>
    <m/>
    <x v="0"/>
  </r>
  <r>
    <s v="3DD.003D7E56EB"/>
    <s v="OtsLGRF23S_03096"/>
    <d v="2023-10-31T00:00:00"/>
    <n v="278"/>
    <s v="WDFW"/>
    <s v="SP"/>
    <m/>
    <n v="81"/>
    <x v="1"/>
    <s v="No CWT"/>
    <s v="N"/>
    <m/>
    <n v="18"/>
    <m/>
    <s v="LFH2312-11"/>
    <m/>
    <s v=""/>
    <m/>
    <n v="1"/>
    <s v="0.3"/>
    <x v="6"/>
    <x v="0"/>
    <m/>
    <x v="0"/>
  </r>
  <r>
    <s v="3DD.003D7E56E0"/>
    <s v="OtsLGRF23S_03097"/>
    <d v="2023-10-31T00:00:00"/>
    <n v="3128"/>
    <s v="WDFW"/>
    <s v="SP"/>
    <m/>
    <n v="76"/>
    <x v="0"/>
    <s v="No CWT"/>
    <s v="N"/>
    <m/>
    <n v="18"/>
    <m/>
    <s v="LFH23125-15"/>
    <m/>
    <s v=""/>
    <m/>
    <n v="1"/>
    <s v="0.3"/>
    <x v="0"/>
    <x v="1"/>
    <m/>
    <x v="0"/>
  </r>
  <r>
    <s v="3DD.003D7E5703"/>
    <s v="OtsLGRF23S_03098"/>
    <d v="2023-11-06T00:00:00"/>
    <n v="459"/>
    <s v="WDFW"/>
    <s v="SP"/>
    <m/>
    <n v="81"/>
    <x v="1"/>
    <s v="No CWT"/>
    <s v="N"/>
    <m/>
    <n v="18"/>
    <m/>
    <s v="LFH2320-02"/>
    <m/>
    <s v=""/>
    <m/>
    <n v="1"/>
    <s v="0.3"/>
    <x v="2"/>
    <x v="0"/>
    <m/>
    <x v="1"/>
  </r>
  <r>
    <s v="3DD.003D7E56ED"/>
    <s v="OtsLGRF23S_03099"/>
    <d v="2023-10-17T00:00:00"/>
    <n v="1109"/>
    <s v="WDFW"/>
    <s v="SP"/>
    <m/>
    <n v="77.5"/>
    <x v="0"/>
    <s v="No CWT"/>
    <s v="N"/>
    <m/>
    <n v="18"/>
    <m/>
    <s v="LFH23104-14"/>
    <m/>
    <s v=""/>
    <m/>
    <n v="1"/>
    <s v="0.3"/>
    <x v="6"/>
    <x v="1"/>
    <m/>
    <x v="0"/>
  </r>
  <r>
    <s v="3DD.003D7E572B"/>
    <s v="OtsLGRF23S_03104"/>
    <d v="2023-11-15T00:00:00"/>
    <n v="7094"/>
    <s v="WDFW"/>
    <s v="HLF"/>
    <m/>
    <n v="75"/>
    <x v="0"/>
    <s v="No CWT"/>
    <s v="N"/>
    <m/>
    <n v="18"/>
    <m/>
    <s v="No Scales"/>
    <m/>
    <s v=""/>
    <m/>
    <n v="1"/>
    <s v=""/>
    <x v="2"/>
    <x v="1"/>
    <m/>
    <x v="1"/>
  </r>
  <r>
    <s v="3DD.003D7E56EF"/>
    <s v="OtsLGRF23S_03105"/>
    <d v="2023-10-24T00:00:00"/>
    <n v="184"/>
    <s v="WDFW"/>
    <s v="SP"/>
    <m/>
    <n v="88"/>
    <x v="1"/>
    <s v="No CWT"/>
    <s v="N"/>
    <m/>
    <n v="18"/>
    <m/>
    <s v="LFH2308-13"/>
    <m/>
    <s v=""/>
    <m/>
    <n v="1"/>
    <s v="0.3"/>
    <x v="0"/>
    <x v="5"/>
    <m/>
    <x v="0"/>
  </r>
  <r>
    <s v="3DD.003D7E5701"/>
    <s v="OtsLGRF23S_03106"/>
    <d v="2023-10-24T00:00:00"/>
    <n v="2229"/>
    <s v="WDFW"/>
    <s v="SP"/>
    <m/>
    <n v="75"/>
    <x v="0"/>
    <s v="No CWT"/>
    <s v="N"/>
    <m/>
    <n v="18"/>
    <m/>
    <s v="LFH23115-16"/>
    <m/>
    <s v=""/>
    <m/>
    <n v="1"/>
    <s v=""/>
    <x v="4"/>
    <x v="1"/>
    <m/>
    <x v="0"/>
  </r>
  <r>
    <s v="3DD.003D7E56F3"/>
    <s v="OtsLGRF23S_03107"/>
    <d v="2023-10-31T00:00:00"/>
    <n v="3106"/>
    <s v="WDFW"/>
    <s v="SP"/>
    <m/>
    <n v="78"/>
    <x v="0"/>
    <s v="No CWT"/>
    <s v="N"/>
    <m/>
    <n v="18"/>
    <m/>
    <s v="LFH23125-10"/>
    <m/>
    <s v=""/>
    <m/>
    <n v="1"/>
    <s v="0.3"/>
    <x v="10"/>
    <x v="0"/>
    <m/>
    <x v="0"/>
  </r>
  <r>
    <s v="3DD.003D7E56EA"/>
    <s v="OtsLGRF23S_03111"/>
    <d v="2023-10-24T00:00:00"/>
    <n v="2230"/>
    <s v="WDFW"/>
    <s v="SP"/>
    <m/>
    <n v="83"/>
    <x v="0"/>
    <s v="No CWT"/>
    <s v="N"/>
    <m/>
    <n v="18"/>
    <m/>
    <s v="LFH23115-15"/>
    <m/>
    <s v=""/>
    <m/>
    <n v="1"/>
    <s v="0.3"/>
    <x v="1"/>
    <x v="4"/>
    <m/>
    <x v="0"/>
  </r>
  <r>
    <s v="3DD.003D7E571D"/>
    <s v="OtsLGRF23S_03112"/>
    <d v="2023-10-31T00:00:00"/>
    <n v="3026"/>
    <s v="WDFW"/>
    <s v="SP"/>
    <m/>
    <n v="79"/>
    <x v="0"/>
    <s v="No CWT"/>
    <s v="N"/>
    <m/>
    <n v="18"/>
    <m/>
    <s v="LFH23121-03"/>
    <m/>
    <s v=""/>
    <m/>
    <n v="1"/>
    <s v="0.3"/>
    <x v="1"/>
    <x v="0"/>
    <m/>
    <x v="0"/>
  </r>
  <r>
    <s v="3DD.003D7E56FB"/>
    <s v="OtsLGRF23S_03114"/>
    <d v="2023-11-06T00:00:00"/>
    <n v="4026"/>
    <s v="WDFW"/>
    <s v="SP"/>
    <m/>
    <n v="80"/>
    <x v="0"/>
    <s v="No CWT"/>
    <s v="N"/>
    <m/>
    <n v="18"/>
    <m/>
    <s v="LFH23136-18"/>
    <m/>
    <s v=""/>
    <m/>
    <n v="1"/>
    <s v="0.3"/>
    <x v="12"/>
    <x v="0"/>
    <m/>
    <x v="0"/>
  </r>
  <r>
    <s v="3DD.003D49D2F0"/>
    <s v="OtsLGRF23S_03115"/>
    <d v="2023-11-06T00:00:00"/>
    <n v="466"/>
    <s v="WDFW"/>
    <s v="SP"/>
    <m/>
    <n v="78"/>
    <x v="1"/>
    <s v="No CWT"/>
    <s v="N"/>
    <m/>
    <n v="18"/>
    <m/>
    <s v="LFH2320-13"/>
    <m/>
    <s v=""/>
    <m/>
    <n v="1"/>
    <s v="0.3"/>
    <x v="6"/>
    <x v="0"/>
    <m/>
    <x v="0"/>
  </r>
  <r>
    <s v="3DD.003D7E5719"/>
    <s v="OtsLGRF23S_03117"/>
    <d v="2023-10-31T00:00:00"/>
    <n v="3107"/>
    <s v="WDFW"/>
    <s v="SP"/>
    <m/>
    <n v="78"/>
    <x v="0"/>
    <s v="No CWT"/>
    <s v="N"/>
    <m/>
    <n v="18"/>
    <m/>
    <s v="LFH23124-18"/>
    <m/>
    <s v=""/>
    <m/>
    <n v="1"/>
    <s v="0.3"/>
    <x v="6"/>
    <x v="0"/>
    <m/>
    <x v="0"/>
  </r>
  <r>
    <s v="3DD.003D7E56E3"/>
    <s v="OtsLGRF23S_03118"/>
    <d v="2023-10-24T00:00:00"/>
    <n v="195"/>
    <s v="WDFW"/>
    <s v="SP"/>
    <m/>
    <n v="82"/>
    <x v="1"/>
    <s v="No CWT"/>
    <s v="N"/>
    <m/>
    <n v="18"/>
    <m/>
    <s v="LFH2308-20"/>
    <m/>
    <s v=""/>
    <m/>
    <n v="1"/>
    <s v="0.3"/>
    <x v="0"/>
    <x v="0"/>
    <m/>
    <x v="0"/>
  </r>
  <r>
    <s v="3DD.003D7E5713"/>
    <s v="OtsLGRF23S_03119"/>
    <d v="2023-10-24T00:00:00"/>
    <n v="151"/>
    <s v="WDFW"/>
    <s v="SP"/>
    <m/>
    <n v="73"/>
    <x v="1"/>
    <s v="No CWT"/>
    <s v="N"/>
    <m/>
    <n v="18"/>
    <m/>
    <s v="LFH2307-13"/>
    <m/>
    <s v=""/>
    <m/>
    <n v="1"/>
    <s v="0.3"/>
    <x v="4"/>
    <x v="1"/>
    <m/>
    <x v="0"/>
  </r>
  <r>
    <s v="3DD.003D7E56DB"/>
    <s v="OtsLGRF23S_03120"/>
    <d v="2023-10-31T00:00:00"/>
    <n v="3092"/>
    <s v="WDFW"/>
    <s v="SP"/>
    <m/>
    <n v="83"/>
    <x v="0"/>
    <s v="CWT"/>
    <s v="Y"/>
    <m/>
    <n v="18"/>
    <m/>
    <s v="No Scales"/>
    <m/>
    <s v=""/>
    <m/>
    <n v="1"/>
    <s v=""/>
    <x v="6"/>
    <x v="4"/>
    <m/>
    <x v="0"/>
  </r>
  <r>
    <s v="3DD.003D7E5715"/>
    <s v="OtsLGRF23S_03121"/>
    <d v="2023-10-31T00:00:00"/>
    <n v="292"/>
    <s v="WDFW"/>
    <s v="SP"/>
    <m/>
    <n v="93"/>
    <x v="1"/>
    <s v="CWT"/>
    <s v="Y"/>
    <m/>
    <n v="18"/>
    <m/>
    <s v="No Scales"/>
    <m/>
    <s v=""/>
    <m/>
    <n v="1"/>
    <s v=""/>
    <x v="6"/>
    <x v="2"/>
    <m/>
    <x v="0"/>
  </r>
  <r>
    <s v="3DD.003D7E56E1"/>
    <s v="OtsLGRF23S_03128"/>
    <d v="2023-10-31T00:00:00"/>
    <n v="3070"/>
    <s v="WDFW"/>
    <s v="SP"/>
    <m/>
    <n v="76"/>
    <x v="0"/>
    <s v="No CWT"/>
    <s v="N"/>
    <m/>
    <n v="18"/>
    <m/>
    <s v="LFH23123-13"/>
    <m/>
    <s v=""/>
    <m/>
    <n v="1"/>
    <s v=""/>
    <x v="1"/>
    <x v="1"/>
    <m/>
    <x v="0"/>
  </r>
  <r>
    <s v="3DD.003D7E572D"/>
    <s v="OtsLGRF23S_03130"/>
    <d v="2023-10-24T00:00:00"/>
    <n v="2131"/>
    <s v="WDFW"/>
    <s v="SP"/>
    <m/>
    <n v="83.5"/>
    <x v="0"/>
    <s v="No CWT"/>
    <s v="N"/>
    <m/>
    <n v="18"/>
    <m/>
    <s v="LFH23111-07"/>
    <m/>
    <s v=""/>
    <m/>
    <n v="1"/>
    <s v="0.3"/>
    <x v="5"/>
    <x v="4"/>
    <m/>
    <x v="0"/>
  </r>
  <r>
    <s v="3DD.003D7E56FD"/>
    <s v="OtsLGRF23S_03131"/>
    <d v="2023-11-13T00:00:00"/>
    <n v="5054"/>
    <s v="WDFW"/>
    <s v="SP"/>
    <m/>
    <n v="74"/>
    <x v="0"/>
    <s v="No CWT"/>
    <s v="N"/>
    <m/>
    <n v="18"/>
    <m/>
    <s v="LFH23149-02"/>
    <m/>
    <s v=""/>
    <m/>
    <n v="1"/>
    <s v="0.3"/>
    <x v="2"/>
    <x v="1"/>
    <m/>
    <x v="1"/>
  </r>
  <r>
    <s v="3DD.003D7E5718"/>
    <s v="OtsLGRF23S_03134"/>
    <d v="2023-10-24T00:00:00"/>
    <n v="2177"/>
    <s v="WDFW"/>
    <s v="SP"/>
    <m/>
    <n v="75"/>
    <x v="0"/>
    <s v="No CWT"/>
    <s v="N"/>
    <m/>
    <n v="18"/>
    <m/>
    <s v="LFH23113-06"/>
    <m/>
    <s v=""/>
    <m/>
    <n v="1"/>
    <s v="0.3"/>
    <x v="0"/>
    <x v="1"/>
    <m/>
    <x v="0"/>
  </r>
  <r>
    <s v="3DD.003D7E571C"/>
    <s v="OtsLGRF23S_03135"/>
    <d v="2023-11-06T00:00:00"/>
    <n v="4042"/>
    <s v="WDFW"/>
    <s v="SP"/>
    <m/>
    <n v="77"/>
    <x v="0"/>
    <s v="No CWT"/>
    <s v="N"/>
    <m/>
    <n v="18"/>
    <m/>
    <s v="LFH23135-02"/>
    <m/>
    <s v=""/>
    <m/>
    <n v="1"/>
    <s v="0.3"/>
    <x v="0"/>
    <x v="1"/>
    <m/>
    <x v="0"/>
  </r>
  <r>
    <s v="3DD.003D7E56F0"/>
    <s v="OtsLGRF23S_03136"/>
    <d v="2023-10-24T00:00:00"/>
    <n v="2234"/>
    <s v="WDFW"/>
    <s v="SP"/>
    <m/>
    <n v="87"/>
    <x v="0"/>
    <s v="No CWT"/>
    <s v="N"/>
    <m/>
    <n v="18"/>
    <m/>
    <s v="LFH23115-17"/>
    <m/>
    <s v=""/>
    <m/>
    <n v="1"/>
    <s v="0.3"/>
    <x v="4"/>
    <x v="4"/>
    <m/>
    <x v="0"/>
  </r>
  <r>
    <s v="3DD.003D7E571E"/>
    <s v="OtsLGRF23S_03137"/>
    <d v="2023-10-31T00:00:00"/>
    <n v="331"/>
    <s v="WDFW"/>
    <s v="SP"/>
    <m/>
    <n v="84"/>
    <x v="1"/>
    <s v="No CWT"/>
    <s v="N"/>
    <m/>
    <n v="18"/>
    <m/>
    <s v="LFH2314-19"/>
    <m/>
    <s v=""/>
    <m/>
    <n v="1"/>
    <s v="0.3"/>
    <x v="5"/>
    <x v="4"/>
    <m/>
    <x v="0"/>
  </r>
  <r>
    <s v="3DD.003D7E56DD"/>
    <s v="OtsLGRF23S_03138"/>
    <d v="2023-11-06T00:00:00"/>
    <n v="4081"/>
    <s v="WDFW"/>
    <s v="SP"/>
    <m/>
    <n v="75"/>
    <x v="0"/>
    <s v="No CWT"/>
    <s v="N"/>
    <m/>
    <n v="18"/>
    <m/>
    <s v="LFH23137-06"/>
    <m/>
    <s v=""/>
    <m/>
    <n v="1"/>
    <s v="0.3"/>
    <x v="13"/>
    <x v="1"/>
    <m/>
    <x v="0"/>
  </r>
  <r>
    <s v="3DD.003D7E56D6"/>
    <s v="OtsLGRF23S_03144"/>
    <d v="2023-11-15T00:00:00"/>
    <n v="7087"/>
    <s v="WDFW"/>
    <s v="HLF"/>
    <m/>
    <n v="88"/>
    <x v="1"/>
    <s v="No CWT"/>
    <s v="N"/>
    <m/>
    <n v="18"/>
    <m/>
    <s v="No Scales"/>
    <m/>
    <s v=""/>
    <m/>
    <n v="1"/>
    <s v=""/>
    <x v="4"/>
    <x v="5"/>
    <m/>
    <x v="0"/>
  </r>
  <r>
    <s v="3DD.003D7E56E2"/>
    <s v="OtsLGRF23S_03145"/>
    <d v="2023-09-15T00:00:00"/>
    <n v="24537"/>
    <s v="WDFW"/>
    <s v="DIP"/>
    <m/>
    <n v="76"/>
    <x v="0"/>
    <s v="No CWT"/>
    <s v="N"/>
    <m/>
    <n v="18"/>
    <m/>
    <s v="LFH2333-08"/>
    <m/>
    <s v=""/>
    <m/>
    <n v="1"/>
    <s v="0.3"/>
    <x v="2"/>
    <x v="1"/>
    <m/>
    <x v="1"/>
  </r>
  <r>
    <s v="3DD.003D7E5712"/>
    <s v="OtsLGRF23S_03146"/>
    <d v="2023-11-06T00:00:00"/>
    <n v="4027"/>
    <s v="WDFW"/>
    <s v="SP"/>
    <m/>
    <n v="79"/>
    <x v="0"/>
    <s v="No CWT"/>
    <s v="N"/>
    <m/>
    <n v="18"/>
    <m/>
    <s v="LFH23136-16"/>
    <m/>
    <s v=""/>
    <m/>
    <n v="1"/>
    <s v=""/>
    <x v="6"/>
    <x v="0"/>
    <m/>
    <x v="0"/>
  </r>
  <r>
    <s v="3DD.003D7E56DC"/>
    <s v="OtsLGRF23S_03147"/>
    <d v="2023-10-31T00:00:00"/>
    <n v="3022"/>
    <s v="WDFW"/>
    <s v="SP"/>
    <m/>
    <n v="80"/>
    <x v="0"/>
    <s v="No CWT"/>
    <s v="N"/>
    <m/>
    <n v="18"/>
    <m/>
    <s v="LFH23120-19"/>
    <m/>
    <s v=""/>
    <m/>
    <n v="1"/>
    <s v=""/>
    <x v="0"/>
    <x v="0"/>
    <m/>
    <x v="0"/>
  </r>
  <r>
    <s v="3DD.003D7E572A"/>
    <s v="OtsLGRF23S_03149"/>
    <d v="2023-10-31T00:00:00"/>
    <n v="3201"/>
    <s v="WDFW"/>
    <s v="SP"/>
    <m/>
    <n v="73"/>
    <x v="0"/>
    <s v="No CWT"/>
    <s v="N"/>
    <m/>
    <n v="18"/>
    <m/>
    <s v="LFH23128-18"/>
    <m/>
    <s v=""/>
    <m/>
    <n v="1"/>
    <s v="0.3"/>
    <x v="10"/>
    <x v="1"/>
    <m/>
    <x v="0"/>
  </r>
  <r>
    <s v="3DD.003D7E56F5"/>
    <s v="OtsLGRF23S_03153"/>
    <d v="2023-10-31T00:00:00"/>
    <n v="288"/>
    <s v="WDFW"/>
    <s v="SP"/>
    <m/>
    <n v="86"/>
    <x v="1"/>
    <s v="No CWT"/>
    <s v="N"/>
    <m/>
    <n v="18"/>
    <m/>
    <s v="LFH2313-06"/>
    <m/>
    <s v=""/>
    <m/>
    <n v="1"/>
    <s v="0.3"/>
    <x v="1"/>
    <x v="4"/>
    <m/>
    <x v="0"/>
  </r>
  <r>
    <s v="3DD.003D7E4E33"/>
    <s v="OtsLGRF23S_03618"/>
    <d v="2023-11-06T00:00:00"/>
    <n v="4057"/>
    <s v="WDFW"/>
    <s v="SP"/>
    <m/>
    <n v="78"/>
    <x v="0"/>
    <s v="No CWT"/>
    <s v="N"/>
    <m/>
    <n v="18"/>
    <m/>
    <s v="LFH23135-14"/>
    <m/>
    <s v=""/>
    <m/>
    <n v="1"/>
    <s v="0.3"/>
    <x v="0"/>
    <x v="0"/>
    <m/>
    <x v="0"/>
  </r>
  <r>
    <s v="3DD.003D7E4DFC"/>
    <s v="OtsLGRF23S_03619"/>
    <d v="2023-10-24T00:00:00"/>
    <n v="176"/>
    <s v="WDFW"/>
    <s v="SP"/>
    <m/>
    <n v="92"/>
    <x v="1"/>
    <s v="CWT"/>
    <s v="Y"/>
    <m/>
    <n v="18"/>
    <m/>
    <s v="No Scales"/>
    <m/>
    <s v=""/>
    <m/>
    <n v="1"/>
    <s v=""/>
    <x v="1"/>
    <x v="5"/>
    <m/>
    <x v="0"/>
  </r>
  <r>
    <s v="3DD.003D7E4E20"/>
    <s v="OtsLGRF23S_03621"/>
    <d v="2023-10-24T00:00:00"/>
    <n v="2194"/>
    <s v="WDFW"/>
    <s v="SP"/>
    <m/>
    <n v="73.5"/>
    <x v="0"/>
    <s v="No CWT"/>
    <s v="N"/>
    <m/>
    <n v="18"/>
    <m/>
    <s v="LFH23114-01"/>
    <m/>
    <s v=""/>
    <m/>
    <n v="1"/>
    <s v="0.3"/>
    <x v="6"/>
    <x v="1"/>
    <m/>
    <x v="0"/>
  </r>
  <r>
    <s v="3DD.003D7E4DE1"/>
    <s v="OtsLGRF23S_03622"/>
    <d v="2023-10-31T00:00:00"/>
    <n v="335"/>
    <s v="WDFW"/>
    <s v="SP"/>
    <m/>
    <n v="77"/>
    <x v="1"/>
    <s v="No CWT"/>
    <s v="N"/>
    <m/>
    <n v="18"/>
    <m/>
    <s v="LFH2315-04"/>
    <m/>
    <s v=""/>
    <m/>
    <n v="1"/>
    <s v="0.3"/>
    <x v="2"/>
    <x v="1"/>
    <m/>
    <x v="1"/>
  </r>
  <r>
    <s v="3DD.003D7E4E07"/>
    <s v="OtsLGRF23S_03627"/>
    <d v="2023-11-15T00:00:00"/>
    <n v="7057"/>
    <s v="WDFW"/>
    <s v="HLF"/>
    <m/>
    <n v="93"/>
    <x v="1"/>
    <s v="No CWT"/>
    <s v="N"/>
    <m/>
    <n v="18"/>
    <m/>
    <s v="No Scales"/>
    <m/>
    <s v=""/>
    <m/>
    <n v="1"/>
    <s v=""/>
    <x v="2"/>
    <x v="2"/>
    <m/>
    <x v="1"/>
  </r>
  <r>
    <s v="3DD.003D7E4E22"/>
    <s v="OtsLGRF23S_03628"/>
    <d v="2023-11-13T00:00:00"/>
    <n v="661"/>
    <s v="WDFW"/>
    <s v="SP"/>
    <m/>
    <n v="85"/>
    <x v="1"/>
    <s v="No CWT"/>
    <s v="N"/>
    <m/>
    <n v="18"/>
    <m/>
    <s v="LFH2330-04"/>
    <m/>
    <s v=""/>
    <m/>
    <n v="1"/>
    <s v="0.3"/>
    <x v="0"/>
    <x v="4"/>
    <m/>
    <x v="0"/>
  </r>
  <r>
    <s v="3DD.003D7E4E05"/>
    <s v="OtsLGRF23S_03629"/>
    <d v="2023-11-06T00:00:00"/>
    <n v="435"/>
    <s v="WDFW"/>
    <s v="SP"/>
    <m/>
    <n v="80"/>
    <x v="1"/>
    <s v="No CWT"/>
    <s v="N"/>
    <m/>
    <n v="18"/>
    <m/>
    <s v="LFH2320-19"/>
    <m/>
    <s v=""/>
    <m/>
    <n v="1"/>
    <s v="0.3"/>
    <x v="4"/>
    <x v="0"/>
    <m/>
    <x v="0"/>
  </r>
  <r>
    <s v="3DD.003D7E4E34"/>
    <s v="OtsLGRF23S_03630"/>
    <d v="2023-10-31T00:00:00"/>
    <n v="3030"/>
    <s v="WDFW"/>
    <s v="SP"/>
    <m/>
    <n v="74"/>
    <x v="0"/>
    <s v="No CWT"/>
    <s v="N"/>
    <m/>
    <n v="18"/>
    <m/>
    <s v="LFH23121-08"/>
    <m/>
    <s v=""/>
    <m/>
    <n v="1"/>
    <s v="0.3"/>
    <x v="2"/>
    <x v="1"/>
    <m/>
    <x v="1"/>
  </r>
  <r>
    <s v="3DD.003D7E4DEB"/>
    <s v="OtsLGRF23S_03631"/>
    <d v="2023-10-24T00:00:00"/>
    <n v="147"/>
    <s v="WDFW"/>
    <s v="SP"/>
    <m/>
    <n v="77"/>
    <x v="1"/>
    <s v="No CWT"/>
    <s v="N"/>
    <m/>
    <n v="18"/>
    <m/>
    <s v="LFH2307-04"/>
    <m/>
    <s v=""/>
    <m/>
    <n v="1"/>
    <s v="0.3"/>
    <x v="2"/>
    <x v="1"/>
    <m/>
    <x v="1"/>
  </r>
  <r>
    <s v="3DD.003D7E4E06"/>
    <s v="OtsLGRF23S_03632"/>
    <d v="2023-11-06T00:00:00"/>
    <n v="4110"/>
    <s v="WDFW"/>
    <s v="SP"/>
    <m/>
    <n v="80"/>
    <x v="0"/>
    <s v="No CWT"/>
    <s v="N"/>
    <m/>
    <n v="18"/>
    <m/>
    <s v="LFH23138-15"/>
    <m/>
    <s v=""/>
    <m/>
    <n v="1"/>
    <s v="0.3"/>
    <x v="13"/>
    <x v="0"/>
    <m/>
    <x v="0"/>
  </r>
  <r>
    <s v="3DD.003D7E4DE0"/>
    <s v="OtsLGRF23S_03633"/>
    <d v="2023-10-31T00:00:00"/>
    <n v="3164"/>
    <s v="WDFW"/>
    <s v="SP"/>
    <m/>
    <n v="81"/>
    <x v="0"/>
    <s v="No CWT"/>
    <s v="N"/>
    <m/>
    <n v="18"/>
    <m/>
    <s v="LFH23127-06"/>
    <m/>
    <s v=""/>
    <m/>
    <n v="1"/>
    <s v="0.3"/>
    <x v="0"/>
    <x v="0"/>
    <m/>
    <x v="0"/>
  </r>
  <r>
    <s v="3DD.003D7E4DFE"/>
    <s v="OtsLGRF23S_03636"/>
    <d v="2023-10-24T00:00:00"/>
    <n v="2222"/>
    <s v="WDFW"/>
    <s v="SP"/>
    <m/>
    <n v="72"/>
    <x v="0"/>
    <s v="No CWT"/>
    <s v="N"/>
    <m/>
    <n v="18"/>
    <m/>
    <s v="LFH23115-09"/>
    <m/>
    <s v=""/>
    <m/>
    <n v="1"/>
    <s v="0.3"/>
    <x v="1"/>
    <x v="3"/>
    <m/>
    <x v="0"/>
  </r>
  <r>
    <s v="3DD.003D7E4DE2"/>
    <s v="OtsLGRF23S_03637"/>
    <d v="2023-11-06T00:00:00"/>
    <n v="4011"/>
    <s v="WDFW"/>
    <s v="SP"/>
    <m/>
    <n v="76"/>
    <x v="0"/>
    <s v="No CWT"/>
    <s v="N"/>
    <m/>
    <n v="18"/>
    <m/>
    <s v="LFH23134-11"/>
    <m/>
    <s v=""/>
    <m/>
    <n v="1"/>
    <s v="0.3"/>
    <x v="0"/>
    <x v="1"/>
    <m/>
    <x v="0"/>
  </r>
  <r>
    <s v="3DD.003D7E4DF3"/>
    <s v="OtsLGRF23S_03638"/>
    <d v="2023-10-24T00:00:00"/>
    <n v="2185"/>
    <s v="WDFW"/>
    <s v="SP"/>
    <m/>
    <n v="81"/>
    <x v="0"/>
    <s v="No CWT"/>
    <s v="N"/>
    <m/>
    <n v="18"/>
    <m/>
    <s v="LFH23113-12"/>
    <m/>
    <s v=""/>
    <m/>
    <n v="1"/>
    <s v=""/>
    <x v="11"/>
    <x v="0"/>
    <m/>
    <x v="0"/>
  </r>
  <r>
    <s v="3DD.003D7E4E0F"/>
    <s v="OtsLGRF23S_03639"/>
    <d v="2023-10-24T00:00:00"/>
    <n v="2167"/>
    <s v="WDFW"/>
    <s v="SP"/>
    <m/>
    <n v="77.5"/>
    <x v="0"/>
    <s v="No CWT"/>
    <s v="N"/>
    <m/>
    <n v="18"/>
    <m/>
    <s v="LFH23112-20"/>
    <m/>
    <s v=""/>
    <m/>
    <n v="1"/>
    <s v="0.3"/>
    <x v="5"/>
    <x v="1"/>
    <m/>
    <x v="0"/>
  </r>
  <r>
    <s v="3DD.003D7E4DFB"/>
    <s v="OtsLGRF23S_03640"/>
    <d v="2023-10-31T00:00:00"/>
    <n v="3121"/>
    <s v="WDFW"/>
    <s v="SP"/>
    <m/>
    <n v="80"/>
    <x v="0"/>
    <s v="No CWT"/>
    <s v="N"/>
    <m/>
    <n v="18"/>
    <m/>
    <s v="LFH23125-04"/>
    <m/>
    <s v=""/>
    <m/>
    <n v="1"/>
    <s v="0.3"/>
    <x v="1"/>
    <x v="0"/>
    <m/>
    <x v="0"/>
  </r>
  <r>
    <s v="3DD.003D7E4E29"/>
    <s v="OtsLGRF23S_03642"/>
    <d v="2023-11-06T00:00:00"/>
    <n v="4032"/>
    <s v="WDFW"/>
    <s v="SP"/>
    <m/>
    <n v="71"/>
    <x v="0"/>
    <s v="No CWT"/>
    <s v="N"/>
    <m/>
    <n v="18"/>
    <m/>
    <s v="LFH23137-01"/>
    <m/>
    <s v=""/>
    <m/>
    <n v="1"/>
    <s v="0.3"/>
    <x v="6"/>
    <x v="3"/>
    <m/>
    <x v="0"/>
  </r>
  <r>
    <s v="3DD.003D7E4E2D"/>
    <s v="OtsLGRF23S_03644"/>
    <d v="2023-10-31T00:00:00"/>
    <n v="3159"/>
    <s v="WDFW"/>
    <s v="SP"/>
    <m/>
    <n v="80"/>
    <x v="0"/>
    <s v="No CWT"/>
    <s v="N"/>
    <m/>
    <n v="18"/>
    <m/>
    <s v="LFH23126-18"/>
    <m/>
    <s v=""/>
    <m/>
    <n v="1"/>
    <s v="0.3"/>
    <x v="10"/>
    <x v="0"/>
    <m/>
    <x v="0"/>
  </r>
  <r>
    <s v="3DD.003D7E4DE4"/>
    <s v="OtsLGRF23S_03649"/>
    <d v="2023-11-15T00:00:00"/>
    <n v="7021"/>
    <s v="WDFW"/>
    <s v="HLF"/>
    <m/>
    <n v="89"/>
    <x v="1"/>
    <s v="No CWT"/>
    <s v="N"/>
    <m/>
    <n v="18"/>
    <m/>
    <s v="No Scales"/>
    <m/>
    <s v=""/>
    <m/>
    <n v="1"/>
    <s v=""/>
    <x v="0"/>
    <x v="5"/>
    <m/>
    <x v="0"/>
  </r>
  <r>
    <s v="3DD.003D7E4E18"/>
    <s v="OtsLGRF23S_03650"/>
    <d v="2023-11-06T00:00:00"/>
    <n v="440"/>
    <s v="WDFW"/>
    <s v="SP"/>
    <m/>
    <n v="88"/>
    <x v="1"/>
    <s v="No CWT"/>
    <s v="N"/>
    <m/>
    <n v="18"/>
    <m/>
    <s v="LFH2319-19"/>
    <m/>
    <s v=""/>
    <m/>
    <n v="1"/>
    <s v="0.3"/>
    <x v="0"/>
    <x v="5"/>
    <m/>
    <x v="0"/>
  </r>
  <r>
    <s v="3DD.003D7E4E0D"/>
    <s v="OtsLGRF23S_03652"/>
    <d v="2023-10-24T00:00:00"/>
    <n v="2136"/>
    <s v="WDFW"/>
    <s v="SP"/>
    <m/>
    <n v="74.5"/>
    <x v="0"/>
    <s v="No CWT"/>
    <s v="N"/>
    <m/>
    <n v="18"/>
    <m/>
    <s v="LFH23111-12"/>
    <m/>
    <s v=""/>
    <m/>
    <n v="1"/>
    <s v="0.3"/>
    <x v="5"/>
    <x v="1"/>
    <m/>
    <x v="0"/>
  </r>
  <r>
    <s v="3DD.003D7E4DF5"/>
    <s v="OtsLGRF23S_03654"/>
    <d v="2023-10-17T00:00:00"/>
    <n v="1086"/>
    <s v="WDFW"/>
    <s v="SP"/>
    <m/>
    <n v="76.5"/>
    <x v="0"/>
    <s v="No CWT"/>
    <s v="N"/>
    <m/>
    <n v="18"/>
    <m/>
    <s v="LFH23103-12"/>
    <m/>
    <s v=""/>
    <m/>
    <n v="1"/>
    <s v="0.3"/>
    <x v="2"/>
    <x v="1"/>
    <m/>
    <x v="1"/>
  </r>
  <r>
    <s v="3DD.003D7E4E25"/>
    <s v="OtsLGRF23S_03657"/>
    <d v="2023-10-24T00:00:00"/>
    <n v="2181"/>
    <s v="WDFW"/>
    <s v="SP"/>
    <m/>
    <n v="74"/>
    <x v="0"/>
    <s v="No CWT"/>
    <s v="N"/>
    <m/>
    <n v="18"/>
    <m/>
    <s v="LFH23113-14"/>
    <m/>
    <s v=""/>
    <m/>
    <n v="1"/>
    <s v="0.3"/>
    <x v="2"/>
    <x v="1"/>
    <m/>
    <x v="1"/>
  </r>
  <r>
    <s v="3DD.003D7E4E31"/>
    <s v="OtsLGRF23S_03658"/>
    <d v="2023-11-06T00:00:00"/>
    <n v="4101"/>
    <s v="WDFW"/>
    <s v="SP"/>
    <m/>
    <n v="80"/>
    <x v="0"/>
    <s v="No CWT"/>
    <s v="N"/>
    <m/>
    <n v="18"/>
    <m/>
    <s v="LFH23137-15"/>
    <m/>
    <s v=""/>
    <m/>
    <n v="1"/>
    <s v="0.3"/>
    <x v="0"/>
    <x v="0"/>
    <m/>
    <x v="0"/>
  </r>
  <r>
    <s v="3DD.003D7E4E1C"/>
    <s v="OtsLGRF23S_03664"/>
    <d v="2023-10-24T00:00:00"/>
    <n v="2157"/>
    <s v="WDFW"/>
    <s v="SP"/>
    <m/>
    <n v="77"/>
    <x v="0"/>
    <s v="No CWT"/>
    <s v="N"/>
    <m/>
    <n v="18"/>
    <m/>
    <s v="LFH23112-08"/>
    <m/>
    <s v=""/>
    <m/>
    <n v="1"/>
    <s v=""/>
    <x v="4"/>
    <x v="1"/>
    <m/>
    <x v="0"/>
  </r>
  <r>
    <s v="3DD.003D7E4DFA"/>
    <s v="OtsLGRF23S_03665"/>
    <d v="2023-11-06T00:00:00"/>
    <n v="4130"/>
    <s v="WDFW"/>
    <s v="SP"/>
    <m/>
    <n v="82"/>
    <x v="0"/>
    <s v="No CWT"/>
    <s v="N"/>
    <m/>
    <n v="18"/>
    <m/>
    <s v="LFH23139-06"/>
    <m/>
    <s v=""/>
    <m/>
    <n v="1"/>
    <s v="0.3"/>
    <x v="4"/>
    <x v="0"/>
    <m/>
    <x v="0"/>
  </r>
  <r>
    <s v="3DD.003D7E4E30"/>
    <s v="OtsLGRF23S_03668"/>
    <d v="2023-11-06T00:00:00"/>
    <n v="4002"/>
    <s v="WDFW"/>
    <s v="SP"/>
    <m/>
    <n v="84"/>
    <x v="0"/>
    <s v="CWT"/>
    <s v="Y"/>
    <m/>
    <n v="18"/>
    <m/>
    <s v="No Scales"/>
    <m/>
    <s v=""/>
    <m/>
    <n v="1"/>
    <s v=""/>
    <x v="11"/>
    <x v="4"/>
    <m/>
    <x v="2"/>
  </r>
  <r>
    <s v="3DD.003D7E4E16"/>
    <s v="OtsLGRF23S_03670"/>
    <d v="2023-10-24T00:00:00"/>
    <n v="2218"/>
    <s v="WDFW"/>
    <s v="SP"/>
    <m/>
    <n v="85"/>
    <x v="0"/>
    <s v="No CWT"/>
    <s v="N"/>
    <m/>
    <n v="18"/>
    <m/>
    <s v="LFH23115-07"/>
    <m/>
    <s v=""/>
    <m/>
    <n v="1"/>
    <s v="0.3"/>
    <x v="4"/>
    <x v="4"/>
    <m/>
    <x v="0"/>
  </r>
  <r>
    <s v="3DD.003D7E4E04"/>
    <s v="OtsLGRF23S_03671"/>
    <d v="2023-10-24T00:00:00"/>
    <n v="2213"/>
    <s v="WDFW"/>
    <s v="SP"/>
    <m/>
    <n v="79"/>
    <x v="0"/>
    <s v="No CWT"/>
    <s v="N"/>
    <m/>
    <n v="18"/>
    <m/>
    <s v="LFH23115-01"/>
    <m/>
    <s v=""/>
    <m/>
    <n v="1"/>
    <s v="0.3"/>
    <x v="4"/>
    <x v="0"/>
    <m/>
    <x v="0"/>
  </r>
  <r>
    <s v="3DD.003D7E4DDE"/>
    <s v="OtsLGRF23S_03672"/>
    <d v="2023-10-31T00:00:00"/>
    <n v="3140"/>
    <s v="WDFW"/>
    <s v="SP"/>
    <m/>
    <n v="78"/>
    <x v="0"/>
    <s v="No CWT"/>
    <s v="N"/>
    <m/>
    <n v="18"/>
    <m/>
    <s v="LFH23125-20"/>
    <m/>
    <s v=""/>
    <m/>
    <n v="1"/>
    <s v="0.3"/>
    <x v="6"/>
    <x v="0"/>
    <m/>
    <x v="0"/>
  </r>
  <r>
    <s v="3DD.003D7E4E02"/>
    <s v="OtsLGRF23S_03673"/>
    <d v="2023-10-24T00:00:00"/>
    <n v="2168"/>
    <s v="WDFW"/>
    <s v="SP"/>
    <m/>
    <n v="74.5"/>
    <x v="0"/>
    <s v="No CWT"/>
    <s v="N"/>
    <m/>
    <n v="18"/>
    <m/>
    <s v="LFH23112-18"/>
    <m/>
    <s v=""/>
    <m/>
    <n v="1"/>
    <s v="0.3"/>
    <x v="5"/>
    <x v="1"/>
    <m/>
    <x v="0"/>
  </r>
  <r>
    <s v="3DD.003D7E4DE5"/>
    <s v="OtsLGRF23S_03679"/>
    <d v="2023-11-13T00:00:00"/>
    <n v="633"/>
    <s v="WDFW"/>
    <s v="SP"/>
    <m/>
    <n v="76.5"/>
    <x v="1"/>
    <s v="No CWT"/>
    <s v="N"/>
    <m/>
    <n v="18"/>
    <m/>
    <s v="LFH2329-02"/>
    <m/>
    <s v=""/>
    <m/>
    <n v="1"/>
    <s v="0.3"/>
    <x v="0"/>
    <x v="1"/>
    <m/>
    <x v="0"/>
  </r>
  <r>
    <s v="3DD.003D7E4E03"/>
    <s v="OtsLGRF23S_03680"/>
    <d v="2023-10-31T00:00:00"/>
    <n v="3056"/>
    <s v="WDFW"/>
    <s v="SP"/>
    <m/>
    <n v="85"/>
    <x v="0"/>
    <s v="No CWT"/>
    <s v="N"/>
    <m/>
    <n v="18"/>
    <m/>
    <s v="LFH23122-10"/>
    <m/>
    <s v=""/>
    <m/>
    <n v="1"/>
    <s v="0.3"/>
    <x v="2"/>
    <x v="4"/>
    <m/>
    <x v="1"/>
  </r>
  <r>
    <s v="3DD.003D7E4DD5"/>
    <s v="OtsLGRF23S_03688"/>
    <d v="2023-11-13T00:00:00"/>
    <n v="621"/>
    <s v="WDFW"/>
    <s v="SP"/>
    <m/>
    <n v="74"/>
    <x v="1"/>
    <s v="No CWT"/>
    <s v="N"/>
    <m/>
    <n v="18"/>
    <m/>
    <s v="LFH2327-20"/>
    <m/>
    <s v=""/>
    <m/>
    <n v="1"/>
    <s v="0.3"/>
    <x v="11"/>
    <x v="1"/>
    <m/>
    <x v="0"/>
  </r>
  <r>
    <s v="3DD.003D7E4E19"/>
    <s v="OtsLGRF23S_03689"/>
    <d v="2023-10-31T00:00:00"/>
    <n v="3034"/>
    <s v="WDFW"/>
    <s v="SP"/>
    <m/>
    <n v="86"/>
    <x v="0"/>
    <s v="CWT"/>
    <s v="Y"/>
    <m/>
    <n v="18"/>
    <m/>
    <s v="No Scales"/>
    <m/>
    <s v=""/>
    <m/>
    <n v="1"/>
    <s v=""/>
    <x v="11"/>
    <x v="4"/>
    <m/>
    <x v="2"/>
  </r>
  <r>
    <s v="3DD.003D7E4E0B"/>
    <s v="OtsLGRF23S_03690"/>
    <d v="2023-10-24T00:00:00"/>
    <n v="156"/>
    <s v="WDFW"/>
    <s v="SP"/>
    <m/>
    <n v="81.5"/>
    <x v="1"/>
    <s v="No CWT"/>
    <s v="N"/>
    <m/>
    <n v="18"/>
    <m/>
    <s v="LFH2308-06"/>
    <m/>
    <s v=""/>
    <m/>
    <n v="1"/>
    <s v="0.4"/>
    <x v="2"/>
    <x v="0"/>
    <m/>
    <x v="1"/>
  </r>
  <r>
    <s v="3DD.003D7E4DF7"/>
    <s v="OtsLGRF23S_03692"/>
    <d v="2023-11-15T00:00:00"/>
    <n v="7059"/>
    <s v="WDFW"/>
    <s v="HLF"/>
    <m/>
    <n v="78"/>
    <x v="1"/>
    <s v="No CWT"/>
    <s v="N"/>
    <m/>
    <n v="18"/>
    <m/>
    <s v="No Scales"/>
    <m/>
    <s v=""/>
    <m/>
    <n v="1"/>
    <s v=""/>
    <x v="2"/>
    <x v="0"/>
    <m/>
    <x v="1"/>
  </r>
  <r>
    <s v="3DD.003D7E4DE7"/>
    <s v="OtsLGRF23S_03695"/>
    <d v="2023-10-24T00:00:00"/>
    <n v="2195"/>
    <s v="WDFW"/>
    <s v="SP"/>
    <m/>
    <n v="76.5"/>
    <x v="0"/>
    <s v="No CWT"/>
    <s v="N"/>
    <m/>
    <n v="18"/>
    <m/>
    <s v="LFH23114-05"/>
    <m/>
    <s v=""/>
    <m/>
    <n v="1"/>
    <s v=""/>
    <x v="10"/>
    <x v="1"/>
    <m/>
    <x v="0"/>
  </r>
  <r>
    <s v="3DD.003D7E4DF0"/>
    <s v="OtsLGRF23S_03696"/>
    <d v="2023-10-31T00:00:00"/>
    <n v="348"/>
    <s v="WDFW"/>
    <s v="SP"/>
    <m/>
    <n v="78"/>
    <x v="1"/>
    <s v="No CWT"/>
    <s v="N"/>
    <m/>
    <n v="18"/>
    <m/>
    <s v="LFH2315-14"/>
    <m/>
    <s v=""/>
    <m/>
    <n v="1"/>
    <s v="0.3"/>
    <x v="1"/>
    <x v="0"/>
    <m/>
    <x v="0"/>
  </r>
  <r>
    <s v="3DD.003D7E4DEF"/>
    <s v="OtsLGRF23S_03697"/>
    <d v="2023-10-31T00:00:00"/>
    <n v="3109"/>
    <s v="WDFW"/>
    <s v="SP"/>
    <m/>
    <n v="82"/>
    <x v="0"/>
    <s v="No CWT"/>
    <s v="N"/>
    <m/>
    <n v="18"/>
    <m/>
    <s v="LFH23124-12"/>
    <m/>
    <s v=""/>
    <m/>
    <n v="1"/>
    <s v="0.3"/>
    <x v="6"/>
    <x v="0"/>
    <m/>
    <x v="0"/>
  </r>
  <r>
    <s v="3DD.003D7E4DDF"/>
    <s v="OtsLGRF23S_03698"/>
    <d v="2023-11-06T00:00:00"/>
    <n v="4031"/>
    <s v="WDFW"/>
    <s v="SP"/>
    <m/>
    <n v="74"/>
    <x v="0"/>
    <s v="No CWT"/>
    <s v="N"/>
    <m/>
    <n v="18"/>
    <m/>
    <s v="LFH23134-16"/>
    <m/>
    <s v=""/>
    <m/>
    <n v="1"/>
    <s v="0.3"/>
    <x v="10"/>
    <x v="1"/>
    <m/>
    <x v="0"/>
  </r>
  <r>
    <s v="3DD.003D7E4E2E"/>
    <s v="OtsLGRF23S_03700"/>
    <d v="2023-11-06T00:00:00"/>
    <n v="4004"/>
    <s v="WDFW"/>
    <s v="SP"/>
    <m/>
    <n v="77"/>
    <x v="0"/>
    <s v="No CWT"/>
    <s v="N"/>
    <m/>
    <n v="18"/>
    <m/>
    <s v="LFH23134-03"/>
    <m/>
    <s v=""/>
    <m/>
    <n v="1"/>
    <s v="0.3"/>
    <x v="0"/>
    <x v="1"/>
    <m/>
    <x v="0"/>
  </r>
  <r>
    <s v="3DD.003D7E4DEC"/>
    <s v="OtsLGRF23S_03702"/>
    <d v="2023-11-15T00:00:00"/>
    <n v="7077"/>
    <s v="WDFW"/>
    <s v="HLF"/>
    <m/>
    <n v="77"/>
    <x v="1"/>
    <s v="No CWT"/>
    <s v="N"/>
    <m/>
    <n v="18"/>
    <m/>
    <s v="No Scales"/>
    <m/>
    <s v=""/>
    <m/>
    <n v="1"/>
    <s v=""/>
    <x v="18"/>
    <x v="1"/>
    <m/>
    <x v="1"/>
  </r>
  <r>
    <s v="3DD.003D7E4E36"/>
    <s v="OtsLGRF23S_03704"/>
    <d v="2023-10-31T00:00:00"/>
    <n v="332"/>
    <s v="WDFW"/>
    <s v="SP"/>
    <m/>
    <n v="85"/>
    <x v="1"/>
    <s v="No CWT"/>
    <s v="N"/>
    <m/>
    <n v="18"/>
    <m/>
    <s v="LFH2314-20"/>
    <m/>
    <s v=""/>
    <m/>
    <n v="1"/>
    <s v="0.3"/>
    <x v="17"/>
    <x v="4"/>
    <m/>
    <x v="0"/>
  </r>
  <r>
    <s v="3DD.003D7E4DDC"/>
    <s v="OtsLGRF23S_03708"/>
    <d v="2023-10-31T00:00:00"/>
    <n v="3211"/>
    <s v="WDFW"/>
    <s v="SP"/>
    <m/>
    <n v="81"/>
    <x v="0"/>
    <s v="CWT"/>
    <s v="Y"/>
    <m/>
    <n v="18"/>
    <m/>
    <s v="No Scales"/>
    <m/>
    <s v=""/>
    <m/>
    <n v="1"/>
    <s v=""/>
    <x v="6"/>
    <x v="0"/>
    <m/>
    <x v="0"/>
  </r>
  <r>
    <s v="3DD.003D7E4E2C"/>
    <s v="OtsLGRF23S_03710"/>
    <d v="2023-10-31T00:00:00"/>
    <n v="3110"/>
    <s v="WDFW"/>
    <s v="SP"/>
    <m/>
    <n v="85"/>
    <x v="0"/>
    <s v="No CWT"/>
    <s v="N"/>
    <m/>
    <n v="18"/>
    <m/>
    <s v="LFH23124-16"/>
    <m/>
    <s v=""/>
    <m/>
    <n v="1"/>
    <s v="0.3"/>
    <x v="5"/>
    <x v="4"/>
    <m/>
    <x v="0"/>
  </r>
  <r>
    <s v="3DD.003D7E4E35"/>
    <s v="OtsLGRF23S_03714"/>
    <d v="2023-11-06T00:00:00"/>
    <n v="441"/>
    <s v="WDFW"/>
    <s v="SP"/>
    <m/>
    <n v="96"/>
    <x v="1"/>
    <s v="No CWT"/>
    <s v="N"/>
    <m/>
    <n v="18"/>
    <m/>
    <s v="LFH2319-11"/>
    <m/>
    <s v=""/>
    <m/>
    <n v="1"/>
    <s v="0.4"/>
    <x v="15"/>
    <x v="2"/>
    <m/>
    <x v="2"/>
  </r>
  <r>
    <s v="3DD.003D7E4E2A"/>
    <s v="OtsLGRF23S_03715"/>
    <d v="2023-11-06T00:00:00"/>
    <n v="4086"/>
    <s v="WDFW"/>
    <s v="SP"/>
    <m/>
    <n v="85"/>
    <x v="0"/>
    <s v="No CWT"/>
    <s v="N"/>
    <m/>
    <n v="18"/>
    <m/>
    <s v="LFH23137-04"/>
    <m/>
    <s v=""/>
    <m/>
    <n v="1"/>
    <s v="0.3"/>
    <x v="17"/>
    <x v="4"/>
    <m/>
    <x v="0"/>
  </r>
  <r>
    <s v="3DD.003D7E4DDA"/>
    <s v="OtsLGRF23S_03716"/>
    <d v="2023-11-06T00:00:00"/>
    <n v="449"/>
    <s v="WDFW"/>
    <s v="SP"/>
    <m/>
    <n v="90"/>
    <x v="1"/>
    <s v="CWT"/>
    <s v="Y"/>
    <m/>
    <n v="18"/>
    <m/>
    <s v="No Scales"/>
    <m/>
    <s v=""/>
    <m/>
    <n v="1"/>
    <s v=""/>
    <x v="1"/>
    <x v="5"/>
    <m/>
    <x v="0"/>
  </r>
  <r>
    <s v="3DD.003D7E4DD7"/>
    <s v="OtsLGRF23S_03717"/>
    <d v="2023-10-24T00:00:00"/>
    <n v="157"/>
    <s v="WDFW"/>
    <s v="SP"/>
    <m/>
    <n v="95"/>
    <x v="1"/>
    <s v="CWT"/>
    <s v="Y"/>
    <m/>
    <n v="18"/>
    <m/>
    <s v="No Scales"/>
    <m/>
    <s v=""/>
    <m/>
    <n v="1"/>
    <s v=""/>
    <x v="6"/>
    <x v="2"/>
    <m/>
    <x v="0"/>
  </r>
  <r>
    <s v="3DD.003D7E4DD8"/>
    <s v="OtsLGRF23S_03718"/>
    <d v="2023-11-13T00:00:00"/>
    <n v="601"/>
    <s v="WDFW"/>
    <s v="SP"/>
    <m/>
    <n v="86"/>
    <x v="1"/>
    <s v="CWT"/>
    <s v="Y"/>
    <m/>
    <n v="18"/>
    <m/>
    <s v="No Scales"/>
    <m/>
    <s v=""/>
    <m/>
    <n v="1"/>
    <s v=""/>
    <x v="12"/>
    <x v="4"/>
    <m/>
    <x v="0"/>
  </r>
  <r>
    <s v="3DD.003D7E5672"/>
    <s v="OtsLGRF23S_03719"/>
    <d v="2023-10-31T00:00:00"/>
    <n v="3149"/>
    <s v="WDFW"/>
    <s v="SP"/>
    <m/>
    <n v="83"/>
    <x v="0"/>
    <s v="No CWT"/>
    <s v="N"/>
    <m/>
    <n v="18"/>
    <m/>
    <s v="LFH23126-10"/>
    <m/>
    <s v=""/>
    <m/>
    <n v="1"/>
    <s v="0.3"/>
    <x v="6"/>
    <x v="4"/>
    <m/>
    <x v="0"/>
  </r>
  <r>
    <s v="3DD.003D7E569E"/>
    <s v="OtsLGRF23S_03720"/>
    <d v="2023-10-31T00:00:00"/>
    <n v="3198"/>
    <s v="WDFW"/>
    <s v="SP"/>
    <m/>
    <n v="80"/>
    <x v="0"/>
    <s v="No CWT"/>
    <s v="N"/>
    <m/>
    <n v="18"/>
    <m/>
    <s v="LFH23128-15"/>
    <m/>
    <s v=""/>
    <m/>
    <n v="1"/>
    <s v="0.3"/>
    <x v="2"/>
    <x v="0"/>
    <m/>
    <x v="1"/>
  </r>
  <r>
    <s v="3DD.003D7E4E1E"/>
    <s v="OtsLGRF23S_03722"/>
    <d v="2023-09-13T00:00:00"/>
    <n v="24531"/>
    <s v="WDFW"/>
    <s v="DIP"/>
    <m/>
    <n v="71"/>
    <x v="0"/>
    <s v="No CWT"/>
    <s v="N"/>
    <m/>
    <n v="18"/>
    <m/>
    <s v="LFH2333-02"/>
    <m/>
    <s v=""/>
    <m/>
    <n v="1"/>
    <s v="0.3"/>
    <x v="10"/>
    <x v="3"/>
    <m/>
    <x v="0"/>
  </r>
  <r>
    <s v="3DD.003D7E5684"/>
    <s v="OtsLGRF23S_03731"/>
    <d v="2023-10-24T00:00:00"/>
    <n v="2193"/>
    <s v="WDFW"/>
    <s v="SP"/>
    <m/>
    <n v="76"/>
    <x v="0"/>
    <s v="No CWT"/>
    <s v="N"/>
    <m/>
    <n v="18"/>
    <m/>
    <s v="LFH23114-04"/>
    <m/>
    <s v=""/>
    <m/>
    <n v="1"/>
    <s v="0.3"/>
    <x v="4"/>
    <x v="1"/>
    <m/>
    <x v="0"/>
  </r>
  <r>
    <s v="3DD.003D7E5671"/>
    <s v="OtsLGRF23S_03732"/>
    <d v="2023-11-06T00:00:00"/>
    <n v="448"/>
    <s v="WDFW"/>
    <s v="SP"/>
    <m/>
    <n v="86"/>
    <x v="1"/>
    <s v="CWT"/>
    <s v="Y"/>
    <m/>
    <n v="18"/>
    <m/>
    <s v="No Scales"/>
    <m/>
    <s v=""/>
    <m/>
    <n v="1"/>
    <s v=""/>
    <x v="4"/>
    <x v="4"/>
    <m/>
    <x v="0"/>
  </r>
  <r>
    <s v="3DD.003D7E56BE"/>
    <s v="OtsLGRF23S_03733"/>
    <d v="2023-10-24T00:00:00"/>
    <n v="2179"/>
    <s v="WDFW"/>
    <s v="SP"/>
    <m/>
    <n v="76"/>
    <x v="0"/>
    <s v="No CWT"/>
    <s v="N"/>
    <m/>
    <n v="18"/>
    <m/>
    <s v="LFH23113-08"/>
    <m/>
    <s v=""/>
    <m/>
    <n v="1"/>
    <s v="0.3"/>
    <x v="2"/>
    <x v="1"/>
    <m/>
    <x v="1"/>
  </r>
  <r>
    <s v="3DD.003D7E4E09"/>
    <s v="OtsLGRF23S_03738"/>
    <d v="2023-11-13T00:00:00"/>
    <n v="629"/>
    <s v="WDFW"/>
    <s v="SP"/>
    <m/>
    <n v="81"/>
    <x v="1"/>
    <s v="No CWT"/>
    <s v="N"/>
    <m/>
    <n v="18"/>
    <m/>
    <s v="LFH2327-12"/>
    <m/>
    <s v=""/>
    <m/>
    <n v="1"/>
    <s v="0.3"/>
    <x v="0"/>
    <x v="0"/>
    <m/>
    <x v="0"/>
  </r>
  <r>
    <s v="3DD.003D7E4DF2"/>
    <s v="OtsLGRF23S_03739"/>
    <d v="2023-11-13T00:00:00"/>
    <n v="625"/>
    <s v="WDFW"/>
    <s v="SP"/>
    <m/>
    <n v="89"/>
    <x v="1"/>
    <s v="CWT"/>
    <s v="Y"/>
    <m/>
    <n v="18"/>
    <m/>
    <s v="No Scales"/>
    <m/>
    <s v=""/>
    <m/>
    <n v="1"/>
    <s v=""/>
    <x v="13"/>
    <x v="5"/>
    <m/>
    <x v="0"/>
  </r>
  <r>
    <s v="3DD.003D7E4DE6"/>
    <s v="OtsLGRF23S_03740"/>
    <d v="2023-11-13T00:00:00"/>
    <n v="647"/>
    <s v="WDFW"/>
    <s v="SP"/>
    <m/>
    <n v="89"/>
    <x v="1"/>
    <s v="No CWT"/>
    <s v="N"/>
    <m/>
    <n v="18"/>
    <m/>
    <s v="LFH2328-12"/>
    <m/>
    <s v=""/>
    <m/>
    <n v="1"/>
    <s v="0.3"/>
    <x v="0"/>
    <x v="5"/>
    <m/>
    <x v="0"/>
  </r>
  <r>
    <s v="3DD.003D7E567B"/>
    <s v="OtsLGRF23S_03741"/>
    <d v="2023-11-13T00:00:00"/>
    <n v="644"/>
    <s v="WDFW"/>
    <s v="SP"/>
    <m/>
    <n v="77"/>
    <x v="1"/>
    <s v="No CWT"/>
    <s v="N"/>
    <m/>
    <n v="18"/>
    <m/>
    <s v="LFH2328-15"/>
    <m/>
    <s v=""/>
    <m/>
    <n v="1"/>
    <s v="0.3"/>
    <x v="2"/>
    <x v="1"/>
    <m/>
    <x v="1"/>
  </r>
  <r>
    <s v="3DD.003D7E4E32"/>
    <s v="OtsLGRF23S_03742"/>
    <d v="2023-10-24T00:00:00"/>
    <n v="165"/>
    <s v="WDFW"/>
    <s v="SP"/>
    <m/>
    <n v="95"/>
    <x v="1"/>
    <s v="CWT"/>
    <s v="Y"/>
    <m/>
    <n v="18"/>
    <m/>
    <s v="No Scales"/>
    <m/>
    <s v=""/>
    <m/>
    <n v="1"/>
    <s v=""/>
    <x v="6"/>
    <x v="2"/>
    <m/>
    <x v="2"/>
  </r>
  <r>
    <s v="3DD.003D7E4E0C"/>
    <s v="OtsLGRF23S_03744"/>
    <d v="2023-11-13T00:00:00"/>
    <n v="5076"/>
    <s v="WDFW"/>
    <s v="SP"/>
    <m/>
    <n v="75"/>
    <x v="0"/>
    <s v="No CWT"/>
    <s v="N"/>
    <m/>
    <n v="18"/>
    <m/>
    <s v="LFH23149-15"/>
    <m/>
    <s v=""/>
    <m/>
    <n v="1"/>
    <s v="0.3"/>
    <x v="0"/>
    <x v="1"/>
    <m/>
    <x v="0"/>
  </r>
  <r>
    <s v="3DD.003D7E5724"/>
    <s v="OtsLGRF23S_03750"/>
    <d v="2023-11-06T00:00:00"/>
    <n v="4116"/>
    <s v="WDFW"/>
    <s v="SP"/>
    <m/>
    <n v="76"/>
    <x v="0"/>
    <s v="No CWT"/>
    <s v="N"/>
    <m/>
    <n v="18"/>
    <m/>
    <s v="LFH23138-19"/>
    <m/>
    <s v=""/>
    <m/>
    <n v="1"/>
    <s v="0.3"/>
    <x v="6"/>
    <x v="1"/>
    <m/>
    <x v="0"/>
  </r>
  <r>
    <s v="3DD.003D7E4E1A"/>
    <s v="OtsLGRF23S_03754"/>
    <d v="2023-11-13T00:00:00"/>
    <n v="628"/>
    <s v="WDFW"/>
    <s v="SP"/>
    <m/>
    <n v="79"/>
    <x v="1"/>
    <s v="No CWT"/>
    <s v="N"/>
    <m/>
    <n v="18"/>
    <m/>
    <s v="LFH2327-11"/>
    <m/>
    <s v=""/>
    <m/>
    <n v="1"/>
    <s v="0.3"/>
    <x v="0"/>
    <x v="0"/>
    <m/>
    <x v="0"/>
  </r>
  <r>
    <s v="3DD.003D7E5681"/>
    <s v="OtsLGRF23S_03757"/>
    <d v="2023-11-06T00:00:00"/>
    <n v="4013"/>
    <s v="WDFW"/>
    <s v="SP"/>
    <m/>
    <n v="84"/>
    <x v="0"/>
    <s v="CWT"/>
    <s v="Y"/>
    <m/>
    <n v="18"/>
    <m/>
    <s v="No Scales"/>
    <m/>
    <s v=""/>
    <m/>
    <n v="1"/>
    <s v=""/>
    <x v="17"/>
    <x v="4"/>
    <m/>
    <x v="0"/>
  </r>
  <r>
    <s v="3DD.003D7E56A3"/>
    <s v="OtsLGRF23S_03759"/>
    <d v="2023-10-31T00:00:00"/>
    <n v="3119"/>
    <s v="WDFW"/>
    <s v="SP"/>
    <m/>
    <n v="95"/>
    <x v="0"/>
    <s v="No CWT"/>
    <s v="N"/>
    <m/>
    <n v="18"/>
    <m/>
    <s v="LFH23125-01"/>
    <m/>
    <s v=""/>
    <m/>
    <n v="1"/>
    <s v="0.4"/>
    <x v="17"/>
    <x v="2"/>
    <m/>
    <x v="2"/>
  </r>
  <r>
    <s v="3DD.003D7E4DE9"/>
    <s v="OtsLGRF23S_03760"/>
    <d v="2023-10-17T00:00:00"/>
    <n v="1091"/>
    <s v="WDFW"/>
    <s v="SP"/>
    <m/>
    <n v="75"/>
    <x v="0"/>
    <s v="No CWT"/>
    <s v="N"/>
    <m/>
    <n v="18"/>
    <m/>
    <s v="LFH23103-17"/>
    <m/>
    <s v=""/>
    <m/>
    <n v="1"/>
    <s v="0.3"/>
    <x v="4"/>
    <x v="1"/>
    <m/>
    <x v="0"/>
  </r>
  <r>
    <s v="3DD.003D7E4DF8"/>
    <s v="OtsLGRF23S_03761"/>
    <d v="2023-10-31T00:00:00"/>
    <n v="3191"/>
    <s v="WDFW"/>
    <s v="SP"/>
    <m/>
    <n v="83"/>
    <x v="0"/>
    <s v="No CWT"/>
    <s v="N"/>
    <m/>
    <n v="18"/>
    <m/>
    <s v="LFH23128-07"/>
    <m/>
    <s v=""/>
    <m/>
    <n v="1"/>
    <s v="0.3"/>
    <x v="6"/>
    <x v="4"/>
    <m/>
    <x v="0"/>
  </r>
  <r>
    <s v="3DD.003D7E56B2"/>
    <s v="OtsLGRF23S_03762"/>
    <d v="2023-10-31T00:00:00"/>
    <n v="3104"/>
    <s v="WDFW"/>
    <s v="SP"/>
    <m/>
    <n v="88"/>
    <x v="0"/>
    <s v="No CWT"/>
    <s v="N"/>
    <m/>
    <n v="18"/>
    <m/>
    <s v="LFH23124-09"/>
    <m/>
    <s v=""/>
    <m/>
    <n v="1"/>
    <s v="0.3"/>
    <x v="1"/>
    <x v="5"/>
    <m/>
    <x v="0"/>
  </r>
  <r>
    <s v="3DD.003D7E56CC"/>
    <s v="OtsLGRF23S_03763"/>
    <d v="2023-11-13T00:00:00"/>
    <n v="25360"/>
    <s v="WDFW"/>
    <s v="KO"/>
    <m/>
    <n v="76"/>
    <x v="0"/>
    <s v="No CWT"/>
    <s v="N"/>
    <m/>
    <n v="18"/>
    <m/>
    <s v="LFH23149-05"/>
    <m/>
    <s v=""/>
    <m/>
    <n v="1"/>
    <s v="0.3"/>
    <x v="2"/>
    <x v="1"/>
    <m/>
    <x v="1"/>
  </r>
  <r>
    <s v="3DD.003D7E5731"/>
    <s v="OtsLGRF23S_03767"/>
    <d v="2023-10-24T00:00:00"/>
    <n v="2187"/>
    <s v="WDFW"/>
    <s v="SP"/>
    <m/>
    <n v="75"/>
    <x v="0"/>
    <s v="No CWT"/>
    <s v="N"/>
    <m/>
    <n v="18"/>
    <m/>
    <s v="LFH23113-15"/>
    <m/>
    <s v=""/>
    <m/>
    <n v="1"/>
    <s v=""/>
    <x v="10"/>
    <x v="1"/>
    <m/>
    <x v="2"/>
  </r>
  <r>
    <s v="3DD.003D7E570F"/>
    <s v="OtsLGRF23S_03769"/>
    <d v="2023-10-31T00:00:00"/>
    <n v="287"/>
    <s v="WDFW"/>
    <s v="SP"/>
    <m/>
    <n v="85"/>
    <x v="1"/>
    <s v="No CWT"/>
    <s v="N"/>
    <m/>
    <n v="18"/>
    <m/>
    <s v="LFH2313-07"/>
    <m/>
    <s v=""/>
    <m/>
    <n v="1"/>
    <s v="0.3"/>
    <x v="2"/>
    <x v="4"/>
    <m/>
    <x v="1"/>
  </r>
  <r>
    <s v="3DD.003D7E4E15"/>
    <s v="OtsLGRF23S_03771"/>
    <d v="2023-11-06T00:00:00"/>
    <n v="4123"/>
    <s v="WDFW"/>
    <s v="SP"/>
    <m/>
    <n v="82"/>
    <x v="0"/>
    <s v="CWT"/>
    <s v="Y"/>
    <m/>
    <n v="18"/>
    <m/>
    <s v="No Scales"/>
    <m/>
    <s v=""/>
    <m/>
    <n v="1"/>
    <s v=""/>
    <x v="13"/>
    <x v="0"/>
    <m/>
    <x v="0"/>
  </r>
  <r>
    <s v="3DD.003D7E5696"/>
    <s v="OtsLGRF23S_03772"/>
    <d v="2023-11-13T00:00:00"/>
    <n v="5043"/>
    <s v="WDFW"/>
    <s v="SP"/>
    <m/>
    <n v="74"/>
    <x v="0"/>
    <s v="No CWT"/>
    <s v="N"/>
    <m/>
    <n v="18"/>
    <m/>
    <s v="LFH23148-14"/>
    <m/>
    <s v=""/>
    <m/>
    <n v="1"/>
    <s v="0.3"/>
    <x v="6"/>
    <x v="1"/>
    <m/>
    <x v="0"/>
  </r>
  <r>
    <s v="3DD.003D7E56C9"/>
    <s v="OtsLGRF23S_03775"/>
    <d v="2023-10-24T00:00:00"/>
    <n v="2155"/>
    <s v="WDFW"/>
    <s v="SP"/>
    <m/>
    <n v="76.5"/>
    <x v="0"/>
    <s v="No CWT"/>
    <s v="N"/>
    <m/>
    <n v="18"/>
    <m/>
    <s v="LFH23112-09"/>
    <m/>
    <s v=""/>
    <m/>
    <n v="1"/>
    <s v="0.3"/>
    <x v="13"/>
    <x v="1"/>
    <m/>
    <x v="0"/>
  </r>
  <r>
    <s v="3DD.003D7E4DF4"/>
    <s v="OtsLGRF23S_03776"/>
    <d v="2023-11-06T00:00:00"/>
    <n v="4019"/>
    <s v="WDFW"/>
    <s v="SP"/>
    <m/>
    <n v="84"/>
    <x v="0"/>
    <s v="CWT"/>
    <s v="Y"/>
    <m/>
    <n v="18"/>
    <m/>
    <s v="No Scales"/>
    <m/>
    <s v=""/>
    <m/>
    <n v="1"/>
    <s v=""/>
    <x v="17"/>
    <x v="4"/>
    <m/>
    <x v="2"/>
  </r>
  <r>
    <s v="3DD.003D7E56F7"/>
    <s v="OtsLGRF23S_03780"/>
    <d v="2023-11-06T00:00:00"/>
    <n v="4128"/>
    <s v="WDFW"/>
    <s v="SP"/>
    <m/>
    <n v="88"/>
    <x v="0"/>
    <s v="No CWT"/>
    <s v="N"/>
    <m/>
    <n v="18"/>
    <m/>
    <s v="LFH23139-04"/>
    <m/>
    <s v="RR"/>
    <m/>
    <n v="1"/>
    <s v="1.3"/>
    <x v="2"/>
    <x v="5"/>
    <m/>
    <x v="1"/>
  </r>
  <r>
    <s v="3DD.003D7E4DDB"/>
    <s v="OtsLGRF23S_03781"/>
    <d v="2023-10-24T00:00:00"/>
    <n v="142"/>
    <s v="WDFW"/>
    <s v="SP"/>
    <m/>
    <n v="96"/>
    <x v="1"/>
    <s v="CWT"/>
    <s v="Y"/>
    <m/>
    <n v="18"/>
    <m/>
    <s v="No Scales"/>
    <m/>
    <s v=""/>
    <m/>
    <n v="1"/>
    <s v=""/>
    <x v="1"/>
    <x v="2"/>
    <m/>
    <x v="0"/>
  </r>
  <r>
    <s v="3DD.003D7E56E7"/>
    <s v="OtsLGRF23S_03782"/>
    <d v="2023-11-06T00:00:00"/>
    <n v="4043"/>
    <s v="WDFW"/>
    <s v="SP"/>
    <m/>
    <n v="82"/>
    <x v="0"/>
    <s v="CWT"/>
    <s v="Y"/>
    <m/>
    <n v="18"/>
    <m/>
    <s v="No Scales"/>
    <m/>
    <s v=""/>
    <m/>
    <n v="1"/>
    <s v=""/>
    <x v="11"/>
    <x v="0"/>
    <m/>
    <x v="2"/>
  </r>
  <r>
    <s v="3DD.003D7E4E01"/>
    <s v="OtsLGRF23S_03783"/>
    <d v="2023-11-06T00:00:00"/>
    <n v="456"/>
    <s v="WDFW"/>
    <s v="SP"/>
    <m/>
    <n v="82"/>
    <x v="1"/>
    <s v="No CWT"/>
    <s v="N"/>
    <m/>
    <n v="18"/>
    <m/>
    <s v="LFH2320-03"/>
    <m/>
    <s v=""/>
    <m/>
    <n v="1"/>
    <s v="0.3"/>
    <x v="5"/>
    <x v="0"/>
    <m/>
    <x v="0"/>
  </r>
  <r>
    <s v="3DD.003D7E56A9"/>
    <s v="OtsLGRF23S_03784"/>
    <d v="2023-11-06T00:00:00"/>
    <n v="505"/>
    <s v="WDFW"/>
    <s v="SP"/>
    <m/>
    <n v="84"/>
    <x v="1"/>
    <s v="CWT"/>
    <s v="Y"/>
    <m/>
    <n v="18"/>
    <m/>
    <s v="No Scales"/>
    <m/>
    <s v=""/>
    <m/>
    <n v="1"/>
    <s v=""/>
    <x v="16"/>
    <x v="4"/>
    <m/>
    <x v="0"/>
  </r>
  <r>
    <s v="3DD.003D7E5673"/>
    <s v="OtsLGRF23S_03785"/>
    <d v="2023-10-31T00:00:00"/>
    <n v="3182"/>
    <s v="WDFW"/>
    <s v="SP"/>
    <m/>
    <n v="76"/>
    <x v="0"/>
    <s v="No CWT"/>
    <s v="N"/>
    <m/>
    <n v="18"/>
    <m/>
    <s v="LFH23127-15"/>
    <m/>
    <s v=""/>
    <m/>
    <n v="1"/>
    <s v="0.3"/>
    <x v="1"/>
    <x v="1"/>
    <m/>
    <x v="0"/>
  </r>
  <r>
    <s v="3DD.003D7E4E00"/>
    <s v="OtsLGRF23S_03787"/>
    <d v="2023-10-24T00:00:00"/>
    <n v="2151"/>
    <s v="WDFW"/>
    <s v="SP"/>
    <m/>
    <n v="78"/>
    <x v="0"/>
    <s v="No CWT"/>
    <s v="N"/>
    <m/>
    <n v="18"/>
    <m/>
    <s v="LFH23112-04"/>
    <m/>
    <s v=""/>
    <m/>
    <n v="1"/>
    <s v="0.3"/>
    <x v="5"/>
    <x v="0"/>
    <m/>
    <x v="0"/>
  </r>
  <r>
    <s v="3DD.003D7E4DF9"/>
    <s v="OtsLGRF23S_03788"/>
    <d v="2023-11-06T00:00:00"/>
    <n v="4133"/>
    <s v="WDFW"/>
    <s v="SP"/>
    <m/>
    <n v="76"/>
    <x v="0"/>
    <s v="No CWT"/>
    <s v="N"/>
    <m/>
    <n v="18"/>
    <m/>
    <s v="LFH23139-19"/>
    <m/>
    <s v=""/>
    <m/>
    <n v="1"/>
    <s v="0.3"/>
    <x v="13"/>
    <x v="1"/>
    <m/>
    <x v="0"/>
  </r>
  <r>
    <s v="3DD.003D7E570C"/>
    <s v="OtsLGRF23S_03791"/>
    <d v="2023-10-24T00:00:00"/>
    <n v="2133"/>
    <s v="WDFW"/>
    <s v="SP"/>
    <m/>
    <n v="79"/>
    <x v="0"/>
    <s v="No CWT"/>
    <s v="N"/>
    <m/>
    <n v="18"/>
    <m/>
    <s v="LFH23111-09"/>
    <m/>
    <s v=""/>
    <m/>
    <n v="1"/>
    <s v="0.3"/>
    <x v="11"/>
    <x v="0"/>
    <m/>
    <x v="0"/>
  </r>
  <r>
    <s v="3DD.003D7E570E"/>
    <s v="OtsLGRF23S_03794"/>
    <d v="2023-11-06T00:00:00"/>
    <n v="493"/>
    <s v="WDFW"/>
    <s v="SP"/>
    <m/>
    <n v="84"/>
    <x v="1"/>
    <s v="CWT"/>
    <s v="Y"/>
    <m/>
    <n v="18"/>
    <m/>
    <s v="No Scales"/>
    <m/>
    <s v=""/>
    <m/>
    <n v="1"/>
    <s v=""/>
    <x v="19"/>
    <x v="4"/>
    <m/>
    <x v="1"/>
  </r>
  <r>
    <s v="3DD.003D7E570A"/>
    <s v="OtsLGRF23S_03798"/>
    <d v="2023-10-24T00:00:00"/>
    <n v="185"/>
    <s v="WDFW"/>
    <s v="SP"/>
    <m/>
    <n v="74"/>
    <x v="1"/>
    <s v="No CWT"/>
    <s v="N"/>
    <m/>
    <n v="18"/>
    <m/>
    <s v="LFH2308-14"/>
    <m/>
    <s v=""/>
    <m/>
    <n v="1"/>
    <s v="0.3"/>
    <x v="0"/>
    <x v="1"/>
    <m/>
    <x v="0"/>
  </r>
  <r>
    <s v="3DD.003D7E56AA"/>
    <s v="OtsLGRF23S_03802"/>
    <d v="2023-10-31T00:00:00"/>
    <n v="3157"/>
    <s v="WDFW"/>
    <s v="SP"/>
    <m/>
    <n v="76"/>
    <x v="0"/>
    <s v="No CWT"/>
    <s v="N"/>
    <m/>
    <n v="18"/>
    <m/>
    <s v="LFH23126-17"/>
    <m/>
    <s v=""/>
    <m/>
    <n v="1"/>
    <s v="0.3"/>
    <x v="17"/>
    <x v="1"/>
    <m/>
    <x v="0"/>
  </r>
  <r>
    <s v="3DD.003D7E4E38"/>
    <s v="OtsLGRF23S_03803"/>
    <d v="2023-11-06T00:00:00"/>
    <n v="4015"/>
    <s v="WDFW"/>
    <s v="SP"/>
    <m/>
    <n v="75"/>
    <x v="0"/>
    <s v="No CWT"/>
    <s v="N"/>
    <m/>
    <n v="18"/>
    <m/>
    <s v="LFH23134-10"/>
    <m/>
    <s v=""/>
    <m/>
    <n v="1"/>
    <s v="0.3"/>
    <x v="4"/>
    <x v="1"/>
    <m/>
    <x v="0"/>
  </r>
  <r>
    <s v="3DD.003D7E56E6"/>
    <s v="OtsLGRF23S_03807"/>
    <d v="2023-10-31T00:00:00"/>
    <n v="3037"/>
    <s v="WDFW"/>
    <s v="SP"/>
    <m/>
    <n v="78.5"/>
    <x v="0"/>
    <s v="No CWT"/>
    <s v="N"/>
    <m/>
    <n v="18"/>
    <m/>
    <s v="LFH23121-14"/>
    <m/>
    <s v=""/>
    <m/>
    <n v="1"/>
    <s v="0.3"/>
    <x v="2"/>
    <x v="0"/>
    <m/>
    <x v="1"/>
  </r>
  <r>
    <s v="3DD.003D7E56AB"/>
    <s v="OtsLGRF23S_03815"/>
    <d v="2023-10-24T00:00:00"/>
    <n v="2215"/>
    <s v="WDFW"/>
    <s v="SP"/>
    <m/>
    <n v="77.5"/>
    <x v="0"/>
    <s v="No CWT"/>
    <s v="N"/>
    <m/>
    <n v="18"/>
    <m/>
    <s v="LFH23115-03"/>
    <m/>
    <s v=""/>
    <m/>
    <n v="1"/>
    <s v="0.3"/>
    <x v="1"/>
    <x v="1"/>
    <m/>
    <x v="0"/>
  </r>
  <r>
    <s v="3DD.003D7E4DED"/>
    <s v="OtsLGRF23S_03817"/>
    <d v="2023-10-31T00:00:00"/>
    <n v="300"/>
    <s v="WDFW"/>
    <s v="SP"/>
    <m/>
    <n v="82"/>
    <x v="1"/>
    <s v="No CWT"/>
    <s v="N"/>
    <m/>
    <n v="18"/>
    <m/>
    <s v="LFH2313-19"/>
    <m/>
    <s v=""/>
    <m/>
    <n v="1"/>
    <s v="0.3"/>
    <x v="5"/>
    <x v="0"/>
    <m/>
    <x v="0"/>
  </r>
  <r>
    <s v="3DD.003D7E56C8"/>
    <s v="OtsLGRF23S_03818"/>
    <d v="2023-10-24T00:00:00"/>
    <n v="161"/>
    <s v="WDFW"/>
    <s v="SP"/>
    <m/>
    <n v="82"/>
    <x v="1"/>
    <s v="No CWT"/>
    <s v="N"/>
    <m/>
    <n v="18"/>
    <m/>
    <s v="LFH2307-14"/>
    <m/>
    <s v=""/>
    <m/>
    <n v="1"/>
    <s v="0.3"/>
    <x v="5"/>
    <x v="0"/>
    <m/>
    <x v="0"/>
  </r>
  <r>
    <s v="3DD.003D7E5729"/>
    <s v="OtsLGRF23S_03819"/>
    <d v="2023-10-17T00:00:00"/>
    <n v="1080"/>
    <s v="WDFW"/>
    <s v="SP"/>
    <m/>
    <n v="72"/>
    <x v="0"/>
    <s v="No CWT"/>
    <s v="N"/>
    <m/>
    <n v="18"/>
    <m/>
    <s v="LFH23103-07"/>
    <m/>
    <s v=""/>
    <m/>
    <n v="1"/>
    <s v="0.3"/>
    <x v="6"/>
    <x v="3"/>
    <m/>
    <x v="0"/>
  </r>
  <r>
    <s v="3DD.003D7E56FE"/>
    <s v="OtsLGRF23S_03821"/>
    <d v="2023-10-31T00:00:00"/>
    <n v="290"/>
    <s v="WDFW"/>
    <s v="SP"/>
    <m/>
    <n v="84.5"/>
    <x v="1"/>
    <s v="CWT"/>
    <s v="Y"/>
    <m/>
    <n v="18"/>
    <m/>
    <s v="No Scales"/>
    <m/>
    <s v=""/>
    <m/>
    <n v="1"/>
    <s v=""/>
    <x v="16"/>
    <x v="4"/>
    <m/>
    <x v="0"/>
  </r>
  <r>
    <s v="3DD.003D7E569A"/>
    <s v="OtsLGRF23S_03822"/>
    <d v="2023-11-06T00:00:00"/>
    <n v="4056"/>
    <s v="WDFW"/>
    <s v="SP"/>
    <m/>
    <n v="75"/>
    <x v="0"/>
    <s v="No CWT"/>
    <s v="N"/>
    <m/>
    <n v="18"/>
    <m/>
    <s v="LFH23135-13"/>
    <m/>
    <s v=""/>
    <m/>
    <n v="1"/>
    <s v="0.3"/>
    <x v="0"/>
    <x v="1"/>
    <m/>
    <x v="0"/>
  </r>
  <r>
    <s v="3DD.003D7E4DF1"/>
    <s v="OtsLGRF23S_03825"/>
    <d v="2023-10-31T00:00:00"/>
    <n v="269"/>
    <s v="WDFW"/>
    <s v="SP"/>
    <m/>
    <n v="84"/>
    <x v="1"/>
    <s v="No CWT"/>
    <s v="N"/>
    <m/>
    <n v="18"/>
    <m/>
    <s v="LFH2312-01"/>
    <m/>
    <s v=""/>
    <m/>
    <n v="1"/>
    <s v="0.3"/>
    <x v="6"/>
    <x v="4"/>
    <m/>
    <x v="0"/>
  </r>
  <r>
    <s v="3DD.003D7E4DD6"/>
    <s v="OtsLGRF23S_03830"/>
    <d v="2023-10-17T00:00:00"/>
    <n v="1100"/>
    <s v="WDFW"/>
    <s v="SP"/>
    <m/>
    <n v="72"/>
    <x v="0"/>
    <s v="No CWT"/>
    <s v="N"/>
    <m/>
    <n v="18"/>
    <m/>
    <s v="LFH23104-05"/>
    <m/>
    <s v=""/>
    <m/>
    <n v="1"/>
    <s v="0.3"/>
    <x v="11"/>
    <x v="3"/>
    <m/>
    <x v="0"/>
  </r>
  <r>
    <s v="3DD.003D7E5734"/>
    <s v="OtsLGRF23S_03831"/>
    <d v="2023-10-31T00:00:00"/>
    <n v="313"/>
    <s v="WDFW"/>
    <s v="SP"/>
    <m/>
    <n v="79"/>
    <x v="1"/>
    <s v="No CWT"/>
    <s v="N"/>
    <m/>
    <n v="18"/>
    <m/>
    <s v="LFH2313-12"/>
    <m/>
    <s v=""/>
    <m/>
    <n v="1"/>
    <s v="0.3"/>
    <x v="5"/>
    <x v="0"/>
    <m/>
    <x v="0"/>
  </r>
  <r>
    <s v="3DD.003D7E552D"/>
    <s v="OtsLGRF23S_03834"/>
    <d v="2023-10-31T00:00:00"/>
    <n v="325"/>
    <s v="WDFW"/>
    <s v="SP"/>
    <m/>
    <n v="91.5"/>
    <x v="1"/>
    <s v="CWT"/>
    <s v="Y"/>
    <m/>
    <n v="18"/>
    <m/>
    <s v="No Scales"/>
    <m/>
    <s v=""/>
    <m/>
    <n v="1"/>
    <s v=""/>
    <x v="6"/>
    <x v="5"/>
    <m/>
    <x v="0"/>
  </r>
  <r>
    <s v="3DD.003D7E5714"/>
    <s v="OtsLGRF23S_03835"/>
    <d v="2023-10-17T00:00:00"/>
    <n v="1093"/>
    <s v="WDFW"/>
    <s v="SP"/>
    <m/>
    <n v="74"/>
    <x v="0"/>
    <s v="No CWT"/>
    <s v="N"/>
    <m/>
    <n v="18"/>
    <m/>
    <s v="LFH23103-18"/>
    <m/>
    <s v=""/>
    <m/>
    <n v="1"/>
    <s v="0.3"/>
    <x v="4"/>
    <x v="1"/>
    <m/>
    <x v="0"/>
  </r>
  <r>
    <s v="3DD.003D7E5526"/>
    <s v="OtsLGRF23S_03836"/>
    <d v="2023-10-31T00:00:00"/>
    <n v="302"/>
    <s v="WDFW"/>
    <s v="SP"/>
    <m/>
    <n v="75"/>
    <x v="1"/>
    <s v="No CWT"/>
    <s v="N"/>
    <m/>
    <n v="18"/>
    <m/>
    <s v="LFH2314-10"/>
    <m/>
    <s v=""/>
    <m/>
    <n v="1"/>
    <s v="0.3"/>
    <x v="5"/>
    <x v="1"/>
    <m/>
    <x v="0"/>
  </r>
  <r>
    <s v="3DD.003D7E5708"/>
    <s v="OtsLGRF23S_03837"/>
    <d v="2023-10-17T00:00:00"/>
    <n v="1104"/>
    <s v="WDFW"/>
    <s v="SP"/>
    <m/>
    <n v="83"/>
    <x v="0"/>
    <s v="CWT"/>
    <s v="Y"/>
    <m/>
    <n v="18"/>
    <m/>
    <s v="No Scales"/>
    <m/>
    <s v=""/>
    <m/>
    <n v="1"/>
    <s v=""/>
    <x v="5"/>
    <x v="4"/>
    <m/>
    <x v="0"/>
  </r>
  <r>
    <s v="3DD.003D7E5709"/>
    <s v="OtsLGRF23S_03838"/>
    <d v="2023-10-24T00:00:00"/>
    <n v="153"/>
    <s v="WDFW"/>
    <s v="SP"/>
    <m/>
    <n v="79"/>
    <x v="1"/>
    <s v="No CWT"/>
    <s v="N"/>
    <m/>
    <n v="18"/>
    <m/>
    <s v="LFH2307-12"/>
    <m/>
    <s v=""/>
    <m/>
    <n v="1"/>
    <s v="0.3"/>
    <x v="1"/>
    <x v="0"/>
    <m/>
    <x v="0"/>
  </r>
  <r>
    <s v="3DD.003D7E5503"/>
    <s v="OtsLGRF23S_03841"/>
    <d v="2023-10-24T00:00:00"/>
    <n v="2183"/>
    <s v="WDFW"/>
    <s v="SP"/>
    <m/>
    <n v="83.5"/>
    <x v="0"/>
    <s v="No CWT"/>
    <s v="N"/>
    <m/>
    <n v="18"/>
    <m/>
    <s v="LFH23113-11"/>
    <m/>
    <s v=""/>
    <m/>
    <n v="1"/>
    <s v="0.3"/>
    <x v="17"/>
    <x v="4"/>
    <m/>
    <x v="0"/>
  </r>
  <r>
    <s v="3DD.003D7E4DE8"/>
    <s v="OtsLGRF23S_03850"/>
    <d v="2023-10-31T00:00:00"/>
    <n v="3036"/>
    <s v="WDFW"/>
    <s v="SP"/>
    <m/>
    <n v="74"/>
    <x v="0"/>
    <s v="No CWT"/>
    <s v="N"/>
    <m/>
    <n v="18"/>
    <m/>
    <s v="LFH23121-12"/>
    <m/>
    <s v=""/>
    <m/>
    <n v="1"/>
    <s v="0.3"/>
    <x v="4"/>
    <x v="1"/>
    <m/>
    <x v="0"/>
  </r>
  <r>
    <s v="3DD.003D7E4E08"/>
    <s v="OtsLGRF23S_03851"/>
    <d v="2023-11-15T00:00:00"/>
    <n v="7097"/>
    <s v="WDFW"/>
    <s v="HLF"/>
    <m/>
    <n v="80"/>
    <x v="0"/>
    <s v="No CWT"/>
    <s v="N"/>
    <m/>
    <n v="18"/>
    <m/>
    <s v="No Scales"/>
    <m/>
    <s v=""/>
    <m/>
    <n v="1"/>
    <s v=""/>
    <x v="17"/>
    <x v="0"/>
    <m/>
    <x v="2"/>
  </r>
  <r>
    <s v="3DD.003D4A02C1"/>
    <s v="OtsLGRF23S_03852"/>
    <d v="2023-10-31T00:00:00"/>
    <n v="3132"/>
    <s v="WDFW"/>
    <s v="SP"/>
    <m/>
    <n v="84"/>
    <x v="0"/>
    <s v="CWT"/>
    <s v="Y"/>
    <m/>
    <n v="18"/>
    <m/>
    <s v="No Scales"/>
    <m/>
    <s v=""/>
    <m/>
    <n v="1"/>
    <s v=""/>
    <x v="6"/>
    <x v="4"/>
    <m/>
    <x v="0"/>
  </r>
  <r>
    <s v="3DD.003D7E5670"/>
    <s v="OtsLGRF23S_03857"/>
    <d v="2023-11-06T00:00:00"/>
    <n v="4125"/>
    <s v="WDFW"/>
    <s v="SP"/>
    <m/>
    <n v="76"/>
    <x v="0"/>
    <s v="No CWT"/>
    <s v="N"/>
    <m/>
    <n v="18"/>
    <m/>
    <s v="LFH23139-07"/>
    <m/>
    <s v=""/>
    <m/>
    <n v="1"/>
    <s v="0.3"/>
    <x v="0"/>
    <x v="1"/>
    <m/>
    <x v="0"/>
  </r>
  <r>
    <s v="3DD.003D7E56AC"/>
    <s v="OtsLGRF23S_03859"/>
    <d v="2023-10-24T00:00:00"/>
    <n v="2180"/>
    <s v="WDFW"/>
    <s v="SP"/>
    <m/>
    <n v="74"/>
    <x v="0"/>
    <s v="No CWT"/>
    <s v="N"/>
    <m/>
    <n v="18"/>
    <m/>
    <s v="LFH23113-10"/>
    <m/>
    <s v=""/>
    <m/>
    <n v="1"/>
    <s v="0.3"/>
    <x v="0"/>
    <x v="1"/>
    <m/>
    <x v="0"/>
  </r>
  <r>
    <s v="3DD.003D7E570B"/>
    <s v="OtsLGRF23S_03864"/>
    <d v="2023-11-13T00:00:00"/>
    <n v="5060"/>
    <s v="WDFW"/>
    <s v="KO"/>
    <m/>
    <n v="84"/>
    <x v="0"/>
    <s v="CWT"/>
    <s v="Y"/>
    <m/>
    <n v="18"/>
    <m/>
    <s v="No Scales"/>
    <m/>
    <s v=""/>
    <m/>
    <n v="1"/>
    <s v=""/>
    <x v="23"/>
    <x v="4"/>
    <m/>
    <x v="2"/>
  </r>
  <r>
    <s v="3DD.003D7E571F"/>
    <s v="OtsLGRF23S_03865"/>
    <d v="2023-11-13T00:00:00"/>
    <n v="5051"/>
    <s v="WDFW"/>
    <s v="SP"/>
    <m/>
    <n v="84"/>
    <x v="0"/>
    <s v="CWT"/>
    <s v="Y"/>
    <m/>
    <n v="18"/>
    <m/>
    <s v="No Scales"/>
    <m/>
    <s v=""/>
    <m/>
    <n v="1"/>
    <s v=""/>
    <x v="19"/>
    <x v="4"/>
    <m/>
    <x v="1"/>
  </r>
  <r>
    <s v="3DD.003D7E553B"/>
    <s v="OtsLGRF23S_03866"/>
    <d v="2023-10-31T00:00:00"/>
    <n v="3086"/>
    <s v="WDFW"/>
    <s v="SP"/>
    <m/>
    <n v="83"/>
    <x v="0"/>
    <s v="No CWT"/>
    <s v="N"/>
    <m/>
    <n v="18"/>
    <m/>
    <s v="LFH23123-16"/>
    <m/>
    <s v=""/>
    <m/>
    <n v="1"/>
    <s v="0.3"/>
    <x v="13"/>
    <x v="4"/>
    <m/>
    <x v="0"/>
  </r>
  <r>
    <s v="3DD.003D7E5704"/>
    <s v="OtsLGRF23S_03868"/>
    <d v="2023-09-27T00:00:00"/>
    <n v="23394"/>
    <s v="WDFW"/>
    <s v="DIP"/>
    <m/>
    <n v="79"/>
    <x v="0"/>
    <s v="No CWT"/>
    <s v="N"/>
    <m/>
    <n v="18"/>
    <m/>
    <s v="LFH2335-13"/>
    <m/>
    <s v=""/>
    <m/>
    <n v="1"/>
    <s v="0.3"/>
    <x v="2"/>
    <x v="0"/>
    <m/>
    <x v="1"/>
  </r>
  <r>
    <s v="3DD.003D7E5516"/>
    <s v="OtsLGRF23S_03871"/>
    <d v="2023-10-24T00:00:00"/>
    <n v="212"/>
    <s v="WDFW"/>
    <s v="SP"/>
    <m/>
    <n v="80"/>
    <x v="1"/>
    <s v="No CWT"/>
    <s v="N"/>
    <m/>
    <n v="18"/>
    <m/>
    <s v="LFH2309-14"/>
    <m/>
    <s v=""/>
    <m/>
    <n v="1"/>
    <s v="0.4"/>
    <x v="2"/>
    <x v="0"/>
    <m/>
    <x v="1"/>
  </r>
  <r>
    <s v="3DD.003D7E5514"/>
    <s v="OtsLGRF23S_03872"/>
    <d v="2023-10-24T00:00:00"/>
    <n v="2238"/>
    <s v="WDFW"/>
    <s v="SP"/>
    <m/>
    <n v="85.5"/>
    <x v="0"/>
    <s v="CWT"/>
    <s v="Y"/>
    <m/>
    <n v="18"/>
    <m/>
    <s v="No Scales"/>
    <m/>
    <s v=""/>
    <m/>
    <n v="1"/>
    <s v=""/>
    <x v="16"/>
    <x v="4"/>
    <m/>
    <x v="0"/>
  </r>
  <r>
    <s v="3DD.003D7E56D3"/>
    <s v="OtsLGRF23S_03873"/>
    <d v="2023-10-31T00:00:00"/>
    <n v="3287"/>
    <s v="WDFW"/>
    <s v="SP"/>
    <m/>
    <n v="82"/>
    <x v="0"/>
    <s v="No CWT"/>
    <s v="N"/>
    <m/>
    <n v="18"/>
    <m/>
    <s v="LFH23132-06"/>
    <m/>
    <s v=""/>
    <m/>
    <n v="1"/>
    <s v="0.3"/>
    <x v="6"/>
    <x v="0"/>
    <m/>
    <x v="0"/>
  </r>
  <r>
    <s v="3DD.003D7E54F9"/>
    <s v="OtsLGRF23S_03874"/>
    <d v="2023-10-31T00:00:00"/>
    <n v="388"/>
    <s v="WDFW"/>
    <s v="SP"/>
    <m/>
    <n v="78"/>
    <x v="1"/>
    <s v="No CWT"/>
    <s v="N"/>
    <m/>
    <n v="18"/>
    <m/>
    <s v="LFH2317-10"/>
    <m/>
    <s v=""/>
    <m/>
    <n v="1"/>
    <s v="0.3"/>
    <x v="1"/>
    <x v="0"/>
    <m/>
    <x v="0"/>
  </r>
  <r>
    <s v="3DD.003D7E5539"/>
    <s v="OtsLGRF23S_03876"/>
    <d v="2023-10-31T00:00:00"/>
    <n v="3256"/>
    <s v="WDFW"/>
    <s v="SP"/>
    <m/>
    <n v="74"/>
    <x v="0"/>
    <s v="No CWT"/>
    <s v="N"/>
    <m/>
    <n v="18"/>
    <m/>
    <s v="LFH23131-03"/>
    <m/>
    <s v=""/>
    <m/>
    <n v="1"/>
    <s v="0.3"/>
    <x v="4"/>
    <x v="1"/>
    <m/>
    <x v="0"/>
  </r>
  <r>
    <s v="3DD.003D7E5540"/>
    <s v="OtsLGRF23S_03877"/>
    <d v="2023-11-06T00:00:00"/>
    <n v="4154"/>
    <s v="WDFW"/>
    <s v="SP"/>
    <m/>
    <n v="74"/>
    <x v="0"/>
    <s v="No CWT"/>
    <s v="N"/>
    <m/>
    <n v="18"/>
    <m/>
    <s v="LFH23140-15"/>
    <m/>
    <s v=""/>
    <m/>
    <n v="1"/>
    <s v="0.3"/>
    <x v="2"/>
    <x v="1"/>
    <m/>
    <x v="1"/>
  </r>
  <r>
    <s v="3DD.003D7E54E3"/>
    <s v="OtsLGRF23S_03878"/>
    <d v="2023-10-24T00:00:00"/>
    <n v="2302"/>
    <s v="WDFW"/>
    <s v="SP"/>
    <m/>
    <n v="77"/>
    <x v="0"/>
    <s v="No CWT"/>
    <s v="N"/>
    <m/>
    <n v="18"/>
    <m/>
    <s v="LFH23119-02"/>
    <m/>
    <s v=""/>
    <m/>
    <n v="1"/>
    <s v="0.3"/>
    <x v="2"/>
    <x v="1"/>
    <m/>
    <x v="1"/>
  </r>
  <r>
    <s v="3DD.003D7E551F"/>
    <s v="OtsLGRF23S_03879"/>
    <d v="2023-10-31T00:00:00"/>
    <n v="377"/>
    <s v="WDFW"/>
    <s v="SP"/>
    <m/>
    <n v="76"/>
    <x v="1"/>
    <s v="No CWT"/>
    <s v="N"/>
    <m/>
    <n v="18"/>
    <m/>
    <s v="LFH2316-20"/>
    <m/>
    <s v=""/>
    <m/>
    <n v="1"/>
    <s v="0.3"/>
    <x v="0"/>
    <x v="1"/>
    <m/>
    <x v="0"/>
  </r>
  <r>
    <s v="3DD.003D7E54F4"/>
    <s v="OtsLGRF23S_03881"/>
    <d v="2023-10-24T00:00:00"/>
    <n v="2260"/>
    <s v="WDFW"/>
    <s v="SP"/>
    <m/>
    <n v="77.5"/>
    <x v="0"/>
    <s v="No CWT"/>
    <s v="N"/>
    <m/>
    <n v="18"/>
    <m/>
    <s v="LFH23117-02"/>
    <m/>
    <s v=""/>
    <m/>
    <n v="1"/>
    <s v=""/>
    <x v="0"/>
    <x v="1"/>
    <m/>
    <x v="0"/>
  </r>
  <r>
    <s v="3DD.003D7E5511"/>
    <s v="OtsLGRF23S_03889"/>
    <d v="2023-10-24T00:00:00"/>
    <n v="204"/>
    <s v="WDFW"/>
    <s v="SP"/>
    <m/>
    <n v="81"/>
    <x v="1"/>
    <s v="No CWT"/>
    <s v="N"/>
    <m/>
    <n v="18"/>
    <m/>
    <s v="LFH2309-08"/>
    <m/>
    <s v=""/>
    <m/>
    <n v="1"/>
    <s v="0.3"/>
    <x v="5"/>
    <x v="0"/>
    <m/>
    <x v="0"/>
  </r>
  <r>
    <s v="3DD.003D7E54E9"/>
    <s v="OtsLGRF23S_03890"/>
    <d v="2023-11-06T00:00:00"/>
    <n v="4058"/>
    <s v="WDFW"/>
    <s v="SP"/>
    <m/>
    <n v="76"/>
    <x v="0"/>
    <s v="No CWT"/>
    <s v="N"/>
    <m/>
    <n v="18"/>
    <m/>
    <s v="LFH23136-10"/>
    <m/>
    <s v=""/>
    <m/>
    <n v="1"/>
    <s v="0.3"/>
    <x v="4"/>
    <x v="1"/>
    <m/>
    <x v="0"/>
  </r>
  <r>
    <s v="3DD.003D7E5507"/>
    <s v="OtsLGRF23S_03891"/>
    <d v="2023-11-13T00:00:00"/>
    <n v="616"/>
    <s v="WDFW"/>
    <s v="SP"/>
    <m/>
    <n v="72"/>
    <x v="1"/>
    <s v="No CWT"/>
    <s v="N"/>
    <m/>
    <n v="18"/>
    <m/>
    <s v="LFH2328-01"/>
    <m/>
    <s v=""/>
    <m/>
    <n v="1"/>
    <s v="0.3"/>
    <x v="4"/>
    <x v="3"/>
    <m/>
    <x v="0"/>
  </r>
  <r>
    <s v="3DD.003D7E551C"/>
    <s v="OtsLGRF23S_03896"/>
    <d v="2023-11-06T00:00:00"/>
    <n v="4163"/>
    <s v="WDFW"/>
    <s v="SP"/>
    <m/>
    <n v="83"/>
    <x v="0"/>
    <s v="No CWT"/>
    <s v="N"/>
    <m/>
    <n v="18"/>
    <m/>
    <s v="LFH23141-17"/>
    <m/>
    <s v=""/>
    <m/>
    <n v="1"/>
    <s v="0.3"/>
    <x v="0"/>
    <x v="4"/>
    <m/>
    <x v="0"/>
  </r>
  <r>
    <s v="3DD.003D7E5520"/>
    <s v="OtsLGRF23S_03897"/>
    <d v="2023-11-06T00:00:00"/>
    <n v="4143"/>
    <s v="WDFW"/>
    <s v="SP"/>
    <m/>
    <n v="89"/>
    <x v="0"/>
    <s v="CWT"/>
    <s v="Y"/>
    <m/>
    <n v="18"/>
    <m/>
    <s v="No Scales"/>
    <m/>
    <s v=""/>
    <m/>
    <n v="1"/>
    <s v=""/>
    <x v="19"/>
    <x v="5"/>
    <m/>
    <x v="1"/>
  </r>
  <r>
    <s v="3DD.003D7E5519"/>
    <s v="OtsLGRF23S_03898"/>
    <d v="2023-10-31T00:00:00"/>
    <n v="3283"/>
    <s v="WDFW"/>
    <s v="SP"/>
    <m/>
    <n v="88"/>
    <x v="0"/>
    <s v="No CWT"/>
    <s v="N"/>
    <m/>
    <n v="18"/>
    <m/>
    <s v="LFH23132-04"/>
    <m/>
    <s v=""/>
    <m/>
    <n v="1"/>
    <s v="0.3"/>
    <x v="6"/>
    <x v="5"/>
    <m/>
    <x v="0"/>
  </r>
  <r>
    <s v="3DD.003D7E56D7"/>
    <s v="OtsLGRF23S_03899"/>
    <d v="2023-10-24T00:00:00"/>
    <n v="236"/>
    <s v="WDFW"/>
    <s v="SP"/>
    <m/>
    <n v="84"/>
    <x v="1"/>
    <s v="No CWT"/>
    <s v="N"/>
    <m/>
    <n v="18"/>
    <m/>
    <s v="LFH2310-19"/>
    <m/>
    <s v=""/>
    <m/>
    <n v="1"/>
    <s v=""/>
    <x v="4"/>
    <x v="4"/>
    <m/>
    <x v="0"/>
  </r>
  <r>
    <s v="3DD.003D7E5535"/>
    <s v="OtsLGRF23S_03900"/>
    <d v="2023-11-13T00:00:00"/>
    <n v="5014"/>
    <s v="WDFW"/>
    <s v="SP"/>
    <m/>
    <n v="81"/>
    <x v="0"/>
    <s v="No CWT"/>
    <s v="N"/>
    <m/>
    <n v="18"/>
    <m/>
    <s v="LFH23147-08"/>
    <m/>
    <s v=""/>
    <m/>
    <n v="1"/>
    <s v="0.3"/>
    <x v="0"/>
    <x v="0"/>
    <m/>
    <x v="0"/>
  </r>
  <r>
    <s v="3DD.003D7E5515"/>
    <s v="OtsLGRF23S_03902"/>
    <d v="2023-10-17T00:00:00"/>
    <n v="1129"/>
    <s v="WDFW"/>
    <s v="SP"/>
    <m/>
    <n v="75"/>
    <x v="0"/>
    <s v="No CWT"/>
    <s v="N"/>
    <m/>
    <n v="18"/>
    <m/>
    <s v="LFH23105-10"/>
    <m/>
    <s v=""/>
    <m/>
    <n v="1"/>
    <s v="0.3"/>
    <x v="4"/>
    <x v="1"/>
    <m/>
    <x v="0"/>
  </r>
  <r>
    <s v="3DD.003D7E48F6"/>
    <s v="OtsLGRF23S_03903"/>
    <d v="2023-11-06T00:00:00"/>
    <n v="4276"/>
    <s v="WDFW"/>
    <s v="SP"/>
    <m/>
    <n v="73"/>
    <x v="0"/>
    <s v="No CWT"/>
    <s v="N"/>
    <m/>
    <n v="18"/>
    <m/>
    <s v="LFH23144-15"/>
    <m/>
    <s v=""/>
    <m/>
    <n v="1"/>
    <s v="0.3"/>
    <x v="2"/>
    <x v="1"/>
    <m/>
    <x v="1"/>
  </r>
  <r>
    <s v="3DD.003D7E48DE"/>
    <s v="OtsLGRF23S_03905"/>
    <d v="2023-10-31T00:00:00"/>
    <n v="404"/>
    <s v="WDFW"/>
    <s v="SP"/>
    <m/>
    <n v="76"/>
    <x v="1"/>
    <s v="No CWT"/>
    <s v="N"/>
    <m/>
    <n v="18"/>
    <m/>
    <s v="LFH2318-03"/>
    <m/>
    <s v=""/>
    <m/>
    <n v="1"/>
    <s v="0.3"/>
    <x v="6"/>
    <x v="1"/>
    <m/>
    <x v="0"/>
  </r>
  <r>
    <s v="3DD.003D7E48C4"/>
    <s v="OtsLGRF23S_03906"/>
    <d v="2023-10-31T00:00:00"/>
    <n v="3266"/>
    <s v="WDFW"/>
    <s v="SP"/>
    <m/>
    <n v="84"/>
    <x v="0"/>
    <s v="No CWT"/>
    <s v="N"/>
    <m/>
    <n v="18"/>
    <m/>
    <s v="LFH23131-14"/>
    <m/>
    <s v=""/>
    <m/>
    <n v="1"/>
    <s v="0.3"/>
    <x v="5"/>
    <x v="4"/>
    <m/>
    <x v="0"/>
  </r>
  <r>
    <s v="3DD.003D7E48D4"/>
    <s v="OtsLGRF23S_03907"/>
    <d v="2023-10-24T00:00:00"/>
    <n v="2241"/>
    <s v="WDFW"/>
    <s v="SP"/>
    <m/>
    <n v="79"/>
    <x v="0"/>
    <s v="No CWT"/>
    <s v="N"/>
    <m/>
    <n v="18"/>
    <m/>
    <s v="LFH23116-06"/>
    <m/>
    <s v=""/>
    <m/>
    <n v="1"/>
    <s v="0.3"/>
    <x v="4"/>
    <x v="0"/>
    <m/>
    <x v="0"/>
  </r>
  <r>
    <s v="3DD.003D7E48D0"/>
    <s v="OtsLGRF23S_03908"/>
    <d v="2023-10-31T00:00:00"/>
    <n v="3258"/>
    <s v="WDFW"/>
    <s v="SP"/>
    <m/>
    <n v="89"/>
    <x v="0"/>
    <s v="No CWT"/>
    <s v="N"/>
    <m/>
    <n v="18"/>
    <m/>
    <s v="LFH23131-06"/>
    <m/>
    <s v=""/>
    <m/>
    <n v="1"/>
    <s v="0.3"/>
    <x v="4"/>
    <x v="5"/>
    <m/>
    <x v="0"/>
  </r>
  <r>
    <s v="3DD.003D7E4920"/>
    <s v="OtsLGRF23S_03909"/>
    <d v="2023-10-24T00:00:00"/>
    <n v="213"/>
    <s v="WDFW"/>
    <s v="SP"/>
    <m/>
    <n v="79"/>
    <x v="1"/>
    <s v="No CWT"/>
    <s v="N"/>
    <m/>
    <n v="18"/>
    <m/>
    <s v="LFH2309-15"/>
    <m/>
    <s v=""/>
    <m/>
    <n v="1"/>
    <s v="0.3"/>
    <x v="4"/>
    <x v="0"/>
    <m/>
    <x v="0"/>
  </r>
  <r>
    <s v="3DD.003D7E4914"/>
    <s v="OtsLGRF23S_03914"/>
    <d v="2023-10-17T00:00:00"/>
    <n v="1121"/>
    <s v="WDFW"/>
    <s v="SP"/>
    <m/>
    <n v="78"/>
    <x v="0"/>
    <s v="No CWT"/>
    <s v="N"/>
    <m/>
    <n v="18"/>
    <m/>
    <s v="LFH23105-02"/>
    <m/>
    <s v=""/>
    <m/>
    <n v="1"/>
    <s v="0.3"/>
    <x v="6"/>
    <x v="0"/>
    <m/>
    <x v="0"/>
  </r>
  <r>
    <s v="3DD.003D7E48CB"/>
    <s v="OtsLGRF23S_03922"/>
    <d v="2023-10-24T00:00:00"/>
    <n v="2297"/>
    <s v="WDFW"/>
    <s v="SP/KO"/>
    <m/>
    <n v="87"/>
    <x v="0"/>
    <s v="CWT"/>
    <s v="Y"/>
    <m/>
    <n v="18"/>
    <m/>
    <s v="No Scales"/>
    <m/>
    <s v=""/>
    <m/>
    <n v="1"/>
    <s v=""/>
    <x v="13"/>
    <x v="4"/>
    <m/>
    <x v="0"/>
  </r>
  <r>
    <s v="3DD.003D7E48D8"/>
    <s v="OtsLGRF23S_03923"/>
    <d v="2023-10-31T00:00:00"/>
    <n v="410"/>
    <s v="WDFW"/>
    <s v="SP"/>
    <m/>
    <n v="76"/>
    <x v="1"/>
    <s v="No CWT"/>
    <s v="N"/>
    <m/>
    <n v="18"/>
    <m/>
    <s v="LFH2318-07"/>
    <m/>
    <s v=""/>
    <m/>
    <n v="1"/>
    <s v="0.2"/>
    <x v="20"/>
    <x v="1"/>
    <m/>
    <x v="3"/>
  </r>
  <r>
    <s v="3DD.003D7E48C9"/>
    <s v="OtsLGRF23S_03924"/>
    <d v="2023-09-26T00:00:00"/>
    <n v="23391"/>
    <s v="WDFW"/>
    <s v="DIP"/>
    <m/>
    <n v="77"/>
    <x v="0"/>
    <s v="No CWT"/>
    <s v="N"/>
    <m/>
    <n v="18"/>
    <m/>
    <s v="LFH2335-10"/>
    <m/>
    <s v=""/>
    <m/>
    <n v="1"/>
    <s v="0.3"/>
    <x v="4"/>
    <x v="1"/>
    <m/>
    <x v="0"/>
  </r>
  <r>
    <s v="3DD.003D7E4918"/>
    <s v="OtsLGRF23S_03925"/>
    <d v="2023-10-24T00:00:00"/>
    <n v="2315"/>
    <s v="WDFW"/>
    <s v="SP"/>
    <m/>
    <n v="72"/>
    <x v="0"/>
    <s v="No CWT"/>
    <s v="N"/>
    <m/>
    <n v="18"/>
    <m/>
    <s v="LFH23119-11"/>
    <m/>
    <s v=""/>
    <m/>
    <n v="1"/>
    <s v="0.3"/>
    <x v="2"/>
    <x v="3"/>
    <m/>
    <x v="1"/>
  </r>
  <r>
    <s v="3DD.003D7E491F"/>
    <s v="OtsLGRF23S_03930"/>
    <d v="2023-09-29T00:00:00"/>
    <n v="23397"/>
    <s v="WDFW"/>
    <s v="DIP"/>
    <m/>
    <n v="82"/>
    <x v="0"/>
    <s v="No CWT"/>
    <s v="N"/>
    <m/>
    <n v="18"/>
    <m/>
    <s v="LFH2335-15"/>
    <m/>
    <s v=""/>
    <m/>
    <n v="1"/>
    <s v="0.4"/>
    <x v="0"/>
    <x v="0"/>
    <m/>
    <x v="0"/>
  </r>
  <r>
    <s v="3DD.003D7E48FB"/>
    <s v="OtsLGRF23S_03931"/>
    <d v="2023-11-06T00:00:00"/>
    <n v="4268"/>
    <s v="WDFW"/>
    <s v="SP"/>
    <m/>
    <n v="87"/>
    <x v="0"/>
    <s v="CWT"/>
    <s v="Y"/>
    <m/>
    <n v="18"/>
    <m/>
    <s v="No Scales"/>
    <m/>
    <s v=""/>
    <m/>
    <n v="1"/>
    <s v=""/>
    <x v="5"/>
    <x v="4"/>
    <m/>
    <x v="0"/>
  </r>
  <r>
    <s v="3DD.003D7E48DC"/>
    <s v="OtsLGRF23S_03934"/>
    <d v="2023-10-17T00:00:00"/>
    <n v="1122"/>
    <s v="WDFW"/>
    <s v="SP"/>
    <m/>
    <n v="75"/>
    <x v="0"/>
    <s v="No CWT"/>
    <s v="N"/>
    <m/>
    <n v="18"/>
    <m/>
    <s v="LFH23105-03"/>
    <m/>
    <s v=""/>
    <m/>
    <n v="1"/>
    <s v="0.3"/>
    <x v="10"/>
    <x v="1"/>
    <m/>
    <x v="0"/>
  </r>
  <r>
    <s v="3DD.003D7E4907"/>
    <s v="OtsLGRF23S_03943"/>
    <d v="2023-10-01T00:00:00"/>
    <n v="23399"/>
    <s v="WDFW"/>
    <s v="DIP"/>
    <m/>
    <n v="94"/>
    <x v="1"/>
    <s v="CWT"/>
    <s v="Y"/>
    <m/>
    <n v="18"/>
    <m/>
    <s v="No Scales"/>
    <m/>
    <s v=""/>
    <m/>
    <n v="1"/>
    <s v=""/>
    <x v="6"/>
    <x v="2"/>
    <m/>
    <x v="2"/>
  </r>
  <r>
    <s v="3DD.003D7E48DF"/>
    <s v="OtsLGRF23S_03944"/>
    <d v="2023-10-31T00:00:00"/>
    <n v="395"/>
    <s v="WDFW"/>
    <s v="SP"/>
    <m/>
    <n v="89"/>
    <x v="1"/>
    <s v="CWT"/>
    <s v="Y"/>
    <m/>
    <n v="18"/>
    <m/>
    <s v="No Scales"/>
    <m/>
    <s v=""/>
    <m/>
    <n v="1"/>
    <s v=""/>
    <x v="11"/>
    <x v="5"/>
    <m/>
    <x v="2"/>
  </r>
  <r>
    <s v="3DD.003D7E491B"/>
    <s v="OtsLGRF23S_03945"/>
    <d v="2023-11-13T00:00:00"/>
    <n v="5049"/>
    <s v="WDFW"/>
    <s v="SP"/>
    <m/>
    <n v="88"/>
    <x v="0"/>
    <s v="No CWT"/>
    <s v="N"/>
    <m/>
    <n v="18"/>
    <m/>
    <s v="LFH23148-16"/>
    <m/>
    <s v=""/>
    <m/>
    <n v="1"/>
    <s v="0.3"/>
    <x v="2"/>
    <x v="5"/>
    <m/>
    <x v="1"/>
  </r>
  <r>
    <s v="3DD.003D7E48C6"/>
    <s v="OtsLGRF23S_03946"/>
    <d v="2023-11-06T00:00:00"/>
    <n v="4213"/>
    <s v="WDFW"/>
    <s v="SP"/>
    <m/>
    <n v="82"/>
    <x v="0"/>
    <s v="No CWT"/>
    <s v="N"/>
    <m/>
    <n v="18"/>
    <m/>
    <s v="LFH23143-01"/>
    <m/>
    <s v=""/>
    <m/>
    <n v="1"/>
    <s v=""/>
    <x v="10"/>
    <x v="0"/>
    <m/>
    <x v="0"/>
  </r>
  <r>
    <s v="3DD.003D7E490F"/>
    <s v="OtsLGRF23S_03949"/>
    <d v="2023-11-06T00:00:00"/>
    <n v="562"/>
    <s v="WDFW"/>
    <s v="SP"/>
    <m/>
    <n v="76"/>
    <x v="1"/>
    <s v="No CWT"/>
    <s v="N"/>
    <m/>
    <n v="18"/>
    <m/>
    <s v="LFH2325-04"/>
    <m/>
    <s v=""/>
    <m/>
    <n v="1"/>
    <s v="0.3"/>
    <x v="0"/>
    <x v="1"/>
    <m/>
    <x v="0"/>
  </r>
  <r>
    <s v="3DD.003D7E48E4"/>
    <s v="OtsLGRF23S_03951"/>
    <d v="2023-10-24T00:00:00"/>
    <n v="2296"/>
    <s v="WDFW"/>
    <s v="SP"/>
    <m/>
    <n v="71"/>
    <x v="0"/>
    <s v="No CWT"/>
    <s v="N"/>
    <m/>
    <n v="18"/>
    <m/>
    <s v="LFH23118-14"/>
    <m/>
    <s v=""/>
    <m/>
    <n v="1"/>
    <s v="0.3"/>
    <x v="4"/>
    <x v="3"/>
    <m/>
    <x v="0"/>
  </r>
  <r>
    <s v="3DD.003D7E48EE"/>
    <s v="OtsLGRF23S_03953"/>
    <d v="2023-10-24T00:00:00"/>
    <n v="219"/>
    <s v="WDFW"/>
    <s v="SP"/>
    <m/>
    <n v="74"/>
    <x v="1"/>
    <s v="No CWT"/>
    <s v="N"/>
    <m/>
    <n v="18"/>
    <m/>
    <s v="LFH2309-20"/>
    <m/>
    <s v=""/>
    <m/>
    <n v="1"/>
    <s v="0.3"/>
    <x v="5"/>
    <x v="1"/>
    <m/>
    <x v="0"/>
  </r>
  <r>
    <s v="3DD.003D7E48F9"/>
    <s v="OtsLGRF23S_03954"/>
    <d v="2023-11-06T00:00:00"/>
    <n v="4183"/>
    <s v="WDFW"/>
    <s v="SP/KO"/>
    <m/>
    <n v="81"/>
    <x v="0"/>
    <s v="CWT"/>
    <s v="Y"/>
    <m/>
    <n v="18"/>
    <m/>
    <s v="No Scales"/>
    <m/>
    <s v=""/>
    <m/>
    <n v="1"/>
    <s v=""/>
    <x v="6"/>
    <x v="0"/>
    <m/>
    <x v="0"/>
  </r>
  <r>
    <s v="3DD.003D7E48F5"/>
    <s v="OtsLGRF23S_03957"/>
    <d v="2023-10-24T00:00:00"/>
    <n v="207"/>
    <s v="WDFW"/>
    <s v="SP"/>
    <m/>
    <n v="88"/>
    <x v="1"/>
    <s v="No CWT"/>
    <s v="N"/>
    <m/>
    <n v="18"/>
    <m/>
    <s v="LFH2309-11"/>
    <m/>
    <s v=""/>
    <m/>
    <n v="1"/>
    <s v="0.3"/>
    <x v="4"/>
    <x v="5"/>
    <m/>
    <x v="0"/>
  </r>
  <r>
    <s v="3DD.003D7E48CD"/>
    <s v="OtsLGRF23S_03958"/>
    <d v="2023-10-31T00:00:00"/>
    <n v="376"/>
    <s v="WDFW"/>
    <s v="SP"/>
    <m/>
    <n v="86"/>
    <x v="1"/>
    <s v="No CWT"/>
    <s v="N"/>
    <m/>
    <n v="18"/>
    <m/>
    <s v="LFH2316-19"/>
    <m/>
    <s v=""/>
    <m/>
    <n v="1"/>
    <s v="0.3"/>
    <x v="5"/>
    <x v="4"/>
    <m/>
    <x v="0"/>
  </r>
  <r>
    <s v="3DD.003D7E491D"/>
    <s v="OtsLGRF23S_03962"/>
    <d v="2023-10-31T00:00:00"/>
    <n v="379"/>
    <s v="WDFW"/>
    <s v="SP"/>
    <m/>
    <n v="72"/>
    <x v="1"/>
    <s v="No CWT"/>
    <s v="N"/>
    <m/>
    <n v="18"/>
    <m/>
    <s v="LFH2317-02"/>
    <m/>
    <s v=""/>
    <m/>
    <n v="1"/>
    <s v="0.3"/>
    <x v="2"/>
    <x v="3"/>
    <m/>
    <x v="1"/>
  </r>
  <r>
    <s v="3DD.003D7E48EF"/>
    <s v="OtsLGRF23S_03964"/>
    <d v="2023-11-13T00:00:00"/>
    <n v="5118"/>
    <s v="WDFW"/>
    <s v="SP"/>
    <m/>
    <n v="73"/>
    <x v="0"/>
    <s v="No CWT"/>
    <s v="N"/>
    <m/>
    <n v="18"/>
    <m/>
    <s v="LFH23151-10"/>
    <m/>
    <s v=""/>
    <m/>
    <n v="1"/>
    <s v="0.3"/>
    <x v="4"/>
    <x v="1"/>
    <m/>
    <x v="0"/>
  </r>
  <r>
    <s v="3DD.003D7E48E9"/>
    <s v="OtsLGRF23S_03965"/>
    <d v="2023-10-31T00:00:00"/>
    <n v="3293"/>
    <s v="WDFW"/>
    <s v="SP"/>
    <m/>
    <n v="79"/>
    <x v="0"/>
    <s v="No CWT"/>
    <s v="N"/>
    <m/>
    <n v="18"/>
    <m/>
    <s v="LFH23133-02"/>
    <m/>
    <s v=""/>
    <m/>
    <n v="1"/>
    <s v=""/>
    <x v="10"/>
    <x v="0"/>
    <m/>
    <x v="0"/>
  </r>
  <r>
    <s v="3DD.003D7E490A"/>
    <s v="OtsLGRF23S_03968"/>
    <d v="2023-10-31T00:00:00"/>
    <n v="3308"/>
    <s v="WDFW"/>
    <s v="NV"/>
    <m/>
    <n v="77"/>
    <x v="0"/>
    <s v="No CWT"/>
    <s v="N"/>
    <m/>
    <n v="18"/>
    <m/>
    <s v="LFH23133-04"/>
    <m/>
    <s v=""/>
    <m/>
    <n v="1"/>
    <s v=""/>
    <x v="1"/>
    <x v="1"/>
    <m/>
    <x v="0"/>
  </r>
  <r>
    <s v="3DD.003D7E48DA"/>
    <s v="OtsLGRF23S_03969"/>
    <d v="2023-09-13T00:00:00"/>
    <n v="24532"/>
    <s v="WDFW"/>
    <s v="DIP"/>
    <m/>
    <n v="71"/>
    <x v="1"/>
    <s v="No CWT"/>
    <s v="N"/>
    <m/>
    <n v="18"/>
    <m/>
    <s v="LFH2333-03"/>
    <m/>
    <s v=""/>
    <m/>
    <n v="1"/>
    <s v="0.3"/>
    <x v="2"/>
    <x v="3"/>
    <m/>
    <x v="1"/>
  </r>
  <r>
    <s v="3DD.003D7E490C"/>
    <s v="OtsLGRF23S_03971"/>
    <d v="2023-11-06T00:00:00"/>
    <n v="4156"/>
    <s v="WDFW"/>
    <s v="SP"/>
    <m/>
    <n v="84"/>
    <x v="0"/>
    <s v="CWT"/>
    <s v="Y"/>
    <m/>
    <n v="18"/>
    <m/>
    <s v="No Scales"/>
    <m/>
    <s v=""/>
    <m/>
    <n v="1"/>
    <s v=""/>
    <x v="19"/>
    <x v="4"/>
    <m/>
    <x v="1"/>
  </r>
  <r>
    <s v="3DD.003D7E48FE"/>
    <s v="OtsLGRF23S_03972"/>
    <d v="2023-11-06T00:00:00"/>
    <n v="4185"/>
    <s v="WDFW"/>
    <s v="SP"/>
    <m/>
    <n v="87"/>
    <x v="0"/>
    <s v="No CWT"/>
    <s v="N"/>
    <m/>
    <n v="18"/>
    <m/>
    <s v="LFH23141-09"/>
    <m/>
    <s v=""/>
    <m/>
    <n v="1"/>
    <s v="0.3"/>
    <x v="2"/>
    <x v="4"/>
    <m/>
    <x v="1"/>
  </r>
  <r>
    <s v="3DD.003D7E48E2"/>
    <s v="OtsLGRF23S_03974"/>
    <d v="2023-11-06T00:00:00"/>
    <n v="4253"/>
    <s v="WDFW"/>
    <s v="SP"/>
    <m/>
    <n v="75"/>
    <x v="0"/>
    <s v="No CWT"/>
    <s v="N"/>
    <m/>
    <n v="18"/>
    <m/>
    <s v="LFH23145-02"/>
    <m/>
    <s v=""/>
    <m/>
    <n v="1"/>
    <s v=""/>
    <x v="1"/>
    <x v="1"/>
    <m/>
    <x v="0"/>
  </r>
  <r>
    <s v="3DD.003D7E48E7"/>
    <s v="OtsLGRF23S_03977"/>
    <d v="2023-10-24T00:00:00"/>
    <n v="199"/>
    <s v="WDFW"/>
    <s v="SP"/>
    <m/>
    <n v="92"/>
    <x v="1"/>
    <s v="No CWT"/>
    <s v="N"/>
    <m/>
    <n v="18"/>
    <m/>
    <s v="LFH2309-03"/>
    <m/>
    <s v=""/>
    <m/>
    <n v="1"/>
    <s v="0.3"/>
    <x v="13"/>
    <x v="5"/>
    <m/>
    <x v="0"/>
  </r>
  <r>
    <s v="3DD.003D7E48FC"/>
    <s v="OtsLGRF23S_03978"/>
    <d v="2023-10-31T00:00:00"/>
    <n v="3214"/>
    <s v="WDFW"/>
    <s v="SP"/>
    <m/>
    <n v="78"/>
    <x v="0"/>
    <s v="No CWT"/>
    <s v="N"/>
    <m/>
    <n v="18"/>
    <m/>
    <s v="LFH23129-09"/>
    <m/>
    <s v=""/>
    <m/>
    <n v="1"/>
    <s v="0.3"/>
    <x v="2"/>
    <x v="0"/>
    <m/>
    <x v="1"/>
  </r>
  <r>
    <s v="3DD.003D7E4912"/>
    <s v="OtsLGRF23S_03980"/>
    <d v="2023-10-24T00:00:00"/>
    <n v="2309"/>
    <s v="WDFW"/>
    <s v="SP/KO"/>
    <m/>
    <n v="75"/>
    <x v="0"/>
    <s v="No CWT"/>
    <s v="N"/>
    <m/>
    <n v="18"/>
    <m/>
    <s v="LFH23119-04"/>
    <m/>
    <s v=""/>
    <m/>
    <n v="1"/>
    <s v="0.3"/>
    <x v="6"/>
    <x v="1"/>
    <m/>
    <x v="0"/>
  </r>
  <r>
    <s v="3DD.003D7E48CE"/>
    <s v="OtsLGRF23S_03982"/>
    <d v="2023-11-06T00:00:00"/>
    <n v="4211"/>
    <s v="WDFW"/>
    <s v="SP"/>
    <m/>
    <n v="89"/>
    <x v="0"/>
    <s v="CWT"/>
    <s v="Y"/>
    <m/>
    <n v="18"/>
    <m/>
    <s v="No Scales"/>
    <m/>
    <s v=""/>
    <m/>
    <n v="1"/>
    <s v=""/>
    <x v="7"/>
    <x v="5"/>
    <m/>
    <x v="0"/>
  </r>
  <r>
    <s v="3DD.003D7E48EA"/>
    <s v="OtsLGRF23S_03983"/>
    <d v="2023-10-31T00:00:00"/>
    <n v="387"/>
    <s v="WDFW"/>
    <s v="SP"/>
    <m/>
    <n v="87"/>
    <x v="1"/>
    <s v="No CWT"/>
    <s v="N"/>
    <m/>
    <n v="18"/>
    <m/>
    <s v="LFH2317-08"/>
    <m/>
    <s v=""/>
    <m/>
    <n v="1"/>
    <s v="0.3"/>
    <x v="0"/>
    <x v="4"/>
    <m/>
    <x v="0"/>
  </r>
  <r>
    <s v="3DD.003D7E48DD"/>
    <s v="OtsLGRF23S_03984"/>
    <d v="2023-11-06T00:00:00"/>
    <n v="4179"/>
    <s v="WDFW"/>
    <s v="SP"/>
    <m/>
    <n v="89"/>
    <x v="0"/>
    <s v="No CWT"/>
    <s v="N"/>
    <m/>
    <n v="18"/>
    <m/>
    <s v="LFH23141-06"/>
    <m/>
    <s v=""/>
    <m/>
    <n v="1"/>
    <s v="0.3"/>
    <x v="2"/>
    <x v="5"/>
    <m/>
    <x v="1"/>
  </r>
  <r>
    <s v="3DD.003D7E48C7"/>
    <s v="OtsLGRF23S_03985"/>
    <d v="2023-10-24T00:00:00"/>
    <n v="2311"/>
    <s v="WDFW"/>
    <s v="SP"/>
    <m/>
    <n v="80"/>
    <x v="0"/>
    <s v="No CWT"/>
    <s v="N"/>
    <m/>
    <n v="18"/>
    <m/>
    <s v="LFH23119-06"/>
    <m/>
    <s v=""/>
    <m/>
    <n v="1"/>
    <s v="0.3"/>
    <x v="0"/>
    <x v="0"/>
    <m/>
    <x v="0"/>
  </r>
  <r>
    <s v="3DD.003D7E4922"/>
    <s v="OtsLGRF23S_03986"/>
    <d v="2023-10-24T00:00:00"/>
    <n v="2276"/>
    <s v="WDFW"/>
    <s v="SP"/>
    <m/>
    <n v="83"/>
    <x v="0"/>
    <s v="No CWT"/>
    <s v="N"/>
    <m/>
    <n v="18"/>
    <m/>
    <s v="LFH23117-16"/>
    <m/>
    <s v=""/>
    <m/>
    <n v="1"/>
    <s v="0.3"/>
    <x v="17"/>
    <x v="4"/>
    <m/>
    <x v="0"/>
  </r>
  <r>
    <s v="3DD.003D7E48FF"/>
    <s v="OtsLGRF23S_03987"/>
    <d v="2023-10-31T00:00:00"/>
    <n v="3317"/>
    <s v="WDFW"/>
    <s v="SP"/>
    <m/>
    <n v="81"/>
    <x v="0"/>
    <s v="No CWT"/>
    <s v="N"/>
    <m/>
    <n v="18"/>
    <m/>
    <s v="LFH23133-15"/>
    <m/>
    <s v=""/>
    <m/>
    <n v="1"/>
    <s v="0.3"/>
    <x v="0"/>
    <x v="0"/>
    <m/>
    <x v="0"/>
  </r>
  <r>
    <s v="3DD.003D7E48C3"/>
    <s v="OtsLGRF23S_03988"/>
    <d v="2023-10-24T00:00:00"/>
    <n v="2257"/>
    <s v="WDFW"/>
    <s v="SP"/>
    <m/>
    <n v="76.5"/>
    <x v="0"/>
    <s v="No CWT"/>
    <s v="N"/>
    <m/>
    <n v="18"/>
    <m/>
    <s v="LFH23116-20"/>
    <m/>
    <s v=""/>
    <m/>
    <n v="1"/>
    <s v=""/>
    <x v="6"/>
    <x v="1"/>
    <m/>
    <x v="0"/>
  </r>
  <r>
    <s v="3DD.003D7E48E6"/>
    <s v="OtsLGRF23S_03989"/>
    <d v="2023-10-24T00:00:00"/>
    <n v="2258"/>
    <s v="WDFW"/>
    <s v="SP"/>
    <m/>
    <n v="73.5"/>
    <x v="0"/>
    <s v="No CWT"/>
    <s v="N"/>
    <m/>
    <n v="18"/>
    <m/>
    <s v="LFH23117-03"/>
    <m/>
    <s v=""/>
    <m/>
    <n v="1"/>
    <s v="0.3"/>
    <x v="4"/>
    <x v="1"/>
    <m/>
    <x v="0"/>
  </r>
  <r>
    <s v="3DD.003D7E48ED"/>
    <s v="OtsLGRF23S_03990"/>
    <d v="2023-10-24T00:00:00"/>
    <n v="2283"/>
    <s v="WDFW"/>
    <s v="SP"/>
    <m/>
    <n v="77"/>
    <x v="0"/>
    <s v="No CWT"/>
    <s v="N"/>
    <m/>
    <n v="18"/>
    <m/>
    <s v="LFH23117-19"/>
    <m/>
    <s v=""/>
    <m/>
    <n v="1"/>
    <s v=""/>
    <x v="9"/>
    <x v="1"/>
    <m/>
    <x v="0"/>
  </r>
  <r>
    <s v="3DD.003D7E490B"/>
    <s v="OtsLGRF23S_03993"/>
    <d v="2023-10-24T00:00:00"/>
    <n v="2247"/>
    <s v="WDFW"/>
    <s v="SP"/>
    <m/>
    <n v="82.5"/>
    <x v="0"/>
    <s v="No CWT"/>
    <s v="N"/>
    <m/>
    <n v="18"/>
    <m/>
    <s v="LFH23116-11"/>
    <m/>
    <s v=""/>
    <m/>
    <n v="1"/>
    <s v="0.3"/>
    <x v="4"/>
    <x v="0"/>
    <m/>
    <x v="0"/>
  </r>
  <r>
    <s v="3DD.003D7E48C1"/>
    <s v="OtsLGRF23S_03994"/>
    <d v="2023-10-31T00:00:00"/>
    <n v="3236"/>
    <s v="WDFW"/>
    <s v="SP"/>
    <m/>
    <n v="85"/>
    <x v="0"/>
    <s v="No CWT"/>
    <s v="N"/>
    <m/>
    <n v="18"/>
    <m/>
    <s v="LFH23130-08"/>
    <m/>
    <s v=""/>
    <m/>
    <n v="1"/>
    <s v=""/>
    <x v="4"/>
    <x v="4"/>
    <m/>
    <x v="0"/>
  </r>
  <r>
    <s v="3DD.003D7E48DB"/>
    <s v="OtsLGRF23S_03995"/>
    <d v="2023-10-17T00:00:00"/>
    <n v="1132"/>
    <s v="WDFW"/>
    <s v="SP"/>
    <m/>
    <n v="82"/>
    <x v="0"/>
    <s v="No CWT"/>
    <s v="N"/>
    <m/>
    <n v="18"/>
    <m/>
    <s v="LFH23105-13"/>
    <m/>
    <s v=""/>
    <m/>
    <n v="1"/>
    <s v="0.3"/>
    <x v="2"/>
    <x v="0"/>
    <m/>
    <x v="1"/>
  </r>
  <r>
    <s v="3DD.003D7E4906"/>
    <s v="OtsLGRF23S_03996"/>
    <d v="2023-11-13T00:00:00"/>
    <n v="5119"/>
    <s v="WDFW"/>
    <s v="SP"/>
    <m/>
    <n v="84"/>
    <x v="0"/>
    <s v="No CWT"/>
    <s v="N"/>
    <m/>
    <n v="18"/>
    <m/>
    <s v="LFH23151-20"/>
    <m/>
    <s v=""/>
    <m/>
    <n v="1"/>
    <s v="0.4"/>
    <x v="17"/>
    <x v="4"/>
    <m/>
    <x v="2"/>
  </r>
  <r>
    <s v="3DD.003D7E4910"/>
    <s v="OtsLGRF23S_03997"/>
    <d v="2023-10-24T00:00:00"/>
    <n v="2279"/>
    <s v="WDFW"/>
    <s v="SP"/>
    <m/>
    <n v="74.5"/>
    <x v="0"/>
    <s v="No CWT"/>
    <s v="N"/>
    <m/>
    <n v="18"/>
    <m/>
    <s v="LFH23117-17"/>
    <m/>
    <s v=""/>
    <m/>
    <n v="1"/>
    <s v="0.3"/>
    <x v="5"/>
    <x v="1"/>
    <m/>
    <x v="0"/>
  </r>
  <r>
    <s v="3DD.003D7E490E"/>
    <s v="OtsLGRF23S_03998"/>
    <d v="2023-11-06T00:00:00"/>
    <n v="25354"/>
    <s v="WDFW"/>
    <s v="DIP"/>
    <m/>
    <n v="73"/>
    <x v="1"/>
    <s v="No CWT"/>
    <s v="N"/>
    <m/>
    <n v="18"/>
    <m/>
    <s v="LFH2324-01"/>
    <m/>
    <s v=""/>
    <m/>
    <n v="1"/>
    <s v=""/>
    <x v="4"/>
    <x v="1"/>
    <m/>
    <x v="0"/>
  </r>
  <r>
    <s v="3DD.003D7E490D"/>
    <s v="OtsLGRF23S_04009"/>
    <d v="2023-10-31T00:00:00"/>
    <n v="3133"/>
    <s v="WDFW"/>
    <s v="SP"/>
    <m/>
    <n v="81"/>
    <x v="0"/>
    <s v="No CWT"/>
    <s v="N"/>
    <m/>
    <n v="18"/>
    <m/>
    <s v="LFH23126-16"/>
    <m/>
    <s v=""/>
    <m/>
    <n v="1"/>
    <s v="0.3"/>
    <x v="10"/>
    <x v="0"/>
    <m/>
    <x v="0"/>
  </r>
  <r>
    <s v="3DD.003D7E4905"/>
    <s v="OtsLGRF23S_04010"/>
    <d v="2023-10-31T00:00:00"/>
    <n v="298"/>
    <s v="WDFW"/>
    <s v="SP"/>
    <m/>
    <n v="88.5"/>
    <x v="1"/>
    <s v="No CWT"/>
    <s v="N"/>
    <m/>
    <n v="18"/>
    <m/>
    <s v="LFH2313-10"/>
    <m/>
    <s v=""/>
    <m/>
    <n v="1"/>
    <s v="0.3"/>
    <x v="6"/>
    <x v="5"/>
    <m/>
    <x v="0"/>
  </r>
  <r>
    <s v="3DD.003D7E48F3"/>
    <s v="OtsLGRF23S_04011"/>
    <d v="2023-11-06T00:00:00"/>
    <n v="446"/>
    <s v="WDFW"/>
    <s v="SP"/>
    <m/>
    <n v="81"/>
    <x v="1"/>
    <s v="No CWT"/>
    <s v="N"/>
    <m/>
    <n v="18"/>
    <m/>
    <s v="LFH2319-12"/>
    <m/>
    <s v=""/>
    <m/>
    <n v="1"/>
    <s v="0.3"/>
    <x v="2"/>
    <x v="0"/>
    <m/>
    <x v="1"/>
  </r>
  <r>
    <s v="3DD.003D7E48FD"/>
    <s v="OtsLGRF23S_04012"/>
    <d v="2023-10-31T00:00:00"/>
    <n v="372"/>
    <s v="WDFW"/>
    <s v="SP"/>
    <m/>
    <n v="79"/>
    <x v="1"/>
    <s v="No CWT"/>
    <s v="N"/>
    <m/>
    <n v="18"/>
    <m/>
    <s v="LFH2316-17"/>
    <m/>
    <s v=""/>
    <m/>
    <n v="1"/>
    <s v="0.3"/>
    <x v="5"/>
    <x v="0"/>
    <m/>
    <x v="0"/>
  </r>
  <r>
    <s v="3DD.003D7E48D1"/>
    <s v="OtsLGRF23S_04013"/>
    <d v="2023-10-17T00:00:00"/>
    <n v="59"/>
    <s v="WDFW"/>
    <s v="SP"/>
    <m/>
    <n v="80"/>
    <x v="1"/>
    <s v="No CWT"/>
    <s v="N"/>
    <m/>
    <n v="18"/>
    <m/>
    <s v="LFH2303-05"/>
    <m/>
    <s v=""/>
    <m/>
    <n v="1"/>
    <s v="0.3"/>
    <x v="0"/>
    <x v="0"/>
    <m/>
    <x v="0"/>
  </r>
  <r>
    <s v="3DD.003D7E4916"/>
    <s v="OtsLGRF23S_04014"/>
    <d v="2023-11-06T00:00:00"/>
    <n v="4073"/>
    <s v="WDFW"/>
    <s v="SP"/>
    <m/>
    <n v="79"/>
    <x v="0"/>
    <s v="No CWT"/>
    <s v="N"/>
    <m/>
    <n v="18"/>
    <m/>
    <s v="LFH23136-02"/>
    <m/>
    <s v=""/>
    <m/>
    <n v="1"/>
    <s v="0.3"/>
    <x v="4"/>
    <x v="0"/>
    <m/>
    <x v="0"/>
  </r>
  <r>
    <s v="3DD.003D7E48E3"/>
    <s v="OtsLGRF23S_04021"/>
    <d v="2023-11-06T00:00:00"/>
    <n v="451"/>
    <s v="WDFW"/>
    <s v="SP"/>
    <m/>
    <n v="81"/>
    <x v="1"/>
    <s v="No CWT"/>
    <s v="N"/>
    <m/>
    <n v="18"/>
    <m/>
    <s v="LFH2320-05"/>
    <m/>
    <s v=""/>
    <m/>
    <n v="1"/>
    <s v=""/>
    <x v="6"/>
    <x v="0"/>
    <m/>
    <x v="0"/>
  </r>
  <r>
    <s v="3DD.003D7E48E8"/>
    <s v="OtsLGRF23S_04022"/>
    <d v="2023-11-13T00:00:00"/>
    <n v="665"/>
    <s v="WDFW"/>
    <s v="SP"/>
    <m/>
    <n v="94"/>
    <x v="1"/>
    <s v="No CWT"/>
    <s v="N"/>
    <m/>
    <n v="18"/>
    <m/>
    <s v="LFH2329-18"/>
    <m/>
    <s v=""/>
    <m/>
    <n v="1"/>
    <s v="0.3"/>
    <x v="4"/>
    <x v="2"/>
    <m/>
    <x v="0"/>
  </r>
  <r>
    <s v="3DD.003D7E48F2"/>
    <s v="OtsLGRF23S_04024"/>
    <d v="2023-10-24T00:00:00"/>
    <n v="2149"/>
    <s v="WDFW"/>
    <s v="SP"/>
    <m/>
    <n v="77"/>
    <x v="0"/>
    <s v="No CWT"/>
    <s v="N"/>
    <m/>
    <n v="18"/>
    <m/>
    <s v="LFH23112-03"/>
    <m/>
    <s v=""/>
    <m/>
    <n v="1"/>
    <s v="0.3"/>
    <x v="0"/>
    <x v="1"/>
    <m/>
    <x v="0"/>
  </r>
  <r>
    <s v="3DD.003D7E48D3"/>
    <s v="OtsLGRF23S_04027"/>
    <d v="2023-11-13T00:00:00"/>
    <n v="653"/>
    <s v="WDFW"/>
    <s v="SP"/>
    <m/>
    <n v="76"/>
    <x v="1"/>
    <s v="No CWT"/>
    <s v="N"/>
    <m/>
    <n v="18"/>
    <m/>
    <s v="LFH2329-05"/>
    <m/>
    <s v=""/>
    <m/>
    <n v="1"/>
    <s v="0.3"/>
    <x v="2"/>
    <x v="1"/>
    <m/>
    <x v="1"/>
  </r>
  <r>
    <s v="3DD.003D7E48C5"/>
    <s v="OtsLGRF23S_04032"/>
    <d v="2023-10-31T00:00:00"/>
    <n v="3040"/>
    <s v="WDFW"/>
    <s v="SP"/>
    <m/>
    <n v="82"/>
    <x v="0"/>
    <s v="No CWT"/>
    <s v="N"/>
    <m/>
    <n v="18"/>
    <m/>
    <s v="LFH23121-17"/>
    <m/>
    <s v=""/>
    <m/>
    <n v="1"/>
    <s v="0.3"/>
    <x v="1"/>
    <x v="0"/>
    <m/>
    <x v="0"/>
  </r>
  <r>
    <s v="3DD.003D7E491E"/>
    <s v="OtsLGRF23S_04033"/>
    <d v="2023-10-17T00:00:00"/>
    <n v="1111"/>
    <s v="WDFW"/>
    <s v="SP"/>
    <m/>
    <n v="83"/>
    <x v="0"/>
    <s v="No CWT"/>
    <s v="N"/>
    <m/>
    <n v="18"/>
    <m/>
    <s v="LFH23104-13"/>
    <m/>
    <s v=""/>
    <m/>
    <n v="1"/>
    <s v="0.3"/>
    <x v="2"/>
    <x v="4"/>
    <m/>
    <x v="1"/>
  </r>
  <r>
    <s v="3DD.003D7E4908"/>
    <s v="OtsLGRF23S_04034"/>
    <d v="2023-10-31T00:00:00"/>
    <n v="3072"/>
    <s v="WDFW"/>
    <s v="SP"/>
    <m/>
    <n v="84"/>
    <x v="0"/>
    <s v="No CWT"/>
    <s v="N"/>
    <m/>
    <n v="18"/>
    <m/>
    <s v="LFH23123-09"/>
    <m/>
    <s v=""/>
    <m/>
    <n v="1"/>
    <s v="0.3"/>
    <x v="0"/>
    <x v="4"/>
    <m/>
    <x v="0"/>
  </r>
  <r>
    <s v="3DD.003D7E4900"/>
    <s v="OtsLGRF23S_04035"/>
    <d v="2023-10-24T00:00:00"/>
    <n v="2198"/>
    <s v="WDFW"/>
    <s v="SP"/>
    <m/>
    <n v="82"/>
    <x v="0"/>
    <s v="No CWT"/>
    <s v="N"/>
    <m/>
    <n v="18"/>
    <m/>
    <s v="LFH23114-07"/>
    <m/>
    <s v=""/>
    <m/>
    <n v="1"/>
    <s v="0.3"/>
    <x v="2"/>
    <x v="0"/>
    <m/>
    <x v="1"/>
  </r>
  <r>
    <s v="3DD.003D7E4903"/>
    <s v="OtsLGRF23S_04036"/>
    <d v="2023-09-19T00:00:00"/>
    <n v="24541"/>
    <s v="WDFW"/>
    <s v="DIP"/>
    <m/>
    <n v="80"/>
    <x v="0"/>
    <s v="CWT"/>
    <s v="Y"/>
    <m/>
    <n v="18"/>
    <m/>
    <s v="No Scales"/>
    <m/>
    <s v=""/>
    <m/>
    <n v="1"/>
    <s v=""/>
    <x v="19"/>
    <x v="0"/>
    <m/>
    <x v="1"/>
  </r>
  <r>
    <s v="3DD.003D7E48D5"/>
    <s v="OtsLGRF23S_04037"/>
    <d v="2023-11-13T00:00:00"/>
    <n v="5124"/>
    <s v="WDFW"/>
    <s v="SP"/>
    <m/>
    <n v="82"/>
    <x v="0"/>
    <s v="No CWT"/>
    <s v="N"/>
    <m/>
    <n v="18"/>
    <m/>
    <s v="LFH23151-16"/>
    <m/>
    <s v=""/>
    <m/>
    <n v="1"/>
    <s v="0.3"/>
    <x v="2"/>
    <x v="0"/>
    <m/>
    <x v="1"/>
  </r>
  <r>
    <s v="3DD.003D7E48F1"/>
    <s v="OtsLGRF23S_04038"/>
    <d v="2023-10-17T00:00:00"/>
    <n v="55"/>
    <s v="WDFW"/>
    <s v="SP"/>
    <m/>
    <n v="75"/>
    <x v="1"/>
    <s v="No CWT"/>
    <s v="N"/>
    <m/>
    <n v="18"/>
    <m/>
    <s v="LFH2303-01"/>
    <m/>
    <s v=""/>
    <m/>
    <n v="1"/>
    <s v="0.3"/>
    <x v="10"/>
    <x v="1"/>
    <m/>
    <x v="0"/>
  </r>
  <r>
    <s v="3DD.003D7E48EC"/>
    <s v="OtsLGRF23S_04039"/>
    <d v="2023-11-06T00:00:00"/>
    <n v="4140"/>
    <s v="WDFW"/>
    <s v="NV"/>
    <m/>
    <n v="80"/>
    <x v="0"/>
    <s v="No CWT"/>
    <s v="N"/>
    <m/>
    <n v="18"/>
    <m/>
    <s v="LFH23140-01"/>
    <m/>
    <s v=""/>
    <m/>
    <n v="1"/>
    <s v="0.3"/>
    <x v="5"/>
    <x v="0"/>
    <m/>
    <x v="0"/>
  </r>
  <r>
    <s v="3DD.003D7E491A"/>
    <s v="OtsLGRF23S_04041"/>
    <d v="2023-11-15T00:00:00"/>
    <n v="7014"/>
    <s v="WDFW"/>
    <s v="HLF"/>
    <m/>
    <n v="77"/>
    <x v="1"/>
    <s v="No CWT"/>
    <s v="N"/>
    <m/>
    <n v="18"/>
    <m/>
    <s v="No Scales"/>
    <m/>
    <s v=""/>
    <m/>
    <n v="1"/>
    <s v=""/>
    <x v="0"/>
    <x v="1"/>
    <m/>
    <x v="0"/>
  </r>
  <r>
    <s v="3DD.003D7E4921"/>
    <s v="OtsLGRF23S_04049"/>
    <d v="2023-10-17T00:00:00"/>
    <n v="1081"/>
    <s v="WDFW"/>
    <s v="SP"/>
    <m/>
    <n v="80"/>
    <x v="0"/>
    <s v="No CWT"/>
    <s v="N"/>
    <m/>
    <n v="18"/>
    <m/>
    <s v="LFH23103-09"/>
    <m/>
    <s v=""/>
    <m/>
    <n v="1"/>
    <s v="0.3"/>
    <x v="4"/>
    <x v="0"/>
    <m/>
    <x v="0"/>
  </r>
  <r>
    <s v="3DD.003D7E48F7"/>
    <s v="OtsLGRF23S_04050"/>
    <d v="2023-11-13T00:00:00"/>
    <n v="649"/>
    <s v="WDFW"/>
    <s v="SP"/>
    <m/>
    <n v="95"/>
    <x v="1"/>
    <s v="CWT"/>
    <s v="Y"/>
    <m/>
    <n v="18"/>
    <m/>
    <s v="No Scales"/>
    <m/>
    <s v=""/>
    <m/>
    <n v="1"/>
    <s v=""/>
    <x v="13"/>
    <x v="2"/>
    <m/>
    <x v="0"/>
  </r>
  <r>
    <s v="3DD.003D7E48EB"/>
    <s v="OtsLGRF23S_04051"/>
    <d v="2023-10-31T00:00:00"/>
    <n v="303"/>
    <s v="WDFW"/>
    <s v="SP"/>
    <m/>
    <n v="85"/>
    <x v="1"/>
    <s v="CWT"/>
    <s v="Y"/>
    <m/>
    <n v="18"/>
    <m/>
    <s v="No Scales"/>
    <m/>
    <s v=""/>
    <m/>
    <n v="1"/>
    <s v=""/>
    <x v="5"/>
    <x v="4"/>
    <m/>
    <x v="0"/>
  </r>
  <r>
    <s v="3DD.003D7E4924"/>
    <s v="OtsLGRF23S_04053"/>
    <d v="2023-11-06T00:00:00"/>
    <n v="4134"/>
    <s v="WDFW"/>
    <s v="NV"/>
    <m/>
    <n v="83"/>
    <x v="0"/>
    <s v="No CWT"/>
    <s v="N"/>
    <m/>
    <n v="18"/>
    <m/>
    <s v="LFH23140-02"/>
    <m/>
    <s v=""/>
    <m/>
    <n v="1"/>
    <s v="0.3"/>
    <x v="1"/>
    <x v="4"/>
    <m/>
    <x v="0"/>
  </r>
  <r>
    <s v="3DD.003D7E4902"/>
    <s v="OtsLGRF23S_04055"/>
    <d v="2023-10-31T00:00:00"/>
    <n v="255"/>
    <s v="WDFW"/>
    <s v="SP"/>
    <m/>
    <n v="73"/>
    <x v="1"/>
    <s v="No CWT"/>
    <s v="N"/>
    <m/>
    <n v="18"/>
    <m/>
    <s v="LFH2311-08"/>
    <m/>
    <s v=""/>
    <m/>
    <n v="1"/>
    <s v="0.3"/>
    <x v="0"/>
    <x v="1"/>
    <m/>
    <x v="0"/>
  </r>
  <r>
    <s v="3DD.003D7E48F4"/>
    <s v="OtsLGRF23S_04056"/>
    <d v="2023-11-13T00:00:00"/>
    <n v="5094"/>
    <s v="WDFW"/>
    <s v="SP"/>
    <m/>
    <n v="83"/>
    <x v="0"/>
    <s v="No CWT"/>
    <s v="N"/>
    <m/>
    <n v="18"/>
    <m/>
    <s v="LFH23150-07"/>
    <m/>
    <s v=""/>
    <m/>
    <n v="1"/>
    <s v=""/>
    <x v="2"/>
    <x v="4"/>
    <m/>
    <x v="1"/>
  </r>
  <r>
    <s v="3DD.003D7E48CF"/>
    <s v="OtsLGRF23S_04057"/>
    <d v="2023-10-31T00:00:00"/>
    <n v="3131"/>
    <s v="WDFW"/>
    <s v="SP"/>
    <m/>
    <n v="89"/>
    <x v="0"/>
    <s v="No CWT"/>
    <s v="N"/>
    <m/>
    <n v="18"/>
    <m/>
    <s v="LFH23125-17"/>
    <m/>
    <s v=""/>
    <m/>
    <n v="1"/>
    <s v="0.3"/>
    <x v="0"/>
    <x v="5"/>
    <m/>
    <x v="0"/>
  </r>
  <r>
    <s v="3DD.003D7E4904"/>
    <s v="OtsLGRF23S_04058"/>
    <d v="2023-10-31T00:00:00"/>
    <n v="3162"/>
    <s v="WDFW"/>
    <s v="SP"/>
    <m/>
    <n v="79"/>
    <x v="0"/>
    <s v="No CWT"/>
    <s v="N"/>
    <m/>
    <n v="18"/>
    <m/>
    <s v="LFH23127-03"/>
    <m/>
    <s v=""/>
    <m/>
    <n v="1"/>
    <s v="0.3"/>
    <x v="4"/>
    <x v="0"/>
    <m/>
    <x v="0"/>
  </r>
  <r>
    <s v="3DD.003D7E4901"/>
    <s v="OtsLGRF23S_04059"/>
    <d v="2023-11-06T00:00:00"/>
    <n v="438"/>
    <s v="WDFW"/>
    <s v="SP"/>
    <m/>
    <n v="73"/>
    <x v="1"/>
    <s v="No CWT"/>
    <s v="N"/>
    <m/>
    <n v="18"/>
    <m/>
    <s v="LFH2319-09"/>
    <m/>
    <s v=""/>
    <m/>
    <n v="1"/>
    <s v="0.3"/>
    <x v="1"/>
    <x v="1"/>
    <m/>
    <x v="0"/>
  </r>
  <r>
    <s v="3DD.003D7E4882"/>
    <s v="OtsLGRF23S_04061"/>
    <d v="2023-10-24T00:00:00"/>
    <n v="149"/>
    <s v="WDFW"/>
    <s v="SP"/>
    <m/>
    <n v="78"/>
    <x v="1"/>
    <s v="No CWT"/>
    <s v="N"/>
    <m/>
    <n v="18"/>
    <m/>
    <s v="LFH2307-05"/>
    <m/>
    <s v=""/>
    <m/>
    <n v="1"/>
    <s v=""/>
    <x v="2"/>
    <x v="0"/>
    <m/>
    <x v="1"/>
  </r>
  <r>
    <s v="3DD.003D7E488F"/>
    <s v="OtsLGRF23S_04062"/>
    <d v="2023-11-06T00:00:00"/>
    <n v="507"/>
    <s v="WDFW"/>
    <s v="SP"/>
    <m/>
    <n v="71"/>
    <x v="1"/>
    <s v="No CWT"/>
    <s v="N"/>
    <m/>
    <n v="18"/>
    <m/>
    <s v="LFH2322-16"/>
    <m/>
    <s v=""/>
    <m/>
    <n v="1"/>
    <s v="0.2"/>
    <x v="5"/>
    <x v="3"/>
    <m/>
    <x v="3"/>
  </r>
  <r>
    <s v="3DD.003D7E486A"/>
    <s v="OtsLGRF23S_04063"/>
    <d v="2023-10-24T00:00:00"/>
    <n v="166"/>
    <s v="WDFW"/>
    <s v="SP"/>
    <m/>
    <n v="90"/>
    <x v="1"/>
    <s v="No CWT"/>
    <s v="N"/>
    <m/>
    <n v="18"/>
    <m/>
    <s v="LFH2307-15"/>
    <m/>
    <s v=""/>
    <m/>
    <n v="1"/>
    <s v="0.3"/>
    <x v="4"/>
    <x v="5"/>
    <m/>
    <x v="0"/>
  </r>
  <r>
    <s v="3DD.003D7E48B7"/>
    <s v="OtsLGRF23S_04064"/>
    <d v="2023-11-13T00:00:00"/>
    <n v="599"/>
    <s v="WDFW"/>
    <s v="SP"/>
    <m/>
    <n v="85"/>
    <x v="1"/>
    <s v="No CWT"/>
    <s v="N"/>
    <m/>
    <n v="18"/>
    <m/>
    <s v="LFH2327-02"/>
    <m/>
    <s v=""/>
    <m/>
    <n v="1"/>
    <s v="0.3"/>
    <x v="0"/>
    <x v="4"/>
    <m/>
    <x v="0"/>
  </r>
  <r>
    <s v="3DD.003D7E4884"/>
    <s v="OtsLGRF23S_04070"/>
    <d v="2023-11-06T00:00:00"/>
    <n v="4036"/>
    <s v="WDFW"/>
    <s v="SP"/>
    <m/>
    <n v="84"/>
    <x v="0"/>
    <s v="No CWT"/>
    <s v="Y"/>
    <m/>
    <n v="18"/>
    <m/>
    <s v="No Scales"/>
    <m/>
    <s v=""/>
    <m/>
    <n v="1"/>
    <s v=""/>
    <x v="23"/>
    <x v="4"/>
    <m/>
    <x v="0"/>
  </r>
  <r>
    <s v="3DD.003D7E4891"/>
    <s v="OtsLGRF23S_04071"/>
    <d v="2023-11-06T00:00:00"/>
    <n v="4105"/>
    <s v="WDFW"/>
    <s v="SP"/>
    <m/>
    <n v="77"/>
    <x v="0"/>
    <s v="No CWT"/>
    <s v="N"/>
    <m/>
    <n v="18"/>
    <m/>
    <s v="LFH23137-17"/>
    <m/>
    <s v=""/>
    <m/>
    <n v="1"/>
    <s v="0.3"/>
    <x v="0"/>
    <x v="1"/>
    <m/>
    <x v="0"/>
  </r>
  <r>
    <s v="3DD.003D7E48AE"/>
    <s v="OtsLGRF23S_04074"/>
    <d v="2023-10-24T00:00:00"/>
    <n v="2233"/>
    <s v="WDFW"/>
    <s v="SP"/>
    <m/>
    <n v="74"/>
    <x v="0"/>
    <s v="No CWT"/>
    <s v="N"/>
    <m/>
    <n v="18"/>
    <m/>
    <s v="LFH23116-02"/>
    <m/>
    <s v=""/>
    <m/>
    <n v="1"/>
    <s v="0.3"/>
    <x v="5"/>
    <x v="1"/>
    <m/>
    <x v="0"/>
  </r>
  <r>
    <s v="3DD.003D7E48A4"/>
    <s v="OtsLGRF23S_04075"/>
    <d v="2023-11-15T00:00:00"/>
    <n v="7083"/>
    <s v="WDFW"/>
    <s v="HLF"/>
    <m/>
    <n v="90"/>
    <x v="1"/>
    <s v="No CWT"/>
    <s v="N"/>
    <m/>
    <n v="18"/>
    <m/>
    <s v="No Scales"/>
    <m/>
    <s v=""/>
    <m/>
    <n v="1"/>
    <s v=""/>
    <x v="2"/>
    <x v="5"/>
    <m/>
    <x v="1"/>
  </r>
  <r>
    <s v="3DD.003D7E4895"/>
    <s v="OtsLGRF23S_04081"/>
    <d v="2023-11-06T00:00:00"/>
    <n v="4084"/>
    <s v="WDFW"/>
    <s v="SP"/>
    <m/>
    <n v="82"/>
    <x v="0"/>
    <s v="No CWT"/>
    <s v="N"/>
    <m/>
    <n v="18"/>
    <m/>
    <s v="LFH23138-08"/>
    <m/>
    <s v=""/>
    <m/>
    <n v="1"/>
    <s v="0.3"/>
    <x v="2"/>
    <x v="0"/>
    <m/>
    <x v="1"/>
  </r>
  <r>
    <s v="3DD.003D7E48BC"/>
    <s v="OtsLGRF23S_04082"/>
    <d v="2023-11-06T00:00:00"/>
    <n v="4115"/>
    <s v="WDFW"/>
    <s v="SP"/>
    <m/>
    <n v="86"/>
    <x v="0"/>
    <s v="CWT"/>
    <s v="Y"/>
    <m/>
    <n v="18"/>
    <m/>
    <s v="No Scales"/>
    <m/>
    <s v=""/>
    <m/>
    <n v="1"/>
    <s v=""/>
    <x v="19"/>
    <x v="4"/>
    <m/>
    <x v="1"/>
  </r>
  <r>
    <s v="3DD.003D7E4889"/>
    <s v="OtsLGRF23S_04083"/>
    <d v="2023-09-13T00:00:00"/>
    <n v="24534"/>
    <s v="WDFW"/>
    <s v="DIP"/>
    <m/>
    <n v="82"/>
    <x v="0"/>
    <s v="No CWT"/>
    <s v="N"/>
    <m/>
    <n v="18"/>
    <m/>
    <s v="LFH2333-05"/>
    <m/>
    <s v=""/>
    <m/>
    <n v="1"/>
    <s v="0.3"/>
    <x v="9"/>
    <x v="0"/>
    <m/>
    <x v="0"/>
  </r>
  <r>
    <s v="3DD.003D7E4893"/>
    <s v="OtsLGRF23S_04084"/>
    <d v="2023-11-13T00:00:00"/>
    <n v="5099"/>
    <s v="WDFW"/>
    <s v="SP"/>
    <m/>
    <n v="76"/>
    <x v="0"/>
    <s v="No CWT"/>
    <s v="N"/>
    <m/>
    <n v="18"/>
    <m/>
    <s v="LFH23150-13"/>
    <m/>
    <s v=""/>
    <m/>
    <n v="1"/>
    <s v="0.3"/>
    <x v="2"/>
    <x v="1"/>
    <m/>
    <x v="1"/>
  </r>
  <r>
    <s v="3DD.003D7E4860"/>
    <s v="OtsLGRF23S_04085"/>
    <d v="2023-11-13T00:00:00"/>
    <n v="700"/>
    <s v="WDFW"/>
    <s v="SP"/>
    <m/>
    <n v="71"/>
    <x v="1"/>
    <s v="No CWT"/>
    <s v="N"/>
    <m/>
    <n v="18"/>
    <m/>
    <s v="LFH2331-13"/>
    <m/>
    <s v=""/>
    <m/>
    <n v="1"/>
    <s v="0.3"/>
    <x v="2"/>
    <x v="3"/>
    <m/>
    <x v="1"/>
  </r>
  <r>
    <s v="3DD.003D7E4879"/>
    <s v="OtsLGRF23S_04093"/>
    <d v="2023-10-24T00:00:00"/>
    <n v="2225"/>
    <s v="WDFW"/>
    <s v="SP"/>
    <m/>
    <n v="74.5"/>
    <x v="0"/>
    <s v="No CWT"/>
    <s v="N"/>
    <m/>
    <n v="18"/>
    <m/>
    <s v="LFH23115-12"/>
    <m/>
    <s v=""/>
    <m/>
    <n v="1"/>
    <s v="0.4"/>
    <x v="5"/>
    <x v="1"/>
    <m/>
    <x v="2"/>
  </r>
  <r>
    <s v="3DD.003D7E487C"/>
    <s v="OtsLGRF23S_04095"/>
    <d v="2023-10-17T00:00:00"/>
    <n v="1084"/>
    <s v="WDFW"/>
    <s v="SP"/>
    <m/>
    <n v="80"/>
    <x v="0"/>
    <s v="No CWT"/>
    <s v="N"/>
    <m/>
    <n v="18"/>
    <m/>
    <s v="LFH23103-10"/>
    <m/>
    <s v=""/>
    <m/>
    <n v="1"/>
    <s v="0.3"/>
    <x v="4"/>
    <x v="0"/>
    <m/>
    <x v="0"/>
  </r>
  <r>
    <s v="3DD.003D7E48A9"/>
    <s v="OtsLGRF23S_04096"/>
    <d v="2023-11-06T00:00:00"/>
    <n v="4104"/>
    <s v="WDFW"/>
    <s v="SP"/>
    <m/>
    <n v="74"/>
    <x v="0"/>
    <s v="No CWT"/>
    <s v="N"/>
    <m/>
    <n v="18"/>
    <m/>
    <s v="LFH23138-09"/>
    <m/>
    <s v=""/>
    <m/>
    <n v="1"/>
    <s v="0.3"/>
    <x v="2"/>
    <x v="1"/>
    <m/>
    <x v="1"/>
  </r>
  <r>
    <s v="3DD.003D7E48AD"/>
    <s v="OtsLGRF23S_04098"/>
    <d v="2023-10-31T00:00:00"/>
    <n v="3052"/>
    <s v="WDFW"/>
    <s v="SP"/>
    <m/>
    <n v="92"/>
    <x v="0"/>
    <s v="No CWT"/>
    <s v="N"/>
    <m/>
    <n v="18"/>
    <m/>
    <s v="LFH23122-08"/>
    <m/>
    <s v=""/>
    <m/>
    <n v="1"/>
    <s v="0.3"/>
    <x v="0"/>
    <x v="5"/>
    <m/>
    <x v="0"/>
  </r>
  <r>
    <s v="3DD.003D7E488E"/>
    <s v="OtsLGRF23S_04102"/>
    <d v="2023-11-06T00:00:00"/>
    <n v="4135"/>
    <s v="WDFW"/>
    <s v="SP"/>
    <m/>
    <n v="78"/>
    <x v="0"/>
    <s v="No CWT"/>
    <s v="N"/>
    <m/>
    <n v="18"/>
    <m/>
    <s v="LFH23139-08"/>
    <m/>
    <s v=""/>
    <m/>
    <n v="1"/>
    <s v="0.3"/>
    <x v="0"/>
    <x v="0"/>
    <m/>
    <x v="0"/>
  </r>
  <r>
    <s v="3DD.003D7E48B0"/>
    <s v="OtsLGRF23S_04103"/>
    <d v="2023-10-17T00:00:00"/>
    <n v="1102"/>
    <s v="WDFW"/>
    <s v="SP"/>
    <m/>
    <n v="73.5"/>
    <x v="0"/>
    <s v="No CWT"/>
    <s v="N"/>
    <m/>
    <n v="18"/>
    <m/>
    <s v="LFH23104-06"/>
    <m/>
    <s v=""/>
    <m/>
    <n v="1"/>
    <s v=""/>
    <x v="10"/>
    <x v="1"/>
    <m/>
    <x v="0"/>
  </r>
  <r>
    <s v="3DD.003D7E487D"/>
    <s v="OtsLGRF23S_04107"/>
    <d v="2023-10-31T00:00:00"/>
    <n v="3021"/>
    <s v="WDFW"/>
    <s v="SP"/>
    <m/>
    <n v="83"/>
    <x v="0"/>
    <s v="CWT"/>
    <s v="Y"/>
    <m/>
    <n v="18"/>
    <m/>
    <s v="No Scales"/>
    <m/>
    <s v=""/>
    <m/>
    <n v="1"/>
    <s v=""/>
    <x v="5"/>
    <x v="4"/>
    <m/>
    <x v="0"/>
  </r>
  <r>
    <s v="3DD.003D7E48B1"/>
    <s v="OtsLGRF23S_04108"/>
    <d v="2023-10-31T00:00:00"/>
    <n v="266"/>
    <s v="WDFW"/>
    <s v="SP"/>
    <m/>
    <n v="81"/>
    <x v="1"/>
    <s v="No CWT"/>
    <s v="N"/>
    <m/>
    <n v="18"/>
    <m/>
    <s v="LFH2312-04"/>
    <m/>
    <s v=""/>
    <m/>
    <n v="1"/>
    <s v="0.3"/>
    <x v="6"/>
    <x v="0"/>
    <m/>
    <x v="0"/>
  </r>
  <r>
    <s v="3DD.003D7E48B2"/>
    <s v="OtsLGRF23S_04111"/>
    <d v="2023-11-06T00:00:00"/>
    <n v="4030"/>
    <s v="WDFW"/>
    <s v="SP"/>
    <m/>
    <n v="79"/>
    <x v="0"/>
    <s v="No CWT"/>
    <s v="N"/>
    <m/>
    <n v="18"/>
    <m/>
    <s v="LFH23136-15"/>
    <m/>
    <s v=""/>
    <m/>
    <n v="1"/>
    <s v="0.3"/>
    <x v="0"/>
    <x v="0"/>
    <m/>
    <x v="0"/>
  </r>
  <r>
    <s v="3DD.003D7E48B9"/>
    <s v="OtsLGRF23S_04113"/>
    <d v="2023-11-15T00:00:00"/>
    <n v="7062"/>
    <s v="WDFW"/>
    <s v="HLF"/>
    <m/>
    <n v="78"/>
    <x v="1"/>
    <s v="No CWT"/>
    <s v="N"/>
    <m/>
    <n v="18"/>
    <m/>
    <s v="No Scales"/>
    <m/>
    <s v=""/>
    <m/>
    <n v="1"/>
    <s v=""/>
    <x v="10"/>
    <x v="0"/>
    <m/>
    <x v="0"/>
  </r>
  <r>
    <s v="3DD.003D7E4872"/>
    <s v="OtsLGRF23S_04118"/>
    <d v="2023-10-24T00:00:00"/>
    <n v="182"/>
    <s v="WDFW"/>
    <s v="SP"/>
    <m/>
    <n v="91"/>
    <x v="1"/>
    <s v="CWT"/>
    <s v="Y"/>
    <m/>
    <n v="18"/>
    <m/>
    <s v="No Scales"/>
    <m/>
    <s v=""/>
    <m/>
    <n v="1"/>
    <s v=""/>
    <x v="12"/>
    <x v="5"/>
    <m/>
    <x v="0"/>
  </r>
  <r>
    <s v="3DD.003D7E4878"/>
    <s v="OtsLGRF23S_04119"/>
    <d v="2023-11-15T00:00:00"/>
    <n v="7096"/>
    <s v="WDFW"/>
    <s v="HLF"/>
    <m/>
    <n v="89"/>
    <x v="0"/>
    <s v="No CWT"/>
    <s v="N"/>
    <m/>
    <n v="18"/>
    <m/>
    <s v="No Scales"/>
    <m/>
    <s v=""/>
    <m/>
    <n v="1"/>
    <s v=""/>
    <x v="0"/>
    <x v="5"/>
    <m/>
    <x v="0"/>
  </r>
  <r>
    <s v="3DD.003D7E48BF"/>
    <s v="OtsLGRF23S_04120"/>
    <d v="2023-11-06T00:00:00"/>
    <n v="4138"/>
    <s v="WDFW"/>
    <s v="SP"/>
    <m/>
    <n v="77"/>
    <x v="0"/>
    <s v="No CWT"/>
    <s v="N"/>
    <m/>
    <n v="18"/>
    <m/>
    <s v="LFH23139-10"/>
    <m/>
    <s v=""/>
    <m/>
    <n v="1"/>
    <s v="0.3"/>
    <x v="2"/>
    <x v="1"/>
    <m/>
    <x v="1"/>
  </r>
  <r>
    <s v="3DD.003D7E4896"/>
    <s v="OtsLGRF23S_04121"/>
    <d v="2023-10-31T00:00:00"/>
    <n v="3195"/>
    <s v="WDFW"/>
    <s v="SP"/>
    <m/>
    <n v="76"/>
    <x v="0"/>
    <s v="No CWT"/>
    <s v="N"/>
    <m/>
    <n v="18"/>
    <m/>
    <s v="LFH23128-14"/>
    <m/>
    <s v=""/>
    <m/>
    <n v="1"/>
    <s v="0.3"/>
    <x v="0"/>
    <x v="1"/>
    <m/>
    <x v="0"/>
  </r>
  <r>
    <s v="3DD.003D7E4875"/>
    <s v="OtsLGRF23S_04123"/>
    <d v="2023-11-13T00:00:00"/>
    <n v="673"/>
    <s v="WDFW"/>
    <s v="SP"/>
    <m/>
    <n v="83"/>
    <x v="1"/>
    <s v="No CWT"/>
    <s v="N"/>
    <m/>
    <n v="18"/>
    <m/>
    <s v="LFH2329-20"/>
    <m/>
    <s v=""/>
    <m/>
    <n v="1"/>
    <s v="0.3"/>
    <x v="13"/>
    <x v="4"/>
    <m/>
    <x v="0"/>
  </r>
  <r>
    <s v="3DD.003D7E48BD"/>
    <s v="OtsLGRF23S_04124"/>
    <d v="2023-11-06T00:00:00"/>
    <n v="427"/>
    <s v="WDFW"/>
    <s v="SP"/>
    <m/>
    <n v="94"/>
    <x v="1"/>
    <s v="No CWT"/>
    <s v="N"/>
    <m/>
    <n v="18"/>
    <m/>
    <s v="LFH2319-06"/>
    <m/>
    <s v="RR"/>
    <m/>
    <n v="1"/>
    <s v="1.3"/>
    <x v="11"/>
    <x v="2"/>
    <m/>
    <x v="2"/>
  </r>
  <r>
    <s v="3DD.003D49F68F"/>
    <s v="OtsLGRF23S_04127"/>
    <d v="2023-11-06T00:00:00"/>
    <n v="4021"/>
    <s v="WDFW"/>
    <s v="SP"/>
    <m/>
    <n v="76"/>
    <x v="0"/>
    <s v="No CWT"/>
    <s v="N"/>
    <m/>
    <n v="18"/>
    <m/>
    <s v="LFH23135-05"/>
    <m/>
    <s v=""/>
    <m/>
    <n v="1"/>
    <s v="0.3"/>
    <x v="6"/>
    <x v="1"/>
    <m/>
    <x v="0"/>
  </r>
  <r>
    <s v="3DD.003D7E48A2"/>
    <s v="OtsLGRF23S_04128"/>
    <d v="2023-11-06T00:00:00"/>
    <n v="4061"/>
    <s v="WDFW"/>
    <s v="SP"/>
    <m/>
    <n v="76"/>
    <x v="0"/>
    <s v="No CWT"/>
    <s v="N"/>
    <m/>
    <n v="18"/>
    <m/>
    <s v="LFH231235-19"/>
    <m/>
    <s v=""/>
    <m/>
    <n v="1"/>
    <s v=""/>
    <x v="0"/>
    <x v="1"/>
    <m/>
    <x v="0"/>
  </r>
  <r>
    <s v="3DD.003D7E487F"/>
    <s v="OtsLGRF23S_04133"/>
    <d v="2023-11-13T00:00:00"/>
    <n v="570"/>
    <s v="WDFW"/>
    <s v="SP"/>
    <m/>
    <n v="71"/>
    <x v="1"/>
    <s v="No CWT"/>
    <s v="N"/>
    <m/>
    <n v="18"/>
    <m/>
    <s v="LFH2326-01"/>
    <m/>
    <s v=""/>
    <m/>
    <n v="1"/>
    <s v="0.3"/>
    <x v="0"/>
    <x v="3"/>
    <m/>
    <x v="0"/>
  </r>
  <r>
    <s v="3DD.003D7E4876"/>
    <s v="OtsLGRF23S_04134"/>
    <d v="2023-11-06T00:00:00"/>
    <n v="4063"/>
    <s v="WDFW"/>
    <s v="SP"/>
    <m/>
    <n v="82"/>
    <x v="0"/>
    <s v="CWT"/>
    <s v="Y"/>
    <m/>
    <n v="18"/>
    <m/>
    <s v="No Scales"/>
    <m/>
    <s v=""/>
    <m/>
    <n v="1"/>
    <s v=""/>
    <x v="6"/>
    <x v="0"/>
    <m/>
    <x v="0"/>
  </r>
  <r>
    <s v="3DD.003D7E4885"/>
    <s v="OtsLGRF23S_04136"/>
    <d v="2023-11-06T00:00:00"/>
    <n v="4076"/>
    <s v="WDFW"/>
    <s v="SP"/>
    <m/>
    <n v="80"/>
    <x v="0"/>
    <s v="No CWT"/>
    <s v="N"/>
    <m/>
    <n v="18"/>
    <m/>
    <s v="LFH23136-09"/>
    <m/>
    <s v=""/>
    <m/>
    <n v="1"/>
    <s v="0.3"/>
    <x v="0"/>
    <x v="0"/>
    <m/>
    <x v="0"/>
  </r>
  <r>
    <s v="3DD.003D7E4869"/>
    <s v="OtsLGRF23S_04138"/>
    <d v="2023-11-15T00:00:00"/>
    <n v="7045"/>
    <s v="WDFW"/>
    <s v="HLF"/>
    <m/>
    <n v="73"/>
    <x v="0"/>
    <s v="No CWT"/>
    <s v="N"/>
    <m/>
    <n v="18"/>
    <m/>
    <s v="No Scales"/>
    <m/>
    <s v=""/>
    <m/>
    <n v="1"/>
    <s v=""/>
    <x v="0"/>
    <x v="1"/>
    <m/>
    <x v="0"/>
  </r>
  <r>
    <s v="3DD.003D7E48C0"/>
    <s v="OtsLGRF23S_04140"/>
    <d v="2023-11-15T00:00:00"/>
    <n v="7085"/>
    <s v="WDFW"/>
    <s v="HLF"/>
    <m/>
    <n v="77"/>
    <x v="0"/>
    <s v="No CWT"/>
    <s v="N"/>
    <m/>
    <n v="18"/>
    <m/>
    <s v="No Scales"/>
    <m/>
    <s v=""/>
    <m/>
    <n v="1"/>
    <s v=""/>
    <x v="5"/>
    <x v="1"/>
    <m/>
    <x v="0"/>
  </r>
  <r>
    <s v="3DD.003D4A1863"/>
    <s v="OtsLGRF23S_04144"/>
    <d v="2023-10-24T00:00:00"/>
    <n v="2217"/>
    <s v="WDFW"/>
    <s v="SP"/>
    <m/>
    <n v="75"/>
    <x v="0"/>
    <s v="No CWT"/>
    <s v="N"/>
    <m/>
    <n v="18"/>
    <m/>
    <s v="LFH23115-10"/>
    <m/>
    <s v=""/>
    <m/>
    <n v="1"/>
    <s v="0.3"/>
    <x v="5"/>
    <x v="1"/>
    <m/>
    <x v="0"/>
  </r>
  <r>
    <s v="3DD.003D7E48BB"/>
    <s v="OtsLGRF23S_04145"/>
    <d v="2023-11-06T00:00:00"/>
    <n v="4038"/>
    <s v="WDFW"/>
    <s v="SP"/>
    <m/>
    <n v="80"/>
    <x v="0"/>
    <s v="No CWT"/>
    <s v="N"/>
    <m/>
    <n v="18"/>
    <m/>
    <s v="LFH23135-06"/>
    <m/>
    <s v=""/>
    <m/>
    <n v="1"/>
    <s v="0.3"/>
    <x v="0"/>
    <x v="0"/>
    <m/>
    <x v="0"/>
  </r>
  <r>
    <s v="3DD.003D7E4892"/>
    <s v="OtsLGRF23S_04146"/>
    <d v="2023-11-06T00:00:00"/>
    <n v="437"/>
    <s v="WDFW"/>
    <s v="SP"/>
    <m/>
    <n v="85"/>
    <x v="1"/>
    <s v="CWT"/>
    <s v="Y"/>
    <m/>
    <n v="18"/>
    <m/>
    <s v="No Scales"/>
    <m/>
    <s v=""/>
    <m/>
    <n v="1"/>
    <s v=""/>
    <x v="4"/>
    <x v="4"/>
    <m/>
    <x v="0"/>
  </r>
  <r>
    <s v="3DD.003D7E4887"/>
    <s v="OtsLGRF23S_04147"/>
    <d v="2023-10-31T00:00:00"/>
    <n v="3082"/>
    <s v="WDFW"/>
    <s v="SP"/>
    <m/>
    <n v="73"/>
    <x v="0"/>
    <s v="No CWT"/>
    <s v="N"/>
    <m/>
    <n v="18"/>
    <m/>
    <s v="LFH23123-04"/>
    <m/>
    <s v=""/>
    <m/>
    <n v="1"/>
    <s v="0.3"/>
    <x v="0"/>
    <x v="1"/>
    <m/>
    <x v="0"/>
  </r>
  <r>
    <s v="3DD.003D7E4877"/>
    <s v="OtsLGRF23S_04150"/>
    <d v="2023-10-24T00:00:00"/>
    <n v="2178"/>
    <s v="WDFW"/>
    <s v="SP"/>
    <m/>
    <n v="76.5"/>
    <x v="0"/>
    <s v="No CWT"/>
    <s v="N"/>
    <m/>
    <n v="18"/>
    <m/>
    <s v="LFH23113-07"/>
    <m/>
    <s v=""/>
    <m/>
    <n v="1"/>
    <s v="0.3"/>
    <x v="2"/>
    <x v="1"/>
    <m/>
    <x v="1"/>
  </r>
  <r>
    <s v="3DD.003D7E48B4"/>
    <s v="OtsLGRF23S_04151"/>
    <d v="2023-11-06T00:00:00"/>
    <n v="4035"/>
    <s v="WDFW"/>
    <s v="SP"/>
    <m/>
    <n v="78"/>
    <x v="0"/>
    <s v="No CWT"/>
    <s v="N"/>
    <m/>
    <n v="18"/>
    <m/>
    <s v="LFH23137-02"/>
    <m/>
    <s v=""/>
    <m/>
    <n v="1"/>
    <s v=""/>
    <x v="0"/>
    <x v="0"/>
    <m/>
    <x v="0"/>
  </r>
  <r>
    <s v="3DD.003D7E4881"/>
    <s v="OtsLGRF23S_04153"/>
    <d v="2023-10-31T00:00:00"/>
    <n v="386"/>
    <s v="WDFW"/>
    <s v="SP"/>
    <m/>
    <n v="72"/>
    <x v="1"/>
    <s v="No CWT"/>
    <s v="N"/>
    <m/>
    <n v="18"/>
    <m/>
    <s v="LFH2317-09"/>
    <m/>
    <s v=""/>
    <m/>
    <n v="1"/>
    <s v="0.3"/>
    <x v="1"/>
    <x v="3"/>
    <m/>
    <x v="3"/>
  </r>
  <r>
    <s v="3DD.003D7E487E"/>
    <s v="OtsLGRF23S_04154"/>
    <d v="2023-10-24T00:00:00"/>
    <n v="2290"/>
    <s v="WDFW"/>
    <s v="SP"/>
    <m/>
    <n v="80.5"/>
    <x v="0"/>
    <s v="No CWT"/>
    <s v="N"/>
    <m/>
    <n v="18"/>
    <m/>
    <s v="LFH23118-06"/>
    <m/>
    <s v=""/>
    <m/>
    <n v="1"/>
    <s v="0.3"/>
    <x v="1"/>
    <x v="0"/>
    <m/>
    <x v="0"/>
  </r>
  <r>
    <s v="3DD.003D7E488D"/>
    <s v="OtsLGRF23S_04161"/>
    <d v="2023-11-06T00:00:00"/>
    <n v="522"/>
    <s v="WDFW"/>
    <s v="SP"/>
    <m/>
    <n v="73"/>
    <x v="1"/>
    <s v="No CWT"/>
    <s v="N"/>
    <m/>
    <n v="18"/>
    <m/>
    <s v="LFH2323-06"/>
    <m/>
    <s v=""/>
    <m/>
    <n v="1"/>
    <s v=""/>
    <x v="2"/>
    <x v="1"/>
    <m/>
    <x v="1"/>
  </r>
  <r>
    <s v="3DD.003D7E48BA"/>
    <s v="OtsLGRF23S_04162"/>
    <d v="2023-10-31T00:00:00"/>
    <n v="3298"/>
    <s v="WDFW"/>
    <s v="SP"/>
    <m/>
    <n v="87"/>
    <x v="0"/>
    <s v="No CWT"/>
    <s v="N"/>
    <m/>
    <n v="18"/>
    <m/>
    <s v="LFH23132-13"/>
    <m/>
    <s v=""/>
    <m/>
    <n v="1"/>
    <s v="0.4"/>
    <x v="2"/>
    <x v="4"/>
    <m/>
    <x v="1"/>
  </r>
  <r>
    <s v="3DD.003D7E4897"/>
    <s v="OtsLGRF23S_04164"/>
    <d v="2023-11-06T00:00:00"/>
    <n v="532"/>
    <s v="WDFW"/>
    <s v="SP"/>
    <m/>
    <n v="74"/>
    <x v="1"/>
    <s v="No CWT"/>
    <s v="N"/>
    <m/>
    <n v="18"/>
    <m/>
    <s v="LFH2323-15"/>
    <m/>
    <s v=""/>
    <m/>
    <n v="1"/>
    <s v="0.3"/>
    <x v="0"/>
    <x v="1"/>
    <m/>
    <x v="0"/>
  </r>
  <r>
    <s v="3DD.003D7E48A6"/>
    <s v="OtsLGRF23S_04167"/>
    <d v="2023-11-13T00:00:00"/>
    <n v="5047"/>
    <s v="WDFW"/>
    <s v="SP"/>
    <m/>
    <n v="84"/>
    <x v="0"/>
    <s v="No CWT"/>
    <s v="N"/>
    <m/>
    <n v="18"/>
    <m/>
    <s v="LFH23148-12"/>
    <m/>
    <s v=""/>
    <m/>
    <n v="1"/>
    <s v=""/>
    <x v="0"/>
    <x v="4"/>
    <m/>
    <x v="0"/>
  </r>
  <r>
    <s v="3DD.003D7E4866"/>
    <s v="OtsLGRF23S_04168"/>
    <d v="2023-11-06T00:00:00"/>
    <n v="4218"/>
    <s v="WDFW"/>
    <s v="SP"/>
    <m/>
    <n v="74"/>
    <x v="0"/>
    <s v="No CWT"/>
    <s v="N"/>
    <m/>
    <n v="18"/>
    <m/>
    <s v="LFH23143-09"/>
    <m/>
    <s v=""/>
    <m/>
    <n v="1"/>
    <s v="0.3"/>
    <x v="0"/>
    <x v="1"/>
    <m/>
    <x v="0"/>
  </r>
  <r>
    <s v="3DD.003D7E4888"/>
    <s v="OtsLGRF23S_04169"/>
    <d v="2023-10-17T00:00:00"/>
    <n v="1123"/>
    <s v="WDFW"/>
    <s v="SP"/>
    <m/>
    <n v="79"/>
    <x v="0"/>
    <s v="No CWT"/>
    <s v="N"/>
    <m/>
    <n v="18"/>
    <m/>
    <s v="LFH23105-04"/>
    <m/>
    <s v=""/>
    <m/>
    <n v="1"/>
    <s v=""/>
    <x v="5"/>
    <x v="0"/>
    <m/>
    <x v="0"/>
  </r>
  <r>
    <s v="3DD.003D7E48B8"/>
    <s v="OtsLGRF23S_04171"/>
    <d v="2023-11-06T00:00:00"/>
    <n v="4187"/>
    <s v="WDFW"/>
    <s v="SP"/>
    <m/>
    <n v="91"/>
    <x v="0"/>
    <s v="No CWT"/>
    <s v="N"/>
    <m/>
    <n v="18"/>
    <m/>
    <s v="LFH23141-08"/>
    <m/>
    <s v=""/>
    <m/>
    <n v="1"/>
    <s v="0.3"/>
    <x v="10"/>
    <x v="5"/>
    <m/>
    <x v="0"/>
  </r>
  <r>
    <s v="3DD.003D7E487A"/>
    <s v="OtsLGRF23S_04172"/>
    <d v="2023-11-06T00:00:00"/>
    <n v="4148"/>
    <s v="WDFW"/>
    <s v="SP"/>
    <m/>
    <n v="76"/>
    <x v="0"/>
    <s v="No CWT"/>
    <s v="N"/>
    <m/>
    <n v="18"/>
    <m/>
    <s v="LFH23140-03"/>
    <m/>
    <s v=""/>
    <m/>
    <n v="1"/>
    <s v="0.3"/>
    <x v="2"/>
    <x v="1"/>
    <m/>
    <x v="1"/>
  </r>
  <r>
    <s v="3DD.003D7E48AA"/>
    <s v="OtsLGRF23S_04173"/>
    <d v="2023-10-31T00:00:00"/>
    <n v="3270"/>
    <s v="WDFW"/>
    <s v="SP"/>
    <m/>
    <n v="85"/>
    <x v="0"/>
    <s v="No CWT"/>
    <s v="N"/>
    <m/>
    <n v="18"/>
    <m/>
    <s v="LFH23131-16"/>
    <m/>
    <s v=""/>
    <m/>
    <n v="1"/>
    <s v="0.3"/>
    <x v="2"/>
    <x v="4"/>
    <m/>
    <x v="1"/>
  </r>
  <r>
    <s v="3DD.003D7E485E"/>
    <s v="OtsLGRF23S_04174"/>
    <d v="2023-10-17T00:00:00"/>
    <n v="1118"/>
    <s v="WDFW"/>
    <s v="SP"/>
    <m/>
    <n v="73"/>
    <x v="0"/>
    <s v="No CWT"/>
    <s v="N"/>
    <m/>
    <n v="18"/>
    <m/>
    <s v="LFH23104-19"/>
    <m/>
    <s v=""/>
    <m/>
    <n v="1"/>
    <s v="0.3"/>
    <x v="6"/>
    <x v="1"/>
    <m/>
    <x v="0"/>
  </r>
  <r>
    <s v="3DD.003D7E4890"/>
    <s v="OtsLGRF23S_04176"/>
    <d v="2023-11-06T00:00:00"/>
    <n v="4164"/>
    <s v="WDFW"/>
    <s v="SP"/>
    <m/>
    <n v="74"/>
    <x v="0"/>
    <s v="No CWT"/>
    <s v="N"/>
    <m/>
    <n v="18"/>
    <m/>
    <s v="LFH23141-18"/>
    <m/>
    <s v=""/>
    <m/>
    <n v="1"/>
    <s v="0.3"/>
    <x v="1"/>
    <x v="1"/>
    <m/>
    <x v="0"/>
  </r>
  <r>
    <s v="3DD.003D7E489E"/>
    <s v="OtsLGRF23S_04180"/>
    <d v="2023-11-06T00:00:00"/>
    <n v="4234"/>
    <s v="WDFW"/>
    <s v="SP"/>
    <m/>
    <n v="87"/>
    <x v="0"/>
    <s v="No CWT"/>
    <s v="N"/>
    <m/>
    <n v="18"/>
    <m/>
    <s v="LFH23143-16"/>
    <m/>
    <s v=""/>
    <m/>
    <n v="1"/>
    <s v="0.3"/>
    <x v="10"/>
    <x v="4"/>
    <m/>
    <x v="0"/>
  </r>
  <r>
    <s v="3DD.003D7E4880"/>
    <s v="OtsLGRF23S_04183"/>
    <d v="2023-10-31T00:00:00"/>
    <n v="3244"/>
    <s v="WDFW"/>
    <s v="SP"/>
    <m/>
    <n v="76"/>
    <x v="0"/>
    <s v="No CWT"/>
    <s v="N"/>
    <m/>
    <n v="18"/>
    <m/>
    <s v="LFH23130-12"/>
    <m/>
    <s v=""/>
    <m/>
    <n v="1"/>
    <s v="0.3"/>
    <x v="6"/>
    <x v="1"/>
    <m/>
    <x v="0"/>
  </r>
  <r>
    <s v="3DD.003D7E489A"/>
    <s v="OtsLGRF23S_04195"/>
    <d v="2023-11-06T00:00:00"/>
    <n v="541"/>
    <s v="WDFW"/>
    <s v="SP"/>
    <m/>
    <n v="95"/>
    <x v="1"/>
    <s v="No CWT"/>
    <s v="N"/>
    <m/>
    <n v="18"/>
    <m/>
    <s v="LFH2324-06"/>
    <m/>
    <s v=""/>
    <m/>
    <n v="1"/>
    <s v="0.3"/>
    <x v="0"/>
    <x v="2"/>
    <m/>
    <x v="0"/>
  </r>
  <r>
    <s v="3DD.003D7E48A1"/>
    <s v="OtsLGRF23S_04197"/>
    <d v="2023-11-13T00:00:00"/>
    <n v="587"/>
    <s v="WDFW"/>
    <s v="SP"/>
    <m/>
    <n v="76"/>
    <x v="1"/>
    <s v="No CWT"/>
    <s v="N"/>
    <m/>
    <n v="18"/>
    <m/>
    <s v="LFH2326-17"/>
    <m/>
    <s v=""/>
    <m/>
    <n v="1"/>
    <s v="0.3"/>
    <x v="10"/>
    <x v="1"/>
    <m/>
    <x v="0"/>
  </r>
  <r>
    <s v="3DD.003D7E486E"/>
    <s v="OtsLGRF23S_04204"/>
    <d v="2023-11-13T00:00:00"/>
    <n v="614"/>
    <s v="WDFW"/>
    <s v="SP"/>
    <m/>
    <n v="78"/>
    <x v="1"/>
    <s v="No CWT"/>
    <s v="N"/>
    <m/>
    <n v="18"/>
    <m/>
    <s v="LFH2327-06"/>
    <m/>
    <s v=""/>
    <m/>
    <n v="1"/>
    <s v="0.3"/>
    <x v="0"/>
    <x v="0"/>
    <m/>
    <x v="0"/>
  </r>
  <r>
    <s v="3DD.003D7E48B3"/>
    <s v="OtsLGRF23S_04206"/>
    <d v="2023-11-15T00:00:00"/>
    <n v="7027"/>
    <s v="WDFW"/>
    <s v="HLF"/>
    <m/>
    <n v="80"/>
    <x v="1"/>
    <s v="No CWT"/>
    <s v="N"/>
    <m/>
    <n v="18"/>
    <m/>
    <s v="No Scales"/>
    <m/>
    <s v=""/>
    <m/>
    <n v="1"/>
    <s v=""/>
    <x v="10"/>
    <x v="0"/>
    <m/>
    <x v="0"/>
  </r>
  <r>
    <s v="3DD.003D7E486B"/>
    <s v="OtsLGRF23S_04207"/>
    <d v="2023-10-31T00:00:00"/>
    <n v="3262"/>
    <s v="WDFW"/>
    <s v="SP"/>
    <m/>
    <n v="82"/>
    <x v="0"/>
    <s v="No CWT"/>
    <s v="N"/>
    <m/>
    <n v="18"/>
    <m/>
    <s v="LFH23131-05"/>
    <m/>
    <s v=""/>
    <m/>
    <n v="1"/>
    <s v=""/>
    <x v="17"/>
    <x v="0"/>
    <m/>
    <x v="0"/>
  </r>
  <r>
    <s v="3DD.003D7E4868"/>
    <s v="OtsLGRF23S_04208"/>
    <d v="2023-11-15T00:00:00"/>
    <n v="7058"/>
    <s v="WDFW"/>
    <s v="HLF"/>
    <m/>
    <n v="74"/>
    <x v="1"/>
    <s v="No CWT"/>
    <s v="N"/>
    <m/>
    <n v="18"/>
    <m/>
    <s v="No Scales"/>
    <m/>
    <s v=""/>
    <m/>
    <n v="1"/>
    <s v=""/>
    <x v="13"/>
    <x v="1"/>
    <m/>
    <x v="0"/>
  </r>
  <r>
    <s v="3DD.003D7E4886"/>
    <s v="OtsLGRF23S_04210"/>
    <d v="2023-10-24T00:00:00"/>
    <n v="2246"/>
    <s v="WDFW"/>
    <s v="SP"/>
    <m/>
    <n v="78.5"/>
    <x v="0"/>
    <s v="No CWT"/>
    <s v="N"/>
    <m/>
    <n v="18"/>
    <m/>
    <s v="LFH23116-10"/>
    <m/>
    <s v=""/>
    <m/>
    <n v="1"/>
    <s v="0.3"/>
    <x v="0"/>
    <x v="0"/>
    <m/>
    <x v="0"/>
  </r>
  <r>
    <s v="3DD.003D7E48BE"/>
    <s v="OtsLGRF23S_04211"/>
    <d v="2023-11-06T00:00:00"/>
    <n v="4258"/>
    <s v="WDFW"/>
    <s v="SP"/>
    <m/>
    <n v="87"/>
    <x v="0"/>
    <s v="No CWT"/>
    <s v="N"/>
    <m/>
    <n v="18"/>
    <m/>
    <s v="LFH23145-10"/>
    <m/>
    <s v=""/>
    <m/>
    <n v="1"/>
    <s v="0.3"/>
    <x v="2"/>
    <x v="4"/>
    <m/>
    <x v="1"/>
  </r>
  <r>
    <s v="3DD.003D7E4867"/>
    <s v="OtsLGRF23S_04215"/>
    <d v="2023-10-17T00:00:00"/>
    <n v="1119"/>
    <s v="WDFW"/>
    <s v="SP"/>
    <m/>
    <n v="78"/>
    <x v="0"/>
    <s v="No CWT"/>
    <s v="N"/>
    <m/>
    <n v="18"/>
    <m/>
    <s v="LFH23104-20"/>
    <m/>
    <s v=""/>
    <m/>
    <n v="1"/>
    <s v=""/>
    <x v="6"/>
    <x v="0"/>
    <m/>
    <x v="0"/>
  </r>
  <r>
    <s v="3DD.003D478611"/>
    <s v="OtsLGRF23S_04216"/>
    <d v="2023-11-06T00:00:00"/>
    <n v="4203"/>
    <s v="WDFW"/>
    <s v="SP"/>
    <m/>
    <n v="90"/>
    <x v="0"/>
    <s v="No CWT"/>
    <s v="N"/>
    <m/>
    <n v="18"/>
    <m/>
    <s v="LFH23142-11"/>
    <m/>
    <s v=""/>
    <m/>
    <n v="1"/>
    <s v="0.3"/>
    <x v="9"/>
    <x v="5"/>
    <m/>
    <x v="0"/>
  </r>
  <r>
    <s v="3DD.003D7E486F"/>
    <s v="OtsLGRF23S_04217"/>
    <d v="2023-11-06T00:00:00"/>
    <n v="4272"/>
    <s v="WDFW"/>
    <s v="SP"/>
    <m/>
    <n v="72"/>
    <x v="0"/>
    <s v="No CWT"/>
    <s v="N"/>
    <m/>
    <n v="18"/>
    <m/>
    <s v="LFH23146-05"/>
    <m/>
    <s v=""/>
    <m/>
    <n v="1"/>
    <s v="0.3"/>
    <x v="6"/>
    <x v="3"/>
    <m/>
    <x v="0"/>
  </r>
  <r>
    <s v="3DD.003D7E4861"/>
    <s v="OtsLGRF23S_04218"/>
    <d v="2023-11-06T00:00:00"/>
    <n v="519"/>
    <s v="WDFW"/>
    <s v="SP"/>
    <m/>
    <n v="84"/>
    <x v="1"/>
    <s v="No CWT"/>
    <s v="N"/>
    <m/>
    <n v="18"/>
    <m/>
    <s v="LFH2323-07"/>
    <m/>
    <s v=""/>
    <m/>
    <n v="1"/>
    <s v="0.3"/>
    <x v="0"/>
    <x v="4"/>
    <m/>
    <x v="0"/>
  </r>
  <r>
    <s v="3DD.003D7E4864"/>
    <s v="OtsLGRF23S_04219"/>
    <d v="2023-11-13T00:00:00"/>
    <n v="5081"/>
    <s v="WDFW"/>
    <s v="SP"/>
    <m/>
    <n v="84"/>
    <x v="0"/>
    <s v="No CWT"/>
    <s v="N"/>
    <m/>
    <n v="18"/>
    <m/>
    <s v="LFH23150-02"/>
    <m/>
    <s v=""/>
    <m/>
    <n v="1"/>
    <s v="0.3"/>
    <x v="0"/>
    <x v="4"/>
    <m/>
    <x v="0"/>
  </r>
  <r>
    <s v="3DD.003D7E4883"/>
    <s v="OtsLGRF23S_04223"/>
    <d v="2023-11-15T00:00:00"/>
    <n v="7026"/>
    <s v="WDFW"/>
    <s v="HLF"/>
    <m/>
    <n v="85"/>
    <x v="0"/>
    <s v="CWT"/>
    <s v="Y"/>
    <m/>
    <n v="18"/>
    <m/>
    <s v="No Scales"/>
    <m/>
    <s v=""/>
    <m/>
    <n v="1"/>
    <s v=""/>
    <x v="0"/>
    <x v="4"/>
    <m/>
    <x v="0"/>
  </r>
  <r>
    <s v="3DD.003D7E48AB"/>
    <s v="OtsLGRF23S_04224"/>
    <d v="2023-10-24T00:00:00"/>
    <n v="2270"/>
    <s v="WDFW"/>
    <s v="SP"/>
    <m/>
    <n v="86"/>
    <x v="0"/>
    <s v="CWT"/>
    <s v="Y"/>
    <m/>
    <n v="18"/>
    <m/>
    <s v="No Scales"/>
    <m/>
    <s v=""/>
    <m/>
    <n v="1"/>
    <s v=""/>
    <x v="13"/>
    <x v="4"/>
    <m/>
    <x v="2"/>
  </r>
  <r>
    <s v="3DD.003D7E48A0"/>
    <s v="OtsLGRF23S_04225"/>
    <d v="2023-11-13T00:00:00"/>
    <n v="5034"/>
    <s v="WDFW"/>
    <s v="SP"/>
    <m/>
    <n v="82"/>
    <x v="0"/>
    <s v="CWT"/>
    <s v="Y"/>
    <m/>
    <n v="18"/>
    <m/>
    <s v="No Scales"/>
    <m/>
    <s v=""/>
    <m/>
    <n v="1"/>
    <s v=""/>
    <x v="12"/>
    <x v="0"/>
    <m/>
    <x v="0"/>
  </r>
  <r>
    <s v="3DD.003D7E4894"/>
    <s v="OtsLGRF23S_04226"/>
    <d v="2023-11-06T00:00:00"/>
    <n v="4291"/>
    <s v="WDFW"/>
    <s v="SP"/>
    <m/>
    <n v="77"/>
    <x v="0"/>
    <s v="No CWT"/>
    <s v="N"/>
    <m/>
    <n v="18"/>
    <m/>
    <s v="LFH23145-13"/>
    <m/>
    <s v=""/>
    <m/>
    <n v="1"/>
    <s v="0.3"/>
    <x v="10"/>
    <x v="1"/>
    <m/>
    <x v="0"/>
  </r>
  <r>
    <s v="3DD.003D7E4899"/>
    <s v="OtsLGRF23S_04227"/>
    <d v="2023-11-06T00:00:00"/>
    <n v="550"/>
    <s v="WDFW"/>
    <s v="SP"/>
    <m/>
    <n v="88"/>
    <x v="1"/>
    <s v="No CWT"/>
    <s v="N"/>
    <m/>
    <n v="18"/>
    <m/>
    <s v="LFH2324-20"/>
    <m/>
    <s v=""/>
    <m/>
    <n v="1"/>
    <s v=""/>
    <x v="10"/>
    <x v="5"/>
    <m/>
    <x v="0"/>
  </r>
  <r>
    <s v="3DD.003D7E489C"/>
    <s v="OtsLGRF23S_04228"/>
    <d v="2023-11-15T00:00:00"/>
    <n v="7072"/>
    <s v="WDFW"/>
    <s v="HLF"/>
    <m/>
    <n v="78"/>
    <x v="0"/>
    <s v="No CWT"/>
    <s v="N"/>
    <m/>
    <n v="18"/>
    <m/>
    <s v="No Scales"/>
    <m/>
    <s v=""/>
    <m/>
    <n v="1"/>
    <s v=""/>
    <x v="0"/>
    <x v="0"/>
    <m/>
    <x v="0"/>
  </r>
  <r>
    <s v="3DD.003D7E48A7"/>
    <s v="OtsLGRF23S_04229"/>
    <d v="2023-11-13T00:00:00"/>
    <n v="638"/>
    <s v="WDFW"/>
    <s v="SP"/>
    <m/>
    <n v="78"/>
    <x v="1"/>
    <s v="No CWT"/>
    <s v="N"/>
    <m/>
    <n v="18"/>
    <m/>
    <s v="LFH2328-18"/>
    <m/>
    <s v=""/>
    <m/>
    <n v="1"/>
    <s v="0.3"/>
    <x v="2"/>
    <x v="0"/>
    <m/>
    <x v="1"/>
  </r>
  <r>
    <s v="3DD.003D7E486D"/>
    <s v="OtsLGRF23S_04231"/>
    <d v="2023-09-22T00:00:00"/>
    <n v="23382"/>
    <s v="WDFW"/>
    <s v="DIP"/>
    <m/>
    <n v="74"/>
    <x v="0"/>
    <s v="No CWT"/>
    <s v="N"/>
    <m/>
    <n v="18"/>
    <m/>
    <s v="LFH2335-03"/>
    <m/>
    <s v=""/>
    <m/>
    <n v="1"/>
    <s v="0.3"/>
    <x v="4"/>
    <x v="1"/>
    <m/>
    <x v="0"/>
  </r>
  <r>
    <s v="3DD.003D7E485F"/>
    <s v="OtsLGRF23S_04232"/>
    <d v="2023-11-06T00:00:00"/>
    <n v="542"/>
    <s v="WDFW"/>
    <s v="SP"/>
    <m/>
    <n v="73"/>
    <x v="1"/>
    <s v="No CWT"/>
    <s v="N"/>
    <m/>
    <n v="18"/>
    <m/>
    <s v="LFH2323-08"/>
    <m/>
    <s v=""/>
    <m/>
    <n v="1"/>
    <s v=""/>
    <x v="0"/>
    <x v="1"/>
    <m/>
    <x v="0"/>
  </r>
  <r>
    <s v="3DD.003D7E48A8"/>
    <s v="OtsLGRF23S_04234"/>
    <d v="2023-11-06T00:00:00"/>
    <n v="565"/>
    <s v="WDFW"/>
    <s v="SP"/>
    <m/>
    <n v="73"/>
    <x v="1"/>
    <s v="No CWT"/>
    <s v="N"/>
    <m/>
    <n v="18"/>
    <m/>
    <s v="LFH2325-07"/>
    <m/>
    <s v=""/>
    <m/>
    <n v="1"/>
    <s v=""/>
    <x v="0"/>
    <x v="1"/>
    <m/>
    <x v="0"/>
  </r>
  <r>
    <s v="3DD.003D7E48B6"/>
    <s v="OtsLGRF23S_04235"/>
    <d v="2023-11-06T00:00:00"/>
    <n v="526"/>
    <s v="WDFW"/>
    <s v="SP"/>
    <m/>
    <n v="77"/>
    <x v="1"/>
    <s v="No CWT"/>
    <s v="N"/>
    <m/>
    <n v="18"/>
    <m/>
    <s v="LFH2323-12"/>
    <m/>
    <s v=""/>
    <m/>
    <n v="1"/>
    <s v="0.3"/>
    <x v="1"/>
    <x v="1"/>
    <m/>
    <x v="0"/>
  </r>
  <r>
    <s v="3DD.003D7E54F0"/>
    <s v="OtsLGRF23S_04237"/>
    <d v="2023-11-13T00:00:00"/>
    <n v="605"/>
    <s v="WDFW"/>
    <s v="KO"/>
    <m/>
    <n v="75"/>
    <x v="1"/>
    <s v="No CWT"/>
    <s v="Y"/>
    <m/>
    <n v="18"/>
    <m/>
    <s v="No Scales"/>
    <m/>
    <s v=""/>
    <m/>
    <n v="1"/>
    <s v=""/>
    <x v="8"/>
    <x v="1"/>
    <m/>
    <x v="0"/>
  </r>
  <r>
    <s v="3DD.003D7E5529"/>
    <s v="OtsLGRF23S_04238"/>
    <d v="2023-10-24T00:00:00"/>
    <n v="2059"/>
    <s v="WDFW"/>
    <s v="SP"/>
    <m/>
    <n v="81"/>
    <x v="0"/>
    <s v="No CWT"/>
    <s v="N"/>
    <m/>
    <n v="18"/>
    <m/>
    <s v="LFH23108-11"/>
    <m/>
    <s v=""/>
    <m/>
    <n v="1"/>
    <s v="0.3"/>
    <x v="6"/>
    <x v="0"/>
    <m/>
    <x v="0"/>
  </r>
  <r>
    <s v="3DD.003D7E5508"/>
    <s v="OtsLGRF23S_04243"/>
    <d v="2023-10-17T00:00:00"/>
    <n v="1133"/>
    <s v="WDFW"/>
    <s v="SP"/>
    <m/>
    <n v="74"/>
    <x v="0"/>
    <s v="No CWT"/>
    <s v="N"/>
    <m/>
    <n v="18"/>
    <m/>
    <s v="LFH23105-14"/>
    <m/>
    <s v=""/>
    <m/>
    <n v="1"/>
    <s v="0.3"/>
    <x v="5"/>
    <x v="1"/>
    <m/>
    <x v="0"/>
  </r>
  <r>
    <s v="3DD.003D7E551A"/>
    <s v="OtsLGRF23S_04244"/>
    <d v="2023-10-24T00:00:00"/>
    <n v="2266"/>
    <s v="WDFW"/>
    <s v="SP"/>
    <m/>
    <n v="84"/>
    <x v="0"/>
    <s v="No CWT"/>
    <s v="N"/>
    <m/>
    <n v="18"/>
    <m/>
    <s v="LFH23117-09"/>
    <m/>
    <s v=""/>
    <m/>
    <n v="1"/>
    <s v="0.3"/>
    <x v="0"/>
    <x v="4"/>
    <m/>
    <x v="0"/>
  </r>
  <r>
    <s v="3DD.003D7E5532"/>
    <s v="OtsLGRF23S_04245"/>
    <d v="2023-10-31T00:00:00"/>
    <n v="3302"/>
    <s v="WDFW"/>
    <s v="SP"/>
    <m/>
    <n v="80"/>
    <x v="0"/>
    <s v="No CWT"/>
    <s v="N"/>
    <m/>
    <n v="18"/>
    <m/>
    <s v="LFH23132-16"/>
    <m/>
    <s v=""/>
    <m/>
    <n v="1"/>
    <s v="0.3"/>
    <x v="1"/>
    <x v="0"/>
    <m/>
    <x v="0"/>
  </r>
  <r>
    <s v="3DD.003D7E54EA"/>
    <s v="OtsLGRF23S_04246"/>
    <d v="2023-11-06T00:00:00"/>
    <n v="4245"/>
    <s v="WDFW"/>
    <s v="SP"/>
    <m/>
    <n v="75"/>
    <x v="0"/>
    <s v="No CWT"/>
    <s v="N"/>
    <m/>
    <n v="18"/>
    <m/>
    <s v="LFH23144-05"/>
    <m/>
    <s v=""/>
    <m/>
    <n v="1"/>
    <s v="0.3"/>
    <x v="2"/>
    <x v="1"/>
    <m/>
    <x v="1"/>
  </r>
  <r>
    <s v="3DD.003D7E5523"/>
    <s v="OtsLGRF23S_04247"/>
    <d v="2023-10-24T00:00:00"/>
    <n v="2254"/>
    <s v="WDFW"/>
    <s v="SP"/>
    <m/>
    <n v="74"/>
    <x v="0"/>
    <s v="No CWT"/>
    <s v="N"/>
    <m/>
    <n v="18"/>
    <m/>
    <s v="LFH23116-16"/>
    <m/>
    <s v=""/>
    <m/>
    <n v="1"/>
    <s v="0.3"/>
    <x v="5"/>
    <x v="1"/>
    <m/>
    <x v="0"/>
  </r>
  <r>
    <s v="3DD.003D7E54FE"/>
    <s v="OtsLGRF23S_04248"/>
    <d v="2023-10-31T00:00:00"/>
    <n v="3234"/>
    <s v="WDFW"/>
    <s v="SP"/>
    <m/>
    <n v="79"/>
    <x v="0"/>
    <s v="No CWT"/>
    <s v="N"/>
    <m/>
    <n v="18"/>
    <m/>
    <s v="LFH23130-06"/>
    <m/>
    <s v=""/>
    <m/>
    <n v="1"/>
    <s v="0.3"/>
    <x v="0"/>
    <x v="0"/>
    <m/>
    <x v="0"/>
  </r>
  <r>
    <s v="3DD.003D7E5518"/>
    <s v="OtsLGRF23S_04254"/>
    <d v="2023-10-24T00:00:00"/>
    <n v="200"/>
    <s v="WDFW"/>
    <s v="SP"/>
    <m/>
    <n v="94"/>
    <x v="1"/>
    <s v="No CWT"/>
    <s v="N"/>
    <m/>
    <n v="18"/>
    <m/>
    <s v="LFH2309-04"/>
    <m/>
    <s v=""/>
    <m/>
    <n v="1"/>
    <s v="0.4"/>
    <x v="6"/>
    <x v="2"/>
    <m/>
    <x v="2"/>
  </r>
  <r>
    <s v="3DD.003D7E54E6"/>
    <s v="OtsLGRF23S_04255"/>
    <d v="2023-11-13T00:00:00"/>
    <n v="586"/>
    <s v="WDFW"/>
    <s v="SP"/>
    <m/>
    <n v="91"/>
    <x v="1"/>
    <s v="No CWT"/>
    <s v="N"/>
    <m/>
    <n v="18"/>
    <m/>
    <s v="LFH2326-09"/>
    <m/>
    <s v=""/>
    <m/>
    <n v="1"/>
    <s v="0.3"/>
    <x v="2"/>
    <x v="5"/>
    <m/>
    <x v="1"/>
  </r>
  <r>
    <s v="3DD.003D7E54DE"/>
    <s v="OtsLGRF23S_04257"/>
    <d v="2023-10-31T00:00:00"/>
    <n v="385"/>
    <s v="WDFW"/>
    <s v="SP"/>
    <m/>
    <n v="77"/>
    <x v="1"/>
    <s v="No CWT"/>
    <s v="N"/>
    <m/>
    <n v="18"/>
    <m/>
    <s v="LFH2317-07"/>
    <m/>
    <s v=""/>
    <m/>
    <n v="1"/>
    <s v="0.3"/>
    <x v="6"/>
    <x v="1"/>
    <m/>
    <x v="0"/>
  </r>
  <r>
    <s v="3DD.003D7E54E2"/>
    <s v="OtsLGRF23S_04259"/>
    <d v="2023-11-06T00:00:00"/>
    <n v="4155"/>
    <s v="WDFW"/>
    <s v="SP"/>
    <m/>
    <n v="73"/>
    <x v="0"/>
    <s v="No CWT"/>
    <s v="N"/>
    <m/>
    <n v="18"/>
    <m/>
    <s v="LFH23140-10"/>
    <m/>
    <s v=""/>
    <m/>
    <n v="1"/>
    <s v=""/>
    <x v="2"/>
    <x v="1"/>
    <m/>
    <x v="1"/>
  </r>
  <r>
    <s v="3DD.003D7E552F"/>
    <s v="OtsLGRF23S_04265"/>
    <d v="2023-11-15T00:00:00"/>
    <n v="7016"/>
    <s v="WDFW"/>
    <s v="HLF"/>
    <m/>
    <n v="79"/>
    <x v="0"/>
    <s v="No CWT"/>
    <s v="N"/>
    <m/>
    <n v="18"/>
    <m/>
    <s v="No Scales"/>
    <m/>
    <s v=""/>
    <m/>
    <n v="1"/>
    <s v=""/>
    <x v="0"/>
    <x v="0"/>
    <m/>
    <x v="0"/>
  </r>
  <r>
    <s v="3DD.003D7E5509"/>
    <s v="OtsLGRF23S_04266"/>
    <d v="2023-11-13T00:00:00"/>
    <n v="5095"/>
    <s v="WDFW"/>
    <s v="SP"/>
    <m/>
    <n v="77"/>
    <x v="0"/>
    <s v="No CWT"/>
    <s v="N"/>
    <m/>
    <n v="18"/>
    <m/>
    <s v="LFH23151-05"/>
    <m/>
    <s v=""/>
    <m/>
    <n v="1"/>
    <s v="0.3"/>
    <x v="0"/>
    <x v="1"/>
    <m/>
    <x v="0"/>
  </r>
  <r>
    <s v="3DD.003D7E54EB"/>
    <s v="OtsLGRF23S_04267"/>
    <d v="2023-11-13T00:00:00"/>
    <n v="5056"/>
    <s v="WDFW"/>
    <s v="SP"/>
    <m/>
    <n v="85"/>
    <x v="0"/>
    <s v="No CWT"/>
    <s v="N"/>
    <m/>
    <n v="18"/>
    <m/>
    <s v="LFH23149-03"/>
    <m/>
    <s v=""/>
    <m/>
    <n v="1"/>
    <s v="0.3"/>
    <x v="2"/>
    <x v="4"/>
    <m/>
    <x v="1"/>
  </r>
  <r>
    <s v="3DD.003D7E5513"/>
    <s v="OtsLGRF23S_04268"/>
    <d v="2023-11-15T00:00:00"/>
    <n v="7005"/>
    <s v="WDFW"/>
    <s v="HLF"/>
    <m/>
    <n v="86"/>
    <x v="0"/>
    <s v="No CWT"/>
    <s v="N"/>
    <m/>
    <n v="18"/>
    <m/>
    <s v="No Scales"/>
    <m/>
    <s v=""/>
    <m/>
    <n v="1"/>
    <s v=""/>
    <x v="2"/>
    <x v="4"/>
    <m/>
    <x v="1"/>
  </r>
  <r>
    <s v="3DD.003D7E552C"/>
    <s v="OtsLGRF23S_04269"/>
    <d v="2023-10-24T00:00:00"/>
    <n v="2284"/>
    <s v="WDFW"/>
    <s v="SP"/>
    <m/>
    <n v="79"/>
    <x v="0"/>
    <s v="No CWT"/>
    <s v="N"/>
    <m/>
    <n v="18"/>
    <m/>
    <s v="LFH23118-07"/>
    <m/>
    <s v=""/>
    <m/>
    <n v="1"/>
    <s v="0.3"/>
    <x v="5"/>
    <x v="0"/>
    <m/>
    <x v="0"/>
  </r>
  <r>
    <s v="3DD.003D7E550B"/>
    <s v="OtsLGRF23S_04270"/>
    <d v="2023-11-15T00:00:00"/>
    <n v="7022"/>
    <s v="WDFW"/>
    <s v="HLF"/>
    <m/>
    <n v="81"/>
    <x v="1"/>
    <s v="No CWT"/>
    <s v="N"/>
    <m/>
    <n v="18"/>
    <m/>
    <s v="No Scales"/>
    <m/>
    <s v=""/>
    <m/>
    <n v="1"/>
    <s v=""/>
    <x v="0"/>
    <x v="0"/>
    <m/>
    <x v="0"/>
  </r>
  <r>
    <s v="3DD.003D7E54DD"/>
    <s v="OtsLGRF23S_04272"/>
    <d v="2023-10-31T00:00:00"/>
    <n v="3305"/>
    <s v="WDFW"/>
    <s v="SP"/>
    <m/>
    <n v="75"/>
    <x v="0"/>
    <s v="No CWT"/>
    <s v="N"/>
    <m/>
    <n v="18"/>
    <m/>
    <s v="LFH23132-19"/>
    <m/>
    <s v=""/>
    <m/>
    <n v="1"/>
    <s v="0.3"/>
    <x v="4"/>
    <x v="1"/>
    <m/>
    <x v="0"/>
  </r>
  <r>
    <s v="3DD.003D7E54F5"/>
    <s v="OtsLGRF23S_04275"/>
    <d v="2023-11-06T00:00:00"/>
    <n v="4206"/>
    <s v="WDFW"/>
    <s v="SP"/>
    <m/>
    <n v="90"/>
    <x v="0"/>
    <s v="No CWT"/>
    <s v="N"/>
    <m/>
    <n v="18"/>
    <m/>
    <s v="LFH23142-12"/>
    <m/>
    <s v=""/>
    <m/>
    <n v="1"/>
    <s v="0.3"/>
    <x v="6"/>
    <x v="5"/>
    <m/>
    <x v="0"/>
  </r>
  <r>
    <s v="3DD.003D7E54EC"/>
    <s v="OtsLGRF23S_04279"/>
    <d v="2023-10-24T00:00:00"/>
    <n v="220"/>
    <s v="WDFW"/>
    <s v="SP"/>
    <m/>
    <n v="72"/>
    <x v="1"/>
    <s v="No CWT"/>
    <s v="N"/>
    <m/>
    <n v="18"/>
    <m/>
    <s v="LFH2310-01"/>
    <m/>
    <s v=""/>
    <m/>
    <n v="1"/>
    <s v="0.3"/>
    <x v="0"/>
    <x v="3"/>
    <m/>
    <x v="0"/>
  </r>
  <r>
    <s v="3DD.003D7E54F8"/>
    <s v="OtsLGRF23S_04285"/>
    <d v="2023-11-13T00:00:00"/>
    <n v="5077"/>
    <s v="WDFW"/>
    <s v="SP"/>
    <m/>
    <n v="81"/>
    <x v="0"/>
    <s v="No CWT"/>
    <s v="N"/>
    <m/>
    <n v="18"/>
    <m/>
    <s v="LFH23151-12"/>
    <m/>
    <s v="RR"/>
    <m/>
    <n v="1"/>
    <s v="1.3"/>
    <x v="2"/>
    <x v="0"/>
    <m/>
    <x v="1"/>
  </r>
  <r>
    <s v="3DD.003D7E54FB"/>
    <s v="OtsLGRF23S_04286"/>
    <d v="2023-10-24T00:00:00"/>
    <n v="2292"/>
    <s v="WDFW"/>
    <s v="SP"/>
    <m/>
    <n v="76.5"/>
    <x v="0"/>
    <s v="No CWT"/>
    <s v="N"/>
    <m/>
    <n v="18"/>
    <m/>
    <s v="LFH23118-09"/>
    <m/>
    <s v=""/>
    <m/>
    <n v="1"/>
    <s v="0.3"/>
    <x v="1"/>
    <x v="1"/>
    <m/>
    <x v="0"/>
  </r>
  <r>
    <s v="3DD.003D7E54FD"/>
    <s v="OtsLGRF23S_04287"/>
    <d v="2023-11-13T00:00:00"/>
    <n v="5026"/>
    <s v="WDFW"/>
    <s v="SP"/>
    <m/>
    <n v="88"/>
    <x v="0"/>
    <s v="CWT"/>
    <s v="Y"/>
    <m/>
    <n v="18"/>
    <m/>
    <s v="No Scales"/>
    <m/>
    <s v=""/>
    <m/>
    <n v="1"/>
    <s v=""/>
    <x v="11"/>
    <x v="5"/>
    <m/>
    <x v="2"/>
  </r>
  <r>
    <s v="3DD.003D7E54FF"/>
    <s v="OtsLGRF23S_04289"/>
    <d v="2023-10-31T00:00:00"/>
    <n v="3226"/>
    <s v="WDFW"/>
    <s v="SP"/>
    <m/>
    <n v="78"/>
    <x v="0"/>
    <s v="No CWT"/>
    <s v="N"/>
    <m/>
    <n v="18"/>
    <m/>
    <s v="LFH23129-19"/>
    <m/>
    <s v=""/>
    <m/>
    <n v="1"/>
    <s v="0.3"/>
    <x v="12"/>
    <x v="0"/>
    <m/>
    <x v="0"/>
  </r>
  <r>
    <s v="3DD.003D7E553E"/>
    <s v="OtsLGRF23S_04290"/>
    <d v="2023-11-15T00:00:00"/>
    <n v="7044"/>
    <s v="WDFW"/>
    <s v="HLF"/>
    <m/>
    <n v="77"/>
    <x v="0"/>
    <s v="No CWT"/>
    <s v="N"/>
    <m/>
    <n v="18"/>
    <m/>
    <s v="No Scales"/>
    <m/>
    <s v=""/>
    <m/>
    <n v="1"/>
    <s v=""/>
    <x v="24"/>
    <x v="1"/>
    <m/>
    <x v="0"/>
  </r>
  <r>
    <s v="3DD.003D7E550C"/>
    <s v="OtsLGRF23S_04291"/>
    <d v="2023-11-13T00:00:00"/>
    <n v="691"/>
    <s v="WDFW"/>
    <s v="SP"/>
    <m/>
    <n v="75"/>
    <x v="1"/>
    <s v="No CWT"/>
    <s v="N"/>
    <m/>
    <n v="18"/>
    <m/>
    <s v="LFH2331-02"/>
    <m/>
    <s v=""/>
    <m/>
    <n v="1"/>
    <s v="0.3"/>
    <x v="0"/>
    <x v="1"/>
    <m/>
    <x v="0"/>
  </r>
  <r>
    <s v="3DD.003D7E5500"/>
    <s v="OtsLGRF23S_04295"/>
    <d v="2023-11-06T00:00:00"/>
    <n v="4281"/>
    <s v="WDFW"/>
    <s v="SP"/>
    <m/>
    <n v="75"/>
    <x v="0"/>
    <s v="No CWT"/>
    <s v="N"/>
    <m/>
    <n v="18"/>
    <m/>
    <s v="LFH23145-05"/>
    <m/>
    <s v=""/>
    <m/>
    <n v="1"/>
    <s v="0.3"/>
    <x v="0"/>
    <x v="1"/>
    <m/>
    <x v="0"/>
  </r>
  <r>
    <s v="3DD.003D7E550E"/>
    <s v="OtsLGRF23S_04303"/>
    <d v="2023-10-24T00:00:00"/>
    <n v="232"/>
    <s v="WDFW"/>
    <s v="SP"/>
    <m/>
    <n v="86"/>
    <x v="1"/>
    <s v="No CWT"/>
    <s v="N"/>
    <m/>
    <n v="18"/>
    <m/>
    <s v="LFH2310-11"/>
    <m/>
    <s v=""/>
    <m/>
    <n v="1"/>
    <s v="0.3"/>
    <x v="4"/>
    <x v="4"/>
    <m/>
    <x v="0"/>
  </r>
  <r>
    <s v="3DD.003D7E5510"/>
    <s v="OtsLGRF23S_04304"/>
    <d v="2023-11-06T00:00:00"/>
    <n v="4228"/>
    <s v="WDFW"/>
    <s v="SP"/>
    <m/>
    <n v="82"/>
    <x v="0"/>
    <s v="No CWT"/>
    <s v="N"/>
    <m/>
    <n v="18"/>
    <m/>
    <s v="LFH23143-08"/>
    <m/>
    <s v=""/>
    <m/>
    <n v="1"/>
    <s v="0.3"/>
    <x v="0"/>
    <x v="0"/>
    <m/>
    <x v="0"/>
  </r>
  <r>
    <s v="3DD.003E2BFADD"/>
    <s v="OtsLGRF23S_04305"/>
    <d v="2023-11-13T00:00:00"/>
    <n v="574"/>
    <s v="WDFW"/>
    <s v="SP"/>
    <m/>
    <n v="90"/>
    <x v="1"/>
    <s v="No CWT"/>
    <s v="N"/>
    <m/>
    <n v="18"/>
    <m/>
    <s v="LFH2326-04"/>
    <m/>
    <s v=""/>
    <m/>
    <n v="1"/>
    <s v="0.4"/>
    <x v="1"/>
    <x v="5"/>
    <m/>
    <x v="0"/>
  </r>
  <r>
    <s v="3DD.003D7E5527"/>
    <s v="OtsLGRF23S_04306"/>
    <d v="2023-11-15T00:00:00"/>
    <n v="7089"/>
    <s v="WDFW"/>
    <s v="HLF"/>
    <m/>
    <n v="80"/>
    <x v="1"/>
    <s v="No CWT"/>
    <s v="N"/>
    <m/>
    <n v="18"/>
    <m/>
    <s v="No Scales"/>
    <m/>
    <s v=""/>
    <m/>
    <n v="1"/>
    <s v=""/>
    <x v="2"/>
    <x v="0"/>
    <m/>
    <x v="1"/>
  </r>
  <r>
    <s v="3DD.003D7E550A"/>
    <s v="OtsLGRF23S_04308"/>
    <d v="2023-11-13T00:00:00"/>
    <n v="622"/>
    <s v="WDFW"/>
    <s v="SP"/>
    <m/>
    <n v="83"/>
    <x v="1"/>
    <s v="No CWT"/>
    <s v="N"/>
    <m/>
    <n v="18"/>
    <m/>
    <s v="LFH2327-13"/>
    <m/>
    <s v=""/>
    <m/>
    <n v="1"/>
    <s v="0.3"/>
    <x v="2"/>
    <x v="4"/>
    <m/>
    <x v="1"/>
  </r>
  <r>
    <s v="3DD.003D7E550F"/>
    <s v="OtsLGRF23S_04309"/>
    <d v="2023-11-06T00:00:00"/>
    <n v="4284"/>
    <s v="WDFW"/>
    <s v="SP"/>
    <m/>
    <n v="83"/>
    <x v="0"/>
    <s v="CWT"/>
    <s v="Y"/>
    <m/>
    <n v="18"/>
    <m/>
    <s v="No Scales"/>
    <m/>
    <s v=""/>
    <m/>
    <n v="1"/>
    <s v=""/>
    <x v="11"/>
    <x v="4"/>
    <m/>
    <x v="2"/>
  </r>
  <r>
    <s v="3DD.003D7E5522"/>
    <s v="OtsLGRF23S_04310"/>
    <d v="2023-11-06T00:00:00"/>
    <n v="531"/>
    <s v="WDFW"/>
    <s v="SP"/>
    <m/>
    <n v="86"/>
    <x v="1"/>
    <s v="No CWT"/>
    <s v="N"/>
    <m/>
    <n v="18"/>
    <m/>
    <s v="LFH2323-16"/>
    <m/>
    <s v=""/>
    <m/>
    <n v="1"/>
    <s v="0.3"/>
    <x v="1"/>
    <x v="4"/>
    <m/>
    <x v="0"/>
  </r>
  <r>
    <s v="3DD.003D7E5524"/>
    <s v="OtsLGRF23S_04311"/>
    <d v="2023-11-06T00:00:00"/>
    <n v="4216"/>
    <s v="WDFW"/>
    <s v="SP"/>
    <m/>
    <n v="73"/>
    <x v="0"/>
    <s v="No CWT"/>
    <s v="N"/>
    <m/>
    <n v="18"/>
    <m/>
    <s v="LFH23142-20"/>
    <m/>
    <s v=""/>
    <m/>
    <n v="1"/>
    <s v="0.3"/>
    <x v="0"/>
    <x v="1"/>
    <m/>
    <x v="0"/>
  </r>
  <r>
    <s v="3DD.003D7E5534"/>
    <s v="OtsLGRF23S_04315"/>
    <d v="2023-10-24T00:00:00"/>
    <n v="2242"/>
    <s v="WDFW"/>
    <s v="SP"/>
    <m/>
    <n v="80"/>
    <x v="0"/>
    <s v="No CWT"/>
    <s v="N"/>
    <m/>
    <n v="18"/>
    <m/>
    <s v="LFH23116-07"/>
    <m/>
    <s v=""/>
    <m/>
    <n v="1"/>
    <s v="0.3"/>
    <x v="4"/>
    <x v="0"/>
    <m/>
    <x v="0"/>
  </r>
  <r>
    <s v="3DD.003D7E54F6"/>
    <s v="OtsLGRF23S_04318"/>
    <d v="2023-11-13T00:00:00"/>
    <n v="584"/>
    <s v="WDFW"/>
    <s v="SP"/>
    <m/>
    <n v="76"/>
    <x v="1"/>
    <s v="No CWT"/>
    <s v="N"/>
    <m/>
    <n v="18"/>
    <m/>
    <s v="LFH2326-12"/>
    <m/>
    <s v=""/>
    <m/>
    <n v="1"/>
    <s v="0.3"/>
    <x v="2"/>
    <x v="1"/>
    <m/>
    <x v="1"/>
  </r>
  <r>
    <s v="3DD.003D7E552E"/>
    <s v="OtsLGRF23S_04319"/>
    <d v="2023-11-13T00:00:00"/>
    <n v="5103"/>
    <s v="WDFW"/>
    <s v="SP"/>
    <m/>
    <n v="76"/>
    <x v="0"/>
    <s v="No CWT"/>
    <s v="N"/>
    <m/>
    <n v="18"/>
    <m/>
    <s v="LFH23150-16"/>
    <m/>
    <s v=""/>
    <m/>
    <n v="1"/>
    <s v="0.3"/>
    <x v="4"/>
    <x v="1"/>
    <m/>
    <x v="0"/>
  </r>
  <r>
    <s v="3DD.003D7E54FC"/>
    <s v="OtsLGRF23S_04320"/>
    <d v="2023-11-06T00:00:00"/>
    <n v="4159"/>
    <s v="WDFW"/>
    <s v="SP"/>
    <m/>
    <n v="77"/>
    <x v="0"/>
    <s v="No CWT"/>
    <s v="N"/>
    <m/>
    <n v="18"/>
    <m/>
    <s v="LFH23140-17"/>
    <m/>
    <s v=""/>
    <m/>
    <n v="1"/>
    <s v="0.3"/>
    <x v="5"/>
    <x v="1"/>
    <m/>
    <x v="0"/>
  </r>
  <r>
    <s v="3DD.003D7E54E4"/>
    <s v="OtsLGRF23S_04328"/>
    <d v="2023-11-06T00:00:00"/>
    <n v="4184"/>
    <s v="WDFW"/>
    <s v="SP"/>
    <m/>
    <n v="86"/>
    <x v="0"/>
    <s v="CWT"/>
    <s v="Y"/>
    <m/>
    <n v="18"/>
    <m/>
    <s v="No Scales"/>
    <m/>
    <s v=""/>
    <m/>
    <n v="1"/>
    <s v=""/>
    <x v="1"/>
    <x v="4"/>
    <m/>
    <x v="0"/>
  </r>
  <r>
    <s v="3DD.003D7E551D"/>
    <s v="OtsLGRF23S_04329"/>
    <d v="2023-10-31T00:00:00"/>
    <n v="3269"/>
    <s v="WDFW"/>
    <s v="SP"/>
    <m/>
    <n v="84"/>
    <x v="0"/>
    <s v="CWT"/>
    <s v="Y"/>
    <m/>
    <n v="18"/>
    <m/>
    <s v="No Scales"/>
    <m/>
    <s v=""/>
    <m/>
    <n v="1"/>
    <s v=""/>
    <x v="4"/>
    <x v="4"/>
    <m/>
    <x v="0"/>
  </r>
  <r>
    <s v="3DD.003D7E54DF"/>
    <s v="OtsLGRF23S_04330"/>
    <d v="2023-10-31T00:00:00"/>
    <n v="3241"/>
    <s v="WDFW"/>
    <s v="SP"/>
    <m/>
    <n v="81"/>
    <x v="0"/>
    <s v="No CWT"/>
    <s v="N"/>
    <m/>
    <n v="18"/>
    <m/>
    <s v="LFH23130-09"/>
    <m/>
    <s v=""/>
    <m/>
    <n v="1"/>
    <s v="0.3"/>
    <x v="2"/>
    <x v="0"/>
    <m/>
    <x v="1"/>
  </r>
  <r>
    <s v="3DD.003D7E5501"/>
    <s v="OtsLGRF23S_04331"/>
    <d v="2023-10-31T00:00:00"/>
    <n v="381"/>
    <s v="WDFW"/>
    <s v="SP"/>
    <m/>
    <n v="74"/>
    <x v="1"/>
    <s v="No CWT"/>
    <s v="N"/>
    <m/>
    <n v="18"/>
    <m/>
    <s v="LFH2317-04"/>
    <m/>
    <s v=""/>
    <m/>
    <n v="1"/>
    <s v="0.3"/>
    <x v="2"/>
    <x v="1"/>
    <m/>
    <x v="1"/>
  </r>
  <r>
    <s v="3DD.003D7E54F3"/>
    <s v="OtsLGRF23S_04335"/>
    <d v="2023-11-15T00:00:00"/>
    <n v="7042"/>
    <s v="WDFW"/>
    <s v="HLF"/>
    <m/>
    <n v="74"/>
    <x v="1"/>
    <s v="No CWT"/>
    <s v="N"/>
    <m/>
    <n v="18"/>
    <m/>
    <s v="No Scales"/>
    <m/>
    <s v=""/>
    <m/>
    <n v="1"/>
    <s v=""/>
    <x v="10"/>
    <x v="1"/>
    <m/>
    <x v="0"/>
  </r>
  <r>
    <s v="3DD.003D7E5517"/>
    <s v="OtsLGRF23S_04337"/>
    <d v="2023-11-13T00:00:00"/>
    <n v="5017"/>
    <s v="WDFW"/>
    <s v="SP"/>
    <m/>
    <n v="78"/>
    <x v="0"/>
    <s v="No CWT"/>
    <s v="N"/>
    <m/>
    <n v="18"/>
    <m/>
    <s v="LFH23147-13"/>
    <m/>
    <s v=""/>
    <m/>
    <n v="1"/>
    <s v="0.3"/>
    <x v="0"/>
    <x v="0"/>
    <m/>
    <x v="0"/>
  </r>
  <r>
    <s v="3DD.003D7E5504"/>
    <s v="OtsLGRF23S_04338"/>
    <d v="2023-11-13T00:00:00"/>
    <n v="5001"/>
    <s v="WDFW"/>
    <s v="SP"/>
    <m/>
    <n v="84"/>
    <x v="0"/>
    <s v="CWT"/>
    <s v="Y"/>
    <m/>
    <n v="18"/>
    <m/>
    <s v="No Scales"/>
    <m/>
    <s v=""/>
    <m/>
    <n v="1"/>
    <s v=""/>
    <x v="0"/>
    <x v="4"/>
    <m/>
    <x v="0"/>
  </r>
  <r>
    <s v="3DD.003D7E5538"/>
    <s v="OtsLGRF23S_04340"/>
    <d v="2023-11-06T00:00:00"/>
    <n v="4153"/>
    <s v="WDFW"/>
    <s v="SP"/>
    <m/>
    <n v="77"/>
    <x v="0"/>
    <s v="No CWT"/>
    <s v="N"/>
    <m/>
    <n v="18"/>
    <m/>
    <s v="LFH23140-11"/>
    <m/>
    <s v=""/>
    <m/>
    <n v="1"/>
    <s v="0.3"/>
    <x v="4"/>
    <x v="1"/>
    <m/>
    <x v="0"/>
  </r>
  <r>
    <s v="3DD.003D7E5533"/>
    <s v="OtsLGRF23S_04344"/>
    <d v="2023-10-24T00:00:00"/>
    <n v="2275"/>
    <s v="WDFW"/>
    <s v="SP"/>
    <m/>
    <n v="75"/>
    <x v="0"/>
    <s v="No CWT"/>
    <s v="N"/>
    <m/>
    <n v="18"/>
    <m/>
    <s v="LFH23117-13"/>
    <m/>
    <s v=""/>
    <m/>
    <n v="1"/>
    <s v="0.3"/>
    <x v="4"/>
    <x v="1"/>
    <m/>
    <x v="0"/>
  </r>
  <r>
    <s v="3DD.003D7E54EF"/>
    <s v="OtsLGRF23S_04346"/>
    <d v="2023-10-24T00:00:00"/>
    <n v="2319"/>
    <s v="WDFW"/>
    <s v="SP"/>
    <m/>
    <n v="84.5"/>
    <x v="0"/>
    <s v="CWT"/>
    <s v="Y"/>
    <m/>
    <n v="18"/>
    <m/>
    <s v="No Scales"/>
    <m/>
    <s v=""/>
    <m/>
    <n v="1"/>
    <s v=""/>
    <x v="11"/>
    <x v="4"/>
    <m/>
    <x v="2"/>
  </r>
  <r>
    <s v="3DD.003D7E5505"/>
    <s v="OtsLGRF23S_04347"/>
    <d v="2023-10-24T00:00:00"/>
    <n v="222"/>
    <s v="WDFW"/>
    <s v="SP"/>
    <m/>
    <n v="75"/>
    <x v="1"/>
    <s v="No CWT"/>
    <s v="N"/>
    <m/>
    <n v="18"/>
    <m/>
    <s v="LFH2310-03"/>
    <m/>
    <s v=""/>
    <m/>
    <n v="1"/>
    <s v="0.3"/>
    <x v="6"/>
    <x v="1"/>
    <m/>
    <x v="0"/>
  </r>
  <r>
    <s v="3DD.003D7E5536"/>
    <s v="OtsLGRF23S_04354"/>
    <d v="2023-10-17T00:00:00"/>
    <n v="1120"/>
    <s v="WDFW"/>
    <s v="SP"/>
    <m/>
    <n v="81"/>
    <x v="0"/>
    <s v="No CWT"/>
    <s v="N"/>
    <m/>
    <n v="18"/>
    <m/>
    <s v="LFH23105-01"/>
    <m/>
    <s v=""/>
    <m/>
    <n v="1"/>
    <s v="0.3"/>
    <x v="1"/>
    <x v="0"/>
    <m/>
    <x v="0"/>
  </r>
  <r>
    <s v="3DD.003D7E553F"/>
    <s v="OtsLGRF23S_04355"/>
    <d v="2023-10-31T00:00:00"/>
    <n v="413"/>
    <s v="WDFW"/>
    <s v="SP"/>
    <m/>
    <n v="89"/>
    <x v="1"/>
    <s v="No CWT"/>
    <s v="N"/>
    <m/>
    <n v="18"/>
    <m/>
    <s v="LFH2318-10"/>
    <m/>
    <s v=""/>
    <m/>
    <n v="1"/>
    <s v="0.3"/>
    <x v="0"/>
    <x v="5"/>
    <m/>
    <x v="0"/>
  </r>
  <r>
    <s v="3DD.003D7E54F7"/>
    <s v="OtsLGRF23S_04357"/>
    <d v="2023-11-06T00:00:00"/>
    <n v="4162"/>
    <s v="WDFW"/>
    <s v="SP"/>
    <m/>
    <n v="81"/>
    <x v="0"/>
    <s v="No CWT"/>
    <s v="N"/>
    <m/>
    <n v="18"/>
    <m/>
    <s v="LFH23140-16"/>
    <m/>
    <s v=""/>
    <m/>
    <n v="1"/>
    <s v="0.3"/>
    <x v="2"/>
    <x v="0"/>
    <m/>
    <x v="1"/>
  </r>
  <r>
    <s v="3DD.003D7E5525"/>
    <s v="OtsLGRF23S_04358"/>
    <d v="2023-11-13T00:00:00"/>
    <n v="5061"/>
    <s v="WDFW"/>
    <s v="SP"/>
    <m/>
    <n v="76"/>
    <x v="0"/>
    <s v="No CWT"/>
    <s v="N"/>
    <m/>
    <n v="18"/>
    <m/>
    <s v="LFH23149-09"/>
    <m/>
    <s v=""/>
    <m/>
    <n v="1"/>
    <s v="0.3"/>
    <x v="2"/>
    <x v="1"/>
    <m/>
    <x v="1"/>
  </r>
  <r>
    <s v="3DD.003D7E5530"/>
    <s v="OtsLGRF23S_04359"/>
    <d v="2023-10-31T00:00:00"/>
    <n v="3290"/>
    <s v="WDFW"/>
    <s v="SP"/>
    <m/>
    <n v="79"/>
    <x v="0"/>
    <s v="No CWT"/>
    <s v="N"/>
    <m/>
    <n v="18"/>
    <m/>
    <s v="LFH23132-09"/>
    <m/>
    <s v=""/>
    <m/>
    <n v="1"/>
    <s v="0.3"/>
    <x v="5"/>
    <x v="0"/>
    <m/>
    <x v="0"/>
  </r>
  <r>
    <s v="3DD.003D7E551E"/>
    <s v="OtsLGRF23S_04363"/>
    <d v="2023-11-06T00:00:00"/>
    <n v="4196"/>
    <s v="WDFW"/>
    <s v="SP"/>
    <m/>
    <n v="80"/>
    <x v="0"/>
    <s v="No CWT"/>
    <s v="N"/>
    <m/>
    <n v="18"/>
    <m/>
    <s v="LFH23142-08"/>
    <m/>
    <s v=""/>
    <m/>
    <n v="1"/>
    <s v="0.3"/>
    <x v="4"/>
    <x v="0"/>
    <m/>
    <x v="0"/>
  </r>
  <r>
    <s v="3DD.003D7E5528"/>
    <s v="OtsLGRF23S_04365"/>
    <d v="2023-11-06T00:00:00"/>
    <n v="552"/>
    <s v="WDFW"/>
    <s v="SP"/>
    <m/>
    <n v="81"/>
    <x v="1"/>
    <s v="No CWT"/>
    <s v="N"/>
    <m/>
    <n v="18"/>
    <m/>
    <s v="LFH2324-14"/>
    <m/>
    <s v=""/>
    <m/>
    <n v="1"/>
    <s v="0.3"/>
    <x v="2"/>
    <x v="0"/>
    <m/>
    <x v="1"/>
  </r>
  <r>
    <s v="3DD.003D7E553A"/>
    <s v="OtsLGRF23S_04366"/>
    <d v="2023-10-24T00:00:00"/>
    <n v="2285"/>
    <s v="WDFW"/>
    <s v="SP"/>
    <m/>
    <n v="75.5"/>
    <x v="0"/>
    <s v="No CWT"/>
    <s v="N"/>
    <m/>
    <n v="18"/>
    <m/>
    <s v="LFH23118-03"/>
    <m/>
    <s v=""/>
    <m/>
    <n v="1"/>
    <s v="0.3"/>
    <x v="4"/>
    <x v="1"/>
    <m/>
    <x v="0"/>
  </r>
  <r>
    <s v="3DD.003D7E54E0"/>
    <s v="OtsLGRF23S_04367"/>
    <d v="2023-10-24T00:00:00"/>
    <n v="2298"/>
    <s v="WDFW"/>
    <s v="SP"/>
    <m/>
    <n v="73"/>
    <x v="0"/>
    <s v="No CWT"/>
    <s v="N"/>
    <m/>
    <n v="18"/>
    <m/>
    <s v="LFH23118-17"/>
    <m/>
    <s v=""/>
    <m/>
    <n v="1"/>
    <s v="0.3"/>
    <x v="11"/>
    <x v="1"/>
    <m/>
    <x v="0"/>
  </r>
  <r>
    <s v="3DD.003D7E5537"/>
    <s v="OtsLGRF23S_04371"/>
    <d v="2023-11-15T00:00:00"/>
    <n v="7081"/>
    <s v="WDFW"/>
    <s v="HLF"/>
    <m/>
    <n v="74"/>
    <x v="1"/>
    <s v="No CWT"/>
    <s v="N"/>
    <m/>
    <n v="18"/>
    <m/>
    <s v="No Scales"/>
    <m/>
    <s v=""/>
    <m/>
    <n v="1"/>
    <s v=""/>
    <x v="13"/>
    <x v="1"/>
    <m/>
    <x v="0"/>
  </r>
  <r>
    <s v="3DD.003D7E553D"/>
    <s v="OtsLGRF23S_04378"/>
    <d v="2023-11-13T00:00:00"/>
    <n v="578"/>
    <s v="WDFW"/>
    <s v="SP"/>
    <m/>
    <n v="97"/>
    <x v="1"/>
    <s v="No CWT"/>
    <s v="N"/>
    <m/>
    <n v="18"/>
    <m/>
    <s v="LFH2326-06"/>
    <m/>
    <s v=""/>
    <m/>
    <n v="1"/>
    <s v="0.3"/>
    <x v="2"/>
    <x v="6"/>
    <m/>
    <x v="1"/>
  </r>
  <r>
    <s v="3DD.003D7E54F1"/>
    <s v="OtsLGRF23S_04379"/>
    <d v="2023-11-06T00:00:00"/>
    <n v="4166"/>
    <s v="WDFW"/>
    <s v="SP"/>
    <m/>
    <n v="79"/>
    <x v="0"/>
    <s v="No CWT"/>
    <s v="N"/>
    <m/>
    <n v="18"/>
    <m/>
    <s v="LFH23141-16"/>
    <m/>
    <s v=""/>
    <m/>
    <n v="1"/>
    <s v="0.3"/>
    <x v="6"/>
    <x v="0"/>
    <m/>
    <x v="0"/>
  </r>
  <r>
    <s v="3DD.003D7E5512"/>
    <s v="OtsLGRF23S_04381"/>
    <d v="2023-10-31T00:00:00"/>
    <n v="3301"/>
    <s v="WDFW"/>
    <s v="SP"/>
    <m/>
    <n v="80"/>
    <x v="0"/>
    <s v="No CWT"/>
    <s v="N"/>
    <m/>
    <n v="18"/>
    <m/>
    <s v="LFH23132-20"/>
    <m/>
    <s v=""/>
    <m/>
    <n v="1"/>
    <s v="0.3"/>
    <x v="4"/>
    <x v="0"/>
    <m/>
    <x v="0"/>
  </r>
  <r>
    <s v="3DD.003D7E54E1"/>
    <s v="OtsLGRF23S_04387"/>
    <d v="2023-10-31T00:00:00"/>
    <n v="3280"/>
    <s v="WDFW"/>
    <s v="SP"/>
    <m/>
    <n v="79"/>
    <x v="0"/>
    <s v="No CWT"/>
    <s v="N"/>
    <m/>
    <n v="18"/>
    <m/>
    <s v="LFH23132-02"/>
    <m/>
    <s v=""/>
    <m/>
    <n v="1"/>
    <s v="0.3"/>
    <x v="2"/>
    <x v="0"/>
    <m/>
    <x v="1"/>
  </r>
  <r>
    <s v="3DD.003D7E54FA"/>
    <s v="OtsLGRF23S_04388"/>
    <d v="2023-11-13T00:00:00"/>
    <n v="5042"/>
    <s v="WDFW"/>
    <s v="SP"/>
    <m/>
    <n v="81"/>
    <x v="0"/>
    <s v="No CWT"/>
    <s v="N"/>
    <m/>
    <n v="18"/>
    <m/>
    <s v="LFH23148-13"/>
    <m/>
    <s v=""/>
    <m/>
    <n v="1"/>
    <s v="0.3"/>
    <x v="9"/>
    <x v="0"/>
    <m/>
    <x v="0"/>
  </r>
  <r>
    <s v="3DD.003D7E54ED"/>
    <s v="OtsLGRF23S_04389"/>
    <d v="2023-11-13T00:00:00"/>
    <n v="576"/>
    <s v="WDFW"/>
    <s v="SP"/>
    <m/>
    <n v="78"/>
    <x v="1"/>
    <s v="No CWT"/>
    <s v="N"/>
    <m/>
    <n v="18"/>
    <m/>
    <s v="LFH2326-05"/>
    <m/>
    <s v=""/>
    <m/>
    <n v="1"/>
    <s v="0.3"/>
    <x v="5"/>
    <x v="0"/>
    <m/>
    <x v="0"/>
  </r>
  <r>
    <s v="3DD.003D7E5506"/>
    <s v="OtsLGRF23S_04390"/>
    <d v="2023-10-17T00:00:00"/>
    <n v="1131"/>
    <s v="WDFW"/>
    <s v="NV"/>
    <m/>
    <n v="77"/>
    <x v="0"/>
    <s v="No CWT"/>
    <s v="N"/>
    <m/>
    <n v="18"/>
    <m/>
    <s v="LFH23105-11"/>
    <m/>
    <s v=""/>
    <m/>
    <n v="1"/>
    <s v="0.3"/>
    <x v="4"/>
    <x v="1"/>
    <m/>
    <x v="0"/>
  </r>
  <r>
    <s v="3DD.003D7E54EE"/>
    <s v="OtsLGRF23S_04391"/>
    <d v="2023-11-15T00:00:00"/>
    <n v="7054"/>
    <s v="WDFW"/>
    <s v="HLF"/>
    <m/>
    <n v="78"/>
    <x v="1"/>
    <s v="No CWT"/>
    <s v="N"/>
    <m/>
    <n v="18"/>
    <m/>
    <s v="No Scales"/>
    <m/>
    <s v=""/>
    <m/>
    <n v="1"/>
    <s v=""/>
    <x v="2"/>
    <x v="0"/>
    <m/>
    <x v="1"/>
  </r>
  <r>
    <s v="3DD.003D7E5531"/>
    <s v="OtsLGRF23S_04397"/>
    <d v="2023-11-15T00:00:00"/>
    <n v="7050"/>
    <s v="WDFW"/>
    <s v="HLF"/>
    <m/>
    <n v="77"/>
    <x v="1"/>
    <s v="No CWT"/>
    <s v="N"/>
    <m/>
    <n v="18"/>
    <m/>
    <s v="No Scales"/>
    <m/>
    <s v=""/>
    <m/>
    <n v="1"/>
    <s v=""/>
    <x v="2"/>
    <x v="1"/>
    <m/>
    <x v="1"/>
  </r>
  <r>
    <s v="3DD.003D7E551B"/>
    <s v="OtsLGRF23S_04398"/>
    <d v="2023-10-24T00:00:00"/>
    <n v="237"/>
    <s v="WDFW"/>
    <s v="SP"/>
    <m/>
    <n v="92"/>
    <x v="1"/>
    <s v="No CWT"/>
    <s v="N"/>
    <m/>
    <n v="18"/>
    <m/>
    <s v="LFH2310-13"/>
    <m/>
    <s v=""/>
    <m/>
    <n v="1"/>
    <s v="0.3"/>
    <x v="2"/>
    <x v="5"/>
    <m/>
    <x v="1"/>
  </r>
  <r>
    <s v="3DD.003D7E550D"/>
    <s v="OtsLGRF23S_04399"/>
    <d v="2023-11-06T00:00:00"/>
    <n v="4149"/>
    <s v="WDFW"/>
    <s v="SP"/>
    <m/>
    <n v="87"/>
    <x v="0"/>
    <s v="No CWT"/>
    <s v="N"/>
    <m/>
    <n v="18"/>
    <m/>
    <s v="LFH23140-13"/>
    <m/>
    <s v=""/>
    <m/>
    <n v="1"/>
    <s v="0.3"/>
    <x v="13"/>
    <x v="4"/>
    <m/>
    <x v="0"/>
  </r>
  <r>
    <s v="3DD.003D7E54E8"/>
    <s v="OtsLGRF23S_04402"/>
    <d v="2023-11-06T00:00:00"/>
    <n v="4169"/>
    <s v="WDFW"/>
    <s v="SP"/>
    <m/>
    <n v="78"/>
    <x v="0"/>
    <s v="No CWT"/>
    <s v="N"/>
    <m/>
    <n v="18"/>
    <m/>
    <s v="LFH23141-12"/>
    <m/>
    <s v=""/>
    <m/>
    <n v="1"/>
    <s v=""/>
    <x v="5"/>
    <x v="0"/>
    <m/>
    <x v="0"/>
  </r>
  <r>
    <s v="3DD.003D7E54E5"/>
    <s v="OtsLGRF23S_04405"/>
    <d v="2023-11-15T00:00:00"/>
    <n v="7090"/>
    <s v="WDFW"/>
    <s v="HLF"/>
    <m/>
    <n v="89"/>
    <x v="0"/>
    <s v="No CWT"/>
    <s v="N"/>
    <m/>
    <n v="18"/>
    <m/>
    <s v="No Scales"/>
    <m/>
    <s v=""/>
    <m/>
    <n v="1"/>
    <s v=""/>
    <x v="9"/>
    <x v="5"/>
    <m/>
    <x v="0"/>
  </r>
  <r>
    <s v="3DD.003D7E552A"/>
    <s v="OtsLGRF23S_04406"/>
    <d v="2023-11-06T00:00:00"/>
    <n v="564"/>
    <s v="WDFW"/>
    <s v="SP"/>
    <m/>
    <n v="88"/>
    <x v="1"/>
    <s v="No CWT"/>
    <s v="N"/>
    <m/>
    <n v="18"/>
    <m/>
    <s v="LFH2325-05"/>
    <m/>
    <s v=""/>
    <m/>
    <n v="1"/>
    <s v="0.3"/>
    <x v="4"/>
    <x v="5"/>
    <m/>
    <x v="0"/>
  </r>
  <r>
    <s v="3DD.003D7E54F2"/>
    <s v="OtsLGRF23S_04409"/>
    <d v="2023-10-24T00:00:00"/>
    <n v="2277"/>
    <s v="WDFW"/>
    <s v="SP"/>
    <m/>
    <n v="81"/>
    <x v="0"/>
    <s v="No CWT"/>
    <s v="N"/>
    <m/>
    <n v="18"/>
    <m/>
    <s v="LFH23118-02"/>
    <m/>
    <s v=""/>
    <m/>
    <n v="1"/>
    <s v="0.3"/>
    <x v="6"/>
    <x v="0"/>
    <m/>
    <x v="0"/>
  </r>
  <r>
    <s v="3DD.003D7E54E7"/>
    <s v="OtsLGRF23S_04410"/>
    <d v="2023-10-31T00:00:00"/>
    <n v="3316"/>
    <s v="WDFW"/>
    <s v="SP"/>
    <m/>
    <n v="78"/>
    <x v="0"/>
    <s v="No CWT"/>
    <s v="N"/>
    <m/>
    <n v="18"/>
    <m/>
    <s v="LFH23133-11"/>
    <m/>
    <m/>
    <m/>
    <n v="1"/>
    <s v="0.3"/>
    <x v="2"/>
    <x v="0"/>
    <m/>
    <x v="1"/>
  </r>
  <r>
    <s v="3DD.003D7E552B"/>
    <s v="OtsLGRF23S_04411"/>
    <d v="2023-10-24T00:00:00"/>
    <n v="2318"/>
    <s v="WDFW"/>
    <s v="SP"/>
    <m/>
    <n v="73"/>
    <x v="0"/>
    <s v="No CWT"/>
    <s v="N"/>
    <m/>
    <n v="18"/>
    <m/>
    <s v="LFH23119-12"/>
    <m/>
    <s v=""/>
    <m/>
    <n v="1"/>
    <s v=""/>
    <x v="1"/>
    <x v="1"/>
    <m/>
    <x v="0"/>
  </r>
  <r>
    <s v="3DD.003D7E5502"/>
    <s v="OtsLGRF23S_04412"/>
    <d v="2023-11-13T00:00:00"/>
    <n v="5021"/>
    <s v="WDFW"/>
    <s v="SP"/>
    <m/>
    <n v="75"/>
    <x v="0"/>
    <s v="No CWT"/>
    <s v="N"/>
    <m/>
    <n v="18"/>
    <m/>
    <s v="LFH23147-19"/>
    <m/>
    <s v=""/>
    <m/>
    <n v="1"/>
    <s v="0.3"/>
    <x v="0"/>
    <x v="1"/>
    <m/>
    <x v="0"/>
  </r>
  <r>
    <s v="3DD.003D7E5521"/>
    <s v="OtsLGRF23S_04419"/>
    <d v="2023-10-24T00:00:00"/>
    <n v="2310"/>
    <s v="WDFW"/>
    <s v="SP"/>
    <m/>
    <n v="78.5"/>
    <x v="0"/>
    <s v="No CWT"/>
    <s v="N"/>
    <m/>
    <n v="18"/>
    <m/>
    <s v="LFH23119-05"/>
    <m/>
    <s v=""/>
    <m/>
    <n v="1"/>
    <s v="0.3"/>
    <x v="6"/>
    <x v="0"/>
    <m/>
    <x v="0"/>
  </r>
  <r>
    <s v="3DD.003D7E5386"/>
    <s v="OtsLGRF23S_04420"/>
    <d v="2023-10-31T00:00:00"/>
    <n v="3250"/>
    <s v="WDFW"/>
    <s v="SP"/>
    <m/>
    <n v="83"/>
    <x v="0"/>
    <s v="No CWT"/>
    <s v="N"/>
    <m/>
    <n v="18"/>
    <m/>
    <s v="LFH23130-20"/>
    <m/>
    <s v=""/>
    <m/>
    <n v="1"/>
    <s v="0.3"/>
    <x v="4"/>
    <x v="4"/>
    <m/>
    <x v="0"/>
  </r>
  <r>
    <s v="3DD.003D7E539E"/>
    <s v="OtsLGRF23S_04421"/>
    <d v="2023-10-24T00:00:00"/>
    <n v="202"/>
    <s v="WDFW"/>
    <s v="SP"/>
    <m/>
    <n v="75"/>
    <x v="1"/>
    <s v="No CWT"/>
    <s v="N"/>
    <m/>
    <n v="18"/>
    <m/>
    <s v="LFH2309-06"/>
    <m/>
    <s v=""/>
    <m/>
    <n v="1"/>
    <s v="0.3"/>
    <x v="10"/>
    <x v="1"/>
    <m/>
    <x v="0"/>
  </r>
  <r>
    <s v="3DD.003D7E5391"/>
    <s v="OtsLGRF23S_04422"/>
    <d v="2023-11-06T00:00:00"/>
    <n v="4171"/>
    <s v="WDFW"/>
    <s v="SP"/>
    <m/>
    <n v="72"/>
    <x v="0"/>
    <s v="No CWT"/>
    <s v="N"/>
    <m/>
    <n v="18"/>
    <m/>
    <s v="LFH23140-20"/>
    <m/>
    <s v=""/>
    <m/>
    <n v="1"/>
    <s v="0.2"/>
    <x v="0"/>
    <x v="3"/>
    <m/>
    <x v="3"/>
  </r>
  <r>
    <s v="3DD.003D7E53B0"/>
    <s v="OtsLGRF23S_04427"/>
    <d v="2023-11-13T00:00:00"/>
    <n v="631"/>
    <s v="WDFW"/>
    <s v="SP"/>
    <m/>
    <n v="88"/>
    <x v="1"/>
    <s v="No CWT"/>
    <s v="N"/>
    <m/>
    <n v="18"/>
    <m/>
    <s v="LFH2328-09"/>
    <m/>
    <s v=""/>
    <m/>
    <n v="1"/>
    <s v="0.4"/>
    <x v="12"/>
    <x v="5"/>
    <m/>
    <x v="2"/>
  </r>
  <r>
    <s v="3DD.003D7E537D"/>
    <s v="OtsLGRF23S_04428"/>
    <d v="2023-10-24T00:00:00"/>
    <n v="242"/>
    <s v="WDFW"/>
    <s v="SP"/>
    <m/>
    <n v="88"/>
    <x v="1"/>
    <s v="No CWT"/>
    <s v="N"/>
    <m/>
    <n v="18"/>
    <m/>
    <s v="LFH2310-17"/>
    <m/>
    <s v=""/>
    <m/>
    <n v="1"/>
    <s v="0.3"/>
    <x v="8"/>
    <x v="5"/>
    <m/>
    <x v="0"/>
  </r>
  <r>
    <s v="3DD.003D7E53AC"/>
    <s v="OtsLGRF23S_04429"/>
    <d v="2023-10-31T00:00:00"/>
    <n v="3260"/>
    <s v="WDFW"/>
    <s v="SP"/>
    <m/>
    <n v="87"/>
    <x v="0"/>
    <s v="No CWT"/>
    <s v="N"/>
    <m/>
    <n v="18"/>
    <m/>
    <s v="LFH23131-11"/>
    <m/>
    <s v=""/>
    <m/>
    <n v="1"/>
    <s v="0.3"/>
    <x v="6"/>
    <x v="4"/>
    <m/>
    <x v="0"/>
  </r>
  <r>
    <s v="3DD.003D7E5372"/>
    <s v="OtsLGRF23S_04430"/>
    <d v="2023-10-31T00:00:00"/>
    <n v="384"/>
    <s v="WDFW"/>
    <s v="SP"/>
    <m/>
    <n v="79"/>
    <x v="1"/>
    <s v="No CWT"/>
    <s v="N"/>
    <m/>
    <n v="18"/>
    <m/>
    <s v="LFH2317-06"/>
    <m/>
    <s v=""/>
    <m/>
    <n v="1"/>
    <s v="0.3"/>
    <x v="4"/>
    <x v="0"/>
    <m/>
    <x v="0"/>
  </r>
  <r>
    <s v="3DD.003D7E53A7"/>
    <s v="OtsLGRF23S_04431"/>
    <d v="2023-10-31T00:00:00"/>
    <n v="3240"/>
    <s v="WDFW"/>
    <s v="SP"/>
    <m/>
    <n v="82"/>
    <x v="0"/>
    <s v="No CWT"/>
    <s v="N"/>
    <m/>
    <n v="18"/>
    <m/>
    <s v="LFH23130-13"/>
    <m/>
    <s v=""/>
    <m/>
    <n v="1"/>
    <s v=""/>
    <x v="9"/>
    <x v="0"/>
    <m/>
    <x v="0"/>
  </r>
  <r>
    <s v="3DD.003D7E538B"/>
    <s v="OtsLGRF23S_04432"/>
    <d v="2023-10-31T00:00:00"/>
    <n v="3252"/>
    <s v="WDFW"/>
    <s v="SP"/>
    <m/>
    <n v="74"/>
    <x v="0"/>
    <s v="No CWT"/>
    <s v="N"/>
    <m/>
    <n v="18"/>
    <m/>
    <s v="LFH23130-19"/>
    <m/>
    <s v=""/>
    <m/>
    <n v="1"/>
    <s v="0.3"/>
    <x v="2"/>
    <x v="1"/>
    <m/>
    <x v="1"/>
  </r>
  <r>
    <s v="3DD.003D7E5363"/>
    <s v="OtsLGRF23S_04433"/>
    <d v="2023-11-13T00:00:00"/>
    <n v="678"/>
    <s v="WDFW"/>
    <s v="SP"/>
    <m/>
    <n v="77"/>
    <x v="1"/>
    <s v="No CWT"/>
    <s v="N"/>
    <m/>
    <n v="18"/>
    <m/>
    <s v="LFH2330-07"/>
    <m/>
    <s v=""/>
    <m/>
    <n v="1"/>
    <s v="0.3"/>
    <x v="10"/>
    <x v="1"/>
    <m/>
    <x v="0"/>
  </r>
  <r>
    <s v="3DD.003D7E5364"/>
    <s v="OtsLGRF23S_04434"/>
    <d v="2023-10-24T00:00:00"/>
    <n v="2317"/>
    <s v="WDFW"/>
    <s v="SP"/>
    <m/>
    <n v="75"/>
    <x v="0"/>
    <s v="No CWT"/>
    <s v="N"/>
    <m/>
    <n v="18"/>
    <m/>
    <s v="LFH23119-13"/>
    <m/>
    <s v=""/>
    <m/>
    <n v="1"/>
    <s v="0.3"/>
    <x v="4"/>
    <x v="1"/>
    <m/>
    <x v="0"/>
  </r>
  <r>
    <s v="3DD.003D7E535E"/>
    <s v="OtsLGRF23S_04438"/>
    <d v="2023-11-13T00:00:00"/>
    <n v="641"/>
    <s v="WDFW"/>
    <s v="SP"/>
    <m/>
    <n v="77"/>
    <x v="1"/>
    <s v="No CWT"/>
    <s v="N"/>
    <m/>
    <n v="18"/>
    <m/>
    <s v="LFH2328-10"/>
    <m/>
    <s v=""/>
    <m/>
    <n v="1"/>
    <s v="0.3"/>
    <x v="9"/>
    <x v="1"/>
    <m/>
    <x v="0"/>
  </r>
  <r>
    <s v="3DD.003D7E5380"/>
    <s v="OtsLGRF23S_04440"/>
    <d v="2023-11-06T00:00:00"/>
    <n v="4198"/>
    <s v="WDFW"/>
    <s v="SP"/>
    <m/>
    <n v="80"/>
    <x v="0"/>
    <s v="No CWT"/>
    <s v="N"/>
    <m/>
    <n v="18"/>
    <m/>
    <s v="LFH23142-06"/>
    <m/>
    <s v=""/>
    <m/>
    <n v="1"/>
    <s v="0.3"/>
    <x v="0"/>
    <x v="0"/>
    <m/>
    <x v="0"/>
  </r>
  <r>
    <s v="3DD.003D7E5382"/>
    <s v="OtsLGRF23S_04441"/>
    <d v="2023-10-24T00:00:00"/>
    <n v="2253"/>
    <s v="WDFW"/>
    <s v="SP"/>
    <m/>
    <n v="74.5"/>
    <x v="0"/>
    <s v="No CWT"/>
    <s v="N"/>
    <m/>
    <n v="18"/>
    <m/>
    <s v="LFH23116-17"/>
    <m/>
    <s v=""/>
    <m/>
    <n v="1"/>
    <s v="0.3"/>
    <x v="2"/>
    <x v="1"/>
    <m/>
    <x v="1"/>
  </r>
  <r>
    <s v="3DD.003D7E53AE"/>
    <s v="OtsLGRF23S_04442"/>
    <d v="2023-10-24T00:00:00"/>
    <n v="227"/>
    <s v="WDFW"/>
    <s v="SP"/>
    <m/>
    <n v="76"/>
    <x v="1"/>
    <s v="No CWT"/>
    <s v="N"/>
    <m/>
    <n v="18"/>
    <m/>
    <s v="LFH2310-07"/>
    <m/>
    <s v=""/>
    <m/>
    <n v="1"/>
    <s v="0.3"/>
    <x v="0"/>
    <x v="1"/>
    <m/>
    <x v="0"/>
  </r>
  <r>
    <s v="3DD.003D7E5388"/>
    <s v="OtsLGRF23S_04443"/>
    <d v="2023-10-24T00:00:00"/>
    <n v="2301"/>
    <s v="WDFW"/>
    <s v="SP"/>
    <m/>
    <n v="81"/>
    <x v="0"/>
    <s v="No CWT"/>
    <s v="N"/>
    <m/>
    <n v="18"/>
    <m/>
    <s v="LFH23118-20"/>
    <m/>
    <s v=""/>
    <m/>
    <n v="1"/>
    <s v="0.3"/>
    <x v="6"/>
    <x v="0"/>
    <m/>
    <x v="0"/>
  </r>
  <r>
    <s v="3DD.003D7E53AD"/>
    <s v="OtsLGRF23S_04444"/>
    <d v="2023-10-31T00:00:00"/>
    <n v="3246"/>
    <s v="WDFW"/>
    <s v="SP"/>
    <m/>
    <n v="78"/>
    <x v="0"/>
    <s v="No CWT"/>
    <s v="N"/>
    <m/>
    <n v="18"/>
    <m/>
    <s v="LFH23130-15"/>
    <m/>
    <s v=""/>
    <m/>
    <n v="1"/>
    <s v="0.3"/>
    <x v="4"/>
    <x v="0"/>
    <m/>
    <x v="0"/>
  </r>
  <r>
    <s v="3DD.003D7E538A"/>
    <s v="OtsLGRF23S_04445"/>
    <d v="2023-11-15T00:00:00"/>
    <n v="7060"/>
    <s v="WDFW"/>
    <s v="HLF"/>
    <m/>
    <n v="80"/>
    <x v="0"/>
    <s v="No CWT"/>
    <s v="N"/>
    <m/>
    <n v="18"/>
    <m/>
    <s v="No Scales"/>
    <m/>
    <s v=""/>
    <m/>
    <n v="1"/>
    <s v=""/>
    <x v="26"/>
    <x v="0"/>
    <m/>
    <x v="0"/>
  </r>
  <r>
    <s v="3DD.003D7E536D"/>
    <s v="OtsLGRF23S_04446"/>
    <d v="2023-10-31T00:00:00"/>
    <n v="3254"/>
    <s v="WDFW"/>
    <s v="SP"/>
    <m/>
    <n v="88"/>
    <x v="0"/>
    <s v="No CWT"/>
    <s v="N"/>
    <m/>
    <n v="18"/>
    <m/>
    <s v="LFH23131-12"/>
    <m/>
    <s v=""/>
    <m/>
    <n v="1"/>
    <s v="0.3"/>
    <x v="6"/>
    <x v="5"/>
    <m/>
    <x v="0"/>
  </r>
  <r>
    <s v="3DD.003D7E538E"/>
    <s v="OtsLGRF23S_04448"/>
    <d v="2023-10-31T00:00:00"/>
    <n v="3275"/>
    <s v="WDFW"/>
    <s v="SP"/>
    <m/>
    <n v="76"/>
    <x v="0"/>
    <s v="No CWT"/>
    <s v="N"/>
    <m/>
    <n v="18"/>
    <m/>
    <s v="LFH23131-19"/>
    <m/>
    <s v=""/>
    <m/>
    <n v="1"/>
    <s v="0.3"/>
    <x v="6"/>
    <x v="1"/>
    <m/>
    <x v="0"/>
  </r>
  <r>
    <s v="3DD.003D7E538D"/>
    <s v="OtsLGRF23S_04449"/>
    <d v="2023-10-17T00:00:00"/>
    <n v="1124"/>
    <s v="WDFW"/>
    <s v="SP"/>
    <m/>
    <n v="72"/>
    <x v="0"/>
    <s v="No CWT"/>
    <s v="N"/>
    <m/>
    <n v="18"/>
    <m/>
    <s v="LFH23105-05"/>
    <m/>
    <s v=""/>
    <m/>
    <n v="1"/>
    <s v=""/>
    <x v="5"/>
    <x v="3"/>
    <m/>
    <x v="0"/>
  </r>
  <r>
    <s v="3DD.003D7E5389"/>
    <s v="OtsLGRF23S_04458"/>
    <d v="2023-11-15T00:00:00"/>
    <n v="7064"/>
    <s v="WDFW"/>
    <s v="HLF"/>
    <m/>
    <n v="76"/>
    <x v="1"/>
    <s v="No CWT"/>
    <s v="N"/>
    <m/>
    <n v="18"/>
    <m/>
    <s v="No Scales"/>
    <m/>
    <s v=""/>
    <m/>
    <n v="1"/>
    <s v=""/>
    <x v="17"/>
    <x v="1"/>
    <m/>
    <x v="0"/>
  </r>
  <r>
    <s v="3DD.003D7E5367"/>
    <s v="OtsLGRF23S_04459"/>
    <d v="2023-11-06T00:00:00"/>
    <n v="524"/>
    <s v="WDFW"/>
    <s v="SP"/>
    <m/>
    <n v="93"/>
    <x v="1"/>
    <s v="No CWT"/>
    <s v="N"/>
    <m/>
    <n v="18"/>
    <m/>
    <s v="LFH2323-10"/>
    <m/>
    <s v=""/>
    <m/>
    <n v="1"/>
    <s v="0.3"/>
    <x v="2"/>
    <x v="2"/>
    <m/>
    <x v="1"/>
  </r>
  <r>
    <s v="3DD.003D7E539C"/>
    <s v="OtsLGRF23S_04462"/>
    <d v="2023-11-06T00:00:00"/>
    <n v="4210"/>
    <s v="WDFW"/>
    <s v="SP"/>
    <m/>
    <n v="83"/>
    <x v="0"/>
    <s v="No CWT"/>
    <s v="N"/>
    <m/>
    <n v="18"/>
    <m/>
    <s v="LFH23142-17"/>
    <m/>
    <s v=""/>
    <m/>
    <n v="1"/>
    <s v="0.3"/>
    <x v="10"/>
    <x v="4"/>
    <m/>
    <x v="0"/>
  </r>
  <r>
    <s v="3DD.003D7E5371"/>
    <s v="OtsLGRF23S_04463"/>
    <d v="2023-10-31T00:00:00"/>
    <n v="3313"/>
    <s v="WDFW"/>
    <s v="SP"/>
    <m/>
    <n v="77"/>
    <x v="0"/>
    <s v="No CWT"/>
    <s v="N"/>
    <m/>
    <n v="18"/>
    <m/>
    <s v="LFH23133-08"/>
    <m/>
    <s v=""/>
    <m/>
    <n v="1"/>
    <s v="0.3"/>
    <x v="0"/>
    <x v="1"/>
    <m/>
    <x v="0"/>
  </r>
  <r>
    <s v="3DD.003D7E5379"/>
    <s v="OtsLGRF23S_04464"/>
    <d v="2023-11-13T00:00:00"/>
    <n v="5138"/>
    <s v="WDFW"/>
    <s v="SP"/>
    <m/>
    <n v="89"/>
    <x v="0"/>
    <s v="No CWT"/>
    <s v="N"/>
    <m/>
    <n v="18"/>
    <m/>
    <s v="LFH23152-09"/>
    <m/>
    <s v=""/>
    <m/>
    <n v="1"/>
    <s v="0.3"/>
    <x v="0"/>
    <x v="5"/>
    <m/>
    <x v="0"/>
  </r>
  <r>
    <s v="3DD.003D49D510"/>
    <s v="OtsLGRF23S_04465"/>
    <d v="2023-11-06T00:00:00"/>
    <n v="4236"/>
    <s v="WDFW"/>
    <s v="SP"/>
    <m/>
    <n v="72"/>
    <x v="0"/>
    <s v="No CWT"/>
    <s v="N"/>
    <m/>
    <n v="18"/>
    <m/>
    <s v="LFH23143-17"/>
    <m/>
    <s v=""/>
    <m/>
    <n v="1"/>
    <s v="0.3"/>
    <x v="6"/>
    <x v="3"/>
    <m/>
    <x v="0"/>
  </r>
  <r>
    <s v="3DD.003D7E5354"/>
    <s v="OtsLGRF23S_04466"/>
    <d v="2023-11-15T00:00:00"/>
    <n v="7032"/>
    <s v="WDFW"/>
    <s v="HLF"/>
    <m/>
    <n v="72"/>
    <x v="0"/>
    <s v="No CWT"/>
    <s v="N"/>
    <m/>
    <n v="18"/>
    <m/>
    <s v="No Scales"/>
    <m/>
    <s v=""/>
    <m/>
    <n v="1"/>
    <s v=""/>
    <x v="0"/>
    <x v="3"/>
    <m/>
    <x v="0"/>
  </r>
  <r>
    <s v="3DD.003D7E535B"/>
    <s v="OtsLGRF23S_04468"/>
    <d v="2023-11-06T00:00:00"/>
    <n v="4207"/>
    <s v="WDFW"/>
    <s v="SP"/>
    <m/>
    <n v="85"/>
    <x v="0"/>
    <s v="CWT"/>
    <s v="Y"/>
    <m/>
    <n v="18"/>
    <m/>
    <s v="No Scales"/>
    <m/>
    <s v=""/>
    <m/>
    <n v="1"/>
    <s v=""/>
    <x v="1"/>
    <x v="4"/>
    <m/>
    <x v="0"/>
  </r>
  <r>
    <s v="3DD.003D7E539D"/>
    <s v="OtsLGRF23S_04473"/>
    <d v="2023-11-13T00:00:00"/>
    <n v="5109"/>
    <s v="WDFW"/>
    <s v="SP"/>
    <m/>
    <n v="81"/>
    <x v="0"/>
    <s v="CWT"/>
    <s v="Y"/>
    <m/>
    <n v="18"/>
    <m/>
    <s v="No Scales"/>
    <m/>
    <s v=""/>
    <m/>
    <n v="1"/>
    <s v=""/>
    <x v="11"/>
    <x v="0"/>
    <m/>
    <x v="2"/>
  </r>
  <r>
    <s v="3DD.003D7E5392"/>
    <s v="OtsLGRF23S_04474"/>
    <d v="2023-11-06T00:00:00"/>
    <n v="4141"/>
    <s v="WDFW"/>
    <s v="SP"/>
    <m/>
    <n v="84"/>
    <x v="0"/>
    <s v="No CWT"/>
    <s v="N"/>
    <m/>
    <n v="18"/>
    <m/>
    <s v="LFH23139-09"/>
    <m/>
    <s v=""/>
    <m/>
    <n v="1"/>
    <s v="0.3"/>
    <x v="2"/>
    <x v="4"/>
    <m/>
    <x v="1"/>
  </r>
  <r>
    <s v="3DD.003D7E5398"/>
    <s v="OtsLGRF23S_04475"/>
    <d v="2023-10-31T00:00:00"/>
    <n v="3223"/>
    <s v="WDFW"/>
    <s v="SP"/>
    <m/>
    <n v="86"/>
    <x v="0"/>
    <s v="No CWT"/>
    <s v="N"/>
    <m/>
    <n v="18"/>
    <m/>
    <s v="LFH23129-16"/>
    <m/>
    <s v=""/>
    <m/>
    <n v="1"/>
    <s v="0.4"/>
    <x v="4"/>
    <x v="4"/>
    <m/>
    <x v="0"/>
  </r>
  <r>
    <s v="3DD.003D7E5373"/>
    <s v="OtsLGRF23S_04476"/>
    <d v="2023-11-06T00:00:00"/>
    <n v="4252"/>
    <s v="WDFW"/>
    <s v="SP"/>
    <m/>
    <n v="81"/>
    <x v="0"/>
    <s v="CWT"/>
    <s v="Y"/>
    <m/>
    <n v="18"/>
    <m/>
    <s v="No Scales"/>
    <m/>
    <s v=""/>
    <m/>
    <n v="1"/>
    <s v=""/>
    <x v="12"/>
    <x v="0"/>
    <m/>
    <x v="0"/>
  </r>
  <r>
    <s v="3DD.003D7E538F"/>
    <s v="OtsLGRF23S_04477"/>
    <d v="2023-11-06T00:00:00"/>
    <n v="538"/>
    <s v="WDFW"/>
    <s v="SP"/>
    <m/>
    <n v="82"/>
    <x v="1"/>
    <s v="CWT"/>
    <s v="Y"/>
    <m/>
    <n v="18"/>
    <m/>
    <s v="No Scales"/>
    <m/>
    <s v=""/>
    <m/>
    <n v="1"/>
    <s v=""/>
    <x v="6"/>
    <x v="0"/>
    <m/>
    <x v="0"/>
  </r>
  <r>
    <s v="3DD.003D7E5350"/>
    <s v="OtsLGRF23S_04479"/>
    <d v="2023-11-06T00:00:00"/>
    <n v="4158"/>
    <s v="WDFW"/>
    <s v="SP"/>
    <m/>
    <n v="85"/>
    <x v="0"/>
    <s v="No CWT"/>
    <s v="N"/>
    <m/>
    <n v="18"/>
    <m/>
    <s v="LFH23140-12"/>
    <m/>
    <s v=""/>
    <m/>
    <n v="1"/>
    <s v="0.3"/>
    <x v="2"/>
    <x v="4"/>
    <m/>
    <x v="1"/>
  </r>
  <r>
    <s v="3DD.003D7E5381"/>
    <s v="OtsLGRF23S_04484"/>
    <d v="2023-11-06T00:00:00"/>
    <n v="4259"/>
    <s v="WDFW"/>
    <s v="SP"/>
    <m/>
    <n v="81"/>
    <x v="0"/>
    <s v="No CWT"/>
    <s v="N"/>
    <m/>
    <n v="18"/>
    <m/>
    <s v="LFH23144-04"/>
    <m/>
    <s v=""/>
    <m/>
    <n v="1"/>
    <s v=""/>
    <x v="0"/>
    <x v="0"/>
    <m/>
    <x v="0"/>
  </r>
  <r>
    <s v="3DD.003D7E5356"/>
    <s v="OtsLGRF23S_04485"/>
    <d v="2023-10-24T00:00:00"/>
    <n v="2293"/>
    <s v="WDFW"/>
    <s v="SP"/>
    <m/>
    <n v="78.5"/>
    <x v="0"/>
    <s v="No CWT"/>
    <s v="N"/>
    <m/>
    <n v="18"/>
    <m/>
    <s v="LFH23118-10"/>
    <m/>
    <s v=""/>
    <m/>
    <n v="1"/>
    <s v="0.3"/>
    <x v="4"/>
    <x v="0"/>
    <m/>
    <x v="0"/>
  </r>
  <r>
    <s v="3DD.003D7E536F"/>
    <s v="OtsLGRF23S_04488"/>
    <d v="2023-11-13T00:00:00"/>
    <n v="5097"/>
    <s v="WDFW"/>
    <s v="SP"/>
    <m/>
    <n v="80"/>
    <x v="0"/>
    <s v="No CWT"/>
    <s v="N"/>
    <m/>
    <n v="18"/>
    <m/>
    <s v="LFH23151-01"/>
    <m/>
    <s v=""/>
    <m/>
    <n v="1"/>
    <s v="0.3"/>
    <x v="2"/>
    <x v="0"/>
    <m/>
    <x v="1"/>
  </r>
  <r>
    <s v="3DD.003D7E5351"/>
    <s v="OtsLGRF23S_04494"/>
    <d v="2023-10-31T00:00:00"/>
    <n v="400"/>
    <s v="WDFW"/>
    <s v="SP"/>
    <m/>
    <n v="73"/>
    <x v="1"/>
    <s v="No CWT"/>
    <s v="N"/>
    <m/>
    <n v="18"/>
    <m/>
    <s v="LFH2317-20"/>
    <m/>
    <s v=""/>
    <m/>
    <n v="1"/>
    <s v=""/>
    <x v="0"/>
    <x v="1"/>
    <m/>
    <x v="0"/>
  </r>
  <r>
    <s v="3DD.003D7E53AF"/>
    <s v="OtsLGRF23S_04496"/>
    <d v="2023-10-31T00:00:00"/>
    <n v="3318"/>
    <s v="WDFW"/>
    <s v="SP"/>
    <m/>
    <n v="75"/>
    <x v="0"/>
    <s v="No CWT"/>
    <s v="N"/>
    <m/>
    <n v="18"/>
    <m/>
    <s v="LFH23133-12"/>
    <m/>
    <s v=""/>
    <m/>
    <n v="1"/>
    <s v="0.3"/>
    <x v="4"/>
    <x v="1"/>
    <m/>
    <x v="0"/>
  </r>
  <r>
    <s v="3DD.003D7E5370"/>
    <s v="OtsLGRF23S_04498"/>
    <d v="2023-10-24T00:00:00"/>
    <n v="231"/>
    <s v="WDFW"/>
    <s v="SP"/>
    <m/>
    <n v="84"/>
    <x v="1"/>
    <s v="No CWT"/>
    <s v="N"/>
    <m/>
    <n v="18"/>
    <m/>
    <s v="LFH2310-10"/>
    <m/>
    <s v=""/>
    <m/>
    <n v="1"/>
    <s v="0.3"/>
    <x v="12"/>
    <x v="4"/>
    <m/>
    <x v="0"/>
  </r>
  <r>
    <s v="3DD.003D7E5357"/>
    <s v="OtsLGRF23S_04499"/>
    <d v="2023-11-06T00:00:00"/>
    <n v="4271"/>
    <s v="WDFW"/>
    <s v="SP"/>
    <m/>
    <n v="79"/>
    <x v="0"/>
    <s v="No CWT"/>
    <s v="N"/>
    <m/>
    <n v="18"/>
    <m/>
    <s v="LFH23145-11"/>
    <m/>
    <s v=""/>
    <m/>
    <n v="1"/>
    <s v="0.3"/>
    <x v="0"/>
    <x v="0"/>
    <m/>
    <x v="0"/>
  </r>
  <r>
    <s v="3DD.003D7E5376"/>
    <s v="OtsLGRF23S_04503"/>
    <d v="2023-11-06T00:00:00"/>
    <n v="4266"/>
    <s v="WDFW"/>
    <s v="SP"/>
    <m/>
    <n v="78"/>
    <x v="0"/>
    <s v="No CWT"/>
    <s v="N"/>
    <m/>
    <n v="18"/>
    <m/>
    <s v="LFH23146-01"/>
    <m/>
    <s v=""/>
    <m/>
    <n v="1"/>
    <s v="0.3"/>
    <x v="0"/>
    <x v="0"/>
    <m/>
    <x v="0"/>
  </r>
  <r>
    <s v="3DD.003D7E5395"/>
    <s v="OtsLGRF23S_04505"/>
    <d v="2023-10-24T00:00:00"/>
    <n v="240"/>
    <s v="WDFW"/>
    <s v="SP"/>
    <m/>
    <n v="74"/>
    <x v="1"/>
    <s v="No CWT"/>
    <s v="N"/>
    <m/>
    <n v="18"/>
    <m/>
    <s v="LFH2310-16"/>
    <m/>
    <s v=""/>
    <m/>
    <n v="1"/>
    <s v="0.2"/>
    <x v="10"/>
    <x v="1"/>
    <m/>
    <x v="3"/>
  </r>
  <r>
    <s v="3DD.003D7E534D"/>
    <s v="OtsLGRF23S_04507"/>
    <d v="2023-10-31T00:00:00"/>
    <n v="3221"/>
    <s v="WDFW"/>
    <s v="SP"/>
    <m/>
    <n v="81"/>
    <x v="0"/>
    <s v="No CWT"/>
    <s v="N"/>
    <m/>
    <n v="18"/>
    <m/>
    <s v="LFH23129-14"/>
    <m/>
    <s v=""/>
    <m/>
    <n v="1"/>
    <s v="0.3"/>
    <x v="4"/>
    <x v="0"/>
    <m/>
    <x v="0"/>
  </r>
  <r>
    <s v="3DD.003D7E536C"/>
    <s v="OtsLGRF23S_04508"/>
    <d v="2023-11-06T00:00:00"/>
    <n v="4150"/>
    <s v="WDFW"/>
    <s v="SP"/>
    <m/>
    <n v="73"/>
    <x v="0"/>
    <s v="No CWT"/>
    <s v="N"/>
    <m/>
    <n v="18"/>
    <m/>
    <s v="LFH23140-07"/>
    <m/>
    <s v=""/>
    <m/>
    <n v="1"/>
    <s v="0.3"/>
    <x v="0"/>
    <x v="1"/>
    <m/>
    <x v="0"/>
  </r>
  <r>
    <s v="3DD.003D7E53A1"/>
    <s v="OtsLGRF23S_04511"/>
    <d v="2023-11-13T00:00:00"/>
    <n v="668"/>
    <s v="WDFW"/>
    <s v="SP"/>
    <m/>
    <n v="71"/>
    <x v="1"/>
    <s v="No CWT"/>
    <s v="N"/>
    <m/>
    <n v="18"/>
    <m/>
    <s v="LFH2329-17"/>
    <m/>
    <s v=""/>
    <m/>
    <n v="1"/>
    <s v="0.3"/>
    <x v="26"/>
    <x v="3"/>
    <m/>
    <x v="0"/>
  </r>
  <r>
    <s v="3DD.003D7E5360"/>
    <s v="OtsLGRF23S_04517"/>
    <d v="2023-10-24T00:00:00"/>
    <n v="2291"/>
    <s v="WDFW"/>
    <s v="SP"/>
    <m/>
    <n v="85"/>
    <x v="0"/>
    <s v="No CWT"/>
    <s v="N"/>
    <m/>
    <n v="18"/>
    <m/>
    <s v="LFH23118-12"/>
    <m/>
    <s v=""/>
    <m/>
    <n v="1"/>
    <s v="0.3"/>
    <x v="1"/>
    <x v="4"/>
    <m/>
    <x v="0"/>
  </r>
  <r>
    <s v="3DD.003D7E539A"/>
    <s v="OtsLGRF23S_04520"/>
    <d v="2023-11-06T00:00:00"/>
    <n v="563"/>
    <s v="WDFW"/>
    <s v="SP"/>
    <m/>
    <n v="82"/>
    <x v="1"/>
    <s v="CWT"/>
    <s v="Y"/>
    <m/>
    <n v="18"/>
    <m/>
    <s v="No Scales"/>
    <m/>
    <s v=""/>
    <m/>
    <n v="1"/>
    <s v=""/>
    <x v="6"/>
    <x v="0"/>
    <m/>
    <x v="0"/>
  </r>
  <r>
    <s v="3DD.003D7E5385"/>
    <s v="OtsLGRF23S_04521"/>
    <d v="2023-11-06T00:00:00"/>
    <n v="516"/>
    <s v="WDFW"/>
    <s v="SP"/>
    <m/>
    <n v="71.5"/>
    <x v="1"/>
    <s v="No CWT"/>
    <s v="N"/>
    <m/>
    <n v="18"/>
    <m/>
    <s v="LFH2323-03"/>
    <m/>
    <s v=""/>
    <m/>
    <n v="1"/>
    <s v="0.3"/>
    <x v="5"/>
    <x v="3"/>
    <m/>
    <x v="3"/>
  </r>
  <r>
    <s v="3DD.003D7E5396"/>
    <s v="OtsLGRF23S_04523"/>
    <d v="2023-10-31T00:00:00"/>
    <n v="3248"/>
    <s v="WDFW"/>
    <s v="SP"/>
    <m/>
    <n v="83"/>
    <x v="0"/>
    <s v="No CWT"/>
    <s v="N"/>
    <m/>
    <n v="18"/>
    <m/>
    <s v="LFH23130-17"/>
    <m/>
    <s v=""/>
    <m/>
    <n v="1"/>
    <s v="0.4"/>
    <x v="22"/>
    <x v="4"/>
    <m/>
    <x v="1"/>
  </r>
  <r>
    <s v="3DD.003D7E522B"/>
    <s v="OtsLGRF23S_04526"/>
    <d v="2023-10-31T00:00:00"/>
    <n v="3295"/>
    <s v="WDFW"/>
    <s v="SP"/>
    <m/>
    <n v="88"/>
    <x v="0"/>
    <s v="No CWT"/>
    <s v="N"/>
    <m/>
    <n v="18"/>
    <m/>
    <s v="LFH23132-15"/>
    <m/>
    <s v=""/>
    <m/>
    <n v="1"/>
    <s v=""/>
    <x v="6"/>
    <x v="5"/>
    <m/>
    <x v="2"/>
  </r>
  <r>
    <s v="3DD.003D7E525D"/>
    <s v="OtsLGRF23S_04527"/>
    <d v="2023-11-06T00:00:00"/>
    <n v="4199"/>
    <s v="WDFW"/>
    <s v="SP"/>
    <m/>
    <n v="83"/>
    <x v="0"/>
    <s v="CWT"/>
    <s v="Y"/>
    <m/>
    <n v="18"/>
    <m/>
    <s v="No Scales"/>
    <m/>
    <s v=""/>
    <m/>
    <n v="1"/>
    <s v=""/>
    <x v="7"/>
    <x v="4"/>
    <m/>
    <x v="0"/>
  </r>
  <r>
    <s v="3DD.003D7E5238"/>
    <s v="OtsLGRF23S_04528"/>
    <d v="2023-11-13T00:00:00"/>
    <n v="5075"/>
    <s v="WDFW"/>
    <s v="SP"/>
    <m/>
    <n v="85"/>
    <x v="0"/>
    <s v="No CWT"/>
    <s v="N"/>
    <m/>
    <n v="18"/>
    <m/>
    <s v="LFH23149-16"/>
    <m/>
    <s v=""/>
    <m/>
    <n v="1"/>
    <s v="0.3"/>
    <x v="0"/>
    <x v="4"/>
    <m/>
    <x v="0"/>
  </r>
  <r>
    <s v="3DD.003D7E5223"/>
    <s v="OtsLGRF23S_04529"/>
    <d v="2023-10-17T00:00:00"/>
    <n v="1125"/>
    <s v="WDFW"/>
    <s v="SP"/>
    <m/>
    <n v="80"/>
    <x v="0"/>
    <s v="No CWT"/>
    <s v="N"/>
    <m/>
    <n v="18"/>
    <m/>
    <s v="LFH23105-07"/>
    <m/>
    <s v=""/>
    <m/>
    <n v="1"/>
    <s v="0.3"/>
    <x v="5"/>
    <x v="0"/>
    <m/>
    <x v="0"/>
  </r>
  <r>
    <s v="3DD.003D7E5256"/>
    <s v="OtsLGRF23S_04530"/>
    <d v="2023-11-06T00:00:00"/>
    <n v="517"/>
    <s v="WDFW"/>
    <s v="SP"/>
    <m/>
    <n v="85"/>
    <x v="1"/>
    <s v="CWT"/>
    <s v="Y"/>
    <m/>
    <n v="18"/>
    <m/>
    <s v="No Scales"/>
    <m/>
    <s v=""/>
    <m/>
    <n v="1"/>
    <s v=""/>
    <x v="16"/>
    <x v="4"/>
    <m/>
    <x v="0"/>
  </r>
  <r>
    <s v="3DD.003D7E5276"/>
    <s v="OtsLGRF23S_04531"/>
    <d v="2023-10-24T00:00:00"/>
    <n v="2300"/>
    <s v="WDFW"/>
    <s v="SP"/>
    <m/>
    <n v="74"/>
    <x v="0"/>
    <s v="No CWT"/>
    <s v="N"/>
    <m/>
    <n v="18"/>
    <m/>
    <s v="LFH23118-16"/>
    <m/>
    <s v=""/>
    <m/>
    <n v="1"/>
    <s v="0.3"/>
    <x v="5"/>
    <x v="1"/>
    <m/>
    <x v="0"/>
  </r>
  <r>
    <s v="3DD.003D7E5252"/>
    <s v="OtsLGRF23S_04532"/>
    <d v="2023-11-06T00:00:00"/>
    <n v="4241"/>
    <s v="WDFW"/>
    <s v="SP"/>
    <m/>
    <n v="74"/>
    <x v="0"/>
    <s v="No CWT"/>
    <s v="N"/>
    <m/>
    <n v="18"/>
    <m/>
    <s v="LFH23146-02"/>
    <m/>
    <s v=""/>
    <m/>
    <n v="1"/>
    <s v="0.3"/>
    <x v="0"/>
    <x v="1"/>
    <m/>
    <x v="0"/>
  </r>
  <r>
    <s v="3DD.003D7E523B"/>
    <s v="OtsLGRF23S_04534"/>
    <d v="2023-10-24T00:00:00"/>
    <n v="203"/>
    <s v="WDFW"/>
    <s v="SP"/>
    <m/>
    <n v="75"/>
    <x v="1"/>
    <s v="No CWT"/>
    <s v="N"/>
    <m/>
    <n v="18"/>
    <m/>
    <s v="LFH2309-07"/>
    <m/>
    <s v=""/>
    <m/>
    <n v="1"/>
    <s v="0.3"/>
    <x v="4"/>
    <x v="1"/>
    <m/>
    <x v="0"/>
  </r>
  <r>
    <s v="3DD.003D7E524B"/>
    <s v="OtsLGRF23S_04535"/>
    <d v="2023-10-24T00:00:00"/>
    <n v="239"/>
    <s v="WDFW"/>
    <s v="SP"/>
    <m/>
    <n v="74"/>
    <x v="1"/>
    <s v="No CWT"/>
    <s v="N"/>
    <m/>
    <n v="18"/>
    <m/>
    <s v="LFH2310-14"/>
    <m/>
    <s v=""/>
    <m/>
    <n v="1"/>
    <s v="0.3"/>
    <x v="2"/>
    <x v="1"/>
    <m/>
    <x v="1"/>
  </r>
  <r>
    <s v="3DD.003D7E5263"/>
    <s v="OtsLGRF23S_04536"/>
    <d v="2023-10-24T00:00:00"/>
    <n v="2252"/>
    <s v="WDFW"/>
    <s v="SP"/>
    <m/>
    <n v="76"/>
    <x v="0"/>
    <s v="No CWT"/>
    <s v="N"/>
    <m/>
    <n v="18"/>
    <m/>
    <s v="LFH23116-14"/>
    <m/>
    <s v=""/>
    <m/>
    <n v="1"/>
    <s v="0.3"/>
    <x v="1"/>
    <x v="1"/>
    <m/>
    <x v="0"/>
  </r>
  <r>
    <s v="3DD.003D7E5273"/>
    <s v="OtsLGRF23S_04537"/>
    <d v="2023-11-15T00:00:00"/>
    <n v="7074"/>
    <s v="WDFW"/>
    <s v="HLF"/>
    <m/>
    <n v="83"/>
    <x v="0"/>
    <s v="No CWT"/>
    <s v="N"/>
    <m/>
    <n v="18"/>
    <m/>
    <s v="No Scales"/>
    <m/>
    <s v=""/>
    <m/>
    <n v="1"/>
    <s v=""/>
    <x v="17"/>
    <x v="4"/>
    <m/>
    <x v="0"/>
  </r>
  <r>
    <s v="3DD.003D7E5236"/>
    <s v="OtsLGRF23S_04539"/>
    <d v="2023-10-24T00:00:00"/>
    <n v="218"/>
    <s v="WDFW"/>
    <s v="SP"/>
    <m/>
    <n v="85"/>
    <x v="1"/>
    <s v="No CWT"/>
    <s v="N"/>
    <m/>
    <n v="18"/>
    <m/>
    <s v="LFH2309-19"/>
    <m/>
    <s v=""/>
    <m/>
    <n v="1"/>
    <s v="0.3"/>
    <x v="0"/>
    <x v="4"/>
    <m/>
    <x v="0"/>
  </r>
  <r>
    <s v="3DD.003D7E5237"/>
    <s v="OtsLGRF23S_04542"/>
    <d v="2023-10-24T00:00:00"/>
    <n v="2304"/>
    <s v="WDFW"/>
    <s v="SP"/>
    <m/>
    <n v="73"/>
    <x v="0"/>
    <s v="No CWT"/>
    <s v="N"/>
    <m/>
    <n v="18"/>
    <m/>
    <s v="LFH23118-18"/>
    <m/>
    <s v=""/>
    <m/>
    <n v="1"/>
    <s v="0.3"/>
    <x v="2"/>
    <x v="1"/>
    <m/>
    <x v="1"/>
  </r>
  <r>
    <s v="3DD.003D7E5240"/>
    <s v="OtsLGRF23S_04543"/>
    <d v="2023-11-06T00:00:00"/>
    <n v="4294"/>
    <s v="WDFW"/>
    <s v="SP"/>
    <m/>
    <n v="82"/>
    <x v="0"/>
    <s v="No CWT"/>
    <s v="N"/>
    <m/>
    <n v="18"/>
    <m/>
    <s v="LFH23145-16"/>
    <m/>
    <s v=""/>
    <m/>
    <n v="1"/>
    <s v=""/>
    <x v="2"/>
    <x v="0"/>
    <m/>
    <x v="1"/>
  </r>
  <r>
    <s v="3DD.003D7E5284"/>
    <s v="OtsLGRF23S_04544"/>
    <d v="2023-10-24T00:00:00"/>
    <n v="2268"/>
    <s v="WDFW"/>
    <s v="SP"/>
    <m/>
    <n v="86"/>
    <x v="0"/>
    <s v="CWT"/>
    <s v="Y"/>
    <m/>
    <n v="18"/>
    <m/>
    <s v="No Scales"/>
    <m/>
    <s v=""/>
    <m/>
    <n v="1"/>
    <s v=""/>
    <x v="16"/>
    <x v="4"/>
    <m/>
    <x v="2"/>
  </r>
  <r>
    <s v="3DD.003D7E5225"/>
    <s v="OtsLGRF23S_04545"/>
    <d v="2023-11-13T00:00:00"/>
    <n v="5005"/>
    <s v="WDFW"/>
    <s v="SP"/>
    <m/>
    <n v="81"/>
    <x v="0"/>
    <s v="No CWT"/>
    <s v="N"/>
    <m/>
    <n v="18"/>
    <m/>
    <s v="LFH23147-01"/>
    <m/>
    <s v=""/>
    <m/>
    <n v="1"/>
    <s v="0.3"/>
    <x v="0"/>
    <x v="0"/>
    <m/>
    <x v="0"/>
  </r>
  <r>
    <s v="3DD.003D7E5244"/>
    <s v="OtsLGRF23S_04547"/>
    <d v="2023-10-31T00:00:00"/>
    <n v="3249"/>
    <s v="WDFW"/>
    <s v="SP"/>
    <m/>
    <n v="84"/>
    <x v="0"/>
    <s v="No CWT"/>
    <s v="N"/>
    <m/>
    <n v="18"/>
    <m/>
    <s v="LFH23130-18"/>
    <m/>
    <s v="Y"/>
    <m/>
    <n v="1"/>
    <s v="1.3"/>
    <x v="11"/>
    <x v="4"/>
    <m/>
    <x v="2"/>
  </r>
  <r>
    <s v="3DD.003D7E5221"/>
    <s v="OtsLGRF23S_04548"/>
    <d v="2023-11-06T00:00:00"/>
    <n v="4240"/>
    <s v="WDFW"/>
    <s v="SP"/>
    <m/>
    <n v="80"/>
    <x v="0"/>
    <s v="No CWT"/>
    <s v="N"/>
    <m/>
    <n v="18"/>
    <m/>
    <s v="LFH23143-18"/>
    <m/>
    <s v=""/>
    <m/>
    <n v="1"/>
    <s v="0.3"/>
    <x v="6"/>
    <x v="0"/>
    <m/>
    <x v="0"/>
  </r>
  <r>
    <s v="3DD.003D7E5262"/>
    <s v="OtsLGRF23S_04553"/>
    <d v="2023-11-06T00:00:00"/>
    <n v="4176"/>
    <s v="WDFW"/>
    <s v="SP"/>
    <m/>
    <n v="81"/>
    <x v="0"/>
    <s v="No CWT"/>
    <s v="N"/>
    <m/>
    <n v="18"/>
    <m/>
    <s v="LFH23141-02"/>
    <m/>
    <s v=""/>
    <m/>
    <n v="1"/>
    <s v="0.3"/>
    <x v="10"/>
    <x v="0"/>
    <m/>
    <x v="0"/>
  </r>
  <r>
    <s v="3DD.003D7E5226"/>
    <s v="OtsLGRF23S_04554"/>
    <d v="2023-11-06T00:00:00"/>
    <n v="4144"/>
    <s v="WDFW"/>
    <s v="SP"/>
    <m/>
    <n v="78"/>
    <x v="0"/>
    <s v="No CWT"/>
    <s v="N"/>
    <m/>
    <n v="18"/>
    <m/>
    <s v="LFH23140-04"/>
    <m/>
    <s v=""/>
    <m/>
    <n v="1"/>
    <s v="0.3"/>
    <x v="13"/>
    <x v="0"/>
    <m/>
    <x v="0"/>
  </r>
  <r>
    <s v="3DD.003D7E538C"/>
    <s v="OtsLGRF23S_04563"/>
    <d v="2023-11-06T00:00:00"/>
    <n v="520"/>
    <s v="WDFW"/>
    <s v="SP"/>
    <m/>
    <n v="79"/>
    <x v="1"/>
    <s v="No CWT"/>
    <s v="N"/>
    <m/>
    <n v="18"/>
    <m/>
    <s v="LFH2323-05"/>
    <m/>
    <s v=""/>
    <m/>
    <n v="1"/>
    <s v="0.3"/>
    <x v="0"/>
    <x v="0"/>
    <m/>
    <x v="0"/>
  </r>
  <r>
    <s v="3DD.003D49FF22"/>
    <s v="OtsLGRF23S_04564"/>
    <d v="2023-10-24T00:00:00"/>
    <n v="2244"/>
    <s v="WDFW"/>
    <s v="SP"/>
    <m/>
    <n v="74"/>
    <x v="0"/>
    <s v="No CWT"/>
    <s v="N"/>
    <m/>
    <n v="18"/>
    <m/>
    <s v="LFH23116-08"/>
    <m/>
    <s v=""/>
    <m/>
    <n v="1"/>
    <s v="0.3"/>
    <x v="6"/>
    <x v="1"/>
    <m/>
    <x v="0"/>
  </r>
  <r>
    <s v="3DD.003D7E535F"/>
    <s v="OtsLGRF23S_04565"/>
    <d v="2023-10-24T00:00:00"/>
    <n v="2286"/>
    <s v="WDFW"/>
    <s v="SP"/>
    <m/>
    <n v="75"/>
    <x v="0"/>
    <s v="No CWT"/>
    <s v="N"/>
    <m/>
    <n v="18"/>
    <m/>
    <s v="LFH23118-01"/>
    <m/>
    <s v=""/>
    <m/>
    <n v="1"/>
    <s v=""/>
    <x v="6"/>
    <x v="1"/>
    <m/>
    <x v="0"/>
  </r>
  <r>
    <s v="3DD.003D7E53A9"/>
    <s v="OtsLGRF23S_04566"/>
    <d v="2023-10-24T00:00:00"/>
    <n v="2274"/>
    <s v="WDFW"/>
    <s v="SP"/>
    <m/>
    <n v="77"/>
    <x v="0"/>
    <s v="No CWT"/>
    <s v="N"/>
    <m/>
    <n v="18"/>
    <m/>
    <s v="LFH23117-14"/>
    <m/>
    <s v=""/>
    <m/>
    <n v="1"/>
    <s v="0.3"/>
    <x v="10"/>
    <x v="1"/>
    <m/>
    <x v="0"/>
  </r>
  <r>
    <s v="3DD.003D7E536E"/>
    <s v="OtsLGRF23S_04567"/>
    <d v="2023-11-13T00:00:00"/>
    <n v="640"/>
    <s v="WDFW"/>
    <s v="SP"/>
    <m/>
    <n v="74"/>
    <x v="1"/>
    <s v="No CWT"/>
    <s v="N"/>
    <m/>
    <n v="18"/>
    <m/>
    <s v="LFH2328-19"/>
    <m/>
    <s v=""/>
    <m/>
    <n v="1"/>
    <s v=""/>
    <x v="2"/>
    <x v="1"/>
    <m/>
    <x v="1"/>
  </r>
  <r>
    <s v="3DD.003D7E53A8"/>
    <s v="OtsLGRF23S_04574"/>
    <d v="2023-11-13T00:00:00"/>
    <n v="5096"/>
    <s v="WDFW"/>
    <s v="SP"/>
    <m/>
    <n v="78"/>
    <x v="0"/>
    <s v="No CWT"/>
    <s v="N"/>
    <m/>
    <n v="18"/>
    <m/>
    <s v="LFH23150-09"/>
    <m/>
    <s v=""/>
    <m/>
    <n v="1"/>
    <s v="0.3"/>
    <x v="0"/>
    <x v="0"/>
    <m/>
    <x v="0"/>
  </r>
  <r>
    <s v="3DD.003D7E537F"/>
    <s v="OtsLGRF23S_04575"/>
    <d v="2023-11-06T00:00:00"/>
    <n v="4215"/>
    <s v="WDFW"/>
    <s v="SP"/>
    <m/>
    <n v="80"/>
    <x v="0"/>
    <s v="No CWT"/>
    <s v="N"/>
    <m/>
    <n v="18"/>
    <m/>
    <s v="LFH23142-19"/>
    <m/>
    <s v=""/>
    <m/>
    <n v="1"/>
    <s v="0.3"/>
    <x v="4"/>
    <x v="0"/>
    <m/>
    <x v="0"/>
  </r>
  <r>
    <s v="3DD.003D7E53AB"/>
    <s v="OtsLGRF23S_04579"/>
    <d v="2023-10-24T00:00:00"/>
    <n v="2308"/>
    <s v="WDFW"/>
    <s v="SP"/>
    <m/>
    <n v="82"/>
    <x v="0"/>
    <s v="No CWT"/>
    <s v="N"/>
    <m/>
    <n v="18"/>
    <m/>
    <s v="LFH23119-03"/>
    <m/>
    <s v=""/>
    <m/>
    <n v="1"/>
    <s v="0.3"/>
    <x v="4"/>
    <x v="0"/>
    <m/>
    <x v="0"/>
  </r>
  <r>
    <s v="3DD.003D7E53A2"/>
    <s v="OtsLGRF23S_04580"/>
    <d v="2023-10-31T00:00:00"/>
    <n v="3315"/>
    <s v="WDFW"/>
    <s v="SP"/>
    <m/>
    <n v="89"/>
    <x v="0"/>
    <s v="No CWT"/>
    <s v="N"/>
    <m/>
    <n v="18"/>
    <m/>
    <s v="LFH23133-10"/>
    <m/>
    <s v=""/>
    <m/>
    <n v="1"/>
    <s v="0.3"/>
    <x v="2"/>
    <x v="5"/>
    <m/>
    <x v="1"/>
  </r>
  <r>
    <s v="3DD.003D7E5365"/>
    <s v="OtsLGRF23S_04582"/>
    <d v="2023-11-13T00:00:00"/>
    <n v="5006"/>
    <s v="WDFW"/>
    <s v="SP"/>
    <m/>
    <n v="72"/>
    <x v="0"/>
    <s v="No CWT"/>
    <s v="N"/>
    <m/>
    <n v="18"/>
    <m/>
    <s v="LFH23147-02"/>
    <m/>
    <s v=""/>
    <m/>
    <n v="1"/>
    <s v="0.3"/>
    <x v="9"/>
    <x v="3"/>
    <m/>
    <x v="0"/>
  </r>
  <r>
    <s v="3DD.003D7E5374"/>
    <s v="OtsLGRF23S_04586"/>
    <d v="2023-11-13T00:00:00"/>
    <n v="608"/>
    <s v="WDFW"/>
    <s v="SP"/>
    <m/>
    <n v="82"/>
    <x v="1"/>
    <s v="CWT"/>
    <s v="Y"/>
    <m/>
    <n v="18"/>
    <m/>
    <s v="No Scales"/>
    <m/>
    <s v=""/>
    <m/>
    <n v="1"/>
    <s v=""/>
    <x v="3"/>
    <x v="0"/>
    <m/>
    <x v="0"/>
  </r>
  <r>
    <s v="3DD.003D7E534E"/>
    <s v="OtsLGRF23S_04587"/>
    <d v="2023-10-24T00:00:00"/>
    <n v="2307"/>
    <s v="WDFW"/>
    <s v="SP"/>
    <m/>
    <n v="83.5"/>
    <x v="0"/>
    <s v="CWT"/>
    <s v="Y"/>
    <m/>
    <n v="18"/>
    <m/>
    <s v="No Scales"/>
    <m/>
    <s v=""/>
    <m/>
    <n v="1"/>
    <s v=""/>
    <x v="6"/>
    <x v="4"/>
    <m/>
    <x v="2"/>
  </r>
  <r>
    <s v="3DD.003D7E535C"/>
    <s v="OtsLGRF23S_04596"/>
    <d v="2023-11-13T00:00:00"/>
    <n v="5120"/>
    <s v="WDFW"/>
    <s v="SP"/>
    <m/>
    <n v="76"/>
    <x v="0"/>
    <s v="No CWT"/>
    <s v="N"/>
    <m/>
    <n v="18"/>
    <m/>
    <s v="LFH23151-14"/>
    <m/>
    <s v=""/>
    <m/>
    <n v="1"/>
    <s v="0.3"/>
    <x v="4"/>
    <x v="1"/>
    <m/>
    <x v="0"/>
  </r>
  <r>
    <s v="3DD.003D7E537B"/>
    <s v="OtsLGRF23S_04597"/>
    <d v="2023-10-31T00:00:00"/>
    <n v="380"/>
    <s v="WDFW"/>
    <s v="SP"/>
    <m/>
    <n v="78"/>
    <x v="1"/>
    <s v="No CWT"/>
    <s v="N"/>
    <m/>
    <n v="18"/>
    <m/>
    <s v="LFH2317-03"/>
    <m/>
    <s v=""/>
    <m/>
    <n v="1"/>
    <s v="0.3"/>
    <x v="4"/>
    <x v="0"/>
    <m/>
    <x v="0"/>
  </r>
  <r>
    <s v="3DD.003D7E5397"/>
    <s v="OtsLGRF23S_04598"/>
    <d v="2023-11-06T00:00:00"/>
    <n v="551"/>
    <s v="WDFW"/>
    <s v="SP"/>
    <m/>
    <n v="76"/>
    <x v="1"/>
    <s v="No CWT"/>
    <s v="N"/>
    <m/>
    <n v="18"/>
    <m/>
    <s v="LFH2324-19"/>
    <m/>
    <s v=""/>
    <m/>
    <n v="1"/>
    <s v="0.3"/>
    <x v="6"/>
    <x v="1"/>
    <m/>
    <x v="0"/>
  </r>
  <r>
    <s v="3DD.003D7E5399"/>
    <s v="OtsLGRF23S_04600"/>
    <d v="2023-10-24T00:00:00"/>
    <n v="2243"/>
    <s v="WDFW"/>
    <s v="SP"/>
    <m/>
    <n v="73"/>
    <x v="0"/>
    <s v="CWT"/>
    <s v="Y"/>
    <m/>
    <n v="18"/>
    <m/>
    <s v="No Scales"/>
    <m/>
    <s v=""/>
    <m/>
    <n v="1"/>
    <s v=""/>
    <x v="1"/>
    <x v="1"/>
    <m/>
    <x v="0"/>
  </r>
  <r>
    <s v="3DD.003D7E537C"/>
    <s v="OtsLGRF23S_04606"/>
    <d v="2023-11-06T00:00:00"/>
    <n v="4219"/>
    <s v="WDFW"/>
    <s v="SP"/>
    <m/>
    <n v="78"/>
    <x v="0"/>
    <s v="No CWT"/>
    <s v="N"/>
    <m/>
    <n v="18"/>
    <m/>
    <s v="LFH23143-13"/>
    <m/>
    <s v=""/>
    <m/>
    <n v="1"/>
    <s v="0.3"/>
    <x v="24"/>
    <x v="0"/>
    <m/>
    <x v="0"/>
  </r>
  <r>
    <s v="3DD.003D7E535A"/>
    <s v="OtsLGRF23S_04607"/>
    <d v="2023-11-13T00:00:00"/>
    <n v="679"/>
    <s v="WDFW"/>
    <s v="SP"/>
    <m/>
    <n v="85"/>
    <x v="1"/>
    <s v="No CWT"/>
    <s v="N"/>
    <m/>
    <n v="18"/>
    <m/>
    <s v="LFH2330-13"/>
    <m/>
    <s v=""/>
    <m/>
    <n v="1"/>
    <s v=""/>
    <x v="6"/>
    <x v="4"/>
    <m/>
    <x v="0"/>
  </r>
  <r>
    <s v="3DD.003D7E5352"/>
    <s v="OtsLGRF23S_04608"/>
    <d v="2023-11-06T00:00:00"/>
    <n v="4225"/>
    <s v="WDFW"/>
    <s v="SP"/>
    <m/>
    <n v="79"/>
    <x v="0"/>
    <s v="No CWT"/>
    <s v="N"/>
    <m/>
    <n v="18"/>
    <m/>
    <s v="LFH23143-06"/>
    <m/>
    <s v=""/>
    <m/>
    <n v="1"/>
    <s v="0.3"/>
    <x v="0"/>
    <x v="0"/>
    <m/>
    <x v="0"/>
  </r>
  <r>
    <s v="3DD.003D7E5361"/>
    <s v="OtsLGRF23S_04609"/>
    <d v="2023-11-06T00:00:00"/>
    <n v="4170"/>
    <s v="WDFW"/>
    <s v="SP"/>
    <m/>
    <n v="76"/>
    <x v="0"/>
    <s v="No CWT"/>
    <s v="N"/>
    <m/>
    <n v="18"/>
    <m/>
    <s v="LFH23141-01"/>
    <m/>
    <s v=""/>
    <m/>
    <n v="1"/>
    <s v="0.3"/>
    <x v="5"/>
    <x v="1"/>
    <m/>
    <x v="0"/>
  </r>
  <r>
    <s v="3DD.003D7E5359"/>
    <s v="OtsLGRF23S_04613"/>
    <d v="2023-11-13T00:00:00"/>
    <n v="577"/>
    <s v="WDFW"/>
    <s v="SP"/>
    <m/>
    <n v="77"/>
    <x v="1"/>
    <s v="No CWT"/>
    <s v="N"/>
    <m/>
    <n v="18"/>
    <m/>
    <s v="LFH2327-04"/>
    <m/>
    <s v=""/>
    <m/>
    <n v="1"/>
    <s v=""/>
    <x v="2"/>
    <x v="1"/>
    <m/>
    <x v="1"/>
  </r>
  <r>
    <s v="3DD.003D7E5387"/>
    <s v="OtsLGRF23S_04614"/>
    <d v="2023-11-13T00:00:00"/>
    <n v="611"/>
    <s v="WDFW"/>
    <s v="SP"/>
    <m/>
    <n v="75"/>
    <x v="1"/>
    <s v="No CWT"/>
    <s v="N"/>
    <m/>
    <n v="18"/>
    <m/>
    <s v="LFH2328-02"/>
    <m/>
    <s v=""/>
    <m/>
    <n v="1"/>
    <s v="0.3"/>
    <x v="2"/>
    <x v="1"/>
    <m/>
    <x v="1"/>
  </r>
  <r>
    <s v="3DD.003D7E537A"/>
    <s v="OtsLGRF23S_04615"/>
    <d v="2023-11-06T00:00:00"/>
    <n v="4201"/>
    <s v="WDFW"/>
    <s v="SP"/>
    <m/>
    <n v="77"/>
    <x v="0"/>
    <s v="No CWT"/>
    <s v="N"/>
    <m/>
    <n v="18"/>
    <m/>
    <s v="LFH23142-09"/>
    <m/>
    <s v=""/>
    <m/>
    <n v="1"/>
    <s v=""/>
    <x v="2"/>
    <x v="1"/>
    <m/>
    <x v="1"/>
  </r>
  <r>
    <s v="3DD.003D7E5366"/>
    <s v="OtsLGRF23S_04616"/>
    <d v="2023-11-06T00:00:00"/>
    <n v="568"/>
    <s v="WDFW"/>
    <s v="SP"/>
    <m/>
    <n v="79.5"/>
    <x v="1"/>
    <s v="No CWT"/>
    <s v="N"/>
    <m/>
    <n v="18"/>
    <m/>
    <s v="LFH2325-11"/>
    <m/>
    <s v=""/>
    <m/>
    <n v="1"/>
    <s v=""/>
    <x v="4"/>
    <x v="0"/>
    <m/>
    <x v="0"/>
  </r>
  <r>
    <s v="3DD.003D7E5393"/>
    <s v="OtsLGRF23S_04621"/>
    <d v="2023-11-13T00:00:00"/>
    <n v="5036"/>
    <s v="WDFW"/>
    <s v="SP"/>
    <m/>
    <n v="73"/>
    <x v="0"/>
    <s v="No CWT"/>
    <s v="N"/>
    <m/>
    <n v="18"/>
    <m/>
    <s v="LFH23148-09"/>
    <m/>
    <s v=""/>
    <m/>
    <n v="1"/>
    <s v="0.3"/>
    <x v="4"/>
    <x v="1"/>
    <m/>
    <x v="0"/>
  </r>
  <r>
    <s v="3DD.003D7E534F"/>
    <s v="OtsLGRF23S_04622"/>
    <d v="2023-11-06T00:00:00"/>
    <n v="4279"/>
    <s v="WDFW"/>
    <s v="SP"/>
    <m/>
    <n v="81"/>
    <x v="0"/>
    <s v="No CWT"/>
    <s v="N"/>
    <m/>
    <n v="18"/>
    <m/>
    <s v="LFH23144-17"/>
    <m/>
    <s v=""/>
    <m/>
    <n v="1"/>
    <s v="0.3"/>
    <x v="5"/>
    <x v="0"/>
    <m/>
    <x v="0"/>
  </r>
  <r>
    <s v="3DD.003D7E5355"/>
    <s v="OtsLGRF23S_04623"/>
    <d v="2023-10-17T00:00:00"/>
    <n v="63"/>
    <s v="WDFW"/>
    <s v="SP"/>
    <m/>
    <n v="86"/>
    <x v="1"/>
    <s v="No CWT"/>
    <s v="N"/>
    <m/>
    <n v="18"/>
    <m/>
    <s v="LFH2303-08"/>
    <m/>
    <s v=""/>
    <m/>
    <n v="1"/>
    <s v="0.3"/>
    <x v="9"/>
    <x v="4"/>
    <m/>
    <x v="0"/>
  </r>
  <r>
    <s v="3DD.003D7E5390"/>
    <s v="OtsLGRF23S_04624"/>
    <d v="2023-10-31T00:00:00"/>
    <n v="3235"/>
    <s v="WDFW"/>
    <s v="SP"/>
    <m/>
    <n v="72"/>
    <x v="0"/>
    <s v="No CWT"/>
    <s v="N"/>
    <m/>
    <n v="18"/>
    <m/>
    <s v="LFH23130-07"/>
    <m/>
    <s v=""/>
    <m/>
    <n v="1"/>
    <s v=""/>
    <x v="2"/>
    <x v="3"/>
    <m/>
    <x v="1"/>
  </r>
  <r>
    <s v="3DD.003D7E537E"/>
    <s v="OtsLGRF23S_04626"/>
    <d v="2023-10-24T00:00:00"/>
    <n v="2288"/>
    <s v="WDFW"/>
    <s v="SP"/>
    <m/>
    <n v="71.5"/>
    <x v="0"/>
    <s v="No CWT"/>
    <s v="N"/>
    <m/>
    <n v="18"/>
    <m/>
    <s v="LFH23118-08"/>
    <m/>
    <s v=""/>
    <m/>
    <n v="1"/>
    <s v="0.3"/>
    <x v="2"/>
    <x v="3"/>
    <m/>
    <x v="1"/>
  </r>
  <r>
    <s v="3DD.003D7E536A"/>
    <s v="OtsLGRF23S_04627"/>
    <d v="2023-10-17T00:00:00"/>
    <n v="1127"/>
    <s v="WDFW"/>
    <s v="SP"/>
    <m/>
    <n v="76"/>
    <x v="0"/>
    <s v="No CWT"/>
    <s v="N"/>
    <m/>
    <n v="18"/>
    <m/>
    <s v="LFH23105-08"/>
    <m/>
    <s v=""/>
    <m/>
    <n v="1"/>
    <s v=""/>
    <x v="4"/>
    <x v="1"/>
    <m/>
    <x v="0"/>
  </r>
  <r>
    <s v="3DD.003D7E5394"/>
    <s v="OtsLGRF23S_04628"/>
    <d v="2023-10-31T00:00:00"/>
    <n v="3229"/>
    <s v="WDFW"/>
    <s v="SP"/>
    <m/>
    <n v="75.5"/>
    <x v="0"/>
    <s v="No CWT"/>
    <s v="N"/>
    <m/>
    <n v="18"/>
    <m/>
    <s v="LFH23130-02"/>
    <m/>
    <s v=""/>
    <m/>
    <n v="1"/>
    <s v="0.3"/>
    <x v="4"/>
    <x v="1"/>
    <m/>
    <x v="0"/>
  </r>
  <r>
    <s v="3DD.003D7E5353"/>
    <s v="OtsLGRF23S_04633"/>
    <d v="2023-10-31T00:00:00"/>
    <n v="3219"/>
    <s v="WDFW"/>
    <s v="SP"/>
    <m/>
    <n v="76"/>
    <x v="0"/>
    <s v="No CWT"/>
    <s v="N"/>
    <m/>
    <n v="18"/>
    <m/>
    <s v="LFH23129-11"/>
    <m/>
    <s v=""/>
    <m/>
    <n v="1"/>
    <s v="0.4"/>
    <x v="2"/>
    <x v="1"/>
    <m/>
    <x v="1"/>
  </r>
  <r>
    <s v="3DD.003D7E53A0"/>
    <s v="OtsLGRF23S_04635"/>
    <d v="2023-10-31T00:00:00"/>
    <n v="3217"/>
    <s v="WDFW"/>
    <s v="SP"/>
    <m/>
    <n v="73"/>
    <x v="0"/>
    <s v="No CWT"/>
    <s v="N"/>
    <m/>
    <n v="18"/>
    <m/>
    <s v="LFH23129-08"/>
    <m/>
    <s v=""/>
    <m/>
    <n v="1"/>
    <s v="0.3"/>
    <x v="4"/>
    <x v="1"/>
    <m/>
    <x v="0"/>
  </r>
  <r>
    <s v="3DD.003D7E539F"/>
    <s v="OtsLGRF23S_04643"/>
    <d v="2023-11-06T00:00:00"/>
    <n v="534"/>
    <s v="WDFW"/>
    <s v="SP"/>
    <m/>
    <n v="75"/>
    <x v="1"/>
    <s v="No CWT"/>
    <s v="N"/>
    <m/>
    <n v="18"/>
    <m/>
    <s v="LFH2323-19"/>
    <m/>
    <s v=""/>
    <m/>
    <n v="1"/>
    <s v="0.3"/>
    <x v="6"/>
    <x v="1"/>
    <m/>
    <x v="0"/>
  </r>
  <r>
    <s v="3DD.003D7E53A6"/>
    <s v="OtsLGRF23S_04644"/>
    <d v="2023-11-13T00:00:00"/>
    <n v="595"/>
    <s v="WDFW"/>
    <s v="SP"/>
    <m/>
    <n v="90"/>
    <x v="1"/>
    <s v="No CWT"/>
    <s v="N"/>
    <m/>
    <n v="18"/>
    <m/>
    <s v="LFH2326-15"/>
    <m/>
    <s v=""/>
    <m/>
    <n v="1"/>
    <s v="0.3"/>
    <x v="0"/>
    <x v="5"/>
    <m/>
    <x v="0"/>
  </r>
  <r>
    <s v="3DD.003D7E539B"/>
    <s v="OtsLGRF23S_04645"/>
    <d v="2023-11-13T00:00:00"/>
    <n v="5011"/>
    <s v="WDFW"/>
    <s v="SP"/>
    <m/>
    <n v="79"/>
    <x v="0"/>
    <s v="No CWT"/>
    <s v="N"/>
    <m/>
    <n v="18"/>
    <m/>
    <s v="LFH23147-04"/>
    <m/>
    <s v=""/>
    <m/>
    <n v="1"/>
    <s v="0.3"/>
    <x v="2"/>
    <x v="0"/>
    <m/>
    <x v="1"/>
  </r>
  <r>
    <s v="3DD.003D7E535D"/>
    <s v="OtsLGRF23S_04649"/>
    <d v="2023-11-06T00:00:00"/>
    <n v="4288"/>
    <s v="WDFW"/>
    <s v="SP"/>
    <m/>
    <n v="73"/>
    <x v="0"/>
    <s v="No CWT"/>
    <s v="N"/>
    <m/>
    <n v="18"/>
    <m/>
    <s v="LFH23146-04"/>
    <m/>
    <s v=""/>
    <m/>
    <n v="1"/>
    <s v="0.3"/>
    <x v="4"/>
    <x v="1"/>
    <m/>
    <x v="0"/>
  </r>
  <r>
    <s v="3DD.003D7E53AA"/>
    <s v="OtsLGRF23S_04653"/>
    <d v="2023-11-15T00:00:00"/>
    <n v="7002"/>
    <s v="WDFW"/>
    <s v="HLF"/>
    <m/>
    <n v="76"/>
    <x v="1"/>
    <s v="No CWT"/>
    <s v="N"/>
    <m/>
    <n v="18"/>
    <m/>
    <s v="No Scales"/>
    <m/>
    <s v=""/>
    <m/>
    <n v="1"/>
    <s v=""/>
    <x v="0"/>
    <x v="1"/>
    <m/>
    <x v="0"/>
  </r>
  <r>
    <s v="3DD.003D7E5377"/>
    <s v="OtsLGRF23S_04655"/>
    <d v="2023-11-06T00:00:00"/>
    <n v="554"/>
    <s v="WDFW"/>
    <s v="SP"/>
    <m/>
    <n v="75"/>
    <x v="1"/>
    <s v="No CWT"/>
    <s v="N"/>
    <m/>
    <n v="18"/>
    <m/>
    <s v="LFH2324-16"/>
    <m/>
    <s v=""/>
    <m/>
    <n v="1"/>
    <s v=""/>
    <x v="5"/>
    <x v="1"/>
    <m/>
    <x v="0"/>
  </r>
  <r>
    <s v="3DD.003D7E5362"/>
    <s v="OtsLGRF23S_04657"/>
    <d v="2023-10-31T00:00:00"/>
    <n v="389"/>
    <s v="WDFW"/>
    <s v="SP"/>
    <m/>
    <n v="74"/>
    <x v="1"/>
    <s v="No CWT"/>
    <s v="N"/>
    <m/>
    <n v="18"/>
    <m/>
    <s v="LFH2317-11"/>
    <m/>
    <s v=""/>
    <m/>
    <n v="1"/>
    <s v="0.3"/>
    <x v="1"/>
    <x v="1"/>
    <m/>
    <x v="0"/>
  </r>
  <r>
    <s v="3DD.003D7E5358"/>
    <s v="OtsLGRF23S_04664"/>
    <d v="2023-11-13T00:00:00"/>
    <n v="627"/>
    <s v="WDFW"/>
    <s v="SP"/>
    <m/>
    <n v="84"/>
    <x v="1"/>
    <s v="No CWT"/>
    <s v="N"/>
    <m/>
    <n v="18"/>
    <m/>
    <s v="LFH2327-14"/>
    <m/>
    <s v=""/>
    <m/>
    <n v="1"/>
    <s v="0.3"/>
    <x v="9"/>
    <x v="4"/>
    <m/>
    <x v="0"/>
  </r>
  <r>
    <s v="3DD.003D7E53A4"/>
    <s v="OtsLGRF23S_04666"/>
    <d v="2023-11-13T00:00:00"/>
    <n v="5033"/>
    <s v="WDFW"/>
    <s v="SP"/>
    <m/>
    <n v="84"/>
    <x v="0"/>
    <s v="No CWT"/>
    <s v="Y"/>
    <m/>
    <n v="18"/>
    <m/>
    <s v="No Scales"/>
    <m/>
    <s v=""/>
    <m/>
    <n v="1"/>
    <s v=""/>
    <x v="23"/>
    <x v="4"/>
    <m/>
    <x v="2"/>
  </r>
  <r>
    <s v="3DD.003D7E5368"/>
    <s v="OtsLGRF23S_04667"/>
    <d v="2023-10-31T00:00:00"/>
    <n v="397"/>
    <s v="WDFW"/>
    <s v="SP"/>
    <m/>
    <n v="78"/>
    <x v="1"/>
    <s v="No CWT"/>
    <s v="N"/>
    <m/>
    <n v="18"/>
    <m/>
    <s v="LFH2317-18"/>
    <m/>
    <s v=""/>
    <m/>
    <n v="1"/>
    <s v="0.3"/>
    <x v="2"/>
    <x v="0"/>
    <m/>
    <x v="1"/>
  </r>
  <r>
    <s v="3DD.003D7E536B"/>
    <s v="OtsLGRF23S_04669"/>
    <d v="2023-10-31T00:00:00"/>
    <n v="3231"/>
    <s v="WDFW"/>
    <s v="SP"/>
    <m/>
    <n v="79"/>
    <x v="0"/>
    <s v="No CWT"/>
    <s v="N"/>
    <m/>
    <n v="18"/>
    <m/>
    <s v="LFH23130-04"/>
    <m/>
    <s v=""/>
    <m/>
    <n v="1"/>
    <s v="0.3"/>
    <x v="1"/>
    <x v="0"/>
    <m/>
    <x v="0"/>
  </r>
  <r>
    <s v="3DD.003D7E5383"/>
    <s v="OtsLGRF23S_04670"/>
    <d v="2023-10-31T00:00:00"/>
    <n v="3309"/>
    <s v="WDFW"/>
    <s v="SP"/>
    <m/>
    <n v="74"/>
    <x v="0"/>
    <s v="No CWT"/>
    <s v="N"/>
    <m/>
    <n v="18"/>
    <m/>
    <s v="LFH23133-07"/>
    <m/>
    <s v=""/>
    <m/>
    <n v="1"/>
    <s v="0.2"/>
    <x v="13"/>
    <x v="1"/>
    <m/>
    <x v="3"/>
  </r>
  <r>
    <s v="3DD.003D7E53A5"/>
    <s v="OtsLGRF23S_04671"/>
    <d v="2023-10-31T00:00:00"/>
    <n v="3281"/>
    <s v="WDFW"/>
    <s v="SP"/>
    <m/>
    <n v="85"/>
    <x v="0"/>
    <s v="CWT"/>
    <s v="Y"/>
    <m/>
    <n v="18"/>
    <m/>
    <s v="No Scales"/>
    <m/>
    <s v=""/>
    <m/>
    <n v="1"/>
    <s v=""/>
    <x v="6"/>
    <x v="4"/>
    <m/>
    <x v="0"/>
  </r>
  <r>
    <s v="3DD.003D7E5375"/>
    <s v="OtsLGRF23S_04672"/>
    <d v="2023-10-31T00:00:00"/>
    <n v="3239"/>
    <s v="WDFW"/>
    <s v="SP"/>
    <m/>
    <n v="79"/>
    <x v="0"/>
    <s v="No CWT"/>
    <s v="N"/>
    <m/>
    <n v="18"/>
    <m/>
    <s v="LFH23130-10"/>
    <m/>
    <s v=""/>
    <m/>
    <n v="1"/>
    <s v="0.3"/>
    <x v="5"/>
    <x v="0"/>
    <m/>
    <x v="0"/>
  </r>
  <r>
    <s v="3DD.003D7E5378"/>
    <s v="OtsLGRF23S_04676"/>
    <d v="2023-11-13T00:00:00"/>
    <n v="5007"/>
    <s v="WDFW"/>
    <s v="SP"/>
    <m/>
    <n v="86"/>
    <x v="0"/>
    <s v="CWT"/>
    <s v="Y"/>
    <m/>
    <n v="18"/>
    <m/>
    <s v="No Scales"/>
    <m/>
    <s v=""/>
    <m/>
    <n v="1"/>
    <s v=""/>
    <x v="1"/>
    <x v="4"/>
    <m/>
    <x v="0"/>
  </r>
  <r>
    <s v="3DD.003D7E517E"/>
    <s v="OtsLGRF23S_04677"/>
    <d v="2023-10-24T00:00:00"/>
    <n v="230"/>
    <s v="WDFW"/>
    <s v="SP"/>
    <m/>
    <n v="94"/>
    <x v="1"/>
    <s v="No CWT"/>
    <s v="N"/>
    <m/>
    <n v="18"/>
    <m/>
    <s v="LFH2310-09"/>
    <m/>
    <s v=""/>
    <m/>
    <n v="1"/>
    <s v="0.3"/>
    <x v="0"/>
    <x v="2"/>
    <m/>
    <x v="0"/>
  </r>
  <r>
    <s v="3DD.003D7E5160"/>
    <s v="OtsLGRF23S_04678"/>
    <d v="2023-11-06T00:00:00"/>
    <n v="4189"/>
    <s v="WDFW"/>
    <s v="SP"/>
    <m/>
    <n v="76"/>
    <x v="0"/>
    <s v="No CWT"/>
    <s v="N"/>
    <m/>
    <n v="18"/>
    <m/>
    <s v="LFH23141-20"/>
    <m/>
    <s v=""/>
    <m/>
    <n v="1"/>
    <s v="0.3"/>
    <x v="13"/>
    <x v="1"/>
    <m/>
    <x v="0"/>
  </r>
  <r>
    <s v="3DD.003D7E5190"/>
    <s v="OtsLGRF23S_04680"/>
    <d v="2023-11-13T00:00:00"/>
    <n v="5110"/>
    <s v="WDFW"/>
    <s v="SP"/>
    <m/>
    <n v="79"/>
    <x v="0"/>
    <s v="No CWT"/>
    <s v="N"/>
    <m/>
    <n v="18"/>
    <m/>
    <s v="LFH23151-02"/>
    <m/>
    <s v=""/>
    <m/>
    <n v="1"/>
    <s v="0.3"/>
    <x v="5"/>
    <x v="0"/>
    <m/>
    <x v="0"/>
  </r>
  <r>
    <s v="3DD.003D7E5159"/>
    <s v="OtsLGRF23S_04682"/>
    <d v="2023-10-31T00:00:00"/>
    <n v="3320"/>
    <s v="WDFW"/>
    <s v="SP"/>
    <m/>
    <n v="76"/>
    <x v="0"/>
    <s v="No CWT"/>
    <s v="N"/>
    <m/>
    <n v="18"/>
    <m/>
    <s v="LFH23133-16"/>
    <m/>
    <s v=""/>
    <m/>
    <n v="1"/>
    <s v="0.3"/>
    <x v="1"/>
    <x v="1"/>
    <m/>
    <x v="0"/>
  </r>
  <r>
    <s v="3DD.003D7E5163"/>
    <s v="OtsLGRF23S_04687"/>
    <d v="2023-11-13T00:00:00"/>
    <n v="5050"/>
    <s v="WDFW"/>
    <s v="SP"/>
    <m/>
    <n v="84"/>
    <x v="0"/>
    <s v="No CWT"/>
    <s v="N"/>
    <m/>
    <n v="18"/>
    <m/>
    <s v="LFH23148-15"/>
    <m/>
    <s v=""/>
    <m/>
    <n v="1"/>
    <s v="0.3"/>
    <x v="2"/>
    <x v="4"/>
    <m/>
    <x v="1"/>
  </r>
  <r>
    <s v="3DD.003D7E54CB"/>
    <s v="OtsLGRF23S_04688"/>
    <d v="2023-10-31T00:00:00"/>
    <n v="3212"/>
    <s v="WDFW"/>
    <s v="SP"/>
    <m/>
    <n v="87"/>
    <x v="0"/>
    <s v="No CWT"/>
    <s v="N"/>
    <m/>
    <n v="18"/>
    <m/>
    <s v="LFH23129-07"/>
    <m/>
    <s v=""/>
    <m/>
    <n v="1"/>
    <s v="0.3"/>
    <x v="0"/>
    <x v="4"/>
    <m/>
    <x v="0"/>
  </r>
  <r>
    <s v="3DD.003D7E5498"/>
    <s v="OtsLGRF23S_04691"/>
    <d v="2023-10-24T00:00:00"/>
    <n v="2303"/>
    <s v="WDFW"/>
    <s v="NV"/>
    <m/>
    <n v="74"/>
    <x v="0"/>
    <s v="No CWT"/>
    <s v="N"/>
    <m/>
    <n v="18"/>
    <m/>
    <s v="LFH23118-19"/>
    <m/>
    <s v=""/>
    <m/>
    <n v="1"/>
    <s v="0.3"/>
    <x v="1"/>
    <x v="1"/>
    <m/>
    <x v="0"/>
  </r>
  <r>
    <s v="3DD.003D7E547D"/>
    <s v="OtsLGRF23S_04692"/>
    <d v="2023-11-06T00:00:00"/>
    <n v="4249"/>
    <s v="WDFW"/>
    <s v="SP"/>
    <m/>
    <n v="78"/>
    <x v="0"/>
    <s v="No CWT"/>
    <s v="N"/>
    <m/>
    <n v="18"/>
    <m/>
    <s v="LFH23145-04"/>
    <m/>
    <s v=""/>
    <m/>
    <n v="1"/>
    <s v=""/>
    <x v="6"/>
    <x v="0"/>
    <m/>
    <x v="0"/>
  </r>
  <r>
    <s v="3DD.003D7E5480"/>
    <s v="OtsLGRF23S_04694"/>
    <d v="2023-11-06T00:00:00"/>
    <n v="4277"/>
    <s v="WDFW"/>
    <s v="SP"/>
    <m/>
    <n v="80"/>
    <x v="0"/>
    <s v="No CWT"/>
    <s v="N"/>
    <m/>
    <n v="18"/>
    <m/>
    <s v="LFH23144-18"/>
    <m/>
    <s v=""/>
    <m/>
    <n v="1"/>
    <s v="0.3"/>
    <x v="5"/>
    <x v="0"/>
    <m/>
    <x v="0"/>
  </r>
  <r>
    <s v="3DD.003D7E54B6"/>
    <s v="OtsLGRF23S_04701"/>
    <d v="2023-10-31T00:00:00"/>
    <n v="412"/>
    <s v="WDFW"/>
    <s v="SP"/>
    <m/>
    <n v="83"/>
    <x v="1"/>
    <s v="No CWT"/>
    <s v="N"/>
    <m/>
    <n v="18"/>
    <m/>
    <s v="LFH2318-09"/>
    <m/>
    <s v=""/>
    <m/>
    <n v="1"/>
    <s v="0.3"/>
    <x v="1"/>
    <x v="4"/>
    <m/>
    <x v="0"/>
  </r>
  <r>
    <s v="3DD.003D7E54A5"/>
    <s v="OtsLGRF23S_04703"/>
    <d v="2023-10-24T00:00:00"/>
    <n v="2030"/>
    <s v="WDFW"/>
    <s v="SP"/>
    <m/>
    <n v="78"/>
    <x v="0"/>
    <s v="No CWT"/>
    <s v="N"/>
    <m/>
    <n v="18"/>
    <m/>
    <s v="LFH23107-11"/>
    <m/>
    <s v=""/>
    <m/>
    <n v="1"/>
    <s v="0.3"/>
    <x v="2"/>
    <x v="0"/>
    <m/>
    <x v="1"/>
  </r>
  <r>
    <s v="3DD.003D7E54D6"/>
    <s v="OtsLGRF23S_04704"/>
    <d v="2023-11-06T00:00:00"/>
    <n v="4195"/>
    <s v="WDFW"/>
    <s v="SP"/>
    <m/>
    <n v="84"/>
    <x v="0"/>
    <s v="No CWT"/>
    <s v="N"/>
    <m/>
    <n v="18"/>
    <m/>
    <s v="LFH23142-05"/>
    <m/>
    <s v=""/>
    <m/>
    <n v="1"/>
    <s v="0.3"/>
    <x v="0"/>
    <x v="4"/>
    <m/>
    <x v="0"/>
  </r>
  <r>
    <s v="3DD.003D7E54AD"/>
    <s v="OtsLGRF23S_04710"/>
    <d v="2023-11-06T00:00:00"/>
    <n v="518"/>
    <s v="WDFW"/>
    <s v="SP"/>
    <m/>
    <n v="83"/>
    <x v="1"/>
    <s v="No CWT"/>
    <s v="N"/>
    <m/>
    <n v="18"/>
    <m/>
    <s v="LFH2323-04"/>
    <m/>
    <s v=""/>
    <m/>
    <n v="1"/>
    <s v="0.3"/>
    <x v="5"/>
    <x v="4"/>
    <m/>
    <x v="0"/>
  </r>
  <r>
    <s v="3DD.003D7E54B2"/>
    <s v="OtsLGRF23S_04712"/>
    <d v="2023-11-06T00:00:00"/>
    <n v="4275"/>
    <s v="WDFW"/>
    <s v="SP"/>
    <m/>
    <n v="81"/>
    <x v="0"/>
    <s v="No CWT"/>
    <s v="N"/>
    <m/>
    <n v="18"/>
    <m/>
    <s v="LFH23144-20"/>
    <m/>
    <s v=""/>
    <m/>
    <n v="1"/>
    <s v="0.3"/>
    <x v="0"/>
    <x v="0"/>
    <m/>
    <x v="0"/>
  </r>
  <r>
    <s v="3DD.003D7E54B0"/>
    <s v="OtsLGRF23S_04713"/>
    <d v="2023-11-13T00:00:00"/>
    <n v="5082"/>
    <s v="WDFW"/>
    <s v="SP"/>
    <m/>
    <n v="81"/>
    <x v="0"/>
    <s v="No CWT"/>
    <s v="N"/>
    <m/>
    <n v="18"/>
    <m/>
    <s v="LFH23149-19"/>
    <m/>
    <s v=""/>
    <m/>
    <n v="1"/>
    <s v="0.3"/>
    <x v="9"/>
    <x v="0"/>
    <m/>
    <x v="0"/>
  </r>
  <r>
    <s v="3DD.003D7E54B7"/>
    <s v="OtsLGRF23S_04714"/>
    <d v="2023-11-15T00:00:00"/>
    <n v="7076"/>
    <s v="WDFW"/>
    <s v="HLF"/>
    <m/>
    <n v="83"/>
    <x v="1"/>
    <s v="No CWT"/>
    <s v="N"/>
    <m/>
    <n v="18"/>
    <m/>
    <s v="No Scales"/>
    <m/>
    <s v=""/>
    <m/>
    <n v="1"/>
    <s v=""/>
    <x v="2"/>
    <x v="4"/>
    <m/>
    <x v="1"/>
  </r>
  <r>
    <s v="3DD.003D7E54CA"/>
    <s v="OtsLGRF23S_04716"/>
    <d v="2023-10-31T00:00:00"/>
    <n v="3228"/>
    <s v="WDFW"/>
    <s v="SP"/>
    <m/>
    <n v="85"/>
    <x v="0"/>
    <s v="No CWT"/>
    <s v="N"/>
    <m/>
    <n v="18"/>
    <m/>
    <s v="LFH23130-01"/>
    <m/>
    <s v=""/>
    <m/>
    <n v="1"/>
    <s v="0.4"/>
    <x v="5"/>
    <x v="4"/>
    <m/>
    <x v="2"/>
  </r>
  <r>
    <s v="3DD.003D7E547B"/>
    <s v="OtsLGRF23S_04717"/>
    <d v="2023-11-06T00:00:00"/>
    <n v="525"/>
    <s v="WDFW"/>
    <s v="SP"/>
    <m/>
    <n v="80"/>
    <x v="1"/>
    <s v="No CWT"/>
    <s v="N"/>
    <m/>
    <n v="18"/>
    <m/>
    <s v="LFH2323-11"/>
    <m/>
    <s v=""/>
    <m/>
    <n v="1"/>
    <s v="0.3"/>
    <x v="5"/>
    <x v="0"/>
    <m/>
    <x v="0"/>
  </r>
  <r>
    <s v="3DD.003D7E54C6"/>
    <s v="OtsLGRF23S_04719"/>
    <d v="2023-10-31T00:00:00"/>
    <n v="409"/>
    <s v="WDFW"/>
    <s v="SP"/>
    <m/>
    <n v="72"/>
    <x v="1"/>
    <s v="No CWT"/>
    <s v="N"/>
    <m/>
    <n v="18"/>
    <m/>
    <s v="LFH2318-06"/>
    <m/>
    <s v=""/>
    <m/>
    <n v="1"/>
    <s v="0.3"/>
    <x v="0"/>
    <x v="3"/>
    <m/>
    <x v="0"/>
  </r>
  <r>
    <s v="3DD.003D7E548C"/>
    <s v="OtsLGRF23S_04720"/>
    <d v="2023-11-06T00:00:00"/>
    <n v="4278"/>
    <s v="WDFW"/>
    <s v="SP"/>
    <m/>
    <n v="79"/>
    <x v="0"/>
    <s v="No CWT"/>
    <s v="N"/>
    <m/>
    <n v="18"/>
    <m/>
    <s v="LFH23144-19"/>
    <m/>
    <s v=""/>
    <m/>
    <n v="1"/>
    <s v="0.3"/>
    <x v="10"/>
    <x v="0"/>
    <m/>
    <x v="0"/>
  </r>
  <r>
    <s v="3DD.003D7E5499"/>
    <s v="OtsLGRF23S_04723"/>
    <d v="2023-11-06T00:00:00"/>
    <n v="4180"/>
    <s v="WDFW"/>
    <s v="SP"/>
    <m/>
    <n v="76"/>
    <x v="0"/>
    <s v="No CWT"/>
    <s v="N"/>
    <m/>
    <n v="18"/>
    <m/>
    <s v="LFH23141-11"/>
    <m/>
    <s v=""/>
    <m/>
    <n v="1"/>
    <s v=""/>
    <x v="17"/>
    <x v="1"/>
    <m/>
    <x v="0"/>
  </r>
  <r>
    <s v="3DD.003D7E5482"/>
    <s v="OtsLGRF23S_04730"/>
    <d v="2023-10-24T00:00:00"/>
    <n v="2282"/>
    <s v="WDFW"/>
    <s v="SP"/>
    <m/>
    <n v="81"/>
    <x v="0"/>
    <s v="No CWT"/>
    <s v="N"/>
    <m/>
    <n v="18"/>
    <m/>
    <s v="LFH23117-20"/>
    <m/>
    <s v=""/>
    <m/>
    <n v="1"/>
    <s v="0.3"/>
    <x v="4"/>
    <x v="0"/>
    <m/>
    <x v="0"/>
  </r>
  <r>
    <s v="3DD.003D7E54D3"/>
    <s v="OtsLGRF23S_04731"/>
    <d v="2023-11-13T00:00:00"/>
    <n v="671"/>
    <s v="WDFW"/>
    <s v="SP"/>
    <m/>
    <n v="90"/>
    <x v="1"/>
    <s v="CWT"/>
    <s v="Y"/>
    <m/>
    <n v="18"/>
    <m/>
    <s v="No Scales"/>
    <m/>
    <s v=""/>
    <m/>
    <n v="1"/>
    <s v=""/>
    <x v="19"/>
    <x v="5"/>
    <m/>
    <x v="1"/>
  </r>
  <r>
    <s v="3DD.003D7E5490"/>
    <s v="OtsLGRF23S_04733"/>
    <d v="2023-11-06T00:00:00"/>
    <n v="4235"/>
    <s v="WDFW"/>
    <s v="SP"/>
    <m/>
    <n v="76"/>
    <x v="0"/>
    <s v="No CWT"/>
    <s v="N"/>
    <m/>
    <n v="18"/>
    <m/>
    <s v="LFH23143-14"/>
    <m/>
    <s v=""/>
    <m/>
    <n v="1"/>
    <s v="0.3"/>
    <x v="0"/>
    <x v="1"/>
    <m/>
    <x v="0"/>
  </r>
  <r>
    <s v="3DD.003D7E54CC"/>
    <s v="OtsLGRF23S_04737"/>
    <d v="2023-10-31T00:00:00"/>
    <n v="403"/>
    <s v="WDFW"/>
    <s v="SP"/>
    <m/>
    <n v="76"/>
    <x v="1"/>
    <s v="No CWT"/>
    <s v="N"/>
    <m/>
    <n v="18"/>
    <m/>
    <s v="LFH2318-02"/>
    <m/>
    <s v=""/>
    <m/>
    <n v="1"/>
    <s v="0.3"/>
    <x v="5"/>
    <x v="1"/>
    <m/>
    <x v="0"/>
  </r>
  <r>
    <s v="3DD.003D7E554F"/>
    <s v="OtsLGRF23S_04739"/>
    <d v="2023-11-13T00:00:00"/>
    <n v="5125"/>
    <s v="WDFW"/>
    <s v="SP"/>
    <m/>
    <n v="82"/>
    <x v="0"/>
    <s v="No CWT"/>
    <s v="N"/>
    <m/>
    <n v="18"/>
    <m/>
    <s v="LFH23152-03"/>
    <m/>
    <s v=""/>
    <m/>
    <n v="1"/>
    <s v="0.3"/>
    <x v="0"/>
    <x v="0"/>
    <m/>
    <x v="0"/>
  </r>
  <r>
    <s v="3DD.003D7E5569"/>
    <s v="OtsLGRF23S_04743"/>
    <d v="2023-11-06T00:00:00"/>
    <n v="536"/>
    <s v="WDFW"/>
    <s v="SP"/>
    <m/>
    <n v="88"/>
    <x v="1"/>
    <s v="No CWT"/>
    <s v="N"/>
    <m/>
    <n v="18"/>
    <m/>
    <s v="LFH2324-05"/>
    <m/>
    <s v=""/>
    <m/>
    <n v="1"/>
    <s v="0.3"/>
    <x v="1"/>
    <x v="5"/>
    <m/>
    <x v="0"/>
  </r>
  <r>
    <s v="3DD.003D7E556C"/>
    <s v="OtsLGRF23S_04744"/>
    <d v="2023-11-13T00:00:00"/>
    <n v="5015"/>
    <s v="WDFW"/>
    <s v="SP/KO"/>
    <m/>
    <n v="74"/>
    <x v="0"/>
    <s v="No CWT"/>
    <s v="N"/>
    <m/>
    <n v="18"/>
    <m/>
    <s v="LFH23147-11"/>
    <m/>
    <s v=""/>
    <m/>
    <n v="1"/>
    <s v="0.3"/>
    <x v="0"/>
    <x v="1"/>
    <m/>
    <x v="0"/>
  </r>
  <r>
    <s v="3DD.003D7E5542"/>
    <s v="OtsLGRF23S_04745"/>
    <d v="2023-11-13T00:00:00"/>
    <n v="5069"/>
    <s v="WDFW"/>
    <s v="SP"/>
    <m/>
    <n v="91"/>
    <x v="0"/>
    <s v="CWT"/>
    <s v="Y"/>
    <m/>
    <n v="18"/>
    <m/>
    <s v="No Scales"/>
    <m/>
    <s v=""/>
    <m/>
    <n v="1"/>
    <s v=""/>
    <x v="12"/>
    <x v="5"/>
    <m/>
    <x v="0"/>
  </r>
  <r>
    <s v="3DD.003D7E554C"/>
    <s v="OtsLGRF23S_04746"/>
    <d v="2023-10-24T00:00:00"/>
    <n v="2261"/>
    <s v="WDFW"/>
    <s v="SP"/>
    <m/>
    <n v="74"/>
    <x v="0"/>
    <s v="No CWT"/>
    <s v="N"/>
    <m/>
    <n v="18"/>
    <m/>
    <s v="LFH23117-04"/>
    <m/>
    <s v=""/>
    <m/>
    <n v="1"/>
    <s v="0.3"/>
    <x v="4"/>
    <x v="1"/>
    <m/>
    <x v="0"/>
  </r>
  <r>
    <s v="3DD.003D7E5570"/>
    <s v="OtsLGRF23S_04750"/>
    <d v="2023-11-06T00:00:00"/>
    <n v="528"/>
    <s v="WDFW"/>
    <s v="SP"/>
    <m/>
    <n v="70.5"/>
    <x v="1"/>
    <s v="No CWT"/>
    <s v="N"/>
    <m/>
    <n v="18"/>
    <m/>
    <s v="LFH2323-18"/>
    <m/>
    <s v=""/>
    <m/>
    <n v="1"/>
    <s v="0.3"/>
    <x v="5"/>
    <x v="3"/>
    <m/>
    <x v="0"/>
  </r>
  <r>
    <s v="3DD.003D7E5583"/>
    <s v="OtsLGRF23S_04752"/>
    <d v="2023-10-24T00:00:00"/>
    <n v="2256"/>
    <s v="WDFW"/>
    <s v="SP/KO"/>
    <m/>
    <n v="76"/>
    <x v="0"/>
    <s v="No CWT"/>
    <s v="N"/>
    <m/>
    <n v="18"/>
    <m/>
    <s v="LFH23116-19"/>
    <m/>
    <s v=""/>
    <m/>
    <n v="1"/>
    <s v="0.3"/>
    <x v="15"/>
    <x v="1"/>
    <m/>
    <x v="0"/>
  </r>
  <r>
    <s v="3DD.003D7E5599"/>
    <s v="OtsLGRF23S_04753"/>
    <d v="2023-10-24T00:00:00"/>
    <n v="208"/>
    <s v="WDFW"/>
    <s v="SP"/>
    <m/>
    <n v="94"/>
    <x v="1"/>
    <s v="CWT"/>
    <s v="Y"/>
    <m/>
    <n v="18"/>
    <m/>
    <s v="No Scales"/>
    <m/>
    <s v=""/>
    <m/>
    <n v="1"/>
    <s v=""/>
    <x v="6"/>
    <x v="2"/>
    <m/>
    <x v="0"/>
  </r>
  <r>
    <s v="3DD.003D7E5562"/>
    <s v="OtsLGRF23S_04754"/>
    <d v="2023-10-24T00:00:00"/>
    <n v="241"/>
    <s v="WDFW"/>
    <s v="SP"/>
    <m/>
    <n v="95"/>
    <x v="1"/>
    <s v="No CWT"/>
    <s v="N"/>
    <m/>
    <n v="18"/>
    <m/>
    <s v="LFH2310-15"/>
    <m/>
    <s v=""/>
    <m/>
    <n v="1"/>
    <s v=""/>
    <x v="10"/>
    <x v="2"/>
    <m/>
    <x v="2"/>
  </r>
  <r>
    <s v="3DD.003D7E5588"/>
    <s v="OtsLGRF23S_04755"/>
    <d v="2023-10-24T00:00:00"/>
    <n v="2312"/>
    <s v="WDFW"/>
    <s v="SP"/>
    <m/>
    <n v="88"/>
    <x v="0"/>
    <s v="No CWT"/>
    <s v="N"/>
    <m/>
    <n v="18"/>
    <m/>
    <s v="LFH23119-07"/>
    <m/>
    <s v=""/>
    <m/>
    <n v="1"/>
    <s v="0.4"/>
    <x v="2"/>
    <x v="5"/>
    <m/>
    <x v="1"/>
  </r>
  <r>
    <s v="3DD.003D7E5553"/>
    <s v="OtsLGRF23S_04756"/>
    <d v="2023-11-06T00:00:00"/>
    <n v="514"/>
    <s v="WDFW"/>
    <s v="SP"/>
    <m/>
    <n v="91"/>
    <x v="1"/>
    <s v="No CWT"/>
    <s v="N"/>
    <m/>
    <n v="18"/>
    <m/>
    <s v="LFH2323-02"/>
    <m/>
    <s v=""/>
    <m/>
    <n v="1"/>
    <s v=""/>
    <x v="0"/>
    <x v="5"/>
    <m/>
    <x v="0"/>
  </r>
  <r>
    <s v="3DD.003D7E5595"/>
    <s v="OtsLGRF23S_04757"/>
    <d v="2023-10-24T00:00:00"/>
    <n v="2314"/>
    <s v="WDFW"/>
    <s v="SP"/>
    <m/>
    <n v="77"/>
    <x v="0"/>
    <s v="No CWT"/>
    <s v="N"/>
    <m/>
    <n v="18"/>
    <m/>
    <s v="LFH23119-08"/>
    <m/>
    <s v=""/>
    <m/>
    <n v="1"/>
    <s v="0.3"/>
    <x v="1"/>
    <x v="1"/>
    <m/>
    <x v="0"/>
  </r>
  <r>
    <s v="3DD.003D7E55A1"/>
    <s v="OtsLGRF23S_04758"/>
    <d v="2023-10-31T00:00:00"/>
    <n v="3310"/>
    <s v="WDFW"/>
    <s v="SP"/>
    <m/>
    <n v="77"/>
    <x v="0"/>
    <s v="No CWT"/>
    <s v="N"/>
    <m/>
    <n v="18"/>
    <m/>
    <s v="LFH23133-06"/>
    <m/>
    <s v=""/>
    <m/>
    <n v="1"/>
    <s v="0.3"/>
    <x v="4"/>
    <x v="1"/>
    <m/>
    <x v="0"/>
  </r>
  <r>
    <s v="3DD.003D7E557C"/>
    <s v="OtsLGRF23S_04761"/>
    <d v="2023-10-31T00:00:00"/>
    <n v="3274"/>
    <s v="WDFW"/>
    <s v="SP"/>
    <m/>
    <n v="78"/>
    <x v="0"/>
    <s v="No CWT"/>
    <s v="N"/>
    <m/>
    <n v="18"/>
    <m/>
    <s v="LFH23131-18"/>
    <m/>
    <s v=""/>
    <m/>
    <n v="1"/>
    <s v="0.3"/>
    <x v="9"/>
    <x v="0"/>
    <m/>
    <x v="0"/>
  </r>
  <r>
    <s v="3DD.003D7E556A"/>
    <s v="OtsLGRF23S_04766"/>
    <d v="2023-11-13T00:00:00"/>
    <n v="669"/>
    <s v="WDFW"/>
    <s v="SP"/>
    <m/>
    <n v="72.5"/>
    <x v="1"/>
    <s v="No CWT"/>
    <s v="N"/>
    <m/>
    <n v="18"/>
    <m/>
    <s v="LFH2329-16"/>
    <m/>
    <s v=""/>
    <m/>
    <n v="1"/>
    <s v="0.3"/>
    <x v="2"/>
    <x v="3"/>
    <m/>
    <x v="1"/>
  </r>
  <r>
    <s v="3DD.003D7E5586"/>
    <s v="OtsLGRF23S_04767"/>
    <d v="2023-10-31T00:00:00"/>
    <n v="3220"/>
    <s v="WDFW"/>
    <s v="SP"/>
    <m/>
    <n v="78"/>
    <x v="0"/>
    <s v="No CWT"/>
    <s v="N"/>
    <m/>
    <n v="18"/>
    <m/>
    <s v="LFH23129-13"/>
    <m/>
    <s v=""/>
    <m/>
    <n v="1"/>
    <s v="0.3"/>
    <x v="0"/>
    <x v="0"/>
    <m/>
    <x v="0"/>
  </r>
  <r>
    <s v="3DD.003D7E5587"/>
    <s v="OtsLGRF23S_04768"/>
    <d v="2023-10-31T00:00:00"/>
    <n v="3216"/>
    <s v="WDFW"/>
    <s v="SP"/>
    <m/>
    <n v="82"/>
    <x v="0"/>
    <s v="CWT"/>
    <s v="Y"/>
    <m/>
    <n v="18"/>
    <m/>
    <s v="No Scales"/>
    <m/>
    <s v=""/>
    <m/>
    <n v="1"/>
    <s v=""/>
    <x v="4"/>
    <x v="0"/>
    <m/>
    <x v="0"/>
  </r>
  <r>
    <s v="3DD.003D7E5582"/>
    <s v="OtsLGRF23S_04769"/>
    <d v="2023-10-31T00:00:00"/>
    <n v="3311"/>
    <s v="WDFW"/>
    <s v="SP"/>
    <m/>
    <n v="80"/>
    <x v="0"/>
    <s v="No CWT"/>
    <s v="N"/>
    <m/>
    <n v="18"/>
    <m/>
    <s v="LFH23133-09"/>
    <m/>
    <s v=""/>
    <m/>
    <n v="1"/>
    <s v="0.3"/>
    <x v="10"/>
    <x v="0"/>
    <m/>
    <x v="0"/>
  </r>
  <r>
    <s v="3DD.003D7E5598"/>
    <s v="OtsLGRF23S_04771"/>
    <d v="2023-10-31T00:00:00"/>
    <n v="411"/>
    <s v="WDFW"/>
    <s v="SP"/>
    <m/>
    <n v="83"/>
    <x v="1"/>
    <s v="No CWT"/>
    <s v="N"/>
    <m/>
    <n v="18"/>
    <m/>
    <s v="LFH2318-08"/>
    <m/>
    <s v=""/>
    <m/>
    <n v="1"/>
    <s v="0.3"/>
    <x v="2"/>
    <x v="4"/>
    <m/>
    <x v="1"/>
  </r>
  <r>
    <s v="3DD.003D7E5546"/>
    <s v="OtsLGRF23S_04775"/>
    <d v="2023-11-06T00:00:00"/>
    <n v="535"/>
    <s v="WDFW"/>
    <s v="SP"/>
    <m/>
    <n v="79.5"/>
    <x v="1"/>
    <s v="No CWT"/>
    <s v="N"/>
    <m/>
    <n v="18"/>
    <m/>
    <s v="LFH2324-03"/>
    <m/>
    <s v=""/>
    <m/>
    <n v="1"/>
    <s v="0.3"/>
    <x v="0"/>
    <x v="0"/>
    <m/>
    <x v="0"/>
  </r>
  <r>
    <s v="3DD.003D7E51A0"/>
    <s v="OtsLGRF23S_04776"/>
    <d v="2023-11-06T00:00:00"/>
    <n v="515"/>
    <s v="WDFW"/>
    <s v="SP"/>
    <m/>
    <n v="93"/>
    <x v="1"/>
    <s v="CWT"/>
    <s v="Y"/>
    <m/>
    <n v="18"/>
    <m/>
    <s v="No Scales"/>
    <m/>
    <s v=""/>
    <m/>
    <n v="1"/>
    <s v=""/>
    <x v="13"/>
    <x v="2"/>
    <m/>
    <x v="0"/>
  </r>
  <r>
    <s v="3DD.003D7E51A7"/>
    <s v="OtsLGRF23S_04778"/>
    <d v="2023-11-13T00:00:00"/>
    <n v="5089"/>
    <s v="WDFW"/>
    <s v="SP"/>
    <m/>
    <n v="75"/>
    <x v="0"/>
    <s v="No CWT"/>
    <s v="N"/>
    <m/>
    <n v="18"/>
    <m/>
    <s v="LFH23150-10"/>
    <m/>
    <s v=""/>
    <m/>
    <n v="1"/>
    <s v="0.3"/>
    <x v="0"/>
    <x v="1"/>
    <m/>
    <x v="0"/>
  </r>
  <r>
    <s v="3DD.003D7E515A"/>
    <s v="OtsLGRF23S_04779"/>
    <d v="2023-10-24T00:00:00"/>
    <n v="211"/>
    <s v="WDFW"/>
    <s v="SP"/>
    <m/>
    <n v="78"/>
    <x v="1"/>
    <s v="No CWT"/>
    <s v="N"/>
    <m/>
    <n v="18"/>
    <m/>
    <s v="LFH2309-13"/>
    <m/>
    <s v=""/>
    <m/>
    <n v="1"/>
    <s v="0.3"/>
    <x v="2"/>
    <x v="0"/>
    <m/>
    <x v="1"/>
  </r>
  <r>
    <s v="3DD.003D7E51BC"/>
    <s v="OtsLGRF23S_04780"/>
    <d v="2023-10-31T00:00:00"/>
    <n v="3288"/>
    <s v="WDFW"/>
    <s v="SP"/>
    <m/>
    <n v="80"/>
    <x v="0"/>
    <s v="No CWT"/>
    <s v="N"/>
    <m/>
    <n v="18"/>
    <m/>
    <s v="LFH23132-07"/>
    <m/>
    <s v=""/>
    <m/>
    <n v="1"/>
    <s v="0.3"/>
    <x v="13"/>
    <x v="0"/>
    <m/>
    <x v="0"/>
  </r>
  <r>
    <s v="3DD.003D7E518F"/>
    <s v="OtsLGRF23S_04781"/>
    <d v="2023-10-17T00:00:00"/>
    <n v="1128"/>
    <s v="WDFW"/>
    <s v="SP"/>
    <m/>
    <n v="76"/>
    <x v="0"/>
    <s v="No CWT"/>
    <s v="N"/>
    <m/>
    <n v="18"/>
    <m/>
    <s v="LFH23105-09"/>
    <m/>
    <s v=""/>
    <m/>
    <n v="1"/>
    <s v="0.3"/>
    <x v="1"/>
    <x v="1"/>
    <m/>
    <x v="0"/>
  </r>
  <r>
    <s v="3DD.003D7E5181"/>
    <s v="OtsLGRF23S_04786"/>
    <d v="2023-10-31T00:00:00"/>
    <n v="3284"/>
    <s v="WDFW"/>
    <s v="SP"/>
    <m/>
    <n v="78"/>
    <x v="0"/>
    <s v="No CWT"/>
    <s v="N"/>
    <m/>
    <n v="18"/>
    <m/>
    <s v="LFH23132-11"/>
    <m/>
    <s v=""/>
    <m/>
    <n v="1"/>
    <s v="0.3"/>
    <x v="10"/>
    <x v="0"/>
    <m/>
    <x v="0"/>
  </r>
  <r>
    <s v="3DD.003D7E515B"/>
    <s v="OtsLGRF23S_04787"/>
    <d v="2023-11-13T00:00:00"/>
    <n v="686"/>
    <s v="WDFW"/>
    <s v="SP"/>
    <m/>
    <n v="89"/>
    <x v="1"/>
    <s v="No CWT"/>
    <s v="N"/>
    <m/>
    <n v="18"/>
    <m/>
    <s v="LFH2330-17"/>
    <m/>
    <s v=""/>
    <m/>
    <n v="1"/>
    <s v="0.3"/>
    <x v="17"/>
    <x v="5"/>
    <m/>
    <x v="0"/>
  </r>
  <r>
    <s v="3DD.003D7E517B"/>
    <s v="OtsLGRF23S_04788"/>
    <d v="2023-10-24T00:00:00"/>
    <n v="2306"/>
    <s v="WDFW"/>
    <s v="SP"/>
    <m/>
    <n v="83"/>
    <x v="0"/>
    <s v="No CWT"/>
    <s v="N"/>
    <m/>
    <n v="18"/>
    <m/>
    <s v="LFH23119-01"/>
    <m/>
    <s v=""/>
    <m/>
    <n v="1"/>
    <s v="0.3"/>
    <x v="2"/>
    <x v="4"/>
    <m/>
    <x v="1"/>
  </r>
  <r>
    <s v="3DD.003D7E515F"/>
    <s v="OtsLGRF23S_04789"/>
    <d v="2023-10-31T00:00:00"/>
    <n v="3218"/>
    <s v="WDFW"/>
    <s v="SP"/>
    <m/>
    <n v="77"/>
    <x v="0"/>
    <s v="No CWT"/>
    <s v="N"/>
    <m/>
    <n v="18"/>
    <m/>
    <s v="LFH23129-12"/>
    <m/>
    <s v=""/>
    <m/>
    <n v="1"/>
    <s v="0.3"/>
    <x v="4"/>
    <x v="1"/>
    <m/>
    <x v="0"/>
  </r>
  <r>
    <s v="3DD.003D7E516B"/>
    <s v="OtsLGRF23S_04790"/>
    <d v="2023-10-24T00:00:00"/>
    <n v="224"/>
    <s v="WDFW"/>
    <s v="SP"/>
    <m/>
    <n v="86"/>
    <x v="1"/>
    <s v="No CWT"/>
    <s v="N"/>
    <m/>
    <n v="18"/>
    <m/>
    <s v="LFH2310-05"/>
    <m/>
    <s v=""/>
    <m/>
    <n v="1"/>
    <s v="0.3"/>
    <x v="2"/>
    <x v="4"/>
    <m/>
    <x v="1"/>
  </r>
  <r>
    <s v="3DD.003D7E5172"/>
    <s v="OtsLGRF23S_04792"/>
    <d v="2023-10-24T00:00:00"/>
    <n v="2273"/>
    <s v="WDFW"/>
    <s v="SP"/>
    <m/>
    <n v="74.5"/>
    <x v="0"/>
    <s v="No CWT"/>
    <s v="N"/>
    <m/>
    <n v="18"/>
    <m/>
    <s v="LFH23117-12"/>
    <m/>
    <s v=""/>
    <m/>
    <n v="1"/>
    <s v=""/>
    <x v="4"/>
    <x v="1"/>
    <m/>
    <x v="0"/>
  </r>
  <r>
    <s v="3DD.003D7E519E"/>
    <s v="OtsLGRF23S_04795"/>
    <d v="2023-11-13T00:00:00"/>
    <n v="5093"/>
    <s v="WDFW"/>
    <s v="SP"/>
    <m/>
    <n v="85"/>
    <x v="0"/>
    <s v="No CWT"/>
    <s v="N"/>
    <m/>
    <n v="18"/>
    <m/>
    <s v="LFH23152-10"/>
    <m/>
    <s v=""/>
    <m/>
    <n v="1"/>
    <s v="0.3"/>
    <x v="0"/>
    <x v="4"/>
    <m/>
    <x v="0"/>
  </r>
  <r>
    <s v="3DD.003D7E5166"/>
    <s v="OtsLGRF23S_04796"/>
    <d v="2023-11-13T00:00:00"/>
    <n v="5048"/>
    <s v="WDFW"/>
    <s v="SP"/>
    <m/>
    <n v="83"/>
    <x v="0"/>
    <s v="No CWT"/>
    <s v="N"/>
    <m/>
    <n v="18"/>
    <m/>
    <s v="LFH23148-17"/>
    <m/>
    <s v=""/>
    <m/>
    <n v="1"/>
    <s v="0.3"/>
    <x v="2"/>
    <x v="4"/>
    <m/>
    <x v="1"/>
  </r>
  <r>
    <s v="3DD.003D7E519A"/>
    <s v="OtsLGRF23S_04803"/>
    <d v="2023-11-13T00:00:00"/>
    <n v="5025"/>
    <s v="WDFW"/>
    <s v="SP"/>
    <m/>
    <n v="74"/>
    <x v="0"/>
    <s v="No CWT"/>
    <s v="N"/>
    <m/>
    <n v="18"/>
    <m/>
    <s v="LFH23147-16"/>
    <m/>
    <s v=""/>
    <m/>
    <n v="1"/>
    <s v="0.3"/>
    <x v="2"/>
    <x v="1"/>
    <m/>
    <x v="1"/>
  </r>
  <r>
    <s v="3DD.003D7E5184"/>
    <s v="OtsLGRF23S_04807"/>
    <d v="2023-11-15T00:00:00"/>
    <n v="7051"/>
    <s v="WDFW"/>
    <s v="HLF"/>
    <m/>
    <n v="82"/>
    <x v="0"/>
    <s v="No CWT"/>
    <s v="N"/>
    <m/>
    <n v="18"/>
    <m/>
    <s v="No Scales"/>
    <m/>
    <s v=""/>
    <m/>
    <n v="1"/>
    <s v=""/>
    <x v="2"/>
    <x v="0"/>
    <m/>
    <x v="1"/>
  </r>
  <r>
    <s v="3DD.003D7E576F"/>
    <s v="OtsLGRF23S_04810"/>
    <d v="2023-10-24T00:00:00"/>
    <n v="2271"/>
    <s v="WDFW"/>
    <s v="SP"/>
    <m/>
    <n v="71.5"/>
    <x v="0"/>
    <s v="No CWT"/>
    <s v="N"/>
    <m/>
    <n v="18"/>
    <m/>
    <s v="LFH23117-10"/>
    <m/>
    <s v=""/>
    <m/>
    <n v="1"/>
    <s v="0.3"/>
    <x v="2"/>
    <x v="3"/>
    <m/>
    <x v="1"/>
  </r>
  <r>
    <s v="3DD.003D7E5787"/>
    <s v="OtsLGRF23S_04814"/>
    <d v="2023-11-13T00:00:00"/>
    <n v="607"/>
    <s v="WDFW"/>
    <s v="SP"/>
    <m/>
    <n v="91"/>
    <x v="1"/>
    <s v="No CWT"/>
    <s v="N"/>
    <m/>
    <n v="18"/>
    <m/>
    <s v="LFH2328-05"/>
    <m/>
    <s v=""/>
    <m/>
    <n v="1"/>
    <s v="0.3"/>
    <x v="2"/>
    <x v="5"/>
    <m/>
    <x v="1"/>
  </r>
  <r>
    <s v="3DD.003D7E575B"/>
    <s v="OtsLGRF23S_04815"/>
    <d v="2023-11-13T00:00:00"/>
    <n v="5074"/>
    <s v="WDFW"/>
    <s v="SP"/>
    <m/>
    <n v="93"/>
    <x v="0"/>
    <s v="No CWT"/>
    <s v="N"/>
    <m/>
    <n v="18"/>
    <m/>
    <s v="LFH23150-05"/>
    <m/>
    <s v=""/>
    <m/>
    <n v="1"/>
    <s v="0.3"/>
    <x v="0"/>
    <x v="2"/>
    <m/>
    <x v="0"/>
  </r>
  <r>
    <s v="3DD.003D7E5765"/>
    <s v="OtsLGRF23S_04816"/>
    <d v="2023-11-13T00:00:00"/>
    <n v="5072"/>
    <s v="WDFW"/>
    <s v="SP"/>
    <m/>
    <n v="83"/>
    <x v="0"/>
    <s v="No CWT"/>
    <s v="N"/>
    <m/>
    <n v="18"/>
    <m/>
    <s v="LFH23149-14"/>
    <m/>
    <s v=""/>
    <m/>
    <n v="1"/>
    <s v="0.3"/>
    <x v="2"/>
    <x v="4"/>
    <m/>
    <x v="1"/>
  </r>
  <r>
    <s v="3DD.003D7E5798"/>
    <s v="OtsLGRF23S_04818"/>
    <d v="2023-10-31T00:00:00"/>
    <n v="3291"/>
    <s v="WDFW"/>
    <s v="SP"/>
    <m/>
    <n v="87"/>
    <x v="0"/>
    <s v="CWT"/>
    <s v="Y"/>
    <m/>
    <n v="18"/>
    <m/>
    <s v="No Scales"/>
    <m/>
    <s v=""/>
    <m/>
    <n v="1"/>
    <s v=""/>
    <x v="3"/>
    <x v="4"/>
    <m/>
    <x v="0"/>
  </r>
  <r>
    <s v="3DD.003D7E5737"/>
    <s v="OtsLGRF23S_04820"/>
    <d v="2023-10-31T00:00:00"/>
    <n v="3282"/>
    <s v="WDFW"/>
    <s v="SP"/>
    <m/>
    <n v="87"/>
    <x v="0"/>
    <s v="No CWT"/>
    <s v="N"/>
    <m/>
    <n v="18"/>
    <m/>
    <s v="LFH23132-05"/>
    <m/>
    <s v=""/>
    <m/>
    <n v="1"/>
    <s v="0.3"/>
    <x v="1"/>
    <x v="4"/>
    <m/>
    <x v="0"/>
  </r>
  <r>
    <s v="3DD.003D7E573A"/>
    <s v="OtsLGRF23S_04821"/>
    <d v="2023-11-13T00:00:00"/>
    <n v="5062"/>
    <s v="WDFW"/>
    <s v="SP"/>
    <m/>
    <n v="79"/>
    <x v="0"/>
    <s v="No CWT"/>
    <s v="N"/>
    <m/>
    <n v="18"/>
    <m/>
    <s v="LFH23149-07"/>
    <m/>
    <s v=""/>
    <m/>
    <n v="1"/>
    <s v="0.3"/>
    <x v="0"/>
    <x v="0"/>
    <m/>
    <x v="0"/>
  </r>
  <r>
    <s v="3DD.003D7E5783"/>
    <s v="OtsLGRF23S_04823"/>
    <d v="2023-11-13T00:00:00"/>
    <n v="594"/>
    <s v="WDFW"/>
    <s v="SP"/>
    <m/>
    <n v="78"/>
    <x v="1"/>
    <s v="No CWT"/>
    <s v="N"/>
    <m/>
    <n v="18"/>
    <m/>
    <s v="LFH2326-14"/>
    <m/>
    <s v=""/>
    <m/>
    <n v="1"/>
    <s v="0.3"/>
    <x v="5"/>
    <x v="0"/>
    <m/>
    <x v="0"/>
  </r>
  <r>
    <s v="3DD.003D7E578C"/>
    <s v="OtsLGRF23S_04826"/>
    <d v="2023-11-06T00:00:00"/>
    <n v="4223"/>
    <s v="WDFW"/>
    <s v="SP"/>
    <m/>
    <n v="85"/>
    <x v="0"/>
    <s v="CWT"/>
    <s v="Y"/>
    <m/>
    <n v="18"/>
    <m/>
    <s v="No Scales"/>
    <m/>
    <s v=""/>
    <m/>
    <n v="1"/>
    <s v=""/>
    <x v="3"/>
    <x v="4"/>
    <m/>
    <x v="0"/>
  </r>
  <r>
    <s v="3DD.003D7E574D"/>
    <s v="OtsLGRF23S_04827"/>
    <d v="2023-11-06T00:00:00"/>
    <n v="533"/>
    <s v="WDFW"/>
    <s v="SP"/>
    <m/>
    <n v="92.5"/>
    <x v="1"/>
    <s v="No CWT"/>
    <s v="N"/>
    <m/>
    <n v="18"/>
    <m/>
    <s v="LFH2323-20"/>
    <m/>
    <s v=""/>
    <m/>
    <n v="1"/>
    <s v="0.3"/>
    <x v="0"/>
    <x v="5"/>
    <m/>
    <x v="0"/>
  </r>
  <r>
    <s v="3DD.003D7E5779"/>
    <s v="OtsLGRF23S_04830"/>
    <d v="2023-10-24T00:00:00"/>
    <n v="2316"/>
    <s v="WDFW"/>
    <s v="SP"/>
    <m/>
    <n v="75"/>
    <x v="0"/>
    <s v="No CWT"/>
    <s v="N"/>
    <m/>
    <n v="18"/>
    <m/>
    <s v="LFH23119-10"/>
    <m/>
    <s v=""/>
    <m/>
    <n v="1"/>
    <s v="0.3"/>
    <x v="4"/>
    <x v="1"/>
    <m/>
    <x v="0"/>
  </r>
  <r>
    <s v="3DD.003D7E578A"/>
    <s v="OtsLGRF23S_04831"/>
    <d v="2023-11-06T00:00:00"/>
    <n v="4160"/>
    <s v="WDFW"/>
    <s v="SP"/>
    <m/>
    <n v="90"/>
    <x v="0"/>
    <s v="No CWT"/>
    <s v="N"/>
    <m/>
    <n v="18"/>
    <m/>
    <s v="LFH23140-14"/>
    <m/>
    <s v="Y"/>
    <m/>
    <n v="1"/>
    <s v="1.3"/>
    <x v="2"/>
    <x v="5"/>
    <m/>
    <x v="1"/>
  </r>
  <r>
    <s v="3DD.003D7E573B"/>
    <s v="OtsLGRF23S_04833"/>
    <d v="2023-11-06T00:00:00"/>
    <n v="4165"/>
    <s v="WDFW"/>
    <s v="SP"/>
    <m/>
    <n v="77"/>
    <x v="0"/>
    <s v="No CWT"/>
    <s v="N"/>
    <m/>
    <n v="18"/>
    <m/>
    <s v="LFH23140-18"/>
    <m/>
    <s v=""/>
    <m/>
    <n v="1"/>
    <s v="0.3"/>
    <x v="0"/>
    <x v="1"/>
    <m/>
    <x v="0"/>
  </r>
  <r>
    <s v="3DD.003D7E5763"/>
    <s v="OtsLGRF23S_04834"/>
    <d v="2023-10-24T00:00:00"/>
    <n v="2239"/>
    <s v="WDFW"/>
    <s v="SP"/>
    <m/>
    <n v="79"/>
    <x v="0"/>
    <s v="No CWT"/>
    <s v="N"/>
    <m/>
    <n v="18"/>
    <m/>
    <s v="LFH23116-04"/>
    <m/>
    <s v=""/>
    <m/>
    <n v="1"/>
    <s v="0.3"/>
    <x v="4"/>
    <x v="0"/>
    <m/>
    <x v="0"/>
  </r>
  <r>
    <s v="3DD.003D7E578B"/>
    <s v="OtsLGRF23S_04835"/>
    <d v="2023-11-15T00:00:00"/>
    <n v="7004"/>
    <s v="WDFW"/>
    <s v="HLF"/>
    <m/>
    <n v="75"/>
    <x v="1"/>
    <s v="No CWT"/>
    <s v="N"/>
    <m/>
    <n v="18"/>
    <m/>
    <s v="No Scales"/>
    <m/>
    <s v=""/>
    <m/>
    <n v="1"/>
    <s v=""/>
    <x v="0"/>
    <x v="1"/>
    <m/>
    <x v="0"/>
  </r>
  <r>
    <s v="3DD.003D7E5752"/>
    <s v="OtsLGRF23S_04837"/>
    <d v="2023-11-06T00:00:00"/>
    <n v="540"/>
    <s v="WDFW"/>
    <s v="SP"/>
    <m/>
    <n v="89"/>
    <x v="1"/>
    <s v="No CWT"/>
    <s v="N"/>
    <m/>
    <n v="18"/>
    <m/>
    <s v="LFH2324-07"/>
    <m/>
    <s v=""/>
    <m/>
    <n v="1"/>
    <s v="0.3"/>
    <x v="10"/>
    <x v="5"/>
    <m/>
    <x v="0"/>
  </r>
  <r>
    <s v="3DD.003D7E5758"/>
    <s v="OtsLGRF23S_04840"/>
    <d v="2023-10-31T00:00:00"/>
    <n v="3306"/>
    <s v="WDFW"/>
    <s v="SP"/>
    <m/>
    <n v="79"/>
    <x v="0"/>
    <s v="No CWT"/>
    <s v="N"/>
    <m/>
    <n v="18"/>
    <m/>
    <s v="LFH23132-17"/>
    <m/>
    <s v=""/>
    <m/>
    <n v="1"/>
    <s v="0.3"/>
    <x v="5"/>
    <x v="0"/>
    <m/>
    <x v="0"/>
  </r>
  <r>
    <s v="3DD.003D7E5742"/>
    <s v="OtsLGRF23S_04845"/>
    <d v="2023-11-13T00:00:00"/>
    <n v="660"/>
    <s v="WDFW"/>
    <s v="SP"/>
    <m/>
    <n v="79"/>
    <x v="1"/>
    <s v="No CWT"/>
    <s v="N"/>
    <m/>
    <n v="18"/>
    <m/>
    <s v="LFH2330-06"/>
    <m/>
    <s v=""/>
    <m/>
    <n v="1"/>
    <s v="0.3"/>
    <x v="0"/>
    <x v="0"/>
    <m/>
    <x v="0"/>
  </r>
  <r>
    <s v="3DD.003D7E5739"/>
    <s v="OtsLGRF23S_04848"/>
    <d v="2023-10-24T00:00:00"/>
    <n v="2299"/>
    <s v="WDFW"/>
    <s v="SP"/>
    <m/>
    <n v="77"/>
    <x v="0"/>
    <s v="No CWT"/>
    <s v="N"/>
    <m/>
    <n v="18"/>
    <m/>
    <s v="LFH23118-15"/>
    <m/>
    <s v=""/>
    <m/>
    <n v="1"/>
    <s v="0.3"/>
    <x v="5"/>
    <x v="1"/>
    <m/>
    <x v="0"/>
  </r>
  <r>
    <s v="3DD.003D7E5282"/>
    <s v="OtsLGRF23S_04849"/>
    <d v="2023-11-13T00:00:00"/>
    <n v="573"/>
    <s v="WDFW"/>
    <s v="SP"/>
    <m/>
    <n v="77"/>
    <x v="1"/>
    <s v="No CWT"/>
    <s v="N"/>
    <m/>
    <n v="18"/>
    <m/>
    <s v="LFH2326-02"/>
    <m/>
    <s v=""/>
    <m/>
    <n v="1"/>
    <s v="0.3"/>
    <x v="5"/>
    <x v="1"/>
    <m/>
    <x v="0"/>
  </r>
  <r>
    <s v="3DD.003D7E5230"/>
    <s v="OtsLGRF23S_04850"/>
    <d v="2023-11-15T00:00:00"/>
    <n v="7020"/>
    <s v="WDFW"/>
    <s v="HLF"/>
    <m/>
    <n v="79"/>
    <x v="1"/>
    <s v="No CWT"/>
    <s v="N"/>
    <m/>
    <n v="18"/>
    <m/>
    <s v="No Scales"/>
    <m/>
    <s v=""/>
    <m/>
    <n v="1"/>
    <s v=""/>
    <x v="2"/>
    <x v="0"/>
    <m/>
    <x v="1"/>
  </r>
  <r>
    <s v="3DD.003D7E5270"/>
    <s v="OtsLGRF23S_04853"/>
    <d v="2023-10-31T00:00:00"/>
    <n v="396"/>
    <s v="WDFW"/>
    <s v="SP"/>
    <m/>
    <n v="71"/>
    <x v="1"/>
    <s v="No CWT"/>
    <s v="N"/>
    <m/>
    <n v="18"/>
    <m/>
    <s v="LFH2317-17"/>
    <m/>
    <s v=""/>
    <m/>
    <n v="1"/>
    <s v="0.3"/>
    <x v="13"/>
    <x v="3"/>
    <m/>
    <x v="0"/>
  </r>
  <r>
    <s v="3DD.003D7E526F"/>
    <s v="OtsLGRF23S_04854"/>
    <d v="2023-11-13T00:00:00"/>
    <n v="618"/>
    <s v="WDFW"/>
    <s v="SP"/>
    <m/>
    <n v="87"/>
    <x v="1"/>
    <s v="CWT"/>
    <s v="Y"/>
    <m/>
    <n v="18"/>
    <m/>
    <s v="No Scales"/>
    <m/>
    <s v=""/>
    <m/>
    <n v="1"/>
    <s v=""/>
    <x v="11"/>
    <x v="4"/>
    <m/>
    <x v="2"/>
  </r>
  <r>
    <s v="3DD.003D7E5272"/>
    <s v="OtsLGRF23S_04855"/>
    <d v="2023-11-06T00:00:00"/>
    <n v="4246"/>
    <s v="WDFW"/>
    <s v="SP"/>
    <m/>
    <n v="84"/>
    <x v="0"/>
    <s v="CWT"/>
    <s v="Y"/>
    <m/>
    <n v="18"/>
    <m/>
    <s v="No Scales"/>
    <m/>
    <s v=""/>
    <m/>
    <n v="1"/>
    <s v=""/>
    <x v="5"/>
    <x v="4"/>
    <m/>
    <x v="0"/>
  </r>
  <r>
    <s v="3DD.003D7E5267"/>
    <s v="OtsLGRF23S_04856"/>
    <d v="2023-10-31T00:00:00"/>
    <n v="3255"/>
    <s v="WDFW"/>
    <s v="SP"/>
    <m/>
    <n v="79"/>
    <x v="0"/>
    <s v="No CWT"/>
    <s v="N"/>
    <m/>
    <n v="18"/>
    <m/>
    <s v="LFH23131-02"/>
    <m/>
    <s v=""/>
    <m/>
    <n v="1"/>
    <s v="0.3"/>
    <x v="0"/>
    <x v="0"/>
    <m/>
    <x v="0"/>
  </r>
  <r>
    <s v="3DD.003D7E5269"/>
    <s v="OtsLGRF23S_04858"/>
    <d v="2023-11-13T00:00:00"/>
    <n v="606"/>
    <s v="WDFW"/>
    <s v="SP"/>
    <m/>
    <n v="78"/>
    <x v="1"/>
    <s v="No CWT"/>
    <s v="N"/>
    <m/>
    <n v="18"/>
    <m/>
    <s v="LFH2327-07"/>
    <m/>
    <s v=""/>
    <m/>
    <n v="1"/>
    <s v="0.3"/>
    <x v="6"/>
    <x v="0"/>
    <m/>
    <x v="3"/>
  </r>
  <r>
    <s v="3DD.003D7E5279"/>
    <s v="OtsLGRF23S_04863"/>
    <d v="2023-10-24T00:00:00"/>
    <n v="2280"/>
    <s v="WDFW"/>
    <s v="SP"/>
    <m/>
    <n v="76"/>
    <x v="0"/>
    <s v="No CWT"/>
    <s v="N"/>
    <m/>
    <n v="18"/>
    <m/>
    <s v="LFH23117-18"/>
    <m/>
    <s v=""/>
    <m/>
    <n v="1"/>
    <s v="0.3"/>
    <x v="5"/>
    <x v="1"/>
    <m/>
    <x v="0"/>
  </r>
  <r>
    <s v="3DD.003D7E5258"/>
    <s v="OtsLGRF23S_04865"/>
    <d v="2023-10-24T00:00:00"/>
    <n v="2250"/>
    <s v="WDFW"/>
    <s v="SP"/>
    <m/>
    <n v="72"/>
    <x v="0"/>
    <s v="No CWT"/>
    <s v="N"/>
    <m/>
    <n v="18"/>
    <m/>
    <s v="LFH23116-15"/>
    <m/>
    <s v=""/>
    <m/>
    <n v="1"/>
    <s v="0.3"/>
    <x v="4"/>
    <x v="3"/>
    <m/>
    <x v="0"/>
  </r>
  <r>
    <s v="3DD.003D7E527D"/>
    <s v="OtsLGRF23S_04866"/>
    <d v="2023-10-24T00:00:00"/>
    <n v="2245"/>
    <s v="WDFW"/>
    <s v="SP"/>
    <m/>
    <n v="73"/>
    <x v="0"/>
    <s v="No CWT"/>
    <s v="N"/>
    <m/>
    <n v="18"/>
    <m/>
    <s v="LFH23116-09"/>
    <m/>
    <s v=""/>
    <m/>
    <n v="1"/>
    <s v="0.3"/>
    <x v="5"/>
    <x v="1"/>
    <m/>
    <x v="0"/>
  </r>
  <r>
    <s v="3DD.003D7E5227"/>
    <s v="OtsLGRF23S_04872"/>
    <d v="2023-11-13T00:00:00"/>
    <n v="23952"/>
    <s v="WDFW"/>
    <s v="DIP"/>
    <m/>
    <n v="81"/>
    <x v="1"/>
    <s v="No CWT"/>
    <s v="N"/>
    <m/>
    <n v="18"/>
    <m/>
    <s v="LFH2331-14"/>
    <m/>
    <s v=""/>
    <m/>
    <n v="1"/>
    <s v="0.3"/>
    <x v="1"/>
    <x v="0"/>
    <m/>
    <x v="0"/>
  </r>
  <r>
    <s v="3DD.003D7E5250"/>
    <s v="OtsLGRF23S_04873"/>
    <d v="2023-11-06T00:00:00"/>
    <n v="546"/>
    <s v="WDFW"/>
    <s v="SP"/>
    <m/>
    <n v="79.5"/>
    <x v="1"/>
    <s v="No CWT"/>
    <s v="N"/>
    <m/>
    <n v="18"/>
    <m/>
    <s v="LFH2324-11"/>
    <m/>
    <s v=""/>
    <m/>
    <n v="1"/>
    <s v="0.3"/>
    <x v="0"/>
    <x v="0"/>
    <m/>
    <x v="0"/>
  </r>
  <r>
    <s v="3DD.003D7E526C"/>
    <s v="OtsLGRF23S_04874"/>
    <d v="2023-11-13T00:00:00"/>
    <n v="5117"/>
    <s v="WDFW"/>
    <s v="SP"/>
    <m/>
    <n v="88"/>
    <x v="0"/>
    <s v="No CWT"/>
    <s v="Y"/>
    <m/>
    <n v="18"/>
    <m/>
    <s v="No Scales"/>
    <m/>
    <s v=""/>
    <m/>
    <n v="1"/>
    <s v=""/>
    <x v="23"/>
    <x v="5"/>
    <m/>
    <x v="2"/>
  </r>
  <r>
    <s v="3DD.003D7E5234"/>
    <s v="OtsLGRF23S_04878"/>
    <d v="2023-10-31T00:00:00"/>
    <n v="398"/>
    <s v="WDFW"/>
    <s v="SP"/>
    <m/>
    <n v="80"/>
    <x v="1"/>
    <s v="No CWT"/>
    <s v="N"/>
    <m/>
    <n v="18"/>
    <m/>
    <s v="LFH2317-19"/>
    <m/>
    <s v=""/>
    <m/>
    <n v="1"/>
    <s v="0.3"/>
    <x v="5"/>
    <x v="0"/>
    <m/>
    <x v="0"/>
  </r>
  <r>
    <s v="3DD.003D7E5229"/>
    <s v="OtsLGRF23S_04887"/>
    <d v="2023-10-31T00:00:00"/>
    <n v="3294"/>
    <s v="WDFW"/>
    <s v="SP"/>
    <m/>
    <n v="85"/>
    <x v="0"/>
    <s v="No CWT"/>
    <s v="N"/>
    <m/>
    <n v="18"/>
    <m/>
    <s v="LFH23133-01"/>
    <m/>
    <s v=""/>
    <m/>
    <n v="1"/>
    <s v="0.3"/>
    <x v="10"/>
    <x v="4"/>
    <m/>
    <x v="0"/>
  </r>
  <r>
    <s v="3DD.003D7E5278"/>
    <s v="OtsLGRF23S_04888"/>
    <d v="2023-11-15T00:00:00"/>
    <n v="7071"/>
    <s v="WDFW"/>
    <s v="HLF"/>
    <m/>
    <n v="83"/>
    <x v="0"/>
    <s v="No CWT"/>
    <s v="N"/>
    <m/>
    <n v="18"/>
    <m/>
    <s v="No Scales"/>
    <m/>
    <s v=""/>
    <m/>
    <n v="1"/>
    <s v=""/>
    <x v="2"/>
    <x v="4"/>
    <m/>
    <x v="1"/>
  </r>
  <r>
    <s v="3DD.003D7E522E"/>
    <s v="OtsLGRF23S_04890"/>
    <d v="2023-11-06T00:00:00"/>
    <n v="4238"/>
    <s v="WDFW"/>
    <s v="SP"/>
    <m/>
    <n v="79"/>
    <x v="0"/>
    <s v="No CWT"/>
    <s v="N"/>
    <m/>
    <n v="18"/>
    <m/>
    <s v="LFH23145-18"/>
    <m/>
    <s v=""/>
    <m/>
    <n v="1"/>
    <s v="0.3"/>
    <x v="2"/>
    <x v="0"/>
    <m/>
    <x v="1"/>
  </r>
  <r>
    <s v="3DD.003D7E526D"/>
    <s v="OtsLGRF23S_04892"/>
    <d v="2023-11-06T00:00:00"/>
    <n v="4172"/>
    <s v="WDFW"/>
    <s v="SP"/>
    <m/>
    <n v="84"/>
    <x v="0"/>
    <s v="No CWT"/>
    <s v="N"/>
    <m/>
    <n v="18"/>
    <m/>
    <s v="LFH23141-05"/>
    <m/>
    <s v=""/>
    <m/>
    <n v="1"/>
    <s v="0.3"/>
    <x v="2"/>
    <x v="4"/>
    <m/>
    <x v="1"/>
  </r>
  <r>
    <s v="3DD.003D7E5245"/>
    <s v="OtsLGRF23S_04897"/>
    <d v="2023-11-13T00:00:00"/>
    <n v="25359"/>
    <s v="WDFW"/>
    <s v="DIP"/>
    <m/>
    <n v="70"/>
    <x v="0"/>
    <s v="No CWT"/>
    <s v="N"/>
    <m/>
    <n v="18"/>
    <m/>
    <s v="LFH23148-20"/>
    <m/>
    <s v=""/>
    <m/>
    <n v="1"/>
    <s v="0.3"/>
    <x v="4"/>
    <x v="3"/>
    <m/>
    <x v="0"/>
  </r>
  <r>
    <s v="3DD.003D7E524D"/>
    <s v="OtsLGRF23S_04901"/>
    <d v="2023-11-06T00:00:00"/>
    <n v="4270"/>
    <s v="WDFW"/>
    <s v="SP"/>
    <m/>
    <n v="86"/>
    <x v="0"/>
    <s v="No CWT"/>
    <s v="N"/>
    <m/>
    <n v="18"/>
    <m/>
    <s v="LFH23146-03"/>
    <m/>
    <s v=""/>
    <m/>
    <n v="1"/>
    <s v=""/>
    <x v="2"/>
    <x v="4"/>
    <m/>
    <x v="1"/>
  </r>
  <r>
    <s v="3DD.003D7E524F"/>
    <s v="OtsLGRF23S_04902"/>
    <d v="2023-11-13T00:00:00"/>
    <n v="658"/>
    <s v="WDFW"/>
    <s v="SP"/>
    <m/>
    <n v="75"/>
    <x v="1"/>
    <s v="No CWT"/>
    <s v="N"/>
    <m/>
    <n v="18"/>
    <m/>
    <s v="LFH2329-10"/>
    <m/>
    <s v=""/>
    <m/>
    <n v="1"/>
    <s v="0.3"/>
    <x v="2"/>
    <x v="1"/>
    <m/>
    <x v="1"/>
  </r>
  <r>
    <s v="3DD.003D7E526E"/>
    <s v="OtsLGRF23S_04903"/>
    <d v="2023-11-06T00:00:00"/>
    <n v="4204"/>
    <s v="WDFW"/>
    <s v="SP"/>
    <m/>
    <n v="76"/>
    <x v="0"/>
    <s v="No CWT"/>
    <s v="N"/>
    <m/>
    <n v="18"/>
    <m/>
    <s v="LFH23142-13"/>
    <m/>
    <s v=""/>
    <m/>
    <n v="1"/>
    <s v="0.3"/>
    <x v="5"/>
    <x v="1"/>
    <m/>
    <x v="0"/>
  </r>
  <r>
    <s v="3DD.003D7E5283"/>
    <s v="OtsLGRF23S_04904"/>
    <d v="2023-11-06T00:00:00"/>
    <n v="4265"/>
    <s v="WDFW"/>
    <s v="SP"/>
    <m/>
    <n v="80"/>
    <x v="0"/>
    <s v="No CWT"/>
    <s v="N"/>
    <m/>
    <n v="18"/>
    <m/>
    <s v="LFH23144-10"/>
    <m/>
    <s v=""/>
    <m/>
    <n v="1"/>
    <s v="0.3"/>
    <x v="0"/>
    <x v="0"/>
    <m/>
    <x v="0"/>
  </r>
  <r>
    <s v="3DD.003D7E5224"/>
    <s v="OtsLGRF23S_04905"/>
    <d v="2023-11-13T00:00:00"/>
    <n v="659"/>
    <s v="WDFW"/>
    <s v="SP"/>
    <m/>
    <n v="82"/>
    <x v="1"/>
    <s v="No CWT"/>
    <s v="N"/>
    <m/>
    <n v="18"/>
    <m/>
    <s v="LFH2329-09"/>
    <m/>
    <s v=""/>
    <m/>
    <n v="1"/>
    <s v="0.3"/>
    <x v="2"/>
    <x v="0"/>
    <m/>
    <x v="1"/>
  </r>
  <r>
    <s v="3DD.003D7E5268"/>
    <s v="OtsLGRF23S_04909"/>
    <d v="2023-11-05T00:00:00"/>
    <n v="24622"/>
    <s v="WDFW"/>
    <s v="DIP"/>
    <m/>
    <n v="85"/>
    <x v="0"/>
    <s v="No CWT"/>
    <s v="N"/>
    <m/>
    <n v="18"/>
    <m/>
    <s v="LFH2334-18"/>
    <m/>
    <s v=""/>
    <m/>
    <n v="1"/>
    <s v="0.3"/>
    <x v="13"/>
    <x v="4"/>
    <m/>
    <x v="0"/>
  </r>
  <r>
    <s v="3DD.003D7E522D"/>
    <s v="OtsLGRF23S_04910"/>
    <d v="2023-11-13T00:00:00"/>
    <n v="581"/>
    <s v="WDFW"/>
    <s v="SP"/>
    <m/>
    <n v="91"/>
    <x v="1"/>
    <s v="CWT"/>
    <s v="Y"/>
    <m/>
    <n v="18"/>
    <m/>
    <s v="No Scales"/>
    <m/>
    <s v=""/>
    <m/>
    <n v="1"/>
    <s v=""/>
    <x v="10"/>
    <x v="5"/>
    <m/>
    <x v="0"/>
  </r>
  <r>
    <s v="3DD.003D7E5271"/>
    <s v="OtsLGRF23S_04911"/>
    <d v="2023-11-06T00:00:00"/>
    <n v="4224"/>
    <s v="WDFW"/>
    <s v="SP"/>
    <m/>
    <n v="83"/>
    <x v="0"/>
    <s v="No CWT"/>
    <s v="N"/>
    <m/>
    <n v="18"/>
    <m/>
    <s v="LFH23143-12"/>
    <m/>
    <s v=""/>
    <m/>
    <n v="1"/>
    <s v="0.3"/>
    <x v="4"/>
    <x v="4"/>
    <m/>
    <x v="0"/>
  </r>
  <r>
    <s v="3DD.003D7E5239"/>
    <s v="OtsLGRF23S_04912"/>
    <d v="2023-10-31T00:00:00"/>
    <n v="3243"/>
    <s v="WDFW"/>
    <s v="SP"/>
    <m/>
    <n v="80"/>
    <x v="0"/>
    <s v="No CWT"/>
    <s v="N"/>
    <m/>
    <n v="18"/>
    <m/>
    <s v="LFH23130-11"/>
    <m/>
    <s v=""/>
    <m/>
    <n v="1"/>
    <s v="0.3"/>
    <x v="0"/>
    <x v="0"/>
    <m/>
    <x v="0"/>
  </r>
  <r>
    <s v="3DD.003D7E524C"/>
    <s v="OtsLGRF23S_04913"/>
    <d v="2023-10-31T00:00:00"/>
    <n v="3227"/>
    <s v="WDFW"/>
    <s v="SP"/>
    <m/>
    <n v="80"/>
    <x v="0"/>
    <s v="No CWT"/>
    <s v="N"/>
    <m/>
    <n v="18"/>
    <m/>
    <s v="LFH23129-20"/>
    <m/>
    <s v=""/>
    <m/>
    <n v="1"/>
    <s v=""/>
    <x v="0"/>
    <x v="0"/>
    <m/>
    <x v="0"/>
  </r>
  <r>
    <s v="3DD.003D7E527A"/>
    <s v="OtsLGRF23S_04914"/>
    <d v="2023-11-06T00:00:00"/>
    <n v="4222"/>
    <s v="WDFW"/>
    <s v="SP"/>
    <m/>
    <n v="75"/>
    <x v="0"/>
    <s v="No CWT"/>
    <s v="N"/>
    <m/>
    <n v="18"/>
    <m/>
    <s v="LFH23143-03"/>
    <m/>
    <s v=""/>
    <m/>
    <n v="1"/>
    <s v="0.3"/>
    <x v="5"/>
    <x v="1"/>
    <m/>
    <x v="0"/>
  </r>
  <r>
    <s v="3DD.003D7E5246"/>
    <s v="OtsLGRF23S_04915"/>
    <d v="2023-10-24T00:00:00"/>
    <n v="2313"/>
    <s v="WDFW"/>
    <s v="SP"/>
    <m/>
    <n v="74.5"/>
    <x v="0"/>
    <s v="No CWT"/>
    <s v="N"/>
    <m/>
    <n v="18"/>
    <m/>
    <s v="LFH23119-09"/>
    <m/>
    <s v=""/>
    <m/>
    <n v="1"/>
    <s v="0.2"/>
    <x v="4"/>
    <x v="1"/>
    <m/>
    <x v="3"/>
  </r>
  <r>
    <s v="3DD.003D7E5242"/>
    <s v="OtsLGRF23S_04918"/>
    <d v="2023-11-06T00:00:00"/>
    <n v="521"/>
    <s v="WDFW"/>
    <s v="SP"/>
    <m/>
    <n v="85"/>
    <x v="1"/>
    <s v="No CWT"/>
    <s v="N"/>
    <m/>
    <n v="18"/>
    <m/>
    <s v="LFH2323-08"/>
    <m/>
    <s v=""/>
    <m/>
    <n v="1"/>
    <s v=""/>
    <x v="6"/>
    <x v="4"/>
    <m/>
    <x v="0"/>
  </r>
  <r>
    <s v="3DD.003E2BF123"/>
    <s v="OtsLGRF23S_04919"/>
    <d v="2023-11-13T00:00:00"/>
    <n v="688"/>
    <s v="WDFW"/>
    <s v="SP"/>
    <m/>
    <n v="79"/>
    <x v="1"/>
    <s v="No CWT"/>
    <s v="N"/>
    <m/>
    <n v="18"/>
    <m/>
    <s v="LFH2330-19"/>
    <m/>
    <s v=""/>
    <m/>
    <n v="1"/>
    <s v="0.3"/>
    <x v="1"/>
    <x v="0"/>
    <m/>
    <x v="0"/>
  </r>
  <r>
    <s v="3DD.003D7E5266"/>
    <s v="OtsLGRF23S_04920"/>
    <d v="2023-11-15T00:00:00"/>
    <n v="7041"/>
    <s v="WDFW"/>
    <s v="HLF"/>
    <m/>
    <n v="70"/>
    <x v="0"/>
    <s v="CWT"/>
    <s v="N"/>
    <m/>
    <n v="18"/>
    <m/>
    <s v="No Scales"/>
    <m/>
    <s v=""/>
    <m/>
    <n v="1"/>
    <s v=""/>
    <x v="10"/>
    <x v="3"/>
    <m/>
    <x v="0"/>
  </r>
  <r>
    <s v="3DD.003D7E5255"/>
    <s v="OtsLGRF23S_04925"/>
    <d v="2023-10-17T00:00:00"/>
    <n v="1126"/>
    <s v="WDFW"/>
    <s v="SP"/>
    <m/>
    <n v="76"/>
    <x v="0"/>
    <s v="No CWT"/>
    <s v="N"/>
    <m/>
    <n v="18"/>
    <m/>
    <s v="LFH23105-06"/>
    <m/>
    <s v=""/>
    <m/>
    <n v="1"/>
    <s v="0.3"/>
    <x v="6"/>
    <x v="1"/>
    <m/>
    <x v="0"/>
  </r>
  <r>
    <s v="3DD.003D7E525C"/>
    <s v="OtsLGRF23S_04929"/>
    <d v="2023-11-06T00:00:00"/>
    <n v="567"/>
    <s v="WDFW"/>
    <s v="SP"/>
    <m/>
    <n v="92"/>
    <x v="1"/>
    <s v="No CWT"/>
    <s v="N"/>
    <m/>
    <n v="18"/>
    <m/>
    <s v="LFH2325-10"/>
    <m/>
    <s v=""/>
    <m/>
    <n v="1"/>
    <s v="0.3"/>
    <x v="0"/>
    <x v="5"/>
    <m/>
    <x v="0"/>
  </r>
  <r>
    <s v="3DD.003E2BF9CD"/>
    <s v="OtsLGRF23S_04930"/>
    <d v="2023-11-06T00:00:00"/>
    <n v="4287"/>
    <s v="WDFW"/>
    <s v="SP"/>
    <m/>
    <n v="85"/>
    <x v="0"/>
    <s v="No CWT"/>
    <s v="N"/>
    <m/>
    <n v="18"/>
    <m/>
    <s v="LFH23145-14"/>
    <m/>
    <s v=""/>
    <m/>
    <n v="1"/>
    <s v="0.3"/>
    <x v="0"/>
    <x v="4"/>
    <m/>
    <x v="0"/>
  </r>
  <r>
    <s v="3DD.003D7E5260"/>
    <s v="OtsLGRF23S_04933"/>
    <d v="2023-11-13T00:00:00"/>
    <n v="654"/>
    <s v="WDFW"/>
    <s v="SP"/>
    <m/>
    <n v="80"/>
    <x v="1"/>
    <s v="No CWT"/>
    <s v="N"/>
    <m/>
    <n v="18"/>
    <m/>
    <s v="LFH2329-07"/>
    <m/>
    <s v=""/>
    <m/>
    <n v="1"/>
    <s v="0.3"/>
    <x v="2"/>
    <x v="0"/>
    <m/>
    <x v="1"/>
  </r>
  <r>
    <s v="3DD.003D7E523D"/>
    <s v="OtsLGRF23S_04936"/>
    <d v="2023-10-24T00:00:00"/>
    <n v="2267"/>
    <s v="WDFW"/>
    <s v="SP"/>
    <m/>
    <n v="73"/>
    <x v="0"/>
    <s v="No CWT"/>
    <s v="N"/>
    <m/>
    <n v="18"/>
    <m/>
    <s v="LFH23117-08"/>
    <m/>
    <s v=""/>
    <m/>
    <n v="1"/>
    <s v="0.3"/>
    <x v="4"/>
    <x v="1"/>
    <m/>
    <x v="0"/>
  </r>
  <r>
    <s v="3DD.003D7E525A"/>
    <s v="OtsLGRF23S_04937"/>
    <d v="2023-10-31T00:00:00"/>
    <n v="3304"/>
    <s v="WDFW"/>
    <s v="SP"/>
    <m/>
    <n v="74"/>
    <x v="0"/>
    <s v="No CWT"/>
    <s v="N"/>
    <m/>
    <n v="18"/>
    <m/>
    <s v="LFH23132-18"/>
    <m/>
    <s v=""/>
    <m/>
    <n v="1"/>
    <s v="0.3"/>
    <x v="1"/>
    <x v="1"/>
    <m/>
    <x v="0"/>
  </r>
  <r>
    <s v="3DD.003D7E527E"/>
    <s v="OtsLGRF23S_04940"/>
    <d v="2023-11-13T00:00:00"/>
    <n v="5040"/>
    <s v="WDFW"/>
    <s v="SP"/>
    <m/>
    <n v="83"/>
    <x v="0"/>
    <s v="No CWT"/>
    <s v="N"/>
    <m/>
    <n v="18"/>
    <m/>
    <s v="LFH23148-05"/>
    <m/>
    <s v=""/>
    <m/>
    <n v="1"/>
    <s v="0.3"/>
    <x v="2"/>
    <x v="4"/>
    <m/>
    <x v="1"/>
  </r>
  <r>
    <s v="3DD.003D7E5243"/>
    <s v="OtsLGRF23S_04941"/>
    <d v="2023-10-31T00:00:00"/>
    <n v="383"/>
    <s v="WDFW"/>
    <s v="SP"/>
    <m/>
    <n v="87"/>
    <x v="1"/>
    <s v="No CWT"/>
    <s v="N"/>
    <m/>
    <n v="18"/>
    <m/>
    <s v="LFH2317-05"/>
    <m/>
    <s v=""/>
    <m/>
    <n v="1"/>
    <s v="0.3"/>
    <x v="1"/>
    <x v="4"/>
    <m/>
    <x v="0"/>
  </r>
  <r>
    <s v="3DD.003D7E5261"/>
    <s v="OtsLGRF23S_04942"/>
    <d v="2023-10-31T00:00:00"/>
    <n v="3224"/>
    <s v="WDFW"/>
    <s v="SP"/>
    <m/>
    <n v="82"/>
    <x v="0"/>
    <s v="No CWT"/>
    <s v="N"/>
    <m/>
    <n v="18"/>
    <m/>
    <s v="LFH23129-17"/>
    <m/>
    <s v=""/>
    <m/>
    <n v="1"/>
    <s v=""/>
    <x v="5"/>
    <x v="0"/>
    <m/>
    <x v="0"/>
  </r>
  <r>
    <s v="3DD.003D7E5249"/>
    <s v="OtsLGRF23S_04943"/>
    <d v="2023-11-13T00:00:00"/>
    <n v="615"/>
    <s v="WDFW"/>
    <s v="SP"/>
    <m/>
    <n v="84"/>
    <x v="1"/>
    <s v="No CWT"/>
    <s v="N"/>
    <m/>
    <n v="18"/>
    <m/>
    <s v="LFH2327-17"/>
    <m/>
    <s v=""/>
    <m/>
    <n v="1"/>
    <s v="0.3"/>
    <x v="2"/>
    <x v="4"/>
    <m/>
    <x v="1"/>
  </r>
  <r>
    <s v="3DD.003D7E525E"/>
    <s v="OtsLGRF23S_04944"/>
    <d v="2023-10-31T00:00:00"/>
    <n v="3232"/>
    <s v="WDFW"/>
    <s v="SP"/>
    <m/>
    <n v="86"/>
    <x v="0"/>
    <s v="No CWT"/>
    <s v="N"/>
    <m/>
    <n v="18"/>
    <m/>
    <s v="LFH23130-05"/>
    <m/>
    <s v=""/>
    <m/>
    <n v="1"/>
    <s v="0.3"/>
    <x v="2"/>
    <x v="4"/>
    <m/>
    <x v="1"/>
  </r>
  <r>
    <s v="3DD.003D7E5248"/>
    <s v="OtsLGRF23S_04947"/>
    <d v="2023-11-15T00:00:00"/>
    <n v="7063"/>
    <s v="WDFW"/>
    <s v="HLF"/>
    <m/>
    <n v="76"/>
    <x v="1"/>
    <s v="No CWT"/>
    <s v="N"/>
    <m/>
    <n v="18"/>
    <m/>
    <s v="No Scales"/>
    <m/>
    <s v=""/>
    <m/>
    <n v="1"/>
    <s v=""/>
    <x v="2"/>
    <x v="1"/>
    <m/>
    <x v="1"/>
  </r>
  <r>
    <s v="3DD.003D7E5281"/>
    <s v="OtsLGRF23S_04949"/>
    <d v="2023-11-06T00:00:00"/>
    <n v="4147"/>
    <s v="WDFW"/>
    <s v="SP"/>
    <m/>
    <n v="75"/>
    <x v="0"/>
    <s v="No CWT"/>
    <s v="N"/>
    <m/>
    <n v="18"/>
    <m/>
    <s v="LFH23140-05"/>
    <m/>
    <s v=""/>
    <m/>
    <n v="1"/>
    <s v="0.3"/>
    <x v="0"/>
    <x v="1"/>
    <m/>
    <x v="0"/>
  </r>
  <r>
    <s v="3DD.003D7E522A"/>
    <s v="OtsLGRF23S_04954"/>
    <d v="2023-10-31T00:00:00"/>
    <n v="3292"/>
    <s v="WDFW"/>
    <s v="SP"/>
    <m/>
    <n v="77"/>
    <x v="0"/>
    <s v="No CWT"/>
    <s v="N"/>
    <m/>
    <n v="18"/>
    <m/>
    <s v="LFH23132-12"/>
    <m/>
    <s v=""/>
    <m/>
    <n v="1"/>
    <s v="0.3"/>
    <x v="10"/>
    <x v="1"/>
    <m/>
    <x v="0"/>
  </r>
  <r>
    <s v="3DD.003D7E525F"/>
    <s v="OtsLGRF23S_04956"/>
    <d v="2023-10-24T00:00:00"/>
    <n v="2259"/>
    <s v="WDFW"/>
    <s v="SP"/>
    <m/>
    <n v="82.5"/>
    <x v="0"/>
    <s v="No CWT"/>
    <s v="N"/>
    <m/>
    <n v="18"/>
    <m/>
    <s v="LFH23117-01"/>
    <m/>
    <s v=""/>
    <m/>
    <n v="1"/>
    <s v="0.3"/>
    <x v="4"/>
    <x v="0"/>
    <m/>
    <x v="0"/>
  </r>
  <r>
    <s v="3DD.003D7E5222"/>
    <s v="OtsLGRF23S_04957"/>
    <d v="2023-11-13T00:00:00"/>
    <n v="5085"/>
    <s v="WDFW"/>
    <s v="SP"/>
    <m/>
    <n v="77"/>
    <x v="0"/>
    <s v="No CWT"/>
    <s v="N"/>
    <m/>
    <n v="18"/>
    <m/>
    <s v="LFH23151-15"/>
    <m/>
    <s v=""/>
    <m/>
    <n v="1"/>
    <s v="0.3"/>
    <x v="2"/>
    <x v="1"/>
    <m/>
    <x v="1"/>
  </r>
  <r>
    <s v="3DD.003D7E5254"/>
    <s v="OtsLGRF23S_04959"/>
    <d v="2023-11-06T00:00:00"/>
    <n v="4248"/>
    <s v="WDFW"/>
    <s v="SP"/>
    <m/>
    <n v="84"/>
    <x v="0"/>
    <s v="No CWT"/>
    <s v="N"/>
    <m/>
    <n v="18"/>
    <m/>
    <s v="LFH23144-11"/>
    <m/>
    <s v=""/>
    <m/>
    <n v="1"/>
    <s v="0.3"/>
    <x v="10"/>
    <x v="4"/>
    <m/>
    <x v="0"/>
  </r>
  <r>
    <s v="3DD.003D7E5257"/>
    <s v="OtsLGRF23S_04966"/>
    <d v="2023-10-24T00:00:00"/>
    <n v="2294"/>
    <s v="WDFW"/>
    <s v="SP"/>
    <m/>
    <n v="75.5"/>
    <x v="0"/>
    <s v="No CWT"/>
    <s v="N"/>
    <m/>
    <n v="18"/>
    <m/>
    <s v="LFH23118-11"/>
    <m/>
    <s v=""/>
    <m/>
    <n v="1"/>
    <s v="0.3"/>
    <x v="1"/>
    <x v="1"/>
    <m/>
    <x v="0"/>
  </r>
  <r>
    <s v="3DD.003D7E5231"/>
    <s v="OtsLGRF23S_04976"/>
    <d v="2023-11-13T00:00:00"/>
    <n v="5057"/>
    <s v="WDFW"/>
    <s v="SP"/>
    <m/>
    <n v="83"/>
    <x v="0"/>
    <s v="No CWT"/>
    <s v="N"/>
    <m/>
    <n v="18"/>
    <m/>
    <s v="LFH23149-10"/>
    <m/>
    <s v=""/>
    <m/>
    <n v="1"/>
    <s v="0.3"/>
    <x v="0"/>
    <x v="4"/>
    <m/>
    <x v="0"/>
  </r>
  <r>
    <s v="3DD.003D7E5277"/>
    <s v="OtsLGRF23S_04990"/>
    <d v="2023-10-24T00:00:00"/>
    <n v="235"/>
    <s v="WDFW"/>
    <s v="SP"/>
    <m/>
    <n v="97"/>
    <x v="1"/>
    <s v="CWT"/>
    <s v="Y"/>
    <m/>
    <n v="18"/>
    <m/>
    <s v="No Scales"/>
    <m/>
    <s v=""/>
    <m/>
    <n v="1"/>
    <s v=""/>
    <x v="1"/>
    <x v="6"/>
    <m/>
    <x v="2"/>
  </r>
  <r>
    <s v="3DD.003D7E522F"/>
    <s v="OtsLGRF23S_04997"/>
    <d v="2023-11-13T00:00:00"/>
    <n v="643"/>
    <s v="WDFW"/>
    <s v="SP"/>
    <m/>
    <n v="83"/>
    <x v="1"/>
    <s v="No CWT"/>
    <s v="N"/>
    <m/>
    <n v="18"/>
    <m/>
    <s v="LFH2328-11"/>
    <m/>
    <s v=""/>
    <m/>
    <n v="1"/>
    <s v="0.3"/>
    <x v="2"/>
    <x v="4"/>
    <m/>
    <x v="1"/>
  </r>
  <r>
    <s v="3DD.003D7E5275"/>
    <s v="OtsLGRF23S_04998"/>
    <d v="2023-11-06T00:00:00"/>
    <n v="4208"/>
    <s v="WDFW"/>
    <s v="SP"/>
    <m/>
    <n v="83"/>
    <x v="0"/>
    <s v="No CWT"/>
    <s v="N"/>
    <m/>
    <n v="18"/>
    <m/>
    <s v="LFH23142-15"/>
    <m/>
    <s v=""/>
    <m/>
    <n v="1"/>
    <s v="0.3"/>
    <x v="2"/>
    <x v="4"/>
    <m/>
    <x v="1"/>
  </r>
  <r>
    <s v="3DD.003D7E5264"/>
    <s v="OtsLGRF23S_05011"/>
    <d v="2023-11-13T00:00:00"/>
    <n v="632"/>
    <s v="WDFW"/>
    <s v="SP"/>
    <m/>
    <n v="90"/>
    <x v="1"/>
    <s v="No CWT"/>
    <s v="N"/>
    <m/>
    <n v="18"/>
    <m/>
    <s v="LFH2328-20"/>
    <m/>
    <s v=""/>
    <m/>
    <n v="1"/>
    <s v="0.3"/>
    <x v="2"/>
    <x v="5"/>
    <m/>
    <x v="1"/>
  </r>
  <r>
    <s v="3DD.003D7E526A"/>
    <s v="OtsLGRF23S_05019"/>
    <d v="2023-10-24T00:00:00"/>
    <n v="223"/>
    <s v="WDFW"/>
    <s v="SP"/>
    <m/>
    <n v="85"/>
    <x v="1"/>
    <s v="No CWT"/>
    <s v="N"/>
    <m/>
    <n v="18"/>
    <m/>
    <s v="LFH2310-04"/>
    <m/>
    <s v=""/>
    <m/>
    <n v="1"/>
    <s v="0.3"/>
    <x v="0"/>
    <x v="4"/>
    <m/>
    <x v="0"/>
  </r>
  <r>
    <s v="3DD.003D7E523C"/>
    <s v="OtsLGRF23S_05020"/>
    <d v="2023-10-24T00:00:00"/>
    <n v="209"/>
    <s v="WDFW"/>
    <s v="SP"/>
    <m/>
    <n v="95"/>
    <x v="1"/>
    <s v="CWT"/>
    <s v="Y"/>
    <m/>
    <n v="18"/>
    <m/>
    <s v="No Scales"/>
    <m/>
    <s v=""/>
    <m/>
    <n v="1"/>
    <s v=""/>
    <x v="4"/>
    <x v="2"/>
    <m/>
    <x v="0"/>
  </r>
  <r>
    <s v="3DD.003D7E5253"/>
    <s v="OtsLGRF23S_05021"/>
    <d v="2023-10-24T00:00:00"/>
    <n v="228"/>
    <s v="WDFW"/>
    <s v="SP"/>
    <m/>
    <n v="83"/>
    <x v="1"/>
    <s v="No CWT"/>
    <s v="N"/>
    <m/>
    <n v="18"/>
    <m/>
    <s v="LFH2310-08"/>
    <m/>
    <s v=""/>
    <m/>
    <n v="1"/>
    <s v=""/>
    <x v="6"/>
    <x v="4"/>
    <m/>
    <x v="0"/>
  </r>
  <r>
    <s v="3DD.003D7E522C"/>
    <s v="OtsLGRF23S_05044"/>
    <d v="2023-10-31T00:00:00"/>
    <n v="3213"/>
    <s v="WDFW"/>
    <s v="SP"/>
    <m/>
    <n v="74"/>
    <x v="0"/>
    <s v="CWT"/>
    <s v="Y"/>
    <m/>
    <n v="18"/>
    <m/>
    <s v="No Scales"/>
    <m/>
    <s v=""/>
    <m/>
    <n v="1"/>
    <s v=""/>
    <x v="4"/>
    <x v="1"/>
    <m/>
    <x v="0"/>
  </r>
  <r>
    <s v="3DD.003D7E527F"/>
    <s v="OtsLGRF23S_05049"/>
    <d v="2023-10-24T00:00:00"/>
    <n v="198"/>
    <s v="WDFW"/>
    <s v="SP"/>
    <m/>
    <n v="85"/>
    <x v="1"/>
    <s v="CWT"/>
    <s v="Y"/>
    <m/>
    <n v="18"/>
    <m/>
    <s v="No Scales"/>
    <m/>
    <s v=""/>
    <m/>
    <n v="1"/>
    <s v=""/>
    <x v="6"/>
    <x v="4"/>
    <m/>
    <x v="0"/>
  </r>
  <r>
    <s v="3DD.003D7E5241"/>
    <s v="OtsLGRF23S_05064"/>
    <d v="2023-11-06T00:00:00"/>
    <n v="4202"/>
    <s v="WDFW"/>
    <s v="SP"/>
    <m/>
    <n v="8"/>
    <x v="0"/>
    <s v="No CWT"/>
    <s v="N"/>
    <m/>
    <n v="18"/>
    <m/>
    <s v="LFH23142-10"/>
    <m/>
    <s v=""/>
    <m/>
    <n v="1"/>
    <s v="0.3"/>
    <x v="6"/>
    <x v="8"/>
    <m/>
    <x v="0"/>
  </r>
  <r>
    <s v="3DD.003D7E5247"/>
    <s v="OtsLGRF23S_05066"/>
    <d v="2023-11-13T00:00:00"/>
    <n v="5008"/>
    <s v="WDFW"/>
    <s v="SP"/>
    <m/>
    <n v="83"/>
    <x v="0"/>
    <s v="No CWT"/>
    <s v="N"/>
    <m/>
    <n v="18"/>
    <m/>
    <s v="LFH23147-05"/>
    <m/>
    <s v=""/>
    <m/>
    <n v="1"/>
    <s v="0.3"/>
    <x v="2"/>
    <x v="4"/>
    <m/>
    <x v="1"/>
  </r>
  <r>
    <s v="3DD.003D7E524A"/>
    <s v="OtsLGRF23S_05067"/>
    <d v="2023-11-06T00:00:00"/>
    <n v="4237"/>
    <s v="WDFW"/>
    <s v="SP"/>
    <m/>
    <n v="84"/>
    <x v="0"/>
    <s v="No CWT"/>
    <s v="N"/>
    <m/>
    <n v="18"/>
    <m/>
    <s v="LFH23144-07"/>
    <m/>
    <s v=""/>
    <m/>
    <n v="1"/>
    <s v="0.3"/>
    <x v="2"/>
    <x v="4"/>
    <m/>
    <x v="1"/>
  </r>
  <r>
    <s v="3DD.003D7E525B"/>
    <s v="OtsLGRF23S_05077"/>
    <d v="2023-11-13T00:00:00"/>
    <n v="674"/>
    <s v="WDFW"/>
    <s v="SP"/>
    <m/>
    <n v="90"/>
    <x v="1"/>
    <s v="No CWT"/>
    <s v="N"/>
    <m/>
    <n v="18"/>
    <m/>
    <s v="LFH2330-08"/>
    <m/>
    <s v=""/>
    <m/>
    <n v="1"/>
    <s v="0.3"/>
    <x v="2"/>
    <x v="5"/>
    <m/>
    <x v="1"/>
  </r>
  <r>
    <s v="3DD.003D7E5232"/>
    <s v="OtsLGRF23S_05085"/>
    <d v="2023-11-06T00:00:00"/>
    <n v="530"/>
    <s v="WDFW"/>
    <s v="SP"/>
    <m/>
    <n v="87"/>
    <x v="1"/>
    <s v="No CWT"/>
    <s v="N"/>
    <m/>
    <n v="18"/>
    <m/>
    <s v="LFH2323-17"/>
    <m/>
    <s v=""/>
    <m/>
    <n v="1"/>
    <s v="0.3"/>
    <x v="13"/>
    <x v="4"/>
    <m/>
    <x v="0"/>
  </r>
  <r>
    <s v="3DD.003D7E5235"/>
    <s v="OtsLGRF23S_05088"/>
    <d v="2023-10-31T00:00:00"/>
    <n v="3257"/>
    <s v="WDFW"/>
    <s v="SP"/>
    <m/>
    <n v="87"/>
    <x v="0"/>
    <s v="No CWT"/>
    <s v="N"/>
    <m/>
    <n v="18"/>
    <m/>
    <s v="LFH23131-04"/>
    <m/>
    <s v=""/>
    <m/>
    <n v="1"/>
    <s v="0.3"/>
    <x v="15"/>
    <x v="4"/>
    <m/>
    <x v="0"/>
  </r>
  <r>
    <s v="3DD.003D7E526B"/>
    <s v="OtsLGRF23S_05095"/>
    <d v="2023-10-31T00:00:00"/>
    <n v="3245"/>
    <s v="WDFW"/>
    <s v="SP"/>
    <m/>
    <n v="83"/>
    <x v="0"/>
    <s v="CWT"/>
    <s v="Y"/>
    <m/>
    <n v="18"/>
    <m/>
    <s v="No Scales"/>
    <m/>
    <s v=""/>
    <m/>
    <n v="1"/>
    <s v=""/>
    <x v="19"/>
    <x v="4"/>
    <m/>
    <x v="1"/>
  </r>
  <r>
    <s v="3DD.003D7E524E"/>
    <s v="OtsLGRF23S_05096"/>
    <d v="2023-11-15T00:00:00"/>
    <n v="7043"/>
    <s v="WDFW"/>
    <s v="HLF"/>
    <m/>
    <n v="89"/>
    <x v="1"/>
    <s v="No CWT"/>
    <s v="N"/>
    <m/>
    <n v="18"/>
    <m/>
    <s v="No Scales"/>
    <m/>
    <s v=""/>
    <m/>
    <n v="1"/>
    <s v=""/>
    <x v="2"/>
    <x v="5"/>
    <m/>
    <x v="1"/>
  </r>
  <r>
    <s v="3DD.003D7E5251"/>
    <s v="OtsLGRF23S_05099"/>
    <d v="2023-11-15T00:00:00"/>
    <n v="7018"/>
    <s v="WDFW"/>
    <s v="HLF"/>
    <m/>
    <n v="88"/>
    <x v="1"/>
    <s v="No CWT"/>
    <s v="N"/>
    <m/>
    <n v="18"/>
    <m/>
    <s v="No Scales"/>
    <m/>
    <s v=""/>
    <m/>
    <n v="1"/>
    <s v=""/>
    <x v="0"/>
    <x v="5"/>
    <m/>
    <x v="0"/>
  </r>
  <r>
    <s v="3DD.003D7E5265"/>
    <s v="OtsLGRF23S_05104"/>
    <d v="2023-10-24T00:00:00"/>
    <n v="229"/>
    <s v="WDFW"/>
    <s v="SP"/>
    <m/>
    <n v="94"/>
    <x v="1"/>
    <s v="CWT"/>
    <s v="Y"/>
    <m/>
    <n v="18"/>
    <m/>
    <s v="No Scales"/>
    <m/>
    <s v=""/>
    <m/>
    <n v="1"/>
    <s v=""/>
    <x v="4"/>
    <x v="2"/>
    <m/>
    <x v="0"/>
  </r>
  <r>
    <s v="3DD.003D7E527B"/>
    <s v="OtsLGRF23S_05106"/>
    <d v="2023-11-06T00:00:00"/>
    <n v="566"/>
    <s v="WDFW"/>
    <s v="SP"/>
    <m/>
    <n v="83"/>
    <x v="1"/>
    <s v="No CWT"/>
    <s v="N"/>
    <m/>
    <n v="18"/>
    <m/>
    <s v="LFH2325-08"/>
    <m/>
    <s v=""/>
    <m/>
    <n v="1"/>
    <s v="0.3"/>
    <x v="2"/>
    <x v="4"/>
    <m/>
    <x v="1"/>
  </r>
  <r>
    <s v="3DD.003D7E523F"/>
    <s v="OtsLGRF23S_05108"/>
    <d v="2023-11-06T00:00:00"/>
    <n v="4239"/>
    <s v="WDFW"/>
    <s v="SP"/>
    <m/>
    <n v="83"/>
    <x v="0"/>
    <s v="No CWT"/>
    <s v="N"/>
    <m/>
    <n v="18"/>
    <m/>
    <s v="LFH23144-08"/>
    <m/>
    <s v=""/>
    <m/>
    <n v="1"/>
    <s v="0.3"/>
    <x v="2"/>
    <x v="4"/>
    <m/>
    <x v="1"/>
  </r>
  <r>
    <s v="3DD.003D7E523E"/>
    <s v="OtsLGRF23S_05110"/>
    <d v="2023-11-06T00:00:00"/>
    <n v="4212"/>
    <s v="WDFW"/>
    <s v="SP"/>
    <m/>
    <n v="83"/>
    <x v="0"/>
    <s v="No CWT"/>
    <s v="N"/>
    <m/>
    <n v="18"/>
    <m/>
    <s v="LFH23142-18"/>
    <m/>
    <s v=""/>
    <m/>
    <n v="1"/>
    <s v="0.3"/>
    <x v="0"/>
    <x v="4"/>
    <m/>
    <x v="0"/>
  </r>
  <r>
    <s v="3DD.003D7E523A"/>
    <s v="OtsLGRF23S_05113"/>
    <d v="2023-11-13T00:00:00"/>
    <n v="5107"/>
    <s v="WDFW"/>
    <s v="SP"/>
    <m/>
    <n v="81"/>
    <x v="0"/>
    <s v="No CWT"/>
    <s v="N"/>
    <m/>
    <n v="18"/>
    <m/>
    <s v="LFH23150-18"/>
    <m/>
    <s v=""/>
    <m/>
    <n v="1"/>
    <s v="0.3"/>
    <x v="9"/>
    <x v="0"/>
    <m/>
    <x v="0"/>
  </r>
  <r>
    <s v="3DD.003D7E5280"/>
    <s v="OtsLGRF23S_05123"/>
    <d v="2023-10-31T00:00:00"/>
    <n v="3285"/>
    <s v="WDFW"/>
    <s v="SP"/>
    <m/>
    <n v="83"/>
    <x v="0"/>
    <s v="CWT"/>
    <s v="Y"/>
    <m/>
    <n v="18"/>
    <m/>
    <s v="No Scales"/>
    <m/>
    <s v=""/>
    <m/>
    <n v="1"/>
    <s v=""/>
    <x v="0"/>
    <x v="4"/>
    <m/>
    <x v="0"/>
  </r>
  <r>
    <s v="3DD.003D7E5259"/>
    <s v="OtsLGRF23S_05124"/>
    <d v="2023-11-15T00:00:00"/>
    <n v="7024"/>
    <s v="WDFW"/>
    <s v="HLF"/>
    <m/>
    <n v="87"/>
    <x v="0"/>
    <s v="CWT"/>
    <s v="Y"/>
    <m/>
    <n v="18"/>
    <m/>
    <s v="No Scales"/>
    <m/>
    <s v=""/>
    <m/>
    <n v="1"/>
    <s v=""/>
    <x v="11"/>
    <x v="4"/>
    <m/>
    <x v="2"/>
  </r>
  <r>
    <s v="3DD.003D7E5228"/>
    <s v="OtsLGRF23S_05131"/>
    <d v="2023-11-13T00:00:00"/>
    <n v="5123"/>
    <s v="WDFW"/>
    <s v="SP"/>
    <m/>
    <n v="81"/>
    <x v="0"/>
    <s v="No CWT"/>
    <s v="N"/>
    <m/>
    <n v="18"/>
    <m/>
    <s v="LFH23151-17"/>
    <m/>
    <s v=""/>
    <m/>
    <n v="1"/>
    <s v="0.3"/>
    <x v="0"/>
    <x v="0"/>
    <m/>
    <x v="0"/>
  </r>
  <r>
    <s v="3DD.003D7E527C"/>
    <s v="OtsLGRF23S_05134"/>
    <d v="2023-10-01T00:00:00"/>
    <n v="23400"/>
    <s v="WDFW"/>
    <s v="DIP"/>
    <m/>
    <n v="81"/>
    <x v="0"/>
    <s v="CWT"/>
    <s v="Y"/>
    <m/>
    <n v="18"/>
    <m/>
    <s v="No Scales"/>
    <m/>
    <s v=""/>
    <m/>
    <n v="1"/>
    <s v=""/>
    <x v="20"/>
    <x v="0"/>
    <m/>
    <x v="0"/>
  </r>
  <r>
    <s v="3DD.003D7E50FA"/>
    <s v="OtsLGRF23S_05150"/>
    <d v="2023-11-05T00:00:00"/>
    <n v="24623"/>
    <s v="WDFW"/>
    <s v="DIP"/>
    <m/>
    <n v="87"/>
    <x v="1"/>
    <s v="No CWT"/>
    <s v="N"/>
    <m/>
    <n v="18"/>
    <m/>
    <s v="LFH2334-19"/>
    <m/>
    <s v=""/>
    <m/>
    <n v="1"/>
    <s v="0.3"/>
    <x v="1"/>
    <x v="4"/>
    <m/>
    <x v="0"/>
  </r>
  <r>
    <s v="3DD.003D7E5150"/>
    <s v="OtsLGRF23S_05151"/>
    <d v="2023-10-31T00:00:00"/>
    <n v="406"/>
    <s v="WDFW"/>
    <s v="SP"/>
    <m/>
    <n v="95"/>
    <x v="1"/>
    <s v="No CWT"/>
    <s v="N"/>
    <m/>
    <n v="18"/>
    <m/>
    <s v="LFH2318-04"/>
    <m/>
    <s v=""/>
    <m/>
    <n v="1"/>
    <s v="0.3"/>
    <x v="0"/>
    <x v="2"/>
    <m/>
    <x v="0"/>
  </r>
  <r>
    <s v="3DD.003D7E5103"/>
    <s v="OtsLGRF23S_05153"/>
    <d v="2023-11-13T00:00:00"/>
    <n v="5068"/>
    <s v="WDFW"/>
    <s v="SP"/>
    <m/>
    <n v="85"/>
    <x v="0"/>
    <s v="No CWT"/>
    <s v="N"/>
    <m/>
    <n v="18"/>
    <m/>
    <s v="LFH23149-20"/>
    <m/>
    <s v=""/>
    <m/>
    <n v="1"/>
    <s v="0.3"/>
    <x v="0"/>
    <x v="4"/>
    <m/>
    <x v="0"/>
  </r>
  <r>
    <s v="3DD.003D7E50F6"/>
    <s v="OtsLGRF23S_05154"/>
    <d v="2023-11-06T00:00:00"/>
    <n v="4231"/>
    <s v="WDFW"/>
    <s v="SP"/>
    <m/>
    <n v="87"/>
    <x v="0"/>
    <s v="No CWT"/>
    <s v="N"/>
    <m/>
    <n v="18"/>
    <m/>
    <s v="LFH23143-11"/>
    <m/>
    <s v=""/>
    <m/>
    <n v="1"/>
    <s v="0.3"/>
    <x v="22"/>
    <x v="4"/>
    <m/>
    <x v="1"/>
  </r>
  <r>
    <s v="3DD.003D7E5152"/>
    <s v="OtsLGRF23S_05155"/>
    <d v="2023-11-06T00:00:00"/>
    <n v="539"/>
    <s v="WDFW"/>
    <s v="SP"/>
    <m/>
    <n v="82.5"/>
    <x v="1"/>
    <s v="No CWT"/>
    <s v="N"/>
    <m/>
    <n v="18"/>
    <m/>
    <s v="LFH2324-10"/>
    <m/>
    <s v=""/>
    <m/>
    <n v="1"/>
    <s v="0.3"/>
    <x v="5"/>
    <x v="0"/>
    <m/>
    <x v="0"/>
  </r>
  <r>
    <s v="3DD.003D49F959"/>
    <s v="OtsLGRF23S_05164"/>
    <d v="2023-10-31T00:00:00"/>
    <n v="3264"/>
    <s v="WDFW"/>
    <s v="SP"/>
    <m/>
    <n v="83.5"/>
    <x v="0"/>
    <s v="No CWT"/>
    <s v="N"/>
    <m/>
    <n v="18"/>
    <m/>
    <s v="LFH23131-09"/>
    <m/>
    <s v=""/>
    <m/>
    <n v="1"/>
    <s v="0.3"/>
    <x v="6"/>
    <x v="4"/>
    <m/>
    <x v="0"/>
  </r>
  <r>
    <s v="3DD.003D7E5116"/>
    <s v="OtsLGRF23S_05177"/>
    <d v="2023-11-15T00:00:00"/>
    <n v="7013"/>
    <s v="WDFW"/>
    <s v="HLF"/>
    <m/>
    <n v="83"/>
    <x v="1"/>
    <s v="No CWT"/>
    <s v="N"/>
    <m/>
    <n v="18"/>
    <m/>
    <s v="No Scales"/>
    <m/>
    <s v=""/>
    <m/>
    <n v="1"/>
    <s v=""/>
    <x v="0"/>
    <x v="4"/>
    <m/>
    <x v="0"/>
  </r>
  <r>
    <s v="3DD.003D7E510B"/>
    <s v="OtsLGRF23S_05187"/>
    <d v="2023-11-06T00:00:00"/>
    <n v="4194"/>
    <s v="WDFW"/>
    <s v="SP"/>
    <m/>
    <n v="83"/>
    <x v="0"/>
    <s v="CWT"/>
    <s v="Y"/>
    <m/>
    <n v="18"/>
    <m/>
    <s v="No Scales"/>
    <m/>
    <s v=""/>
    <m/>
    <n v="1"/>
    <s v=""/>
    <x v="0"/>
    <x v="4"/>
    <m/>
    <x v="0"/>
  </r>
  <r>
    <s v="3DD.003D7E511D"/>
    <s v="OtsLGRF23S_05201"/>
    <d v="2023-11-06T00:00:00"/>
    <n v="559"/>
    <s v="WDFW"/>
    <s v="SP"/>
    <m/>
    <n v="81"/>
    <x v="1"/>
    <s v="No CWT"/>
    <s v="N"/>
    <m/>
    <n v="18"/>
    <m/>
    <s v="LFH2325-03"/>
    <m/>
    <s v=""/>
    <m/>
    <n v="1"/>
    <s v="0.3"/>
    <x v="10"/>
    <x v="0"/>
    <m/>
    <x v="0"/>
  </r>
  <r>
    <s v="3DD.003D7E5111"/>
    <s v="OtsLGRF23S_05210"/>
    <d v="2023-10-24T00:00:00"/>
    <n v="2262"/>
    <s v="WDFW"/>
    <s v="SP"/>
    <m/>
    <n v="86"/>
    <x v="0"/>
    <s v="No CWT"/>
    <s v="N"/>
    <m/>
    <n v="18"/>
    <m/>
    <s v="LFH23117-05"/>
    <m/>
    <s v=""/>
    <m/>
    <n v="1"/>
    <s v="0.3"/>
    <x v="5"/>
    <x v="4"/>
    <m/>
    <x v="0"/>
  </r>
  <r>
    <s v="3DD.003D7E5130"/>
    <s v="OtsLGRF23S_05218"/>
    <d v="2023-11-13T00:00:00"/>
    <n v="610"/>
    <s v="WDFW"/>
    <s v="SP"/>
    <m/>
    <n v="83"/>
    <x v="1"/>
    <s v="CWT"/>
    <s v="Y"/>
    <m/>
    <n v="18"/>
    <m/>
    <s v="No Scales"/>
    <m/>
    <s v=""/>
    <m/>
    <n v="1"/>
    <s v=""/>
    <x v="20"/>
    <x v="4"/>
    <m/>
    <x v="0"/>
  </r>
  <r>
    <s v="3DD.003D7E512C"/>
    <s v="OtsLGRF23S_05220"/>
    <d v="2023-11-13T00:00:00"/>
    <n v="5080"/>
    <s v="WDFW"/>
    <s v="SP"/>
    <m/>
    <n v="83"/>
    <x v="0"/>
    <s v="No CWT"/>
    <s v="N"/>
    <m/>
    <n v="18"/>
    <m/>
    <s v="LFH23149-18"/>
    <m/>
    <s v=""/>
    <m/>
    <n v="1"/>
    <s v="0.3"/>
    <x v="5"/>
    <x v="4"/>
    <m/>
    <x v="0"/>
  </r>
  <r>
    <s v="3DD.003D7E5132"/>
    <s v="OtsLGRF23S_05243"/>
    <d v="2023-11-15T00:00:00"/>
    <n v="7011"/>
    <s v="WDFW"/>
    <s v="HLF"/>
    <m/>
    <n v="97"/>
    <x v="1"/>
    <s v="No CWT"/>
    <s v="N"/>
    <m/>
    <n v="18"/>
    <m/>
    <s v="No Scales"/>
    <m/>
    <s v=""/>
    <m/>
    <n v="1"/>
    <s v=""/>
    <x v="2"/>
    <x v="6"/>
    <m/>
    <x v="1"/>
  </r>
  <r>
    <s v="3DD.003D7E5129"/>
    <s v="OtsLGRF23S_05245"/>
    <d v="2023-11-06T00:00:00"/>
    <n v="4190"/>
    <s v="WDFW"/>
    <s v="SP"/>
    <m/>
    <n v="83"/>
    <x v="0"/>
    <s v="No CWT"/>
    <s v="N"/>
    <m/>
    <n v="18"/>
    <m/>
    <s v="LFH23142-04"/>
    <m/>
    <s v=""/>
    <m/>
    <n v="1"/>
    <s v="0.3"/>
    <x v="10"/>
    <x v="4"/>
    <m/>
    <x v="0"/>
  </r>
  <r>
    <s v="3DD.003D7E4BCB"/>
    <s v="OtsLGRF23S_06061"/>
    <d v="2023-11-13T00:00:00"/>
    <n v="5041"/>
    <s v="WDFW"/>
    <s v="SP"/>
    <m/>
    <n v="85"/>
    <x v="0"/>
    <s v="No CWT"/>
    <s v="N"/>
    <m/>
    <n v="18"/>
    <m/>
    <s v="LFH23148-08"/>
    <m/>
    <s v=""/>
    <m/>
    <n v="1"/>
    <s v="0.3"/>
    <x v="2"/>
    <x v="4"/>
    <m/>
    <x v="1"/>
  </r>
  <r>
    <s v="3DD.003D7E4B6A"/>
    <s v="OtsLGRF23S_06062"/>
    <d v="2023-10-31T00:00:00"/>
    <n v="3273"/>
    <s v="WDFW"/>
    <s v="SP"/>
    <m/>
    <n v="83.5"/>
    <x v="0"/>
    <s v="No CWT"/>
    <s v="N"/>
    <m/>
    <n v="18"/>
    <m/>
    <s v="LFH23131-17"/>
    <m/>
    <s v=""/>
    <m/>
    <n v="1"/>
    <s v="0.4"/>
    <x v="10"/>
    <x v="4"/>
    <m/>
    <x v="2"/>
  </r>
  <r>
    <s v="3DD.003D7E4B6C"/>
    <s v="OtsLGRF23S_06068"/>
    <d v="2023-11-06T00:00:00"/>
    <n v="4264"/>
    <s v="WDFW"/>
    <s v="SP"/>
    <m/>
    <n v="84"/>
    <x v="0"/>
    <s v="No CWT"/>
    <s v="Y"/>
    <m/>
    <n v="18"/>
    <m/>
    <s v="No Scales"/>
    <m/>
    <s v=""/>
    <m/>
    <n v="1"/>
    <s v=""/>
    <x v="21"/>
    <x v="4"/>
    <m/>
    <x v="0"/>
  </r>
  <r>
    <s v="3DD.003D7E5125"/>
    <s v="OtsLGRF23S_06069"/>
    <d v="2023-10-31T00:00:00"/>
    <n v="3299"/>
    <s v="WDFW"/>
    <s v="SP"/>
    <m/>
    <n v="82"/>
    <x v="0"/>
    <s v="CWT"/>
    <s v="Y"/>
    <m/>
    <n v="18"/>
    <m/>
    <s v="No Scales"/>
    <m/>
    <s v=""/>
    <m/>
    <n v="1"/>
    <s v=""/>
    <x v="7"/>
    <x v="0"/>
    <m/>
    <x v="0"/>
  </r>
  <r>
    <s v="3DD.003D7E4B3C"/>
    <s v="OtsLGRF23S_06070"/>
    <d v="2023-11-06T00:00:00"/>
    <n v="4262"/>
    <s v="WDFW"/>
    <s v="SP"/>
    <m/>
    <n v="84"/>
    <x v="0"/>
    <s v="No CWT"/>
    <s v="N"/>
    <m/>
    <n v="18"/>
    <m/>
    <s v="LFH23144-03"/>
    <m/>
    <s v=""/>
    <m/>
    <n v="1"/>
    <s v="0.3"/>
    <x v="2"/>
    <x v="4"/>
    <m/>
    <x v="1"/>
  </r>
  <r>
    <s v="3DD.003D7E4B47"/>
    <s v="OtsLGRF23S_06079"/>
    <d v="2023-10-17T00:00:00"/>
    <n v="41"/>
    <s v="WDFW"/>
    <s v="SP"/>
    <m/>
    <n v="84"/>
    <x v="1"/>
    <s v="No CWT"/>
    <s v="N"/>
    <m/>
    <n v="18"/>
    <m/>
    <s v="LFH2302-11"/>
    <m/>
    <s v=""/>
    <m/>
    <n v="1"/>
    <s v=""/>
    <x v="0"/>
    <x v="4"/>
    <m/>
    <x v="0"/>
  </r>
  <r>
    <s v="3DD.003D7E5128"/>
    <s v="OtsLGRF23S_06086"/>
    <d v="2023-11-13T00:00:00"/>
    <n v="5070"/>
    <s v="WDFW"/>
    <s v="SP"/>
    <m/>
    <n v="82"/>
    <x v="0"/>
    <s v="No CWT"/>
    <s v="Y"/>
    <m/>
    <n v="18"/>
    <m/>
    <s v="No Scales"/>
    <m/>
    <s v=""/>
    <m/>
    <n v="1"/>
    <s v=""/>
    <x v="23"/>
    <x v="0"/>
    <m/>
    <x v="2"/>
  </r>
  <r>
    <s v="3DD.003D7E4BD9"/>
    <s v="OtsLGRF23S_06092"/>
    <d v="2023-10-31T00:00:00"/>
    <n v="378"/>
    <s v="WDFW"/>
    <s v="SP"/>
    <m/>
    <n v="90"/>
    <x v="1"/>
    <s v="No CWT"/>
    <s v="N"/>
    <m/>
    <n v="18"/>
    <m/>
    <s v="LFH2317-01"/>
    <m/>
    <s v=""/>
    <m/>
    <n v="1"/>
    <s v="0.3"/>
    <x v="1"/>
    <x v="5"/>
    <m/>
    <x v="0"/>
  </r>
  <r>
    <s v="3DD.003D7E4B24"/>
    <s v="OtsLGRF23S_06127"/>
    <d v="2023-11-06T00:00:00"/>
    <n v="553"/>
    <s v="WDFW"/>
    <s v="SP"/>
    <m/>
    <n v="94"/>
    <x v="1"/>
    <s v="No CWT"/>
    <s v="N"/>
    <m/>
    <n v="18"/>
    <m/>
    <s v="LFH2324-15"/>
    <m/>
    <s v=""/>
    <m/>
    <n v="1"/>
    <s v="0.3"/>
    <x v="5"/>
    <x v="2"/>
    <m/>
    <x v="0"/>
  </r>
  <r>
    <s v="3DD.003D7E4B1C"/>
    <s v="OtsLGRF23S_06128"/>
    <d v="2023-10-24T00:00:00"/>
    <n v="210"/>
    <s v="WDFW"/>
    <s v="SP"/>
    <m/>
    <n v="90"/>
    <x v="1"/>
    <s v="No CWT"/>
    <s v="N"/>
    <m/>
    <n v="18"/>
    <m/>
    <s v="LFH2309-12"/>
    <m/>
    <s v=""/>
    <m/>
    <n v="1"/>
    <s v="0.3"/>
    <x v="1"/>
    <x v="5"/>
    <m/>
    <x v="0"/>
  </r>
  <r>
    <s v="3DD.003D7E4B17"/>
    <s v="OtsLGRF23S_06129"/>
    <d v="2023-11-06T00:00:00"/>
    <n v="4157"/>
    <s v="WDFW"/>
    <s v="SP"/>
    <m/>
    <n v="84"/>
    <x v="0"/>
    <s v="No CWT"/>
    <s v="N"/>
    <m/>
    <n v="18"/>
    <m/>
    <s v="LFH23140-09"/>
    <m/>
    <s v=""/>
    <m/>
    <n v="1"/>
    <s v="0.3"/>
    <x v="0"/>
    <x v="4"/>
    <m/>
    <x v="0"/>
  </r>
  <r>
    <s v="3DD.003D7E4AD3"/>
    <s v="OtsLGRF23S_06146"/>
    <d v="2023-11-13T00:00:00"/>
    <n v="593"/>
    <s v="WDFW"/>
    <s v="SP"/>
    <m/>
    <n v="83"/>
    <x v="1"/>
    <s v="No CWT"/>
    <s v="N"/>
    <m/>
    <n v="18"/>
    <m/>
    <s v="LFH2326-16"/>
    <m/>
    <s v=""/>
    <m/>
    <n v="1"/>
    <s v=""/>
    <x v="2"/>
    <x v="4"/>
    <m/>
    <x v="1"/>
  </r>
  <r>
    <s v="3DD.003D7E4B68"/>
    <s v="OtsLGRF23S_06152"/>
    <d v="2023-11-06T00:00:00"/>
    <n v="558"/>
    <s v="WDFW"/>
    <s v="SP"/>
    <m/>
    <n v="84"/>
    <x v="1"/>
    <s v="No CWT"/>
    <s v="N"/>
    <m/>
    <n v="18"/>
    <m/>
    <s v="LFH2325-01"/>
    <m/>
    <s v=""/>
    <m/>
    <n v="1"/>
    <s v="0.3"/>
    <x v="6"/>
    <x v="4"/>
    <m/>
    <x v="0"/>
  </r>
  <r>
    <s v="3DD.003D7E4B03"/>
    <s v="OtsLGRF23S_06156"/>
    <d v="2023-10-31T00:00:00"/>
    <n v="399"/>
    <s v="WDFW"/>
    <s v="SP"/>
    <m/>
    <n v="93"/>
    <x v="1"/>
    <s v="CWT"/>
    <s v="Y"/>
    <m/>
    <n v="18"/>
    <m/>
    <s v="No Scales"/>
    <m/>
    <s v=""/>
    <m/>
    <n v="1"/>
    <s v=""/>
    <x v="16"/>
    <x v="2"/>
    <m/>
    <x v="0"/>
  </r>
  <r>
    <s v="3DD.003D7E4B76"/>
    <s v="OtsLGRF23S_06181"/>
    <d v="2023-10-31T00:00:00"/>
    <n v="416"/>
    <s v="WDFW"/>
    <s v="SP"/>
    <m/>
    <n v="93"/>
    <x v="1"/>
    <s v="No CWT"/>
    <s v="N"/>
    <m/>
    <n v="18"/>
    <m/>
    <s v="LFH2318-12"/>
    <m/>
    <s v=""/>
    <m/>
    <n v="1"/>
    <s v="0.3"/>
    <x v="2"/>
    <x v="2"/>
    <m/>
    <x v="1"/>
  </r>
  <r>
    <s v="3DD.003D7E4AEC"/>
    <s v="OtsLGRF23S_06183"/>
    <d v="2023-11-13T00:00:00"/>
    <n v="5028"/>
    <s v="WDFW"/>
    <s v="SP"/>
    <m/>
    <n v="82"/>
    <x v="0"/>
    <s v="No CWT"/>
    <s v="N"/>
    <m/>
    <n v="18"/>
    <m/>
    <s v="LFH23148-01"/>
    <m/>
    <s v=""/>
    <m/>
    <n v="1"/>
    <s v="0.3"/>
    <x v="0"/>
    <x v="0"/>
    <m/>
    <x v="0"/>
  </r>
  <r>
    <s v="3DD.003D7E4AE9"/>
    <s v="OtsLGRF23S_06207"/>
    <d v="2023-11-13T00:00:00"/>
    <n v="5137"/>
    <s v="WDFW"/>
    <s v="SP"/>
    <m/>
    <n v="81"/>
    <x v="0"/>
    <s v="No CWT"/>
    <s v="N"/>
    <m/>
    <n v="18"/>
    <m/>
    <s v="LFH23152-08"/>
    <m/>
    <s v=""/>
    <m/>
    <n v="1"/>
    <s v="0.3"/>
    <x v="2"/>
    <x v="0"/>
    <m/>
    <x v="1"/>
  </r>
  <r>
    <s v="3DD.003D7E4AC2"/>
    <s v="OtsLGRF23S_06218"/>
    <d v="2023-11-06T00:00:00"/>
    <n v="4174"/>
    <s v="WDFW"/>
    <s v="SP"/>
    <m/>
    <n v="83"/>
    <x v="0"/>
    <s v="No CWT"/>
    <s v="N"/>
    <m/>
    <n v="18"/>
    <m/>
    <s v="LFH23141-13"/>
    <m/>
    <s v=""/>
    <m/>
    <n v="1"/>
    <s v=""/>
    <x v="2"/>
    <x v="4"/>
    <m/>
    <x v="1"/>
  </r>
  <r>
    <s v="3DD.003D7E4AD9"/>
    <s v="OtsLGRF23S_06226"/>
    <d v="2023-10-24T00:00:00"/>
    <n v="2263"/>
    <s v="WDFW"/>
    <s v="SP"/>
    <m/>
    <n v="82"/>
    <x v="0"/>
    <s v="No CWT"/>
    <s v="N"/>
    <m/>
    <n v="18"/>
    <m/>
    <s v="LFH23117-06"/>
    <m/>
    <s v=""/>
    <m/>
    <n v="1"/>
    <s v="0.3"/>
    <x v="6"/>
    <x v="0"/>
    <m/>
    <x v="0"/>
  </r>
  <r>
    <s v="3DD.003D7E4AB6"/>
    <s v="OtsLGRF23S_06228"/>
    <d v="2023-10-31T00:00:00"/>
    <n v="414"/>
    <s v="WDFW"/>
    <s v="SP"/>
    <m/>
    <n v="84"/>
    <x v="1"/>
    <s v="CWT"/>
    <s v="Y"/>
    <m/>
    <n v="18"/>
    <m/>
    <s v="No Scales"/>
    <m/>
    <s v=""/>
    <m/>
    <n v="1"/>
    <s v=""/>
    <x v="7"/>
    <x v="4"/>
    <m/>
    <x v="2"/>
  </r>
  <r>
    <s v="3DD.003D7E4ADC"/>
    <s v="OtsLGRF23S_06240"/>
    <d v="2023-11-06T00:00:00"/>
    <n v="4285"/>
    <s v="WDFW"/>
    <s v="SP"/>
    <m/>
    <n v="86"/>
    <x v="0"/>
    <s v="No CWT"/>
    <s v="N"/>
    <m/>
    <n v="18"/>
    <m/>
    <s v="LFH23145-09"/>
    <m/>
    <s v=""/>
    <m/>
    <n v="1"/>
    <s v="0.3"/>
    <x v="2"/>
    <x v="4"/>
    <m/>
    <x v="1"/>
  </r>
  <r>
    <s v="3DD.003D7E4B0E"/>
    <s v="OtsLGRF23S_06242"/>
    <d v="2023-11-06T00:00:00"/>
    <n v="4227"/>
    <s v="WDFW"/>
    <s v="SP"/>
    <m/>
    <n v="83"/>
    <x v="0"/>
    <s v="CWT"/>
    <s v="Y"/>
    <m/>
    <n v="18"/>
    <m/>
    <s v="No Scales"/>
    <m/>
    <s v=""/>
    <m/>
    <n v="1"/>
    <s v=""/>
    <x v="12"/>
    <x v="4"/>
    <m/>
    <x v="0"/>
  </r>
  <r>
    <s v="3DD.003D7E4B09"/>
    <s v="OtsLGRF23S_06264"/>
    <d v="2023-11-13T00:00:00"/>
    <n v="5044"/>
    <s v="WDFW"/>
    <s v="SP"/>
    <m/>
    <n v="82"/>
    <x v="0"/>
    <s v="CWT"/>
    <s v="Y"/>
    <m/>
    <n v="18"/>
    <m/>
    <s v="No Scales"/>
    <m/>
    <s v=""/>
    <m/>
    <n v="1"/>
    <s v=""/>
    <x v="20"/>
    <x v="0"/>
    <m/>
    <x v="0"/>
  </r>
  <r>
    <s v="3DD.003D7E4AFD"/>
    <s v="OtsLGRF23S_06266"/>
    <d v="2023-11-15T00:00:00"/>
    <n v="7003"/>
    <s v="WDFW"/>
    <s v="HLF"/>
    <m/>
    <n v="93"/>
    <x v="1"/>
    <s v="No CWT"/>
    <s v="N"/>
    <m/>
    <n v="18"/>
    <m/>
    <s v="No Scales"/>
    <m/>
    <s v=""/>
    <m/>
    <n v="1"/>
    <s v=""/>
    <x v="2"/>
    <x v="2"/>
    <m/>
    <x v="1"/>
  </r>
  <r>
    <s v="3DD.003D7E4B54"/>
    <s v="OtsLGRF23S_06268"/>
    <d v="2023-11-06T00:00:00"/>
    <n v="4175"/>
    <s v="WDFW"/>
    <s v="SP"/>
    <m/>
    <n v="86"/>
    <x v="0"/>
    <s v="No CWT"/>
    <s v="N"/>
    <m/>
    <n v="18"/>
    <m/>
    <s v="LFH23141-04"/>
    <m/>
    <s v=""/>
    <m/>
    <n v="1"/>
    <s v="0.3"/>
    <x v="2"/>
    <x v="4"/>
    <m/>
    <x v="1"/>
  </r>
  <r>
    <s v="3DD.003D7E4B14"/>
    <s v="OtsLGRF23S_06282"/>
    <d v="2023-11-06T00:00:00"/>
    <n v="560"/>
    <s v="WDFW"/>
    <s v="SP"/>
    <m/>
    <n v="88"/>
    <x v="1"/>
    <s v="CWT"/>
    <s v="Y"/>
    <m/>
    <n v="18"/>
    <m/>
    <s v="No Scales"/>
    <m/>
    <s v=""/>
    <m/>
    <n v="1"/>
    <s v=""/>
    <x v="3"/>
    <x v="5"/>
    <m/>
    <x v="0"/>
  </r>
  <r>
    <s v="3DD.003D7E4AFE"/>
    <s v="OtsLGRF23S_06284"/>
    <d v="2023-11-06T00:00:00"/>
    <n v="4214"/>
    <s v="WDFW"/>
    <s v="SP"/>
    <m/>
    <n v="84"/>
    <x v="0"/>
    <s v="CWT"/>
    <s v="Y"/>
    <m/>
    <n v="18"/>
    <m/>
    <s v="No Scales"/>
    <m/>
    <s v=""/>
    <m/>
    <n v="1"/>
    <s v=""/>
    <x v="12"/>
    <x v="4"/>
    <m/>
    <x v="0"/>
  </r>
  <r>
    <s v="3DD.003D7E4BB8"/>
    <s v="OtsLGRF23S_06301"/>
    <d v="2023-11-06T00:00:00"/>
    <n v="561"/>
    <s v="WDFW"/>
    <s v="SP"/>
    <m/>
    <n v="85"/>
    <x v="1"/>
    <s v="No CWT"/>
    <s v="N"/>
    <m/>
    <n v="18"/>
    <m/>
    <s v="LFH2325-06"/>
    <m/>
    <s v=""/>
    <m/>
    <n v="1"/>
    <s v="0.3"/>
    <x v="2"/>
    <x v="4"/>
    <m/>
    <x v="1"/>
  </r>
  <r>
    <s v="3DD.003D7E4C12"/>
    <s v="OtsLGRF23S_06322"/>
    <d v="2023-11-13T00:00:00"/>
    <n v="5020"/>
    <s v="WDFW"/>
    <s v="SP"/>
    <m/>
    <n v="82"/>
    <x v="0"/>
    <s v="No CWT"/>
    <s v="N"/>
    <m/>
    <n v="18"/>
    <m/>
    <s v="LFH23147-14"/>
    <m/>
    <s v=""/>
    <m/>
    <n v="1"/>
    <s v="0.3"/>
    <x v="13"/>
    <x v="0"/>
    <m/>
    <x v="0"/>
  </r>
  <r>
    <s v="3DD.003D7E4C2C"/>
    <s v="OtsLGRF23S_06333"/>
    <d v="2023-10-24T00:00:00"/>
    <n v="205"/>
    <s v="WDFW"/>
    <s v="SP"/>
    <m/>
    <n v="92"/>
    <x v="1"/>
    <s v="No CWT"/>
    <s v="N"/>
    <m/>
    <n v="18"/>
    <m/>
    <s v="LFH2309-09"/>
    <m/>
    <s v=""/>
    <m/>
    <n v="1"/>
    <s v="0.3"/>
    <x v="2"/>
    <x v="5"/>
    <m/>
    <x v="1"/>
  </r>
  <r>
    <s v="3DD.003D7E4BB7"/>
    <s v="OtsLGRF23S_06342"/>
    <d v="2023-11-13T00:00:00"/>
    <n v="5067"/>
    <s v="WDFW"/>
    <s v="SP"/>
    <m/>
    <n v="85"/>
    <x v="0"/>
    <s v="CWT"/>
    <s v="Y"/>
    <m/>
    <n v="18"/>
    <m/>
    <s v="No Scales"/>
    <m/>
    <s v=""/>
    <m/>
    <n v="1"/>
    <s v=""/>
    <x v="3"/>
    <x v="4"/>
    <m/>
    <x v="0"/>
  </r>
  <r>
    <s v="3DD.003D7E4B9A"/>
    <s v="OtsLGRF23S_06343"/>
    <d v="2023-11-06T00:00:00"/>
    <n v="4233"/>
    <s v="WDFW"/>
    <s v="SP"/>
    <m/>
    <n v="86"/>
    <x v="0"/>
    <s v="No CWT"/>
    <s v="N"/>
    <m/>
    <n v="18"/>
    <m/>
    <s v="LFH23143-10"/>
    <m/>
    <s v=""/>
    <m/>
    <n v="1"/>
    <s v="0.3"/>
    <x v="0"/>
    <x v="4"/>
    <m/>
    <x v="0"/>
  </r>
  <r>
    <s v="3DD.003D7E4B23"/>
    <s v="OtsLGRF23S_06352"/>
    <d v="2023-10-31T00:00:00"/>
    <n v="390"/>
    <s v="WDFW"/>
    <s v="SP"/>
    <m/>
    <n v="91"/>
    <x v="1"/>
    <s v="No CWT"/>
    <s v="N"/>
    <m/>
    <n v="18"/>
    <m/>
    <s v="LFH2317-13"/>
    <m/>
    <s v=""/>
    <m/>
    <n v="1"/>
    <s v="0.3"/>
    <x v="2"/>
    <x v="5"/>
    <m/>
    <x v="1"/>
  </r>
  <r>
    <s v="3DD.003D7E4B45"/>
    <s v="OtsLGRF23S_06355"/>
    <d v="2023-11-13T00:00:00"/>
    <n v="572"/>
    <s v="WDFW"/>
    <s v="SP"/>
    <m/>
    <n v="88"/>
    <x v="1"/>
    <s v="CWT"/>
    <s v="Y"/>
    <m/>
    <n v="18"/>
    <m/>
    <s v="No Scales"/>
    <m/>
    <s v=""/>
    <m/>
    <n v="1"/>
    <s v=""/>
    <x v="11"/>
    <x v="5"/>
    <m/>
    <x v="2"/>
  </r>
  <r>
    <s v="3DD.003D7E4B3F"/>
    <s v="OtsLGRF23S_06365"/>
    <d v="2023-10-24T00:00:00"/>
    <n v="2063"/>
    <s v="WDFW"/>
    <s v="SP"/>
    <m/>
    <n v="82"/>
    <x v="0"/>
    <s v="No CWT"/>
    <s v="N"/>
    <m/>
    <n v="18"/>
    <m/>
    <s v="LFH23108-08"/>
    <m/>
    <s v=""/>
    <m/>
    <n v="1"/>
    <s v="0.3"/>
    <x v="5"/>
    <x v="0"/>
    <m/>
    <x v="0"/>
  </r>
  <r>
    <s v="3DD.003D7E4B1F"/>
    <s v="OtsLGRF23S_06375"/>
    <d v="2023-11-06T00:00:00"/>
    <n v="537"/>
    <s v="WDFW"/>
    <s v="SP"/>
    <m/>
    <n v="86"/>
    <x v="1"/>
    <s v="No CWT"/>
    <s v="N"/>
    <m/>
    <n v="18"/>
    <m/>
    <s v="LFH2324-04"/>
    <m/>
    <s v=""/>
    <m/>
    <n v="1"/>
    <s v="0.3"/>
    <x v="0"/>
    <x v="4"/>
    <m/>
    <x v="0"/>
  </r>
  <r>
    <s v="3DD.003D7E4AE2"/>
    <s v="OtsLGRF23S_06387"/>
    <d v="2023-11-06T00:00:00"/>
    <n v="4178"/>
    <s v="WDFW"/>
    <s v="SP"/>
    <m/>
    <n v="82"/>
    <x v="0"/>
    <s v="No CWT"/>
    <s v="N"/>
    <m/>
    <n v="18"/>
    <m/>
    <s v="LFH23141-14"/>
    <m/>
    <s v=""/>
    <m/>
    <n v="1"/>
    <s v="0.3"/>
    <x v="2"/>
    <x v="0"/>
    <m/>
    <x v="1"/>
  </r>
  <r>
    <s v="3DD.003D7E4AFB"/>
    <s v="OtsLGRF23S_06395"/>
    <d v="2023-11-13T00:00:00"/>
    <n v="598"/>
    <s v="WDFW"/>
    <s v="SP"/>
    <m/>
    <n v="86"/>
    <x v="1"/>
    <s v="No CWT"/>
    <s v="N"/>
    <m/>
    <n v="18"/>
    <m/>
    <s v="LFH2328-06"/>
    <m/>
    <s v=""/>
    <m/>
    <n v="1"/>
    <s v="0.3"/>
    <x v="0"/>
    <x v="4"/>
    <m/>
    <x v="0"/>
  </r>
  <r>
    <s v="3DD.003D7E4AE1"/>
    <s v="OtsLGRF23S_06423"/>
    <d v="2023-10-31T00:00:00"/>
    <n v="3307"/>
    <s v="WDFW"/>
    <s v="SP"/>
    <m/>
    <n v="86"/>
    <x v="0"/>
    <s v="No CWT"/>
    <s v="N"/>
    <m/>
    <n v="18"/>
    <m/>
    <s v="LFH23133-05"/>
    <m/>
    <s v=""/>
    <m/>
    <n v="1"/>
    <s v="0.3"/>
    <x v="0"/>
    <x v="4"/>
    <m/>
    <x v="0"/>
  </r>
  <r>
    <s v="3DD.003D7E4ACC"/>
    <s v="OtsLGRF23S_06443"/>
    <d v="2023-11-06T00:00:00"/>
    <n v="4161"/>
    <s v="WDFW"/>
    <s v="SP"/>
    <m/>
    <n v="87"/>
    <x v="0"/>
    <s v="CWT"/>
    <s v="Y"/>
    <m/>
    <n v="18"/>
    <m/>
    <s v="No Scales"/>
    <m/>
    <s v=""/>
    <m/>
    <n v="1"/>
    <s v=""/>
    <x v="5"/>
    <x v="4"/>
    <m/>
    <x v="0"/>
  </r>
  <r>
    <s v="3DD.003D7E5475"/>
    <s v="OtsLGRF23S_06455"/>
    <d v="2023-11-06T00:00:00"/>
    <n v="4244"/>
    <s v="WDFW"/>
    <s v="SP"/>
    <m/>
    <n v="83"/>
    <x v="0"/>
    <s v="No CWT"/>
    <s v="N"/>
    <m/>
    <n v="18"/>
    <m/>
    <s v="LFH23144-02"/>
    <m/>
    <s v=""/>
    <m/>
    <n v="1"/>
    <s v="0.3"/>
    <x v="2"/>
    <x v="4"/>
    <m/>
    <x v="1"/>
  </r>
  <r>
    <s v="3DD.003D7E541A"/>
    <s v="OtsLGRF23S_06463"/>
    <d v="2023-11-13T00:00:00"/>
    <n v="5027"/>
    <s v="WDFW"/>
    <s v="SP"/>
    <m/>
    <n v="88"/>
    <x v="0"/>
    <s v="No CWT"/>
    <s v="N"/>
    <m/>
    <n v="18"/>
    <m/>
    <s v="LFH23147-20"/>
    <m/>
    <s v=""/>
    <m/>
    <n v="1"/>
    <s v="0.3"/>
    <x v="26"/>
    <x v="5"/>
    <m/>
    <x v="0"/>
  </r>
  <r>
    <s v="3DD.003D7E5466"/>
    <s v="OtsLGRF23S_06464"/>
    <d v="2023-11-06T00:00:00"/>
    <n v="4167"/>
    <s v="WDFW"/>
    <s v="SP"/>
    <m/>
    <n v="81"/>
    <x v="0"/>
    <s v="No CWT"/>
    <s v="N"/>
    <m/>
    <n v="18"/>
    <m/>
    <s v="LFH23140-19"/>
    <m/>
    <s v=""/>
    <m/>
    <n v="1"/>
    <s v="0.3"/>
    <x v="0"/>
    <x v="0"/>
    <m/>
    <x v="0"/>
  </r>
  <r>
    <s v="3DD.003D7E5457"/>
    <s v="OtsLGRF23S_06482"/>
    <d v="2023-10-24T00:00:00"/>
    <n v="201"/>
    <s v="WDFW"/>
    <s v="SP"/>
    <m/>
    <n v="85"/>
    <x v="1"/>
    <s v="No CWT"/>
    <s v="N"/>
    <m/>
    <n v="18"/>
    <m/>
    <s v="LFH2309-05"/>
    <m/>
    <s v=""/>
    <m/>
    <n v="1"/>
    <s v="0.3"/>
    <x v="2"/>
    <x v="4"/>
    <m/>
    <x v="1"/>
  </r>
  <r>
    <s v="3DD.003D7E546B"/>
    <s v="OtsLGRF23S_06483"/>
    <d v="2023-11-13T00:00:00"/>
    <n v="575"/>
    <s v="WDFW"/>
    <s v="SP"/>
    <m/>
    <n v="80"/>
    <x v="1"/>
    <s v="No CWT"/>
    <s v="N"/>
    <m/>
    <n v="18"/>
    <m/>
    <s v="LFH2326-03"/>
    <m/>
    <s v=""/>
    <m/>
    <n v="1"/>
    <s v="0.3"/>
    <x v="2"/>
    <x v="0"/>
    <m/>
    <x v="1"/>
  </r>
  <r>
    <s v="3DD.003D7E5427"/>
    <s v="OtsLGRF23S_06491"/>
    <d v="2023-11-06T00:00:00"/>
    <n v="548"/>
    <s v="WDFW"/>
    <s v="SP"/>
    <m/>
    <n v="91"/>
    <x v="1"/>
    <s v="CWT"/>
    <s v="Y"/>
    <m/>
    <n v="18"/>
    <m/>
    <s v="No Scales"/>
    <m/>
    <s v=""/>
    <m/>
    <n v="1"/>
    <s v=""/>
    <x v="1"/>
    <x v="5"/>
    <m/>
    <x v="0"/>
  </r>
  <r>
    <s v="3DD.003D7E5434"/>
    <s v="OtsLGRF23S_06506"/>
    <d v="2023-10-31T00:00:00"/>
    <n v="3300"/>
    <s v="WDFW"/>
    <s v="SP"/>
    <m/>
    <n v="89"/>
    <x v="0"/>
    <s v="No CWT"/>
    <s v="N"/>
    <m/>
    <n v="18"/>
    <m/>
    <s v="LFH23133-03"/>
    <m/>
    <s v=""/>
    <m/>
    <n v="1"/>
    <s v="0.4"/>
    <x v="2"/>
    <x v="5"/>
    <m/>
    <x v="1"/>
  </r>
  <r>
    <s v="3DD.003D7E5473"/>
    <s v="OtsLGRF23S_06508"/>
    <d v="2023-10-31T00:00:00"/>
    <n v="405"/>
    <s v="WDFW"/>
    <s v="SP"/>
    <m/>
    <n v="81"/>
    <x v="1"/>
    <s v="CWT"/>
    <s v="Y"/>
    <m/>
    <n v="18"/>
    <m/>
    <s v="No Scales"/>
    <m/>
    <s v=""/>
    <m/>
    <n v="1"/>
    <s v=""/>
    <x v="5"/>
    <x v="0"/>
    <m/>
    <x v="2"/>
  </r>
  <r>
    <s v="3DD.003D7E5449"/>
    <s v="OtsLGRF23S_06516"/>
    <d v="2023-11-06T00:00:00"/>
    <n v="4282"/>
    <s v="WDFW"/>
    <s v="SP"/>
    <m/>
    <n v="87"/>
    <x v="0"/>
    <s v="No CWT"/>
    <s v="N"/>
    <m/>
    <n v="18"/>
    <m/>
    <s v="LFH23145-03"/>
    <m/>
    <s v=""/>
    <m/>
    <n v="1"/>
    <s v="0.3"/>
    <x v="2"/>
    <x v="4"/>
    <m/>
    <x v="1"/>
  </r>
  <r>
    <s v="3DD.003D7E5421"/>
    <s v="OtsLGRF23S_06527"/>
    <d v="2023-11-13T00:00:00"/>
    <n v="626"/>
    <s v="WDFW"/>
    <s v="SP"/>
    <m/>
    <n v="91"/>
    <x v="1"/>
    <s v="No CWT"/>
    <s v="N"/>
    <m/>
    <n v="18"/>
    <m/>
    <s v="LFH2327-10"/>
    <m/>
    <s v=""/>
    <m/>
    <n v="1"/>
    <s v="0.3"/>
    <x v="2"/>
    <x v="5"/>
    <m/>
    <x v="1"/>
  </r>
  <r>
    <s v="3DD.003D7E5476"/>
    <s v="OtsLGRF23S_06530"/>
    <d v="2023-10-31T00:00:00"/>
    <n v="3272"/>
    <s v="WDFW"/>
    <s v="SP"/>
    <m/>
    <n v="84"/>
    <x v="0"/>
    <s v="CWT"/>
    <s v="Y"/>
    <m/>
    <n v="18"/>
    <m/>
    <s v="No Scales"/>
    <m/>
    <s v=""/>
    <m/>
    <n v="1"/>
    <s v=""/>
    <x v="5"/>
    <x v="4"/>
    <m/>
    <x v="0"/>
  </r>
  <r>
    <s v="3DD.003D7E542E"/>
    <s v="OtsLGRF23S_06540"/>
    <d v="2023-11-06T00:00:00"/>
    <n v="549"/>
    <s v="WDFW"/>
    <s v="SP"/>
    <m/>
    <n v="95"/>
    <x v="1"/>
    <s v="No CWT"/>
    <s v="N"/>
    <m/>
    <n v="18"/>
    <m/>
    <s v="LFH2324-13"/>
    <m/>
    <s v=""/>
    <m/>
    <n v="1"/>
    <s v=""/>
    <x v="2"/>
    <x v="2"/>
    <m/>
    <x v="1"/>
  </r>
  <r>
    <s v="3DD.003D7E5455"/>
    <s v="OtsLGRF23S_06551"/>
    <d v="2023-11-13T00:00:00"/>
    <n v="5018"/>
    <s v="WDFW"/>
    <s v="SP"/>
    <m/>
    <n v="88"/>
    <x v="0"/>
    <s v="No CWT"/>
    <s v="N"/>
    <m/>
    <n v="18"/>
    <m/>
    <s v="LFH23147-10"/>
    <m/>
    <s v=""/>
    <m/>
    <n v="1"/>
    <s v="0.3"/>
    <x v="13"/>
    <x v="5"/>
    <m/>
    <x v="0"/>
  </r>
  <r>
    <s v="3DD.003D7E5461"/>
    <s v="OtsLGRF23S_06559"/>
    <d v="2023-10-24T00:00:00"/>
    <n v="2251"/>
    <s v="WDFW"/>
    <s v="SP"/>
    <m/>
    <n v="80"/>
    <x v="0"/>
    <s v="CWT"/>
    <s v="Y"/>
    <m/>
    <n v="18"/>
    <m/>
    <s v="No Scales"/>
    <m/>
    <s v=""/>
    <m/>
    <n v="1"/>
    <s v=""/>
    <x v="13"/>
    <x v="0"/>
    <m/>
    <x v="0"/>
  </r>
  <r>
    <s v="3DD.003D7E5448"/>
    <s v="OtsLGRF23S_06560"/>
    <d v="2023-10-24T00:00:00"/>
    <n v="217"/>
    <s v="WDFW"/>
    <s v="SP"/>
    <m/>
    <n v="91"/>
    <x v="1"/>
    <s v="No CWT"/>
    <s v="N"/>
    <m/>
    <n v="18"/>
    <m/>
    <s v="LFH2309-18"/>
    <m/>
    <s v=""/>
    <m/>
    <n v="1"/>
    <s v="0.3"/>
    <x v="1"/>
    <x v="5"/>
    <m/>
    <x v="0"/>
  </r>
  <r>
    <s v="3DD.003D7E544D"/>
    <s v="OtsLGRF23S_06561"/>
    <d v="2023-11-13T00:00:00"/>
    <n v="5111"/>
    <s v="WDFW"/>
    <s v="SP"/>
    <m/>
    <n v="82"/>
    <x v="0"/>
    <s v="CWT"/>
    <s v="Y"/>
    <m/>
    <n v="18"/>
    <m/>
    <s v="No Scales"/>
    <m/>
    <s v=""/>
    <m/>
    <n v="1"/>
    <s v=""/>
    <x v="20"/>
    <x v="0"/>
    <m/>
    <x v="0"/>
  </r>
  <r>
    <s v="3DD.003D7E5424"/>
    <s v="OtsLGRF23S_06568"/>
    <d v="2023-11-06T00:00:00"/>
    <n v="512"/>
    <s v="WDFW"/>
    <s v="SP"/>
    <m/>
    <n v="88"/>
    <x v="1"/>
    <s v="CWT"/>
    <s v="Y"/>
    <m/>
    <n v="18"/>
    <m/>
    <s v="No Scales"/>
    <m/>
    <s v=""/>
    <m/>
    <n v="1"/>
    <s v=""/>
    <x v="5"/>
    <x v="5"/>
    <m/>
    <x v="0"/>
  </r>
  <r>
    <s v="3DD.003D7E5437"/>
    <s v="OtsLGRF23S_06569"/>
    <d v="2023-10-31T00:00:00"/>
    <n v="3222"/>
    <s v="WDFW"/>
    <s v="SP"/>
    <m/>
    <n v="87"/>
    <x v="0"/>
    <s v="No CWT"/>
    <s v="N"/>
    <m/>
    <n v="18"/>
    <m/>
    <s v="LFH23129-15"/>
    <m/>
    <s v=""/>
    <m/>
    <n v="1"/>
    <s v="0.3"/>
    <x v="2"/>
    <x v="4"/>
    <m/>
    <x v="1"/>
  </r>
  <r>
    <s v="3DD.003D7E543D"/>
    <s v="OtsLGRF23S_06575"/>
    <d v="2023-11-15T00:00:00"/>
    <n v="7008"/>
    <s v="WDFW"/>
    <s v="HLF"/>
    <m/>
    <n v="84"/>
    <x v="0"/>
    <s v="CWT"/>
    <s v="Y"/>
    <m/>
    <n v="18"/>
    <m/>
    <s v="No Scales"/>
    <m/>
    <s v=""/>
    <m/>
    <n v="1"/>
    <s v=""/>
    <x v="0"/>
    <x v="4"/>
    <m/>
    <x v="0"/>
  </r>
  <r>
    <s v="3DD.003D7E5450"/>
    <s v="OtsLGRF23S_06576"/>
    <d v="2023-10-31T00:00:00"/>
    <n v="3319"/>
    <s v="WDFW"/>
    <s v="SP"/>
    <m/>
    <n v="83"/>
    <x v="0"/>
    <s v="No CWT"/>
    <s v="N"/>
    <m/>
    <n v="18"/>
    <m/>
    <s v="LFH23133-13"/>
    <m/>
    <s v=""/>
    <m/>
    <n v="1"/>
    <s v=""/>
    <x v="15"/>
    <x v="4"/>
    <m/>
    <x v="2"/>
  </r>
  <r>
    <s v="3DD.003D7E505F"/>
    <s v="OtsLGRF23S_06578"/>
    <d v="2023-10-31T00:00:00"/>
    <n v="3261"/>
    <s v="WDFW"/>
    <s v="SP"/>
    <m/>
    <n v="89"/>
    <x v="0"/>
    <s v="CWT"/>
    <s v="Y"/>
    <m/>
    <n v="18"/>
    <m/>
    <s v="No Scales"/>
    <m/>
    <s v=""/>
    <m/>
    <n v="1"/>
    <s v=""/>
    <x v="3"/>
    <x v="5"/>
    <m/>
    <x v="0"/>
  </r>
  <r>
    <s v="3DD.003D7E507D"/>
    <s v="OtsLGRF23S_06579"/>
    <d v="2023-10-24T00:00:00"/>
    <n v="234"/>
    <s v="WDFW"/>
    <s v="SP"/>
    <m/>
    <n v="83"/>
    <x v="1"/>
    <s v="No CWT"/>
    <s v="N"/>
    <m/>
    <n v="18"/>
    <m/>
    <s v="LFH2310-12"/>
    <m/>
    <s v=""/>
    <m/>
    <n v="1"/>
    <s v="0.3"/>
    <x v="2"/>
    <x v="4"/>
    <m/>
    <x v="1"/>
  </r>
  <r>
    <s v="3DD.003D7E5082"/>
    <s v="OtsLGRF23S_06580"/>
    <d v="2023-11-13T00:00:00"/>
    <n v="684"/>
    <s v="WDFW"/>
    <s v="SP"/>
    <m/>
    <n v="85"/>
    <x v="1"/>
    <s v="No CWT"/>
    <s v="N"/>
    <m/>
    <n v="18"/>
    <m/>
    <s v="LFH2331-09"/>
    <m/>
    <s v=""/>
    <m/>
    <n v="1"/>
    <s v="0.3"/>
    <x v="5"/>
    <x v="4"/>
    <m/>
    <x v="0"/>
  </r>
  <r>
    <s v="3DD.003D7E507A"/>
    <s v="OtsLGRF23S_06582"/>
    <d v="2023-10-31T00:00:00"/>
    <n v="3276"/>
    <s v="WDFW"/>
    <s v="SP"/>
    <m/>
    <n v="82"/>
    <x v="0"/>
    <s v="CWT"/>
    <s v="Y"/>
    <m/>
    <n v="18"/>
    <m/>
    <s v="No Scales"/>
    <m/>
    <s v=""/>
    <m/>
    <n v="1"/>
    <s v=""/>
    <x v="19"/>
    <x v="0"/>
    <m/>
    <x v="1"/>
  </r>
  <r>
    <s v="3DD.003D7E5060"/>
    <s v="OtsLGRF23S_06607"/>
    <d v="2023-10-24T00:00:00"/>
    <n v="216"/>
    <s v="WDFW"/>
    <s v="SP"/>
    <m/>
    <n v="90"/>
    <x v="1"/>
    <s v="No CWT"/>
    <s v="N"/>
    <m/>
    <n v="18"/>
    <m/>
    <s v="LFH2309-17"/>
    <m/>
    <s v=""/>
    <m/>
    <n v="1"/>
    <s v="0.3"/>
    <x v="10"/>
    <x v="5"/>
    <m/>
    <x v="0"/>
  </r>
  <r>
    <s v="3DD.003D7E531E"/>
    <s v="OtsLGRF23S_06610"/>
    <d v="2023-11-06T00:00:00"/>
    <n v="4256"/>
    <s v="WDFW"/>
    <s v="SP"/>
    <m/>
    <n v="80"/>
    <x v="0"/>
    <s v="No CWT"/>
    <s v="N"/>
    <m/>
    <n v="18"/>
    <m/>
    <s v="LFH23144-01"/>
    <m/>
    <s v=""/>
    <m/>
    <n v="1"/>
    <s v="0.3"/>
    <x v="2"/>
    <x v="0"/>
    <m/>
    <x v="1"/>
  </r>
  <r>
    <s v="3DD.003D7E5308"/>
    <s v="OtsLGRF23S_06611"/>
    <d v="2023-11-06T00:00:00"/>
    <n v="529"/>
    <s v="WDFW"/>
    <s v="SP"/>
    <m/>
    <n v="84"/>
    <x v="1"/>
    <s v="No CWT"/>
    <s v="N"/>
    <m/>
    <n v="18"/>
    <m/>
    <s v="LFH2323-14"/>
    <m/>
    <s v=""/>
    <m/>
    <n v="1"/>
    <s v="0.3"/>
    <x v="0"/>
    <x v="4"/>
    <m/>
    <x v="0"/>
  </r>
  <r>
    <s v="3DD.003D7E5313"/>
    <s v="OtsLGRF23S_06623"/>
    <d v="2023-11-13T00:00:00"/>
    <n v="589"/>
    <s v="WDFW"/>
    <s v="SP"/>
    <m/>
    <n v="83"/>
    <x v="1"/>
    <s v="CWT"/>
    <s v="Y"/>
    <m/>
    <n v="18"/>
    <m/>
    <s v="No Scales"/>
    <m/>
    <s v=""/>
    <m/>
    <n v="1"/>
    <s v=""/>
    <x v="0"/>
    <x v="4"/>
    <m/>
    <x v="0"/>
  </r>
  <r>
    <s v="3DD.003D7E532E"/>
    <s v="OtsLGRF23S_06624"/>
    <d v="2023-11-13T00:00:00"/>
    <n v="612"/>
    <s v="WDFW"/>
    <s v="SP"/>
    <m/>
    <n v="82"/>
    <x v="1"/>
    <s v="No CWT"/>
    <s v="N"/>
    <m/>
    <n v="18"/>
    <m/>
    <s v="LFH2327-05"/>
    <m/>
    <s v=""/>
    <m/>
    <n v="1"/>
    <s v="0.3"/>
    <x v="0"/>
    <x v="0"/>
    <m/>
    <x v="0"/>
  </r>
  <r>
    <s v="3DD.003D7E5347"/>
    <s v="OtsLGRF23S_06634"/>
    <d v="2023-10-31T00:00:00"/>
    <n v="3225"/>
    <s v="WDFW"/>
    <s v="SP"/>
    <m/>
    <n v="84"/>
    <x v="0"/>
    <s v="No CWT"/>
    <s v="N"/>
    <m/>
    <n v="18"/>
    <m/>
    <s v="LFH23129-18"/>
    <m/>
    <s v=""/>
    <m/>
    <n v="1"/>
    <s v="0.3"/>
    <x v="4"/>
    <x v="4"/>
    <m/>
    <x v="0"/>
  </r>
  <r>
    <s v="3DD.003D7E5089"/>
    <s v="OtsLGRF23S_06650"/>
    <d v="2023-11-13T00:00:00"/>
    <n v="5134"/>
    <s v="WDFW"/>
    <s v="SP"/>
    <m/>
    <n v="85"/>
    <x v="0"/>
    <s v="No CWT"/>
    <s v="N"/>
    <m/>
    <n v="18"/>
    <m/>
    <s v="LFH23152-07"/>
    <m/>
    <s v=""/>
    <m/>
    <n v="1"/>
    <s v=""/>
    <x v="2"/>
    <x v="4"/>
    <m/>
    <x v="1"/>
  </r>
  <r>
    <s v="3DD.003D7E508B"/>
    <s v="OtsLGRF23S_06656"/>
    <d v="2023-11-13T00:00:00"/>
    <n v="5071"/>
    <s v="WDFW"/>
    <s v="SP"/>
    <m/>
    <n v="83"/>
    <x v="0"/>
    <s v="CWT"/>
    <s v="Y"/>
    <m/>
    <n v="18"/>
    <m/>
    <s v="No Scales"/>
    <m/>
    <s v=""/>
    <m/>
    <n v="1"/>
    <s v=""/>
    <x v="0"/>
    <x v="4"/>
    <m/>
    <x v="0"/>
  </r>
  <r>
    <s v="3DD.003D7E5054"/>
    <s v="OtsLGRF23S_06670"/>
    <d v="2023-11-06T00:00:00"/>
    <n v="555"/>
    <s v="WDFW"/>
    <s v="SP"/>
    <m/>
    <n v="84"/>
    <x v="1"/>
    <s v="No CWT"/>
    <s v="N"/>
    <m/>
    <n v="18"/>
    <m/>
    <s v="LFH2324-17"/>
    <m/>
    <s v=""/>
    <m/>
    <n v="1"/>
    <s v="0.3"/>
    <x v="0"/>
    <x v="4"/>
    <m/>
    <x v="0"/>
  </r>
  <r>
    <s v="3DD.003D7E5065"/>
    <s v="OtsLGRF23S_06673"/>
    <d v="2023-10-31T00:00:00"/>
    <n v="3279"/>
    <s v="WDFW"/>
    <s v="SP"/>
    <m/>
    <n v="89"/>
    <x v="0"/>
    <s v="No CWT"/>
    <s v="N"/>
    <m/>
    <n v="18"/>
    <m/>
    <s v="LFH23132-03"/>
    <m/>
    <s v=""/>
    <m/>
    <n v="1"/>
    <s v="0.3"/>
    <x v="4"/>
    <x v="5"/>
    <m/>
    <x v="0"/>
  </r>
  <r>
    <s v="3DD.003D7E5037"/>
    <s v="OtsLGRF23S_06683"/>
    <d v="2023-10-31T00:00:00"/>
    <n v="3265"/>
    <s v="WDFW"/>
    <s v="SP"/>
    <m/>
    <n v="83"/>
    <x v="0"/>
    <s v="No CWT"/>
    <s v="N"/>
    <m/>
    <n v="18"/>
    <m/>
    <s v="LFH23131-08"/>
    <m/>
    <s v=""/>
    <m/>
    <n v="1"/>
    <s v="0.3"/>
    <x v="0"/>
    <x v="4"/>
    <m/>
    <x v="0"/>
  </r>
  <r>
    <s v="3DD.003D7E534B"/>
    <s v="OtsLGRF23S_06685"/>
    <d v="2023-11-06T00:00:00"/>
    <n v="4273"/>
    <s v="WDFW"/>
    <s v="SP"/>
    <m/>
    <n v="83"/>
    <x v="0"/>
    <s v="No CWT"/>
    <s v="N"/>
    <m/>
    <n v="18"/>
    <m/>
    <s v="LFH23145-06"/>
    <m/>
    <s v=""/>
    <m/>
    <n v="1"/>
    <s v="0.3"/>
    <x v="2"/>
    <x v="4"/>
    <m/>
    <x v="1"/>
  </r>
  <r>
    <s v="3DD.003D7E52F9"/>
    <s v="OtsLGRF23S_06688"/>
    <d v="2023-11-06T00:00:00"/>
    <n v="556"/>
    <s v="WDFW"/>
    <s v="SP"/>
    <m/>
    <n v="80"/>
    <x v="1"/>
    <s v="No CWT"/>
    <s v="N"/>
    <m/>
    <n v="18"/>
    <m/>
    <s v="LFH2324-18"/>
    <m/>
    <s v=""/>
    <m/>
    <n v="1"/>
    <s v="0.3"/>
    <x v="0"/>
    <x v="0"/>
    <m/>
    <x v="0"/>
  </r>
  <r>
    <s v="3DD.003D7E530B"/>
    <s v="OtsLGRF23S_06695"/>
    <d v="2023-11-06T00:00:00"/>
    <n v="4286"/>
    <s v="WDFW"/>
    <s v="SP"/>
    <m/>
    <n v="85"/>
    <x v="0"/>
    <s v="No CWT"/>
    <s v="N"/>
    <m/>
    <n v="18"/>
    <m/>
    <s v="LFH23145-07"/>
    <m/>
    <s v=""/>
    <m/>
    <n v="1"/>
    <s v="0.3"/>
    <x v="0"/>
    <x v="4"/>
    <m/>
    <x v="0"/>
  </r>
  <r>
    <s v="3DD.003D7E52F3"/>
    <s v="OtsLGRF23S_06707"/>
    <d v="2023-11-13T00:00:00"/>
    <n v="5083"/>
    <s v="WDFW"/>
    <s v="SP"/>
    <m/>
    <n v="86"/>
    <x v="0"/>
    <s v="No CWT"/>
    <s v="N"/>
    <m/>
    <n v="18"/>
    <m/>
    <s v="LFH23150-08"/>
    <m/>
    <s v=""/>
    <m/>
    <n v="1"/>
    <s v="0.3"/>
    <x v="10"/>
    <x v="4"/>
    <m/>
    <x v="0"/>
  </r>
  <r>
    <s v="3DD.003D7E5324"/>
    <s v="OtsLGRF23S_06708"/>
    <d v="2023-10-17T00:00:00"/>
    <n v="1130"/>
    <s v="WDFW"/>
    <s v="SP"/>
    <m/>
    <n v="85"/>
    <x v="0"/>
    <s v="No CWT"/>
    <s v="N"/>
    <m/>
    <n v="18"/>
    <m/>
    <s v="LFH23105-12"/>
    <m/>
    <s v=""/>
    <m/>
    <n v="1"/>
    <s v="0.3"/>
    <x v="2"/>
    <x v="4"/>
    <m/>
    <x v="1"/>
  </r>
  <r>
    <s v="3DD.003D7E5083"/>
    <s v="OtsLGRF23S_06722"/>
    <d v="2023-11-06T00:00:00"/>
    <n v="4289"/>
    <s v="WDFW"/>
    <s v="SP"/>
    <m/>
    <n v="82"/>
    <x v="0"/>
    <s v="No CWT"/>
    <s v="N"/>
    <m/>
    <n v="18"/>
    <m/>
    <s v="LFH23145-15"/>
    <m/>
    <s v=""/>
    <m/>
    <n v="1"/>
    <s v="0.3"/>
    <x v="12"/>
    <x v="0"/>
    <m/>
    <x v="0"/>
  </r>
  <r>
    <s v="3DD.003D7E5058"/>
    <s v="OtsLGRF23S_06726"/>
    <d v="2023-11-06T00:00:00"/>
    <n v="4242"/>
    <s v="WDFW"/>
    <s v="SP"/>
    <m/>
    <n v="85"/>
    <x v="0"/>
    <s v="No CWT"/>
    <s v="N"/>
    <m/>
    <n v="18"/>
    <m/>
    <s v="LFH23143-19"/>
    <m/>
    <s v=""/>
    <m/>
    <n v="1"/>
    <s v="0.3"/>
    <x v="0"/>
    <x v="4"/>
    <m/>
    <x v="0"/>
  </r>
  <r>
    <s v="3DD.003D7E5035"/>
    <s v="OtsLGRF23S_06733"/>
    <d v="2023-10-24T00:00:00"/>
    <n v="196"/>
    <s v="WDFW"/>
    <s v="SP"/>
    <m/>
    <n v="87"/>
    <x v="1"/>
    <s v="No CWT"/>
    <s v="N"/>
    <m/>
    <n v="18"/>
    <m/>
    <s v="LFH2309-01"/>
    <m/>
    <s v=""/>
    <m/>
    <n v="1"/>
    <s v="0.3"/>
    <x v="5"/>
    <x v="4"/>
    <m/>
    <x v="0"/>
  </r>
  <r>
    <s v="3DD.003D7E506F"/>
    <s v="OtsLGRF23S_06734"/>
    <d v="2023-10-24T00:00:00"/>
    <n v="2255"/>
    <s v="WDFW"/>
    <s v="SP"/>
    <m/>
    <n v="92.5"/>
    <x v="0"/>
    <s v="No CWT"/>
    <s v="N"/>
    <m/>
    <n v="18"/>
    <m/>
    <s v="LFH23116-18"/>
    <m/>
    <s v=""/>
    <m/>
    <n v="1"/>
    <s v=""/>
    <x v="11"/>
    <x v="5"/>
    <m/>
    <x v="2"/>
  </r>
  <r>
    <s v="3DD.003D7E502F"/>
    <s v="OtsLGRF23S_06735"/>
    <d v="2023-11-06T00:00:00"/>
    <n v="557"/>
    <s v="WDFW"/>
    <s v="SP"/>
    <m/>
    <n v="86"/>
    <x v="1"/>
    <s v="No CWT"/>
    <s v="N"/>
    <m/>
    <n v="18"/>
    <m/>
    <s v="LFH2325-02"/>
    <m/>
    <s v=""/>
    <m/>
    <n v="1"/>
    <s v=""/>
    <x v="13"/>
    <x v="4"/>
    <m/>
    <x v="0"/>
  </r>
  <r>
    <s v="3DD.003D7E52FE"/>
    <s v="OtsLGRF23S_06747"/>
    <d v="2023-09-15T00:00:00"/>
    <n v="24538"/>
    <s v="WDFW"/>
    <s v="DIP"/>
    <m/>
    <n v="85"/>
    <x v="0"/>
    <s v="No CWT"/>
    <s v="N"/>
    <m/>
    <n v="18"/>
    <m/>
    <s v="LFH2333-09"/>
    <m/>
    <s v=""/>
    <m/>
    <n v="1"/>
    <s v="0.3"/>
    <x v="9"/>
    <x v="4"/>
    <m/>
    <x v="0"/>
  </r>
  <r>
    <s v="3DD.003D7E5338"/>
    <s v="OtsLGRF23S_06748"/>
    <d v="2023-10-31T00:00:00"/>
    <n v="3259"/>
    <s v="WDFW"/>
    <s v="SP"/>
    <m/>
    <n v="85"/>
    <x v="0"/>
    <s v="No CWT"/>
    <s v="N"/>
    <m/>
    <n v="18"/>
    <m/>
    <s v="LFH23131-07"/>
    <m/>
    <s v=""/>
    <m/>
    <n v="1"/>
    <s v="0.3"/>
    <x v="4"/>
    <x v="4"/>
    <m/>
    <x v="0"/>
  </r>
  <r>
    <s v="3DD.003D7E52FC"/>
    <s v="OtsLGRF23S_06756"/>
    <d v="2023-10-31T00:00:00"/>
    <n v="408"/>
    <s v="WDFW"/>
    <s v="SP"/>
    <m/>
    <n v="85"/>
    <x v="1"/>
    <s v="No CWT"/>
    <s v="N"/>
    <m/>
    <n v="18"/>
    <m/>
    <s v="LFH2318-05"/>
    <m/>
    <s v=""/>
    <m/>
    <n v="1"/>
    <s v="0.3"/>
    <x v="2"/>
    <x v="4"/>
    <m/>
    <x v="1"/>
  </r>
  <r>
    <s v="3DD.003D7E530A"/>
    <s v="OtsLGRF23S_06759"/>
    <d v="2023-10-31T00:00:00"/>
    <n v="3215"/>
    <s v="WDFW"/>
    <s v="SP"/>
    <m/>
    <n v="91"/>
    <x v="0"/>
    <s v="No CWT"/>
    <s v="N"/>
    <m/>
    <n v="18"/>
    <m/>
    <s v="LFH23129-10"/>
    <m/>
    <s v=""/>
    <m/>
    <n v="1"/>
    <s v="0.3"/>
    <x v="2"/>
    <x v="5"/>
    <m/>
    <x v="1"/>
  </r>
  <r>
    <s v="3DD.003D7E5326"/>
    <s v="OtsLGRF23S_06769"/>
    <d v="2023-11-06T00:00:00"/>
    <n v="4205"/>
    <s v="WDFW"/>
    <s v="SP"/>
    <m/>
    <n v="90"/>
    <x v="0"/>
    <s v="No CWT"/>
    <s v="N"/>
    <m/>
    <n v="18"/>
    <m/>
    <s v="LFH23142-14"/>
    <m/>
    <s v=""/>
    <m/>
    <n v="1"/>
    <s v="0.3"/>
    <x v="0"/>
    <x v="5"/>
    <m/>
    <x v="0"/>
  </r>
  <r>
    <s v="3DD.003D7E502D"/>
    <s v="OtsLGRF23S_06770"/>
    <d v="2023-11-06T00:00:00"/>
    <n v="4200"/>
    <s v="WDFW"/>
    <s v="SP"/>
    <m/>
    <n v="83"/>
    <x v="0"/>
    <s v="CWT"/>
    <s v="Y"/>
    <m/>
    <n v="18"/>
    <m/>
    <s v="No Scales"/>
    <m/>
    <s v=""/>
    <m/>
    <n v="1"/>
    <s v=""/>
    <x v="13"/>
    <x v="4"/>
    <m/>
    <x v="0"/>
  </r>
  <r>
    <s v="3DD.003D7E5044"/>
    <s v="OtsLGRF23S_06771"/>
    <d v="2023-11-06T00:00:00"/>
    <n v="4290"/>
    <s v="WDFW"/>
    <s v="SP"/>
    <m/>
    <n v="82"/>
    <x v="0"/>
    <s v="No CWT"/>
    <s v="N"/>
    <m/>
    <n v="18"/>
    <m/>
    <s v="LFH23145-17"/>
    <m/>
    <s v=""/>
    <m/>
    <n v="1"/>
    <s v="0.3"/>
    <x v="5"/>
    <x v="0"/>
    <m/>
    <x v="0"/>
  </r>
  <r>
    <s v="3DD.003D7E5069"/>
    <s v="OtsLGRF23S_06780"/>
    <d v="2023-11-15T00:00:00"/>
    <n v="7053"/>
    <s v="WDFW"/>
    <s v="HLF"/>
    <m/>
    <n v="97"/>
    <x v="1"/>
    <s v="No CWT"/>
    <s v="N"/>
    <m/>
    <n v="18"/>
    <m/>
    <s v="No Scales"/>
    <m/>
    <s v=""/>
    <m/>
    <n v="1"/>
    <s v=""/>
    <x v="16"/>
    <x v="6"/>
    <m/>
    <x v="0"/>
  </r>
  <r>
    <s v="3DD.003D7E503C"/>
    <s v="OtsLGRF23S_06781"/>
    <d v="2023-11-06T00:00:00"/>
    <n v="4181"/>
    <s v="WDFW"/>
    <s v="SP"/>
    <m/>
    <n v="82"/>
    <x v="0"/>
    <s v="No CWT"/>
    <s v="N"/>
    <m/>
    <n v="18"/>
    <m/>
    <s v="LFH23141-07"/>
    <m/>
    <s v=""/>
    <m/>
    <n v="1"/>
    <s v="0.3"/>
    <x v="0"/>
    <x v="0"/>
    <m/>
    <x v="0"/>
  </r>
  <r>
    <s v="3DD.003D7E5088"/>
    <s v="OtsLGRF23S_06804"/>
    <d v="2023-11-15T00:00:00"/>
    <n v="7001"/>
    <s v="WDFW"/>
    <s v="HLF"/>
    <m/>
    <n v="93"/>
    <x v="1"/>
    <s v="No CWT"/>
    <s v="N"/>
    <m/>
    <n v="18"/>
    <m/>
    <s v="No Scales"/>
    <m/>
    <s v=""/>
    <m/>
    <n v="1"/>
    <s v=""/>
    <x v="0"/>
    <x v="2"/>
    <m/>
    <x v="0"/>
  </r>
  <r>
    <s v="3DD.003D7E532F"/>
    <s v="OtsLGRF23S_06814"/>
    <d v="2023-10-24T00:00:00"/>
    <n v="2265"/>
    <s v="WDFW"/>
    <s v="SP"/>
    <m/>
    <n v="89.5"/>
    <x v="0"/>
    <s v="No CWT"/>
    <s v="N"/>
    <m/>
    <n v="18"/>
    <m/>
    <s v="LFH23117-07"/>
    <m/>
    <s v=""/>
    <m/>
    <n v="1"/>
    <s v="0.4"/>
    <x v="2"/>
    <x v="5"/>
    <m/>
    <x v="1"/>
  </r>
  <r>
    <s v="3DD.003D7E5331"/>
    <s v="OtsLGRF23S_06822"/>
    <d v="2023-11-13T00:00:00"/>
    <n v="5079"/>
    <s v="WDFW"/>
    <s v="SP"/>
    <m/>
    <n v="86"/>
    <x v="0"/>
    <s v="No CWT"/>
    <s v="N"/>
    <m/>
    <n v="18"/>
    <m/>
    <s v="LFH23150-04"/>
    <m/>
    <s v=""/>
    <m/>
    <n v="1"/>
    <s v="0.3"/>
    <x v="2"/>
    <x v="4"/>
    <m/>
    <x v="1"/>
  </r>
  <r>
    <s v="3DD.003D7E532B"/>
    <s v="OtsLGRF23S_06823"/>
    <d v="2023-11-06T00:00:00"/>
    <n v="4263"/>
    <s v="WDFW"/>
    <s v="SP"/>
    <m/>
    <n v="83"/>
    <x v="0"/>
    <s v="No CWT"/>
    <s v="N"/>
    <m/>
    <n v="18"/>
    <m/>
    <s v="LFH23144-09"/>
    <m/>
    <s v=""/>
    <m/>
    <n v="1"/>
    <s v="0.3"/>
    <x v="0"/>
    <x v="4"/>
    <m/>
    <x v="0"/>
  </r>
  <r>
    <s v="3DD.003D7E52F6"/>
    <s v="OtsLGRF23S_06831"/>
    <d v="2023-10-31T00:00:00"/>
    <n v="3268"/>
    <s v="WDFW"/>
    <s v="SP"/>
    <m/>
    <n v="89"/>
    <x v="0"/>
    <s v="No CWT"/>
    <s v="N"/>
    <m/>
    <n v="18"/>
    <m/>
    <s v="LFH23131-15"/>
    <m/>
    <s v=""/>
    <m/>
    <n v="1"/>
    <s v=""/>
    <x v="2"/>
    <x v="5"/>
    <m/>
    <x v="1"/>
  </r>
  <r>
    <s v="3DD.003D7E52EC"/>
    <s v="OtsLGRF23S_06851"/>
    <d v="2023-11-15T00:00:00"/>
    <n v="7012"/>
    <s v="WDFW"/>
    <s v="HLF"/>
    <m/>
    <n v="83"/>
    <x v="0"/>
    <s v="No CWT"/>
    <s v="N"/>
    <m/>
    <n v="18"/>
    <m/>
    <s v="No Scales"/>
    <m/>
    <s v=""/>
    <m/>
    <n v="1"/>
    <s v=""/>
    <x v="0"/>
    <x v="4"/>
    <m/>
    <x v="0"/>
  </r>
  <r>
    <s v="3DD.003D7E512D"/>
    <s v="OtsLGRF23S_06866"/>
    <d v="2023-11-13T00:00:00"/>
    <n v="5032"/>
    <s v="WDFW"/>
    <s v="SP"/>
    <m/>
    <n v="87"/>
    <x v="0"/>
    <s v="No CWT"/>
    <s v="N"/>
    <m/>
    <n v="18"/>
    <m/>
    <s v="LFH23148-03"/>
    <m/>
    <s v=""/>
    <m/>
    <n v="1"/>
    <s v="0.3"/>
    <x v="15"/>
    <x v="4"/>
    <m/>
    <x v="2"/>
  </r>
  <r>
    <s v="3DD.003D7E50F9"/>
    <s v="OtsLGRF23S_06879"/>
    <d v="2023-11-06T00:00:00"/>
    <n v="4292"/>
    <s v="WDFW"/>
    <s v="SP"/>
    <m/>
    <n v="83"/>
    <x v="0"/>
    <s v="No CWT"/>
    <s v="N"/>
    <m/>
    <n v="18"/>
    <m/>
    <s v="LFH23145-12"/>
    <m/>
    <s v=""/>
    <m/>
    <n v="1"/>
    <s v="0.3"/>
    <x v="6"/>
    <x v="4"/>
    <m/>
    <x v="0"/>
  </r>
  <r>
    <s v="3DD.003D7E5101"/>
    <s v="OtsLGRF23S_06883"/>
    <d v="2023-10-24T00:00:00"/>
    <n v="2264"/>
    <s v="WDFW"/>
    <s v="SP"/>
    <m/>
    <n v="83.5"/>
    <x v="0"/>
    <s v="CWT"/>
    <s v="Y"/>
    <m/>
    <n v="18"/>
    <m/>
    <s v="No Scales"/>
    <m/>
    <s v=""/>
    <m/>
    <n v="1"/>
    <s v=""/>
    <x v="3"/>
    <x v="4"/>
    <m/>
    <x v="0"/>
  </r>
  <r>
    <s v="3DD.003D7E5146"/>
    <s v="OtsLGRF23S_06884"/>
    <d v="2023-11-15T00:00:00"/>
    <n v="7084"/>
    <s v="WDFW"/>
    <s v="HLF"/>
    <m/>
    <n v="89"/>
    <x v="0"/>
    <s v="No CWT"/>
    <s v="N"/>
    <m/>
    <n v="18"/>
    <m/>
    <s v="No Scales"/>
    <m/>
    <s v=""/>
    <m/>
    <n v="1"/>
    <s v=""/>
    <x v="2"/>
    <x v="5"/>
    <m/>
    <x v="1"/>
  </r>
  <r>
    <s v="3DD.003D7E5147"/>
    <s v="OtsLGRF23S_06885"/>
    <d v="2023-11-06T00:00:00"/>
    <n v="4260"/>
    <s v="WDFW"/>
    <s v="SP"/>
    <m/>
    <n v="83"/>
    <x v="0"/>
    <s v="No CWT"/>
    <s v="N"/>
    <m/>
    <n v="18"/>
    <m/>
    <s v="LFH23145-01"/>
    <m/>
    <s v="RR"/>
    <m/>
    <n v="1"/>
    <s v="1.2"/>
    <x v="2"/>
    <x v="4"/>
    <m/>
    <x v="1"/>
  </r>
  <r>
    <s v="3DD.003D7E512F"/>
    <s v="OtsLGRF23S_06895"/>
    <d v="2023-10-31T00:00:00"/>
    <n v="3251"/>
    <s v="WDFW"/>
    <s v="SP"/>
    <m/>
    <n v="83"/>
    <x v="0"/>
    <s v="No CWT"/>
    <s v="N"/>
    <m/>
    <n v="18"/>
    <m/>
    <s v="LFH23131-01"/>
    <m/>
    <s v=""/>
    <m/>
    <n v="1"/>
    <s v="0.3"/>
    <x v="4"/>
    <x v="4"/>
    <m/>
    <x v="0"/>
  </r>
  <r>
    <s v="3DD.003D7E5143"/>
    <s v="OtsLGRF23S_06896"/>
    <d v="2023-10-24T00:00:00"/>
    <n v="238"/>
    <s v="WDFW"/>
    <s v="SP"/>
    <m/>
    <n v="81"/>
    <x v="1"/>
    <s v="No CWT"/>
    <s v="N"/>
    <m/>
    <n v="18"/>
    <m/>
    <s v="LFH2310-18"/>
    <m/>
    <s v=""/>
    <m/>
    <n v="1"/>
    <s v="0.3"/>
    <x v="2"/>
    <x v="0"/>
    <m/>
    <x v="1"/>
  </r>
  <r>
    <s v="3DD.003D7E5131"/>
    <s v="OtsLGRF23S_06901"/>
    <d v="2023-10-24T00:00:00"/>
    <n v="2272"/>
    <s v="WDFW"/>
    <s v="SP"/>
    <m/>
    <n v="81"/>
    <x v="0"/>
    <s v="No CWT"/>
    <s v="N"/>
    <m/>
    <n v="18"/>
    <m/>
    <s v="LFH23117-11"/>
    <m/>
    <s v=""/>
    <m/>
    <n v="1"/>
    <s v="0.3"/>
    <x v="1"/>
    <x v="0"/>
    <m/>
    <x v="0"/>
  </r>
  <r>
    <s v="3DD.003D7E50FF"/>
    <s v="OtsLGRF23S_06911"/>
    <d v="2023-10-31T00:00:00"/>
    <n v="3237"/>
    <s v="WDFW"/>
    <s v="SP"/>
    <m/>
    <n v="85"/>
    <x v="0"/>
    <s v="CWT"/>
    <s v="Y"/>
    <m/>
    <n v="18"/>
    <m/>
    <s v="No Scales"/>
    <m/>
    <s v=""/>
    <m/>
    <n v="1"/>
    <s v=""/>
    <x v="0"/>
    <x v="4"/>
    <m/>
    <x v="0"/>
  </r>
  <r>
    <s v="3DD.003D7E510C"/>
    <s v="OtsLGRF23S_06913"/>
    <d v="2023-10-24T00:00:00"/>
    <n v="2249"/>
    <s v="WDFW"/>
    <s v="SP"/>
    <m/>
    <n v="85"/>
    <x v="0"/>
    <s v="No CWT"/>
    <s v="N"/>
    <m/>
    <n v="18"/>
    <m/>
    <s v="LFH23116-13"/>
    <m/>
    <s v=""/>
    <m/>
    <n v="1"/>
    <s v="0.3"/>
    <x v="0"/>
    <x v="4"/>
    <m/>
    <x v="0"/>
  </r>
  <r>
    <s v="3DD.003D7E5109"/>
    <s v="OtsLGRF23S_06945"/>
    <d v="2023-11-06T00:00:00"/>
    <n v="4191"/>
    <s v="WDFW"/>
    <s v="SP"/>
    <m/>
    <n v="82"/>
    <x v="0"/>
    <s v="No CWT"/>
    <s v="N"/>
    <m/>
    <n v="18"/>
    <m/>
    <s v="LFH23142-01"/>
    <m/>
    <s v=""/>
    <m/>
    <n v="1"/>
    <s v="0.3"/>
    <x v="9"/>
    <x v="0"/>
    <m/>
    <x v="0"/>
  </r>
  <r>
    <s v="3DD.003D7E5157"/>
    <s v="OtsLGRF23S_06946"/>
    <d v="2023-11-13T00:00:00"/>
    <n v="690"/>
    <s v="WDFW"/>
    <s v="SP"/>
    <m/>
    <n v="84"/>
    <x v="1"/>
    <s v="CWT"/>
    <s v="Y"/>
    <m/>
    <n v="18"/>
    <m/>
    <s v="No Scales"/>
    <m/>
    <s v=""/>
    <m/>
    <n v="1"/>
    <s v=""/>
    <x v="10"/>
    <x v="4"/>
    <m/>
    <x v="0"/>
  </r>
  <r>
    <s v="3DD.003D7E50F7"/>
    <s v="OtsLGRF23S_06956"/>
    <d v="2023-11-13T00:00:00"/>
    <n v="571"/>
    <s v="WDFW"/>
    <s v="SP"/>
    <m/>
    <n v="76"/>
    <x v="1"/>
    <s v="CWT"/>
    <s v="Y"/>
    <m/>
    <n v="18"/>
    <m/>
    <s v="No Scales"/>
    <m/>
    <s v=""/>
    <m/>
    <n v="1"/>
    <s v=""/>
    <x v="13"/>
    <x v="1"/>
    <m/>
    <x v="0"/>
  </r>
  <r>
    <s v="3DD.003D7E5115"/>
    <s v="OtsLGRF23S_06958"/>
    <d v="2023-11-13T00:00:00"/>
    <n v="600"/>
    <s v="WDFW"/>
    <s v="KO"/>
    <m/>
    <n v="82"/>
    <x v="1"/>
    <s v="No CWT"/>
    <s v="Y"/>
    <m/>
    <n v="18"/>
    <m/>
    <s v="No Scales"/>
    <m/>
    <s v=""/>
    <m/>
    <n v="1"/>
    <s v=""/>
    <x v="13"/>
    <x v="0"/>
    <m/>
    <x v="0"/>
  </r>
  <r>
    <s v="3DD.003D7E510E"/>
    <s v="OtsLGRF23S_06964"/>
    <d v="2023-11-13T00:00:00"/>
    <n v="588"/>
    <s v="WDFW"/>
    <s v="SP"/>
    <m/>
    <n v="101"/>
    <x v="1"/>
    <s v="No CWT"/>
    <s v="N"/>
    <m/>
    <n v="18"/>
    <m/>
    <s v="LFH2326-19"/>
    <m/>
    <s v=""/>
    <m/>
    <n v="1"/>
    <s v=""/>
    <x v="0"/>
    <x v="6"/>
    <m/>
    <x v="0"/>
  </r>
  <r>
    <s v="3DD.003D7E5102"/>
    <s v="OtsLGRF23S_06976"/>
    <d v="2023-10-31T00:00:00"/>
    <n v="391"/>
    <s v="WDFW"/>
    <s v="SP"/>
    <m/>
    <n v="84"/>
    <x v="1"/>
    <s v="No CWT"/>
    <s v="N"/>
    <m/>
    <n v="18"/>
    <m/>
    <s v="LFH2317-13"/>
    <m/>
    <s v=""/>
    <m/>
    <n v="1"/>
    <s v="0.3"/>
    <x v="0"/>
    <x v="4"/>
    <m/>
    <x v="0"/>
  </r>
  <r>
    <s v="3DD.003D7E5113"/>
    <s v="OtsLGRF23S_06981"/>
    <d v="2023-11-13T00:00:00"/>
    <n v="579"/>
    <s v="WDFW"/>
    <s v="SP"/>
    <m/>
    <n v="83.5"/>
    <x v="1"/>
    <s v="No CWT"/>
    <s v="N"/>
    <m/>
    <n v="18"/>
    <m/>
    <s v="LFH2328-08"/>
    <m/>
    <s v=""/>
    <m/>
    <n v="1"/>
    <s v="0.3"/>
    <x v="5"/>
    <x v="4"/>
    <m/>
    <x v="0"/>
  </r>
  <r>
    <s v="3DD.003D7E5108"/>
    <s v="OtsLGRF23S_06988"/>
    <d v="2023-11-13T00:00:00"/>
    <n v="5016"/>
    <s v="WDFW"/>
    <s v="SP"/>
    <m/>
    <n v="86"/>
    <x v="0"/>
    <s v="CWT"/>
    <s v="Y"/>
    <m/>
    <n v="18"/>
    <m/>
    <s v="No Scales"/>
    <m/>
    <s v=""/>
    <m/>
    <n v="1"/>
    <s v=""/>
    <x v="12"/>
    <x v="4"/>
    <m/>
    <x v="0"/>
  </r>
  <r>
    <s v="3DD.003D7E5141"/>
    <s v="OtsLGRF23S_06990"/>
    <d v="2023-11-15T00:00:00"/>
    <n v="7055"/>
    <s v="WDFW"/>
    <s v="HLF"/>
    <m/>
    <n v="88"/>
    <x v="0"/>
    <s v="No CWT"/>
    <s v="N"/>
    <m/>
    <n v="18"/>
    <m/>
    <s v="No Scales"/>
    <m/>
    <s v=""/>
    <m/>
    <n v="1"/>
    <s v=""/>
    <x v="2"/>
    <x v="5"/>
    <m/>
    <x v="1"/>
  </r>
  <r>
    <s v="3DD.003D7E544A"/>
    <s v="OtsLGRF23S_06991"/>
    <d v="2023-11-13T00:00:00"/>
    <n v="23954"/>
    <s v="WDFW"/>
    <s v="DIP"/>
    <m/>
    <n v="83"/>
    <x v="1"/>
    <s v="No CWT"/>
    <s v="N"/>
    <m/>
    <n v="18"/>
    <m/>
    <s v="LFH2331-16"/>
    <m/>
    <s v=""/>
    <m/>
    <n v="1"/>
    <s v=""/>
    <x v="0"/>
    <x v="4"/>
    <m/>
    <x v="0"/>
  </r>
  <r>
    <s v="3DD.003D7E545E"/>
    <s v="OtsLGRF23S_06998"/>
    <d v="2023-11-13T00:00:00"/>
    <n v="5105"/>
    <s v="WDFW"/>
    <s v="SP"/>
    <m/>
    <n v="82"/>
    <x v="0"/>
    <s v="No CWT"/>
    <s v="N"/>
    <m/>
    <n v="18"/>
    <m/>
    <s v="LFH23150-17"/>
    <m/>
    <s v=""/>
    <m/>
    <n v="1"/>
    <s v="0.3"/>
    <x v="0"/>
    <x v="0"/>
    <m/>
    <x v="0"/>
  </r>
  <r>
    <s v="3DD.003D7E5447"/>
    <s v="OtsLGRF23S_07005"/>
    <d v="2023-11-06T00:00:00"/>
    <n v="4188"/>
    <s v="WDFW"/>
    <s v="SP"/>
    <m/>
    <n v="84"/>
    <x v="0"/>
    <s v="No CWT"/>
    <s v="N"/>
    <m/>
    <n v="18"/>
    <m/>
    <s v="LFH23141-19"/>
    <m/>
    <s v=""/>
    <m/>
    <n v="1"/>
    <s v="0.3"/>
    <x v="4"/>
    <x v="4"/>
    <m/>
    <x v="0"/>
  </r>
  <r>
    <s v="3DD.003D7E5443"/>
    <s v="OtsLGRF23S_07006"/>
    <d v="2023-11-13T00:00:00"/>
    <n v="5128"/>
    <s v="WDFW"/>
    <s v="SP"/>
    <m/>
    <n v="83"/>
    <x v="0"/>
    <s v="No CWT"/>
    <s v="N"/>
    <m/>
    <n v="18"/>
    <m/>
    <s v="LFH23152-11"/>
    <m/>
    <s v="RR"/>
    <m/>
    <n v="1"/>
    <s v="1.2"/>
    <x v="2"/>
    <x v="4"/>
    <m/>
    <x v="1"/>
  </r>
  <r>
    <s v="3DD.003D7E541E"/>
    <s v="OtsLGRF23S_07007"/>
    <d v="2023-10-31T00:00:00"/>
    <n v="401"/>
    <s v="WDFW"/>
    <s v="SP"/>
    <m/>
    <n v="83"/>
    <x v="1"/>
    <s v="No CWT"/>
    <s v="N"/>
    <m/>
    <n v="18"/>
    <m/>
    <s v="LFH2318-01"/>
    <m/>
    <s v=""/>
    <m/>
    <n v="1"/>
    <s v="0.3"/>
    <x v="2"/>
    <x v="4"/>
    <m/>
    <x v="1"/>
  </r>
  <r>
    <s v="3DD.003D7E544F"/>
    <s v="OtsLGRF23S_07008"/>
    <d v="2023-10-31T00:00:00"/>
    <n v="415"/>
    <s v="WDFW"/>
    <s v="SP"/>
    <m/>
    <n v="80"/>
    <x v="1"/>
    <s v="No CWT"/>
    <s v="N"/>
    <m/>
    <n v="18"/>
    <m/>
    <s v="LFH2318-11"/>
    <m/>
    <s v=""/>
    <m/>
    <n v="1"/>
    <s v="0.3"/>
    <x v="2"/>
    <x v="0"/>
    <m/>
    <x v="1"/>
  </r>
  <r>
    <s v="3DD.003D7E542C"/>
    <s v="OtsLGRF23S_07012"/>
    <d v="2023-11-06T00:00:00"/>
    <n v="4280"/>
    <s v="WDFW"/>
    <s v="SP"/>
    <m/>
    <n v="82"/>
    <x v="0"/>
    <s v="No CWT"/>
    <s v="N"/>
    <m/>
    <n v="18"/>
    <m/>
    <s v="LFH23144-16"/>
    <m/>
    <s v=""/>
    <m/>
    <n v="1"/>
    <s v="0.3"/>
    <x v="5"/>
    <x v="0"/>
    <m/>
    <x v="0"/>
  </r>
  <r>
    <s v="3DD.003D7E5454"/>
    <s v="OtsLGRF23S_07013"/>
    <d v="2023-11-15T00:00:00"/>
    <n v="7038"/>
    <s v="WDFW"/>
    <s v="HLF"/>
    <m/>
    <n v="83"/>
    <x v="0"/>
    <s v="No CWT"/>
    <s v="N"/>
    <m/>
    <n v="18"/>
    <m/>
    <s v="No Scales"/>
    <m/>
    <s v=""/>
    <m/>
    <n v="1"/>
    <s v=""/>
    <x v="2"/>
    <x v="4"/>
    <m/>
    <x v="1"/>
  </r>
  <r>
    <s v="3DD.003D7E5446"/>
    <s v="OtsLGRF23S_07020"/>
    <d v="2023-11-13T00:00:00"/>
    <n v="5035"/>
    <s v="WDFW"/>
    <s v="SP"/>
    <m/>
    <n v="83"/>
    <x v="0"/>
    <s v="No CWT"/>
    <s v="N"/>
    <m/>
    <n v="18"/>
    <m/>
    <s v="LFH23148-06"/>
    <m/>
    <s v=""/>
    <m/>
    <n v="1"/>
    <s v="0.3"/>
    <x v="0"/>
    <x v="4"/>
    <m/>
    <x v="0"/>
  </r>
  <r>
    <s v="3DD.003D7E5464"/>
    <s v="OtsLGRF23S_07046"/>
    <d v="2023-10-31T00:00:00"/>
    <n v="3278"/>
    <s v="WDFW"/>
    <s v="SP"/>
    <m/>
    <n v="82"/>
    <x v="0"/>
    <s v="No CWT"/>
    <s v="N"/>
    <m/>
    <n v="18"/>
    <m/>
    <s v="LFH23132-01"/>
    <m/>
    <s v=""/>
    <m/>
    <n v="1"/>
    <s v="0.3"/>
    <x v="0"/>
    <x v="0"/>
    <m/>
    <x v="0"/>
  </r>
  <r>
    <s v="3DD.003D7E5470"/>
    <s v="OtsLGRF23S_07060"/>
    <d v="2023-10-31T00:00:00"/>
    <n v="382"/>
    <s v="WDFW"/>
    <s v="SP"/>
    <m/>
    <n v="83"/>
    <x v="1"/>
    <s v="CWT"/>
    <s v="Y"/>
    <m/>
    <n v="18"/>
    <m/>
    <s v="No Scales"/>
    <m/>
    <s v=""/>
    <m/>
    <n v="1"/>
    <s v=""/>
    <x v="5"/>
    <x v="4"/>
    <m/>
    <x v="0"/>
  </r>
  <r>
    <s v="3DD.003D7E5459"/>
    <s v="OtsLGRF23S_07106"/>
    <d v="2023-10-24T00:00:00"/>
    <n v="2289"/>
    <s v="WDFW"/>
    <s v="SP"/>
    <m/>
    <n v="83"/>
    <x v="0"/>
    <s v="No CWT"/>
    <s v="N"/>
    <m/>
    <n v="18"/>
    <m/>
    <s v="LFH23118-05"/>
    <m/>
    <s v=""/>
    <m/>
    <n v="1"/>
    <s v="0.3"/>
    <x v="4"/>
    <x v="4"/>
    <m/>
    <x v="0"/>
  </r>
  <r>
    <s v="3DD.003D7E5425"/>
    <s v="OtsLGRF23S_07111"/>
    <d v="2023-11-13T00:00:00"/>
    <n v="582"/>
    <s v="WDFW"/>
    <s v="SP"/>
    <m/>
    <n v="83"/>
    <x v="1"/>
    <s v="No CWT"/>
    <s v="N"/>
    <m/>
    <n v="18"/>
    <m/>
    <s v="LFH2326-08"/>
    <m/>
    <s v=""/>
    <m/>
    <n v="1"/>
    <s v="0.3"/>
    <x v="0"/>
    <x v="4"/>
    <m/>
    <x v="0"/>
  </r>
  <r>
    <s v="3DD.003D7E5441"/>
    <s v="OtsLGRF23S_07117"/>
    <d v="2023-11-06T00:00:00"/>
    <n v="4247"/>
    <s v="WDFW"/>
    <s v="SP"/>
    <m/>
    <n v="85"/>
    <x v="0"/>
    <s v="No CWT"/>
    <s v="N"/>
    <m/>
    <n v="18"/>
    <m/>
    <s v="LFH23144-13"/>
    <m/>
    <s v=""/>
    <m/>
    <n v="1"/>
    <s v="0.3"/>
    <x v="0"/>
    <x v="4"/>
    <m/>
    <x v="0"/>
  </r>
  <r>
    <s v="3DD.003D7E5417"/>
    <s v="OtsLGRF23S_07120"/>
    <d v="2023-11-13T00:00:00"/>
    <n v="694"/>
    <s v="WDFW"/>
    <s v="SP"/>
    <m/>
    <n v="83"/>
    <x v="1"/>
    <s v="No CWT"/>
    <s v="N"/>
    <m/>
    <n v="18"/>
    <m/>
    <s v="LFH2331-12"/>
    <m/>
    <s v=""/>
    <m/>
    <n v="1"/>
    <s v="0.3"/>
    <x v="4"/>
    <x v="4"/>
    <m/>
    <x v="0"/>
  </r>
  <r>
    <s v="3DD.003D7E542B"/>
    <s v="OtsLGRF23S_07127"/>
    <d v="2023-11-13T00:00:00"/>
    <n v="5046"/>
    <s v="WDFW"/>
    <s v="SP"/>
    <m/>
    <n v="87"/>
    <x v="0"/>
    <s v="No CWT"/>
    <s v="N"/>
    <m/>
    <n v="18"/>
    <m/>
    <s v="LFH23148-18"/>
    <m/>
    <s v=""/>
    <m/>
    <n v="1"/>
    <s v="0.4"/>
    <x v="10"/>
    <x v="4"/>
    <m/>
    <x v="2"/>
  </r>
  <r>
    <s v="3DD.003D7E5420"/>
    <s v="OtsLGRF23S_07137"/>
    <d v="2023-11-06T00:00:00"/>
    <n v="543"/>
    <s v="WDFW"/>
    <s v="SP"/>
    <m/>
    <n v="90"/>
    <x v="1"/>
    <s v="CWT"/>
    <s v="Y"/>
    <m/>
    <n v="18"/>
    <m/>
    <s v="No Scales"/>
    <m/>
    <s v=""/>
    <m/>
    <n v="1"/>
    <s v=""/>
    <x v="13"/>
    <x v="5"/>
    <m/>
    <x v="0"/>
  </r>
  <r>
    <s v="3DD.003D7E5468"/>
    <s v="OtsLGRF23S_07139"/>
    <d v="2023-11-06T00:00:00"/>
    <n v="4230"/>
    <s v="WDFW"/>
    <s v="SP"/>
    <m/>
    <n v="88"/>
    <x v="0"/>
    <s v="No CWT"/>
    <s v="N"/>
    <m/>
    <n v="18"/>
    <m/>
    <s v="LFH23143-04"/>
    <m/>
    <s v=""/>
    <m/>
    <n v="1"/>
    <s v="0.3"/>
    <x v="22"/>
    <x v="5"/>
    <m/>
    <x v="1"/>
  </r>
  <r>
    <s v="3DD.003D7E5460"/>
    <s v="OtsLGRF23S_07155"/>
    <d v="2023-11-06T00:00:00"/>
    <n v="4146"/>
    <s v="WDFW"/>
    <s v="SP"/>
    <m/>
    <n v="82"/>
    <x v="0"/>
    <s v="No CWT"/>
    <s v="N"/>
    <m/>
    <n v="18"/>
    <m/>
    <s v="LFH23140-06"/>
    <m/>
    <s v=""/>
    <m/>
    <n v="1"/>
    <s v="0.3"/>
    <x v="0"/>
    <x v="0"/>
    <m/>
    <x v="0"/>
  </r>
  <r>
    <s v="3DD.003D7E5428"/>
    <s v="OtsLGRF23S_07619"/>
    <d v="2023-10-31T00:00:00"/>
    <n v="3303"/>
    <s v="WDFW"/>
    <s v="SP"/>
    <m/>
    <n v="82"/>
    <x v="0"/>
    <s v="CWT"/>
    <s v="Y"/>
    <m/>
    <n v="18"/>
    <m/>
    <s v="No Scales"/>
    <m/>
    <s v=""/>
    <m/>
    <n v="1"/>
    <s v=""/>
    <x v="4"/>
    <x v="0"/>
    <m/>
    <x v="0"/>
  </r>
  <r>
    <s v="3DD.003D7E5467"/>
    <s v="OtsLGRF23S_07628"/>
    <d v="2023-11-15T00:00:00"/>
    <n v="7078"/>
    <s v="WDFW"/>
    <s v="HLF"/>
    <m/>
    <n v="85"/>
    <x v="0"/>
    <s v="No CWT"/>
    <s v="N"/>
    <m/>
    <n v="18"/>
    <m/>
    <s v="No Scales"/>
    <m/>
    <s v=""/>
    <m/>
    <n v="1"/>
    <s v=""/>
    <x v="0"/>
    <x v="4"/>
    <m/>
    <x v="0"/>
  </r>
  <r>
    <s v="3DD.003D7E542F"/>
    <s v="OtsLGRF23S_07634"/>
    <d v="2023-11-13T00:00:00"/>
    <n v="692"/>
    <s v="WDFW"/>
    <s v="SP"/>
    <m/>
    <n v="88"/>
    <x v="1"/>
    <s v="No CWT"/>
    <s v="N"/>
    <m/>
    <n v="18"/>
    <m/>
    <s v="LFH2331-11"/>
    <m/>
    <s v=""/>
    <m/>
    <n v="1"/>
    <s v="0.3"/>
    <x v="13"/>
    <x v="5"/>
    <m/>
    <x v="0"/>
  </r>
  <r>
    <s v="3DD.003D7E542D"/>
    <s v="OtsLGRF23S_07659"/>
    <d v="2023-11-15T00:00:00"/>
    <n v="7067"/>
    <s v="WDFW"/>
    <s v="HLF"/>
    <m/>
    <n v="85"/>
    <x v="1"/>
    <s v="No CWT"/>
    <s v="N"/>
    <m/>
    <n v="18"/>
    <m/>
    <s v="No Scales"/>
    <m/>
    <s v=""/>
    <m/>
    <n v="1"/>
    <s v=""/>
    <x v="2"/>
    <x v="4"/>
    <m/>
    <x v="1"/>
  </r>
  <r>
    <s v="3DD.003D7E541B"/>
    <s v="OtsLGRF23S_07675"/>
    <d v="2023-11-15T00:00:00"/>
    <n v="7030"/>
    <s v="WDFW"/>
    <s v="HLF"/>
    <m/>
    <n v="85"/>
    <x v="0"/>
    <s v="No CWT"/>
    <s v="N"/>
    <m/>
    <n v="18"/>
    <m/>
    <s v="No Scales"/>
    <m/>
    <s v=""/>
    <m/>
    <n v="1"/>
    <s v=""/>
    <x v="22"/>
    <x v="4"/>
    <m/>
    <x v="1"/>
  </r>
  <r>
    <s v="3DD.003D7E5472"/>
    <s v="OtsLGRF23S_07684"/>
    <d v="2023-10-23T00:00:00"/>
    <n v="24612"/>
    <s v="WDFW"/>
    <s v="DIP"/>
    <m/>
    <n v="84"/>
    <x v="0"/>
    <s v="No CWT"/>
    <s v="N"/>
    <m/>
    <n v="18"/>
    <m/>
    <s v="LFH2334-09"/>
    <m/>
    <s v=""/>
    <m/>
    <n v="1"/>
    <s v="0.3"/>
    <x v="22"/>
    <x v="4"/>
    <m/>
    <x v="1"/>
  </r>
  <r>
    <s v="3DD.003E49E245"/>
    <s v="OtsLGRF23S_07690"/>
    <d v="2023-11-15T00:00:00"/>
    <n v="7023"/>
    <s v="WDFW"/>
    <s v="HLF"/>
    <m/>
    <n v="84"/>
    <x v="0"/>
    <s v="CWT"/>
    <s v="Y"/>
    <m/>
    <n v="18"/>
    <m/>
    <s v="No Scales"/>
    <m/>
    <s v=""/>
    <m/>
    <n v="1"/>
    <s v=""/>
    <x v="0"/>
    <x v="4"/>
    <m/>
    <x v="0"/>
  </r>
  <r>
    <s v="3DD.003D7E5471"/>
    <s v="OtsLGRF23S_07707"/>
    <d v="2023-11-13T00:00:00"/>
    <n v="670"/>
    <s v="WDFW"/>
    <s v="SP"/>
    <m/>
    <n v="94"/>
    <x v="1"/>
    <s v="No CWT"/>
    <s v="N"/>
    <m/>
    <n v="18"/>
    <m/>
    <s v="LFH2330-03"/>
    <m/>
    <s v=""/>
    <m/>
    <n v="1"/>
    <s v="0.4"/>
    <x v="2"/>
    <x v="2"/>
    <m/>
    <x v="1"/>
  </r>
  <r>
    <s v="3DD.003D7E4BF7"/>
    <s v="OtsLGRF23S_07708"/>
    <d v="2023-11-06T00:00:00"/>
    <n v="4168"/>
    <s v="WDFW"/>
    <s v="SP"/>
    <m/>
    <n v="91"/>
    <x v="0"/>
    <s v="No CWT"/>
    <s v="Y"/>
    <m/>
    <n v="18"/>
    <m/>
    <s v="No Scales"/>
    <m/>
    <s v=""/>
    <m/>
    <n v="1"/>
    <s v=""/>
    <x v="22"/>
    <x v="5"/>
    <m/>
    <x v="2"/>
  </r>
  <r>
    <s v="3DD.003D7E5462"/>
    <s v="OtsLGRF23S_07732"/>
    <d v="2023-11-13T00:00:00"/>
    <n v="5003"/>
    <s v="WDFW"/>
    <s v="SP"/>
    <m/>
    <n v="90"/>
    <x v="0"/>
    <s v="CWT"/>
    <s v="Y"/>
    <m/>
    <n v="18"/>
    <m/>
    <s v="No Scales"/>
    <m/>
    <s v=""/>
    <m/>
    <n v="1"/>
    <s v=""/>
    <x v="7"/>
    <x v="5"/>
    <m/>
    <x v="2"/>
  </r>
  <r>
    <s v="3DD.003D7E4BE5"/>
    <s v="OtsLGRF23S_07734"/>
    <d v="2023-10-31T00:00:00"/>
    <n v="3289"/>
    <s v="WDFW"/>
    <s v="SP"/>
    <m/>
    <n v="87"/>
    <x v="0"/>
    <s v="No CWT"/>
    <s v="N"/>
    <m/>
    <n v="18"/>
    <m/>
    <s v="LFH23132-08"/>
    <m/>
    <s v=""/>
    <m/>
    <n v="1"/>
    <s v="0.3"/>
    <x v="0"/>
    <x v="4"/>
    <m/>
    <x v="0"/>
  </r>
  <r>
    <s v="3DD.003D7E543B"/>
    <s v="OtsLGRF23S_07735"/>
    <d v="2023-10-24T00:00:00"/>
    <n v="221"/>
    <s v="WDFW"/>
    <s v="SP"/>
    <m/>
    <n v="82"/>
    <x v="1"/>
    <s v="No CWT"/>
    <s v="N"/>
    <m/>
    <n v="18"/>
    <m/>
    <s v="LFH2310-02"/>
    <m/>
    <s v=""/>
    <m/>
    <n v="1"/>
    <s v="0.3"/>
    <x v="0"/>
    <x v="0"/>
    <m/>
    <x v="0"/>
  </r>
  <r>
    <s v="3DD.003D7E4C38"/>
    <s v="OtsLGRF23S_07736"/>
    <d v="2023-10-31T00:00:00"/>
    <n v="3238"/>
    <s v="WDFW"/>
    <s v="SP"/>
    <m/>
    <n v="84"/>
    <x v="0"/>
    <s v="CWT"/>
    <s v="Y"/>
    <m/>
    <n v="18"/>
    <m/>
    <s v="No Scales"/>
    <m/>
    <s v=""/>
    <m/>
    <n v="1"/>
    <s v=""/>
    <x v="3"/>
    <x v="4"/>
    <m/>
    <x v="0"/>
  </r>
  <r>
    <s v="3DD.003D7E4C17"/>
    <s v="OtsLGRF23S_07752"/>
    <d v="2023-10-31T00:00:00"/>
    <n v="3271"/>
    <s v="WDFW"/>
    <s v="SP"/>
    <m/>
    <n v="84"/>
    <x v="0"/>
    <s v="CWT"/>
    <s v="Y"/>
    <m/>
    <n v="18"/>
    <m/>
    <s v="No Scales"/>
    <m/>
    <s v=""/>
    <m/>
    <n v="1"/>
    <s v=""/>
    <x v="11"/>
    <x v="4"/>
    <m/>
    <x v="2"/>
  </r>
  <r>
    <s v="3DD.003D7E4BF6"/>
    <s v="OtsLGRF23S_07759"/>
    <d v="2023-11-15T00:00:00"/>
    <n v="7070"/>
    <s v="WDFW"/>
    <s v="HLF"/>
    <m/>
    <n v="80"/>
    <x v="0"/>
    <s v="No CWT"/>
    <s v="N"/>
    <m/>
    <n v="18"/>
    <m/>
    <s v="No Scales"/>
    <m/>
    <s v=""/>
    <m/>
    <n v="1"/>
    <s v=""/>
    <x v="0"/>
    <x v="0"/>
    <m/>
    <x v="0"/>
  </r>
  <r>
    <s v="3DD.003D7E4BF4"/>
    <s v="OtsLGRF23S_07765"/>
    <d v="2023-11-06T00:00:00"/>
    <n v="4254"/>
    <s v="WDFW"/>
    <s v="SP"/>
    <m/>
    <n v="82"/>
    <x v="0"/>
    <s v="No CWT"/>
    <s v="N"/>
    <m/>
    <n v="18"/>
    <m/>
    <s v="LFH23145-20"/>
    <m/>
    <s v=""/>
    <m/>
    <n v="1"/>
    <s v="0.3"/>
    <x v="4"/>
    <x v="0"/>
    <m/>
    <x v="0"/>
  </r>
  <r>
    <s v="3DD.003D7E4C33"/>
    <s v="OtsLGRF23S_07779"/>
    <d v="2023-11-13T00:00:00"/>
    <n v="603"/>
    <s v="WDFW"/>
    <s v="SP"/>
    <m/>
    <n v="85"/>
    <x v="1"/>
    <s v="No CWT"/>
    <s v="N"/>
    <m/>
    <n v="18"/>
    <m/>
    <s v="LFH2327-03"/>
    <m/>
    <s v=""/>
    <m/>
    <n v="1"/>
    <s v="0.3"/>
    <x v="0"/>
    <x v="4"/>
    <m/>
    <x v="0"/>
  </r>
  <r>
    <s v="3DD.003D7E4C0B"/>
    <s v="OtsLGRF23S_07789"/>
    <d v="2023-11-06T00:00:00"/>
    <n v="4243"/>
    <s v="WDFW"/>
    <s v="SP"/>
    <m/>
    <n v="88"/>
    <x v="0"/>
    <s v="CWT"/>
    <s v="Y"/>
    <m/>
    <n v="18"/>
    <m/>
    <s v="No Scales"/>
    <m/>
    <s v=""/>
    <m/>
    <n v="1"/>
    <s v=""/>
    <x v="7"/>
    <x v="5"/>
    <m/>
    <x v="0"/>
  </r>
  <r>
    <s v="3DD.003D7E4C37"/>
    <s v="OtsLGRF23S_07800"/>
    <d v="2023-10-31T00:00:00"/>
    <n v="392"/>
    <s v="WDFW"/>
    <s v="SP"/>
    <m/>
    <n v="89"/>
    <x v="1"/>
    <s v="No CWT"/>
    <s v="N"/>
    <m/>
    <n v="18"/>
    <m/>
    <s v="LFH2317-14"/>
    <m/>
    <s v=""/>
    <m/>
    <n v="1"/>
    <s v="0.3"/>
    <x v="0"/>
    <x v="5"/>
    <m/>
    <x v="0"/>
  </r>
  <r>
    <s v="3DD.003D7E4C1A"/>
    <s v="OtsLGRF23S_07807"/>
    <d v="2023-11-06T00:00:00"/>
    <n v="547"/>
    <s v="WDFW"/>
    <s v="SP"/>
    <m/>
    <n v="91.5"/>
    <x v="1"/>
    <s v="No CWT"/>
    <s v="N"/>
    <m/>
    <n v="18"/>
    <m/>
    <s v="LFH2324-12"/>
    <m/>
    <s v=""/>
    <m/>
    <n v="1"/>
    <s v="0.4"/>
    <x v="22"/>
    <x v="5"/>
    <m/>
    <x v="1"/>
  </r>
  <r>
    <s v="3DD.003D7E4C32"/>
    <s v="OtsLGRF23S_07808"/>
    <d v="2023-11-06T00:00:00"/>
    <n v="4229"/>
    <s v="WDFW"/>
    <s v="SP"/>
    <m/>
    <n v="84"/>
    <x v="0"/>
    <s v="No CWT"/>
    <s v="N"/>
    <m/>
    <n v="18"/>
    <m/>
    <s v="LFH23143-05"/>
    <m/>
    <s v=""/>
    <m/>
    <n v="1"/>
    <s v="0.3"/>
    <x v="10"/>
    <x v="4"/>
    <m/>
    <x v="0"/>
  </r>
  <r>
    <s v="3DD.003D7E4C14"/>
    <s v="OtsLGRF23S_07810"/>
    <d v="2023-10-31T00:00:00"/>
    <n v="393"/>
    <s v="WDFW"/>
    <s v="SP"/>
    <m/>
    <n v="85"/>
    <x v="1"/>
    <s v="No CWT"/>
    <s v="N"/>
    <m/>
    <n v="18"/>
    <m/>
    <s v="LFH2317-15"/>
    <m/>
    <s v=""/>
    <m/>
    <n v="1"/>
    <s v="0.3"/>
    <x v="6"/>
    <x v="4"/>
    <m/>
    <x v="0"/>
  </r>
  <r>
    <s v="3DD.003D7E4C23"/>
    <s v="OtsLGRF23S_07817"/>
    <d v="2023-11-15T00:00:00"/>
    <n v="7092"/>
    <s v="WDFW"/>
    <s v="HLF"/>
    <m/>
    <n v="86"/>
    <x v="0"/>
    <s v="No CWT"/>
    <s v="N"/>
    <m/>
    <n v="18"/>
    <m/>
    <s v="No Scales"/>
    <m/>
    <s v=""/>
    <m/>
    <n v="1"/>
    <s v=""/>
    <x v="7"/>
    <x v="4"/>
    <m/>
    <x v="0"/>
  </r>
  <r>
    <s v="3DD.003D7E4C1E"/>
    <s v="OtsLGRF23S_07818"/>
    <d v="2023-11-06T00:00:00"/>
    <n v="544"/>
    <s v="WDFW"/>
    <s v="SP"/>
    <m/>
    <n v="93"/>
    <x v="1"/>
    <s v="No CWT"/>
    <s v="N"/>
    <m/>
    <n v="18"/>
    <m/>
    <s v="LFH2324-09"/>
    <m/>
    <s v=""/>
    <m/>
    <n v="1"/>
    <s v="0.4"/>
    <x v="2"/>
    <x v="2"/>
    <m/>
    <x v="1"/>
  </r>
  <r>
    <s v="3DD.003D7E4C21"/>
    <s v="OtsLGRF23S_07820"/>
    <d v="2023-11-06T00:00:00"/>
    <n v="545"/>
    <s v="WDFW"/>
    <s v="SP"/>
    <m/>
    <n v="86"/>
    <x v="1"/>
    <s v="CWT"/>
    <s v="Y"/>
    <m/>
    <n v="18"/>
    <m/>
    <s v="No Scales"/>
    <m/>
    <s v=""/>
    <m/>
    <n v="1"/>
    <s v=""/>
    <x v="13"/>
    <x v="4"/>
    <m/>
    <x v="0"/>
  </r>
  <r>
    <s v="3DD.003D7E4C26"/>
    <s v="OtsLGRF23S_07837"/>
    <d v="2023-10-24T00:00:00"/>
    <n v="225"/>
    <s v="WDFW"/>
    <s v="SP"/>
    <m/>
    <n v="85"/>
    <x v="1"/>
    <s v="No CWT"/>
    <s v="N"/>
    <m/>
    <n v="18"/>
    <m/>
    <s v="LFH2310-06"/>
    <m/>
    <s v=""/>
    <m/>
    <n v="1"/>
    <s v=""/>
    <x v="6"/>
    <x v="4"/>
    <m/>
    <x v="0"/>
  </r>
  <r>
    <s v="3DD.003D7E4BFB"/>
    <s v="OtsLGRF23S_07845"/>
    <d v="2023-11-06T00:00:00"/>
    <n v="4221"/>
    <s v="WDFW"/>
    <s v="SP"/>
    <m/>
    <n v="86"/>
    <x v="0"/>
    <s v="No CWT"/>
    <s v="N"/>
    <m/>
    <n v="18"/>
    <m/>
    <s v="LFH23143-02"/>
    <m/>
    <s v=""/>
    <m/>
    <n v="1"/>
    <s v="0.3"/>
    <x v="0"/>
    <x v="4"/>
    <m/>
    <x v="0"/>
  </r>
  <r>
    <s v="3DD.003D7E4C30"/>
    <s v="OtsLGRF23S_07846"/>
    <d v="2023-10-31T00:00:00"/>
    <n v="407"/>
    <s v="WDFW"/>
    <s v="SP"/>
    <m/>
    <n v="84"/>
    <x v="1"/>
    <s v="CWT"/>
    <s v="Y"/>
    <m/>
    <n v="18"/>
    <m/>
    <s v="No Scales"/>
    <m/>
    <s v=""/>
    <m/>
    <n v="1"/>
    <s v=""/>
    <x v="3"/>
    <x v="4"/>
    <m/>
    <x v="0"/>
  </r>
  <r>
    <s v="3DD.003D7E4C15"/>
    <s v="OtsLGRF23S_07854"/>
    <d v="2023-10-24T00:00:00"/>
    <n v="2305"/>
    <s v="WDFW"/>
    <s v="SP"/>
    <m/>
    <n v="81"/>
    <x v="0"/>
    <s v="CWT"/>
    <s v="Y"/>
    <m/>
    <n v="18"/>
    <m/>
    <s v="No Scales"/>
    <m/>
    <s v=""/>
    <m/>
    <n v="1"/>
    <s v=""/>
    <x v="4"/>
    <x v="0"/>
    <m/>
    <x v="0"/>
  </r>
  <r>
    <s v="3DD.003D7E4C00"/>
    <s v="OtsLGRF23S_07856"/>
    <d v="2023-10-31T00:00:00"/>
    <n v="3286"/>
    <s v="WDFW"/>
    <s v="SP"/>
    <m/>
    <n v="87"/>
    <x v="0"/>
    <s v="No CWT"/>
    <s v="N"/>
    <m/>
    <n v="18"/>
    <m/>
    <s v="LFH23132-10"/>
    <m/>
    <s v=""/>
    <m/>
    <n v="1"/>
    <s v="0.4"/>
    <x v="22"/>
    <x v="4"/>
    <m/>
    <x v="1"/>
  </r>
  <r>
    <s v="3DD.003D7E4C09"/>
    <s v="OtsLGRF23S_07869"/>
    <d v="2023-11-13T00:00:00"/>
    <n v="5127"/>
    <s v="WDFW"/>
    <s v="SP"/>
    <m/>
    <n v="85"/>
    <x v="0"/>
    <s v="No CWT"/>
    <s v="N"/>
    <m/>
    <n v="18"/>
    <m/>
    <s v="LFH23151-19"/>
    <m/>
    <s v=""/>
    <m/>
    <n v="1"/>
    <s v="0.3"/>
    <x v="2"/>
    <x v="4"/>
    <m/>
    <x v="1"/>
  </r>
  <r>
    <s v="3DD.003D7E4C40"/>
    <s v="OtsLGRF23S_07875"/>
    <d v="2023-10-24T00:00:00"/>
    <n v="206"/>
    <s v="WDFW"/>
    <s v="SP"/>
    <m/>
    <n v="93"/>
    <x v="1"/>
    <s v="No CWT"/>
    <s v="N"/>
    <m/>
    <n v="18"/>
    <m/>
    <s v="LFH2309-10"/>
    <m/>
    <s v=""/>
    <m/>
    <n v="1"/>
    <s v="0.3"/>
    <x v="4"/>
    <x v="2"/>
    <m/>
    <x v="0"/>
  </r>
  <r>
    <s v="3DD.003D7E4C34"/>
    <s v="OtsLGRF23S_07876"/>
    <d v="2023-10-24T00:00:00"/>
    <n v="2278"/>
    <s v="WDFW"/>
    <s v="SP"/>
    <m/>
    <n v="95"/>
    <x v="0"/>
    <s v="No CWT"/>
    <s v="N"/>
    <m/>
    <n v="18"/>
    <m/>
    <s v="LFH23117-15"/>
    <m/>
    <s v=""/>
    <m/>
    <n v="1"/>
    <s v="0.4"/>
    <x v="22"/>
    <x v="2"/>
    <m/>
    <x v="1"/>
  </r>
  <r>
    <s v="3DD.003D7E4BF3"/>
    <s v="OtsLGRF23S_07877"/>
    <d v="2023-11-15T00:00:00"/>
    <n v="7093"/>
    <s v="WDFW"/>
    <s v="HLF"/>
    <m/>
    <n v="83"/>
    <x v="0"/>
    <s v="No CWT"/>
    <s v="N"/>
    <m/>
    <n v="18"/>
    <m/>
    <s v="No Scales"/>
    <m/>
    <s v=""/>
    <m/>
    <n v="1"/>
    <s v=""/>
    <x v="17"/>
    <x v="4"/>
    <m/>
    <x v="0"/>
  </r>
  <r>
    <s v="3DD.003D7E4BF5"/>
    <s v="OtsLGRF23S_07885"/>
    <d v="2023-10-31T00:00:00"/>
    <n v="3230"/>
    <s v="WDFW"/>
    <s v="SP"/>
    <m/>
    <n v="91"/>
    <x v="0"/>
    <s v="No CWT"/>
    <s v="N"/>
    <m/>
    <n v="18"/>
    <m/>
    <s v="LFH23130-03"/>
    <m/>
    <s v=""/>
    <m/>
    <n v="1"/>
    <s v="0.3"/>
    <x v="13"/>
    <x v="5"/>
    <m/>
    <x v="0"/>
  </r>
  <r>
    <s v="3DD.003D7E4C2A"/>
    <s v="OtsLGRF23S_07898"/>
    <d v="2023-11-13T00:00:00"/>
    <n v="5092"/>
    <s v="WDFW"/>
    <s v="SP"/>
    <m/>
    <n v="91"/>
    <x v="0"/>
    <s v="No CWT"/>
    <s v="N"/>
    <m/>
    <n v="18"/>
    <m/>
    <s v="LFH23151-06"/>
    <m/>
    <s v=""/>
    <m/>
    <n v="1"/>
    <s v="0.3"/>
    <x v="22"/>
    <x v="5"/>
    <m/>
    <x v="1"/>
  </r>
  <r>
    <s v="3DD.003D7E4C3F"/>
    <s v="OtsLGRF23S_07919"/>
    <d v="2023-10-24T00:00:00"/>
    <n v="233"/>
    <s v="WDFW"/>
    <s v="SP"/>
    <m/>
    <n v="83"/>
    <x v="1"/>
    <s v="CWT"/>
    <s v="Y"/>
    <m/>
    <n v="18"/>
    <m/>
    <s v="No Scales"/>
    <m/>
    <s v=""/>
    <m/>
    <n v="1"/>
    <s v=""/>
    <x v="12"/>
    <x v="4"/>
    <m/>
    <x v="0"/>
  </r>
  <r>
    <s v="3DD.003D7E4BE8"/>
    <s v="OtsLGRF23S_07920"/>
    <d v="2023-11-06T00:00:00"/>
    <n v="4255"/>
    <s v="WDFW"/>
    <s v="SP"/>
    <m/>
    <n v="83"/>
    <x v="0"/>
    <s v="CWT"/>
    <s v="Y"/>
    <m/>
    <n v="18"/>
    <m/>
    <s v="No Scales"/>
    <m/>
    <s v=""/>
    <m/>
    <n v="1"/>
    <s v=""/>
    <x v="19"/>
    <x v="4"/>
    <m/>
    <x v="1"/>
  </r>
  <r>
    <s v="3DD.003D7E4BED"/>
    <s v="OtsLGRF23S_07927"/>
    <d v="2023-11-15T00:00:00"/>
    <n v="7006"/>
    <s v="WDFW"/>
    <s v="HLF"/>
    <m/>
    <n v="87"/>
    <x v="1"/>
    <s v="No CWT"/>
    <s v="N"/>
    <m/>
    <n v="18"/>
    <m/>
    <s v="No Scales"/>
    <m/>
    <s v=""/>
    <m/>
    <n v="1"/>
    <s v=""/>
    <x v="0"/>
    <x v="4"/>
    <m/>
    <x v="0"/>
  </r>
  <r>
    <s v="3DD.003D7E4C22"/>
    <s v="OtsLGRF23S_07936"/>
    <d v="2023-11-13T00:00:00"/>
    <n v="617"/>
    <s v="WDFW"/>
    <s v="SP"/>
    <m/>
    <n v="109"/>
    <x v="1"/>
    <s v="No CWT"/>
    <s v="N"/>
    <m/>
    <n v="18"/>
    <m/>
    <s v="LFH2327-08"/>
    <m/>
    <s v=""/>
    <m/>
    <n v="1"/>
    <s v="0.4"/>
    <x v="10"/>
    <x v="6"/>
    <m/>
    <x v="2"/>
  </r>
  <r>
    <s v="3DD.003D7E4C18"/>
    <s v="OtsLGRF23S_07948"/>
    <d v="2023-11-06T00:00:00"/>
    <n v="4145"/>
    <s v="WDFW"/>
    <s v="SP"/>
    <m/>
    <n v="93"/>
    <x v="0"/>
    <s v="CWT"/>
    <s v="Y"/>
    <m/>
    <n v="18"/>
    <m/>
    <s v="No Scales"/>
    <m/>
    <s v=""/>
    <m/>
    <n v="1"/>
    <s v=""/>
    <x v="22"/>
    <x v="2"/>
    <m/>
    <x v="1"/>
  </r>
  <r>
    <s v="3DD.003D7E4C28"/>
    <s v="OtsLGRF23S_07964"/>
    <d v="2023-11-15T00:00:00"/>
    <n v="7039"/>
    <s v="WDFW"/>
    <s v="HLF"/>
    <m/>
    <n v="85"/>
    <x v="0"/>
    <s v="No CWT"/>
    <s v="N"/>
    <m/>
    <n v="18"/>
    <m/>
    <s v="No Scales"/>
    <m/>
    <s v=""/>
    <m/>
    <n v="1"/>
    <s v=""/>
    <x v="0"/>
    <x v="4"/>
    <m/>
    <x v="0"/>
  </r>
  <r>
    <s v="3DD.003D7E4C44"/>
    <s v="OtsLGRF23S_07965"/>
    <d v="2023-11-15T00:00:00"/>
    <n v="7010"/>
    <s v="WDFW"/>
    <s v="HLF"/>
    <m/>
    <n v="75"/>
    <x v="1"/>
    <s v="No CWT"/>
    <s v="N"/>
    <m/>
    <n v="18"/>
    <m/>
    <s v="No Scales"/>
    <m/>
    <s v=""/>
    <m/>
    <n v="1"/>
    <s v=""/>
    <x v="2"/>
    <x v="1"/>
    <m/>
    <x v="1"/>
  </r>
  <r>
    <s v="3DD.003D7E4C1F"/>
    <s v="OtsLGRF23S_07973"/>
    <d v="2023-11-15T00:00:00"/>
    <n v="7028"/>
    <s v="WDFW"/>
    <s v="HLF"/>
    <m/>
    <n v="87"/>
    <x v="1"/>
    <s v="No CWT"/>
    <s v="N"/>
    <m/>
    <n v="18"/>
    <m/>
    <s v="No Scales"/>
    <m/>
    <s v=""/>
    <m/>
    <n v="1"/>
    <s v=""/>
    <x v="0"/>
    <x v="4"/>
    <m/>
    <x v="0"/>
  </r>
  <r>
    <s v="3DD.003D7E4C07"/>
    <s v="OtsLGRF23S_07974"/>
    <d v="2023-11-13T00:00:00"/>
    <n v="5129"/>
    <s v="WDFW"/>
    <s v="SP"/>
    <m/>
    <n v="89"/>
    <x v="0"/>
    <s v="No CWT"/>
    <s v="N"/>
    <m/>
    <n v="18"/>
    <m/>
    <s v="LFH23152-01"/>
    <m/>
    <s v=""/>
    <m/>
    <n v="1"/>
    <s v="0.4"/>
    <x v="2"/>
    <x v="5"/>
    <m/>
    <x v="1"/>
  </r>
  <r>
    <s v="3DD.003D7E4BF8"/>
    <s v="OtsLGRF23S_07985"/>
    <d v="2023-10-24T00:00:00"/>
    <n v="214"/>
    <s v="WDFW"/>
    <s v="SP"/>
    <m/>
    <n v="73"/>
    <x v="1"/>
    <s v="No CWT"/>
    <s v="N"/>
    <m/>
    <n v="18"/>
    <m/>
    <s v="LFH2309-16"/>
    <m/>
    <s v=""/>
    <m/>
    <n v="1"/>
    <s v=""/>
    <x v="10"/>
    <x v="1"/>
    <m/>
    <x v="0"/>
  </r>
  <r>
    <s v="3DD.003D7E4C11"/>
    <s v="OtsLGRF23S_07989"/>
    <d v="2023-11-13T00:00:00"/>
    <n v="5038"/>
    <s v="WDFW"/>
    <s v="SP"/>
    <m/>
    <n v="73"/>
    <x v="0"/>
    <s v="No CWT"/>
    <s v="N"/>
    <m/>
    <n v="18"/>
    <m/>
    <s v="LFH23148-10"/>
    <m/>
    <s v=""/>
    <m/>
    <n v="1"/>
    <s v="0.3"/>
    <x v="2"/>
    <x v="1"/>
    <m/>
    <x v="1"/>
  </r>
  <r>
    <s v="3DD.003D7E4C2B"/>
    <s v="OtsLGRF23S_07995"/>
    <d v="2023-11-06T00:00:00"/>
    <n v="4220"/>
    <s v="WDFW"/>
    <s v="SP"/>
    <m/>
    <n v="81"/>
    <x v="0"/>
    <s v="No CWT"/>
    <s v="N"/>
    <m/>
    <n v="18"/>
    <m/>
    <s v="LFH23143-15"/>
    <m/>
    <s v=""/>
    <m/>
    <n v="1"/>
    <s v="0.3"/>
    <x v="0"/>
    <x v="0"/>
    <m/>
    <x v="0"/>
  </r>
  <r>
    <s v="3DD.003D7E4C03"/>
    <s v="OtsLGRF23S_07998"/>
    <d v="2023-10-31T00:00:00"/>
    <n v="3277"/>
    <s v="WDFW"/>
    <s v="SP"/>
    <m/>
    <n v="86"/>
    <x v="0"/>
    <s v="No CWT"/>
    <s v="N"/>
    <m/>
    <n v="18"/>
    <m/>
    <s v="LFH23131-20"/>
    <m/>
    <s v=""/>
    <m/>
    <n v="1"/>
    <s v="0.3"/>
    <x v="4"/>
    <x v="4"/>
    <m/>
    <x v="0"/>
  </r>
  <r>
    <s v="3DD.003D7E4C3B"/>
    <s v="OtsLGRF23S_08003"/>
    <d v="2023-10-31T00:00:00"/>
    <n v="3247"/>
    <s v="WDFW"/>
    <s v="SP"/>
    <m/>
    <n v="75"/>
    <x v="0"/>
    <s v="No CWT"/>
    <s v="N"/>
    <m/>
    <n v="18"/>
    <m/>
    <s v="LFH23130-16"/>
    <m/>
    <s v=""/>
    <m/>
    <n v="1"/>
    <s v="0.3"/>
    <x v="4"/>
    <x v="1"/>
    <m/>
    <x v="0"/>
  </r>
  <r>
    <s v="3DD.003D7E4C36"/>
    <s v="OtsLGRF23S_08006"/>
    <d v="2023-11-06T00:00:00"/>
    <n v="4173"/>
    <s v="WDFW"/>
    <s v="SP"/>
    <m/>
    <n v="81"/>
    <x v="0"/>
    <s v="No CWT"/>
    <s v="N"/>
    <m/>
    <n v="18"/>
    <m/>
    <s v="LFH23141-15"/>
    <m/>
    <s v=""/>
    <m/>
    <n v="1"/>
    <s v="0.3"/>
    <x v="0"/>
    <x v="0"/>
    <m/>
    <x v="0"/>
  </r>
  <r>
    <s v="3DD.003D7E4BE2"/>
    <s v="OtsLGRF23S_08007"/>
    <d v="2023-10-31T00:00:00"/>
    <n v="3242"/>
    <s v="WDFW"/>
    <s v="SP"/>
    <m/>
    <n v="82"/>
    <x v="0"/>
    <s v="No CWT"/>
    <s v="N"/>
    <m/>
    <n v="18"/>
    <m/>
    <s v="LFH23130-14"/>
    <m/>
    <s v=""/>
    <m/>
    <n v="1"/>
    <s v="0.3"/>
    <x v="0"/>
    <x v="0"/>
    <m/>
    <x v="0"/>
  </r>
  <r>
    <s v="3DD.003D7E4C01"/>
    <s v="OtsLGRF23S_08010"/>
    <d v="2023-11-15T00:00:00"/>
    <n v="7037"/>
    <s v="WDFW"/>
    <s v="HLF"/>
    <m/>
    <n v="92"/>
    <x v="1"/>
    <s v="No CWT"/>
    <s v="N"/>
    <m/>
    <n v="18"/>
    <m/>
    <s v="No Scales"/>
    <m/>
    <s v=""/>
    <m/>
    <n v="1"/>
    <s v=""/>
    <x v="2"/>
    <x v="5"/>
    <m/>
    <x v="1"/>
  </r>
  <r>
    <s v="3DD.003D7E4BEB"/>
    <s v="OtsLGRF23S_08011"/>
    <d v="2023-10-24T00:00:00"/>
    <n v="197"/>
    <s v="WDFW"/>
    <s v="SP"/>
    <m/>
    <n v="72"/>
    <x v="1"/>
    <s v="No CWT"/>
    <s v="N"/>
    <m/>
    <n v="18"/>
    <m/>
    <s v="LFH2309-02"/>
    <m/>
    <s v=""/>
    <m/>
    <n v="1"/>
    <s v="0.2"/>
    <x v="2"/>
    <x v="3"/>
    <m/>
    <x v="1"/>
  </r>
  <r>
    <s v="3DD.003D7E4C0A"/>
    <s v="OtsLGRF23S_08012"/>
    <d v="2023-11-15T00:00:00"/>
    <n v="7095"/>
    <s v="WDFW"/>
    <s v="HLF"/>
    <m/>
    <n v="72"/>
    <x v="0"/>
    <s v="No CWT"/>
    <s v="N"/>
    <m/>
    <n v="18"/>
    <m/>
    <s v="No Scales"/>
    <m/>
    <s v=""/>
    <m/>
    <n v="1"/>
    <s v=""/>
    <x v="2"/>
    <x v="3"/>
    <m/>
    <x v="1"/>
  </r>
  <r>
    <s v="3DD.003D7E4BE1"/>
    <s v="OtsLGRF23S_08013"/>
    <d v="2023-10-31T00:00:00"/>
    <n v="3267"/>
    <s v="WDFW"/>
    <s v="SP"/>
    <m/>
    <n v="82"/>
    <x v="0"/>
    <s v="No CWT"/>
    <s v="N"/>
    <m/>
    <n v="18"/>
    <m/>
    <s v="LFH23131-13"/>
    <m/>
    <s v=""/>
    <m/>
    <n v="1"/>
    <s v="0.3"/>
    <x v="17"/>
    <x v="0"/>
    <m/>
    <x v="0"/>
  </r>
  <r>
    <s v="3DD.003D7E4C2F"/>
    <s v="OtsLGRF23S_08026"/>
    <d v="2023-11-15T00:00:00"/>
    <n v="7069"/>
    <s v="WDFW"/>
    <s v="HLF"/>
    <m/>
    <n v="79"/>
    <x v="1"/>
    <s v="No CWT"/>
    <s v="N"/>
    <m/>
    <n v="18"/>
    <m/>
    <s v="No Scales"/>
    <m/>
    <s v=""/>
    <m/>
    <n v="1"/>
    <s v=""/>
    <x v="0"/>
    <x v="0"/>
    <m/>
    <x v="0"/>
  </r>
  <r>
    <s v="3DD.003D7E4C27"/>
    <s v="OtsLGRF23S_08029"/>
    <d v="2023-10-31T00:00:00"/>
    <n v="402"/>
    <s v="WDFW"/>
    <s v="SP"/>
    <m/>
    <n v="86"/>
    <x v="1"/>
    <s v="CWT"/>
    <s v="Y"/>
    <m/>
    <n v="18"/>
    <m/>
    <s v="No Scales"/>
    <m/>
    <s v=""/>
    <m/>
    <n v="1"/>
    <s v=""/>
    <x v="11"/>
    <x v="4"/>
    <m/>
    <x v="2"/>
  </r>
  <r>
    <s v="3DD.003D7E4C2D"/>
    <s v="OtsLGRF23S_08030"/>
    <d v="2023-11-15T00:00:00"/>
    <n v="7029"/>
    <s v="WDFW"/>
    <s v="HLF"/>
    <m/>
    <n v="79"/>
    <x v="1"/>
    <s v="No CWT"/>
    <s v="N"/>
    <m/>
    <n v="18"/>
    <m/>
    <s v="No Scales"/>
    <m/>
    <s v=""/>
    <m/>
    <n v="1"/>
    <s v=""/>
    <x v="0"/>
    <x v="0"/>
    <m/>
    <x v="0"/>
  </r>
  <r>
    <s v="3DD.003D7E4C1C"/>
    <s v="OtsLGRF23S_08031"/>
    <d v="2023-11-06T00:00:00"/>
    <n v="25357"/>
    <s v="WDFW"/>
    <s v="DIP"/>
    <m/>
    <n v="73"/>
    <x v="0"/>
    <s v="No CWT"/>
    <s v="N"/>
    <m/>
    <n v="18"/>
    <m/>
    <s v="LFH2325-09"/>
    <m/>
    <s v=""/>
    <m/>
    <n v="1"/>
    <s v="0.3"/>
    <x v="0"/>
    <x v="1"/>
    <m/>
    <x v="0"/>
  </r>
  <r>
    <s v="3DD.003D7E4BFF"/>
    <s v="OtsLGRF23S_08038"/>
    <d v="2023-11-06T00:00:00"/>
    <n v="4151"/>
    <s v="WDFW"/>
    <s v="SP"/>
    <m/>
    <n v="78"/>
    <x v="0"/>
    <s v="No CWT"/>
    <s v="N"/>
    <m/>
    <n v="18"/>
    <m/>
    <s v="LFH23140-08"/>
    <m/>
    <s v=""/>
    <m/>
    <n v="1"/>
    <s v="0.3"/>
    <x v="6"/>
    <x v="0"/>
    <m/>
    <x v="0"/>
  </r>
  <r>
    <s v="3DD.003D7E4C0C"/>
    <s v="OtsLGRF23S_08039"/>
    <d v="2023-10-24T00:00:00"/>
    <n v="2108"/>
    <s v="WDFW"/>
    <s v="SP"/>
    <m/>
    <n v="73"/>
    <x v="0"/>
    <s v="No CWT"/>
    <s v="N"/>
    <m/>
    <n v="18"/>
    <m/>
    <s v="LFH23109-14"/>
    <m/>
    <s v=""/>
    <m/>
    <n v="1"/>
    <s v="0.3"/>
    <x v="10"/>
    <x v="1"/>
    <m/>
    <x v="0"/>
  </r>
  <r>
    <s v="3DD.003D7E4C0F"/>
    <s v="OtsLGRF23S_08053"/>
    <d v="2023-10-31T00:00:00"/>
    <n v="394"/>
    <s v="WDFW"/>
    <s v="SP"/>
    <m/>
    <n v="72"/>
    <x v="1"/>
    <s v="No CWT"/>
    <s v="N"/>
    <m/>
    <n v="18"/>
    <m/>
    <s v="LFH2317-16"/>
    <m/>
    <s v=""/>
    <m/>
    <n v="1"/>
    <s v="0.3"/>
    <x v="5"/>
    <x v="3"/>
    <m/>
    <x v="0"/>
  </r>
  <r>
    <s v="3DD.003D7E4BFE"/>
    <s v="OtsLGRF23S_08059"/>
    <d v="2023-10-31T00:00:00"/>
    <n v="3297"/>
    <s v="WDFW"/>
    <s v="SP"/>
    <m/>
    <n v="75"/>
    <x v="0"/>
    <s v="No CWT"/>
    <s v="N"/>
    <m/>
    <n v="18"/>
    <m/>
    <s v="LFH23132-14"/>
    <m/>
    <s v=""/>
    <m/>
    <n v="1"/>
    <s v="0.2"/>
    <x v="5"/>
    <x v="1"/>
    <m/>
    <x v="0"/>
  </r>
  <r>
    <s v="3DD.003D7E4C06"/>
    <s v="OtsLGRF23S_08061"/>
    <d v="2023-10-24T00:00:00"/>
    <n v="2287"/>
    <s v="WDFW"/>
    <s v="SP"/>
    <m/>
    <n v="73"/>
    <x v="0"/>
    <s v="No CWT"/>
    <s v="N"/>
    <m/>
    <n v="18"/>
    <m/>
    <s v="LFH23118-04"/>
    <m/>
    <s v=""/>
    <m/>
    <n v="1"/>
    <s v="0.3"/>
    <x v="5"/>
    <x v="1"/>
    <m/>
    <x v="0"/>
  </r>
  <r>
    <s v="3DD.003D7E4BF9"/>
    <s v="OtsLGRF23S_08065"/>
    <d v="2023-10-31T00:00:00"/>
    <n v="3312"/>
    <s v="WDFW"/>
    <s v="SP"/>
    <m/>
    <n v="78"/>
    <x v="0"/>
    <s v="No CWT"/>
    <s v="N"/>
    <m/>
    <n v="18"/>
    <m/>
    <s v="LFH23133-14"/>
    <m/>
    <s v=""/>
    <m/>
    <n v="1"/>
    <s v="0.3"/>
    <x v="2"/>
    <x v="0"/>
    <m/>
    <x v="1"/>
  </r>
  <r>
    <s v="3DD.003D7E4C41"/>
    <s v="OtsLGRF23S_08066"/>
    <d v="2023-11-06T00:00:00"/>
    <n v="4251"/>
    <s v="WDFW"/>
    <s v="SP"/>
    <m/>
    <n v="73"/>
    <x v="0"/>
    <s v="No CWT"/>
    <s v="N"/>
    <m/>
    <n v="18"/>
    <m/>
    <s v="LFH23143-20"/>
    <m/>
    <s v=""/>
    <m/>
    <n v="1"/>
    <s v="0.3"/>
    <x v="15"/>
    <x v="1"/>
    <m/>
    <x v="2"/>
  </r>
  <r>
    <s v="3DD.003D7E4BEE"/>
    <s v="OtsLGRF23S_08068"/>
    <d v="2023-11-13T00:00:00"/>
    <n v="663"/>
    <s v="WDFW"/>
    <s v="SP"/>
    <m/>
    <n v="75"/>
    <x v="1"/>
    <s v="No CWT"/>
    <s v="N"/>
    <m/>
    <n v="18"/>
    <m/>
    <s v="LFH2330-11"/>
    <m/>
    <s v=""/>
    <m/>
    <n v="1"/>
    <s v="0.3"/>
    <x v="9"/>
    <x v="1"/>
    <m/>
    <x v="0"/>
  </r>
  <r>
    <s v="3DD.003D7E4C43"/>
    <s v="OtsLGRF23S_08076"/>
    <d v="2023-11-15T00:00:00"/>
    <n v="7034"/>
    <s v="WDFW"/>
    <s v="HLF"/>
    <m/>
    <n v="79"/>
    <x v="0"/>
    <s v="No CWT"/>
    <s v="N"/>
    <m/>
    <n v="18"/>
    <m/>
    <s v="No Scales"/>
    <m/>
    <s v=""/>
    <m/>
    <n v="1"/>
    <s v=""/>
    <x v="0"/>
    <x v="0"/>
    <m/>
    <x v="0"/>
  </r>
  <r>
    <s v="3DD.003D7E4C2E"/>
    <s v="OtsLGRF23S_08078"/>
    <d v="2023-11-06T00:00:00"/>
    <n v="4186"/>
    <s v="WDFW"/>
    <s v="SP"/>
    <m/>
    <n v="80"/>
    <x v="0"/>
    <s v="No CWT"/>
    <s v="N"/>
    <m/>
    <n v="18"/>
    <m/>
    <s v="LFH23141-10"/>
    <m/>
    <s v=""/>
    <m/>
    <n v="1"/>
    <s v="0.3"/>
    <x v="2"/>
    <x v="0"/>
    <m/>
    <x v="1"/>
  </r>
  <r>
    <s v="3DD.003D7E4BF0"/>
    <s v="OtsLGRF23S_08079"/>
    <d v="2023-11-06T00:00:00"/>
    <n v="4193"/>
    <s v="WDFW"/>
    <s v="SP"/>
    <m/>
    <n v="77"/>
    <x v="0"/>
    <s v="No CWT"/>
    <s v="N"/>
    <m/>
    <n v="18"/>
    <m/>
    <s v="LFH23142-02"/>
    <m/>
    <s v=""/>
    <m/>
    <n v="1"/>
    <s v="0.3"/>
    <x v="0"/>
    <x v="1"/>
    <m/>
    <x v="0"/>
  </r>
  <r>
    <s v="3DD.003D7E4C35"/>
    <s v="OtsLGRF23S_08086"/>
    <d v="2023-11-06T00:00:00"/>
    <n v="4197"/>
    <s v="WDFW"/>
    <s v="SP"/>
    <m/>
    <n v="76"/>
    <x v="0"/>
    <s v="No CWT"/>
    <s v="N"/>
    <m/>
    <n v="18"/>
    <m/>
    <s v="LFH23142-07"/>
    <m/>
    <s v=""/>
    <m/>
    <n v="1"/>
    <s v="0.3"/>
    <x v="0"/>
    <x v="1"/>
    <m/>
    <x v="0"/>
  </r>
  <r>
    <s v="3DD.003D7E4BE7"/>
    <s v="OtsLGRF23S_08087"/>
    <d v="2023-11-13T00:00:00"/>
    <n v="5013"/>
    <s v="WDFW"/>
    <s v="SP"/>
    <m/>
    <n v="75"/>
    <x v="0"/>
    <s v="No CWT"/>
    <s v="N"/>
    <m/>
    <n v="18"/>
    <m/>
    <s v="LFH23147-06"/>
    <m/>
    <s v=""/>
    <m/>
    <n v="1"/>
    <s v="0.3"/>
    <x v="13"/>
    <x v="1"/>
    <m/>
    <x v="0"/>
  </r>
  <r>
    <s v="3DD.003D7E4BEA"/>
    <s v="OtsLGRF23S_08088"/>
    <d v="2023-11-06T00:00:00"/>
    <n v="523"/>
    <s v="WDFW"/>
    <s v="SP"/>
    <m/>
    <n v="76"/>
    <x v="1"/>
    <s v="No CWT"/>
    <s v="N"/>
    <m/>
    <n v="18"/>
    <m/>
    <s v="LFH2323-09"/>
    <m/>
    <s v=""/>
    <m/>
    <n v="1"/>
    <s v="0.3"/>
    <x v="5"/>
    <x v="1"/>
    <m/>
    <x v="0"/>
  </r>
  <r>
    <s v="3DD.003D7E4C3E"/>
    <s v="OtsLGRF23S_08091"/>
    <d v="2023-10-24T00:00:00"/>
    <n v="2037"/>
    <s v="WDFW"/>
    <s v="SP"/>
    <m/>
    <n v="71.5"/>
    <x v="0"/>
    <s v="No CWT"/>
    <s v="N"/>
    <m/>
    <n v="18"/>
    <m/>
    <s v="LFH23107-10"/>
    <m/>
    <s v=""/>
    <m/>
    <n v="1"/>
    <s v=""/>
    <x v="5"/>
    <x v="3"/>
    <m/>
    <x v="0"/>
  </r>
  <r>
    <s v="3DD.003D7E4C3A"/>
    <s v="OtsLGRF23S_08100"/>
    <d v="2023-11-13T00:00:00"/>
    <n v="5087"/>
    <s v="WDFW"/>
    <s v="SP"/>
    <m/>
    <n v="81"/>
    <x v="0"/>
    <s v="No CWT"/>
    <s v="N"/>
    <m/>
    <n v="18"/>
    <m/>
    <s v="LFH23150-03"/>
    <m/>
    <s v=""/>
    <m/>
    <n v="1"/>
    <s v="0.3"/>
    <x v="0"/>
    <x v="0"/>
    <m/>
    <x v="0"/>
  </r>
  <r>
    <s v="3DD.003D7E4C25"/>
    <s v="OtsLGRF23S_08101"/>
    <d v="2023-11-15T00:00:00"/>
    <n v="7052"/>
    <s v="WDFW"/>
    <s v="HLF"/>
    <m/>
    <n v="76"/>
    <x v="0"/>
    <s v="No CWT"/>
    <s v="N"/>
    <m/>
    <n v="18"/>
    <m/>
    <s v="No Scales"/>
    <m/>
    <s v=""/>
    <m/>
    <n v="1"/>
    <s v=""/>
    <x v="0"/>
    <x v="1"/>
    <m/>
    <x v="0"/>
  </r>
  <r>
    <s v="3DD.003D7E4BE4"/>
    <s v="OtsLGRF23S_08102"/>
    <d v="2023-11-15T00:00:00"/>
    <n v="7036"/>
    <s v="WDFW"/>
    <s v="HLF"/>
    <m/>
    <n v="75"/>
    <x v="0"/>
    <s v="No CWT"/>
    <s v="N"/>
    <m/>
    <n v="18"/>
    <m/>
    <s v="No Scales"/>
    <m/>
    <s v=""/>
    <m/>
    <n v="1"/>
    <s v=""/>
    <x v="0"/>
    <x v="1"/>
    <m/>
    <x v="0"/>
  </r>
  <r>
    <s v="3DD.003D7E4C3C"/>
    <s v="OtsLGRF23S_08103"/>
    <d v="2023-11-13T00:00:00"/>
    <n v="683"/>
    <s v="WDFW"/>
    <s v="SP"/>
    <m/>
    <n v="73"/>
    <x v="1"/>
    <s v="No CWT"/>
    <s v="N"/>
    <m/>
    <n v="18"/>
    <m/>
    <s v="LFH2330-16"/>
    <m/>
    <s v=""/>
    <m/>
    <n v="1"/>
    <s v=""/>
    <x v="2"/>
    <x v="1"/>
    <m/>
    <x v="1"/>
  </r>
  <r>
    <s v="3DD.003D7E4BFD"/>
    <s v="OtsLGRF23S_08113"/>
    <d v="2023-11-06T00:00:00"/>
    <n v="527"/>
    <s v="WDFW"/>
    <s v="SP"/>
    <m/>
    <n v="87"/>
    <x v="1"/>
    <s v="No CWT"/>
    <s v="N"/>
    <m/>
    <n v="18"/>
    <m/>
    <s v="LFH2323-13"/>
    <m/>
    <s v=""/>
    <m/>
    <n v="1"/>
    <s v="0.3"/>
    <x v="1"/>
    <x v="4"/>
    <m/>
    <x v="0"/>
  </r>
  <r>
    <s v="3DD.003D7E4BE6"/>
    <s v="OtsLGRF23S_08115"/>
    <d v="2023-11-06T00:00:00"/>
    <n v="4283"/>
    <s v="WDFW"/>
    <s v="SP"/>
    <m/>
    <n v="79"/>
    <x v="0"/>
    <s v="No CWT"/>
    <s v="N"/>
    <m/>
    <n v="18"/>
    <m/>
    <s v="LFH23145-08"/>
    <m/>
    <s v=""/>
    <m/>
    <n v="1"/>
    <s v="0.3"/>
    <x v="2"/>
    <x v="0"/>
    <m/>
    <x v="1"/>
  </r>
  <r>
    <s v="3DD.003D7E4BE3"/>
    <s v="OtsLGRF23S_08116"/>
    <d v="2023-11-15T00:00:00"/>
    <n v="7040"/>
    <s v="WDFW"/>
    <s v="HLF"/>
    <m/>
    <n v="74"/>
    <x v="0"/>
    <s v="No CWT"/>
    <s v="N"/>
    <m/>
    <n v="18"/>
    <m/>
    <s v="No Scales"/>
    <m/>
    <s v=""/>
    <m/>
    <n v="1"/>
    <s v=""/>
    <x v="0"/>
    <x v="1"/>
    <m/>
    <x v="0"/>
  </r>
  <r>
    <s v="3DD.003D7E4C29"/>
    <s v="OtsLGRF23S_08117"/>
    <d v="2023-11-06T00:00:00"/>
    <n v="4261"/>
    <s v="WDFW"/>
    <s v="SP"/>
    <m/>
    <n v="74"/>
    <x v="0"/>
    <s v="No CWT"/>
    <s v="N"/>
    <m/>
    <n v="18"/>
    <m/>
    <s v="LFH23144-06"/>
    <m/>
    <s v=""/>
    <m/>
    <n v="1"/>
    <s v="0.3"/>
    <x v="2"/>
    <x v="1"/>
    <m/>
    <x v="1"/>
  </r>
  <r>
    <s v="3DD.003D7E4C19"/>
    <s v="OtsLGRF23S_08118"/>
    <d v="2023-11-13T00:00:00"/>
    <n v="5101"/>
    <s v="WDFW"/>
    <s v="SP"/>
    <m/>
    <n v="75"/>
    <x v="0"/>
    <s v="No CWT"/>
    <s v="N"/>
    <m/>
    <n v="18"/>
    <m/>
    <s v="LFH23150-15"/>
    <m/>
    <s v=""/>
    <m/>
    <n v="1"/>
    <s v="0.3"/>
    <x v="0"/>
    <x v="1"/>
    <m/>
    <x v="0"/>
  </r>
  <r>
    <s v="3DD.003D7E4BEF"/>
    <s v="OtsLGRF23S_08121"/>
    <d v="2023-11-13T00:00:00"/>
    <n v="5053"/>
    <s v="WDFW"/>
    <s v="SP"/>
    <m/>
    <n v="74"/>
    <x v="0"/>
    <s v="No CWT"/>
    <s v="N"/>
    <m/>
    <n v="18"/>
    <m/>
    <s v="LFH23149-01"/>
    <m/>
    <s v=""/>
    <m/>
    <n v="1"/>
    <s v="0.3"/>
    <x v="0"/>
    <x v="1"/>
    <m/>
    <x v="0"/>
  </r>
  <r>
    <s v="3DD.003D7E4BF1"/>
    <s v="OtsLGRF23S_08127"/>
    <d v="2023-11-13T00:00:00"/>
    <n v="5004"/>
    <s v="WDFW"/>
    <s v="SP"/>
    <m/>
    <n v="79"/>
    <x v="0"/>
    <s v="No CWT"/>
    <s v="N"/>
    <m/>
    <n v="18"/>
    <m/>
    <s v="LFH23147-03"/>
    <m/>
    <s v=""/>
    <m/>
    <n v="1"/>
    <s v="0.3"/>
    <x v="2"/>
    <x v="0"/>
    <m/>
    <x v="1"/>
  </r>
  <r>
    <s v="3DD.003D7E4C20"/>
    <s v="OtsLGRF23S_08131"/>
    <d v="2023-11-15T00:00:00"/>
    <n v="7079"/>
    <s v="WDFW"/>
    <s v="HLF"/>
    <m/>
    <n v="74"/>
    <x v="1"/>
    <s v="No CWT"/>
    <s v="N"/>
    <m/>
    <n v="18"/>
    <m/>
    <s v="No Scales"/>
    <m/>
    <s v=""/>
    <m/>
    <n v="1"/>
    <s v=""/>
    <x v="0"/>
    <x v="1"/>
    <m/>
    <x v="0"/>
  </r>
  <r>
    <s v="3DD.003D7E4C42"/>
    <s v="OtsLGRF23S_08132"/>
    <d v="2023-10-31T00:00:00"/>
    <n v="3263"/>
    <s v="WDFW"/>
    <s v="SP"/>
    <m/>
    <n v="77"/>
    <x v="0"/>
    <s v="No CWT"/>
    <s v="N"/>
    <m/>
    <n v="18"/>
    <m/>
    <s v="LFH23131-10"/>
    <m/>
    <s v=""/>
    <m/>
    <n v="1"/>
    <s v=""/>
    <x v="5"/>
    <x v="1"/>
    <m/>
    <x v="0"/>
  </r>
  <r>
    <s v="3DD.003D7E4C1D"/>
    <s v="OtsLGRF23S_08133"/>
    <d v="2023-11-06T00:00:00"/>
    <n v="4226"/>
    <s v="WDFW"/>
    <s v="SP"/>
    <m/>
    <n v="74"/>
    <x v="0"/>
    <s v="No CWT"/>
    <s v="N"/>
    <m/>
    <n v="18"/>
    <m/>
    <s v="LFH23143-07"/>
    <m/>
    <s v=""/>
    <m/>
    <n v="1"/>
    <s v="0.3"/>
    <x v="0"/>
    <x v="1"/>
    <m/>
    <x v="0"/>
  </r>
  <r>
    <s v="3DD.003D7E4C0D"/>
    <s v="OtsLGRF23S_08138"/>
    <d v="2023-11-06T00:00:00"/>
    <n v="4269"/>
    <s v="WDFW"/>
    <s v="SP"/>
    <m/>
    <n v="75"/>
    <x v="0"/>
    <s v="No CWT"/>
    <s v="N"/>
    <m/>
    <n v="18"/>
    <m/>
    <s v="LFH23145-19"/>
    <m/>
    <s v=""/>
    <m/>
    <n v="1"/>
    <s v="0.3"/>
    <x v="9"/>
    <x v="1"/>
    <m/>
    <x v="0"/>
  </r>
  <r>
    <s v="3DD.003D7E4BCD"/>
    <s v="OtsLGRF23S_08140"/>
    <d v="2023-11-06T00:00:00"/>
    <n v="4192"/>
    <s v="WDFW"/>
    <s v="SP"/>
    <m/>
    <n v="75"/>
    <x v="0"/>
    <s v="No CWT"/>
    <s v="N"/>
    <m/>
    <n v="18"/>
    <m/>
    <s v="LFH23142-03"/>
    <m/>
    <s v=""/>
    <m/>
    <n v="1"/>
    <s v="0.3"/>
    <x v="2"/>
    <x v="1"/>
    <m/>
    <x v="1"/>
  </r>
  <r>
    <s v="3DD.003D7E4B8D"/>
    <s v="OtsLGRF23S_08141"/>
    <d v="2023-11-06T00:00:00"/>
    <n v="4257"/>
    <s v="WDFW"/>
    <s v="SP"/>
    <m/>
    <n v="71"/>
    <x v="0"/>
    <s v="No CWT"/>
    <s v="N"/>
    <m/>
    <n v="18"/>
    <m/>
    <s v="LFH23144-12"/>
    <m/>
    <s v=""/>
    <m/>
    <n v="1"/>
    <s v="0.3"/>
    <x v="0"/>
    <x v="3"/>
    <m/>
    <x v="0"/>
  </r>
  <r>
    <s v="3DD.003D7E4BA3"/>
    <s v="OtsLGRF23S_08144"/>
    <d v="2023-11-13T00:00:00"/>
    <n v="635"/>
    <s v="WDFW"/>
    <s v="SP"/>
    <m/>
    <n v="76"/>
    <x v="1"/>
    <s v="No CWT"/>
    <s v="N"/>
    <m/>
    <n v="18"/>
    <m/>
    <s v="LFH2329-08"/>
    <m/>
    <s v=""/>
    <m/>
    <n v="1"/>
    <s v=""/>
    <x v="2"/>
    <x v="1"/>
    <m/>
    <x v="1"/>
  </r>
  <r>
    <s v="3DD.003E49E275"/>
    <s v="OtsLGRF23S_08146"/>
    <d v="2023-11-15T00:00:00"/>
    <n v="7019"/>
    <s v="WDFW"/>
    <s v="HLF"/>
    <m/>
    <n v="80"/>
    <x v="1"/>
    <s v="No CWT"/>
    <s v="N"/>
    <m/>
    <n v="18"/>
    <m/>
    <s v="No Scales"/>
    <m/>
    <s v=""/>
    <m/>
    <n v="1"/>
    <s v=""/>
    <x v="2"/>
    <x v="0"/>
    <m/>
    <x v="1"/>
  </r>
  <r>
    <s v="3DD.003D7E4660"/>
    <s v="OtsLGRF23S_09872"/>
    <d v="2023-10-24T00:00:00"/>
    <n v="2240"/>
    <s v="WDFW"/>
    <s v="SP"/>
    <m/>
    <n v="81"/>
    <x v="0"/>
    <s v="No CWT"/>
    <s v="N"/>
    <m/>
    <n v="18"/>
    <m/>
    <s v="LFH23116-05"/>
    <m/>
    <s v=""/>
    <m/>
    <n v="1"/>
    <s v="0.3"/>
    <x v="4"/>
    <x v="0"/>
    <m/>
    <x v="0"/>
  </r>
  <r>
    <s v="3DD.003D7E4650"/>
    <s v="OtsLGRF23S_09876"/>
    <d v="2023-11-13T00:00:00"/>
    <n v="5130"/>
    <s v="WDFW"/>
    <s v="SP"/>
    <m/>
    <n v="76"/>
    <x v="0"/>
    <s v="CWT"/>
    <s v="Y"/>
    <m/>
    <n v="18"/>
    <m/>
    <s v="No Scales"/>
    <m/>
    <s v=""/>
    <m/>
    <n v="1"/>
    <s v=""/>
    <x v="11"/>
    <x v="1"/>
    <m/>
    <x v="2"/>
  </r>
  <r>
    <s v="3DD.003D7E4652"/>
    <s v="OtsLGRF23S_09880"/>
    <d v="2023-11-15T00:00:00"/>
    <n v="7047"/>
    <s v="WDFW"/>
    <s v="HLF"/>
    <m/>
    <n v="76"/>
    <x v="0"/>
    <s v="No CWT"/>
    <s v="N"/>
    <m/>
    <n v="18"/>
    <m/>
    <s v="No Scales"/>
    <m/>
    <s v=""/>
    <m/>
    <n v="1"/>
    <s v=""/>
    <x v="9"/>
    <x v="1"/>
    <m/>
    <x v="0"/>
  </r>
  <r>
    <s v="3DD.003D7E4627"/>
    <s v="OtsLGRF23S_09883"/>
    <d v="2023-11-06T00:00:00"/>
    <n v="4293"/>
    <s v="WDFW"/>
    <s v="SP"/>
    <m/>
    <n v="77"/>
    <x v="0"/>
    <s v="CWT"/>
    <s v="Y"/>
    <m/>
    <n v="18"/>
    <m/>
    <s v="No Scales"/>
    <m/>
    <s v=""/>
    <m/>
    <n v="1"/>
    <s v=""/>
    <x v="11"/>
    <x v="1"/>
    <m/>
    <x v="2"/>
  </r>
  <r>
    <s v="3DD.003D7E4636"/>
    <s v="OtsLGRF23S_09885"/>
    <d v="2023-11-15T00:00:00"/>
    <n v="7046"/>
    <s v="WDFW"/>
    <s v="HLF"/>
    <m/>
    <n v="77"/>
    <x v="0"/>
    <s v="CWT"/>
    <s v="Y"/>
    <m/>
    <n v="18"/>
    <m/>
    <s v="No Scales"/>
    <m/>
    <s v=""/>
    <m/>
    <n v="1"/>
    <s v=""/>
    <x v="3"/>
    <x v="1"/>
    <m/>
    <x v="0"/>
  </r>
  <r>
    <s v="3DD.003D7E462F"/>
    <s v="OtsLGRF23S_09886"/>
    <d v="2023-11-13T00:00:00"/>
    <n v="5039"/>
    <s v="WDFW"/>
    <s v="SP"/>
    <m/>
    <n v="77"/>
    <x v="0"/>
    <s v="CWT"/>
    <s v="Y"/>
    <m/>
    <n v="18"/>
    <m/>
    <s v="No Scales"/>
    <m/>
    <s v=""/>
    <m/>
    <n v="1"/>
    <s v=""/>
    <x v="11"/>
    <x v="1"/>
    <m/>
    <x v="0"/>
  </r>
  <r>
    <s v="3DD.003D7E461A"/>
    <s v="OtsLGRF23S_09894"/>
    <d v="2023-11-13T00:00:00"/>
    <n v="5078"/>
    <s v="WDFW"/>
    <s v="SP"/>
    <m/>
    <n v="76"/>
    <x v="0"/>
    <s v="No CWT"/>
    <s v="N"/>
    <m/>
    <n v="18"/>
    <m/>
    <s v="LFH23149-17"/>
    <m/>
    <s v=""/>
    <m/>
    <n v="1"/>
    <s v="0.3"/>
    <x v="9"/>
    <x v="1"/>
    <m/>
    <x v="0"/>
  </r>
  <r>
    <s v="3DD.003D7E465E"/>
    <s v="OtsLGRF23S_09900"/>
    <d v="2023-10-24T00:00:00"/>
    <n v="2295"/>
    <s v="WDFW"/>
    <s v="SP"/>
    <m/>
    <n v="75"/>
    <x v="0"/>
    <s v="No CWT"/>
    <s v="N"/>
    <m/>
    <n v="18"/>
    <m/>
    <s v="LFH23118-13"/>
    <m/>
    <s v=""/>
    <m/>
    <n v="1"/>
    <s v="0.3"/>
    <x v="9"/>
    <x v="1"/>
    <m/>
    <x v="0"/>
  </r>
  <r>
    <s v="3DD.003D7E4625"/>
    <s v="OtsLGRF23S_09907"/>
    <d v="2023-10-24T00:00:00"/>
    <n v="2269"/>
    <s v="WDFW"/>
    <s v="SP"/>
    <m/>
    <n v="71"/>
    <x v="0"/>
    <s v="CWT"/>
    <s v="Y"/>
    <m/>
    <n v="18"/>
    <m/>
    <s v="No Scales"/>
    <m/>
    <s v=""/>
    <m/>
    <n v="1"/>
    <s v=""/>
    <x v="11"/>
    <x v="3"/>
    <m/>
    <x v="0"/>
  </r>
  <r>
    <s v="3DD.003D7E4617"/>
    <s v="OtsLGRF23S_09910"/>
    <d v="2023-11-15T00:00:00"/>
    <n v="7007"/>
    <s v="WDFW"/>
    <s v="HLF"/>
    <m/>
    <n v="77"/>
    <x v="0"/>
    <s v="No CWT"/>
    <s v="N"/>
    <m/>
    <n v="18"/>
    <m/>
    <s v="No Scales"/>
    <m/>
    <s v=""/>
    <m/>
    <n v="1"/>
    <s v=""/>
    <x v="2"/>
    <x v="1"/>
    <m/>
    <x v="1"/>
  </r>
  <r>
    <s v="3DD.003D7E4649"/>
    <s v="OtsLGRF23S_09923"/>
    <d v="2023-11-15T00:00:00"/>
    <n v="7091"/>
    <s v="WDFW"/>
    <s v="HLF"/>
    <m/>
    <n v="83"/>
    <x v="0"/>
    <s v="No CWT"/>
    <s v="N"/>
    <m/>
    <n v="18"/>
    <m/>
    <s v="No Scales"/>
    <m/>
    <s v=""/>
    <m/>
    <n v="1"/>
    <s v=""/>
    <x v="0"/>
    <x v="4"/>
    <m/>
    <x v="0"/>
  </r>
  <r>
    <s v="3DD.003D7E4612"/>
    <s v="OtsLGRF23S_09924"/>
    <d v="2023-10-31T00:00:00"/>
    <n v="3233"/>
    <s v="WDFW"/>
    <s v="SP"/>
    <m/>
    <n v="74"/>
    <x v="0"/>
    <s v="No CWT"/>
    <s v="Y"/>
    <m/>
    <n v="18"/>
    <m/>
    <s v="No Scales"/>
    <m/>
    <s v=""/>
    <m/>
    <n v="1"/>
    <s v=""/>
    <x v="8"/>
    <x v="1"/>
    <m/>
    <x v="0"/>
  </r>
  <r>
    <s v="3DD.003D7E462E"/>
    <s v="OtsLGRF23S_09925"/>
    <d v="2023-11-13T00:00:00"/>
    <n v="5102"/>
    <s v="WDFW"/>
    <s v="SP"/>
    <m/>
    <n v="75"/>
    <x v="0"/>
    <s v="No CWT"/>
    <s v="N"/>
    <m/>
    <n v="18"/>
    <m/>
    <s v="LFH23150-14"/>
    <m/>
    <s v=""/>
    <m/>
    <n v="1"/>
    <s v="0.3"/>
    <x v="2"/>
    <x v="1"/>
    <m/>
    <x v="1"/>
  </r>
  <r>
    <s v="3DD.003D7E4629"/>
    <s v="OtsLGRF23S_09928"/>
    <d v="2023-11-13T00:00:00"/>
    <n v="25358"/>
    <s v="WDFW"/>
    <s v="DIP"/>
    <m/>
    <n v="72"/>
    <x v="0"/>
    <s v="No CWT"/>
    <s v="N"/>
    <m/>
    <n v="18"/>
    <m/>
    <s v="LFH23148-19"/>
    <m/>
    <s v=""/>
    <m/>
    <n v="1"/>
    <s v="0.3"/>
    <x v="5"/>
    <x v="3"/>
    <m/>
    <x v="0"/>
  </r>
  <r>
    <s v="3DD.003D7E461D"/>
    <s v="OtsLGRF23S_09933"/>
    <d v="2023-11-13T00:00:00"/>
    <n v="5022"/>
    <s v="WDFW"/>
    <s v="SP"/>
    <m/>
    <n v="74"/>
    <x v="0"/>
    <s v="No CWT"/>
    <s v="N"/>
    <m/>
    <n v="18"/>
    <m/>
    <s v="LFH23147-17"/>
    <m/>
    <s v=""/>
    <m/>
    <n v="1"/>
    <s v="0.3"/>
    <x v="0"/>
    <x v="1"/>
    <m/>
    <x v="0"/>
  </r>
  <r>
    <s v="3DD.003D7E4607"/>
    <s v="OtsLGRF23S_09934"/>
    <d v="2023-10-24T00:00:00"/>
    <n v="2077"/>
    <s v="WDFW"/>
    <s v="SP"/>
    <m/>
    <n v="75"/>
    <x v="0"/>
    <s v="CWT"/>
    <s v="Y"/>
    <m/>
    <n v="18"/>
    <m/>
    <s v="No Scales"/>
    <m/>
    <s v=""/>
    <m/>
    <n v="1"/>
    <s v=""/>
    <x v="4"/>
    <x v="1"/>
    <m/>
    <x v="0"/>
  </r>
  <r>
    <s v="3DD.003D7E460A"/>
    <s v="OtsLGRF23S_09935"/>
    <d v="2023-11-13T00:00:00"/>
    <n v="5045"/>
    <s v="WDFW"/>
    <s v="SP"/>
    <m/>
    <n v="77"/>
    <x v="0"/>
    <s v="No CWT"/>
    <s v="Y"/>
    <m/>
    <n v="18"/>
    <m/>
    <s v="No Scales"/>
    <m/>
    <s v=""/>
    <m/>
    <n v="1"/>
    <s v=""/>
    <x v="3"/>
    <x v="1"/>
    <m/>
    <x v="0"/>
  </r>
  <r>
    <s v="3DD.003D7E463B"/>
    <s v="OtsLGRF23S_09937"/>
    <d v="2023-11-13T00:00:00"/>
    <n v="5002"/>
    <s v="WDFW"/>
    <s v="SP"/>
    <m/>
    <n v="75"/>
    <x v="0"/>
    <s v="CWT"/>
    <s v="Y"/>
    <m/>
    <n v="18"/>
    <m/>
    <s v="No Scales"/>
    <m/>
    <s v=""/>
    <m/>
    <n v="1"/>
    <s v=""/>
    <x v="11"/>
    <x v="1"/>
    <m/>
    <x v="0"/>
  </r>
  <r>
    <s v="3DD.003D7E4611"/>
    <s v="OtsLGRF23S_09940"/>
    <d v="2023-10-31T00:00:00"/>
    <n v="3314"/>
    <s v="WDFW"/>
    <s v="SP"/>
    <m/>
    <n v="72"/>
    <x v="0"/>
    <s v="No CWT"/>
    <s v="N"/>
    <m/>
    <n v="18"/>
    <m/>
    <s v="LFH23133-17"/>
    <m/>
    <s v=""/>
    <m/>
    <n v="1"/>
    <s v=""/>
    <x v="4"/>
    <x v="3"/>
    <m/>
    <x v="0"/>
  </r>
  <r>
    <s v="3DD.003D7E4605"/>
    <s v="OtsLGRF23S_09948"/>
    <d v="2023-10-31T00:00:00"/>
    <n v="3253"/>
    <s v="WDFW"/>
    <s v="SP"/>
    <m/>
    <n v="74"/>
    <x v="0"/>
    <s v="CWT"/>
    <s v="Y"/>
    <m/>
    <n v="18"/>
    <m/>
    <s v="No Scales"/>
    <m/>
    <s v=""/>
    <m/>
    <n v="1"/>
    <s v=""/>
    <x v="11"/>
    <x v="1"/>
    <m/>
    <x v="2"/>
  </r>
  <r>
    <s v="3DD.003D7E4657"/>
    <s v="OtsLGRF23S_09952"/>
    <d v="2023-11-13T00:00:00"/>
    <n v="5052"/>
    <s v="WDFW"/>
    <s v="SP"/>
    <m/>
    <n v="78"/>
    <x v="0"/>
    <s v="CWT"/>
    <s v="Y"/>
    <m/>
    <n v="18"/>
    <m/>
    <s v="No Scales"/>
    <m/>
    <s v=""/>
    <m/>
    <n v="1"/>
    <s v=""/>
    <x v="11"/>
    <x v="0"/>
    <m/>
    <x v="2"/>
  </r>
  <r>
    <s v="3DD.003D7E4647"/>
    <s v="OtsLGRF23S_09956"/>
    <d v="2023-11-06T00:00:00"/>
    <n v="4182"/>
    <s v="WDFW"/>
    <s v="SP"/>
    <m/>
    <n v="88"/>
    <x v="0"/>
    <s v="CWT"/>
    <s v="Y"/>
    <m/>
    <n v="18"/>
    <m/>
    <s v="No Scales"/>
    <m/>
    <s v=""/>
    <m/>
    <n v="1"/>
    <s v=""/>
    <x v="19"/>
    <x v="5"/>
    <m/>
    <x v="1"/>
  </r>
  <r>
    <s v="3DD.003D7E4640"/>
    <s v="OtsLGRF23S_09964"/>
    <d v="2023-10-17T00:00:00"/>
    <n v="1117"/>
    <s v="WDFW"/>
    <s v="SP"/>
    <m/>
    <n v="74"/>
    <x v="0"/>
    <s v="No CWT"/>
    <s v="N"/>
    <m/>
    <n v="18"/>
    <m/>
    <s v="LFH23104-18"/>
    <m/>
    <s v=""/>
    <m/>
    <n v="1"/>
    <s v=""/>
    <x v="4"/>
    <x v="1"/>
    <m/>
    <x v="0"/>
  </r>
  <r>
    <s v="3DD.003D7E4667"/>
    <s v="OtsLGRF23S_09966"/>
    <d v="2023-11-06T00:00:00"/>
    <n v="4250"/>
    <s v="WDFW"/>
    <s v="SP"/>
    <m/>
    <n v="74"/>
    <x v="0"/>
    <s v="CWT"/>
    <s v="Y"/>
    <m/>
    <n v="18"/>
    <m/>
    <s v="No Scales"/>
    <m/>
    <s v=""/>
    <m/>
    <n v="1"/>
    <s v=""/>
    <x v="11"/>
    <x v="1"/>
    <m/>
    <x v="0"/>
  </r>
  <r>
    <s v="3DD.003D7E461F"/>
    <s v="OtsLGRF23S_09968"/>
    <d v="2023-11-06T00:00:00"/>
    <n v="4274"/>
    <s v="WDFW"/>
    <s v="SP"/>
    <m/>
    <n v="75"/>
    <x v="0"/>
    <s v="No CWT"/>
    <s v="N"/>
    <m/>
    <n v="18"/>
    <m/>
    <s v="LFH23144-14"/>
    <m/>
    <s v=""/>
    <m/>
    <n v="1"/>
    <s v=""/>
    <x v="4"/>
    <x v="1"/>
    <m/>
    <x v="0"/>
  </r>
  <r>
    <s v="3DD.003D7E4659"/>
    <s v="OtsLGRF23S_09969"/>
    <d v="2023-11-13T00:00:00"/>
    <n v="5115"/>
    <s v="WDFW"/>
    <s v="SP"/>
    <m/>
    <n v="74"/>
    <x v="0"/>
    <s v="No CWT"/>
    <s v="N"/>
    <m/>
    <n v="18"/>
    <m/>
    <s v="LFH23151-18"/>
    <m/>
    <s v=""/>
    <m/>
    <n v="1"/>
    <s v="0.3"/>
    <x v="9"/>
    <x v="1"/>
    <m/>
    <x v="0"/>
  </r>
  <r>
    <s v="3DD.003D7E462B"/>
    <s v="OtsLGRF23S_09974"/>
    <d v="2023-10-24T00:00:00"/>
    <n v="2248"/>
    <s v="WDFW"/>
    <s v="SP"/>
    <m/>
    <n v="81.5"/>
    <x v="0"/>
    <s v="No CWT"/>
    <s v="N"/>
    <m/>
    <n v="18"/>
    <m/>
    <s v="LFH23116-12"/>
    <m/>
    <s v=""/>
    <m/>
    <n v="1"/>
    <s v="0.4"/>
    <x v="4"/>
    <x v="0"/>
    <m/>
    <x v="2"/>
  </r>
  <r>
    <s v="3DD.003D7E4651"/>
    <s v="OtsLGRF23S_09976"/>
    <d v="2023-11-13T00:00:00"/>
    <n v="5066"/>
    <s v="WDFW"/>
    <s v="SP"/>
    <m/>
    <n v="80"/>
    <x v="0"/>
    <s v="No CWT"/>
    <s v="N"/>
    <m/>
    <n v="18"/>
    <m/>
    <s v="LFH23149-12"/>
    <m/>
    <s v=""/>
    <m/>
    <n v="1"/>
    <s v="0.3"/>
    <x v="2"/>
    <x v="0"/>
    <m/>
    <x v="1"/>
  </r>
  <r>
    <s v="3DD.003D7E4621"/>
    <s v="OtsLGRF23S_09977"/>
    <d v="2023-11-06T00:00:00"/>
    <n v="4209"/>
    <s v="WDFW"/>
    <s v="SP"/>
    <m/>
    <n v="77"/>
    <x v="0"/>
    <s v="No CWT"/>
    <s v="N"/>
    <m/>
    <n v="18"/>
    <m/>
    <s v="LFH23142-16"/>
    <m/>
    <s v=""/>
    <m/>
    <n v="1"/>
    <s v="0.3"/>
    <x v="2"/>
    <x v="1"/>
    <m/>
    <x v="1"/>
  </r>
  <r>
    <s v="3DD.003D7E4635"/>
    <s v="OtsLGRF23S_09981"/>
    <d v="2023-11-15T00:00:00"/>
    <n v="7017"/>
    <s v="WDFW"/>
    <s v="HLF"/>
    <m/>
    <n v="79"/>
    <x v="0"/>
    <s v="CWT"/>
    <s v="Y"/>
    <m/>
    <n v="18"/>
    <m/>
    <s v="No Scales"/>
    <m/>
    <s v=""/>
    <m/>
    <n v="1"/>
    <s v=""/>
    <x v="3"/>
    <x v="0"/>
    <m/>
    <x v="0"/>
  </r>
  <r>
    <s v="3DD.003D7E4615"/>
    <s v="OtsLGRF23S_09984"/>
    <d v="2023-10-31T00:00:00"/>
    <n v="3296"/>
    <s v="WDFW"/>
    <s v="SP"/>
    <m/>
    <n v="74"/>
    <x v="0"/>
    <s v="CWT"/>
    <s v="Y"/>
    <m/>
    <n v="18"/>
    <m/>
    <s v="No Scales"/>
    <m/>
    <s v=""/>
    <m/>
    <n v="1"/>
    <s v=""/>
    <x v="4"/>
    <x v="1"/>
    <m/>
    <x v="0"/>
  </r>
  <r>
    <s v="3DD.003D7E4610"/>
    <s v="OtsLGRF23S_09985"/>
    <d v="2023-11-06T00:00:00"/>
    <n v="4217"/>
    <s v="WDFW"/>
    <s v="SP"/>
    <m/>
    <n v="79"/>
    <x v="0"/>
    <s v="No CWT"/>
    <s v="Y"/>
    <m/>
    <n v="18"/>
    <m/>
    <s v="No Scales"/>
    <m/>
    <s v=""/>
    <m/>
    <n v="1"/>
    <s v=""/>
    <x v="21"/>
    <x v="0"/>
    <m/>
    <x v="0"/>
  </r>
  <r>
    <s v="3DD.003D7E464B"/>
    <s v="OtsLGRF23S_09986"/>
    <d v="2023-11-06T00:00:00"/>
    <n v="4152"/>
    <s v="WDFW"/>
    <s v="SP"/>
    <m/>
    <n v="76"/>
    <x v="0"/>
    <s v="CWT"/>
    <s v="Y"/>
    <m/>
    <n v="18"/>
    <m/>
    <s v="No Scales"/>
    <m/>
    <s v=""/>
    <m/>
    <n v="1"/>
    <s v=""/>
    <x v="0"/>
    <x v="1"/>
    <m/>
    <x v="0"/>
  </r>
  <r>
    <s v="3DD.003D7E4664"/>
    <s v="OtsLGRF23S_09998"/>
    <d v="2023-11-15T00:00:00"/>
    <n v="7066"/>
    <s v="WDFW"/>
    <s v="HLF"/>
    <m/>
    <n v="73"/>
    <x v="0"/>
    <s v="No CWT"/>
    <s v="Y"/>
    <m/>
    <n v="18"/>
    <m/>
    <s v="No Scales"/>
    <m/>
    <s v=""/>
    <m/>
    <n v="1"/>
    <s v=""/>
    <x v="8"/>
    <x v="1"/>
    <m/>
    <x v="0"/>
  </r>
  <r>
    <s v="3DD.003D7E4641"/>
    <s v="OtsLGRF23S_10006"/>
    <d v="2023-11-13T00:00:00"/>
    <n v="5122"/>
    <s v="WDFW"/>
    <s v="SP"/>
    <m/>
    <n v="82"/>
    <x v="0"/>
    <s v="No CWT"/>
    <s v="N"/>
    <m/>
    <n v="18"/>
    <m/>
    <s v="LFH23151-07"/>
    <m/>
    <s v=""/>
    <m/>
    <n v="1"/>
    <s v=""/>
    <x v="9"/>
    <x v="0"/>
    <m/>
    <x v="0"/>
  </r>
  <r>
    <s v="3DD.003D7E4639"/>
    <s v="OtsLGRF23S_10010"/>
    <d v="2023-10-24T00:00:00"/>
    <n v="2281"/>
    <s v="WDFW"/>
    <s v="SP"/>
    <m/>
    <n v="77.5"/>
    <x v="0"/>
    <s v="CWT"/>
    <s v="Y"/>
    <m/>
    <n v="18"/>
    <m/>
    <s v="No Scales"/>
    <m/>
    <s v=""/>
    <m/>
    <n v="1"/>
    <s v=""/>
    <x v="4"/>
    <x v="1"/>
    <m/>
    <x v="0"/>
  </r>
  <r>
    <s v="3DD.003D7E4628"/>
    <s v="OtsLGRF23S_10011"/>
    <d v="2023-11-06T00:00:00"/>
    <n v="4267"/>
    <s v="WDFW"/>
    <s v="SP"/>
    <m/>
    <n v="76"/>
    <x v="0"/>
    <s v="CWT"/>
    <s v="Y"/>
    <m/>
    <n v="18"/>
    <m/>
    <s v="No Scales"/>
    <m/>
    <s v=""/>
    <m/>
    <n v="1"/>
    <s v=""/>
    <x v="7"/>
    <x v="1"/>
    <m/>
    <x v="2"/>
  </r>
  <r>
    <s v="3DD.003D7E465A"/>
    <s v="OtsLGRF23S_10014"/>
    <d v="2023-11-13T00:00:00"/>
    <n v="5012"/>
    <s v="WDFW"/>
    <s v="SP"/>
    <m/>
    <n v="75"/>
    <x v="0"/>
    <s v="No CWT"/>
    <s v="N"/>
    <m/>
    <n v="18"/>
    <m/>
    <s v="LFH23147-12"/>
    <m/>
    <s v=""/>
    <m/>
    <n v="1"/>
    <s v="0.3"/>
    <x v="9"/>
    <x v="1"/>
    <m/>
    <x v="0"/>
  </r>
  <r>
    <s v="3DD.003D7E4606"/>
    <s v="OtsLGRF23S_10015"/>
    <d v="2023-11-06T00:00:00"/>
    <n v="4177"/>
    <s v="WDFW"/>
    <s v="SP"/>
    <m/>
    <n v="76"/>
    <x v="0"/>
    <s v="No CWT"/>
    <s v="N"/>
    <m/>
    <n v="18"/>
    <m/>
    <s v="LFH23141-03"/>
    <m/>
    <s v=""/>
    <m/>
    <n v="1"/>
    <s v="0.3"/>
    <x v="2"/>
    <x v="1"/>
    <m/>
    <x v="1"/>
  </r>
  <r>
    <s v="Lost"/>
    <s v="OtsLYON23S_1_0202"/>
    <d v="2023-10-24T00:00:00"/>
    <n v="215"/>
    <s v="WDFW"/>
    <s v="SP"/>
    <m/>
    <n v="89"/>
    <x v="1"/>
    <s v="CWT"/>
    <s v="Y"/>
    <m/>
    <m/>
    <m/>
    <s v="No Scales"/>
    <m/>
    <s v=""/>
    <m/>
    <n v="1"/>
    <s v=""/>
    <x v="14"/>
    <x v="5"/>
    <m/>
    <x v="4"/>
  </r>
  <r>
    <s v="Lost"/>
    <s v="OtsLYON23S_1_0206"/>
    <d v="2023-11-06T00:00:00"/>
    <n v="434"/>
    <s v="WDFW"/>
    <s v="SP"/>
    <m/>
    <n v="81"/>
    <x v="1"/>
    <s v="No CWT"/>
    <s v="N"/>
    <m/>
    <m/>
    <m/>
    <s v="LFH2319-10"/>
    <m/>
    <s v=""/>
    <m/>
    <n v="1"/>
    <s v="0.3"/>
    <x v="14"/>
    <x v="0"/>
    <m/>
    <x v="4"/>
  </r>
  <r>
    <s v="Lost"/>
    <s v="OtsLYON23S_1_0212"/>
    <d v="2023-11-13T00:00:00"/>
    <n v="591"/>
    <s v="WDFW"/>
    <s v="SP"/>
    <m/>
    <n v="77"/>
    <x v="1"/>
    <s v="No CWT"/>
    <s v="N"/>
    <m/>
    <m/>
    <m/>
    <s v="LFH2326-13"/>
    <m/>
    <s v=""/>
    <m/>
    <n v="1"/>
    <s v="0.3"/>
    <x v="14"/>
    <x v="1"/>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8DAF03-4957-4EFC-810D-39A6A4DC45EE}"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D6" firstHeaderRow="1" firstDataRow="2" firstDataCol="1" rowPageCount="1" colPageCount="1"/>
  <pivotFields count="29">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71">
        <item h="1" x="68"/>
        <item h="1" x="65"/>
        <item h="1" x="59"/>
        <item h="1" x="50"/>
        <item h="1" x="66"/>
        <item h="1" x="62"/>
        <item h="1" x="53"/>
        <item h="1" x="51"/>
        <item h="1" x="55"/>
        <item h="1" x="67"/>
        <item h="1" x="60"/>
        <item h="1" x="57"/>
        <item h="1" x="63"/>
        <item h="1" x="31"/>
        <item h="1" x="37"/>
        <item h="1" x="47"/>
        <item h="1" x="61"/>
        <item h="1" x="44"/>
        <item h="1" x="52"/>
        <item h="1" x="58"/>
        <item h="1" x="48"/>
        <item h="1" x="25"/>
        <item h="1" x="40"/>
        <item h="1" x="34"/>
        <item h="1" x="38"/>
        <item h="1" x="32"/>
        <item h="1" x="46"/>
        <item h="1" x="36"/>
        <item h="1" x="43"/>
        <item h="1" x="29"/>
        <item h="1" x="49"/>
        <item h="1" x="39"/>
        <item h="1" x="54"/>
        <item h="1" x="5"/>
        <item h="1" x="33"/>
        <item h="1" x="11"/>
        <item h="1" x="35"/>
        <item h="1" x="30"/>
        <item x="13"/>
        <item x="10"/>
        <item x="17"/>
        <item x="69"/>
        <item x="16"/>
        <item x="12"/>
        <item x="1"/>
        <item x="6"/>
        <item x="2"/>
        <item x="8"/>
        <item x="0"/>
        <item x="4"/>
        <item x="9"/>
        <item x="19"/>
        <item x="15"/>
        <item x="18"/>
        <item x="14"/>
        <item x="27"/>
        <item x="3"/>
        <item x="22"/>
        <item x="28"/>
        <item x="7"/>
        <item x="23"/>
        <item x="20"/>
        <item x="26"/>
        <item x="42"/>
        <item x="21"/>
        <item x="56"/>
        <item x="45"/>
        <item x="41"/>
        <item x="24"/>
        <item x="64"/>
        <item t="default"/>
      </items>
      <extLst>
        <ext xmlns:x14="http://schemas.microsoft.com/office/spreadsheetml/2009/9/main" uri="{2946ED86-A175-432a-8AC1-64E0C546D7DE}">
          <x14:pivotField fillDownLabels="1"/>
        </ext>
      </extLst>
    </pivotField>
    <pivotField axis="axisCol"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defaultSubtotal="0">
      <items count="22">
        <item h="1" x="4"/>
        <item x="3"/>
        <item x="1"/>
        <item x="5"/>
        <item x="7"/>
        <item x="6"/>
        <item x="2"/>
        <item x="8"/>
        <item x="18"/>
        <item h="1" x="14"/>
        <item h="1" x="11"/>
        <item h="1" x="16"/>
        <item h="1" x="10"/>
        <item h="1" x="19"/>
        <item h="1" x="12"/>
        <item h="1" x="15"/>
        <item h="1" x="9"/>
        <item h="1" x="13"/>
        <item h="1" x="17"/>
        <item h="1" x="20"/>
        <item h="1" x="21"/>
        <item h="1" x="0"/>
      </items>
      <extLst>
        <ext xmlns:x14="http://schemas.microsoft.com/office/spreadsheetml/2009/9/main" uri="{2946ED86-A175-432a-8AC1-64E0C546D7DE}">
          <x14:pivotField fillDownLabels="1"/>
        </ext>
      </extLst>
    </pivotField>
    <pivotField compact="0" outline="0" showAll="0" defaultSubtotal="0">
      <items count="5">
        <item x="4"/>
        <item x="3"/>
        <item x="1"/>
        <item x="2"/>
        <item x="0"/>
      </items>
      <extLst>
        <ext xmlns:x14="http://schemas.microsoft.com/office/spreadsheetml/2009/9/main" uri="{2946ED86-A175-432a-8AC1-64E0C546D7DE}">
          <x14:pivotField fillDownLabels="1"/>
        </ext>
      </extLst>
    </pivotField>
    <pivotField compact="0" outline="0" showAll="0" defaultSubtotal="0">
      <items count="5">
        <item x="2"/>
        <item x="1"/>
        <item x="3"/>
        <item x="4"/>
        <item x="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sortType="ascending" defaultSubtotal="0">
      <items count="26">
        <item x="3"/>
        <item x="15"/>
        <item x="9"/>
        <item x="6"/>
        <item x="12"/>
        <item x="19"/>
        <item x="1"/>
        <item x="21"/>
        <item x="11"/>
        <item x="14"/>
        <item x="7"/>
        <item x="17"/>
        <item x="10"/>
        <item x="23"/>
        <item x="5"/>
        <item x="13"/>
        <item x="2"/>
        <item x="4"/>
        <item x="16"/>
        <item x="20"/>
        <item x="25"/>
        <item x="22"/>
        <item x="24"/>
        <item x="0"/>
        <item x="8"/>
        <item x="18"/>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 outline="0" showAll="0">
      <items count="14">
        <item x="12"/>
        <item x="10"/>
        <item x="11"/>
        <item x="8"/>
        <item x="9"/>
        <item x="3"/>
        <item x="5"/>
        <item x="1"/>
        <item x="0"/>
        <item x="2"/>
        <item x="4"/>
        <item x="6"/>
        <item x="7"/>
        <item t="default"/>
      </items>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Items count="1">
    <i/>
  </rowItems>
  <colFields count="1">
    <field x="8"/>
  </colFields>
  <colItems count="3">
    <i>
      <x/>
    </i>
    <i>
      <x v="1"/>
    </i>
    <i t="grand">
      <x/>
    </i>
  </colItems>
  <pageFields count="1">
    <pageField fld="16" hier="-1"/>
  </pageFields>
  <dataFields count="1">
    <dataField name="Sum of count" fld="23"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61EAD9-FDE2-4AD6-A6D8-24ABB94B8B75}" name="PivotTable2" cacheId="1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A5:AD7" firstHeaderRow="1" firstDataRow="2" firstDataCol="1"/>
  <pivotFields count="24">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4">
        <item x="0"/>
        <item x="1"/>
        <item m="1"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28">
        <item x="1"/>
        <item x="7"/>
        <item x="12"/>
        <item x="5"/>
        <item x="16"/>
        <item x="20"/>
        <item x="0"/>
        <item x="24"/>
        <item x="15"/>
        <item x="9"/>
        <item x="4"/>
        <item x="11"/>
        <item x="17"/>
        <item x="26"/>
        <item x="18"/>
        <item x="13"/>
        <item x="10"/>
        <item x="6"/>
        <item x="3"/>
        <item x="8"/>
        <item x="21"/>
        <item x="23"/>
        <item x="2"/>
        <item x="19"/>
        <item x="25"/>
        <item x="14"/>
        <item x="22"/>
        <item t="default"/>
      </items>
      <extLst>
        <ext xmlns:x14="http://schemas.microsoft.com/office/spreadsheetml/2009/9/main" uri="{2946ED86-A175-432a-8AC1-64E0C546D7DE}">
          <x14:pivotField fillDownLabels="1"/>
        </ext>
      </extLst>
    </pivotField>
    <pivotField compact="0" numFmtId="1" outline="0" showAll="0">
      <items count="10">
        <item x="7"/>
        <item x="3"/>
        <item x="1"/>
        <item x="0"/>
        <item x="4"/>
        <item x="5"/>
        <item x="2"/>
        <item x="6"/>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sortType="descending" defaultSubtotal="0">
      <items count="5">
        <item x="4"/>
        <item x="1"/>
        <item x="2"/>
        <item x="0"/>
        <item x="3"/>
      </items>
      <extLst>
        <ext xmlns:x14="http://schemas.microsoft.com/office/spreadsheetml/2009/9/main" uri="{2946ED86-A175-432a-8AC1-64E0C546D7DE}">
          <x14:pivotField fillDownLabels="1"/>
        </ext>
      </extLst>
    </pivotField>
  </pivotFields>
  <rowItems count="1">
    <i/>
  </rowItems>
  <colFields count="1">
    <field x="8"/>
  </colFields>
  <colItems count="3">
    <i>
      <x/>
    </i>
    <i>
      <x v="1"/>
    </i>
    <i t="grand">
      <x/>
    </i>
  </colItems>
  <dataFields count="1">
    <dataField name="Count of PIT tag #"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1" dT="2024-01-18T16:59:19.05" personId="{2FB414C6-960C-4C17-9889-8D563F86F415}" id="{53CEA846-89E2-4C9C-8E63-18140F65A8E4}">
    <text>Night passage expansion not needed because trap operates 24/7</text>
  </threadedComment>
  <threadedComment ref="Y3" dT="2024-01-25T17:02:15.56" personId="{2FB414C6-960C-4C17-9889-8D563F86F415}" id="{32543278-7606-45A1-98F0-5BC84B7056D1}">
    <text>Use adjusted window count, including night passage rate in this calculation</text>
  </threadedComment>
  <threadedComment ref="L5" dT="2024-03-18T17:52:04.34" personId="{2FB414C6-960C-4C17-9889-8D563F86F415}" id="{01ECF837-5741-4E05-9DB7-7FEBA8B9BB5B}">
    <text xml:space="preserve">Duplicate samples: deleted samples duplicated at LGR and a hatchery. These were double sampled/PBT. Did not delete samples duplicated at LGR. These represent fallback and reascension events and are adjusted by the reascension rate calculation. </text>
  </threadedComment>
  <threadedComment ref="N5" dT="2023-04-21T19:08:16.70" personId="{2FB414C6-960C-4C17-9889-8D563F86F415}" id="{C6FFDA18-48AD-4505-ACC1-BBDE766725EC}">
    <text>Red letters were changed from "U" to "M" or "F" based on sex ratio at each length</text>
  </threadedComment>
</ThreadedComments>
</file>

<file path=xl/threadedComments/threadedComment2.xml><?xml version="1.0" encoding="utf-8"?>
<ThreadedComments xmlns="http://schemas.microsoft.com/office/spreadsheetml/2018/threadedcomments" xmlns:x="http://schemas.openxmlformats.org/spreadsheetml/2006/main">
  <threadedComment ref="AA10" dT="2024-02-05T18:24:57.31" personId="{2FB414C6-960C-4C17-9889-8D563F86F415}" id="{6C01A528-D1B5-4BE2-8C4B-16B6E1E3B3CD}">
    <text>From "MASTER TABLE CHNK SY2009-2023 SCOBI EASE…."file. Generated by IDFG during summer period trapping/sampling at LGR</text>
  </threadedComment>
  <threadedComment ref="C32" dT="2024-02-05T18:54:01.10" personId="{2FB414C6-960C-4C17-9889-8D563F86F415}" id="{B38D8073-787D-4552-913D-1EC8F2ACE5D8}">
    <text xml:space="preserve">Includes fish returns prior to Aug 18, from cells AA28 to AD37 </text>
  </threadedComment>
</ThreadedComments>
</file>

<file path=xl/threadedComments/threadedComment3.xml><?xml version="1.0" encoding="utf-8"?>
<ThreadedComments xmlns="http://schemas.microsoft.com/office/spreadsheetml/2018/threadedcomments" xmlns:x="http://schemas.openxmlformats.org/spreadsheetml/2006/main">
  <threadedComment ref="AT5" dT="2024-01-31T16:38:03.97" personId="{2FB414C6-960C-4C17-9889-8D563F86F415}" id="{C9034893-954F-4420-AC06-A8348876FC0C}">
    <text>one unknown sex fish was split betwn the two 999 fish to get 1.5 for each. This was added to the size with the highest proportion for that release group.</text>
  </threadedComment>
  <threadedComment ref="BR7" dT="2024-01-31T18:33:16.82" personId="{2FB414C6-960C-4C17-9889-8D563F86F415}" id="{EA9E9047-80AA-4F0F-816A-AE8E0A9853F6}">
    <text>No fish less than 57 cm FL</text>
  </threadedComment>
  <threadedComment ref="L30" dT="2024-01-30T21:38:02.98" personId="{2FB414C6-960C-4C17-9889-8D563F86F415}" id="{0738472F-9B42-4EDF-B030-3DED5EB265E0}">
    <text>Multiply 'unassigned expended' by % wild of unassociated to get estimated number of wild fish in brood.</text>
  </threadedComment>
  <threadedComment ref="L31" dT="2024-01-30T21:39:37.65" personId="{2FB414C6-960C-4C17-9889-8D563F86F415}" id="{25217285-7C14-492E-B2D4-5ADA622A1BBA}">
    <text>Left over unassigned fish, presumed hatchery</text>
  </threadedComment>
</ThreadedComments>
</file>

<file path=xl/threadedComments/threadedComment4.xml><?xml version="1.0" encoding="utf-8"?>
<ThreadedComments xmlns="http://schemas.microsoft.com/office/spreadsheetml/2018/threadedcomments" xmlns:x="http://schemas.openxmlformats.org/spreadsheetml/2006/main">
  <threadedComment ref="P6" dT="2024-03-18T21:08:25.23" personId="{2FB414C6-960C-4C17-9889-8D563F86F415}" id="{93B31C86-897E-4A75-A5DD-CCBB600D04AD}">
    <text>Converted to zero is negative number.  Not proportioning to a total then eliminating zero values is not an issue</text>
  </threadedComment>
</ThreadedComments>
</file>

<file path=xl/threadedComments/threadedComment5.xml><?xml version="1.0" encoding="utf-8"?>
<ThreadedComments xmlns="http://schemas.microsoft.com/office/spreadsheetml/2018/threadedcomments" xmlns:x="http://schemas.openxmlformats.org/spreadsheetml/2006/main">
  <threadedComment ref="F26" dT="2023-01-24T18:49:59.51" personId="{2FB414C6-960C-4C17-9889-8D563F86F415}" id="{02F22A34-861B-4B75-B26B-28D820B5C092}">
    <text>Use 5 yr ave. LGR data didn't include summer calls</text>
  </threadedComment>
</ThreadedComment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9.bin"/><Relationship Id="rId5" Type="http://schemas.microsoft.com/office/2017/10/relationships/threadedComment" Target="../threadedComments/threadedComment5.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workbookViewId="0">
      <selection activeCell="B24" sqref="B24"/>
    </sheetView>
  </sheetViews>
  <sheetFormatPr defaultRowHeight="15" x14ac:dyDescent="0.25"/>
  <cols>
    <col min="1" max="1" width="22.42578125" bestFit="1" customWidth="1"/>
    <col min="2" max="2" width="70.42578125" bestFit="1" customWidth="1"/>
  </cols>
  <sheetData>
    <row r="1" spans="1:2" x14ac:dyDescent="0.25">
      <c r="A1" s="2" t="s">
        <v>201</v>
      </c>
      <c r="B1" s="2" t="s">
        <v>202</v>
      </c>
    </row>
    <row r="2" spans="1:2" x14ac:dyDescent="0.25">
      <c r="A2" t="s">
        <v>191</v>
      </c>
      <c r="B2" t="s">
        <v>203</v>
      </c>
    </row>
    <row r="3" spans="1:2" x14ac:dyDescent="0.25">
      <c r="A3" t="s">
        <v>192</v>
      </c>
      <c r="B3" t="s">
        <v>204</v>
      </c>
    </row>
    <row r="4" spans="1:2" x14ac:dyDescent="0.25">
      <c r="A4" t="s">
        <v>193</v>
      </c>
      <c r="B4" t="s">
        <v>205</v>
      </c>
    </row>
    <row r="5" spans="1:2" x14ac:dyDescent="0.25">
      <c r="A5" t="s">
        <v>0</v>
      </c>
      <c r="B5" t="s">
        <v>206</v>
      </c>
    </row>
    <row r="6" spans="1:2" x14ac:dyDescent="0.25">
      <c r="A6" t="s">
        <v>194</v>
      </c>
      <c r="B6" t="s">
        <v>207</v>
      </c>
    </row>
    <row r="7" spans="1:2" x14ac:dyDescent="0.25">
      <c r="A7" t="s">
        <v>195</v>
      </c>
      <c r="B7" t="s">
        <v>208</v>
      </c>
    </row>
    <row r="8" spans="1:2" x14ac:dyDescent="0.25">
      <c r="A8" t="s">
        <v>196</v>
      </c>
      <c r="B8" t="s">
        <v>209</v>
      </c>
    </row>
    <row r="9" spans="1:2" x14ac:dyDescent="0.25">
      <c r="A9" t="s">
        <v>197</v>
      </c>
      <c r="B9" t="s">
        <v>210</v>
      </c>
    </row>
    <row r="10" spans="1:2" x14ac:dyDescent="0.25">
      <c r="A10" t="s">
        <v>1</v>
      </c>
      <c r="B10" t="s">
        <v>211</v>
      </c>
    </row>
    <row r="11" spans="1:2" x14ac:dyDescent="0.25">
      <c r="A11" t="s">
        <v>2</v>
      </c>
      <c r="B11" t="s">
        <v>212</v>
      </c>
    </row>
    <row r="12" spans="1:2" x14ac:dyDescent="0.25">
      <c r="A12" t="s">
        <v>3</v>
      </c>
      <c r="B12" t="s">
        <v>213</v>
      </c>
    </row>
    <row r="13" spans="1:2" x14ac:dyDescent="0.25">
      <c r="A13" t="s">
        <v>4</v>
      </c>
      <c r="B13" t="s">
        <v>214</v>
      </c>
    </row>
    <row r="14" spans="1:2" x14ac:dyDescent="0.25">
      <c r="A14" t="s">
        <v>198</v>
      </c>
      <c r="B14" t="s">
        <v>215</v>
      </c>
    </row>
    <row r="15" spans="1:2" x14ac:dyDescent="0.25">
      <c r="A15" t="s">
        <v>5</v>
      </c>
      <c r="B15" t="s">
        <v>216</v>
      </c>
    </row>
    <row r="16" spans="1:2" x14ac:dyDescent="0.25">
      <c r="A16" t="s">
        <v>199</v>
      </c>
      <c r="B16" t="s">
        <v>217</v>
      </c>
    </row>
    <row r="17" spans="1:2" x14ac:dyDescent="0.25">
      <c r="A17" t="s">
        <v>200</v>
      </c>
      <c r="B17" t="s">
        <v>218</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7111-1AEB-4D1B-A716-B55D5F766938}">
  <dimension ref="A2:D6"/>
  <sheetViews>
    <sheetView workbookViewId="0">
      <selection activeCell="C6" sqref="B6:C6"/>
    </sheetView>
  </sheetViews>
  <sheetFormatPr defaultRowHeight="15" x14ac:dyDescent="0.25"/>
  <cols>
    <col min="1" max="1" width="12" bestFit="1" customWidth="1"/>
    <col min="2" max="3" width="17.140625" bestFit="1" customWidth="1"/>
    <col min="4" max="4" width="10.7109375" bestFit="1" customWidth="1"/>
    <col min="5" max="14" width="11.85546875" bestFit="1" customWidth="1"/>
    <col min="15" max="17" width="11.28515625" bestFit="1" customWidth="1"/>
    <col min="18" max="27" width="11.85546875" bestFit="1" customWidth="1"/>
    <col min="28" max="28" width="11.28515625" bestFit="1" customWidth="1"/>
    <col min="29" max="30" width="5" bestFit="1" customWidth="1"/>
    <col min="31" max="31" width="7.85546875" bestFit="1" customWidth="1"/>
    <col min="32" max="33" width="4" bestFit="1" customWidth="1"/>
    <col min="34" max="34" width="7.85546875" bestFit="1" customWidth="1"/>
    <col min="35" max="36" width="4" bestFit="1" customWidth="1"/>
    <col min="37" max="37" width="7.85546875" bestFit="1" customWidth="1"/>
    <col min="38" max="39" width="4" bestFit="1" customWidth="1"/>
    <col min="40" max="40" width="8.85546875" bestFit="1" customWidth="1"/>
    <col min="41" max="41" width="11.28515625" bestFit="1" customWidth="1"/>
    <col min="42" max="51" width="5" bestFit="1" customWidth="1"/>
    <col min="52" max="52" width="7.7109375" bestFit="1" customWidth="1"/>
    <col min="53" max="53" width="11.28515625" bestFit="1" customWidth="1"/>
    <col min="54" max="56" width="4.7109375" bestFit="1" customWidth="1"/>
    <col min="57" max="57" width="7.85546875" bestFit="1" customWidth="1"/>
    <col min="58" max="60" width="4.7109375" bestFit="1" customWidth="1"/>
    <col min="61" max="61" width="8.85546875" bestFit="1" customWidth="1"/>
    <col min="62" max="62" width="11.28515625" bestFit="1" customWidth="1"/>
  </cols>
  <sheetData>
    <row r="2" spans="1:4" x14ac:dyDescent="0.25">
      <c r="A2" s="15" t="s">
        <v>198</v>
      </c>
      <c r="B2" t="s">
        <v>23716</v>
      </c>
    </row>
    <row r="4" spans="1:4" x14ac:dyDescent="0.25">
      <c r="B4" s="15" t="s">
        <v>196</v>
      </c>
    </row>
    <row r="5" spans="1:4" x14ac:dyDescent="0.25">
      <c r="B5" t="s">
        <v>9</v>
      </c>
      <c r="C5" t="s">
        <v>7</v>
      </c>
      <c r="D5" t="s">
        <v>3078</v>
      </c>
    </row>
    <row r="6" spans="1:4" x14ac:dyDescent="0.25">
      <c r="A6" t="s">
        <v>23697</v>
      </c>
      <c r="B6" s="16">
        <v>1401</v>
      </c>
      <c r="C6" s="16">
        <v>2715</v>
      </c>
      <c r="D6" s="16">
        <v>4116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59999389629810485"/>
  </sheetPr>
  <dimension ref="A1:AQ5544"/>
  <sheetViews>
    <sheetView topLeftCell="P25" workbookViewId="0">
      <selection activeCell="Z11" sqref="Z11"/>
    </sheetView>
  </sheetViews>
  <sheetFormatPr defaultRowHeight="15" x14ac:dyDescent="0.25"/>
  <cols>
    <col min="1" max="1" width="14.7109375" bestFit="1" customWidth="1"/>
    <col min="2" max="2" width="19.140625" bestFit="1" customWidth="1"/>
    <col min="3" max="3" width="12" customWidth="1"/>
    <col min="4" max="4" width="11.140625" customWidth="1"/>
    <col min="5" max="5" width="6.28515625" customWidth="1"/>
    <col min="6" max="6" width="7.140625" customWidth="1"/>
    <col min="7" max="7" width="7.28515625" customWidth="1"/>
    <col min="8" max="8" width="8.7109375" customWidth="1"/>
    <col min="9" max="9" width="6.28515625" bestFit="1" customWidth="1"/>
    <col min="10" max="10" width="9.28515625" bestFit="1" customWidth="1"/>
    <col min="11" max="11" width="18.85546875" customWidth="1"/>
    <col min="12" max="12" width="15" customWidth="1"/>
    <col min="13" max="13" width="7.7109375" bestFit="1" customWidth="1"/>
    <col min="14" max="14" width="7.7109375" customWidth="1"/>
    <col min="15" max="16" width="21" bestFit="1" customWidth="1"/>
    <col min="17" max="17" width="16.140625" bestFit="1" customWidth="1"/>
    <col min="18" max="18" width="7.42578125" bestFit="1" customWidth="1"/>
    <col min="19" max="19" width="7.42578125" customWidth="1"/>
    <col min="20" max="20" width="9.28515625" bestFit="1" customWidth="1"/>
    <col min="21" max="21" width="5.7109375" customWidth="1"/>
    <col min="22" max="22" width="14.5703125" customWidth="1"/>
    <col min="26" max="27" width="11.28515625" customWidth="1"/>
    <col min="28" max="28" width="11.7109375" customWidth="1"/>
    <col min="29" max="29" width="10.5703125" customWidth="1"/>
    <col min="30" max="30" width="6.140625" customWidth="1"/>
    <col min="31" max="31" width="7.140625" customWidth="1"/>
    <col min="32" max="32" width="9.5703125" bestFit="1" customWidth="1"/>
    <col min="34" max="34" width="3.42578125" customWidth="1"/>
    <col min="35" max="37" width="6.5703125" customWidth="1"/>
  </cols>
  <sheetData>
    <row r="1" spans="1:43" x14ac:dyDescent="0.25">
      <c r="U1" t="s">
        <v>1943</v>
      </c>
      <c r="V1">
        <f>COUNTIF(V6:V5544,"NG")</f>
        <v>82</v>
      </c>
      <c r="X1" s="57" t="s">
        <v>3222</v>
      </c>
      <c r="Y1" s="57"/>
      <c r="Z1" s="57" t="s">
        <v>3222</v>
      </c>
      <c r="AA1" s="240" t="s">
        <v>3240</v>
      </c>
      <c r="AB1" s="57" t="s">
        <v>3223</v>
      </c>
      <c r="AC1" s="57"/>
      <c r="AE1" s="237" t="s">
        <v>3224</v>
      </c>
      <c r="AF1" s="238"/>
      <c r="AG1" s="239"/>
      <c r="AJ1" s="237" t="s">
        <v>3276</v>
      </c>
      <c r="AK1" s="238"/>
      <c r="AL1" s="239"/>
    </row>
    <row r="2" spans="1:43" ht="15" customHeight="1" x14ac:dyDescent="0.3">
      <c r="D2" t="s">
        <v>23698</v>
      </c>
      <c r="S2" s="210" t="s">
        <v>3205</v>
      </c>
      <c r="U2" t="s">
        <v>3084</v>
      </c>
      <c r="V2">
        <f>SUM(X6:X5544)</f>
        <v>5539</v>
      </c>
      <c r="X2" s="119">
        <f>SUM(X6:X5544)</f>
        <v>5539</v>
      </c>
      <c r="Y2" s="76"/>
      <c r="Z2" s="119">
        <f>SUM(Z6:Z5544)</f>
        <v>24263.96825396601</v>
      </c>
      <c r="AA2" s="240"/>
      <c r="AB2" s="119">
        <f>SUM(AB6:AB5544)</f>
        <v>50160.811604852577</v>
      </c>
      <c r="AC2" s="57"/>
      <c r="AE2" s="137"/>
      <c r="AF2" t="s">
        <v>3083</v>
      </c>
      <c r="AG2" s="53" t="s">
        <v>3082</v>
      </c>
      <c r="AJ2" s="137"/>
      <c r="AK2" t="s">
        <v>3083</v>
      </c>
      <c r="AL2" s="53" t="s">
        <v>3082</v>
      </c>
    </row>
    <row r="3" spans="1:43" ht="18.75" x14ac:dyDescent="0.3">
      <c r="D3" s="1">
        <v>45169</v>
      </c>
      <c r="E3" s="1"/>
      <c r="S3" s="210">
        <v>2023</v>
      </c>
      <c r="U3" t="s">
        <v>23710</v>
      </c>
      <c r="V3" s="12">
        <f>V1/V2</f>
        <v>1.4804116266474094E-2</v>
      </c>
      <c r="Y3" t="s">
        <v>17653</v>
      </c>
      <c r="Z3">
        <v>0.7</v>
      </c>
      <c r="AA3" s="240"/>
      <c r="AB3" s="174">
        <f>'LGD window'!R36</f>
        <v>0.56726618705035969</v>
      </c>
      <c r="AE3" s="52" t="s">
        <v>3099</v>
      </c>
      <c r="AF3" s="178">
        <v>4.7E-2</v>
      </c>
      <c r="AG3" s="179">
        <v>2.5000000000000001E-2</v>
      </c>
      <c r="AJ3" s="52" t="s">
        <v>3099</v>
      </c>
      <c r="AK3" s="168">
        <v>0</v>
      </c>
      <c r="AL3" s="169">
        <v>0</v>
      </c>
    </row>
    <row r="4" spans="1:43" ht="15.75" thickBot="1" x14ac:dyDescent="0.3">
      <c r="Y4" t="s">
        <v>3096</v>
      </c>
      <c r="Z4" s="12">
        <v>0.18</v>
      </c>
      <c r="AA4">
        <v>0</v>
      </c>
      <c r="AB4" s="174">
        <f>'LGD window'!R37</f>
        <v>0.47654048756584588</v>
      </c>
      <c r="AE4" s="138" t="s">
        <v>3098</v>
      </c>
      <c r="AF4" s="180">
        <v>0.29199999999999998</v>
      </c>
      <c r="AG4" s="181">
        <v>0.249</v>
      </c>
      <c r="AJ4" s="138" t="s">
        <v>3098</v>
      </c>
      <c r="AK4" s="170">
        <v>0.47099999999999997</v>
      </c>
      <c r="AL4" s="171">
        <v>0.32400000000000001</v>
      </c>
      <c r="AM4" s="13"/>
    </row>
    <row r="5" spans="1:43" s="3" customFormat="1" ht="48" customHeight="1" x14ac:dyDescent="0.25">
      <c r="A5" s="3" t="s">
        <v>191</v>
      </c>
      <c r="B5" s="3" t="s">
        <v>192</v>
      </c>
      <c r="C5" s="3" t="s">
        <v>193</v>
      </c>
      <c r="D5" s="3" t="s">
        <v>0</v>
      </c>
      <c r="E5" s="3" t="s">
        <v>3117</v>
      </c>
      <c r="F5" s="3" t="s">
        <v>194</v>
      </c>
      <c r="G5" s="3" t="s">
        <v>3077</v>
      </c>
      <c r="H5" s="3" t="s">
        <v>3076</v>
      </c>
      <c r="I5" s="3" t="s">
        <v>196</v>
      </c>
      <c r="J5" s="3" t="s">
        <v>197</v>
      </c>
      <c r="K5" s="3" t="s">
        <v>3338</v>
      </c>
      <c r="L5" s="3" t="s">
        <v>1</v>
      </c>
      <c r="M5" s="3" t="s">
        <v>2</v>
      </c>
      <c r="N5" s="3" t="s">
        <v>3094</v>
      </c>
      <c r="O5" s="3" t="s">
        <v>3</v>
      </c>
      <c r="P5" s="3" t="s">
        <v>4</v>
      </c>
      <c r="Q5" s="3" t="s">
        <v>198</v>
      </c>
      <c r="R5" s="3" t="s">
        <v>5</v>
      </c>
      <c r="S5" s="3" t="s">
        <v>3124</v>
      </c>
      <c r="T5" s="3" t="s">
        <v>199</v>
      </c>
      <c r="U5" s="3" t="s">
        <v>200</v>
      </c>
      <c r="V5" s="3" t="s">
        <v>3101</v>
      </c>
      <c r="W5" s="3" t="s">
        <v>3073</v>
      </c>
      <c r="X5" s="29" t="s">
        <v>3074</v>
      </c>
      <c r="Y5" s="3" t="s">
        <v>3075</v>
      </c>
      <c r="Z5" s="139" t="s">
        <v>3220</v>
      </c>
      <c r="AA5" s="139" t="s">
        <v>3239</v>
      </c>
      <c r="AB5" s="175" t="s">
        <v>3221</v>
      </c>
      <c r="AC5" s="3" t="s">
        <v>3097</v>
      </c>
      <c r="AF5" s="25"/>
      <c r="AG5" s="25"/>
      <c r="AL5" s="25"/>
      <c r="AM5" s="25"/>
    </row>
    <row r="6" spans="1:43" x14ac:dyDescent="0.25">
      <c r="A6" t="s">
        <v>3339</v>
      </c>
      <c r="B6" s="166" t="s">
        <v>3340</v>
      </c>
      <c r="C6" t="s">
        <v>3341</v>
      </c>
      <c r="D6" s="1">
        <v>45156</v>
      </c>
      <c r="E6">
        <f>IF(D6&lt;=$D$3,70,18)</f>
        <v>70</v>
      </c>
      <c r="F6" t="s">
        <v>14</v>
      </c>
      <c r="G6">
        <v>790</v>
      </c>
      <c r="H6">
        <f t="shared" ref="H6:H149" si="0">G6/10</f>
        <v>79</v>
      </c>
      <c r="I6" t="s">
        <v>7</v>
      </c>
      <c r="J6" t="s">
        <v>8</v>
      </c>
      <c r="K6" t="s">
        <v>3342</v>
      </c>
      <c r="L6" t="s">
        <v>8</v>
      </c>
      <c r="M6" t="s">
        <v>14</v>
      </c>
      <c r="N6" t="str">
        <f>IF(M6="U",F6,M6)</f>
        <v>F</v>
      </c>
      <c r="O6" t="s">
        <v>8</v>
      </c>
      <c r="P6" t="s">
        <v>8</v>
      </c>
      <c r="Q6" t="s">
        <v>11</v>
      </c>
      <c r="R6" t="s">
        <v>8</v>
      </c>
      <c r="S6" t="str">
        <f>IFERROR($S$3-R6,"U")</f>
        <v>U</v>
      </c>
      <c r="T6" t="s">
        <v>12</v>
      </c>
      <c r="U6">
        <v>1</v>
      </c>
      <c r="V6" t="s">
        <v>11</v>
      </c>
      <c r="W6" t="e">
        <f>VLOOKUP(Q6,'PBT Tag Rates'!$B$5:$E$44,4,FALSE)</f>
        <v>#N/A</v>
      </c>
      <c r="X6">
        <v>1</v>
      </c>
      <c r="Y6" s="14">
        <f>IFERROR(LOOKUP(H6,{30,43,48,53,58,63,68,73,78,83,88,93,97},{42,47,52,57,62,67,72,77,82,87,92,99,100}),999)</f>
        <v>82</v>
      </c>
      <c r="Z6" s="17">
        <f>IF(D6&lt;$D$3,X6/$Z$3,X6/$Z$4)</f>
        <v>1.4285714285714286</v>
      </c>
      <c r="AA6" s="13">
        <f>Z6*(1+$AA$4)</f>
        <v>1.4285714285714286</v>
      </c>
      <c r="AB6" s="13">
        <f>IF(D6&lt;$D$3,AA6/$AB$3,AA6/$AB$4)</f>
        <v>2.518344052903343</v>
      </c>
      <c r="AC6" s="17" t="s">
        <v>17654</v>
      </c>
      <c r="AF6" s="177" t="s">
        <v>17673</v>
      </c>
    </row>
    <row r="7" spans="1:43" x14ac:dyDescent="0.25">
      <c r="A7" t="s">
        <v>3339</v>
      </c>
      <c r="B7" t="s">
        <v>23509</v>
      </c>
      <c r="C7" t="s">
        <v>23510</v>
      </c>
      <c r="D7" s="1">
        <v>45169</v>
      </c>
      <c r="E7">
        <f>IF(D7&lt;=$D$6,70,18)</f>
        <v>18</v>
      </c>
      <c r="F7" t="s">
        <v>6</v>
      </c>
      <c r="G7">
        <v>650</v>
      </c>
      <c r="H7">
        <f t="shared" si="0"/>
        <v>65</v>
      </c>
      <c r="I7" t="s">
        <v>7</v>
      </c>
      <c r="J7" t="s">
        <v>8</v>
      </c>
      <c r="K7" t="s">
        <v>8</v>
      </c>
      <c r="L7" t="s">
        <v>8</v>
      </c>
      <c r="M7" t="s">
        <v>6</v>
      </c>
      <c r="N7" t="str">
        <f>IF(M7="U",F7,M7)</f>
        <v>M</v>
      </c>
      <c r="O7" t="s">
        <v>12001</v>
      </c>
      <c r="P7" t="s">
        <v>12002</v>
      </c>
      <c r="Q7" t="s">
        <v>918</v>
      </c>
      <c r="R7">
        <v>3</v>
      </c>
      <c r="S7">
        <f>IFERROR($S$3-R7,"U")</f>
        <v>2020</v>
      </c>
      <c r="T7" t="s">
        <v>12</v>
      </c>
      <c r="U7">
        <v>0.999999999999998</v>
      </c>
      <c r="V7" t="s">
        <v>3363</v>
      </c>
      <c r="W7">
        <f>VLOOKUP(Q7,'PBT Tag Rates'!$B$5:$E$44,4,FALSE)</f>
        <v>0.98961045999999997</v>
      </c>
      <c r="X7">
        <v>1</v>
      </c>
      <c r="Y7" s="14">
        <f>IFERROR(LOOKUP(H7,{30,43,48,53,58,63,68,73,78,83,88,93,97},{42,47,52,57,62,67,72,77,82,87,92,99,100}),999)</f>
        <v>67</v>
      </c>
      <c r="Z7" s="17">
        <f>IF(D7&lt;$D$3,X7/$Z$3,X7/$Z$4)</f>
        <v>5.5555555555555554</v>
      </c>
      <c r="AA7" s="13">
        <f>Z7*(1+$AA$4)</f>
        <v>5.5555555555555554</v>
      </c>
      <c r="AB7" s="13">
        <f>IF(D7&lt;$D$3,AA7/$AB$3,AA7/$AB$4)</f>
        <v>11.658097686375321</v>
      </c>
      <c r="AC7" s="17" t="s">
        <v>17654</v>
      </c>
      <c r="AD7" s="24"/>
      <c r="AF7" s="176" t="s">
        <v>17674</v>
      </c>
      <c r="AG7" s="13"/>
      <c r="AJ7" s="24"/>
      <c r="AL7" s="13"/>
      <c r="AM7" s="13"/>
    </row>
    <row r="8" spans="1:43" x14ac:dyDescent="0.25">
      <c r="A8" t="s">
        <v>3339</v>
      </c>
      <c r="B8" t="s">
        <v>23511</v>
      </c>
      <c r="C8" t="s">
        <v>23512</v>
      </c>
      <c r="D8" s="1">
        <v>45176</v>
      </c>
      <c r="E8">
        <f t="shared" ref="E8:E71" si="1">IF(D8&lt;=$D$6,70,18)</f>
        <v>18</v>
      </c>
      <c r="F8" t="s">
        <v>6</v>
      </c>
      <c r="G8">
        <v>750</v>
      </c>
      <c r="H8">
        <f t="shared" si="0"/>
        <v>75</v>
      </c>
      <c r="I8" t="s">
        <v>7</v>
      </c>
      <c r="J8" t="s">
        <v>8</v>
      </c>
      <c r="K8" t="s">
        <v>22243</v>
      </c>
      <c r="L8" t="s">
        <v>8</v>
      </c>
      <c r="M8" t="s">
        <v>6</v>
      </c>
      <c r="N8" t="str">
        <f t="shared" ref="N8:N71" si="2">IF(M8="U",F8,M8)</f>
        <v>M</v>
      </c>
      <c r="O8" t="s">
        <v>2643</v>
      </c>
      <c r="P8" t="s">
        <v>2644</v>
      </c>
      <c r="Q8" t="s">
        <v>281</v>
      </c>
      <c r="R8">
        <v>4</v>
      </c>
      <c r="S8">
        <f t="shared" ref="S8:S71" si="3">IFERROR($S$3-R8,"U")</f>
        <v>2019</v>
      </c>
      <c r="T8" t="s">
        <v>12</v>
      </c>
      <c r="U8">
        <v>1</v>
      </c>
      <c r="V8" t="s">
        <v>3079</v>
      </c>
      <c r="W8">
        <f>VLOOKUP(Q8,'PBT Tag Rates'!$B$5:$E$44,4,FALSE)</f>
        <v>0.99705232300000002</v>
      </c>
      <c r="X8">
        <v>1</v>
      </c>
      <c r="Y8" s="14">
        <f>IFERROR(LOOKUP(H8,{30,43,48,53,58,63,68,73,78,83,88,93,97},{42,47,52,57,62,67,72,77,82,87,92,99,100}),999)</f>
        <v>77</v>
      </c>
      <c r="Z8" s="17">
        <f>IF(D8&lt;$D$3,X8/$Z$3,X8/$Z$4)</f>
        <v>5.5555555555555554</v>
      </c>
      <c r="AA8" s="13">
        <f t="shared" ref="AA8:AA71" si="4">Z8*(1+$AA$4)</f>
        <v>5.5555555555555554</v>
      </c>
      <c r="AB8" s="13">
        <f t="shared" ref="AB8:AB71" si="5">IF(D8&lt;$D$3,AA8/$AB$3,AA8/$AB$4)</f>
        <v>11.658097686375321</v>
      </c>
      <c r="AC8" s="17" t="s">
        <v>17654</v>
      </c>
      <c r="AD8" s="24"/>
      <c r="AF8" s="176" t="s">
        <v>17668</v>
      </c>
      <c r="AG8" s="13"/>
      <c r="AJ8" s="24"/>
      <c r="AL8" s="13"/>
      <c r="AM8" s="13"/>
    </row>
    <row r="9" spans="1:43" x14ac:dyDescent="0.25">
      <c r="A9" t="s">
        <v>3339</v>
      </c>
      <c r="B9" t="s">
        <v>23513</v>
      </c>
      <c r="C9" t="s">
        <v>23514</v>
      </c>
      <c r="D9" s="1">
        <v>45176</v>
      </c>
      <c r="E9">
        <f t="shared" si="1"/>
        <v>18</v>
      </c>
      <c r="F9" t="s">
        <v>14</v>
      </c>
      <c r="G9">
        <v>800</v>
      </c>
      <c r="H9">
        <f t="shared" si="0"/>
        <v>80</v>
      </c>
      <c r="I9" t="s">
        <v>7</v>
      </c>
      <c r="J9" t="s">
        <v>8</v>
      </c>
      <c r="K9" t="s">
        <v>22519</v>
      </c>
      <c r="L9" t="s">
        <v>8</v>
      </c>
      <c r="M9" t="s">
        <v>14</v>
      </c>
      <c r="N9" t="str">
        <f t="shared" si="2"/>
        <v>F</v>
      </c>
      <c r="O9" t="s">
        <v>8</v>
      </c>
      <c r="P9" t="s">
        <v>8</v>
      </c>
      <c r="Q9" t="s">
        <v>11</v>
      </c>
      <c r="R9" t="s">
        <v>8</v>
      </c>
      <c r="S9" t="str">
        <f t="shared" si="3"/>
        <v>U</v>
      </c>
      <c r="T9" t="s">
        <v>12</v>
      </c>
      <c r="U9">
        <v>1</v>
      </c>
      <c r="V9" t="s">
        <v>11</v>
      </c>
      <c r="W9" t="e">
        <f>VLOOKUP(Q9,'PBT Tag Rates'!$B$5:$E$44,4,FALSE)</f>
        <v>#N/A</v>
      </c>
      <c r="X9">
        <v>1</v>
      </c>
      <c r="Y9" s="14">
        <f>IFERROR(LOOKUP(H9,{30,43,48,53,58,63,68,73,78,83,88,93,97},{42,47,52,57,62,67,72,77,82,87,92,99,100}),999)</f>
        <v>82</v>
      </c>
      <c r="Z9" s="17">
        <f t="shared" ref="Z9:Z72" si="6">IF(D9&lt;$D$3,X9/$Z$3,X9/$Z$4)</f>
        <v>5.5555555555555554</v>
      </c>
      <c r="AA9" s="13">
        <f>Z9*(1+$AA$4)</f>
        <v>5.5555555555555554</v>
      </c>
      <c r="AB9" s="13">
        <f>IF(D9&lt;$D$3,AA9/$AB$3,AA9/$AB$4)</f>
        <v>11.658097686375321</v>
      </c>
      <c r="AC9" s="17" t="s">
        <v>17654</v>
      </c>
      <c r="AD9" s="24"/>
      <c r="AF9" s="13"/>
      <c r="AG9" s="13"/>
      <c r="AJ9" s="24"/>
      <c r="AL9" s="13"/>
      <c r="AM9" s="13"/>
    </row>
    <row r="10" spans="1:43" x14ac:dyDescent="0.25">
      <c r="A10" t="s">
        <v>3339</v>
      </c>
      <c r="B10" t="s">
        <v>23515</v>
      </c>
      <c r="C10" t="s">
        <v>23516</v>
      </c>
      <c r="D10" s="1">
        <v>45178</v>
      </c>
      <c r="E10">
        <f t="shared" si="1"/>
        <v>18</v>
      </c>
      <c r="F10" t="s">
        <v>14</v>
      </c>
      <c r="G10">
        <v>840</v>
      </c>
      <c r="H10">
        <f t="shared" si="0"/>
        <v>84</v>
      </c>
      <c r="I10" t="s">
        <v>7</v>
      </c>
      <c r="J10" t="s">
        <v>8</v>
      </c>
      <c r="K10" t="s">
        <v>22941</v>
      </c>
      <c r="L10" t="s">
        <v>8</v>
      </c>
      <c r="M10" t="s">
        <v>14</v>
      </c>
      <c r="N10" t="str">
        <f t="shared" si="2"/>
        <v>F</v>
      </c>
      <c r="O10" t="s">
        <v>8</v>
      </c>
      <c r="P10" t="s">
        <v>8</v>
      </c>
      <c r="Q10" t="s">
        <v>11</v>
      </c>
      <c r="R10" t="s">
        <v>8</v>
      </c>
      <c r="S10" t="str">
        <f t="shared" si="3"/>
        <v>U</v>
      </c>
      <c r="T10" t="s">
        <v>12</v>
      </c>
      <c r="U10">
        <v>1</v>
      </c>
      <c r="V10" t="s">
        <v>11</v>
      </c>
      <c r="W10" t="e">
        <f>VLOOKUP(Q10,'PBT Tag Rates'!$B$5:$E$44,4,FALSE)</f>
        <v>#N/A</v>
      </c>
      <c r="X10">
        <v>1</v>
      </c>
      <c r="Y10" s="14">
        <f>IFERROR(LOOKUP(H10,{30,43,48,53,58,63,68,73,78,83,88,93,97},{42,47,52,57,62,67,72,77,82,87,92,99,100}),999)</f>
        <v>87</v>
      </c>
      <c r="Z10" s="17">
        <f>IF(D10&lt;$D$3,X10/$Z$3,X10/$Z$4)</f>
        <v>5.5555555555555554</v>
      </c>
      <c r="AA10" s="13">
        <f>Z10*(1+$AA$4)</f>
        <v>5.5555555555555554</v>
      </c>
      <c r="AB10" s="13">
        <f t="shared" si="5"/>
        <v>11.658097686375321</v>
      </c>
      <c r="AC10" s="17" t="s">
        <v>17654</v>
      </c>
      <c r="AD10" s="24"/>
      <c r="AF10" s="13"/>
      <c r="AG10" s="13"/>
      <c r="AJ10" s="24"/>
      <c r="AL10" s="13"/>
      <c r="AM10" s="13"/>
    </row>
    <row r="11" spans="1:43" x14ac:dyDescent="0.25">
      <c r="A11" t="s">
        <v>3339</v>
      </c>
      <c r="B11" t="s">
        <v>23517</v>
      </c>
      <c r="C11" t="s">
        <v>23518</v>
      </c>
      <c r="D11" s="1">
        <v>45184</v>
      </c>
      <c r="E11">
        <f t="shared" si="1"/>
        <v>18</v>
      </c>
      <c r="F11" t="s">
        <v>14</v>
      </c>
      <c r="G11">
        <v>800</v>
      </c>
      <c r="H11">
        <f t="shared" si="0"/>
        <v>80</v>
      </c>
      <c r="I11" t="s">
        <v>7</v>
      </c>
      <c r="J11" t="s">
        <v>8</v>
      </c>
      <c r="K11" t="s">
        <v>23178</v>
      </c>
      <c r="L11" t="s">
        <v>8</v>
      </c>
      <c r="M11" t="s">
        <v>14</v>
      </c>
      <c r="N11" t="str">
        <f t="shared" si="2"/>
        <v>F</v>
      </c>
      <c r="O11" t="s">
        <v>665</v>
      </c>
      <c r="P11" t="s">
        <v>666</v>
      </c>
      <c r="Q11" t="s">
        <v>221</v>
      </c>
      <c r="R11">
        <v>4</v>
      </c>
      <c r="S11">
        <f t="shared" si="3"/>
        <v>2019</v>
      </c>
      <c r="T11" t="s">
        <v>12</v>
      </c>
      <c r="U11">
        <v>0.999999999999999</v>
      </c>
      <c r="V11" t="s">
        <v>3346</v>
      </c>
      <c r="W11">
        <f>VLOOKUP(Q11,'PBT Tag Rates'!$B$5:$E$44,4,FALSE)</f>
        <v>0.95971980899999998</v>
      </c>
      <c r="X11">
        <v>1</v>
      </c>
      <c r="Y11" s="14">
        <f>IFERROR(LOOKUP(H11,{30,43,48,53,58,63,68,73,78,83,88,93,97},{42,47,52,57,62,67,72,77,82,87,92,99,100}),999)</f>
        <v>82</v>
      </c>
      <c r="Z11" s="17">
        <f t="shared" si="6"/>
        <v>5.5555555555555554</v>
      </c>
      <c r="AA11" s="13">
        <f t="shared" si="4"/>
        <v>5.5555555555555554</v>
      </c>
      <c r="AB11" s="13">
        <f t="shared" si="5"/>
        <v>11.658097686375321</v>
      </c>
      <c r="AC11" s="17" t="s">
        <v>17654</v>
      </c>
      <c r="AD11" s="24"/>
      <c r="AF11" s="176" t="s">
        <v>17669</v>
      </c>
      <c r="AG11" s="13"/>
      <c r="AJ11" s="24"/>
      <c r="AL11" s="13"/>
      <c r="AM11" s="13"/>
      <c r="AQ11" s="13"/>
    </row>
    <row r="12" spans="1:43" x14ac:dyDescent="0.25">
      <c r="A12" t="s">
        <v>3339</v>
      </c>
      <c r="B12" t="s">
        <v>23519</v>
      </c>
      <c r="C12" t="s">
        <v>23520</v>
      </c>
      <c r="D12" s="1">
        <v>45184</v>
      </c>
      <c r="E12">
        <f t="shared" si="1"/>
        <v>18</v>
      </c>
      <c r="F12" t="s">
        <v>14</v>
      </c>
      <c r="G12">
        <v>800</v>
      </c>
      <c r="H12">
        <f t="shared" si="0"/>
        <v>80</v>
      </c>
      <c r="I12" t="s">
        <v>7</v>
      </c>
      <c r="J12" t="s">
        <v>8</v>
      </c>
      <c r="K12" t="s">
        <v>23182</v>
      </c>
      <c r="L12" t="s">
        <v>8</v>
      </c>
      <c r="M12" t="s">
        <v>14</v>
      </c>
      <c r="N12" t="str">
        <f t="shared" si="2"/>
        <v>F</v>
      </c>
      <c r="O12" t="s">
        <v>1882</v>
      </c>
      <c r="P12" t="s">
        <v>1883</v>
      </c>
      <c r="Q12" t="s">
        <v>221</v>
      </c>
      <c r="R12">
        <v>4</v>
      </c>
      <c r="S12">
        <f t="shared" si="3"/>
        <v>2019</v>
      </c>
      <c r="T12" t="s">
        <v>12</v>
      </c>
      <c r="U12">
        <v>1</v>
      </c>
      <c r="V12" t="s">
        <v>3396</v>
      </c>
      <c r="W12">
        <f>VLOOKUP(Q12,'PBT Tag Rates'!$B$5:$E$44,4,FALSE)</f>
        <v>0.95971980899999998</v>
      </c>
      <c r="X12">
        <v>1</v>
      </c>
      <c r="Y12" s="14">
        <f>IFERROR(LOOKUP(H12,{30,43,48,53,58,63,68,73,78,83,88,93,97},{42,47,52,57,62,67,72,77,82,87,92,99,100}),999)</f>
        <v>82</v>
      </c>
      <c r="Z12" s="17">
        <f t="shared" si="6"/>
        <v>5.5555555555555554</v>
      </c>
      <c r="AA12" s="13">
        <f t="shared" si="4"/>
        <v>5.5555555555555554</v>
      </c>
      <c r="AB12" s="13">
        <f t="shared" si="5"/>
        <v>11.658097686375321</v>
      </c>
      <c r="AC12" s="17" t="s">
        <v>17655</v>
      </c>
      <c r="AD12" s="24"/>
      <c r="AF12" s="176" t="s">
        <v>17670</v>
      </c>
      <c r="AG12" s="13"/>
      <c r="AJ12" s="24"/>
      <c r="AL12" s="13" t="s">
        <v>17676</v>
      </c>
      <c r="AM12" s="13"/>
      <c r="AQ12" s="13"/>
    </row>
    <row r="13" spans="1:43" x14ac:dyDescent="0.25">
      <c r="A13" t="s">
        <v>3339</v>
      </c>
      <c r="B13" t="s">
        <v>23521</v>
      </c>
      <c r="C13" t="s">
        <v>23522</v>
      </c>
      <c r="D13" s="1">
        <v>45184</v>
      </c>
      <c r="E13">
        <f t="shared" si="1"/>
        <v>18</v>
      </c>
      <c r="F13" t="s">
        <v>14</v>
      </c>
      <c r="G13">
        <v>820</v>
      </c>
      <c r="H13">
        <f t="shared" si="0"/>
        <v>82</v>
      </c>
      <c r="I13" t="s">
        <v>7</v>
      </c>
      <c r="J13" t="s">
        <v>8</v>
      </c>
      <c r="K13" t="s">
        <v>23191</v>
      </c>
      <c r="L13" t="s">
        <v>8</v>
      </c>
      <c r="M13" t="s">
        <v>14</v>
      </c>
      <c r="N13" t="str">
        <f t="shared" si="2"/>
        <v>F</v>
      </c>
      <c r="O13" t="s">
        <v>23523</v>
      </c>
      <c r="P13" t="s">
        <v>23524</v>
      </c>
      <c r="Q13" t="s">
        <v>13</v>
      </c>
      <c r="R13">
        <v>5</v>
      </c>
      <c r="S13">
        <f t="shared" si="3"/>
        <v>2018</v>
      </c>
      <c r="T13" t="s">
        <v>12</v>
      </c>
      <c r="U13">
        <v>1.00000000000001</v>
      </c>
      <c r="V13" t="s">
        <v>3079</v>
      </c>
      <c r="W13">
        <f>VLOOKUP(Q13,'PBT Tag Rates'!$B$5:$E$44,4,FALSE)</f>
        <v>0.96828396500000002</v>
      </c>
      <c r="X13">
        <v>1</v>
      </c>
      <c r="Y13" s="14">
        <f>IFERROR(LOOKUP(H13,{30,43,48,53,58,63,68,73,78,83,88,93,97},{42,47,52,57,62,67,72,77,82,87,92,99,100}),999)</f>
        <v>82</v>
      </c>
      <c r="Z13" s="17">
        <f t="shared" si="6"/>
        <v>5.5555555555555554</v>
      </c>
      <c r="AA13" s="17">
        <f t="shared" si="4"/>
        <v>5.5555555555555554</v>
      </c>
      <c r="AB13" s="13">
        <f t="shared" si="5"/>
        <v>11.658097686375321</v>
      </c>
      <c r="AC13" s="17" t="s">
        <v>17654</v>
      </c>
      <c r="AD13" s="24"/>
      <c r="AF13" s="176" t="s">
        <v>17671</v>
      </c>
      <c r="AG13" s="13"/>
      <c r="AJ13" s="24"/>
      <c r="AL13" s="13" t="s">
        <v>17675</v>
      </c>
      <c r="AM13" s="13"/>
      <c r="AQ13" s="13"/>
    </row>
    <row r="14" spans="1:43" x14ac:dyDescent="0.25">
      <c r="A14" t="s">
        <v>3339</v>
      </c>
      <c r="B14" t="s">
        <v>23525</v>
      </c>
      <c r="C14" t="s">
        <v>23526</v>
      </c>
      <c r="D14" s="1">
        <v>45184</v>
      </c>
      <c r="E14">
        <f t="shared" si="1"/>
        <v>18</v>
      </c>
      <c r="F14" t="s">
        <v>14</v>
      </c>
      <c r="G14">
        <v>850</v>
      </c>
      <c r="H14">
        <f t="shared" si="0"/>
        <v>85</v>
      </c>
      <c r="I14" t="s">
        <v>7</v>
      </c>
      <c r="J14" t="s">
        <v>8</v>
      </c>
      <c r="K14" t="s">
        <v>23195</v>
      </c>
      <c r="L14" t="s">
        <v>8</v>
      </c>
      <c r="M14" t="s">
        <v>14</v>
      </c>
      <c r="N14" t="str">
        <f t="shared" si="2"/>
        <v>F</v>
      </c>
      <c r="O14" t="s">
        <v>8</v>
      </c>
      <c r="P14" t="s">
        <v>8</v>
      </c>
      <c r="Q14" t="s">
        <v>11</v>
      </c>
      <c r="R14" t="s">
        <v>8</v>
      </c>
      <c r="S14" t="str">
        <f t="shared" si="3"/>
        <v>U</v>
      </c>
      <c r="T14" t="s">
        <v>12</v>
      </c>
      <c r="U14">
        <v>1</v>
      </c>
      <c r="V14" t="s">
        <v>11</v>
      </c>
      <c r="W14" t="e">
        <f>VLOOKUP(Q14,'PBT Tag Rates'!$B$5:$E$44,4,FALSE)</f>
        <v>#N/A</v>
      </c>
      <c r="X14">
        <v>1</v>
      </c>
      <c r="Y14" s="14">
        <f>IFERROR(LOOKUP(H14,{30,43,48,53,58,63,68,73,78,83,88,93,97},{42,47,52,57,62,67,72,77,82,87,92,99,100}),999)</f>
        <v>87</v>
      </c>
      <c r="Z14" s="17">
        <f t="shared" si="6"/>
        <v>5.5555555555555554</v>
      </c>
      <c r="AA14" s="17">
        <f>Z14*(1+$AA$4)</f>
        <v>5.5555555555555554</v>
      </c>
      <c r="AB14" s="13">
        <f t="shared" si="5"/>
        <v>11.658097686375321</v>
      </c>
      <c r="AC14" s="17" t="s">
        <v>17654</v>
      </c>
      <c r="AD14" s="24"/>
      <c r="AF14" s="13"/>
      <c r="AG14" s="13"/>
      <c r="AJ14" s="24"/>
      <c r="AL14" s="13"/>
      <c r="AM14" s="13"/>
    </row>
    <row r="15" spans="1:43" x14ac:dyDescent="0.25">
      <c r="A15" t="s">
        <v>3339</v>
      </c>
      <c r="B15" t="s">
        <v>23527</v>
      </c>
      <c r="C15" t="s">
        <v>23528</v>
      </c>
      <c r="D15" s="1">
        <v>45184</v>
      </c>
      <c r="E15">
        <f t="shared" si="1"/>
        <v>18</v>
      </c>
      <c r="F15" t="s">
        <v>14</v>
      </c>
      <c r="G15">
        <v>800</v>
      </c>
      <c r="H15">
        <f t="shared" si="0"/>
        <v>80</v>
      </c>
      <c r="I15" t="s">
        <v>7</v>
      </c>
      <c r="J15" t="s">
        <v>8</v>
      </c>
      <c r="K15" t="s">
        <v>23198</v>
      </c>
      <c r="L15" t="s">
        <v>8</v>
      </c>
      <c r="M15" t="s">
        <v>14</v>
      </c>
      <c r="N15" t="str">
        <f t="shared" si="2"/>
        <v>F</v>
      </c>
      <c r="O15" t="s">
        <v>9240</v>
      </c>
      <c r="P15" t="s">
        <v>23529</v>
      </c>
      <c r="Q15" t="s">
        <v>221</v>
      </c>
      <c r="R15">
        <v>4</v>
      </c>
      <c r="S15">
        <f t="shared" si="3"/>
        <v>2019</v>
      </c>
      <c r="T15" t="s">
        <v>12</v>
      </c>
      <c r="U15">
        <v>0.999999999999995</v>
      </c>
      <c r="V15" t="s">
        <v>3346</v>
      </c>
      <c r="W15">
        <f>VLOOKUP(Q15,'PBT Tag Rates'!$B$5:$E$44,4,FALSE)</f>
        <v>0.95971980899999998</v>
      </c>
      <c r="X15">
        <v>1</v>
      </c>
      <c r="Y15" s="14">
        <f>IFERROR(LOOKUP(H15,{30,43,48,53,58,63,68,73,78,83,88,93,97},{42,47,52,57,62,67,72,77,82,87,92,99,100}),999)</f>
        <v>82</v>
      </c>
      <c r="Z15" s="17">
        <f t="shared" si="6"/>
        <v>5.5555555555555554</v>
      </c>
      <c r="AA15" s="17">
        <f t="shared" si="4"/>
        <v>5.5555555555555554</v>
      </c>
      <c r="AB15" s="13">
        <f t="shared" si="5"/>
        <v>11.658097686375321</v>
      </c>
      <c r="AC15" s="17" t="s">
        <v>17654</v>
      </c>
      <c r="AD15" s="24"/>
      <c r="AF15" s="176" t="s">
        <v>17672</v>
      </c>
      <c r="AG15" s="13"/>
      <c r="AJ15" s="24"/>
      <c r="AL15" s="13"/>
      <c r="AM15" s="13"/>
    </row>
    <row r="16" spans="1:43" x14ac:dyDescent="0.25">
      <c r="A16" t="s">
        <v>3339</v>
      </c>
      <c r="B16" t="s">
        <v>23530</v>
      </c>
      <c r="C16" t="s">
        <v>23531</v>
      </c>
      <c r="D16" s="1">
        <v>45184</v>
      </c>
      <c r="E16">
        <f t="shared" si="1"/>
        <v>18</v>
      </c>
      <c r="F16" t="s">
        <v>6</v>
      </c>
      <c r="G16">
        <v>850</v>
      </c>
      <c r="H16">
        <f t="shared" si="0"/>
        <v>85</v>
      </c>
      <c r="I16" t="s">
        <v>9</v>
      </c>
      <c r="J16">
        <v>1</v>
      </c>
      <c r="K16" t="s">
        <v>18372</v>
      </c>
      <c r="L16" t="s">
        <v>8</v>
      </c>
      <c r="M16" t="s">
        <v>6</v>
      </c>
      <c r="N16" t="str">
        <f t="shared" si="2"/>
        <v>M</v>
      </c>
      <c r="O16" t="s">
        <v>3761</v>
      </c>
      <c r="P16" t="s">
        <v>3762</v>
      </c>
      <c r="Q16" t="s">
        <v>221</v>
      </c>
      <c r="R16">
        <v>4</v>
      </c>
      <c r="S16">
        <f t="shared" si="3"/>
        <v>2019</v>
      </c>
      <c r="T16" t="s">
        <v>12</v>
      </c>
      <c r="U16">
        <v>1</v>
      </c>
      <c r="V16" t="s">
        <v>3608</v>
      </c>
      <c r="W16">
        <f>VLOOKUP(Q16,'PBT Tag Rates'!$B$5:$E$44,4,FALSE)</f>
        <v>0.95971980899999998</v>
      </c>
      <c r="X16">
        <v>1</v>
      </c>
      <c r="Y16" s="14">
        <f>IFERROR(LOOKUP(H16,{30,43,48,53,58,63,68,73,78,83,88,93,97},{42,47,52,57,62,67,72,77,82,87,92,99,100}),999)</f>
        <v>87</v>
      </c>
      <c r="Z16" s="17">
        <f t="shared" si="6"/>
        <v>5.5555555555555554</v>
      </c>
      <c r="AA16" s="17">
        <f t="shared" si="4"/>
        <v>5.5555555555555554</v>
      </c>
      <c r="AB16" s="13">
        <f t="shared" si="5"/>
        <v>11.658097686375321</v>
      </c>
      <c r="AC16" s="17" t="s">
        <v>17654</v>
      </c>
      <c r="AD16" s="24"/>
      <c r="AF16" s="13" t="s">
        <v>17677</v>
      </c>
      <c r="AG16" s="13"/>
      <c r="AJ16" s="24"/>
      <c r="AL16" s="13"/>
      <c r="AM16" s="13"/>
    </row>
    <row r="17" spans="1:39" x14ac:dyDescent="0.25">
      <c r="A17" t="s">
        <v>3339</v>
      </c>
      <c r="B17" t="s">
        <v>23532</v>
      </c>
      <c r="C17" t="s">
        <v>23533</v>
      </c>
      <c r="D17" s="1">
        <v>45184</v>
      </c>
      <c r="E17">
        <f t="shared" si="1"/>
        <v>18</v>
      </c>
      <c r="F17" t="s">
        <v>6</v>
      </c>
      <c r="G17">
        <v>840</v>
      </c>
      <c r="H17">
        <f t="shared" si="0"/>
        <v>84</v>
      </c>
      <c r="I17" t="s">
        <v>7</v>
      </c>
      <c r="J17" t="s">
        <v>8</v>
      </c>
      <c r="K17" t="s">
        <v>18856</v>
      </c>
      <c r="L17" t="s">
        <v>8</v>
      </c>
      <c r="M17" t="s">
        <v>6</v>
      </c>
      <c r="N17" t="str">
        <f t="shared" si="2"/>
        <v>M</v>
      </c>
      <c r="O17" t="s">
        <v>8</v>
      </c>
      <c r="P17" t="s">
        <v>8</v>
      </c>
      <c r="Q17" t="s">
        <v>11</v>
      </c>
      <c r="R17" t="s">
        <v>8</v>
      </c>
      <c r="S17" t="str">
        <f t="shared" si="3"/>
        <v>U</v>
      </c>
      <c r="T17" t="s">
        <v>12</v>
      </c>
      <c r="U17">
        <v>1</v>
      </c>
      <c r="V17" t="s">
        <v>11</v>
      </c>
      <c r="W17" t="e">
        <f>VLOOKUP(Q17,'PBT Tag Rates'!$B$5:$E$44,4,FALSE)</f>
        <v>#N/A</v>
      </c>
      <c r="X17">
        <v>1</v>
      </c>
      <c r="Y17" s="14">
        <f>IFERROR(LOOKUP(H17,{30,43,48,53,58,63,68,73,78,83,88,93,97},{42,47,52,57,62,67,72,77,82,87,92,99,100}),999)</f>
        <v>87</v>
      </c>
      <c r="Z17" s="17">
        <f t="shared" si="6"/>
        <v>5.5555555555555554</v>
      </c>
      <c r="AA17" s="17">
        <f t="shared" si="4"/>
        <v>5.5555555555555554</v>
      </c>
      <c r="AB17" s="13">
        <f t="shared" si="5"/>
        <v>11.658097686375321</v>
      </c>
      <c r="AC17" s="17" t="s">
        <v>17654</v>
      </c>
      <c r="AD17" s="24"/>
      <c r="AF17" s="13"/>
      <c r="AG17" s="13"/>
      <c r="AJ17" s="24"/>
      <c r="AL17" s="13"/>
      <c r="AM17" s="13"/>
    </row>
    <row r="18" spans="1:39" x14ac:dyDescent="0.25">
      <c r="A18" t="s">
        <v>3339</v>
      </c>
      <c r="B18" t="s">
        <v>23534</v>
      </c>
      <c r="C18" t="s">
        <v>23535</v>
      </c>
      <c r="D18" s="1">
        <v>45184</v>
      </c>
      <c r="E18">
        <f t="shared" si="1"/>
        <v>18</v>
      </c>
      <c r="F18" t="s">
        <v>14</v>
      </c>
      <c r="G18">
        <v>810</v>
      </c>
      <c r="H18">
        <f t="shared" si="0"/>
        <v>81</v>
      </c>
      <c r="I18" t="s">
        <v>9</v>
      </c>
      <c r="J18">
        <v>1</v>
      </c>
      <c r="K18" t="s">
        <v>18479</v>
      </c>
      <c r="L18" t="s">
        <v>8</v>
      </c>
      <c r="M18" t="s">
        <v>14</v>
      </c>
      <c r="N18" t="str">
        <f t="shared" si="2"/>
        <v>F</v>
      </c>
      <c r="O18" t="s">
        <v>571</v>
      </c>
      <c r="P18" t="s">
        <v>572</v>
      </c>
      <c r="Q18" t="s">
        <v>221</v>
      </c>
      <c r="R18">
        <v>4</v>
      </c>
      <c r="S18">
        <f t="shared" si="3"/>
        <v>2019</v>
      </c>
      <c r="T18" t="s">
        <v>12</v>
      </c>
      <c r="U18">
        <v>0.999999999999999</v>
      </c>
      <c r="V18" t="s">
        <v>3396</v>
      </c>
      <c r="W18">
        <f>VLOOKUP(Q18,'PBT Tag Rates'!$B$5:$E$44,4,FALSE)</f>
        <v>0.95971980899999998</v>
      </c>
      <c r="X18">
        <v>1</v>
      </c>
      <c r="Y18" s="14">
        <f>IFERROR(LOOKUP(H18,{30,43,48,53,58,63,68,73,78,83,88,93,97},{42,47,52,57,62,67,72,77,82,87,92,99,100}),999)</f>
        <v>82</v>
      </c>
      <c r="Z18" s="17">
        <f t="shared" si="6"/>
        <v>5.5555555555555554</v>
      </c>
      <c r="AA18" s="17">
        <f t="shared" si="4"/>
        <v>5.5555555555555554</v>
      </c>
      <c r="AB18" s="13">
        <f t="shared" si="5"/>
        <v>11.658097686375321</v>
      </c>
      <c r="AC18" s="17" t="s">
        <v>17655</v>
      </c>
      <c r="AD18" s="24"/>
      <c r="AF18" s="176" t="s">
        <v>17678</v>
      </c>
      <c r="AG18" s="13"/>
      <c r="AJ18" s="24"/>
      <c r="AL18" s="13"/>
      <c r="AM18" s="13"/>
    </row>
    <row r="19" spans="1:39" x14ac:dyDescent="0.25">
      <c r="A19" t="s">
        <v>3339</v>
      </c>
      <c r="B19" t="s">
        <v>23536</v>
      </c>
      <c r="C19" t="s">
        <v>23537</v>
      </c>
      <c r="D19" s="1">
        <v>45184</v>
      </c>
      <c r="E19">
        <f t="shared" si="1"/>
        <v>18</v>
      </c>
      <c r="F19" t="s">
        <v>6</v>
      </c>
      <c r="G19">
        <v>880</v>
      </c>
      <c r="H19">
        <f t="shared" si="0"/>
        <v>88</v>
      </c>
      <c r="I19" t="s">
        <v>7</v>
      </c>
      <c r="J19" t="s">
        <v>8</v>
      </c>
      <c r="K19" t="s">
        <v>19523</v>
      </c>
      <c r="L19" t="s">
        <v>8</v>
      </c>
      <c r="M19" t="s">
        <v>6</v>
      </c>
      <c r="N19" t="str">
        <f t="shared" si="2"/>
        <v>M</v>
      </c>
      <c r="O19" t="s">
        <v>8</v>
      </c>
      <c r="P19" t="s">
        <v>8</v>
      </c>
      <c r="Q19" t="s">
        <v>11</v>
      </c>
      <c r="R19" t="s">
        <v>8</v>
      </c>
      <c r="S19" t="str">
        <f t="shared" si="3"/>
        <v>U</v>
      </c>
      <c r="T19" t="s">
        <v>12</v>
      </c>
      <c r="U19">
        <v>0.999999999999999</v>
      </c>
      <c r="V19" t="s">
        <v>11</v>
      </c>
      <c r="W19" t="e">
        <f>VLOOKUP(Q19,'PBT Tag Rates'!$B$5:$E$44,4,FALSE)</f>
        <v>#N/A</v>
      </c>
      <c r="X19">
        <v>1</v>
      </c>
      <c r="Y19" s="14">
        <f>IFERROR(LOOKUP(H19,{30,43,48,53,58,63,68,73,78,83,88,93,97},{42,47,52,57,62,67,72,77,82,87,92,99,100}),999)</f>
        <v>92</v>
      </c>
      <c r="Z19" s="17">
        <f t="shared" si="6"/>
        <v>5.5555555555555554</v>
      </c>
      <c r="AA19" s="17">
        <f t="shared" si="4"/>
        <v>5.5555555555555554</v>
      </c>
      <c r="AB19" s="13">
        <f t="shared" si="5"/>
        <v>11.658097686375321</v>
      </c>
      <c r="AC19" s="17" t="s">
        <v>17654</v>
      </c>
      <c r="AD19" s="24"/>
      <c r="AF19" s="13" t="s">
        <v>17679</v>
      </c>
      <c r="AG19" s="13"/>
      <c r="AJ19" s="24"/>
      <c r="AL19" s="13"/>
      <c r="AM19" s="13"/>
    </row>
    <row r="20" spans="1:39" x14ac:dyDescent="0.25">
      <c r="A20" t="s">
        <v>3339</v>
      </c>
      <c r="B20" t="s">
        <v>23538</v>
      </c>
      <c r="C20" t="s">
        <v>23539</v>
      </c>
      <c r="D20" s="1">
        <v>45184</v>
      </c>
      <c r="E20">
        <f t="shared" si="1"/>
        <v>18</v>
      </c>
      <c r="F20" t="s">
        <v>14</v>
      </c>
      <c r="G20">
        <v>800</v>
      </c>
      <c r="H20">
        <f t="shared" si="0"/>
        <v>80</v>
      </c>
      <c r="I20" t="s">
        <v>7</v>
      </c>
      <c r="J20" t="s">
        <v>8</v>
      </c>
      <c r="K20" t="s">
        <v>19390</v>
      </c>
      <c r="L20" t="s">
        <v>8</v>
      </c>
      <c r="M20" t="s">
        <v>14</v>
      </c>
      <c r="N20" t="str">
        <f t="shared" si="2"/>
        <v>F</v>
      </c>
      <c r="O20" t="s">
        <v>11353</v>
      </c>
      <c r="P20" t="s">
        <v>11874</v>
      </c>
      <c r="Q20" t="s">
        <v>221</v>
      </c>
      <c r="R20">
        <v>4</v>
      </c>
      <c r="S20">
        <f t="shared" si="3"/>
        <v>2019</v>
      </c>
      <c r="T20" t="s">
        <v>12</v>
      </c>
      <c r="U20">
        <v>1</v>
      </c>
      <c r="V20" t="s">
        <v>3821</v>
      </c>
      <c r="W20">
        <f>VLOOKUP(Q20,'PBT Tag Rates'!$B$5:$E$44,4,FALSE)</f>
        <v>0.95971980899999998</v>
      </c>
      <c r="X20">
        <v>1</v>
      </c>
      <c r="Y20" s="14">
        <f>IFERROR(LOOKUP(H20,{30,43,48,53,58,63,68,73,78,83,88,93,97},{42,47,52,57,62,67,72,77,82,87,92,99,100}),999)</f>
        <v>82</v>
      </c>
      <c r="Z20" s="17">
        <f t="shared" si="6"/>
        <v>5.5555555555555554</v>
      </c>
      <c r="AA20" s="17">
        <f t="shared" si="4"/>
        <v>5.5555555555555554</v>
      </c>
      <c r="AB20" s="13">
        <f t="shared" si="5"/>
        <v>11.658097686375321</v>
      </c>
      <c r="AC20" s="17" t="s">
        <v>17654</v>
      </c>
      <c r="AD20" s="24"/>
      <c r="AF20" s="13"/>
      <c r="AG20" s="13"/>
      <c r="AJ20" s="24"/>
      <c r="AL20" s="13"/>
      <c r="AM20" s="13"/>
    </row>
    <row r="21" spans="1:39" x14ac:dyDescent="0.25">
      <c r="A21" t="s">
        <v>3339</v>
      </c>
      <c r="B21" t="s">
        <v>23540</v>
      </c>
      <c r="C21" t="s">
        <v>23541</v>
      </c>
      <c r="D21" s="1">
        <v>45184</v>
      </c>
      <c r="E21">
        <f t="shared" si="1"/>
        <v>18</v>
      </c>
      <c r="F21" t="s">
        <v>14</v>
      </c>
      <c r="G21">
        <v>830</v>
      </c>
      <c r="H21">
        <f t="shared" si="0"/>
        <v>83</v>
      </c>
      <c r="I21" t="s">
        <v>7</v>
      </c>
      <c r="J21" t="s">
        <v>8</v>
      </c>
      <c r="K21" t="s">
        <v>19087</v>
      </c>
      <c r="L21" t="s">
        <v>8</v>
      </c>
      <c r="M21" t="s">
        <v>14</v>
      </c>
      <c r="N21" t="str">
        <f t="shared" si="2"/>
        <v>F</v>
      </c>
      <c r="O21" t="s">
        <v>665</v>
      </c>
      <c r="P21" t="s">
        <v>666</v>
      </c>
      <c r="Q21" t="s">
        <v>221</v>
      </c>
      <c r="R21">
        <v>4</v>
      </c>
      <c r="S21">
        <f t="shared" si="3"/>
        <v>2019</v>
      </c>
      <c r="T21" t="s">
        <v>12</v>
      </c>
      <c r="U21">
        <v>1.00000000000001</v>
      </c>
      <c r="V21" t="s">
        <v>3346</v>
      </c>
      <c r="W21">
        <f>VLOOKUP(Q21,'PBT Tag Rates'!$B$5:$E$44,4,FALSE)</f>
        <v>0.95971980899999998</v>
      </c>
      <c r="X21">
        <v>1</v>
      </c>
      <c r="Y21" s="14">
        <f>IFERROR(LOOKUP(H21,{30,43,48,53,58,63,68,73,78,83,88,93,97},{42,47,52,57,62,67,72,77,82,87,92,99,100}),999)</f>
        <v>87</v>
      </c>
      <c r="Z21" s="17">
        <f t="shared" si="6"/>
        <v>5.5555555555555554</v>
      </c>
      <c r="AA21" s="17">
        <f t="shared" si="4"/>
        <v>5.5555555555555554</v>
      </c>
      <c r="AB21" s="13">
        <f t="shared" si="5"/>
        <v>11.658097686375321</v>
      </c>
      <c r="AC21" s="17" t="s">
        <v>17654</v>
      </c>
      <c r="AD21" s="24"/>
      <c r="AF21" s="13"/>
      <c r="AG21" s="13"/>
      <c r="AJ21" s="24"/>
      <c r="AL21" s="13"/>
      <c r="AM21" s="13"/>
    </row>
    <row r="22" spans="1:39" x14ac:dyDescent="0.25">
      <c r="A22" t="s">
        <v>3339</v>
      </c>
      <c r="B22" t="s">
        <v>23542</v>
      </c>
      <c r="C22" t="s">
        <v>23543</v>
      </c>
      <c r="D22" s="1">
        <v>45185</v>
      </c>
      <c r="E22">
        <f t="shared" si="1"/>
        <v>18</v>
      </c>
      <c r="F22" t="s">
        <v>14</v>
      </c>
      <c r="G22">
        <v>810</v>
      </c>
      <c r="H22">
        <f t="shared" si="0"/>
        <v>81</v>
      </c>
      <c r="I22" t="s">
        <v>7</v>
      </c>
      <c r="J22" t="s">
        <v>8</v>
      </c>
      <c r="K22" t="s">
        <v>18536</v>
      </c>
      <c r="L22" t="s">
        <v>8</v>
      </c>
      <c r="M22" t="s">
        <v>14</v>
      </c>
      <c r="N22" t="str">
        <f t="shared" si="2"/>
        <v>F</v>
      </c>
      <c r="O22" t="s">
        <v>2606</v>
      </c>
      <c r="P22" t="s">
        <v>10819</v>
      </c>
      <c r="Q22" t="s">
        <v>221</v>
      </c>
      <c r="R22">
        <v>4</v>
      </c>
      <c r="S22">
        <f t="shared" si="3"/>
        <v>2019</v>
      </c>
      <c r="T22" t="s">
        <v>12</v>
      </c>
      <c r="U22">
        <v>1</v>
      </c>
      <c r="V22" t="s">
        <v>3386</v>
      </c>
      <c r="W22">
        <f>VLOOKUP(Q22,'PBT Tag Rates'!$B$5:$E$44,4,FALSE)</f>
        <v>0.95971980899999998</v>
      </c>
      <c r="X22">
        <v>1</v>
      </c>
      <c r="Y22" s="14">
        <f>IFERROR(LOOKUP(H22,{30,43,48,53,58,63,68,73,78,83,88,93,97},{42,47,52,57,62,67,72,77,82,87,92,99,100}),999)</f>
        <v>82</v>
      </c>
      <c r="Z22" s="17">
        <f t="shared" si="6"/>
        <v>5.5555555555555554</v>
      </c>
      <c r="AA22" s="17">
        <f t="shared" si="4"/>
        <v>5.5555555555555554</v>
      </c>
      <c r="AB22" s="13">
        <f t="shared" si="5"/>
        <v>11.658097686375321</v>
      </c>
      <c r="AC22" s="17" t="s">
        <v>17654</v>
      </c>
      <c r="AD22" s="24"/>
      <c r="AF22" s="13"/>
      <c r="AG22" s="13"/>
      <c r="AJ22" s="24"/>
      <c r="AL22" s="13"/>
      <c r="AM22" s="13"/>
    </row>
    <row r="23" spans="1:39" x14ac:dyDescent="0.25">
      <c r="A23" t="s">
        <v>3339</v>
      </c>
      <c r="B23" t="s">
        <v>23544</v>
      </c>
      <c r="C23" t="s">
        <v>23545</v>
      </c>
      <c r="D23" s="1">
        <v>45185</v>
      </c>
      <c r="E23">
        <f t="shared" si="1"/>
        <v>18</v>
      </c>
      <c r="F23" t="s">
        <v>14</v>
      </c>
      <c r="G23">
        <v>820</v>
      </c>
      <c r="H23">
        <f t="shared" si="0"/>
        <v>82</v>
      </c>
      <c r="I23" t="s">
        <v>7</v>
      </c>
      <c r="J23" t="s">
        <v>8</v>
      </c>
      <c r="K23" t="s">
        <v>18967</v>
      </c>
      <c r="L23" t="s">
        <v>8</v>
      </c>
      <c r="M23" t="s">
        <v>14</v>
      </c>
      <c r="N23" t="str">
        <f t="shared" si="2"/>
        <v>F</v>
      </c>
      <c r="O23" t="s">
        <v>739</v>
      </c>
      <c r="P23" t="s">
        <v>740</v>
      </c>
      <c r="Q23" t="s">
        <v>221</v>
      </c>
      <c r="R23">
        <v>4</v>
      </c>
      <c r="S23">
        <f t="shared" si="3"/>
        <v>2019</v>
      </c>
      <c r="T23" t="s">
        <v>12</v>
      </c>
      <c r="U23">
        <v>0.999999999999998</v>
      </c>
      <c r="V23" t="s">
        <v>3346</v>
      </c>
      <c r="W23">
        <f>VLOOKUP(Q23,'PBT Tag Rates'!$B$5:$E$44,4,FALSE)</f>
        <v>0.95971980899999998</v>
      </c>
      <c r="X23">
        <v>1</v>
      </c>
      <c r="Y23" s="14">
        <f>IFERROR(LOOKUP(H23,{30,43,48,53,58,63,68,73,78,83,88,93,97},{42,47,52,57,62,67,72,77,82,87,92,99,100}),999)</f>
        <v>82</v>
      </c>
      <c r="Z23" s="17">
        <f t="shared" si="6"/>
        <v>5.5555555555555554</v>
      </c>
      <c r="AA23" s="17">
        <f t="shared" si="4"/>
        <v>5.5555555555555554</v>
      </c>
      <c r="AB23" s="13">
        <f t="shared" si="5"/>
        <v>11.658097686375321</v>
      </c>
      <c r="AC23" s="17" t="s">
        <v>17654</v>
      </c>
      <c r="AD23" s="24"/>
      <c r="AF23" s="13"/>
      <c r="AG23" s="13"/>
      <c r="AJ23" s="24"/>
      <c r="AL23" s="13"/>
      <c r="AM23" s="13"/>
    </row>
    <row r="24" spans="1:39" x14ac:dyDescent="0.25">
      <c r="A24" t="s">
        <v>3339</v>
      </c>
      <c r="B24" t="s">
        <v>23546</v>
      </c>
      <c r="C24" t="s">
        <v>23547</v>
      </c>
      <c r="D24" s="1">
        <v>45185</v>
      </c>
      <c r="E24">
        <f t="shared" si="1"/>
        <v>18</v>
      </c>
      <c r="F24" t="s">
        <v>14</v>
      </c>
      <c r="G24">
        <v>820</v>
      </c>
      <c r="H24">
        <f t="shared" si="0"/>
        <v>82</v>
      </c>
      <c r="I24" t="s">
        <v>7</v>
      </c>
      <c r="J24" t="s">
        <v>8</v>
      </c>
      <c r="K24" t="s">
        <v>18618</v>
      </c>
      <c r="L24" t="s">
        <v>8</v>
      </c>
      <c r="M24" t="s">
        <v>14</v>
      </c>
      <c r="N24" t="str">
        <f t="shared" si="2"/>
        <v>F</v>
      </c>
      <c r="O24" t="s">
        <v>4861</v>
      </c>
      <c r="P24" t="s">
        <v>4862</v>
      </c>
      <c r="Q24" t="s">
        <v>281</v>
      </c>
      <c r="R24">
        <v>4</v>
      </c>
      <c r="S24">
        <f t="shared" si="3"/>
        <v>2019</v>
      </c>
      <c r="T24" t="s">
        <v>12</v>
      </c>
      <c r="U24">
        <v>0.999999999999995</v>
      </c>
      <c r="V24" t="s">
        <v>3169</v>
      </c>
      <c r="W24">
        <f>VLOOKUP(Q24,'PBT Tag Rates'!$B$5:$E$44,4,FALSE)</f>
        <v>0.99705232300000002</v>
      </c>
      <c r="X24">
        <v>1</v>
      </c>
      <c r="Y24" s="14">
        <f>IFERROR(LOOKUP(H24,{30,43,48,53,58,63,68,73,78,83,88,93,97},{42,47,52,57,62,67,72,77,82,87,92,99,100}),999)</f>
        <v>82</v>
      </c>
      <c r="Z24" s="17">
        <f t="shared" si="6"/>
        <v>5.5555555555555554</v>
      </c>
      <c r="AA24" s="17">
        <f t="shared" si="4"/>
        <v>5.5555555555555554</v>
      </c>
      <c r="AB24" s="13">
        <f t="shared" si="5"/>
        <v>11.658097686375321</v>
      </c>
      <c r="AC24" s="17" t="s">
        <v>17654</v>
      </c>
      <c r="AD24" s="24"/>
      <c r="AF24" s="13"/>
      <c r="AG24" s="13"/>
      <c r="AJ24" s="24"/>
      <c r="AL24" s="13"/>
      <c r="AM24" s="13"/>
    </row>
    <row r="25" spans="1:39" x14ac:dyDescent="0.25">
      <c r="A25" t="s">
        <v>3339</v>
      </c>
      <c r="B25" t="s">
        <v>23548</v>
      </c>
      <c r="C25" t="s">
        <v>23549</v>
      </c>
      <c r="D25" s="1">
        <v>45185</v>
      </c>
      <c r="E25">
        <f t="shared" si="1"/>
        <v>18</v>
      </c>
      <c r="F25" t="s">
        <v>14</v>
      </c>
      <c r="G25">
        <v>820</v>
      </c>
      <c r="H25">
        <f t="shared" si="0"/>
        <v>82</v>
      </c>
      <c r="I25" t="s">
        <v>7</v>
      </c>
      <c r="J25" t="s">
        <v>8</v>
      </c>
      <c r="K25" t="s">
        <v>18012</v>
      </c>
      <c r="L25" t="s">
        <v>8</v>
      </c>
      <c r="M25" t="s">
        <v>14</v>
      </c>
      <c r="N25" t="str">
        <f t="shared" si="2"/>
        <v>F</v>
      </c>
      <c r="O25" t="s">
        <v>2025</v>
      </c>
      <c r="P25" t="s">
        <v>2026</v>
      </c>
      <c r="Q25" t="s">
        <v>221</v>
      </c>
      <c r="R25">
        <v>4</v>
      </c>
      <c r="S25">
        <f t="shared" si="3"/>
        <v>2019</v>
      </c>
      <c r="T25" t="s">
        <v>12</v>
      </c>
      <c r="U25">
        <v>1</v>
      </c>
      <c r="V25" t="s">
        <v>3346</v>
      </c>
      <c r="W25">
        <f>VLOOKUP(Q25,'PBT Tag Rates'!$B$5:$E$44,4,FALSE)</f>
        <v>0.95971980899999998</v>
      </c>
      <c r="X25">
        <v>1</v>
      </c>
      <c r="Y25" s="14">
        <f>IFERROR(LOOKUP(H25,{30,43,48,53,58,63,68,73,78,83,88,93,97},{42,47,52,57,62,67,72,77,82,87,92,99,100}),999)</f>
        <v>82</v>
      </c>
      <c r="Z25" s="17">
        <f t="shared" si="6"/>
        <v>5.5555555555555554</v>
      </c>
      <c r="AA25" s="17">
        <f t="shared" si="4"/>
        <v>5.5555555555555554</v>
      </c>
      <c r="AB25" s="13">
        <f t="shared" si="5"/>
        <v>11.658097686375321</v>
      </c>
      <c r="AC25" s="17" t="s">
        <v>17654</v>
      </c>
      <c r="AD25" s="24"/>
      <c r="AF25" s="13"/>
      <c r="AG25" s="13"/>
      <c r="AJ25" s="24"/>
      <c r="AL25" s="13"/>
      <c r="AM25" s="13"/>
    </row>
    <row r="26" spans="1:39" x14ac:dyDescent="0.25">
      <c r="A26" t="s">
        <v>3339</v>
      </c>
      <c r="B26" t="s">
        <v>23550</v>
      </c>
      <c r="C26" t="s">
        <v>23551</v>
      </c>
      <c r="D26" s="1">
        <v>45185</v>
      </c>
      <c r="E26">
        <f t="shared" si="1"/>
        <v>18</v>
      </c>
      <c r="F26" t="s">
        <v>14</v>
      </c>
      <c r="G26">
        <v>840</v>
      </c>
      <c r="H26">
        <f t="shared" si="0"/>
        <v>84</v>
      </c>
      <c r="I26" t="s">
        <v>9</v>
      </c>
      <c r="J26">
        <v>1</v>
      </c>
      <c r="K26" t="s">
        <v>17989</v>
      </c>
      <c r="L26" t="s">
        <v>8</v>
      </c>
      <c r="M26" t="s">
        <v>14</v>
      </c>
      <c r="N26" t="str">
        <f t="shared" si="2"/>
        <v>F</v>
      </c>
      <c r="O26" t="s">
        <v>1785</v>
      </c>
      <c r="P26" t="s">
        <v>1786</v>
      </c>
      <c r="Q26" t="s">
        <v>221</v>
      </c>
      <c r="R26">
        <v>4</v>
      </c>
      <c r="S26">
        <f t="shared" si="3"/>
        <v>2019</v>
      </c>
      <c r="T26" t="s">
        <v>12</v>
      </c>
      <c r="U26">
        <v>0.999999999999997</v>
      </c>
      <c r="V26" t="s">
        <v>3396</v>
      </c>
      <c r="W26">
        <f>VLOOKUP(Q26,'PBT Tag Rates'!$B$5:$E$44,4,FALSE)</f>
        <v>0.95971980899999998</v>
      </c>
      <c r="X26">
        <v>1</v>
      </c>
      <c r="Y26" s="14">
        <f>IFERROR(LOOKUP(H26,{30,43,48,53,58,63,68,73,78,83,88,93,97},{42,47,52,57,62,67,72,77,82,87,92,99,100}),999)</f>
        <v>87</v>
      </c>
      <c r="Z26" s="17">
        <f t="shared" si="6"/>
        <v>5.5555555555555554</v>
      </c>
      <c r="AA26" s="17">
        <f t="shared" si="4"/>
        <v>5.5555555555555554</v>
      </c>
      <c r="AB26" s="13">
        <f t="shared" si="5"/>
        <v>11.658097686375321</v>
      </c>
      <c r="AC26" s="17" t="s">
        <v>17655</v>
      </c>
      <c r="AD26" s="24"/>
      <c r="AF26" s="13"/>
      <c r="AG26" s="13"/>
      <c r="AJ26" s="24"/>
      <c r="AL26" s="13"/>
      <c r="AM26" s="13"/>
    </row>
    <row r="27" spans="1:39" x14ac:dyDescent="0.25">
      <c r="A27" t="s">
        <v>3339</v>
      </c>
      <c r="B27" t="s">
        <v>23552</v>
      </c>
      <c r="C27" t="s">
        <v>23553</v>
      </c>
      <c r="D27" s="1">
        <v>45185</v>
      </c>
      <c r="E27">
        <f t="shared" si="1"/>
        <v>18</v>
      </c>
      <c r="F27" t="s">
        <v>6</v>
      </c>
      <c r="G27">
        <v>830</v>
      </c>
      <c r="H27">
        <f t="shared" si="0"/>
        <v>83</v>
      </c>
      <c r="I27" t="s">
        <v>7</v>
      </c>
      <c r="J27" t="s">
        <v>8</v>
      </c>
      <c r="K27" t="s">
        <v>19352</v>
      </c>
      <c r="L27" t="s">
        <v>8</v>
      </c>
      <c r="M27" t="s">
        <v>6</v>
      </c>
      <c r="N27" t="str">
        <f t="shared" si="2"/>
        <v>M</v>
      </c>
      <c r="O27" t="s">
        <v>8</v>
      </c>
      <c r="P27" t="s">
        <v>8</v>
      </c>
      <c r="Q27" t="s">
        <v>11</v>
      </c>
      <c r="R27" t="s">
        <v>8</v>
      </c>
      <c r="S27" t="str">
        <f t="shared" si="3"/>
        <v>U</v>
      </c>
      <c r="T27" t="s">
        <v>12</v>
      </c>
      <c r="U27">
        <v>1</v>
      </c>
      <c r="V27" t="s">
        <v>11</v>
      </c>
      <c r="W27" t="e">
        <f>VLOOKUP(Q27,'PBT Tag Rates'!$B$5:$E$44,4,FALSE)</f>
        <v>#N/A</v>
      </c>
      <c r="X27">
        <v>1</v>
      </c>
      <c r="Y27" s="14">
        <f>IFERROR(LOOKUP(H27,{30,43,48,53,58,63,68,73,78,83,88,93,97},{42,47,52,57,62,67,72,77,82,87,92,99,100}),999)</f>
        <v>87</v>
      </c>
      <c r="Z27" s="17">
        <f t="shared" si="6"/>
        <v>5.5555555555555554</v>
      </c>
      <c r="AA27" s="17">
        <f t="shared" si="4"/>
        <v>5.5555555555555554</v>
      </c>
      <c r="AB27" s="17">
        <f t="shared" si="5"/>
        <v>11.658097686375321</v>
      </c>
      <c r="AC27" s="17" t="s">
        <v>17654</v>
      </c>
      <c r="AD27" s="24"/>
      <c r="AF27" s="13"/>
      <c r="AG27" s="13"/>
      <c r="AJ27" s="24"/>
      <c r="AL27" s="13"/>
      <c r="AM27" s="13"/>
    </row>
    <row r="28" spans="1:39" x14ac:dyDescent="0.25">
      <c r="A28" t="s">
        <v>3339</v>
      </c>
      <c r="B28" t="s">
        <v>23554</v>
      </c>
      <c r="C28" t="s">
        <v>17917</v>
      </c>
      <c r="D28" s="1">
        <v>45185</v>
      </c>
      <c r="E28">
        <f t="shared" si="1"/>
        <v>18</v>
      </c>
      <c r="F28" t="s">
        <v>14</v>
      </c>
      <c r="G28">
        <v>810</v>
      </c>
      <c r="H28">
        <f t="shared" si="0"/>
        <v>81</v>
      </c>
      <c r="I28" t="s">
        <v>9</v>
      </c>
      <c r="J28">
        <v>1</v>
      </c>
      <c r="K28" t="s">
        <v>17915</v>
      </c>
      <c r="L28" t="s">
        <v>8</v>
      </c>
      <c r="M28" t="s">
        <v>14</v>
      </c>
      <c r="N28" t="str">
        <f t="shared" si="2"/>
        <v>F</v>
      </c>
      <c r="O28" t="s">
        <v>2606</v>
      </c>
      <c r="P28" t="s">
        <v>4395</v>
      </c>
      <c r="Q28" t="s">
        <v>221</v>
      </c>
      <c r="R28">
        <v>4</v>
      </c>
      <c r="S28">
        <f t="shared" si="3"/>
        <v>2019</v>
      </c>
      <c r="T28" t="s">
        <v>12</v>
      </c>
      <c r="U28">
        <v>0.999999999999997</v>
      </c>
      <c r="V28" t="s">
        <v>3386</v>
      </c>
      <c r="W28">
        <f>VLOOKUP(Q28,'PBT Tag Rates'!$B$5:$E$44,4,FALSE)</f>
        <v>0.95971980899999998</v>
      </c>
      <c r="X28">
        <v>1</v>
      </c>
      <c r="Y28" s="14">
        <f>IFERROR(LOOKUP(H28,{30,43,48,53,58,63,68,73,78,83,88,93,97},{42,47,52,57,62,67,72,77,82,87,92,99,100}),999)</f>
        <v>82</v>
      </c>
      <c r="Z28" s="17">
        <f t="shared" si="6"/>
        <v>5.5555555555555554</v>
      </c>
      <c r="AA28" s="17">
        <f t="shared" si="4"/>
        <v>5.5555555555555554</v>
      </c>
      <c r="AB28" s="17">
        <f t="shared" si="5"/>
        <v>11.658097686375321</v>
      </c>
      <c r="AC28" s="17" t="s">
        <v>17654</v>
      </c>
      <c r="AD28" s="24"/>
      <c r="AF28" s="13"/>
      <c r="AG28" s="13"/>
      <c r="AJ28" s="24"/>
      <c r="AL28" s="13"/>
      <c r="AM28" s="13"/>
    </row>
    <row r="29" spans="1:39" x14ac:dyDescent="0.25">
      <c r="A29" t="s">
        <v>3339</v>
      </c>
      <c r="B29" t="s">
        <v>23555</v>
      </c>
      <c r="C29" t="s">
        <v>23556</v>
      </c>
      <c r="D29" s="1">
        <v>45185</v>
      </c>
      <c r="E29">
        <f t="shared" si="1"/>
        <v>18</v>
      </c>
      <c r="F29" t="s">
        <v>14</v>
      </c>
      <c r="G29">
        <v>810</v>
      </c>
      <c r="H29">
        <f t="shared" si="0"/>
        <v>81</v>
      </c>
      <c r="I29" t="s">
        <v>7</v>
      </c>
      <c r="J29" t="s">
        <v>8</v>
      </c>
      <c r="K29" t="s">
        <v>23557</v>
      </c>
      <c r="L29" t="s">
        <v>8</v>
      </c>
      <c r="M29" t="s">
        <v>14</v>
      </c>
      <c r="N29" t="str">
        <f t="shared" si="2"/>
        <v>F</v>
      </c>
      <c r="O29" t="s">
        <v>11353</v>
      </c>
      <c r="P29" t="s">
        <v>11874</v>
      </c>
      <c r="Q29" t="s">
        <v>221</v>
      </c>
      <c r="R29">
        <v>4</v>
      </c>
      <c r="S29">
        <f t="shared" si="3"/>
        <v>2019</v>
      </c>
      <c r="T29" t="s">
        <v>12</v>
      </c>
      <c r="U29">
        <v>1</v>
      </c>
      <c r="V29" t="s">
        <v>3821</v>
      </c>
      <c r="W29">
        <f>VLOOKUP(Q29,'PBT Tag Rates'!$B$5:$E$44,4,FALSE)</f>
        <v>0.95971980899999998</v>
      </c>
      <c r="X29">
        <v>1</v>
      </c>
      <c r="Y29" s="14">
        <f>IFERROR(LOOKUP(H29,{30,43,48,53,58,63,68,73,78,83,88,93,97},{42,47,52,57,62,67,72,77,82,87,92,99,100}),999)</f>
        <v>82</v>
      </c>
      <c r="Z29" s="17">
        <f t="shared" si="6"/>
        <v>5.5555555555555554</v>
      </c>
      <c r="AA29" s="17">
        <f t="shared" si="4"/>
        <v>5.5555555555555554</v>
      </c>
      <c r="AB29" s="17">
        <f t="shared" si="5"/>
        <v>11.658097686375321</v>
      </c>
      <c r="AC29" s="17" t="s">
        <v>17654</v>
      </c>
      <c r="AD29" s="24"/>
      <c r="AF29" s="13"/>
      <c r="AG29" s="13"/>
      <c r="AJ29" s="24"/>
      <c r="AL29" s="13"/>
      <c r="AM29" s="13"/>
    </row>
    <row r="30" spans="1:39" x14ac:dyDescent="0.25">
      <c r="A30" t="s">
        <v>3339</v>
      </c>
      <c r="B30" t="s">
        <v>23558</v>
      </c>
      <c r="C30" t="s">
        <v>23559</v>
      </c>
      <c r="D30" s="1">
        <v>45186</v>
      </c>
      <c r="E30">
        <f t="shared" si="1"/>
        <v>18</v>
      </c>
      <c r="F30" t="s">
        <v>6</v>
      </c>
      <c r="G30">
        <v>870</v>
      </c>
      <c r="H30">
        <f t="shared" si="0"/>
        <v>87</v>
      </c>
      <c r="I30" t="s">
        <v>7</v>
      </c>
      <c r="J30" t="s">
        <v>8</v>
      </c>
      <c r="K30" t="s">
        <v>18815</v>
      </c>
      <c r="L30" t="s">
        <v>8</v>
      </c>
      <c r="M30" t="s">
        <v>6</v>
      </c>
      <c r="N30" t="str">
        <f t="shared" si="2"/>
        <v>M</v>
      </c>
      <c r="O30" t="s">
        <v>4562</v>
      </c>
      <c r="P30" t="s">
        <v>5464</v>
      </c>
      <c r="Q30" t="s">
        <v>221</v>
      </c>
      <c r="R30">
        <v>4</v>
      </c>
      <c r="S30">
        <f t="shared" si="3"/>
        <v>2019</v>
      </c>
      <c r="T30" t="s">
        <v>12</v>
      </c>
      <c r="U30">
        <v>1.00000000000001</v>
      </c>
      <c r="V30" t="s">
        <v>3386</v>
      </c>
      <c r="W30">
        <f>VLOOKUP(Q30,'PBT Tag Rates'!$B$5:$E$44,4,FALSE)</f>
        <v>0.95971980899999998</v>
      </c>
      <c r="X30">
        <v>1</v>
      </c>
      <c r="Y30" s="14">
        <f>IFERROR(LOOKUP(H30,{30,43,48,53,58,63,68,73,78,83,88,93,97},{42,47,52,57,62,67,72,77,82,87,92,99,100}),999)</f>
        <v>87</v>
      </c>
      <c r="Z30" s="17">
        <f t="shared" si="6"/>
        <v>5.5555555555555554</v>
      </c>
      <c r="AA30" s="17">
        <f t="shared" si="4"/>
        <v>5.5555555555555554</v>
      </c>
      <c r="AB30" s="17">
        <f t="shared" si="5"/>
        <v>11.658097686375321</v>
      </c>
      <c r="AC30" s="17" t="s">
        <v>17654</v>
      </c>
      <c r="AD30" s="24"/>
      <c r="AF30" s="13"/>
      <c r="AG30" s="13"/>
      <c r="AJ30" s="24"/>
      <c r="AL30" s="13"/>
      <c r="AM30" s="13"/>
    </row>
    <row r="31" spans="1:39" x14ac:dyDescent="0.25">
      <c r="A31" t="s">
        <v>3339</v>
      </c>
      <c r="B31" t="s">
        <v>23560</v>
      </c>
      <c r="C31" t="s">
        <v>23561</v>
      </c>
      <c r="D31" s="1">
        <v>45186</v>
      </c>
      <c r="E31">
        <f t="shared" si="1"/>
        <v>18</v>
      </c>
      <c r="F31" t="s">
        <v>14</v>
      </c>
      <c r="G31">
        <v>810</v>
      </c>
      <c r="H31">
        <f t="shared" si="0"/>
        <v>81</v>
      </c>
      <c r="I31" t="s">
        <v>7</v>
      </c>
      <c r="J31" t="s">
        <v>8</v>
      </c>
      <c r="K31" t="s">
        <v>19460</v>
      </c>
      <c r="L31" t="s">
        <v>8</v>
      </c>
      <c r="M31" t="s">
        <v>14</v>
      </c>
      <c r="N31" t="str">
        <f t="shared" si="2"/>
        <v>F</v>
      </c>
      <c r="O31" t="s">
        <v>8</v>
      </c>
      <c r="P31" t="s">
        <v>8</v>
      </c>
      <c r="Q31" t="s">
        <v>11</v>
      </c>
      <c r="R31" t="s">
        <v>8</v>
      </c>
      <c r="S31" t="str">
        <f t="shared" si="3"/>
        <v>U</v>
      </c>
      <c r="T31" t="s">
        <v>12</v>
      </c>
      <c r="U31">
        <v>1</v>
      </c>
      <c r="V31" t="s">
        <v>11</v>
      </c>
      <c r="W31" t="e">
        <f>VLOOKUP(Q31,'PBT Tag Rates'!$B$5:$E$44,4,FALSE)</f>
        <v>#N/A</v>
      </c>
      <c r="X31">
        <v>1</v>
      </c>
      <c r="Y31" s="14">
        <f>IFERROR(LOOKUP(H31,{30,43,48,53,58,63,68,73,78,83,88,93,97},{42,47,52,57,62,67,72,77,82,87,92,99,100}),999)</f>
        <v>82</v>
      </c>
      <c r="Z31" s="17">
        <f t="shared" si="6"/>
        <v>5.5555555555555554</v>
      </c>
      <c r="AA31" s="17">
        <f t="shared" si="4"/>
        <v>5.5555555555555554</v>
      </c>
      <c r="AB31" s="17">
        <f t="shared" si="5"/>
        <v>11.658097686375321</v>
      </c>
      <c r="AC31" s="17" t="s">
        <v>17654</v>
      </c>
      <c r="AD31" s="24"/>
      <c r="AF31" s="13"/>
      <c r="AG31" s="13"/>
      <c r="AJ31" s="24"/>
      <c r="AL31" s="13"/>
      <c r="AM31" s="13"/>
    </row>
    <row r="32" spans="1:39" x14ac:dyDescent="0.25">
      <c r="A32" t="s">
        <v>3339</v>
      </c>
      <c r="B32" t="s">
        <v>23562</v>
      </c>
      <c r="C32" t="s">
        <v>23563</v>
      </c>
      <c r="D32" s="1">
        <v>45186</v>
      </c>
      <c r="E32">
        <f t="shared" si="1"/>
        <v>18</v>
      </c>
      <c r="F32" t="s">
        <v>14</v>
      </c>
      <c r="G32">
        <v>840</v>
      </c>
      <c r="H32">
        <f t="shared" si="0"/>
        <v>84</v>
      </c>
      <c r="I32" t="s">
        <v>7</v>
      </c>
      <c r="J32" t="s">
        <v>8</v>
      </c>
      <c r="K32" t="s">
        <v>18191</v>
      </c>
      <c r="L32" t="s">
        <v>8</v>
      </c>
      <c r="M32" t="s">
        <v>14</v>
      </c>
      <c r="N32" t="str">
        <f t="shared" si="2"/>
        <v>F</v>
      </c>
      <c r="O32" t="s">
        <v>8</v>
      </c>
      <c r="P32" t="s">
        <v>8</v>
      </c>
      <c r="Q32" t="s">
        <v>11</v>
      </c>
      <c r="R32" t="s">
        <v>8</v>
      </c>
      <c r="S32" t="str">
        <f t="shared" si="3"/>
        <v>U</v>
      </c>
      <c r="T32" t="s">
        <v>12</v>
      </c>
      <c r="U32">
        <v>1</v>
      </c>
      <c r="V32" t="s">
        <v>11</v>
      </c>
      <c r="W32" t="e">
        <f>VLOOKUP(Q32,'PBT Tag Rates'!$B$5:$E$44,4,FALSE)</f>
        <v>#N/A</v>
      </c>
      <c r="X32">
        <v>1</v>
      </c>
      <c r="Y32" s="14">
        <f>IFERROR(LOOKUP(H32,{30,43,48,53,58,63,68,73,78,83,88,93,97},{42,47,52,57,62,67,72,77,82,87,92,99,100}),999)</f>
        <v>87</v>
      </c>
      <c r="Z32" s="17">
        <f t="shared" si="6"/>
        <v>5.5555555555555554</v>
      </c>
      <c r="AA32" s="17">
        <f t="shared" si="4"/>
        <v>5.5555555555555554</v>
      </c>
      <c r="AB32" s="17">
        <f t="shared" si="5"/>
        <v>11.658097686375321</v>
      </c>
      <c r="AC32" s="17" t="s">
        <v>17654</v>
      </c>
      <c r="AD32" s="24"/>
      <c r="AF32" s="13"/>
      <c r="AG32" s="13"/>
      <c r="AJ32" s="24"/>
      <c r="AL32" s="13"/>
      <c r="AM32" s="13"/>
    </row>
    <row r="33" spans="1:39" x14ac:dyDescent="0.25">
      <c r="A33" t="s">
        <v>3339</v>
      </c>
      <c r="B33" t="s">
        <v>23564</v>
      </c>
      <c r="C33" t="s">
        <v>23565</v>
      </c>
      <c r="D33" s="1">
        <v>45186</v>
      </c>
      <c r="E33">
        <f t="shared" si="1"/>
        <v>18</v>
      </c>
      <c r="F33" t="s">
        <v>6</v>
      </c>
      <c r="G33">
        <v>860</v>
      </c>
      <c r="H33">
        <f t="shared" si="0"/>
        <v>86</v>
      </c>
      <c r="I33" t="s">
        <v>7</v>
      </c>
      <c r="J33" t="s">
        <v>8</v>
      </c>
      <c r="K33" t="s">
        <v>18822</v>
      </c>
      <c r="L33" t="s">
        <v>8</v>
      </c>
      <c r="M33" t="s">
        <v>6</v>
      </c>
      <c r="N33" t="str">
        <f t="shared" si="2"/>
        <v>M</v>
      </c>
      <c r="O33" t="s">
        <v>11498</v>
      </c>
      <c r="P33" t="s">
        <v>12495</v>
      </c>
      <c r="Q33" t="s">
        <v>281</v>
      </c>
      <c r="R33">
        <v>4</v>
      </c>
      <c r="S33">
        <f t="shared" si="3"/>
        <v>2019</v>
      </c>
      <c r="T33" t="s">
        <v>12</v>
      </c>
      <c r="U33">
        <v>0.999999999999997</v>
      </c>
      <c r="V33" t="s">
        <v>3079</v>
      </c>
      <c r="W33">
        <f>VLOOKUP(Q33,'PBT Tag Rates'!$B$5:$E$44,4,FALSE)</f>
        <v>0.99705232300000002</v>
      </c>
      <c r="X33">
        <v>1</v>
      </c>
      <c r="Y33" s="14">
        <f>IFERROR(LOOKUP(H33,{30,43,48,53,58,63,68,73,78,83,88,93,97},{42,47,52,57,62,67,72,77,82,87,92,99,100}),999)</f>
        <v>87</v>
      </c>
      <c r="Z33" s="17">
        <f t="shared" si="6"/>
        <v>5.5555555555555554</v>
      </c>
      <c r="AA33" s="17">
        <f t="shared" si="4"/>
        <v>5.5555555555555554</v>
      </c>
      <c r="AB33" s="17">
        <f t="shared" si="5"/>
        <v>11.658097686375321</v>
      </c>
      <c r="AC33" s="17" t="s">
        <v>17654</v>
      </c>
    </row>
    <row r="34" spans="1:39" x14ac:dyDescent="0.25">
      <c r="A34" t="s">
        <v>3339</v>
      </c>
      <c r="B34" t="s">
        <v>23566</v>
      </c>
      <c r="C34" t="s">
        <v>23567</v>
      </c>
      <c r="D34" s="1">
        <v>45186</v>
      </c>
      <c r="E34">
        <f t="shared" si="1"/>
        <v>18</v>
      </c>
      <c r="F34" t="s">
        <v>6</v>
      </c>
      <c r="G34">
        <v>860</v>
      </c>
      <c r="H34">
        <f t="shared" si="0"/>
        <v>86</v>
      </c>
      <c r="I34" t="s">
        <v>7</v>
      </c>
      <c r="J34" t="s">
        <v>8</v>
      </c>
      <c r="K34" t="s">
        <v>18704</v>
      </c>
      <c r="L34" t="s">
        <v>8</v>
      </c>
      <c r="M34" t="s">
        <v>6</v>
      </c>
      <c r="N34" t="str">
        <f t="shared" si="2"/>
        <v>M</v>
      </c>
      <c r="O34" t="s">
        <v>2942</v>
      </c>
      <c r="P34" t="s">
        <v>3961</v>
      </c>
      <c r="Q34" t="s">
        <v>221</v>
      </c>
      <c r="R34">
        <v>4</v>
      </c>
      <c r="S34">
        <f t="shared" si="3"/>
        <v>2019</v>
      </c>
      <c r="T34" t="s">
        <v>12</v>
      </c>
      <c r="U34">
        <v>0.999999999999999</v>
      </c>
      <c r="V34" t="s">
        <v>3396</v>
      </c>
      <c r="W34">
        <f>VLOOKUP(Q34,'PBT Tag Rates'!$B$5:$E$44,4,FALSE)</f>
        <v>0.95971980899999998</v>
      </c>
      <c r="X34">
        <v>1</v>
      </c>
      <c r="Y34" s="14">
        <f>IFERROR(LOOKUP(H34,{30,43,48,53,58,63,68,73,78,83,88,93,97},{42,47,52,57,62,67,72,77,82,87,92,99,100}),999)</f>
        <v>87</v>
      </c>
      <c r="Z34" s="17">
        <f t="shared" si="6"/>
        <v>5.5555555555555554</v>
      </c>
      <c r="AA34" s="17">
        <f t="shared" si="4"/>
        <v>5.5555555555555554</v>
      </c>
      <c r="AB34" s="17">
        <f t="shared" si="5"/>
        <v>11.658097686375321</v>
      </c>
      <c r="AC34" s="17" t="s">
        <v>17655</v>
      </c>
      <c r="AF34" s="16"/>
      <c r="AG34" s="16"/>
      <c r="AH34" s="16"/>
      <c r="AI34" s="16"/>
      <c r="AJ34" s="16"/>
      <c r="AK34" s="16"/>
      <c r="AL34" s="16"/>
      <c r="AM34" s="16"/>
    </row>
    <row r="35" spans="1:39" x14ac:dyDescent="0.25">
      <c r="A35" t="s">
        <v>3339</v>
      </c>
      <c r="B35" t="s">
        <v>23568</v>
      </c>
      <c r="C35" t="s">
        <v>23569</v>
      </c>
      <c r="D35" s="1">
        <v>45186</v>
      </c>
      <c r="E35">
        <f t="shared" si="1"/>
        <v>18</v>
      </c>
      <c r="F35" t="s">
        <v>14</v>
      </c>
      <c r="G35">
        <v>850</v>
      </c>
      <c r="H35">
        <f t="shared" si="0"/>
        <v>85</v>
      </c>
      <c r="I35" t="s">
        <v>7</v>
      </c>
      <c r="J35" t="s">
        <v>8</v>
      </c>
      <c r="K35" t="s">
        <v>18615</v>
      </c>
      <c r="L35" t="s">
        <v>8</v>
      </c>
      <c r="M35" t="s">
        <v>14</v>
      </c>
      <c r="N35" t="str">
        <f t="shared" si="2"/>
        <v>F</v>
      </c>
      <c r="O35" t="s">
        <v>8</v>
      </c>
      <c r="P35" t="s">
        <v>8</v>
      </c>
      <c r="Q35" t="s">
        <v>11</v>
      </c>
      <c r="R35" t="s">
        <v>8</v>
      </c>
      <c r="S35" t="str">
        <f t="shared" si="3"/>
        <v>U</v>
      </c>
      <c r="T35" t="s">
        <v>12</v>
      </c>
      <c r="U35">
        <v>0.999999999999999</v>
      </c>
      <c r="V35" t="s">
        <v>11</v>
      </c>
      <c r="W35" t="e">
        <f>VLOOKUP(Q35,'PBT Tag Rates'!$B$5:$E$44,4,FALSE)</f>
        <v>#N/A</v>
      </c>
      <c r="X35">
        <v>1</v>
      </c>
      <c r="Y35" s="14">
        <f>IFERROR(LOOKUP(H35,{30,43,48,53,58,63,68,73,78,83,88,93,97},{42,47,52,57,62,67,72,77,82,87,92,99,100}),999)</f>
        <v>87</v>
      </c>
      <c r="Z35" s="17">
        <f t="shared" si="6"/>
        <v>5.5555555555555554</v>
      </c>
      <c r="AA35" s="17">
        <f t="shared" si="4"/>
        <v>5.5555555555555554</v>
      </c>
      <c r="AB35" s="17">
        <f t="shared" si="5"/>
        <v>11.658097686375321</v>
      </c>
      <c r="AC35" s="17" t="s">
        <v>17654</v>
      </c>
    </row>
    <row r="36" spans="1:39" x14ac:dyDescent="0.25">
      <c r="A36" t="s">
        <v>3339</v>
      </c>
      <c r="B36" t="s">
        <v>23570</v>
      </c>
      <c r="C36" t="s">
        <v>23571</v>
      </c>
      <c r="D36" s="1">
        <v>45186</v>
      </c>
      <c r="E36">
        <f t="shared" si="1"/>
        <v>18</v>
      </c>
      <c r="F36" t="s">
        <v>6</v>
      </c>
      <c r="G36">
        <v>800</v>
      </c>
      <c r="H36">
        <f t="shared" si="0"/>
        <v>80</v>
      </c>
      <c r="I36" t="s">
        <v>7</v>
      </c>
      <c r="J36" t="s">
        <v>8</v>
      </c>
      <c r="K36" t="s">
        <v>19528</v>
      </c>
      <c r="L36" t="s">
        <v>8</v>
      </c>
      <c r="M36" t="s">
        <v>6</v>
      </c>
      <c r="N36" t="str">
        <f t="shared" si="2"/>
        <v>M</v>
      </c>
      <c r="O36" t="s">
        <v>2566</v>
      </c>
      <c r="P36" t="s">
        <v>2567</v>
      </c>
      <c r="Q36" t="s">
        <v>221</v>
      </c>
      <c r="R36">
        <v>4</v>
      </c>
      <c r="S36">
        <f t="shared" si="3"/>
        <v>2019</v>
      </c>
      <c r="T36" t="s">
        <v>12</v>
      </c>
      <c r="U36">
        <v>0.999999999999997</v>
      </c>
      <c r="V36" t="s">
        <v>3346</v>
      </c>
      <c r="W36">
        <f>VLOOKUP(Q36,'PBT Tag Rates'!$B$5:$E$44,4,FALSE)</f>
        <v>0.95971980899999998</v>
      </c>
      <c r="X36">
        <v>1</v>
      </c>
      <c r="Y36" s="14">
        <f>IFERROR(LOOKUP(H36,{30,43,48,53,58,63,68,73,78,83,88,93,97},{42,47,52,57,62,67,72,77,82,87,92,99,100}),999)</f>
        <v>82</v>
      </c>
      <c r="Z36" s="17">
        <f t="shared" si="6"/>
        <v>5.5555555555555554</v>
      </c>
      <c r="AA36" s="17">
        <f t="shared" si="4"/>
        <v>5.5555555555555554</v>
      </c>
      <c r="AB36" s="17">
        <f t="shared" si="5"/>
        <v>11.658097686375321</v>
      </c>
      <c r="AC36" s="17" t="s">
        <v>17654</v>
      </c>
      <c r="AD36" s="24"/>
      <c r="AF36" s="13"/>
      <c r="AJ36" s="24"/>
      <c r="AL36" s="13"/>
    </row>
    <row r="37" spans="1:39" x14ac:dyDescent="0.25">
      <c r="A37" t="s">
        <v>3339</v>
      </c>
      <c r="B37" t="s">
        <v>23572</v>
      </c>
      <c r="C37" t="s">
        <v>23573</v>
      </c>
      <c r="D37" s="1">
        <v>45186</v>
      </c>
      <c r="E37">
        <f t="shared" si="1"/>
        <v>18</v>
      </c>
      <c r="F37" t="s">
        <v>6</v>
      </c>
      <c r="G37">
        <v>870</v>
      </c>
      <c r="H37">
        <f t="shared" si="0"/>
        <v>87</v>
      </c>
      <c r="I37" t="s">
        <v>9</v>
      </c>
      <c r="J37">
        <v>1</v>
      </c>
      <c r="K37" t="s">
        <v>18757</v>
      </c>
      <c r="L37" t="s">
        <v>8</v>
      </c>
      <c r="M37" t="s">
        <v>6</v>
      </c>
      <c r="N37" t="str">
        <f t="shared" si="2"/>
        <v>M</v>
      </c>
      <c r="O37" t="s">
        <v>6103</v>
      </c>
      <c r="P37" t="s">
        <v>8487</v>
      </c>
      <c r="Q37" t="s">
        <v>281</v>
      </c>
      <c r="R37">
        <v>4</v>
      </c>
      <c r="S37">
        <f t="shared" si="3"/>
        <v>2019</v>
      </c>
      <c r="T37" t="s">
        <v>12</v>
      </c>
      <c r="U37">
        <v>1</v>
      </c>
      <c r="V37" t="s">
        <v>3169</v>
      </c>
      <c r="W37">
        <f>VLOOKUP(Q37,'PBT Tag Rates'!$B$5:$E$44,4,FALSE)</f>
        <v>0.99705232300000002</v>
      </c>
      <c r="X37">
        <v>1</v>
      </c>
      <c r="Y37" s="14">
        <f>IFERROR(LOOKUP(H37,{30,43,48,53,58,63,68,73,78,83,88,93,97},{42,47,52,57,62,67,72,77,82,87,92,99,100}),999)</f>
        <v>87</v>
      </c>
      <c r="Z37" s="17">
        <f t="shared" si="6"/>
        <v>5.5555555555555554</v>
      </c>
      <c r="AA37" s="17">
        <f t="shared" si="4"/>
        <v>5.5555555555555554</v>
      </c>
      <c r="AB37" s="17">
        <f t="shared" si="5"/>
        <v>11.658097686375321</v>
      </c>
      <c r="AC37" s="17" t="s">
        <v>17654</v>
      </c>
      <c r="AD37" s="24"/>
      <c r="AF37" s="13"/>
      <c r="AJ37" s="24"/>
      <c r="AL37" s="13"/>
    </row>
    <row r="38" spans="1:39" x14ac:dyDescent="0.25">
      <c r="A38" t="s">
        <v>3339</v>
      </c>
      <c r="B38" t="s">
        <v>23574</v>
      </c>
      <c r="C38" t="s">
        <v>17886</v>
      </c>
      <c r="D38" s="1">
        <v>45186</v>
      </c>
      <c r="E38">
        <f t="shared" si="1"/>
        <v>18</v>
      </c>
      <c r="F38" t="s">
        <v>14</v>
      </c>
      <c r="G38">
        <v>840</v>
      </c>
      <c r="H38">
        <f t="shared" si="0"/>
        <v>84</v>
      </c>
      <c r="I38" t="s">
        <v>7</v>
      </c>
      <c r="J38" t="s">
        <v>8</v>
      </c>
      <c r="K38" t="s">
        <v>17884</v>
      </c>
      <c r="L38" t="s">
        <v>8</v>
      </c>
      <c r="M38" t="s">
        <v>14</v>
      </c>
      <c r="N38" t="str">
        <f t="shared" si="2"/>
        <v>F</v>
      </c>
      <c r="O38" t="s">
        <v>23575</v>
      </c>
      <c r="P38" t="s">
        <v>23576</v>
      </c>
      <c r="Q38" t="s">
        <v>15</v>
      </c>
      <c r="R38">
        <v>5</v>
      </c>
      <c r="S38">
        <f t="shared" si="3"/>
        <v>2018</v>
      </c>
      <c r="T38" t="s">
        <v>12</v>
      </c>
      <c r="U38">
        <v>1</v>
      </c>
      <c r="V38" t="s">
        <v>3543</v>
      </c>
      <c r="W38">
        <f>VLOOKUP(Q38,'PBT Tag Rates'!$B$5:$E$44,4,FALSE)</f>
        <v>0.80551598400000002</v>
      </c>
      <c r="X38">
        <v>1</v>
      </c>
      <c r="Y38" s="14">
        <f>IFERROR(LOOKUP(H38,{30,43,48,53,58,63,68,73,78,83,88,93,97},{42,47,52,57,62,67,72,77,82,87,92,99,100}),999)</f>
        <v>87</v>
      </c>
      <c r="Z38" s="17">
        <f t="shared" si="6"/>
        <v>5.5555555555555554</v>
      </c>
      <c r="AA38" s="17">
        <f t="shared" si="4"/>
        <v>5.5555555555555554</v>
      </c>
      <c r="AB38" s="17">
        <f t="shared" si="5"/>
        <v>11.658097686375321</v>
      </c>
      <c r="AC38" s="17" t="s">
        <v>17655</v>
      </c>
      <c r="AD38" s="24"/>
      <c r="AF38" s="13"/>
      <c r="AJ38" s="24"/>
      <c r="AL38" s="13"/>
    </row>
    <row r="39" spans="1:39" x14ac:dyDescent="0.25">
      <c r="A39" t="s">
        <v>3339</v>
      </c>
      <c r="B39" t="s">
        <v>23577</v>
      </c>
      <c r="C39" t="s">
        <v>23578</v>
      </c>
      <c r="D39" s="1">
        <v>45186</v>
      </c>
      <c r="E39">
        <f t="shared" si="1"/>
        <v>18</v>
      </c>
      <c r="F39" t="s">
        <v>14</v>
      </c>
      <c r="G39">
        <v>840</v>
      </c>
      <c r="H39">
        <f t="shared" si="0"/>
        <v>84</v>
      </c>
      <c r="I39" t="s">
        <v>7</v>
      </c>
      <c r="J39" t="s">
        <v>8</v>
      </c>
      <c r="K39" t="s">
        <v>18121</v>
      </c>
      <c r="L39" t="s">
        <v>8</v>
      </c>
      <c r="M39" t="s">
        <v>14</v>
      </c>
      <c r="N39" t="str">
        <f t="shared" si="2"/>
        <v>F</v>
      </c>
      <c r="O39" t="s">
        <v>315</v>
      </c>
      <c r="P39" t="s">
        <v>23579</v>
      </c>
      <c r="Q39" t="s">
        <v>15</v>
      </c>
      <c r="R39">
        <v>5</v>
      </c>
      <c r="S39">
        <f t="shared" si="3"/>
        <v>2018</v>
      </c>
      <c r="T39" t="s">
        <v>12</v>
      </c>
      <c r="U39">
        <v>1</v>
      </c>
      <c r="V39" t="s">
        <v>3821</v>
      </c>
      <c r="W39">
        <f>VLOOKUP(Q39,'PBT Tag Rates'!$B$5:$E$44,4,FALSE)</f>
        <v>0.80551598400000002</v>
      </c>
      <c r="X39">
        <v>1</v>
      </c>
      <c r="Y39" s="14">
        <f>IFERROR(LOOKUP(H39,{30,43,48,53,58,63,68,73,78,83,88,93,97},{42,47,52,57,62,67,72,77,82,87,92,99,100}),999)</f>
        <v>87</v>
      </c>
      <c r="Z39" s="17">
        <f t="shared" si="6"/>
        <v>5.5555555555555554</v>
      </c>
      <c r="AA39" s="17">
        <f t="shared" si="4"/>
        <v>5.5555555555555554</v>
      </c>
      <c r="AB39" s="17">
        <f t="shared" si="5"/>
        <v>11.658097686375321</v>
      </c>
      <c r="AC39" s="17" t="s">
        <v>17654</v>
      </c>
      <c r="AD39" s="24"/>
      <c r="AF39" s="13"/>
      <c r="AJ39" s="24"/>
      <c r="AL39" s="13"/>
    </row>
    <row r="40" spans="1:39" x14ac:dyDescent="0.25">
      <c r="A40" t="s">
        <v>3339</v>
      </c>
      <c r="B40" t="s">
        <v>23580</v>
      </c>
      <c r="C40" t="s">
        <v>23581</v>
      </c>
      <c r="D40" s="1">
        <v>45186</v>
      </c>
      <c r="E40">
        <f t="shared" si="1"/>
        <v>18</v>
      </c>
      <c r="F40" t="s">
        <v>14</v>
      </c>
      <c r="G40">
        <v>820</v>
      </c>
      <c r="H40">
        <f t="shared" si="0"/>
        <v>82</v>
      </c>
      <c r="I40" t="s">
        <v>7</v>
      </c>
      <c r="J40" t="s">
        <v>8</v>
      </c>
      <c r="K40" t="s">
        <v>23582</v>
      </c>
      <c r="L40" t="s">
        <v>8</v>
      </c>
      <c r="M40" t="s">
        <v>14</v>
      </c>
      <c r="N40" t="str">
        <f t="shared" si="2"/>
        <v>F</v>
      </c>
      <c r="O40" t="s">
        <v>1304</v>
      </c>
      <c r="P40" t="s">
        <v>1305</v>
      </c>
      <c r="Q40" t="s">
        <v>221</v>
      </c>
      <c r="R40">
        <v>4</v>
      </c>
      <c r="S40">
        <f t="shared" si="3"/>
        <v>2019</v>
      </c>
      <c r="T40" t="s">
        <v>12</v>
      </c>
      <c r="U40">
        <v>1</v>
      </c>
      <c r="V40" t="s">
        <v>3386</v>
      </c>
      <c r="W40">
        <f>VLOOKUP(Q40,'PBT Tag Rates'!$B$5:$E$44,4,FALSE)</f>
        <v>0.95971980899999998</v>
      </c>
      <c r="X40">
        <v>1</v>
      </c>
      <c r="Y40" s="14">
        <f>IFERROR(LOOKUP(H40,{30,43,48,53,58,63,68,73,78,83,88,93,97},{42,47,52,57,62,67,72,77,82,87,92,99,100}),999)</f>
        <v>82</v>
      </c>
      <c r="Z40" s="17">
        <f t="shared" si="6"/>
        <v>5.5555555555555554</v>
      </c>
      <c r="AA40" s="17">
        <f t="shared" si="4"/>
        <v>5.5555555555555554</v>
      </c>
      <c r="AB40" s="17">
        <f t="shared" si="5"/>
        <v>11.658097686375321</v>
      </c>
      <c r="AC40" s="17" t="s">
        <v>17654</v>
      </c>
      <c r="AD40" s="24"/>
      <c r="AF40" s="13"/>
      <c r="AJ40" s="24"/>
      <c r="AL40" s="13"/>
    </row>
    <row r="41" spans="1:39" x14ac:dyDescent="0.25">
      <c r="A41" t="s">
        <v>3339</v>
      </c>
      <c r="B41" t="s">
        <v>23583</v>
      </c>
      <c r="C41" t="s">
        <v>23584</v>
      </c>
      <c r="D41" s="1">
        <v>45186</v>
      </c>
      <c r="E41">
        <f t="shared" si="1"/>
        <v>18</v>
      </c>
      <c r="F41" t="s">
        <v>6</v>
      </c>
      <c r="G41">
        <v>820</v>
      </c>
      <c r="H41">
        <f t="shared" si="0"/>
        <v>82</v>
      </c>
      <c r="I41" t="s">
        <v>7</v>
      </c>
      <c r="J41" t="s">
        <v>8</v>
      </c>
      <c r="K41" t="s">
        <v>18859</v>
      </c>
      <c r="L41" t="s">
        <v>8</v>
      </c>
      <c r="M41" t="s">
        <v>6</v>
      </c>
      <c r="N41" t="str">
        <f t="shared" si="2"/>
        <v>M</v>
      </c>
      <c r="O41" t="s">
        <v>1286</v>
      </c>
      <c r="P41" t="s">
        <v>1287</v>
      </c>
      <c r="Q41" t="s">
        <v>221</v>
      </c>
      <c r="R41">
        <v>4</v>
      </c>
      <c r="S41">
        <f t="shared" si="3"/>
        <v>2019</v>
      </c>
      <c r="T41" t="s">
        <v>12</v>
      </c>
      <c r="U41">
        <v>1</v>
      </c>
      <c r="V41" t="s">
        <v>3821</v>
      </c>
      <c r="W41">
        <f>VLOOKUP(Q41,'PBT Tag Rates'!$B$5:$E$44,4,FALSE)</f>
        <v>0.95971980899999998</v>
      </c>
      <c r="X41">
        <v>1</v>
      </c>
      <c r="Y41" s="14">
        <f>IFERROR(LOOKUP(H41,{30,43,48,53,58,63,68,73,78,83,88,93,97},{42,47,52,57,62,67,72,77,82,87,92,99,100}),999)</f>
        <v>82</v>
      </c>
      <c r="Z41" s="17">
        <f t="shared" si="6"/>
        <v>5.5555555555555554</v>
      </c>
      <c r="AA41" s="17">
        <f t="shared" si="4"/>
        <v>5.5555555555555554</v>
      </c>
      <c r="AB41" s="17">
        <f t="shared" si="5"/>
        <v>11.658097686375321</v>
      </c>
      <c r="AC41" s="17" t="s">
        <v>17654</v>
      </c>
      <c r="AD41" s="24"/>
      <c r="AF41" s="13"/>
      <c r="AJ41" s="24"/>
      <c r="AL41" s="13"/>
    </row>
    <row r="42" spans="1:39" x14ac:dyDescent="0.25">
      <c r="A42" t="s">
        <v>3339</v>
      </c>
      <c r="B42" t="s">
        <v>23585</v>
      </c>
      <c r="C42" t="s">
        <v>23586</v>
      </c>
      <c r="D42" s="1">
        <v>45187</v>
      </c>
      <c r="E42">
        <f t="shared" si="1"/>
        <v>18</v>
      </c>
      <c r="F42" t="s">
        <v>14</v>
      </c>
      <c r="G42">
        <v>800</v>
      </c>
      <c r="H42">
        <f t="shared" si="0"/>
        <v>80</v>
      </c>
      <c r="I42" t="s">
        <v>9</v>
      </c>
      <c r="J42">
        <v>1</v>
      </c>
      <c r="K42" t="s">
        <v>23201</v>
      </c>
      <c r="L42" t="s">
        <v>8</v>
      </c>
      <c r="M42" t="s">
        <v>14</v>
      </c>
      <c r="N42" t="str">
        <f t="shared" si="2"/>
        <v>F</v>
      </c>
      <c r="O42" t="s">
        <v>2562</v>
      </c>
      <c r="P42" t="s">
        <v>2563</v>
      </c>
      <c r="Q42" t="s">
        <v>221</v>
      </c>
      <c r="R42">
        <v>4</v>
      </c>
      <c r="S42">
        <f t="shared" si="3"/>
        <v>2019</v>
      </c>
      <c r="T42" t="s">
        <v>12</v>
      </c>
      <c r="U42">
        <v>1</v>
      </c>
      <c r="V42" t="s">
        <v>3396</v>
      </c>
      <c r="W42">
        <f>VLOOKUP(Q42,'PBT Tag Rates'!$B$5:$E$44,4,FALSE)</f>
        <v>0.95971980899999998</v>
      </c>
      <c r="X42">
        <v>1</v>
      </c>
      <c r="Y42" s="14">
        <f>IFERROR(LOOKUP(H42,{30,43,48,53,58,63,68,73,78,83,88,93,97},{42,47,52,57,62,67,72,77,82,87,92,99,100}),999)</f>
        <v>82</v>
      </c>
      <c r="Z42" s="17">
        <f t="shared" si="6"/>
        <v>5.5555555555555554</v>
      </c>
      <c r="AA42" s="17">
        <f t="shared" si="4"/>
        <v>5.5555555555555554</v>
      </c>
      <c r="AB42" s="17">
        <f t="shared" si="5"/>
        <v>11.658097686375321</v>
      </c>
      <c r="AC42" s="17" t="s">
        <v>17655</v>
      </c>
      <c r="AD42" s="24"/>
      <c r="AF42" s="13"/>
      <c r="AJ42" s="24"/>
      <c r="AL42" s="13"/>
    </row>
    <row r="43" spans="1:39" x14ac:dyDescent="0.25">
      <c r="A43" t="s">
        <v>3339</v>
      </c>
      <c r="B43" t="s">
        <v>23587</v>
      </c>
      <c r="C43" t="s">
        <v>23588</v>
      </c>
      <c r="D43" s="1">
        <v>45187</v>
      </c>
      <c r="E43">
        <f t="shared" si="1"/>
        <v>18</v>
      </c>
      <c r="F43" t="s">
        <v>14</v>
      </c>
      <c r="G43">
        <v>850</v>
      </c>
      <c r="H43">
        <f t="shared" si="0"/>
        <v>85</v>
      </c>
      <c r="I43" t="s">
        <v>7</v>
      </c>
      <c r="J43" t="s">
        <v>8</v>
      </c>
      <c r="K43" t="s">
        <v>23203</v>
      </c>
      <c r="L43" t="s">
        <v>8</v>
      </c>
      <c r="M43" t="s">
        <v>14</v>
      </c>
      <c r="N43" t="str">
        <f t="shared" si="2"/>
        <v>F</v>
      </c>
      <c r="O43" t="s">
        <v>2724</v>
      </c>
      <c r="P43" t="s">
        <v>2725</v>
      </c>
      <c r="Q43" t="s">
        <v>221</v>
      </c>
      <c r="R43">
        <v>4</v>
      </c>
      <c r="S43">
        <f t="shared" si="3"/>
        <v>2019</v>
      </c>
      <c r="T43" t="s">
        <v>12</v>
      </c>
      <c r="U43">
        <v>0.999999999999997</v>
      </c>
      <c r="V43" t="s">
        <v>3346</v>
      </c>
      <c r="W43">
        <f>VLOOKUP(Q43,'PBT Tag Rates'!$B$5:$E$44,4,FALSE)</f>
        <v>0.95971980899999998</v>
      </c>
      <c r="X43">
        <v>1</v>
      </c>
      <c r="Y43" s="14">
        <f>IFERROR(LOOKUP(H43,{30,43,48,53,58,63,68,73,78,83,88,93,97},{42,47,52,57,62,67,72,77,82,87,92,99,100}),999)</f>
        <v>87</v>
      </c>
      <c r="Z43" s="17">
        <f t="shared" si="6"/>
        <v>5.5555555555555554</v>
      </c>
      <c r="AA43" s="17">
        <f t="shared" si="4"/>
        <v>5.5555555555555554</v>
      </c>
      <c r="AB43" s="17">
        <f t="shared" si="5"/>
        <v>11.658097686375321</v>
      </c>
      <c r="AC43" s="17" t="s">
        <v>17654</v>
      </c>
      <c r="AD43" s="24"/>
      <c r="AF43" s="13"/>
      <c r="AJ43" s="24"/>
      <c r="AL43" s="13"/>
    </row>
    <row r="44" spans="1:39" x14ac:dyDescent="0.25">
      <c r="A44" t="s">
        <v>3339</v>
      </c>
      <c r="B44" t="s">
        <v>23589</v>
      </c>
      <c r="C44" t="s">
        <v>23590</v>
      </c>
      <c r="D44" s="1">
        <v>45187</v>
      </c>
      <c r="E44">
        <f t="shared" si="1"/>
        <v>18</v>
      </c>
      <c r="F44" t="s">
        <v>6</v>
      </c>
      <c r="G44">
        <v>870</v>
      </c>
      <c r="H44">
        <f t="shared" si="0"/>
        <v>87</v>
      </c>
      <c r="I44" t="s">
        <v>7</v>
      </c>
      <c r="J44" t="s">
        <v>8</v>
      </c>
      <c r="K44" t="s">
        <v>23205</v>
      </c>
      <c r="L44" t="s">
        <v>8</v>
      </c>
      <c r="M44" t="s">
        <v>6</v>
      </c>
      <c r="N44" t="str">
        <f t="shared" si="2"/>
        <v>M</v>
      </c>
      <c r="O44" t="s">
        <v>5883</v>
      </c>
      <c r="P44" t="s">
        <v>5884</v>
      </c>
      <c r="Q44" t="s">
        <v>281</v>
      </c>
      <c r="R44">
        <v>4</v>
      </c>
      <c r="S44">
        <f t="shared" si="3"/>
        <v>2019</v>
      </c>
      <c r="T44" t="s">
        <v>12</v>
      </c>
      <c r="U44">
        <v>0.999999999999998</v>
      </c>
      <c r="V44" t="s">
        <v>3169</v>
      </c>
      <c r="W44">
        <f>VLOOKUP(Q44,'PBT Tag Rates'!$B$5:$E$44,4,FALSE)</f>
        <v>0.99705232300000002</v>
      </c>
      <c r="X44">
        <v>1</v>
      </c>
      <c r="Y44" s="14">
        <f>IFERROR(LOOKUP(H44,{30,43,48,53,58,63,68,73,78,83,88,93,97},{42,47,52,57,62,67,72,77,82,87,92,99,100}),999)</f>
        <v>87</v>
      </c>
      <c r="Z44" s="17">
        <f t="shared" si="6"/>
        <v>5.5555555555555554</v>
      </c>
      <c r="AA44" s="17">
        <f t="shared" si="4"/>
        <v>5.5555555555555554</v>
      </c>
      <c r="AB44" s="17">
        <f t="shared" si="5"/>
        <v>11.658097686375321</v>
      </c>
      <c r="AC44" s="17" t="s">
        <v>17654</v>
      </c>
      <c r="AD44" s="24"/>
      <c r="AF44" s="13"/>
      <c r="AJ44" s="24"/>
      <c r="AL44" s="13"/>
    </row>
    <row r="45" spans="1:39" x14ac:dyDescent="0.25">
      <c r="A45" t="s">
        <v>3339</v>
      </c>
      <c r="B45" t="s">
        <v>23591</v>
      </c>
      <c r="C45" t="s">
        <v>23592</v>
      </c>
      <c r="D45" s="1">
        <v>45187</v>
      </c>
      <c r="E45">
        <f t="shared" si="1"/>
        <v>18</v>
      </c>
      <c r="F45" t="s">
        <v>14</v>
      </c>
      <c r="G45">
        <v>820</v>
      </c>
      <c r="H45">
        <f t="shared" si="0"/>
        <v>82</v>
      </c>
      <c r="I45" t="s">
        <v>7</v>
      </c>
      <c r="J45" t="s">
        <v>8</v>
      </c>
      <c r="K45" t="s">
        <v>23209</v>
      </c>
      <c r="L45" t="s">
        <v>8</v>
      </c>
      <c r="M45" t="s">
        <v>14</v>
      </c>
      <c r="N45" t="str">
        <f t="shared" si="2"/>
        <v>F</v>
      </c>
      <c r="O45" t="s">
        <v>8</v>
      </c>
      <c r="P45" t="s">
        <v>8</v>
      </c>
      <c r="Q45" t="s">
        <v>11</v>
      </c>
      <c r="R45" t="s">
        <v>8</v>
      </c>
      <c r="S45" t="str">
        <f t="shared" si="3"/>
        <v>U</v>
      </c>
      <c r="T45" t="s">
        <v>12</v>
      </c>
      <c r="U45">
        <v>1.00000000000001</v>
      </c>
      <c r="V45" t="s">
        <v>11</v>
      </c>
      <c r="W45" t="e">
        <f>VLOOKUP(Q45,'PBT Tag Rates'!$B$5:$E$44,4,FALSE)</f>
        <v>#N/A</v>
      </c>
      <c r="X45">
        <v>1</v>
      </c>
      <c r="Y45" s="14">
        <f>IFERROR(LOOKUP(H45,{30,43,48,53,58,63,68,73,78,83,88,93,97},{42,47,52,57,62,67,72,77,82,87,92,99,100}),999)</f>
        <v>82</v>
      </c>
      <c r="Z45" s="17">
        <f t="shared" si="6"/>
        <v>5.5555555555555554</v>
      </c>
      <c r="AA45" s="17">
        <f t="shared" si="4"/>
        <v>5.5555555555555554</v>
      </c>
      <c r="AB45" s="17">
        <f t="shared" si="5"/>
        <v>11.658097686375321</v>
      </c>
      <c r="AC45" s="17" t="s">
        <v>17654</v>
      </c>
      <c r="AD45" s="24"/>
      <c r="AF45" s="13"/>
      <c r="AJ45" s="24"/>
      <c r="AL45" s="13"/>
    </row>
    <row r="46" spans="1:39" x14ac:dyDescent="0.25">
      <c r="A46" t="s">
        <v>3339</v>
      </c>
      <c r="B46" t="s">
        <v>23593</v>
      </c>
      <c r="C46" t="s">
        <v>23594</v>
      </c>
      <c r="D46" s="1">
        <v>45187</v>
      </c>
      <c r="E46">
        <f t="shared" si="1"/>
        <v>18</v>
      </c>
      <c r="F46" t="s">
        <v>14</v>
      </c>
      <c r="G46">
        <v>820</v>
      </c>
      <c r="H46">
        <f t="shared" si="0"/>
        <v>82</v>
      </c>
      <c r="I46" t="s">
        <v>7</v>
      </c>
      <c r="J46" t="s">
        <v>8</v>
      </c>
      <c r="K46" t="s">
        <v>23211</v>
      </c>
      <c r="L46" t="s">
        <v>8</v>
      </c>
      <c r="M46" t="s">
        <v>14</v>
      </c>
      <c r="N46" t="str">
        <f t="shared" si="2"/>
        <v>F</v>
      </c>
      <c r="O46" t="s">
        <v>8</v>
      </c>
      <c r="P46" t="s">
        <v>8</v>
      </c>
      <c r="Q46" t="s">
        <v>11</v>
      </c>
      <c r="R46" t="s">
        <v>8</v>
      </c>
      <c r="S46" t="str">
        <f t="shared" si="3"/>
        <v>U</v>
      </c>
      <c r="T46" t="s">
        <v>12</v>
      </c>
      <c r="U46">
        <v>1</v>
      </c>
      <c r="V46" t="s">
        <v>11</v>
      </c>
      <c r="W46" t="e">
        <f>VLOOKUP(Q46,'PBT Tag Rates'!$B$5:$E$44,4,FALSE)</f>
        <v>#N/A</v>
      </c>
      <c r="X46">
        <v>1</v>
      </c>
      <c r="Y46" s="14">
        <f>IFERROR(LOOKUP(H46,{30,43,48,53,58,63,68,73,78,83,88,93,97},{42,47,52,57,62,67,72,77,82,87,92,99,100}),999)</f>
        <v>82</v>
      </c>
      <c r="Z46" s="17">
        <f t="shared" si="6"/>
        <v>5.5555555555555554</v>
      </c>
      <c r="AA46" s="17">
        <f t="shared" si="4"/>
        <v>5.5555555555555554</v>
      </c>
      <c r="AB46" s="17">
        <f t="shared" si="5"/>
        <v>11.658097686375321</v>
      </c>
      <c r="AC46" s="17" t="s">
        <v>17654</v>
      </c>
      <c r="AD46" s="24"/>
      <c r="AF46" s="13"/>
      <c r="AJ46" s="24"/>
      <c r="AL46" s="13"/>
    </row>
    <row r="47" spans="1:39" x14ac:dyDescent="0.25">
      <c r="A47" t="s">
        <v>3339</v>
      </c>
      <c r="B47" t="s">
        <v>23595</v>
      </c>
      <c r="C47" t="s">
        <v>23596</v>
      </c>
      <c r="D47" s="1">
        <v>45187</v>
      </c>
      <c r="E47">
        <f t="shared" si="1"/>
        <v>18</v>
      </c>
      <c r="F47" t="s">
        <v>14</v>
      </c>
      <c r="G47">
        <v>810</v>
      </c>
      <c r="H47">
        <f t="shared" si="0"/>
        <v>81</v>
      </c>
      <c r="I47" t="s">
        <v>9</v>
      </c>
      <c r="J47">
        <v>1</v>
      </c>
      <c r="K47" t="s">
        <v>23214</v>
      </c>
      <c r="L47" t="s">
        <v>8</v>
      </c>
      <c r="M47" t="s">
        <v>14</v>
      </c>
      <c r="N47" t="str">
        <f t="shared" si="2"/>
        <v>F</v>
      </c>
      <c r="O47" t="s">
        <v>2566</v>
      </c>
      <c r="P47" t="s">
        <v>2567</v>
      </c>
      <c r="Q47" t="s">
        <v>221</v>
      </c>
      <c r="R47">
        <v>4</v>
      </c>
      <c r="S47">
        <f t="shared" si="3"/>
        <v>2019</v>
      </c>
      <c r="T47" t="s">
        <v>12</v>
      </c>
      <c r="U47">
        <v>0.999999999999997</v>
      </c>
      <c r="V47" t="s">
        <v>3346</v>
      </c>
      <c r="W47">
        <f>VLOOKUP(Q47,'PBT Tag Rates'!$B$5:$E$44,4,FALSE)</f>
        <v>0.95971980899999998</v>
      </c>
      <c r="X47">
        <v>1</v>
      </c>
      <c r="Y47" s="14">
        <f>IFERROR(LOOKUP(H47,{30,43,48,53,58,63,68,73,78,83,88,93,97},{42,47,52,57,62,67,72,77,82,87,92,99,100}),999)</f>
        <v>82</v>
      </c>
      <c r="Z47" s="17">
        <f t="shared" si="6"/>
        <v>5.5555555555555554</v>
      </c>
      <c r="AA47" s="17">
        <f t="shared" si="4"/>
        <v>5.5555555555555554</v>
      </c>
      <c r="AB47" s="17">
        <f t="shared" si="5"/>
        <v>11.658097686375321</v>
      </c>
      <c r="AC47" s="17" t="s">
        <v>17654</v>
      </c>
      <c r="AD47" s="24"/>
      <c r="AF47" s="13"/>
      <c r="AJ47" s="24"/>
      <c r="AL47" s="13"/>
    </row>
    <row r="48" spans="1:39" x14ac:dyDescent="0.25">
      <c r="A48" t="s">
        <v>3339</v>
      </c>
      <c r="B48" t="s">
        <v>23597</v>
      </c>
      <c r="C48" t="s">
        <v>23598</v>
      </c>
      <c r="D48" s="1">
        <v>45187</v>
      </c>
      <c r="E48">
        <f t="shared" si="1"/>
        <v>18</v>
      </c>
      <c r="F48" t="s">
        <v>14</v>
      </c>
      <c r="G48">
        <v>880</v>
      </c>
      <c r="H48">
        <f t="shared" si="0"/>
        <v>88</v>
      </c>
      <c r="I48" t="s">
        <v>9</v>
      </c>
      <c r="J48" t="s">
        <v>8</v>
      </c>
      <c r="K48" t="s">
        <v>23218</v>
      </c>
      <c r="L48" t="s">
        <v>8</v>
      </c>
      <c r="M48" t="s">
        <v>14</v>
      </c>
      <c r="N48" t="str">
        <f t="shared" si="2"/>
        <v>F</v>
      </c>
      <c r="O48" t="s">
        <v>23599</v>
      </c>
      <c r="P48" t="s">
        <v>23600</v>
      </c>
      <c r="Q48" t="s">
        <v>185</v>
      </c>
      <c r="R48">
        <v>5</v>
      </c>
      <c r="S48">
        <f t="shared" si="3"/>
        <v>2018</v>
      </c>
      <c r="T48" t="s">
        <v>12</v>
      </c>
      <c r="U48">
        <v>0.999999999999998</v>
      </c>
      <c r="V48" t="s">
        <v>10019</v>
      </c>
      <c r="W48">
        <f>VLOOKUP(Q48,'PBT Tag Rates'!$B$5:$E$44,4,FALSE)</f>
        <v>0.95730000000000004</v>
      </c>
      <c r="X48">
        <v>1</v>
      </c>
      <c r="Y48" s="14">
        <f>IFERROR(LOOKUP(H48,{30,43,48,53,58,63,68,73,78,83,88,93,97},{42,47,52,57,62,67,72,77,82,87,92,99,100}),999)</f>
        <v>92</v>
      </c>
      <c r="Z48" s="17">
        <f t="shared" si="6"/>
        <v>5.5555555555555554</v>
      </c>
      <c r="AA48" s="17">
        <f t="shared" si="4"/>
        <v>5.5555555555555554</v>
      </c>
      <c r="AB48" s="17">
        <f t="shared" si="5"/>
        <v>11.658097686375321</v>
      </c>
      <c r="AC48" s="17" t="s">
        <v>17654</v>
      </c>
      <c r="AD48" s="24"/>
      <c r="AF48" s="13"/>
      <c r="AJ48" s="24"/>
      <c r="AL48" s="13"/>
    </row>
    <row r="49" spans="1:38" x14ac:dyDescent="0.25">
      <c r="A49" t="s">
        <v>3339</v>
      </c>
      <c r="B49" t="s">
        <v>23601</v>
      </c>
      <c r="C49" t="s">
        <v>23602</v>
      </c>
      <c r="D49" s="1">
        <v>45187</v>
      </c>
      <c r="E49">
        <f t="shared" si="1"/>
        <v>18</v>
      </c>
      <c r="F49" t="s">
        <v>14</v>
      </c>
      <c r="G49">
        <v>870</v>
      </c>
      <c r="H49">
        <f t="shared" si="0"/>
        <v>87</v>
      </c>
      <c r="I49" t="s">
        <v>9</v>
      </c>
      <c r="J49">
        <v>1</v>
      </c>
      <c r="K49" t="s">
        <v>23220</v>
      </c>
      <c r="L49" t="s">
        <v>8</v>
      </c>
      <c r="M49" t="s">
        <v>14</v>
      </c>
      <c r="N49" t="str">
        <f t="shared" si="2"/>
        <v>F</v>
      </c>
      <c r="O49" t="s">
        <v>23603</v>
      </c>
      <c r="P49" t="s">
        <v>23604</v>
      </c>
      <c r="Q49" t="s">
        <v>15</v>
      </c>
      <c r="R49">
        <v>5</v>
      </c>
      <c r="S49">
        <f t="shared" si="3"/>
        <v>2018</v>
      </c>
      <c r="T49" t="s">
        <v>12</v>
      </c>
      <c r="U49">
        <v>1</v>
      </c>
      <c r="V49" t="s">
        <v>3821</v>
      </c>
      <c r="W49">
        <f>VLOOKUP(Q49,'PBT Tag Rates'!$B$5:$E$44,4,FALSE)</f>
        <v>0.80551598400000002</v>
      </c>
      <c r="X49">
        <v>1</v>
      </c>
      <c r="Y49" s="14">
        <f>IFERROR(LOOKUP(H49,{30,43,48,53,58,63,68,73,78,83,88,93,97},{42,47,52,57,62,67,72,77,82,87,92,99,100}),999)</f>
        <v>87</v>
      </c>
      <c r="Z49" s="17">
        <f t="shared" si="6"/>
        <v>5.5555555555555554</v>
      </c>
      <c r="AA49" s="17">
        <f t="shared" si="4"/>
        <v>5.5555555555555554</v>
      </c>
      <c r="AB49" s="17">
        <f t="shared" si="5"/>
        <v>11.658097686375321</v>
      </c>
      <c r="AC49" s="17" t="s">
        <v>17654</v>
      </c>
      <c r="AD49" s="24"/>
      <c r="AF49" s="13"/>
      <c r="AJ49" s="24"/>
      <c r="AL49" s="13"/>
    </row>
    <row r="50" spans="1:38" x14ac:dyDescent="0.25">
      <c r="A50" t="s">
        <v>3339</v>
      </c>
      <c r="B50" t="s">
        <v>23605</v>
      </c>
      <c r="C50" t="s">
        <v>23606</v>
      </c>
      <c r="D50" s="1">
        <v>45187</v>
      </c>
      <c r="E50">
        <f t="shared" si="1"/>
        <v>18</v>
      </c>
      <c r="F50" t="s">
        <v>6</v>
      </c>
      <c r="G50">
        <v>810</v>
      </c>
      <c r="H50">
        <f t="shared" si="0"/>
        <v>81</v>
      </c>
      <c r="I50" t="s">
        <v>7</v>
      </c>
      <c r="J50" t="s">
        <v>8</v>
      </c>
      <c r="K50" t="s">
        <v>23224</v>
      </c>
      <c r="L50" t="s">
        <v>8</v>
      </c>
      <c r="M50" t="s">
        <v>6</v>
      </c>
      <c r="N50" t="str">
        <f t="shared" si="2"/>
        <v>M</v>
      </c>
      <c r="O50" t="s">
        <v>2025</v>
      </c>
      <c r="P50" t="s">
        <v>2026</v>
      </c>
      <c r="Q50" t="s">
        <v>221</v>
      </c>
      <c r="R50">
        <v>4</v>
      </c>
      <c r="S50">
        <f t="shared" si="3"/>
        <v>2019</v>
      </c>
      <c r="T50" t="s">
        <v>12</v>
      </c>
      <c r="U50">
        <v>1</v>
      </c>
      <c r="V50" t="s">
        <v>3346</v>
      </c>
      <c r="W50">
        <f>VLOOKUP(Q50,'PBT Tag Rates'!$B$5:$E$44,4,FALSE)</f>
        <v>0.95971980899999998</v>
      </c>
      <c r="X50">
        <v>1</v>
      </c>
      <c r="Y50" s="14">
        <f>IFERROR(LOOKUP(H50,{30,43,48,53,58,63,68,73,78,83,88,93,97},{42,47,52,57,62,67,72,77,82,87,92,99,100}),999)</f>
        <v>82</v>
      </c>
      <c r="Z50" s="17">
        <f t="shared" si="6"/>
        <v>5.5555555555555554</v>
      </c>
      <c r="AA50" s="17">
        <f t="shared" si="4"/>
        <v>5.5555555555555554</v>
      </c>
      <c r="AB50" s="17">
        <f t="shared" si="5"/>
        <v>11.658097686375321</v>
      </c>
      <c r="AC50" s="17" t="s">
        <v>17654</v>
      </c>
      <c r="AD50" s="24"/>
      <c r="AF50" s="13"/>
      <c r="AJ50" s="24"/>
      <c r="AL50" s="13"/>
    </row>
    <row r="51" spans="1:38" x14ac:dyDescent="0.25">
      <c r="A51" t="s">
        <v>3339</v>
      </c>
      <c r="B51" t="s">
        <v>23607</v>
      </c>
      <c r="C51" t="s">
        <v>23608</v>
      </c>
      <c r="D51" s="1">
        <v>45187</v>
      </c>
      <c r="E51">
        <f t="shared" si="1"/>
        <v>18</v>
      </c>
      <c r="F51" t="s">
        <v>14</v>
      </c>
      <c r="G51">
        <v>820</v>
      </c>
      <c r="H51">
        <f t="shared" si="0"/>
        <v>82</v>
      </c>
      <c r="I51" t="s">
        <v>9</v>
      </c>
      <c r="J51" t="s">
        <v>8</v>
      </c>
      <c r="K51" t="s">
        <v>23227</v>
      </c>
      <c r="L51" t="s">
        <v>8</v>
      </c>
      <c r="M51" t="s">
        <v>14</v>
      </c>
      <c r="N51" t="str">
        <f t="shared" si="2"/>
        <v>F</v>
      </c>
      <c r="O51" t="s">
        <v>2748</v>
      </c>
      <c r="P51" t="s">
        <v>2749</v>
      </c>
      <c r="Q51" t="s">
        <v>221</v>
      </c>
      <c r="R51">
        <v>4</v>
      </c>
      <c r="S51">
        <f t="shared" si="3"/>
        <v>2019</v>
      </c>
      <c r="T51" t="s">
        <v>12</v>
      </c>
      <c r="U51">
        <v>0.99999999999999301</v>
      </c>
      <c r="V51" t="s">
        <v>3876</v>
      </c>
      <c r="W51">
        <f>VLOOKUP(Q51,'PBT Tag Rates'!$B$5:$E$44,4,FALSE)</f>
        <v>0.95971980899999998</v>
      </c>
      <c r="X51">
        <v>1</v>
      </c>
      <c r="Y51" s="14">
        <f>IFERROR(LOOKUP(H51,{30,43,48,53,58,63,68,73,78,83,88,93,97},{42,47,52,57,62,67,72,77,82,87,92,99,100}),999)</f>
        <v>82</v>
      </c>
      <c r="Z51" s="17">
        <f t="shared" si="6"/>
        <v>5.5555555555555554</v>
      </c>
      <c r="AA51" s="17">
        <f t="shared" si="4"/>
        <v>5.5555555555555554</v>
      </c>
      <c r="AB51" s="17">
        <f t="shared" si="5"/>
        <v>11.658097686375321</v>
      </c>
      <c r="AC51" s="17" t="s">
        <v>17654</v>
      </c>
      <c r="AD51" s="24"/>
      <c r="AF51" s="13"/>
      <c r="AJ51" s="24"/>
      <c r="AL51" s="13"/>
    </row>
    <row r="52" spans="1:38" x14ac:dyDescent="0.25">
      <c r="A52" t="s">
        <v>3339</v>
      </c>
      <c r="B52" t="s">
        <v>23609</v>
      </c>
      <c r="C52" t="s">
        <v>23610</v>
      </c>
      <c r="D52" s="1">
        <v>45187</v>
      </c>
      <c r="E52">
        <f t="shared" si="1"/>
        <v>18</v>
      </c>
      <c r="F52" t="s">
        <v>14</v>
      </c>
      <c r="G52">
        <v>800</v>
      </c>
      <c r="H52">
        <f t="shared" si="0"/>
        <v>80</v>
      </c>
      <c r="I52" t="s">
        <v>7</v>
      </c>
      <c r="J52" t="s">
        <v>8</v>
      </c>
      <c r="K52" t="s">
        <v>23230</v>
      </c>
      <c r="L52" t="s">
        <v>8</v>
      </c>
      <c r="M52" t="s">
        <v>14</v>
      </c>
      <c r="N52" t="str">
        <f t="shared" si="2"/>
        <v>F</v>
      </c>
      <c r="O52" t="s">
        <v>607</v>
      </c>
      <c r="P52" t="s">
        <v>2239</v>
      </c>
      <c r="Q52" t="s">
        <v>221</v>
      </c>
      <c r="R52">
        <v>4</v>
      </c>
      <c r="S52">
        <f t="shared" si="3"/>
        <v>2019</v>
      </c>
      <c r="T52" t="s">
        <v>12</v>
      </c>
      <c r="U52">
        <v>0.999999999999999</v>
      </c>
      <c r="V52" t="s">
        <v>3346</v>
      </c>
      <c r="W52">
        <f>VLOOKUP(Q52,'PBT Tag Rates'!$B$5:$E$44,4,FALSE)</f>
        <v>0.95971980899999998</v>
      </c>
      <c r="X52">
        <v>1</v>
      </c>
      <c r="Y52" s="14">
        <f>IFERROR(LOOKUP(H52,{30,43,48,53,58,63,68,73,78,83,88,93,97},{42,47,52,57,62,67,72,77,82,87,92,99,100}),999)</f>
        <v>82</v>
      </c>
      <c r="Z52" s="17">
        <f t="shared" si="6"/>
        <v>5.5555555555555554</v>
      </c>
      <c r="AA52" s="17">
        <f t="shared" si="4"/>
        <v>5.5555555555555554</v>
      </c>
      <c r="AB52" s="17">
        <f t="shared" si="5"/>
        <v>11.658097686375321</v>
      </c>
      <c r="AC52" s="17" t="s">
        <v>17654</v>
      </c>
      <c r="AD52" s="24"/>
      <c r="AF52" s="13"/>
      <c r="AJ52" s="24"/>
      <c r="AL52" s="13"/>
    </row>
    <row r="53" spans="1:38" x14ac:dyDescent="0.25">
      <c r="A53" t="s">
        <v>3339</v>
      </c>
      <c r="B53" t="s">
        <v>23611</v>
      </c>
      <c r="C53" t="s">
        <v>23612</v>
      </c>
      <c r="D53" s="1">
        <v>45187</v>
      </c>
      <c r="E53">
        <f t="shared" si="1"/>
        <v>18</v>
      </c>
      <c r="F53" t="s">
        <v>14</v>
      </c>
      <c r="G53">
        <v>810</v>
      </c>
      <c r="H53">
        <f t="shared" si="0"/>
        <v>81</v>
      </c>
      <c r="I53" t="s">
        <v>7</v>
      </c>
      <c r="J53" t="s">
        <v>8</v>
      </c>
      <c r="K53" t="s">
        <v>23232</v>
      </c>
      <c r="L53" t="s">
        <v>8</v>
      </c>
      <c r="M53" t="s">
        <v>14</v>
      </c>
      <c r="N53" t="str">
        <f t="shared" si="2"/>
        <v>F</v>
      </c>
      <c r="O53" t="s">
        <v>8495</v>
      </c>
      <c r="P53" t="s">
        <v>8496</v>
      </c>
      <c r="Q53" t="s">
        <v>221</v>
      </c>
      <c r="R53">
        <v>4</v>
      </c>
      <c r="S53">
        <f t="shared" si="3"/>
        <v>2019</v>
      </c>
      <c r="T53" t="s">
        <v>12</v>
      </c>
      <c r="U53">
        <v>1</v>
      </c>
      <c r="V53" t="s">
        <v>3396</v>
      </c>
      <c r="W53">
        <f>VLOOKUP(Q53,'PBT Tag Rates'!$B$5:$E$44,4,FALSE)</f>
        <v>0.95971980899999998</v>
      </c>
      <c r="X53">
        <v>1</v>
      </c>
      <c r="Y53" s="14">
        <f>IFERROR(LOOKUP(H53,{30,43,48,53,58,63,68,73,78,83,88,93,97},{42,47,52,57,62,67,72,77,82,87,92,99,100}),999)</f>
        <v>82</v>
      </c>
      <c r="Z53" s="17">
        <f t="shared" si="6"/>
        <v>5.5555555555555554</v>
      </c>
      <c r="AA53" s="17">
        <f t="shared" si="4"/>
        <v>5.5555555555555554</v>
      </c>
      <c r="AB53" s="17">
        <f t="shared" si="5"/>
        <v>11.658097686375321</v>
      </c>
      <c r="AC53" s="17" t="s">
        <v>17655</v>
      </c>
      <c r="AD53" s="24"/>
      <c r="AF53" s="13"/>
      <c r="AJ53" s="24"/>
      <c r="AL53" s="13"/>
    </row>
    <row r="54" spans="1:38" x14ac:dyDescent="0.25">
      <c r="A54" t="s">
        <v>3339</v>
      </c>
      <c r="B54" t="s">
        <v>23613</v>
      </c>
      <c r="C54" t="s">
        <v>23614</v>
      </c>
      <c r="D54" s="1">
        <v>45187</v>
      </c>
      <c r="E54">
        <f t="shared" si="1"/>
        <v>18</v>
      </c>
      <c r="F54" t="s">
        <v>14</v>
      </c>
      <c r="G54">
        <v>860</v>
      </c>
      <c r="H54">
        <f t="shared" si="0"/>
        <v>86</v>
      </c>
      <c r="I54" t="s">
        <v>9</v>
      </c>
      <c r="J54">
        <v>1</v>
      </c>
      <c r="K54" t="s">
        <v>23237</v>
      </c>
      <c r="L54" t="s">
        <v>8</v>
      </c>
      <c r="M54" t="s">
        <v>14</v>
      </c>
      <c r="N54" t="str">
        <f t="shared" si="2"/>
        <v>F</v>
      </c>
      <c r="O54" t="s">
        <v>11079</v>
      </c>
      <c r="P54" t="s">
        <v>11080</v>
      </c>
      <c r="Q54" t="s">
        <v>221</v>
      </c>
      <c r="R54">
        <v>4</v>
      </c>
      <c r="S54">
        <f t="shared" si="3"/>
        <v>2019</v>
      </c>
      <c r="T54" t="s">
        <v>12</v>
      </c>
      <c r="U54">
        <v>1.00000000000001</v>
      </c>
      <c r="V54" t="s">
        <v>3821</v>
      </c>
      <c r="W54">
        <f>VLOOKUP(Q54,'PBT Tag Rates'!$B$5:$E$44,4,FALSE)</f>
        <v>0.95971980899999998</v>
      </c>
      <c r="X54">
        <v>1</v>
      </c>
      <c r="Y54" s="14">
        <f>IFERROR(LOOKUP(H54,{30,43,48,53,58,63,68,73,78,83,88,93,97},{42,47,52,57,62,67,72,77,82,87,92,99,100}),999)</f>
        <v>87</v>
      </c>
      <c r="Z54" s="17">
        <f t="shared" si="6"/>
        <v>5.5555555555555554</v>
      </c>
      <c r="AA54" s="17">
        <f t="shared" si="4"/>
        <v>5.5555555555555554</v>
      </c>
      <c r="AB54" s="17">
        <f t="shared" si="5"/>
        <v>11.658097686375321</v>
      </c>
      <c r="AC54" s="17" t="s">
        <v>17654</v>
      </c>
      <c r="AD54" s="24"/>
      <c r="AF54" s="13"/>
      <c r="AJ54" s="24"/>
      <c r="AL54" s="13"/>
    </row>
    <row r="55" spans="1:38" x14ac:dyDescent="0.25">
      <c r="A55" t="s">
        <v>3339</v>
      </c>
      <c r="B55" t="s">
        <v>23615</v>
      </c>
      <c r="C55" t="s">
        <v>23616</v>
      </c>
      <c r="D55" s="1">
        <v>45187</v>
      </c>
      <c r="E55">
        <f t="shared" si="1"/>
        <v>18</v>
      </c>
      <c r="F55" t="s">
        <v>6</v>
      </c>
      <c r="G55">
        <v>900</v>
      </c>
      <c r="H55">
        <f t="shared" si="0"/>
        <v>90</v>
      </c>
      <c r="I55" t="s">
        <v>7</v>
      </c>
      <c r="J55" t="s">
        <v>8</v>
      </c>
      <c r="K55" t="s">
        <v>23241</v>
      </c>
      <c r="L55" t="s">
        <v>8</v>
      </c>
      <c r="M55" t="s">
        <v>6</v>
      </c>
      <c r="N55" t="str">
        <f t="shared" si="2"/>
        <v>M</v>
      </c>
      <c r="O55" t="s">
        <v>8</v>
      </c>
      <c r="P55" t="s">
        <v>8</v>
      </c>
      <c r="Q55" t="s">
        <v>11</v>
      </c>
      <c r="R55" t="s">
        <v>8</v>
      </c>
      <c r="S55" t="str">
        <f t="shared" si="3"/>
        <v>U</v>
      </c>
      <c r="T55" t="s">
        <v>12</v>
      </c>
      <c r="U55">
        <v>1</v>
      </c>
      <c r="V55" t="s">
        <v>11</v>
      </c>
      <c r="W55" t="e">
        <f>VLOOKUP(Q55,'PBT Tag Rates'!$B$5:$E$44,4,FALSE)</f>
        <v>#N/A</v>
      </c>
      <c r="X55">
        <v>1</v>
      </c>
      <c r="Y55" s="14">
        <f>IFERROR(LOOKUP(H55,{30,43,48,53,58,63,68,73,78,83,88,93,97},{42,47,52,57,62,67,72,77,82,87,92,99,100}),999)</f>
        <v>92</v>
      </c>
      <c r="Z55" s="17">
        <f t="shared" si="6"/>
        <v>5.5555555555555554</v>
      </c>
      <c r="AA55" s="17">
        <f t="shared" si="4"/>
        <v>5.5555555555555554</v>
      </c>
      <c r="AB55" s="17">
        <f t="shared" si="5"/>
        <v>11.658097686375321</v>
      </c>
      <c r="AC55" s="17" t="s">
        <v>17654</v>
      </c>
      <c r="AD55" s="24"/>
      <c r="AF55" s="13"/>
      <c r="AJ55" s="24"/>
      <c r="AL55" s="13"/>
    </row>
    <row r="56" spans="1:38" x14ac:dyDescent="0.25">
      <c r="A56" t="s">
        <v>3339</v>
      </c>
      <c r="B56" t="s">
        <v>23617</v>
      </c>
      <c r="C56" t="s">
        <v>23618</v>
      </c>
      <c r="D56" s="1">
        <v>45187</v>
      </c>
      <c r="E56">
        <f t="shared" si="1"/>
        <v>18</v>
      </c>
      <c r="F56" t="s">
        <v>14</v>
      </c>
      <c r="G56">
        <v>810</v>
      </c>
      <c r="H56">
        <f t="shared" si="0"/>
        <v>81</v>
      </c>
      <c r="I56" t="s">
        <v>7</v>
      </c>
      <c r="J56" t="s">
        <v>8</v>
      </c>
      <c r="K56" t="s">
        <v>23244</v>
      </c>
      <c r="L56" t="s">
        <v>8</v>
      </c>
      <c r="M56" t="s">
        <v>14</v>
      </c>
      <c r="N56" t="str">
        <f t="shared" si="2"/>
        <v>F</v>
      </c>
      <c r="O56" t="s">
        <v>12028</v>
      </c>
      <c r="P56" t="s">
        <v>12029</v>
      </c>
      <c r="Q56" t="s">
        <v>281</v>
      </c>
      <c r="R56">
        <v>4</v>
      </c>
      <c r="S56">
        <f t="shared" si="3"/>
        <v>2019</v>
      </c>
      <c r="T56" t="s">
        <v>12</v>
      </c>
      <c r="U56">
        <v>1</v>
      </c>
      <c r="V56" t="s">
        <v>3079</v>
      </c>
      <c r="W56">
        <f>VLOOKUP(Q56,'PBT Tag Rates'!$B$5:$E$44,4,FALSE)</f>
        <v>0.99705232300000002</v>
      </c>
      <c r="X56">
        <v>1</v>
      </c>
      <c r="Y56" s="14">
        <f>IFERROR(LOOKUP(H56,{30,43,48,53,58,63,68,73,78,83,88,93,97},{42,47,52,57,62,67,72,77,82,87,92,99,100}),999)</f>
        <v>82</v>
      </c>
      <c r="Z56" s="17">
        <f t="shared" si="6"/>
        <v>5.5555555555555554</v>
      </c>
      <c r="AA56" s="17">
        <f t="shared" si="4"/>
        <v>5.5555555555555554</v>
      </c>
      <c r="AB56" s="17">
        <f t="shared" si="5"/>
        <v>11.658097686375321</v>
      </c>
      <c r="AC56" s="17" t="s">
        <v>17654</v>
      </c>
      <c r="AD56" s="24"/>
      <c r="AF56" s="13"/>
      <c r="AJ56" s="24"/>
      <c r="AL56" s="13"/>
    </row>
    <row r="57" spans="1:38" x14ac:dyDescent="0.25">
      <c r="A57" t="s">
        <v>3339</v>
      </c>
      <c r="B57" t="s">
        <v>23619</v>
      </c>
      <c r="C57" t="s">
        <v>23620</v>
      </c>
      <c r="D57" s="1">
        <v>45187</v>
      </c>
      <c r="E57">
        <f t="shared" si="1"/>
        <v>18</v>
      </c>
      <c r="F57" t="s">
        <v>6</v>
      </c>
      <c r="G57">
        <v>830</v>
      </c>
      <c r="H57">
        <f t="shared" si="0"/>
        <v>83</v>
      </c>
      <c r="I57" t="s">
        <v>7</v>
      </c>
      <c r="J57" t="s">
        <v>8</v>
      </c>
      <c r="K57" t="s">
        <v>23247</v>
      </c>
      <c r="L57" t="s">
        <v>8</v>
      </c>
      <c r="M57" t="s">
        <v>6</v>
      </c>
      <c r="N57" t="str">
        <f t="shared" si="2"/>
        <v>M</v>
      </c>
      <c r="O57" t="s">
        <v>862</v>
      </c>
      <c r="P57" t="s">
        <v>863</v>
      </c>
      <c r="Q57" t="s">
        <v>221</v>
      </c>
      <c r="R57">
        <v>4</v>
      </c>
      <c r="S57">
        <f t="shared" si="3"/>
        <v>2019</v>
      </c>
      <c r="T57" t="s">
        <v>12</v>
      </c>
      <c r="U57">
        <v>1</v>
      </c>
      <c r="V57" t="s">
        <v>3363</v>
      </c>
      <c r="W57">
        <f>VLOOKUP(Q57,'PBT Tag Rates'!$B$5:$E$44,4,FALSE)</f>
        <v>0.95971980899999998</v>
      </c>
      <c r="X57">
        <v>1</v>
      </c>
      <c r="Y57" s="14">
        <f>IFERROR(LOOKUP(H57,{30,43,48,53,58,63,68,73,78,83,88,93,97},{42,47,52,57,62,67,72,77,82,87,92,99,100}),999)</f>
        <v>87</v>
      </c>
      <c r="Z57" s="17">
        <f t="shared" si="6"/>
        <v>5.5555555555555554</v>
      </c>
      <c r="AA57" s="17">
        <f t="shared" si="4"/>
        <v>5.5555555555555554</v>
      </c>
      <c r="AB57" s="17">
        <f t="shared" si="5"/>
        <v>11.658097686375321</v>
      </c>
      <c r="AC57" s="17" t="s">
        <v>17654</v>
      </c>
      <c r="AD57" s="24"/>
      <c r="AF57" s="13"/>
      <c r="AJ57" s="24"/>
      <c r="AL57" s="13"/>
    </row>
    <row r="58" spans="1:38" x14ac:dyDescent="0.25">
      <c r="A58" t="s">
        <v>3339</v>
      </c>
      <c r="B58" t="s">
        <v>23621</v>
      </c>
      <c r="C58" t="s">
        <v>23622</v>
      </c>
      <c r="D58" s="1">
        <v>45187</v>
      </c>
      <c r="E58">
        <f t="shared" si="1"/>
        <v>18</v>
      </c>
      <c r="F58" t="s">
        <v>6</v>
      </c>
      <c r="G58">
        <v>830</v>
      </c>
      <c r="H58">
        <f t="shared" si="0"/>
        <v>83</v>
      </c>
      <c r="I58" t="s">
        <v>7</v>
      </c>
      <c r="J58" t="s">
        <v>8</v>
      </c>
      <c r="K58" t="s">
        <v>23250</v>
      </c>
      <c r="L58" t="s">
        <v>8</v>
      </c>
      <c r="M58" t="s">
        <v>6</v>
      </c>
      <c r="N58" t="str">
        <f t="shared" si="2"/>
        <v>M</v>
      </c>
      <c r="O58" t="s">
        <v>4161</v>
      </c>
      <c r="P58" t="s">
        <v>16799</v>
      </c>
      <c r="Q58" t="s">
        <v>221</v>
      </c>
      <c r="R58">
        <v>4</v>
      </c>
      <c r="S58">
        <f t="shared" si="3"/>
        <v>2019</v>
      </c>
      <c r="T58" t="s">
        <v>12</v>
      </c>
      <c r="U58">
        <v>0.999999999999997</v>
      </c>
      <c r="V58" t="s">
        <v>3821</v>
      </c>
      <c r="W58">
        <f>VLOOKUP(Q58,'PBT Tag Rates'!$B$5:$E$44,4,FALSE)</f>
        <v>0.95971980899999998</v>
      </c>
      <c r="X58">
        <v>1</v>
      </c>
      <c r="Y58" s="14">
        <f>IFERROR(LOOKUP(H58,{30,43,48,53,58,63,68,73,78,83,88,93,97},{42,47,52,57,62,67,72,77,82,87,92,99,100}),999)</f>
        <v>87</v>
      </c>
      <c r="Z58" s="17">
        <f t="shared" si="6"/>
        <v>5.5555555555555554</v>
      </c>
      <c r="AA58" s="17">
        <f t="shared" si="4"/>
        <v>5.5555555555555554</v>
      </c>
      <c r="AB58" s="17">
        <f t="shared" si="5"/>
        <v>11.658097686375321</v>
      </c>
      <c r="AC58" s="17" t="s">
        <v>17654</v>
      </c>
      <c r="AD58" s="24"/>
      <c r="AF58" s="13"/>
      <c r="AJ58" s="24"/>
      <c r="AL58" s="13"/>
    </row>
    <row r="59" spans="1:38" x14ac:dyDescent="0.25">
      <c r="A59" t="s">
        <v>3339</v>
      </c>
      <c r="B59" t="s">
        <v>23623</v>
      </c>
      <c r="C59" t="s">
        <v>23624</v>
      </c>
      <c r="D59" s="1">
        <v>45187</v>
      </c>
      <c r="E59">
        <f t="shared" si="1"/>
        <v>18</v>
      </c>
      <c r="F59" t="s">
        <v>6</v>
      </c>
      <c r="G59">
        <v>840</v>
      </c>
      <c r="H59">
        <f t="shared" si="0"/>
        <v>84</v>
      </c>
      <c r="I59" t="s">
        <v>9</v>
      </c>
      <c r="J59">
        <v>1</v>
      </c>
      <c r="K59" t="s">
        <v>23254</v>
      </c>
      <c r="L59" t="s">
        <v>8</v>
      </c>
      <c r="M59" t="s">
        <v>6</v>
      </c>
      <c r="N59" t="str">
        <f t="shared" si="2"/>
        <v>M</v>
      </c>
      <c r="O59" t="s">
        <v>5878</v>
      </c>
      <c r="P59" t="s">
        <v>5879</v>
      </c>
      <c r="Q59" t="s">
        <v>281</v>
      </c>
      <c r="R59">
        <v>4</v>
      </c>
      <c r="S59">
        <f t="shared" si="3"/>
        <v>2019</v>
      </c>
      <c r="T59" t="s">
        <v>12</v>
      </c>
      <c r="U59">
        <v>0.999999999999999</v>
      </c>
      <c r="V59" t="s">
        <v>3169</v>
      </c>
      <c r="W59">
        <f>VLOOKUP(Q59,'PBT Tag Rates'!$B$5:$E$44,4,FALSE)</f>
        <v>0.99705232300000002</v>
      </c>
      <c r="X59">
        <v>1</v>
      </c>
      <c r="Y59" s="14">
        <f>IFERROR(LOOKUP(H59,{30,43,48,53,58,63,68,73,78,83,88,93,97},{42,47,52,57,62,67,72,77,82,87,92,99,100}),999)</f>
        <v>87</v>
      </c>
      <c r="Z59" s="17">
        <f t="shared" si="6"/>
        <v>5.5555555555555554</v>
      </c>
      <c r="AA59" s="17">
        <f t="shared" si="4"/>
        <v>5.5555555555555554</v>
      </c>
      <c r="AB59" s="17">
        <f t="shared" si="5"/>
        <v>11.658097686375321</v>
      </c>
      <c r="AC59" s="17" t="s">
        <v>17654</v>
      </c>
      <c r="AD59" s="24"/>
      <c r="AF59" s="13"/>
      <c r="AJ59" s="24"/>
      <c r="AL59" s="13"/>
    </row>
    <row r="60" spans="1:38" x14ac:dyDescent="0.25">
      <c r="A60" t="s">
        <v>3339</v>
      </c>
      <c r="B60" t="s">
        <v>23625</v>
      </c>
      <c r="C60" t="s">
        <v>23626</v>
      </c>
      <c r="D60" s="1">
        <v>45187</v>
      </c>
      <c r="E60">
        <f t="shared" si="1"/>
        <v>18</v>
      </c>
      <c r="F60" t="s">
        <v>6</v>
      </c>
      <c r="G60">
        <v>810</v>
      </c>
      <c r="H60">
        <f t="shared" si="0"/>
        <v>81</v>
      </c>
      <c r="I60" t="s">
        <v>9</v>
      </c>
      <c r="J60">
        <v>1</v>
      </c>
      <c r="K60" t="s">
        <v>23256</v>
      </c>
      <c r="L60" t="s">
        <v>8</v>
      </c>
      <c r="M60" t="s">
        <v>6</v>
      </c>
      <c r="N60" t="str">
        <f t="shared" si="2"/>
        <v>M</v>
      </c>
      <c r="O60" t="s">
        <v>2016</v>
      </c>
      <c r="P60" t="s">
        <v>2017</v>
      </c>
      <c r="Q60" t="s">
        <v>221</v>
      </c>
      <c r="R60">
        <v>4</v>
      </c>
      <c r="S60">
        <f t="shared" si="3"/>
        <v>2019</v>
      </c>
      <c r="T60" t="s">
        <v>12</v>
      </c>
      <c r="U60">
        <v>0.999999999999999</v>
      </c>
      <c r="V60" t="s">
        <v>3363</v>
      </c>
      <c r="W60">
        <f>VLOOKUP(Q60,'PBT Tag Rates'!$B$5:$E$44,4,FALSE)</f>
        <v>0.95971980899999998</v>
      </c>
      <c r="X60">
        <v>1</v>
      </c>
      <c r="Y60" s="14">
        <f>IFERROR(LOOKUP(H60,{30,43,48,53,58,63,68,73,78,83,88,93,97},{42,47,52,57,62,67,72,77,82,87,92,99,100}),999)</f>
        <v>82</v>
      </c>
      <c r="Z60" s="17">
        <f t="shared" si="6"/>
        <v>5.5555555555555554</v>
      </c>
      <c r="AA60" s="17">
        <f t="shared" si="4"/>
        <v>5.5555555555555554</v>
      </c>
      <c r="AB60" s="17">
        <f t="shared" si="5"/>
        <v>11.658097686375321</v>
      </c>
      <c r="AC60" s="17" t="s">
        <v>17654</v>
      </c>
      <c r="AD60" s="24"/>
      <c r="AF60" s="13"/>
      <c r="AJ60" s="24"/>
      <c r="AL60" s="13"/>
    </row>
    <row r="61" spans="1:38" x14ac:dyDescent="0.25">
      <c r="A61" t="s">
        <v>3339</v>
      </c>
      <c r="B61" t="s">
        <v>23627</v>
      </c>
      <c r="C61" t="s">
        <v>23628</v>
      </c>
      <c r="D61" s="1">
        <v>45187</v>
      </c>
      <c r="E61">
        <f t="shared" si="1"/>
        <v>18</v>
      </c>
      <c r="F61" t="s">
        <v>6</v>
      </c>
      <c r="G61">
        <v>820</v>
      </c>
      <c r="H61">
        <f t="shared" si="0"/>
        <v>82</v>
      </c>
      <c r="I61" t="s">
        <v>9</v>
      </c>
      <c r="J61">
        <v>1</v>
      </c>
      <c r="K61" t="s">
        <v>23261</v>
      </c>
      <c r="L61" t="s">
        <v>8</v>
      </c>
      <c r="M61" t="s">
        <v>6</v>
      </c>
      <c r="N61" t="str">
        <f t="shared" si="2"/>
        <v>M</v>
      </c>
      <c r="O61" t="s">
        <v>23629</v>
      </c>
      <c r="P61" t="s">
        <v>23630</v>
      </c>
      <c r="Q61" t="s">
        <v>221</v>
      </c>
      <c r="R61">
        <v>4</v>
      </c>
      <c r="S61">
        <f t="shared" si="3"/>
        <v>2019</v>
      </c>
      <c r="T61" t="s">
        <v>12</v>
      </c>
      <c r="U61">
        <v>0.999999999999999</v>
      </c>
      <c r="V61" t="s">
        <v>3876</v>
      </c>
      <c r="W61">
        <f>VLOOKUP(Q61,'PBT Tag Rates'!$B$5:$E$44,4,FALSE)</f>
        <v>0.95971980899999998</v>
      </c>
      <c r="X61">
        <v>1</v>
      </c>
      <c r="Y61" s="14">
        <f>IFERROR(LOOKUP(H61,{30,43,48,53,58,63,68,73,78,83,88,93,97},{42,47,52,57,62,67,72,77,82,87,92,99,100}),999)</f>
        <v>82</v>
      </c>
      <c r="Z61" s="17">
        <f t="shared" si="6"/>
        <v>5.5555555555555554</v>
      </c>
      <c r="AA61" s="17">
        <f t="shared" si="4"/>
        <v>5.5555555555555554</v>
      </c>
      <c r="AB61" s="17">
        <f t="shared" si="5"/>
        <v>11.658097686375321</v>
      </c>
      <c r="AC61" s="17" t="s">
        <v>17654</v>
      </c>
      <c r="AD61" s="24"/>
      <c r="AF61" s="13"/>
      <c r="AJ61" s="24"/>
      <c r="AL61" s="13"/>
    </row>
    <row r="62" spans="1:38" x14ac:dyDescent="0.25">
      <c r="A62" t="s">
        <v>3339</v>
      </c>
      <c r="B62" t="s">
        <v>23631</v>
      </c>
      <c r="C62" t="s">
        <v>23632</v>
      </c>
      <c r="D62" s="1">
        <v>45187</v>
      </c>
      <c r="E62">
        <f t="shared" si="1"/>
        <v>18</v>
      </c>
      <c r="F62" t="s">
        <v>14</v>
      </c>
      <c r="G62">
        <v>840</v>
      </c>
      <c r="H62">
        <f t="shared" si="0"/>
        <v>84</v>
      </c>
      <c r="I62" t="s">
        <v>7</v>
      </c>
      <c r="J62" t="s">
        <v>8</v>
      </c>
      <c r="K62" t="s">
        <v>23264</v>
      </c>
      <c r="L62" t="s">
        <v>8</v>
      </c>
      <c r="M62" t="s">
        <v>14</v>
      </c>
      <c r="N62" t="str">
        <f t="shared" si="2"/>
        <v>F</v>
      </c>
      <c r="O62" t="s">
        <v>8</v>
      </c>
      <c r="P62" t="s">
        <v>8</v>
      </c>
      <c r="Q62" t="s">
        <v>11</v>
      </c>
      <c r="R62" t="s">
        <v>8</v>
      </c>
      <c r="S62" t="str">
        <f t="shared" si="3"/>
        <v>U</v>
      </c>
      <c r="T62" t="s">
        <v>12</v>
      </c>
      <c r="U62">
        <v>1</v>
      </c>
      <c r="V62" t="s">
        <v>11</v>
      </c>
      <c r="W62" t="e">
        <f>VLOOKUP(Q62,'PBT Tag Rates'!$B$5:$E$44,4,FALSE)</f>
        <v>#N/A</v>
      </c>
      <c r="X62">
        <v>1</v>
      </c>
      <c r="Y62" s="14">
        <f>IFERROR(LOOKUP(H62,{30,43,48,53,58,63,68,73,78,83,88,93,97},{42,47,52,57,62,67,72,77,82,87,92,99,100}),999)</f>
        <v>87</v>
      </c>
      <c r="Z62" s="17">
        <f t="shared" si="6"/>
        <v>5.5555555555555554</v>
      </c>
      <c r="AA62" s="17">
        <f t="shared" si="4"/>
        <v>5.5555555555555554</v>
      </c>
      <c r="AB62" s="17">
        <f t="shared" si="5"/>
        <v>11.658097686375321</v>
      </c>
      <c r="AC62" s="17" t="s">
        <v>17654</v>
      </c>
    </row>
    <row r="63" spans="1:38" x14ac:dyDescent="0.25">
      <c r="A63" t="s">
        <v>3339</v>
      </c>
      <c r="B63" t="s">
        <v>23633</v>
      </c>
      <c r="C63" t="s">
        <v>23634</v>
      </c>
      <c r="D63" s="1">
        <v>45187</v>
      </c>
      <c r="E63">
        <f t="shared" si="1"/>
        <v>18</v>
      </c>
      <c r="F63" t="s">
        <v>14</v>
      </c>
      <c r="G63">
        <v>930</v>
      </c>
      <c r="H63">
        <f t="shared" si="0"/>
        <v>93</v>
      </c>
      <c r="I63" t="s">
        <v>7</v>
      </c>
      <c r="J63" t="s">
        <v>8</v>
      </c>
      <c r="K63" t="s">
        <v>23271</v>
      </c>
      <c r="L63" t="s">
        <v>8</v>
      </c>
      <c r="M63" t="s">
        <v>14</v>
      </c>
      <c r="N63" t="str">
        <f t="shared" si="2"/>
        <v>F</v>
      </c>
      <c r="O63" t="s">
        <v>8</v>
      </c>
      <c r="P63" t="s">
        <v>8</v>
      </c>
      <c r="Q63" t="s">
        <v>11</v>
      </c>
      <c r="R63" t="s">
        <v>8</v>
      </c>
      <c r="S63" t="str">
        <f t="shared" si="3"/>
        <v>U</v>
      </c>
      <c r="T63" t="s">
        <v>12</v>
      </c>
      <c r="U63">
        <v>0.999999999999997</v>
      </c>
      <c r="V63" t="s">
        <v>11</v>
      </c>
      <c r="W63" t="e">
        <f>VLOOKUP(Q63,'PBT Tag Rates'!$B$5:$E$44,4,FALSE)</f>
        <v>#N/A</v>
      </c>
      <c r="X63">
        <v>1</v>
      </c>
      <c r="Y63" s="14">
        <f>IFERROR(LOOKUP(H63,{30,43,48,53,58,63,68,73,78,83,88,93,97},{42,47,52,57,62,67,72,77,82,87,92,99,100}),999)</f>
        <v>99</v>
      </c>
      <c r="Z63" s="17">
        <f t="shared" si="6"/>
        <v>5.5555555555555554</v>
      </c>
      <c r="AA63" s="17">
        <f t="shared" si="4"/>
        <v>5.5555555555555554</v>
      </c>
      <c r="AB63" s="17">
        <f t="shared" si="5"/>
        <v>11.658097686375321</v>
      </c>
      <c r="AC63" s="17" t="s">
        <v>17654</v>
      </c>
    </row>
    <row r="64" spans="1:38" x14ac:dyDescent="0.25">
      <c r="A64" t="s">
        <v>3339</v>
      </c>
      <c r="B64" t="s">
        <v>23635</v>
      </c>
      <c r="C64" t="s">
        <v>23636</v>
      </c>
      <c r="D64" s="1">
        <v>45187</v>
      </c>
      <c r="E64">
        <f t="shared" si="1"/>
        <v>18</v>
      </c>
      <c r="F64" t="s">
        <v>14</v>
      </c>
      <c r="G64">
        <v>820</v>
      </c>
      <c r="H64">
        <f t="shared" si="0"/>
        <v>82</v>
      </c>
      <c r="I64" t="s">
        <v>7</v>
      </c>
      <c r="J64" t="s">
        <v>8</v>
      </c>
      <c r="K64" t="s">
        <v>23274</v>
      </c>
      <c r="L64" t="s">
        <v>8</v>
      </c>
      <c r="M64" t="s">
        <v>14</v>
      </c>
      <c r="N64" t="str">
        <f t="shared" si="2"/>
        <v>F</v>
      </c>
      <c r="O64" t="s">
        <v>23637</v>
      </c>
      <c r="P64" t="s">
        <v>23638</v>
      </c>
      <c r="Q64" t="s">
        <v>281</v>
      </c>
      <c r="R64">
        <v>4</v>
      </c>
      <c r="S64">
        <f t="shared" si="3"/>
        <v>2019</v>
      </c>
      <c r="T64" t="s">
        <v>12</v>
      </c>
      <c r="U64">
        <v>1</v>
      </c>
      <c r="V64" t="s">
        <v>3171</v>
      </c>
      <c r="W64">
        <f>VLOOKUP(Q64,'PBT Tag Rates'!$B$5:$E$44,4,FALSE)</f>
        <v>0.99705232300000002</v>
      </c>
      <c r="X64">
        <v>1</v>
      </c>
      <c r="Y64" s="14">
        <f>IFERROR(LOOKUP(H64,{30,43,48,53,58,63,68,73,78,83,88,93,97},{42,47,52,57,62,67,72,77,82,87,92,99,100}),999)</f>
        <v>82</v>
      </c>
      <c r="Z64" s="17">
        <f t="shared" si="6"/>
        <v>5.5555555555555554</v>
      </c>
      <c r="AA64" s="17">
        <f t="shared" si="4"/>
        <v>5.5555555555555554</v>
      </c>
      <c r="AB64" s="17">
        <f t="shared" si="5"/>
        <v>11.658097686375321</v>
      </c>
      <c r="AC64" s="17" t="s">
        <v>17654</v>
      </c>
    </row>
    <row r="65" spans="1:29" x14ac:dyDescent="0.25">
      <c r="A65" t="s">
        <v>3339</v>
      </c>
      <c r="B65" t="s">
        <v>23639</v>
      </c>
      <c r="C65" t="s">
        <v>23640</v>
      </c>
      <c r="D65" s="1">
        <v>45187</v>
      </c>
      <c r="E65">
        <f t="shared" si="1"/>
        <v>18</v>
      </c>
      <c r="F65" t="s">
        <v>14</v>
      </c>
      <c r="G65">
        <v>870</v>
      </c>
      <c r="H65">
        <f t="shared" si="0"/>
        <v>87</v>
      </c>
      <c r="I65" t="s">
        <v>7</v>
      </c>
      <c r="J65" t="s">
        <v>8</v>
      </c>
      <c r="K65" t="s">
        <v>23276</v>
      </c>
      <c r="L65" t="s">
        <v>8</v>
      </c>
      <c r="M65" t="s">
        <v>14</v>
      </c>
      <c r="N65" t="str">
        <f t="shared" si="2"/>
        <v>F</v>
      </c>
      <c r="O65" t="s">
        <v>2709</v>
      </c>
      <c r="P65" t="s">
        <v>2710</v>
      </c>
      <c r="Q65" t="s">
        <v>281</v>
      </c>
      <c r="R65">
        <v>4</v>
      </c>
      <c r="S65">
        <f t="shared" si="3"/>
        <v>2019</v>
      </c>
      <c r="T65" t="s">
        <v>12</v>
      </c>
      <c r="U65">
        <v>0.999999999999999</v>
      </c>
      <c r="V65" t="s">
        <v>3169</v>
      </c>
      <c r="W65">
        <f>VLOOKUP(Q65,'PBT Tag Rates'!$B$5:$E$44,4,FALSE)</f>
        <v>0.99705232300000002</v>
      </c>
      <c r="X65">
        <v>1</v>
      </c>
      <c r="Y65" s="14">
        <f>IFERROR(LOOKUP(H65,{30,43,48,53,58,63,68,73,78,83,88,93,97},{42,47,52,57,62,67,72,77,82,87,92,99,100}),999)</f>
        <v>87</v>
      </c>
      <c r="Z65" s="17">
        <f t="shared" si="6"/>
        <v>5.5555555555555554</v>
      </c>
      <c r="AA65" s="17">
        <f t="shared" si="4"/>
        <v>5.5555555555555554</v>
      </c>
      <c r="AB65" s="17">
        <f t="shared" si="5"/>
        <v>11.658097686375321</v>
      </c>
      <c r="AC65" s="17" t="s">
        <v>17654</v>
      </c>
    </row>
    <row r="66" spans="1:29" x14ac:dyDescent="0.25">
      <c r="A66" t="s">
        <v>3339</v>
      </c>
      <c r="B66" t="s">
        <v>23641</v>
      </c>
      <c r="C66" t="s">
        <v>23642</v>
      </c>
      <c r="D66" s="1">
        <v>45187</v>
      </c>
      <c r="E66">
        <f t="shared" si="1"/>
        <v>18</v>
      </c>
      <c r="F66" t="s">
        <v>14</v>
      </c>
      <c r="G66">
        <v>870</v>
      </c>
      <c r="H66">
        <f t="shared" si="0"/>
        <v>87</v>
      </c>
      <c r="I66" t="s">
        <v>7</v>
      </c>
      <c r="J66" t="s">
        <v>8</v>
      </c>
      <c r="K66" t="s">
        <v>23279</v>
      </c>
      <c r="L66" t="s">
        <v>8</v>
      </c>
      <c r="M66" t="s">
        <v>14</v>
      </c>
      <c r="N66" t="str">
        <f t="shared" si="2"/>
        <v>F</v>
      </c>
      <c r="O66" t="s">
        <v>8</v>
      </c>
      <c r="P66" t="s">
        <v>8</v>
      </c>
      <c r="Q66" t="s">
        <v>11</v>
      </c>
      <c r="R66" t="s">
        <v>8</v>
      </c>
      <c r="S66" t="str">
        <f t="shared" si="3"/>
        <v>U</v>
      </c>
      <c r="T66" t="s">
        <v>12</v>
      </c>
      <c r="U66">
        <v>1</v>
      </c>
      <c r="V66" t="s">
        <v>11</v>
      </c>
      <c r="W66" t="e">
        <f>VLOOKUP(Q66,'PBT Tag Rates'!$B$5:$E$44,4,FALSE)</f>
        <v>#N/A</v>
      </c>
      <c r="X66">
        <v>1</v>
      </c>
      <c r="Y66" s="14">
        <f>IFERROR(LOOKUP(H66,{30,43,48,53,58,63,68,73,78,83,88,93,97},{42,47,52,57,62,67,72,77,82,87,92,99,100}),999)</f>
        <v>87</v>
      </c>
      <c r="Z66" s="17">
        <f t="shared" si="6"/>
        <v>5.5555555555555554</v>
      </c>
      <c r="AA66" s="17">
        <f t="shared" si="4"/>
        <v>5.5555555555555554</v>
      </c>
      <c r="AB66" s="17">
        <f t="shared" si="5"/>
        <v>11.658097686375321</v>
      </c>
      <c r="AC66" s="17" t="s">
        <v>17654</v>
      </c>
    </row>
    <row r="67" spans="1:29" x14ac:dyDescent="0.25">
      <c r="A67" t="s">
        <v>3339</v>
      </c>
      <c r="B67" t="s">
        <v>23643</v>
      </c>
      <c r="C67" t="s">
        <v>23644</v>
      </c>
      <c r="D67" s="1">
        <v>45187</v>
      </c>
      <c r="E67">
        <f t="shared" si="1"/>
        <v>18</v>
      </c>
      <c r="F67" t="s">
        <v>6</v>
      </c>
      <c r="G67">
        <v>810</v>
      </c>
      <c r="H67">
        <f t="shared" si="0"/>
        <v>81</v>
      </c>
      <c r="I67" t="s">
        <v>9</v>
      </c>
      <c r="J67">
        <v>1</v>
      </c>
      <c r="K67" t="s">
        <v>23282</v>
      </c>
      <c r="L67" t="s">
        <v>8</v>
      </c>
      <c r="M67" t="s">
        <v>6</v>
      </c>
      <c r="N67" t="str">
        <f t="shared" si="2"/>
        <v>M</v>
      </c>
      <c r="O67" t="s">
        <v>4897</v>
      </c>
      <c r="P67" t="s">
        <v>23645</v>
      </c>
      <c r="Q67" t="s">
        <v>281</v>
      </c>
      <c r="R67">
        <v>4</v>
      </c>
      <c r="S67">
        <f t="shared" si="3"/>
        <v>2019</v>
      </c>
      <c r="T67" t="s">
        <v>12</v>
      </c>
      <c r="U67">
        <v>1</v>
      </c>
      <c r="V67" t="s">
        <v>3170</v>
      </c>
      <c r="W67">
        <f>VLOOKUP(Q67,'PBT Tag Rates'!$B$5:$E$44,4,FALSE)</f>
        <v>0.99705232300000002</v>
      </c>
      <c r="X67">
        <v>1</v>
      </c>
      <c r="Y67" s="14">
        <f>IFERROR(LOOKUP(H67,{30,43,48,53,58,63,68,73,78,83,88,93,97},{42,47,52,57,62,67,72,77,82,87,92,99,100}),999)</f>
        <v>82</v>
      </c>
      <c r="Z67" s="17">
        <f t="shared" si="6"/>
        <v>5.5555555555555554</v>
      </c>
      <c r="AA67" s="17">
        <f t="shared" si="4"/>
        <v>5.5555555555555554</v>
      </c>
      <c r="AB67" s="17">
        <f t="shared" si="5"/>
        <v>11.658097686375321</v>
      </c>
      <c r="AC67" s="17" t="s">
        <v>17654</v>
      </c>
    </row>
    <row r="68" spans="1:29" x14ac:dyDescent="0.25">
      <c r="A68" t="s">
        <v>3339</v>
      </c>
      <c r="B68" t="s">
        <v>23646</v>
      </c>
      <c r="C68" t="s">
        <v>23647</v>
      </c>
      <c r="D68" s="1">
        <v>45187</v>
      </c>
      <c r="E68">
        <f t="shared" si="1"/>
        <v>18</v>
      </c>
      <c r="F68" t="s">
        <v>6</v>
      </c>
      <c r="G68">
        <v>840</v>
      </c>
      <c r="H68">
        <f t="shared" si="0"/>
        <v>84</v>
      </c>
      <c r="I68" t="s">
        <v>7</v>
      </c>
      <c r="J68" t="s">
        <v>8</v>
      </c>
      <c r="K68" t="s">
        <v>23285</v>
      </c>
      <c r="L68" t="s">
        <v>8</v>
      </c>
      <c r="M68" t="s">
        <v>6</v>
      </c>
      <c r="N68" t="str">
        <f t="shared" si="2"/>
        <v>M</v>
      </c>
      <c r="O68" t="s">
        <v>2511</v>
      </c>
      <c r="P68" t="s">
        <v>9609</v>
      </c>
      <c r="Q68" t="s">
        <v>221</v>
      </c>
      <c r="R68">
        <v>4</v>
      </c>
      <c r="S68">
        <f t="shared" si="3"/>
        <v>2019</v>
      </c>
      <c r="T68" t="s">
        <v>12</v>
      </c>
      <c r="U68">
        <v>1</v>
      </c>
      <c r="V68" t="s">
        <v>3346</v>
      </c>
      <c r="W68">
        <f>VLOOKUP(Q68,'PBT Tag Rates'!$B$5:$E$44,4,FALSE)</f>
        <v>0.95971980899999998</v>
      </c>
      <c r="X68">
        <v>1</v>
      </c>
      <c r="Y68" s="14">
        <f>IFERROR(LOOKUP(H68,{30,43,48,53,58,63,68,73,78,83,88,93,97},{42,47,52,57,62,67,72,77,82,87,92,99,100}),999)</f>
        <v>87</v>
      </c>
      <c r="Z68" s="17">
        <f t="shared" si="6"/>
        <v>5.5555555555555554</v>
      </c>
      <c r="AA68" s="17">
        <f t="shared" si="4"/>
        <v>5.5555555555555554</v>
      </c>
      <c r="AB68" s="17">
        <f t="shared" si="5"/>
        <v>11.658097686375321</v>
      </c>
      <c r="AC68" s="17" t="s">
        <v>17654</v>
      </c>
    </row>
    <row r="69" spans="1:29" x14ac:dyDescent="0.25">
      <c r="A69" t="s">
        <v>3339</v>
      </c>
      <c r="B69" t="s">
        <v>23648</v>
      </c>
      <c r="C69" t="s">
        <v>23649</v>
      </c>
      <c r="D69" s="1">
        <v>45187</v>
      </c>
      <c r="E69">
        <f t="shared" si="1"/>
        <v>18</v>
      </c>
      <c r="F69" t="s">
        <v>6</v>
      </c>
      <c r="G69">
        <v>1020</v>
      </c>
      <c r="H69">
        <f t="shared" si="0"/>
        <v>102</v>
      </c>
      <c r="I69" t="s">
        <v>7</v>
      </c>
      <c r="J69" t="s">
        <v>8</v>
      </c>
      <c r="K69" t="s">
        <v>23287</v>
      </c>
      <c r="L69" t="s">
        <v>8</v>
      </c>
      <c r="M69" t="s">
        <v>6</v>
      </c>
      <c r="N69" t="str">
        <f t="shared" si="2"/>
        <v>M</v>
      </c>
      <c r="O69" t="s">
        <v>23650</v>
      </c>
      <c r="P69" t="s">
        <v>23651</v>
      </c>
      <c r="Q69" t="s">
        <v>13</v>
      </c>
      <c r="R69">
        <v>5</v>
      </c>
      <c r="S69">
        <f t="shared" si="3"/>
        <v>2018</v>
      </c>
      <c r="T69" t="s">
        <v>12</v>
      </c>
      <c r="U69">
        <v>1</v>
      </c>
      <c r="V69" t="s">
        <v>3079</v>
      </c>
      <c r="W69">
        <f>VLOOKUP(Q69,'PBT Tag Rates'!$B$5:$E$44,4,FALSE)</f>
        <v>0.96828396500000002</v>
      </c>
      <c r="X69">
        <v>1</v>
      </c>
      <c r="Y69" s="14">
        <f>IFERROR(LOOKUP(H69,{30,43,48,53,58,63,68,73,78,83,88,93,97},{42,47,52,57,62,67,72,77,82,87,92,99,100}),999)</f>
        <v>100</v>
      </c>
      <c r="Z69" s="17">
        <f t="shared" si="6"/>
        <v>5.5555555555555554</v>
      </c>
      <c r="AA69" s="17">
        <f t="shared" si="4"/>
        <v>5.5555555555555554</v>
      </c>
      <c r="AB69" s="17">
        <f t="shared" si="5"/>
        <v>11.658097686375321</v>
      </c>
      <c r="AC69" s="17" t="s">
        <v>17654</v>
      </c>
    </row>
    <row r="70" spans="1:29" x14ac:dyDescent="0.25">
      <c r="A70" t="s">
        <v>3339</v>
      </c>
      <c r="B70" t="s">
        <v>23652</v>
      </c>
      <c r="C70" t="s">
        <v>23653</v>
      </c>
      <c r="D70" s="1">
        <v>45187</v>
      </c>
      <c r="E70">
        <f t="shared" si="1"/>
        <v>18</v>
      </c>
      <c r="F70" t="s">
        <v>14</v>
      </c>
      <c r="G70">
        <v>900</v>
      </c>
      <c r="H70">
        <f t="shared" si="0"/>
        <v>90</v>
      </c>
      <c r="I70" t="s">
        <v>9</v>
      </c>
      <c r="J70">
        <v>1</v>
      </c>
      <c r="K70" t="s">
        <v>23290</v>
      </c>
      <c r="L70" t="s">
        <v>8</v>
      </c>
      <c r="M70" t="s">
        <v>14</v>
      </c>
      <c r="N70" t="str">
        <f t="shared" si="2"/>
        <v>F</v>
      </c>
      <c r="O70" t="s">
        <v>8</v>
      </c>
      <c r="P70" t="s">
        <v>8</v>
      </c>
      <c r="Q70" t="s">
        <v>11</v>
      </c>
      <c r="R70" t="s">
        <v>8</v>
      </c>
      <c r="S70" t="str">
        <f t="shared" si="3"/>
        <v>U</v>
      </c>
      <c r="T70" t="s">
        <v>12</v>
      </c>
      <c r="U70">
        <v>0.999999999999999</v>
      </c>
      <c r="V70" t="s">
        <v>11</v>
      </c>
      <c r="W70" t="e">
        <f>VLOOKUP(Q70,'PBT Tag Rates'!$B$5:$E$44,4,FALSE)</f>
        <v>#N/A</v>
      </c>
      <c r="X70">
        <v>1</v>
      </c>
      <c r="Y70" s="14">
        <f>IFERROR(LOOKUP(H70,{30,43,48,53,58,63,68,73,78,83,88,93,97},{42,47,52,57,62,67,72,77,82,87,92,99,100}),999)</f>
        <v>92</v>
      </c>
      <c r="Z70" s="17">
        <f t="shared" si="6"/>
        <v>5.5555555555555554</v>
      </c>
      <c r="AA70" s="17">
        <f t="shared" si="4"/>
        <v>5.5555555555555554</v>
      </c>
      <c r="AB70" s="17">
        <f t="shared" si="5"/>
        <v>11.658097686375321</v>
      </c>
      <c r="AC70" s="17" t="s">
        <v>17654</v>
      </c>
    </row>
    <row r="71" spans="1:29" x14ac:dyDescent="0.25">
      <c r="A71" t="s">
        <v>3339</v>
      </c>
      <c r="B71" t="s">
        <v>23654</v>
      </c>
      <c r="C71" t="s">
        <v>23655</v>
      </c>
      <c r="D71" s="1">
        <v>45193</v>
      </c>
      <c r="E71">
        <f t="shared" si="1"/>
        <v>18</v>
      </c>
      <c r="F71" t="s">
        <v>6</v>
      </c>
      <c r="G71">
        <v>920</v>
      </c>
      <c r="H71">
        <f t="shared" si="0"/>
        <v>92</v>
      </c>
      <c r="I71" t="s">
        <v>7</v>
      </c>
      <c r="J71">
        <v>1</v>
      </c>
      <c r="K71" t="s">
        <v>18309</v>
      </c>
      <c r="L71" t="s">
        <v>8</v>
      </c>
      <c r="M71" t="s">
        <v>6</v>
      </c>
      <c r="N71" t="str">
        <f t="shared" si="2"/>
        <v>M</v>
      </c>
      <c r="O71" t="s">
        <v>8</v>
      </c>
      <c r="P71" t="s">
        <v>8</v>
      </c>
      <c r="Q71" t="s">
        <v>11</v>
      </c>
      <c r="R71" t="s">
        <v>8</v>
      </c>
      <c r="S71" t="str">
        <f t="shared" si="3"/>
        <v>U</v>
      </c>
      <c r="T71" t="s">
        <v>12</v>
      </c>
      <c r="U71">
        <v>1.00000000000001</v>
      </c>
      <c r="V71" t="s">
        <v>11</v>
      </c>
      <c r="W71" t="e">
        <f>VLOOKUP(Q71,'PBT Tag Rates'!$B$5:$E$44,4,FALSE)</f>
        <v>#N/A</v>
      </c>
      <c r="X71">
        <v>1</v>
      </c>
      <c r="Y71" s="14">
        <f>IFERROR(LOOKUP(H71,{30,43,48,53,58,63,68,73,78,83,88,93,97},{42,47,52,57,62,67,72,77,82,87,92,99,100}),999)</f>
        <v>92</v>
      </c>
      <c r="Z71" s="17">
        <f t="shared" si="6"/>
        <v>5.5555555555555554</v>
      </c>
      <c r="AA71" s="17">
        <f t="shared" si="4"/>
        <v>5.5555555555555554</v>
      </c>
      <c r="AB71" s="17">
        <f t="shared" si="5"/>
        <v>11.658097686375321</v>
      </c>
      <c r="AC71" s="17" t="s">
        <v>17654</v>
      </c>
    </row>
    <row r="72" spans="1:29" x14ac:dyDescent="0.25">
      <c r="A72" t="s">
        <v>3339</v>
      </c>
      <c r="B72" t="s">
        <v>23656</v>
      </c>
      <c r="C72" t="s">
        <v>23657</v>
      </c>
      <c r="D72" s="1">
        <v>45201</v>
      </c>
      <c r="E72">
        <f t="shared" ref="E72:E86" si="7">IF(D72&lt;=$D$6,70,18)</f>
        <v>18</v>
      </c>
      <c r="F72" t="s">
        <v>14</v>
      </c>
      <c r="G72">
        <v>790</v>
      </c>
      <c r="H72">
        <f t="shared" si="0"/>
        <v>79</v>
      </c>
      <c r="I72" t="s">
        <v>7</v>
      </c>
      <c r="J72" t="s">
        <v>8</v>
      </c>
      <c r="K72" t="s">
        <v>23384</v>
      </c>
      <c r="L72" t="s">
        <v>8</v>
      </c>
      <c r="M72" t="s">
        <v>14</v>
      </c>
      <c r="N72" t="str">
        <f t="shared" ref="N72:N86" si="8">IF(M72="U",F72,M72)</f>
        <v>F</v>
      </c>
      <c r="O72" t="s">
        <v>1413</v>
      </c>
      <c r="P72" t="s">
        <v>1414</v>
      </c>
      <c r="Q72" t="s">
        <v>221</v>
      </c>
      <c r="R72">
        <v>4</v>
      </c>
      <c r="S72">
        <f t="shared" ref="S72:S86" si="9">IFERROR($S$3-R72,"U")</f>
        <v>2019</v>
      </c>
      <c r="T72" t="s">
        <v>12</v>
      </c>
      <c r="U72">
        <v>0.999999999999998</v>
      </c>
      <c r="V72" t="s">
        <v>3396</v>
      </c>
      <c r="W72">
        <f>VLOOKUP(Q72,'PBT Tag Rates'!$B$5:$E$44,4,FALSE)</f>
        <v>0.95971980899999998</v>
      </c>
      <c r="X72">
        <v>1</v>
      </c>
      <c r="Y72" s="14">
        <f>IFERROR(LOOKUP(H72,{30,43,48,53,58,63,68,73,78,83,88,93,97},{42,47,52,57,62,67,72,77,82,87,92,99,100}),999)</f>
        <v>82</v>
      </c>
      <c r="Z72" s="17">
        <f t="shared" si="6"/>
        <v>5.5555555555555554</v>
      </c>
      <c r="AA72" s="17">
        <f t="shared" ref="AA72:AA86" si="10">Z72*(1+$AA$4)</f>
        <v>5.5555555555555554</v>
      </c>
      <c r="AB72" s="17">
        <f t="shared" ref="AB72:AB86" si="11">IF(D72&lt;$D$3,AA72/$AB$3,AA72/$AB$4)</f>
        <v>11.658097686375321</v>
      </c>
      <c r="AC72" s="17" t="s">
        <v>17655</v>
      </c>
    </row>
    <row r="73" spans="1:29" x14ac:dyDescent="0.25">
      <c r="A73" t="s">
        <v>3339</v>
      </c>
      <c r="B73" t="s">
        <v>23658</v>
      </c>
      <c r="C73" t="s">
        <v>23659</v>
      </c>
      <c r="D73" s="1">
        <v>45201</v>
      </c>
      <c r="E73">
        <f t="shared" si="7"/>
        <v>18</v>
      </c>
      <c r="F73" t="s">
        <v>14</v>
      </c>
      <c r="G73">
        <v>700</v>
      </c>
      <c r="H73">
        <f t="shared" si="0"/>
        <v>70</v>
      </c>
      <c r="I73" t="s">
        <v>9</v>
      </c>
      <c r="J73" t="s">
        <v>8</v>
      </c>
      <c r="K73" t="s">
        <v>23660</v>
      </c>
      <c r="L73" t="s">
        <v>8</v>
      </c>
      <c r="M73" t="s">
        <v>14</v>
      </c>
      <c r="N73" t="str">
        <f t="shared" si="8"/>
        <v>F</v>
      </c>
      <c r="O73" t="s">
        <v>23661</v>
      </c>
      <c r="P73" t="s">
        <v>16071</v>
      </c>
      <c r="Q73" t="s">
        <v>1575</v>
      </c>
      <c r="R73">
        <v>4</v>
      </c>
      <c r="S73">
        <f t="shared" si="9"/>
        <v>2019</v>
      </c>
      <c r="T73" t="s">
        <v>12</v>
      </c>
      <c r="U73">
        <v>1</v>
      </c>
      <c r="V73" t="s">
        <v>9534</v>
      </c>
      <c r="W73">
        <f>VLOOKUP(Q73,'PBT Tag Rates'!$B$5:$E$44,4,FALSE)</f>
        <v>0.96016800000000002</v>
      </c>
      <c r="X73">
        <v>1</v>
      </c>
      <c r="Y73" s="14">
        <f>IFERROR(LOOKUP(H73,{30,43,48,53,58,63,68,73,78,83,88,93,97},{42,47,52,57,62,67,72,77,82,87,92,99,100}),999)</f>
        <v>72</v>
      </c>
      <c r="Z73" s="17">
        <f t="shared" ref="Z73:Z86" si="12">IF(D73&lt;$D$3,X73/$Z$3,X73/$Z$4)</f>
        <v>5.5555555555555554</v>
      </c>
      <c r="AA73" s="17">
        <f t="shared" si="10"/>
        <v>5.5555555555555554</v>
      </c>
      <c r="AB73" s="17">
        <f t="shared" si="11"/>
        <v>11.658097686375321</v>
      </c>
      <c r="AC73" s="17" t="s">
        <v>17654</v>
      </c>
    </row>
    <row r="74" spans="1:29" x14ac:dyDescent="0.25">
      <c r="A74" t="s">
        <v>3339</v>
      </c>
      <c r="B74" t="s">
        <v>23662</v>
      </c>
      <c r="C74" t="s">
        <v>23663</v>
      </c>
      <c r="D74" s="1">
        <v>45201</v>
      </c>
      <c r="E74">
        <f t="shared" si="7"/>
        <v>18</v>
      </c>
      <c r="F74" t="s">
        <v>14</v>
      </c>
      <c r="G74">
        <v>730</v>
      </c>
      <c r="H74">
        <f t="shared" si="0"/>
        <v>73</v>
      </c>
      <c r="I74" t="s">
        <v>7</v>
      </c>
      <c r="J74" t="s">
        <v>8</v>
      </c>
      <c r="K74" t="s">
        <v>23388</v>
      </c>
      <c r="L74" t="s">
        <v>8</v>
      </c>
      <c r="M74" t="s">
        <v>14</v>
      </c>
      <c r="N74" t="str">
        <f t="shared" si="8"/>
        <v>F</v>
      </c>
      <c r="O74" t="s">
        <v>680</v>
      </c>
      <c r="P74" t="s">
        <v>681</v>
      </c>
      <c r="Q74" t="s">
        <v>221</v>
      </c>
      <c r="R74">
        <v>4</v>
      </c>
      <c r="S74">
        <f t="shared" si="9"/>
        <v>2019</v>
      </c>
      <c r="T74" t="s">
        <v>12</v>
      </c>
      <c r="U74">
        <v>1</v>
      </c>
      <c r="V74" t="s">
        <v>3653</v>
      </c>
      <c r="W74">
        <f>VLOOKUP(Q74,'PBT Tag Rates'!$B$5:$E$44,4,FALSE)</f>
        <v>0.95971980899999998</v>
      </c>
      <c r="X74">
        <v>1</v>
      </c>
      <c r="Y74" s="14">
        <f>IFERROR(LOOKUP(H74,{30,43,48,53,58,63,68,73,78,83,88,93,97},{42,47,52,57,62,67,72,77,82,87,92,99,100}),999)</f>
        <v>77</v>
      </c>
      <c r="Z74" s="17">
        <f t="shared" si="12"/>
        <v>5.5555555555555554</v>
      </c>
      <c r="AA74" s="17">
        <f t="shared" si="10"/>
        <v>5.5555555555555554</v>
      </c>
      <c r="AB74" s="17">
        <f t="shared" si="11"/>
        <v>11.658097686375321</v>
      </c>
      <c r="AC74" s="17" t="s">
        <v>17655</v>
      </c>
    </row>
    <row r="75" spans="1:29" x14ac:dyDescent="0.25">
      <c r="A75" t="s">
        <v>3339</v>
      </c>
      <c r="B75" t="s">
        <v>23664</v>
      </c>
      <c r="C75" t="s">
        <v>23665</v>
      </c>
      <c r="D75" s="1">
        <v>45201</v>
      </c>
      <c r="E75">
        <f t="shared" si="7"/>
        <v>18</v>
      </c>
      <c r="F75" t="s">
        <v>14</v>
      </c>
      <c r="G75">
        <v>730</v>
      </c>
      <c r="H75">
        <f t="shared" si="0"/>
        <v>73</v>
      </c>
      <c r="I75" t="s">
        <v>9</v>
      </c>
      <c r="J75">
        <v>1</v>
      </c>
      <c r="K75" t="s">
        <v>23390</v>
      </c>
      <c r="L75" t="s">
        <v>8</v>
      </c>
      <c r="M75" t="s">
        <v>14</v>
      </c>
      <c r="N75" t="str">
        <f t="shared" si="8"/>
        <v>F</v>
      </c>
      <c r="O75" t="s">
        <v>187</v>
      </c>
      <c r="P75" t="s">
        <v>188</v>
      </c>
      <c r="Q75" t="s">
        <v>15</v>
      </c>
      <c r="R75">
        <v>5</v>
      </c>
      <c r="S75">
        <f t="shared" si="9"/>
        <v>2018</v>
      </c>
      <c r="T75" t="s">
        <v>12</v>
      </c>
      <c r="U75">
        <v>0.999999999999997</v>
      </c>
      <c r="V75" t="s">
        <v>3951</v>
      </c>
      <c r="W75">
        <f>VLOOKUP(Q75,'PBT Tag Rates'!$B$5:$E$44,4,FALSE)</f>
        <v>0.80551598400000002</v>
      </c>
      <c r="X75">
        <v>1</v>
      </c>
      <c r="Y75" s="14">
        <f>IFERROR(LOOKUP(H75,{30,43,48,53,58,63,68,73,78,83,88,93,97},{42,47,52,57,62,67,72,77,82,87,92,99,100}),999)</f>
        <v>77</v>
      </c>
      <c r="Z75" s="17">
        <f t="shared" si="12"/>
        <v>5.5555555555555554</v>
      </c>
      <c r="AA75" s="17">
        <f t="shared" si="10"/>
        <v>5.5555555555555554</v>
      </c>
      <c r="AB75" s="17">
        <f t="shared" si="11"/>
        <v>11.658097686375321</v>
      </c>
      <c r="AC75" s="17" t="s">
        <v>17655</v>
      </c>
    </row>
    <row r="76" spans="1:29" x14ac:dyDescent="0.25">
      <c r="A76" t="s">
        <v>3339</v>
      </c>
      <c r="B76" t="s">
        <v>23666</v>
      </c>
      <c r="C76" t="s">
        <v>23667</v>
      </c>
      <c r="D76" s="1">
        <v>45201</v>
      </c>
      <c r="E76">
        <f t="shared" si="7"/>
        <v>18</v>
      </c>
      <c r="F76" t="s">
        <v>14</v>
      </c>
      <c r="G76">
        <v>750</v>
      </c>
      <c r="H76">
        <f t="shared" si="0"/>
        <v>75</v>
      </c>
      <c r="I76" t="s">
        <v>9</v>
      </c>
      <c r="J76">
        <v>1</v>
      </c>
      <c r="K76" t="s">
        <v>23393</v>
      </c>
      <c r="L76" t="s">
        <v>8</v>
      </c>
      <c r="M76" t="s">
        <v>14</v>
      </c>
      <c r="N76" t="str">
        <f t="shared" si="8"/>
        <v>F</v>
      </c>
      <c r="O76" t="s">
        <v>8030</v>
      </c>
      <c r="P76" t="s">
        <v>14541</v>
      </c>
      <c r="Q76" t="s">
        <v>221</v>
      </c>
      <c r="R76">
        <v>4</v>
      </c>
      <c r="S76">
        <f t="shared" si="9"/>
        <v>2019</v>
      </c>
      <c r="T76" t="s">
        <v>12</v>
      </c>
      <c r="U76">
        <v>1</v>
      </c>
      <c r="V76" t="s">
        <v>3951</v>
      </c>
      <c r="W76">
        <f>VLOOKUP(Q76,'PBT Tag Rates'!$B$5:$E$44,4,FALSE)</f>
        <v>0.95971980899999998</v>
      </c>
      <c r="X76">
        <v>1</v>
      </c>
      <c r="Y76" s="14">
        <f>IFERROR(LOOKUP(H76,{30,43,48,53,58,63,68,73,78,83,88,93,97},{42,47,52,57,62,67,72,77,82,87,92,99,100}),999)</f>
        <v>77</v>
      </c>
      <c r="Z76" s="17">
        <f t="shared" si="12"/>
        <v>5.5555555555555554</v>
      </c>
      <c r="AA76" s="17">
        <f t="shared" si="10"/>
        <v>5.5555555555555554</v>
      </c>
      <c r="AB76" s="17">
        <f t="shared" si="11"/>
        <v>11.658097686375321</v>
      </c>
      <c r="AC76" s="17" t="s">
        <v>17655</v>
      </c>
    </row>
    <row r="77" spans="1:29" x14ac:dyDescent="0.25">
      <c r="A77" t="s">
        <v>3339</v>
      </c>
      <c r="B77" t="s">
        <v>23668</v>
      </c>
      <c r="C77" t="s">
        <v>23669</v>
      </c>
      <c r="D77" s="1">
        <v>45201</v>
      </c>
      <c r="E77">
        <f t="shared" si="7"/>
        <v>18</v>
      </c>
      <c r="F77" t="s">
        <v>14</v>
      </c>
      <c r="G77">
        <v>740</v>
      </c>
      <c r="H77">
        <f t="shared" si="0"/>
        <v>74</v>
      </c>
      <c r="I77" t="s">
        <v>7</v>
      </c>
      <c r="J77" t="s">
        <v>8</v>
      </c>
      <c r="K77" t="s">
        <v>23395</v>
      </c>
      <c r="L77" t="s">
        <v>8</v>
      </c>
      <c r="M77" t="s">
        <v>14</v>
      </c>
      <c r="N77" t="str">
        <f t="shared" si="8"/>
        <v>F</v>
      </c>
      <c r="O77" t="s">
        <v>2994</v>
      </c>
      <c r="P77" t="s">
        <v>13150</v>
      </c>
      <c r="Q77" t="s">
        <v>221</v>
      </c>
      <c r="R77">
        <v>4</v>
      </c>
      <c r="S77">
        <f t="shared" si="9"/>
        <v>2019</v>
      </c>
      <c r="T77" t="s">
        <v>12</v>
      </c>
      <c r="U77">
        <v>1</v>
      </c>
      <c r="V77" t="s">
        <v>3653</v>
      </c>
      <c r="W77">
        <f>VLOOKUP(Q77,'PBT Tag Rates'!$B$5:$E$44,4,FALSE)</f>
        <v>0.95971980899999998</v>
      </c>
      <c r="X77">
        <v>1</v>
      </c>
      <c r="Y77" s="14">
        <f>IFERROR(LOOKUP(H77,{30,43,48,53,58,63,68,73,78,83,88,93,97},{42,47,52,57,62,67,72,77,82,87,92,99,100}),999)</f>
        <v>77</v>
      </c>
      <c r="Z77" s="17">
        <f t="shared" si="12"/>
        <v>5.5555555555555554</v>
      </c>
      <c r="AA77" s="17">
        <f t="shared" si="10"/>
        <v>5.5555555555555554</v>
      </c>
      <c r="AB77" s="17">
        <f t="shared" si="11"/>
        <v>11.658097686375321</v>
      </c>
      <c r="AC77" s="17" t="s">
        <v>17655</v>
      </c>
    </row>
    <row r="78" spans="1:29" x14ac:dyDescent="0.25">
      <c r="A78" t="s">
        <v>3339</v>
      </c>
      <c r="B78" t="s">
        <v>23670</v>
      </c>
      <c r="C78" t="s">
        <v>23671</v>
      </c>
      <c r="D78" s="1">
        <v>45204</v>
      </c>
      <c r="E78">
        <f t="shared" si="7"/>
        <v>18</v>
      </c>
      <c r="F78" t="s">
        <v>14</v>
      </c>
      <c r="G78">
        <v>720</v>
      </c>
      <c r="H78">
        <f t="shared" si="0"/>
        <v>72</v>
      </c>
      <c r="I78" t="s">
        <v>9</v>
      </c>
      <c r="J78">
        <v>1</v>
      </c>
      <c r="K78" t="s">
        <v>18224</v>
      </c>
      <c r="L78" t="s">
        <v>8</v>
      </c>
      <c r="M78" t="s">
        <v>14</v>
      </c>
      <c r="N78" t="str">
        <f t="shared" si="8"/>
        <v>F</v>
      </c>
      <c r="O78" t="s">
        <v>2061</v>
      </c>
      <c r="P78" t="s">
        <v>2062</v>
      </c>
      <c r="Q78" t="s">
        <v>15</v>
      </c>
      <c r="R78">
        <v>5</v>
      </c>
      <c r="S78">
        <f t="shared" si="9"/>
        <v>2018</v>
      </c>
      <c r="T78" t="s">
        <v>12</v>
      </c>
      <c r="U78">
        <v>0.999999999999999</v>
      </c>
      <c r="V78" t="s">
        <v>3951</v>
      </c>
      <c r="W78">
        <f>VLOOKUP(Q78,'PBT Tag Rates'!$B$5:$E$44,4,FALSE)</f>
        <v>0.80551598400000002</v>
      </c>
      <c r="X78">
        <v>1</v>
      </c>
      <c r="Y78" s="14">
        <f>IFERROR(LOOKUP(H78,{30,43,48,53,58,63,68,73,78,83,88,93,97},{42,47,52,57,62,67,72,77,82,87,92,99,100}),999)</f>
        <v>72</v>
      </c>
      <c r="Z78" s="17">
        <f t="shared" si="12"/>
        <v>5.5555555555555554</v>
      </c>
      <c r="AA78" s="17">
        <f t="shared" si="10"/>
        <v>5.5555555555555554</v>
      </c>
      <c r="AB78" s="17">
        <f t="shared" si="11"/>
        <v>11.658097686375321</v>
      </c>
      <c r="AC78" s="17" t="s">
        <v>17655</v>
      </c>
    </row>
    <row r="79" spans="1:29" x14ac:dyDescent="0.25">
      <c r="A79" t="s">
        <v>3339</v>
      </c>
      <c r="B79" t="s">
        <v>23672</v>
      </c>
      <c r="C79" t="s">
        <v>23673</v>
      </c>
      <c r="D79" s="1">
        <v>45204</v>
      </c>
      <c r="E79">
        <f t="shared" si="7"/>
        <v>18</v>
      </c>
      <c r="F79" t="s">
        <v>14</v>
      </c>
      <c r="G79">
        <v>730</v>
      </c>
      <c r="H79">
        <f t="shared" si="0"/>
        <v>73</v>
      </c>
      <c r="I79" t="s">
        <v>7</v>
      </c>
      <c r="J79" t="s">
        <v>8</v>
      </c>
      <c r="K79" t="s">
        <v>19040</v>
      </c>
      <c r="L79" t="s">
        <v>23674</v>
      </c>
      <c r="M79" t="s">
        <v>14</v>
      </c>
      <c r="N79" t="str">
        <f t="shared" si="8"/>
        <v>F</v>
      </c>
      <c r="O79" t="s">
        <v>8495</v>
      </c>
      <c r="P79" t="s">
        <v>12296</v>
      </c>
      <c r="Q79" t="s">
        <v>221</v>
      </c>
      <c r="R79">
        <v>4</v>
      </c>
      <c r="S79">
        <f t="shared" si="9"/>
        <v>2019</v>
      </c>
      <c r="T79" t="s">
        <v>12</v>
      </c>
      <c r="U79">
        <v>1</v>
      </c>
      <c r="V79" t="s">
        <v>3396</v>
      </c>
      <c r="W79">
        <f>VLOOKUP(Q79,'PBT Tag Rates'!$B$5:$E$44,4,FALSE)</f>
        <v>0.95971980899999998</v>
      </c>
      <c r="X79">
        <v>1</v>
      </c>
      <c r="Y79" s="14">
        <f>IFERROR(LOOKUP(H79,{30,43,48,53,58,63,68,73,78,83,88,93,97},{42,47,52,57,62,67,72,77,82,87,92,99,100}),999)</f>
        <v>77</v>
      </c>
      <c r="Z79" s="17">
        <f t="shared" si="12"/>
        <v>5.5555555555555554</v>
      </c>
      <c r="AA79" s="17">
        <f t="shared" si="10"/>
        <v>5.5555555555555554</v>
      </c>
      <c r="AB79" s="17">
        <f t="shared" si="11"/>
        <v>11.658097686375321</v>
      </c>
      <c r="AC79" s="17" t="s">
        <v>17655</v>
      </c>
    </row>
    <row r="80" spans="1:29" x14ac:dyDescent="0.25">
      <c r="A80" t="s">
        <v>3339</v>
      </c>
      <c r="B80" t="s">
        <v>23675</v>
      </c>
      <c r="C80" t="s">
        <v>23676</v>
      </c>
      <c r="D80" s="1">
        <v>45204</v>
      </c>
      <c r="E80">
        <f t="shared" si="7"/>
        <v>18</v>
      </c>
      <c r="F80" t="s">
        <v>14</v>
      </c>
      <c r="G80">
        <v>740</v>
      </c>
      <c r="H80">
        <f t="shared" si="0"/>
        <v>74</v>
      </c>
      <c r="I80" t="s">
        <v>9</v>
      </c>
      <c r="J80">
        <v>1</v>
      </c>
      <c r="K80" t="s">
        <v>19055</v>
      </c>
      <c r="L80" t="s">
        <v>8</v>
      </c>
      <c r="M80" t="s">
        <v>14</v>
      </c>
      <c r="N80" t="str">
        <f t="shared" si="8"/>
        <v>F</v>
      </c>
      <c r="O80" t="s">
        <v>182</v>
      </c>
      <c r="P80" t="s">
        <v>183</v>
      </c>
      <c r="Q80" t="s">
        <v>15</v>
      </c>
      <c r="R80">
        <v>5</v>
      </c>
      <c r="S80">
        <f t="shared" si="9"/>
        <v>2018</v>
      </c>
      <c r="T80" t="s">
        <v>12</v>
      </c>
      <c r="U80">
        <v>0.999999999999998</v>
      </c>
      <c r="V80" t="s">
        <v>3951</v>
      </c>
      <c r="W80">
        <f>VLOOKUP(Q80,'PBT Tag Rates'!$B$5:$E$44,4,FALSE)</f>
        <v>0.80551598400000002</v>
      </c>
      <c r="X80">
        <v>1</v>
      </c>
      <c r="Y80" s="14">
        <f>IFERROR(LOOKUP(H80,{30,43,48,53,58,63,68,73,78,83,88,93,97},{42,47,52,57,62,67,72,77,82,87,92,99,100}),999)</f>
        <v>77</v>
      </c>
      <c r="Z80" s="17">
        <f t="shared" si="12"/>
        <v>5.5555555555555554</v>
      </c>
      <c r="AA80" s="17">
        <f t="shared" si="10"/>
        <v>5.5555555555555554</v>
      </c>
      <c r="AB80" s="17">
        <f t="shared" si="11"/>
        <v>11.658097686375321</v>
      </c>
      <c r="AC80" s="17" t="s">
        <v>17655</v>
      </c>
    </row>
    <row r="81" spans="1:29" x14ac:dyDescent="0.25">
      <c r="A81" t="s">
        <v>3339</v>
      </c>
      <c r="B81" t="s">
        <v>23677</v>
      </c>
      <c r="C81" t="s">
        <v>17713</v>
      </c>
      <c r="D81" s="1">
        <v>45204</v>
      </c>
      <c r="E81">
        <f t="shared" si="7"/>
        <v>18</v>
      </c>
      <c r="F81" t="s">
        <v>14</v>
      </c>
      <c r="G81">
        <v>750</v>
      </c>
      <c r="H81">
        <f t="shared" si="0"/>
        <v>75</v>
      </c>
      <c r="I81" t="s">
        <v>7</v>
      </c>
      <c r="J81" t="s">
        <v>8</v>
      </c>
      <c r="K81" t="s">
        <v>17711</v>
      </c>
      <c r="L81" t="s">
        <v>8</v>
      </c>
      <c r="M81" t="s">
        <v>14</v>
      </c>
      <c r="N81" t="str">
        <f t="shared" si="8"/>
        <v>F</v>
      </c>
      <c r="O81" t="s">
        <v>866</v>
      </c>
      <c r="P81" t="s">
        <v>867</v>
      </c>
      <c r="Q81" t="s">
        <v>221</v>
      </c>
      <c r="R81">
        <v>4</v>
      </c>
      <c r="S81">
        <f t="shared" si="9"/>
        <v>2019</v>
      </c>
      <c r="T81" t="s">
        <v>12</v>
      </c>
      <c r="U81">
        <v>0.999999999999999</v>
      </c>
      <c r="V81" t="s">
        <v>3821</v>
      </c>
      <c r="W81">
        <f>VLOOKUP(Q81,'PBT Tag Rates'!$B$5:$E$44,4,FALSE)</f>
        <v>0.95971980899999998</v>
      </c>
      <c r="X81">
        <v>1</v>
      </c>
      <c r="Y81" s="14">
        <f>IFERROR(LOOKUP(H81,{30,43,48,53,58,63,68,73,78,83,88,93,97},{42,47,52,57,62,67,72,77,82,87,92,99,100}),999)</f>
        <v>77</v>
      </c>
      <c r="Z81" s="17">
        <f t="shared" si="12"/>
        <v>5.5555555555555554</v>
      </c>
      <c r="AA81" s="17">
        <f t="shared" si="10"/>
        <v>5.5555555555555554</v>
      </c>
      <c r="AB81" s="17">
        <f t="shared" si="11"/>
        <v>11.658097686375321</v>
      </c>
      <c r="AC81" s="17" t="s">
        <v>17654</v>
      </c>
    </row>
    <row r="82" spans="1:29" x14ac:dyDescent="0.25">
      <c r="A82" t="s">
        <v>3339</v>
      </c>
      <c r="B82" t="s">
        <v>23678</v>
      </c>
      <c r="C82" t="s">
        <v>23679</v>
      </c>
      <c r="D82" s="1">
        <v>45204</v>
      </c>
      <c r="E82">
        <f t="shared" si="7"/>
        <v>18</v>
      </c>
      <c r="F82" t="s">
        <v>14</v>
      </c>
      <c r="G82">
        <v>800</v>
      </c>
      <c r="H82">
        <f t="shared" si="0"/>
        <v>80</v>
      </c>
      <c r="I82" t="s">
        <v>9</v>
      </c>
      <c r="J82">
        <v>1</v>
      </c>
      <c r="K82" t="s">
        <v>18442</v>
      </c>
      <c r="L82" t="s">
        <v>8</v>
      </c>
      <c r="M82" t="s">
        <v>14</v>
      </c>
      <c r="N82" t="str">
        <f t="shared" si="8"/>
        <v>F</v>
      </c>
      <c r="O82" t="s">
        <v>23680</v>
      </c>
      <c r="P82" t="s">
        <v>23681</v>
      </c>
      <c r="Q82" t="s">
        <v>15</v>
      </c>
      <c r="R82">
        <v>5</v>
      </c>
      <c r="S82">
        <f t="shared" si="9"/>
        <v>2018</v>
      </c>
      <c r="T82" t="s">
        <v>12</v>
      </c>
      <c r="U82">
        <v>1.00000000000001</v>
      </c>
      <c r="V82" t="s">
        <v>3876</v>
      </c>
      <c r="W82">
        <f>VLOOKUP(Q82,'PBT Tag Rates'!$B$5:$E$44,4,FALSE)</f>
        <v>0.80551598400000002</v>
      </c>
      <c r="X82">
        <v>1</v>
      </c>
      <c r="Y82" s="14">
        <f>IFERROR(LOOKUP(H82,{30,43,48,53,58,63,68,73,78,83,88,93,97},{42,47,52,57,62,67,72,77,82,87,92,99,100}),999)</f>
        <v>82</v>
      </c>
      <c r="Z82" s="17">
        <f t="shared" si="12"/>
        <v>5.5555555555555554</v>
      </c>
      <c r="AA82" s="17">
        <f t="shared" si="10"/>
        <v>5.5555555555555554</v>
      </c>
      <c r="AB82" s="17">
        <f t="shared" si="11"/>
        <v>11.658097686375321</v>
      </c>
      <c r="AC82" s="17" t="s">
        <v>17654</v>
      </c>
    </row>
    <row r="83" spans="1:29" x14ac:dyDescent="0.25">
      <c r="A83" t="s">
        <v>3339</v>
      </c>
      <c r="B83" t="s">
        <v>23682</v>
      </c>
      <c r="C83" t="s">
        <v>23683</v>
      </c>
      <c r="D83" s="1">
        <v>45204</v>
      </c>
      <c r="E83">
        <f t="shared" si="7"/>
        <v>18</v>
      </c>
      <c r="F83" t="s">
        <v>14</v>
      </c>
      <c r="G83">
        <v>770</v>
      </c>
      <c r="H83">
        <f t="shared" si="0"/>
        <v>77</v>
      </c>
      <c r="I83" t="s">
        <v>7</v>
      </c>
      <c r="J83" t="s">
        <v>8</v>
      </c>
      <c r="K83" t="s">
        <v>18882</v>
      </c>
      <c r="L83" t="s">
        <v>8</v>
      </c>
      <c r="M83" t="s">
        <v>14</v>
      </c>
      <c r="N83" t="str">
        <f t="shared" si="8"/>
        <v>F</v>
      </c>
      <c r="O83" t="s">
        <v>518</v>
      </c>
      <c r="P83" t="s">
        <v>519</v>
      </c>
      <c r="Q83" t="s">
        <v>221</v>
      </c>
      <c r="R83">
        <v>4</v>
      </c>
      <c r="S83">
        <f t="shared" si="9"/>
        <v>2019</v>
      </c>
      <c r="T83" t="s">
        <v>12</v>
      </c>
      <c r="U83">
        <v>1</v>
      </c>
      <c r="V83" t="s">
        <v>3543</v>
      </c>
      <c r="W83">
        <f>VLOOKUP(Q83,'PBT Tag Rates'!$B$5:$E$44,4,FALSE)</f>
        <v>0.95971980899999998</v>
      </c>
      <c r="X83">
        <v>1</v>
      </c>
      <c r="Y83" s="14">
        <f>IFERROR(LOOKUP(H83,{30,43,48,53,58,63,68,73,78,83,88,93,97},{42,47,52,57,62,67,72,77,82,87,92,99,100}),999)</f>
        <v>77</v>
      </c>
      <c r="Z83" s="17">
        <f t="shared" si="12"/>
        <v>5.5555555555555554</v>
      </c>
      <c r="AA83" s="17">
        <f t="shared" si="10"/>
        <v>5.5555555555555554</v>
      </c>
      <c r="AB83" s="17">
        <f t="shared" si="11"/>
        <v>11.658097686375321</v>
      </c>
      <c r="AC83" s="17" t="s">
        <v>17655</v>
      </c>
    </row>
    <row r="84" spans="1:29" x14ac:dyDescent="0.25">
      <c r="A84" t="s">
        <v>3339</v>
      </c>
      <c r="B84" t="s">
        <v>23684</v>
      </c>
      <c r="C84" t="s">
        <v>23685</v>
      </c>
      <c r="D84" s="1">
        <v>45204</v>
      </c>
      <c r="E84">
        <f t="shared" si="7"/>
        <v>18</v>
      </c>
      <c r="F84" t="s">
        <v>14</v>
      </c>
      <c r="G84">
        <v>730</v>
      </c>
      <c r="H84">
        <f t="shared" si="0"/>
        <v>73</v>
      </c>
      <c r="I84" t="s">
        <v>7</v>
      </c>
      <c r="J84" t="s">
        <v>8</v>
      </c>
      <c r="K84" t="s">
        <v>18211</v>
      </c>
      <c r="L84" t="s">
        <v>8</v>
      </c>
      <c r="M84" t="s">
        <v>14</v>
      </c>
      <c r="N84" t="str">
        <f t="shared" si="8"/>
        <v>F</v>
      </c>
      <c r="O84" t="s">
        <v>8</v>
      </c>
      <c r="P84" t="s">
        <v>8</v>
      </c>
      <c r="Q84" t="s">
        <v>11</v>
      </c>
      <c r="R84" t="s">
        <v>8</v>
      </c>
      <c r="S84" t="str">
        <f t="shared" si="9"/>
        <v>U</v>
      </c>
      <c r="T84" t="s">
        <v>12</v>
      </c>
      <c r="U84">
        <v>1</v>
      </c>
      <c r="V84" t="s">
        <v>11</v>
      </c>
      <c r="W84" t="e">
        <f>VLOOKUP(Q84,'PBT Tag Rates'!$B$5:$E$44,4,FALSE)</f>
        <v>#N/A</v>
      </c>
      <c r="X84">
        <v>1</v>
      </c>
      <c r="Y84" s="14">
        <f>IFERROR(LOOKUP(H84,{30,43,48,53,58,63,68,73,78,83,88,93,97},{42,47,52,57,62,67,72,77,82,87,92,99,100}),999)</f>
        <v>77</v>
      </c>
      <c r="Z84" s="17">
        <f t="shared" si="12"/>
        <v>5.5555555555555554</v>
      </c>
      <c r="AA84" s="17">
        <f t="shared" si="10"/>
        <v>5.5555555555555554</v>
      </c>
      <c r="AB84" s="17">
        <f t="shared" si="11"/>
        <v>11.658097686375321</v>
      </c>
      <c r="AC84" s="17" t="s">
        <v>17654</v>
      </c>
    </row>
    <row r="85" spans="1:29" x14ac:dyDescent="0.25">
      <c r="A85" t="s">
        <v>3339</v>
      </c>
      <c r="B85" t="s">
        <v>23686</v>
      </c>
      <c r="C85" t="s">
        <v>17705</v>
      </c>
      <c r="D85" s="1">
        <v>45204</v>
      </c>
      <c r="E85">
        <f t="shared" si="7"/>
        <v>18</v>
      </c>
      <c r="F85" t="s">
        <v>14</v>
      </c>
      <c r="G85">
        <v>750</v>
      </c>
      <c r="H85">
        <f t="shared" si="0"/>
        <v>75</v>
      </c>
      <c r="I85" t="s">
        <v>9</v>
      </c>
      <c r="J85">
        <v>1</v>
      </c>
      <c r="K85" t="s">
        <v>17703</v>
      </c>
      <c r="L85" t="s">
        <v>8</v>
      </c>
      <c r="M85" t="s">
        <v>14</v>
      </c>
      <c r="N85" t="str">
        <f t="shared" si="8"/>
        <v>F</v>
      </c>
      <c r="O85" t="s">
        <v>2148</v>
      </c>
      <c r="P85" t="s">
        <v>23687</v>
      </c>
      <c r="Q85" t="s">
        <v>221</v>
      </c>
      <c r="R85">
        <v>4</v>
      </c>
      <c r="S85">
        <f t="shared" si="9"/>
        <v>2019</v>
      </c>
      <c r="T85" t="s">
        <v>12</v>
      </c>
      <c r="U85">
        <v>1</v>
      </c>
      <c r="V85" t="s">
        <v>3876</v>
      </c>
      <c r="W85">
        <f>VLOOKUP(Q85,'PBT Tag Rates'!$B$5:$E$44,4,FALSE)</f>
        <v>0.95971980899999998</v>
      </c>
      <c r="X85">
        <v>1</v>
      </c>
      <c r="Y85" s="14">
        <f>IFERROR(LOOKUP(H85,{30,43,48,53,58,63,68,73,78,83,88,93,97},{42,47,52,57,62,67,72,77,82,87,92,99,100}),999)</f>
        <v>77</v>
      </c>
      <c r="Z85" s="17">
        <f t="shared" si="12"/>
        <v>5.5555555555555554</v>
      </c>
      <c r="AA85" s="17">
        <f t="shared" si="10"/>
        <v>5.5555555555555554</v>
      </c>
      <c r="AB85" s="17">
        <f t="shared" si="11"/>
        <v>11.658097686375321</v>
      </c>
      <c r="AC85" s="17" t="s">
        <v>17654</v>
      </c>
    </row>
    <row r="86" spans="1:29" x14ac:dyDescent="0.25">
      <c r="A86" t="s">
        <v>3339</v>
      </c>
      <c r="B86" t="s">
        <v>23688</v>
      </c>
      <c r="C86" t="s">
        <v>23689</v>
      </c>
      <c r="D86" s="1">
        <v>45204</v>
      </c>
      <c r="E86">
        <f t="shared" si="7"/>
        <v>18</v>
      </c>
      <c r="F86" t="s">
        <v>14</v>
      </c>
      <c r="G86">
        <v>760</v>
      </c>
      <c r="H86">
        <f t="shared" si="0"/>
        <v>76</v>
      </c>
      <c r="I86" t="s">
        <v>7</v>
      </c>
      <c r="J86" t="s">
        <v>8</v>
      </c>
      <c r="K86" t="s">
        <v>19455</v>
      </c>
      <c r="L86" t="s">
        <v>8</v>
      </c>
      <c r="M86" t="s">
        <v>14</v>
      </c>
      <c r="N86" t="str">
        <f t="shared" si="8"/>
        <v>F</v>
      </c>
      <c r="O86" t="s">
        <v>2041</v>
      </c>
      <c r="P86" t="s">
        <v>2638</v>
      </c>
      <c r="Q86" t="s">
        <v>221</v>
      </c>
      <c r="R86">
        <v>4</v>
      </c>
      <c r="S86">
        <f t="shared" si="9"/>
        <v>2019</v>
      </c>
      <c r="T86" t="s">
        <v>12</v>
      </c>
      <c r="U86">
        <v>0.999999999999995</v>
      </c>
      <c r="V86" t="s">
        <v>3346</v>
      </c>
      <c r="W86">
        <f>VLOOKUP(Q86,'PBT Tag Rates'!$B$5:$E$44,4,FALSE)</f>
        <v>0.95971980899999998</v>
      </c>
      <c r="X86">
        <v>1</v>
      </c>
      <c r="Y86" s="14">
        <f>IFERROR(LOOKUP(H86,{30,43,48,53,58,63,68,73,78,83,88,93,97},{42,47,52,57,62,67,72,77,82,87,92,99,100}),999)</f>
        <v>77</v>
      </c>
      <c r="Z86" s="17">
        <f t="shared" si="12"/>
        <v>5.5555555555555554</v>
      </c>
      <c r="AA86" s="17">
        <f t="shared" si="10"/>
        <v>5.5555555555555554</v>
      </c>
      <c r="AB86" s="17">
        <f t="shared" si="11"/>
        <v>11.658097686375321</v>
      </c>
      <c r="AC86" s="17" t="s">
        <v>17654</v>
      </c>
    </row>
    <row r="87" spans="1:29" x14ac:dyDescent="0.25">
      <c r="A87" t="s">
        <v>3339</v>
      </c>
      <c r="B87" s="166" t="s">
        <v>3343</v>
      </c>
      <c r="C87" t="s">
        <v>3344</v>
      </c>
      <c r="D87" s="1">
        <v>45156</v>
      </c>
      <c r="E87">
        <f t="shared" ref="E87:E150" si="13">IF(D87&lt;=$D$3,70,18)</f>
        <v>70</v>
      </c>
      <c r="F87" t="s">
        <v>6</v>
      </c>
      <c r="G87">
        <v>750</v>
      </c>
      <c r="H87">
        <f t="shared" si="0"/>
        <v>75</v>
      </c>
      <c r="I87" t="s">
        <v>7</v>
      </c>
      <c r="J87" t="s">
        <v>8</v>
      </c>
      <c r="K87" t="s">
        <v>3345</v>
      </c>
      <c r="L87" t="s">
        <v>8</v>
      </c>
      <c r="M87" t="s">
        <v>14</v>
      </c>
      <c r="N87" t="str">
        <f t="shared" ref="N87:N150" si="14">IF(M87="U",F87,M87)</f>
        <v>F</v>
      </c>
      <c r="O87" t="s">
        <v>2655</v>
      </c>
      <c r="P87" t="s">
        <v>2656</v>
      </c>
      <c r="Q87" t="s">
        <v>221</v>
      </c>
      <c r="R87">
        <v>4</v>
      </c>
      <c r="S87">
        <f t="shared" ref="S87:S150" si="15">IFERROR($S$3-R87,"U")</f>
        <v>2019</v>
      </c>
      <c r="T87" t="s">
        <v>12</v>
      </c>
      <c r="U87">
        <v>0.999999999999995</v>
      </c>
      <c r="V87" t="s">
        <v>3346</v>
      </c>
      <c r="W87">
        <f>VLOOKUP(Q87,'PBT Tag Rates'!$B$5:$E$44,4,FALSE)</f>
        <v>0.95971980899999998</v>
      </c>
      <c r="X87">
        <v>1</v>
      </c>
      <c r="Y87" s="14">
        <f>IFERROR(LOOKUP(H87,{30,43,48,53,58,63,68,73,78,83,88,93,97},{42,47,52,57,62,67,72,77,82,87,92,99,100}),999)</f>
        <v>77</v>
      </c>
      <c r="Z87" s="17">
        <f t="shared" ref="Z87:Z150" si="16">IF(D87&lt;$D$3,X87/$Z$3,X87/$Z$4)</f>
        <v>1.4285714285714286</v>
      </c>
      <c r="AA87" s="17">
        <f t="shared" ref="AA87:AA150" si="17">Z87*(1+$AA$4)</f>
        <v>1.4285714285714286</v>
      </c>
      <c r="AB87" s="17">
        <f t="shared" ref="AB87:AB150" si="18">IF(D87&lt;$D$3,AA87/$AB$3,AA87/$AB$4)</f>
        <v>2.518344052903343</v>
      </c>
      <c r="AC87" s="17" t="s">
        <v>17654</v>
      </c>
    </row>
    <row r="88" spans="1:29" x14ac:dyDescent="0.25">
      <c r="A88" t="s">
        <v>3339</v>
      </c>
      <c r="B88" s="166" t="s">
        <v>3347</v>
      </c>
      <c r="C88" t="s">
        <v>3348</v>
      </c>
      <c r="D88" s="1">
        <v>45156</v>
      </c>
      <c r="E88">
        <f t="shared" si="13"/>
        <v>70</v>
      </c>
      <c r="F88" t="s">
        <v>6</v>
      </c>
      <c r="G88">
        <v>770</v>
      </c>
      <c r="H88">
        <f t="shared" si="0"/>
        <v>77</v>
      </c>
      <c r="I88" t="s">
        <v>7</v>
      </c>
      <c r="J88" t="s">
        <v>8</v>
      </c>
      <c r="K88" t="s">
        <v>3349</v>
      </c>
      <c r="L88" t="s">
        <v>8</v>
      </c>
      <c r="M88" t="s">
        <v>6</v>
      </c>
      <c r="N88" t="str">
        <f t="shared" si="14"/>
        <v>M</v>
      </c>
      <c r="O88" t="s">
        <v>2643</v>
      </c>
      <c r="P88" t="s">
        <v>2644</v>
      </c>
      <c r="Q88" t="s">
        <v>281</v>
      </c>
      <c r="R88">
        <v>4</v>
      </c>
      <c r="S88">
        <f t="shared" si="15"/>
        <v>2019</v>
      </c>
      <c r="T88" t="s">
        <v>12</v>
      </c>
      <c r="U88">
        <v>1</v>
      </c>
      <c r="V88" t="s">
        <v>3079</v>
      </c>
      <c r="W88">
        <f>VLOOKUP(Q88,'PBT Tag Rates'!$B$5:$E$44,4,FALSE)</f>
        <v>0.99705232300000002</v>
      </c>
      <c r="X88">
        <v>1</v>
      </c>
      <c r="Y88" s="14">
        <f>IFERROR(LOOKUP(H88,{30,43,48,53,58,63,68,73,78,83,88,93,97},{42,47,52,57,62,67,72,77,82,87,92,99,100}),999)</f>
        <v>77</v>
      </c>
      <c r="Z88" s="17">
        <f t="shared" si="16"/>
        <v>1.4285714285714286</v>
      </c>
      <c r="AA88" s="17">
        <f t="shared" si="17"/>
        <v>1.4285714285714286</v>
      </c>
      <c r="AB88" s="17">
        <f t="shared" si="18"/>
        <v>2.518344052903343</v>
      </c>
      <c r="AC88" s="17" t="s">
        <v>17654</v>
      </c>
    </row>
    <row r="89" spans="1:29" x14ac:dyDescent="0.25">
      <c r="A89" t="s">
        <v>3339</v>
      </c>
      <c r="B89" s="166" t="s">
        <v>3350</v>
      </c>
      <c r="C89" t="s">
        <v>3351</v>
      </c>
      <c r="D89" s="1">
        <v>45156</v>
      </c>
      <c r="E89">
        <f t="shared" si="13"/>
        <v>70</v>
      </c>
      <c r="F89" t="s">
        <v>14</v>
      </c>
      <c r="G89">
        <v>870</v>
      </c>
      <c r="H89">
        <f t="shared" si="0"/>
        <v>87</v>
      </c>
      <c r="I89" t="s">
        <v>7</v>
      </c>
      <c r="J89" t="s">
        <v>8</v>
      </c>
      <c r="K89" t="s">
        <v>3352</v>
      </c>
      <c r="L89" t="s">
        <v>8</v>
      </c>
      <c r="M89" t="s">
        <v>14</v>
      </c>
      <c r="N89" t="str">
        <f t="shared" si="14"/>
        <v>F</v>
      </c>
      <c r="O89" t="s">
        <v>8</v>
      </c>
      <c r="P89" t="s">
        <v>8</v>
      </c>
      <c r="Q89" t="s">
        <v>11</v>
      </c>
      <c r="R89" t="s">
        <v>8</v>
      </c>
      <c r="S89" t="str">
        <f t="shared" si="15"/>
        <v>U</v>
      </c>
      <c r="T89" t="s">
        <v>12</v>
      </c>
      <c r="U89">
        <v>1</v>
      </c>
      <c r="V89" t="s">
        <v>11</v>
      </c>
      <c r="W89" t="e">
        <f>VLOOKUP(Q89,'PBT Tag Rates'!$B$5:$E$44,4,FALSE)</f>
        <v>#N/A</v>
      </c>
      <c r="X89">
        <v>1</v>
      </c>
      <c r="Y89" s="14">
        <f>IFERROR(LOOKUP(H89,{30,43,48,53,58,63,68,73,78,83,88,93,97},{42,47,52,57,62,67,72,77,82,87,92,99,100}),999)</f>
        <v>87</v>
      </c>
      <c r="Z89" s="17">
        <f t="shared" si="16"/>
        <v>1.4285714285714286</v>
      </c>
      <c r="AA89" s="17">
        <f t="shared" si="17"/>
        <v>1.4285714285714286</v>
      </c>
      <c r="AB89" s="17">
        <f t="shared" si="18"/>
        <v>2.518344052903343</v>
      </c>
      <c r="AC89" s="17" t="s">
        <v>17654</v>
      </c>
    </row>
    <row r="90" spans="1:29" x14ac:dyDescent="0.25">
      <c r="A90" t="s">
        <v>3339</v>
      </c>
      <c r="B90" s="166" t="s">
        <v>3353</v>
      </c>
      <c r="C90" t="s">
        <v>3354</v>
      </c>
      <c r="D90" s="1">
        <v>45156</v>
      </c>
      <c r="E90">
        <f t="shared" si="13"/>
        <v>70</v>
      </c>
      <c r="F90" t="s">
        <v>6</v>
      </c>
      <c r="G90">
        <v>870</v>
      </c>
      <c r="H90">
        <f t="shared" si="0"/>
        <v>87</v>
      </c>
      <c r="I90" t="s">
        <v>7</v>
      </c>
      <c r="J90" t="s">
        <v>8</v>
      </c>
      <c r="K90" t="s">
        <v>3355</v>
      </c>
      <c r="L90" t="s">
        <v>8</v>
      </c>
      <c r="M90" t="s">
        <v>6</v>
      </c>
      <c r="N90" t="str">
        <f t="shared" si="14"/>
        <v>M</v>
      </c>
      <c r="O90" t="s">
        <v>850</v>
      </c>
      <c r="P90" t="s">
        <v>3356</v>
      </c>
      <c r="Q90" t="s">
        <v>15</v>
      </c>
      <c r="R90">
        <v>5</v>
      </c>
      <c r="S90">
        <f t="shared" si="15"/>
        <v>2018</v>
      </c>
      <c r="T90" t="s">
        <v>12</v>
      </c>
      <c r="U90">
        <v>1</v>
      </c>
      <c r="V90" t="s">
        <v>3357</v>
      </c>
      <c r="W90">
        <f>VLOOKUP(Q90,'PBT Tag Rates'!$B$5:$E$44,4,FALSE)</f>
        <v>0.80551598400000002</v>
      </c>
      <c r="X90">
        <v>1</v>
      </c>
      <c r="Y90" s="14">
        <f>IFERROR(LOOKUP(H90,{30,43,48,53,58,63,68,73,78,83,88,93,97},{42,47,52,57,62,67,72,77,82,87,92,99,100}),999)</f>
        <v>87</v>
      </c>
      <c r="Z90" s="17">
        <f t="shared" si="16"/>
        <v>1.4285714285714286</v>
      </c>
      <c r="AA90" s="17">
        <f t="shared" si="17"/>
        <v>1.4285714285714286</v>
      </c>
      <c r="AB90" s="17">
        <f t="shared" si="18"/>
        <v>2.518344052903343</v>
      </c>
      <c r="AC90" s="17" t="s">
        <v>17654</v>
      </c>
    </row>
    <row r="91" spans="1:29" x14ac:dyDescent="0.25">
      <c r="A91" t="s">
        <v>3339</v>
      </c>
      <c r="B91" s="166" t="s">
        <v>3358</v>
      </c>
      <c r="C91" t="s">
        <v>3359</v>
      </c>
      <c r="D91" s="1">
        <v>45156</v>
      </c>
      <c r="E91">
        <f t="shared" si="13"/>
        <v>70</v>
      </c>
      <c r="F91" t="s">
        <v>14</v>
      </c>
      <c r="G91">
        <v>800</v>
      </c>
      <c r="H91">
        <f t="shared" si="0"/>
        <v>80</v>
      </c>
      <c r="I91" t="s">
        <v>7</v>
      </c>
      <c r="J91" t="s">
        <v>8</v>
      </c>
      <c r="K91" t="s">
        <v>3360</v>
      </c>
      <c r="L91" t="s">
        <v>8</v>
      </c>
      <c r="M91" t="s">
        <v>14</v>
      </c>
      <c r="N91" t="str">
        <f t="shared" si="14"/>
        <v>F</v>
      </c>
      <c r="O91" t="s">
        <v>8</v>
      </c>
      <c r="P91" t="s">
        <v>8</v>
      </c>
      <c r="Q91" t="s">
        <v>11</v>
      </c>
      <c r="R91" t="s">
        <v>8</v>
      </c>
      <c r="S91" t="str">
        <f t="shared" si="15"/>
        <v>U</v>
      </c>
      <c r="T91" t="s">
        <v>12</v>
      </c>
      <c r="U91">
        <v>0.999999999999995</v>
      </c>
      <c r="V91" t="s">
        <v>11</v>
      </c>
      <c r="W91" t="e">
        <f>VLOOKUP(Q91,'PBT Tag Rates'!$B$5:$E$44,4,FALSE)</f>
        <v>#N/A</v>
      </c>
      <c r="X91">
        <v>1</v>
      </c>
      <c r="Y91" s="14">
        <f>IFERROR(LOOKUP(H91,{30,43,48,53,58,63,68,73,78,83,88,93,97},{42,47,52,57,62,67,72,77,82,87,92,99,100}),999)</f>
        <v>82</v>
      </c>
      <c r="Z91" s="17">
        <f t="shared" si="16"/>
        <v>1.4285714285714286</v>
      </c>
      <c r="AA91" s="17">
        <f t="shared" si="17"/>
        <v>1.4285714285714286</v>
      </c>
      <c r="AB91" s="17">
        <f t="shared" si="18"/>
        <v>2.518344052903343</v>
      </c>
      <c r="AC91" s="17" t="s">
        <v>17654</v>
      </c>
    </row>
    <row r="92" spans="1:29" x14ac:dyDescent="0.25">
      <c r="A92" t="s">
        <v>3339</v>
      </c>
      <c r="B92" s="166" t="s">
        <v>3361</v>
      </c>
      <c r="C92" t="s">
        <v>3362</v>
      </c>
      <c r="D92" s="1">
        <v>45156</v>
      </c>
      <c r="E92">
        <f t="shared" si="13"/>
        <v>70</v>
      </c>
      <c r="F92" t="s">
        <v>6</v>
      </c>
      <c r="G92">
        <v>650</v>
      </c>
      <c r="H92">
        <f t="shared" si="0"/>
        <v>65</v>
      </c>
      <c r="I92" t="s">
        <v>9</v>
      </c>
      <c r="J92">
        <v>1</v>
      </c>
      <c r="K92" t="s">
        <v>8</v>
      </c>
      <c r="L92" t="s">
        <v>8</v>
      </c>
      <c r="M92" t="s">
        <v>6</v>
      </c>
      <c r="N92" t="str">
        <f t="shared" si="14"/>
        <v>M</v>
      </c>
      <c r="O92" t="s">
        <v>871</v>
      </c>
      <c r="P92" t="s">
        <v>872</v>
      </c>
      <c r="Q92" t="s">
        <v>221</v>
      </c>
      <c r="R92">
        <v>4</v>
      </c>
      <c r="S92">
        <f t="shared" si="15"/>
        <v>2019</v>
      </c>
      <c r="T92" t="s">
        <v>12</v>
      </c>
      <c r="U92">
        <v>1</v>
      </c>
      <c r="V92" t="s">
        <v>3363</v>
      </c>
      <c r="W92">
        <f>VLOOKUP(Q92,'PBT Tag Rates'!$B$5:$E$44,4,FALSE)</f>
        <v>0.95971980899999998</v>
      </c>
      <c r="X92">
        <v>1</v>
      </c>
      <c r="Y92" s="14">
        <f>IFERROR(LOOKUP(H92,{30,43,48,53,58,63,68,73,78,83,88,93,97},{42,47,52,57,62,67,72,77,82,87,92,99,100}),999)</f>
        <v>67</v>
      </c>
      <c r="Z92" s="17">
        <f t="shared" si="16"/>
        <v>1.4285714285714286</v>
      </c>
      <c r="AA92" s="17">
        <f t="shared" si="17"/>
        <v>1.4285714285714286</v>
      </c>
      <c r="AB92" s="17">
        <f t="shared" si="18"/>
        <v>2.518344052903343</v>
      </c>
      <c r="AC92" s="17" t="s">
        <v>17654</v>
      </c>
    </row>
    <row r="93" spans="1:29" x14ac:dyDescent="0.25">
      <c r="A93" t="s">
        <v>3339</v>
      </c>
      <c r="B93" s="166" t="s">
        <v>3364</v>
      </c>
      <c r="C93" t="s">
        <v>3365</v>
      </c>
      <c r="D93" s="1">
        <v>45156</v>
      </c>
      <c r="E93">
        <f t="shared" si="13"/>
        <v>70</v>
      </c>
      <c r="F93" t="s">
        <v>14</v>
      </c>
      <c r="G93">
        <v>760</v>
      </c>
      <c r="H93">
        <f t="shared" si="0"/>
        <v>76</v>
      </c>
      <c r="I93" t="s">
        <v>7</v>
      </c>
      <c r="J93" t="s">
        <v>8</v>
      </c>
      <c r="K93" t="s">
        <v>8</v>
      </c>
      <c r="L93" t="s">
        <v>8</v>
      </c>
      <c r="M93" t="s">
        <v>14</v>
      </c>
      <c r="N93" t="str">
        <f t="shared" si="14"/>
        <v>F</v>
      </c>
      <c r="O93" t="s">
        <v>8</v>
      </c>
      <c r="P93" t="s">
        <v>8</v>
      </c>
      <c r="Q93" t="s">
        <v>11</v>
      </c>
      <c r="R93" t="s">
        <v>8</v>
      </c>
      <c r="S93" t="str">
        <f t="shared" si="15"/>
        <v>U</v>
      </c>
      <c r="T93" t="s">
        <v>12</v>
      </c>
      <c r="U93">
        <v>1</v>
      </c>
      <c r="V93" t="s">
        <v>11</v>
      </c>
      <c r="W93" t="e">
        <f>VLOOKUP(Q93,'PBT Tag Rates'!$B$5:$E$44,4,FALSE)</f>
        <v>#N/A</v>
      </c>
      <c r="X93">
        <v>1</v>
      </c>
      <c r="Y93" s="14">
        <f>IFERROR(LOOKUP(H93,{30,43,48,53,58,63,68,73,78,83,88,93,97},{42,47,52,57,62,67,72,77,82,87,92,99,100}),999)</f>
        <v>77</v>
      </c>
      <c r="Z93" s="17">
        <f t="shared" si="16"/>
        <v>1.4285714285714286</v>
      </c>
      <c r="AA93" s="17">
        <f t="shared" si="17"/>
        <v>1.4285714285714286</v>
      </c>
      <c r="AB93" s="17">
        <f t="shared" si="18"/>
        <v>2.518344052903343</v>
      </c>
      <c r="AC93" s="17" t="s">
        <v>17654</v>
      </c>
    </row>
    <row r="94" spans="1:29" x14ac:dyDescent="0.25">
      <c r="A94" t="s">
        <v>3339</v>
      </c>
      <c r="B94" s="166" t="s">
        <v>3366</v>
      </c>
      <c r="C94" t="s">
        <v>3367</v>
      </c>
      <c r="D94" s="1">
        <v>45156</v>
      </c>
      <c r="E94">
        <f t="shared" si="13"/>
        <v>70</v>
      </c>
      <c r="F94" t="s">
        <v>6</v>
      </c>
      <c r="G94">
        <v>750</v>
      </c>
      <c r="H94">
        <f t="shared" si="0"/>
        <v>75</v>
      </c>
      <c r="I94" t="s">
        <v>7</v>
      </c>
      <c r="J94" t="s">
        <v>8</v>
      </c>
      <c r="K94" t="s">
        <v>3368</v>
      </c>
      <c r="L94" t="s">
        <v>8</v>
      </c>
      <c r="M94" t="s">
        <v>6</v>
      </c>
      <c r="N94" t="str">
        <f t="shared" si="14"/>
        <v>M</v>
      </c>
      <c r="O94" t="s">
        <v>1127</v>
      </c>
      <c r="P94" t="s">
        <v>3369</v>
      </c>
      <c r="Q94" t="s">
        <v>221</v>
      </c>
      <c r="R94">
        <v>4</v>
      </c>
      <c r="S94">
        <f t="shared" si="15"/>
        <v>2019</v>
      </c>
      <c r="T94" t="s">
        <v>12</v>
      </c>
      <c r="U94">
        <v>1</v>
      </c>
      <c r="V94" t="s">
        <v>3363</v>
      </c>
      <c r="W94">
        <f>VLOOKUP(Q94,'PBT Tag Rates'!$B$5:$E$44,4,FALSE)</f>
        <v>0.95971980899999998</v>
      </c>
      <c r="X94">
        <v>1</v>
      </c>
      <c r="Y94" s="14">
        <f>IFERROR(LOOKUP(H94,{30,43,48,53,58,63,68,73,78,83,88,93,97},{42,47,52,57,62,67,72,77,82,87,92,99,100}),999)</f>
        <v>77</v>
      </c>
      <c r="Z94" s="17">
        <f t="shared" si="16"/>
        <v>1.4285714285714286</v>
      </c>
      <c r="AA94" s="17">
        <f t="shared" si="17"/>
        <v>1.4285714285714286</v>
      </c>
      <c r="AB94" s="17">
        <f t="shared" si="18"/>
        <v>2.518344052903343</v>
      </c>
      <c r="AC94" s="17" t="s">
        <v>17654</v>
      </c>
    </row>
    <row r="95" spans="1:29" x14ac:dyDescent="0.25">
      <c r="A95" t="s">
        <v>3339</v>
      </c>
      <c r="B95" s="166" t="s">
        <v>3370</v>
      </c>
      <c r="C95" t="s">
        <v>3371</v>
      </c>
      <c r="D95" s="1">
        <v>45156</v>
      </c>
      <c r="E95">
        <f t="shared" si="13"/>
        <v>70</v>
      </c>
      <c r="F95" t="s">
        <v>14</v>
      </c>
      <c r="G95">
        <v>900</v>
      </c>
      <c r="H95">
        <f t="shared" si="0"/>
        <v>90</v>
      </c>
      <c r="I95" t="s">
        <v>9</v>
      </c>
      <c r="J95">
        <v>1</v>
      </c>
      <c r="K95" t="s">
        <v>3372</v>
      </c>
      <c r="L95" t="s">
        <v>49</v>
      </c>
      <c r="M95" t="s">
        <v>759</v>
      </c>
      <c r="N95" t="str">
        <f t="shared" si="14"/>
        <v>F</v>
      </c>
      <c r="O95" t="s">
        <v>1943</v>
      </c>
      <c r="P95" t="s">
        <v>1943</v>
      </c>
      <c r="Q95" t="s">
        <v>1943</v>
      </c>
      <c r="R95" t="s">
        <v>8</v>
      </c>
      <c r="S95" t="str">
        <f t="shared" si="15"/>
        <v>U</v>
      </c>
      <c r="T95" t="s">
        <v>8</v>
      </c>
      <c r="U95" t="s">
        <v>8</v>
      </c>
      <c r="V95" t="s">
        <v>1943</v>
      </c>
      <c r="W95" t="e">
        <f>VLOOKUP(Q95,'PBT Tag Rates'!$B$5:$E$44,4,FALSE)</f>
        <v>#N/A</v>
      </c>
      <c r="X95">
        <v>1</v>
      </c>
      <c r="Y95" s="14">
        <f>IFERROR(LOOKUP(H95,{30,43,48,53,58,63,68,73,78,83,88,93,97},{42,47,52,57,62,67,72,77,82,87,92,99,100}),999)</f>
        <v>92</v>
      </c>
      <c r="Z95" s="17">
        <f t="shared" si="16"/>
        <v>1.4285714285714286</v>
      </c>
      <c r="AA95" s="17">
        <f t="shared" si="17"/>
        <v>1.4285714285714286</v>
      </c>
      <c r="AB95" s="17">
        <f t="shared" si="18"/>
        <v>2.518344052903343</v>
      </c>
      <c r="AC95" s="17" t="s">
        <v>17654</v>
      </c>
    </row>
    <row r="96" spans="1:29" x14ac:dyDescent="0.25">
      <c r="A96" t="s">
        <v>3339</v>
      </c>
      <c r="B96" s="166" t="s">
        <v>3373</v>
      </c>
      <c r="C96" t="s">
        <v>3374</v>
      </c>
      <c r="D96" s="1">
        <v>45156</v>
      </c>
      <c r="E96">
        <f t="shared" si="13"/>
        <v>70</v>
      </c>
      <c r="F96" t="s">
        <v>6</v>
      </c>
      <c r="G96">
        <v>780</v>
      </c>
      <c r="H96">
        <f t="shared" si="0"/>
        <v>78</v>
      </c>
      <c r="I96" t="s">
        <v>7</v>
      </c>
      <c r="J96" t="s">
        <v>8</v>
      </c>
      <c r="K96" t="s">
        <v>3375</v>
      </c>
      <c r="L96" t="s">
        <v>8</v>
      </c>
      <c r="M96" t="s">
        <v>6</v>
      </c>
      <c r="N96" t="str">
        <f t="shared" si="14"/>
        <v>M</v>
      </c>
      <c r="O96" t="s">
        <v>260</v>
      </c>
      <c r="P96" t="s">
        <v>261</v>
      </c>
      <c r="Q96" t="s">
        <v>221</v>
      </c>
      <c r="R96">
        <v>4</v>
      </c>
      <c r="S96">
        <f t="shared" si="15"/>
        <v>2019</v>
      </c>
      <c r="T96" t="s">
        <v>12</v>
      </c>
      <c r="U96">
        <v>0.999999999999995</v>
      </c>
      <c r="V96" t="s">
        <v>3363</v>
      </c>
      <c r="W96">
        <f>VLOOKUP(Q96,'PBT Tag Rates'!$B$5:$E$44,4,FALSE)</f>
        <v>0.95971980899999998</v>
      </c>
      <c r="X96">
        <v>1</v>
      </c>
      <c r="Y96" s="14">
        <f>IFERROR(LOOKUP(H96,{30,43,48,53,58,63,68,73,78,83,88,93,97},{42,47,52,57,62,67,72,77,82,87,92,99,100}),999)</f>
        <v>82</v>
      </c>
      <c r="Z96" s="17">
        <f t="shared" si="16"/>
        <v>1.4285714285714286</v>
      </c>
      <c r="AA96" s="17">
        <f t="shared" si="17"/>
        <v>1.4285714285714286</v>
      </c>
      <c r="AB96" s="17">
        <f t="shared" si="18"/>
        <v>2.518344052903343</v>
      </c>
      <c r="AC96" s="17" t="s">
        <v>17654</v>
      </c>
    </row>
    <row r="97" spans="1:29" x14ac:dyDescent="0.25">
      <c r="A97" t="s">
        <v>3339</v>
      </c>
      <c r="B97" s="166" t="s">
        <v>3376</v>
      </c>
      <c r="C97" t="s">
        <v>3377</v>
      </c>
      <c r="D97" s="1">
        <v>45156</v>
      </c>
      <c r="E97">
        <f t="shared" si="13"/>
        <v>70</v>
      </c>
      <c r="F97" t="s">
        <v>14</v>
      </c>
      <c r="G97">
        <v>810</v>
      </c>
      <c r="H97">
        <f t="shared" si="0"/>
        <v>81</v>
      </c>
      <c r="I97" t="s">
        <v>7</v>
      </c>
      <c r="J97" t="s">
        <v>8</v>
      </c>
      <c r="K97" t="s">
        <v>3378</v>
      </c>
      <c r="L97" t="s">
        <v>8</v>
      </c>
      <c r="M97" t="s">
        <v>14</v>
      </c>
      <c r="N97" t="str">
        <f t="shared" si="14"/>
        <v>F</v>
      </c>
      <c r="O97" t="s">
        <v>8</v>
      </c>
      <c r="P97" t="s">
        <v>8</v>
      </c>
      <c r="Q97" t="s">
        <v>11</v>
      </c>
      <c r="R97" t="s">
        <v>8</v>
      </c>
      <c r="S97" t="str">
        <f t="shared" si="15"/>
        <v>U</v>
      </c>
      <c r="T97" t="s">
        <v>12</v>
      </c>
      <c r="U97">
        <v>0.999999999999998</v>
      </c>
      <c r="V97" t="s">
        <v>11</v>
      </c>
      <c r="W97" t="e">
        <f>VLOOKUP(Q97,'PBT Tag Rates'!$B$5:$E$44,4,FALSE)</f>
        <v>#N/A</v>
      </c>
      <c r="X97">
        <v>1</v>
      </c>
      <c r="Y97" s="14">
        <f>IFERROR(LOOKUP(H97,{30,43,48,53,58,63,68,73,78,83,88,93,97},{42,47,52,57,62,67,72,77,82,87,92,99,100}),999)</f>
        <v>82</v>
      </c>
      <c r="Z97" s="17">
        <f t="shared" si="16"/>
        <v>1.4285714285714286</v>
      </c>
      <c r="AA97" s="17">
        <f t="shared" si="17"/>
        <v>1.4285714285714286</v>
      </c>
      <c r="AB97" s="17">
        <f t="shared" si="18"/>
        <v>2.518344052903343</v>
      </c>
      <c r="AC97" s="17" t="s">
        <v>17654</v>
      </c>
    </row>
    <row r="98" spans="1:29" x14ac:dyDescent="0.25">
      <c r="A98" t="s">
        <v>3339</v>
      </c>
      <c r="B98" s="166" t="s">
        <v>3379</v>
      </c>
      <c r="C98" t="s">
        <v>762</v>
      </c>
      <c r="D98" s="1">
        <v>45156</v>
      </c>
      <c r="E98">
        <f t="shared" si="13"/>
        <v>70</v>
      </c>
      <c r="F98" t="s">
        <v>6</v>
      </c>
      <c r="G98">
        <v>710</v>
      </c>
      <c r="H98">
        <f t="shared" si="0"/>
        <v>71</v>
      </c>
      <c r="I98" t="s">
        <v>7</v>
      </c>
      <c r="J98" t="s">
        <v>8</v>
      </c>
      <c r="K98" t="s">
        <v>3380</v>
      </c>
      <c r="L98" t="s">
        <v>8</v>
      </c>
      <c r="M98" t="s">
        <v>14</v>
      </c>
      <c r="N98" t="str">
        <f t="shared" si="14"/>
        <v>F</v>
      </c>
      <c r="O98" t="s">
        <v>2476</v>
      </c>
      <c r="P98" t="s">
        <v>3381</v>
      </c>
      <c r="Q98" t="s">
        <v>221</v>
      </c>
      <c r="R98">
        <v>4</v>
      </c>
      <c r="S98">
        <f t="shared" si="15"/>
        <v>2019</v>
      </c>
      <c r="T98" t="s">
        <v>12</v>
      </c>
      <c r="U98">
        <v>0.999999999999997</v>
      </c>
      <c r="V98" t="s">
        <v>3357</v>
      </c>
      <c r="W98">
        <f>VLOOKUP(Q98,'PBT Tag Rates'!$B$5:$E$44,4,FALSE)</f>
        <v>0.95971980899999998</v>
      </c>
      <c r="X98">
        <v>1</v>
      </c>
      <c r="Y98" s="14">
        <f>IFERROR(LOOKUP(H98,{30,43,48,53,58,63,68,73,78,83,88,93,97},{42,47,52,57,62,67,72,77,82,87,92,99,100}),999)</f>
        <v>72</v>
      </c>
      <c r="Z98" s="17">
        <f t="shared" si="16"/>
        <v>1.4285714285714286</v>
      </c>
      <c r="AA98" s="17">
        <f t="shared" si="17"/>
        <v>1.4285714285714286</v>
      </c>
      <c r="AB98" s="17">
        <f t="shared" si="18"/>
        <v>2.518344052903343</v>
      </c>
      <c r="AC98" s="17" t="s">
        <v>17654</v>
      </c>
    </row>
    <row r="99" spans="1:29" x14ac:dyDescent="0.25">
      <c r="A99" t="s">
        <v>3339</v>
      </c>
      <c r="B99" s="166" t="s">
        <v>3382</v>
      </c>
      <c r="C99" t="s">
        <v>3383</v>
      </c>
      <c r="D99" s="1">
        <v>45156</v>
      </c>
      <c r="E99">
        <f t="shared" si="13"/>
        <v>70</v>
      </c>
      <c r="F99" t="s">
        <v>6</v>
      </c>
      <c r="G99">
        <v>670</v>
      </c>
      <c r="H99">
        <f t="shared" si="0"/>
        <v>67</v>
      </c>
      <c r="I99" t="s">
        <v>9</v>
      </c>
      <c r="J99">
        <v>1</v>
      </c>
      <c r="K99" t="s">
        <v>8</v>
      </c>
      <c r="L99" t="s">
        <v>8</v>
      </c>
      <c r="M99" t="s">
        <v>6</v>
      </c>
      <c r="N99" t="str">
        <f t="shared" si="14"/>
        <v>M</v>
      </c>
      <c r="O99" t="s">
        <v>3384</v>
      </c>
      <c r="P99" t="s">
        <v>3385</v>
      </c>
      <c r="Q99" t="s">
        <v>918</v>
      </c>
      <c r="R99">
        <v>3</v>
      </c>
      <c r="S99">
        <f t="shared" si="15"/>
        <v>2020</v>
      </c>
      <c r="T99" t="s">
        <v>12</v>
      </c>
      <c r="U99">
        <v>0.999999999999999</v>
      </c>
      <c r="V99" t="s">
        <v>3386</v>
      </c>
      <c r="W99">
        <f>VLOOKUP(Q99,'PBT Tag Rates'!$B$5:$E$44,4,FALSE)</f>
        <v>0.98961045999999997</v>
      </c>
      <c r="X99">
        <v>1</v>
      </c>
      <c r="Y99" s="14">
        <f>IFERROR(LOOKUP(H99,{30,43,48,53,58,63,68,73,78,83,88,93,97},{42,47,52,57,62,67,72,77,82,87,92,99,100}),999)</f>
        <v>67</v>
      </c>
      <c r="Z99" s="17">
        <f t="shared" si="16"/>
        <v>1.4285714285714286</v>
      </c>
      <c r="AA99" s="17">
        <f t="shared" si="17"/>
        <v>1.4285714285714286</v>
      </c>
      <c r="AB99" s="17">
        <f t="shared" si="18"/>
        <v>2.518344052903343</v>
      </c>
      <c r="AC99" s="17" t="s">
        <v>17654</v>
      </c>
    </row>
    <row r="100" spans="1:29" x14ac:dyDescent="0.25">
      <c r="A100" t="s">
        <v>3339</v>
      </c>
      <c r="B100" s="166" t="s">
        <v>3387</v>
      </c>
      <c r="C100" t="s">
        <v>3388</v>
      </c>
      <c r="D100" s="1">
        <v>45156</v>
      </c>
      <c r="E100">
        <f t="shared" si="13"/>
        <v>70</v>
      </c>
      <c r="F100" t="s">
        <v>6</v>
      </c>
      <c r="G100">
        <v>710</v>
      </c>
      <c r="H100">
        <f t="shared" si="0"/>
        <v>71</v>
      </c>
      <c r="I100" t="s">
        <v>7</v>
      </c>
      <c r="J100" t="s">
        <v>8</v>
      </c>
      <c r="K100" t="s">
        <v>3389</v>
      </c>
      <c r="L100" t="s">
        <v>8</v>
      </c>
      <c r="M100" t="s">
        <v>6</v>
      </c>
      <c r="N100" t="str">
        <f t="shared" si="14"/>
        <v>M</v>
      </c>
      <c r="O100" t="s">
        <v>8</v>
      </c>
      <c r="P100" t="s">
        <v>8</v>
      </c>
      <c r="Q100" t="s">
        <v>11</v>
      </c>
      <c r="R100" t="s">
        <v>8</v>
      </c>
      <c r="S100" t="str">
        <f t="shared" si="15"/>
        <v>U</v>
      </c>
      <c r="T100" t="s">
        <v>12</v>
      </c>
      <c r="U100">
        <v>0.999999999999996</v>
      </c>
      <c r="V100" t="s">
        <v>11</v>
      </c>
      <c r="W100" t="e">
        <f>VLOOKUP(Q100,'PBT Tag Rates'!$B$5:$E$44,4,FALSE)</f>
        <v>#N/A</v>
      </c>
      <c r="X100">
        <v>1</v>
      </c>
      <c r="Y100" s="14">
        <f>IFERROR(LOOKUP(H100,{30,43,48,53,58,63,68,73,78,83,88,93,97},{42,47,52,57,62,67,72,77,82,87,92,99,100}),999)</f>
        <v>72</v>
      </c>
      <c r="Z100" s="17">
        <f t="shared" si="16"/>
        <v>1.4285714285714286</v>
      </c>
      <c r="AA100" s="17">
        <f t="shared" si="17"/>
        <v>1.4285714285714286</v>
      </c>
      <c r="AB100" s="17">
        <f t="shared" si="18"/>
        <v>2.518344052903343</v>
      </c>
      <c r="AC100" s="17" t="s">
        <v>17654</v>
      </c>
    </row>
    <row r="101" spans="1:29" x14ac:dyDescent="0.25">
      <c r="A101" t="s">
        <v>3339</v>
      </c>
      <c r="B101" s="166" t="s">
        <v>3390</v>
      </c>
      <c r="C101" t="s">
        <v>3391</v>
      </c>
      <c r="D101" s="1">
        <v>45156</v>
      </c>
      <c r="E101">
        <f t="shared" si="13"/>
        <v>70</v>
      </c>
      <c r="F101" t="s">
        <v>6</v>
      </c>
      <c r="G101">
        <v>870</v>
      </c>
      <c r="H101">
        <f t="shared" si="0"/>
        <v>87</v>
      </c>
      <c r="I101" t="s">
        <v>9</v>
      </c>
      <c r="J101" t="s">
        <v>8</v>
      </c>
      <c r="K101" t="s">
        <v>3392</v>
      </c>
      <c r="L101" t="s">
        <v>8</v>
      </c>
      <c r="M101" t="s">
        <v>6</v>
      </c>
      <c r="N101" t="str">
        <f t="shared" si="14"/>
        <v>M</v>
      </c>
      <c r="O101" t="s">
        <v>1127</v>
      </c>
      <c r="P101" t="s">
        <v>3369</v>
      </c>
      <c r="Q101" t="s">
        <v>221</v>
      </c>
      <c r="R101">
        <v>4</v>
      </c>
      <c r="S101">
        <f t="shared" si="15"/>
        <v>2019</v>
      </c>
      <c r="T101" t="s">
        <v>12</v>
      </c>
      <c r="U101">
        <v>1</v>
      </c>
      <c r="V101" t="s">
        <v>3363</v>
      </c>
      <c r="W101">
        <f>VLOOKUP(Q101,'PBT Tag Rates'!$B$5:$E$44,4,FALSE)</f>
        <v>0.95971980899999998</v>
      </c>
      <c r="X101">
        <v>1</v>
      </c>
      <c r="Y101" s="14">
        <f>IFERROR(LOOKUP(H101,{30,43,48,53,58,63,68,73,78,83,88,93,97},{42,47,52,57,62,67,72,77,82,87,92,99,100}),999)</f>
        <v>87</v>
      </c>
      <c r="Z101" s="17">
        <f t="shared" si="16"/>
        <v>1.4285714285714286</v>
      </c>
      <c r="AA101" s="17">
        <f t="shared" si="17"/>
        <v>1.4285714285714286</v>
      </c>
      <c r="AB101" s="17">
        <f t="shared" si="18"/>
        <v>2.518344052903343</v>
      </c>
      <c r="AC101" s="17" t="s">
        <v>17654</v>
      </c>
    </row>
    <row r="102" spans="1:29" x14ac:dyDescent="0.25">
      <c r="A102" t="s">
        <v>3339</v>
      </c>
      <c r="B102" s="166" t="s">
        <v>3393</v>
      </c>
      <c r="C102" t="s">
        <v>3394</v>
      </c>
      <c r="D102" s="1">
        <v>45156</v>
      </c>
      <c r="E102">
        <f t="shared" si="13"/>
        <v>70</v>
      </c>
      <c r="F102" t="s">
        <v>14</v>
      </c>
      <c r="G102">
        <v>800</v>
      </c>
      <c r="H102">
        <f t="shared" si="0"/>
        <v>80</v>
      </c>
      <c r="I102" t="s">
        <v>9</v>
      </c>
      <c r="J102" t="s">
        <v>8</v>
      </c>
      <c r="K102" t="s">
        <v>3395</v>
      </c>
      <c r="L102" t="s">
        <v>8</v>
      </c>
      <c r="M102" t="s">
        <v>14</v>
      </c>
      <c r="N102" t="str">
        <f t="shared" si="14"/>
        <v>F</v>
      </c>
      <c r="O102" t="s">
        <v>1428</v>
      </c>
      <c r="P102" t="s">
        <v>2608</v>
      </c>
      <c r="Q102" t="s">
        <v>221</v>
      </c>
      <c r="R102">
        <v>4</v>
      </c>
      <c r="S102">
        <f t="shared" si="15"/>
        <v>2019</v>
      </c>
      <c r="T102" t="s">
        <v>12</v>
      </c>
      <c r="U102">
        <v>0.999999999999998</v>
      </c>
      <c r="V102" t="s">
        <v>3396</v>
      </c>
      <c r="W102">
        <f>VLOOKUP(Q102,'PBT Tag Rates'!$B$5:$E$44,4,FALSE)</f>
        <v>0.95971980899999998</v>
      </c>
      <c r="X102">
        <v>1</v>
      </c>
      <c r="Y102" s="14">
        <f>IFERROR(LOOKUP(H102,{30,43,48,53,58,63,68,73,78,83,88,93,97},{42,47,52,57,62,67,72,77,82,87,92,99,100}),999)</f>
        <v>82</v>
      </c>
      <c r="Z102" s="17">
        <f t="shared" si="16"/>
        <v>1.4285714285714286</v>
      </c>
      <c r="AA102" s="17">
        <f t="shared" si="17"/>
        <v>1.4285714285714286</v>
      </c>
      <c r="AB102" s="17">
        <f t="shared" si="18"/>
        <v>2.518344052903343</v>
      </c>
      <c r="AC102" s="17" t="s">
        <v>17655</v>
      </c>
    </row>
    <row r="103" spans="1:29" x14ac:dyDescent="0.25">
      <c r="A103" t="s">
        <v>3339</v>
      </c>
      <c r="B103" s="166" t="s">
        <v>3397</v>
      </c>
      <c r="C103" t="s">
        <v>763</v>
      </c>
      <c r="D103" s="1">
        <v>45156</v>
      </c>
      <c r="E103">
        <f t="shared" si="13"/>
        <v>70</v>
      </c>
      <c r="F103" t="s">
        <v>14</v>
      </c>
      <c r="G103">
        <v>800</v>
      </c>
      <c r="H103">
        <f t="shared" si="0"/>
        <v>80</v>
      </c>
      <c r="I103" t="s">
        <v>9</v>
      </c>
      <c r="J103" t="s">
        <v>8</v>
      </c>
      <c r="K103" t="s">
        <v>3398</v>
      </c>
      <c r="L103" t="s">
        <v>8</v>
      </c>
      <c r="M103" t="s">
        <v>14</v>
      </c>
      <c r="N103" t="str">
        <f t="shared" si="14"/>
        <v>F</v>
      </c>
      <c r="O103" t="s">
        <v>8</v>
      </c>
      <c r="P103" t="s">
        <v>8</v>
      </c>
      <c r="Q103" t="s">
        <v>11</v>
      </c>
      <c r="R103" t="s">
        <v>8</v>
      </c>
      <c r="S103" t="str">
        <f t="shared" si="15"/>
        <v>U</v>
      </c>
      <c r="T103" t="s">
        <v>12</v>
      </c>
      <c r="U103">
        <v>0.999999999999998</v>
      </c>
      <c r="V103" t="s">
        <v>3100</v>
      </c>
      <c r="W103" t="e">
        <f>VLOOKUP(Q103,'PBT Tag Rates'!$B$5:$E$44,4,FALSE)</f>
        <v>#N/A</v>
      </c>
      <c r="X103">
        <v>1</v>
      </c>
      <c r="Y103" s="14">
        <f>IFERROR(LOOKUP(H103,{30,43,48,53,58,63,68,73,78,83,88,93,97},{42,47,52,57,62,67,72,77,82,87,92,99,100}),999)</f>
        <v>82</v>
      </c>
      <c r="Z103" s="17">
        <f t="shared" si="16"/>
        <v>1.4285714285714286</v>
      </c>
      <c r="AA103" s="17">
        <f t="shared" si="17"/>
        <v>1.4285714285714286</v>
      </c>
      <c r="AB103" s="17">
        <f t="shared" si="18"/>
        <v>2.518344052903343</v>
      </c>
      <c r="AC103" s="17" t="s">
        <v>17654</v>
      </c>
    </row>
    <row r="104" spans="1:29" x14ac:dyDescent="0.25">
      <c r="A104" t="s">
        <v>3339</v>
      </c>
      <c r="B104" s="166" t="s">
        <v>3399</v>
      </c>
      <c r="C104" t="s">
        <v>3400</v>
      </c>
      <c r="D104" s="1">
        <v>45156</v>
      </c>
      <c r="E104">
        <f t="shared" si="13"/>
        <v>70</v>
      </c>
      <c r="F104" t="s">
        <v>6</v>
      </c>
      <c r="G104">
        <v>740</v>
      </c>
      <c r="H104">
        <f t="shared" si="0"/>
        <v>74</v>
      </c>
      <c r="I104" t="s">
        <v>7</v>
      </c>
      <c r="J104" t="s">
        <v>8</v>
      </c>
      <c r="K104" t="s">
        <v>3401</v>
      </c>
      <c r="L104" t="s">
        <v>8</v>
      </c>
      <c r="M104" t="s">
        <v>6</v>
      </c>
      <c r="N104" t="str">
        <f t="shared" si="14"/>
        <v>M</v>
      </c>
      <c r="O104" t="s">
        <v>8</v>
      </c>
      <c r="P104" t="s">
        <v>8</v>
      </c>
      <c r="Q104" t="s">
        <v>11</v>
      </c>
      <c r="R104" t="s">
        <v>8</v>
      </c>
      <c r="S104" t="str">
        <f t="shared" si="15"/>
        <v>U</v>
      </c>
      <c r="T104" t="s">
        <v>12</v>
      </c>
      <c r="U104">
        <v>1</v>
      </c>
      <c r="V104" t="s">
        <v>11</v>
      </c>
      <c r="W104" t="e">
        <f>VLOOKUP(Q104,'PBT Tag Rates'!$B$5:$E$44,4,FALSE)</f>
        <v>#N/A</v>
      </c>
      <c r="X104">
        <v>1</v>
      </c>
      <c r="Y104" s="14">
        <f>IFERROR(LOOKUP(H104,{30,43,48,53,58,63,68,73,78,83,88,93,97},{42,47,52,57,62,67,72,77,82,87,92,99,100}),999)</f>
        <v>77</v>
      </c>
      <c r="Z104" s="17">
        <f t="shared" si="16"/>
        <v>1.4285714285714286</v>
      </c>
      <c r="AA104" s="17">
        <f t="shared" si="17"/>
        <v>1.4285714285714286</v>
      </c>
      <c r="AB104" s="17">
        <f t="shared" si="18"/>
        <v>2.518344052903343</v>
      </c>
      <c r="AC104" s="17" t="s">
        <v>17654</v>
      </c>
    </row>
    <row r="105" spans="1:29" x14ac:dyDescent="0.25">
      <c r="A105" t="s">
        <v>3339</v>
      </c>
      <c r="B105" s="166" t="s">
        <v>3402</v>
      </c>
      <c r="C105" t="s">
        <v>3403</v>
      </c>
      <c r="D105" s="1">
        <v>45156</v>
      </c>
      <c r="E105">
        <f t="shared" si="13"/>
        <v>70</v>
      </c>
      <c r="F105" t="s">
        <v>6</v>
      </c>
      <c r="G105">
        <v>700</v>
      </c>
      <c r="H105">
        <f t="shared" si="0"/>
        <v>70</v>
      </c>
      <c r="I105" t="s">
        <v>7</v>
      </c>
      <c r="J105" t="s">
        <v>8</v>
      </c>
      <c r="K105" t="s">
        <v>3404</v>
      </c>
      <c r="L105" t="s">
        <v>8</v>
      </c>
      <c r="M105" t="s">
        <v>6</v>
      </c>
      <c r="N105" t="str">
        <f t="shared" si="14"/>
        <v>M</v>
      </c>
      <c r="O105" t="s">
        <v>2523</v>
      </c>
      <c r="P105" t="s">
        <v>2524</v>
      </c>
      <c r="Q105" t="s">
        <v>221</v>
      </c>
      <c r="R105">
        <v>4</v>
      </c>
      <c r="S105">
        <f t="shared" si="15"/>
        <v>2019</v>
      </c>
      <c r="T105" t="s">
        <v>12</v>
      </c>
      <c r="U105">
        <v>0.999999999999999</v>
      </c>
      <c r="V105" t="s">
        <v>3396</v>
      </c>
      <c r="W105">
        <f>VLOOKUP(Q105,'PBT Tag Rates'!$B$5:$E$44,4,FALSE)</f>
        <v>0.95971980899999998</v>
      </c>
      <c r="X105">
        <v>1</v>
      </c>
      <c r="Y105" s="14">
        <f>IFERROR(LOOKUP(H105,{30,43,48,53,58,63,68,73,78,83,88,93,97},{42,47,52,57,62,67,72,77,82,87,92,99,100}),999)</f>
        <v>72</v>
      </c>
      <c r="Z105" s="17">
        <f t="shared" si="16"/>
        <v>1.4285714285714286</v>
      </c>
      <c r="AA105" s="17">
        <f t="shared" si="17"/>
        <v>1.4285714285714286</v>
      </c>
      <c r="AB105" s="17">
        <f t="shared" si="18"/>
        <v>2.518344052903343</v>
      </c>
      <c r="AC105" s="17" t="s">
        <v>17655</v>
      </c>
    </row>
    <row r="106" spans="1:29" x14ac:dyDescent="0.25">
      <c r="A106" t="s">
        <v>3339</v>
      </c>
      <c r="B106" s="166" t="s">
        <v>3405</v>
      </c>
      <c r="C106" t="s">
        <v>3406</v>
      </c>
      <c r="D106" s="1">
        <v>45156</v>
      </c>
      <c r="E106">
        <f t="shared" si="13"/>
        <v>70</v>
      </c>
      <c r="F106" t="s">
        <v>14</v>
      </c>
      <c r="G106">
        <v>800</v>
      </c>
      <c r="H106">
        <f t="shared" si="0"/>
        <v>80</v>
      </c>
      <c r="I106" t="s">
        <v>7</v>
      </c>
      <c r="J106" t="s">
        <v>8</v>
      </c>
      <c r="K106" t="s">
        <v>3407</v>
      </c>
      <c r="L106" t="s">
        <v>8</v>
      </c>
      <c r="M106" t="s">
        <v>14</v>
      </c>
      <c r="N106" t="str">
        <f t="shared" si="14"/>
        <v>F</v>
      </c>
      <c r="O106" t="s">
        <v>2743</v>
      </c>
      <c r="P106" t="s">
        <v>3408</v>
      </c>
      <c r="Q106" t="s">
        <v>281</v>
      </c>
      <c r="R106">
        <v>4</v>
      </c>
      <c r="S106">
        <f t="shared" si="15"/>
        <v>2019</v>
      </c>
      <c r="T106" t="s">
        <v>12</v>
      </c>
      <c r="U106">
        <v>1</v>
      </c>
      <c r="V106" t="s">
        <v>3079</v>
      </c>
      <c r="W106">
        <f>VLOOKUP(Q106,'PBT Tag Rates'!$B$5:$E$44,4,FALSE)</f>
        <v>0.99705232300000002</v>
      </c>
      <c r="X106">
        <v>1</v>
      </c>
      <c r="Y106" s="14">
        <f>IFERROR(LOOKUP(H106,{30,43,48,53,58,63,68,73,78,83,88,93,97},{42,47,52,57,62,67,72,77,82,87,92,99,100}),999)</f>
        <v>82</v>
      </c>
      <c r="Z106" s="17">
        <f t="shared" si="16"/>
        <v>1.4285714285714286</v>
      </c>
      <c r="AA106" s="17">
        <f t="shared" si="17"/>
        <v>1.4285714285714286</v>
      </c>
      <c r="AB106" s="17">
        <f t="shared" si="18"/>
        <v>2.518344052903343</v>
      </c>
      <c r="AC106" s="17" t="s">
        <v>17654</v>
      </c>
    </row>
    <row r="107" spans="1:29" x14ac:dyDescent="0.25">
      <c r="A107" t="s">
        <v>3339</v>
      </c>
      <c r="B107" s="166" t="s">
        <v>3409</v>
      </c>
      <c r="C107" t="s">
        <v>3410</v>
      </c>
      <c r="D107" s="1">
        <v>45156</v>
      </c>
      <c r="E107">
        <f t="shared" si="13"/>
        <v>70</v>
      </c>
      <c r="F107" t="s">
        <v>6</v>
      </c>
      <c r="G107">
        <v>850</v>
      </c>
      <c r="H107">
        <f t="shared" si="0"/>
        <v>85</v>
      </c>
      <c r="I107" t="s">
        <v>7</v>
      </c>
      <c r="J107" t="s">
        <v>8</v>
      </c>
      <c r="K107" t="s">
        <v>3411</v>
      </c>
      <c r="L107" t="s">
        <v>8</v>
      </c>
      <c r="M107" t="s">
        <v>6</v>
      </c>
      <c r="N107" t="str">
        <f t="shared" si="14"/>
        <v>M</v>
      </c>
      <c r="O107" t="s">
        <v>542</v>
      </c>
      <c r="P107" t="s">
        <v>3412</v>
      </c>
      <c r="Q107" t="s">
        <v>221</v>
      </c>
      <c r="R107">
        <v>4</v>
      </c>
      <c r="S107">
        <f t="shared" si="15"/>
        <v>2019</v>
      </c>
      <c r="T107" t="s">
        <v>12</v>
      </c>
      <c r="U107">
        <v>1</v>
      </c>
      <c r="V107" t="s">
        <v>3363</v>
      </c>
      <c r="W107">
        <f>VLOOKUP(Q107,'PBT Tag Rates'!$B$5:$E$44,4,FALSE)</f>
        <v>0.95971980899999998</v>
      </c>
      <c r="X107">
        <v>1</v>
      </c>
      <c r="Y107" s="14">
        <f>IFERROR(LOOKUP(H107,{30,43,48,53,58,63,68,73,78,83,88,93,97},{42,47,52,57,62,67,72,77,82,87,92,99,100}),999)</f>
        <v>87</v>
      </c>
      <c r="Z107" s="17">
        <f t="shared" si="16"/>
        <v>1.4285714285714286</v>
      </c>
      <c r="AA107" s="17">
        <f t="shared" si="17"/>
        <v>1.4285714285714286</v>
      </c>
      <c r="AB107" s="17">
        <f t="shared" si="18"/>
        <v>2.518344052903343</v>
      </c>
      <c r="AC107" s="17" t="s">
        <v>17654</v>
      </c>
    </row>
    <row r="108" spans="1:29" x14ac:dyDescent="0.25">
      <c r="A108" t="s">
        <v>3339</v>
      </c>
      <c r="B108" s="166" t="s">
        <v>3413</v>
      </c>
      <c r="C108" t="s">
        <v>3414</v>
      </c>
      <c r="D108" s="1">
        <v>45156</v>
      </c>
      <c r="E108">
        <f t="shared" si="13"/>
        <v>70</v>
      </c>
      <c r="F108" t="s">
        <v>14</v>
      </c>
      <c r="G108">
        <v>790</v>
      </c>
      <c r="H108">
        <f t="shared" si="0"/>
        <v>79</v>
      </c>
      <c r="I108" t="s">
        <v>7</v>
      </c>
      <c r="J108" t="s">
        <v>8</v>
      </c>
      <c r="K108" t="s">
        <v>3415</v>
      </c>
      <c r="L108" t="s">
        <v>8</v>
      </c>
      <c r="M108" t="s">
        <v>14</v>
      </c>
      <c r="N108" t="str">
        <f t="shared" si="14"/>
        <v>F</v>
      </c>
      <c r="O108" t="s">
        <v>1413</v>
      </c>
      <c r="P108" t="s">
        <v>3416</v>
      </c>
      <c r="Q108" t="s">
        <v>221</v>
      </c>
      <c r="R108">
        <v>4</v>
      </c>
      <c r="S108">
        <f t="shared" si="15"/>
        <v>2019</v>
      </c>
      <c r="T108" t="s">
        <v>12</v>
      </c>
      <c r="U108">
        <v>1</v>
      </c>
      <c r="V108" t="s">
        <v>3396</v>
      </c>
      <c r="W108">
        <f>VLOOKUP(Q108,'PBT Tag Rates'!$B$5:$E$44,4,FALSE)</f>
        <v>0.95971980899999998</v>
      </c>
      <c r="X108">
        <v>1</v>
      </c>
      <c r="Y108" s="14">
        <f>IFERROR(LOOKUP(H108,{30,43,48,53,58,63,68,73,78,83,88,93,97},{42,47,52,57,62,67,72,77,82,87,92,99,100}),999)</f>
        <v>82</v>
      </c>
      <c r="Z108" s="17">
        <f t="shared" si="16"/>
        <v>1.4285714285714286</v>
      </c>
      <c r="AA108" s="17">
        <f t="shared" si="17"/>
        <v>1.4285714285714286</v>
      </c>
      <c r="AB108" s="17">
        <f t="shared" si="18"/>
        <v>2.518344052903343</v>
      </c>
      <c r="AC108" s="17" t="s">
        <v>17655</v>
      </c>
    </row>
    <row r="109" spans="1:29" x14ac:dyDescent="0.25">
      <c r="A109" t="s">
        <v>3339</v>
      </c>
      <c r="B109" s="166" t="s">
        <v>3417</v>
      </c>
      <c r="C109" t="s">
        <v>3418</v>
      </c>
      <c r="D109" s="1">
        <v>45156</v>
      </c>
      <c r="E109">
        <f t="shared" si="13"/>
        <v>70</v>
      </c>
      <c r="F109" t="s">
        <v>14</v>
      </c>
      <c r="G109">
        <v>830</v>
      </c>
      <c r="H109">
        <f t="shared" si="0"/>
        <v>83</v>
      </c>
      <c r="I109" t="s">
        <v>7</v>
      </c>
      <c r="J109" t="s">
        <v>8</v>
      </c>
      <c r="K109" t="s">
        <v>3419</v>
      </c>
      <c r="L109" t="s">
        <v>8</v>
      </c>
      <c r="M109" t="s">
        <v>14</v>
      </c>
      <c r="N109" t="str">
        <f t="shared" si="14"/>
        <v>F</v>
      </c>
      <c r="O109" t="s">
        <v>8</v>
      </c>
      <c r="P109" t="s">
        <v>8</v>
      </c>
      <c r="Q109" t="s">
        <v>11</v>
      </c>
      <c r="R109" t="s">
        <v>8</v>
      </c>
      <c r="S109" t="str">
        <f t="shared" si="15"/>
        <v>U</v>
      </c>
      <c r="T109" t="s">
        <v>12</v>
      </c>
      <c r="U109">
        <v>1</v>
      </c>
      <c r="V109" t="s">
        <v>11</v>
      </c>
      <c r="W109" t="e">
        <f>VLOOKUP(Q109,'PBT Tag Rates'!$B$5:$E$44,4,FALSE)</f>
        <v>#N/A</v>
      </c>
      <c r="X109">
        <v>1</v>
      </c>
      <c r="Y109" s="14">
        <f>IFERROR(LOOKUP(H109,{30,43,48,53,58,63,68,73,78,83,88,93,97},{42,47,52,57,62,67,72,77,82,87,92,99,100}),999)</f>
        <v>87</v>
      </c>
      <c r="Z109" s="17">
        <f t="shared" si="16"/>
        <v>1.4285714285714286</v>
      </c>
      <c r="AA109" s="17">
        <f t="shared" si="17"/>
        <v>1.4285714285714286</v>
      </c>
      <c r="AB109" s="17">
        <f t="shared" si="18"/>
        <v>2.518344052903343</v>
      </c>
      <c r="AC109" s="17" t="s">
        <v>17654</v>
      </c>
    </row>
    <row r="110" spans="1:29" x14ac:dyDescent="0.25">
      <c r="A110" t="s">
        <v>3339</v>
      </c>
      <c r="B110" s="166" t="s">
        <v>3420</v>
      </c>
      <c r="C110" t="s">
        <v>3421</v>
      </c>
      <c r="D110" s="1">
        <v>45156</v>
      </c>
      <c r="E110">
        <f t="shared" si="13"/>
        <v>70</v>
      </c>
      <c r="F110" t="s">
        <v>6</v>
      </c>
      <c r="G110">
        <v>730</v>
      </c>
      <c r="H110">
        <f t="shared" si="0"/>
        <v>73</v>
      </c>
      <c r="I110" t="s">
        <v>7</v>
      </c>
      <c r="J110" t="s">
        <v>8</v>
      </c>
      <c r="K110" t="s">
        <v>3422</v>
      </c>
      <c r="L110" t="s">
        <v>8</v>
      </c>
      <c r="M110" t="s">
        <v>6</v>
      </c>
      <c r="N110" t="str">
        <f t="shared" si="14"/>
        <v>M</v>
      </c>
      <c r="O110" t="s">
        <v>8</v>
      </c>
      <c r="P110" t="s">
        <v>8</v>
      </c>
      <c r="Q110" t="s">
        <v>11</v>
      </c>
      <c r="R110" t="s">
        <v>8</v>
      </c>
      <c r="S110" t="str">
        <f t="shared" si="15"/>
        <v>U</v>
      </c>
      <c r="T110" t="s">
        <v>12</v>
      </c>
      <c r="U110">
        <v>1.00000000000001</v>
      </c>
      <c r="V110" t="s">
        <v>11</v>
      </c>
      <c r="W110" t="e">
        <f>VLOOKUP(Q110,'PBT Tag Rates'!$B$5:$E$44,4,FALSE)</f>
        <v>#N/A</v>
      </c>
      <c r="X110">
        <v>1</v>
      </c>
      <c r="Y110" s="14">
        <f>IFERROR(LOOKUP(H110,{30,43,48,53,58,63,68,73,78,83,88,93,97},{42,47,52,57,62,67,72,77,82,87,92,99,100}),999)</f>
        <v>77</v>
      </c>
      <c r="Z110" s="17">
        <f t="shared" si="16"/>
        <v>1.4285714285714286</v>
      </c>
      <c r="AA110" s="17">
        <f t="shared" si="17"/>
        <v>1.4285714285714286</v>
      </c>
      <c r="AB110" s="17">
        <f t="shared" si="18"/>
        <v>2.518344052903343</v>
      </c>
      <c r="AC110" s="17" t="s">
        <v>17654</v>
      </c>
    </row>
    <row r="111" spans="1:29" x14ac:dyDescent="0.25">
      <c r="A111" t="s">
        <v>3339</v>
      </c>
      <c r="B111" s="166" t="s">
        <v>3423</v>
      </c>
      <c r="C111" t="s">
        <v>3424</v>
      </c>
      <c r="D111" s="1">
        <v>45156</v>
      </c>
      <c r="E111">
        <f t="shared" si="13"/>
        <v>70</v>
      </c>
      <c r="F111" t="s">
        <v>14</v>
      </c>
      <c r="G111">
        <v>760</v>
      </c>
      <c r="H111">
        <f t="shared" si="0"/>
        <v>76</v>
      </c>
      <c r="I111" t="s">
        <v>7</v>
      </c>
      <c r="J111" t="s">
        <v>8</v>
      </c>
      <c r="K111" t="s">
        <v>3425</v>
      </c>
      <c r="L111" t="s">
        <v>8</v>
      </c>
      <c r="M111" t="s">
        <v>14</v>
      </c>
      <c r="N111" t="str">
        <f t="shared" si="14"/>
        <v>F</v>
      </c>
      <c r="O111" t="s">
        <v>2431</v>
      </c>
      <c r="P111" t="s">
        <v>2432</v>
      </c>
      <c r="Q111" t="s">
        <v>221</v>
      </c>
      <c r="R111">
        <v>4</v>
      </c>
      <c r="S111">
        <f t="shared" si="15"/>
        <v>2019</v>
      </c>
      <c r="T111" t="s">
        <v>12</v>
      </c>
      <c r="U111">
        <v>1</v>
      </c>
      <c r="V111" t="s">
        <v>3363</v>
      </c>
      <c r="W111">
        <f>VLOOKUP(Q111,'PBT Tag Rates'!$B$5:$E$44,4,FALSE)</f>
        <v>0.95971980899999998</v>
      </c>
      <c r="X111">
        <v>1</v>
      </c>
      <c r="Y111" s="14">
        <f>IFERROR(LOOKUP(H111,{30,43,48,53,58,63,68,73,78,83,88,93,97},{42,47,52,57,62,67,72,77,82,87,92,99,100}),999)</f>
        <v>77</v>
      </c>
      <c r="Z111" s="17">
        <f t="shared" si="16"/>
        <v>1.4285714285714286</v>
      </c>
      <c r="AA111" s="17">
        <f t="shared" si="17"/>
        <v>1.4285714285714286</v>
      </c>
      <c r="AB111" s="17">
        <f t="shared" si="18"/>
        <v>2.518344052903343</v>
      </c>
      <c r="AC111" s="17" t="s">
        <v>17654</v>
      </c>
    </row>
    <row r="112" spans="1:29" x14ac:dyDescent="0.25">
      <c r="A112" t="s">
        <v>3339</v>
      </c>
      <c r="B112" s="166" t="s">
        <v>3426</v>
      </c>
      <c r="C112" t="s">
        <v>3427</v>
      </c>
      <c r="D112" s="1">
        <v>45156</v>
      </c>
      <c r="E112">
        <f t="shared" si="13"/>
        <v>70</v>
      </c>
      <c r="F112" t="s">
        <v>6</v>
      </c>
      <c r="G112">
        <v>720</v>
      </c>
      <c r="H112">
        <f t="shared" si="0"/>
        <v>72</v>
      </c>
      <c r="I112" t="s">
        <v>7</v>
      </c>
      <c r="J112" t="s">
        <v>8</v>
      </c>
      <c r="K112" t="s">
        <v>3428</v>
      </c>
      <c r="L112" t="s">
        <v>8</v>
      </c>
      <c r="M112" t="s">
        <v>6</v>
      </c>
      <c r="N112" t="str">
        <f t="shared" si="14"/>
        <v>M</v>
      </c>
      <c r="O112" t="s">
        <v>8</v>
      </c>
      <c r="P112" t="s">
        <v>8</v>
      </c>
      <c r="Q112" t="s">
        <v>11</v>
      </c>
      <c r="R112" t="s">
        <v>8</v>
      </c>
      <c r="S112" t="str">
        <f t="shared" si="15"/>
        <v>U</v>
      </c>
      <c r="T112" t="s">
        <v>12</v>
      </c>
      <c r="U112">
        <v>0.999999999999999</v>
      </c>
      <c r="V112" t="s">
        <v>11</v>
      </c>
      <c r="W112" t="e">
        <f>VLOOKUP(Q112,'PBT Tag Rates'!$B$5:$E$44,4,FALSE)</f>
        <v>#N/A</v>
      </c>
      <c r="X112">
        <v>1</v>
      </c>
      <c r="Y112" s="14">
        <f>IFERROR(LOOKUP(H112,{30,43,48,53,58,63,68,73,78,83,88,93,97},{42,47,52,57,62,67,72,77,82,87,92,99,100}),999)</f>
        <v>72</v>
      </c>
      <c r="Z112" s="17">
        <f t="shared" si="16"/>
        <v>1.4285714285714286</v>
      </c>
      <c r="AA112" s="17">
        <f t="shared" si="17"/>
        <v>1.4285714285714286</v>
      </c>
      <c r="AB112" s="17">
        <f t="shared" si="18"/>
        <v>2.518344052903343</v>
      </c>
      <c r="AC112" s="17" t="s">
        <v>17654</v>
      </c>
    </row>
    <row r="113" spans="1:29" x14ac:dyDescent="0.25">
      <c r="A113" t="s">
        <v>3339</v>
      </c>
      <c r="B113" s="166" t="s">
        <v>3429</v>
      </c>
      <c r="C113" t="s">
        <v>3430</v>
      </c>
      <c r="D113" s="1">
        <v>45156</v>
      </c>
      <c r="E113">
        <f t="shared" si="13"/>
        <v>70</v>
      </c>
      <c r="F113" t="s">
        <v>6</v>
      </c>
      <c r="G113">
        <v>800</v>
      </c>
      <c r="H113">
        <f t="shared" si="0"/>
        <v>80</v>
      </c>
      <c r="I113" t="s">
        <v>7</v>
      </c>
      <c r="J113" t="s">
        <v>8</v>
      </c>
      <c r="K113" t="s">
        <v>3431</v>
      </c>
      <c r="L113" t="s">
        <v>8</v>
      </c>
      <c r="M113" t="s">
        <v>6</v>
      </c>
      <c r="N113" t="str">
        <f t="shared" si="14"/>
        <v>M</v>
      </c>
      <c r="O113" t="s">
        <v>2650</v>
      </c>
      <c r="P113" t="s">
        <v>3432</v>
      </c>
      <c r="Q113" t="s">
        <v>221</v>
      </c>
      <c r="R113">
        <v>4</v>
      </c>
      <c r="S113">
        <f t="shared" si="15"/>
        <v>2019</v>
      </c>
      <c r="T113" t="s">
        <v>12</v>
      </c>
      <c r="U113">
        <v>0.999999999999999</v>
      </c>
      <c r="V113" t="s">
        <v>3386</v>
      </c>
      <c r="W113">
        <f>VLOOKUP(Q113,'PBT Tag Rates'!$B$5:$E$44,4,FALSE)</f>
        <v>0.95971980899999998</v>
      </c>
      <c r="X113">
        <v>1</v>
      </c>
      <c r="Y113" s="14">
        <f>IFERROR(LOOKUP(H113,{30,43,48,53,58,63,68,73,78,83,88,93,97},{42,47,52,57,62,67,72,77,82,87,92,99,100}),999)</f>
        <v>82</v>
      </c>
      <c r="Z113" s="17">
        <f t="shared" si="16"/>
        <v>1.4285714285714286</v>
      </c>
      <c r="AA113" s="17">
        <f t="shared" si="17"/>
        <v>1.4285714285714286</v>
      </c>
      <c r="AB113" s="17">
        <f t="shared" si="18"/>
        <v>2.518344052903343</v>
      </c>
      <c r="AC113" s="17" t="s">
        <v>17654</v>
      </c>
    </row>
    <row r="114" spans="1:29" x14ac:dyDescent="0.25">
      <c r="A114" t="s">
        <v>3339</v>
      </c>
      <c r="B114" s="166" t="s">
        <v>3433</v>
      </c>
      <c r="C114" t="s">
        <v>3434</v>
      </c>
      <c r="D114" s="1">
        <v>45156</v>
      </c>
      <c r="E114">
        <f t="shared" si="13"/>
        <v>70</v>
      </c>
      <c r="F114" t="s">
        <v>14</v>
      </c>
      <c r="G114">
        <v>740</v>
      </c>
      <c r="H114">
        <f t="shared" si="0"/>
        <v>74</v>
      </c>
      <c r="I114" t="s">
        <v>9</v>
      </c>
      <c r="J114" t="s">
        <v>8</v>
      </c>
      <c r="K114" t="s">
        <v>8</v>
      </c>
      <c r="L114" t="s">
        <v>8</v>
      </c>
      <c r="M114" t="s">
        <v>14</v>
      </c>
      <c r="N114" t="str">
        <f t="shared" si="14"/>
        <v>F</v>
      </c>
      <c r="O114" t="s">
        <v>279</v>
      </c>
      <c r="P114" t="s">
        <v>280</v>
      </c>
      <c r="Q114" t="s">
        <v>281</v>
      </c>
      <c r="R114">
        <v>4</v>
      </c>
      <c r="S114">
        <f t="shared" si="15"/>
        <v>2019</v>
      </c>
      <c r="T114" t="s">
        <v>12</v>
      </c>
      <c r="U114">
        <v>1</v>
      </c>
      <c r="V114" t="s">
        <v>3170</v>
      </c>
      <c r="W114">
        <f>VLOOKUP(Q114,'PBT Tag Rates'!$B$5:$E$44,4,FALSE)</f>
        <v>0.99705232300000002</v>
      </c>
      <c r="X114">
        <v>1</v>
      </c>
      <c r="Y114" s="14">
        <f>IFERROR(LOOKUP(H114,{30,43,48,53,58,63,68,73,78,83,88,93,97},{42,47,52,57,62,67,72,77,82,87,92,99,100}),999)</f>
        <v>77</v>
      </c>
      <c r="Z114" s="17">
        <f t="shared" si="16"/>
        <v>1.4285714285714286</v>
      </c>
      <c r="AA114" s="17">
        <f t="shared" si="17"/>
        <v>1.4285714285714286</v>
      </c>
      <c r="AB114" s="17">
        <f t="shared" si="18"/>
        <v>2.518344052903343</v>
      </c>
      <c r="AC114" s="17" t="s">
        <v>17654</v>
      </c>
    </row>
    <row r="115" spans="1:29" x14ac:dyDescent="0.25">
      <c r="A115" t="s">
        <v>3339</v>
      </c>
      <c r="B115" s="166" t="s">
        <v>3435</v>
      </c>
      <c r="C115" t="s">
        <v>3436</v>
      </c>
      <c r="D115" s="1">
        <v>45156</v>
      </c>
      <c r="E115">
        <f t="shared" si="13"/>
        <v>70</v>
      </c>
      <c r="F115" t="s">
        <v>6</v>
      </c>
      <c r="G115">
        <v>760</v>
      </c>
      <c r="H115">
        <f t="shared" si="0"/>
        <v>76</v>
      </c>
      <c r="I115" t="s">
        <v>7</v>
      </c>
      <c r="J115" t="s">
        <v>8</v>
      </c>
      <c r="K115" t="s">
        <v>3437</v>
      </c>
      <c r="L115" t="s">
        <v>8</v>
      </c>
      <c r="M115" t="s">
        <v>6</v>
      </c>
      <c r="N115" t="str">
        <f t="shared" si="14"/>
        <v>M</v>
      </c>
      <c r="O115" t="s">
        <v>8</v>
      </c>
      <c r="P115" t="s">
        <v>8</v>
      </c>
      <c r="Q115" t="s">
        <v>11</v>
      </c>
      <c r="R115" t="s">
        <v>8</v>
      </c>
      <c r="S115" t="str">
        <f t="shared" si="15"/>
        <v>U</v>
      </c>
      <c r="T115" t="s">
        <v>12</v>
      </c>
      <c r="U115">
        <v>0.999999999999997</v>
      </c>
      <c r="V115" t="s">
        <v>11</v>
      </c>
      <c r="W115" t="e">
        <f>VLOOKUP(Q115,'PBT Tag Rates'!$B$5:$E$44,4,FALSE)</f>
        <v>#N/A</v>
      </c>
      <c r="X115">
        <v>1</v>
      </c>
      <c r="Y115" s="14">
        <f>IFERROR(LOOKUP(H115,{30,43,48,53,58,63,68,73,78,83,88,93,97},{42,47,52,57,62,67,72,77,82,87,92,99,100}),999)</f>
        <v>77</v>
      </c>
      <c r="Z115" s="17">
        <f t="shared" si="16"/>
        <v>1.4285714285714286</v>
      </c>
      <c r="AA115" s="17">
        <f t="shared" si="17"/>
        <v>1.4285714285714286</v>
      </c>
      <c r="AB115" s="17">
        <f t="shared" si="18"/>
        <v>2.518344052903343</v>
      </c>
      <c r="AC115" s="17" t="s">
        <v>17654</v>
      </c>
    </row>
    <row r="116" spans="1:29" x14ac:dyDescent="0.25">
      <c r="A116" t="s">
        <v>3339</v>
      </c>
      <c r="B116" s="166" t="s">
        <v>3438</v>
      </c>
      <c r="C116" t="s">
        <v>3439</v>
      </c>
      <c r="D116" s="1">
        <v>45156</v>
      </c>
      <c r="E116">
        <f t="shared" si="13"/>
        <v>70</v>
      </c>
      <c r="F116" t="s">
        <v>14</v>
      </c>
      <c r="G116">
        <v>840</v>
      </c>
      <c r="H116">
        <f t="shared" si="0"/>
        <v>84</v>
      </c>
      <c r="I116" t="s">
        <v>9</v>
      </c>
      <c r="J116" t="s">
        <v>8</v>
      </c>
      <c r="K116" t="s">
        <v>3440</v>
      </c>
      <c r="L116" t="s">
        <v>8</v>
      </c>
      <c r="M116" t="s">
        <v>14</v>
      </c>
      <c r="N116" t="str">
        <f t="shared" si="14"/>
        <v>F</v>
      </c>
      <c r="O116" t="s">
        <v>3441</v>
      </c>
      <c r="P116" t="s">
        <v>3442</v>
      </c>
      <c r="Q116" t="s">
        <v>221</v>
      </c>
      <c r="R116">
        <v>4</v>
      </c>
      <c r="S116">
        <f t="shared" si="15"/>
        <v>2019</v>
      </c>
      <c r="T116" t="s">
        <v>12</v>
      </c>
      <c r="U116">
        <v>1</v>
      </c>
      <c r="V116" t="s">
        <v>3363</v>
      </c>
      <c r="W116">
        <f>VLOOKUP(Q116,'PBT Tag Rates'!$B$5:$E$44,4,FALSE)</f>
        <v>0.95971980899999998</v>
      </c>
      <c r="X116">
        <v>1</v>
      </c>
      <c r="Y116" s="14">
        <f>IFERROR(LOOKUP(H116,{30,43,48,53,58,63,68,73,78,83,88,93,97},{42,47,52,57,62,67,72,77,82,87,92,99,100}),999)</f>
        <v>87</v>
      </c>
      <c r="Z116" s="17">
        <f t="shared" si="16"/>
        <v>1.4285714285714286</v>
      </c>
      <c r="AA116" s="17">
        <f t="shared" si="17"/>
        <v>1.4285714285714286</v>
      </c>
      <c r="AB116" s="17">
        <f t="shared" si="18"/>
        <v>2.518344052903343</v>
      </c>
      <c r="AC116" s="17" t="s">
        <v>17654</v>
      </c>
    </row>
    <row r="117" spans="1:29" x14ac:dyDescent="0.25">
      <c r="A117" t="s">
        <v>3339</v>
      </c>
      <c r="B117" s="166" t="s">
        <v>3443</v>
      </c>
      <c r="C117" t="s">
        <v>3444</v>
      </c>
      <c r="D117" s="1">
        <v>45157</v>
      </c>
      <c r="E117">
        <f t="shared" si="13"/>
        <v>70</v>
      </c>
      <c r="F117" t="s">
        <v>14</v>
      </c>
      <c r="G117">
        <v>740</v>
      </c>
      <c r="H117">
        <f t="shared" si="0"/>
        <v>74</v>
      </c>
      <c r="I117" t="s">
        <v>7</v>
      </c>
      <c r="J117" t="s">
        <v>8</v>
      </c>
      <c r="K117" t="s">
        <v>3445</v>
      </c>
      <c r="L117" t="s">
        <v>8</v>
      </c>
      <c r="M117" t="s">
        <v>14</v>
      </c>
      <c r="N117" t="str">
        <f t="shared" si="14"/>
        <v>F</v>
      </c>
      <c r="O117" t="s">
        <v>3000</v>
      </c>
      <c r="P117" t="s">
        <v>3446</v>
      </c>
      <c r="Q117" t="s">
        <v>221</v>
      </c>
      <c r="R117">
        <v>4</v>
      </c>
      <c r="S117">
        <f t="shared" si="15"/>
        <v>2019</v>
      </c>
      <c r="T117" t="s">
        <v>12</v>
      </c>
      <c r="U117">
        <v>1</v>
      </c>
      <c r="V117" t="s">
        <v>3357</v>
      </c>
      <c r="W117">
        <f>VLOOKUP(Q117,'PBT Tag Rates'!$B$5:$E$44,4,FALSE)</f>
        <v>0.95971980899999998</v>
      </c>
      <c r="X117">
        <v>1</v>
      </c>
      <c r="Y117" s="14">
        <f>IFERROR(LOOKUP(H117,{30,43,48,53,58,63,68,73,78,83,88,93,97},{42,47,52,57,62,67,72,77,82,87,92,99,100}),999)</f>
        <v>77</v>
      </c>
      <c r="Z117" s="17">
        <f t="shared" si="16"/>
        <v>1.4285714285714286</v>
      </c>
      <c r="AA117" s="17">
        <f t="shared" si="17"/>
        <v>1.4285714285714286</v>
      </c>
      <c r="AB117" s="17">
        <f t="shared" si="18"/>
        <v>2.518344052903343</v>
      </c>
      <c r="AC117" s="17" t="s">
        <v>17654</v>
      </c>
    </row>
    <row r="118" spans="1:29" x14ac:dyDescent="0.25">
      <c r="A118" t="s">
        <v>3339</v>
      </c>
      <c r="B118" s="166" t="s">
        <v>3447</v>
      </c>
      <c r="C118" t="s">
        <v>3448</v>
      </c>
      <c r="D118" s="1">
        <v>45157</v>
      </c>
      <c r="E118">
        <f t="shared" si="13"/>
        <v>70</v>
      </c>
      <c r="F118" t="s">
        <v>6</v>
      </c>
      <c r="G118">
        <v>790</v>
      </c>
      <c r="H118">
        <f t="shared" si="0"/>
        <v>79</v>
      </c>
      <c r="I118" t="s">
        <v>7</v>
      </c>
      <c r="J118" t="s">
        <v>8</v>
      </c>
      <c r="K118" t="s">
        <v>3449</v>
      </c>
      <c r="L118" t="s">
        <v>8</v>
      </c>
      <c r="M118" t="s">
        <v>6</v>
      </c>
      <c r="N118" t="str">
        <f t="shared" si="14"/>
        <v>M</v>
      </c>
      <c r="O118" t="s">
        <v>1512</v>
      </c>
      <c r="P118" t="s">
        <v>1513</v>
      </c>
      <c r="Q118" t="s">
        <v>281</v>
      </c>
      <c r="R118">
        <v>4</v>
      </c>
      <c r="S118">
        <f t="shared" si="15"/>
        <v>2019</v>
      </c>
      <c r="T118" t="s">
        <v>12</v>
      </c>
      <c r="U118">
        <v>0.999999999999998</v>
      </c>
      <c r="V118" t="s">
        <v>3171</v>
      </c>
      <c r="W118">
        <f>VLOOKUP(Q118,'PBT Tag Rates'!$B$5:$E$44,4,FALSE)</f>
        <v>0.99705232300000002</v>
      </c>
      <c r="X118">
        <v>1</v>
      </c>
      <c r="Y118" s="14">
        <f>IFERROR(LOOKUP(H118,{30,43,48,53,58,63,68,73,78,83,88,93,97},{42,47,52,57,62,67,72,77,82,87,92,99,100}),999)</f>
        <v>82</v>
      </c>
      <c r="Z118" s="17">
        <f t="shared" si="16"/>
        <v>1.4285714285714286</v>
      </c>
      <c r="AA118" s="17">
        <f t="shared" si="17"/>
        <v>1.4285714285714286</v>
      </c>
      <c r="AB118" s="17">
        <f t="shared" si="18"/>
        <v>2.518344052903343</v>
      </c>
      <c r="AC118" s="17" t="s">
        <v>17654</v>
      </c>
    </row>
    <row r="119" spans="1:29" x14ac:dyDescent="0.25">
      <c r="A119" t="s">
        <v>3339</v>
      </c>
      <c r="B119" s="166" t="s">
        <v>3450</v>
      </c>
      <c r="C119" t="s">
        <v>3451</v>
      </c>
      <c r="D119" s="1">
        <v>45157</v>
      </c>
      <c r="E119">
        <f t="shared" si="13"/>
        <v>70</v>
      </c>
      <c r="F119" t="s">
        <v>14</v>
      </c>
      <c r="G119">
        <v>820</v>
      </c>
      <c r="H119">
        <f t="shared" si="0"/>
        <v>82</v>
      </c>
      <c r="I119" t="s">
        <v>7</v>
      </c>
      <c r="J119" t="s">
        <v>8</v>
      </c>
      <c r="K119" t="s">
        <v>3452</v>
      </c>
      <c r="L119" t="s">
        <v>8</v>
      </c>
      <c r="M119" t="s">
        <v>14</v>
      </c>
      <c r="N119" t="str">
        <f t="shared" si="14"/>
        <v>F</v>
      </c>
      <c r="O119" t="s">
        <v>2545</v>
      </c>
      <c r="P119" t="s">
        <v>2546</v>
      </c>
      <c r="Q119" t="s">
        <v>221</v>
      </c>
      <c r="R119">
        <v>4</v>
      </c>
      <c r="S119">
        <f t="shared" si="15"/>
        <v>2019</v>
      </c>
      <c r="T119" t="s">
        <v>12</v>
      </c>
      <c r="U119">
        <v>0.999999999999999</v>
      </c>
      <c r="V119" t="s">
        <v>3363</v>
      </c>
      <c r="W119">
        <f>VLOOKUP(Q119,'PBT Tag Rates'!$B$5:$E$44,4,FALSE)</f>
        <v>0.95971980899999998</v>
      </c>
      <c r="X119">
        <v>1</v>
      </c>
      <c r="Y119" s="14">
        <f>IFERROR(LOOKUP(H119,{30,43,48,53,58,63,68,73,78,83,88,93,97},{42,47,52,57,62,67,72,77,82,87,92,99,100}),999)</f>
        <v>82</v>
      </c>
      <c r="Z119" s="17">
        <f t="shared" si="16"/>
        <v>1.4285714285714286</v>
      </c>
      <c r="AA119" s="17">
        <f t="shared" si="17"/>
        <v>1.4285714285714286</v>
      </c>
      <c r="AB119" s="17">
        <f t="shared" si="18"/>
        <v>2.518344052903343</v>
      </c>
      <c r="AC119" s="17" t="s">
        <v>17654</v>
      </c>
    </row>
    <row r="120" spans="1:29" x14ac:dyDescent="0.25">
      <c r="A120" t="s">
        <v>3339</v>
      </c>
      <c r="B120" s="166" t="s">
        <v>3453</v>
      </c>
      <c r="C120" t="s">
        <v>3454</v>
      </c>
      <c r="D120" s="1">
        <v>45157</v>
      </c>
      <c r="E120">
        <f t="shared" si="13"/>
        <v>70</v>
      </c>
      <c r="F120" t="s">
        <v>6</v>
      </c>
      <c r="G120">
        <v>920</v>
      </c>
      <c r="H120">
        <f t="shared" si="0"/>
        <v>92</v>
      </c>
      <c r="I120" t="s">
        <v>7</v>
      </c>
      <c r="J120" t="s">
        <v>8</v>
      </c>
      <c r="K120" t="s">
        <v>3455</v>
      </c>
      <c r="L120" t="s">
        <v>8</v>
      </c>
      <c r="M120" t="s">
        <v>6</v>
      </c>
      <c r="N120" t="str">
        <f t="shared" si="14"/>
        <v>M</v>
      </c>
      <c r="O120" t="s">
        <v>3456</v>
      </c>
      <c r="P120" t="s">
        <v>3457</v>
      </c>
      <c r="Q120" t="s">
        <v>221</v>
      </c>
      <c r="R120">
        <v>4</v>
      </c>
      <c r="S120">
        <f t="shared" si="15"/>
        <v>2019</v>
      </c>
      <c r="T120" t="s">
        <v>12</v>
      </c>
      <c r="U120">
        <v>1</v>
      </c>
      <c r="V120" t="s">
        <v>3357</v>
      </c>
      <c r="W120">
        <f>VLOOKUP(Q120,'PBT Tag Rates'!$B$5:$E$44,4,FALSE)</f>
        <v>0.95971980899999998</v>
      </c>
      <c r="X120">
        <v>1</v>
      </c>
      <c r="Y120" s="14">
        <f>IFERROR(LOOKUP(H120,{30,43,48,53,58,63,68,73,78,83,88,93,97},{42,47,52,57,62,67,72,77,82,87,92,99,100}),999)</f>
        <v>92</v>
      </c>
      <c r="Z120" s="17">
        <f t="shared" si="16"/>
        <v>1.4285714285714286</v>
      </c>
      <c r="AA120" s="17">
        <f t="shared" si="17"/>
        <v>1.4285714285714286</v>
      </c>
      <c r="AB120" s="17">
        <f t="shared" si="18"/>
        <v>2.518344052903343</v>
      </c>
      <c r="AC120" s="17" t="s">
        <v>17654</v>
      </c>
    </row>
    <row r="121" spans="1:29" x14ac:dyDescent="0.25">
      <c r="A121" t="s">
        <v>3339</v>
      </c>
      <c r="B121" s="166" t="s">
        <v>3458</v>
      </c>
      <c r="C121" t="s">
        <v>3459</v>
      </c>
      <c r="D121" s="1">
        <v>45157</v>
      </c>
      <c r="E121">
        <f t="shared" si="13"/>
        <v>70</v>
      </c>
      <c r="F121" t="s">
        <v>6</v>
      </c>
      <c r="G121">
        <v>950</v>
      </c>
      <c r="H121">
        <f t="shared" si="0"/>
        <v>95</v>
      </c>
      <c r="I121" t="s">
        <v>9</v>
      </c>
      <c r="J121" t="s">
        <v>8</v>
      </c>
      <c r="K121" t="s">
        <v>3460</v>
      </c>
      <c r="L121" t="s">
        <v>8</v>
      </c>
      <c r="M121" t="s">
        <v>6</v>
      </c>
      <c r="N121" t="str">
        <f t="shared" si="14"/>
        <v>M</v>
      </c>
      <c r="O121" t="s">
        <v>2493</v>
      </c>
      <c r="P121" t="s">
        <v>2494</v>
      </c>
      <c r="Q121" t="s">
        <v>221</v>
      </c>
      <c r="R121">
        <v>4</v>
      </c>
      <c r="S121">
        <f t="shared" si="15"/>
        <v>2019</v>
      </c>
      <c r="T121" t="s">
        <v>12</v>
      </c>
      <c r="U121">
        <v>1</v>
      </c>
      <c r="V121" t="s">
        <v>3357</v>
      </c>
      <c r="W121">
        <f>VLOOKUP(Q121,'PBT Tag Rates'!$B$5:$E$44,4,FALSE)</f>
        <v>0.95971980899999998</v>
      </c>
      <c r="X121">
        <v>1</v>
      </c>
      <c r="Y121" s="14">
        <f>IFERROR(LOOKUP(H121,{30,43,48,53,58,63,68,73,78,83,88,93,97},{42,47,52,57,62,67,72,77,82,87,92,99,100}),999)</f>
        <v>99</v>
      </c>
      <c r="Z121" s="17">
        <f t="shared" si="16"/>
        <v>1.4285714285714286</v>
      </c>
      <c r="AA121" s="17">
        <f t="shared" si="17"/>
        <v>1.4285714285714286</v>
      </c>
      <c r="AB121" s="17">
        <f t="shared" si="18"/>
        <v>2.518344052903343</v>
      </c>
      <c r="AC121" s="17" t="s">
        <v>17654</v>
      </c>
    </row>
    <row r="122" spans="1:29" x14ac:dyDescent="0.25">
      <c r="A122" t="s">
        <v>3339</v>
      </c>
      <c r="B122" s="166" t="s">
        <v>3461</v>
      </c>
      <c r="C122" t="s">
        <v>3462</v>
      </c>
      <c r="D122" s="1">
        <v>45157</v>
      </c>
      <c r="E122">
        <f t="shared" si="13"/>
        <v>70</v>
      </c>
      <c r="F122" t="s">
        <v>14</v>
      </c>
      <c r="G122">
        <v>880</v>
      </c>
      <c r="H122">
        <f t="shared" si="0"/>
        <v>88</v>
      </c>
      <c r="I122" t="s">
        <v>9</v>
      </c>
      <c r="J122" t="s">
        <v>8</v>
      </c>
      <c r="K122" t="s">
        <v>3463</v>
      </c>
      <c r="L122" t="s">
        <v>8</v>
      </c>
      <c r="M122" t="s">
        <v>6</v>
      </c>
      <c r="N122" t="str">
        <f t="shared" si="14"/>
        <v>M</v>
      </c>
      <c r="O122" t="s">
        <v>8</v>
      </c>
      <c r="P122" t="s">
        <v>8</v>
      </c>
      <c r="Q122" t="s">
        <v>11</v>
      </c>
      <c r="R122" t="s">
        <v>8</v>
      </c>
      <c r="S122" t="str">
        <f t="shared" si="15"/>
        <v>U</v>
      </c>
      <c r="T122" t="s">
        <v>12</v>
      </c>
      <c r="U122">
        <v>1</v>
      </c>
      <c r="V122" t="s">
        <v>3100</v>
      </c>
      <c r="W122" t="e">
        <f>VLOOKUP(Q122,'PBT Tag Rates'!$B$5:$E$44,4,FALSE)</f>
        <v>#N/A</v>
      </c>
      <c r="X122">
        <v>1</v>
      </c>
      <c r="Y122" s="14">
        <f>IFERROR(LOOKUP(H122,{30,43,48,53,58,63,68,73,78,83,88,93,97},{42,47,52,57,62,67,72,77,82,87,92,99,100}),999)</f>
        <v>92</v>
      </c>
      <c r="Z122" s="17">
        <f t="shared" si="16"/>
        <v>1.4285714285714286</v>
      </c>
      <c r="AA122" s="17">
        <f t="shared" si="17"/>
        <v>1.4285714285714286</v>
      </c>
      <c r="AB122" s="17">
        <f t="shared" si="18"/>
        <v>2.518344052903343</v>
      </c>
      <c r="AC122" s="17" t="s">
        <v>17654</v>
      </c>
    </row>
    <row r="123" spans="1:29" x14ac:dyDescent="0.25">
      <c r="A123" t="s">
        <v>3339</v>
      </c>
      <c r="B123" s="166" t="s">
        <v>3464</v>
      </c>
      <c r="C123" t="s">
        <v>3465</v>
      </c>
      <c r="D123" s="1">
        <v>45157</v>
      </c>
      <c r="E123">
        <f t="shared" si="13"/>
        <v>70</v>
      </c>
      <c r="F123" t="s">
        <v>14</v>
      </c>
      <c r="G123">
        <v>650</v>
      </c>
      <c r="H123">
        <f t="shared" si="0"/>
        <v>65</v>
      </c>
      <c r="I123" t="s">
        <v>9</v>
      </c>
      <c r="J123" t="s">
        <v>8</v>
      </c>
      <c r="K123" t="s">
        <v>8</v>
      </c>
      <c r="L123" t="s">
        <v>8</v>
      </c>
      <c r="M123" t="s">
        <v>14</v>
      </c>
      <c r="N123" t="str">
        <f t="shared" si="14"/>
        <v>F</v>
      </c>
      <c r="O123" t="s">
        <v>814</v>
      </c>
      <c r="P123" t="s">
        <v>3466</v>
      </c>
      <c r="Q123" t="s">
        <v>221</v>
      </c>
      <c r="R123">
        <v>4</v>
      </c>
      <c r="S123">
        <f t="shared" si="15"/>
        <v>2019</v>
      </c>
      <c r="T123" t="s">
        <v>12</v>
      </c>
      <c r="U123">
        <v>0.999999999999997</v>
      </c>
      <c r="V123" t="s">
        <v>3363</v>
      </c>
      <c r="W123">
        <f>VLOOKUP(Q123,'PBT Tag Rates'!$B$5:$E$44,4,FALSE)</f>
        <v>0.95971980899999998</v>
      </c>
      <c r="X123">
        <v>1</v>
      </c>
      <c r="Y123" s="14">
        <f>IFERROR(LOOKUP(H123,{30,43,48,53,58,63,68,73,78,83,88,93,97},{42,47,52,57,62,67,72,77,82,87,92,99,100}),999)</f>
        <v>67</v>
      </c>
      <c r="Z123" s="17">
        <f t="shared" si="16"/>
        <v>1.4285714285714286</v>
      </c>
      <c r="AA123" s="17">
        <f t="shared" si="17"/>
        <v>1.4285714285714286</v>
      </c>
      <c r="AB123" s="17">
        <f t="shared" si="18"/>
        <v>2.518344052903343</v>
      </c>
      <c r="AC123" s="17" t="s">
        <v>17654</v>
      </c>
    </row>
    <row r="124" spans="1:29" x14ac:dyDescent="0.25">
      <c r="A124" t="s">
        <v>3339</v>
      </c>
      <c r="B124" s="166" t="s">
        <v>3467</v>
      </c>
      <c r="C124" t="s">
        <v>3468</v>
      </c>
      <c r="D124" s="1">
        <v>45157</v>
      </c>
      <c r="E124">
        <f t="shared" si="13"/>
        <v>70</v>
      </c>
      <c r="F124" t="s">
        <v>6</v>
      </c>
      <c r="G124">
        <v>810</v>
      </c>
      <c r="H124">
        <f t="shared" si="0"/>
        <v>81</v>
      </c>
      <c r="I124" t="s">
        <v>9</v>
      </c>
      <c r="J124" t="s">
        <v>8</v>
      </c>
      <c r="K124" t="s">
        <v>3469</v>
      </c>
      <c r="L124" t="s">
        <v>8</v>
      </c>
      <c r="M124" t="s">
        <v>6</v>
      </c>
      <c r="N124" t="str">
        <f t="shared" si="14"/>
        <v>M</v>
      </c>
      <c r="O124" t="s">
        <v>862</v>
      </c>
      <c r="P124" t="s">
        <v>863</v>
      </c>
      <c r="Q124" t="s">
        <v>221</v>
      </c>
      <c r="R124">
        <v>4</v>
      </c>
      <c r="S124">
        <f t="shared" si="15"/>
        <v>2019</v>
      </c>
      <c r="T124" t="s">
        <v>12</v>
      </c>
      <c r="U124">
        <v>1</v>
      </c>
      <c r="V124" t="s">
        <v>3363</v>
      </c>
      <c r="W124">
        <f>VLOOKUP(Q124,'PBT Tag Rates'!$B$5:$E$44,4,FALSE)</f>
        <v>0.95971980899999998</v>
      </c>
      <c r="X124">
        <v>1</v>
      </c>
      <c r="Y124" s="14">
        <f>IFERROR(LOOKUP(H124,{30,43,48,53,58,63,68,73,78,83,88,93,97},{42,47,52,57,62,67,72,77,82,87,92,99,100}),999)</f>
        <v>82</v>
      </c>
      <c r="Z124" s="17">
        <f t="shared" si="16"/>
        <v>1.4285714285714286</v>
      </c>
      <c r="AA124" s="17">
        <f t="shared" si="17"/>
        <v>1.4285714285714286</v>
      </c>
      <c r="AB124" s="17">
        <f t="shared" si="18"/>
        <v>2.518344052903343</v>
      </c>
      <c r="AC124" s="17" t="s">
        <v>17654</v>
      </c>
    </row>
    <row r="125" spans="1:29" x14ac:dyDescent="0.25">
      <c r="A125" t="s">
        <v>3339</v>
      </c>
      <c r="B125" s="166" t="s">
        <v>3470</v>
      </c>
      <c r="C125" t="s">
        <v>3471</v>
      </c>
      <c r="D125" s="1">
        <v>45157</v>
      </c>
      <c r="E125">
        <f t="shared" si="13"/>
        <v>70</v>
      </c>
      <c r="F125" t="s">
        <v>14</v>
      </c>
      <c r="G125">
        <v>910</v>
      </c>
      <c r="H125">
        <f t="shared" si="0"/>
        <v>91</v>
      </c>
      <c r="I125" t="s">
        <v>9</v>
      </c>
      <c r="J125" t="s">
        <v>8</v>
      </c>
      <c r="K125" t="s">
        <v>3472</v>
      </c>
      <c r="L125" t="s">
        <v>8</v>
      </c>
      <c r="M125" t="s">
        <v>14</v>
      </c>
      <c r="N125" t="str">
        <f t="shared" si="14"/>
        <v>F</v>
      </c>
      <c r="O125" t="s">
        <v>542</v>
      </c>
      <c r="P125" t="s">
        <v>1146</v>
      </c>
      <c r="Q125" t="s">
        <v>221</v>
      </c>
      <c r="R125">
        <v>4</v>
      </c>
      <c r="S125">
        <f t="shared" si="15"/>
        <v>2019</v>
      </c>
      <c r="T125" t="s">
        <v>12</v>
      </c>
      <c r="U125">
        <v>0.999999999999996</v>
      </c>
      <c r="V125" t="s">
        <v>3363</v>
      </c>
      <c r="W125">
        <f>VLOOKUP(Q125,'PBT Tag Rates'!$B$5:$E$44,4,FALSE)</f>
        <v>0.95971980899999998</v>
      </c>
      <c r="X125">
        <v>1</v>
      </c>
      <c r="Y125" s="14">
        <f>IFERROR(LOOKUP(H125,{30,43,48,53,58,63,68,73,78,83,88,93,97},{42,47,52,57,62,67,72,77,82,87,92,99,100}),999)</f>
        <v>92</v>
      </c>
      <c r="Z125" s="17">
        <f t="shared" si="16"/>
        <v>1.4285714285714286</v>
      </c>
      <c r="AA125" s="17">
        <f t="shared" si="17"/>
        <v>1.4285714285714286</v>
      </c>
      <c r="AB125" s="17">
        <f t="shared" si="18"/>
        <v>2.518344052903343</v>
      </c>
      <c r="AC125" s="17" t="s">
        <v>17654</v>
      </c>
    </row>
    <row r="126" spans="1:29" x14ac:dyDescent="0.25">
      <c r="A126" t="s">
        <v>3339</v>
      </c>
      <c r="B126" s="166" t="s">
        <v>3473</v>
      </c>
      <c r="C126" t="s">
        <v>3474</v>
      </c>
      <c r="D126" s="1">
        <v>45157</v>
      </c>
      <c r="E126">
        <f t="shared" si="13"/>
        <v>70</v>
      </c>
      <c r="F126" t="s">
        <v>14</v>
      </c>
      <c r="G126">
        <v>760</v>
      </c>
      <c r="H126">
        <f t="shared" si="0"/>
        <v>76</v>
      </c>
      <c r="I126" t="s">
        <v>7</v>
      </c>
      <c r="J126" t="s">
        <v>8</v>
      </c>
      <c r="K126" t="s">
        <v>3475</v>
      </c>
      <c r="L126" t="s">
        <v>8</v>
      </c>
      <c r="M126" t="s">
        <v>14</v>
      </c>
      <c r="N126" t="str">
        <f t="shared" si="14"/>
        <v>F</v>
      </c>
      <c r="O126" t="s">
        <v>270</v>
      </c>
      <c r="P126" t="s">
        <v>1417</v>
      </c>
      <c r="Q126" t="s">
        <v>221</v>
      </c>
      <c r="R126">
        <v>4</v>
      </c>
      <c r="S126">
        <f t="shared" si="15"/>
        <v>2019</v>
      </c>
      <c r="T126" t="s">
        <v>12</v>
      </c>
      <c r="U126">
        <v>1</v>
      </c>
      <c r="V126" t="s">
        <v>3363</v>
      </c>
      <c r="W126">
        <f>VLOOKUP(Q126,'PBT Tag Rates'!$B$5:$E$44,4,FALSE)</f>
        <v>0.95971980899999998</v>
      </c>
      <c r="X126">
        <v>1</v>
      </c>
      <c r="Y126" s="14">
        <f>IFERROR(LOOKUP(H126,{30,43,48,53,58,63,68,73,78,83,88,93,97},{42,47,52,57,62,67,72,77,82,87,92,99,100}),999)</f>
        <v>77</v>
      </c>
      <c r="Z126" s="17">
        <f t="shared" si="16"/>
        <v>1.4285714285714286</v>
      </c>
      <c r="AA126" s="17">
        <f t="shared" si="17"/>
        <v>1.4285714285714286</v>
      </c>
      <c r="AB126" s="17">
        <f t="shared" si="18"/>
        <v>2.518344052903343</v>
      </c>
      <c r="AC126" s="17" t="s">
        <v>17654</v>
      </c>
    </row>
    <row r="127" spans="1:29" x14ac:dyDescent="0.25">
      <c r="A127" t="s">
        <v>3339</v>
      </c>
      <c r="B127" s="166" t="s">
        <v>3476</v>
      </c>
      <c r="C127" t="s">
        <v>3477</v>
      </c>
      <c r="D127" s="1">
        <v>45157</v>
      </c>
      <c r="E127">
        <f t="shared" si="13"/>
        <v>70</v>
      </c>
      <c r="F127" t="s">
        <v>6</v>
      </c>
      <c r="G127">
        <v>800</v>
      </c>
      <c r="H127">
        <f t="shared" si="0"/>
        <v>80</v>
      </c>
      <c r="I127" t="s">
        <v>9</v>
      </c>
      <c r="J127" t="s">
        <v>8</v>
      </c>
      <c r="K127" t="s">
        <v>3478</v>
      </c>
      <c r="L127" t="s">
        <v>8</v>
      </c>
      <c r="M127" t="s">
        <v>6</v>
      </c>
      <c r="N127" t="str">
        <f t="shared" si="14"/>
        <v>M</v>
      </c>
      <c r="O127" t="s">
        <v>3441</v>
      </c>
      <c r="P127" t="s">
        <v>3442</v>
      </c>
      <c r="Q127" t="s">
        <v>221</v>
      </c>
      <c r="R127">
        <v>4</v>
      </c>
      <c r="S127">
        <f t="shared" si="15"/>
        <v>2019</v>
      </c>
      <c r="T127" t="s">
        <v>12</v>
      </c>
      <c r="U127">
        <v>1</v>
      </c>
      <c r="V127" t="s">
        <v>3363</v>
      </c>
      <c r="W127">
        <f>VLOOKUP(Q127,'PBT Tag Rates'!$B$5:$E$44,4,FALSE)</f>
        <v>0.95971980899999998</v>
      </c>
      <c r="X127">
        <v>1</v>
      </c>
      <c r="Y127" s="14">
        <f>IFERROR(LOOKUP(H127,{30,43,48,53,58,63,68,73,78,83,88,93,97},{42,47,52,57,62,67,72,77,82,87,92,99,100}),999)</f>
        <v>82</v>
      </c>
      <c r="Z127" s="17">
        <f t="shared" si="16"/>
        <v>1.4285714285714286</v>
      </c>
      <c r="AA127" s="17">
        <f t="shared" si="17"/>
        <v>1.4285714285714286</v>
      </c>
      <c r="AB127" s="17">
        <f t="shared" si="18"/>
        <v>2.518344052903343</v>
      </c>
      <c r="AC127" s="17" t="s">
        <v>17654</v>
      </c>
    </row>
    <row r="128" spans="1:29" x14ac:dyDescent="0.25">
      <c r="A128" t="s">
        <v>3339</v>
      </c>
      <c r="B128" s="166" t="s">
        <v>3479</v>
      </c>
      <c r="C128" t="s">
        <v>3480</v>
      </c>
      <c r="D128" s="1">
        <v>45157</v>
      </c>
      <c r="E128">
        <f t="shared" si="13"/>
        <v>70</v>
      </c>
      <c r="F128" t="s">
        <v>6</v>
      </c>
      <c r="G128">
        <v>990</v>
      </c>
      <c r="H128">
        <f t="shared" si="0"/>
        <v>99</v>
      </c>
      <c r="I128" t="s">
        <v>7</v>
      </c>
      <c r="J128" t="s">
        <v>8</v>
      </c>
      <c r="K128" t="s">
        <v>3481</v>
      </c>
      <c r="L128" t="s">
        <v>8</v>
      </c>
      <c r="M128" t="s">
        <v>6</v>
      </c>
      <c r="N128" t="str">
        <f t="shared" si="14"/>
        <v>M</v>
      </c>
      <c r="O128" t="s">
        <v>3482</v>
      </c>
      <c r="P128" t="s">
        <v>3483</v>
      </c>
      <c r="Q128" t="s">
        <v>281</v>
      </c>
      <c r="R128">
        <v>4</v>
      </c>
      <c r="S128">
        <f t="shared" si="15"/>
        <v>2019</v>
      </c>
      <c r="T128" t="s">
        <v>12</v>
      </c>
      <c r="U128">
        <v>1</v>
      </c>
      <c r="V128" t="s">
        <v>3079</v>
      </c>
      <c r="W128">
        <f>VLOOKUP(Q128,'PBT Tag Rates'!$B$5:$E$44,4,FALSE)</f>
        <v>0.99705232300000002</v>
      </c>
      <c r="X128">
        <v>1</v>
      </c>
      <c r="Y128" s="14">
        <f>IFERROR(LOOKUP(H128,{30,43,48,53,58,63,68,73,78,83,88,93,97},{42,47,52,57,62,67,72,77,82,87,92,99,100}),999)</f>
        <v>100</v>
      </c>
      <c r="Z128" s="17">
        <f t="shared" si="16"/>
        <v>1.4285714285714286</v>
      </c>
      <c r="AA128" s="17">
        <f t="shared" si="17"/>
        <v>1.4285714285714286</v>
      </c>
      <c r="AB128" s="17">
        <f t="shared" si="18"/>
        <v>2.518344052903343</v>
      </c>
      <c r="AC128" s="17" t="s">
        <v>17654</v>
      </c>
    </row>
    <row r="129" spans="1:29" x14ac:dyDescent="0.25">
      <c r="A129" t="s">
        <v>3339</v>
      </c>
      <c r="B129" s="166" t="s">
        <v>3484</v>
      </c>
      <c r="C129" t="s">
        <v>764</v>
      </c>
      <c r="D129" s="1">
        <v>45157</v>
      </c>
      <c r="E129">
        <f t="shared" si="13"/>
        <v>70</v>
      </c>
      <c r="F129" t="s">
        <v>14</v>
      </c>
      <c r="G129">
        <v>800</v>
      </c>
      <c r="H129">
        <f t="shared" si="0"/>
        <v>80</v>
      </c>
      <c r="I129" t="s">
        <v>9</v>
      </c>
      <c r="J129" t="s">
        <v>8</v>
      </c>
      <c r="K129" t="s">
        <v>3485</v>
      </c>
      <c r="L129" t="s">
        <v>8</v>
      </c>
      <c r="M129" t="s">
        <v>14</v>
      </c>
      <c r="N129" t="str">
        <f t="shared" si="14"/>
        <v>F</v>
      </c>
      <c r="O129" t="s">
        <v>768</v>
      </c>
      <c r="P129" t="s">
        <v>3486</v>
      </c>
      <c r="Q129" t="s">
        <v>221</v>
      </c>
      <c r="R129">
        <v>4</v>
      </c>
      <c r="S129">
        <f t="shared" si="15"/>
        <v>2019</v>
      </c>
      <c r="T129" t="s">
        <v>12</v>
      </c>
      <c r="U129">
        <v>0.999999999999997</v>
      </c>
      <c r="V129" t="s">
        <v>3363</v>
      </c>
      <c r="W129">
        <f>VLOOKUP(Q129,'PBT Tag Rates'!$B$5:$E$44,4,FALSE)</f>
        <v>0.95971980899999998</v>
      </c>
      <c r="X129">
        <v>1</v>
      </c>
      <c r="Y129" s="14">
        <f>IFERROR(LOOKUP(H129,{30,43,48,53,58,63,68,73,78,83,88,93,97},{42,47,52,57,62,67,72,77,82,87,92,99,100}),999)</f>
        <v>82</v>
      </c>
      <c r="Z129" s="17">
        <f t="shared" si="16"/>
        <v>1.4285714285714286</v>
      </c>
      <c r="AA129" s="17">
        <f t="shared" si="17"/>
        <v>1.4285714285714286</v>
      </c>
      <c r="AB129" s="17">
        <f t="shared" si="18"/>
        <v>2.518344052903343</v>
      </c>
      <c r="AC129" s="17" t="s">
        <v>17654</v>
      </c>
    </row>
    <row r="130" spans="1:29" x14ac:dyDescent="0.25">
      <c r="A130" t="s">
        <v>3339</v>
      </c>
      <c r="B130" s="166" t="s">
        <v>3487</v>
      </c>
      <c r="C130" t="s">
        <v>3488</v>
      </c>
      <c r="D130" s="1">
        <v>45157</v>
      </c>
      <c r="E130">
        <f t="shared" si="13"/>
        <v>70</v>
      </c>
      <c r="F130" t="s">
        <v>14</v>
      </c>
      <c r="G130">
        <v>810</v>
      </c>
      <c r="H130">
        <f t="shared" si="0"/>
        <v>81</v>
      </c>
      <c r="I130" t="s">
        <v>9</v>
      </c>
      <c r="J130" t="s">
        <v>8</v>
      </c>
      <c r="K130" t="s">
        <v>3489</v>
      </c>
      <c r="L130" t="s">
        <v>8</v>
      </c>
      <c r="M130" t="s">
        <v>14</v>
      </c>
      <c r="N130" t="str">
        <f t="shared" si="14"/>
        <v>F</v>
      </c>
      <c r="O130" t="s">
        <v>8</v>
      </c>
      <c r="P130" t="s">
        <v>8</v>
      </c>
      <c r="Q130" t="s">
        <v>11</v>
      </c>
      <c r="R130" t="s">
        <v>8</v>
      </c>
      <c r="S130" t="str">
        <f t="shared" si="15"/>
        <v>U</v>
      </c>
      <c r="T130" t="s">
        <v>12</v>
      </c>
      <c r="U130">
        <v>1</v>
      </c>
      <c r="V130" t="s">
        <v>3100</v>
      </c>
      <c r="W130" t="e">
        <f>VLOOKUP(Q130,'PBT Tag Rates'!$B$5:$E$44,4,FALSE)</f>
        <v>#N/A</v>
      </c>
      <c r="X130">
        <v>1</v>
      </c>
      <c r="Y130" s="14">
        <f>IFERROR(LOOKUP(H130,{30,43,48,53,58,63,68,73,78,83,88,93,97},{42,47,52,57,62,67,72,77,82,87,92,99,100}),999)</f>
        <v>82</v>
      </c>
      <c r="Z130" s="17">
        <f t="shared" si="16"/>
        <v>1.4285714285714286</v>
      </c>
      <c r="AA130" s="17">
        <f t="shared" si="17"/>
        <v>1.4285714285714286</v>
      </c>
      <c r="AB130" s="17">
        <f t="shared" si="18"/>
        <v>2.518344052903343</v>
      </c>
      <c r="AC130" s="17" t="s">
        <v>17654</v>
      </c>
    </row>
    <row r="131" spans="1:29" x14ac:dyDescent="0.25">
      <c r="A131" t="s">
        <v>3339</v>
      </c>
      <c r="B131" s="166" t="s">
        <v>3490</v>
      </c>
      <c r="C131" t="s">
        <v>3491</v>
      </c>
      <c r="D131" s="1">
        <v>45157</v>
      </c>
      <c r="E131">
        <f t="shared" si="13"/>
        <v>70</v>
      </c>
      <c r="F131" t="s">
        <v>6</v>
      </c>
      <c r="G131">
        <v>780</v>
      </c>
      <c r="H131">
        <f t="shared" si="0"/>
        <v>78</v>
      </c>
      <c r="I131" t="s">
        <v>7</v>
      </c>
      <c r="J131" t="s">
        <v>8</v>
      </c>
      <c r="K131" t="s">
        <v>3492</v>
      </c>
      <c r="L131" t="s">
        <v>8</v>
      </c>
      <c r="M131" t="s">
        <v>6</v>
      </c>
      <c r="N131" t="str">
        <f t="shared" si="14"/>
        <v>M</v>
      </c>
      <c r="O131" t="s">
        <v>2548</v>
      </c>
      <c r="P131" t="s">
        <v>3493</v>
      </c>
      <c r="Q131" t="s">
        <v>221</v>
      </c>
      <c r="R131">
        <v>4</v>
      </c>
      <c r="S131">
        <f t="shared" si="15"/>
        <v>2019</v>
      </c>
      <c r="T131" t="s">
        <v>12</v>
      </c>
      <c r="U131">
        <v>0.999999999999998</v>
      </c>
      <c r="V131" t="s">
        <v>3363</v>
      </c>
      <c r="W131">
        <f>VLOOKUP(Q131,'PBT Tag Rates'!$B$5:$E$44,4,FALSE)</f>
        <v>0.95971980899999998</v>
      </c>
      <c r="X131">
        <v>1</v>
      </c>
      <c r="Y131" s="14">
        <f>IFERROR(LOOKUP(H131,{30,43,48,53,58,63,68,73,78,83,88,93,97},{42,47,52,57,62,67,72,77,82,87,92,99,100}),999)</f>
        <v>82</v>
      </c>
      <c r="Z131" s="17">
        <f t="shared" si="16"/>
        <v>1.4285714285714286</v>
      </c>
      <c r="AA131" s="17">
        <f t="shared" si="17"/>
        <v>1.4285714285714286</v>
      </c>
      <c r="AB131" s="17">
        <f t="shared" si="18"/>
        <v>2.518344052903343</v>
      </c>
      <c r="AC131" s="17" t="s">
        <v>17654</v>
      </c>
    </row>
    <row r="132" spans="1:29" x14ac:dyDescent="0.25">
      <c r="A132" t="s">
        <v>3339</v>
      </c>
      <c r="B132" s="166" t="s">
        <v>3494</v>
      </c>
      <c r="C132" t="s">
        <v>3495</v>
      </c>
      <c r="D132" s="1">
        <v>45157</v>
      </c>
      <c r="E132">
        <f t="shared" si="13"/>
        <v>70</v>
      </c>
      <c r="F132" t="s">
        <v>14</v>
      </c>
      <c r="G132">
        <v>810</v>
      </c>
      <c r="H132">
        <f t="shared" si="0"/>
        <v>81</v>
      </c>
      <c r="I132" t="s">
        <v>7</v>
      </c>
      <c r="J132" t="s">
        <v>8</v>
      </c>
      <c r="K132" t="s">
        <v>3496</v>
      </c>
      <c r="L132" t="s">
        <v>8</v>
      </c>
      <c r="M132" t="s">
        <v>14</v>
      </c>
      <c r="N132" t="str">
        <f t="shared" si="14"/>
        <v>F</v>
      </c>
      <c r="O132" t="s">
        <v>892</v>
      </c>
      <c r="P132" t="s">
        <v>2588</v>
      </c>
      <c r="Q132" t="s">
        <v>221</v>
      </c>
      <c r="R132">
        <v>4</v>
      </c>
      <c r="S132">
        <f t="shared" si="15"/>
        <v>2019</v>
      </c>
      <c r="T132" t="s">
        <v>12</v>
      </c>
      <c r="U132">
        <v>1</v>
      </c>
      <c r="V132" t="s">
        <v>3363</v>
      </c>
      <c r="W132">
        <f>VLOOKUP(Q132,'PBT Tag Rates'!$B$5:$E$44,4,FALSE)</f>
        <v>0.95971980899999998</v>
      </c>
      <c r="X132">
        <v>1</v>
      </c>
      <c r="Y132" s="14">
        <f>IFERROR(LOOKUP(H132,{30,43,48,53,58,63,68,73,78,83,88,93,97},{42,47,52,57,62,67,72,77,82,87,92,99,100}),999)</f>
        <v>82</v>
      </c>
      <c r="Z132" s="17">
        <f t="shared" si="16"/>
        <v>1.4285714285714286</v>
      </c>
      <c r="AA132" s="17">
        <f t="shared" si="17"/>
        <v>1.4285714285714286</v>
      </c>
      <c r="AB132" s="17">
        <f t="shared" si="18"/>
        <v>2.518344052903343</v>
      </c>
      <c r="AC132" s="17" t="s">
        <v>17654</v>
      </c>
    </row>
    <row r="133" spans="1:29" x14ac:dyDescent="0.25">
      <c r="A133" t="s">
        <v>3339</v>
      </c>
      <c r="B133" s="166" t="s">
        <v>3497</v>
      </c>
      <c r="C133" t="s">
        <v>3498</v>
      </c>
      <c r="D133" s="1">
        <v>45157</v>
      </c>
      <c r="E133">
        <f t="shared" si="13"/>
        <v>70</v>
      </c>
      <c r="F133" t="s">
        <v>6</v>
      </c>
      <c r="G133">
        <v>780</v>
      </c>
      <c r="H133">
        <f t="shared" si="0"/>
        <v>78</v>
      </c>
      <c r="I133" t="s">
        <v>7</v>
      </c>
      <c r="J133" t="s">
        <v>8</v>
      </c>
      <c r="K133" t="s">
        <v>3499</v>
      </c>
      <c r="L133" t="s">
        <v>8</v>
      </c>
      <c r="M133" t="s">
        <v>6</v>
      </c>
      <c r="N133" t="str">
        <f t="shared" si="14"/>
        <v>M</v>
      </c>
      <c r="O133" t="s">
        <v>2352</v>
      </c>
      <c r="P133" t="s">
        <v>3500</v>
      </c>
      <c r="Q133" t="s">
        <v>221</v>
      </c>
      <c r="R133">
        <v>4</v>
      </c>
      <c r="S133">
        <f t="shared" si="15"/>
        <v>2019</v>
      </c>
      <c r="T133" t="s">
        <v>12</v>
      </c>
      <c r="U133">
        <v>1</v>
      </c>
      <c r="V133" t="s">
        <v>3357</v>
      </c>
      <c r="W133">
        <f>VLOOKUP(Q133,'PBT Tag Rates'!$B$5:$E$44,4,FALSE)</f>
        <v>0.95971980899999998</v>
      </c>
      <c r="X133">
        <v>1</v>
      </c>
      <c r="Y133" s="14">
        <f>IFERROR(LOOKUP(H133,{30,43,48,53,58,63,68,73,78,83,88,93,97},{42,47,52,57,62,67,72,77,82,87,92,99,100}),999)</f>
        <v>82</v>
      </c>
      <c r="Z133" s="17">
        <f t="shared" si="16"/>
        <v>1.4285714285714286</v>
      </c>
      <c r="AA133" s="17">
        <f t="shared" si="17"/>
        <v>1.4285714285714286</v>
      </c>
      <c r="AB133" s="17">
        <f t="shared" si="18"/>
        <v>2.518344052903343</v>
      </c>
      <c r="AC133" s="17" t="s">
        <v>17654</v>
      </c>
    </row>
    <row r="134" spans="1:29" x14ac:dyDescent="0.25">
      <c r="A134" t="s">
        <v>3339</v>
      </c>
      <c r="B134" s="166" t="s">
        <v>3501</v>
      </c>
      <c r="C134" t="s">
        <v>3502</v>
      </c>
      <c r="D134" s="1">
        <v>45157</v>
      </c>
      <c r="E134">
        <f t="shared" si="13"/>
        <v>70</v>
      </c>
      <c r="F134" t="s">
        <v>14</v>
      </c>
      <c r="G134">
        <v>780</v>
      </c>
      <c r="H134">
        <f t="shared" si="0"/>
        <v>78</v>
      </c>
      <c r="I134" t="s">
        <v>7</v>
      </c>
      <c r="J134" t="s">
        <v>8</v>
      </c>
      <c r="K134" t="s">
        <v>3503</v>
      </c>
      <c r="L134" t="s">
        <v>8</v>
      </c>
      <c r="M134" t="s">
        <v>14</v>
      </c>
      <c r="N134" t="str">
        <f t="shared" si="14"/>
        <v>F</v>
      </c>
      <c r="O134" t="s">
        <v>8</v>
      </c>
      <c r="P134" t="s">
        <v>8</v>
      </c>
      <c r="Q134" t="s">
        <v>11</v>
      </c>
      <c r="R134" t="s">
        <v>8</v>
      </c>
      <c r="S134" t="str">
        <f t="shared" si="15"/>
        <v>U</v>
      </c>
      <c r="T134" t="s">
        <v>12</v>
      </c>
      <c r="U134">
        <v>1</v>
      </c>
      <c r="V134" t="s">
        <v>11</v>
      </c>
      <c r="W134" t="e">
        <f>VLOOKUP(Q134,'PBT Tag Rates'!$B$5:$E$44,4,FALSE)</f>
        <v>#N/A</v>
      </c>
      <c r="X134">
        <v>1</v>
      </c>
      <c r="Y134" s="14">
        <f>IFERROR(LOOKUP(H134,{30,43,48,53,58,63,68,73,78,83,88,93,97},{42,47,52,57,62,67,72,77,82,87,92,99,100}),999)</f>
        <v>82</v>
      </c>
      <c r="Z134" s="17">
        <f t="shared" si="16"/>
        <v>1.4285714285714286</v>
      </c>
      <c r="AA134" s="17">
        <f t="shared" si="17"/>
        <v>1.4285714285714286</v>
      </c>
      <c r="AB134" s="17">
        <f t="shared" si="18"/>
        <v>2.518344052903343</v>
      </c>
      <c r="AC134" s="17" t="s">
        <v>17654</v>
      </c>
    </row>
    <row r="135" spans="1:29" x14ac:dyDescent="0.25">
      <c r="A135" t="s">
        <v>3339</v>
      </c>
      <c r="B135" s="166" t="s">
        <v>3504</v>
      </c>
      <c r="C135" t="s">
        <v>222</v>
      </c>
      <c r="D135" s="1">
        <v>45157</v>
      </c>
      <c r="E135">
        <f t="shared" si="13"/>
        <v>70</v>
      </c>
      <c r="F135" t="s">
        <v>6</v>
      </c>
      <c r="G135">
        <v>530</v>
      </c>
      <c r="H135">
        <f t="shared" si="0"/>
        <v>53</v>
      </c>
      <c r="I135" t="s">
        <v>7</v>
      </c>
      <c r="J135" t="s">
        <v>8</v>
      </c>
      <c r="K135" t="s">
        <v>8</v>
      </c>
      <c r="L135" t="s">
        <v>8</v>
      </c>
      <c r="M135" t="s">
        <v>6</v>
      </c>
      <c r="N135" t="str">
        <f t="shared" si="14"/>
        <v>M</v>
      </c>
      <c r="O135" t="s">
        <v>2268</v>
      </c>
      <c r="P135" t="s">
        <v>2269</v>
      </c>
      <c r="Q135" t="s">
        <v>918</v>
      </c>
      <c r="R135">
        <v>3</v>
      </c>
      <c r="S135">
        <f t="shared" si="15"/>
        <v>2020</v>
      </c>
      <c r="T135" t="s">
        <v>12</v>
      </c>
      <c r="U135">
        <v>1</v>
      </c>
      <c r="V135" t="s">
        <v>3363</v>
      </c>
      <c r="W135">
        <f>VLOOKUP(Q135,'PBT Tag Rates'!$B$5:$E$44,4,FALSE)</f>
        <v>0.98961045999999997</v>
      </c>
      <c r="X135">
        <v>1</v>
      </c>
      <c r="Y135" s="14">
        <f>IFERROR(LOOKUP(H135,{30,43,48,53,58,63,68,73,78,83,88,93,97},{42,47,52,57,62,67,72,77,82,87,92,99,100}),999)</f>
        <v>57</v>
      </c>
      <c r="Z135" s="17">
        <f t="shared" si="16"/>
        <v>1.4285714285714286</v>
      </c>
      <c r="AA135" s="17">
        <f t="shared" si="17"/>
        <v>1.4285714285714286</v>
      </c>
      <c r="AB135" s="17">
        <f t="shared" si="18"/>
        <v>2.518344052903343</v>
      </c>
      <c r="AC135" s="17" t="s">
        <v>17654</v>
      </c>
    </row>
    <row r="136" spans="1:29" x14ac:dyDescent="0.25">
      <c r="A136" t="s">
        <v>3339</v>
      </c>
      <c r="B136" s="166" t="s">
        <v>3505</v>
      </c>
      <c r="C136" t="s">
        <v>3506</v>
      </c>
      <c r="D136" s="1">
        <v>45157</v>
      </c>
      <c r="E136">
        <f t="shared" si="13"/>
        <v>70</v>
      </c>
      <c r="F136" t="s">
        <v>6</v>
      </c>
      <c r="G136">
        <v>830</v>
      </c>
      <c r="H136">
        <f t="shared" si="0"/>
        <v>83</v>
      </c>
      <c r="I136" t="s">
        <v>7</v>
      </c>
      <c r="J136" t="s">
        <v>8</v>
      </c>
      <c r="K136" t="s">
        <v>3507</v>
      </c>
      <c r="L136" t="s">
        <v>8</v>
      </c>
      <c r="M136" t="s">
        <v>6</v>
      </c>
      <c r="N136" t="str">
        <f t="shared" si="14"/>
        <v>M</v>
      </c>
      <c r="O136" t="s">
        <v>992</v>
      </c>
      <c r="P136" t="s">
        <v>993</v>
      </c>
      <c r="Q136" t="s">
        <v>221</v>
      </c>
      <c r="R136">
        <v>4</v>
      </c>
      <c r="S136">
        <f t="shared" si="15"/>
        <v>2019</v>
      </c>
      <c r="T136" t="s">
        <v>12</v>
      </c>
      <c r="U136">
        <v>1</v>
      </c>
      <c r="V136" t="s">
        <v>3386</v>
      </c>
      <c r="W136">
        <f>VLOOKUP(Q136,'PBT Tag Rates'!$B$5:$E$44,4,FALSE)</f>
        <v>0.95971980899999998</v>
      </c>
      <c r="X136">
        <v>1</v>
      </c>
      <c r="Y136" s="14">
        <f>IFERROR(LOOKUP(H136,{30,43,48,53,58,63,68,73,78,83,88,93,97},{42,47,52,57,62,67,72,77,82,87,92,99,100}),999)</f>
        <v>87</v>
      </c>
      <c r="Z136" s="17">
        <f t="shared" si="16"/>
        <v>1.4285714285714286</v>
      </c>
      <c r="AA136" s="17">
        <f t="shared" si="17"/>
        <v>1.4285714285714286</v>
      </c>
      <c r="AB136" s="17">
        <f t="shared" si="18"/>
        <v>2.518344052903343</v>
      </c>
      <c r="AC136" s="17" t="s">
        <v>17654</v>
      </c>
    </row>
    <row r="137" spans="1:29" x14ac:dyDescent="0.25">
      <c r="A137" t="s">
        <v>3339</v>
      </c>
      <c r="B137" s="166" t="s">
        <v>3508</v>
      </c>
      <c r="C137" t="s">
        <v>3509</v>
      </c>
      <c r="D137" s="1">
        <v>45157</v>
      </c>
      <c r="E137">
        <f t="shared" si="13"/>
        <v>70</v>
      </c>
      <c r="F137" t="s">
        <v>6</v>
      </c>
      <c r="G137">
        <v>760</v>
      </c>
      <c r="H137">
        <f t="shared" si="0"/>
        <v>76</v>
      </c>
      <c r="I137" t="s">
        <v>7</v>
      </c>
      <c r="J137" t="s">
        <v>8</v>
      </c>
      <c r="K137" t="s">
        <v>3510</v>
      </c>
      <c r="L137" t="s">
        <v>8</v>
      </c>
      <c r="M137" t="s">
        <v>6</v>
      </c>
      <c r="N137" t="str">
        <f t="shared" si="14"/>
        <v>M</v>
      </c>
      <c r="O137" t="s">
        <v>8</v>
      </c>
      <c r="P137" t="s">
        <v>8</v>
      </c>
      <c r="Q137" t="s">
        <v>11</v>
      </c>
      <c r="R137" t="s">
        <v>8</v>
      </c>
      <c r="S137" t="str">
        <f t="shared" si="15"/>
        <v>U</v>
      </c>
      <c r="T137" t="s">
        <v>12</v>
      </c>
      <c r="U137">
        <v>1</v>
      </c>
      <c r="V137" t="s">
        <v>11</v>
      </c>
      <c r="W137" t="e">
        <f>VLOOKUP(Q137,'PBT Tag Rates'!$B$5:$E$44,4,FALSE)</f>
        <v>#N/A</v>
      </c>
      <c r="X137">
        <v>1</v>
      </c>
      <c r="Y137" s="14">
        <f>IFERROR(LOOKUP(H137,{30,43,48,53,58,63,68,73,78,83,88,93,97},{42,47,52,57,62,67,72,77,82,87,92,99,100}),999)</f>
        <v>77</v>
      </c>
      <c r="Z137" s="17">
        <f t="shared" si="16"/>
        <v>1.4285714285714286</v>
      </c>
      <c r="AA137" s="17">
        <f t="shared" si="17"/>
        <v>1.4285714285714286</v>
      </c>
      <c r="AB137" s="17">
        <f t="shared" si="18"/>
        <v>2.518344052903343</v>
      </c>
      <c r="AC137" s="17" t="s">
        <v>17654</v>
      </c>
    </row>
    <row r="138" spans="1:29" x14ac:dyDescent="0.25">
      <c r="A138" t="s">
        <v>3339</v>
      </c>
      <c r="B138" s="166" t="s">
        <v>3511</v>
      </c>
      <c r="C138" t="s">
        <v>3512</v>
      </c>
      <c r="D138" s="1">
        <v>45157</v>
      </c>
      <c r="E138">
        <f t="shared" si="13"/>
        <v>70</v>
      </c>
      <c r="F138" t="s">
        <v>14</v>
      </c>
      <c r="G138">
        <v>840</v>
      </c>
      <c r="H138">
        <f t="shared" si="0"/>
        <v>84</v>
      </c>
      <c r="I138" t="s">
        <v>7</v>
      </c>
      <c r="J138" t="s">
        <v>8</v>
      </c>
      <c r="K138" t="s">
        <v>3513</v>
      </c>
      <c r="L138" t="s">
        <v>8</v>
      </c>
      <c r="M138" t="s">
        <v>14</v>
      </c>
      <c r="N138" t="str">
        <f t="shared" si="14"/>
        <v>F</v>
      </c>
      <c r="O138" t="s">
        <v>8</v>
      </c>
      <c r="P138" t="s">
        <v>8</v>
      </c>
      <c r="Q138" t="s">
        <v>11</v>
      </c>
      <c r="R138" t="s">
        <v>8</v>
      </c>
      <c r="S138" t="str">
        <f t="shared" si="15"/>
        <v>U</v>
      </c>
      <c r="T138" t="s">
        <v>12</v>
      </c>
      <c r="U138">
        <v>0.999999999999998</v>
      </c>
      <c r="V138" t="s">
        <v>11</v>
      </c>
      <c r="W138" t="e">
        <f>VLOOKUP(Q138,'PBT Tag Rates'!$B$5:$E$44,4,FALSE)</f>
        <v>#N/A</v>
      </c>
      <c r="X138">
        <v>1</v>
      </c>
      <c r="Y138" s="14">
        <f>IFERROR(LOOKUP(H138,{30,43,48,53,58,63,68,73,78,83,88,93,97},{42,47,52,57,62,67,72,77,82,87,92,99,100}),999)</f>
        <v>87</v>
      </c>
      <c r="Z138" s="17">
        <f t="shared" si="16"/>
        <v>1.4285714285714286</v>
      </c>
      <c r="AA138" s="17">
        <f t="shared" si="17"/>
        <v>1.4285714285714286</v>
      </c>
      <c r="AB138" s="17">
        <f t="shared" si="18"/>
        <v>2.518344052903343</v>
      </c>
      <c r="AC138" s="17" t="s">
        <v>17654</v>
      </c>
    </row>
    <row r="139" spans="1:29" x14ac:dyDescent="0.25">
      <c r="A139" t="s">
        <v>3339</v>
      </c>
      <c r="B139" s="166" t="s">
        <v>3514</v>
      </c>
      <c r="C139" t="s">
        <v>766</v>
      </c>
      <c r="D139" s="1">
        <v>45157</v>
      </c>
      <c r="E139">
        <f t="shared" si="13"/>
        <v>70</v>
      </c>
      <c r="F139" t="s">
        <v>14</v>
      </c>
      <c r="G139">
        <v>930</v>
      </c>
      <c r="H139">
        <f t="shared" si="0"/>
        <v>93</v>
      </c>
      <c r="I139" t="s">
        <v>7</v>
      </c>
      <c r="J139" t="s">
        <v>8</v>
      </c>
      <c r="K139" t="s">
        <v>3515</v>
      </c>
      <c r="L139" t="s">
        <v>8</v>
      </c>
      <c r="M139" t="s">
        <v>6</v>
      </c>
      <c r="N139" t="str">
        <f t="shared" si="14"/>
        <v>M</v>
      </c>
      <c r="O139" t="s">
        <v>2942</v>
      </c>
      <c r="P139" t="s">
        <v>3516</v>
      </c>
      <c r="Q139" t="s">
        <v>221</v>
      </c>
      <c r="R139">
        <v>4</v>
      </c>
      <c r="S139">
        <f t="shared" si="15"/>
        <v>2019</v>
      </c>
      <c r="T139" t="s">
        <v>12</v>
      </c>
      <c r="U139">
        <v>1</v>
      </c>
      <c r="V139" t="s">
        <v>3396</v>
      </c>
      <c r="W139">
        <f>VLOOKUP(Q139,'PBT Tag Rates'!$B$5:$E$44,4,FALSE)</f>
        <v>0.95971980899999998</v>
      </c>
      <c r="X139">
        <v>1</v>
      </c>
      <c r="Y139" s="14">
        <f>IFERROR(LOOKUP(H139,{30,43,48,53,58,63,68,73,78,83,88,93,97},{42,47,52,57,62,67,72,77,82,87,92,99,100}),999)</f>
        <v>99</v>
      </c>
      <c r="Z139" s="17">
        <f t="shared" si="16"/>
        <v>1.4285714285714286</v>
      </c>
      <c r="AA139" s="17">
        <f t="shared" si="17"/>
        <v>1.4285714285714286</v>
      </c>
      <c r="AB139" s="17">
        <f t="shared" si="18"/>
        <v>2.518344052903343</v>
      </c>
      <c r="AC139" s="17" t="s">
        <v>17655</v>
      </c>
    </row>
    <row r="140" spans="1:29" x14ac:dyDescent="0.25">
      <c r="A140" t="s">
        <v>3339</v>
      </c>
      <c r="B140" s="166" t="s">
        <v>3517</v>
      </c>
      <c r="C140" t="s">
        <v>3518</v>
      </c>
      <c r="D140" s="1">
        <v>45157</v>
      </c>
      <c r="E140">
        <f t="shared" si="13"/>
        <v>70</v>
      </c>
      <c r="F140" t="s">
        <v>6</v>
      </c>
      <c r="G140">
        <v>750</v>
      </c>
      <c r="H140">
        <f t="shared" si="0"/>
        <v>75</v>
      </c>
      <c r="I140" t="s">
        <v>7</v>
      </c>
      <c r="J140" t="s">
        <v>8</v>
      </c>
      <c r="K140" t="s">
        <v>3519</v>
      </c>
      <c r="L140" t="s">
        <v>8</v>
      </c>
      <c r="M140" t="s">
        <v>6</v>
      </c>
      <c r="N140" t="str">
        <f t="shared" si="14"/>
        <v>M</v>
      </c>
      <c r="O140" t="s">
        <v>8</v>
      </c>
      <c r="P140" t="s">
        <v>8</v>
      </c>
      <c r="Q140" t="s">
        <v>11</v>
      </c>
      <c r="R140" t="s">
        <v>8</v>
      </c>
      <c r="S140" t="str">
        <f t="shared" si="15"/>
        <v>U</v>
      </c>
      <c r="T140" t="s">
        <v>12</v>
      </c>
      <c r="U140">
        <v>0.999999999999997</v>
      </c>
      <c r="V140" t="s">
        <v>11</v>
      </c>
      <c r="W140" t="e">
        <f>VLOOKUP(Q140,'PBT Tag Rates'!$B$5:$E$44,4,FALSE)</f>
        <v>#N/A</v>
      </c>
      <c r="X140">
        <v>1</v>
      </c>
      <c r="Y140" s="14">
        <f>IFERROR(LOOKUP(H140,{30,43,48,53,58,63,68,73,78,83,88,93,97},{42,47,52,57,62,67,72,77,82,87,92,99,100}),999)</f>
        <v>77</v>
      </c>
      <c r="Z140" s="17">
        <f t="shared" si="16"/>
        <v>1.4285714285714286</v>
      </c>
      <c r="AA140" s="17">
        <f t="shared" si="17"/>
        <v>1.4285714285714286</v>
      </c>
      <c r="AB140" s="17">
        <f t="shared" si="18"/>
        <v>2.518344052903343</v>
      </c>
      <c r="AC140" s="17" t="s">
        <v>17654</v>
      </c>
    </row>
    <row r="141" spans="1:29" x14ac:dyDescent="0.25">
      <c r="A141" t="s">
        <v>3339</v>
      </c>
      <c r="B141" s="166" t="s">
        <v>3520</v>
      </c>
      <c r="C141" t="s">
        <v>3521</v>
      </c>
      <c r="D141" s="1">
        <v>45157</v>
      </c>
      <c r="E141">
        <f t="shared" si="13"/>
        <v>70</v>
      </c>
      <c r="F141" t="s">
        <v>14</v>
      </c>
      <c r="G141">
        <v>800</v>
      </c>
      <c r="H141">
        <f t="shared" si="0"/>
        <v>80</v>
      </c>
      <c r="I141" t="s">
        <v>7</v>
      </c>
      <c r="J141" t="s">
        <v>8</v>
      </c>
      <c r="K141" t="s">
        <v>3522</v>
      </c>
      <c r="L141" t="s">
        <v>8</v>
      </c>
      <c r="M141" t="s">
        <v>14</v>
      </c>
      <c r="N141" t="str">
        <f t="shared" si="14"/>
        <v>F</v>
      </c>
      <c r="O141" t="s">
        <v>3523</v>
      </c>
      <c r="P141" t="s">
        <v>3524</v>
      </c>
      <c r="Q141" t="s">
        <v>221</v>
      </c>
      <c r="R141">
        <v>4</v>
      </c>
      <c r="S141">
        <f t="shared" si="15"/>
        <v>2019</v>
      </c>
      <c r="T141" t="s">
        <v>12</v>
      </c>
      <c r="U141">
        <v>0.999999999999997</v>
      </c>
      <c r="V141" t="s">
        <v>3386</v>
      </c>
      <c r="W141">
        <f>VLOOKUP(Q141,'PBT Tag Rates'!$B$5:$E$44,4,FALSE)</f>
        <v>0.95971980899999998</v>
      </c>
      <c r="X141">
        <v>1</v>
      </c>
      <c r="Y141" s="14">
        <f>IFERROR(LOOKUP(H141,{30,43,48,53,58,63,68,73,78,83,88,93,97},{42,47,52,57,62,67,72,77,82,87,92,99,100}),999)</f>
        <v>82</v>
      </c>
      <c r="Z141" s="17">
        <f t="shared" si="16"/>
        <v>1.4285714285714286</v>
      </c>
      <c r="AA141" s="17">
        <f t="shared" si="17"/>
        <v>1.4285714285714286</v>
      </c>
      <c r="AB141" s="17">
        <f t="shared" si="18"/>
        <v>2.518344052903343</v>
      </c>
      <c r="AC141" s="17" t="s">
        <v>17654</v>
      </c>
    </row>
    <row r="142" spans="1:29" x14ac:dyDescent="0.25">
      <c r="A142" t="s">
        <v>3339</v>
      </c>
      <c r="B142" s="166" t="s">
        <v>3525</v>
      </c>
      <c r="C142" t="s">
        <v>3526</v>
      </c>
      <c r="D142" s="1">
        <v>45157</v>
      </c>
      <c r="E142">
        <f t="shared" si="13"/>
        <v>70</v>
      </c>
      <c r="F142" t="s">
        <v>14</v>
      </c>
      <c r="G142">
        <v>800</v>
      </c>
      <c r="H142">
        <f t="shared" si="0"/>
        <v>80</v>
      </c>
      <c r="I142" t="s">
        <v>9</v>
      </c>
      <c r="J142" t="s">
        <v>8</v>
      </c>
      <c r="K142" t="s">
        <v>3527</v>
      </c>
      <c r="L142" t="s">
        <v>8</v>
      </c>
      <c r="M142" t="s">
        <v>6</v>
      </c>
      <c r="N142" t="str">
        <f t="shared" si="14"/>
        <v>M</v>
      </c>
      <c r="O142" t="s">
        <v>3528</v>
      </c>
      <c r="P142" t="s">
        <v>3529</v>
      </c>
      <c r="Q142" t="s">
        <v>221</v>
      </c>
      <c r="R142">
        <v>4</v>
      </c>
      <c r="S142">
        <f t="shared" si="15"/>
        <v>2019</v>
      </c>
      <c r="T142" t="s">
        <v>12</v>
      </c>
      <c r="U142">
        <v>1</v>
      </c>
      <c r="V142" t="s">
        <v>3357</v>
      </c>
      <c r="W142">
        <f>VLOOKUP(Q142,'PBT Tag Rates'!$B$5:$E$44,4,FALSE)</f>
        <v>0.95971980899999998</v>
      </c>
      <c r="X142">
        <v>1</v>
      </c>
      <c r="Y142" s="14">
        <f>IFERROR(LOOKUP(H142,{30,43,48,53,58,63,68,73,78,83,88,93,97},{42,47,52,57,62,67,72,77,82,87,92,99,100}),999)</f>
        <v>82</v>
      </c>
      <c r="Z142" s="17">
        <f t="shared" si="16"/>
        <v>1.4285714285714286</v>
      </c>
      <c r="AA142" s="17">
        <f t="shared" si="17"/>
        <v>1.4285714285714286</v>
      </c>
      <c r="AB142" s="17">
        <f t="shared" si="18"/>
        <v>2.518344052903343</v>
      </c>
      <c r="AC142" s="17" t="s">
        <v>17654</v>
      </c>
    </row>
    <row r="143" spans="1:29" x14ac:dyDescent="0.25">
      <c r="A143" t="s">
        <v>3339</v>
      </c>
      <c r="B143" s="166" t="s">
        <v>3530</v>
      </c>
      <c r="C143" t="s">
        <v>3531</v>
      </c>
      <c r="D143" s="1">
        <v>45157</v>
      </c>
      <c r="E143">
        <f t="shared" si="13"/>
        <v>70</v>
      </c>
      <c r="F143" t="s">
        <v>6</v>
      </c>
      <c r="G143">
        <v>750</v>
      </c>
      <c r="H143">
        <f t="shared" si="0"/>
        <v>75</v>
      </c>
      <c r="I143" t="s">
        <v>7</v>
      </c>
      <c r="J143" t="s">
        <v>8</v>
      </c>
      <c r="K143" t="s">
        <v>3532</v>
      </c>
      <c r="L143" t="s">
        <v>8</v>
      </c>
      <c r="M143" t="s">
        <v>14</v>
      </c>
      <c r="N143" t="str">
        <f t="shared" si="14"/>
        <v>F</v>
      </c>
      <c r="O143" t="s">
        <v>794</v>
      </c>
      <c r="P143" t="s">
        <v>795</v>
      </c>
      <c r="Q143" t="s">
        <v>221</v>
      </c>
      <c r="R143">
        <v>4</v>
      </c>
      <c r="S143">
        <f t="shared" si="15"/>
        <v>2019</v>
      </c>
      <c r="T143" t="s">
        <v>12</v>
      </c>
      <c r="U143">
        <v>0.999999999999999</v>
      </c>
      <c r="V143" t="s">
        <v>3363</v>
      </c>
      <c r="W143">
        <f>VLOOKUP(Q143,'PBT Tag Rates'!$B$5:$E$44,4,FALSE)</f>
        <v>0.95971980899999998</v>
      </c>
      <c r="X143">
        <v>1</v>
      </c>
      <c r="Y143" s="14">
        <f>IFERROR(LOOKUP(H143,{30,43,48,53,58,63,68,73,78,83,88,93,97},{42,47,52,57,62,67,72,77,82,87,92,99,100}),999)</f>
        <v>77</v>
      </c>
      <c r="Z143" s="17">
        <f t="shared" si="16"/>
        <v>1.4285714285714286</v>
      </c>
      <c r="AA143" s="17">
        <f t="shared" si="17"/>
        <v>1.4285714285714286</v>
      </c>
      <c r="AB143" s="17">
        <f t="shared" si="18"/>
        <v>2.518344052903343</v>
      </c>
      <c r="AC143" s="17" t="s">
        <v>17654</v>
      </c>
    </row>
    <row r="144" spans="1:29" x14ac:dyDescent="0.25">
      <c r="A144" t="s">
        <v>3339</v>
      </c>
      <c r="B144" s="166" t="s">
        <v>3533</v>
      </c>
      <c r="C144" t="s">
        <v>3534</v>
      </c>
      <c r="D144" s="1">
        <v>45157</v>
      </c>
      <c r="E144">
        <f t="shared" si="13"/>
        <v>70</v>
      </c>
      <c r="F144" t="s">
        <v>6</v>
      </c>
      <c r="G144">
        <v>830</v>
      </c>
      <c r="H144">
        <f t="shared" si="0"/>
        <v>83</v>
      </c>
      <c r="I144" t="s">
        <v>9</v>
      </c>
      <c r="J144">
        <v>1</v>
      </c>
      <c r="K144" t="s">
        <v>3535</v>
      </c>
      <c r="L144" t="s">
        <v>8</v>
      </c>
      <c r="M144" t="s">
        <v>6</v>
      </c>
      <c r="N144" t="str">
        <f t="shared" si="14"/>
        <v>M</v>
      </c>
      <c r="O144" t="s">
        <v>3536</v>
      </c>
      <c r="P144" t="s">
        <v>3537</v>
      </c>
      <c r="Q144" t="s">
        <v>221</v>
      </c>
      <c r="R144">
        <v>4</v>
      </c>
      <c r="S144">
        <f t="shared" si="15"/>
        <v>2019</v>
      </c>
      <c r="T144" t="s">
        <v>12</v>
      </c>
      <c r="U144">
        <v>1</v>
      </c>
      <c r="V144" t="s">
        <v>3396</v>
      </c>
      <c r="W144">
        <f>VLOOKUP(Q144,'PBT Tag Rates'!$B$5:$E$44,4,FALSE)</f>
        <v>0.95971980899999998</v>
      </c>
      <c r="X144">
        <v>1</v>
      </c>
      <c r="Y144" s="14">
        <f>IFERROR(LOOKUP(H144,{30,43,48,53,58,63,68,73,78,83,88,93,97},{42,47,52,57,62,67,72,77,82,87,92,99,100}),999)</f>
        <v>87</v>
      </c>
      <c r="Z144" s="17">
        <f t="shared" si="16"/>
        <v>1.4285714285714286</v>
      </c>
      <c r="AA144" s="17">
        <f t="shared" si="17"/>
        <v>1.4285714285714286</v>
      </c>
      <c r="AB144" s="17">
        <f t="shared" si="18"/>
        <v>2.518344052903343</v>
      </c>
      <c r="AC144" s="17" t="s">
        <v>17655</v>
      </c>
    </row>
    <row r="145" spans="1:29" x14ac:dyDescent="0.25">
      <c r="A145" t="s">
        <v>3339</v>
      </c>
      <c r="B145" s="166" t="s">
        <v>3538</v>
      </c>
      <c r="C145" t="s">
        <v>3539</v>
      </c>
      <c r="D145" s="1">
        <v>45157</v>
      </c>
      <c r="E145">
        <f t="shared" si="13"/>
        <v>70</v>
      </c>
      <c r="F145" t="s">
        <v>14</v>
      </c>
      <c r="G145">
        <v>860</v>
      </c>
      <c r="H145">
        <f t="shared" si="0"/>
        <v>86</v>
      </c>
      <c r="I145" t="s">
        <v>7</v>
      </c>
      <c r="J145" t="s">
        <v>8</v>
      </c>
      <c r="K145" t="s">
        <v>3540</v>
      </c>
      <c r="L145" t="s">
        <v>8</v>
      </c>
      <c r="M145" t="s">
        <v>6</v>
      </c>
      <c r="N145" t="str">
        <f t="shared" si="14"/>
        <v>M</v>
      </c>
      <c r="O145" t="s">
        <v>3541</v>
      </c>
      <c r="P145" t="s">
        <v>3542</v>
      </c>
      <c r="Q145" t="s">
        <v>15</v>
      </c>
      <c r="R145">
        <v>5</v>
      </c>
      <c r="S145">
        <f t="shared" si="15"/>
        <v>2018</v>
      </c>
      <c r="T145" t="s">
        <v>12</v>
      </c>
      <c r="U145">
        <v>0.999999999999996</v>
      </c>
      <c r="V145" t="s">
        <v>3543</v>
      </c>
      <c r="W145">
        <f>VLOOKUP(Q145,'PBT Tag Rates'!$B$5:$E$44,4,FALSE)</f>
        <v>0.80551598400000002</v>
      </c>
      <c r="X145">
        <v>1</v>
      </c>
      <c r="Y145" s="14">
        <f>IFERROR(LOOKUP(H145,{30,43,48,53,58,63,68,73,78,83,88,93,97},{42,47,52,57,62,67,72,77,82,87,92,99,100}),999)</f>
        <v>87</v>
      </c>
      <c r="Z145" s="17">
        <f t="shared" si="16"/>
        <v>1.4285714285714286</v>
      </c>
      <c r="AA145" s="17">
        <f t="shared" si="17"/>
        <v>1.4285714285714286</v>
      </c>
      <c r="AB145" s="17">
        <f t="shared" si="18"/>
        <v>2.518344052903343</v>
      </c>
      <c r="AC145" s="17" t="s">
        <v>17655</v>
      </c>
    </row>
    <row r="146" spans="1:29" x14ac:dyDescent="0.25">
      <c r="A146" t="s">
        <v>3339</v>
      </c>
      <c r="B146" s="166" t="s">
        <v>3544</v>
      </c>
      <c r="C146" t="s">
        <v>3545</v>
      </c>
      <c r="D146" s="1">
        <v>45157</v>
      </c>
      <c r="E146">
        <f t="shared" si="13"/>
        <v>70</v>
      </c>
      <c r="F146" t="s">
        <v>14</v>
      </c>
      <c r="G146">
        <v>790</v>
      </c>
      <c r="H146">
        <f t="shared" si="0"/>
        <v>79</v>
      </c>
      <c r="I146" t="s">
        <v>7</v>
      </c>
      <c r="J146" t="s">
        <v>8</v>
      </c>
      <c r="K146" t="s">
        <v>3546</v>
      </c>
      <c r="L146" t="s">
        <v>8</v>
      </c>
      <c r="M146" t="s">
        <v>14</v>
      </c>
      <c r="N146" t="str">
        <f t="shared" si="14"/>
        <v>F</v>
      </c>
      <c r="O146" t="s">
        <v>3000</v>
      </c>
      <c r="P146" t="s">
        <v>3547</v>
      </c>
      <c r="Q146" t="s">
        <v>221</v>
      </c>
      <c r="R146">
        <v>4</v>
      </c>
      <c r="S146">
        <f t="shared" si="15"/>
        <v>2019</v>
      </c>
      <c r="T146" t="s">
        <v>12</v>
      </c>
      <c r="U146">
        <v>0.999999999999998</v>
      </c>
      <c r="V146" t="s">
        <v>3357</v>
      </c>
      <c r="W146">
        <f>VLOOKUP(Q146,'PBT Tag Rates'!$B$5:$E$44,4,FALSE)</f>
        <v>0.95971980899999998</v>
      </c>
      <c r="X146">
        <v>1</v>
      </c>
      <c r="Y146" s="14">
        <f>IFERROR(LOOKUP(H146,{30,43,48,53,58,63,68,73,78,83,88,93,97},{42,47,52,57,62,67,72,77,82,87,92,99,100}),999)</f>
        <v>82</v>
      </c>
      <c r="Z146" s="17">
        <f t="shared" si="16"/>
        <v>1.4285714285714286</v>
      </c>
      <c r="AA146" s="17">
        <f t="shared" si="17"/>
        <v>1.4285714285714286</v>
      </c>
      <c r="AB146" s="17">
        <f t="shared" si="18"/>
        <v>2.518344052903343</v>
      </c>
      <c r="AC146" s="17" t="s">
        <v>17654</v>
      </c>
    </row>
    <row r="147" spans="1:29" x14ac:dyDescent="0.25">
      <c r="A147" t="s">
        <v>3339</v>
      </c>
      <c r="B147" s="166" t="s">
        <v>3548</v>
      </c>
      <c r="C147" t="s">
        <v>3549</v>
      </c>
      <c r="D147" s="1">
        <v>45157</v>
      </c>
      <c r="E147">
        <f t="shared" si="13"/>
        <v>70</v>
      </c>
      <c r="F147" t="s">
        <v>14</v>
      </c>
      <c r="G147">
        <v>770</v>
      </c>
      <c r="H147">
        <f t="shared" si="0"/>
        <v>77</v>
      </c>
      <c r="I147" t="s">
        <v>7</v>
      </c>
      <c r="J147" t="s">
        <v>8</v>
      </c>
      <c r="K147" t="s">
        <v>3550</v>
      </c>
      <c r="L147" t="s">
        <v>8</v>
      </c>
      <c r="M147" t="s">
        <v>14</v>
      </c>
      <c r="N147" t="str">
        <f t="shared" si="14"/>
        <v>F</v>
      </c>
      <c r="O147" t="s">
        <v>3551</v>
      </c>
      <c r="P147" t="s">
        <v>3552</v>
      </c>
      <c r="Q147" t="s">
        <v>281</v>
      </c>
      <c r="R147">
        <v>4</v>
      </c>
      <c r="S147">
        <f t="shared" si="15"/>
        <v>2019</v>
      </c>
      <c r="T147" t="s">
        <v>12</v>
      </c>
      <c r="U147">
        <v>1</v>
      </c>
      <c r="V147" t="s">
        <v>3079</v>
      </c>
      <c r="W147">
        <f>VLOOKUP(Q147,'PBT Tag Rates'!$B$5:$E$44,4,FALSE)</f>
        <v>0.99705232300000002</v>
      </c>
      <c r="X147">
        <v>1</v>
      </c>
      <c r="Y147" s="14">
        <f>IFERROR(LOOKUP(H147,{30,43,48,53,58,63,68,73,78,83,88,93,97},{42,47,52,57,62,67,72,77,82,87,92,99,100}),999)</f>
        <v>77</v>
      </c>
      <c r="Z147" s="17">
        <f t="shared" si="16"/>
        <v>1.4285714285714286</v>
      </c>
      <c r="AA147" s="17">
        <f t="shared" si="17"/>
        <v>1.4285714285714286</v>
      </c>
      <c r="AB147" s="17">
        <f t="shared" si="18"/>
        <v>2.518344052903343</v>
      </c>
      <c r="AC147" s="17" t="s">
        <v>17654</v>
      </c>
    </row>
    <row r="148" spans="1:29" x14ac:dyDescent="0.25">
      <c r="A148" t="s">
        <v>3339</v>
      </c>
      <c r="B148" s="166" t="s">
        <v>3553</v>
      </c>
      <c r="C148" t="s">
        <v>3554</v>
      </c>
      <c r="D148" s="1">
        <v>45157</v>
      </c>
      <c r="E148">
        <f t="shared" si="13"/>
        <v>70</v>
      </c>
      <c r="F148" t="s">
        <v>14</v>
      </c>
      <c r="G148">
        <v>750</v>
      </c>
      <c r="H148">
        <f t="shared" si="0"/>
        <v>75</v>
      </c>
      <c r="I148" t="s">
        <v>7</v>
      </c>
      <c r="J148" t="s">
        <v>8</v>
      </c>
      <c r="K148" t="s">
        <v>3555</v>
      </c>
      <c r="L148" t="s">
        <v>8</v>
      </c>
      <c r="M148" t="s">
        <v>14</v>
      </c>
      <c r="N148" t="str">
        <f t="shared" si="14"/>
        <v>F</v>
      </c>
      <c r="O148" t="s">
        <v>8</v>
      </c>
      <c r="P148" t="s">
        <v>8</v>
      </c>
      <c r="Q148" t="s">
        <v>11</v>
      </c>
      <c r="R148" t="s">
        <v>8</v>
      </c>
      <c r="S148" t="str">
        <f t="shared" si="15"/>
        <v>U</v>
      </c>
      <c r="T148" t="s">
        <v>12</v>
      </c>
      <c r="U148">
        <v>1</v>
      </c>
      <c r="V148" t="s">
        <v>11</v>
      </c>
      <c r="W148" t="e">
        <f>VLOOKUP(Q148,'PBT Tag Rates'!$B$5:$E$44,4,FALSE)</f>
        <v>#N/A</v>
      </c>
      <c r="X148">
        <v>1</v>
      </c>
      <c r="Y148" s="14">
        <f>IFERROR(LOOKUP(H148,{30,43,48,53,58,63,68,73,78,83,88,93,97},{42,47,52,57,62,67,72,77,82,87,92,99,100}),999)</f>
        <v>77</v>
      </c>
      <c r="Z148" s="17">
        <f t="shared" si="16"/>
        <v>1.4285714285714286</v>
      </c>
      <c r="AA148" s="17">
        <f t="shared" si="17"/>
        <v>1.4285714285714286</v>
      </c>
      <c r="AB148" s="17">
        <f t="shared" si="18"/>
        <v>2.518344052903343</v>
      </c>
      <c r="AC148" s="17" t="s">
        <v>17654</v>
      </c>
    </row>
    <row r="149" spans="1:29" x14ac:dyDescent="0.25">
      <c r="A149" t="s">
        <v>3339</v>
      </c>
      <c r="B149" s="166" t="s">
        <v>3556</v>
      </c>
      <c r="C149" t="s">
        <v>3557</v>
      </c>
      <c r="D149" s="1">
        <v>45157</v>
      </c>
      <c r="E149">
        <f t="shared" si="13"/>
        <v>70</v>
      </c>
      <c r="F149" t="s">
        <v>6</v>
      </c>
      <c r="G149">
        <v>820</v>
      </c>
      <c r="H149">
        <f t="shared" si="0"/>
        <v>82</v>
      </c>
      <c r="I149" t="s">
        <v>7</v>
      </c>
      <c r="J149" t="s">
        <v>8</v>
      </c>
      <c r="K149" t="s">
        <v>3558</v>
      </c>
      <c r="L149" t="s">
        <v>8</v>
      </c>
      <c r="M149" t="s">
        <v>6</v>
      </c>
      <c r="N149" t="str">
        <f t="shared" si="14"/>
        <v>M</v>
      </c>
      <c r="O149" t="s">
        <v>3456</v>
      </c>
      <c r="P149" t="s">
        <v>3559</v>
      </c>
      <c r="Q149" t="s">
        <v>221</v>
      </c>
      <c r="R149">
        <v>4</v>
      </c>
      <c r="S149">
        <f t="shared" si="15"/>
        <v>2019</v>
      </c>
      <c r="T149" t="s">
        <v>12</v>
      </c>
      <c r="U149">
        <v>1</v>
      </c>
      <c r="V149" t="s">
        <v>3357</v>
      </c>
      <c r="W149">
        <f>VLOOKUP(Q149,'PBT Tag Rates'!$B$5:$E$44,4,FALSE)</f>
        <v>0.95971980899999998</v>
      </c>
      <c r="X149">
        <v>1</v>
      </c>
      <c r="Y149" s="14">
        <f>IFERROR(LOOKUP(H149,{30,43,48,53,58,63,68,73,78,83,88,93,97},{42,47,52,57,62,67,72,77,82,87,92,99,100}),999)</f>
        <v>82</v>
      </c>
      <c r="Z149" s="17">
        <f t="shared" si="16"/>
        <v>1.4285714285714286</v>
      </c>
      <c r="AA149" s="17">
        <f t="shared" si="17"/>
        <v>1.4285714285714286</v>
      </c>
      <c r="AB149" s="17">
        <f t="shared" si="18"/>
        <v>2.518344052903343</v>
      </c>
      <c r="AC149" s="17" t="s">
        <v>17654</v>
      </c>
    </row>
    <row r="150" spans="1:29" x14ac:dyDescent="0.25">
      <c r="A150" t="s">
        <v>3339</v>
      </c>
      <c r="B150" s="166" t="s">
        <v>3560</v>
      </c>
      <c r="C150" t="s">
        <v>3561</v>
      </c>
      <c r="D150" s="1">
        <v>45157</v>
      </c>
      <c r="E150">
        <f t="shared" si="13"/>
        <v>70</v>
      </c>
      <c r="F150" t="s">
        <v>14</v>
      </c>
      <c r="G150">
        <v>750</v>
      </c>
      <c r="H150">
        <f t="shared" ref="H150:H213" si="19">G150/10</f>
        <v>75</v>
      </c>
      <c r="I150" t="s">
        <v>7</v>
      </c>
      <c r="J150" t="s">
        <v>8</v>
      </c>
      <c r="K150" t="s">
        <v>3562</v>
      </c>
      <c r="L150" t="s">
        <v>8</v>
      </c>
      <c r="M150" t="s">
        <v>14</v>
      </c>
      <c r="N150" t="str">
        <f t="shared" si="14"/>
        <v>F</v>
      </c>
      <c r="O150" t="s">
        <v>8</v>
      </c>
      <c r="P150" t="s">
        <v>8</v>
      </c>
      <c r="Q150" t="s">
        <v>11</v>
      </c>
      <c r="R150" t="s">
        <v>8</v>
      </c>
      <c r="S150" t="str">
        <f t="shared" si="15"/>
        <v>U</v>
      </c>
      <c r="T150" t="s">
        <v>12</v>
      </c>
      <c r="U150">
        <v>0.999999999999998</v>
      </c>
      <c r="V150" t="s">
        <v>11</v>
      </c>
      <c r="W150" t="e">
        <f>VLOOKUP(Q150,'PBT Tag Rates'!$B$5:$E$44,4,FALSE)</f>
        <v>#N/A</v>
      </c>
      <c r="X150">
        <v>1</v>
      </c>
      <c r="Y150" s="14">
        <f>IFERROR(LOOKUP(H150,{30,43,48,53,58,63,68,73,78,83,88,93,97},{42,47,52,57,62,67,72,77,82,87,92,99,100}),999)</f>
        <v>77</v>
      </c>
      <c r="Z150" s="17">
        <f t="shared" si="16"/>
        <v>1.4285714285714286</v>
      </c>
      <c r="AA150" s="17">
        <f t="shared" si="17"/>
        <v>1.4285714285714286</v>
      </c>
      <c r="AB150" s="17">
        <f t="shared" si="18"/>
        <v>2.518344052903343</v>
      </c>
      <c r="AC150" s="17" t="s">
        <v>17654</v>
      </c>
    </row>
    <row r="151" spans="1:29" x14ac:dyDescent="0.25">
      <c r="A151" t="s">
        <v>3339</v>
      </c>
      <c r="B151" s="166" t="s">
        <v>3563</v>
      </c>
      <c r="C151" t="s">
        <v>3564</v>
      </c>
      <c r="D151" s="1">
        <v>45157</v>
      </c>
      <c r="E151">
        <f t="shared" ref="E151:E214" si="20">IF(D151&lt;=$D$3,70,18)</f>
        <v>70</v>
      </c>
      <c r="F151" t="s">
        <v>14</v>
      </c>
      <c r="G151">
        <v>810</v>
      </c>
      <c r="H151">
        <f t="shared" si="19"/>
        <v>81</v>
      </c>
      <c r="I151" t="s">
        <v>7</v>
      </c>
      <c r="J151" t="s">
        <v>8</v>
      </c>
      <c r="K151" t="s">
        <v>3565</v>
      </c>
      <c r="L151" t="s">
        <v>8</v>
      </c>
      <c r="M151" t="s">
        <v>14</v>
      </c>
      <c r="N151" t="str">
        <f t="shared" ref="N151:N214" si="21">IF(M151="U",F151,M151)</f>
        <v>F</v>
      </c>
      <c r="O151" t="s">
        <v>573</v>
      </c>
      <c r="P151" t="s">
        <v>574</v>
      </c>
      <c r="Q151" t="s">
        <v>221</v>
      </c>
      <c r="R151">
        <v>4</v>
      </c>
      <c r="S151">
        <f t="shared" ref="S151:S214" si="22">IFERROR($S$3-R151,"U")</f>
        <v>2019</v>
      </c>
      <c r="T151" t="s">
        <v>12</v>
      </c>
      <c r="U151">
        <v>0.999999999999999</v>
      </c>
      <c r="V151" t="s">
        <v>3346</v>
      </c>
      <c r="W151">
        <f>VLOOKUP(Q151,'PBT Tag Rates'!$B$5:$E$44,4,FALSE)</f>
        <v>0.95971980899999998</v>
      </c>
      <c r="X151">
        <v>1</v>
      </c>
      <c r="Y151" s="14">
        <f>IFERROR(LOOKUP(H151,{30,43,48,53,58,63,68,73,78,83,88,93,97},{42,47,52,57,62,67,72,77,82,87,92,99,100}),999)</f>
        <v>82</v>
      </c>
      <c r="Z151" s="17">
        <f t="shared" ref="Z151:Z214" si="23">IF(D151&lt;$D$3,X151/$Z$3,X151/$Z$4)</f>
        <v>1.4285714285714286</v>
      </c>
      <c r="AA151" s="17">
        <f t="shared" ref="AA151:AA214" si="24">Z151*(1+$AA$4)</f>
        <v>1.4285714285714286</v>
      </c>
      <c r="AB151" s="17">
        <f t="shared" ref="AB151:AB214" si="25">IF(D151&lt;$D$3,AA151/$AB$3,AA151/$AB$4)</f>
        <v>2.518344052903343</v>
      </c>
      <c r="AC151" s="17" t="s">
        <v>17654</v>
      </c>
    </row>
    <row r="152" spans="1:29" x14ac:dyDescent="0.25">
      <c r="A152" t="s">
        <v>3339</v>
      </c>
      <c r="B152" s="166" t="s">
        <v>3566</v>
      </c>
      <c r="C152" t="s">
        <v>767</v>
      </c>
      <c r="D152" s="1">
        <v>45157</v>
      </c>
      <c r="E152">
        <f t="shared" si="20"/>
        <v>70</v>
      </c>
      <c r="F152" t="s">
        <v>14</v>
      </c>
      <c r="G152">
        <v>880</v>
      </c>
      <c r="H152">
        <f t="shared" si="19"/>
        <v>88</v>
      </c>
      <c r="I152" t="s">
        <v>7</v>
      </c>
      <c r="J152" t="s">
        <v>8</v>
      </c>
      <c r="K152" t="s">
        <v>3567</v>
      </c>
      <c r="L152" t="s">
        <v>8</v>
      </c>
      <c r="M152" t="s">
        <v>14</v>
      </c>
      <c r="N152" t="str">
        <f t="shared" si="21"/>
        <v>F</v>
      </c>
      <c r="O152" t="s">
        <v>8</v>
      </c>
      <c r="P152" t="s">
        <v>8</v>
      </c>
      <c r="Q152" t="s">
        <v>11</v>
      </c>
      <c r="R152" t="s">
        <v>8</v>
      </c>
      <c r="S152" t="str">
        <f t="shared" si="22"/>
        <v>U</v>
      </c>
      <c r="T152" t="s">
        <v>12</v>
      </c>
      <c r="U152">
        <v>0.999999999999999</v>
      </c>
      <c r="V152" t="s">
        <v>11</v>
      </c>
      <c r="W152" t="e">
        <f>VLOOKUP(Q152,'PBT Tag Rates'!$B$5:$E$44,4,FALSE)</f>
        <v>#N/A</v>
      </c>
      <c r="X152">
        <v>1</v>
      </c>
      <c r="Y152" s="14">
        <f>IFERROR(LOOKUP(H152,{30,43,48,53,58,63,68,73,78,83,88,93,97},{42,47,52,57,62,67,72,77,82,87,92,99,100}),999)</f>
        <v>92</v>
      </c>
      <c r="Z152" s="17">
        <f t="shared" si="23"/>
        <v>1.4285714285714286</v>
      </c>
      <c r="AA152" s="17">
        <f t="shared" si="24"/>
        <v>1.4285714285714286</v>
      </c>
      <c r="AB152" s="17">
        <f t="shared" si="25"/>
        <v>2.518344052903343</v>
      </c>
      <c r="AC152" s="17" t="s">
        <v>17654</v>
      </c>
    </row>
    <row r="153" spans="1:29" x14ac:dyDescent="0.25">
      <c r="A153" t="s">
        <v>3339</v>
      </c>
      <c r="B153" s="166" t="s">
        <v>3568</v>
      </c>
      <c r="C153" t="s">
        <v>3569</v>
      </c>
      <c r="D153" s="1">
        <v>45157</v>
      </c>
      <c r="E153">
        <f t="shared" si="20"/>
        <v>70</v>
      </c>
      <c r="F153" t="s">
        <v>14</v>
      </c>
      <c r="G153">
        <v>730</v>
      </c>
      <c r="H153">
        <f t="shared" si="19"/>
        <v>73</v>
      </c>
      <c r="I153" t="s">
        <v>7</v>
      </c>
      <c r="J153" t="s">
        <v>8</v>
      </c>
      <c r="K153" t="s">
        <v>3570</v>
      </c>
      <c r="L153" t="s">
        <v>8</v>
      </c>
      <c r="M153" t="s">
        <v>14</v>
      </c>
      <c r="N153" t="str">
        <f t="shared" si="21"/>
        <v>F</v>
      </c>
      <c r="O153" t="s">
        <v>3571</v>
      </c>
      <c r="P153" t="s">
        <v>3572</v>
      </c>
      <c r="Q153" t="s">
        <v>221</v>
      </c>
      <c r="R153">
        <v>4</v>
      </c>
      <c r="S153">
        <f t="shared" si="22"/>
        <v>2019</v>
      </c>
      <c r="T153" t="s">
        <v>12</v>
      </c>
      <c r="U153">
        <v>1</v>
      </c>
      <c r="V153" t="s">
        <v>3363</v>
      </c>
      <c r="W153">
        <f>VLOOKUP(Q153,'PBT Tag Rates'!$B$5:$E$44,4,FALSE)</f>
        <v>0.95971980899999998</v>
      </c>
      <c r="X153">
        <v>1</v>
      </c>
      <c r="Y153" s="14">
        <f>IFERROR(LOOKUP(H153,{30,43,48,53,58,63,68,73,78,83,88,93,97},{42,47,52,57,62,67,72,77,82,87,92,99,100}),999)</f>
        <v>77</v>
      </c>
      <c r="Z153" s="17">
        <f t="shared" si="23"/>
        <v>1.4285714285714286</v>
      </c>
      <c r="AA153" s="17">
        <f t="shared" si="24"/>
        <v>1.4285714285714286</v>
      </c>
      <c r="AB153" s="17">
        <f t="shared" si="25"/>
        <v>2.518344052903343</v>
      </c>
      <c r="AC153" s="17" t="s">
        <v>17654</v>
      </c>
    </row>
    <row r="154" spans="1:29" x14ac:dyDescent="0.25">
      <c r="A154" t="s">
        <v>3339</v>
      </c>
      <c r="B154" s="166" t="s">
        <v>3573</v>
      </c>
      <c r="C154" t="s">
        <v>3574</v>
      </c>
      <c r="D154" s="1">
        <v>45157</v>
      </c>
      <c r="E154">
        <f t="shared" si="20"/>
        <v>70</v>
      </c>
      <c r="F154" t="s">
        <v>14</v>
      </c>
      <c r="G154">
        <v>770</v>
      </c>
      <c r="H154">
        <f t="shared" si="19"/>
        <v>77</v>
      </c>
      <c r="I154" t="s">
        <v>7</v>
      </c>
      <c r="J154" t="s">
        <v>8</v>
      </c>
      <c r="K154" t="s">
        <v>3575</v>
      </c>
      <c r="L154" t="s">
        <v>8</v>
      </c>
      <c r="M154" t="s">
        <v>14</v>
      </c>
      <c r="N154" t="str">
        <f t="shared" si="21"/>
        <v>F</v>
      </c>
      <c r="O154" t="s">
        <v>1358</v>
      </c>
      <c r="P154" t="s">
        <v>3576</v>
      </c>
      <c r="Q154" t="s">
        <v>221</v>
      </c>
      <c r="R154">
        <v>4</v>
      </c>
      <c r="S154">
        <f t="shared" si="22"/>
        <v>2019</v>
      </c>
      <c r="T154" t="s">
        <v>12</v>
      </c>
      <c r="U154">
        <v>0.999999999999999</v>
      </c>
      <c r="V154" t="s">
        <v>3396</v>
      </c>
      <c r="W154">
        <f>VLOOKUP(Q154,'PBT Tag Rates'!$B$5:$E$44,4,FALSE)</f>
        <v>0.95971980899999998</v>
      </c>
      <c r="X154">
        <v>1</v>
      </c>
      <c r="Y154" s="14">
        <f>IFERROR(LOOKUP(H154,{30,43,48,53,58,63,68,73,78,83,88,93,97},{42,47,52,57,62,67,72,77,82,87,92,99,100}),999)</f>
        <v>77</v>
      </c>
      <c r="Z154" s="17">
        <f t="shared" si="23"/>
        <v>1.4285714285714286</v>
      </c>
      <c r="AA154" s="17">
        <f t="shared" si="24"/>
        <v>1.4285714285714286</v>
      </c>
      <c r="AB154" s="17">
        <f t="shared" si="25"/>
        <v>2.518344052903343</v>
      </c>
      <c r="AC154" s="17" t="s">
        <v>17655</v>
      </c>
    </row>
    <row r="155" spans="1:29" x14ac:dyDescent="0.25">
      <c r="A155" t="s">
        <v>3339</v>
      </c>
      <c r="B155" s="166" t="s">
        <v>3577</v>
      </c>
      <c r="C155" t="s">
        <v>3578</v>
      </c>
      <c r="D155" s="1">
        <v>45157</v>
      </c>
      <c r="E155">
        <f t="shared" si="20"/>
        <v>70</v>
      </c>
      <c r="F155" t="s">
        <v>14</v>
      </c>
      <c r="G155">
        <v>790</v>
      </c>
      <c r="H155">
        <f t="shared" si="19"/>
        <v>79</v>
      </c>
      <c r="I155" t="s">
        <v>9</v>
      </c>
      <c r="J155" t="s">
        <v>8</v>
      </c>
      <c r="K155" t="s">
        <v>8</v>
      </c>
      <c r="L155" t="s">
        <v>8</v>
      </c>
      <c r="M155" t="s">
        <v>14</v>
      </c>
      <c r="N155" t="str">
        <f t="shared" si="21"/>
        <v>F</v>
      </c>
      <c r="O155" t="s">
        <v>892</v>
      </c>
      <c r="P155" t="s">
        <v>1285</v>
      </c>
      <c r="Q155" t="s">
        <v>221</v>
      </c>
      <c r="R155">
        <v>4</v>
      </c>
      <c r="S155">
        <f t="shared" si="22"/>
        <v>2019</v>
      </c>
      <c r="T155" t="s">
        <v>12</v>
      </c>
      <c r="U155">
        <v>1</v>
      </c>
      <c r="V155" t="s">
        <v>3363</v>
      </c>
      <c r="W155">
        <f>VLOOKUP(Q155,'PBT Tag Rates'!$B$5:$E$44,4,FALSE)</f>
        <v>0.95971980899999998</v>
      </c>
      <c r="X155">
        <v>1</v>
      </c>
      <c r="Y155" s="14">
        <f>IFERROR(LOOKUP(H155,{30,43,48,53,58,63,68,73,78,83,88,93,97},{42,47,52,57,62,67,72,77,82,87,92,99,100}),999)</f>
        <v>82</v>
      </c>
      <c r="Z155" s="17">
        <f t="shared" si="23"/>
        <v>1.4285714285714286</v>
      </c>
      <c r="AA155" s="17">
        <f t="shared" si="24"/>
        <v>1.4285714285714286</v>
      </c>
      <c r="AB155" s="17">
        <f t="shared" si="25"/>
        <v>2.518344052903343</v>
      </c>
      <c r="AC155" s="17" t="s">
        <v>17654</v>
      </c>
    </row>
    <row r="156" spans="1:29" x14ac:dyDescent="0.25">
      <c r="A156" t="s">
        <v>3339</v>
      </c>
      <c r="B156" s="166" t="s">
        <v>3579</v>
      </c>
      <c r="C156" t="s">
        <v>3580</v>
      </c>
      <c r="D156" s="1">
        <v>45157</v>
      </c>
      <c r="E156">
        <f t="shared" si="20"/>
        <v>70</v>
      </c>
      <c r="F156" t="s">
        <v>6</v>
      </c>
      <c r="G156">
        <v>770</v>
      </c>
      <c r="H156">
        <f t="shared" si="19"/>
        <v>77</v>
      </c>
      <c r="I156" t="s">
        <v>7</v>
      </c>
      <c r="J156" t="s">
        <v>8</v>
      </c>
      <c r="K156" t="s">
        <v>3581</v>
      </c>
      <c r="L156" t="s">
        <v>8</v>
      </c>
      <c r="M156" t="s">
        <v>14</v>
      </c>
      <c r="N156" t="str">
        <f t="shared" si="21"/>
        <v>F</v>
      </c>
      <c r="O156" t="s">
        <v>3582</v>
      </c>
      <c r="P156" t="s">
        <v>3583</v>
      </c>
      <c r="Q156" t="s">
        <v>221</v>
      </c>
      <c r="R156">
        <v>4</v>
      </c>
      <c r="S156">
        <f t="shared" si="22"/>
        <v>2019</v>
      </c>
      <c r="T156" t="s">
        <v>12</v>
      </c>
      <c r="U156">
        <v>1</v>
      </c>
      <c r="V156" t="s">
        <v>3357</v>
      </c>
      <c r="W156">
        <f>VLOOKUP(Q156,'PBT Tag Rates'!$B$5:$E$44,4,FALSE)</f>
        <v>0.95971980899999998</v>
      </c>
      <c r="X156">
        <v>1</v>
      </c>
      <c r="Y156" s="14">
        <f>IFERROR(LOOKUP(H156,{30,43,48,53,58,63,68,73,78,83,88,93,97},{42,47,52,57,62,67,72,77,82,87,92,99,100}),999)</f>
        <v>77</v>
      </c>
      <c r="Z156" s="17">
        <f t="shared" si="23"/>
        <v>1.4285714285714286</v>
      </c>
      <c r="AA156" s="17">
        <f t="shared" si="24"/>
        <v>1.4285714285714286</v>
      </c>
      <c r="AB156" s="17">
        <f t="shared" si="25"/>
        <v>2.518344052903343</v>
      </c>
      <c r="AC156" s="17" t="s">
        <v>17654</v>
      </c>
    </row>
    <row r="157" spans="1:29" x14ac:dyDescent="0.25">
      <c r="A157" t="s">
        <v>3339</v>
      </c>
      <c r="B157" s="166" t="s">
        <v>3584</v>
      </c>
      <c r="C157" t="s">
        <v>3585</v>
      </c>
      <c r="D157" s="1">
        <v>45157</v>
      </c>
      <c r="E157">
        <f t="shared" si="20"/>
        <v>70</v>
      </c>
      <c r="F157" t="s">
        <v>14</v>
      </c>
      <c r="G157">
        <v>760</v>
      </c>
      <c r="H157">
        <f t="shared" si="19"/>
        <v>76</v>
      </c>
      <c r="I157" t="s">
        <v>7</v>
      </c>
      <c r="J157" t="s">
        <v>8</v>
      </c>
      <c r="K157" t="s">
        <v>3586</v>
      </c>
      <c r="L157" t="s">
        <v>8</v>
      </c>
      <c r="M157" t="s">
        <v>14</v>
      </c>
      <c r="N157" t="str">
        <f t="shared" si="21"/>
        <v>F</v>
      </c>
      <c r="O157" t="s">
        <v>2753</v>
      </c>
      <c r="P157" t="s">
        <v>3587</v>
      </c>
      <c r="Q157" t="s">
        <v>221</v>
      </c>
      <c r="R157">
        <v>4</v>
      </c>
      <c r="S157">
        <f t="shared" si="22"/>
        <v>2019</v>
      </c>
      <c r="T157" t="s">
        <v>12</v>
      </c>
      <c r="U157">
        <v>0.999999999999995</v>
      </c>
      <c r="V157" t="s">
        <v>3346</v>
      </c>
      <c r="W157">
        <f>VLOOKUP(Q157,'PBT Tag Rates'!$B$5:$E$44,4,FALSE)</f>
        <v>0.95971980899999998</v>
      </c>
      <c r="X157">
        <v>1</v>
      </c>
      <c r="Y157" s="14">
        <f>IFERROR(LOOKUP(H157,{30,43,48,53,58,63,68,73,78,83,88,93,97},{42,47,52,57,62,67,72,77,82,87,92,99,100}),999)</f>
        <v>77</v>
      </c>
      <c r="Z157" s="17">
        <f t="shared" si="23"/>
        <v>1.4285714285714286</v>
      </c>
      <c r="AA157" s="17">
        <f t="shared" si="24"/>
        <v>1.4285714285714286</v>
      </c>
      <c r="AB157" s="17">
        <f t="shared" si="25"/>
        <v>2.518344052903343</v>
      </c>
      <c r="AC157" s="17" t="s">
        <v>17654</v>
      </c>
    </row>
    <row r="158" spans="1:29" x14ac:dyDescent="0.25">
      <c r="A158" t="s">
        <v>3339</v>
      </c>
      <c r="B158" s="166" t="s">
        <v>3588</v>
      </c>
      <c r="C158" t="s">
        <v>3589</v>
      </c>
      <c r="D158" s="1">
        <v>45157</v>
      </c>
      <c r="E158">
        <f t="shared" si="20"/>
        <v>70</v>
      </c>
      <c r="F158" t="s">
        <v>14</v>
      </c>
      <c r="G158">
        <v>830</v>
      </c>
      <c r="H158">
        <f t="shared" si="19"/>
        <v>83</v>
      </c>
      <c r="I158" t="s">
        <v>7</v>
      </c>
      <c r="J158" t="s">
        <v>8</v>
      </c>
      <c r="K158" t="s">
        <v>3590</v>
      </c>
      <c r="L158" t="s">
        <v>8</v>
      </c>
      <c r="M158" t="s">
        <v>14</v>
      </c>
      <c r="N158" t="str">
        <f t="shared" si="21"/>
        <v>F</v>
      </c>
      <c r="O158" t="s">
        <v>8</v>
      </c>
      <c r="P158" t="s">
        <v>8</v>
      </c>
      <c r="Q158" t="s">
        <v>11</v>
      </c>
      <c r="R158" t="s">
        <v>8</v>
      </c>
      <c r="S158" t="str">
        <f t="shared" si="22"/>
        <v>U</v>
      </c>
      <c r="T158" t="s">
        <v>12</v>
      </c>
      <c r="U158">
        <v>0.999999999999999</v>
      </c>
      <c r="V158" t="s">
        <v>11</v>
      </c>
      <c r="W158" t="e">
        <f>VLOOKUP(Q158,'PBT Tag Rates'!$B$5:$E$44,4,FALSE)</f>
        <v>#N/A</v>
      </c>
      <c r="X158">
        <v>1</v>
      </c>
      <c r="Y158" s="14">
        <f>IFERROR(LOOKUP(H158,{30,43,48,53,58,63,68,73,78,83,88,93,97},{42,47,52,57,62,67,72,77,82,87,92,99,100}),999)</f>
        <v>87</v>
      </c>
      <c r="Z158" s="17">
        <f t="shared" si="23"/>
        <v>1.4285714285714286</v>
      </c>
      <c r="AA158" s="17">
        <f t="shared" si="24"/>
        <v>1.4285714285714286</v>
      </c>
      <c r="AB158" s="17">
        <f t="shared" si="25"/>
        <v>2.518344052903343</v>
      </c>
      <c r="AC158" s="17" t="s">
        <v>17654</v>
      </c>
    </row>
    <row r="159" spans="1:29" x14ac:dyDescent="0.25">
      <c r="A159" t="s">
        <v>3339</v>
      </c>
      <c r="B159" s="166" t="s">
        <v>3591</v>
      </c>
      <c r="C159" t="s">
        <v>3592</v>
      </c>
      <c r="D159" s="1">
        <v>45157</v>
      </c>
      <c r="E159">
        <f t="shared" si="20"/>
        <v>70</v>
      </c>
      <c r="F159" t="s">
        <v>14</v>
      </c>
      <c r="G159">
        <v>820</v>
      </c>
      <c r="H159">
        <f t="shared" si="19"/>
        <v>82</v>
      </c>
      <c r="I159" t="s">
        <v>9</v>
      </c>
      <c r="J159" t="s">
        <v>8</v>
      </c>
      <c r="K159" t="s">
        <v>3593</v>
      </c>
      <c r="L159" t="s">
        <v>8</v>
      </c>
      <c r="M159" t="s">
        <v>14</v>
      </c>
      <c r="N159" t="str">
        <f t="shared" si="21"/>
        <v>F</v>
      </c>
      <c r="O159" t="s">
        <v>760</v>
      </c>
      <c r="P159" t="s">
        <v>761</v>
      </c>
      <c r="Q159" t="s">
        <v>221</v>
      </c>
      <c r="R159">
        <v>4</v>
      </c>
      <c r="S159">
        <f t="shared" si="22"/>
        <v>2019</v>
      </c>
      <c r="T159" t="s">
        <v>12</v>
      </c>
      <c r="U159">
        <v>1</v>
      </c>
      <c r="V159" t="s">
        <v>3357</v>
      </c>
      <c r="W159">
        <f>VLOOKUP(Q159,'PBT Tag Rates'!$B$5:$E$44,4,FALSE)</f>
        <v>0.95971980899999998</v>
      </c>
      <c r="X159">
        <v>1</v>
      </c>
      <c r="Y159" s="14">
        <f>IFERROR(LOOKUP(H159,{30,43,48,53,58,63,68,73,78,83,88,93,97},{42,47,52,57,62,67,72,77,82,87,92,99,100}),999)</f>
        <v>82</v>
      </c>
      <c r="Z159" s="17">
        <f t="shared" si="23"/>
        <v>1.4285714285714286</v>
      </c>
      <c r="AA159" s="17">
        <f t="shared" si="24"/>
        <v>1.4285714285714286</v>
      </c>
      <c r="AB159" s="17">
        <f t="shared" si="25"/>
        <v>2.518344052903343</v>
      </c>
      <c r="AC159" s="17" t="s">
        <v>17654</v>
      </c>
    </row>
    <row r="160" spans="1:29" x14ac:dyDescent="0.25">
      <c r="A160" t="s">
        <v>3339</v>
      </c>
      <c r="B160" s="166" t="s">
        <v>3594</v>
      </c>
      <c r="C160" t="s">
        <v>3595</v>
      </c>
      <c r="D160" s="1">
        <v>45157</v>
      </c>
      <c r="E160">
        <f t="shared" si="20"/>
        <v>70</v>
      </c>
      <c r="F160" t="s">
        <v>6</v>
      </c>
      <c r="G160">
        <v>760</v>
      </c>
      <c r="H160">
        <f t="shared" si="19"/>
        <v>76</v>
      </c>
      <c r="I160" t="s">
        <v>7</v>
      </c>
      <c r="J160" t="s">
        <v>8</v>
      </c>
      <c r="K160" t="s">
        <v>3596</v>
      </c>
      <c r="L160" t="s">
        <v>8</v>
      </c>
      <c r="M160" t="s">
        <v>6</v>
      </c>
      <c r="N160" t="str">
        <f t="shared" si="21"/>
        <v>M</v>
      </c>
      <c r="O160" t="s">
        <v>1428</v>
      </c>
      <c r="P160" t="s">
        <v>1429</v>
      </c>
      <c r="Q160" t="s">
        <v>221</v>
      </c>
      <c r="R160">
        <v>4</v>
      </c>
      <c r="S160">
        <f t="shared" si="22"/>
        <v>2019</v>
      </c>
      <c r="T160" t="s">
        <v>12</v>
      </c>
      <c r="U160">
        <v>0.999999999999999</v>
      </c>
      <c r="V160" t="s">
        <v>3396</v>
      </c>
      <c r="W160">
        <f>VLOOKUP(Q160,'PBT Tag Rates'!$B$5:$E$44,4,FALSE)</f>
        <v>0.95971980899999998</v>
      </c>
      <c r="X160">
        <v>1</v>
      </c>
      <c r="Y160" s="14">
        <f>IFERROR(LOOKUP(H160,{30,43,48,53,58,63,68,73,78,83,88,93,97},{42,47,52,57,62,67,72,77,82,87,92,99,100}),999)</f>
        <v>77</v>
      </c>
      <c r="Z160" s="17">
        <f t="shared" si="23"/>
        <v>1.4285714285714286</v>
      </c>
      <c r="AA160" s="17">
        <f t="shared" si="24"/>
        <v>1.4285714285714286</v>
      </c>
      <c r="AB160" s="17">
        <f t="shared" si="25"/>
        <v>2.518344052903343</v>
      </c>
      <c r="AC160" s="17" t="s">
        <v>17655</v>
      </c>
    </row>
    <row r="161" spans="1:29" x14ac:dyDescent="0.25">
      <c r="A161" t="s">
        <v>3339</v>
      </c>
      <c r="B161" s="166" t="s">
        <v>3597</v>
      </c>
      <c r="C161" t="s">
        <v>3598</v>
      </c>
      <c r="D161" s="1">
        <v>45157</v>
      </c>
      <c r="E161">
        <f t="shared" si="20"/>
        <v>70</v>
      </c>
      <c r="F161" t="s">
        <v>6</v>
      </c>
      <c r="G161">
        <v>770</v>
      </c>
      <c r="H161">
        <f t="shared" si="19"/>
        <v>77</v>
      </c>
      <c r="I161" t="s">
        <v>7</v>
      </c>
      <c r="J161" t="s">
        <v>8</v>
      </c>
      <c r="K161" t="s">
        <v>3599</v>
      </c>
      <c r="L161" t="s">
        <v>8</v>
      </c>
      <c r="M161" t="s">
        <v>6</v>
      </c>
      <c r="N161" t="str">
        <f t="shared" si="21"/>
        <v>M</v>
      </c>
      <c r="O161" t="s">
        <v>8</v>
      </c>
      <c r="P161" t="s">
        <v>8</v>
      </c>
      <c r="Q161" t="s">
        <v>11</v>
      </c>
      <c r="R161" t="s">
        <v>8</v>
      </c>
      <c r="S161" t="str">
        <f t="shared" si="22"/>
        <v>U</v>
      </c>
      <c r="T161" t="s">
        <v>12</v>
      </c>
      <c r="U161">
        <v>0.999999999999994</v>
      </c>
      <c r="V161" t="s">
        <v>11</v>
      </c>
      <c r="W161" t="e">
        <f>VLOOKUP(Q161,'PBT Tag Rates'!$B$5:$E$44,4,FALSE)</f>
        <v>#N/A</v>
      </c>
      <c r="X161">
        <v>1</v>
      </c>
      <c r="Y161" s="14">
        <f>IFERROR(LOOKUP(H161,{30,43,48,53,58,63,68,73,78,83,88,93,97},{42,47,52,57,62,67,72,77,82,87,92,99,100}),999)</f>
        <v>77</v>
      </c>
      <c r="Z161" s="17">
        <f t="shared" si="23"/>
        <v>1.4285714285714286</v>
      </c>
      <c r="AA161" s="17">
        <f t="shared" si="24"/>
        <v>1.4285714285714286</v>
      </c>
      <c r="AB161" s="17">
        <f t="shared" si="25"/>
        <v>2.518344052903343</v>
      </c>
      <c r="AC161" s="17" t="s">
        <v>17654</v>
      </c>
    </row>
    <row r="162" spans="1:29" x14ac:dyDescent="0.25">
      <c r="A162" t="s">
        <v>3339</v>
      </c>
      <c r="B162" s="166" t="s">
        <v>3600</v>
      </c>
      <c r="C162" t="s">
        <v>3601</v>
      </c>
      <c r="D162" s="1">
        <v>45157</v>
      </c>
      <c r="E162">
        <f t="shared" si="20"/>
        <v>70</v>
      </c>
      <c r="F162" t="s">
        <v>14</v>
      </c>
      <c r="G162">
        <v>800</v>
      </c>
      <c r="H162">
        <f t="shared" si="19"/>
        <v>80</v>
      </c>
      <c r="I162" t="s">
        <v>7</v>
      </c>
      <c r="J162" t="s">
        <v>8</v>
      </c>
      <c r="K162" t="s">
        <v>3602</v>
      </c>
      <c r="L162" t="s">
        <v>8</v>
      </c>
      <c r="M162" t="s">
        <v>14</v>
      </c>
      <c r="N162" t="str">
        <f t="shared" si="21"/>
        <v>F</v>
      </c>
      <c r="O162" t="s">
        <v>232</v>
      </c>
      <c r="P162" t="s">
        <v>233</v>
      </c>
      <c r="Q162" t="s">
        <v>221</v>
      </c>
      <c r="R162">
        <v>4</v>
      </c>
      <c r="S162">
        <f t="shared" si="22"/>
        <v>2019</v>
      </c>
      <c r="T162" t="s">
        <v>12</v>
      </c>
      <c r="U162">
        <v>0.999999999999999</v>
      </c>
      <c r="V162" t="s">
        <v>3363</v>
      </c>
      <c r="W162">
        <f>VLOOKUP(Q162,'PBT Tag Rates'!$B$5:$E$44,4,FALSE)</f>
        <v>0.95971980899999998</v>
      </c>
      <c r="X162">
        <v>1</v>
      </c>
      <c r="Y162" s="14">
        <f>IFERROR(LOOKUP(H162,{30,43,48,53,58,63,68,73,78,83,88,93,97},{42,47,52,57,62,67,72,77,82,87,92,99,100}),999)</f>
        <v>82</v>
      </c>
      <c r="Z162" s="17">
        <f t="shared" si="23"/>
        <v>1.4285714285714286</v>
      </c>
      <c r="AA162" s="17">
        <f t="shared" si="24"/>
        <v>1.4285714285714286</v>
      </c>
      <c r="AB162" s="17">
        <f t="shared" si="25"/>
        <v>2.518344052903343</v>
      </c>
      <c r="AC162" s="17" t="s">
        <v>17654</v>
      </c>
    </row>
    <row r="163" spans="1:29" x14ac:dyDescent="0.25">
      <c r="A163" t="s">
        <v>3339</v>
      </c>
      <c r="B163" s="166" t="s">
        <v>3603</v>
      </c>
      <c r="C163" t="s">
        <v>3604</v>
      </c>
      <c r="D163" s="1">
        <v>45157</v>
      </c>
      <c r="E163">
        <f t="shared" si="20"/>
        <v>70</v>
      </c>
      <c r="F163" t="s">
        <v>6</v>
      </c>
      <c r="G163">
        <v>800</v>
      </c>
      <c r="H163">
        <f t="shared" si="19"/>
        <v>80</v>
      </c>
      <c r="I163" t="s">
        <v>9</v>
      </c>
      <c r="J163" t="s">
        <v>8</v>
      </c>
      <c r="K163" t="s">
        <v>3605</v>
      </c>
      <c r="L163" t="s">
        <v>8</v>
      </c>
      <c r="M163" t="s">
        <v>6</v>
      </c>
      <c r="N163" t="str">
        <f t="shared" si="21"/>
        <v>M</v>
      </c>
      <c r="O163" t="s">
        <v>3606</v>
      </c>
      <c r="P163" t="s">
        <v>3607</v>
      </c>
      <c r="Q163" t="s">
        <v>221</v>
      </c>
      <c r="R163">
        <v>4</v>
      </c>
      <c r="S163">
        <f t="shared" si="22"/>
        <v>2019</v>
      </c>
      <c r="T163" t="s">
        <v>12</v>
      </c>
      <c r="U163">
        <v>0.999999999999996</v>
      </c>
      <c r="V163" t="s">
        <v>3608</v>
      </c>
      <c r="W163">
        <f>VLOOKUP(Q163,'PBT Tag Rates'!$B$5:$E$44,4,FALSE)</f>
        <v>0.95971980899999998</v>
      </c>
      <c r="X163">
        <v>1</v>
      </c>
      <c r="Y163" s="14">
        <f>IFERROR(LOOKUP(H163,{30,43,48,53,58,63,68,73,78,83,88,93,97},{42,47,52,57,62,67,72,77,82,87,92,99,100}),999)</f>
        <v>82</v>
      </c>
      <c r="Z163" s="17">
        <f t="shared" si="23"/>
        <v>1.4285714285714286</v>
      </c>
      <c r="AA163" s="17">
        <f t="shared" si="24"/>
        <v>1.4285714285714286</v>
      </c>
      <c r="AB163" s="17">
        <f t="shared" si="25"/>
        <v>2.518344052903343</v>
      </c>
      <c r="AC163" s="17" t="s">
        <v>17654</v>
      </c>
    </row>
    <row r="164" spans="1:29" x14ac:dyDescent="0.25">
      <c r="A164" t="s">
        <v>3339</v>
      </c>
      <c r="B164" s="166" t="s">
        <v>3609</v>
      </c>
      <c r="C164" t="s">
        <v>770</v>
      </c>
      <c r="D164" s="1">
        <v>45157</v>
      </c>
      <c r="E164">
        <f t="shared" si="20"/>
        <v>70</v>
      </c>
      <c r="F164" t="s">
        <v>14</v>
      </c>
      <c r="G164">
        <v>710</v>
      </c>
      <c r="H164">
        <f t="shared" si="19"/>
        <v>71</v>
      </c>
      <c r="I164" t="s">
        <v>7</v>
      </c>
      <c r="J164" t="s">
        <v>8</v>
      </c>
      <c r="K164" t="s">
        <v>3610</v>
      </c>
      <c r="L164" t="s">
        <v>8</v>
      </c>
      <c r="M164" t="s">
        <v>14</v>
      </c>
      <c r="N164" t="str">
        <f t="shared" si="21"/>
        <v>F</v>
      </c>
      <c r="O164" t="s">
        <v>260</v>
      </c>
      <c r="P164" t="s">
        <v>3611</v>
      </c>
      <c r="Q164" t="s">
        <v>221</v>
      </c>
      <c r="R164">
        <v>4</v>
      </c>
      <c r="S164">
        <f t="shared" si="22"/>
        <v>2019</v>
      </c>
      <c r="T164" t="s">
        <v>12</v>
      </c>
      <c r="U164">
        <v>1</v>
      </c>
      <c r="V164" t="s">
        <v>3363</v>
      </c>
      <c r="W164">
        <f>VLOOKUP(Q164,'PBT Tag Rates'!$B$5:$E$44,4,FALSE)</f>
        <v>0.95971980899999998</v>
      </c>
      <c r="X164">
        <v>1</v>
      </c>
      <c r="Y164" s="14">
        <f>IFERROR(LOOKUP(H164,{30,43,48,53,58,63,68,73,78,83,88,93,97},{42,47,52,57,62,67,72,77,82,87,92,99,100}),999)</f>
        <v>72</v>
      </c>
      <c r="Z164" s="17">
        <f t="shared" si="23"/>
        <v>1.4285714285714286</v>
      </c>
      <c r="AA164" s="17">
        <f t="shared" si="24"/>
        <v>1.4285714285714286</v>
      </c>
      <c r="AB164" s="17">
        <f t="shared" si="25"/>
        <v>2.518344052903343</v>
      </c>
      <c r="AC164" s="17" t="s">
        <v>17654</v>
      </c>
    </row>
    <row r="165" spans="1:29" x14ac:dyDescent="0.25">
      <c r="A165" t="s">
        <v>3339</v>
      </c>
      <c r="B165" s="166" t="s">
        <v>3612</v>
      </c>
      <c r="C165" t="s">
        <v>3613</v>
      </c>
      <c r="D165" s="1">
        <v>45157</v>
      </c>
      <c r="E165">
        <f t="shared" si="20"/>
        <v>70</v>
      </c>
      <c r="F165" t="s">
        <v>14</v>
      </c>
      <c r="G165">
        <v>790</v>
      </c>
      <c r="H165">
        <f t="shared" si="19"/>
        <v>79</v>
      </c>
      <c r="I165" t="s">
        <v>7</v>
      </c>
      <c r="J165" t="s">
        <v>8</v>
      </c>
      <c r="K165" t="s">
        <v>3614</v>
      </c>
      <c r="L165" t="s">
        <v>8</v>
      </c>
      <c r="M165" t="s">
        <v>14</v>
      </c>
      <c r="N165" t="str">
        <f t="shared" si="21"/>
        <v>F</v>
      </c>
      <c r="O165" t="s">
        <v>8</v>
      </c>
      <c r="P165" t="s">
        <v>8</v>
      </c>
      <c r="Q165" t="s">
        <v>11</v>
      </c>
      <c r="R165" t="s">
        <v>8</v>
      </c>
      <c r="S165" t="str">
        <f t="shared" si="22"/>
        <v>U</v>
      </c>
      <c r="T165" t="s">
        <v>12</v>
      </c>
      <c r="U165">
        <v>1</v>
      </c>
      <c r="V165" t="s">
        <v>11</v>
      </c>
      <c r="W165" t="e">
        <f>VLOOKUP(Q165,'PBT Tag Rates'!$B$5:$E$44,4,FALSE)</f>
        <v>#N/A</v>
      </c>
      <c r="X165">
        <v>1</v>
      </c>
      <c r="Y165" s="14">
        <f>IFERROR(LOOKUP(H165,{30,43,48,53,58,63,68,73,78,83,88,93,97},{42,47,52,57,62,67,72,77,82,87,92,99,100}),999)</f>
        <v>82</v>
      </c>
      <c r="Z165" s="17">
        <f t="shared" si="23"/>
        <v>1.4285714285714286</v>
      </c>
      <c r="AA165" s="17">
        <f t="shared" si="24"/>
        <v>1.4285714285714286</v>
      </c>
      <c r="AB165" s="17">
        <f t="shared" si="25"/>
        <v>2.518344052903343</v>
      </c>
      <c r="AC165" s="17" t="s">
        <v>17654</v>
      </c>
    </row>
    <row r="166" spans="1:29" x14ac:dyDescent="0.25">
      <c r="A166" t="s">
        <v>3339</v>
      </c>
      <c r="B166" s="166" t="s">
        <v>3615</v>
      </c>
      <c r="C166" t="s">
        <v>3616</v>
      </c>
      <c r="D166" s="1">
        <v>45157</v>
      </c>
      <c r="E166">
        <f t="shared" si="20"/>
        <v>70</v>
      </c>
      <c r="F166" t="s">
        <v>14</v>
      </c>
      <c r="G166">
        <v>790</v>
      </c>
      <c r="H166">
        <f t="shared" si="19"/>
        <v>79</v>
      </c>
      <c r="I166" t="s">
        <v>7</v>
      </c>
      <c r="J166" t="s">
        <v>8</v>
      </c>
      <c r="K166" t="s">
        <v>3617</v>
      </c>
      <c r="L166" t="s">
        <v>8</v>
      </c>
      <c r="M166" t="s">
        <v>14</v>
      </c>
      <c r="N166" t="str">
        <f t="shared" si="21"/>
        <v>F</v>
      </c>
      <c r="O166" t="s">
        <v>783</v>
      </c>
      <c r="P166" t="s">
        <v>784</v>
      </c>
      <c r="Q166" t="s">
        <v>281</v>
      </c>
      <c r="R166">
        <v>4</v>
      </c>
      <c r="S166">
        <f t="shared" si="22"/>
        <v>2019</v>
      </c>
      <c r="T166" t="s">
        <v>12</v>
      </c>
      <c r="U166">
        <v>1</v>
      </c>
      <c r="V166" t="s">
        <v>3169</v>
      </c>
      <c r="W166">
        <f>VLOOKUP(Q166,'PBT Tag Rates'!$B$5:$E$44,4,FALSE)</f>
        <v>0.99705232300000002</v>
      </c>
      <c r="X166">
        <v>1</v>
      </c>
      <c r="Y166" s="14">
        <f>IFERROR(LOOKUP(H166,{30,43,48,53,58,63,68,73,78,83,88,93,97},{42,47,52,57,62,67,72,77,82,87,92,99,100}),999)</f>
        <v>82</v>
      </c>
      <c r="Z166" s="17">
        <f t="shared" si="23"/>
        <v>1.4285714285714286</v>
      </c>
      <c r="AA166" s="17">
        <f t="shared" si="24"/>
        <v>1.4285714285714286</v>
      </c>
      <c r="AB166" s="17">
        <f t="shared" si="25"/>
        <v>2.518344052903343</v>
      </c>
      <c r="AC166" s="17" t="s">
        <v>17654</v>
      </c>
    </row>
    <row r="167" spans="1:29" x14ac:dyDescent="0.25">
      <c r="A167" t="s">
        <v>3339</v>
      </c>
      <c r="B167" s="166" t="s">
        <v>3618</v>
      </c>
      <c r="C167" t="s">
        <v>3619</v>
      </c>
      <c r="D167" s="1">
        <v>45157</v>
      </c>
      <c r="E167">
        <f t="shared" si="20"/>
        <v>70</v>
      </c>
      <c r="F167" t="s">
        <v>14</v>
      </c>
      <c r="G167">
        <v>740</v>
      </c>
      <c r="H167">
        <f t="shared" si="19"/>
        <v>74</v>
      </c>
      <c r="I167" t="s">
        <v>7</v>
      </c>
      <c r="J167" t="s">
        <v>8</v>
      </c>
      <c r="K167" t="s">
        <v>3620</v>
      </c>
      <c r="L167" t="s">
        <v>8</v>
      </c>
      <c r="M167" t="s">
        <v>14</v>
      </c>
      <c r="N167" t="str">
        <f t="shared" si="21"/>
        <v>F</v>
      </c>
      <c r="O167" t="s">
        <v>1977</v>
      </c>
      <c r="P167" t="s">
        <v>1978</v>
      </c>
      <c r="Q167" t="s">
        <v>221</v>
      </c>
      <c r="R167">
        <v>4</v>
      </c>
      <c r="S167">
        <f t="shared" si="22"/>
        <v>2019</v>
      </c>
      <c r="T167" t="s">
        <v>12</v>
      </c>
      <c r="U167">
        <v>0.999999999999999</v>
      </c>
      <c r="V167" t="s">
        <v>3346</v>
      </c>
      <c r="W167">
        <f>VLOOKUP(Q167,'PBT Tag Rates'!$B$5:$E$44,4,FALSE)</f>
        <v>0.95971980899999998</v>
      </c>
      <c r="X167">
        <v>1</v>
      </c>
      <c r="Y167" s="14">
        <f>IFERROR(LOOKUP(H167,{30,43,48,53,58,63,68,73,78,83,88,93,97},{42,47,52,57,62,67,72,77,82,87,92,99,100}),999)</f>
        <v>77</v>
      </c>
      <c r="Z167" s="17">
        <f t="shared" si="23"/>
        <v>1.4285714285714286</v>
      </c>
      <c r="AA167" s="17">
        <f t="shared" si="24"/>
        <v>1.4285714285714286</v>
      </c>
      <c r="AB167" s="17">
        <f t="shared" si="25"/>
        <v>2.518344052903343</v>
      </c>
      <c r="AC167" s="17" t="s">
        <v>17654</v>
      </c>
    </row>
    <row r="168" spans="1:29" x14ac:dyDescent="0.25">
      <c r="A168" t="s">
        <v>3339</v>
      </c>
      <c r="B168" s="166" t="s">
        <v>3621</v>
      </c>
      <c r="C168" t="s">
        <v>3622</v>
      </c>
      <c r="D168" s="1">
        <v>45157</v>
      </c>
      <c r="E168">
        <f t="shared" si="20"/>
        <v>70</v>
      </c>
      <c r="F168" t="s">
        <v>14</v>
      </c>
      <c r="G168">
        <v>720</v>
      </c>
      <c r="H168">
        <f t="shared" si="19"/>
        <v>72</v>
      </c>
      <c r="I168" t="s">
        <v>7</v>
      </c>
      <c r="J168" t="s">
        <v>8</v>
      </c>
      <c r="K168" t="s">
        <v>3623</v>
      </c>
      <c r="L168" t="s">
        <v>8</v>
      </c>
      <c r="M168" t="s">
        <v>14</v>
      </c>
      <c r="N168" t="str">
        <f t="shared" si="21"/>
        <v>F</v>
      </c>
      <c r="O168" t="s">
        <v>576</v>
      </c>
      <c r="P168" t="s">
        <v>865</v>
      </c>
      <c r="Q168" t="s">
        <v>221</v>
      </c>
      <c r="R168">
        <v>4</v>
      </c>
      <c r="S168">
        <f t="shared" si="22"/>
        <v>2019</v>
      </c>
      <c r="T168" t="s">
        <v>12</v>
      </c>
      <c r="U168">
        <v>0.999999999999997</v>
      </c>
      <c r="V168" t="s">
        <v>3357</v>
      </c>
      <c r="W168">
        <f>VLOOKUP(Q168,'PBT Tag Rates'!$B$5:$E$44,4,FALSE)</f>
        <v>0.95971980899999998</v>
      </c>
      <c r="X168">
        <v>1</v>
      </c>
      <c r="Y168" s="14">
        <f>IFERROR(LOOKUP(H168,{30,43,48,53,58,63,68,73,78,83,88,93,97},{42,47,52,57,62,67,72,77,82,87,92,99,100}),999)</f>
        <v>72</v>
      </c>
      <c r="Z168" s="17">
        <f t="shared" si="23"/>
        <v>1.4285714285714286</v>
      </c>
      <c r="AA168" s="17">
        <f t="shared" si="24"/>
        <v>1.4285714285714286</v>
      </c>
      <c r="AB168" s="17">
        <f t="shared" si="25"/>
        <v>2.518344052903343</v>
      </c>
      <c r="AC168" s="17" t="s">
        <v>17654</v>
      </c>
    </row>
    <row r="169" spans="1:29" x14ac:dyDescent="0.25">
      <c r="A169" t="s">
        <v>3339</v>
      </c>
      <c r="B169" s="166" t="s">
        <v>3624</v>
      </c>
      <c r="C169" t="s">
        <v>3625</v>
      </c>
      <c r="D169" s="1">
        <v>45157</v>
      </c>
      <c r="E169">
        <f t="shared" si="20"/>
        <v>70</v>
      </c>
      <c r="F169" t="s">
        <v>6</v>
      </c>
      <c r="G169">
        <v>710</v>
      </c>
      <c r="H169">
        <f t="shared" si="19"/>
        <v>71</v>
      </c>
      <c r="I169" t="s">
        <v>7</v>
      </c>
      <c r="J169" t="s">
        <v>8</v>
      </c>
      <c r="K169" t="s">
        <v>3626</v>
      </c>
      <c r="L169" t="s">
        <v>8</v>
      </c>
      <c r="M169" t="s">
        <v>6</v>
      </c>
      <c r="N169" t="str">
        <f t="shared" si="21"/>
        <v>M</v>
      </c>
      <c r="O169" t="s">
        <v>550</v>
      </c>
      <c r="P169" t="s">
        <v>3627</v>
      </c>
      <c r="Q169" t="s">
        <v>281</v>
      </c>
      <c r="R169">
        <v>4</v>
      </c>
      <c r="S169">
        <f t="shared" si="22"/>
        <v>2019</v>
      </c>
      <c r="T169" t="s">
        <v>12</v>
      </c>
      <c r="U169">
        <v>1</v>
      </c>
      <c r="V169" t="s">
        <v>3079</v>
      </c>
      <c r="W169">
        <f>VLOOKUP(Q169,'PBT Tag Rates'!$B$5:$E$44,4,FALSE)</f>
        <v>0.99705232300000002</v>
      </c>
      <c r="X169">
        <v>1</v>
      </c>
      <c r="Y169" s="14">
        <f>IFERROR(LOOKUP(H169,{30,43,48,53,58,63,68,73,78,83,88,93,97},{42,47,52,57,62,67,72,77,82,87,92,99,100}),999)</f>
        <v>72</v>
      </c>
      <c r="Z169" s="17">
        <f t="shared" si="23"/>
        <v>1.4285714285714286</v>
      </c>
      <c r="AA169" s="17">
        <f t="shared" si="24"/>
        <v>1.4285714285714286</v>
      </c>
      <c r="AB169" s="17">
        <f t="shared" si="25"/>
        <v>2.518344052903343</v>
      </c>
      <c r="AC169" s="17" t="s">
        <v>17654</v>
      </c>
    </row>
    <row r="170" spans="1:29" x14ac:dyDescent="0.25">
      <c r="A170" t="s">
        <v>3339</v>
      </c>
      <c r="B170" s="166" t="s">
        <v>3628</v>
      </c>
      <c r="C170" t="s">
        <v>3629</v>
      </c>
      <c r="D170" s="1">
        <v>45157</v>
      </c>
      <c r="E170">
        <f t="shared" si="20"/>
        <v>70</v>
      </c>
      <c r="F170" t="s">
        <v>14</v>
      </c>
      <c r="G170">
        <v>770</v>
      </c>
      <c r="H170">
        <f t="shared" si="19"/>
        <v>77</v>
      </c>
      <c r="I170" t="s">
        <v>7</v>
      </c>
      <c r="J170" t="s">
        <v>8</v>
      </c>
      <c r="K170" t="s">
        <v>3630</v>
      </c>
      <c r="L170" t="s">
        <v>8</v>
      </c>
      <c r="M170" t="s">
        <v>14</v>
      </c>
      <c r="N170" t="str">
        <f t="shared" si="21"/>
        <v>F</v>
      </c>
      <c r="O170" t="s">
        <v>8</v>
      </c>
      <c r="P170" t="s">
        <v>8</v>
      </c>
      <c r="Q170" t="s">
        <v>11</v>
      </c>
      <c r="R170" t="s">
        <v>8</v>
      </c>
      <c r="S170" t="str">
        <f t="shared" si="22"/>
        <v>U</v>
      </c>
      <c r="T170" t="s">
        <v>12</v>
      </c>
      <c r="U170">
        <v>1</v>
      </c>
      <c r="V170" t="s">
        <v>11</v>
      </c>
      <c r="W170" t="e">
        <f>VLOOKUP(Q170,'PBT Tag Rates'!$B$5:$E$44,4,FALSE)</f>
        <v>#N/A</v>
      </c>
      <c r="X170">
        <v>1</v>
      </c>
      <c r="Y170" s="14">
        <f>IFERROR(LOOKUP(H170,{30,43,48,53,58,63,68,73,78,83,88,93,97},{42,47,52,57,62,67,72,77,82,87,92,99,100}),999)</f>
        <v>77</v>
      </c>
      <c r="Z170" s="17">
        <f t="shared" si="23"/>
        <v>1.4285714285714286</v>
      </c>
      <c r="AA170" s="17">
        <f t="shared" si="24"/>
        <v>1.4285714285714286</v>
      </c>
      <c r="AB170" s="17">
        <f t="shared" si="25"/>
        <v>2.518344052903343</v>
      </c>
      <c r="AC170" s="17" t="s">
        <v>17654</v>
      </c>
    </row>
    <row r="171" spans="1:29" x14ac:dyDescent="0.25">
      <c r="A171" t="s">
        <v>3339</v>
      </c>
      <c r="B171" s="166" t="s">
        <v>3631</v>
      </c>
      <c r="C171" t="s">
        <v>3632</v>
      </c>
      <c r="D171" s="1">
        <v>45157</v>
      </c>
      <c r="E171">
        <f t="shared" si="20"/>
        <v>70</v>
      </c>
      <c r="F171" t="s">
        <v>14</v>
      </c>
      <c r="G171">
        <v>800</v>
      </c>
      <c r="H171">
        <f t="shared" si="19"/>
        <v>80</v>
      </c>
      <c r="I171" t="s">
        <v>9</v>
      </c>
      <c r="J171">
        <v>1</v>
      </c>
      <c r="K171" t="s">
        <v>3633</v>
      </c>
      <c r="L171" t="s">
        <v>8</v>
      </c>
      <c r="M171" t="s">
        <v>14</v>
      </c>
      <c r="N171" t="str">
        <f t="shared" si="21"/>
        <v>F</v>
      </c>
      <c r="O171" t="s">
        <v>8</v>
      </c>
      <c r="P171" t="s">
        <v>8</v>
      </c>
      <c r="Q171" t="s">
        <v>11</v>
      </c>
      <c r="R171" t="s">
        <v>8</v>
      </c>
      <c r="S171" t="str">
        <f t="shared" si="22"/>
        <v>U</v>
      </c>
      <c r="T171" t="s">
        <v>12</v>
      </c>
      <c r="U171">
        <v>0.999999999999999</v>
      </c>
      <c r="V171" t="s">
        <v>3100</v>
      </c>
      <c r="W171" t="e">
        <f>VLOOKUP(Q171,'PBT Tag Rates'!$B$5:$E$44,4,FALSE)</f>
        <v>#N/A</v>
      </c>
      <c r="X171">
        <v>1</v>
      </c>
      <c r="Y171" s="14">
        <f>IFERROR(LOOKUP(H171,{30,43,48,53,58,63,68,73,78,83,88,93,97},{42,47,52,57,62,67,72,77,82,87,92,99,100}),999)</f>
        <v>82</v>
      </c>
      <c r="Z171" s="17">
        <f t="shared" si="23"/>
        <v>1.4285714285714286</v>
      </c>
      <c r="AA171" s="17">
        <f t="shared" si="24"/>
        <v>1.4285714285714286</v>
      </c>
      <c r="AB171" s="17">
        <f t="shared" si="25"/>
        <v>2.518344052903343</v>
      </c>
      <c r="AC171" s="17" t="s">
        <v>17654</v>
      </c>
    </row>
    <row r="172" spans="1:29" x14ac:dyDescent="0.25">
      <c r="A172" t="s">
        <v>3339</v>
      </c>
      <c r="B172" s="166" t="s">
        <v>3634</v>
      </c>
      <c r="C172" t="s">
        <v>3635</v>
      </c>
      <c r="D172" s="1">
        <v>45157</v>
      </c>
      <c r="E172">
        <f t="shared" si="20"/>
        <v>70</v>
      </c>
      <c r="F172" t="s">
        <v>14</v>
      </c>
      <c r="G172">
        <v>740</v>
      </c>
      <c r="H172">
        <f t="shared" si="19"/>
        <v>74</v>
      </c>
      <c r="I172" t="s">
        <v>7</v>
      </c>
      <c r="J172" t="s">
        <v>8</v>
      </c>
      <c r="K172" t="s">
        <v>3636</v>
      </c>
      <c r="L172" t="s">
        <v>8</v>
      </c>
      <c r="M172" t="s">
        <v>14</v>
      </c>
      <c r="N172" t="str">
        <f t="shared" si="21"/>
        <v>F</v>
      </c>
      <c r="O172" t="s">
        <v>354</v>
      </c>
      <c r="P172" t="s">
        <v>547</v>
      </c>
      <c r="Q172" t="s">
        <v>221</v>
      </c>
      <c r="R172">
        <v>4</v>
      </c>
      <c r="S172">
        <f t="shared" si="22"/>
        <v>2019</v>
      </c>
      <c r="T172" t="s">
        <v>12</v>
      </c>
      <c r="U172">
        <v>1</v>
      </c>
      <c r="V172" t="s">
        <v>3346</v>
      </c>
      <c r="W172">
        <f>VLOOKUP(Q172,'PBT Tag Rates'!$B$5:$E$44,4,FALSE)</f>
        <v>0.95971980899999998</v>
      </c>
      <c r="X172">
        <v>1</v>
      </c>
      <c r="Y172" s="14">
        <f>IFERROR(LOOKUP(H172,{30,43,48,53,58,63,68,73,78,83,88,93,97},{42,47,52,57,62,67,72,77,82,87,92,99,100}),999)</f>
        <v>77</v>
      </c>
      <c r="Z172" s="17">
        <f t="shared" si="23"/>
        <v>1.4285714285714286</v>
      </c>
      <c r="AA172" s="17">
        <f t="shared" si="24"/>
        <v>1.4285714285714286</v>
      </c>
      <c r="AB172" s="17">
        <f t="shared" si="25"/>
        <v>2.518344052903343</v>
      </c>
      <c r="AC172" s="17" t="s">
        <v>17654</v>
      </c>
    </row>
    <row r="173" spans="1:29" x14ac:dyDescent="0.25">
      <c r="A173" t="s">
        <v>3339</v>
      </c>
      <c r="B173" s="166" t="s">
        <v>3637</v>
      </c>
      <c r="C173" t="s">
        <v>3638</v>
      </c>
      <c r="D173" s="1">
        <v>45157</v>
      </c>
      <c r="E173">
        <f t="shared" si="20"/>
        <v>70</v>
      </c>
      <c r="F173" t="s">
        <v>6</v>
      </c>
      <c r="G173">
        <v>800</v>
      </c>
      <c r="H173">
        <f t="shared" si="19"/>
        <v>80</v>
      </c>
      <c r="I173" t="s">
        <v>9</v>
      </c>
      <c r="J173">
        <v>1</v>
      </c>
      <c r="K173" t="s">
        <v>3639</v>
      </c>
      <c r="L173" t="s">
        <v>8</v>
      </c>
      <c r="M173" t="s">
        <v>6</v>
      </c>
      <c r="N173" t="str">
        <f t="shared" si="21"/>
        <v>M</v>
      </c>
      <c r="O173" t="s">
        <v>3606</v>
      </c>
      <c r="P173" t="s">
        <v>3607</v>
      </c>
      <c r="Q173" t="s">
        <v>221</v>
      </c>
      <c r="R173">
        <v>4</v>
      </c>
      <c r="S173">
        <f t="shared" si="22"/>
        <v>2019</v>
      </c>
      <c r="T173" t="s">
        <v>12</v>
      </c>
      <c r="U173">
        <v>0.999999999999996</v>
      </c>
      <c r="V173" t="s">
        <v>3608</v>
      </c>
      <c r="W173">
        <f>VLOOKUP(Q173,'PBT Tag Rates'!$B$5:$E$44,4,FALSE)</f>
        <v>0.95971980899999998</v>
      </c>
      <c r="X173">
        <v>1</v>
      </c>
      <c r="Y173" s="14">
        <f>IFERROR(LOOKUP(H173,{30,43,48,53,58,63,68,73,78,83,88,93,97},{42,47,52,57,62,67,72,77,82,87,92,99,100}),999)</f>
        <v>82</v>
      </c>
      <c r="Z173" s="17">
        <f t="shared" si="23"/>
        <v>1.4285714285714286</v>
      </c>
      <c r="AA173" s="17">
        <f t="shared" si="24"/>
        <v>1.4285714285714286</v>
      </c>
      <c r="AB173" s="17">
        <f t="shared" si="25"/>
        <v>2.518344052903343</v>
      </c>
      <c r="AC173" s="17" t="s">
        <v>17654</v>
      </c>
    </row>
    <row r="174" spans="1:29" x14ac:dyDescent="0.25">
      <c r="A174" t="s">
        <v>3339</v>
      </c>
      <c r="B174" s="166" t="s">
        <v>3640</v>
      </c>
      <c r="C174" t="s">
        <v>3641</v>
      </c>
      <c r="D174" s="1">
        <v>45157</v>
      </c>
      <c r="E174">
        <f t="shared" si="20"/>
        <v>70</v>
      </c>
      <c r="F174" t="s">
        <v>6</v>
      </c>
      <c r="G174">
        <v>710</v>
      </c>
      <c r="H174">
        <f t="shared" si="19"/>
        <v>71</v>
      </c>
      <c r="I174" t="s">
        <v>7</v>
      </c>
      <c r="J174" t="s">
        <v>8</v>
      </c>
      <c r="K174" t="s">
        <v>3642</v>
      </c>
      <c r="L174" t="s">
        <v>8</v>
      </c>
      <c r="M174" t="s">
        <v>6</v>
      </c>
      <c r="N174" t="str">
        <f t="shared" si="21"/>
        <v>M</v>
      </c>
      <c r="O174" t="s">
        <v>232</v>
      </c>
      <c r="P174" t="s">
        <v>233</v>
      </c>
      <c r="Q174" t="s">
        <v>221</v>
      </c>
      <c r="R174">
        <v>4</v>
      </c>
      <c r="S174">
        <f t="shared" si="22"/>
        <v>2019</v>
      </c>
      <c r="T174" t="s">
        <v>12</v>
      </c>
      <c r="U174">
        <v>1</v>
      </c>
      <c r="V174" t="s">
        <v>3363</v>
      </c>
      <c r="W174">
        <f>VLOOKUP(Q174,'PBT Tag Rates'!$B$5:$E$44,4,FALSE)</f>
        <v>0.95971980899999998</v>
      </c>
      <c r="X174">
        <v>1</v>
      </c>
      <c r="Y174" s="14">
        <f>IFERROR(LOOKUP(H174,{30,43,48,53,58,63,68,73,78,83,88,93,97},{42,47,52,57,62,67,72,77,82,87,92,99,100}),999)</f>
        <v>72</v>
      </c>
      <c r="Z174" s="17">
        <f t="shared" si="23"/>
        <v>1.4285714285714286</v>
      </c>
      <c r="AA174" s="17">
        <f t="shared" si="24"/>
        <v>1.4285714285714286</v>
      </c>
      <c r="AB174" s="17">
        <f t="shared" si="25"/>
        <v>2.518344052903343</v>
      </c>
      <c r="AC174" s="17" t="s">
        <v>17654</v>
      </c>
    </row>
    <row r="175" spans="1:29" x14ac:dyDescent="0.25">
      <c r="A175" t="s">
        <v>3339</v>
      </c>
      <c r="B175" s="166" t="s">
        <v>3643</v>
      </c>
      <c r="C175" t="s">
        <v>3644</v>
      </c>
      <c r="D175" s="1">
        <v>45157</v>
      </c>
      <c r="E175">
        <f t="shared" si="20"/>
        <v>70</v>
      </c>
      <c r="F175" t="s">
        <v>14</v>
      </c>
      <c r="G175">
        <v>760</v>
      </c>
      <c r="H175">
        <f t="shared" si="19"/>
        <v>76</v>
      </c>
      <c r="I175" t="s">
        <v>7</v>
      </c>
      <c r="J175" t="s">
        <v>8</v>
      </c>
      <c r="K175" t="s">
        <v>3645</v>
      </c>
      <c r="L175" t="s">
        <v>8</v>
      </c>
      <c r="M175" t="s">
        <v>14</v>
      </c>
      <c r="N175" t="str">
        <f t="shared" si="21"/>
        <v>F</v>
      </c>
      <c r="O175" t="s">
        <v>304</v>
      </c>
      <c r="P175" t="s">
        <v>3646</v>
      </c>
      <c r="Q175" t="s">
        <v>15</v>
      </c>
      <c r="R175">
        <v>5</v>
      </c>
      <c r="S175">
        <f t="shared" si="22"/>
        <v>2018</v>
      </c>
      <c r="T175" t="s">
        <v>12</v>
      </c>
      <c r="U175">
        <v>1</v>
      </c>
      <c r="V175" t="s">
        <v>3386</v>
      </c>
      <c r="W175">
        <f>VLOOKUP(Q175,'PBT Tag Rates'!$B$5:$E$44,4,FALSE)</f>
        <v>0.80551598400000002</v>
      </c>
      <c r="X175">
        <v>1</v>
      </c>
      <c r="Y175" s="14">
        <f>IFERROR(LOOKUP(H175,{30,43,48,53,58,63,68,73,78,83,88,93,97},{42,47,52,57,62,67,72,77,82,87,92,99,100}),999)</f>
        <v>77</v>
      </c>
      <c r="Z175" s="17">
        <f t="shared" si="23"/>
        <v>1.4285714285714286</v>
      </c>
      <c r="AA175" s="17">
        <f t="shared" si="24"/>
        <v>1.4285714285714286</v>
      </c>
      <c r="AB175" s="17">
        <f t="shared" si="25"/>
        <v>2.518344052903343</v>
      </c>
      <c r="AC175" s="17" t="s">
        <v>17654</v>
      </c>
    </row>
    <row r="176" spans="1:29" x14ac:dyDescent="0.25">
      <c r="A176" t="s">
        <v>3339</v>
      </c>
      <c r="B176" s="166" t="s">
        <v>3647</v>
      </c>
      <c r="C176" t="s">
        <v>3648</v>
      </c>
      <c r="D176" s="1">
        <v>45157</v>
      </c>
      <c r="E176">
        <f t="shared" si="20"/>
        <v>70</v>
      </c>
      <c r="F176" t="s">
        <v>14</v>
      </c>
      <c r="G176">
        <v>740</v>
      </c>
      <c r="H176">
        <f t="shared" si="19"/>
        <v>74</v>
      </c>
      <c r="I176" t="s">
        <v>7</v>
      </c>
      <c r="J176" t="s">
        <v>8</v>
      </c>
      <c r="K176" t="s">
        <v>3649</v>
      </c>
      <c r="L176" t="s">
        <v>8</v>
      </c>
      <c r="M176" t="s">
        <v>14</v>
      </c>
      <c r="N176" t="str">
        <f t="shared" si="21"/>
        <v>F</v>
      </c>
      <c r="O176" t="s">
        <v>8</v>
      </c>
      <c r="P176" t="s">
        <v>8</v>
      </c>
      <c r="Q176" t="s">
        <v>11</v>
      </c>
      <c r="R176" t="s">
        <v>8</v>
      </c>
      <c r="S176" t="str">
        <f t="shared" si="22"/>
        <v>U</v>
      </c>
      <c r="T176" t="s">
        <v>12</v>
      </c>
      <c r="U176">
        <v>0.999999999999998</v>
      </c>
      <c r="V176" t="s">
        <v>11</v>
      </c>
      <c r="W176" t="e">
        <f>VLOOKUP(Q176,'PBT Tag Rates'!$B$5:$E$44,4,FALSE)</f>
        <v>#N/A</v>
      </c>
      <c r="X176">
        <v>1</v>
      </c>
      <c r="Y176" s="14">
        <f>IFERROR(LOOKUP(H176,{30,43,48,53,58,63,68,73,78,83,88,93,97},{42,47,52,57,62,67,72,77,82,87,92,99,100}),999)</f>
        <v>77</v>
      </c>
      <c r="Z176" s="17">
        <f t="shared" si="23"/>
        <v>1.4285714285714286</v>
      </c>
      <c r="AA176" s="17">
        <f t="shared" si="24"/>
        <v>1.4285714285714286</v>
      </c>
      <c r="AB176" s="17">
        <f t="shared" si="25"/>
        <v>2.518344052903343</v>
      </c>
      <c r="AC176" s="17" t="s">
        <v>17654</v>
      </c>
    </row>
    <row r="177" spans="1:29" x14ac:dyDescent="0.25">
      <c r="A177" t="s">
        <v>3339</v>
      </c>
      <c r="B177" s="166" t="s">
        <v>3650</v>
      </c>
      <c r="C177" t="s">
        <v>771</v>
      </c>
      <c r="D177" s="1">
        <v>45157</v>
      </c>
      <c r="E177">
        <f t="shared" si="20"/>
        <v>70</v>
      </c>
      <c r="F177" t="s">
        <v>6</v>
      </c>
      <c r="G177">
        <v>810</v>
      </c>
      <c r="H177">
        <f t="shared" si="19"/>
        <v>81</v>
      </c>
      <c r="I177" t="s">
        <v>7</v>
      </c>
      <c r="J177" t="s">
        <v>8</v>
      </c>
      <c r="K177" t="s">
        <v>3651</v>
      </c>
      <c r="L177" t="s">
        <v>8</v>
      </c>
      <c r="M177" t="s">
        <v>6</v>
      </c>
      <c r="N177" t="str">
        <f t="shared" si="21"/>
        <v>M</v>
      </c>
      <c r="O177" t="s">
        <v>1107</v>
      </c>
      <c r="P177" t="s">
        <v>3652</v>
      </c>
      <c r="Q177" t="s">
        <v>221</v>
      </c>
      <c r="R177">
        <v>4</v>
      </c>
      <c r="S177">
        <f t="shared" si="22"/>
        <v>2019</v>
      </c>
      <c r="T177" t="s">
        <v>12</v>
      </c>
      <c r="U177">
        <v>1</v>
      </c>
      <c r="V177" t="s">
        <v>3653</v>
      </c>
      <c r="W177">
        <f>VLOOKUP(Q177,'PBT Tag Rates'!$B$5:$E$44,4,FALSE)</f>
        <v>0.95971980899999998</v>
      </c>
      <c r="X177">
        <v>1</v>
      </c>
      <c r="Y177" s="14">
        <f>IFERROR(LOOKUP(H177,{30,43,48,53,58,63,68,73,78,83,88,93,97},{42,47,52,57,62,67,72,77,82,87,92,99,100}),999)</f>
        <v>82</v>
      </c>
      <c r="Z177" s="17">
        <f t="shared" si="23"/>
        <v>1.4285714285714286</v>
      </c>
      <c r="AA177" s="17">
        <f t="shared" si="24"/>
        <v>1.4285714285714286</v>
      </c>
      <c r="AB177" s="17">
        <f t="shared" si="25"/>
        <v>2.518344052903343</v>
      </c>
      <c r="AC177" s="17" t="s">
        <v>17655</v>
      </c>
    </row>
    <row r="178" spans="1:29" x14ac:dyDescent="0.25">
      <c r="A178" t="s">
        <v>3339</v>
      </c>
      <c r="B178" s="166" t="s">
        <v>3654</v>
      </c>
      <c r="C178" t="s">
        <v>3655</v>
      </c>
      <c r="D178" s="1">
        <v>45157</v>
      </c>
      <c r="E178">
        <f t="shared" si="20"/>
        <v>70</v>
      </c>
      <c r="F178" t="s">
        <v>14</v>
      </c>
      <c r="G178">
        <v>750</v>
      </c>
      <c r="H178">
        <f t="shared" si="19"/>
        <v>75</v>
      </c>
      <c r="I178" t="s">
        <v>7</v>
      </c>
      <c r="J178" t="s">
        <v>8</v>
      </c>
      <c r="K178" t="s">
        <v>3656</v>
      </c>
      <c r="L178" t="s">
        <v>8</v>
      </c>
      <c r="M178" t="s">
        <v>14</v>
      </c>
      <c r="N178" t="str">
        <f t="shared" si="21"/>
        <v>F</v>
      </c>
      <c r="O178" t="s">
        <v>2278</v>
      </c>
      <c r="P178" t="s">
        <v>3657</v>
      </c>
      <c r="Q178" t="s">
        <v>221</v>
      </c>
      <c r="R178">
        <v>4</v>
      </c>
      <c r="S178">
        <f t="shared" si="22"/>
        <v>2019</v>
      </c>
      <c r="T178" t="s">
        <v>12</v>
      </c>
      <c r="U178">
        <v>1</v>
      </c>
      <c r="V178" t="s">
        <v>3363</v>
      </c>
      <c r="W178">
        <f>VLOOKUP(Q178,'PBT Tag Rates'!$B$5:$E$44,4,FALSE)</f>
        <v>0.95971980899999998</v>
      </c>
      <c r="X178">
        <v>1</v>
      </c>
      <c r="Y178" s="14">
        <f>IFERROR(LOOKUP(H178,{30,43,48,53,58,63,68,73,78,83,88,93,97},{42,47,52,57,62,67,72,77,82,87,92,99,100}),999)</f>
        <v>77</v>
      </c>
      <c r="Z178" s="17">
        <f t="shared" si="23"/>
        <v>1.4285714285714286</v>
      </c>
      <c r="AA178" s="17">
        <f t="shared" si="24"/>
        <v>1.4285714285714286</v>
      </c>
      <c r="AB178" s="17">
        <f t="shared" si="25"/>
        <v>2.518344052903343</v>
      </c>
      <c r="AC178" s="17" t="s">
        <v>17654</v>
      </c>
    </row>
    <row r="179" spans="1:29" x14ac:dyDescent="0.25">
      <c r="A179" t="s">
        <v>3339</v>
      </c>
      <c r="B179" s="166" t="s">
        <v>3658</v>
      </c>
      <c r="C179" t="s">
        <v>3659</v>
      </c>
      <c r="D179" s="1">
        <v>45157</v>
      </c>
      <c r="E179">
        <f t="shared" si="20"/>
        <v>70</v>
      </c>
      <c r="F179" t="s">
        <v>14</v>
      </c>
      <c r="G179">
        <v>710</v>
      </c>
      <c r="H179">
        <f t="shared" si="19"/>
        <v>71</v>
      </c>
      <c r="I179" t="s">
        <v>7</v>
      </c>
      <c r="J179" t="s">
        <v>8</v>
      </c>
      <c r="K179" t="s">
        <v>3660</v>
      </c>
      <c r="L179" t="s">
        <v>8</v>
      </c>
      <c r="M179" t="s">
        <v>14</v>
      </c>
      <c r="N179" t="str">
        <f t="shared" si="21"/>
        <v>F</v>
      </c>
      <c r="O179" t="s">
        <v>3661</v>
      </c>
      <c r="P179" t="s">
        <v>3662</v>
      </c>
      <c r="Q179" t="s">
        <v>221</v>
      </c>
      <c r="R179">
        <v>4</v>
      </c>
      <c r="S179">
        <f t="shared" si="22"/>
        <v>2019</v>
      </c>
      <c r="T179" t="s">
        <v>12</v>
      </c>
      <c r="U179">
        <v>1</v>
      </c>
      <c r="V179" t="s">
        <v>3363</v>
      </c>
      <c r="W179">
        <f>VLOOKUP(Q179,'PBT Tag Rates'!$B$5:$E$44,4,FALSE)</f>
        <v>0.95971980899999998</v>
      </c>
      <c r="X179">
        <v>1</v>
      </c>
      <c r="Y179" s="14">
        <f>IFERROR(LOOKUP(H179,{30,43,48,53,58,63,68,73,78,83,88,93,97},{42,47,52,57,62,67,72,77,82,87,92,99,100}),999)</f>
        <v>72</v>
      </c>
      <c r="Z179" s="17">
        <f t="shared" si="23"/>
        <v>1.4285714285714286</v>
      </c>
      <c r="AA179" s="17">
        <f t="shared" si="24"/>
        <v>1.4285714285714286</v>
      </c>
      <c r="AB179" s="17">
        <f t="shared" si="25"/>
        <v>2.518344052903343</v>
      </c>
      <c r="AC179" s="17" t="s">
        <v>17654</v>
      </c>
    </row>
    <row r="180" spans="1:29" x14ac:dyDescent="0.25">
      <c r="A180" t="s">
        <v>3339</v>
      </c>
      <c r="B180" s="166" t="s">
        <v>3663</v>
      </c>
      <c r="C180" t="s">
        <v>3664</v>
      </c>
      <c r="D180" s="1">
        <v>45157</v>
      </c>
      <c r="E180">
        <f t="shared" si="20"/>
        <v>70</v>
      </c>
      <c r="F180" t="s">
        <v>6</v>
      </c>
      <c r="G180">
        <v>890</v>
      </c>
      <c r="H180">
        <f t="shared" si="19"/>
        <v>89</v>
      </c>
      <c r="I180" t="s">
        <v>7</v>
      </c>
      <c r="J180" t="s">
        <v>8</v>
      </c>
      <c r="K180" t="s">
        <v>3665</v>
      </c>
      <c r="L180" t="s">
        <v>8</v>
      </c>
      <c r="M180" t="s">
        <v>6</v>
      </c>
      <c r="N180" t="str">
        <f t="shared" si="21"/>
        <v>M</v>
      </c>
      <c r="O180" t="s">
        <v>544</v>
      </c>
      <c r="P180" t="s">
        <v>3666</v>
      </c>
      <c r="Q180" t="s">
        <v>13</v>
      </c>
      <c r="R180">
        <v>5</v>
      </c>
      <c r="S180">
        <f t="shared" si="22"/>
        <v>2018</v>
      </c>
      <c r="T180" t="s">
        <v>12</v>
      </c>
      <c r="U180">
        <v>1</v>
      </c>
      <c r="V180" t="s">
        <v>3079</v>
      </c>
      <c r="W180">
        <f>VLOOKUP(Q180,'PBT Tag Rates'!$B$5:$E$44,4,FALSE)</f>
        <v>0.96828396500000002</v>
      </c>
      <c r="X180">
        <v>1</v>
      </c>
      <c r="Y180" s="14">
        <f>IFERROR(LOOKUP(H180,{30,43,48,53,58,63,68,73,78,83,88,93,97},{42,47,52,57,62,67,72,77,82,87,92,99,100}),999)</f>
        <v>92</v>
      </c>
      <c r="Z180" s="17">
        <f t="shared" si="23"/>
        <v>1.4285714285714286</v>
      </c>
      <c r="AA180" s="17">
        <f t="shared" si="24"/>
        <v>1.4285714285714286</v>
      </c>
      <c r="AB180" s="17">
        <f t="shared" si="25"/>
        <v>2.518344052903343</v>
      </c>
      <c r="AC180" s="17" t="s">
        <v>17654</v>
      </c>
    </row>
    <row r="181" spans="1:29" x14ac:dyDescent="0.25">
      <c r="A181" t="s">
        <v>3339</v>
      </c>
      <c r="B181" s="166" t="s">
        <v>3667</v>
      </c>
      <c r="C181" t="s">
        <v>3668</v>
      </c>
      <c r="D181" s="1">
        <v>45157</v>
      </c>
      <c r="E181">
        <f t="shared" si="20"/>
        <v>70</v>
      </c>
      <c r="F181" t="s">
        <v>6</v>
      </c>
      <c r="G181">
        <v>810</v>
      </c>
      <c r="H181">
        <f t="shared" si="19"/>
        <v>81</v>
      </c>
      <c r="I181" t="s">
        <v>7</v>
      </c>
      <c r="J181" t="s">
        <v>8</v>
      </c>
      <c r="K181" t="s">
        <v>3669</v>
      </c>
      <c r="L181" t="s">
        <v>8</v>
      </c>
      <c r="M181" t="s">
        <v>6</v>
      </c>
      <c r="N181" t="str">
        <f t="shared" si="21"/>
        <v>M</v>
      </c>
      <c r="O181" t="s">
        <v>277</v>
      </c>
      <c r="P181" t="s">
        <v>3670</v>
      </c>
      <c r="Q181" t="s">
        <v>15</v>
      </c>
      <c r="R181">
        <v>5</v>
      </c>
      <c r="S181">
        <f t="shared" si="22"/>
        <v>2018</v>
      </c>
      <c r="T181" t="s">
        <v>12</v>
      </c>
      <c r="U181">
        <v>1.00000000000001</v>
      </c>
      <c r="V181" t="s">
        <v>3363</v>
      </c>
      <c r="W181">
        <f>VLOOKUP(Q181,'PBT Tag Rates'!$B$5:$E$44,4,FALSE)</f>
        <v>0.80551598400000002</v>
      </c>
      <c r="X181">
        <v>1</v>
      </c>
      <c r="Y181" s="14">
        <f>IFERROR(LOOKUP(H181,{30,43,48,53,58,63,68,73,78,83,88,93,97},{42,47,52,57,62,67,72,77,82,87,92,99,100}),999)</f>
        <v>82</v>
      </c>
      <c r="Z181" s="17">
        <f t="shared" si="23"/>
        <v>1.4285714285714286</v>
      </c>
      <c r="AA181" s="17">
        <f t="shared" si="24"/>
        <v>1.4285714285714286</v>
      </c>
      <c r="AB181" s="17">
        <f t="shared" si="25"/>
        <v>2.518344052903343</v>
      </c>
      <c r="AC181" s="17" t="s">
        <v>17654</v>
      </c>
    </row>
    <row r="182" spans="1:29" x14ac:dyDescent="0.25">
      <c r="A182" t="s">
        <v>3339</v>
      </c>
      <c r="B182" s="166" t="s">
        <v>3671</v>
      </c>
      <c r="C182" t="s">
        <v>3672</v>
      </c>
      <c r="D182" s="1">
        <v>45157</v>
      </c>
      <c r="E182">
        <f t="shared" si="20"/>
        <v>70</v>
      </c>
      <c r="F182" t="s">
        <v>14</v>
      </c>
      <c r="G182">
        <v>790</v>
      </c>
      <c r="H182">
        <f t="shared" si="19"/>
        <v>79</v>
      </c>
      <c r="I182" t="s">
        <v>7</v>
      </c>
      <c r="J182" t="s">
        <v>8</v>
      </c>
      <c r="K182" t="s">
        <v>3673</v>
      </c>
      <c r="L182" t="s">
        <v>8</v>
      </c>
      <c r="M182" t="s">
        <v>14</v>
      </c>
      <c r="N182" t="str">
        <f t="shared" si="21"/>
        <v>F</v>
      </c>
      <c r="O182" t="s">
        <v>3674</v>
      </c>
      <c r="P182" t="s">
        <v>3675</v>
      </c>
      <c r="Q182" t="s">
        <v>281</v>
      </c>
      <c r="R182">
        <v>4</v>
      </c>
      <c r="S182">
        <f t="shared" si="22"/>
        <v>2019</v>
      </c>
      <c r="T182" t="s">
        <v>12</v>
      </c>
      <c r="U182">
        <v>1</v>
      </c>
      <c r="V182" t="s">
        <v>3079</v>
      </c>
      <c r="W182">
        <f>VLOOKUP(Q182,'PBT Tag Rates'!$B$5:$E$44,4,FALSE)</f>
        <v>0.99705232300000002</v>
      </c>
      <c r="X182">
        <v>1</v>
      </c>
      <c r="Y182" s="14">
        <f>IFERROR(LOOKUP(H182,{30,43,48,53,58,63,68,73,78,83,88,93,97},{42,47,52,57,62,67,72,77,82,87,92,99,100}),999)</f>
        <v>82</v>
      </c>
      <c r="Z182" s="17">
        <f t="shared" si="23"/>
        <v>1.4285714285714286</v>
      </c>
      <c r="AA182" s="17">
        <f t="shared" si="24"/>
        <v>1.4285714285714286</v>
      </c>
      <c r="AB182" s="17">
        <f t="shared" si="25"/>
        <v>2.518344052903343</v>
      </c>
      <c r="AC182" s="17" t="s">
        <v>17654</v>
      </c>
    </row>
    <row r="183" spans="1:29" x14ac:dyDescent="0.25">
      <c r="A183" t="s">
        <v>3339</v>
      </c>
      <c r="B183" s="166" t="s">
        <v>3676</v>
      </c>
      <c r="C183" t="s">
        <v>3677</v>
      </c>
      <c r="D183" s="1">
        <v>45157</v>
      </c>
      <c r="E183">
        <f t="shared" si="20"/>
        <v>70</v>
      </c>
      <c r="F183" t="s">
        <v>14</v>
      </c>
      <c r="G183">
        <v>770</v>
      </c>
      <c r="H183">
        <f t="shared" si="19"/>
        <v>77</v>
      </c>
      <c r="I183" t="s">
        <v>7</v>
      </c>
      <c r="J183" t="s">
        <v>8</v>
      </c>
      <c r="K183" t="s">
        <v>3678</v>
      </c>
      <c r="L183" t="s">
        <v>8</v>
      </c>
      <c r="M183" t="s">
        <v>14</v>
      </c>
      <c r="N183" t="str">
        <f t="shared" si="21"/>
        <v>F</v>
      </c>
      <c r="O183" t="s">
        <v>8</v>
      </c>
      <c r="P183" t="s">
        <v>8</v>
      </c>
      <c r="Q183" t="s">
        <v>11</v>
      </c>
      <c r="R183" t="s">
        <v>8</v>
      </c>
      <c r="S183" t="str">
        <f t="shared" si="22"/>
        <v>U</v>
      </c>
      <c r="T183" t="s">
        <v>12</v>
      </c>
      <c r="U183">
        <v>0.999999999999998</v>
      </c>
      <c r="V183" t="s">
        <v>11</v>
      </c>
      <c r="W183" t="e">
        <f>VLOOKUP(Q183,'PBT Tag Rates'!$B$5:$E$44,4,FALSE)</f>
        <v>#N/A</v>
      </c>
      <c r="X183">
        <v>1</v>
      </c>
      <c r="Y183" s="14">
        <f>IFERROR(LOOKUP(H183,{30,43,48,53,58,63,68,73,78,83,88,93,97},{42,47,52,57,62,67,72,77,82,87,92,99,100}),999)</f>
        <v>77</v>
      </c>
      <c r="Z183" s="17">
        <f t="shared" si="23"/>
        <v>1.4285714285714286</v>
      </c>
      <c r="AA183" s="17">
        <f t="shared" si="24"/>
        <v>1.4285714285714286</v>
      </c>
      <c r="AB183" s="17">
        <f t="shared" si="25"/>
        <v>2.518344052903343</v>
      </c>
      <c r="AC183" s="17" t="s">
        <v>17654</v>
      </c>
    </row>
    <row r="184" spans="1:29" x14ac:dyDescent="0.25">
      <c r="A184" t="s">
        <v>3339</v>
      </c>
      <c r="B184" s="166" t="s">
        <v>3679</v>
      </c>
      <c r="C184" t="s">
        <v>3680</v>
      </c>
      <c r="D184" s="1">
        <v>45157</v>
      </c>
      <c r="E184">
        <f t="shared" si="20"/>
        <v>70</v>
      </c>
      <c r="F184" t="s">
        <v>14</v>
      </c>
      <c r="G184">
        <v>740</v>
      </c>
      <c r="H184">
        <f t="shared" si="19"/>
        <v>74</v>
      </c>
      <c r="I184" t="s">
        <v>7</v>
      </c>
      <c r="J184" t="s">
        <v>8</v>
      </c>
      <c r="K184" t="s">
        <v>3681</v>
      </c>
      <c r="L184" t="s">
        <v>8</v>
      </c>
      <c r="M184" t="s">
        <v>14</v>
      </c>
      <c r="N184" t="str">
        <f t="shared" si="21"/>
        <v>F</v>
      </c>
      <c r="O184" t="s">
        <v>1691</v>
      </c>
      <c r="P184" t="s">
        <v>2230</v>
      </c>
      <c r="Q184" t="s">
        <v>221</v>
      </c>
      <c r="R184">
        <v>4</v>
      </c>
      <c r="S184">
        <f t="shared" si="22"/>
        <v>2019</v>
      </c>
      <c r="T184" t="s">
        <v>12</v>
      </c>
      <c r="U184">
        <v>0.999999999999999</v>
      </c>
      <c r="V184" t="s">
        <v>3653</v>
      </c>
      <c r="W184">
        <f>VLOOKUP(Q184,'PBT Tag Rates'!$B$5:$E$44,4,FALSE)</f>
        <v>0.95971980899999998</v>
      </c>
      <c r="X184">
        <v>1</v>
      </c>
      <c r="Y184" s="14">
        <f>IFERROR(LOOKUP(H184,{30,43,48,53,58,63,68,73,78,83,88,93,97},{42,47,52,57,62,67,72,77,82,87,92,99,100}),999)</f>
        <v>77</v>
      </c>
      <c r="Z184" s="17">
        <f t="shared" si="23"/>
        <v>1.4285714285714286</v>
      </c>
      <c r="AA184" s="17">
        <f t="shared" si="24"/>
        <v>1.4285714285714286</v>
      </c>
      <c r="AB184" s="17">
        <f t="shared" si="25"/>
        <v>2.518344052903343</v>
      </c>
      <c r="AC184" s="17" t="s">
        <v>17655</v>
      </c>
    </row>
    <row r="185" spans="1:29" x14ac:dyDescent="0.25">
      <c r="A185" t="s">
        <v>3339</v>
      </c>
      <c r="B185" s="166" t="s">
        <v>3682</v>
      </c>
      <c r="C185" t="s">
        <v>3683</v>
      </c>
      <c r="D185" s="1">
        <v>45157</v>
      </c>
      <c r="E185">
        <f t="shared" si="20"/>
        <v>70</v>
      </c>
      <c r="F185" t="s">
        <v>14</v>
      </c>
      <c r="G185">
        <v>730</v>
      </c>
      <c r="H185">
        <f t="shared" si="19"/>
        <v>73</v>
      </c>
      <c r="I185" t="s">
        <v>7</v>
      </c>
      <c r="J185" t="s">
        <v>8</v>
      </c>
      <c r="K185" t="s">
        <v>3684</v>
      </c>
      <c r="L185" t="s">
        <v>8</v>
      </c>
      <c r="M185" t="s">
        <v>14</v>
      </c>
      <c r="N185" t="str">
        <f t="shared" si="21"/>
        <v>F</v>
      </c>
      <c r="O185" t="s">
        <v>232</v>
      </c>
      <c r="P185" t="s">
        <v>233</v>
      </c>
      <c r="Q185" t="s">
        <v>221</v>
      </c>
      <c r="R185">
        <v>4</v>
      </c>
      <c r="S185">
        <f t="shared" si="22"/>
        <v>2019</v>
      </c>
      <c r="T185" t="s">
        <v>12</v>
      </c>
      <c r="U185">
        <v>1</v>
      </c>
      <c r="V185" t="s">
        <v>3363</v>
      </c>
      <c r="W185">
        <f>VLOOKUP(Q185,'PBT Tag Rates'!$B$5:$E$44,4,FALSE)</f>
        <v>0.95971980899999998</v>
      </c>
      <c r="X185">
        <v>1</v>
      </c>
      <c r="Y185" s="14">
        <f>IFERROR(LOOKUP(H185,{30,43,48,53,58,63,68,73,78,83,88,93,97},{42,47,52,57,62,67,72,77,82,87,92,99,100}),999)</f>
        <v>77</v>
      </c>
      <c r="Z185" s="17">
        <f t="shared" si="23"/>
        <v>1.4285714285714286</v>
      </c>
      <c r="AA185" s="17">
        <f t="shared" si="24"/>
        <v>1.4285714285714286</v>
      </c>
      <c r="AB185" s="17">
        <f t="shared" si="25"/>
        <v>2.518344052903343</v>
      </c>
      <c r="AC185" s="17" t="s">
        <v>17654</v>
      </c>
    </row>
    <row r="186" spans="1:29" x14ac:dyDescent="0.25">
      <c r="A186" t="s">
        <v>3339</v>
      </c>
      <c r="B186" s="166" t="s">
        <v>3685</v>
      </c>
      <c r="C186" t="s">
        <v>3686</v>
      </c>
      <c r="D186" s="1">
        <v>45157</v>
      </c>
      <c r="E186">
        <f t="shared" si="20"/>
        <v>70</v>
      </c>
      <c r="F186" t="s">
        <v>14</v>
      </c>
      <c r="G186">
        <v>790</v>
      </c>
      <c r="H186">
        <f t="shared" si="19"/>
        <v>79</v>
      </c>
      <c r="I186" t="s">
        <v>7</v>
      </c>
      <c r="J186" t="s">
        <v>8</v>
      </c>
      <c r="K186" t="s">
        <v>3687</v>
      </c>
      <c r="L186" t="s">
        <v>8</v>
      </c>
      <c r="M186" t="s">
        <v>14</v>
      </c>
      <c r="N186" t="str">
        <f t="shared" si="21"/>
        <v>F</v>
      </c>
      <c r="O186" t="s">
        <v>219</v>
      </c>
      <c r="P186" t="s">
        <v>220</v>
      </c>
      <c r="Q186" t="s">
        <v>221</v>
      </c>
      <c r="R186">
        <v>4</v>
      </c>
      <c r="S186">
        <f t="shared" si="22"/>
        <v>2019</v>
      </c>
      <c r="T186" t="s">
        <v>12</v>
      </c>
      <c r="U186">
        <v>1</v>
      </c>
      <c r="V186" t="s">
        <v>3363</v>
      </c>
      <c r="W186">
        <f>VLOOKUP(Q186,'PBT Tag Rates'!$B$5:$E$44,4,FALSE)</f>
        <v>0.95971980899999998</v>
      </c>
      <c r="X186">
        <v>1</v>
      </c>
      <c r="Y186" s="14">
        <f>IFERROR(LOOKUP(H186,{30,43,48,53,58,63,68,73,78,83,88,93,97},{42,47,52,57,62,67,72,77,82,87,92,99,100}),999)</f>
        <v>82</v>
      </c>
      <c r="Z186" s="17">
        <f t="shared" si="23"/>
        <v>1.4285714285714286</v>
      </c>
      <c r="AA186" s="17">
        <f t="shared" si="24"/>
        <v>1.4285714285714286</v>
      </c>
      <c r="AB186" s="17">
        <f t="shared" si="25"/>
        <v>2.518344052903343</v>
      </c>
      <c r="AC186" s="17" t="s">
        <v>17654</v>
      </c>
    </row>
    <row r="187" spans="1:29" x14ac:dyDescent="0.25">
      <c r="A187" t="s">
        <v>3339</v>
      </c>
      <c r="B187" s="166" t="s">
        <v>3688</v>
      </c>
      <c r="C187" t="s">
        <v>223</v>
      </c>
      <c r="D187" s="1">
        <v>45157</v>
      </c>
      <c r="E187">
        <f t="shared" si="20"/>
        <v>70</v>
      </c>
      <c r="F187" t="s">
        <v>6</v>
      </c>
      <c r="G187">
        <v>730</v>
      </c>
      <c r="H187">
        <f t="shared" si="19"/>
        <v>73</v>
      </c>
      <c r="I187" t="s">
        <v>7</v>
      </c>
      <c r="J187" t="s">
        <v>8</v>
      </c>
      <c r="K187" t="s">
        <v>3689</v>
      </c>
      <c r="L187" t="s">
        <v>8</v>
      </c>
      <c r="M187" t="s">
        <v>6</v>
      </c>
      <c r="N187" t="str">
        <f t="shared" si="21"/>
        <v>M</v>
      </c>
      <c r="O187" t="s">
        <v>8</v>
      </c>
      <c r="P187" t="s">
        <v>8</v>
      </c>
      <c r="Q187" t="s">
        <v>11</v>
      </c>
      <c r="R187" t="s">
        <v>8</v>
      </c>
      <c r="S187" t="str">
        <f t="shared" si="22"/>
        <v>U</v>
      </c>
      <c r="T187" t="s">
        <v>12</v>
      </c>
      <c r="U187">
        <v>1</v>
      </c>
      <c r="V187" t="s">
        <v>11</v>
      </c>
      <c r="W187" t="e">
        <f>VLOOKUP(Q187,'PBT Tag Rates'!$B$5:$E$44,4,FALSE)</f>
        <v>#N/A</v>
      </c>
      <c r="X187">
        <v>1</v>
      </c>
      <c r="Y187" s="14">
        <f>IFERROR(LOOKUP(H187,{30,43,48,53,58,63,68,73,78,83,88,93,97},{42,47,52,57,62,67,72,77,82,87,92,99,100}),999)</f>
        <v>77</v>
      </c>
      <c r="Z187" s="17">
        <f t="shared" si="23"/>
        <v>1.4285714285714286</v>
      </c>
      <c r="AA187" s="17">
        <f t="shared" si="24"/>
        <v>1.4285714285714286</v>
      </c>
      <c r="AB187" s="17">
        <f t="shared" si="25"/>
        <v>2.518344052903343</v>
      </c>
      <c r="AC187" s="17" t="s">
        <v>17654</v>
      </c>
    </row>
    <row r="188" spans="1:29" x14ac:dyDescent="0.25">
      <c r="A188" t="s">
        <v>3339</v>
      </c>
      <c r="B188" s="166" t="s">
        <v>3690</v>
      </c>
      <c r="C188" t="s">
        <v>3691</v>
      </c>
      <c r="D188" s="1">
        <v>45157</v>
      </c>
      <c r="E188">
        <f t="shared" si="20"/>
        <v>70</v>
      </c>
      <c r="F188" t="s">
        <v>14</v>
      </c>
      <c r="G188">
        <v>800</v>
      </c>
      <c r="H188">
        <f t="shared" si="19"/>
        <v>80</v>
      </c>
      <c r="I188" t="s">
        <v>9</v>
      </c>
      <c r="J188">
        <v>1</v>
      </c>
      <c r="K188" t="s">
        <v>3692</v>
      </c>
      <c r="L188" t="s">
        <v>8</v>
      </c>
      <c r="M188" t="s">
        <v>14</v>
      </c>
      <c r="N188" t="str">
        <f t="shared" si="21"/>
        <v>F</v>
      </c>
      <c r="O188" t="s">
        <v>529</v>
      </c>
      <c r="P188" t="s">
        <v>1985</v>
      </c>
      <c r="Q188" t="s">
        <v>221</v>
      </c>
      <c r="R188">
        <v>4</v>
      </c>
      <c r="S188">
        <f t="shared" si="22"/>
        <v>2019</v>
      </c>
      <c r="T188" t="s">
        <v>12</v>
      </c>
      <c r="U188">
        <v>1</v>
      </c>
      <c r="V188" t="s">
        <v>3396</v>
      </c>
      <c r="W188">
        <f>VLOOKUP(Q188,'PBT Tag Rates'!$B$5:$E$44,4,FALSE)</f>
        <v>0.95971980899999998</v>
      </c>
      <c r="X188">
        <v>1</v>
      </c>
      <c r="Y188" s="14">
        <f>IFERROR(LOOKUP(H188,{30,43,48,53,58,63,68,73,78,83,88,93,97},{42,47,52,57,62,67,72,77,82,87,92,99,100}),999)</f>
        <v>82</v>
      </c>
      <c r="Z188" s="17">
        <f t="shared" si="23"/>
        <v>1.4285714285714286</v>
      </c>
      <c r="AA188" s="17">
        <f t="shared" si="24"/>
        <v>1.4285714285714286</v>
      </c>
      <c r="AB188" s="17">
        <f t="shared" si="25"/>
        <v>2.518344052903343</v>
      </c>
      <c r="AC188" s="17" t="s">
        <v>17655</v>
      </c>
    </row>
    <row r="189" spans="1:29" x14ac:dyDescent="0.25">
      <c r="A189" t="s">
        <v>3339</v>
      </c>
      <c r="B189" s="166" t="s">
        <v>3693</v>
      </c>
      <c r="C189" t="s">
        <v>3694</v>
      </c>
      <c r="D189" s="1">
        <v>45157</v>
      </c>
      <c r="E189">
        <f t="shared" si="20"/>
        <v>70</v>
      </c>
      <c r="F189" t="s">
        <v>14</v>
      </c>
      <c r="G189">
        <v>750</v>
      </c>
      <c r="H189">
        <f t="shared" si="19"/>
        <v>75</v>
      </c>
      <c r="I189" t="s">
        <v>7</v>
      </c>
      <c r="J189" t="s">
        <v>8</v>
      </c>
      <c r="K189" t="s">
        <v>3695</v>
      </c>
      <c r="L189" t="s">
        <v>8</v>
      </c>
      <c r="M189" t="s">
        <v>14</v>
      </c>
      <c r="N189" t="str">
        <f t="shared" si="21"/>
        <v>F</v>
      </c>
      <c r="O189" t="s">
        <v>8</v>
      </c>
      <c r="P189" t="s">
        <v>8</v>
      </c>
      <c r="Q189" t="s">
        <v>11</v>
      </c>
      <c r="R189" t="s">
        <v>8</v>
      </c>
      <c r="S189" t="str">
        <f t="shared" si="22"/>
        <v>U</v>
      </c>
      <c r="T189" t="s">
        <v>12</v>
      </c>
      <c r="U189">
        <v>1</v>
      </c>
      <c r="V189" t="s">
        <v>11</v>
      </c>
      <c r="W189" t="e">
        <f>VLOOKUP(Q189,'PBT Tag Rates'!$B$5:$E$44,4,FALSE)</f>
        <v>#N/A</v>
      </c>
      <c r="X189">
        <v>1</v>
      </c>
      <c r="Y189" s="14">
        <f>IFERROR(LOOKUP(H189,{30,43,48,53,58,63,68,73,78,83,88,93,97},{42,47,52,57,62,67,72,77,82,87,92,99,100}),999)</f>
        <v>77</v>
      </c>
      <c r="Z189" s="17">
        <f t="shared" si="23"/>
        <v>1.4285714285714286</v>
      </c>
      <c r="AA189" s="17">
        <f t="shared" si="24"/>
        <v>1.4285714285714286</v>
      </c>
      <c r="AB189" s="17">
        <f t="shared" si="25"/>
        <v>2.518344052903343</v>
      </c>
      <c r="AC189" s="17" t="s">
        <v>17654</v>
      </c>
    </row>
    <row r="190" spans="1:29" x14ac:dyDescent="0.25">
      <c r="A190" t="s">
        <v>3339</v>
      </c>
      <c r="B190" s="166" t="s">
        <v>3696</v>
      </c>
      <c r="C190" t="s">
        <v>3697</v>
      </c>
      <c r="D190" s="1">
        <v>45157</v>
      </c>
      <c r="E190">
        <f t="shared" si="20"/>
        <v>70</v>
      </c>
      <c r="F190" t="s">
        <v>14</v>
      </c>
      <c r="G190">
        <v>760</v>
      </c>
      <c r="H190">
        <f t="shared" si="19"/>
        <v>76</v>
      </c>
      <c r="I190" t="s">
        <v>7</v>
      </c>
      <c r="J190" t="s">
        <v>8</v>
      </c>
      <c r="K190" t="s">
        <v>3698</v>
      </c>
      <c r="L190" t="s">
        <v>8</v>
      </c>
      <c r="M190" t="s">
        <v>14</v>
      </c>
      <c r="N190" t="str">
        <f t="shared" si="21"/>
        <v>F</v>
      </c>
      <c r="O190" t="s">
        <v>232</v>
      </c>
      <c r="P190" t="s">
        <v>233</v>
      </c>
      <c r="Q190" t="s">
        <v>221</v>
      </c>
      <c r="R190">
        <v>4</v>
      </c>
      <c r="S190">
        <f t="shared" si="22"/>
        <v>2019</v>
      </c>
      <c r="T190" t="s">
        <v>12</v>
      </c>
      <c r="U190">
        <v>1</v>
      </c>
      <c r="V190" t="s">
        <v>3363</v>
      </c>
      <c r="W190">
        <f>VLOOKUP(Q190,'PBT Tag Rates'!$B$5:$E$44,4,FALSE)</f>
        <v>0.95971980899999998</v>
      </c>
      <c r="X190">
        <v>1</v>
      </c>
      <c r="Y190" s="14">
        <f>IFERROR(LOOKUP(H190,{30,43,48,53,58,63,68,73,78,83,88,93,97},{42,47,52,57,62,67,72,77,82,87,92,99,100}),999)</f>
        <v>77</v>
      </c>
      <c r="Z190" s="17">
        <f t="shared" si="23"/>
        <v>1.4285714285714286</v>
      </c>
      <c r="AA190" s="17">
        <f t="shared" si="24"/>
        <v>1.4285714285714286</v>
      </c>
      <c r="AB190" s="17">
        <f t="shared" si="25"/>
        <v>2.518344052903343</v>
      </c>
      <c r="AC190" s="17" t="s">
        <v>17654</v>
      </c>
    </row>
    <row r="191" spans="1:29" x14ac:dyDescent="0.25">
      <c r="A191" t="s">
        <v>3339</v>
      </c>
      <c r="B191" s="166" t="s">
        <v>3699</v>
      </c>
      <c r="C191" t="s">
        <v>3700</v>
      </c>
      <c r="D191" s="1">
        <v>45157</v>
      </c>
      <c r="E191">
        <f t="shared" si="20"/>
        <v>70</v>
      </c>
      <c r="F191" t="s">
        <v>14</v>
      </c>
      <c r="G191">
        <v>800</v>
      </c>
      <c r="H191">
        <f t="shared" si="19"/>
        <v>80</v>
      </c>
      <c r="I191" t="s">
        <v>7</v>
      </c>
      <c r="J191" t="s">
        <v>8</v>
      </c>
      <c r="K191" t="s">
        <v>3701</v>
      </c>
      <c r="L191" t="s">
        <v>8</v>
      </c>
      <c r="M191" t="s">
        <v>14</v>
      </c>
      <c r="N191" t="str">
        <f t="shared" si="21"/>
        <v>F</v>
      </c>
      <c r="O191" t="s">
        <v>8</v>
      </c>
      <c r="P191" t="s">
        <v>8</v>
      </c>
      <c r="Q191" t="s">
        <v>11</v>
      </c>
      <c r="R191" t="s">
        <v>8</v>
      </c>
      <c r="S191" t="str">
        <f t="shared" si="22"/>
        <v>U</v>
      </c>
      <c r="T191" t="s">
        <v>12</v>
      </c>
      <c r="U191">
        <v>0.999999999999995</v>
      </c>
      <c r="V191" t="s">
        <v>11</v>
      </c>
      <c r="W191" t="e">
        <f>VLOOKUP(Q191,'PBT Tag Rates'!$B$5:$E$44,4,FALSE)</f>
        <v>#N/A</v>
      </c>
      <c r="X191">
        <v>1</v>
      </c>
      <c r="Y191" s="14">
        <f>IFERROR(LOOKUP(H191,{30,43,48,53,58,63,68,73,78,83,88,93,97},{42,47,52,57,62,67,72,77,82,87,92,99,100}),999)</f>
        <v>82</v>
      </c>
      <c r="Z191" s="17">
        <f t="shared" si="23"/>
        <v>1.4285714285714286</v>
      </c>
      <c r="AA191" s="17">
        <f t="shared" si="24"/>
        <v>1.4285714285714286</v>
      </c>
      <c r="AB191" s="17">
        <f t="shared" si="25"/>
        <v>2.518344052903343</v>
      </c>
      <c r="AC191" s="17" t="s">
        <v>17654</v>
      </c>
    </row>
    <row r="192" spans="1:29" x14ac:dyDescent="0.25">
      <c r="A192" t="s">
        <v>3339</v>
      </c>
      <c r="B192" s="166" t="s">
        <v>3702</v>
      </c>
      <c r="C192" t="s">
        <v>3703</v>
      </c>
      <c r="D192" s="1">
        <v>45157</v>
      </c>
      <c r="E192">
        <f t="shared" si="20"/>
        <v>70</v>
      </c>
      <c r="F192" t="s">
        <v>14</v>
      </c>
      <c r="G192">
        <v>760</v>
      </c>
      <c r="H192">
        <f t="shared" si="19"/>
        <v>76</v>
      </c>
      <c r="I192" t="s">
        <v>7</v>
      </c>
      <c r="J192" t="s">
        <v>8</v>
      </c>
      <c r="K192" t="s">
        <v>3704</v>
      </c>
      <c r="L192" t="s">
        <v>8</v>
      </c>
      <c r="M192" t="s">
        <v>14</v>
      </c>
      <c r="N192" t="str">
        <f t="shared" si="21"/>
        <v>F</v>
      </c>
      <c r="O192" t="s">
        <v>8</v>
      </c>
      <c r="P192" t="s">
        <v>8</v>
      </c>
      <c r="Q192" t="s">
        <v>11</v>
      </c>
      <c r="R192" t="s">
        <v>8</v>
      </c>
      <c r="S192" t="str">
        <f t="shared" si="22"/>
        <v>U</v>
      </c>
      <c r="T192" t="s">
        <v>12</v>
      </c>
      <c r="U192">
        <v>1</v>
      </c>
      <c r="V192" t="s">
        <v>11</v>
      </c>
      <c r="W192" t="e">
        <f>VLOOKUP(Q192,'PBT Tag Rates'!$B$5:$E$44,4,FALSE)</f>
        <v>#N/A</v>
      </c>
      <c r="X192">
        <v>1</v>
      </c>
      <c r="Y192" s="14">
        <f>IFERROR(LOOKUP(H192,{30,43,48,53,58,63,68,73,78,83,88,93,97},{42,47,52,57,62,67,72,77,82,87,92,99,100}),999)</f>
        <v>77</v>
      </c>
      <c r="Z192" s="17">
        <f t="shared" si="23"/>
        <v>1.4285714285714286</v>
      </c>
      <c r="AA192" s="17">
        <f t="shared" si="24"/>
        <v>1.4285714285714286</v>
      </c>
      <c r="AB192" s="17">
        <f t="shared" si="25"/>
        <v>2.518344052903343</v>
      </c>
      <c r="AC192" s="17" t="s">
        <v>17654</v>
      </c>
    </row>
    <row r="193" spans="1:29" x14ac:dyDescent="0.25">
      <c r="A193" t="s">
        <v>3339</v>
      </c>
      <c r="B193" s="166" t="s">
        <v>3705</v>
      </c>
      <c r="C193" t="s">
        <v>3706</v>
      </c>
      <c r="D193" s="1">
        <v>45157</v>
      </c>
      <c r="E193">
        <f t="shared" si="20"/>
        <v>70</v>
      </c>
      <c r="F193" t="s">
        <v>6</v>
      </c>
      <c r="G193">
        <v>740</v>
      </c>
      <c r="H193">
        <f t="shared" si="19"/>
        <v>74</v>
      </c>
      <c r="I193" t="s">
        <v>9</v>
      </c>
      <c r="J193" t="s">
        <v>8</v>
      </c>
      <c r="K193" t="s">
        <v>8</v>
      </c>
      <c r="L193" t="s">
        <v>8</v>
      </c>
      <c r="M193" t="s">
        <v>6</v>
      </c>
      <c r="N193" t="str">
        <f t="shared" si="21"/>
        <v>M</v>
      </c>
      <c r="O193" t="s">
        <v>1389</v>
      </c>
      <c r="P193" t="s">
        <v>1390</v>
      </c>
      <c r="Q193" t="s">
        <v>918</v>
      </c>
      <c r="R193">
        <v>3</v>
      </c>
      <c r="S193">
        <f t="shared" si="22"/>
        <v>2020</v>
      </c>
      <c r="T193" t="s">
        <v>12</v>
      </c>
      <c r="U193">
        <v>1</v>
      </c>
      <c r="V193" t="s">
        <v>3386</v>
      </c>
      <c r="W193">
        <f>VLOOKUP(Q193,'PBT Tag Rates'!$B$5:$E$44,4,FALSE)</f>
        <v>0.98961045999999997</v>
      </c>
      <c r="X193">
        <v>1</v>
      </c>
      <c r="Y193" s="14">
        <f>IFERROR(LOOKUP(H193,{30,43,48,53,58,63,68,73,78,83,88,93,97},{42,47,52,57,62,67,72,77,82,87,92,99,100}),999)</f>
        <v>77</v>
      </c>
      <c r="Z193" s="17">
        <f t="shared" si="23"/>
        <v>1.4285714285714286</v>
      </c>
      <c r="AA193" s="17">
        <f t="shared" si="24"/>
        <v>1.4285714285714286</v>
      </c>
      <c r="AB193" s="17">
        <f t="shared" si="25"/>
        <v>2.518344052903343</v>
      </c>
      <c r="AC193" s="17" t="s">
        <v>17654</v>
      </c>
    </row>
    <row r="194" spans="1:29" x14ac:dyDescent="0.25">
      <c r="A194" t="s">
        <v>3339</v>
      </c>
      <c r="B194" s="166" t="s">
        <v>3707</v>
      </c>
      <c r="C194" t="s">
        <v>3708</v>
      </c>
      <c r="D194" s="1">
        <v>45157</v>
      </c>
      <c r="E194">
        <f t="shared" si="20"/>
        <v>70</v>
      </c>
      <c r="F194" t="s">
        <v>14</v>
      </c>
      <c r="G194">
        <v>730</v>
      </c>
      <c r="H194">
        <f t="shared" si="19"/>
        <v>73</v>
      </c>
      <c r="I194" t="s">
        <v>7</v>
      </c>
      <c r="J194" t="s">
        <v>8</v>
      </c>
      <c r="K194" t="s">
        <v>3709</v>
      </c>
      <c r="L194" t="s">
        <v>8</v>
      </c>
      <c r="M194" t="s">
        <v>6</v>
      </c>
      <c r="N194" t="str">
        <f t="shared" si="21"/>
        <v>M</v>
      </c>
      <c r="O194" t="s">
        <v>8</v>
      </c>
      <c r="P194" t="s">
        <v>8</v>
      </c>
      <c r="Q194" t="s">
        <v>11</v>
      </c>
      <c r="R194" t="s">
        <v>8</v>
      </c>
      <c r="S194" t="str">
        <f t="shared" si="22"/>
        <v>U</v>
      </c>
      <c r="T194" t="s">
        <v>12</v>
      </c>
      <c r="U194">
        <v>1</v>
      </c>
      <c r="V194" t="s">
        <v>11</v>
      </c>
      <c r="W194" t="e">
        <f>VLOOKUP(Q194,'PBT Tag Rates'!$B$5:$E$44,4,FALSE)</f>
        <v>#N/A</v>
      </c>
      <c r="X194">
        <v>1</v>
      </c>
      <c r="Y194" s="14">
        <f>IFERROR(LOOKUP(H194,{30,43,48,53,58,63,68,73,78,83,88,93,97},{42,47,52,57,62,67,72,77,82,87,92,99,100}),999)</f>
        <v>77</v>
      </c>
      <c r="Z194" s="17">
        <f t="shared" si="23"/>
        <v>1.4285714285714286</v>
      </c>
      <c r="AA194" s="17">
        <f t="shared" si="24"/>
        <v>1.4285714285714286</v>
      </c>
      <c r="AB194" s="17">
        <f t="shared" si="25"/>
        <v>2.518344052903343</v>
      </c>
      <c r="AC194" s="17" t="s">
        <v>17654</v>
      </c>
    </row>
    <row r="195" spans="1:29" x14ac:dyDescent="0.25">
      <c r="A195" t="s">
        <v>3339</v>
      </c>
      <c r="B195" s="166" t="s">
        <v>3710</v>
      </c>
      <c r="C195" t="s">
        <v>3711</v>
      </c>
      <c r="D195" s="1">
        <v>45157</v>
      </c>
      <c r="E195">
        <f t="shared" si="20"/>
        <v>70</v>
      </c>
      <c r="F195" t="s">
        <v>6</v>
      </c>
      <c r="G195">
        <v>830</v>
      </c>
      <c r="H195">
        <f t="shared" si="19"/>
        <v>83</v>
      </c>
      <c r="I195" t="s">
        <v>7</v>
      </c>
      <c r="J195" t="s">
        <v>8</v>
      </c>
      <c r="K195" t="s">
        <v>3712</v>
      </c>
      <c r="L195" t="s">
        <v>8</v>
      </c>
      <c r="M195" t="s">
        <v>6</v>
      </c>
      <c r="N195" t="str">
        <f t="shared" si="21"/>
        <v>M</v>
      </c>
      <c r="O195" t="s">
        <v>3713</v>
      </c>
      <c r="P195" t="s">
        <v>3714</v>
      </c>
      <c r="Q195" t="s">
        <v>221</v>
      </c>
      <c r="R195">
        <v>4</v>
      </c>
      <c r="S195">
        <f t="shared" si="22"/>
        <v>2019</v>
      </c>
      <c r="T195" t="s">
        <v>12</v>
      </c>
      <c r="U195">
        <v>1</v>
      </c>
      <c r="V195" t="s">
        <v>3363</v>
      </c>
      <c r="W195">
        <f>VLOOKUP(Q195,'PBT Tag Rates'!$B$5:$E$44,4,FALSE)</f>
        <v>0.95971980899999998</v>
      </c>
      <c r="X195">
        <v>1</v>
      </c>
      <c r="Y195" s="14">
        <f>IFERROR(LOOKUP(H195,{30,43,48,53,58,63,68,73,78,83,88,93,97},{42,47,52,57,62,67,72,77,82,87,92,99,100}),999)</f>
        <v>87</v>
      </c>
      <c r="Z195" s="17">
        <f t="shared" si="23"/>
        <v>1.4285714285714286</v>
      </c>
      <c r="AA195" s="17">
        <f t="shared" si="24"/>
        <v>1.4285714285714286</v>
      </c>
      <c r="AB195" s="17">
        <f t="shared" si="25"/>
        <v>2.518344052903343</v>
      </c>
      <c r="AC195" s="17" t="s">
        <v>17654</v>
      </c>
    </row>
    <row r="196" spans="1:29" x14ac:dyDescent="0.25">
      <c r="A196" t="s">
        <v>3339</v>
      </c>
      <c r="B196" s="166" t="s">
        <v>3715</v>
      </c>
      <c r="C196" t="s">
        <v>3716</v>
      </c>
      <c r="D196" s="1">
        <v>45158</v>
      </c>
      <c r="E196">
        <f t="shared" si="20"/>
        <v>70</v>
      </c>
      <c r="F196" t="s">
        <v>14</v>
      </c>
      <c r="G196">
        <v>810</v>
      </c>
      <c r="H196">
        <f t="shared" si="19"/>
        <v>81</v>
      </c>
      <c r="I196" t="s">
        <v>9</v>
      </c>
      <c r="J196">
        <v>1</v>
      </c>
      <c r="K196" t="s">
        <v>3717</v>
      </c>
      <c r="L196" t="s">
        <v>8</v>
      </c>
      <c r="M196" t="s">
        <v>14</v>
      </c>
      <c r="N196" t="str">
        <f t="shared" si="21"/>
        <v>F</v>
      </c>
      <c r="O196" t="s">
        <v>251</v>
      </c>
      <c r="P196" t="s">
        <v>758</v>
      </c>
      <c r="Q196" t="s">
        <v>15</v>
      </c>
      <c r="R196">
        <v>5</v>
      </c>
      <c r="S196">
        <f t="shared" si="22"/>
        <v>2018</v>
      </c>
      <c r="T196" t="s">
        <v>12</v>
      </c>
      <c r="U196">
        <v>1</v>
      </c>
      <c r="V196" t="s">
        <v>3396</v>
      </c>
      <c r="W196">
        <f>VLOOKUP(Q196,'PBT Tag Rates'!$B$5:$E$44,4,FALSE)</f>
        <v>0.80551598400000002</v>
      </c>
      <c r="X196">
        <v>1</v>
      </c>
      <c r="Y196" s="14">
        <f>IFERROR(LOOKUP(H196,{30,43,48,53,58,63,68,73,78,83,88,93,97},{42,47,52,57,62,67,72,77,82,87,92,99,100}),999)</f>
        <v>82</v>
      </c>
      <c r="Z196" s="17">
        <f t="shared" si="23"/>
        <v>1.4285714285714286</v>
      </c>
      <c r="AA196" s="17">
        <f t="shared" si="24"/>
        <v>1.4285714285714286</v>
      </c>
      <c r="AB196" s="17">
        <f t="shared" si="25"/>
        <v>2.518344052903343</v>
      </c>
      <c r="AC196" s="17" t="s">
        <v>17655</v>
      </c>
    </row>
    <row r="197" spans="1:29" x14ac:dyDescent="0.25">
      <c r="A197" t="s">
        <v>3339</v>
      </c>
      <c r="B197" s="166" t="s">
        <v>3718</v>
      </c>
      <c r="C197" t="s">
        <v>3719</v>
      </c>
      <c r="D197" s="1">
        <v>45158</v>
      </c>
      <c r="E197">
        <f t="shared" si="20"/>
        <v>70</v>
      </c>
      <c r="F197" t="s">
        <v>14</v>
      </c>
      <c r="G197">
        <v>750</v>
      </c>
      <c r="H197">
        <f t="shared" si="19"/>
        <v>75</v>
      </c>
      <c r="I197" t="s">
        <v>7</v>
      </c>
      <c r="J197" t="s">
        <v>8</v>
      </c>
      <c r="K197" t="s">
        <v>3720</v>
      </c>
      <c r="L197" t="s">
        <v>8</v>
      </c>
      <c r="M197" t="s">
        <v>14</v>
      </c>
      <c r="N197" t="str">
        <f t="shared" si="21"/>
        <v>F</v>
      </c>
      <c r="O197" t="s">
        <v>2905</v>
      </c>
      <c r="P197" t="s">
        <v>3721</v>
      </c>
      <c r="Q197" t="s">
        <v>15</v>
      </c>
      <c r="R197">
        <v>5</v>
      </c>
      <c r="S197">
        <f t="shared" si="22"/>
        <v>2018</v>
      </c>
      <c r="T197" t="s">
        <v>12</v>
      </c>
      <c r="U197">
        <v>0.999999999999999</v>
      </c>
      <c r="V197" t="s">
        <v>3653</v>
      </c>
      <c r="W197">
        <f>VLOOKUP(Q197,'PBT Tag Rates'!$B$5:$E$44,4,FALSE)</f>
        <v>0.80551598400000002</v>
      </c>
      <c r="X197">
        <v>1</v>
      </c>
      <c r="Y197" s="14">
        <f>IFERROR(LOOKUP(H197,{30,43,48,53,58,63,68,73,78,83,88,93,97},{42,47,52,57,62,67,72,77,82,87,92,99,100}),999)</f>
        <v>77</v>
      </c>
      <c r="Z197" s="17">
        <f t="shared" si="23"/>
        <v>1.4285714285714286</v>
      </c>
      <c r="AA197" s="17">
        <f t="shared" si="24"/>
        <v>1.4285714285714286</v>
      </c>
      <c r="AB197" s="17">
        <f t="shared" si="25"/>
        <v>2.518344052903343</v>
      </c>
      <c r="AC197" s="17" t="s">
        <v>17655</v>
      </c>
    </row>
    <row r="198" spans="1:29" x14ac:dyDescent="0.25">
      <c r="A198" t="s">
        <v>3339</v>
      </c>
      <c r="B198" s="166" t="s">
        <v>3722</v>
      </c>
      <c r="C198" t="s">
        <v>3723</v>
      </c>
      <c r="D198" s="1">
        <v>45158</v>
      </c>
      <c r="E198">
        <f t="shared" si="20"/>
        <v>70</v>
      </c>
      <c r="F198" t="s">
        <v>6</v>
      </c>
      <c r="G198">
        <v>730</v>
      </c>
      <c r="H198">
        <f t="shared" si="19"/>
        <v>73</v>
      </c>
      <c r="I198" t="s">
        <v>7</v>
      </c>
      <c r="J198" t="s">
        <v>8</v>
      </c>
      <c r="K198" t="s">
        <v>3724</v>
      </c>
      <c r="L198" t="s">
        <v>8</v>
      </c>
      <c r="M198" t="s">
        <v>6</v>
      </c>
      <c r="N198" t="str">
        <f t="shared" si="21"/>
        <v>M</v>
      </c>
      <c r="O198" t="s">
        <v>2551</v>
      </c>
      <c r="P198" t="s">
        <v>2552</v>
      </c>
      <c r="Q198" t="s">
        <v>221</v>
      </c>
      <c r="R198">
        <v>4</v>
      </c>
      <c r="S198">
        <f t="shared" si="22"/>
        <v>2019</v>
      </c>
      <c r="T198" t="s">
        <v>12</v>
      </c>
      <c r="U198">
        <v>0.999999999999999</v>
      </c>
      <c r="V198" t="s">
        <v>3357</v>
      </c>
      <c r="W198">
        <f>VLOOKUP(Q198,'PBT Tag Rates'!$B$5:$E$44,4,FALSE)</f>
        <v>0.95971980899999998</v>
      </c>
      <c r="X198">
        <v>1</v>
      </c>
      <c r="Y198" s="14">
        <f>IFERROR(LOOKUP(H198,{30,43,48,53,58,63,68,73,78,83,88,93,97},{42,47,52,57,62,67,72,77,82,87,92,99,100}),999)</f>
        <v>77</v>
      </c>
      <c r="Z198" s="17">
        <f t="shared" si="23"/>
        <v>1.4285714285714286</v>
      </c>
      <c r="AA198" s="17">
        <f t="shared" si="24"/>
        <v>1.4285714285714286</v>
      </c>
      <c r="AB198" s="17">
        <f t="shared" si="25"/>
        <v>2.518344052903343</v>
      </c>
      <c r="AC198" s="17" t="s">
        <v>17654</v>
      </c>
    </row>
    <row r="199" spans="1:29" x14ac:dyDescent="0.25">
      <c r="A199" t="s">
        <v>3339</v>
      </c>
      <c r="B199" s="166" t="s">
        <v>3725</v>
      </c>
      <c r="C199" t="s">
        <v>774</v>
      </c>
      <c r="D199" s="1">
        <v>45158</v>
      </c>
      <c r="E199">
        <f t="shared" si="20"/>
        <v>70</v>
      </c>
      <c r="F199" t="s">
        <v>6</v>
      </c>
      <c r="G199">
        <v>740</v>
      </c>
      <c r="H199">
        <f t="shared" si="19"/>
        <v>74</v>
      </c>
      <c r="I199" t="s">
        <v>7</v>
      </c>
      <c r="J199" t="s">
        <v>8</v>
      </c>
      <c r="K199" t="s">
        <v>3726</v>
      </c>
      <c r="L199" t="s">
        <v>8</v>
      </c>
      <c r="M199" t="s">
        <v>14</v>
      </c>
      <c r="N199" t="str">
        <f t="shared" si="21"/>
        <v>F</v>
      </c>
      <c r="O199" t="s">
        <v>794</v>
      </c>
      <c r="P199" t="s">
        <v>795</v>
      </c>
      <c r="Q199" t="s">
        <v>221</v>
      </c>
      <c r="R199">
        <v>4</v>
      </c>
      <c r="S199">
        <f t="shared" si="22"/>
        <v>2019</v>
      </c>
      <c r="T199" t="s">
        <v>12</v>
      </c>
      <c r="U199">
        <v>1</v>
      </c>
      <c r="V199" t="s">
        <v>3363</v>
      </c>
      <c r="W199">
        <f>VLOOKUP(Q199,'PBT Tag Rates'!$B$5:$E$44,4,FALSE)</f>
        <v>0.95971980899999998</v>
      </c>
      <c r="X199">
        <v>1</v>
      </c>
      <c r="Y199" s="14">
        <f>IFERROR(LOOKUP(H199,{30,43,48,53,58,63,68,73,78,83,88,93,97},{42,47,52,57,62,67,72,77,82,87,92,99,100}),999)</f>
        <v>77</v>
      </c>
      <c r="Z199" s="17">
        <f t="shared" si="23"/>
        <v>1.4285714285714286</v>
      </c>
      <c r="AA199" s="17">
        <f t="shared" si="24"/>
        <v>1.4285714285714286</v>
      </c>
      <c r="AB199" s="17">
        <f t="shared" si="25"/>
        <v>2.518344052903343</v>
      </c>
      <c r="AC199" s="17" t="s">
        <v>17654</v>
      </c>
    </row>
    <row r="200" spans="1:29" x14ac:dyDescent="0.25">
      <c r="A200" t="s">
        <v>3339</v>
      </c>
      <c r="B200" s="166" t="s">
        <v>3727</v>
      </c>
      <c r="C200" t="s">
        <v>3728</v>
      </c>
      <c r="D200" s="1">
        <v>45158</v>
      </c>
      <c r="E200">
        <f t="shared" si="20"/>
        <v>70</v>
      </c>
      <c r="F200" t="s">
        <v>14</v>
      </c>
      <c r="G200">
        <v>800</v>
      </c>
      <c r="H200">
        <f t="shared" si="19"/>
        <v>80</v>
      </c>
      <c r="I200" t="s">
        <v>7</v>
      </c>
      <c r="J200" t="s">
        <v>8</v>
      </c>
      <c r="K200" t="s">
        <v>3729</v>
      </c>
      <c r="L200" t="s">
        <v>8</v>
      </c>
      <c r="M200" t="s">
        <v>14</v>
      </c>
      <c r="N200" t="str">
        <f t="shared" si="21"/>
        <v>F</v>
      </c>
      <c r="O200" t="s">
        <v>8</v>
      </c>
      <c r="P200" t="s">
        <v>8</v>
      </c>
      <c r="Q200" t="s">
        <v>11</v>
      </c>
      <c r="R200" t="s">
        <v>8</v>
      </c>
      <c r="S200" t="str">
        <f t="shared" si="22"/>
        <v>U</v>
      </c>
      <c r="T200" t="s">
        <v>12</v>
      </c>
      <c r="U200">
        <v>1</v>
      </c>
      <c r="V200" t="s">
        <v>11</v>
      </c>
      <c r="W200" t="e">
        <f>VLOOKUP(Q200,'PBT Tag Rates'!$B$5:$E$44,4,FALSE)</f>
        <v>#N/A</v>
      </c>
      <c r="X200">
        <v>1</v>
      </c>
      <c r="Y200" s="14">
        <f>IFERROR(LOOKUP(H200,{30,43,48,53,58,63,68,73,78,83,88,93,97},{42,47,52,57,62,67,72,77,82,87,92,99,100}),999)</f>
        <v>82</v>
      </c>
      <c r="Z200" s="17">
        <f t="shared" si="23"/>
        <v>1.4285714285714286</v>
      </c>
      <c r="AA200" s="17">
        <f t="shared" si="24"/>
        <v>1.4285714285714286</v>
      </c>
      <c r="AB200" s="17">
        <f t="shared" si="25"/>
        <v>2.518344052903343</v>
      </c>
      <c r="AC200" s="17" t="s">
        <v>17654</v>
      </c>
    </row>
    <row r="201" spans="1:29" x14ac:dyDescent="0.25">
      <c r="A201" t="s">
        <v>3339</v>
      </c>
      <c r="B201" s="166" t="s">
        <v>3730</v>
      </c>
      <c r="C201" t="s">
        <v>3731</v>
      </c>
      <c r="D201" s="1">
        <v>45158</v>
      </c>
      <c r="E201">
        <f t="shared" si="20"/>
        <v>70</v>
      </c>
      <c r="F201" t="s">
        <v>6</v>
      </c>
      <c r="G201">
        <v>760</v>
      </c>
      <c r="H201">
        <f t="shared" si="19"/>
        <v>76</v>
      </c>
      <c r="I201" t="s">
        <v>7</v>
      </c>
      <c r="J201" t="s">
        <v>8</v>
      </c>
      <c r="K201" t="s">
        <v>3732</v>
      </c>
      <c r="L201" t="s">
        <v>8</v>
      </c>
      <c r="M201" t="s">
        <v>6</v>
      </c>
      <c r="N201" t="str">
        <f t="shared" si="21"/>
        <v>M</v>
      </c>
      <c r="O201" t="s">
        <v>3733</v>
      </c>
      <c r="P201" t="s">
        <v>3734</v>
      </c>
      <c r="Q201" t="s">
        <v>13</v>
      </c>
      <c r="R201">
        <v>5</v>
      </c>
      <c r="S201">
        <f t="shared" si="22"/>
        <v>2018</v>
      </c>
      <c r="T201" t="s">
        <v>12</v>
      </c>
      <c r="U201">
        <v>1</v>
      </c>
      <c r="V201" t="s">
        <v>3079</v>
      </c>
      <c r="W201">
        <f>VLOOKUP(Q201,'PBT Tag Rates'!$B$5:$E$44,4,FALSE)</f>
        <v>0.96828396500000002</v>
      </c>
      <c r="X201">
        <v>1</v>
      </c>
      <c r="Y201" s="14">
        <f>IFERROR(LOOKUP(H201,{30,43,48,53,58,63,68,73,78,83,88,93,97},{42,47,52,57,62,67,72,77,82,87,92,99,100}),999)</f>
        <v>77</v>
      </c>
      <c r="Z201" s="17">
        <f t="shared" si="23"/>
        <v>1.4285714285714286</v>
      </c>
      <c r="AA201" s="17">
        <f t="shared" si="24"/>
        <v>1.4285714285714286</v>
      </c>
      <c r="AB201" s="17">
        <f t="shared" si="25"/>
        <v>2.518344052903343</v>
      </c>
      <c r="AC201" s="17" t="s">
        <v>17654</v>
      </c>
    </row>
    <row r="202" spans="1:29" x14ac:dyDescent="0.25">
      <c r="A202" t="s">
        <v>3339</v>
      </c>
      <c r="B202" s="166" t="s">
        <v>3735</v>
      </c>
      <c r="C202" t="s">
        <v>3736</v>
      </c>
      <c r="D202" s="1">
        <v>45158</v>
      </c>
      <c r="E202">
        <f t="shared" si="20"/>
        <v>70</v>
      </c>
      <c r="F202" t="s">
        <v>14</v>
      </c>
      <c r="G202">
        <v>610</v>
      </c>
      <c r="H202">
        <f t="shared" si="19"/>
        <v>61</v>
      </c>
      <c r="I202" t="s">
        <v>9</v>
      </c>
      <c r="J202">
        <v>1</v>
      </c>
      <c r="K202" t="s">
        <v>8</v>
      </c>
      <c r="L202" t="s">
        <v>8</v>
      </c>
      <c r="M202" t="s">
        <v>14</v>
      </c>
      <c r="N202" t="str">
        <f t="shared" si="21"/>
        <v>F</v>
      </c>
      <c r="O202" t="s">
        <v>8</v>
      </c>
      <c r="P202" t="s">
        <v>8</v>
      </c>
      <c r="Q202" t="s">
        <v>11</v>
      </c>
      <c r="R202" t="s">
        <v>8</v>
      </c>
      <c r="S202" t="str">
        <f t="shared" si="22"/>
        <v>U</v>
      </c>
      <c r="T202" t="s">
        <v>12</v>
      </c>
      <c r="U202">
        <v>1</v>
      </c>
      <c r="V202" t="s">
        <v>3100</v>
      </c>
      <c r="W202" t="e">
        <f>VLOOKUP(Q202,'PBT Tag Rates'!$B$5:$E$44,4,FALSE)</f>
        <v>#N/A</v>
      </c>
      <c r="X202">
        <v>1</v>
      </c>
      <c r="Y202" s="14">
        <f>IFERROR(LOOKUP(H202,{30,43,48,53,58,63,68,73,78,83,88,93,97},{42,47,52,57,62,67,72,77,82,87,92,99,100}),999)</f>
        <v>62</v>
      </c>
      <c r="Z202" s="17">
        <f t="shared" si="23"/>
        <v>1.4285714285714286</v>
      </c>
      <c r="AA202" s="17">
        <f t="shared" si="24"/>
        <v>1.4285714285714286</v>
      </c>
      <c r="AB202" s="17">
        <f t="shared" si="25"/>
        <v>2.518344052903343</v>
      </c>
      <c r="AC202" s="17" t="s">
        <v>17654</v>
      </c>
    </row>
    <row r="203" spans="1:29" x14ac:dyDescent="0.25">
      <c r="A203" t="s">
        <v>3339</v>
      </c>
      <c r="B203" s="166" t="s">
        <v>3737</v>
      </c>
      <c r="C203" t="s">
        <v>3738</v>
      </c>
      <c r="D203" s="1">
        <v>45158</v>
      </c>
      <c r="E203">
        <f t="shared" si="20"/>
        <v>70</v>
      </c>
      <c r="F203" t="s">
        <v>14</v>
      </c>
      <c r="G203">
        <v>770</v>
      </c>
      <c r="H203">
        <f t="shared" si="19"/>
        <v>77</v>
      </c>
      <c r="I203" t="s">
        <v>7</v>
      </c>
      <c r="J203" t="s">
        <v>8</v>
      </c>
      <c r="K203" t="s">
        <v>3739</v>
      </c>
      <c r="L203" t="s">
        <v>8</v>
      </c>
      <c r="M203" t="s">
        <v>14</v>
      </c>
      <c r="N203" t="str">
        <f t="shared" si="21"/>
        <v>F</v>
      </c>
      <c r="O203" t="s">
        <v>1415</v>
      </c>
      <c r="P203" t="s">
        <v>1818</v>
      </c>
      <c r="Q203" t="s">
        <v>221</v>
      </c>
      <c r="R203">
        <v>4</v>
      </c>
      <c r="S203">
        <f t="shared" si="22"/>
        <v>2019</v>
      </c>
      <c r="T203" t="s">
        <v>12</v>
      </c>
      <c r="U203">
        <v>1</v>
      </c>
      <c r="V203" t="s">
        <v>3396</v>
      </c>
      <c r="W203">
        <f>VLOOKUP(Q203,'PBT Tag Rates'!$B$5:$E$44,4,FALSE)</f>
        <v>0.95971980899999998</v>
      </c>
      <c r="X203">
        <v>1</v>
      </c>
      <c r="Y203" s="14">
        <f>IFERROR(LOOKUP(H203,{30,43,48,53,58,63,68,73,78,83,88,93,97},{42,47,52,57,62,67,72,77,82,87,92,99,100}),999)</f>
        <v>77</v>
      </c>
      <c r="Z203" s="17">
        <f t="shared" si="23"/>
        <v>1.4285714285714286</v>
      </c>
      <c r="AA203" s="17">
        <f t="shared" si="24"/>
        <v>1.4285714285714286</v>
      </c>
      <c r="AB203" s="17">
        <f t="shared" si="25"/>
        <v>2.518344052903343</v>
      </c>
      <c r="AC203" s="17" t="s">
        <v>17655</v>
      </c>
    </row>
    <row r="204" spans="1:29" x14ac:dyDescent="0.25">
      <c r="A204" t="s">
        <v>3339</v>
      </c>
      <c r="B204" s="166" t="s">
        <v>3740</v>
      </c>
      <c r="C204" t="s">
        <v>3741</v>
      </c>
      <c r="D204" s="1">
        <v>45158</v>
      </c>
      <c r="E204">
        <f t="shared" si="20"/>
        <v>70</v>
      </c>
      <c r="F204" t="s">
        <v>14</v>
      </c>
      <c r="G204">
        <v>800</v>
      </c>
      <c r="H204">
        <f t="shared" si="19"/>
        <v>80</v>
      </c>
      <c r="I204" t="s">
        <v>7</v>
      </c>
      <c r="J204" t="s">
        <v>8</v>
      </c>
      <c r="K204" t="s">
        <v>3742</v>
      </c>
      <c r="L204" t="s">
        <v>8</v>
      </c>
      <c r="M204" t="s">
        <v>14</v>
      </c>
      <c r="N204" t="str">
        <f t="shared" si="21"/>
        <v>F</v>
      </c>
      <c r="O204" t="s">
        <v>2165</v>
      </c>
      <c r="P204" t="s">
        <v>3743</v>
      </c>
      <c r="Q204" t="s">
        <v>221</v>
      </c>
      <c r="R204">
        <v>4</v>
      </c>
      <c r="S204">
        <f t="shared" si="22"/>
        <v>2019</v>
      </c>
      <c r="T204" t="s">
        <v>12</v>
      </c>
      <c r="U204">
        <v>1</v>
      </c>
      <c r="V204" t="s">
        <v>3346</v>
      </c>
      <c r="W204">
        <f>VLOOKUP(Q204,'PBT Tag Rates'!$B$5:$E$44,4,FALSE)</f>
        <v>0.95971980899999998</v>
      </c>
      <c r="X204">
        <v>1</v>
      </c>
      <c r="Y204" s="14">
        <f>IFERROR(LOOKUP(H204,{30,43,48,53,58,63,68,73,78,83,88,93,97},{42,47,52,57,62,67,72,77,82,87,92,99,100}),999)</f>
        <v>82</v>
      </c>
      <c r="Z204" s="17">
        <f t="shared" si="23"/>
        <v>1.4285714285714286</v>
      </c>
      <c r="AA204" s="17">
        <f t="shared" si="24"/>
        <v>1.4285714285714286</v>
      </c>
      <c r="AB204" s="17">
        <f t="shared" si="25"/>
        <v>2.518344052903343</v>
      </c>
      <c r="AC204" s="17" t="s">
        <v>17654</v>
      </c>
    </row>
    <row r="205" spans="1:29" x14ac:dyDescent="0.25">
      <c r="A205" t="s">
        <v>3339</v>
      </c>
      <c r="B205" s="166" t="s">
        <v>3744</v>
      </c>
      <c r="C205" t="s">
        <v>3745</v>
      </c>
      <c r="D205" s="1">
        <v>45158</v>
      </c>
      <c r="E205">
        <f t="shared" si="20"/>
        <v>70</v>
      </c>
      <c r="F205" t="s">
        <v>6</v>
      </c>
      <c r="G205">
        <v>870</v>
      </c>
      <c r="H205">
        <f t="shared" si="19"/>
        <v>87</v>
      </c>
      <c r="I205" t="s">
        <v>7</v>
      </c>
      <c r="J205" t="s">
        <v>8</v>
      </c>
      <c r="K205" t="s">
        <v>8</v>
      </c>
      <c r="L205" t="s">
        <v>3746</v>
      </c>
      <c r="M205" t="s">
        <v>6</v>
      </c>
      <c r="N205" t="str">
        <f t="shared" si="21"/>
        <v>M</v>
      </c>
      <c r="O205" t="s">
        <v>568</v>
      </c>
      <c r="P205" t="s">
        <v>3747</v>
      </c>
      <c r="Q205" t="s">
        <v>15</v>
      </c>
      <c r="R205">
        <v>5</v>
      </c>
      <c r="S205">
        <f t="shared" si="22"/>
        <v>2018</v>
      </c>
      <c r="T205" t="s">
        <v>12</v>
      </c>
      <c r="U205">
        <v>1</v>
      </c>
      <c r="V205" t="s">
        <v>3363</v>
      </c>
      <c r="W205">
        <f>VLOOKUP(Q205,'PBT Tag Rates'!$B$5:$E$44,4,FALSE)</f>
        <v>0.80551598400000002</v>
      </c>
      <c r="X205">
        <v>1</v>
      </c>
      <c r="Y205" s="14">
        <f>IFERROR(LOOKUP(H205,{30,43,48,53,58,63,68,73,78,83,88,93,97},{42,47,52,57,62,67,72,77,82,87,92,99,100}),999)</f>
        <v>87</v>
      </c>
      <c r="Z205" s="17">
        <f t="shared" si="23"/>
        <v>1.4285714285714286</v>
      </c>
      <c r="AA205" s="17">
        <f t="shared" si="24"/>
        <v>1.4285714285714286</v>
      </c>
      <c r="AB205" s="17">
        <f t="shared" si="25"/>
        <v>2.518344052903343</v>
      </c>
      <c r="AC205" s="17" t="s">
        <v>17654</v>
      </c>
    </row>
    <row r="206" spans="1:29" x14ac:dyDescent="0.25">
      <c r="A206" t="s">
        <v>3339</v>
      </c>
      <c r="B206" s="166" t="s">
        <v>3748</v>
      </c>
      <c r="C206" t="s">
        <v>775</v>
      </c>
      <c r="D206" s="1">
        <v>45158</v>
      </c>
      <c r="E206">
        <f t="shared" si="20"/>
        <v>70</v>
      </c>
      <c r="F206" t="s">
        <v>6</v>
      </c>
      <c r="G206">
        <v>790</v>
      </c>
      <c r="H206">
        <f t="shared" si="19"/>
        <v>79</v>
      </c>
      <c r="I206" t="s">
        <v>7</v>
      </c>
      <c r="J206" t="s">
        <v>8</v>
      </c>
      <c r="K206" t="s">
        <v>3749</v>
      </c>
      <c r="L206" t="s">
        <v>49</v>
      </c>
      <c r="M206" t="s">
        <v>759</v>
      </c>
      <c r="N206" t="str">
        <f t="shared" si="21"/>
        <v>M</v>
      </c>
      <c r="O206" t="s">
        <v>1943</v>
      </c>
      <c r="P206" t="s">
        <v>1943</v>
      </c>
      <c r="Q206" t="s">
        <v>1943</v>
      </c>
      <c r="R206" t="s">
        <v>8</v>
      </c>
      <c r="S206" t="str">
        <f t="shared" si="22"/>
        <v>U</v>
      </c>
      <c r="T206" t="s">
        <v>8</v>
      </c>
      <c r="U206" t="s">
        <v>8</v>
      </c>
      <c r="V206" t="s">
        <v>1943</v>
      </c>
      <c r="W206" t="e">
        <f>VLOOKUP(Q206,'PBT Tag Rates'!$B$5:$E$44,4,FALSE)</f>
        <v>#N/A</v>
      </c>
      <c r="X206">
        <v>1</v>
      </c>
      <c r="Y206" s="14">
        <f>IFERROR(LOOKUP(H206,{30,43,48,53,58,63,68,73,78,83,88,93,97},{42,47,52,57,62,67,72,77,82,87,92,99,100}),999)</f>
        <v>82</v>
      </c>
      <c r="Z206" s="17">
        <f t="shared" si="23"/>
        <v>1.4285714285714286</v>
      </c>
      <c r="AA206" s="17">
        <f t="shared" si="24"/>
        <v>1.4285714285714286</v>
      </c>
      <c r="AB206" s="17">
        <f t="shared" si="25"/>
        <v>2.518344052903343</v>
      </c>
      <c r="AC206" s="17" t="s">
        <v>17654</v>
      </c>
    </row>
    <row r="207" spans="1:29" x14ac:dyDescent="0.25">
      <c r="A207" t="s">
        <v>3339</v>
      </c>
      <c r="B207" s="166" t="s">
        <v>3750</v>
      </c>
      <c r="C207" t="s">
        <v>3751</v>
      </c>
      <c r="D207" s="1">
        <v>45158</v>
      </c>
      <c r="E207">
        <f t="shared" si="20"/>
        <v>70</v>
      </c>
      <c r="F207" t="s">
        <v>6</v>
      </c>
      <c r="G207">
        <v>880</v>
      </c>
      <c r="H207">
        <f t="shared" si="19"/>
        <v>88</v>
      </c>
      <c r="I207" t="s">
        <v>7</v>
      </c>
      <c r="J207" t="s">
        <v>8</v>
      </c>
      <c r="K207" t="s">
        <v>3752</v>
      </c>
      <c r="L207" t="s">
        <v>8</v>
      </c>
      <c r="M207" t="s">
        <v>6</v>
      </c>
      <c r="N207" t="str">
        <f t="shared" si="21"/>
        <v>M</v>
      </c>
      <c r="O207" t="s">
        <v>3753</v>
      </c>
      <c r="P207" t="s">
        <v>3754</v>
      </c>
      <c r="Q207" t="s">
        <v>281</v>
      </c>
      <c r="R207">
        <v>4</v>
      </c>
      <c r="S207">
        <f t="shared" si="22"/>
        <v>2019</v>
      </c>
      <c r="T207" t="s">
        <v>12</v>
      </c>
      <c r="U207">
        <v>0.999999999999999</v>
      </c>
      <c r="V207" t="s">
        <v>3169</v>
      </c>
      <c r="W207">
        <f>VLOOKUP(Q207,'PBT Tag Rates'!$B$5:$E$44,4,FALSE)</f>
        <v>0.99705232300000002</v>
      </c>
      <c r="X207">
        <v>1</v>
      </c>
      <c r="Y207" s="14">
        <f>IFERROR(LOOKUP(H207,{30,43,48,53,58,63,68,73,78,83,88,93,97},{42,47,52,57,62,67,72,77,82,87,92,99,100}),999)</f>
        <v>92</v>
      </c>
      <c r="Z207" s="17">
        <f t="shared" si="23"/>
        <v>1.4285714285714286</v>
      </c>
      <c r="AA207" s="17">
        <f t="shared" si="24"/>
        <v>1.4285714285714286</v>
      </c>
      <c r="AB207" s="17">
        <f t="shared" si="25"/>
        <v>2.518344052903343</v>
      </c>
      <c r="AC207" s="17" t="s">
        <v>17654</v>
      </c>
    </row>
    <row r="208" spans="1:29" x14ac:dyDescent="0.25">
      <c r="A208" t="s">
        <v>3339</v>
      </c>
      <c r="B208" s="166" t="s">
        <v>3755</v>
      </c>
      <c r="C208" t="s">
        <v>3756</v>
      </c>
      <c r="D208" s="1">
        <v>45158</v>
      </c>
      <c r="E208">
        <f t="shared" si="20"/>
        <v>70</v>
      </c>
      <c r="F208" t="s">
        <v>14</v>
      </c>
      <c r="G208">
        <v>750</v>
      </c>
      <c r="H208">
        <f t="shared" si="19"/>
        <v>75</v>
      </c>
      <c r="I208" t="s">
        <v>7</v>
      </c>
      <c r="J208" t="s">
        <v>8</v>
      </c>
      <c r="K208" t="s">
        <v>3757</v>
      </c>
      <c r="L208" t="s">
        <v>8</v>
      </c>
      <c r="M208" t="s">
        <v>14</v>
      </c>
      <c r="N208" t="str">
        <f t="shared" si="21"/>
        <v>F</v>
      </c>
      <c r="O208" t="s">
        <v>267</v>
      </c>
      <c r="P208" t="s">
        <v>268</v>
      </c>
      <c r="Q208" t="s">
        <v>221</v>
      </c>
      <c r="R208">
        <v>4</v>
      </c>
      <c r="S208">
        <f t="shared" si="22"/>
        <v>2019</v>
      </c>
      <c r="T208" t="s">
        <v>12</v>
      </c>
      <c r="U208">
        <v>1</v>
      </c>
      <c r="V208" t="s">
        <v>3363</v>
      </c>
      <c r="W208">
        <f>VLOOKUP(Q208,'PBT Tag Rates'!$B$5:$E$44,4,FALSE)</f>
        <v>0.95971980899999998</v>
      </c>
      <c r="X208">
        <v>1</v>
      </c>
      <c r="Y208" s="14">
        <f>IFERROR(LOOKUP(H208,{30,43,48,53,58,63,68,73,78,83,88,93,97},{42,47,52,57,62,67,72,77,82,87,92,99,100}),999)</f>
        <v>77</v>
      </c>
      <c r="Z208" s="17">
        <f t="shared" si="23"/>
        <v>1.4285714285714286</v>
      </c>
      <c r="AA208" s="17">
        <f t="shared" si="24"/>
        <v>1.4285714285714286</v>
      </c>
      <c r="AB208" s="17">
        <f t="shared" si="25"/>
        <v>2.518344052903343</v>
      </c>
      <c r="AC208" s="17" t="s">
        <v>17654</v>
      </c>
    </row>
    <row r="209" spans="1:29" x14ac:dyDescent="0.25">
      <c r="A209" t="s">
        <v>3339</v>
      </c>
      <c r="B209" s="166" t="s">
        <v>3758</v>
      </c>
      <c r="C209" t="s">
        <v>3759</v>
      </c>
      <c r="D209" s="1">
        <v>45158</v>
      </c>
      <c r="E209">
        <f t="shared" si="20"/>
        <v>70</v>
      </c>
      <c r="F209" t="s">
        <v>14</v>
      </c>
      <c r="G209">
        <v>830</v>
      </c>
      <c r="H209">
        <f t="shared" si="19"/>
        <v>83</v>
      </c>
      <c r="I209" t="s">
        <v>9</v>
      </c>
      <c r="J209">
        <v>1</v>
      </c>
      <c r="K209" t="s">
        <v>3760</v>
      </c>
      <c r="L209" t="s">
        <v>8</v>
      </c>
      <c r="M209" t="s">
        <v>14</v>
      </c>
      <c r="N209" t="str">
        <f t="shared" si="21"/>
        <v>F</v>
      </c>
      <c r="O209" t="s">
        <v>3761</v>
      </c>
      <c r="P209" t="s">
        <v>3762</v>
      </c>
      <c r="Q209" t="s">
        <v>221</v>
      </c>
      <c r="R209">
        <v>4</v>
      </c>
      <c r="S209">
        <f t="shared" si="22"/>
        <v>2019</v>
      </c>
      <c r="T209" t="s">
        <v>12</v>
      </c>
      <c r="U209">
        <v>0.999999999999999</v>
      </c>
      <c r="V209" t="s">
        <v>3608</v>
      </c>
      <c r="W209">
        <f>VLOOKUP(Q209,'PBT Tag Rates'!$B$5:$E$44,4,FALSE)</f>
        <v>0.95971980899999998</v>
      </c>
      <c r="X209">
        <v>1</v>
      </c>
      <c r="Y209" s="14">
        <f>IFERROR(LOOKUP(H209,{30,43,48,53,58,63,68,73,78,83,88,93,97},{42,47,52,57,62,67,72,77,82,87,92,99,100}),999)</f>
        <v>87</v>
      </c>
      <c r="Z209" s="17">
        <f t="shared" si="23"/>
        <v>1.4285714285714286</v>
      </c>
      <c r="AA209" s="17">
        <f t="shared" si="24"/>
        <v>1.4285714285714286</v>
      </c>
      <c r="AB209" s="17">
        <f t="shared" si="25"/>
        <v>2.518344052903343</v>
      </c>
      <c r="AC209" s="17" t="s">
        <v>17654</v>
      </c>
    </row>
    <row r="210" spans="1:29" x14ac:dyDescent="0.25">
      <c r="A210" t="s">
        <v>3339</v>
      </c>
      <c r="B210" s="166" t="s">
        <v>3763</v>
      </c>
      <c r="C210" t="s">
        <v>3764</v>
      </c>
      <c r="D210" s="1">
        <v>45158</v>
      </c>
      <c r="E210">
        <f t="shared" si="20"/>
        <v>70</v>
      </c>
      <c r="F210" t="s">
        <v>14</v>
      </c>
      <c r="G210">
        <v>840</v>
      </c>
      <c r="H210">
        <f t="shared" si="19"/>
        <v>84</v>
      </c>
      <c r="I210" t="s">
        <v>7</v>
      </c>
      <c r="J210" t="s">
        <v>8</v>
      </c>
      <c r="K210" t="s">
        <v>3765</v>
      </c>
      <c r="L210" t="s">
        <v>8</v>
      </c>
      <c r="M210" t="s">
        <v>14</v>
      </c>
      <c r="N210" t="str">
        <f t="shared" si="21"/>
        <v>F</v>
      </c>
      <c r="O210" t="s">
        <v>232</v>
      </c>
      <c r="P210" t="s">
        <v>472</v>
      </c>
      <c r="Q210" t="s">
        <v>221</v>
      </c>
      <c r="R210">
        <v>4</v>
      </c>
      <c r="S210">
        <f t="shared" si="22"/>
        <v>2019</v>
      </c>
      <c r="T210" t="s">
        <v>12</v>
      </c>
      <c r="U210">
        <v>1</v>
      </c>
      <c r="V210" t="s">
        <v>3363</v>
      </c>
      <c r="W210">
        <f>VLOOKUP(Q210,'PBT Tag Rates'!$B$5:$E$44,4,FALSE)</f>
        <v>0.95971980899999998</v>
      </c>
      <c r="X210">
        <v>1</v>
      </c>
      <c r="Y210" s="14">
        <f>IFERROR(LOOKUP(H210,{30,43,48,53,58,63,68,73,78,83,88,93,97},{42,47,52,57,62,67,72,77,82,87,92,99,100}),999)</f>
        <v>87</v>
      </c>
      <c r="Z210" s="17">
        <f t="shared" si="23"/>
        <v>1.4285714285714286</v>
      </c>
      <c r="AA210" s="17">
        <f t="shared" si="24"/>
        <v>1.4285714285714286</v>
      </c>
      <c r="AB210" s="17">
        <f t="shared" si="25"/>
        <v>2.518344052903343</v>
      </c>
      <c r="AC210" s="17" t="s">
        <v>17654</v>
      </c>
    </row>
    <row r="211" spans="1:29" x14ac:dyDescent="0.25">
      <c r="A211" t="s">
        <v>3339</v>
      </c>
      <c r="B211" s="166" t="s">
        <v>3766</v>
      </c>
      <c r="C211" t="s">
        <v>3767</v>
      </c>
      <c r="D211" s="1">
        <v>45158</v>
      </c>
      <c r="E211">
        <f t="shared" si="20"/>
        <v>70</v>
      </c>
      <c r="F211" t="s">
        <v>6</v>
      </c>
      <c r="G211">
        <v>810</v>
      </c>
      <c r="H211">
        <f t="shared" si="19"/>
        <v>81</v>
      </c>
      <c r="I211" t="s">
        <v>7</v>
      </c>
      <c r="J211" t="s">
        <v>8</v>
      </c>
      <c r="K211" t="s">
        <v>3768</v>
      </c>
      <c r="L211" t="s">
        <v>8</v>
      </c>
      <c r="M211" t="s">
        <v>6</v>
      </c>
      <c r="N211" t="str">
        <f t="shared" si="21"/>
        <v>M</v>
      </c>
      <c r="O211" t="s">
        <v>3769</v>
      </c>
      <c r="P211" t="s">
        <v>3770</v>
      </c>
      <c r="Q211" t="s">
        <v>221</v>
      </c>
      <c r="R211">
        <v>4</v>
      </c>
      <c r="S211">
        <f t="shared" si="22"/>
        <v>2019</v>
      </c>
      <c r="T211" t="s">
        <v>12</v>
      </c>
      <c r="U211">
        <v>0.999999999999998</v>
      </c>
      <c r="V211" t="s">
        <v>3357</v>
      </c>
      <c r="W211">
        <f>VLOOKUP(Q211,'PBT Tag Rates'!$B$5:$E$44,4,FALSE)</f>
        <v>0.95971980899999998</v>
      </c>
      <c r="X211">
        <v>1</v>
      </c>
      <c r="Y211" s="14">
        <f>IFERROR(LOOKUP(H211,{30,43,48,53,58,63,68,73,78,83,88,93,97},{42,47,52,57,62,67,72,77,82,87,92,99,100}),999)</f>
        <v>82</v>
      </c>
      <c r="Z211" s="17">
        <f t="shared" si="23"/>
        <v>1.4285714285714286</v>
      </c>
      <c r="AA211" s="17">
        <f t="shared" si="24"/>
        <v>1.4285714285714286</v>
      </c>
      <c r="AB211" s="17">
        <f t="shared" si="25"/>
        <v>2.518344052903343</v>
      </c>
      <c r="AC211" s="17" t="s">
        <v>17654</v>
      </c>
    </row>
    <row r="212" spans="1:29" x14ac:dyDescent="0.25">
      <c r="A212" t="s">
        <v>3339</v>
      </c>
      <c r="B212" s="166" t="s">
        <v>3771</v>
      </c>
      <c r="C212" t="s">
        <v>3772</v>
      </c>
      <c r="D212" s="1">
        <v>45158</v>
      </c>
      <c r="E212">
        <f t="shared" si="20"/>
        <v>70</v>
      </c>
      <c r="F212" t="s">
        <v>6</v>
      </c>
      <c r="G212">
        <v>830</v>
      </c>
      <c r="H212">
        <f t="shared" si="19"/>
        <v>83</v>
      </c>
      <c r="I212" t="s">
        <v>9</v>
      </c>
      <c r="J212">
        <v>1</v>
      </c>
      <c r="K212" t="s">
        <v>3773</v>
      </c>
      <c r="L212" t="s">
        <v>3774</v>
      </c>
      <c r="M212" t="s">
        <v>6</v>
      </c>
      <c r="N212" t="str">
        <f t="shared" si="21"/>
        <v>M</v>
      </c>
      <c r="O212" t="s">
        <v>3775</v>
      </c>
      <c r="P212" t="s">
        <v>3776</v>
      </c>
      <c r="Q212" t="s">
        <v>281</v>
      </c>
      <c r="R212">
        <v>4</v>
      </c>
      <c r="S212">
        <f t="shared" si="22"/>
        <v>2019</v>
      </c>
      <c r="T212" t="s">
        <v>12</v>
      </c>
      <c r="U212">
        <v>1</v>
      </c>
      <c r="V212" t="s">
        <v>3170</v>
      </c>
      <c r="W212">
        <f>VLOOKUP(Q212,'PBT Tag Rates'!$B$5:$E$44,4,FALSE)</f>
        <v>0.99705232300000002</v>
      </c>
      <c r="X212">
        <v>1</v>
      </c>
      <c r="Y212" s="14">
        <f>IFERROR(LOOKUP(H212,{30,43,48,53,58,63,68,73,78,83,88,93,97},{42,47,52,57,62,67,72,77,82,87,92,99,100}),999)</f>
        <v>87</v>
      </c>
      <c r="Z212" s="17">
        <f t="shared" si="23"/>
        <v>1.4285714285714286</v>
      </c>
      <c r="AA212" s="17">
        <f t="shared" si="24"/>
        <v>1.4285714285714286</v>
      </c>
      <c r="AB212" s="17">
        <f t="shared" si="25"/>
        <v>2.518344052903343</v>
      </c>
      <c r="AC212" s="17" t="s">
        <v>17654</v>
      </c>
    </row>
    <row r="213" spans="1:29" x14ac:dyDescent="0.25">
      <c r="A213" t="s">
        <v>3339</v>
      </c>
      <c r="B213" s="166" t="s">
        <v>3777</v>
      </c>
      <c r="C213" t="s">
        <v>776</v>
      </c>
      <c r="D213" s="1">
        <v>45158</v>
      </c>
      <c r="E213">
        <f t="shared" si="20"/>
        <v>70</v>
      </c>
      <c r="F213" t="s">
        <v>14</v>
      </c>
      <c r="G213">
        <v>860</v>
      </c>
      <c r="H213">
        <f t="shared" si="19"/>
        <v>86</v>
      </c>
      <c r="I213" t="s">
        <v>9</v>
      </c>
      <c r="J213">
        <v>1</v>
      </c>
      <c r="K213" t="s">
        <v>3778</v>
      </c>
      <c r="L213" t="s">
        <v>8</v>
      </c>
      <c r="M213" t="s">
        <v>6</v>
      </c>
      <c r="N213" t="str">
        <f t="shared" si="21"/>
        <v>M</v>
      </c>
      <c r="O213" t="s">
        <v>892</v>
      </c>
      <c r="P213" t="s">
        <v>1285</v>
      </c>
      <c r="Q213" t="s">
        <v>221</v>
      </c>
      <c r="R213">
        <v>4</v>
      </c>
      <c r="S213">
        <f t="shared" si="22"/>
        <v>2019</v>
      </c>
      <c r="T213" t="s">
        <v>12</v>
      </c>
      <c r="U213">
        <v>0.999999999999998</v>
      </c>
      <c r="V213" t="s">
        <v>3363</v>
      </c>
      <c r="W213">
        <f>VLOOKUP(Q213,'PBT Tag Rates'!$B$5:$E$44,4,FALSE)</f>
        <v>0.95971980899999998</v>
      </c>
      <c r="X213">
        <v>1</v>
      </c>
      <c r="Y213" s="14">
        <f>IFERROR(LOOKUP(H213,{30,43,48,53,58,63,68,73,78,83,88,93,97},{42,47,52,57,62,67,72,77,82,87,92,99,100}),999)</f>
        <v>87</v>
      </c>
      <c r="Z213" s="17">
        <f t="shared" si="23"/>
        <v>1.4285714285714286</v>
      </c>
      <c r="AA213" s="17">
        <f t="shared" si="24"/>
        <v>1.4285714285714286</v>
      </c>
      <c r="AB213" s="17">
        <f t="shared" si="25"/>
        <v>2.518344052903343</v>
      </c>
      <c r="AC213" s="17" t="s">
        <v>17654</v>
      </c>
    </row>
    <row r="214" spans="1:29" x14ac:dyDescent="0.25">
      <c r="A214" t="s">
        <v>3339</v>
      </c>
      <c r="B214" s="166" t="s">
        <v>3779</v>
      </c>
      <c r="C214" t="s">
        <v>3780</v>
      </c>
      <c r="D214" s="1">
        <v>45158</v>
      </c>
      <c r="E214">
        <f t="shared" si="20"/>
        <v>70</v>
      </c>
      <c r="F214" t="s">
        <v>6</v>
      </c>
      <c r="G214">
        <v>710</v>
      </c>
      <c r="H214">
        <f t="shared" ref="H214:H277" si="26">G214/10</f>
        <v>71</v>
      </c>
      <c r="I214" t="s">
        <v>7</v>
      </c>
      <c r="J214" t="s">
        <v>8</v>
      </c>
      <c r="K214" t="s">
        <v>3781</v>
      </c>
      <c r="L214" t="s">
        <v>8</v>
      </c>
      <c r="M214" t="s">
        <v>6</v>
      </c>
      <c r="N214" t="str">
        <f t="shared" si="21"/>
        <v>M</v>
      </c>
      <c r="O214" t="s">
        <v>3782</v>
      </c>
      <c r="P214" t="s">
        <v>3783</v>
      </c>
      <c r="Q214" t="s">
        <v>281</v>
      </c>
      <c r="R214">
        <v>4</v>
      </c>
      <c r="S214">
        <f t="shared" si="22"/>
        <v>2019</v>
      </c>
      <c r="T214" t="s">
        <v>12</v>
      </c>
      <c r="U214">
        <v>0.999999999999995</v>
      </c>
      <c r="V214" t="s">
        <v>3079</v>
      </c>
      <c r="W214">
        <f>VLOOKUP(Q214,'PBT Tag Rates'!$B$5:$E$44,4,FALSE)</f>
        <v>0.99705232300000002</v>
      </c>
      <c r="X214">
        <v>1</v>
      </c>
      <c r="Y214" s="14">
        <f>IFERROR(LOOKUP(H214,{30,43,48,53,58,63,68,73,78,83,88,93,97},{42,47,52,57,62,67,72,77,82,87,92,99,100}),999)</f>
        <v>72</v>
      </c>
      <c r="Z214" s="17">
        <f t="shared" si="23"/>
        <v>1.4285714285714286</v>
      </c>
      <c r="AA214" s="17">
        <f t="shared" si="24"/>
        <v>1.4285714285714286</v>
      </c>
      <c r="AB214" s="17">
        <f t="shared" si="25"/>
        <v>2.518344052903343</v>
      </c>
      <c r="AC214" s="17" t="s">
        <v>17654</v>
      </c>
    </row>
    <row r="215" spans="1:29" x14ac:dyDescent="0.25">
      <c r="A215" t="s">
        <v>3339</v>
      </c>
      <c r="B215" s="166" t="s">
        <v>3784</v>
      </c>
      <c r="C215" t="s">
        <v>3785</v>
      </c>
      <c r="D215" s="1">
        <v>45158</v>
      </c>
      <c r="E215">
        <f t="shared" ref="E215:E278" si="27">IF(D215&lt;=$D$3,70,18)</f>
        <v>70</v>
      </c>
      <c r="F215" t="s">
        <v>14</v>
      </c>
      <c r="G215">
        <v>770</v>
      </c>
      <c r="H215">
        <f t="shared" si="26"/>
        <v>77</v>
      </c>
      <c r="I215" t="s">
        <v>9</v>
      </c>
      <c r="J215" t="s">
        <v>8</v>
      </c>
      <c r="K215" t="s">
        <v>8</v>
      </c>
      <c r="L215" t="s">
        <v>8</v>
      </c>
      <c r="M215" t="s">
        <v>14</v>
      </c>
      <c r="N215" t="str">
        <f t="shared" ref="N215:N278" si="28">IF(M215="U",F215,M215)</f>
        <v>F</v>
      </c>
      <c r="O215" t="s">
        <v>8</v>
      </c>
      <c r="P215" t="s">
        <v>8</v>
      </c>
      <c r="Q215" t="s">
        <v>11</v>
      </c>
      <c r="R215" t="s">
        <v>8</v>
      </c>
      <c r="S215" t="str">
        <f t="shared" ref="S215:S278" si="29">IFERROR($S$3-R215,"U")</f>
        <v>U</v>
      </c>
      <c r="T215" t="s">
        <v>12</v>
      </c>
      <c r="U215">
        <v>1</v>
      </c>
      <c r="V215" t="s">
        <v>3100</v>
      </c>
      <c r="W215" t="e">
        <f>VLOOKUP(Q215,'PBT Tag Rates'!$B$5:$E$44,4,FALSE)</f>
        <v>#N/A</v>
      </c>
      <c r="X215">
        <v>1</v>
      </c>
      <c r="Y215" s="14">
        <f>IFERROR(LOOKUP(H215,{30,43,48,53,58,63,68,73,78,83,88,93,97},{42,47,52,57,62,67,72,77,82,87,92,99,100}),999)</f>
        <v>77</v>
      </c>
      <c r="Z215" s="17">
        <f t="shared" ref="Z215:Z278" si="30">IF(D215&lt;$D$3,X215/$Z$3,X215/$Z$4)</f>
        <v>1.4285714285714286</v>
      </c>
      <c r="AA215" s="17">
        <f t="shared" ref="AA215:AA278" si="31">Z215*(1+$AA$4)</f>
        <v>1.4285714285714286</v>
      </c>
      <c r="AB215" s="17">
        <f t="shared" ref="AB215:AB278" si="32">IF(D215&lt;$D$3,AA215/$AB$3,AA215/$AB$4)</f>
        <v>2.518344052903343</v>
      </c>
      <c r="AC215" s="17" t="s">
        <v>17654</v>
      </c>
    </row>
    <row r="216" spans="1:29" x14ac:dyDescent="0.25">
      <c r="A216" t="s">
        <v>3339</v>
      </c>
      <c r="B216" s="166" t="s">
        <v>3786</v>
      </c>
      <c r="C216" t="s">
        <v>3787</v>
      </c>
      <c r="D216" s="1">
        <v>45158</v>
      </c>
      <c r="E216">
        <f t="shared" si="27"/>
        <v>70</v>
      </c>
      <c r="F216" t="s">
        <v>6</v>
      </c>
      <c r="G216">
        <v>800</v>
      </c>
      <c r="H216">
        <f t="shared" si="26"/>
        <v>80</v>
      </c>
      <c r="I216" t="s">
        <v>7</v>
      </c>
      <c r="J216" t="s">
        <v>8</v>
      </c>
      <c r="K216" t="s">
        <v>3788</v>
      </c>
      <c r="L216" t="s">
        <v>8</v>
      </c>
      <c r="M216" t="s">
        <v>6</v>
      </c>
      <c r="N216" t="str">
        <f t="shared" si="28"/>
        <v>M</v>
      </c>
      <c r="O216" t="s">
        <v>953</v>
      </c>
      <c r="P216" t="s">
        <v>3789</v>
      </c>
      <c r="Q216" t="s">
        <v>221</v>
      </c>
      <c r="R216">
        <v>4</v>
      </c>
      <c r="S216">
        <f t="shared" si="29"/>
        <v>2019</v>
      </c>
      <c r="T216" t="s">
        <v>12</v>
      </c>
      <c r="U216">
        <v>0.999999999999999</v>
      </c>
      <c r="V216" t="s">
        <v>3396</v>
      </c>
      <c r="W216">
        <f>VLOOKUP(Q216,'PBT Tag Rates'!$B$5:$E$44,4,FALSE)</f>
        <v>0.95971980899999998</v>
      </c>
      <c r="X216">
        <v>1</v>
      </c>
      <c r="Y216" s="14">
        <f>IFERROR(LOOKUP(H216,{30,43,48,53,58,63,68,73,78,83,88,93,97},{42,47,52,57,62,67,72,77,82,87,92,99,100}),999)</f>
        <v>82</v>
      </c>
      <c r="Z216" s="17">
        <f t="shared" si="30"/>
        <v>1.4285714285714286</v>
      </c>
      <c r="AA216" s="17">
        <f t="shared" si="31"/>
        <v>1.4285714285714286</v>
      </c>
      <c r="AB216" s="17">
        <f t="shared" si="32"/>
        <v>2.518344052903343</v>
      </c>
      <c r="AC216" s="17" t="s">
        <v>17655</v>
      </c>
    </row>
    <row r="217" spans="1:29" x14ac:dyDescent="0.25">
      <c r="A217" t="s">
        <v>3339</v>
      </c>
      <c r="B217" s="166" t="s">
        <v>3790</v>
      </c>
      <c r="C217" t="s">
        <v>777</v>
      </c>
      <c r="D217" s="1">
        <v>45158</v>
      </c>
      <c r="E217">
        <f t="shared" si="27"/>
        <v>70</v>
      </c>
      <c r="F217" t="s">
        <v>14</v>
      </c>
      <c r="G217">
        <v>730</v>
      </c>
      <c r="H217">
        <f t="shared" si="26"/>
        <v>73</v>
      </c>
      <c r="I217" t="s">
        <v>7</v>
      </c>
      <c r="J217" t="s">
        <v>8</v>
      </c>
      <c r="K217" t="s">
        <v>3791</v>
      </c>
      <c r="L217" t="s">
        <v>8</v>
      </c>
      <c r="M217" t="s">
        <v>6</v>
      </c>
      <c r="N217" t="str">
        <f t="shared" si="28"/>
        <v>M</v>
      </c>
      <c r="O217" t="s">
        <v>1512</v>
      </c>
      <c r="P217" t="s">
        <v>1513</v>
      </c>
      <c r="Q217" t="s">
        <v>281</v>
      </c>
      <c r="R217">
        <v>4</v>
      </c>
      <c r="S217">
        <f t="shared" si="29"/>
        <v>2019</v>
      </c>
      <c r="T217" t="s">
        <v>12</v>
      </c>
      <c r="U217">
        <v>1</v>
      </c>
      <c r="V217" t="s">
        <v>3171</v>
      </c>
      <c r="W217">
        <f>VLOOKUP(Q217,'PBT Tag Rates'!$B$5:$E$44,4,FALSE)</f>
        <v>0.99705232300000002</v>
      </c>
      <c r="X217">
        <v>1</v>
      </c>
      <c r="Y217" s="14">
        <f>IFERROR(LOOKUP(H217,{30,43,48,53,58,63,68,73,78,83,88,93,97},{42,47,52,57,62,67,72,77,82,87,92,99,100}),999)</f>
        <v>77</v>
      </c>
      <c r="Z217" s="17">
        <f t="shared" si="30"/>
        <v>1.4285714285714286</v>
      </c>
      <c r="AA217" s="17">
        <f t="shared" si="31"/>
        <v>1.4285714285714286</v>
      </c>
      <c r="AB217" s="17">
        <f t="shared" si="32"/>
        <v>2.518344052903343</v>
      </c>
      <c r="AC217" s="17" t="s">
        <v>17654</v>
      </c>
    </row>
    <row r="218" spans="1:29" x14ac:dyDescent="0.25">
      <c r="A218" t="s">
        <v>3339</v>
      </c>
      <c r="B218" s="166" t="s">
        <v>3792</v>
      </c>
      <c r="C218" t="s">
        <v>3793</v>
      </c>
      <c r="D218" s="1">
        <v>45158</v>
      </c>
      <c r="E218">
        <f t="shared" si="27"/>
        <v>70</v>
      </c>
      <c r="F218" t="s">
        <v>14</v>
      </c>
      <c r="G218">
        <v>800</v>
      </c>
      <c r="H218">
        <f t="shared" si="26"/>
        <v>80</v>
      </c>
      <c r="I218" t="s">
        <v>9</v>
      </c>
      <c r="J218">
        <v>1</v>
      </c>
      <c r="K218" t="s">
        <v>3794</v>
      </c>
      <c r="L218" t="s">
        <v>8</v>
      </c>
      <c r="M218" t="s">
        <v>6</v>
      </c>
      <c r="N218" t="str">
        <f t="shared" si="28"/>
        <v>M</v>
      </c>
      <c r="O218" t="s">
        <v>2684</v>
      </c>
      <c r="P218" t="s">
        <v>3795</v>
      </c>
      <c r="Q218" t="s">
        <v>221</v>
      </c>
      <c r="R218">
        <v>4</v>
      </c>
      <c r="S218">
        <f t="shared" si="29"/>
        <v>2019</v>
      </c>
      <c r="T218" t="s">
        <v>12</v>
      </c>
      <c r="U218">
        <v>1</v>
      </c>
      <c r="V218" t="s">
        <v>3608</v>
      </c>
      <c r="W218">
        <f>VLOOKUP(Q218,'PBT Tag Rates'!$B$5:$E$44,4,FALSE)</f>
        <v>0.95971980899999998</v>
      </c>
      <c r="X218">
        <v>1</v>
      </c>
      <c r="Y218" s="14">
        <f>IFERROR(LOOKUP(H218,{30,43,48,53,58,63,68,73,78,83,88,93,97},{42,47,52,57,62,67,72,77,82,87,92,99,100}),999)</f>
        <v>82</v>
      </c>
      <c r="Z218" s="17">
        <f t="shared" si="30"/>
        <v>1.4285714285714286</v>
      </c>
      <c r="AA218" s="17">
        <f t="shared" si="31"/>
        <v>1.4285714285714286</v>
      </c>
      <c r="AB218" s="17">
        <f t="shared" si="32"/>
        <v>2.518344052903343</v>
      </c>
      <c r="AC218" s="17" t="s">
        <v>17654</v>
      </c>
    </row>
    <row r="219" spans="1:29" x14ac:dyDescent="0.25">
      <c r="A219" t="s">
        <v>3339</v>
      </c>
      <c r="B219" s="166" t="s">
        <v>3796</v>
      </c>
      <c r="C219" t="s">
        <v>3797</v>
      </c>
      <c r="D219" s="1">
        <v>45158</v>
      </c>
      <c r="E219">
        <f t="shared" si="27"/>
        <v>70</v>
      </c>
      <c r="F219" t="s">
        <v>14</v>
      </c>
      <c r="G219">
        <v>790</v>
      </c>
      <c r="H219">
        <f t="shared" si="26"/>
        <v>79</v>
      </c>
      <c r="I219" t="s">
        <v>7</v>
      </c>
      <c r="J219" t="s">
        <v>8</v>
      </c>
      <c r="K219" t="s">
        <v>3798</v>
      </c>
      <c r="L219" t="s">
        <v>8</v>
      </c>
      <c r="M219" t="s">
        <v>14</v>
      </c>
      <c r="N219" t="str">
        <f t="shared" si="28"/>
        <v>F</v>
      </c>
      <c r="O219" t="s">
        <v>1440</v>
      </c>
      <c r="P219" t="s">
        <v>1441</v>
      </c>
      <c r="Q219" t="s">
        <v>281</v>
      </c>
      <c r="R219">
        <v>4</v>
      </c>
      <c r="S219">
        <f t="shared" si="29"/>
        <v>2019</v>
      </c>
      <c r="T219" t="s">
        <v>12</v>
      </c>
      <c r="U219">
        <v>1</v>
      </c>
      <c r="V219" t="s">
        <v>3171</v>
      </c>
      <c r="W219">
        <f>VLOOKUP(Q219,'PBT Tag Rates'!$B$5:$E$44,4,FALSE)</f>
        <v>0.99705232300000002</v>
      </c>
      <c r="X219">
        <v>1</v>
      </c>
      <c r="Y219" s="14">
        <f>IFERROR(LOOKUP(H219,{30,43,48,53,58,63,68,73,78,83,88,93,97},{42,47,52,57,62,67,72,77,82,87,92,99,100}),999)</f>
        <v>82</v>
      </c>
      <c r="Z219" s="17">
        <f t="shared" si="30"/>
        <v>1.4285714285714286</v>
      </c>
      <c r="AA219" s="17">
        <f t="shared" si="31"/>
        <v>1.4285714285714286</v>
      </c>
      <c r="AB219" s="17">
        <f t="shared" si="32"/>
        <v>2.518344052903343</v>
      </c>
      <c r="AC219" s="17" t="s">
        <v>17654</v>
      </c>
    </row>
    <row r="220" spans="1:29" x14ac:dyDescent="0.25">
      <c r="A220" t="s">
        <v>3339</v>
      </c>
      <c r="B220" s="166" t="s">
        <v>3799</v>
      </c>
      <c r="C220" t="s">
        <v>3800</v>
      </c>
      <c r="D220" s="1">
        <v>45158</v>
      </c>
      <c r="E220">
        <f t="shared" si="27"/>
        <v>70</v>
      </c>
      <c r="F220" t="s">
        <v>14</v>
      </c>
      <c r="G220">
        <v>830</v>
      </c>
      <c r="H220">
        <f t="shared" si="26"/>
        <v>83</v>
      </c>
      <c r="I220" t="s">
        <v>7</v>
      </c>
      <c r="J220" t="s">
        <v>8</v>
      </c>
      <c r="K220" t="s">
        <v>3801</v>
      </c>
      <c r="L220" t="s">
        <v>8</v>
      </c>
      <c r="M220" t="s">
        <v>14</v>
      </c>
      <c r="N220" t="str">
        <f t="shared" si="28"/>
        <v>F</v>
      </c>
      <c r="O220" t="s">
        <v>2942</v>
      </c>
      <c r="P220" t="s">
        <v>3516</v>
      </c>
      <c r="Q220" t="s">
        <v>221</v>
      </c>
      <c r="R220">
        <v>4</v>
      </c>
      <c r="S220">
        <f t="shared" si="29"/>
        <v>2019</v>
      </c>
      <c r="T220" t="s">
        <v>12</v>
      </c>
      <c r="U220">
        <v>0.999999999999997</v>
      </c>
      <c r="V220" t="s">
        <v>3396</v>
      </c>
      <c r="W220">
        <f>VLOOKUP(Q220,'PBT Tag Rates'!$B$5:$E$44,4,FALSE)</f>
        <v>0.95971980899999998</v>
      </c>
      <c r="X220">
        <v>1</v>
      </c>
      <c r="Y220" s="14">
        <f>IFERROR(LOOKUP(H220,{30,43,48,53,58,63,68,73,78,83,88,93,97},{42,47,52,57,62,67,72,77,82,87,92,99,100}),999)</f>
        <v>87</v>
      </c>
      <c r="Z220" s="17">
        <f t="shared" si="30"/>
        <v>1.4285714285714286</v>
      </c>
      <c r="AA220" s="17">
        <f t="shared" si="31"/>
        <v>1.4285714285714286</v>
      </c>
      <c r="AB220" s="17">
        <f t="shared" si="32"/>
        <v>2.518344052903343</v>
      </c>
      <c r="AC220" s="17" t="s">
        <v>17655</v>
      </c>
    </row>
    <row r="221" spans="1:29" x14ac:dyDescent="0.25">
      <c r="A221" t="s">
        <v>3339</v>
      </c>
      <c r="B221" s="166" t="s">
        <v>3802</v>
      </c>
      <c r="C221" t="s">
        <v>3803</v>
      </c>
      <c r="D221" s="1">
        <v>45158</v>
      </c>
      <c r="E221">
        <f t="shared" si="27"/>
        <v>70</v>
      </c>
      <c r="F221" t="s">
        <v>6</v>
      </c>
      <c r="G221">
        <v>690</v>
      </c>
      <c r="H221">
        <f t="shared" si="26"/>
        <v>69</v>
      </c>
      <c r="I221" t="s">
        <v>7</v>
      </c>
      <c r="J221" t="s">
        <v>8</v>
      </c>
      <c r="K221" t="s">
        <v>8</v>
      </c>
      <c r="L221" t="s">
        <v>8</v>
      </c>
      <c r="M221" t="s">
        <v>6</v>
      </c>
      <c r="N221" t="str">
        <f t="shared" si="28"/>
        <v>M</v>
      </c>
      <c r="O221" t="s">
        <v>8</v>
      </c>
      <c r="P221" t="s">
        <v>8</v>
      </c>
      <c r="Q221" t="s">
        <v>11</v>
      </c>
      <c r="R221" t="s">
        <v>8</v>
      </c>
      <c r="S221" t="str">
        <f t="shared" si="29"/>
        <v>U</v>
      </c>
      <c r="T221" t="s">
        <v>12</v>
      </c>
      <c r="U221">
        <v>0.999999999999997</v>
      </c>
      <c r="V221" t="s">
        <v>11</v>
      </c>
      <c r="W221" t="e">
        <f>VLOOKUP(Q221,'PBT Tag Rates'!$B$5:$E$44,4,FALSE)</f>
        <v>#N/A</v>
      </c>
      <c r="X221">
        <v>1</v>
      </c>
      <c r="Y221" s="14">
        <f>IFERROR(LOOKUP(H221,{30,43,48,53,58,63,68,73,78,83,88,93,97},{42,47,52,57,62,67,72,77,82,87,92,99,100}),999)</f>
        <v>72</v>
      </c>
      <c r="Z221" s="17">
        <f t="shared" si="30"/>
        <v>1.4285714285714286</v>
      </c>
      <c r="AA221" s="17">
        <f t="shared" si="31"/>
        <v>1.4285714285714286</v>
      </c>
      <c r="AB221" s="17">
        <f t="shared" si="32"/>
        <v>2.518344052903343</v>
      </c>
      <c r="AC221" s="17" t="s">
        <v>17654</v>
      </c>
    </row>
    <row r="222" spans="1:29" x14ac:dyDescent="0.25">
      <c r="A222" t="s">
        <v>3339</v>
      </c>
      <c r="B222" s="166" t="s">
        <v>3804</v>
      </c>
      <c r="C222" t="s">
        <v>3805</v>
      </c>
      <c r="D222" s="1">
        <v>45158</v>
      </c>
      <c r="E222">
        <f t="shared" si="27"/>
        <v>70</v>
      </c>
      <c r="F222" t="s">
        <v>6</v>
      </c>
      <c r="G222">
        <v>750</v>
      </c>
      <c r="H222">
        <f t="shared" si="26"/>
        <v>75</v>
      </c>
      <c r="I222" t="s">
        <v>7</v>
      </c>
      <c r="J222" t="s">
        <v>8</v>
      </c>
      <c r="K222" t="s">
        <v>3806</v>
      </c>
      <c r="L222" t="s">
        <v>8</v>
      </c>
      <c r="M222" t="s">
        <v>14</v>
      </c>
      <c r="N222" t="str">
        <f t="shared" si="28"/>
        <v>F</v>
      </c>
      <c r="O222" t="s">
        <v>8</v>
      </c>
      <c r="P222" t="s">
        <v>8</v>
      </c>
      <c r="Q222" t="s">
        <v>11</v>
      </c>
      <c r="R222" t="s">
        <v>8</v>
      </c>
      <c r="S222" t="str">
        <f t="shared" si="29"/>
        <v>U</v>
      </c>
      <c r="T222" t="s">
        <v>12</v>
      </c>
      <c r="U222">
        <v>1</v>
      </c>
      <c r="V222" t="s">
        <v>11</v>
      </c>
      <c r="W222" t="e">
        <f>VLOOKUP(Q222,'PBT Tag Rates'!$B$5:$E$44,4,FALSE)</f>
        <v>#N/A</v>
      </c>
      <c r="X222">
        <v>1</v>
      </c>
      <c r="Y222" s="14">
        <f>IFERROR(LOOKUP(H222,{30,43,48,53,58,63,68,73,78,83,88,93,97},{42,47,52,57,62,67,72,77,82,87,92,99,100}),999)</f>
        <v>77</v>
      </c>
      <c r="Z222" s="17">
        <f t="shared" si="30"/>
        <v>1.4285714285714286</v>
      </c>
      <c r="AA222" s="17">
        <f t="shared" si="31"/>
        <v>1.4285714285714286</v>
      </c>
      <c r="AB222" s="17">
        <f t="shared" si="32"/>
        <v>2.518344052903343</v>
      </c>
      <c r="AC222" s="17" t="s">
        <v>17654</v>
      </c>
    </row>
    <row r="223" spans="1:29" x14ac:dyDescent="0.25">
      <c r="A223" t="s">
        <v>3339</v>
      </c>
      <c r="B223" s="166" t="s">
        <v>3807</v>
      </c>
      <c r="C223" t="s">
        <v>3808</v>
      </c>
      <c r="D223" s="1">
        <v>45158</v>
      </c>
      <c r="E223">
        <f t="shared" si="27"/>
        <v>70</v>
      </c>
      <c r="F223" t="s">
        <v>14</v>
      </c>
      <c r="G223">
        <v>820</v>
      </c>
      <c r="H223">
        <f t="shared" si="26"/>
        <v>82</v>
      </c>
      <c r="I223" t="s">
        <v>9</v>
      </c>
      <c r="J223">
        <v>1</v>
      </c>
      <c r="K223" t="s">
        <v>3809</v>
      </c>
      <c r="L223" t="s">
        <v>8</v>
      </c>
      <c r="M223" t="s">
        <v>14</v>
      </c>
      <c r="N223" t="str">
        <f t="shared" si="28"/>
        <v>F</v>
      </c>
      <c r="O223" t="s">
        <v>8</v>
      </c>
      <c r="P223" t="s">
        <v>8</v>
      </c>
      <c r="Q223" t="s">
        <v>11</v>
      </c>
      <c r="R223" t="s">
        <v>8</v>
      </c>
      <c r="S223" t="str">
        <f t="shared" si="29"/>
        <v>U</v>
      </c>
      <c r="T223" t="s">
        <v>12</v>
      </c>
      <c r="U223">
        <v>1</v>
      </c>
      <c r="V223" t="s">
        <v>3100</v>
      </c>
      <c r="W223" t="e">
        <f>VLOOKUP(Q223,'PBT Tag Rates'!$B$5:$E$44,4,FALSE)</f>
        <v>#N/A</v>
      </c>
      <c r="X223">
        <v>1</v>
      </c>
      <c r="Y223" s="14">
        <f>IFERROR(LOOKUP(H223,{30,43,48,53,58,63,68,73,78,83,88,93,97},{42,47,52,57,62,67,72,77,82,87,92,99,100}),999)</f>
        <v>82</v>
      </c>
      <c r="Z223" s="17">
        <f t="shared" si="30"/>
        <v>1.4285714285714286</v>
      </c>
      <c r="AA223" s="17">
        <f t="shared" si="31"/>
        <v>1.4285714285714286</v>
      </c>
      <c r="AB223" s="17">
        <f t="shared" si="32"/>
        <v>2.518344052903343</v>
      </c>
      <c r="AC223" s="17" t="s">
        <v>17654</v>
      </c>
    </row>
    <row r="224" spans="1:29" x14ac:dyDescent="0.25">
      <c r="A224" t="s">
        <v>3339</v>
      </c>
      <c r="B224" s="166" t="s">
        <v>3810</v>
      </c>
      <c r="C224" t="s">
        <v>3811</v>
      </c>
      <c r="D224" s="1">
        <v>45158</v>
      </c>
      <c r="E224">
        <f t="shared" si="27"/>
        <v>70</v>
      </c>
      <c r="F224" t="s">
        <v>14</v>
      </c>
      <c r="G224">
        <v>830</v>
      </c>
      <c r="H224">
        <f t="shared" si="26"/>
        <v>83</v>
      </c>
      <c r="I224" t="s">
        <v>9</v>
      </c>
      <c r="J224">
        <v>1</v>
      </c>
      <c r="K224" t="s">
        <v>3812</v>
      </c>
      <c r="L224" t="s">
        <v>8</v>
      </c>
      <c r="M224" t="s">
        <v>6</v>
      </c>
      <c r="N224" t="str">
        <f t="shared" si="28"/>
        <v>M</v>
      </c>
      <c r="O224" t="s">
        <v>272</v>
      </c>
      <c r="P224" t="s">
        <v>2973</v>
      </c>
      <c r="Q224" t="s">
        <v>221</v>
      </c>
      <c r="R224">
        <v>4</v>
      </c>
      <c r="S224">
        <f t="shared" si="29"/>
        <v>2019</v>
      </c>
      <c r="T224" t="s">
        <v>12</v>
      </c>
      <c r="U224">
        <v>1</v>
      </c>
      <c r="V224" t="s">
        <v>3396</v>
      </c>
      <c r="W224">
        <f>VLOOKUP(Q224,'PBT Tag Rates'!$B$5:$E$44,4,FALSE)</f>
        <v>0.95971980899999998</v>
      </c>
      <c r="X224">
        <v>1</v>
      </c>
      <c r="Y224" s="14">
        <f>IFERROR(LOOKUP(H224,{30,43,48,53,58,63,68,73,78,83,88,93,97},{42,47,52,57,62,67,72,77,82,87,92,99,100}),999)</f>
        <v>87</v>
      </c>
      <c r="Z224" s="17">
        <f t="shared" si="30"/>
        <v>1.4285714285714286</v>
      </c>
      <c r="AA224" s="17">
        <f t="shared" si="31"/>
        <v>1.4285714285714286</v>
      </c>
      <c r="AB224" s="17">
        <f t="shared" si="32"/>
        <v>2.518344052903343</v>
      </c>
      <c r="AC224" s="17" t="s">
        <v>17655</v>
      </c>
    </row>
    <row r="225" spans="1:29" x14ac:dyDescent="0.25">
      <c r="A225" t="s">
        <v>3339</v>
      </c>
      <c r="B225" s="166" t="s">
        <v>3813</v>
      </c>
      <c r="C225" t="s">
        <v>3814</v>
      </c>
      <c r="D225" s="1">
        <v>45158</v>
      </c>
      <c r="E225">
        <f t="shared" si="27"/>
        <v>70</v>
      </c>
      <c r="F225" t="s">
        <v>6</v>
      </c>
      <c r="G225">
        <v>700</v>
      </c>
      <c r="H225">
        <f t="shared" si="26"/>
        <v>70</v>
      </c>
      <c r="I225" t="s">
        <v>7</v>
      </c>
      <c r="J225" t="s">
        <v>8</v>
      </c>
      <c r="K225" t="s">
        <v>3815</v>
      </c>
      <c r="L225" t="s">
        <v>8</v>
      </c>
      <c r="M225" t="s">
        <v>14</v>
      </c>
      <c r="N225" t="str">
        <f t="shared" si="28"/>
        <v>F</v>
      </c>
      <c r="O225" t="s">
        <v>557</v>
      </c>
      <c r="P225" t="s">
        <v>558</v>
      </c>
      <c r="Q225" t="s">
        <v>221</v>
      </c>
      <c r="R225">
        <v>4</v>
      </c>
      <c r="S225">
        <f t="shared" si="29"/>
        <v>2019</v>
      </c>
      <c r="T225" t="s">
        <v>12</v>
      </c>
      <c r="U225">
        <v>0.999999999999999</v>
      </c>
      <c r="V225" t="s">
        <v>3346</v>
      </c>
      <c r="W225">
        <f>VLOOKUP(Q225,'PBT Tag Rates'!$B$5:$E$44,4,FALSE)</f>
        <v>0.95971980899999998</v>
      </c>
      <c r="X225">
        <v>1</v>
      </c>
      <c r="Y225" s="14">
        <f>IFERROR(LOOKUP(H225,{30,43,48,53,58,63,68,73,78,83,88,93,97},{42,47,52,57,62,67,72,77,82,87,92,99,100}),999)</f>
        <v>72</v>
      </c>
      <c r="Z225" s="17">
        <f t="shared" si="30"/>
        <v>1.4285714285714286</v>
      </c>
      <c r="AA225" s="17">
        <f t="shared" si="31"/>
        <v>1.4285714285714286</v>
      </c>
      <c r="AB225" s="17">
        <f t="shared" si="32"/>
        <v>2.518344052903343</v>
      </c>
      <c r="AC225" s="17" t="s">
        <v>17654</v>
      </c>
    </row>
    <row r="226" spans="1:29" x14ac:dyDescent="0.25">
      <c r="A226" t="s">
        <v>3339</v>
      </c>
      <c r="B226" s="166" t="s">
        <v>3816</v>
      </c>
      <c r="C226" t="s">
        <v>3817</v>
      </c>
      <c r="D226" s="1">
        <v>45158</v>
      </c>
      <c r="E226">
        <f t="shared" si="27"/>
        <v>70</v>
      </c>
      <c r="F226" t="s">
        <v>6</v>
      </c>
      <c r="G226">
        <v>450</v>
      </c>
      <c r="H226">
        <f t="shared" si="26"/>
        <v>45</v>
      </c>
      <c r="I226" t="s">
        <v>9</v>
      </c>
      <c r="J226">
        <v>1</v>
      </c>
      <c r="K226" t="s">
        <v>8</v>
      </c>
      <c r="L226" t="s">
        <v>8</v>
      </c>
      <c r="M226" t="s">
        <v>6</v>
      </c>
      <c r="N226" t="str">
        <f t="shared" si="28"/>
        <v>M</v>
      </c>
      <c r="O226" t="s">
        <v>3818</v>
      </c>
      <c r="P226" t="s">
        <v>3819</v>
      </c>
      <c r="Q226" t="s">
        <v>3820</v>
      </c>
      <c r="R226">
        <v>2</v>
      </c>
      <c r="S226">
        <f t="shared" si="29"/>
        <v>2021</v>
      </c>
      <c r="T226" t="s">
        <v>12</v>
      </c>
      <c r="U226">
        <v>0.999999999999998</v>
      </c>
      <c r="V226" t="s">
        <v>3821</v>
      </c>
      <c r="W226">
        <f>VLOOKUP(Q226,'PBT Tag Rates'!$B$5:$E$44,4,FALSE)</f>
        <v>0.98140000000000005</v>
      </c>
      <c r="X226">
        <v>1</v>
      </c>
      <c r="Y226" s="14">
        <f>IFERROR(LOOKUP(H226,{30,43,48,53,58,63,68,73,78,83,88,93,97},{42,47,52,57,62,67,72,77,82,87,92,99,100}),999)</f>
        <v>47</v>
      </c>
      <c r="Z226" s="17">
        <f t="shared" si="30"/>
        <v>1.4285714285714286</v>
      </c>
      <c r="AA226" s="17">
        <f t="shared" si="31"/>
        <v>1.4285714285714286</v>
      </c>
      <c r="AB226" s="17">
        <f t="shared" si="32"/>
        <v>2.518344052903343</v>
      </c>
      <c r="AC226" s="17" t="s">
        <v>17654</v>
      </c>
    </row>
    <row r="227" spans="1:29" x14ac:dyDescent="0.25">
      <c r="A227" t="s">
        <v>3339</v>
      </c>
      <c r="B227" s="166" t="s">
        <v>3822</v>
      </c>
      <c r="C227" t="s">
        <v>779</v>
      </c>
      <c r="D227" s="1">
        <v>45158</v>
      </c>
      <c r="E227">
        <f t="shared" si="27"/>
        <v>70</v>
      </c>
      <c r="F227" t="s">
        <v>6</v>
      </c>
      <c r="G227">
        <v>810</v>
      </c>
      <c r="H227">
        <f t="shared" si="26"/>
        <v>81</v>
      </c>
      <c r="I227" t="s">
        <v>7</v>
      </c>
      <c r="J227" t="s">
        <v>8</v>
      </c>
      <c r="K227" t="s">
        <v>3823</v>
      </c>
      <c r="L227" t="s">
        <v>8</v>
      </c>
      <c r="M227" t="s">
        <v>6</v>
      </c>
      <c r="N227" t="str">
        <f t="shared" si="28"/>
        <v>M</v>
      </c>
      <c r="O227" t="s">
        <v>8</v>
      </c>
      <c r="P227" t="s">
        <v>8</v>
      </c>
      <c r="Q227" t="s">
        <v>11</v>
      </c>
      <c r="R227" t="s">
        <v>8</v>
      </c>
      <c r="S227" t="str">
        <f t="shared" si="29"/>
        <v>U</v>
      </c>
      <c r="T227" t="s">
        <v>12</v>
      </c>
      <c r="U227">
        <v>1</v>
      </c>
      <c r="V227" t="s">
        <v>11</v>
      </c>
      <c r="W227" t="e">
        <f>VLOOKUP(Q227,'PBT Tag Rates'!$B$5:$E$44,4,FALSE)</f>
        <v>#N/A</v>
      </c>
      <c r="X227">
        <v>1</v>
      </c>
      <c r="Y227" s="14">
        <f>IFERROR(LOOKUP(H227,{30,43,48,53,58,63,68,73,78,83,88,93,97},{42,47,52,57,62,67,72,77,82,87,92,99,100}),999)</f>
        <v>82</v>
      </c>
      <c r="Z227" s="17">
        <f t="shared" si="30"/>
        <v>1.4285714285714286</v>
      </c>
      <c r="AA227" s="17">
        <f t="shared" si="31"/>
        <v>1.4285714285714286</v>
      </c>
      <c r="AB227" s="17">
        <f t="shared" si="32"/>
        <v>2.518344052903343</v>
      </c>
      <c r="AC227" s="17" t="s">
        <v>17654</v>
      </c>
    </row>
    <row r="228" spans="1:29" x14ac:dyDescent="0.25">
      <c r="A228" t="s">
        <v>3339</v>
      </c>
      <c r="B228" s="166" t="s">
        <v>3824</v>
      </c>
      <c r="C228" t="s">
        <v>3825</v>
      </c>
      <c r="D228" s="1">
        <v>45158</v>
      </c>
      <c r="E228">
        <f t="shared" si="27"/>
        <v>70</v>
      </c>
      <c r="F228" t="s">
        <v>14</v>
      </c>
      <c r="G228">
        <v>850</v>
      </c>
      <c r="H228">
        <f t="shared" si="26"/>
        <v>85</v>
      </c>
      <c r="I228" t="s">
        <v>7</v>
      </c>
      <c r="J228" t="s">
        <v>8</v>
      </c>
      <c r="K228" t="s">
        <v>3826</v>
      </c>
      <c r="L228" t="s">
        <v>8</v>
      </c>
      <c r="M228" t="s">
        <v>14</v>
      </c>
      <c r="N228" t="str">
        <f t="shared" si="28"/>
        <v>F</v>
      </c>
      <c r="O228" t="s">
        <v>8</v>
      </c>
      <c r="P228" t="s">
        <v>8</v>
      </c>
      <c r="Q228" t="s">
        <v>11</v>
      </c>
      <c r="R228" t="s">
        <v>8</v>
      </c>
      <c r="S228" t="str">
        <f t="shared" si="29"/>
        <v>U</v>
      </c>
      <c r="T228" t="s">
        <v>12</v>
      </c>
      <c r="U228">
        <v>1</v>
      </c>
      <c r="V228" t="s">
        <v>11</v>
      </c>
      <c r="W228" t="e">
        <f>VLOOKUP(Q228,'PBT Tag Rates'!$B$5:$E$44,4,FALSE)</f>
        <v>#N/A</v>
      </c>
      <c r="X228">
        <v>1</v>
      </c>
      <c r="Y228" s="14">
        <f>IFERROR(LOOKUP(H228,{30,43,48,53,58,63,68,73,78,83,88,93,97},{42,47,52,57,62,67,72,77,82,87,92,99,100}),999)</f>
        <v>87</v>
      </c>
      <c r="Z228" s="17">
        <f t="shared" si="30"/>
        <v>1.4285714285714286</v>
      </c>
      <c r="AA228" s="17">
        <f t="shared" si="31"/>
        <v>1.4285714285714286</v>
      </c>
      <c r="AB228" s="17">
        <f t="shared" si="32"/>
        <v>2.518344052903343</v>
      </c>
      <c r="AC228" s="17" t="s">
        <v>17654</v>
      </c>
    </row>
    <row r="229" spans="1:29" x14ac:dyDescent="0.25">
      <c r="A229" t="s">
        <v>3339</v>
      </c>
      <c r="B229" s="166" t="s">
        <v>3827</v>
      </c>
      <c r="C229" t="s">
        <v>3828</v>
      </c>
      <c r="D229" s="1">
        <v>45158</v>
      </c>
      <c r="E229">
        <f t="shared" si="27"/>
        <v>70</v>
      </c>
      <c r="F229" t="s">
        <v>6</v>
      </c>
      <c r="G229">
        <v>790</v>
      </c>
      <c r="H229">
        <f t="shared" si="26"/>
        <v>79</v>
      </c>
      <c r="I229" t="s">
        <v>7</v>
      </c>
      <c r="J229" t="s">
        <v>8</v>
      </c>
      <c r="K229" t="s">
        <v>3829</v>
      </c>
      <c r="L229" t="s">
        <v>8</v>
      </c>
      <c r="M229" t="s">
        <v>6</v>
      </c>
      <c r="N229" t="str">
        <f t="shared" si="28"/>
        <v>M</v>
      </c>
      <c r="O229" t="s">
        <v>888</v>
      </c>
      <c r="P229" t="s">
        <v>1352</v>
      </c>
      <c r="Q229" t="s">
        <v>221</v>
      </c>
      <c r="R229">
        <v>4</v>
      </c>
      <c r="S229">
        <f t="shared" si="29"/>
        <v>2019</v>
      </c>
      <c r="T229" t="s">
        <v>12</v>
      </c>
      <c r="U229">
        <v>1</v>
      </c>
      <c r="V229" t="s">
        <v>3386</v>
      </c>
      <c r="W229">
        <f>VLOOKUP(Q229,'PBT Tag Rates'!$B$5:$E$44,4,FALSE)</f>
        <v>0.95971980899999998</v>
      </c>
      <c r="X229">
        <v>1</v>
      </c>
      <c r="Y229" s="14">
        <f>IFERROR(LOOKUP(H229,{30,43,48,53,58,63,68,73,78,83,88,93,97},{42,47,52,57,62,67,72,77,82,87,92,99,100}),999)</f>
        <v>82</v>
      </c>
      <c r="Z229" s="17">
        <f t="shared" si="30"/>
        <v>1.4285714285714286</v>
      </c>
      <c r="AA229" s="17">
        <f t="shared" si="31"/>
        <v>1.4285714285714286</v>
      </c>
      <c r="AB229" s="17">
        <f t="shared" si="32"/>
        <v>2.518344052903343</v>
      </c>
      <c r="AC229" s="17" t="s">
        <v>17654</v>
      </c>
    </row>
    <row r="230" spans="1:29" x14ac:dyDescent="0.25">
      <c r="A230" t="s">
        <v>3339</v>
      </c>
      <c r="B230" s="166" t="s">
        <v>3830</v>
      </c>
      <c r="C230" t="s">
        <v>3831</v>
      </c>
      <c r="D230" s="1">
        <v>45158</v>
      </c>
      <c r="E230">
        <f t="shared" si="27"/>
        <v>70</v>
      </c>
      <c r="F230" t="s">
        <v>6</v>
      </c>
      <c r="G230">
        <v>810</v>
      </c>
      <c r="H230">
        <f t="shared" si="26"/>
        <v>81</v>
      </c>
      <c r="I230" t="s">
        <v>7</v>
      </c>
      <c r="J230" t="s">
        <v>8</v>
      </c>
      <c r="K230" t="s">
        <v>3832</v>
      </c>
      <c r="L230" t="s">
        <v>8</v>
      </c>
      <c r="M230" t="s">
        <v>6</v>
      </c>
      <c r="N230" t="str">
        <f t="shared" si="28"/>
        <v>M</v>
      </c>
      <c r="O230" t="s">
        <v>3482</v>
      </c>
      <c r="P230" t="s">
        <v>3833</v>
      </c>
      <c r="Q230" t="s">
        <v>281</v>
      </c>
      <c r="R230">
        <v>4</v>
      </c>
      <c r="S230">
        <f t="shared" si="29"/>
        <v>2019</v>
      </c>
      <c r="T230" t="s">
        <v>12</v>
      </c>
      <c r="U230">
        <v>0.999999999999998</v>
      </c>
      <c r="V230" t="s">
        <v>3079</v>
      </c>
      <c r="W230">
        <f>VLOOKUP(Q230,'PBT Tag Rates'!$B$5:$E$44,4,FALSE)</f>
        <v>0.99705232300000002</v>
      </c>
      <c r="X230">
        <v>1</v>
      </c>
      <c r="Y230" s="14">
        <f>IFERROR(LOOKUP(H230,{30,43,48,53,58,63,68,73,78,83,88,93,97},{42,47,52,57,62,67,72,77,82,87,92,99,100}),999)</f>
        <v>82</v>
      </c>
      <c r="Z230" s="17">
        <f t="shared" si="30"/>
        <v>1.4285714285714286</v>
      </c>
      <c r="AA230" s="17">
        <f t="shared" si="31"/>
        <v>1.4285714285714286</v>
      </c>
      <c r="AB230" s="17">
        <f t="shared" si="32"/>
        <v>2.518344052903343</v>
      </c>
      <c r="AC230" s="17" t="s">
        <v>17654</v>
      </c>
    </row>
    <row r="231" spans="1:29" x14ac:dyDescent="0.25">
      <c r="A231" t="s">
        <v>3339</v>
      </c>
      <c r="B231" s="166" t="s">
        <v>3834</v>
      </c>
      <c r="C231" t="s">
        <v>3835</v>
      </c>
      <c r="D231" s="1">
        <v>45158</v>
      </c>
      <c r="E231">
        <f t="shared" si="27"/>
        <v>70</v>
      </c>
      <c r="F231" t="s">
        <v>14</v>
      </c>
      <c r="G231">
        <v>780</v>
      </c>
      <c r="H231">
        <f t="shared" si="26"/>
        <v>78</v>
      </c>
      <c r="I231" t="s">
        <v>7</v>
      </c>
      <c r="J231" t="s">
        <v>8</v>
      </c>
      <c r="K231" t="s">
        <v>3836</v>
      </c>
      <c r="L231" t="s">
        <v>8</v>
      </c>
      <c r="M231" t="s">
        <v>14</v>
      </c>
      <c r="N231" t="str">
        <f t="shared" si="28"/>
        <v>F</v>
      </c>
      <c r="O231" t="s">
        <v>2942</v>
      </c>
      <c r="P231" t="s">
        <v>3516</v>
      </c>
      <c r="Q231" t="s">
        <v>221</v>
      </c>
      <c r="R231">
        <v>4</v>
      </c>
      <c r="S231">
        <f t="shared" si="29"/>
        <v>2019</v>
      </c>
      <c r="T231" t="s">
        <v>12</v>
      </c>
      <c r="U231">
        <v>1</v>
      </c>
      <c r="V231" t="s">
        <v>3396</v>
      </c>
      <c r="W231">
        <f>VLOOKUP(Q231,'PBT Tag Rates'!$B$5:$E$44,4,FALSE)</f>
        <v>0.95971980899999998</v>
      </c>
      <c r="X231">
        <v>1</v>
      </c>
      <c r="Y231" s="14">
        <f>IFERROR(LOOKUP(H231,{30,43,48,53,58,63,68,73,78,83,88,93,97},{42,47,52,57,62,67,72,77,82,87,92,99,100}),999)</f>
        <v>82</v>
      </c>
      <c r="Z231" s="17">
        <f t="shared" si="30"/>
        <v>1.4285714285714286</v>
      </c>
      <c r="AA231" s="17">
        <f t="shared" si="31"/>
        <v>1.4285714285714286</v>
      </c>
      <c r="AB231" s="17">
        <f t="shared" si="32"/>
        <v>2.518344052903343</v>
      </c>
      <c r="AC231" s="17" t="s">
        <v>17655</v>
      </c>
    </row>
    <row r="232" spans="1:29" x14ac:dyDescent="0.25">
      <c r="A232" t="s">
        <v>3339</v>
      </c>
      <c r="B232" s="166" t="s">
        <v>3837</v>
      </c>
      <c r="C232" t="s">
        <v>3838</v>
      </c>
      <c r="D232" s="1">
        <v>45158</v>
      </c>
      <c r="E232">
        <f t="shared" si="27"/>
        <v>70</v>
      </c>
      <c r="F232" t="s">
        <v>6</v>
      </c>
      <c r="G232">
        <v>800</v>
      </c>
      <c r="H232">
        <f t="shared" si="26"/>
        <v>80</v>
      </c>
      <c r="I232" t="s">
        <v>7</v>
      </c>
      <c r="J232" t="s">
        <v>8</v>
      </c>
      <c r="K232" t="s">
        <v>3839</v>
      </c>
      <c r="L232" t="s">
        <v>8</v>
      </c>
      <c r="M232" t="s">
        <v>6</v>
      </c>
      <c r="N232" t="str">
        <f t="shared" si="28"/>
        <v>M</v>
      </c>
      <c r="O232" t="s">
        <v>1383</v>
      </c>
      <c r="P232" t="s">
        <v>1384</v>
      </c>
      <c r="Q232" t="s">
        <v>281</v>
      </c>
      <c r="R232">
        <v>4</v>
      </c>
      <c r="S232">
        <f t="shared" si="29"/>
        <v>2019</v>
      </c>
      <c r="T232" t="s">
        <v>12</v>
      </c>
      <c r="U232">
        <v>1</v>
      </c>
      <c r="V232" t="s">
        <v>3169</v>
      </c>
      <c r="W232">
        <f>VLOOKUP(Q232,'PBT Tag Rates'!$B$5:$E$44,4,FALSE)</f>
        <v>0.99705232300000002</v>
      </c>
      <c r="X232">
        <v>1</v>
      </c>
      <c r="Y232" s="14">
        <f>IFERROR(LOOKUP(H232,{30,43,48,53,58,63,68,73,78,83,88,93,97},{42,47,52,57,62,67,72,77,82,87,92,99,100}),999)</f>
        <v>82</v>
      </c>
      <c r="Z232" s="17">
        <f t="shared" si="30"/>
        <v>1.4285714285714286</v>
      </c>
      <c r="AA232" s="17">
        <f t="shared" si="31"/>
        <v>1.4285714285714286</v>
      </c>
      <c r="AB232" s="17">
        <f t="shared" si="32"/>
        <v>2.518344052903343</v>
      </c>
      <c r="AC232" s="17" t="s">
        <v>17654</v>
      </c>
    </row>
    <row r="233" spans="1:29" x14ac:dyDescent="0.25">
      <c r="A233" t="s">
        <v>3339</v>
      </c>
      <c r="B233" s="166" t="s">
        <v>3840</v>
      </c>
      <c r="C233" t="s">
        <v>781</v>
      </c>
      <c r="D233" s="1">
        <v>45158</v>
      </c>
      <c r="E233">
        <f t="shared" si="27"/>
        <v>70</v>
      </c>
      <c r="F233" t="s">
        <v>6</v>
      </c>
      <c r="G233">
        <v>670</v>
      </c>
      <c r="H233">
        <f t="shared" si="26"/>
        <v>67</v>
      </c>
      <c r="I233" t="s">
        <v>7</v>
      </c>
      <c r="J233" t="s">
        <v>8</v>
      </c>
      <c r="K233" t="s">
        <v>8</v>
      </c>
      <c r="L233" t="s">
        <v>8</v>
      </c>
      <c r="M233" t="s">
        <v>6</v>
      </c>
      <c r="N233" t="str">
        <f t="shared" si="28"/>
        <v>M</v>
      </c>
      <c r="O233" t="s">
        <v>8</v>
      </c>
      <c r="P233" t="s">
        <v>8</v>
      </c>
      <c r="Q233" t="s">
        <v>11</v>
      </c>
      <c r="R233" t="s">
        <v>8</v>
      </c>
      <c r="S233" t="str">
        <f t="shared" si="29"/>
        <v>U</v>
      </c>
      <c r="T233" t="s">
        <v>12</v>
      </c>
      <c r="U233">
        <v>1</v>
      </c>
      <c r="V233" t="s">
        <v>11</v>
      </c>
      <c r="W233" t="e">
        <f>VLOOKUP(Q233,'PBT Tag Rates'!$B$5:$E$44,4,FALSE)</f>
        <v>#N/A</v>
      </c>
      <c r="X233">
        <v>1</v>
      </c>
      <c r="Y233" s="14">
        <f>IFERROR(LOOKUP(H233,{30,43,48,53,58,63,68,73,78,83,88,93,97},{42,47,52,57,62,67,72,77,82,87,92,99,100}),999)</f>
        <v>67</v>
      </c>
      <c r="Z233" s="17">
        <f t="shared" si="30"/>
        <v>1.4285714285714286</v>
      </c>
      <c r="AA233" s="17">
        <f t="shared" si="31"/>
        <v>1.4285714285714286</v>
      </c>
      <c r="AB233" s="17">
        <f t="shared" si="32"/>
        <v>2.518344052903343</v>
      </c>
      <c r="AC233" s="17" t="s">
        <v>17654</v>
      </c>
    </row>
    <row r="234" spans="1:29" x14ac:dyDescent="0.25">
      <c r="A234" t="s">
        <v>3339</v>
      </c>
      <c r="B234" s="166" t="s">
        <v>3841</v>
      </c>
      <c r="C234" t="s">
        <v>3842</v>
      </c>
      <c r="D234" s="1">
        <v>45158</v>
      </c>
      <c r="E234">
        <f t="shared" si="27"/>
        <v>70</v>
      </c>
      <c r="F234" t="s">
        <v>6</v>
      </c>
      <c r="G234">
        <v>880</v>
      </c>
      <c r="H234">
        <f t="shared" si="26"/>
        <v>88</v>
      </c>
      <c r="I234" t="s">
        <v>7</v>
      </c>
      <c r="J234" t="s">
        <v>8</v>
      </c>
      <c r="K234" t="s">
        <v>3843</v>
      </c>
      <c r="L234" t="s">
        <v>8</v>
      </c>
      <c r="M234" t="s">
        <v>6</v>
      </c>
      <c r="N234" t="str">
        <f t="shared" si="28"/>
        <v>M</v>
      </c>
      <c r="O234" t="s">
        <v>8</v>
      </c>
      <c r="P234" t="s">
        <v>8</v>
      </c>
      <c r="Q234" t="s">
        <v>11</v>
      </c>
      <c r="R234" t="s">
        <v>8</v>
      </c>
      <c r="S234" t="str">
        <f t="shared" si="29"/>
        <v>U</v>
      </c>
      <c r="T234" t="s">
        <v>12</v>
      </c>
      <c r="U234">
        <v>1</v>
      </c>
      <c r="V234" t="s">
        <v>11</v>
      </c>
      <c r="W234" t="e">
        <f>VLOOKUP(Q234,'PBT Tag Rates'!$B$5:$E$44,4,FALSE)</f>
        <v>#N/A</v>
      </c>
      <c r="X234">
        <v>1</v>
      </c>
      <c r="Y234" s="14">
        <f>IFERROR(LOOKUP(H234,{30,43,48,53,58,63,68,73,78,83,88,93,97},{42,47,52,57,62,67,72,77,82,87,92,99,100}),999)</f>
        <v>92</v>
      </c>
      <c r="Z234" s="17">
        <f t="shared" si="30"/>
        <v>1.4285714285714286</v>
      </c>
      <c r="AA234" s="17">
        <f t="shared" si="31"/>
        <v>1.4285714285714286</v>
      </c>
      <c r="AB234" s="17">
        <f t="shared" si="32"/>
        <v>2.518344052903343</v>
      </c>
      <c r="AC234" s="17" t="s">
        <v>17654</v>
      </c>
    </row>
    <row r="235" spans="1:29" x14ac:dyDescent="0.25">
      <c r="A235" t="s">
        <v>3339</v>
      </c>
      <c r="B235" s="166" t="s">
        <v>3844</v>
      </c>
      <c r="C235" t="s">
        <v>3845</v>
      </c>
      <c r="D235" s="1">
        <v>45158</v>
      </c>
      <c r="E235">
        <f t="shared" si="27"/>
        <v>70</v>
      </c>
      <c r="F235" t="s">
        <v>6</v>
      </c>
      <c r="G235">
        <v>820</v>
      </c>
      <c r="H235">
        <f t="shared" si="26"/>
        <v>82</v>
      </c>
      <c r="I235" t="s">
        <v>7</v>
      </c>
      <c r="J235" t="s">
        <v>8</v>
      </c>
      <c r="K235" t="s">
        <v>3846</v>
      </c>
      <c r="L235" t="s">
        <v>8</v>
      </c>
      <c r="M235" t="s">
        <v>6</v>
      </c>
      <c r="N235" t="str">
        <f t="shared" si="28"/>
        <v>M</v>
      </c>
      <c r="O235" t="s">
        <v>3847</v>
      </c>
      <c r="P235" t="s">
        <v>3848</v>
      </c>
      <c r="Q235" t="s">
        <v>281</v>
      </c>
      <c r="R235">
        <v>4</v>
      </c>
      <c r="S235">
        <f t="shared" si="29"/>
        <v>2019</v>
      </c>
      <c r="T235" t="s">
        <v>12</v>
      </c>
      <c r="U235">
        <v>0.999999999999998</v>
      </c>
      <c r="V235" t="s">
        <v>3169</v>
      </c>
      <c r="W235">
        <f>VLOOKUP(Q235,'PBT Tag Rates'!$B$5:$E$44,4,FALSE)</f>
        <v>0.99705232300000002</v>
      </c>
      <c r="X235">
        <v>1</v>
      </c>
      <c r="Y235" s="14">
        <f>IFERROR(LOOKUP(H235,{30,43,48,53,58,63,68,73,78,83,88,93,97},{42,47,52,57,62,67,72,77,82,87,92,99,100}),999)</f>
        <v>82</v>
      </c>
      <c r="Z235" s="17">
        <f t="shared" si="30"/>
        <v>1.4285714285714286</v>
      </c>
      <c r="AA235" s="17">
        <f t="shared" si="31"/>
        <v>1.4285714285714286</v>
      </c>
      <c r="AB235" s="17">
        <f t="shared" si="32"/>
        <v>2.518344052903343</v>
      </c>
      <c r="AC235" s="17" t="s">
        <v>17654</v>
      </c>
    </row>
    <row r="236" spans="1:29" x14ac:dyDescent="0.25">
      <c r="A236" t="s">
        <v>3339</v>
      </c>
      <c r="B236" s="166" t="s">
        <v>3849</v>
      </c>
      <c r="C236" t="s">
        <v>3850</v>
      </c>
      <c r="D236" s="1">
        <v>45158</v>
      </c>
      <c r="E236">
        <f t="shared" si="27"/>
        <v>70</v>
      </c>
      <c r="F236" t="s">
        <v>14</v>
      </c>
      <c r="G236">
        <v>790</v>
      </c>
      <c r="H236">
        <f t="shared" si="26"/>
        <v>79</v>
      </c>
      <c r="I236" t="s">
        <v>7</v>
      </c>
      <c r="J236" t="s">
        <v>8</v>
      </c>
      <c r="K236" t="s">
        <v>3851</v>
      </c>
      <c r="L236" t="s">
        <v>8</v>
      </c>
      <c r="M236" t="s">
        <v>6</v>
      </c>
      <c r="N236" t="str">
        <f t="shared" si="28"/>
        <v>M</v>
      </c>
      <c r="O236" t="s">
        <v>2548</v>
      </c>
      <c r="P236" t="s">
        <v>3493</v>
      </c>
      <c r="Q236" t="s">
        <v>221</v>
      </c>
      <c r="R236">
        <v>4</v>
      </c>
      <c r="S236">
        <f t="shared" si="29"/>
        <v>2019</v>
      </c>
      <c r="T236" t="s">
        <v>12</v>
      </c>
      <c r="U236">
        <v>1.00000000000001</v>
      </c>
      <c r="V236" t="s">
        <v>3363</v>
      </c>
      <c r="W236">
        <f>VLOOKUP(Q236,'PBT Tag Rates'!$B$5:$E$44,4,FALSE)</f>
        <v>0.95971980899999998</v>
      </c>
      <c r="X236">
        <v>1</v>
      </c>
      <c r="Y236" s="14">
        <f>IFERROR(LOOKUP(H236,{30,43,48,53,58,63,68,73,78,83,88,93,97},{42,47,52,57,62,67,72,77,82,87,92,99,100}),999)</f>
        <v>82</v>
      </c>
      <c r="Z236" s="17">
        <f t="shared" si="30"/>
        <v>1.4285714285714286</v>
      </c>
      <c r="AA236" s="17">
        <f t="shared" si="31"/>
        <v>1.4285714285714286</v>
      </c>
      <c r="AB236" s="17">
        <f t="shared" si="32"/>
        <v>2.518344052903343</v>
      </c>
      <c r="AC236" s="17" t="s">
        <v>17654</v>
      </c>
    </row>
    <row r="237" spans="1:29" x14ac:dyDescent="0.25">
      <c r="A237" t="s">
        <v>3339</v>
      </c>
      <c r="B237" s="166" t="s">
        <v>3852</v>
      </c>
      <c r="C237" t="s">
        <v>3853</v>
      </c>
      <c r="D237" s="1">
        <v>45158</v>
      </c>
      <c r="E237">
        <f t="shared" si="27"/>
        <v>70</v>
      </c>
      <c r="F237" t="s">
        <v>14</v>
      </c>
      <c r="G237">
        <v>730</v>
      </c>
      <c r="H237">
        <f t="shared" si="26"/>
        <v>73</v>
      </c>
      <c r="I237" t="s">
        <v>7</v>
      </c>
      <c r="J237" t="s">
        <v>8</v>
      </c>
      <c r="K237" t="s">
        <v>3854</v>
      </c>
      <c r="L237" t="s">
        <v>8</v>
      </c>
      <c r="M237" t="s">
        <v>14</v>
      </c>
      <c r="N237" t="str">
        <f t="shared" si="28"/>
        <v>F</v>
      </c>
      <c r="O237" t="s">
        <v>8</v>
      </c>
      <c r="P237" t="s">
        <v>8</v>
      </c>
      <c r="Q237" t="s">
        <v>11</v>
      </c>
      <c r="R237" t="s">
        <v>8</v>
      </c>
      <c r="S237" t="str">
        <f t="shared" si="29"/>
        <v>U</v>
      </c>
      <c r="T237" t="s">
        <v>12</v>
      </c>
      <c r="U237">
        <v>1</v>
      </c>
      <c r="V237" t="s">
        <v>11</v>
      </c>
      <c r="W237" t="e">
        <f>VLOOKUP(Q237,'PBT Tag Rates'!$B$5:$E$44,4,FALSE)</f>
        <v>#N/A</v>
      </c>
      <c r="X237">
        <v>1</v>
      </c>
      <c r="Y237" s="14">
        <f>IFERROR(LOOKUP(H237,{30,43,48,53,58,63,68,73,78,83,88,93,97},{42,47,52,57,62,67,72,77,82,87,92,99,100}),999)</f>
        <v>77</v>
      </c>
      <c r="Z237" s="17">
        <f t="shared" si="30"/>
        <v>1.4285714285714286</v>
      </c>
      <c r="AA237" s="17">
        <f t="shared" si="31"/>
        <v>1.4285714285714286</v>
      </c>
      <c r="AB237" s="17">
        <f t="shared" si="32"/>
        <v>2.518344052903343</v>
      </c>
      <c r="AC237" s="17" t="s">
        <v>17654</v>
      </c>
    </row>
    <row r="238" spans="1:29" x14ac:dyDescent="0.25">
      <c r="A238" t="s">
        <v>3339</v>
      </c>
      <c r="B238" s="166" t="s">
        <v>3855</v>
      </c>
      <c r="C238" t="s">
        <v>3856</v>
      </c>
      <c r="D238" s="1">
        <v>45158</v>
      </c>
      <c r="E238">
        <f t="shared" si="27"/>
        <v>70</v>
      </c>
      <c r="F238" t="s">
        <v>6</v>
      </c>
      <c r="G238">
        <v>780</v>
      </c>
      <c r="H238">
        <f t="shared" si="26"/>
        <v>78</v>
      </c>
      <c r="I238" t="s">
        <v>7</v>
      </c>
      <c r="J238" t="s">
        <v>8</v>
      </c>
      <c r="K238" t="s">
        <v>3857</v>
      </c>
      <c r="L238" t="s">
        <v>8</v>
      </c>
      <c r="M238" t="s">
        <v>6</v>
      </c>
      <c r="N238" t="str">
        <f t="shared" si="28"/>
        <v>M</v>
      </c>
      <c r="O238" t="s">
        <v>602</v>
      </c>
      <c r="P238" t="s">
        <v>661</v>
      </c>
      <c r="Q238" t="s">
        <v>221</v>
      </c>
      <c r="R238">
        <v>4</v>
      </c>
      <c r="S238">
        <f t="shared" si="29"/>
        <v>2019</v>
      </c>
      <c r="T238" t="s">
        <v>12</v>
      </c>
      <c r="U238">
        <v>1</v>
      </c>
      <c r="V238" t="s">
        <v>3396</v>
      </c>
      <c r="W238">
        <f>VLOOKUP(Q238,'PBT Tag Rates'!$B$5:$E$44,4,FALSE)</f>
        <v>0.95971980899999998</v>
      </c>
      <c r="X238">
        <v>1</v>
      </c>
      <c r="Y238" s="14">
        <f>IFERROR(LOOKUP(H238,{30,43,48,53,58,63,68,73,78,83,88,93,97},{42,47,52,57,62,67,72,77,82,87,92,99,100}),999)</f>
        <v>82</v>
      </c>
      <c r="Z238" s="17">
        <f t="shared" si="30"/>
        <v>1.4285714285714286</v>
      </c>
      <c r="AA238" s="17">
        <f t="shared" si="31"/>
        <v>1.4285714285714286</v>
      </c>
      <c r="AB238" s="17">
        <f t="shared" si="32"/>
        <v>2.518344052903343</v>
      </c>
      <c r="AC238" s="17" t="s">
        <v>17655</v>
      </c>
    </row>
    <row r="239" spans="1:29" x14ac:dyDescent="0.25">
      <c r="A239" t="s">
        <v>3339</v>
      </c>
      <c r="B239" s="166" t="s">
        <v>3858</v>
      </c>
      <c r="C239" t="s">
        <v>224</v>
      </c>
      <c r="D239" s="1">
        <v>45158</v>
      </c>
      <c r="E239">
        <f t="shared" si="27"/>
        <v>70</v>
      </c>
      <c r="F239" t="s">
        <v>14</v>
      </c>
      <c r="G239">
        <v>820</v>
      </c>
      <c r="H239">
        <f t="shared" si="26"/>
        <v>82</v>
      </c>
      <c r="I239" t="s">
        <v>7</v>
      </c>
      <c r="J239" t="s">
        <v>8</v>
      </c>
      <c r="K239" t="s">
        <v>3859</v>
      </c>
      <c r="L239" t="s">
        <v>49</v>
      </c>
      <c r="M239" t="s">
        <v>759</v>
      </c>
      <c r="N239" t="str">
        <f t="shared" si="28"/>
        <v>F</v>
      </c>
      <c r="O239" t="s">
        <v>1943</v>
      </c>
      <c r="P239" t="s">
        <v>1943</v>
      </c>
      <c r="Q239" t="s">
        <v>1943</v>
      </c>
      <c r="R239" t="s">
        <v>8</v>
      </c>
      <c r="S239" t="str">
        <f t="shared" si="29"/>
        <v>U</v>
      </c>
      <c r="T239" t="s">
        <v>8</v>
      </c>
      <c r="U239" t="s">
        <v>8</v>
      </c>
      <c r="V239" t="s">
        <v>1943</v>
      </c>
      <c r="W239" t="e">
        <f>VLOOKUP(Q239,'PBT Tag Rates'!$B$5:$E$44,4,FALSE)</f>
        <v>#N/A</v>
      </c>
      <c r="X239">
        <v>1</v>
      </c>
      <c r="Y239" s="14">
        <f>IFERROR(LOOKUP(H239,{30,43,48,53,58,63,68,73,78,83,88,93,97},{42,47,52,57,62,67,72,77,82,87,92,99,100}),999)</f>
        <v>82</v>
      </c>
      <c r="Z239" s="17">
        <f t="shared" si="30"/>
        <v>1.4285714285714286</v>
      </c>
      <c r="AA239" s="17">
        <f t="shared" si="31"/>
        <v>1.4285714285714286</v>
      </c>
      <c r="AB239" s="17">
        <f t="shared" si="32"/>
        <v>2.518344052903343</v>
      </c>
      <c r="AC239" s="17" t="s">
        <v>17654</v>
      </c>
    </row>
    <row r="240" spans="1:29" x14ac:dyDescent="0.25">
      <c r="A240" t="s">
        <v>3339</v>
      </c>
      <c r="B240" s="166" t="s">
        <v>3860</v>
      </c>
      <c r="C240" t="s">
        <v>3861</v>
      </c>
      <c r="D240" s="1">
        <v>45158</v>
      </c>
      <c r="E240">
        <f t="shared" si="27"/>
        <v>70</v>
      </c>
      <c r="F240" t="s">
        <v>14</v>
      </c>
      <c r="G240">
        <v>860</v>
      </c>
      <c r="H240">
        <f t="shared" si="26"/>
        <v>86</v>
      </c>
      <c r="I240" t="s">
        <v>7</v>
      </c>
      <c r="J240" t="s">
        <v>8</v>
      </c>
      <c r="K240" t="s">
        <v>3862</v>
      </c>
      <c r="L240" t="s">
        <v>8</v>
      </c>
      <c r="M240" t="s">
        <v>6</v>
      </c>
      <c r="N240" t="str">
        <f t="shared" si="28"/>
        <v>M</v>
      </c>
      <c r="O240" t="s">
        <v>277</v>
      </c>
      <c r="P240" t="s">
        <v>3670</v>
      </c>
      <c r="Q240" t="s">
        <v>15</v>
      </c>
      <c r="R240">
        <v>5</v>
      </c>
      <c r="S240">
        <f t="shared" si="29"/>
        <v>2018</v>
      </c>
      <c r="T240" t="s">
        <v>12</v>
      </c>
      <c r="U240">
        <v>1.00000000000001</v>
      </c>
      <c r="V240" t="s">
        <v>3363</v>
      </c>
      <c r="W240">
        <f>VLOOKUP(Q240,'PBT Tag Rates'!$B$5:$E$44,4,FALSE)</f>
        <v>0.80551598400000002</v>
      </c>
      <c r="X240">
        <v>1</v>
      </c>
      <c r="Y240" s="14">
        <f>IFERROR(LOOKUP(H240,{30,43,48,53,58,63,68,73,78,83,88,93,97},{42,47,52,57,62,67,72,77,82,87,92,99,100}),999)</f>
        <v>87</v>
      </c>
      <c r="Z240" s="17">
        <f t="shared" si="30"/>
        <v>1.4285714285714286</v>
      </c>
      <c r="AA240" s="17">
        <f t="shared" si="31"/>
        <v>1.4285714285714286</v>
      </c>
      <c r="AB240" s="17">
        <f t="shared" si="32"/>
        <v>2.518344052903343</v>
      </c>
      <c r="AC240" s="17" t="s">
        <v>17654</v>
      </c>
    </row>
    <row r="241" spans="1:29" x14ac:dyDescent="0.25">
      <c r="A241" t="s">
        <v>3339</v>
      </c>
      <c r="B241" s="166" t="s">
        <v>3863</v>
      </c>
      <c r="C241" t="s">
        <v>3864</v>
      </c>
      <c r="D241" s="1">
        <v>45158</v>
      </c>
      <c r="E241">
        <f t="shared" si="27"/>
        <v>70</v>
      </c>
      <c r="F241" t="s">
        <v>14</v>
      </c>
      <c r="G241">
        <v>730</v>
      </c>
      <c r="H241">
        <f t="shared" si="26"/>
        <v>73</v>
      </c>
      <c r="I241" t="s">
        <v>7</v>
      </c>
      <c r="J241" t="s">
        <v>8</v>
      </c>
      <c r="K241" t="s">
        <v>3865</v>
      </c>
      <c r="L241" t="s">
        <v>8</v>
      </c>
      <c r="M241" t="s">
        <v>14</v>
      </c>
      <c r="N241" t="str">
        <f t="shared" si="28"/>
        <v>F</v>
      </c>
      <c r="O241" t="s">
        <v>2551</v>
      </c>
      <c r="P241" t="s">
        <v>2552</v>
      </c>
      <c r="Q241" t="s">
        <v>221</v>
      </c>
      <c r="R241">
        <v>4</v>
      </c>
      <c r="S241">
        <f t="shared" si="29"/>
        <v>2019</v>
      </c>
      <c r="T241" t="s">
        <v>12</v>
      </c>
      <c r="U241">
        <v>1</v>
      </c>
      <c r="V241" t="s">
        <v>3357</v>
      </c>
      <c r="W241">
        <f>VLOOKUP(Q241,'PBT Tag Rates'!$B$5:$E$44,4,FALSE)</f>
        <v>0.95971980899999998</v>
      </c>
      <c r="X241">
        <v>1</v>
      </c>
      <c r="Y241" s="14">
        <f>IFERROR(LOOKUP(H241,{30,43,48,53,58,63,68,73,78,83,88,93,97},{42,47,52,57,62,67,72,77,82,87,92,99,100}),999)</f>
        <v>77</v>
      </c>
      <c r="Z241" s="17">
        <f t="shared" si="30"/>
        <v>1.4285714285714286</v>
      </c>
      <c r="AA241" s="17">
        <f t="shared" si="31"/>
        <v>1.4285714285714286</v>
      </c>
      <c r="AB241" s="17">
        <f t="shared" si="32"/>
        <v>2.518344052903343</v>
      </c>
      <c r="AC241" s="17" t="s">
        <v>17654</v>
      </c>
    </row>
    <row r="242" spans="1:29" x14ac:dyDescent="0.25">
      <c r="A242" t="s">
        <v>3339</v>
      </c>
      <c r="B242" s="166" t="s">
        <v>3866</v>
      </c>
      <c r="C242" t="s">
        <v>3867</v>
      </c>
      <c r="D242" s="1">
        <v>45158</v>
      </c>
      <c r="E242">
        <f t="shared" si="27"/>
        <v>70</v>
      </c>
      <c r="F242" t="s">
        <v>14</v>
      </c>
      <c r="G242">
        <v>820</v>
      </c>
      <c r="H242">
        <f t="shared" si="26"/>
        <v>82</v>
      </c>
      <c r="I242" t="s">
        <v>9</v>
      </c>
      <c r="J242">
        <v>1</v>
      </c>
      <c r="K242" t="s">
        <v>3868</v>
      </c>
      <c r="L242" t="s">
        <v>8</v>
      </c>
      <c r="M242" t="s">
        <v>14</v>
      </c>
      <c r="N242" t="str">
        <f t="shared" si="28"/>
        <v>F</v>
      </c>
      <c r="O242" t="s">
        <v>928</v>
      </c>
      <c r="P242" t="s">
        <v>3869</v>
      </c>
      <c r="Q242" t="s">
        <v>15</v>
      </c>
      <c r="R242">
        <v>5</v>
      </c>
      <c r="S242">
        <f t="shared" si="29"/>
        <v>2018</v>
      </c>
      <c r="T242" t="s">
        <v>12</v>
      </c>
      <c r="U242">
        <v>0.999999999999996</v>
      </c>
      <c r="V242" t="s">
        <v>3396</v>
      </c>
      <c r="W242">
        <f>VLOOKUP(Q242,'PBT Tag Rates'!$B$5:$E$44,4,FALSE)</f>
        <v>0.80551598400000002</v>
      </c>
      <c r="X242">
        <v>1</v>
      </c>
      <c r="Y242" s="14">
        <f>IFERROR(LOOKUP(H242,{30,43,48,53,58,63,68,73,78,83,88,93,97},{42,47,52,57,62,67,72,77,82,87,92,99,100}),999)</f>
        <v>82</v>
      </c>
      <c r="Z242" s="17">
        <f t="shared" si="30"/>
        <v>1.4285714285714286</v>
      </c>
      <c r="AA242" s="17">
        <f t="shared" si="31"/>
        <v>1.4285714285714286</v>
      </c>
      <c r="AB242" s="17">
        <f t="shared" si="32"/>
        <v>2.518344052903343</v>
      </c>
      <c r="AC242" s="17" t="s">
        <v>17655</v>
      </c>
    </row>
    <row r="243" spans="1:29" x14ac:dyDescent="0.25">
      <c r="A243" t="s">
        <v>3339</v>
      </c>
      <c r="B243" s="166" t="s">
        <v>3870</v>
      </c>
      <c r="C243" t="s">
        <v>3871</v>
      </c>
      <c r="D243" s="1">
        <v>45158</v>
      </c>
      <c r="E243">
        <f t="shared" si="27"/>
        <v>70</v>
      </c>
      <c r="F243" t="s">
        <v>14</v>
      </c>
      <c r="G243">
        <v>810</v>
      </c>
      <c r="H243">
        <f t="shared" si="26"/>
        <v>81</v>
      </c>
      <c r="I243" t="s">
        <v>7</v>
      </c>
      <c r="J243" t="s">
        <v>8</v>
      </c>
      <c r="K243" t="s">
        <v>3872</v>
      </c>
      <c r="L243" t="s">
        <v>8</v>
      </c>
      <c r="M243" t="s">
        <v>14</v>
      </c>
      <c r="N243" t="str">
        <f t="shared" si="28"/>
        <v>F</v>
      </c>
      <c r="O243" t="s">
        <v>371</v>
      </c>
      <c r="P243" t="s">
        <v>985</v>
      </c>
      <c r="Q243" t="s">
        <v>221</v>
      </c>
      <c r="R243">
        <v>4</v>
      </c>
      <c r="S243">
        <f t="shared" si="29"/>
        <v>2019</v>
      </c>
      <c r="T243" t="s">
        <v>12</v>
      </c>
      <c r="U243">
        <v>0.999999999999999</v>
      </c>
      <c r="V243" t="s">
        <v>3363</v>
      </c>
      <c r="W243">
        <f>VLOOKUP(Q243,'PBT Tag Rates'!$B$5:$E$44,4,FALSE)</f>
        <v>0.95971980899999998</v>
      </c>
      <c r="X243">
        <v>1</v>
      </c>
      <c r="Y243" s="14">
        <f>IFERROR(LOOKUP(H243,{30,43,48,53,58,63,68,73,78,83,88,93,97},{42,47,52,57,62,67,72,77,82,87,92,99,100}),999)</f>
        <v>82</v>
      </c>
      <c r="Z243" s="17">
        <f t="shared" si="30"/>
        <v>1.4285714285714286</v>
      </c>
      <c r="AA243" s="17">
        <f t="shared" si="31"/>
        <v>1.4285714285714286</v>
      </c>
      <c r="AB243" s="17">
        <f t="shared" si="32"/>
        <v>2.518344052903343</v>
      </c>
      <c r="AC243" s="17" t="s">
        <v>17654</v>
      </c>
    </row>
    <row r="244" spans="1:29" x14ac:dyDescent="0.25">
      <c r="A244" t="s">
        <v>3339</v>
      </c>
      <c r="B244" s="166" t="s">
        <v>3873</v>
      </c>
      <c r="C244" t="s">
        <v>3874</v>
      </c>
      <c r="D244" s="1">
        <v>45158</v>
      </c>
      <c r="E244">
        <f t="shared" si="27"/>
        <v>70</v>
      </c>
      <c r="F244" t="s">
        <v>6</v>
      </c>
      <c r="G244">
        <v>570</v>
      </c>
      <c r="H244">
        <f t="shared" si="26"/>
        <v>57</v>
      </c>
      <c r="I244" t="s">
        <v>9</v>
      </c>
      <c r="J244">
        <v>1</v>
      </c>
      <c r="K244" t="s">
        <v>8</v>
      </c>
      <c r="L244" t="s">
        <v>8</v>
      </c>
      <c r="M244" t="s">
        <v>6</v>
      </c>
      <c r="N244" t="str">
        <f t="shared" si="28"/>
        <v>M</v>
      </c>
      <c r="O244" t="s">
        <v>2739</v>
      </c>
      <c r="P244" t="s">
        <v>3875</v>
      </c>
      <c r="Q244" t="s">
        <v>918</v>
      </c>
      <c r="R244">
        <v>3</v>
      </c>
      <c r="S244">
        <f t="shared" si="29"/>
        <v>2020</v>
      </c>
      <c r="T244" t="s">
        <v>12</v>
      </c>
      <c r="U244">
        <v>0.999999999999997</v>
      </c>
      <c r="V244" t="s">
        <v>3876</v>
      </c>
      <c r="W244">
        <f>VLOOKUP(Q244,'PBT Tag Rates'!$B$5:$E$44,4,FALSE)</f>
        <v>0.98961045999999997</v>
      </c>
      <c r="X244">
        <v>1</v>
      </c>
      <c r="Y244" s="14">
        <f>IFERROR(LOOKUP(H244,{30,43,48,53,58,63,68,73,78,83,88,93,97},{42,47,52,57,62,67,72,77,82,87,92,99,100}),999)</f>
        <v>57</v>
      </c>
      <c r="Z244" s="17">
        <f t="shared" si="30"/>
        <v>1.4285714285714286</v>
      </c>
      <c r="AA244" s="17">
        <f t="shared" si="31"/>
        <v>1.4285714285714286</v>
      </c>
      <c r="AB244" s="17">
        <f t="shared" si="32"/>
        <v>2.518344052903343</v>
      </c>
      <c r="AC244" s="17" t="s">
        <v>17654</v>
      </c>
    </row>
    <row r="245" spans="1:29" x14ac:dyDescent="0.25">
      <c r="A245" t="s">
        <v>3339</v>
      </c>
      <c r="B245" s="166" t="s">
        <v>3877</v>
      </c>
      <c r="C245" t="s">
        <v>3878</v>
      </c>
      <c r="D245" s="1">
        <v>45158</v>
      </c>
      <c r="E245">
        <f t="shared" si="27"/>
        <v>70</v>
      </c>
      <c r="F245" t="s">
        <v>14</v>
      </c>
      <c r="G245">
        <v>820</v>
      </c>
      <c r="H245">
        <f t="shared" si="26"/>
        <v>82</v>
      </c>
      <c r="I245" t="s">
        <v>9</v>
      </c>
      <c r="J245">
        <v>1</v>
      </c>
      <c r="K245" t="s">
        <v>3879</v>
      </c>
      <c r="L245" t="s">
        <v>8</v>
      </c>
      <c r="M245" t="s">
        <v>14</v>
      </c>
      <c r="N245" t="str">
        <f t="shared" si="28"/>
        <v>F</v>
      </c>
      <c r="O245" t="s">
        <v>1410</v>
      </c>
      <c r="P245" t="s">
        <v>3880</v>
      </c>
      <c r="Q245" t="s">
        <v>221</v>
      </c>
      <c r="R245">
        <v>4</v>
      </c>
      <c r="S245">
        <f t="shared" si="29"/>
        <v>2019</v>
      </c>
      <c r="T245" t="s">
        <v>12</v>
      </c>
      <c r="U245">
        <v>0.999999999999999</v>
      </c>
      <c r="V245" t="s">
        <v>3608</v>
      </c>
      <c r="W245">
        <f>VLOOKUP(Q245,'PBT Tag Rates'!$B$5:$E$44,4,FALSE)</f>
        <v>0.95971980899999998</v>
      </c>
      <c r="X245">
        <v>1</v>
      </c>
      <c r="Y245" s="14">
        <f>IFERROR(LOOKUP(H245,{30,43,48,53,58,63,68,73,78,83,88,93,97},{42,47,52,57,62,67,72,77,82,87,92,99,100}),999)</f>
        <v>82</v>
      </c>
      <c r="Z245" s="17">
        <f t="shared" si="30"/>
        <v>1.4285714285714286</v>
      </c>
      <c r="AA245" s="17">
        <f t="shared" si="31"/>
        <v>1.4285714285714286</v>
      </c>
      <c r="AB245" s="17">
        <f t="shared" si="32"/>
        <v>2.518344052903343</v>
      </c>
      <c r="AC245" s="17" t="s">
        <v>17654</v>
      </c>
    </row>
    <row r="246" spans="1:29" x14ac:dyDescent="0.25">
      <c r="A246" t="s">
        <v>3339</v>
      </c>
      <c r="B246" s="166" t="s">
        <v>3881</v>
      </c>
      <c r="C246" t="s">
        <v>3882</v>
      </c>
      <c r="D246" s="1">
        <v>45158</v>
      </c>
      <c r="E246">
        <f t="shared" si="27"/>
        <v>70</v>
      </c>
      <c r="F246" t="s">
        <v>14</v>
      </c>
      <c r="G246">
        <v>730</v>
      </c>
      <c r="H246">
        <f t="shared" si="26"/>
        <v>73</v>
      </c>
      <c r="I246" t="s">
        <v>7</v>
      </c>
      <c r="J246" t="s">
        <v>8</v>
      </c>
      <c r="K246" t="s">
        <v>3883</v>
      </c>
      <c r="L246" t="s">
        <v>8</v>
      </c>
      <c r="M246" t="s">
        <v>14</v>
      </c>
      <c r="N246" t="str">
        <f t="shared" si="28"/>
        <v>F</v>
      </c>
      <c r="O246" t="s">
        <v>3571</v>
      </c>
      <c r="P246" t="s">
        <v>3884</v>
      </c>
      <c r="Q246" t="s">
        <v>221</v>
      </c>
      <c r="R246">
        <v>4</v>
      </c>
      <c r="S246">
        <f t="shared" si="29"/>
        <v>2019</v>
      </c>
      <c r="T246" t="s">
        <v>12</v>
      </c>
      <c r="U246">
        <v>0.999999999999998</v>
      </c>
      <c r="V246" t="s">
        <v>3363</v>
      </c>
      <c r="W246">
        <f>VLOOKUP(Q246,'PBT Tag Rates'!$B$5:$E$44,4,FALSE)</f>
        <v>0.95971980899999998</v>
      </c>
      <c r="X246">
        <v>1</v>
      </c>
      <c r="Y246" s="14">
        <f>IFERROR(LOOKUP(H246,{30,43,48,53,58,63,68,73,78,83,88,93,97},{42,47,52,57,62,67,72,77,82,87,92,99,100}),999)</f>
        <v>77</v>
      </c>
      <c r="Z246" s="17">
        <f t="shared" si="30"/>
        <v>1.4285714285714286</v>
      </c>
      <c r="AA246" s="17">
        <f t="shared" si="31"/>
        <v>1.4285714285714286</v>
      </c>
      <c r="AB246" s="17">
        <f t="shared" si="32"/>
        <v>2.518344052903343</v>
      </c>
      <c r="AC246" s="17" t="s">
        <v>17654</v>
      </c>
    </row>
    <row r="247" spans="1:29" x14ac:dyDescent="0.25">
      <c r="A247" t="s">
        <v>3339</v>
      </c>
      <c r="B247" s="166" t="s">
        <v>3885</v>
      </c>
      <c r="C247" t="s">
        <v>3886</v>
      </c>
      <c r="D247" s="1">
        <v>45158</v>
      </c>
      <c r="E247">
        <f t="shared" si="27"/>
        <v>70</v>
      </c>
      <c r="F247" t="s">
        <v>6</v>
      </c>
      <c r="G247">
        <v>870</v>
      </c>
      <c r="H247">
        <f t="shared" si="26"/>
        <v>87</v>
      </c>
      <c r="I247" t="s">
        <v>7</v>
      </c>
      <c r="J247" t="s">
        <v>8</v>
      </c>
      <c r="K247" t="s">
        <v>3887</v>
      </c>
      <c r="L247" t="s">
        <v>8</v>
      </c>
      <c r="M247" t="s">
        <v>6</v>
      </c>
      <c r="N247" t="str">
        <f t="shared" si="28"/>
        <v>M</v>
      </c>
      <c r="O247" t="s">
        <v>3769</v>
      </c>
      <c r="P247" t="s">
        <v>3770</v>
      </c>
      <c r="Q247" t="s">
        <v>221</v>
      </c>
      <c r="R247">
        <v>4</v>
      </c>
      <c r="S247">
        <f t="shared" si="29"/>
        <v>2019</v>
      </c>
      <c r="T247" t="s">
        <v>12</v>
      </c>
      <c r="U247">
        <v>0.999999999999996</v>
      </c>
      <c r="V247" t="s">
        <v>3357</v>
      </c>
      <c r="W247">
        <f>VLOOKUP(Q247,'PBT Tag Rates'!$B$5:$E$44,4,FALSE)</f>
        <v>0.95971980899999998</v>
      </c>
      <c r="X247">
        <v>1</v>
      </c>
      <c r="Y247" s="14">
        <f>IFERROR(LOOKUP(H247,{30,43,48,53,58,63,68,73,78,83,88,93,97},{42,47,52,57,62,67,72,77,82,87,92,99,100}),999)</f>
        <v>87</v>
      </c>
      <c r="Z247" s="17">
        <f t="shared" si="30"/>
        <v>1.4285714285714286</v>
      </c>
      <c r="AA247" s="17">
        <f t="shared" si="31"/>
        <v>1.4285714285714286</v>
      </c>
      <c r="AB247" s="17">
        <f t="shared" si="32"/>
        <v>2.518344052903343</v>
      </c>
      <c r="AC247" s="17" t="s">
        <v>17654</v>
      </c>
    </row>
    <row r="248" spans="1:29" x14ac:dyDescent="0.25">
      <c r="A248" t="s">
        <v>3339</v>
      </c>
      <c r="B248" s="166" t="s">
        <v>3888</v>
      </c>
      <c r="C248" t="s">
        <v>3889</v>
      </c>
      <c r="D248" s="1">
        <v>45158</v>
      </c>
      <c r="E248">
        <f t="shared" si="27"/>
        <v>70</v>
      </c>
      <c r="F248" t="s">
        <v>6</v>
      </c>
      <c r="G248">
        <v>920</v>
      </c>
      <c r="H248">
        <f t="shared" si="26"/>
        <v>92</v>
      </c>
      <c r="I248" t="s">
        <v>7</v>
      </c>
      <c r="J248" t="s">
        <v>8</v>
      </c>
      <c r="K248" t="s">
        <v>3890</v>
      </c>
      <c r="L248" t="s">
        <v>8</v>
      </c>
      <c r="M248" t="s">
        <v>6</v>
      </c>
      <c r="N248" t="str">
        <f t="shared" si="28"/>
        <v>M</v>
      </c>
      <c r="O248" t="s">
        <v>8</v>
      </c>
      <c r="P248" t="s">
        <v>8</v>
      </c>
      <c r="Q248" t="s">
        <v>11</v>
      </c>
      <c r="R248" t="s">
        <v>8</v>
      </c>
      <c r="S248" t="str">
        <f t="shared" si="29"/>
        <v>U</v>
      </c>
      <c r="T248" t="s">
        <v>12</v>
      </c>
      <c r="U248">
        <v>1</v>
      </c>
      <c r="V248" t="s">
        <v>11</v>
      </c>
      <c r="W248" t="e">
        <f>VLOOKUP(Q248,'PBT Tag Rates'!$B$5:$E$44,4,FALSE)</f>
        <v>#N/A</v>
      </c>
      <c r="X248">
        <v>1</v>
      </c>
      <c r="Y248" s="14">
        <f>IFERROR(LOOKUP(H248,{30,43,48,53,58,63,68,73,78,83,88,93,97},{42,47,52,57,62,67,72,77,82,87,92,99,100}),999)</f>
        <v>92</v>
      </c>
      <c r="Z248" s="17">
        <f t="shared" si="30"/>
        <v>1.4285714285714286</v>
      </c>
      <c r="AA248" s="17">
        <f t="shared" si="31"/>
        <v>1.4285714285714286</v>
      </c>
      <c r="AB248" s="17">
        <f t="shared" si="32"/>
        <v>2.518344052903343</v>
      </c>
      <c r="AC248" s="17" t="s">
        <v>17654</v>
      </c>
    </row>
    <row r="249" spans="1:29" x14ac:dyDescent="0.25">
      <c r="A249" t="s">
        <v>3339</v>
      </c>
      <c r="B249" s="166" t="s">
        <v>3891</v>
      </c>
      <c r="C249" t="s">
        <v>3892</v>
      </c>
      <c r="D249" s="1">
        <v>45158</v>
      </c>
      <c r="E249">
        <f t="shared" si="27"/>
        <v>70</v>
      </c>
      <c r="F249" t="s">
        <v>6</v>
      </c>
      <c r="G249">
        <v>740</v>
      </c>
      <c r="H249">
        <f t="shared" si="26"/>
        <v>74</v>
      </c>
      <c r="I249" t="s">
        <v>7</v>
      </c>
      <c r="J249" t="s">
        <v>8</v>
      </c>
      <c r="K249" t="s">
        <v>3893</v>
      </c>
      <c r="L249" t="s">
        <v>8</v>
      </c>
      <c r="M249" t="s">
        <v>6</v>
      </c>
      <c r="N249" t="str">
        <f t="shared" si="28"/>
        <v>M</v>
      </c>
      <c r="O249" t="s">
        <v>8</v>
      </c>
      <c r="P249" t="s">
        <v>8</v>
      </c>
      <c r="Q249" t="s">
        <v>11</v>
      </c>
      <c r="R249" t="s">
        <v>8</v>
      </c>
      <c r="S249" t="str">
        <f t="shared" si="29"/>
        <v>U</v>
      </c>
      <c r="T249" t="s">
        <v>12</v>
      </c>
      <c r="U249">
        <v>0.999999999999997</v>
      </c>
      <c r="V249" t="s">
        <v>11</v>
      </c>
      <c r="W249" t="e">
        <f>VLOOKUP(Q249,'PBT Tag Rates'!$B$5:$E$44,4,FALSE)</f>
        <v>#N/A</v>
      </c>
      <c r="X249">
        <v>1</v>
      </c>
      <c r="Y249" s="14">
        <f>IFERROR(LOOKUP(H249,{30,43,48,53,58,63,68,73,78,83,88,93,97},{42,47,52,57,62,67,72,77,82,87,92,99,100}),999)</f>
        <v>77</v>
      </c>
      <c r="Z249" s="17">
        <f t="shared" si="30"/>
        <v>1.4285714285714286</v>
      </c>
      <c r="AA249" s="17">
        <f t="shared" si="31"/>
        <v>1.4285714285714286</v>
      </c>
      <c r="AB249" s="17">
        <f t="shared" si="32"/>
        <v>2.518344052903343</v>
      </c>
      <c r="AC249" s="17" t="s">
        <v>17654</v>
      </c>
    </row>
    <row r="250" spans="1:29" x14ac:dyDescent="0.25">
      <c r="A250" t="s">
        <v>3339</v>
      </c>
      <c r="B250" s="166" t="s">
        <v>3894</v>
      </c>
      <c r="C250" t="s">
        <v>3895</v>
      </c>
      <c r="D250" s="1">
        <v>45158</v>
      </c>
      <c r="E250">
        <f t="shared" si="27"/>
        <v>70</v>
      </c>
      <c r="F250" t="s">
        <v>6</v>
      </c>
      <c r="G250">
        <v>570</v>
      </c>
      <c r="H250">
        <f t="shared" si="26"/>
        <v>57</v>
      </c>
      <c r="I250" t="s">
        <v>9</v>
      </c>
      <c r="J250">
        <v>1</v>
      </c>
      <c r="K250" t="s">
        <v>8</v>
      </c>
      <c r="L250" t="s">
        <v>8</v>
      </c>
      <c r="M250" t="s">
        <v>6</v>
      </c>
      <c r="N250" t="str">
        <f t="shared" si="28"/>
        <v>M</v>
      </c>
      <c r="O250" t="s">
        <v>2739</v>
      </c>
      <c r="P250" t="s">
        <v>3875</v>
      </c>
      <c r="Q250" t="s">
        <v>918</v>
      </c>
      <c r="R250">
        <v>3</v>
      </c>
      <c r="S250">
        <f t="shared" si="29"/>
        <v>2020</v>
      </c>
      <c r="T250" t="s">
        <v>12</v>
      </c>
      <c r="U250">
        <v>0.999999999999996</v>
      </c>
      <c r="V250" t="s">
        <v>3876</v>
      </c>
      <c r="W250">
        <f>VLOOKUP(Q250,'PBT Tag Rates'!$B$5:$E$44,4,FALSE)</f>
        <v>0.98961045999999997</v>
      </c>
      <c r="X250">
        <v>1</v>
      </c>
      <c r="Y250" s="14">
        <f>IFERROR(LOOKUP(H250,{30,43,48,53,58,63,68,73,78,83,88,93,97},{42,47,52,57,62,67,72,77,82,87,92,99,100}),999)</f>
        <v>57</v>
      </c>
      <c r="Z250" s="17">
        <f t="shared" si="30"/>
        <v>1.4285714285714286</v>
      </c>
      <c r="AA250" s="17">
        <f t="shared" si="31"/>
        <v>1.4285714285714286</v>
      </c>
      <c r="AB250" s="17">
        <f t="shared" si="32"/>
        <v>2.518344052903343</v>
      </c>
      <c r="AC250" s="17" t="s">
        <v>17654</v>
      </c>
    </row>
    <row r="251" spans="1:29" x14ac:dyDescent="0.25">
      <c r="A251" t="s">
        <v>3339</v>
      </c>
      <c r="B251" s="166" t="s">
        <v>3896</v>
      </c>
      <c r="C251" t="s">
        <v>3897</v>
      </c>
      <c r="D251" s="1">
        <v>45158</v>
      </c>
      <c r="E251">
        <f t="shared" si="27"/>
        <v>70</v>
      </c>
      <c r="F251" t="s">
        <v>14</v>
      </c>
      <c r="G251">
        <v>820</v>
      </c>
      <c r="H251">
        <f t="shared" si="26"/>
        <v>82</v>
      </c>
      <c r="I251" t="s">
        <v>7</v>
      </c>
      <c r="J251" t="s">
        <v>8</v>
      </c>
      <c r="K251" t="s">
        <v>3898</v>
      </c>
      <c r="L251" t="s">
        <v>8</v>
      </c>
      <c r="M251" t="s">
        <v>14</v>
      </c>
      <c r="N251" t="str">
        <f t="shared" si="28"/>
        <v>F</v>
      </c>
      <c r="O251" t="s">
        <v>2253</v>
      </c>
      <c r="P251" t="s">
        <v>2254</v>
      </c>
      <c r="Q251" t="s">
        <v>281</v>
      </c>
      <c r="R251">
        <v>4</v>
      </c>
      <c r="S251">
        <f t="shared" si="29"/>
        <v>2019</v>
      </c>
      <c r="T251" t="s">
        <v>12</v>
      </c>
      <c r="U251">
        <v>0.999999999999999</v>
      </c>
      <c r="V251" t="s">
        <v>3169</v>
      </c>
      <c r="W251">
        <f>VLOOKUP(Q251,'PBT Tag Rates'!$B$5:$E$44,4,FALSE)</f>
        <v>0.99705232300000002</v>
      </c>
      <c r="X251">
        <v>1</v>
      </c>
      <c r="Y251" s="14">
        <f>IFERROR(LOOKUP(H251,{30,43,48,53,58,63,68,73,78,83,88,93,97},{42,47,52,57,62,67,72,77,82,87,92,99,100}),999)</f>
        <v>82</v>
      </c>
      <c r="Z251" s="17">
        <f t="shared" si="30"/>
        <v>1.4285714285714286</v>
      </c>
      <c r="AA251" s="17">
        <f t="shared" si="31"/>
        <v>1.4285714285714286</v>
      </c>
      <c r="AB251" s="17">
        <f t="shared" si="32"/>
        <v>2.518344052903343</v>
      </c>
      <c r="AC251" s="17" t="s">
        <v>17654</v>
      </c>
    </row>
    <row r="252" spans="1:29" x14ac:dyDescent="0.25">
      <c r="A252" t="s">
        <v>3339</v>
      </c>
      <c r="B252" s="166" t="s">
        <v>3899</v>
      </c>
      <c r="C252" t="s">
        <v>3900</v>
      </c>
      <c r="D252" s="1">
        <v>45158</v>
      </c>
      <c r="E252">
        <f t="shared" si="27"/>
        <v>70</v>
      </c>
      <c r="F252" t="s">
        <v>14</v>
      </c>
      <c r="G252">
        <v>810</v>
      </c>
      <c r="H252">
        <f t="shared" si="26"/>
        <v>81</v>
      </c>
      <c r="I252" t="s">
        <v>9</v>
      </c>
      <c r="J252">
        <v>1</v>
      </c>
      <c r="K252" t="s">
        <v>3901</v>
      </c>
      <c r="L252" t="s">
        <v>8</v>
      </c>
      <c r="M252" t="s">
        <v>6</v>
      </c>
      <c r="N252" t="str">
        <f t="shared" si="28"/>
        <v>M</v>
      </c>
      <c r="O252" t="s">
        <v>3902</v>
      </c>
      <c r="P252" t="s">
        <v>3903</v>
      </c>
      <c r="Q252" t="s">
        <v>221</v>
      </c>
      <c r="R252">
        <v>4</v>
      </c>
      <c r="S252">
        <f t="shared" si="29"/>
        <v>2019</v>
      </c>
      <c r="T252" t="s">
        <v>12</v>
      </c>
      <c r="U252">
        <v>0.999999999999997</v>
      </c>
      <c r="V252" t="s">
        <v>3608</v>
      </c>
      <c r="W252">
        <f>VLOOKUP(Q252,'PBT Tag Rates'!$B$5:$E$44,4,FALSE)</f>
        <v>0.95971980899999998</v>
      </c>
      <c r="X252">
        <v>1</v>
      </c>
      <c r="Y252" s="14">
        <f>IFERROR(LOOKUP(H252,{30,43,48,53,58,63,68,73,78,83,88,93,97},{42,47,52,57,62,67,72,77,82,87,92,99,100}),999)</f>
        <v>82</v>
      </c>
      <c r="Z252" s="17">
        <f t="shared" si="30"/>
        <v>1.4285714285714286</v>
      </c>
      <c r="AA252" s="17">
        <f t="shared" si="31"/>
        <v>1.4285714285714286</v>
      </c>
      <c r="AB252" s="17">
        <f t="shared" si="32"/>
        <v>2.518344052903343</v>
      </c>
      <c r="AC252" s="17" t="s">
        <v>17654</v>
      </c>
    </row>
    <row r="253" spans="1:29" x14ac:dyDescent="0.25">
      <c r="A253" t="s">
        <v>3339</v>
      </c>
      <c r="B253" s="166" t="s">
        <v>3904</v>
      </c>
      <c r="C253" t="s">
        <v>3905</v>
      </c>
      <c r="D253" s="1">
        <v>45158</v>
      </c>
      <c r="E253">
        <f t="shared" si="27"/>
        <v>70</v>
      </c>
      <c r="F253" t="s">
        <v>6</v>
      </c>
      <c r="G253">
        <v>790</v>
      </c>
      <c r="H253">
        <f t="shared" si="26"/>
        <v>79</v>
      </c>
      <c r="I253" t="s">
        <v>7</v>
      </c>
      <c r="J253" t="s">
        <v>8</v>
      </c>
      <c r="K253" t="s">
        <v>3906</v>
      </c>
      <c r="L253" t="s">
        <v>8</v>
      </c>
      <c r="M253" t="s">
        <v>6</v>
      </c>
      <c r="N253" t="str">
        <f t="shared" si="28"/>
        <v>M</v>
      </c>
      <c r="O253" t="s">
        <v>2755</v>
      </c>
      <c r="P253" t="s">
        <v>3907</v>
      </c>
      <c r="Q253" t="s">
        <v>221</v>
      </c>
      <c r="R253">
        <v>4</v>
      </c>
      <c r="S253">
        <f t="shared" si="29"/>
        <v>2019</v>
      </c>
      <c r="T253" t="s">
        <v>12</v>
      </c>
      <c r="U253">
        <v>0.999999999999996</v>
      </c>
      <c r="V253" t="s">
        <v>3396</v>
      </c>
      <c r="W253">
        <f>VLOOKUP(Q253,'PBT Tag Rates'!$B$5:$E$44,4,FALSE)</f>
        <v>0.95971980899999998</v>
      </c>
      <c r="X253">
        <v>1</v>
      </c>
      <c r="Y253" s="14">
        <f>IFERROR(LOOKUP(H253,{30,43,48,53,58,63,68,73,78,83,88,93,97},{42,47,52,57,62,67,72,77,82,87,92,99,100}),999)</f>
        <v>82</v>
      </c>
      <c r="Z253" s="17">
        <f t="shared" si="30"/>
        <v>1.4285714285714286</v>
      </c>
      <c r="AA253" s="17">
        <f t="shared" si="31"/>
        <v>1.4285714285714286</v>
      </c>
      <c r="AB253" s="17">
        <f t="shared" si="32"/>
        <v>2.518344052903343</v>
      </c>
      <c r="AC253" s="17" t="s">
        <v>17655</v>
      </c>
    </row>
    <row r="254" spans="1:29" x14ac:dyDescent="0.25">
      <c r="A254" t="s">
        <v>3339</v>
      </c>
      <c r="B254" s="166" t="s">
        <v>3908</v>
      </c>
      <c r="C254" t="s">
        <v>3909</v>
      </c>
      <c r="D254" s="1">
        <v>45158</v>
      </c>
      <c r="E254">
        <f t="shared" si="27"/>
        <v>70</v>
      </c>
      <c r="F254" t="s">
        <v>6</v>
      </c>
      <c r="G254">
        <v>860</v>
      </c>
      <c r="H254">
        <f t="shared" si="26"/>
        <v>86</v>
      </c>
      <c r="I254" t="s">
        <v>7</v>
      </c>
      <c r="J254" t="s">
        <v>8</v>
      </c>
      <c r="K254" t="s">
        <v>3910</v>
      </c>
      <c r="L254" t="s">
        <v>8</v>
      </c>
      <c r="M254" t="s">
        <v>6</v>
      </c>
      <c r="N254" t="str">
        <f t="shared" si="28"/>
        <v>M</v>
      </c>
      <c r="O254" t="s">
        <v>3456</v>
      </c>
      <c r="P254" t="s">
        <v>3559</v>
      </c>
      <c r="Q254" t="s">
        <v>221</v>
      </c>
      <c r="R254">
        <v>4</v>
      </c>
      <c r="S254">
        <f t="shared" si="29"/>
        <v>2019</v>
      </c>
      <c r="T254" t="s">
        <v>12</v>
      </c>
      <c r="U254">
        <v>0.999999999999997</v>
      </c>
      <c r="V254" t="s">
        <v>3357</v>
      </c>
      <c r="W254">
        <f>VLOOKUP(Q254,'PBT Tag Rates'!$B$5:$E$44,4,FALSE)</f>
        <v>0.95971980899999998</v>
      </c>
      <c r="X254">
        <v>1</v>
      </c>
      <c r="Y254" s="14">
        <f>IFERROR(LOOKUP(H254,{30,43,48,53,58,63,68,73,78,83,88,93,97},{42,47,52,57,62,67,72,77,82,87,92,99,100}),999)</f>
        <v>87</v>
      </c>
      <c r="Z254" s="17">
        <f t="shared" si="30"/>
        <v>1.4285714285714286</v>
      </c>
      <c r="AA254" s="17">
        <f t="shared" si="31"/>
        <v>1.4285714285714286</v>
      </c>
      <c r="AB254" s="17">
        <f t="shared" si="32"/>
        <v>2.518344052903343</v>
      </c>
      <c r="AC254" s="17" t="s">
        <v>17654</v>
      </c>
    </row>
    <row r="255" spans="1:29" x14ac:dyDescent="0.25">
      <c r="A255" t="s">
        <v>3339</v>
      </c>
      <c r="B255" s="166" t="s">
        <v>3911</v>
      </c>
      <c r="C255" t="s">
        <v>3912</v>
      </c>
      <c r="D255" s="1">
        <v>45158</v>
      </c>
      <c r="E255">
        <f t="shared" si="27"/>
        <v>70</v>
      </c>
      <c r="F255" t="s">
        <v>6</v>
      </c>
      <c r="G255">
        <v>850</v>
      </c>
      <c r="H255">
        <f t="shared" si="26"/>
        <v>85</v>
      </c>
      <c r="I255" t="s">
        <v>7</v>
      </c>
      <c r="J255" t="s">
        <v>8</v>
      </c>
      <c r="K255" t="s">
        <v>3913</v>
      </c>
      <c r="L255" t="s">
        <v>8</v>
      </c>
      <c r="M255" t="s">
        <v>6</v>
      </c>
      <c r="N255" t="str">
        <f t="shared" si="28"/>
        <v>M</v>
      </c>
      <c r="O255" t="s">
        <v>8</v>
      </c>
      <c r="P255" t="s">
        <v>8</v>
      </c>
      <c r="Q255" t="s">
        <v>11</v>
      </c>
      <c r="R255" t="s">
        <v>8</v>
      </c>
      <c r="S255" t="str">
        <f t="shared" si="29"/>
        <v>U</v>
      </c>
      <c r="T255" t="s">
        <v>12</v>
      </c>
      <c r="U255">
        <v>0.999999999999999</v>
      </c>
      <c r="V255" t="s">
        <v>11</v>
      </c>
      <c r="W255" t="e">
        <f>VLOOKUP(Q255,'PBT Tag Rates'!$B$5:$E$44,4,FALSE)</f>
        <v>#N/A</v>
      </c>
      <c r="X255">
        <v>1</v>
      </c>
      <c r="Y255" s="14">
        <f>IFERROR(LOOKUP(H255,{30,43,48,53,58,63,68,73,78,83,88,93,97},{42,47,52,57,62,67,72,77,82,87,92,99,100}),999)</f>
        <v>87</v>
      </c>
      <c r="Z255" s="17">
        <f t="shared" si="30"/>
        <v>1.4285714285714286</v>
      </c>
      <c r="AA255" s="17">
        <f t="shared" si="31"/>
        <v>1.4285714285714286</v>
      </c>
      <c r="AB255" s="17">
        <f t="shared" si="32"/>
        <v>2.518344052903343</v>
      </c>
      <c r="AC255" s="17" t="s">
        <v>17654</v>
      </c>
    </row>
    <row r="256" spans="1:29" x14ac:dyDescent="0.25">
      <c r="A256" t="s">
        <v>3339</v>
      </c>
      <c r="B256" s="166" t="s">
        <v>3914</v>
      </c>
      <c r="C256" t="s">
        <v>3915</v>
      </c>
      <c r="D256" s="1">
        <v>45158</v>
      </c>
      <c r="E256">
        <f t="shared" si="27"/>
        <v>70</v>
      </c>
      <c r="F256" t="s">
        <v>6</v>
      </c>
      <c r="G256">
        <v>730</v>
      </c>
      <c r="H256">
        <f t="shared" si="26"/>
        <v>73</v>
      </c>
      <c r="I256" t="s">
        <v>7</v>
      </c>
      <c r="J256" t="s">
        <v>8</v>
      </c>
      <c r="K256" t="s">
        <v>3916</v>
      </c>
      <c r="L256" t="s">
        <v>8</v>
      </c>
      <c r="M256" t="s">
        <v>6</v>
      </c>
      <c r="N256" t="str">
        <f t="shared" si="28"/>
        <v>M</v>
      </c>
      <c r="O256" t="s">
        <v>8</v>
      </c>
      <c r="P256" t="s">
        <v>8</v>
      </c>
      <c r="Q256" t="s">
        <v>11</v>
      </c>
      <c r="R256" t="s">
        <v>8</v>
      </c>
      <c r="S256" t="str">
        <f t="shared" si="29"/>
        <v>U</v>
      </c>
      <c r="T256" t="s">
        <v>12</v>
      </c>
      <c r="U256">
        <v>0.999999999999998</v>
      </c>
      <c r="V256" t="s">
        <v>11</v>
      </c>
      <c r="W256" t="e">
        <f>VLOOKUP(Q256,'PBT Tag Rates'!$B$5:$E$44,4,FALSE)</f>
        <v>#N/A</v>
      </c>
      <c r="X256">
        <v>1</v>
      </c>
      <c r="Y256" s="14">
        <f>IFERROR(LOOKUP(H256,{30,43,48,53,58,63,68,73,78,83,88,93,97},{42,47,52,57,62,67,72,77,82,87,92,99,100}),999)</f>
        <v>77</v>
      </c>
      <c r="Z256" s="17">
        <f t="shared" si="30"/>
        <v>1.4285714285714286</v>
      </c>
      <c r="AA256" s="17">
        <f t="shared" si="31"/>
        <v>1.4285714285714286</v>
      </c>
      <c r="AB256" s="17">
        <f t="shared" si="32"/>
        <v>2.518344052903343</v>
      </c>
      <c r="AC256" s="17" t="s">
        <v>17654</v>
      </c>
    </row>
    <row r="257" spans="1:29" x14ac:dyDescent="0.25">
      <c r="A257" t="s">
        <v>3339</v>
      </c>
      <c r="B257" s="166" t="s">
        <v>3917</v>
      </c>
      <c r="C257" t="s">
        <v>3918</v>
      </c>
      <c r="D257" s="1">
        <v>45158</v>
      </c>
      <c r="E257">
        <f t="shared" si="27"/>
        <v>70</v>
      </c>
      <c r="F257" t="s">
        <v>14</v>
      </c>
      <c r="G257">
        <v>880</v>
      </c>
      <c r="H257">
        <f t="shared" si="26"/>
        <v>88</v>
      </c>
      <c r="I257" t="s">
        <v>7</v>
      </c>
      <c r="J257" t="s">
        <v>8</v>
      </c>
      <c r="K257" t="s">
        <v>3919</v>
      </c>
      <c r="L257" t="s">
        <v>8</v>
      </c>
      <c r="M257" t="s">
        <v>14</v>
      </c>
      <c r="N257" t="str">
        <f t="shared" si="28"/>
        <v>F</v>
      </c>
      <c r="O257" t="s">
        <v>3920</v>
      </c>
      <c r="P257" t="s">
        <v>3921</v>
      </c>
      <c r="Q257" t="s">
        <v>281</v>
      </c>
      <c r="R257">
        <v>4</v>
      </c>
      <c r="S257">
        <f t="shared" si="29"/>
        <v>2019</v>
      </c>
      <c r="T257" t="s">
        <v>12</v>
      </c>
      <c r="U257">
        <v>0.999999999999999</v>
      </c>
      <c r="V257" t="s">
        <v>3171</v>
      </c>
      <c r="W257">
        <f>VLOOKUP(Q257,'PBT Tag Rates'!$B$5:$E$44,4,FALSE)</f>
        <v>0.99705232300000002</v>
      </c>
      <c r="X257">
        <v>1</v>
      </c>
      <c r="Y257" s="14">
        <f>IFERROR(LOOKUP(H257,{30,43,48,53,58,63,68,73,78,83,88,93,97},{42,47,52,57,62,67,72,77,82,87,92,99,100}),999)</f>
        <v>92</v>
      </c>
      <c r="Z257" s="17">
        <f t="shared" si="30"/>
        <v>1.4285714285714286</v>
      </c>
      <c r="AA257" s="17">
        <f t="shared" si="31"/>
        <v>1.4285714285714286</v>
      </c>
      <c r="AB257" s="17">
        <f t="shared" si="32"/>
        <v>2.518344052903343</v>
      </c>
      <c r="AC257" s="17" t="s">
        <v>17654</v>
      </c>
    </row>
    <row r="258" spans="1:29" x14ac:dyDescent="0.25">
      <c r="A258" t="s">
        <v>3339</v>
      </c>
      <c r="B258" s="166" t="s">
        <v>3922</v>
      </c>
      <c r="C258" t="s">
        <v>3923</v>
      </c>
      <c r="D258" s="1">
        <v>45158</v>
      </c>
      <c r="E258">
        <f t="shared" si="27"/>
        <v>70</v>
      </c>
      <c r="F258" t="s">
        <v>14</v>
      </c>
      <c r="G258">
        <v>800</v>
      </c>
      <c r="H258">
        <f t="shared" si="26"/>
        <v>80</v>
      </c>
      <c r="I258" t="s">
        <v>9</v>
      </c>
      <c r="J258">
        <v>1</v>
      </c>
      <c r="K258" t="s">
        <v>3924</v>
      </c>
      <c r="L258" t="s">
        <v>8</v>
      </c>
      <c r="M258" t="s">
        <v>14</v>
      </c>
      <c r="N258" t="str">
        <f t="shared" si="28"/>
        <v>F</v>
      </c>
      <c r="O258" t="s">
        <v>2942</v>
      </c>
      <c r="P258" t="s">
        <v>3925</v>
      </c>
      <c r="Q258" t="s">
        <v>221</v>
      </c>
      <c r="R258">
        <v>4</v>
      </c>
      <c r="S258">
        <f t="shared" si="29"/>
        <v>2019</v>
      </c>
      <c r="T258" t="s">
        <v>12</v>
      </c>
      <c r="U258">
        <v>0.999999999999998</v>
      </c>
      <c r="V258" t="s">
        <v>3396</v>
      </c>
      <c r="W258">
        <f>VLOOKUP(Q258,'PBT Tag Rates'!$B$5:$E$44,4,FALSE)</f>
        <v>0.95971980899999998</v>
      </c>
      <c r="X258">
        <v>1</v>
      </c>
      <c r="Y258" s="14">
        <f>IFERROR(LOOKUP(H258,{30,43,48,53,58,63,68,73,78,83,88,93,97},{42,47,52,57,62,67,72,77,82,87,92,99,100}),999)</f>
        <v>82</v>
      </c>
      <c r="Z258" s="17">
        <f t="shared" si="30"/>
        <v>1.4285714285714286</v>
      </c>
      <c r="AA258" s="17">
        <f t="shared" si="31"/>
        <v>1.4285714285714286</v>
      </c>
      <c r="AB258" s="17">
        <f t="shared" si="32"/>
        <v>2.518344052903343</v>
      </c>
      <c r="AC258" s="17" t="s">
        <v>17655</v>
      </c>
    </row>
    <row r="259" spans="1:29" x14ac:dyDescent="0.25">
      <c r="A259" t="s">
        <v>3339</v>
      </c>
      <c r="B259" s="166" t="s">
        <v>3926</v>
      </c>
      <c r="C259" t="s">
        <v>3927</v>
      </c>
      <c r="D259" s="1">
        <v>45158</v>
      </c>
      <c r="E259">
        <f t="shared" si="27"/>
        <v>70</v>
      </c>
      <c r="F259" t="s">
        <v>6</v>
      </c>
      <c r="G259">
        <v>730</v>
      </c>
      <c r="H259">
        <f t="shared" si="26"/>
        <v>73</v>
      </c>
      <c r="I259" t="s">
        <v>7</v>
      </c>
      <c r="J259" t="s">
        <v>8</v>
      </c>
      <c r="K259" t="s">
        <v>3928</v>
      </c>
      <c r="L259" t="s">
        <v>8</v>
      </c>
      <c r="M259" t="s">
        <v>6</v>
      </c>
      <c r="N259" t="str">
        <f t="shared" si="28"/>
        <v>M</v>
      </c>
      <c r="O259" t="s">
        <v>358</v>
      </c>
      <c r="P259" t="s">
        <v>3929</v>
      </c>
      <c r="Q259" t="s">
        <v>221</v>
      </c>
      <c r="R259">
        <v>4</v>
      </c>
      <c r="S259">
        <f t="shared" si="29"/>
        <v>2019</v>
      </c>
      <c r="T259" t="s">
        <v>12</v>
      </c>
      <c r="U259">
        <v>1</v>
      </c>
      <c r="V259" t="s">
        <v>3386</v>
      </c>
      <c r="W259">
        <f>VLOOKUP(Q259,'PBT Tag Rates'!$B$5:$E$44,4,FALSE)</f>
        <v>0.95971980899999998</v>
      </c>
      <c r="X259">
        <v>1</v>
      </c>
      <c r="Y259" s="14">
        <f>IFERROR(LOOKUP(H259,{30,43,48,53,58,63,68,73,78,83,88,93,97},{42,47,52,57,62,67,72,77,82,87,92,99,100}),999)</f>
        <v>77</v>
      </c>
      <c r="Z259" s="17">
        <f t="shared" si="30"/>
        <v>1.4285714285714286</v>
      </c>
      <c r="AA259" s="17">
        <f t="shared" si="31"/>
        <v>1.4285714285714286</v>
      </c>
      <c r="AB259" s="17">
        <f t="shared" si="32"/>
        <v>2.518344052903343</v>
      </c>
      <c r="AC259" s="17" t="s">
        <v>17654</v>
      </c>
    </row>
    <row r="260" spans="1:29" x14ac:dyDescent="0.25">
      <c r="A260" t="s">
        <v>3339</v>
      </c>
      <c r="B260" s="166" t="s">
        <v>3930</v>
      </c>
      <c r="C260" t="s">
        <v>3931</v>
      </c>
      <c r="D260" s="1">
        <v>45158</v>
      </c>
      <c r="E260">
        <f t="shared" si="27"/>
        <v>70</v>
      </c>
      <c r="F260" t="s">
        <v>14</v>
      </c>
      <c r="G260">
        <v>790</v>
      </c>
      <c r="H260">
        <f t="shared" si="26"/>
        <v>79</v>
      </c>
      <c r="I260" t="s">
        <v>7</v>
      </c>
      <c r="J260" t="s">
        <v>8</v>
      </c>
      <c r="K260" t="s">
        <v>3932</v>
      </c>
      <c r="L260" t="s">
        <v>8</v>
      </c>
      <c r="M260" t="s">
        <v>14</v>
      </c>
      <c r="N260" t="str">
        <f t="shared" si="28"/>
        <v>F</v>
      </c>
      <c r="O260" t="s">
        <v>557</v>
      </c>
      <c r="P260" t="s">
        <v>2100</v>
      </c>
      <c r="Q260" t="s">
        <v>221</v>
      </c>
      <c r="R260">
        <v>4</v>
      </c>
      <c r="S260">
        <f t="shared" si="29"/>
        <v>2019</v>
      </c>
      <c r="T260" t="s">
        <v>12</v>
      </c>
      <c r="U260">
        <v>1.00000000000001</v>
      </c>
      <c r="V260" t="s">
        <v>3346</v>
      </c>
      <c r="W260">
        <f>VLOOKUP(Q260,'PBT Tag Rates'!$B$5:$E$44,4,FALSE)</f>
        <v>0.95971980899999998</v>
      </c>
      <c r="X260">
        <v>1</v>
      </c>
      <c r="Y260" s="14">
        <f>IFERROR(LOOKUP(H260,{30,43,48,53,58,63,68,73,78,83,88,93,97},{42,47,52,57,62,67,72,77,82,87,92,99,100}),999)</f>
        <v>82</v>
      </c>
      <c r="Z260" s="17">
        <f t="shared" si="30"/>
        <v>1.4285714285714286</v>
      </c>
      <c r="AA260" s="17">
        <f t="shared" si="31"/>
        <v>1.4285714285714286</v>
      </c>
      <c r="AB260" s="17">
        <f t="shared" si="32"/>
        <v>2.518344052903343</v>
      </c>
      <c r="AC260" s="17" t="s">
        <v>17654</v>
      </c>
    </row>
    <row r="261" spans="1:29" x14ac:dyDescent="0.25">
      <c r="A261" t="s">
        <v>3339</v>
      </c>
      <c r="B261" s="166" t="s">
        <v>3933</v>
      </c>
      <c r="C261" t="s">
        <v>3934</v>
      </c>
      <c r="D261" s="1">
        <v>45158</v>
      </c>
      <c r="E261">
        <f t="shared" si="27"/>
        <v>70</v>
      </c>
      <c r="F261" t="s">
        <v>14</v>
      </c>
      <c r="G261">
        <v>830</v>
      </c>
      <c r="H261">
        <f t="shared" si="26"/>
        <v>83</v>
      </c>
      <c r="I261" t="s">
        <v>9</v>
      </c>
      <c r="J261">
        <v>1</v>
      </c>
      <c r="K261" t="s">
        <v>3935</v>
      </c>
      <c r="L261" t="s">
        <v>8</v>
      </c>
      <c r="M261" t="s">
        <v>14</v>
      </c>
      <c r="N261" t="str">
        <f t="shared" si="28"/>
        <v>F</v>
      </c>
      <c r="O261" t="s">
        <v>8</v>
      </c>
      <c r="P261" t="s">
        <v>8</v>
      </c>
      <c r="Q261" t="s">
        <v>11</v>
      </c>
      <c r="R261" t="s">
        <v>8</v>
      </c>
      <c r="S261" t="str">
        <f t="shared" si="29"/>
        <v>U</v>
      </c>
      <c r="T261" t="s">
        <v>12</v>
      </c>
      <c r="U261">
        <v>1</v>
      </c>
      <c r="V261" t="s">
        <v>3100</v>
      </c>
      <c r="W261" t="e">
        <f>VLOOKUP(Q261,'PBT Tag Rates'!$B$5:$E$44,4,FALSE)</f>
        <v>#N/A</v>
      </c>
      <c r="X261">
        <v>1</v>
      </c>
      <c r="Y261" s="14">
        <f>IFERROR(LOOKUP(H261,{30,43,48,53,58,63,68,73,78,83,88,93,97},{42,47,52,57,62,67,72,77,82,87,92,99,100}),999)</f>
        <v>87</v>
      </c>
      <c r="Z261" s="17">
        <f t="shared" si="30"/>
        <v>1.4285714285714286</v>
      </c>
      <c r="AA261" s="17">
        <f t="shared" si="31"/>
        <v>1.4285714285714286</v>
      </c>
      <c r="AB261" s="17">
        <f t="shared" si="32"/>
        <v>2.518344052903343</v>
      </c>
      <c r="AC261" s="17" t="s">
        <v>17654</v>
      </c>
    </row>
    <row r="262" spans="1:29" x14ac:dyDescent="0.25">
      <c r="A262" t="s">
        <v>3339</v>
      </c>
      <c r="B262" s="166" t="s">
        <v>3936</v>
      </c>
      <c r="C262" t="s">
        <v>3937</v>
      </c>
      <c r="D262" s="1">
        <v>45158</v>
      </c>
      <c r="E262">
        <f t="shared" si="27"/>
        <v>70</v>
      </c>
      <c r="F262" t="s">
        <v>6</v>
      </c>
      <c r="G262">
        <v>790</v>
      </c>
      <c r="H262">
        <f t="shared" si="26"/>
        <v>79</v>
      </c>
      <c r="I262" t="s">
        <v>7</v>
      </c>
      <c r="J262" t="s">
        <v>8</v>
      </c>
      <c r="K262" t="s">
        <v>3938</v>
      </c>
      <c r="L262" t="s">
        <v>8</v>
      </c>
      <c r="M262" t="s">
        <v>6</v>
      </c>
      <c r="N262" t="str">
        <f t="shared" si="28"/>
        <v>M</v>
      </c>
      <c r="O262" t="s">
        <v>8</v>
      </c>
      <c r="P262" t="s">
        <v>8</v>
      </c>
      <c r="Q262" t="s">
        <v>11</v>
      </c>
      <c r="R262" t="s">
        <v>8</v>
      </c>
      <c r="S262" t="str">
        <f t="shared" si="29"/>
        <v>U</v>
      </c>
      <c r="T262" t="s">
        <v>12</v>
      </c>
      <c r="U262">
        <v>1</v>
      </c>
      <c r="V262" t="s">
        <v>11</v>
      </c>
      <c r="W262" t="e">
        <f>VLOOKUP(Q262,'PBT Tag Rates'!$B$5:$E$44,4,FALSE)</f>
        <v>#N/A</v>
      </c>
      <c r="X262">
        <v>1</v>
      </c>
      <c r="Y262" s="14">
        <f>IFERROR(LOOKUP(H262,{30,43,48,53,58,63,68,73,78,83,88,93,97},{42,47,52,57,62,67,72,77,82,87,92,99,100}),999)</f>
        <v>82</v>
      </c>
      <c r="Z262" s="17">
        <f t="shared" si="30"/>
        <v>1.4285714285714286</v>
      </c>
      <c r="AA262" s="17">
        <f t="shared" si="31"/>
        <v>1.4285714285714286</v>
      </c>
      <c r="AB262" s="17">
        <f t="shared" si="32"/>
        <v>2.518344052903343</v>
      </c>
      <c r="AC262" s="17" t="s">
        <v>17654</v>
      </c>
    </row>
    <row r="263" spans="1:29" x14ac:dyDescent="0.25">
      <c r="A263" t="s">
        <v>3339</v>
      </c>
      <c r="B263" s="166" t="s">
        <v>3939</v>
      </c>
      <c r="C263" t="s">
        <v>782</v>
      </c>
      <c r="D263" s="1">
        <v>45158</v>
      </c>
      <c r="E263">
        <f t="shared" si="27"/>
        <v>70</v>
      </c>
      <c r="F263" t="s">
        <v>14</v>
      </c>
      <c r="G263">
        <v>760</v>
      </c>
      <c r="H263">
        <f t="shared" si="26"/>
        <v>76</v>
      </c>
      <c r="I263" t="s">
        <v>7</v>
      </c>
      <c r="J263" t="s">
        <v>8</v>
      </c>
      <c r="K263" t="s">
        <v>3940</v>
      </c>
      <c r="L263" t="s">
        <v>8</v>
      </c>
      <c r="M263" t="s">
        <v>14</v>
      </c>
      <c r="N263" t="str">
        <f t="shared" si="28"/>
        <v>F</v>
      </c>
      <c r="O263" t="s">
        <v>3441</v>
      </c>
      <c r="P263" t="s">
        <v>3941</v>
      </c>
      <c r="Q263" t="s">
        <v>221</v>
      </c>
      <c r="R263">
        <v>4</v>
      </c>
      <c r="S263">
        <f t="shared" si="29"/>
        <v>2019</v>
      </c>
      <c r="T263" t="s">
        <v>12</v>
      </c>
      <c r="U263">
        <v>0.999999999999998</v>
      </c>
      <c r="V263" t="s">
        <v>3363</v>
      </c>
      <c r="W263">
        <f>VLOOKUP(Q263,'PBT Tag Rates'!$B$5:$E$44,4,FALSE)</f>
        <v>0.95971980899999998</v>
      </c>
      <c r="X263">
        <v>1</v>
      </c>
      <c r="Y263" s="14">
        <f>IFERROR(LOOKUP(H263,{30,43,48,53,58,63,68,73,78,83,88,93,97},{42,47,52,57,62,67,72,77,82,87,92,99,100}),999)</f>
        <v>77</v>
      </c>
      <c r="Z263" s="17">
        <f t="shared" si="30"/>
        <v>1.4285714285714286</v>
      </c>
      <c r="AA263" s="17">
        <f t="shared" si="31"/>
        <v>1.4285714285714286</v>
      </c>
      <c r="AB263" s="17">
        <f t="shared" si="32"/>
        <v>2.518344052903343</v>
      </c>
      <c r="AC263" s="17" t="s">
        <v>17654</v>
      </c>
    </row>
    <row r="264" spans="1:29" x14ac:dyDescent="0.25">
      <c r="A264" t="s">
        <v>3339</v>
      </c>
      <c r="B264" s="166" t="s">
        <v>3942</v>
      </c>
      <c r="C264" t="s">
        <v>3943</v>
      </c>
      <c r="D264" s="1">
        <v>45158</v>
      </c>
      <c r="E264">
        <f t="shared" si="27"/>
        <v>70</v>
      </c>
      <c r="F264" t="s">
        <v>14</v>
      </c>
      <c r="G264">
        <v>740</v>
      </c>
      <c r="H264">
        <f t="shared" si="26"/>
        <v>74</v>
      </c>
      <c r="I264" t="s">
        <v>7</v>
      </c>
      <c r="J264" t="s">
        <v>8</v>
      </c>
      <c r="K264" t="s">
        <v>3944</v>
      </c>
      <c r="L264" t="s">
        <v>8</v>
      </c>
      <c r="M264" t="s">
        <v>14</v>
      </c>
      <c r="N264" t="str">
        <f t="shared" si="28"/>
        <v>F</v>
      </c>
      <c r="O264" t="s">
        <v>3945</v>
      </c>
      <c r="P264" t="s">
        <v>3946</v>
      </c>
      <c r="Q264" t="s">
        <v>281</v>
      </c>
      <c r="R264">
        <v>4</v>
      </c>
      <c r="S264">
        <f t="shared" si="29"/>
        <v>2019</v>
      </c>
      <c r="T264" t="s">
        <v>12</v>
      </c>
      <c r="U264">
        <v>0.999999999999997</v>
      </c>
      <c r="V264" t="s">
        <v>3079</v>
      </c>
      <c r="W264">
        <f>VLOOKUP(Q264,'PBT Tag Rates'!$B$5:$E$44,4,FALSE)</f>
        <v>0.99705232300000002</v>
      </c>
      <c r="X264">
        <v>1</v>
      </c>
      <c r="Y264" s="14">
        <f>IFERROR(LOOKUP(H264,{30,43,48,53,58,63,68,73,78,83,88,93,97},{42,47,52,57,62,67,72,77,82,87,92,99,100}),999)</f>
        <v>77</v>
      </c>
      <c r="Z264" s="17">
        <f t="shared" si="30"/>
        <v>1.4285714285714286</v>
      </c>
      <c r="AA264" s="17">
        <f t="shared" si="31"/>
        <v>1.4285714285714286</v>
      </c>
      <c r="AB264" s="17">
        <f t="shared" si="32"/>
        <v>2.518344052903343</v>
      </c>
      <c r="AC264" s="17" t="s">
        <v>17654</v>
      </c>
    </row>
    <row r="265" spans="1:29" x14ac:dyDescent="0.25">
      <c r="A265" t="s">
        <v>3339</v>
      </c>
      <c r="B265" s="166" t="s">
        <v>3947</v>
      </c>
      <c r="C265" t="s">
        <v>3948</v>
      </c>
      <c r="D265" s="1">
        <v>45158</v>
      </c>
      <c r="E265">
        <f t="shared" si="27"/>
        <v>70</v>
      </c>
      <c r="F265" t="s">
        <v>14</v>
      </c>
      <c r="G265">
        <v>810</v>
      </c>
      <c r="H265">
        <f t="shared" si="26"/>
        <v>81</v>
      </c>
      <c r="I265" t="s">
        <v>9</v>
      </c>
      <c r="J265">
        <v>1</v>
      </c>
      <c r="K265" t="s">
        <v>3949</v>
      </c>
      <c r="L265" t="s">
        <v>8</v>
      </c>
      <c r="M265" t="s">
        <v>14</v>
      </c>
      <c r="N265" t="str">
        <f t="shared" si="28"/>
        <v>F</v>
      </c>
      <c r="O265" t="s">
        <v>625</v>
      </c>
      <c r="P265" t="s">
        <v>3950</v>
      </c>
      <c r="Q265" t="s">
        <v>15</v>
      </c>
      <c r="R265">
        <v>5</v>
      </c>
      <c r="S265">
        <f t="shared" si="29"/>
        <v>2018</v>
      </c>
      <c r="T265" t="s">
        <v>12</v>
      </c>
      <c r="U265">
        <v>1</v>
      </c>
      <c r="V265" t="s">
        <v>3951</v>
      </c>
      <c r="W265">
        <f>VLOOKUP(Q265,'PBT Tag Rates'!$B$5:$E$44,4,FALSE)</f>
        <v>0.80551598400000002</v>
      </c>
      <c r="X265">
        <v>1</v>
      </c>
      <c r="Y265" s="14">
        <f>IFERROR(LOOKUP(H265,{30,43,48,53,58,63,68,73,78,83,88,93,97},{42,47,52,57,62,67,72,77,82,87,92,99,100}),999)</f>
        <v>82</v>
      </c>
      <c r="Z265" s="17">
        <f t="shared" si="30"/>
        <v>1.4285714285714286</v>
      </c>
      <c r="AA265" s="17">
        <f t="shared" si="31"/>
        <v>1.4285714285714286</v>
      </c>
      <c r="AB265" s="17">
        <f t="shared" si="32"/>
        <v>2.518344052903343</v>
      </c>
      <c r="AC265" s="17" t="s">
        <v>17655</v>
      </c>
    </row>
    <row r="266" spans="1:29" x14ac:dyDescent="0.25">
      <c r="A266" t="s">
        <v>3339</v>
      </c>
      <c r="B266" s="166" t="s">
        <v>3952</v>
      </c>
      <c r="C266" t="s">
        <v>3953</v>
      </c>
      <c r="D266" s="1">
        <v>45158</v>
      </c>
      <c r="E266">
        <f t="shared" si="27"/>
        <v>70</v>
      </c>
      <c r="F266" t="s">
        <v>14</v>
      </c>
      <c r="G266">
        <v>760</v>
      </c>
      <c r="H266">
        <f t="shared" si="26"/>
        <v>76</v>
      </c>
      <c r="I266" t="s">
        <v>7</v>
      </c>
      <c r="J266" t="s">
        <v>8</v>
      </c>
      <c r="K266" t="s">
        <v>3954</v>
      </c>
      <c r="L266" t="s">
        <v>8</v>
      </c>
      <c r="M266" t="s">
        <v>14</v>
      </c>
      <c r="N266" t="str">
        <f t="shared" si="28"/>
        <v>F</v>
      </c>
      <c r="O266" t="s">
        <v>8</v>
      </c>
      <c r="P266" t="s">
        <v>8</v>
      </c>
      <c r="Q266" t="s">
        <v>11</v>
      </c>
      <c r="R266" t="s">
        <v>8</v>
      </c>
      <c r="S266" t="str">
        <f t="shared" si="29"/>
        <v>U</v>
      </c>
      <c r="T266" t="s">
        <v>12</v>
      </c>
      <c r="U266">
        <v>0.999999999999997</v>
      </c>
      <c r="V266" t="s">
        <v>11</v>
      </c>
      <c r="W266" t="e">
        <f>VLOOKUP(Q266,'PBT Tag Rates'!$B$5:$E$44,4,FALSE)</f>
        <v>#N/A</v>
      </c>
      <c r="X266">
        <v>1</v>
      </c>
      <c r="Y266" s="14">
        <f>IFERROR(LOOKUP(H266,{30,43,48,53,58,63,68,73,78,83,88,93,97},{42,47,52,57,62,67,72,77,82,87,92,99,100}),999)</f>
        <v>77</v>
      </c>
      <c r="Z266" s="17">
        <f t="shared" si="30"/>
        <v>1.4285714285714286</v>
      </c>
      <c r="AA266" s="17">
        <f t="shared" si="31"/>
        <v>1.4285714285714286</v>
      </c>
      <c r="AB266" s="17">
        <f t="shared" si="32"/>
        <v>2.518344052903343</v>
      </c>
      <c r="AC266" s="17" t="s">
        <v>17654</v>
      </c>
    </row>
    <row r="267" spans="1:29" x14ac:dyDescent="0.25">
      <c r="A267" t="s">
        <v>3339</v>
      </c>
      <c r="B267" s="166" t="s">
        <v>3955</v>
      </c>
      <c r="C267" t="s">
        <v>3956</v>
      </c>
      <c r="D267" s="1">
        <v>45158</v>
      </c>
      <c r="E267">
        <f t="shared" si="27"/>
        <v>70</v>
      </c>
      <c r="F267" t="s">
        <v>6</v>
      </c>
      <c r="G267">
        <v>650</v>
      </c>
      <c r="H267">
        <f t="shared" si="26"/>
        <v>65</v>
      </c>
      <c r="I267" t="s">
        <v>7</v>
      </c>
      <c r="J267" t="s">
        <v>8</v>
      </c>
      <c r="K267" t="s">
        <v>8</v>
      </c>
      <c r="L267" t="s">
        <v>8</v>
      </c>
      <c r="M267" t="s">
        <v>6</v>
      </c>
      <c r="N267" t="str">
        <f t="shared" si="28"/>
        <v>M</v>
      </c>
      <c r="O267" t="s">
        <v>881</v>
      </c>
      <c r="P267" t="s">
        <v>3957</v>
      </c>
      <c r="Q267" t="s">
        <v>221</v>
      </c>
      <c r="R267">
        <v>4</v>
      </c>
      <c r="S267">
        <f t="shared" si="29"/>
        <v>2019</v>
      </c>
      <c r="T267" t="s">
        <v>12</v>
      </c>
      <c r="U267">
        <v>1</v>
      </c>
      <c r="V267" t="s">
        <v>3357</v>
      </c>
      <c r="W267">
        <f>VLOOKUP(Q267,'PBT Tag Rates'!$B$5:$E$44,4,FALSE)</f>
        <v>0.95971980899999998</v>
      </c>
      <c r="X267">
        <v>1</v>
      </c>
      <c r="Y267" s="14">
        <f>IFERROR(LOOKUP(H267,{30,43,48,53,58,63,68,73,78,83,88,93,97},{42,47,52,57,62,67,72,77,82,87,92,99,100}),999)</f>
        <v>67</v>
      </c>
      <c r="Z267" s="17">
        <f t="shared" si="30"/>
        <v>1.4285714285714286</v>
      </c>
      <c r="AA267" s="17">
        <f t="shared" si="31"/>
        <v>1.4285714285714286</v>
      </c>
      <c r="AB267" s="17">
        <f t="shared" si="32"/>
        <v>2.518344052903343</v>
      </c>
      <c r="AC267" s="17" t="s">
        <v>17654</v>
      </c>
    </row>
    <row r="268" spans="1:29" x14ac:dyDescent="0.25">
      <c r="A268" t="s">
        <v>3339</v>
      </c>
      <c r="B268" s="166" t="s">
        <v>3958</v>
      </c>
      <c r="C268" t="s">
        <v>3959</v>
      </c>
      <c r="D268" s="1">
        <v>45158</v>
      </c>
      <c r="E268">
        <f t="shared" si="27"/>
        <v>70</v>
      </c>
      <c r="F268" t="s">
        <v>6</v>
      </c>
      <c r="G268">
        <v>840</v>
      </c>
      <c r="H268">
        <f t="shared" si="26"/>
        <v>84</v>
      </c>
      <c r="I268" t="s">
        <v>7</v>
      </c>
      <c r="J268" t="s">
        <v>8</v>
      </c>
      <c r="K268" t="s">
        <v>3960</v>
      </c>
      <c r="L268" t="s">
        <v>8</v>
      </c>
      <c r="M268" t="s">
        <v>6</v>
      </c>
      <c r="N268" t="str">
        <f t="shared" si="28"/>
        <v>M</v>
      </c>
      <c r="O268" t="s">
        <v>2942</v>
      </c>
      <c r="P268" t="s">
        <v>3961</v>
      </c>
      <c r="Q268" t="s">
        <v>221</v>
      </c>
      <c r="R268">
        <v>4</v>
      </c>
      <c r="S268">
        <f t="shared" si="29"/>
        <v>2019</v>
      </c>
      <c r="T268" t="s">
        <v>12</v>
      </c>
      <c r="U268">
        <v>1</v>
      </c>
      <c r="V268" t="s">
        <v>3396</v>
      </c>
      <c r="W268">
        <f>VLOOKUP(Q268,'PBT Tag Rates'!$B$5:$E$44,4,FALSE)</f>
        <v>0.95971980899999998</v>
      </c>
      <c r="X268">
        <v>1</v>
      </c>
      <c r="Y268" s="14">
        <f>IFERROR(LOOKUP(H268,{30,43,48,53,58,63,68,73,78,83,88,93,97},{42,47,52,57,62,67,72,77,82,87,92,99,100}),999)</f>
        <v>87</v>
      </c>
      <c r="Z268" s="17">
        <f t="shared" si="30"/>
        <v>1.4285714285714286</v>
      </c>
      <c r="AA268" s="17">
        <f t="shared" si="31"/>
        <v>1.4285714285714286</v>
      </c>
      <c r="AB268" s="17">
        <f t="shared" si="32"/>
        <v>2.518344052903343</v>
      </c>
      <c r="AC268" s="17" t="s">
        <v>17655</v>
      </c>
    </row>
    <row r="269" spans="1:29" x14ac:dyDescent="0.25">
      <c r="A269" t="s">
        <v>3339</v>
      </c>
      <c r="B269" s="166" t="s">
        <v>3962</v>
      </c>
      <c r="C269" t="s">
        <v>3963</v>
      </c>
      <c r="D269" s="1">
        <v>45158</v>
      </c>
      <c r="E269">
        <f t="shared" si="27"/>
        <v>70</v>
      </c>
      <c r="F269" t="s">
        <v>14</v>
      </c>
      <c r="G269">
        <v>870</v>
      </c>
      <c r="H269">
        <f t="shared" si="26"/>
        <v>87</v>
      </c>
      <c r="I269" t="s">
        <v>7</v>
      </c>
      <c r="J269" t="s">
        <v>8</v>
      </c>
      <c r="K269" t="s">
        <v>3964</v>
      </c>
      <c r="L269" t="s">
        <v>8</v>
      </c>
      <c r="M269" t="s">
        <v>6</v>
      </c>
      <c r="N269" t="str">
        <f t="shared" si="28"/>
        <v>M</v>
      </c>
      <c r="O269" t="s">
        <v>3965</v>
      </c>
      <c r="P269" t="s">
        <v>3966</v>
      </c>
      <c r="Q269" t="s">
        <v>281</v>
      </c>
      <c r="R269">
        <v>4</v>
      </c>
      <c r="S269">
        <f t="shared" si="29"/>
        <v>2019</v>
      </c>
      <c r="T269" t="s">
        <v>12</v>
      </c>
      <c r="U269">
        <v>1</v>
      </c>
      <c r="V269" t="s">
        <v>3169</v>
      </c>
      <c r="W269">
        <f>VLOOKUP(Q269,'PBT Tag Rates'!$B$5:$E$44,4,FALSE)</f>
        <v>0.99705232300000002</v>
      </c>
      <c r="X269">
        <v>1</v>
      </c>
      <c r="Y269" s="14">
        <f>IFERROR(LOOKUP(H269,{30,43,48,53,58,63,68,73,78,83,88,93,97},{42,47,52,57,62,67,72,77,82,87,92,99,100}),999)</f>
        <v>87</v>
      </c>
      <c r="Z269" s="17">
        <f t="shared" si="30"/>
        <v>1.4285714285714286</v>
      </c>
      <c r="AA269" s="17">
        <f t="shared" si="31"/>
        <v>1.4285714285714286</v>
      </c>
      <c r="AB269" s="17">
        <f t="shared" si="32"/>
        <v>2.518344052903343</v>
      </c>
      <c r="AC269" s="17" t="s">
        <v>17654</v>
      </c>
    </row>
    <row r="270" spans="1:29" x14ac:dyDescent="0.25">
      <c r="A270" t="s">
        <v>3339</v>
      </c>
      <c r="B270" s="166" t="s">
        <v>3967</v>
      </c>
      <c r="C270" t="s">
        <v>3968</v>
      </c>
      <c r="D270" s="1">
        <v>45158</v>
      </c>
      <c r="E270">
        <f t="shared" si="27"/>
        <v>70</v>
      </c>
      <c r="F270" t="s">
        <v>14</v>
      </c>
      <c r="G270">
        <v>730</v>
      </c>
      <c r="H270">
        <f t="shared" si="26"/>
        <v>73</v>
      </c>
      <c r="I270" t="s">
        <v>7</v>
      </c>
      <c r="J270" t="s">
        <v>8</v>
      </c>
      <c r="K270" t="s">
        <v>3969</v>
      </c>
      <c r="L270" t="s">
        <v>8</v>
      </c>
      <c r="M270" t="s">
        <v>6</v>
      </c>
      <c r="N270" t="str">
        <f t="shared" si="28"/>
        <v>M</v>
      </c>
      <c r="O270" t="s">
        <v>881</v>
      </c>
      <c r="P270" t="s">
        <v>3957</v>
      </c>
      <c r="Q270" t="s">
        <v>221</v>
      </c>
      <c r="R270">
        <v>4</v>
      </c>
      <c r="S270">
        <f t="shared" si="29"/>
        <v>2019</v>
      </c>
      <c r="T270" t="s">
        <v>12</v>
      </c>
      <c r="U270">
        <v>1</v>
      </c>
      <c r="V270" t="s">
        <v>3357</v>
      </c>
      <c r="W270">
        <f>VLOOKUP(Q270,'PBT Tag Rates'!$B$5:$E$44,4,FALSE)</f>
        <v>0.95971980899999998</v>
      </c>
      <c r="X270">
        <v>1</v>
      </c>
      <c r="Y270" s="14">
        <f>IFERROR(LOOKUP(H270,{30,43,48,53,58,63,68,73,78,83,88,93,97},{42,47,52,57,62,67,72,77,82,87,92,99,100}),999)</f>
        <v>77</v>
      </c>
      <c r="Z270" s="17">
        <f t="shared" si="30"/>
        <v>1.4285714285714286</v>
      </c>
      <c r="AA270" s="17">
        <f t="shared" si="31"/>
        <v>1.4285714285714286</v>
      </c>
      <c r="AB270" s="17">
        <f t="shared" si="32"/>
        <v>2.518344052903343</v>
      </c>
      <c r="AC270" s="17" t="s">
        <v>17654</v>
      </c>
    </row>
    <row r="271" spans="1:29" x14ac:dyDescent="0.25">
      <c r="A271" t="s">
        <v>3339</v>
      </c>
      <c r="B271" s="166" t="s">
        <v>3970</v>
      </c>
      <c r="C271" t="s">
        <v>3971</v>
      </c>
      <c r="D271" s="1">
        <v>45158</v>
      </c>
      <c r="E271">
        <f t="shared" si="27"/>
        <v>70</v>
      </c>
      <c r="F271" t="s">
        <v>14</v>
      </c>
      <c r="G271">
        <v>800</v>
      </c>
      <c r="H271">
        <f t="shared" si="26"/>
        <v>80</v>
      </c>
      <c r="I271" t="s">
        <v>7</v>
      </c>
      <c r="J271" t="s">
        <v>8</v>
      </c>
      <c r="K271" t="s">
        <v>3972</v>
      </c>
      <c r="L271" t="s">
        <v>8</v>
      </c>
      <c r="M271" t="s">
        <v>6</v>
      </c>
      <c r="N271" t="str">
        <f t="shared" si="28"/>
        <v>M</v>
      </c>
      <c r="O271" t="s">
        <v>8</v>
      </c>
      <c r="P271" t="s">
        <v>8</v>
      </c>
      <c r="Q271" t="s">
        <v>11</v>
      </c>
      <c r="R271" t="s">
        <v>8</v>
      </c>
      <c r="S271" t="str">
        <f t="shared" si="29"/>
        <v>U</v>
      </c>
      <c r="T271" t="s">
        <v>12</v>
      </c>
      <c r="U271">
        <v>0.999999999999999</v>
      </c>
      <c r="V271" t="s">
        <v>11</v>
      </c>
      <c r="W271" t="e">
        <f>VLOOKUP(Q271,'PBT Tag Rates'!$B$5:$E$44,4,FALSE)</f>
        <v>#N/A</v>
      </c>
      <c r="X271">
        <v>1</v>
      </c>
      <c r="Y271" s="14">
        <f>IFERROR(LOOKUP(H271,{30,43,48,53,58,63,68,73,78,83,88,93,97},{42,47,52,57,62,67,72,77,82,87,92,99,100}),999)</f>
        <v>82</v>
      </c>
      <c r="Z271" s="17">
        <f t="shared" si="30"/>
        <v>1.4285714285714286</v>
      </c>
      <c r="AA271" s="17">
        <f t="shared" si="31"/>
        <v>1.4285714285714286</v>
      </c>
      <c r="AB271" s="17">
        <f t="shared" si="32"/>
        <v>2.518344052903343</v>
      </c>
      <c r="AC271" s="17" t="s">
        <v>17654</v>
      </c>
    </row>
    <row r="272" spans="1:29" x14ac:dyDescent="0.25">
      <c r="A272" t="s">
        <v>3339</v>
      </c>
      <c r="B272" s="166" t="s">
        <v>3973</v>
      </c>
      <c r="C272" t="s">
        <v>3974</v>
      </c>
      <c r="D272" s="1">
        <v>45158</v>
      </c>
      <c r="E272">
        <f t="shared" si="27"/>
        <v>70</v>
      </c>
      <c r="F272" t="s">
        <v>14</v>
      </c>
      <c r="G272">
        <v>780</v>
      </c>
      <c r="H272">
        <f t="shared" si="26"/>
        <v>78</v>
      </c>
      <c r="I272" t="s">
        <v>7</v>
      </c>
      <c r="J272" t="s">
        <v>8</v>
      </c>
      <c r="K272" t="s">
        <v>3975</v>
      </c>
      <c r="L272" t="s">
        <v>8</v>
      </c>
      <c r="M272" t="s">
        <v>14</v>
      </c>
      <c r="N272" t="str">
        <f t="shared" si="28"/>
        <v>F</v>
      </c>
      <c r="O272" t="s">
        <v>562</v>
      </c>
      <c r="P272" t="s">
        <v>2823</v>
      </c>
      <c r="Q272" t="s">
        <v>221</v>
      </c>
      <c r="R272">
        <v>4</v>
      </c>
      <c r="S272">
        <f t="shared" si="29"/>
        <v>2019</v>
      </c>
      <c r="T272" t="s">
        <v>12</v>
      </c>
      <c r="U272">
        <v>1</v>
      </c>
      <c r="V272" t="s">
        <v>3396</v>
      </c>
      <c r="W272">
        <f>VLOOKUP(Q272,'PBT Tag Rates'!$B$5:$E$44,4,FALSE)</f>
        <v>0.95971980899999998</v>
      </c>
      <c r="X272">
        <v>1</v>
      </c>
      <c r="Y272" s="14">
        <f>IFERROR(LOOKUP(H272,{30,43,48,53,58,63,68,73,78,83,88,93,97},{42,47,52,57,62,67,72,77,82,87,92,99,100}),999)</f>
        <v>82</v>
      </c>
      <c r="Z272" s="17">
        <f t="shared" si="30"/>
        <v>1.4285714285714286</v>
      </c>
      <c r="AA272" s="17">
        <f t="shared" si="31"/>
        <v>1.4285714285714286</v>
      </c>
      <c r="AB272" s="17">
        <f t="shared" si="32"/>
        <v>2.518344052903343</v>
      </c>
      <c r="AC272" s="17" t="s">
        <v>17655</v>
      </c>
    </row>
    <row r="273" spans="1:29" x14ac:dyDescent="0.25">
      <c r="A273" t="s">
        <v>3339</v>
      </c>
      <c r="B273" s="166" t="s">
        <v>3976</v>
      </c>
      <c r="C273" t="s">
        <v>3977</v>
      </c>
      <c r="D273" s="1">
        <v>45158</v>
      </c>
      <c r="E273">
        <f t="shared" si="27"/>
        <v>70</v>
      </c>
      <c r="F273" t="s">
        <v>14</v>
      </c>
      <c r="G273">
        <v>800</v>
      </c>
      <c r="H273">
        <f t="shared" si="26"/>
        <v>80</v>
      </c>
      <c r="I273" t="s">
        <v>9</v>
      </c>
      <c r="J273">
        <v>1</v>
      </c>
      <c r="K273" t="s">
        <v>3978</v>
      </c>
      <c r="L273" t="s">
        <v>8</v>
      </c>
      <c r="M273" t="s">
        <v>14</v>
      </c>
      <c r="N273" t="str">
        <f t="shared" si="28"/>
        <v>F</v>
      </c>
      <c r="O273" t="s">
        <v>8</v>
      </c>
      <c r="P273" t="s">
        <v>8</v>
      </c>
      <c r="Q273" t="s">
        <v>11</v>
      </c>
      <c r="R273" t="s">
        <v>8</v>
      </c>
      <c r="S273" t="str">
        <f t="shared" si="29"/>
        <v>U</v>
      </c>
      <c r="T273" t="s">
        <v>12</v>
      </c>
      <c r="U273">
        <v>1</v>
      </c>
      <c r="V273" t="s">
        <v>3100</v>
      </c>
      <c r="W273" t="e">
        <f>VLOOKUP(Q273,'PBT Tag Rates'!$B$5:$E$44,4,FALSE)</f>
        <v>#N/A</v>
      </c>
      <c r="X273">
        <v>1</v>
      </c>
      <c r="Y273" s="14">
        <f>IFERROR(LOOKUP(H273,{30,43,48,53,58,63,68,73,78,83,88,93,97},{42,47,52,57,62,67,72,77,82,87,92,99,100}),999)</f>
        <v>82</v>
      </c>
      <c r="Z273" s="17">
        <f t="shared" si="30"/>
        <v>1.4285714285714286</v>
      </c>
      <c r="AA273" s="17">
        <f t="shared" si="31"/>
        <v>1.4285714285714286</v>
      </c>
      <c r="AB273" s="17">
        <f t="shared" si="32"/>
        <v>2.518344052903343</v>
      </c>
      <c r="AC273" s="17" t="s">
        <v>17654</v>
      </c>
    </row>
    <row r="274" spans="1:29" x14ac:dyDescent="0.25">
      <c r="A274" t="s">
        <v>3339</v>
      </c>
      <c r="B274" s="166" t="s">
        <v>3979</v>
      </c>
      <c r="C274" t="s">
        <v>3980</v>
      </c>
      <c r="D274" s="1">
        <v>45158</v>
      </c>
      <c r="E274">
        <f t="shared" si="27"/>
        <v>70</v>
      </c>
      <c r="F274" t="s">
        <v>14</v>
      </c>
      <c r="G274">
        <v>690</v>
      </c>
      <c r="H274">
        <f t="shared" si="26"/>
        <v>69</v>
      </c>
      <c r="I274" t="s">
        <v>7</v>
      </c>
      <c r="J274" t="s">
        <v>8</v>
      </c>
      <c r="K274" t="s">
        <v>8</v>
      </c>
      <c r="L274" t="s">
        <v>8</v>
      </c>
      <c r="M274" t="s">
        <v>6</v>
      </c>
      <c r="N274" t="str">
        <f t="shared" si="28"/>
        <v>M</v>
      </c>
      <c r="O274" t="s">
        <v>8</v>
      </c>
      <c r="P274" t="s">
        <v>8</v>
      </c>
      <c r="Q274" t="s">
        <v>11</v>
      </c>
      <c r="R274" t="s">
        <v>8</v>
      </c>
      <c r="S274" t="str">
        <f t="shared" si="29"/>
        <v>U</v>
      </c>
      <c r="T274" t="s">
        <v>12</v>
      </c>
      <c r="U274">
        <v>0.999999999999998</v>
      </c>
      <c r="V274" t="s">
        <v>11</v>
      </c>
      <c r="W274" t="e">
        <f>VLOOKUP(Q274,'PBT Tag Rates'!$B$5:$E$44,4,FALSE)</f>
        <v>#N/A</v>
      </c>
      <c r="X274">
        <v>1</v>
      </c>
      <c r="Y274" s="14">
        <f>IFERROR(LOOKUP(H274,{30,43,48,53,58,63,68,73,78,83,88,93,97},{42,47,52,57,62,67,72,77,82,87,92,99,100}),999)</f>
        <v>72</v>
      </c>
      <c r="Z274" s="17">
        <f t="shared" si="30"/>
        <v>1.4285714285714286</v>
      </c>
      <c r="AA274" s="17">
        <f t="shared" si="31"/>
        <v>1.4285714285714286</v>
      </c>
      <c r="AB274" s="17">
        <f t="shared" si="32"/>
        <v>2.518344052903343</v>
      </c>
      <c r="AC274" s="17" t="s">
        <v>17654</v>
      </c>
    </row>
    <row r="275" spans="1:29" x14ac:dyDescent="0.25">
      <c r="A275" t="s">
        <v>3339</v>
      </c>
      <c r="B275" s="166" t="s">
        <v>3981</v>
      </c>
      <c r="C275" t="s">
        <v>3982</v>
      </c>
      <c r="D275" s="1">
        <v>45158</v>
      </c>
      <c r="E275">
        <f t="shared" si="27"/>
        <v>70</v>
      </c>
      <c r="F275" t="s">
        <v>14</v>
      </c>
      <c r="G275">
        <v>750</v>
      </c>
      <c r="H275">
        <f t="shared" si="26"/>
        <v>75</v>
      </c>
      <c r="I275" t="s">
        <v>7</v>
      </c>
      <c r="J275" t="s">
        <v>8</v>
      </c>
      <c r="K275" t="s">
        <v>3983</v>
      </c>
      <c r="L275" t="s">
        <v>8</v>
      </c>
      <c r="M275" t="s">
        <v>14</v>
      </c>
      <c r="N275" t="str">
        <f t="shared" si="28"/>
        <v>F</v>
      </c>
      <c r="O275" t="s">
        <v>548</v>
      </c>
      <c r="P275" t="s">
        <v>549</v>
      </c>
      <c r="Q275" t="s">
        <v>221</v>
      </c>
      <c r="R275">
        <v>4</v>
      </c>
      <c r="S275">
        <f t="shared" si="29"/>
        <v>2019</v>
      </c>
      <c r="T275" t="s">
        <v>12</v>
      </c>
      <c r="U275">
        <v>1</v>
      </c>
      <c r="V275" t="s">
        <v>3396</v>
      </c>
      <c r="W275">
        <f>VLOOKUP(Q275,'PBT Tag Rates'!$B$5:$E$44,4,FALSE)</f>
        <v>0.95971980899999998</v>
      </c>
      <c r="X275">
        <v>1</v>
      </c>
      <c r="Y275" s="14">
        <f>IFERROR(LOOKUP(H275,{30,43,48,53,58,63,68,73,78,83,88,93,97},{42,47,52,57,62,67,72,77,82,87,92,99,100}),999)</f>
        <v>77</v>
      </c>
      <c r="Z275" s="17">
        <f t="shared" si="30"/>
        <v>1.4285714285714286</v>
      </c>
      <c r="AA275" s="17">
        <f t="shared" si="31"/>
        <v>1.4285714285714286</v>
      </c>
      <c r="AB275" s="17">
        <f t="shared" si="32"/>
        <v>2.518344052903343</v>
      </c>
      <c r="AC275" s="17" t="s">
        <v>17655</v>
      </c>
    </row>
    <row r="276" spans="1:29" x14ac:dyDescent="0.25">
      <c r="A276" t="s">
        <v>3339</v>
      </c>
      <c r="B276" s="166" t="s">
        <v>3984</v>
      </c>
      <c r="C276" t="s">
        <v>3985</v>
      </c>
      <c r="D276" s="1">
        <v>45158</v>
      </c>
      <c r="E276">
        <f t="shared" si="27"/>
        <v>70</v>
      </c>
      <c r="F276" t="s">
        <v>14</v>
      </c>
      <c r="G276">
        <v>760</v>
      </c>
      <c r="H276">
        <f t="shared" si="26"/>
        <v>76</v>
      </c>
      <c r="I276" t="s">
        <v>7</v>
      </c>
      <c r="J276" t="s">
        <v>8</v>
      </c>
      <c r="K276" t="s">
        <v>3986</v>
      </c>
      <c r="L276" t="s">
        <v>8</v>
      </c>
      <c r="M276" t="s">
        <v>14</v>
      </c>
      <c r="N276" t="str">
        <f t="shared" si="28"/>
        <v>F</v>
      </c>
      <c r="O276" t="s">
        <v>3456</v>
      </c>
      <c r="P276" t="s">
        <v>3457</v>
      </c>
      <c r="Q276" t="s">
        <v>221</v>
      </c>
      <c r="R276">
        <v>4</v>
      </c>
      <c r="S276">
        <f t="shared" si="29"/>
        <v>2019</v>
      </c>
      <c r="T276" t="s">
        <v>12</v>
      </c>
      <c r="U276">
        <v>0.999999999999999</v>
      </c>
      <c r="V276" t="s">
        <v>3357</v>
      </c>
      <c r="W276">
        <f>VLOOKUP(Q276,'PBT Tag Rates'!$B$5:$E$44,4,FALSE)</f>
        <v>0.95971980899999998</v>
      </c>
      <c r="X276">
        <v>1</v>
      </c>
      <c r="Y276" s="14">
        <f>IFERROR(LOOKUP(H276,{30,43,48,53,58,63,68,73,78,83,88,93,97},{42,47,52,57,62,67,72,77,82,87,92,99,100}),999)</f>
        <v>77</v>
      </c>
      <c r="Z276" s="17">
        <f t="shared" si="30"/>
        <v>1.4285714285714286</v>
      </c>
      <c r="AA276" s="17">
        <f t="shared" si="31"/>
        <v>1.4285714285714286</v>
      </c>
      <c r="AB276" s="17">
        <f t="shared" si="32"/>
        <v>2.518344052903343</v>
      </c>
      <c r="AC276" s="17" t="s">
        <v>17654</v>
      </c>
    </row>
    <row r="277" spans="1:29" x14ac:dyDescent="0.25">
      <c r="A277" t="s">
        <v>3339</v>
      </c>
      <c r="B277" s="166" t="s">
        <v>3987</v>
      </c>
      <c r="C277" t="s">
        <v>3988</v>
      </c>
      <c r="D277" s="1">
        <v>45158</v>
      </c>
      <c r="E277">
        <f t="shared" si="27"/>
        <v>70</v>
      </c>
      <c r="F277" t="s">
        <v>6</v>
      </c>
      <c r="G277">
        <v>730</v>
      </c>
      <c r="H277">
        <f t="shared" si="26"/>
        <v>73</v>
      </c>
      <c r="I277" t="s">
        <v>7</v>
      </c>
      <c r="J277" t="s">
        <v>8</v>
      </c>
      <c r="K277" t="s">
        <v>3989</v>
      </c>
      <c r="L277" t="s">
        <v>8</v>
      </c>
      <c r="M277" t="s">
        <v>6</v>
      </c>
      <c r="N277" t="str">
        <f t="shared" si="28"/>
        <v>M</v>
      </c>
      <c r="O277" t="s">
        <v>8</v>
      </c>
      <c r="P277" t="s">
        <v>8</v>
      </c>
      <c r="Q277" t="s">
        <v>11</v>
      </c>
      <c r="R277" t="s">
        <v>8</v>
      </c>
      <c r="S277" t="str">
        <f t="shared" si="29"/>
        <v>U</v>
      </c>
      <c r="T277" t="s">
        <v>12</v>
      </c>
      <c r="U277">
        <v>1</v>
      </c>
      <c r="V277" t="s">
        <v>11</v>
      </c>
      <c r="W277" t="e">
        <f>VLOOKUP(Q277,'PBT Tag Rates'!$B$5:$E$44,4,FALSE)</f>
        <v>#N/A</v>
      </c>
      <c r="X277">
        <v>1</v>
      </c>
      <c r="Y277" s="14">
        <f>IFERROR(LOOKUP(H277,{30,43,48,53,58,63,68,73,78,83,88,93,97},{42,47,52,57,62,67,72,77,82,87,92,99,100}),999)</f>
        <v>77</v>
      </c>
      <c r="Z277" s="17">
        <f t="shared" si="30"/>
        <v>1.4285714285714286</v>
      </c>
      <c r="AA277" s="17">
        <f t="shared" si="31"/>
        <v>1.4285714285714286</v>
      </c>
      <c r="AB277" s="17">
        <f t="shared" si="32"/>
        <v>2.518344052903343</v>
      </c>
      <c r="AC277" s="17" t="s">
        <v>17654</v>
      </c>
    </row>
    <row r="278" spans="1:29" x14ac:dyDescent="0.25">
      <c r="A278" t="s">
        <v>3339</v>
      </c>
      <c r="B278" s="166" t="s">
        <v>3990</v>
      </c>
      <c r="C278" t="s">
        <v>787</v>
      </c>
      <c r="D278" s="1">
        <v>45158</v>
      </c>
      <c r="E278">
        <f t="shared" si="27"/>
        <v>70</v>
      </c>
      <c r="F278" t="s">
        <v>14</v>
      </c>
      <c r="G278">
        <v>720</v>
      </c>
      <c r="H278">
        <f t="shared" ref="H278:H341" si="33">G278/10</f>
        <v>72</v>
      </c>
      <c r="I278" t="s">
        <v>9</v>
      </c>
      <c r="J278">
        <v>1</v>
      </c>
      <c r="K278" t="s">
        <v>8</v>
      </c>
      <c r="L278" t="s">
        <v>8</v>
      </c>
      <c r="M278" t="s">
        <v>14</v>
      </c>
      <c r="N278" t="str">
        <f t="shared" si="28"/>
        <v>F</v>
      </c>
      <c r="O278" t="s">
        <v>8</v>
      </c>
      <c r="P278" t="s">
        <v>8</v>
      </c>
      <c r="Q278" t="s">
        <v>11</v>
      </c>
      <c r="R278" t="s">
        <v>8</v>
      </c>
      <c r="S278" t="str">
        <f t="shared" si="29"/>
        <v>U</v>
      </c>
      <c r="T278" t="s">
        <v>12</v>
      </c>
      <c r="U278">
        <v>0.999999999999997</v>
      </c>
      <c r="V278" t="s">
        <v>3100</v>
      </c>
      <c r="W278" t="e">
        <f>VLOOKUP(Q278,'PBT Tag Rates'!$B$5:$E$44,4,FALSE)</f>
        <v>#N/A</v>
      </c>
      <c r="X278">
        <v>1</v>
      </c>
      <c r="Y278" s="14">
        <f>IFERROR(LOOKUP(H278,{30,43,48,53,58,63,68,73,78,83,88,93,97},{42,47,52,57,62,67,72,77,82,87,92,99,100}),999)</f>
        <v>72</v>
      </c>
      <c r="Z278" s="17">
        <f t="shared" si="30"/>
        <v>1.4285714285714286</v>
      </c>
      <c r="AA278" s="17">
        <f t="shared" si="31"/>
        <v>1.4285714285714286</v>
      </c>
      <c r="AB278" s="17">
        <f t="shared" si="32"/>
        <v>2.518344052903343</v>
      </c>
      <c r="AC278" s="17" t="s">
        <v>17654</v>
      </c>
    </row>
    <row r="279" spans="1:29" x14ac:dyDescent="0.25">
      <c r="A279" t="s">
        <v>3339</v>
      </c>
      <c r="B279" s="166" t="s">
        <v>3991</v>
      </c>
      <c r="C279" t="s">
        <v>3992</v>
      </c>
      <c r="D279" s="1">
        <v>45158</v>
      </c>
      <c r="E279">
        <f t="shared" ref="E279:E342" si="34">IF(D279&lt;=$D$3,70,18)</f>
        <v>70</v>
      </c>
      <c r="F279" t="s">
        <v>14</v>
      </c>
      <c r="G279">
        <v>790</v>
      </c>
      <c r="H279">
        <f t="shared" si="33"/>
        <v>79</v>
      </c>
      <c r="I279" t="s">
        <v>7</v>
      </c>
      <c r="J279" t="s">
        <v>8</v>
      </c>
      <c r="K279" t="s">
        <v>3993</v>
      </c>
      <c r="L279" t="s">
        <v>8</v>
      </c>
      <c r="M279" t="s">
        <v>14</v>
      </c>
      <c r="N279" t="str">
        <f t="shared" ref="N279:N342" si="35">IF(M279="U",F279,M279)</f>
        <v>F</v>
      </c>
      <c r="O279" t="s">
        <v>8</v>
      </c>
      <c r="P279" t="s">
        <v>8</v>
      </c>
      <c r="Q279" t="s">
        <v>11</v>
      </c>
      <c r="R279" t="s">
        <v>8</v>
      </c>
      <c r="S279" t="str">
        <f t="shared" ref="S279:S342" si="36">IFERROR($S$3-R279,"U")</f>
        <v>U</v>
      </c>
      <c r="T279" t="s">
        <v>12</v>
      </c>
      <c r="U279">
        <v>0.999999999999998</v>
      </c>
      <c r="V279" t="s">
        <v>11</v>
      </c>
      <c r="W279" t="e">
        <f>VLOOKUP(Q279,'PBT Tag Rates'!$B$5:$E$44,4,FALSE)</f>
        <v>#N/A</v>
      </c>
      <c r="X279">
        <v>1</v>
      </c>
      <c r="Y279" s="14">
        <f>IFERROR(LOOKUP(H279,{30,43,48,53,58,63,68,73,78,83,88,93,97},{42,47,52,57,62,67,72,77,82,87,92,99,100}),999)</f>
        <v>82</v>
      </c>
      <c r="Z279" s="17">
        <f t="shared" ref="Z279:Z342" si="37">IF(D279&lt;$D$3,X279/$Z$3,X279/$Z$4)</f>
        <v>1.4285714285714286</v>
      </c>
      <c r="AA279" s="17">
        <f t="shared" ref="AA279:AA342" si="38">Z279*(1+$AA$4)</f>
        <v>1.4285714285714286</v>
      </c>
      <c r="AB279" s="17">
        <f t="shared" ref="AB279:AB342" si="39">IF(D279&lt;$D$3,AA279/$AB$3,AA279/$AB$4)</f>
        <v>2.518344052903343</v>
      </c>
      <c r="AC279" s="17" t="s">
        <v>17654</v>
      </c>
    </row>
    <row r="280" spans="1:29" x14ac:dyDescent="0.25">
      <c r="A280" t="s">
        <v>3339</v>
      </c>
      <c r="B280" s="166" t="s">
        <v>3994</v>
      </c>
      <c r="C280" t="s">
        <v>3995</v>
      </c>
      <c r="D280" s="1">
        <v>45159</v>
      </c>
      <c r="E280">
        <f t="shared" si="34"/>
        <v>70</v>
      </c>
      <c r="F280" t="s">
        <v>6</v>
      </c>
      <c r="G280">
        <v>750</v>
      </c>
      <c r="H280">
        <f t="shared" si="33"/>
        <v>75</v>
      </c>
      <c r="I280" t="s">
        <v>7</v>
      </c>
      <c r="J280" t="s">
        <v>8</v>
      </c>
      <c r="K280" t="s">
        <v>3996</v>
      </c>
      <c r="L280" t="s">
        <v>8</v>
      </c>
      <c r="M280" t="s">
        <v>6</v>
      </c>
      <c r="N280" t="str">
        <f t="shared" si="35"/>
        <v>M</v>
      </c>
      <c r="O280" t="s">
        <v>1504</v>
      </c>
      <c r="P280" t="s">
        <v>1505</v>
      </c>
      <c r="Q280" t="s">
        <v>281</v>
      </c>
      <c r="R280">
        <v>4</v>
      </c>
      <c r="S280">
        <f t="shared" si="36"/>
        <v>2019</v>
      </c>
      <c r="T280" t="s">
        <v>12</v>
      </c>
      <c r="U280">
        <v>1</v>
      </c>
      <c r="V280" t="s">
        <v>3169</v>
      </c>
      <c r="W280">
        <f>VLOOKUP(Q280,'PBT Tag Rates'!$B$5:$E$44,4,FALSE)</f>
        <v>0.99705232300000002</v>
      </c>
      <c r="X280">
        <v>1</v>
      </c>
      <c r="Y280" s="14">
        <f>IFERROR(LOOKUP(H280,{30,43,48,53,58,63,68,73,78,83,88,93,97},{42,47,52,57,62,67,72,77,82,87,92,99,100}),999)</f>
        <v>77</v>
      </c>
      <c r="Z280" s="17">
        <f t="shared" si="37"/>
        <v>1.4285714285714286</v>
      </c>
      <c r="AA280" s="17">
        <f t="shared" si="38"/>
        <v>1.4285714285714286</v>
      </c>
      <c r="AB280" s="17">
        <f t="shared" si="39"/>
        <v>2.518344052903343</v>
      </c>
      <c r="AC280" s="17" t="s">
        <v>17654</v>
      </c>
    </row>
    <row r="281" spans="1:29" x14ac:dyDescent="0.25">
      <c r="A281" t="s">
        <v>3339</v>
      </c>
      <c r="B281" s="166" t="s">
        <v>3997</v>
      </c>
      <c r="C281" t="s">
        <v>3998</v>
      </c>
      <c r="D281" s="1">
        <v>45159</v>
      </c>
      <c r="E281">
        <f t="shared" si="34"/>
        <v>70</v>
      </c>
      <c r="F281" t="s">
        <v>14</v>
      </c>
      <c r="G281">
        <v>870</v>
      </c>
      <c r="H281">
        <f t="shared" si="33"/>
        <v>87</v>
      </c>
      <c r="I281" t="s">
        <v>7</v>
      </c>
      <c r="J281" t="s">
        <v>8</v>
      </c>
      <c r="K281" t="s">
        <v>3999</v>
      </c>
      <c r="L281" t="s">
        <v>49</v>
      </c>
      <c r="M281" t="s">
        <v>759</v>
      </c>
      <c r="N281" t="str">
        <f t="shared" si="35"/>
        <v>F</v>
      </c>
      <c r="O281" t="s">
        <v>1943</v>
      </c>
      <c r="P281" t="s">
        <v>1943</v>
      </c>
      <c r="Q281" t="s">
        <v>1943</v>
      </c>
      <c r="R281" t="s">
        <v>8</v>
      </c>
      <c r="S281" t="str">
        <f t="shared" si="36"/>
        <v>U</v>
      </c>
      <c r="T281" t="s">
        <v>8</v>
      </c>
      <c r="U281" t="s">
        <v>8</v>
      </c>
      <c r="V281" t="s">
        <v>1943</v>
      </c>
      <c r="W281" t="e">
        <f>VLOOKUP(Q281,'PBT Tag Rates'!$B$5:$E$44,4,FALSE)</f>
        <v>#N/A</v>
      </c>
      <c r="X281">
        <v>1</v>
      </c>
      <c r="Y281" s="14">
        <f>IFERROR(LOOKUP(H281,{30,43,48,53,58,63,68,73,78,83,88,93,97},{42,47,52,57,62,67,72,77,82,87,92,99,100}),999)</f>
        <v>87</v>
      </c>
      <c r="Z281" s="17">
        <f t="shared" si="37"/>
        <v>1.4285714285714286</v>
      </c>
      <c r="AA281" s="17">
        <f t="shared" si="38"/>
        <v>1.4285714285714286</v>
      </c>
      <c r="AB281" s="17">
        <f t="shared" si="39"/>
        <v>2.518344052903343</v>
      </c>
      <c r="AC281" s="17" t="s">
        <v>17654</v>
      </c>
    </row>
    <row r="282" spans="1:29" x14ac:dyDescent="0.25">
      <c r="A282" t="s">
        <v>3339</v>
      </c>
      <c r="B282" s="166" t="s">
        <v>4000</v>
      </c>
      <c r="C282" t="s">
        <v>4001</v>
      </c>
      <c r="D282" s="1">
        <v>45159</v>
      </c>
      <c r="E282">
        <f t="shared" si="34"/>
        <v>70</v>
      </c>
      <c r="F282" t="s">
        <v>6</v>
      </c>
      <c r="G282">
        <v>850</v>
      </c>
      <c r="H282">
        <f t="shared" si="33"/>
        <v>85</v>
      </c>
      <c r="I282" t="s">
        <v>7</v>
      </c>
      <c r="J282" t="s">
        <v>8</v>
      </c>
      <c r="K282" t="s">
        <v>4002</v>
      </c>
      <c r="L282" t="s">
        <v>8</v>
      </c>
      <c r="M282" t="s">
        <v>6</v>
      </c>
      <c r="N282" t="str">
        <f t="shared" si="35"/>
        <v>M</v>
      </c>
      <c r="O282" t="s">
        <v>272</v>
      </c>
      <c r="P282" t="s">
        <v>4003</v>
      </c>
      <c r="Q282" t="s">
        <v>221</v>
      </c>
      <c r="R282">
        <v>4</v>
      </c>
      <c r="S282">
        <f t="shared" si="36"/>
        <v>2019</v>
      </c>
      <c r="T282" t="s">
        <v>12</v>
      </c>
      <c r="U282">
        <v>1</v>
      </c>
      <c r="V282" t="s">
        <v>3357</v>
      </c>
      <c r="W282">
        <f>VLOOKUP(Q282,'PBT Tag Rates'!$B$5:$E$44,4,FALSE)</f>
        <v>0.95971980899999998</v>
      </c>
      <c r="X282">
        <v>1</v>
      </c>
      <c r="Y282" s="14">
        <f>IFERROR(LOOKUP(H282,{30,43,48,53,58,63,68,73,78,83,88,93,97},{42,47,52,57,62,67,72,77,82,87,92,99,100}),999)</f>
        <v>87</v>
      </c>
      <c r="Z282" s="17">
        <f t="shared" si="37"/>
        <v>1.4285714285714286</v>
      </c>
      <c r="AA282" s="17">
        <f t="shared" si="38"/>
        <v>1.4285714285714286</v>
      </c>
      <c r="AB282" s="17">
        <f t="shared" si="39"/>
        <v>2.518344052903343</v>
      </c>
      <c r="AC282" s="17" t="s">
        <v>17654</v>
      </c>
    </row>
    <row r="283" spans="1:29" x14ac:dyDescent="0.25">
      <c r="A283" t="s">
        <v>3339</v>
      </c>
      <c r="B283" s="166" t="s">
        <v>4004</v>
      </c>
      <c r="C283" t="s">
        <v>4005</v>
      </c>
      <c r="D283" s="1">
        <v>45159</v>
      </c>
      <c r="E283">
        <f t="shared" si="34"/>
        <v>70</v>
      </c>
      <c r="F283" t="s">
        <v>14</v>
      </c>
      <c r="G283">
        <v>790</v>
      </c>
      <c r="H283">
        <f t="shared" si="33"/>
        <v>79</v>
      </c>
      <c r="I283" t="s">
        <v>7</v>
      </c>
      <c r="J283" t="s">
        <v>8</v>
      </c>
      <c r="K283" t="s">
        <v>4006</v>
      </c>
      <c r="L283" t="s">
        <v>8</v>
      </c>
      <c r="M283" t="s">
        <v>14</v>
      </c>
      <c r="N283" t="str">
        <f t="shared" si="35"/>
        <v>F</v>
      </c>
      <c r="O283" t="s">
        <v>3847</v>
      </c>
      <c r="P283" t="s">
        <v>3848</v>
      </c>
      <c r="Q283" t="s">
        <v>281</v>
      </c>
      <c r="R283">
        <v>4</v>
      </c>
      <c r="S283">
        <f t="shared" si="36"/>
        <v>2019</v>
      </c>
      <c r="T283" t="s">
        <v>12</v>
      </c>
      <c r="U283">
        <v>0.999999999999998</v>
      </c>
      <c r="V283" t="s">
        <v>3169</v>
      </c>
      <c r="W283">
        <f>VLOOKUP(Q283,'PBT Tag Rates'!$B$5:$E$44,4,FALSE)</f>
        <v>0.99705232300000002</v>
      </c>
      <c r="X283">
        <v>1</v>
      </c>
      <c r="Y283" s="14">
        <f>IFERROR(LOOKUP(H283,{30,43,48,53,58,63,68,73,78,83,88,93,97},{42,47,52,57,62,67,72,77,82,87,92,99,100}),999)</f>
        <v>82</v>
      </c>
      <c r="Z283" s="17">
        <f t="shared" si="37"/>
        <v>1.4285714285714286</v>
      </c>
      <c r="AA283" s="17">
        <f t="shared" si="38"/>
        <v>1.4285714285714286</v>
      </c>
      <c r="AB283" s="17">
        <f t="shared" si="39"/>
        <v>2.518344052903343</v>
      </c>
      <c r="AC283" s="17" t="s">
        <v>17654</v>
      </c>
    </row>
    <row r="284" spans="1:29" x14ac:dyDescent="0.25">
      <c r="A284" t="s">
        <v>3339</v>
      </c>
      <c r="B284" s="166" t="s">
        <v>4007</v>
      </c>
      <c r="C284" t="s">
        <v>4008</v>
      </c>
      <c r="D284" s="1">
        <v>45159</v>
      </c>
      <c r="E284">
        <f t="shared" si="34"/>
        <v>70</v>
      </c>
      <c r="F284" t="s">
        <v>14</v>
      </c>
      <c r="G284">
        <v>810</v>
      </c>
      <c r="H284">
        <f t="shared" si="33"/>
        <v>81</v>
      </c>
      <c r="I284" t="s">
        <v>7</v>
      </c>
      <c r="J284" t="s">
        <v>8</v>
      </c>
      <c r="K284" t="s">
        <v>4009</v>
      </c>
      <c r="L284" t="s">
        <v>8</v>
      </c>
      <c r="M284" t="s">
        <v>6</v>
      </c>
      <c r="N284" t="str">
        <f t="shared" si="35"/>
        <v>M</v>
      </c>
      <c r="O284" t="s">
        <v>4010</v>
      </c>
      <c r="P284" t="s">
        <v>4011</v>
      </c>
      <c r="Q284" t="s">
        <v>281</v>
      </c>
      <c r="R284">
        <v>4</v>
      </c>
      <c r="S284">
        <f t="shared" si="36"/>
        <v>2019</v>
      </c>
      <c r="T284" t="s">
        <v>12</v>
      </c>
      <c r="U284">
        <v>1</v>
      </c>
      <c r="V284" t="s">
        <v>3171</v>
      </c>
      <c r="W284">
        <f>VLOOKUP(Q284,'PBT Tag Rates'!$B$5:$E$44,4,FALSE)</f>
        <v>0.99705232300000002</v>
      </c>
      <c r="X284">
        <v>1</v>
      </c>
      <c r="Y284" s="14">
        <f>IFERROR(LOOKUP(H284,{30,43,48,53,58,63,68,73,78,83,88,93,97},{42,47,52,57,62,67,72,77,82,87,92,99,100}),999)</f>
        <v>82</v>
      </c>
      <c r="Z284" s="17">
        <f t="shared" si="37"/>
        <v>1.4285714285714286</v>
      </c>
      <c r="AA284" s="17">
        <f t="shared" si="38"/>
        <v>1.4285714285714286</v>
      </c>
      <c r="AB284" s="17">
        <f t="shared" si="39"/>
        <v>2.518344052903343</v>
      </c>
      <c r="AC284" s="17" t="s">
        <v>17654</v>
      </c>
    </row>
    <row r="285" spans="1:29" x14ac:dyDescent="0.25">
      <c r="A285" t="s">
        <v>3339</v>
      </c>
      <c r="B285" s="166" t="s">
        <v>4012</v>
      </c>
      <c r="C285" t="s">
        <v>4013</v>
      </c>
      <c r="D285" s="1">
        <v>45159</v>
      </c>
      <c r="E285">
        <f t="shared" si="34"/>
        <v>70</v>
      </c>
      <c r="F285" t="s">
        <v>14</v>
      </c>
      <c r="G285">
        <v>860</v>
      </c>
      <c r="H285">
        <f t="shared" si="33"/>
        <v>86</v>
      </c>
      <c r="I285" t="s">
        <v>9</v>
      </c>
      <c r="J285">
        <v>1</v>
      </c>
      <c r="K285" t="s">
        <v>4014</v>
      </c>
      <c r="L285" t="s">
        <v>8</v>
      </c>
      <c r="M285" t="s">
        <v>14</v>
      </c>
      <c r="N285" t="str">
        <f t="shared" si="35"/>
        <v>F</v>
      </c>
      <c r="O285" t="s">
        <v>219</v>
      </c>
      <c r="P285" t="s">
        <v>793</v>
      </c>
      <c r="Q285" t="s">
        <v>221</v>
      </c>
      <c r="R285">
        <v>4</v>
      </c>
      <c r="S285">
        <f t="shared" si="36"/>
        <v>2019</v>
      </c>
      <c r="T285" t="s">
        <v>12</v>
      </c>
      <c r="U285">
        <v>0.999999999999999</v>
      </c>
      <c r="V285" t="s">
        <v>3363</v>
      </c>
      <c r="W285">
        <f>VLOOKUP(Q285,'PBT Tag Rates'!$B$5:$E$44,4,FALSE)</f>
        <v>0.95971980899999998</v>
      </c>
      <c r="X285">
        <v>1</v>
      </c>
      <c r="Y285" s="14">
        <f>IFERROR(LOOKUP(H285,{30,43,48,53,58,63,68,73,78,83,88,93,97},{42,47,52,57,62,67,72,77,82,87,92,99,100}),999)</f>
        <v>87</v>
      </c>
      <c r="Z285" s="17">
        <f t="shared" si="37"/>
        <v>1.4285714285714286</v>
      </c>
      <c r="AA285" s="17">
        <f t="shared" si="38"/>
        <v>1.4285714285714286</v>
      </c>
      <c r="AB285" s="17">
        <f t="shared" si="39"/>
        <v>2.518344052903343</v>
      </c>
      <c r="AC285" s="17" t="s">
        <v>17654</v>
      </c>
    </row>
    <row r="286" spans="1:29" x14ac:dyDescent="0.25">
      <c r="A286" t="s">
        <v>3339</v>
      </c>
      <c r="B286" s="166" t="s">
        <v>4015</v>
      </c>
      <c r="C286" t="s">
        <v>4016</v>
      </c>
      <c r="D286" s="1">
        <v>45159</v>
      </c>
      <c r="E286">
        <f t="shared" si="34"/>
        <v>70</v>
      </c>
      <c r="F286" t="s">
        <v>14</v>
      </c>
      <c r="G286">
        <v>850</v>
      </c>
      <c r="H286">
        <f t="shared" si="33"/>
        <v>85</v>
      </c>
      <c r="I286" t="s">
        <v>7</v>
      </c>
      <c r="J286" t="s">
        <v>8</v>
      </c>
      <c r="K286" t="s">
        <v>4017</v>
      </c>
      <c r="L286" t="s">
        <v>8</v>
      </c>
      <c r="M286" t="s">
        <v>14</v>
      </c>
      <c r="N286" t="str">
        <f t="shared" si="35"/>
        <v>F</v>
      </c>
      <c r="O286" t="s">
        <v>2701</v>
      </c>
      <c r="P286" t="s">
        <v>2702</v>
      </c>
      <c r="Q286" t="s">
        <v>221</v>
      </c>
      <c r="R286">
        <v>4</v>
      </c>
      <c r="S286">
        <f t="shared" si="36"/>
        <v>2019</v>
      </c>
      <c r="T286" t="s">
        <v>12</v>
      </c>
      <c r="U286">
        <v>1</v>
      </c>
      <c r="V286" t="s">
        <v>3357</v>
      </c>
      <c r="W286">
        <f>VLOOKUP(Q286,'PBT Tag Rates'!$B$5:$E$44,4,FALSE)</f>
        <v>0.95971980899999998</v>
      </c>
      <c r="X286">
        <v>1</v>
      </c>
      <c r="Y286" s="14">
        <f>IFERROR(LOOKUP(H286,{30,43,48,53,58,63,68,73,78,83,88,93,97},{42,47,52,57,62,67,72,77,82,87,92,99,100}),999)</f>
        <v>87</v>
      </c>
      <c r="Z286" s="17">
        <f t="shared" si="37"/>
        <v>1.4285714285714286</v>
      </c>
      <c r="AA286" s="17">
        <f t="shared" si="38"/>
        <v>1.4285714285714286</v>
      </c>
      <c r="AB286" s="17">
        <f t="shared" si="39"/>
        <v>2.518344052903343</v>
      </c>
      <c r="AC286" s="17" t="s">
        <v>17654</v>
      </c>
    </row>
    <row r="287" spans="1:29" x14ac:dyDescent="0.25">
      <c r="A287" t="s">
        <v>3339</v>
      </c>
      <c r="B287" s="166" t="s">
        <v>4018</v>
      </c>
      <c r="C287" t="s">
        <v>788</v>
      </c>
      <c r="D287" s="1">
        <v>45159</v>
      </c>
      <c r="E287">
        <f t="shared" si="34"/>
        <v>70</v>
      </c>
      <c r="F287" t="s">
        <v>6</v>
      </c>
      <c r="G287">
        <v>890</v>
      </c>
      <c r="H287">
        <f t="shared" si="33"/>
        <v>89</v>
      </c>
      <c r="I287" t="s">
        <v>9</v>
      </c>
      <c r="J287" t="s">
        <v>8</v>
      </c>
      <c r="K287" t="s">
        <v>4019</v>
      </c>
      <c r="L287" t="s">
        <v>8</v>
      </c>
      <c r="M287" t="s">
        <v>6</v>
      </c>
      <c r="N287" t="str">
        <f t="shared" si="35"/>
        <v>M</v>
      </c>
      <c r="O287" t="s">
        <v>4020</v>
      </c>
      <c r="P287" t="s">
        <v>4021</v>
      </c>
      <c r="Q287" t="s">
        <v>221</v>
      </c>
      <c r="R287">
        <v>4</v>
      </c>
      <c r="S287">
        <f t="shared" si="36"/>
        <v>2019</v>
      </c>
      <c r="T287" t="s">
        <v>12</v>
      </c>
      <c r="U287">
        <v>0.999999999999998</v>
      </c>
      <c r="V287" t="s">
        <v>3363</v>
      </c>
      <c r="W287">
        <f>VLOOKUP(Q287,'PBT Tag Rates'!$B$5:$E$44,4,FALSE)</f>
        <v>0.95971980899999998</v>
      </c>
      <c r="X287">
        <v>1</v>
      </c>
      <c r="Y287" s="14">
        <f>IFERROR(LOOKUP(H287,{30,43,48,53,58,63,68,73,78,83,88,93,97},{42,47,52,57,62,67,72,77,82,87,92,99,100}),999)</f>
        <v>92</v>
      </c>
      <c r="Z287" s="17">
        <f t="shared" si="37"/>
        <v>1.4285714285714286</v>
      </c>
      <c r="AA287" s="17">
        <f t="shared" si="38"/>
        <v>1.4285714285714286</v>
      </c>
      <c r="AB287" s="17">
        <f t="shared" si="39"/>
        <v>2.518344052903343</v>
      </c>
      <c r="AC287" s="17" t="s">
        <v>17654</v>
      </c>
    </row>
    <row r="288" spans="1:29" x14ac:dyDescent="0.25">
      <c r="A288" t="s">
        <v>3339</v>
      </c>
      <c r="B288" s="166" t="s">
        <v>4022</v>
      </c>
      <c r="C288" t="s">
        <v>4023</v>
      </c>
      <c r="D288" s="1">
        <v>45159</v>
      </c>
      <c r="E288">
        <f t="shared" si="34"/>
        <v>70</v>
      </c>
      <c r="F288" t="s">
        <v>14</v>
      </c>
      <c r="G288">
        <v>840</v>
      </c>
      <c r="H288">
        <f t="shared" si="33"/>
        <v>84</v>
      </c>
      <c r="I288" t="s">
        <v>7</v>
      </c>
      <c r="J288" t="s">
        <v>8</v>
      </c>
      <c r="K288" t="s">
        <v>4024</v>
      </c>
      <c r="L288" t="s">
        <v>8</v>
      </c>
      <c r="M288" t="s">
        <v>14</v>
      </c>
      <c r="N288" t="str">
        <f t="shared" si="35"/>
        <v>F</v>
      </c>
      <c r="O288" t="s">
        <v>8</v>
      </c>
      <c r="P288" t="s">
        <v>8</v>
      </c>
      <c r="Q288" t="s">
        <v>11</v>
      </c>
      <c r="R288" t="s">
        <v>8</v>
      </c>
      <c r="S288" t="str">
        <f t="shared" si="36"/>
        <v>U</v>
      </c>
      <c r="T288" t="s">
        <v>12</v>
      </c>
      <c r="U288">
        <v>0.999999999999999</v>
      </c>
      <c r="V288" t="s">
        <v>11</v>
      </c>
      <c r="W288" t="e">
        <f>VLOOKUP(Q288,'PBT Tag Rates'!$B$5:$E$44,4,FALSE)</f>
        <v>#N/A</v>
      </c>
      <c r="X288">
        <v>1</v>
      </c>
      <c r="Y288" s="14">
        <f>IFERROR(LOOKUP(H288,{30,43,48,53,58,63,68,73,78,83,88,93,97},{42,47,52,57,62,67,72,77,82,87,92,99,100}),999)</f>
        <v>87</v>
      </c>
      <c r="Z288" s="17">
        <f t="shared" si="37"/>
        <v>1.4285714285714286</v>
      </c>
      <c r="AA288" s="17">
        <f t="shared" si="38"/>
        <v>1.4285714285714286</v>
      </c>
      <c r="AB288" s="17">
        <f t="shared" si="39"/>
        <v>2.518344052903343</v>
      </c>
      <c r="AC288" s="17" t="s">
        <v>17654</v>
      </c>
    </row>
    <row r="289" spans="1:29" x14ac:dyDescent="0.25">
      <c r="A289" t="s">
        <v>3339</v>
      </c>
      <c r="B289" s="166" t="s">
        <v>4025</v>
      </c>
      <c r="C289" t="s">
        <v>4026</v>
      </c>
      <c r="D289" s="1">
        <v>45159</v>
      </c>
      <c r="E289">
        <f t="shared" si="34"/>
        <v>70</v>
      </c>
      <c r="F289" t="s">
        <v>6</v>
      </c>
      <c r="G289">
        <v>660</v>
      </c>
      <c r="H289">
        <f t="shared" si="33"/>
        <v>66</v>
      </c>
      <c r="I289" t="s">
        <v>9</v>
      </c>
      <c r="J289">
        <v>1</v>
      </c>
      <c r="K289" t="s">
        <v>8</v>
      </c>
      <c r="L289" t="s">
        <v>8</v>
      </c>
      <c r="M289" t="s">
        <v>6</v>
      </c>
      <c r="N289" t="str">
        <f t="shared" si="35"/>
        <v>M</v>
      </c>
      <c r="O289" t="s">
        <v>4027</v>
      </c>
      <c r="P289" t="s">
        <v>4028</v>
      </c>
      <c r="Q289" t="s">
        <v>918</v>
      </c>
      <c r="R289">
        <v>3</v>
      </c>
      <c r="S289">
        <f t="shared" si="36"/>
        <v>2020</v>
      </c>
      <c r="T289" t="s">
        <v>12</v>
      </c>
      <c r="U289">
        <v>0.999999999999998</v>
      </c>
      <c r="V289" t="s">
        <v>3386</v>
      </c>
      <c r="W289">
        <f>VLOOKUP(Q289,'PBT Tag Rates'!$B$5:$E$44,4,FALSE)</f>
        <v>0.98961045999999997</v>
      </c>
      <c r="X289">
        <v>1</v>
      </c>
      <c r="Y289" s="14">
        <f>IFERROR(LOOKUP(H289,{30,43,48,53,58,63,68,73,78,83,88,93,97},{42,47,52,57,62,67,72,77,82,87,92,99,100}),999)</f>
        <v>67</v>
      </c>
      <c r="Z289" s="17">
        <f t="shared" si="37"/>
        <v>1.4285714285714286</v>
      </c>
      <c r="AA289" s="17">
        <f t="shared" si="38"/>
        <v>1.4285714285714286</v>
      </c>
      <c r="AB289" s="17">
        <f t="shared" si="39"/>
        <v>2.518344052903343</v>
      </c>
      <c r="AC289" s="17" t="s">
        <v>17654</v>
      </c>
    </row>
    <row r="290" spans="1:29" x14ac:dyDescent="0.25">
      <c r="A290" t="s">
        <v>3339</v>
      </c>
      <c r="B290" s="166" t="s">
        <v>4029</v>
      </c>
      <c r="C290" t="s">
        <v>4030</v>
      </c>
      <c r="D290" s="1">
        <v>45159</v>
      </c>
      <c r="E290">
        <f t="shared" si="34"/>
        <v>70</v>
      </c>
      <c r="F290" t="s">
        <v>14</v>
      </c>
      <c r="G290">
        <v>790</v>
      </c>
      <c r="H290">
        <f t="shared" si="33"/>
        <v>79</v>
      </c>
      <c r="I290" t="s">
        <v>7</v>
      </c>
      <c r="J290" t="s">
        <v>8</v>
      </c>
      <c r="K290" t="s">
        <v>4031</v>
      </c>
      <c r="L290" t="s">
        <v>8</v>
      </c>
      <c r="M290" t="s">
        <v>14</v>
      </c>
      <c r="N290" t="str">
        <f t="shared" si="35"/>
        <v>F</v>
      </c>
      <c r="O290" t="s">
        <v>4032</v>
      </c>
      <c r="P290" t="s">
        <v>4033</v>
      </c>
      <c r="Q290" t="s">
        <v>221</v>
      </c>
      <c r="R290">
        <v>4</v>
      </c>
      <c r="S290">
        <f t="shared" si="36"/>
        <v>2019</v>
      </c>
      <c r="T290" t="s">
        <v>12</v>
      </c>
      <c r="U290">
        <v>1</v>
      </c>
      <c r="V290" t="s">
        <v>3653</v>
      </c>
      <c r="W290">
        <f>VLOOKUP(Q290,'PBT Tag Rates'!$B$5:$E$44,4,FALSE)</f>
        <v>0.95971980899999998</v>
      </c>
      <c r="X290">
        <v>1</v>
      </c>
      <c r="Y290" s="14">
        <f>IFERROR(LOOKUP(H290,{30,43,48,53,58,63,68,73,78,83,88,93,97},{42,47,52,57,62,67,72,77,82,87,92,99,100}),999)</f>
        <v>82</v>
      </c>
      <c r="Z290" s="17">
        <f t="shared" si="37"/>
        <v>1.4285714285714286</v>
      </c>
      <c r="AA290" s="17">
        <f t="shared" si="38"/>
        <v>1.4285714285714286</v>
      </c>
      <c r="AB290" s="17">
        <f t="shared" si="39"/>
        <v>2.518344052903343</v>
      </c>
      <c r="AC290" s="17" t="s">
        <v>17655</v>
      </c>
    </row>
    <row r="291" spans="1:29" x14ac:dyDescent="0.25">
      <c r="A291" t="s">
        <v>3339</v>
      </c>
      <c r="B291" s="166" t="s">
        <v>4034</v>
      </c>
      <c r="C291" t="s">
        <v>4035</v>
      </c>
      <c r="D291" s="1">
        <v>45159</v>
      </c>
      <c r="E291">
        <f t="shared" si="34"/>
        <v>70</v>
      </c>
      <c r="F291" t="s">
        <v>14</v>
      </c>
      <c r="G291">
        <v>830</v>
      </c>
      <c r="H291">
        <f t="shared" si="33"/>
        <v>83</v>
      </c>
      <c r="I291" t="s">
        <v>7</v>
      </c>
      <c r="J291" t="s">
        <v>8</v>
      </c>
      <c r="K291" t="s">
        <v>4036</v>
      </c>
      <c r="L291" t="s">
        <v>8</v>
      </c>
      <c r="M291" t="s">
        <v>14</v>
      </c>
      <c r="N291" t="str">
        <f t="shared" si="35"/>
        <v>F</v>
      </c>
      <c r="O291" t="s">
        <v>8</v>
      </c>
      <c r="P291" t="s">
        <v>8</v>
      </c>
      <c r="Q291" t="s">
        <v>11</v>
      </c>
      <c r="R291" t="s">
        <v>8</v>
      </c>
      <c r="S291" t="str">
        <f t="shared" si="36"/>
        <v>U</v>
      </c>
      <c r="T291" t="s">
        <v>12</v>
      </c>
      <c r="U291">
        <v>0.999999999999996</v>
      </c>
      <c r="V291" t="s">
        <v>11</v>
      </c>
      <c r="W291" t="e">
        <f>VLOOKUP(Q291,'PBT Tag Rates'!$B$5:$E$44,4,FALSE)</f>
        <v>#N/A</v>
      </c>
      <c r="X291">
        <v>1</v>
      </c>
      <c r="Y291" s="14">
        <f>IFERROR(LOOKUP(H291,{30,43,48,53,58,63,68,73,78,83,88,93,97},{42,47,52,57,62,67,72,77,82,87,92,99,100}),999)</f>
        <v>87</v>
      </c>
      <c r="Z291" s="17">
        <f t="shared" si="37"/>
        <v>1.4285714285714286</v>
      </c>
      <c r="AA291" s="17">
        <f t="shared" si="38"/>
        <v>1.4285714285714286</v>
      </c>
      <c r="AB291" s="17">
        <f t="shared" si="39"/>
        <v>2.518344052903343</v>
      </c>
      <c r="AC291" s="17" t="s">
        <v>17654</v>
      </c>
    </row>
    <row r="292" spans="1:29" x14ac:dyDescent="0.25">
      <c r="A292" t="s">
        <v>3339</v>
      </c>
      <c r="B292" s="166" t="s">
        <v>4037</v>
      </c>
      <c r="C292" t="s">
        <v>4038</v>
      </c>
      <c r="D292" s="1">
        <v>45159</v>
      </c>
      <c r="E292">
        <f t="shared" si="34"/>
        <v>70</v>
      </c>
      <c r="F292" t="s">
        <v>14</v>
      </c>
      <c r="G292">
        <v>800</v>
      </c>
      <c r="H292">
        <f t="shared" si="33"/>
        <v>80</v>
      </c>
      <c r="I292" t="s">
        <v>7</v>
      </c>
      <c r="J292" t="s">
        <v>8</v>
      </c>
      <c r="K292" t="s">
        <v>4039</v>
      </c>
      <c r="L292" t="s">
        <v>8</v>
      </c>
      <c r="M292" t="s">
        <v>14</v>
      </c>
      <c r="N292" t="str">
        <f t="shared" si="35"/>
        <v>F</v>
      </c>
      <c r="O292" t="s">
        <v>8</v>
      </c>
      <c r="P292" t="s">
        <v>8</v>
      </c>
      <c r="Q292" t="s">
        <v>11</v>
      </c>
      <c r="R292" t="s">
        <v>8</v>
      </c>
      <c r="S292" t="str">
        <f t="shared" si="36"/>
        <v>U</v>
      </c>
      <c r="T292" t="s">
        <v>12</v>
      </c>
      <c r="U292">
        <v>1</v>
      </c>
      <c r="V292" t="s">
        <v>11</v>
      </c>
      <c r="W292" t="e">
        <f>VLOOKUP(Q292,'PBT Tag Rates'!$B$5:$E$44,4,FALSE)</f>
        <v>#N/A</v>
      </c>
      <c r="X292">
        <v>1</v>
      </c>
      <c r="Y292" s="14">
        <f>IFERROR(LOOKUP(H292,{30,43,48,53,58,63,68,73,78,83,88,93,97},{42,47,52,57,62,67,72,77,82,87,92,99,100}),999)</f>
        <v>82</v>
      </c>
      <c r="Z292" s="17">
        <f t="shared" si="37"/>
        <v>1.4285714285714286</v>
      </c>
      <c r="AA292" s="17">
        <f t="shared" si="38"/>
        <v>1.4285714285714286</v>
      </c>
      <c r="AB292" s="17">
        <f t="shared" si="39"/>
        <v>2.518344052903343</v>
      </c>
      <c r="AC292" s="17" t="s">
        <v>17654</v>
      </c>
    </row>
    <row r="293" spans="1:29" x14ac:dyDescent="0.25">
      <c r="A293" t="s">
        <v>3339</v>
      </c>
      <c r="B293" s="166" t="s">
        <v>4040</v>
      </c>
      <c r="C293" t="s">
        <v>4041</v>
      </c>
      <c r="D293" s="1">
        <v>45159</v>
      </c>
      <c r="E293">
        <f t="shared" si="34"/>
        <v>70</v>
      </c>
      <c r="F293" t="s">
        <v>6</v>
      </c>
      <c r="G293">
        <v>550</v>
      </c>
      <c r="H293">
        <f t="shared" si="33"/>
        <v>55</v>
      </c>
      <c r="I293" t="s">
        <v>9</v>
      </c>
      <c r="J293">
        <v>1</v>
      </c>
      <c r="K293" t="s">
        <v>8</v>
      </c>
      <c r="L293" t="s">
        <v>8</v>
      </c>
      <c r="M293" t="s">
        <v>6</v>
      </c>
      <c r="N293" t="str">
        <f t="shared" si="35"/>
        <v>M</v>
      </c>
      <c r="O293" t="s">
        <v>2370</v>
      </c>
      <c r="P293" t="s">
        <v>2371</v>
      </c>
      <c r="Q293" t="s">
        <v>918</v>
      </c>
      <c r="R293">
        <v>3</v>
      </c>
      <c r="S293">
        <f t="shared" si="36"/>
        <v>2020</v>
      </c>
      <c r="T293" t="s">
        <v>12</v>
      </c>
      <c r="U293">
        <v>1</v>
      </c>
      <c r="V293" t="s">
        <v>3346</v>
      </c>
      <c r="W293">
        <f>VLOOKUP(Q293,'PBT Tag Rates'!$B$5:$E$44,4,FALSE)</f>
        <v>0.98961045999999997</v>
      </c>
      <c r="X293">
        <v>1</v>
      </c>
      <c r="Y293" s="14">
        <f>IFERROR(LOOKUP(H293,{30,43,48,53,58,63,68,73,78,83,88,93,97},{42,47,52,57,62,67,72,77,82,87,92,99,100}),999)</f>
        <v>57</v>
      </c>
      <c r="Z293" s="17">
        <f t="shared" si="37"/>
        <v>1.4285714285714286</v>
      </c>
      <c r="AA293" s="17">
        <f t="shared" si="38"/>
        <v>1.4285714285714286</v>
      </c>
      <c r="AB293" s="17">
        <f t="shared" si="39"/>
        <v>2.518344052903343</v>
      </c>
      <c r="AC293" s="17" t="s">
        <v>17654</v>
      </c>
    </row>
    <row r="294" spans="1:29" x14ac:dyDescent="0.25">
      <c r="A294" t="s">
        <v>3339</v>
      </c>
      <c r="B294" s="166" t="s">
        <v>4042</v>
      </c>
      <c r="C294" t="s">
        <v>4043</v>
      </c>
      <c r="D294" s="1">
        <v>45159</v>
      </c>
      <c r="E294">
        <f t="shared" si="34"/>
        <v>70</v>
      </c>
      <c r="F294" t="s">
        <v>14</v>
      </c>
      <c r="G294">
        <v>740</v>
      </c>
      <c r="H294">
        <f t="shared" si="33"/>
        <v>74</v>
      </c>
      <c r="I294" t="s">
        <v>7</v>
      </c>
      <c r="J294" t="s">
        <v>8</v>
      </c>
      <c r="K294" t="s">
        <v>4044</v>
      </c>
      <c r="L294" t="s">
        <v>8</v>
      </c>
      <c r="M294" t="s">
        <v>6</v>
      </c>
      <c r="N294" t="str">
        <f t="shared" si="35"/>
        <v>M</v>
      </c>
      <c r="O294" t="s">
        <v>4045</v>
      </c>
      <c r="P294" t="s">
        <v>4046</v>
      </c>
      <c r="Q294" t="s">
        <v>281</v>
      </c>
      <c r="R294">
        <v>4</v>
      </c>
      <c r="S294">
        <f t="shared" si="36"/>
        <v>2019</v>
      </c>
      <c r="T294" t="s">
        <v>12</v>
      </c>
      <c r="U294">
        <v>1.00000000000001</v>
      </c>
      <c r="V294" t="s">
        <v>3079</v>
      </c>
      <c r="W294">
        <f>VLOOKUP(Q294,'PBT Tag Rates'!$B$5:$E$44,4,FALSE)</f>
        <v>0.99705232300000002</v>
      </c>
      <c r="X294">
        <v>1</v>
      </c>
      <c r="Y294" s="14">
        <f>IFERROR(LOOKUP(H294,{30,43,48,53,58,63,68,73,78,83,88,93,97},{42,47,52,57,62,67,72,77,82,87,92,99,100}),999)</f>
        <v>77</v>
      </c>
      <c r="Z294" s="17">
        <f t="shared" si="37"/>
        <v>1.4285714285714286</v>
      </c>
      <c r="AA294" s="17">
        <f t="shared" si="38"/>
        <v>1.4285714285714286</v>
      </c>
      <c r="AB294" s="17">
        <f t="shared" si="39"/>
        <v>2.518344052903343</v>
      </c>
      <c r="AC294" s="17" t="s">
        <v>17654</v>
      </c>
    </row>
    <row r="295" spans="1:29" x14ac:dyDescent="0.25">
      <c r="A295" t="s">
        <v>3339</v>
      </c>
      <c r="B295" s="166" t="s">
        <v>4047</v>
      </c>
      <c r="C295" t="s">
        <v>789</v>
      </c>
      <c r="D295" s="1">
        <v>45159</v>
      </c>
      <c r="E295">
        <f t="shared" si="34"/>
        <v>70</v>
      </c>
      <c r="F295" t="s">
        <v>14</v>
      </c>
      <c r="G295">
        <v>790</v>
      </c>
      <c r="H295">
        <f t="shared" si="33"/>
        <v>79</v>
      </c>
      <c r="I295" t="s">
        <v>7</v>
      </c>
      <c r="J295" t="s">
        <v>8</v>
      </c>
      <c r="K295" t="s">
        <v>4048</v>
      </c>
      <c r="L295" t="s">
        <v>8</v>
      </c>
      <c r="M295" t="s">
        <v>14</v>
      </c>
      <c r="N295" t="str">
        <f t="shared" si="35"/>
        <v>F</v>
      </c>
      <c r="O295" t="s">
        <v>1399</v>
      </c>
      <c r="P295" t="s">
        <v>1400</v>
      </c>
      <c r="Q295" t="s">
        <v>221</v>
      </c>
      <c r="R295">
        <v>4</v>
      </c>
      <c r="S295">
        <f t="shared" si="36"/>
        <v>2019</v>
      </c>
      <c r="T295" t="s">
        <v>12</v>
      </c>
      <c r="U295">
        <v>0.999999999999998</v>
      </c>
      <c r="V295" t="s">
        <v>3346</v>
      </c>
      <c r="W295">
        <f>VLOOKUP(Q295,'PBT Tag Rates'!$B$5:$E$44,4,FALSE)</f>
        <v>0.95971980899999998</v>
      </c>
      <c r="X295">
        <v>1</v>
      </c>
      <c r="Y295" s="14">
        <f>IFERROR(LOOKUP(H295,{30,43,48,53,58,63,68,73,78,83,88,93,97},{42,47,52,57,62,67,72,77,82,87,92,99,100}),999)</f>
        <v>82</v>
      </c>
      <c r="Z295" s="17">
        <f t="shared" si="37"/>
        <v>1.4285714285714286</v>
      </c>
      <c r="AA295" s="17">
        <f t="shared" si="38"/>
        <v>1.4285714285714286</v>
      </c>
      <c r="AB295" s="17">
        <f t="shared" si="39"/>
        <v>2.518344052903343</v>
      </c>
      <c r="AC295" s="17" t="s">
        <v>17654</v>
      </c>
    </row>
    <row r="296" spans="1:29" x14ac:dyDescent="0.25">
      <c r="A296" t="s">
        <v>3339</v>
      </c>
      <c r="B296" s="166" t="s">
        <v>4049</v>
      </c>
      <c r="C296" t="s">
        <v>4050</v>
      </c>
      <c r="D296" s="1">
        <v>45159</v>
      </c>
      <c r="E296">
        <f t="shared" si="34"/>
        <v>70</v>
      </c>
      <c r="F296" t="s">
        <v>14</v>
      </c>
      <c r="G296">
        <v>800</v>
      </c>
      <c r="H296">
        <f t="shared" si="33"/>
        <v>80</v>
      </c>
      <c r="I296" t="s">
        <v>7</v>
      </c>
      <c r="J296" t="s">
        <v>8</v>
      </c>
      <c r="K296" t="s">
        <v>4051</v>
      </c>
      <c r="L296" t="s">
        <v>8</v>
      </c>
      <c r="M296" t="s">
        <v>14</v>
      </c>
      <c r="N296" t="str">
        <f t="shared" si="35"/>
        <v>F</v>
      </c>
      <c r="O296" t="s">
        <v>8</v>
      </c>
      <c r="P296" t="s">
        <v>8</v>
      </c>
      <c r="Q296" t="s">
        <v>11</v>
      </c>
      <c r="R296" t="s">
        <v>8</v>
      </c>
      <c r="S296" t="str">
        <f t="shared" si="36"/>
        <v>U</v>
      </c>
      <c r="T296" t="s">
        <v>12</v>
      </c>
      <c r="U296">
        <v>1</v>
      </c>
      <c r="V296" t="s">
        <v>11</v>
      </c>
      <c r="W296" t="e">
        <f>VLOOKUP(Q296,'PBT Tag Rates'!$B$5:$E$44,4,FALSE)</f>
        <v>#N/A</v>
      </c>
      <c r="X296">
        <v>1</v>
      </c>
      <c r="Y296" s="14">
        <f>IFERROR(LOOKUP(H296,{30,43,48,53,58,63,68,73,78,83,88,93,97},{42,47,52,57,62,67,72,77,82,87,92,99,100}),999)</f>
        <v>82</v>
      </c>
      <c r="Z296" s="17">
        <f t="shared" si="37"/>
        <v>1.4285714285714286</v>
      </c>
      <c r="AA296" s="17">
        <f t="shared" si="38"/>
        <v>1.4285714285714286</v>
      </c>
      <c r="AB296" s="17">
        <f t="shared" si="39"/>
        <v>2.518344052903343</v>
      </c>
      <c r="AC296" s="17" t="s">
        <v>17654</v>
      </c>
    </row>
    <row r="297" spans="1:29" x14ac:dyDescent="0.25">
      <c r="A297" t="s">
        <v>3339</v>
      </c>
      <c r="B297" s="166" t="s">
        <v>4052</v>
      </c>
      <c r="C297" t="s">
        <v>4053</v>
      </c>
      <c r="D297" s="1">
        <v>45159</v>
      </c>
      <c r="E297">
        <f t="shared" si="34"/>
        <v>70</v>
      </c>
      <c r="F297" t="s">
        <v>6</v>
      </c>
      <c r="G297">
        <v>730</v>
      </c>
      <c r="H297">
        <f t="shared" si="33"/>
        <v>73</v>
      </c>
      <c r="I297" t="s">
        <v>7</v>
      </c>
      <c r="J297" t="s">
        <v>8</v>
      </c>
      <c r="K297" t="s">
        <v>4054</v>
      </c>
      <c r="L297" t="s">
        <v>8</v>
      </c>
      <c r="M297" t="s">
        <v>6</v>
      </c>
      <c r="N297" t="str">
        <f t="shared" si="35"/>
        <v>M</v>
      </c>
      <c r="O297" t="s">
        <v>1913</v>
      </c>
      <c r="P297" t="s">
        <v>1914</v>
      </c>
      <c r="Q297" t="s">
        <v>281</v>
      </c>
      <c r="R297">
        <v>4</v>
      </c>
      <c r="S297">
        <f t="shared" si="36"/>
        <v>2019</v>
      </c>
      <c r="T297" t="s">
        <v>12</v>
      </c>
      <c r="U297">
        <v>0.999999999999998</v>
      </c>
      <c r="V297" t="s">
        <v>3171</v>
      </c>
      <c r="W297">
        <f>VLOOKUP(Q297,'PBT Tag Rates'!$B$5:$E$44,4,FALSE)</f>
        <v>0.99705232300000002</v>
      </c>
      <c r="X297">
        <v>1</v>
      </c>
      <c r="Y297" s="14">
        <f>IFERROR(LOOKUP(H297,{30,43,48,53,58,63,68,73,78,83,88,93,97},{42,47,52,57,62,67,72,77,82,87,92,99,100}),999)</f>
        <v>77</v>
      </c>
      <c r="Z297" s="17">
        <f t="shared" si="37"/>
        <v>1.4285714285714286</v>
      </c>
      <c r="AA297" s="17">
        <f t="shared" si="38"/>
        <v>1.4285714285714286</v>
      </c>
      <c r="AB297" s="17">
        <f t="shared" si="39"/>
        <v>2.518344052903343</v>
      </c>
      <c r="AC297" s="17" t="s">
        <v>17654</v>
      </c>
    </row>
    <row r="298" spans="1:29" x14ac:dyDescent="0.25">
      <c r="A298" t="s">
        <v>3339</v>
      </c>
      <c r="B298" s="166" t="s">
        <v>4055</v>
      </c>
      <c r="C298" t="s">
        <v>4056</v>
      </c>
      <c r="D298" s="1">
        <v>45159</v>
      </c>
      <c r="E298">
        <f t="shared" si="34"/>
        <v>70</v>
      </c>
      <c r="F298" t="s">
        <v>14</v>
      </c>
      <c r="G298">
        <v>740</v>
      </c>
      <c r="H298">
        <f t="shared" si="33"/>
        <v>74</v>
      </c>
      <c r="I298" t="s">
        <v>7</v>
      </c>
      <c r="J298" t="s">
        <v>8</v>
      </c>
      <c r="K298" t="s">
        <v>4057</v>
      </c>
      <c r="L298" t="s">
        <v>8</v>
      </c>
      <c r="M298" t="s">
        <v>14</v>
      </c>
      <c r="N298" t="str">
        <f t="shared" si="35"/>
        <v>F</v>
      </c>
      <c r="O298" t="s">
        <v>8</v>
      </c>
      <c r="P298" t="s">
        <v>8</v>
      </c>
      <c r="Q298" t="s">
        <v>11</v>
      </c>
      <c r="R298" t="s">
        <v>8</v>
      </c>
      <c r="S298" t="str">
        <f t="shared" si="36"/>
        <v>U</v>
      </c>
      <c r="T298" t="s">
        <v>12</v>
      </c>
      <c r="U298">
        <v>0.999999999999999</v>
      </c>
      <c r="V298" t="s">
        <v>11</v>
      </c>
      <c r="W298" t="e">
        <f>VLOOKUP(Q298,'PBT Tag Rates'!$B$5:$E$44,4,FALSE)</f>
        <v>#N/A</v>
      </c>
      <c r="X298">
        <v>1</v>
      </c>
      <c r="Y298" s="14">
        <f>IFERROR(LOOKUP(H298,{30,43,48,53,58,63,68,73,78,83,88,93,97},{42,47,52,57,62,67,72,77,82,87,92,99,100}),999)</f>
        <v>77</v>
      </c>
      <c r="Z298" s="17">
        <f t="shared" si="37"/>
        <v>1.4285714285714286</v>
      </c>
      <c r="AA298" s="17">
        <f t="shared" si="38"/>
        <v>1.4285714285714286</v>
      </c>
      <c r="AB298" s="17">
        <f t="shared" si="39"/>
        <v>2.518344052903343</v>
      </c>
      <c r="AC298" s="17" t="s">
        <v>17654</v>
      </c>
    </row>
    <row r="299" spans="1:29" x14ac:dyDescent="0.25">
      <c r="A299" t="s">
        <v>3339</v>
      </c>
      <c r="B299" s="166" t="s">
        <v>4058</v>
      </c>
      <c r="C299" t="s">
        <v>4059</v>
      </c>
      <c r="D299" s="1">
        <v>45159</v>
      </c>
      <c r="E299">
        <f t="shared" si="34"/>
        <v>70</v>
      </c>
      <c r="F299" t="s">
        <v>6</v>
      </c>
      <c r="G299">
        <v>900</v>
      </c>
      <c r="H299">
        <f t="shared" si="33"/>
        <v>90</v>
      </c>
      <c r="I299" t="s">
        <v>7</v>
      </c>
      <c r="J299" t="s">
        <v>8</v>
      </c>
      <c r="K299" t="s">
        <v>4060</v>
      </c>
      <c r="L299" t="s">
        <v>8</v>
      </c>
      <c r="M299" t="s">
        <v>6</v>
      </c>
      <c r="N299" t="str">
        <f t="shared" si="35"/>
        <v>M</v>
      </c>
      <c r="O299" t="s">
        <v>4061</v>
      </c>
      <c r="P299" t="s">
        <v>4062</v>
      </c>
      <c r="Q299" t="s">
        <v>281</v>
      </c>
      <c r="R299">
        <v>4</v>
      </c>
      <c r="S299">
        <f t="shared" si="36"/>
        <v>2019</v>
      </c>
      <c r="T299" t="s">
        <v>12</v>
      </c>
      <c r="U299">
        <v>0.999999999999997</v>
      </c>
      <c r="V299" t="s">
        <v>3079</v>
      </c>
      <c r="W299">
        <f>VLOOKUP(Q299,'PBT Tag Rates'!$B$5:$E$44,4,FALSE)</f>
        <v>0.99705232300000002</v>
      </c>
      <c r="X299">
        <v>1</v>
      </c>
      <c r="Y299" s="14">
        <f>IFERROR(LOOKUP(H299,{30,43,48,53,58,63,68,73,78,83,88,93,97},{42,47,52,57,62,67,72,77,82,87,92,99,100}),999)</f>
        <v>92</v>
      </c>
      <c r="Z299" s="17">
        <f t="shared" si="37"/>
        <v>1.4285714285714286</v>
      </c>
      <c r="AA299" s="17">
        <f t="shared" si="38"/>
        <v>1.4285714285714286</v>
      </c>
      <c r="AB299" s="17">
        <f t="shared" si="39"/>
        <v>2.518344052903343</v>
      </c>
      <c r="AC299" s="17" t="s">
        <v>17654</v>
      </c>
    </row>
    <row r="300" spans="1:29" x14ac:dyDescent="0.25">
      <c r="A300" t="s">
        <v>3339</v>
      </c>
      <c r="B300" s="166" t="s">
        <v>4063</v>
      </c>
      <c r="C300" t="s">
        <v>4064</v>
      </c>
      <c r="D300" s="1">
        <v>45159</v>
      </c>
      <c r="E300">
        <f t="shared" si="34"/>
        <v>70</v>
      </c>
      <c r="F300" t="s">
        <v>6</v>
      </c>
      <c r="G300">
        <v>810</v>
      </c>
      <c r="H300">
        <f t="shared" si="33"/>
        <v>81</v>
      </c>
      <c r="I300" t="s">
        <v>7</v>
      </c>
      <c r="J300" t="s">
        <v>8</v>
      </c>
      <c r="K300" t="s">
        <v>4065</v>
      </c>
      <c r="L300" t="s">
        <v>8</v>
      </c>
      <c r="M300" t="s">
        <v>6</v>
      </c>
      <c r="N300" t="str">
        <f t="shared" si="35"/>
        <v>M</v>
      </c>
      <c r="O300" t="s">
        <v>4066</v>
      </c>
      <c r="P300" t="s">
        <v>4067</v>
      </c>
      <c r="Q300" t="s">
        <v>221</v>
      </c>
      <c r="R300">
        <v>4</v>
      </c>
      <c r="S300">
        <f t="shared" si="36"/>
        <v>2019</v>
      </c>
      <c r="T300" t="s">
        <v>12</v>
      </c>
      <c r="U300">
        <v>1</v>
      </c>
      <c r="V300" t="s">
        <v>3346</v>
      </c>
      <c r="W300">
        <f>VLOOKUP(Q300,'PBT Tag Rates'!$B$5:$E$44,4,FALSE)</f>
        <v>0.95971980899999998</v>
      </c>
      <c r="X300">
        <v>1</v>
      </c>
      <c r="Y300" s="14">
        <f>IFERROR(LOOKUP(H300,{30,43,48,53,58,63,68,73,78,83,88,93,97},{42,47,52,57,62,67,72,77,82,87,92,99,100}),999)</f>
        <v>82</v>
      </c>
      <c r="Z300" s="17">
        <f t="shared" si="37"/>
        <v>1.4285714285714286</v>
      </c>
      <c r="AA300" s="17">
        <f t="shared" si="38"/>
        <v>1.4285714285714286</v>
      </c>
      <c r="AB300" s="17">
        <f t="shared" si="39"/>
        <v>2.518344052903343</v>
      </c>
      <c r="AC300" s="17" t="s">
        <v>17654</v>
      </c>
    </row>
    <row r="301" spans="1:29" x14ac:dyDescent="0.25">
      <c r="A301" t="s">
        <v>3339</v>
      </c>
      <c r="B301" s="166" t="s">
        <v>4068</v>
      </c>
      <c r="C301" t="s">
        <v>790</v>
      </c>
      <c r="D301" s="1">
        <v>45159</v>
      </c>
      <c r="E301">
        <f t="shared" si="34"/>
        <v>70</v>
      </c>
      <c r="F301" t="s">
        <v>14</v>
      </c>
      <c r="G301">
        <v>800</v>
      </c>
      <c r="H301">
        <f t="shared" si="33"/>
        <v>80</v>
      </c>
      <c r="I301" t="s">
        <v>7</v>
      </c>
      <c r="J301" t="s">
        <v>8</v>
      </c>
      <c r="K301" t="s">
        <v>4069</v>
      </c>
      <c r="L301" t="s">
        <v>8</v>
      </c>
      <c r="M301" t="s">
        <v>14</v>
      </c>
      <c r="N301" t="str">
        <f t="shared" si="35"/>
        <v>F</v>
      </c>
      <c r="O301" t="s">
        <v>8</v>
      </c>
      <c r="P301" t="s">
        <v>8</v>
      </c>
      <c r="Q301" t="s">
        <v>11</v>
      </c>
      <c r="R301" t="s">
        <v>8</v>
      </c>
      <c r="S301" t="str">
        <f t="shared" si="36"/>
        <v>U</v>
      </c>
      <c r="T301" t="s">
        <v>12</v>
      </c>
      <c r="U301">
        <v>0.999999999999997</v>
      </c>
      <c r="V301" t="s">
        <v>11</v>
      </c>
      <c r="W301" t="e">
        <f>VLOOKUP(Q301,'PBT Tag Rates'!$B$5:$E$44,4,FALSE)</f>
        <v>#N/A</v>
      </c>
      <c r="X301">
        <v>1</v>
      </c>
      <c r="Y301" s="14">
        <f>IFERROR(LOOKUP(H301,{30,43,48,53,58,63,68,73,78,83,88,93,97},{42,47,52,57,62,67,72,77,82,87,92,99,100}),999)</f>
        <v>82</v>
      </c>
      <c r="Z301" s="17">
        <f t="shared" si="37"/>
        <v>1.4285714285714286</v>
      </c>
      <c r="AA301" s="17">
        <f t="shared" si="38"/>
        <v>1.4285714285714286</v>
      </c>
      <c r="AB301" s="17">
        <f t="shared" si="39"/>
        <v>2.518344052903343</v>
      </c>
      <c r="AC301" s="17" t="s">
        <v>17654</v>
      </c>
    </row>
    <row r="302" spans="1:29" x14ac:dyDescent="0.25">
      <c r="A302" t="s">
        <v>3339</v>
      </c>
      <c r="B302" s="166" t="s">
        <v>4070</v>
      </c>
      <c r="C302" t="s">
        <v>4071</v>
      </c>
      <c r="D302" s="1">
        <v>45159</v>
      </c>
      <c r="E302">
        <f t="shared" si="34"/>
        <v>70</v>
      </c>
      <c r="F302" t="s">
        <v>14</v>
      </c>
      <c r="G302">
        <v>820</v>
      </c>
      <c r="H302">
        <f t="shared" si="33"/>
        <v>82</v>
      </c>
      <c r="I302" t="s">
        <v>9</v>
      </c>
      <c r="J302" t="s">
        <v>8</v>
      </c>
      <c r="K302" t="s">
        <v>4072</v>
      </c>
      <c r="L302" t="s">
        <v>8</v>
      </c>
      <c r="M302" t="s">
        <v>6</v>
      </c>
      <c r="N302" t="str">
        <f t="shared" si="35"/>
        <v>M</v>
      </c>
      <c r="O302" t="s">
        <v>4073</v>
      </c>
      <c r="P302" t="s">
        <v>4074</v>
      </c>
      <c r="Q302" t="s">
        <v>281</v>
      </c>
      <c r="R302">
        <v>4</v>
      </c>
      <c r="S302">
        <f t="shared" si="36"/>
        <v>2019</v>
      </c>
      <c r="T302" t="s">
        <v>12</v>
      </c>
      <c r="U302">
        <v>0.999999999999998</v>
      </c>
      <c r="V302" t="s">
        <v>3170</v>
      </c>
      <c r="W302">
        <f>VLOOKUP(Q302,'PBT Tag Rates'!$B$5:$E$44,4,FALSE)</f>
        <v>0.99705232300000002</v>
      </c>
      <c r="X302">
        <v>1</v>
      </c>
      <c r="Y302" s="14">
        <f>IFERROR(LOOKUP(H302,{30,43,48,53,58,63,68,73,78,83,88,93,97},{42,47,52,57,62,67,72,77,82,87,92,99,100}),999)</f>
        <v>82</v>
      </c>
      <c r="Z302" s="17">
        <f t="shared" si="37"/>
        <v>1.4285714285714286</v>
      </c>
      <c r="AA302" s="17">
        <f t="shared" si="38"/>
        <v>1.4285714285714286</v>
      </c>
      <c r="AB302" s="17">
        <f t="shared" si="39"/>
        <v>2.518344052903343</v>
      </c>
      <c r="AC302" s="17" t="s">
        <v>17654</v>
      </c>
    </row>
    <row r="303" spans="1:29" x14ac:dyDescent="0.25">
      <c r="A303" t="s">
        <v>3339</v>
      </c>
      <c r="B303" s="166" t="s">
        <v>4075</v>
      </c>
      <c r="C303" t="s">
        <v>4076</v>
      </c>
      <c r="D303" s="1">
        <v>45159</v>
      </c>
      <c r="E303">
        <f t="shared" si="34"/>
        <v>70</v>
      </c>
      <c r="F303" t="s">
        <v>14</v>
      </c>
      <c r="G303">
        <v>700</v>
      </c>
      <c r="H303">
        <f t="shared" si="33"/>
        <v>70</v>
      </c>
      <c r="I303" t="s">
        <v>9</v>
      </c>
      <c r="J303">
        <v>1</v>
      </c>
      <c r="K303" t="s">
        <v>8</v>
      </c>
      <c r="L303" t="s">
        <v>8</v>
      </c>
      <c r="M303" t="s">
        <v>14</v>
      </c>
      <c r="N303" t="str">
        <f t="shared" si="35"/>
        <v>F</v>
      </c>
      <c r="O303" t="s">
        <v>768</v>
      </c>
      <c r="P303" t="s">
        <v>3486</v>
      </c>
      <c r="Q303" t="s">
        <v>221</v>
      </c>
      <c r="R303">
        <v>4</v>
      </c>
      <c r="S303">
        <f t="shared" si="36"/>
        <v>2019</v>
      </c>
      <c r="T303" t="s">
        <v>12</v>
      </c>
      <c r="U303">
        <v>0.999999999999997</v>
      </c>
      <c r="V303" t="s">
        <v>3363</v>
      </c>
      <c r="W303">
        <f>VLOOKUP(Q303,'PBT Tag Rates'!$B$5:$E$44,4,FALSE)</f>
        <v>0.95971980899999998</v>
      </c>
      <c r="X303">
        <v>1</v>
      </c>
      <c r="Y303" s="14">
        <f>IFERROR(LOOKUP(H303,{30,43,48,53,58,63,68,73,78,83,88,93,97},{42,47,52,57,62,67,72,77,82,87,92,99,100}),999)</f>
        <v>72</v>
      </c>
      <c r="Z303" s="17">
        <f t="shared" si="37"/>
        <v>1.4285714285714286</v>
      </c>
      <c r="AA303" s="17">
        <f t="shared" si="38"/>
        <v>1.4285714285714286</v>
      </c>
      <c r="AB303" s="17">
        <f t="shared" si="39"/>
        <v>2.518344052903343</v>
      </c>
      <c r="AC303" s="17" t="s">
        <v>17654</v>
      </c>
    </row>
    <row r="304" spans="1:29" x14ac:dyDescent="0.25">
      <c r="A304" t="s">
        <v>3339</v>
      </c>
      <c r="B304" s="166" t="s">
        <v>4077</v>
      </c>
      <c r="C304" t="s">
        <v>4078</v>
      </c>
      <c r="D304" s="1">
        <v>45159</v>
      </c>
      <c r="E304">
        <f t="shared" si="34"/>
        <v>70</v>
      </c>
      <c r="F304" t="s">
        <v>6</v>
      </c>
      <c r="G304">
        <v>770</v>
      </c>
      <c r="H304">
        <f t="shared" si="33"/>
        <v>77</v>
      </c>
      <c r="I304" t="s">
        <v>7</v>
      </c>
      <c r="J304" t="s">
        <v>8</v>
      </c>
      <c r="K304" t="s">
        <v>4079</v>
      </c>
      <c r="L304" t="s">
        <v>8</v>
      </c>
      <c r="M304" t="s">
        <v>6</v>
      </c>
      <c r="N304" t="str">
        <f t="shared" si="35"/>
        <v>M</v>
      </c>
      <c r="O304" t="s">
        <v>656</v>
      </c>
      <c r="P304" t="s">
        <v>2773</v>
      </c>
      <c r="Q304" t="s">
        <v>221</v>
      </c>
      <c r="R304">
        <v>4</v>
      </c>
      <c r="S304">
        <f t="shared" si="36"/>
        <v>2019</v>
      </c>
      <c r="T304" t="s">
        <v>12</v>
      </c>
      <c r="U304">
        <v>1</v>
      </c>
      <c r="V304" t="s">
        <v>3386</v>
      </c>
      <c r="W304">
        <f>VLOOKUP(Q304,'PBT Tag Rates'!$B$5:$E$44,4,FALSE)</f>
        <v>0.95971980899999998</v>
      </c>
      <c r="X304">
        <v>1</v>
      </c>
      <c r="Y304" s="14">
        <f>IFERROR(LOOKUP(H304,{30,43,48,53,58,63,68,73,78,83,88,93,97},{42,47,52,57,62,67,72,77,82,87,92,99,100}),999)</f>
        <v>77</v>
      </c>
      <c r="Z304" s="17">
        <f t="shared" si="37"/>
        <v>1.4285714285714286</v>
      </c>
      <c r="AA304" s="17">
        <f t="shared" si="38"/>
        <v>1.4285714285714286</v>
      </c>
      <c r="AB304" s="17">
        <f t="shared" si="39"/>
        <v>2.518344052903343</v>
      </c>
      <c r="AC304" s="17" t="s">
        <v>17654</v>
      </c>
    </row>
    <row r="305" spans="1:29" x14ac:dyDescent="0.25">
      <c r="A305" t="s">
        <v>3339</v>
      </c>
      <c r="B305" s="166" t="s">
        <v>4080</v>
      </c>
      <c r="C305" t="s">
        <v>4081</v>
      </c>
      <c r="D305" s="1">
        <v>45159</v>
      </c>
      <c r="E305">
        <f t="shared" si="34"/>
        <v>70</v>
      </c>
      <c r="F305" t="s">
        <v>14</v>
      </c>
      <c r="G305">
        <v>890</v>
      </c>
      <c r="H305">
        <f t="shared" si="33"/>
        <v>89</v>
      </c>
      <c r="I305" t="s">
        <v>9</v>
      </c>
      <c r="J305" t="s">
        <v>8</v>
      </c>
      <c r="K305" t="s">
        <v>4082</v>
      </c>
      <c r="L305" t="s">
        <v>8</v>
      </c>
      <c r="M305" t="s">
        <v>14</v>
      </c>
      <c r="N305" t="str">
        <f t="shared" si="35"/>
        <v>F</v>
      </c>
      <c r="O305" t="s">
        <v>1017</v>
      </c>
      <c r="P305" t="s">
        <v>4083</v>
      </c>
      <c r="Q305" t="s">
        <v>15</v>
      </c>
      <c r="R305">
        <v>5</v>
      </c>
      <c r="S305">
        <f t="shared" si="36"/>
        <v>2018</v>
      </c>
      <c r="T305" t="s">
        <v>12</v>
      </c>
      <c r="U305">
        <v>0.999999999999997</v>
      </c>
      <c r="V305" t="s">
        <v>3543</v>
      </c>
      <c r="W305">
        <f>VLOOKUP(Q305,'PBT Tag Rates'!$B$5:$E$44,4,FALSE)</f>
        <v>0.80551598400000002</v>
      </c>
      <c r="X305">
        <v>1</v>
      </c>
      <c r="Y305" s="14">
        <f>IFERROR(LOOKUP(H305,{30,43,48,53,58,63,68,73,78,83,88,93,97},{42,47,52,57,62,67,72,77,82,87,92,99,100}),999)</f>
        <v>92</v>
      </c>
      <c r="Z305" s="17">
        <f t="shared" si="37"/>
        <v>1.4285714285714286</v>
      </c>
      <c r="AA305" s="17">
        <f t="shared" si="38"/>
        <v>1.4285714285714286</v>
      </c>
      <c r="AB305" s="17">
        <f t="shared" si="39"/>
        <v>2.518344052903343</v>
      </c>
      <c r="AC305" s="17" t="s">
        <v>17655</v>
      </c>
    </row>
    <row r="306" spans="1:29" x14ac:dyDescent="0.25">
      <c r="A306" t="s">
        <v>3339</v>
      </c>
      <c r="B306" s="166" t="s">
        <v>4084</v>
      </c>
      <c r="C306" t="s">
        <v>4085</v>
      </c>
      <c r="D306" s="1">
        <v>45159</v>
      </c>
      <c r="E306">
        <f t="shared" si="34"/>
        <v>70</v>
      </c>
      <c r="F306" t="s">
        <v>14</v>
      </c>
      <c r="G306">
        <v>750</v>
      </c>
      <c r="H306">
        <f t="shared" si="33"/>
        <v>75</v>
      </c>
      <c r="I306" t="s">
        <v>7</v>
      </c>
      <c r="J306" t="s">
        <v>8</v>
      </c>
      <c r="K306" t="s">
        <v>4086</v>
      </c>
      <c r="L306" t="s">
        <v>8</v>
      </c>
      <c r="M306" t="s">
        <v>14</v>
      </c>
      <c r="N306" t="str">
        <f t="shared" si="35"/>
        <v>F</v>
      </c>
      <c r="O306" t="s">
        <v>862</v>
      </c>
      <c r="P306" t="s">
        <v>4087</v>
      </c>
      <c r="Q306" t="s">
        <v>221</v>
      </c>
      <c r="R306">
        <v>4</v>
      </c>
      <c r="S306">
        <f t="shared" si="36"/>
        <v>2019</v>
      </c>
      <c r="T306" t="s">
        <v>12</v>
      </c>
      <c r="U306">
        <v>1</v>
      </c>
      <c r="V306" t="s">
        <v>3363</v>
      </c>
      <c r="W306">
        <f>VLOOKUP(Q306,'PBT Tag Rates'!$B$5:$E$44,4,FALSE)</f>
        <v>0.95971980899999998</v>
      </c>
      <c r="X306">
        <v>1</v>
      </c>
      <c r="Y306" s="14">
        <f>IFERROR(LOOKUP(H306,{30,43,48,53,58,63,68,73,78,83,88,93,97},{42,47,52,57,62,67,72,77,82,87,92,99,100}),999)</f>
        <v>77</v>
      </c>
      <c r="Z306" s="17">
        <f t="shared" si="37"/>
        <v>1.4285714285714286</v>
      </c>
      <c r="AA306" s="17">
        <f t="shared" si="38"/>
        <v>1.4285714285714286</v>
      </c>
      <c r="AB306" s="17">
        <f t="shared" si="39"/>
        <v>2.518344052903343</v>
      </c>
      <c r="AC306" s="17" t="s">
        <v>17654</v>
      </c>
    </row>
    <row r="307" spans="1:29" x14ac:dyDescent="0.25">
      <c r="A307" t="s">
        <v>3339</v>
      </c>
      <c r="B307" s="166" t="s">
        <v>4088</v>
      </c>
      <c r="C307" t="s">
        <v>4089</v>
      </c>
      <c r="D307" s="1">
        <v>45159</v>
      </c>
      <c r="E307">
        <f t="shared" si="34"/>
        <v>70</v>
      </c>
      <c r="F307" t="s">
        <v>6</v>
      </c>
      <c r="G307">
        <v>830</v>
      </c>
      <c r="H307">
        <f t="shared" si="33"/>
        <v>83</v>
      </c>
      <c r="I307" t="s">
        <v>7</v>
      </c>
      <c r="J307" t="s">
        <v>8</v>
      </c>
      <c r="K307" t="s">
        <v>4090</v>
      </c>
      <c r="L307" t="s">
        <v>49</v>
      </c>
      <c r="M307" t="s">
        <v>759</v>
      </c>
      <c r="N307" t="str">
        <f t="shared" si="35"/>
        <v>M</v>
      </c>
      <c r="O307" t="s">
        <v>1943</v>
      </c>
      <c r="P307" t="s">
        <v>1943</v>
      </c>
      <c r="Q307" t="s">
        <v>1943</v>
      </c>
      <c r="R307" t="s">
        <v>8</v>
      </c>
      <c r="S307" t="str">
        <f t="shared" si="36"/>
        <v>U</v>
      </c>
      <c r="T307" t="s">
        <v>8</v>
      </c>
      <c r="U307" t="s">
        <v>8</v>
      </c>
      <c r="V307" t="s">
        <v>1943</v>
      </c>
      <c r="W307" t="e">
        <f>VLOOKUP(Q307,'PBT Tag Rates'!$B$5:$E$44,4,FALSE)</f>
        <v>#N/A</v>
      </c>
      <c r="X307">
        <v>1</v>
      </c>
      <c r="Y307" s="14">
        <f>IFERROR(LOOKUP(H307,{30,43,48,53,58,63,68,73,78,83,88,93,97},{42,47,52,57,62,67,72,77,82,87,92,99,100}),999)</f>
        <v>87</v>
      </c>
      <c r="Z307" s="17">
        <f t="shared" si="37"/>
        <v>1.4285714285714286</v>
      </c>
      <c r="AA307" s="17">
        <f t="shared" si="38"/>
        <v>1.4285714285714286</v>
      </c>
      <c r="AB307" s="17">
        <f t="shared" si="39"/>
        <v>2.518344052903343</v>
      </c>
      <c r="AC307" s="17" t="s">
        <v>17654</v>
      </c>
    </row>
    <row r="308" spans="1:29" x14ac:dyDescent="0.25">
      <c r="A308" t="s">
        <v>3339</v>
      </c>
      <c r="B308" s="166" t="s">
        <v>4091</v>
      </c>
      <c r="C308" t="s">
        <v>4092</v>
      </c>
      <c r="D308" s="1">
        <v>45159</v>
      </c>
      <c r="E308">
        <f t="shared" si="34"/>
        <v>70</v>
      </c>
      <c r="F308" t="s">
        <v>14</v>
      </c>
      <c r="G308">
        <v>810</v>
      </c>
      <c r="H308">
        <f t="shared" si="33"/>
        <v>81</v>
      </c>
      <c r="I308" t="s">
        <v>7</v>
      </c>
      <c r="J308" t="s">
        <v>8</v>
      </c>
      <c r="K308" t="s">
        <v>4093</v>
      </c>
      <c r="L308" t="s">
        <v>8</v>
      </c>
      <c r="M308" t="s">
        <v>14</v>
      </c>
      <c r="N308" t="str">
        <f t="shared" si="35"/>
        <v>F</v>
      </c>
      <c r="O308" t="s">
        <v>8</v>
      </c>
      <c r="P308" t="s">
        <v>8</v>
      </c>
      <c r="Q308" t="s">
        <v>11</v>
      </c>
      <c r="R308" t="s">
        <v>8</v>
      </c>
      <c r="S308" t="str">
        <f t="shared" si="36"/>
        <v>U</v>
      </c>
      <c r="T308" t="s">
        <v>12</v>
      </c>
      <c r="U308">
        <v>1</v>
      </c>
      <c r="V308" t="s">
        <v>11</v>
      </c>
      <c r="W308" t="e">
        <f>VLOOKUP(Q308,'PBT Tag Rates'!$B$5:$E$44,4,FALSE)</f>
        <v>#N/A</v>
      </c>
      <c r="X308">
        <v>1</v>
      </c>
      <c r="Y308" s="14">
        <f>IFERROR(LOOKUP(H308,{30,43,48,53,58,63,68,73,78,83,88,93,97},{42,47,52,57,62,67,72,77,82,87,92,99,100}),999)</f>
        <v>82</v>
      </c>
      <c r="Z308" s="17">
        <f t="shared" si="37"/>
        <v>1.4285714285714286</v>
      </c>
      <c r="AA308" s="17">
        <f t="shared" si="38"/>
        <v>1.4285714285714286</v>
      </c>
      <c r="AB308" s="17">
        <f t="shared" si="39"/>
        <v>2.518344052903343</v>
      </c>
      <c r="AC308" s="17" t="s">
        <v>17654</v>
      </c>
    </row>
    <row r="309" spans="1:29" x14ac:dyDescent="0.25">
      <c r="A309" t="s">
        <v>3339</v>
      </c>
      <c r="B309" s="166" t="s">
        <v>4094</v>
      </c>
      <c r="C309" t="s">
        <v>4095</v>
      </c>
      <c r="D309" s="1">
        <v>45159</v>
      </c>
      <c r="E309">
        <f t="shared" si="34"/>
        <v>70</v>
      </c>
      <c r="F309" t="s">
        <v>14</v>
      </c>
      <c r="G309">
        <v>790</v>
      </c>
      <c r="H309">
        <f t="shared" si="33"/>
        <v>79</v>
      </c>
      <c r="I309" t="s">
        <v>7</v>
      </c>
      <c r="J309" t="s">
        <v>8</v>
      </c>
      <c r="K309" t="s">
        <v>4096</v>
      </c>
      <c r="L309" t="s">
        <v>8</v>
      </c>
      <c r="M309" t="s">
        <v>14</v>
      </c>
      <c r="N309" t="str">
        <f t="shared" si="35"/>
        <v>F</v>
      </c>
      <c r="O309" t="s">
        <v>2545</v>
      </c>
      <c r="P309" t="s">
        <v>2546</v>
      </c>
      <c r="Q309" t="s">
        <v>221</v>
      </c>
      <c r="R309">
        <v>4</v>
      </c>
      <c r="S309">
        <f t="shared" si="36"/>
        <v>2019</v>
      </c>
      <c r="T309" t="s">
        <v>12</v>
      </c>
      <c r="U309">
        <v>1</v>
      </c>
      <c r="V309" t="s">
        <v>3363</v>
      </c>
      <c r="W309">
        <f>VLOOKUP(Q309,'PBT Tag Rates'!$B$5:$E$44,4,FALSE)</f>
        <v>0.95971980899999998</v>
      </c>
      <c r="X309">
        <v>1</v>
      </c>
      <c r="Y309" s="14">
        <f>IFERROR(LOOKUP(H309,{30,43,48,53,58,63,68,73,78,83,88,93,97},{42,47,52,57,62,67,72,77,82,87,92,99,100}),999)</f>
        <v>82</v>
      </c>
      <c r="Z309" s="17">
        <f t="shared" si="37"/>
        <v>1.4285714285714286</v>
      </c>
      <c r="AA309" s="17">
        <f t="shared" si="38"/>
        <v>1.4285714285714286</v>
      </c>
      <c r="AB309" s="17">
        <f t="shared" si="39"/>
        <v>2.518344052903343</v>
      </c>
      <c r="AC309" s="17" t="s">
        <v>17654</v>
      </c>
    </row>
    <row r="310" spans="1:29" x14ac:dyDescent="0.25">
      <c r="A310" t="s">
        <v>3339</v>
      </c>
      <c r="B310" s="166" t="s">
        <v>4097</v>
      </c>
      <c r="C310" t="s">
        <v>4098</v>
      </c>
      <c r="D310" s="1">
        <v>45159</v>
      </c>
      <c r="E310">
        <f t="shared" si="34"/>
        <v>70</v>
      </c>
      <c r="F310" t="s">
        <v>14</v>
      </c>
      <c r="G310">
        <v>700</v>
      </c>
      <c r="H310">
        <f t="shared" si="33"/>
        <v>70</v>
      </c>
      <c r="I310" t="s">
        <v>7</v>
      </c>
      <c r="J310" t="s">
        <v>8</v>
      </c>
      <c r="K310" t="s">
        <v>4099</v>
      </c>
      <c r="L310" t="s">
        <v>8</v>
      </c>
      <c r="M310" t="s">
        <v>14</v>
      </c>
      <c r="N310" t="str">
        <f t="shared" si="35"/>
        <v>F</v>
      </c>
      <c r="O310" t="s">
        <v>270</v>
      </c>
      <c r="P310" t="s">
        <v>271</v>
      </c>
      <c r="Q310" t="s">
        <v>221</v>
      </c>
      <c r="R310">
        <v>4</v>
      </c>
      <c r="S310">
        <f t="shared" si="36"/>
        <v>2019</v>
      </c>
      <c r="T310" t="s">
        <v>12</v>
      </c>
      <c r="U310">
        <v>1</v>
      </c>
      <c r="V310" t="s">
        <v>3363</v>
      </c>
      <c r="W310">
        <f>VLOOKUP(Q310,'PBT Tag Rates'!$B$5:$E$44,4,FALSE)</f>
        <v>0.95971980899999998</v>
      </c>
      <c r="X310">
        <v>1</v>
      </c>
      <c r="Y310" s="14">
        <f>IFERROR(LOOKUP(H310,{30,43,48,53,58,63,68,73,78,83,88,93,97},{42,47,52,57,62,67,72,77,82,87,92,99,100}),999)</f>
        <v>72</v>
      </c>
      <c r="Z310" s="17">
        <f t="shared" si="37"/>
        <v>1.4285714285714286</v>
      </c>
      <c r="AA310" s="17">
        <f t="shared" si="38"/>
        <v>1.4285714285714286</v>
      </c>
      <c r="AB310" s="17">
        <f t="shared" si="39"/>
        <v>2.518344052903343</v>
      </c>
      <c r="AC310" s="17" t="s">
        <v>17654</v>
      </c>
    </row>
    <row r="311" spans="1:29" x14ac:dyDescent="0.25">
      <c r="A311" t="s">
        <v>3339</v>
      </c>
      <c r="B311" s="166" t="s">
        <v>4100</v>
      </c>
      <c r="C311" t="s">
        <v>791</v>
      </c>
      <c r="D311" s="1">
        <v>45159</v>
      </c>
      <c r="E311">
        <f t="shared" si="34"/>
        <v>70</v>
      </c>
      <c r="F311" t="s">
        <v>14</v>
      </c>
      <c r="G311">
        <v>780</v>
      </c>
      <c r="H311">
        <f t="shared" si="33"/>
        <v>78</v>
      </c>
      <c r="I311" t="s">
        <v>7</v>
      </c>
      <c r="J311" t="s">
        <v>8</v>
      </c>
      <c r="K311" t="s">
        <v>4101</v>
      </c>
      <c r="L311" t="s">
        <v>49</v>
      </c>
      <c r="M311" t="s">
        <v>759</v>
      </c>
      <c r="N311" t="str">
        <f t="shared" si="35"/>
        <v>F</v>
      </c>
      <c r="O311" t="s">
        <v>1943</v>
      </c>
      <c r="P311" t="s">
        <v>1943</v>
      </c>
      <c r="Q311" t="s">
        <v>1943</v>
      </c>
      <c r="R311" t="s">
        <v>8</v>
      </c>
      <c r="S311" t="str">
        <f t="shared" si="36"/>
        <v>U</v>
      </c>
      <c r="T311" t="s">
        <v>8</v>
      </c>
      <c r="U311" t="s">
        <v>8</v>
      </c>
      <c r="V311" t="s">
        <v>1943</v>
      </c>
      <c r="W311" t="e">
        <f>VLOOKUP(Q311,'PBT Tag Rates'!$B$5:$E$44,4,FALSE)</f>
        <v>#N/A</v>
      </c>
      <c r="X311">
        <v>1</v>
      </c>
      <c r="Y311" s="14">
        <f>IFERROR(LOOKUP(H311,{30,43,48,53,58,63,68,73,78,83,88,93,97},{42,47,52,57,62,67,72,77,82,87,92,99,100}),999)</f>
        <v>82</v>
      </c>
      <c r="Z311" s="17">
        <f t="shared" si="37"/>
        <v>1.4285714285714286</v>
      </c>
      <c r="AA311" s="17">
        <f t="shared" si="38"/>
        <v>1.4285714285714286</v>
      </c>
      <c r="AB311" s="17">
        <f t="shared" si="39"/>
        <v>2.518344052903343</v>
      </c>
      <c r="AC311" s="17" t="s">
        <v>17654</v>
      </c>
    </row>
    <row r="312" spans="1:29" x14ac:dyDescent="0.25">
      <c r="A312" t="s">
        <v>3339</v>
      </c>
      <c r="B312" s="166" t="s">
        <v>4102</v>
      </c>
      <c r="C312" t="s">
        <v>4103</v>
      </c>
      <c r="D312" s="1">
        <v>45159</v>
      </c>
      <c r="E312">
        <f t="shared" si="34"/>
        <v>70</v>
      </c>
      <c r="F312" t="s">
        <v>14</v>
      </c>
      <c r="G312">
        <v>820</v>
      </c>
      <c r="H312">
        <f t="shared" si="33"/>
        <v>82</v>
      </c>
      <c r="I312" t="s">
        <v>9</v>
      </c>
      <c r="J312">
        <v>1</v>
      </c>
      <c r="K312" t="s">
        <v>4104</v>
      </c>
      <c r="L312" t="s">
        <v>8</v>
      </c>
      <c r="M312" t="s">
        <v>14</v>
      </c>
      <c r="N312" t="str">
        <f t="shared" si="35"/>
        <v>F</v>
      </c>
      <c r="O312" t="s">
        <v>3902</v>
      </c>
      <c r="P312" t="s">
        <v>3903</v>
      </c>
      <c r="Q312" t="s">
        <v>221</v>
      </c>
      <c r="R312">
        <v>4</v>
      </c>
      <c r="S312">
        <f t="shared" si="36"/>
        <v>2019</v>
      </c>
      <c r="T312" t="s">
        <v>12</v>
      </c>
      <c r="U312">
        <v>0.999999999999998</v>
      </c>
      <c r="V312" t="s">
        <v>3608</v>
      </c>
      <c r="W312">
        <f>VLOOKUP(Q312,'PBT Tag Rates'!$B$5:$E$44,4,FALSE)</f>
        <v>0.95971980899999998</v>
      </c>
      <c r="X312">
        <v>1</v>
      </c>
      <c r="Y312" s="14">
        <f>IFERROR(LOOKUP(H312,{30,43,48,53,58,63,68,73,78,83,88,93,97},{42,47,52,57,62,67,72,77,82,87,92,99,100}),999)</f>
        <v>82</v>
      </c>
      <c r="Z312" s="17">
        <f t="shared" si="37"/>
        <v>1.4285714285714286</v>
      </c>
      <c r="AA312" s="17">
        <f t="shared" si="38"/>
        <v>1.4285714285714286</v>
      </c>
      <c r="AB312" s="17">
        <f t="shared" si="39"/>
        <v>2.518344052903343</v>
      </c>
      <c r="AC312" s="17" t="s">
        <v>17654</v>
      </c>
    </row>
    <row r="313" spans="1:29" x14ac:dyDescent="0.25">
      <c r="A313" t="s">
        <v>3339</v>
      </c>
      <c r="B313" s="166" t="s">
        <v>4105</v>
      </c>
      <c r="C313" t="s">
        <v>4106</v>
      </c>
      <c r="D313" s="1">
        <v>45159</v>
      </c>
      <c r="E313">
        <f t="shared" si="34"/>
        <v>70</v>
      </c>
      <c r="F313" t="s">
        <v>6</v>
      </c>
      <c r="G313">
        <v>760</v>
      </c>
      <c r="H313">
        <f t="shared" si="33"/>
        <v>76</v>
      </c>
      <c r="I313" t="s">
        <v>7</v>
      </c>
      <c r="J313" t="s">
        <v>8</v>
      </c>
      <c r="K313" t="s">
        <v>4107</v>
      </c>
      <c r="L313" t="s">
        <v>8</v>
      </c>
      <c r="M313" t="s">
        <v>6</v>
      </c>
      <c r="N313" t="str">
        <f t="shared" si="35"/>
        <v>M</v>
      </c>
      <c r="O313" t="s">
        <v>4108</v>
      </c>
      <c r="P313" t="s">
        <v>4109</v>
      </c>
      <c r="Q313" t="s">
        <v>221</v>
      </c>
      <c r="R313">
        <v>4</v>
      </c>
      <c r="S313">
        <f t="shared" si="36"/>
        <v>2019</v>
      </c>
      <c r="T313" t="s">
        <v>12</v>
      </c>
      <c r="U313">
        <v>0.999999999999995</v>
      </c>
      <c r="V313" t="s">
        <v>3951</v>
      </c>
      <c r="W313">
        <f>VLOOKUP(Q313,'PBT Tag Rates'!$B$5:$E$44,4,FALSE)</f>
        <v>0.95971980899999998</v>
      </c>
      <c r="X313">
        <v>1</v>
      </c>
      <c r="Y313" s="14">
        <f>IFERROR(LOOKUP(H313,{30,43,48,53,58,63,68,73,78,83,88,93,97},{42,47,52,57,62,67,72,77,82,87,92,99,100}),999)</f>
        <v>77</v>
      </c>
      <c r="Z313" s="17">
        <f t="shared" si="37"/>
        <v>1.4285714285714286</v>
      </c>
      <c r="AA313" s="17">
        <f t="shared" si="38"/>
        <v>1.4285714285714286</v>
      </c>
      <c r="AB313" s="17">
        <f t="shared" si="39"/>
        <v>2.518344052903343</v>
      </c>
      <c r="AC313" s="17" t="s">
        <v>17655</v>
      </c>
    </row>
    <row r="314" spans="1:29" x14ac:dyDescent="0.25">
      <c r="A314" t="s">
        <v>3339</v>
      </c>
      <c r="B314" s="166" t="s">
        <v>4110</v>
      </c>
      <c r="C314" t="s">
        <v>4111</v>
      </c>
      <c r="D314" s="1">
        <v>45159</v>
      </c>
      <c r="E314">
        <f t="shared" si="34"/>
        <v>70</v>
      </c>
      <c r="F314" t="s">
        <v>6</v>
      </c>
      <c r="G314">
        <v>680</v>
      </c>
      <c r="H314">
        <f t="shared" si="33"/>
        <v>68</v>
      </c>
      <c r="I314" t="s">
        <v>9</v>
      </c>
      <c r="J314">
        <v>1</v>
      </c>
      <c r="K314" t="s">
        <v>8</v>
      </c>
      <c r="L314" t="s">
        <v>8</v>
      </c>
      <c r="M314" t="s">
        <v>6</v>
      </c>
      <c r="N314" t="str">
        <f t="shared" si="35"/>
        <v>M</v>
      </c>
      <c r="O314" t="s">
        <v>4112</v>
      </c>
      <c r="P314" t="s">
        <v>4113</v>
      </c>
      <c r="Q314" t="s">
        <v>918</v>
      </c>
      <c r="R314">
        <v>3</v>
      </c>
      <c r="S314">
        <f t="shared" si="36"/>
        <v>2020</v>
      </c>
      <c r="T314" t="s">
        <v>12</v>
      </c>
      <c r="U314">
        <v>1</v>
      </c>
      <c r="V314" t="s">
        <v>3876</v>
      </c>
      <c r="W314">
        <f>VLOOKUP(Q314,'PBT Tag Rates'!$B$5:$E$44,4,FALSE)</f>
        <v>0.98961045999999997</v>
      </c>
      <c r="X314">
        <v>1</v>
      </c>
      <c r="Y314" s="14">
        <f>IFERROR(LOOKUP(H314,{30,43,48,53,58,63,68,73,78,83,88,93,97},{42,47,52,57,62,67,72,77,82,87,92,99,100}),999)</f>
        <v>72</v>
      </c>
      <c r="Z314" s="17">
        <f t="shared" si="37"/>
        <v>1.4285714285714286</v>
      </c>
      <c r="AA314" s="17">
        <f t="shared" si="38"/>
        <v>1.4285714285714286</v>
      </c>
      <c r="AB314" s="17">
        <f t="shared" si="39"/>
        <v>2.518344052903343</v>
      </c>
      <c r="AC314" s="17" t="s">
        <v>17654</v>
      </c>
    </row>
    <row r="315" spans="1:29" x14ac:dyDescent="0.25">
      <c r="A315" t="s">
        <v>3339</v>
      </c>
      <c r="B315" s="166" t="s">
        <v>4114</v>
      </c>
      <c r="C315" t="s">
        <v>4115</v>
      </c>
      <c r="D315" s="1">
        <v>45159</v>
      </c>
      <c r="E315">
        <f t="shared" si="34"/>
        <v>70</v>
      </c>
      <c r="F315" t="s">
        <v>14</v>
      </c>
      <c r="G315">
        <v>750</v>
      </c>
      <c r="H315">
        <f t="shared" si="33"/>
        <v>75</v>
      </c>
      <c r="I315" t="s">
        <v>7</v>
      </c>
      <c r="J315" t="s">
        <v>8</v>
      </c>
      <c r="K315" t="s">
        <v>4116</v>
      </c>
      <c r="L315" t="s">
        <v>8</v>
      </c>
      <c r="M315" t="s">
        <v>14</v>
      </c>
      <c r="N315" t="str">
        <f t="shared" si="35"/>
        <v>F</v>
      </c>
      <c r="O315" t="s">
        <v>8</v>
      </c>
      <c r="P315" t="s">
        <v>8</v>
      </c>
      <c r="Q315" t="s">
        <v>11</v>
      </c>
      <c r="R315" t="s">
        <v>8</v>
      </c>
      <c r="S315" t="str">
        <f t="shared" si="36"/>
        <v>U</v>
      </c>
      <c r="T315" t="s">
        <v>12</v>
      </c>
      <c r="U315">
        <v>1</v>
      </c>
      <c r="V315" t="s">
        <v>11</v>
      </c>
      <c r="W315" t="e">
        <f>VLOOKUP(Q315,'PBT Tag Rates'!$B$5:$E$44,4,FALSE)</f>
        <v>#N/A</v>
      </c>
      <c r="X315">
        <v>1</v>
      </c>
      <c r="Y315" s="14">
        <f>IFERROR(LOOKUP(H315,{30,43,48,53,58,63,68,73,78,83,88,93,97},{42,47,52,57,62,67,72,77,82,87,92,99,100}),999)</f>
        <v>77</v>
      </c>
      <c r="Z315" s="17">
        <f t="shared" si="37"/>
        <v>1.4285714285714286</v>
      </c>
      <c r="AA315" s="17">
        <f t="shared" si="38"/>
        <v>1.4285714285714286</v>
      </c>
      <c r="AB315" s="17">
        <f t="shared" si="39"/>
        <v>2.518344052903343</v>
      </c>
      <c r="AC315" s="17" t="s">
        <v>17654</v>
      </c>
    </row>
    <row r="316" spans="1:29" x14ac:dyDescent="0.25">
      <c r="A316" t="s">
        <v>3339</v>
      </c>
      <c r="B316" s="166" t="s">
        <v>4117</v>
      </c>
      <c r="C316" t="s">
        <v>792</v>
      </c>
      <c r="D316" s="1">
        <v>45159</v>
      </c>
      <c r="E316">
        <f t="shared" si="34"/>
        <v>70</v>
      </c>
      <c r="F316" t="s">
        <v>14</v>
      </c>
      <c r="G316">
        <v>790</v>
      </c>
      <c r="H316">
        <f t="shared" si="33"/>
        <v>79</v>
      </c>
      <c r="I316" t="s">
        <v>7</v>
      </c>
      <c r="J316" t="s">
        <v>8</v>
      </c>
      <c r="K316" t="s">
        <v>4118</v>
      </c>
      <c r="L316" t="s">
        <v>8</v>
      </c>
      <c r="M316" t="s">
        <v>14</v>
      </c>
      <c r="N316" t="str">
        <f t="shared" si="35"/>
        <v>F</v>
      </c>
      <c r="O316" t="s">
        <v>2321</v>
      </c>
      <c r="P316" t="s">
        <v>2322</v>
      </c>
      <c r="Q316" t="s">
        <v>221</v>
      </c>
      <c r="R316">
        <v>4</v>
      </c>
      <c r="S316">
        <f t="shared" si="36"/>
        <v>2019</v>
      </c>
      <c r="T316" t="s">
        <v>12</v>
      </c>
      <c r="U316">
        <v>1</v>
      </c>
      <c r="V316" t="s">
        <v>3346</v>
      </c>
      <c r="W316">
        <f>VLOOKUP(Q316,'PBT Tag Rates'!$B$5:$E$44,4,FALSE)</f>
        <v>0.95971980899999998</v>
      </c>
      <c r="X316">
        <v>1</v>
      </c>
      <c r="Y316" s="14">
        <f>IFERROR(LOOKUP(H316,{30,43,48,53,58,63,68,73,78,83,88,93,97},{42,47,52,57,62,67,72,77,82,87,92,99,100}),999)</f>
        <v>82</v>
      </c>
      <c r="Z316" s="17">
        <f t="shared" si="37"/>
        <v>1.4285714285714286</v>
      </c>
      <c r="AA316" s="17">
        <f t="shared" si="38"/>
        <v>1.4285714285714286</v>
      </c>
      <c r="AB316" s="17">
        <f t="shared" si="39"/>
        <v>2.518344052903343</v>
      </c>
      <c r="AC316" s="17" t="s">
        <v>17654</v>
      </c>
    </row>
    <row r="317" spans="1:29" x14ac:dyDescent="0.25">
      <c r="A317" t="s">
        <v>3339</v>
      </c>
      <c r="B317" s="166" t="s">
        <v>4119</v>
      </c>
      <c r="C317" t="s">
        <v>4120</v>
      </c>
      <c r="D317" s="1">
        <v>45159</v>
      </c>
      <c r="E317">
        <f t="shared" si="34"/>
        <v>70</v>
      </c>
      <c r="F317" t="s">
        <v>14</v>
      </c>
      <c r="G317">
        <v>810</v>
      </c>
      <c r="H317">
        <f t="shared" si="33"/>
        <v>81</v>
      </c>
      <c r="I317" t="s">
        <v>7</v>
      </c>
      <c r="J317" t="s">
        <v>8</v>
      </c>
      <c r="K317" t="s">
        <v>4121</v>
      </c>
      <c r="L317" t="s">
        <v>8</v>
      </c>
      <c r="M317" t="s">
        <v>14</v>
      </c>
      <c r="N317" t="str">
        <f t="shared" si="35"/>
        <v>F</v>
      </c>
      <c r="O317" t="s">
        <v>516</v>
      </c>
      <c r="P317" t="s">
        <v>517</v>
      </c>
      <c r="Q317" t="s">
        <v>221</v>
      </c>
      <c r="R317">
        <v>4</v>
      </c>
      <c r="S317">
        <f t="shared" si="36"/>
        <v>2019</v>
      </c>
      <c r="T317" t="s">
        <v>12</v>
      </c>
      <c r="U317">
        <v>0.999999999999994</v>
      </c>
      <c r="V317" t="s">
        <v>3951</v>
      </c>
      <c r="W317">
        <f>VLOOKUP(Q317,'PBT Tag Rates'!$B$5:$E$44,4,FALSE)</f>
        <v>0.95971980899999998</v>
      </c>
      <c r="X317">
        <v>1</v>
      </c>
      <c r="Y317" s="14">
        <f>IFERROR(LOOKUP(H317,{30,43,48,53,58,63,68,73,78,83,88,93,97},{42,47,52,57,62,67,72,77,82,87,92,99,100}),999)</f>
        <v>82</v>
      </c>
      <c r="Z317" s="17">
        <f t="shared" si="37"/>
        <v>1.4285714285714286</v>
      </c>
      <c r="AA317" s="17">
        <f t="shared" si="38"/>
        <v>1.4285714285714286</v>
      </c>
      <c r="AB317" s="17">
        <f t="shared" si="39"/>
        <v>2.518344052903343</v>
      </c>
      <c r="AC317" s="17" t="s">
        <v>17655</v>
      </c>
    </row>
    <row r="318" spans="1:29" x14ac:dyDescent="0.25">
      <c r="A318" t="s">
        <v>3339</v>
      </c>
      <c r="B318" s="166" t="s">
        <v>4122</v>
      </c>
      <c r="C318" t="s">
        <v>4123</v>
      </c>
      <c r="D318" s="1">
        <v>45159</v>
      </c>
      <c r="E318">
        <f t="shared" si="34"/>
        <v>70</v>
      </c>
      <c r="F318" t="s">
        <v>14</v>
      </c>
      <c r="G318">
        <v>770</v>
      </c>
      <c r="H318">
        <f t="shared" si="33"/>
        <v>77</v>
      </c>
      <c r="I318" t="s">
        <v>7</v>
      </c>
      <c r="J318" t="s">
        <v>8</v>
      </c>
      <c r="K318" t="s">
        <v>4124</v>
      </c>
      <c r="L318" t="s">
        <v>8</v>
      </c>
      <c r="M318" t="s">
        <v>14</v>
      </c>
      <c r="N318" t="str">
        <f t="shared" si="35"/>
        <v>F</v>
      </c>
      <c r="O318" t="s">
        <v>2942</v>
      </c>
      <c r="P318" t="s">
        <v>3925</v>
      </c>
      <c r="Q318" t="s">
        <v>221</v>
      </c>
      <c r="R318">
        <v>4</v>
      </c>
      <c r="S318">
        <f t="shared" si="36"/>
        <v>2019</v>
      </c>
      <c r="T318" t="s">
        <v>12</v>
      </c>
      <c r="U318">
        <v>1</v>
      </c>
      <c r="V318" t="s">
        <v>3396</v>
      </c>
      <c r="W318">
        <f>VLOOKUP(Q318,'PBT Tag Rates'!$B$5:$E$44,4,FALSE)</f>
        <v>0.95971980899999998</v>
      </c>
      <c r="X318">
        <v>1</v>
      </c>
      <c r="Y318" s="14">
        <f>IFERROR(LOOKUP(H318,{30,43,48,53,58,63,68,73,78,83,88,93,97},{42,47,52,57,62,67,72,77,82,87,92,99,100}),999)</f>
        <v>77</v>
      </c>
      <c r="Z318" s="17">
        <f t="shared" si="37"/>
        <v>1.4285714285714286</v>
      </c>
      <c r="AA318" s="17">
        <f t="shared" si="38"/>
        <v>1.4285714285714286</v>
      </c>
      <c r="AB318" s="17">
        <f t="shared" si="39"/>
        <v>2.518344052903343</v>
      </c>
      <c r="AC318" s="17" t="s">
        <v>17655</v>
      </c>
    </row>
    <row r="319" spans="1:29" x14ac:dyDescent="0.25">
      <c r="A319" t="s">
        <v>3339</v>
      </c>
      <c r="B319" s="166" t="s">
        <v>4125</v>
      </c>
      <c r="C319" t="s">
        <v>4126</v>
      </c>
      <c r="D319" s="1">
        <v>45159</v>
      </c>
      <c r="E319">
        <f t="shared" si="34"/>
        <v>70</v>
      </c>
      <c r="F319" t="s">
        <v>6</v>
      </c>
      <c r="G319">
        <v>590</v>
      </c>
      <c r="H319">
        <f t="shared" si="33"/>
        <v>59</v>
      </c>
      <c r="I319" t="s">
        <v>9</v>
      </c>
      <c r="J319">
        <v>1</v>
      </c>
      <c r="K319" t="s">
        <v>8</v>
      </c>
      <c r="L319" t="s">
        <v>8</v>
      </c>
      <c r="M319" t="s">
        <v>6</v>
      </c>
      <c r="N319" t="str">
        <f t="shared" si="35"/>
        <v>M</v>
      </c>
      <c r="O319" t="s">
        <v>4127</v>
      </c>
      <c r="P319" t="s">
        <v>4128</v>
      </c>
      <c r="Q319" t="s">
        <v>2596</v>
      </c>
      <c r="R319">
        <v>3</v>
      </c>
      <c r="S319">
        <f t="shared" si="36"/>
        <v>2020</v>
      </c>
      <c r="T319" t="s">
        <v>12</v>
      </c>
      <c r="U319">
        <v>1</v>
      </c>
      <c r="V319" t="s">
        <v>3170</v>
      </c>
      <c r="W319">
        <f>VLOOKUP(Q319,'PBT Tag Rates'!$B$5:$E$44,4,FALSE)</f>
        <v>0.98845608500000004</v>
      </c>
      <c r="X319">
        <v>1</v>
      </c>
      <c r="Y319" s="14">
        <f>IFERROR(LOOKUP(H319,{30,43,48,53,58,63,68,73,78,83,88,93,97},{42,47,52,57,62,67,72,77,82,87,92,99,100}),999)</f>
        <v>62</v>
      </c>
      <c r="Z319" s="17">
        <f t="shared" si="37"/>
        <v>1.4285714285714286</v>
      </c>
      <c r="AA319" s="17">
        <f t="shared" si="38"/>
        <v>1.4285714285714286</v>
      </c>
      <c r="AB319" s="17">
        <f t="shared" si="39"/>
        <v>2.518344052903343</v>
      </c>
      <c r="AC319" s="17" t="s">
        <v>17654</v>
      </c>
    </row>
    <row r="320" spans="1:29" x14ac:dyDescent="0.25">
      <c r="A320" t="s">
        <v>3339</v>
      </c>
      <c r="B320" s="166" t="s">
        <v>4129</v>
      </c>
      <c r="C320" t="s">
        <v>4130</v>
      </c>
      <c r="D320" s="1">
        <v>45159</v>
      </c>
      <c r="E320">
        <f t="shared" si="34"/>
        <v>70</v>
      </c>
      <c r="F320" t="s">
        <v>14</v>
      </c>
      <c r="G320">
        <v>770</v>
      </c>
      <c r="H320">
        <f t="shared" si="33"/>
        <v>77</v>
      </c>
      <c r="I320" t="s">
        <v>7</v>
      </c>
      <c r="J320" t="s">
        <v>8</v>
      </c>
      <c r="K320" t="s">
        <v>4131</v>
      </c>
      <c r="L320" t="s">
        <v>8</v>
      </c>
      <c r="M320" t="s">
        <v>14</v>
      </c>
      <c r="N320" t="str">
        <f t="shared" si="35"/>
        <v>F</v>
      </c>
      <c r="O320" t="s">
        <v>8</v>
      </c>
      <c r="P320" t="s">
        <v>8</v>
      </c>
      <c r="Q320" t="s">
        <v>11</v>
      </c>
      <c r="R320" t="s">
        <v>8</v>
      </c>
      <c r="S320" t="str">
        <f t="shared" si="36"/>
        <v>U</v>
      </c>
      <c r="T320" t="s">
        <v>12</v>
      </c>
      <c r="U320">
        <v>0.999999999999999</v>
      </c>
      <c r="V320" t="s">
        <v>11</v>
      </c>
      <c r="W320" t="e">
        <f>VLOOKUP(Q320,'PBT Tag Rates'!$B$5:$E$44,4,FALSE)</f>
        <v>#N/A</v>
      </c>
      <c r="X320">
        <v>1</v>
      </c>
      <c r="Y320" s="14">
        <f>IFERROR(LOOKUP(H320,{30,43,48,53,58,63,68,73,78,83,88,93,97},{42,47,52,57,62,67,72,77,82,87,92,99,100}),999)</f>
        <v>77</v>
      </c>
      <c r="Z320" s="17">
        <f t="shared" si="37"/>
        <v>1.4285714285714286</v>
      </c>
      <c r="AA320" s="17">
        <f t="shared" si="38"/>
        <v>1.4285714285714286</v>
      </c>
      <c r="AB320" s="17">
        <f t="shared" si="39"/>
        <v>2.518344052903343</v>
      </c>
      <c r="AC320" s="17" t="s">
        <v>17654</v>
      </c>
    </row>
    <row r="321" spans="1:29" x14ac:dyDescent="0.25">
      <c r="A321" t="s">
        <v>3339</v>
      </c>
      <c r="B321" s="166" t="s">
        <v>4132</v>
      </c>
      <c r="C321" t="s">
        <v>4133</v>
      </c>
      <c r="D321" s="1">
        <v>45159</v>
      </c>
      <c r="E321">
        <f t="shared" si="34"/>
        <v>70</v>
      </c>
      <c r="F321" t="s">
        <v>6</v>
      </c>
      <c r="G321">
        <v>800</v>
      </c>
      <c r="H321">
        <f t="shared" si="33"/>
        <v>80</v>
      </c>
      <c r="I321" t="s">
        <v>9</v>
      </c>
      <c r="J321">
        <v>1</v>
      </c>
      <c r="K321" t="s">
        <v>4134</v>
      </c>
      <c r="L321" t="s">
        <v>8</v>
      </c>
      <c r="M321" t="s">
        <v>6</v>
      </c>
      <c r="N321" t="str">
        <f t="shared" si="35"/>
        <v>M</v>
      </c>
      <c r="O321" t="s">
        <v>1154</v>
      </c>
      <c r="P321" t="s">
        <v>1391</v>
      </c>
      <c r="Q321" t="s">
        <v>221</v>
      </c>
      <c r="R321">
        <v>4</v>
      </c>
      <c r="S321">
        <f t="shared" si="36"/>
        <v>2019</v>
      </c>
      <c r="T321" t="s">
        <v>12</v>
      </c>
      <c r="U321">
        <v>1</v>
      </c>
      <c r="V321" t="s">
        <v>3396</v>
      </c>
      <c r="W321">
        <f>VLOOKUP(Q321,'PBT Tag Rates'!$B$5:$E$44,4,FALSE)</f>
        <v>0.95971980899999998</v>
      </c>
      <c r="X321">
        <v>1</v>
      </c>
      <c r="Y321" s="14">
        <f>IFERROR(LOOKUP(H321,{30,43,48,53,58,63,68,73,78,83,88,93,97},{42,47,52,57,62,67,72,77,82,87,92,99,100}),999)</f>
        <v>82</v>
      </c>
      <c r="Z321" s="17">
        <f t="shared" si="37"/>
        <v>1.4285714285714286</v>
      </c>
      <c r="AA321" s="17">
        <f t="shared" si="38"/>
        <v>1.4285714285714286</v>
      </c>
      <c r="AB321" s="17">
        <f t="shared" si="39"/>
        <v>2.518344052903343</v>
      </c>
      <c r="AC321" s="17" t="s">
        <v>17655</v>
      </c>
    </row>
    <row r="322" spans="1:29" x14ac:dyDescent="0.25">
      <c r="A322" t="s">
        <v>3339</v>
      </c>
      <c r="B322" s="166" t="s">
        <v>4135</v>
      </c>
      <c r="C322" t="s">
        <v>4136</v>
      </c>
      <c r="D322" s="1">
        <v>45159</v>
      </c>
      <c r="E322">
        <f t="shared" si="34"/>
        <v>70</v>
      </c>
      <c r="F322" t="s">
        <v>14</v>
      </c>
      <c r="G322">
        <v>790</v>
      </c>
      <c r="H322">
        <f t="shared" si="33"/>
        <v>79</v>
      </c>
      <c r="I322" t="s">
        <v>7</v>
      </c>
      <c r="J322" t="s">
        <v>8</v>
      </c>
      <c r="K322" t="s">
        <v>4137</v>
      </c>
      <c r="L322" t="s">
        <v>8</v>
      </c>
      <c r="M322" t="s">
        <v>14</v>
      </c>
      <c r="N322" t="str">
        <f t="shared" si="35"/>
        <v>F</v>
      </c>
      <c r="O322" t="s">
        <v>8</v>
      </c>
      <c r="P322" t="s">
        <v>8</v>
      </c>
      <c r="Q322" t="s">
        <v>11</v>
      </c>
      <c r="R322" t="s">
        <v>8</v>
      </c>
      <c r="S322" t="str">
        <f t="shared" si="36"/>
        <v>U</v>
      </c>
      <c r="T322" t="s">
        <v>12</v>
      </c>
      <c r="U322">
        <v>0.999999999999998</v>
      </c>
      <c r="V322" t="s">
        <v>11</v>
      </c>
      <c r="W322" t="e">
        <f>VLOOKUP(Q322,'PBT Tag Rates'!$B$5:$E$44,4,FALSE)</f>
        <v>#N/A</v>
      </c>
      <c r="X322">
        <v>1</v>
      </c>
      <c r="Y322" s="14">
        <f>IFERROR(LOOKUP(H322,{30,43,48,53,58,63,68,73,78,83,88,93,97},{42,47,52,57,62,67,72,77,82,87,92,99,100}),999)</f>
        <v>82</v>
      </c>
      <c r="Z322" s="17">
        <f t="shared" si="37"/>
        <v>1.4285714285714286</v>
      </c>
      <c r="AA322" s="17">
        <f t="shared" si="38"/>
        <v>1.4285714285714286</v>
      </c>
      <c r="AB322" s="17">
        <f t="shared" si="39"/>
        <v>2.518344052903343</v>
      </c>
      <c r="AC322" s="17" t="s">
        <v>17654</v>
      </c>
    </row>
    <row r="323" spans="1:29" x14ac:dyDescent="0.25">
      <c r="A323" t="s">
        <v>3339</v>
      </c>
      <c r="B323" s="166" t="s">
        <v>4138</v>
      </c>
      <c r="C323" t="s">
        <v>4139</v>
      </c>
      <c r="D323" s="1">
        <v>45159</v>
      </c>
      <c r="E323">
        <f t="shared" si="34"/>
        <v>70</v>
      </c>
      <c r="F323" t="s">
        <v>14</v>
      </c>
      <c r="G323">
        <v>820</v>
      </c>
      <c r="H323">
        <f t="shared" si="33"/>
        <v>82</v>
      </c>
      <c r="I323" t="s">
        <v>7</v>
      </c>
      <c r="J323" t="s">
        <v>8</v>
      </c>
      <c r="K323" t="s">
        <v>4140</v>
      </c>
      <c r="L323" t="s">
        <v>8</v>
      </c>
      <c r="M323" t="s">
        <v>14</v>
      </c>
      <c r="N323" t="str">
        <f t="shared" si="35"/>
        <v>F</v>
      </c>
      <c r="O323" t="s">
        <v>2623</v>
      </c>
      <c r="P323" t="s">
        <v>2624</v>
      </c>
      <c r="Q323" t="s">
        <v>221</v>
      </c>
      <c r="R323">
        <v>4</v>
      </c>
      <c r="S323">
        <f t="shared" si="36"/>
        <v>2019</v>
      </c>
      <c r="T323" t="s">
        <v>12</v>
      </c>
      <c r="U323">
        <v>1</v>
      </c>
      <c r="V323" t="s">
        <v>3386</v>
      </c>
      <c r="W323">
        <f>VLOOKUP(Q323,'PBT Tag Rates'!$B$5:$E$44,4,FALSE)</f>
        <v>0.95971980899999998</v>
      </c>
      <c r="X323">
        <v>1</v>
      </c>
      <c r="Y323" s="14">
        <f>IFERROR(LOOKUP(H323,{30,43,48,53,58,63,68,73,78,83,88,93,97},{42,47,52,57,62,67,72,77,82,87,92,99,100}),999)</f>
        <v>82</v>
      </c>
      <c r="Z323" s="17">
        <f t="shared" si="37"/>
        <v>1.4285714285714286</v>
      </c>
      <c r="AA323" s="17">
        <f t="shared" si="38"/>
        <v>1.4285714285714286</v>
      </c>
      <c r="AB323" s="17">
        <f t="shared" si="39"/>
        <v>2.518344052903343</v>
      </c>
      <c r="AC323" s="17" t="s">
        <v>17654</v>
      </c>
    </row>
    <row r="324" spans="1:29" x14ac:dyDescent="0.25">
      <c r="A324" t="s">
        <v>3339</v>
      </c>
      <c r="B324" s="166" t="s">
        <v>4141</v>
      </c>
      <c r="C324" t="s">
        <v>796</v>
      </c>
      <c r="D324" s="1">
        <v>45159</v>
      </c>
      <c r="E324">
        <f t="shared" si="34"/>
        <v>70</v>
      </c>
      <c r="F324" t="s">
        <v>6</v>
      </c>
      <c r="G324">
        <v>460</v>
      </c>
      <c r="H324">
        <f t="shared" si="33"/>
        <v>46</v>
      </c>
      <c r="I324" t="s">
        <v>9</v>
      </c>
      <c r="J324">
        <v>1</v>
      </c>
      <c r="K324" t="s">
        <v>8</v>
      </c>
      <c r="L324" t="s">
        <v>8</v>
      </c>
      <c r="M324" t="s">
        <v>6</v>
      </c>
      <c r="N324" t="str">
        <f t="shared" si="35"/>
        <v>M</v>
      </c>
      <c r="O324" t="s">
        <v>4142</v>
      </c>
      <c r="P324" t="s">
        <v>4143</v>
      </c>
      <c r="Q324" t="s">
        <v>3820</v>
      </c>
      <c r="R324">
        <v>2</v>
      </c>
      <c r="S324">
        <f t="shared" si="36"/>
        <v>2021</v>
      </c>
      <c r="T324" t="s">
        <v>12</v>
      </c>
      <c r="U324">
        <v>1</v>
      </c>
      <c r="V324" t="s">
        <v>3876</v>
      </c>
      <c r="W324">
        <f>VLOOKUP(Q324,'PBT Tag Rates'!$B$5:$E$44,4,FALSE)</f>
        <v>0.98140000000000005</v>
      </c>
      <c r="X324">
        <v>1</v>
      </c>
      <c r="Y324" s="14">
        <f>IFERROR(LOOKUP(H324,{30,43,48,53,58,63,68,73,78,83,88,93,97},{42,47,52,57,62,67,72,77,82,87,92,99,100}),999)</f>
        <v>47</v>
      </c>
      <c r="Z324" s="17">
        <f t="shared" si="37"/>
        <v>1.4285714285714286</v>
      </c>
      <c r="AA324" s="17">
        <f t="shared" si="38"/>
        <v>1.4285714285714286</v>
      </c>
      <c r="AB324" s="17">
        <f t="shared" si="39"/>
        <v>2.518344052903343</v>
      </c>
      <c r="AC324" s="17" t="s">
        <v>17654</v>
      </c>
    </row>
    <row r="325" spans="1:29" x14ac:dyDescent="0.25">
      <c r="A325" t="s">
        <v>3339</v>
      </c>
      <c r="B325" s="166" t="s">
        <v>4144</v>
      </c>
      <c r="C325" t="s">
        <v>4145</v>
      </c>
      <c r="D325" s="1">
        <v>45159</v>
      </c>
      <c r="E325">
        <f t="shared" si="34"/>
        <v>70</v>
      </c>
      <c r="F325" t="s">
        <v>14</v>
      </c>
      <c r="G325">
        <v>780</v>
      </c>
      <c r="H325">
        <f t="shared" si="33"/>
        <v>78</v>
      </c>
      <c r="I325" t="s">
        <v>7</v>
      </c>
      <c r="J325" t="s">
        <v>8</v>
      </c>
      <c r="K325" t="s">
        <v>4146</v>
      </c>
      <c r="L325" t="s">
        <v>8</v>
      </c>
      <c r="M325" t="s">
        <v>14</v>
      </c>
      <c r="N325" t="str">
        <f t="shared" si="35"/>
        <v>F</v>
      </c>
      <c r="O325" t="s">
        <v>339</v>
      </c>
      <c r="P325" t="s">
        <v>340</v>
      </c>
      <c r="Q325" t="s">
        <v>221</v>
      </c>
      <c r="R325">
        <v>4</v>
      </c>
      <c r="S325">
        <f t="shared" si="36"/>
        <v>2019</v>
      </c>
      <c r="T325" t="s">
        <v>12</v>
      </c>
      <c r="U325">
        <v>1</v>
      </c>
      <c r="V325" t="s">
        <v>3346</v>
      </c>
      <c r="W325">
        <f>VLOOKUP(Q325,'PBT Tag Rates'!$B$5:$E$44,4,FALSE)</f>
        <v>0.95971980899999998</v>
      </c>
      <c r="X325">
        <v>1</v>
      </c>
      <c r="Y325" s="14">
        <f>IFERROR(LOOKUP(H325,{30,43,48,53,58,63,68,73,78,83,88,93,97},{42,47,52,57,62,67,72,77,82,87,92,99,100}),999)</f>
        <v>82</v>
      </c>
      <c r="Z325" s="17">
        <f t="shared" si="37"/>
        <v>1.4285714285714286</v>
      </c>
      <c r="AA325" s="17">
        <f t="shared" si="38"/>
        <v>1.4285714285714286</v>
      </c>
      <c r="AB325" s="17">
        <f t="shared" si="39"/>
        <v>2.518344052903343</v>
      </c>
      <c r="AC325" s="17" t="s">
        <v>17654</v>
      </c>
    </row>
    <row r="326" spans="1:29" x14ac:dyDescent="0.25">
      <c r="A326" t="s">
        <v>3339</v>
      </c>
      <c r="B326" s="166" t="s">
        <v>4147</v>
      </c>
      <c r="C326" t="s">
        <v>4148</v>
      </c>
      <c r="D326" s="1">
        <v>45159</v>
      </c>
      <c r="E326">
        <f t="shared" si="34"/>
        <v>70</v>
      </c>
      <c r="F326" t="s">
        <v>6</v>
      </c>
      <c r="G326">
        <v>930</v>
      </c>
      <c r="H326">
        <f t="shared" si="33"/>
        <v>93</v>
      </c>
      <c r="I326" t="s">
        <v>9</v>
      </c>
      <c r="J326" t="s">
        <v>8</v>
      </c>
      <c r="K326" t="s">
        <v>4149</v>
      </c>
      <c r="L326" t="s">
        <v>8</v>
      </c>
      <c r="M326" t="s">
        <v>6</v>
      </c>
      <c r="N326" t="str">
        <f t="shared" si="35"/>
        <v>M</v>
      </c>
      <c r="O326" t="s">
        <v>8</v>
      </c>
      <c r="P326" t="s">
        <v>8</v>
      </c>
      <c r="Q326" t="s">
        <v>11</v>
      </c>
      <c r="R326" t="s">
        <v>8</v>
      </c>
      <c r="S326" t="str">
        <f t="shared" si="36"/>
        <v>U</v>
      </c>
      <c r="T326" t="s">
        <v>12</v>
      </c>
      <c r="U326">
        <v>0.999999999999998</v>
      </c>
      <c r="V326" t="s">
        <v>3100</v>
      </c>
      <c r="W326" t="e">
        <f>VLOOKUP(Q326,'PBT Tag Rates'!$B$5:$E$44,4,FALSE)</f>
        <v>#N/A</v>
      </c>
      <c r="X326">
        <v>1</v>
      </c>
      <c r="Y326" s="14">
        <f>IFERROR(LOOKUP(H326,{30,43,48,53,58,63,68,73,78,83,88,93,97},{42,47,52,57,62,67,72,77,82,87,92,99,100}),999)</f>
        <v>99</v>
      </c>
      <c r="Z326" s="17">
        <f t="shared" si="37"/>
        <v>1.4285714285714286</v>
      </c>
      <c r="AA326" s="17">
        <f t="shared" si="38"/>
        <v>1.4285714285714286</v>
      </c>
      <c r="AB326" s="17">
        <f t="shared" si="39"/>
        <v>2.518344052903343</v>
      </c>
      <c r="AC326" s="17" t="s">
        <v>17654</v>
      </c>
    </row>
    <row r="327" spans="1:29" x14ac:dyDescent="0.25">
      <c r="A327" t="s">
        <v>3339</v>
      </c>
      <c r="B327" s="166" t="s">
        <v>4150</v>
      </c>
      <c r="C327" t="s">
        <v>4151</v>
      </c>
      <c r="D327" s="1">
        <v>45159</v>
      </c>
      <c r="E327">
        <f t="shared" si="34"/>
        <v>70</v>
      </c>
      <c r="F327" t="s">
        <v>14</v>
      </c>
      <c r="G327">
        <v>720</v>
      </c>
      <c r="H327">
        <f t="shared" si="33"/>
        <v>72</v>
      </c>
      <c r="I327" t="s">
        <v>7</v>
      </c>
      <c r="J327" t="s">
        <v>8</v>
      </c>
      <c r="K327" t="s">
        <v>4152</v>
      </c>
      <c r="L327" t="s">
        <v>8</v>
      </c>
      <c r="M327" t="s">
        <v>14</v>
      </c>
      <c r="N327" t="str">
        <f t="shared" si="35"/>
        <v>F</v>
      </c>
      <c r="O327" t="s">
        <v>922</v>
      </c>
      <c r="P327" t="s">
        <v>1275</v>
      </c>
      <c r="Q327" t="s">
        <v>221</v>
      </c>
      <c r="R327">
        <v>4</v>
      </c>
      <c r="S327">
        <f t="shared" si="36"/>
        <v>2019</v>
      </c>
      <c r="T327" t="s">
        <v>12</v>
      </c>
      <c r="U327">
        <v>1</v>
      </c>
      <c r="V327" t="s">
        <v>3396</v>
      </c>
      <c r="W327">
        <f>VLOOKUP(Q327,'PBT Tag Rates'!$B$5:$E$44,4,FALSE)</f>
        <v>0.95971980899999998</v>
      </c>
      <c r="X327">
        <v>1</v>
      </c>
      <c r="Y327" s="14">
        <f>IFERROR(LOOKUP(H327,{30,43,48,53,58,63,68,73,78,83,88,93,97},{42,47,52,57,62,67,72,77,82,87,92,99,100}),999)</f>
        <v>72</v>
      </c>
      <c r="Z327" s="17">
        <f t="shared" si="37"/>
        <v>1.4285714285714286</v>
      </c>
      <c r="AA327" s="17">
        <f t="shared" si="38"/>
        <v>1.4285714285714286</v>
      </c>
      <c r="AB327" s="17">
        <f t="shared" si="39"/>
        <v>2.518344052903343</v>
      </c>
      <c r="AC327" s="17" t="s">
        <v>17655</v>
      </c>
    </row>
    <row r="328" spans="1:29" x14ac:dyDescent="0.25">
      <c r="A328" t="s">
        <v>3339</v>
      </c>
      <c r="B328" s="166" t="s">
        <v>4153</v>
      </c>
      <c r="C328" t="s">
        <v>4154</v>
      </c>
      <c r="D328" s="1">
        <v>45159</v>
      </c>
      <c r="E328">
        <f t="shared" si="34"/>
        <v>70</v>
      </c>
      <c r="F328" t="s">
        <v>6</v>
      </c>
      <c r="G328">
        <v>850</v>
      </c>
      <c r="H328">
        <f t="shared" si="33"/>
        <v>85</v>
      </c>
      <c r="I328" t="s">
        <v>7</v>
      </c>
      <c r="J328" t="s">
        <v>8</v>
      </c>
      <c r="K328" t="s">
        <v>4155</v>
      </c>
      <c r="L328" t="s">
        <v>8</v>
      </c>
      <c r="M328" t="s">
        <v>6</v>
      </c>
      <c r="N328" t="str">
        <f t="shared" si="35"/>
        <v>M</v>
      </c>
      <c r="O328" t="s">
        <v>2352</v>
      </c>
      <c r="P328" t="s">
        <v>2353</v>
      </c>
      <c r="Q328" t="s">
        <v>221</v>
      </c>
      <c r="R328">
        <v>4</v>
      </c>
      <c r="S328">
        <f t="shared" si="36"/>
        <v>2019</v>
      </c>
      <c r="T328" t="s">
        <v>12</v>
      </c>
      <c r="U328">
        <v>1</v>
      </c>
      <c r="V328" t="s">
        <v>3357</v>
      </c>
      <c r="W328">
        <f>VLOOKUP(Q328,'PBT Tag Rates'!$B$5:$E$44,4,FALSE)</f>
        <v>0.95971980899999998</v>
      </c>
      <c r="X328">
        <v>1</v>
      </c>
      <c r="Y328" s="14">
        <f>IFERROR(LOOKUP(H328,{30,43,48,53,58,63,68,73,78,83,88,93,97},{42,47,52,57,62,67,72,77,82,87,92,99,100}),999)</f>
        <v>87</v>
      </c>
      <c r="Z328" s="17">
        <f t="shared" si="37"/>
        <v>1.4285714285714286</v>
      </c>
      <c r="AA328" s="17">
        <f t="shared" si="38"/>
        <v>1.4285714285714286</v>
      </c>
      <c r="AB328" s="17">
        <f t="shared" si="39"/>
        <v>2.518344052903343</v>
      </c>
      <c r="AC328" s="17" t="s">
        <v>17654</v>
      </c>
    </row>
    <row r="329" spans="1:29" x14ac:dyDescent="0.25">
      <c r="A329" t="s">
        <v>3339</v>
      </c>
      <c r="B329" s="166" t="s">
        <v>4156</v>
      </c>
      <c r="C329" t="s">
        <v>4157</v>
      </c>
      <c r="D329" s="1">
        <v>45159</v>
      </c>
      <c r="E329">
        <f t="shared" si="34"/>
        <v>70</v>
      </c>
      <c r="F329" t="s">
        <v>6</v>
      </c>
      <c r="G329">
        <v>700</v>
      </c>
      <c r="H329">
        <f t="shared" si="33"/>
        <v>70</v>
      </c>
      <c r="I329" t="s">
        <v>7</v>
      </c>
      <c r="J329" t="s">
        <v>8</v>
      </c>
      <c r="K329" t="s">
        <v>4158</v>
      </c>
      <c r="L329" t="s">
        <v>8</v>
      </c>
      <c r="M329" t="s">
        <v>6</v>
      </c>
      <c r="N329" t="str">
        <f t="shared" si="35"/>
        <v>M</v>
      </c>
      <c r="O329" t="s">
        <v>371</v>
      </c>
      <c r="P329" t="s">
        <v>372</v>
      </c>
      <c r="Q329" t="s">
        <v>221</v>
      </c>
      <c r="R329">
        <v>4</v>
      </c>
      <c r="S329">
        <f t="shared" si="36"/>
        <v>2019</v>
      </c>
      <c r="T329" t="s">
        <v>12</v>
      </c>
      <c r="U329">
        <v>0.999999999999999</v>
      </c>
      <c r="V329" t="s">
        <v>3363</v>
      </c>
      <c r="W329">
        <f>VLOOKUP(Q329,'PBT Tag Rates'!$B$5:$E$44,4,FALSE)</f>
        <v>0.95971980899999998</v>
      </c>
      <c r="X329">
        <v>1</v>
      </c>
      <c r="Y329" s="14">
        <f>IFERROR(LOOKUP(H329,{30,43,48,53,58,63,68,73,78,83,88,93,97},{42,47,52,57,62,67,72,77,82,87,92,99,100}),999)</f>
        <v>72</v>
      </c>
      <c r="Z329" s="17">
        <f t="shared" si="37"/>
        <v>1.4285714285714286</v>
      </c>
      <c r="AA329" s="17">
        <f t="shared" si="38"/>
        <v>1.4285714285714286</v>
      </c>
      <c r="AB329" s="17">
        <f t="shared" si="39"/>
        <v>2.518344052903343</v>
      </c>
      <c r="AC329" s="17" t="s">
        <v>17654</v>
      </c>
    </row>
    <row r="330" spans="1:29" x14ac:dyDescent="0.25">
      <c r="A330" t="s">
        <v>3339</v>
      </c>
      <c r="B330" s="166" t="s">
        <v>4159</v>
      </c>
      <c r="C330" t="s">
        <v>227</v>
      </c>
      <c r="D330" s="1">
        <v>45159</v>
      </c>
      <c r="E330">
        <f t="shared" si="34"/>
        <v>70</v>
      </c>
      <c r="F330" t="s">
        <v>14</v>
      </c>
      <c r="G330">
        <v>710</v>
      </c>
      <c r="H330">
        <f t="shared" si="33"/>
        <v>71</v>
      </c>
      <c r="I330" t="s">
        <v>7</v>
      </c>
      <c r="J330" t="s">
        <v>8</v>
      </c>
      <c r="K330" t="s">
        <v>4160</v>
      </c>
      <c r="L330" t="s">
        <v>8</v>
      </c>
      <c r="M330" t="s">
        <v>14</v>
      </c>
      <c r="N330" t="str">
        <f t="shared" si="35"/>
        <v>F</v>
      </c>
      <c r="O330" t="s">
        <v>4161</v>
      </c>
      <c r="P330" t="s">
        <v>4162</v>
      </c>
      <c r="Q330" t="s">
        <v>221</v>
      </c>
      <c r="R330">
        <v>4</v>
      </c>
      <c r="S330">
        <f t="shared" si="36"/>
        <v>2019</v>
      </c>
      <c r="T330" t="s">
        <v>12</v>
      </c>
      <c r="U330">
        <v>1</v>
      </c>
      <c r="V330" t="s">
        <v>3357</v>
      </c>
      <c r="W330">
        <f>VLOOKUP(Q330,'PBT Tag Rates'!$B$5:$E$44,4,FALSE)</f>
        <v>0.95971980899999998</v>
      </c>
      <c r="X330">
        <v>1</v>
      </c>
      <c r="Y330" s="14">
        <f>IFERROR(LOOKUP(H330,{30,43,48,53,58,63,68,73,78,83,88,93,97},{42,47,52,57,62,67,72,77,82,87,92,99,100}),999)</f>
        <v>72</v>
      </c>
      <c r="Z330" s="17">
        <f t="shared" si="37"/>
        <v>1.4285714285714286</v>
      </c>
      <c r="AA330" s="17">
        <f t="shared" si="38"/>
        <v>1.4285714285714286</v>
      </c>
      <c r="AB330" s="17">
        <f t="shared" si="39"/>
        <v>2.518344052903343</v>
      </c>
      <c r="AC330" s="17" t="s">
        <v>17654</v>
      </c>
    </row>
    <row r="331" spans="1:29" x14ac:dyDescent="0.25">
      <c r="A331" t="s">
        <v>3339</v>
      </c>
      <c r="B331" s="166" t="s">
        <v>4163</v>
      </c>
      <c r="C331" t="s">
        <v>4164</v>
      </c>
      <c r="D331" s="1">
        <v>45159</v>
      </c>
      <c r="E331">
        <f t="shared" si="34"/>
        <v>70</v>
      </c>
      <c r="F331" t="s">
        <v>14</v>
      </c>
      <c r="G331">
        <v>820</v>
      </c>
      <c r="H331">
        <f t="shared" si="33"/>
        <v>82</v>
      </c>
      <c r="I331" t="s">
        <v>7</v>
      </c>
      <c r="J331" t="s">
        <v>8</v>
      </c>
      <c r="K331" t="s">
        <v>4165</v>
      </c>
      <c r="L331" t="s">
        <v>8</v>
      </c>
      <c r="M331" t="s">
        <v>14</v>
      </c>
      <c r="N331" t="str">
        <f t="shared" si="35"/>
        <v>F</v>
      </c>
      <c r="O331" t="s">
        <v>267</v>
      </c>
      <c r="P331" t="s">
        <v>268</v>
      </c>
      <c r="Q331" t="s">
        <v>221</v>
      </c>
      <c r="R331">
        <v>4</v>
      </c>
      <c r="S331">
        <f t="shared" si="36"/>
        <v>2019</v>
      </c>
      <c r="T331" t="s">
        <v>12</v>
      </c>
      <c r="U331">
        <v>1</v>
      </c>
      <c r="V331" t="s">
        <v>3363</v>
      </c>
      <c r="W331">
        <f>VLOOKUP(Q331,'PBT Tag Rates'!$B$5:$E$44,4,FALSE)</f>
        <v>0.95971980899999998</v>
      </c>
      <c r="X331">
        <v>1</v>
      </c>
      <c r="Y331" s="14">
        <f>IFERROR(LOOKUP(H331,{30,43,48,53,58,63,68,73,78,83,88,93,97},{42,47,52,57,62,67,72,77,82,87,92,99,100}),999)</f>
        <v>82</v>
      </c>
      <c r="Z331" s="17">
        <f t="shared" si="37"/>
        <v>1.4285714285714286</v>
      </c>
      <c r="AA331" s="17">
        <f t="shared" si="38"/>
        <v>1.4285714285714286</v>
      </c>
      <c r="AB331" s="17">
        <f t="shared" si="39"/>
        <v>2.518344052903343</v>
      </c>
      <c r="AC331" s="17" t="s">
        <v>17654</v>
      </c>
    </row>
    <row r="332" spans="1:29" x14ac:dyDescent="0.25">
      <c r="A332" t="s">
        <v>3339</v>
      </c>
      <c r="B332" s="166" t="s">
        <v>4166</v>
      </c>
      <c r="C332" t="s">
        <v>4167</v>
      </c>
      <c r="D332" s="1">
        <v>45159</v>
      </c>
      <c r="E332">
        <f t="shared" si="34"/>
        <v>70</v>
      </c>
      <c r="F332" t="s">
        <v>6</v>
      </c>
      <c r="G332">
        <v>820</v>
      </c>
      <c r="H332">
        <f t="shared" si="33"/>
        <v>82</v>
      </c>
      <c r="I332" t="s">
        <v>9</v>
      </c>
      <c r="J332">
        <v>1</v>
      </c>
      <c r="K332" t="s">
        <v>4168</v>
      </c>
      <c r="L332" t="s">
        <v>8</v>
      </c>
      <c r="M332" t="s">
        <v>6</v>
      </c>
      <c r="N332" t="str">
        <f t="shared" si="35"/>
        <v>M</v>
      </c>
      <c r="O332" t="s">
        <v>3606</v>
      </c>
      <c r="P332" t="s">
        <v>4169</v>
      </c>
      <c r="Q332" t="s">
        <v>221</v>
      </c>
      <c r="R332">
        <v>4</v>
      </c>
      <c r="S332">
        <f t="shared" si="36"/>
        <v>2019</v>
      </c>
      <c r="T332" t="s">
        <v>12</v>
      </c>
      <c r="U332">
        <v>1</v>
      </c>
      <c r="V332" t="s">
        <v>3608</v>
      </c>
      <c r="W332">
        <f>VLOOKUP(Q332,'PBT Tag Rates'!$B$5:$E$44,4,FALSE)</f>
        <v>0.95971980899999998</v>
      </c>
      <c r="X332">
        <v>1</v>
      </c>
      <c r="Y332" s="14">
        <f>IFERROR(LOOKUP(H332,{30,43,48,53,58,63,68,73,78,83,88,93,97},{42,47,52,57,62,67,72,77,82,87,92,99,100}),999)</f>
        <v>82</v>
      </c>
      <c r="Z332" s="17">
        <f t="shared" si="37"/>
        <v>1.4285714285714286</v>
      </c>
      <c r="AA332" s="17">
        <f t="shared" si="38"/>
        <v>1.4285714285714286</v>
      </c>
      <c r="AB332" s="17">
        <f t="shared" si="39"/>
        <v>2.518344052903343</v>
      </c>
      <c r="AC332" s="17" t="s">
        <v>17654</v>
      </c>
    </row>
    <row r="333" spans="1:29" x14ac:dyDescent="0.25">
      <c r="A333" t="s">
        <v>3339</v>
      </c>
      <c r="B333" s="166" t="s">
        <v>4170</v>
      </c>
      <c r="C333" t="s">
        <v>4171</v>
      </c>
      <c r="D333" s="1">
        <v>45159</v>
      </c>
      <c r="E333">
        <f t="shared" si="34"/>
        <v>70</v>
      </c>
      <c r="F333" t="s">
        <v>14</v>
      </c>
      <c r="G333">
        <v>840</v>
      </c>
      <c r="H333">
        <f t="shared" si="33"/>
        <v>84</v>
      </c>
      <c r="I333" t="s">
        <v>7</v>
      </c>
      <c r="J333" t="s">
        <v>8</v>
      </c>
      <c r="K333" t="s">
        <v>4172</v>
      </c>
      <c r="L333" t="s">
        <v>8</v>
      </c>
      <c r="M333" t="s">
        <v>14</v>
      </c>
      <c r="N333" t="str">
        <f t="shared" si="35"/>
        <v>F</v>
      </c>
      <c r="O333" t="s">
        <v>748</v>
      </c>
      <c r="P333" t="s">
        <v>4173</v>
      </c>
      <c r="Q333" t="s">
        <v>221</v>
      </c>
      <c r="R333">
        <v>4</v>
      </c>
      <c r="S333">
        <f t="shared" si="36"/>
        <v>2019</v>
      </c>
      <c r="T333" t="s">
        <v>12</v>
      </c>
      <c r="U333">
        <v>1.00000000000001</v>
      </c>
      <c r="V333" t="s">
        <v>3396</v>
      </c>
      <c r="W333">
        <f>VLOOKUP(Q333,'PBT Tag Rates'!$B$5:$E$44,4,FALSE)</f>
        <v>0.95971980899999998</v>
      </c>
      <c r="X333">
        <v>1</v>
      </c>
      <c r="Y333" s="14">
        <f>IFERROR(LOOKUP(H333,{30,43,48,53,58,63,68,73,78,83,88,93,97},{42,47,52,57,62,67,72,77,82,87,92,99,100}),999)</f>
        <v>87</v>
      </c>
      <c r="Z333" s="17">
        <f t="shared" si="37"/>
        <v>1.4285714285714286</v>
      </c>
      <c r="AA333" s="17">
        <f t="shared" si="38"/>
        <v>1.4285714285714286</v>
      </c>
      <c r="AB333" s="17">
        <f t="shared" si="39"/>
        <v>2.518344052903343</v>
      </c>
      <c r="AC333" s="17" t="s">
        <v>17655</v>
      </c>
    </row>
    <row r="334" spans="1:29" x14ac:dyDescent="0.25">
      <c r="A334" t="s">
        <v>3339</v>
      </c>
      <c r="B334" s="166" t="s">
        <v>4174</v>
      </c>
      <c r="C334" t="s">
        <v>797</v>
      </c>
      <c r="D334" s="1">
        <v>45159</v>
      </c>
      <c r="E334">
        <f t="shared" si="34"/>
        <v>70</v>
      </c>
      <c r="F334" t="s">
        <v>14</v>
      </c>
      <c r="G334">
        <v>820</v>
      </c>
      <c r="H334">
        <f t="shared" si="33"/>
        <v>82</v>
      </c>
      <c r="I334" t="s">
        <v>7</v>
      </c>
      <c r="J334" t="s">
        <v>8</v>
      </c>
      <c r="K334" t="s">
        <v>4175</v>
      </c>
      <c r="L334" t="s">
        <v>8</v>
      </c>
      <c r="M334" t="s">
        <v>14</v>
      </c>
      <c r="N334" t="str">
        <f t="shared" si="35"/>
        <v>F</v>
      </c>
      <c r="O334" t="s">
        <v>1358</v>
      </c>
      <c r="P334" t="s">
        <v>1359</v>
      </c>
      <c r="Q334" t="s">
        <v>221</v>
      </c>
      <c r="R334">
        <v>4</v>
      </c>
      <c r="S334">
        <f t="shared" si="36"/>
        <v>2019</v>
      </c>
      <c r="T334" t="s">
        <v>12</v>
      </c>
      <c r="U334">
        <v>1</v>
      </c>
      <c r="V334" t="s">
        <v>3396</v>
      </c>
      <c r="W334">
        <f>VLOOKUP(Q334,'PBT Tag Rates'!$B$5:$E$44,4,FALSE)</f>
        <v>0.95971980899999998</v>
      </c>
      <c r="X334">
        <v>1</v>
      </c>
      <c r="Y334" s="14">
        <f>IFERROR(LOOKUP(H334,{30,43,48,53,58,63,68,73,78,83,88,93,97},{42,47,52,57,62,67,72,77,82,87,92,99,100}),999)</f>
        <v>82</v>
      </c>
      <c r="Z334" s="17">
        <f t="shared" si="37"/>
        <v>1.4285714285714286</v>
      </c>
      <c r="AA334" s="17">
        <f t="shared" si="38"/>
        <v>1.4285714285714286</v>
      </c>
      <c r="AB334" s="17">
        <f t="shared" si="39"/>
        <v>2.518344052903343</v>
      </c>
      <c r="AC334" s="17" t="s">
        <v>17655</v>
      </c>
    </row>
    <row r="335" spans="1:29" x14ac:dyDescent="0.25">
      <c r="A335" t="s">
        <v>3339</v>
      </c>
      <c r="B335" s="166" t="s">
        <v>4176</v>
      </c>
      <c r="C335" t="s">
        <v>4177</v>
      </c>
      <c r="D335" s="1">
        <v>45159</v>
      </c>
      <c r="E335">
        <f t="shared" si="34"/>
        <v>70</v>
      </c>
      <c r="F335" t="s">
        <v>6</v>
      </c>
      <c r="G335">
        <v>840</v>
      </c>
      <c r="H335">
        <f t="shared" si="33"/>
        <v>84</v>
      </c>
      <c r="I335" t="s">
        <v>7</v>
      </c>
      <c r="J335" t="s">
        <v>8</v>
      </c>
      <c r="K335" t="s">
        <v>4178</v>
      </c>
      <c r="L335" t="s">
        <v>8</v>
      </c>
      <c r="M335" t="s">
        <v>6</v>
      </c>
      <c r="N335" t="str">
        <f t="shared" si="35"/>
        <v>M</v>
      </c>
      <c r="O335" t="s">
        <v>4179</v>
      </c>
      <c r="P335" t="s">
        <v>4180</v>
      </c>
      <c r="Q335" t="s">
        <v>281</v>
      </c>
      <c r="R335">
        <v>4</v>
      </c>
      <c r="S335">
        <f t="shared" si="36"/>
        <v>2019</v>
      </c>
      <c r="T335" t="s">
        <v>12</v>
      </c>
      <c r="U335">
        <v>0.999999999999996</v>
      </c>
      <c r="V335" t="s">
        <v>3079</v>
      </c>
      <c r="W335">
        <f>VLOOKUP(Q335,'PBT Tag Rates'!$B$5:$E$44,4,FALSE)</f>
        <v>0.99705232300000002</v>
      </c>
      <c r="X335">
        <v>1</v>
      </c>
      <c r="Y335" s="14">
        <f>IFERROR(LOOKUP(H335,{30,43,48,53,58,63,68,73,78,83,88,93,97},{42,47,52,57,62,67,72,77,82,87,92,99,100}),999)</f>
        <v>87</v>
      </c>
      <c r="Z335" s="17">
        <f t="shared" si="37"/>
        <v>1.4285714285714286</v>
      </c>
      <c r="AA335" s="17">
        <f t="shared" si="38"/>
        <v>1.4285714285714286</v>
      </c>
      <c r="AB335" s="17">
        <f t="shared" si="39"/>
        <v>2.518344052903343</v>
      </c>
      <c r="AC335" s="17" t="s">
        <v>17654</v>
      </c>
    </row>
    <row r="336" spans="1:29" x14ac:dyDescent="0.25">
      <c r="A336" t="s">
        <v>3339</v>
      </c>
      <c r="B336" s="166" t="s">
        <v>4181</v>
      </c>
      <c r="C336" t="s">
        <v>4182</v>
      </c>
      <c r="D336" s="1">
        <v>45159</v>
      </c>
      <c r="E336">
        <f t="shared" si="34"/>
        <v>70</v>
      </c>
      <c r="F336" t="s">
        <v>6</v>
      </c>
      <c r="G336">
        <v>730</v>
      </c>
      <c r="H336">
        <f t="shared" si="33"/>
        <v>73</v>
      </c>
      <c r="I336" t="s">
        <v>7</v>
      </c>
      <c r="J336" t="s">
        <v>8</v>
      </c>
      <c r="K336" t="s">
        <v>4183</v>
      </c>
      <c r="L336" t="s">
        <v>8</v>
      </c>
      <c r="M336" t="s">
        <v>6</v>
      </c>
      <c r="N336" t="str">
        <f t="shared" si="35"/>
        <v>M</v>
      </c>
      <c r="O336" t="s">
        <v>8</v>
      </c>
      <c r="P336" t="s">
        <v>8</v>
      </c>
      <c r="Q336" t="s">
        <v>11</v>
      </c>
      <c r="R336" t="s">
        <v>8</v>
      </c>
      <c r="S336" t="str">
        <f t="shared" si="36"/>
        <v>U</v>
      </c>
      <c r="T336" t="s">
        <v>12</v>
      </c>
      <c r="U336">
        <v>1</v>
      </c>
      <c r="V336" t="s">
        <v>11</v>
      </c>
      <c r="W336" t="e">
        <f>VLOOKUP(Q336,'PBT Tag Rates'!$B$5:$E$44,4,FALSE)</f>
        <v>#N/A</v>
      </c>
      <c r="X336">
        <v>1</v>
      </c>
      <c r="Y336" s="14">
        <f>IFERROR(LOOKUP(H336,{30,43,48,53,58,63,68,73,78,83,88,93,97},{42,47,52,57,62,67,72,77,82,87,92,99,100}),999)</f>
        <v>77</v>
      </c>
      <c r="Z336" s="17">
        <f t="shared" si="37"/>
        <v>1.4285714285714286</v>
      </c>
      <c r="AA336" s="17">
        <f t="shared" si="38"/>
        <v>1.4285714285714286</v>
      </c>
      <c r="AB336" s="17">
        <f t="shared" si="39"/>
        <v>2.518344052903343</v>
      </c>
      <c r="AC336" s="17" t="s">
        <v>17654</v>
      </c>
    </row>
    <row r="337" spans="1:29" x14ac:dyDescent="0.25">
      <c r="A337" t="s">
        <v>3339</v>
      </c>
      <c r="B337" s="166" t="s">
        <v>4184</v>
      </c>
      <c r="C337" t="s">
        <v>4185</v>
      </c>
      <c r="D337" s="1">
        <v>45159</v>
      </c>
      <c r="E337">
        <f t="shared" si="34"/>
        <v>70</v>
      </c>
      <c r="F337" t="s">
        <v>14</v>
      </c>
      <c r="G337">
        <v>710</v>
      </c>
      <c r="H337">
        <f t="shared" si="33"/>
        <v>71</v>
      </c>
      <c r="I337" t="s">
        <v>7</v>
      </c>
      <c r="J337" t="s">
        <v>8</v>
      </c>
      <c r="K337" t="s">
        <v>4186</v>
      </c>
      <c r="L337" t="s">
        <v>8</v>
      </c>
      <c r="M337" t="s">
        <v>14</v>
      </c>
      <c r="N337" t="str">
        <f t="shared" si="35"/>
        <v>F</v>
      </c>
      <c r="O337" t="s">
        <v>1389</v>
      </c>
      <c r="P337" t="s">
        <v>4187</v>
      </c>
      <c r="Q337" t="s">
        <v>918</v>
      </c>
      <c r="R337">
        <v>3</v>
      </c>
      <c r="S337">
        <f t="shared" si="36"/>
        <v>2020</v>
      </c>
      <c r="T337" t="s">
        <v>12</v>
      </c>
      <c r="U337">
        <v>1</v>
      </c>
      <c r="V337" t="s">
        <v>3386</v>
      </c>
      <c r="W337">
        <f>VLOOKUP(Q337,'PBT Tag Rates'!$B$5:$E$44,4,FALSE)</f>
        <v>0.98961045999999997</v>
      </c>
      <c r="X337">
        <v>1</v>
      </c>
      <c r="Y337" s="14">
        <f>IFERROR(LOOKUP(H337,{30,43,48,53,58,63,68,73,78,83,88,93,97},{42,47,52,57,62,67,72,77,82,87,92,99,100}),999)</f>
        <v>72</v>
      </c>
      <c r="Z337" s="17">
        <f t="shared" si="37"/>
        <v>1.4285714285714286</v>
      </c>
      <c r="AA337" s="17">
        <f t="shared" si="38"/>
        <v>1.4285714285714286</v>
      </c>
      <c r="AB337" s="17">
        <f t="shared" si="39"/>
        <v>2.518344052903343</v>
      </c>
      <c r="AC337" s="17" t="s">
        <v>17654</v>
      </c>
    </row>
    <row r="338" spans="1:29" x14ac:dyDescent="0.25">
      <c r="A338" t="s">
        <v>3339</v>
      </c>
      <c r="B338" s="166" t="s">
        <v>4188</v>
      </c>
      <c r="C338" t="s">
        <v>4189</v>
      </c>
      <c r="D338" s="1">
        <v>45159</v>
      </c>
      <c r="E338">
        <f t="shared" si="34"/>
        <v>70</v>
      </c>
      <c r="F338" t="s">
        <v>6</v>
      </c>
      <c r="G338">
        <v>800</v>
      </c>
      <c r="H338">
        <f t="shared" si="33"/>
        <v>80</v>
      </c>
      <c r="I338" t="s">
        <v>7</v>
      </c>
      <c r="J338" t="s">
        <v>8</v>
      </c>
      <c r="K338" t="s">
        <v>4190</v>
      </c>
      <c r="L338" t="s">
        <v>8</v>
      </c>
      <c r="M338" t="s">
        <v>14</v>
      </c>
      <c r="N338" t="str">
        <f t="shared" si="35"/>
        <v>F</v>
      </c>
      <c r="O338" t="s">
        <v>8</v>
      </c>
      <c r="P338" t="s">
        <v>8</v>
      </c>
      <c r="Q338" t="s">
        <v>11</v>
      </c>
      <c r="R338" t="s">
        <v>8</v>
      </c>
      <c r="S338" t="str">
        <f t="shared" si="36"/>
        <v>U</v>
      </c>
      <c r="T338" t="s">
        <v>12</v>
      </c>
      <c r="U338">
        <v>1</v>
      </c>
      <c r="V338" t="s">
        <v>11</v>
      </c>
      <c r="W338" t="e">
        <f>VLOOKUP(Q338,'PBT Tag Rates'!$B$5:$E$44,4,FALSE)</f>
        <v>#N/A</v>
      </c>
      <c r="X338">
        <v>1</v>
      </c>
      <c r="Y338" s="14">
        <f>IFERROR(LOOKUP(H338,{30,43,48,53,58,63,68,73,78,83,88,93,97},{42,47,52,57,62,67,72,77,82,87,92,99,100}),999)</f>
        <v>82</v>
      </c>
      <c r="Z338" s="17">
        <f t="shared" si="37"/>
        <v>1.4285714285714286</v>
      </c>
      <c r="AA338" s="17">
        <f t="shared" si="38"/>
        <v>1.4285714285714286</v>
      </c>
      <c r="AB338" s="17">
        <f t="shared" si="39"/>
        <v>2.518344052903343</v>
      </c>
      <c r="AC338" s="17" t="s">
        <v>17654</v>
      </c>
    </row>
    <row r="339" spans="1:29" x14ac:dyDescent="0.25">
      <c r="A339" t="s">
        <v>3339</v>
      </c>
      <c r="B339" s="166" t="s">
        <v>4191</v>
      </c>
      <c r="C339" t="s">
        <v>4192</v>
      </c>
      <c r="D339" s="1">
        <v>45159</v>
      </c>
      <c r="E339">
        <f t="shared" si="34"/>
        <v>70</v>
      </c>
      <c r="F339" t="s">
        <v>6</v>
      </c>
      <c r="G339">
        <v>870</v>
      </c>
      <c r="H339">
        <f t="shared" si="33"/>
        <v>87</v>
      </c>
      <c r="I339" t="s">
        <v>9</v>
      </c>
      <c r="J339">
        <v>1</v>
      </c>
      <c r="K339" t="s">
        <v>4193</v>
      </c>
      <c r="L339" t="s">
        <v>8</v>
      </c>
      <c r="M339" t="s">
        <v>6</v>
      </c>
      <c r="N339" t="str">
        <f t="shared" si="35"/>
        <v>M</v>
      </c>
      <c r="O339" t="s">
        <v>4194</v>
      </c>
      <c r="P339" t="s">
        <v>4195</v>
      </c>
      <c r="Q339" t="s">
        <v>281</v>
      </c>
      <c r="R339">
        <v>4</v>
      </c>
      <c r="S339">
        <f t="shared" si="36"/>
        <v>2019</v>
      </c>
      <c r="T339" t="s">
        <v>12</v>
      </c>
      <c r="U339">
        <v>0.999999999999998</v>
      </c>
      <c r="V339" t="s">
        <v>3170</v>
      </c>
      <c r="W339">
        <f>VLOOKUP(Q339,'PBT Tag Rates'!$B$5:$E$44,4,FALSE)</f>
        <v>0.99705232300000002</v>
      </c>
      <c r="X339">
        <v>1</v>
      </c>
      <c r="Y339" s="14">
        <f>IFERROR(LOOKUP(H339,{30,43,48,53,58,63,68,73,78,83,88,93,97},{42,47,52,57,62,67,72,77,82,87,92,99,100}),999)</f>
        <v>87</v>
      </c>
      <c r="Z339" s="17">
        <f t="shared" si="37"/>
        <v>1.4285714285714286</v>
      </c>
      <c r="AA339" s="17">
        <f t="shared" si="38"/>
        <v>1.4285714285714286</v>
      </c>
      <c r="AB339" s="17">
        <f t="shared" si="39"/>
        <v>2.518344052903343</v>
      </c>
      <c r="AC339" s="17" t="s">
        <v>17654</v>
      </c>
    </row>
    <row r="340" spans="1:29" x14ac:dyDescent="0.25">
      <c r="A340" t="s">
        <v>3339</v>
      </c>
      <c r="B340" s="166" t="s">
        <v>4196</v>
      </c>
      <c r="C340" t="s">
        <v>800</v>
      </c>
      <c r="D340" s="1">
        <v>45159</v>
      </c>
      <c r="E340">
        <f t="shared" si="34"/>
        <v>70</v>
      </c>
      <c r="F340" t="s">
        <v>14</v>
      </c>
      <c r="G340">
        <v>800</v>
      </c>
      <c r="H340">
        <f t="shared" si="33"/>
        <v>80</v>
      </c>
      <c r="I340" t="s">
        <v>7</v>
      </c>
      <c r="J340" t="s">
        <v>8</v>
      </c>
      <c r="K340" t="s">
        <v>4197</v>
      </c>
      <c r="L340" t="s">
        <v>8</v>
      </c>
      <c r="M340" t="s">
        <v>14</v>
      </c>
      <c r="N340" t="str">
        <f t="shared" si="35"/>
        <v>F</v>
      </c>
      <c r="O340" t="s">
        <v>274</v>
      </c>
      <c r="P340" t="s">
        <v>275</v>
      </c>
      <c r="Q340" t="s">
        <v>221</v>
      </c>
      <c r="R340">
        <v>4</v>
      </c>
      <c r="S340">
        <f t="shared" si="36"/>
        <v>2019</v>
      </c>
      <c r="T340" t="s">
        <v>12</v>
      </c>
      <c r="U340">
        <v>0.999999999999999</v>
      </c>
      <c r="V340" t="s">
        <v>3396</v>
      </c>
      <c r="W340">
        <f>VLOOKUP(Q340,'PBT Tag Rates'!$B$5:$E$44,4,FALSE)</f>
        <v>0.95971980899999998</v>
      </c>
      <c r="X340">
        <v>1</v>
      </c>
      <c r="Y340" s="14">
        <f>IFERROR(LOOKUP(H340,{30,43,48,53,58,63,68,73,78,83,88,93,97},{42,47,52,57,62,67,72,77,82,87,92,99,100}),999)</f>
        <v>82</v>
      </c>
      <c r="Z340" s="17">
        <f t="shared" si="37"/>
        <v>1.4285714285714286</v>
      </c>
      <c r="AA340" s="17">
        <f t="shared" si="38"/>
        <v>1.4285714285714286</v>
      </c>
      <c r="AB340" s="17">
        <f t="shared" si="39"/>
        <v>2.518344052903343</v>
      </c>
      <c r="AC340" s="17" t="s">
        <v>17655</v>
      </c>
    </row>
    <row r="341" spans="1:29" x14ac:dyDescent="0.25">
      <c r="A341" t="s">
        <v>3339</v>
      </c>
      <c r="B341" s="166" t="s">
        <v>4198</v>
      </c>
      <c r="C341" t="s">
        <v>4199</v>
      </c>
      <c r="D341" s="1">
        <v>45159</v>
      </c>
      <c r="E341">
        <f t="shared" si="34"/>
        <v>70</v>
      </c>
      <c r="F341" t="s">
        <v>14</v>
      </c>
      <c r="G341">
        <v>850</v>
      </c>
      <c r="H341">
        <f t="shared" si="33"/>
        <v>85</v>
      </c>
      <c r="I341" t="s">
        <v>7</v>
      </c>
      <c r="J341" t="s">
        <v>8</v>
      </c>
      <c r="K341" t="s">
        <v>4200</v>
      </c>
      <c r="L341" t="s">
        <v>8</v>
      </c>
      <c r="M341" t="s">
        <v>14</v>
      </c>
      <c r="N341" t="str">
        <f t="shared" si="35"/>
        <v>F</v>
      </c>
      <c r="O341" t="s">
        <v>8</v>
      </c>
      <c r="P341" t="s">
        <v>8</v>
      </c>
      <c r="Q341" t="s">
        <v>11</v>
      </c>
      <c r="R341" t="s">
        <v>8</v>
      </c>
      <c r="S341" t="str">
        <f t="shared" si="36"/>
        <v>U</v>
      </c>
      <c r="T341" t="s">
        <v>12</v>
      </c>
      <c r="U341">
        <v>0.999999999999999</v>
      </c>
      <c r="V341" t="s">
        <v>11</v>
      </c>
      <c r="W341" t="e">
        <f>VLOOKUP(Q341,'PBT Tag Rates'!$B$5:$E$44,4,FALSE)</f>
        <v>#N/A</v>
      </c>
      <c r="X341">
        <v>1</v>
      </c>
      <c r="Y341" s="14">
        <f>IFERROR(LOOKUP(H341,{30,43,48,53,58,63,68,73,78,83,88,93,97},{42,47,52,57,62,67,72,77,82,87,92,99,100}),999)</f>
        <v>87</v>
      </c>
      <c r="Z341" s="17">
        <f t="shared" si="37"/>
        <v>1.4285714285714286</v>
      </c>
      <c r="AA341" s="17">
        <f t="shared" si="38"/>
        <v>1.4285714285714286</v>
      </c>
      <c r="AB341" s="17">
        <f t="shared" si="39"/>
        <v>2.518344052903343</v>
      </c>
      <c r="AC341" s="17" t="s">
        <v>17654</v>
      </c>
    </row>
    <row r="342" spans="1:29" x14ac:dyDescent="0.25">
      <c r="A342" t="s">
        <v>3339</v>
      </c>
      <c r="B342" s="166" t="s">
        <v>4201</v>
      </c>
      <c r="C342" t="s">
        <v>4202</v>
      </c>
      <c r="D342" s="1">
        <v>45159</v>
      </c>
      <c r="E342">
        <f t="shared" si="34"/>
        <v>70</v>
      </c>
      <c r="F342" t="s">
        <v>6</v>
      </c>
      <c r="G342">
        <v>880</v>
      </c>
      <c r="H342">
        <f t="shared" ref="H342:H405" si="40">G342/10</f>
        <v>88</v>
      </c>
      <c r="I342" t="s">
        <v>7</v>
      </c>
      <c r="J342" t="s">
        <v>8</v>
      </c>
      <c r="K342" t="s">
        <v>4203</v>
      </c>
      <c r="L342" t="s">
        <v>8</v>
      </c>
      <c r="M342" t="s">
        <v>6</v>
      </c>
      <c r="N342" t="str">
        <f t="shared" si="35"/>
        <v>M</v>
      </c>
      <c r="O342" t="s">
        <v>3482</v>
      </c>
      <c r="P342" t="s">
        <v>3483</v>
      </c>
      <c r="Q342" t="s">
        <v>281</v>
      </c>
      <c r="R342">
        <v>4</v>
      </c>
      <c r="S342">
        <f t="shared" si="36"/>
        <v>2019</v>
      </c>
      <c r="T342" t="s">
        <v>12</v>
      </c>
      <c r="U342">
        <v>0.999999999999999</v>
      </c>
      <c r="V342" t="s">
        <v>3079</v>
      </c>
      <c r="W342">
        <f>VLOOKUP(Q342,'PBT Tag Rates'!$B$5:$E$44,4,FALSE)</f>
        <v>0.99705232300000002</v>
      </c>
      <c r="X342">
        <v>1</v>
      </c>
      <c r="Y342" s="14">
        <f>IFERROR(LOOKUP(H342,{30,43,48,53,58,63,68,73,78,83,88,93,97},{42,47,52,57,62,67,72,77,82,87,92,99,100}),999)</f>
        <v>92</v>
      </c>
      <c r="Z342" s="17">
        <f t="shared" si="37"/>
        <v>1.4285714285714286</v>
      </c>
      <c r="AA342" s="17">
        <f t="shared" si="38"/>
        <v>1.4285714285714286</v>
      </c>
      <c r="AB342" s="17">
        <f t="shared" si="39"/>
        <v>2.518344052903343</v>
      </c>
      <c r="AC342" s="17" t="s">
        <v>17654</v>
      </c>
    </row>
    <row r="343" spans="1:29" x14ac:dyDescent="0.25">
      <c r="A343" t="s">
        <v>3339</v>
      </c>
      <c r="B343" s="166" t="s">
        <v>4204</v>
      </c>
      <c r="C343" t="s">
        <v>4205</v>
      </c>
      <c r="D343" s="1">
        <v>45159</v>
      </c>
      <c r="E343">
        <f t="shared" ref="E343:E406" si="41">IF(D343&lt;=$D$3,70,18)</f>
        <v>70</v>
      </c>
      <c r="F343" t="s">
        <v>6</v>
      </c>
      <c r="G343">
        <v>710</v>
      </c>
      <c r="H343">
        <f t="shared" si="40"/>
        <v>71</v>
      </c>
      <c r="I343" t="s">
        <v>9</v>
      </c>
      <c r="J343">
        <v>1</v>
      </c>
      <c r="K343" t="s">
        <v>8</v>
      </c>
      <c r="L343" t="s">
        <v>8</v>
      </c>
      <c r="M343" t="s">
        <v>6</v>
      </c>
      <c r="N343" t="str">
        <f t="shared" ref="N343:N406" si="42">IF(M343="U",F343,M343)</f>
        <v>M</v>
      </c>
      <c r="O343" t="s">
        <v>4206</v>
      </c>
      <c r="P343" t="s">
        <v>4207</v>
      </c>
      <c r="Q343" t="s">
        <v>281</v>
      </c>
      <c r="R343">
        <v>4</v>
      </c>
      <c r="S343">
        <f t="shared" ref="S343:S406" si="43">IFERROR($S$3-R343,"U")</f>
        <v>2019</v>
      </c>
      <c r="T343" t="s">
        <v>12</v>
      </c>
      <c r="U343">
        <v>1</v>
      </c>
      <c r="V343" t="s">
        <v>3171</v>
      </c>
      <c r="W343">
        <f>VLOOKUP(Q343,'PBT Tag Rates'!$B$5:$E$44,4,FALSE)</f>
        <v>0.99705232300000002</v>
      </c>
      <c r="X343">
        <v>1</v>
      </c>
      <c r="Y343" s="14">
        <f>IFERROR(LOOKUP(H343,{30,43,48,53,58,63,68,73,78,83,88,93,97},{42,47,52,57,62,67,72,77,82,87,92,99,100}),999)</f>
        <v>72</v>
      </c>
      <c r="Z343" s="17">
        <f t="shared" ref="Z343:Z406" si="44">IF(D343&lt;$D$3,X343/$Z$3,X343/$Z$4)</f>
        <v>1.4285714285714286</v>
      </c>
      <c r="AA343" s="17">
        <f t="shared" ref="AA343:AA406" si="45">Z343*(1+$AA$4)</f>
        <v>1.4285714285714286</v>
      </c>
      <c r="AB343" s="17">
        <f t="shared" ref="AB343:AB406" si="46">IF(D343&lt;$D$3,AA343/$AB$3,AA343/$AB$4)</f>
        <v>2.518344052903343</v>
      </c>
      <c r="AC343" s="17" t="s">
        <v>17654</v>
      </c>
    </row>
    <row r="344" spans="1:29" x14ac:dyDescent="0.25">
      <c r="A344" t="s">
        <v>3339</v>
      </c>
      <c r="B344" s="166" t="s">
        <v>4208</v>
      </c>
      <c r="C344" t="s">
        <v>4209</v>
      </c>
      <c r="D344" s="1">
        <v>45159</v>
      </c>
      <c r="E344">
        <f t="shared" si="41"/>
        <v>70</v>
      </c>
      <c r="F344" t="s">
        <v>14</v>
      </c>
      <c r="G344">
        <v>850</v>
      </c>
      <c r="H344">
        <f t="shared" si="40"/>
        <v>85</v>
      </c>
      <c r="I344" t="s">
        <v>9</v>
      </c>
      <c r="J344">
        <v>1</v>
      </c>
      <c r="K344" t="s">
        <v>4210</v>
      </c>
      <c r="L344" t="s">
        <v>8</v>
      </c>
      <c r="M344" t="s">
        <v>14</v>
      </c>
      <c r="N344" t="str">
        <f t="shared" si="42"/>
        <v>F</v>
      </c>
      <c r="O344" t="s">
        <v>1895</v>
      </c>
      <c r="P344" t="s">
        <v>1896</v>
      </c>
      <c r="Q344" t="s">
        <v>281</v>
      </c>
      <c r="R344">
        <v>4</v>
      </c>
      <c r="S344">
        <f t="shared" si="43"/>
        <v>2019</v>
      </c>
      <c r="T344" t="s">
        <v>12</v>
      </c>
      <c r="U344">
        <v>1</v>
      </c>
      <c r="V344" t="s">
        <v>3169</v>
      </c>
      <c r="W344">
        <f>VLOOKUP(Q344,'PBT Tag Rates'!$B$5:$E$44,4,FALSE)</f>
        <v>0.99705232300000002</v>
      </c>
      <c r="X344">
        <v>1</v>
      </c>
      <c r="Y344" s="14">
        <f>IFERROR(LOOKUP(H344,{30,43,48,53,58,63,68,73,78,83,88,93,97},{42,47,52,57,62,67,72,77,82,87,92,99,100}),999)</f>
        <v>87</v>
      </c>
      <c r="Z344" s="17">
        <f t="shared" si="44"/>
        <v>1.4285714285714286</v>
      </c>
      <c r="AA344" s="17">
        <f t="shared" si="45"/>
        <v>1.4285714285714286</v>
      </c>
      <c r="AB344" s="17">
        <f t="shared" si="46"/>
        <v>2.518344052903343</v>
      </c>
      <c r="AC344" s="17" t="s">
        <v>17654</v>
      </c>
    </row>
    <row r="345" spans="1:29" x14ac:dyDescent="0.25">
      <c r="A345" t="s">
        <v>3339</v>
      </c>
      <c r="B345" s="166" t="s">
        <v>4211</v>
      </c>
      <c r="C345" t="s">
        <v>4212</v>
      </c>
      <c r="D345" s="1">
        <v>45159</v>
      </c>
      <c r="E345">
        <f t="shared" si="41"/>
        <v>70</v>
      </c>
      <c r="F345" t="s">
        <v>14</v>
      </c>
      <c r="G345">
        <v>860</v>
      </c>
      <c r="H345">
        <f t="shared" si="40"/>
        <v>86</v>
      </c>
      <c r="I345" t="s">
        <v>7</v>
      </c>
      <c r="J345" t="s">
        <v>8</v>
      </c>
      <c r="K345" t="s">
        <v>4213</v>
      </c>
      <c r="L345" t="s">
        <v>8</v>
      </c>
      <c r="M345" t="s">
        <v>14</v>
      </c>
      <c r="N345" t="str">
        <f t="shared" si="42"/>
        <v>F</v>
      </c>
      <c r="O345" t="s">
        <v>431</v>
      </c>
      <c r="P345" t="s">
        <v>432</v>
      </c>
      <c r="Q345" t="s">
        <v>15</v>
      </c>
      <c r="R345">
        <v>5</v>
      </c>
      <c r="S345">
        <f t="shared" si="43"/>
        <v>2018</v>
      </c>
      <c r="T345" t="s">
        <v>12</v>
      </c>
      <c r="U345">
        <v>1</v>
      </c>
      <c r="V345" t="s">
        <v>3543</v>
      </c>
      <c r="W345">
        <f>VLOOKUP(Q345,'PBT Tag Rates'!$B$5:$E$44,4,FALSE)</f>
        <v>0.80551598400000002</v>
      </c>
      <c r="X345">
        <v>1</v>
      </c>
      <c r="Y345" s="14">
        <f>IFERROR(LOOKUP(H345,{30,43,48,53,58,63,68,73,78,83,88,93,97},{42,47,52,57,62,67,72,77,82,87,92,99,100}),999)</f>
        <v>87</v>
      </c>
      <c r="Z345" s="17">
        <f t="shared" si="44"/>
        <v>1.4285714285714286</v>
      </c>
      <c r="AA345" s="17">
        <f t="shared" si="45"/>
        <v>1.4285714285714286</v>
      </c>
      <c r="AB345" s="17">
        <f t="shared" si="46"/>
        <v>2.518344052903343</v>
      </c>
      <c r="AC345" s="17" t="s">
        <v>17655</v>
      </c>
    </row>
    <row r="346" spans="1:29" x14ac:dyDescent="0.25">
      <c r="A346" t="s">
        <v>3339</v>
      </c>
      <c r="B346" s="166" t="s">
        <v>4214</v>
      </c>
      <c r="C346" t="s">
        <v>4215</v>
      </c>
      <c r="D346" s="1">
        <v>45159</v>
      </c>
      <c r="E346">
        <f t="shared" si="41"/>
        <v>70</v>
      </c>
      <c r="F346" t="s">
        <v>14</v>
      </c>
      <c r="G346">
        <v>800</v>
      </c>
      <c r="H346">
        <f t="shared" si="40"/>
        <v>80</v>
      </c>
      <c r="I346" t="s">
        <v>9</v>
      </c>
      <c r="J346" t="s">
        <v>8</v>
      </c>
      <c r="K346" t="s">
        <v>4216</v>
      </c>
      <c r="L346" t="s">
        <v>8</v>
      </c>
      <c r="M346" t="s">
        <v>14</v>
      </c>
      <c r="N346" t="str">
        <f t="shared" si="42"/>
        <v>F</v>
      </c>
      <c r="O346" t="s">
        <v>3582</v>
      </c>
      <c r="P346" t="s">
        <v>4217</v>
      </c>
      <c r="Q346" t="s">
        <v>221</v>
      </c>
      <c r="R346">
        <v>4</v>
      </c>
      <c r="S346">
        <f t="shared" si="43"/>
        <v>2019</v>
      </c>
      <c r="T346" t="s">
        <v>12</v>
      </c>
      <c r="U346">
        <v>0.999999999999998</v>
      </c>
      <c r="V346" t="s">
        <v>3357</v>
      </c>
      <c r="W346">
        <f>VLOOKUP(Q346,'PBT Tag Rates'!$B$5:$E$44,4,FALSE)</f>
        <v>0.95971980899999998</v>
      </c>
      <c r="X346">
        <v>1</v>
      </c>
      <c r="Y346" s="14">
        <f>IFERROR(LOOKUP(H346,{30,43,48,53,58,63,68,73,78,83,88,93,97},{42,47,52,57,62,67,72,77,82,87,92,99,100}),999)</f>
        <v>82</v>
      </c>
      <c r="Z346" s="17">
        <f t="shared" si="44"/>
        <v>1.4285714285714286</v>
      </c>
      <c r="AA346" s="17">
        <f t="shared" si="45"/>
        <v>1.4285714285714286</v>
      </c>
      <c r="AB346" s="17">
        <f t="shared" si="46"/>
        <v>2.518344052903343</v>
      </c>
      <c r="AC346" s="17" t="s">
        <v>17654</v>
      </c>
    </row>
    <row r="347" spans="1:29" x14ac:dyDescent="0.25">
      <c r="A347" t="s">
        <v>3339</v>
      </c>
      <c r="B347" s="166" t="s">
        <v>4218</v>
      </c>
      <c r="C347" t="s">
        <v>4219</v>
      </c>
      <c r="D347" s="1">
        <v>45159</v>
      </c>
      <c r="E347">
        <f t="shared" si="41"/>
        <v>70</v>
      </c>
      <c r="F347" t="s">
        <v>14</v>
      </c>
      <c r="G347">
        <v>890</v>
      </c>
      <c r="H347">
        <f t="shared" si="40"/>
        <v>89</v>
      </c>
      <c r="I347" t="s">
        <v>7</v>
      </c>
      <c r="J347" t="s">
        <v>8</v>
      </c>
      <c r="K347" t="s">
        <v>4220</v>
      </c>
      <c r="L347" t="s">
        <v>8</v>
      </c>
      <c r="M347" t="s">
        <v>14</v>
      </c>
      <c r="N347" t="str">
        <f t="shared" si="42"/>
        <v>F</v>
      </c>
      <c r="O347" t="s">
        <v>8</v>
      </c>
      <c r="P347" t="s">
        <v>8</v>
      </c>
      <c r="Q347" t="s">
        <v>11</v>
      </c>
      <c r="R347" t="s">
        <v>8</v>
      </c>
      <c r="S347" t="str">
        <f t="shared" si="43"/>
        <v>U</v>
      </c>
      <c r="T347" t="s">
        <v>12</v>
      </c>
      <c r="U347">
        <v>1</v>
      </c>
      <c r="V347" t="s">
        <v>11</v>
      </c>
      <c r="W347" t="e">
        <f>VLOOKUP(Q347,'PBT Tag Rates'!$B$5:$E$44,4,FALSE)</f>
        <v>#N/A</v>
      </c>
      <c r="X347">
        <v>1</v>
      </c>
      <c r="Y347" s="14">
        <f>IFERROR(LOOKUP(H347,{30,43,48,53,58,63,68,73,78,83,88,93,97},{42,47,52,57,62,67,72,77,82,87,92,99,100}),999)</f>
        <v>92</v>
      </c>
      <c r="Z347" s="17">
        <f t="shared" si="44"/>
        <v>1.4285714285714286</v>
      </c>
      <c r="AA347" s="17">
        <f t="shared" si="45"/>
        <v>1.4285714285714286</v>
      </c>
      <c r="AB347" s="17">
        <f t="shared" si="46"/>
        <v>2.518344052903343</v>
      </c>
      <c r="AC347" s="17" t="s">
        <v>17654</v>
      </c>
    </row>
    <row r="348" spans="1:29" x14ac:dyDescent="0.25">
      <c r="A348" t="s">
        <v>3339</v>
      </c>
      <c r="B348" s="166" t="s">
        <v>4221</v>
      </c>
      <c r="C348" t="s">
        <v>4222</v>
      </c>
      <c r="D348" s="1">
        <v>45159</v>
      </c>
      <c r="E348">
        <f t="shared" si="41"/>
        <v>70</v>
      </c>
      <c r="F348" t="s">
        <v>14</v>
      </c>
      <c r="G348">
        <v>880</v>
      </c>
      <c r="H348">
        <f t="shared" si="40"/>
        <v>88</v>
      </c>
      <c r="I348" t="s">
        <v>9</v>
      </c>
      <c r="J348">
        <v>1</v>
      </c>
      <c r="K348" t="s">
        <v>4223</v>
      </c>
      <c r="L348" t="s">
        <v>8</v>
      </c>
      <c r="M348" t="s">
        <v>6</v>
      </c>
      <c r="N348" t="str">
        <f t="shared" si="42"/>
        <v>M</v>
      </c>
      <c r="O348" t="s">
        <v>189</v>
      </c>
      <c r="P348" t="s">
        <v>838</v>
      </c>
      <c r="Q348" t="s">
        <v>15</v>
      </c>
      <c r="R348">
        <v>5</v>
      </c>
      <c r="S348">
        <f t="shared" si="43"/>
        <v>2018</v>
      </c>
      <c r="T348" t="s">
        <v>12</v>
      </c>
      <c r="U348">
        <v>1</v>
      </c>
      <c r="V348" t="s">
        <v>3951</v>
      </c>
      <c r="W348">
        <f>VLOOKUP(Q348,'PBT Tag Rates'!$B$5:$E$44,4,FALSE)</f>
        <v>0.80551598400000002</v>
      </c>
      <c r="X348">
        <v>1</v>
      </c>
      <c r="Y348" s="14">
        <f>IFERROR(LOOKUP(H348,{30,43,48,53,58,63,68,73,78,83,88,93,97},{42,47,52,57,62,67,72,77,82,87,92,99,100}),999)</f>
        <v>92</v>
      </c>
      <c r="Z348" s="17">
        <f t="shared" si="44"/>
        <v>1.4285714285714286</v>
      </c>
      <c r="AA348" s="17">
        <f t="shared" si="45"/>
        <v>1.4285714285714286</v>
      </c>
      <c r="AB348" s="17">
        <f t="shared" si="46"/>
        <v>2.518344052903343</v>
      </c>
      <c r="AC348" s="17" t="s">
        <v>17655</v>
      </c>
    </row>
    <row r="349" spans="1:29" x14ac:dyDescent="0.25">
      <c r="A349" t="s">
        <v>3339</v>
      </c>
      <c r="B349" s="166" t="s">
        <v>4224</v>
      </c>
      <c r="C349" t="s">
        <v>4225</v>
      </c>
      <c r="D349" s="1">
        <v>45159</v>
      </c>
      <c r="E349">
        <f t="shared" si="41"/>
        <v>70</v>
      </c>
      <c r="F349" t="s">
        <v>6</v>
      </c>
      <c r="G349">
        <v>560</v>
      </c>
      <c r="H349">
        <f t="shared" si="40"/>
        <v>56</v>
      </c>
      <c r="I349" t="s">
        <v>9</v>
      </c>
      <c r="J349">
        <v>1</v>
      </c>
      <c r="K349" t="s">
        <v>8</v>
      </c>
      <c r="L349" t="s">
        <v>8</v>
      </c>
      <c r="M349" t="s">
        <v>6</v>
      </c>
      <c r="N349" t="str">
        <f t="shared" si="42"/>
        <v>M</v>
      </c>
      <c r="O349" t="s">
        <v>4226</v>
      </c>
      <c r="P349" t="s">
        <v>4227</v>
      </c>
      <c r="Q349" t="s">
        <v>918</v>
      </c>
      <c r="R349">
        <v>3</v>
      </c>
      <c r="S349">
        <f t="shared" si="43"/>
        <v>2020</v>
      </c>
      <c r="T349" t="s">
        <v>12</v>
      </c>
      <c r="U349">
        <v>1</v>
      </c>
      <c r="V349" t="s">
        <v>3363</v>
      </c>
      <c r="W349">
        <f>VLOOKUP(Q349,'PBT Tag Rates'!$B$5:$E$44,4,FALSE)</f>
        <v>0.98961045999999997</v>
      </c>
      <c r="X349">
        <v>1</v>
      </c>
      <c r="Y349" s="14">
        <f>IFERROR(LOOKUP(H349,{30,43,48,53,58,63,68,73,78,83,88,93,97},{42,47,52,57,62,67,72,77,82,87,92,99,100}),999)</f>
        <v>57</v>
      </c>
      <c r="Z349" s="17">
        <f t="shared" si="44"/>
        <v>1.4285714285714286</v>
      </c>
      <c r="AA349" s="17">
        <f t="shared" si="45"/>
        <v>1.4285714285714286</v>
      </c>
      <c r="AB349" s="17">
        <f t="shared" si="46"/>
        <v>2.518344052903343</v>
      </c>
      <c r="AC349" s="17" t="s">
        <v>17654</v>
      </c>
    </row>
    <row r="350" spans="1:29" x14ac:dyDescent="0.25">
      <c r="A350" t="s">
        <v>3339</v>
      </c>
      <c r="B350" s="166" t="s">
        <v>4228</v>
      </c>
      <c r="C350" t="s">
        <v>4229</v>
      </c>
      <c r="D350" s="1">
        <v>45159</v>
      </c>
      <c r="E350">
        <f t="shared" si="41"/>
        <v>70</v>
      </c>
      <c r="F350" t="s">
        <v>14</v>
      </c>
      <c r="G350">
        <v>840</v>
      </c>
      <c r="H350">
        <f t="shared" si="40"/>
        <v>84</v>
      </c>
      <c r="I350" t="s">
        <v>7</v>
      </c>
      <c r="J350" t="s">
        <v>8</v>
      </c>
      <c r="K350" t="s">
        <v>4230</v>
      </c>
      <c r="L350" t="s">
        <v>8</v>
      </c>
      <c r="M350" t="s">
        <v>14</v>
      </c>
      <c r="N350" t="str">
        <f t="shared" si="42"/>
        <v>F</v>
      </c>
      <c r="O350" t="s">
        <v>8</v>
      </c>
      <c r="P350" t="s">
        <v>8</v>
      </c>
      <c r="Q350" t="s">
        <v>11</v>
      </c>
      <c r="R350" t="s">
        <v>8</v>
      </c>
      <c r="S350" t="str">
        <f t="shared" si="43"/>
        <v>U</v>
      </c>
      <c r="T350" t="s">
        <v>12</v>
      </c>
      <c r="U350">
        <v>0.999999999999998</v>
      </c>
      <c r="V350" t="s">
        <v>11</v>
      </c>
      <c r="W350" t="e">
        <f>VLOOKUP(Q350,'PBT Tag Rates'!$B$5:$E$44,4,FALSE)</f>
        <v>#N/A</v>
      </c>
      <c r="X350">
        <v>1</v>
      </c>
      <c r="Y350" s="14">
        <f>IFERROR(LOOKUP(H350,{30,43,48,53,58,63,68,73,78,83,88,93,97},{42,47,52,57,62,67,72,77,82,87,92,99,100}),999)</f>
        <v>87</v>
      </c>
      <c r="Z350" s="17">
        <f t="shared" si="44"/>
        <v>1.4285714285714286</v>
      </c>
      <c r="AA350" s="17">
        <f t="shared" si="45"/>
        <v>1.4285714285714286</v>
      </c>
      <c r="AB350" s="17">
        <f t="shared" si="46"/>
        <v>2.518344052903343</v>
      </c>
      <c r="AC350" s="17" t="s">
        <v>17654</v>
      </c>
    </row>
    <row r="351" spans="1:29" x14ac:dyDescent="0.25">
      <c r="A351" t="s">
        <v>3339</v>
      </c>
      <c r="B351" s="166" t="s">
        <v>4231</v>
      </c>
      <c r="C351" t="s">
        <v>4232</v>
      </c>
      <c r="D351" s="1">
        <v>45159</v>
      </c>
      <c r="E351">
        <f t="shared" si="41"/>
        <v>70</v>
      </c>
      <c r="F351" t="s">
        <v>14</v>
      </c>
      <c r="G351">
        <v>830</v>
      </c>
      <c r="H351">
        <f t="shared" si="40"/>
        <v>83</v>
      </c>
      <c r="I351" t="s">
        <v>7</v>
      </c>
      <c r="J351" t="s">
        <v>8</v>
      </c>
      <c r="K351" t="s">
        <v>4233</v>
      </c>
      <c r="L351" t="s">
        <v>8</v>
      </c>
      <c r="M351" t="s">
        <v>14</v>
      </c>
      <c r="N351" t="str">
        <f t="shared" si="42"/>
        <v>F</v>
      </c>
      <c r="O351" t="s">
        <v>2564</v>
      </c>
      <c r="P351" t="s">
        <v>2565</v>
      </c>
      <c r="Q351" t="s">
        <v>221</v>
      </c>
      <c r="R351">
        <v>4</v>
      </c>
      <c r="S351">
        <f t="shared" si="43"/>
        <v>2019</v>
      </c>
      <c r="T351" t="s">
        <v>12</v>
      </c>
      <c r="U351">
        <v>1</v>
      </c>
      <c r="V351" t="s">
        <v>3346</v>
      </c>
      <c r="W351">
        <f>VLOOKUP(Q351,'PBT Tag Rates'!$B$5:$E$44,4,FALSE)</f>
        <v>0.95971980899999998</v>
      </c>
      <c r="X351">
        <v>1</v>
      </c>
      <c r="Y351" s="14">
        <f>IFERROR(LOOKUP(H351,{30,43,48,53,58,63,68,73,78,83,88,93,97},{42,47,52,57,62,67,72,77,82,87,92,99,100}),999)</f>
        <v>87</v>
      </c>
      <c r="Z351" s="17">
        <f t="shared" si="44"/>
        <v>1.4285714285714286</v>
      </c>
      <c r="AA351" s="17">
        <f t="shared" si="45"/>
        <v>1.4285714285714286</v>
      </c>
      <c r="AB351" s="17">
        <f t="shared" si="46"/>
        <v>2.518344052903343</v>
      </c>
      <c r="AC351" s="17" t="s">
        <v>17654</v>
      </c>
    </row>
    <row r="352" spans="1:29" x14ac:dyDescent="0.25">
      <c r="A352" t="s">
        <v>3339</v>
      </c>
      <c r="B352" s="166" t="s">
        <v>4234</v>
      </c>
      <c r="C352" t="s">
        <v>801</v>
      </c>
      <c r="D352" s="1">
        <v>45159</v>
      </c>
      <c r="E352">
        <f t="shared" si="41"/>
        <v>70</v>
      </c>
      <c r="F352" t="s">
        <v>6</v>
      </c>
      <c r="G352">
        <v>740</v>
      </c>
      <c r="H352">
        <f t="shared" si="40"/>
        <v>74</v>
      </c>
      <c r="I352" t="s">
        <v>7</v>
      </c>
      <c r="J352" t="s">
        <v>8</v>
      </c>
      <c r="K352" t="s">
        <v>4235</v>
      </c>
      <c r="L352" t="s">
        <v>8</v>
      </c>
      <c r="M352" t="s">
        <v>6</v>
      </c>
      <c r="N352" t="str">
        <f t="shared" si="42"/>
        <v>M</v>
      </c>
      <c r="O352" t="s">
        <v>2476</v>
      </c>
      <c r="P352" t="s">
        <v>3381</v>
      </c>
      <c r="Q352" t="s">
        <v>221</v>
      </c>
      <c r="R352">
        <v>4</v>
      </c>
      <c r="S352">
        <f t="shared" si="43"/>
        <v>2019</v>
      </c>
      <c r="T352" t="s">
        <v>12</v>
      </c>
      <c r="U352">
        <v>0.999999999999998</v>
      </c>
      <c r="V352" t="s">
        <v>3357</v>
      </c>
      <c r="W352">
        <f>VLOOKUP(Q352,'PBT Tag Rates'!$B$5:$E$44,4,FALSE)</f>
        <v>0.95971980899999998</v>
      </c>
      <c r="X352">
        <v>1</v>
      </c>
      <c r="Y352" s="14">
        <f>IFERROR(LOOKUP(H352,{30,43,48,53,58,63,68,73,78,83,88,93,97},{42,47,52,57,62,67,72,77,82,87,92,99,100}),999)</f>
        <v>77</v>
      </c>
      <c r="Z352" s="17">
        <f t="shared" si="44"/>
        <v>1.4285714285714286</v>
      </c>
      <c r="AA352" s="17">
        <f t="shared" si="45"/>
        <v>1.4285714285714286</v>
      </c>
      <c r="AB352" s="17">
        <f t="shared" si="46"/>
        <v>2.518344052903343</v>
      </c>
      <c r="AC352" s="17" t="s">
        <v>17654</v>
      </c>
    </row>
    <row r="353" spans="1:29" x14ac:dyDescent="0.25">
      <c r="A353" t="s">
        <v>3339</v>
      </c>
      <c r="B353" s="166" t="s">
        <v>4236</v>
      </c>
      <c r="C353" t="s">
        <v>4237</v>
      </c>
      <c r="D353" s="1">
        <v>45159</v>
      </c>
      <c r="E353">
        <f t="shared" si="41"/>
        <v>70</v>
      </c>
      <c r="F353" t="s">
        <v>14</v>
      </c>
      <c r="G353">
        <v>760</v>
      </c>
      <c r="H353">
        <f t="shared" si="40"/>
        <v>76</v>
      </c>
      <c r="I353" t="s">
        <v>7</v>
      </c>
      <c r="J353" t="s">
        <v>8</v>
      </c>
      <c r="K353" t="s">
        <v>4238</v>
      </c>
      <c r="L353" t="s">
        <v>8</v>
      </c>
      <c r="M353" t="s">
        <v>14</v>
      </c>
      <c r="N353" t="str">
        <f t="shared" si="42"/>
        <v>F</v>
      </c>
      <c r="O353" t="s">
        <v>2226</v>
      </c>
      <c r="P353" t="s">
        <v>2227</v>
      </c>
      <c r="Q353" t="s">
        <v>221</v>
      </c>
      <c r="R353">
        <v>4</v>
      </c>
      <c r="S353">
        <f t="shared" si="43"/>
        <v>2019</v>
      </c>
      <c r="T353" t="s">
        <v>12</v>
      </c>
      <c r="U353">
        <v>1</v>
      </c>
      <c r="V353" t="s">
        <v>3346</v>
      </c>
      <c r="W353">
        <f>VLOOKUP(Q353,'PBT Tag Rates'!$B$5:$E$44,4,FALSE)</f>
        <v>0.95971980899999998</v>
      </c>
      <c r="X353">
        <v>1</v>
      </c>
      <c r="Y353" s="14">
        <f>IFERROR(LOOKUP(H353,{30,43,48,53,58,63,68,73,78,83,88,93,97},{42,47,52,57,62,67,72,77,82,87,92,99,100}),999)</f>
        <v>77</v>
      </c>
      <c r="Z353" s="17">
        <f t="shared" si="44"/>
        <v>1.4285714285714286</v>
      </c>
      <c r="AA353" s="17">
        <f t="shared" si="45"/>
        <v>1.4285714285714286</v>
      </c>
      <c r="AB353" s="17">
        <f t="shared" si="46"/>
        <v>2.518344052903343</v>
      </c>
      <c r="AC353" s="17" t="s">
        <v>17654</v>
      </c>
    </row>
    <row r="354" spans="1:29" x14ac:dyDescent="0.25">
      <c r="A354" t="s">
        <v>3339</v>
      </c>
      <c r="B354" s="166" t="s">
        <v>4239</v>
      </c>
      <c r="C354" t="s">
        <v>4240</v>
      </c>
      <c r="D354" s="1">
        <v>45159</v>
      </c>
      <c r="E354">
        <f t="shared" si="41"/>
        <v>70</v>
      </c>
      <c r="F354" t="s">
        <v>14</v>
      </c>
      <c r="G354">
        <v>840</v>
      </c>
      <c r="H354">
        <f t="shared" si="40"/>
        <v>84</v>
      </c>
      <c r="I354" t="s">
        <v>7</v>
      </c>
      <c r="J354" t="s">
        <v>8</v>
      </c>
      <c r="K354" t="s">
        <v>4241</v>
      </c>
      <c r="L354" t="s">
        <v>8</v>
      </c>
      <c r="M354" t="s">
        <v>14</v>
      </c>
      <c r="N354" t="str">
        <f t="shared" si="42"/>
        <v>F</v>
      </c>
      <c r="O354" t="s">
        <v>8</v>
      </c>
      <c r="P354" t="s">
        <v>8</v>
      </c>
      <c r="Q354" t="s">
        <v>11</v>
      </c>
      <c r="R354" t="s">
        <v>8</v>
      </c>
      <c r="S354" t="str">
        <f t="shared" si="43"/>
        <v>U</v>
      </c>
      <c r="T354" t="s">
        <v>12</v>
      </c>
      <c r="U354">
        <v>1</v>
      </c>
      <c r="V354" t="s">
        <v>11</v>
      </c>
      <c r="W354" t="e">
        <f>VLOOKUP(Q354,'PBT Tag Rates'!$B$5:$E$44,4,FALSE)</f>
        <v>#N/A</v>
      </c>
      <c r="X354">
        <v>1</v>
      </c>
      <c r="Y354" s="14">
        <f>IFERROR(LOOKUP(H354,{30,43,48,53,58,63,68,73,78,83,88,93,97},{42,47,52,57,62,67,72,77,82,87,92,99,100}),999)</f>
        <v>87</v>
      </c>
      <c r="Z354" s="17">
        <f t="shared" si="44"/>
        <v>1.4285714285714286</v>
      </c>
      <c r="AA354" s="17">
        <f t="shared" si="45"/>
        <v>1.4285714285714286</v>
      </c>
      <c r="AB354" s="17">
        <f t="shared" si="46"/>
        <v>2.518344052903343</v>
      </c>
      <c r="AC354" s="17" t="s">
        <v>17654</v>
      </c>
    </row>
    <row r="355" spans="1:29" x14ac:dyDescent="0.25">
      <c r="A355" t="s">
        <v>3339</v>
      </c>
      <c r="B355" s="166" t="s">
        <v>4242</v>
      </c>
      <c r="C355" t="s">
        <v>4243</v>
      </c>
      <c r="D355" s="1">
        <v>45159</v>
      </c>
      <c r="E355">
        <f t="shared" si="41"/>
        <v>70</v>
      </c>
      <c r="F355" t="s">
        <v>14</v>
      </c>
      <c r="G355">
        <v>910</v>
      </c>
      <c r="H355">
        <f t="shared" si="40"/>
        <v>91</v>
      </c>
      <c r="I355" t="s">
        <v>9</v>
      </c>
      <c r="J355" t="s">
        <v>8</v>
      </c>
      <c r="K355" t="s">
        <v>4244</v>
      </c>
      <c r="L355" t="s">
        <v>8</v>
      </c>
      <c r="M355" t="s">
        <v>6</v>
      </c>
      <c r="N355" t="str">
        <f t="shared" si="42"/>
        <v>M</v>
      </c>
      <c r="O355" t="s">
        <v>3441</v>
      </c>
      <c r="P355" t="s">
        <v>3442</v>
      </c>
      <c r="Q355" t="s">
        <v>221</v>
      </c>
      <c r="R355">
        <v>4</v>
      </c>
      <c r="S355">
        <f t="shared" si="43"/>
        <v>2019</v>
      </c>
      <c r="T355" t="s">
        <v>12</v>
      </c>
      <c r="U355">
        <v>0.999999999999997</v>
      </c>
      <c r="V355" t="s">
        <v>3363</v>
      </c>
      <c r="W355">
        <f>VLOOKUP(Q355,'PBT Tag Rates'!$B$5:$E$44,4,FALSE)</f>
        <v>0.95971980899999998</v>
      </c>
      <c r="X355">
        <v>1</v>
      </c>
      <c r="Y355" s="14">
        <f>IFERROR(LOOKUP(H355,{30,43,48,53,58,63,68,73,78,83,88,93,97},{42,47,52,57,62,67,72,77,82,87,92,99,100}),999)</f>
        <v>92</v>
      </c>
      <c r="Z355" s="17">
        <f t="shared" si="44"/>
        <v>1.4285714285714286</v>
      </c>
      <c r="AA355" s="17">
        <f t="shared" si="45"/>
        <v>1.4285714285714286</v>
      </c>
      <c r="AB355" s="17">
        <f t="shared" si="46"/>
        <v>2.518344052903343</v>
      </c>
      <c r="AC355" s="17" t="s">
        <v>17654</v>
      </c>
    </row>
    <row r="356" spans="1:29" x14ac:dyDescent="0.25">
      <c r="A356" t="s">
        <v>3339</v>
      </c>
      <c r="B356" s="166" t="s">
        <v>4245</v>
      </c>
      <c r="C356" t="s">
        <v>4246</v>
      </c>
      <c r="D356" s="1">
        <v>45159</v>
      </c>
      <c r="E356">
        <f t="shared" si="41"/>
        <v>70</v>
      </c>
      <c r="F356" t="s">
        <v>14</v>
      </c>
      <c r="G356">
        <v>790</v>
      </c>
      <c r="H356">
        <f t="shared" si="40"/>
        <v>79</v>
      </c>
      <c r="I356" t="s">
        <v>7</v>
      </c>
      <c r="J356" t="s">
        <v>8</v>
      </c>
      <c r="K356" t="s">
        <v>4247</v>
      </c>
      <c r="L356" t="s">
        <v>8</v>
      </c>
      <c r="M356" t="s">
        <v>14</v>
      </c>
      <c r="N356" t="str">
        <f t="shared" si="42"/>
        <v>F</v>
      </c>
      <c r="O356" t="s">
        <v>2041</v>
      </c>
      <c r="P356" t="s">
        <v>2042</v>
      </c>
      <c r="Q356" t="s">
        <v>221</v>
      </c>
      <c r="R356">
        <v>4</v>
      </c>
      <c r="S356">
        <f t="shared" si="43"/>
        <v>2019</v>
      </c>
      <c r="T356" t="s">
        <v>12</v>
      </c>
      <c r="U356">
        <v>1.00000000000001</v>
      </c>
      <c r="V356" t="s">
        <v>3346</v>
      </c>
      <c r="W356">
        <f>VLOOKUP(Q356,'PBT Tag Rates'!$B$5:$E$44,4,FALSE)</f>
        <v>0.95971980899999998</v>
      </c>
      <c r="X356">
        <v>1</v>
      </c>
      <c r="Y356" s="14">
        <f>IFERROR(LOOKUP(H356,{30,43,48,53,58,63,68,73,78,83,88,93,97},{42,47,52,57,62,67,72,77,82,87,92,99,100}),999)</f>
        <v>82</v>
      </c>
      <c r="Z356" s="17">
        <f t="shared" si="44"/>
        <v>1.4285714285714286</v>
      </c>
      <c r="AA356" s="17">
        <f t="shared" si="45"/>
        <v>1.4285714285714286</v>
      </c>
      <c r="AB356" s="17">
        <f t="shared" si="46"/>
        <v>2.518344052903343</v>
      </c>
      <c r="AC356" s="17" t="s">
        <v>17654</v>
      </c>
    </row>
    <row r="357" spans="1:29" x14ac:dyDescent="0.25">
      <c r="A357" t="s">
        <v>3339</v>
      </c>
      <c r="B357" s="166" t="s">
        <v>4248</v>
      </c>
      <c r="C357" t="s">
        <v>802</v>
      </c>
      <c r="D357" s="1">
        <v>45159</v>
      </c>
      <c r="E357">
        <f t="shared" si="41"/>
        <v>70</v>
      </c>
      <c r="F357" t="s">
        <v>14</v>
      </c>
      <c r="G357">
        <v>800</v>
      </c>
      <c r="H357">
        <f t="shared" si="40"/>
        <v>80</v>
      </c>
      <c r="I357" t="s">
        <v>9</v>
      </c>
      <c r="J357">
        <v>1</v>
      </c>
      <c r="K357" t="s">
        <v>4249</v>
      </c>
      <c r="L357" t="s">
        <v>8</v>
      </c>
      <c r="M357" t="s">
        <v>14</v>
      </c>
      <c r="N357" t="str">
        <f t="shared" si="42"/>
        <v>F</v>
      </c>
      <c r="O357" t="s">
        <v>8</v>
      </c>
      <c r="P357" t="s">
        <v>8</v>
      </c>
      <c r="Q357" t="s">
        <v>11</v>
      </c>
      <c r="R357" t="s">
        <v>8</v>
      </c>
      <c r="S357" t="str">
        <f t="shared" si="43"/>
        <v>U</v>
      </c>
      <c r="T357" t="s">
        <v>12</v>
      </c>
      <c r="U357">
        <v>1</v>
      </c>
      <c r="V357" t="s">
        <v>3100</v>
      </c>
      <c r="W357" t="e">
        <f>VLOOKUP(Q357,'PBT Tag Rates'!$B$5:$E$44,4,FALSE)</f>
        <v>#N/A</v>
      </c>
      <c r="X357">
        <v>1</v>
      </c>
      <c r="Y357" s="14">
        <f>IFERROR(LOOKUP(H357,{30,43,48,53,58,63,68,73,78,83,88,93,97},{42,47,52,57,62,67,72,77,82,87,92,99,100}),999)</f>
        <v>82</v>
      </c>
      <c r="Z357" s="17">
        <f t="shared" si="44"/>
        <v>1.4285714285714286</v>
      </c>
      <c r="AA357" s="17">
        <f t="shared" si="45"/>
        <v>1.4285714285714286</v>
      </c>
      <c r="AB357" s="17">
        <f t="shared" si="46"/>
        <v>2.518344052903343</v>
      </c>
      <c r="AC357" s="17" t="s">
        <v>17654</v>
      </c>
    </row>
    <row r="358" spans="1:29" x14ac:dyDescent="0.25">
      <c r="A358" t="s">
        <v>3339</v>
      </c>
      <c r="B358" s="166" t="s">
        <v>4250</v>
      </c>
      <c r="C358" t="s">
        <v>4251</v>
      </c>
      <c r="D358" s="1">
        <v>45159</v>
      </c>
      <c r="E358">
        <f t="shared" si="41"/>
        <v>70</v>
      </c>
      <c r="F358" t="s">
        <v>6</v>
      </c>
      <c r="G358">
        <v>770</v>
      </c>
      <c r="H358">
        <f t="shared" si="40"/>
        <v>77</v>
      </c>
      <c r="I358" t="s">
        <v>7</v>
      </c>
      <c r="J358" t="s">
        <v>8</v>
      </c>
      <c r="K358" t="s">
        <v>4252</v>
      </c>
      <c r="L358" t="s">
        <v>8</v>
      </c>
      <c r="M358" t="s">
        <v>6</v>
      </c>
      <c r="N358" t="str">
        <f t="shared" si="42"/>
        <v>M</v>
      </c>
      <c r="O358" t="s">
        <v>881</v>
      </c>
      <c r="P358" t="s">
        <v>882</v>
      </c>
      <c r="Q358" t="s">
        <v>221</v>
      </c>
      <c r="R358">
        <v>4</v>
      </c>
      <c r="S358">
        <f t="shared" si="43"/>
        <v>2019</v>
      </c>
      <c r="T358" t="s">
        <v>12</v>
      </c>
      <c r="U358">
        <v>0.999999999999996</v>
      </c>
      <c r="V358" t="s">
        <v>3357</v>
      </c>
      <c r="W358">
        <f>VLOOKUP(Q358,'PBT Tag Rates'!$B$5:$E$44,4,FALSE)</f>
        <v>0.95971980899999998</v>
      </c>
      <c r="X358">
        <v>1</v>
      </c>
      <c r="Y358" s="14">
        <f>IFERROR(LOOKUP(H358,{30,43,48,53,58,63,68,73,78,83,88,93,97},{42,47,52,57,62,67,72,77,82,87,92,99,100}),999)</f>
        <v>77</v>
      </c>
      <c r="Z358" s="17">
        <f t="shared" si="44"/>
        <v>1.4285714285714286</v>
      </c>
      <c r="AA358" s="17">
        <f t="shared" si="45"/>
        <v>1.4285714285714286</v>
      </c>
      <c r="AB358" s="17">
        <f t="shared" si="46"/>
        <v>2.518344052903343</v>
      </c>
      <c r="AC358" s="17" t="s">
        <v>17654</v>
      </c>
    </row>
    <row r="359" spans="1:29" x14ac:dyDescent="0.25">
      <c r="A359" t="s">
        <v>3339</v>
      </c>
      <c r="B359" s="166" t="s">
        <v>4253</v>
      </c>
      <c r="C359" t="s">
        <v>4254</v>
      </c>
      <c r="D359" s="1">
        <v>45159</v>
      </c>
      <c r="E359">
        <f t="shared" si="41"/>
        <v>70</v>
      </c>
      <c r="F359" t="s">
        <v>14</v>
      </c>
      <c r="G359">
        <v>810</v>
      </c>
      <c r="H359">
        <f t="shared" si="40"/>
        <v>81</v>
      </c>
      <c r="I359" t="s">
        <v>9</v>
      </c>
      <c r="J359">
        <v>1</v>
      </c>
      <c r="K359" t="s">
        <v>4255</v>
      </c>
      <c r="L359" t="s">
        <v>8</v>
      </c>
      <c r="M359" t="s">
        <v>14</v>
      </c>
      <c r="N359" t="str">
        <f t="shared" si="42"/>
        <v>F</v>
      </c>
      <c r="O359" t="s">
        <v>4256</v>
      </c>
      <c r="P359" t="s">
        <v>4257</v>
      </c>
      <c r="Q359" t="s">
        <v>221</v>
      </c>
      <c r="R359">
        <v>4</v>
      </c>
      <c r="S359">
        <f t="shared" si="43"/>
        <v>2019</v>
      </c>
      <c r="T359" t="s">
        <v>12</v>
      </c>
      <c r="U359">
        <v>1</v>
      </c>
      <c r="V359" t="s">
        <v>3608</v>
      </c>
      <c r="W359">
        <f>VLOOKUP(Q359,'PBT Tag Rates'!$B$5:$E$44,4,FALSE)</f>
        <v>0.95971980899999998</v>
      </c>
      <c r="X359">
        <v>1</v>
      </c>
      <c r="Y359" s="14">
        <f>IFERROR(LOOKUP(H359,{30,43,48,53,58,63,68,73,78,83,88,93,97},{42,47,52,57,62,67,72,77,82,87,92,99,100}),999)</f>
        <v>82</v>
      </c>
      <c r="Z359" s="17">
        <f t="shared" si="44"/>
        <v>1.4285714285714286</v>
      </c>
      <c r="AA359" s="17">
        <f t="shared" si="45"/>
        <v>1.4285714285714286</v>
      </c>
      <c r="AB359" s="17">
        <f t="shared" si="46"/>
        <v>2.518344052903343</v>
      </c>
      <c r="AC359" s="17" t="s">
        <v>17654</v>
      </c>
    </row>
    <row r="360" spans="1:29" x14ac:dyDescent="0.25">
      <c r="A360" t="s">
        <v>3339</v>
      </c>
      <c r="B360" s="166" t="s">
        <v>4258</v>
      </c>
      <c r="C360" t="s">
        <v>4259</v>
      </c>
      <c r="D360" s="1">
        <v>45159</v>
      </c>
      <c r="E360">
        <f t="shared" si="41"/>
        <v>70</v>
      </c>
      <c r="F360" t="s">
        <v>6</v>
      </c>
      <c r="G360">
        <v>780</v>
      </c>
      <c r="H360">
        <f t="shared" si="40"/>
        <v>78</v>
      </c>
      <c r="I360" t="s">
        <v>7</v>
      </c>
      <c r="J360" t="s">
        <v>8</v>
      </c>
      <c r="K360" t="s">
        <v>4260</v>
      </c>
      <c r="L360" t="s">
        <v>8</v>
      </c>
      <c r="M360" t="s">
        <v>6</v>
      </c>
      <c r="N360" t="str">
        <f t="shared" si="42"/>
        <v>M</v>
      </c>
      <c r="O360" t="s">
        <v>1345</v>
      </c>
      <c r="P360" t="s">
        <v>1398</v>
      </c>
      <c r="Q360" t="s">
        <v>221</v>
      </c>
      <c r="R360">
        <v>4</v>
      </c>
      <c r="S360">
        <f t="shared" si="43"/>
        <v>2019</v>
      </c>
      <c r="T360" t="s">
        <v>12</v>
      </c>
      <c r="U360">
        <v>1</v>
      </c>
      <c r="V360" t="s">
        <v>3346</v>
      </c>
      <c r="W360">
        <f>VLOOKUP(Q360,'PBT Tag Rates'!$B$5:$E$44,4,FALSE)</f>
        <v>0.95971980899999998</v>
      </c>
      <c r="X360">
        <v>1</v>
      </c>
      <c r="Y360" s="14">
        <f>IFERROR(LOOKUP(H360,{30,43,48,53,58,63,68,73,78,83,88,93,97},{42,47,52,57,62,67,72,77,82,87,92,99,100}),999)</f>
        <v>82</v>
      </c>
      <c r="Z360" s="17">
        <f t="shared" si="44"/>
        <v>1.4285714285714286</v>
      </c>
      <c r="AA360" s="17">
        <f t="shared" si="45"/>
        <v>1.4285714285714286</v>
      </c>
      <c r="AB360" s="17">
        <f t="shared" si="46"/>
        <v>2.518344052903343</v>
      </c>
      <c r="AC360" s="17" t="s">
        <v>17654</v>
      </c>
    </row>
    <row r="361" spans="1:29" x14ac:dyDescent="0.25">
      <c r="A361" t="s">
        <v>3339</v>
      </c>
      <c r="B361" s="166" t="s">
        <v>4261</v>
      </c>
      <c r="C361" t="s">
        <v>4262</v>
      </c>
      <c r="D361" s="1">
        <v>45159</v>
      </c>
      <c r="E361">
        <f t="shared" si="41"/>
        <v>70</v>
      </c>
      <c r="F361" t="s">
        <v>14</v>
      </c>
      <c r="G361">
        <v>790</v>
      </c>
      <c r="H361">
        <f t="shared" si="40"/>
        <v>79</v>
      </c>
      <c r="I361" t="s">
        <v>7</v>
      </c>
      <c r="J361" t="s">
        <v>8</v>
      </c>
      <c r="K361" t="s">
        <v>4263</v>
      </c>
      <c r="L361" t="s">
        <v>8</v>
      </c>
      <c r="M361" t="s">
        <v>14</v>
      </c>
      <c r="N361" t="str">
        <f t="shared" si="42"/>
        <v>F</v>
      </c>
      <c r="O361" t="s">
        <v>8</v>
      </c>
      <c r="P361" t="s">
        <v>8</v>
      </c>
      <c r="Q361" t="s">
        <v>11</v>
      </c>
      <c r="R361" t="s">
        <v>8</v>
      </c>
      <c r="S361" t="str">
        <f t="shared" si="43"/>
        <v>U</v>
      </c>
      <c r="T361" t="s">
        <v>12</v>
      </c>
      <c r="U361">
        <v>1</v>
      </c>
      <c r="V361" t="s">
        <v>11</v>
      </c>
      <c r="W361" t="e">
        <f>VLOOKUP(Q361,'PBT Tag Rates'!$B$5:$E$44,4,FALSE)</f>
        <v>#N/A</v>
      </c>
      <c r="X361">
        <v>1</v>
      </c>
      <c r="Y361" s="14">
        <f>IFERROR(LOOKUP(H361,{30,43,48,53,58,63,68,73,78,83,88,93,97},{42,47,52,57,62,67,72,77,82,87,92,99,100}),999)</f>
        <v>82</v>
      </c>
      <c r="Z361" s="17">
        <f t="shared" si="44"/>
        <v>1.4285714285714286</v>
      </c>
      <c r="AA361" s="17">
        <f t="shared" si="45"/>
        <v>1.4285714285714286</v>
      </c>
      <c r="AB361" s="17">
        <f t="shared" si="46"/>
        <v>2.518344052903343</v>
      </c>
      <c r="AC361" s="17" t="s">
        <v>17654</v>
      </c>
    </row>
    <row r="362" spans="1:29" x14ac:dyDescent="0.25">
      <c r="A362" t="s">
        <v>3339</v>
      </c>
      <c r="B362" s="166" t="s">
        <v>4264</v>
      </c>
      <c r="C362" t="s">
        <v>4265</v>
      </c>
      <c r="D362" s="1">
        <v>45159</v>
      </c>
      <c r="E362">
        <f t="shared" si="41"/>
        <v>70</v>
      </c>
      <c r="F362" t="s">
        <v>6</v>
      </c>
      <c r="G362">
        <v>800</v>
      </c>
      <c r="H362">
        <f t="shared" si="40"/>
        <v>80</v>
      </c>
      <c r="I362" t="s">
        <v>7</v>
      </c>
      <c r="J362" t="s">
        <v>8</v>
      </c>
      <c r="K362" t="s">
        <v>4266</v>
      </c>
      <c r="L362" t="s">
        <v>8</v>
      </c>
      <c r="M362" t="s">
        <v>6</v>
      </c>
      <c r="N362" t="str">
        <f t="shared" si="42"/>
        <v>M</v>
      </c>
      <c r="O362" t="s">
        <v>953</v>
      </c>
      <c r="P362" t="s">
        <v>4267</v>
      </c>
      <c r="Q362" t="s">
        <v>221</v>
      </c>
      <c r="R362">
        <v>4</v>
      </c>
      <c r="S362">
        <f t="shared" si="43"/>
        <v>2019</v>
      </c>
      <c r="T362" t="s">
        <v>12</v>
      </c>
      <c r="U362">
        <v>1</v>
      </c>
      <c r="V362" t="s">
        <v>3396</v>
      </c>
      <c r="W362">
        <f>VLOOKUP(Q362,'PBT Tag Rates'!$B$5:$E$44,4,FALSE)</f>
        <v>0.95971980899999998</v>
      </c>
      <c r="X362">
        <v>1</v>
      </c>
      <c r="Y362" s="14">
        <f>IFERROR(LOOKUP(H362,{30,43,48,53,58,63,68,73,78,83,88,93,97},{42,47,52,57,62,67,72,77,82,87,92,99,100}),999)</f>
        <v>82</v>
      </c>
      <c r="Z362" s="17">
        <f t="shared" si="44"/>
        <v>1.4285714285714286</v>
      </c>
      <c r="AA362" s="17">
        <f t="shared" si="45"/>
        <v>1.4285714285714286</v>
      </c>
      <c r="AB362" s="17">
        <f t="shared" si="46"/>
        <v>2.518344052903343</v>
      </c>
      <c r="AC362" s="17" t="s">
        <v>17655</v>
      </c>
    </row>
    <row r="363" spans="1:29" x14ac:dyDescent="0.25">
      <c r="A363" t="s">
        <v>3339</v>
      </c>
      <c r="B363" s="166" t="s">
        <v>4268</v>
      </c>
      <c r="C363" t="s">
        <v>4269</v>
      </c>
      <c r="D363" s="1">
        <v>45159</v>
      </c>
      <c r="E363">
        <f t="shared" si="41"/>
        <v>70</v>
      </c>
      <c r="F363" t="s">
        <v>14</v>
      </c>
      <c r="G363">
        <v>740</v>
      </c>
      <c r="H363">
        <f t="shared" si="40"/>
        <v>74</v>
      </c>
      <c r="I363" t="s">
        <v>7</v>
      </c>
      <c r="J363" t="s">
        <v>8</v>
      </c>
      <c r="K363" t="s">
        <v>4270</v>
      </c>
      <c r="L363" t="s">
        <v>8</v>
      </c>
      <c r="M363" t="s">
        <v>14</v>
      </c>
      <c r="N363" t="str">
        <f t="shared" si="42"/>
        <v>F</v>
      </c>
      <c r="O363" t="s">
        <v>8</v>
      </c>
      <c r="P363" t="s">
        <v>8</v>
      </c>
      <c r="Q363" t="s">
        <v>11</v>
      </c>
      <c r="R363" t="s">
        <v>8</v>
      </c>
      <c r="S363" t="str">
        <f t="shared" si="43"/>
        <v>U</v>
      </c>
      <c r="T363" t="s">
        <v>12</v>
      </c>
      <c r="U363">
        <v>0.999999999999999</v>
      </c>
      <c r="V363" t="s">
        <v>11</v>
      </c>
      <c r="W363" t="e">
        <f>VLOOKUP(Q363,'PBT Tag Rates'!$B$5:$E$44,4,FALSE)</f>
        <v>#N/A</v>
      </c>
      <c r="X363">
        <v>1</v>
      </c>
      <c r="Y363" s="14">
        <f>IFERROR(LOOKUP(H363,{30,43,48,53,58,63,68,73,78,83,88,93,97},{42,47,52,57,62,67,72,77,82,87,92,99,100}),999)</f>
        <v>77</v>
      </c>
      <c r="Z363" s="17">
        <f t="shared" si="44"/>
        <v>1.4285714285714286</v>
      </c>
      <c r="AA363" s="17">
        <f t="shared" si="45"/>
        <v>1.4285714285714286</v>
      </c>
      <c r="AB363" s="17">
        <f t="shared" si="46"/>
        <v>2.518344052903343</v>
      </c>
      <c r="AC363" s="17" t="s">
        <v>17654</v>
      </c>
    </row>
    <row r="364" spans="1:29" x14ac:dyDescent="0.25">
      <c r="A364" t="s">
        <v>3339</v>
      </c>
      <c r="B364" s="166" t="s">
        <v>4271</v>
      </c>
      <c r="C364" t="s">
        <v>803</v>
      </c>
      <c r="D364" s="1">
        <v>45159</v>
      </c>
      <c r="E364">
        <f t="shared" si="41"/>
        <v>70</v>
      </c>
      <c r="F364" t="s">
        <v>6</v>
      </c>
      <c r="G364">
        <v>830</v>
      </c>
      <c r="H364">
        <f t="shared" si="40"/>
        <v>83</v>
      </c>
      <c r="I364" t="s">
        <v>7</v>
      </c>
      <c r="J364" t="s">
        <v>8</v>
      </c>
      <c r="K364" t="s">
        <v>4272</v>
      </c>
      <c r="L364" t="s">
        <v>8</v>
      </c>
      <c r="M364" t="s">
        <v>6</v>
      </c>
      <c r="N364" t="str">
        <f t="shared" si="42"/>
        <v>M</v>
      </c>
      <c r="O364" t="s">
        <v>1399</v>
      </c>
      <c r="P364" t="s">
        <v>1400</v>
      </c>
      <c r="Q364" t="s">
        <v>221</v>
      </c>
      <c r="R364">
        <v>4</v>
      </c>
      <c r="S364">
        <f t="shared" si="43"/>
        <v>2019</v>
      </c>
      <c r="T364" t="s">
        <v>12</v>
      </c>
      <c r="U364">
        <v>1</v>
      </c>
      <c r="V364" t="s">
        <v>3346</v>
      </c>
      <c r="W364">
        <f>VLOOKUP(Q364,'PBT Tag Rates'!$B$5:$E$44,4,FALSE)</f>
        <v>0.95971980899999998</v>
      </c>
      <c r="X364">
        <v>1</v>
      </c>
      <c r="Y364" s="14">
        <f>IFERROR(LOOKUP(H364,{30,43,48,53,58,63,68,73,78,83,88,93,97},{42,47,52,57,62,67,72,77,82,87,92,99,100}),999)</f>
        <v>87</v>
      </c>
      <c r="Z364" s="17">
        <f t="shared" si="44"/>
        <v>1.4285714285714286</v>
      </c>
      <c r="AA364" s="17">
        <f t="shared" si="45"/>
        <v>1.4285714285714286</v>
      </c>
      <c r="AB364" s="17">
        <f t="shared" si="46"/>
        <v>2.518344052903343</v>
      </c>
      <c r="AC364" s="17" t="s">
        <v>17654</v>
      </c>
    </row>
    <row r="365" spans="1:29" x14ac:dyDescent="0.25">
      <c r="A365" t="s">
        <v>3339</v>
      </c>
      <c r="B365" s="166" t="s">
        <v>4273</v>
      </c>
      <c r="C365" t="s">
        <v>4274</v>
      </c>
      <c r="D365" s="1">
        <v>45159</v>
      </c>
      <c r="E365">
        <f t="shared" si="41"/>
        <v>70</v>
      </c>
      <c r="F365" t="s">
        <v>14</v>
      </c>
      <c r="G365">
        <v>820</v>
      </c>
      <c r="H365">
        <f t="shared" si="40"/>
        <v>82</v>
      </c>
      <c r="I365" t="s">
        <v>7</v>
      </c>
      <c r="J365" t="s">
        <v>8</v>
      </c>
      <c r="K365" t="s">
        <v>4275</v>
      </c>
      <c r="L365" t="s">
        <v>8</v>
      </c>
      <c r="M365" t="s">
        <v>14</v>
      </c>
      <c r="N365" t="str">
        <f t="shared" si="42"/>
        <v>F</v>
      </c>
      <c r="O365" t="s">
        <v>8</v>
      </c>
      <c r="P365" t="s">
        <v>8</v>
      </c>
      <c r="Q365" t="s">
        <v>11</v>
      </c>
      <c r="R365" t="s">
        <v>8</v>
      </c>
      <c r="S365" t="str">
        <f t="shared" si="43"/>
        <v>U</v>
      </c>
      <c r="T365" t="s">
        <v>12</v>
      </c>
      <c r="U365">
        <v>1</v>
      </c>
      <c r="V365" t="s">
        <v>11</v>
      </c>
      <c r="W365" t="e">
        <f>VLOOKUP(Q365,'PBT Tag Rates'!$B$5:$E$44,4,FALSE)</f>
        <v>#N/A</v>
      </c>
      <c r="X365">
        <v>1</v>
      </c>
      <c r="Y365" s="14">
        <f>IFERROR(LOOKUP(H365,{30,43,48,53,58,63,68,73,78,83,88,93,97},{42,47,52,57,62,67,72,77,82,87,92,99,100}),999)</f>
        <v>82</v>
      </c>
      <c r="Z365" s="17">
        <f t="shared" si="44"/>
        <v>1.4285714285714286</v>
      </c>
      <c r="AA365" s="17">
        <f t="shared" si="45"/>
        <v>1.4285714285714286</v>
      </c>
      <c r="AB365" s="17">
        <f t="shared" si="46"/>
        <v>2.518344052903343</v>
      </c>
      <c r="AC365" s="17" t="s">
        <v>17654</v>
      </c>
    </row>
    <row r="366" spans="1:29" x14ac:dyDescent="0.25">
      <c r="A366" t="s">
        <v>3339</v>
      </c>
      <c r="B366" s="166" t="s">
        <v>4276</v>
      </c>
      <c r="C366" t="s">
        <v>4277</v>
      </c>
      <c r="D366" s="1">
        <v>45159</v>
      </c>
      <c r="E366">
        <f t="shared" si="41"/>
        <v>70</v>
      </c>
      <c r="F366" t="s">
        <v>6</v>
      </c>
      <c r="G366">
        <v>800</v>
      </c>
      <c r="H366">
        <f t="shared" si="40"/>
        <v>80</v>
      </c>
      <c r="I366" t="s">
        <v>7</v>
      </c>
      <c r="J366" t="s">
        <v>8</v>
      </c>
      <c r="K366" t="s">
        <v>4278</v>
      </c>
      <c r="L366" t="s">
        <v>8</v>
      </c>
      <c r="M366" t="s">
        <v>6</v>
      </c>
      <c r="N366" t="str">
        <f t="shared" si="42"/>
        <v>M</v>
      </c>
      <c r="O366" t="s">
        <v>2548</v>
      </c>
      <c r="P366" t="s">
        <v>4279</v>
      </c>
      <c r="Q366" t="s">
        <v>221</v>
      </c>
      <c r="R366">
        <v>4</v>
      </c>
      <c r="S366">
        <f t="shared" si="43"/>
        <v>2019</v>
      </c>
      <c r="T366" t="s">
        <v>12</v>
      </c>
      <c r="U366">
        <v>0.999999999999999</v>
      </c>
      <c r="V366" t="s">
        <v>3363</v>
      </c>
      <c r="W366">
        <f>VLOOKUP(Q366,'PBT Tag Rates'!$B$5:$E$44,4,FALSE)</f>
        <v>0.95971980899999998</v>
      </c>
      <c r="X366">
        <v>1</v>
      </c>
      <c r="Y366" s="14">
        <f>IFERROR(LOOKUP(H366,{30,43,48,53,58,63,68,73,78,83,88,93,97},{42,47,52,57,62,67,72,77,82,87,92,99,100}),999)</f>
        <v>82</v>
      </c>
      <c r="Z366" s="17">
        <f t="shared" si="44"/>
        <v>1.4285714285714286</v>
      </c>
      <c r="AA366" s="17">
        <f t="shared" si="45"/>
        <v>1.4285714285714286</v>
      </c>
      <c r="AB366" s="17">
        <f t="shared" si="46"/>
        <v>2.518344052903343</v>
      </c>
      <c r="AC366" s="17" t="s">
        <v>17654</v>
      </c>
    </row>
    <row r="367" spans="1:29" x14ac:dyDescent="0.25">
      <c r="A367" t="s">
        <v>3339</v>
      </c>
      <c r="B367" s="166" t="s">
        <v>4280</v>
      </c>
      <c r="C367" t="s">
        <v>4281</v>
      </c>
      <c r="D367" s="1">
        <v>45159</v>
      </c>
      <c r="E367">
        <f t="shared" si="41"/>
        <v>70</v>
      </c>
      <c r="F367" t="s">
        <v>6</v>
      </c>
      <c r="G367">
        <v>820</v>
      </c>
      <c r="H367">
        <f t="shared" si="40"/>
        <v>82</v>
      </c>
      <c r="I367" t="s">
        <v>7</v>
      </c>
      <c r="J367" t="s">
        <v>8</v>
      </c>
      <c r="K367" t="s">
        <v>4282</v>
      </c>
      <c r="L367" t="s">
        <v>8</v>
      </c>
      <c r="M367" t="s">
        <v>6</v>
      </c>
      <c r="N367" t="str">
        <f t="shared" si="42"/>
        <v>M</v>
      </c>
      <c r="O367" t="s">
        <v>272</v>
      </c>
      <c r="P367" t="s">
        <v>4003</v>
      </c>
      <c r="Q367" t="s">
        <v>221</v>
      </c>
      <c r="R367">
        <v>4</v>
      </c>
      <c r="S367">
        <f t="shared" si="43"/>
        <v>2019</v>
      </c>
      <c r="T367" t="s">
        <v>12</v>
      </c>
      <c r="U367">
        <v>1</v>
      </c>
      <c r="V367" t="s">
        <v>3357</v>
      </c>
      <c r="W367">
        <f>VLOOKUP(Q367,'PBT Tag Rates'!$B$5:$E$44,4,FALSE)</f>
        <v>0.95971980899999998</v>
      </c>
      <c r="X367">
        <v>1</v>
      </c>
      <c r="Y367" s="14">
        <f>IFERROR(LOOKUP(H367,{30,43,48,53,58,63,68,73,78,83,88,93,97},{42,47,52,57,62,67,72,77,82,87,92,99,100}),999)</f>
        <v>82</v>
      </c>
      <c r="Z367" s="17">
        <f t="shared" si="44"/>
        <v>1.4285714285714286</v>
      </c>
      <c r="AA367" s="17">
        <f t="shared" si="45"/>
        <v>1.4285714285714286</v>
      </c>
      <c r="AB367" s="17">
        <f t="shared" si="46"/>
        <v>2.518344052903343</v>
      </c>
      <c r="AC367" s="17" t="s">
        <v>17654</v>
      </c>
    </row>
    <row r="368" spans="1:29" x14ac:dyDescent="0.25">
      <c r="A368" t="s">
        <v>3339</v>
      </c>
      <c r="B368" s="166" t="s">
        <v>4283</v>
      </c>
      <c r="C368" t="s">
        <v>4284</v>
      </c>
      <c r="D368" s="1">
        <v>45159</v>
      </c>
      <c r="E368">
        <f t="shared" si="41"/>
        <v>70</v>
      </c>
      <c r="F368" t="s">
        <v>6</v>
      </c>
      <c r="G368">
        <v>830</v>
      </c>
      <c r="H368">
        <f t="shared" si="40"/>
        <v>83</v>
      </c>
      <c r="I368" t="s">
        <v>7</v>
      </c>
      <c r="J368" t="s">
        <v>8</v>
      </c>
      <c r="K368" t="s">
        <v>4285</v>
      </c>
      <c r="L368" t="s">
        <v>8</v>
      </c>
      <c r="M368" t="s">
        <v>6</v>
      </c>
      <c r="N368" t="str">
        <f t="shared" si="42"/>
        <v>M</v>
      </c>
      <c r="O368" t="s">
        <v>2352</v>
      </c>
      <c r="P368" t="s">
        <v>3500</v>
      </c>
      <c r="Q368" t="s">
        <v>221</v>
      </c>
      <c r="R368">
        <v>4</v>
      </c>
      <c r="S368">
        <f t="shared" si="43"/>
        <v>2019</v>
      </c>
      <c r="T368" t="s">
        <v>12</v>
      </c>
      <c r="U368">
        <v>0.999999999999999</v>
      </c>
      <c r="V368" t="s">
        <v>3357</v>
      </c>
      <c r="W368">
        <f>VLOOKUP(Q368,'PBT Tag Rates'!$B$5:$E$44,4,FALSE)</f>
        <v>0.95971980899999998</v>
      </c>
      <c r="X368">
        <v>1</v>
      </c>
      <c r="Y368" s="14">
        <f>IFERROR(LOOKUP(H368,{30,43,48,53,58,63,68,73,78,83,88,93,97},{42,47,52,57,62,67,72,77,82,87,92,99,100}),999)</f>
        <v>87</v>
      </c>
      <c r="Z368" s="17">
        <f t="shared" si="44"/>
        <v>1.4285714285714286</v>
      </c>
      <c r="AA368" s="17">
        <f t="shared" si="45"/>
        <v>1.4285714285714286</v>
      </c>
      <c r="AB368" s="17">
        <f t="shared" si="46"/>
        <v>2.518344052903343</v>
      </c>
      <c r="AC368" s="17" t="s">
        <v>17654</v>
      </c>
    </row>
    <row r="369" spans="1:29" x14ac:dyDescent="0.25">
      <c r="A369" t="s">
        <v>3339</v>
      </c>
      <c r="B369" s="166" t="s">
        <v>4286</v>
      </c>
      <c r="C369" t="s">
        <v>4287</v>
      </c>
      <c r="D369" s="1">
        <v>45159</v>
      </c>
      <c r="E369">
        <f t="shared" si="41"/>
        <v>70</v>
      </c>
      <c r="F369" t="s">
        <v>6</v>
      </c>
      <c r="G369">
        <v>740</v>
      </c>
      <c r="H369">
        <f t="shared" si="40"/>
        <v>74</v>
      </c>
      <c r="I369" t="s">
        <v>7</v>
      </c>
      <c r="J369" t="s">
        <v>8</v>
      </c>
      <c r="K369" t="s">
        <v>4288</v>
      </c>
      <c r="L369" t="s">
        <v>8</v>
      </c>
      <c r="M369" t="s">
        <v>6</v>
      </c>
      <c r="N369" t="str">
        <f t="shared" si="42"/>
        <v>M</v>
      </c>
      <c r="O369" t="s">
        <v>529</v>
      </c>
      <c r="P369" t="s">
        <v>530</v>
      </c>
      <c r="Q369" t="s">
        <v>221</v>
      </c>
      <c r="R369">
        <v>4</v>
      </c>
      <c r="S369">
        <f t="shared" si="43"/>
        <v>2019</v>
      </c>
      <c r="T369" t="s">
        <v>12</v>
      </c>
      <c r="U369">
        <v>1</v>
      </c>
      <c r="V369" t="s">
        <v>3396</v>
      </c>
      <c r="W369">
        <f>VLOOKUP(Q369,'PBT Tag Rates'!$B$5:$E$44,4,FALSE)</f>
        <v>0.95971980899999998</v>
      </c>
      <c r="X369">
        <v>1</v>
      </c>
      <c r="Y369" s="14">
        <f>IFERROR(LOOKUP(H369,{30,43,48,53,58,63,68,73,78,83,88,93,97},{42,47,52,57,62,67,72,77,82,87,92,99,100}),999)</f>
        <v>77</v>
      </c>
      <c r="Z369" s="17">
        <f t="shared" si="44"/>
        <v>1.4285714285714286</v>
      </c>
      <c r="AA369" s="17">
        <f t="shared" si="45"/>
        <v>1.4285714285714286</v>
      </c>
      <c r="AB369" s="17">
        <f t="shared" si="46"/>
        <v>2.518344052903343</v>
      </c>
      <c r="AC369" s="17" t="s">
        <v>17655</v>
      </c>
    </row>
    <row r="370" spans="1:29" x14ac:dyDescent="0.25">
      <c r="A370" t="s">
        <v>3339</v>
      </c>
      <c r="B370" s="166" t="s">
        <v>4289</v>
      </c>
      <c r="C370" t="s">
        <v>4290</v>
      </c>
      <c r="D370" s="1">
        <v>45159</v>
      </c>
      <c r="E370">
        <f t="shared" si="41"/>
        <v>70</v>
      </c>
      <c r="F370" t="s">
        <v>14</v>
      </c>
      <c r="G370">
        <v>870</v>
      </c>
      <c r="H370">
        <f t="shared" si="40"/>
        <v>87</v>
      </c>
      <c r="I370" t="s">
        <v>7</v>
      </c>
      <c r="J370" t="s">
        <v>8</v>
      </c>
      <c r="K370" t="s">
        <v>4291</v>
      </c>
      <c r="L370" t="s">
        <v>8</v>
      </c>
      <c r="M370" t="s">
        <v>6</v>
      </c>
      <c r="N370" t="str">
        <f t="shared" si="42"/>
        <v>M</v>
      </c>
      <c r="O370" t="s">
        <v>2633</v>
      </c>
      <c r="P370" t="s">
        <v>4292</v>
      </c>
      <c r="Q370" t="s">
        <v>281</v>
      </c>
      <c r="R370">
        <v>4</v>
      </c>
      <c r="S370">
        <f t="shared" si="43"/>
        <v>2019</v>
      </c>
      <c r="T370" t="s">
        <v>12</v>
      </c>
      <c r="U370">
        <v>0.999999999999998</v>
      </c>
      <c r="V370" t="s">
        <v>3169</v>
      </c>
      <c r="W370">
        <f>VLOOKUP(Q370,'PBT Tag Rates'!$B$5:$E$44,4,FALSE)</f>
        <v>0.99705232300000002</v>
      </c>
      <c r="X370">
        <v>1</v>
      </c>
      <c r="Y370" s="14">
        <f>IFERROR(LOOKUP(H370,{30,43,48,53,58,63,68,73,78,83,88,93,97},{42,47,52,57,62,67,72,77,82,87,92,99,100}),999)</f>
        <v>87</v>
      </c>
      <c r="Z370" s="17">
        <f t="shared" si="44"/>
        <v>1.4285714285714286</v>
      </c>
      <c r="AA370" s="17">
        <f t="shared" si="45"/>
        <v>1.4285714285714286</v>
      </c>
      <c r="AB370" s="17">
        <f t="shared" si="46"/>
        <v>2.518344052903343</v>
      </c>
      <c r="AC370" s="17" t="s">
        <v>17654</v>
      </c>
    </row>
    <row r="371" spans="1:29" x14ac:dyDescent="0.25">
      <c r="A371" t="s">
        <v>3339</v>
      </c>
      <c r="B371" s="166" t="s">
        <v>4293</v>
      </c>
      <c r="C371" t="s">
        <v>804</v>
      </c>
      <c r="D371" s="1">
        <v>45159</v>
      </c>
      <c r="E371">
        <f t="shared" si="41"/>
        <v>70</v>
      </c>
      <c r="F371" t="s">
        <v>14</v>
      </c>
      <c r="G371">
        <v>820</v>
      </c>
      <c r="H371">
        <f t="shared" si="40"/>
        <v>82</v>
      </c>
      <c r="I371" t="s">
        <v>7</v>
      </c>
      <c r="J371" t="s">
        <v>8</v>
      </c>
      <c r="K371" t="s">
        <v>4294</v>
      </c>
      <c r="L371" t="s">
        <v>8</v>
      </c>
      <c r="M371" t="s">
        <v>14</v>
      </c>
      <c r="N371" t="str">
        <f t="shared" si="42"/>
        <v>F</v>
      </c>
      <c r="O371" t="s">
        <v>8</v>
      </c>
      <c r="P371" t="s">
        <v>8</v>
      </c>
      <c r="Q371" t="s">
        <v>11</v>
      </c>
      <c r="R371" t="s">
        <v>8</v>
      </c>
      <c r="S371" t="str">
        <f t="shared" si="43"/>
        <v>U</v>
      </c>
      <c r="T371" t="s">
        <v>12</v>
      </c>
      <c r="U371">
        <v>1</v>
      </c>
      <c r="V371" t="s">
        <v>11</v>
      </c>
      <c r="W371" t="e">
        <f>VLOOKUP(Q371,'PBT Tag Rates'!$B$5:$E$44,4,FALSE)</f>
        <v>#N/A</v>
      </c>
      <c r="X371">
        <v>1</v>
      </c>
      <c r="Y371" s="14">
        <f>IFERROR(LOOKUP(H371,{30,43,48,53,58,63,68,73,78,83,88,93,97},{42,47,52,57,62,67,72,77,82,87,92,99,100}),999)</f>
        <v>82</v>
      </c>
      <c r="Z371" s="17">
        <f t="shared" si="44"/>
        <v>1.4285714285714286</v>
      </c>
      <c r="AA371" s="17">
        <f t="shared" si="45"/>
        <v>1.4285714285714286</v>
      </c>
      <c r="AB371" s="17">
        <f t="shared" si="46"/>
        <v>2.518344052903343</v>
      </c>
      <c r="AC371" s="17" t="s">
        <v>17654</v>
      </c>
    </row>
    <row r="372" spans="1:29" x14ac:dyDescent="0.25">
      <c r="A372" t="s">
        <v>3339</v>
      </c>
      <c r="B372" s="166" t="s">
        <v>4295</v>
      </c>
      <c r="C372" t="s">
        <v>4296</v>
      </c>
      <c r="D372" s="1">
        <v>45159</v>
      </c>
      <c r="E372">
        <f t="shared" si="41"/>
        <v>70</v>
      </c>
      <c r="F372" t="s">
        <v>14</v>
      </c>
      <c r="G372">
        <v>810</v>
      </c>
      <c r="H372">
        <f t="shared" si="40"/>
        <v>81</v>
      </c>
      <c r="I372" t="s">
        <v>7</v>
      </c>
      <c r="J372" t="s">
        <v>8</v>
      </c>
      <c r="K372" t="s">
        <v>4297</v>
      </c>
      <c r="L372" t="s">
        <v>8</v>
      </c>
      <c r="M372" t="s">
        <v>14</v>
      </c>
      <c r="N372" t="str">
        <f t="shared" si="42"/>
        <v>F</v>
      </c>
      <c r="O372" t="s">
        <v>4298</v>
      </c>
      <c r="P372" t="s">
        <v>4299</v>
      </c>
      <c r="Q372" t="s">
        <v>221</v>
      </c>
      <c r="R372">
        <v>4</v>
      </c>
      <c r="S372">
        <f t="shared" si="43"/>
        <v>2019</v>
      </c>
      <c r="T372" t="s">
        <v>12</v>
      </c>
      <c r="U372">
        <v>1</v>
      </c>
      <c r="V372" t="s">
        <v>3357</v>
      </c>
      <c r="W372">
        <f>VLOOKUP(Q372,'PBT Tag Rates'!$B$5:$E$44,4,FALSE)</f>
        <v>0.95971980899999998</v>
      </c>
      <c r="X372">
        <v>1</v>
      </c>
      <c r="Y372" s="14">
        <f>IFERROR(LOOKUP(H372,{30,43,48,53,58,63,68,73,78,83,88,93,97},{42,47,52,57,62,67,72,77,82,87,92,99,100}),999)</f>
        <v>82</v>
      </c>
      <c r="Z372" s="17">
        <f t="shared" si="44"/>
        <v>1.4285714285714286</v>
      </c>
      <c r="AA372" s="17">
        <f t="shared" si="45"/>
        <v>1.4285714285714286</v>
      </c>
      <c r="AB372" s="17">
        <f t="shared" si="46"/>
        <v>2.518344052903343</v>
      </c>
      <c r="AC372" s="17" t="s">
        <v>17654</v>
      </c>
    </row>
    <row r="373" spans="1:29" x14ac:dyDescent="0.25">
      <c r="A373" t="s">
        <v>3339</v>
      </c>
      <c r="B373" s="166" t="s">
        <v>4300</v>
      </c>
      <c r="C373" t="s">
        <v>4301</v>
      </c>
      <c r="D373" s="1">
        <v>45159</v>
      </c>
      <c r="E373">
        <f t="shared" si="41"/>
        <v>70</v>
      </c>
      <c r="F373" t="s">
        <v>6</v>
      </c>
      <c r="G373">
        <v>820</v>
      </c>
      <c r="H373">
        <f t="shared" si="40"/>
        <v>82</v>
      </c>
      <c r="I373" t="s">
        <v>7</v>
      </c>
      <c r="J373" t="s">
        <v>8</v>
      </c>
      <c r="K373" t="s">
        <v>4302</v>
      </c>
      <c r="L373" t="s">
        <v>8</v>
      </c>
      <c r="M373" t="s">
        <v>6</v>
      </c>
      <c r="N373" t="str">
        <f t="shared" si="42"/>
        <v>M</v>
      </c>
      <c r="O373" t="s">
        <v>2861</v>
      </c>
      <c r="P373" t="s">
        <v>2862</v>
      </c>
      <c r="Q373" t="s">
        <v>221</v>
      </c>
      <c r="R373">
        <v>4</v>
      </c>
      <c r="S373">
        <f t="shared" si="43"/>
        <v>2019</v>
      </c>
      <c r="T373" t="s">
        <v>12</v>
      </c>
      <c r="U373">
        <v>1</v>
      </c>
      <c r="V373" t="s">
        <v>3396</v>
      </c>
      <c r="W373">
        <f>VLOOKUP(Q373,'PBT Tag Rates'!$B$5:$E$44,4,FALSE)</f>
        <v>0.95971980899999998</v>
      </c>
      <c r="X373">
        <v>1</v>
      </c>
      <c r="Y373" s="14">
        <f>IFERROR(LOOKUP(H373,{30,43,48,53,58,63,68,73,78,83,88,93,97},{42,47,52,57,62,67,72,77,82,87,92,99,100}),999)</f>
        <v>82</v>
      </c>
      <c r="Z373" s="17">
        <f t="shared" si="44"/>
        <v>1.4285714285714286</v>
      </c>
      <c r="AA373" s="17">
        <f t="shared" si="45"/>
        <v>1.4285714285714286</v>
      </c>
      <c r="AB373" s="17">
        <f t="shared" si="46"/>
        <v>2.518344052903343</v>
      </c>
      <c r="AC373" s="17" t="s">
        <v>17655</v>
      </c>
    </row>
    <row r="374" spans="1:29" x14ac:dyDescent="0.25">
      <c r="A374" t="s">
        <v>3339</v>
      </c>
      <c r="B374" s="166" t="s">
        <v>4303</v>
      </c>
      <c r="C374" t="s">
        <v>4304</v>
      </c>
      <c r="D374" s="1">
        <v>45159</v>
      </c>
      <c r="E374">
        <f t="shared" si="41"/>
        <v>70</v>
      </c>
      <c r="F374" t="s">
        <v>14</v>
      </c>
      <c r="G374">
        <v>710</v>
      </c>
      <c r="H374">
        <f t="shared" si="40"/>
        <v>71</v>
      </c>
      <c r="I374" t="s">
        <v>7</v>
      </c>
      <c r="J374" t="s">
        <v>8</v>
      </c>
      <c r="K374" t="s">
        <v>4305</v>
      </c>
      <c r="L374" t="s">
        <v>8</v>
      </c>
      <c r="M374" t="s">
        <v>6</v>
      </c>
      <c r="N374" t="str">
        <f t="shared" si="42"/>
        <v>M</v>
      </c>
      <c r="O374" t="s">
        <v>1604</v>
      </c>
      <c r="P374" t="s">
        <v>1605</v>
      </c>
      <c r="Q374" t="s">
        <v>281</v>
      </c>
      <c r="R374">
        <v>4</v>
      </c>
      <c r="S374">
        <f t="shared" si="43"/>
        <v>2019</v>
      </c>
      <c r="T374" t="s">
        <v>12</v>
      </c>
      <c r="U374">
        <v>0.999999999999997</v>
      </c>
      <c r="V374" t="s">
        <v>3171</v>
      </c>
      <c r="W374">
        <f>VLOOKUP(Q374,'PBT Tag Rates'!$B$5:$E$44,4,FALSE)</f>
        <v>0.99705232300000002</v>
      </c>
      <c r="X374">
        <v>1</v>
      </c>
      <c r="Y374" s="14">
        <f>IFERROR(LOOKUP(H374,{30,43,48,53,58,63,68,73,78,83,88,93,97},{42,47,52,57,62,67,72,77,82,87,92,99,100}),999)</f>
        <v>72</v>
      </c>
      <c r="Z374" s="17">
        <f t="shared" si="44"/>
        <v>1.4285714285714286</v>
      </c>
      <c r="AA374" s="17">
        <f t="shared" si="45"/>
        <v>1.4285714285714286</v>
      </c>
      <c r="AB374" s="17">
        <f t="shared" si="46"/>
        <v>2.518344052903343</v>
      </c>
      <c r="AC374" s="17" t="s">
        <v>17654</v>
      </c>
    </row>
    <row r="375" spans="1:29" x14ac:dyDescent="0.25">
      <c r="A375" t="s">
        <v>3339</v>
      </c>
      <c r="B375" s="166" t="s">
        <v>4306</v>
      </c>
      <c r="C375" t="s">
        <v>4307</v>
      </c>
      <c r="D375" s="1">
        <v>45159</v>
      </c>
      <c r="E375">
        <f t="shared" si="41"/>
        <v>70</v>
      </c>
      <c r="F375" t="s">
        <v>6</v>
      </c>
      <c r="G375">
        <v>740</v>
      </c>
      <c r="H375">
        <f t="shared" si="40"/>
        <v>74</v>
      </c>
      <c r="I375" t="s">
        <v>9</v>
      </c>
      <c r="J375">
        <v>1</v>
      </c>
      <c r="K375" t="s">
        <v>8</v>
      </c>
      <c r="L375" t="s">
        <v>8</v>
      </c>
      <c r="M375" t="s">
        <v>6</v>
      </c>
      <c r="N375" t="str">
        <f t="shared" si="42"/>
        <v>M</v>
      </c>
      <c r="O375" t="s">
        <v>875</v>
      </c>
      <c r="P375" t="s">
        <v>1665</v>
      </c>
      <c r="Q375" t="s">
        <v>221</v>
      </c>
      <c r="R375">
        <v>4</v>
      </c>
      <c r="S375">
        <f t="shared" si="43"/>
        <v>2019</v>
      </c>
      <c r="T375" t="s">
        <v>12</v>
      </c>
      <c r="U375">
        <v>1</v>
      </c>
      <c r="V375" t="s">
        <v>3363</v>
      </c>
      <c r="W375">
        <f>VLOOKUP(Q375,'PBT Tag Rates'!$B$5:$E$44,4,FALSE)</f>
        <v>0.95971980899999998</v>
      </c>
      <c r="X375">
        <v>1</v>
      </c>
      <c r="Y375" s="14">
        <f>IFERROR(LOOKUP(H375,{30,43,48,53,58,63,68,73,78,83,88,93,97},{42,47,52,57,62,67,72,77,82,87,92,99,100}),999)</f>
        <v>77</v>
      </c>
      <c r="Z375" s="17">
        <f t="shared" si="44"/>
        <v>1.4285714285714286</v>
      </c>
      <c r="AA375" s="17">
        <f t="shared" si="45"/>
        <v>1.4285714285714286</v>
      </c>
      <c r="AB375" s="17">
        <f t="shared" si="46"/>
        <v>2.518344052903343</v>
      </c>
      <c r="AC375" s="17" t="s">
        <v>17654</v>
      </c>
    </row>
    <row r="376" spans="1:29" x14ac:dyDescent="0.25">
      <c r="A376" t="s">
        <v>3339</v>
      </c>
      <c r="B376" s="166" t="s">
        <v>4308</v>
      </c>
      <c r="C376" t="s">
        <v>805</v>
      </c>
      <c r="D376" s="1">
        <v>45159</v>
      </c>
      <c r="E376">
        <f t="shared" si="41"/>
        <v>70</v>
      </c>
      <c r="F376" t="s">
        <v>14</v>
      </c>
      <c r="G376">
        <v>810</v>
      </c>
      <c r="H376">
        <f t="shared" si="40"/>
        <v>81</v>
      </c>
      <c r="I376" t="s">
        <v>9</v>
      </c>
      <c r="J376">
        <v>1</v>
      </c>
      <c r="K376" t="s">
        <v>4309</v>
      </c>
      <c r="L376" t="s">
        <v>8</v>
      </c>
      <c r="M376" t="s">
        <v>14</v>
      </c>
      <c r="N376" t="str">
        <f t="shared" si="42"/>
        <v>F</v>
      </c>
      <c r="O376" t="s">
        <v>4310</v>
      </c>
      <c r="P376" t="s">
        <v>4311</v>
      </c>
      <c r="Q376" t="s">
        <v>281</v>
      </c>
      <c r="R376">
        <v>4</v>
      </c>
      <c r="S376">
        <f t="shared" si="43"/>
        <v>2019</v>
      </c>
      <c r="T376" t="s">
        <v>12</v>
      </c>
      <c r="U376">
        <v>0.999999999999998</v>
      </c>
      <c r="V376" t="s">
        <v>3171</v>
      </c>
      <c r="W376">
        <f>VLOOKUP(Q376,'PBT Tag Rates'!$B$5:$E$44,4,FALSE)</f>
        <v>0.99705232300000002</v>
      </c>
      <c r="X376">
        <v>1</v>
      </c>
      <c r="Y376" s="14">
        <f>IFERROR(LOOKUP(H376,{30,43,48,53,58,63,68,73,78,83,88,93,97},{42,47,52,57,62,67,72,77,82,87,92,99,100}),999)</f>
        <v>82</v>
      </c>
      <c r="Z376" s="17">
        <f t="shared" si="44"/>
        <v>1.4285714285714286</v>
      </c>
      <c r="AA376" s="17">
        <f t="shared" si="45"/>
        <v>1.4285714285714286</v>
      </c>
      <c r="AB376" s="17">
        <f t="shared" si="46"/>
        <v>2.518344052903343</v>
      </c>
      <c r="AC376" s="17" t="s">
        <v>17654</v>
      </c>
    </row>
    <row r="377" spans="1:29" x14ac:dyDescent="0.25">
      <c r="A377" t="s">
        <v>3339</v>
      </c>
      <c r="B377" s="166" t="s">
        <v>4312</v>
      </c>
      <c r="C377" t="s">
        <v>4313</v>
      </c>
      <c r="D377" s="1">
        <v>45159</v>
      </c>
      <c r="E377">
        <f t="shared" si="41"/>
        <v>70</v>
      </c>
      <c r="F377" t="s">
        <v>14</v>
      </c>
      <c r="G377">
        <v>790</v>
      </c>
      <c r="H377">
        <f t="shared" si="40"/>
        <v>79</v>
      </c>
      <c r="I377" t="s">
        <v>7</v>
      </c>
      <c r="J377" t="s">
        <v>8</v>
      </c>
      <c r="K377" t="s">
        <v>4314</v>
      </c>
      <c r="L377" t="s">
        <v>8</v>
      </c>
      <c r="M377" t="s">
        <v>14</v>
      </c>
      <c r="N377" t="str">
        <f t="shared" si="42"/>
        <v>F</v>
      </c>
      <c r="O377" t="s">
        <v>272</v>
      </c>
      <c r="P377" t="s">
        <v>4003</v>
      </c>
      <c r="Q377" t="s">
        <v>221</v>
      </c>
      <c r="R377">
        <v>4</v>
      </c>
      <c r="S377">
        <f t="shared" si="43"/>
        <v>2019</v>
      </c>
      <c r="T377" t="s">
        <v>12</v>
      </c>
      <c r="U377">
        <v>0.999999999999997</v>
      </c>
      <c r="V377" t="s">
        <v>3357</v>
      </c>
      <c r="W377">
        <f>VLOOKUP(Q377,'PBT Tag Rates'!$B$5:$E$44,4,FALSE)</f>
        <v>0.95971980899999998</v>
      </c>
      <c r="X377">
        <v>1</v>
      </c>
      <c r="Y377" s="14">
        <f>IFERROR(LOOKUP(H377,{30,43,48,53,58,63,68,73,78,83,88,93,97},{42,47,52,57,62,67,72,77,82,87,92,99,100}),999)</f>
        <v>82</v>
      </c>
      <c r="Z377" s="17">
        <f t="shared" si="44"/>
        <v>1.4285714285714286</v>
      </c>
      <c r="AA377" s="17">
        <f t="shared" si="45"/>
        <v>1.4285714285714286</v>
      </c>
      <c r="AB377" s="17">
        <f t="shared" si="46"/>
        <v>2.518344052903343</v>
      </c>
      <c r="AC377" s="17" t="s">
        <v>17654</v>
      </c>
    </row>
    <row r="378" spans="1:29" x14ac:dyDescent="0.25">
      <c r="A378" t="s">
        <v>3339</v>
      </c>
      <c r="B378" s="166" t="s">
        <v>4315</v>
      </c>
      <c r="C378" t="s">
        <v>4316</v>
      </c>
      <c r="D378" s="1">
        <v>45159</v>
      </c>
      <c r="E378">
        <f t="shared" si="41"/>
        <v>70</v>
      </c>
      <c r="F378" t="s">
        <v>14</v>
      </c>
      <c r="G378">
        <v>810</v>
      </c>
      <c r="H378">
        <f t="shared" si="40"/>
        <v>81</v>
      </c>
      <c r="I378" t="s">
        <v>9</v>
      </c>
      <c r="J378">
        <v>1</v>
      </c>
      <c r="K378" t="s">
        <v>4317</v>
      </c>
      <c r="L378" t="s">
        <v>8</v>
      </c>
      <c r="M378" t="s">
        <v>14</v>
      </c>
      <c r="N378" t="str">
        <f t="shared" si="42"/>
        <v>F</v>
      </c>
      <c r="O378" t="s">
        <v>576</v>
      </c>
      <c r="P378" t="s">
        <v>865</v>
      </c>
      <c r="Q378" t="s">
        <v>221</v>
      </c>
      <c r="R378">
        <v>4</v>
      </c>
      <c r="S378">
        <f t="shared" si="43"/>
        <v>2019</v>
      </c>
      <c r="T378" t="s">
        <v>12</v>
      </c>
      <c r="U378">
        <v>0.999999999999999</v>
      </c>
      <c r="V378" t="s">
        <v>3357</v>
      </c>
      <c r="W378">
        <f>VLOOKUP(Q378,'PBT Tag Rates'!$B$5:$E$44,4,FALSE)</f>
        <v>0.95971980899999998</v>
      </c>
      <c r="X378">
        <v>1</v>
      </c>
      <c r="Y378" s="14">
        <f>IFERROR(LOOKUP(H378,{30,43,48,53,58,63,68,73,78,83,88,93,97},{42,47,52,57,62,67,72,77,82,87,92,99,100}),999)</f>
        <v>82</v>
      </c>
      <c r="Z378" s="17">
        <f t="shared" si="44"/>
        <v>1.4285714285714286</v>
      </c>
      <c r="AA378" s="17">
        <f t="shared" si="45"/>
        <v>1.4285714285714286</v>
      </c>
      <c r="AB378" s="17">
        <f t="shared" si="46"/>
        <v>2.518344052903343</v>
      </c>
      <c r="AC378" s="17" t="s">
        <v>17654</v>
      </c>
    </row>
    <row r="379" spans="1:29" x14ac:dyDescent="0.25">
      <c r="A379" t="s">
        <v>3339</v>
      </c>
      <c r="B379" s="166" t="s">
        <v>4318</v>
      </c>
      <c r="C379" t="s">
        <v>4319</v>
      </c>
      <c r="D379" s="1">
        <v>45159</v>
      </c>
      <c r="E379">
        <f t="shared" si="41"/>
        <v>70</v>
      </c>
      <c r="F379" t="s">
        <v>6</v>
      </c>
      <c r="G379">
        <v>760</v>
      </c>
      <c r="H379">
        <f t="shared" si="40"/>
        <v>76</v>
      </c>
      <c r="I379" t="s">
        <v>7</v>
      </c>
      <c r="J379" t="s">
        <v>8</v>
      </c>
      <c r="K379" t="s">
        <v>4320</v>
      </c>
      <c r="L379" t="s">
        <v>8</v>
      </c>
      <c r="M379" t="s">
        <v>6</v>
      </c>
      <c r="N379" t="str">
        <f t="shared" si="42"/>
        <v>M</v>
      </c>
      <c r="O379" t="s">
        <v>4321</v>
      </c>
      <c r="P379" t="s">
        <v>4322</v>
      </c>
      <c r="Q379" t="s">
        <v>221</v>
      </c>
      <c r="R379">
        <v>4</v>
      </c>
      <c r="S379">
        <f t="shared" si="43"/>
        <v>2019</v>
      </c>
      <c r="T379" t="s">
        <v>12</v>
      </c>
      <c r="U379">
        <v>1</v>
      </c>
      <c r="V379" t="s">
        <v>3346</v>
      </c>
      <c r="W379">
        <f>VLOOKUP(Q379,'PBT Tag Rates'!$B$5:$E$44,4,FALSE)</f>
        <v>0.95971980899999998</v>
      </c>
      <c r="X379">
        <v>1</v>
      </c>
      <c r="Y379" s="14">
        <f>IFERROR(LOOKUP(H379,{30,43,48,53,58,63,68,73,78,83,88,93,97},{42,47,52,57,62,67,72,77,82,87,92,99,100}),999)</f>
        <v>77</v>
      </c>
      <c r="Z379" s="17">
        <f t="shared" si="44"/>
        <v>1.4285714285714286</v>
      </c>
      <c r="AA379" s="17">
        <f t="shared" si="45"/>
        <v>1.4285714285714286</v>
      </c>
      <c r="AB379" s="17">
        <f t="shared" si="46"/>
        <v>2.518344052903343</v>
      </c>
      <c r="AC379" s="17" t="s">
        <v>17654</v>
      </c>
    </row>
    <row r="380" spans="1:29" x14ac:dyDescent="0.25">
      <c r="A380" t="s">
        <v>3339</v>
      </c>
      <c r="B380" s="166" t="s">
        <v>4323</v>
      </c>
      <c r="C380" t="s">
        <v>4324</v>
      </c>
      <c r="D380" s="1">
        <v>45159</v>
      </c>
      <c r="E380">
        <f t="shared" si="41"/>
        <v>70</v>
      </c>
      <c r="F380" t="s">
        <v>6</v>
      </c>
      <c r="G380">
        <v>900</v>
      </c>
      <c r="H380">
        <f t="shared" si="40"/>
        <v>90</v>
      </c>
      <c r="I380" t="s">
        <v>9</v>
      </c>
      <c r="J380">
        <v>1</v>
      </c>
      <c r="K380" t="s">
        <v>4325</v>
      </c>
      <c r="L380" t="s">
        <v>8</v>
      </c>
      <c r="M380" t="s">
        <v>6</v>
      </c>
      <c r="N380" t="str">
        <f t="shared" si="42"/>
        <v>M</v>
      </c>
      <c r="O380" t="s">
        <v>3606</v>
      </c>
      <c r="P380" t="s">
        <v>4169</v>
      </c>
      <c r="Q380" t="s">
        <v>221</v>
      </c>
      <c r="R380">
        <v>4</v>
      </c>
      <c r="S380">
        <f t="shared" si="43"/>
        <v>2019</v>
      </c>
      <c r="T380" t="s">
        <v>12</v>
      </c>
      <c r="U380">
        <v>1</v>
      </c>
      <c r="V380" t="s">
        <v>3608</v>
      </c>
      <c r="W380">
        <f>VLOOKUP(Q380,'PBT Tag Rates'!$B$5:$E$44,4,FALSE)</f>
        <v>0.95971980899999998</v>
      </c>
      <c r="X380">
        <v>1</v>
      </c>
      <c r="Y380" s="14">
        <f>IFERROR(LOOKUP(H380,{30,43,48,53,58,63,68,73,78,83,88,93,97},{42,47,52,57,62,67,72,77,82,87,92,99,100}),999)</f>
        <v>92</v>
      </c>
      <c r="Z380" s="17">
        <f t="shared" si="44"/>
        <v>1.4285714285714286</v>
      </c>
      <c r="AA380" s="17">
        <f t="shared" si="45"/>
        <v>1.4285714285714286</v>
      </c>
      <c r="AB380" s="17">
        <f t="shared" si="46"/>
        <v>2.518344052903343</v>
      </c>
      <c r="AC380" s="17" t="s">
        <v>17654</v>
      </c>
    </row>
    <row r="381" spans="1:29" x14ac:dyDescent="0.25">
      <c r="A381" t="s">
        <v>3339</v>
      </c>
      <c r="B381" s="166" t="s">
        <v>4326</v>
      </c>
      <c r="C381" t="s">
        <v>4327</v>
      </c>
      <c r="D381" s="1">
        <v>45159</v>
      </c>
      <c r="E381">
        <f t="shared" si="41"/>
        <v>70</v>
      </c>
      <c r="F381" t="s">
        <v>6</v>
      </c>
      <c r="G381">
        <v>810</v>
      </c>
      <c r="H381">
        <f t="shared" si="40"/>
        <v>81</v>
      </c>
      <c r="I381" t="s">
        <v>9</v>
      </c>
      <c r="J381">
        <v>1</v>
      </c>
      <c r="K381" t="s">
        <v>4328</v>
      </c>
      <c r="L381" t="s">
        <v>8</v>
      </c>
      <c r="M381" t="s">
        <v>6</v>
      </c>
      <c r="N381" t="str">
        <f t="shared" si="42"/>
        <v>M</v>
      </c>
      <c r="O381" t="s">
        <v>4329</v>
      </c>
      <c r="P381" t="s">
        <v>4330</v>
      </c>
      <c r="Q381" t="s">
        <v>221</v>
      </c>
      <c r="R381">
        <v>4</v>
      </c>
      <c r="S381">
        <f t="shared" si="43"/>
        <v>2019</v>
      </c>
      <c r="T381" t="s">
        <v>12</v>
      </c>
      <c r="U381">
        <v>1</v>
      </c>
      <c r="V381" t="s">
        <v>3608</v>
      </c>
      <c r="W381">
        <f>VLOOKUP(Q381,'PBT Tag Rates'!$B$5:$E$44,4,FALSE)</f>
        <v>0.95971980899999998</v>
      </c>
      <c r="X381">
        <v>1</v>
      </c>
      <c r="Y381" s="14">
        <f>IFERROR(LOOKUP(H381,{30,43,48,53,58,63,68,73,78,83,88,93,97},{42,47,52,57,62,67,72,77,82,87,92,99,100}),999)</f>
        <v>82</v>
      </c>
      <c r="Z381" s="17">
        <f t="shared" si="44"/>
        <v>1.4285714285714286</v>
      </c>
      <c r="AA381" s="17">
        <f t="shared" si="45"/>
        <v>1.4285714285714286</v>
      </c>
      <c r="AB381" s="17">
        <f t="shared" si="46"/>
        <v>2.518344052903343</v>
      </c>
      <c r="AC381" s="17" t="s">
        <v>17654</v>
      </c>
    </row>
    <row r="382" spans="1:29" x14ac:dyDescent="0.25">
      <c r="A382" t="s">
        <v>3339</v>
      </c>
      <c r="B382" s="166" t="s">
        <v>4331</v>
      </c>
      <c r="C382" t="s">
        <v>4332</v>
      </c>
      <c r="D382" s="1">
        <v>45159</v>
      </c>
      <c r="E382">
        <f t="shared" si="41"/>
        <v>70</v>
      </c>
      <c r="F382" t="s">
        <v>14</v>
      </c>
      <c r="G382">
        <v>860</v>
      </c>
      <c r="H382">
        <f t="shared" si="40"/>
        <v>86</v>
      </c>
      <c r="I382" t="s">
        <v>7</v>
      </c>
      <c r="J382" t="s">
        <v>8</v>
      </c>
      <c r="K382" t="s">
        <v>4333</v>
      </c>
      <c r="L382" t="s">
        <v>8</v>
      </c>
      <c r="M382" t="s">
        <v>14</v>
      </c>
      <c r="N382" t="str">
        <f t="shared" si="42"/>
        <v>F</v>
      </c>
      <c r="O382" t="s">
        <v>2192</v>
      </c>
      <c r="P382" t="s">
        <v>2560</v>
      </c>
      <c r="Q382" t="s">
        <v>221</v>
      </c>
      <c r="R382">
        <v>4</v>
      </c>
      <c r="S382">
        <f t="shared" si="43"/>
        <v>2019</v>
      </c>
      <c r="T382" t="s">
        <v>12</v>
      </c>
      <c r="U382">
        <v>0.999999999999999</v>
      </c>
      <c r="V382" t="s">
        <v>3346</v>
      </c>
      <c r="W382">
        <f>VLOOKUP(Q382,'PBT Tag Rates'!$B$5:$E$44,4,FALSE)</f>
        <v>0.95971980899999998</v>
      </c>
      <c r="X382">
        <v>1</v>
      </c>
      <c r="Y382" s="14">
        <f>IFERROR(LOOKUP(H382,{30,43,48,53,58,63,68,73,78,83,88,93,97},{42,47,52,57,62,67,72,77,82,87,92,99,100}),999)</f>
        <v>87</v>
      </c>
      <c r="Z382" s="17">
        <f t="shared" si="44"/>
        <v>1.4285714285714286</v>
      </c>
      <c r="AA382" s="17">
        <f t="shared" si="45"/>
        <v>1.4285714285714286</v>
      </c>
      <c r="AB382" s="17">
        <f t="shared" si="46"/>
        <v>2.518344052903343</v>
      </c>
      <c r="AC382" s="17" t="s">
        <v>17654</v>
      </c>
    </row>
    <row r="383" spans="1:29" x14ac:dyDescent="0.25">
      <c r="A383" t="s">
        <v>3339</v>
      </c>
      <c r="B383" s="166" t="s">
        <v>4334</v>
      </c>
      <c r="C383" t="s">
        <v>808</v>
      </c>
      <c r="D383" s="1">
        <v>45159</v>
      </c>
      <c r="E383">
        <f t="shared" si="41"/>
        <v>70</v>
      </c>
      <c r="F383" t="s">
        <v>6</v>
      </c>
      <c r="G383">
        <v>630</v>
      </c>
      <c r="H383">
        <f t="shared" si="40"/>
        <v>63</v>
      </c>
      <c r="I383" t="s">
        <v>7</v>
      </c>
      <c r="J383" t="s">
        <v>8</v>
      </c>
      <c r="K383" t="s">
        <v>8</v>
      </c>
      <c r="L383" t="s">
        <v>8</v>
      </c>
      <c r="M383" t="s">
        <v>6</v>
      </c>
      <c r="N383" t="str">
        <f t="shared" si="42"/>
        <v>M</v>
      </c>
      <c r="O383" t="s">
        <v>8</v>
      </c>
      <c r="P383" t="s">
        <v>8</v>
      </c>
      <c r="Q383" t="s">
        <v>11</v>
      </c>
      <c r="R383" t="s">
        <v>8</v>
      </c>
      <c r="S383" t="str">
        <f t="shared" si="43"/>
        <v>U</v>
      </c>
      <c r="T383" t="s">
        <v>12</v>
      </c>
      <c r="U383">
        <v>0.999999999999995</v>
      </c>
      <c r="V383" t="s">
        <v>11</v>
      </c>
      <c r="W383" t="e">
        <f>VLOOKUP(Q383,'PBT Tag Rates'!$B$5:$E$44,4,FALSE)</f>
        <v>#N/A</v>
      </c>
      <c r="X383">
        <v>1</v>
      </c>
      <c r="Y383" s="14">
        <f>IFERROR(LOOKUP(H383,{30,43,48,53,58,63,68,73,78,83,88,93,97},{42,47,52,57,62,67,72,77,82,87,92,99,100}),999)</f>
        <v>67</v>
      </c>
      <c r="Z383" s="17">
        <f t="shared" si="44"/>
        <v>1.4285714285714286</v>
      </c>
      <c r="AA383" s="17">
        <f t="shared" si="45"/>
        <v>1.4285714285714286</v>
      </c>
      <c r="AB383" s="17">
        <f t="shared" si="46"/>
        <v>2.518344052903343</v>
      </c>
      <c r="AC383" s="17" t="s">
        <v>17654</v>
      </c>
    </row>
    <row r="384" spans="1:29" x14ac:dyDescent="0.25">
      <c r="A384" t="s">
        <v>3339</v>
      </c>
      <c r="B384" s="166" t="s">
        <v>4335</v>
      </c>
      <c r="C384" t="s">
        <v>4336</v>
      </c>
      <c r="D384" s="1">
        <v>45159</v>
      </c>
      <c r="E384">
        <f t="shared" si="41"/>
        <v>70</v>
      </c>
      <c r="F384" t="s">
        <v>6</v>
      </c>
      <c r="G384">
        <v>760</v>
      </c>
      <c r="H384">
        <f t="shared" si="40"/>
        <v>76</v>
      </c>
      <c r="I384" t="s">
        <v>7</v>
      </c>
      <c r="J384" t="s">
        <v>8</v>
      </c>
      <c r="K384" t="s">
        <v>4337</v>
      </c>
      <c r="L384" t="s">
        <v>8</v>
      </c>
      <c r="M384" t="s">
        <v>14</v>
      </c>
      <c r="N384" t="str">
        <f t="shared" si="42"/>
        <v>F</v>
      </c>
      <c r="O384" t="s">
        <v>8</v>
      </c>
      <c r="P384" t="s">
        <v>8</v>
      </c>
      <c r="Q384" t="s">
        <v>11</v>
      </c>
      <c r="R384" t="s">
        <v>8</v>
      </c>
      <c r="S384" t="str">
        <f t="shared" si="43"/>
        <v>U</v>
      </c>
      <c r="T384" t="s">
        <v>12</v>
      </c>
      <c r="U384">
        <v>1.00000000000001</v>
      </c>
      <c r="V384" t="s">
        <v>11</v>
      </c>
      <c r="W384" t="e">
        <f>VLOOKUP(Q384,'PBT Tag Rates'!$B$5:$E$44,4,FALSE)</f>
        <v>#N/A</v>
      </c>
      <c r="X384">
        <v>1</v>
      </c>
      <c r="Y384" s="14">
        <f>IFERROR(LOOKUP(H384,{30,43,48,53,58,63,68,73,78,83,88,93,97},{42,47,52,57,62,67,72,77,82,87,92,99,100}),999)</f>
        <v>77</v>
      </c>
      <c r="Z384" s="17">
        <f t="shared" si="44"/>
        <v>1.4285714285714286</v>
      </c>
      <c r="AA384" s="17">
        <f t="shared" si="45"/>
        <v>1.4285714285714286</v>
      </c>
      <c r="AB384" s="17">
        <f t="shared" si="46"/>
        <v>2.518344052903343</v>
      </c>
      <c r="AC384" s="17" t="s">
        <v>17654</v>
      </c>
    </row>
    <row r="385" spans="1:29" x14ac:dyDescent="0.25">
      <c r="A385" t="s">
        <v>3339</v>
      </c>
      <c r="B385" s="166" t="s">
        <v>4338</v>
      </c>
      <c r="C385" t="s">
        <v>4339</v>
      </c>
      <c r="D385" s="1">
        <v>45159</v>
      </c>
      <c r="E385">
        <f t="shared" si="41"/>
        <v>70</v>
      </c>
      <c r="F385" t="s">
        <v>6</v>
      </c>
      <c r="G385">
        <v>850</v>
      </c>
      <c r="H385">
        <f t="shared" si="40"/>
        <v>85</v>
      </c>
      <c r="I385" t="s">
        <v>7</v>
      </c>
      <c r="J385" t="s">
        <v>8</v>
      </c>
      <c r="K385" t="s">
        <v>4340</v>
      </c>
      <c r="L385" t="s">
        <v>8</v>
      </c>
      <c r="M385" t="s">
        <v>6</v>
      </c>
      <c r="N385" t="str">
        <f t="shared" si="42"/>
        <v>M</v>
      </c>
      <c r="O385" t="s">
        <v>8</v>
      </c>
      <c r="P385" t="s">
        <v>8</v>
      </c>
      <c r="Q385" t="s">
        <v>11</v>
      </c>
      <c r="R385" t="s">
        <v>8</v>
      </c>
      <c r="S385" t="str">
        <f t="shared" si="43"/>
        <v>U</v>
      </c>
      <c r="T385" t="s">
        <v>12</v>
      </c>
      <c r="U385">
        <v>1</v>
      </c>
      <c r="V385" t="s">
        <v>11</v>
      </c>
      <c r="W385" t="e">
        <f>VLOOKUP(Q385,'PBT Tag Rates'!$B$5:$E$44,4,FALSE)</f>
        <v>#N/A</v>
      </c>
      <c r="X385">
        <v>1</v>
      </c>
      <c r="Y385" s="14">
        <f>IFERROR(LOOKUP(H385,{30,43,48,53,58,63,68,73,78,83,88,93,97},{42,47,52,57,62,67,72,77,82,87,92,99,100}),999)</f>
        <v>87</v>
      </c>
      <c r="Z385" s="17">
        <f t="shared" si="44"/>
        <v>1.4285714285714286</v>
      </c>
      <c r="AA385" s="17">
        <f t="shared" si="45"/>
        <v>1.4285714285714286</v>
      </c>
      <c r="AB385" s="17">
        <f t="shared" si="46"/>
        <v>2.518344052903343</v>
      </c>
      <c r="AC385" s="17" t="s">
        <v>17654</v>
      </c>
    </row>
    <row r="386" spans="1:29" x14ac:dyDescent="0.25">
      <c r="A386" t="s">
        <v>3339</v>
      </c>
      <c r="B386" s="166" t="s">
        <v>4341</v>
      </c>
      <c r="C386" t="s">
        <v>4342</v>
      </c>
      <c r="D386" s="1">
        <v>45159</v>
      </c>
      <c r="E386">
        <f t="shared" si="41"/>
        <v>70</v>
      </c>
      <c r="F386" t="s">
        <v>6</v>
      </c>
      <c r="G386">
        <v>700</v>
      </c>
      <c r="H386">
        <f t="shared" si="40"/>
        <v>70</v>
      </c>
      <c r="I386" t="s">
        <v>7</v>
      </c>
      <c r="J386" t="s">
        <v>8</v>
      </c>
      <c r="K386" t="s">
        <v>4343</v>
      </c>
      <c r="L386" t="s">
        <v>8</v>
      </c>
      <c r="M386" t="s">
        <v>14</v>
      </c>
      <c r="N386" t="str">
        <f t="shared" si="42"/>
        <v>F</v>
      </c>
      <c r="O386" t="s">
        <v>8</v>
      </c>
      <c r="P386" t="s">
        <v>8</v>
      </c>
      <c r="Q386" t="s">
        <v>11</v>
      </c>
      <c r="R386" t="s">
        <v>8</v>
      </c>
      <c r="S386" t="str">
        <f t="shared" si="43"/>
        <v>U</v>
      </c>
      <c r="T386" t="s">
        <v>12</v>
      </c>
      <c r="U386">
        <v>0.999999999999999</v>
      </c>
      <c r="V386" t="s">
        <v>11</v>
      </c>
      <c r="W386" t="e">
        <f>VLOOKUP(Q386,'PBT Tag Rates'!$B$5:$E$44,4,FALSE)</f>
        <v>#N/A</v>
      </c>
      <c r="X386">
        <v>1</v>
      </c>
      <c r="Y386" s="14">
        <f>IFERROR(LOOKUP(H386,{30,43,48,53,58,63,68,73,78,83,88,93,97},{42,47,52,57,62,67,72,77,82,87,92,99,100}),999)</f>
        <v>72</v>
      </c>
      <c r="Z386" s="17">
        <f t="shared" si="44"/>
        <v>1.4285714285714286</v>
      </c>
      <c r="AA386" s="17">
        <f t="shared" si="45"/>
        <v>1.4285714285714286</v>
      </c>
      <c r="AB386" s="17">
        <f t="shared" si="46"/>
        <v>2.518344052903343</v>
      </c>
      <c r="AC386" s="17" t="s">
        <v>17654</v>
      </c>
    </row>
    <row r="387" spans="1:29" x14ac:dyDescent="0.25">
      <c r="A387" t="s">
        <v>3339</v>
      </c>
      <c r="B387" s="166" t="s">
        <v>4344</v>
      </c>
      <c r="C387" t="s">
        <v>228</v>
      </c>
      <c r="D387" s="1">
        <v>45160</v>
      </c>
      <c r="E387">
        <f t="shared" si="41"/>
        <v>70</v>
      </c>
      <c r="F387" t="s">
        <v>14</v>
      </c>
      <c r="G387">
        <v>840</v>
      </c>
      <c r="H387">
        <f t="shared" si="40"/>
        <v>84</v>
      </c>
      <c r="I387" t="s">
        <v>7</v>
      </c>
      <c r="J387" t="s">
        <v>8</v>
      </c>
      <c r="K387" t="s">
        <v>4345</v>
      </c>
      <c r="L387" t="s">
        <v>8</v>
      </c>
      <c r="M387" t="s">
        <v>14</v>
      </c>
      <c r="N387" t="str">
        <f t="shared" si="42"/>
        <v>F</v>
      </c>
      <c r="O387" t="s">
        <v>1485</v>
      </c>
      <c r="P387" t="s">
        <v>1486</v>
      </c>
      <c r="Q387" t="s">
        <v>221</v>
      </c>
      <c r="R387">
        <v>4</v>
      </c>
      <c r="S387">
        <f t="shared" si="43"/>
        <v>2019</v>
      </c>
      <c r="T387" t="s">
        <v>12</v>
      </c>
      <c r="U387">
        <v>1</v>
      </c>
      <c r="V387" t="s">
        <v>3396</v>
      </c>
      <c r="W387">
        <f>VLOOKUP(Q387,'PBT Tag Rates'!$B$5:$E$44,4,FALSE)</f>
        <v>0.95971980899999998</v>
      </c>
      <c r="X387">
        <v>1</v>
      </c>
      <c r="Y387" s="14">
        <f>IFERROR(LOOKUP(H387,{30,43,48,53,58,63,68,73,78,83,88,93,97},{42,47,52,57,62,67,72,77,82,87,92,99,100}),999)</f>
        <v>87</v>
      </c>
      <c r="Z387" s="17">
        <f t="shared" si="44"/>
        <v>1.4285714285714286</v>
      </c>
      <c r="AA387" s="17">
        <f t="shared" si="45"/>
        <v>1.4285714285714286</v>
      </c>
      <c r="AB387" s="17">
        <f t="shared" si="46"/>
        <v>2.518344052903343</v>
      </c>
      <c r="AC387" s="17" t="s">
        <v>17655</v>
      </c>
    </row>
    <row r="388" spans="1:29" x14ac:dyDescent="0.25">
      <c r="A388" t="s">
        <v>3339</v>
      </c>
      <c r="B388" s="166" t="s">
        <v>4346</v>
      </c>
      <c r="C388" t="s">
        <v>4347</v>
      </c>
      <c r="D388" s="1">
        <v>45160</v>
      </c>
      <c r="E388">
        <f t="shared" si="41"/>
        <v>70</v>
      </c>
      <c r="F388" t="s">
        <v>14</v>
      </c>
      <c r="G388">
        <v>840</v>
      </c>
      <c r="H388">
        <f t="shared" si="40"/>
        <v>84</v>
      </c>
      <c r="I388" t="s">
        <v>7</v>
      </c>
      <c r="J388" t="s">
        <v>8</v>
      </c>
      <c r="K388" t="s">
        <v>4348</v>
      </c>
      <c r="L388" t="s">
        <v>8</v>
      </c>
      <c r="M388" t="s">
        <v>14</v>
      </c>
      <c r="N388" t="str">
        <f t="shared" si="42"/>
        <v>F</v>
      </c>
      <c r="O388" t="s">
        <v>8</v>
      </c>
      <c r="P388" t="s">
        <v>8</v>
      </c>
      <c r="Q388" t="s">
        <v>11</v>
      </c>
      <c r="R388" t="s">
        <v>8</v>
      </c>
      <c r="S388" t="str">
        <f t="shared" si="43"/>
        <v>U</v>
      </c>
      <c r="T388" t="s">
        <v>12</v>
      </c>
      <c r="U388">
        <v>1</v>
      </c>
      <c r="V388" t="s">
        <v>11</v>
      </c>
      <c r="W388" t="e">
        <f>VLOOKUP(Q388,'PBT Tag Rates'!$B$5:$E$44,4,FALSE)</f>
        <v>#N/A</v>
      </c>
      <c r="X388">
        <v>1</v>
      </c>
      <c r="Y388" s="14">
        <f>IFERROR(LOOKUP(H388,{30,43,48,53,58,63,68,73,78,83,88,93,97},{42,47,52,57,62,67,72,77,82,87,92,99,100}),999)</f>
        <v>87</v>
      </c>
      <c r="Z388" s="17">
        <f t="shared" si="44"/>
        <v>1.4285714285714286</v>
      </c>
      <c r="AA388" s="17">
        <f t="shared" si="45"/>
        <v>1.4285714285714286</v>
      </c>
      <c r="AB388" s="17">
        <f t="shared" si="46"/>
        <v>2.518344052903343</v>
      </c>
      <c r="AC388" s="17" t="s">
        <v>17654</v>
      </c>
    </row>
    <row r="389" spans="1:29" x14ac:dyDescent="0.25">
      <c r="A389" t="s">
        <v>3339</v>
      </c>
      <c r="B389" s="166" t="s">
        <v>4349</v>
      </c>
      <c r="C389" t="s">
        <v>4350</v>
      </c>
      <c r="D389" s="1">
        <v>45160</v>
      </c>
      <c r="E389">
        <f t="shared" si="41"/>
        <v>70</v>
      </c>
      <c r="F389" t="s">
        <v>6</v>
      </c>
      <c r="G389">
        <v>840</v>
      </c>
      <c r="H389">
        <f t="shared" si="40"/>
        <v>84</v>
      </c>
      <c r="I389" t="s">
        <v>7</v>
      </c>
      <c r="J389" t="s">
        <v>8</v>
      </c>
      <c r="K389" t="s">
        <v>4351</v>
      </c>
      <c r="L389" t="s">
        <v>8</v>
      </c>
      <c r="M389" t="s">
        <v>6</v>
      </c>
      <c r="N389" t="str">
        <f t="shared" si="42"/>
        <v>M</v>
      </c>
      <c r="O389" t="s">
        <v>1460</v>
      </c>
      <c r="P389" t="s">
        <v>4352</v>
      </c>
      <c r="Q389" t="s">
        <v>281</v>
      </c>
      <c r="R389">
        <v>4</v>
      </c>
      <c r="S389">
        <f t="shared" si="43"/>
        <v>2019</v>
      </c>
      <c r="T389" t="s">
        <v>12</v>
      </c>
      <c r="U389">
        <v>1</v>
      </c>
      <c r="V389" t="s">
        <v>3169</v>
      </c>
      <c r="W389">
        <f>VLOOKUP(Q389,'PBT Tag Rates'!$B$5:$E$44,4,FALSE)</f>
        <v>0.99705232300000002</v>
      </c>
      <c r="X389">
        <v>1</v>
      </c>
      <c r="Y389" s="14">
        <f>IFERROR(LOOKUP(H389,{30,43,48,53,58,63,68,73,78,83,88,93,97},{42,47,52,57,62,67,72,77,82,87,92,99,100}),999)</f>
        <v>87</v>
      </c>
      <c r="Z389" s="17">
        <f t="shared" si="44"/>
        <v>1.4285714285714286</v>
      </c>
      <c r="AA389" s="17">
        <f t="shared" si="45"/>
        <v>1.4285714285714286</v>
      </c>
      <c r="AB389" s="17">
        <f t="shared" si="46"/>
        <v>2.518344052903343</v>
      </c>
      <c r="AC389" s="17" t="s">
        <v>17654</v>
      </c>
    </row>
    <row r="390" spans="1:29" x14ac:dyDescent="0.25">
      <c r="A390" t="s">
        <v>3339</v>
      </c>
      <c r="B390" s="166" t="s">
        <v>4353</v>
      </c>
      <c r="C390" t="s">
        <v>4354</v>
      </c>
      <c r="D390" s="1">
        <v>45160</v>
      </c>
      <c r="E390">
        <f t="shared" si="41"/>
        <v>70</v>
      </c>
      <c r="F390" t="s">
        <v>14</v>
      </c>
      <c r="G390">
        <v>750</v>
      </c>
      <c r="H390">
        <f t="shared" si="40"/>
        <v>75</v>
      </c>
      <c r="I390" t="s">
        <v>7</v>
      </c>
      <c r="J390" t="s">
        <v>8</v>
      </c>
      <c r="K390" t="s">
        <v>4355</v>
      </c>
      <c r="L390" t="s">
        <v>8</v>
      </c>
      <c r="M390" t="s">
        <v>14</v>
      </c>
      <c r="N390" t="str">
        <f t="shared" si="42"/>
        <v>F</v>
      </c>
      <c r="O390" t="s">
        <v>8</v>
      </c>
      <c r="P390" t="s">
        <v>8</v>
      </c>
      <c r="Q390" t="s">
        <v>11</v>
      </c>
      <c r="R390" t="s">
        <v>8</v>
      </c>
      <c r="S390" t="str">
        <f t="shared" si="43"/>
        <v>U</v>
      </c>
      <c r="T390" t="s">
        <v>12</v>
      </c>
      <c r="U390">
        <v>1</v>
      </c>
      <c r="V390" t="s">
        <v>11</v>
      </c>
      <c r="W390" t="e">
        <f>VLOOKUP(Q390,'PBT Tag Rates'!$B$5:$E$44,4,FALSE)</f>
        <v>#N/A</v>
      </c>
      <c r="X390">
        <v>1</v>
      </c>
      <c r="Y390" s="14">
        <f>IFERROR(LOOKUP(H390,{30,43,48,53,58,63,68,73,78,83,88,93,97},{42,47,52,57,62,67,72,77,82,87,92,99,100}),999)</f>
        <v>77</v>
      </c>
      <c r="Z390" s="17">
        <f t="shared" si="44"/>
        <v>1.4285714285714286</v>
      </c>
      <c r="AA390" s="17">
        <f t="shared" si="45"/>
        <v>1.4285714285714286</v>
      </c>
      <c r="AB390" s="17">
        <f t="shared" si="46"/>
        <v>2.518344052903343</v>
      </c>
      <c r="AC390" s="17" t="s">
        <v>17654</v>
      </c>
    </row>
    <row r="391" spans="1:29" x14ac:dyDescent="0.25">
      <c r="A391" t="s">
        <v>3339</v>
      </c>
      <c r="B391" s="166" t="s">
        <v>4356</v>
      </c>
      <c r="C391" t="s">
        <v>4357</v>
      </c>
      <c r="D391" s="1">
        <v>45160</v>
      </c>
      <c r="E391">
        <f t="shared" si="41"/>
        <v>70</v>
      </c>
      <c r="F391" t="s">
        <v>6</v>
      </c>
      <c r="G391">
        <v>820</v>
      </c>
      <c r="H391">
        <f t="shared" si="40"/>
        <v>82</v>
      </c>
      <c r="I391" t="s">
        <v>9</v>
      </c>
      <c r="J391">
        <v>1</v>
      </c>
      <c r="K391" t="s">
        <v>4358</v>
      </c>
      <c r="L391" t="s">
        <v>8</v>
      </c>
      <c r="M391" t="s">
        <v>6</v>
      </c>
      <c r="N391" t="str">
        <f t="shared" si="42"/>
        <v>M</v>
      </c>
      <c r="O391" t="s">
        <v>768</v>
      </c>
      <c r="P391" t="s">
        <v>3486</v>
      </c>
      <c r="Q391" t="s">
        <v>221</v>
      </c>
      <c r="R391">
        <v>4</v>
      </c>
      <c r="S391">
        <f t="shared" si="43"/>
        <v>2019</v>
      </c>
      <c r="T391" t="s">
        <v>12</v>
      </c>
      <c r="U391">
        <v>0.999999999999999</v>
      </c>
      <c r="V391" t="s">
        <v>3363</v>
      </c>
      <c r="W391">
        <f>VLOOKUP(Q391,'PBT Tag Rates'!$B$5:$E$44,4,FALSE)</f>
        <v>0.95971980899999998</v>
      </c>
      <c r="X391">
        <v>1</v>
      </c>
      <c r="Y391" s="14">
        <f>IFERROR(LOOKUP(H391,{30,43,48,53,58,63,68,73,78,83,88,93,97},{42,47,52,57,62,67,72,77,82,87,92,99,100}),999)</f>
        <v>82</v>
      </c>
      <c r="Z391" s="17">
        <f t="shared" si="44"/>
        <v>1.4285714285714286</v>
      </c>
      <c r="AA391" s="17">
        <f t="shared" si="45"/>
        <v>1.4285714285714286</v>
      </c>
      <c r="AB391" s="17">
        <f t="shared" si="46"/>
        <v>2.518344052903343</v>
      </c>
      <c r="AC391" s="17" t="s">
        <v>17654</v>
      </c>
    </row>
    <row r="392" spans="1:29" x14ac:dyDescent="0.25">
      <c r="A392" t="s">
        <v>3339</v>
      </c>
      <c r="B392" s="166" t="s">
        <v>4359</v>
      </c>
      <c r="C392" t="s">
        <v>4360</v>
      </c>
      <c r="D392" s="1">
        <v>45160</v>
      </c>
      <c r="E392">
        <f t="shared" si="41"/>
        <v>70</v>
      </c>
      <c r="F392" t="s">
        <v>14</v>
      </c>
      <c r="G392">
        <v>760</v>
      </c>
      <c r="H392">
        <f t="shared" si="40"/>
        <v>76</v>
      </c>
      <c r="I392" t="s">
        <v>7</v>
      </c>
      <c r="J392" t="s">
        <v>8</v>
      </c>
      <c r="K392" t="s">
        <v>4361</v>
      </c>
      <c r="L392" t="s">
        <v>8</v>
      </c>
      <c r="M392" t="s">
        <v>14</v>
      </c>
      <c r="N392" t="str">
        <f t="shared" si="42"/>
        <v>F</v>
      </c>
      <c r="O392" t="s">
        <v>4362</v>
      </c>
      <c r="P392" t="s">
        <v>4363</v>
      </c>
      <c r="Q392" t="s">
        <v>281</v>
      </c>
      <c r="R392">
        <v>4</v>
      </c>
      <c r="S392">
        <f t="shared" si="43"/>
        <v>2019</v>
      </c>
      <c r="T392" t="s">
        <v>12</v>
      </c>
      <c r="U392">
        <v>1</v>
      </c>
      <c r="V392" t="s">
        <v>3169</v>
      </c>
      <c r="W392">
        <f>VLOOKUP(Q392,'PBT Tag Rates'!$B$5:$E$44,4,FALSE)</f>
        <v>0.99705232300000002</v>
      </c>
      <c r="X392">
        <v>1</v>
      </c>
      <c r="Y392" s="14">
        <f>IFERROR(LOOKUP(H392,{30,43,48,53,58,63,68,73,78,83,88,93,97},{42,47,52,57,62,67,72,77,82,87,92,99,100}),999)</f>
        <v>77</v>
      </c>
      <c r="Z392" s="17">
        <f t="shared" si="44"/>
        <v>1.4285714285714286</v>
      </c>
      <c r="AA392" s="17">
        <f t="shared" si="45"/>
        <v>1.4285714285714286</v>
      </c>
      <c r="AB392" s="17">
        <f t="shared" si="46"/>
        <v>2.518344052903343</v>
      </c>
      <c r="AC392" s="17" t="s">
        <v>17654</v>
      </c>
    </row>
    <row r="393" spans="1:29" x14ac:dyDescent="0.25">
      <c r="A393" t="s">
        <v>3339</v>
      </c>
      <c r="B393" s="166" t="s">
        <v>4364</v>
      </c>
      <c r="C393" t="s">
        <v>4365</v>
      </c>
      <c r="D393" s="1">
        <v>45160</v>
      </c>
      <c r="E393">
        <f t="shared" si="41"/>
        <v>70</v>
      </c>
      <c r="F393" t="s">
        <v>6</v>
      </c>
      <c r="G393">
        <v>680</v>
      </c>
      <c r="H393">
        <f t="shared" si="40"/>
        <v>68</v>
      </c>
      <c r="I393" t="s">
        <v>7</v>
      </c>
      <c r="J393">
        <v>1</v>
      </c>
      <c r="K393" t="s">
        <v>8</v>
      </c>
      <c r="L393" t="s">
        <v>8</v>
      </c>
      <c r="M393" t="s">
        <v>6</v>
      </c>
      <c r="N393" t="str">
        <f t="shared" si="42"/>
        <v>M</v>
      </c>
      <c r="O393" t="s">
        <v>279</v>
      </c>
      <c r="P393" t="s">
        <v>280</v>
      </c>
      <c r="Q393" t="s">
        <v>281</v>
      </c>
      <c r="R393">
        <v>4</v>
      </c>
      <c r="S393">
        <f t="shared" si="43"/>
        <v>2019</v>
      </c>
      <c r="T393" t="s">
        <v>12</v>
      </c>
      <c r="U393">
        <v>1</v>
      </c>
      <c r="V393" t="s">
        <v>3170</v>
      </c>
      <c r="W393">
        <f>VLOOKUP(Q393,'PBT Tag Rates'!$B$5:$E$44,4,FALSE)</f>
        <v>0.99705232300000002</v>
      </c>
      <c r="X393">
        <v>1</v>
      </c>
      <c r="Y393" s="14">
        <f>IFERROR(LOOKUP(H393,{30,43,48,53,58,63,68,73,78,83,88,93,97},{42,47,52,57,62,67,72,77,82,87,92,99,100}),999)</f>
        <v>72</v>
      </c>
      <c r="Z393" s="17">
        <f t="shared" si="44"/>
        <v>1.4285714285714286</v>
      </c>
      <c r="AA393" s="17">
        <f t="shared" si="45"/>
        <v>1.4285714285714286</v>
      </c>
      <c r="AB393" s="17">
        <f t="shared" si="46"/>
        <v>2.518344052903343</v>
      </c>
      <c r="AC393" s="17" t="s">
        <v>17654</v>
      </c>
    </row>
    <row r="394" spans="1:29" x14ac:dyDescent="0.25">
      <c r="A394" t="s">
        <v>3339</v>
      </c>
      <c r="B394" s="166" t="s">
        <v>4366</v>
      </c>
      <c r="C394" t="s">
        <v>4367</v>
      </c>
      <c r="D394" s="1">
        <v>45160</v>
      </c>
      <c r="E394">
        <f t="shared" si="41"/>
        <v>70</v>
      </c>
      <c r="F394" t="s">
        <v>14</v>
      </c>
      <c r="G394">
        <v>800</v>
      </c>
      <c r="H394">
        <f t="shared" si="40"/>
        <v>80</v>
      </c>
      <c r="I394" t="s">
        <v>7</v>
      </c>
      <c r="J394" t="s">
        <v>8</v>
      </c>
      <c r="K394" t="s">
        <v>4368</v>
      </c>
      <c r="L394" t="s">
        <v>8</v>
      </c>
      <c r="M394" t="s">
        <v>14</v>
      </c>
      <c r="N394" t="str">
        <f t="shared" si="42"/>
        <v>F</v>
      </c>
      <c r="O394" t="s">
        <v>8</v>
      </c>
      <c r="P394" t="s">
        <v>8</v>
      </c>
      <c r="Q394" t="s">
        <v>11</v>
      </c>
      <c r="R394" t="s">
        <v>8</v>
      </c>
      <c r="S394" t="str">
        <f t="shared" si="43"/>
        <v>U</v>
      </c>
      <c r="T394" t="s">
        <v>12</v>
      </c>
      <c r="U394">
        <v>1</v>
      </c>
      <c r="V394" t="s">
        <v>11</v>
      </c>
      <c r="W394" t="e">
        <f>VLOOKUP(Q394,'PBT Tag Rates'!$B$5:$E$44,4,FALSE)</f>
        <v>#N/A</v>
      </c>
      <c r="X394">
        <v>1</v>
      </c>
      <c r="Y394" s="14">
        <f>IFERROR(LOOKUP(H394,{30,43,48,53,58,63,68,73,78,83,88,93,97},{42,47,52,57,62,67,72,77,82,87,92,99,100}),999)</f>
        <v>82</v>
      </c>
      <c r="Z394" s="17">
        <f t="shared" si="44"/>
        <v>1.4285714285714286</v>
      </c>
      <c r="AA394" s="17">
        <f t="shared" si="45"/>
        <v>1.4285714285714286</v>
      </c>
      <c r="AB394" s="17">
        <f t="shared" si="46"/>
        <v>2.518344052903343</v>
      </c>
      <c r="AC394" s="17" t="s">
        <v>17654</v>
      </c>
    </row>
    <row r="395" spans="1:29" x14ac:dyDescent="0.25">
      <c r="A395" t="s">
        <v>3339</v>
      </c>
      <c r="B395" s="166" t="s">
        <v>4369</v>
      </c>
      <c r="C395" t="s">
        <v>4370</v>
      </c>
      <c r="D395" s="1">
        <v>45160</v>
      </c>
      <c r="E395">
        <f t="shared" si="41"/>
        <v>70</v>
      </c>
      <c r="F395" t="s">
        <v>14</v>
      </c>
      <c r="G395">
        <v>780</v>
      </c>
      <c r="H395">
        <f t="shared" si="40"/>
        <v>78</v>
      </c>
      <c r="I395" t="s">
        <v>7</v>
      </c>
      <c r="J395" t="s">
        <v>8</v>
      </c>
      <c r="K395" t="s">
        <v>4371</v>
      </c>
      <c r="L395" t="s">
        <v>8</v>
      </c>
      <c r="M395" t="s">
        <v>14</v>
      </c>
      <c r="N395" t="str">
        <f t="shared" si="42"/>
        <v>F</v>
      </c>
      <c r="O395" t="s">
        <v>1428</v>
      </c>
      <c r="P395" t="s">
        <v>1429</v>
      </c>
      <c r="Q395" t="s">
        <v>221</v>
      </c>
      <c r="R395">
        <v>4</v>
      </c>
      <c r="S395">
        <f t="shared" si="43"/>
        <v>2019</v>
      </c>
      <c r="T395" t="s">
        <v>12</v>
      </c>
      <c r="U395">
        <v>0.999999999999998</v>
      </c>
      <c r="V395" t="s">
        <v>3396</v>
      </c>
      <c r="W395">
        <f>VLOOKUP(Q395,'PBT Tag Rates'!$B$5:$E$44,4,FALSE)</f>
        <v>0.95971980899999998</v>
      </c>
      <c r="X395">
        <v>1</v>
      </c>
      <c r="Y395" s="14">
        <f>IFERROR(LOOKUP(H395,{30,43,48,53,58,63,68,73,78,83,88,93,97},{42,47,52,57,62,67,72,77,82,87,92,99,100}),999)</f>
        <v>82</v>
      </c>
      <c r="Z395" s="17">
        <f t="shared" si="44"/>
        <v>1.4285714285714286</v>
      </c>
      <c r="AA395" s="17">
        <f t="shared" si="45"/>
        <v>1.4285714285714286</v>
      </c>
      <c r="AB395" s="17">
        <f t="shared" si="46"/>
        <v>2.518344052903343</v>
      </c>
      <c r="AC395" s="17" t="s">
        <v>17655</v>
      </c>
    </row>
    <row r="396" spans="1:29" x14ac:dyDescent="0.25">
      <c r="A396" t="s">
        <v>3339</v>
      </c>
      <c r="B396" s="166" t="s">
        <v>4372</v>
      </c>
      <c r="C396" t="s">
        <v>4373</v>
      </c>
      <c r="D396" s="1">
        <v>45160</v>
      </c>
      <c r="E396">
        <f t="shared" si="41"/>
        <v>70</v>
      </c>
      <c r="F396" t="s">
        <v>14</v>
      </c>
      <c r="G396">
        <v>780</v>
      </c>
      <c r="H396">
        <f t="shared" si="40"/>
        <v>78</v>
      </c>
      <c r="I396" t="s">
        <v>7</v>
      </c>
      <c r="J396" t="s">
        <v>8</v>
      </c>
      <c r="K396" t="s">
        <v>4374</v>
      </c>
      <c r="L396" t="s">
        <v>8</v>
      </c>
      <c r="M396" t="s">
        <v>14</v>
      </c>
      <c r="N396" t="str">
        <f t="shared" si="42"/>
        <v>F</v>
      </c>
      <c r="O396" t="s">
        <v>4375</v>
      </c>
      <c r="P396" t="s">
        <v>4376</v>
      </c>
      <c r="Q396" t="s">
        <v>281</v>
      </c>
      <c r="R396">
        <v>4</v>
      </c>
      <c r="S396">
        <f t="shared" si="43"/>
        <v>2019</v>
      </c>
      <c r="T396" t="s">
        <v>12</v>
      </c>
      <c r="U396">
        <v>1.00000000000001</v>
      </c>
      <c r="V396" t="s">
        <v>3169</v>
      </c>
      <c r="W396">
        <f>VLOOKUP(Q396,'PBT Tag Rates'!$B$5:$E$44,4,FALSE)</f>
        <v>0.99705232300000002</v>
      </c>
      <c r="X396">
        <v>1</v>
      </c>
      <c r="Y396" s="14">
        <f>IFERROR(LOOKUP(H396,{30,43,48,53,58,63,68,73,78,83,88,93,97},{42,47,52,57,62,67,72,77,82,87,92,99,100}),999)</f>
        <v>82</v>
      </c>
      <c r="Z396" s="17">
        <f t="shared" si="44"/>
        <v>1.4285714285714286</v>
      </c>
      <c r="AA396" s="17">
        <f t="shared" si="45"/>
        <v>1.4285714285714286</v>
      </c>
      <c r="AB396" s="17">
        <f t="shared" si="46"/>
        <v>2.518344052903343</v>
      </c>
      <c r="AC396" s="17" t="s">
        <v>17654</v>
      </c>
    </row>
    <row r="397" spans="1:29" x14ac:dyDescent="0.25">
      <c r="A397" t="s">
        <v>3339</v>
      </c>
      <c r="B397" s="166" t="s">
        <v>4377</v>
      </c>
      <c r="C397" t="s">
        <v>4378</v>
      </c>
      <c r="D397" s="1">
        <v>45160</v>
      </c>
      <c r="E397">
        <f t="shared" si="41"/>
        <v>70</v>
      </c>
      <c r="F397" t="s">
        <v>14</v>
      </c>
      <c r="G397">
        <v>760</v>
      </c>
      <c r="H397">
        <f t="shared" si="40"/>
        <v>76</v>
      </c>
      <c r="I397" t="s">
        <v>7</v>
      </c>
      <c r="J397" t="s">
        <v>8</v>
      </c>
      <c r="K397" t="s">
        <v>4379</v>
      </c>
      <c r="L397" t="s">
        <v>8</v>
      </c>
      <c r="M397" t="s">
        <v>14</v>
      </c>
      <c r="N397" t="str">
        <f t="shared" si="42"/>
        <v>F</v>
      </c>
      <c r="O397" t="s">
        <v>8</v>
      </c>
      <c r="P397" t="s">
        <v>8</v>
      </c>
      <c r="Q397" t="s">
        <v>11</v>
      </c>
      <c r="R397" t="s">
        <v>8</v>
      </c>
      <c r="S397" t="str">
        <f t="shared" si="43"/>
        <v>U</v>
      </c>
      <c r="T397" t="s">
        <v>12</v>
      </c>
      <c r="U397">
        <v>0.999999999999997</v>
      </c>
      <c r="V397" t="s">
        <v>11</v>
      </c>
      <c r="W397" t="e">
        <f>VLOOKUP(Q397,'PBT Tag Rates'!$B$5:$E$44,4,FALSE)</f>
        <v>#N/A</v>
      </c>
      <c r="X397">
        <v>1</v>
      </c>
      <c r="Y397" s="14">
        <f>IFERROR(LOOKUP(H397,{30,43,48,53,58,63,68,73,78,83,88,93,97},{42,47,52,57,62,67,72,77,82,87,92,99,100}),999)</f>
        <v>77</v>
      </c>
      <c r="Z397" s="17">
        <f t="shared" si="44"/>
        <v>1.4285714285714286</v>
      </c>
      <c r="AA397" s="17">
        <f t="shared" si="45"/>
        <v>1.4285714285714286</v>
      </c>
      <c r="AB397" s="17">
        <f t="shared" si="46"/>
        <v>2.518344052903343</v>
      </c>
      <c r="AC397" s="17" t="s">
        <v>17654</v>
      </c>
    </row>
    <row r="398" spans="1:29" x14ac:dyDescent="0.25">
      <c r="A398" t="s">
        <v>3339</v>
      </c>
      <c r="B398" s="166" t="s">
        <v>4380</v>
      </c>
      <c r="C398" t="s">
        <v>4381</v>
      </c>
      <c r="D398" s="1">
        <v>45160</v>
      </c>
      <c r="E398">
        <f t="shared" si="41"/>
        <v>70</v>
      </c>
      <c r="F398" t="s">
        <v>14</v>
      </c>
      <c r="G398">
        <v>790</v>
      </c>
      <c r="H398">
        <f t="shared" si="40"/>
        <v>79</v>
      </c>
      <c r="I398" t="s">
        <v>7</v>
      </c>
      <c r="J398" t="s">
        <v>8</v>
      </c>
      <c r="K398" t="s">
        <v>4382</v>
      </c>
      <c r="L398" t="s">
        <v>8</v>
      </c>
      <c r="M398" t="s">
        <v>6</v>
      </c>
      <c r="N398" t="str">
        <f t="shared" si="42"/>
        <v>M</v>
      </c>
      <c r="O398" t="s">
        <v>232</v>
      </c>
      <c r="P398" t="s">
        <v>4383</v>
      </c>
      <c r="Q398" t="s">
        <v>221</v>
      </c>
      <c r="R398">
        <v>4</v>
      </c>
      <c r="S398">
        <f t="shared" si="43"/>
        <v>2019</v>
      </c>
      <c r="T398" t="s">
        <v>12</v>
      </c>
      <c r="U398">
        <v>0.999999999999999</v>
      </c>
      <c r="V398" t="s">
        <v>3363</v>
      </c>
      <c r="W398">
        <f>VLOOKUP(Q398,'PBT Tag Rates'!$B$5:$E$44,4,FALSE)</f>
        <v>0.95971980899999998</v>
      </c>
      <c r="X398">
        <v>1</v>
      </c>
      <c r="Y398" s="14">
        <f>IFERROR(LOOKUP(H398,{30,43,48,53,58,63,68,73,78,83,88,93,97},{42,47,52,57,62,67,72,77,82,87,92,99,100}),999)</f>
        <v>82</v>
      </c>
      <c r="Z398" s="17">
        <f t="shared" si="44"/>
        <v>1.4285714285714286</v>
      </c>
      <c r="AA398" s="17">
        <f t="shared" si="45"/>
        <v>1.4285714285714286</v>
      </c>
      <c r="AB398" s="17">
        <f t="shared" si="46"/>
        <v>2.518344052903343</v>
      </c>
      <c r="AC398" s="17" t="s">
        <v>17654</v>
      </c>
    </row>
    <row r="399" spans="1:29" x14ac:dyDescent="0.25">
      <c r="A399" t="s">
        <v>3339</v>
      </c>
      <c r="B399" s="166" t="s">
        <v>4384</v>
      </c>
      <c r="C399" t="s">
        <v>809</v>
      </c>
      <c r="D399" s="1">
        <v>45160</v>
      </c>
      <c r="E399">
        <f t="shared" si="41"/>
        <v>70</v>
      </c>
      <c r="F399" t="s">
        <v>6</v>
      </c>
      <c r="G399">
        <v>740</v>
      </c>
      <c r="H399">
        <f t="shared" si="40"/>
        <v>74</v>
      </c>
      <c r="I399" t="s">
        <v>7</v>
      </c>
      <c r="J399" t="s">
        <v>8</v>
      </c>
      <c r="K399" t="s">
        <v>4385</v>
      </c>
      <c r="L399" t="s">
        <v>8</v>
      </c>
      <c r="M399" t="s">
        <v>6</v>
      </c>
      <c r="N399" t="str">
        <f t="shared" si="42"/>
        <v>M</v>
      </c>
      <c r="O399" t="s">
        <v>989</v>
      </c>
      <c r="P399" t="s">
        <v>4386</v>
      </c>
      <c r="Q399" t="s">
        <v>221</v>
      </c>
      <c r="R399">
        <v>4</v>
      </c>
      <c r="S399">
        <f t="shared" si="43"/>
        <v>2019</v>
      </c>
      <c r="T399" t="s">
        <v>12</v>
      </c>
      <c r="U399">
        <v>1</v>
      </c>
      <c r="V399" t="s">
        <v>3346</v>
      </c>
      <c r="W399">
        <f>VLOOKUP(Q399,'PBT Tag Rates'!$B$5:$E$44,4,FALSE)</f>
        <v>0.95971980899999998</v>
      </c>
      <c r="X399">
        <v>1</v>
      </c>
      <c r="Y399" s="14">
        <f>IFERROR(LOOKUP(H399,{30,43,48,53,58,63,68,73,78,83,88,93,97},{42,47,52,57,62,67,72,77,82,87,92,99,100}),999)</f>
        <v>77</v>
      </c>
      <c r="Z399" s="17">
        <f t="shared" si="44"/>
        <v>1.4285714285714286</v>
      </c>
      <c r="AA399" s="17">
        <f t="shared" si="45"/>
        <v>1.4285714285714286</v>
      </c>
      <c r="AB399" s="17">
        <f t="shared" si="46"/>
        <v>2.518344052903343</v>
      </c>
      <c r="AC399" s="17" t="s">
        <v>17654</v>
      </c>
    </row>
    <row r="400" spans="1:29" x14ac:dyDescent="0.25">
      <c r="A400" t="s">
        <v>3339</v>
      </c>
      <c r="B400" s="166" t="s">
        <v>4387</v>
      </c>
      <c r="C400" t="s">
        <v>4388</v>
      </c>
      <c r="D400" s="1">
        <v>45160</v>
      </c>
      <c r="E400">
        <f t="shared" si="41"/>
        <v>70</v>
      </c>
      <c r="F400" t="s">
        <v>14</v>
      </c>
      <c r="G400">
        <v>810</v>
      </c>
      <c r="H400">
        <f t="shared" si="40"/>
        <v>81</v>
      </c>
      <c r="I400" t="s">
        <v>7</v>
      </c>
      <c r="J400" t="s">
        <v>8</v>
      </c>
      <c r="K400" t="s">
        <v>4389</v>
      </c>
      <c r="L400" t="s">
        <v>8</v>
      </c>
      <c r="M400" t="s">
        <v>14</v>
      </c>
      <c r="N400" t="str">
        <f t="shared" si="42"/>
        <v>F</v>
      </c>
      <c r="O400" t="s">
        <v>1006</v>
      </c>
      <c r="P400" t="s">
        <v>1007</v>
      </c>
      <c r="Q400" t="s">
        <v>281</v>
      </c>
      <c r="R400">
        <v>4</v>
      </c>
      <c r="S400">
        <f t="shared" si="43"/>
        <v>2019</v>
      </c>
      <c r="T400" t="s">
        <v>12</v>
      </c>
      <c r="U400">
        <v>1</v>
      </c>
      <c r="V400" t="s">
        <v>3169</v>
      </c>
      <c r="W400">
        <f>VLOOKUP(Q400,'PBT Tag Rates'!$B$5:$E$44,4,FALSE)</f>
        <v>0.99705232300000002</v>
      </c>
      <c r="X400">
        <v>1</v>
      </c>
      <c r="Y400" s="14">
        <f>IFERROR(LOOKUP(H400,{30,43,48,53,58,63,68,73,78,83,88,93,97},{42,47,52,57,62,67,72,77,82,87,92,99,100}),999)</f>
        <v>82</v>
      </c>
      <c r="Z400" s="17">
        <f t="shared" si="44"/>
        <v>1.4285714285714286</v>
      </c>
      <c r="AA400" s="17">
        <f t="shared" si="45"/>
        <v>1.4285714285714286</v>
      </c>
      <c r="AB400" s="17">
        <f t="shared" si="46"/>
        <v>2.518344052903343</v>
      </c>
      <c r="AC400" s="17" t="s">
        <v>17654</v>
      </c>
    </row>
    <row r="401" spans="1:29" x14ac:dyDescent="0.25">
      <c r="A401" t="s">
        <v>3339</v>
      </c>
      <c r="B401" s="166" t="s">
        <v>4390</v>
      </c>
      <c r="C401" t="s">
        <v>4391</v>
      </c>
      <c r="D401" s="1">
        <v>45160</v>
      </c>
      <c r="E401">
        <f t="shared" si="41"/>
        <v>70</v>
      </c>
      <c r="F401" t="s">
        <v>14</v>
      </c>
      <c r="G401">
        <v>790</v>
      </c>
      <c r="H401">
        <f t="shared" si="40"/>
        <v>79</v>
      </c>
      <c r="I401" t="s">
        <v>9</v>
      </c>
      <c r="J401">
        <v>1</v>
      </c>
      <c r="K401" t="s">
        <v>8</v>
      </c>
      <c r="L401" t="s">
        <v>8</v>
      </c>
      <c r="M401" t="s">
        <v>14</v>
      </c>
      <c r="N401" t="str">
        <f t="shared" si="42"/>
        <v>F</v>
      </c>
      <c r="O401" t="s">
        <v>3441</v>
      </c>
      <c r="P401" t="s">
        <v>3941</v>
      </c>
      <c r="Q401" t="s">
        <v>221</v>
      </c>
      <c r="R401">
        <v>4</v>
      </c>
      <c r="S401">
        <f t="shared" si="43"/>
        <v>2019</v>
      </c>
      <c r="T401" t="s">
        <v>12</v>
      </c>
      <c r="U401">
        <v>1</v>
      </c>
      <c r="V401" t="s">
        <v>3363</v>
      </c>
      <c r="W401">
        <f>VLOOKUP(Q401,'PBT Tag Rates'!$B$5:$E$44,4,FALSE)</f>
        <v>0.95971980899999998</v>
      </c>
      <c r="X401">
        <v>1</v>
      </c>
      <c r="Y401" s="14">
        <f>IFERROR(LOOKUP(H401,{30,43,48,53,58,63,68,73,78,83,88,93,97},{42,47,52,57,62,67,72,77,82,87,92,99,100}),999)</f>
        <v>82</v>
      </c>
      <c r="Z401" s="17">
        <f t="shared" si="44"/>
        <v>1.4285714285714286</v>
      </c>
      <c r="AA401" s="17">
        <f t="shared" si="45"/>
        <v>1.4285714285714286</v>
      </c>
      <c r="AB401" s="17">
        <f t="shared" si="46"/>
        <v>2.518344052903343</v>
      </c>
      <c r="AC401" s="17" t="s">
        <v>17654</v>
      </c>
    </row>
    <row r="402" spans="1:29" x14ac:dyDescent="0.25">
      <c r="A402" t="s">
        <v>3339</v>
      </c>
      <c r="B402" s="166" t="s">
        <v>4392</v>
      </c>
      <c r="C402" t="s">
        <v>4393</v>
      </c>
      <c r="D402" s="1">
        <v>45160</v>
      </c>
      <c r="E402">
        <f t="shared" si="41"/>
        <v>70</v>
      </c>
      <c r="F402" t="s">
        <v>6</v>
      </c>
      <c r="G402">
        <v>910</v>
      </c>
      <c r="H402">
        <f t="shared" si="40"/>
        <v>91</v>
      </c>
      <c r="I402" t="s">
        <v>9</v>
      </c>
      <c r="J402">
        <v>1</v>
      </c>
      <c r="K402" t="s">
        <v>4394</v>
      </c>
      <c r="L402" t="s">
        <v>8</v>
      </c>
      <c r="M402" t="s">
        <v>6</v>
      </c>
      <c r="N402" t="str">
        <f t="shared" si="42"/>
        <v>M</v>
      </c>
      <c r="O402" t="s">
        <v>2606</v>
      </c>
      <c r="P402" t="s">
        <v>4395</v>
      </c>
      <c r="Q402" t="s">
        <v>221</v>
      </c>
      <c r="R402">
        <v>4</v>
      </c>
      <c r="S402">
        <f t="shared" si="43"/>
        <v>2019</v>
      </c>
      <c r="T402" t="s">
        <v>12</v>
      </c>
      <c r="U402">
        <v>0.999999999999998</v>
      </c>
      <c r="V402" t="s">
        <v>3386</v>
      </c>
      <c r="W402">
        <f>VLOOKUP(Q402,'PBT Tag Rates'!$B$5:$E$44,4,FALSE)</f>
        <v>0.95971980899999998</v>
      </c>
      <c r="X402">
        <v>1</v>
      </c>
      <c r="Y402" s="14">
        <f>IFERROR(LOOKUP(H402,{30,43,48,53,58,63,68,73,78,83,88,93,97},{42,47,52,57,62,67,72,77,82,87,92,99,100}),999)</f>
        <v>92</v>
      </c>
      <c r="Z402" s="17">
        <f t="shared" si="44"/>
        <v>1.4285714285714286</v>
      </c>
      <c r="AA402" s="17">
        <f t="shared" si="45"/>
        <v>1.4285714285714286</v>
      </c>
      <c r="AB402" s="17">
        <f t="shared" si="46"/>
        <v>2.518344052903343</v>
      </c>
      <c r="AC402" s="17" t="s">
        <v>17654</v>
      </c>
    </row>
    <row r="403" spans="1:29" x14ac:dyDescent="0.25">
      <c r="A403" t="s">
        <v>3339</v>
      </c>
      <c r="B403" s="166" t="s">
        <v>4396</v>
      </c>
      <c r="C403" t="s">
        <v>4397</v>
      </c>
      <c r="D403" s="1">
        <v>45160</v>
      </c>
      <c r="E403">
        <f t="shared" si="41"/>
        <v>70</v>
      </c>
      <c r="F403" t="s">
        <v>14</v>
      </c>
      <c r="G403">
        <v>800</v>
      </c>
      <c r="H403">
        <f t="shared" si="40"/>
        <v>80</v>
      </c>
      <c r="I403" t="s">
        <v>7</v>
      </c>
      <c r="J403" t="s">
        <v>8</v>
      </c>
      <c r="K403" t="s">
        <v>4398</v>
      </c>
      <c r="L403" t="s">
        <v>8</v>
      </c>
      <c r="M403" t="s">
        <v>14</v>
      </c>
      <c r="N403" t="str">
        <f t="shared" si="42"/>
        <v>F</v>
      </c>
      <c r="O403" t="s">
        <v>8</v>
      </c>
      <c r="P403" t="s">
        <v>8</v>
      </c>
      <c r="Q403" t="s">
        <v>11</v>
      </c>
      <c r="R403" t="s">
        <v>8</v>
      </c>
      <c r="S403" t="str">
        <f t="shared" si="43"/>
        <v>U</v>
      </c>
      <c r="T403" t="s">
        <v>12</v>
      </c>
      <c r="U403">
        <v>0.999999999999999</v>
      </c>
      <c r="V403" t="s">
        <v>11</v>
      </c>
      <c r="W403" t="e">
        <f>VLOOKUP(Q403,'PBT Tag Rates'!$B$5:$E$44,4,FALSE)</f>
        <v>#N/A</v>
      </c>
      <c r="X403">
        <v>1</v>
      </c>
      <c r="Y403" s="14">
        <f>IFERROR(LOOKUP(H403,{30,43,48,53,58,63,68,73,78,83,88,93,97},{42,47,52,57,62,67,72,77,82,87,92,99,100}),999)</f>
        <v>82</v>
      </c>
      <c r="Z403" s="17">
        <f t="shared" si="44"/>
        <v>1.4285714285714286</v>
      </c>
      <c r="AA403" s="17">
        <f t="shared" si="45"/>
        <v>1.4285714285714286</v>
      </c>
      <c r="AB403" s="17">
        <f t="shared" si="46"/>
        <v>2.518344052903343</v>
      </c>
      <c r="AC403" s="17" t="s">
        <v>17654</v>
      </c>
    </row>
    <row r="404" spans="1:29" x14ac:dyDescent="0.25">
      <c r="A404" t="s">
        <v>3339</v>
      </c>
      <c r="B404" s="166" t="s">
        <v>4399</v>
      </c>
      <c r="C404" t="s">
        <v>810</v>
      </c>
      <c r="D404" s="1">
        <v>45160</v>
      </c>
      <c r="E404">
        <f t="shared" si="41"/>
        <v>70</v>
      </c>
      <c r="F404" t="s">
        <v>14</v>
      </c>
      <c r="G404">
        <v>860</v>
      </c>
      <c r="H404">
        <f t="shared" si="40"/>
        <v>86</v>
      </c>
      <c r="I404" t="s">
        <v>7</v>
      </c>
      <c r="J404" t="s">
        <v>8</v>
      </c>
      <c r="K404" t="s">
        <v>4400</v>
      </c>
      <c r="L404" t="s">
        <v>8</v>
      </c>
      <c r="M404" t="s">
        <v>14</v>
      </c>
      <c r="N404" t="str">
        <f t="shared" si="42"/>
        <v>F</v>
      </c>
      <c r="O404" t="s">
        <v>8</v>
      </c>
      <c r="P404" t="s">
        <v>8</v>
      </c>
      <c r="Q404" t="s">
        <v>11</v>
      </c>
      <c r="R404" t="s">
        <v>8</v>
      </c>
      <c r="S404" t="str">
        <f t="shared" si="43"/>
        <v>U</v>
      </c>
      <c r="T404" t="s">
        <v>12</v>
      </c>
      <c r="U404">
        <v>0.999999999999999</v>
      </c>
      <c r="V404" t="s">
        <v>11</v>
      </c>
      <c r="W404" t="e">
        <f>VLOOKUP(Q404,'PBT Tag Rates'!$B$5:$E$44,4,FALSE)</f>
        <v>#N/A</v>
      </c>
      <c r="X404">
        <v>1</v>
      </c>
      <c r="Y404" s="14">
        <f>IFERROR(LOOKUP(H404,{30,43,48,53,58,63,68,73,78,83,88,93,97},{42,47,52,57,62,67,72,77,82,87,92,99,100}),999)</f>
        <v>87</v>
      </c>
      <c r="Z404" s="17">
        <f t="shared" si="44"/>
        <v>1.4285714285714286</v>
      </c>
      <c r="AA404" s="17">
        <f t="shared" si="45"/>
        <v>1.4285714285714286</v>
      </c>
      <c r="AB404" s="17">
        <f t="shared" si="46"/>
        <v>2.518344052903343</v>
      </c>
      <c r="AC404" s="17" t="s">
        <v>17654</v>
      </c>
    </row>
    <row r="405" spans="1:29" x14ac:dyDescent="0.25">
      <c r="A405" t="s">
        <v>3339</v>
      </c>
      <c r="B405" s="166" t="s">
        <v>4401</v>
      </c>
      <c r="C405" t="s">
        <v>4402</v>
      </c>
      <c r="D405" s="1">
        <v>45160</v>
      </c>
      <c r="E405">
        <f t="shared" si="41"/>
        <v>70</v>
      </c>
      <c r="F405" t="s">
        <v>14</v>
      </c>
      <c r="G405">
        <v>770</v>
      </c>
      <c r="H405">
        <f t="shared" si="40"/>
        <v>77</v>
      </c>
      <c r="I405" t="s">
        <v>7</v>
      </c>
      <c r="J405" t="s">
        <v>8</v>
      </c>
      <c r="K405" t="s">
        <v>4403</v>
      </c>
      <c r="L405" t="s">
        <v>8</v>
      </c>
      <c r="M405" t="s">
        <v>14</v>
      </c>
      <c r="N405" t="str">
        <f t="shared" si="42"/>
        <v>F</v>
      </c>
      <c r="O405" t="s">
        <v>1413</v>
      </c>
      <c r="P405" t="s">
        <v>1414</v>
      </c>
      <c r="Q405" t="s">
        <v>221</v>
      </c>
      <c r="R405">
        <v>4</v>
      </c>
      <c r="S405">
        <f t="shared" si="43"/>
        <v>2019</v>
      </c>
      <c r="T405" t="s">
        <v>12</v>
      </c>
      <c r="U405">
        <v>1</v>
      </c>
      <c r="V405" t="s">
        <v>3396</v>
      </c>
      <c r="W405">
        <f>VLOOKUP(Q405,'PBT Tag Rates'!$B$5:$E$44,4,FALSE)</f>
        <v>0.95971980899999998</v>
      </c>
      <c r="X405">
        <v>1</v>
      </c>
      <c r="Y405" s="14">
        <f>IFERROR(LOOKUP(H405,{30,43,48,53,58,63,68,73,78,83,88,93,97},{42,47,52,57,62,67,72,77,82,87,92,99,100}),999)</f>
        <v>77</v>
      </c>
      <c r="Z405" s="17">
        <f t="shared" si="44"/>
        <v>1.4285714285714286</v>
      </c>
      <c r="AA405" s="17">
        <f t="shared" si="45"/>
        <v>1.4285714285714286</v>
      </c>
      <c r="AB405" s="17">
        <f t="shared" si="46"/>
        <v>2.518344052903343</v>
      </c>
      <c r="AC405" s="17" t="s">
        <v>17655</v>
      </c>
    </row>
    <row r="406" spans="1:29" x14ac:dyDescent="0.25">
      <c r="A406" t="s">
        <v>3339</v>
      </c>
      <c r="B406" s="166" t="s">
        <v>4404</v>
      </c>
      <c r="C406" t="s">
        <v>4405</v>
      </c>
      <c r="D406" s="1">
        <v>45160</v>
      </c>
      <c r="E406">
        <f t="shared" si="41"/>
        <v>70</v>
      </c>
      <c r="F406" t="s">
        <v>14</v>
      </c>
      <c r="G406">
        <v>760</v>
      </c>
      <c r="H406">
        <f t="shared" ref="H406:H469" si="47">G406/10</f>
        <v>76</v>
      </c>
      <c r="I406" t="s">
        <v>7</v>
      </c>
      <c r="J406" t="s">
        <v>8</v>
      </c>
      <c r="K406" t="s">
        <v>4406</v>
      </c>
      <c r="L406" t="s">
        <v>8</v>
      </c>
      <c r="M406" t="s">
        <v>14</v>
      </c>
      <c r="N406" t="str">
        <f t="shared" si="42"/>
        <v>F</v>
      </c>
      <c r="O406" t="s">
        <v>8</v>
      </c>
      <c r="P406" t="s">
        <v>8</v>
      </c>
      <c r="Q406" t="s">
        <v>11</v>
      </c>
      <c r="R406" t="s">
        <v>8</v>
      </c>
      <c r="S406" t="str">
        <f t="shared" si="43"/>
        <v>U</v>
      </c>
      <c r="T406" t="s">
        <v>12</v>
      </c>
      <c r="U406">
        <v>1</v>
      </c>
      <c r="V406" t="s">
        <v>11</v>
      </c>
      <c r="W406" t="e">
        <f>VLOOKUP(Q406,'PBT Tag Rates'!$B$5:$E$44,4,FALSE)</f>
        <v>#N/A</v>
      </c>
      <c r="X406">
        <v>1</v>
      </c>
      <c r="Y406" s="14">
        <f>IFERROR(LOOKUP(H406,{30,43,48,53,58,63,68,73,78,83,88,93,97},{42,47,52,57,62,67,72,77,82,87,92,99,100}),999)</f>
        <v>77</v>
      </c>
      <c r="Z406" s="17">
        <f t="shared" si="44"/>
        <v>1.4285714285714286</v>
      </c>
      <c r="AA406" s="17">
        <f t="shared" si="45"/>
        <v>1.4285714285714286</v>
      </c>
      <c r="AB406" s="17">
        <f t="shared" si="46"/>
        <v>2.518344052903343</v>
      </c>
      <c r="AC406" s="17" t="s">
        <v>17654</v>
      </c>
    </row>
    <row r="407" spans="1:29" x14ac:dyDescent="0.25">
      <c r="A407" t="s">
        <v>3339</v>
      </c>
      <c r="B407" s="166" t="s">
        <v>4407</v>
      </c>
      <c r="C407" t="s">
        <v>4408</v>
      </c>
      <c r="D407" s="1">
        <v>45160</v>
      </c>
      <c r="E407">
        <f t="shared" ref="E407:E470" si="48">IF(D407&lt;=$D$3,70,18)</f>
        <v>70</v>
      </c>
      <c r="F407" t="s">
        <v>14</v>
      </c>
      <c r="G407">
        <v>790</v>
      </c>
      <c r="H407">
        <f t="shared" si="47"/>
        <v>79</v>
      </c>
      <c r="I407" t="s">
        <v>7</v>
      </c>
      <c r="J407" t="s">
        <v>8</v>
      </c>
      <c r="K407" t="s">
        <v>4409</v>
      </c>
      <c r="L407" t="s">
        <v>8</v>
      </c>
      <c r="M407" t="s">
        <v>14</v>
      </c>
      <c r="N407" t="str">
        <f t="shared" ref="N407:N470" si="49">IF(M407="U",F407,M407)</f>
        <v>F</v>
      </c>
      <c r="O407" t="s">
        <v>1107</v>
      </c>
      <c r="P407" t="s">
        <v>3652</v>
      </c>
      <c r="Q407" t="s">
        <v>221</v>
      </c>
      <c r="R407">
        <v>4</v>
      </c>
      <c r="S407">
        <f t="shared" ref="S407:S470" si="50">IFERROR($S$3-R407,"U")</f>
        <v>2019</v>
      </c>
      <c r="T407" t="s">
        <v>12</v>
      </c>
      <c r="U407">
        <v>0.999999999999996</v>
      </c>
      <c r="V407" t="s">
        <v>3653</v>
      </c>
      <c r="W407">
        <f>VLOOKUP(Q407,'PBT Tag Rates'!$B$5:$E$44,4,FALSE)</f>
        <v>0.95971980899999998</v>
      </c>
      <c r="X407">
        <v>1</v>
      </c>
      <c r="Y407" s="14">
        <f>IFERROR(LOOKUP(H407,{30,43,48,53,58,63,68,73,78,83,88,93,97},{42,47,52,57,62,67,72,77,82,87,92,99,100}),999)</f>
        <v>82</v>
      </c>
      <c r="Z407" s="17">
        <f t="shared" ref="Z407:Z470" si="51">IF(D407&lt;$D$3,X407/$Z$3,X407/$Z$4)</f>
        <v>1.4285714285714286</v>
      </c>
      <c r="AA407" s="17">
        <f t="shared" ref="AA407:AA470" si="52">Z407*(1+$AA$4)</f>
        <v>1.4285714285714286</v>
      </c>
      <c r="AB407" s="17">
        <f t="shared" ref="AB407:AB470" si="53">IF(D407&lt;$D$3,AA407/$AB$3,AA407/$AB$4)</f>
        <v>2.518344052903343</v>
      </c>
      <c r="AC407" s="17" t="s">
        <v>17655</v>
      </c>
    </row>
    <row r="408" spans="1:29" x14ac:dyDescent="0.25">
      <c r="A408" t="s">
        <v>3339</v>
      </c>
      <c r="B408" s="166" t="s">
        <v>4410</v>
      </c>
      <c r="C408" t="s">
        <v>4411</v>
      </c>
      <c r="D408" s="1">
        <v>45160</v>
      </c>
      <c r="E408">
        <f t="shared" si="48"/>
        <v>70</v>
      </c>
      <c r="F408" t="s">
        <v>14</v>
      </c>
      <c r="G408">
        <v>750</v>
      </c>
      <c r="H408">
        <f t="shared" si="47"/>
        <v>75</v>
      </c>
      <c r="I408" t="s">
        <v>7</v>
      </c>
      <c r="J408" t="s">
        <v>8</v>
      </c>
      <c r="K408" t="s">
        <v>4412</v>
      </c>
      <c r="L408" t="s">
        <v>8</v>
      </c>
      <c r="M408" t="s">
        <v>14</v>
      </c>
      <c r="N408" t="str">
        <f t="shared" si="49"/>
        <v>F</v>
      </c>
      <c r="O408" t="s">
        <v>4413</v>
      </c>
      <c r="P408" t="s">
        <v>4414</v>
      </c>
      <c r="Q408" t="s">
        <v>221</v>
      </c>
      <c r="R408">
        <v>4</v>
      </c>
      <c r="S408">
        <f t="shared" si="50"/>
        <v>2019</v>
      </c>
      <c r="T408" t="s">
        <v>12</v>
      </c>
      <c r="U408">
        <v>0.999999999999998</v>
      </c>
      <c r="V408" t="s">
        <v>3357</v>
      </c>
      <c r="W408">
        <f>VLOOKUP(Q408,'PBT Tag Rates'!$B$5:$E$44,4,FALSE)</f>
        <v>0.95971980899999998</v>
      </c>
      <c r="X408">
        <v>1</v>
      </c>
      <c r="Y408" s="14">
        <f>IFERROR(LOOKUP(H408,{30,43,48,53,58,63,68,73,78,83,88,93,97},{42,47,52,57,62,67,72,77,82,87,92,99,100}),999)</f>
        <v>77</v>
      </c>
      <c r="Z408" s="17">
        <f t="shared" si="51"/>
        <v>1.4285714285714286</v>
      </c>
      <c r="AA408" s="17">
        <f t="shared" si="52"/>
        <v>1.4285714285714286</v>
      </c>
      <c r="AB408" s="17">
        <f t="shared" si="53"/>
        <v>2.518344052903343</v>
      </c>
      <c r="AC408" s="17" t="s">
        <v>17654</v>
      </c>
    </row>
    <row r="409" spans="1:29" x14ac:dyDescent="0.25">
      <c r="A409" t="s">
        <v>3339</v>
      </c>
      <c r="B409" s="166" t="s">
        <v>4415</v>
      </c>
      <c r="C409" t="s">
        <v>4416</v>
      </c>
      <c r="D409" s="1">
        <v>45160</v>
      </c>
      <c r="E409">
        <f t="shared" si="48"/>
        <v>70</v>
      </c>
      <c r="F409" t="s">
        <v>14</v>
      </c>
      <c r="G409">
        <v>800</v>
      </c>
      <c r="H409">
        <f t="shared" si="47"/>
        <v>80</v>
      </c>
      <c r="I409" t="s">
        <v>7</v>
      </c>
      <c r="J409" t="s">
        <v>8</v>
      </c>
      <c r="K409" t="s">
        <v>4417</v>
      </c>
      <c r="L409" t="s">
        <v>8</v>
      </c>
      <c r="M409" t="s">
        <v>14</v>
      </c>
      <c r="N409" t="str">
        <f t="shared" si="49"/>
        <v>F</v>
      </c>
      <c r="O409" t="s">
        <v>8</v>
      </c>
      <c r="P409" t="s">
        <v>8</v>
      </c>
      <c r="Q409" t="s">
        <v>11</v>
      </c>
      <c r="R409" t="s">
        <v>8</v>
      </c>
      <c r="S409" t="str">
        <f t="shared" si="50"/>
        <v>U</v>
      </c>
      <c r="T409" t="s">
        <v>12</v>
      </c>
      <c r="U409">
        <v>0.999999999999999</v>
      </c>
      <c r="V409" t="s">
        <v>11</v>
      </c>
      <c r="W409" t="e">
        <f>VLOOKUP(Q409,'PBT Tag Rates'!$B$5:$E$44,4,FALSE)</f>
        <v>#N/A</v>
      </c>
      <c r="X409">
        <v>1</v>
      </c>
      <c r="Y409" s="14">
        <f>IFERROR(LOOKUP(H409,{30,43,48,53,58,63,68,73,78,83,88,93,97},{42,47,52,57,62,67,72,77,82,87,92,99,100}),999)</f>
        <v>82</v>
      </c>
      <c r="Z409" s="17">
        <f t="shared" si="51"/>
        <v>1.4285714285714286</v>
      </c>
      <c r="AA409" s="17">
        <f t="shared" si="52"/>
        <v>1.4285714285714286</v>
      </c>
      <c r="AB409" s="17">
        <f t="shared" si="53"/>
        <v>2.518344052903343</v>
      </c>
      <c r="AC409" s="17" t="s">
        <v>17654</v>
      </c>
    </row>
    <row r="410" spans="1:29" x14ac:dyDescent="0.25">
      <c r="A410" t="s">
        <v>3339</v>
      </c>
      <c r="B410" s="166" t="s">
        <v>4418</v>
      </c>
      <c r="C410" t="s">
        <v>4419</v>
      </c>
      <c r="D410" s="1">
        <v>45160</v>
      </c>
      <c r="E410">
        <f t="shared" si="48"/>
        <v>70</v>
      </c>
      <c r="F410" t="s">
        <v>6</v>
      </c>
      <c r="G410">
        <v>820</v>
      </c>
      <c r="H410">
        <f t="shared" si="47"/>
        <v>82</v>
      </c>
      <c r="I410" t="s">
        <v>7</v>
      </c>
      <c r="J410" t="s">
        <v>8</v>
      </c>
      <c r="K410" t="s">
        <v>4420</v>
      </c>
      <c r="L410" t="s">
        <v>8</v>
      </c>
      <c r="M410" t="s">
        <v>6</v>
      </c>
      <c r="N410" t="str">
        <f t="shared" si="49"/>
        <v>M</v>
      </c>
      <c r="O410" t="s">
        <v>8</v>
      </c>
      <c r="P410" t="s">
        <v>8</v>
      </c>
      <c r="Q410" t="s">
        <v>11</v>
      </c>
      <c r="R410" t="s">
        <v>8</v>
      </c>
      <c r="S410" t="str">
        <f t="shared" si="50"/>
        <v>U</v>
      </c>
      <c r="T410" t="s">
        <v>12</v>
      </c>
      <c r="U410">
        <v>1</v>
      </c>
      <c r="V410" t="s">
        <v>11</v>
      </c>
      <c r="W410" t="e">
        <f>VLOOKUP(Q410,'PBT Tag Rates'!$B$5:$E$44,4,FALSE)</f>
        <v>#N/A</v>
      </c>
      <c r="X410">
        <v>1</v>
      </c>
      <c r="Y410" s="14">
        <f>IFERROR(LOOKUP(H410,{30,43,48,53,58,63,68,73,78,83,88,93,97},{42,47,52,57,62,67,72,77,82,87,92,99,100}),999)</f>
        <v>82</v>
      </c>
      <c r="Z410" s="17">
        <f t="shared" si="51"/>
        <v>1.4285714285714286</v>
      </c>
      <c r="AA410" s="17">
        <f t="shared" si="52"/>
        <v>1.4285714285714286</v>
      </c>
      <c r="AB410" s="17">
        <f t="shared" si="53"/>
        <v>2.518344052903343</v>
      </c>
      <c r="AC410" s="17" t="s">
        <v>17654</v>
      </c>
    </row>
    <row r="411" spans="1:29" x14ac:dyDescent="0.25">
      <c r="A411" t="s">
        <v>3339</v>
      </c>
      <c r="B411" s="166" t="s">
        <v>4421</v>
      </c>
      <c r="C411" t="s">
        <v>4422</v>
      </c>
      <c r="D411" s="1">
        <v>45160</v>
      </c>
      <c r="E411">
        <f t="shared" si="48"/>
        <v>70</v>
      </c>
      <c r="F411" t="s">
        <v>6</v>
      </c>
      <c r="G411">
        <v>540</v>
      </c>
      <c r="H411">
        <f t="shared" si="47"/>
        <v>54</v>
      </c>
      <c r="I411" t="s">
        <v>7</v>
      </c>
      <c r="J411" t="s">
        <v>8</v>
      </c>
      <c r="K411" t="s">
        <v>8</v>
      </c>
      <c r="L411" t="s">
        <v>8</v>
      </c>
      <c r="M411" t="s">
        <v>6</v>
      </c>
      <c r="N411" t="str">
        <f t="shared" si="49"/>
        <v>M</v>
      </c>
      <c r="O411" t="s">
        <v>8</v>
      </c>
      <c r="P411" t="s">
        <v>8</v>
      </c>
      <c r="Q411" t="s">
        <v>11</v>
      </c>
      <c r="R411" t="s">
        <v>8</v>
      </c>
      <c r="S411" t="str">
        <f t="shared" si="50"/>
        <v>U</v>
      </c>
      <c r="T411" t="s">
        <v>12</v>
      </c>
      <c r="U411">
        <v>0.999999999999994</v>
      </c>
      <c r="V411" t="s">
        <v>11</v>
      </c>
      <c r="W411" t="e">
        <f>VLOOKUP(Q411,'PBT Tag Rates'!$B$5:$E$44,4,FALSE)</f>
        <v>#N/A</v>
      </c>
      <c r="X411">
        <v>1</v>
      </c>
      <c r="Y411" s="14">
        <f>IFERROR(LOOKUP(H411,{30,43,48,53,58,63,68,73,78,83,88,93,97},{42,47,52,57,62,67,72,77,82,87,92,99,100}),999)</f>
        <v>57</v>
      </c>
      <c r="Z411" s="17">
        <f t="shared" si="51"/>
        <v>1.4285714285714286</v>
      </c>
      <c r="AA411" s="17">
        <f t="shared" si="52"/>
        <v>1.4285714285714286</v>
      </c>
      <c r="AB411" s="17">
        <f t="shared" si="53"/>
        <v>2.518344052903343</v>
      </c>
      <c r="AC411" s="17" t="s">
        <v>17654</v>
      </c>
    </row>
    <row r="412" spans="1:29" x14ac:dyDescent="0.25">
      <c r="A412" t="s">
        <v>3339</v>
      </c>
      <c r="B412" s="166" t="s">
        <v>4423</v>
      </c>
      <c r="C412" t="s">
        <v>4424</v>
      </c>
      <c r="D412" s="1">
        <v>45160</v>
      </c>
      <c r="E412">
        <f t="shared" si="48"/>
        <v>70</v>
      </c>
      <c r="F412" t="s">
        <v>6</v>
      </c>
      <c r="G412">
        <v>860</v>
      </c>
      <c r="H412">
        <f t="shared" si="47"/>
        <v>86</v>
      </c>
      <c r="I412" t="s">
        <v>9</v>
      </c>
      <c r="J412">
        <v>1</v>
      </c>
      <c r="K412" t="s">
        <v>4425</v>
      </c>
      <c r="L412" t="s">
        <v>8</v>
      </c>
      <c r="M412" t="s">
        <v>6</v>
      </c>
      <c r="N412" t="str">
        <f t="shared" si="49"/>
        <v>M</v>
      </c>
      <c r="O412" t="s">
        <v>1139</v>
      </c>
      <c r="P412" t="s">
        <v>4426</v>
      </c>
      <c r="Q412" t="s">
        <v>221</v>
      </c>
      <c r="R412">
        <v>4</v>
      </c>
      <c r="S412">
        <f t="shared" si="50"/>
        <v>2019</v>
      </c>
      <c r="T412" t="s">
        <v>12</v>
      </c>
      <c r="U412">
        <v>1</v>
      </c>
      <c r="V412" t="s">
        <v>3363</v>
      </c>
      <c r="W412">
        <f>VLOOKUP(Q412,'PBT Tag Rates'!$B$5:$E$44,4,FALSE)</f>
        <v>0.95971980899999998</v>
      </c>
      <c r="X412">
        <v>1</v>
      </c>
      <c r="Y412" s="14">
        <f>IFERROR(LOOKUP(H412,{30,43,48,53,58,63,68,73,78,83,88,93,97},{42,47,52,57,62,67,72,77,82,87,92,99,100}),999)</f>
        <v>87</v>
      </c>
      <c r="Z412" s="17">
        <f t="shared" si="51"/>
        <v>1.4285714285714286</v>
      </c>
      <c r="AA412" s="17">
        <f t="shared" si="52"/>
        <v>1.4285714285714286</v>
      </c>
      <c r="AB412" s="17">
        <f t="shared" si="53"/>
        <v>2.518344052903343</v>
      </c>
      <c r="AC412" s="17" t="s">
        <v>17654</v>
      </c>
    </row>
    <row r="413" spans="1:29" x14ac:dyDescent="0.25">
      <c r="A413" t="s">
        <v>3339</v>
      </c>
      <c r="B413" s="166" t="s">
        <v>4427</v>
      </c>
      <c r="C413" t="s">
        <v>4428</v>
      </c>
      <c r="D413" s="1">
        <v>45160</v>
      </c>
      <c r="E413">
        <f t="shared" si="48"/>
        <v>70</v>
      </c>
      <c r="F413" t="s">
        <v>6</v>
      </c>
      <c r="G413">
        <v>820</v>
      </c>
      <c r="H413">
        <f t="shared" si="47"/>
        <v>82</v>
      </c>
      <c r="I413" t="s">
        <v>7</v>
      </c>
      <c r="J413" t="s">
        <v>8</v>
      </c>
      <c r="K413" t="s">
        <v>4429</v>
      </c>
      <c r="L413" t="s">
        <v>8</v>
      </c>
      <c r="M413" t="s">
        <v>6</v>
      </c>
      <c r="N413" t="str">
        <f t="shared" si="49"/>
        <v>M</v>
      </c>
      <c r="O413" t="s">
        <v>234</v>
      </c>
      <c r="P413" t="s">
        <v>235</v>
      </c>
      <c r="Q413" t="s">
        <v>13</v>
      </c>
      <c r="R413">
        <v>5</v>
      </c>
      <c r="S413">
        <f t="shared" si="50"/>
        <v>2018</v>
      </c>
      <c r="T413" t="s">
        <v>12</v>
      </c>
      <c r="U413">
        <v>0.999999999999998</v>
      </c>
      <c r="V413" t="s">
        <v>3079</v>
      </c>
      <c r="W413">
        <f>VLOOKUP(Q413,'PBT Tag Rates'!$B$5:$E$44,4,FALSE)</f>
        <v>0.96828396500000002</v>
      </c>
      <c r="X413">
        <v>1</v>
      </c>
      <c r="Y413" s="14">
        <f>IFERROR(LOOKUP(H413,{30,43,48,53,58,63,68,73,78,83,88,93,97},{42,47,52,57,62,67,72,77,82,87,92,99,100}),999)</f>
        <v>82</v>
      </c>
      <c r="Z413" s="17">
        <f t="shared" si="51"/>
        <v>1.4285714285714286</v>
      </c>
      <c r="AA413" s="17">
        <f t="shared" si="52"/>
        <v>1.4285714285714286</v>
      </c>
      <c r="AB413" s="17">
        <f t="shared" si="53"/>
        <v>2.518344052903343</v>
      </c>
      <c r="AC413" s="17" t="s">
        <v>17654</v>
      </c>
    </row>
    <row r="414" spans="1:29" x14ac:dyDescent="0.25">
      <c r="A414" t="s">
        <v>3339</v>
      </c>
      <c r="B414" s="166" t="s">
        <v>4430</v>
      </c>
      <c r="C414" t="s">
        <v>4431</v>
      </c>
      <c r="D414" s="1">
        <v>45160</v>
      </c>
      <c r="E414">
        <f t="shared" si="48"/>
        <v>70</v>
      </c>
      <c r="F414" t="s">
        <v>6</v>
      </c>
      <c r="G414">
        <v>730</v>
      </c>
      <c r="H414">
        <f t="shared" si="47"/>
        <v>73</v>
      </c>
      <c r="I414" t="s">
        <v>7</v>
      </c>
      <c r="J414" t="s">
        <v>8</v>
      </c>
      <c r="K414" t="s">
        <v>4432</v>
      </c>
      <c r="L414" t="s">
        <v>8</v>
      </c>
      <c r="M414" t="s">
        <v>6</v>
      </c>
      <c r="N414" t="str">
        <f t="shared" si="49"/>
        <v>M</v>
      </c>
      <c r="O414" t="s">
        <v>8</v>
      </c>
      <c r="P414" t="s">
        <v>8</v>
      </c>
      <c r="Q414" t="s">
        <v>11</v>
      </c>
      <c r="R414" t="s">
        <v>8</v>
      </c>
      <c r="S414" t="str">
        <f t="shared" si="50"/>
        <v>U</v>
      </c>
      <c r="T414" t="s">
        <v>12</v>
      </c>
      <c r="U414">
        <v>1</v>
      </c>
      <c r="V414" t="s">
        <v>11</v>
      </c>
      <c r="W414" t="e">
        <f>VLOOKUP(Q414,'PBT Tag Rates'!$B$5:$E$44,4,FALSE)</f>
        <v>#N/A</v>
      </c>
      <c r="X414">
        <v>1</v>
      </c>
      <c r="Y414" s="14">
        <f>IFERROR(LOOKUP(H414,{30,43,48,53,58,63,68,73,78,83,88,93,97},{42,47,52,57,62,67,72,77,82,87,92,99,100}),999)</f>
        <v>77</v>
      </c>
      <c r="Z414" s="17">
        <f t="shared" si="51"/>
        <v>1.4285714285714286</v>
      </c>
      <c r="AA414" s="17">
        <f t="shared" si="52"/>
        <v>1.4285714285714286</v>
      </c>
      <c r="AB414" s="17">
        <f t="shared" si="53"/>
        <v>2.518344052903343</v>
      </c>
      <c r="AC414" s="17" t="s">
        <v>17654</v>
      </c>
    </row>
    <row r="415" spans="1:29" x14ac:dyDescent="0.25">
      <c r="A415" t="s">
        <v>3339</v>
      </c>
      <c r="B415" s="166" t="s">
        <v>4433</v>
      </c>
      <c r="C415" t="s">
        <v>4434</v>
      </c>
      <c r="D415" s="1">
        <v>45160</v>
      </c>
      <c r="E415">
        <f t="shared" si="48"/>
        <v>70</v>
      </c>
      <c r="F415" t="s">
        <v>14</v>
      </c>
      <c r="G415">
        <v>810</v>
      </c>
      <c r="H415">
        <f t="shared" si="47"/>
        <v>81</v>
      </c>
      <c r="I415" t="s">
        <v>7</v>
      </c>
      <c r="J415" t="s">
        <v>8</v>
      </c>
      <c r="K415" t="s">
        <v>4435</v>
      </c>
      <c r="L415" t="s">
        <v>8</v>
      </c>
      <c r="M415" t="s">
        <v>14</v>
      </c>
      <c r="N415" t="str">
        <f t="shared" si="49"/>
        <v>F</v>
      </c>
      <c r="O415" t="s">
        <v>4310</v>
      </c>
      <c r="P415" t="s">
        <v>4311</v>
      </c>
      <c r="Q415" t="s">
        <v>281</v>
      </c>
      <c r="R415">
        <v>4</v>
      </c>
      <c r="S415">
        <f t="shared" si="50"/>
        <v>2019</v>
      </c>
      <c r="T415" t="s">
        <v>12</v>
      </c>
      <c r="U415">
        <v>1</v>
      </c>
      <c r="V415" t="s">
        <v>3171</v>
      </c>
      <c r="W415">
        <f>VLOOKUP(Q415,'PBT Tag Rates'!$B$5:$E$44,4,FALSE)</f>
        <v>0.99705232300000002</v>
      </c>
      <c r="X415">
        <v>1</v>
      </c>
      <c r="Y415" s="14">
        <f>IFERROR(LOOKUP(H415,{30,43,48,53,58,63,68,73,78,83,88,93,97},{42,47,52,57,62,67,72,77,82,87,92,99,100}),999)</f>
        <v>82</v>
      </c>
      <c r="Z415" s="17">
        <f t="shared" si="51"/>
        <v>1.4285714285714286</v>
      </c>
      <c r="AA415" s="17">
        <f t="shared" si="52"/>
        <v>1.4285714285714286</v>
      </c>
      <c r="AB415" s="17">
        <f t="shared" si="53"/>
        <v>2.518344052903343</v>
      </c>
      <c r="AC415" s="17" t="s">
        <v>17654</v>
      </c>
    </row>
    <row r="416" spans="1:29" x14ac:dyDescent="0.25">
      <c r="A416" t="s">
        <v>3339</v>
      </c>
      <c r="B416" s="166" t="s">
        <v>4436</v>
      </c>
      <c r="C416" t="s">
        <v>4437</v>
      </c>
      <c r="D416" s="1">
        <v>45160</v>
      </c>
      <c r="E416">
        <f t="shared" si="48"/>
        <v>70</v>
      </c>
      <c r="F416" t="s">
        <v>14</v>
      </c>
      <c r="G416">
        <v>800</v>
      </c>
      <c r="H416">
        <f t="shared" si="47"/>
        <v>80</v>
      </c>
      <c r="I416" t="s">
        <v>7</v>
      </c>
      <c r="J416" t="s">
        <v>8</v>
      </c>
      <c r="K416" t="s">
        <v>4438</v>
      </c>
      <c r="L416" t="s">
        <v>8</v>
      </c>
      <c r="M416" t="s">
        <v>14</v>
      </c>
      <c r="N416" t="str">
        <f t="shared" si="49"/>
        <v>F</v>
      </c>
      <c r="O416" t="s">
        <v>8</v>
      </c>
      <c r="P416" t="s">
        <v>8</v>
      </c>
      <c r="Q416" t="s">
        <v>11</v>
      </c>
      <c r="R416" t="s">
        <v>8</v>
      </c>
      <c r="S416" t="str">
        <f t="shared" si="50"/>
        <v>U</v>
      </c>
      <c r="T416" t="s">
        <v>12</v>
      </c>
      <c r="U416">
        <v>0.999999999999996</v>
      </c>
      <c r="V416" t="s">
        <v>11</v>
      </c>
      <c r="W416" t="e">
        <f>VLOOKUP(Q416,'PBT Tag Rates'!$B$5:$E$44,4,FALSE)</f>
        <v>#N/A</v>
      </c>
      <c r="X416">
        <v>1</v>
      </c>
      <c r="Y416" s="14">
        <f>IFERROR(LOOKUP(H416,{30,43,48,53,58,63,68,73,78,83,88,93,97},{42,47,52,57,62,67,72,77,82,87,92,99,100}),999)</f>
        <v>82</v>
      </c>
      <c r="Z416" s="17">
        <f t="shared" si="51"/>
        <v>1.4285714285714286</v>
      </c>
      <c r="AA416" s="17">
        <f t="shared" si="52"/>
        <v>1.4285714285714286</v>
      </c>
      <c r="AB416" s="17">
        <f t="shared" si="53"/>
        <v>2.518344052903343</v>
      </c>
      <c r="AC416" s="17" t="s">
        <v>17654</v>
      </c>
    </row>
    <row r="417" spans="1:29" x14ac:dyDescent="0.25">
      <c r="A417" t="s">
        <v>3339</v>
      </c>
      <c r="B417" s="166" t="s">
        <v>4439</v>
      </c>
      <c r="C417" t="s">
        <v>4440</v>
      </c>
      <c r="D417" s="1">
        <v>45160</v>
      </c>
      <c r="E417">
        <f t="shared" si="48"/>
        <v>70</v>
      </c>
      <c r="F417" t="s">
        <v>14</v>
      </c>
      <c r="G417">
        <v>790</v>
      </c>
      <c r="H417">
        <f t="shared" si="47"/>
        <v>79</v>
      </c>
      <c r="I417" t="s">
        <v>7</v>
      </c>
      <c r="J417" t="s">
        <v>8</v>
      </c>
      <c r="K417" t="s">
        <v>4441</v>
      </c>
      <c r="L417" t="s">
        <v>8</v>
      </c>
      <c r="M417" t="s">
        <v>14</v>
      </c>
      <c r="N417" t="str">
        <f t="shared" si="49"/>
        <v>F</v>
      </c>
      <c r="O417" t="s">
        <v>1107</v>
      </c>
      <c r="P417" t="s">
        <v>3652</v>
      </c>
      <c r="Q417" t="s">
        <v>221</v>
      </c>
      <c r="R417">
        <v>4</v>
      </c>
      <c r="S417">
        <f t="shared" si="50"/>
        <v>2019</v>
      </c>
      <c r="T417" t="s">
        <v>12</v>
      </c>
      <c r="U417">
        <v>1</v>
      </c>
      <c r="V417" t="s">
        <v>3653</v>
      </c>
      <c r="W417">
        <f>VLOOKUP(Q417,'PBT Tag Rates'!$B$5:$E$44,4,FALSE)</f>
        <v>0.95971980899999998</v>
      </c>
      <c r="X417">
        <v>1</v>
      </c>
      <c r="Y417" s="14">
        <f>IFERROR(LOOKUP(H417,{30,43,48,53,58,63,68,73,78,83,88,93,97},{42,47,52,57,62,67,72,77,82,87,92,99,100}),999)</f>
        <v>82</v>
      </c>
      <c r="Z417" s="17">
        <f t="shared" si="51"/>
        <v>1.4285714285714286</v>
      </c>
      <c r="AA417" s="17">
        <f t="shared" si="52"/>
        <v>1.4285714285714286</v>
      </c>
      <c r="AB417" s="17">
        <f t="shared" si="53"/>
        <v>2.518344052903343</v>
      </c>
      <c r="AC417" s="17" t="s">
        <v>17655</v>
      </c>
    </row>
    <row r="418" spans="1:29" x14ac:dyDescent="0.25">
      <c r="A418" t="s">
        <v>3339</v>
      </c>
      <c r="B418" s="166" t="s">
        <v>4442</v>
      </c>
      <c r="C418" t="s">
        <v>4443</v>
      </c>
      <c r="D418" s="1">
        <v>45160</v>
      </c>
      <c r="E418">
        <f t="shared" si="48"/>
        <v>70</v>
      </c>
      <c r="F418" t="s">
        <v>6</v>
      </c>
      <c r="G418">
        <v>740</v>
      </c>
      <c r="H418">
        <f t="shared" si="47"/>
        <v>74</v>
      </c>
      <c r="I418" t="s">
        <v>7</v>
      </c>
      <c r="J418" t="s">
        <v>8</v>
      </c>
      <c r="K418" t="s">
        <v>4444</v>
      </c>
      <c r="L418" t="s">
        <v>8</v>
      </c>
      <c r="M418" t="s">
        <v>6</v>
      </c>
      <c r="N418" t="str">
        <f t="shared" si="49"/>
        <v>M</v>
      </c>
      <c r="O418" t="s">
        <v>8</v>
      </c>
      <c r="P418" t="s">
        <v>8</v>
      </c>
      <c r="Q418" t="s">
        <v>11</v>
      </c>
      <c r="R418" t="s">
        <v>8</v>
      </c>
      <c r="S418" t="str">
        <f t="shared" si="50"/>
        <v>U</v>
      </c>
      <c r="T418" t="s">
        <v>12</v>
      </c>
      <c r="U418">
        <v>1</v>
      </c>
      <c r="V418" t="s">
        <v>11</v>
      </c>
      <c r="W418" t="e">
        <f>VLOOKUP(Q418,'PBT Tag Rates'!$B$5:$E$44,4,FALSE)</f>
        <v>#N/A</v>
      </c>
      <c r="X418">
        <v>1</v>
      </c>
      <c r="Y418" s="14">
        <f>IFERROR(LOOKUP(H418,{30,43,48,53,58,63,68,73,78,83,88,93,97},{42,47,52,57,62,67,72,77,82,87,92,99,100}),999)</f>
        <v>77</v>
      </c>
      <c r="Z418" s="17">
        <f t="shared" si="51"/>
        <v>1.4285714285714286</v>
      </c>
      <c r="AA418" s="17">
        <f t="shared" si="52"/>
        <v>1.4285714285714286</v>
      </c>
      <c r="AB418" s="17">
        <f t="shared" si="53"/>
        <v>2.518344052903343</v>
      </c>
      <c r="AC418" s="17" t="s">
        <v>17654</v>
      </c>
    </row>
    <row r="419" spans="1:29" x14ac:dyDescent="0.25">
      <c r="A419" t="s">
        <v>3339</v>
      </c>
      <c r="B419" s="166" t="s">
        <v>4445</v>
      </c>
      <c r="C419" t="s">
        <v>811</v>
      </c>
      <c r="D419" s="1">
        <v>45160</v>
      </c>
      <c r="E419">
        <f t="shared" si="48"/>
        <v>70</v>
      </c>
      <c r="F419" t="s">
        <v>14</v>
      </c>
      <c r="G419">
        <v>730</v>
      </c>
      <c r="H419">
        <f t="shared" si="47"/>
        <v>73</v>
      </c>
      <c r="I419" t="s">
        <v>7</v>
      </c>
      <c r="J419" t="s">
        <v>8</v>
      </c>
      <c r="K419" t="s">
        <v>4446</v>
      </c>
      <c r="L419" t="s">
        <v>8</v>
      </c>
      <c r="M419" t="s">
        <v>14</v>
      </c>
      <c r="N419" t="str">
        <f t="shared" si="49"/>
        <v>F</v>
      </c>
      <c r="O419" t="s">
        <v>260</v>
      </c>
      <c r="P419" t="s">
        <v>3611</v>
      </c>
      <c r="Q419" t="s">
        <v>221</v>
      </c>
      <c r="R419">
        <v>4</v>
      </c>
      <c r="S419">
        <f t="shared" si="50"/>
        <v>2019</v>
      </c>
      <c r="T419" t="s">
        <v>12</v>
      </c>
      <c r="U419">
        <v>1</v>
      </c>
      <c r="V419" t="s">
        <v>3363</v>
      </c>
      <c r="W419">
        <f>VLOOKUP(Q419,'PBT Tag Rates'!$B$5:$E$44,4,FALSE)</f>
        <v>0.95971980899999998</v>
      </c>
      <c r="X419">
        <v>1</v>
      </c>
      <c r="Y419" s="14">
        <f>IFERROR(LOOKUP(H419,{30,43,48,53,58,63,68,73,78,83,88,93,97},{42,47,52,57,62,67,72,77,82,87,92,99,100}),999)</f>
        <v>77</v>
      </c>
      <c r="Z419" s="17">
        <f t="shared" si="51"/>
        <v>1.4285714285714286</v>
      </c>
      <c r="AA419" s="17">
        <f t="shared" si="52"/>
        <v>1.4285714285714286</v>
      </c>
      <c r="AB419" s="17">
        <f t="shared" si="53"/>
        <v>2.518344052903343</v>
      </c>
      <c r="AC419" s="17" t="s">
        <v>17654</v>
      </c>
    </row>
    <row r="420" spans="1:29" x14ac:dyDescent="0.25">
      <c r="A420" t="s">
        <v>3339</v>
      </c>
      <c r="B420" s="166" t="s">
        <v>4447</v>
      </c>
      <c r="C420" t="s">
        <v>4448</v>
      </c>
      <c r="D420" s="1">
        <v>45160</v>
      </c>
      <c r="E420">
        <f t="shared" si="48"/>
        <v>70</v>
      </c>
      <c r="F420" t="s">
        <v>14</v>
      </c>
      <c r="G420">
        <v>830</v>
      </c>
      <c r="H420">
        <f t="shared" si="47"/>
        <v>83</v>
      </c>
      <c r="I420" t="s">
        <v>9</v>
      </c>
      <c r="J420">
        <v>1</v>
      </c>
      <c r="K420" t="s">
        <v>4449</v>
      </c>
      <c r="L420" t="s">
        <v>8</v>
      </c>
      <c r="M420" t="s">
        <v>14</v>
      </c>
      <c r="N420" t="str">
        <f t="shared" si="49"/>
        <v>F</v>
      </c>
      <c r="O420" t="s">
        <v>2801</v>
      </c>
      <c r="P420" t="s">
        <v>2802</v>
      </c>
      <c r="Q420" t="s">
        <v>221</v>
      </c>
      <c r="R420">
        <v>4</v>
      </c>
      <c r="S420">
        <f t="shared" si="50"/>
        <v>2019</v>
      </c>
      <c r="T420" t="s">
        <v>12</v>
      </c>
      <c r="U420">
        <v>1</v>
      </c>
      <c r="V420" t="s">
        <v>3396</v>
      </c>
      <c r="W420">
        <f>VLOOKUP(Q420,'PBT Tag Rates'!$B$5:$E$44,4,FALSE)</f>
        <v>0.95971980899999998</v>
      </c>
      <c r="X420">
        <v>1</v>
      </c>
      <c r="Y420" s="14">
        <f>IFERROR(LOOKUP(H420,{30,43,48,53,58,63,68,73,78,83,88,93,97},{42,47,52,57,62,67,72,77,82,87,92,99,100}),999)</f>
        <v>87</v>
      </c>
      <c r="Z420" s="17">
        <f t="shared" si="51"/>
        <v>1.4285714285714286</v>
      </c>
      <c r="AA420" s="17">
        <f t="shared" si="52"/>
        <v>1.4285714285714286</v>
      </c>
      <c r="AB420" s="17">
        <f t="shared" si="53"/>
        <v>2.518344052903343</v>
      </c>
      <c r="AC420" s="17" t="s">
        <v>17655</v>
      </c>
    </row>
    <row r="421" spans="1:29" x14ac:dyDescent="0.25">
      <c r="A421" t="s">
        <v>3339</v>
      </c>
      <c r="B421" s="166" t="s">
        <v>4450</v>
      </c>
      <c r="C421" t="s">
        <v>4451</v>
      </c>
      <c r="D421" s="1">
        <v>45160</v>
      </c>
      <c r="E421">
        <f t="shared" si="48"/>
        <v>70</v>
      </c>
      <c r="F421" t="s">
        <v>14</v>
      </c>
      <c r="G421">
        <v>780</v>
      </c>
      <c r="H421">
        <f t="shared" si="47"/>
        <v>78</v>
      </c>
      <c r="I421" t="s">
        <v>7</v>
      </c>
      <c r="J421" t="s">
        <v>8</v>
      </c>
      <c r="K421" t="s">
        <v>4452</v>
      </c>
      <c r="L421" t="s">
        <v>8</v>
      </c>
      <c r="M421" t="s">
        <v>14</v>
      </c>
      <c r="N421" t="str">
        <f t="shared" si="49"/>
        <v>F</v>
      </c>
      <c r="O421" t="s">
        <v>4453</v>
      </c>
      <c r="P421" t="s">
        <v>4454</v>
      </c>
      <c r="Q421" t="s">
        <v>221</v>
      </c>
      <c r="R421">
        <v>4</v>
      </c>
      <c r="S421">
        <f t="shared" si="50"/>
        <v>2019</v>
      </c>
      <c r="T421" t="s">
        <v>12</v>
      </c>
      <c r="U421">
        <v>1</v>
      </c>
      <c r="V421" t="s">
        <v>3357</v>
      </c>
      <c r="W421">
        <f>VLOOKUP(Q421,'PBT Tag Rates'!$B$5:$E$44,4,FALSE)</f>
        <v>0.95971980899999998</v>
      </c>
      <c r="X421">
        <v>1</v>
      </c>
      <c r="Y421" s="14">
        <f>IFERROR(LOOKUP(H421,{30,43,48,53,58,63,68,73,78,83,88,93,97},{42,47,52,57,62,67,72,77,82,87,92,99,100}),999)</f>
        <v>82</v>
      </c>
      <c r="Z421" s="17">
        <f t="shared" si="51"/>
        <v>1.4285714285714286</v>
      </c>
      <c r="AA421" s="17">
        <f t="shared" si="52"/>
        <v>1.4285714285714286</v>
      </c>
      <c r="AB421" s="17">
        <f t="shared" si="53"/>
        <v>2.518344052903343</v>
      </c>
      <c r="AC421" s="17" t="s">
        <v>17654</v>
      </c>
    </row>
    <row r="422" spans="1:29" x14ac:dyDescent="0.25">
      <c r="A422" t="s">
        <v>3339</v>
      </c>
      <c r="B422" s="166" t="s">
        <v>4455</v>
      </c>
      <c r="C422" t="s">
        <v>4456</v>
      </c>
      <c r="D422" s="1">
        <v>45160</v>
      </c>
      <c r="E422">
        <f t="shared" si="48"/>
        <v>70</v>
      </c>
      <c r="F422" t="s">
        <v>6</v>
      </c>
      <c r="G422">
        <v>750</v>
      </c>
      <c r="H422">
        <f t="shared" si="47"/>
        <v>75</v>
      </c>
      <c r="I422" t="s">
        <v>7</v>
      </c>
      <c r="J422" t="s">
        <v>8</v>
      </c>
      <c r="K422" t="s">
        <v>4457</v>
      </c>
      <c r="L422" t="s">
        <v>8</v>
      </c>
      <c r="M422" t="s">
        <v>6</v>
      </c>
      <c r="N422" t="str">
        <f t="shared" si="49"/>
        <v>M</v>
      </c>
      <c r="O422" t="s">
        <v>267</v>
      </c>
      <c r="P422" t="s">
        <v>885</v>
      </c>
      <c r="Q422" t="s">
        <v>221</v>
      </c>
      <c r="R422">
        <v>4</v>
      </c>
      <c r="S422">
        <f t="shared" si="50"/>
        <v>2019</v>
      </c>
      <c r="T422" t="s">
        <v>12</v>
      </c>
      <c r="U422">
        <v>0.999999999999997</v>
      </c>
      <c r="V422" t="s">
        <v>3363</v>
      </c>
      <c r="W422">
        <f>VLOOKUP(Q422,'PBT Tag Rates'!$B$5:$E$44,4,FALSE)</f>
        <v>0.95971980899999998</v>
      </c>
      <c r="X422">
        <v>1</v>
      </c>
      <c r="Y422" s="14">
        <f>IFERROR(LOOKUP(H422,{30,43,48,53,58,63,68,73,78,83,88,93,97},{42,47,52,57,62,67,72,77,82,87,92,99,100}),999)</f>
        <v>77</v>
      </c>
      <c r="Z422" s="17">
        <f t="shared" si="51"/>
        <v>1.4285714285714286</v>
      </c>
      <c r="AA422" s="17">
        <f t="shared" si="52"/>
        <v>1.4285714285714286</v>
      </c>
      <c r="AB422" s="17">
        <f t="shared" si="53"/>
        <v>2.518344052903343</v>
      </c>
      <c r="AC422" s="17" t="s">
        <v>17654</v>
      </c>
    </row>
    <row r="423" spans="1:29" x14ac:dyDescent="0.25">
      <c r="A423" t="s">
        <v>3339</v>
      </c>
      <c r="B423" s="166" t="s">
        <v>4458</v>
      </c>
      <c r="C423" t="s">
        <v>4459</v>
      </c>
      <c r="D423" s="1">
        <v>45160</v>
      </c>
      <c r="E423">
        <f t="shared" si="48"/>
        <v>70</v>
      </c>
      <c r="F423" t="s">
        <v>14</v>
      </c>
      <c r="G423">
        <v>790</v>
      </c>
      <c r="H423">
        <f t="shared" si="47"/>
        <v>79</v>
      </c>
      <c r="I423" t="s">
        <v>7</v>
      </c>
      <c r="J423" t="s">
        <v>8</v>
      </c>
      <c r="K423" t="s">
        <v>4460</v>
      </c>
      <c r="L423" t="s">
        <v>8</v>
      </c>
      <c r="M423" t="s">
        <v>14</v>
      </c>
      <c r="N423" t="str">
        <f t="shared" si="49"/>
        <v>F</v>
      </c>
      <c r="O423" t="s">
        <v>8</v>
      </c>
      <c r="P423" t="s">
        <v>8</v>
      </c>
      <c r="Q423" t="s">
        <v>11</v>
      </c>
      <c r="R423" t="s">
        <v>8</v>
      </c>
      <c r="S423" t="str">
        <f t="shared" si="50"/>
        <v>U</v>
      </c>
      <c r="T423" t="s">
        <v>12</v>
      </c>
      <c r="U423">
        <v>1</v>
      </c>
      <c r="V423" t="s">
        <v>11</v>
      </c>
      <c r="W423" t="e">
        <f>VLOOKUP(Q423,'PBT Tag Rates'!$B$5:$E$44,4,FALSE)</f>
        <v>#N/A</v>
      </c>
      <c r="X423">
        <v>1</v>
      </c>
      <c r="Y423" s="14">
        <f>IFERROR(LOOKUP(H423,{30,43,48,53,58,63,68,73,78,83,88,93,97},{42,47,52,57,62,67,72,77,82,87,92,99,100}),999)</f>
        <v>82</v>
      </c>
      <c r="Z423" s="17">
        <f t="shared" si="51"/>
        <v>1.4285714285714286</v>
      </c>
      <c r="AA423" s="17">
        <f t="shared" si="52"/>
        <v>1.4285714285714286</v>
      </c>
      <c r="AB423" s="17">
        <f t="shared" si="53"/>
        <v>2.518344052903343</v>
      </c>
      <c r="AC423" s="17" t="s">
        <v>17654</v>
      </c>
    </row>
    <row r="424" spans="1:29" x14ac:dyDescent="0.25">
      <c r="A424" t="s">
        <v>3339</v>
      </c>
      <c r="B424" s="166" t="s">
        <v>4461</v>
      </c>
      <c r="C424" t="s">
        <v>4462</v>
      </c>
      <c r="D424" s="1">
        <v>45160</v>
      </c>
      <c r="E424">
        <f t="shared" si="48"/>
        <v>70</v>
      </c>
      <c r="F424" t="s">
        <v>14</v>
      </c>
      <c r="G424">
        <v>840</v>
      </c>
      <c r="H424">
        <f t="shared" si="47"/>
        <v>84</v>
      </c>
      <c r="I424" t="s">
        <v>7</v>
      </c>
      <c r="J424" t="s">
        <v>8</v>
      </c>
      <c r="K424" t="s">
        <v>4463</v>
      </c>
      <c r="L424" t="s">
        <v>8</v>
      </c>
      <c r="M424" t="s">
        <v>14</v>
      </c>
      <c r="N424" t="str">
        <f t="shared" si="49"/>
        <v>F</v>
      </c>
      <c r="O424" t="s">
        <v>4464</v>
      </c>
      <c r="P424" t="s">
        <v>4465</v>
      </c>
      <c r="Q424" t="s">
        <v>221</v>
      </c>
      <c r="R424">
        <v>4</v>
      </c>
      <c r="S424">
        <f t="shared" si="50"/>
        <v>2019</v>
      </c>
      <c r="T424" t="s">
        <v>12</v>
      </c>
      <c r="U424">
        <v>0.999999999999996</v>
      </c>
      <c r="V424" t="s">
        <v>3346</v>
      </c>
      <c r="W424">
        <f>VLOOKUP(Q424,'PBT Tag Rates'!$B$5:$E$44,4,FALSE)</f>
        <v>0.95971980899999998</v>
      </c>
      <c r="X424">
        <v>1</v>
      </c>
      <c r="Y424" s="14">
        <f>IFERROR(LOOKUP(H424,{30,43,48,53,58,63,68,73,78,83,88,93,97},{42,47,52,57,62,67,72,77,82,87,92,99,100}),999)</f>
        <v>87</v>
      </c>
      <c r="Z424" s="17">
        <f t="shared" si="51"/>
        <v>1.4285714285714286</v>
      </c>
      <c r="AA424" s="17">
        <f t="shared" si="52"/>
        <v>1.4285714285714286</v>
      </c>
      <c r="AB424" s="17">
        <f t="shared" si="53"/>
        <v>2.518344052903343</v>
      </c>
      <c r="AC424" s="17" t="s">
        <v>17654</v>
      </c>
    </row>
    <row r="425" spans="1:29" x14ac:dyDescent="0.25">
      <c r="A425" t="s">
        <v>3339</v>
      </c>
      <c r="B425" s="166" t="s">
        <v>4466</v>
      </c>
      <c r="C425" t="s">
        <v>812</v>
      </c>
      <c r="D425" s="1">
        <v>45160</v>
      </c>
      <c r="E425">
        <f t="shared" si="48"/>
        <v>70</v>
      </c>
      <c r="F425" t="s">
        <v>14</v>
      </c>
      <c r="G425">
        <v>710</v>
      </c>
      <c r="H425">
        <f t="shared" si="47"/>
        <v>71</v>
      </c>
      <c r="I425" t="s">
        <v>7</v>
      </c>
      <c r="J425" t="s">
        <v>8</v>
      </c>
      <c r="K425" t="s">
        <v>4467</v>
      </c>
      <c r="L425" t="s">
        <v>8</v>
      </c>
      <c r="M425" t="s">
        <v>14</v>
      </c>
      <c r="N425" t="str">
        <f t="shared" si="49"/>
        <v>F</v>
      </c>
      <c r="O425" t="s">
        <v>313</v>
      </c>
      <c r="P425" t="s">
        <v>314</v>
      </c>
      <c r="Q425" t="s">
        <v>221</v>
      </c>
      <c r="R425">
        <v>4</v>
      </c>
      <c r="S425">
        <f t="shared" si="50"/>
        <v>2019</v>
      </c>
      <c r="T425" t="s">
        <v>12</v>
      </c>
      <c r="U425">
        <v>1</v>
      </c>
      <c r="V425" t="s">
        <v>3396</v>
      </c>
      <c r="W425">
        <f>VLOOKUP(Q425,'PBT Tag Rates'!$B$5:$E$44,4,FALSE)</f>
        <v>0.95971980899999998</v>
      </c>
      <c r="X425">
        <v>1</v>
      </c>
      <c r="Y425" s="14">
        <f>IFERROR(LOOKUP(H425,{30,43,48,53,58,63,68,73,78,83,88,93,97},{42,47,52,57,62,67,72,77,82,87,92,99,100}),999)</f>
        <v>72</v>
      </c>
      <c r="Z425" s="17">
        <f t="shared" si="51"/>
        <v>1.4285714285714286</v>
      </c>
      <c r="AA425" s="17">
        <f t="shared" si="52"/>
        <v>1.4285714285714286</v>
      </c>
      <c r="AB425" s="17">
        <f t="shared" si="53"/>
        <v>2.518344052903343</v>
      </c>
      <c r="AC425" s="17" t="s">
        <v>17655</v>
      </c>
    </row>
    <row r="426" spans="1:29" x14ac:dyDescent="0.25">
      <c r="A426" t="s">
        <v>3339</v>
      </c>
      <c r="B426" s="166" t="s">
        <v>4468</v>
      </c>
      <c r="C426" t="s">
        <v>4469</v>
      </c>
      <c r="D426" s="1">
        <v>45160</v>
      </c>
      <c r="E426">
        <f t="shared" si="48"/>
        <v>70</v>
      </c>
      <c r="F426" t="s">
        <v>6</v>
      </c>
      <c r="G426">
        <v>740</v>
      </c>
      <c r="H426">
        <f t="shared" si="47"/>
        <v>74</v>
      </c>
      <c r="I426" t="s">
        <v>7</v>
      </c>
      <c r="J426" t="s">
        <v>8</v>
      </c>
      <c r="K426" t="s">
        <v>4470</v>
      </c>
      <c r="L426" t="s">
        <v>8</v>
      </c>
      <c r="M426" t="s">
        <v>6</v>
      </c>
      <c r="N426" t="str">
        <f t="shared" si="49"/>
        <v>M</v>
      </c>
      <c r="O426" t="s">
        <v>542</v>
      </c>
      <c r="P426" t="s">
        <v>3412</v>
      </c>
      <c r="Q426" t="s">
        <v>221</v>
      </c>
      <c r="R426">
        <v>4</v>
      </c>
      <c r="S426">
        <f t="shared" si="50"/>
        <v>2019</v>
      </c>
      <c r="T426" t="s">
        <v>12</v>
      </c>
      <c r="U426">
        <v>0.999999999999999</v>
      </c>
      <c r="V426" t="s">
        <v>3363</v>
      </c>
      <c r="W426">
        <f>VLOOKUP(Q426,'PBT Tag Rates'!$B$5:$E$44,4,FALSE)</f>
        <v>0.95971980899999998</v>
      </c>
      <c r="X426">
        <v>1</v>
      </c>
      <c r="Y426" s="14">
        <f>IFERROR(LOOKUP(H426,{30,43,48,53,58,63,68,73,78,83,88,93,97},{42,47,52,57,62,67,72,77,82,87,92,99,100}),999)</f>
        <v>77</v>
      </c>
      <c r="Z426" s="17">
        <f t="shared" si="51"/>
        <v>1.4285714285714286</v>
      </c>
      <c r="AA426" s="17">
        <f t="shared" si="52"/>
        <v>1.4285714285714286</v>
      </c>
      <c r="AB426" s="17">
        <f t="shared" si="53"/>
        <v>2.518344052903343</v>
      </c>
      <c r="AC426" s="17" t="s">
        <v>17654</v>
      </c>
    </row>
    <row r="427" spans="1:29" x14ac:dyDescent="0.25">
      <c r="A427" t="s">
        <v>3339</v>
      </c>
      <c r="B427" s="166" t="s">
        <v>4471</v>
      </c>
      <c r="C427" t="s">
        <v>4472</v>
      </c>
      <c r="D427" s="1">
        <v>45160</v>
      </c>
      <c r="E427">
        <f t="shared" si="48"/>
        <v>70</v>
      </c>
      <c r="F427" t="s">
        <v>14</v>
      </c>
      <c r="G427">
        <v>760</v>
      </c>
      <c r="H427">
        <f t="shared" si="47"/>
        <v>76</v>
      </c>
      <c r="I427" t="s">
        <v>7</v>
      </c>
      <c r="J427" t="s">
        <v>8</v>
      </c>
      <c r="K427" t="s">
        <v>4473</v>
      </c>
      <c r="L427" t="s">
        <v>8</v>
      </c>
      <c r="M427" t="s">
        <v>14</v>
      </c>
      <c r="N427" t="str">
        <f t="shared" si="49"/>
        <v>F</v>
      </c>
      <c r="O427" t="s">
        <v>2942</v>
      </c>
      <c r="P427" t="s">
        <v>3961</v>
      </c>
      <c r="Q427" t="s">
        <v>221</v>
      </c>
      <c r="R427">
        <v>4</v>
      </c>
      <c r="S427">
        <f t="shared" si="50"/>
        <v>2019</v>
      </c>
      <c r="T427" t="s">
        <v>12</v>
      </c>
      <c r="U427">
        <v>1</v>
      </c>
      <c r="V427" t="s">
        <v>3396</v>
      </c>
      <c r="W427">
        <f>VLOOKUP(Q427,'PBT Tag Rates'!$B$5:$E$44,4,FALSE)</f>
        <v>0.95971980899999998</v>
      </c>
      <c r="X427">
        <v>1</v>
      </c>
      <c r="Y427" s="14">
        <f>IFERROR(LOOKUP(H427,{30,43,48,53,58,63,68,73,78,83,88,93,97},{42,47,52,57,62,67,72,77,82,87,92,99,100}),999)</f>
        <v>77</v>
      </c>
      <c r="Z427" s="17">
        <f t="shared" si="51"/>
        <v>1.4285714285714286</v>
      </c>
      <c r="AA427" s="17">
        <f t="shared" si="52"/>
        <v>1.4285714285714286</v>
      </c>
      <c r="AB427" s="17">
        <f t="shared" si="53"/>
        <v>2.518344052903343</v>
      </c>
      <c r="AC427" s="17" t="s">
        <v>17655</v>
      </c>
    </row>
    <row r="428" spans="1:29" x14ac:dyDescent="0.25">
      <c r="A428" t="s">
        <v>3339</v>
      </c>
      <c r="B428" s="166" t="s">
        <v>4474</v>
      </c>
      <c r="C428" t="s">
        <v>4475</v>
      </c>
      <c r="D428" s="1">
        <v>45160</v>
      </c>
      <c r="E428">
        <f t="shared" si="48"/>
        <v>70</v>
      </c>
      <c r="F428" t="s">
        <v>14</v>
      </c>
      <c r="G428">
        <v>780</v>
      </c>
      <c r="H428">
        <f t="shared" si="47"/>
        <v>78</v>
      </c>
      <c r="I428" t="s">
        <v>7</v>
      </c>
      <c r="J428" t="s">
        <v>8</v>
      </c>
      <c r="K428" t="s">
        <v>4476</v>
      </c>
      <c r="L428" t="s">
        <v>8</v>
      </c>
      <c r="M428" t="s">
        <v>6</v>
      </c>
      <c r="N428" t="str">
        <f t="shared" si="49"/>
        <v>M</v>
      </c>
      <c r="O428" t="s">
        <v>4161</v>
      </c>
      <c r="P428" t="s">
        <v>4162</v>
      </c>
      <c r="Q428" t="s">
        <v>221</v>
      </c>
      <c r="R428">
        <v>4</v>
      </c>
      <c r="S428">
        <f t="shared" si="50"/>
        <v>2019</v>
      </c>
      <c r="T428" t="s">
        <v>12</v>
      </c>
      <c r="U428">
        <v>0.999999999999998</v>
      </c>
      <c r="V428" t="s">
        <v>3357</v>
      </c>
      <c r="W428">
        <f>VLOOKUP(Q428,'PBT Tag Rates'!$B$5:$E$44,4,FALSE)</f>
        <v>0.95971980899999998</v>
      </c>
      <c r="X428">
        <v>1</v>
      </c>
      <c r="Y428" s="14">
        <f>IFERROR(LOOKUP(H428,{30,43,48,53,58,63,68,73,78,83,88,93,97},{42,47,52,57,62,67,72,77,82,87,92,99,100}),999)</f>
        <v>82</v>
      </c>
      <c r="Z428" s="17">
        <f t="shared" si="51"/>
        <v>1.4285714285714286</v>
      </c>
      <c r="AA428" s="17">
        <f t="shared" si="52"/>
        <v>1.4285714285714286</v>
      </c>
      <c r="AB428" s="17">
        <f t="shared" si="53"/>
        <v>2.518344052903343</v>
      </c>
      <c r="AC428" s="17" t="s">
        <v>17654</v>
      </c>
    </row>
    <row r="429" spans="1:29" x14ac:dyDescent="0.25">
      <c r="A429" t="s">
        <v>3339</v>
      </c>
      <c r="B429" s="166" t="s">
        <v>4477</v>
      </c>
      <c r="C429" t="s">
        <v>4478</v>
      </c>
      <c r="D429" s="1">
        <v>45160</v>
      </c>
      <c r="E429">
        <f t="shared" si="48"/>
        <v>70</v>
      </c>
      <c r="F429" t="s">
        <v>14</v>
      </c>
      <c r="G429">
        <v>750</v>
      </c>
      <c r="H429">
        <f t="shared" si="47"/>
        <v>75</v>
      </c>
      <c r="I429" t="s">
        <v>9</v>
      </c>
      <c r="J429">
        <v>1</v>
      </c>
      <c r="K429" t="s">
        <v>8</v>
      </c>
      <c r="L429" t="s">
        <v>8</v>
      </c>
      <c r="M429" t="s">
        <v>14</v>
      </c>
      <c r="N429" t="str">
        <f t="shared" si="49"/>
        <v>F</v>
      </c>
      <c r="O429" t="s">
        <v>892</v>
      </c>
      <c r="P429" t="s">
        <v>4479</v>
      </c>
      <c r="Q429" t="s">
        <v>221</v>
      </c>
      <c r="R429">
        <v>4</v>
      </c>
      <c r="S429">
        <f t="shared" si="50"/>
        <v>2019</v>
      </c>
      <c r="T429" t="s">
        <v>12</v>
      </c>
      <c r="U429">
        <v>1</v>
      </c>
      <c r="V429" t="s">
        <v>3363</v>
      </c>
      <c r="W429">
        <f>VLOOKUP(Q429,'PBT Tag Rates'!$B$5:$E$44,4,FALSE)</f>
        <v>0.95971980899999998</v>
      </c>
      <c r="X429">
        <v>1</v>
      </c>
      <c r="Y429" s="14">
        <f>IFERROR(LOOKUP(H429,{30,43,48,53,58,63,68,73,78,83,88,93,97},{42,47,52,57,62,67,72,77,82,87,92,99,100}),999)</f>
        <v>77</v>
      </c>
      <c r="Z429" s="17">
        <f t="shared" si="51"/>
        <v>1.4285714285714286</v>
      </c>
      <c r="AA429" s="17">
        <f t="shared" si="52"/>
        <v>1.4285714285714286</v>
      </c>
      <c r="AB429" s="17">
        <f t="shared" si="53"/>
        <v>2.518344052903343</v>
      </c>
      <c r="AC429" s="17" t="s">
        <v>17654</v>
      </c>
    </row>
    <row r="430" spans="1:29" x14ac:dyDescent="0.25">
      <c r="A430" t="s">
        <v>3339</v>
      </c>
      <c r="B430" s="166" t="s">
        <v>4480</v>
      </c>
      <c r="C430" t="s">
        <v>813</v>
      </c>
      <c r="D430" s="1">
        <v>45160</v>
      </c>
      <c r="E430">
        <f t="shared" si="48"/>
        <v>70</v>
      </c>
      <c r="F430" t="s">
        <v>14</v>
      </c>
      <c r="G430">
        <v>750</v>
      </c>
      <c r="H430">
        <f t="shared" si="47"/>
        <v>75</v>
      </c>
      <c r="I430" t="s">
        <v>7</v>
      </c>
      <c r="J430" t="s">
        <v>8</v>
      </c>
      <c r="K430" t="s">
        <v>4481</v>
      </c>
      <c r="L430" t="s">
        <v>8</v>
      </c>
      <c r="M430" t="s">
        <v>14</v>
      </c>
      <c r="N430" t="str">
        <f t="shared" si="49"/>
        <v>F</v>
      </c>
      <c r="O430" t="s">
        <v>4482</v>
      </c>
      <c r="P430" t="s">
        <v>4483</v>
      </c>
      <c r="Q430" t="s">
        <v>221</v>
      </c>
      <c r="R430">
        <v>4</v>
      </c>
      <c r="S430">
        <f t="shared" si="50"/>
        <v>2019</v>
      </c>
      <c r="T430" t="s">
        <v>12</v>
      </c>
      <c r="U430">
        <v>1</v>
      </c>
      <c r="V430" t="s">
        <v>3951</v>
      </c>
      <c r="W430">
        <f>VLOOKUP(Q430,'PBT Tag Rates'!$B$5:$E$44,4,FALSE)</f>
        <v>0.95971980899999998</v>
      </c>
      <c r="X430">
        <v>1</v>
      </c>
      <c r="Y430" s="14">
        <f>IFERROR(LOOKUP(H430,{30,43,48,53,58,63,68,73,78,83,88,93,97},{42,47,52,57,62,67,72,77,82,87,92,99,100}),999)</f>
        <v>77</v>
      </c>
      <c r="Z430" s="17">
        <f t="shared" si="51"/>
        <v>1.4285714285714286</v>
      </c>
      <c r="AA430" s="17">
        <f t="shared" si="52"/>
        <v>1.4285714285714286</v>
      </c>
      <c r="AB430" s="17">
        <f t="shared" si="53"/>
        <v>2.518344052903343</v>
      </c>
      <c r="AC430" s="17" t="s">
        <v>17655</v>
      </c>
    </row>
    <row r="431" spans="1:29" x14ac:dyDescent="0.25">
      <c r="A431" t="s">
        <v>3339</v>
      </c>
      <c r="B431" s="166" t="s">
        <v>4484</v>
      </c>
      <c r="C431" t="s">
        <v>4485</v>
      </c>
      <c r="D431" s="1">
        <v>45160</v>
      </c>
      <c r="E431">
        <f t="shared" si="48"/>
        <v>70</v>
      </c>
      <c r="F431" t="s">
        <v>6</v>
      </c>
      <c r="G431">
        <v>760</v>
      </c>
      <c r="H431">
        <f t="shared" si="47"/>
        <v>76</v>
      </c>
      <c r="I431" t="s">
        <v>7</v>
      </c>
      <c r="J431" t="s">
        <v>8</v>
      </c>
      <c r="K431" t="s">
        <v>4486</v>
      </c>
      <c r="L431" t="s">
        <v>8</v>
      </c>
      <c r="M431" t="s">
        <v>6</v>
      </c>
      <c r="N431" t="str">
        <f t="shared" si="49"/>
        <v>M</v>
      </c>
      <c r="O431" t="s">
        <v>913</v>
      </c>
      <c r="P431" t="s">
        <v>914</v>
      </c>
      <c r="Q431" t="s">
        <v>221</v>
      </c>
      <c r="R431">
        <v>4</v>
      </c>
      <c r="S431">
        <f t="shared" si="50"/>
        <v>2019</v>
      </c>
      <c r="T431" t="s">
        <v>12</v>
      </c>
      <c r="U431">
        <v>1</v>
      </c>
      <c r="V431" t="s">
        <v>3357</v>
      </c>
      <c r="W431">
        <f>VLOOKUP(Q431,'PBT Tag Rates'!$B$5:$E$44,4,FALSE)</f>
        <v>0.95971980899999998</v>
      </c>
      <c r="X431">
        <v>1</v>
      </c>
      <c r="Y431" s="14">
        <f>IFERROR(LOOKUP(H431,{30,43,48,53,58,63,68,73,78,83,88,93,97},{42,47,52,57,62,67,72,77,82,87,92,99,100}),999)</f>
        <v>77</v>
      </c>
      <c r="Z431" s="17">
        <f t="shared" si="51"/>
        <v>1.4285714285714286</v>
      </c>
      <c r="AA431" s="17">
        <f t="shared" si="52"/>
        <v>1.4285714285714286</v>
      </c>
      <c r="AB431" s="17">
        <f t="shared" si="53"/>
        <v>2.518344052903343</v>
      </c>
      <c r="AC431" s="17" t="s">
        <v>17654</v>
      </c>
    </row>
    <row r="432" spans="1:29" x14ac:dyDescent="0.25">
      <c r="A432" t="s">
        <v>3339</v>
      </c>
      <c r="B432" s="166" t="s">
        <v>4487</v>
      </c>
      <c r="C432" t="s">
        <v>4488</v>
      </c>
      <c r="D432" s="1">
        <v>45160</v>
      </c>
      <c r="E432">
        <f t="shared" si="48"/>
        <v>70</v>
      </c>
      <c r="F432" t="s">
        <v>6</v>
      </c>
      <c r="G432">
        <v>700</v>
      </c>
      <c r="H432">
        <f t="shared" si="47"/>
        <v>70</v>
      </c>
      <c r="I432" t="s">
        <v>7</v>
      </c>
      <c r="J432" t="s">
        <v>8</v>
      </c>
      <c r="K432" t="s">
        <v>4489</v>
      </c>
      <c r="L432" t="s">
        <v>8</v>
      </c>
      <c r="M432" t="s">
        <v>6</v>
      </c>
      <c r="N432" t="str">
        <f t="shared" si="49"/>
        <v>M</v>
      </c>
      <c r="O432" t="s">
        <v>2034</v>
      </c>
      <c r="P432" t="s">
        <v>2103</v>
      </c>
      <c r="Q432" t="s">
        <v>221</v>
      </c>
      <c r="R432">
        <v>4</v>
      </c>
      <c r="S432">
        <f t="shared" si="50"/>
        <v>2019</v>
      </c>
      <c r="T432" t="s">
        <v>12</v>
      </c>
      <c r="U432">
        <v>1</v>
      </c>
      <c r="V432" t="s">
        <v>3346</v>
      </c>
      <c r="W432">
        <f>VLOOKUP(Q432,'PBT Tag Rates'!$B$5:$E$44,4,FALSE)</f>
        <v>0.95971980899999998</v>
      </c>
      <c r="X432">
        <v>1</v>
      </c>
      <c r="Y432" s="14">
        <f>IFERROR(LOOKUP(H432,{30,43,48,53,58,63,68,73,78,83,88,93,97},{42,47,52,57,62,67,72,77,82,87,92,99,100}),999)</f>
        <v>72</v>
      </c>
      <c r="Z432" s="17">
        <f t="shared" si="51"/>
        <v>1.4285714285714286</v>
      </c>
      <c r="AA432" s="17">
        <f t="shared" si="52"/>
        <v>1.4285714285714286</v>
      </c>
      <c r="AB432" s="17">
        <f t="shared" si="53"/>
        <v>2.518344052903343</v>
      </c>
      <c r="AC432" s="17" t="s">
        <v>17654</v>
      </c>
    </row>
    <row r="433" spans="1:29" x14ac:dyDescent="0.25">
      <c r="A433" t="s">
        <v>3339</v>
      </c>
      <c r="B433" s="166" t="s">
        <v>4490</v>
      </c>
      <c r="C433" t="s">
        <v>4491</v>
      </c>
      <c r="D433" s="1">
        <v>45160</v>
      </c>
      <c r="E433">
        <f t="shared" si="48"/>
        <v>70</v>
      </c>
      <c r="F433" t="s">
        <v>14</v>
      </c>
      <c r="G433">
        <v>860</v>
      </c>
      <c r="H433">
        <f t="shared" si="47"/>
        <v>86</v>
      </c>
      <c r="I433" t="s">
        <v>7</v>
      </c>
      <c r="J433" t="s">
        <v>8</v>
      </c>
      <c r="K433" t="s">
        <v>4492</v>
      </c>
      <c r="L433" t="s">
        <v>8</v>
      </c>
      <c r="M433" t="s">
        <v>14</v>
      </c>
      <c r="N433" t="str">
        <f t="shared" si="49"/>
        <v>F</v>
      </c>
      <c r="O433" t="s">
        <v>8</v>
      </c>
      <c r="P433" t="s">
        <v>8</v>
      </c>
      <c r="Q433" t="s">
        <v>11</v>
      </c>
      <c r="R433" t="s">
        <v>8</v>
      </c>
      <c r="S433" t="str">
        <f t="shared" si="50"/>
        <v>U</v>
      </c>
      <c r="T433" t="s">
        <v>12</v>
      </c>
      <c r="U433">
        <v>1</v>
      </c>
      <c r="V433" t="s">
        <v>11</v>
      </c>
      <c r="W433" t="e">
        <f>VLOOKUP(Q433,'PBT Tag Rates'!$B$5:$E$44,4,FALSE)</f>
        <v>#N/A</v>
      </c>
      <c r="X433">
        <v>1</v>
      </c>
      <c r="Y433" s="14">
        <f>IFERROR(LOOKUP(H433,{30,43,48,53,58,63,68,73,78,83,88,93,97},{42,47,52,57,62,67,72,77,82,87,92,99,100}),999)</f>
        <v>87</v>
      </c>
      <c r="Z433" s="17">
        <f t="shared" si="51"/>
        <v>1.4285714285714286</v>
      </c>
      <c r="AA433" s="17">
        <f t="shared" si="52"/>
        <v>1.4285714285714286</v>
      </c>
      <c r="AB433" s="17">
        <f t="shared" si="53"/>
        <v>2.518344052903343</v>
      </c>
      <c r="AC433" s="17" t="s">
        <v>17654</v>
      </c>
    </row>
    <row r="434" spans="1:29" x14ac:dyDescent="0.25">
      <c r="A434" t="s">
        <v>3339</v>
      </c>
      <c r="B434" s="166" t="s">
        <v>4493</v>
      </c>
      <c r="C434" t="s">
        <v>4494</v>
      </c>
      <c r="D434" s="1">
        <v>45160</v>
      </c>
      <c r="E434">
        <f t="shared" si="48"/>
        <v>70</v>
      </c>
      <c r="F434" t="s">
        <v>14</v>
      </c>
      <c r="G434">
        <v>800</v>
      </c>
      <c r="H434">
        <f t="shared" si="47"/>
        <v>80</v>
      </c>
      <c r="I434" t="s">
        <v>7</v>
      </c>
      <c r="J434" t="s">
        <v>8</v>
      </c>
      <c r="K434" t="s">
        <v>4495</v>
      </c>
      <c r="L434" t="s">
        <v>8</v>
      </c>
      <c r="M434" t="s">
        <v>14</v>
      </c>
      <c r="N434" t="str">
        <f t="shared" si="49"/>
        <v>F</v>
      </c>
      <c r="O434" t="s">
        <v>267</v>
      </c>
      <c r="P434" t="s">
        <v>268</v>
      </c>
      <c r="Q434" t="s">
        <v>221</v>
      </c>
      <c r="R434">
        <v>4</v>
      </c>
      <c r="S434">
        <f t="shared" si="50"/>
        <v>2019</v>
      </c>
      <c r="T434" t="s">
        <v>12</v>
      </c>
      <c r="U434">
        <v>1</v>
      </c>
      <c r="V434" t="s">
        <v>3363</v>
      </c>
      <c r="W434">
        <f>VLOOKUP(Q434,'PBT Tag Rates'!$B$5:$E$44,4,FALSE)</f>
        <v>0.95971980899999998</v>
      </c>
      <c r="X434">
        <v>1</v>
      </c>
      <c r="Y434" s="14">
        <f>IFERROR(LOOKUP(H434,{30,43,48,53,58,63,68,73,78,83,88,93,97},{42,47,52,57,62,67,72,77,82,87,92,99,100}),999)</f>
        <v>82</v>
      </c>
      <c r="Z434" s="17">
        <f t="shared" si="51"/>
        <v>1.4285714285714286</v>
      </c>
      <c r="AA434" s="17">
        <f t="shared" si="52"/>
        <v>1.4285714285714286</v>
      </c>
      <c r="AB434" s="17">
        <f t="shared" si="53"/>
        <v>2.518344052903343</v>
      </c>
      <c r="AC434" s="17" t="s">
        <v>17654</v>
      </c>
    </row>
    <row r="435" spans="1:29" x14ac:dyDescent="0.25">
      <c r="A435" t="s">
        <v>3339</v>
      </c>
      <c r="B435" s="166" t="s">
        <v>4496</v>
      </c>
      <c r="C435" t="s">
        <v>816</v>
      </c>
      <c r="D435" s="1">
        <v>45160</v>
      </c>
      <c r="E435">
        <f t="shared" si="48"/>
        <v>70</v>
      </c>
      <c r="F435" t="s">
        <v>14</v>
      </c>
      <c r="G435">
        <v>760</v>
      </c>
      <c r="H435">
        <f t="shared" si="47"/>
        <v>76</v>
      </c>
      <c r="I435" t="s">
        <v>9</v>
      </c>
      <c r="J435">
        <v>1</v>
      </c>
      <c r="K435" t="s">
        <v>8</v>
      </c>
      <c r="L435" t="s">
        <v>8</v>
      </c>
      <c r="M435" t="s">
        <v>14</v>
      </c>
      <c r="N435" t="str">
        <f t="shared" si="49"/>
        <v>F</v>
      </c>
      <c r="O435" t="s">
        <v>8</v>
      </c>
      <c r="P435" t="s">
        <v>8</v>
      </c>
      <c r="Q435" t="s">
        <v>11</v>
      </c>
      <c r="R435" t="s">
        <v>8</v>
      </c>
      <c r="S435" t="str">
        <f t="shared" si="50"/>
        <v>U</v>
      </c>
      <c r="T435" t="s">
        <v>12</v>
      </c>
      <c r="U435">
        <v>0.999999999999995</v>
      </c>
      <c r="V435" t="s">
        <v>3100</v>
      </c>
      <c r="W435" t="e">
        <f>VLOOKUP(Q435,'PBT Tag Rates'!$B$5:$E$44,4,FALSE)</f>
        <v>#N/A</v>
      </c>
      <c r="X435">
        <v>1</v>
      </c>
      <c r="Y435" s="14">
        <f>IFERROR(LOOKUP(H435,{30,43,48,53,58,63,68,73,78,83,88,93,97},{42,47,52,57,62,67,72,77,82,87,92,99,100}),999)</f>
        <v>77</v>
      </c>
      <c r="Z435" s="17">
        <f t="shared" si="51"/>
        <v>1.4285714285714286</v>
      </c>
      <c r="AA435" s="17">
        <f t="shared" si="52"/>
        <v>1.4285714285714286</v>
      </c>
      <c r="AB435" s="17">
        <f t="shared" si="53"/>
        <v>2.518344052903343</v>
      </c>
      <c r="AC435" s="17" t="s">
        <v>17654</v>
      </c>
    </row>
    <row r="436" spans="1:29" x14ac:dyDescent="0.25">
      <c r="A436" t="s">
        <v>3339</v>
      </c>
      <c r="B436" s="166" t="s">
        <v>4497</v>
      </c>
      <c r="C436" t="s">
        <v>4498</v>
      </c>
      <c r="D436" s="1">
        <v>45160</v>
      </c>
      <c r="E436">
        <f t="shared" si="48"/>
        <v>70</v>
      </c>
      <c r="F436" t="s">
        <v>6</v>
      </c>
      <c r="G436">
        <v>980</v>
      </c>
      <c r="H436">
        <f t="shared" si="47"/>
        <v>98</v>
      </c>
      <c r="I436" t="s">
        <v>7</v>
      </c>
      <c r="J436" t="s">
        <v>8</v>
      </c>
      <c r="K436" t="s">
        <v>4499</v>
      </c>
      <c r="L436" t="s">
        <v>8</v>
      </c>
      <c r="M436" t="s">
        <v>6</v>
      </c>
      <c r="N436" t="str">
        <f t="shared" si="49"/>
        <v>M</v>
      </c>
      <c r="O436" t="s">
        <v>8</v>
      </c>
      <c r="P436" t="s">
        <v>8</v>
      </c>
      <c r="Q436" t="s">
        <v>11</v>
      </c>
      <c r="R436" t="s">
        <v>8</v>
      </c>
      <c r="S436" t="str">
        <f t="shared" si="50"/>
        <v>U</v>
      </c>
      <c r="T436" t="s">
        <v>12</v>
      </c>
      <c r="U436">
        <v>1</v>
      </c>
      <c r="V436" t="s">
        <v>11</v>
      </c>
      <c r="W436" t="e">
        <f>VLOOKUP(Q436,'PBT Tag Rates'!$B$5:$E$44,4,FALSE)</f>
        <v>#N/A</v>
      </c>
      <c r="X436">
        <v>1</v>
      </c>
      <c r="Y436" s="14">
        <f>IFERROR(LOOKUP(H436,{30,43,48,53,58,63,68,73,78,83,88,93,97},{42,47,52,57,62,67,72,77,82,87,92,99,100}),999)</f>
        <v>100</v>
      </c>
      <c r="Z436" s="17">
        <f t="shared" si="51"/>
        <v>1.4285714285714286</v>
      </c>
      <c r="AA436" s="17">
        <f t="shared" si="52"/>
        <v>1.4285714285714286</v>
      </c>
      <c r="AB436" s="17">
        <f t="shared" si="53"/>
        <v>2.518344052903343</v>
      </c>
      <c r="AC436" s="17" t="s">
        <v>17654</v>
      </c>
    </row>
    <row r="437" spans="1:29" x14ac:dyDescent="0.25">
      <c r="A437" t="s">
        <v>3339</v>
      </c>
      <c r="B437" s="166" t="s">
        <v>4500</v>
      </c>
      <c r="C437" t="s">
        <v>4501</v>
      </c>
      <c r="D437" s="1">
        <v>45160</v>
      </c>
      <c r="E437">
        <f t="shared" si="48"/>
        <v>70</v>
      </c>
      <c r="F437" t="s">
        <v>6</v>
      </c>
      <c r="G437">
        <v>940</v>
      </c>
      <c r="H437">
        <f t="shared" si="47"/>
        <v>94</v>
      </c>
      <c r="I437" t="s">
        <v>7</v>
      </c>
      <c r="J437" t="s">
        <v>8</v>
      </c>
      <c r="K437" t="s">
        <v>4502</v>
      </c>
      <c r="L437" t="s">
        <v>8</v>
      </c>
      <c r="M437" t="s">
        <v>6</v>
      </c>
      <c r="N437" t="str">
        <f t="shared" si="49"/>
        <v>M</v>
      </c>
      <c r="O437" t="s">
        <v>2942</v>
      </c>
      <c r="P437" t="s">
        <v>3516</v>
      </c>
      <c r="Q437" t="s">
        <v>221</v>
      </c>
      <c r="R437">
        <v>4</v>
      </c>
      <c r="S437">
        <f t="shared" si="50"/>
        <v>2019</v>
      </c>
      <c r="T437" t="s">
        <v>12</v>
      </c>
      <c r="U437">
        <v>0.999999999999997</v>
      </c>
      <c r="V437" t="s">
        <v>3396</v>
      </c>
      <c r="W437">
        <f>VLOOKUP(Q437,'PBT Tag Rates'!$B$5:$E$44,4,FALSE)</f>
        <v>0.95971980899999998</v>
      </c>
      <c r="X437">
        <v>1</v>
      </c>
      <c r="Y437" s="14">
        <f>IFERROR(LOOKUP(H437,{30,43,48,53,58,63,68,73,78,83,88,93,97},{42,47,52,57,62,67,72,77,82,87,92,99,100}),999)</f>
        <v>99</v>
      </c>
      <c r="Z437" s="17">
        <f t="shared" si="51"/>
        <v>1.4285714285714286</v>
      </c>
      <c r="AA437" s="17">
        <f t="shared" si="52"/>
        <v>1.4285714285714286</v>
      </c>
      <c r="AB437" s="17">
        <f t="shared" si="53"/>
        <v>2.518344052903343</v>
      </c>
      <c r="AC437" s="17" t="s">
        <v>17655</v>
      </c>
    </row>
    <row r="438" spans="1:29" x14ac:dyDescent="0.25">
      <c r="A438" t="s">
        <v>3339</v>
      </c>
      <c r="B438" s="166" t="s">
        <v>4503</v>
      </c>
      <c r="C438" t="s">
        <v>4504</v>
      </c>
      <c r="D438" s="1">
        <v>45160</v>
      </c>
      <c r="E438">
        <f t="shared" si="48"/>
        <v>70</v>
      </c>
      <c r="F438" t="s">
        <v>14</v>
      </c>
      <c r="G438">
        <v>780</v>
      </c>
      <c r="H438">
        <f t="shared" si="47"/>
        <v>78</v>
      </c>
      <c r="I438" t="s">
        <v>7</v>
      </c>
      <c r="J438" t="s">
        <v>8</v>
      </c>
      <c r="K438" t="s">
        <v>4505</v>
      </c>
      <c r="L438" t="s">
        <v>8</v>
      </c>
      <c r="M438" t="s">
        <v>14</v>
      </c>
      <c r="N438" t="str">
        <f t="shared" si="49"/>
        <v>F</v>
      </c>
      <c r="O438" t="s">
        <v>3456</v>
      </c>
      <c r="P438" t="s">
        <v>3457</v>
      </c>
      <c r="Q438" t="s">
        <v>221</v>
      </c>
      <c r="R438">
        <v>4</v>
      </c>
      <c r="S438">
        <f t="shared" si="50"/>
        <v>2019</v>
      </c>
      <c r="T438" t="s">
        <v>12</v>
      </c>
      <c r="U438">
        <v>1</v>
      </c>
      <c r="V438" t="s">
        <v>3357</v>
      </c>
      <c r="W438">
        <f>VLOOKUP(Q438,'PBT Tag Rates'!$B$5:$E$44,4,FALSE)</f>
        <v>0.95971980899999998</v>
      </c>
      <c r="X438">
        <v>1</v>
      </c>
      <c r="Y438" s="14">
        <f>IFERROR(LOOKUP(H438,{30,43,48,53,58,63,68,73,78,83,88,93,97},{42,47,52,57,62,67,72,77,82,87,92,99,100}),999)</f>
        <v>82</v>
      </c>
      <c r="Z438" s="17">
        <f t="shared" si="51"/>
        <v>1.4285714285714286</v>
      </c>
      <c r="AA438" s="17">
        <f t="shared" si="52"/>
        <v>1.4285714285714286</v>
      </c>
      <c r="AB438" s="17">
        <f t="shared" si="53"/>
        <v>2.518344052903343</v>
      </c>
      <c r="AC438" s="17" t="s">
        <v>17654</v>
      </c>
    </row>
    <row r="439" spans="1:29" x14ac:dyDescent="0.25">
      <c r="A439" t="s">
        <v>3339</v>
      </c>
      <c r="B439" s="166" t="s">
        <v>4506</v>
      </c>
      <c r="C439" t="s">
        <v>4507</v>
      </c>
      <c r="D439" s="1">
        <v>45160</v>
      </c>
      <c r="E439">
        <f t="shared" si="48"/>
        <v>70</v>
      </c>
      <c r="F439" t="s">
        <v>6</v>
      </c>
      <c r="G439">
        <v>790</v>
      </c>
      <c r="H439">
        <f t="shared" si="47"/>
        <v>79</v>
      </c>
      <c r="I439" t="s">
        <v>7</v>
      </c>
      <c r="J439" t="s">
        <v>8</v>
      </c>
      <c r="K439" t="s">
        <v>4508</v>
      </c>
      <c r="L439" t="s">
        <v>8</v>
      </c>
      <c r="M439" t="s">
        <v>6</v>
      </c>
      <c r="N439" t="str">
        <f t="shared" si="49"/>
        <v>M</v>
      </c>
      <c r="O439" t="s">
        <v>274</v>
      </c>
      <c r="P439" t="s">
        <v>991</v>
      </c>
      <c r="Q439" t="s">
        <v>221</v>
      </c>
      <c r="R439">
        <v>4</v>
      </c>
      <c r="S439">
        <f t="shared" si="50"/>
        <v>2019</v>
      </c>
      <c r="T439" t="s">
        <v>12</v>
      </c>
      <c r="U439">
        <v>1</v>
      </c>
      <c r="V439" t="s">
        <v>3396</v>
      </c>
      <c r="W439">
        <f>VLOOKUP(Q439,'PBT Tag Rates'!$B$5:$E$44,4,FALSE)</f>
        <v>0.95971980899999998</v>
      </c>
      <c r="X439">
        <v>1</v>
      </c>
      <c r="Y439" s="14">
        <f>IFERROR(LOOKUP(H439,{30,43,48,53,58,63,68,73,78,83,88,93,97},{42,47,52,57,62,67,72,77,82,87,92,99,100}),999)</f>
        <v>82</v>
      </c>
      <c r="Z439" s="17">
        <f t="shared" si="51"/>
        <v>1.4285714285714286</v>
      </c>
      <c r="AA439" s="17">
        <f t="shared" si="52"/>
        <v>1.4285714285714286</v>
      </c>
      <c r="AB439" s="17">
        <f t="shared" si="53"/>
        <v>2.518344052903343</v>
      </c>
      <c r="AC439" s="17" t="s">
        <v>17655</v>
      </c>
    </row>
    <row r="440" spans="1:29" x14ac:dyDescent="0.25">
      <c r="A440" t="s">
        <v>3339</v>
      </c>
      <c r="B440" s="166" t="s">
        <v>4509</v>
      </c>
      <c r="C440" t="s">
        <v>4510</v>
      </c>
      <c r="D440" s="1">
        <v>45160</v>
      </c>
      <c r="E440">
        <f t="shared" si="48"/>
        <v>70</v>
      </c>
      <c r="F440" t="s">
        <v>6</v>
      </c>
      <c r="G440">
        <v>600</v>
      </c>
      <c r="H440">
        <f t="shared" si="47"/>
        <v>60</v>
      </c>
      <c r="I440" t="s">
        <v>7</v>
      </c>
      <c r="J440" t="s">
        <v>8</v>
      </c>
      <c r="K440" t="s">
        <v>8</v>
      </c>
      <c r="L440" t="s">
        <v>8</v>
      </c>
      <c r="M440" t="s">
        <v>6</v>
      </c>
      <c r="N440" t="str">
        <f t="shared" si="49"/>
        <v>M</v>
      </c>
      <c r="O440" t="s">
        <v>4511</v>
      </c>
      <c r="P440" t="s">
        <v>4512</v>
      </c>
      <c r="Q440" t="s">
        <v>918</v>
      </c>
      <c r="R440">
        <v>3</v>
      </c>
      <c r="S440">
        <f t="shared" si="50"/>
        <v>2020</v>
      </c>
      <c r="T440" t="s">
        <v>12</v>
      </c>
      <c r="U440">
        <v>0.999999999999998</v>
      </c>
      <c r="V440" t="s">
        <v>3386</v>
      </c>
      <c r="W440">
        <f>VLOOKUP(Q440,'PBT Tag Rates'!$B$5:$E$44,4,FALSE)</f>
        <v>0.98961045999999997</v>
      </c>
      <c r="X440">
        <v>1</v>
      </c>
      <c r="Y440" s="14">
        <f>IFERROR(LOOKUP(H440,{30,43,48,53,58,63,68,73,78,83,88,93,97},{42,47,52,57,62,67,72,77,82,87,92,99,100}),999)</f>
        <v>62</v>
      </c>
      <c r="Z440" s="17">
        <f t="shared" si="51"/>
        <v>1.4285714285714286</v>
      </c>
      <c r="AA440" s="17">
        <f t="shared" si="52"/>
        <v>1.4285714285714286</v>
      </c>
      <c r="AB440" s="17">
        <f t="shared" si="53"/>
        <v>2.518344052903343</v>
      </c>
      <c r="AC440" s="17" t="s">
        <v>17654</v>
      </c>
    </row>
    <row r="441" spans="1:29" x14ac:dyDescent="0.25">
      <c r="A441" t="s">
        <v>3339</v>
      </c>
      <c r="B441" s="166" t="s">
        <v>4513</v>
      </c>
      <c r="C441" t="s">
        <v>4514</v>
      </c>
      <c r="D441" s="1">
        <v>45160</v>
      </c>
      <c r="E441">
        <f t="shared" si="48"/>
        <v>70</v>
      </c>
      <c r="F441" t="s">
        <v>14</v>
      </c>
      <c r="G441">
        <v>770</v>
      </c>
      <c r="H441">
        <f t="shared" si="47"/>
        <v>77</v>
      </c>
      <c r="I441" t="s">
        <v>7</v>
      </c>
      <c r="J441" t="s">
        <v>8</v>
      </c>
      <c r="K441" t="s">
        <v>4515</v>
      </c>
      <c r="L441" t="s">
        <v>8</v>
      </c>
      <c r="M441" t="s">
        <v>14</v>
      </c>
      <c r="N441" t="str">
        <f t="shared" si="49"/>
        <v>F</v>
      </c>
      <c r="O441" t="s">
        <v>3945</v>
      </c>
      <c r="P441" t="s">
        <v>4516</v>
      </c>
      <c r="Q441" t="s">
        <v>281</v>
      </c>
      <c r="R441">
        <v>4</v>
      </c>
      <c r="S441">
        <f t="shared" si="50"/>
        <v>2019</v>
      </c>
      <c r="T441" t="s">
        <v>12</v>
      </c>
      <c r="U441">
        <v>0.999999999999996</v>
      </c>
      <c r="V441" t="s">
        <v>3079</v>
      </c>
      <c r="W441">
        <f>VLOOKUP(Q441,'PBT Tag Rates'!$B$5:$E$44,4,FALSE)</f>
        <v>0.99705232300000002</v>
      </c>
      <c r="X441">
        <v>1</v>
      </c>
      <c r="Y441" s="14">
        <f>IFERROR(LOOKUP(H441,{30,43,48,53,58,63,68,73,78,83,88,93,97},{42,47,52,57,62,67,72,77,82,87,92,99,100}),999)</f>
        <v>77</v>
      </c>
      <c r="Z441" s="17">
        <f t="shared" si="51"/>
        <v>1.4285714285714286</v>
      </c>
      <c r="AA441" s="17">
        <f t="shared" si="52"/>
        <v>1.4285714285714286</v>
      </c>
      <c r="AB441" s="17">
        <f t="shared" si="53"/>
        <v>2.518344052903343</v>
      </c>
      <c r="AC441" s="17" t="s">
        <v>17654</v>
      </c>
    </row>
    <row r="442" spans="1:29" x14ac:dyDescent="0.25">
      <c r="A442" t="s">
        <v>3339</v>
      </c>
      <c r="B442" s="166" t="s">
        <v>4517</v>
      </c>
      <c r="C442" t="s">
        <v>4518</v>
      </c>
      <c r="D442" s="1">
        <v>45160</v>
      </c>
      <c r="E442">
        <f t="shared" si="48"/>
        <v>70</v>
      </c>
      <c r="F442" t="s">
        <v>14</v>
      </c>
      <c r="G442">
        <v>760</v>
      </c>
      <c r="H442">
        <f t="shared" si="47"/>
        <v>76</v>
      </c>
      <c r="I442" t="s">
        <v>7</v>
      </c>
      <c r="J442" t="s">
        <v>8</v>
      </c>
      <c r="K442" t="s">
        <v>4519</v>
      </c>
      <c r="L442" t="s">
        <v>8</v>
      </c>
      <c r="M442" t="s">
        <v>14</v>
      </c>
      <c r="N442" t="str">
        <f t="shared" si="49"/>
        <v>F</v>
      </c>
      <c r="O442" t="s">
        <v>8</v>
      </c>
      <c r="P442" t="s">
        <v>8</v>
      </c>
      <c r="Q442" t="s">
        <v>11</v>
      </c>
      <c r="R442" t="s">
        <v>8</v>
      </c>
      <c r="S442" t="str">
        <f t="shared" si="50"/>
        <v>U</v>
      </c>
      <c r="T442" t="s">
        <v>12</v>
      </c>
      <c r="U442">
        <v>1</v>
      </c>
      <c r="V442" t="s">
        <v>11</v>
      </c>
      <c r="W442" t="e">
        <f>VLOOKUP(Q442,'PBT Tag Rates'!$B$5:$E$44,4,FALSE)</f>
        <v>#N/A</v>
      </c>
      <c r="X442">
        <v>1</v>
      </c>
      <c r="Y442" s="14">
        <f>IFERROR(LOOKUP(H442,{30,43,48,53,58,63,68,73,78,83,88,93,97},{42,47,52,57,62,67,72,77,82,87,92,99,100}),999)</f>
        <v>77</v>
      </c>
      <c r="Z442" s="17">
        <f t="shared" si="51"/>
        <v>1.4285714285714286</v>
      </c>
      <c r="AA442" s="17">
        <f t="shared" si="52"/>
        <v>1.4285714285714286</v>
      </c>
      <c r="AB442" s="17">
        <f t="shared" si="53"/>
        <v>2.518344052903343</v>
      </c>
      <c r="AC442" s="17" t="s">
        <v>17654</v>
      </c>
    </row>
    <row r="443" spans="1:29" x14ac:dyDescent="0.25">
      <c r="A443" t="s">
        <v>3339</v>
      </c>
      <c r="B443" s="166" t="s">
        <v>4520</v>
      </c>
      <c r="C443" t="s">
        <v>4521</v>
      </c>
      <c r="D443" s="1">
        <v>45160</v>
      </c>
      <c r="E443">
        <f t="shared" si="48"/>
        <v>70</v>
      </c>
      <c r="F443" t="s">
        <v>6</v>
      </c>
      <c r="G443">
        <v>720</v>
      </c>
      <c r="H443">
        <f t="shared" si="47"/>
        <v>72</v>
      </c>
      <c r="I443" t="s">
        <v>7</v>
      </c>
      <c r="J443" t="s">
        <v>8</v>
      </c>
      <c r="K443" t="s">
        <v>4522</v>
      </c>
      <c r="L443" t="s">
        <v>8</v>
      </c>
      <c r="M443" t="s">
        <v>6</v>
      </c>
      <c r="N443" t="str">
        <f t="shared" si="49"/>
        <v>M</v>
      </c>
      <c r="O443" t="s">
        <v>971</v>
      </c>
      <c r="P443" t="s">
        <v>972</v>
      </c>
      <c r="Q443" t="s">
        <v>221</v>
      </c>
      <c r="R443">
        <v>4</v>
      </c>
      <c r="S443">
        <f t="shared" si="50"/>
        <v>2019</v>
      </c>
      <c r="T443" t="s">
        <v>12</v>
      </c>
      <c r="U443">
        <v>0.999999999999999</v>
      </c>
      <c r="V443" t="s">
        <v>3357</v>
      </c>
      <c r="W443">
        <f>VLOOKUP(Q443,'PBT Tag Rates'!$B$5:$E$44,4,FALSE)</f>
        <v>0.95971980899999998</v>
      </c>
      <c r="X443">
        <v>1</v>
      </c>
      <c r="Y443" s="14">
        <f>IFERROR(LOOKUP(H443,{30,43,48,53,58,63,68,73,78,83,88,93,97},{42,47,52,57,62,67,72,77,82,87,92,99,100}),999)</f>
        <v>72</v>
      </c>
      <c r="Z443" s="17">
        <f t="shared" si="51"/>
        <v>1.4285714285714286</v>
      </c>
      <c r="AA443" s="17">
        <f t="shared" si="52"/>
        <v>1.4285714285714286</v>
      </c>
      <c r="AB443" s="17">
        <f t="shared" si="53"/>
        <v>2.518344052903343</v>
      </c>
      <c r="AC443" s="17" t="s">
        <v>17654</v>
      </c>
    </row>
    <row r="444" spans="1:29" x14ac:dyDescent="0.25">
      <c r="A444" t="s">
        <v>3339</v>
      </c>
      <c r="B444" s="166" t="s">
        <v>4523</v>
      </c>
      <c r="C444" t="s">
        <v>4524</v>
      </c>
      <c r="D444" s="1">
        <v>45160</v>
      </c>
      <c r="E444">
        <f t="shared" si="48"/>
        <v>70</v>
      </c>
      <c r="F444" t="s">
        <v>14</v>
      </c>
      <c r="G444">
        <v>750</v>
      </c>
      <c r="H444">
        <f t="shared" si="47"/>
        <v>75</v>
      </c>
      <c r="I444" t="s">
        <v>7</v>
      </c>
      <c r="J444" t="s">
        <v>8</v>
      </c>
      <c r="K444" t="s">
        <v>4525</v>
      </c>
      <c r="L444" t="s">
        <v>8</v>
      </c>
      <c r="M444" t="s">
        <v>14</v>
      </c>
      <c r="N444" t="str">
        <f t="shared" si="49"/>
        <v>F</v>
      </c>
      <c r="O444" t="s">
        <v>8</v>
      </c>
      <c r="P444" t="s">
        <v>8</v>
      </c>
      <c r="Q444" t="s">
        <v>11</v>
      </c>
      <c r="R444" t="s">
        <v>8</v>
      </c>
      <c r="S444" t="str">
        <f t="shared" si="50"/>
        <v>U</v>
      </c>
      <c r="T444" t="s">
        <v>12</v>
      </c>
      <c r="U444">
        <v>1</v>
      </c>
      <c r="V444" t="s">
        <v>11</v>
      </c>
      <c r="W444" t="e">
        <f>VLOOKUP(Q444,'PBT Tag Rates'!$B$5:$E$44,4,FALSE)</f>
        <v>#N/A</v>
      </c>
      <c r="X444">
        <v>1</v>
      </c>
      <c r="Y444" s="14">
        <f>IFERROR(LOOKUP(H444,{30,43,48,53,58,63,68,73,78,83,88,93,97},{42,47,52,57,62,67,72,77,82,87,92,99,100}),999)</f>
        <v>77</v>
      </c>
      <c r="Z444" s="17">
        <f t="shared" si="51"/>
        <v>1.4285714285714286</v>
      </c>
      <c r="AA444" s="17">
        <f t="shared" si="52"/>
        <v>1.4285714285714286</v>
      </c>
      <c r="AB444" s="17">
        <f t="shared" si="53"/>
        <v>2.518344052903343</v>
      </c>
      <c r="AC444" s="17" t="s">
        <v>17654</v>
      </c>
    </row>
    <row r="445" spans="1:29" x14ac:dyDescent="0.25">
      <c r="A445" t="s">
        <v>3339</v>
      </c>
      <c r="B445" s="166" t="s">
        <v>4526</v>
      </c>
      <c r="C445" t="s">
        <v>4527</v>
      </c>
      <c r="D445" s="1">
        <v>45160</v>
      </c>
      <c r="E445">
        <f t="shared" si="48"/>
        <v>70</v>
      </c>
      <c r="F445" t="s">
        <v>14</v>
      </c>
      <c r="G445">
        <v>840</v>
      </c>
      <c r="H445">
        <f t="shared" si="47"/>
        <v>84</v>
      </c>
      <c r="I445" t="s">
        <v>9</v>
      </c>
      <c r="J445">
        <v>1</v>
      </c>
      <c r="K445" t="s">
        <v>4528</v>
      </c>
      <c r="L445" t="s">
        <v>8</v>
      </c>
      <c r="M445" t="s">
        <v>14</v>
      </c>
      <c r="N445" t="str">
        <f t="shared" si="49"/>
        <v>F</v>
      </c>
      <c r="O445" t="s">
        <v>658</v>
      </c>
      <c r="P445" t="s">
        <v>659</v>
      </c>
      <c r="Q445" t="s">
        <v>15</v>
      </c>
      <c r="R445">
        <v>5</v>
      </c>
      <c r="S445">
        <f t="shared" si="50"/>
        <v>2018</v>
      </c>
      <c r="T445" t="s">
        <v>12</v>
      </c>
      <c r="U445">
        <v>1</v>
      </c>
      <c r="V445" t="s">
        <v>3951</v>
      </c>
      <c r="W445">
        <f>VLOOKUP(Q445,'PBT Tag Rates'!$B$5:$E$44,4,FALSE)</f>
        <v>0.80551598400000002</v>
      </c>
      <c r="X445">
        <v>1</v>
      </c>
      <c r="Y445" s="14">
        <f>IFERROR(LOOKUP(H445,{30,43,48,53,58,63,68,73,78,83,88,93,97},{42,47,52,57,62,67,72,77,82,87,92,99,100}),999)</f>
        <v>87</v>
      </c>
      <c r="Z445" s="17">
        <f t="shared" si="51"/>
        <v>1.4285714285714286</v>
      </c>
      <c r="AA445" s="17">
        <f t="shared" si="52"/>
        <v>1.4285714285714286</v>
      </c>
      <c r="AB445" s="17">
        <f t="shared" si="53"/>
        <v>2.518344052903343</v>
      </c>
      <c r="AC445" s="17" t="s">
        <v>17655</v>
      </c>
    </row>
    <row r="446" spans="1:29" x14ac:dyDescent="0.25">
      <c r="A446" t="s">
        <v>3339</v>
      </c>
      <c r="B446" s="166" t="s">
        <v>4529</v>
      </c>
      <c r="C446" t="s">
        <v>4530</v>
      </c>
      <c r="D446" s="1">
        <v>45160</v>
      </c>
      <c r="E446">
        <f t="shared" si="48"/>
        <v>70</v>
      </c>
      <c r="F446" t="s">
        <v>14</v>
      </c>
      <c r="G446">
        <v>850</v>
      </c>
      <c r="H446">
        <f t="shared" si="47"/>
        <v>85</v>
      </c>
      <c r="I446" t="s">
        <v>7</v>
      </c>
      <c r="J446" t="s">
        <v>8</v>
      </c>
      <c r="K446" t="s">
        <v>4531</v>
      </c>
      <c r="L446" t="s">
        <v>8</v>
      </c>
      <c r="M446" t="s">
        <v>14</v>
      </c>
      <c r="N446" t="str">
        <f t="shared" si="49"/>
        <v>F</v>
      </c>
      <c r="O446" t="s">
        <v>8</v>
      </c>
      <c r="P446" t="s">
        <v>8</v>
      </c>
      <c r="Q446" t="s">
        <v>11</v>
      </c>
      <c r="R446" t="s">
        <v>8</v>
      </c>
      <c r="S446" t="str">
        <f t="shared" si="50"/>
        <v>U</v>
      </c>
      <c r="T446" t="s">
        <v>12</v>
      </c>
      <c r="U446">
        <v>0.999999999999996</v>
      </c>
      <c r="V446" t="s">
        <v>11</v>
      </c>
      <c r="W446" t="e">
        <f>VLOOKUP(Q446,'PBT Tag Rates'!$B$5:$E$44,4,FALSE)</f>
        <v>#N/A</v>
      </c>
      <c r="X446">
        <v>1</v>
      </c>
      <c r="Y446" s="14">
        <f>IFERROR(LOOKUP(H446,{30,43,48,53,58,63,68,73,78,83,88,93,97},{42,47,52,57,62,67,72,77,82,87,92,99,100}),999)</f>
        <v>87</v>
      </c>
      <c r="Z446" s="17">
        <f t="shared" si="51"/>
        <v>1.4285714285714286</v>
      </c>
      <c r="AA446" s="17">
        <f t="shared" si="52"/>
        <v>1.4285714285714286</v>
      </c>
      <c r="AB446" s="17">
        <f t="shared" si="53"/>
        <v>2.518344052903343</v>
      </c>
      <c r="AC446" s="17" t="s">
        <v>17654</v>
      </c>
    </row>
    <row r="447" spans="1:29" x14ac:dyDescent="0.25">
      <c r="A447" t="s">
        <v>3339</v>
      </c>
      <c r="B447" s="166" t="s">
        <v>4532</v>
      </c>
      <c r="C447" t="s">
        <v>4533</v>
      </c>
      <c r="D447" s="1">
        <v>45160</v>
      </c>
      <c r="E447">
        <f t="shared" si="48"/>
        <v>70</v>
      </c>
      <c r="F447" t="s">
        <v>6</v>
      </c>
      <c r="G447">
        <v>850</v>
      </c>
      <c r="H447">
        <f t="shared" si="47"/>
        <v>85</v>
      </c>
      <c r="I447" t="s">
        <v>7</v>
      </c>
      <c r="J447" t="s">
        <v>8</v>
      </c>
      <c r="K447" t="s">
        <v>4534</v>
      </c>
      <c r="L447" t="s">
        <v>8</v>
      </c>
      <c r="M447" t="s">
        <v>6</v>
      </c>
      <c r="N447" t="str">
        <f t="shared" si="49"/>
        <v>M</v>
      </c>
      <c r="O447" t="s">
        <v>1154</v>
      </c>
      <c r="P447" t="s">
        <v>1155</v>
      </c>
      <c r="Q447" t="s">
        <v>221</v>
      </c>
      <c r="R447">
        <v>4</v>
      </c>
      <c r="S447">
        <f t="shared" si="50"/>
        <v>2019</v>
      </c>
      <c r="T447" t="s">
        <v>12</v>
      </c>
      <c r="U447">
        <v>0.999999999999998</v>
      </c>
      <c r="V447" t="s">
        <v>3396</v>
      </c>
      <c r="W447">
        <f>VLOOKUP(Q447,'PBT Tag Rates'!$B$5:$E$44,4,FALSE)</f>
        <v>0.95971980899999998</v>
      </c>
      <c r="X447">
        <v>1</v>
      </c>
      <c r="Y447" s="14">
        <f>IFERROR(LOOKUP(H447,{30,43,48,53,58,63,68,73,78,83,88,93,97},{42,47,52,57,62,67,72,77,82,87,92,99,100}),999)</f>
        <v>87</v>
      </c>
      <c r="Z447" s="17">
        <f t="shared" si="51"/>
        <v>1.4285714285714286</v>
      </c>
      <c r="AA447" s="17">
        <f t="shared" si="52"/>
        <v>1.4285714285714286</v>
      </c>
      <c r="AB447" s="17">
        <f t="shared" si="53"/>
        <v>2.518344052903343</v>
      </c>
      <c r="AC447" s="17" t="s">
        <v>17655</v>
      </c>
    </row>
    <row r="448" spans="1:29" x14ac:dyDescent="0.25">
      <c r="A448" t="s">
        <v>3339</v>
      </c>
      <c r="B448" s="166" t="s">
        <v>4535</v>
      </c>
      <c r="C448" t="s">
        <v>4536</v>
      </c>
      <c r="D448" s="1">
        <v>45160</v>
      </c>
      <c r="E448">
        <f t="shared" si="48"/>
        <v>70</v>
      </c>
      <c r="F448" t="s">
        <v>14</v>
      </c>
      <c r="G448">
        <v>770</v>
      </c>
      <c r="H448">
        <f t="shared" si="47"/>
        <v>77</v>
      </c>
      <c r="I448" t="s">
        <v>7</v>
      </c>
      <c r="J448" t="s">
        <v>8</v>
      </c>
      <c r="K448" t="s">
        <v>4537</v>
      </c>
      <c r="L448" t="s">
        <v>8</v>
      </c>
      <c r="M448" t="s">
        <v>14</v>
      </c>
      <c r="N448" t="str">
        <f t="shared" si="49"/>
        <v>F</v>
      </c>
      <c r="O448" t="s">
        <v>2431</v>
      </c>
      <c r="P448" t="s">
        <v>4538</v>
      </c>
      <c r="Q448" t="s">
        <v>221</v>
      </c>
      <c r="R448">
        <v>4</v>
      </c>
      <c r="S448">
        <f t="shared" si="50"/>
        <v>2019</v>
      </c>
      <c r="T448" t="s">
        <v>12</v>
      </c>
      <c r="U448">
        <v>1</v>
      </c>
      <c r="V448" t="s">
        <v>3363</v>
      </c>
      <c r="W448">
        <f>VLOOKUP(Q448,'PBT Tag Rates'!$B$5:$E$44,4,FALSE)</f>
        <v>0.95971980899999998</v>
      </c>
      <c r="X448">
        <v>1</v>
      </c>
      <c r="Y448" s="14">
        <f>IFERROR(LOOKUP(H448,{30,43,48,53,58,63,68,73,78,83,88,93,97},{42,47,52,57,62,67,72,77,82,87,92,99,100}),999)</f>
        <v>77</v>
      </c>
      <c r="Z448" s="17">
        <f t="shared" si="51"/>
        <v>1.4285714285714286</v>
      </c>
      <c r="AA448" s="17">
        <f t="shared" si="52"/>
        <v>1.4285714285714286</v>
      </c>
      <c r="AB448" s="17">
        <f t="shared" si="53"/>
        <v>2.518344052903343</v>
      </c>
      <c r="AC448" s="17" t="s">
        <v>17654</v>
      </c>
    </row>
    <row r="449" spans="1:29" x14ac:dyDescent="0.25">
      <c r="A449" t="s">
        <v>3339</v>
      </c>
      <c r="B449" s="166" t="s">
        <v>4539</v>
      </c>
      <c r="C449" t="s">
        <v>4540</v>
      </c>
      <c r="D449" s="1">
        <v>45160</v>
      </c>
      <c r="E449">
        <f t="shared" si="48"/>
        <v>70</v>
      </c>
      <c r="F449" t="s">
        <v>14</v>
      </c>
      <c r="G449">
        <v>760</v>
      </c>
      <c r="H449">
        <f t="shared" si="47"/>
        <v>76</v>
      </c>
      <c r="I449" t="s">
        <v>7</v>
      </c>
      <c r="J449" t="s">
        <v>8</v>
      </c>
      <c r="K449" t="s">
        <v>4541</v>
      </c>
      <c r="L449" t="s">
        <v>8</v>
      </c>
      <c r="M449" t="s">
        <v>14</v>
      </c>
      <c r="N449" t="str">
        <f t="shared" si="49"/>
        <v>F</v>
      </c>
      <c r="O449" t="s">
        <v>635</v>
      </c>
      <c r="P449" t="s">
        <v>1019</v>
      </c>
      <c r="Q449" t="s">
        <v>221</v>
      </c>
      <c r="R449">
        <v>4</v>
      </c>
      <c r="S449">
        <f t="shared" si="50"/>
        <v>2019</v>
      </c>
      <c r="T449" t="s">
        <v>12</v>
      </c>
      <c r="U449">
        <v>0.999999999999999</v>
      </c>
      <c r="V449" t="s">
        <v>3363</v>
      </c>
      <c r="W449">
        <f>VLOOKUP(Q449,'PBT Tag Rates'!$B$5:$E$44,4,FALSE)</f>
        <v>0.95971980899999998</v>
      </c>
      <c r="X449">
        <v>1</v>
      </c>
      <c r="Y449" s="14">
        <f>IFERROR(LOOKUP(H449,{30,43,48,53,58,63,68,73,78,83,88,93,97},{42,47,52,57,62,67,72,77,82,87,92,99,100}),999)</f>
        <v>77</v>
      </c>
      <c r="Z449" s="17">
        <f t="shared" si="51"/>
        <v>1.4285714285714286</v>
      </c>
      <c r="AA449" s="17">
        <f t="shared" si="52"/>
        <v>1.4285714285714286</v>
      </c>
      <c r="AB449" s="17">
        <f t="shared" si="53"/>
        <v>2.518344052903343</v>
      </c>
      <c r="AC449" s="17" t="s">
        <v>17654</v>
      </c>
    </row>
    <row r="450" spans="1:29" x14ac:dyDescent="0.25">
      <c r="A450" t="s">
        <v>3339</v>
      </c>
      <c r="B450" s="166" t="s">
        <v>4542</v>
      </c>
      <c r="C450" t="s">
        <v>4543</v>
      </c>
      <c r="D450" s="1">
        <v>45160</v>
      </c>
      <c r="E450">
        <f t="shared" si="48"/>
        <v>70</v>
      </c>
      <c r="F450" t="s">
        <v>14</v>
      </c>
      <c r="G450">
        <v>750</v>
      </c>
      <c r="H450">
        <f t="shared" si="47"/>
        <v>75</v>
      </c>
      <c r="I450" t="s">
        <v>7</v>
      </c>
      <c r="J450" t="s">
        <v>8</v>
      </c>
      <c r="K450" t="s">
        <v>4544</v>
      </c>
      <c r="L450" t="s">
        <v>8</v>
      </c>
      <c r="M450" t="s">
        <v>14</v>
      </c>
      <c r="N450" t="str">
        <f t="shared" si="49"/>
        <v>F</v>
      </c>
      <c r="O450" t="s">
        <v>260</v>
      </c>
      <c r="P450" t="s">
        <v>3611</v>
      </c>
      <c r="Q450" t="s">
        <v>221</v>
      </c>
      <c r="R450">
        <v>4</v>
      </c>
      <c r="S450">
        <f t="shared" si="50"/>
        <v>2019</v>
      </c>
      <c r="T450" t="s">
        <v>12</v>
      </c>
      <c r="U450">
        <v>0.999999999999998</v>
      </c>
      <c r="V450" t="s">
        <v>3363</v>
      </c>
      <c r="W450">
        <f>VLOOKUP(Q450,'PBT Tag Rates'!$B$5:$E$44,4,FALSE)</f>
        <v>0.95971980899999998</v>
      </c>
      <c r="X450">
        <v>1</v>
      </c>
      <c r="Y450" s="14">
        <f>IFERROR(LOOKUP(H450,{30,43,48,53,58,63,68,73,78,83,88,93,97},{42,47,52,57,62,67,72,77,82,87,92,99,100}),999)</f>
        <v>77</v>
      </c>
      <c r="Z450" s="17">
        <f t="shared" si="51"/>
        <v>1.4285714285714286</v>
      </c>
      <c r="AA450" s="17">
        <f t="shared" si="52"/>
        <v>1.4285714285714286</v>
      </c>
      <c r="AB450" s="17">
        <f t="shared" si="53"/>
        <v>2.518344052903343</v>
      </c>
      <c r="AC450" s="17" t="s">
        <v>17654</v>
      </c>
    </row>
    <row r="451" spans="1:29" x14ac:dyDescent="0.25">
      <c r="A451" t="s">
        <v>3339</v>
      </c>
      <c r="B451" s="166" t="s">
        <v>4545</v>
      </c>
      <c r="C451" t="s">
        <v>4546</v>
      </c>
      <c r="D451" s="1">
        <v>45160</v>
      </c>
      <c r="E451">
        <f t="shared" si="48"/>
        <v>70</v>
      </c>
      <c r="F451" t="s">
        <v>6</v>
      </c>
      <c r="G451">
        <v>590</v>
      </c>
      <c r="H451">
        <f t="shared" si="47"/>
        <v>59</v>
      </c>
      <c r="I451" t="s">
        <v>9</v>
      </c>
      <c r="J451">
        <v>1</v>
      </c>
      <c r="K451" t="s">
        <v>8</v>
      </c>
      <c r="L451" t="s">
        <v>8</v>
      </c>
      <c r="M451" t="s">
        <v>6</v>
      </c>
      <c r="N451" t="str">
        <f t="shared" si="49"/>
        <v>M</v>
      </c>
      <c r="O451" t="s">
        <v>4547</v>
      </c>
      <c r="P451" t="s">
        <v>4548</v>
      </c>
      <c r="Q451" t="s">
        <v>918</v>
      </c>
      <c r="R451">
        <v>3</v>
      </c>
      <c r="S451">
        <f t="shared" si="50"/>
        <v>2020</v>
      </c>
      <c r="T451" t="s">
        <v>12</v>
      </c>
      <c r="U451">
        <v>0.999999999999994</v>
      </c>
      <c r="V451" t="s">
        <v>3821</v>
      </c>
      <c r="W451">
        <f>VLOOKUP(Q451,'PBT Tag Rates'!$B$5:$E$44,4,FALSE)</f>
        <v>0.98961045999999997</v>
      </c>
      <c r="X451">
        <v>1</v>
      </c>
      <c r="Y451" s="14">
        <f>IFERROR(LOOKUP(H451,{30,43,48,53,58,63,68,73,78,83,88,93,97},{42,47,52,57,62,67,72,77,82,87,92,99,100}),999)</f>
        <v>62</v>
      </c>
      <c r="Z451" s="17">
        <f t="shared" si="51"/>
        <v>1.4285714285714286</v>
      </c>
      <c r="AA451" s="17">
        <f t="shared" si="52"/>
        <v>1.4285714285714286</v>
      </c>
      <c r="AB451" s="17">
        <f t="shared" si="53"/>
        <v>2.518344052903343</v>
      </c>
      <c r="AC451" s="17" t="s">
        <v>17654</v>
      </c>
    </row>
    <row r="452" spans="1:29" x14ac:dyDescent="0.25">
      <c r="A452" t="s">
        <v>3339</v>
      </c>
      <c r="B452" s="166" t="s">
        <v>4549</v>
      </c>
      <c r="C452" t="s">
        <v>4550</v>
      </c>
      <c r="D452" s="1">
        <v>45160</v>
      </c>
      <c r="E452">
        <f t="shared" si="48"/>
        <v>70</v>
      </c>
      <c r="F452" t="s">
        <v>14</v>
      </c>
      <c r="G452">
        <v>820</v>
      </c>
      <c r="H452">
        <f t="shared" si="47"/>
        <v>82</v>
      </c>
      <c r="I452" t="s">
        <v>9</v>
      </c>
      <c r="J452">
        <v>1</v>
      </c>
      <c r="K452" t="s">
        <v>4551</v>
      </c>
      <c r="L452" t="s">
        <v>8</v>
      </c>
      <c r="M452" t="s">
        <v>14</v>
      </c>
      <c r="N452" t="str">
        <f t="shared" si="49"/>
        <v>F</v>
      </c>
      <c r="O452" t="s">
        <v>2606</v>
      </c>
      <c r="P452" t="s">
        <v>4395</v>
      </c>
      <c r="Q452" t="s">
        <v>221</v>
      </c>
      <c r="R452">
        <v>4</v>
      </c>
      <c r="S452">
        <f t="shared" si="50"/>
        <v>2019</v>
      </c>
      <c r="T452" t="s">
        <v>12</v>
      </c>
      <c r="U452">
        <v>1</v>
      </c>
      <c r="V452" t="s">
        <v>3386</v>
      </c>
      <c r="W452">
        <f>VLOOKUP(Q452,'PBT Tag Rates'!$B$5:$E$44,4,FALSE)</f>
        <v>0.95971980899999998</v>
      </c>
      <c r="X452">
        <v>1</v>
      </c>
      <c r="Y452" s="14">
        <f>IFERROR(LOOKUP(H452,{30,43,48,53,58,63,68,73,78,83,88,93,97},{42,47,52,57,62,67,72,77,82,87,92,99,100}),999)</f>
        <v>82</v>
      </c>
      <c r="Z452" s="17">
        <f t="shared" si="51"/>
        <v>1.4285714285714286</v>
      </c>
      <c r="AA452" s="17">
        <f t="shared" si="52"/>
        <v>1.4285714285714286</v>
      </c>
      <c r="AB452" s="17">
        <f t="shared" si="53"/>
        <v>2.518344052903343</v>
      </c>
      <c r="AC452" s="17" t="s">
        <v>17654</v>
      </c>
    </row>
    <row r="453" spans="1:29" x14ac:dyDescent="0.25">
      <c r="A453" t="s">
        <v>3339</v>
      </c>
      <c r="B453" s="166" t="s">
        <v>4552</v>
      </c>
      <c r="C453" t="s">
        <v>4553</v>
      </c>
      <c r="D453" s="1">
        <v>45160</v>
      </c>
      <c r="E453">
        <f t="shared" si="48"/>
        <v>70</v>
      </c>
      <c r="F453" t="s">
        <v>14</v>
      </c>
      <c r="G453">
        <v>770</v>
      </c>
      <c r="H453">
        <f t="shared" si="47"/>
        <v>77</v>
      </c>
      <c r="I453" t="s">
        <v>7</v>
      </c>
      <c r="J453" t="s">
        <v>8</v>
      </c>
      <c r="K453" t="s">
        <v>4554</v>
      </c>
      <c r="L453" t="s">
        <v>8</v>
      </c>
      <c r="M453" t="s">
        <v>14</v>
      </c>
      <c r="N453" t="str">
        <f t="shared" si="49"/>
        <v>F</v>
      </c>
      <c r="O453" t="s">
        <v>8</v>
      </c>
      <c r="P453" t="s">
        <v>8</v>
      </c>
      <c r="Q453" t="s">
        <v>11</v>
      </c>
      <c r="R453" t="s">
        <v>8</v>
      </c>
      <c r="S453" t="str">
        <f t="shared" si="50"/>
        <v>U</v>
      </c>
      <c r="T453" t="s">
        <v>12</v>
      </c>
      <c r="U453">
        <v>0.999999999999996</v>
      </c>
      <c r="V453" t="s">
        <v>11</v>
      </c>
      <c r="W453" t="e">
        <f>VLOOKUP(Q453,'PBT Tag Rates'!$B$5:$E$44,4,FALSE)</f>
        <v>#N/A</v>
      </c>
      <c r="X453">
        <v>1</v>
      </c>
      <c r="Y453" s="14">
        <f>IFERROR(LOOKUP(H453,{30,43,48,53,58,63,68,73,78,83,88,93,97},{42,47,52,57,62,67,72,77,82,87,92,99,100}),999)</f>
        <v>77</v>
      </c>
      <c r="Z453" s="17">
        <f t="shared" si="51"/>
        <v>1.4285714285714286</v>
      </c>
      <c r="AA453" s="17">
        <f t="shared" si="52"/>
        <v>1.4285714285714286</v>
      </c>
      <c r="AB453" s="17">
        <f t="shared" si="53"/>
        <v>2.518344052903343</v>
      </c>
      <c r="AC453" s="17" t="s">
        <v>17654</v>
      </c>
    </row>
    <row r="454" spans="1:29" x14ac:dyDescent="0.25">
      <c r="A454" t="s">
        <v>3339</v>
      </c>
      <c r="B454" s="166" t="s">
        <v>4555</v>
      </c>
      <c r="C454" t="s">
        <v>4556</v>
      </c>
      <c r="D454" s="1">
        <v>45160</v>
      </c>
      <c r="E454">
        <f t="shared" si="48"/>
        <v>70</v>
      </c>
      <c r="F454" t="s">
        <v>14</v>
      </c>
      <c r="G454">
        <v>880</v>
      </c>
      <c r="H454">
        <f t="shared" si="47"/>
        <v>88</v>
      </c>
      <c r="I454" t="s">
        <v>7</v>
      </c>
      <c r="J454" t="s">
        <v>8</v>
      </c>
      <c r="K454" t="s">
        <v>4557</v>
      </c>
      <c r="L454" t="s">
        <v>8</v>
      </c>
      <c r="M454" t="s">
        <v>14</v>
      </c>
      <c r="N454" t="str">
        <f t="shared" si="49"/>
        <v>F</v>
      </c>
      <c r="O454" t="s">
        <v>4558</v>
      </c>
      <c r="P454" t="s">
        <v>4559</v>
      </c>
      <c r="Q454" t="s">
        <v>281</v>
      </c>
      <c r="R454">
        <v>4</v>
      </c>
      <c r="S454">
        <f t="shared" si="50"/>
        <v>2019</v>
      </c>
      <c r="T454" t="s">
        <v>12</v>
      </c>
      <c r="U454">
        <v>0.999999999999998</v>
      </c>
      <c r="V454" t="s">
        <v>3079</v>
      </c>
      <c r="W454">
        <f>VLOOKUP(Q454,'PBT Tag Rates'!$B$5:$E$44,4,FALSE)</f>
        <v>0.99705232300000002</v>
      </c>
      <c r="X454">
        <v>1</v>
      </c>
      <c r="Y454" s="14">
        <f>IFERROR(LOOKUP(H454,{30,43,48,53,58,63,68,73,78,83,88,93,97},{42,47,52,57,62,67,72,77,82,87,92,99,100}),999)</f>
        <v>92</v>
      </c>
      <c r="Z454" s="17">
        <f t="shared" si="51"/>
        <v>1.4285714285714286</v>
      </c>
      <c r="AA454" s="17">
        <f t="shared" si="52"/>
        <v>1.4285714285714286</v>
      </c>
      <c r="AB454" s="17">
        <f t="shared" si="53"/>
        <v>2.518344052903343</v>
      </c>
      <c r="AC454" s="17" t="s">
        <v>17654</v>
      </c>
    </row>
    <row r="455" spans="1:29" x14ac:dyDescent="0.25">
      <c r="A455" t="s">
        <v>3339</v>
      </c>
      <c r="B455" s="166" t="s">
        <v>4560</v>
      </c>
      <c r="C455" t="s">
        <v>817</v>
      </c>
      <c r="D455" s="1">
        <v>45160</v>
      </c>
      <c r="E455">
        <f t="shared" si="48"/>
        <v>70</v>
      </c>
      <c r="F455" t="s">
        <v>14</v>
      </c>
      <c r="G455">
        <v>780</v>
      </c>
      <c r="H455">
        <f t="shared" si="47"/>
        <v>78</v>
      </c>
      <c r="I455" t="s">
        <v>7</v>
      </c>
      <c r="J455" t="s">
        <v>8</v>
      </c>
      <c r="K455" t="s">
        <v>4561</v>
      </c>
      <c r="L455" t="s">
        <v>8</v>
      </c>
      <c r="M455" t="s">
        <v>14</v>
      </c>
      <c r="N455" t="str">
        <f t="shared" si="49"/>
        <v>F</v>
      </c>
      <c r="O455" t="s">
        <v>4562</v>
      </c>
      <c r="P455" t="s">
        <v>4563</v>
      </c>
      <c r="Q455" t="s">
        <v>221</v>
      </c>
      <c r="R455">
        <v>4</v>
      </c>
      <c r="S455">
        <f t="shared" si="50"/>
        <v>2019</v>
      </c>
      <c r="T455" t="s">
        <v>12</v>
      </c>
      <c r="U455">
        <v>1</v>
      </c>
      <c r="V455" t="s">
        <v>3386</v>
      </c>
      <c r="W455">
        <f>VLOOKUP(Q455,'PBT Tag Rates'!$B$5:$E$44,4,FALSE)</f>
        <v>0.95971980899999998</v>
      </c>
      <c r="X455">
        <v>1</v>
      </c>
      <c r="Y455" s="14">
        <f>IFERROR(LOOKUP(H455,{30,43,48,53,58,63,68,73,78,83,88,93,97},{42,47,52,57,62,67,72,77,82,87,92,99,100}),999)</f>
        <v>82</v>
      </c>
      <c r="Z455" s="17">
        <f t="shared" si="51"/>
        <v>1.4285714285714286</v>
      </c>
      <c r="AA455" s="17">
        <f t="shared" si="52"/>
        <v>1.4285714285714286</v>
      </c>
      <c r="AB455" s="17">
        <f t="shared" si="53"/>
        <v>2.518344052903343</v>
      </c>
      <c r="AC455" s="17" t="s">
        <v>17654</v>
      </c>
    </row>
    <row r="456" spans="1:29" x14ac:dyDescent="0.25">
      <c r="A456" t="s">
        <v>3339</v>
      </c>
      <c r="B456" s="166" t="s">
        <v>4564</v>
      </c>
      <c r="C456" t="s">
        <v>4565</v>
      </c>
      <c r="D456" s="1">
        <v>45160</v>
      </c>
      <c r="E456">
        <f t="shared" si="48"/>
        <v>70</v>
      </c>
      <c r="F456" t="s">
        <v>6</v>
      </c>
      <c r="G456">
        <v>720</v>
      </c>
      <c r="H456">
        <f t="shared" si="47"/>
        <v>72</v>
      </c>
      <c r="I456" t="s">
        <v>7</v>
      </c>
      <c r="J456" t="s">
        <v>8</v>
      </c>
      <c r="K456" t="s">
        <v>4566</v>
      </c>
      <c r="L456" t="s">
        <v>8</v>
      </c>
      <c r="M456" t="s">
        <v>6</v>
      </c>
      <c r="N456" t="str">
        <f t="shared" si="49"/>
        <v>M</v>
      </c>
      <c r="O456" t="s">
        <v>543</v>
      </c>
      <c r="P456" t="s">
        <v>1871</v>
      </c>
      <c r="Q456" t="s">
        <v>221</v>
      </c>
      <c r="R456">
        <v>4</v>
      </c>
      <c r="S456">
        <f t="shared" si="50"/>
        <v>2019</v>
      </c>
      <c r="T456" t="s">
        <v>12</v>
      </c>
      <c r="U456">
        <v>0.999999999999995</v>
      </c>
      <c r="V456" t="s">
        <v>3386</v>
      </c>
      <c r="W456">
        <f>VLOOKUP(Q456,'PBT Tag Rates'!$B$5:$E$44,4,FALSE)</f>
        <v>0.95971980899999998</v>
      </c>
      <c r="X456">
        <v>1</v>
      </c>
      <c r="Y456" s="14">
        <f>IFERROR(LOOKUP(H456,{30,43,48,53,58,63,68,73,78,83,88,93,97},{42,47,52,57,62,67,72,77,82,87,92,99,100}),999)</f>
        <v>72</v>
      </c>
      <c r="Z456" s="17">
        <f t="shared" si="51"/>
        <v>1.4285714285714286</v>
      </c>
      <c r="AA456" s="17">
        <f t="shared" si="52"/>
        <v>1.4285714285714286</v>
      </c>
      <c r="AB456" s="17">
        <f t="shared" si="53"/>
        <v>2.518344052903343</v>
      </c>
      <c r="AC456" s="17" t="s">
        <v>17654</v>
      </c>
    </row>
    <row r="457" spans="1:29" x14ac:dyDescent="0.25">
      <c r="A457" t="s">
        <v>3339</v>
      </c>
      <c r="B457" s="166" t="s">
        <v>4567</v>
      </c>
      <c r="C457" t="s">
        <v>4568</v>
      </c>
      <c r="D457" s="1">
        <v>45160</v>
      </c>
      <c r="E457">
        <f t="shared" si="48"/>
        <v>70</v>
      </c>
      <c r="F457" t="s">
        <v>6</v>
      </c>
      <c r="G457">
        <v>870</v>
      </c>
      <c r="H457">
        <f t="shared" si="47"/>
        <v>87</v>
      </c>
      <c r="I457" t="s">
        <v>9</v>
      </c>
      <c r="J457">
        <v>1</v>
      </c>
      <c r="K457" t="s">
        <v>4569</v>
      </c>
      <c r="L457" t="s">
        <v>8</v>
      </c>
      <c r="M457" t="s">
        <v>6</v>
      </c>
      <c r="N457" t="str">
        <f t="shared" si="49"/>
        <v>M</v>
      </c>
      <c r="O457" t="s">
        <v>994</v>
      </c>
      <c r="P457" t="s">
        <v>995</v>
      </c>
      <c r="Q457" t="s">
        <v>221</v>
      </c>
      <c r="R457">
        <v>4</v>
      </c>
      <c r="S457">
        <f t="shared" si="50"/>
        <v>2019</v>
      </c>
      <c r="T457" t="s">
        <v>12</v>
      </c>
      <c r="U457">
        <v>1</v>
      </c>
      <c r="V457" t="s">
        <v>3346</v>
      </c>
      <c r="W457">
        <f>VLOOKUP(Q457,'PBT Tag Rates'!$B$5:$E$44,4,FALSE)</f>
        <v>0.95971980899999998</v>
      </c>
      <c r="X457">
        <v>1</v>
      </c>
      <c r="Y457" s="14">
        <f>IFERROR(LOOKUP(H457,{30,43,48,53,58,63,68,73,78,83,88,93,97},{42,47,52,57,62,67,72,77,82,87,92,99,100}),999)</f>
        <v>87</v>
      </c>
      <c r="Z457" s="17">
        <f t="shared" si="51"/>
        <v>1.4285714285714286</v>
      </c>
      <c r="AA457" s="17">
        <f t="shared" si="52"/>
        <v>1.4285714285714286</v>
      </c>
      <c r="AB457" s="17">
        <f t="shared" si="53"/>
        <v>2.518344052903343</v>
      </c>
      <c r="AC457" s="17" t="s">
        <v>17654</v>
      </c>
    </row>
    <row r="458" spans="1:29" x14ac:dyDescent="0.25">
      <c r="A458" t="s">
        <v>3339</v>
      </c>
      <c r="B458" s="166" t="s">
        <v>4570</v>
      </c>
      <c r="C458" t="s">
        <v>4571</v>
      </c>
      <c r="D458" s="1">
        <v>45160</v>
      </c>
      <c r="E458">
        <f t="shared" si="48"/>
        <v>70</v>
      </c>
      <c r="F458" t="s">
        <v>6</v>
      </c>
      <c r="G458">
        <v>690</v>
      </c>
      <c r="H458">
        <f t="shared" si="47"/>
        <v>69</v>
      </c>
      <c r="I458" t="s">
        <v>7</v>
      </c>
      <c r="J458" t="s">
        <v>8</v>
      </c>
      <c r="K458" t="s">
        <v>8</v>
      </c>
      <c r="L458" t="s">
        <v>8</v>
      </c>
      <c r="M458" t="s">
        <v>6</v>
      </c>
      <c r="N458" t="str">
        <f t="shared" si="49"/>
        <v>M</v>
      </c>
      <c r="O458" t="s">
        <v>989</v>
      </c>
      <c r="P458" t="s">
        <v>4386</v>
      </c>
      <c r="Q458" t="s">
        <v>221</v>
      </c>
      <c r="R458">
        <v>4</v>
      </c>
      <c r="S458">
        <f t="shared" si="50"/>
        <v>2019</v>
      </c>
      <c r="T458" t="s">
        <v>12</v>
      </c>
      <c r="U458">
        <v>1</v>
      </c>
      <c r="V458" t="s">
        <v>3346</v>
      </c>
      <c r="W458">
        <f>VLOOKUP(Q458,'PBT Tag Rates'!$B$5:$E$44,4,FALSE)</f>
        <v>0.95971980899999998</v>
      </c>
      <c r="X458">
        <v>1</v>
      </c>
      <c r="Y458" s="14">
        <f>IFERROR(LOOKUP(H458,{30,43,48,53,58,63,68,73,78,83,88,93,97},{42,47,52,57,62,67,72,77,82,87,92,99,100}),999)</f>
        <v>72</v>
      </c>
      <c r="Z458" s="17">
        <f t="shared" si="51"/>
        <v>1.4285714285714286</v>
      </c>
      <c r="AA458" s="17">
        <f t="shared" si="52"/>
        <v>1.4285714285714286</v>
      </c>
      <c r="AB458" s="17">
        <f t="shared" si="53"/>
        <v>2.518344052903343</v>
      </c>
      <c r="AC458" s="17" t="s">
        <v>17654</v>
      </c>
    </row>
    <row r="459" spans="1:29" x14ac:dyDescent="0.25">
      <c r="A459" t="s">
        <v>3339</v>
      </c>
      <c r="B459" s="166" t="s">
        <v>4572</v>
      </c>
      <c r="C459" t="s">
        <v>4573</v>
      </c>
      <c r="D459" s="1">
        <v>45160</v>
      </c>
      <c r="E459">
        <f t="shared" si="48"/>
        <v>70</v>
      </c>
      <c r="F459" t="s">
        <v>6</v>
      </c>
      <c r="G459">
        <v>800</v>
      </c>
      <c r="H459">
        <f t="shared" si="47"/>
        <v>80</v>
      </c>
      <c r="I459" t="s">
        <v>7</v>
      </c>
      <c r="J459" t="s">
        <v>8</v>
      </c>
      <c r="K459" t="s">
        <v>4574</v>
      </c>
      <c r="L459" t="s">
        <v>8</v>
      </c>
      <c r="M459" t="s">
        <v>6</v>
      </c>
      <c r="N459" t="str">
        <f t="shared" si="49"/>
        <v>M</v>
      </c>
      <c r="O459" t="s">
        <v>24</v>
      </c>
      <c r="P459" t="s">
        <v>2022</v>
      </c>
      <c r="Q459" t="s">
        <v>15</v>
      </c>
      <c r="R459">
        <v>5</v>
      </c>
      <c r="S459">
        <f t="shared" si="50"/>
        <v>2018</v>
      </c>
      <c r="T459" t="s">
        <v>12</v>
      </c>
      <c r="U459">
        <v>0.999999999999999</v>
      </c>
      <c r="V459" t="s">
        <v>3363</v>
      </c>
      <c r="W459">
        <f>VLOOKUP(Q459,'PBT Tag Rates'!$B$5:$E$44,4,FALSE)</f>
        <v>0.80551598400000002</v>
      </c>
      <c r="X459">
        <v>1</v>
      </c>
      <c r="Y459" s="14">
        <f>IFERROR(LOOKUP(H459,{30,43,48,53,58,63,68,73,78,83,88,93,97},{42,47,52,57,62,67,72,77,82,87,92,99,100}),999)</f>
        <v>82</v>
      </c>
      <c r="Z459" s="17">
        <f t="shared" si="51"/>
        <v>1.4285714285714286</v>
      </c>
      <c r="AA459" s="17">
        <f t="shared" si="52"/>
        <v>1.4285714285714286</v>
      </c>
      <c r="AB459" s="17">
        <f t="shared" si="53"/>
        <v>2.518344052903343</v>
      </c>
      <c r="AC459" s="17" t="s">
        <v>17654</v>
      </c>
    </row>
    <row r="460" spans="1:29" x14ac:dyDescent="0.25">
      <c r="A460" t="s">
        <v>3339</v>
      </c>
      <c r="B460" s="166" t="s">
        <v>4575</v>
      </c>
      <c r="C460" t="s">
        <v>4576</v>
      </c>
      <c r="D460" s="1">
        <v>45160</v>
      </c>
      <c r="E460">
        <f t="shared" si="48"/>
        <v>70</v>
      </c>
      <c r="F460" t="s">
        <v>14</v>
      </c>
      <c r="G460">
        <v>810</v>
      </c>
      <c r="H460">
        <f t="shared" si="47"/>
        <v>81</v>
      </c>
      <c r="I460" t="s">
        <v>7</v>
      </c>
      <c r="J460" t="s">
        <v>8</v>
      </c>
      <c r="K460" t="s">
        <v>4577</v>
      </c>
      <c r="L460" t="s">
        <v>8</v>
      </c>
      <c r="M460" t="s">
        <v>14</v>
      </c>
      <c r="N460" t="str">
        <f t="shared" si="49"/>
        <v>F</v>
      </c>
      <c r="O460" t="s">
        <v>4482</v>
      </c>
      <c r="P460" t="s">
        <v>4578</v>
      </c>
      <c r="Q460" t="s">
        <v>221</v>
      </c>
      <c r="R460">
        <v>4</v>
      </c>
      <c r="S460">
        <f t="shared" si="50"/>
        <v>2019</v>
      </c>
      <c r="T460" t="s">
        <v>12</v>
      </c>
      <c r="U460">
        <v>1</v>
      </c>
      <c r="V460" t="s">
        <v>3951</v>
      </c>
      <c r="W460">
        <f>VLOOKUP(Q460,'PBT Tag Rates'!$B$5:$E$44,4,FALSE)</f>
        <v>0.95971980899999998</v>
      </c>
      <c r="X460">
        <v>1</v>
      </c>
      <c r="Y460" s="14">
        <f>IFERROR(LOOKUP(H460,{30,43,48,53,58,63,68,73,78,83,88,93,97},{42,47,52,57,62,67,72,77,82,87,92,99,100}),999)</f>
        <v>82</v>
      </c>
      <c r="Z460" s="17">
        <f t="shared" si="51"/>
        <v>1.4285714285714286</v>
      </c>
      <c r="AA460" s="17">
        <f t="shared" si="52"/>
        <v>1.4285714285714286</v>
      </c>
      <c r="AB460" s="17">
        <f t="shared" si="53"/>
        <v>2.518344052903343</v>
      </c>
      <c r="AC460" s="17" t="s">
        <v>17655</v>
      </c>
    </row>
    <row r="461" spans="1:29" x14ac:dyDescent="0.25">
      <c r="A461" t="s">
        <v>3339</v>
      </c>
      <c r="B461" s="166" t="s">
        <v>4579</v>
      </c>
      <c r="C461" t="s">
        <v>4580</v>
      </c>
      <c r="D461" s="1">
        <v>45160</v>
      </c>
      <c r="E461">
        <f t="shared" si="48"/>
        <v>70</v>
      </c>
      <c r="F461" t="s">
        <v>14</v>
      </c>
      <c r="G461">
        <v>800</v>
      </c>
      <c r="H461">
        <f t="shared" si="47"/>
        <v>80</v>
      </c>
      <c r="I461" t="s">
        <v>9</v>
      </c>
      <c r="J461">
        <v>1</v>
      </c>
      <c r="K461" t="s">
        <v>4581</v>
      </c>
      <c r="L461" t="s">
        <v>8</v>
      </c>
      <c r="M461" t="s">
        <v>14</v>
      </c>
      <c r="N461" t="str">
        <f t="shared" si="49"/>
        <v>F</v>
      </c>
      <c r="O461" t="s">
        <v>8</v>
      </c>
      <c r="P461" t="s">
        <v>8</v>
      </c>
      <c r="Q461" t="s">
        <v>11</v>
      </c>
      <c r="R461" t="s">
        <v>8</v>
      </c>
      <c r="S461" t="str">
        <f t="shared" si="50"/>
        <v>U</v>
      </c>
      <c r="T461" t="s">
        <v>12</v>
      </c>
      <c r="U461">
        <v>1</v>
      </c>
      <c r="V461" t="s">
        <v>3100</v>
      </c>
      <c r="W461" t="e">
        <f>VLOOKUP(Q461,'PBT Tag Rates'!$B$5:$E$44,4,FALSE)</f>
        <v>#N/A</v>
      </c>
      <c r="X461">
        <v>1</v>
      </c>
      <c r="Y461" s="14">
        <f>IFERROR(LOOKUP(H461,{30,43,48,53,58,63,68,73,78,83,88,93,97},{42,47,52,57,62,67,72,77,82,87,92,99,100}),999)</f>
        <v>82</v>
      </c>
      <c r="Z461" s="17">
        <f t="shared" si="51"/>
        <v>1.4285714285714286</v>
      </c>
      <c r="AA461" s="17">
        <f t="shared" si="52"/>
        <v>1.4285714285714286</v>
      </c>
      <c r="AB461" s="17">
        <f t="shared" si="53"/>
        <v>2.518344052903343</v>
      </c>
      <c r="AC461" s="17" t="s">
        <v>17654</v>
      </c>
    </row>
    <row r="462" spans="1:29" x14ac:dyDescent="0.25">
      <c r="A462" t="s">
        <v>3339</v>
      </c>
      <c r="B462" s="166" t="s">
        <v>4582</v>
      </c>
      <c r="C462" t="s">
        <v>4583</v>
      </c>
      <c r="D462" s="1">
        <v>45160</v>
      </c>
      <c r="E462">
        <f t="shared" si="48"/>
        <v>70</v>
      </c>
      <c r="F462" t="s">
        <v>6</v>
      </c>
      <c r="G462">
        <v>730</v>
      </c>
      <c r="H462">
        <f t="shared" si="47"/>
        <v>73</v>
      </c>
      <c r="I462" t="s">
        <v>7</v>
      </c>
      <c r="J462" t="s">
        <v>8</v>
      </c>
      <c r="K462" t="s">
        <v>4584</v>
      </c>
      <c r="L462" t="s">
        <v>8</v>
      </c>
      <c r="M462" t="s">
        <v>6</v>
      </c>
      <c r="N462" t="str">
        <f t="shared" si="49"/>
        <v>M</v>
      </c>
      <c r="O462" t="s">
        <v>989</v>
      </c>
      <c r="P462" t="s">
        <v>990</v>
      </c>
      <c r="Q462" t="s">
        <v>221</v>
      </c>
      <c r="R462">
        <v>4</v>
      </c>
      <c r="S462">
        <f t="shared" si="50"/>
        <v>2019</v>
      </c>
      <c r="T462" t="s">
        <v>12</v>
      </c>
      <c r="U462">
        <v>1</v>
      </c>
      <c r="V462" t="s">
        <v>3346</v>
      </c>
      <c r="W462">
        <f>VLOOKUP(Q462,'PBT Tag Rates'!$B$5:$E$44,4,FALSE)</f>
        <v>0.95971980899999998</v>
      </c>
      <c r="X462">
        <v>1</v>
      </c>
      <c r="Y462" s="14">
        <f>IFERROR(LOOKUP(H462,{30,43,48,53,58,63,68,73,78,83,88,93,97},{42,47,52,57,62,67,72,77,82,87,92,99,100}),999)</f>
        <v>77</v>
      </c>
      <c r="Z462" s="17">
        <f t="shared" si="51"/>
        <v>1.4285714285714286</v>
      </c>
      <c r="AA462" s="17">
        <f t="shared" si="52"/>
        <v>1.4285714285714286</v>
      </c>
      <c r="AB462" s="17">
        <f t="shared" si="53"/>
        <v>2.518344052903343</v>
      </c>
      <c r="AC462" s="17" t="s">
        <v>17654</v>
      </c>
    </row>
    <row r="463" spans="1:29" x14ac:dyDescent="0.25">
      <c r="A463" t="s">
        <v>3339</v>
      </c>
      <c r="B463" s="166" t="s">
        <v>4585</v>
      </c>
      <c r="C463" t="s">
        <v>818</v>
      </c>
      <c r="D463" s="1">
        <v>45160</v>
      </c>
      <c r="E463">
        <f t="shared" si="48"/>
        <v>70</v>
      </c>
      <c r="F463" t="s">
        <v>6</v>
      </c>
      <c r="G463">
        <v>730</v>
      </c>
      <c r="H463">
        <f t="shared" si="47"/>
        <v>73</v>
      </c>
      <c r="I463" t="s">
        <v>7</v>
      </c>
      <c r="J463" t="s">
        <v>8</v>
      </c>
      <c r="K463" t="s">
        <v>4586</v>
      </c>
      <c r="L463" t="s">
        <v>8</v>
      </c>
      <c r="M463" t="s">
        <v>6</v>
      </c>
      <c r="N463" t="str">
        <f t="shared" si="49"/>
        <v>M</v>
      </c>
      <c r="O463" t="s">
        <v>1025</v>
      </c>
      <c r="P463" t="s">
        <v>1026</v>
      </c>
      <c r="Q463" t="s">
        <v>221</v>
      </c>
      <c r="R463">
        <v>4</v>
      </c>
      <c r="S463">
        <f t="shared" si="50"/>
        <v>2019</v>
      </c>
      <c r="T463" t="s">
        <v>12</v>
      </c>
      <c r="U463">
        <v>0.999999999999998</v>
      </c>
      <c r="V463" t="s">
        <v>3357</v>
      </c>
      <c r="W463">
        <f>VLOOKUP(Q463,'PBT Tag Rates'!$B$5:$E$44,4,FALSE)</f>
        <v>0.95971980899999998</v>
      </c>
      <c r="X463">
        <v>1</v>
      </c>
      <c r="Y463" s="14">
        <f>IFERROR(LOOKUP(H463,{30,43,48,53,58,63,68,73,78,83,88,93,97},{42,47,52,57,62,67,72,77,82,87,92,99,100}),999)</f>
        <v>77</v>
      </c>
      <c r="Z463" s="17">
        <f t="shared" si="51"/>
        <v>1.4285714285714286</v>
      </c>
      <c r="AA463" s="17">
        <f t="shared" si="52"/>
        <v>1.4285714285714286</v>
      </c>
      <c r="AB463" s="17">
        <f t="shared" si="53"/>
        <v>2.518344052903343</v>
      </c>
      <c r="AC463" s="17" t="s">
        <v>17654</v>
      </c>
    </row>
    <row r="464" spans="1:29" x14ac:dyDescent="0.25">
      <c r="A464" t="s">
        <v>3339</v>
      </c>
      <c r="B464" s="166" t="s">
        <v>4587</v>
      </c>
      <c r="C464" t="s">
        <v>4588</v>
      </c>
      <c r="D464" s="1">
        <v>45160</v>
      </c>
      <c r="E464">
        <f t="shared" si="48"/>
        <v>70</v>
      </c>
      <c r="F464" t="s">
        <v>14</v>
      </c>
      <c r="G464">
        <v>830</v>
      </c>
      <c r="H464">
        <f t="shared" si="47"/>
        <v>83</v>
      </c>
      <c r="I464" t="s">
        <v>7</v>
      </c>
      <c r="J464" t="s">
        <v>8</v>
      </c>
      <c r="K464" t="s">
        <v>4589</v>
      </c>
      <c r="L464" t="s">
        <v>8</v>
      </c>
      <c r="M464" t="s">
        <v>14</v>
      </c>
      <c r="N464" t="str">
        <f t="shared" si="49"/>
        <v>F</v>
      </c>
      <c r="O464" t="s">
        <v>2983</v>
      </c>
      <c r="P464" t="s">
        <v>2984</v>
      </c>
      <c r="Q464" t="s">
        <v>221</v>
      </c>
      <c r="R464">
        <v>4</v>
      </c>
      <c r="S464">
        <f t="shared" si="50"/>
        <v>2019</v>
      </c>
      <c r="T464" t="s">
        <v>12</v>
      </c>
      <c r="U464">
        <v>0.999999999999998</v>
      </c>
      <c r="V464" t="s">
        <v>3653</v>
      </c>
      <c r="W464">
        <f>VLOOKUP(Q464,'PBT Tag Rates'!$B$5:$E$44,4,FALSE)</f>
        <v>0.95971980899999998</v>
      </c>
      <c r="X464">
        <v>1</v>
      </c>
      <c r="Y464" s="14">
        <f>IFERROR(LOOKUP(H464,{30,43,48,53,58,63,68,73,78,83,88,93,97},{42,47,52,57,62,67,72,77,82,87,92,99,100}),999)</f>
        <v>87</v>
      </c>
      <c r="Z464" s="17">
        <f t="shared" si="51"/>
        <v>1.4285714285714286</v>
      </c>
      <c r="AA464" s="17">
        <f t="shared" si="52"/>
        <v>1.4285714285714286</v>
      </c>
      <c r="AB464" s="17">
        <f t="shared" si="53"/>
        <v>2.518344052903343</v>
      </c>
      <c r="AC464" s="17" t="s">
        <v>17655</v>
      </c>
    </row>
    <row r="465" spans="1:29" x14ac:dyDescent="0.25">
      <c r="A465" t="s">
        <v>3339</v>
      </c>
      <c r="B465" s="166" t="s">
        <v>4590</v>
      </c>
      <c r="C465" t="s">
        <v>4591</v>
      </c>
      <c r="D465" s="1">
        <v>45160</v>
      </c>
      <c r="E465">
        <f t="shared" si="48"/>
        <v>70</v>
      </c>
      <c r="F465" t="s">
        <v>6</v>
      </c>
      <c r="G465">
        <v>820</v>
      </c>
      <c r="H465">
        <f t="shared" si="47"/>
        <v>82</v>
      </c>
      <c r="I465" t="s">
        <v>9</v>
      </c>
      <c r="J465" t="s">
        <v>8</v>
      </c>
      <c r="K465" t="s">
        <v>4592</v>
      </c>
      <c r="L465" t="s">
        <v>8</v>
      </c>
      <c r="M465" t="s">
        <v>6</v>
      </c>
      <c r="N465" t="str">
        <f t="shared" si="49"/>
        <v>M</v>
      </c>
      <c r="O465" t="s">
        <v>8</v>
      </c>
      <c r="P465" t="s">
        <v>8</v>
      </c>
      <c r="Q465" t="s">
        <v>11</v>
      </c>
      <c r="R465" t="s">
        <v>8</v>
      </c>
      <c r="S465" t="str">
        <f t="shared" si="50"/>
        <v>U</v>
      </c>
      <c r="T465" t="s">
        <v>12</v>
      </c>
      <c r="U465">
        <v>0.999999999999998</v>
      </c>
      <c r="V465" t="s">
        <v>3100</v>
      </c>
      <c r="W465" t="e">
        <f>VLOOKUP(Q465,'PBT Tag Rates'!$B$5:$E$44,4,FALSE)</f>
        <v>#N/A</v>
      </c>
      <c r="X465">
        <v>1</v>
      </c>
      <c r="Y465" s="14">
        <f>IFERROR(LOOKUP(H465,{30,43,48,53,58,63,68,73,78,83,88,93,97},{42,47,52,57,62,67,72,77,82,87,92,99,100}),999)</f>
        <v>82</v>
      </c>
      <c r="Z465" s="17">
        <f t="shared" si="51"/>
        <v>1.4285714285714286</v>
      </c>
      <c r="AA465" s="17">
        <f t="shared" si="52"/>
        <v>1.4285714285714286</v>
      </c>
      <c r="AB465" s="17">
        <f t="shared" si="53"/>
        <v>2.518344052903343</v>
      </c>
      <c r="AC465" s="17" t="s">
        <v>17654</v>
      </c>
    </row>
    <row r="466" spans="1:29" x14ac:dyDescent="0.25">
      <c r="A466" t="s">
        <v>3339</v>
      </c>
      <c r="B466" s="166" t="s">
        <v>4593</v>
      </c>
      <c r="C466" t="s">
        <v>4594</v>
      </c>
      <c r="D466" s="1">
        <v>45160</v>
      </c>
      <c r="E466">
        <f t="shared" si="48"/>
        <v>70</v>
      </c>
      <c r="F466" t="s">
        <v>6</v>
      </c>
      <c r="G466">
        <v>880</v>
      </c>
      <c r="H466">
        <f t="shared" si="47"/>
        <v>88</v>
      </c>
      <c r="I466" t="s">
        <v>7</v>
      </c>
      <c r="J466" t="s">
        <v>8</v>
      </c>
      <c r="K466" t="s">
        <v>4595</v>
      </c>
      <c r="L466" t="s">
        <v>8</v>
      </c>
      <c r="M466" t="s">
        <v>6</v>
      </c>
      <c r="N466" t="str">
        <f t="shared" si="49"/>
        <v>M</v>
      </c>
      <c r="O466" t="s">
        <v>4596</v>
      </c>
      <c r="P466" t="s">
        <v>4597</v>
      </c>
      <c r="Q466" t="s">
        <v>15</v>
      </c>
      <c r="R466">
        <v>5</v>
      </c>
      <c r="S466">
        <f t="shared" si="50"/>
        <v>2018</v>
      </c>
      <c r="T466" t="s">
        <v>12</v>
      </c>
      <c r="U466">
        <v>1</v>
      </c>
      <c r="V466" t="s">
        <v>3363</v>
      </c>
      <c r="W466">
        <f>VLOOKUP(Q466,'PBT Tag Rates'!$B$5:$E$44,4,FALSE)</f>
        <v>0.80551598400000002</v>
      </c>
      <c r="X466">
        <v>1</v>
      </c>
      <c r="Y466" s="14">
        <f>IFERROR(LOOKUP(H466,{30,43,48,53,58,63,68,73,78,83,88,93,97},{42,47,52,57,62,67,72,77,82,87,92,99,100}),999)</f>
        <v>92</v>
      </c>
      <c r="Z466" s="17">
        <f t="shared" si="51"/>
        <v>1.4285714285714286</v>
      </c>
      <c r="AA466" s="17">
        <f t="shared" si="52"/>
        <v>1.4285714285714286</v>
      </c>
      <c r="AB466" s="17">
        <f t="shared" si="53"/>
        <v>2.518344052903343</v>
      </c>
      <c r="AC466" s="17" t="s">
        <v>17654</v>
      </c>
    </row>
    <row r="467" spans="1:29" x14ac:dyDescent="0.25">
      <c r="A467" t="s">
        <v>3339</v>
      </c>
      <c r="B467" s="166" t="s">
        <v>4598</v>
      </c>
      <c r="C467" t="s">
        <v>4599</v>
      </c>
      <c r="D467" s="1">
        <v>45160</v>
      </c>
      <c r="E467">
        <f t="shared" si="48"/>
        <v>70</v>
      </c>
      <c r="F467" t="s">
        <v>14</v>
      </c>
      <c r="G467">
        <v>780</v>
      </c>
      <c r="H467">
        <f t="shared" si="47"/>
        <v>78</v>
      </c>
      <c r="I467" t="s">
        <v>7</v>
      </c>
      <c r="J467" t="s">
        <v>8</v>
      </c>
      <c r="K467" t="s">
        <v>4600</v>
      </c>
      <c r="L467" t="s">
        <v>8</v>
      </c>
      <c r="M467" t="s">
        <v>14</v>
      </c>
      <c r="N467" t="str">
        <f t="shared" si="49"/>
        <v>F</v>
      </c>
      <c r="O467" t="s">
        <v>8</v>
      </c>
      <c r="P467" t="s">
        <v>8</v>
      </c>
      <c r="Q467" t="s">
        <v>11</v>
      </c>
      <c r="R467" t="s">
        <v>8</v>
      </c>
      <c r="S467" t="str">
        <f t="shared" si="50"/>
        <v>U</v>
      </c>
      <c r="T467" t="s">
        <v>12</v>
      </c>
      <c r="U467">
        <v>1</v>
      </c>
      <c r="V467" t="s">
        <v>11</v>
      </c>
      <c r="W467" t="e">
        <f>VLOOKUP(Q467,'PBT Tag Rates'!$B$5:$E$44,4,FALSE)</f>
        <v>#N/A</v>
      </c>
      <c r="X467">
        <v>1</v>
      </c>
      <c r="Y467" s="14">
        <f>IFERROR(LOOKUP(H467,{30,43,48,53,58,63,68,73,78,83,88,93,97},{42,47,52,57,62,67,72,77,82,87,92,99,100}),999)</f>
        <v>82</v>
      </c>
      <c r="Z467" s="17">
        <f t="shared" si="51"/>
        <v>1.4285714285714286</v>
      </c>
      <c r="AA467" s="17">
        <f t="shared" si="52"/>
        <v>1.4285714285714286</v>
      </c>
      <c r="AB467" s="17">
        <f t="shared" si="53"/>
        <v>2.518344052903343</v>
      </c>
      <c r="AC467" s="17" t="s">
        <v>17654</v>
      </c>
    </row>
    <row r="468" spans="1:29" x14ac:dyDescent="0.25">
      <c r="A468" t="s">
        <v>3339</v>
      </c>
      <c r="B468" s="166" t="s">
        <v>4601</v>
      </c>
      <c r="C468" t="s">
        <v>819</v>
      </c>
      <c r="D468" s="1">
        <v>45160</v>
      </c>
      <c r="E468">
        <f t="shared" si="48"/>
        <v>70</v>
      </c>
      <c r="F468" t="s">
        <v>14</v>
      </c>
      <c r="G468">
        <v>840</v>
      </c>
      <c r="H468">
        <f t="shared" si="47"/>
        <v>84</v>
      </c>
      <c r="I468" t="s">
        <v>7</v>
      </c>
      <c r="J468" t="s">
        <v>8</v>
      </c>
      <c r="K468" t="s">
        <v>4602</v>
      </c>
      <c r="L468" t="s">
        <v>8</v>
      </c>
      <c r="M468" t="s">
        <v>14</v>
      </c>
      <c r="N468" t="str">
        <f t="shared" si="49"/>
        <v>F</v>
      </c>
      <c r="O468" t="s">
        <v>1399</v>
      </c>
      <c r="P468" t="s">
        <v>1400</v>
      </c>
      <c r="Q468" t="s">
        <v>221</v>
      </c>
      <c r="R468">
        <v>4</v>
      </c>
      <c r="S468">
        <f t="shared" si="50"/>
        <v>2019</v>
      </c>
      <c r="T468" t="s">
        <v>12</v>
      </c>
      <c r="U468">
        <v>0.999999999999999</v>
      </c>
      <c r="V468" t="s">
        <v>3346</v>
      </c>
      <c r="W468">
        <f>VLOOKUP(Q468,'PBT Tag Rates'!$B$5:$E$44,4,FALSE)</f>
        <v>0.95971980899999998</v>
      </c>
      <c r="X468">
        <v>1</v>
      </c>
      <c r="Y468" s="14">
        <f>IFERROR(LOOKUP(H468,{30,43,48,53,58,63,68,73,78,83,88,93,97},{42,47,52,57,62,67,72,77,82,87,92,99,100}),999)</f>
        <v>87</v>
      </c>
      <c r="Z468" s="17">
        <f t="shared" si="51"/>
        <v>1.4285714285714286</v>
      </c>
      <c r="AA468" s="17">
        <f t="shared" si="52"/>
        <v>1.4285714285714286</v>
      </c>
      <c r="AB468" s="17">
        <f t="shared" si="53"/>
        <v>2.518344052903343</v>
      </c>
      <c r="AC468" s="17" t="s">
        <v>17654</v>
      </c>
    </row>
    <row r="469" spans="1:29" x14ac:dyDescent="0.25">
      <c r="A469" t="s">
        <v>3339</v>
      </c>
      <c r="B469" s="166" t="s">
        <v>4603</v>
      </c>
      <c r="C469" t="s">
        <v>4604</v>
      </c>
      <c r="D469" s="1">
        <v>45160</v>
      </c>
      <c r="E469">
        <f t="shared" si="48"/>
        <v>70</v>
      </c>
      <c r="F469" t="s">
        <v>6</v>
      </c>
      <c r="G469">
        <v>800</v>
      </c>
      <c r="H469">
        <f t="shared" si="47"/>
        <v>80</v>
      </c>
      <c r="I469" t="s">
        <v>7</v>
      </c>
      <c r="J469" t="s">
        <v>8</v>
      </c>
      <c r="K469" t="s">
        <v>4605</v>
      </c>
      <c r="L469" t="s">
        <v>8</v>
      </c>
      <c r="M469" t="s">
        <v>6</v>
      </c>
      <c r="N469" t="str">
        <f t="shared" si="49"/>
        <v>M</v>
      </c>
      <c r="O469" t="s">
        <v>339</v>
      </c>
      <c r="P469" t="s">
        <v>4606</v>
      </c>
      <c r="Q469" t="s">
        <v>221</v>
      </c>
      <c r="R469">
        <v>4</v>
      </c>
      <c r="S469">
        <f t="shared" si="50"/>
        <v>2019</v>
      </c>
      <c r="T469" t="s">
        <v>12</v>
      </c>
      <c r="U469">
        <v>1.00000000000001</v>
      </c>
      <c r="V469" t="s">
        <v>3346</v>
      </c>
      <c r="W469">
        <f>VLOOKUP(Q469,'PBT Tag Rates'!$B$5:$E$44,4,FALSE)</f>
        <v>0.95971980899999998</v>
      </c>
      <c r="X469">
        <v>1</v>
      </c>
      <c r="Y469" s="14">
        <f>IFERROR(LOOKUP(H469,{30,43,48,53,58,63,68,73,78,83,88,93,97},{42,47,52,57,62,67,72,77,82,87,92,99,100}),999)</f>
        <v>82</v>
      </c>
      <c r="Z469" s="17">
        <f t="shared" si="51"/>
        <v>1.4285714285714286</v>
      </c>
      <c r="AA469" s="17">
        <f t="shared" si="52"/>
        <v>1.4285714285714286</v>
      </c>
      <c r="AB469" s="17">
        <f t="shared" si="53"/>
        <v>2.518344052903343</v>
      </c>
      <c r="AC469" s="17" t="s">
        <v>17654</v>
      </c>
    </row>
    <row r="470" spans="1:29" x14ac:dyDescent="0.25">
      <c r="A470" t="s">
        <v>3339</v>
      </c>
      <c r="B470" s="166" t="s">
        <v>4607</v>
      </c>
      <c r="C470" t="s">
        <v>4608</v>
      </c>
      <c r="D470" s="1">
        <v>45160</v>
      </c>
      <c r="E470">
        <f t="shared" si="48"/>
        <v>70</v>
      </c>
      <c r="F470" t="s">
        <v>14</v>
      </c>
      <c r="G470">
        <v>800</v>
      </c>
      <c r="H470">
        <f t="shared" ref="H470:H533" si="54">G470/10</f>
        <v>80</v>
      </c>
      <c r="I470" t="s">
        <v>7</v>
      </c>
      <c r="J470" t="s">
        <v>8</v>
      </c>
      <c r="K470" t="s">
        <v>4609</v>
      </c>
      <c r="L470" t="s">
        <v>8</v>
      </c>
      <c r="M470" t="s">
        <v>14</v>
      </c>
      <c r="N470" t="str">
        <f t="shared" si="49"/>
        <v>F</v>
      </c>
      <c r="O470" t="s">
        <v>1101</v>
      </c>
      <c r="P470" t="s">
        <v>1102</v>
      </c>
      <c r="Q470" t="s">
        <v>221</v>
      </c>
      <c r="R470">
        <v>4</v>
      </c>
      <c r="S470">
        <f t="shared" si="50"/>
        <v>2019</v>
      </c>
      <c r="T470" t="s">
        <v>12</v>
      </c>
      <c r="U470">
        <v>1</v>
      </c>
      <c r="V470" t="s">
        <v>3346</v>
      </c>
      <c r="W470">
        <f>VLOOKUP(Q470,'PBT Tag Rates'!$B$5:$E$44,4,FALSE)</f>
        <v>0.95971980899999998</v>
      </c>
      <c r="X470">
        <v>1</v>
      </c>
      <c r="Y470" s="14">
        <f>IFERROR(LOOKUP(H470,{30,43,48,53,58,63,68,73,78,83,88,93,97},{42,47,52,57,62,67,72,77,82,87,92,99,100}),999)</f>
        <v>82</v>
      </c>
      <c r="Z470" s="17">
        <f t="shared" si="51"/>
        <v>1.4285714285714286</v>
      </c>
      <c r="AA470" s="17">
        <f t="shared" si="52"/>
        <v>1.4285714285714286</v>
      </c>
      <c r="AB470" s="17">
        <f t="shared" si="53"/>
        <v>2.518344052903343</v>
      </c>
      <c r="AC470" s="17" t="s">
        <v>17654</v>
      </c>
    </row>
    <row r="471" spans="1:29" x14ac:dyDescent="0.25">
      <c r="A471" t="s">
        <v>3339</v>
      </c>
      <c r="B471" s="166" t="s">
        <v>4610</v>
      </c>
      <c r="C471" t="s">
        <v>4611</v>
      </c>
      <c r="D471" s="1">
        <v>45160</v>
      </c>
      <c r="E471">
        <f t="shared" ref="E471:E534" si="55">IF(D471&lt;=$D$3,70,18)</f>
        <v>70</v>
      </c>
      <c r="F471" t="s">
        <v>6</v>
      </c>
      <c r="G471">
        <v>710</v>
      </c>
      <c r="H471">
        <f t="shared" si="54"/>
        <v>71</v>
      </c>
      <c r="I471" t="s">
        <v>7</v>
      </c>
      <c r="J471" t="s">
        <v>8</v>
      </c>
      <c r="K471" t="s">
        <v>4612</v>
      </c>
      <c r="L471" t="s">
        <v>8</v>
      </c>
      <c r="M471" t="s">
        <v>6</v>
      </c>
      <c r="N471" t="str">
        <f t="shared" ref="N471:N534" si="56">IF(M471="U",F471,M471)</f>
        <v>M</v>
      </c>
      <c r="O471" t="s">
        <v>1780</v>
      </c>
      <c r="P471" t="s">
        <v>2487</v>
      </c>
      <c r="Q471" t="s">
        <v>221</v>
      </c>
      <c r="R471">
        <v>4</v>
      </c>
      <c r="S471">
        <f t="shared" ref="S471:S534" si="57">IFERROR($S$3-R471,"U")</f>
        <v>2019</v>
      </c>
      <c r="T471" t="s">
        <v>12</v>
      </c>
      <c r="U471">
        <v>0.999999999999994</v>
      </c>
      <c r="V471" t="s">
        <v>3396</v>
      </c>
      <c r="W471">
        <f>VLOOKUP(Q471,'PBT Tag Rates'!$B$5:$E$44,4,FALSE)</f>
        <v>0.95971980899999998</v>
      </c>
      <c r="X471">
        <v>1</v>
      </c>
      <c r="Y471" s="14">
        <f>IFERROR(LOOKUP(H471,{30,43,48,53,58,63,68,73,78,83,88,93,97},{42,47,52,57,62,67,72,77,82,87,92,99,100}),999)</f>
        <v>72</v>
      </c>
      <c r="Z471" s="17">
        <f t="shared" ref="Z471:Z534" si="58">IF(D471&lt;$D$3,X471/$Z$3,X471/$Z$4)</f>
        <v>1.4285714285714286</v>
      </c>
      <c r="AA471" s="17">
        <f t="shared" ref="AA471:AA534" si="59">Z471*(1+$AA$4)</f>
        <v>1.4285714285714286</v>
      </c>
      <c r="AB471" s="17">
        <f t="shared" ref="AB471:AB534" si="60">IF(D471&lt;$D$3,AA471/$AB$3,AA471/$AB$4)</f>
        <v>2.518344052903343</v>
      </c>
      <c r="AC471" s="17" t="s">
        <v>17655</v>
      </c>
    </row>
    <row r="472" spans="1:29" x14ac:dyDescent="0.25">
      <c r="A472" t="s">
        <v>3339</v>
      </c>
      <c r="B472" s="166" t="s">
        <v>4613</v>
      </c>
      <c r="C472" t="s">
        <v>4614</v>
      </c>
      <c r="D472" s="1">
        <v>45160</v>
      </c>
      <c r="E472">
        <f t="shared" si="55"/>
        <v>70</v>
      </c>
      <c r="F472" t="s">
        <v>14</v>
      </c>
      <c r="G472">
        <v>800</v>
      </c>
      <c r="H472">
        <f t="shared" si="54"/>
        <v>80</v>
      </c>
      <c r="I472" t="s">
        <v>7</v>
      </c>
      <c r="J472" t="s">
        <v>8</v>
      </c>
      <c r="K472" t="s">
        <v>4615</v>
      </c>
      <c r="L472" t="s">
        <v>8</v>
      </c>
      <c r="M472" t="s">
        <v>14</v>
      </c>
      <c r="N472" t="str">
        <f t="shared" si="56"/>
        <v>F</v>
      </c>
      <c r="O472" t="s">
        <v>8</v>
      </c>
      <c r="P472" t="s">
        <v>8</v>
      </c>
      <c r="Q472" t="s">
        <v>11</v>
      </c>
      <c r="R472" t="s">
        <v>8</v>
      </c>
      <c r="S472" t="str">
        <f t="shared" si="57"/>
        <v>U</v>
      </c>
      <c r="T472" t="s">
        <v>12</v>
      </c>
      <c r="U472">
        <v>1</v>
      </c>
      <c r="V472" t="s">
        <v>11</v>
      </c>
      <c r="W472" t="e">
        <f>VLOOKUP(Q472,'PBT Tag Rates'!$B$5:$E$44,4,FALSE)</f>
        <v>#N/A</v>
      </c>
      <c r="X472">
        <v>1</v>
      </c>
      <c r="Y472" s="14">
        <f>IFERROR(LOOKUP(H472,{30,43,48,53,58,63,68,73,78,83,88,93,97},{42,47,52,57,62,67,72,77,82,87,92,99,100}),999)</f>
        <v>82</v>
      </c>
      <c r="Z472" s="17">
        <f t="shared" si="58"/>
        <v>1.4285714285714286</v>
      </c>
      <c r="AA472" s="17">
        <f t="shared" si="59"/>
        <v>1.4285714285714286</v>
      </c>
      <c r="AB472" s="17">
        <f t="shared" si="60"/>
        <v>2.518344052903343</v>
      </c>
      <c r="AC472" s="17" t="s">
        <v>17654</v>
      </c>
    </row>
    <row r="473" spans="1:29" x14ac:dyDescent="0.25">
      <c r="A473" t="s">
        <v>3339</v>
      </c>
      <c r="B473" s="166" t="s">
        <v>4616</v>
      </c>
      <c r="C473" t="s">
        <v>4617</v>
      </c>
      <c r="D473" s="1">
        <v>45160</v>
      </c>
      <c r="E473">
        <f t="shared" si="55"/>
        <v>70</v>
      </c>
      <c r="F473" t="s">
        <v>6</v>
      </c>
      <c r="G473">
        <v>920</v>
      </c>
      <c r="H473">
        <f t="shared" si="54"/>
        <v>92</v>
      </c>
      <c r="I473" t="s">
        <v>7</v>
      </c>
      <c r="J473" t="s">
        <v>8</v>
      </c>
      <c r="K473" t="s">
        <v>4618</v>
      </c>
      <c r="L473" t="s">
        <v>8</v>
      </c>
      <c r="M473" t="s">
        <v>6</v>
      </c>
      <c r="N473" t="str">
        <f t="shared" si="56"/>
        <v>M</v>
      </c>
      <c r="O473" t="s">
        <v>8</v>
      </c>
      <c r="P473" t="s">
        <v>8</v>
      </c>
      <c r="Q473" t="s">
        <v>11</v>
      </c>
      <c r="R473" t="s">
        <v>8</v>
      </c>
      <c r="S473" t="str">
        <f t="shared" si="57"/>
        <v>U</v>
      </c>
      <c r="T473" t="s">
        <v>12</v>
      </c>
      <c r="U473">
        <v>1</v>
      </c>
      <c r="V473" t="s">
        <v>11</v>
      </c>
      <c r="W473" t="e">
        <f>VLOOKUP(Q473,'PBT Tag Rates'!$B$5:$E$44,4,FALSE)</f>
        <v>#N/A</v>
      </c>
      <c r="X473">
        <v>1</v>
      </c>
      <c r="Y473" s="14">
        <f>IFERROR(LOOKUP(H473,{30,43,48,53,58,63,68,73,78,83,88,93,97},{42,47,52,57,62,67,72,77,82,87,92,99,100}),999)</f>
        <v>92</v>
      </c>
      <c r="Z473" s="17">
        <f t="shared" si="58"/>
        <v>1.4285714285714286</v>
      </c>
      <c r="AA473" s="17">
        <f t="shared" si="59"/>
        <v>1.4285714285714286</v>
      </c>
      <c r="AB473" s="17">
        <f t="shared" si="60"/>
        <v>2.518344052903343</v>
      </c>
      <c r="AC473" s="17" t="s">
        <v>17654</v>
      </c>
    </row>
    <row r="474" spans="1:29" x14ac:dyDescent="0.25">
      <c r="A474" t="s">
        <v>3339</v>
      </c>
      <c r="B474" s="166" t="s">
        <v>4619</v>
      </c>
      <c r="C474" t="s">
        <v>4620</v>
      </c>
      <c r="D474" s="1">
        <v>45160</v>
      </c>
      <c r="E474">
        <f t="shared" si="55"/>
        <v>70</v>
      </c>
      <c r="F474" t="s">
        <v>14</v>
      </c>
      <c r="G474">
        <v>820</v>
      </c>
      <c r="H474">
        <f t="shared" si="54"/>
        <v>82</v>
      </c>
      <c r="I474" t="s">
        <v>7</v>
      </c>
      <c r="J474" t="s">
        <v>8</v>
      </c>
      <c r="K474" t="s">
        <v>4621</v>
      </c>
      <c r="L474" t="s">
        <v>8</v>
      </c>
      <c r="M474" t="s">
        <v>14</v>
      </c>
      <c r="N474" t="str">
        <f t="shared" si="56"/>
        <v>F</v>
      </c>
      <c r="O474" t="s">
        <v>8</v>
      </c>
      <c r="P474" t="s">
        <v>8</v>
      </c>
      <c r="Q474" t="s">
        <v>11</v>
      </c>
      <c r="R474" t="s">
        <v>8</v>
      </c>
      <c r="S474" t="str">
        <f t="shared" si="57"/>
        <v>U</v>
      </c>
      <c r="T474" t="s">
        <v>12</v>
      </c>
      <c r="U474">
        <v>1</v>
      </c>
      <c r="V474" t="s">
        <v>11</v>
      </c>
      <c r="W474" t="e">
        <f>VLOOKUP(Q474,'PBT Tag Rates'!$B$5:$E$44,4,FALSE)</f>
        <v>#N/A</v>
      </c>
      <c r="X474">
        <v>1</v>
      </c>
      <c r="Y474" s="14">
        <f>IFERROR(LOOKUP(H474,{30,43,48,53,58,63,68,73,78,83,88,93,97},{42,47,52,57,62,67,72,77,82,87,92,99,100}),999)</f>
        <v>82</v>
      </c>
      <c r="Z474" s="17">
        <f t="shared" si="58"/>
        <v>1.4285714285714286</v>
      </c>
      <c r="AA474" s="17">
        <f t="shared" si="59"/>
        <v>1.4285714285714286</v>
      </c>
      <c r="AB474" s="17">
        <f t="shared" si="60"/>
        <v>2.518344052903343</v>
      </c>
      <c r="AC474" s="17" t="s">
        <v>17654</v>
      </c>
    </row>
    <row r="475" spans="1:29" x14ac:dyDescent="0.25">
      <c r="A475" t="s">
        <v>3339</v>
      </c>
      <c r="B475" s="166" t="s">
        <v>4622</v>
      </c>
      <c r="C475" t="s">
        <v>4623</v>
      </c>
      <c r="D475" s="1">
        <v>45160</v>
      </c>
      <c r="E475">
        <f t="shared" si="55"/>
        <v>70</v>
      </c>
      <c r="F475" t="s">
        <v>14</v>
      </c>
      <c r="G475">
        <v>830</v>
      </c>
      <c r="H475">
        <f t="shared" si="54"/>
        <v>83</v>
      </c>
      <c r="I475" t="s">
        <v>7</v>
      </c>
      <c r="J475" t="s">
        <v>8</v>
      </c>
      <c r="K475" t="s">
        <v>4624</v>
      </c>
      <c r="L475" t="s">
        <v>8</v>
      </c>
      <c r="M475" t="s">
        <v>14</v>
      </c>
      <c r="N475" t="str">
        <f t="shared" si="56"/>
        <v>F</v>
      </c>
      <c r="O475" t="s">
        <v>529</v>
      </c>
      <c r="P475" t="s">
        <v>1985</v>
      </c>
      <c r="Q475" t="s">
        <v>221</v>
      </c>
      <c r="R475">
        <v>4</v>
      </c>
      <c r="S475">
        <f t="shared" si="57"/>
        <v>2019</v>
      </c>
      <c r="T475" t="s">
        <v>12</v>
      </c>
      <c r="U475">
        <v>1</v>
      </c>
      <c r="V475" t="s">
        <v>3396</v>
      </c>
      <c r="W475">
        <f>VLOOKUP(Q475,'PBT Tag Rates'!$B$5:$E$44,4,FALSE)</f>
        <v>0.95971980899999998</v>
      </c>
      <c r="X475">
        <v>1</v>
      </c>
      <c r="Y475" s="14">
        <f>IFERROR(LOOKUP(H475,{30,43,48,53,58,63,68,73,78,83,88,93,97},{42,47,52,57,62,67,72,77,82,87,92,99,100}),999)</f>
        <v>87</v>
      </c>
      <c r="Z475" s="17">
        <f t="shared" si="58"/>
        <v>1.4285714285714286</v>
      </c>
      <c r="AA475" s="17">
        <f t="shared" si="59"/>
        <v>1.4285714285714286</v>
      </c>
      <c r="AB475" s="17">
        <f t="shared" si="60"/>
        <v>2.518344052903343</v>
      </c>
      <c r="AC475" s="17" t="s">
        <v>17655</v>
      </c>
    </row>
    <row r="476" spans="1:29" x14ac:dyDescent="0.25">
      <c r="A476" t="s">
        <v>3339</v>
      </c>
      <c r="B476" s="166" t="s">
        <v>4625</v>
      </c>
      <c r="C476" t="s">
        <v>4626</v>
      </c>
      <c r="D476" s="1">
        <v>45160</v>
      </c>
      <c r="E476">
        <f t="shared" si="55"/>
        <v>70</v>
      </c>
      <c r="F476" t="s">
        <v>6</v>
      </c>
      <c r="G476">
        <v>880</v>
      </c>
      <c r="H476">
        <f t="shared" si="54"/>
        <v>88</v>
      </c>
      <c r="I476" t="s">
        <v>7</v>
      </c>
      <c r="J476" t="s">
        <v>8</v>
      </c>
      <c r="K476" t="s">
        <v>4627</v>
      </c>
      <c r="L476" t="s">
        <v>8</v>
      </c>
      <c r="M476" t="s">
        <v>6</v>
      </c>
      <c r="N476" t="str">
        <f t="shared" si="56"/>
        <v>M</v>
      </c>
      <c r="O476" t="s">
        <v>3847</v>
      </c>
      <c r="P476" t="s">
        <v>3848</v>
      </c>
      <c r="Q476" t="s">
        <v>281</v>
      </c>
      <c r="R476">
        <v>4</v>
      </c>
      <c r="S476">
        <f t="shared" si="57"/>
        <v>2019</v>
      </c>
      <c r="T476" t="s">
        <v>12</v>
      </c>
      <c r="U476">
        <v>0.999999999999998</v>
      </c>
      <c r="V476" t="s">
        <v>3169</v>
      </c>
      <c r="W476">
        <f>VLOOKUP(Q476,'PBT Tag Rates'!$B$5:$E$44,4,FALSE)</f>
        <v>0.99705232300000002</v>
      </c>
      <c r="X476">
        <v>1</v>
      </c>
      <c r="Y476" s="14">
        <f>IFERROR(LOOKUP(H476,{30,43,48,53,58,63,68,73,78,83,88,93,97},{42,47,52,57,62,67,72,77,82,87,92,99,100}),999)</f>
        <v>92</v>
      </c>
      <c r="Z476" s="17">
        <f t="shared" si="58"/>
        <v>1.4285714285714286</v>
      </c>
      <c r="AA476" s="17">
        <f t="shared" si="59"/>
        <v>1.4285714285714286</v>
      </c>
      <c r="AB476" s="17">
        <f t="shared" si="60"/>
        <v>2.518344052903343</v>
      </c>
      <c r="AC476" s="17" t="s">
        <v>17654</v>
      </c>
    </row>
    <row r="477" spans="1:29" x14ac:dyDescent="0.25">
      <c r="A477" t="s">
        <v>3339</v>
      </c>
      <c r="B477" s="166" t="s">
        <v>4628</v>
      </c>
      <c r="C477" t="s">
        <v>820</v>
      </c>
      <c r="D477" s="1">
        <v>45160</v>
      </c>
      <c r="E477">
        <f t="shared" si="55"/>
        <v>70</v>
      </c>
      <c r="F477" t="s">
        <v>14</v>
      </c>
      <c r="G477">
        <v>760</v>
      </c>
      <c r="H477">
        <f t="shared" si="54"/>
        <v>76</v>
      </c>
      <c r="I477" t="s">
        <v>7</v>
      </c>
      <c r="J477" t="s">
        <v>8</v>
      </c>
      <c r="K477" t="s">
        <v>4629</v>
      </c>
      <c r="L477" t="s">
        <v>8</v>
      </c>
      <c r="M477" t="s">
        <v>14</v>
      </c>
      <c r="N477" t="str">
        <f t="shared" si="56"/>
        <v>F</v>
      </c>
      <c r="O477" t="s">
        <v>8</v>
      </c>
      <c r="P477" t="s">
        <v>8</v>
      </c>
      <c r="Q477" t="s">
        <v>11</v>
      </c>
      <c r="R477" t="s">
        <v>8</v>
      </c>
      <c r="S477" t="str">
        <f t="shared" si="57"/>
        <v>U</v>
      </c>
      <c r="T477" t="s">
        <v>12</v>
      </c>
      <c r="U477">
        <v>1</v>
      </c>
      <c r="V477" t="s">
        <v>11</v>
      </c>
      <c r="W477" t="e">
        <f>VLOOKUP(Q477,'PBT Tag Rates'!$B$5:$E$44,4,FALSE)</f>
        <v>#N/A</v>
      </c>
      <c r="X477">
        <v>1</v>
      </c>
      <c r="Y477" s="14">
        <f>IFERROR(LOOKUP(H477,{30,43,48,53,58,63,68,73,78,83,88,93,97},{42,47,52,57,62,67,72,77,82,87,92,99,100}),999)</f>
        <v>77</v>
      </c>
      <c r="Z477" s="17">
        <f t="shared" si="58"/>
        <v>1.4285714285714286</v>
      </c>
      <c r="AA477" s="17">
        <f t="shared" si="59"/>
        <v>1.4285714285714286</v>
      </c>
      <c r="AB477" s="17">
        <f t="shared" si="60"/>
        <v>2.518344052903343</v>
      </c>
      <c r="AC477" s="17" t="s">
        <v>17654</v>
      </c>
    </row>
    <row r="478" spans="1:29" x14ac:dyDescent="0.25">
      <c r="A478" t="s">
        <v>3339</v>
      </c>
      <c r="B478" s="166" t="s">
        <v>4630</v>
      </c>
      <c r="C478" t="s">
        <v>4631</v>
      </c>
      <c r="D478" s="1">
        <v>45160</v>
      </c>
      <c r="E478">
        <f t="shared" si="55"/>
        <v>70</v>
      </c>
      <c r="F478" t="s">
        <v>6</v>
      </c>
      <c r="G478">
        <v>800</v>
      </c>
      <c r="H478">
        <f t="shared" si="54"/>
        <v>80</v>
      </c>
      <c r="I478" t="s">
        <v>7</v>
      </c>
      <c r="J478" t="s">
        <v>8</v>
      </c>
      <c r="K478" t="s">
        <v>4632</v>
      </c>
      <c r="L478" t="s">
        <v>8</v>
      </c>
      <c r="M478" t="s">
        <v>6</v>
      </c>
      <c r="N478" t="str">
        <f t="shared" si="56"/>
        <v>M</v>
      </c>
      <c r="O478" t="s">
        <v>992</v>
      </c>
      <c r="P478" t="s">
        <v>993</v>
      </c>
      <c r="Q478" t="s">
        <v>221</v>
      </c>
      <c r="R478">
        <v>4</v>
      </c>
      <c r="S478">
        <f t="shared" si="57"/>
        <v>2019</v>
      </c>
      <c r="T478" t="s">
        <v>12</v>
      </c>
      <c r="U478">
        <v>1</v>
      </c>
      <c r="V478" t="s">
        <v>3386</v>
      </c>
      <c r="W478">
        <f>VLOOKUP(Q478,'PBT Tag Rates'!$B$5:$E$44,4,FALSE)</f>
        <v>0.95971980899999998</v>
      </c>
      <c r="X478">
        <v>1</v>
      </c>
      <c r="Y478" s="14">
        <f>IFERROR(LOOKUP(H478,{30,43,48,53,58,63,68,73,78,83,88,93,97},{42,47,52,57,62,67,72,77,82,87,92,99,100}),999)</f>
        <v>82</v>
      </c>
      <c r="Z478" s="17">
        <f t="shared" si="58"/>
        <v>1.4285714285714286</v>
      </c>
      <c r="AA478" s="17">
        <f t="shared" si="59"/>
        <v>1.4285714285714286</v>
      </c>
      <c r="AB478" s="17">
        <f t="shared" si="60"/>
        <v>2.518344052903343</v>
      </c>
      <c r="AC478" s="17" t="s">
        <v>17654</v>
      </c>
    </row>
    <row r="479" spans="1:29" x14ac:dyDescent="0.25">
      <c r="A479" t="s">
        <v>3339</v>
      </c>
      <c r="B479" s="166" t="s">
        <v>4633</v>
      </c>
      <c r="C479" t="s">
        <v>4634</v>
      </c>
      <c r="D479" s="1">
        <v>45160</v>
      </c>
      <c r="E479">
        <f t="shared" si="55"/>
        <v>70</v>
      </c>
      <c r="F479" t="s">
        <v>6</v>
      </c>
      <c r="G479">
        <v>740</v>
      </c>
      <c r="H479">
        <f t="shared" si="54"/>
        <v>74</v>
      </c>
      <c r="I479" t="s">
        <v>7</v>
      </c>
      <c r="J479" t="s">
        <v>8</v>
      </c>
      <c r="K479" t="s">
        <v>4635</v>
      </c>
      <c r="L479" t="s">
        <v>8</v>
      </c>
      <c r="M479" t="s">
        <v>6</v>
      </c>
      <c r="N479" t="str">
        <f t="shared" si="56"/>
        <v>M</v>
      </c>
      <c r="O479" t="s">
        <v>371</v>
      </c>
      <c r="P479" t="s">
        <v>372</v>
      </c>
      <c r="Q479" t="s">
        <v>221</v>
      </c>
      <c r="R479">
        <v>4</v>
      </c>
      <c r="S479">
        <f t="shared" si="57"/>
        <v>2019</v>
      </c>
      <c r="T479" t="s">
        <v>12</v>
      </c>
      <c r="U479">
        <v>0.999999999999998</v>
      </c>
      <c r="V479" t="s">
        <v>3363</v>
      </c>
      <c r="W479">
        <f>VLOOKUP(Q479,'PBT Tag Rates'!$B$5:$E$44,4,FALSE)</f>
        <v>0.95971980899999998</v>
      </c>
      <c r="X479">
        <v>1</v>
      </c>
      <c r="Y479" s="14">
        <f>IFERROR(LOOKUP(H479,{30,43,48,53,58,63,68,73,78,83,88,93,97},{42,47,52,57,62,67,72,77,82,87,92,99,100}),999)</f>
        <v>77</v>
      </c>
      <c r="Z479" s="17">
        <f t="shared" si="58"/>
        <v>1.4285714285714286</v>
      </c>
      <c r="AA479" s="17">
        <f t="shared" si="59"/>
        <v>1.4285714285714286</v>
      </c>
      <c r="AB479" s="17">
        <f t="shared" si="60"/>
        <v>2.518344052903343</v>
      </c>
      <c r="AC479" s="17" t="s">
        <v>17654</v>
      </c>
    </row>
    <row r="480" spans="1:29" x14ac:dyDescent="0.25">
      <c r="A480" t="s">
        <v>3339</v>
      </c>
      <c r="B480" s="166" t="s">
        <v>4636</v>
      </c>
      <c r="C480" t="s">
        <v>4637</v>
      </c>
      <c r="D480" s="1">
        <v>45160</v>
      </c>
      <c r="E480">
        <f t="shared" si="55"/>
        <v>70</v>
      </c>
      <c r="F480" t="s">
        <v>6</v>
      </c>
      <c r="G480">
        <v>850</v>
      </c>
      <c r="H480">
        <f t="shared" si="54"/>
        <v>85</v>
      </c>
      <c r="I480" t="s">
        <v>7</v>
      </c>
      <c r="J480" t="s">
        <v>8</v>
      </c>
      <c r="K480" t="s">
        <v>4638</v>
      </c>
      <c r="L480" t="s">
        <v>8</v>
      </c>
      <c r="M480" t="s">
        <v>6</v>
      </c>
      <c r="N480" t="str">
        <f t="shared" si="56"/>
        <v>M</v>
      </c>
      <c r="O480" t="s">
        <v>2540</v>
      </c>
      <c r="P480" t="s">
        <v>2541</v>
      </c>
      <c r="Q480" t="s">
        <v>221</v>
      </c>
      <c r="R480">
        <v>4</v>
      </c>
      <c r="S480">
        <f t="shared" si="57"/>
        <v>2019</v>
      </c>
      <c r="T480" t="s">
        <v>12</v>
      </c>
      <c r="U480">
        <v>1.00000000000001</v>
      </c>
      <c r="V480" t="s">
        <v>3363</v>
      </c>
      <c r="W480">
        <f>VLOOKUP(Q480,'PBT Tag Rates'!$B$5:$E$44,4,FALSE)</f>
        <v>0.95971980899999998</v>
      </c>
      <c r="X480">
        <v>1</v>
      </c>
      <c r="Y480" s="14">
        <f>IFERROR(LOOKUP(H480,{30,43,48,53,58,63,68,73,78,83,88,93,97},{42,47,52,57,62,67,72,77,82,87,92,99,100}),999)</f>
        <v>87</v>
      </c>
      <c r="Z480" s="17">
        <f t="shared" si="58"/>
        <v>1.4285714285714286</v>
      </c>
      <c r="AA480" s="17">
        <f t="shared" si="59"/>
        <v>1.4285714285714286</v>
      </c>
      <c r="AB480" s="17">
        <f t="shared" si="60"/>
        <v>2.518344052903343</v>
      </c>
      <c r="AC480" s="17" t="s">
        <v>17654</v>
      </c>
    </row>
    <row r="481" spans="1:29" x14ac:dyDescent="0.25">
      <c r="A481" t="s">
        <v>3339</v>
      </c>
      <c r="B481" s="166" t="s">
        <v>4639</v>
      </c>
      <c r="C481" t="s">
        <v>821</v>
      </c>
      <c r="D481" s="1">
        <v>45160</v>
      </c>
      <c r="E481">
        <f t="shared" si="55"/>
        <v>70</v>
      </c>
      <c r="F481" t="s">
        <v>14</v>
      </c>
      <c r="G481">
        <v>700</v>
      </c>
      <c r="H481">
        <f t="shared" si="54"/>
        <v>70</v>
      </c>
      <c r="I481" t="s">
        <v>7</v>
      </c>
      <c r="J481" t="s">
        <v>8</v>
      </c>
      <c r="K481" t="s">
        <v>4640</v>
      </c>
      <c r="L481" t="s">
        <v>8</v>
      </c>
      <c r="M481" t="s">
        <v>14</v>
      </c>
      <c r="N481" t="str">
        <f t="shared" si="56"/>
        <v>F</v>
      </c>
      <c r="O481" t="s">
        <v>4206</v>
      </c>
      <c r="P481" t="s">
        <v>4207</v>
      </c>
      <c r="Q481" t="s">
        <v>281</v>
      </c>
      <c r="R481">
        <v>4</v>
      </c>
      <c r="S481">
        <f t="shared" si="57"/>
        <v>2019</v>
      </c>
      <c r="T481" t="s">
        <v>12</v>
      </c>
      <c r="U481">
        <v>1</v>
      </c>
      <c r="V481" t="s">
        <v>3171</v>
      </c>
      <c r="W481">
        <f>VLOOKUP(Q481,'PBT Tag Rates'!$B$5:$E$44,4,FALSE)</f>
        <v>0.99705232300000002</v>
      </c>
      <c r="X481">
        <v>1</v>
      </c>
      <c r="Y481" s="14">
        <f>IFERROR(LOOKUP(H481,{30,43,48,53,58,63,68,73,78,83,88,93,97},{42,47,52,57,62,67,72,77,82,87,92,99,100}),999)</f>
        <v>72</v>
      </c>
      <c r="Z481" s="17">
        <f t="shared" si="58"/>
        <v>1.4285714285714286</v>
      </c>
      <c r="AA481" s="17">
        <f t="shared" si="59"/>
        <v>1.4285714285714286</v>
      </c>
      <c r="AB481" s="17">
        <f t="shared" si="60"/>
        <v>2.518344052903343</v>
      </c>
      <c r="AC481" s="17" t="s">
        <v>17654</v>
      </c>
    </row>
    <row r="482" spans="1:29" x14ac:dyDescent="0.25">
      <c r="A482" t="s">
        <v>3339</v>
      </c>
      <c r="B482" s="166" t="s">
        <v>4641</v>
      </c>
      <c r="C482" t="s">
        <v>4642</v>
      </c>
      <c r="D482" s="1">
        <v>45160</v>
      </c>
      <c r="E482">
        <f t="shared" si="55"/>
        <v>70</v>
      </c>
      <c r="F482" t="s">
        <v>6</v>
      </c>
      <c r="G482">
        <v>710</v>
      </c>
      <c r="H482">
        <f t="shared" si="54"/>
        <v>71</v>
      </c>
      <c r="I482" t="s">
        <v>7</v>
      </c>
      <c r="J482" t="s">
        <v>8</v>
      </c>
      <c r="K482" t="s">
        <v>4643</v>
      </c>
      <c r="L482" t="s">
        <v>8</v>
      </c>
      <c r="M482" t="s">
        <v>6</v>
      </c>
      <c r="N482" t="str">
        <f t="shared" si="56"/>
        <v>M</v>
      </c>
      <c r="O482" t="s">
        <v>8</v>
      </c>
      <c r="P482" t="s">
        <v>8</v>
      </c>
      <c r="Q482" t="s">
        <v>11</v>
      </c>
      <c r="R482" t="s">
        <v>8</v>
      </c>
      <c r="S482" t="str">
        <f t="shared" si="57"/>
        <v>U</v>
      </c>
      <c r="T482" t="s">
        <v>12</v>
      </c>
      <c r="U482">
        <v>0.999999999999998</v>
      </c>
      <c r="V482" t="s">
        <v>11</v>
      </c>
      <c r="W482" t="e">
        <f>VLOOKUP(Q482,'PBT Tag Rates'!$B$5:$E$44,4,FALSE)</f>
        <v>#N/A</v>
      </c>
      <c r="X482">
        <v>1</v>
      </c>
      <c r="Y482" s="14">
        <f>IFERROR(LOOKUP(H482,{30,43,48,53,58,63,68,73,78,83,88,93,97},{42,47,52,57,62,67,72,77,82,87,92,99,100}),999)</f>
        <v>72</v>
      </c>
      <c r="Z482" s="17">
        <f t="shared" si="58"/>
        <v>1.4285714285714286</v>
      </c>
      <c r="AA482" s="17">
        <f t="shared" si="59"/>
        <v>1.4285714285714286</v>
      </c>
      <c r="AB482" s="17">
        <f t="shared" si="60"/>
        <v>2.518344052903343</v>
      </c>
      <c r="AC482" s="17" t="s">
        <v>17654</v>
      </c>
    </row>
    <row r="483" spans="1:29" x14ac:dyDescent="0.25">
      <c r="A483" t="s">
        <v>3339</v>
      </c>
      <c r="B483" s="166" t="s">
        <v>4644</v>
      </c>
      <c r="C483" t="s">
        <v>4645</v>
      </c>
      <c r="D483" s="1">
        <v>45160</v>
      </c>
      <c r="E483">
        <f t="shared" si="55"/>
        <v>70</v>
      </c>
      <c r="F483" t="s">
        <v>6</v>
      </c>
      <c r="G483">
        <v>910</v>
      </c>
      <c r="H483">
        <f t="shared" si="54"/>
        <v>91</v>
      </c>
      <c r="I483" t="s">
        <v>7</v>
      </c>
      <c r="J483" t="s">
        <v>8</v>
      </c>
      <c r="K483" t="s">
        <v>4646</v>
      </c>
      <c r="L483" t="s">
        <v>8</v>
      </c>
      <c r="M483" t="s">
        <v>6</v>
      </c>
      <c r="N483" t="str">
        <f t="shared" si="56"/>
        <v>M</v>
      </c>
      <c r="O483" t="s">
        <v>315</v>
      </c>
      <c r="P483" t="s">
        <v>4647</v>
      </c>
      <c r="Q483" t="s">
        <v>15</v>
      </c>
      <c r="R483">
        <v>5</v>
      </c>
      <c r="S483">
        <f t="shared" si="57"/>
        <v>2018</v>
      </c>
      <c r="T483" t="s">
        <v>12</v>
      </c>
      <c r="U483">
        <v>0.999999999999998</v>
      </c>
      <c r="V483" t="s">
        <v>3357</v>
      </c>
      <c r="W483">
        <f>VLOOKUP(Q483,'PBT Tag Rates'!$B$5:$E$44,4,FALSE)</f>
        <v>0.80551598400000002</v>
      </c>
      <c r="X483">
        <v>1</v>
      </c>
      <c r="Y483" s="14">
        <f>IFERROR(LOOKUP(H483,{30,43,48,53,58,63,68,73,78,83,88,93,97},{42,47,52,57,62,67,72,77,82,87,92,99,100}),999)</f>
        <v>92</v>
      </c>
      <c r="Z483" s="17">
        <f t="shared" si="58"/>
        <v>1.4285714285714286</v>
      </c>
      <c r="AA483" s="17">
        <f t="shared" si="59"/>
        <v>1.4285714285714286</v>
      </c>
      <c r="AB483" s="17">
        <f t="shared" si="60"/>
        <v>2.518344052903343</v>
      </c>
      <c r="AC483" s="17" t="s">
        <v>17654</v>
      </c>
    </row>
    <row r="484" spans="1:29" x14ac:dyDescent="0.25">
      <c r="A484" t="s">
        <v>3339</v>
      </c>
      <c r="B484" s="166" t="s">
        <v>4648</v>
      </c>
      <c r="C484" t="s">
        <v>4649</v>
      </c>
      <c r="D484" s="1">
        <v>45160</v>
      </c>
      <c r="E484">
        <f t="shared" si="55"/>
        <v>70</v>
      </c>
      <c r="F484" t="s">
        <v>14</v>
      </c>
      <c r="G484">
        <v>770</v>
      </c>
      <c r="H484">
        <f t="shared" si="54"/>
        <v>77</v>
      </c>
      <c r="I484" t="s">
        <v>7</v>
      </c>
      <c r="J484" t="s">
        <v>8</v>
      </c>
      <c r="K484" t="s">
        <v>4650</v>
      </c>
      <c r="L484" t="s">
        <v>8</v>
      </c>
      <c r="M484" t="s">
        <v>14</v>
      </c>
      <c r="N484" t="str">
        <f t="shared" si="56"/>
        <v>F</v>
      </c>
      <c r="O484" t="s">
        <v>3945</v>
      </c>
      <c r="P484" t="s">
        <v>4651</v>
      </c>
      <c r="Q484" t="s">
        <v>281</v>
      </c>
      <c r="R484">
        <v>4</v>
      </c>
      <c r="S484">
        <f t="shared" si="57"/>
        <v>2019</v>
      </c>
      <c r="T484" t="s">
        <v>12</v>
      </c>
      <c r="U484">
        <v>0.999999999999999</v>
      </c>
      <c r="V484" t="s">
        <v>3079</v>
      </c>
      <c r="W484">
        <f>VLOOKUP(Q484,'PBT Tag Rates'!$B$5:$E$44,4,FALSE)</f>
        <v>0.99705232300000002</v>
      </c>
      <c r="X484">
        <v>1</v>
      </c>
      <c r="Y484" s="14">
        <f>IFERROR(LOOKUP(H484,{30,43,48,53,58,63,68,73,78,83,88,93,97},{42,47,52,57,62,67,72,77,82,87,92,99,100}),999)</f>
        <v>77</v>
      </c>
      <c r="Z484" s="17">
        <f t="shared" si="58"/>
        <v>1.4285714285714286</v>
      </c>
      <c r="AA484" s="17">
        <f t="shared" si="59"/>
        <v>1.4285714285714286</v>
      </c>
      <c r="AB484" s="17">
        <f t="shared" si="60"/>
        <v>2.518344052903343</v>
      </c>
      <c r="AC484" s="17" t="s">
        <v>17654</v>
      </c>
    </row>
    <row r="485" spans="1:29" x14ac:dyDescent="0.25">
      <c r="A485" t="s">
        <v>3339</v>
      </c>
      <c r="B485" s="166" t="s">
        <v>4652</v>
      </c>
      <c r="C485" t="s">
        <v>4653</v>
      </c>
      <c r="D485" s="1">
        <v>45160</v>
      </c>
      <c r="E485">
        <f t="shared" si="55"/>
        <v>70</v>
      </c>
      <c r="F485" t="s">
        <v>14</v>
      </c>
      <c r="G485">
        <v>760</v>
      </c>
      <c r="H485">
        <f t="shared" si="54"/>
        <v>76</v>
      </c>
      <c r="I485" t="s">
        <v>7</v>
      </c>
      <c r="J485" t="s">
        <v>8</v>
      </c>
      <c r="K485" t="s">
        <v>4654</v>
      </c>
      <c r="L485" t="s">
        <v>8</v>
      </c>
      <c r="M485" t="s">
        <v>14</v>
      </c>
      <c r="N485" t="str">
        <f t="shared" si="56"/>
        <v>F</v>
      </c>
      <c r="O485" t="s">
        <v>989</v>
      </c>
      <c r="P485" t="s">
        <v>990</v>
      </c>
      <c r="Q485" t="s">
        <v>221</v>
      </c>
      <c r="R485">
        <v>4</v>
      </c>
      <c r="S485">
        <f t="shared" si="57"/>
        <v>2019</v>
      </c>
      <c r="T485" t="s">
        <v>12</v>
      </c>
      <c r="U485">
        <v>0.999999999999998</v>
      </c>
      <c r="V485" t="s">
        <v>3346</v>
      </c>
      <c r="W485">
        <f>VLOOKUP(Q485,'PBT Tag Rates'!$B$5:$E$44,4,FALSE)</f>
        <v>0.95971980899999998</v>
      </c>
      <c r="X485">
        <v>1</v>
      </c>
      <c r="Y485" s="14">
        <f>IFERROR(LOOKUP(H485,{30,43,48,53,58,63,68,73,78,83,88,93,97},{42,47,52,57,62,67,72,77,82,87,92,99,100}),999)</f>
        <v>77</v>
      </c>
      <c r="Z485" s="17">
        <f t="shared" si="58"/>
        <v>1.4285714285714286</v>
      </c>
      <c r="AA485" s="17">
        <f t="shared" si="59"/>
        <v>1.4285714285714286</v>
      </c>
      <c r="AB485" s="17">
        <f t="shared" si="60"/>
        <v>2.518344052903343</v>
      </c>
      <c r="AC485" s="17" t="s">
        <v>17654</v>
      </c>
    </row>
    <row r="486" spans="1:29" x14ac:dyDescent="0.25">
      <c r="A486" t="s">
        <v>3339</v>
      </c>
      <c r="B486" s="166" t="s">
        <v>4655</v>
      </c>
      <c r="C486" t="s">
        <v>4656</v>
      </c>
      <c r="D486" s="1">
        <v>45160</v>
      </c>
      <c r="E486">
        <f t="shared" si="55"/>
        <v>70</v>
      </c>
      <c r="F486" t="s">
        <v>6</v>
      </c>
      <c r="G486">
        <v>810</v>
      </c>
      <c r="H486">
        <f t="shared" si="54"/>
        <v>81</v>
      </c>
      <c r="I486" t="s">
        <v>7</v>
      </c>
      <c r="J486" t="s">
        <v>8</v>
      </c>
      <c r="K486" t="s">
        <v>4657</v>
      </c>
      <c r="L486" t="s">
        <v>8</v>
      </c>
      <c r="M486" t="s">
        <v>14</v>
      </c>
      <c r="N486" t="str">
        <f t="shared" si="56"/>
        <v>F</v>
      </c>
      <c r="O486" t="s">
        <v>8</v>
      </c>
      <c r="P486" t="s">
        <v>8</v>
      </c>
      <c r="Q486" t="s">
        <v>11</v>
      </c>
      <c r="R486" t="s">
        <v>8</v>
      </c>
      <c r="S486" t="str">
        <f t="shared" si="57"/>
        <v>U</v>
      </c>
      <c r="T486" t="s">
        <v>12</v>
      </c>
      <c r="U486">
        <v>1</v>
      </c>
      <c r="V486" t="s">
        <v>11</v>
      </c>
      <c r="W486" t="e">
        <f>VLOOKUP(Q486,'PBT Tag Rates'!$B$5:$E$44,4,FALSE)</f>
        <v>#N/A</v>
      </c>
      <c r="X486">
        <v>1</v>
      </c>
      <c r="Y486" s="14">
        <f>IFERROR(LOOKUP(H486,{30,43,48,53,58,63,68,73,78,83,88,93,97},{42,47,52,57,62,67,72,77,82,87,92,99,100}),999)</f>
        <v>82</v>
      </c>
      <c r="Z486" s="17">
        <f t="shared" si="58"/>
        <v>1.4285714285714286</v>
      </c>
      <c r="AA486" s="17">
        <f t="shared" si="59"/>
        <v>1.4285714285714286</v>
      </c>
      <c r="AB486" s="17">
        <f t="shared" si="60"/>
        <v>2.518344052903343</v>
      </c>
      <c r="AC486" s="17" t="s">
        <v>17654</v>
      </c>
    </row>
    <row r="487" spans="1:29" x14ac:dyDescent="0.25">
      <c r="A487" t="s">
        <v>3339</v>
      </c>
      <c r="B487" s="166" t="s">
        <v>4658</v>
      </c>
      <c r="C487" t="s">
        <v>822</v>
      </c>
      <c r="D487" s="1">
        <v>45160</v>
      </c>
      <c r="E487">
        <f t="shared" si="55"/>
        <v>70</v>
      </c>
      <c r="F487" t="s">
        <v>14</v>
      </c>
      <c r="G487">
        <v>790</v>
      </c>
      <c r="H487">
        <f t="shared" si="54"/>
        <v>79</v>
      </c>
      <c r="I487" t="s">
        <v>7</v>
      </c>
      <c r="J487" t="s">
        <v>8</v>
      </c>
      <c r="K487" t="s">
        <v>4659</v>
      </c>
      <c r="L487" t="s">
        <v>8</v>
      </c>
      <c r="M487" t="s">
        <v>14</v>
      </c>
      <c r="N487" t="str">
        <f t="shared" si="56"/>
        <v>F</v>
      </c>
      <c r="O487" t="s">
        <v>8</v>
      </c>
      <c r="P487" t="s">
        <v>8</v>
      </c>
      <c r="Q487" t="s">
        <v>11</v>
      </c>
      <c r="R487" t="s">
        <v>8</v>
      </c>
      <c r="S487" t="str">
        <f t="shared" si="57"/>
        <v>U</v>
      </c>
      <c r="T487" t="s">
        <v>12</v>
      </c>
      <c r="U487">
        <v>1</v>
      </c>
      <c r="V487" t="s">
        <v>11</v>
      </c>
      <c r="W487" t="e">
        <f>VLOOKUP(Q487,'PBT Tag Rates'!$B$5:$E$44,4,FALSE)</f>
        <v>#N/A</v>
      </c>
      <c r="X487">
        <v>1</v>
      </c>
      <c r="Y487" s="14">
        <f>IFERROR(LOOKUP(H487,{30,43,48,53,58,63,68,73,78,83,88,93,97},{42,47,52,57,62,67,72,77,82,87,92,99,100}),999)</f>
        <v>82</v>
      </c>
      <c r="Z487" s="17">
        <f t="shared" si="58"/>
        <v>1.4285714285714286</v>
      </c>
      <c r="AA487" s="17">
        <f t="shared" si="59"/>
        <v>1.4285714285714286</v>
      </c>
      <c r="AB487" s="17">
        <f t="shared" si="60"/>
        <v>2.518344052903343</v>
      </c>
      <c r="AC487" s="17" t="s">
        <v>17654</v>
      </c>
    </row>
    <row r="488" spans="1:29" x14ac:dyDescent="0.25">
      <c r="A488" t="s">
        <v>3339</v>
      </c>
      <c r="B488" s="166" t="s">
        <v>4660</v>
      </c>
      <c r="C488" t="s">
        <v>4661</v>
      </c>
      <c r="D488" s="1">
        <v>45160</v>
      </c>
      <c r="E488">
        <f t="shared" si="55"/>
        <v>70</v>
      </c>
      <c r="F488" t="s">
        <v>14</v>
      </c>
      <c r="G488">
        <v>730</v>
      </c>
      <c r="H488">
        <f t="shared" si="54"/>
        <v>73</v>
      </c>
      <c r="I488" t="s">
        <v>7</v>
      </c>
      <c r="J488" t="s">
        <v>8</v>
      </c>
      <c r="K488" t="s">
        <v>4662</v>
      </c>
      <c r="L488" t="s">
        <v>8</v>
      </c>
      <c r="M488" t="s">
        <v>14</v>
      </c>
      <c r="N488" t="str">
        <f t="shared" si="56"/>
        <v>F</v>
      </c>
      <c r="O488" t="s">
        <v>358</v>
      </c>
      <c r="P488" t="s">
        <v>1181</v>
      </c>
      <c r="Q488" t="s">
        <v>221</v>
      </c>
      <c r="R488">
        <v>4</v>
      </c>
      <c r="S488">
        <f t="shared" si="57"/>
        <v>2019</v>
      </c>
      <c r="T488" t="s">
        <v>12</v>
      </c>
      <c r="U488">
        <v>1.00000000000001</v>
      </c>
      <c r="V488" t="s">
        <v>3386</v>
      </c>
      <c r="W488">
        <f>VLOOKUP(Q488,'PBT Tag Rates'!$B$5:$E$44,4,FALSE)</f>
        <v>0.95971980899999998</v>
      </c>
      <c r="X488">
        <v>1</v>
      </c>
      <c r="Y488" s="14">
        <f>IFERROR(LOOKUP(H488,{30,43,48,53,58,63,68,73,78,83,88,93,97},{42,47,52,57,62,67,72,77,82,87,92,99,100}),999)</f>
        <v>77</v>
      </c>
      <c r="Z488" s="17">
        <f t="shared" si="58"/>
        <v>1.4285714285714286</v>
      </c>
      <c r="AA488" s="17">
        <f t="shared" si="59"/>
        <v>1.4285714285714286</v>
      </c>
      <c r="AB488" s="17">
        <f t="shared" si="60"/>
        <v>2.518344052903343</v>
      </c>
      <c r="AC488" s="17" t="s">
        <v>17654</v>
      </c>
    </row>
    <row r="489" spans="1:29" x14ac:dyDescent="0.25">
      <c r="A489" t="s">
        <v>3339</v>
      </c>
      <c r="B489" s="166" t="s">
        <v>4663</v>
      </c>
      <c r="C489" t="s">
        <v>4664</v>
      </c>
      <c r="D489" s="1">
        <v>45160</v>
      </c>
      <c r="E489">
        <f t="shared" si="55"/>
        <v>70</v>
      </c>
      <c r="F489" t="s">
        <v>6</v>
      </c>
      <c r="G489">
        <v>760</v>
      </c>
      <c r="H489">
        <f t="shared" si="54"/>
        <v>76</v>
      </c>
      <c r="I489" t="s">
        <v>7</v>
      </c>
      <c r="J489" t="s">
        <v>8</v>
      </c>
      <c r="K489" t="s">
        <v>4665</v>
      </c>
      <c r="L489" t="s">
        <v>8</v>
      </c>
      <c r="M489" t="s">
        <v>6</v>
      </c>
      <c r="N489" t="str">
        <f t="shared" si="56"/>
        <v>M</v>
      </c>
      <c r="O489" t="s">
        <v>1485</v>
      </c>
      <c r="P489" t="s">
        <v>1746</v>
      </c>
      <c r="Q489" t="s">
        <v>221</v>
      </c>
      <c r="R489">
        <v>4</v>
      </c>
      <c r="S489">
        <f t="shared" si="57"/>
        <v>2019</v>
      </c>
      <c r="T489" t="s">
        <v>12</v>
      </c>
      <c r="U489">
        <v>1</v>
      </c>
      <c r="V489" t="s">
        <v>3396</v>
      </c>
      <c r="W489">
        <f>VLOOKUP(Q489,'PBT Tag Rates'!$B$5:$E$44,4,FALSE)</f>
        <v>0.95971980899999998</v>
      </c>
      <c r="X489">
        <v>1</v>
      </c>
      <c r="Y489" s="14">
        <f>IFERROR(LOOKUP(H489,{30,43,48,53,58,63,68,73,78,83,88,93,97},{42,47,52,57,62,67,72,77,82,87,92,99,100}),999)</f>
        <v>77</v>
      </c>
      <c r="Z489" s="17">
        <f t="shared" si="58"/>
        <v>1.4285714285714286</v>
      </c>
      <c r="AA489" s="17">
        <f t="shared" si="59"/>
        <v>1.4285714285714286</v>
      </c>
      <c r="AB489" s="17">
        <f t="shared" si="60"/>
        <v>2.518344052903343</v>
      </c>
      <c r="AC489" s="17" t="s">
        <v>17655</v>
      </c>
    </row>
    <row r="490" spans="1:29" x14ac:dyDescent="0.25">
      <c r="A490" t="s">
        <v>3339</v>
      </c>
      <c r="B490" s="166" t="s">
        <v>4666</v>
      </c>
      <c r="C490" t="s">
        <v>4667</v>
      </c>
      <c r="D490" s="1">
        <v>45160</v>
      </c>
      <c r="E490">
        <f t="shared" si="55"/>
        <v>70</v>
      </c>
      <c r="F490" t="s">
        <v>6</v>
      </c>
      <c r="G490">
        <v>830</v>
      </c>
      <c r="H490">
        <f t="shared" si="54"/>
        <v>83</v>
      </c>
      <c r="I490" t="s">
        <v>7</v>
      </c>
      <c r="J490" t="s">
        <v>8</v>
      </c>
      <c r="K490" t="s">
        <v>4668</v>
      </c>
      <c r="L490" t="s">
        <v>8</v>
      </c>
      <c r="M490" t="s">
        <v>6</v>
      </c>
      <c r="N490" t="str">
        <f t="shared" si="56"/>
        <v>M</v>
      </c>
      <c r="O490" t="s">
        <v>2548</v>
      </c>
      <c r="P490" t="s">
        <v>3493</v>
      </c>
      <c r="Q490" t="s">
        <v>221</v>
      </c>
      <c r="R490">
        <v>4</v>
      </c>
      <c r="S490">
        <f t="shared" si="57"/>
        <v>2019</v>
      </c>
      <c r="T490" t="s">
        <v>12</v>
      </c>
      <c r="U490">
        <v>0.99999999999999101</v>
      </c>
      <c r="V490" t="s">
        <v>3363</v>
      </c>
      <c r="W490">
        <f>VLOOKUP(Q490,'PBT Tag Rates'!$B$5:$E$44,4,FALSE)</f>
        <v>0.95971980899999998</v>
      </c>
      <c r="X490">
        <v>1</v>
      </c>
      <c r="Y490" s="14">
        <f>IFERROR(LOOKUP(H490,{30,43,48,53,58,63,68,73,78,83,88,93,97},{42,47,52,57,62,67,72,77,82,87,92,99,100}),999)</f>
        <v>87</v>
      </c>
      <c r="Z490" s="17">
        <f t="shared" si="58"/>
        <v>1.4285714285714286</v>
      </c>
      <c r="AA490" s="17">
        <f t="shared" si="59"/>
        <v>1.4285714285714286</v>
      </c>
      <c r="AB490" s="17">
        <f t="shared" si="60"/>
        <v>2.518344052903343</v>
      </c>
      <c r="AC490" s="17" t="s">
        <v>17654</v>
      </c>
    </row>
    <row r="491" spans="1:29" x14ac:dyDescent="0.25">
      <c r="A491" t="s">
        <v>3339</v>
      </c>
      <c r="B491" s="166" t="s">
        <v>4669</v>
      </c>
      <c r="C491" t="s">
        <v>823</v>
      </c>
      <c r="D491" s="1">
        <v>45160</v>
      </c>
      <c r="E491">
        <f t="shared" si="55"/>
        <v>70</v>
      </c>
      <c r="F491" t="s">
        <v>14</v>
      </c>
      <c r="G491">
        <v>790</v>
      </c>
      <c r="H491">
        <f t="shared" si="54"/>
        <v>79</v>
      </c>
      <c r="I491" t="s">
        <v>7</v>
      </c>
      <c r="J491" t="s">
        <v>8</v>
      </c>
      <c r="K491" t="s">
        <v>4670</v>
      </c>
      <c r="L491" t="s">
        <v>8</v>
      </c>
      <c r="M491" t="s">
        <v>14</v>
      </c>
      <c r="N491" t="str">
        <f t="shared" si="56"/>
        <v>F</v>
      </c>
      <c r="O491" t="s">
        <v>2034</v>
      </c>
      <c r="P491" t="s">
        <v>2035</v>
      </c>
      <c r="Q491" t="s">
        <v>221</v>
      </c>
      <c r="R491">
        <v>4</v>
      </c>
      <c r="S491">
        <f t="shared" si="57"/>
        <v>2019</v>
      </c>
      <c r="T491" t="s">
        <v>12</v>
      </c>
      <c r="U491">
        <v>1</v>
      </c>
      <c r="V491" t="s">
        <v>3346</v>
      </c>
      <c r="W491">
        <f>VLOOKUP(Q491,'PBT Tag Rates'!$B$5:$E$44,4,FALSE)</f>
        <v>0.95971980899999998</v>
      </c>
      <c r="X491">
        <v>1</v>
      </c>
      <c r="Y491" s="14">
        <f>IFERROR(LOOKUP(H491,{30,43,48,53,58,63,68,73,78,83,88,93,97},{42,47,52,57,62,67,72,77,82,87,92,99,100}),999)</f>
        <v>82</v>
      </c>
      <c r="Z491" s="17">
        <f t="shared" si="58"/>
        <v>1.4285714285714286</v>
      </c>
      <c r="AA491" s="17">
        <f t="shared" si="59"/>
        <v>1.4285714285714286</v>
      </c>
      <c r="AB491" s="17">
        <f t="shared" si="60"/>
        <v>2.518344052903343</v>
      </c>
      <c r="AC491" s="17" t="s">
        <v>17654</v>
      </c>
    </row>
    <row r="492" spans="1:29" x14ac:dyDescent="0.25">
      <c r="A492" t="s">
        <v>3339</v>
      </c>
      <c r="B492" s="166" t="s">
        <v>4671</v>
      </c>
      <c r="C492" t="s">
        <v>4672</v>
      </c>
      <c r="D492" s="1">
        <v>45160</v>
      </c>
      <c r="E492">
        <f t="shared" si="55"/>
        <v>70</v>
      </c>
      <c r="F492" t="s">
        <v>6</v>
      </c>
      <c r="G492">
        <v>750</v>
      </c>
      <c r="H492">
        <f t="shared" si="54"/>
        <v>75</v>
      </c>
      <c r="I492" t="s">
        <v>7</v>
      </c>
      <c r="J492" t="s">
        <v>8</v>
      </c>
      <c r="K492" t="s">
        <v>4673</v>
      </c>
      <c r="L492" t="s">
        <v>8</v>
      </c>
      <c r="M492" t="s">
        <v>6</v>
      </c>
      <c r="N492" t="str">
        <f t="shared" si="56"/>
        <v>M</v>
      </c>
      <c r="O492" t="s">
        <v>4674</v>
      </c>
      <c r="P492" t="s">
        <v>4675</v>
      </c>
      <c r="Q492" t="s">
        <v>918</v>
      </c>
      <c r="R492">
        <v>3</v>
      </c>
      <c r="S492">
        <f t="shared" si="57"/>
        <v>2020</v>
      </c>
      <c r="T492" t="s">
        <v>12</v>
      </c>
      <c r="U492">
        <v>1</v>
      </c>
      <c r="V492" t="s">
        <v>3357</v>
      </c>
      <c r="W492">
        <f>VLOOKUP(Q492,'PBT Tag Rates'!$B$5:$E$44,4,FALSE)</f>
        <v>0.98961045999999997</v>
      </c>
      <c r="X492">
        <v>1</v>
      </c>
      <c r="Y492" s="14">
        <f>IFERROR(LOOKUP(H492,{30,43,48,53,58,63,68,73,78,83,88,93,97},{42,47,52,57,62,67,72,77,82,87,92,99,100}),999)</f>
        <v>77</v>
      </c>
      <c r="Z492" s="17">
        <f t="shared" si="58"/>
        <v>1.4285714285714286</v>
      </c>
      <c r="AA492" s="17">
        <f t="shared" si="59"/>
        <v>1.4285714285714286</v>
      </c>
      <c r="AB492" s="17">
        <f t="shared" si="60"/>
        <v>2.518344052903343</v>
      </c>
      <c r="AC492" s="17" t="s">
        <v>17654</v>
      </c>
    </row>
    <row r="493" spans="1:29" x14ac:dyDescent="0.25">
      <c r="A493" t="s">
        <v>3339</v>
      </c>
      <c r="B493" s="166" t="s">
        <v>4676</v>
      </c>
      <c r="C493" t="s">
        <v>4677</v>
      </c>
      <c r="D493" s="1">
        <v>45160</v>
      </c>
      <c r="E493">
        <f t="shared" si="55"/>
        <v>70</v>
      </c>
      <c r="F493" t="s">
        <v>14</v>
      </c>
      <c r="G493">
        <v>810</v>
      </c>
      <c r="H493">
        <f t="shared" si="54"/>
        <v>81</v>
      </c>
      <c r="I493" t="s">
        <v>9</v>
      </c>
      <c r="J493">
        <v>1</v>
      </c>
      <c r="K493" t="s">
        <v>4678</v>
      </c>
      <c r="L493" t="s">
        <v>8</v>
      </c>
      <c r="M493" t="s">
        <v>14</v>
      </c>
      <c r="N493" t="str">
        <f t="shared" si="56"/>
        <v>F</v>
      </c>
      <c r="O493" t="s">
        <v>768</v>
      </c>
      <c r="P493" t="s">
        <v>907</v>
      </c>
      <c r="Q493" t="s">
        <v>221</v>
      </c>
      <c r="R493">
        <v>4</v>
      </c>
      <c r="S493">
        <f t="shared" si="57"/>
        <v>2019</v>
      </c>
      <c r="T493" t="s">
        <v>12</v>
      </c>
      <c r="U493">
        <v>1</v>
      </c>
      <c r="V493" t="s">
        <v>3363</v>
      </c>
      <c r="W493">
        <f>VLOOKUP(Q493,'PBT Tag Rates'!$B$5:$E$44,4,FALSE)</f>
        <v>0.95971980899999998</v>
      </c>
      <c r="X493">
        <v>1</v>
      </c>
      <c r="Y493" s="14">
        <f>IFERROR(LOOKUP(H493,{30,43,48,53,58,63,68,73,78,83,88,93,97},{42,47,52,57,62,67,72,77,82,87,92,99,100}),999)</f>
        <v>82</v>
      </c>
      <c r="Z493" s="17">
        <f t="shared" si="58"/>
        <v>1.4285714285714286</v>
      </c>
      <c r="AA493" s="17">
        <f t="shared" si="59"/>
        <v>1.4285714285714286</v>
      </c>
      <c r="AB493" s="17">
        <f t="shared" si="60"/>
        <v>2.518344052903343</v>
      </c>
      <c r="AC493" s="17" t="s">
        <v>17654</v>
      </c>
    </row>
    <row r="494" spans="1:29" x14ac:dyDescent="0.25">
      <c r="A494" t="s">
        <v>3339</v>
      </c>
      <c r="B494" s="166" t="s">
        <v>4679</v>
      </c>
      <c r="C494" t="s">
        <v>4680</v>
      </c>
      <c r="D494" s="1">
        <v>45160</v>
      </c>
      <c r="E494">
        <f t="shared" si="55"/>
        <v>70</v>
      </c>
      <c r="F494" t="s">
        <v>14</v>
      </c>
      <c r="G494">
        <v>820</v>
      </c>
      <c r="H494">
        <f t="shared" si="54"/>
        <v>82</v>
      </c>
      <c r="I494" t="s">
        <v>9</v>
      </c>
      <c r="J494">
        <v>1</v>
      </c>
      <c r="K494" t="s">
        <v>4681</v>
      </c>
      <c r="L494" t="s">
        <v>8</v>
      </c>
      <c r="M494" t="s">
        <v>14</v>
      </c>
      <c r="N494" t="str">
        <f t="shared" si="56"/>
        <v>F</v>
      </c>
      <c r="O494" t="s">
        <v>871</v>
      </c>
      <c r="P494" t="s">
        <v>4682</v>
      </c>
      <c r="Q494" t="s">
        <v>221</v>
      </c>
      <c r="R494">
        <v>4</v>
      </c>
      <c r="S494">
        <f t="shared" si="57"/>
        <v>2019</v>
      </c>
      <c r="T494" t="s">
        <v>12</v>
      </c>
      <c r="U494">
        <v>1</v>
      </c>
      <c r="V494" t="s">
        <v>3363</v>
      </c>
      <c r="W494">
        <f>VLOOKUP(Q494,'PBT Tag Rates'!$B$5:$E$44,4,FALSE)</f>
        <v>0.95971980899999998</v>
      </c>
      <c r="X494">
        <v>1</v>
      </c>
      <c r="Y494" s="14">
        <f>IFERROR(LOOKUP(H494,{30,43,48,53,58,63,68,73,78,83,88,93,97},{42,47,52,57,62,67,72,77,82,87,92,99,100}),999)</f>
        <v>82</v>
      </c>
      <c r="Z494" s="17">
        <f t="shared" si="58"/>
        <v>1.4285714285714286</v>
      </c>
      <c r="AA494" s="17">
        <f t="shared" si="59"/>
        <v>1.4285714285714286</v>
      </c>
      <c r="AB494" s="17">
        <f t="shared" si="60"/>
        <v>2.518344052903343</v>
      </c>
      <c r="AC494" s="17" t="s">
        <v>17654</v>
      </c>
    </row>
    <row r="495" spans="1:29" x14ac:dyDescent="0.25">
      <c r="A495" t="s">
        <v>3339</v>
      </c>
      <c r="B495" s="166" t="s">
        <v>4683</v>
      </c>
      <c r="C495" t="s">
        <v>4684</v>
      </c>
      <c r="D495" s="1">
        <v>45160</v>
      </c>
      <c r="E495">
        <f t="shared" si="55"/>
        <v>70</v>
      </c>
      <c r="F495" t="s">
        <v>14</v>
      </c>
      <c r="G495">
        <v>820</v>
      </c>
      <c r="H495">
        <f t="shared" si="54"/>
        <v>82</v>
      </c>
      <c r="I495" t="s">
        <v>7</v>
      </c>
      <c r="J495" t="s">
        <v>8</v>
      </c>
      <c r="K495" t="s">
        <v>4685</v>
      </c>
      <c r="L495" t="s">
        <v>8</v>
      </c>
      <c r="M495" t="s">
        <v>14</v>
      </c>
      <c r="N495" t="str">
        <f t="shared" si="56"/>
        <v>F</v>
      </c>
      <c r="O495" t="s">
        <v>3582</v>
      </c>
      <c r="P495" t="s">
        <v>3583</v>
      </c>
      <c r="Q495" t="s">
        <v>221</v>
      </c>
      <c r="R495">
        <v>4</v>
      </c>
      <c r="S495">
        <f t="shared" si="57"/>
        <v>2019</v>
      </c>
      <c r="T495" t="s">
        <v>12</v>
      </c>
      <c r="U495">
        <v>1</v>
      </c>
      <c r="V495" t="s">
        <v>3357</v>
      </c>
      <c r="W495">
        <f>VLOOKUP(Q495,'PBT Tag Rates'!$B$5:$E$44,4,FALSE)</f>
        <v>0.95971980899999998</v>
      </c>
      <c r="X495">
        <v>1</v>
      </c>
      <c r="Y495" s="14">
        <f>IFERROR(LOOKUP(H495,{30,43,48,53,58,63,68,73,78,83,88,93,97},{42,47,52,57,62,67,72,77,82,87,92,99,100}),999)</f>
        <v>82</v>
      </c>
      <c r="Z495" s="17">
        <f t="shared" si="58"/>
        <v>1.4285714285714286</v>
      </c>
      <c r="AA495" s="17">
        <f t="shared" si="59"/>
        <v>1.4285714285714286</v>
      </c>
      <c r="AB495" s="17">
        <f t="shared" si="60"/>
        <v>2.518344052903343</v>
      </c>
      <c r="AC495" s="17" t="s">
        <v>17654</v>
      </c>
    </row>
    <row r="496" spans="1:29" x14ac:dyDescent="0.25">
      <c r="A496" t="s">
        <v>3339</v>
      </c>
      <c r="B496" s="166" t="s">
        <v>4686</v>
      </c>
      <c r="C496" t="s">
        <v>4687</v>
      </c>
      <c r="D496" s="1">
        <v>45160</v>
      </c>
      <c r="E496">
        <f t="shared" si="55"/>
        <v>70</v>
      </c>
      <c r="F496" t="s">
        <v>14</v>
      </c>
      <c r="G496">
        <v>810</v>
      </c>
      <c r="H496">
        <f t="shared" si="54"/>
        <v>81</v>
      </c>
      <c r="I496" t="s">
        <v>9</v>
      </c>
      <c r="J496">
        <v>1</v>
      </c>
      <c r="K496" t="s">
        <v>4688</v>
      </c>
      <c r="L496" t="s">
        <v>8</v>
      </c>
      <c r="M496" t="s">
        <v>14</v>
      </c>
      <c r="N496" t="str">
        <f t="shared" si="56"/>
        <v>F</v>
      </c>
      <c r="O496" t="s">
        <v>1139</v>
      </c>
      <c r="P496" t="s">
        <v>1140</v>
      </c>
      <c r="Q496" t="s">
        <v>221</v>
      </c>
      <c r="R496">
        <v>4</v>
      </c>
      <c r="S496">
        <f t="shared" si="57"/>
        <v>2019</v>
      </c>
      <c r="T496" t="s">
        <v>12</v>
      </c>
      <c r="U496">
        <v>1</v>
      </c>
      <c r="V496" t="s">
        <v>3363</v>
      </c>
      <c r="W496">
        <f>VLOOKUP(Q496,'PBT Tag Rates'!$B$5:$E$44,4,FALSE)</f>
        <v>0.95971980899999998</v>
      </c>
      <c r="X496">
        <v>1</v>
      </c>
      <c r="Y496" s="14">
        <f>IFERROR(LOOKUP(H496,{30,43,48,53,58,63,68,73,78,83,88,93,97},{42,47,52,57,62,67,72,77,82,87,92,99,100}),999)</f>
        <v>82</v>
      </c>
      <c r="Z496" s="17">
        <f t="shared" si="58"/>
        <v>1.4285714285714286</v>
      </c>
      <c r="AA496" s="17">
        <f t="shared" si="59"/>
        <v>1.4285714285714286</v>
      </c>
      <c r="AB496" s="17">
        <f t="shared" si="60"/>
        <v>2.518344052903343</v>
      </c>
      <c r="AC496" s="17" t="s">
        <v>17654</v>
      </c>
    </row>
    <row r="497" spans="1:29" x14ac:dyDescent="0.25">
      <c r="A497" t="s">
        <v>3339</v>
      </c>
      <c r="B497" s="166" t="s">
        <v>4689</v>
      </c>
      <c r="C497" t="s">
        <v>4690</v>
      </c>
      <c r="D497" s="1">
        <v>45161</v>
      </c>
      <c r="E497">
        <f t="shared" si="55"/>
        <v>70</v>
      </c>
      <c r="F497" t="s">
        <v>6</v>
      </c>
      <c r="G497">
        <v>820</v>
      </c>
      <c r="H497">
        <f t="shared" si="54"/>
        <v>82</v>
      </c>
      <c r="I497" t="s">
        <v>9</v>
      </c>
      <c r="J497">
        <v>1</v>
      </c>
      <c r="K497" t="s">
        <v>4691</v>
      </c>
      <c r="L497" t="s">
        <v>8</v>
      </c>
      <c r="M497" t="s">
        <v>14</v>
      </c>
      <c r="N497" t="str">
        <f t="shared" si="56"/>
        <v>F</v>
      </c>
      <c r="O497" t="s">
        <v>871</v>
      </c>
      <c r="P497" t="s">
        <v>872</v>
      </c>
      <c r="Q497" t="s">
        <v>221</v>
      </c>
      <c r="R497">
        <v>4</v>
      </c>
      <c r="S497">
        <f t="shared" si="57"/>
        <v>2019</v>
      </c>
      <c r="T497" t="s">
        <v>12</v>
      </c>
      <c r="U497">
        <v>0.999999999999998</v>
      </c>
      <c r="V497" t="s">
        <v>3363</v>
      </c>
      <c r="W497">
        <f>VLOOKUP(Q497,'PBT Tag Rates'!$B$5:$E$44,4,FALSE)</f>
        <v>0.95971980899999998</v>
      </c>
      <c r="X497">
        <v>1</v>
      </c>
      <c r="Y497" s="14">
        <f>IFERROR(LOOKUP(H497,{30,43,48,53,58,63,68,73,78,83,88,93,97},{42,47,52,57,62,67,72,77,82,87,92,99,100}),999)</f>
        <v>82</v>
      </c>
      <c r="Z497" s="17">
        <f t="shared" si="58"/>
        <v>1.4285714285714286</v>
      </c>
      <c r="AA497" s="17">
        <f t="shared" si="59"/>
        <v>1.4285714285714286</v>
      </c>
      <c r="AB497" s="17">
        <f t="shared" si="60"/>
        <v>2.518344052903343</v>
      </c>
      <c r="AC497" s="17" t="s">
        <v>17654</v>
      </c>
    </row>
    <row r="498" spans="1:29" x14ac:dyDescent="0.25">
      <c r="A498" t="s">
        <v>3339</v>
      </c>
      <c r="B498" s="166" t="s">
        <v>4692</v>
      </c>
      <c r="C498" t="s">
        <v>229</v>
      </c>
      <c r="D498" s="1">
        <v>45161</v>
      </c>
      <c r="E498">
        <f t="shared" si="55"/>
        <v>70</v>
      </c>
      <c r="F498" t="s">
        <v>14</v>
      </c>
      <c r="G498">
        <v>790</v>
      </c>
      <c r="H498">
        <f t="shared" si="54"/>
        <v>79</v>
      </c>
      <c r="I498" t="s">
        <v>7</v>
      </c>
      <c r="J498" t="s">
        <v>8</v>
      </c>
      <c r="K498" t="s">
        <v>4693</v>
      </c>
      <c r="L498" t="s">
        <v>8</v>
      </c>
      <c r="M498" t="s">
        <v>14</v>
      </c>
      <c r="N498" t="str">
        <f t="shared" si="56"/>
        <v>F</v>
      </c>
      <c r="O498" t="s">
        <v>232</v>
      </c>
      <c r="P498" t="s">
        <v>472</v>
      </c>
      <c r="Q498" t="s">
        <v>221</v>
      </c>
      <c r="R498">
        <v>4</v>
      </c>
      <c r="S498">
        <f t="shared" si="57"/>
        <v>2019</v>
      </c>
      <c r="T498" t="s">
        <v>12</v>
      </c>
      <c r="U498">
        <v>0.999999999999996</v>
      </c>
      <c r="V498" t="s">
        <v>3363</v>
      </c>
      <c r="W498">
        <f>VLOOKUP(Q498,'PBT Tag Rates'!$B$5:$E$44,4,FALSE)</f>
        <v>0.95971980899999998</v>
      </c>
      <c r="X498">
        <v>1</v>
      </c>
      <c r="Y498" s="14">
        <f>IFERROR(LOOKUP(H498,{30,43,48,53,58,63,68,73,78,83,88,93,97},{42,47,52,57,62,67,72,77,82,87,92,99,100}),999)</f>
        <v>82</v>
      </c>
      <c r="Z498" s="17">
        <f t="shared" si="58"/>
        <v>1.4285714285714286</v>
      </c>
      <c r="AA498" s="17">
        <f t="shared" si="59"/>
        <v>1.4285714285714286</v>
      </c>
      <c r="AB498" s="17">
        <f t="shared" si="60"/>
        <v>2.518344052903343</v>
      </c>
      <c r="AC498" s="17" t="s">
        <v>17654</v>
      </c>
    </row>
    <row r="499" spans="1:29" x14ac:dyDescent="0.25">
      <c r="A499" t="s">
        <v>3339</v>
      </c>
      <c r="B499" s="166" t="s">
        <v>4694</v>
      </c>
      <c r="C499" t="s">
        <v>4695</v>
      </c>
      <c r="D499" s="1">
        <v>45161</v>
      </c>
      <c r="E499">
        <f t="shared" si="55"/>
        <v>70</v>
      </c>
      <c r="F499" t="s">
        <v>6</v>
      </c>
      <c r="G499">
        <v>820</v>
      </c>
      <c r="H499">
        <f t="shared" si="54"/>
        <v>82</v>
      </c>
      <c r="I499" t="s">
        <v>9</v>
      </c>
      <c r="J499">
        <v>1</v>
      </c>
      <c r="K499" t="s">
        <v>4696</v>
      </c>
      <c r="L499" t="s">
        <v>8</v>
      </c>
      <c r="M499" t="s">
        <v>6</v>
      </c>
      <c r="N499" t="str">
        <f t="shared" si="56"/>
        <v>M</v>
      </c>
      <c r="O499" t="s">
        <v>888</v>
      </c>
      <c r="P499" t="s">
        <v>889</v>
      </c>
      <c r="Q499" t="s">
        <v>221</v>
      </c>
      <c r="R499">
        <v>4</v>
      </c>
      <c r="S499">
        <f t="shared" si="57"/>
        <v>2019</v>
      </c>
      <c r="T499" t="s">
        <v>12</v>
      </c>
      <c r="U499">
        <v>1</v>
      </c>
      <c r="V499" t="s">
        <v>3386</v>
      </c>
      <c r="W499">
        <f>VLOOKUP(Q499,'PBT Tag Rates'!$B$5:$E$44,4,FALSE)</f>
        <v>0.95971980899999998</v>
      </c>
      <c r="X499">
        <v>1</v>
      </c>
      <c r="Y499" s="14">
        <f>IFERROR(LOOKUP(H499,{30,43,48,53,58,63,68,73,78,83,88,93,97},{42,47,52,57,62,67,72,77,82,87,92,99,100}),999)</f>
        <v>82</v>
      </c>
      <c r="Z499" s="17">
        <f t="shared" si="58"/>
        <v>1.4285714285714286</v>
      </c>
      <c r="AA499" s="17">
        <f t="shared" si="59"/>
        <v>1.4285714285714286</v>
      </c>
      <c r="AB499" s="17">
        <f t="shared" si="60"/>
        <v>2.518344052903343</v>
      </c>
      <c r="AC499" s="17" t="s">
        <v>17654</v>
      </c>
    </row>
    <row r="500" spans="1:29" x14ac:dyDescent="0.25">
      <c r="A500" t="s">
        <v>3339</v>
      </c>
      <c r="B500" s="166" t="s">
        <v>4697</v>
      </c>
      <c r="C500" t="s">
        <v>4698</v>
      </c>
      <c r="D500" s="1">
        <v>45161</v>
      </c>
      <c r="E500">
        <f t="shared" si="55"/>
        <v>70</v>
      </c>
      <c r="F500" t="s">
        <v>14</v>
      </c>
      <c r="G500">
        <v>760</v>
      </c>
      <c r="H500">
        <f t="shared" si="54"/>
        <v>76</v>
      </c>
      <c r="I500" t="s">
        <v>7</v>
      </c>
      <c r="J500" t="s">
        <v>8</v>
      </c>
      <c r="K500" t="s">
        <v>4699</v>
      </c>
      <c r="L500" t="s">
        <v>8</v>
      </c>
      <c r="M500" t="s">
        <v>14</v>
      </c>
      <c r="N500" t="str">
        <f t="shared" si="56"/>
        <v>F</v>
      </c>
      <c r="O500" t="s">
        <v>2801</v>
      </c>
      <c r="P500" t="s">
        <v>4700</v>
      </c>
      <c r="Q500" t="s">
        <v>221</v>
      </c>
      <c r="R500">
        <v>4</v>
      </c>
      <c r="S500">
        <f t="shared" si="57"/>
        <v>2019</v>
      </c>
      <c r="T500" t="s">
        <v>12</v>
      </c>
      <c r="U500">
        <v>1</v>
      </c>
      <c r="V500" t="s">
        <v>3396</v>
      </c>
      <c r="W500">
        <f>VLOOKUP(Q500,'PBT Tag Rates'!$B$5:$E$44,4,FALSE)</f>
        <v>0.95971980899999998</v>
      </c>
      <c r="X500">
        <v>1</v>
      </c>
      <c r="Y500" s="14">
        <f>IFERROR(LOOKUP(H500,{30,43,48,53,58,63,68,73,78,83,88,93,97},{42,47,52,57,62,67,72,77,82,87,92,99,100}),999)</f>
        <v>77</v>
      </c>
      <c r="Z500" s="17">
        <f t="shared" si="58"/>
        <v>1.4285714285714286</v>
      </c>
      <c r="AA500" s="17">
        <f t="shared" si="59"/>
        <v>1.4285714285714286</v>
      </c>
      <c r="AB500" s="17">
        <f t="shared" si="60"/>
        <v>2.518344052903343</v>
      </c>
      <c r="AC500" s="17" t="s">
        <v>17655</v>
      </c>
    </row>
    <row r="501" spans="1:29" x14ac:dyDescent="0.25">
      <c r="A501" t="s">
        <v>3339</v>
      </c>
      <c r="B501" s="166" t="s">
        <v>4701</v>
      </c>
      <c r="C501" t="s">
        <v>4702</v>
      </c>
      <c r="D501" s="1">
        <v>45161</v>
      </c>
      <c r="E501">
        <f t="shared" si="55"/>
        <v>70</v>
      </c>
      <c r="F501" t="s">
        <v>14</v>
      </c>
      <c r="G501">
        <v>810</v>
      </c>
      <c r="H501">
        <f t="shared" si="54"/>
        <v>81</v>
      </c>
      <c r="I501" t="s">
        <v>9</v>
      </c>
      <c r="J501" t="s">
        <v>8</v>
      </c>
      <c r="K501" t="s">
        <v>4703</v>
      </c>
      <c r="L501" t="s">
        <v>8</v>
      </c>
      <c r="M501" t="s">
        <v>14</v>
      </c>
      <c r="N501" t="str">
        <f t="shared" si="56"/>
        <v>F</v>
      </c>
      <c r="O501" t="s">
        <v>536</v>
      </c>
      <c r="P501" t="s">
        <v>1016</v>
      </c>
      <c r="Q501" t="s">
        <v>221</v>
      </c>
      <c r="R501">
        <v>4</v>
      </c>
      <c r="S501">
        <f t="shared" si="57"/>
        <v>2019</v>
      </c>
      <c r="T501" t="s">
        <v>12</v>
      </c>
      <c r="U501">
        <v>1</v>
      </c>
      <c r="V501" t="s">
        <v>3357</v>
      </c>
      <c r="W501">
        <f>VLOOKUP(Q501,'PBT Tag Rates'!$B$5:$E$44,4,FALSE)</f>
        <v>0.95971980899999998</v>
      </c>
      <c r="X501">
        <v>1</v>
      </c>
      <c r="Y501" s="14">
        <f>IFERROR(LOOKUP(H501,{30,43,48,53,58,63,68,73,78,83,88,93,97},{42,47,52,57,62,67,72,77,82,87,92,99,100}),999)</f>
        <v>82</v>
      </c>
      <c r="Z501" s="17">
        <f t="shared" si="58"/>
        <v>1.4285714285714286</v>
      </c>
      <c r="AA501" s="17">
        <f t="shared" si="59"/>
        <v>1.4285714285714286</v>
      </c>
      <c r="AB501" s="17">
        <f t="shared" si="60"/>
        <v>2.518344052903343</v>
      </c>
      <c r="AC501" s="17" t="s">
        <v>17654</v>
      </c>
    </row>
    <row r="502" spans="1:29" x14ac:dyDescent="0.25">
      <c r="A502" t="s">
        <v>3339</v>
      </c>
      <c r="B502" s="166" t="s">
        <v>4704</v>
      </c>
      <c r="C502" t="s">
        <v>4705</v>
      </c>
      <c r="D502" s="1">
        <v>45161</v>
      </c>
      <c r="E502">
        <f t="shared" si="55"/>
        <v>70</v>
      </c>
      <c r="F502" t="s">
        <v>14</v>
      </c>
      <c r="G502">
        <v>750</v>
      </c>
      <c r="H502">
        <f t="shared" si="54"/>
        <v>75</v>
      </c>
      <c r="I502" t="s">
        <v>7</v>
      </c>
      <c r="J502" t="s">
        <v>8</v>
      </c>
      <c r="K502" t="s">
        <v>4706</v>
      </c>
      <c r="L502" t="s">
        <v>8</v>
      </c>
      <c r="M502" t="s">
        <v>14</v>
      </c>
      <c r="N502" t="str">
        <f t="shared" si="56"/>
        <v>F</v>
      </c>
      <c r="O502" t="s">
        <v>8</v>
      </c>
      <c r="P502" t="s">
        <v>8</v>
      </c>
      <c r="Q502" t="s">
        <v>11</v>
      </c>
      <c r="R502" t="s">
        <v>8</v>
      </c>
      <c r="S502" t="str">
        <f t="shared" si="57"/>
        <v>U</v>
      </c>
      <c r="T502" t="s">
        <v>12</v>
      </c>
      <c r="U502">
        <v>0.999999999999999</v>
      </c>
      <c r="V502" t="s">
        <v>11</v>
      </c>
      <c r="W502" t="e">
        <f>VLOOKUP(Q502,'PBT Tag Rates'!$B$5:$E$44,4,FALSE)</f>
        <v>#N/A</v>
      </c>
      <c r="X502">
        <v>1</v>
      </c>
      <c r="Y502" s="14">
        <f>IFERROR(LOOKUP(H502,{30,43,48,53,58,63,68,73,78,83,88,93,97},{42,47,52,57,62,67,72,77,82,87,92,99,100}),999)</f>
        <v>77</v>
      </c>
      <c r="Z502" s="17">
        <f t="shared" si="58"/>
        <v>1.4285714285714286</v>
      </c>
      <c r="AA502" s="17">
        <f t="shared" si="59"/>
        <v>1.4285714285714286</v>
      </c>
      <c r="AB502" s="17">
        <f t="shared" si="60"/>
        <v>2.518344052903343</v>
      </c>
      <c r="AC502" s="17" t="s">
        <v>17654</v>
      </c>
    </row>
    <row r="503" spans="1:29" x14ac:dyDescent="0.25">
      <c r="A503" t="s">
        <v>3339</v>
      </c>
      <c r="B503" s="166" t="s">
        <v>4707</v>
      </c>
      <c r="C503" t="s">
        <v>4708</v>
      </c>
      <c r="D503" s="1">
        <v>45161</v>
      </c>
      <c r="E503">
        <f t="shared" si="55"/>
        <v>70</v>
      </c>
      <c r="F503" t="s">
        <v>14</v>
      </c>
      <c r="G503">
        <v>760</v>
      </c>
      <c r="H503">
        <f t="shared" si="54"/>
        <v>76</v>
      </c>
      <c r="I503" t="s">
        <v>7</v>
      </c>
      <c r="J503" t="s">
        <v>8</v>
      </c>
      <c r="K503" t="s">
        <v>4709</v>
      </c>
      <c r="L503" t="s">
        <v>8</v>
      </c>
      <c r="M503" t="s">
        <v>14</v>
      </c>
      <c r="N503" t="str">
        <f t="shared" si="56"/>
        <v>F</v>
      </c>
      <c r="O503" t="s">
        <v>1358</v>
      </c>
      <c r="P503" t="s">
        <v>2700</v>
      </c>
      <c r="Q503" t="s">
        <v>221</v>
      </c>
      <c r="R503">
        <v>4</v>
      </c>
      <c r="S503">
        <f t="shared" si="57"/>
        <v>2019</v>
      </c>
      <c r="T503" t="s">
        <v>12</v>
      </c>
      <c r="U503">
        <v>1.00000000000001</v>
      </c>
      <c r="V503" t="s">
        <v>3396</v>
      </c>
      <c r="W503">
        <f>VLOOKUP(Q503,'PBT Tag Rates'!$B$5:$E$44,4,FALSE)</f>
        <v>0.95971980899999998</v>
      </c>
      <c r="X503">
        <v>1</v>
      </c>
      <c r="Y503" s="14">
        <f>IFERROR(LOOKUP(H503,{30,43,48,53,58,63,68,73,78,83,88,93,97},{42,47,52,57,62,67,72,77,82,87,92,99,100}),999)</f>
        <v>77</v>
      </c>
      <c r="Z503" s="17">
        <f t="shared" si="58"/>
        <v>1.4285714285714286</v>
      </c>
      <c r="AA503" s="17">
        <f t="shared" si="59"/>
        <v>1.4285714285714286</v>
      </c>
      <c r="AB503" s="17">
        <f t="shared" si="60"/>
        <v>2.518344052903343</v>
      </c>
      <c r="AC503" s="17" t="s">
        <v>17655</v>
      </c>
    </row>
    <row r="504" spans="1:29" x14ac:dyDescent="0.25">
      <c r="A504" t="s">
        <v>3339</v>
      </c>
      <c r="B504" s="166" t="s">
        <v>4710</v>
      </c>
      <c r="C504" t="s">
        <v>825</v>
      </c>
      <c r="D504" s="1">
        <v>45161</v>
      </c>
      <c r="E504">
        <f t="shared" si="55"/>
        <v>70</v>
      </c>
      <c r="F504" t="s">
        <v>14</v>
      </c>
      <c r="G504">
        <v>730</v>
      </c>
      <c r="H504">
        <f t="shared" si="54"/>
        <v>73</v>
      </c>
      <c r="I504" t="s">
        <v>7</v>
      </c>
      <c r="J504" t="s">
        <v>8</v>
      </c>
      <c r="K504" t="s">
        <v>4711</v>
      </c>
      <c r="L504" t="s">
        <v>8</v>
      </c>
      <c r="M504" t="s">
        <v>14</v>
      </c>
      <c r="N504" t="str">
        <f t="shared" si="56"/>
        <v>F</v>
      </c>
      <c r="O504" t="s">
        <v>270</v>
      </c>
      <c r="P504" t="s">
        <v>271</v>
      </c>
      <c r="Q504" t="s">
        <v>221</v>
      </c>
      <c r="R504">
        <v>4</v>
      </c>
      <c r="S504">
        <f t="shared" si="57"/>
        <v>2019</v>
      </c>
      <c r="T504" t="s">
        <v>12</v>
      </c>
      <c r="U504">
        <v>1</v>
      </c>
      <c r="V504" t="s">
        <v>3363</v>
      </c>
      <c r="W504">
        <f>VLOOKUP(Q504,'PBT Tag Rates'!$B$5:$E$44,4,FALSE)</f>
        <v>0.95971980899999998</v>
      </c>
      <c r="X504">
        <v>1</v>
      </c>
      <c r="Y504" s="14">
        <f>IFERROR(LOOKUP(H504,{30,43,48,53,58,63,68,73,78,83,88,93,97},{42,47,52,57,62,67,72,77,82,87,92,99,100}),999)</f>
        <v>77</v>
      </c>
      <c r="Z504" s="17">
        <f t="shared" si="58"/>
        <v>1.4285714285714286</v>
      </c>
      <c r="AA504" s="17">
        <f t="shared" si="59"/>
        <v>1.4285714285714286</v>
      </c>
      <c r="AB504" s="17">
        <f t="shared" si="60"/>
        <v>2.518344052903343</v>
      </c>
      <c r="AC504" s="17" t="s">
        <v>17654</v>
      </c>
    </row>
    <row r="505" spans="1:29" x14ac:dyDescent="0.25">
      <c r="A505" t="s">
        <v>3339</v>
      </c>
      <c r="B505" s="166" t="s">
        <v>4712</v>
      </c>
      <c r="C505" t="s">
        <v>4713</v>
      </c>
      <c r="D505" s="1">
        <v>45161</v>
      </c>
      <c r="E505">
        <f t="shared" si="55"/>
        <v>70</v>
      </c>
      <c r="F505" t="s">
        <v>14</v>
      </c>
      <c r="G505">
        <v>810</v>
      </c>
      <c r="H505">
        <f t="shared" si="54"/>
        <v>81</v>
      </c>
      <c r="I505" t="s">
        <v>7</v>
      </c>
      <c r="J505" t="s">
        <v>8</v>
      </c>
      <c r="K505" t="s">
        <v>4714</v>
      </c>
      <c r="L505" t="s">
        <v>8</v>
      </c>
      <c r="M505" t="s">
        <v>14</v>
      </c>
      <c r="N505" t="str">
        <f t="shared" si="56"/>
        <v>F</v>
      </c>
      <c r="O505" t="s">
        <v>1093</v>
      </c>
      <c r="P505" t="s">
        <v>1094</v>
      </c>
      <c r="Q505" t="s">
        <v>221</v>
      </c>
      <c r="R505">
        <v>4</v>
      </c>
      <c r="S505">
        <f t="shared" si="57"/>
        <v>2019</v>
      </c>
      <c r="T505" t="s">
        <v>12</v>
      </c>
      <c r="U505">
        <v>1</v>
      </c>
      <c r="V505" t="s">
        <v>3346</v>
      </c>
      <c r="W505">
        <f>VLOOKUP(Q505,'PBT Tag Rates'!$B$5:$E$44,4,FALSE)</f>
        <v>0.95971980899999998</v>
      </c>
      <c r="X505">
        <v>1</v>
      </c>
      <c r="Y505" s="14">
        <f>IFERROR(LOOKUP(H505,{30,43,48,53,58,63,68,73,78,83,88,93,97},{42,47,52,57,62,67,72,77,82,87,92,99,100}),999)</f>
        <v>82</v>
      </c>
      <c r="Z505" s="17">
        <f t="shared" si="58"/>
        <v>1.4285714285714286</v>
      </c>
      <c r="AA505" s="17">
        <f t="shared" si="59"/>
        <v>1.4285714285714286</v>
      </c>
      <c r="AB505" s="17">
        <f t="shared" si="60"/>
        <v>2.518344052903343</v>
      </c>
      <c r="AC505" s="17" t="s">
        <v>17654</v>
      </c>
    </row>
    <row r="506" spans="1:29" x14ac:dyDescent="0.25">
      <c r="A506" t="s">
        <v>3339</v>
      </c>
      <c r="B506" s="166" t="s">
        <v>4715</v>
      </c>
      <c r="C506" t="s">
        <v>4716</v>
      </c>
      <c r="D506" s="1">
        <v>45161</v>
      </c>
      <c r="E506">
        <f t="shared" si="55"/>
        <v>70</v>
      </c>
      <c r="F506" t="s">
        <v>6</v>
      </c>
      <c r="G506">
        <v>770</v>
      </c>
      <c r="H506">
        <f t="shared" si="54"/>
        <v>77</v>
      </c>
      <c r="I506" t="s">
        <v>9</v>
      </c>
      <c r="J506">
        <v>1</v>
      </c>
      <c r="K506" t="s">
        <v>8</v>
      </c>
      <c r="L506" t="s">
        <v>8</v>
      </c>
      <c r="M506" t="s">
        <v>6</v>
      </c>
      <c r="N506" t="str">
        <f t="shared" si="56"/>
        <v>M</v>
      </c>
      <c r="O506" t="s">
        <v>358</v>
      </c>
      <c r="P506" t="s">
        <v>3929</v>
      </c>
      <c r="Q506" t="s">
        <v>221</v>
      </c>
      <c r="R506">
        <v>4</v>
      </c>
      <c r="S506">
        <f t="shared" si="57"/>
        <v>2019</v>
      </c>
      <c r="T506" t="s">
        <v>12</v>
      </c>
      <c r="U506">
        <v>0.999999999999997</v>
      </c>
      <c r="V506" t="s">
        <v>3386</v>
      </c>
      <c r="W506">
        <f>VLOOKUP(Q506,'PBT Tag Rates'!$B$5:$E$44,4,FALSE)</f>
        <v>0.95971980899999998</v>
      </c>
      <c r="X506">
        <v>1</v>
      </c>
      <c r="Y506" s="14">
        <f>IFERROR(LOOKUP(H506,{30,43,48,53,58,63,68,73,78,83,88,93,97},{42,47,52,57,62,67,72,77,82,87,92,99,100}),999)</f>
        <v>77</v>
      </c>
      <c r="Z506" s="17">
        <f t="shared" si="58"/>
        <v>1.4285714285714286</v>
      </c>
      <c r="AA506" s="17">
        <f t="shared" si="59"/>
        <v>1.4285714285714286</v>
      </c>
      <c r="AB506" s="17">
        <f t="shared" si="60"/>
        <v>2.518344052903343</v>
      </c>
      <c r="AC506" s="17" t="s">
        <v>17654</v>
      </c>
    </row>
    <row r="507" spans="1:29" x14ac:dyDescent="0.25">
      <c r="A507" t="s">
        <v>3339</v>
      </c>
      <c r="B507" s="166" t="s">
        <v>4717</v>
      </c>
      <c r="C507" t="s">
        <v>4718</v>
      </c>
      <c r="D507" s="1">
        <v>45161</v>
      </c>
      <c r="E507">
        <f t="shared" si="55"/>
        <v>70</v>
      </c>
      <c r="F507" t="s">
        <v>6</v>
      </c>
      <c r="G507">
        <v>820</v>
      </c>
      <c r="H507">
        <f t="shared" si="54"/>
        <v>82</v>
      </c>
      <c r="I507" t="s">
        <v>7</v>
      </c>
      <c r="J507" t="s">
        <v>8</v>
      </c>
      <c r="K507" t="s">
        <v>4719</v>
      </c>
      <c r="L507" t="s">
        <v>8</v>
      </c>
      <c r="M507" t="s">
        <v>6</v>
      </c>
      <c r="N507" t="str">
        <f t="shared" si="56"/>
        <v>M</v>
      </c>
      <c r="O507" t="s">
        <v>272</v>
      </c>
      <c r="P507" t="s">
        <v>2973</v>
      </c>
      <c r="Q507" t="s">
        <v>221</v>
      </c>
      <c r="R507">
        <v>4</v>
      </c>
      <c r="S507">
        <f t="shared" si="57"/>
        <v>2019</v>
      </c>
      <c r="T507" t="s">
        <v>12</v>
      </c>
      <c r="U507">
        <v>1</v>
      </c>
      <c r="V507" t="s">
        <v>3396</v>
      </c>
      <c r="W507">
        <f>VLOOKUP(Q507,'PBT Tag Rates'!$B$5:$E$44,4,FALSE)</f>
        <v>0.95971980899999998</v>
      </c>
      <c r="X507">
        <v>1</v>
      </c>
      <c r="Y507" s="14">
        <f>IFERROR(LOOKUP(H507,{30,43,48,53,58,63,68,73,78,83,88,93,97},{42,47,52,57,62,67,72,77,82,87,92,99,100}),999)</f>
        <v>82</v>
      </c>
      <c r="Z507" s="17">
        <f t="shared" si="58"/>
        <v>1.4285714285714286</v>
      </c>
      <c r="AA507" s="17">
        <f t="shared" si="59"/>
        <v>1.4285714285714286</v>
      </c>
      <c r="AB507" s="17">
        <f t="shared" si="60"/>
        <v>2.518344052903343</v>
      </c>
      <c r="AC507" s="17" t="s">
        <v>17655</v>
      </c>
    </row>
    <row r="508" spans="1:29" x14ac:dyDescent="0.25">
      <c r="A508" t="s">
        <v>3339</v>
      </c>
      <c r="B508" s="166" t="s">
        <v>4720</v>
      </c>
      <c r="C508" t="s">
        <v>4721</v>
      </c>
      <c r="D508" s="1">
        <v>45161</v>
      </c>
      <c r="E508">
        <f t="shared" si="55"/>
        <v>70</v>
      </c>
      <c r="F508" t="s">
        <v>14</v>
      </c>
      <c r="G508">
        <v>860</v>
      </c>
      <c r="H508">
        <f t="shared" si="54"/>
        <v>86</v>
      </c>
      <c r="I508" t="s">
        <v>7</v>
      </c>
      <c r="J508" t="s">
        <v>8</v>
      </c>
      <c r="K508" t="s">
        <v>4722</v>
      </c>
      <c r="L508" t="s">
        <v>8</v>
      </c>
      <c r="M508" t="s">
        <v>14</v>
      </c>
      <c r="N508" t="str">
        <f t="shared" si="56"/>
        <v>F</v>
      </c>
      <c r="O508" t="s">
        <v>8</v>
      </c>
      <c r="P508" t="s">
        <v>8</v>
      </c>
      <c r="Q508" t="s">
        <v>11</v>
      </c>
      <c r="R508" t="s">
        <v>8</v>
      </c>
      <c r="S508" t="str">
        <f t="shared" si="57"/>
        <v>U</v>
      </c>
      <c r="T508" t="s">
        <v>12</v>
      </c>
      <c r="U508">
        <v>0.999999999999999</v>
      </c>
      <c r="V508" t="s">
        <v>11</v>
      </c>
      <c r="W508" t="e">
        <f>VLOOKUP(Q508,'PBT Tag Rates'!$B$5:$E$44,4,FALSE)</f>
        <v>#N/A</v>
      </c>
      <c r="X508">
        <v>1</v>
      </c>
      <c r="Y508" s="14">
        <f>IFERROR(LOOKUP(H508,{30,43,48,53,58,63,68,73,78,83,88,93,97},{42,47,52,57,62,67,72,77,82,87,92,99,100}),999)</f>
        <v>87</v>
      </c>
      <c r="Z508" s="17">
        <f t="shared" si="58"/>
        <v>1.4285714285714286</v>
      </c>
      <c r="AA508" s="17">
        <f t="shared" si="59"/>
        <v>1.4285714285714286</v>
      </c>
      <c r="AB508" s="17">
        <f t="shared" si="60"/>
        <v>2.518344052903343</v>
      </c>
      <c r="AC508" s="17" t="s">
        <v>17654</v>
      </c>
    </row>
    <row r="509" spans="1:29" x14ac:dyDescent="0.25">
      <c r="A509" t="s">
        <v>3339</v>
      </c>
      <c r="B509" s="166" t="s">
        <v>4723</v>
      </c>
      <c r="C509" t="s">
        <v>4724</v>
      </c>
      <c r="D509" s="1">
        <v>45161</v>
      </c>
      <c r="E509">
        <f t="shared" si="55"/>
        <v>70</v>
      </c>
      <c r="F509" t="s">
        <v>14</v>
      </c>
      <c r="G509">
        <v>770</v>
      </c>
      <c r="H509">
        <f t="shared" si="54"/>
        <v>77</v>
      </c>
      <c r="I509" t="s">
        <v>7</v>
      </c>
      <c r="J509" t="s">
        <v>8</v>
      </c>
      <c r="K509" t="s">
        <v>4725</v>
      </c>
      <c r="L509" t="s">
        <v>8</v>
      </c>
      <c r="M509" t="s">
        <v>14</v>
      </c>
      <c r="N509" t="str">
        <f t="shared" si="56"/>
        <v>F</v>
      </c>
      <c r="O509" t="s">
        <v>3456</v>
      </c>
      <c r="P509" t="s">
        <v>3457</v>
      </c>
      <c r="Q509" t="s">
        <v>221</v>
      </c>
      <c r="R509">
        <v>4</v>
      </c>
      <c r="S509">
        <f t="shared" si="57"/>
        <v>2019</v>
      </c>
      <c r="T509" t="s">
        <v>12</v>
      </c>
      <c r="U509">
        <v>1</v>
      </c>
      <c r="V509" t="s">
        <v>3357</v>
      </c>
      <c r="W509">
        <f>VLOOKUP(Q509,'PBT Tag Rates'!$B$5:$E$44,4,FALSE)</f>
        <v>0.95971980899999998</v>
      </c>
      <c r="X509">
        <v>1</v>
      </c>
      <c r="Y509" s="14">
        <f>IFERROR(LOOKUP(H509,{30,43,48,53,58,63,68,73,78,83,88,93,97},{42,47,52,57,62,67,72,77,82,87,92,99,100}),999)</f>
        <v>77</v>
      </c>
      <c r="Z509" s="17">
        <f t="shared" si="58"/>
        <v>1.4285714285714286</v>
      </c>
      <c r="AA509" s="17">
        <f t="shared" si="59"/>
        <v>1.4285714285714286</v>
      </c>
      <c r="AB509" s="17">
        <f t="shared" si="60"/>
        <v>2.518344052903343</v>
      </c>
      <c r="AC509" s="17" t="s">
        <v>17654</v>
      </c>
    </row>
    <row r="510" spans="1:29" x14ac:dyDescent="0.25">
      <c r="A510" t="s">
        <v>3339</v>
      </c>
      <c r="B510" s="166" t="s">
        <v>4726</v>
      </c>
      <c r="C510" t="s">
        <v>4727</v>
      </c>
      <c r="D510" s="1">
        <v>45161</v>
      </c>
      <c r="E510">
        <f t="shared" si="55"/>
        <v>70</v>
      </c>
      <c r="F510" t="s">
        <v>6</v>
      </c>
      <c r="G510">
        <v>760</v>
      </c>
      <c r="H510">
        <f t="shared" si="54"/>
        <v>76</v>
      </c>
      <c r="I510" t="s">
        <v>7</v>
      </c>
      <c r="J510" t="s">
        <v>8</v>
      </c>
      <c r="K510" t="s">
        <v>4728</v>
      </c>
      <c r="L510" t="s">
        <v>8</v>
      </c>
      <c r="M510" t="s">
        <v>6</v>
      </c>
      <c r="N510" t="str">
        <f t="shared" si="56"/>
        <v>M</v>
      </c>
      <c r="O510" t="s">
        <v>8</v>
      </c>
      <c r="P510" t="s">
        <v>8</v>
      </c>
      <c r="Q510" t="s">
        <v>11</v>
      </c>
      <c r="R510" t="s">
        <v>8</v>
      </c>
      <c r="S510" t="str">
        <f t="shared" si="57"/>
        <v>U</v>
      </c>
      <c r="T510" t="s">
        <v>12</v>
      </c>
      <c r="U510">
        <v>1</v>
      </c>
      <c r="V510" t="s">
        <v>11</v>
      </c>
      <c r="W510" t="e">
        <f>VLOOKUP(Q510,'PBT Tag Rates'!$B$5:$E$44,4,FALSE)</f>
        <v>#N/A</v>
      </c>
      <c r="X510">
        <v>1</v>
      </c>
      <c r="Y510" s="14">
        <f>IFERROR(LOOKUP(H510,{30,43,48,53,58,63,68,73,78,83,88,93,97},{42,47,52,57,62,67,72,77,82,87,92,99,100}),999)</f>
        <v>77</v>
      </c>
      <c r="Z510" s="17">
        <f t="shared" si="58"/>
        <v>1.4285714285714286</v>
      </c>
      <c r="AA510" s="17">
        <f t="shared" si="59"/>
        <v>1.4285714285714286</v>
      </c>
      <c r="AB510" s="17">
        <f t="shared" si="60"/>
        <v>2.518344052903343</v>
      </c>
      <c r="AC510" s="17" t="s">
        <v>17654</v>
      </c>
    </row>
    <row r="511" spans="1:29" x14ac:dyDescent="0.25">
      <c r="A511" t="s">
        <v>3339</v>
      </c>
      <c r="B511" s="166" t="s">
        <v>4729</v>
      </c>
      <c r="C511" t="s">
        <v>4730</v>
      </c>
      <c r="D511" s="1">
        <v>45161</v>
      </c>
      <c r="E511">
        <f t="shared" si="55"/>
        <v>70</v>
      </c>
      <c r="F511" t="s">
        <v>14</v>
      </c>
      <c r="G511">
        <v>760</v>
      </c>
      <c r="H511">
        <f t="shared" si="54"/>
        <v>76</v>
      </c>
      <c r="I511" t="s">
        <v>9</v>
      </c>
      <c r="J511">
        <v>1</v>
      </c>
      <c r="K511" t="s">
        <v>8</v>
      </c>
      <c r="L511" t="s">
        <v>8</v>
      </c>
      <c r="M511" t="s">
        <v>14</v>
      </c>
      <c r="N511" t="str">
        <f t="shared" si="56"/>
        <v>F</v>
      </c>
      <c r="O511" t="s">
        <v>548</v>
      </c>
      <c r="P511" t="s">
        <v>1370</v>
      </c>
      <c r="Q511" t="s">
        <v>221</v>
      </c>
      <c r="R511">
        <v>4</v>
      </c>
      <c r="S511">
        <f t="shared" si="57"/>
        <v>2019</v>
      </c>
      <c r="T511" t="s">
        <v>12</v>
      </c>
      <c r="U511">
        <v>1</v>
      </c>
      <c r="V511" t="s">
        <v>3396</v>
      </c>
      <c r="W511">
        <f>VLOOKUP(Q511,'PBT Tag Rates'!$B$5:$E$44,4,FALSE)</f>
        <v>0.95971980899999998</v>
      </c>
      <c r="X511">
        <v>1</v>
      </c>
      <c r="Y511" s="14">
        <f>IFERROR(LOOKUP(H511,{30,43,48,53,58,63,68,73,78,83,88,93,97},{42,47,52,57,62,67,72,77,82,87,92,99,100}),999)</f>
        <v>77</v>
      </c>
      <c r="Z511" s="17">
        <f t="shared" si="58"/>
        <v>1.4285714285714286</v>
      </c>
      <c r="AA511" s="17">
        <f t="shared" si="59"/>
        <v>1.4285714285714286</v>
      </c>
      <c r="AB511" s="17">
        <f t="shared" si="60"/>
        <v>2.518344052903343</v>
      </c>
      <c r="AC511" s="17" t="s">
        <v>17655</v>
      </c>
    </row>
    <row r="512" spans="1:29" x14ac:dyDescent="0.25">
      <c r="A512" t="s">
        <v>3339</v>
      </c>
      <c r="B512" s="166" t="s">
        <v>4731</v>
      </c>
      <c r="C512" t="s">
        <v>4732</v>
      </c>
      <c r="D512" s="1">
        <v>45161</v>
      </c>
      <c r="E512">
        <f t="shared" si="55"/>
        <v>70</v>
      </c>
      <c r="F512" t="s">
        <v>14</v>
      </c>
      <c r="G512">
        <v>780</v>
      </c>
      <c r="H512">
        <f t="shared" si="54"/>
        <v>78</v>
      </c>
      <c r="I512" t="s">
        <v>7</v>
      </c>
      <c r="J512" t="s">
        <v>8</v>
      </c>
      <c r="K512" t="s">
        <v>4733</v>
      </c>
      <c r="L512" t="s">
        <v>8</v>
      </c>
      <c r="M512" t="s">
        <v>14</v>
      </c>
      <c r="N512" t="str">
        <f t="shared" si="56"/>
        <v>F</v>
      </c>
      <c r="O512" t="s">
        <v>3441</v>
      </c>
      <c r="P512" t="s">
        <v>3941</v>
      </c>
      <c r="Q512" t="s">
        <v>221</v>
      </c>
      <c r="R512">
        <v>4</v>
      </c>
      <c r="S512">
        <f t="shared" si="57"/>
        <v>2019</v>
      </c>
      <c r="T512" t="s">
        <v>12</v>
      </c>
      <c r="U512">
        <v>0.999999999999994</v>
      </c>
      <c r="V512" t="s">
        <v>3363</v>
      </c>
      <c r="W512">
        <f>VLOOKUP(Q512,'PBT Tag Rates'!$B$5:$E$44,4,FALSE)</f>
        <v>0.95971980899999998</v>
      </c>
      <c r="X512">
        <v>1</v>
      </c>
      <c r="Y512" s="14">
        <f>IFERROR(LOOKUP(H512,{30,43,48,53,58,63,68,73,78,83,88,93,97},{42,47,52,57,62,67,72,77,82,87,92,99,100}),999)</f>
        <v>82</v>
      </c>
      <c r="Z512" s="17">
        <f t="shared" si="58"/>
        <v>1.4285714285714286</v>
      </c>
      <c r="AA512" s="17">
        <f t="shared" si="59"/>
        <v>1.4285714285714286</v>
      </c>
      <c r="AB512" s="17">
        <f t="shared" si="60"/>
        <v>2.518344052903343</v>
      </c>
      <c r="AC512" s="17" t="s">
        <v>17654</v>
      </c>
    </row>
    <row r="513" spans="1:29" x14ac:dyDescent="0.25">
      <c r="A513" t="s">
        <v>3339</v>
      </c>
      <c r="B513" s="166" t="s">
        <v>4734</v>
      </c>
      <c r="C513" t="s">
        <v>4735</v>
      </c>
      <c r="D513" s="1">
        <v>45161</v>
      </c>
      <c r="E513">
        <f t="shared" si="55"/>
        <v>70</v>
      </c>
      <c r="F513" t="s">
        <v>6</v>
      </c>
      <c r="G513">
        <v>810</v>
      </c>
      <c r="H513">
        <f t="shared" si="54"/>
        <v>81</v>
      </c>
      <c r="I513" t="s">
        <v>7</v>
      </c>
      <c r="J513" t="s">
        <v>8</v>
      </c>
      <c r="K513" t="s">
        <v>4736</v>
      </c>
      <c r="L513" t="s">
        <v>8</v>
      </c>
      <c r="M513" t="s">
        <v>6</v>
      </c>
      <c r="N513" t="str">
        <f t="shared" si="56"/>
        <v>M</v>
      </c>
      <c r="O513" t="s">
        <v>1428</v>
      </c>
      <c r="P513" t="s">
        <v>1429</v>
      </c>
      <c r="Q513" t="s">
        <v>221</v>
      </c>
      <c r="R513">
        <v>4</v>
      </c>
      <c r="S513">
        <f t="shared" si="57"/>
        <v>2019</v>
      </c>
      <c r="T513" t="s">
        <v>12</v>
      </c>
      <c r="U513">
        <v>1</v>
      </c>
      <c r="V513" t="s">
        <v>3396</v>
      </c>
      <c r="W513">
        <f>VLOOKUP(Q513,'PBT Tag Rates'!$B$5:$E$44,4,FALSE)</f>
        <v>0.95971980899999998</v>
      </c>
      <c r="X513">
        <v>1</v>
      </c>
      <c r="Y513" s="14">
        <f>IFERROR(LOOKUP(H513,{30,43,48,53,58,63,68,73,78,83,88,93,97},{42,47,52,57,62,67,72,77,82,87,92,99,100}),999)</f>
        <v>82</v>
      </c>
      <c r="Z513" s="17">
        <f t="shared" si="58"/>
        <v>1.4285714285714286</v>
      </c>
      <c r="AA513" s="17">
        <f t="shared" si="59"/>
        <v>1.4285714285714286</v>
      </c>
      <c r="AB513" s="17">
        <f t="shared" si="60"/>
        <v>2.518344052903343</v>
      </c>
      <c r="AC513" s="17" t="s">
        <v>17655</v>
      </c>
    </row>
    <row r="514" spans="1:29" x14ac:dyDescent="0.25">
      <c r="A514" t="s">
        <v>3339</v>
      </c>
      <c r="B514" s="166" t="s">
        <v>4737</v>
      </c>
      <c r="C514" t="s">
        <v>4738</v>
      </c>
      <c r="D514" s="1">
        <v>45161</v>
      </c>
      <c r="E514">
        <f t="shared" si="55"/>
        <v>70</v>
      </c>
      <c r="F514" t="s">
        <v>14</v>
      </c>
      <c r="G514">
        <v>800</v>
      </c>
      <c r="H514">
        <f t="shared" si="54"/>
        <v>80</v>
      </c>
      <c r="I514" t="s">
        <v>7</v>
      </c>
      <c r="J514" t="s">
        <v>8</v>
      </c>
      <c r="K514" t="s">
        <v>4739</v>
      </c>
      <c r="L514" t="s">
        <v>8</v>
      </c>
      <c r="M514" t="s">
        <v>14</v>
      </c>
      <c r="N514" t="str">
        <f t="shared" si="56"/>
        <v>F</v>
      </c>
      <c r="O514" t="s">
        <v>8</v>
      </c>
      <c r="P514" t="s">
        <v>8</v>
      </c>
      <c r="Q514" t="s">
        <v>11</v>
      </c>
      <c r="R514" t="s">
        <v>8</v>
      </c>
      <c r="S514" t="str">
        <f t="shared" si="57"/>
        <v>U</v>
      </c>
      <c r="T514" t="s">
        <v>12</v>
      </c>
      <c r="U514">
        <v>0.999999999999999</v>
      </c>
      <c r="V514" t="s">
        <v>11</v>
      </c>
      <c r="W514" t="e">
        <f>VLOOKUP(Q514,'PBT Tag Rates'!$B$5:$E$44,4,FALSE)</f>
        <v>#N/A</v>
      </c>
      <c r="X514">
        <v>1</v>
      </c>
      <c r="Y514" s="14">
        <f>IFERROR(LOOKUP(H514,{30,43,48,53,58,63,68,73,78,83,88,93,97},{42,47,52,57,62,67,72,77,82,87,92,99,100}),999)</f>
        <v>82</v>
      </c>
      <c r="Z514" s="17">
        <f t="shared" si="58"/>
        <v>1.4285714285714286</v>
      </c>
      <c r="AA514" s="17">
        <f t="shared" si="59"/>
        <v>1.4285714285714286</v>
      </c>
      <c r="AB514" s="17">
        <f t="shared" si="60"/>
        <v>2.518344052903343</v>
      </c>
      <c r="AC514" s="17" t="s">
        <v>17654</v>
      </c>
    </row>
    <row r="515" spans="1:29" x14ac:dyDescent="0.25">
      <c r="A515" t="s">
        <v>3339</v>
      </c>
      <c r="B515" s="166" t="s">
        <v>4740</v>
      </c>
      <c r="C515" t="s">
        <v>4741</v>
      </c>
      <c r="D515" s="1">
        <v>45161</v>
      </c>
      <c r="E515">
        <f t="shared" si="55"/>
        <v>70</v>
      </c>
      <c r="F515" t="s">
        <v>14</v>
      </c>
      <c r="G515">
        <v>950</v>
      </c>
      <c r="H515">
        <f t="shared" si="54"/>
        <v>95</v>
      </c>
      <c r="I515" t="s">
        <v>7</v>
      </c>
      <c r="J515" t="s">
        <v>8</v>
      </c>
      <c r="K515" t="s">
        <v>4742</v>
      </c>
      <c r="L515" t="s">
        <v>8</v>
      </c>
      <c r="M515" t="s">
        <v>14</v>
      </c>
      <c r="N515" t="str">
        <f t="shared" si="56"/>
        <v>F</v>
      </c>
      <c r="O515" t="s">
        <v>933</v>
      </c>
      <c r="P515" t="s">
        <v>934</v>
      </c>
      <c r="Q515" t="s">
        <v>13</v>
      </c>
      <c r="R515">
        <v>5</v>
      </c>
      <c r="S515">
        <f t="shared" si="57"/>
        <v>2018</v>
      </c>
      <c r="T515" t="s">
        <v>12</v>
      </c>
      <c r="U515">
        <v>0.999999999999999</v>
      </c>
      <c r="V515" t="s">
        <v>3169</v>
      </c>
      <c r="W515">
        <f>VLOOKUP(Q515,'PBT Tag Rates'!$B$5:$E$44,4,FALSE)</f>
        <v>0.96828396500000002</v>
      </c>
      <c r="X515">
        <v>1</v>
      </c>
      <c r="Y515" s="14">
        <f>IFERROR(LOOKUP(H515,{30,43,48,53,58,63,68,73,78,83,88,93,97},{42,47,52,57,62,67,72,77,82,87,92,99,100}),999)</f>
        <v>99</v>
      </c>
      <c r="Z515" s="17">
        <f t="shared" si="58"/>
        <v>1.4285714285714286</v>
      </c>
      <c r="AA515" s="17">
        <f t="shared" si="59"/>
        <v>1.4285714285714286</v>
      </c>
      <c r="AB515" s="17">
        <f t="shared" si="60"/>
        <v>2.518344052903343</v>
      </c>
      <c r="AC515" s="17" t="s">
        <v>17654</v>
      </c>
    </row>
    <row r="516" spans="1:29" x14ac:dyDescent="0.25">
      <c r="A516" t="s">
        <v>3339</v>
      </c>
      <c r="B516" s="166" t="s">
        <v>4743</v>
      </c>
      <c r="C516" t="s">
        <v>4744</v>
      </c>
      <c r="D516" s="1">
        <v>45161</v>
      </c>
      <c r="E516">
        <f t="shared" si="55"/>
        <v>70</v>
      </c>
      <c r="F516" t="s">
        <v>6</v>
      </c>
      <c r="G516">
        <v>830</v>
      </c>
      <c r="H516">
        <f t="shared" si="54"/>
        <v>83</v>
      </c>
      <c r="I516" t="s">
        <v>9</v>
      </c>
      <c r="J516">
        <v>1</v>
      </c>
      <c r="K516" t="s">
        <v>4745</v>
      </c>
      <c r="L516" t="s">
        <v>8</v>
      </c>
      <c r="M516" t="s">
        <v>6</v>
      </c>
      <c r="N516" t="str">
        <f t="shared" si="56"/>
        <v>M</v>
      </c>
      <c r="O516" t="s">
        <v>1154</v>
      </c>
      <c r="P516" t="s">
        <v>1155</v>
      </c>
      <c r="Q516" t="s">
        <v>221</v>
      </c>
      <c r="R516">
        <v>4</v>
      </c>
      <c r="S516">
        <f t="shared" si="57"/>
        <v>2019</v>
      </c>
      <c r="T516" t="s">
        <v>12</v>
      </c>
      <c r="U516">
        <v>1</v>
      </c>
      <c r="V516" t="s">
        <v>3396</v>
      </c>
      <c r="W516">
        <f>VLOOKUP(Q516,'PBT Tag Rates'!$B$5:$E$44,4,FALSE)</f>
        <v>0.95971980899999998</v>
      </c>
      <c r="X516">
        <v>1</v>
      </c>
      <c r="Y516" s="14">
        <f>IFERROR(LOOKUP(H516,{30,43,48,53,58,63,68,73,78,83,88,93,97},{42,47,52,57,62,67,72,77,82,87,92,99,100}),999)</f>
        <v>87</v>
      </c>
      <c r="Z516" s="17">
        <f t="shared" si="58"/>
        <v>1.4285714285714286</v>
      </c>
      <c r="AA516" s="17">
        <f t="shared" si="59"/>
        <v>1.4285714285714286</v>
      </c>
      <c r="AB516" s="17">
        <f t="shared" si="60"/>
        <v>2.518344052903343</v>
      </c>
      <c r="AC516" s="17" t="s">
        <v>17655</v>
      </c>
    </row>
    <row r="517" spans="1:29" x14ac:dyDescent="0.25">
      <c r="A517" t="s">
        <v>3339</v>
      </c>
      <c r="B517" s="166" t="s">
        <v>4746</v>
      </c>
      <c r="C517" t="s">
        <v>4747</v>
      </c>
      <c r="D517" s="1">
        <v>45161</v>
      </c>
      <c r="E517">
        <f t="shared" si="55"/>
        <v>70</v>
      </c>
      <c r="F517" t="s">
        <v>14</v>
      </c>
      <c r="G517">
        <v>870</v>
      </c>
      <c r="H517">
        <f t="shared" si="54"/>
        <v>87</v>
      </c>
      <c r="I517" t="s">
        <v>9</v>
      </c>
      <c r="J517">
        <v>1</v>
      </c>
      <c r="K517" t="s">
        <v>4748</v>
      </c>
      <c r="L517" t="s">
        <v>8</v>
      </c>
      <c r="M517" t="s">
        <v>14</v>
      </c>
      <c r="N517" t="str">
        <f t="shared" si="56"/>
        <v>F</v>
      </c>
      <c r="O517" t="s">
        <v>8</v>
      </c>
      <c r="P517" t="s">
        <v>8</v>
      </c>
      <c r="Q517" t="s">
        <v>11</v>
      </c>
      <c r="R517" t="s">
        <v>8</v>
      </c>
      <c r="S517" t="str">
        <f t="shared" si="57"/>
        <v>U</v>
      </c>
      <c r="T517" t="s">
        <v>12</v>
      </c>
      <c r="U517">
        <v>1</v>
      </c>
      <c r="V517" t="s">
        <v>3100</v>
      </c>
      <c r="W517" t="e">
        <f>VLOOKUP(Q517,'PBT Tag Rates'!$B$5:$E$44,4,FALSE)</f>
        <v>#N/A</v>
      </c>
      <c r="X517">
        <v>1</v>
      </c>
      <c r="Y517" s="14">
        <f>IFERROR(LOOKUP(H517,{30,43,48,53,58,63,68,73,78,83,88,93,97},{42,47,52,57,62,67,72,77,82,87,92,99,100}),999)</f>
        <v>87</v>
      </c>
      <c r="Z517" s="17">
        <f t="shared" si="58"/>
        <v>1.4285714285714286</v>
      </c>
      <c r="AA517" s="17">
        <f t="shared" si="59"/>
        <v>1.4285714285714286</v>
      </c>
      <c r="AB517" s="17">
        <f t="shared" si="60"/>
        <v>2.518344052903343</v>
      </c>
      <c r="AC517" s="17" t="s">
        <v>17654</v>
      </c>
    </row>
    <row r="518" spans="1:29" x14ac:dyDescent="0.25">
      <c r="A518" t="s">
        <v>3339</v>
      </c>
      <c r="B518" s="166" t="s">
        <v>4749</v>
      </c>
      <c r="C518" t="s">
        <v>4750</v>
      </c>
      <c r="D518" s="1">
        <v>45161</v>
      </c>
      <c r="E518">
        <f t="shared" si="55"/>
        <v>70</v>
      </c>
      <c r="F518" t="s">
        <v>6</v>
      </c>
      <c r="G518">
        <v>740</v>
      </c>
      <c r="H518">
        <f t="shared" si="54"/>
        <v>74</v>
      </c>
      <c r="I518" t="s">
        <v>7</v>
      </c>
      <c r="J518" t="s">
        <v>8</v>
      </c>
      <c r="K518" t="s">
        <v>8</v>
      </c>
      <c r="L518" t="s">
        <v>8</v>
      </c>
      <c r="M518" t="s">
        <v>6</v>
      </c>
      <c r="N518" t="str">
        <f t="shared" si="56"/>
        <v>M</v>
      </c>
      <c r="O518" t="s">
        <v>8</v>
      </c>
      <c r="P518" t="s">
        <v>8</v>
      </c>
      <c r="Q518" t="s">
        <v>11</v>
      </c>
      <c r="R518" t="s">
        <v>8</v>
      </c>
      <c r="S518" t="str">
        <f t="shared" si="57"/>
        <v>U</v>
      </c>
      <c r="T518" t="s">
        <v>12</v>
      </c>
      <c r="U518">
        <v>0.999999999999997</v>
      </c>
      <c r="V518" t="s">
        <v>11</v>
      </c>
      <c r="W518" t="e">
        <f>VLOOKUP(Q518,'PBT Tag Rates'!$B$5:$E$44,4,FALSE)</f>
        <v>#N/A</v>
      </c>
      <c r="X518">
        <v>1</v>
      </c>
      <c r="Y518" s="14">
        <f>IFERROR(LOOKUP(H518,{30,43,48,53,58,63,68,73,78,83,88,93,97},{42,47,52,57,62,67,72,77,82,87,92,99,100}),999)</f>
        <v>77</v>
      </c>
      <c r="Z518" s="17">
        <f t="shared" si="58"/>
        <v>1.4285714285714286</v>
      </c>
      <c r="AA518" s="17">
        <f t="shared" si="59"/>
        <v>1.4285714285714286</v>
      </c>
      <c r="AB518" s="17">
        <f t="shared" si="60"/>
        <v>2.518344052903343</v>
      </c>
      <c r="AC518" s="17" t="s">
        <v>17654</v>
      </c>
    </row>
    <row r="519" spans="1:29" x14ac:dyDescent="0.25">
      <c r="A519" t="s">
        <v>3339</v>
      </c>
      <c r="B519" s="166" t="s">
        <v>4751</v>
      </c>
      <c r="C519" t="s">
        <v>4752</v>
      </c>
      <c r="D519" s="1">
        <v>45161</v>
      </c>
      <c r="E519">
        <f t="shared" si="55"/>
        <v>70</v>
      </c>
      <c r="F519" t="s">
        <v>6</v>
      </c>
      <c r="G519">
        <v>850</v>
      </c>
      <c r="H519">
        <f t="shared" si="54"/>
        <v>85</v>
      </c>
      <c r="I519" t="s">
        <v>7</v>
      </c>
      <c r="J519" t="s">
        <v>8</v>
      </c>
      <c r="K519" t="s">
        <v>4753</v>
      </c>
      <c r="L519" t="s">
        <v>8</v>
      </c>
      <c r="M519" t="s">
        <v>6</v>
      </c>
      <c r="N519" t="str">
        <f t="shared" si="56"/>
        <v>M</v>
      </c>
      <c r="O519" t="s">
        <v>8</v>
      </c>
      <c r="P519" t="s">
        <v>8</v>
      </c>
      <c r="Q519" t="s">
        <v>11</v>
      </c>
      <c r="R519" t="s">
        <v>8</v>
      </c>
      <c r="S519" t="str">
        <f t="shared" si="57"/>
        <v>U</v>
      </c>
      <c r="T519" t="s">
        <v>12</v>
      </c>
      <c r="U519">
        <v>0.999999999999998</v>
      </c>
      <c r="V519" t="s">
        <v>11</v>
      </c>
      <c r="W519" t="e">
        <f>VLOOKUP(Q519,'PBT Tag Rates'!$B$5:$E$44,4,FALSE)</f>
        <v>#N/A</v>
      </c>
      <c r="X519">
        <v>1</v>
      </c>
      <c r="Y519" s="14">
        <f>IFERROR(LOOKUP(H519,{30,43,48,53,58,63,68,73,78,83,88,93,97},{42,47,52,57,62,67,72,77,82,87,92,99,100}),999)</f>
        <v>87</v>
      </c>
      <c r="Z519" s="17">
        <f t="shared" si="58"/>
        <v>1.4285714285714286</v>
      </c>
      <c r="AA519" s="17">
        <f t="shared" si="59"/>
        <v>1.4285714285714286</v>
      </c>
      <c r="AB519" s="17">
        <f t="shared" si="60"/>
        <v>2.518344052903343</v>
      </c>
      <c r="AC519" s="17" t="s">
        <v>17654</v>
      </c>
    </row>
    <row r="520" spans="1:29" x14ac:dyDescent="0.25">
      <c r="A520" t="s">
        <v>3339</v>
      </c>
      <c r="B520" s="166" t="s">
        <v>4754</v>
      </c>
      <c r="C520" t="s">
        <v>4755</v>
      </c>
      <c r="D520" s="1">
        <v>45161</v>
      </c>
      <c r="E520">
        <f t="shared" si="55"/>
        <v>70</v>
      </c>
      <c r="F520" t="s">
        <v>14</v>
      </c>
      <c r="G520">
        <v>810</v>
      </c>
      <c r="H520">
        <f t="shared" si="54"/>
        <v>81</v>
      </c>
      <c r="I520" t="s">
        <v>7</v>
      </c>
      <c r="J520" t="s">
        <v>8</v>
      </c>
      <c r="K520" t="s">
        <v>8</v>
      </c>
      <c r="L520" t="s">
        <v>8</v>
      </c>
      <c r="M520" t="s">
        <v>14</v>
      </c>
      <c r="N520" t="str">
        <f t="shared" si="56"/>
        <v>F</v>
      </c>
      <c r="O520" t="s">
        <v>8</v>
      </c>
      <c r="P520" t="s">
        <v>8</v>
      </c>
      <c r="Q520" t="s">
        <v>11</v>
      </c>
      <c r="R520" t="s">
        <v>8</v>
      </c>
      <c r="S520" t="str">
        <f t="shared" si="57"/>
        <v>U</v>
      </c>
      <c r="T520" t="s">
        <v>12</v>
      </c>
      <c r="U520">
        <v>1</v>
      </c>
      <c r="V520" t="s">
        <v>11</v>
      </c>
      <c r="W520" t="e">
        <f>VLOOKUP(Q520,'PBT Tag Rates'!$B$5:$E$44,4,FALSE)</f>
        <v>#N/A</v>
      </c>
      <c r="X520">
        <v>1</v>
      </c>
      <c r="Y520" s="14">
        <f>IFERROR(LOOKUP(H520,{30,43,48,53,58,63,68,73,78,83,88,93,97},{42,47,52,57,62,67,72,77,82,87,92,99,100}),999)</f>
        <v>82</v>
      </c>
      <c r="Z520" s="17">
        <f t="shared" si="58"/>
        <v>1.4285714285714286</v>
      </c>
      <c r="AA520" s="17">
        <f t="shared" si="59"/>
        <v>1.4285714285714286</v>
      </c>
      <c r="AB520" s="17">
        <f t="shared" si="60"/>
        <v>2.518344052903343</v>
      </c>
      <c r="AC520" s="17" t="s">
        <v>17654</v>
      </c>
    </row>
    <row r="521" spans="1:29" x14ac:dyDescent="0.25">
      <c r="A521" t="s">
        <v>3339</v>
      </c>
      <c r="B521" s="166" t="s">
        <v>4756</v>
      </c>
      <c r="C521" t="s">
        <v>4757</v>
      </c>
      <c r="D521" s="1">
        <v>45161</v>
      </c>
      <c r="E521">
        <f t="shared" si="55"/>
        <v>70</v>
      </c>
      <c r="F521" t="s">
        <v>14</v>
      </c>
      <c r="G521">
        <v>830</v>
      </c>
      <c r="H521">
        <f t="shared" si="54"/>
        <v>83</v>
      </c>
      <c r="I521" t="s">
        <v>7</v>
      </c>
      <c r="J521" t="s">
        <v>8</v>
      </c>
      <c r="K521" t="s">
        <v>4758</v>
      </c>
      <c r="L521" t="s">
        <v>8</v>
      </c>
      <c r="M521" t="s">
        <v>14</v>
      </c>
      <c r="N521" t="str">
        <f t="shared" si="56"/>
        <v>F</v>
      </c>
      <c r="O521" t="s">
        <v>1512</v>
      </c>
      <c r="P521" t="s">
        <v>1513</v>
      </c>
      <c r="Q521" t="s">
        <v>281</v>
      </c>
      <c r="R521">
        <v>4</v>
      </c>
      <c r="S521">
        <f t="shared" si="57"/>
        <v>2019</v>
      </c>
      <c r="T521" t="s">
        <v>12</v>
      </c>
      <c r="U521">
        <v>0.999999999999997</v>
      </c>
      <c r="V521" t="s">
        <v>3171</v>
      </c>
      <c r="W521">
        <f>VLOOKUP(Q521,'PBT Tag Rates'!$B$5:$E$44,4,FALSE)</f>
        <v>0.99705232300000002</v>
      </c>
      <c r="X521">
        <v>1</v>
      </c>
      <c r="Y521" s="14">
        <f>IFERROR(LOOKUP(H521,{30,43,48,53,58,63,68,73,78,83,88,93,97},{42,47,52,57,62,67,72,77,82,87,92,99,100}),999)</f>
        <v>87</v>
      </c>
      <c r="Z521" s="17">
        <f t="shared" si="58"/>
        <v>1.4285714285714286</v>
      </c>
      <c r="AA521" s="17">
        <f t="shared" si="59"/>
        <v>1.4285714285714286</v>
      </c>
      <c r="AB521" s="17">
        <f t="shared" si="60"/>
        <v>2.518344052903343</v>
      </c>
      <c r="AC521" s="17" t="s">
        <v>17654</v>
      </c>
    </row>
    <row r="522" spans="1:29" x14ac:dyDescent="0.25">
      <c r="A522" t="s">
        <v>3339</v>
      </c>
      <c r="B522" s="166" t="s">
        <v>4759</v>
      </c>
      <c r="C522" t="s">
        <v>4760</v>
      </c>
      <c r="D522" s="1">
        <v>45161</v>
      </c>
      <c r="E522">
        <f t="shared" si="55"/>
        <v>70</v>
      </c>
      <c r="F522" t="s">
        <v>14</v>
      </c>
      <c r="G522">
        <v>750</v>
      </c>
      <c r="H522">
        <f t="shared" si="54"/>
        <v>75</v>
      </c>
      <c r="I522" t="s">
        <v>7</v>
      </c>
      <c r="J522" t="s">
        <v>8</v>
      </c>
      <c r="K522" t="s">
        <v>4761</v>
      </c>
      <c r="L522" t="s">
        <v>8</v>
      </c>
      <c r="M522" t="s">
        <v>14</v>
      </c>
      <c r="N522" t="str">
        <f t="shared" si="56"/>
        <v>F</v>
      </c>
      <c r="O522" t="s">
        <v>8</v>
      </c>
      <c r="P522" t="s">
        <v>8</v>
      </c>
      <c r="Q522" t="s">
        <v>11</v>
      </c>
      <c r="R522" t="s">
        <v>8</v>
      </c>
      <c r="S522" t="str">
        <f t="shared" si="57"/>
        <v>U</v>
      </c>
      <c r="T522" t="s">
        <v>12</v>
      </c>
      <c r="U522">
        <v>0.999999999999996</v>
      </c>
      <c r="V522" t="s">
        <v>11</v>
      </c>
      <c r="W522" t="e">
        <f>VLOOKUP(Q522,'PBT Tag Rates'!$B$5:$E$44,4,FALSE)</f>
        <v>#N/A</v>
      </c>
      <c r="X522">
        <v>1</v>
      </c>
      <c r="Y522" s="14">
        <f>IFERROR(LOOKUP(H522,{30,43,48,53,58,63,68,73,78,83,88,93,97},{42,47,52,57,62,67,72,77,82,87,92,99,100}),999)</f>
        <v>77</v>
      </c>
      <c r="Z522" s="17">
        <f t="shared" si="58"/>
        <v>1.4285714285714286</v>
      </c>
      <c r="AA522" s="17">
        <f t="shared" si="59"/>
        <v>1.4285714285714286</v>
      </c>
      <c r="AB522" s="17">
        <f t="shared" si="60"/>
        <v>2.518344052903343</v>
      </c>
      <c r="AC522" s="17" t="s">
        <v>17654</v>
      </c>
    </row>
    <row r="523" spans="1:29" x14ac:dyDescent="0.25">
      <c r="A523" t="s">
        <v>3339</v>
      </c>
      <c r="B523" s="166" t="s">
        <v>4762</v>
      </c>
      <c r="C523" t="s">
        <v>4763</v>
      </c>
      <c r="D523" s="1">
        <v>45161</v>
      </c>
      <c r="E523">
        <f t="shared" si="55"/>
        <v>70</v>
      </c>
      <c r="F523" t="s">
        <v>14</v>
      </c>
      <c r="G523">
        <v>750</v>
      </c>
      <c r="H523">
        <f t="shared" si="54"/>
        <v>75</v>
      </c>
      <c r="I523" t="s">
        <v>7</v>
      </c>
      <c r="J523" t="s">
        <v>8</v>
      </c>
      <c r="K523" t="s">
        <v>4764</v>
      </c>
      <c r="L523" t="s">
        <v>8</v>
      </c>
      <c r="M523" t="s">
        <v>14</v>
      </c>
      <c r="N523" t="str">
        <f t="shared" si="56"/>
        <v>F</v>
      </c>
      <c r="O523" t="s">
        <v>596</v>
      </c>
      <c r="P523" t="s">
        <v>597</v>
      </c>
      <c r="Q523" t="s">
        <v>221</v>
      </c>
      <c r="R523">
        <v>4</v>
      </c>
      <c r="S523">
        <f t="shared" si="57"/>
        <v>2019</v>
      </c>
      <c r="T523" t="s">
        <v>12</v>
      </c>
      <c r="U523">
        <v>1</v>
      </c>
      <c r="V523" t="s">
        <v>3396</v>
      </c>
      <c r="W523">
        <f>VLOOKUP(Q523,'PBT Tag Rates'!$B$5:$E$44,4,FALSE)</f>
        <v>0.95971980899999998</v>
      </c>
      <c r="X523">
        <v>1</v>
      </c>
      <c r="Y523" s="14">
        <f>IFERROR(LOOKUP(H523,{30,43,48,53,58,63,68,73,78,83,88,93,97},{42,47,52,57,62,67,72,77,82,87,92,99,100}),999)</f>
        <v>77</v>
      </c>
      <c r="Z523" s="17">
        <f t="shared" si="58"/>
        <v>1.4285714285714286</v>
      </c>
      <c r="AA523" s="17">
        <f t="shared" si="59"/>
        <v>1.4285714285714286</v>
      </c>
      <c r="AB523" s="17">
        <f t="shared" si="60"/>
        <v>2.518344052903343</v>
      </c>
      <c r="AC523" s="17" t="s">
        <v>17655</v>
      </c>
    </row>
    <row r="524" spans="1:29" x14ac:dyDescent="0.25">
      <c r="A524" t="s">
        <v>3339</v>
      </c>
      <c r="B524" s="166" t="s">
        <v>4765</v>
      </c>
      <c r="C524" t="s">
        <v>4766</v>
      </c>
      <c r="D524" s="1">
        <v>45161</v>
      </c>
      <c r="E524">
        <f t="shared" si="55"/>
        <v>70</v>
      </c>
      <c r="F524" t="s">
        <v>6</v>
      </c>
      <c r="G524">
        <v>490</v>
      </c>
      <c r="H524">
        <f t="shared" si="54"/>
        <v>49</v>
      </c>
      <c r="I524" t="s">
        <v>9</v>
      </c>
      <c r="J524">
        <v>1</v>
      </c>
      <c r="K524" t="s">
        <v>8</v>
      </c>
      <c r="L524" t="s">
        <v>8</v>
      </c>
      <c r="M524" t="s">
        <v>6</v>
      </c>
      <c r="N524" t="str">
        <f t="shared" si="56"/>
        <v>M</v>
      </c>
      <c r="O524" t="s">
        <v>4767</v>
      </c>
      <c r="P524" t="s">
        <v>4768</v>
      </c>
      <c r="Q524" t="s">
        <v>3820</v>
      </c>
      <c r="R524">
        <v>2</v>
      </c>
      <c r="S524">
        <f t="shared" si="57"/>
        <v>2021</v>
      </c>
      <c r="T524" t="s">
        <v>12</v>
      </c>
      <c r="U524">
        <v>1</v>
      </c>
      <c r="V524" t="s">
        <v>3608</v>
      </c>
      <c r="W524">
        <f>VLOOKUP(Q524,'PBT Tag Rates'!$B$5:$E$44,4,FALSE)</f>
        <v>0.98140000000000005</v>
      </c>
      <c r="X524">
        <v>1</v>
      </c>
      <c r="Y524" s="14">
        <f>IFERROR(LOOKUP(H524,{30,43,48,53,58,63,68,73,78,83,88,93,97},{42,47,52,57,62,67,72,77,82,87,92,99,100}),999)</f>
        <v>52</v>
      </c>
      <c r="Z524" s="17">
        <f t="shared" si="58"/>
        <v>1.4285714285714286</v>
      </c>
      <c r="AA524" s="17">
        <f t="shared" si="59"/>
        <v>1.4285714285714286</v>
      </c>
      <c r="AB524" s="17">
        <f t="shared" si="60"/>
        <v>2.518344052903343</v>
      </c>
      <c r="AC524" s="17" t="s">
        <v>17654</v>
      </c>
    </row>
    <row r="525" spans="1:29" x14ac:dyDescent="0.25">
      <c r="A525" t="s">
        <v>3339</v>
      </c>
      <c r="B525" s="166" t="s">
        <v>4769</v>
      </c>
      <c r="C525" t="s">
        <v>4770</v>
      </c>
      <c r="D525" s="1">
        <v>45161</v>
      </c>
      <c r="E525">
        <f t="shared" si="55"/>
        <v>70</v>
      </c>
      <c r="F525" t="s">
        <v>14</v>
      </c>
      <c r="G525">
        <v>850</v>
      </c>
      <c r="H525">
        <f t="shared" si="54"/>
        <v>85</v>
      </c>
      <c r="I525" t="s">
        <v>9</v>
      </c>
      <c r="J525">
        <v>1</v>
      </c>
      <c r="K525" t="s">
        <v>4771</v>
      </c>
      <c r="L525" t="s">
        <v>8</v>
      </c>
      <c r="M525" t="s">
        <v>14</v>
      </c>
      <c r="N525" t="str">
        <f t="shared" si="56"/>
        <v>F</v>
      </c>
      <c r="O525" t="s">
        <v>8</v>
      </c>
      <c r="P525" t="s">
        <v>8</v>
      </c>
      <c r="Q525" t="s">
        <v>11</v>
      </c>
      <c r="R525" t="s">
        <v>8</v>
      </c>
      <c r="S525" t="str">
        <f t="shared" si="57"/>
        <v>U</v>
      </c>
      <c r="T525" t="s">
        <v>12</v>
      </c>
      <c r="U525">
        <v>1</v>
      </c>
      <c r="V525" t="s">
        <v>3100</v>
      </c>
      <c r="W525" t="e">
        <f>VLOOKUP(Q525,'PBT Tag Rates'!$B$5:$E$44,4,FALSE)</f>
        <v>#N/A</v>
      </c>
      <c r="X525">
        <v>1</v>
      </c>
      <c r="Y525" s="14">
        <f>IFERROR(LOOKUP(H525,{30,43,48,53,58,63,68,73,78,83,88,93,97},{42,47,52,57,62,67,72,77,82,87,92,99,100}),999)</f>
        <v>87</v>
      </c>
      <c r="Z525" s="17">
        <f t="shared" si="58"/>
        <v>1.4285714285714286</v>
      </c>
      <c r="AA525" s="17">
        <f t="shared" si="59"/>
        <v>1.4285714285714286</v>
      </c>
      <c r="AB525" s="17">
        <f t="shared" si="60"/>
        <v>2.518344052903343</v>
      </c>
      <c r="AC525" s="17" t="s">
        <v>17654</v>
      </c>
    </row>
    <row r="526" spans="1:29" x14ac:dyDescent="0.25">
      <c r="A526" t="s">
        <v>3339</v>
      </c>
      <c r="B526" s="166" t="s">
        <v>4772</v>
      </c>
      <c r="C526" t="s">
        <v>828</v>
      </c>
      <c r="D526" s="1">
        <v>45161</v>
      </c>
      <c r="E526">
        <f t="shared" si="55"/>
        <v>70</v>
      </c>
      <c r="F526" t="s">
        <v>6</v>
      </c>
      <c r="G526">
        <v>840</v>
      </c>
      <c r="H526">
        <f t="shared" si="54"/>
        <v>84</v>
      </c>
      <c r="I526" t="s">
        <v>9</v>
      </c>
      <c r="J526">
        <v>1</v>
      </c>
      <c r="K526" t="s">
        <v>3773</v>
      </c>
      <c r="L526" t="s">
        <v>4773</v>
      </c>
      <c r="M526" t="s">
        <v>6</v>
      </c>
      <c r="N526" t="str">
        <f t="shared" si="56"/>
        <v>M</v>
      </c>
      <c r="O526" t="s">
        <v>3775</v>
      </c>
      <c r="P526" t="s">
        <v>3776</v>
      </c>
      <c r="Q526" t="s">
        <v>281</v>
      </c>
      <c r="R526">
        <v>4</v>
      </c>
      <c r="S526">
        <f t="shared" si="57"/>
        <v>2019</v>
      </c>
      <c r="T526" t="s">
        <v>12</v>
      </c>
      <c r="U526">
        <v>1</v>
      </c>
      <c r="V526" t="s">
        <v>3170</v>
      </c>
      <c r="W526">
        <f>VLOOKUP(Q526,'PBT Tag Rates'!$B$5:$E$44,4,FALSE)</f>
        <v>0.99705232300000002</v>
      </c>
      <c r="X526">
        <v>1</v>
      </c>
      <c r="Y526" s="14">
        <f>IFERROR(LOOKUP(H526,{30,43,48,53,58,63,68,73,78,83,88,93,97},{42,47,52,57,62,67,72,77,82,87,92,99,100}),999)</f>
        <v>87</v>
      </c>
      <c r="Z526" s="17">
        <f t="shared" si="58"/>
        <v>1.4285714285714286</v>
      </c>
      <c r="AA526" s="17">
        <f t="shared" si="59"/>
        <v>1.4285714285714286</v>
      </c>
      <c r="AB526" s="17">
        <f t="shared" si="60"/>
        <v>2.518344052903343</v>
      </c>
      <c r="AC526" s="17" t="s">
        <v>17654</v>
      </c>
    </row>
    <row r="527" spans="1:29" x14ac:dyDescent="0.25">
      <c r="A527" t="s">
        <v>3339</v>
      </c>
      <c r="B527" s="166" t="s">
        <v>4774</v>
      </c>
      <c r="C527" t="s">
        <v>4775</v>
      </c>
      <c r="D527" s="1">
        <v>45161</v>
      </c>
      <c r="E527">
        <f t="shared" si="55"/>
        <v>70</v>
      </c>
      <c r="F527" t="s">
        <v>14</v>
      </c>
      <c r="G527">
        <v>810</v>
      </c>
      <c r="H527">
        <f t="shared" si="54"/>
        <v>81</v>
      </c>
      <c r="I527" t="s">
        <v>7</v>
      </c>
      <c r="J527" t="s">
        <v>8</v>
      </c>
      <c r="K527" t="s">
        <v>4776</v>
      </c>
      <c r="L527" t="s">
        <v>8</v>
      </c>
      <c r="M527" t="s">
        <v>14</v>
      </c>
      <c r="N527" t="str">
        <f t="shared" si="56"/>
        <v>F</v>
      </c>
      <c r="O527" t="s">
        <v>293</v>
      </c>
      <c r="P527" t="s">
        <v>4777</v>
      </c>
      <c r="Q527" t="s">
        <v>15</v>
      </c>
      <c r="R527">
        <v>5</v>
      </c>
      <c r="S527">
        <f t="shared" si="57"/>
        <v>2018</v>
      </c>
      <c r="T527" t="s">
        <v>12</v>
      </c>
      <c r="U527">
        <v>1</v>
      </c>
      <c r="V527" t="s">
        <v>3357</v>
      </c>
      <c r="W527">
        <f>VLOOKUP(Q527,'PBT Tag Rates'!$B$5:$E$44,4,FALSE)</f>
        <v>0.80551598400000002</v>
      </c>
      <c r="X527">
        <v>1</v>
      </c>
      <c r="Y527" s="14">
        <f>IFERROR(LOOKUP(H527,{30,43,48,53,58,63,68,73,78,83,88,93,97},{42,47,52,57,62,67,72,77,82,87,92,99,100}),999)</f>
        <v>82</v>
      </c>
      <c r="Z527" s="17">
        <f t="shared" si="58"/>
        <v>1.4285714285714286</v>
      </c>
      <c r="AA527" s="17">
        <f t="shared" si="59"/>
        <v>1.4285714285714286</v>
      </c>
      <c r="AB527" s="17">
        <f t="shared" si="60"/>
        <v>2.518344052903343</v>
      </c>
      <c r="AC527" s="17" t="s">
        <v>17654</v>
      </c>
    </row>
    <row r="528" spans="1:29" x14ac:dyDescent="0.25">
      <c r="A528" t="s">
        <v>3339</v>
      </c>
      <c r="B528" s="166" t="s">
        <v>4778</v>
      </c>
      <c r="C528" t="s">
        <v>4779</v>
      </c>
      <c r="D528" s="1">
        <v>45161</v>
      </c>
      <c r="E528">
        <f t="shared" si="55"/>
        <v>70</v>
      </c>
      <c r="F528" t="s">
        <v>6</v>
      </c>
      <c r="G528">
        <v>830</v>
      </c>
      <c r="H528">
        <f t="shared" si="54"/>
        <v>83</v>
      </c>
      <c r="I528" t="s">
        <v>7</v>
      </c>
      <c r="J528" t="s">
        <v>8</v>
      </c>
      <c r="K528" t="s">
        <v>4780</v>
      </c>
      <c r="L528" t="s">
        <v>8</v>
      </c>
      <c r="M528" t="s">
        <v>6</v>
      </c>
      <c r="N528" t="str">
        <f t="shared" si="56"/>
        <v>M</v>
      </c>
      <c r="O528" t="s">
        <v>8</v>
      </c>
      <c r="P528" t="s">
        <v>8</v>
      </c>
      <c r="Q528" t="s">
        <v>11</v>
      </c>
      <c r="R528" t="s">
        <v>8</v>
      </c>
      <c r="S528" t="str">
        <f t="shared" si="57"/>
        <v>U</v>
      </c>
      <c r="T528" t="s">
        <v>12</v>
      </c>
      <c r="U528">
        <v>1</v>
      </c>
      <c r="V528" t="s">
        <v>11</v>
      </c>
      <c r="W528" t="e">
        <f>VLOOKUP(Q528,'PBT Tag Rates'!$B$5:$E$44,4,FALSE)</f>
        <v>#N/A</v>
      </c>
      <c r="X528">
        <v>1</v>
      </c>
      <c r="Y528" s="14">
        <f>IFERROR(LOOKUP(H528,{30,43,48,53,58,63,68,73,78,83,88,93,97},{42,47,52,57,62,67,72,77,82,87,92,99,100}),999)</f>
        <v>87</v>
      </c>
      <c r="Z528" s="17">
        <f t="shared" si="58"/>
        <v>1.4285714285714286</v>
      </c>
      <c r="AA528" s="17">
        <f t="shared" si="59"/>
        <v>1.4285714285714286</v>
      </c>
      <c r="AB528" s="17">
        <f t="shared" si="60"/>
        <v>2.518344052903343</v>
      </c>
      <c r="AC528" s="17" t="s">
        <v>17654</v>
      </c>
    </row>
    <row r="529" spans="1:29" x14ac:dyDescent="0.25">
      <c r="A529" t="s">
        <v>3339</v>
      </c>
      <c r="B529" s="166" t="s">
        <v>4781</v>
      </c>
      <c r="C529" t="s">
        <v>4782</v>
      </c>
      <c r="D529" s="1">
        <v>45161</v>
      </c>
      <c r="E529">
        <f t="shared" si="55"/>
        <v>70</v>
      </c>
      <c r="F529" t="s">
        <v>14</v>
      </c>
      <c r="G529">
        <v>710</v>
      </c>
      <c r="H529">
        <f t="shared" si="54"/>
        <v>71</v>
      </c>
      <c r="I529" t="s">
        <v>7</v>
      </c>
      <c r="J529" t="s">
        <v>8</v>
      </c>
      <c r="K529" t="s">
        <v>4783</v>
      </c>
      <c r="L529" t="s">
        <v>8</v>
      </c>
      <c r="M529" t="s">
        <v>14</v>
      </c>
      <c r="N529" t="str">
        <f t="shared" si="56"/>
        <v>F</v>
      </c>
      <c r="O529" t="s">
        <v>4784</v>
      </c>
      <c r="P529" t="s">
        <v>4785</v>
      </c>
      <c r="Q529" t="s">
        <v>221</v>
      </c>
      <c r="R529">
        <v>4</v>
      </c>
      <c r="S529">
        <f t="shared" si="57"/>
        <v>2019</v>
      </c>
      <c r="T529" t="s">
        <v>12</v>
      </c>
      <c r="U529">
        <v>1</v>
      </c>
      <c r="V529" t="s">
        <v>3821</v>
      </c>
      <c r="W529">
        <f>VLOOKUP(Q529,'PBT Tag Rates'!$B$5:$E$44,4,FALSE)</f>
        <v>0.95971980899999998</v>
      </c>
      <c r="X529">
        <v>1</v>
      </c>
      <c r="Y529" s="14">
        <f>IFERROR(LOOKUP(H529,{30,43,48,53,58,63,68,73,78,83,88,93,97},{42,47,52,57,62,67,72,77,82,87,92,99,100}),999)</f>
        <v>72</v>
      </c>
      <c r="Z529" s="17">
        <f t="shared" si="58"/>
        <v>1.4285714285714286</v>
      </c>
      <c r="AA529" s="17">
        <f t="shared" si="59"/>
        <v>1.4285714285714286</v>
      </c>
      <c r="AB529" s="17">
        <f t="shared" si="60"/>
        <v>2.518344052903343</v>
      </c>
      <c r="AC529" s="17" t="s">
        <v>17654</v>
      </c>
    </row>
    <row r="530" spans="1:29" x14ac:dyDescent="0.25">
      <c r="A530" t="s">
        <v>3339</v>
      </c>
      <c r="B530" s="166" t="s">
        <v>4786</v>
      </c>
      <c r="C530" t="s">
        <v>4787</v>
      </c>
      <c r="D530" s="1">
        <v>45161</v>
      </c>
      <c r="E530">
        <f t="shared" si="55"/>
        <v>70</v>
      </c>
      <c r="F530" t="s">
        <v>14</v>
      </c>
      <c r="G530">
        <v>790</v>
      </c>
      <c r="H530">
        <f t="shared" si="54"/>
        <v>79</v>
      </c>
      <c r="I530" t="s">
        <v>7</v>
      </c>
      <c r="J530" t="s">
        <v>8</v>
      </c>
      <c r="K530" t="s">
        <v>4788</v>
      </c>
      <c r="L530" t="s">
        <v>8</v>
      </c>
      <c r="M530" t="s">
        <v>14</v>
      </c>
      <c r="N530" t="str">
        <f t="shared" si="56"/>
        <v>F</v>
      </c>
      <c r="O530" t="s">
        <v>8</v>
      </c>
      <c r="P530" t="s">
        <v>8</v>
      </c>
      <c r="Q530" t="s">
        <v>11</v>
      </c>
      <c r="R530" t="s">
        <v>8</v>
      </c>
      <c r="S530" t="str">
        <f t="shared" si="57"/>
        <v>U</v>
      </c>
      <c r="T530" t="s">
        <v>12</v>
      </c>
      <c r="U530">
        <v>1</v>
      </c>
      <c r="V530" t="s">
        <v>11</v>
      </c>
      <c r="W530" t="e">
        <f>VLOOKUP(Q530,'PBT Tag Rates'!$B$5:$E$44,4,FALSE)</f>
        <v>#N/A</v>
      </c>
      <c r="X530">
        <v>1</v>
      </c>
      <c r="Y530" s="14">
        <f>IFERROR(LOOKUP(H530,{30,43,48,53,58,63,68,73,78,83,88,93,97},{42,47,52,57,62,67,72,77,82,87,92,99,100}),999)</f>
        <v>82</v>
      </c>
      <c r="Z530" s="17">
        <f t="shared" si="58"/>
        <v>1.4285714285714286</v>
      </c>
      <c r="AA530" s="17">
        <f t="shared" si="59"/>
        <v>1.4285714285714286</v>
      </c>
      <c r="AB530" s="17">
        <f t="shared" si="60"/>
        <v>2.518344052903343</v>
      </c>
      <c r="AC530" s="17" t="s">
        <v>17654</v>
      </c>
    </row>
    <row r="531" spans="1:29" x14ac:dyDescent="0.25">
      <c r="A531" t="s">
        <v>3339</v>
      </c>
      <c r="B531" s="166" t="s">
        <v>4789</v>
      </c>
      <c r="C531" t="s">
        <v>4790</v>
      </c>
      <c r="D531" s="1">
        <v>45161</v>
      </c>
      <c r="E531">
        <f t="shared" si="55"/>
        <v>70</v>
      </c>
      <c r="F531" t="s">
        <v>6</v>
      </c>
      <c r="G531">
        <v>800</v>
      </c>
      <c r="H531">
        <f t="shared" si="54"/>
        <v>80</v>
      </c>
      <c r="I531" t="s">
        <v>9</v>
      </c>
      <c r="J531">
        <v>1</v>
      </c>
      <c r="K531" t="s">
        <v>4791</v>
      </c>
      <c r="L531" t="s">
        <v>8</v>
      </c>
      <c r="M531" t="s">
        <v>6</v>
      </c>
      <c r="N531" t="str">
        <f t="shared" si="56"/>
        <v>M</v>
      </c>
      <c r="O531" t="s">
        <v>548</v>
      </c>
      <c r="P531" t="s">
        <v>549</v>
      </c>
      <c r="Q531" t="s">
        <v>221</v>
      </c>
      <c r="R531">
        <v>4</v>
      </c>
      <c r="S531">
        <f t="shared" si="57"/>
        <v>2019</v>
      </c>
      <c r="T531" t="s">
        <v>12</v>
      </c>
      <c r="U531">
        <v>0.99999999999999101</v>
      </c>
      <c r="V531" t="s">
        <v>3396</v>
      </c>
      <c r="W531">
        <f>VLOOKUP(Q531,'PBT Tag Rates'!$B$5:$E$44,4,FALSE)</f>
        <v>0.95971980899999998</v>
      </c>
      <c r="X531">
        <v>1</v>
      </c>
      <c r="Y531" s="14">
        <f>IFERROR(LOOKUP(H531,{30,43,48,53,58,63,68,73,78,83,88,93,97},{42,47,52,57,62,67,72,77,82,87,92,99,100}),999)</f>
        <v>82</v>
      </c>
      <c r="Z531" s="17">
        <f t="shared" si="58"/>
        <v>1.4285714285714286</v>
      </c>
      <c r="AA531" s="17">
        <f t="shared" si="59"/>
        <v>1.4285714285714286</v>
      </c>
      <c r="AB531" s="17">
        <f t="shared" si="60"/>
        <v>2.518344052903343</v>
      </c>
      <c r="AC531" s="17" t="s">
        <v>17655</v>
      </c>
    </row>
    <row r="532" spans="1:29" x14ac:dyDescent="0.25">
      <c r="A532" t="s">
        <v>3339</v>
      </c>
      <c r="B532" s="166" t="s">
        <v>4792</v>
      </c>
      <c r="C532" t="s">
        <v>4793</v>
      </c>
      <c r="D532" s="1">
        <v>45161</v>
      </c>
      <c r="E532">
        <f t="shared" si="55"/>
        <v>70</v>
      </c>
      <c r="F532" t="s">
        <v>6</v>
      </c>
      <c r="G532">
        <v>890</v>
      </c>
      <c r="H532">
        <f t="shared" si="54"/>
        <v>89</v>
      </c>
      <c r="I532" t="s">
        <v>7</v>
      </c>
      <c r="J532" t="s">
        <v>8</v>
      </c>
      <c r="K532" t="s">
        <v>4794</v>
      </c>
      <c r="L532" t="s">
        <v>8</v>
      </c>
      <c r="M532" t="s">
        <v>6</v>
      </c>
      <c r="N532" t="str">
        <f t="shared" si="56"/>
        <v>M</v>
      </c>
      <c r="O532" t="s">
        <v>272</v>
      </c>
      <c r="P532" t="s">
        <v>4003</v>
      </c>
      <c r="Q532" t="s">
        <v>221</v>
      </c>
      <c r="R532">
        <v>4</v>
      </c>
      <c r="S532">
        <f t="shared" si="57"/>
        <v>2019</v>
      </c>
      <c r="T532" t="s">
        <v>12</v>
      </c>
      <c r="U532">
        <v>1</v>
      </c>
      <c r="V532" t="s">
        <v>3357</v>
      </c>
      <c r="W532">
        <f>VLOOKUP(Q532,'PBT Tag Rates'!$B$5:$E$44,4,FALSE)</f>
        <v>0.95971980899999998</v>
      </c>
      <c r="X532">
        <v>1</v>
      </c>
      <c r="Y532" s="14">
        <f>IFERROR(LOOKUP(H532,{30,43,48,53,58,63,68,73,78,83,88,93,97},{42,47,52,57,62,67,72,77,82,87,92,99,100}),999)</f>
        <v>92</v>
      </c>
      <c r="Z532" s="17">
        <f t="shared" si="58"/>
        <v>1.4285714285714286</v>
      </c>
      <c r="AA532" s="17">
        <f t="shared" si="59"/>
        <v>1.4285714285714286</v>
      </c>
      <c r="AB532" s="17">
        <f t="shared" si="60"/>
        <v>2.518344052903343</v>
      </c>
      <c r="AC532" s="17" t="s">
        <v>17654</v>
      </c>
    </row>
    <row r="533" spans="1:29" x14ac:dyDescent="0.25">
      <c r="A533" t="s">
        <v>3339</v>
      </c>
      <c r="B533" s="166" t="s">
        <v>4795</v>
      </c>
      <c r="C533" t="s">
        <v>829</v>
      </c>
      <c r="D533" s="1">
        <v>45161</v>
      </c>
      <c r="E533">
        <f t="shared" si="55"/>
        <v>70</v>
      </c>
      <c r="F533" t="s">
        <v>6</v>
      </c>
      <c r="G533">
        <v>840</v>
      </c>
      <c r="H533">
        <f t="shared" si="54"/>
        <v>84</v>
      </c>
      <c r="I533" t="s">
        <v>7</v>
      </c>
      <c r="J533" t="s">
        <v>8</v>
      </c>
      <c r="K533" t="s">
        <v>4796</v>
      </c>
      <c r="L533" t="s">
        <v>8</v>
      </c>
      <c r="M533" t="s">
        <v>6</v>
      </c>
      <c r="N533" t="str">
        <f t="shared" si="56"/>
        <v>M</v>
      </c>
      <c r="O533" t="s">
        <v>3456</v>
      </c>
      <c r="P533" t="s">
        <v>3559</v>
      </c>
      <c r="Q533" t="s">
        <v>221</v>
      </c>
      <c r="R533">
        <v>4</v>
      </c>
      <c r="S533">
        <f t="shared" si="57"/>
        <v>2019</v>
      </c>
      <c r="T533" t="s">
        <v>12</v>
      </c>
      <c r="U533">
        <v>0.999999999999998</v>
      </c>
      <c r="V533" t="s">
        <v>3357</v>
      </c>
      <c r="W533">
        <f>VLOOKUP(Q533,'PBT Tag Rates'!$B$5:$E$44,4,FALSE)</f>
        <v>0.95971980899999998</v>
      </c>
      <c r="X533">
        <v>1</v>
      </c>
      <c r="Y533" s="14">
        <f>IFERROR(LOOKUP(H533,{30,43,48,53,58,63,68,73,78,83,88,93,97},{42,47,52,57,62,67,72,77,82,87,92,99,100}),999)</f>
        <v>87</v>
      </c>
      <c r="Z533" s="17">
        <f t="shared" si="58"/>
        <v>1.4285714285714286</v>
      </c>
      <c r="AA533" s="17">
        <f t="shared" si="59"/>
        <v>1.4285714285714286</v>
      </c>
      <c r="AB533" s="17">
        <f t="shared" si="60"/>
        <v>2.518344052903343</v>
      </c>
      <c r="AC533" s="17" t="s">
        <v>17654</v>
      </c>
    </row>
    <row r="534" spans="1:29" x14ac:dyDescent="0.25">
      <c r="A534" t="s">
        <v>3339</v>
      </c>
      <c r="B534" s="166" t="s">
        <v>4797</v>
      </c>
      <c r="C534" t="s">
        <v>4798</v>
      </c>
      <c r="D534" s="1">
        <v>45161</v>
      </c>
      <c r="E534">
        <f t="shared" si="55"/>
        <v>70</v>
      </c>
      <c r="F534" t="s">
        <v>6</v>
      </c>
      <c r="G534">
        <v>750</v>
      </c>
      <c r="H534">
        <f t="shared" ref="H534:H597" si="61">G534/10</f>
        <v>75</v>
      </c>
      <c r="I534" t="s">
        <v>7</v>
      </c>
      <c r="J534" t="s">
        <v>8</v>
      </c>
      <c r="K534" t="s">
        <v>4799</v>
      </c>
      <c r="L534" t="s">
        <v>8</v>
      </c>
      <c r="M534" t="s">
        <v>6</v>
      </c>
      <c r="N534" t="str">
        <f t="shared" si="56"/>
        <v>M</v>
      </c>
      <c r="O534" t="s">
        <v>260</v>
      </c>
      <c r="P534" t="s">
        <v>3611</v>
      </c>
      <c r="Q534" t="s">
        <v>221</v>
      </c>
      <c r="R534">
        <v>4</v>
      </c>
      <c r="S534">
        <f t="shared" si="57"/>
        <v>2019</v>
      </c>
      <c r="T534" t="s">
        <v>12</v>
      </c>
      <c r="U534">
        <v>1</v>
      </c>
      <c r="V534" t="s">
        <v>3363</v>
      </c>
      <c r="W534">
        <f>VLOOKUP(Q534,'PBT Tag Rates'!$B$5:$E$44,4,FALSE)</f>
        <v>0.95971980899999998</v>
      </c>
      <c r="X534">
        <v>1</v>
      </c>
      <c r="Y534" s="14">
        <f>IFERROR(LOOKUP(H534,{30,43,48,53,58,63,68,73,78,83,88,93,97},{42,47,52,57,62,67,72,77,82,87,92,99,100}),999)</f>
        <v>77</v>
      </c>
      <c r="Z534" s="17">
        <f t="shared" si="58"/>
        <v>1.4285714285714286</v>
      </c>
      <c r="AA534" s="17">
        <f t="shared" si="59"/>
        <v>1.4285714285714286</v>
      </c>
      <c r="AB534" s="17">
        <f t="shared" si="60"/>
        <v>2.518344052903343</v>
      </c>
      <c r="AC534" s="17" t="s">
        <v>17654</v>
      </c>
    </row>
    <row r="535" spans="1:29" x14ac:dyDescent="0.25">
      <c r="A535" t="s">
        <v>3339</v>
      </c>
      <c r="B535" s="166" t="s">
        <v>4800</v>
      </c>
      <c r="C535" t="s">
        <v>4801</v>
      </c>
      <c r="D535" s="1">
        <v>45161</v>
      </c>
      <c r="E535">
        <f t="shared" ref="E535:E598" si="62">IF(D535&lt;=$D$3,70,18)</f>
        <v>70</v>
      </c>
      <c r="F535" t="s">
        <v>14</v>
      </c>
      <c r="G535">
        <v>760</v>
      </c>
      <c r="H535">
        <f t="shared" si="61"/>
        <v>76</v>
      </c>
      <c r="I535" t="s">
        <v>7</v>
      </c>
      <c r="J535" t="s">
        <v>8</v>
      </c>
      <c r="K535" t="s">
        <v>4802</v>
      </c>
      <c r="L535" t="s">
        <v>8</v>
      </c>
      <c r="M535" t="s">
        <v>14</v>
      </c>
      <c r="N535" t="str">
        <f t="shared" ref="N535:N598" si="63">IF(M535="U",F535,M535)</f>
        <v>F</v>
      </c>
      <c r="O535" t="s">
        <v>2623</v>
      </c>
      <c r="P535" t="s">
        <v>2697</v>
      </c>
      <c r="Q535" t="s">
        <v>221</v>
      </c>
      <c r="R535">
        <v>4</v>
      </c>
      <c r="S535">
        <f t="shared" ref="S535:S598" si="64">IFERROR($S$3-R535,"U")</f>
        <v>2019</v>
      </c>
      <c r="T535" t="s">
        <v>12</v>
      </c>
      <c r="U535">
        <v>1</v>
      </c>
      <c r="V535" t="s">
        <v>3386</v>
      </c>
      <c r="W535">
        <f>VLOOKUP(Q535,'PBT Tag Rates'!$B$5:$E$44,4,FALSE)</f>
        <v>0.95971980899999998</v>
      </c>
      <c r="X535">
        <v>1</v>
      </c>
      <c r="Y535" s="14">
        <f>IFERROR(LOOKUP(H535,{30,43,48,53,58,63,68,73,78,83,88,93,97},{42,47,52,57,62,67,72,77,82,87,92,99,100}),999)</f>
        <v>77</v>
      </c>
      <c r="Z535" s="17">
        <f t="shared" ref="Z535:Z598" si="65">IF(D535&lt;$D$3,X535/$Z$3,X535/$Z$4)</f>
        <v>1.4285714285714286</v>
      </c>
      <c r="AA535" s="17">
        <f t="shared" ref="AA535:AA598" si="66">Z535*(1+$AA$4)</f>
        <v>1.4285714285714286</v>
      </c>
      <c r="AB535" s="17">
        <f t="shared" ref="AB535:AB598" si="67">IF(D535&lt;$D$3,AA535/$AB$3,AA535/$AB$4)</f>
        <v>2.518344052903343</v>
      </c>
      <c r="AC535" s="17" t="s">
        <v>17654</v>
      </c>
    </row>
    <row r="536" spans="1:29" x14ac:dyDescent="0.25">
      <c r="A536" t="s">
        <v>3339</v>
      </c>
      <c r="B536" s="166" t="s">
        <v>4803</v>
      </c>
      <c r="C536" t="s">
        <v>4804</v>
      </c>
      <c r="D536" s="1">
        <v>45161</v>
      </c>
      <c r="E536">
        <f t="shared" si="62"/>
        <v>70</v>
      </c>
      <c r="F536" t="s">
        <v>14</v>
      </c>
      <c r="G536">
        <v>810</v>
      </c>
      <c r="H536">
        <f t="shared" si="61"/>
        <v>81</v>
      </c>
      <c r="I536" t="s">
        <v>7</v>
      </c>
      <c r="J536" t="s">
        <v>8</v>
      </c>
      <c r="K536" t="s">
        <v>4805</v>
      </c>
      <c r="L536" t="s">
        <v>8</v>
      </c>
      <c r="M536" t="s">
        <v>14</v>
      </c>
      <c r="N536" t="str">
        <f t="shared" si="63"/>
        <v>F</v>
      </c>
      <c r="O536" t="s">
        <v>1790</v>
      </c>
      <c r="P536" t="s">
        <v>1791</v>
      </c>
      <c r="Q536" t="s">
        <v>221</v>
      </c>
      <c r="R536">
        <v>4</v>
      </c>
      <c r="S536">
        <f t="shared" si="64"/>
        <v>2019</v>
      </c>
      <c r="T536" t="s">
        <v>12</v>
      </c>
      <c r="U536">
        <v>0.999999999999994</v>
      </c>
      <c r="V536" t="s">
        <v>3346</v>
      </c>
      <c r="W536">
        <f>VLOOKUP(Q536,'PBT Tag Rates'!$B$5:$E$44,4,FALSE)</f>
        <v>0.95971980899999998</v>
      </c>
      <c r="X536">
        <v>1</v>
      </c>
      <c r="Y536" s="14">
        <f>IFERROR(LOOKUP(H536,{30,43,48,53,58,63,68,73,78,83,88,93,97},{42,47,52,57,62,67,72,77,82,87,92,99,100}),999)</f>
        <v>82</v>
      </c>
      <c r="Z536" s="17">
        <f t="shared" si="65"/>
        <v>1.4285714285714286</v>
      </c>
      <c r="AA536" s="17">
        <f t="shared" si="66"/>
        <v>1.4285714285714286</v>
      </c>
      <c r="AB536" s="17">
        <f t="shared" si="67"/>
        <v>2.518344052903343</v>
      </c>
      <c r="AC536" s="17" t="s">
        <v>17654</v>
      </c>
    </row>
    <row r="537" spans="1:29" x14ac:dyDescent="0.25">
      <c r="A537" t="s">
        <v>3339</v>
      </c>
      <c r="B537" s="166" t="s">
        <v>4806</v>
      </c>
      <c r="C537" t="s">
        <v>4807</v>
      </c>
      <c r="D537" s="1">
        <v>45161</v>
      </c>
      <c r="E537">
        <f t="shared" si="62"/>
        <v>70</v>
      </c>
      <c r="F537" t="s">
        <v>6</v>
      </c>
      <c r="G537">
        <v>880</v>
      </c>
      <c r="H537">
        <f t="shared" si="61"/>
        <v>88</v>
      </c>
      <c r="I537" t="s">
        <v>9</v>
      </c>
      <c r="J537">
        <v>1</v>
      </c>
      <c r="K537" t="s">
        <v>4808</v>
      </c>
      <c r="L537" t="s">
        <v>8</v>
      </c>
      <c r="M537" t="s">
        <v>6</v>
      </c>
      <c r="N537" t="str">
        <f t="shared" si="63"/>
        <v>M</v>
      </c>
      <c r="O537" t="s">
        <v>1589</v>
      </c>
      <c r="P537" t="s">
        <v>1590</v>
      </c>
      <c r="Q537" t="s">
        <v>15</v>
      </c>
      <c r="R537">
        <v>5</v>
      </c>
      <c r="S537">
        <f t="shared" si="64"/>
        <v>2018</v>
      </c>
      <c r="T537" t="s">
        <v>12</v>
      </c>
      <c r="U537">
        <v>1</v>
      </c>
      <c r="V537" t="s">
        <v>3951</v>
      </c>
      <c r="W537">
        <f>VLOOKUP(Q537,'PBT Tag Rates'!$B$5:$E$44,4,FALSE)</f>
        <v>0.80551598400000002</v>
      </c>
      <c r="X537">
        <v>1</v>
      </c>
      <c r="Y537" s="14">
        <f>IFERROR(LOOKUP(H537,{30,43,48,53,58,63,68,73,78,83,88,93,97},{42,47,52,57,62,67,72,77,82,87,92,99,100}),999)</f>
        <v>92</v>
      </c>
      <c r="Z537" s="17">
        <f t="shared" si="65"/>
        <v>1.4285714285714286</v>
      </c>
      <c r="AA537" s="17">
        <f t="shared" si="66"/>
        <v>1.4285714285714286</v>
      </c>
      <c r="AB537" s="17">
        <f t="shared" si="67"/>
        <v>2.518344052903343</v>
      </c>
      <c r="AC537" s="17" t="s">
        <v>17655</v>
      </c>
    </row>
    <row r="538" spans="1:29" x14ac:dyDescent="0.25">
      <c r="A538" t="s">
        <v>3339</v>
      </c>
      <c r="B538" s="166" t="s">
        <v>4809</v>
      </c>
      <c r="C538" t="s">
        <v>4810</v>
      </c>
      <c r="D538" s="1">
        <v>45161</v>
      </c>
      <c r="E538">
        <f t="shared" si="62"/>
        <v>70</v>
      </c>
      <c r="F538" t="s">
        <v>6</v>
      </c>
      <c r="G538">
        <v>870</v>
      </c>
      <c r="H538">
        <f t="shared" si="61"/>
        <v>87</v>
      </c>
      <c r="I538" t="s">
        <v>7</v>
      </c>
      <c r="J538" t="s">
        <v>8</v>
      </c>
      <c r="K538" t="s">
        <v>4811</v>
      </c>
      <c r="L538" t="s">
        <v>8</v>
      </c>
      <c r="M538" t="s">
        <v>6</v>
      </c>
      <c r="N538" t="str">
        <f t="shared" si="63"/>
        <v>M</v>
      </c>
      <c r="O538" t="s">
        <v>3456</v>
      </c>
      <c r="P538" t="s">
        <v>3457</v>
      </c>
      <c r="Q538" t="s">
        <v>221</v>
      </c>
      <c r="R538">
        <v>4</v>
      </c>
      <c r="S538">
        <f t="shared" si="64"/>
        <v>2019</v>
      </c>
      <c r="T538" t="s">
        <v>12</v>
      </c>
      <c r="U538">
        <v>0.999999999999995</v>
      </c>
      <c r="V538" t="s">
        <v>3357</v>
      </c>
      <c r="W538">
        <f>VLOOKUP(Q538,'PBT Tag Rates'!$B$5:$E$44,4,FALSE)</f>
        <v>0.95971980899999998</v>
      </c>
      <c r="X538">
        <v>1</v>
      </c>
      <c r="Y538" s="14">
        <f>IFERROR(LOOKUP(H538,{30,43,48,53,58,63,68,73,78,83,88,93,97},{42,47,52,57,62,67,72,77,82,87,92,99,100}),999)</f>
        <v>87</v>
      </c>
      <c r="Z538" s="17">
        <f t="shared" si="65"/>
        <v>1.4285714285714286</v>
      </c>
      <c r="AA538" s="17">
        <f t="shared" si="66"/>
        <v>1.4285714285714286</v>
      </c>
      <c r="AB538" s="17">
        <f t="shared" si="67"/>
        <v>2.518344052903343</v>
      </c>
      <c r="AC538" s="17" t="s">
        <v>17654</v>
      </c>
    </row>
    <row r="539" spans="1:29" x14ac:dyDescent="0.25">
      <c r="A539" t="s">
        <v>3339</v>
      </c>
      <c r="B539" s="166" t="s">
        <v>4812</v>
      </c>
      <c r="C539" t="s">
        <v>4813</v>
      </c>
      <c r="D539" s="1">
        <v>45161</v>
      </c>
      <c r="E539">
        <f t="shared" si="62"/>
        <v>70</v>
      </c>
      <c r="F539" t="s">
        <v>14</v>
      </c>
      <c r="G539">
        <v>840</v>
      </c>
      <c r="H539">
        <f t="shared" si="61"/>
        <v>84</v>
      </c>
      <c r="I539" t="s">
        <v>9</v>
      </c>
      <c r="J539">
        <v>1</v>
      </c>
      <c r="K539" t="s">
        <v>4814</v>
      </c>
      <c r="L539" t="s">
        <v>8</v>
      </c>
      <c r="M539" t="s">
        <v>14</v>
      </c>
      <c r="N539" t="str">
        <f t="shared" si="63"/>
        <v>F</v>
      </c>
      <c r="O539" t="s">
        <v>910</v>
      </c>
      <c r="P539" t="s">
        <v>911</v>
      </c>
      <c r="Q539" t="s">
        <v>15</v>
      </c>
      <c r="R539">
        <v>5</v>
      </c>
      <c r="S539">
        <f t="shared" si="64"/>
        <v>2018</v>
      </c>
      <c r="T539" t="s">
        <v>12</v>
      </c>
      <c r="U539">
        <v>1</v>
      </c>
      <c r="V539" t="s">
        <v>3951</v>
      </c>
      <c r="W539">
        <f>VLOOKUP(Q539,'PBT Tag Rates'!$B$5:$E$44,4,FALSE)</f>
        <v>0.80551598400000002</v>
      </c>
      <c r="X539">
        <v>1</v>
      </c>
      <c r="Y539" s="14">
        <f>IFERROR(LOOKUP(H539,{30,43,48,53,58,63,68,73,78,83,88,93,97},{42,47,52,57,62,67,72,77,82,87,92,99,100}),999)</f>
        <v>87</v>
      </c>
      <c r="Z539" s="17">
        <f t="shared" si="65"/>
        <v>1.4285714285714286</v>
      </c>
      <c r="AA539" s="17">
        <f t="shared" si="66"/>
        <v>1.4285714285714286</v>
      </c>
      <c r="AB539" s="17">
        <f t="shared" si="67"/>
        <v>2.518344052903343</v>
      </c>
      <c r="AC539" s="17" t="s">
        <v>17655</v>
      </c>
    </row>
    <row r="540" spans="1:29" x14ac:dyDescent="0.25">
      <c r="A540" t="s">
        <v>3339</v>
      </c>
      <c r="B540" s="166" t="s">
        <v>4815</v>
      </c>
      <c r="C540" t="s">
        <v>830</v>
      </c>
      <c r="D540" s="1">
        <v>45161</v>
      </c>
      <c r="E540">
        <f t="shared" si="62"/>
        <v>70</v>
      </c>
      <c r="F540" t="s">
        <v>14</v>
      </c>
      <c r="G540">
        <v>830</v>
      </c>
      <c r="H540">
        <f t="shared" si="61"/>
        <v>83</v>
      </c>
      <c r="I540" t="s">
        <v>7</v>
      </c>
      <c r="J540" t="s">
        <v>8</v>
      </c>
      <c r="K540" t="s">
        <v>4816</v>
      </c>
      <c r="L540" t="s">
        <v>8</v>
      </c>
      <c r="M540" t="s">
        <v>14</v>
      </c>
      <c r="N540" t="str">
        <f t="shared" si="63"/>
        <v>F</v>
      </c>
      <c r="O540" t="s">
        <v>4045</v>
      </c>
      <c r="P540" t="s">
        <v>4817</v>
      </c>
      <c r="Q540" t="s">
        <v>281</v>
      </c>
      <c r="R540">
        <v>4</v>
      </c>
      <c r="S540">
        <f t="shared" si="64"/>
        <v>2019</v>
      </c>
      <c r="T540" t="s">
        <v>12</v>
      </c>
      <c r="U540">
        <v>0.999999999999999</v>
      </c>
      <c r="V540" t="s">
        <v>3079</v>
      </c>
      <c r="W540">
        <f>VLOOKUP(Q540,'PBT Tag Rates'!$B$5:$E$44,4,FALSE)</f>
        <v>0.99705232300000002</v>
      </c>
      <c r="X540">
        <v>1</v>
      </c>
      <c r="Y540" s="14">
        <f>IFERROR(LOOKUP(H540,{30,43,48,53,58,63,68,73,78,83,88,93,97},{42,47,52,57,62,67,72,77,82,87,92,99,100}),999)</f>
        <v>87</v>
      </c>
      <c r="Z540" s="17">
        <f t="shared" si="65"/>
        <v>1.4285714285714286</v>
      </c>
      <c r="AA540" s="17">
        <f t="shared" si="66"/>
        <v>1.4285714285714286</v>
      </c>
      <c r="AB540" s="17">
        <f t="shared" si="67"/>
        <v>2.518344052903343</v>
      </c>
      <c r="AC540" s="17" t="s">
        <v>17654</v>
      </c>
    </row>
    <row r="541" spans="1:29" x14ac:dyDescent="0.25">
      <c r="A541" t="s">
        <v>3339</v>
      </c>
      <c r="B541" s="166" t="s">
        <v>4818</v>
      </c>
      <c r="C541" t="s">
        <v>4819</v>
      </c>
      <c r="D541" s="1">
        <v>45161</v>
      </c>
      <c r="E541">
        <f t="shared" si="62"/>
        <v>70</v>
      </c>
      <c r="F541" t="s">
        <v>6</v>
      </c>
      <c r="G541">
        <v>820</v>
      </c>
      <c r="H541">
        <f t="shared" si="61"/>
        <v>82</v>
      </c>
      <c r="I541" t="s">
        <v>7</v>
      </c>
      <c r="J541" t="s">
        <v>8</v>
      </c>
      <c r="K541" t="s">
        <v>4820</v>
      </c>
      <c r="L541" t="s">
        <v>8</v>
      </c>
      <c r="M541" t="s">
        <v>6</v>
      </c>
      <c r="N541" t="str">
        <f t="shared" si="63"/>
        <v>M</v>
      </c>
      <c r="O541" t="s">
        <v>913</v>
      </c>
      <c r="P541" t="s">
        <v>914</v>
      </c>
      <c r="Q541" t="s">
        <v>221</v>
      </c>
      <c r="R541">
        <v>4</v>
      </c>
      <c r="S541">
        <f t="shared" si="64"/>
        <v>2019</v>
      </c>
      <c r="T541" t="s">
        <v>12</v>
      </c>
      <c r="U541">
        <v>1</v>
      </c>
      <c r="V541" t="s">
        <v>3357</v>
      </c>
      <c r="W541">
        <f>VLOOKUP(Q541,'PBT Tag Rates'!$B$5:$E$44,4,FALSE)</f>
        <v>0.95971980899999998</v>
      </c>
      <c r="X541">
        <v>1</v>
      </c>
      <c r="Y541" s="14">
        <f>IFERROR(LOOKUP(H541,{30,43,48,53,58,63,68,73,78,83,88,93,97},{42,47,52,57,62,67,72,77,82,87,92,99,100}),999)</f>
        <v>82</v>
      </c>
      <c r="Z541" s="17">
        <f t="shared" si="65"/>
        <v>1.4285714285714286</v>
      </c>
      <c r="AA541" s="17">
        <f t="shared" si="66"/>
        <v>1.4285714285714286</v>
      </c>
      <c r="AB541" s="17">
        <f t="shared" si="67"/>
        <v>2.518344052903343</v>
      </c>
      <c r="AC541" s="17" t="s">
        <v>17654</v>
      </c>
    </row>
    <row r="542" spans="1:29" x14ac:dyDescent="0.25">
      <c r="A542" t="s">
        <v>3339</v>
      </c>
      <c r="B542" s="166" t="s">
        <v>4821</v>
      </c>
      <c r="C542" t="s">
        <v>4822</v>
      </c>
      <c r="D542" s="1">
        <v>45161</v>
      </c>
      <c r="E542">
        <f t="shared" si="62"/>
        <v>70</v>
      </c>
      <c r="F542" t="s">
        <v>6</v>
      </c>
      <c r="G542">
        <v>840</v>
      </c>
      <c r="H542">
        <f t="shared" si="61"/>
        <v>84</v>
      </c>
      <c r="I542" t="s">
        <v>7</v>
      </c>
      <c r="J542" t="s">
        <v>8</v>
      </c>
      <c r="K542" t="s">
        <v>4823</v>
      </c>
      <c r="L542" t="s">
        <v>8</v>
      </c>
      <c r="M542" t="s">
        <v>6</v>
      </c>
      <c r="N542" t="str">
        <f t="shared" si="63"/>
        <v>M</v>
      </c>
      <c r="O542" t="s">
        <v>8</v>
      </c>
      <c r="P542" t="s">
        <v>8</v>
      </c>
      <c r="Q542" t="s">
        <v>11</v>
      </c>
      <c r="R542" t="s">
        <v>8</v>
      </c>
      <c r="S542" t="str">
        <f t="shared" si="64"/>
        <v>U</v>
      </c>
      <c r="T542" t="s">
        <v>12</v>
      </c>
      <c r="U542">
        <v>0.999999999999999</v>
      </c>
      <c r="V542" t="s">
        <v>11</v>
      </c>
      <c r="W542" t="e">
        <f>VLOOKUP(Q542,'PBT Tag Rates'!$B$5:$E$44,4,FALSE)</f>
        <v>#N/A</v>
      </c>
      <c r="X542">
        <v>1</v>
      </c>
      <c r="Y542" s="14">
        <f>IFERROR(LOOKUP(H542,{30,43,48,53,58,63,68,73,78,83,88,93,97},{42,47,52,57,62,67,72,77,82,87,92,99,100}),999)</f>
        <v>87</v>
      </c>
      <c r="Z542" s="17">
        <f t="shared" si="65"/>
        <v>1.4285714285714286</v>
      </c>
      <c r="AA542" s="17">
        <f t="shared" si="66"/>
        <v>1.4285714285714286</v>
      </c>
      <c r="AB542" s="17">
        <f t="shared" si="67"/>
        <v>2.518344052903343</v>
      </c>
      <c r="AC542" s="17" t="s">
        <v>17654</v>
      </c>
    </row>
    <row r="543" spans="1:29" x14ac:dyDescent="0.25">
      <c r="A543" t="s">
        <v>3339</v>
      </c>
      <c r="B543" s="166" t="s">
        <v>4824</v>
      </c>
      <c r="C543" t="s">
        <v>4825</v>
      </c>
      <c r="D543" s="1">
        <v>45161</v>
      </c>
      <c r="E543">
        <f t="shared" si="62"/>
        <v>70</v>
      </c>
      <c r="F543" t="s">
        <v>14</v>
      </c>
      <c r="G543">
        <v>840</v>
      </c>
      <c r="H543">
        <f t="shared" si="61"/>
        <v>84</v>
      </c>
      <c r="I543" t="s">
        <v>7</v>
      </c>
      <c r="J543" t="s">
        <v>8</v>
      </c>
      <c r="K543" t="s">
        <v>4826</v>
      </c>
      <c r="L543" t="s">
        <v>8</v>
      </c>
      <c r="M543" t="s">
        <v>14</v>
      </c>
      <c r="N543" t="str">
        <f t="shared" si="63"/>
        <v>F</v>
      </c>
      <c r="O543" t="s">
        <v>4827</v>
      </c>
      <c r="P543" t="s">
        <v>4828</v>
      </c>
      <c r="Q543" t="s">
        <v>221</v>
      </c>
      <c r="R543">
        <v>4</v>
      </c>
      <c r="S543">
        <f t="shared" si="64"/>
        <v>2019</v>
      </c>
      <c r="T543" t="s">
        <v>12</v>
      </c>
      <c r="U543">
        <v>1</v>
      </c>
      <c r="V543" t="s">
        <v>3396</v>
      </c>
      <c r="W543">
        <f>VLOOKUP(Q543,'PBT Tag Rates'!$B$5:$E$44,4,FALSE)</f>
        <v>0.95971980899999998</v>
      </c>
      <c r="X543">
        <v>1</v>
      </c>
      <c r="Y543" s="14">
        <f>IFERROR(LOOKUP(H543,{30,43,48,53,58,63,68,73,78,83,88,93,97},{42,47,52,57,62,67,72,77,82,87,92,99,100}),999)</f>
        <v>87</v>
      </c>
      <c r="Z543" s="17">
        <f t="shared" si="65"/>
        <v>1.4285714285714286</v>
      </c>
      <c r="AA543" s="17">
        <f t="shared" si="66"/>
        <v>1.4285714285714286</v>
      </c>
      <c r="AB543" s="17">
        <f t="shared" si="67"/>
        <v>2.518344052903343</v>
      </c>
      <c r="AC543" s="17" t="s">
        <v>17655</v>
      </c>
    </row>
    <row r="544" spans="1:29" x14ac:dyDescent="0.25">
      <c r="A544" t="s">
        <v>3339</v>
      </c>
      <c r="B544" s="166" t="s">
        <v>4829</v>
      </c>
      <c r="C544" t="s">
        <v>4830</v>
      </c>
      <c r="D544" s="1">
        <v>45161</v>
      </c>
      <c r="E544">
        <f t="shared" si="62"/>
        <v>70</v>
      </c>
      <c r="F544" t="s">
        <v>6</v>
      </c>
      <c r="G544">
        <v>850</v>
      </c>
      <c r="H544">
        <f t="shared" si="61"/>
        <v>85</v>
      </c>
      <c r="I544" t="s">
        <v>7</v>
      </c>
      <c r="J544" t="s">
        <v>8</v>
      </c>
      <c r="K544" t="s">
        <v>4831</v>
      </c>
      <c r="L544" t="s">
        <v>8</v>
      </c>
      <c r="M544" t="s">
        <v>6</v>
      </c>
      <c r="N544" t="str">
        <f t="shared" si="63"/>
        <v>M</v>
      </c>
      <c r="O544" t="s">
        <v>953</v>
      </c>
      <c r="P544" t="s">
        <v>954</v>
      </c>
      <c r="Q544" t="s">
        <v>221</v>
      </c>
      <c r="R544">
        <v>4</v>
      </c>
      <c r="S544">
        <f t="shared" si="64"/>
        <v>2019</v>
      </c>
      <c r="T544" t="s">
        <v>12</v>
      </c>
      <c r="U544">
        <v>1</v>
      </c>
      <c r="V544" t="s">
        <v>3396</v>
      </c>
      <c r="W544">
        <f>VLOOKUP(Q544,'PBT Tag Rates'!$B$5:$E$44,4,FALSE)</f>
        <v>0.95971980899999998</v>
      </c>
      <c r="X544">
        <v>1</v>
      </c>
      <c r="Y544" s="14">
        <f>IFERROR(LOOKUP(H544,{30,43,48,53,58,63,68,73,78,83,88,93,97},{42,47,52,57,62,67,72,77,82,87,92,99,100}),999)</f>
        <v>87</v>
      </c>
      <c r="Z544" s="17">
        <f t="shared" si="65"/>
        <v>1.4285714285714286</v>
      </c>
      <c r="AA544" s="17">
        <f t="shared" si="66"/>
        <v>1.4285714285714286</v>
      </c>
      <c r="AB544" s="17">
        <f t="shared" si="67"/>
        <v>2.518344052903343</v>
      </c>
      <c r="AC544" s="17" t="s">
        <v>17655</v>
      </c>
    </row>
    <row r="545" spans="1:29" x14ac:dyDescent="0.25">
      <c r="A545" t="s">
        <v>3339</v>
      </c>
      <c r="B545" s="166" t="s">
        <v>4832</v>
      </c>
      <c r="C545" t="s">
        <v>4833</v>
      </c>
      <c r="D545" s="1">
        <v>45161</v>
      </c>
      <c r="E545">
        <f t="shared" si="62"/>
        <v>70</v>
      </c>
      <c r="F545" t="s">
        <v>14</v>
      </c>
      <c r="G545">
        <v>710</v>
      </c>
      <c r="H545">
        <f t="shared" si="61"/>
        <v>71</v>
      </c>
      <c r="I545" t="s">
        <v>7</v>
      </c>
      <c r="J545" t="s">
        <v>8</v>
      </c>
      <c r="K545" t="s">
        <v>4834</v>
      </c>
      <c r="L545" t="s">
        <v>8</v>
      </c>
      <c r="M545" t="s">
        <v>14</v>
      </c>
      <c r="N545" t="str">
        <f t="shared" si="63"/>
        <v>F</v>
      </c>
      <c r="O545" t="s">
        <v>267</v>
      </c>
      <c r="P545" t="s">
        <v>885</v>
      </c>
      <c r="Q545" t="s">
        <v>221</v>
      </c>
      <c r="R545">
        <v>4</v>
      </c>
      <c r="S545">
        <f t="shared" si="64"/>
        <v>2019</v>
      </c>
      <c r="T545" t="s">
        <v>12</v>
      </c>
      <c r="U545">
        <v>0.999999999999997</v>
      </c>
      <c r="V545" t="s">
        <v>3363</v>
      </c>
      <c r="W545">
        <f>VLOOKUP(Q545,'PBT Tag Rates'!$B$5:$E$44,4,FALSE)</f>
        <v>0.95971980899999998</v>
      </c>
      <c r="X545">
        <v>1</v>
      </c>
      <c r="Y545" s="14">
        <f>IFERROR(LOOKUP(H545,{30,43,48,53,58,63,68,73,78,83,88,93,97},{42,47,52,57,62,67,72,77,82,87,92,99,100}),999)</f>
        <v>72</v>
      </c>
      <c r="Z545" s="17">
        <f t="shared" si="65"/>
        <v>1.4285714285714286</v>
      </c>
      <c r="AA545" s="17">
        <f t="shared" si="66"/>
        <v>1.4285714285714286</v>
      </c>
      <c r="AB545" s="17">
        <f t="shared" si="67"/>
        <v>2.518344052903343</v>
      </c>
      <c r="AC545" s="17" t="s">
        <v>17654</v>
      </c>
    </row>
    <row r="546" spans="1:29" x14ac:dyDescent="0.25">
      <c r="A546" t="s">
        <v>3339</v>
      </c>
      <c r="B546" s="166" t="s">
        <v>4835</v>
      </c>
      <c r="C546" t="s">
        <v>4836</v>
      </c>
      <c r="D546" s="1">
        <v>45161</v>
      </c>
      <c r="E546">
        <f t="shared" si="62"/>
        <v>70</v>
      </c>
      <c r="F546" t="s">
        <v>6</v>
      </c>
      <c r="G546">
        <v>940</v>
      </c>
      <c r="H546">
        <f t="shared" si="61"/>
        <v>94</v>
      </c>
      <c r="I546" t="s">
        <v>9</v>
      </c>
      <c r="J546">
        <v>1</v>
      </c>
      <c r="K546" t="s">
        <v>4837</v>
      </c>
      <c r="L546" t="s">
        <v>8</v>
      </c>
      <c r="M546" t="s">
        <v>6</v>
      </c>
      <c r="N546" t="str">
        <f t="shared" si="63"/>
        <v>M</v>
      </c>
      <c r="O546" t="s">
        <v>1139</v>
      </c>
      <c r="P546" t="s">
        <v>1140</v>
      </c>
      <c r="Q546" t="s">
        <v>221</v>
      </c>
      <c r="R546">
        <v>4</v>
      </c>
      <c r="S546">
        <f t="shared" si="64"/>
        <v>2019</v>
      </c>
      <c r="T546" t="s">
        <v>12</v>
      </c>
      <c r="U546">
        <v>0.999999999999996</v>
      </c>
      <c r="V546" t="s">
        <v>3363</v>
      </c>
      <c r="W546">
        <f>VLOOKUP(Q546,'PBT Tag Rates'!$B$5:$E$44,4,FALSE)</f>
        <v>0.95971980899999998</v>
      </c>
      <c r="X546">
        <v>1</v>
      </c>
      <c r="Y546" s="14">
        <f>IFERROR(LOOKUP(H546,{30,43,48,53,58,63,68,73,78,83,88,93,97},{42,47,52,57,62,67,72,77,82,87,92,99,100}),999)</f>
        <v>99</v>
      </c>
      <c r="Z546" s="17">
        <f t="shared" si="65"/>
        <v>1.4285714285714286</v>
      </c>
      <c r="AA546" s="17">
        <f t="shared" si="66"/>
        <v>1.4285714285714286</v>
      </c>
      <c r="AB546" s="17">
        <f t="shared" si="67"/>
        <v>2.518344052903343</v>
      </c>
      <c r="AC546" s="17" t="s">
        <v>17654</v>
      </c>
    </row>
    <row r="547" spans="1:29" x14ac:dyDescent="0.25">
      <c r="A547" t="s">
        <v>3339</v>
      </c>
      <c r="B547" s="166" t="s">
        <v>4838</v>
      </c>
      <c r="C547" t="s">
        <v>4839</v>
      </c>
      <c r="D547" s="1">
        <v>45161</v>
      </c>
      <c r="E547">
        <f t="shared" si="62"/>
        <v>70</v>
      </c>
      <c r="F547" t="s">
        <v>14</v>
      </c>
      <c r="G547">
        <v>820</v>
      </c>
      <c r="H547">
        <f t="shared" si="61"/>
        <v>82</v>
      </c>
      <c r="I547" t="s">
        <v>9</v>
      </c>
      <c r="J547">
        <v>1</v>
      </c>
      <c r="K547" t="s">
        <v>4840</v>
      </c>
      <c r="L547" t="s">
        <v>8</v>
      </c>
      <c r="M547" t="s">
        <v>14</v>
      </c>
      <c r="N547" t="str">
        <f t="shared" si="63"/>
        <v>F</v>
      </c>
      <c r="O547" t="s">
        <v>274</v>
      </c>
      <c r="P547" t="s">
        <v>991</v>
      </c>
      <c r="Q547" t="s">
        <v>221</v>
      </c>
      <c r="R547">
        <v>4</v>
      </c>
      <c r="S547">
        <f t="shared" si="64"/>
        <v>2019</v>
      </c>
      <c r="T547" t="s">
        <v>12</v>
      </c>
      <c r="U547">
        <v>0.999999999999998</v>
      </c>
      <c r="V547" t="s">
        <v>3396</v>
      </c>
      <c r="W547">
        <f>VLOOKUP(Q547,'PBT Tag Rates'!$B$5:$E$44,4,FALSE)</f>
        <v>0.95971980899999998</v>
      </c>
      <c r="X547">
        <v>1</v>
      </c>
      <c r="Y547" s="14">
        <f>IFERROR(LOOKUP(H547,{30,43,48,53,58,63,68,73,78,83,88,93,97},{42,47,52,57,62,67,72,77,82,87,92,99,100}),999)</f>
        <v>82</v>
      </c>
      <c r="Z547" s="17">
        <f t="shared" si="65"/>
        <v>1.4285714285714286</v>
      </c>
      <c r="AA547" s="17">
        <f t="shared" si="66"/>
        <v>1.4285714285714286</v>
      </c>
      <c r="AB547" s="17">
        <f t="shared" si="67"/>
        <v>2.518344052903343</v>
      </c>
      <c r="AC547" s="17" t="s">
        <v>17655</v>
      </c>
    </row>
    <row r="548" spans="1:29" x14ac:dyDescent="0.25">
      <c r="A548" t="s">
        <v>3339</v>
      </c>
      <c r="B548" s="166" t="s">
        <v>4841</v>
      </c>
      <c r="C548" t="s">
        <v>4842</v>
      </c>
      <c r="D548" s="1">
        <v>45161</v>
      </c>
      <c r="E548">
        <f t="shared" si="62"/>
        <v>70</v>
      </c>
      <c r="F548" t="s">
        <v>14</v>
      </c>
      <c r="G548">
        <v>870</v>
      </c>
      <c r="H548">
        <f t="shared" si="61"/>
        <v>87</v>
      </c>
      <c r="I548" t="s">
        <v>7</v>
      </c>
      <c r="J548" t="s">
        <v>8</v>
      </c>
      <c r="K548" t="s">
        <v>4843</v>
      </c>
      <c r="L548" t="s">
        <v>8</v>
      </c>
      <c r="M548" t="s">
        <v>14</v>
      </c>
      <c r="N548" t="str">
        <f t="shared" si="63"/>
        <v>F</v>
      </c>
      <c r="O548" t="s">
        <v>8</v>
      </c>
      <c r="P548" t="s">
        <v>8</v>
      </c>
      <c r="Q548" t="s">
        <v>11</v>
      </c>
      <c r="R548" t="s">
        <v>8</v>
      </c>
      <c r="S548" t="str">
        <f t="shared" si="64"/>
        <v>U</v>
      </c>
      <c r="T548" t="s">
        <v>12</v>
      </c>
      <c r="U548">
        <v>0.999999999999998</v>
      </c>
      <c r="V548" t="s">
        <v>11</v>
      </c>
      <c r="W548" t="e">
        <f>VLOOKUP(Q548,'PBT Tag Rates'!$B$5:$E$44,4,FALSE)</f>
        <v>#N/A</v>
      </c>
      <c r="X548">
        <v>1</v>
      </c>
      <c r="Y548" s="14">
        <f>IFERROR(LOOKUP(H548,{30,43,48,53,58,63,68,73,78,83,88,93,97},{42,47,52,57,62,67,72,77,82,87,92,99,100}),999)</f>
        <v>87</v>
      </c>
      <c r="Z548" s="17">
        <f t="shared" si="65"/>
        <v>1.4285714285714286</v>
      </c>
      <c r="AA548" s="17">
        <f t="shared" si="66"/>
        <v>1.4285714285714286</v>
      </c>
      <c r="AB548" s="17">
        <f t="shared" si="67"/>
        <v>2.518344052903343</v>
      </c>
      <c r="AC548" s="17" t="s">
        <v>17654</v>
      </c>
    </row>
    <row r="549" spans="1:29" x14ac:dyDescent="0.25">
      <c r="A549" t="s">
        <v>3339</v>
      </c>
      <c r="B549" s="166" t="s">
        <v>4844</v>
      </c>
      <c r="C549" t="s">
        <v>4845</v>
      </c>
      <c r="D549" s="1">
        <v>45161</v>
      </c>
      <c r="E549">
        <f t="shared" si="62"/>
        <v>70</v>
      </c>
      <c r="F549" t="s">
        <v>6</v>
      </c>
      <c r="G549">
        <v>840</v>
      </c>
      <c r="H549">
        <f t="shared" si="61"/>
        <v>84</v>
      </c>
      <c r="I549" t="s">
        <v>7</v>
      </c>
      <c r="J549" t="s">
        <v>8</v>
      </c>
      <c r="K549" t="s">
        <v>4846</v>
      </c>
      <c r="L549" t="s">
        <v>8</v>
      </c>
      <c r="M549" t="s">
        <v>6</v>
      </c>
      <c r="N549" t="str">
        <f t="shared" si="63"/>
        <v>M</v>
      </c>
      <c r="O549" t="s">
        <v>4847</v>
      </c>
      <c r="P549" t="s">
        <v>4848</v>
      </c>
      <c r="Q549" t="s">
        <v>281</v>
      </c>
      <c r="R549">
        <v>4</v>
      </c>
      <c r="S549">
        <f t="shared" si="64"/>
        <v>2019</v>
      </c>
      <c r="T549" t="s">
        <v>12</v>
      </c>
      <c r="U549">
        <v>1</v>
      </c>
      <c r="V549" t="s">
        <v>3171</v>
      </c>
      <c r="W549">
        <f>VLOOKUP(Q549,'PBT Tag Rates'!$B$5:$E$44,4,FALSE)</f>
        <v>0.99705232300000002</v>
      </c>
      <c r="X549">
        <v>1</v>
      </c>
      <c r="Y549" s="14">
        <f>IFERROR(LOOKUP(H549,{30,43,48,53,58,63,68,73,78,83,88,93,97},{42,47,52,57,62,67,72,77,82,87,92,99,100}),999)</f>
        <v>87</v>
      </c>
      <c r="Z549" s="17">
        <f t="shared" si="65"/>
        <v>1.4285714285714286</v>
      </c>
      <c r="AA549" s="17">
        <f t="shared" si="66"/>
        <v>1.4285714285714286</v>
      </c>
      <c r="AB549" s="17">
        <f t="shared" si="67"/>
        <v>2.518344052903343</v>
      </c>
      <c r="AC549" s="17" t="s">
        <v>17654</v>
      </c>
    </row>
    <row r="550" spans="1:29" x14ac:dyDescent="0.25">
      <c r="A550" t="s">
        <v>3339</v>
      </c>
      <c r="B550" s="166" t="s">
        <v>4849</v>
      </c>
      <c r="C550" t="s">
        <v>4850</v>
      </c>
      <c r="D550" s="1">
        <v>45161</v>
      </c>
      <c r="E550">
        <f t="shared" si="62"/>
        <v>70</v>
      </c>
      <c r="F550" t="s">
        <v>6</v>
      </c>
      <c r="G550">
        <v>630</v>
      </c>
      <c r="H550">
        <f t="shared" si="61"/>
        <v>63</v>
      </c>
      <c r="I550" t="s">
        <v>9</v>
      </c>
      <c r="J550">
        <v>1</v>
      </c>
      <c r="K550" t="s">
        <v>8</v>
      </c>
      <c r="L550" t="s">
        <v>8</v>
      </c>
      <c r="M550" t="s">
        <v>6</v>
      </c>
      <c r="N550" t="str">
        <f t="shared" si="63"/>
        <v>M</v>
      </c>
      <c r="O550" t="s">
        <v>2370</v>
      </c>
      <c r="P550" t="s">
        <v>4851</v>
      </c>
      <c r="Q550" t="s">
        <v>918</v>
      </c>
      <c r="R550">
        <v>3</v>
      </c>
      <c r="S550">
        <f t="shared" si="64"/>
        <v>2020</v>
      </c>
      <c r="T550" t="s">
        <v>12</v>
      </c>
      <c r="U550">
        <v>0.999999999999998</v>
      </c>
      <c r="V550" t="s">
        <v>3346</v>
      </c>
      <c r="W550">
        <f>VLOOKUP(Q550,'PBT Tag Rates'!$B$5:$E$44,4,FALSE)</f>
        <v>0.98961045999999997</v>
      </c>
      <c r="X550">
        <v>1</v>
      </c>
      <c r="Y550" s="14">
        <f>IFERROR(LOOKUP(H550,{30,43,48,53,58,63,68,73,78,83,88,93,97},{42,47,52,57,62,67,72,77,82,87,92,99,100}),999)</f>
        <v>67</v>
      </c>
      <c r="Z550" s="17">
        <f t="shared" si="65"/>
        <v>1.4285714285714286</v>
      </c>
      <c r="AA550" s="17">
        <f t="shared" si="66"/>
        <v>1.4285714285714286</v>
      </c>
      <c r="AB550" s="17">
        <f t="shared" si="67"/>
        <v>2.518344052903343</v>
      </c>
      <c r="AC550" s="17" t="s">
        <v>17654</v>
      </c>
    </row>
    <row r="551" spans="1:29" x14ac:dyDescent="0.25">
      <c r="A551" t="s">
        <v>3339</v>
      </c>
      <c r="B551" s="166" t="s">
        <v>4852</v>
      </c>
      <c r="C551" t="s">
        <v>832</v>
      </c>
      <c r="D551" s="1">
        <v>45161</v>
      </c>
      <c r="E551">
        <f t="shared" si="62"/>
        <v>70</v>
      </c>
      <c r="F551" t="s">
        <v>6</v>
      </c>
      <c r="G551">
        <v>710</v>
      </c>
      <c r="H551">
        <f t="shared" si="61"/>
        <v>71</v>
      </c>
      <c r="I551" t="s">
        <v>7</v>
      </c>
      <c r="J551" t="s">
        <v>8</v>
      </c>
      <c r="K551" t="s">
        <v>4853</v>
      </c>
      <c r="L551" t="s">
        <v>8</v>
      </c>
      <c r="M551" t="s">
        <v>6</v>
      </c>
      <c r="N551" t="str">
        <f t="shared" si="63"/>
        <v>M</v>
      </c>
      <c r="O551" t="s">
        <v>528</v>
      </c>
      <c r="P551" t="s">
        <v>4854</v>
      </c>
      <c r="Q551" t="s">
        <v>221</v>
      </c>
      <c r="R551">
        <v>4</v>
      </c>
      <c r="S551">
        <f t="shared" si="64"/>
        <v>2019</v>
      </c>
      <c r="T551" t="s">
        <v>12</v>
      </c>
      <c r="U551">
        <v>0.999999999999999</v>
      </c>
      <c r="V551" t="s">
        <v>3346</v>
      </c>
      <c r="W551">
        <f>VLOOKUP(Q551,'PBT Tag Rates'!$B$5:$E$44,4,FALSE)</f>
        <v>0.95971980899999998</v>
      </c>
      <c r="X551">
        <v>1</v>
      </c>
      <c r="Y551" s="14">
        <f>IFERROR(LOOKUP(H551,{30,43,48,53,58,63,68,73,78,83,88,93,97},{42,47,52,57,62,67,72,77,82,87,92,99,100}),999)</f>
        <v>72</v>
      </c>
      <c r="Z551" s="17">
        <f t="shared" si="65"/>
        <v>1.4285714285714286</v>
      </c>
      <c r="AA551" s="17">
        <f t="shared" si="66"/>
        <v>1.4285714285714286</v>
      </c>
      <c r="AB551" s="17">
        <f t="shared" si="67"/>
        <v>2.518344052903343</v>
      </c>
      <c r="AC551" s="17" t="s">
        <v>17654</v>
      </c>
    </row>
    <row r="552" spans="1:29" x14ac:dyDescent="0.25">
      <c r="A552" t="s">
        <v>3339</v>
      </c>
      <c r="B552" s="166" t="s">
        <v>4855</v>
      </c>
      <c r="C552" t="s">
        <v>4856</v>
      </c>
      <c r="D552" s="1">
        <v>45161</v>
      </c>
      <c r="E552">
        <f t="shared" si="62"/>
        <v>70</v>
      </c>
      <c r="F552" t="s">
        <v>6</v>
      </c>
      <c r="G552">
        <v>790</v>
      </c>
      <c r="H552">
        <f t="shared" si="61"/>
        <v>79</v>
      </c>
      <c r="I552" t="s">
        <v>7</v>
      </c>
      <c r="J552" t="s">
        <v>8</v>
      </c>
      <c r="K552" t="s">
        <v>4857</v>
      </c>
      <c r="L552" t="s">
        <v>8</v>
      </c>
      <c r="M552" t="s">
        <v>6</v>
      </c>
      <c r="N552" t="str">
        <f t="shared" si="63"/>
        <v>M</v>
      </c>
      <c r="O552" t="s">
        <v>8</v>
      </c>
      <c r="P552" t="s">
        <v>8</v>
      </c>
      <c r="Q552" t="s">
        <v>11</v>
      </c>
      <c r="R552" t="s">
        <v>8</v>
      </c>
      <c r="S552" t="str">
        <f t="shared" si="64"/>
        <v>U</v>
      </c>
      <c r="T552" t="s">
        <v>12</v>
      </c>
      <c r="U552">
        <v>0.999999999999999</v>
      </c>
      <c r="V552" t="s">
        <v>11</v>
      </c>
      <c r="W552" t="e">
        <f>VLOOKUP(Q552,'PBT Tag Rates'!$B$5:$E$44,4,FALSE)</f>
        <v>#N/A</v>
      </c>
      <c r="X552">
        <v>1</v>
      </c>
      <c r="Y552" s="14">
        <f>IFERROR(LOOKUP(H552,{30,43,48,53,58,63,68,73,78,83,88,93,97},{42,47,52,57,62,67,72,77,82,87,92,99,100}),999)</f>
        <v>82</v>
      </c>
      <c r="Z552" s="17">
        <f t="shared" si="65"/>
        <v>1.4285714285714286</v>
      </c>
      <c r="AA552" s="17">
        <f t="shared" si="66"/>
        <v>1.4285714285714286</v>
      </c>
      <c r="AB552" s="17">
        <f t="shared" si="67"/>
        <v>2.518344052903343</v>
      </c>
      <c r="AC552" s="17" t="s">
        <v>17654</v>
      </c>
    </row>
    <row r="553" spans="1:29" x14ac:dyDescent="0.25">
      <c r="A553" t="s">
        <v>3339</v>
      </c>
      <c r="B553" s="166" t="s">
        <v>4858</v>
      </c>
      <c r="C553" t="s">
        <v>4859</v>
      </c>
      <c r="D553" s="1">
        <v>45161</v>
      </c>
      <c r="E553">
        <f t="shared" si="62"/>
        <v>70</v>
      </c>
      <c r="F553" t="s">
        <v>6</v>
      </c>
      <c r="G553">
        <v>800</v>
      </c>
      <c r="H553">
        <f t="shared" si="61"/>
        <v>80</v>
      </c>
      <c r="I553" t="s">
        <v>7</v>
      </c>
      <c r="J553" t="s">
        <v>8</v>
      </c>
      <c r="K553" t="s">
        <v>4860</v>
      </c>
      <c r="L553" t="s">
        <v>8</v>
      </c>
      <c r="M553" t="s">
        <v>6</v>
      </c>
      <c r="N553" t="str">
        <f t="shared" si="63"/>
        <v>M</v>
      </c>
      <c r="O553" t="s">
        <v>4861</v>
      </c>
      <c r="P553" t="s">
        <v>4862</v>
      </c>
      <c r="Q553" t="s">
        <v>281</v>
      </c>
      <c r="R553">
        <v>4</v>
      </c>
      <c r="S553">
        <f t="shared" si="64"/>
        <v>2019</v>
      </c>
      <c r="T553" t="s">
        <v>12</v>
      </c>
      <c r="U553">
        <v>0.999999999999995</v>
      </c>
      <c r="V553" t="s">
        <v>3169</v>
      </c>
      <c r="W553">
        <f>VLOOKUP(Q553,'PBT Tag Rates'!$B$5:$E$44,4,FALSE)</f>
        <v>0.99705232300000002</v>
      </c>
      <c r="X553">
        <v>1</v>
      </c>
      <c r="Y553" s="14">
        <f>IFERROR(LOOKUP(H553,{30,43,48,53,58,63,68,73,78,83,88,93,97},{42,47,52,57,62,67,72,77,82,87,92,99,100}),999)</f>
        <v>82</v>
      </c>
      <c r="Z553" s="17">
        <f t="shared" si="65"/>
        <v>1.4285714285714286</v>
      </c>
      <c r="AA553" s="17">
        <f t="shared" si="66"/>
        <v>1.4285714285714286</v>
      </c>
      <c r="AB553" s="17">
        <f t="shared" si="67"/>
        <v>2.518344052903343</v>
      </c>
      <c r="AC553" s="17" t="s">
        <v>17654</v>
      </c>
    </row>
    <row r="554" spans="1:29" x14ac:dyDescent="0.25">
      <c r="A554" t="s">
        <v>3339</v>
      </c>
      <c r="B554" s="166" t="s">
        <v>4863</v>
      </c>
      <c r="C554" t="s">
        <v>833</v>
      </c>
      <c r="D554" s="1">
        <v>45161</v>
      </c>
      <c r="E554">
        <f t="shared" si="62"/>
        <v>70</v>
      </c>
      <c r="F554" t="s">
        <v>6</v>
      </c>
      <c r="G554">
        <v>920</v>
      </c>
      <c r="H554">
        <f t="shared" si="61"/>
        <v>92</v>
      </c>
      <c r="I554" t="s">
        <v>7</v>
      </c>
      <c r="J554" t="s">
        <v>8</v>
      </c>
      <c r="K554" t="s">
        <v>4864</v>
      </c>
      <c r="L554" t="s">
        <v>8</v>
      </c>
      <c r="M554" t="s">
        <v>6</v>
      </c>
      <c r="N554" t="str">
        <f t="shared" si="63"/>
        <v>M</v>
      </c>
      <c r="O554" t="s">
        <v>8</v>
      </c>
      <c r="P554" t="s">
        <v>8</v>
      </c>
      <c r="Q554" t="s">
        <v>11</v>
      </c>
      <c r="R554" t="s">
        <v>8</v>
      </c>
      <c r="S554" t="str">
        <f t="shared" si="64"/>
        <v>U</v>
      </c>
      <c r="T554" t="s">
        <v>12</v>
      </c>
      <c r="U554">
        <v>1</v>
      </c>
      <c r="V554" t="s">
        <v>11</v>
      </c>
      <c r="W554" t="e">
        <f>VLOOKUP(Q554,'PBT Tag Rates'!$B$5:$E$44,4,FALSE)</f>
        <v>#N/A</v>
      </c>
      <c r="X554">
        <v>1</v>
      </c>
      <c r="Y554" s="14">
        <f>IFERROR(LOOKUP(H554,{30,43,48,53,58,63,68,73,78,83,88,93,97},{42,47,52,57,62,67,72,77,82,87,92,99,100}),999)</f>
        <v>92</v>
      </c>
      <c r="Z554" s="17">
        <f t="shared" si="65"/>
        <v>1.4285714285714286</v>
      </c>
      <c r="AA554" s="17">
        <f t="shared" si="66"/>
        <v>1.4285714285714286</v>
      </c>
      <c r="AB554" s="17">
        <f t="shared" si="67"/>
        <v>2.518344052903343</v>
      </c>
      <c r="AC554" s="17" t="s">
        <v>17654</v>
      </c>
    </row>
    <row r="555" spans="1:29" x14ac:dyDescent="0.25">
      <c r="A555" t="s">
        <v>3339</v>
      </c>
      <c r="B555" s="166" t="s">
        <v>4865</v>
      </c>
      <c r="C555" t="s">
        <v>4866</v>
      </c>
      <c r="D555" s="1">
        <v>45161</v>
      </c>
      <c r="E555">
        <f t="shared" si="62"/>
        <v>70</v>
      </c>
      <c r="F555" t="s">
        <v>14</v>
      </c>
      <c r="G555">
        <v>780</v>
      </c>
      <c r="H555">
        <f t="shared" si="61"/>
        <v>78</v>
      </c>
      <c r="I555" t="s">
        <v>7</v>
      </c>
      <c r="J555" t="s">
        <v>8</v>
      </c>
      <c r="K555" t="s">
        <v>4867</v>
      </c>
      <c r="L555" t="s">
        <v>8</v>
      </c>
      <c r="M555" t="s">
        <v>14</v>
      </c>
      <c r="N555" t="str">
        <f t="shared" si="63"/>
        <v>F</v>
      </c>
      <c r="O555" t="s">
        <v>2650</v>
      </c>
      <c r="P555" t="s">
        <v>4868</v>
      </c>
      <c r="Q555" t="s">
        <v>221</v>
      </c>
      <c r="R555">
        <v>4</v>
      </c>
      <c r="S555">
        <f t="shared" si="64"/>
        <v>2019</v>
      </c>
      <c r="T555" t="s">
        <v>12</v>
      </c>
      <c r="U555">
        <v>1</v>
      </c>
      <c r="V555" t="s">
        <v>3386</v>
      </c>
      <c r="W555">
        <f>VLOOKUP(Q555,'PBT Tag Rates'!$B$5:$E$44,4,FALSE)</f>
        <v>0.95971980899999998</v>
      </c>
      <c r="X555">
        <v>1</v>
      </c>
      <c r="Y555" s="14">
        <f>IFERROR(LOOKUP(H555,{30,43,48,53,58,63,68,73,78,83,88,93,97},{42,47,52,57,62,67,72,77,82,87,92,99,100}),999)</f>
        <v>82</v>
      </c>
      <c r="Z555" s="17">
        <f t="shared" si="65"/>
        <v>1.4285714285714286</v>
      </c>
      <c r="AA555" s="17">
        <f t="shared" si="66"/>
        <v>1.4285714285714286</v>
      </c>
      <c r="AB555" s="17">
        <f t="shared" si="67"/>
        <v>2.518344052903343</v>
      </c>
      <c r="AC555" s="17" t="s">
        <v>17654</v>
      </c>
    </row>
    <row r="556" spans="1:29" x14ac:dyDescent="0.25">
      <c r="A556" t="s">
        <v>3339</v>
      </c>
      <c r="B556" s="166" t="s">
        <v>4869</v>
      </c>
      <c r="C556" t="s">
        <v>4870</v>
      </c>
      <c r="D556" s="1">
        <v>45161</v>
      </c>
      <c r="E556">
        <f t="shared" si="62"/>
        <v>70</v>
      </c>
      <c r="F556" t="s">
        <v>6</v>
      </c>
      <c r="G556">
        <v>770</v>
      </c>
      <c r="H556">
        <f t="shared" si="61"/>
        <v>77</v>
      </c>
      <c r="I556" t="s">
        <v>7</v>
      </c>
      <c r="J556" t="s">
        <v>8</v>
      </c>
      <c r="K556" t="s">
        <v>4871</v>
      </c>
      <c r="L556" t="s">
        <v>8</v>
      </c>
      <c r="M556" t="s">
        <v>6</v>
      </c>
      <c r="N556" t="str">
        <f t="shared" si="63"/>
        <v>M</v>
      </c>
      <c r="O556" t="s">
        <v>989</v>
      </c>
      <c r="P556" t="s">
        <v>990</v>
      </c>
      <c r="Q556" t="s">
        <v>221</v>
      </c>
      <c r="R556">
        <v>4</v>
      </c>
      <c r="S556">
        <f t="shared" si="64"/>
        <v>2019</v>
      </c>
      <c r="T556" t="s">
        <v>12</v>
      </c>
      <c r="U556">
        <v>0.999999999999999</v>
      </c>
      <c r="V556" t="s">
        <v>3346</v>
      </c>
      <c r="W556">
        <f>VLOOKUP(Q556,'PBT Tag Rates'!$B$5:$E$44,4,FALSE)</f>
        <v>0.95971980899999998</v>
      </c>
      <c r="X556">
        <v>1</v>
      </c>
      <c r="Y556" s="14">
        <f>IFERROR(LOOKUP(H556,{30,43,48,53,58,63,68,73,78,83,88,93,97},{42,47,52,57,62,67,72,77,82,87,92,99,100}),999)</f>
        <v>77</v>
      </c>
      <c r="Z556" s="17">
        <f t="shared" si="65"/>
        <v>1.4285714285714286</v>
      </c>
      <c r="AA556" s="17">
        <f t="shared" si="66"/>
        <v>1.4285714285714286</v>
      </c>
      <c r="AB556" s="17">
        <f t="shared" si="67"/>
        <v>2.518344052903343</v>
      </c>
      <c r="AC556" s="17" t="s">
        <v>17654</v>
      </c>
    </row>
    <row r="557" spans="1:29" x14ac:dyDescent="0.25">
      <c r="A557" t="s">
        <v>3339</v>
      </c>
      <c r="B557" s="166" t="s">
        <v>4872</v>
      </c>
      <c r="C557" t="s">
        <v>4873</v>
      </c>
      <c r="D557" s="1">
        <v>45161</v>
      </c>
      <c r="E557">
        <f t="shared" si="62"/>
        <v>70</v>
      </c>
      <c r="F557" t="s">
        <v>6</v>
      </c>
      <c r="G557">
        <v>750</v>
      </c>
      <c r="H557">
        <f t="shared" si="61"/>
        <v>75</v>
      </c>
      <c r="I557" t="s">
        <v>7</v>
      </c>
      <c r="J557" t="s">
        <v>8</v>
      </c>
      <c r="K557" t="s">
        <v>4874</v>
      </c>
      <c r="L557" t="s">
        <v>8</v>
      </c>
      <c r="M557" t="s">
        <v>6</v>
      </c>
      <c r="N557" t="str">
        <f t="shared" si="63"/>
        <v>M</v>
      </c>
      <c r="O557" t="s">
        <v>862</v>
      </c>
      <c r="P557" t="s">
        <v>4087</v>
      </c>
      <c r="Q557" t="s">
        <v>221</v>
      </c>
      <c r="R557">
        <v>4</v>
      </c>
      <c r="S557">
        <f t="shared" si="64"/>
        <v>2019</v>
      </c>
      <c r="T557" t="s">
        <v>12</v>
      </c>
      <c r="U557">
        <v>0.999999999999999</v>
      </c>
      <c r="V557" t="s">
        <v>3363</v>
      </c>
      <c r="W557">
        <f>VLOOKUP(Q557,'PBT Tag Rates'!$B$5:$E$44,4,FALSE)</f>
        <v>0.95971980899999998</v>
      </c>
      <c r="X557">
        <v>1</v>
      </c>
      <c r="Y557" s="14">
        <f>IFERROR(LOOKUP(H557,{30,43,48,53,58,63,68,73,78,83,88,93,97},{42,47,52,57,62,67,72,77,82,87,92,99,100}),999)</f>
        <v>77</v>
      </c>
      <c r="Z557" s="17">
        <f t="shared" si="65"/>
        <v>1.4285714285714286</v>
      </c>
      <c r="AA557" s="17">
        <f t="shared" si="66"/>
        <v>1.4285714285714286</v>
      </c>
      <c r="AB557" s="17">
        <f t="shared" si="67"/>
        <v>2.518344052903343</v>
      </c>
      <c r="AC557" s="17" t="s">
        <v>17654</v>
      </c>
    </row>
    <row r="558" spans="1:29" x14ac:dyDescent="0.25">
      <c r="A558" t="s">
        <v>3339</v>
      </c>
      <c r="B558" s="166" t="s">
        <v>4875</v>
      </c>
      <c r="C558" t="s">
        <v>4876</v>
      </c>
      <c r="D558" s="1">
        <v>45161</v>
      </c>
      <c r="E558">
        <f t="shared" si="62"/>
        <v>70</v>
      </c>
      <c r="F558" t="s">
        <v>6</v>
      </c>
      <c r="G558">
        <v>930</v>
      </c>
      <c r="H558">
        <f t="shared" si="61"/>
        <v>93</v>
      </c>
      <c r="I558" t="s">
        <v>7</v>
      </c>
      <c r="J558" t="s">
        <v>8</v>
      </c>
      <c r="K558" t="s">
        <v>4877</v>
      </c>
      <c r="L558" t="s">
        <v>8</v>
      </c>
      <c r="M558" t="s">
        <v>6</v>
      </c>
      <c r="N558" t="str">
        <f t="shared" si="63"/>
        <v>M</v>
      </c>
      <c r="O558" t="s">
        <v>8</v>
      </c>
      <c r="P558" t="s">
        <v>8</v>
      </c>
      <c r="Q558" t="s">
        <v>11</v>
      </c>
      <c r="R558" t="s">
        <v>8</v>
      </c>
      <c r="S558" t="str">
        <f t="shared" si="64"/>
        <v>U</v>
      </c>
      <c r="T558" t="s">
        <v>12</v>
      </c>
      <c r="U558">
        <v>0.999999999999997</v>
      </c>
      <c r="V558" t="s">
        <v>11</v>
      </c>
      <c r="W558" t="e">
        <f>VLOOKUP(Q558,'PBT Tag Rates'!$B$5:$E$44,4,FALSE)</f>
        <v>#N/A</v>
      </c>
      <c r="X558">
        <v>1</v>
      </c>
      <c r="Y558" s="14">
        <f>IFERROR(LOOKUP(H558,{30,43,48,53,58,63,68,73,78,83,88,93,97},{42,47,52,57,62,67,72,77,82,87,92,99,100}),999)</f>
        <v>99</v>
      </c>
      <c r="Z558" s="17">
        <f t="shared" si="65"/>
        <v>1.4285714285714286</v>
      </c>
      <c r="AA558" s="17">
        <f t="shared" si="66"/>
        <v>1.4285714285714286</v>
      </c>
      <c r="AB558" s="17">
        <f t="shared" si="67"/>
        <v>2.518344052903343</v>
      </c>
      <c r="AC558" s="17" t="s">
        <v>17654</v>
      </c>
    </row>
    <row r="559" spans="1:29" x14ac:dyDescent="0.25">
      <c r="A559" t="s">
        <v>3339</v>
      </c>
      <c r="B559" s="166" t="s">
        <v>4878</v>
      </c>
      <c r="C559" t="s">
        <v>230</v>
      </c>
      <c r="D559" s="1">
        <v>45161</v>
      </c>
      <c r="E559">
        <f t="shared" si="62"/>
        <v>70</v>
      </c>
      <c r="F559" t="s">
        <v>14</v>
      </c>
      <c r="G559">
        <v>760</v>
      </c>
      <c r="H559">
        <f t="shared" si="61"/>
        <v>76</v>
      </c>
      <c r="I559" t="s">
        <v>7</v>
      </c>
      <c r="J559" t="s">
        <v>8</v>
      </c>
      <c r="K559" t="s">
        <v>4879</v>
      </c>
      <c r="L559" t="s">
        <v>8</v>
      </c>
      <c r="M559" t="s">
        <v>14</v>
      </c>
      <c r="N559" t="str">
        <f t="shared" si="63"/>
        <v>F</v>
      </c>
      <c r="O559" t="s">
        <v>8</v>
      </c>
      <c r="P559" t="s">
        <v>8</v>
      </c>
      <c r="Q559" t="s">
        <v>11</v>
      </c>
      <c r="R559" t="s">
        <v>8</v>
      </c>
      <c r="S559" t="str">
        <f t="shared" si="64"/>
        <v>U</v>
      </c>
      <c r="T559" t="s">
        <v>12</v>
      </c>
      <c r="U559">
        <v>1</v>
      </c>
      <c r="V559" t="s">
        <v>11</v>
      </c>
      <c r="W559" t="e">
        <f>VLOOKUP(Q559,'PBT Tag Rates'!$B$5:$E$44,4,FALSE)</f>
        <v>#N/A</v>
      </c>
      <c r="X559">
        <v>1</v>
      </c>
      <c r="Y559" s="14">
        <f>IFERROR(LOOKUP(H559,{30,43,48,53,58,63,68,73,78,83,88,93,97},{42,47,52,57,62,67,72,77,82,87,92,99,100}),999)</f>
        <v>77</v>
      </c>
      <c r="Z559" s="17">
        <f t="shared" si="65"/>
        <v>1.4285714285714286</v>
      </c>
      <c r="AA559" s="17">
        <f t="shared" si="66"/>
        <v>1.4285714285714286</v>
      </c>
      <c r="AB559" s="17">
        <f t="shared" si="67"/>
        <v>2.518344052903343</v>
      </c>
      <c r="AC559" s="17" t="s">
        <v>17654</v>
      </c>
    </row>
    <row r="560" spans="1:29" x14ac:dyDescent="0.25">
      <c r="A560" t="s">
        <v>3339</v>
      </c>
      <c r="B560" s="166" t="s">
        <v>4880</v>
      </c>
      <c r="C560" t="s">
        <v>4881</v>
      </c>
      <c r="D560" s="1">
        <v>45161</v>
      </c>
      <c r="E560">
        <f t="shared" si="62"/>
        <v>70</v>
      </c>
      <c r="F560" t="s">
        <v>14</v>
      </c>
      <c r="G560">
        <v>760</v>
      </c>
      <c r="H560">
        <f t="shared" si="61"/>
        <v>76</v>
      </c>
      <c r="I560" t="s">
        <v>9</v>
      </c>
      <c r="J560">
        <v>1</v>
      </c>
      <c r="K560" t="s">
        <v>8</v>
      </c>
      <c r="L560" t="s">
        <v>8</v>
      </c>
      <c r="M560" t="s">
        <v>14</v>
      </c>
      <c r="N560" t="str">
        <f t="shared" si="63"/>
        <v>F</v>
      </c>
      <c r="O560" t="s">
        <v>4882</v>
      </c>
      <c r="P560" t="s">
        <v>4883</v>
      </c>
      <c r="Q560" t="s">
        <v>221</v>
      </c>
      <c r="R560">
        <v>4</v>
      </c>
      <c r="S560">
        <f t="shared" si="64"/>
        <v>2019</v>
      </c>
      <c r="T560" t="s">
        <v>12</v>
      </c>
      <c r="U560">
        <v>0.999999999999997</v>
      </c>
      <c r="V560" t="s">
        <v>3608</v>
      </c>
      <c r="W560">
        <f>VLOOKUP(Q560,'PBT Tag Rates'!$B$5:$E$44,4,FALSE)</f>
        <v>0.95971980899999998</v>
      </c>
      <c r="X560">
        <v>1</v>
      </c>
      <c r="Y560" s="14">
        <f>IFERROR(LOOKUP(H560,{30,43,48,53,58,63,68,73,78,83,88,93,97},{42,47,52,57,62,67,72,77,82,87,92,99,100}),999)</f>
        <v>77</v>
      </c>
      <c r="Z560" s="17">
        <f t="shared" si="65"/>
        <v>1.4285714285714286</v>
      </c>
      <c r="AA560" s="17">
        <f t="shared" si="66"/>
        <v>1.4285714285714286</v>
      </c>
      <c r="AB560" s="17">
        <f t="shared" si="67"/>
        <v>2.518344052903343</v>
      </c>
      <c r="AC560" s="17" t="s">
        <v>17654</v>
      </c>
    </row>
    <row r="561" spans="1:29" x14ac:dyDescent="0.25">
      <c r="A561" t="s">
        <v>3339</v>
      </c>
      <c r="B561" s="166" t="s">
        <v>4884</v>
      </c>
      <c r="C561" t="s">
        <v>4885</v>
      </c>
      <c r="D561" s="1">
        <v>45161</v>
      </c>
      <c r="E561">
        <f t="shared" si="62"/>
        <v>70</v>
      </c>
      <c r="F561" t="s">
        <v>6</v>
      </c>
      <c r="G561">
        <v>780</v>
      </c>
      <c r="H561">
        <f t="shared" si="61"/>
        <v>78</v>
      </c>
      <c r="I561" t="s">
        <v>7</v>
      </c>
      <c r="J561" t="s">
        <v>8</v>
      </c>
      <c r="K561" t="s">
        <v>4886</v>
      </c>
      <c r="L561" t="s">
        <v>8</v>
      </c>
      <c r="M561" t="s">
        <v>6</v>
      </c>
      <c r="N561" t="str">
        <f t="shared" si="63"/>
        <v>M</v>
      </c>
      <c r="O561" t="s">
        <v>8</v>
      </c>
      <c r="P561" t="s">
        <v>8</v>
      </c>
      <c r="Q561" t="s">
        <v>11</v>
      </c>
      <c r="R561" t="s">
        <v>8</v>
      </c>
      <c r="S561" t="str">
        <f t="shared" si="64"/>
        <v>U</v>
      </c>
      <c r="T561" t="s">
        <v>12</v>
      </c>
      <c r="U561">
        <v>1</v>
      </c>
      <c r="V561" t="s">
        <v>11</v>
      </c>
      <c r="W561" t="e">
        <f>VLOOKUP(Q561,'PBT Tag Rates'!$B$5:$E$44,4,FALSE)</f>
        <v>#N/A</v>
      </c>
      <c r="X561">
        <v>1</v>
      </c>
      <c r="Y561" s="14">
        <f>IFERROR(LOOKUP(H561,{30,43,48,53,58,63,68,73,78,83,88,93,97},{42,47,52,57,62,67,72,77,82,87,92,99,100}),999)</f>
        <v>82</v>
      </c>
      <c r="Z561" s="17">
        <f t="shared" si="65"/>
        <v>1.4285714285714286</v>
      </c>
      <c r="AA561" s="17">
        <f t="shared" si="66"/>
        <v>1.4285714285714286</v>
      </c>
      <c r="AB561" s="17">
        <f t="shared" si="67"/>
        <v>2.518344052903343</v>
      </c>
      <c r="AC561" s="17" t="s">
        <v>17654</v>
      </c>
    </row>
    <row r="562" spans="1:29" x14ac:dyDescent="0.25">
      <c r="A562" t="s">
        <v>3339</v>
      </c>
      <c r="B562" s="166" t="s">
        <v>4887</v>
      </c>
      <c r="C562" t="s">
        <v>4888</v>
      </c>
      <c r="D562" s="1">
        <v>45161</v>
      </c>
      <c r="E562">
        <f t="shared" si="62"/>
        <v>70</v>
      </c>
      <c r="F562" t="s">
        <v>14</v>
      </c>
      <c r="G562">
        <v>780</v>
      </c>
      <c r="H562">
        <f t="shared" si="61"/>
        <v>78</v>
      </c>
      <c r="I562" t="s">
        <v>7</v>
      </c>
      <c r="J562" t="s">
        <v>8</v>
      </c>
      <c r="K562" t="s">
        <v>4889</v>
      </c>
      <c r="L562" t="s">
        <v>8</v>
      </c>
      <c r="M562" t="s">
        <v>14</v>
      </c>
      <c r="N562" t="str">
        <f t="shared" si="63"/>
        <v>F</v>
      </c>
      <c r="O562" t="s">
        <v>4890</v>
      </c>
      <c r="P562" t="s">
        <v>4891</v>
      </c>
      <c r="Q562" t="s">
        <v>4892</v>
      </c>
      <c r="R562">
        <v>4</v>
      </c>
      <c r="S562">
        <f t="shared" si="64"/>
        <v>2019</v>
      </c>
      <c r="T562" t="s">
        <v>12</v>
      </c>
      <c r="U562">
        <v>1</v>
      </c>
      <c r="V562" t="s">
        <v>4893</v>
      </c>
      <c r="W562">
        <f>VLOOKUP(Q562,'PBT Tag Rates'!$B$5:$E$44,4,FALSE)</f>
        <v>1</v>
      </c>
      <c r="X562">
        <v>1</v>
      </c>
      <c r="Y562" s="14">
        <f>IFERROR(LOOKUP(H562,{30,43,48,53,58,63,68,73,78,83,88,93,97},{42,47,52,57,62,67,72,77,82,87,92,99,100}),999)</f>
        <v>82</v>
      </c>
      <c r="Z562" s="17">
        <f t="shared" si="65"/>
        <v>1.4285714285714286</v>
      </c>
      <c r="AA562" s="17">
        <f t="shared" si="66"/>
        <v>1.4285714285714286</v>
      </c>
      <c r="AB562" s="17">
        <f t="shared" si="67"/>
        <v>2.518344052903343</v>
      </c>
      <c r="AC562" s="17" t="s">
        <v>17655</v>
      </c>
    </row>
    <row r="563" spans="1:29" x14ac:dyDescent="0.25">
      <c r="A563" t="s">
        <v>3339</v>
      </c>
      <c r="B563" s="166" t="s">
        <v>4894</v>
      </c>
      <c r="C563" t="s">
        <v>4895</v>
      </c>
      <c r="D563" s="1">
        <v>45161</v>
      </c>
      <c r="E563">
        <f t="shared" si="62"/>
        <v>70</v>
      </c>
      <c r="F563" t="s">
        <v>14</v>
      </c>
      <c r="G563">
        <v>780</v>
      </c>
      <c r="H563">
        <f t="shared" si="61"/>
        <v>78</v>
      </c>
      <c r="I563" t="s">
        <v>7</v>
      </c>
      <c r="J563" t="s">
        <v>8</v>
      </c>
      <c r="K563" t="s">
        <v>4896</v>
      </c>
      <c r="L563" t="s">
        <v>8</v>
      </c>
      <c r="M563" t="s">
        <v>14</v>
      </c>
      <c r="N563" t="str">
        <f t="shared" si="63"/>
        <v>F</v>
      </c>
      <c r="O563" t="s">
        <v>4897</v>
      </c>
      <c r="P563" t="s">
        <v>4898</v>
      </c>
      <c r="Q563" t="s">
        <v>281</v>
      </c>
      <c r="R563">
        <v>4</v>
      </c>
      <c r="S563">
        <f t="shared" si="64"/>
        <v>2019</v>
      </c>
      <c r="T563" t="s">
        <v>12</v>
      </c>
      <c r="U563">
        <v>1</v>
      </c>
      <c r="V563" t="s">
        <v>3170</v>
      </c>
      <c r="W563">
        <f>VLOOKUP(Q563,'PBT Tag Rates'!$B$5:$E$44,4,FALSE)</f>
        <v>0.99705232300000002</v>
      </c>
      <c r="X563">
        <v>1</v>
      </c>
      <c r="Y563" s="14">
        <f>IFERROR(LOOKUP(H563,{30,43,48,53,58,63,68,73,78,83,88,93,97},{42,47,52,57,62,67,72,77,82,87,92,99,100}),999)</f>
        <v>82</v>
      </c>
      <c r="Z563" s="17">
        <f t="shared" si="65"/>
        <v>1.4285714285714286</v>
      </c>
      <c r="AA563" s="17">
        <f t="shared" si="66"/>
        <v>1.4285714285714286</v>
      </c>
      <c r="AB563" s="17">
        <f t="shared" si="67"/>
        <v>2.518344052903343</v>
      </c>
      <c r="AC563" s="17" t="s">
        <v>17654</v>
      </c>
    </row>
    <row r="564" spans="1:29" x14ac:dyDescent="0.25">
      <c r="A564" t="s">
        <v>3339</v>
      </c>
      <c r="B564" s="166" t="s">
        <v>4899</v>
      </c>
      <c r="C564" t="s">
        <v>4900</v>
      </c>
      <c r="D564" s="1">
        <v>45161</v>
      </c>
      <c r="E564">
        <f t="shared" si="62"/>
        <v>70</v>
      </c>
      <c r="F564" t="s">
        <v>14</v>
      </c>
      <c r="G564">
        <v>730</v>
      </c>
      <c r="H564">
        <f t="shared" si="61"/>
        <v>73</v>
      </c>
      <c r="I564" t="s">
        <v>7</v>
      </c>
      <c r="J564" t="s">
        <v>8</v>
      </c>
      <c r="K564" t="s">
        <v>4901</v>
      </c>
      <c r="L564" t="s">
        <v>8</v>
      </c>
      <c r="M564" t="s">
        <v>14</v>
      </c>
      <c r="N564" t="str">
        <f t="shared" si="63"/>
        <v>F</v>
      </c>
      <c r="O564" t="s">
        <v>1154</v>
      </c>
      <c r="P564" t="s">
        <v>1391</v>
      </c>
      <c r="Q564" t="s">
        <v>221</v>
      </c>
      <c r="R564">
        <v>4</v>
      </c>
      <c r="S564">
        <f t="shared" si="64"/>
        <v>2019</v>
      </c>
      <c r="T564" t="s">
        <v>12</v>
      </c>
      <c r="U564">
        <v>1</v>
      </c>
      <c r="V564" t="s">
        <v>3396</v>
      </c>
      <c r="W564">
        <f>VLOOKUP(Q564,'PBT Tag Rates'!$B$5:$E$44,4,FALSE)</f>
        <v>0.95971980899999998</v>
      </c>
      <c r="X564">
        <v>1</v>
      </c>
      <c r="Y564" s="14">
        <f>IFERROR(LOOKUP(H564,{30,43,48,53,58,63,68,73,78,83,88,93,97},{42,47,52,57,62,67,72,77,82,87,92,99,100}),999)</f>
        <v>77</v>
      </c>
      <c r="Z564" s="17">
        <f t="shared" si="65"/>
        <v>1.4285714285714286</v>
      </c>
      <c r="AA564" s="17">
        <f t="shared" si="66"/>
        <v>1.4285714285714286</v>
      </c>
      <c r="AB564" s="17">
        <f t="shared" si="67"/>
        <v>2.518344052903343</v>
      </c>
      <c r="AC564" s="17" t="s">
        <v>17655</v>
      </c>
    </row>
    <row r="565" spans="1:29" x14ac:dyDescent="0.25">
      <c r="A565" t="s">
        <v>3339</v>
      </c>
      <c r="B565" s="166" t="s">
        <v>4902</v>
      </c>
      <c r="C565" t="s">
        <v>834</v>
      </c>
      <c r="D565" s="1">
        <v>45161</v>
      </c>
      <c r="E565">
        <f t="shared" si="62"/>
        <v>70</v>
      </c>
      <c r="F565" t="s">
        <v>6</v>
      </c>
      <c r="G565">
        <v>750</v>
      </c>
      <c r="H565">
        <f t="shared" si="61"/>
        <v>75</v>
      </c>
      <c r="I565" t="s">
        <v>7</v>
      </c>
      <c r="J565" t="s">
        <v>8</v>
      </c>
      <c r="K565" t="s">
        <v>4903</v>
      </c>
      <c r="L565" t="s">
        <v>8</v>
      </c>
      <c r="M565" t="s">
        <v>14</v>
      </c>
      <c r="N565" t="str">
        <f t="shared" si="63"/>
        <v>F</v>
      </c>
      <c r="O565" t="s">
        <v>3541</v>
      </c>
      <c r="P565" t="s">
        <v>3542</v>
      </c>
      <c r="Q565" t="s">
        <v>15</v>
      </c>
      <c r="R565">
        <v>5</v>
      </c>
      <c r="S565">
        <f t="shared" si="64"/>
        <v>2018</v>
      </c>
      <c r="T565" t="s">
        <v>12</v>
      </c>
      <c r="U565">
        <v>1.00000000000001</v>
      </c>
      <c r="V565" t="s">
        <v>3543</v>
      </c>
      <c r="W565">
        <f>VLOOKUP(Q565,'PBT Tag Rates'!$B$5:$E$44,4,FALSE)</f>
        <v>0.80551598400000002</v>
      </c>
      <c r="X565">
        <v>1</v>
      </c>
      <c r="Y565" s="14">
        <f>IFERROR(LOOKUP(H565,{30,43,48,53,58,63,68,73,78,83,88,93,97},{42,47,52,57,62,67,72,77,82,87,92,99,100}),999)</f>
        <v>77</v>
      </c>
      <c r="Z565" s="17">
        <f t="shared" si="65"/>
        <v>1.4285714285714286</v>
      </c>
      <c r="AA565" s="17">
        <f t="shared" si="66"/>
        <v>1.4285714285714286</v>
      </c>
      <c r="AB565" s="17">
        <f t="shared" si="67"/>
        <v>2.518344052903343</v>
      </c>
      <c r="AC565" s="17" t="s">
        <v>17655</v>
      </c>
    </row>
    <row r="566" spans="1:29" x14ac:dyDescent="0.25">
      <c r="A566" t="s">
        <v>3339</v>
      </c>
      <c r="B566" s="166" t="s">
        <v>4904</v>
      </c>
      <c r="C566" t="s">
        <v>4905</v>
      </c>
      <c r="D566" s="1">
        <v>45161</v>
      </c>
      <c r="E566">
        <f t="shared" si="62"/>
        <v>70</v>
      </c>
      <c r="F566" t="s">
        <v>14</v>
      </c>
      <c r="G566">
        <v>720</v>
      </c>
      <c r="H566">
        <f t="shared" si="61"/>
        <v>72</v>
      </c>
      <c r="I566" t="s">
        <v>7</v>
      </c>
      <c r="J566" t="s">
        <v>8</v>
      </c>
      <c r="K566" t="s">
        <v>4906</v>
      </c>
      <c r="L566" t="s">
        <v>8</v>
      </c>
      <c r="M566" t="s">
        <v>14</v>
      </c>
      <c r="N566" t="str">
        <f t="shared" si="63"/>
        <v>F</v>
      </c>
      <c r="O566" t="s">
        <v>4907</v>
      </c>
      <c r="P566" t="s">
        <v>4908</v>
      </c>
      <c r="Q566" t="s">
        <v>221</v>
      </c>
      <c r="R566">
        <v>4</v>
      </c>
      <c r="S566">
        <f t="shared" si="64"/>
        <v>2019</v>
      </c>
      <c r="T566" t="s">
        <v>12</v>
      </c>
      <c r="U566">
        <v>0.999999999999999</v>
      </c>
      <c r="V566" t="s">
        <v>3951</v>
      </c>
      <c r="W566">
        <f>VLOOKUP(Q566,'PBT Tag Rates'!$B$5:$E$44,4,FALSE)</f>
        <v>0.95971980899999998</v>
      </c>
      <c r="X566">
        <v>1</v>
      </c>
      <c r="Y566" s="14">
        <f>IFERROR(LOOKUP(H566,{30,43,48,53,58,63,68,73,78,83,88,93,97},{42,47,52,57,62,67,72,77,82,87,92,99,100}),999)</f>
        <v>72</v>
      </c>
      <c r="Z566" s="17">
        <f t="shared" si="65"/>
        <v>1.4285714285714286</v>
      </c>
      <c r="AA566" s="17">
        <f t="shared" si="66"/>
        <v>1.4285714285714286</v>
      </c>
      <c r="AB566" s="17">
        <f t="shared" si="67"/>
        <v>2.518344052903343</v>
      </c>
      <c r="AC566" s="17" t="s">
        <v>17655</v>
      </c>
    </row>
    <row r="567" spans="1:29" x14ac:dyDescent="0.25">
      <c r="A567" t="s">
        <v>3339</v>
      </c>
      <c r="B567" s="166" t="s">
        <v>4909</v>
      </c>
      <c r="C567" t="s">
        <v>4910</v>
      </c>
      <c r="D567" s="1">
        <v>45161</v>
      </c>
      <c r="E567">
        <f t="shared" si="62"/>
        <v>70</v>
      </c>
      <c r="F567" t="s">
        <v>14</v>
      </c>
      <c r="G567">
        <v>690</v>
      </c>
      <c r="H567">
        <f t="shared" si="61"/>
        <v>69</v>
      </c>
      <c r="I567" t="s">
        <v>9</v>
      </c>
      <c r="J567">
        <v>1</v>
      </c>
      <c r="K567" t="s">
        <v>8</v>
      </c>
      <c r="L567" t="s">
        <v>8</v>
      </c>
      <c r="M567" t="s">
        <v>14</v>
      </c>
      <c r="N567" t="str">
        <f t="shared" si="63"/>
        <v>F</v>
      </c>
      <c r="O567" t="s">
        <v>4010</v>
      </c>
      <c r="P567" t="s">
        <v>4011</v>
      </c>
      <c r="Q567" t="s">
        <v>281</v>
      </c>
      <c r="R567">
        <v>4</v>
      </c>
      <c r="S567">
        <f t="shared" si="64"/>
        <v>2019</v>
      </c>
      <c r="T567" t="s">
        <v>12</v>
      </c>
      <c r="U567">
        <v>0.999999999999998</v>
      </c>
      <c r="V567" t="s">
        <v>3171</v>
      </c>
      <c r="W567">
        <f>VLOOKUP(Q567,'PBT Tag Rates'!$B$5:$E$44,4,FALSE)</f>
        <v>0.99705232300000002</v>
      </c>
      <c r="X567">
        <v>1</v>
      </c>
      <c r="Y567" s="14">
        <f>IFERROR(LOOKUP(H567,{30,43,48,53,58,63,68,73,78,83,88,93,97},{42,47,52,57,62,67,72,77,82,87,92,99,100}),999)</f>
        <v>72</v>
      </c>
      <c r="Z567" s="17">
        <f t="shared" si="65"/>
        <v>1.4285714285714286</v>
      </c>
      <c r="AA567" s="17">
        <f t="shared" si="66"/>
        <v>1.4285714285714286</v>
      </c>
      <c r="AB567" s="17">
        <f t="shared" si="67"/>
        <v>2.518344052903343</v>
      </c>
      <c r="AC567" s="17" t="s">
        <v>17654</v>
      </c>
    </row>
    <row r="568" spans="1:29" x14ac:dyDescent="0.25">
      <c r="A568" t="s">
        <v>3339</v>
      </c>
      <c r="B568" s="166" t="s">
        <v>4911</v>
      </c>
      <c r="C568" t="s">
        <v>835</v>
      </c>
      <c r="D568" s="1">
        <v>45161</v>
      </c>
      <c r="E568">
        <f t="shared" si="62"/>
        <v>70</v>
      </c>
      <c r="F568" t="s">
        <v>14</v>
      </c>
      <c r="G568">
        <v>830</v>
      </c>
      <c r="H568">
        <f t="shared" si="61"/>
        <v>83</v>
      </c>
      <c r="I568" t="s">
        <v>9</v>
      </c>
      <c r="J568">
        <v>1</v>
      </c>
      <c r="K568" t="s">
        <v>4912</v>
      </c>
      <c r="L568" t="s">
        <v>8</v>
      </c>
      <c r="M568" t="s">
        <v>759</v>
      </c>
      <c r="N568" t="str">
        <f t="shared" si="63"/>
        <v>F</v>
      </c>
      <c r="O568" t="s">
        <v>4045</v>
      </c>
      <c r="P568" t="s">
        <v>4046</v>
      </c>
      <c r="Q568" t="s">
        <v>281</v>
      </c>
      <c r="R568">
        <v>4</v>
      </c>
      <c r="S568">
        <f t="shared" si="64"/>
        <v>2019</v>
      </c>
      <c r="T568" t="s">
        <v>12</v>
      </c>
      <c r="U568">
        <v>1</v>
      </c>
      <c r="V568" t="s">
        <v>3079</v>
      </c>
      <c r="W568">
        <f>VLOOKUP(Q568,'PBT Tag Rates'!$B$5:$E$44,4,FALSE)</f>
        <v>0.99705232300000002</v>
      </c>
      <c r="X568">
        <v>1</v>
      </c>
      <c r="Y568" s="14">
        <f>IFERROR(LOOKUP(H568,{30,43,48,53,58,63,68,73,78,83,88,93,97},{42,47,52,57,62,67,72,77,82,87,92,99,100}),999)</f>
        <v>87</v>
      </c>
      <c r="Z568" s="17">
        <f t="shared" si="65"/>
        <v>1.4285714285714286</v>
      </c>
      <c r="AA568" s="17">
        <f t="shared" si="66"/>
        <v>1.4285714285714286</v>
      </c>
      <c r="AB568" s="17">
        <f t="shared" si="67"/>
        <v>2.518344052903343</v>
      </c>
      <c r="AC568" s="17" t="s">
        <v>17654</v>
      </c>
    </row>
    <row r="569" spans="1:29" x14ac:dyDescent="0.25">
      <c r="A569" t="s">
        <v>3339</v>
      </c>
      <c r="B569" s="166" t="s">
        <v>4913</v>
      </c>
      <c r="C569" t="s">
        <v>4914</v>
      </c>
      <c r="D569" s="1">
        <v>45161</v>
      </c>
      <c r="E569">
        <f t="shared" si="62"/>
        <v>70</v>
      </c>
      <c r="F569" t="s">
        <v>14</v>
      </c>
      <c r="G569">
        <v>800</v>
      </c>
      <c r="H569">
        <f t="shared" si="61"/>
        <v>80</v>
      </c>
      <c r="I569" t="s">
        <v>7</v>
      </c>
      <c r="J569" t="s">
        <v>8</v>
      </c>
      <c r="K569" t="s">
        <v>4915</v>
      </c>
      <c r="L569" t="s">
        <v>8</v>
      </c>
      <c r="M569" t="s">
        <v>6</v>
      </c>
      <c r="N569" t="str">
        <f t="shared" si="63"/>
        <v>M</v>
      </c>
      <c r="O569" t="s">
        <v>8</v>
      </c>
      <c r="P569" t="s">
        <v>8</v>
      </c>
      <c r="Q569" t="s">
        <v>11</v>
      </c>
      <c r="R569" t="s">
        <v>8</v>
      </c>
      <c r="S569" t="str">
        <f t="shared" si="64"/>
        <v>U</v>
      </c>
      <c r="T569" t="s">
        <v>12</v>
      </c>
      <c r="U569">
        <v>0.999999999999998</v>
      </c>
      <c r="V569" t="s">
        <v>11</v>
      </c>
      <c r="W569" t="e">
        <f>VLOOKUP(Q569,'PBT Tag Rates'!$B$5:$E$44,4,FALSE)</f>
        <v>#N/A</v>
      </c>
      <c r="X569">
        <v>1</v>
      </c>
      <c r="Y569" s="14">
        <f>IFERROR(LOOKUP(H569,{30,43,48,53,58,63,68,73,78,83,88,93,97},{42,47,52,57,62,67,72,77,82,87,92,99,100}),999)</f>
        <v>82</v>
      </c>
      <c r="Z569" s="17">
        <f t="shared" si="65"/>
        <v>1.4285714285714286</v>
      </c>
      <c r="AA569" s="17">
        <f t="shared" si="66"/>
        <v>1.4285714285714286</v>
      </c>
      <c r="AB569" s="17">
        <f t="shared" si="67"/>
        <v>2.518344052903343</v>
      </c>
      <c r="AC569" s="17" t="s">
        <v>17654</v>
      </c>
    </row>
    <row r="570" spans="1:29" x14ac:dyDescent="0.25">
      <c r="A570" t="s">
        <v>3339</v>
      </c>
      <c r="B570" s="166" t="s">
        <v>4916</v>
      </c>
      <c r="C570" t="s">
        <v>4917</v>
      </c>
      <c r="D570" s="1">
        <v>45161</v>
      </c>
      <c r="E570">
        <f t="shared" si="62"/>
        <v>70</v>
      </c>
      <c r="F570" t="s">
        <v>14</v>
      </c>
      <c r="G570">
        <v>790</v>
      </c>
      <c r="H570">
        <f t="shared" si="61"/>
        <v>79</v>
      </c>
      <c r="I570" t="s">
        <v>9</v>
      </c>
      <c r="J570">
        <v>1</v>
      </c>
      <c r="K570" t="s">
        <v>8</v>
      </c>
      <c r="L570" t="s">
        <v>49</v>
      </c>
      <c r="M570" t="s">
        <v>759</v>
      </c>
      <c r="N570" t="str">
        <f t="shared" si="63"/>
        <v>F</v>
      </c>
      <c r="O570" t="s">
        <v>1943</v>
      </c>
      <c r="P570" t="s">
        <v>1943</v>
      </c>
      <c r="Q570" t="s">
        <v>1943</v>
      </c>
      <c r="R570" t="s">
        <v>8</v>
      </c>
      <c r="S570" t="str">
        <f t="shared" si="64"/>
        <v>U</v>
      </c>
      <c r="T570" t="s">
        <v>8</v>
      </c>
      <c r="U570" t="s">
        <v>8</v>
      </c>
      <c r="V570" t="s">
        <v>1943</v>
      </c>
      <c r="W570" t="e">
        <f>VLOOKUP(Q570,'PBT Tag Rates'!$B$5:$E$44,4,FALSE)</f>
        <v>#N/A</v>
      </c>
      <c r="X570">
        <v>1</v>
      </c>
      <c r="Y570" s="14">
        <f>IFERROR(LOOKUP(H570,{30,43,48,53,58,63,68,73,78,83,88,93,97},{42,47,52,57,62,67,72,77,82,87,92,99,100}),999)</f>
        <v>82</v>
      </c>
      <c r="Z570" s="17">
        <f t="shared" si="65"/>
        <v>1.4285714285714286</v>
      </c>
      <c r="AA570" s="17">
        <f t="shared" si="66"/>
        <v>1.4285714285714286</v>
      </c>
      <c r="AB570" s="17">
        <f t="shared" si="67"/>
        <v>2.518344052903343</v>
      </c>
      <c r="AC570" s="17" t="s">
        <v>17654</v>
      </c>
    </row>
    <row r="571" spans="1:29" x14ac:dyDescent="0.25">
      <c r="A571" t="s">
        <v>3339</v>
      </c>
      <c r="B571" s="166" t="s">
        <v>4918</v>
      </c>
      <c r="C571" t="s">
        <v>4919</v>
      </c>
      <c r="D571" s="1">
        <v>45161</v>
      </c>
      <c r="E571">
        <f t="shared" si="62"/>
        <v>70</v>
      </c>
      <c r="F571" t="s">
        <v>14</v>
      </c>
      <c r="G571">
        <v>770</v>
      </c>
      <c r="H571">
        <f t="shared" si="61"/>
        <v>77</v>
      </c>
      <c r="I571" t="s">
        <v>7</v>
      </c>
      <c r="J571" t="s">
        <v>8</v>
      </c>
      <c r="K571" t="s">
        <v>4920</v>
      </c>
      <c r="L571" t="s">
        <v>8</v>
      </c>
      <c r="M571" t="s">
        <v>14</v>
      </c>
      <c r="N571" t="str">
        <f t="shared" si="63"/>
        <v>F</v>
      </c>
      <c r="O571" t="s">
        <v>871</v>
      </c>
      <c r="P571" t="s">
        <v>872</v>
      </c>
      <c r="Q571" t="s">
        <v>221</v>
      </c>
      <c r="R571">
        <v>4</v>
      </c>
      <c r="S571">
        <f t="shared" si="64"/>
        <v>2019</v>
      </c>
      <c r="T571" t="s">
        <v>12</v>
      </c>
      <c r="U571">
        <v>0.999999999999999</v>
      </c>
      <c r="V571" t="s">
        <v>3363</v>
      </c>
      <c r="W571">
        <f>VLOOKUP(Q571,'PBT Tag Rates'!$B$5:$E$44,4,FALSE)</f>
        <v>0.95971980899999998</v>
      </c>
      <c r="X571">
        <v>1</v>
      </c>
      <c r="Y571" s="14">
        <f>IFERROR(LOOKUP(H571,{30,43,48,53,58,63,68,73,78,83,88,93,97},{42,47,52,57,62,67,72,77,82,87,92,99,100}),999)</f>
        <v>77</v>
      </c>
      <c r="Z571" s="17">
        <f t="shared" si="65"/>
        <v>1.4285714285714286</v>
      </c>
      <c r="AA571" s="17">
        <f t="shared" si="66"/>
        <v>1.4285714285714286</v>
      </c>
      <c r="AB571" s="17">
        <f t="shared" si="67"/>
        <v>2.518344052903343</v>
      </c>
      <c r="AC571" s="17" t="s">
        <v>17654</v>
      </c>
    </row>
    <row r="572" spans="1:29" x14ac:dyDescent="0.25">
      <c r="A572" t="s">
        <v>3339</v>
      </c>
      <c r="B572" s="166" t="s">
        <v>4921</v>
      </c>
      <c r="C572" t="s">
        <v>4922</v>
      </c>
      <c r="D572" s="1">
        <v>45161</v>
      </c>
      <c r="E572">
        <f t="shared" si="62"/>
        <v>70</v>
      </c>
      <c r="F572" t="s">
        <v>6</v>
      </c>
      <c r="G572">
        <v>710</v>
      </c>
      <c r="H572">
        <f t="shared" si="61"/>
        <v>71</v>
      </c>
      <c r="I572" t="s">
        <v>7</v>
      </c>
      <c r="J572" t="s">
        <v>8</v>
      </c>
      <c r="K572" t="s">
        <v>4923</v>
      </c>
      <c r="L572" t="s">
        <v>8</v>
      </c>
      <c r="M572" t="s">
        <v>14</v>
      </c>
      <c r="N572" t="str">
        <f t="shared" si="63"/>
        <v>F</v>
      </c>
      <c r="O572" t="s">
        <v>971</v>
      </c>
      <c r="P572" t="s">
        <v>972</v>
      </c>
      <c r="Q572" t="s">
        <v>221</v>
      </c>
      <c r="R572">
        <v>4</v>
      </c>
      <c r="S572">
        <f t="shared" si="64"/>
        <v>2019</v>
      </c>
      <c r="T572" t="s">
        <v>12</v>
      </c>
      <c r="U572">
        <v>1</v>
      </c>
      <c r="V572" t="s">
        <v>3357</v>
      </c>
      <c r="W572">
        <f>VLOOKUP(Q572,'PBT Tag Rates'!$B$5:$E$44,4,FALSE)</f>
        <v>0.95971980899999998</v>
      </c>
      <c r="X572">
        <v>1</v>
      </c>
      <c r="Y572" s="14">
        <f>IFERROR(LOOKUP(H572,{30,43,48,53,58,63,68,73,78,83,88,93,97},{42,47,52,57,62,67,72,77,82,87,92,99,100}),999)</f>
        <v>72</v>
      </c>
      <c r="Z572" s="17">
        <f t="shared" si="65"/>
        <v>1.4285714285714286</v>
      </c>
      <c r="AA572" s="17">
        <f t="shared" si="66"/>
        <v>1.4285714285714286</v>
      </c>
      <c r="AB572" s="17">
        <f t="shared" si="67"/>
        <v>2.518344052903343</v>
      </c>
      <c r="AC572" s="17" t="s">
        <v>17654</v>
      </c>
    </row>
    <row r="573" spans="1:29" x14ac:dyDescent="0.25">
      <c r="A573" t="s">
        <v>3339</v>
      </c>
      <c r="B573" s="166" t="s">
        <v>4924</v>
      </c>
      <c r="C573" t="s">
        <v>4925</v>
      </c>
      <c r="D573" s="1">
        <v>45161</v>
      </c>
      <c r="E573">
        <f t="shared" si="62"/>
        <v>70</v>
      </c>
      <c r="F573" t="s">
        <v>14</v>
      </c>
      <c r="G573">
        <v>860</v>
      </c>
      <c r="H573">
        <f t="shared" si="61"/>
        <v>86</v>
      </c>
      <c r="I573" t="s">
        <v>7</v>
      </c>
      <c r="J573" t="s">
        <v>8</v>
      </c>
      <c r="K573" t="s">
        <v>4926</v>
      </c>
      <c r="L573" t="s">
        <v>8</v>
      </c>
      <c r="M573" t="s">
        <v>14</v>
      </c>
      <c r="N573" t="str">
        <f t="shared" si="63"/>
        <v>F</v>
      </c>
      <c r="O573" t="s">
        <v>8</v>
      </c>
      <c r="P573" t="s">
        <v>8</v>
      </c>
      <c r="Q573" t="s">
        <v>11</v>
      </c>
      <c r="R573" t="s">
        <v>8</v>
      </c>
      <c r="S573" t="str">
        <f t="shared" si="64"/>
        <v>U</v>
      </c>
      <c r="T573" t="s">
        <v>12</v>
      </c>
      <c r="U573">
        <v>1</v>
      </c>
      <c r="V573" t="s">
        <v>11</v>
      </c>
      <c r="W573" t="e">
        <f>VLOOKUP(Q573,'PBT Tag Rates'!$B$5:$E$44,4,FALSE)</f>
        <v>#N/A</v>
      </c>
      <c r="X573">
        <v>1</v>
      </c>
      <c r="Y573" s="14">
        <f>IFERROR(LOOKUP(H573,{30,43,48,53,58,63,68,73,78,83,88,93,97},{42,47,52,57,62,67,72,77,82,87,92,99,100}),999)</f>
        <v>87</v>
      </c>
      <c r="Z573" s="17">
        <f t="shared" si="65"/>
        <v>1.4285714285714286</v>
      </c>
      <c r="AA573" s="17">
        <f t="shared" si="66"/>
        <v>1.4285714285714286</v>
      </c>
      <c r="AB573" s="17">
        <f t="shared" si="67"/>
        <v>2.518344052903343</v>
      </c>
      <c r="AC573" s="17" t="s">
        <v>17654</v>
      </c>
    </row>
    <row r="574" spans="1:29" x14ac:dyDescent="0.25">
      <c r="A574" t="s">
        <v>3339</v>
      </c>
      <c r="B574" s="166" t="s">
        <v>4927</v>
      </c>
      <c r="C574" t="s">
        <v>836</v>
      </c>
      <c r="D574" s="1">
        <v>45161</v>
      </c>
      <c r="E574">
        <f t="shared" si="62"/>
        <v>70</v>
      </c>
      <c r="F574" t="s">
        <v>6</v>
      </c>
      <c r="G574">
        <v>860</v>
      </c>
      <c r="H574">
        <f t="shared" si="61"/>
        <v>86</v>
      </c>
      <c r="I574" t="s">
        <v>9</v>
      </c>
      <c r="J574">
        <v>1</v>
      </c>
      <c r="K574" t="s">
        <v>4928</v>
      </c>
      <c r="L574" t="s">
        <v>8</v>
      </c>
      <c r="M574" t="s">
        <v>6</v>
      </c>
      <c r="N574" t="str">
        <f t="shared" si="63"/>
        <v>M</v>
      </c>
      <c r="O574" t="s">
        <v>1154</v>
      </c>
      <c r="P574" t="s">
        <v>1155</v>
      </c>
      <c r="Q574" t="s">
        <v>221</v>
      </c>
      <c r="R574">
        <v>4</v>
      </c>
      <c r="S574">
        <f t="shared" si="64"/>
        <v>2019</v>
      </c>
      <c r="T574" t="s">
        <v>12</v>
      </c>
      <c r="U574">
        <v>1</v>
      </c>
      <c r="V574" t="s">
        <v>3396</v>
      </c>
      <c r="W574">
        <f>VLOOKUP(Q574,'PBT Tag Rates'!$B$5:$E$44,4,FALSE)</f>
        <v>0.95971980899999998</v>
      </c>
      <c r="X574">
        <v>1</v>
      </c>
      <c r="Y574" s="14">
        <f>IFERROR(LOOKUP(H574,{30,43,48,53,58,63,68,73,78,83,88,93,97},{42,47,52,57,62,67,72,77,82,87,92,99,100}),999)</f>
        <v>87</v>
      </c>
      <c r="Z574" s="17">
        <f t="shared" si="65"/>
        <v>1.4285714285714286</v>
      </c>
      <c r="AA574" s="17">
        <f t="shared" si="66"/>
        <v>1.4285714285714286</v>
      </c>
      <c r="AB574" s="17">
        <f t="shared" si="67"/>
        <v>2.518344052903343</v>
      </c>
      <c r="AC574" s="17" t="s">
        <v>17655</v>
      </c>
    </row>
    <row r="575" spans="1:29" x14ac:dyDescent="0.25">
      <c r="A575" t="s">
        <v>3339</v>
      </c>
      <c r="B575" s="166" t="s">
        <v>4929</v>
      </c>
      <c r="C575" t="s">
        <v>4930</v>
      </c>
      <c r="D575" s="1">
        <v>45161</v>
      </c>
      <c r="E575">
        <f t="shared" si="62"/>
        <v>70</v>
      </c>
      <c r="F575" t="s">
        <v>14</v>
      </c>
      <c r="G575">
        <v>720</v>
      </c>
      <c r="H575">
        <f t="shared" si="61"/>
        <v>72</v>
      </c>
      <c r="I575" t="s">
        <v>7</v>
      </c>
      <c r="J575" t="s">
        <v>8</v>
      </c>
      <c r="K575" t="s">
        <v>4931</v>
      </c>
      <c r="L575" t="s">
        <v>8</v>
      </c>
      <c r="M575" t="s">
        <v>14</v>
      </c>
      <c r="N575" t="str">
        <f t="shared" si="63"/>
        <v>F</v>
      </c>
      <c r="O575" t="s">
        <v>3582</v>
      </c>
      <c r="P575" t="s">
        <v>4217</v>
      </c>
      <c r="Q575" t="s">
        <v>221</v>
      </c>
      <c r="R575">
        <v>4</v>
      </c>
      <c r="S575">
        <f t="shared" si="64"/>
        <v>2019</v>
      </c>
      <c r="T575" t="s">
        <v>12</v>
      </c>
      <c r="U575">
        <v>1</v>
      </c>
      <c r="V575" t="s">
        <v>3357</v>
      </c>
      <c r="W575">
        <f>VLOOKUP(Q575,'PBT Tag Rates'!$B$5:$E$44,4,FALSE)</f>
        <v>0.95971980899999998</v>
      </c>
      <c r="X575">
        <v>1</v>
      </c>
      <c r="Y575" s="14">
        <f>IFERROR(LOOKUP(H575,{30,43,48,53,58,63,68,73,78,83,88,93,97},{42,47,52,57,62,67,72,77,82,87,92,99,100}),999)</f>
        <v>72</v>
      </c>
      <c r="Z575" s="17">
        <f t="shared" si="65"/>
        <v>1.4285714285714286</v>
      </c>
      <c r="AA575" s="17">
        <f t="shared" si="66"/>
        <v>1.4285714285714286</v>
      </c>
      <c r="AB575" s="17">
        <f t="shared" si="67"/>
        <v>2.518344052903343</v>
      </c>
      <c r="AC575" s="17" t="s">
        <v>17654</v>
      </c>
    </row>
    <row r="576" spans="1:29" x14ac:dyDescent="0.25">
      <c r="A576" t="s">
        <v>3339</v>
      </c>
      <c r="B576" s="166" t="s">
        <v>4932</v>
      </c>
      <c r="C576" t="s">
        <v>4933</v>
      </c>
      <c r="D576" s="1">
        <v>45161</v>
      </c>
      <c r="E576">
        <f t="shared" si="62"/>
        <v>70</v>
      </c>
      <c r="F576" t="s">
        <v>6</v>
      </c>
      <c r="G576">
        <v>720</v>
      </c>
      <c r="H576">
        <f t="shared" si="61"/>
        <v>72</v>
      </c>
      <c r="I576" t="s">
        <v>9</v>
      </c>
      <c r="J576">
        <v>1</v>
      </c>
      <c r="K576" t="s">
        <v>8</v>
      </c>
      <c r="L576" t="s">
        <v>8</v>
      </c>
      <c r="M576" t="s">
        <v>14</v>
      </c>
      <c r="N576" t="str">
        <f t="shared" si="63"/>
        <v>F</v>
      </c>
      <c r="O576" t="s">
        <v>536</v>
      </c>
      <c r="P576" t="s">
        <v>4934</v>
      </c>
      <c r="Q576" t="s">
        <v>221</v>
      </c>
      <c r="R576">
        <v>4</v>
      </c>
      <c r="S576">
        <f t="shared" si="64"/>
        <v>2019</v>
      </c>
      <c r="T576" t="s">
        <v>12</v>
      </c>
      <c r="U576">
        <v>1</v>
      </c>
      <c r="V576" t="s">
        <v>3357</v>
      </c>
      <c r="W576">
        <f>VLOOKUP(Q576,'PBT Tag Rates'!$B$5:$E$44,4,FALSE)</f>
        <v>0.95971980899999998</v>
      </c>
      <c r="X576">
        <v>1</v>
      </c>
      <c r="Y576" s="14">
        <f>IFERROR(LOOKUP(H576,{30,43,48,53,58,63,68,73,78,83,88,93,97},{42,47,52,57,62,67,72,77,82,87,92,99,100}),999)</f>
        <v>72</v>
      </c>
      <c r="Z576" s="17">
        <f t="shared" si="65"/>
        <v>1.4285714285714286</v>
      </c>
      <c r="AA576" s="17">
        <f t="shared" si="66"/>
        <v>1.4285714285714286</v>
      </c>
      <c r="AB576" s="17">
        <f t="shared" si="67"/>
        <v>2.518344052903343</v>
      </c>
      <c r="AC576" s="17" t="s">
        <v>17654</v>
      </c>
    </row>
    <row r="577" spans="1:29" x14ac:dyDescent="0.25">
      <c r="A577" t="s">
        <v>3339</v>
      </c>
      <c r="B577" s="166" t="s">
        <v>4935</v>
      </c>
      <c r="C577" t="s">
        <v>4936</v>
      </c>
      <c r="D577" s="1">
        <v>45161</v>
      </c>
      <c r="E577">
        <f t="shared" si="62"/>
        <v>70</v>
      </c>
      <c r="F577" t="s">
        <v>6</v>
      </c>
      <c r="G577">
        <v>730</v>
      </c>
      <c r="H577">
        <f t="shared" si="61"/>
        <v>73</v>
      </c>
      <c r="I577" t="s">
        <v>7</v>
      </c>
      <c r="J577" t="s">
        <v>8</v>
      </c>
      <c r="K577" t="s">
        <v>4937</v>
      </c>
      <c r="L577" t="s">
        <v>8</v>
      </c>
      <c r="M577" t="s">
        <v>6</v>
      </c>
      <c r="N577" t="str">
        <f t="shared" si="63"/>
        <v>M</v>
      </c>
      <c r="O577" t="s">
        <v>1389</v>
      </c>
      <c r="P577" t="s">
        <v>4938</v>
      </c>
      <c r="Q577" t="s">
        <v>918</v>
      </c>
      <c r="R577">
        <v>3</v>
      </c>
      <c r="S577">
        <f t="shared" si="64"/>
        <v>2020</v>
      </c>
      <c r="T577" t="s">
        <v>12</v>
      </c>
      <c r="U577">
        <v>0.999999999999998</v>
      </c>
      <c r="V577" t="s">
        <v>3386</v>
      </c>
      <c r="W577">
        <f>VLOOKUP(Q577,'PBT Tag Rates'!$B$5:$E$44,4,FALSE)</f>
        <v>0.98961045999999997</v>
      </c>
      <c r="X577">
        <v>1</v>
      </c>
      <c r="Y577" s="14">
        <f>IFERROR(LOOKUP(H577,{30,43,48,53,58,63,68,73,78,83,88,93,97},{42,47,52,57,62,67,72,77,82,87,92,99,100}),999)</f>
        <v>77</v>
      </c>
      <c r="Z577" s="17">
        <f t="shared" si="65"/>
        <v>1.4285714285714286</v>
      </c>
      <c r="AA577" s="17">
        <f t="shared" si="66"/>
        <v>1.4285714285714286</v>
      </c>
      <c r="AB577" s="17">
        <f t="shared" si="67"/>
        <v>2.518344052903343</v>
      </c>
      <c r="AC577" s="17" t="s">
        <v>17654</v>
      </c>
    </row>
    <row r="578" spans="1:29" x14ac:dyDescent="0.25">
      <c r="A578" t="s">
        <v>3339</v>
      </c>
      <c r="B578" s="166" t="s">
        <v>4939</v>
      </c>
      <c r="C578" t="s">
        <v>4940</v>
      </c>
      <c r="D578" s="1">
        <v>45161</v>
      </c>
      <c r="E578">
        <f t="shared" si="62"/>
        <v>70</v>
      </c>
      <c r="F578" t="s">
        <v>14</v>
      </c>
      <c r="G578">
        <v>730</v>
      </c>
      <c r="H578">
        <f t="shared" si="61"/>
        <v>73</v>
      </c>
      <c r="I578" t="s">
        <v>7</v>
      </c>
      <c r="J578" t="s">
        <v>8</v>
      </c>
      <c r="K578" t="s">
        <v>4941</v>
      </c>
      <c r="L578" t="s">
        <v>8</v>
      </c>
      <c r="M578" t="s">
        <v>14</v>
      </c>
      <c r="N578" t="str">
        <f t="shared" si="63"/>
        <v>F</v>
      </c>
      <c r="O578" t="s">
        <v>543</v>
      </c>
      <c r="P578" t="s">
        <v>1871</v>
      </c>
      <c r="Q578" t="s">
        <v>221</v>
      </c>
      <c r="R578">
        <v>4</v>
      </c>
      <c r="S578">
        <f t="shared" si="64"/>
        <v>2019</v>
      </c>
      <c r="T578" t="s">
        <v>12</v>
      </c>
      <c r="U578">
        <v>1.00000000000001</v>
      </c>
      <c r="V578" t="s">
        <v>3386</v>
      </c>
      <c r="W578">
        <f>VLOOKUP(Q578,'PBT Tag Rates'!$B$5:$E$44,4,FALSE)</f>
        <v>0.95971980899999998</v>
      </c>
      <c r="X578">
        <v>1</v>
      </c>
      <c r="Y578" s="14">
        <f>IFERROR(LOOKUP(H578,{30,43,48,53,58,63,68,73,78,83,88,93,97},{42,47,52,57,62,67,72,77,82,87,92,99,100}),999)</f>
        <v>77</v>
      </c>
      <c r="Z578" s="17">
        <f t="shared" si="65"/>
        <v>1.4285714285714286</v>
      </c>
      <c r="AA578" s="17">
        <f t="shared" si="66"/>
        <v>1.4285714285714286</v>
      </c>
      <c r="AB578" s="17">
        <f t="shared" si="67"/>
        <v>2.518344052903343</v>
      </c>
      <c r="AC578" s="17" t="s">
        <v>17654</v>
      </c>
    </row>
    <row r="579" spans="1:29" x14ac:dyDescent="0.25">
      <c r="A579" t="s">
        <v>3339</v>
      </c>
      <c r="B579" s="166" t="s">
        <v>4942</v>
      </c>
      <c r="C579" t="s">
        <v>4943</v>
      </c>
      <c r="D579" s="1">
        <v>45161</v>
      </c>
      <c r="E579">
        <f t="shared" si="62"/>
        <v>70</v>
      </c>
      <c r="F579" t="s">
        <v>14</v>
      </c>
      <c r="G579">
        <v>790</v>
      </c>
      <c r="H579">
        <f t="shared" si="61"/>
        <v>79</v>
      </c>
      <c r="I579" t="s">
        <v>7</v>
      </c>
      <c r="J579" t="s">
        <v>8</v>
      </c>
      <c r="K579" t="s">
        <v>4944</v>
      </c>
      <c r="L579" t="s">
        <v>8</v>
      </c>
      <c r="M579" t="s">
        <v>14</v>
      </c>
      <c r="N579" t="str">
        <f t="shared" si="63"/>
        <v>F</v>
      </c>
      <c r="O579" t="s">
        <v>1977</v>
      </c>
      <c r="P579" t="s">
        <v>4945</v>
      </c>
      <c r="Q579" t="s">
        <v>221</v>
      </c>
      <c r="R579">
        <v>4</v>
      </c>
      <c r="S579">
        <f t="shared" si="64"/>
        <v>2019</v>
      </c>
      <c r="T579" t="s">
        <v>12</v>
      </c>
      <c r="U579">
        <v>1</v>
      </c>
      <c r="V579" t="s">
        <v>3346</v>
      </c>
      <c r="W579">
        <f>VLOOKUP(Q579,'PBT Tag Rates'!$B$5:$E$44,4,FALSE)</f>
        <v>0.95971980899999998</v>
      </c>
      <c r="X579">
        <v>1</v>
      </c>
      <c r="Y579" s="14">
        <f>IFERROR(LOOKUP(H579,{30,43,48,53,58,63,68,73,78,83,88,93,97},{42,47,52,57,62,67,72,77,82,87,92,99,100}),999)</f>
        <v>82</v>
      </c>
      <c r="Z579" s="17">
        <f t="shared" si="65"/>
        <v>1.4285714285714286</v>
      </c>
      <c r="AA579" s="17">
        <f t="shared" si="66"/>
        <v>1.4285714285714286</v>
      </c>
      <c r="AB579" s="17">
        <f t="shared" si="67"/>
        <v>2.518344052903343</v>
      </c>
      <c r="AC579" s="17" t="s">
        <v>17654</v>
      </c>
    </row>
    <row r="580" spans="1:29" x14ac:dyDescent="0.25">
      <c r="A580" t="s">
        <v>3339</v>
      </c>
      <c r="B580" s="166" t="s">
        <v>4946</v>
      </c>
      <c r="C580" t="s">
        <v>837</v>
      </c>
      <c r="D580" s="1">
        <v>45161</v>
      </c>
      <c r="E580">
        <f t="shared" si="62"/>
        <v>70</v>
      </c>
      <c r="F580" t="s">
        <v>6</v>
      </c>
      <c r="G580">
        <v>890</v>
      </c>
      <c r="H580">
        <f t="shared" si="61"/>
        <v>89</v>
      </c>
      <c r="I580" t="s">
        <v>7</v>
      </c>
      <c r="J580" t="s">
        <v>8</v>
      </c>
      <c r="K580" t="s">
        <v>4947</v>
      </c>
      <c r="L580" t="s">
        <v>8</v>
      </c>
      <c r="M580" t="s">
        <v>6</v>
      </c>
      <c r="N580" t="str">
        <f t="shared" si="63"/>
        <v>M</v>
      </c>
      <c r="O580" t="s">
        <v>2942</v>
      </c>
      <c r="P580" t="s">
        <v>3516</v>
      </c>
      <c r="Q580" t="s">
        <v>221</v>
      </c>
      <c r="R580">
        <v>4</v>
      </c>
      <c r="S580">
        <f t="shared" si="64"/>
        <v>2019</v>
      </c>
      <c r="T580" t="s">
        <v>12</v>
      </c>
      <c r="U580">
        <v>1</v>
      </c>
      <c r="V580" t="s">
        <v>3396</v>
      </c>
      <c r="W580">
        <f>VLOOKUP(Q580,'PBT Tag Rates'!$B$5:$E$44,4,FALSE)</f>
        <v>0.95971980899999998</v>
      </c>
      <c r="X580">
        <v>1</v>
      </c>
      <c r="Y580" s="14">
        <f>IFERROR(LOOKUP(H580,{30,43,48,53,58,63,68,73,78,83,88,93,97},{42,47,52,57,62,67,72,77,82,87,92,99,100}),999)</f>
        <v>92</v>
      </c>
      <c r="Z580" s="17">
        <f t="shared" si="65"/>
        <v>1.4285714285714286</v>
      </c>
      <c r="AA580" s="17">
        <f t="shared" si="66"/>
        <v>1.4285714285714286</v>
      </c>
      <c r="AB580" s="17">
        <f t="shared" si="67"/>
        <v>2.518344052903343</v>
      </c>
      <c r="AC580" s="17" t="s">
        <v>17655</v>
      </c>
    </row>
    <row r="581" spans="1:29" x14ac:dyDescent="0.25">
      <c r="A581" t="s">
        <v>3339</v>
      </c>
      <c r="B581" s="166" t="s">
        <v>4948</v>
      </c>
      <c r="C581" t="s">
        <v>4949</v>
      </c>
      <c r="D581" s="1">
        <v>45161</v>
      </c>
      <c r="E581">
        <f t="shared" si="62"/>
        <v>70</v>
      </c>
      <c r="F581" t="s">
        <v>14</v>
      </c>
      <c r="G581">
        <v>820</v>
      </c>
      <c r="H581">
        <f t="shared" si="61"/>
        <v>82</v>
      </c>
      <c r="I581" t="s">
        <v>9</v>
      </c>
      <c r="J581">
        <v>1</v>
      </c>
      <c r="K581" t="s">
        <v>4950</v>
      </c>
      <c r="L581" t="s">
        <v>8</v>
      </c>
      <c r="M581" t="s">
        <v>14</v>
      </c>
      <c r="N581" t="str">
        <f t="shared" si="63"/>
        <v>F</v>
      </c>
      <c r="O581" t="s">
        <v>8</v>
      </c>
      <c r="P581" t="s">
        <v>8</v>
      </c>
      <c r="Q581" t="s">
        <v>11</v>
      </c>
      <c r="R581" t="s">
        <v>8</v>
      </c>
      <c r="S581" t="str">
        <f t="shared" si="64"/>
        <v>U</v>
      </c>
      <c r="T581" t="s">
        <v>12</v>
      </c>
      <c r="U581">
        <v>1</v>
      </c>
      <c r="V581" t="s">
        <v>3100</v>
      </c>
      <c r="W581" t="e">
        <f>VLOOKUP(Q581,'PBT Tag Rates'!$B$5:$E$44,4,FALSE)</f>
        <v>#N/A</v>
      </c>
      <c r="X581">
        <v>1</v>
      </c>
      <c r="Y581" s="14">
        <f>IFERROR(LOOKUP(H581,{30,43,48,53,58,63,68,73,78,83,88,93,97},{42,47,52,57,62,67,72,77,82,87,92,99,100}),999)</f>
        <v>82</v>
      </c>
      <c r="Z581" s="17">
        <f t="shared" si="65"/>
        <v>1.4285714285714286</v>
      </c>
      <c r="AA581" s="17">
        <f t="shared" si="66"/>
        <v>1.4285714285714286</v>
      </c>
      <c r="AB581" s="17">
        <f t="shared" si="67"/>
        <v>2.518344052903343</v>
      </c>
      <c r="AC581" s="17" t="s">
        <v>17654</v>
      </c>
    </row>
    <row r="582" spans="1:29" x14ac:dyDescent="0.25">
      <c r="A582" t="s">
        <v>3339</v>
      </c>
      <c r="B582" s="166" t="s">
        <v>4951</v>
      </c>
      <c r="C582" t="s">
        <v>4952</v>
      </c>
      <c r="D582" s="1">
        <v>45161</v>
      </c>
      <c r="E582">
        <f t="shared" si="62"/>
        <v>70</v>
      </c>
      <c r="F582" t="s">
        <v>6</v>
      </c>
      <c r="G582">
        <v>830</v>
      </c>
      <c r="H582">
        <f t="shared" si="61"/>
        <v>83</v>
      </c>
      <c r="I582" t="s">
        <v>9</v>
      </c>
      <c r="J582">
        <v>1</v>
      </c>
      <c r="K582" t="s">
        <v>4953</v>
      </c>
      <c r="L582" t="s">
        <v>8</v>
      </c>
      <c r="M582" t="s">
        <v>6</v>
      </c>
      <c r="N582" t="str">
        <f t="shared" si="63"/>
        <v>M</v>
      </c>
      <c r="O582" t="s">
        <v>4954</v>
      </c>
      <c r="P582" t="s">
        <v>4955</v>
      </c>
      <c r="Q582" t="s">
        <v>221</v>
      </c>
      <c r="R582">
        <v>4</v>
      </c>
      <c r="S582">
        <f t="shared" si="64"/>
        <v>2019</v>
      </c>
      <c r="T582" t="s">
        <v>12</v>
      </c>
      <c r="U582">
        <v>0.999999999999999</v>
      </c>
      <c r="V582" t="s">
        <v>3951</v>
      </c>
      <c r="W582">
        <f>VLOOKUP(Q582,'PBT Tag Rates'!$B$5:$E$44,4,FALSE)</f>
        <v>0.95971980899999998</v>
      </c>
      <c r="X582">
        <v>1</v>
      </c>
      <c r="Y582" s="14">
        <f>IFERROR(LOOKUP(H582,{30,43,48,53,58,63,68,73,78,83,88,93,97},{42,47,52,57,62,67,72,77,82,87,92,99,100}),999)</f>
        <v>87</v>
      </c>
      <c r="Z582" s="17">
        <f t="shared" si="65"/>
        <v>1.4285714285714286</v>
      </c>
      <c r="AA582" s="17">
        <f t="shared" si="66"/>
        <v>1.4285714285714286</v>
      </c>
      <c r="AB582" s="17">
        <f t="shared" si="67"/>
        <v>2.518344052903343</v>
      </c>
      <c r="AC582" s="17" t="s">
        <v>17655</v>
      </c>
    </row>
    <row r="583" spans="1:29" x14ac:dyDescent="0.25">
      <c r="A583" t="s">
        <v>3339</v>
      </c>
      <c r="B583" s="166" t="s">
        <v>4956</v>
      </c>
      <c r="C583" t="s">
        <v>4957</v>
      </c>
      <c r="D583" s="1">
        <v>45162</v>
      </c>
      <c r="E583">
        <f t="shared" si="62"/>
        <v>70</v>
      </c>
      <c r="F583" t="s">
        <v>14</v>
      </c>
      <c r="G583">
        <v>830</v>
      </c>
      <c r="H583">
        <f t="shared" si="61"/>
        <v>83</v>
      </c>
      <c r="I583" t="s">
        <v>7</v>
      </c>
      <c r="J583" t="s">
        <v>8</v>
      </c>
      <c r="K583" t="s">
        <v>4958</v>
      </c>
      <c r="L583" t="s">
        <v>8</v>
      </c>
      <c r="M583" t="s">
        <v>14</v>
      </c>
      <c r="N583" t="str">
        <f t="shared" si="63"/>
        <v>F</v>
      </c>
      <c r="O583" t="s">
        <v>8</v>
      </c>
      <c r="P583" t="s">
        <v>8</v>
      </c>
      <c r="Q583" t="s">
        <v>11</v>
      </c>
      <c r="R583" t="s">
        <v>8</v>
      </c>
      <c r="S583" t="str">
        <f t="shared" si="64"/>
        <v>U</v>
      </c>
      <c r="T583" t="s">
        <v>12</v>
      </c>
      <c r="U583">
        <v>1</v>
      </c>
      <c r="V583" t="s">
        <v>11</v>
      </c>
      <c r="W583" t="e">
        <f>VLOOKUP(Q583,'PBT Tag Rates'!$B$5:$E$44,4,FALSE)</f>
        <v>#N/A</v>
      </c>
      <c r="X583">
        <v>1</v>
      </c>
      <c r="Y583" s="14">
        <f>IFERROR(LOOKUP(H583,{30,43,48,53,58,63,68,73,78,83,88,93,97},{42,47,52,57,62,67,72,77,82,87,92,99,100}),999)</f>
        <v>87</v>
      </c>
      <c r="Z583" s="17">
        <f t="shared" si="65"/>
        <v>1.4285714285714286</v>
      </c>
      <c r="AA583" s="17">
        <f t="shared" si="66"/>
        <v>1.4285714285714286</v>
      </c>
      <c r="AB583" s="17">
        <f t="shared" si="67"/>
        <v>2.518344052903343</v>
      </c>
      <c r="AC583" s="17" t="s">
        <v>17654</v>
      </c>
    </row>
    <row r="584" spans="1:29" x14ac:dyDescent="0.25">
      <c r="A584" t="s">
        <v>3339</v>
      </c>
      <c r="B584" s="166" t="s">
        <v>4959</v>
      </c>
      <c r="C584" t="s">
        <v>4960</v>
      </c>
      <c r="D584" s="1">
        <v>45162</v>
      </c>
      <c r="E584">
        <f t="shared" si="62"/>
        <v>70</v>
      </c>
      <c r="F584" t="s">
        <v>14</v>
      </c>
      <c r="G584">
        <v>940</v>
      </c>
      <c r="H584">
        <f t="shared" si="61"/>
        <v>94</v>
      </c>
      <c r="I584" t="s">
        <v>7</v>
      </c>
      <c r="J584" t="s">
        <v>8</v>
      </c>
      <c r="K584" t="s">
        <v>4961</v>
      </c>
      <c r="L584" t="s">
        <v>8</v>
      </c>
      <c r="M584" t="s">
        <v>6</v>
      </c>
      <c r="N584" t="str">
        <f t="shared" si="63"/>
        <v>M</v>
      </c>
      <c r="O584" t="s">
        <v>8</v>
      </c>
      <c r="P584" t="s">
        <v>8</v>
      </c>
      <c r="Q584" t="s">
        <v>11</v>
      </c>
      <c r="R584" t="s">
        <v>8</v>
      </c>
      <c r="S584" t="str">
        <f t="shared" si="64"/>
        <v>U</v>
      </c>
      <c r="T584" t="s">
        <v>12</v>
      </c>
      <c r="U584">
        <v>1</v>
      </c>
      <c r="V584" t="s">
        <v>11</v>
      </c>
      <c r="W584" t="e">
        <f>VLOOKUP(Q584,'PBT Tag Rates'!$B$5:$E$44,4,FALSE)</f>
        <v>#N/A</v>
      </c>
      <c r="X584">
        <v>1</v>
      </c>
      <c r="Y584" s="14">
        <f>IFERROR(LOOKUP(H584,{30,43,48,53,58,63,68,73,78,83,88,93,97},{42,47,52,57,62,67,72,77,82,87,92,99,100}),999)</f>
        <v>99</v>
      </c>
      <c r="Z584" s="17">
        <f t="shared" si="65"/>
        <v>1.4285714285714286</v>
      </c>
      <c r="AA584" s="17">
        <f t="shared" si="66"/>
        <v>1.4285714285714286</v>
      </c>
      <c r="AB584" s="17">
        <f t="shared" si="67"/>
        <v>2.518344052903343</v>
      </c>
      <c r="AC584" s="17" t="s">
        <v>17654</v>
      </c>
    </row>
    <row r="585" spans="1:29" x14ac:dyDescent="0.25">
      <c r="A585" t="s">
        <v>3339</v>
      </c>
      <c r="B585" s="166" t="s">
        <v>4962</v>
      </c>
      <c r="C585" t="s">
        <v>4963</v>
      </c>
      <c r="D585" s="1">
        <v>45162</v>
      </c>
      <c r="E585">
        <f t="shared" si="62"/>
        <v>70</v>
      </c>
      <c r="F585" t="s">
        <v>14</v>
      </c>
      <c r="G585">
        <v>790</v>
      </c>
      <c r="H585">
        <f t="shared" si="61"/>
        <v>79</v>
      </c>
      <c r="I585" t="s">
        <v>7</v>
      </c>
      <c r="J585" t="s">
        <v>8</v>
      </c>
      <c r="K585" t="s">
        <v>4964</v>
      </c>
      <c r="L585" t="s">
        <v>8</v>
      </c>
      <c r="M585" t="s">
        <v>14</v>
      </c>
      <c r="N585" t="str">
        <f t="shared" si="63"/>
        <v>F</v>
      </c>
      <c r="O585" t="s">
        <v>8</v>
      </c>
      <c r="P585" t="s">
        <v>8</v>
      </c>
      <c r="Q585" t="s">
        <v>11</v>
      </c>
      <c r="R585" t="s">
        <v>8</v>
      </c>
      <c r="S585" t="str">
        <f t="shared" si="64"/>
        <v>U</v>
      </c>
      <c r="T585" t="s">
        <v>12</v>
      </c>
      <c r="U585">
        <v>1</v>
      </c>
      <c r="V585" t="s">
        <v>11</v>
      </c>
      <c r="W585" t="e">
        <f>VLOOKUP(Q585,'PBT Tag Rates'!$B$5:$E$44,4,FALSE)</f>
        <v>#N/A</v>
      </c>
      <c r="X585">
        <v>1</v>
      </c>
      <c r="Y585" s="14">
        <f>IFERROR(LOOKUP(H585,{30,43,48,53,58,63,68,73,78,83,88,93,97},{42,47,52,57,62,67,72,77,82,87,92,99,100}),999)</f>
        <v>82</v>
      </c>
      <c r="Z585" s="17">
        <f t="shared" si="65"/>
        <v>1.4285714285714286</v>
      </c>
      <c r="AA585" s="17">
        <f t="shared" si="66"/>
        <v>1.4285714285714286</v>
      </c>
      <c r="AB585" s="17">
        <f t="shared" si="67"/>
        <v>2.518344052903343</v>
      </c>
      <c r="AC585" s="17" t="s">
        <v>17654</v>
      </c>
    </row>
    <row r="586" spans="1:29" x14ac:dyDescent="0.25">
      <c r="A586" t="s">
        <v>3339</v>
      </c>
      <c r="B586" s="166" t="s">
        <v>4965</v>
      </c>
      <c r="C586" t="s">
        <v>4966</v>
      </c>
      <c r="D586" s="1">
        <v>45162</v>
      </c>
      <c r="E586">
        <f t="shared" si="62"/>
        <v>70</v>
      </c>
      <c r="F586" t="s">
        <v>6</v>
      </c>
      <c r="G586">
        <v>810</v>
      </c>
      <c r="H586">
        <f t="shared" si="61"/>
        <v>81</v>
      </c>
      <c r="I586" t="s">
        <v>7</v>
      </c>
      <c r="J586" t="s">
        <v>8</v>
      </c>
      <c r="K586" t="s">
        <v>4967</v>
      </c>
      <c r="L586" t="s">
        <v>8</v>
      </c>
      <c r="M586" t="s">
        <v>6</v>
      </c>
      <c r="N586" t="str">
        <f t="shared" si="63"/>
        <v>M</v>
      </c>
      <c r="O586" t="s">
        <v>2788</v>
      </c>
      <c r="P586" t="s">
        <v>4968</v>
      </c>
      <c r="Q586" t="s">
        <v>281</v>
      </c>
      <c r="R586">
        <v>4</v>
      </c>
      <c r="S586">
        <f t="shared" si="64"/>
        <v>2019</v>
      </c>
      <c r="T586" t="s">
        <v>12</v>
      </c>
      <c r="U586">
        <v>0.999999999999997</v>
      </c>
      <c r="V586" t="s">
        <v>3079</v>
      </c>
      <c r="W586">
        <f>VLOOKUP(Q586,'PBT Tag Rates'!$B$5:$E$44,4,FALSE)</f>
        <v>0.99705232300000002</v>
      </c>
      <c r="X586">
        <v>1</v>
      </c>
      <c r="Y586" s="14">
        <f>IFERROR(LOOKUP(H586,{30,43,48,53,58,63,68,73,78,83,88,93,97},{42,47,52,57,62,67,72,77,82,87,92,99,100}),999)</f>
        <v>82</v>
      </c>
      <c r="Z586" s="17">
        <f t="shared" si="65"/>
        <v>1.4285714285714286</v>
      </c>
      <c r="AA586" s="17">
        <f t="shared" si="66"/>
        <v>1.4285714285714286</v>
      </c>
      <c r="AB586" s="17">
        <f t="shared" si="67"/>
        <v>2.518344052903343</v>
      </c>
      <c r="AC586" s="17" t="s">
        <v>17654</v>
      </c>
    </row>
    <row r="587" spans="1:29" x14ac:dyDescent="0.25">
      <c r="A587" t="s">
        <v>3339</v>
      </c>
      <c r="B587" s="166" t="s">
        <v>4969</v>
      </c>
      <c r="C587" t="s">
        <v>4970</v>
      </c>
      <c r="D587" s="1">
        <v>45162</v>
      </c>
      <c r="E587">
        <f t="shared" si="62"/>
        <v>70</v>
      </c>
      <c r="F587" t="s">
        <v>14</v>
      </c>
      <c r="G587">
        <v>790</v>
      </c>
      <c r="H587">
        <f t="shared" si="61"/>
        <v>79</v>
      </c>
      <c r="I587" t="s">
        <v>7</v>
      </c>
      <c r="J587" t="s">
        <v>8</v>
      </c>
      <c r="K587" t="s">
        <v>4971</v>
      </c>
      <c r="L587" t="s">
        <v>8</v>
      </c>
      <c r="M587" t="s">
        <v>14</v>
      </c>
      <c r="N587" t="str">
        <f t="shared" si="63"/>
        <v>F</v>
      </c>
      <c r="O587" t="s">
        <v>739</v>
      </c>
      <c r="P587" t="s">
        <v>1300</v>
      </c>
      <c r="Q587" t="s">
        <v>221</v>
      </c>
      <c r="R587">
        <v>4</v>
      </c>
      <c r="S587">
        <f t="shared" si="64"/>
        <v>2019</v>
      </c>
      <c r="T587" t="s">
        <v>12</v>
      </c>
      <c r="U587">
        <v>1</v>
      </c>
      <c r="V587" t="s">
        <v>3346</v>
      </c>
      <c r="W587">
        <f>VLOOKUP(Q587,'PBT Tag Rates'!$B$5:$E$44,4,FALSE)</f>
        <v>0.95971980899999998</v>
      </c>
      <c r="X587">
        <v>1</v>
      </c>
      <c r="Y587" s="14">
        <f>IFERROR(LOOKUP(H587,{30,43,48,53,58,63,68,73,78,83,88,93,97},{42,47,52,57,62,67,72,77,82,87,92,99,100}),999)</f>
        <v>82</v>
      </c>
      <c r="Z587" s="17">
        <f t="shared" si="65"/>
        <v>1.4285714285714286</v>
      </c>
      <c r="AA587" s="17">
        <f t="shared" si="66"/>
        <v>1.4285714285714286</v>
      </c>
      <c r="AB587" s="17">
        <f t="shared" si="67"/>
        <v>2.518344052903343</v>
      </c>
      <c r="AC587" s="17" t="s">
        <v>17654</v>
      </c>
    </row>
    <row r="588" spans="1:29" x14ac:dyDescent="0.25">
      <c r="A588" t="s">
        <v>3339</v>
      </c>
      <c r="B588" s="166" t="s">
        <v>4972</v>
      </c>
      <c r="C588" t="s">
        <v>4973</v>
      </c>
      <c r="D588" s="1">
        <v>45162</v>
      </c>
      <c r="E588">
        <f t="shared" si="62"/>
        <v>70</v>
      </c>
      <c r="F588" t="s">
        <v>14</v>
      </c>
      <c r="G588">
        <v>880</v>
      </c>
      <c r="H588">
        <f t="shared" si="61"/>
        <v>88</v>
      </c>
      <c r="I588" t="s">
        <v>7</v>
      </c>
      <c r="J588" t="s">
        <v>8</v>
      </c>
      <c r="K588" t="s">
        <v>4974</v>
      </c>
      <c r="L588" t="s">
        <v>8</v>
      </c>
      <c r="M588" t="s">
        <v>14</v>
      </c>
      <c r="N588" t="str">
        <f t="shared" si="63"/>
        <v>F</v>
      </c>
      <c r="O588" t="s">
        <v>8</v>
      </c>
      <c r="P588" t="s">
        <v>8</v>
      </c>
      <c r="Q588" t="s">
        <v>11</v>
      </c>
      <c r="R588" t="s">
        <v>8</v>
      </c>
      <c r="S588" t="str">
        <f t="shared" si="64"/>
        <v>U</v>
      </c>
      <c r="T588" t="s">
        <v>12</v>
      </c>
      <c r="U588">
        <v>0.99999999999999301</v>
      </c>
      <c r="V588" t="s">
        <v>11</v>
      </c>
      <c r="W588" t="e">
        <f>VLOOKUP(Q588,'PBT Tag Rates'!$B$5:$E$44,4,FALSE)</f>
        <v>#N/A</v>
      </c>
      <c r="X588">
        <v>1</v>
      </c>
      <c r="Y588" s="14">
        <f>IFERROR(LOOKUP(H588,{30,43,48,53,58,63,68,73,78,83,88,93,97},{42,47,52,57,62,67,72,77,82,87,92,99,100}),999)</f>
        <v>92</v>
      </c>
      <c r="Z588" s="17">
        <f t="shared" si="65"/>
        <v>1.4285714285714286</v>
      </c>
      <c r="AA588" s="17">
        <f t="shared" si="66"/>
        <v>1.4285714285714286</v>
      </c>
      <c r="AB588" s="17">
        <f t="shared" si="67"/>
        <v>2.518344052903343</v>
      </c>
      <c r="AC588" s="17" t="s">
        <v>17654</v>
      </c>
    </row>
    <row r="589" spans="1:29" x14ac:dyDescent="0.25">
      <c r="A589" t="s">
        <v>3339</v>
      </c>
      <c r="B589" s="166" t="s">
        <v>4975</v>
      </c>
      <c r="C589" t="s">
        <v>4976</v>
      </c>
      <c r="D589" s="1">
        <v>45162</v>
      </c>
      <c r="E589">
        <f t="shared" si="62"/>
        <v>70</v>
      </c>
      <c r="F589" t="s">
        <v>6</v>
      </c>
      <c r="G589">
        <v>800</v>
      </c>
      <c r="H589">
        <f t="shared" si="61"/>
        <v>80</v>
      </c>
      <c r="I589" t="s">
        <v>9</v>
      </c>
      <c r="J589">
        <v>1</v>
      </c>
      <c r="K589" t="s">
        <v>4977</v>
      </c>
      <c r="L589" t="s">
        <v>8</v>
      </c>
      <c r="M589" t="s">
        <v>6</v>
      </c>
      <c r="N589" t="str">
        <f t="shared" si="63"/>
        <v>M</v>
      </c>
      <c r="O589" t="s">
        <v>2548</v>
      </c>
      <c r="P589" t="s">
        <v>3493</v>
      </c>
      <c r="Q589" t="s">
        <v>221</v>
      </c>
      <c r="R589">
        <v>4</v>
      </c>
      <c r="S589">
        <f t="shared" si="64"/>
        <v>2019</v>
      </c>
      <c r="T589" t="s">
        <v>12</v>
      </c>
      <c r="U589">
        <v>0.999999999999997</v>
      </c>
      <c r="V589" t="s">
        <v>3363</v>
      </c>
      <c r="W589">
        <f>VLOOKUP(Q589,'PBT Tag Rates'!$B$5:$E$44,4,FALSE)</f>
        <v>0.95971980899999998</v>
      </c>
      <c r="X589">
        <v>1</v>
      </c>
      <c r="Y589" s="14">
        <f>IFERROR(LOOKUP(H589,{30,43,48,53,58,63,68,73,78,83,88,93,97},{42,47,52,57,62,67,72,77,82,87,92,99,100}),999)</f>
        <v>82</v>
      </c>
      <c r="Z589" s="17">
        <f t="shared" si="65"/>
        <v>1.4285714285714286</v>
      </c>
      <c r="AA589" s="17">
        <f t="shared" si="66"/>
        <v>1.4285714285714286</v>
      </c>
      <c r="AB589" s="17">
        <f t="shared" si="67"/>
        <v>2.518344052903343</v>
      </c>
      <c r="AC589" s="17" t="s">
        <v>17654</v>
      </c>
    </row>
    <row r="590" spans="1:29" x14ac:dyDescent="0.25">
      <c r="A590" t="s">
        <v>3339</v>
      </c>
      <c r="B590" s="166" t="s">
        <v>4978</v>
      </c>
      <c r="C590" t="s">
        <v>4979</v>
      </c>
      <c r="D590" s="1">
        <v>45162</v>
      </c>
      <c r="E590">
        <f t="shared" si="62"/>
        <v>70</v>
      </c>
      <c r="F590" t="s">
        <v>14</v>
      </c>
      <c r="G590">
        <v>740</v>
      </c>
      <c r="H590">
        <f t="shared" si="61"/>
        <v>74</v>
      </c>
      <c r="I590" t="s">
        <v>7</v>
      </c>
      <c r="J590" t="s">
        <v>8</v>
      </c>
      <c r="K590" t="s">
        <v>4980</v>
      </c>
      <c r="L590" t="s">
        <v>8</v>
      </c>
      <c r="M590" t="s">
        <v>14</v>
      </c>
      <c r="N590" t="str">
        <f t="shared" si="63"/>
        <v>F</v>
      </c>
      <c r="O590" t="s">
        <v>260</v>
      </c>
      <c r="P590" t="s">
        <v>3611</v>
      </c>
      <c r="Q590" t="s">
        <v>221</v>
      </c>
      <c r="R590">
        <v>4</v>
      </c>
      <c r="S590">
        <f t="shared" si="64"/>
        <v>2019</v>
      </c>
      <c r="T590" t="s">
        <v>12</v>
      </c>
      <c r="U590">
        <v>1</v>
      </c>
      <c r="V590" t="s">
        <v>3363</v>
      </c>
      <c r="W590">
        <f>VLOOKUP(Q590,'PBT Tag Rates'!$B$5:$E$44,4,FALSE)</f>
        <v>0.95971980899999998</v>
      </c>
      <c r="X590">
        <v>1</v>
      </c>
      <c r="Y590" s="14">
        <f>IFERROR(LOOKUP(H590,{30,43,48,53,58,63,68,73,78,83,88,93,97},{42,47,52,57,62,67,72,77,82,87,92,99,100}),999)</f>
        <v>77</v>
      </c>
      <c r="Z590" s="17">
        <f t="shared" si="65"/>
        <v>1.4285714285714286</v>
      </c>
      <c r="AA590" s="17">
        <f t="shared" si="66"/>
        <v>1.4285714285714286</v>
      </c>
      <c r="AB590" s="17">
        <f t="shared" si="67"/>
        <v>2.518344052903343</v>
      </c>
      <c r="AC590" s="17" t="s">
        <v>17654</v>
      </c>
    </row>
    <row r="591" spans="1:29" x14ac:dyDescent="0.25">
      <c r="A591" t="s">
        <v>3339</v>
      </c>
      <c r="B591" s="166" t="s">
        <v>4981</v>
      </c>
      <c r="C591" t="s">
        <v>4982</v>
      </c>
      <c r="D591" s="1">
        <v>45162</v>
      </c>
      <c r="E591">
        <f t="shared" si="62"/>
        <v>70</v>
      </c>
      <c r="F591" t="s">
        <v>14</v>
      </c>
      <c r="G591">
        <v>780</v>
      </c>
      <c r="H591">
        <f t="shared" si="61"/>
        <v>78</v>
      </c>
      <c r="I591" t="s">
        <v>7</v>
      </c>
      <c r="J591" t="s">
        <v>8</v>
      </c>
      <c r="K591" t="s">
        <v>4983</v>
      </c>
      <c r="L591" t="s">
        <v>8</v>
      </c>
      <c r="M591" t="s">
        <v>14</v>
      </c>
      <c r="N591" t="str">
        <f t="shared" si="63"/>
        <v>F</v>
      </c>
      <c r="O591" t="s">
        <v>4321</v>
      </c>
      <c r="P591" t="s">
        <v>4322</v>
      </c>
      <c r="Q591" t="s">
        <v>221</v>
      </c>
      <c r="R591">
        <v>4</v>
      </c>
      <c r="S591">
        <f t="shared" si="64"/>
        <v>2019</v>
      </c>
      <c r="T591" t="s">
        <v>12</v>
      </c>
      <c r="U591">
        <v>1</v>
      </c>
      <c r="V591" t="s">
        <v>3346</v>
      </c>
      <c r="W591">
        <f>VLOOKUP(Q591,'PBT Tag Rates'!$B$5:$E$44,4,FALSE)</f>
        <v>0.95971980899999998</v>
      </c>
      <c r="X591">
        <v>1</v>
      </c>
      <c r="Y591" s="14">
        <f>IFERROR(LOOKUP(H591,{30,43,48,53,58,63,68,73,78,83,88,93,97},{42,47,52,57,62,67,72,77,82,87,92,99,100}),999)</f>
        <v>82</v>
      </c>
      <c r="Z591" s="17">
        <f t="shared" si="65"/>
        <v>1.4285714285714286</v>
      </c>
      <c r="AA591" s="17">
        <f t="shared" si="66"/>
        <v>1.4285714285714286</v>
      </c>
      <c r="AB591" s="17">
        <f t="shared" si="67"/>
        <v>2.518344052903343</v>
      </c>
      <c r="AC591" s="17" t="s">
        <v>17654</v>
      </c>
    </row>
    <row r="592" spans="1:29" x14ac:dyDescent="0.25">
      <c r="A592" t="s">
        <v>3339</v>
      </c>
      <c r="B592" s="166" t="s">
        <v>4984</v>
      </c>
      <c r="C592" t="s">
        <v>4985</v>
      </c>
      <c r="D592" s="1">
        <v>45162</v>
      </c>
      <c r="E592">
        <f t="shared" si="62"/>
        <v>70</v>
      </c>
      <c r="F592" t="s">
        <v>6</v>
      </c>
      <c r="G592">
        <v>820</v>
      </c>
      <c r="H592">
        <f t="shared" si="61"/>
        <v>82</v>
      </c>
      <c r="I592" t="s">
        <v>9</v>
      </c>
      <c r="J592">
        <v>1</v>
      </c>
      <c r="K592" t="s">
        <v>4986</v>
      </c>
      <c r="L592" t="s">
        <v>8</v>
      </c>
      <c r="M592" t="s">
        <v>6</v>
      </c>
      <c r="N592" t="str">
        <f t="shared" si="63"/>
        <v>M</v>
      </c>
      <c r="O592" t="s">
        <v>3441</v>
      </c>
      <c r="P592" t="s">
        <v>3442</v>
      </c>
      <c r="Q592" t="s">
        <v>221</v>
      </c>
      <c r="R592">
        <v>4</v>
      </c>
      <c r="S592">
        <f t="shared" si="64"/>
        <v>2019</v>
      </c>
      <c r="T592" t="s">
        <v>12</v>
      </c>
      <c r="U592">
        <v>1</v>
      </c>
      <c r="V592" t="s">
        <v>3363</v>
      </c>
      <c r="W592">
        <f>VLOOKUP(Q592,'PBT Tag Rates'!$B$5:$E$44,4,FALSE)</f>
        <v>0.95971980899999998</v>
      </c>
      <c r="X592">
        <v>1</v>
      </c>
      <c r="Y592" s="14">
        <f>IFERROR(LOOKUP(H592,{30,43,48,53,58,63,68,73,78,83,88,93,97},{42,47,52,57,62,67,72,77,82,87,92,99,100}),999)</f>
        <v>82</v>
      </c>
      <c r="Z592" s="17">
        <f t="shared" si="65"/>
        <v>1.4285714285714286</v>
      </c>
      <c r="AA592" s="17">
        <f t="shared" si="66"/>
        <v>1.4285714285714286</v>
      </c>
      <c r="AB592" s="17">
        <f t="shared" si="67"/>
        <v>2.518344052903343</v>
      </c>
      <c r="AC592" s="17" t="s">
        <v>17654</v>
      </c>
    </row>
    <row r="593" spans="1:29" x14ac:dyDescent="0.25">
      <c r="A593" t="s">
        <v>3339</v>
      </c>
      <c r="B593" s="166" t="s">
        <v>4987</v>
      </c>
      <c r="C593" t="s">
        <v>4988</v>
      </c>
      <c r="D593" s="1">
        <v>45162</v>
      </c>
      <c r="E593">
        <f t="shared" si="62"/>
        <v>70</v>
      </c>
      <c r="F593" t="s">
        <v>14</v>
      </c>
      <c r="G593">
        <v>770</v>
      </c>
      <c r="H593">
        <f t="shared" si="61"/>
        <v>77</v>
      </c>
      <c r="I593" t="s">
        <v>7</v>
      </c>
      <c r="J593" t="s">
        <v>8</v>
      </c>
      <c r="K593" t="s">
        <v>4989</v>
      </c>
      <c r="L593" t="s">
        <v>8</v>
      </c>
      <c r="M593" t="s">
        <v>14</v>
      </c>
      <c r="N593" t="str">
        <f t="shared" si="63"/>
        <v>F</v>
      </c>
      <c r="O593" t="s">
        <v>8</v>
      </c>
      <c r="P593" t="s">
        <v>8</v>
      </c>
      <c r="Q593" t="s">
        <v>11</v>
      </c>
      <c r="R593" t="s">
        <v>8</v>
      </c>
      <c r="S593" t="str">
        <f t="shared" si="64"/>
        <v>U</v>
      </c>
      <c r="T593" t="s">
        <v>12</v>
      </c>
      <c r="U593">
        <v>0.999999999999997</v>
      </c>
      <c r="V593" t="s">
        <v>11</v>
      </c>
      <c r="W593" t="e">
        <f>VLOOKUP(Q593,'PBT Tag Rates'!$B$5:$E$44,4,FALSE)</f>
        <v>#N/A</v>
      </c>
      <c r="X593">
        <v>1</v>
      </c>
      <c r="Y593" s="14">
        <f>IFERROR(LOOKUP(H593,{30,43,48,53,58,63,68,73,78,83,88,93,97},{42,47,52,57,62,67,72,77,82,87,92,99,100}),999)</f>
        <v>77</v>
      </c>
      <c r="Z593" s="17">
        <f t="shared" si="65"/>
        <v>1.4285714285714286</v>
      </c>
      <c r="AA593" s="17">
        <f t="shared" si="66"/>
        <v>1.4285714285714286</v>
      </c>
      <c r="AB593" s="17">
        <f t="shared" si="67"/>
        <v>2.518344052903343</v>
      </c>
      <c r="AC593" s="17" t="s">
        <v>17654</v>
      </c>
    </row>
    <row r="594" spans="1:29" x14ac:dyDescent="0.25">
      <c r="A594" t="s">
        <v>3339</v>
      </c>
      <c r="B594" s="166" t="s">
        <v>4990</v>
      </c>
      <c r="C594" t="s">
        <v>4991</v>
      </c>
      <c r="D594" s="1">
        <v>45162</v>
      </c>
      <c r="E594">
        <f t="shared" si="62"/>
        <v>70</v>
      </c>
      <c r="F594" t="s">
        <v>6</v>
      </c>
      <c r="G594">
        <v>800</v>
      </c>
      <c r="H594">
        <f t="shared" si="61"/>
        <v>80</v>
      </c>
      <c r="I594" t="s">
        <v>7</v>
      </c>
      <c r="J594" t="s">
        <v>8</v>
      </c>
      <c r="K594" t="s">
        <v>4992</v>
      </c>
      <c r="L594" t="s">
        <v>8</v>
      </c>
      <c r="M594" t="s">
        <v>6</v>
      </c>
      <c r="N594" t="str">
        <f t="shared" si="63"/>
        <v>M</v>
      </c>
      <c r="O594" t="s">
        <v>1882</v>
      </c>
      <c r="P594" t="s">
        <v>4993</v>
      </c>
      <c r="Q594" t="s">
        <v>221</v>
      </c>
      <c r="R594">
        <v>4</v>
      </c>
      <c r="S594">
        <f t="shared" si="64"/>
        <v>2019</v>
      </c>
      <c r="T594" t="s">
        <v>12</v>
      </c>
      <c r="U594">
        <v>1</v>
      </c>
      <c r="V594" t="s">
        <v>3396</v>
      </c>
      <c r="W594">
        <f>VLOOKUP(Q594,'PBT Tag Rates'!$B$5:$E$44,4,FALSE)</f>
        <v>0.95971980899999998</v>
      </c>
      <c r="X594">
        <v>1</v>
      </c>
      <c r="Y594" s="14">
        <f>IFERROR(LOOKUP(H594,{30,43,48,53,58,63,68,73,78,83,88,93,97},{42,47,52,57,62,67,72,77,82,87,92,99,100}),999)</f>
        <v>82</v>
      </c>
      <c r="Z594" s="17">
        <f t="shared" si="65"/>
        <v>1.4285714285714286</v>
      </c>
      <c r="AA594" s="17">
        <f t="shared" si="66"/>
        <v>1.4285714285714286</v>
      </c>
      <c r="AB594" s="17">
        <f t="shared" si="67"/>
        <v>2.518344052903343</v>
      </c>
      <c r="AC594" s="17" t="s">
        <v>17655</v>
      </c>
    </row>
    <row r="595" spans="1:29" x14ac:dyDescent="0.25">
      <c r="A595" t="s">
        <v>3339</v>
      </c>
      <c r="B595" s="166" t="s">
        <v>4994</v>
      </c>
      <c r="C595" t="s">
        <v>4995</v>
      </c>
      <c r="D595" s="1">
        <v>45162</v>
      </c>
      <c r="E595">
        <f t="shared" si="62"/>
        <v>70</v>
      </c>
      <c r="F595" t="s">
        <v>14</v>
      </c>
      <c r="G595">
        <v>790</v>
      </c>
      <c r="H595">
        <f t="shared" si="61"/>
        <v>79</v>
      </c>
      <c r="I595" t="s">
        <v>7</v>
      </c>
      <c r="J595" t="s">
        <v>8</v>
      </c>
      <c r="K595" t="s">
        <v>4996</v>
      </c>
      <c r="L595" t="s">
        <v>8</v>
      </c>
      <c r="M595" t="s">
        <v>14</v>
      </c>
      <c r="N595" t="str">
        <f t="shared" si="63"/>
        <v>F</v>
      </c>
      <c r="O595" t="s">
        <v>8</v>
      </c>
      <c r="P595" t="s">
        <v>8</v>
      </c>
      <c r="Q595" t="s">
        <v>11</v>
      </c>
      <c r="R595" t="s">
        <v>8</v>
      </c>
      <c r="S595" t="str">
        <f t="shared" si="64"/>
        <v>U</v>
      </c>
      <c r="T595" t="s">
        <v>12</v>
      </c>
      <c r="U595">
        <v>0.999999999999999</v>
      </c>
      <c r="V595" t="s">
        <v>11</v>
      </c>
      <c r="W595" t="e">
        <f>VLOOKUP(Q595,'PBT Tag Rates'!$B$5:$E$44,4,FALSE)</f>
        <v>#N/A</v>
      </c>
      <c r="X595">
        <v>1</v>
      </c>
      <c r="Y595" s="14">
        <f>IFERROR(LOOKUP(H595,{30,43,48,53,58,63,68,73,78,83,88,93,97},{42,47,52,57,62,67,72,77,82,87,92,99,100}),999)</f>
        <v>82</v>
      </c>
      <c r="Z595" s="17">
        <f t="shared" si="65"/>
        <v>1.4285714285714286</v>
      </c>
      <c r="AA595" s="17">
        <f t="shared" si="66"/>
        <v>1.4285714285714286</v>
      </c>
      <c r="AB595" s="17">
        <f t="shared" si="67"/>
        <v>2.518344052903343</v>
      </c>
      <c r="AC595" s="17" t="s">
        <v>17654</v>
      </c>
    </row>
    <row r="596" spans="1:29" x14ac:dyDescent="0.25">
      <c r="A596" t="s">
        <v>3339</v>
      </c>
      <c r="B596" s="166" t="s">
        <v>4997</v>
      </c>
      <c r="C596" t="s">
        <v>4998</v>
      </c>
      <c r="D596" s="1">
        <v>45162</v>
      </c>
      <c r="E596">
        <f t="shared" si="62"/>
        <v>70</v>
      </c>
      <c r="F596" t="s">
        <v>6</v>
      </c>
      <c r="G596">
        <v>930</v>
      </c>
      <c r="H596">
        <f t="shared" si="61"/>
        <v>93</v>
      </c>
      <c r="I596" t="s">
        <v>7</v>
      </c>
      <c r="J596" t="s">
        <v>8</v>
      </c>
      <c r="K596" t="s">
        <v>4999</v>
      </c>
      <c r="L596" t="s">
        <v>8</v>
      </c>
      <c r="M596" t="s">
        <v>6</v>
      </c>
      <c r="N596" t="str">
        <f t="shared" si="63"/>
        <v>M</v>
      </c>
      <c r="O596" t="s">
        <v>5000</v>
      </c>
      <c r="P596" t="s">
        <v>5001</v>
      </c>
      <c r="Q596" t="s">
        <v>13</v>
      </c>
      <c r="R596">
        <v>5</v>
      </c>
      <c r="S596">
        <f t="shared" si="64"/>
        <v>2018</v>
      </c>
      <c r="T596" t="s">
        <v>12</v>
      </c>
      <c r="U596">
        <v>1</v>
      </c>
      <c r="V596" t="s">
        <v>3170</v>
      </c>
      <c r="W596">
        <f>VLOOKUP(Q596,'PBT Tag Rates'!$B$5:$E$44,4,FALSE)</f>
        <v>0.96828396500000002</v>
      </c>
      <c r="X596">
        <v>1</v>
      </c>
      <c r="Y596" s="14">
        <f>IFERROR(LOOKUP(H596,{30,43,48,53,58,63,68,73,78,83,88,93,97},{42,47,52,57,62,67,72,77,82,87,92,99,100}),999)</f>
        <v>99</v>
      </c>
      <c r="Z596" s="17">
        <f t="shared" si="65"/>
        <v>1.4285714285714286</v>
      </c>
      <c r="AA596" s="17">
        <f t="shared" si="66"/>
        <v>1.4285714285714286</v>
      </c>
      <c r="AB596" s="17">
        <f t="shared" si="67"/>
        <v>2.518344052903343</v>
      </c>
      <c r="AC596" s="17" t="s">
        <v>17654</v>
      </c>
    </row>
    <row r="597" spans="1:29" x14ac:dyDescent="0.25">
      <c r="A597" t="s">
        <v>3339</v>
      </c>
      <c r="B597" s="166" t="s">
        <v>5002</v>
      </c>
      <c r="C597" t="s">
        <v>5003</v>
      </c>
      <c r="D597" s="1">
        <v>45162</v>
      </c>
      <c r="E597">
        <f t="shared" si="62"/>
        <v>70</v>
      </c>
      <c r="F597" t="s">
        <v>14</v>
      </c>
      <c r="G597">
        <v>890</v>
      </c>
      <c r="H597">
        <f t="shared" si="61"/>
        <v>89</v>
      </c>
      <c r="I597" t="s">
        <v>7</v>
      </c>
      <c r="J597" t="s">
        <v>8</v>
      </c>
      <c r="K597" t="s">
        <v>5004</v>
      </c>
      <c r="L597" t="s">
        <v>8</v>
      </c>
      <c r="M597" t="s">
        <v>14</v>
      </c>
      <c r="N597" t="str">
        <f t="shared" si="63"/>
        <v>F</v>
      </c>
      <c r="O597" t="s">
        <v>8</v>
      </c>
      <c r="P597" t="s">
        <v>8</v>
      </c>
      <c r="Q597" t="s">
        <v>11</v>
      </c>
      <c r="R597" t="s">
        <v>8</v>
      </c>
      <c r="S597" t="str">
        <f t="shared" si="64"/>
        <v>U</v>
      </c>
      <c r="T597" t="s">
        <v>12</v>
      </c>
      <c r="U597">
        <v>1.00000000000001</v>
      </c>
      <c r="V597" t="s">
        <v>11</v>
      </c>
      <c r="W597" t="e">
        <f>VLOOKUP(Q597,'PBT Tag Rates'!$B$5:$E$44,4,FALSE)</f>
        <v>#N/A</v>
      </c>
      <c r="X597">
        <v>1</v>
      </c>
      <c r="Y597" s="14">
        <f>IFERROR(LOOKUP(H597,{30,43,48,53,58,63,68,73,78,83,88,93,97},{42,47,52,57,62,67,72,77,82,87,92,99,100}),999)</f>
        <v>92</v>
      </c>
      <c r="Z597" s="17">
        <f t="shared" si="65"/>
        <v>1.4285714285714286</v>
      </c>
      <c r="AA597" s="17">
        <f t="shared" si="66"/>
        <v>1.4285714285714286</v>
      </c>
      <c r="AB597" s="17">
        <f t="shared" si="67"/>
        <v>2.518344052903343</v>
      </c>
      <c r="AC597" s="17" t="s">
        <v>17654</v>
      </c>
    </row>
    <row r="598" spans="1:29" x14ac:dyDescent="0.25">
      <c r="A598" t="s">
        <v>3339</v>
      </c>
      <c r="B598" s="166" t="s">
        <v>5005</v>
      </c>
      <c r="C598" t="s">
        <v>5006</v>
      </c>
      <c r="D598" s="1">
        <v>45162</v>
      </c>
      <c r="E598">
        <f t="shared" si="62"/>
        <v>70</v>
      </c>
      <c r="F598" t="s">
        <v>14</v>
      </c>
      <c r="G598">
        <v>750</v>
      </c>
      <c r="H598">
        <f t="shared" ref="H598:H661" si="68">G598/10</f>
        <v>75</v>
      </c>
      <c r="I598" t="s">
        <v>9</v>
      </c>
      <c r="J598">
        <v>1</v>
      </c>
      <c r="K598" t="s">
        <v>8</v>
      </c>
      <c r="L598" t="s">
        <v>8</v>
      </c>
      <c r="M598" t="s">
        <v>14</v>
      </c>
      <c r="N598" t="str">
        <f t="shared" si="63"/>
        <v>F</v>
      </c>
      <c r="O598" t="s">
        <v>5007</v>
      </c>
      <c r="P598" t="s">
        <v>5008</v>
      </c>
      <c r="Q598" t="s">
        <v>221</v>
      </c>
      <c r="R598">
        <v>4</v>
      </c>
      <c r="S598">
        <f t="shared" si="64"/>
        <v>2019</v>
      </c>
      <c r="T598" t="s">
        <v>12</v>
      </c>
      <c r="U598">
        <v>0.999999999999998</v>
      </c>
      <c r="V598" t="s">
        <v>3363</v>
      </c>
      <c r="W598">
        <f>VLOOKUP(Q598,'PBT Tag Rates'!$B$5:$E$44,4,FALSE)</f>
        <v>0.95971980899999998</v>
      </c>
      <c r="X598">
        <v>1</v>
      </c>
      <c r="Y598" s="14">
        <f>IFERROR(LOOKUP(H598,{30,43,48,53,58,63,68,73,78,83,88,93,97},{42,47,52,57,62,67,72,77,82,87,92,99,100}),999)</f>
        <v>77</v>
      </c>
      <c r="Z598" s="17">
        <f t="shared" si="65"/>
        <v>1.4285714285714286</v>
      </c>
      <c r="AA598" s="17">
        <f t="shared" si="66"/>
        <v>1.4285714285714286</v>
      </c>
      <c r="AB598" s="17">
        <f t="shared" si="67"/>
        <v>2.518344052903343</v>
      </c>
      <c r="AC598" s="17" t="s">
        <v>17654</v>
      </c>
    </row>
    <row r="599" spans="1:29" x14ac:dyDescent="0.25">
      <c r="A599" t="s">
        <v>3339</v>
      </c>
      <c r="B599" s="166" t="s">
        <v>5009</v>
      </c>
      <c r="C599" t="s">
        <v>841</v>
      </c>
      <c r="D599" s="1">
        <v>45162</v>
      </c>
      <c r="E599">
        <f t="shared" ref="E599:E662" si="69">IF(D599&lt;=$D$3,70,18)</f>
        <v>70</v>
      </c>
      <c r="F599" t="s">
        <v>6</v>
      </c>
      <c r="G599">
        <v>710</v>
      </c>
      <c r="H599">
        <f t="shared" si="68"/>
        <v>71</v>
      </c>
      <c r="I599" t="s">
        <v>7</v>
      </c>
      <c r="J599" t="s">
        <v>8</v>
      </c>
      <c r="K599" t="s">
        <v>5010</v>
      </c>
      <c r="L599" t="s">
        <v>8</v>
      </c>
      <c r="M599" t="s">
        <v>6</v>
      </c>
      <c r="N599" t="str">
        <f t="shared" ref="N599:N662" si="70">IF(M599="U",F599,M599)</f>
        <v>M</v>
      </c>
      <c r="O599" t="s">
        <v>768</v>
      </c>
      <c r="P599" t="s">
        <v>907</v>
      </c>
      <c r="Q599" t="s">
        <v>221</v>
      </c>
      <c r="R599">
        <v>4</v>
      </c>
      <c r="S599">
        <f t="shared" ref="S599:S662" si="71">IFERROR($S$3-R599,"U")</f>
        <v>2019</v>
      </c>
      <c r="T599" t="s">
        <v>12</v>
      </c>
      <c r="U599">
        <v>1</v>
      </c>
      <c r="V599" t="s">
        <v>3363</v>
      </c>
      <c r="W599">
        <f>VLOOKUP(Q599,'PBT Tag Rates'!$B$5:$E$44,4,FALSE)</f>
        <v>0.95971980899999998</v>
      </c>
      <c r="X599">
        <v>1</v>
      </c>
      <c r="Y599" s="14">
        <f>IFERROR(LOOKUP(H599,{30,43,48,53,58,63,68,73,78,83,88,93,97},{42,47,52,57,62,67,72,77,82,87,92,99,100}),999)</f>
        <v>72</v>
      </c>
      <c r="Z599" s="17">
        <f t="shared" ref="Z599:Z662" si="72">IF(D599&lt;$D$3,X599/$Z$3,X599/$Z$4)</f>
        <v>1.4285714285714286</v>
      </c>
      <c r="AA599" s="17">
        <f t="shared" ref="AA599:AA662" si="73">Z599*(1+$AA$4)</f>
        <v>1.4285714285714286</v>
      </c>
      <c r="AB599" s="17">
        <f t="shared" ref="AB599:AB662" si="74">IF(D599&lt;$D$3,AA599/$AB$3,AA599/$AB$4)</f>
        <v>2.518344052903343</v>
      </c>
      <c r="AC599" s="17" t="s">
        <v>17654</v>
      </c>
    </row>
    <row r="600" spans="1:29" x14ac:dyDescent="0.25">
      <c r="A600" t="s">
        <v>3339</v>
      </c>
      <c r="B600" s="166" t="s">
        <v>5011</v>
      </c>
      <c r="C600" t="s">
        <v>5012</v>
      </c>
      <c r="D600" s="1">
        <v>45162</v>
      </c>
      <c r="E600">
        <f t="shared" si="69"/>
        <v>70</v>
      </c>
      <c r="F600" t="s">
        <v>6</v>
      </c>
      <c r="G600">
        <v>720</v>
      </c>
      <c r="H600">
        <f t="shared" si="68"/>
        <v>72</v>
      </c>
      <c r="I600" t="s">
        <v>7</v>
      </c>
      <c r="J600" t="s">
        <v>8</v>
      </c>
      <c r="K600" t="s">
        <v>5013</v>
      </c>
      <c r="L600" t="s">
        <v>8</v>
      </c>
      <c r="M600" t="s">
        <v>6</v>
      </c>
      <c r="N600" t="str">
        <f t="shared" si="70"/>
        <v>M</v>
      </c>
      <c r="O600" t="s">
        <v>1404</v>
      </c>
      <c r="P600" t="s">
        <v>1405</v>
      </c>
      <c r="Q600" t="s">
        <v>221</v>
      </c>
      <c r="R600">
        <v>4</v>
      </c>
      <c r="S600">
        <f t="shared" si="71"/>
        <v>2019</v>
      </c>
      <c r="T600" t="s">
        <v>12</v>
      </c>
      <c r="U600">
        <v>1</v>
      </c>
      <c r="V600" t="s">
        <v>3346</v>
      </c>
      <c r="W600">
        <f>VLOOKUP(Q600,'PBT Tag Rates'!$B$5:$E$44,4,FALSE)</f>
        <v>0.95971980899999998</v>
      </c>
      <c r="X600">
        <v>1</v>
      </c>
      <c r="Y600" s="14">
        <f>IFERROR(LOOKUP(H600,{30,43,48,53,58,63,68,73,78,83,88,93,97},{42,47,52,57,62,67,72,77,82,87,92,99,100}),999)</f>
        <v>72</v>
      </c>
      <c r="Z600" s="17">
        <f t="shared" si="72"/>
        <v>1.4285714285714286</v>
      </c>
      <c r="AA600" s="17">
        <f t="shared" si="73"/>
        <v>1.4285714285714286</v>
      </c>
      <c r="AB600" s="17">
        <f t="shared" si="74"/>
        <v>2.518344052903343</v>
      </c>
      <c r="AC600" s="17" t="s">
        <v>17654</v>
      </c>
    </row>
    <row r="601" spans="1:29" x14ac:dyDescent="0.25">
      <c r="A601" t="s">
        <v>3339</v>
      </c>
      <c r="B601" s="166" t="s">
        <v>5014</v>
      </c>
      <c r="C601" t="s">
        <v>231</v>
      </c>
      <c r="D601" s="1">
        <v>45162</v>
      </c>
      <c r="E601">
        <f t="shared" si="69"/>
        <v>70</v>
      </c>
      <c r="F601" t="s">
        <v>6</v>
      </c>
      <c r="G601">
        <v>810</v>
      </c>
      <c r="H601">
        <f t="shared" si="68"/>
        <v>81</v>
      </c>
      <c r="I601" t="s">
        <v>7</v>
      </c>
      <c r="J601" t="s">
        <v>8</v>
      </c>
      <c r="K601" t="s">
        <v>5015</v>
      </c>
      <c r="L601" t="s">
        <v>8</v>
      </c>
      <c r="M601" t="s">
        <v>6</v>
      </c>
      <c r="N601" t="str">
        <f t="shared" si="70"/>
        <v>M</v>
      </c>
      <c r="O601" t="s">
        <v>8</v>
      </c>
      <c r="P601" t="s">
        <v>8</v>
      </c>
      <c r="Q601" t="s">
        <v>11</v>
      </c>
      <c r="R601" t="s">
        <v>8</v>
      </c>
      <c r="S601" t="str">
        <f t="shared" si="71"/>
        <v>U</v>
      </c>
      <c r="T601" t="s">
        <v>12</v>
      </c>
      <c r="U601">
        <v>1</v>
      </c>
      <c r="V601" t="s">
        <v>11</v>
      </c>
      <c r="W601" t="e">
        <f>VLOOKUP(Q601,'PBT Tag Rates'!$B$5:$E$44,4,FALSE)</f>
        <v>#N/A</v>
      </c>
      <c r="X601">
        <v>1</v>
      </c>
      <c r="Y601" s="14">
        <f>IFERROR(LOOKUP(H601,{30,43,48,53,58,63,68,73,78,83,88,93,97},{42,47,52,57,62,67,72,77,82,87,92,99,100}),999)</f>
        <v>82</v>
      </c>
      <c r="Z601" s="17">
        <f t="shared" si="72"/>
        <v>1.4285714285714286</v>
      </c>
      <c r="AA601" s="17">
        <f t="shared" si="73"/>
        <v>1.4285714285714286</v>
      </c>
      <c r="AB601" s="17">
        <f t="shared" si="74"/>
        <v>2.518344052903343</v>
      </c>
      <c r="AC601" s="17" t="s">
        <v>17654</v>
      </c>
    </row>
    <row r="602" spans="1:29" x14ac:dyDescent="0.25">
      <c r="A602" t="s">
        <v>3339</v>
      </c>
      <c r="B602" s="166" t="s">
        <v>5016</v>
      </c>
      <c r="C602" t="s">
        <v>5017</v>
      </c>
      <c r="D602" s="1">
        <v>45162</v>
      </c>
      <c r="E602">
        <f t="shared" si="69"/>
        <v>70</v>
      </c>
      <c r="F602" t="s">
        <v>6</v>
      </c>
      <c r="G602">
        <v>780</v>
      </c>
      <c r="H602">
        <f t="shared" si="68"/>
        <v>78</v>
      </c>
      <c r="I602" t="s">
        <v>7</v>
      </c>
      <c r="J602" t="s">
        <v>8</v>
      </c>
      <c r="K602" t="s">
        <v>5018</v>
      </c>
      <c r="L602" t="s">
        <v>8</v>
      </c>
      <c r="M602" t="s">
        <v>6</v>
      </c>
      <c r="N602" t="str">
        <f t="shared" si="70"/>
        <v>M</v>
      </c>
      <c r="O602" t="s">
        <v>5019</v>
      </c>
      <c r="P602" t="s">
        <v>5020</v>
      </c>
      <c r="Q602" t="s">
        <v>221</v>
      </c>
      <c r="R602">
        <v>4</v>
      </c>
      <c r="S602">
        <f t="shared" si="71"/>
        <v>2019</v>
      </c>
      <c r="T602" t="s">
        <v>12</v>
      </c>
      <c r="U602">
        <v>1</v>
      </c>
      <c r="V602" t="s">
        <v>3951</v>
      </c>
      <c r="W602">
        <f>VLOOKUP(Q602,'PBT Tag Rates'!$B$5:$E$44,4,FALSE)</f>
        <v>0.95971980899999998</v>
      </c>
      <c r="X602">
        <v>1</v>
      </c>
      <c r="Y602" s="14">
        <f>IFERROR(LOOKUP(H602,{30,43,48,53,58,63,68,73,78,83,88,93,97},{42,47,52,57,62,67,72,77,82,87,92,99,100}),999)</f>
        <v>82</v>
      </c>
      <c r="Z602" s="17">
        <f t="shared" si="72"/>
        <v>1.4285714285714286</v>
      </c>
      <c r="AA602" s="17">
        <f t="shared" si="73"/>
        <v>1.4285714285714286</v>
      </c>
      <c r="AB602" s="17">
        <f t="shared" si="74"/>
        <v>2.518344052903343</v>
      </c>
      <c r="AC602" s="17" t="s">
        <v>17655</v>
      </c>
    </row>
    <row r="603" spans="1:29" x14ac:dyDescent="0.25">
      <c r="A603" t="s">
        <v>3339</v>
      </c>
      <c r="B603" s="166" t="s">
        <v>5021</v>
      </c>
      <c r="C603" t="s">
        <v>5022</v>
      </c>
      <c r="D603" s="1">
        <v>45162</v>
      </c>
      <c r="E603">
        <f t="shared" si="69"/>
        <v>70</v>
      </c>
      <c r="F603" t="s">
        <v>14</v>
      </c>
      <c r="G603">
        <v>800</v>
      </c>
      <c r="H603">
        <f t="shared" si="68"/>
        <v>80</v>
      </c>
      <c r="I603" t="s">
        <v>9</v>
      </c>
      <c r="J603">
        <v>1</v>
      </c>
      <c r="K603" t="s">
        <v>5023</v>
      </c>
      <c r="L603" t="s">
        <v>49</v>
      </c>
      <c r="M603" t="s">
        <v>759</v>
      </c>
      <c r="N603" t="str">
        <f t="shared" si="70"/>
        <v>F</v>
      </c>
      <c r="O603" t="s">
        <v>1943</v>
      </c>
      <c r="P603" t="s">
        <v>1943</v>
      </c>
      <c r="Q603" t="s">
        <v>1943</v>
      </c>
      <c r="R603" t="s">
        <v>8</v>
      </c>
      <c r="S603" t="str">
        <f t="shared" si="71"/>
        <v>U</v>
      </c>
      <c r="T603" t="s">
        <v>8</v>
      </c>
      <c r="U603" t="s">
        <v>8</v>
      </c>
      <c r="V603" t="s">
        <v>1943</v>
      </c>
      <c r="W603" t="e">
        <f>VLOOKUP(Q603,'PBT Tag Rates'!$B$5:$E$44,4,FALSE)</f>
        <v>#N/A</v>
      </c>
      <c r="X603">
        <v>1</v>
      </c>
      <c r="Y603" s="14">
        <f>IFERROR(LOOKUP(H603,{30,43,48,53,58,63,68,73,78,83,88,93,97},{42,47,52,57,62,67,72,77,82,87,92,99,100}),999)</f>
        <v>82</v>
      </c>
      <c r="Z603" s="17">
        <f t="shared" si="72"/>
        <v>1.4285714285714286</v>
      </c>
      <c r="AA603" s="17">
        <f t="shared" si="73"/>
        <v>1.4285714285714286</v>
      </c>
      <c r="AB603" s="17">
        <f t="shared" si="74"/>
        <v>2.518344052903343</v>
      </c>
      <c r="AC603" s="17" t="s">
        <v>17654</v>
      </c>
    </row>
    <row r="604" spans="1:29" x14ac:dyDescent="0.25">
      <c r="A604" t="s">
        <v>3339</v>
      </c>
      <c r="B604" s="166" t="s">
        <v>5024</v>
      </c>
      <c r="C604" t="s">
        <v>5025</v>
      </c>
      <c r="D604" s="1">
        <v>45162</v>
      </c>
      <c r="E604">
        <f t="shared" si="69"/>
        <v>70</v>
      </c>
      <c r="F604" t="s">
        <v>14</v>
      </c>
      <c r="G604">
        <v>730</v>
      </c>
      <c r="H604">
        <f t="shared" si="68"/>
        <v>73</v>
      </c>
      <c r="I604" t="s">
        <v>7</v>
      </c>
      <c r="J604" t="s">
        <v>8</v>
      </c>
      <c r="K604" t="s">
        <v>5026</v>
      </c>
      <c r="L604" t="s">
        <v>8</v>
      </c>
      <c r="M604" t="s">
        <v>14</v>
      </c>
      <c r="N604" t="str">
        <f t="shared" si="70"/>
        <v>F</v>
      </c>
      <c r="O604" t="s">
        <v>2551</v>
      </c>
      <c r="P604" t="s">
        <v>2552</v>
      </c>
      <c r="Q604" t="s">
        <v>221</v>
      </c>
      <c r="R604">
        <v>4</v>
      </c>
      <c r="S604">
        <f t="shared" si="71"/>
        <v>2019</v>
      </c>
      <c r="T604" t="s">
        <v>12</v>
      </c>
      <c r="U604">
        <v>1</v>
      </c>
      <c r="V604" t="s">
        <v>3357</v>
      </c>
      <c r="W604">
        <f>VLOOKUP(Q604,'PBT Tag Rates'!$B$5:$E$44,4,FALSE)</f>
        <v>0.95971980899999998</v>
      </c>
      <c r="X604">
        <v>1</v>
      </c>
      <c r="Y604" s="14">
        <f>IFERROR(LOOKUP(H604,{30,43,48,53,58,63,68,73,78,83,88,93,97},{42,47,52,57,62,67,72,77,82,87,92,99,100}),999)</f>
        <v>77</v>
      </c>
      <c r="Z604" s="17">
        <f t="shared" si="72"/>
        <v>1.4285714285714286</v>
      </c>
      <c r="AA604" s="17">
        <f t="shared" si="73"/>
        <v>1.4285714285714286</v>
      </c>
      <c r="AB604" s="17">
        <f t="shared" si="74"/>
        <v>2.518344052903343</v>
      </c>
      <c r="AC604" s="17" t="s">
        <v>17654</v>
      </c>
    </row>
    <row r="605" spans="1:29" x14ac:dyDescent="0.25">
      <c r="A605" t="s">
        <v>3339</v>
      </c>
      <c r="B605" s="166" t="s">
        <v>5027</v>
      </c>
      <c r="C605" t="s">
        <v>5028</v>
      </c>
      <c r="D605" s="1">
        <v>45162</v>
      </c>
      <c r="E605">
        <f t="shared" si="69"/>
        <v>70</v>
      </c>
      <c r="F605" t="s">
        <v>6</v>
      </c>
      <c r="G605">
        <v>850</v>
      </c>
      <c r="H605">
        <f t="shared" si="68"/>
        <v>85</v>
      </c>
      <c r="I605" t="s">
        <v>9</v>
      </c>
      <c r="J605">
        <v>1</v>
      </c>
      <c r="K605" t="s">
        <v>5029</v>
      </c>
      <c r="L605" t="s">
        <v>8</v>
      </c>
      <c r="M605" t="s">
        <v>6</v>
      </c>
      <c r="N605" t="str">
        <f t="shared" si="70"/>
        <v>M</v>
      </c>
      <c r="O605" t="s">
        <v>1127</v>
      </c>
      <c r="P605" t="s">
        <v>3369</v>
      </c>
      <c r="Q605" t="s">
        <v>221</v>
      </c>
      <c r="R605">
        <v>4</v>
      </c>
      <c r="S605">
        <f t="shared" si="71"/>
        <v>2019</v>
      </c>
      <c r="T605" t="s">
        <v>12</v>
      </c>
      <c r="U605">
        <v>1</v>
      </c>
      <c r="V605" t="s">
        <v>3363</v>
      </c>
      <c r="W605">
        <f>VLOOKUP(Q605,'PBT Tag Rates'!$B$5:$E$44,4,FALSE)</f>
        <v>0.95971980899999998</v>
      </c>
      <c r="X605">
        <v>1</v>
      </c>
      <c r="Y605" s="14">
        <f>IFERROR(LOOKUP(H605,{30,43,48,53,58,63,68,73,78,83,88,93,97},{42,47,52,57,62,67,72,77,82,87,92,99,100}),999)</f>
        <v>87</v>
      </c>
      <c r="Z605" s="17">
        <f t="shared" si="72"/>
        <v>1.4285714285714286</v>
      </c>
      <c r="AA605" s="17">
        <f t="shared" si="73"/>
        <v>1.4285714285714286</v>
      </c>
      <c r="AB605" s="17">
        <f t="shared" si="74"/>
        <v>2.518344052903343</v>
      </c>
      <c r="AC605" s="17" t="s">
        <v>17654</v>
      </c>
    </row>
    <row r="606" spans="1:29" x14ac:dyDescent="0.25">
      <c r="A606" t="s">
        <v>3339</v>
      </c>
      <c r="B606" s="166" t="s">
        <v>5030</v>
      </c>
      <c r="C606" t="s">
        <v>5031</v>
      </c>
      <c r="D606" s="1">
        <v>45162</v>
      </c>
      <c r="E606">
        <f t="shared" si="69"/>
        <v>70</v>
      </c>
      <c r="F606" t="s">
        <v>6</v>
      </c>
      <c r="G606">
        <v>850</v>
      </c>
      <c r="H606">
        <f t="shared" si="68"/>
        <v>85</v>
      </c>
      <c r="I606" t="s">
        <v>7</v>
      </c>
      <c r="J606" t="s">
        <v>8</v>
      </c>
      <c r="K606" t="s">
        <v>5032</v>
      </c>
      <c r="L606" t="s">
        <v>8</v>
      </c>
      <c r="M606" t="s">
        <v>6</v>
      </c>
      <c r="N606" t="str">
        <f t="shared" si="70"/>
        <v>M</v>
      </c>
      <c r="O606" t="s">
        <v>1209</v>
      </c>
      <c r="P606" t="s">
        <v>5033</v>
      </c>
      <c r="Q606" t="s">
        <v>221</v>
      </c>
      <c r="R606">
        <v>4</v>
      </c>
      <c r="S606">
        <f t="shared" si="71"/>
        <v>2019</v>
      </c>
      <c r="T606" t="s">
        <v>12</v>
      </c>
      <c r="U606">
        <v>0.999999999999995</v>
      </c>
      <c r="V606" t="s">
        <v>3346</v>
      </c>
      <c r="W606">
        <f>VLOOKUP(Q606,'PBT Tag Rates'!$B$5:$E$44,4,FALSE)</f>
        <v>0.95971980899999998</v>
      </c>
      <c r="X606">
        <v>1</v>
      </c>
      <c r="Y606" s="14">
        <f>IFERROR(LOOKUP(H606,{30,43,48,53,58,63,68,73,78,83,88,93,97},{42,47,52,57,62,67,72,77,82,87,92,99,100}),999)</f>
        <v>87</v>
      </c>
      <c r="Z606" s="17">
        <f t="shared" si="72"/>
        <v>1.4285714285714286</v>
      </c>
      <c r="AA606" s="17">
        <f t="shared" si="73"/>
        <v>1.4285714285714286</v>
      </c>
      <c r="AB606" s="17">
        <f t="shared" si="74"/>
        <v>2.518344052903343</v>
      </c>
      <c r="AC606" s="17" t="s">
        <v>17654</v>
      </c>
    </row>
    <row r="607" spans="1:29" x14ac:dyDescent="0.25">
      <c r="A607" t="s">
        <v>3339</v>
      </c>
      <c r="B607" s="166" t="s">
        <v>5034</v>
      </c>
      <c r="C607" t="s">
        <v>5035</v>
      </c>
      <c r="D607" s="1">
        <v>45162</v>
      </c>
      <c r="E607">
        <f t="shared" si="69"/>
        <v>70</v>
      </c>
      <c r="F607" t="s">
        <v>6</v>
      </c>
      <c r="G607">
        <v>750</v>
      </c>
      <c r="H607">
        <f t="shared" si="68"/>
        <v>75</v>
      </c>
      <c r="I607" t="s">
        <v>7</v>
      </c>
      <c r="J607" t="s">
        <v>8</v>
      </c>
      <c r="K607" t="s">
        <v>5036</v>
      </c>
      <c r="L607" t="s">
        <v>8</v>
      </c>
      <c r="M607" t="s">
        <v>6</v>
      </c>
      <c r="N607" t="str">
        <f t="shared" si="70"/>
        <v>M</v>
      </c>
      <c r="O607" t="s">
        <v>1127</v>
      </c>
      <c r="P607" t="s">
        <v>3369</v>
      </c>
      <c r="Q607" t="s">
        <v>221</v>
      </c>
      <c r="R607">
        <v>4</v>
      </c>
      <c r="S607">
        <f t="shared" si="71"/>
        <v>2019</v>
      </c>
      <c r="T607" t="s">
        <v>12</v>
      </c>
      <c r="U607">
        <v>1</v>
      </c>
      <c r="V607" t="s">
        <v>3363</v>
      </c>
      <c r="W607">
        <f>VLOOKUP(Q607,'PBT Tag Rates'!$B$5:$E$44,4,FALSE)</f>
        <v>0.95971980899999998</v>
      </c>
      <c r="X607">
        <v>1</v>
      </c>
      <c r="Y607" s="14">
        <f>IFERROR(LOOKUP(H607,{30,43,48,53,58,63,68,73,78,83,88,93,97},{42,47,52,57,62,67,72,77,82,87,92,99,100}),999)</f>
        <v>77</v>
      </c>
      <c r="Z607" s="17">
        <f t="shared" si="72"/>
        <v>1.4285714285714286</v>
      </c>
      <c r="AA607" s="17">
        <f t="shared" si="73"/>
        <v>1.4285714285714286</v>
      </c>
      <c r="AB607" s="17">
        <f t="shared" si="74"/>
        <v>2.518344052903343</v>
      </c>
      <c r="AC607" s="17" t="s">
        <v>17654</v>
      </c>
    </row>
    <row r="608" spans="1:29" x14ac:dyDescent="0.25">
      <c r="A608" t="s">
        <v>3339</v>
      </c>
      <c r="B608" s="166" t="s">
        <v>5037</v>
      </c>
      <c r="C608" t="s">
        <v>5038</v>
      </c>
      <c r="D608" s="1">
        <v>45162</v>
      </c>
      <c r="E608">
        <f t="shared" si="69"/>
        <v>70</v>
      </c>
      <c r="F608" t="s">
        <v>14</v>
      </c>
      <c r="G608">
        <v>800</v>
      </c>
      <c r="H608">
        <f t="shared" si="68"/>
        <v>80</v>
      </c>
      <c r="I608" t="s">
        <v>9</v>
      </c>
      <c r="J608">
        <v>1</v>
      </c>
      <c r="K608" t="s">
        <v>5039</v>
      </c>
      <c r="L608" t="s">
        <v>8</v>
      </c>
      <c r="M608" t="s">
        <v>14</v>
      </c>
      <c r="N608" t="str">
        <f t="shared" si="70"/>
        <v>F</v>
      </c>
      <c r="O608" t="s">
        <v>3661</v>
      </c>
      <c r="P608" t="s">
        <v>5040</v>
      </c>
      <c r="Q608" t="s">
        <v>221</v>
      </c>
      <c r="R608">
        <v>4</v>
      </c>
      <c r="S608">
        <f t="shared" si="71"/>
        <v>2019</v>
      </c>
      <c r="T608" t="s">
        <v>12</v>
      </c>
      <c r="U608">
        <v>1</v>
      </c>
      <c r="V608" t="s">
        <v>3363</v>
      </c>
      <c r="W608">
        <f>VLOOKUP(Q608,'PBT Tag Rates'!$B$5:$E$44,4,FALSE)</f>
        <v>0.95971980899999998</v>
      </c>
      <c r="X608">
        <v>1</v>
      </c>
      <c r="Y608" s="14">
        <f>IFERROR(LOOKUP(H608,{30,43,48,53,58,63,68,73,78,83,88,93,97},{42,47,52,57,62,67,72,77,82,87,92,99,100}),999)</f>
        <v>82</v>
      </c>
      <c r="Z608" s="17">
        <f t="shared" si="72"/>
        <v>1.4285714285714286</v>
      </c>
      <c r="AA608" s="17">
        <f t="shared" si="73"/>
        <v>1.4285714285714286</v>
      </c>
      <c r="AB608" s="17">
        <f t="shared" si="74"/>
        <v>2.518344052903343</v>
      </c>
      <c r="AC608" s="17" t="s">
        <v>17654</v>
      </c>
    </row>
    <row r="609" spans="1:29" x14ac:dyDescent="0.25">
      <c r="A609" t="s">
        <v>3339</v>
      </c>
      <c r="B609" s="166" t="s">
        <v>5041</v>
      </c>
      <c r="C609" t="s">
        <v>5042</v>
      </c>
      <c r="D609" s="1">
        <v>45162</v>
      </c>
      <c r="E609">
        <f t="shared" si="69"/>
        <v>70</v>
      </c>
      <c r="F609" t="s">
        <v>6</v>
      </c>
      <c r="G609">
        <v>700</v>
      </c>
      <c r="H609">
        <f t="shared" si="68"/>
        <v>70</v>
      </c>
      <c r="I609" t="s">
        <v>7</v>
      </c>
      <c r="J609" t="s">
        <v>8</v>
      </c>
      <c r="K609" t="s">
        <v>5043</v>
      </c>
      <c r="L609" t="s">
        <v>8</v>
      </c>
      <c r="M609" t="s">
        <v>6</v>
      </c>
      <c r="N609" t="str">
        <f t="shared" si="70"/>
        <v>M</v>
      </c>
      <c r="O609" t="s">
        <v>571</v>
      </c>
      <c r="P609" t="s">
        <v>949</v>
      </c>
      <c r="Q609" t="s">
        <v>221</v>
      </c>
      <c r="R609">
        <v>4</v>
      </c>
      <c r="S609">
        <f t="shared" si="71"/>
        <v>2019</v>
      </c>
      <c r="T609" t="s">
        <v>12</v>
      </c>
      <c r="U609">
        <v>1</v>
      </c>
      <c r="V609" t="s">
        <v>3396</v>
      </c>
      <c r="W609">
        <f>VLOOKUP(Q609,'PBT Tag Rates'!$B$5:$E$44,4,FALSE)</f>
        <v>0.95971980899999998</v>
      </c>
      <c r="X609">
        <v>1</v>
      </c>
      <c r="Y609" s="14">
        <f>IFERROR(LOOKUP(H609,{30,43,48,53,58,63,68,73,78,83,88,93,97},{42,47,52,57,62,67,72,77,82,87,92,99,100}),999)</f>
        <v>72</v>
      </c>
      <c r="Z609" s="17">
        <f t="shared" si="72"/>
        <v>1.4285714285714286</v>
      </c>
      <c r="AA609" s="17">
        <f t="shared" si="73"/>
        <v>1.4285714285714286</v>
      </c>
      <c r="AB609" s="17">
        <f t="shared" si="74"/>
        <v>2.518344052903343</v>
      </c>
      <c r="AC609" s="17" t="s">
        <v>17655</v>
      </c>
    </row>
    <row r="610" spans="1:29" x14ac:dyDescent="0.25">
      <c r="A610" t="s">
        <v>3339</v>
      </c>
      <c r="B610" s="166" t="s">
        <v>5044</v>
      </c>
      <c r="C610" t="s">
        <v>5045</v>
      </c>
      <c r="D610" s="1">
        <v>45162</v>
      </c>
      <c r="E610">
        <f t="shared" si="69"/>
        <v>70</v>
      </c>
      <c r="F610" t="s">
        <v>14</v>
      </c>
      <c r="G610">
        <v>790</v>
      </c>
      <c r="H610">
        <f t="shared" si="68"/>
        <v>79</v>
      </c>
      <c r="I610" t="s">
        <v>7</v>
      </c>
      <c r="J610" t="s">
        <v>8</v>
      </c>
      <c r="K610" t="s">
        <v>5046</v>
      </c>
      <c r="L610" t="s">
        <v>8</v>
      </c>
      <c r="M610" t="s">
        <v>14</v>
      </c>
      <c r="N610" t="str">
        <f t="shared" si="70"/>
        <v>F</v>
      </c>
      <c r="O610" t="s">
        <v>5047</v>
      </c>
      <c r="P610" t="s">
        <v>5048</v>
      </c>
      <c r="Q610" t="s">
        <v>281</v>
      </c>
      <c r="R610">
        <v>4</v>
      </c>
      <c r="S610">
        <f t="shared" si="71"/>
        <v>2019</v>
      </c>
      <c r="T610" t="s">
        <v>12</v>
      </c>
      <c r="U610">
        <v>0.999999999999999</v>
      </c>
      <c r="V610" t="s">
        <v>3079</v>
      </c>
      <c r="W610">
        <f>VLOOKUP(Q610,'PBT Tag Rates'!$B$5:$E$44,4,FALSE)</f>
        <v>0.99705232300000002</v>
      </c>
      <c r="X610">
        <v>1</v>
      </c>
      <c r="Y610" s="14">
        <f>IFERROR(LOOKUP(H610,{30,43,48,53,58,63,68,73,78,83,88,93,97},{42,47,52,57,62,67,72,77,82,87,92,99,100}),999)</f>
        <v>82</v>
      </c>
      <c r="Z610" s="17">
        <f t="shared" si="72"/>
        <v>1.4285714285714286</v>
      </c>
      <c r="AA610" s="17">
        <f t="shared" si="73"/>
        <v>1.4285714285714286</v>
      </c>
      <c r="AB610" s="17">
        <f t="shared" si="74"/>
        <v>2.518344052903343</v>
      </c>
      <c r="AC610" s="17" t="s">
        <v>17654</v>
      </c>
    </row>
    <row r="611" spans="1:29" x14ac:dyDescent="0.25">
      <c r="A611" t="s">
        <v>3339</v>
      </c>
      <c r="B611" s="166" t="s">
        <v>5049</v>
      </c>
      <c r="C611" t="s">
        <v>5050</v>
      </c>
      <c r="D611" s="1">
        <v>45162</v>
      </c>
      <c r="E611">
        <f t="shared" si="69"/>
        <v>70</v>
      </c>
      <c r="F611" t="s">
        <v>14</v>
      </c>
      <c r="G611">
        <v>840</v>
      </c>
      <c r="H611">
        <f t="shared" si="68"/>
        <v>84</v>
      </c>
      <c r="I611" t="s">
        <v>7</v>
      </c>
      <c r="J611" t="s">
        <v>8</v>
      </c>
      <c r="K611" t="s">
        <v>5051</v>
      </c>
      <c r="L611" t="s">
        <v>8</v>
      </c>
      <c r="M611" t="s">
        <v>14</v>
      </c>
      <c r="N611" t="str">
        <f t="shared" si="70"/>
        <v>F</v>
      </c>
      <c r="O611" t="s">
        <v>578</v>
      </c>
      <c r="P611" t="s">
        <v>579</v>
      </c>
      <c r="Q611" t="s">
        <v>221</v>
      </c>
      <c r="R611">
        <v>4</v>
      </c>
      <c r="S611">
        <f t="shared" si="71"/>
        <v>2019</v>
      </c>
      <c r="T611" t="s">
        <v>12</v>
      </c>
      <c r="U611">
        <v>0.999999999999996</v>
      </c>
      <c r="V611" t="s">
        <v>3363</v>
      </c>
      <c r="W611">
        <f>VLOOKUP(Q611,'PBT Tag Rates'!$B$5:$E$44,4,FALSE)</f>
        <v>0.95971980899999998</v>
      </c>
      <c r="X611">
        <v>1</v>
      </c>
      <c r="Y611" s="14">
        <f>IFERROR(LOOKUP(H611,{30,43,48,53,58,63,68,73,78,83,88,93,97},{42,47,52,57,62,67,72,77,82,87,92,99,100}),999)</f>
        <v>87</v>
      </c>
      <c r="Z611" s="17">
        <f t="shared" si="72"/>
        <v>1.4285714285714286</v>
      </c>
      <c r="AA611" s="17">
        <f t="shared" si="73"/>
        <v>1.4285714285714286</v>
      </c>
      <c r="AB611" s="17">
        <f t="shared" si="74"/>
        <v>2.518344052903343</v>
      </c>
      <c r="AC611" s="17" t="s">
        <v>17654</v>
      </c>
    </row>
    <row r="612" spans="1:29" x14ac:dyDescent="0.25">
      <c r="A612" t="s">
        <v>3339</v>
      </c>
      <c r="B612" s="166" t="s">
        <v>5052</v>
      </c>
      <c r="C612" t="s">
        <v>5053</v>
      </c>
      <c r="D612" s="1">
        <v>45162</v>
      </c>
      <c r="E612">
        <f t="shared" si="69"/>
        <v>70</v>
      </c>
      <c r="F612" t="s">
        <v>14</v>
      </c>
      <c r="G612">
        <v>820</v>
      </c>
      <c r="H612">
        <f t="shared" si="68"/>
        <v>82</v>
      </c>
      <c r="I612" t="s">
        <v>7</v>
      </c>
      <c r="J612" t="s">
        <v>8</v>
      </c>
      <c r="K612" t="s">
        <v>5054</v>
      </c>
      <c r="L612" t="s">
        <v>8</v>
      </c>
      <c r="M612" t="s">
        <v>14</v>
      </c>
      <c r="N612" t="str">
        <f t="shared" si="70"/>
        <v>F</v>
      </c>
      <c r="O612" t="s">
        <v>2650</v>
      </c>
      <c r="P612" t="s">
        <v>2651</v>
      </c>
      <c r="Q612" t="s">
        <v>221</v>
      </c>
      <c r="R612">
        <v>4</v>
      </c>
      <c r="S612">
        <f t="shared" si="71"/>
        <v>2019</v>
      </c>
      <c r="T612" t="s">
        <v>12</v>
      </c>
      <c r="U612">
        <v>0.999999999999997</v>
      </c>
      <c r="V612" t="s">
        <v>3386</v>
      </c>
      <c r="W612">
        <f>VLOOKUP(Q612,'PBT Tag Rates'!$B$5:$E$44,4,FALSE)</f>
        <v>0.95971980899999998</v>
      </c>
      <c r="X612">
        <v>1</v>
      </c>
      <c r="Y612" s="14">
        <f>IFERROR(LOOKUP(H612,{30,43,48,53,58,63,68,73,78,83,88,93,97},{42,47,52,57,62,67,72,77,82,87,92,99,100}),999)</f>
        <v>82</v>
      </c>
      <c r="Z612" s="17">
        <f t="shared" si="72"/>
        <v>1.4285714285714286</v>
      </c>
      <c r="AA612" s="17">
        <f t="shared" si="73"/>
        <v>1.4285714285714286</v>
      </c>
      <c r="AB612" s="17">
        <f t="shared" si="74"/>
        <v>2.518344052903343</v>
      </c>
      <c r="AC612" s="17" t="s">
        <v>17654</v>
      </c>
    </row>
    <row r="613" spans="1:29" x14ac:dyDescent="0.25">
      <c r="A613" t="s">
        <v>3339</v>
      </c>
      <c r="B613" s="166" t="s">
        <v>5055</v>
      </c>
      <c r="C613" t="s">
        <v>5056</v>
      </c>
      <c r="D613" s="1">
        <v>45162</v>
      </c>
      <c r="E613">
        <f t="shared" si="69"/>
        <v>70</v>
      </c>
      <c r="F613" t="s">
        <v>14</v>
      </c>
      <c r="G613">
        <v>820</v>
      </c>
      <c r="H613">
        <f t="shared" si="68"/>
        <v>82</v>
      </c>
      <c r="I613" t="s">
        <v>9</v>
      </c>
      <c r="J613">
        <v>1</v>
      </c>
      <c r="K613" t="s">
        <v>5057</v>
      </c>
      <c r="L613" t="s">
        <v>8</v>
      </c>
      <c r="M613" t="s">
        <v>14</v>
      </c>
      <c r="N613" t="str">
        <f t="shared" si="70"/>
        <v>F</v>
      </c>
      <c r="O613" t="s">
        <v>824</v>
      </c>
      <c r="P613" t="s">
        <v>5058</v>
      </c>
      <c r="Q613" t="s">
        <v>15</v>
      </c>
      <c r="R613">
        <v>5</v>
      </c>
      <c r="S613">
        <f t="shared" si="71"/>
        <v>2018</v>
      </c>
      <c r="T613" t="s">
        <v>12</v>
      </c>
      <c r="U613">
        <v>1</v>
      </c>
      <c r="V613" t="s">
        <v>3386</v>
      </c>
      <c r="W613">
        <f>VLOOKUP(Q613,'PBT Tag Rates'!$B$5:$E$44,4,FALSE)</f>
        <v>0.80551598400000002</v>
      </c>
      <c r="X613">
        <v>1</v>
      </c>
      <c r="Y613" s="14">
        <f>IFERROR(LOOKUP(H613,{30,43,48,53,58,63,68,73,78,83,88,93,97},{42,47,52,57,62,67,72,77,82,87,92,99,100}),999)</f>
        <v>82</v>
      </c>
      <c r="Z613" s="17">
        <f t="shared" si="72"/>
        <v>1.4285714285714286</v>
      </c>
      <c r="AA613" s="17">
        <f t="shared" si="73"/>
        <v>1.4285714285714286</v>
      </c>
      <c r="AB613" s="17">
        <f t="shared" si="74"/>
        <v>2.518344052903343</v>
      </c>
      <c r="AC613" s="17" t="s">
        <v>17654</v>
      </c>
    </row>
    <row r="614" spans="1:29" x14ac:dyDescent="0.25">
      <c r="A614" t="s">
        <v>3339</v>
      </c>
      <c r="B614" s="166" t="s">
        <v>5059</v>
      </c>
      <c r="C614" t="s">
        <v>842</v>
      </c>
      <c r="D614" s="1">
        <v>45162</v>
      </c>
      <c r="E614">
        <f t="shared" si="69"/>
        <v>70</v>
      </c>
      <c r="F614" t="s">
        <v>6</v>
      </c>
      <c r="G614">
        <v>840</v>
      </c>
      <c r="H614">
        <f t="shared" si="68"/>
        <v>84</v>
      </c>
      <c r="I614" t="s">
        <v>7</v>
      </c>
      <c r="J614" t="s">
        <v>8</v>
      </c>
      <c r="K614" t="s">
        <v>5060</v>
      </c>
      <c r="L614" t="s">
        <v>8</v>
      </c>
      <c r="M614" t="s">
        <v>6</v>
      </c>
      <c r="N614" t="str">
        <f t="shared" si="70"/>
        <v>M</v>
      </c>
      <c r="O614" t="s">
        <v>8</v>
      </c>
      <c r="P614" t="s">
        <v>8</v>
      </c>
      <c r="Q614" t="s">
        <v>11</v>
      </c>
      <c r="R614" t="s">
        <v>8</v>
      </c>
      <c r="S614" t="str">
        <f t="shared" si="71"/>
        <v>U</v>
      </c>
      <c r="T614" t="s">
        <v>12</v>
      </c>
      <c r="U614">
        <v>1</v>
      </c>
      <c r="V614" t="s">
        <v>11</v>
      </c>
      <c r="W614" t="e">
        <f>VLOOKUP(Q614,'PBT Tag Rates'!$B$5:$E$44,4,FALSE)</f>
        <v>#N/A</v>
      </c>
      <c r="X614">
        <v>1</v>
      </c>
      <c r="Y614" s="14">
        <f>IFERROR(LOOKUP(H614,{30,43,48,53,58,63,68,73,78,83,88,93,97},{42,47,52,57,62,67,72,77,82,87,92,99,100}),999)</f>
        <v>87</v>
      </c>
      <c r="Z614" s="17">
        <f t="shared" si="72"/>
        <v>1.4285714285714286</v>
      </c>
      <c r="AA614" s="17">
        <f t="shared" si="73"/>
        <v>1.4285714285714286</v>
      </c>
      <c r="AB614" s="17">
        <f t="shared" si="74"/>
        <v>2.518344052903343</v>
      </c>
      <c r="AC614" s="17" t="s">
        <v>17654</v>
      </c>
    </row>
    <row r="615" spans="1:29" x14ac:dyDescent="0.25">
      <c r="A615" t="s">
        <v>3339</v>
      </c>
      <c r="B615" s="166" t="s">
        <v>5061</v>
      </c>
      <c r="C615" t="s">
        <v>5062</v>
      </c>
      <c r="D615" s="1">
        <v>45162</v>
      </c>
      <c r="E615">
        <f t="shared" si="69"/>
        <v>70</v>
      </c>
      <c r="F615" t="s">
        <v>6</v>
      </c>
      <c r="G615">
        <v>830</v>
      </c>
      <c r="H615">
        <f t="shared" si="68"/>
        <v>83</v>
      </c>
      <c r="I615" t="s">
        <v>7</v>
      </c>
      <c r="J615" t="s">
        <v>8</v>
      </c>
      <c r="K615" t="s">
        <v>5063</v>
      </c>
      <c r="L615" t="s">
        <v>8</v>
      </c>
      <c r="M615" t="s">
        <v>6</v>
      </c>
      <c r="N615" t="str">
        <f t="shared" si="70"/>
        <v>M</v>
      </c>
      <c r="O615" t="s">
        <v>8</v>
      </c>
      <c r="P615" t="s">
        <v>8</v>
      </c>
      <c r="Q615" t="s">
        <v>11</v>
      </c>
      <c r="R615" t="s">
        <v>8</v>
      </c>
      <c r="S615" t="str">
        <f t="shared" si="71"/>
        <v>U</v>
      </c>
      <c r="T615" t="s">
        <v>12</v>
      </c>
      <c r="U615">
        <v>1</v>
      </c>
      <c r="V615" t="s">
        <v>11</v>
      </c>
      <c r="W615" t="e">
        <f>VLOOKUP(Q615,'PBT Tag Rates'!$B$5:$E$44,4,FALSE)</f>
        <v>#N/A</v>
      </c>
      <c r="X615">
        <v>1</v>
      </c>
      <c r="Y615" s="14">
        <f>IFERROR(LOOKUP(H615,{30,43,48,53,58,63,68,73,78,83,88,93,97},{42,47,52,57,62,67,72,77,82,87,92,99,100}),999)</f>
        <v>87</v>
      </c>
      <c r="Z615" s="17">
        <f t="shared" si="72"/>
        <v>1.4285714285714286</v>
      </c>
      <c r="AA615" s="17">
        <f t="shared" si="73"/>
        <v>1.4285714285714286</v>
      </c>
      <c r="AB615" s="17">
        <f t="shared" si="74"/>
        <v>2.518344052903343</v>
      </c>
      <c r="AC615" s="17" t="s">
        <v>17654</v>
      </c>
    </row>
    <row r="616" spans="1:29" x14ac:dyDescent="0.25">
      <c r="A616" t="s">
        <v>3339</v>
      </c>
      <c r="B616" s="166" t="s">
        <v>5064</v>
      </c>
      <c r="C616" t="s">
        <v>5065</v>
      </c>
      <c r="D616" s="1">
        <v>45162</v>
      </c>
      <c r="E616">
        <f t="shared" si="69"/>
        <v>70</v>
      </c>
      <c r="F616" t="s">
        <v>6</v>
      </c>
      <c r="G616">
        <v>790</v>
      </c>
      <c r="H616">
        <f t="shared" si="68"/>
        <v>79</v>
      </c>
      <c r="I616" t="s">
        <v>7</v>
      </c>
      <c r="J616" t="s">
        <v>8</v>
      </c>
      <c r="K616" t="s">
        <v>5066</v>
      </c>
      <c r="L616" t="s">
        <v>8</v>
      </c>
      <c r="M616" t="s">
        <v>6</v>
      </c>
      <c r="N616" t="str">
        <f t="shared" si="70"/>
        <v>M</v>
      </c>
      <c r="O616" t="s">
        <v>2861</v>
      </c>
      <c r="P616" t="s">
        <v>2948</v>
      </c>
      <c r="Q616" t="s">
        <v>221</v>
      </c>
      <c r="R616">
        <v>4</v>
      </c>
      <c r="S616">
        <f t="shared" si="71"/>
        <v>2019</v>
      </c>
      <c r="T616" t="s">
        <v>12</v>
      </c>
      <c r="U616">
        <v>1</v>
      </c>
      <c r="V616" t="s">
        <v>3396</v>
      </c>
      <c r="W616">
        <f>VLOOKUP(Q616,'PBT Tag Rates'!$B$5:$E$44,4,FALSE)</f>
        <v>0.95971980899999998</v>
      </c>
      <c r="X616">
        <v>1</v>
      </c>
      <c r="Y616" s="14">
        <f>IFERROR(LOOKUP(H616,{30,43,48,53,58,63,68,73,78,83,88,93,97},{42,47,52,57,62,67,72,77,82,87,92,99,100}),999)</f>
        <v>82</v>
      </c>
      <c r="Z616" s="17">
        <f t="shared" si="72"/>
        <v>1.4285714285714286</v>
      </c>
      <c r="AA616" s="17">
        <f t="shared" si="73"/>
        <v>1.4285714285714286</v>
      </c>
      <c r="AB616" s="17">
        <f t="shared" si="74"/>
        <v>2.518344052903343</v>
      </c>
      <c r="AC616" s="17" t="s">
        <v>17655</v>
      </c>
    </row>
    <row r="617" spans="1:29" x14ac:dyDescent="0.25">
      <c r="A617" t="s">
        <v>3339</v>
      </c>
      <c r="B617" s="166" t="s">
        <v>5067</v>
      </c>
      <c r="C617" t="s">
        <v>5068</v>
      </c>
      <c r="D617" s="1">
        <v>45162</v>
      </c>
      <c r="E617">
        <f t="shared" si="69"/>
        <v>70</v>
      </c>
      <c r="F617" t="s">
        <v>14</v>
      </c>
      <c r="G617">
        <v>650</v>
      </c>
      <c r="H617">
        <f t="shared" si="68"/>
        <v>65</v>
      </c>
      <c r="I617" t="s">
        <v>7</v>
      </c>
      <c r="J617" t="s">
        <v>8</v>
      </c>
      <c r="K617" t="s">
        <v>8</v>
      </c>
      <c r="L617" t="s">
        <v>8</v>
      </c>
      <c r="M617" t="s">
        <v>14</v>
      </c>
      <c r="N617" t="str">
        <f t="shared" si="70"/>
        <v>F</v>
      </c>
      <c r="O617" t="s">
        <v>8</v>
      </c>
      <c r="P617" t="s">
        <v>8</v>
      </c>
      <c r="Q617" t="s">
        <v>11</v>
      </c>
      <c r="R617" t="s">
        <v>8</v>
      </c>
      <c r="S617" t="str">
        <f t="shared" si="71"/>
        <v>U</v>
      </c>
      <c r="T617" t="s">
        <v>12</v>
      </c>
      <c r="U617">
        <v>0.999999999999999</v>
      </c>
      <c r="V617" t="s">
        <v>11</v>
      </c>
      <c r="W617" t="e">
        <f>VLOOKUP(Q617,'PBT Tag Rates'!$B$5:$E$44,4,FALSE)</f>
        <v>#N/A</v>
      </c>
      <c r="X617">
        <v>1</v>
      </c>
      <c r="Y617" s="14">
        <f>IFERROR(LOOKUP(H617,{30,43,48,53,58,63,68,73,78,83,88,93,97},{42,47,52,57,62,67,72,77,82,87,92,99,100}),999)</f>
        <v>67</v>
      </c>
      <c r="Z617" s="17">
        <f t="shared" si="72"/>
        <v>1.4285714285714286</v>
      </c>
      <c r="AA617" s="17">
        <f t="shared" si="73"/>
        <v>1.4285714285714286</v>
      </c>
      <c r="AB617" s="17">
        <f t="shared" si="74"/>
        <v>2.518344052903343</v>
      </c>
      <c r="AC617" s="17" t="s">
        <v>17654</v>
      </c>
    </row>
    <row r="618" spans="1:29" x14ac:dyDescent="0.25">
      <c r="A618" t="s">
        <v>3339</v>
      </c>
      <c r="B618" s="166" t="s">
        <v>5069</v>
      </c>
      <c r="C618" t="s">
        <v>5070</v>
      </c>
      <c r="D618" s="1">
        <v>45162</v>
      </c>
      <c r="E618">
        <f t="shared" si="69"/>
        <v>70</v>
      </c>
      <c r="F618" t="s">
        <v>14</v>
      </c>
      <c r="G618">
        <v>880</v>
      </c>
      <c r="H618">
        <f t="shared" si="68"/>
        <v>88</v>
      </c>
      <c r="I618" t="s">
        <v>9</v>
      </c>
      <c r="J618">
        <v>1</v>
      </c>
      <c r="K618" t="s">
        <v>5071</v>
      </c>
      <c r="L618" t="s">
        <v>8</v>
      </c>
      <c r="M618" t="s">
        <v>14</v>
      </c>
      <c r="N618" t="str">
        <f t="shared" si="70"/>
        <v>F</v>
      </c>
      <c r="O618" t="s">
        <v>806</v>
      </c>
      <c r="P618" t="s">
        <v>807</v>
      </c>
      <c r="Q618" t="s">
        <v>13</v>
      </c>
      <c r="R618">
        <v>5</v>
      </c>
      <c r="S618">
        <f t="shared" si="71"/>
        <v>2018</v>
      </c>
      <c r="T618" t="s">
        <v>12</v>
      </c>
      <c r="U618">
        <v>1</v>
      </c>
      <c r="V618" t="s">
        <v>3169</v>
      </c>
      <c r="W618">
        <f>VLOOKUP(Q618,'PBT Tag Rates'!$B$5:$E$44,4,FALSE)</f>
        <v>0.96828396500000002</v>
      </c>
      <c r="X618">
        <v>1</v>
      </c>
      <c r="Y618" s="14">
        <f>IFERROR(LOOKUP(H618,{30,43,48,53,58,63,68,73,78,83,88,93,97},{42,47,52,57,62,67,72,77,82,87,92,99,100}),999)</f>
        <v>92</v>
      </c>
      <c r="Z618" s="17">
        <f t="shared" si="72"/>
        <v>1.4285714285714286</v>
      </c>
      <c r="AA618" s="17">
        <f t="shared" si="73"/>
        <v>1.4285714285714286</v>
      </c>
      <c r="AB618" s="17">
        <f t="shared" si="74"/>
        <v>2.518344052903343</v>
      </c>
      <c r="AC618" s="17" t="s">
        <v>17654</v>
      </c>
    </row>
    <row r="619" spans="1:29" x14ac:dyDescent="0.25">
      <c r="A619" t="s">
        <v>3339</v>
      </c>
      <c r="B619" s="166" t="s">
        <v>5072</v>
      </c>
      <c r="C619" t="s">
        <v>5073</v>
      </c>
      <c r="D619" s="1">
        <v>45162</v>
      </c>
      <c r="E619">
        <f t="shared" si="69"/>
        <v>70</v>
      </c>
      <c r="F619" t="s">
        <v>6</v>
      </c>
      <c r="G619">
        <v>840</v>
      </c>
      <c r="H619">
        <f t="shared" si="68"/>
        <v>84</v>
      </c>
      <c r="I619" t="s">
        <v>7</v>
      </c>
      <c r="J619" t="s">
        <v>8</v>
      </c>
      <c r="K619" t="s">
        <v>5074</v>
      </c>
      <c r="L619" t="s">
        <v>8</v>
      </c>
      <c r="M619" t="s">
        <v>6</v>
      </c>
      <c r="N619" t="str">
        <f t="shared" si="70"/>
        <v>M</v>
      </c>
      <c r="O619" t="s">
        <v>1139</v>
      </c>
      <c r="P619" t="s">
        <v>1140</v>
      </c>
      <c r="Q619" t="s">
        <v>221</v>
      </c>
      <c r="R619">
        <v>4</v>
      </c>
      <c r="S619">
        <f t="shared" si="71"/>
        <v>2019</v>
      </c>
      <c r="T619" t="s">
        <v>12</v>
      </c>
      <c r="U619">
        <v>1</v>
      </c>
      <c r="V619" t="s">
        <v>3363</v>
      </c>
      <c r="W619">
        <f>VLOOKUP(Q619,'PBT Tag Rates'!$B$5:$E$44,4,FALSE)</f>
        <v>0.95971980899999998</v>
      </c>
      <c r="X619">
        <v>1</v>
      </c>
      <c r="Y619" s="14">
        <f>IFERROR(LOOKUP(H619,{30,43,48,53,58,63,68,73,78,83,88,93,97},{42,47,52,57,62,67,72,77,82,87,92,99,100}),999)</f>
        <v>87</v>
      </c>
      <c r="Z619" s="17">
        <f t="shared" si="72"/>
        <v>1.4285714285714286</v>
      </c>
      <c r="AA619" s="17">
        <f t="shared" si="73"/>
        <v>1.4285714285714286</v>
      </c>
      <c r="AB619" s="17">
        <f t="shared" si="74"/>
        <v>2.518344052903343</v>
      </c>
      <c r="AC619" s="17" t="s">
        <v>17654</v>
      </c>
    </row>
    <row r="620" spans="1:29" x14ac:dyDescent="0.25">
      <c r="A620" t="s">
        <v>3339</v>
      </c>
      <c r="B620" s="166" t="s">
        <v>5075</v>
      </c>
      <c r="C620" t="s">
        <v>5076</v>
      </c>
      <c r="D620" s="1">
        <v>45162</v>
      </c>
      <c r="E620">
        <f t="shared" si="69"/>
        <v>70</v>
      </c>
      <c r="F620" t="s">
        <v>6</v>
      </c>
      <c r="G620">
        <v>900</v>
      </c>
      <c r="H620">
        <f t="shared" si="68"/>
        <v>90</v>
      </c>
      <c r="I620" t="s">
        <v>7</v>
      </c>
      <c r="J620" t="s">
        <v>8</v>
      </c>
      <c r="K620" t="s">
        <v>5077</v>
      </c>
      <c r="L620" t="s">
        <v>8</v>
      </c>
      <c r="M620" t="s">
        <v>6</v>
      </c>
      <c r="N620" t="str">
        <f t="shared" si="70"/>
        <v>M</v>
      </c>
      <c r="O620" t="s">
        <v>5078</v>
      </c>
      <c r="P620" t="s">
        <v>5079</v>
      </c>
      <c r="Q620" t="s">
        <v>221</v>
      </c>
      <c r="R620">
        <v>4</v>
      </c>
      <c r="S620">
        <f t="shared" si="71"/>
        <v>2019</v>
      </c>
      <c r="T620" t="s">
        <v>12</v>
      </c>
      <c r="U620">
        <v>0.999999999999998</v>
      </c>
      <c r="V620" t="s">
        <v>3346</v>
      </c>
      <c r="W620">
        <f>VLOOKUP(Q620,'PBT Tag Rates'!$B$5:$E$44,4,FALSE)</f>
        <v>0.95971980899999998</v>
      </c>
      <c r="X620">
        <v>1</v>
      </c>
      <c r="Y620" s="14">
        <f>IFERROR(LOOKUP(H620,{30,43,48,53,58,63,68,73,78,83,88,93,97},{42,47,52,57,62,67,72,77,82,87,92,99,100}),999)</f>
        <v>92</v>
      </c>
      <c r="Z620" s="17">
        <f t="shared" si="72"/>
        <v>1.4285714285714286</v>
      </c>
      <c r="AA620" s="17">
        <f t="shared" si="73"/>
        <v>1.4285714285714286</v>
      </c>
      <c r="AB620" s="17">
        <f t="shared" si="74"/>
        <v>2.518344052903343</v>
      </c>
      <c r="AC620" s="17" t="s">
        <v>17654</v>
      </c>
    </row>
    <row r="621" spans="1:29" x14ac:dyDescent="0.25">
      <c r="A621" t="s">
        <v>3339</v>
      </c>
      <c r="B621" s="166" t="s">
        <v>5080</v>
      </c>
      <c r="C621" t="s">
        <v>5081</v>
      </c>
      <c r="D621" s="1">
        <v>45162</v>
      </c>
      <c r="E621">
        <f t="shared" si="69"/>
        <v>70</v>
      </c>
      <c r="F621" t="s">
        <v>6</v>
      </c>
      <c r="G621">
        <v>840</v>
      </c>
      <c r="H621">
        <f t="shared" si="68"/>
        <v>84</v>
      </c>
      <c r="I621" t="s">
        <v>7</v>
      </c>
      <c r="J621" t="s">
        <v>8</v>
      </c>
      <c r="K621" t="s">
        <v>5082</v>
      </c>
      <c r="L621" t="s">
        <v>8</v>
      </c>
      <c r="M621" t="s">
        <v>6</v>
      </c>
      <c r="N621" t="str">
        <f t="shared" si="70"/>
        <v>M</v>
      </c>
      <c r="O621" t="s">
        <v>4362</v>
      </c>
      <c r="P621" t="s">
        <v>4363</v>
      </c>
      <c r="Q621" t="s">
        <v>281</v>
      </c>
      <c r="R621">
        <v>4</v>
      </c>
      <c r="S621">
        <f t="shared" si="71"/>
        <v>2019</v>
      </c>
      <c r="T621" t="s">
        <v>12</v>
      </c>
      <c r="U621">
        <v>1</v>
      </c>
      <c r="V621" t="s">
        <v>3169</v>
      </c>
      <c r="W621">
        <f>VLOOKUP(Q621,'PBT Tag Rates'!$B$5:$E$44,4,FALSE)</f>
        <v>0.99705232300000002</v>
      </c>
      <c r="X621">
        <v>1</v>
      </c>
      <c r="Y621" s="14">
        <f>IFERROR(LOOKUP(H621,{30,43,48,53,58,63,68,73,78,83,88,93,97},{42,47,52,57,62,67,72,77,82,87,92,99,100}),999)</f>
        <v>87</v>
      </c>
      <c r="Z621" s="17">
        <f t="shared" si="72"/>
        <v>1.4285714285714286</v>
      </c>
      <c r="AA621" s="17">
        <f t="shared" si="73"/>
        <v>1.4285714285714286</v>
      </c>
      <c r="AB621" s="17">
        <f t="shared" si="74"/>
        <v>2.518344052903343</v>
      </c>
      <c r="AC621" s="17" t="s">
        <v>17654</v>
      </c>
    </row>
    <row r="622" spans="1:29" x14ac:dyDescent="0.25">
      <c r="A622" t="s">
        <v>3339</v>
      </c>
      <c r="B622" s="166" t="s">
        <v>5083</v>
      </c>
      <c r="C622" t="s">
        <v>5084</v>
      </c>
      <c r="D622" s="1">
        <v>45162</v>
      </c>
      <c r="E622">
        <f t="shared" si="69"/>
        <v>70</v>
      </c>
      <c r="F622" t="s">
        <v>14</v>
      </c>
      <c r="G622">
        <v>700</v>
      </c>
      <c r="H622">
        <f t="shared" si="68"/>
        <v>70</v>
      </c>
      <c r="I622" t="s">
        <v>7</v>
      </c>
      <c r="J622" t="s">
        <v>8</v>
      </c>
      <c r="K622" t="s">
        <v>5085</v>
      </c>
      <c r="L622" t="s">
        <v>8</v>
      </c>
      <c r="M622" t="s">
        <v>14</v>
      </c>
      <c r="N622" t="str">
        <f t="shared" si="70"/>
        <v>F</v>
      </c>
      <c r="O622" t="s">
        <v>1428</v>
      </c>
      <c r="P622" t="s">
        <v>2608</v>
      </c>
      <c r="Q622" t="s">
        <v>221</v>
      </c>
      <c r="R622">
        <v>4</v>
      </c>
      <c r="S622">
        <f t="shared" si="71"/>
        <v>2019</v>
      </c>
      <c r="T622" t="s">
        <v>12</v>
      </c>
      <c r="U622">
        <v>1</v>
      </c>
      <c r="V622" t="s">
        <v>3396</v>
      </c>
      <c r="W622">
        <f>VLOOKUP(Q622,'PBT Tag Rates'!$B$5:$E$44,4,FALSE)</f>
        <v>0.95971980899999998</v>
      </c>
      <c r="X622">
        <v>1</v>
      </c>
      <c r="Y622" s="14">
        <f>IFERROR(LOOKUP(H622,{30,43,48,53,58,63,68,73,78,83,88,93,97},{42,47,52,57,62,67,72,77,82,87,92,99,100}),999)</f>
        <v>72</v>
      </c>
      <c r="Z622" s="17">
        <f t="shared" si="72"/>
        <v>1.4285714285714286</v>
      </c>
      <c r="AA622" s="17">
        <f t="shared" si="73"/>
        <v>1.4285714285714286</v>
      </c>
      <c r="AB622" s="17">
        <f t="shared" si="74"/>
        <v>2.518344052903343</v>
      </c>
      <c r="AC622" s="17" t="s">
        <v>17655</v>
      </c>
    </row>
    <row r="623" spans="1:29" x14ac:dyDescent="0.25">
      <c r="A623" t="s">
        <v>3339</v>
      </c>
      <c r="B623" s="166" t="s">
        <v>5086</v>
      </c>
      <c r="C623" t="s">
        <v>843</v>
      </c>
      <c r="D623" s="1">
        <v>45162</v>
      </c>
      <c r="E623">
        <f t="shared" si="69"/>
        <v>70</v>
      </c>
      <c r="F623" t="s">
        <v>14</v>
      </c>
      <c r="G623">
        <v>760</v>
      </c>
      <c r="H623">
        <f t="shared" si="68"/>
        <v>76</v>
      </c>
      <c r="I623" t="s">
        <v>7</v>
      </c>
      <c r="J623" t="s">
        <v>8</v>
      </c>
      <c r="K623" t="s">
        <v>5087</v>
      </c>
      <c r="L623" t="s">
        <v>8</v>
      </c>
      <c r="M623" t="s">
        <v>14</v>
      </c>
      <c r="N623" t="str">
        <f t="shared" si="70"/>
        <v>F</v>
      </c>
      <c r="O623" t="s">
        <v>219</v>
      </c>
      <c r="P623" t="s">
        <v>220</v>
      </c>
      <c r="Q623" t="s">
        <v>221</v>
      </c>
      <c r="R623">
        <v>4</v>
      </c>
      <c r="S623">
        <f t="shared" si="71"/>
        <v>2019</v>
      </c>
      <c r="T623" t="s">
        <v>12</v>
      </c>
      <c r="U623">
        <v>1</v>
      </c>
      <c r="V623" t="s">
        <v>3363</v>
      </c>
      <c r="W623">
        <f>VLOOKUP(Q623,'PBT Tag Rates'!$B$5:$E$44,4,FALSE)</f>
        <v>0.95971980899999998</v>
      </c>
      <c r="X623">
        <v>1</v>
      </c>
      <c r="Y623" s="14">
        <f>IFERROR(LOOKUP(H623,{30,43,48,53,58,63,68,73,78,83,88,93,97},{42,47,52,57,62,67,72,77,82,87,92,99,100}),999)</f>
        <v>77</v>
      </c>
      <c r="Z623" s="17">
        <f t="shared" si="72"/>
        <v>1.4285714285714286</v>
      </c>
      <c r="AA623" s="17">
        <f t="shared" si="73"/>
        <v>1.4285714285714286</v>
      </c>
      <c r="AB623" s="17">
        <f t="shared" si="74"/>
        <v>2.518344052903343</v>
      </c>
      <c r="AC623" s="17" t="s">
        <v>17654</v>
      </c>
    </row>
    <row r="624" spans="1:29" x14ac:dyDescent="0.25">
      <c r="A624" t="s">
        <v>3339</v>
      </c>
      <c r="B624" s="166" t="s">
        <v>5088</v>
      </c>
      <c r="C624" t="s">
        <v>5089</v>
      </c>
      <c r="D624" s="1">
        <v>45162</v>
      </c>
      <c r="E624">
        <f t="shared" si="69"/>
        <v>70</v>
      </c>
      <c r="F624" t="s">
        <v>14</v>
      </c>
      <c r="G624">
        <v>810</v>
      </c>
      <c r="H624">
        <f t="shared" si="68"/>
        <v>81</v>
      </c>
      <c r="I624" t="s">
        <v>7</v>
      </c>
      <c r="J624" t="s">
        <v>8</v>
      </c>
      <c r="K624" t="s">
        <v>5090</v>
      </c>
      <c r="L624" t="s">
        <v>8</v>
      </c>
      <c r="M624" t="s">
        <v>14</v>
      </c>
      <c r="N624" t="str">
        <f t="shared" si="70"/>
        <v>F</v>
      </c>
      <c r="O624" t="s">
        <v>8</v>
      </c>
      <c r="P624" t="s">
        <v>8</v>
      </c>
      <c r="Q624" t="s">
        <v>11</v>
      </c>
      <c r="R624" t="s">
        <v>8</v>
      </c>
      <c r="S624" t="str">
        <f t="shared" si="71"/>
        <v>U</v>
      </c>
      <c r="T624" t="s">
        <v>12</v>
      </c>
      <c r="U624">
        <v>0.999999999999999</v>
      </c>
      <c r="V624" t="s">
        <v>11</v>
      </c>
      <c r="W624" t="e">
        <f>VLOOKUP(Q624,'PBT Tag Rates'!$B$5:$E$44,4,FALSE)</f>
        <v>#N/A</v>
      </c>
      <c r="X624">
        <v>1</v>
      </c>
      <c r="Y624" s="14">
        <f>IFERROR(LOOKUP(H624,{30,43,48,53,58,63,68,73,78,83,88,93,97},{42,47,52,57,62,67,72,77,82,87,92,99,100}),999)</f>
        <v>82</v>
      </c>
      <c r="Z624" s="17">
        <f t="shared" si="72"/>
        <v>1.4285714285714286</v>
      </c>
      <c r="AA624" s="17">
        <f t="shared" si="73"/>
        <v>1.4285714285714286</v>
      </c>
      <c r="AB624" s="17">
        <f t="shared" si="74"/>
        <v>2.518344052903343</v>
      </c>
      <c r="AC624" s="17" t="s">
        <v>17654</v>
      </c>
    </row>
    <row r="625" spans="1:29" x14ac:dyDescent="0.25">
      <c r="A625" t="s">
        <v>3339</v>
      </c>
      <c r="B625" s="166" t="s">
        <v>5091</v>
      </c>
      <c r="C625" t="s">
        <v>5092</v>
      </c>
      <c r="D625" s="1">
        <v>45162</v>
      </c>
      <c r="E625">
        <f t="shared" si="69"/>
        <v>70</v>
      </c>
      <c r="F625" t="s">
        <v>6</v>
      </c>
      <c r="G625">
        <v>790</v>
      </c>
      <c r="H625">
        <f t="shared" si="68"/>
        <v>79</v>
      </c>
      <c r="I625" t="s">
        <v>7</v>
      </c>
      <c r="J625" t="s">
        <v>8</v>
      </c>
      <c r="K625" t="s">
        <v>5093</v>
      </c>
      <c r="L625" t="s">
        <v>8</v>
      </c>
      <c r="M625" t="s">
        <v>6</v>
      </c>
      <c r="N625" t="str">
        <f t="shared" si="70"/>
        <v>M</v>
      </c>
      <c r="O625" t="s">
        <v>8</v>
      </c>
      <c r="P625" t="s">
        <v>8</v>
      </c>
      <c r="Q625" t="s">
        <v>11</v>
      </c>
      <c r="R625" t="s">
        <v>8</v>
      </c>
      <c r="S625" t="str">
        <f t="shared" si="71"/>
        <v>U</v>
      </c>
      <c r="T625" t="s">
        <v>12</v>
      </c>
      <c r="U625">
        <v>1</v>
      </c>
      <c r="V625" t="s">
        <v>11</v>
      </c>
      <c r="W625" t="e">
        <f>VLOOKUP(Q625,'PBT Tag Rates'!$B$5:$E$44,4,FALSE)</f>
        <v>#N/A</v>
      </c>
      <c r="X625">
        <v>1</v>
      </c>
      <c r="Y625" s="14">
        <f>IFERROR(LOOKUP(H625,{30,43,48,53,58,63,68,73,78,83,88,93,97},{42,47,52,57,62,67,72,77,82,87,92,99,100}),999)</f>
        <v>82</v>
      </c>
      <c r="Z625" s="17">
        <f t="shared" si="72"/>
        <v>1.4285714285714286</v>
      </c>
      <c r="AA625" s="17">
        <f t="shared" si="73"/>
        <v>1.4285714285714286</v>
      </c>
      <c r="AB625" s="17">
        <f t="shared" si="74"/>
        <v>2.518344052903343</v>
      </c>
      <c r="AC625" s="17" t="s">
        <v>17654</v>
      </c>
    </row>
    <row r="626" spans="1:29" x14ac:dyDescent="0.25">
      <c r="A626" t="s">
        <v>3339</v>
      </c>
      <c r="B626" s="166" t="s">
        <v>5094</v>
      </c>
      <c r="C626" t="s">
        <v>5095</v>
      </c>
      <c r="D626" s="1">
        <v>45162</v>
      </c>
      <c r="E626">
        <f t="shared" si="69"/>
        <v>70</v>
      </c>
      <c r="F626" t="s">
        <v>14</v>
      </c>
      <c r="G626">
        <v>820</v>
      </c>
      <c r="H626">
        <f t="shared" si="68"/>
        <v>82</v>
      </c>
      <c r="I626" t="s">
        <v>7</v>
      </c>
      <c r="J626" t="s">
        <v>8</v>
      </c>
      <c r="K626" t="s">
        <v>5096</v>
      </c>
      <c r="L626" t="s">
        <v>8</v>
      </c>
      <c r="M626" t="s">
        <v>14</v>
      </c>
      <c r="N626" t="str">
        <f t="shared" si="70"/>
        <v>F</v>
      </c>
      <c r="O626" t="s">
        <v>2047</v>
      </c>
      <c r="P626" t="s">
        <v>2048</v>
      </c>
      <c r="Q626" t="s">
        <v>281</v>
      </c>
      <c r="R626">
        <v>4</v>
      </c>
      <c r="S626">
        <f t="shared" si="71"/>
        <v>2019</v>
      </c>
      <c r="T626" t="s">
        <v>12</v>
      </c>
      <c r="U626">
        <v>1.00000000000001</v>
      </c>
      <c r="V626" t="s">
        <v>3169</v>
      </c>
      <c r="W626">
        <f>VLOOKUP(Q626,'PBT Tag Rates'!$B$5:$E$44,4,FALSE)</f>
        <v>0.99705232300000002</v>
      </c>
      <c r="X626">
        <v>1</v>
      </c>
      <c r="Y626" s="14">
        <f>IFERROR(LOOKUP(H626,{30,43,48,53,58,63,68,73,78,83,88,93,97},{42,47,52,57,62,67,72,77,82,87,92,99,100}),999)</f>
        <v>82</v>
      </c>
      <c r="Z626" s="17">
        <f t="shared" si="72"/>
        <v>1.4285714285714286</v>
      </c>
      <c r="AA626" s="17">
        <f t="shared" si="73"/>
        <v>1.4285714285714286</v>
      </c>
      <c r="AB626" s="17">
        <f t="shared" si="74"/>
        <v>2.518344052903343</v>
      </c>
      <c r="AC626" s="17" t="s">
        <v>17654</v>
      </c>
    </row>
    <row r="627" spans="1:29" x14ac:dyDescent="0.25">
      <c r="A627" t="s">
        <v>3339</v>
      </c>
      <c r="B627" s="166" t="s">
        <v>5097</v>
      </c>
      <c r="C627" t="s">
        <v>5098</v>
      </c>
      <c r="D627" s="1">
        <v>45162</v>
      </c>
      <c r="E627">
        <f t="shared" si="69"/>
        <v>70</v>
      </c>
      <c r="F627" t="s">
        <v>14</v>
      </c>
      <c r="G627">
        <v>780</v>
      </c>
      <c r="H627">
        <f t="shared" si="68"/>
        <v>78</v>
      </c>
      <c r="I627" t="s">
        <v>7</v>
      </c>
      <c r="J627" t="s">
        <v>8</v>
      </c>
      <c r="K627" t="s">
        <v>5099</v>
      </c>
      <c r="L627" t="s">
        <v>8</v>
      </c>
      <c r="M627" t="s">
        <v>14</v>
      </c>
      <c r="N627" t="str">
        <f t="shared" si="70"/>
        <v>F</v>
      </c>
      <c r="O627" t="s">
        <v>3661</v>
      </c>
      <c r="P627" t="s">
        <v>3662</v>
      </c>
      <c r="Q627" t="s">
        <v>221</v>
      </c>
      <c r="R627">
        <v>4</v>
      </c>
      <c r="S627">
        <f t="shared" si="71"/>
        <v>2019</v>
      </c>
      <c r="T627" t="s">
        <v>12</v>
      </c>
      <c r="U627">
        <v>1</v>
      </c>
      <c r="V627" t="s">
        <v>3363</v>
      </c>
      <c r="W627">
        <f>VLOOKUP(Q627,'PBT Tag Rates'!$B$5:$E$44,4,FALSE)</f>
        <v>0.95971980899999998</v>
      </c>
      <c r="X627">
        <v>1</v>
      </c>
      <c r="Y627" s="14">
        <f>IFERROR(LOOKUP(H627,{30,43,48,53,58,63,68,73,78,83,88,93,97},{42,47,52,57,62,67,72,77,82,87,92,99,100}),999)</f>
        <v>82</v>
      </c>
      <c r="Z627" s="17">
        <f t="shared" si="72"/>
        <v>1.4285714285714286</v>
      </c>
      <c r="AA627" s="17">
        <f t="shared" si="73"/>
        <v>1.4285714285714286</v>
      </c>
      <c r="AB627" s="17">
        <f t="shared" si="74"/>
        <v>2.518344052903343</v>
      </c>
      <c r="AC627" s="17" t="s">
        <v>17654</v>
      </c>
    </row>
    <row r="628" spans="1:29" x14ac:dyDescent="0.25">
      <c r="A628" t="s">
        <v>3339</v>
      </c>
      <c r="B628" s="166" t="s">
        <v>5100</v>
      </c>
      <c r="C628" t="s">
        <v>5101</v>
      </c>
      <c r="D628" s="1">
        <v>45162</v>
      </c>
      <c r="E628">
        <f t="shared" si="69"/>
        <v>70</v>
      </c>
      <c r="F628" t="s">
        <v>6</v>
      </c>
      <c r="G628">
        <v>830</v>
      </c>
      <c r="H628">
        <f t="shared" si="68"/>
        <v>83</v>
      </c>
      <c r="I628" t="s">
        <v>7</v>
      </c>
      <c r="J628" t="s">
        <v>8</v>
      </c>
      <c r="K628" t="s">
        <v>5102</v>
      </c>
      <c r="L628" t="s">
        <v>8</v>
      </c>
      <c r="M628" t="s">
        <v>14</v>
      </c>
      <c r="N628" t="str">
        <f t="shared" si="70"/>
        <v>F</v>
      </c>
      <c r="O628" t="s">
        <v>8</v>
      </c>
      <c r="P628" t="s">
        <v>8</v>
      </c>
      <c r="Q628" t="s">
        <v>11</v>
      </c>
      <c r="R628" t="s">
        <v>8</v>
      </c>
      <c r="S628" t="str">
        <f t="shared" si="71"/>
        <v>U</v>
      </c>
      <c r="T628" t="s">
        <v>12</v>
      </c>
      <c r="U628">
        <v>0.999999999999999</v>
      </c>
      <c r="V628" t="s">
        <v>11</v>
      </c>
      <c r="W628" t="e">
        <f>VLOOKUP(Q628,'PBT Tag Rates'!$B$5:$E$44,4,FALSE)</f>
        <v>#N/A</v>
      </c>
      <c r="X628">
        <v>1</v>
      </c>
      <c r="Y628" s="14">
        <f>IFERROR(LOOKUP(H628,{30,43,48,53,58,63,68,73,78,83,88,93,97},{42,47,52,57,62,67,72,77,82,87,92,99,100}),999)</f>
        <v>87</v>
      </c>
      <c r="Z628" s="17">
        <f t="shared" si="72"/>
        <v>1.4285714285714286</v>
      </c>
      <c r="AA628" s="17">
        <f t="shared" si="73"/>
        <v>1.4285714285714286</v>
      </c>
      <c r="AB628" s="17">
        <f t="shared" si="74"/>
        <v>2.518344052903343</v>
      </c>
      <c r="AC628" s="17" t="s">
        <v>17654</v>
      </c>
    </row>
    <row r="629" spans="1:29" x14ac:dyDescent="0.25">
      <c r="A629" t="s">
        <v>3339</v>
      </c>
      <c r="B629" s="166" t="s">
        <v>5103</v>
      </c>
      <c r="C629" t="s">
        <v>5104</v>
      </c>
      <c r="D629" s="1">
        <v>45162</v>
      </c>
      <c r="E629">
        <f t="shared" si="69"/>
        <v>70</v>
      </c>
      <c r="F629" t="s">
        <v>14</v>
      </c>
      <c r="G629">
        <v>780</v>
      </c>
      <c r="H629">
        <f t="shared" si="68"/>
        <v>78</v>
      </c>
      <c r="I629" t="s">
        <v>7</v>
      </c>
      <c r="J629" t="s">
        <v>8</v>
      </c>
      <c r="K629" t="s">
        <v>5105</v>
      </c>
      <c r="L629" t="s">
        <v>8</v>
      </c>
      <c r="M629" t="s">
        <v>14</v>
      </c>
      <c r="N629" t="str">
        <f t="shared" si="70"/>
        <v>F</v>
      </c>
      <c r="O629" t="s">
        <v>4847</v>
      </c>
      <c r="P629" t="s">
        <v>5106</v>
      </c>
      <c r="Q629" t="s">
        <v>281</v>
      </c>
      <c r="R629">
        <v>4</v>
      </c>
      <c r="S629">
        <f t="shared" si="71"/>
        <v>2019</v>
      </c>
      <c r="T629" t="s">
        <v>12</v>
      </c>
      <c r="U629">
        <v>0.999999999999999</v>
      </c>
      <c r="V629" t="s">
        <v>3171</v>
      </c>
      <c r="W629">
        <f>VLOOKUP(Q629,'PBT Tag Rates'!$B$5:$E$44,4,FALSE)</f>
        <v>0.99705232300000002</v>
      </c>
      <c r="X629">
        <v>1</v>
      </c>
      <c r="Y629" s="14">
        <f>IFERROR(LOOKUP(H629,{30,43,48,53,58,63,68,73,78,83,88,93,97},{42,47,52,57,62,67,72,77,82,87,92,99,100}),999)</f>
        <v>82</v>
      </c>
      <c r="Z629" s="17">
        <f t="shared" si="72"/>
        <v>1.4285714285714286</v>
      </c>
      <c r="AA629" s="17">
        <f t="shared" si="73"/>
        <v>1.4285714285714286</v>
      </c>
      <c r="AB629" s="17">
        <f t="shared" si="74"/>
        <v>2.518344052903343</v>
      </c>
      <c r="AC629" s="17" t="s">
        <v>17654</v>
      </c>
    </row>
    <row r="630" spans="1:29" x14ac:dyDescent="0.25">
      <c r="A630" t="s">
        <v>3339</v>
      </c>
      <c r="B630" s="166" t="s">
        <v>5107</v>
      </c>
      <c r="C630" t="s">
        <v>5108</v>
      </c>
      <c r="D630" s="1">
        <v>45162</v>
      </c>
      <c r="E630">
        <f t="shared" si="69"/>
        <v>70</v>
      </c>
      <c r="F630" t="s">
        <v>6</v>
      </c>
      <c r="G630">
        <v>830</v>
      </c>
      <c r="H630">
        <f t="shared" si="68"/>
        <v>83</v>
      </c>
      <c r="I630" t="s">
        <v>9</v>
      </c>
      <c r="J630">
        <v>1</v>
      </c>
      <c r="K630" t="s">
        <v>5109</v>
      </c>
      <c r="L630" t="s">
        <v>8</v>
      </c>
      <c r="M630" t="s">
        <v>6</v>
      </c>
      <c r="N630" t="str">
        <f t="shared" si="70"/>
        <v>M</v>
      </c>
      <c r="O630" t="s">
        <v>1139</v>
      </c>
      <c r="P630" t="s">
        <v>4426</v>
      </c>
      <c r="Q630" t="s">
        <v>221</v>
      </c>
      <c r="R630">
        <v>4</v>
      </c>
      <c r="S630">
        <f t="shared" si="71"/>
        <v>2019</v>
      </c>
      <c r="T630" t="s">
        <v>12</v>
      </c>
      <c r="U630">
        <v>1</v>
      </c>
      <c r="V630" t="s">
        <v>3363</v>
      </c>
      <c r="W630">
        <f>VLOOKUP(Q630,'PBT Tag Rates'!$B$5:$E$44,4,FALSE)</f>
        <v>0.95971980899999998</v>
      </c>
      <c r="X630">
        <v>1</v>
      </c>
      <c r="Y630" s="14">
        <f>IFERROR(LOOKUP(H630,{30,43,48,53,58,63,68,73,78,83,88,93,97},{42,47,52,57,62,67,72,77,82,87,92,99,100}),999)</f>
        <v>87</v>
      </c>
      <c r="Z630" s="17">
        <f t="shared" si="72"/>
        <v>1.4285714285714286</v>
      </c>
      <c r="AA630" s="17">
        <f t="shared" si="73"/>
        <v>1.4285714285714286</v>
      </c>
      <c r="AB630" s="17">
        <f t="shared" si="74"/>
        <v>2.518344052903343</v>
      </c>
      <c r="AC630" s="17" t="s">
        <v>17654</v>
      </c>
    </row>
    <row r="631" spans="1:29" x14ac:dyDescent="0.25">
      <c r="A631" t="s">
        <v>3339</v>
      </c>
      <c r="B631" s="166" t="s">
        <v>5110</v>
      </c>
      <c r="C631" t="s">
        <v>5111</v>
      </c>
      <c r="D631" s="1">
        <v>45162</v>
      </c>
      <c r="E631">
        <f t="shared" si="69"/>
        <v>70</v>
      </c>
      <c r="F631" t="s">
        <v>14</v>
      </c>
      <c r="G631">
        <v>820</v>
      </c>
      <c r="H631">
        <f t="shared" si="68"/>
        <v>82</v>
      </c>
      <c r="I631" t="s">
        <v>9</v>
      </c>
      <c r="J631">
        <v>1</v>
      </c>
      <c r="K631" t="s">
        <v>5112</v>
      </c>
      <c r="L631" t="s">
        <v>8</v>
      </c>
      <c r="M631" t="s">
        <v>6</v>
      </c>
      <c r="N631" t="str">
        <f t="shared" si="70"/>
        <v>M</v>
      </c>
      <c r="O631" t="s">
        <v>892</v>
      </c>
      <c r="P631" t="s">
        <v>2588</v>
      </c>
      <c r="Q631" t="s">
        <v>221</v>
      </c>
      <c r="R631">
        <v>4</v>
      </c>
      <c r="S631">
        <f t="shared" si="71"/>
        <v>2019</v>
      </c>
      <c r="T631" t="s">
        <v>12</v>
      </c>
      <c r="U631">
        <v>1</v>
      </c>
      <c r="V631" t="s">
        <v>3363</v>
      </c>
      <c r="W631">
        <f>VLOOKUP(Q631,'PBT Tag Rates'!$B$5:$E$44,4,FALSE)</f>
        <v>0.95971980899999998</v>
      </c>
      <c r="X631">
        <v>1</v>
      </c>
      <c r="Y631" s="14">
        <f>IFERROR(LOOKUP(H631,{30,43,48,53,58,63,68,73,78,83,88,93,97},{42,47,52,57,62,67,72,77,82,87,92,99,100}),999)</f>
        <v>82</v>
      </c>
      <c r="Z631" s="17">
        <f t="shared" si="72"/>
        <v>1.4285714285714286</v>
      </c>
      <c r="AA631" s="17">
        <f t="shared" si="73"/>
        <v>1.4285714285714286</v>
      </c>
      <c r="AB631" s="17">
        <f t="shared" si="74"/>
        <v>2.518344052903343</v>
      </c>
      <c r="AC631" s="17" t="s">
        <v>17654</v>
      </c>
    </row>
    <row r="632" spans="1:29" x14ac:dyDescent="0.25">
      <c r="A632" t="s">
        <v>3339</v>
      </c>
      <c r="B632" s="166" t="s">
        <v>5113</v>
      </c>
      <c r="C632" t="s">
        <v>5114</v>
      </c>
      <c r="D632" s="1">
        <v>45162</v>
      </c>
      <c r="E632">
        <f t="shared" si="69"/>
        <v>70</v>
      </c>
      <c r="F632" t="s">
        <v>6</v>
      </c>
      <c r="G632">
        <v>970</v>
      </c>
      <c r="H632">
        <f t="shared" si="68"/>
        <v>97</v>
      </c>
      <c r="I632" t="s">
        <v>7</v>
      </c>
      <c r="J632" t="s">
        <v>8</v>
      </c>
      <c r="K632" t="s">
        <v>5115</v>
      </c>
      <c r="L632" t="s">
        <v>8</v>
      </c>
      <c r="M632" t="s">
        <v>6</v>
      </c>
      <c r="N632" t="str">
        <f t="shared" si="70"/>
        <v>M</v>
      </c>
      <c r="O632" t="s">
        <v>8</v>
      </c>
      <c r="P632" t="s">
        <v>8</v>
      </c>
      <c r="Q632" t="s">
        <v>11</v>
      </c>
      <c r="R632" t="s">
        <v>8</v>
      </c>
      <c r="S632" t="str">
        <f t="shared" si="71"/>
        <v>U</v>
      </c>
      <c r="T632" t="s">
        <v>12</v>
      </c>
      <c r="U632">
        <v>1</v>
      </c>
      <c r="V632" t="s">
        <v>11</v>
      </c>
      <c r="W632" t="e">
        <f>VLOOKUP(Q632,'PBT Tag Rates'!$B$5:$E$44,4,FALSE)</f>
        <v>#N/A</v>
      </c>
      <c r="X632">
        <v>1</v>
      </c>
      <c r="Y632" s="14">
        <f>IFERROR(LOOKUP(H632,{30,43,48,53,58,63,68,73,78,83,88,93,97},{42,47,52,57,62,67,72,77,82,87,92,99,100}),999)</f>
        <v>100</v>
      </c>
      <c r="Z632" s="17">
        <f t="shared" si="72"/>
        <v>1.4285714285714286</v>
      </c>
      <c r="AA632" s="17">
        <f t="shared" si="73"/>
        <v>1.4285714285714286</v>
      </c>
      <c r="AB632" s="17">
        <f t="shared" si="74"/>
        <v>2.518344052903343</v>
      </c>
      <c r="AC632" s="17" t="s">
        <v>17654</v>
      </c>
    </row>
    <row r="633" spans="1:29" x14ac:dyDescent="0.25">
      <c r="A633" t="s">
        <v>3339</v>
      </c>
      <c r="B633" s="166" t="s">
        <v>5116</v>
      </c>
      <c r="C633" t="s">
        <v>5117</v>
      </c>
      <c r="D633" s="1">
        <v>45162</v>
      </c>
      <c r="E633">
        <f t="shared" si="69"/>
        <v>70</v>
      </c>
      <c r="F633" t="s">
        <v>14</v>
      </c>
      <c r="G633">
        <v>790</v>
      </c>
      <c r="H633">
        <f t="shared" si="68"/>
        <v>79</v>
      </c>
      <c r="I633" t="s">
        <v>7</v>
      </c>
      <c r="J633" t="s">
        <v>8</v>
      </c>
      <c r="K633" t="s">
        <v>5118</v>
      </c>
      <c r="L633" t="s">
        <v>8</v>
      </c>
      <c r="M633" t="s">
        <v>14</v>
      </c>
      <c r="N633" t="str">
        <f t="shared" si="70"/>
        <v>F</v>
      </c>
      <c r="O633" t="s">
        <v>8</v>
      </c>
      <c r="P633" t="s">
        <v>8</v>
      </c>
      <c r="Q633" t="s">
        <v>11</v>
      </c>
      <c r="R633" t="s">
        <v>8</v>
      </c>
      <c r="S633" t="str">
        <f t="shared" si="71"/>
        <v>U</v>
      </c>
      <c r="T633" t="s">
        <v>12</v>
      </c>
      <c r="U633">
        <v>1</v>
      </c>
      <c r="V633" t="s">
        <v>11</v>
      </c>
      <c r="W633" t="e">
        <f>VLOOKUP(Q633,'PBT Tag Rates'!$B$5:$E$44,4,FALSE)</f>
        <v>#N/A</v>
      </c>
      <c r="X633">
        <v>1</v>
      </c>
      <c r="Y633" s="14">
        <f>IFERROR(LOOKUP(H633,{30,43,48,53,58,63,68,73,78,83,88,93,97},{42,47,52,57,62,67,72,77,82,87,92,99,100}),999)</f>
        <v>82</v>
      </c>
      <c r="Z633" s="17">
        <f t="shared" si="72"/>
        <v>1.4285714285714286</v>
      </c>
      <c r="AA633" s="17">
        <f t="shared" si="73"/>
        <v>1.4285714285714286</v>
      </c>
      <c r="AB633" s="17">
        <f t="shared" si="74"/>
        <v>2.518344052903343</v>
      </c>
      <c r="AC633" s="17" t="s">
        <v>17654</v>
      </c>
    </row>
    <row r="634" spans="1:29" x14ac:dyDescent="0.25">
      <c r="A634" t="s">
        <v>3339</v>
      </c>
      <c r="B634" s="166" t="s">
        <v>5119</v>
      </c>
      <c r="C634" t="s">
        <v>5120</v>
      </c>
      <c r="D634" s="1">
        <v>45162</v>
      </c>
      <c r="E634">
        <f t="shared" si="69"/>
        <v>70</v>
      </c>
      <c r="F634" t="s">
        <v>14</v>
      </c>
      <c r="G634">
        <v>720</v>
      </c>
      <c r="H634">
        <f t="shared" si="68"/>
        <v>72</v>
      </c>
      <c r="I634" t="s">
        <v>7</v>
      </c>
      <c r="J634" t="s">
        <v>8</v>
      </c>
      <c r="K634" t="s">
        <v>5121</v>
      </c>
      <c r="L634" t="s">
        <v>8</v>
      </c>
      <c r="M634" t="s">
        <v>14</v>
      </c>
      <c r="N634" t="str">
        <f t="shared" si="70"/>
        <v>F</v>
      </c>
      <c r="O634" t="s">
        <v>881</v>
      </c>
      <c r="P634" t="s">
        <v>882</v>
      </c>
      <c r="Q634" t="s">
        <v>221</v>
      </c>
      <c r="R634">
        <v>4</v>
      </c>
      <c r="S634">
        <f t="shared" si="71"/>
        <v>2019</v>
      </c>
      <c r="T634" t="s">
        <v>12</v>
      </c>
      <c r="U634">
        <v>0.999999999999998</v>
      </c>
      <c r="V634" t="s">
        <v>3357</v>
      </c>
      <c r="W634">
        <f>VLOOKUP(Q634,'PBT Tag Rates'!$B$5:$E$44,4,FALSE)</f>
        <v>0.95971980899999998</v>
      </c>
      <c r="X634">
        <v>1</v>
      </c>
      <c r="Y634" s="14">
        <f>IFERROR(LOOKUP(H634,{30,43,48,53,58,63,68,73,78,83,88,93,97},{42,47,52,57,62,67,72,77,82,87,92,99,100}),999)</f>
        <v>72</v>
      </c>
      <c r="Z634" s="17">
        <f t="shared" si="72"/>
        <v>1.4285714285714286</v>
      </c>
      <c r="AA634" s="17">
        <f t="shared" si="73"/>
        <v>1.4285714285714286</v>
      </c>
      <c r="AB634" s="17">
        <f t="shared" si="74"/>
        <v>2.518344052903343</v>
      </c>
      <c r="AC634" s="17" t="s">
        <v>17654</v>
      </c>
    </row>
    <row r="635" spans="1:29" x14ac:dyDescent="0.25">
      <c r="A635" t="s">
        <v>3339</v>
      </c>
      <c r="B635" s="166" t="s">
        <v>5122</v>
      </c>
      <c r="C635" t="s">
        <v>5123</v>
      </c>
      <c r="D635" s="1">
        <v>45162</v>
      </c>
      <c r="E635">
        <f t="shared" si="69"/>
        <v>70</v>
      </c>
      <c r="F635" t="s">
        <v>6</v>
      </c>
      <c r="G635">
        <v>730</v>
      </c>
      <c r="H635">
        <f t="shared" si="68"/>
        <v>73</v>
      </c>
      <c r="I635" t="s">
        <v>7</v>
      </c>
      <c r="J635" t="s">
        <v>8</v>
      </c>
      <c r="K635" t="s">
        <v>5124</v>
      </c>
      <c r="L635" t="s">
        <v>8</v>
      </c>
      <c r="M635" t="s">
        <v>6</v>
      </c>
      <c r="N635" t="str">
        <f t="shared" si="70"/>
        <v>M</v>
      </c>
      <c r="O635" t="s">
        <v>866</v>
      </c>
      <c r="P635" t="s">
        <v>867</v>
      </c>
      <c r="Q635" t="s">
        <v>221</v>
      </c>
      <c r="R635">
        <v>4</v>
      </c>
      <c r="S635">
        <f t="shared" si="71"/>
        <v>2019</v>
      </c>
      <c r="T635" t="s">
        <v>12</v>
      </c>
      <c r="U635">
        <v>1</v>
      </c>
      <c r="V635" t="s">
        <v>3357</v>
      </c>
      <c r="W635">
        <f>VLOOKUP(Q635,'PBT Tag Rates'!$B$5:$E$44,4,FALSE)</f>
        <v>0.95971980899999998</v>
      </c>
      <c r="X635">
        <v>1</v>
      </c>
      <c r="Y635" s="14">
        <f>IFERROR(LOOKUP(H635,{30,43,48,53,58,63,68,73,78,83,88,93,97},{42,47,52,57,62,67,72,77,82,87,92,99,100}),999)</f>
        <v>77</v>
      </c>
      <c r="Z635" s="17">
        <f t="shared" si="72"/>
        <v>1.4285714285714286</v>
      </c>
      <c r="AA635" s="17">
        <f t="shared" si="73"/>
        <v>1.4285714285714286</v>
      </c>
      <c r="AB635" s="17">
        <f t="shared" si="74"/>
        <v>2.518344052903343</v>
      </c>
      <c r="AC635" s="17" t="s">
        <v>17654</v>
      </c>
    </row>
    <row r="636" spans="1:29" x14ac:dyDescent="0.25">
      <c r="A636" t="s">
        <v>3339</v>
      </c>
      <c r="B636" s="166" t="s">
        <v>5125</v>
      </c>
      <c r="C636" t="s">
        <v>5126</v>
      </c>
      <c r="D636" s="1">
        <v>45162</v>
      </c>
      <c r="E636">
        <f t="shared" si="69"/>
        <v>70</v>
      </c>
      <c r="F636" t="s">
        <v>14</v>
      </c>
      <c r="G636">
        <v>740</v>
      </c>
      <c r="H636">
        <f t="shared" si="68"/>
        <v>74</v>
      </c>
      <c r="I636" t="s">
        <v>7</v>
      </c>
      <c r="J636" t="s">
        <v>8</v>
      </c>
      <c r="K636" t="s">
        <v>5127</v>
      </c>
      <c r="L636" t="s">
        <v>8</v>
      </c>
      <c r="M636" t="s">
        <v>14</v>
      </c>
      <c r="N636" t="str">
        <f t="shared" si="70"/>
        <v>F</v>
      </c>
      <c r="O636" t="s">
        <v>270</v>
      </c>
      <c r="P636" t="s">
        <v>271</v>
      </c>
      <c r="Q636" t="s">
        <v>221</v>
      </c>
      <c r="R636">
        <v>4</v>
      </c>
      <c r="S636">
        <f t="shared" si="71"/>
        <v>2019</v>
      </c>
      <c r="T636" t="s">
        <v>12</v>
      </c>
      <c r="U636">
        <v>0.999999999999998</v>
      </c>
      <c r="V636" t="s">
        <v>3363</v>
      </c>
      <c r="W636">
        <f>VLOOKUP(Q636,'PBT Tag Rates'!$B$5:$E$44,4,FALSE)</f>
        <v>0.95971980899999998</v>
      </c>
      <c r="X636">
        <v>1</v>
      </c>
      <c r="Y636" s="14">
        <f>IFERROR(LOOKUP(H636,{30,43,48,53,58,63,68,73,78,83,88,93,97},{42,47,52,57,62,67,72,77,82,87,92,99,100}),999)</f>
        <v>77</v>
      </c>
      <c r="Z636" s="17">
        <f t="shared" si="72"/>
        <v>1.4285714285714286</v>
      </c>
      <c r="AA636" s="17">
        <f t="shared" si="73"/>
        <v>1.4285714285714286</v>
      </c>
      <c r="AB636" s="17">
        <f t="shared" si="74"/>
        <v>2.518344052903343</v>
      </c>
      <c r="AC636" s="17" t="s">
        <v>17654</v>
      </c>
    </row>
    <row r="637" spans="1:29" x14ac:dyDescent="0.25">
      <c r="A637" t="s">
        <v>3339</v>
      </c>
      <c r="B637" s="166" t="s">
        <v>5128</v>
      </c>
      <c r="C637" t="s">
        <v>5129</v>
      </c>
      <c r="D637" s="1">
        <v>45162</v>
      </c>
      <c r="E637">
        <f t="shared" si="69"/>
        <v>70</v>
      </c>
      <c r="F637" t="s">
        <v>14</v>
      </c>
      <c r="G637">
        <v>650</v>
      </c>
      <c r="H637">
        <f t="shared" si="68"/>
        <v>65</v>
      </c>
      <c r="I637" t="s">
        <v>7</v>
      </c>
      <c r="J637" t="s">
        <v>8</v>
      </c>
      <c r="K637" t="s">
        <v>8</v>
      </c>
      <c r="L637" t="s">
        <v>8</v>
      </c>
      <c r="M637" t="s">
        <v>14</v>
      </c>
      <c r="N637" t="str">
        <f t="shared" si="70"/>
        <v>F</v>
      </c>
      <c r="O637" t="s">
        <v>8</v>
      </c>
      <c r="P637" t="s">
        <v>8</v>
      </c>
      <c r="Q637" t="s">
        <v>11</v>
      </c>
      <c r="R637" t="s">
        <v>8</v>
      </c>
      <c r="S637" t="str">
        <f t="shared" si="71"/>
        <v>U</v>
      </c>
      <c r="T637" t="s">
        <v>12</v>
      </c>
      <c r="U637">
        <v>0.999999999999994</v>
      </c>
      <c r="V637" t="s">
        <v>11</v>
      </c>
      <c r="W637" t="e">
        <f>VLOOKUP(Q637,'PBT Tag Rates'!$B$5:$E$44,4,FALSE)</f>
        <v>#N/A</v>
      </c>
      <c r="X637">
        <v>1</v>
      </c>
      <c r="Y637" s="14">
        <f>IFERROR(LOOKUP(H637,{30,43,48,53,58,63,68,73,78,83,88,93,97},{42,47,52,57,62,67,72,77,82,87,92,99,100}),999)</f>
        <v>67</v>
      </c>
      <c r="Z637" s="17">
        <f t="shared" si="72"/>
        <v>1.4285714285714286</v>
      </c>
      <c r="AA637" s="17">
        <f t="shared" si="73"/>
        <v>1.4285714285714286</v>
      </c>
      <c r="AB637" s="17">
        <f t="shared" si="74"/>
        <v>2.518344052903343</v>
      </c>
      <c r="AC637" s="17" t="s">
        <v>17654</v>
      </c>
    </row>
    <row r="638" spans="1:29" x14ac:dyDescent="0.25">
      <c r="A638" t="s">
        <v>3339</v>
      </c>
      <c r="B638" s="166" t="s">
        <v>5130</v>
      </c>
      <c r="C638" t="s">
        <v>5131</v>
      </c>
      <c r="D638" s="1">
        <v>45162</v>
      </c>
      <c r="E638">
        <f t="shared" si="69"/>
        <v>70</v>
      </c>
      <c r="F638" t="s">
        <v>14</v>
      </c>
      <c r="G638">
        <v>800</v>
      </c>
      <c r="H638">
        <f t="shared" si="68"/>
        <v>80</v>
      </c>
      <c r="I638" t="s">
        <v>7</v>
      </c>
      <c r="J638" t="s">
        <v>8</v>
      </c>
      <c r="K638" t="s">
        <v>5132</v>
      </c>
      <c r="L638" t="s">
        <v>8</v>
      </c>
      <c r="M638" t="s">
        <v>14</v>
      </c>
      <c r="N638" t="str">
        <f t="shared" si="70"/>
        <v>F</v>
      </c>
      <c r="O638" t="s">
        <v>1726</v>
      </c>
      <c r="P638" t="s">
        <v>1727</v>
      </c>
      <c r="Q638" t="s">
        <v>221</v>
      </c>
      <c r="R638">
        <v>4</v>
      </c>
      <c r="S638">
        <f t="shared" si="71"/>
        <v>2019</v>
      </c>
      <c r="T638" t="s">
        <v>12</v>
      </c>
      <c r="U638">
        <v>1</v>
      </c>
      <c r="V638" t="s">
        <v>3346</v>
      </c>
      <c r="W638">
        <f>VLOOKUP(Q638,'PBT Tag Rates'!$B$5:$E$44,4,FALSE)</f>
        <v>0.95971980899999998</v>
      </c>
      <c r="X638">
        <v>1</v>
      </c>
      <c r="Y638" s="14">
        <f>IFERROR(LOOKUP(H638,{30,43,48,53,58,63,68,73,78,83,88,93,97},{42,47,52,57,62,67,72,77,82,87,92,99,100}),999)</f>
        <v>82</v>
      </c>
      <c r="Z638" s="17">
        <f t="shared" si="72"/>
        <v>1.4285714285714286</v>
      </c>
      <c r="AA638" s="17">
        <f t="shared" si="73"/>
        <v>1.4285714285714286</v>
      </c>
      <c r="AB638" s="17">
        <f t="shared" si="74"/>
        <v>2.518344052903343</v>
      </c>
      <c r="AC638" s="17" t="s">
        <v>17654</v>
      </c>
    </row>
    <row r="639" spans="1:29" x14ac:dyDescent="0.25">
      <c r="A639" t="s">
        <v>3339</v>
      </c>
      <c r="B639" s="166" t="s">
        <v>5133</v>
      </c>
      <c r="C639" t="s">
        <v>5134</v>
      </c>
      <c r="D639" s="1">
        <v>45162</v>
      </c>
      <c r="E639">
        <f t="shared" si="69"/>
        <v>70</v>
      </c>
      <c r="F639" t="s">
        <v>6</v>
      </c>
      <c r="G639">
        <v>670</v>
      </c>
      <c r="H639">
        <f t="shared" si="68"/>
        <v>67</v>
      </c>
      <c r="I639" t="s">
        <v>7</v>
      </c>
      <c r="J639" t="s">
        <v>8</v>
      </c>
      <c r="K639" t="s">
        <v>8</v>
      </c>
      <c r="L639" t="s">
        <v>8</v>
      </c>
      <c r="M639" t="s">
        <v>6</v>
      </c>
      <c r="N639" t="str">
        <f t="shared" si="70"/>
        <v>M</v>
      </c>
      <c r="O639" t="s">
        <v>780</v>
      </c>
      <c r="P639" t="s">
        <v>5135</v>
      </c>
      <c r="Q639" t="s">
        <v>221</v>
      </c>
      <c r="R639">
        <v>4</v>
      </c>
      <c r="S639">
        <f t="shared" si="71"/>
        <v>2019</v>
      </c>
      <c r="T639" t="s">
        <v>12</v>
      </c>
      <c r="U639">
        <v>1</v>
      </c>
      <c r="V639" t="s">
        <v>3386</v>
      </c>
      <c r="W639">
        <f>VLOOKUP(Q639,'PBT Tag Rates'!$B$5:$E$44,4,FALSE)</f>
        <v>0.95971980899999998</v>
      </c>
      <c r="X639">
        <v>1</v>
      </c>
      <c r="Y639" s="14">
        <f>IFERROR(LOOKUP(H639,{30,43,48,53,58,63,68,73,78,83,88,93,97},{42,47,52,57,62,67,72,77,82,87,92,99,100}),999)</f>
        <v>67</v>
      </c>
      <c r="Z639" s="17">
        <f t="shared" si="72"/>
        <v>1.4285714285714286</v>
      </c>
      <c r="AA639" s="17">
        <f t="shared" si="73"/>
        <v>1.4285714285714286</v>
      </c>
      <c r="AB639" s="17">
        <f t="shared" si="74"/>
        <v>2.518344052903343</v>
      </c>
      <c r="AC639" s="17" t="s">
        <v>17654</v>
      </c>
    </row>
    <row r="640" spans="1:29" x14ac:dyDescent="0.25">
      <c r="A640" t="s">
        <v>3339</v>
      </c>
      <c r="B640" s="166" t="s">
        <v>5136</v>
      </c>
      <c r="C640" t="s">
        <v>5137</v>
      </c>
      <c r="D640" s="1">
        <v>45162</v>
      </c>
      <c r="E640">
        <f t="shared" si="69"/>
        <v>70</v>
      </c>
      <c r="F640" t="s">
        <v>6</v>
      </c>
      <c r="G640">
        <v>840</v>
      </c>
      <c r="H640">
        <f t="shared" si="68"/>
        <v>84</v>
      </c>
      <c r="I640" t="s">
        <v>7</v>
      </c>
      <c r="J640" t="s">
        <v>8</v>
      </c>
      <c r="K640" t="s">
        <v>5138</v>
      </c>
      <c r="L640" t="s">
        <v>8</v>
      </c>
      <c r="M640" t="s">
        <v>6</v>
      </c>
      <c r="N640" t="str">
        <f t="shared" si="70"/>
        <v>M</v>
      </c>
      <c r="O640" t="s">
        <v>1154</v>
      </c>
      <c r="P640" t="s">
        <v>1155</v>
      </c>
      <c r="Q640" t="s">
        <v>221</v>
      </c>
      <c r="R640">
        <v>4</v>
      </c>
      <c r="S640">
        <f t="shared" si="71"/>
        <v>2019</v>
      </c>
      <c r="T640" t="s">
        <v>12</v>
      </c>
      <c r="U640">
        <v>1</v>
      </c>
      <c r="V640" t="s">
        <v>3396</v>
      </c>
      <c r="W640">
        <f>VLOOKUP(Q640,'PBT Tag Rates'!$B$5:$E$44,4,FALSE)</f>
        <v>0.95971980899999998</v>
      </c>
      <c r="X640">
        <v>1</v>
      </c>
      <c r="Y640" s="14">
        <f>IFERROR(LOOKUP(H640,{30,43,48,53,58,63,68,73,78,83,88,93,97},{42,47,52,57,62,67,72,77,82,87,92,99,100}),999)</f>
        <v>87</v>
      </c>
      <c r="Z640" s="17">
        <f t="shared" si="72"/>
        <v>1.4285714285714286</v>
      </c>
      <c r="AA640" s="17">
        <f t="shared" si="73"/>
        <v>1.4285714285714286</v>
      </c>
      <c r="AB640" s="17">
        <f t="shared" si="74"/>
        <v>2.518344052903343</v>
      </c>
      <c r="AC640" s="17" t="s">
        <v>17655</v>
      </c>
    </row>
    <row r="641" spans="1:29" x14ac:dyDescent="0.25">
      <c r="A641" t="s">
        <v>3339</v>
      </c>
      <c r="B641" s="166" t="s">
        <v>5139</v>
      </c>
      <c r="C641" t="s">
        <v>846</v>
      </c>
      <c r="D641" s="1">
        <v>45162</v>
      </c>
      <c r="E641">
        <f t="shared" si="69"/>
        <v>70</v>
      </c>
      <c r="F641" t="s">
        <v>14</v>
      </c>
      <c r="G641">
        <v>740</v>
      </c>
      <c r="H641">
        <f t="shared" si="68"/>
        <v>74</v>
      </c>
      <c r="I641" t="s">
        <v>7</v>
      </c>
      <c r="J641" t="s">
        <v>8</v>
      </c>
      <c r="K641" t="s">
        <v>8</v>
      </c>
      <c r="L641" t="s">
        <v>8</v>
      </c>
      <c r="M641" t="s">
        <v>14</v>
      </c>
      <c r="N641" t="str">
        <f t="shared" si="70"/>
        <v>F</v>
      </c>
      <c r="O641" t="s">
        <v>8</v>
      </c>
      <c r="P641" t="s">
        <v>8</v>
      </c>
      <c r="Q641" t="s">
        <v>11</v>
      </c>
      <c r="R641" t="s">
        <v>8</v>
      </c>
      <c r="S641" t="str">
        <f t="shared" si="71"/>
        <v>U</v>
      </c>
      <c r="T641" t="s">
        <v>12</v>
      </c>
      <c r="U641">
        <v>1</v>
      </c>
      <c r="V641" t="s">
        <v>11</v>
      </c>
      <c r="W641" t="e">
        <f>VLOOKUP(Q641,'PBT Tag Rates'!$B$5:$E$44,4,FALSE)</f>
        <v>#N/A</v>
      </c>
      <c r="X641">
        <v>1</v>
      </c>
      <c r="Y641" s="14">
        <f>IFERROR(LOOKUP(H641,{30,43,48,53,58,63,68,73,78,83,88,93,97},{42,47,52,57,62,67,72,77,82,87,92,99,100}),999)</f>
        <v>77</v>
      </c>
      <c r="Z641" s="17">
        <f t="shared" si="72"/>
        <v>1.4285714285714286</v>
      </c>
      <c r="AA641" s="17">
        <f t="shared" si="73"/>
        <v>1.4285714285714286</v>
      </c>
      <c r="AB641" s="17">
        <f t="shared" si="74"/>
        <v>2.518344052903343</v>
      </c>
      <c r="AC641" s="17" t="s">
        <v>17654</v>
      </c>
    </row>
    <row r="642" spans="1:29" x14ac:dyDescent="0.25">
      <c r="A642" t="s">
        <v>3339</v>
      </c>
      <c r="B642" s="166" t="s">
        <v>5140</v>
      </c>
      <c r="C642" t="s">
        <v>5141</v>
      </c>
      <c r="D642" s="1">
        <v>45162</v>
      </c>
      <c r="E642">
        <f t="shared" si="69"/>
        <v>70</v>
      </c>
      <c r="F642" t="s">
        <v>14</v>
      </c>
      <c r="G642">
        <v>770</v>
      </c>
      <c r="H642">
        <f t="shared" si="68"/>
        <v>77</v>
      </c>
      <c r="I642" t="s">
        <v>7</v>
      </c>
      <c r="J642" t="s">
        <v>8</v>
      </c>
      <c r="K642" t="s">
        <v>5142</v>
      </c>
      <c r="L642" t="s">
        <v>8</v>
      </c>
      <c r="M642" t="s">
        <v>14</v>
      </c>
      <c r="N642" t="str">
        <f t="shared" si="70"/>
        <v>F</v>
      </c>
      <c r="O642" t="s">
        <v>1882</v>
      </c>
      <c r="P642" t="s">
        <v>4993</v>
      </c>
      <c r="Q642" t="s">
        <v>221</v>
      </c>
      <c r="R642">
        <v>4</v>
      </c>
      <c r="S642">
        <f t="shared" si="71"/>
        <v>2019</v>
      </c>
      <c r="T642" t="s">
        <v>12</v>
      </c>
      <c r="U642">
        <v>0.999999999999999</v>
      </c>
      <c r="V642" t="s">
        <v>3396</v>
      </c>
      <c r="W642">
        <f>VLOOKUP(Q642,'PBT Tag Rates'!$B$5:$E$44,4,FALSE)</f>
        <v>0.95971980899999998</v>
      </c>
      <c r="X642">
        <v>1</v>
      </c>
      <c r="Y642" s="14">
        <f>IFERROR(LOOKUP(H642,{30,43,48,53,58,63,68,73,78,83,88,93,97},{42,47,52,57,62,67,72,77,82,87,92,99,100}),999)</f>
        <v>77</v>
      </c>
      <c r="Z642" s="17">
        <f t="shared" si="72"/>
        <v>1.4285714285714286</v>
      </c>
      <c r="AA642" s="17">
        <f t="shared" si="73"/>
        <v>1.4285714285714286</v>
      </c>
      <c r="AB642" s="17">
        <f t="shared" si="74"/>
        <v>2.518344052903343</v>
      </c>
      <c r="AC642" s="17" t="s">
        <v>17655</v>
      </c>
    </row>
    <row r="643" spans="1:29" x14ac:dyDescent="0.25">
      <c r="A643" t="s">
        <v>3339</v>
      </c>
      <c r="B643" s="166" t="s">
        <v>5143</v>
      </c>
      <c r="C643" t="s">
        <v>5144</v>
      </c>
      <c r="D643" s="1">
        <v>45162</v>
      </c>
      <c r="E643">
        <f t="shared" si="69"/>
        <v>70</v>
      </c>
      <c r="F643" t="s">
        <v>14</v>
      </c>
      <c r="G643">
        <v>800</v>
      </c>
      <c r="H643">
        <f t="shared" si="68"/>
        <v>80</v>
      </c>
      <c r="I643" t="s">
        <v>7</v>
      </c>
      <c r="J643" t="s">
        <v>8</v>
      </c>
      <c r="K643" t="s">
        <v>5145</v>
      </c>
      <c r="L643" t="s">
        <v>8</v>
      </c>
      <c r="M643" t="s">
        <v>14</v>
      </c>
      <c r="N643" t="str">
        <f t="shared" si="70"/>
        <v>F</v>
      </c>
      <c r="O643" t="s">
        <v>8</v>
      </c>
      <c r="P643" t="s">
        <v>8</v>
      </c>
      <c r="Q643" t="s">
        <v>11</v>
      </c>
      <c r="R643" t="s">
        <v>8</v>
      </c>
      <c r="S643" t="str">
        <f t="shared" si="71"/>
        <v>U</v>
      </c>
      <c r="T643" t="s">
        <v>12</v>
      </c>
      <c r="U643">
        <v>1.00000000000001</v>
      </c>
      <c r="V643" t="s">
        <v>11</v>
      </c>
      <c r="W643" t="e">
        <f>VLOOKUP(Q643,'PBT Tag Rates'!$B$5:$E$44,4,FALSE)</f>
        <v>#N/A</v>
      </c>
      <c r="X643">
        <v>1</v>
      </c>
      <c r="Y643" s="14">
        <f>IFERROR(LOOKUP(H643,{30,43,48,53,58,63,68,73,78,83,88,93,97},{42,47,52,57,62,67,72,77,82,87,92,99,100}),999)</f>
        <v>82</v>
      </c>
      <c r="Z643" s="17">
        <f t="shared" si="72"/>
        <v>1.4285714285714286</v>
      </c>
      <c r="AA643" s="17">
        <f t="shared" si="73"/>
        <v>1.4285714285714286</v>
      </c>
      <c r="AB643" s="17">
        <f t="shared" si="74"/>
        <v>2.518344052903343</v>
      </c>
      <c r="AC643" s="17" t="s">
        <v>17654</v>
      </c>
    </row>
    <row r="644" spans="1:29" x14ac:dyDescent="0.25">
      <c r="A644" t="s">
        <v>3339</v>
      </c>
      <c r="B644" s="166" t="s">
        <v>5146</v>
      </c>
      <c r="C644" t="s">
        <v>5147</v>
      </c>
      <c r="D644" s="1">
        <v>45162</v>
      </c>
      <c r="E644">
        <f t="shared" si="69"/>
        <v>70</v>
      </c>
      <c r="F644" t="s">
        <v>14</v>
      </c>
      <c r="G644">
        <v>780</v>
      </c>
      <c r="H644">
        <f t="shared" si="68"/>
        <v>78</v>
      </c>
      <c r="I644" t="s">
        <v>7</v>
      </c>
      <c r="J644" t="s">
        <v>8</v>
      </c>
      <c r="K644" t="s">
        <v>5148</v>
      </c>
      <c r="L644" t="s">
        <v>8</v>
      </c>
      <c r="M644" t="s">
        <v>14</v>
      </c>
      <c r="N644" t="str">
        <f t="shared" si="70"/>
        <v>F</v>
      </c>
      <c r="O644" t="s">
        <v>8</v>
      </c>
      <c r="P644" t="s">
        <v>8</v>
      </c>
      <c r="Q644" t="s">
        <v>11</v>
      </c>
      <c r="R644" t="s">
        <v>8</v>
      </c>
      <c r="S644" t="str">
        <f t="shared" si="71"/>
        <v>U</v>
      </c>
      <c r="T644" t="s">
        <v>12</v>
      </c>
      <c r="U644">
        <v>1</v>
      </c>
      <c r="V644" t="s">
        <v>11</v>
      </c>
      <c r="W644" t="e">
        <f>VLOOKUP(Q644,'PBT Tag Rates'!$B$5:$E$44,4,FALSE)</f>
        <v>#N/A</v>
      </c>
      <c r="X644">
        <v>1</v>
      </c>
      <c r="Y644" s="14">
        <f>IFERROR(LOOKUP(H644,{30,43,48,53,58,63,68,73,78,83,88,93,97},{42,47,52,57,62,67,72,77,82,87,92,99,100}),999)</f>
        <v>82</v>
      </c>
      <c r="Z644" s="17">
        <f t="shared" si="72"/>
        <v>1.4285714285714286</v>
      </c>
      <c r="AA644" s="17">
        <f t="shared" si="73"/>
        <v>1.4285714285714286</v>
      </c>
      <c r="AB644" s="17">
        <f t="shared" si="74"/>
        <v>2.518344052903343</v>
      </c>
      <c r="AC644" s="17" t="s">
        <v>17654</v>
      </c>
    </row>
    <row r="645" spans="1:29" x14ac:dyDescent="0.25">
      <c r="A645" t="s">
        <v>3339</v>
      </c>
      <c r="B645" s="166" t="s">
        <v>5149</v>
      </c>
      <c r="C645" t="s">
        <v>5150</v>
      </c>
      <c r="D645" s="1">
        <v>45162</v>
      </c>
      <c r="E645">
        <f t="shared" si="69"/>
        <v>70</v>
      </c>
      <c r="F645" t="s">
        <v>6</v>
      </c>
      <c r="G645">
        <v>800</v>
      </c>
      <c r="H645">
        <f t="shared" si="68"/>
        <v>80</v>
      </c>
      <c r="I645" t="s">
        <v>7</v>
      </c>
      <c r="J645" t="s">
        <v>8</v>
      </c>
      <c r="K645" t="s">
        <v>5151</v>
      </c>
      <c r="L645" t="s">
        <v>8</v>
      </c>
      <c r="M645" t="s">
        <v>6</v>
      </c>
      <c r="N645" t="str">
        <f t="shared" si="70"/>
        <v>M</v>
      </c>
      <c r="O645" t="s">
        <v>1127</v>
      </c>
      <c r="P645" t="s">
        <v>3369</v>
      </c>
      <c r="Q645" t="s">
        <v>221</v>
      </c>
      <c r="R645">
        <v>4</v>
      </c>
      <c r="S645">
        <f t="shared" si="71"/>
        <v>2019</v>
      </c>
      <c r="T645" t="s">
        <v>12</v>
      </c>
      <c r="U645">
        <v>0.999999999999997</v>
      </c>
      <c r="V645" t="s">
        <v>3363</v>
      </c>
      <c r="W645">
        <f>VLOOKUP(Q645,'PBT Tag Rates'!$B$5:$E$44,4,FALSE)</f>
        <v>0.95971980899999998</v>
      </c>
      <c r="X645">
        <v>1</v>
      </c>
      <c r="Y645" s="14">
        <f>IFERROR(LOOKUP(H645,{30,43,48,53,58,63,68,73,78,83,88,93,97},{42,47,52,57,62,67,72,77,82,87,92,99,100}),999)</f>
        <v>82</v>
      </c>
      <c r="Z645" s="17">
        <f t="shared" si="72"/>
        <v>1.4285714285714286</v>
      </c>
      <c r="AA645" s="17">
        <f t="shared" si="73"/>
        <v>1.4285714285714286</v>
      </c>
      <c r="AB645" s="17">
        <f t="shared" si="74"/>
        <v>2.518344052903343</v>
      </c>
      <c r="AC645" s="17" t="s">
        <v>17654</v>
      </c>
    </row>
    <row r="646" spans="1:29" x14ac:dyDescent="0.25">
      <c r="A646" t="s">
        <v>3339</v>
      </c>
      <c r="B646" s="166" t="s">
        <v>5152</v>
      </c>
      <c r="C646" t="s">
        <v>5153</v>
      </c>
      <c r="D646" s="1">
        <v>45162</v>
      </c>
      <c r="E646">
        <f t="shared" si="69"/>
        <v>70</v>
      </c>
      <c r="F646" t="s">
        <v>6</v>
      </c>
      <c r="G646">
        <v>830</v>
      </c>
      <c r="H646">
        <f t="shared" si="68"/>
        <v>83</v>
      </c>
      <c r="I646" t="s">
        <v>9</v>
      </c>
      <c r="J646">
        <v>1</v>
      </c>
      <c r="K646" t="s">
        <v>5154</v>
      </c>
      <c r="L646" t="s">
        <v>8</v>
      </c>
      <c r="M646" t="s">
        <v>6</v>
      </c>
      <c r="N646" t="str">
        <f t="shared" si="70"/>
        <v>M</v>
      </c>
      <c r="O646" t="s">
        <v>8</v>
      </c>
      <c r="P646" t="s">
        <v>8</v>
      </c>
      <c r="Q646" t="s">
        <v>11</v>
      </c>
      <c r="R646" t="s">
        <v>8</v>
      </c>
      <c r="S646" t="str">
        <f t="shared" si="71"/>
        <v>U</v>
      </c>
      <c r="T646" t="s">
        <v>12</v>
      </c>
      <c r="U646">
        <v>1</v>
      </c>
      <c r="V646" t="s">
        <v>3100</v>
      </c>
      <c r="W646" t="e">
        <f>VLOOKUP(Q646,'PBT Tag Rates'!$B$5:$E$44,4,FALSE)</f>
        <v>#N/A</v>
      </c>
      <c r="X646">
        <v>1</v>
      </c>
      <c r="Y646" s="14">
        <f>IFERROR(LOOKUP(H646,{30,43,48,53,58,63,68,73,78,83,88,93,97},{42,47,52,57,62,67,72,77,82,87,92,99,100}),999)</f>
        <v>87</v>
      </c>
      <c r="Z646" s="17">
        <f t="shared" si="72"/>
        <v>1.4285714285714286</v>
      </c>
      <c r="AA646" s="17">
        <f t="shared" si="73"/>
        <v>1.4285714285714286</v>
      </c>
      <c r="AB646" s="17">
        <f t="shared" si="74"/>
        <v>2.518344052903343</v>
      </c>
      <c r="AC646" s="17" t="s">
        <v>17654</v>
      </c>
    </row>
    <row r="647" spans="1:29" x14ac:dyDescent="0.25">
      <c r="A647" t="s">
        <v>3339</v>
      </c>
      <c r="B647" s="166" t="s">
        <v>5155</v>
      </c>
      <c r="C647" t="s">
        <v>5156</v>
      </c>
      <c r="D647" s="1">
        <v>45162</v>
      </c>
      <c r="E647">
        <f t="shared" si="69"/>
        <v>70</v>
      </c>
      <c r="F647" t="s">
        <v>6</v>
      </c>
      <c r="G647">
        <v>590</v>
      </c>
      <c r="H647">
        <f t="shared" si="68"/>
        <v>59</v>
      </c>
      <c r="I647" t="s">
        <v>9</v>
      </c>
      <c r="J647">
        <v>1</v>
      </c>
      <c r="K647" t="s">
        <v>5157</v>
      </c>
      <c r="L647" t="s">
        <v>8</v>
      </c>
      <c r="M647" t="s">
        <v>6</v>
      </c>
      <c r="N647" t="str">
        <f t="shared" si="70"/>
        <v>M</v>
      </c>
      <c r="O647" t="s">
        <v>1673</v>
      </c>
      <c r="P647" t="s">
        <v>1674</v>
      </c>
      <c r="Q647" t="s">
        <v>221</v>
      </c>
      <c r="R647">
        <v>4</v>
      </c>
      <c r="S647">
        <f t="shared" si="71"/>
        <v>2019</v>
      </c>
      <c r="T647" t="s">
        <v>12</v>
      </c>
      <c r="U647">
        <v>1</v>
      </c>
      <c r="V647" t="s">
        <v>3357</v>
      </c>
      <c r="W647">
        <f>VLOOKUP(Q647,'PBT Tag Rates'!$B$5:$E$44,4,FALSE)</f>
        <v>0.95971980899999998</v>
      </c>
      <c r="X647">
        <v>1</v>
      </c>
      <c r="Y647" s="14">
        <f>IFERROR(LOOKUP(H647,{30,43,48,53,58,63,68,73,78,83,88,93,97},{42,47,52,57,62,67,72,77,82,87,92,99,100}),999)</f>
        <v>62</v>
      </c>
      <c r="Z647" s="17">
        <f t="shared" si="72"/>
        <v>1.4285714285714286</v>
      </c>
      <c r="AA647" s="17">
        <f t="shared" si="73"/>
        <v>1.4285714285714286</v>
      </c>
      <c r="AB647" s="17">
        <f t="shared" si="74"/>
        <v>2.518344052903343</v>
      </c>
      <c r="AC647" s="17" t="s">
        <v>17654</v>
      </c>
    </row>
    <row r="648" spans="1:29" x14ac:dyDescent="0.25">
      <c r="A648" t="s">
        <v>3339</v>
      </c>
      <c r="B648" s="166" t="s">
        <v>5158</v>
      </c>
      <c r="C648" t="s">
        <v>5159</v>
      </c>
      <c r="D648" s="1">
        <v>45162</v>
      </c>
      <c r="E648">
        <f t="shared" si="69"/>
        <v>70</v>
      </c>
      <c r="F648" t="s">
        <v>14</v>
      </c>
      <c r="G648">
        <v>770</v>
      </c>
      <c r="H648">
        <f t="shared" si="68"/>
        <v>77</v>
      </c>
      <c r="I648" t="s">
        <v>7</v>
      </c>
      <c r="J648" t="s">
        <v>8</v>
      </c>
      <c r="K648" t="s">
        <v>5160</v>
      </c>
      <c r="L648" t="s">
        <v>8</v>
      </c>
      <c r="M648" t="s">
        <v>14</v>
      </c>
      <c r="N648" t="str">
        <f t="shared" si="70"/>
        <v>F</v>
      </c>
      <c r="O648" t="s">
        <v>3536</v>
      </c>
      <c r="P648" t="s">
        <v>3537</v>
      </c>
      <c r="Q648" t="s">
        <v>221</v>
      </c>
      <c r="R648">
        <v>4</v>
      </c>
      <c r="S648">
        <f t="shared" si="71"/>
        <v>2019</v>
      </c>
      <c r="T648" t="s">
        <v>12</v>
      </c>
      <c r="U648">
        <v>1</v>
      </c>
      <c r="V648" t="s">
        <v>3396</v>
      </c>
      <c r="W648">
        <f>VLOOKUP(Q648,'PBT Tag Rates'!$B$5:$E$44,4,FALSE)</f>
        <v>0.95971980899999998</v>
      </c>
      <c r="X648">
        <v>1</v>
      </c>
      <c r="Y648" s="14">
        <f>IFERROR(LOOKUP(H648,{30,43,48,53,58,63,68,73,78,83,88,93,97},{42,47,52,57,62,67,72,77,82,87,92,99,100}),999)</f>
        <v>77</v>
      </c>
      <c r="Z648" s="17">
        <f t="shared" si="72"/>
        <v>1.4285714285714286</v>
      </c>
      <c r="AA648" s="17">
        <f t="shared" si="73"/>
        <v>1.4285714285714286</v>
      </c>
      <c r="AB648" s="17">
        <f t="shared" si="74"/>
        <v>2.518344052903343</v>
      </c>
      <c r="AC648" s="17" t="s">
        <v>17655</v>
      </c>
    </row>
    <row r="649" spans="1:29" x14ac:dyDescent="0.25">
      <c r="A649" t="s">
        <v>3339</v>
      </c>
      <c r="B649" s="166" t="s">
        <v>5161</v>
      </c>
      <c r="C649" t="s">
        <v>5162</v>
      </c>
      <c r="D649" s="1">
        <v>45162</v>
      </c>
      <c r="E649">
        <f t="shared" si="69"/>
        <v>70</v>
      </c>
      <c r="F649" t="s">
        <v>6</v>
      </c>
      <c r="G649">
        <v>790</v>
      </c>
      <c r="H649">
        <f t="shared" si="68"/>
        <v>79</v>
      </c>
      <c r="I649" t="s">
        <v>7</v>
      </c>
      <c r="J649" t="s">
        <v>8</v>
      </c>
      <c r="K649" t="s">
        <v>5163</v>
      </c>
      <c r="L649" t="s">
        <v>8</v>
      </c>
      <c r="M649" t="s">
        <v>6</v>
      </c>
      <c r="N649" t="str">
        <f t="shared" si="70"/>
        <v>M</v>
      </c>
      <c r="O649" t="s">
        <v>3571</v>
      </c>
      <c r="P649" t="s">
        <v>3572</v>
      </c>
      <c r="Q649" t="s">
        <v>221</v>
      </c>
      <c r="R649">
        <v>4</v>
      </c>
      <c r="S649">
        <f t="shared" si="71"/>
        <v>2019</v>
      </c>
      <c r="T649" t="s">
        <v>12</v>
      </c>
      <c r="U649">
        <v>1</v>
      </c>
      <c r="V649" t="s">
        <v>3363</v>
      </c>
      <c r="W649">
        <f>VLOOKUP(Q649,'PBT Tag Rates'!$B$5:$E$44,4,FALSE)</f>
        <v>0.95971980899999998</v>
      </c>
      <c r="X649">
        <v>1</v>
      </c>
      <c r="Y649" s="14">
        <f>IFERROR(LOOKUP(H649,{30,43,48,53,58,63,68,73,78,83,88,93,97},{42,47,52,57,62,67,72,77,82,87,92,99,100}),999)</f>
        <v>82</v>
      </c>
      <c r="Z649" s="17">
        <f t="shared" si="72"/>
        <v>1.4285714285714286</v>
      </c>
      <c r="AA649" s="17">
        <f t="shared" si="73"/>
        <v>1.4285714285714286</v>
      </c>
      <c r="AB649" s="17">
        <f t="shared" si="74"/>
        <v>2.518344052903343</v>
      </c>
      <c r="AC649" s="17" t="s">
        <v>17654</v>
      </c>
    </row>
    <row r="650" spans="1:29" x14ac:dyDescent="0.25">
      <c r="A650" t="s">
        <v>3339</v>
      </c>
      <c r="B650" s="166" t="s">
        <v>5164</v>
      </c>
      <c r="C650" t="s">
        <v>5165</v>
      </c>
      <c r="D650" s="1">
        <v>45162</v>
      </c>
      <c r="E650">
        <f t="shared" si="69"/>
        <v>70</v>
      </c>
      <c r="F650" t="s">
        <v>6</v>
      </c>
      <c r="G650">
        <v>700</v>
      </c>
      <c r="H650">
        <f t="shared" si="68"/>
        <v>70</v>
      </c>
      <c r="I650" t="s">
        <v>7</v>
      </c>
      <c r="J650" t="s">
        <v>8</v>
      </c>
      <c r="K650" t="s">
        <v>5166</v>
      </c>
      <c r="L650" t="s">
        <v>8</v>
      </c>
      <c r="M650" t="s">
        <v>6</v>
      </c>
      <c r="N650" t="str">
        <f t="shared" si="70"/>
        <v>M</v>
      </c>
      <c r="O650" t="s">
        <v>8</v>
      </c>
      <c r="P650" t="s">
        <v>8</v>
      </c>
      <c r="Q650" t="s">
        <v>11</v>
      </c>
      <c r="R650" t="s">
        <v>8</v>
      </c>
      <c r="S650" t="str">
        <f t="shared" si="71"/>
        <v>U</v>
      </c>
      <c r="T650" t="s">
        <v>12</v>
      </c>
      <c r="U650">
        <v>1</v>
      </c>
      <c r="V650" t="s">
        <v>11</v>
      </c>
      <c r="W650" t="e">
        <f>VLOOKUP(Q650,'PBT Tag Rates'!$B$5:$E$44,4,FALSE)</f>
        <v>#N/A</v>
      </c>
      <c r="X650">
        <v>1</v>
      </c>
      <c r="Y650" s="14">
        <f>IFERROR(LOOKUP(H650,{30,43,48,53,58,63,68,73,78,83,88,93,97},{42,47,52,57,62,67,72,77,82,87,92,99,100}),999)</f>
        <v>72</v>
      </c>
      <c r="Z650" s="17">
        <f t="shared" si="72"/>
        <v>1.4285714285714286</v>
      </c>
      <c r="AA650" s="17">
        <f t="shared" si="73"/>
        <v>1.4285714285714286</v>
      </c>
      <c r="AB650" s="17">
        <f t="shared" si="74"/>
        <v>2.518344052903343</v>
      </c>
      <c r="AC650" s="17" t="s">
        <v>17654</v>
      </c>
    </row>
    <row r="651" spans="1:29" x14ac:dyDescent="0.25">
      <c r="A651" t="s">
        <v>3339</v>
      </c>
      <c r="B651" s="166" t="s">
        <v>5167</v>
      </c>
      <c r="C651" t="s">
        <v>5168</v>
      </c>
      <c r="D651" s="1">
        <v>45162</v>
      </c>
      <c r="E651">
        <f t="shared" si="69"/>
        <v>70</v>
      </c>
      <c r="F651" t="s">
        <v>14</v>
      </c>
      <c r="G651">
        <v>750</v>
      </c>
      <c r="H651">
        <f t="shared" si="68"/>
        <v>75</v>
      </c>
      <c r="I651" t="s">
        <v>7</v>
      </c>
      <c r="J651" t="s">
        <v>8</v>
      </c>
      <c r="K651" t="s">
        <v>5169</v>
      </c>
      <c r="L651" t="s">
        <v>8</v>
      </c>
      <c r="M651" t="s">
        <v>14</v>
      </c>
      <c r="N651" t="str">
        <f t="shared" si="70"/>
        <v>F</v>
      </c>
      <c r="O651" t="s">
        <v>875</v>
      </c>
      <c r="P651" t="s">
        <v>1144</v>
      </c>
      <c r="Q651" t="s">
        <v>221</v>
      </c>
      <c r="R651">
        <v>4</v>
      </c>
      <c r="S651">
        <f t="shared" si="71"/>
        <v>2019</v>
      </c>
      <c r="T651" t="s">
        <v>12</v>
      </c>
      <c r="U651">
        <v>1</v>
      </c>
      <c r="V651" t="s">
        <v>3363</v>
      </c>
      <c r="W651">
        <f>VLOOKUP(Q651,'PBT Tag Rates'!$B$5:$E$44,4,FALSE)</f>
        <v>0.95971980899999998</v>
      </c>
      <c r="X651">
        <v>1</v>
      </c>
      <c r="Y651" s="14">
        <f>IFERROR(LOOKUP(H651,{30,43,48,53,58,63,68,73,78,83,88,93,97},{42,47,52,57,62,67,72,77,82,87,92,99,100}),999)</f>
        <v>77</v>
      </c>
      <c r="Z651" s="17">
        <f t="shared" si="72"/>
        <v>1.4285714285714286</v>
      </c>
      <c r="AA651" s="17">
        <f t="shared" si="73"/>
        <v>1.4285714285714286</v>
      </c>
      <c r="AB651" s="17">
        <f t="shared" si="74"/>
        <v>2.518344052903343</v>
      </c>
      <c r="AC651" s="17" t="s">
        <v>17654</v>
      </c>
    </row>
    <row r="652" spans="1:29" x14ac:dyDescent="0.25">
      <c r="A652" t="s">
        <v>3339</v>
      </c>
      <c r="B652" s="166" t="s">
        <v>5170</v>
      </c>
      <c r="C652" t="s">
        <v>5171</v>
      </c>
      <c r="D652" s="1">
        <v>45162</v>
      </c>
      <c r="E652">
        <f t="shared" si="69"/>
        <v>70</v>
      </c>
      <c r="F652" t="s">
        <v>14</v>
      </c>
      <c r="G652">
        <v>770</v>
      </c>
      <c r="H652">
        <f t="shared" si="68"/>
        <v>77</v>
      </c>
      <c r="I652" t="s">
        <v>7</v>
      </c>
      <c r="J652" t="s">
        <v>8</v>
      </c>
      <c r="K652" t="s">
        <v>5172</v>
      </c>
      <c r="L652" t="s">
        <v>8</v>
      </c>
      <c r="M652" t="s">
        <v>14</v>
      </c>
      <c r="N652" t="str">
        <f t="shared" si="70"/>
        <v>F</v>
      </c>
      <c r="O652" t="s">
        <v>4061</v>
      </c>
      <c r="P652" t="s">
        <v>5173</v>
      </c>
      <c r="Q652" t="s">
        <v>281</v>
      </c>
      <c r="R652">
        <v>4</v>
      </c>
      <c r="S652">
        <f t="shared" si="71"/>
        <v>2019</v>
      </c>
      <c r="T652" t="s">
        <v>12</v>
      </c>
      <c r="U652">
        <v>0.999999999999998</v>
      </c>
      <c r="V652" t="s">
        <v>3079</v>
      </c>
      <c r="W652">
        <f>VLOOKUP(Q652,'PBT Tag Rates'!$B$5:$E$44,4,FALSE)</f>
        <v>0.99705232300000002</v>
      </c>
      <c r="X652">
        <v>1</v>
      </c>
      <c r="Y652" s="14">
        <f>IFERROR(LOOKUP(H652,{30,43,48,53,58,63,68,73,78,83,88,93,97},{42,47,52,57,62,67,72,77,82,87,92,99,100}),999)</f>
        <v>77</v>
      </c>
      <c r="Z652" s="17">
        <f t="shared" si="72"/>
        <v>1.4285714285714286</v>
      </c>
      <c r="AA652" s="17">
        <f t="shared" si="73"/>
        <v>1.4285714285714286</v>
      </c>
      <c r="AB652" s="17">
        <f t="shared" si="74"/>
        <v>2.518344052903343</v>
      </c>
      <c r="AC652" s="17" t="s">
        <v>17654</v>
      </c>
    </row>
    <row r="653" spans="1:29" x14ac:dyDescent="0.25">
      <c r="A653" t="s">
        <v>3339</v>
      </c>
      <c r="B653" s="166" t="s">
        <v>5174</v>
      </c>
      <c r="C653" t="s">
        <v>847</v>
      </c>
      <c r="D653" s="1">
        <v>45162</v>
      </c>
      <c r="E653">
        <f t="shared" si="69"/>
        <v>70</v>
      </c>
      <c r="F653" t="s">
        <v>14</v>
      </c>
      <c r="G653">
        <v>760</v>
      </c>
      <c r="H653">
        <f t="shared" si="68"/>
        <v>76</v>
      </c>
      <c r="I653" t="s">
        <v>7</v>
      </c>
      <c r="J653" t="s">
        <v>8</v>
      </c>
      <c r="K653" t="s">
        <v>5175</v>
      </c>
      <c r="L653" t="s">
        <v>8</v>
      </c>
      <c r="M653" t="s">
        <v>14</v>
      </c>
      <c r="N653" t="str">
        <f t="shared" si="70"/>
        <v>F</v>
      </c>
      <c r="O653" t="s">
        <v>615</v>
      </c>
      <c r="P653" t="s">
        <v>616</v>
      </c>
      <c r="Q653" t="s">
        <v>221</v>
      </c>
      <c r="R653">
        <v>4</v>
      </c>
      <c r="S653">
        <f t="shared" si="71"/>
        <v>2019</v>
      </c>
      <c r="T653" t="s">
        <v>12</v>
      </c>
      <c r="U653">
        <v>1</v>
      </c>
      <c r="V653" t="s">
        <v>3357</v>
      </c>
      <c r="W653">
        <f>VLOOKUP(Q653,'PBT Tag Rates'!$B$5:$E$44,4,FALSE)</f>
        <v>0.95971980899999998</v>
      </c>
      <c r="X653">
        <v>1</v>
      </c>
      <c r="Y653" s="14">
        <f>IFERROR(LOOKUP(H653,{30,43,48,53,58,63,68,73,78,83,88,93,97},{42,47,52,57,62,67,72,77,82,87,92,99,100}),999)</f>
        <v>77</v>
      </c>
      <c r="Z653" s="17">
        <f t="shared" si="72"/>
        <v>1.4285714285714286</v>
      </c>
      <c r="AA653" s="17">
        <f t="shared" si="73"/>
        <v>1.4285714285714286</v>
      </c>
      <c r="AB653" s="17">
        <f t="shared" si="74"/>
        <v>2.518344052903343</v>
      </c>
      <c r="AC653" s="17" t="s">
        <v>17654</v>
      </c>
    </row>
    <row r="654" spans="1:29" x14ac:dyDescent="0.25">
      <c r="A654" t="s">
        <v>3339</v>
      </c>
      <c r="B654" s="166" t="s">
        <v>5176</v>
      </c>
      <c r="C654" t="s">
        <v>5177</v>
      </c>
      <c r="D654" s="1">
        <v>45162</v>
      </c>
      <c r="E654">
        <f t="shared" si="69"/>
        <v>70</v>
      </c>
      <c r="F654" t="s">
        <v>14</v>
      </c>
      <c r="G654">
        <v>710</v>
      </c>
      <c r="H654">
        <f t="shared" si="68"/>
        <v>71</v>
      </c>
      <c r="I654" t="s">
        <v>7</v>
      </c>
      <c r="J654" t="s">
        <v>8</v>
      </c>
      <c r="K654" t="s">
        <v>5178</v>
      </c>
      <c r="L654" t="s">
        <v>8</v>
      </c>
      <c r="M654" t="s">
        <v>14</v>
      </c>
      <c r="N654" t="str">
        <f t="shared" si="70"/>
        <v>F</v>
      </c>
      <c r="O654" t="s">
        <v>3528</v>
      </c>
      <c r="P654" t="s">
        <v>3529</v>
      </c>
      <c r="Q654" t="s">
        <v>221</v>
      </c>
      <c r="R654">
        <v>4</v>
      </c>
      <c r="S654">
        <f t="shared" si="71"/>
        <v>2019</v>
      </c>
      <c r="T654" t="s">
        <v>12</v>
      </c>
      <c r="U654">
        <v>1</v>
      </c>
      <c r="V654" t="s">
        <v>3357</v>
      </c>
      <c r="W654">
        <f>VLOOKUP(Q654,'PBT Tag Rates'!$B$5:$E$44,4,FALSE)</f>
        <v>0.95971980899999998</v>
      </c>
      <c r="X654">
        <v>1</v>
      </c>
      <c r="Y654" s="14">
        <f>IFERROR(LOOKUP(H654,{30,43,48,53,58,63,68,73,78,83,88,93,97},{42,47,52,57,62,67,72,77,82,87,92,99,100}),999)</f>
        <v>72</v>
      </c>
      <c r="Z654" s="17">
        <f t="shared" si="72"/>
        <v>1.4285714285714286</v>
      </c>
      <c r="AA654" s="17">
        <f t="shared" si="73"/>
        <v>1.4285714285714286</v>
      </c>
      <c r="AB654" s="17">
        <f t="shared" si="74"/>
        <v>2.518344052903343</v>
      </c>
      <c r="AC654" s="17" t="s">
        <v>17654</v>
      </c>
    </row>
    <row r="655" spans="1:29" x14ac:dyDescent="0.25">
      <c r="A655" t="s">
        <v>3339</v>
      </c>
      <c r="B655" s="166" t="s">
        <v>5179</v>
      </c>
      <c r="C655" t="s">
        <v>5180</v>
      </c>
      <c r="D655" s="1">
        <v>45162</v>
      </c>
      <c r="E655">
        <f t="shared" si="69"/>
        <v>70</v>
      </c>
      <c r="F655" t="s">
        <v>6</v>
      </c>
      <c r="G655">
        <v>800</v>
      </c>
      <c r="H655">
        <f t="shared" si="68"/>
        <v>80</v>
      </c>
      <c r="I655" t="s">
        <v>7</v>
      </c>
      <c r="J655" t="s">
        <v>8</v>
      </c>
      <c r="K655" t="s">
        <v>5181</v>
      </c>
      <c r="L655" t="s">
        <v>8</v>
      </c>
      <c r="M655" t="s">
        <v>6</v>
      </c>
      <c r="N655" t="str">
        <f t="shared" si="70"/>
        <v>M</v>
      </c>
      <c r="O655" t="s">
        <v>8</v>
      </c>
      <c r="P655" t="s">
        <v>8</v>
      </c>
      <c r="Q655" t="s">
        <v>11</v>
      </c>
      <c r="R655" t="s">
        <v>8</v>
      </c>
      <c r="S655" t="str">
        <f t="shared" si="71"/>
        <v>U</v>
      </c>
      <c r="T655" t="s">
        <v>12</v>
      </c>
      <c r="U655">
        <v>1</v>
      </c>
      <c r="V655" t="s">
        <v>11</v>
      </c>
      <c r="W655" t="e">
        <f>VLOOKUP(Q655,'PBT Tag Rates'!$B$5:$E$44,4,FALSE)</f>
        <v>#N/A</v>
      </c>
      <c r="X655">
        <v>1</v>
      </c>
      <c r="Y655" s="14">
        <f>IFERROR(LOOKUP(H655,{30,43,48,53,58,63,68,73,78,83,88,93,97},{42,47,52,57,62,67,72,77,82,87,92,99,100}),999)</f>
        <v>82</v>
      </c>
      <c r="Z655" s="17">
        <f t="shared" si="72"/>
        <v>1.4285714285714286</v>
      </c>
      <c r="AA655" s="17">
        <f t="shared" si="73"/>
        <v>1.4285714285714286</v>
      </c>
      <c r="AB655" s="17">
        <f t="shared" si="74"/>
        <v>2.518344052903343</v>
      </c>
      <c r="AC655" s="17" t="s">
        <v>17654</v>
      </c>
    </row>
    <row r="656" spans="1:29" x14ac:dyDescent="0.25">
      <c r="A656" t="s">
        <v>3339</v>
      </c>
      <c r="B656" s="166" t="s">
        <v>5182</v>
      </c>
      <c r="C656" t="s">
        <v>5183</v>
      </c>
      <c r="D656" s="1">
        <v>45162</v>
      </c>
      <c r="E656">
        <f t="shared" si="69"/>
        <v>70</v>
      </c>
      <c r="F656" t="s">
        <v>6</v>
      </c>
      <c r="G656">
        <v>920</v>
      </c>
      <c r="H656">
        <f t="shared" si="68"/>
        <v>92</v>
      </c>
      <c r="I656" t="s">
        <v>7</v>
      </c>
      <c r="J656" t="s">
        <v>8</v>
      </c>
      <c r="K656" t="s">
        <v>5184</v>
      </c>
      <c r="L656" t="s">
        <v>8</v>
      </c>
      <c r="M656" t="s">
        <v>6</v>
      </c>
      <c r="N656" t="str">
        <f t="shared" si="70"/>
        <v>M</v>
      </c>
      <c r="O656" t="s">
        <v>2278</v>
      </c>
      <c r="P656" t="s">
        <v>3657</v>
      </c>
      <c r="Q656" t="s">
        <v>221</v>
      </c>
      <c r="R656">
        <v>4</v>
      </c>
      <c r="S656">
        <f t="shared" si="71"/>
        <v>2019</v>
      </c>
      <c r="T656" t="s">
        <v>12</v>
      </c>
      <c r="U656">
        <v>1</v>
      </c>
      <c r="V656" t="s">
        <v>3363</v>
      </c>
      <c r="W656">
        <f>VLOOKUP(Q656,'PBT Tag Rates'!$B$5:$E$44,4,FALSE)</f>
        <v>0.95971980899999998</v>
      </c>
      <c r="X656">
        <v>1</v>
      </c>
      <c r="Y656" s="14">
        <f>IFERROR(LOOKUP(H656,{30,43,48,53,58,63,68,73,78,83,88,93,97},{42,47,52,57,62,67,72,77,82,87,92,99,100}),999)</f>
        <v>92</v>
      </c>
      <c r="Z656" s="17">
        <f t="shared" si="72"/>
        <v>1.4285714285714286</v>
      </c>
      <c r="AA656" s="17">
        <f t="shared" si="73"/>
        <v>1.4285714285714286</v>
      </c>
      <c r="AB656" s="17">
        <f t="shared" si="74"/>
        <v>2.518344052903343</v>
      </c>
      <c r="AC656" s="17" t="s">
        <v>17654</v>
      </c>
    </row>
    <row r="657" spans="1:29" x14ac:dyDescent="0.25">
      <c r="A657" t="s">
        <v>3339</v>
      </c>
      <c r="B657" s="166" t="s">
        <v>5185</v>
      </c>
      <c r="C657" t="s">
        <v>5186</v>
      </c>
      <c r="D657" s="1">
        <v>45162</v>
      </c>
      <c r="E657">
        <f t="shared" si="69"/>
        <v>70</v>
      </c>
      <c r="F657" t="s">
        <v>6</v>
      </c>
      <c r="G657">
        <v>740</v>
      </c>
      <c r="H657">
        <f t="shared" si="68"/>
        <v>74</v>
      </c>
      <c r="I657" t="s">
        <v>7</v>
      </c>
      <c r="J657" t="s">
        <v>8</v>
      </c>
      <c r="K657" t="s">
        <v>5187</v>
      </c>
      <c r="L657" t="s">
        <v>8</v>
      </c>
      <c r="M657" t="s">
        <v>6</v>
      </c>
      <c r="N657" t="str">
        <f t="shared" si="70"/>
        <v>M</v>
      </c>
      <c r="O657" t="s">
        <v>1198</v>
      </c>
      <c r="P657" t="s">
        <v>1199</v>
      </c>
      <c r="Q657" t="s">
        <v>221</v>
      </c>
      <c r="R657">
        <v>4</v>
      </c>
      <c r="S657">
        <f t="shared" si="71"/>
        <v>2019</v>
      </c>
      <c r="T657" t="s">
        <v>12</v>
      </c>
      <c r="U657">
        <v>1</v>
      </c>
      <c r="V657" t="s">
        <v>3396</v>
      </c>
      <c r="W657">
        <f>VLOOKUP(Q657,'PBT Tag Rates'!$B$5:$E$44,4,FALSE)</f>
        <v>0.95971980899999998</v>
      </c>
      <c r="X657">
        <v>1</v>
      </c>
      <c r="Y657" s="14">
        <f>IFERROR(LOOKUP(H657,{30,43,48,53,58,63,68,73,78,83,88,93,97},{42,47,52,57,62,67,72,77,82,87,92,99,100}),999)</f>
        <v>77</v>
      </c>
      <c r="Z657" s="17">
        <f t="shared" si="72"/>
        <v>1.4285714285714286</v>
      </c>
      <c r="AA657" s="17">
        <f t="shared" si="73"/>
        <v>1.4285714285714286</v>
      </c>
      <c r="AB657" s="17">
        <f t="shared" si="74"/>
        <v>2.518344052903343</v>
      </c>
      <c r="AC657" s="17" t="s">
        <v>17655</v>
      </c>
    </row>
    <row r="658" spans="1:29" x14ac:dyDescent="0.25">
      <c r="A658" t="s">
        <v>3339</v>
      </c>
      <c r="B658" s="166" t="s">
        <v>5188</v>
      </c>
      <c r="C658" t="s">
        <v>5189</v>
      </c>
      <c r="D658" s="1">
        <v>45162</v>
      </c>
      <c r="E658">
        <f t="shared" si="69"/>
        <v>70</v>
      </c>
      <c r="F658" t="s">
        <v>14</v>
      </c>
      <c r="G658">
        <v>800</v>
      </c>
      <c r="H658">
        <f t="shared" si="68"/>
        <v>80</v>
      </c>
      <c r="I658" t="s">
        <v>9</v>
      </c>
      <c r="J658">
        <v>1</v>
      </c>
      <c r="K658" t="s">
        <v>5190</v>
      </c>
      <c r="L658" t="s">
        <v>8</v>
      </c>
      <c r="M658" t="s">
        <v>6</v>
      </c>
      <c r="N658" t="str">
        <f t="shared" si="70"/>
        <v>M</v>
      </c>
      <c r="O658" t="s">
        <v>768</v>
      </c>
      <c r="P658" t="s">
        <v>769</v>
      </c>
      <c r="Q658" t="s">
        <v>221</v>
      </c>
      <c r="R658">
        <v>4</v>
      </c>
      <c r="S658">
        <f t="shared" si="71"/>
        <v>2019</v>
      </c>
      <c r="T658" t="s">
        <v>12</v>
      </c>
      <c r="U658">
        <v>0.999999999999998</v>
      </c>
      <c r="V658" t="s">
        <v>3363</v>
      </c>
      <c r="W658">
        <f>VLOOKUP(Q658,'PBT Tag Rates'!$B$5:$E$44,4,FALSE)</f>
        <v>0.95971980899999998</v>
      </c>
      <c r="X658">
        <v>1</v>
      </c>
      <c r="Y658" s="14">
        <f>IFERROR(LOOKUP(H658,{30,43,48,53,58,63,68,73,78,83,88,93,97},{42,47,52,57,62,67,72,77,82,87,92,99,100}),999)</f>
        <v>82</v>
      </c>
      <c r="Z658" s="17">
        <f t="shared" si="72"/>
        <v>1.4285714285714286</v>
      </c>
      <c r="AA658" s="17">
        <f t="shared" si="73"/>
        <v>1.4285714285714286</v>
      </c>
      <c r="AB658" s="17">
        <f t="shared" si="74"/>
        <v>2.518344052903343</v>
      </c>
      <c r="AC658" s="17" t="s">
        <v>17654</v>
      </c>
    </row>
    <row r="659" spans="1:29" x14ac:dyDescent="0.25">
      <c r="A659" t="s">
        <v>3339</v>
      </c>
      <c r="B659" s="166" t="s">
        <v>5191</v>
      </c>
      <c r="C659" t="s">
        <v>236</v>
      </c>
      <c r="D659" s="1">
        <v>45162</v>
      </c>
      <c r="E659">
        <f t="shared" si="69"/>
        <v>70</v>
      </c>
      <c r="F659" t="s">
        <v>14</v>
      </c>
      <c r="G659">
        <v>800</v>
      </c>
      <c r="H659">
        <f t="shared" si="68"/>
        <v>80</v>
      </c>
      <c r="I659" t="s">
        <v>9</v>
      </c>
      <c r="J659">
        <v>1</v>
      </c>
      <c r="K659" t="s">
        <v>5192</v>
      </c>
      <c r="L659" t="s">
        <v>8</v>
      </c>
      <c r="M659" t="s">
        <v>14</v>
      </c>
      <c r="N659" t="str">
        <f t="shared" si="70"/>
        <v>F</v>
      </c>
      <c r="O659" t="s">
        <v>1308</v>
      </c>
      <c r="P659" t="s">
        <v>1309</v>
      </c>
      <c r="Q659" t="s">
        <v>281</v>
      </c>
      <c r="R659">
        <v>4</v>
      </c>
      <c r="S659">
        <f t="shared" si="71"/>
        <v>2019</v>
      </c>
      <c r="T659" t="s">
        <v>12</v>
      </c>
      <c r="U659">
        <v>1</v>
      </c>
      <c r="V659" t="s">
        <v>3170</v>
      </c>
      <c r="W659">
        <f>VLOOKUP(Q659,'PBT Tag Rates'!$B$5:$E$44,4,FALSE)</f>
        <v>0.99705232300000002</v>
      </c>
      <c r="X659">
        <v>1</v>
      </c>
      <c r="Y659" s="14">
        <f>IFERROR(LOOKUP(H659,{30,43,48,53,58,63,68,73,78,83,88,93,97},{42,47,52,57,62,67,72,77,82,87,92,99,100}),999)</f>
        <v>82</v>
      </c>
      <c r="Z659" s="17">
        <f t="shared" si="72"/>
        <v>1.4285714285714286</v>
      </c>
      <c r="AA659" s="17">
        <f t="shared" si="73"/>
        <v>1.4285714285714286</v>
      </c>
      <c r="AB659" s="17">
        <f t="shared" si="74"/>
        <v>2.518344052903343</v>
      </c>
      <c r="AC659" s="17" t="s">
        <v>17654</v>
      </c>
    </row>
    <row r="660" spans="1:29" x14ac:dyDescent="0.25">
      <c r="A660" t="s">
        <v>3339</v>
      </c>
      <c r="B660" s="166" t="s">
        <v>5193</v>
      </c>
      <c r="C660" t="s">
        <v>5194</v>
      </c>
      <c r="D660" s="1">
        <v>45162</v>
      </c>
      <c r="E660">
        <f t="shared" si="69"/>
        <v>70</v>
      </c>
      <c r="F660" t="s">
        <v>14</v>
      </c>
      <c r="G660">
        <v>850</v>
      </c>
      <c r="H660">
        <f t="shared" si="68"/>
        <v>85</v>
      </c>
      <c r="I660" t="s">
        <v>7</v>
      </c>
      <c r="J660" t="s">
        <v>8</v>
      </c>
      <c r="K660" t="s">
        <v>5195</v>
      </c>
      <c r="L660" t="s">
        <v>8</v>
      </c>
      <c r="M660" t="s">
        <v>14</v>
      </c>
      <c r="N660" t="str">
        <f t="shared" si="70"/>
        <v>F</v>
      </c>
      <c r="O660" t="s">
        <v>1785</v>
      </c>
      <c r="P660" t="s">
        <v>2011</v>
      </c>
      <c r="Q660" t="s">
        <v>221</v>
      </c>
      <c r="R660">
        <v>4</v>
      </c>
      <c r="S660">
        <f t="shared" si="71"/>
        <v>2019</v>
      </c>
      <c r="T660" t="s">
        <v>12</v>
      </c>
      <c r="U660">
        <v>1</v>
      </c>
      <c r="V660" t="s">
        <v>3396</v>
      </c>
      <c r="W660">
        <f>VLOOKUP(Q660,'PBT Tag Rates'!$B$5:$E$44,4,FALSE)</f>
        <v>0.95971980899999998</v>
      </c>
      <c r="X660">
        <v>1</v>
      </c>
      <c r="Y660" s="14">
        <f>IFERROR(LOOKUP(H660,{30,43,48,53,58,63,68,73,78,83,88,93,97},{42,47,52,57,62,67,72,77,82,87,92,99,100}),999)</f>
        <v>87</v>
      </c>
      <c r="Z660" s="17">
        <f t="shared" si="72"/>
        <v>1.4285714285714286</v>
      </c>
      <c r="AA660" s="17">
        <f t="shared" si="73"/>
        <v>1.4285714285714286</v>
      </c>
      <c r="AB660" s="17">
        <f t="shared" si="74"/>
        <v>2.518344052903343</v>
      </c>
      <c r="AC660" s="17" t="s">
        <v>17655</v>
      </c>
    </row>
    <row r="661" spans="1:29" x14ac:dyDescent="0.25">
      <c r="A661" t="s">
        <v>3339</v>
      </c>
      <c r="B661" s="166" t="s">
        <v>5196</v>
      </c>
      <c r="C661" t="s">
        <v>5197</v>
      </c>
      <c r="D661" s="1">
        <v>45162</v>
      </c>
      <c r="E661">
        <f t="shared" si="69"/>
        <v>70</v>
      </c>
      <c r="F661" t="s">
        <v>6</v>
      </c>
      <c r="G661">
        <v>920</v>
      </c>
      <c r="H661">
        <f t="shared" si="68"/>
        <v>92</v>
      </c>
      <c r="I661" t="s">
        <v>7</v>
      </c>
      <c r="J661">
        <v>1</v>
      </c>
      <c r="K661" t="s">
        <v>5198</v>
      </c>
      <c r="L661" t="s">
        <v>8</v>
      </c>
      <c r="M661" t="s">
        <v>6</v>
      </c>
      <c r="N661" t="str">
        <f t="shared" si="70"/>
        <v>M</v>
      </c>
      <c r="O661" t="s">
        <v>1127</v>
      </c>
      <c r="P661" t="s">
        <v>3369</v>
      </c>
      <c r="Q661" t="s">
        <v>221</v>
      </c>
      <c r="R661">
        <v>4</v>
      </c>
      <c r="S661">
        <f t="shared" si="71"/>
        <v>2019</v>
      </c>
      <c r="T661" t="s">
        <v>12</v>
      </c>
      <c r="U661">
        <v>1</v>
      </c>
      <c r="V661" t="s">
        <v>3363</v>
      </c>
      <c r="W661">
        <f>VLOOKUP(Q661,'PBT Tag Rates'!$B$5:$E$44,4,FALSE)</f>
        <v>0.95971980899999998</v>
      </c>
      <c r="X661">
        <v>1</v>
      </c>
      <c r="Y661" s="14">
        <f>IFERROR(LOOKUP(H661,{30,43,48,53,58,63,68,73,78,83,88,93,97},{42,47,52,57,62,67,72,77,82,87,92,99,100}),999)</f>
        <v>92</v>
      </c>
      <c r="Z661" s="17">
        <f t="shared" si="72"/>
        <v>1.4285714285714286</v>
      </c>
      <c r="AA661" s="17">
        <f t="shared" si="73"/>
        <v>1.4285714285714286</v>
      </c>
      <c r="AB661" s="17">
        <f t="shared" si="74"/>
        <v>2.518344052903343</v>
      </c>
      <c r="AC661" s="17" t="s">
        <v>17654</v>
      </c>
    </row>
    <row r="662" spans="1:29" x14ac:dyDescent="0.25">
      <c r="A662" t="s">
        <v>3339</v>
      </c>
      <c r="B662" s="166" t="s">
        <v>5199</v>
      </c>
      <c r="C662" t="s">
        <v>5200</v>
      </c>
      <c r="D662" s="1">
        <v>45162</v>
      </c>
      <c r="E662">
        <f t="shared" si="69"/>
        <v>70</v>
      </c>
      <c r="F662" t="s">
        <v>14</v>
      </c>
      <c r="G662">
        <v>770</v>
      </c>
      <c r="H662">
        <f t="shared" ref="H662:H725" si="75">G662/10</f>
        <v>77</v>
      </c>
      <c r="I662" t="s">
        <v>7</v>
      </c>
      <c r="J662" t="s">
        <v>8</v>
      </c>
      <c r="K662" t="s">
        <v>5201</v>
      </c>
      <c r="L662" t="s">
        <v>8</v>
      </c>
      <c r="M662" t="s">
        <v>14</v>
      </c>
      <c r="N662" t="str">
        <f t="shared" si="70"/>
        <v>F</v>
      </c>
      <c r="O662" t="s">
        <v>8</v>
      </c>
      <c r="P662" t="s">
        <v>8</v>
      </c>
      <c r="Q662" t="s">
        <v>11</v>
      </c>
      <c r="R662" t="s">
        <v>8</v>
      </c>
      <c r="S662" t="str">
        <f t="shared" si="71"/>
        <v>U</v>
      </c>
      <c r="T662" t="s">
        <v>12</v>
      </c>
      <c r="U662">
        <v>0.999999999999999</v>
      </c>
      <c r="V662" t="s">
        <v>11</v>
      </c>
      <c r="W662" t="e">
        <f>VLOOKUP(Q662,'PBT Tag Rates'!$B$5:$E$44,4,FALSE)</f>
        <v>#N/A</v>
      </c>
      <c r="X662">
        <v>1</v>
      </c>
      <c r="Y662" s="14">
        <f>IFERROR(LOOKUP(H662,{30,43,48,53,58,63,68,73,78,83,88,93,97},{42,47,52,57,62,67,72,77,82,87,92,99,100}),999)</f>
        <v>77</v>
      </c>
      <c r="Z662" s="17">
        <f t="shared" si="72"/>
        <v>1.4285714285714286</v>
      </c>
      <c r="AA662" s="17">
        <f t="shared" si="73"/>
        <v>1.4285714285714286</v>
      </c>
      <c r="AB662" s="17">
        <f t="shared" si="74"/>
        <v>2.518344052903343</v>
      </c>
      <c r="AC662" s="17" t="s">
        <v>17654</v>
      </c>
    </row>
    <row r="663" spans="1:29" x14ac:dyDescent="0.25">
      <c r="A663" t="s">
        <v>3339</v>
      </c>
      <c r="B663" s="166" t="s">
        <v>5202</v>
      </c>
      <c r="C663" t="s">
        <v>5203</v>
      </c>
      <c r="D663" s="1">
        <v>45162</v>
      </c>
      <c r="E663">
        <f t="shared" ref="E663:E726" si="76">IF(D663&lt;=$D$3,70,18)</f>
        <v>70</v>
      </c>
      <c r="F663" t="s">
        <v>14</v>
      </c>
      <c r="G663">
        <v>800</v>
      </c>
      <c r="H663">
        <f t="shared" si="75"/>
        <v>80</v>
      </c>
      <c r="I663" t="s">
        <v>7</v>
      </c>
      <c r="J663" t="s">
        <v>8</v>
      </c>
      <c r="K663" t="s">
        <v>5204</v>
      </c>
      <c r="L663" t="s">
        <v>8</v>
      </c>
      <c r="M663" t="s">
        <v>14</v>
      </c>
      <c r="N663" t="str">
        <f t="shared" ref="N663:N726" si="77">IF(M663="U",F663,M663)</f>
        <v>F</v>
      </c>
      <c r="O663" t="s">
        <v>1780</v>
      </c>
      <c r="P663" t="s">
        <v>2487</v>
      </c>
      <c r="Q663" t="s">
        <v>221</v>
      </c>
      <c r="R663">
        <v>4</v>
      </c>
      <c r="S663">
        <f t="shared" ref="S663:S726" si="78">IFERROR($S$3-R663,"U")</f>
        <v>2019</v>
      </c>
      <c r="T663" t="s">
        <v>12</v>
      </c>
      <c r="U663">
        <v>1</v>
      </c>
      <c r="V663" t="s">
        <v>3396</v>
      </c>
      <c r="W663">
        <f>VLOOKUP(Q663,'PBT Tag Rates'!$B$5:$E$44,4,FALSE)</f>
        <v>0.95971980899999998</v>
      </c>
      <c r="X663">
        <v>1</v>
      </c>
      <c r="Y663" s="14">
        <f>IFERROR(LOOKUP(H663,{30,43,48,53,58,63,68,73,78,83,88,93,97},{42,47,52,57,62,67,72,77,82,87,92,99,100}),999)</f>
        <v>82</v>
      </c>
      <c r="Z663" s="17">
        <f t="shared" ref="Z663:Z726" si="79">IF(D663&lt;$D$3,X663/$Z$3,X663/$Z$4)</f>
        <v>1.4285714285714286</v>
      </c>
      <c r="AA663" s="17">
        <f t="shared" ref="AA663:AA726" si="80">Z663*(1+$AA$4)</f>
        <v>1.4285714285714286</v>
      </c>
      <c r="AB663" s="17">
        <f t="shared" ref="AB663:AB726" si="81">IF(D663&lt;$D$3,AA663/$AB$3,AA663/$AB$4)</f>
        <v>2.518344052903343</v>
      </c>
      <c r="AC663" s="17" t="s">
        <v>17655</v>
      </c>
    </row>
    <row r="664" spans="1:29" x14ac:dyDescent="0.25">
      <c r="A664" t="s">
        <v>3339</v>
      </c>
      <c r="B664" s="166" t="s">
        <v>5205</v>
      </c>
      <c r="C664" t="s">
        <v>5206</v>
      </c>
      <c r="D664" s="1">
        <v>45162</v>
      </c>
      <c r="E664">
        <f t="shared" si="76"/>
        <v>70</v>
      </c>
      <c r="F664" t="s">
        <v>6</v>
      </c>
      <c r="G664">
        <v>650</v>
      </c>
      <c r="H664">
        <f t="shared" si="75"/>
        <v>65</v>
      </c>
      <c r="I664" t="s">
        <v>7</v>
      </c>
      <c r="J664" t="s">
        <v>8</v>
      </c>
      <c r="K664" t="s">
        <v>8</v>
      </c>
      <c r="L664" t="s">
        <v>8</v>
      </c>
      <c r="M664" t="s">
        <v>6</v>
      </c>
      <c r="N664" t="str">
        <f t="shared" si="77"/>
        <v>M</v>
      </c>
      <c r="O664" t="s">
        <v>8</v>
      </c>
      <c r="P664" t="s">
        <v>8</v>
      </c>
      <c r="Q664" t="s">
        <v>11</v>
      </c>
      <c r="R664" t="s">
        <v>8</v>
      </c>
      <c r="S664" t="str">
        <f t="shared" si="78"/>
        <v>U</v>
      </c>
      <c r="T664" t="s">
        <v>12</v>
      </c>
      <c r="U664">
        <v>1.00000000000001</v>
      </c>
      <c r="V664" t="s">
        <v>11</v>
      </c>
      <c r="W664" t="e">
        <f>VLOOKUP(Q664,'PBT Tag Rates'!$B$5:$E$44,4,FALSE)</f>
        <v>#N/A</v>
      </c>
      <c r="X664">
        <v>1</v>
      </c>
      <c r="Y664" s="14">
        <f>IFERROR(LOOKUP(H664,{30,43,48,53,58,63,68,73,78,83,88,93,97},{42,47,52,57,62,67,72,77,82,87,92,99,100}),999)</f>
        <v>67</v>
      </c>
      <c r="Z664" s="17">
        <f t="shared" si="79"/>
        <v>1.4285714285714286</v>
      </c>
      <c r="AA664" s="17">
        <f t="shared" si="80"/>
        <v>1.4285714285714286</v>
      </c>
      <c r="AB664" s="17">
        <f t="shared" si="81"/>
        <v>2.518344052903343</v>
      </c>
      <c r="AC664" s="17" t="s">
        <v>17654</v>
      </c>
    </row>
    <row r="665" spans="1:29" x14ac:dyDescent="0.25">
      <c r="A665" t="s">
        <v>3339</v>
      </c>
      <c r="B665" s="166" t="s">
        <v>5207</v>
      </c>
      <c r="C665" t="s">
        <v>5208</v>
      </c>
      <c r="D665" s="1">
        <v>45162</v>
      </c>
      <c r="E665">
        <f t="shared" si="76"/>
        <v>70</v>
      </c>
      <c r="F665" t="s">
        <v>14</v>
      </c>
      <c r="G665">
        <v>850</v>
      </c>
      <c r="H665">
        <f t="shared" si="75"/>
        <v>85</v>
      </c>
      <c r="I665" t="s">
        <v>7</v>
      </c>
      <c r="J665" t="s">
        <v>8</v>
      </c>
      <c r="K665" t="s">
        <v>5209</v>
      </c>
      <c r="L665" t="s">
        <v>8</v>
      </c>
      <c r="M665" t="s">
        <v>6</v>
      </c>
      <c r="N665" t="str">
        <f t="shared" si="77"/>
        <v>M</v>
      </c>
      <c r="O665" t="s">
        <v>642</v>
      </c>
      <c r="P665" t="s">
        <v>5210</v>
      </c>
      <c r="Q665" t="s">
        <v>15</v>
      </c>
      <c r="R665">
        <v>5</v>
      </c>
      <c r="S665">
        <f t="shared" si="78"/>
        <v>2018</v>
      </c>
      <c r="T665" t="s">
        <v>12</v>
      </c>
      <c r="U665">
        <v>1</v>
      </c>
      <c r="V665" t="s">
        <v>3357</v>
      </c>
      <c r="W665">
        <f>VLOOKUP(Q665,'PBT Tag Rates'!$B$5:$E$44,4,FALSE)</f>
        <v>0.80551598400000002</v>
      </c>
      <c r="X665">
        <v>1</v>
      </c>
      <c r="Y665" s="14">
        <f>IFERROR(LOOKUP(H665,{30,43,48,53,58,63,68,73,78,83,88,93,97},{42,47,52,57,62,67,72,77,82,87,92,99,100}),999)</f>
        <v>87</v>
      </c>
      <c r="Z665" s="17">
        <f t="shared" si="79"/>
        <v>1.4285714285714286</v>
      </c>
      <c r="AA665" s="17">
        <f t="shared" si="80"/>
        <v>1.4285714285714286</v>
      </c>
      <c r="AB665" s="17">
        <f t="shared" si="81"/>
        <v>2.518344052903343</v>
      </c>
      <c r="AC665" s="17" t="s">
        <v>17654</v>
      </c>
    </row>
    <row r="666" spans="1:29" x14ac:dyDescent="0.25">
      <c r="A666" t="s">
        <v>3339</v>
      </c>
      <c r="B666" s="166" t="s">
        <v>5211</v>
      </c>
      <c r="C666" t="s">
        <v>5212</v>
      </c>
      <c r="D666" s="1">
        <v>45162</v>
      </c>
      <c r="E666">
        <f t="shared" si="76"/>
        <v>70</v>
      </c>
      <c r="F666" t="s">
        <v>14</v>
      </c>
      <c r="G666">
        <v>850</v>
      </c>
      <c r="H666">
        <f t="shared" si="75"/>
        <v>85</v>
      </c>
      <c r="I666" t="s">
        <v>7</v>
      </c>
      <c r="J666" t="s">
        <v>8</v>
      </c>
      <c r="K666" t="s">
        <v>5213</v>
      </c>
      <c r="L666" t="s">
        <v>8</v>
      </c>
      <c r="M666" t="s">
        <v>14</v>
      </c>
      <c r="N666" t="str">
        <f t="shared" si="77"/>
        <v>F</v>
      </c>
      <c r="O666" t="s">
        <v>8</v>
      </c>
      <c r="P666" t="s">
        <v>8</v>
      </c>
      <c r="Q666" t="s">
        <v>11</v>
      </c>
      <c r="R666" t="s">
        <v>8</v>
      </c>
      <c r="S666" t="str">
        <f t="shared" si="78"/>
        <v>U</v>
      </c>
      <c r="T666" t="s">
        <v>12</v>
      </c>
      <c r="U666">
        <v>1</v>
      </c>
      <c r="V666" t="s">
        <v>11</v>
      </c>
      <c r="W666" t="e">
        <f>VLOOKUP(Q666,'PBT Tag Rates'!$B$5:$E$44,4,FALSE)</f>
        <v>#N/A</v>
      </c>
      <c r="X666">
        <v>1</v>
      </c>
      <c r="Y666" s="14">
        <f>IFERROR(LOOKUP(H666,{30,43,48,53,58,63,68,73,78,83,88,93,97},{42,47,52,57,62,67,72,77,82,87,92,99,100}),999)</f>
        <v>87</v>
      </c>
      <c r="Z666" s="17">
        <f t="shared" si="79"/>
        <v>1.4285714285714286</v>
      </c>
      <c r="AA666" s="17">
        <f t="shared" si="80"/>
        <v>1.4285714285714286</v>
      </c>
      <c r="AB666" s="17">
        <f t="shared" si="81"/>
        <v>2.518344052903343</v>
      </c>
      <c r="AC666" s="17" t="s">
        <v>17654</v>
      </c>
    </row>
    <row r="667" spans="1:29" x14ac:dyDescent="0.25">
      <c r="A667" t="s">
        <v>3339</v>
      </c>
      <c r="B667" s="166" t="s">
        <v>5214</v>
      </c>
      <c r="C667" t="s">
        <v>5215</v>
      </c>
      <c r="D667" s="1">
        <v>45162</v>
      </c>
      <c r="E667">
        <f t="shared" si="76"/>
        <v>70</v>
      </c>
      <c r="F667" t="s">
        <v>14</v>
      </c>
      <c r="G667">
        <v>850</v>
      </c>
      <c r="H667">
        <f t="shared" si="75"/>
        <v>85</v>
      </c>
      <c r="I667" t="s">
        <v>7</v>
      </c>
      <c r="J667" t="s">
        <v>8</v>
      </c>
      <c r="K667" t="s">
        <v>5216</v>
      </c>
      <c r="L667" t="s">
        <v>8</v>
      </c>
      <c r="M667" t="s">
        <v>14</v>
      </c>
      <c r="N667" t="str">
        <f t="shared" si="77"/>
        <v>F</v>
      </c>
      <c r="O667" t="s">
        <v>994</v>
      </c>
      <c r="P667" t="s">
        <v>995</v>
      </c>
      <c r="Q667" t="s">
        <v>221</v>
      </c>
      <c r="R667">
        <v>4</v>
      </c>
      <c r="S667">
        <f t="shared" si="78"/>
        <v>2019</v>
      </c>
      <c r="T667" t="s">
        <v>12</v>
      </c>
      <c r="U667">
        <v>0.999999999999998</v>
      </c>
      <c r="V667" t="s">
        <v>3346</v>
      </c>
      <c r="W667">
        <f>VLOOKUP(Q667,'PBT Tag Rates'!$B$5:$E$44,4,FALSE)</f>
        <v>0.95971980899999998</v>
      </c>
      <c r="X667">
        <v>1</v>
      </c>
      <c r="Y667" s="14">
        <f>IFERROR(LOOKUP(H667,{30,43,48,53,58,63,68,73,78,83,88,93,97},{42,47,52,57,62,67,72,77,82,87,92,99,100}),999)</f>
        <v>87</v>
      </c>
      <c r="Z667" s="17">
        <f t="shared" si="79"/>
        <v>1.4285714285714286</v>
      </c>
      <c r="AA667" s="17">
        <f t="shared" si="80"/>
        <v>1.4285714285714286</v>
      </c>
      <c r="AB667" s="17">
        <f t="shared" si="81"/>
        <v>2.518344052903343</v>
      </c>
      <c r="AC667" s="17" t="s">
        <v>17654</v>
      </c>
    </row>
    <row r="668" spans="1:29" x14ac:dyDescent="0.25">
      <c r="A668" t="s">
        <v>3339</v>
      </c>
      <c r="B668" s="166" t="s">
        <v>5217</v>
      </c>
      <c r="C668" t="s">
        <v>5218</v>
      </c>
      <c r="D668" s="1">
        <v>45162</v>
      </c>
      <c r="E668">
        <f t="shared" si="76"/>
        <v>70</v>
      </c>
      <c r="F668" t="s">
        <v>6</v>
      </c>
      <c r="G668">
        <v>870</v>
      </c>
      <c r="H668">
        <f t="shared" si="75"/>
        <v>87</v>
      </c>
      <c r="I668" t="s">
        <v>9</v>
      </c>
      <c r="J668">
        <v>1</v>
      </c>
      <c r="K668" t="s">
        <v>5219</v>
      </c>
      <c r="L668" t="s">
        <v>8</v>
      </c>
      <c r="M668" t="s">
        <v>6</v>
      </c>
      <c r="N668" t="str">
        <f t="shared" si="77"/>
        <v>M</v>
      </c>
      <c r="O668" t="s">
        <v>3761</v>
      </c>
      <c r="P668" t="s">
        <v>3762</v>
      </c>
      <c r="Q668" t="s">
        <v>221</v>
      </c>
      <c r="R668">
        <v>4</v>
      </c>
      <c r="S668">
        <f t="shared" si="78"/>
        <v>2019</v>
      </c>
      <c r="T668" t="s">
        <v>12</v>
      </c>
      <c r="U668">
        <v>1</v>
      </c>
      <c r="V668" t="s">
        <v>3608</v>
      </c>
      <c r="W668">
        <f>VLOOKUP(Q668,'PBT Tag Rates'!$B$5:$E$44,4,FALSE)</f>
        <v>0.95971980899999998</v>
      </c>
      <c r="X668">
        <v>1</v>
      </c>
      <c r="Y668" s="14">
        <f>IFERROR(LOOKUP(H668,{30,43,48,53,58,63,68,73,78,83,88,93,97},{42,47,52,57,62,67,72,77,82,87,92,99,100}),999)</f>
        <v>87</v>
      </c>
      <c r="Z668" s="17">
        <f t="shared" si="79"/>
        <v>1.4285714285714286</v>
      </c>
      <c r="AA668" s="17">
        <f t="shared" si="80"/>
        <v>1.4285714285714286</v>
      </c>
      <c r="AB668" s="17">
        <f t="shared" si="81"/>
        <v>2.518344052903343</v>
      </c>
      <c r="AC668" s="17" t="s">
        <v>17654</v>
      </c>
    </row>
    <row r="669" spans="1:29" x14ac:dyDescent="0.25">
      <c r="A669" t="s">
        <v>3339</v>
      </c>
      <c r="B669" s="166" t="s">
        <v>5220</v>
      </c>
      <c r="C669" t="s">
        <v>848</v>
      </c>
      <c r="D669" s="1">
        <v>45162</v>
      </c>
      <c r="E669">
        <f t="shared" si="76"/>
        <v>70</v>
      </c>
      <c r="F669" t="s">
        <v>14</v>
      </c>
      <c r="G669">
        <v>700</v>
      </c>
      <c r="H669">
        <f t="shared" si="75"/>
        <v>70</v>
      </c>
      <c r="I669" t="s">
        <v>7</v>
      </c>
      <c r="J669" t="s">
        <v>8</v>
      </c>
      <c r="K669" t="s">
        <v>5221</v>
      </c>
      <c r="L669" t="s">
        <v>8</v>
      </c>
      <c r="M669" t="s">
        <v>14</v>
      </c>
      <c r="N669" t="str">
        <f t="shared" si="77"/>
        <v>F</v>
      </c>
      <c r="O669" t="s">
        <v>3000</v>
      </c>
      <c r="P669" t="s">
        <v>3446</v>
      </c>
      <c r="Q669" t="s">
        <v>221</v>
      </c>
      <c r="R669">
        <v>4</v>
      </c>
      <c r="S669">
        <f t="shared" si="78"/>
        <v>2019</v>
      </c>
      <c r="T669" t="s">
        <v>12</v>
      </c>
      <c r="U669">
        <v>0.999999999999999</v>
      </c>
      <c r="V669" t="s">
        <v>3357</v>
      </c>
      <c r="W669">
        <f>VLOOKUP(Q669,'PBT Tag Rates'!$B$5:$E$44,4,FALSE)</f>
        <v>0.95971980899999998</v>
      </c>
      <c r="X669">
        <v>1</v>
      </c>
      <c r="Y669" s="14">
        <f>IFERROR(LOOKUP(H669,{30,43,48,53,58,63,68,73,78,83,88,93,97},{42,47,52,57,62,67,72,77,82,87,92,99,100}),999)</f>
        <v>72</v>
      </c>
      <c r="Z669" s="17">
        <f t="shared" si="79"/>
        <v>1.4285714285714286</v>
      </c>
      <c r="AA669" s="17">
        <f t="shared" si="80"/>
        <v>1.4285714285714286</v>
      </c>
      <c r="AB669" s="17">
        <f t="shared" si="81"/>
        <v>2.518344052903343</v>
      </c>
      <c r="AC669" s="17" t="s">
        <v>17654</v>
      </c>
    </row>
    <row r="670" spans="1:29" x14ac:dyDescent="0.25">
      <c r="A670" t="s">
        <v>3339</v>
      </c>
      <c r="B670" s="166" t="s">
        <v>5222</v>
      </c>
      <c r="C670" t="s">
        <v>5223</v>
      </c>
      <c r="D670" s="1">
        <v>45162</v>
      </c>
      <c r="E670">
        <f t="shared" si="76"/>
        <v>70</v>
      </c>
      <c r="F670" t="s">
        <v>14</v>
      </c>
      <c r="G670">
        <v>780</v>
      </c>
      <c r="H670">
        <f t="shared" si="75"/>
        <v>78</v>
      </c>
      <c r="I670" t="s">
        <v>7</v>
      </c>
      <c r="J670" t="s">
        <v>8</v>
      </c>
      <c r="K670" t="s">
        <v>5224</v>
      </c>
      <c r="L670" t="s">
        <v>8</v>
      </c>
      <c r="M670" t="s">
        <v>14</v>
      </c>
      <c r="N670" t="str">
        <f t="shared" si="77"/>
        <v>F</v>
      </c>
      <c r="O670" t="s">
        <v>8</v>
      </c>
      <c r="P670" t="s">
        <v>8</v>
      </c>
      <c r="Q670" t="s">
        <v>11</v>
      </c>
      <c r="R670" t="s">
        <v>8</v>
      </c>
      <c r="S670" t="str">
        <f t="shared" si="78"/>
        <v>U</v>
      </c>
      <c r="T670" t="s">
        <v>12</v>
      </c>
      <c r="U670">
        <v>1</v>
      </c>
      <c r="V670" t="s">
        <v>11</v>
      </c>
      <c r="W670" t="e">
        <f>VLOOKUP(Q670,'PBT Tag Rates'!$B$5:$E$44,4,FALSE)</f>
        <v>#N/A</v>
      </c>
      <c r="X670">
        <v>1</v>
      </c>
      <c r="Y670" s="14">
        <f>IFERROR(LOOKUP(H670,{30,43,48,53,58,63,68,73,78,83,88,93,97},{42,47,52,57,62,67,72,77,82,87,92,99,100}),999)</f>
        <v>82</v>
      </c>
      <c r="Z670" s="17">
        <f t="shared" si="79"/>
        <v>1.4285714285714286</v>
      </c>
      <c r="AA670" s="17">
        <f t="shared" si="80"/>
        <v>1.4285714285714286</v>
      </c>
      <c r="AB670" s="17">
        <f t="shared" si="81"/>
        <v>2.518344052903343</v>
      </c>
      <c r="AC670" s="17" t="s">
        <v>17654</v>
      </c>
    </row>
    <row r="671" spans="1:29" x14ac:dyDescent="0.25">
      <c r="A671" t="s">
        <v>3339</v>
      </c>
      <c r="B671" s="166" t="s">
        <v>5225</v>
      </c>
      <c r="C671" t="s">
        <v>5226</v>
      </c>
      <c r="D671" s="1">
        <v>45162</v>
      </c>
      <c r="E671">
        <f t="shared" si="76"/>
        <v>70</v>
      </c>
      <c r="F671" t="s">
        <v>14</v>
      </c>
      <c r="G671">
        <v>760</v>
      </c>
      <c r="H671">
        <f t="shared" si="75"/>
        <v>76</v>
      </c>
      <c r="I671" t="s">
        <v>9</v>
      </c>
      <c r="J671">
        <v>1</v>
      </c>
      <c r="K671" t="s">
        <v>8</v>
      </c>
      <c r="L671" t="s">
        <v>8</v>
      </c>
      <c r="M671" t="s">
        <v>14</v>
      </c>
      <c r="N671" t="str">
        <f t="shared" si="77"/>
        <v>F</v>
      </c>
      <c r="O671" t="s">
        <v>2801</v>
      </c>
      <c r="P671" t="s">
        <v>2802</v>
      </c>
      <c r="Q671" t="s">
        <v>221</v>
      </c>
      <c r="R671">
        <v>4</v>
      </c>
      <c r="S671">
        <f t="shared" si="78"/>
        <v>2019</v>
      </c>
      <c r="T671" t="s">
        <v>12</v>
      </c>
      <c r="U671">
        <v>1</v>
      </c>
      <c r="V671" t="s">
        <v>3396</v>
      </c>
      <c r="W671">
        <f>VLOOKUP(Q671,'PBT Tag Rates'!$B$5:$E$44,4,FALSE)</f>
        <v>0.95971980899999998</v>
      </c>
      <c r="X671">
        <v>1</v>
      </c>
      <c r="Y671" s="14">
        <f>IFERROR(LOOKUP(H671,{30,43,48,53,58,63,68,73,78,83,88,93,97},{42,47,52,57,62,67,72,77,82,87,92,99,100}),999)</f>
        <v>77</v>
      </c>
      <c r="Z671" s="17">
        <f t="shared" si="79"/>
        <v>1.4285714285714286</v>
      </c>
      <c r="AA671" s="17">
        <f t="shared" si="80"/>
        <v>1.4285714285714286</v>
      </c>
      <c r="AB671" s="17">
        <f t="shared" si="81"/>
        <v>2.518344052903343</v>
      </c>
      <c r="AC671" s="17" t="s">
        <v>17655</v>
      </c>
    </row>
    <row r="672" spans="1:29" x14ac:dyDescent="0.25">
      <c r="A672" t="s">
        <v>3339</v>
      </c>
      <c r="B672" s="166" t="s">
        <v>5227</v>
      </c>
      <c r="C672" t="s">
        <v>5228</v>
      </c>
      <c r="D672" s="1">
        <v>45162</v>
      </c>
      <c r="E672">
        <f t="shared" si="76"/>
        <v>70</v>
      </c>
      <c r="F672" t="s">
        <v>14</v>
      </c>
      <c r="G672">
        <v>740</v>
      </c>
      <c r="H672">
        <f t="shared" si="75"/>
        <v>74</v>
      </c>
      <c r="I672" t="s">
        <v>7</v>
      </c>
      <c r="J672" t="s">
        <v>8</v>
      </c>
      <c r="K672" t="s">
        <v>5229</v>
      </c>
      <c r="L672" t="s">
        <v>8</v>
      </c>
      <c r="M672" t="s">
        <v>14</v>
      </c>
      <c r="N672" t="str">
        <f t="shared" si="77"/>
        <v>F</v>
      </c>
      <c r="O672" t="s">
        <v>274</v>
      </c>
      <c r="P672" t="s">
        <v>991</v>
      </c>
      <c r="Q672" t="s">
        <v>221</v>
      </c>
      <c r="R672">
        <v>4</v>
      </c>
      <c r="S672">
        <f t="shared" si="78"/>
        <v>2019</v>
      </c>
      <c r="T672" t="s">
        <v>12</v>
      </c>
      <c r="U672">
        <v>1</v>
      </c>
      <c r="V672" t="s">
        <v>3396</v>
      </c>
      <c r="W672">
        <f>VLOOKUP(Q672,'PBT Tag Rates'!$B$5:$E$44,4,FALSE)</f>
        <v>0.95971980899999998</v>
      </c>
      <c r="X672">
        <v>1</v>
      </c>
      <c r="Y672" s="14">
        <f>IFERROR(LOOKUP(H672,{30,43,48,53,58,63,68,73,78,83,88,93,97},{42,47,52,57,62,67,72,77,82,87,92,99,100}),999)</f>
        <v>77</v>
      </c>
      <c r="Z672" s="17">
        <f t="shared" si="79"/>
        <v>1.4285714285714286</v>
      </c>
      <c r="AA672" s="17">
        <f t="shared" si="80"/>
        <v>1.4285714285714286</v>
      </c>
      <c r="AB672" s="17">
        <f t="shared" si="81"/>
        <v>2.518344052903343</v>
      </c>
      <c r="AC672" s="17" t="s">
        <v>17655</v>
      </c>
    </row>
    <row r="673" spans="1:29" x14ac:dyDescent="0.25">
      <c r="A673" t="s">
        <v>3339</v>
      </c>
      <c r="B673" s="166" t="s">
        <v>5230</v>
      </c>
      <c r="C673" t="s">
        <v>5231</v>
      </c>
      <c r="D673" s="1">
        <v>45162</v>
      </c>
      <c r="E673">
        <f t="shared" si="76"/>
        <v>70</v>
      </c>
      <c r="F673" t="s">
        <v>14</v>
      </c>
      <c r="G673">
        <v>770</v>
      </c>
      <c r="H673">
        <f t="shared" si="75"/>
        <v>77</v>
      </c>
      <c r="I673" t="s">
        <v>7</v>
      </c>
      <c r="J673" t="s">
        <v>8</v>
      </c>
      <c r="K673" t="s">
        <v>5232</v>
      </c>
      <c r="L673" t="s">
        <v>8</v>
      </c>
      <c r="M673" t="s">
        <v>14</v>
      </c>
      <c r="N673" t="str">
        <f t="shared" si="77"/>
        <v>F</v>
      </c>
      <c r="O673" t="s">
        <v>768</v>
      </c>
      <c r="P673" t="s">
        <v>769</v>
      </c>
      <c r="Q673" t="s">
        <v>221</v>
      </c>
      <c r="R673">
        <v>4</v>
      </c>
      <c r="S673">
        <f t="shared" si="78"/>
        <v>2019</v>
      </c>
      <c r="T673" t="s">
        <v>12</v>
      </c>
      <c r="U673">
        <v>1</v>
      </c>
      <c r="V673" t="s">
        <v>3363</v>
      </c>
      <c r="W673">
        <f>VLOOKUP(Q673,'PBT Tag Rates'!$B$5:$E$44,4,FALSE)</f>
        <v>0.95971980899999998</v>
      </c>
      <c r="X673">
        <v>1</v>
      </c>
      <c r="Y673" s="14">
        <f>IFERROR(LOOKUP(H673,{30,43,48,53,58,63,68,73,78,83,88,93,97},{42,47,52,57,62,67,72,77,82,87,92,99,100}),999)</f>
        <v>77</v>
      </c>
      <c r="Z673" s="17">
        <f t="shared" si="79"/>
        <v>1.4285714285714286</v>
      </c>
      <c r="AA673" s="17">
        <f t="shared" si="80"/>
        <v>1.4285714285714286</v>
      </c>
      <c r="AB673" s="17">
        <f t="shared" si="81"/>
        <v>2.518344052903343</v>
      </c>
      <c r="AC673" s="17" t="s">
        <v>17654</v>
      </c>
    </row>
    <row r="674" spans="1:29" x14ac:dyDescent="0.25">
      <c r="A674" t="s">
        <v>3339</v>
      </c>
      <c r="B674" s="166" t="s">
        <v>5233</v>
      </c>
      <c r="C674" t="s">
        <v>849</v>
      </c>
      <c r="D674" s="1">
        <v>45162</v>
      </c>
      <c r="E674">
        <f t="shared" si="76"/>
        <v>70</v>
      </c>
      <c r="F674" t="s">
        <v>14</v>
      </c>
      <c r="G674">
        <v>770</v>
      </c>
      <c r="H674">
        <f t="shared" si="75"/>
        <v>77</v>
      </c>
      <c r="I674" t="s">
        <v>7</v>
      </c>
      <c r="J674" t="s">
        <v>8</v>
      </c>
      <c r="K674" t="s">
        <v>5234</v>
      </c>
      <c r="L674" t="s">
        <v>8</v>
      </c>
      <c r="M674" t="s">
        <v>14</v>
      </c>
      <c r="N674" t="str">
        <f t="shared" si="77"/>
        <v>F</v>
      </c>
      <c r="O674" t="s">
        <v>232</v>
      </c>
      <c r="P674" t="s">
        <v>472</v>
      </c>
      <c r="Q674" t="s">
        <v>221</v>
      </c>
      <c r="R674">
        <v>4</v>
      </c>
      <c r="S674">
        <f t="shared" si="78"/>
        <v>2019</v>
      </c>
      <c r="T674" t="s">
        <v>12</v>
      </c>
      <c r="U674">
        <v>0.999999999999997</v>
      </c>
      <c r="V674" t="s">
        <v>3363</v>
      </c>
      <c r="W674">
        <f>VLOOKUP(Q674,'PBT Tag Rates'!$B$5:$E$44,4,FALSE)</f>
        <v>0.95971980899999998</v>
      </c>
      <c r="X674">
        <v>1</v>
      </c>
      <c r="Y674" s="14">
        <f>IFERROR(LOOKUP(H674,{30,43,48,53,58,63,68,73,78,83,88,93,97},{42,47,52,57,62,67,72,77,82,87,92,99,100}),999)</f>
        <v>77</v>
      </c>
      <c r="Z674" s="17">
        <f t="shared" si="79"/>
        <v>1.4285714285714286</v>
      </c>
      <c r="AA674" s="17">
        <f t="shared" si="80"/>
        <v>1.4285714285714286</v>
      </c>
      <c r="AB674" s="17">
        <f t="shared" si="81"/>
        <v>2.518344052903343</v>
      </c>
      <c r="AC674" s="17" t="s">
        <v>17654</v>
      </c>
    </row>
    <row r="675" spans="1:29" x14ac:dyDescent="0.25">
      <c r="A675" t="s">
        <v>3339</v>
      </c>
      <c r="B675" s="166" t="s">
        <v>5235</v>
      </c>
      <c r="C675" t="s">
        <v>5236</v>
      </c>
      <c r="D675" s="1">
        <v>45162</v>
      </c>
      <c r="E675">
        <f t="shared" si="76"/>
        <v>70</v>
      </c>
      <c r="F675" t="s">
        <v>6</v>
      </c>
      <c r="G675">
        <v>790</v>
      </c>
      <c r="H675">
        <f t="shared" si="75"/>
        <v>79</v>
      </c>
      <c r="I675" t="s">
        <v>7</v>
      </c>
      <c r="J675" t="s">
        <v>8</v>
      </c>
      <c r="K675" t="s">
        <v>5237</v>
      </c>
      <c r="L675" t="s">
        <v>8</v>
      </c>
      <c r="M675" t="s">
        <v>6</v>
      </c>
      <c r="N675" t="str">
        <f t="shared" si="77"/>
        <v>M</v>
      </c>
      <c r="O675" t="s">
        <v>4066</v>
      </c>
      <c r="P675" t="s">
        <v>4067</v>
      </c>
      <c r="Q675" t="s">
        <v>221</v>
      </c>
      <c r="R675">
        <v>4</v>
      </c>
      <c r="S675">
        <f t="shared" si="78"/>
        <v>2019</v>
      </c>
      <c r="T675" t="s">
        <v>12</v>
      </c>
      <c r="U675">
        <v>0.999999999999999</v>
      </c>
      <c r="V675" t="s">
        <v>3346</v>
      </c>
      <c r="W675">
        <f>VLOOKUP(Q675,'PBT Tag Rates'!$B$5:$E$44,4,FALSE)</f>
        <v>0.95971980899999998</v>
      </c>
      <c r="X675">
        <v>1</v>
      </c>
      <c r="Y675" s="14">
        <f>IFERROR(LOOKUP(H675,{30,43,48,53,58,63,68,73,78,83,88,93,97},{42,47,52,57,62,67,72,77,82,87,92,99,100}),999)</f>
        <v>82</v>
      </c>
      <c r="Z675" s="17">
        <f t="shared" si="79"/>
        <v>1.4285714285714286</v>
      </c>
      <c r="AA675" s="17">
        <f t="shared" si="80"/>
        <v>1.4285714285714286</v>
      </c>
      <c r="AB675" s="17">
        <f t="shared" si="81"/>
        <v>2.518344052903343</v>
      </c>
      <c r="AC675" s="17" t="s">
        <v>17654</v>
      </c>
    </row>
    <row r="676" spans="1:29" x14ac:dyDescent="0.25">
      <c r="A676" t="s">
        <v>3339</v>
      </c>
      <c r="B676" s="166" t="s">
        <v>5238</v>
      </c>
      <c r="C676" t="s">
        <v>5239</v>
      </c>
      <c r="D676" s="1">
        <v>45162</v>
      </c>
      <c r="E676">
        <f t="shared" si="76"/>
        <v>70</v>
      </c>
      <c r="F676" t="s">
        <v>14</v>
      </c>
      <c r="G676">
        <v>750</v>
      </c>
      <c r="H676">
        <f t="shared" si="75"/>
        <v>75</v>
      </c>
      <c r="I676" t="s">
        <v>7</v>
      </c>
      <c r="J676" t="s">
        <v>8</v>
      </c>
      <c r="K676" t="s">
        <v>5240</v>
      </c>
      <c r="L676" t="s">
        <v>8</v>
      </c>
      <c r="M676" t="s">
        <v>14</v>
      </c>
      <c r="N676" t="str">
        <f t="shared" si="77"/>
        <v>F</v>
      </c>
      <c r="O676" t="s">
        <v>989</v>
      </c>
      <c r="P676" t="s">
        <v>4386</v>
      </c>
      <c r="Q676" t="s">
        <v>221</v>
      </c>
      <c r="R676">
        <v>4</v>
      </c>
      <c r="S676">
        <f t="shared" si="78"/>
        <v>2019</v>
      </c>
      <c r="T676" t="s">
        <v>12</v>
      </c>
      <c r="U676">
        <v>0.999999999999997</v>
      </c>
      <c r="V676" t="s">
        <v>3346</v>
      </c>
      <c r="W676">
        <f>VLOOKUP(Q676,'PBT Tag Rates'!$B$5:$E$44,4,FALSE)</f>
        <v>0.95971980899999998</v>
      </c>
      <c r="X676">
        <v>1</v>
      </c>
      <c r="Y676" s="14">
        <f>IFERROR(LOOKUP(H676,{30,43,48,53,58,63,68,73,78,83,88,93,97},{42,47,52,57,62,67,72,77,82,87,92,99,100}),999)</f>
        <v>77</v>
      </c>
      <c r="Z676" s="17">
        <f t="shared" si="79"/>
        <v>1.4285714285714286</v>
      </c>
      <c r="AA676" s="17">
        <f t="shared" si="80"/>
        <v>1.4285714285714286</v>
      </c>
      <c r="AB676" s="17">
        <f t="shared" si="81"/>
        <v>2.518344052903343</v>
      </c>
      <c r="AC676" s="17" t="s">
        <v>17654</v>
      </c>
    </row>
    <row r="677" spans="1:29" x14ac:dyDescent="0.25">
      <c r="A677" t="s">
        <v>3339</v>
      </c>
      <c r="B677" s="166" t="s">
        <v>5241</v>
      </c>
      <c r="C677" t="s">
        <v>5242</v>
      </c>
      <c r="D677" s="1">
        <v>45162</v>
      </c>
      <c r="E677">
        <f t="shared" si="76"/>
        <v>70</v>
      </c>
      <c r="F677" t="s">
        <v>14</v>
      </c>
      <c r="G677">
        <v>740</v>
      </c>
      <c r="H677">
        <f t="shared" si="75"/>
        <v>74</v>
      </c>
      <c r="I677" t="s">
        <v>7</v>
      </c>
      <c r="J677" t="s">
        <v>8</v>
      </c>
      <c r="K677" t="s">
        <v>5243</v>
      </c>
      <c r="L677" t="s">
        <v>8</v>
      </c>
      <c r="M677" t="s">
        <v>6</v>
      </c>
      <c r="N677" t="str">
        <f t="shared" si="77"/>
        <v>M</v>
      </c>
      <c r="O677" t="s">
        <v>1107</v>
      </c>
      <c r="P677" t="s">
        <v>3652</v>
      </c>
      <c r="Q677" t="s">
        <v>221</v>
      </c>
      <c r="R677">
        <v>4</v>
      </c>
      <c r="S677">
        <f t="shared" si="78"/>
        <v>2019</v>
      </c>
      <c r="T677" t="s">
        <v>12</v>
      </c>
      <c r="U677">
        <v>1</v>
      </c>
      <c r="V677" t="s">
        <v>3653</v>
      </c>
      <c r="W677">
        <f>VLOOKUP(Q677,'PBT Tag Rates'!$B$5:$E$44,4,FALSE)</f>
        <v>0.95971980899999998</v>
      </c>
      <c r="X677">
        <v>1</v>
      </c>
      <c r="Y677" s="14">
        <f>IFERROR(LOOKUP(H677,{30,43,48,53,58,63,68,73,78,83,88,93,97},{42,47,52,57,62,67,72,77,82,87,92,99,100}),999)</f>
        <v>77</v>
      </c>
      <c r="Z677" s="17">
        <f t="shared" si="79"/>
        <v>1.4285714285714286</v>
      </c>
      <c r="AA677" s="17">
        <f t="shared" si="80"/>
        <v>1.4285714285714286</v>
      </c>
      <c r="AB677" s="17">
        <f t="shared" si="81"/>
        <v>2.518344052903343</v>
      </c>
      <c r="AC677" s="17" t="s">
        <v>17655</v>
      </c>
    </row>
    <row r="678" spans="1:29" x14ac:dyDescent="0.25">
      <c r="A678" t="s">
        <v>3339</v>
      </c>
      <c r="B678" s="166" t="s">
        <v>5244</v>
      </c>
      <c r="C678" t="s">
        <v>5245</v>
      </c>
      <c r="D678" s="1">
        <v>45162</v>
      </c>
      <c r="E678">
        <f t="shared" si="76"/>
        <v>70</v>
      </c>
      <c r="F678" t="s">
        <v>6</v>
      </c>
      <c r="G678">
        <v>780</v>
      </c>
      <c r="H678">
        <f t="shared" si="75"/>
        <v>78</v>
      </c>
      <c r="I678" t="s">
        <v>7</v>
      </c>
      <c r="J678" t="s">
        <v>8</v>
      </c>
      <c r="K678" t="s">
        <v>5246</v>
      </c>
      <c r="L678" t="s">
        <v>8</v>
      </c>
      <c r="M678" t="s">
        <v>6</v>
      </c>
      <c r="N678" t="str">
        <f t="shared" si="77"/>
        <v>M</v>
      </c>
      <c r="O678" t="s">
        <v>3847</v>
      </c>
      <c r="P678" t="s">
        <v>3848</v>
      </c>
      <c r="Q678" t="s">
        <v>281</v>
      </c>
      <c r="R678">
        <v>4</v>
      </c>
      <c r="S678">
        <f t="shared" si="78"/>
        <v>2019</v>
      </c>
      <c r="T678" t="s">
        <v>12</v>
      </c>
      <c r="U678">
        <v>0.999999999999997</v>
      </c>
      <c r="V678" t="s">
        <v>3169</v>
      </c>
      <c r="W678">
        <f>VLOOKUP(Q678,'PBT Tag Rates'!$B$5:$E$44,4,FALSE)</f>
        <v>0.99705232300000002</v>
      </c>
      <c r="X678">
        <v>1</v>
      </c>
      <c r="Y678" s="14">
        <f>IFERROR(LOOKUP(H678,{30,43,48,53,58,63,68,73,78,83,88,93,97},{42,47,52,57,62,67,72,77,82,87,92,99,100}),999)</f>
        <v>82</v>
      </c>
      <c r="Z678" s="17">
        <f t="shared" si="79"/>
        <v>1.4285714285714286</v>
      </c>
      <c r="AA678" s="17">
        <f t="shared" si="80"/>
        <v>1.4285714285714286</v>
      </c>
      <c r="AB678" s="17">
        <f t="shared" si="81"/>
        <v>2.518344052903343</v>
      </c>
      <c r="AC678" s="17" t="s">
        <v>17654</v>
      </c>
    </row>
    <row r="679" spans="1:29" x14ac:dyDescent="0.25">
      <c r="A679" t="s">
        <v>3339</v>
      </c>
      <c r="B679" s="166" t="s">
        <v>5247</v>
      </c>
      <c r="C679" t="s">
        <v>5248</v>
      </c>
      <c r="D679" s="1">
        <v>45162</v>
      </c>
      <c r="E679">
        <f t="shared" si="76"/>
        <v>70</v>
      </c>
      <c r="F679" t="s">
        <v>6</v>
      </c>
      <c r="G679">
        <v>880</v>
      </c>
      <c r="H679">
        <f t="shared" si="75"/>
        <v>88</v>
      </c>
      <c r="I679" t="s">
        <v>7</v>
      </c>
      <c r="J679" t="s">
        <v>8</v>
      </c>
      <c r="K679" t="s">
        <v>5249</v>
      </c>
      <c r="L679" t="s">
        <v>8</v>
      </c>
      <c r="M679" t="s">
        <v>6</v>
      </c>
      <c r="N679" t="str">
        <f t="shared" si="77"/>
        <v>M</v>
      </c>
      <c r="O679" t="s">
        <v>3528</v>
      </c>
      <c r="P679" t="s">
        <v>3529</v>
      </c>
      <c r="Q679" t="s">
        <v>221</v>
      </c>
      <c r="R679">
        <v>4</v>
      </c>
      <c r="S679">
        <f t="shared" si="78"/>
        <v>2019</v>
      </c>
      <c r="T679" t="s">
        <v>12</v>
      </c>
      <c r="U679">
        <v>1</v>
      </c>
      <c r="V679" t="s">
        <v>3357</v>
      </c>
      <c r="W679">
        <f>VLOOKUP(Q679,'PBT Tag Rates'!$B$5:$E$44,4,FALSE)</f>
        <v>0.95971980899999998</v>
      </c>
      <c r="X679">
        <v>1</v>
      </c>
      <c r="Y679" s="14">
        <f>IFERROR(LOOKUP(H679,{30,43,48,53,58,63,68,73,78,83,88,93,97},{42,47,52,57,62,67,72,77,82,87,92,99,100}),999)</f>
        <v>92</v>
      </c>
      <c r="Z679" s="17">
        <f t="shared" si="79"/>
        <v>1.4285714285714286</v>
      </c>
      <c r="AA679" s="17">
        <f t="shared" si="80"/>
        <v>1.4285714285714286</v>
      </c>
      <c r="AB679" s="17">
        <f t="shared" si="81"/>
        <v>2.518344052903343</v>
      </c>
      <c r="AC679" s="17" t="s">
        <v>17654</v>
      </c>
    </row>
    <row r="680" spans="1:29" x14ac:dyDescent="0.25">
      <c r="A680" t="s">
        <v>3339</v>
      </c>
      <c r="B680" s="166" t="s">
        <v>5250</v>
      </c>
      <c r="C680" t="s">
        <v>5251</v>
      </c>
      <c r="D680" s="1">
        <v>45162</v>
      </c>
      <c r="E680">
        <f t="shared" si="76"/>
        <v>70</v>
      </c>
      <c r="F680" t="s">
        <v>6</v>
      </c>
      <c r="G680">
        <v>900</v>
      </c>
      <c r="H680">
        <f t="shared" si="75"/>
        <v>90</v>
      </c>
      <c r="I680" t="s">
        <v>7</v>
      </c>
      <c r="J680" t="s">
        <v>8</v>
      </c>
      <c r="K680" t="s">
        <v>5252</v>
      </c>
      <c r="L680" t="s">
        <v>8</v>
      </c>
      <c r="M680" t="s">
        <v>6</v>
      </c>
      <c r="N680" t="str">
        <f t="shared" si="77"/>
        <v>M</v>
      </c>
      <c r="O680" t="s">
        <v>8</v>
      </c>
      <c r="P680" t="s">
        <v>8</v>
      </c>
      <c r="Q680" t="s">
        <v>11</v>
      </c>
      <c r="R680" t="s">
        <v>8</v>
      </c>
      <c r="S680" t="str">
        <f t="shared" si="78"/>
        <v>U</v>
      </c>
      <c r="T680" t="s">
        <v>12</v>
      </c>
      <c r="U680">
        <v>0.999999999999997</v>
      </c>
      <c r="V680" t="s">
        <v>11</v>
      </c>
      <c r="W680" t="e">
        <f>VLOOKUP(Q680,'PBT Tag Rates'!$B$5:$E$44,4,FALSE)</f>
        <v>#N/A</v>
      </c>
      <c r="X680">
        <v>1</v>
      </c>
      <c r="Y680" s="14">
        <f>IFERROR(LOOKUP(H680,{30,43,48,53,58,63,68,73,78,83,88,93,97},{42,47,52,57,62,67,72,77,82,87,92,99,100}),999)</f>
        <v>92</v>
      </c>
      <c r="Z680" s="17">
        <f t="shared" si="79"/>
        <v>1.4285714285714286</v>
      </c>
      <c r="AA680" s="17">
        <f t="shared" si="80"/>
        <v>1.4285714285714286</v>
      </c>
      <c r="AB680" s="17">
        <f t="shared" si="81"/>
        <v>2.518344052903343</v>
      </c>
      <c r="AC680" s="17" t="s">
        <v>17654</v>
      </c>
    </row>
    <row r="681" spans="1:29" x14ac:dyDescent="0.25">
      <c r="A681" t="s">
        <v>3339</v>
      </c>
      <c r="B681" s="166" t="s">
        <v>5253</v>
      </c>
      <c r="C681" t="s">
        <v>5254</v>
      </c>
      <c r="D681" s="1">
        <v>45162</v>
      </c>
      <c r="E681">
        <f t="shared" si="76"/>
        <v>70</v>
      </c>
      <c r="F681" t="s">
        <v>6</v>
      </c>
      <c r="G681">
        <v>700</v>
      </c>
      <c r="H681">
        <f t="shared" si="75"/>
        <v>70</v>
      </c>
      <c r="I681" t="s">
        <v>7</v>
      </c>
      <c r="J681" t="s">
        <v>8</v>
      </c>
      <c r="K681" t="s">
        <v>5255</v>
      </c>
      <c r="L681" t="s">
        <v>8</v>
      </c>
      <c r="M681" t="s">
        <v>6</v>
      </c>
      <c r="N681" t="str">
        <f t="shared" si="77"/>
        <v>M</v>
      </c>
      <c r="O681" t="s">
        <v>1485</v>
      </c>
      <c r="P681" t="s">
        <v>1746</v>
      </c>
      <c r="Q681" t="s">
        <v>221</v>
      </c>
      <c r="R681">
        <v>4</v>
      </c>
      <c r="S681">
        <f t="shared" si="78"/>
        <v>2019</v>
      </c>
      <c r="T681" t="s">
        <v>12</v>
      </c>
      <c r="U681">
        <v>1</v>
      </c>
      <c r="V681" t="s">
        <v>3396</v>
      </c>
      <c r="W681">
        <f>VLOOKUP(Q681,'PBT Tag Rates'!$B$5:$E$44,4,FALSE)</f>
        <v>0.95971980899999998</v>
      </c>
      <c r="X681">
        <v>1</v>
      </c>
      <c r="Y681" s="14">
        <f>IFERROR(LOOKUP(H681,{30,43,48,53,58,63,68,73,78,83,88,93,97},{42,47,52,57,62,67,72,77,82,87,92,99,100}),999)</f>
        <v>72</v>
      </c>
      <c r="Z681" s="17">
        <f t="shared" si="79"/>
        <v>1.4285714285714286</v>
      </c>
      <c r="AA681" s="17">
        <f t="shared" si="80"/>
        <v>1.4285714285714286</v>
      </c>
      <c r="AB681" s="17">
        <f t="shared" si="81"/>
        <v>2.518344052903343</v>
      </c>
      <c r="AC681" s="17" t="s">
        <v>17655</v>
      </c>
    </row>
    <row r="682" spans="1:29" x14ac:dyDescent="0.25">
      <c r="A682" t="s">
        <v>3339</v>
      </c>
      <c r="B682" s="166" t="s">
        <v>5256</v>
      </c>
      <c r="C682" t="s">
        <v>851</v>
      </c>
      <c r="D682" s="1">
        <v>45162</v>
      </c>
      <c r="E682">
        <f t="shared" si="76"/>
        <v>70</v>
      </c>
      <c r="F682" t="s">
        <v>6</v>
      </c>
      <c r="G682">
        <v>810</v>
      </c>
      <c r="H682">
        <f t="shared" si="75"/>
        <v>81</v>
      </c>
      <c r="I682" t="s">
        <v>7</v>
      </c>
      <c r="J682" t="s">
        <v>8</v>
      </c>
      <c r="K682" t="s">
        <v>5257</v>
      </c>
      <c r="L682" t="s">
        <v>8</v>
      </c>
      <c r="M682" t="s">
        <v>6</v>
      </c>
      <c r="N682" t="str">
        <f t="shared" si="77"/>
        <v>M</v>
      </c>
      <c r="O682" t="s">
        <v>8</v>
      </c>
      <c r="P682" t="s">
        <v>8</v>
      </c>
      <c r="Q682" t="s">
        <v>11</v>
      </c>
      <c r="R682" t="s">
        <v>8</v>
      </c>
      <c r="S682" t="str">
        <f t="shared" si="78"/>
        <v>U</v>
      </c>
      <c r="T682" t="s">
        <v>12</v>
      </c>
      <c r="U682">
        <v>1</v>
      </c>
      <c r="V682" t="s">
        <v>11</v>
      </c>
      <c r="W682" t="e">
        <f>VLOOKUP(Q682,'PBT Tag Rates'!$B$5:$E$44,4,FALSE)</f>
        <v>#N/A</v>
      </c>
      <c r="X682">
        <v>1</v>
      </c>
      <c r="Y682" s="14">
        <f>IFERROR(LOOKUP(H682,{30,43,48,53,58,63,68,73,78,83,88,93,97},{42,47,52,57,62,67,72,77,82,87,92,99,100}),999)</f>
        <v>82</v>
      </c>
      <c r="Z682" s="17">
        <f t="shared" si="79"/>
        <v>1.4285714285714286</v>
      </c>
      <c r="AA682" s="17">
        <f t="shared" si="80"/>
        <v>1.4285714285714286</v>
      </c>
      <c r="AB682" s="17">
        <f t="shared" si="81"/>
        <v>2.518344052903343</v>
      </c>
      <c r="AC682" s="17" t="s">
        <v>17654</v>
      </c>
    </row>
    <row r="683" spans="1:29" x14ac:dyDescent="0.25">
      <c r="A683" t="s">
        <v>3339</v>
      </c>
      <c r="B683" s="166" t="s">
        <v>5258</v>
      </c>
      <c r="C683" t="s">
        <v>5259</v>
      </c>
      <c r="D683" s="1">
        <v>45162</v>
      </c>
      <c r="E683">
        <f t="shared" si="76"/>
        <v>70</v>
      </c>
      <c r="F683" t="s">
        <v>14</v>
      </c>
      <c r="G683">
        <v>800</v>
      </c>
      <c r="H683">
        <f t="shared" si="75"/>
        <v>80</v>
      </c>
      <c r="I683" t="s">
        <v>9</v>
      </c>
      <c r="J683">
        <v>1</v>
      </c>
      <c r="K683" t="s">
        <v>5260</v>
      </c>
      <c r="L683" t="s">
        <v>8</v>
      </c>
      <c r="M683" t="s">
        <v>14</v>
      </c>
      <c r="N683" t="str">
        <f t="shared" si="77"/>
        <v>F</v>
      </c>
      <c r="O683" t="s">
        <v>1945</v>
      </c>
      <c r="P683" t="s">
        <v>1946</v>
      </c>
      <c r="Q683" t="s">
        <v>221</v>
      </c>
      <c r="R683">
        <v>4</v>
      </c>
      <c r="S683">
        <f t="shared" si="78"/>
        <v>2019</v>
      </c>
      <c r="T683" t="s">
        <v>12</v>
      </c>
      <c r="U683">
        <v>1</v>
      </c>
      <c r="V683" t="s">
        <v>3608</v>
      </c>
      <c r="W683">
        <f>VLOOKUP(Q683,'PBT Tag Rates'!$B$5:$E$44,4,FALSE)</f>
        <v>0.95971980899999998</v>
      </c>
      <c r="X683">
        <v>1</v>
      </c>
      <c r="Y683" s="14">
        <f>IFERROR(LOOKUP(H683,{30,43,48,53,58,63,68,73,78,83,88,93,97},{42,47,52,57,62,67,72,77,82,87,92,99,100}),999)</f>
        <v>82</v>
      </c>
      <c r="Z683" s="17">
        <f t="shared" si="79"/>
        <v>1.4285714285714286</v>
      </c>
      <c r="AA683" s="17">
        <f t="shared" si="80"/>
        <v>1.4285714285714286</v>
      </c>
      <c r="AB683" s="17">
        <f t="shared" si="81"/>
        <v>2.518344052903343</v>
      </c>
      <c r="AC683" s="17" t="s">
        <v>17654</v>
      </c>
    </row>
    <row r="684" spans="1:29" x14ac:dyDescent="0.25">
      <c r="A684" t="s">
        <v>3339</v>
      </c>
      <c r="B684" s="166" t="s">
        <v>5261</v>
      </c>
      <c r="C684" t="s">
        <v>5262</v>
      </c>
      <c r="D684" s="1">
        <v>45162</v>
      </c>
      <c r="E684">
        <f t="shared" si="76"/>
        <v>70</v>
      </c>
      <c r="F684" t="s">
        <v>6</v>
      </c>
      <c r="G684">
        <v>740</v>
      </c>
      <c r="H684">
        <f t="shared" si="75"/>
        <v>74</v>
      </c>
      <c r="I684" t="s">
        <v>7</v>
      </c>
      <c r="J684" t="s">
        <v>8</v>
      </c>
      <c r="K684" t="s">
        <v>5263</v>
      </c>
      <c r="L684" t="s">
        <v>8</v>
      </c>
      <c r="M684" t="s">
        <v>6</v>
      </c>
      <c r="N684" t="str">
        <f t="shared" si="77"/>
        <v>M</v>
      </c>
      <c r="O684" t="s">
        <v>8</v>
      </c>
      <c r="P684" t="s">
        <v>8</v>
      </c>
      <c r="Q684" t="s">
        <v>11</v>
      </c>
      <c r="R684" t="s">
        <v>8</v>
      </c>
      <c r="S684" t="str">
        <f t="shared" si="78"/>
        <v>U</v>
      </c>
      <c r="T684" t="s">
        <v>12</v>
      </c>
      <c r="U684">
        <v>0.999999999999995</v>
      </c>
      <c r="V684" t="s">
        <v>11</v>
      </c>
      <c r="W684" t="e">
        <f>VLOOKUP(Q684,'PBT Tag Rates'!$B$5:$E$44,4,FALSE)</f>
        <v>#N/A</v>
      </c>
      <c r="X684">
        <v>1</v>
      </c>
      <c r="Y684" s="14">
        <f>IFERROR(LOOKUP(H684,{30,43,48,53,58,63,68,73,78,83,88,93,97},{42,47,52,57,62,67,72,77,82,87,92,99,100}),999)</f>
        <v>77</v>
      </c>
      <c r="Z684" s="17">
        <f t="shared" si="79"/>
        <v>1.4285714285714286</v>
      </c>
      <c r="AA684" s="17">
        <f t="shared" si="80"/>
        <v>1.4285714285714286</v>
      </c>
      <c r="AB684" s="17">
        <f t="shared" si="81"/>
        <v>2.518344052903343</v>
      </c>
      <c r="AC684" s="17" t="s">
        <v>17654</v>
      </c>
    </row>
    <row r="685" spans="1:29" x14ac:dyDescent="0.25">
      <c r="A685" t="s">
        <v>3339</v>
      </c>
      <c r="B685" s="166" t="s">
        <v>5264</v>
      </c>
      <c r="C685" t="s">
        <v>5265</v>
      </c>
      <c r="D685" s="1">
        <v>45162</v>
      </c>
      <c r="E685">
        <f t="shared" si="76"/>
        <v>70</v>
      </c>
      <c r="F685" t="s">
        <v>14</v>
      </c>
      <c r="G685">
        <v>780</v>
      </c>
      <c r="H685">
        <f t="shared" si="75"/>
        <v>78</v>
      </c>
      <c r="I685" t="s">
        <v>7</v>
      </c>
      <c r="J685" t="s">
        <v>8</v>
      </c>
      <c r="K685" t="s">
        <v>5266</v>
      </c>
      <c r="L685" t="s">
        <v>8</v>
      </c>
      <c r="M685" t="s">
        <v>14</v>
      </c>
      <c r="N685" t="str">
        <f t="shared" si="77"/>
        <v>F</v>
      </c>
      <c r="O685" t="s">
        <v>2743</v>
      </c>
      <c r="P685" t="s">
        <v>5267</v>
      </c>
      <c r="Q685" t="s">
        <v>281</v>
      </c>
      <c r="R685">
        <v>4</v>
      </c>
      <c r="S685">
        <f t="shared" si="78"/>
        <v>2019</v>
      </c>
      <c r="T685" t="s">
        <v>12</v>
      </c>
      <c r="U685">
        <v>0.999999999999998</v>
      </c>
      <c r="V685" t="s">
        <v>3079</v>
      </c>
      <c r="W685">
        <f>VLOOKUP(Q685,'PBT Tag Rates'!$B$5:$E$44,4,FALSE)</f>
        <v>0.99705232300000002</v>
      </c>
      <c r="X685">
        <v>1</v>
      </c>
      <c r="Y685" s="14">
        <f>IFERROR(LOOKUP(H685,{30,43,48,53,58,63,68,73,78,83,88,93,97},{42,47,52,57,62,67,72,77,82,87,92,99,100}),999)</f>
        <v>82</v>
      </c>
      <c r="Z685" s="17">
        <f t="shared" si="79"/>
        <v>1.4285714285714286</v>
      </c>
      <c r="AA685" s="17">
        <f t="shared" si="80"/>
        <v>1.4285714285714286</v>
      </c>
      <c r="AB685" s="17">
        <f t="shared" si="81"/>
        <v>2.518344052903343</v>
      </c>
      <c r="AC685" s="17" t="s">
        <v>17654</v>
      </c>
    </row>
    <row r="686" spans="1:29" x14ac:dyDescent="0.25">
      <c r="A686" t="s">
        <v>3339</v>
      </c>
      <c r="B686" s="166" t="s">
        <v>5268</v>
      </c>
      <c r="C686" t="s">
        <v>5269</v>
      </c>
      <c r="D686" s="1">
        <v>45162</v>
      </c>
      <c r="E686">
        <f t="shared" si="76"/>
        <v>70</v>
      </c>
      <c r="F686" t="s">
        <v>14</v>
      </c>
      <c r="G686">
        <v>810</v>
      </c>
      <c r="H686">
        <f t="shared" si="75"/>
        <v>81</v>
      </c>
      <c r="I686" t="s">
        <v>9</v>
      </c>
      <c r="J686">
        <v>1</v>
      </c>
      <c r="K686" t="s">
        <v>5270</v>
      </c>
      <c r="L686" t="s">
        <v>8</v>
      </c>
      <c r="M686" t="s">
        <v>14</v>
      </c>
      <c r="N686" t="str">
        <f t="shared" si="77"/>
        <v>F</v>
      </c>
      <c r="O686" t="s">
        <v>677</v>
      </c>
      <c r="P686" t="s">
        <v>5271</v>
      </c>
      <c r="Q686" t="s">
        <v>221</v>
      </c>
      <c r="R686">
        <v>4</v>
      </c>
      <c r="S686">
        <f t="shared" si="78"/>
        <v>2019</v>
      </c>
      <c r="T686" t="s">
        <v>12</v>
      </c>
      <c r="U686">
        <v>1</v>
      </c>
      <c r="V686" t="s">
        <v>3608</v>
      </c>
      <c r="W686">
        <f>VLOOKUP(Q686,'PBT Tag Rates'!$B$5:$E$44,4,FALSE)</f>
        <v>0.95971980899999998</v>
      </c>
      <c r="X686">
        <v>1</v>
      </c>
      <c r="Y686" s="14">
        <f>IFERROR(LOOKUP(H686,{30,43,48,53,58,63,68,73,78,83,88,93,97},{42,47,52,57,62,67,72,77,82,87,92,99,100}),999)</f>
        <v>82</v>
      </c>
      <c r="Z686" s="17">
        <f t="shared" si="79"/>
        <v>1.4285714285714286</v>
      </c>
      <c r="AA686" s="17">
        <f t="shared" si="80"/>
        <v>1.4285714285714286</v>
      </c>
      <c r="AB686" s="17">
        <f t="shared" si="81"/>
        <v>2.518344052903343</v>
      </c>
      <c r="AC686" s="17" t="s">
        <v>17654</v>
      </c>
    </row>
    <row r="687" spans="1:29" x14ac:dyDescent="0.25">
      <c r="A687" t="s">
        <v>3339</v>
      </c>
      <c r="B687" s="166" t="s">
        <v>5272</v>
      </c>
      <c r="C687" t="s">
        <v>5273</v>
      </c>
      <c r="D687" s="1">
        <v>45162</v>
      </c>
      <c r="E687">
        <f t="shared" si="76"/>
        <v>70</v>
      </c>
      <c r="F687" t="s">
        <v>14</v>
      </c>
      <c r="G687">
        <v>750</v>
      </c>
      <c r="H687">
        <f t="shared" si="75"/>
        <v>75</v>
      </c>
      <c r="I687" t="s">
        <v>9</v>
      </c>
      <c r="J687">
        <v>1</v>
      </c>
      <c r="K687" t="s">
        <v>8</v>
      </c>
      <c r="L687" t="s">
        <v>8</v>
      </c>
      <c r="M687" t="s">
        <v>14</v>
      </c>
      <c r="N687" t="str">
        <f t="shared" si="77"/>
        <v>F</v>
      </c>
      <c r="O687" t="s">
        <v>1394</v>
      </c>
      <c r="P687" t="s">
        <v>1395</v>
      </c>
      <c r="Q687" t="s">
        <v>221</v>
      </c>
      <c r="R687">
        <v>4</v>
      </c>
      <c r="S687">
        <f t="shared" si="78"/>
        <v>2019</v>
      </c>
      <c r="T687" t="s">
        <v>12</v>
      </c>
      <c r="U687">
        <v>0.999999999999999</v>
      </c>
      <c r="V687" t="s">
        <v>3386</v>
      </c>
      <c r="W687">
        <f>VLOOKUP(Q687,'PBT Tag Rates'!$B$5:$E$44,4,FALSE)</f>
        <v>0.95971980899999998</v>
      </c>
      <c r="X687">
        <v>1</v>
      </c>
      <c r="Y687" s="14">
        <f>IFERROR(LOOKUP(H687,{30,43,48,53,58,63,68,73,78,83,88,93,97},{42,47,52,57,62,67,72,77,82,87,92,99,100}),999)</f>
        <v>77</v>
      </c>
      <c r="Z687" s="17">
        <f t="shared" si="79"/>
        <v>1.4285714285714286</v>
      </c>
      <c r="AA687" s="17">
        <f t="shared" si="80"/>
        <v>1.4285714285714286</v>
      </c>
      <c r="AB687" s="17">
        <f t="shared" si="81"/>
        <v>2.518344052903343</v>
      </c>
      <c r="AC687" s="17" t="s">
        <v>17654</v>
      </c>
    </row>
    <row r="688" spans="1:29" x14ac:dyDescent="0.25">
      <c r="A688" t="s">
        <v>3339</v>
      </c>
      <c r="B688" s="166" t="s">
        <v>5274</v>
      </c>
      <c r="C688" t="s">
        <v>5275</v>
      </c>
      <c r="D688" s="1">
        <v>45162</v>
      </c>
      <c r="E688">
        <f t="shared" si="76"/>
        <v>70</v>
      </c>
      <c r="F688" t="s">
        <v>6</v>
      </c>
      <c r="G688">
        <v>750</v>
      </c>
      <c r="H688">
        <f t="shared" si="75"/>
        <v>75</v>
      </c>
      <c r="I688" t="s">
        <v>7</v>
      </c>
      <c r="J688" t="s">
        <v>8</v>
      </c>
      <c r="K688" t="s">
        <v>5276</v>
      </c>
      <c r="L688" t="s">
        <v>8</v>
      </c>
      <c r="M688" t="s">
        <v>6</v>
      </c>
      <c r="N688" t="str">
        <f t="shared" si="77"/>
        <v>M</v>
      </c>
      <c r="O688" t="s">
        <v>3000</v>
      </c>
      <c r="P688" t="s">
        <v>3547</v>
      </c>
      <c r="Q688" t="s">
        <v>221</v>
      </c>
      <c r="R688">
        <v>4</v>
      </c>
      <c r="S688">
        <f t="shared" si="78"/>
        <v>2019</v>
      </c>
      <c r="T688" t="s">
        <v>12</v>
      </c>
      <c r="U688">
        <v>1</v>
      </c>
      <c r="V688" t="s">
        <v>3357</v>
      </c>
      <c r="W688">
        <f>VLOOKUP(Q688,'PBT Tag Rates'!$B$5:$E$44,4,FALSE)</f>
        <v>0.95971980899999998</v>
      </c>
      <c r="X688">
        <v>1</v>
      </c>
      <c r="Y688" s="14">
        <f>IFERROR(LOOKUP(H688,{30,43,48,53,58,63,68,73,78,83,88,93,97},{42,47,52,57,62,67,72,77,82,87,92,99,100}),999)</f>
        <v>77</v>
      </c>
      <c r="Z688" s="17">
        <f t="shared" si="79"/>
        <v>1.4285714285714286</v>
      </c>
      <c r="AA688" s="17">
        <f t="shared" si="80"/>
        <v>1.4285714285714286</v>
      </c>
      <c r="AB688" s="17">
        <f t="shared" si="81"/>
        <v>2.518344052903343</v>
      </c>
      <c r="AC688" s="17" t="s">
        <v>17654</v>
      </c>
    </row>
    <row r="689" spans="1:29" x14ac:dyDescent="0.25">
      <c r="A689" t="s">
        <v>3339</v>
      </c>
      <c r="B689" s="166" t="s">
        <v>5277</v>
      </c>
      <c r="C689" t="s">
        <v>5278</v>
      </c>
      <c r="D689" s="1">
        <v>45162</v>
      </c>
      <c r="E689">
        <f t="shared" si="76"/>
        <v>70</v>
      </c>
      <c r="F689" t="s">
        <v>14</v>
      </c>
      <c r="G689">
        <v>820</v>
      </c>
      <c r="H689">
        <f t="shared" si="75"/>
        <v>82</v>
      </c>
      <c r="I689" t="s">
        <v>7</v>
      </c>
      <c r="J689" t="s">
        <v>8</v>
      </c>
      <c r="K689" t="s">
        <v>5279</v>
      </c>
      <c r="L689" t="s">
        <v>8</v>
      </c>
      <c r="M689" t="s">
        <v>14</v>
      </c>
      <c r="N689" t="str">
        <f t="shared" si="77"/>
        <v>F</v>
      </c>
      <c r="O689" t="s">
        <v>2476</v>
      </c>
      <c r="P689" t="s">
        <v>3381</v>
      </c>
      <c r="Q689" t="s">
        <v>221</v>
      </c>
      <c r="R689">
        <v>4</v>
      </c>
      <c r="S689">
        <f t="shared" si="78"/>
        <v>2019</v>
      </c>
      <c r="T689" t="s">
        <v>12</v>
      </c>
      <c r="U689">
        <v>0.999999999999997</v>
      </c>
      <c r="V689" t="s">
        <v>3357</v>
      </c>
      <c r="W689">
        <f>VLOOKUP(Q689,'PBT Tag Rates'!$B$5:$E$44,4,FALSE)</f>
        <v>0.95971980899999998</v>
      </c>
      <c r="X689">
        <v>1</v>
      </c>
      <c r="Y689" s="14">
        <f>IFERROR(LOOKUP(H689,{30,43,48,53,58,63,68,73,78,83,88,93,97},{42,47,52,57,62,67,72,77,82,87,92,99,100}),999)</f>
        <v>82</v>
      </c>
      <c r="Z689" s="17">
        <f t="shared" si="79"/>
        <v>1.4285714285714286</v>
      </c>
      <c r="AA689" s="17">
        <f t="shared" si="80"/>
        <v>1.4285714285714286</v>
      </c>
      <c r="AB689" s="17">
        <f t="shared" si="81"/>
        <v>2.518344052903343</v>
      </c>
      <c r="AC689" s="17" t="s">
        <v>17654</v>
      </c>
    </row>
    <row r="690" spans="1:29" x14ac:dyDescent="0.25">
      <c r="A690" t="s">
        <v>3339</v>
      </c>
      <c r="B690" s="166" t="s">
        <v>5280</v>
      </c>
      <c r="C690" t="s">
        <v>5281</v>
      </c>
      <c r="D690" s="1">
        <v>45162</v>
      </c>
      <c r="E690">
        <f t="shared" si="76"/>
        <v>70</v>
      </c>
      <c r="F690" t="s">
        <v>6</v>
      </c>
      <c r="G690">
        <v>740</v>
      </c>
      <c r="H690">
        <f t="shared" si="75"/>
        <v>74</v>
      </c>
      <c r="I690" t="s">
        <v>7</v>
      </c>
      <c r="J690" t="s">
        <v>8</v>
      </c>
      <c r="K690" t="s">
        <v>5282</v>
      </c>
      <c r="L690" t="s">
        <v>8</v>
      </c>
      <c r="M690" t="s">
        <v>6</v>
      </c>
      <c r="N690" t="str">
        <f t="shared" si="77"/>
        <v>M</v>
      </c>
      <c r="O690" t="s">
        <v>8</v>
      </c>
      <c r="P690" t="s">
        <v>8</v>
      </c>
      <c r="Q690" t="s">
        <v>11</v>
      </c>
      <c r="R690" t="s">
        <v>8</v>
      </c>
      <c r="S690" t="str">
        <f t="shared" si="78"/>
        <v>U</v>
      </c>
      <c r="T690" t="s">
        <v>12</v>
      </c>
      <c r="U690">
        <v>1</v>
      </c>
      <c r="V690" t="s">
        <v>11</v>
      </c>
      <c r="W690" t="e">
        <f>VLOOKUP(Q690,'PBT Tag Rates'!$B$5:$E$44,4,FALSE)</f>
        <v>#N/A</v>
      </c>
      <c r="X690">
        <v>1</v>
      </c>
      <c r="Y690" s="14">
        <f>IFERROR(LOOKUP(H690,{30,43,48,53,58,63,68,73,78,83,88,93,97},{42,47,52,57,62,67,72,77,82,87,92,99,100}),999)</f>
        <v>77</v>
      </c>
      <c r="Z690" s="17">
        <f t="shared" si="79"/>
        <v>1.4285714285714286</v>
      </c>
      <c r="AA690" s="17">
        <f t="shared" si="80"/>
        <v>1.4285714285714286</v>
      </c>
      <c r="AB690" s="17">
        <f t="shared" si="81"/>
        <v>2.518344052903343</v>
      </c>
      <c r="AC690" s="17" t="s">
        <v>17654</v>
      </c>
    </row>
    <row r="691" spans="1:29" x14ac:dyDescent="0.25">
      <c r="A691" t="s">
        <v>3339</v>
      </c>
      <c r="B691" s="166" t="s">
        <v>5283</v>
      </c>
      <c r="C691" t="s">
        <v>852</v>
      </c>
      <c r="D691" s="1">
        <v>45162</v>
      </c>
      <c r="E691">
        <f t="shared" si="76"/>
        <v>70</v>
      </c>
      <c r="F691" t="s">
        <v>6</v>
      </c>
      <c r="G691">
        <v>880</v>
      </c>
      <c r="H691">
        <f t="shared" si="75"/>
        <v>88</v>
      </c>
      <c r="I691" t="s">
        <v>9</v>
      </c>
      <c r="J691">
        <v>1</v>
      </c>
      <c r="K691" t="s">
        <v>5284</v>
      </c>
      <c r="L691" t="s">
        <v>8</v>
      </c>
      <c r="M691" t="s">
        <v>6</v>
      </c>
      <c r="N691" t="str">
        <f t="shared" si="77"/>
        <v>M</v>
      </c>
      <c r="O691" t="s">
        <v>2824</v>
      </c>
      <c r="P691" t="s">
        <v>2963</v>
      </c>
      <c r="Q691" t="s">
        <v>221</v>
      </c>
      <c r="R691">
        <v>4</v>
      </c>
      <c r="S691">
        <f t="shared" si="78"/>
        <v>2019</v>
      </c>
      <c r="T691" t="s">
        <v>12</v>
      </c>
      <c r="U691">
        <v>0.999999999999998</v>
      </c>
      <c r="V691" t="s">
        <v>3396</v>
      </c>
      <c r="W691">
        <f>VLOOKUP(Q691,'PBT Tag Rates'!$B$5:$E$44,4,FALSE)</f>
        <v>0.95971980899999998</v>
      </c>
      <c r="X691">
        <v>1</v>
      </c>
      <c r="Y691" s="14">
        <f>IFERROR(LOOKUP(H691,{30,43,48,53,58,63,68,73,78,83,88,93,97},{42,47,52,57,62,67,72,77,82,87,92,99,100}),999)</f>
        <v>92</v>
      </c>
      <c r="Z691" s="17">
        <f t="shared" si="79"/>
        <v>1.4285714285714286</v>
      </c>
      <c r="AA691" s="17">
        <f t="shared" si="80"/>
        <v>1.4285714285714286</v>
      </c>
      <c r="AB691" s="17">
        <f t="shared" si="81"/>
        <v>2.518344052903343</v>
      </c>
      <c r="AC691" s="17" t="s">
        <v>17655</v>
      </c>
    </row>
    <row r="692" spans="1:29" x14ac:dyDescent="0.25">
      <c r="A692" t="s">
        <v>3339</v>
      </c>
      <c r="B692" s="166" t="s">
        <v>5285</v>
      </c>
      <c r="C692" t="s">
        <v>5286</v>
      </c>
      <c r="D692" s="1">
        <v>45162</v>
      </c>
      <c r="E692">
        <f t="shared" si="76"/>
        <v>70</v>
      </c>
      <c r="F692" t="s">
        <v>14</v>
      </c>
      <c r="G692">
        <v>780</v>
      </c>
      <c r="H692">
        <f t="shared" si="75"/>
        <v>78</v>
      </c>
      <c r="I692" t="s">
        <v>7</v>
      </c>
      <c r="J692" t="s">
        <v>8</v>
      </c>
      <c r="K692" t="s">
        <v>5287</v>
      </c>
      <c r="L692" t="s">
        <v>8</v>
      </c>
      <c r="M692" t="s">
        <v>14</v>
      </c>
      <c r="N692" t="str">
        <f t="shared" si="77"/>
        <v>F</v>
      </c>
      <c r="O692" t="s">
        <v>8</v>
      </c>
      <c r="P692" t="s">
        <v>8</v>
      </c>
      <c r="Q692" t="s">
        <v>11</v>
      </c>
      <c r="R692" t="s">
        <v>8</v>
      </c>
      <c r="S692" t="str">
        <f t="shared" si="78"/>
        <v>U</v>
      </c>
      <c r="T692" t="s">
        <v>12</v>
      </c>
      <c r="U692">
        <v>0.999999999999998</v>
      </c>
      <c r="V692" t="s">
        <v>11</v>
      </c>
      <c r="W692" t="e">
        <f>VLOOKUP(Q692,'PBT Tag Rates'!$B$5:$E$44,4,FALSE)</f>
        <v>#N/A</v>
      </c>
      <c r="X692">
        <v>1</v>
      </c>
      <c r="Y692" s="14">
        <f>IFERROR(LOOKUP(H692,{30,43,48,53,58,63,68,73,78,83,88,93,97},{42,47,52,57,62,67,72,77,82,87,92,99,100}),999)</f>
        <v>82</v>
      </c>
      <c r="Z692" s="17">
        <f t="shared" si="79"/>
        <v>1.4285714285714286</v>
      </c>
      <c r="AA692" s="17">
        <f t="shared" si="80"/>
        <v>1.4285714285714286</v>
      </c>
      <c r="AB692" s="17">
        <f t="shared" si="81"/>
        <v>2.518344052903343</v>
      </c>
      <c r="AC692" s="17" t="s">
        <v>17654</v>
      </c>
    </row>
    <row r="693" spans="1:29" x14ac:dyDescent="0.25">
      <c r="A693" t="s">
        <v>3339</v>
      </c>
      <c r="B693" s="166" t="s">
        <v>5288</v>
      </c>
      <c r="C693" t="s">
        <v>5289</v>
      </c>
      <c r="D693" s="1">
        <v>45162</v>
      </c>
      <c r="E693">
        <f t="shared" si="76"/>
        <v>70</v>
      </c>
      <c r="F693" t="s">
        <v>14</v>
      </c>
      <c r="G693">
        <v>730</v>
      </c>
      <c r="H693">
        <f t="shared" si="75"/>
        <v>73</v>
      </c>
      <c r="I693" t="s">
        <v>7</v>
      </c>
      <c r="J693" t="s">
        <v>8</v>
      </c>
      <c r="K693" t="s">
        <v>5290</v>
      </c>
      <c r="L693" t="s">
        <v>8</v>
      </c>
      <c r="M693" t="s">
        <v>14</v>
      </c>
      <c r="N693" t="str">
        <f t="shared" si="77"/>
        <v>F</v>
      </c>
      <c r="O693" t="s">
        <v>8</v>
      </c>
      <c r="P693" t="s">
        <v>8</v>
      </c>
      <c r="Q693" t="s">
        <v>11</v>
      </c>
      <c r="R693" t="s">
        <v>8</v>
      </c>
      <c r="S693" t="str">
        <f t="shared" si="78"/>
        <v>U</v>
      </c>
      <c r="T693" t="s">
        <v>12</v>
      </c>
      <c r="U693">
        <v>0.999999999999996</v>
      </c>
      <c r="V693" t="s">
        <v>11</v>
      </c>
      <c r="W693" t="e">
        <f>VLOOKUP(Q693,'PBT Tag Rates'!$B$5:$E$44,4,FALSE)</f>
        <v>#N/A</v>
      </c>
      <c r="X693">
        <v>1</v>
      </c>
      <c r="Y693" s="14">
        <f>IFERROR(LOOKUP(H693,{30,43,48,53,58,63,68,73,78,83,88,93,97},{42,47,52,57,62,67,72,77,82,87,92,99,100}),999)</f>
        <v>77</v>
      </c>
      <c r="Z693" s="17">
        <f t="shared" si="79"/>
        <v>1.4285714285714286</v>
      </c>
      <c r="AA693" s="17">
        <f t="shared" si="80"/>
        <v>1.4285714285714286</v>
      </c>
      <c r="AB693" s="17">
        <f t="shared" si="81"/>
        <v>2.518344052903343</v>
      </c>
      <c r="AC693" s="17" t="s">
        <v>17654</v>
      </c>
    </row>
    <row r="694" spans="1:29" x14ac:dyDescent="0.25">
      <c r="A694" t="s">
        <v>3339</v>
      </c>
      <c r="B694" s="166" t="s">
        <v>5291</v>
      </c>
      <c r="C694" t="s">
        <v>5292</v>
      </c>
      <c r="D694" s="1">
        <v>45162</v>
      </c>
      <c r="E694">
        <f t="shared" si="76"/>
        <v>70</v>
      </c>
      <c r="F694" t="s">
        <v>14</v>
      </c>
      <c r="G694">
        <v>800</v>
      </c>
      <c r="H694">
        <f t="shared" si="75"/>
        <v>80</v>
      </c>
      <c r="I694" t="s">
        <v>9</v>
      </c>
      <c r="J694">
        <v>1</v>
      </c>
      <c r="K694" t="s">
        <v>5293</v>
      </c>
      <c r="L694" t="s">
        <v>8</v>
      </c>
      <c r="M694" t="s">
        <v>14</v>
      </c>
      <c r="N694" t="str">
        <f t="shared" si="77"/>
        <v>F</v>
      </c>
      <c r="O694" t="s">
        <v>5294</v>
      </c>
      <c r="P694" t="s">
        <v>5295</v>
      </c>
      <c r="Q694" t="s">
        <v>13</v>
      </c>
      <c r="R694">
        <v>5</v>
      </c>
      <c r="S694">
        <f t="shared" si="78"/>
        <v>2018</v>
      </c>
      <c r="T694" t="s">
        <v>12</v>
      </c>
      <c r="U694">
        <v>0.999999999999999</v>
      </c>
      <c r="V694" t="s">
        <v>3079</v>
      </c>
      <c r="W694">
        <f>VLOOKUP(Q694,'PBT Tag Rates'!$B$5:$E$44,4,FALSE)</f>
        <v>0.96828396500000002</v>
      </c>
      <c r="X694">
        <v>1</v>
      </c>
      <c r="Y694" s="14">
        <f>IFERROR(LOOKUP(H694,{30,43,48,53,58,63,68,73,78,83,88,93,97},{42,47,52,57,62,67,72,77,82,87,92,99,100}),999)</f>
        <v>82</v>
      </c>
      <c r="Z694" s="17">
        <f t="shared" si="79"/>
        <v>1.4285714285714286</v>
      </c>
      <c r="AA694" s="17">
        <f t="shared" si="80"/>
        <v>1.4285714285714286</v>
      </c>
      <c r="AB694" s="17">
        <f t="shared" si="81"/>
        <v>2.518344052903343</v>
      </c>
      <c r="AC694" s="17" t="s">
        <v>17654</v>
      </c>
    </row>
    <row r="695" spans="1:29" x14ac:dyDescent="0.25">
      <c r="A695" t="s">
        <v>3339</v>
      </c>
      <c r="B695" s="166" t="s">
        <v>5296</v>
      </c>
      <c r="C695" t="s">
        <v>5297</v>
      </c>
      <c r="D695" s="1">
        <v>45162</v>
      </c>
      <c r="E695">
        <f t="shared" si="76"/>
        <v>70</v>
      </c>
      <c r="F695" t="s">
        <v>14</v>
      </c>
      <c r="G695">
        <v>690</v>
      </c>
      <c r="H695">
        <f t="shared" si="75"/>
        <v>69</v>
      </c>
      <c r="I695" t="s">
        <v>9</v>
      </c>
      <c r="J695">
        <v>1</v>
      </c>
      <c r="K695" t="s">
        <v>8</v>
      </c>
      <c r="L695" t="s">
        <v>8</v>
      </c>
      <c r="M695" t="s">
        <v>14</v>
      </c>
      <c r="N695" t="str">
        <f t="shared" si="77"/>
        <v>F</v>
      </c>
      <c r="O695" t="s">
        <v>881</v>
      </c>
      <c r="P695" t="s">
        <v>3957</v>
      </c>
      <c r="Q695" t="s">
        <v>221</v>
      </c>
      <c r="R695">
        <v>4</v>
      </c>
      <c r="S695">
        <f t="shared" si="78"/>
        <v>2019</v>
      </c>
      <c r="T695" t="s">
        <v>12</v>
      </c>
      <c r="U695">
        <v>1</v>
      </c>
      <c r="V695" t="s">
        <v>3357</v>
      </c>
      <c r="W695">
        <f>VLOOKUP(Q695,'PBT Tag Rates'!$B$5:$E$44,4,FALSE)</f>
        <v>0.95971980899999998</v>
      </c>
      <c r="X695">
        <v>1</v>
      </c>
      <c r="Y695" s="14">
        <f>IFERROR(LOOKUP(H695,{30,43,48,53,58,63,68,73,78,83,88,93,97},{42,47,52,57,62,67,72,77,82,87,92,99,100}),999)</f>
        <v>72</v>
      </c>
      <c r="Z695" s="17">
        <f t="shared" si="79"/>
        <v>1.4285714285714286</v>
      </c>
      <c r="AA695" s="17">
        <f t="shared" si="80"/>
        <v>1.4285714285714286</v>
      </c>
      <c r="AB695" s="17">
        <f t="shared" si="81"/>
        <v>2.518344052903343</v>
      </c>
      <c r="AC695" s="17" t="s">
        <v>17654</v>
      </c>
    </row>
    <row r="696" spans="1:29" x14ac:dyDescent="0.25">
      <c r="A696" t="s">
        <v>3339</v>
      </c>
      <c r="B696" s="166" t="s">
        <v>5298</v>
      </c>
      <c r="C696" t="s">
        <v>853</v>
      </c>
      <c r="D696" s="1">
        <v>45162</v>
      </c>
      <c r="E696">
        <f t="shared" si="76"/>
        <v>70</v>
      </c>
      <c r="F696" t="s">
        <v>14</v>
      </c>
      <c r="G696">
        <v>820</v>
      </c>
      <c r="H696">
        <f t="shared" si="75"/>
        <v>82</v>
      </c>
      <c r="I696" t="s">
        <v>7</v>
      </c>
      <c r="J696" t="s">
        <v>8</v>
      </c>
      <c r="K696" t="s">
        <v>5299</v>
      </c>
      <c r="L696" t="s">
        <v>8</v>
      </c>
      <c r="M696" t="s">
        <v>14</v>
      </c>
      <c r="N696" t="str">
        <f t="shared" si="77"/>
        <v>F</v>
      </c>
      <c r="O696" t="s">
        <v>4847</v>
      </c>
      <c r="P696" t="s">
        <v>4848</v>
      </c>
      <c r="Q696" t="s">
        <v>281</v>
      </c>
      <c r="R696">
        <v>4</v>
      </c>
      <c r="S696">
        <f t="shared" si="78"/>
        <v>2019</v>
      </c>
      <c r="T696" t="s">
        <v>12</v>
      </c>
      <c r="U696">
        <v>0.999999999999999</v>
      </c>
      <c r="V696" t="s">
        <v>3171</v>
      </c>
      <c r="W696">
        <f>VLOOKUP(Q696,'PBT Tag Rates'!$B$5:$E$44,4,FALSE)</f>
        <v>0.99705232300000002</v>
      </c>
      <c r="X696">
        <v>1</v>
      </c>
      <c r="Y696" s="14">
        <f>IFERROR(LOOKUP(H696,{30,43,48,53,58,63,68,73,78,83,88,93,97},{42,47,52,57,62,67,72,77,82,87,92,99,100}),999)</f>
        <v>82</v>
      </c>
      <c r="Z696" s="17">
        <f t="shared" si="79"/>
        <v>1.4285714285714286</v>
      </c>
      <c r="AA696" s="17">
        <f t="shared" si="80"/>
        <v>1.4285714285714286</v>
      </c>
      <c r="AB696" s="17">
        <f t="shared" si="81"/>
        <v>2.518344052903343</v>
      </c>
      <c r="AC696" s="17" t="s">
        <v>17654</v>
      </c>
    </row>
    <row r="697" spans="1:29" x14ac:dyDescent="0.25">
      <c r="A697" t="s">
        <v>3339</v>
      </c>
      <c r="B697" s="166" t="s">
        <v>5300</v>
      </c>
      <c r="C697" t="s">
        <v>5301</v>
      </c>
      <c r="D697" s="1">
        <v>45162</v>
      </c>
      <c r="E697">
        <f t="shared" si="76"/>
        <v>70</v>
      </c>
      <c r="F697" t="s">
        <v>14</v>
      </c>
      <c r="G697">
        <v>760</v>
      </c>
      <c r="H697">
        <f t="shared" si="75"/>
        <v>76</v>
      </c>
      <c r="I697" t="s">
        <v>7</v>
      </c>
      <c r="J697" t="s">
        <v>8</v>
      </c>
      <c r="K697" t="s">
        <v>5302</v>
      </c>
      <c r="L697" t="s">
        <v>8</v>
      </c>
      <c r="M697" t="s">
        <v>14</v>
      </c>
      <c r="N697" t="str">
        <f t="shared" si="77"/>
        <v>F</v>
      </c>
      <c r="O697" t="s">
        <v>4045</v>
      </c>
      <c r="P697" t="s">
        <v>4046</v>
      </c>
      <c r="Q697" t="s">
        <v>281</v>
      </c>
      <c r="R697">
        <v>4</v>
      </c>
      <c r="S697">
        <f t="shared" si="78"/>
        <v>2019</v>
      </c>
      <c r="T697" t="s">
        <v>12</v>
      </c>
      <c r="U697">
        <v>1</v>
      </c>
      <c r="V697" t="s">
        <v>3079</v>
      </c>
      <c r="W697">
        <f>VLOOKUP(Q697,'PBT Tag Rates'!$B$5:$E$44,4,FALSE)</f>
        <v>0.99705232300000002</v>
      </c>
      <c r="X697">
        <v>1</v>
      </c>
      <c r="Y697" s="14">
        <f>IFERROR(LOOKUP(H697,{30,43,48,53,58,63,68,73,78,83,88,93,97},{42,47,52,57,62,67,72,77,82,87,92,99,100}),999)</f>
        <v>77</v>
      </c>
      <c r="Z697" s="17">
        <f t="shared" si="79"/>
        <v>1.4285714285714286</v>
      </c>
      <c r="AA697" s="17">
        <f t="shared" si="80"/>
        <v>1.4285714285714286</v>
      </c>
      <c r="AB697" s="17">
        <f t="shared" si="81"/>
        <v>2.518344052903343</v>
      </c>
      <c r="AC697" s="17" t="s">
        <v>17654</v>
      </c>
    </row>
    <row r="698" spans="1:29" x14ac:dyDescent="0.25">
      <c r="A698" t="s">
        <v>3339</v>
      </c>
      <c r="B698" s="166" t="s">
        <v>5303</v>
      </c>
      <c r="C698" t="s">
        <v>5304</v>
      </c>
      <c r="D698" s="1">
        <v>45162</v>
      </c>
      <c r="E698">
        <f t="shared" si="76"/>
        <v>70</v>
      </c>
      <c r="F698" t="s">
        <v>14</v>
      </c>
      <c r="G698">
        <v>860</v>
      </c>
      <c r="H698">
        <f t="shared" si="75"/>
        <v>86</v>
      </c>
      <c r="I698" t="s">
        <v>7</v>
      </c>
      <c r="J698" t="s">
        <v>8</v>
      </c>
      <c r="K698" t="s">
        <v>5305</v>
      </c>
      <c r="L698" t="s">
        <v>8</v>
      </c>
      <c r="M698" t="s">
        <v>14</v>
      </c>
      <c r="N698" t="str">
        <f t="shared" si="77"/>
        <v>F</v>
      </c>
      <c r="O698" t="s">
        <v>8</v>
      </c>
      <c r="P698" t="s">
        <v>8</v>
      </c>
      <c r="Q698" t="s">
        <v>11</v>
      </c>
      <c r="R698" t="s">
        <v>8</v>
      </c>
      <c r="S698" t="str">
        <f t="shared" si="78"/>
        <v>U</v>
      </c>
      <c r="T698" t="s">
        <v>12</v>
      </c>
      <c r="U698">
        <v>1</v>
      </c>
      <c r="V698" t="s">
        <v>11</v>
      </c>
      <c r="W698" t="e">
        <f>VLOOKUP(Q698,'PBT Tag Rates'!$B$5:$E$44,4,FALSE)</f>
        <v>#N/A</v>
      </c>
      <c r="X698">
        <v>1</v>
      </c>
      <c r="Y698" s="14">
        <f>IFERROR(LOOKUP(H698,{30,43,48,53,58,63,68,73,78,83,88,93,97},{42,47,52,57,62,67,72,77,82,87,92,99,100}),999)</f>
        <v>87</v>
      </c>
      <c r="Z698" s="17">
        <f t="shared" si="79"/>
        <v>1.4285714285714286</v>
      </c>
      <c r="AA698" s="17">
        <f t="shared" si="80"/>
        <v>1.4285714285714286</v>
      </c>
      <c r="AB698" s="17">
        <f t="shared" si="81"/>
        <v>2.518344052903343</v>
      </c>
      <c r="AC698" s="17" t="s">
        <v>17654</v>
      </c>
    </row>
    <row r="699" spans="1:29" x14ac:dyDescent="0.25">
      <c r="A699" t="s">
        <v>3339</v>
      </c>
      <c r="B699" s="166" t="s">
        <v>5306</v>
      </c>
      <c r="C699" t="s">
        <v>5307</v>
      </c>
      <c r="D699" s="1">
        <v>45162</v>
      </c>
      <c r="E699">
        <f t="shared" si="76"/>
        <v>70</v>
      </c>
      <c r="F699" t="s">
        <v>14</v>
      </c>
      <c r="G699">
        <v>770</v>
      </c>
      <c r="H699">
        <f t="shared" si="75"/>
        <v>77</v>
      </c>
      <c r="I699" t="s">
        <v>7</v>
      </c>
      <c r="J699" t="s">
        <v>8</v>
      </c>
      <c r="K699" t="s">
        <v>5308</v>
      </c>
      <c r="L699" t="s">
        <v>8</v>
      </c>
      <c r="M699" t="s">
        <v>14</v>
      </c>
      <c r="N699" t="str">
        <f t="shared" si="77"/>
        <v>F</v>
      </c>
      <c r="O699" t="s">
        <v>8</v>
      </c>
      <c r="P699" t="s">
        <v>8</v>
      </c>
      <c r="Q699" t="s">
        <v>11</v>
      </c>
      <c r="R699" t="s">
        <v>8</v>
      </c>
      <c r="S699" t="str">
        <f t="shared" si="78"/>
        <v>U</v>
      </c>
      <c r="T699" t="s">
        <v>12</v>
      </c>
      <c r="U699">
        <v>0.999999999999999</v>
      </c>
      <c r="V699" t="s">
        <v>11</v>
      </c>
      <c r="W699" t="e">
        <f>VLOOKUP(Q699,'PBT Tag Rates'!$B$5:$E$44,4,FALSE)</f>
        <v>#N/A</v>
      </c>
      <c r="X699">
        <v>1</v>
      </c>
      <c r="Y699" s="14">
        <f>IFERROR(LOOKUP(H699,{30,43,48,53,58,63,68,73,78,83,88,93,97},{42,47,52,57,62,67,72,77,82,87,92,99,100}),999)</f>
        <v>77</v>
      </c>
      <c r="Z699" s="17">
        <f t="shared" si="79"/>
        <v>1.4285714285714286</v>
      </c>
      <c r="AA699" s="17">
        <f t="shared" si="80"/>
        <v>1.4285714285714286</v>
      </c>
      <c r="AB699" s="17">
        <f t="shared" si="81"/>
        <v>2.518344052903343</v>
      </c>
      <c r="AC699" s="17" t="s">
        <v>17654</v>
      </c>
    </row>
    <row r="700" spans="1:29" x14ac:dyDescent="0.25">
      <c r="A700" t="s">
        <v>3339</v>
      </c>
      <c r="B700" s="166" t="s">
        <v>5309</v>
      </c>
      <c r="C700" t="s">
        <v>5310</v>
      </c>
      <c r="D700" s="1">
        <v>45162</v>
      </c>
      <c r="E700">
        <f t="shared" si="76"/>
        <v>70</v>
      </c>
      <c r="F700" t="s">
        <v>14</v>
      </c>
      <c r="G700">
        <v>820</v>
      </c>
      <c r="H700">
        <f t="shared" si="75"/>
        <v>82</v>
      </c>
      <c r="I700" t="s">
        <v>9</v>
      </c>
      <c r="J700">
        <v>1</v>
      </c>
      <c r="K700" t="s">
        <v>5311</v>
      </c>
      <c r="L700" t="s">
        <v>8</v>
      </c>
      <c r="M700" t="s">
        <v>14</v>
      </c>
      <c r="N700" t="str">
        <f t="shared" si="77"/>
        <v>F</v>
      </c>
      <c r="O700" t="s">
        <v>3661</v>
      </c>
      <c r="P700" t="s">
        <v>5312</v>
      </c>
      <c r="Q700" t="s">
        <v>221</v>
      </c>
      <c r="R700">
        <v>4</v>
      </c>
      <c r="S700">
        <f t="shared" si="78"/>
        <v>2019</v>
      </c>
      <c r="T700" t="s">
        <v>12</v>
      </c>
      <c r="U700">
        <v>1</v>
      </c>
      <c r="V700" t="s">
        <v>3363</v>
      </c>
      <c r="W700">
        <f>VLOOKUP(Q700,'PBT Tag Rates'!$B$5:$E$44,4,FALSE)</f>
        <v>0.95971980899999998</v>
      </c>
      <c r="X700">
        <v>1</v>
      </c>
      <c r="Y700" s="14">
        <f>IFERROR(LOOKUP(H700,{30,43,48,53,58,63,68,73,78,83,88,93,97},{42,47,52,57,62,67,72,77,82,87,92,99,100}),999)</f>
        <v>82</v>
      </c>
      <c r="Z700" s="17">
        <f t="shared" si="79"/>
        <v>1.4285714285714286</v>
      </c>
      <c r="AA700" s="17">
        <f t="shared" si="80"/>
        <v>1.4285714285714286</v>
      </c>
      <c r="AB700" s="17">
        <f t="shared" si="81"/>
        <v>2.518344052903343</v>
      </c>
      <c r="AC700" s="17" t="s">
        <v>17654</v>
      </c>
    </row>
    <row r="701" spans="1:29" x14ac:dyDescent="0.25">
      <c r="A701" t="s">
        <v>3339</v>
      </c>
      <c r="B701" s="166" t="s">
        <v>5313</v>
      </c>
      <c r="C701" t="s">
        <v>5314</v>
      </c>
      <c r="D701" s="1">
        <v>45162</v>
      </c>
      <c r="E701">
        <f t="shared" si="76"/>
        <v>70</v>
      </c>
      <c r="F701" t="s">
        <v>6</v>
      </c>
      <c r="G701">
        <v>720</v>
      </c>
      <c r="H701">
        <f t="shared" si="75"/>
        <v>72</v>
      </c>
      <c r="I701" t="s">
        <v>9</v>
      </c>
      <c r="J701">
        <v>1</v>
      </c>
      <c r="K701" t="s">
        <v>8</v>
      </c>
      <c r="L701" t="s">
        <v>8</v>
      </c>
      <c r="M701" t="s">
        <v>6</v>
      </c>
      <c r="N701" t="str">
        <f t="shared" si="77"/>
        <v>M</v>
      </c>
      <c r="O701" t="s">
        <v>643</v>
      </c>
      <c r="P701" t="s">
        <v>644</v>
      </c>
      <c r="Q701" t="s">
        <v>281</v>
      </c>
      <c r="R701">
        <v>4</v>
      </c>
      <c r="S701">
        <f t="shared" si="78"/>
        <v>2019</v>
      </c>
      <c r="T701" t="s">
        <v>12</v>
      </c>
      <c r="U701">
        <v>0.999999999999996</v>
      </c>
      <c r="V701" t="s">
        <v>3170</v>
      </c>
      <c r="W701">
        <f>VLOOKUP(Q701,'PBT Tag Rates'!$B$5:$E$44,4,FALSE)</f>
        <v>0.99705232300000002</v>
      </c>
      <c r="X701">
        <v>1</v>
      </c>
      <c r="Y701" s="14">
        <f>IFERROR(LOOKUP(H701,{30,43,48,53,58,63,68,73,78,83,88,93,97},{42,47,52,57,62,67,72,77,82,87,92,99,100}),999)</f>
        <v>72</v>
      </c>
      <c r="Z701" s="17">
        <f t="shared" si="79"/>
        <v>1.4285714285714286</v>
      </c>
      <c r="AA701" s="17">
        <f t="shared" si="80"/>
        <v>1.4285714285714286</v>
      </c>
      <c r="AB701" s="17">
        <f t="shared" si="81"/>
        <v>2.518344052903343</v>
      </c>
      <c r="AC701" s="17" t="s">
        <v>17654</v>
      </c>
    </row>
    <row r="702" spans="1:29" x14ac:dyDescent="0.25">
      <c r="A702" t="s">
        <v>3339</v>
      </c>
      <c r="B702" s="166" t="s">
        <v>5315</v>
      </c>
      <c r="C702" t="s">
        <v>5316</v>
      </c>
      <c r="D702" s="1">
        <v>45162</v>
      </c>
      <c r="E702">
        <f t="shared" si="76"/>
        <v>70</v>
      </c>
      <c r="F702" t="s">
        <v>14</v>
      </c>
      <c r="G702">
        <v>770</v>
      </c>
      <c r="H702">
        <f t="shared" si="75"/>
        <v>77</v>
      </c>
      <c r="I702" t="s">
        <v>7</v>
      </c>
      <c r="J702" t="s">
        <v>8</v>
      </c>
      <c r="K702" t="s">
        <v>5317</v>
      </c>
      <c r="L702" t="s">
        <v>8</v>
      </c>
      <c r="M702" t="s">
        <v>14</v>
      </c>
      <c r="N702" t="str">
        <f t="shared" si="77"/>
        <v>F</v>
      </c>
      <c r="O702" t="s">
        <v>994</v>
      </c>
      <c r="P702" t="s">
        <v>995</v>
      </c>
      <c r="Q702" t="s">
        <v>221</v>
      </c>
      <c r="R702">
        <v>4</v>
      </c>
      <c r="S702">
        <f t="shared" si="78"/>
        <v>2019</v>
      </c>
      <c r="T702" t="s">
        <v>12</v>
      </c>
      <c r="U702">
        <v>1</v>
      </c>
      <c r="V702" t="s">
        <v>3346</v>
      </c>
      <c r="W702">
        <f>VLOOKUP(Q702,'PBT Tag Rates'!$B$5:$E$44,4,FALSE)</f>
        <v>0.95971980899999998</v>
      </c>
      <c r="X702">
        <v>1</v>
      </c>
      <c r="Y702" s="14">
        <f>IFERROR(LOOKUP(H702,{30,43,48,53,58,63,68,73,78,83,88,93,97},{42,47,52,57,62,67,72,77,82,87,92,99,100}),999)</f>
        <v>77</v>
      </c>
      <c r="Z702" s="17">
        <f t="shared" si="79"/>
        <v>1.4285714285714286</v>
      </c>
      <c r="AA702" s="17">
        <f t="shared" si="80"/>
        <v>1.4285714285714286</v>
      </c>
      <c r="AB702" s="17">
        <f t="shared" si="81"/>
        <v>2.518344052903343</v>
      </c>
      <c r="AC702" s="17" t="s">
        <v>17654</v>
      </c>
    </row>
    <row r="703" spans="1:29" x14ac:dyDescent="0.25">
      <c r="A703" t="s">
        <v>3339</v>
      </c>
      <c r="B703" s="166" t="s">
        <v>5318</v>
      </c>
      <c r="C703" t="s">
        <v>5319</v>
      </c>
      <c r="D703" s="1">
        <v>45162</v>
      </c>
      <c r="E703">
        <f t="shared" si="76"/>
        <v>70</v>
      </c>
      <c r="F703" t="s">
        <v>14</v>
      </c>
      <c r="G703">
        <v>810</v>
      </c>
      <c r="H703">
        <f t="shared" si="75"/>
        <v>81</v>
      </c>
      <c r="I703" t="s">
        <v>7</v>
      </c>
      <c r="J703" t="s">
        <v>8</v>
      </c>
      <c r="K703" t="s">
        <v>5320</v>
      </c>
      <c r="L703" t="s">
        <v>8</v>
      </c>
      <c r="M703" t="s">
        <v>14</v>
      </c>
      <c r="N703" t="str">
        <f t="shared" si="77"/>
        <v>F</v>
      </c>
      <c r="O703" t="s">
        <v>511</v>
      </c>
      <c r="P703" t="s">
        <v>5321</v>
      </c>
      <c r="Q703" t="s">
        <v>221</v>
      </c>
      <c r="R703">
        <v>4</v>
      </c>
      <c r="S703">
        <f t="shared" si="78"/>
        <v>2019</v>
      </c>
      <c r="T703" t="s">
        <v>12</v>
      </c>
      <c r="U703">
        <v>1.00000000000001</v>
      </c>
      <c r="V703" t="s">
        <v>3346</v>
      </c>
      <c r="W703">
        <f>VLOOKUP(Q703,'PBT Tag Rates'!$B$5:$E$44,4,FALSE)</f>
        <v>0.95971980899999998</v>
      </c>
      <c r="X703">
        <v>1</v>
      </c>
      <c r="Y703" s="14">
        <f>IFERROR(LOOKUP(H703,{30,43,48,53,58,63,68,73,78,83,88,93,97},{42,47,52,57,62,67,72,77,82,87,92,99,100}),999)</f>
        <v>82</v>
      </c>
      <c r="Z703" s="17">
        <f t="shared" si="79"/>
        <v>1.4285714285714286</v>
      </c>
      <c r="AA703" s="17">
        <f t="shared" si="80"/>
        <v>1.4285714285714286</v>
      </c>
      <c r="AB703" s="17">
        <f t="shared" si="81"/>
        <v>2.518344052903343</v>
      </c>
      <c r="AC703" s="17" t="s">
        <v>17654</v>
      </c>
    </row>
    <row r="704" spans="1:29" x14ac:dyDescent="0.25">
      <c r="A704" t="s">
        <v>3339</v>
      </c>
      <c r="B704" s="166" t="s">
        <v>5322</v>
      </c>
      <c r="C704" t="s">
        <v>5323</v>
      </c>
      <c r="D704" s="1">
        <v>45162</v>
      </c>
      <c r="E704">
        <f t="shared" si="76"/>
        <v>70</v>
      </c>
      <c r="F704" t="s">
        <v>14</v>
      </c>
      <c r="G704">
        <v>740</v>
      </c>
      <c r="H704">
        <f t="shared" si="75"/>
        <v>74</v>
      </c>
      <c r="I704" t="s">
        <v>7</v>
      </c>
      <c r="J704" t="s">
        <v>8</v>
      </c>
      <c r="K704" t="s">
        <v>5324</v>
      </c>
      <c r="L704" t="s">
        <v>8</v>
      </c>
      <c r="M704" t="s">
        <v>14</v>
      </c>
      <c r="N704" t="str">
        <f t="shared" si="77"/>
        <v>F</v>
      </c>
      <c r="O704" t="s">
        <v>2824</v>
      </c>
      <c r="P704" t="s">
        <v>2825</v>
      </c>
      <c r="Q704" t="s">
        <v>221</v>
      </c>
      <c r="R704">
        <v>4</v>
      </c>
      <c r="S704">
        <f t="shared" si="78"/>
        <v>2019</v>
      </c>
      <c r="T704" t="s">
        <v>12</v>
      </c>
      <c r="U704">
        <v>0.999999999999996</v>
      </c>
      <c r="V704" t="s">
        <v>3396</v>
      </c>
      <c r="W704">
        <f>VLOOKUP(Q704,'PBT Tag Rates'!$B$5:$E$44,4,FALSE)</f>
        <v>0.95971980899999998</v>
      </c>
      <c r="X704">
        <v>1</v>
      </c>
      <c r="Y704" s="14">
        <f>IFERROR(LOOKUP(H704,{30,43,48,53,58,63,68,73,78,83,88,93,97},{42,47,52,57,62,67,72,77,82,87,92,99,100}),999)</f>
        <v>77</v>
      </c>
      <c r="Z704" s="17">
        <f t="shared" si="79"/>
        <v>1.4285714285714286</v>
      </c>
      <c r="AA704" s="17">
        <f t="shared" si="80"/>
        <v>1.4285714285714286</v>
      </c>
      <c r="AB704" s="17">
        <f t="shared" si="81"/>
        <v>2.518344052903343</v>
      </c>
      <c r="AC704" s="17" t="s">
        <v>17655</v>
      </c>
    </row>
    <row r="705" spans="1:29" x14ac:dyDescent="0.25">
      <c r="A705" t="s">
        <v>3339</v>
      </c>
      <c r="B705" s="166" t="s">
        <v>5325</v>
      </c>
      <c r="C705" t="s">
        <v>5326</v>
      </c>
      <c r="D705" s="1">
        <v>45162</v>
      </c>
      <c r="E705">
        <f t="shared" si="76"/>
        <v>70</v>
      </c>
      <c r="F705" t="s">
        <v>14</v>
      </c>
      <c r="G705">
        <v>810</v>
      </c>
      <c r="H705">
        <f t="shared" si="75"/>
        <v>81</v>
      </c>
      <c r="I705" t="s">
        <v>7</v>
      </c>
      <c r="J705" t="s">
        <v>8</v>
      </c>
      <c r="K705" t="s">
        <v>5327</v>
      </c>
      <c r="L705" t="s">
        <v>8</v>
      </c>
      <c r="M705" t="s">
        <v>14</v>
      </c>
      <c r="N705" t="str">
        <f t="shared" si="77"/>
        <v>F</v>
      </c>
      <c r="O705" t="s">
        <v>1315</v>
      </c>
      <c r="P705" t="s">
        <v>1316</v>
      </c>
      <c r="Q705" t="s">
        <v>221</v>
      </c>
      <c r="R705">
        <v>4</v>
      </c>
      <c r="S705">
        <f t="shared" si="78"/>
        <v>2019</v>
      </c>
      <c r="T705" t="s">
        <v>12</v>
      </c>
      <c r="U705">
        <v>1</v>
      </c>
      <c r="V705" t="s">
        <v>3363</v>
      </c>
      <c r="W705">
        <f>VLOOKUP(Q705,'PBT Tag Rates'!$B$5:$E$44,4,FALSE)</f>
        <v>0.95971980899999998</v>
      </c>
      <c r="X705">
        <v>1</v>
      </c>
      <c r="Y705" s="14">
        <f>IFERROR(LOOKUP(H705,{30,43,48,53,58,63,68,73,78,83,88,93,97},{42,47,52,57,62,67,72,77,82,87,92,99,100}),999)</f>
        <v>82</v>
      </c>
      <c r="Z705" s="17">
        <f t="shared" si="79"/>
        <v>1.4285714285714286</v>
      </c>
      <c r="AA705" s="17">
        <f t="shared" si="80"/>
        <v>1.4285714285714286</v>
      </c>
      <c r="AB705" s="17">
        <f t="shared" si="81"/>
        <v>2.518344052903343</v>
      </c>
      <c r="AC705" s="17" t="s">
        <v>17654</v>
      </c>
    </row>
    <row r="706" spans="1:29" x14ac:dyDescent="0.25">
      <c r="A706" t="s">
        <v>3339</v>
      </c>
      <c r="B706" s="166" t="s">
        <v>5328</v>
      </c>
      <c r="C706" t="s">
        <v>5329</v>
      </c>
      <c r="D706" s="1">
        <v>45162</v>
      </c>
      <c r="E706">
        <f t="shared" si="76"/>
        <v>70</v>
      </c>
      <c r="F706" t="s">
        <v>14</v>
      </c>
      <c r="G706">
        <v>760</v>
      </c>
      <c r="H706">
        <f t="shared" si="75"/>
        <v>76</v>
      </c>
      <c r="I706" t="s">
        <v>7</v>
      </c>
      <c r="J706" t="s">
        <v>8</v>
      </c>
      <c r="K706" t="s">
        <v>5330</v>
      </c>
      <c r="L706" t="s">
        <v>8</v>
      </c>
      <c r="M706" t="s">
        <v>14</v>
      </c>
      <c r="N706" t="str">
        <f t="shared" si="77"/>
        <v>F</v>
      </c>
      <c r="O706" t="s">
        <v>8</v>
      </c>
      <c r="P706" t="s">
        <v>8</v>
      </c>
      <c r="Q706" t="s">
        <v>11</v>
      </c>
      <c r="R706" t="s">
        <v>8</v>
      </c>
      <c r="S706" t="str">
        <f t="shared" si="78"/>
        <v>U</v>
      </c>
      <c r="T706" t="s">
        <v>12</v>
      </c>
      <c r="U706">
        <v>0.999999999999998</v>
      </c>
      <c r="V706" t="s">
        <v>11</v>
      </c>
      <c r="W706" t="e">
        <f>VLOOKUP(Q706,'PBT Tag Rates'!$B$5:$E$44,4,FALSE)</f>
        <v>#N/A</v>
      </c>
      <c r="X706">
        <v>1</v>
      </c>
      <c r="Y706" s="14">
        <f>IFERROR(LOOKUP(H706,{30,43,48,53,58,63,68,73,78,83,88,93,97},{42,47,52,57,62,67,72,77,82,87,92,99,100}),999)</f>
        <v>77</v>
      </c>
      <c r="Z706" s="17">
        <f t="shared" si="79"/>
        <v>1.4285714285714286</v>
      </c>
      <c r="AA706" s="17">
        <f t="shared" si="80"/>
        <v>1.4285714285714286</v>
      </c>
      <c r="AB706" s="17">
        <f t="shared" si="81"/>
        <v>2.518344052903343</v>
      </c>
      <c r="AC706" s="17" t="s">
        <v>17654</v>
      </c>
    </row>
    <row r="707" spans="1:29" x14ac:dyDescent="0.25">
      <c r="A707" t="s">
        <v>3339</v>
      </c>
      <c r="B707" s="166" t="s">
        <v>5331</v>
      </c>
      <c r="C707" t="s">
        <v>5332</v>
      </c>
      <c r="D707" s="1">
        <v>45162</v>
      </c>
      <c r="E707">
        <f t="shared" si="76"/>
        <v>70</v>
      </c>
      <c r="F707" t="s">
        <v>14</v>
      </c>
      <c r="G707">
        <v>710</v>
      </c>
      <c r="H707">
        <f t="shared" si="75"/>
        <v>71</v>
      </c>
      <c r="I707" t="s">
        <v>7</v>
      </c>
      <c r="J707" t="s">
        <v>8</v>
      </c>
      <c r="K707" t="s">
        <v>5333</v>
      </c>
      <c r="L707" t="s">
        <v>8</v>
      </c>
      <c r="M707" t="s">
        <v>14</v>
      </c>
      <c r="N707" t="str">
        <f t="shared" si="77"/>
        <v>F</v>
      </c>
      <c r="O707" t="s">
        <v>2548</v>
      </c>
      <c r="P707" t="s">
        <v>4279</v>
      </c>
      <c r="Q707" t="s">
        <v>221</v>
      </c>
      <c r="R707">
        <v>4</v>
      </c>
      <c r="S707">
        <f t="shared" si="78"/>
        <v>2019</v>
      </c>
      <c r="T707" t="s">
        <v>12</v>
      </c>
      <c r="U707">
        <v>0.999999999999995</v>
      </c>
      <c r="V707" t="s">
        <v>3363</v>
      </c>
      <c r="W707">
        <f>VLOOKUP(Q707,'PBT Tag Rates'!$B$5:$E$44,4,FALSE)</f>
        <v>0.95971980899999998</v>
      </c>
      <c r="X707">
        <v>1</v>
      </c>
      <c r="Y707" s="14">
        <f>IFERROR(LOOKUP(H707,{30,43,48,53,58,63,68,73,78,83,88,93,97},{42,47,52,57,62,67,72,77,82,87,92,99,100}),999)</f>
        <v>72</v>
      </c>
      <c r="Z707" s="17">
        <f t="shared" si="79"/>
        <v>1.4285714285714286</v>
      </c>
      <c r="AA707" s="17">
        <f t="shared" si="80"/>
        <v>1.4285714285714286</v>
      </c>
      <c r="AB707" s="17">
        <f t="shared" si="81"/>
        <v>2.518344052903343</v>
      </c>
      <c r="AC707" s="17" t="s">
        <v>17654</v>
      </c>
    </row>
    <row r="708" spans="1:29" x14ac:dyDescent="0.25">
      <c r="A708" t="s">
        <v>3339</v>
      </c>
      <c r="B708" s="166" t="s">
        <v>5334</v>
      </c>
      <c r="C708" t="s">
        <v>854</v>
      </c>
      <c r="D708" s="1">
        <v>45162</v>
      </c>
      <c r="E708">
        <f t="shared" si="76"/>
        <v>70</v>
      </c>
      <c r="F708" t="s">
        <v>14</v>
      </c>
      <c r="G708">
        <v>720</v>
      </c>
      <c r="H708">
        <f t="shared" si="75"/>
        <v>72</v>
      </c>
      <c r="I708" t="s">
        <v>9</v>
      </c>
      <c r="J708">
        <v>1</v>
      </c>
      <c r="K708" t="s">
        <v>8</v>
      </c>
      <c r="L708" t="s">
        <v>8</v>
      </c>
      <c r="M708" t="s">
        <v>6</v>
      </c>
      <c r="N708" t="str">
        <f t="shared" si="77"/>
        <v>M</v>
      </c>
      <c r="O708" t="s">
        <v>5335</v>
      </c>
      <c r="P708" t="s">
        <v>5336</v>
      </c>
      <c r="Q708" t="s">
        <v>918</v>
      </c>
      <c r="R708">
        <v>3</v>
      </c>
      <c r="S708">
        <f t="shared" si="78"/>
        <v>2020</v>
      </c>
      <c r="T708" t="s">
        <v>12</v>
      </c>
      <c r="U708">
        <v>1</v>
      </c>
      <c r="V708" t="s">
        <v>3346</v>
      </c>
      <c r="W708">
        <f>VLOOKUP(Q708,'PBT Tag Rates'!$B$5:$E$44,4,FALSE)</f>
        <v>0.98961045999999997</v>
      </c>
      <c r="X708">
        <v>1</v>
      </c>
      <c r="Y708" s="14">
        <f>IFERROR(LOOKUP(H708,{30,43,48,53,58,63,68,73,78,83,88,93,97},{42,47,52,57,62,67,72,77,82,87,92,99,100}),999)</f>
        <v>72</v>
      </c>
      <c r="Z708" s="17">
        <f t="shared" si="79"/>
        <v>1.4285714285714286</v>
      </c>
      <c r="AA708" s="17">
        <f t="shared" si="80"/>
        <v>1.4285714285714286</v>
      </c>
      <c r="AB708" s="17">
        <f t="shared" si="81"/>
        <v>2.518344052903343</v>
      </c>
      <c r="AC708" s="17" t="s">
        <v>17654</v>
      </c>
    </row>
    <row r="709" spans="1:29" x14ac:dyDescent="0.25">
      <c r="A709" t="s">
        <v>3339</v>
      </c>
      <c r="B709" s="166" t="s">
        <v>5337</v>
      </c>
      <c r="C709" t="s">
        <v>5338</v>
      </c>
      <c r="D709" s="1">
        <v>45162</v>
      </c>
      <c r="E709">
        <f t="shared" si="76"/>
        <v>70</v>
      </c>
      <c r="F709" t="s">
        <v>14</v>
      </c>
      <c r="G709">
        <v>820</v>
      </c>
      <c r="H709">
        <f t="shared" si="75"/>
        <v>82</v>
      </c>
      <c r="I709" t="s">
        <v>7</v>
      </c>
      <c r="J709" t="s">
        <v>8</v>
      </c>
      <c r="K709" t="s">
        <v>5339</v>
      </c>
      <c r="L709" t="s">
        <v>8</v>
      </c>
      <c r="M709" t="s">
        <v>14</v>
      </c>
      <c r="N709" t="str">
        <f t="shared" si="77"/>
        <v>F</v>
      </c>
      <c r="O709" t="s">
        <v>356</v>
      </c>
      <c r="P709" t="s">
        <v>623</v>
      </c>
      <c r="Q709" t="s">
        <v>221</v>
      </c>
      <c r="R709">
        <v>4</v>
      </c>
      <c r="S709">
        <f t="shared" si="78"/>
        <v>2019</v>
      </c>
      <c r="T709" t="s">
        <v>12</v>
      </c>
      <c r="U709">
        <v>0.999999999999999</v>
      </c>
      <c r="V709" t="s">
        <v>3951</v>
      </c>
      <c r="W709">
        <f>VLOOKUP(Q709,'PBT Tag Rates'!$B$5:$E$44,4,FALSE)</f>
        <v>0.95971980899999998</v>
      </c>
      <c r="X709">
        <v>1</v>
      </c>
      <c r="Y709" s="14">
        <f>IFERROR(LOOKUP(H709,{30,43,48,53,58,63,68,73,78,83,88,93,97},{42,47,52,57,62,67,72,77,82,87,92,99,100}),999)</f>
        <v>82</v>
      </c>
      <c r="Z709" s="17">
        <f t="shared" si="79"/>
        <v>1.4285714285714286</v>
      </c>
      <c r="AA709" s="17">
        <f t="shared" si="80"/>
        <v>1.4285714285714286</v>
      </c>
      <c r="AB709" s="17">
        <f t="shared" si="81"/>
        <v>2.518344052903343</v>
      </c>
      <c r="AC709" s="17" t="s">
        <v>17655</v>
      </c>
    </row>
    <row r="710" spans="1:29" x14ac:dyDescent="0.25">
      <c r="A710" t="s">
        <v>3339</v>
      </c>
      <c r="B710" s="166" t="s">
        <v>5340</v>
      </c>
      <c r="C710" t="s">
        <v>5341</v>
      </c>
      <c r="D710" s="1">
        <v>45162</v>
      </c>
      <c r="E710">
        <f t="shared" si="76"/>
        <v>70</v>
      </c>
      <c r="F710" t="s">
        <v>14</v>
      </c>
      <c r="G710">
        <v>720</v>
      </c>
      <c r="H710">
        <f t="shared" si="75"/>
        <v>72</v>
      </c>
      <c r="I710" t="s">
        <v>7</v>
      </c>
      <c r="J710" t="s">
        <v>8</v>
      </c>
      <c r="K710" t="s">
        <v>5342</v>
      </c>
      <c r="L710" t="s">
        <v>8</v>
      </c>
      <c r="M710" t="s">
        <v>14</v>
      </c>
      <c r="N710" t="str">
        <f t="shared" si="77"/>
        <v>F</v>
      </c>
      <c r="O710" t="s">
        <v>875</v>
      </c>
      <c r="P710" t="s">
        <v>1665</v>
      </c>
      <c r="Q710" t="s">
        <v>221</v>
      </c>
      <c r="R710">
        <v>4</v>
      </c>
      <c r="S710">
        <f t="shared" si="78"/>
        <v>2019</v>
      </c>
      <c r="T710" t="s">
        <v>12</v>
      </c>
      <c r="U710">
        <v>0.999999999999997</v>
      </c>
      <c r="V710" t="s">
        <v>3363</v>
      </c>
      <c r="W710">
        <f>VLOOKUP(Q710,'PBT Tag Rates'!$B$5:$E$44,4,FALSE)</f>
        <v>0.95971980899999998</v>
      </c>
      <c r="X710">
        <v>1</v>
      </c>
      <c r="Y710" s="14">
        <f>IFERROR(LOOKUP(H710,{30,43,48,53,58,63,68,73,78,83,88,93,97},{42,47,52,57,62,67,72,77,82,87,92,99,100}),999)</f>
        <v>72</v>
      </c>
      <c r="Z710" s="17">
        <f t="shared" si="79"/>
        <v>1.4285714285714286</v>
      </c>
      <c r="AA710" s="17">
        <f t="shared" si="80"/>
        <v>1.4285714285714286</v>
      </c>
      <c r="AB710" s="17">
        <f t="shared" si="81"/>
        <v>2.518344052903343</v>
      </c>
      <c r="AC710" s="17" t="s">
        <v>17654</v>
      </c>
    </row>
    <row r="711" spans="1:29" x14ac:dyDescent="0.25">
      <c r="A711" t="s">
        <v>3339</v>
      </c>
      <c r="B711" s="166" t="s">
        <v>5343</v>
      </c>
      <c r="C711" t="s">
        <v>5344</v>
      </c>
      <c r="D711" s="1">
        <v>45162</v>
      </c>
      <c r="E711">
        <f t="shared" si="76"/>
        <v>70</v>
      </c>
      <c r="F711" t="s">
        <v>6</v>
      </c>
      <c r="G711">
        <v>770</v>
      </c>
      <c r="H711">
        <f t="shared" si="75"/>
        <v>77</v>
      </c>
      <c r="I711" t="s">
        <v>7</v>
      </c>
      <c r="J711" t="s">
        <v>8</v>
      </c>
      <c r="K711" t="s">
        <v>5345</v>
      </c>
      <c r="L711" t="s">
        <v>8</v>
      </c>
      <c r="M711" t="s">
        <v>6</v>
      </c>
      <c r="N711" t="str">
        <f t="shared" si="77"/>
        <v>M</v>
      </c>
      <c r="O711" t="s">
        <v>1504</v>
      </c>
      <c r="P711" t="s">
        <v>1505</v>
      </c>
      <c r="Q711" t="s">
        <v>281</v>
      </c>
      <c r="R711">
        <v>4</v>
      </c>
      <c r="S711">
        <f t="shared" si="78"/>
        <v>2019</v>
      </c>
      <c r="T711" t="s">
        <v>12</v>
      </c>
      <c r="U711">
        <v>1</v>
      </c>
      <c r="V711" t="s">
        <v>3169</v>
      </c>
      <c r="W711">
        <f>VLOOKUP(Q711,'PBT Tag Rates'!$B$5:$E$44,4,FALSE)</f>
        <v>0.99705232300000002</v>
      </c>
      <c r="X711">
        <v>1</v>
      </c>
      <c r="Y711" s="14">
        <f>IFERROR(LOOKUP(H711,{30,43,48,53,58,63,68,73,78,83,88,93,97},{42,47,52,57,62,67,72,77,82,87,92,99,100}),999)</f>
        <v>77</v>
      </c>
      <c r="Z711" s="17">
        <f t="shared" si="79"/>
        <v>1.4285714285714286</v>
      </c>
      <c r="AA711" s="17">
        <f t="shared" si="80"/>
        <v>1.4285714285714286</v>
      </c>
      <c r="AB711" s="17">
        <f t="shared" si="81"/>
        <v>2.518344052903343</v>
      </c>
      <c r="AC711" s="17" t="s">
        <v>17654</v>
      </c>
    </row>
    <row r="712" spans="1:29" x14ac:dyDescent="0.25">
      <c r="A712" t="s">
        <v>3339</v>
      </c>
      <c r="B712" s="166" t="s">
        <v>5346</v>
      </c>
      <c r="C712" t="s">
        <v>5347</v>
      </c>
      <c r="D712" s="1">
        <v>45162</v>
      </c>
      <c r="E712">
        <f t="shared" si="76"/>
        <v>70</v>
      </c>
      <c r="F712" t="s">
        <v>14</v>
      </c>
      <c r="G712">
        <v>800</v>
      </c>
      <c r="H712">
        <f t="shared" si="75"/>
        <v>80</v>
      </c>
      <c r="I712" t="s">
        <v>9</v>
      </c>
      <c r="J712">
        <v>1</v>
      </c>
      <c r="K712" t="s">
        <v>5348</v>
      </c>
      <c r="L712" t="s">
        <v>8</v>
      </c>
      <c r="M712" t="s">
        <v>14</v>
      </c>
      <c r="N712" t="str">
        <f t="shared" si="77"/>
        <v>F</v>
      </c>
      <c r="O712" t="s">
        <v>3713</v>
      </c>
      <c r="P712" t="s">
        <v>5349</v>
      </c>
      <c r="Q712" t="s">
        <v>221</v>
      </c>
      <c r="R712">
        <v>4</v>
      </c>
      <c r="S712">
        <f t="shared" si="78"/>
        <v>2019</v>
      </c>
      <c r="T712" t="s">
        <v>12</v>
      </c>
      <c r="U712">
        <v>1</v>
      </c>
      <c r="V712" t="s">
        <v>3363</v>
      </c>
      <c r="W712">
        <f>VLOOKUP(Q712,'PBT Tag Rates'!$B$5:$E$44,4,FALSE)</f>
        <v>0.95971980899999998</v>
      </c>
      <c r="X712">
        <v>1</v>
      </c>
      <c r="Y712" s="14">
        <f>IFERROR(LOOKUP(H712,{30,43,48,53,58,63,68,73,78,83,88,93,97},{42,47,52,57,62,67,72,77,82,87,92,99,100}),999)</f>
        <v>82</v>
      </c>
      <c r="Z712" s="17">
        <f t="shared" si="79"/>
        <v>1.4285714285714286</v>
      </c>
      <c r="AA712" s="17">
        <f t="shared" si="80"/>
        <v>1.4285714285714286</v>
      </c>
      <c r="AB712" s="17">
        <f t="shared" si="81"/>
        <v>2.518344052903343</v>
      </c>
      <c r="AC712" s="17" t="s">
        <v>17654</v>
      </c>
    </row>
    <row r="713" spans="1:29" x14ac:dyDescent="0.25">
      <c r="A713" t="s">
        <v>3339</v>
      </c>
      <c r="B713" s="166" t="s">
        <v>5350</v>
      </c>
      <c r="C713" t="s">
        <v>5351</v>
      </c>
      <c r="D713" s="1">
        <v>45162</v>
      </c>
      <c r="E713">
        <f t="shared" si="76"/>
        <v>70</v>
      </c>
      <c r="F713" t="s">
        <v>14</v>
      </c>
      <c r="G713">
        <v>780</v>
      </c>
      <c r="H713">
        <f t="shared" si="75"/>
        <v>78</v>
      </c>
      <c r="I713" t="s">
        <v>7</v>
      </c>
      <c r="J713" t="s">
        <v>8</v>
      </c>
      <c r="K713" t="s">
        <v>5352</v>
      </c>
      <c r="L713" t="s">
        <v>8</v>
      </c>
      <c r="M713" t="s">
        <v>14</v>
      </c>
      <c r="N713" t="str">
        <f t="shared" si="77"/>
        <v>F</v>
      </c>
      <c r="O713" t="s">
        <v>2577</v>
      </c>
      <c r="P713" t="s">
        <v>2578</v>
      </c>
      <c r="Q713" t="s">
        <v>221</v>
      </c>
      <c r="R713">
        <v>4</v>
      </c>
      <c r="S713">
        <f t="shared" si="78"/>
        <v>2019</v>
      </c>
      <c r="T713" t="s">
        <v>12</v>
      </c>
      <c r="U713">
        <v>0.999999999999998</v>
      </c>
      <c r="V713" t="s">
        <v>3346</v>
      </c>
      <c r="W713">
        <f>VLOOKUP(Q713,'PBT Tag Rates'!$B$5:$E$44,4,FALSE)</f>
        <v>0.95971980899999998</v>
      </c>
      <c r="X713">
        <v>1</v>
      </c>
      <c r="Y713" s="14">
        <f>IFERROR(LOOKUP(H713,{30,43,48,53,58,63,68,73,78,83,88,93,97},{42,47,52,57,62,67,72,77,82,87,92,99,100}),999)</f>
        <v>82</v>
      </c>
      <c r="Z713" s="17">
        <f t="shared" si="79"/>
        <v>1.4285714285714286</v>
      </c>
      <c r="AA713" s="17">
        <f t="shared" si="80"/>
        <v>1.4285714285714286</v>
      </c>
      <c r="AB713" s="17">
        <f t="shared" si="81"/>
        <v>2.518344052903343</v>
      </c>
      <c r="AC713" s="17" t="s">
        <v>17654</v>
      </c>
    </row>
    <row r="714" spans="1:29" x14ac:dyDescent="0.25">
      <c r="A714" t="s">
        <v>3339</v>
      </c>
      <c r="B714" s="166" t="s">
        <v>5353</v>
      </c>
      <c r="C714" t="s">
        <v>5354</v>
      </c>
      <c r="D714" s="1">
        <v>45162</v>
      </c>
      <c r="E714">
        <f t="shared" si="76"/>
        <v>70</v>
      </c>
      <c r="F714" t="s">
        <v>6</v>
      </c>
      <c r="G714">
        <v>610</v>
      </c>
      <c r="H714">
        <f t="shared" si="75"/>
        <v>61</v>
      </c>
      <c r="I714" t="s">
        <v>7</v>
      </c>
      <c r="J714" t="s">
        <v>8</v>
      </c>
      <c r="K714" t="s">
        <v>8</v>
      </c>
      <c r="L714" t="s">
        <v>8</v>
      </c>
      <c r="M714" t="s">
        <v>6</v>
      </c>
      <c r="N714" t="str">
        <f t="shared" si="77"/>
        <v>M</v>
      </c>
      <c r="O714" t="s">
        <v>5355</v>
      </c>
      <c r="P714" t="s">
        <v>5356</v>
      </c>
      <c r="Q714" t="s">
        <v>918</v>
      </c>
      <c r="R714">
        <v>3</v>
      </c>
      <c r="S714">
        <f t="shared" si="78"/>
        <v>2020</v>
      </c>
      <c r="T714" t="s">
        <v>12</v>
      </c>
      <c r="U714">
        <v>1</v>
      </c>
      <c r="V714" t="s">
        <v>3363</v>
      </c>
      <c r="W714">
        <f>VLOOKUP(Q714,'PBT Tag Rates'!$B$5:$E$44,4,FALSE)</f>
        <v>0.98961045999999997</v>
      </c>
      <c r="X714">
        <v>1</v>
      </c>
      <c r="Y714" s="14">
        <f>IFERROR(LOOKUP(H714,{30,43,48,53,58,63,68,73,78,83,88,93,97},{42,47,52,57,62,67,72,77,82,87,92,99,100}),999)</f>
        <v>62</v>
      </c>
      <c r="Z714" s="17">
        <f t="shared" si="79"/>
        <v>1.4285714285714286</v>
      </c>
      <c r="AA714" s="17">
        <f t="shared" si="80"/>
        <v>1.4285714285714286</v>
      </c>
      <c r="AB714" s="17">
        <f t="shared" si="81"/>
        <v>2.518344052903343</v>
      </c>
      <c r="AC714" s="17" t="s">
        <v>17654</v>
      </c>
    </row>
    <row r="715" spans="1:29" x14ac:dyDescent="0.25">
      <c r="A715" t="s">
        <v>3339</v>
      </c>
      <c r="B715" s="166" t="s">
        <v>5357</v>
      </c>
      <c r="C715" t="s">
        <v>5358</v>
      </c>
      <c r="D715" s="1">
        <v>45162</v>
      </c>
      <c r="E715">
        <f t="shared" si="76"/>
        <v>70</v>
      </c>
      <c r="F715" t="s">
        <v>14</v>
      </c>
      <c r="G715">
        <v>810</v>
      </c>
      <c r="H715">
        <f t="shared" si="75"/>
        <v>81</v>
      </c>
      <c r="I715" t="s">
        <v>9</v>
      </c>
      <c r="J715">
        <v>1</v>
      </c>
      <c r="K715" t="s">
        <v>5359</v>
      </c>
      <c r="L715" t="s">
        <v>8</v>
      </c>
      <c r="M715" t="s">
        <v>14</v>
      </c>
      <c r="N715" t="str">
        <f t="shared" si="77"/>
        <v>F</v>
      </c>
      <c r="O715" t="s">
        <v>1139</v>
      </c>
      <c r="P715" t="s">
        <v>1140</v>
      </c>
      <c r="Q715" t="s">
        <v>221</v>
      </c>
      <c r="R715">
        <v>4</v>
      </c>
      <c r="S715">
        <f t="shared" si="78"/>
        <v>2019</v>
      </c>
      <c r="T715" t="s">
        <v>12</v>
      </c>
      <c r="U715">
        <v>0.999999999999999</v>
      </c>
      <c r="V715" t="s">
        <v>3363</v>
      </c>
      <c r="W715">
        <f>VLOOKUP(Q715,'PBT Tag Rates'!$B$5:$E$44,4,FALSE)</f>
        <v>0.95971980899999998</v>
      </c>
      <c r="X715">
        <v>1</v>
      </c>
      <c r="Y715" s="14">
        <f>IFERROR(LOOKUP(H715,{30,43,48,53,58,63,68,73,78,83,88,93,97},{42,47,52,57,62,67,72,77,82,87,92,99,100}),999)</f>
        <v>82</v>
      </c>
      <c r="Z715" s="17">
        <f t="shared" si="79"/>
        <v>1.4285714285714286</v>
      </c>
      <c r="AA715" s="17">
        <f t="shared" si="80"/>
        <v>1.4285714285714286</v>
      </c>
      <c r="AB715" s="17">
        <f t="shared" si="81"/>
        <v>2.518344052903343</v>
      </c>
      <c r="AC715" s="17" t="s">
        <v>17654</v>
      </c>
    </row>
    <row r="716" spans="1:29" x14ac:dyDescent="0.25">
      <c r="A716" t="s">
        <v>3339</v>
      </c>
      <c r="B716" s="166" t="s">
        <v>5360</v>
      </c>
      <c r="C716" t="s">
        <v>5361</v>
      </c>
      <c r="D716" s="1">
        <v>45162</v>
      </c>
      <c r="E716">
        <f t="shared" si="76"/>
        <v>70</v>
      </c>
      <c r="F716" t="s">
        <v>14</v>
      </c>
      <c r="G716">
        <v>780</v>
      </c>
      <c r="H716">
        <f t="shared" si="75"/>
        <v>78</v>
      </c>
      <c r="I716" t="s">
        <v>7</v>
      </c>
      <c r="J716" t="s">
        <v>8</v>
      </c>
      <c r="K716" t="s">
        <v>5362</v>
      </c>
      <c r="L716" t="s">
        <v>8</v>
      </c>
      <c r="M716" t="s">
        <v>14</v>
      </c>
      <c r="N716" t="str">
        <f t="shared" si="77"/>
        <v>F</v>
      </c>
      <c r="O716" t="s">
        <v>1041</v>
      </c>
      <c r="P716" t="s">
        <v>2262</v>
      </c>
      <c r="Q716" t="s">
        <v>221</v>
      </c>
      <c r="R716">
        <v>4</v>
      </c>
      <c r="S716">
        <f t="shared" si="78"/>
        <v>2019</v>
      </c>
      <c r="T716" t="s">
        <v>12</v>
      </c>
      <c r="U716">
        <v>0.999999999999998</v>
      </c>
      <c r="V716" t="s">
        <v>3396</v>
      </c>
      <c r="W716">
        <f>VLOOKUP(Q716,'PBT Tag Rates'!$B$5:$E$44,4,FALSE)</f>
        <v>0.95971980899999998</v>
      </c>
      <c r="X716">
        <v>1</v>
      </c>
      <c r="Y716" s="14">
        <f>IFERROR(LOOKUP(H716,{30,43,48,53,58,63,68,73,78,83,88,93,97},{42,47,52,57,62,67,72,77,82,87,92,99,100}),999)</f>
        <v>82</v>
      </c>
      <c r="Z716" s="17">
        <f t="shared" si="79"/>
        <v>1.4285714285714286</v>
      </c>
      <c r="AA716" s="17">
        <f t="shared" si="80"/>
        <v>1.4285714285714286</v>
      </c>
      <c r="AB716" s="17">
        <f t="shared" si="81"/>
        <v>2.518344052903343</v>
      </c>
      <c r="AC716" s="17" t="s">
        <v>17655</v>
      </c>
    </row>
    <row r="717" spans="1:29" x14ac:dyDescent="0.25">
      <c r="A717" t="s">
        <v>3339</v>
      </c>
      <c r="B717" s="166" t="s">
        <v>5363</v>
      </c>
      <c r="C717" t="s">
        <v>5364</v>
      </c>
      <c r="D717" s="1">
        <v>45162</v>
      </c>
      <c r="E717">
        <f t="shared" si="76"/>
        <v>70</v>
      </c>
      <c r="F717" t="s">
        <v>14</v>
      </c>
      <c r="G717">
        <v>800</v>
      </c>
      <c r="H717">
        <f t="shared" si="75"/>
        <v>80</v>
      </c>
      <c r="I717" t="s">
        <v>9</v>
      </c>
      <c r="J717">
        <v>1</v>
      </c>
      <c r="K717" t="s">
        <v>5365</v>
      </c>
      <c r="L717" t="s">
        <v>8</v>
      </c>
      <c r="M717" t="s">
        <v>14</v>
      </c>
      <c r="N717" t="str">
        <f t="shared" si="77"/>
        <v>F</v>
      </c>
      <c r="O717" t="s">
        <v>2016</v>
      </c>
      <c r="P717" t="s">
        <v>5366</v>
      </c>
      <c r="Q717" t="s">
        <v>221</v>
      </c>
      <c r="R717">
        <v>4</v>
      </c>
      <c r="S717">
        <f t="shared" si="78"/>
        <v>2019</v>
      </c>
      <c r="T717" t="s">
        <v>12</v>
      </c>
      <c r="U717">
        <v>1</v>
      </c>
      <c r="V717" t="s">
        <v>3363</v>
      </c>
      <c r="W717">
        <f>VLOOKUP(Q717,'PBT Tag Rates'!$B$5:$E$44,4,FALSE)</f>
        <v>0.95971980899999998</v>
      </c>
      <c r="X717">
        <v>1</v>
      </c>
      <c r="Y717" s="14">
        <f>IFERROR(LOOKUP(H717,{30,43,48,53,58,63,68,73,78,83,88,93,97},{42,47,52,57,62,67,72,77,82,87,92,99,100}),999)</f>
        <v>82</v>
      </c>
      <c r="Z717" s="17">
        <f t="shared" si="79"/>
        <v>1.4285714285714286</v>
      </c>
      <c r="AA717" s="17">
        <f t="shared" si="80"/>
        <v>1.4285714285714286</v>
      </c>
      <c r="AB717" s="17">
        <f t="shared" si="81"/>
        <v>2.518344052903343</v>
      </c>
      <c r="AC717" s="17" t="s">
        <v>17654</v>
      </c>
    </row>
    <row r="718" spans="1:29" x14ac:dyDescent="0.25">
      <c r="A718" t="s">
        <v>3339</v>
      </c>
      <c r="B718" s="166" t="s">
        <v>5367</v>
      </c>
      <c r="C718" t="s">
        <v>5368</v>
      </c>
      <c r="D718" s="1">
        <v>45162</v>
      </c>
      <c r="E718">
        <f t="shared" si="76"/>
        <v>70</v>
      </c>
      <c r="F718" t="s">
        <v>6</v>
      </c>
      <c r="G718">
        <v>580</v>
      </c>
      <c r="H718">
        <f t="shared" si="75"/>
        <v>58</v>
      </c>
      <c r="I718" t="s">
        <v>9</v>
      </c>
      <c r="J718">
        <v>1</v>
      </c>
      <c r="K718" t="s">
        <v>8</v>
      </c>
      <c r="L718" t="s">
        <v>8</v>
      </c>
      <c r="M718" t="s">
        <v>6</v>
      </c>
      <c r="N718" t="str">
        <f t="shared" si="77"/>
        <v>M</v>
      </c>
      <c r="O718" t="s">
        <v>5369</v>
      </c>
      <c r="P718" t="s">
        <v>5370</v>
      </c>
      <c r="Q718" t="s">
        <v>918</v>
      </c>
      <c r="R718">
        <v>3</v>
      </c>
      <c r="S718">
        <f t="shared" si="78"/>
        <v>2020</v>
      </c>
      <c r="T718" t="s">
        <v>12</v>
      </c>
      <c r="U718">
        <v>1</v>
      </c>
      <c r="V718" t="s">
        <v>3386</v>
      </c>
      <c r="W718">
        <f>VLOOKUP(Q718,'PBT Tag Rates'!$B$5:$E$44,4,FALSE)</f>
        <v>0.98961045999999997</v>
      </c>
      <c r="X718">
        <v>1</v>
      </c>
      <c r="Y718" s="14">
        <f>IFERROR(LOOKUP(H718,{30,43,48,53,58,63,68,73,78,83,88,93,97},{42,47,52,57,62,67,72,77,82,87,92,99,100}),999)</f>
        <v>62</v>
      </c>
      <c r="Z718" s="17">
        <f t="shared" si="79"/>
        <v>1.4285714285714286</v>
      </c>
      <c r="AA718" s="17">
        <f t="shared" si="80"/>
        <v>1.4285714285714286</v>
      </c>
      <c r="AB718" s="17">
        <f t="shared" si="81"/>
        <v>2.518344052903343</v>
      </c>
      <c r="AC718" s="17" t="s">
        <v>17654</v>
      </c>
    </row>
    <row r="719" spans="1:29" x14ac:dyDescent="0.25">
      <c r="A719" t="s">
        <v>3339</v>
      </c>
      <c r="B719" s="166" t="s">
        <v>5371</v>
      </c>
      <c r="C719" t="s">
        <v>5372</v>
      </c>
      <c r="D719" s="1">
        <v>45163</v>
      </c>
      <c r="E719">
        <f t="shared" si="76"/>
        <v>70</v>
      </c>
      <c r="F719" t="s">
        <v>14</v>
      </c>
      <c r="G719">
        <v>840</v>
      </c>
      <c r="H719">
        <f t="shared" si="75"/>
        <v>84</v>
      </c>
      <c r="I719" t="s">
        <v>7</v>
      </c>
      <c r="J719" t="s">
        <v>8</v>
      </c>
      <c r="K719" t="s">
        <v>5373</v>
      </c>
      <c r="L719" t="s">
        <v>8</v>
      </c>
      <c r="M719" t="s">
        <v>14</v>
      </c>
      <c r="N719" t="str">
        <f t="shared" si="77"/>
        <v>F</v>
      </c>
      <c r="O719" t="s">
        <v>2165</v>
      </c>
      <c r="P719" t="s">
        <v>3743</v>
      </c>
      <c r="Q719" t="s">
        <v>221</v>
      </c>
      <c r="R719">
        <v>4</v>
      </c>
      <c r="S719">
        <f t="shared" si="78"/>
        <v>2019</v>
      </c>
      <c r="T719" t="s">
        <v>12</v>
      </c>
      <c r="U719">
        <v>1</v>
      </c>
      <c r="V719" t="s">
        <v>3346</v>
      </c>
      <c r="W719">
        <f>VLOOKUP(Q719,'PBT Tag Rates'!$B$5:$E$44,4,FALSE)</f>
        <v>0.95971980899999998</v>
      </c>
      <c r="X719">
        <v>1</v>
      </c>
      <c r="Y719" s="14">
        <f>IFERROR(LOOKUP(H719,{30,43,48,53,58,63,68,73,78,83,88,93,97},{42,47,52,57,62,67,72,77,82,87,92,99,100}),999)</f>
        <v>87</v>
      </c>
      <c r="Z719" s="17">
        <f t="shared" si="79"/>
        <v>1.4285714285714286</v>
      </c>
      <c r="AA719" s="17">
        <f t="shared" si="80"/>
        <v>1.4285714285714286</v>
      </c>
      <c r="AB719" s="17">
        <f t="shared" si="81"/>
        <v>2.518344052903343</v>
      </c>
      <c r="AC719" s="17" t="s">
        <v>17654</v>
      </c>
    </row>
    <row r="720" spans="1:29" x14ac:dyDescent="0.25">
      <c r="A720" t="s">
        <v>3339</v>
      </c>
      <c r="B720" s="166" t="s">
        <v>5374</v>
      </c>
      <c r="C720" t="s">
        <v>5375</v>
      </c>
      <c r="D720" s="1">
        <v>45163</v>
      </c>
      <c r="E720">
        <f t="shared" si="76"/>
        <v>70</v>
      </c>
      <c r="F720" t="s">
        <v>14</v>
      </c>
      <c r="G720">
        <v>810</v>
      </c>
      <c r="H720">
        <f t="shared" si="75"/>
        <v>81</v>
      </c>
      <c r="I720" t="s">
        <v>7</v>
      </c>
      <c r="J720" t="s">
        <v>8</v>
      </c>
      <c r="K720" t="s">
        <v>5376</v>
      </c>
      <c r="L720" t="s">
        <v>8</v>
      </c>
      <c r="M720" t="s">
        <v>14</v>
      </c>
      <c r="N720" t="str">
        <f t="shared" si="77"/>
        <v>F</v>
      </c>
      <c r="O720" t="s">
        <v>1133</v>
      </c>
      <c r="P720" t="s">
        <v>1134</v>
      </c>
      <c r="Q720" t="s">
        <v>221</v>
      </c>
      <c r="R720">
        <v>4</v>
      </c>
      <c r="S720">
        <f t="shared" si="78"/>
        <v>2019</v>
      </c>
      <c r="T720" t="s">
        <v>12</v>
      </c>
      <c r="U720">
        <v>0.999999999999998</v>
      </c>
      <c r="V720" t="s">
        <v>3346</v>
      </c>
      <c r="W720">
        <f>VLOOKUP(Q720,'PBT Tag Rates'!$B$5:$E$44,4,FALSE)</f>
        <v>0.95971980899999998</v>
      </c>
      <c r="X720">
        <v>1</v>
      </c>
      <c r="Y720" s="14">
        <f>IFERROR(LOOKUP(H720,{30,43,48,53,58,63,68,73,78,83,88,93,97},{42,47,52,57,62,67,72,77,82,87,92,99,100}),999)</f>
        <v>82</v>
      </c>
      <c r="Z720" s="17">
        <f t="shared" si="79"/>
        <v>1.4285714285714286</v>
      </c>
      <c r="AA720" s="17">
        <f t="shared" si="80"/>
        <v>1.4285714285714286</v>
      </c>
      <c r="AB720" s="17">
        <f t="shared" si="81"/>
        <v>2.518344052903343</v>
      </c>
      <c r="AC720" s="17" t="s">
        <v>17654</v>
      </c>
    </row>
    <row r="721" spans="1:29" x14ac:dyDescent="0.25">
      <c r="A721" t="s">
        <v>3339</v>
      </c>
      <c r="B721" s="166" t="s">
        <v>5377</v>
      </c>
      <c r="C721" t="s">
        <v>5378</v>
      </c>
      <c r="D721" s="1">
        <v>45163</v>
      </c>
      <c r="E721">
        <f t="shared" si="76"/>
        <v>70</v>
      </c>
      <c r="F721" t="s">
        <v>6</v>
      </c>
      <c r="G721">
        <v>760</v>
      </c>
      <c r="H721">
        <f t="shared" si="75"/>
        <v>76</v>
      </c>
      <c r="I721" t="s">
        <v>7</v>
      </c>
      <c r="J721" t="s">
        <v>8</v>
      </c>
      <c r="K721" t="s">
        <v>5379</v>
      </c>
      <c r="L721" t="s">
        <v>8</v>
      </c>
      <c r="M721" t="s">
        <v>6</v>
      </c>
      <c r="N721" t="str">
        <f t="shared" si="77"/>
        <v>M</v>
      </c>
      <c r="O721" t="s">
        <v>8</v>
      </c>
      <c r="P721" t="s">
        <v>8</v>
      </c>
      <c r="Q721" t="s">
        <v>11</v>
      </c>
      <c r="R721" t="s">
        <v>8</v>
      </c>
      <c r="S721" t="str">
        <f t="shared" si="78"/>
        <v>U</v>
      </c>
      <c r="T721" t="s">
        <v>12</v>
      </c>
      <c r="U721">
        <v>1</v>
      </c>
      <c r="V721" t="s">
        <v>11</v>
      </c>
      <c r="W721" t="e">
        <f>VLOOKUP(Q721,'PBT Tag Rates'!$B$5:$E$44,4,FALSE)</f>
        <v>#N/A</v>
      </c>
      <c r="X721">
        <v>1</v>
      </c>
      <c r="Y721" s="14">
        <f>IFERROR(LOOKUP(H721,{30,43,48,53,58,63,68,73,78,83,88,93,97},{42,47,52,57,62,67,72,77,82,87,92,99,100}),999)</f>
        <v>77</v>
      </c>
      <c r="Z721" s="17">
        <f t="shared" si="79"/>
        <v>1.4285714285714286</v>
      </c>
      <c r="AA721" s="17">
        <f t="shared" si="80"/>
        <v>1.4285714285714286</v>
      </c>
      <c r="AB721" s="17">
        <f t="shared" si="81"/>
        <v>2.518344052903343</v>
      </c>
      <c r="AC721" s="17" t="s">
        <v>17654</v>
      </c>
    </row>
    <row r="722" spans="1:29" x14ac:dyDescent="0.25">
      <c r="A722" t="s">
        <v>3339</v>
      </c>
      <c r="B722" s="166" t="s">
        <v>5380</v>
      </c>
      <c r="C722" t="s">
        <v>5381</v>
      </c>
      <c r="D722" s="1">
        <v>45163</v>
      </c>
      <c r="E722">
        <f t="shared" si="76"/>
        <v>70</v>
      </c>
      <c r="F722" t="s">
        <v>14</v>
      </c>
      <c r="G722">
        <v>790</v>
      </c>
      <c r="H722">
        <f t="shared" si="75"/>
        <v>79</v>
      </c>
      <c r="I722" t="s">
        <v>7</v>
      </c>
      <c r="J722" t="s">
        <v>8</v>
      </c>
      <c r="K722" t="s">
        <v>5382</v>
      </c>
      <c r="L722" t="s">
        <v>8</v>
      </c>
      <c r="M722" t="s">
        <v>14</v>
      </c>
      <c r="N722" t="str">
        <f t="shared" si="77"/>
        <v>F</v>
      </c>
      <c r="O722" t="s">
        <v>1198</v>
      </c>
      <c r="P722" t="s">
        <v>1772</v>
      </c>
      <c r="Q722" t="s">
        <v>221</v>
      </c>
      <c r="R722">
        <v>4</v>
      </c>
      <c r="S722">
        <f t="shared" si="78"/>
        <v>2019</v>
      </c>
      <c r="T722" t="s">
        <v>12</v>
      </c>
      <c r="U722">
        <v>0.999999999999995</v>
      </c>
      <c r="V722" t="s">
        <v>3396</v>
      </c>
      <c r="W722">
        <f>VLOOKUP(Q722,'PBT Tag Rates'!$B$5:$E$44,4,FALSE)</f>
        <v>0.95971980899999998</v>
      </c>
      <c r="X722">
        <v>1</v>
      </c>
      <c r="Y722" s="14">
        <f>IFERROR(LOOKUP(H722,{30,43,48,53,58,63,68,73,78,83,88,93,97},{42,47,52,57,62,67,72,77,82,87,92,99,100}),999)</f>
        <v>82</v>
      </c>
      <c r="Z722" s="17">
        <f t="shared" si="79"/>
        <v>1.4285714285714286</v>
      </c>
      <c r="AA722" s="17">
        <f t="shared" si="80"/>
        <v>1.4285714285714286</v>
      </c>
      <c r="AB722" s="17">
        <f t="shared" si="81"/>
        <v>2.518344052903343</v>
      </c>
      <c r="AC722" s="17" t="s">
        <v>17655</v>
      </c>
    </row>
    <row r="723" spans="1:29" x14ac:dyDescent="0.25">
      <c r="A723" t="s">
        <v>3339</v>
      </c>
      <c r="B723" s="166" t="s">
        <v>5383</v>
      </c>
      <c r="C723" t="s">
        <v>5384</v>
      </c>
      <c r="D723" s="1">
        <v>45163</v>
      </c>
      <c r="E723">
        <f t="shared" si="76"/>
        <v>70</v>
      </c>
      <c r="F723" t="s">
        <v>14</v>
      </c>
      <c r="G723">
        <v>730</v>
      </c>
      <c r="H723">
        <f t="shared" si="75"/>
        <v>73</v>
      </c>
      <c r="I723" t="s">
        <v>9</v>
      </c>
      <c r="J723">
        <v>1</v>
      </c>
      <c r="K723" t="s">
        <v>8</v>
      </c>
      <c r="L723" t="s">
        <v>8</v>
      </c>
      <c r="M723" t="s">
        <v>14</v>
      </c>
      <c r="N723" t="str">
        <f t="shared" si="77"/>
        <v>F</v>
      </c>
      <c r="O723" t="s">
        <v>8</v>
      </c>
      <c r="P723" t="s">
        <v>8</v>
      </c>
      <c r="Q723" t="s">
        <v>11</v>
      </c>
      <c r="R723" t="s">
        <v>8</v>
      </c>
      <c r="S723" t="str">
        <f t="shared" si="78"/>
        <v>U</v>
      </c>
      <c r="T723" t="s">
        <v>12</v>
      </c>
      <c r="U723">
        <v>1</v>
      </c>
      <c r="V723" t="s">
        <v>3100</v>
      </c>
      <c r="W723" t="e">
        <f>VLOOKUP(Q723,'PBT Tag Rates'!$B$5:$E$44,4,FALSE)</f>
        <v>#N/A</v>
      </c>
      <c r="X723">
        <v>1</v>
      </c>
      <c r="Y723" s="14">
        <f>IFERROR(LOOKUP(H723,{30,43,48,53,58,63,68,73,78,83,88,93,97},{42,47,52,57,62,67,72,77,82,87,92,99,100}),999)</f>
        <v>77</v>
      </c>
      <c r="Z723" s="17">
        <f t="shared" si="79"/>
        <v>1.4285714285714286</v>
      </c>
      <c r="AA723" s="17">
        <f t="shared" si="80"/>
        <v>1.4285714285714286</v>
      </c>
      <c r="AB723" s="17">
        <f t="shared" si="81"/>
        <v>2.518344052903343</v>
      </c>
      <c r="AC723" s="17" t="s">
        <v>17654</v>
      </c>
    </row>
    <row r="724" spans="1:29" x14ac:dyDescent="0.25">
      <c r="A724" t="s">
        <v>3339</v>
      </c>
      <c r="B724" s="166" t="s">
        <v>5385</v>
      </c>
      <c r="C724" t="s">
        <v>5386</v>
      </c>
      <c r="D724" s="1">
        <v>45163</v>
      </c>
      <c r="E724">
        <f t="shared" si="76"/>
        <v>70</v>
      </c>
      <c r="F724" t="s">
        <v>14</v>
      </c>
      <c r="G724">
        <v>800</v>
      </c>
      <c r="H724">
        <f t="shared" si="75"/>
        <v>80</v>
      </c>
      <c r="I724" t="s">
        <v>7</v>
      </c>
      <c r="J724" t="s">
        <v>8</v>
      </c>
      <c r="K724" t="s">
        <v>5387</v>
      </c>
      <c r="L724" t="s">
        <v>8</v>
      </c>
      <c r="M724" t="s">
        <v>14</v>
      </c>
      <c r="N724" t="str">
        <f t="shared" si="77"/>
        <v>F</v>
      </c>
      <c r="O724" t="s">
        <v>8</v>
      </c>
      <c r="P724" t="s">
        <v>8</v>
      </c>
      <c r="Q724" t="s">
        <v>11</v>
      </c>
      <c r="R724" t="s">
        <v>8</v>
      </c>
      <c r="S724" t="str">
        <f t="shared" si="78"/>
        <v>U</v>
      </c>
      <c r="T724" t="s">
        <v>12</v>
      </c>
      <c r="U724">
        <v>1</v>
      </c>
      <c r="V724" t="s">
        <v>11</v>
      </c>
      <c r="W724" t="e">
        <f>VLOOKUP(Q724,'PBT Tag Rates'!$B$5:$E$44,4,FALSE)</f>
        <v>#N/A</v>
      </c>
      <c r="X724">
        <v>1</v>
      </c>
      <c r="Y724" s="14">
        <f>IFERROR(LOOKUP(H724,{30,43,48,53,58,63,68,73,78,83,88,93,97},{42,47,52,57,62,67,72,77,82,87,92,99,100}),999)</f>
        <v>82</v>
      </c>
      <c r="Z724" s="17">
        <f t="shared" si="79"/>
        <v>1.4285714285714286</v>
      </c>
      <c r="AA724" s="17">
        <f t="shared" si="80"/>
        <v>1.4285714285714286</v>
      </c>
      <c r="AB724" s="17">
        <f t="shared" si="81"/>
        <v>2.518344052903343</v>
      </c>
      <c r="AC724" s="17" t="s">
        <v>17654</v>
      </c>
    </row>
    <row r="725" spans="1:29" x14ac:dyDescent="0.25">
      <c r="A725" t="s">
        <v>3339</v>
      </c>
      <c r="B725" s="166" t="s">
        <v>5388</v>
      </c>
      <c r="C725" t="s">
        <v>5389</v>
      </c>
      <c r="D725" s="1">
        <v>45163</v>
      </c>
      <c r="E725">
        <f t="shared" si="76"/>
        <v>70</v>
      </c>
      <c r="F725" t="s">
        <v>14</v>
      </c>
      <c r="G725">
        <v>740</v>
      </c>
      <c r="H725">
        <f t="shared" si="75"/>
        <v>74</v>
      </c>
      <c r="I725" t="s">
        <v>7</v>
      </c>
      <c r="J725" t="s">
        <v>8</v>
      </c>
      <c r="K725" t="s">
        <v>5390</v>
      </c>
      <c r="L725" t="s">
        <v>8</v>
      </c>
      <c r="M725" t="s">
        <v>14</v>
      </c>
      <c r="N725" t="str">
        <f t="shared" si="77"/>
        <v>F</v>
      </c>
      <c r="O725" t="s">
        <v>4827</v>
      </c>
      <c r="P725" t="s">
        <v>5391</v>
      </c>
      <c r="Q725" t="s">
        <v>221</v>
      </c>
      <c r="R725">
        <v>4</v>
      </c>
      <c r="S725">
        <f t="shared" si="78"/>
        <v>2019</v>
      </c>
      <c r="T725" t="s">
        <v>12</v>
      </c>
      <c r="U725">
        <v>1</v>
      </c>
      <c r="V725" t="s">
        <v>3396</v>
      </c>
      <c r="W725">
        <f>VLOOKUP(Q725,'PBT Tag Rates'!$B$5:$E$44,4,FALSE)</f>
        <v>0.95971980899999998</v>
      </c>
      <c r="X725">
        <v>1</v>
      </c>
      <c r="Y725" s="14">
        <f>IFERROR(LOOKUP(H725,{30,43,48,53,58,63,68,73,78,83,88,93,97},{42,47,52,57,62,67,72,77,82,87,92,99,100}),999)</f>
        <v>77</v>
      </c>
      <c r="Z725" s="17">
        <f t="shared" si="79"/>
        <v>1.4285714285714286</v>
      </c>
      <c r="AA725" s="17">
        <f t="shared" si="80"/>
        <v>1.4285714285714286</v>
      </c>
      <c r="AB725" s="17">
        <f t="shared" si="81"/>
        <v>2.518344052903343</v>
      </c>
      <c r="AC725" s="17" t="s">
        <v>17655</v>
      </c>
    </row>
    <row r="726" spans="1:29" x14ac:dyDescent="0.25">
      <c r="A726" t="s">
        <v>3339</v>
      </c>
      <c r="B726" s="166" t="s">
        <v>5392</v>
      </c>
      <c r="C726" t="s">
        <v>855</v>
      </c>
      <c r="D726" s="1">
        <v>45163</v>
      </c>
      <c r="E726">
        <f t="shared" si="76"/>
        <v>70</v>
      </c>
      <c r="F726" t="s">
        <v>6</v>
      </c>
      <c r="G726">
        <v>840</v>
      </c>
      <c r="H726">
        <f t="shared" ref="H726:H789" si="82">G726/10</f>
        <v>84</v>
      </c>
      <c r="I726" t="s">
        <v>9</v>
      </c>
      <c r="J726" t="s">
        <v>8</v>
      </c>
      <c r="K726" t="s">
        <v>5393</v>
      </c>
      <c r="L726" t="s">
        <v>8</v>
      </c>
      <c r="M726" t="s">
        <v>6</v>
      </c>
      <c r="N726" t="str">
        <f t="shared" si="77"/>
        <v>M</v>
      </c>
      <c r="O726" t="s">
        <v>5394</v>
      </c>
      <c r="P726" t="s">
        <v>5395</v>
      </c>
      <c r="Q726" t="s">
        <v>221</v>
      </c>
      <c r="R726">
        <v>4</v>
      </c>
      <c r="S726">
        <f t="shared" si="78"/>
        <v>2019</v>
      </c>
      <c r="T726" t="s">
        <v>12</v>
      </c>
      <c r="U726">
        <v>0.999999999999999</v>
      </c>
      <c r="V726" t="s">
        <v>3608</v>
      </c>
      <c r="W726">
        <f>VLOOKUP(Q726,'PBT Tag Rates'!$B$5:$E$44,4,FALSE)</f>
        <v>0.95971980899999998</v>
      </c>
      <c r="X726">
        <v>1</v>
      </c>
      <c r="Y726" s="14">
        <f>IFERROR(LOOKUP(H726,{30,43,48,53,58,63,68,73,78,83,88,93,97},{42,47,52,57,62,67,72,77,82,87,92,99,100}),999)</f>
        <v>87</v>
      </c>
      <c r="Z726" s="17">
        <f t="shared" si="79"/>
        <v>1.4285714285714286</v>
      </c>
      <c r="AA726" s="17">
        <f t="shared" si="80"/>
        <v>1.4285714285714286</v>
      </c>
      <c r="AB726" s="17">
        <f t="shared" si="81"/>
        <v>2.518344052903343</v>
      </c>
      <c r="AC726" s="17" t="s">
        <v>17654</v>
      </c>
    </row>
    <row r="727" spans="1:29" x14ac:dyDescent="0.25">
      <c r="A727" t="s">
        <v>3339</v>
      </c>
      <c r="B727" s="166" t="s">
        <v>5396</v>
      </c>
      <c r="C727" t="s">
        <v>5397</v>
      </c>
      <c r="D727" s="1">
        <v>45163</v>
      </c>
      <c r="E727">
        <f t="shared" ref="E727:E790" si="83">IF(D727&lt;=$D$3,70,18)</f>
        <v>70</v>
      </c>
      <c r="F727" t="s">
        <v>6</v>
      </c>
      <c r="G727">
        <v>910</v>
      </c>
      <c r="H727">
        <f t="shared" si="82"/>
        <v>91</v>
      </c>
      <c r="I727" t="s">
        <v>9</v>
      </c>
      <c r="J727">
        <v>1</v>
      </c>
      <c r="K727" t="s">
        <v>5398</v>
      </c>
      <c r="L727" t="s">
        <v>8</v>
      </c>
      <c r="M727" t="s">
        <v>6</v>
      </c>
      <c r="N727" t="str">
        <f t="shared" ref="N727:N790" si="84">IF(M727="U",F727,M727)</f>
        <v>M</v>
      </c>
      <c r="O727" t="s">
        <v>2824</v>
      </c>
      <c r="P727" t="s">
        <v>2963</v>
      </c>
      <c r="Q727" t="s">
        <v>221</v>
      </c>
      <c r="R727">
        <v>4</v>
      </c>
      <c r="S727">
        <f t="shared" ref="S727:S790" si="85">IFERROR($S$3-R727,"U")</f>
        <v>2019</v>
      </c>
      <c r="T727" t="s">
        <v>12</v>
      </c>
      <c r="U727">
        <v>1</v>
      </c>
      <c r="V727" t="s">
        <v>3396</v>
      </c>
      <c r="W727">
        <f>VLOOKUP(Q727,'PBT Tag Rates'!$B$5:$E$44,4,FALSE)</f>
        <v>0.95971980899999998</v>
      </c>
      <c r="X727">
        <v>1</v>
      </c>
      <c r="Y727" s="14">
        <f>IFERROR(LOOKUP(H727,{30,43,48,53,58,63,68,73,78,83,88,93,97},{42,47,52,57,62,67,72,77,82,87,92,99,100}),999)</f>
        <v>92</v>
      </c>
      <c r="Z727" s="17">
        <f t="shared" ref="Z727:Z790" si="86">IF(D727&lt;$D$3,X727/$Z$3,X727/$Z$4)</f>
        <v>1.4285714285714286</v>
      </c>
      <c r="AA727" s="17">
        <f t="shared" ref="AA727:AA790" si="87">Z727*(1+$AA$4)</f>
        <v>1.4285714285714286</v>
      </c>
      <c r="AB727" s="17">
        <f t="shared" ref="AB727:AB790" si="88">IF(D727&lt;$D$3,AA727/$AB$3,AA727/$AB$4)</f>
        <v>2.518344052903343</v>
      </c>
      <c r="AC727" s="17" t="s">
        <v>17655</v>
      </c>
    </row>
    <row r="728" spans="1:29" x14ac:dyDescent="0.25">
      <c r="A728" t="s">
        <v>3339</v>
      </c>
      <c r="B728" s="166" t="s">
        <v>5399</v>
      </c>
      <c r="C728" t="s">
        <v>5400</v>
      </c>
      <c r="D728" s="1">
        <v>45163</v>
      </c>
      <c r="E728">
        <f t="shared" si="83"/>
        <v>70</v>
      </c>
      <c r="F728" t="s">
        <v>14</v>
      </c>
      <c r="G728">
        <v>780</v>
      </c>
      <c r="H728">
        <f t="shared" si="82"/>
        <v>78</v>
      </c>
      <c r="I728" t="s">
        <v>7</v>
      </c>
      <c r="J728" t="s">
        <v>8</v>
      </c>
      <c r="K728" t="s">
        <v>5401</v>
      </c>
      <c r="L728" t="s">
        <v>8</v>
      </c>
      <c r="M728" t="s">
        <v>14</v>
      </c>
      <c r="N728" t="str">
        <f t="shared" si="84"/>
        <v>F</v>
      </c>
      <c r="O728" t="s">
        <v>3674</v>
      </c>
      <c r="P728" t="s">
        <v>3675</v>
      </c>
      <c r="Q728" t="s">
        <v>281</v>
      </c>
      <c r="R728">
        <v>4</v>
      </c>
      <c r="S728">
        <f t="shared" si="85"/>
        <v>2019</v>
      </c>
      <c r="T728" t="s">
        <v>12</v>
      </c>
      <c r="U728">
        <v>1.00000000000001</v>
      </c>
      <c r="V728" t="s">
        <v>3079</v>
      </c>
      <c r="W728">
        <f>VLOOKUP(Q728,'PBT Tag Rates'!$B$5:$E$44,4,FALSE)</f>
        <v>0.99705232300000002</v>
      </c>
      <c r="X728">
        <v>1</v>
      </c>
      <c r="Y728" s="14">
        <f>IFERROR(LOOKUP(H728,{30,43,48,53,58,63,68,73,78,83,88,93,97},{42,47,52,57,62,67,72,77,82,87,92,99,100}),999)</f>
        <v>82</v>
      </c>
      <c r="Z728" s="17">
        <f t="shared" si="86"/>
        <v>1.4285714285714286</v>
      </c>
      <c r="AA728" s="17">
        <f t="shared" si="87"/>
        <v>1.4285714285714286</v>
      </c>
      <c r="AB728" s="17">
        <f t="shared" si="88"/>
        <v>2.518344052903343</v>
      </c>
      <c r="AC728" s="17" t="s">
        <v>17654</v>
      </c>
    </row>
    <row r="729" spans="1:29" x14ac:dyDescent="0.25">
      <c r="A729" t="s">
        <v>3339</v>
      </c>
      <c r="B729" s="166" t="s">
        <v>5402</v>
      </c>
      <c r="C729" t="s">
        <v>5403</v>
      </c>
      <c r="D729" s="1">
        <v>45163</v>
      </c>
      <c r="E729">
        <f t="shared" si="83"/>
        <v>70</v>
      </c>
      <c r="F729" t="s">
        <v>6</v>
      </c>
      <c r="G729">
        <v>730</v>
      </c>
      <c r="H729">
        <f t="shared" si="82"/>
        <v>73</v>
      </c>
      <c r="I729" t="s">
        <v>7</v>
      </c>
      <c r="J729" t="s">
        <v>8</v>
      </c>
      <c r="K729" t="s">
        <v>5404</v>
      </c>
      <c r="L729" t="s">
        <v>8</v>
      </c>
      <c r="M729" t="s">
        <v>6</v>
      </c>
      <c r="N729" t="str">
        <f t="shared" si="84"/>
        <v>M</v>
      </c>
      <c r="O729" t="s">
        <v>8</v>
      </c>
      <c r="P729" t="s">
        <v>8</v>
      </c>
      <c r="Q729" t="s">
        <v>11</v>
      </c>
      <c r="R729" t="s">
        <v>8</v>
      </c>
      <c r="S729" t="str">
        <f t="shared" si="85"/>
        <v>U</v>
      </c>
      <c r="T729" t="s">
        <v>12</v>
      </c>
      <c r="U729">
        <v>1</v>
      </c>
      <c r="V729" t="s">
        <v>11</v>
      </c>
      <c r="W729" t="e">
        <f>VLOOKUP(Q729,'PBT Tag Rates'!$B$5:$E$44,4,FALSE)</f>
        <v>#N/A</v>
      </c>
      <c r="X729">
        <v>1</v>
      </c>
      <c r="Y729" s="14">
        <f>IFERROR(LOOKUP(H729,{30,43,48,53,58,63,68,73,78,83,88,93,97},{42,47,52,57,62,67,72,77,82,87,92,99,100}),999)</f>
        <v>77</v>
      </c>
      <c r="Z729" s="17">
        <f t="shared" si="86"/>
        <v>1.4285714285714286</v>
      </c>
      <c r="AA729" s="17">
        <f t="shared" si="87"/>
        <v>1.4285714285714286</v>
      </c>
      <c r="AB729" s="17">
        <f t="shared" si="88"/>
        <v>2.518344052903343</v>
      </c>
      <c r="AC729" s="17" t="s">
        <v>17654</v>
      </c>
    </row>
    <row r="730" spans="1:29" x14ac:dyDescent="0.25">
      <c r="A730" t="s">
        <v>3339</v>
      </c>
      <c r="B730" s="166" t="s">
        <v>5405</v>
      </c>
      <c r="C730" t="s">
        <v>5406</v>
      </c>
      <c r="D730" s="1">
        <v>45163</v>
      </c>
      <c r="E730">
        <f t="shared" si="83"/>
        <v>70</v>
      </c>
      <c r="F730" t="s">
        <v>14</v>
      </c>
      <c r="G730">
        <v>790</v>
      </c>
      <c r="H730">
        <f t="shared" si="82"/>
        <v>79</v>
      </c>
      <c r="I730" t="s">
        <v>7</v>
      </c>
      <c r="J730" t="s">
        <v>8</v>
      </c>
      <c r="K730" t="s">
        <v>5407</v>
      </c>
      <c r="L730" t="s">
        <v>8</v>
      </c>
      <c r="M730" t="s">
        <v>14</v>
      </c>
      <c r="N730" t="str">
        <f t="shared" si="84"/>
        <v>F</v>
      </c>
      <c r="O730" t="s">
        <v>2000</v>
      </c>
      <c r="P730" t="s">
        <v>2001</v>
      </c>
      <c r="Q730" t="s">
        <v>221</v>
      </c>
      <c r="R730">
        <v>4</v>
      </c>
      <c r="S730">
        <f t="shared" si="85"/>
        <v>2019</v>
      </c>
      <c r="T730" t="s">
        <v>12</v>
      </c>
      <c r="U730">
        <v>1</v>
      </c>
      <c r="V730" t="s">
        <v>3346</v>
      </c>
      <c r="W730">
        <f>VLOOKUP(Q730,'PBT Tag Rates'!$B$5:$E$44,4,FALSE)</f>
        <v>0.95971980899999998</v>
      </c>
      <c r="X730">
        <v>1</v>
      </c>
      <c r="Y730" s="14">
        <f>IFERROR(LOOKUP(H730,{30,43,48,53,58,63,68,73,78,83,88,93,97},{42,47,52,57,62,67,72,77,82,87,92,99,100}),999)</f>
        <v>82</v>
      </c>
      <c r="Z730" s="17">
        <f t="shared" si="86"/>
        <v>1.4285714285714286</v>
      </c>
      <c r="AA730" s="17">
        <f t="shared" si="87"/>
        <v>1.4285714285714286</v>
      </c>
      <c r="AB730" s="17">
        <f t="shared" si="88"/>
        <v>2.518344052903343</v>
      </c>
      <c r="AC730" s="17" t="s">
        <v>17654</v>
      </c>
    </row>
    <row r="731" spans="1:29" x14ac:dyDescent="0.25">
      <c r="A731" t="s">
        <v>3339</v>
      </c>
      <c r="B731" s="166" t="s">
        <v>5408</v>
      </c>
      <c r="C731" t="s">
        <v>5409</v>
      </c>
      <c r="D731" s="1">
        <v>45163</v>
      </c>
      <c r="E731">
        <f t="shared" si="83"/>
        <v>70</v>
      </c>
      <c r="F731" t="s">
        <v>6</v>
      </c>
      <c r="G731">
        <v>710</v>
      </c>
      <c r="H731">
        <f t="shared" si="82"/>
        <v>71</v>
      </c>
      <c r="I731" t="s">
        <v>7</v>
      </c>
      <c r="J731" t="s">
        <v>8</v>
      </c>
      <c r="K731" t="s">
        <v>5410</v>
      </c>
      <c r="L731" t="s">
        <v>8</v>
      </c>
      <c r="M731" t="s">
        <v>6</v>
      </c>
      <c r="N731" t="str">
        <f t="shared" si="84"/>
        <v>M</v>
      </c>
      <c r="O731" t="s">
        <v>8</v>
      </c>
      <c r="P731" t="s">
        <v>8</v>
      </c>
      <c r="Q731" t="s">
        <v>11</v>
      </c>
      <c r="R731" t="s">
        <v>8</v>
      </c>
      <c r="S731" t="str">
        <f t="shared" si="85"/>
        <v>U</v>
      </c>
      <c r="T731" t="s">
        <v>12</v>
      </c>
      <c r="U731">
        <v>1</v>
      </c>
      <c r="V731" t="s">
        <v>11</v>
      </c>
      <c r="W731" t="e">
        <f>VLOOKUP(Q731,'PBT Tag Rates'!$B$5:$E$44,4,FALSE)</f>
        <v>#N/A</v>
      </c>
      <c r="X731">
        <v>1</v>
      </c>
      <c r="Y731" s="14">
        <f>IFERROR(LOOKUP(H731,{30,43,48,53,58,63,68,73,78,83,88,93,97},{42,47,52,57,62,67,72,77,82,87,92,99,100}),999)</f>
        <v>72</v>
      </c>
      <c r="Z731" s="17">
        <f t="shared" si="86"/>
        <v>1.4285714285714286</v>
      </c>
      <c r="AA731" s="17">
        <f t="shared" si="87"/>
        <v>1.4285714285714286</v>
      </c>
      <c r="AB731" s="17">
        <f t="shared" si="88"/>
        <v>2.518344052903343</v>
      </c>
      <c r="AC731" s="17" t="s">
        <v>17654</v>
      </c>
    </row>
    <row r="732" spans="1:29" x14ac:dyDescent="0.25">
      <c r="A732" t="s">
        <v>3339</v>
      </c>
      <c r="B732" s="166" t="s">
        <v>5411</v>
      </c>
      <c r="C732" t="s">
        <v>5412</v>
      </c>
      <c r="D732" s="1">
        <v>45163</v>
      </c>
      <c r="E732">
        <f t="shared" si="83"/>
        <v>70</v>
      </c>
      <c r="F732" t="s">
        <v>14</v>
      </c>
      <c r="G732">
        <v>730</v>
      </c>
      <c r="H732">
        <f t="shared" si="82"/>
        <v>73</v>
      </c>
      <c r="I732" t="s">
        <v>7</v>
      </c>
      <c r="J732" t="s">
        <v>8</v>
      </c>
      <c r="K732" t="s">
        <v>5413</v>
      </c>
      <c r="L732" t="s">
        <v>8</v>
      </c>
      <c r="M732" t="s">
        <v>6</v>
      </c>
      <c r="N732" t="str">
        <f t="shared" si="84"/>
        <v>M</v>
      </c>
      <c r="O732" t="s">
        <v>8</v>
      </c>
      <c r="P732" t="s">
        <v>8</v>
      </c>
      <c r="Q732" t="s">
        <v>11</v>
      </c>
      <c r="R732" t="s">
        <v>8</v>
      </c>
      <c r="S732" t="str">
        <f t="shared" si="85"/>
        <v>U</v>
      </c>
      <c r="T732" t="s">
        <v>12</v>
      </c>
      <c r="U732">
        <v>0.999999999999999</v>
      </c>
      <c r="V732" t="s">
        <v>11</v>
      </c>
      <c r="W732" t="e">
        <f>VLOOKUP(Q732,'PBT Tag Rates'!$B$5:$E$44,4,FALSE)</f>
        <v>#N/A</v>
      </c>
      <c r="X732">
        <v>1</v>
      </c>
      <c r="Y732" s="14">
        <f>IFERROR(LOOKUP(H732,{30,43,48,53,58,63,68,73,78,83,88,93,97},{42,47,52,57,62,67,72,77,82,87,92,99,100}),999)</f>
        <v>77</v>
      </c>
      <c r="Z732" s="17">
        <f t="shared" si="86"/>
        <v>1.4285714285714286</v>
      </c>
      <c r="AA732" s="17">
        <f t="shared" si="87"/>
        <v>1.4285714285714286</v>
      </c>
      <c r="AB732" s="17">
        <f t="shared" si="88"/>
        <v>2.518344052903343</v>
      </c>
      <c r="AC732" s="17" t="s">
        <v>17654</v>
      </c>
    </row>
    <row r="733" spans="1:29" x14ac:dyDescent="0.25">
      <c r="A733" t="s">
        <v>3339</v>
      </c>
      <c r="B733" s="166" t="s">
        <v>5414</v>
      </c>
      <c r="C733" t="s">
        <v>5415</v>
      </c>
      <c r="D733" s="1">
        <v>45163</v>
      </c>
      <c r="E733">
        <f t="shared" si="83"/>
        <v>70</v>
      </c>
      <c r="F733" t="s">
        <v>6</v>
      </c>
      <c r="G733">
        <v>740</v>
      </c>
      <c r="H733">
        <f t="shared" si="82"/>
        <v>74</v>
      </c>
      <c r="I733" t="s">
        <v>7</v>
      </c>
      <c r="J733" t="s">
        <v>8</v>
      </c>
      <c r="K733" t="s">
        <v>5416</v>
      </c>
      <c r="L733" t="s">
        <v>8</v>
      </c>
      <c r="M733" t="s">
        <v>6</v>
      </c>
      <c r="N733" t="str">
        <f t="shared" si="84"/>
        <v>M</v>
      </c>
      <c r="O733" t="s">
        <v>3456</v>
      </c>
      <c r="P733" t="s">
        <v>3457</v>
      </c>
      <c r="Q733" t="s">
        <v>221</v>
      </c>
      <c r="R733">
        <v>4</v>
      </c>
      <c r="S733">
        <f t="shared" si="85"/>
        <v>2019</v>
      </c>
      <c r="T733" t="s">
        <v>12</v>
      </c>
      <c r="U733">
        <v>0.999999999999999</v>
      </c>
      <c r="V733" t="s">
        <v>3357</v>
      </c>
      <c r="W733">
        <f>VLOOKUP(Q733,'PBT Tag Rates'!$B$5:$E$44,4,FALSE)</f>
        <v>0.95971980899999998</v>
      </c>
      <c r="X733">
        <v>1</v>
      </c>
      <c r="Y733" s="14">
        <f>IFERROR(LOOKUP(H733,{30,43,48,53,58,63,68,73,78,83,88,93,97},{42,47,52,57,62,67,72,77,82,87,92,99,100}),999)</f>
        <v>77</v>
      </c>
      <c r="Z733" s="17">
        <f t="shared" si="86"/>
        <v>1.4285714285714286</v>
      </c>
      <c r="AA733" s="17">
        <f t="shared" si="87"/>
        <v>1.4285714285714286</v>
      </c>
      <c r="AB733" s="17">
        <f t="shared" si="88"/>
        <v>2.518344052903343</v>
      </c>
      <c r="AC733" s="17" t="s">
        <v>17654</v>
      </c>
    </row>
    <row r="734" spans="1:29" x14ac:dyDescent="0.25">
      <c r="A734" t="s">
        <v>3339</v>
      </c>
      <c r="B734" s="166" t="s">
        <v>5417</v>
      </c>
      <c r="C734" t="s">
        <v>856</v>
      </c>
      <c r="D734" s="1">
        <v>45163</v>
      </c>
      <c r="E734">
        <f t="shared" si="83"/>
        <v>70</v>
      </c>
      <c r="F734" t="s">
        <v>14</v>
      </c>
      <c r="G734">
        <v>810</v>
      </c>
      <c r="H734">
        <f t="shared" si="82"/>
        <v>81</v>
      </c>
      <c r="I734" t="s">
        <v>7</v>
      </c>
      <c r="J734" t="s">
        <v>8</v>
      </c>
      <c r="K734" t="s">
        <v>5418</v>
      </c>
      <c r="L734" t="s">
        <v>8</v>
      </c>
      <c r="M734" t="s">
        <v>14</v>
      </c>
      <c r="N734" t="str">
        <f t="shared" si="84"/>
        <v>F</v>
      </c>
      <c r="O734" t="s">
        <v>243</v>
      </c>
      <c r="P734" t="s">
        <v>5419</v>
      </c>
      <c r="Q734" t="s">
        <v>221</v>
      </c>
      <c r="R734">
        <v>4</v>
      </c>
      <c r="S734">
        <f t="shared" si="85"/>
        <v>2019</v>
      </c>
      <c r="T734" t="s">
        <v>12</v>
      </c>
      <c r="U734">
        <v>0.999999999999999</v>
      </c>
      <c r="V734" t="s">
        <v>3386</v>
      </c>
      <c r="W734">
        <f>VLOOKUP(Q734,'PBT Tag Rates'!$B$5:$E$44,4,FALSE)</f>
        <v>0.95971980899999998</v>
      </c>
      <c r="X734">
        <v>1</v>
      </c>
      <c r="Y734" s="14">
        <f>IFERROR(LOOKUP(H734,{30,43,48,53,58,63,68,73,78,83,88,93,97},{42,47,52,57,62,67,72,77,82,87,92,99,100}),999)</f>
        <v>82</v>
      </c>
      <c r="Z734" s="17">
        <f t="shared" si="86"/>
        <v>1.4285714285714286</v>
      </c>
      <c r="AA734" s="17">
        <f t="shared" si="87"/>
        <v>1.4285714285714286</v>
      </c>
      <c r="AB734" s="17">
        <f t="shared" si="88"/>
        <v>2.518344052903343</v>
      </c>
      <c r="AC734" s="17" t="s">
        <v>17654</v>
      </c>
    </row>
    <row r="735" spans="1:29" x14ac:dyDescent="0.25">
      <c r="A735" t="s">
        <v>3339</v>
      </c>
      <c r="B735" s="166" t="s">
        <v>5420</v>
      </c>
      <c r="C735" t="s">
        <v>5421</v>
      </c>
      <c r="D735" s="1">
        <v>45163</v>
      </c>
      <c r="E735">
        <f t="shared" si="83"/>
        <v>70</v>
      </c>
      <c r="F735" t="s">
        <v>14</v>
      </c>
      <c r="G735">
        <v>700</v>
      </c>
      <c r="H735">
        <f t="shared" si="82"/>
        <v>70</v>
      </c>
      <c r="I735" t="s">
        <v>7</v>
      </c>
      <c r="J735" t="s">
        <v>8</v>
      </c>
      <c r="K735" t="s">
        <v>5422</v>
      </c>
      <c r="L735" t="s">
        <v>8</v>
      </c>
      <c r="M735" t="s">
        <v>6</v>
      </c>
      <c r="N735" t="str">
        <f t="shared" si="84"/>
        <v>M</v>
      </c>
      <c r="O735" t="s">
        <v>1428</v>
      </c>
      <c r="P735" t="s">
        <v>2608</v>
      </c>
      <c r="Q735" t="s">
        <v>221</v>
      </c>
      <c r="R735">
        <v>4</v>
      </c>
      <c r="S735">
        <f t="shared" si="85"/>
        <v>2019</v>
      </c>
      <c r="T735" t="s">
        <v>12</v>
      </c>
      <c r="U735">
        <v>1</v>
      </c>
      <c r="V735" t="s">
        <v>3396</v>
      </c>
      <c r="W735">
        <f>VLOOKUP(Q735,'PBT Tag Rates'!$B$5:$E$44,4,FALSE)</f>
        <v>0.95971980899999998</v>
      </c>
      <c r="X735">
        <v>1</v>
      </c>
      <c r="Y735" s="14">
        <f>IFERROR(LOOKUP(H735,{30,43,48,53,58,63,68,73,78,83,88,93,97},{42,47,52,57,62,67,72,77,82,87,92,99,100}),999)</f>
        <v>72</v>
      </c>
      <c r="Z735" s="17">
        <f t="shared" si="86"/>
        <v>1.4285714285714286</v>
      </c>
      <c r="AA735" s="17">
        <f t="shared" si="87"/>
        <v>1.4285714285714286</v>
      </c>
      <c r="AB735" s="17">
        <f t="shared" si="88"/>
        <v>2.518344052903343</v>
      </c>
      <c r="AC735" s="17" t="s">
        <v>17655</v>
      </c>
    </row>
    <row r="736" spans="1:29" x14ac:dyDescent="0.25">
      <c r="A736" t="s">
        <v>3339</v>
      </c>
      <c r="B736" s="166" t="s">
        <v>5423</v>
      </c>
      <c r="C736" t="s">
        <v>5424</v>
      </c>
      <c r="D736" s="1">
        <v>45163</v>
      </c>
      <c r="E736">
        <f t="shared" si="83"/>
        <v>70</v>
      </c>
      <c r="F736" t="s">
        <v>6</v>
      </c>
      <c r="G736">
        <v>870</v>
      </c>
      <c r="H736">
        <f t="shared" si="82"/>
        <v>87</v>
      </c>
      <c r="I736" t="s">
        <v>7</v>
      </c>
      <c r="J736" t="s">
        <v>8</v>
      </c>
      <c r="K736" t="s">
        <v>5425</v>
      </c>
      <c r="L736" t="s">
        <v>8</v>
      </c>
      <c r="M736" t="s">
        <v>6</v>
      </c>
      <c r="N736" t="str">
        <f t="shared" si="84"/>
        <v>M</v>
      </c>
      <c r="O736" t="s">
        <v>8</v>
      </c>
      <c r="P736" t="s">
        <v>8</v>
      </c>
      <c r="Q736" t="s">
        <v>11</v>
      </c>
      <c r="R736" t="s">
        <v>8</v>
      </c>
      <c r="S736" t="str">
        <f t="shared" si="85"/>
        <v>U</v>
      </c>
      <c r="T736" t="s">
        <v>12</v>
      </c>
      <c r="U736">
        <v>1</v>
      </c>
      <c r="V736" t="s">
        <v>11</v>
      </c>
      <c r="W736" t="e">
        <f>VLOOKUP(Q736,'PBT Tag Rates'!$B$5:$E$44,4,FALSE)</f>
        <v>#N/A</v>
      </c>
      <c r="X736">
        <v>1</v>
      </c>
      <c r="Y736" s="14">
        <f>IFERROR(LOOKUP(H736,{30,43,48,53,58,63,68,73,78,83,88,93,97},{42,47,52,57,62,67,72,77,82,87,92,99,100}),999)</f>
        <v>87</v>
      </c>
      <c r="Z736" s="17">
        <f t="shared" si="86"/>
        <v>1.4285714285714286</v>
      </c>
      <c r="AA736" s="17">
        <f t="shared" si="87"/>
        <v>1.4285714285714286</v>
      </c>
      <c r="AB736" s="17">
        <f t="shared" si="88"/>
        <v>2.518344052903343</v>
      </c>
      <c r="AC736" s="17" t="s">
        <v>17654</v>
      </c>
    </row>
    <row r="737" spans="1:29" x14ac:dyDescent="0.25">
      <c r="A737" t="s">
        <v>3339</v>
      </c>
      <c r="B737" s="166" t="s">
        <v>5426</v>
      </c>
      <c r="C737" t="s">
        <v>5427</v>
      </c>
      <c r="D737" s="1">
        <v>45163</v>
      </c>
      <c r="E737">
        <f t="shared" si="83"/>
        <v>70</v>
      </c>
      <c r="F737" t="s">
        <v>14</v>
      </c>
      <c r="G737">
        <v>760</v>
      </c>
      <c r="H737">
        <f t="shared" si="82"/>
        <v>76</v>
      </c>
      <c r="I737" t="s">
        <v>9</v>
      </c>
      <c r="J737">
        <v>1</v>
      </c>
      <c r="K737" t="s">
        <v>5428</v>
      </c>
      <c r="L737" t="s">
        <v>8</v>
      </c>
      <c r="M737" t="s">
        <v>6</v>
      </c>
      <c r="N737" t="str">
        <f t="shared" si="84"/>
        <v>M</v>
      </c>
      <c r="O737" t="s">
        <v>1415</v>
      </c>
      <c r="P737" t="s">
        <v>5429</v>
      </c>
      <c r="Q737" t="s">
        <v>221</v>
      </c>
      <c r="R737">
        <v>4</v>
      </c>
      <c r="S737">
        <f t="shared" si="85"/>
        <v>2019</v>
      </c>
      <c r="T737" t="s">
        <v>12</v>
      </c>
      <c r="U737">
        <v>1</v>
      </c>
      <c r="V737" t="s">
        <v>3396</v>
      </c>
      <c r="W737">
        <f>VLOOKUP(Q737,'PBT Tag Rates'!$B$5:$E$44,4,FALSE)</f>
        <v>0.95971980899999998</v>
      </c>
      <c r="X737">
        <v>1</v>
      </c>
      <c r="Y737" s="14">
        <f>IFERROR(LOOKUP(H737,{30,43,48,53,58,63,68,73,78,83,88,93,97},{42,47,52,57,62,67,72,77,82,87,92,99,100}),999)</f>
        <v>77</v>
      </c>
      <c r="Z737" s="17">
        <f t="shared" si="86"/>
        <v>1.4285714285714286</v>
      </c>
      <c r="AA737" s="17">
        <f t="shared" si="87"/>
        <v>1.4285714285714286</v>
      </c>
      <c r="AB737" s="17">
        <f t="shared" si="88"/>
        <v>2.518344052903343</v>
      </c>
      <c r="AC737" s="17" t="s">
        <v>17655</v>
      </c>
    </row>
    <row r="738" spans="1:29" x14ac:dyDescent="0.25">
      <c r="A738" t="s">
        <v>3339</v>
      </c>
      <c r="B738" s="166" t="s">
        <v>5430</v>
      </c>
      <c r="C738" t="s">
        <v>5431</v>
      </c>
      <c r="D738" s="1">
        <v>45163</v>
      </c>
      <c r="E738">
        <f t="shared" si="83"/>
        <v>70</v>
      </c>
      <c r="F738" t="s">
        <v>6</v>
      </c>
      <c r="G738">
        <v>600</v>
      </c>
      <c r="H738">
        <f t="shared" si="82"/>
        <v>60</v>
      </c>
      <c r="I738" t="s">
        <v>7</v>
      </c>
      <c r="J738" t="s">
        <v>8</v>
      </c>
      <c r="K738" t="s">
        <v>8</v>
      </c>
      <c r="L738" t="s">
        <v>8</v>
      </c>
      <c r="M738" t="s">
        <v>6</v>
      </c>
      <c r="N738" t="str">
        <f t="shared" si="84"/>
        <v>M</v>
      </c>
      <c r="O738" t="s">
        <v>8</v>
      </c>
      <c r="P738" t="s">
        <v>8</v>
      </c>
      <c r="Q738" t="s">
        <v>11</v>
      </c>
      <c r="R738" t="s">
        <v>8</v>
      </c>
      <c r="S738" t="str">
        <f t="shared" si="85"/>
        <v>U</v>
      </c>
      <c r="T738" t="s">
        <v>12</v>
      </c>
      <c r="U738">
        <v>0.999999999999998</v>
      </c>
      <c r="V738" t="s">
        <v>11</v>
      </c>
      <c r="W738" t="e">
        <f>VLOOKUP(Q738,'PBT Tag Rates'!$B$5:$E$44,4,FALSE)</f>
        <v>#N/A</v>
      </c>
      <c r="X738">
        <v>1</v>
      </c>
      <c r="Y738" s="14">
        <f>IFERROR(LOOKUP(H738,{30,43,48,53,58,63,68,73,78,83,88,93,97},{42,47,52,57,62,67,72,77,82,87,92,99,100}),999)</f>
        <v>62</v>
      </c>
      <c r="Z738" s="17">
        <f t="shared" si="86"/>
        <v>1.4285714285714286</v>
      </c>
      <c r="AA738" s="17">
        <f t="shared" si="87"/>
        <v>1.4285714285714286</v>
      </c>
      <c r="AB738" s="17">
        <f t="shared" si="88"/>
        <v>2.518344052903343</v>
      </c>
      <c r="AC738" s="17" t="s">
        <v>17654</v>
      </c>
    </row>
    <row r="739" spans="1:29" x14ac:dyDescent="0.25">
      <c r="A739" t="s">
        <v>3339</v>
      </c>
      <c r="B739" s="166" t="s">
        <v>5432</v>
      </c>
      <c r="C739" t="s">
        <v>5433</v>
      </c>
      <c r="D739" s="1">
        <v>45163</v>
      </c>
      <c r="E739">
        <f t="shared" si="83"/>
        <v>70</v>
      </c>
      <c r="F739" t="s">
        <v>14</v>
      </c>
      <c r="G739">
        <v>760</v>
      </c>
      <c r="H739">
        <f t="shared" si="82"/>
        <v>76</v>
      </c>
      <c r="I739" t="s">
        <v>7</v>
      </c>
      <c r="J739" t="s">
        <v>8</v>
      </c>
      <c r="K739" t="s">
        <v>5434</v>
      </c>
      <c r="L739" t="s">
        <v>8</v>
      </c>
      <c r="M739" t="s">
        <v>14</v>
      </c>
      <c r="N739" t="str">
        <f t="shared" si="84"/>
        <v>F</v>
      </c>
      <c r="O739" t="s">
        <v>8</v>
      </c>
      <c r="P739" t="s">
        <v>8</v>
      </c>
      <c r="Q739" t="s">
        <v>11</v>
      </c>
      <c r="R739" t="s">
        <v>8</v>
      </c>
      <c r="S739" t="str">
        <f t="shared" si="85"/>
        <v>U</v>
      </c>
      <c r="T739" t="s">
        <v>12</v>
      </c>
      <c r="U739">
        <v>1</v>
      </c>
      <c r="V739" t="s">
        <v>11</v>
      </c>
      <c r="W739" t="e">
        <f>VLOOKUP(Q739,'PBT Tag Rates'!$B$5:$E$44,4,FALSE)</f>
        <v>#N/A</v>
      </c>
      <c r="X739">
        <v>1</v>
      </c>
      <c r="Y739" s="14">
        <f>IFERROR(LOOKUP(H739,{30,43,48,53,58,63,68,73,78,83,88,93,97},{42,47,52,57,62,67,72,77,82,87,92,99,100}),999)</f>
        <v>77</v>
      </c>
      <c r="Z739" s="17">
        <f t="shared" si="86"/>
        <v>1.4285714285714286</v>
      </c>
      <c r="AA739" s="17">
        <f t="shared" si="87"/>
        <v>1.4285714285714286</v>
      </c>
      <c r="AB739" s="17">
        <f t="shared" si="88"/>
        <v>2.518344052903343</v>
      </c>
      <c r="AC739" s="17" t="s">
        <v>17654</v>
      </c>
    </row>
    <row r="740" spans="1:29" x14ac:dyDescent="0.25">
      <c r="A740" t="s">
        <v>3339</v>
      </c>
      <c r="B740" s="166" t="s">
        <v>5435</v>
      </c>
      <c r="C740" t="s">
        <v>5436</v>
      </c>
      <c r="D740" s="1">
        <v>45163</v>
      </c>
      <c r="E740">
        <f t="shared" si="83"/>
        <v>70</v>
      </c>
      <c r="F740" t="s">
        <v>14</v>
      </c>
      <c r="G740">
        <v>890</v>
      </c>
      <c r="H740">
        <f t="shared" si="82"/>
        <v>89</v>
      </c>
      <c r="I740" t="s">
        <v>7</v>
      </c>
      <c r="J740" t="s">
        <v>8</v>
      </c>
      <c r="K740" t="s">
        <v>5437</v>
      </c>
      <c r="L740" t="s">
        <v>8</v>
      </c>
      <c r="M740" t="s">
        <v>6</v>
      </c>
      <c r="N740" t="str">
        <f t="shared" si="84"/>
        <v>M</v>
      </c>
      <c r="O740" t="s">
        <v>8</v>
      </c>
      <c r="P740" t="s">
        <v>8</v>
      </c>
      <c r="Q740" t="s">
        <v>11</v>
      </c>
      <c r="R740" t="s">
        <v>8</v>
      </c>
      <c r="S740" t="str">
        <f t="shared" si="85"/>
        <v>U</v>
      </c>
      <c r="T740" t="s">
        <v>12</v>
      </c>
      <c r="U740">
        <v>1</v>
      </c>
      <c r="V740" t="s">
        <v>11</v>
      </c>
      <c r="W740" t="e">
        <f>VLOOKUP(Q740,'PBT Tag Rates'!$B$5:$E$44,4,FALSE)</f>
        <v>#N/A</v>
      </c>
      <c r="X740">
        <v>1</v>
      </c>
      <c r="Y740" s="14">
        <f>IFERROR(LOOKUP(H740,{30,43,48,53,58,63,68,73,78,83,88,93,97},{42,47,52,57,62,67,72,77,82,87,92,99,100}),999)</f>
        <v>92</v>
      </c>
      <c r="Z740" s="17">
        <f t="shared" si="86"/>
        <v>1.4285714285714286</v>
      </c>
      <c r="AA740" s="17">
        <f t="shared" si="87"/>
        <v>1.4285714285714286</v>
      </c>
      <c r="AB740" s="17">
        <f t="shared" si="88"/>
        <v>2.518344052903343</v>
      </c>
      <c r="AC740" s="17" t="s">
        <v>17654</v>
      </c>
    </row>
    <row r="741" spans="1:29" x14ac:dyDescent="0.25">
      <c r="A741" t="s">
        <v>3339</v>
      </c>
      <c r="B741" s="166" t="s">
        <v>5438</v>
      </c>
      <c r="C741" t="s">
        <v>5439</v>
      </c>
      <c r="D741" s="1">
        <v>45163</v>
      </c>
      <c r="E741">
        <f t="shared" si="83"/>
        <v>70</v>
      </c>
      <c r="F741" t="s">
        <v>14</v>
      </c>
      <c r="G741">
        <v>830</v>
      </c>
      <c r="H741">
        <f t="shared" si="82"/>
        <v>83</v>
      </c>
      <c r="I741" t="s">
        <v>7</v>
      </c>
      <c r="J741" t="s">
        <v>8</v>
      </c>
      <c r="K741" t="s">
        <v>5440</v>
      </c>
      <c r="L741" t="s">
        <v>8</v>
      </c>
      <c r="M741" t="s">
        <v>14</v>
      </c>
      <c r="N741" t="str">
        <f t="shared" si="84"/>
        <v>F</v>
      </c>
      <c r="O741" t="s">
        <v>928</v>
      </c>
      <c r="P741" t="s">
        <v>5441</v>
      </c>
      <c r="Q741" t="s">
        <v>15</v>
      </c>
      <c r="R741">
        <v>5</v>
      </c>
      <c r="S741">
        <f t="shared" si="85"/>
        <v>2018</v>
      </c>
      <c r="T741" t="s">
        <v>12</v>
      </c>
      <c r="U741">
        <v>1</v>
      </c>
      <c r="V741" t="s">
        <v>3396</v>
      </c>
      <c r="W741">
        <f>VLOOKUP(Q741,'PBT Tag Rates'!$B$5:$E$44,4,FALSE)</f>
        <v>0.80551598400000002</v>
      </c>
      <c r="X741">
        <v>1</v>
      </c>
      <c r="Y741" s="14">
        <f>IFERROR(LOOKUP(H741,{30,43,48,53,58,63,68,73,78,83,88,93,97},{42,47,52,57,62,67,72,77,82,87,92,99,100}),999)</f>
        <v>87</v>
      </c>
      <c r="Z741" s="17">
        <f t="shared" si="86"/>
        <v>1.4285714285714286</v>
      </c>
      <c r="AA741" s="17">
        <f t="shared" si="87"/>
        <v>1.4285714285714286</v>
      </c>
      <c r="AB741" s="17">
        <f t="shared" si="88"/>
        <v>2.518344052903343</v>
      </c>
      <c r="AC741" s="17" t="s">
        <v>17655</v>
      </c>
    </row>
    <row r="742" spans="1:29" x14ac:dyDescent="0.25">
      <c r="A742" t="s">
        <v>3339</v>
      </c>
      <c r="B742" s="166" t="s">
        <v>5442</v>
      </c>
      <c r="C742" t="s">
        <v>5443</v>
      </c>
      <c r="D742" s="1">
        <v>45163</v>
      </c>
      <c r="E742">
        <f t="shared" si="83"/>
        <v>70</v>
      </c>
      <c r="F742" t="s">
        <v>14</v>
      </c>
      <c r="G742">
        <v>780</v>
      </c>
      <c r="H742">
        <f t="shared" si="82"/>
        <v>78</v>
      </c>
      <c r="I742" t="s">
        <v>7</v>
      </c>
      <c r="J742" t="s">
        <v>8</v>
      </c>
      <c r="K742" t="s">
        <v>5444</v>
      </c>
      <c r="L742" t="s">
        <v>8</v>
      </c>
      <c r="M742" t="s">
        <v>14</v>
      </c>
      <c r="N742" t="str">
        <f t="shared" si="84"/>
        <v>F</v>
      </c>
      <c r="O742" t="s">
        <v>8</v>
      </c>
      <c r="P742" t="s">
        <v>8</v>
      </c>
      <c r="Q742" t="s">
        <v>11</v>
      </c>
      <c r="R742" t="s">
        <v>8</v>
      </c>
      <c r="S742" t="str">
        <f t="shared" si="85"/>
        <v>U</v>
      </c>
      <c r="T742" t="s">
        <v>12</v>
      </c>
      <c r="U742">
        <v>0.999999999999999</v>
      </c>
      <c r="V742" t="s">
        <v>11</v>
      </c>
      <c r="W742" t="e">
        <f>VLOOKUP(Q742,'PBT Tag Rates'!$B$5:$E$44,4,FALSE)</f>
        <v>#N/A</v>
      </c>
      <c r="X742">
        <v>1</v>
      </c>
      <c r="Y742" s="14">
        <f>IFERROR(LOOKUP(H742,{30,43,48,53,58,63,68,73,78,83,88,93,97},{42,47,52,57,62,67,72,77,82,87,92,99,100}),999)</f>
        <v>82</v>
      </c>
      <c r="Z742" s="17">
        <f t="shared" si="86"/>
        <v>1.4285714285714286</v>
      </c>
      <c r="AA742" s="17">
        <f t="shared" si="87"/>
        <v>1.4285714285714286</v>
      </c>
      <c r="AB742" s="17">
        <f t="shared" si="88"/>
        <v>2.518344052903343</v>
      </c>
      <c r="AC742" s="17" t="s">
        <v>17654</v>
      </c>
    </row>
    <row r="743" spans="1:29" x14ac:dyDescent="0.25">
      <c r="A743" t="s">
        <v>3339</v>
      </c>
      <c r="B743" s="166" t="s">
        <v>5445</v>
      </c>
      <c r="C743" t="s">
        <v>5446</v>
      </c>
      <c r="D743" s="1">
        <v>45163</v>
      </c>
      <c r="E743">
        <f t="shared" si="83"/>
        <v>70</v>
      </c>
      <c r="F743" t="s">
        <v>6</v>
      </c>
      <c r="G743">
        <v>570</v>
      </c>
      <c r="H743">
        <f t="shared" si="82"/>
        <v>57</v>
      </c>
      <c r="I743" t="s">
        <v>7</v>
      </c>
      <c r="J743" t="s">
        <v>8</v>
      </c>
      <c r="K743" t="s">
        <v>5447</v>
      </c>
      <c r="L743" t="s">
        <v>8</v>
      </c>
      <c r="M743" t="s">
        <v>6</v>
      </c>
      <c r="N743" t="str">
        <f t="shared" si="84"/>
        <v>M</v>
      </c>
      <c r="O743" t="s">
        <v>5448</v>
      </c>
      <c r="P743" t="s">
        <v>5449</v>
      </c>
      <c r="Q743" t="s">
        <v>918</v>
      </c>
      <c r="R743">
        <v>3</v>
      </c>
      <c r="S743">
        <f t="shared" si="85"/>
        <v>2020</v>
      </c>
      <c r="T743" t="s">
        <v>12</v>
      </c>
      <c r="U743">
        <v>0.999999999999998</v>
      </c>
      <c r="V743" t="s">
        <v>3363</v>
      </c>
      <c r="W743">
        <f>VLOOKUP(Q743,'PBT Tag Rates'!$B$5:$E$44,4,FALSE)</f>
        <v>0.98961045999999997</v>
      </c>
      <c r="X743">
        <v>1</v>
      </c>
      <c r="Y743" s="14">
        <f>IFERROR(LOOKUP(H743,{30,43,48,53,58,63,68,73,78,83,88,93,97},{42,47,52,57,62,67,72,77,82,87,92,99,100}),999)</f>
        <v>57</v>
      </c>
      <c r="Z743" s="17">
        <f t="shared" si="86"/>
        <v>1.4285714285714286</v>
      </c>
      <c r="AA743" s="17">
        <f t="shared" si="87"/>
        <v>1.4285714285714286</v>
      </c>
      <c r="AB743" s="17">
        <f t="shared" si="88"/>
        <v>2.518344052903343</v>
      </c>
      <c r="AC743" s="17" t="s">
        <v>17654</v>
      </c>
    </row>
    <row r="744" spans="1:29" x14ac:dyDescent="0.25">
      <c r="A744" t="s">
        <v>3339</v>
      </c>
      <c r="B744" s="166" t="s">
        <v>5450</v>
      </c>
      <c r="C744" t="s">
        <v>5451</v>
      </c>
      <c r="D744" s="1">
        <v>45163</v>
      </c>
      <c r="E744">
        <f t="shared" si="83"/>
        <v>70</v>
      </c>
      <c r="F744" t="s">
        <v>14</v>
      </c>
      <c r="G744">
        <v>860</v>
      </c>
      <c r="H744">
        <f t="shared" si="82"/>
        <v>86</v>
      </c>
      <c r="I744" t="s">
        <v>7</v>
      </c>
      <c r="J744" t="s">
        <v>8</v>
      </c>
      <c r="K744" t="s">
        <v>5452</v>
      </c>
      <c r="L744" t="s">
        <v>8</v>
      </c>
      <c r="M744" t="s">
        <v>6</v>
      </c>
      <c r="N744" t="str">
        <f t="shared" si="84"/>
        <v>M</v>
      </c>
      <c r="O744" t="s">
        <v>2636</v>
      </c>
      <c r="P744" t="s">
        <v>2637</v>
      </c>
      <c r="Q744" t="s">
        <v>13</v>
      </c>
      <c r="R744">
        <v>5</v>
      </c>
      <c r="S744">
        <f t="shared" si="85"/>
        <v>2018</v>
      </c>
      <c r="T744" t="s">
        <v>12</v>
      </c>
      <c r="U744">
        <v>1</v>
      </c>
      <c r="V744" t="s">
        <v>3171</v>
      </c>
      <c r="W744">
        <f>VLOOKUP(Q744,'PBT Tag Rates'!$B$5:$E$44,4,FALSE)</f>
        <v>0.96828396500000002</v>
      </c>
      <c r="X744">
        <v>1</v>
      </c>
      <c r="Y744" s="14">
        <f>IFERROR(LOOKUP(H744,{30,43,48,53,58,63,68,73,78,83,88,93,97},{42,47,52,57,62,67,72,77,82,87,92,99,100}),999)</f>
        <v>87</v>
      </c>
      <c r="Z744" s="17">
        <f t="shared" si="86"/>
        <v>1.4285714285714286</v>
      </c>
      <c r="AA744" s="17">
        <f t="shared" si="87"/>
        <v>1.4285714285714286</v>
      </c>
      <c r="AB744" s="17">
        <f t="shared" si="88"/>
        <v>2.518344052903343</v>
      </c>
      <c r="AC744" s="17" t="s">
        <v>17654</v>
      </c>
    </row>
    <row r="745" spans="1:29" x14ac:dyDescent="0.25">
      <c r="A745" t="s">
        <v>3339</v>
      </c>
      <c r="B745" s="166" t="s">
        <v>5453</v>
      </c>
      <c r="C745" t="s">
        <v>5454</v>
      </c>
      <c r="D745" s="1">
        <v>45163</v>
      </c>
      <c r="E745">
        <f t="shared" si="83"/>
        <v>70</v>
      </c>
      <c r="F745" t="s">
        <v>6</v>
      </c>
      <c r="G745">
        <v>710</v>
      </c>
      <c r="H745">
        <f t="shared" si="82"/>
        <v>71</v>
      </c>
      <c r="I745" t="s">
        <v>7</v>
      </c>
      <c r="J745" t="s">
        <v>8</v>
      </c>
      <c r="K745" t="s">
        <v>5455</v>
      </c>
      <c r="L745" t="s">
        <v>8</v>
      </c>
      <c r="M745" t="s">
        <v>6</v>
      </c>
      <c r="N745" t="str">
        <f t="shared" si="84"/>
        <v>M</v>
      </c>
      <c r="O745" t="s">
        <v>5456</v>
      </c>
      <c r="P745" t="s">
        <v>5457</v>
      </c>
      <c r="Q745" t="s">
        <v>221</v>
      </c>
      <c r="R745">
        <v>4</v>
      </c>
      <c r="S745">
        <f t="shared" si="85"/>
        <v>2019</v>
      </c>
      <c r="T745" t="s">
        <v>12</v>
      </c>
      <c r="U745">
        <v>1</v>
      </c>
      <c r="V745" t="s">
        <v>3357</v>
      </c>
      <c r="W745">
        <f>VLOOKUP(Q745,'PBT Tag Rates'!$B$5:$E$44,4,FALSE)</f>
        <v>0.95971980899999998</v>
      </c>
      <c r="X745">
        <v>1</v>
      </c>
      <c r="Y745" s="14">
        <f>IFERROR(LOOKUP(H745,{30,43,48,53,58,63,68,73,78,83,88,93,97},{42,47,52,57,62,67,72,77,82,87,92,99,100}),999)</f>
        <v>72</v>
      </c>
      <c r="Z745" s="17">
        <f t="shared" si="86"/>
        <v>1.4285714285714286</v>
      </c>
      <c r="AA745" s="17">
        <f t="shared" si="87"/>
        <v>1.4285714285714286</v>
      </c>
      <c r="AB745" s="17">
        <f t="shared" si="88"/>
        <v>2.518344052903343</v>
      </c>
      <c r="AC745" s="17" t="s">
        <v>17654</v>
      </c>
    </row>
    <row r="746" spans="1:29" x14ac:dyDescent="0.25">
      <c r="A746" t="s">
        <v>3339</v>
      </c>
      <c r="B746" s="166" t="s">
        <v>5458</v>
      </c>
      <c r="C746" t="s">
        <v>857</v>
      </c>
      <c r="D746" s="1">
        <v>45163</v>
      </c>
      <c r="E746">
        <f t="shared" si="83"/>
        <v>70</v>
      </c>
      <c r="F746" t="s">
        <v>14</v>
      </c>
      <c r="G746">
        <v>750</v>
      </c>
      <c r="H746">
        <f t="shared" si="82"/>
        <v>75</v>
      </c>
      <c r="I746" t="s">
        <v>7</v>
      </c>
      <c r="J746" t="s">
        <v>8</v>
      </c>
      <c r="K746" t="s">
        <v>5459</v>
      </c>
      <c r="L746" t="s">
        <v>8</v>
      </c>
      <c r="M746" t="s">
        <v>14</v>
      </c>
      <c r="N746" t="str">
        <f t="shared" si="84"/>
        <v>F</v>
      </c>
      <c r="O746" t="s">
        <v>1286</v>
      </c>
      <c r="P746" t="s">
        <v>5460</v>
      </c>
      <c r="Q746" t="s">
        <v>221</v>
      </c>
      <c r="R746">
        <v>4</v>
      </c>
      <c r="S746">
        <f t="shared" si="85"/>
        <v>2019</v>
      </c>
      <c r="T746" t="s">
        <v>12</v>
      </c>
      <c r="U746">
        <v>1</v>
      </c>
      <c r="V746" t="s">
        <v>3357</v>
      </c>
      <c r="W746">
        <f>VLOOKUP(Q746,'PBT Tag Rates'!$B$5:$E$44,4,FALSE)</f>
        <v>0.95971980899999998</v>
      </c>
      <c r="X746">
        <v>1</v>
      </c>
      <c r="Y746" s="14">
        <f>IFERROR(LOOKUP(H746,{30,43,48,53,58,63,68,73,78,83,88,93,97},{42,47,52,57,62,67,72,77,82,87,92,99,100}),999)</f>
        <v>77</v>
      </c>
      <c r="Z746" s="17">
        <f t="shared" si="86"/>
        <v>1.4285714285714286</v>
      </c>
      <c r="AA746" s="17">
        <f t="shared" si="87"/>
        <v>1.4285714285714286</v>
      </c>
      <c r="AB746" s="17">
        <f t="shared" si="88"/>
        <v>2.518344052903343</v>
      </c>
      <c r="AC746" s="17" t="s">
        <v>17654</v>
      </c>
    </row>
    <row r="747" spans="1:29" x14ac:dyDescent="0.25">
      <c r="A747" t="s">
        <v>3339</v>
      </c>
      <c r="B747" s="166" t="s">
        <v>5461</v>
      </c>
      <c r="C747" t="s">
        <v>5462</v>
      </c>
      <c r="D747" s="1">
        <v>45163</v>
      </c>
      <c r="E747">
        <f t="shared" si="83"/>
        <v>70</v>
      </c>
      <c r="F747" t="s">
        <v>6</v>
      </c>
      <c r="G747">
        <v>790</v>
      </c>
      <c r="H747">
        <f t="shared" si="82"/>
        <v>79</v>
      </c>
      <c r="I747" t="s">
        <v>7</v>
      </c>
      <c r="J747" t="s">
        <v>8</v>
      </c>
      <c r="K747" t="s">
        <v>5463</v>
      </c>
      <c r="L747" t="s">
        <v>8</v>
      </c>
      <c r="M747" t="s">
        <v>6</v>
      </c>
      <c r="N747" t="str">
        <f t="shared" si="84"/>
        <v>M</v>
      </c>
      <c r="O747" t="s">
        <v>4562</v>
      </c>
      <c r="P747" t="s">
        <v>5464</v>
      </c>
      <c r="Q747" t="s">
        <v>221</v>
      </c>
      <c r="R747">
        <v>4</v>
      </c>
      <c r="S747">
        <f t="shared" si="85"/>
        <v>2019</v>
      </c>
      <c r="T747" t="s">
        <v>12</v>
      </c>
      <c r="U747">
        <v>0.999999999999997</v>
      </c>
      <c r="V747" t="s">
        <v>3386</v>
      </c>
      <c r="W747">
        <f>VLOOKUP(Q747,'PBT Tag Rates'!$B$5:$E$44,4,FALSE)</f>
        <v>0.95971980899999998</v>
      </c>
      <c r="X747">
        <v>1</v>
      </c>
      <c r="Y747" s="14">
        <f>IFERROR(LOOKUP(H747,{30,43,48,53,58,63,68,73,78,83,88,93,97},{42,47,52,57,62,67,72,77,82,87,92,99,100}),999)</f>
        <v>82</v>
      </c>
      <c r="Z747" s="17">
        <f t="shared" si="86"/>
        <v>1.4285714285714286</v>
      </c>
      <c r="AA747" s="17">
        <f t="shared" si="87"/>
        <v>1.4285714285714286</v>
      </c>
      <c r="AB747" s="17">
        <f t="shared" si="88"/>
        <v>2.518344052903343</v>
      </c>
      <c r="AC747" s="17" t="s">
        <v>17654</v>
      </c>
    </row>
    <row r="748" spans="1:29" x14ac:dyDescent="0.25">
      <c r="A748" t="s">
        <v>3339</v>
      </c>
      <c r="B748" s="166" t="s">
        <v>5465</v>
      </c>
      <c r="C748" t="s">
        <v>5466</v>
      </c>
      <c r="D748" s="1">
        <v>45163</v>
      </c>
      <c r="E748">
        <f t="shared" si="83"/>
        <v>70</v>
      </c>
      <c r="F748" t="s">
        <v>14</v>
      </c>
      <c r="G748">
        <v>790</v>
      </c>
      <c r="H748">
        <f t="shared" si="82"/>
        <v>79</v>
      </c>
      <c r="I748" t="s">
        <v>7</v>
      </c>
      <c r="J748" t="s">
        <v>8</v>
      </c>
      <c r="K748" t="s">
        <v>5467</v>
      </c>
      <c r="L748" t="s">
        <v>8</v>
      </c>
      <c r="M748" t="s">
        <v>14</v>
      </c>
      <c r="N748" t="str">
        <f t="shared" si="84"/>
        <v>F</v>
      </c>
      <c r="O748" t="s">
        <v>2942</v>
      </c>
      <c r="P748" t="s">
        <v>5468</v>
      </c>
      <c r="Q748" t="s">
        <v>221</v>
      </c>
      <c r="R748">
        <v>4</v>
      </c>
      <c r="S748">
        <f t="shared" si="85"/>
        <v>2019</v>
      </c>
      <c r="T748" t="s">
        <v>12</v>
      </c>
      <c r="U748">
        <v>0.999999999999999</v>
      </c>
      <c r="V748" t="s">
        <v>3396</v>
      </c>
      <c r="W748">
        <f>VLOOKUP(Q748,'PBT Tag Rates'!$B$5:$E$44,4,FALSE)</f>
        <v>0.95971980899999998</v>
      </c>
      <c r="X748">
        <v>1</v>
      </c>
      <c r="Y748" s="14">
        <f>IFERROR(LOOKUP(H748,{30,43,48,53,58,63,68,73,78,83,88,93,97},{42,47,52,57,62,67,72,77,82,87,92,99,100}),999)</f>
        <v>82</v>
      </c>
      <c r="Z748" s="17">
        <f t="shared" si="86"/>
        <v>1.4285714285714286</v>
      </c>
      <c r="AA748" s="17">
        <f t="shared" si="87"/>
        <v>1.4285714285714286</v>
      </c>
      <c r="AB748" s="17">
        <f t="shared" si="88"/>
        <v>2.518344052903343</v>
      </c>
      <c r="AC748" s="17" t="s">
        <v>17655</v>
      </c>
    </row>
    <row r="749" spans="1:29" x14ac:dyDescent="0.25">
      <c r="A749" t="s">
        <v>3339</v>
      </c>
      <c r="B749" s="166" t="s">
        <v>5469</v>
      </c>
      <c r="C749" t="s">
        <v>5470</v>
      </c>
      <c r="D749" s="1">
        <v>45163</v>
      </c>
      <c r="E749">
        <f t="shared" si="83"/>
        <v>70</v>
      </c>
      <c r="F749" t="s">
        <v>14</v>
      </c>
      <c r="G749">
        <v>780</v>
      </c>
      <c r="H749">
        <f t="shared" si="82"/>
        <v>78</v>
      </c>
      <c r="I749" t="s">
        <v>7</v>
      </c>
      <c r="J749" t="s">
        <v>8</v>
      </c>
      <c r="K749" t="s">
        <v>5471</v>
      </c>
      <c r="L749" t="s">
        <v>8</v>
      </c>
      <c r="M749" t="s">
        <v>14</v>
      </c>
      <c r="N749" t="str">
        <f t="shared" si="84"/>
        <v>F</v>
      </c>
      <c r="O749" t="s">
        <v>8</v>
      </c>
      <c r="P749" t="s">
        <v>8</v>
      </c>
      <c r="Q749" t="s">
        <v>11</v>
      </c>
      <c r="R749" t="s">
        <v>8</v>
      </c>
      <c r="S749" t="str">
        <f t="shared" si="85"/>
        <v>U</v>
      </c>
      <c r="T749" t="s">
        <v>12</v>
      </c>
      <c r="U749">
        <v>1</v>
      </c>
      <c r="V749" t="s">
        <v>11</v>
      </c>
      <c r="W749" t="e">
        <f>VLOOKUP(Q749,'PBT Tag Rates'!$B$5:$E$44,4,FALSE)</f>
        <v>#N/A</v>
      </c>
      <c r="X749">
        <v>1</v>
      </c>
      <c r="Y749" s="14">
        <f>IFERROR(LOOKUP(H749,{30,43,48,53,58,63,68,73,78,83,88,93,97},{42,47,52,57,62,67,72,77,82,87,92,99,100}),999)</f>
        <v>82</v>
      </c>
      <c r="Z749" s="17">
        <f t="shared" si="86"/>
        <v>1.4285714285714286</v>
      </c>
      <c r="AA749" s="17">
        <f t="shared" si="87"/>
        <v>1.4285714285714286</v>
      </c>
      <c r="AB749" s="17">
        <f t="shared" si="88"/>
        <v>2.518344052903343</v>
      </c>
      <c r="AC749" s="17" t="s">
        <v>17654</v>
      </c>
    </row>
    <row r="750" spans="1:29" x14ac:dyDescent="0.25">
      <c r="A750" t="s">
        <v>3339</v>
      </c>
      <c r="B750" s="166" t="s">
        <v>5472</v>
      </c>
      <c r="C750" t="s">
        <v>5473</v>
      </c>
      <c r="D750" s="1">
        <v>45163</v>
      </c>
      <c r="E750">
        <f t="shared" si="83"/>
        <v>70</v>
      </c>
      <c r="F750" t="s">
        <v>6</v>
      </c>
      <c r="G750">
        <v>780</v>
      </c>
      <c r="H750">
        <f t="shared" si="82"/>
        <v>78</v>
      </c>
      <c r="I750" t="s">
        <v>7</v>
      </c>
      <c r="J750" t="s">
        <v>8</v>
      </c>
      <c r="K750" t="s">
        <v>5474</v>
      </c>
      <c r="L750" t="s">
        <v>8</v>
      </c>
      <c r="M750" t="s">
        <v>6</v>
      </c>
      <c r="N750" t="str">
        <f t="shared" si="84"/>
        <v>M</v>
      </c>
      <c r="O750" t="s">
        <v>2548</v>
      </c>
      <c r="P750" t="s">
        <v>4279</v>
      </c>
      <c r="Q750" t="s">
        <v>221</v>
      </c>
      <c r="R750">
        <v>4</v>
      </c>
      <c r="S750">
        <f t="shared" si="85"/>
        <v>2019</v>
      </c>
      <c r="T750" t="s">
        <v>12</v>
      </c>
      <c r="U750">
        <v>0.999999999999997</v>
      </c>
      <c r="V750" t="s">
        <v>3363</v>
      </c>
      <c r="W750">
        <f>VLOOKUP(Q750,'PBT Tag Rates'!$B$5:$E$44,4,FALSE)</f>
        <v>0.95971980899999998</v>
      </c>
      <c r="X750">
        <v>1</v>
      </c>
      <c r="Y750" s="14">
        <f>IFERROR(LOOKUP(H750,{30,43,48,53,58,63,68,73,78,83,88,93,97},{42,47,52,57,62,67,72,77,82,87,92,99,100}),999)</f>
        <v>82</v>
      </c>
      <c r="Z750" s="17">
        <f t="shared" si="86"/>
        <v>1.4285714285714286</v>
      </c>
      <c r="AA750" s="17">
        <f t="shared" si="87"/>
        <v>1.4285714285714286</v>
      </c>
      <c r="AB750" s="17">
        <f t="shared" si="88"/>
        <v>2.518344052903343</v>
      </c>
      <c r="AC750" s="17" t="s">
        <v>17654</v>
      </c>
    </row>
    <row r="751" spans="1:29" x14ac:dyDescent="0.25">
      <c r="A751" t="s">
        <v>3339</v>
      </c>
      <c r="B751" s="166" t="s">
        <v>5475</v>
      </c>
      <c r="C751" t="s">
        <v>5476</v>
      </c>
      <c r="D751" s="1">
        <v>45163</v>
      </c>
      <c r="E751">
        <f t="shared" si="83"/>
        <v>70</v>
      </c>
      <c r="F751" t="s">
        <v>6</v>
      </c>
      <c r="G751">
        <v>730</v>
      </c>
      <c r="H751">
        <f t="shared" si="82"/>
        <v>73</v>
      </c>
      <c r="I751" t="s">
        <v>7</v>
      </c>
      <c r="J751" t="s">
        <v>8</v>
      </c>
      <c r="K751" t="s">
        <v>5477</v>
      </c>
      <c r="L751" t="s">
        <v>8</v>
      </c>
      <c r="M751" t="s">
        <v>6</v>
      </c>
      <c r="N751" t="str">
        <f t="shared" si="84"/>
        <v>M</v>
      </c>
      <c r="O751" t="s">
        <v>8</v>
      </c>
      <c r="P751" t="s">
        <v>8</v>
      </c>
      <c r="Q751" t="s">
        <v>11</v>
      </c>
      <c r="R751" t="s">
        <v>8</v>
      </c>
      <c r="S751" t="str">
        <f t="shared" si="85"/>
        <v>U</v>
      </c>
      <c r="T751" t="s">
        <v>12</v>
      </c>
      <c r="U751">
        <v>1</v>
      </c>
      <c r="V751" t="s">
        <v>11</v>
      </c>
      <c r="W751" t="e">
        <f>VLOOKUP(Q751,'PBT Tag Rates'!$B$5:$E$44,4,FALSE)</f>
        <v>#N/A</v>
      </c>
      <c r="X751">
        <v>1</v>
      </c>
      <c r="Y751" s="14">
        <f>IFERROR(LOOKUP(H751,{30,43,48,53,58,63,68,73,78,83,88,93,97},{42,47,52,57,62,67,72,77,82,87,92,99,100}),999)</f>
        <v>77</v>
      </c>
      <c r="Z751" s="17">
        <f t="shared" si="86"/>
        <v>1.4285714285714286</v>
      </c>
      <c r="AA751" s="17">
        <f t="shared" si="87"/>
        <v>1.4285714285714286</v>
      </c>
      <c r="AB751" s="17">
        <f t="shared" si="88"/>
        <v>2.518344052903343</v>
      </c>
      <c r="AC751" s="17" t="s">
        <v>17654</v>
      </c>
    </row>
    <row r="752" spans="1:29" x14ac:dyDescent="0.25">
      <c r="A752" t="s">
        <v>3339</v>
      </c>
      <c r="B752" s="166" t="s">
        <v>5478</v>
      </c>
      <c r="C752" t="s">
        <v>5479</v>
      </c>
      <c r="D752" s="1">
        <v>45163</v>
      </c>
      <c r="E752">
        <f t="shared" si="83"/>
        <v>70</v>
      </c>
      <c r="F752" t="s">
        <v>14</v>
      </c>
      <c r="G752">
        <v>820</v>
      </c>
      <c r="H752">
        <f t="shared" si="82"/>
        <v>82</v>
      </c>
      <c r="I752" t="s">
        <v>9</v>
      </c>
      <c r="J752">
        <v>1</v>
      </c>
      <c r="K752" t="s">
        <v>5480</v>
      </c>
      <c r="L752" t="s">
        <v>8</v>
      </c>
      <c r="M752" t="s">
        <v>14</v>
      </c>
      <c r="N752" t="str">
        <f t="shared" si="84"/>
        <v>F</v>
      </c>
      <c r="O752" t="s">
        <v>974</v>
      </c>
      <c r="P752" t="s">
        <v>5481</v>
      </c>
      <c r="Q752" t="s">
        <v>221</v>
      </c>
      <c r="R752">
        <v>4</v>
      </c>
      <c r="S752">
        <f t="shared" si="85"/>
        <v>2019</v>
      </c>
      <c r="T752" t="s">
        <v>12</v>
      </c>
      <c r="U752">
        <v>1</v>
      </c>
      <c r="V752" t="s">
        <v>3386</v>
      </c>
      <c r="W752">
        <f>VLOOKUP(Q752,'PBT Tag Rates'!$B$5:$E$44,4,FALSE)</f>
        <v>0.95971980899999998</v>
      </c>
      <c r="X752">
        <v>1</v>
      </c>
      <c r="Y752" s="14">
        <f>IFERROR(LOOKUP(H752,{30,43,48,53,58,63,68,73,78,83,88,93,97},{42,47,52,57,62,67,72,77,82,87,92,99,100}),999)</f>
        <v>82</v>
      </c>
      <c r="Z752" s="17">
        <f t="shared" si="86"/>
        <v>1.4285714285714286</v>
      </c>
      <c r="AA752" s="17">
        <f t="shared" si="87"/>
        <v>1.4285714285714286</v>
      </c>
      <c r="AB752" s="17">
        <f t="shared" si="88"/>
        <v>2.518344052903343</v>
      </c>
      <c r="AC752" s="17" t="s">
        <v>17654</v>
      </c>
    </row>
    <row r="753" spans="1:29" x14ac:dyDescent="0.25">
      <c r="A753" t="s">
        <v>3339</v>
      </c>
      <c r="B753" s="166" t="s">
        <v>5482</v>
      </c>
      <c r="C753" t="s">
        <v>859</v>
      </c>
      <c r="D753" s="1">
        <v>45163</v>
      </c>
      <c r="E753">
        <f t="shared" si="83"/>
        <v>70</v>
      </c>
      <c r="F753" t="s">
        <v>14</v>
      </c>
      <c r="G753">
        <v>740</v>
      </c>
      <c r="H753">
        <f t="shared" si="82"/>
        <v>74</v>
      </c>
      <c r="I753" t="s">
        <v>7</v>
      </c>
      <c r="J753" t="s">
        <v>8</v>
      </c>
      <c r="K753" t="s">
        <v>5483</v>
      </c>
      <c r="L753" t="s">
        <v>49</v>
      </c>
      <c r="M753" t="s">
        <v>759</v>
      </c>
      <c r="N753" t="str">
        <f t="shared" si="84"/>
        <v>F</v>
      </c>
      <c r="O753" t="s">
        <v>1943</v>
      </c>
      <c r="P753" t="s">
        <v>1943</v>
      </c>
      <c r="Q753" t="s">
        <v>1943</v>
      </c>
      <c r="R753" t="s">
        <v>8</v>
      </c>
      <c r="S753" t="str">
        <f t="shared" si="85"/>
        <v>U</v>
      </c>
      <c r="T753" t="s">
        <v>8</v>
      </c>
      <c r="U753" t="s">
        <v>8</v>
      </c>
      <c r="V753" t="s">
        <v>1943</v>
      </c>
      <c r="W753" t="e">
        <f>VLOOKUP(Q753,'PBT Tag Rates'!$B$5:$E$44,4,FALSE)</f>
        <v>#N/A</v>
      </c>
      <c r="X753">
        <v>1</v>
      </c>
      <c r="Y753" s="14">
        <f>IFERROR(LOOKUP(H753,{30,43,48,53,58,63,68,73,78,83,88,93,97},{42,47,52,57,62,67,72,77,82,87,92,99,100}),999)</f>
        <v>77</v>
      </c>
      <c r="Z753" s="17">
        <f t="shared" si="86"/>
        <v>1.4285714285714286</v>
      </c>
      <c r="AA753" s="17">
        <f t="shared" si="87"/>
        <v>1.4285714285714286</v>
      </c>
      <c r="AB753" s="17">
        <f t="shared" si="88"/>
        <v>2.518344052903343</v>
      </c>
      <c r="AC753" s="17" t="s">
        <v>17654</v>
      </c>
    </row>
    <row r="754" spans="1:29" x14ac:dyDescent="0.25">
      <c r="A754" t="s">
        <v>3339</v>
      </c>
      <c r="B754" s="166" t="s">
        <v>5484</v>
      </c>
      <c r="C754" t="s">
        <v>5485</v>
      </c>
      <c r="D754" s="1">
        <v>45163</v>
      </c>
      <c r="E754">
        <f t="shared" si="83"/>
        <v>70</v>
      </c>
      <c r="F754" t="s">
        <v>14</v>
      </c>
      <c r="G754">
        <v>810</v>
      </c>
      <c r="H754">
        <f t="shared" si="82"/>
        <v>81</v>
      </c>
      <c r="I754" t="s">
        <v>9</v>
      </c>
      <c r="J754">
        <v>1</v>
      </c>
      <c r="K754" t="s">
        <v>5486</v>
      </c>
      <c r="L754" t="s">
        <v>8</v>
      </c>
      <c r="M754" t="s">
        <v>14</v>
      </c>
      <c r="N754" t="str">
        <f t="shared" si="84"/>
        <v>F</v>
      </c>
      <c r="O754" t="s">
        <v>1428</v>
      </c>
      <c r="P754" t="s">
        <v>5487</v>
      </c>
      <c r="Q754" t="s">
        <v>221</v>
      </c>
      <c r="R754">
        <v>4</v>
      </c>
      <c r="S754">
        <f t="shared" si="85"/>
        <v>2019</v>
      </c>
      <c r="T754" t="s">
        <v>12</v>
      </c>
      <c r="U754">
        <v>1.00000000000001</v>
      </c>
      <c r="V754" t="s">
        <v>3396</v>
      </c>
      <c r="W754">
        <f>VLOOKUP(Q754,'PBT Tag Rates'!$B$5:$E$44,4,FALSE)</f>
        <v>0.95971980899999998</v>
      </c>
      <c r="X754">
        <v>1</v>
      </c>
      <c r="Y754" s="14">
        <f>IFERROR(LOOKUP(H754,{30,43,48,53,58,63,68,73,78,83,88,93,97},{42,47,52,57,62,67,72,77,82,87,92,99,100}),999)</f>
        <v>82</v>
      </c>
      <c r="Z754" s="17">
        <f t="shared" si="86"/>
        <v>1.4285714285714286</v>
      </c>
      <c r="AA754" s="17">
        <f t="shared" si="87"/>
        <v>1.4285714285714286</v>
      </c>
      <c r="AB754" s="17">
        <f t="shared" si="88"/>
        <v>2.518344052903343</v>
      </c>
      <c r="AC754" s="17" t="s">
        <v>17655</v>
      </c>
    </row>
    <row r="755" spans="1:29" x14ac:dyDescent="0.25">
      <c r="A755" t="s">
        <v>3339</v>
      </c>
      <c r="B755" s="166" t="s">
        <v>5488</v>
      </c>
      <c r="C755" t="s">
        <v>5489</v>
      </c>
      <c r="D755" s="1">
        <v>45163</v>
      </c>
      <c r="E755">
        <f t="shared" si="83"/>
        <v>70</v>
      </c>
      <c r="F755" t="s">
        <v>14</v>
      </c>
      <c r="G755">
        <v>730</v>
      </c>
      <c r="H755">
        <f t="shared" si="82"/>
        <v>73</v>
      </c>
      <c r="I755" t="s">
        <v>7</v>
      </c>
      <c r="J755" t="s">
        <v>8</v>
      </c>
      <c r="K755" t="s">
        <v>5490</v>
      </c>
      <c r="L755" t="s">
        <v>8</v>
      </c>
      <c r="M755" t="s">
        <v>14</v>
      </c>
      <c r="N755" t="str">
        <f t="shared" si="84"/>
        <v>F</v>
      </c>
      <c r="O755" t="s">
        <v>8</v>
      </c>
      <c r="P755" t="s">
        <v>8</v>
      </c>
      <c r="Q755" t="s">
        <v>11</v>
      </c>
      <c r="R755" t="s">
        <v>8</v>
      </c>
      <c r="S755" t="str">
        <f t="shared" si="85"/>
        <v>U</v>
      </c>
      <c r="T755" t="s">
        <v>12</v>
      </c>
      <c r="U755">
        <v>1</v>
      </c>
      <c r="V755" t="s">
        <v>11</v>
      </c>
      <c r="W755" t="e">
        <f>VLOOKUP(Q755,'PBT Tag Rates'!$B$5:$E$44,4,FALSE)</f>
        <v>#N/A</v>
      </c>
      <c r="X755">
        <v>1</v>
      </c>
      <c r="Y755" s="14">
        <f>IFERROR(LOOKUP(H755,{30,43,48,53,58,63,68,73,78,83,88,93,97},{42,47,52,57,62,67,72,77,82,87,92,99,100}),999)</f>
        <v>77</v>
      </c>
      <c r="Z755" s="17">
        <f t="shared" si="86"/>
        <v>1.4285714285714286</v>
      </c>
      <c r="AA755" s="17">
        <f t="shared" si="87"/>
        <v>1.4285714285714286</v>
      </c>
      <c r="AB755" s="17">
        <f t="shared" si="88"/>
        <v>2.518344052903343</v>
      </c>
      <c r="AC755" s="17" t="s">
        <v>17654</v>
      </c>
    </row>
    <row r="756" spans="1:29" x14ac:dyDescent="0.25">
      <c r="A756" t="s">
        <v>3339</v>
      </c>
      <c r="B756" s="166" t="s">
        <v>5491</v>
      </c>
      <c r="C756" t="s">
        <v>5492</v>
      </c>
      <c r="D756" s="1">
        <v>45163</v>
      </c>
      <c r="E756">
        <f t="shared" si="83"/>
        <v>70</v>
      </c>
      <c r="F756" t="s">
        <v>6</v>
      </c>
      <c r="G756">
        <v>470</v>
      </c>
      <c r="H756">
        <f t="shared" si="82"/>
        <v>47</v>
      </c>
      <c r="I756" t="s">
        <v>9</v>
      </c>
      <c r="J756">
        <v>1</v>
      </c>
      <c r="K756" t="s">
        <v>8</v>
      </c>
      <c r="L756" t="s">
        <v>8</v>
      </c>
      <c r="M756" t="s">
        <v>6</v>
      </c>
      <c r="N756" t="str">
        <f t="shared" si="84"/>
        <v>M</v>
      </c>
      <c r="O756" t="s">
        <v>8</v>
      </c>
      <c r="P756" t="s">
        <v>8</v>
      </c>
      <c r="Q756" t="s">
        <v>11</v>
      </c>
      <c r="R756" t="s">
        <v>8</v>
      </c>
      <c r="S756" t="str">
        <f t="shared" si="85"/>
        <v>U</v>
      </c>
      <c r="T756" t="s">
        <v>12</v>
      </c>
      <c r="U756">
        <v>1</v>
      </c>
      <c r="V756" t="s">
        <v>3100</v>
      </c>
      <c r="W756" t="e">
        <f>VLOOKUP(Q756,'PBT Tag Rates'!$B$5:$E$44,4,FALSE)</f>
        <v>#N/A</v>
      </c>
      <c r="X756">
        <v>1</v>
      </c>
      <c r="Y756" s="14">
        <f>IFERROR(LOOKUP(H756,{30,43,48,53,58,63,68,73,78,83,88,93,97},{42,47,52,57,62,67,72,77,82,87,92,99,100}),999)</f>
        <v>47</v>
      </c>
      <c r="Z756" s="17">
        <f t="shared" si="86"/>
        <v>1.4285714285714286</v>
      </c>
      <c r="AA756" s="17">
        <f t="shared" si="87"/>
        <v>1.4285714285714286</v>
      </c>
      <c r="AB756" s="17">
        <f t="shared" si="88"/>
        <v>2.518344052903343</v>
      </c>
      <c r="AC756" s="17" t="s">
        <v>17654</v>
      </c>
    </row>
    <row r="757" spans="1:29" x14ac:dyDescent="0.25">
      <c r="A757" t="s">
        <v>3339</v>
      </c>
      <c r="B757" s="166" t="s">
        <v>5493</v>
      </c>
      <c r="C757" t="s">
        <v>860</v>
      </c>
      <c r="D757" s="1">
        <v>45163</v>
      </c>
      <c r="E757">
        <f t="shared" si="83"/>
        <v>70</v>
      </c>
      <c r="F757" t="s">
        <v>6</v>
      </c>
      <c r="G757">
        <v>740</v>
      </c>
      <c r="H757">
        <f t="shared" si="82"/>
        <v>74</v>
      </c>
      <c r="I757" t="s">
        <v>7</v>
      </c>
      <c r="J757" t="s">
        <v>8</v>
      </c>
      <c r="K757" t="s">
        <v>5494</v>
      </c>
      <c r="L757" t="s">
        <v>49</v>
      </c>
      <c r="M757" t="s">
        <v>759</v>
      </c>
      <c r="N757" t="str">
        <f t="shared" si="84"/>
        <v>M</v>
      </c>
      <c r="O757" t="s">
        <v>1943</v>
      </c>
      <c r="P757" t="s">
        <v>1943</v>
      </c>
      <c r="Q757" t="s">
        <v>1943</v>
      </c>
      <c r="R757" t="s">
        <v>8</v>
      </c>
      <c r="S757" t="str">
        <f t="shared" si="85"/>
        <v>U</v>
      </c>
      <c r="T757" t="s">
        <v>8</v>
      </c>
      <c r="U757" t="s">
        <v>8</v>
      </c>
      <c r="V757" t="s">
        <v>1943</v>
      </c>
      <c r="W757" t="e">
        <f>VLOOKUP(Q757,'PBT Tag Rates'!$B$5:$E$44,4,FALSE)</f>
        <v>#N/A</v>
      </c>
      <c r="X757">
        <v>1</v>
      </c>
      <c r="Y757" s="14">
        <f>IFERROR(LOOKUP(H757,{30,43,48,53,58,63,68,73,78,83,88,93,97},{42,47,52,57,62,67,72,77,82,87,92,99,100}),999)</f>
        <v>77</v>
      </c>
      <c r="Z757" s="17">
        <f t="shared" si="86"/>
        <v>1.4285714285714286</v>
      </c>
      <c r="AA757" s="17">
        <f t="shared" si="87"/>
        <v>1.4285714285714286</v>
      </c>
      <c r="AB757" s="17">
        <f t="shared" si="88"/>
        <v>2.518344052903343</v>
      </c>
      <c r="AC757" s="17" t="s">
        <v>17654</v>
      </c>
    </row>
    <row r="758" spans="1:29" x14ac:dyDescent="0.25">
      <c r="A758" t="s">
        <v>3339</v>
      </c>
      <c r="B758" s="166" t="s">
        <v>5495</v>
      </c>
      <c r="C758" t="s">
        <v>5496</v>
      </c>
      <c r="D758" s="1">
        <v>45163</v>
      </c>
      <c r="E758">
        <f t="shared" si="83"/>
        <v>70</v>
      </c>
      <c r="F758" t="s">
        <v>6</v>
      </c>
      <c r="G758">
        <v>760</v>
      </c>
      <c r="H758">
        <f t="shared" si="82"/>
        <v>76</v>
      </c>
      <c r="I758" t="s">
        <v>7</v>
      </c>
      <c r="J758" t="s">
        <v>8</v>
      </c>
      <c r="K758" t="s">
        <v>5497</v>
      </c>
      <c r="L758" t="s">
        <v>8</v>
      </c>
      <c r="M758" t="s">
        <v>6</v>
      </c>
      <c r="N758" t="str">
        <f t="shared" si="84"/>
        <v>M</v>
      </c>
      <c r="O758" t="s">
        <v>1876</v>
      </c>
      <c r="P758" t="s">
        <v>1877</v>
      </c>
      <c r="Q758" t="s">
        <v>221</v>
      </c>
      <c r="R758">
        <v>4</v>
      </c>
      <c r="S758">
        <f t="shared" si="85"/>
        <v>2019</v>
      </c>
      <c r="T758" t="s">
        <v>12</v>
      </c>
      <c r="U758">
        <v>1</v>
      </c>
      <c r="V758" t="s">
        <v>3357</v>
      </c>
      <c r="W758">
        <f>VLOOKUP(Q758,'PBT Tag Rates'!$B$5:$E$44,4,FALSE)</f>
        <v>0.95971980899999998</v>
      </c>
      <c r="X758">
        <v>1</v>
      </c>
      <c r="Y758" s="14">
        <f>IFERROR(LOOKUP(H758,{30,43,48,53,58,63,68,73,78,83,88,93,97},{42,47,52,57,62,67,72,77,82,87,92,99,100}),999)</f>
        <v>77</v>
      </c>
      <c r="Z758" s="17">
        <f t="shared" si="86"/>
        <v>1.4285714285714286</v>
      </c>
      <c r="AA758" s="17">
        <f t="shared" si="87"/>
        <v>1.4285714285714286</v>
      </c>
      <c r="AB758" s="17">
        <f t="shared" si="88"/>
        <v>2.518344052903343</v>
      </c>
      <c r="AC758" s="17" t="s">
        <v>17654</v>
      </c>
    </row>
    <row r="759" spans="1:29" x14ac:dyDescent="0.25">
      <c r="A759" t="s">
        <v>3339</v>
      </c>
      <c r="B759" s="166" t="s">
        <v>5498</v>
      </c>
      <c r="C759" t="s">
        <v>5499</v>
      </c>
      <c r="D759" s="1">
        <v>45163</v>
      </c>
      <c r="E759">
        <f t="shared" si="83"/>
        <v>70</v>
      </c>
      <c r="F759" t="s">
        <v>6</v>
      </c>
      <c r="G759">
        <v>890</v>
      </c>
      <c r="H759">
        <f t="shared" si="82"/>
        <v>89</v>
      </c>
      <c r="I759" t="s">
        <v>7</v>
      </c>
      <c r="J759" t="s">
        <v>8</v>
      </c>
      <c r="K759" t="s">
        <v>5500</v>
      </c>
      <c r="L759" t="s">
        <v>8</v>
      </c>
      <c r="M759" t="s">
        <v>6</v>
      </c>
      <c r="N759" t="str">
        <f t="shared" si="84"/>
        <v>M</v>
      </c>
      <c r="O759" t="s">
        <v>3456</v>
      </c>
      <c r="P759" t="s">
        <v>3559</v>
      </c>
      <c r="Q759" t="s">
        <v>221</v>
      </c>
      <c r="R759">
        <v>4</v>
      </c>
      <c r="S759">
        <f t="shared" si="85"/>
        <v>2019</v>
      </c>
      <c r="T759" t="s">
        <v>12</v>
      </c>
      <c r="U759">
        <v>1</v>
      </c>
      <c r="V759" t="s">
        <v>3357</v>
      </c>
      <c r="W759">
        <f>VLOOKUP(Q759,'PBT Tag Rates'!$B$5:$E$44,4,FALSE)</f>
        <v>0.95971980899999998</v>
      </c>
      <c r="X759">
        <v>1</v>
      </c>
      <c r="Y759" s="14">
        <f>IFERROR(LOOKUP(H759,{30,43,48,53,58,63,68,73,78,83,88,93,97},{42,47,52,57,62,67,72,77,82,87,92,99,100}),999)</f>
        <v>92</v>
      </c>
      <c r="Z759" s="17">
        <f t="shared" si="86"/>
        <v>1.4285714285714286</v>
      </c>
      <c r="AA759" s="17">
        <f t="shared" si="87"/>
        <v>1.4285714285714286</v>
      </c>
      <c r="AB759" s="17">
        <f t="shared" si="88"/>
        <v>2.518344052903343</v>
      </c>
      <c r="AC759" s="17" t="s">
        <v>17654</v>
      </c>
    </row>
    <row r="760" spans="1:29" x14ac:dyDescent="0.25">
      <c r="A760" t="s">
        <v>3339</v>
      </c>
      <c r="B760" s="166" t="s">
        <v>5501</v>
      </c>
      <c r="C760" t="s">
        <v>5502</v>
      </c>
      <c r="D760" s="1">
        <v>45163</v>
      </c>
      <c r="E760">
        <f t="shared" si="83"/>
        <v>70</v>
      </c>
      <c r="F760" t="s">
        <v>14</v>
      </c>
      <c r="G760">
        <v>820</v>
      </c>
      <c r="H760">
        <f t="shared" si="82"/>
        <v>82</v>
      </c>
      <c r="I760" t="s">
        <v>7</v>
      </c>
      <c r="J760" t="s">
        <v>8</v>
      </c>
      <c r="K760" t="s">
        <v>5503</v>
      </c>
      <c r="L760" t="s">
        <v>8</v>
      </c>
      <c r="M760" t="s">
        <v>14</v>
      </c>
      <c r="N760" t="str">
        <f t="shared" si="84"/>
        <v>F</v>
      </c>
      <c r="O760" t="s">
        <v>267</v>
      </c>
      <c r="P760" t="s">
        <v>268</v>
      </c>
      <c r="Q760" t="s">
        <v>221</v>
      </c>
      <c r="R760">
        <v>4</v>
      </c>
      <c r="S760">
        <f t="shared" si="85"/>
        <v>2019</v>
      </c>
      <c r="T760" t="s">
        <v>12</v>
      </c>
      <c r="U760">
        <v>0.999999999999998</v>
      </c>
      <c r="V760" t="s">
        <v>3363</v>
      </c>
      <c r="W760">
        <f>VLOOKUP(Q760,'PBT Tag Rates'!$B$5:$E$44,4,FALSE)</f>
        <v>0.95971980899999998</v>
      </c>
      <c r="X760">
        <v>1</v>
      </c>
      <c r="Y760" s="14">
        <f>IFERROR(LOOKUP(H760,{30,43,48,53,58,63,68,73,78,83,88,93,97},{42,47,52,57,62,67,72,77,82,87,92,99,100}),999)</f>
        <v>82</v>
      </c>
      <c r="Z760" s="17">
        <f t="shared" si="86"/>
        <v>1.4285714285714286</v>
      </c>
      <c r="AA760" s="17">
        <f t="shared" si="87"/>
        <v>1.4285714285714286</v>
      </c>
      <c r="AB760" s="17">
        <f t="shared" si="88"/>
        <v>2.518344052903343</v>
      </c>
      <c r="AC760" s="17" t="s">
        <v>17654</v>
      </c>
    </row>
    <row r="761" spans="1:29" x14ac:dyDescent="0.25">
      <c r="A761" t="s">
        <v>3339</v>
      </c>
      <c r="B761" s="166" t="s">
        <v>5504</v>
      </c>
      <c r="C761" t="s">
        <v>5505</v>
      </c>
      <c r="D761" s="1">
        <v>45163</v>
      </c>
      <c r="E761">
        <f t="shared" si="83"/>
        <v>70</v>
      </c>
      <c r="F761" t="s">
        <v>6</v>
      </c>
      <c r="G761">
        <v>790</v>
      </c>
      <c r="H761">
        <f t="shared" si="82"/>
        <v>79</v>
      </c>
      <c r="I761" t="s">
        <v>7</v>
      </c>
      <c r="J761" t="s">
        <v>8</v>
      </c>
      <c r="K761" t="s">
        <v>5506</v>
      </c>
      <c r="L761" t="s">
        <v>8</v>
      </c>
      <c r="M761" t="s">
        <v>6</v>
      </c>
      <c r="N761" t="str">
        <f t="shared" si="84"/>
        <v>M</v>
      </c>
      <c r="O761" t="s">
        <v>992</v>
      </c>
      <c r="P761" t="s">
        <v>993</v>
      </c>
      <c r="Q761" t="s">
        <v>221</v>
      </c>
      <c r="R761">
        <v>4</v>
      </c>
      <c r="S761">
        <f t="shared" si="85"/>
        <v>2019</v>
      </c>
      <c r="T761" t="s">
        <v>12</v>
      </c>
      <c r="U761">
        <v>1</v>
      </c>
      <c r="V761" t="s">
        <v>3386</v>
      </c>
      <c r="W761">
        <f>VLOOKUP(Q761,'PBT Tag Rates'!$B$5:$E$44,4,FALSE)</f>
        <v>0.95971980899999998</v>
      </c>
      <c r="X761">
        <v>1</v>
      </c>
      <c r="Y761" s="14">
        <f>IFERROR(LOOKUP(H761,{30,43,48,53,58,63,68,73,78,83,88,93,97},{42,47,52,57,62,67,72,77,82,87,92,99,100}),999)</f>
        <v>82</v>
      </c>
      <c r="Z761" s="17">
        <f t="shared" si="86"/>
        <v>1.4285714285714286</v>
      </c>
      <c r="AA761" s="17">
        <f t="shared" si="87"/>
        <v>1.4285714285714286</v>
      </c>
      <c r="AB761" s="17">
        <f t="shared" si="88"/>
        <v>2.518344052903343</v>
      </c>
      <c r="AC761" s="17" t="s">
        <v>17654</v>
      </c>
    </row>
    <row r="762" spans="1:29" x14ac:dyDescent="0.25">
      <c r="A762" t="s">
        <v>3339</v>
      </c>
      <c r="B762" s="166" t="s">
        <v>5507</v>
      </c>
      <c r="C762" t="s">
        <v>5508</v>
      </c>
      <c r="D762" s="1">
        <v>45163</v>
      </c>
      <c r="E762">
        <f t="shared" si="83"/>
        <v>70</v>
      </c>
      <c r="F762" t="s">
        <v>6</v>
      </c>
      <c r="G762">
        <v>850</v>
      </c>
      <c r="H762">
        <f t="shared" si="82"/>
        <v>85</v>
      </c>
      <c r="I762" t="s">
        <v>7</v>
      </c>
      <c r="J762" t="s">
        <v>8</v>
      </c>
      <c r="K762" t="s">
        <v>5509</v>
      </c>
      <c r="L762" t="s">
        <v>8</v>
      </c>
      <c r="M762" t="s">
        <v>6</v>
      </c>
      <c r="N762" t="str">
        <f t="shared" si="84"/>
        <v>M</v>
      </c>
      <c r="O762" t="s">
        <v>2650</v>
      </c>
      <c r="P762" t="s">
        <v>4868</v>
      </c>
      <c r="Q762" t="s">
        <v>221</v>
      </c>
      <c r="R762">
        <v>4</v>
      </c>
      <c r="S762">
        <f t="shared" si="85"/>
        <v>2019</v>
      </c>
      <c r="T762" t="s">
        <v>12</v>
      </c>
      <c r="U762">
        <v>1</v>
      </c>
      <c r="V762" t="s">
        <v>3386</v>
      </c>
      <c r="W762">
        <f>VLOOKUP(Q762,'PBT Tag Rates'!$B$5:$E$44,4,FALSE)</f>
        <v>0.95971980899999998</v>
      </c>
      <c r="X762">
        <v>1</v>
      </c>
      <c r="Y762" s="14">
        <f>IFERROR(LOOKUP(H762,{30,43,48,53,58,63,68,73,78,83,88,93,97},{42,47,52,57,62,67,72,77,82,87,92,99,100}),999)</f>
        <v>87</v>
      </c>
      <c r="Z762" s="17">
        <f t="shared" si="86"/>
        <v>1.4285714285714286</v>
      </c>
      <c r="AA762" s="17">
        <f t="shared" si="87"/>
        <v>1.4285714285714286</v>
      </c>
      <c r="AB762" s="17">
        <f t="shared" si="88"/>
        <v>2.518344052903343</v>
      </c>
      <c r="AC762" s="17" t="s">
        <v>17654</v>
      </c>
    </row>
    <row r="763" spans="1:29" x14ac:dyDescent="0.25">
      <c r="A763" t="s">
        <v>3339</v>
      </c>
      <c r="B763" s="166" t="s">
        <v>5510</v>
      </c>
      <c r="C763" t="s">
        <v>5511</v>
      </c>
      <c r="D763" s="1">
        <v>45163</v>
      </c>
      <c r="E763">
        <f t="shared" si="83"/>
        <v>70</v>
      </c>
      <c r="F763" t="s">
        <v>14</v>
      </c>
      <c r="G763">
        <v>770</v>
      </c>
      <c r="H763">
        <f t="shared" si="82"/>
        <v>77</v>
      </c>
      <c r="I763" t="s">
        <v>7</v>
      </c>
      <c r="J763" t="s">
        <v>8</v>
      </c>
      <c r="K763" t="s">
        <v>5512</v>
      </c>
      <c r="L763" t="s">
        <v>8</v>
      </c>
      <c r="M763" t="s">
        <v>14</v>
      </c>
      <c r="N763" t="str">
        <f t="shared" si="84"/>
        <v>F</v>
      </c>
      <c r="O763" t="s">
        <v>2548</v>
      </c>
      <c r="P763" t="s">
        <v>3493</v>
      </c>
      <c r="Q763" t="s">
        <v>221</v>
      </c>
      <c r="R763">
        <v>4</v>
      </c>
      <c r="S763">
        <f t="shared" si="85"/>
        <v>2019</v>
      </c>
      <c r="T763" t="s">
        <v>12</v>
      </c>
      <c r="U763">
        <v>0.999999999999997</v>
      </c>
      <c r="V763" t="s">
        <v>3363</v>
      </c>
      <c r="W763">
        <f>VLOOKUP(Q763,'PBT Tag Rates'!$B$5:$E$44,4,FALSE)</f>
        <v>0.95971980899999998</v>
      </c>
      <c r="X763">
        <v>1</v>
      </c>
      <c r="Y763" s="14">
        <f>IFERROR(LOOKUP(H763,{30,43,48,53,58,63,68,73,78,83,88,93,97},{42,47,52,57,62,67,72,77,82,87,92,99,100}),999)</f>
        <v>77</v>
      </c>
      <c r="Z763" s="17">
        <f t="shared" si="86"/>
        <v>1.4285714285714286</v>
      </c>
      <c r="AA763" s="17">
        <f t="shared" si="87"/>
        <v>1.4285714285714286</v>
      </c>
      <c r="AB763" s="17">
        <f t="shared" si="88"/>
        <v>2.518344052903343</v>
      </c>
      <c r="AC763" s="17" t="s">
        <v>17654</v>
      </c>
    </row>
    <row r="764" spans="1:29" x14ac:dyDescent="0.25">
      <c r="A764" t="s">
        <v>3339</v>
      </c>
      <c r="B764" s="166" t="s">
        <v>5513</v>
      </c>
      <c r="C764" t="s">
        <v>861</v>
      </c>
      <c r="D764" s="1">
        <v>45163</v>
      </c>
      <c r="E764">
        <f t="shared" si="83"/>
        <v>70</v>
      </c>
      <c r="F764" t="s">
        <v>14</v>
      </c>
      <c r="G764">
        <v>740</v>
      </c>
      <c r="H764">
        <f t="shared" si="82"/>
        <v>74</v>
      </c>
      <c r="I764" t="s">
        <v>9</v>
      </c>
      <c r="J764">
        <v>1</v>
      </c>
      <c r="K764" t="s">
        <v>8</v>
      </c>
      <c r="L764" t="s">
        <v>8</v>
      </c>
      <c r="M764" t="s">
        <v>14</v>
      </c>
      <c r="N764" t="str">
        <f t="shared" si="84"/>
        <v>F</v>
      </c>
      <c r="O764" t="s">
        <v>5514</v>
      </c>
      <c r="P764" t="s">
        <v>5515</v>
      </c>
      <c r="Q764" t="s">
        <v>221</v>
      </c>
      <c r="R764">
        <v>4</v>
      </c>
      <c r="S764">
        <f t="shared" si="85"/>
        <v>2019</v>
      </c>
      <c r="T764" t="s">
        <v>12</v>
      </c>
      <c r="U764">
        <v>0.999999999999999</v>
      </c>
      <c r="V764" t="s">
        <v>3168</v>
      </c>
      <c r="W764">
        <f>VLOOKUP(Q764,'PBT Tag Rates'!$B$5:$E$44,4,FALSE)</f>
        <v>0.95971980899999998</v>
      </c>
      <c r="X764">
        <v>1</v>
      </c>
      <c r="Y764" s="14">
        <f>IFERROR(LOOKUP(H764,{30,43,48,53,58,63,68,73,78,83,88,93,97},{42,47,52,57,62,67,72,77,82,87,92,99,100}),999)</f>
        <v>77</v>
      </c>
      <c r="Z764" s="17">
        <f t="shared" si="86"/>
        <v>1.4285714285714286</v>
      </c>
      <c r="AA764" s="17">
        <f t="shared" si="87"/>
        <v>1.4285714285714286</v>
      </c>
      <c r="AB764" s="17">
        <f t="shared" si="88"/>
        <v>2.518344052903343</v>
      </c>
      <c r="AC764" s="17" t="s">
        <v>17654</v>
      </c>
    </row>
    <row r="765" spans="1:29" x14ac:dyDescent="0.25">
      <c r="A765" t="s">
        <v>3339</v>
      </c>
      <c r="B765" s="166" t="s">
        <v>5516</v>
      </c>
      <c r="C765" t="s">
        <v>5517</v>
      </c>
      <c r="D765" s="1">
        <v>45163</v>
      </c>
      <c r="E765">
        <f t="shared" si="83"/>
        <v>70</v>
      </c>
      <c r="F765" t="s">
        <v>6</v>
      </c>
      <c r="G765">
        <v>780</v>
      </c>
      <c r="H765">
        <f t="shared" si="82"/>
        <v>78</v>
      </c>
      <c r="I765" t="s">
        <v>7</v>
      </c>
      <c r="J765" t="s">
        <v>8</v>
      </c>
      <c r="K765" t="s">
        <v>5518</v>
      </c>
      <c r="L765" t="s">
        <v>8</v>
      </c>
      <c r="M765" t="s">
        <v>6</v>
      </c>
      <c r="N765" t="str">
        <f t="shared" si="84"/>
        <v>M</v>
      </c>
      <c r="O765" t="s">
        <v>1488</v>
      </c>
      <c r="P765" t="s">
        <v>1489</v>
      </c>
      <c r="Q765" t="s">
        <v>221</v>
      </c>
      <c r="R765">
        <v>4</v>
      </c>
      <c r="S765">
        <f t="shared" si="85"/>
        <v>2019</v>
      </c>
      <c r="T765" t="s">
        <v>12</v>
      </c>
      <c r="U765">
        <v>1.00000000000001</v>
      </c>
      <c r="V765" t="s">
        <v>3386</v>
      </c>
      <c r="W765">
        <f>VLOOKUP(Q765,'PBT Tag Rates'!$B$5:$E$44,4,FALSE)</f>
        <v>0.95971980899999998</v>
      </c>
      <c r="X765">
        <v>1</v>
      </c>
      <c r="Y765" s="14">
        <f>IFERROR(LOOKUP(H765,{30,43,48,53,58,63,68,73,78,83,88,93,97},{42,47,52,57,62,67,72,77,82,87,92,99,100}),999)</f>
        <v>82</v>
      </c>
      <c r="Z765" s="17">
        <f t="shared" si="86"/>
        <v>1.4285714285714286</v>
      </c>
      <c r="AA765" s="17">
        <f t="shared" si="87"/>
        <v>1.4285714285714286</v>
      </c>
      <c r="AB765" s="17">
        <f t="shared" si="88"/>
        <v>2.518344052903343</v>
      </c>
      <c r="AC765" s="17" t="s">
        <v>17654</v>
      </c>
    </row>
    <row r="766" spans="1:29" x14ac:dyDescent="0.25">
      <c r="A766" t="s">
        <v>3339</v>
      </c>
      <c r="B766" s="166" t="s">
        <v>5519</v>
      </c>
      <c r="C766" t="s">
        <v>5520</v>
      </c>
      <c r="D766" s="1">
        <v>45163</v>
      </c>
      <c r="E766">
        <f t="shared" si="83"/>
        <v>70</v>
      </c>
      <c r="F766" t="s">
        <v>14</v>
      </c>
      <c r="G766">
        <v>820</v>
      </c>
      <c r="H766">
        <f t="shared" si="82"/>
        <v>82</v>
      </c>
      <c r="I766" t="s">
        <v>7</v>
      </c>
      <c r="J766" t="s">
        <v>8</v>
      </c>
      <c r="K766" t="s">
        <v>5521</v>
      </c>
      <c r="L766" t="s">
        <v>8</v>
      </c>
      <c r="M766" t="s">
        <v>14</v>
      </c>
      <c r="N766" t="str">
        <f t="shared" si="84"/>
        <v>F</v>
      </c>
      <c r="O766" t="s">
        <v>1882</v>
      </c>
      <c r="P766" t="s">
        <v>4993</v>
      </c>
      <c r="Q766" t="s">
        <v>221</v>
      </c>
      <c r="R766">
        <v>4</v>
      </c>
      <c r="S766">
        <f t="shared" si="85"/>
        <v>2019</v>
      </c>
      <c r="T766" t="s">
        <v>12</v>
      </c>
      <c r="U766">
        <v>1</v>
      </c>
      <c r="V766" t="s">
        <v>3396</v>
      </c>
      <c r="W766">
        <f>VLOOKUP(Q766,'PBT Tag Rates'!$B$5:$E$44,4,FALSE)</f>
        <v>0.95971980899999998</v>
      </c>
      <c r="X766">
        <v>1</v>
      </c>
      <c r="Y766" s="14">
        <f>IFERROR(LOOKUP(H766,{30,43,48,53,58,63,68,73,78,83,88,93,97},{42,47,52,57,62,67,72,77,82,87,92,99,100}),999)</f>
        <v>82</v>
      </c>
      <c r="Z766" s="17">
        <f t="shared" si="86"/>
        <v>1.4285714285714286</v>
      </c>
      <c r="AA766" s="17">
        <f t="shared" si="87"/>
        <v>1.4285714285714286</v>
      </c>
      <c r="AB766" s="17">
        <f t="shared" si="88"/>
        <v>2.518344052903343</v>
      </c>
      <c r="AC766" s="17" t="s">
        <v>17655</v>
      </c>
    </row>
    <row r="767" spans="1:29" x14ac:dyDescent="0.25">
      <c r="A767" t="s">
        <v>3339</v>
      </c>
      <c r="B767" s="166" t="s">
        <v>5522</v>
      </c>
      <c r="C767" t="s">
        <v>5523</v>
      </c>
      <c r="D767" s="1">
        <v>45163</v>
      </c>
      <c r="E767">
        <f t="shared" si="83"/>
        <v>70</v>
      </c>
      <c r="F767" t="s">
        <v>14</v>
      </c>
      <c r="G767">
        <v>740</v>
      </c>
      <c r="H767">
        <f t="shared" si="82"/>
        <v>74</v>
      </c>
      <c r="I767" t="s">
        <v>7</v>
      </c>
      <c r="J767" t="s">
        <v>8</v>
      </c>
      <c r="K767" t="s">
        <v>5524</v>
      </c>
      <c r="L767" t="s">
        <v>8</v>
      </c>
      <c r="M767" t="s">
        <v>14</v>
      </c>
      <c r="N767" t="str">
        <f t="shared" si="84"/>
        <v>F</v>
      </c>
      <c r="O767" t="s">
        <v>1780</v>
      </c>
      <c r="P767" t="s">
        <v>2487</v>
      </c>
      <c r="Q767" t="s">
        <v>221</v>
      </c>
      <c r="R767">
        <v>4</v>
      </c>
      <c r="S767">
        <f t="shared" si="85"/>
        <v>2019</v>
      </c>
      <c r="T767" t="s">
        <v>12</v>
      </c>
      <c r="U767">
        <v>1</v>
      </c>
      <c r="V767" t="s">
        <v>3396</v>
      </c>
      <c r="W767">
        <f>VLOOKUP(Q767,'PBT Tag Rates'!$B$5:$E$44,4,FALSE)</f>
        <v>0.95971980899999998</v>
      </c>
      <c r="X767">
        <v>1</v>
      </c>
      <c r="Y767" s="14">
        <f>IFERROR(LOOKUP(H767,{30,43,48,53,58,63,68,73,78,83,88,93,97},{42,47,52,57,62,67,72,77,82,87,92,99,100}),999)</f>
        <v>77</v>
      </c>
      <c r="Z767" s="17">
        <f t="shared" si="86"/>
        <v>1.4285714285714286</v>
      </c>
      <c r="AA767" s="17">
        <f t="shared" si="87"/>
        <v>1.4285714285714286</v>
      </c>
      <c r="AB767" s="17">
        <f t="shared" si="88"/>
        <v>2.518344052903343</v>
      </c>
      <c r="AC767" s="17" t="s">
        <v>17655</v>
      </c>
    </row>
    <row r="768" spans="1:29" x14ac:dyDescent="0.25">
      <c r="A768" t="s">
        <v>3339</v>
      </c>
      <c r="B768" s="166" t="s">
        <v>5525</v>
      </c>
      <c r="C768" t="s">
        <v>5526</v>
      </c>
      <c r="D768" s="1">
        <v>45163</v>
      </c>
      <c r="E768">
        <f t="shared" si="83"/>
        <v>70</v>
      </c>
      <c r="F768" t="s">
        <v>6</v>
      </c>
      <c r="G768">
        <v>670</v>
      </c>
      <c r="H768">
        <f t="shared" si="82"/>
        <v>67</v>
      </c>
      <c r="I768" t="s">
        <v>7</v>
      </c>
      <c r="J768" t="s">
        <v>8</v>
      </c>
      <c r="K768" t="s">
        <v>8</v>
      </c>
      <c r="L768" t="s">
        <v>8</v>
      </c>
      <c r="M768" t="s">
        <v>6</v>
      </c>
      <c r="N768" t="str">
        <f t="shared" si="84"/>
        <v>M</v>
      </c>
      <c r="O768" t="s">
        <v>1041</v>
      </c>
      <c r="P768" t="s">
        <v>2547</v>
      </c>
      <c r="Q768" t="s">
        <v>221</v>
      </c>
      <c r="R768">
        <v>4</v>
      </c>
      <c r="S768">
        <f t="shared" si="85"/>
        <v>2019</v>
      </c>
      <c r="T768" t="s">
        <v>12</v>
      </c>
      <c r="U768">
        <v>1</v>
      </c>
      <c r="V768" t="s">
        <v>3396</v>
      </c>
      <c r="W768">
        <f>VLOOKUP(Q768,'PBT Tag Rates'!$B$5:$E$44,4,FALSE)</f>
        <v>0.95971980899999998</v>
      </c>
      <c r="X768">
        <v>1</v>
      </c>
      <c r="Y768" s="14">
        <f>IFERROR(LOOKUP(H768,{30,43,48,53,58,63,68,73,78,83,88,93,97},{42,47,52,57,62,67,72,77,82,87,92,99,100}),999)</f>
        <v>67</v>
      </c>
      <c r="Z768" s="17">
        <f t="shared" si="86"/>
        <v>1.4285714285714286</v>
      </c>
      <c r="AA768" s="17">
        <f t="shared" si="87"/>
        <v>1.4285714285714286</v>
      </c>
      <c r="AB768" s="17">
        <f t="shared" si="88"/>
        <v>2.518344052903343</v>
      </c>
      <c r="AC768" s="17" t="s">
        <v>17655</v>
      </c>
    </row>
    <row r="769" spans="1:29" x14ac:dyDescent="0.25">
      <c r="A769" t="s">
        <v>3339</v>
      </c>
      <c r="B769" s="166" t="s">
        <v>5527</v>
      </c>
      <c r="C769" t="s">
        <v>5528</v>
      </c>
      <c r="D769" s="1">
        <v>45163</v>
      </c>
      <c r="E769">
        <f t="shared" si="83"/>
        <v>70</v>
      </c>
      <c r="F769" t="s">
        <v>14</v>
      </c>
      <c r="G769">
        <v>840</v>
      </c>
      <c r="H769">
        <f t="shared" si="82"/>
        <v>84</v>
      </c>
      <c r="I769" t="s">
        <v>7</v>
      </c>
      <c r="J769" t="s">
        <v>8</v>
      </c>
      <c r="K769" t="s">
        <v>5529</v>
      </c>
      <c r="L769" t="s">
        <v>8</v>
      </c>
      <c r="M769" t="s">
        <v>14</v>
      </c>
      <c r="N769" t="str">
        <f t="shared" si="84"/>
        <v>F</v>
      </c>
      <c r="O769" t="s">
        <v>1415</v>
      </c>
      <c r="P769" t="s">
        <v>2678</v>
      </c>
      <c r="Q769" t="s">
        <v>221</v>
      </c>
      <c r="R769">
        <v>4</v>
      </c>
      <c r="S769">
        <f t="shared" si="85"/>
        <v>2019</v>
      </c>
      <c r="T769" t="s">
        <v>12</v>
      </c>
      <c r="U769">
        <v>0.999999999999995</v>
      </c>
      <c r="V769" t="s">
        <v>3396</v>
      </c>
      <c r="W769">
        <f>VLOOKUP(Q769,'PBT Tag Rates'!$B$5:$E$44,4,FALSE)</f>
        <v>0.95971980899999998</v>
      </c>
      <c r="X769">
        <v>1</v>
      </c>
      <c r="Y769" s="14">
        <f>IFERROR(LOOKUP(H769,{30,43,48,53,58,63,68,73,78,83,88,93,97},{42,47,52,57,62,67,72,77,82,87,92,99,100}),999)</f>
        <v>87</v>
      </c>
      <c r="Z769" s="17">
        <f t="shared" si="86"/>
        <v>1.4285714285714286</v>
      </c>
      <c r="AA769" s="17">
        <f t="shared" si="87"/>
        <v>1.4285714285714286</v>
      </c>
      <c r="AB769" s="17">
        <f t="shared" si="88"/>
        <v>2.518344052903343</v>
      </c>
      <c r="AC769" s="17" t="s">
        <v>17655</v>
      </c>
    </row>
    <row r="770" spans="1:29" x14ac:dyDescent="0.25">
      <c r="A770" t="s">
        <v>3339</v>
      </c>
      <c r="B770" s="166" t="s">
        <v>5530</v>
      </c>
      <c r="C770" t="s">
        <v>5531</v>
      </c>
      <c r="D770" s="1">
        <v>45163</v>
      </c>
      <c r="E770">
        <f t="shared" si="83"/>
        <v>70</v>
      </c>
      <c r="F770" t="s">
        <v>14</v>
      </c>
      <c r="G770">
        <v>720</v>
      </c>
      <c r="H770">
        <f t="shared" si="82"/>
        <v>72</v>
      </c>
      <c r="I770" t="s">
        <v>7</v>
      </c>
      <c r="J770" t="s">
        <v>8</v>
      </c>
      <c r="K770" t="s">
        <v>5532</v>
      </c>
      <c r="L770" t="s">
        <v>8</v>
      </c>
      <c r="M770" t="s">
        <v>14</v>
      </c>
      <c r="N770" t="str">
        <f t="shared" si="84"/>
        <v>F</v>
      </c>
      <c r="O770" t="s">
        <v>8</v>
      </c>
      <c r="P770" t="s">
        <v>8</v>
      </c>
      <c r="Q770" t="s">
        <v>11</v>
      </c>
      <c r="R770" t="s">
        <v>8</v>
      </c>
      <c r="S770" t="str">
        <f t="shared" si="85"/>
        <v>U</v>
      </c>
      <c r="T770" t="s">
        <v>12</v>
      </c>
      <c r="U770">
        <v>0.999999999999999</v>
      </c>
      <c r="V770" t="s">
        <v>11</v>
      </c>
      <c r="W770" t="e">
        <f>VLOOKUP(Q770,'PBT Tag Rates'!$B$5:$E$44,4,FALSE)</f>
        <v>#N/A</v>
      </c>
      <c r="X770">
        <v>1</v>
      </c>
      <c r="Y770" s="14">
        <f>IFERROR(LOOKUP(H770,{30,43,48,53,58,63,68,73,78,83,88,93,97},{42,47,52,57,62,67,72,77,82,87,92,99,100}),999)</f>
        <v>72</v>
      </c>
      <c r="Z770" s="17">
        <f t="shared" si="86"/>
        <v>1.4285714285714286</v>
      </c>
      <c r="AA770" s="17">
        <f t="shared" si="87"/>
        <v>1.4285714285714286</v>
      </c>
      <c r="AB770" s="17">
        <f t="shared" si="88"/>
        <v>2.518344052903343</v>
      </c>
      <c r="AC770" s="17" t="s">
        <v>17654</v>
      </c>
    </row>
    <row r="771" spans="1:29" x14ac:dyDescent="0.25">
      <c r="A771" t="s">
        <v>3339</v>
      </c>
      <c r="B771" s="166" t="s">
        <v>5533</v>
      </c>
      <c r="C771" t="s">
        <v>5534</v>
      </c>
      <c r="D771" s="1">
        <v>45163</v>
      </c>
      <c r="E771">
        <f t="shared" si="83"/>
        <v>70</v>
      </c>
      <c r="F771" t="s">
        <v>14</v>
      </c>
      <c r="G771">
        <v>700</v>
      </c>
      <c r="H771">
        <f t="shared" si="82"/>
        <v>70</v>
      </c>
      <c r="I771" t="s">
        <v>7</v>
      </c>
      <c r="J771" t="s">
        <v>8</v>
      </c>
      <c r="K771" t="s">
        <v>5535</v>
      </c>
      <c r="L771" t="s">
        <v>8</v>
      </c>
      <c r="M771" t="s">
        <v>14</v>
      </c>
      <c r="N771" t="str">
        <f t="shared" si="84"/>
        <v>F</v>
      </c>
      <c r="O771" t="s">
        <v>5536</v>
      </c>
      <c r="P771" t="s">
        <v>5537</v>
      </c>
      <c r="Q771" t="s">
        <v>918</v>
      </c>
      <c r="R771">
        <v>3</v>
      </c>
      <c r="S771">
        <f t="shared" si="85"/>
        <v>2020</v>
      </c>
      <c r="T771" t="s">
        <v>12</v>
      </c>
      <c r="U771">
        <v>0.999999999999997</v>
      </c>
      <c r="V771" t="s">
        <v>3363</v>
      </c>
      <c r="W771">
        <f>VLOOKUP(Q771,'PBT Tag Rates'!$B$5:$E$44,4,FALSE)</f>
        <v>0.98961045999999997</v>
      </c>
      <c r="X771">
        <v>1</v>
      </c>
      <c r="Y771" s="14">
        <f>IFERROR(LOOKUP(H771,{30,43,48,53,58,63,68,73,78,83,88,93,97},{42,47,52,57,62,67,72,77,82,87,92,99,100}),999)</f>
        <v>72</v>
      </c>
      <c r="Z771" s="17">
        <f t="shared" si="86"/>
        <v>1.4285714285714286</v>
      </c>
      <c r="AA771" s="17">
        <f t="shared" si="87"/>
        <v>1.4285714285714286</v>
      </c>
      <c r="AB771" s="17">
        <f t="shared" si="88"/>
        <v>2.518344052903343</v>
      </c>
      <c r="AC771" s="17" t="s">
        <v>17654</v>
      </c>
    </row>
    <row r="772" spans="1:29" x14ac:dyDescent="0.25">
      <c r="A772" t="s">
        <v>3339</v>
      </c>
      <c r="B772" s="166" t="s">
        <v>5538</v>
      </c>
      <c r="C772" t="s">
        <v>5539</v>
      </c>
      <c r="D772" s="1">
        <v>45163</v>
      </c>
      <c r="E772">
        <f t="shared" si="83"/>
        <v>70</v>
      </c>
      <c r="F772" t="s">
        <v>6</v>
      </c>
      <c r="G772">
        <v>850</v>
      </c>
      <c r="H772">
        <f t="shared" si="82"/>
        <v>85</v>
      </c>
      <c r="I772" t="s">
        <v>7</v>
      </c>
      <c r="J772" t="s">
        <v>8</v>
      </c>
      <c r="K772" t="s">
        <v>5540</v>
      </c>
      <c r="L772" t="s">
        <v>8</v>
      </c>
      <c r="M772" t="s">
        <v>6</v>
      </c>
      <c r="N772" t="str">
        <f t="shared" si="84"/>
        <v>M</v>
      </c>
      <c r="O772" t="s">
        <v>2942</v>
      </c>
      <c r="P772" t="s">
        <v>3516</v>
      </c>
      <c r="Q772" t="s">
        <v>221</v>
      </c>
      <c r="R772">
        <v>4</v>
      </c>
      <c r="S772">
        <f t="shared" si="85"/>
        <v>2019</v>
      </c>
      <c r="T772" t="s">
        <v>12</v>
      </c>
      <c r="U772">
        <v>0.999999999999998</v>
      </c>
      <c r="V772" t="s">
        <v>3396</v>
      </c>
      <c r="W772">
        <f>VLOOKUP(Q772,'PBT Tag Rates'!$B$5:$E$44,4,FALSE)</f>
        <v>0.95971980899999998</v>
      </c>
      <c r="X772">
        <v>1</v>
      </c>
      <c r="Y772" s="14">
        <f>IFERROR(LOOKUP(H772,{30,43,48,53,58,63,68,73,78,83,88,93,97},{42,47,52,57,62,67,72,77,82,87,92,99,100}),999)</f>
        <v>87</v>
      </c>
      <c r="Z772" s="17">
        <f t="shared" si="86"/>
        <v>1.4285714285714286</v>
      </c>
      <c r="AA772" s="17">
        <f t="shared" si="87"/>
        <v>1.4285714285714286</v>
      </c>
      <c r="AB772" s="17">
        <f t="shared" si="88"/>
        <v>2.518344052903343</v>
      </c>
      <c r="AC772" s="17" t="s">
        <v>17655</v>
      </c>
    </row>
    <row r="773" spans="1:29" x14ac:dyDescent="0.25">
      <c r="A773" t="s">
        <v>3339</v>
      </c>
      <c r="B773" s="166" t="s">
        <v>5541</v>
      </c>
      <c r="C773" t="s">
        <v>5542</v>
      </c>
      <c r="D773" s="1">
        <v>45163</v>
      </c>
      <c r="E773">
        <f t="shared" si="83"/>
        <v>70</v>
      </c>
      <c r="F773" t="s">
        <v>14</v>
      </c>
      <c r="G773">
        <v>730</v>
      </c>
      <c r="H773">
        <f t="shared" si="82"/>
        <v>73</v>
      </c>
      <c r="I773" t="s">
        <v>7</v>
      </c>
      <c r="J773" t="s">
        <v>8</v>
      </c>
      <c r="K773" t="s">
        <v>5543</v>
      </c>
      <c r="L773" t="s">
        <v>8</v>
      </c>
      <c r="M773" t="s">
        <v>14</v>
      </c>
      <c r="N773" t="str">
        <f t="shared" si="84"/>
        <v>F</v>
      </c>
      <c r="O773" t="s">
        <v>989</v>
      </c>
      <c r="P773" t="s">
        <v>990</v>
      </c>
      <c r="Q773" t="s">
        <v>221</v>
      </c>
      <c r="R773">
        <v>4</v>
      </c>
      <c r="S773">
        <f t="shared" si="85"/>
        <v>2019</v>
      </c>
      <c r="T773" t="s">
        <v>12</v>
      </c>
      <c r="U773">
        <v>1</v>
      </c>
      <c r="V773" t="s">
        <v>3346</v>
      </c>
      <c r="W773">
        <f>VLOOKUP(Q773,'PBT Tag Rates'!$B$5:$E$44,4,FALSE)</f>
        <v>0.95971980899999998</v>
      </c>
      <c r="X773">
        <v>1</v>
      </c>
      <c r="Y773" s="14">
        <f>IFERROR(LOOKUP(H773,{30,43,48,53,58,63,68,73,78,83,88,93,97},{42,47,52,57,62,67,72,77,82,87,92,99,100}),999)</f>
        <v>77</v>
      </c>
      <c r="Z773" s="17">
        <f t="shared" si="86"/>
        <v>1.4285714285714286</v>
      </c>
      <c r="AA773" s="17">
        <f t="shared" si="87"/>
        <v>1.4285714285714286</v>
      </c>
      <c r="AB773" s="17">
        <f t="shared" si="88"/>
        <v>2.518344052903343</v>
      </c>
      <c r="AC773" s="17" t="s">
        <v>17654</v>
      </c>
    </row>
    <row r="774" spans="1:29" x14ac:dyDescent="0.25">
      <c r="A774" t="s">
        <v>3339</v>
      </c>
      <c r="B774" s="166" t="s">
        <v>5544</v>
      </c>
      <c r="C774" t="s">
        <v>5545</v>
      </c>
      <c r="D774" s="1">
        <v>45163</v>
      </c>
      <c r="E774">
        <f t="shared" si="83"/>
        <v>70</v>
      </c>
      <c r="F774" t="s">
        <v>6</v>
      </c>
      <c r="G774">
        <v>740</v>
      </c>
      <c r="H774">
        <f t="shared" si="82"/>
        <v>74</v>
      </c>
      <c r="I774" t="s">
        <v>7</v>
      </c>
      <c r="J774" t="s">
        <v>8</v>
      </c>
      <c r="K774" t="s">
        <v>5546</v>
      </c>
      <c r="L774" t="s">
        <v>8</v>
      </c>
      <c r="M774" t="s">
        <v>6</v>
      </c>
      <c r="N774" t="str">
        <f t="shared" si="84"/>
        <v>M</v>
      </c>
      <c r="O774" t="s">
        <v>356</v>
      </c>
      <c r="P774" t="s">
        <v>623</v>
      </c>
      <c r="Q774" t="s">
        <v>221</v>
      </c>
      <c r="R774">
        <v>4</v>
      </c>
      <c r="S774">
        <f t="shared" si="85"/>
        <v>2019</v>
      </c>
      <c r="T774" t="s">
        <v>12</v>
      </c>
      <c r="U774">
        <v>1</v>
      </c>
      <c r="V774" t="s">
        <v>3951</v>
      </c>
      <c r="W774">
        <f>VLOOKUP(Q774,'PBT Tag Rates'!$B$5:$E$44,4,FALSE)</f>
        <v>0.95971980899999998</v>
      </c>
      <c r="X774">
        <v>1</v>
      </c>
      <c r="Y774" s="14">
        <f>IFERROR(LOOKUP(H774,{30,43,48,53,58,63,68,73,78,83,88,93,97},{42,47,52,57,62,67,72,77,82,87,92,99,100}),999)</f>
        <v>77</v>
      </c>
      <c r="Z774" s="17">
        <f t="shared" si="86"/>
        <v>1.4285714285714286</v>
      </c>
      <c r="AA774" s="17">
        <f t="shared" si="87"/>
        <v>1.4285714285714286</v>
      </c>
      <c r="AB774" s="17">
        <f t="shared" si="88"/>
        <v>2.518344052903343</v>
      </c>
      <c r="AC774" s="17" t="s">
        <v>17655</v>
      </c>
    </row>
    <row r="775" spans="1:29" x14ac:dyDescent="0.25">
      <c r="A775" t="s">
        <v>3339</v>
      </c>
      <c r="B775" s="166" t="s">
        <v>5547</v>
      </c>
      <c r="C775" t="s">
        <v>5548</v>
      </c>
      <c r="D775" s="1">
        <v>45163</v>
      </c>
      <c r="E775">
        <f t="shared" si="83"/>
        <v>70</v>
      </c>
      <c r="F775" t="s">
        <v>6</v>
      </c>
      <c r="G775">
        <v>830</v>
      </c>
      <c r="H775">
        <f t="shared" si="82"/>
        <v>83</v>
      </c>
      <c r="I775" t="s">
        <v>9</v>
      </c>
      <c r="J775">
        <v>1</v>
      </c>
      <c r="K775" t="s">
        <v>5549</v>
      </c>
      <c r="L775" t="s">
        <v>8</v>
      </c>
      <c r="M775" t="s">
        <v>6</v>
      </c>
      <c r="N775" t="str">
        <f t="shared" si="84"/>
        <v>M</v>
      </c>
      <c r="O775" t="s">
        <v>2942</v>
      </c>
      <c r="P775" t="s">
        <v>5468</v>
      </c>
      <c r="Q775" t="s">
        <v>221</v>
      </c>
      <c r="R775">
        <v>4</v>
      </c>
      <c r="S775">
        <f t="shared" si="85"/>
        <v>2019</v>
      </c>
      <c r="T775" t="s">
        <v>12</v>
      </c>
      <c r="U775">
        <v>0.999999999999996</v>
      </c>
      <c r="V775" t="s">
        <v>3396</v>
      </c>
      <c r="W775">
        <f>VLOOKUP(Q775,'PBT Tag Rates'!$B$5:$E$44,4,FALSE)</f>
        <v>0.95971980899999998</v>
      </c>
      <c r="X775">
        <v>1</v>
      </c>
      <c r="Y775" s="14">
        <f>IFERROR(LOOKUP(H775,{30,43,48,53,58,63,68,73,78,83,88,93,97},{42,47,52,57,62,67,72,77,82,87,92,99,100}),999)</f>
        <v>87</v>
      </c>
      <c r="Z775" s="17">
        <f t="shared" si="86"/>
        <v>1.4285714285714286</v>
      </c>
      <c r="AA775" s="17">
        <f t="shared" si="87"/>
        <v>1.4285714285714286</v>
      </c>
      <c r="AB775" s="17">
        <f t="shared" si="88"/>
        <v>2.518344052903343</v>
      </c>
      <c r="AC775" s="17" t="s">
        <v>17655</v>
      </c>
    </row>
    <row r="776" spans="1:29" x14ac:dyDescent="0.25">
      <c r="A776" t="s">
        <v>3339</v>
      </c>
      <c r="B776" s="166" t="s">
        <v>5550</v>
      </c>
      <c r="C776" t="s">
        <v>5551</v>
      </c>
      <c r="D776" s="1">
        <v>45163</v>
      </c>
      <c r="E776">
        <f t="shared" si="83"/>
        <v>70</v>
      </c>
      <c r="F776" t="s">
        <v>14</v>
      </c>
      <c r="G776">
        <v>720</v>
      </c>
      <c r="H776">
        <f t="shared" si="82"/>
        <v>72</v>
      </c>
      <c r="I776" t="s">
        <v>7</v>
      </c>
      <c r="J776" t="s">
        <v>8</v>
      </c>
      <c r="K776" t="s">
        <v>5552</v>
      </c>
      <c r="L776" t="s">
        <v>8</v>
      </c>
      <c r="M776" t="s">
        <v>14</v>
      </c>
      <c r="N776" t="str">
        <f t="shared" si="84"/>
        <v>F</v>
      </c>
      <c r="O776" t="s">
        <v>1127</v>
      </c>
      <c r="P776" t="s">
        <v>3369</v>
      </c>
      <c r="Q776" t="s">
        <v>221</v>
      </c>
      <c r="R776">
        <v>4</v>
      </c>
      <c r="S776">
        <f t="shared" si="85"/>
        <v>2019</v>
      </c>
      <c r="T776" t="s">
        <v>12</v>
      </c>
      <c r="U776">
        <v>1</v>
      </c>
      <c r="V776" t="s">
        <v>3363</v>
      </c>
      <c r="W776">
        <f>VLOOKUP(Q776,'PBT Tag Rates'!$B$5:$E$44,4,FALSE)</f>
        <v>0.95971980899999998</v>
      </c>
      <c r="X776">
        <v>1</v>
      </c>
      <c r="Y776" s="14">
        <f>IFERROR(LOOKUP(H776,{30,43,48,53,58,63,68,73,78,83,88,93,97},{42,47,52,57,62,67,72,77,82,87,92,99,100}),999)</f>
        <v>72</v>
      </c>
      <c r="Z776" s="17">
        <f t="shared" si="86"/>
        <v>1.4285714285714286</v>
      </c>
      <c r="AA776" s="17">
        <f t="shared" si="87"/>
        <v>1.4285714285714286</v>
      </c>
      <c r="AB776" s="17">
        <f t="shared" si="88"/>
        <v>2.518344052903343</v>
      </c>
      <c r="AC776" s="17" t="s">
        <v>17654</v>
      </c>
    </row>
    <row r="777" spans="1:29" x14ac:dyDescent="0.25">
      <c r="A777" t="s">
        <v>3339</v>
      </c>
      <c r="B777" s="166" t="s">
        <v>5553</v>
      </c>
      <c r="C777" t="s">
        <v>5554</v>
      </c>
      <c r="D777" s="1">
        <v>45163</v>
      </c>
      <c r="E777">
        <f t="shared" si="83"/>
        <v>70</v>
      </c>
      <c r="F777" t="s">
        <v>14</v>
      </c>
      <c r="G777">
        <v>720</v>
      </c>
      <c r="H777">
        <f t="shared" si="82"/>
        <v>72</v>
      </c>
      <c r="I777" t="s">
        <v>7</v>
      </c>
      <c r="J777" t="s">
        <v>8</v>
      </c>
      <c r="K777" t="s">
        <v>5555</v>
      </c>
      <c r="L777" t="s">
        <v>8</v>
      </c>
      <c r="M777" t="s">
        <v>14</v>
      </c>
      <c r="N777" t="str">
        <f t="shared" si="84"/>
        <v>F</v>
      </c>
      <c r="O777" t="s">
        <v>5556</v>
      </c>
      <c r="P777" t="s">
        <v>5557</v>
      </c>
      <c r="Q777" t="s">
        <v>221</v>
      </c>
      <c r="R777">
        <v>4</v>
      </c>
      <c r="S777">
        <f t="shared" si="85"/>
        <v>2019</v>
      </c>
      <c r="T777" t="s">
        <v>12</v>
      </c>
      <c r="U777">
        <v>1</v>
      </c>
      <c r="V777" t="s">
        <v>3951</v>
      </c>
      <c r="W777">
        <f>VLOOKUP(Q777,'PBT Tag Rates'!$B$5:$E$44,4,FALSE)</f>
        <v>0.95971980899999998</v>
      </c>
      <c r="X777">
        <v>1</v>
      </c>
      <c r="Y777" s="14">
        <f>IFERROR(LOOKUP(H777,{30,43,48,53,58,63,68,73,78,83,88,93,97},{42,47,52,57,62,67,72,77,82,87,92,99,100}),999)</f>
        <v>72</v>
      </c>
      <c r="Z777" s="17">
        <f t="shared" si="86"/>
        <v>1.4285714285714286</v>
      </c>
      <c r="AA777" s="17">
        <f t="shared" si="87"/>
        <v>1.4285714285714286</v>
      </c>
      <c r="AB777" s="17">
        <f t="shared" si="88"/>
        <v>2.518344052903343</v>
      </c>
      <c r="AC777" s="17" t="s">
        <v>17655</v>
      </c>
    </row>
    <row r="778" spans="1:29" x14ac:dyDescent="0.25">
      <c r="A778" t="s">
        <v>3339</v>
      </c>
      <c r="B778" s="166" t="s">
        <v>5558</v>
      </c>
      <c r="C778" t="s">
        <v>5559</v>
      </c>
      <c r="D778" s="1">
        <v>45163</v>
      </c>
      <c r="E778">
        <f t="shared" si="83"/>
        <v>70</v>
      </c>
      <c r="F778" t="s">
        <v>14</v>
      </c>
      <c r="G778">
        <v>740</v>
      </c>
      <c r="H778">
        <f t="shared" si="82"/>
        <v>74</v>
      </c>
      <c r="I778" t="s">
        <v>7</v>
      </c>
      <c r="J778" t="s">
        <v>8</v>
      </c>
      <c r="K778" t="s">
        <v>5560</v>
      </c>
      <c r="L778" t="s">
        <v>8</v>
      </c>
      <c r="M778" t="s">
        <v>14</v>
      </c>
      <c r="N778" t="str">
        <f t="shared" si="84"/>
        <v>F</v>
      </c>
      <c r="O778" t="s">
        <v>232</v>
      </c>
      <c r="P778" t="s">
        <v>472</v>
      </c>
      <c r="Q778" t="s">
        <v>221</v>
      </c>
      <c r="R778">
        <v>4</v>
      </c>
      <c r="S778">
        <f t="shared" si="85"/>
        <v>2019</v>
      </c>
      <c r="T778" t="s">
        <v>12</v>
      </c>
      <c r="U778">
        <v>0.999999999999996</v>
      </c>
      <c r="V778" t="s">
        <v>3363</v>
      </c>
      <c r="W778">
        <f>VLOOKUP(Q778,'PBT Tag Rates'!$B$5:$E$44,4,FALSE)</f>
        <v>0.95971980899999998</v>
      </c>
      <c r="X778">
        <v>1</v>
      </c>
      <c r="Y778" s="14">
        <f>IFERROR(LOOKUP(H778,{30,43,48,53,58,63,68,73,78,83,88,93,97},{42,47,52,57,62,67,72,77,82,87,92,99,100}),999)</f>
        <v>77</v>
      </c>
      <c r="Z778" s="17">
        <f t="shared" si="86"/>
        <v>1.4285714285714286</v>
      </c>
      <c r="AA778" s="17">
        <f t="shared" si="87"/>
        <v>1.4285714285714286</v>
      </c>
      <c r="AB778" s="17">
        <f t="shared" si="88"/>
        <v>2.518344052903343</v>
      </c>
      <c r="AC778" s="17" t="s">
        <v>17654</v>
      </c>
    </row>
    <row r="779" spans="1:29" x14ac:dyDescent="0.25">
      <c r="A779" t="s">
        <v>3339</v>
      </c>
      <c r="B779" s="166" t="s">
        <v>5561</v>
      </c>
      <c r="C779" t="s">
        <v>5562</v>
      </c>
      <c r="D779" s="1">
        <v>45163</v>
      </c>
      <c r="E779">
        <f t="shared" si="83"/>
        <v>70</v>
      </c>
      <c r="F779" t="s">
        <v>6</v>
      </c>
      <c r="G779">
        <v>700</v>
      </c>
      <c r="H779">
        <f t="shared" si="82"/>
        <v>70</v>
      </c>
      <c r="I779" t="s">
        <v>7</v>
      </c>
      <c r="J779" t="s">
        <v>8</v>
      </c>
      <c r="K779" t="s">
        <v>5563</v>
      </c>
      <c r="L779" t="s">
        <v>8</v>
      </c>
      <c r="M779" t="s">
        <v>6</v>
      </c>
      <c r="N779" t="str">
        <f t="shared" si="84"/>
        <v>M</v>
      </c>
      <c r="O779" t="s">
        <v>8</v>
      </c>
      <c r="P779" t="s">
        <v>8</v>
      </c>
      <c r="Q779" t="s">
        <v>11</v>
      </c>
      <c r="R779" t="s">
        <v>8</v>
      </c>
      <c r="S779" t="str">
        <f t="shared" si="85"/>
        <v>U</v>
      </c>
      <c r="T779" t="s">
        <v>12</v>
      </c>
      <c r="U779">
        <v>1</v>
      </c>
      <c r="V779" t="s">
        <v>11</v>
      </c>
      <c r="W779" t="e">
        <f>VLOOKUP(Q779,'PBT Tag Rates'!$B$5:$E$44,4,FALSE)</f>
        <v>#N/A</v>
      </c>
      <c r="X779">
        <v>1</v>
      </c>
      <c r="Y779" s="14">
        <f>IFERROR(LOOKUP(H779,{30,43,48,53,58,63,68,73,78,83,88,93,97},{42,47,52,57,62,67,72,77,82,87,92,99,100}),999)</f>
        <v>72</v>
      </c>
      <c r="Z779" s="17">
        <f t="shared" si="86"/>
        <v>1.4285714285714286</v>
      </c>
      <c r="AA779" s="17">
        <f t="shared" si="87"/>
        <v>1.4285714285714286</v>
      </c>
      <c r="AB779" s="17">
        <f t="shared" si="88"/>
        <v>2.518344052903343</v>
      </c>
      <c r="AC779" s="17" t="s">
        <v>17654</v>
      </c>
    </row>
    <row r="780" spans="1:29" x14ac:dyDescent="0.25">
      <c r="A780" t="s">
        <v>3339</v>
      </c>
      <c r="B780" s="166" t="s">
        <v>5564</v>
      </c>
      <c r="C780" t="s">
        <v>5565</v>
      </c>
      <c r="D780" s="1">
        <v>45163</v>
      </c>
      <c r="E780">
        <f t="shared" si="83"/>
        <v>70</v>
      </c>
      <c r="F780" t="s">
        <v>14</v>
      </c>
      <c r="G780">
        <v>820</v>
      </c>
      <c r="H780">
        <f t="shared" si="82"/>
        <v>82</v>
      </c>
      <c r="I780" t="s">
        <v>9</v>
      </c>
      <c r="J780">
        <v>1</v>
      </c>
      <c r="K780" t="s">
        <v>5566</v>
      </c>
      <c r="L780" t="s">
        <v>8</v>
      </c>
      <c r="M780" t="s">
        <v>14</v>
      </c>
      <c r="N780" t="str">
        <f t="shared" si="84"/>
        <v>F</v>
      </c>
      <c r="O780" t="s">
        <v>578</v>
      </c>
      <c r="P780" t="s">
        <v>579</v>
      </c>
      <c r="Q780" t="s">
        <v>221</v>
      </c>
      <c r="R780">
        <v>4</v>
      </c>
      <c r="S780">
        <f t="shared" si="85"/>
        <v>2019</v>
      </c>
      <c r="T780" t="s">
        <v>12</v>
      </c>
      <c r="U780">
        <v>0.999999999999995</v>
      </c>
      <c r="V780" t="s">
        <v>3363</v>
      </c>
      <c r="W780">
        <f>VLOOKUP(Q780,'PBT Tag Rates'!$B$5:$E$44,4,FALSE)</f>
        <v>0.95971980899999998</v>
      </c>
      <c r="X780">
        <v>1</v>
      </c>
      <c r="Y780" s="14">
        <f>IFERROR(LOOKUP(H780,{30,43,48,53,58,63,68,73,78,83,88,93,97},{42,47,52,57,62,67,72,77,82,87,92,99,100}),999)</f>
        <v>82</v>
      </c>
      <c r="Z780" s="17">
        <f t="shared" si="86"/>
        <v>1.4285714285714286</v>
      </c>
      <c r="AA780" s="17">
        <f t="shared" si="87"/>
        <v>1.4285714285714286</v>
      </c>
      <c r="AB780" s="17">
        <f t="shared" si="88"/>
        <v>2.518344052903343</v>
      </c>
      <c r="AC780" s="17" t="s">
        <v>17654</v>
      </c>
    </row>
    <row r="781" spans="1:29" x14ac:dyDescent="0.25">
      <c r="A781" t="s">
        <v>3339</v>
      </c>
      <c r="B781" s="166" t="s">
        <v>5567</v>
      </c>
      <c r="C781" t="s">
        <v>5568</v>
      </c>
      <c r="D781" s="1">
        <v>45163</v>
      </c>
      <c r="E781">
        <f t="shared" si="83"/>
        <v>70</v>
      </c>
      <c r="F781" t="s">
        <v>6</v>
      </c>
      <c r="G781">
        <v>900</v>
      </c>
      <c r="H781">
        <f t="shared" si="82"/>
        <v>90</v>
      </c>
      <c r="I781" t="s">
        <v>9</v>
      </c>
      <c r="J781">
        <v>1</v>
      </c>
      <c r="K781" t="s">
        <v>5569</v>
      </c>
      <c r="L781" t="s">
        <v>8</v>
      </c>
      <c r="M781" t="s">
        <v>6</v>
      </c>
      <c r="N781" t="str">
        <f t="shared" si="84"/>
        <v>M</v>
      </c>
      <c r="O781" t="s">
        <v>2488</v>
      </c>
      <c r="P781" t="s">
        <v>2752</v>
      </c>
      <c r="Q781" t="s">
        <v>15</v>
      </c>
      <c r="R781">
        <v>5</v>
      </c>
      <c r="S781">
        <f t="shared" si="85"/>
        <v>2018</v>
      </c>
      <c r="T781" t="s">
        <v>12</v>
      </c>
      <c r="U781">
        <v>1</v>
      </c>
      <c r="V781" t="s">
        <v>3951</v>
      </c>
      <c r="W781">
        <f>VLOOKUP(Q781,'PBT Tag Rates'!$B$5:$E$44,4,FALSE)</f>
        <v>0.80551598400000002</v>
      </c>
      <c r="X781">
        <v>1</v>
      </c>
      <c r="Y781" s="14">
        <f>IFERROR(LOOKUP(H781,{30,43,48,53,58,63,68,73,78,83,88,93,97},{42,47,52,57,62,67,72,77,82,87,92,99,100}),999)</f>
        <v>92</v>
      </c>
      <c r="Z781" s="17">
        <f t="shared" si="86"/>
        <v>1.4285714285714286</v>
      </c>
      <c r="AA781" s="17">
        <f t="shared" si="87"/>
        <v>1.4285714285714286</v>
      </c>
      <c r="AB781" s="17">
        <f t="shared" si="88"/>
        <v>2.518344052903343</v>
      </c>
      <c r="AC781" s="17" t="s">
        <v>17655</v>
      </c>
    </row>
    <row r="782" spans="1:29" x14ac:dyDescent="0.25">
      <c r="A782" t="s">
        <v>3339</v>
      </c>
      <c r="B782" s="166" t="s">
        <v>5570</v>
      </c>
      <c r="C782" t="s">
        <v>5571</v>
      </c>
      <c r="D782" s="1">
        <v>45163</v>
      </c>
      <c r="E782">
        <f t="shared" si="83"/>
        <v>70</v>
      </c>
      <c r="F782" t="s">
        <v>14</v>
      </c>
      <c r="G782">
        <v>760</v>
      </c>
      <c r="H782">
        <f t="shared" si="82"/>
        <v>76</v>
      </c>
      <c r="I782" t="s">
        <v>7</v>
      </c>
      <c r="J782" t="s">
        <v>8</v>
      </c>
      <c r="K782" t="s">
        <v>5572</v>
      </c>
      <c r="L782" t="s">
        <v>8</v>
      </c>
      <c r="M782" t="s">
        <v>14</v>
      </c>
      <c r="N782" t="str">
        <f t="shared" si="84"/>
        <v>F</v>
      </c>
      <c r="O782" t="s">
        <v>3551</v>
      </c>
      <c r="P782" t="s">
        <v>5573</v>
      </c>
      <c r="Q782" t="s">
        <v>281</v>
      </c>
      <c r="R782">
        <v>4</v>
      </c>
      <c r="S782">
        <f t="shared" si="85"/>
        <v>2019</v>
      </c>
      <c r="T782" t="s">
        <v>12</v>
      </c>
      <c r="U782">
        <v>1</v>
      </c>
      <c r="V782" t="s">
        <v>3079</v>
      </c>
      <c r="W782">
        <f>VLOOKUP(Q782,'PBT Tag Rates'!$B$5:$E$44,4,FALSE)</f>
        <v>0.99705232300000002</v>
      </c>
      <c r="X782">
        <v>1</v>
      </c>
      <c r="Y782" s="14">
        <f>IFERROR(LOOKUP(H782,{30,43,48,53,58,63,68,73,78,83,88,93,97},{42,47,52,57,62,67,72,77,82,87,92,99,100}),999)</f>
        <v>77</v>
      </c>
      <c r="Z782" s="17">
        <f t="shared" si="86"/>
        <v>1.4285714285714286</v>
      </c>
      <c r="AA782" s="17">
        <f t="shared" si="87"/>
        <v>1.4285714285714286</v>
      </c>
      <c r="AB782" s="17">
        <f t="shared" si="88"/>
        <v>2.518344052903343</v>
      </c>
      <c r="AC782" s="17" t="s">
        <v>17654</v>
      </c>
    </row>
    <row r="783" spans="1:29" x14ac:dyDescent="0.25">
      <c r="A783" t="s">
        <v>3339</v>
      </c>
      <c r="B783" s="166" t="s">
        <v>5574</v>
      </c>
      <c r="C783" t="s">
        <v>864</v>
      </c>
      <c r="D783" s="1">
        <v>45163</v>
      </c>
      <c r="E783">
        <f t="shared" si="83"/>
        <v>70</v>
      </c>
      <c r="F783" t="s">
        <v>6</v>
      </c>
      <c r="G783">
        <v>840</v>
      </c>
      <c r="H783">
        <f t="shared" si="82"/>
        <v>84</v>
      </c>
      <c r="I783" t="s">
        <v>9</v>
      </c>
      <c r="J783">
        <v>1</v>
      </c>
      <c r="K783" t="s">
        <v>5575</v>
      </c>
      <c r="L783" t="s">
        <v>8</v>
      </c>
      <c r="M783" t="s">
        <v>6</v>
      </c>
      <c r="N783" t="str">
        <f t="shared" si="84"/>
        <v>M</v>
      </c>
      <c r="O783" t="s">
        <v>2548</v>
      </c>
      <c r="P783" t="s">
        <v>4279</v>
      </c>
      <c r="Q783" t="s">
        <v>221</v>
      </c>
      <c r="R783">
        <v>4</v>
      </c>
      <c r="S783">
        <f t="shared" si="85"/>
        <v>2019</v>
      </c>
      <c r="T783" t="s">
        <v>12</v>
      </c>
      <c r="U783">
        <v>0.999999999999997</v>
      </c>
      <c r="V783" t="s">
        <v>3363</v>
      </c>
      <c r="W783">
        <f>VLOOKUP(Q783,'PBT Tag Rates'!$B$5:$E$44,4,FALSE)</f>
        <v>0.95971980899999998</v>
      </c>
      <c r="X783">
        <v>1</v>
      </c>
      <c r="Y783" s="14">
        <f>IFERROR(LOOKUP(H783,{30,43,48,53,58,63,68,73,78,83,88,93,97},{42,47,52,57,62,67,72,77,82,87,92,99,100}),999)</f>
        <v>87</v>
      </c>
      <c r="Z783" s="17">
        <f t="shared" si="86"/>
        <v>1.4285714285714286</v>
      </c>
      <c r="AA783" s="17">
        <f t="shared" si="87"/>
        <v>1.4285714285714286</v>
      </c>
      <c r="AB783" s="17">
        <f t="shared" si="88"/>
        <v>2.518344052903343</v>
      </c>
      <c r="AC783" s="17" t="s">
        <v>17654</v>
      </c>
    </row>
    <row r="784" spans="1:29" x14ac:dyDescent="0.25">
      <c r="A784" t="s">
        <v>3339</v>
      </c>
      <c r="B784" s="166" t="s">
        <v>5576</v>
      </c>
      <c r="C784" t="s">
        <v>5577</v>
      </c>
      <c r="D784" s="1">
        <v>45163</v>
      </c>
      <c r="E784">
        <f t="shared" si="83"/>
        <v>70</v>
      </c>
      <c r="F784" t="s">
        <v>14</v>
      </c>
      <c r="G784">
        <v>720</v>
      </c>
      <c r="H784">
        <f t="shared" si="82"/>
        <v>72</v>
      </c>
      <c r="I784" t="s">
        <v>7</v>
      </c>
      <c r="J784" t="s">
        <v>8</v>
      </c>
      <c r="K784" t="s">
        <v>5578</v>
      </c>
      <c r="L784" t="s">
        <v>8</v>
      </c>
      <c r="M784" t="s">
        <v>14</v>
      </c>
      <c r="N784" t="str">
        <f t="shared" si="84"/>
        <v>F</v>
      </c>
      <c r="O784" t="s">
        <v>913</v>
      </c>
      <c r="P784" t="s">
        <v>5579</v>
      </c>
      <c r="Q784" t="s">
        <v>221</v>
      </c>
      <c r="R784">
        <v>4</v>
      </c>
      <c r="S784">
        <f t="shared" si="85"/>
        <v>2019</v>
      </c>
      <c r="T784" t="s">
        <v>12</v>
      </c>
      <c r="U784">
        <v>0.999999999999998</v>
      </c>
      <c r="V784" t="s">
        <v>3357</v>
      </c>
      <c r="W784">
        <f>VLOOKUP(Q784,'PBT Tag Rates'!$B$5:$E$44,4,FALSE)</f>
        <v>0.95971980899999998</v>
      </c>
      <c r="X784">
        <v>1</v>
      </c>
      <c r="Y784" s="14">
        <f>IFERROR(LOOKUP(H784,{30,43,48,53,58,63,68,73,78,83,88,93,97},{42,47,52,57,62,67,72,77,82,87,92,99,100}),999)</f>
        <v>72</v>
      </c>
      <c r="Z784" s="17">
        <f t="shared" si="86"/>
        <v>1.4285714285714286</v>
      </c>
      <c r="AA784" s="17">
        <f t="shared" si="87"/>
        <v>1.4285714285714286</v>
      </c>
      <c r="AB784" s="17">
        <f t="shared" si="88"/>
        <v>2.518344052903343</v>
      </c>
      <c r="AC784" s="17" t="s">
        <v>17654</v>
      </c>
    </row>
    <row r="785" spans="1:29" x14ac:dyDescent="0.25">
      <c r="A785" t="s">
        <v>3339</v>
      </c>
      <c r="B785" s="166" t="s">
        <v>5580</v>
      </c>
      <c r="C785" t="s">
        <v>5581</v>
      </c>
      <c r="D785" s="1">
        <v>45163</v>
      </c>
      <c r="E785">
        <f t="shared" si="83"/>
        <v>70</v>
      </c>
      <c r="F785" t="s">
        <v>14</v>
      </c>
      <c r="G785">
        <v>800</v>
      </c>
      <c r="H785">
        <f t="shared" si="82"/>
        <v>80</v>
      </c>
      <c r="I785" t="s">
        <v>7</v>
      </c>
      <c r="J785" t="s">
        <v>8</v>
      </c>
      <c r="K785" t="s">
        <v>5582</v>
      </c>
      <c r="L785" t="s">
        <v>49</v>
      </c>
      <c r="M785" t="s">
        <v>759</v>
      </c>
      <c r="N785" t="str">
        <f t="shared" si="84"/>
        <v>F</v>
      </c>
      <c r="O785" t="s">
        <v>1943</v>
      </c>
      <c r="P785" t="s">
        <v>1943</v>
      </c>
      <c r="Q785" t="s">
        <v>1943</v>
      </c>
      <c r="R785" t="s">
        <v>8</v>
      </c>
      <c r="S785" t="str">
        <f t="shared" si="85"/>
        <v>U</v>
      </c>
      <c r="T785" t="s">
        <v>8</v>
      </c>
      <c r="U785" t="s">
        <v>8</v>
      </c>
      <c r="V785" t="s">
        <v>1943</v>
      </c>
      <c r="W785" t="e">
        <f>VLOOKUP(Q785,'PBT Tag Rates'!$B$5:$E$44,4,FALSE)</f>
        <v>#N/A</v>
      </c>
      <c r="X785">
        <v>1</v>
      </c>
      <c r="Y785" s="14">
        <f>IFERROR(LOOKUP(H785,{30,43,48,53,58,63,68,73,78,83,88,93,97},{42,47,52,57,62,67,72,77,82,87,92,99,100}),999)</f>
        <v>82</v>
      </c>
      <c r="Z785" s="17">
        <f t="shared" si="86"/>
        <v>1.4285714285714286</v>
      </c>
      <c r="AA785" s="17">
        <f t="shared" si="87"/>
        <v>1.4285714285714286</v>
      </c>
      <c r="AB785" s="17">
        <f t="shared" si="88"/>
        <v>2.518344052903343</v>
      </c>
      <c r="AC785" s="17" t="s">
        <v>17654</v>
      </c>
    </row>
    <row r="786" spans="1:29" x14ac:dyDescent="0.25">
      <c r="A786" t="s">
        <v>3339</v>
      </c>
      <c r="B786" s="166" t="s">
        <v>5583</v>
      </c>
      <c r="C786" t="s">
        <v>5584</v>
      </c>
      <c r="D786" s="1">
        <v>45163</v>
      </c>
      <c r="E786">
        <f t="shared" si="83"/>
        <v>70</v>
      </c>
      <c r="F786" t="s">
        <v>14</v>
      </c>
      <c r="G786">
        <v>750</v>
      </c>
      <c r="H786">
        <f t="shared" si="82"/>
        <v>75</v>
      </c>
      <c r="I786" t="s">
        <v>7</v>
      </c>
      <c r="J786" t="s">
        <v>8</v>
      </c>
      <c r="K786" t="s">
        <v>5585</v>
      </c>
      <c r="L786" t="s">
        <v>8</v>
      </c>
      <c r="M786" t="s">
        <v>14</v>
      </c>
      <c r="N786" t="str">
        <f t="shared" si="84"/>
        <v>F</v>
      </c>
      <c r="O786" t="s">
        <v>2577</v>
      </c>
      <c r="P786" t="s">
        <v>2578</v>
      </c>
      <c r="Q786" t="s">
        <v>221</v>
      </c>
      <c r="R786">
        <v>4</v>
      </c>
      <c r="S786">
        <f t="shared" si="85"/>
        <v>2019</v>
      </c>
      <c r="T786" t="s">
        <v>12</v>
      </c>
      <c r="U786">
        <v>1</v>
      </c>
      <c r="V786" t="s">
        <v>3346</v>
      </c>
      <c r="W786">
        <f>VLOOKUP(Q786,'PBT Tag Rates'!$B$5:$E$44,4,FALSE)</f>
        <v>0.95971980899999998</v>
      </c>
      <c r="X786">
        <v>1</v>
      </c>
      <c r="Y786" s="14">
        <f>IFERROR(LOOKUP(H786,{30,43,48,53,58,63,68,73,78,83,88,93,97},{42,47,52,57,62,67,72,77,82,87,92,99,100}),999)</f>
        <v>77</v>
      </c>
      <c r="Z786" s="17">
        <f t="shared" si="86"/>
        <v>1.4285714285714286</v>
      </c>
      <c r="AA786" s="17">
        <f t="shared" si="87"/>
        <v>1.4285714285714286</v>
      </c>
      <c r="AB786" s="17">
        <f t="shared" si="88"/>
        <v>2.518344052903343</v>
      </c>
      <c r="AC786" s="17" t="s">
        <v>17654</v>
      </c>
    </row>
    <row r="787" spans="1:29" x14ac:dyDescent="0.25">
      <c r="A787" t="s">
        <v>3339</v>
      </c>
      <c r="B787" s="166" t="s">
        <v>5586</v>
      </c>
      <c r="C787" t="s">
        <v>5587</v>
      </c>
      <c r="D787" s="1">
        <v>45163</v>
      </c>
      <c r="E787">
        <f t="shared" si="83"/>
        <v>70</v>
      </c>
      <c r="F787" t="s">
        <v>14</v>
      </c>
      <c r="G787">
        <v>730</v>
      </c>
      <c r="H787">
        <f t="shared" si="82"/>
        <v>73</v>
      </c>
      <c r="I787" t="s">
        <v>7</v>
      </c>
      <c r="J787" t="s">
        <v>8</v>
      </c>
      <c r="K787" t="s">
        <v>5588</v>
      </c>
      <c r="L787" t="s">
        <v>8</v>
      </c>
      <c r="M787" t="s">
        <v>14</v>
      </c>
      <c r="N787" t="str">
        <f t="shared" si="84"/>
        <v>F</v>
      </c>
      <c r="O787" t="s">
        <v>2695</v>
      </c>
      <c r="P787" t="s">
        <v>5589</v>
      </c>
      <c r="Q787" t="s">
        <v>221</v>
      </c>
      <c r="R787">
        <v>4</v>
      </c>
      <c r="S787">
        <f t="shared" si="85"/>
        <v>2019</v>
      </c>
      <c r="T787" t="s">
        <v>12</v>
      </c>
      <c r="U787">
        <v>1</v>
      </c>
      <c r="V787" t="s">
        <v>3346</v>
      </c>
      <c r="W787">
        <f>VLOOKUP(Q787,'PBT Tag Rates'!$B$5:$E$44,4,FALSE)</f>
        <v>0.95971980899999998</v>
      </c>
      <c r="X787">
        <v>1</v>
      </c>
      <c r="Y787" s="14">
        <f>IFERROR(LOOKUP(H787,{30,43,48,53,58,63,68,73,78,83,88,93,97},{42,47,52,57,62,67,72,77,82,87,92,99,100}),999)</f>
        <v>77</v>
      </c>
      <c r="Z787" s="17">
        <f t="shared" si="86"/>
        <v>1.4285714285714286</v>
      </c>
      <c r="AA787" s="17">
        <f t="shared" si="87"/>
        <v>1.4285714285714286</v>
      </c>
      <c r="AB787" s="17">
        <f t="shared" si="88"/>
        <v>2.518344052903343</v>
      </c>
      <c r="AC787" s="17" t="s">
        <v>17654</v>
      </c>
    </row>
    <row r="788" spans="1:29" x14ac:dyDescent="0.25">
      <c r="A788" t="s">
        <v>3339</v>
      </c>
      <c r="B788" s="166" t="s">
        <v>5590</v>
      </c>
      <c r="C788" t="s">
        <v>5591</v>
      </c>
      <c r="D788" s="1">
        <v>45163</v>
      </c>
      <c r="E788">
        <f t="shared" si="83"/>
        <v>70</v>
      </c>
      <c r="F788" t="s">
        <v>6</v>
      </c>
      <c r="G788">
        <v>810</v>
      </c>
      <c r="H788">
        <f t="shared" si="82"/>
        <v>81</v>
      </c>
      <c r="I788" t="s">
        <v>9</v>
      </c>
      <c r="J788">
        <v>1</v>
      </c>
      <c r="K788" t="s">
        <v>5592</v>
      </c>
      <c r="L788" t="s">
        <v>8</v>
      </c>
      <c r="M788" t="s">
        <v>6</v>
      </c>
      <c r="N788" t="str">
        <f t="shared" si="84"/>
        <v>M</v>
      </c>
      <c r="O788" t="s">
        <v>2278</v>
      </c>
      <c r="P788" t="s">
        <v>3657</v>
      </c>
      <c r="Q788" t="s">
        <v>221</v>
      </c>
      <c r="R788">
        <v>4</v>
      </c>
      <c r="S788">
        <f t="shared" si="85"/>
        <v>2019</v>
      </c>
      <c r="T788" t="s">
        <v>12</v>
      </c>
      <c r="U788">
        <v>1</v>
      </c>
      <c r="V788" t="s">
        <v>3363</v>
      </c>
      <c r="W788">
        <f>VLOOKUP(Q788,'PBT Tag Rates'!$B$5:$E$44,4,FALSE)</f>
        <v>0.95971980899999998</v>
      </c>
      <c r="X788">
        <v>1</v>
      </c>
      <c r="Y788" s="14">
        <f>IFERROR(LOOKUP(H788,{30,43,48,53,58,63,68,73,78,83,88,93,97},{42,47,52,57,62,67,72,77,82,87,92,99,100}),999)</f>
        <v>82</v>
      </c>
      <c r="Z788" s="17">
        <f t="shared" si="86"/>
        <v>1.4285714285714286</v>
      </c>
      <c r="AA788" s="17">
        <f t="shared" si="87"/>
        <v>1.4285714285714286</v>
      </c>
      <c r="AB788" s="17">
        <f t="shared" si="88"/>
        <v>2.518344052903343</v>
      </c>
      <c r="AC788" s="17" t="s">
        <v>17654</v>
      </c>
    </row>
    <row r="789" spans="1:29" x14ac:dyDescent="0.25">
      <c r="A789" t="s">
        <v>3339</v>
      </c>
      <c r="B789" s="166" t="s">
        <v>5593</v>
      </c>
      <c r="C789" t="s">
        <v>5594</v>
      </c>
      <c r="D789" s="1">
        <v>45163</v>
      </c>
      <c r="E789">
        <f t="shared" si="83"/>
        <v>70</v>
      </c>
      <c r="F789" t="s">
        <v>6</v>
      </c>
      <c r="G789">
        <v>850</v>
      </c>
      <c r="H789">
        <f t="shared" si="82"/>
        <v>85</v>
      </c>
      <c r="I789" t="s">
        <v>7</v>
      </c>
      <c r="J789" t="s">
        <v>8</v>
      </c>
      <c r="K789" t="s">
        <v>5595</v>
      </c>
      <c r="L789" t="s">
        <v>8</v>
      </c>
      <c r="M789" t="s">
        <v>6</v>
      </c>
      <c r="N789" t="str">
        <f t="shared" si="84"/>
        <v>M</v>
      </c>
      <c r="O789" t="s">
        <v>1413</v>
      </c>
      <c r="P789" t="s">
        <v>3416</v>
      </c>
      <c r="Q789" t="s">
        <v>221</v>
      </c>
      <c r="R789">
        <v>4</v>
      </c>
      <c r="S789">
        <f t="shared" si="85"/>
        <v>2019</v>
      </c>
      <c r="T789" t="s">
        <v>12</v>
      </c>
      <c r="U789">
        <v>1</v>
      </c>
      <c r="V789" t="s">
        <v>3396</v>
      </c>
      <c r="W789">
        <f>VLOOKUP(Q789,'PBT Tag Rates'!$B$5:$E$44,4,FALSE)</f>
        <v>0.95971980899999998</v>
      </c>
      <c r="X789">
        <v>1</v>
      </c>
      <c r="Y789" s="14">
        <f>IFERROR(LOOKUP(H789,{30,43,48,53,58,63,68,73,78,83,88,93,97},{42,47,52,57,62,67,72,77,82,87,92,99,100}),999)</f>
        <v>87</v>
      </c>
      <c r="Z789" s="17">
        <f t="shared" si="86"/>
        <v>1.4285714285714286</v>
      </c>
      <c r="AA789" s="17">
        <f t="shared" si="87"/>
        <v>1.4285714285714286</v>
      </c>
      <c r="AB789" s="17">
        <f t="shared" si="88"/>
        <v>2.518344052903343</v>
      </c>
      <c r="AC789" s="17" t="s">
        <v>17655</v>
      </c>
    </row>
    <row r="790" spans="1:29" x14ac:dyDescent="0.25">
      <c r="A790" t="s">
        <v>3339</v>
      </c>
      <c r="B790" s="166" t="s">
        <v>5596</v>
      </c>
      <c r="C790" t="s">
        <v>5597</v>
      </c>
      <c r="D790" s="1">
        <v>45163</v>
      </c>
      <c r="E790">
        <f t="shared" si="83"/>
        <v>70</v>
      </c>
      <c r="F790" t="s">
        <v>14</v>
      </c>
      <c r="G790">
        <v>800</v>
      </c>
      <c r="H790">
        <f t="shared" ref="H790:H853" si="89">G790/10</f>
        <v>80</v>
      </c>
      <c r="I790" t="s">
        <v>7</v>
      </c>
      <c r="J790" t="s">
        <v>8</v>
      </c>
      <c r="K790" t="s">
        <v>5598</v>
      </c>
      <c r="L790" t="s">
        <v>8</v>
      </c>
      <c r="M790" t="s">
        <v>14</v>
      </c>
      <c r="N790" t="str">
        <f t="shared" si="84"/>
        <v>F</v>
      </c>
      <c r="O790" t="s">
        <v>5599</v>
      </c>
      <c r="P790" t="s">
        <v>5600</v>
      </c>
      <c r="Q790" t="s">
        <v>281</v>
      </c>
      <c r="R790">
        <v>4</v>
      </c>
      <c r="S790">
        <f t="shared" si="85"/>
        <v>2019</v>
      </c>
      <c r="T790" t="s">
        <v>12</v>
      </c>
      <c r="U790">
        <v>1</v>
      </c>
      <c r="V790" t="s">
        <v>3079</v>
      </c>
      <c r="W790">
        <f>VLOOKUP(Q790,'PBT Tag Rates'!$B$5:$E$44,4,FALSE)</f>
        <v>0.99705232300000002</v>
      </c>
      <c r="X790">
        <v>1</v>
      </c>
      <c r="Y790" s="14">
        <f>IFERROR(LOOKUP(H790,{30,43,48,53,58,63,68,73,78,83,88,93,97},{42,47,52,57,62,67,72,77,82,87,92,99,100}),999)</f>
        <v>82</v>
      </c>
      <c r="Z790" s="17">
        <f t="shared" si="86"/>
        <v>1.4285714285714286</v>
      </c>
      <c r="AA790" s="17">
        <f t="shared" si="87"/>
        <v>1.4285714285714286</v>
      </c>
      <c r="AB790" s="17">
        <f t="shared" si="88"/>
        <v>2.518344052903343</v>
      </c>
      <c r="AC790" s="17" t="s">
        <v>17654</v>
      </c>
    </row>
    <row r="791" spans="1:29" x14ac:dyDescent="0.25">
      <c r="A791" t="s">
        <v>3339</v>
      </c>
      <c r="B791" s="166" t="s">
        <v>5601</v>
      </c>
      <c r="C791" t="s">
        <v>5602</v>
      </c>
      <c r="D791" s="1">
        <v>45163</v>
      </c>
      <c r="E791">
        <f t="shared" ref="E791:E854" si="90">IF(D791&lt;=$D$3,70,18)</f>
        <v>70</v>
      </c>
      <c r="F791" t="s">
        <v>14</v>
      </c>
      <c r="G791">
        <v>730</v>
      </c>
      <c r="H791">
        <f t="shared" si="89"/>
        <v>73</v>
      </c>
      <c r="I791" t="s">
        <v>7</v>
      </c>
      <c r="J791" t="s">
        <v>8</v>
      </c>
      <c r="K791" t="s">
        <v>5603</v>
      </c>
      <c r="L791" t="s">
        <v>8</v>
      </c>
      <c r="M791" t="s">
        <v>6</v>
      </c>
      <c r="N791" t="str">
        <f t="shared" ref="N791:N854" si="91">IF(M791="U",F791,M791)</f>
        <v>M</v>
      </c>
      <c r="O791" t="s">
        <v>2245</v>
      </c>
      <c r="P791" t="s">
        <v>5604</v>
      </c>
      <c r="Q791" t="s">
        <v>221</v>
      </c>
      <c r="R791">
        <v>4</v>
      </c>
      <c r="S791">
        <f t="shared" ref="S791:S854" si="92">IFERROR($S$3-R791,"U")</f>
        <v>2019</v>
      </c>
      <c r="T791" t="s">
        <v>12</v>
      </c>
      <c r="U791">
        <v>1</v>
      </c>
      <c r="V791" t="s">
        <v>3396</v>
      </c>
      <c r="W791">
        <f>VLOOKUP(Q791,'PBT Tag Rates'!$B$5:$E$44,4,FALSE)</f>
        <v>0.95971980899999998</v>
      </c>
      <c r="X791">
        <v>1</v>
      </c>
      <c r="Y791" s="14">
        <f>IFERROR(LOOKUP(H791,{30,43,48,53,58,63,68,73,78,83,88,93,97},{42,47,52,57,62,67,72,77,82,87,92,99,100}),999)</f>
        <v>77</v>
      </c>
      <c r="Z791" s="17">
        <f t="shared" ref="Z791:Z854" si="93">IF(D791&lt;$D$3,X791/$Z$3,X791/$Z$4)</f>
        <v>1.4285714285714286</v>
      </c>
      <c r="AA791" s="17">
        <f t="shared" ref="AA791:AA854" si="94">Z791*(1+$AA$4)</f>
        <v>1.4285714285714286</v>
      </c>
      <c r="AB791" s="17">
        <f t="shared" ref="AB791:AB854" si="95">IF(D791&lt;$D$3,AA791/$AB$3,AA791/$AB$4)</f>
        <v>2.518344052903343</v>
      </c>
      <c r="AC791" s="17" t="s">
        <v>17655</v>
      </c>
    </row>
    <row r="792" spans="1:29" x14ac:dyDescent="0.25">
      <c r="A792" t="s">
        <v>3339</v>
      </c>
      <c r="B792" s="166" t="s">
        <v>5605</v>
      </c>
      <c r="C792" t="s">
        <v>5606</v>
      </c>
      <c r="D792" s="1">
        <v>45163</v>
      </c>
      <c r="E792">
        <f t="shared" si="90"/>
        <v>70</v>
      </c>
      <c r="F792" t="s">
        <v>14</v>
      </c>
      <c r="G792">
        <v>810</v>
      </c>
      <c r="H792">
        <f t="shared" si="89"/>
        <v>81</v>
      </c>
      <c r="I792" t="s">
        <v>7</v>
      </c>
      <c r="J792" t="s">
        <v>8</v>
      </c>
      <c r="K792" t="s">
        <v>5607</v>
      </c>
      <c r="L792" t="s">
        <v>8</v>
      </c>
      <c r="M792" t="s">
        <v>14</v>
      </c>
      <c r="N792" t="str">
        <f t="shared" si="91"/>
        <v>F</v>
      </c>
      <c r="O792" t="s">
        <v>8</v>
      </c>
      <c r="P792" t="s">
        <v>8</v>
      </c>
      <c r="Q792" t="s">
        <v>11</v>
      </c>
      <c r="R792" t="s">
        <v>8</v>
      </c>
      <c r="S792" t="str">
        <f t="shared" si="92"/>
        <v>U</v>
      </c>
      <c r="T792" t="s">
        <v>12</v>
      </c>
      <c r="U792">
        <v>0.999999999999998</v>
      </c>
      <c r="V792" t="s">
        <v>11</v>
      </c>
      <c r="W792" t="e">
        <f>VLOOKUP(Q792,'PBT Tag Rates'!$B$5:$E$44,4,FALSE)</f>
        <v>#N/A</v>
      </c>
      <c r="X792">
        <v>1</v>
      </c>
      <c r="Y792" s="14">
        <f>IFERROR(LOOKUP(H792,{30,43,48,53,58,63,68,73,78,83,88,93,97},{42,47,52,57,62,67,72,77,82,87,92,99,100}),999)</f>
        <v>82</v>
      </c>
      <c r="Z792" s="17">
        <f t="shared" si="93"/>
        <v>1.4285714285714286</v>
      </c>
      <c r="AA792" s="17">
        <f t="shared" si="94"/>
        <v>1.4285714285714286</v>
      </c>
      <c r="AB792" s="17">
        <f t="shared" si="95"/>
        <v>2.518344052903343</v>
      </c>
      <c r="AC792" s="17" t="s">
        <v>17654</v>
      </c>
    </row>
    <row r="793" spans="1:29" x14ac:dyDescent="0.25">
      <c r="A793" t="s">
        <v>3339</v>
      </c>
      <c r="B793" s="166" t="s">
        <v>5608</v>
      </c>
      <c r="C793" t="s">
        <v>5609</v>
      </c>
      <c r="D793" s="1">
        <v>45163</v>
      </c>
      <c r="E793">
        <f t="shared" si="90"/>
        <v>70</v>
      </c>
      <c r="F793" t="s">
        <v>14</v>
      </c>
      <c r="G793">
        <v>790</v>
      </c>
      <c r="H793">
        <f t="shared" si="89"/>
        <v>79</v>
      </c>
      <c r="I793" t="s">
        <v>7</v>
      </c>
      <c r="J793" t="s">
        <v>8</v>
      </c>
      <c r="K793" t="s">
        <v>5610</v>
      </c>
      <c r="L793" t="s">
        <v>8</v>
      </c>
      <c r="M793" t="s">
        <v>14</v>
      </c>
      <c r="N793" t="str">
        <f t="shared" si="91"/>
        <v>F</v>
      </c>
      <c r="O793" t="s">
        <v>1866</v>
      </c>
      <c r="P793" t="s">
        <v>1867</v>
      </c>
      <c r="Q793" t="s">
        <v>221</v>
      </c>
      <c r="R793">
        <v>4</v>
      </c>
      <c r="S793">
        <f t="shared" si="92"/>
        <v>2019</v>
      </c>
      <c r="T793" t="s">
        <v>12</v>
      </c>
      <c r="U793">
        <v>1</v>
      </c>
      <c r="V793" t="s">
        <v>3386</v>
      </c>
      <c r="W793">
        <f>VLOOKUP(Q793,'PBT Tag Rates'!$B$5:$E$44,4,FALSE)</f>
        <v>0.95971980899999998</v>
      </c>
      <c r="X793">
        <v>1</v>
      </c>
      <c r="Y793" s="14">
        <f>IFERROR(LOOKUP(H793,{30,43,48,53,58,63,68,73,78,83,88,93,97},{42,47,52,57,62,67,72,77,82,87,92,99,100}),999)</f>
        <v>82</v>
      </c>
      <c r="Z793" s="17">
        <f t="shared" si="93"/>
        <v>1.4285714285714286</v>
      </c>
      <c r="AA793" s="17">
        <f t="shared" si="94"/>
        <v>1.4285714285714286</v>
      </c>
      <c r="AB793" s="17">
        <f t="shared" si="95"/>
        <v>2.518344052903343</v>
      </c>
      <c r="AC793" s="17" t="s">
        <v>17654</v>
      </c>
    </row>
    <row r="794" spans="1:29" x14ac:dyDescent="0.25">
      <c r="A794" t="s">
        <v>3339</v>
      </c>
      <c r="B794" s="166" t="s">
        <v>5611</v>
      </c>
      <c r="C794" t="s">
        <v>5612</v>
      </c>
      <c r="D794" s="1">
        <v>45163</v>
      </c>
      <c r="E794">
        <f t="shared" si="90"/>
        <v>70</v>
      </c>
      <c r="F794" t="s">
        <v>6</v>
      </c>
      <c r="G794">
        <v>720</v>
      </c>
      <c r="H794">
        <f t="shared" si="89"/>
        <v>72</v>
      </c>
      <c r="I794" t="s">
        <v>7</v>
      </c>
      <c r="J794" t="s">
        <v>8</v>
      </c>
      <c r="K794" t="s">
        <v>5613</v>
      </c>
      <c r="L794" t="s">
        <v>8</v>
      </c>
      <c r="M794" t="s">
        <v>6</v>
      </c>
      <c r="N794" t="str">
        <f t="shared" si="91"/>
        <v>M</v>
      </c>
      <c r="O794" t="s">
        <v>8</v>
      </c>
      <c r="P794" t="s">
        <v>8</v>
      </c>
      <c r="Q794" t="s">
        <v>11</v>
      </c>
      <c r="R794" t="s">
        <v>8</v>
      </c>
      <c r="S794" t="str">
        <f t="shared" si="92"/>
        <v>U</v>
      </c>
      <c r="T794" t="s">
        <v>12</v>
      </c>
      <c r="U794">
        <v>1</v>
      </c>
      <c r="V794" t="s">
        <v>11</v>
      </c>
      <c r="W794" t="e">
        <f>VLOOKUP(Q794,'PBT Tag Rates'!$B$5:$E$44,4,FALSE)</f>
        <v>#N/A</v>
      </c>
      <c r="X794">
        <v>1</v>
      </c>
      <c r="Y794" s="14">
        <f>IFERROR(LOOKUP(H794,{30,43,48,53,58,63,68,73,78,83,88,93,97},{42,47,52,57,62,67,72,77,82,87,92,99,100}),999)</f>
        <v>72</v>
      </c>
      <c r="Z794" s="17">
        <f t="shared" si="93"/>
        <v>1.4285714285714286</v>
      </c>
      <c r="AA794" s="17">
        <f t="shared" si="94"/>
        <v>1.4285714285714286</v>
      </c>
      <c r="AB794" s="17">
        <f t="shared" si="95"/>
        <v>2.518344052903343</v>
      </c>
      <c r="AC794" s="17" t="s">
        <v>17654</v>
      </c>
    </row>
    <row r="795" spans="1:29" x14ac:dyDescent="0.25">
      <c r="A795" t="s">
        <v>3339</v>
      </c>
      <c r="B795" s="166" t="s">
        <v>5614</v>
      </c>
      <c r="C795" t="s">
        <v>5615</v>
      </c>
      <c r="D795" s="1">
        <v>45163</v>
      </c>
      <c r="E795">
        <f t="shared" si="90"/>
        <v>70</v>
      </c>
      <c r="F795" t="s">
        <v>14</v>
      </c>
      <c r="G795">
        <v>830</v>
      </c>
      <c r="H795">
        <f t="shared" si="89"/>
        <v>83</v>
      </c>
      <c r="I795" t="s">
        <v>7</v>
      </c>
      <c r="J795" t="s">
        <v>8</v>
      </c>
      <c r="K795" t="s">
        <v>5616</v>
      </c>
      <c r="L795" t="s">
        <v>8</v>
      </c>
      <c r="M795" t="s">
        <v>6</v>
      </c>
      <c r="N795" t="str">
        <f t="shared" si="91"/>
        <v>M</v>
      </c>
      <c r="O795" t="s">
        <v>1785</v>
      </c>
      <c r="P795" t="s">
        <v>5617</v>
      </c>
      <c r="Q795" t="s">
        <v>221</v>
      </c>
      <c r="R795">
        <v>4</v>
      </c>
      <c r="S795">
        <f t="shared" si="92"/>
        <v>2019</v>
      </c>
      <c r="T795" t="s">
        <v>12</v>
      </c>
      <c r="U795">
        <v>1</v>
      </c>
      <c r="V795" t="s">
        <v>3396</v>
      </c>
      <c r="W795">
        <f>VLOOKUP(Q795,'PBT Tag Rates'!$B$5:$E$44,4,FALSE)</f>
        <v>0.95971980899999998</v>
      </c>
      <c r="X795">
        <v>1</v>
      </c>
      <c r="Y795" s="14">
        <f>IFERROR(LOOKUP(H795,{30,43,48,53,58,63,68,73,78,83,88,93,97},{42,47,52,57,62,67,72,77,82,87,92,99,100}),999)</f>
        <v>87</v>
      </c>
      <c r="Z795" s="17">
        <f t="shared" si="93"/>
        <v>1.4285714285714286</v>
      </c>
      <c r="AA795" s="17">
        <f t="shared" si="94"/>
        <v>1.4285714285714286</v>
      </c>
      <c r="AB795" s="17">
        <f t="shared" si="95"/>
        <v>2.518344052903343</v>
      </c>
      <c r="AC795" s="17" t="s">
        <v>17655</v>
      </c>
    </row>
    <row r="796" spans="1:29" x14ac:dyDescent="0.25">
      <c r="A796" t="s">
        <v>3339</v>
      </c>
      <c r="B796" s="166" t="s">
        <v>5618</v>
      </c>
      <c r="C796" t="s">
        <v>5619</v>
      </c>
      <c r="D796" s="1">
        <v>45163</v>
      </c>
      <c r="E796">
        <f t="shared" si="90"/>
        <v>70</v>
      </c>
      <c r="F796" t="s">
        <v>14</v>
      </c>
      <c r="G796">
        <v>730</v>
      </c>
      <c r="H796">
        <f t="shared" si="89"/>
        <v>73</v>
      </c>
      <c r="I796" t="s">
        <v>7</v>
      </c>
      <c r="J796" t="s">
        <v>8</v>
      </c>
      <c r="K796" t="s">
        <v>5620</v>
      </c>
      <c r="L796" t="s">
        <v>8</v>
      </c>
      <c r="M796" t="s">
        <v>14</v>
      </c>
      <c r="N796" t="str">
        <f t="shared" si="91"/>
        <v>F</v>
      </c>
      <c r="O796" t="s">
        <v>3582</v>
      </c>
      <c r="P796" t="s">
        <v>4217</v>
      </c>
      <c r="Q796" t="s">
        <v>221</v>
      </c>
      <c r="R796">
        <v>4</v>
      </c>
      <c r="S796">
        <f t="shared" si="92"/>
        <v>2019</v>
      </c>
      <c r="T796" t="s">
        <v>12</v>
      </c>
      <c r="U796">
        <v>1</v>
      </c>
      <c r="V796" t="s">
        <v>3357</v>
      </c>
      <c r="W796">
        <f>VLOOKUP(Q796,'PBT Tag Rates'!$B$5:$E$44,4,FALSE)</f>
        <v>0.95971980899999998</v>
      </c>
      <c r="X796">
        <v>1</v>
      </c>
      <c r="Y796" s="14">
        <f>IFERROR(LOOKUP(H796,{30,43,48,53,58,63,68,73,78,83,88,93,97},{42,47,52,57,62,67,72,77,82,87,92,99,100}),999)</f>
        <v>77</v>
      </c>
      <c r="Z796" s="17">
        <f t="shared" si="93"/>
        <v>1.4285714285714286</v>
      </c>
      <c r="AA796" s="17">
        <f t="shared" si="94"/>
        <v>1.4285714285714286</v>
      </c>
      <c r="AB796" s="17">
        <f t="shared" si="95"/>
        <v>2.518344052903343</v>
      </c>
      <c r="AC796" s="17" t="s">
        <v>17654</v>
      </c>
    </row>
    <row r="797" spans="1:29" x14ac:dyDescent="0.25">
      <c r="A797" t="s">
        <v>3339</v>
      </c>
      <c r="B797" s="166" t="s">
        <v>5621</v>
      </c>
      <c r="C797" t="s">
        <v>5622</v>
      </c>
      <c r="D797" s="1">
        <v>45163</v>
      </c>
      <c r="E797">
        <f t="shared" si="90"/>
        <v>70</v>
      </c>
      <c r="F797" t="s">
        <v>14</v>
      </c>
      <c r="G797">
        <v>730</v>
      </c>
      <c r="H797">
        <f t="shared" si="89"/>
        <v>73</v>
      </c>
      <c r="I797" t="s">
        <v>7</v>
      </c>
      <c r="J797" t="s">
        <v>8</v>
      </c>
      <c r="K797" t="s">
        <v>5623</v>
      </c>
      <c r="L797" t="s">
        <v>8</v>
      </c>
      <c r="M797" t="s">
        <v>14</v>
      </c>
      <c r="N797" t="str">
        <f t="shared" si="91"/>
        <v>F</v>
      </c>
      <c r="O797" t="s">
        <v>953</v>
      </c>
      <c r="P797" t="s">
        <v>954</v>
      </c>
      <c r="Q797" t="s">
        <v>221</v>
      </c>
      <c r="R797">
        <v>4</v>
      </c>
      <c r="S797">
        <f t="shared" si="92"/>
        <v>2019</v>
      </c>
      <c r="T797" t="s">
        <v>12</v>
      </c>
      <c r="U797">
        <v>1</v>
      </c>
      <c r="V797" t="s">
        <v>3396</v>
      </c>
      <c r="W797">
        <f>VLOOKUP(Q797,'PBT Tag Rates'!$B$5:$E$44,4,FALSE)</f>
        <v>0.95971980899999998</v>
      </c>
      <c r="X797">
        <v>1</v>
      </c>
      <c r="Y797" s="14">
        <f>IFERROR(LOOKUP(H797,{30,43,48,53,58,63,68,73,78,83,88,93,97},{42,47,52,57,62,67,72,77,82,87,92,99,100}),999)</f>
        <v>77</v>
      </c>
      <c r="Z797" s="17">
        <f t="shared" si="93"/>
        <v>1.4285714285714286</v>
      </c>
      <c r="AA797" s="17">
        <f t="shared" si="94"/>
        <v>1.4285714285714286</v>
      </c>
      <c r="AB797" s="17">
        <f t="shared" si="95"/>
        <v>2.518344052903343</v>
      </c>
      <c r="AC797" s="17" t="s">
        <v>17655</v>
      </c>
    </row>
    <row r="798" spans="1:29" x14ac:dyDescent="0.25">
      <c r="A798" t="s">
        <v>3339</v>
      </c>
      <c r="B798" s="166" t="s">
        <v>5624</v>
      </c>
      <c r="C798" t="s">
        <v>5625</v>
      </c>
      <c r="D798" s="1">
        <v>45163</v>
      </c>
      <c r="E798">
        <f t="shared" si="90"/>
        <v>70</v>
      </c>
      <c r="F798" t="s">
        <v>6</v>
      </c>
      <c r="G798">
        <v>830</v>
      </c>
      <c r="H798">
        <f t="shared" si="89"/>
        <v>83</v>
      </c>
      <c r="I798" t="s">
        <v>9</v>
      </c>
      <c r="J798">
        <v>1</v>
      </c>
      <c r="K798" t="s">
        <v>5626</v>
      </c>
      <c r="L798" t="s">
        <v>8</v>
      </c>
      <c r="M798" t="s">
        <v>6</v>
      </c>
      <c r="N798" t="str">
        <f t="shared" si="91"/>
        <v>M</v>
      </c>
      <c r="O798" t="s">
        <v>2598</v>
      </c>
      <c r="P798" t="s">
        <v>2599</v>
      </c>
      <c r="Q798" t="s">
        <v>221</v>
      </c>
      <c r="R798">
        <v>4</v>
      </c>
      <c r="S798">
        <f t="shared" si="92"/>
        <v>2019</v>
      </c>
      <c r="T798" t="s">
        <v>12</v>
      </c>
      <c r="U798">
        <v>1</v>
      </c>
      <c r="V798" t="s">
        <v>3357</v>
      </c>
      <c r="W798">
        <f>VLOOKUP(Q798,'PBT Tag Rates'!$B$5:$E$44,4,FALSE)</f>
        <v>0.95971980899999998</v>
      </c>
      <c r="X798">
        <v>1</v>
      </c>
      <c r="Y798" s="14">
        <f>IFERROR(LOOKUP(H798,{30,43,48,53,58,63,68,73,78,83,88,93,97},{42,47,52,57,62,67,72,77,82,87,92,99,100}),999)</f>
        <v>87</v>
      </c>
      <c r="Z798" s="17">
        <f t="shared" si="93"/>
        <v>1.4285714285714286</v>
      </c>
      <c r="AA798" s="17">
        <f t="shared" si="94"/>
        <v>1.4285714285714286</v>
      </c>
      <c r="AB798" s="17">
        <f t="shared" si="95"/>
        <v>2.518344052903343</v>
      </c>
      <c r="AC798" s="17" t="s">
        <v>17654</v>
      </c>
    </row>
    <row r="799" spans="1:29" x14ac:dyDescent="0.25">
      <c r="A799" t="s">
        <v>3339</v>
      </c>
      <c r="B799" s="166" t="s">
        <v>5627</v>
      </c>
      <c r="C799" t="s">
        <v>5628</v>
      </c>
      <c r="D799" s="1">
        <v>45163</v>
      </c>
      <c r="E799">
        <f t="shared" si="90"/>
        <v>70</v>
      </c>
      <c r="F799" t="s">
        <v>14</v>
      </c>
      <c r="G799">
        <v>720</v>
      </c>
      <c r="H799">
        <f t="shared" si="89"/>
        <v>72</v>
      </c>
      <c r="I799" t="s">
        <v>7</v>
      </c>
      <c r="J799" t="s">
        <v>8</v>
      </c>
      <c r="K799" t="s">
        <v>5629</v>
      </c>
      <c r="L799" t="s">
        <v>8</v>
      </c>
      <c r="M799" t="s">
        <v>6</v>
      </c>
      <c r="N799" t="str">
        <f t="shared" si="91"/>
        <v>M</v>
      </c>
      <c r="O799" t="s">
        <v>8</v>
      </c>
      <c r="P799" t="s">
        <v>8</v>
      </c>
      <c r="Q799" t="s">
        <v>11</v>
      </c>
      <c r="R799" t="s">
        <v>8</v>
      </c>
      <c r="S799" t="str">
        <f t="shared" si="92"/>
        <v>U</v>
      </c>
      <c r="T799" t="s">
        <v>12</v>
      </c>
      <c r="U799">
        <v>1</v>
      </c>
      <c r="V799" t="s">
        <v>11</v>
      </c>
      <c r="W799" t="e">
        <f>VLOOKUP(Q799,'PBT Tag Rates'!$B$5:$E$44,4,FALSE)</f>
        <v>#N/A</v>
      </c>
      <c r="X799">
        <v>1</v>
      </c>
      <c r="Y799" s="14">
        <f>IFERROR(LOOKUP(H799,{30,43,48,53,58,63,68,73,78,83,88,93,97},{42,47,52,57,62,67,72,77,82,87,92,99,100}),999)</f>
        <v>72</v>
      </c>
      <c r="Z799" s="17">
        <f t="shared" si="93"/>
        <v>1.4285714285714286</v>
      </c>
      <c r="AA799" s="17">
        <f t="shared" si="94"/>
        <v>1.4285714285714286</v>
      </c>
      <c r="AB799" s="17">
        <f t="shared" si="95"/>
        <v>2.518344052903343</v>
      </c>
      <c r="AC799" s="17" t="s">
        <v>17654</v>
      </c>
    </row>
    <row r="800" spans="1:29" x14ac:dyDescent="0.25">
      <c r="A800" t="s">
        <v>3339</v>
      </c>
      <c r="B800" s="166" t="s">
        <v>5630</v>
      </c>
      <c r="C800" t="s">
        <v>5631</v>
      </c>
      <c r="D800" s="1">
        <v>45163</v>
      </c>
      <c r="E800">
        <f t="shared" si="90"/>
        <v>70</v>
      </c>
      <c r="F800" t="s">
        <v>6</v>
      </c>
      <c r="G800">
        <v>870</v>
      </c>
      <c r="H800">
        <f t="shared" si="89"/>
        <v>87</v>
      </c>
      <c r="I800" t="s">
        <v>7</v>
      </c>
      <c r="J800" t="s">
        <v>8</v>
      </c>
      <c r="K800" t="s">
        <v>5632</v>
      </c>
      <c r="L800" t="s">
        <v>8</v>
      </c>
      <c r="M800" t="s">
        <v>6</v>
      </c>
      <c r="N800" t="str">
        <f t="shared" si="91"/>
        <v>M</v>
      </c>
      <c r="O800" t="s">
        <v>2540</v>
      </c>
      <c r="P800" t="s">
        <v>2541</v>
      </c>
      <c r="Q800" t="s">
        <v>221</v>
      </c>
      <c r="R800">
        <v>4</v>
      </c>
      <c r="S800">
        <f t="shared" si="92"/>
        <v>2019</v>
      </c>
      <c r="T800" t="s">
        <v>12</v>
      </c>
      <c r="U800">
        <v>1</v>
      </c>
      <c r="V800" t="s">
        <v>3363</v>
      </c>
      <c r="W800">
        <f>VLOOKUP(Q800,'PBT Tag Rates'!$B$5:$E$44,4,FALSE)</f>
        <v>0.95971980899999998</v>
      </c>
      <c r="X800">
        <v>1</v>
      </c>
      <c r="Y800" s="14">
        <f>IFERROR(LOOKUP(H800,{30,43,48,53,58,63,68,73,78,83,88,93,97},{42,47,52,57,62,67,72,77,82,87,92,99,100}),999)</f>
        <v>87</v>
      </c>
      <c r="Z800" s="17">
        <f t="shared" si="93"/>
        <v>1.4285714285714286</v>
      </c>
      <c r="AA800" s="17">
        <f t="shared" si="94"/>
        <v>1.4285714285714286</v>
      </c>
      <c r="AB800" s="17">
        <f t="shared" si="95"/>
        <v>2.518344052903343</v>
      </c>
      <c r="AC800" s="17" t="s">
        <v>17654</v>
      </c>
    </row>
    <row r="801" spans="1:29" x14ac:dyDescent="0.25">
      <c r="A801" t="s">
        <v>3339</v>
      </c>
      <c r="B801" s="166" t="s">
        <v>5633</v>
      </c>
      <c r="C801" t="s">
        <v>5634</v>
      </c>
      <c r="D801" s="1">
        <v>45163</v>
      </c>
      <c r="E801">
        <f t="shared" si="90"/>
        <v>70</v>
      </c>
      <c r="F801" t="s">
        <v>14</v>
      </c>
      <c r="G801">
        <v>740</v>
      </c>
      <c r="H801">
        <f t="shared" si="89"/>
        <v>74</v>
      </c>
      <c r="I801" t="s">
        <v>7</v>
      </c>
      <c r="J801" t="s">
        <v>8</v>
      </c>
      <c r="K801" t="s">
        <v>5635</v>
      </c>
      <c r="L801" t="s">
        <v>8</v>
      </c>
      <c r="M801" t="s">
        <v>14</v>
      </c>
      <c r="N801" t="str">
        <f t="shared" si="91"/>
        <v>F</v>
      </c>
      <c r="O801" t="s">
        <v>888</v>
      </c>
      <c r="P801" t="s">
        <v>5636</v>
      </c>
      <c r="Q801" t="s">
        <v>221</v>
      </c>
      <c r="R801">
        <v>4</v>
      </c>
      <c r="S801">
        <f t="shared" si="92"/>
        <v>2019</v>
      </c>
      <c r="T801" t="s">
        <v>12</v>
      </c>
      <c r="U801">
        <v>0.999999999999998</v>
      </c>
      <c r="V801" t="s">
        <v>3386</v>
      </c>
      <c r="W801">
        <f>VLOOKUP(Q801,'PBT Tag Rates'!$B$5:$E$44,4,FALSE)</f>
        <v>0.95971980899999998</v>
      </c>
      <c r="X801">
        <v>1</v>
      </c>
      <c r="Y801" s="14">
        <f>IFERROR(LOOKUP(H801,{30,43,48,53,58,63,68,73,78,83,88,93,97},{42,47,52,57,62,67,72,77,82,87,92,99,100}),999)</f>
        <v>77</v>
      </c>
      <c r="Z801" s="17">
        <f t="shared" si="93"/>
        <v>1.4285714285714286</v>
      </c>
      <c r="AA801" s="17">
        <f t="shared" si="94"/>
        <v>1.4285714285714286</v>
      </c>
      <c r="AB801" s="17">
        <f t="shared" si="95"/>
        <v>2.518344052903343</v>
      </c>
      <c r="AC801" s="17" t="s">
        <v>17654</v>
      </c>
    </row>
    <row r="802" spans="1:29" x14ac:dyDescent="0.25">
      <c r="A802" t="s">
        <v>3339</v>
      </c>
      <c r="B802" s="166" t="s">
        <v>5637</v>
      </c>
      <c r="C802" t="s">
        <v>5638</v>
      </c>
      <c r="D802" s="1">
        <v>45163</v>
      </c>
      <c r="E802">
        <f t="shared" si="90"/>
        <v>70</v>
      </c>
      <c r="F802" t="s">
        <v>14</v>
      </c>
      <c r="G802">
        <v>740</v>
      </c>
      <c r="H802">
        <f t="shared" si="89"/>
        <v>74</v>
      </c>
      <c r="I802" t="s">
        <v>7</v>
      </c>
      <c r="J802" t="s">
        <v>8</v>
      </c>
      <c r="K802" t="s">
        <v>5639</v>
      </c>
      <c r="L802" t="s">
        <v>8</v>
      </c>
      <c r="M802" t="s">
        <v>14</v>
      </c>
      <c r="N802" t="str">
        <f t="shared" si="91"/>
        <v>F</v>
      </c>
      <c r="O802" t="s">
        <v>8</v>
      </c>
      <c r="P802" t="s">
        <v>8</v>
      </c>
      <c r="Q802" t="s">
        <v>11</v>
      </c>
      <c r="R802" t="s">
        <v>8</v>
      </c>
      <c r="S802" t="str">
        <f t="shared" si="92"/>
        <v>U</v>
      </c>
      <c r="T802" t="s">
        <v>12</v>
      </c>
      <c r="U802">
        <v>1</v>
      </c>
      <c r="V802" t="s">
        <v>11</v>
      </c>
      <c r="W802" t="e">
        <f>VLOOKUP(Q802,'PBT Tag Rates'!$B$5:$E$44,4,FALSE)</f>
        <v>#N/A</v>
      </c>
      <c r="X802">
        <v>1</v>
      </c>
      <c r="Y802" s="14">
        <f>IFERROR(LOOKUP(H802,{30,43,48,53,58,63,68,73,78,83,88,93,97},{42,47,52,57,62,67,72,77,82,87,92,99,100}),999)</f>
        <v>77</v>
      </c>
      <c r="Z802" s="17">
        <f t="shared" si="93"/>
        <v>1.4285714285714286</v>
      </c>
      <c r="AA802" s="17">
        <f t="shared" si="94"/>
        <v>1.4285714285714286</v>
      </c>
      <c r="AB802" s="17">
        <f t="shared" si="95"/>
        <v>2.518344052903343</v>
      </c>
      <c r="AC802" s="17" t="s">
        <v>17654</v>
      </c>
    </row>
    <row r="803" spans="1:29" x14ac:dyDescent="0.25">
      <c r="A803" t="s">
        <v>3339</v>
      </c>
      <c r="B803" s="166" t="s">
        <v>5640</v>
      </c>
      <c r="C803" t="s">
        <v>5641</v>
      </c>
      <c r="D803" s="1">
        <v>45163</v>
      </c>
      <c r="E803">
        <f t="shared" si="90"/>
        <v>70</v>
      </c>
      <c r="F803" t="s">
        <v>14</v>
      </c>
      <c r="G803">
        <v>790</v>
      </c>
      <c r="H803">
        <f t="shared" si="89"/>
        <v>79</v>
      </c>
      <c r="I803" t="s">
        <v>7</v>
      </c>
      <c r="J803" t="s">
        <v>8</v>
      </c>
      <c r="K803" t="s">
        <v>5642</v>
      </c>
      <c r="L803" t="s">
        <v>8</v>
      </c>
      <c r="M803" t="s">
        <v>14</v>
      </c>
      <c r="N803" t="str">
        <f t="shared" si="91"/>
        <v>F</v>
      </c>
      <c r="O803" t="s">
        <v>1315</v>
      </c>
      <c r="P803" t="s">
        <v>1316</v>
      </c>
      <c r="Q803" t="s">
        <v>221</v>
      </c>
      <c r="R803">
        <v>4</v>
      </c>
      <c r="S803">
        <f t="shared" si="92"/>
        <v>2019</v>
      </c>
      <c r="T803" t="s">
        <v>12</v>
      </c>
      <c r="U803">
        <v>1</v>
      </c>
      <c r="V803" t="s">
        <v>3363</v>
      </c>
      <c r="W803">
        <f>VLOOKUP(Q803,'PBT Tag Rates'!$B$5:$E$44,4,FALSE)</f>
        <v>0.95971980899999998</v>
      </c>
      <c r="X803">
        <v>1</v>
      </c>
      <c r="Y803" s="14">
        <f>IFERROR(LOOKUP(H803,{30,43,48,53,58,63,68,73,78,83,88,93,97},{42,47,52,57,62,67,72,77,82,87,92,99,100}),999)</f>
        <v>82</v>
      </c>
      <c r="Z803" s="17">
        <f t="shared" si="93"/>
        <v>1.4285714285714286</v>
      </c>
      <c r="AA803" s="17">
        <f t="shared" si="94"/>
        <v>1.4285714285714286</v>
      </c>
      <c r="AB803" s="17">
        <f t="shared" si="95"/>
        <v>2.518344052903343</v>
      </c>
      <c r="AC803" s="17" t="s">
        <v>17654</v>
      </c>
    </row>
    <row r="804" spans="1:29" x14ac:dyDescent="0.25">
      <c r="A804" t="s">
        <v>3339</v>
      </c>
      <c r="B804" s="166" t="s">
        <v>5643</v>
      </c>
      <c r="C804" t="s">
        <v>5644</v>
      </c>
      <c r="D804" s="1">
        <v>45163</v>
      </c>
      <c r="E804">
        <f t="shared" si="90"/>
        <v>70</v>
      </c>
      <c r="F804" t="s">
        <v>14</v>
      </c>
      <c r="G804">
        <v>720</v>
      </c>
      <c r="H804">
        <f t="shared" si="89"/>
        <v>72</v>
      </c>
      <c r="I804" t="s">
        <v>7</v>
      </c>
      <c r="J804" t="s">
        <v>8</v>
      </c>
      <c r="K804" t="s">
        <v>5645</v>
      </c>
      <c r="L804" t="s">
        <v>8</v>
      </c>
      <c r="M804" t="s">
        <v>14</v>
      </c>
      <c r="N804" t="str">
        <f t="shared" si="91"/>
        <v>F</v>
      </c>
      <c r="O804" t="s">
        <v>1081</v>
      </c>
      <c r="P804" t="s">
        <v>1082</v>
      </c>
      <c r="Q804" t="s">
        <v>221</v>
      </c>
      <c r="R804">
        <v>4</v>
      </c>
      <c r="S804">
        <f t="shared" si="92"/>
        <v>2019</v>
      </c>
      <c r="T804" t="s">
        <v>12</v>
      </c>
      <c r="U804">
        <v>1</v>
      </c>
      <c r="V804" t="s">
        <v>3386</v>
      </c>
      <c r="W804">
        <f>VLOOKUP(Q804,'PBT Tag Rates'!$B$5:$E$44,4,FALSE)</f>
        <v>0.95971980899999998</v>
      </c>
      <c r="X804">
        <v>1</v>
      </c>
      <c r="Y804" s="14">
        <f>IFERROR(LOOKUP(H804,{30,43,48,53,58,63,68,73,78,83,88,93,97},{42,47,52,57,62,67,72,77,82,87,92,99,100}),999)</f>
        <v>72</v>
      </c>
      <c r="Z804" s="17">
        <f t="shared" si="93"/>
        <v>1.4285714285714286</v>
      </c>
      <c r="AA804" s="17">
        <f t="shared" si="94"/>
        <v>1.4285714285714286</v>
      </c>
      <c r="AB804" s="17">
        <f t="shared" si="95"/>
        <v>2.518344052903343</v>
      </c>
      <c r="AC804" s="17" t="s">
        <v>17654</v>
      </c>
    </row>
    <row r="805" spans="1:29" x14ac:dyDescent="0.25">
      <c r="A805" t="s">
        <v>3339</v>
      </c>
      <c r="B805" s="166" t="s">
        <v>5646</v>
      </c>
      <c r="C805" t="s">
        <v>868</v>
      </c>
      <c r="D805" s="1">
        <v>45163</v>
      </c>
      <c r="E805">
        <f t="shared" si="90"/>
        <v>70</v>
      </c>
      <c r="F805" t="s">
        <v>14</v>
      </c>
      <c r="G805">
        <v>800</v>
      </c>
      <c r="H805">
        <f t="shared" si="89"/>
        <v>80</v>
      </c>
      <c r="I805" t="s">
        <v>9</v>
      </c>
      <c r="J805">
        <v>1</v>
      </c>
      <c r="K805" t="s">
        <v>5647</v>
      </c>
      <c r="L805" t="s">
        <v>8</v>
      </c>
      <c r="M805" t="s">
        <v>6</v>
      </c>
      <c r="N805" t="str">
        <f t="shared" si="91"/>
        <v>M</v>
      </c>
      <c r="O805" t="s">
        <v>2467</v>
      </c>
      <c r="P805" t="s">
        <v>2468</v>
      </c>
      <c r="Q805" t="s">
        <v>15</v>
      </c>
      <c r="R805">
        <v>5</v>
      </c>
      <c r="S805">
        <f t="shared" si="92"/>
        <v>2018</v>
      </c>
      <c r="T805" t="s">
        <v>12</v>
      </c>
      <c r="U805">
        <v>0.999999999999996</v>
      </c>
      <c r="V805" t="s">
        <v>3951</v>
      </c>
      <c r="W805">
        <f>VLOOKUP(Q805,'PBT Tag Rates'!$B$5:$E$44,4,FALSE)</f>
        <v>0.80551598400000002</v>
      </c>
      <c r="X805">
        <v>1</v>
      </c>
      <c r="Y805" s="14">
        <f>IFERROR(LOOKUP(H805,{30,43,48,53,58,63,68,73,78,83,88,93,97},{42,47,52,57,62,67,72,77,82,87,92,99,100}),999)</f>
        <v>82</v>
      </c>
      <c r="Z805" s="17">
        <f t="shared" si="93"/>
        <v>1.4285714285714286</v>
      </c>
      <c r="AA805" s="17">
        <f t="shared" si="94"/>
        <v>1.4285714285714286</v>
      </c>
      <c r="AB805" s="17">
        <f t="shared" si="95"/>
        <v>2.518344052903343</v>
      </c>
      <c r="AC805" s="17" t="s">
        <v>17655</v>
      </c>
    </row>
    <row r="806" spans="1:29" x14ac:dyDescent="0.25">
      <c r="A806" t="s">
        <v>3339</v>
      </c>
      <c r="B806" s="166" t="s">
        <v>5648</v>
      </c>
      <c r="C806" t="s">
        <v>5649</v>
      </c>
      <c r="D806" s="1">
        <v>45163</v>
      </c>
      <c r="E806">
        <f t="shared" si="90"/>
        <v>70</v>
      </c>
      <c r="F806" t="s">
        <v>14</v>
      </c>
      <c r="G806">
        <v>800</v>
      </c>
      <c r="H806">
        <f t="shared" si="89"/>
        <v>80</v>
      </c>
      <c r="I806" t="s">
        <v>9</v>
      </c>
      <c r="J806">
        <v>1</v>
      </c>
      <c r="K806" t="s">
        <v>5650</v>
      </c>
      <c r="L806" t="s">
        <v>8</v>
      </c>
      <c r="M806" t="s">
        <v>14</v>
      </c>
      <c r="N806" t="str">
        <f t="shared" si="91"/>
        <v>F</v>
      </c>
      <c r="O806" t="s">
        <v>8</v>
      </c>
      <c r="P806" t="s">
        <v>8</v>
      </c>
      <c r="Q806" t="s">
        <v>11</v>
      </c>
      <c r="R806" t="s">
        <v>8</v>
      </c>
      <c r="S806" t="str">
        <f t="shared" si="92"/>
        <v>U</v>
      </c>
      <c r="T806" t="s">
        <v>12</v>
      </c>
      <c r="U806">
        <v>1</v>
      </c>
      <c r="V806" t="s">
        <v>3100</v>
      </c>
      <c r="W806" t="e">
        <f>VLOOKUP(Q806,'PBT Tag Rates'!$B$5:$E$44,4,FALSE)</f>
        <v>#N/A</v>
      </c>
      <c r="X806">
        <v>1</v>
      </c>
      <c r="Y806" s="14">
        <f>IFERROR(LOOKUP(H806,{30,43,48,53,58,63,68,73,78,83,88,93,97},{42,47,52,57,62,67,72,77,82,87,92,99,100}),999)</f>
        <v>82</v>
      </c>
      <c r="Z806" s="17">
        <f t="shared" si="93"/>
        <v>1.4285714285714286</v>
      </c>
      <c r="AA806" s="17">
        <f t="shared" si="94"/>
        <v>1.4285714285714286</v>
      </c>
      <c r="AB806" s="17">
        <f t="shared" si="95"/>
        <v>2.518344052903343</v>
      </c>
      <c r="AC806" s="17" t="s">
        <v>17654</v>
      </c>
    </row>
    <row r="807" spans="1:29" x14ac:dyDescent="0.25">
      <c r="A807" t="s">
        <v>3339</v>
      </c>
      <c r="B807" s="166" t="s">
        <v>5651</v>
      </c>
      <c r="C807" t="s">
        <v>5652</v>
      </c>
      <c r="D807" s="1">
        <v>45163</v>
      </c>
      <c r="E807">
        <f t="shared" si="90"/>
        <v>70</v>
      </c>
      <c r="F807" t="s">
        <v>14</v>
      </c>
      <c r="G807">
        <v>840</v>
      </c>
      <c r="H807">
        <f t="shared" si="89"/>
        <v>84</v>
      </c>
      <c r="I807" t="s">
        <v>7</v>
      </c>
      <c r="J807" t="s">
        <v>8</v>
      </c>
      <c r="K807" t="s">
        <v>5653</v>
      </c>
      <c r="L807" t="s">
        <v>8</v>
      </c>
      <c r="M807" t="s">
        <v>14</v>
      </c>
      <c r="N807" t="str">
        <f t="shared" si="91"/>
        <v>F</v>
      </c>
      <c r="O807" t="s">
        <v>5654</v>
      </c>
      <c r="P807" t="s">
        <v>5655</v>
      </c>
      <c r="Q807" t="s">
        <v>281</v>
      </c>
      <c r="R807">
        <v>4</v>
      </c>
      <c r="S807">
        <f t="shared" si="92"/>
        <v>2019</v>
      </c>
      <c r="T807" t="s">
        <v>12</v>
      </c>
      <c r="U807">
        <v>1</v>
      </c>
      <c r="V807" t="s">
        <v>3079</v>
      </c>
      <c r="W807">
        <f>VLOOKUP(Q807,'PBT Tag Rates'!$B$5:$E$44,4,FALSE)</f>
        <v>0.99705232300000002</v>
      </c>
      <c r="X807">
        <v>1</v>
      </c>
      <c r="Y807" s="14">
        <f>IFERROR(LOOKUP(H807,{30,43,48,53,58,63,68,73,78,83,88,93,97},{42,47,52,57,62,67,72,77,82,87,92,99,100}),999)</f>
        <v>87</v>
      </c>
      <c r="Z807" s="17">
        <f t="shared" si="93"/>
        <v>1.4285714285714286</v>
      </c>
      <c r="AA807" s="17">
        <f t="shared" si="94"/>
        <v>1.4285714285714286</v>
      </c>
      <c r="AB807" s="17">
        <f t="shared" si="95"/>
        <v>2.518344052903343</v>
      </c>
      <c r="AC807" s="17" t="s">
        <v>17654</v>
      </c>
    </row>
    <row r="808" spans="1:29" x14ac:dyDescent="0.25">
      <c r="A808" t="s">
        <v>3339</v>
      </c>
      <c r="B808" s="166" t="s">
        <v>5656</v>
      </c>
      <c r="C808" t="s">
        <v>5657</v>
      </c>
      <c r="D808" s="1">
        <v>45163</v>
      </c>
      <c r="E808">
        <f t="shared" si="90"/>
        <v>70</v>
      </c>
      <c r="F808" t="s">
        <v>14</v>
      </c>
      <c r="G808">
        <v>740</v>
      </c>
      <c r="H808">
        <f t="shared" si="89"/>
        <v>74</v>
      </c>
      <c r="I808" t="s">
        <v>7</v>
      </c>
      <c r="J808" t="s">
        <v>8</v>
      </c>
      <c r="K808" t="s">
        <v>5658</v>
      </c>
      <c r="L808" t="s">
        <v>8</v>
      </c>
      <c r="M808" t="s">
        <v>14</v>
      </c>
      <c r="N808" t="str">
        <f t="shared" si="91"/>
        <v>F</v>
      </c>
      <c r="O808" t="s">
        <v>548</v>
      </c>
      <c r="P808" t="s">
        <v>1370</v>
      </c>
      <c r="Q808" t="s">
        <v>221</v>
      </c>
      <c r="R808">
        <v>4</v>
      </c>
      <c r="S808">
        <f t="shared" si="92"/>
        <v>2019</v>
      </c>
      <c r="T808" t="s">
        <v>12</v>
      </c>
      <c r="U808">
        <v>1</v>
      </c>
      <c r="V808" t="s">
        <v>3396</v>
      </c>
      <c r="W808">
        <f>VLOOKUP(Q808,'PBT Tag Rates'!$B$5:$E$44,4,FALSE)</f>
        <v>0.95971980899999998</v>
      </c>
      <c r="X808">
        <v>1</v>
      </c>
      <c r="Y808" s="14">
        <f>IFERROR(LOOKUP(H808,{30,43,48,53,58,63,68,73,78,83,88,93,97},{42,47,52,57,62,67,72,77,82,87,92,99,100}),999)</f>
        <v>77</v>
      </c>
      <c r="Z808" s="17">
        <f t="shared" si="93"/>
        <v>1.4285714285714286</v>
      </c>
      <c r="AA808" s="17">
        <f t="shared" si="94"/>
        <v>1.4285714285714286</v>
      </c>
      <c r="AB808" s="17">
        <f t="shared" si="95"/>
        <v>2.518344052903343</v>
      </c>
      <c r="AC808" s="17" t="s">
        <v>17655</v>
      </c>
    </row>
    <row r="809" spans="1:29" x14ac:dyDescent="0.25">
      <c r="A809" t="s">
        <v>3339</v>
      </c>
      <c r="B809" s="166" t="s">
        <v>5659</v>
      </c>
      <c r="C809" t="s">
        <v>5660</v>
      </c>
      <c r="D809" s="1">
        <v>45163</v>
      </c>
      <c r="E809">
        <f t="shared" si="90"/>
        <v>70</v>
      </c>
      <c r="F809" t="s">
        <v>14</v>
      </c>
      <c r="G809">
        <v>850</v>
      </c>
      <c r="H809">
        <f t="shared" si="89"/>
        <v>85</v>
      </c>
      <c r="I809" t="s">
        <v>7</v>
      </c>
      <c r="J809" t="s">
        <v>8</v>
      </c>
      <c r="K809" t="s">
        <v>5661</v>
      </c>
      <c r="L809" t="s">
        <v>8</v>
      </c>
      <c r="M809" t="s">
        <v>14</v>
      </c>
      <c r="N809" t="str">
        <f t="shared" si="91"/>
        <v>F</v>
      </c>
      <c r="O809" t="s">
        <v>8</v>
      </c>
      <c r="P809" t="s">
        <v>8</v>
      </c>
      <c r="Q809" t="s">
        <v>11</v>
      </c>
      <c r="R809" t="s">
        <v>8</v>
      </c>
      <c r="S809" t="str">
        <f t="shared" si="92"/>
        <v>U</v>
      </c>
      <c r="T809" t="s">
        <v>12</v>
      </c>
      <c r="U809">
        <v>1</v>
      </c>
      <c r="V809" t="s">
        <v>11</v>
      </c>
      <c r="W809" t="e">
        <f>VLOOKUP(Q809,'PBT Tag Rates'!$B$5:$E$44,4,FALSE)</f>
        <v>#N/A</v>
      </c>
      <c r="X809">
        <v>1</v>
      </c>
      <c r="Y809" s="14">
        <f>IFERROR(LOOKUP(H809,{30,43,48,53,58,63,68,73,78,83,88,93,97},{42,47,52,57,62,67,72,77,82,87,92,99,100}),999)</f>
        <v>87</v>
      </c>
      <c r="Z809" s="17">
        <f t="shared" si="93"/>
        <v>1.4285714285714286</v>
      </c>
      <c r="AA809" s="17">
        <f t="shared" si="94"/>
        <v>1.4285714285714286</v>
      </c>
      <c r="AB809" s="17">
        <f t="shared" si="95"/>
        <v>2.518344052903343</v>
      </c>
      <c r="AC809" s="17" t="s">
        <v>17654</v>
      </c>
    </row>
    <row r="810" spans="1:29" x14ac:dyDescent="0.25">
      <c r="A810" t="s">
        <v>3339</v>
      </c>
      <c r="B810" s="166" t="s">
        <v>5662</v>
      </c>
      <c r="C810" t="s">
        <v>5663</v>
      </c>
      <c r="D810" s="1">
        <v>45163</v>
      </c>
      <c r="E810">
        <f t="shared" si="90"/>
        <v>70</v>
      </c>
      <c r="F810" t="s">
        <v>14</v>
      </c>
      <c r="G810">
        <v>800</v>
      </c>
      <c r="H810">
        <f t="shared" si="89"/>
        <v>80</v>
      </c>
      <c r="I810" t="s">
        <v>9</v>
      </c>
      <c r="J810" t="s">
        <v>8</v>
      </c>
      <c r="K810" t="s">
        <v>5664</v>
      </c>
      <c r="L810" t="s">
        <v>8</v>
      </c>
      <c r="M810" t="s">
        <v>14</v>
      </c>
      <c r="N810" t="str">
        <f t="shared" si="91"/>
        <v>F</v>
      </c>
      <c r="O810" t="s">
        <v>267</v>
      </c>
      <c r="P810" t="s">
        <v>268</v>
      </c>
      <c r="Q810" t="s">
        <v>221</v>
      </c>
      <c r="R810">
        <v>4</v>
      </c>
      <c r="S810">
        <f t="shared" si="92"/>
        <v>2019</v>
      </c>
      <c r="T810" t="s">
        <v>12</v>
      </c>
      <c r="U810">
        <v>1</v>
      </c>
      <c r="V810" t="s">
        <v>3363</v>
      </c>
      <c r="W810">
        <f>VLOOKUP(Q810,'PBT Tag Rates'!$B$5:$E$44,4,FALSE)</f>
        <v>0.95971980899999998</v>
      </c>
      <c r="X810">
        <v>1</v>
      </c>
      <c r="Y810" s="14">
        <f>IFERROR(LOOKUP(H810,{30,43,48,53,58,63,68,73,78,83,88,93,97},{42,47,52,57,62,67,72,77,82,87,92,99,100}),999)</f>
        <v>82</v>
      </c>
      <c r="Z810" s="17">
        <f t="shared" si="93"/>
        <v>1.4285714285714286</v>
      </c>
      <c r="AA810" s="17">
        <f t="shared" si="94"/>
        <v>1.4285714285714286</v>
      </c>
      <c r="AB810" s="17">
        <f t="shared" si="95"/>
        <v>2.518344052903343</v>
      </c>
      <c r="AC810" s="17" t="s">
        <v>17654</v>
      </c>
    </row>
    <row r="811" spans="1:29" x14ac:dyDescent="0.25">
      <c r="A811" t="s">
        <v>3339</v>
      </c>
      <c r="B811" s="166" t="s">
        <v>5665</v>
      </c>
      <c r="C811" t="s">
        <v>5666</v>
      </c>
      <c r="D811" s="1">
        <v>45163</v>
      </c>
      <c r="E811">
        <f t="shared" si="90"/>
        <v>70</v>
      </c>
      <c r="F811" t="s">
        <v>14</v>
      </c>
      <c r="G811">
        <v>720</v>
      </c>
      <c r="H811">
        <f t="shared" si="89"/>
        <v>72</v>
      </c>
      <c r="I811" t="s">
        <v>7</v>
      </c>
      <c r="J811" t="s">
        <v>8</v>
      </c>
      <c r="K811" t="s">
        <v>5667</v>
      </c>
      <c r="L811" t="s">
        <v>8</v>
      </c>
      <c r="M811" t="s">
        <v>14</v>
      </c>
      <c r="N811" t="str">
        <f t="shared" si="91"/>
        <v>F</v>
      </c>
      <c r="O811" t="s">
        <v>871</v>
      </c>
      <c r="P811" t="s">
        <v>1272</v>
      </c>
      <c r="Q811" t="s">
        <v>221</v>
      </c>
      <c r="R811">
        <v>4</v>
      </c>
      <c r="S811">
        <f t="shared" si="92"/>
        <v>2019</v>
      </c>
      <c r="T811" t="s">
        <v>12</v>
      </c>
      <c r="U811">
        <v>0.999999999999997</v>
      </c>
      <c r="V811" t="s">
        <v>3363</v>
      </c>
      <c r="W811">
        <f>VLOOKUP(Q811,'PBT Tag Rates'!$B$5:$E$44,4,FALSE)</f>
        <v>0.95971980899999998</v>
      </c>
      <c r="X811">
        <v>1</v>
      </c>
      <c r="Y811" s="14">
        <f>IFERROR(LOOKUP(H811,{30,43,48,53,58,63,68,73,78,83,88,93,97},{42,47,52,57,62,67,72,77,82,87,92,99,100}),999)</f>
        <v>72</v>
      </c>
      <c r="Z811" s="17">
        <f t="shared" si="93"/>
        <v>1.4285714285714286</v>
      </c>
      <c r="AA811" s="17">
        <f t="shared" si="94"/>
        <v>1.4285714285714286</v>
      </c>
      <c r="AB811" s="17">
        <f t="shared" si="95"/>
        <v>2.518344052903343</v>
      </c>
      <c r="AC811" s="17" t="s">
        <v>17654</v>
      </c>
    </row>
    <row r="812" spans="1:29" x14ac:dyDescent="0.25">
      <c r="A812" t="s">
        <v>3339</v>
      </c>
      <c r="B812" s="166" t="s">
        <v>5668</v>
      </c>
      <c r="C812" t="s">
        <v>869</v>
      </c>
      <c r="D812" s="1">
        <v>45163</v>
      </c>
      <c r="E812">
        <f t="shared" si="90"/>
        <v>70</v>
      </c>
      <c r="F812" t="s">
        <v>14</v>
      </c>
      <c r="G812">
        <v>720</v>
      </c>
      <c r="H812">
        <f t="shared" si="89"/>
        <v>72</v>
      </c>
      <c r="I812" t="s">
        <v>7</v>
      </c>
      <c r="J812" t="s">
        <v>8</v>
      </c>
      <c r="K812" t="s">
        <v>5669</v>
      </c>
      <c r="L812" t="s">
        <v>8</v>
      </c>
      <c r="M812" t="s">
        <v>14</v>
      </c>
      <c r="N812" t="str">
        <f t="shared" si="91"/>
        <v>F</v>
      </c>
      <c r="O812" t="s">
        <v>888</v>
      </c>
      <c r="P812" t="s">
        <v>5636</v>
      </c>
      <c r="Q812" t="s">
        <v>221</v>
      </c>
      <c r="R812">
        <v>4</v>
      </c>
      <c r="S812">
        <f t="shared" si="92"/>
        <v>2019</v>
      </c>
      <c r="T812" t="s">
        <v>12</v>
      </c>
      <c r="U812">
        <v>0.999999999999997</v>
      </c>
      <c r="V812" t="s">
        <v>3386</v>
      </c>
      <c r="W812">
        <f>VLOOKUP(Q812,'PBT Tag Rates'!$B$5:$E$44,4,FALSE)</f>
        <v>0.95971980899999998</v>
      </c>
      <c r="X812">
        <v>1</v>
      </c>
      <c r="Y812" s="14">
        <f>IFERROR(LOOKUP(H812,{30,43,48,53,58,63,68,73,78,83,88,93,97},{42,47,52,57,62,67,72,77,82,87,92,99,100}),999)</f>
        <v>72</v>
      </c>
      <c r="Z812" s="17">
        <f t="shared" si="93"/>
        <v>1.4285714285714286</v>
      </c>
      <c r="AA812" s="17">
        <f t="shared" si="94"/>
        <v>1.4285714285714286</v>
      </c>
      <c r="AB812" s="17">
        <f t="shared" si="95"/>
        <v>2.518344052903343</v>
      </c>
      <c r="AC812" s="17" t="s">
        <v>17654</v>
      </c>
    </row>
    <row r="813" spans="1:29" x14ac:dyDescent="0.25">
      <c r="A813" t="s">
        <v>3339</v>
      </c>
      <c r="B813" s="166" t="s">
        <v>5670</v>
      </c>
      <c r="C813" t="s">
        <v>5671</v>
      </c>
      <c r="D813" s="1">
        <v>45163</v>
      </c>
      <c r="E813">
        <f t="shared" si="90"/>
        <v>70</v>
      </c>
      <c r="F813" t="s">
        <v>14</v>
      </c>
      <c r="G813">
        <v>750</v>
      </c>
      <c r="H813">
        <f t="shared" si="89"/>
        <v>75</v>
      </c>
      <c r="I813" t="s">
        <v>7</v>
      </c>
      <c r="J813" t="s">
        <v>8</v>
      </c>
      <c r="K813" t="s">
        <v>5672</v>
      </c>
      <c r="L813" t="s">
        <v>8</v>
      </c>
      <c r="M813" t="s">
        <v>14</v>
      </c>
      <c r="N813" t="str">
        <f t="shared" si="91"/>
        <v>F</v>
      </c>
      <c r="O813" t="s">
        <v>600</v>
      </c>
      <c r="P813" t="s">
        <v>601</v>
      </c>
      <c r="Q813" t="s">
        <v>221</v>
      </c>
      <c r="R813">
        <v>4</v>
      </c>
      <c r="S813">
        <f t="shared" si="92"/>
        <v>2019</v>
      </c>
      <c r="T813" t="s">
        <v>12</v>
      </c>
      <c r="U813">
        <v>1</v>
      </c>
      <c r="V813" t="s">
        <v>3346</v>
      </c>
      <c r="W813">
        <f>VLOOKUP(Q813,'PBT Tag Rates'!$B$5:$E$44,4,FALSE)</f>
        <v>0.95971980899999998</v>
      </c>
      <c r="X813">
        <v>1</v>
      </c>
      <c r="Y813" s="14">
        <f>IFERROR(LOOKUP(H813,{30,43,48,53,58,63,68,73,78,83,88,93,97},{42,47,52,57,62,67,72,77,82,87,92,99,100}),999)</f>
        <v>77</v>
      </c>
      <c r="Z813" s="17">
        <f t="shared" si="93"/>
        <v>1.4285714285714286</v>
      </c>
      <c r="AA813" s="17">
        <f t="shared" si="94"/>
        <v>1.4285714285714286</v>
      </c>
      <c r="AB813" s="17">
        <f t="shared" si="95"/>
        <v>2.518344052903343</v>
      </c>
      <c r="AC813" s="17" t="s">
        <v>17654</v>
      </c>
    </row>
    <row r="814" spans="1:29" x14ac:dyDescent="0.25">
      <c r="A814" t="s">
        <v>3339</v>
      </c>
      <c r="B814" s="166" t="s">
        <v>5673</v>
      </c>
      <c r="C814" t="s">
        <v>5674</v>
      </c>
      <c r="D814" s="1">
        <v>45163</v>
      </c>
      <c r="E814">
        <f t="shared" si="90"/>
        <v>70</v>
      </c>
      <c r="F814" t="s">
        <v>6</v>
      </c>
      <c r="G814">
        <v>770</v>
      </c>
      <c r="H814">
        <f t="shared" si="89"/>
        <v>77</v>
      </c>
      <c r="I814" t="s">
        <v>7</v>
      </c>
      <c r="J814" t="s">
        <v>8</v>
      </c>
      <c r="K814" t="s">
        <v>5675</v>
      </c>
      <c r="L814" t="s">
        <v>8</v>
      </c>
      <c r="M814" t="s">
        <v>6</v>
      </c>
      <c r="N814" t="str">
        <f t="shared" si="91"/>
        <v>M</v>
      </c>
      <c r="O814" t="s">
        <v>5676</v>
      </c>
      <c r="P814" t="s">
        <v>5677</v>
      </c>
      <c r="Q814" t="s">
        <v>4892</v>
      </c>
      <c r="R814">
        <v>4</v>
      </c>
      <c r="S814">
        <f t="shared" si="92"/>
        <v>2019</v>
      </c>
      <c r="T814" t="s">
        <v>12</v>
      </c>
      <c r="U814">
        <v>0.999999999999995</v>
      </c>
      <c r="V814" t="s">
        <v>4893</v>
      </c>
      <c r="W814">
        <f>VLOOKUP(Q814,'PBT Tag Rates'!$B$5:$E$44,4,FALSE)</f>
        <v>1</v>
      </c>
      <c r="X814">
        <v>1</v>
      </c>
      <c r="Y814" s="14">
        <f>IFERROR(LOOKUP(H814,{30,43,48,53,58,63,68,73,78,83,88,93,97},{42,47,52,57,62,67,72,77,82,87,92,99,100}),999)</f>
        <v>77</v>
      </c>
      <c r="Z814" s="17">
        <f t="shared" si="93"/>
        <v>1.4285714285714286</v>
      </c>
      <c r="AA814" s="17">
        <f t="shared" si="94"/>
        <v>1.4285714285714286</v>
      </c>
      <c r="AB814" s="17">
        <f t="shared" si="95"/>
        <v>2.518344052903343</v>
      </c>
      <c r="AC814" s="17" t="s">
        <v>17655</v>
      </c>
    </row>
    <row r="815" spans="1:29" x14ac:dyDescent="0.25">
      <c r="A815" t="s">
        <v>3339</v>
      </c>
      <c r="B815" s="166" t="s">
        <v>5678</v>
      </c>
      <c r="C815" t="s">
        <v>5679</v>
      </c>
      <c r="D815" s="1">
        <v>45163</v>
      </c>
      <c r="E815">
        <f t="shared" si="90"/>
        <v>70</v>
      </c>
      <c r="F815" t="s">
        <v>14</v>
      </c>
      <c r="G815">
        <v>740</v>
      </c>
      <c r="H815">
        <f t="shared" si="89"/>
        <v>74</v>
      </c>
      <c r="I815" t="s">
        <v>7</v>
      </c>
      <c r="J815" t="s">
        <v>8</v>
      </c>
      <c r="K815" t="s">
        <v>5680</v>
      </c>
      <c r="L815" t="s">
        <v>8</v>
      </c>
      <c r="M815" t="s">
        <v>14</v>
      </c>
      <c r="N815" t="str">
        <f t="shared" si="91"/>
        <v>F</v>
      </c>
      <c r="O815" t="s">
        <v>1220</v>
      </c>
      <c r="P815" t="s">
        <v>5681</v>
      </c>
      <c r="Q815" t="s">
        <v>281</v>
      </c>
      <c r="R815">
        <v>4</v>
      </c>
      <c r="S815">
        <f t="shared" si="92"/>
        <v>2019</v>
      </c>
      <c r="T815" t="s">
        <v>12</v>
      </c>
      <c r="U815">
        <v>1</v>
      </c>
      <c r="V815" t="s">
        <v>3079</v>
      </c>
      <c r="W815">
        <f>VLOOKUP(Q815,'PBT Tag Rates'!$B$5:$E$44,4,FALSE)</f>
        <v>0.99705232300000002</v>
      </c>
      <c r="X815">
        <v>1</v>
      </c>
      <c r="Y815" s="14">
        <f>IFERROR(LOOKUP(H815,{30,43,48,53,58,63,68,73,78,83,88,93,97},{42,47,52,57,62,67,72,77,82,87,92,99,100}),999)</f>
        <v>77</v>
      </c>
      <c r="Z815" s="17">
        <f t="shared" si="93"/>
        <v>1.4285714285714286</v>
      </c>
      <c r="AA815" s="17">
        <f t="shared" si="94"/>
        <v>1.4285714285714286</v>
      </c>
      <c r="AB815" s="17">
        <f t="shared" si="95"/>
        <v>2.518344052903343</v>
      </c>
      <c r="AC815" s="17" t="s">
        <v>17654</v>
      </c>
    </row>
    <row r="816" spans="1:29" x14ac:dyDescent="0.25">
      <c r="A816" t="s">
        <v>3339</v>
      </c>
      <c r="B816" s="166" t="s">
        <v>5682</v>
      </c>
      <c r="C816" t="s">
        <v>5683</v>
      </c>
      <c r="D816" s="1">
        <v>45163</v>
      </c>
      <c r="E816">
        <f t="shared" si="90"/>
        <v>70</v>
      </c>
      <c r="F816" t="s">
        <v>14</v>
      </c>
      <c r="G816">
        <v>850</v>
      </c>
      <c r="H816">
        <f t="shared" si="89"/>
        <v>85</v>
      </c>
      <c r="I816" t="s">
        <v>9</v>
      </c>
      <c r="J816">
        <v>1</v>
      </c>
      <c r="K816" t="s">
        <v>5684</v>
      </c>
      <c r="L816" t="s">
        <v>8</v>
      </c>
      <c r="M816" t="s">
        <v>14</v>
      </c>
      <c r="N816" t="str">
        <f t="shared" si="91"/>
        <v>F</v>
      </c>
      <c r="O816" t="s">
        <v>5685</v>
      </c>
      <c r="P816" t="s">
        <v>5686</v>
      </c>
      <c r="Q816" t="s">
        <v>221</v>
      </c>
      <c r="R816">
        <v>4</v>
      </c>
      <c r="S816">
        <f t="shared" si="92"/>
        <v>2019</v>
      </c>
      <c r="T816" t="s">
        <v>12</v>
      </c>
      <c r="U816">
        <v>1</v>
      </c>
      <c r="V816" t="s">
        <v>3396</v>
      </c>
      <c r="W816">
        <f>VLOOKUP(Q816,'PBT Tag Rates'!$B$5:$E$44,4,FALSE)</f>
        <v>0.95971980899999998</v>
      </c>
      <c r="X816">
        <v>1</v>
      </c>
      <c r="Y816" s="14">
        <f>IFERROR(LOOKUP(H816,{30,43,48,53,58,63,68,73,78,83,88,93,97},{42,47,52,57,62,67,72,77,82,87,92,99,100}),999)</f>
        <v>87</v>
      </c>
      <c r="Z816" s="17">
        <f t="shared" si="93"/>
        <v>1.4285714285714286</v>
      </c>
      <c r="AA816" s="17">
        <f t="shared" si="94"/>
        <v>1.4285714285714286</v>
      </c>
      <c r="AB816" s="17">
        <f t="shared" si="95"/>
        <v>2.518344052903343</v>
      </c>
      <c r="AC816" s="17" t="s">
        <v>17655</v>
      </c>
    </row>
    <row r="817" spans="1:29" x14ac:dyDescent="0.25">
      <c r="A817" t="s">
        <v>3339</v>
      </c>
      <c r="B817" s="166" t="s">
        <v>5687</v>
      </c>
      <c r="C817" t="s">
        <v>870</v>
      </c>
      <c r="D817" s="1">
        <v>45163</v>
      </c>
      <c r="E817">
        <f t="shared" si="90"/>
        <v>70</v>
      </c>
      <c r="F817" t="s">
        <v>6</v>
      </c>
      <c r="G817">
        <v>790</v>
      </c>
      <c r="H817">
        <f t="shared" si="89"/>
        <v>79</v>
      </c>
      <c r="I817" t="s">
        <v>7</v>
      </c>
      <c r="J817" t="s">
        <v>8</v>
      </c>
      <c r="K817" t="s">
        <v>5688</v>
      </c>
      <c r="L817" t="s">
        <v>8</v>
      </c>
      <c r="M817" t="s">
        <v>6</v>
      </c>
      <c r="N817" t="str">
        <f t="shared" si="91"/>
        <v>M</v>
      </c>
      <c r="O817" t="s">
        <v>3456</v>
      </c>
      <c r="P817" t="s">
        <v>3559</v>
      </c>
      <c r="Q817" t="s">
        <v>221</v>
      </c>
      <c r="R817">
        <v>4</v>
      </c>
      <c r="S817">
        <f t="shared" si="92"/>
        <v>2019</v>
      </c>
      <c r="T817" t="s">
        <v>12</v>
      </c>
      <c r="U817">
        <v>0.999999999999999</v>
      </c>
      <c r="V817" t="s">
        <v>3357</v>
      </c>
      <c r="W817">
        <f>VLOOKUP(Q817,'PBT Tag Rates'!$B$5:$E$44,4,FALSE)</f>
        <v>0.95971980899999998</v>
      </c>
      <c r="X817">
        <v>1</v>
      </c>
      <c r="Y817" s="14">
        <f>IFERROR(LOOKUP(H817,{30,43,48,53,58,63,68,73,78,83,88,93,97},{42,47,52,57,62,67,72,77,82,87,92,99,100}),999)</f>
        <v>82</v>
      </c>
      <c r="Z817" s="17">
        <f t="shared" si="93"/>
        <v>1.4285714285714286</v>
      </c>
      <c r="AA817" s="17">
        <f t="shared" si="94"/>
        <v>1.4285714285714286</v>
      </c>
      <c r="AB817" s="17">
        <f t="shared" si="95"/>
        <v>2.518344052903343</v>
      </c>
      <c r="AC817" s="17" t="s">
        <v>17654</v>
      </c>
    </row>
    <row r="818" spans="1:29" x14ac:dyDescent="0.25">
      <c r="A818" t="s">
        <v>3339</v>
      </c>
      <c r="B818" s="166" t="s">
        <v>5689</v>
      </c>
      <c r="C818" t="s">
        <v>5690</v>
      </c>
      <c r="D818" s="1">
        <v>45163</v>
      </c>
      <c r="E818">
        <f t="shared" si="90"/>
        <v>70</v>
      </c>
      <c r="F818" t="s">
        <v>14</v>
      </c>
      <c r="G818">
        <v>710</v>
      </c>
      <c r="H818">
        <f t="shared" si="89"/>
        <v>71</v>
      </c>
      <c r="I818" t="s">
        <v>7</v>
      </c>
      <c r="J818" t="s">
        <v>8</v>
      </c>
      <c r="K818" t="s">
        <v>5691</v>
      </c>
      <c r="L818" t="s">
        <v>8</v>
      </c>
      <c r="M818" t="s">
        <v>14</v>
      </c>
      <c r="N818" t="str">
        <f t="shared" si="91"/>
        <v>F</v>
      </c>
      <c r="O818" t="s">
        <v>260</v>
      </c>
      <c r="P818" t="s">
        <v>261</v>
      </c>
      <c r="Q818" t="s">
        <v>221</v>
      </c>
      <c r="R818">
        <v>4</v>
      </c>
      <c r="S818">
        <f t="shared" si="92"/>
        <v>2019</v>
      </c>
      <c r="T818" t="s">
        <v>12</v>
      </c>
      <c r="U818">
        <v>1</v>
      </c>
      <c r="V818" t="s">
        <v>3363</v>
      </c>
      <c r="W818">
        <f>VLOOKUP(Q818,'PBT Tag Rates'!$B$5:$E$44,4,FALSE)</f>
        <v>0.95971980899999998</v>
      </c>
      <c r="X818">
        <v>1</v>
      </c>
      <c r="Y818" s="14">
        <f>IFERROR(LOOKUP(H818,{30,43,48,53,58,63,68,73,78,83,88,93,97},{42,47,52,57,62,67,72,77,82,87,92,99,100}),999)</f>
        <v>72</v>
      </c>
      <c r="Z818" s="17">
        <f t="shared" si="93"/>
        <v>1.4285714285714286</v>
      </c>
      <c r="AA818" s="17">
        <f t="shared" si="94"/>
        <v>1.4285714285714286</v>
      </c>
      <c r="AB818" s="17">
        <f t="shared" si="95"/>
        <v>2.518344052903343</v>
      </c>
      <c r="AC818" s="17" t="s">
        <v>17654</v>
      </c>
    </row>
    <row r="819" spans="1:29" x14ac:dyDescent="0.25">
      <c r="A819" t="s">
        <v>3339</v>
      </c>
      <c r="B819" s="166" t="s">
        <v>5692</v>
      </c>
      <c r="C819" t="s">
        <v>5693</v>
      </c>
      <c r="D819" s="1">
        <v>45163</v>
      </c>
      <c r="E819">
        <f t="shared" si="90"/>
        <v>70</v>
      </c>
      <c r="F819" t="s">
        <v>6</v>
      </c>
      <c r="G819">
        <v>700</v>
      </c>
      <c r="H819">
        <f t="shared" si="89"/>
        <v>70</v>
      </c>
      <c r="I819" t="s">
        <v>7</v>
      </c>
      <c r="J819" t="s">
        <v>8</v>
      </c>
      <c r="K819" t="s">
        <v>5694</v>
      </c>
      <c r="L819" t="s">
        <v>8</v>
      </c>
      <c r="M819" t="s">
        <v>6</v>
      </c>
      <c r="N819" t="str">
        <f t="shared" si="91"/>
        <v>M</v>
      </c>
      <c r="O819" t="s">
        <v>2838</v>
      </c>
      <c r="P819" t="s">
        <v>2839</v>
      </c>
      <c r="Q819" t="s">
        <v>918</v>
      </c>
      <c r="R819">
        <v>3</v>
      </c>
      <c r="S819">
        <f t="shared" si="92"/>
        <v>2020</v>
      </c>
      <c r="T819" t="s">
        <v>12</v>
      </c>
      <c r="U819">
        <v>1</v>
      </c>
      <c r="V819" t="s">
        <v>3386</v>
      </c>
      <c r="W819">
        <f>VLOOKUP(Q819,'PBT Tag Rates'!$B$5:$E$44,4,FALSE)</f>
        <v>0.98961045999999997</v>
      </c>
      <c r="X819">
        <v>1</v>
      </c>
      <c r="Y819" s="14">
        <f>IFERROR(LOOKUP(H819,{30,43,48,53,58,63,68,73,78,83,88,93,97},{42,47,52,57,62,67,72,77,82,87,92,99,100}),999)</f>
        <v>72</v>
      </c>
      <c r="Z819" s="17">
        <f t="shared" si="93"/>
        <v>1.4285714285714286</v>
      </c>
      <c r="AA819" s="17">
        <f t="shared" si="94"/>
        <v>1.4285714285714286</v>
      </c>
      <c r="AB819" s="17">
        <f t="shared" si="95"/>
        <v>2.518344052903343</v>
      </c>
      <c r="AC819" s="17" t="s">
        <v>17654</v>
      </c>
    </row>
    <row r="820" spans="1:29" x14ac:dyDescent="0.25">
      <c r="A820" t="s">
        <v>3339</v>
      </c>
      <c r="B820" s="166" t="s">
        <v>5695</v>
      </c>
      <c r="C820" t="s">
        <v>5696</v>
      </c>
      <c r="D820" s="1">
        <v>45163</v>
      </c>
      <c r="E820">
        <f t="shared" si="90"/>
        <v>70</v>
      </c>
      <c r="F820" t="s">
        <v>14</v>
      </c>
      <c r="G820">
        <v>760</v>
      </c>
      <c r="H820">
        <f t="shared" si="89"/>
        <v>76</v>
      </c>
      <c r="I820" t="s">
        <v>7</v>
      </c>
      <c r="J820" t="s">
        <v>8</v>
      </c>
      <c r="K820" t="s">
        <v>5697</v>
      </c>
      <c r="L820" t="s">
        <v>8</v>
      </c>
      <c r="M820" t="s">
        <v>14</v>
      </c>
      <c r="N820" t="str">
        <f t="shared" si="91"/>
        <v>F</v>
      </c>
      <c r="O820" t="s">
        <v>3661</v>
      </c>
      <c r="P820" t="s">
        <v>5040</v>
      </c>
      <c r="Q820" t="s">
        <v>221</v>
      </c>
      <c r="R820">
        <v>4</v>
      </c>
      <c r="S820">
        <f t="shared" si="92"/>
        <v>2019</v>
      </c>
      <c r="T820" t="s">
        <v>12</v>
      </c>
      <c r="U820">
        <v>0.999999999999999</v>
      </c>
      <c r="V820" t="s">
        <v>3363</v>
      </c>
      <c r="W820">
        <f>VLOOKUP(Q820,'PBT Tag Rates'!$B$5:$E$44,4,FALSE)</f>
        <v>0.95971980899999998</v>
      </c>
      <c r="X820">
        <v>1</v>
      </c>
      <c r="Y820" s="14">
        <f>IFERROR(LOOKUP(H820,{30,43,48,53,58,63,68,73,78,83,88,93,97},{42,47,52,57,62,67,72,77,82,87,92,99,100}),999)</f>
        <v>77</v>
      </c>
      <c r="Z820" s="17">
        <f t="shared" si="93"/>
        <v>1.4285714285714286</v>
      </c>
      <c r="AA820" s="17">
        <f t="shared" si="94"/>
        <v>1.4285714285714286</v>
      </c>
      <c r="AB820" s="17">
        <f t="shared" si="95"/>
        <v>2.518344052903343</v>
      </c>
      <c r="AC820" s="17" t="s">
        <v>17654</v>
      </c>
    </row>
    <row r="821" spans="1:29" x14ac:dyDescent="0.25">
      <c r="A821" t="s">
        <v>3339</v>
      </c>
      <c r="B821" s="166" t="s">
        <v>5698</v>
      </c>
      <c r="C821" t="s">
        <v>5699</v>
      </c>
      <c r="D821" s="1">
        <v>45163</v>
      </c>
      <c r="E821">
        <f t="shared" si="90"/>
        <v>70</v>
      </c>
      <c r="F821" t="s">
        <v>14</v>
      </c>
      <c r="G821">
        <v>760</v>
      </c>
      <c r="H821">
        <f t="shared" si="89"/>
        <v>76</v>
      </c>
      <c r="I821" t="s">
        <v>7</v>
      </c>
      <c r="J821" t="s">
        <v>8</v>
      </c>
      <c r="K821" t="s">
        <v>5700</v>
      </c>
      <c r="L821" t="s">
        <v>8</v>
      </c>
      <c r="M821" t="s">
        <v>14</v>
      </c>
      <c r="N821" t="str">
        <f t="shared" si="91"/>
        <v>F</v>
      </c>
      <c r="O821" t="s">
        <v>8</v>
      </c>
      <c r="P821" t="s">
        <v>8</v>
      </c>
      <c r="Q821" t="s">
        <v>11</v>
      </c>
      <c r="R821" t="s">
        <v>8</v>
      </c>
      <c r="S821" t="str">
        <f t="shared" si="92"/>
        <v>U</v>
      </c>
      <c r="T821" t="s">
        <v>12</v>
      </c>
      <c r="U821">
        <v>0.999999999999999</v>
      </c>
      <c r="V821" t="s">
        <v>11</v>
      </c>
      <c r="W821" t="e">
        <f>VLOOKUP(Q821,'PBT Tag Rates'!$B$5:$E$44,4,FALSE)</f>
        <v>#N/A</v>
      </c>
      <c r="X821">
        <v>1</v>
      </c>
      <c r="Y821" s="14">
        <f>IFERROR(LOOKUP(H821,{30,43,48,53,58,63,68,73,78,83,88,93,97},{42,47,52,57,62,67,72,77,82,87,92,99,100}),999)</f>
        <v>77</v>
      </c>
      <c r="Z821" s="17">
        <f t="shared" si="93"/>
        <v>1.4285714285714286</v>
      </c>
      <c r="AA821" s="17">
        <f t="shared" si="94"/>
        <v>1.4285714285714286</v>
      </c>
      <c r="AB821" s="17">
        <f t="shared" si="95"/>
        <v>2.518344052903343</v>
      </c>
      <c r="AC821" s="17" t="s">
        <v>17654</v>
      </c>
    </row>
    <row r="822" spans="1:29" x14ac:dyDescent="0.25">
      <c r="A822" t="s">
        <v>3339</v>
      </c>
      <c r="B822" s="166" t="s">
        <v>5701</v>
      </c>
      <c r="C822" t="s">
        <v>5702</v>
      </c>
      <c r="D822" s="1">
        <v>45163</v>
      </c>
      <c r="E822">
        <f t="shared" si="90"/>
        <v>70</v>
      </c>
      <c r="F822" t="s">
        <v>14</v>
      </c>
      <c r="G822">
        <v>820</v>
      </c>
      <c r="H822">
        <f t="shared" si="89"/>
        <v>82</v>
      </c>
      <c r="I822" t="s">
        <v>7</v>
      </c>
      <c r="J822" t="s">
        <v>8</v>
      </c>
      <c r="K822" t="s">
        <v>5703</v>
      </c>
      <c r="L822" t="s">
        <v>8</v>
      </c>
      <c r="M822" t="s">
        <v>14</v>
      </c>
      <c r="N822" t="str">
        <f t="shared" si="91"/>
        <v>F</v>
      </c>
      <c r="O822" t="s">
        <v>1485</v>
      </c>
      <c r="P822" t="s">
        <v>1746</v>
      </c>
      <c r="Q822" t="s">
        <v>221</v>
      </c>
      <c r="R822">
        <v>4</v>
      </c>
      <c r="S822">
        <f t="shared" si="92"/>
        <v>2019</v>
      </c>
      <c r="T822" t="s">
        <v>12</v>
      </c>
      <c r="U822">
        <v>1</v>
      </c>
      <c r="V822" t="s">
        <v>3396</v>
      </c>
      <c r="W822">
        <f>VLOOKUP(Q822,'PBT Tag Rates'!$B$5:$E$44,4,FALSE)</f>
        <v>0.95971980899999998</v>
      </c>
      <c r="X822">
        <v>1</v>
      </c>
      <c r="Y822" s="14">
        <f>IFERROR(LOOKUP(H822,{30,43,48,53,58,63,68,73,78,83,88,93,97},{42,47,52,57,62,67,72,77,82,87,92,99,100}),999)</f>
        <v>82</v>
      </c>
      <c r="Z822" s="17">
        <f t="shared" si="93"/>
        <v>1.4285714285714286</v>
      </c>
      <c r="AA822" s="17">
        <f t="shared" si="94"/>
        <v>1.4285714285714286</v>
      </c>
      <c r="AB822" s="17">
        <f t="shared" si="95"/>
        <v>2.518344052903343</v>
      </c>
      <c r="AC822" s="17" t="s">
        <v>17655</v>
      </c>
    </row>
    <row r="823" spans="1:29" x14ac:dyDescent="0.25">
      <c r="A823" t="s">
        <v>3339</v>
      </c>
      <c r="B823" s="166" t="s">
        <v>5704</v>
      </c>
      <c r="C823" t="s">
        <v>5705</v>
      </c>
      <c r="D823" s="1">
        <v>45163</v>
      </c>
      <c r="E823">
        <f t="shared" si="90"/>
        <v>70</v>
      </c>
      <c r="F823" t="s">
        <v>14</v>
      </c>
      <c r="G823">
        <v>750</v>
      </c>
      <c r="H823">
        <f t="shared" si="89"/>
        <v>75</v>
      </c>
      <c r="I823" t="s">
        <v>7</v>
      </c>
      <c r="J823" t="s">
        <v>8</v>
      </c>
      <c r="K823" t="s">
        <v>5706</v>
      </c>
      <c r="L823" t="s">
        <v>8</v>
      </c>
      <c r="M823" t="s">
        <v>14</v>
      </c>
      <c r="N823" t="str">
        <f t="shared" si="91"/>
        <v>F</v>
      </c>
      <c r="O823" t="s">
        <v>2545</v>
      </c>
      <c r="P823" t="s">
        <v>5707</v>
      </c>
      <c r="Q823" t="s">
        <v>221</v>
      </c>
      <c r="R823">
        <v>4</v>
      </c>
      <c r="S823">
        <f t="shared" si="92"/>
        <v>2019</v>
      </c>
      <c r="T823" t="s">
        <v>12</v>
      </c>
      <c r="U823">
        <v>1</v>
      </c>
      <c r="V823" t="s">
        <v>3363</v>
      </c>
      <c r="W823">
        <f>VLOOKUP(Q823,'PBT Tag Rates'!$B$5:$E$44,4,FALSE)</f>
        <v>0.95971980899999998</v>
      </c>
      <c r="X823">
        <v>1</v>
      </c>
      <c r="Y823" s="14">
        <f>IFERROR(LOOKUP(H823,{30,43,48,53,58,63,68,73,78,83,88,93,97},{42,47,52,57,62,67,72,77,82,87,92,99,100}),999)</f>
        <v>77</v>
      </c>
      <c r="Z823" s="17">
        <f t="shared" si="93"/>
        <v>1.4285714285714286</v>
      </c>
      <c r="AA823" s="17">
        <f t="shared" si="94"/>
        <v>1.4285714285714286</v>
      </c>
      <c r="AB823" s="17">
        <f t="shared" si="95"/>
        <v>2.518344052903343</v>
      </c>
      <c r="AC823" s="17" t="s">
        <v>17654</v>
      </c>
    </row>
    <row r="824" spans="1:29" x14ac:dyDescent="0.25">
      <c r="A824" t="s">
        <v>3339</v>
      </c>
      <c r="B824" s="166" t="s">
        <v>5708</v>
      </c>
      <c r="C824" t="s">
        <v>5709</v>
      </c>
      <c r="D824" s="1">
        <v>45163</v>
      </c>
      <c r="E824">
        <f t="shared" si="90"/>
        <v>70</v>
      </c>
      <c r="F824" t="s">
        <v>14</v>
      </c>
      <c r="G824">
        <v>770</v>
      </c>
      <c r="H824">
        <f t="shared" si="89"/>
        <v>77</v>
      </c>
      <c r="I824" t="s">
        <v>9</v>
      </c>
      <c r="J824">
        <v>1</v>
      </c>
      <c r="K824" t="s">
        <v>8</v>
      </c>
      <c r="L824" t="s">
        <v>8</v>
      </c>
      <c r="M824" t="s">
        <v>14</v>
      </c>
      <c r="N824" t="str">
        <f t="shared" si="91"/>
        <v>F</v>
      </c>
      <c r="O824" t="s">
        <v>5710</v>
      </c>
      <c r="P824" t="s">
        <v>5711</v>
      </c>
      <c r="Q824" t="s">
        <v>15</v>
      </c>
      <c r="R824">
        <v>5</v>
      </c>
      <c r="S824">
        <f t="shared" si="92"/>
        <v>2018</v>
      </c>
      <c r="T824" t="s">
        <v>12</v>
      </c>
      <c r="U824">
        <v>1</v>
      </c>
      <c r="V824" t="s">
        <v>3357</v>
      </c>
      <c r="W824">
        <f>VLOOKUP(Q824,'PBT Tag Rates'!$B$5:$E$44,4,FALSE)</f>
        <v>0.80551598400000002</v>
      </c>
      <c r="X824">
        <v>1</v>
      </c>
      <c r="Y824" s="14">
        <f>IFERROR(LOOKUP(H824,{30,43,48,53,58,63,68,73,78,83,88,93,97},{42,47,52,57,62,67,72,77,82,87,92,99,100}),999)</f>
        <v>77</v>
      </c>
      <c r="Z824" s="17">
        <f t="shared" si="93"/>
        <v>1.4285714285714286</v>
      </c>
      <c r="AA824" s="17">
        <f t="shared" si="94"/>
        <v>1.4285714285714286</v>
      </c>
      <c r="AB824" s="17">
        <f t="shared" si="95"/>
        <v>2.518344052903343</v>
      </c>
      <c r="AC824" s="17" t="s">
        <v>17654</v>
      </c>
    </row>
    <row r="825" spans="1:29" x14ac:dyDescent="0.25">
      <c r="A825" t="s">
        <v>3339</v>
      </c>
      <c r="B825" s="166" t="s">
        <v>5712</v>
      </c>
      <c r="C825" t="s">
        <v>5713</v>
      </c>
      <c r="D825" s="1">
        <v>45163</v>
      </c>
      <c r="E825">
        <f t="shared" si="90"/>
        <v>70</v>
      </c>
      <c r="F825" t="s">
        <v>6</v>
      </c>
      <c r="G825">
        <v>860</v>
      </c>
      <c r="H825">
        <f t="shared" si="89"/>
        <v>86</v>
      </c>
      <c r="I825" t="s">
        <v>9</v>
      </c>
      <c r="J825">
        <v>1</v>
      </c>
      <c r="K825" t="s">
        <v>5714</v>
      </c>
      <c r="L825" t="s">
        <v>8</v>
      </c>
      <c r="M825" t="s">
        <v>6</v>
      </c>
      <c r="N825" t="str">
        <f t="shared" si="91"/>
        <v>M</v>
      </c>
      <c r="O825" t="s">
        <v>997</v>
      </c>
      <c r="P825" t="s">
        <v>5715</v>
      </c>
      <c r="Q825" t="s">
        <v>221</v>
      </c>
      <c r="R825">
        <v>4</v>
      </c>
      <c r="S825">
        <f t="shared" si="92"/>
        <v>2019</v>
      </c>
      <c r="T825" t="s">
        <v>12</v>
      </c>
      <c r="U825">
        <v>1</v>
      </c>
      <c r="V825" t="s">
        <v>3386</v>
      </c>
      <c r="W825">
        <f>VLOOKUP(Q825,'PBT Tag Rates'!$B$5:$E$44,4,FALSE)</f>
        <v>0.95971980899999998</v>
      </c>
      <c r="X825">
        <v>1</v>
      </c>
      <c r="Y825" s="14">
        <f>IFERROR(LOOKUP(H825,{30,43,48,53,58,63,68,73,78,83,88,93,97},{42,47,52,57,62,67,72,77,82,87,92,99,100}),999)</f>
        <v>87</v>
      </c>
      <c r="Z825" s="17">
        <f t="shared" si="93"/>
        <v>1.4285714285714286</v>
      </c>
      <c r="AA825" s="17">
        <f t="shared" si="94"/>
        <v>1.4285714285714286</v>
      </c>
      <c r="AB825" s="17">
        <f t="shared" si="95"/>
        <v>2.518344052903343</v>
      </c>
      <c r="AC825" s="17" t="s">
        <v>17654</v>
      </c>
    </row>
    <row r="826" spans="1:29" x14ac:dyDescent="0.25">
      <c r="A826" t="s">
        <v>3339</v>
      </c>
      <c r="B826" s="166" t="s">
        <v>5716</v>
      </c>
      <c r="C826" t="s">
        <v>5717</v>
      </c>
      <c r="D826" s="1">
        <v>45163</v>
      </c>
      <c r="E826">
        <f t="shared" si="90"/>
        <v>70</v>
      </c>
      <c r="F826" t="s">
        <v>14</v>
      </c>
      <c r="G826">
        <v>730</v>
      </c>
      <c r="H826">
        <f t="shared" si="89"/>
        <v>73</v>
      </c>
      <c r="I826" t="s">
        <v>7</v>
      </c>
      <c r="J826" t="s">
        <v>8</v>
      </c>
      <c r="K826" t="s">
        <v>5718</v>
      </c>
      <c r="L826" t="s">
        <v>8</v>
      </c>
      <c r="M826" t="s">
        <v>14</v>
      </c>
      <c r="N826" t="str">
        <f t="shared" si="91"/>
        <v>F</v>
      </c>
      <c r="O826" t="s">
        <v>550</v>
      </c>
      <c r="P826" t="s">
        <v>3627</v>
      </c>
      <c r="Q826" t="s">
        <v>281</v>
      </c>
      <c r="R826">
        <v>4</v>
      </c>
      <c r="S826">
        <f t="shared" si="92"/>
        <v>2019</v>
      </c>
      <c r="T826" t="s">
        <v>12</v>
      </c>
      <c r="U826">
        <v>1</v>
      </c>
      <c r="V826" t="s">
        <v>3079</v>
      </c>
      <c r="W826">
        <f>VLOOKUP(Q826,'PBT Tag Rates'!$B$5:$E$44,4,FALSE)</f>
        <v>0.99705232300000002</v>
      </c>
      <c r="X826">
        <v>1</v>
      </c>
      <c r="Y826" s="14">
        <f>IFERROR(LOOKUP(H826,{30,43,48,53,58,63,68,73,78,83,88,93,97},{42,47,52,57,62,67,72,77,82,87,92,99,100}),999)</f>
        <v>77</v>
      </c>
      <c r="Z826" s="17">
        <f t="shared" si="93"/>
        <v>1.4285714285714286</v>
      </c>
      <c r="AA826" s="17">
        <f t="shared" si="94"/>
        <v>1.4285714285714286</v>
      </c>
      <c r="AB826" s="17">
        <f t="shared" si="95"/>
        <v>2.518344052903343</v>
      </c>
      <c r="AC826" s="17" t="s">
        <v>17654</v>
      </c>
    </row>
    <row r="827" spans="1:29" x14ac:dyDescent="0.25">
      <c r="A827" t="s">
        <v>3339</v>
      </c>
      <c r="B827" s="166" t="s">
        <v>5719</v>
      </c>
      <c r="C827" t="s">
        <v>5720</v>
      </c>
      <c r="D827" s="1">
        <v>45163</v>
      </c>
      <c r="E827">
        <f t="shared" si="90"/>
        <v>70</v>
      </c>
      <c r="F827" t="s">
        <v>6</v>
      </c>
      <c r="G827">
        <v>860</v>
      </c>
      <c r="H827">
        <f t="shared" si="89"/>
        <v>86</v>
      </c>
      <c r="I827" t="s">
        <v>7</v>
      </c>
      <c r="J827" t="s">
        <v>8</v>
      </c>
      <c r="K827" t="s">
        <v>5721</v>
      </c>
      <c r="L827" t="s">
        <v>8</v>
      </c>
      <c r="M827" t="s">
        <v>6</v>
      </c>
      <c r="N827" t="str">
        <f t="shared" si="91"/>
        <v>M</v>
      </c>
      <c r="O827" t="s">
        <v>2548</v>
      </c>
      <c r="P827" t="s">
        <v>4279</v>
      </c>
      <c r="Q827" t="s">
        <v>221</v>
      </c>
      <c r="R827">
        <v>4</v>
      </c>
      <c r="S827">
        <f t="shared" si="92"/>
        <v>2019</v>
      </c>
      <c r="T827" t="s">
        <v>12</v>
      </c>
      <c r="U827">
        <v>1</v>
      </c>
      <c r="V827" t="s">
        <v>3363</v>
      </c>
      <c r="W827">
        <f>VLOOKUP(Q827,'PBT Tag Rates'!$B$5:$E$44,4,FALSE)</f>
        <v>0.95971980899999998</v>
      </c>
      <c r="X827">
        <v>1</v>
      </c>
      <c r="Y827" s="14">
        <f>IFERROR(LOOKUP(H827,{30,43,48,53,58,63,68,73,78,83,88,93,97},{42,47,52,57,62,67,72,77,82,87,92,99,100}),999)</f>
        <v>87</v>
      </c>
      <c r="Z827" s="17">
        <f t="shared" si="93"/>
        <v>1.4285714285714286</v>
      </c>
      <c r="AA827" s="17">
        <f t="shared" si="94"/>
        <v>1.4285714285714286</v>
      </c>
      <c r="AB827" s="17">
        <f t="shared" si="95"/>
        <v>2.518344052903343</v>
      </c>
      <c r="AC827" s="17" t="s">
        <v>17654</v>
      </c>
    </row>
    <row r="828" spans="1:29" x14ac:dyDescent="0.25">
      <c r="A828" t="s">
        <v>3339</v>
      </c>
      <c r="B828" s="166" t="s">
        <v>5722</v>
      </c>
      <c r="C828" t="s">
        <v>5723</v>
      </c>
      <c r="D828" s="1">
        <v>45163</v>
      </c>
      <c r="E828">
        <f t="shared" si="90"/>
        <v>70</v>
      </c>
      <c r="F828" t="s">
        <v>14</v>
      </c>
      <c r="G828">
        <v>820</v>
      </c>
      <c r="H828">
        <f t="shared" si="89"/>
        <v>82</v>
      </c>
      <c r="I828" t="s">
        <v>7</v>
      </c>
      <c r="J828" t="s">
        <v>8</v>
      </c>
      <c r="K828" t="s">
        <v>5724</v>
      </c>
      <c r="L828" t="s">
        <v>8</v>
      </c>
      <c r="M828" t="s">
        <v>14</v>
      </c>
      <c r="N828" t="str">
        <f t="shared" si="91"/>
        <v>F</v>
      </c>
      <c r="O828" t="s">
        <v>307</v>
      </c>
      <c r="P828" t="s">
        <v>5725</v>
      </c>
      <c r="Q828" t="s">
        <v>15</v>
      </c>
      <c r="R828">
        <v>5</v>
      </c>
      <c r="S828">
        <f t="shared" si="92"/>
        <v>2018</v>
      </c>
      <c r="T828" t="s">
        <v>12</v>
      </c>
      <c r="U828">
        <v>1</v>
      </c>
      <c r="V828" t="s">
        <v>3357</v>
      </c>
      <c r="W828">
        <f>VLOOKUP(Q828,'PBT Tag Rates'!$B$5:$E$44,4,FALSE)</f>
        <v>0.80551598400000002</v>
      </c>
      <c r="X828">
        <v>1</v>
      </c>
      <c r="Y828" s="14">
        <f>IFERROR(LOOKUP(H828,{30,43,48,53,58,63,68,73,78,83,88,93,97},{42,47,52,57,62,67,72,77,82,87,92,99,100}),999)</f>
        <v>82</v>
      </c>
      <c r="Z828" s="17">
        <f t="shared" si="93"/>
        <v>1.4285714285714286</v>
      </c>
      <c r="AA828" s="17">
        <f t="shared" si="94"/>
        <v>1.4285714285714286</v>
      </c>
      <c r="AB828" s="17">
        <f t="shared" si="95"/>
        <v>2.518344052903343</v>
      </c>
      <c r="AC828" s="17" t="s">
        <v>17654</v>
      </c>
    </row>
    <row r="829" spans="1:29" x14ac:dyDescent="0.25">
      <c r="A829" t="s">
        <v>3339</v>
      </c>
      <c r="B829" s="166" t="s">
        <v>5726</v>
      </c>
      <c r="C829" t="s">
        <v>5727</v>
      </c>
      <c r="D829" s="1">
        <v>45163</v>
      </c>
      <c r="E829">
        <f t="shared" si="90"/>
        <v>70</v>
      </c>
      <c r="F829" t="s">
        <v>6</v>
      </c>
      <c r="G829">
        <v>580</v>
      </c>
      <c r="H829">
        <f t="shared" si="89"/>
        <v>58</v>
      </c>
      <c r="I829" t="s">
        <v>7</v>
      </c>
      <c r="J829" t="s">
        <v>8</v>
      </c>
      <c r="K829" t="s">
        <v>8</v>
      </c>
      <c r="L829" t="s">
        <v>8</v>
      </c>
      <c r="M829" t="s">
        <v>6</v>
      </c>
      <c r="N829" t="str">
        <f t="shared" si="91"/>
        <v>M</v>
      </c>
      <c r="O829" t="s">
        <v>1025</v>
      </c>
      <c r="P829" t="s">
        <v>1026</v>
      </c>
      <c r="Q829" t="s">
        <v>221</v>
      </c>
      <c r="R829">
        <v>4</v>
      </c>
      <c r="S829">
        <f t="shared" si="92"/>
        <v>2019</v>
      </c>
      <c r="T829" t="s">
        <v>12</v>
      </c>
      <c r="U829">
        <v>1</v>
      </c>
      <c r="V829" t="s">
        <v>3357</v>
      </c>
      <c r="W829">
        <f>VLOOKUP(Q829,'PBT Tag Rates'!$B$5:$E$44,4,FALSE)</f>
        <v>0.95971980899999998</v>
      </c>
      <c r="X829">
        <v>1</v>
      </c>
      <c r="Y829" s="14">
        <f>IFERROR(LOOKUP(H829,{30,43,48,53,58,63,68,73,78,83,88,93,97},{42,47,52,57,62,67,72,77,82,87,92,99,100}),999)</f>
        <v>62</v>
      </c>
      <c r="Z829" s="17">
        <f t="shared" si="93"/>
        <v>1.4285714285714286</v>
      </c>
      <c r="AA829" s="17">
        <f t="shared" si="94"/>
        <v>1.4285714285714286</v>
      </c>
      <c r="AB829" s="17">
        <f t="shared" si="95"/>
        <v>2.518344052903343</v>
      </c>
      <c r="AC829" s="17" t="s">
        <v>17654</v>
      </c>
    </row>
    <row r="830" spans="1:29" x14ac:dyDescent="0.25">
      <c r="A830" t="s">
        <v>3339</v>
      </c>
      <c r="B830" s="166" t="s">
        <v>5728</v>
      </c>
      <c r="C830" t="s">
        <v>5729</v>
      </c>
      <c r="D830" s="1">
        <v>45163</v>
      </c>
      <c r="E830">
        <f t="shared" si="90"/>
        <v>70</v>
      </c>
      <c r="F830" t="s">
        <v>14</v>
      </c>
      <c r="G830">
        <v>880</v>
      </c>
      <c r="H830">
        <f t="shared" si="89"/>
        <v>88</v>
      </c>
      <c r="I830" t="s">
        <v>9</v>
      </c>
      <c r="J830">
        <v>1</v>
      </c>
      <c r="K830" t="s">
        <v>5730</v>
      </c>
      <c r="L830" t="s">
        <v>8</v>
      </c>
      <c r="M830" t="s">
        <v>6</v>
      </c>
      <c r="N830" t="str">
        <f t="shared" si="91"/>
        <v>M</v>
      </c>
      <c r="O830" t="s">
        <v>5019</v>
      </c>
      <c r="P830" t="s">
        <v>5020</v>
      </c>
      <c r="Q830" t="s">
        <v>221</v>
      </c>
      <c r="R830">
        <v>4</v>
      </c>
      <c r="S830">
        <f t="shared" si="92"/>
        <v>2019</v>
      </c>
      <c r="T830" t="s">
        <v>12</v>
      </c>
      <c r="U830">
        <v>0.999999999999996</v>
      </c>
      <c r="V830" t="s">
        <v>3951</v>
      </c>
      <c r="W830">
        <f>VLOOKUP(Q830,'PBT Tag Rates'!$B$5:$E$44,4,FALSE)</f>
        <v>0.95971980899999998</v>
      </c>
      <c r="X830">
        <v>1</v>
      </c>
      <c r="Y830" s="14">
        <f>IFERROR(LOOKUP(H830,{30,43,48,53,58,63,68,73,78,83,88,93,97},{42,47,52,57,62,67,72,77,82,87,92,99,100}),999)</f>
        <v>92</v>
      </c>
      <c r="Z830" s="17">
        <f t="shared" si="93"/>
        <v>1.4285714285714286</v>
      </c>
      <c r="AA830" s="17">
        <f t="shared" si="94"/>
        <v>1.4285714285714286</v>
      </c>
      <c r="AB830" s="17">
        <f t="shared" si="95"/>
        <v>2.518344052903343</v>
      </c>
      <c r="AC830" s="17" t="s">
        <v>17655</v>
      </c>
    </row>
    <row r="831" spans="1:29" x14ac:dyDescent="0.25">
      <c r="A831" t="s">
        <v>3339</v>
      </c>
      <c r="B831" s="166" t="s">
        <v>5731</v>
      </c>
      <c r="C831" t="s">
        <v>5732</v>
      </c>
      <c r="D831" s="1">
        <v>45163</v>
      </c>
      <c r="E831">
        <f t="shared" si="90"/>
        <v>70</v>
      </c>
      <c r="F831" t="s">
        <v>14</v>
      </c>
      <c r="G831">
        <v>810</v>
      </c>
      <c r="H831">
        <f t="shared" si="89"/>
        <v>81</v>
      </c>
      <c r="I831" t="s">
        <v>9</v>
      </c>
      <c r="J831" t="s">
        <v>8</v>
      </c>
      <c r="K831" t="s">
        <v>5733</v>
      </c>
      <c r="L831" t="s">
        <v>8</v>
      </c>
      <c r="M831" t="s">
        <v>14</v>
      </c>
      <c r="N831" t="str">
        <f t="shared" si="91"/>
        <v>F</v>
      </c>
      <c r="O831" t="s">
        <v>238</v>
      </c>
      <c r="P831" t="s">
        <v>239</v>
      </c>
      <c r="Q831" t="s">
        <v>15</v>
      </c>
      <c r="R831">
        <v>5</v>
      </c>
      <c r="S831">
        <f t="shared" si="92"/>
        <v>2018</v>
      </c>
      <c r="T831" t="s">
        <v>12</v>
      </c>
      <c r="U831">
        <v>0.999999999999999</v>
      </c>
      <c r="V831" t="s">
        <v>3951</v>
      </c>
      <c r="W831">
        <f>VLOOKUP(Q831,'PBT Tag Rates'!$B$5:$E$44,4,FALSE)</f>
        <v>0.80551598400000002</v>
      </c>
      <c r="X831">
        <v>1</v>
      </c>
      <c r="Y831" s="14">
        <f>IFERROR(LOOKUP(H831,{30,43,48,53,58,63,68,73,78,83,88,93,97},{42,47,52,57,62,67,72,77,82,87,92,99,100}),999)</f>
        <v>82</v>
      </c>
      <c r="Z831" s="17">
        <f t="shared" si="93"/>
        <v>1.4285714285714286</v>
      </c>
      <c r="AA831" s="17">
        <f t="shared" si="94"/>
        <v>1.4285714285714286</v>
      </c>
      <c r="AB831" s="17">
        <f t="shared" si="95"/>
        <v>2.518344052903343</v>
      </c>
      <c r="AC831" s="17" t="s">
        <v>17655</v>
      </c>
    </row>
    <row r="832" spans="1:29" x14ac:dyDescent="0.25">
      <c r="A832" t="s">
        <v>3339</v>
      </c>
      <c r="B832" s="166" t="s">
        <v>5734</v>
      </c>
      <c r="C832" t="s">
        <v>5735</v>
      </c>
      <c r="D832" s="1">
        <v>45163</v>
      </c>
      <c r="E832">
        <f t="shared" si="90"/>
        <v>70</v>
      </c>
      <c r="F832" t="s">
        <v>6</v>
      </c>
      <c r="G832">
        <v>850</v>
      </c>
      <c r="H832">
        <f t="shared" si="89"/>
        <v>85</v>
      </c>
      <c r="I832" t="s">
        <v>7</v>
      </c>
      <c r="J832" t="s">
        <v>8</v>
      </c>
      <c r="K832" t="s">
        <v>5736</v>
      </c>
      <c r="L832" t="s">
        <v>8</v>
      </c>
      <c r="M832" t="s">
        <v>6</v>
      </c>
      <c r="N832" t="str">
        <f t="shared" si="91"/>
        <v>M</v>
      </c>
      <c r="O832" t="s">
        <v>8</v>
      </c>
      <c r="P832" t="s">
        <v>8</v>
      </c>
      <c r="Q832" t="s">
        <v>11</v>
      </c>
      <c r="R832" t="s">
        <v>8</v>
      </c>
      <c r="S832" t="str">
        <f t="shared" si="92"/>
        <v>U</v>
      </c>
      <c r="T832" t="s">
        <v>12</v>
      </c>
      <c r="U832">
        <v>1</v>
      </c>
      <c r="V832" t="s">
        <v>11</v>
      </c>
      <c r="W832" t="e">
        <f>VLOOKUP(Q832,'PBT Tag Rates'!$B$5:$E$44,4,FALSE)</f>
        <v>#N/A</v>
      </c>
      <c r="X832">
        <v>1</v>
      </c>
      <c r="Y832" s="14">
        <f>IFERROR(LOOKUP(H832,{30,43,48,53,58,63,68,73,78,83,88,93,97},{42,47,52,57,62,67,72,77,82,87,92,99,100}),999)</f>
        <v>87</v>
      </c>
      <c r="Z832" s="17">
        <f t="shared" si="93"/>
        <v>1.4285714285714286</v>
      </c>
      <c r="AA832" s="17">
        <f t="shared" si="94"/>
        <v>1.4285714285714286</v>
      </c>
      <c r="AB832" s="17">
        <f t="shared" si="95"/>
        <v>2.518344052903343</v>
      </c>
      <c r="AC832" s="17" t="s">
        <v>17654</v>
      </c>
    </row>
    <row r="833" spans="1:29" x14ac:dyDescent="0.25">
      <c r="A833" t="s">
        <v>3339</v>
      </c>
      <c r="B833" s="166" t="s">
        <v>5737</v>
      </c>
      <c r="C833" t="s">
        <v>5738</v>
      </c>
      <c r="D833" s="1">
        <v>45163</v>
      </c>
      <c r="E833">
        <f t="shared" si="90"/>
        <v>70</v>
      </c>
      <c r="F833" t="s">
        <v>14</v>
      </c>
      <c r="G833">
        <v>770</v>
      </c>
      <c r="H833">
        <f t="shared" si="89"/>
        <v>77</v>
      </c>
      <c r="I833" t="s">
        <v>7</v>
      </c>
      <c r="J833" t="s">
        <v>8</v>
      </c>
      <c r="K833" t="s">
        <v>5739</v>
      </c>
      <c r="L833" t="s">
        <v>8</v>
      </c>
      <c r="M833" t="s">
        <v>14</v>
      </c>
      <c r="N833" t="str">
        <f t="shared" si="91"/>
        <v>F</v>
      </c>
      <c r="O833" t="s">
        <v>600</v>
      </c>
      <c r="P833" t="s">
        <v>2664</v>
      </c>
      <c r="Q833" t="s">
        <v>221</v>
      </c>
      <c r="R833">
        <v>4</v>
      </c>
      <c r="S833">
        <f t="shared" si="92"/>
        <v>2019</v>
      </c>
      <c r="T833" t="s">
        <v>12</v>
      </c>
      <c r="U833">
        <v>1</v>
      </c>
      <c r="V833" t="s">
        <v>3346</v>
      </c>
      <c r="W833">
        <f>VLOOKUP(Q833,'PBT Tag Rates'!$B$5:$E$44,4,FALSE)</f>
        <v>0.95971980899999998</v>
      </c>
      <c r="X833">
        <v>1</v>
      </c>
      <c r="Y833" s="14">
        <f>IFERROR(LOOKUP(H833,{30,43,48,53,58,63,68,73,78,83,88,93,97},{42,47,52,57,62,67,72,77,82,87,92,99,100}),999)</f>
        <v>77</v>
      </c>
      <c r="Z833" s="17">
        <f t="shared" si="93"/>
        <v>1.4285714285714286</v>
      </c>
      <c r="AA833" s="17">
        <f t="shared" si="94"/>
        <v>1.4285714285714286</v>
      </c>
      <c r="AB833" s="17">
        <f t="shared" si="95"/>
        <v>2.518344052903343</v>
      </c>
      <c r="AC833" s="17" t="s">
        <v>17654</v>
      </c>
    </row>
    <row r="834" spans="1:29" x14ac:dyDescent="0.25">
      <c r="A834" t="s">
        <v>3339</v>
      </c>
      <c r="B834" s="166" t="s">
        <v>5740</v>
      </c>
      <c r="C834" t="s">
        <v>874</v>
      </c>
      <c r="D834" s="1">
        <v>45163</v>
      </c>
      <c r="E834">
        <f t="shared" si="90"/>
        <v>70</v>
      </c>
      <c r="F834" t="s">
        <v>6</v>
      </c>
      <c r="G834">
        <v>840</v>
      </c>
      <c r="H834">
        <f t="shared" si="89"/>
        <v>84</v>
      </c>
      <c r="I834" t="s">
        <v>9</v>
      </c>
      <c r="J834">
        <v>1</v>
      </c>
      <c r="K834" t="s">
        <v>5741</v>
      </c>
      <c r="L834" t="s">
        <v>8</v>
      </c>
      <c r="M834" t="s">
        <v>6</v>
      </c>
      <c r="N834" t="str">
        <f t="shared" si="91"/>
        <v>M</v>
      </c>
      <c r="O834" t="s">
        <v>888</v>
      </c>
      <c r="P834" t="s">
        <v>889</v>
      </c>
      <c r="Q834" t="s">
        <v>221</v>
      </c>
      <c r="R834">
        <v>4</v>
      </c>
      <c r="S834">
        <f t="shared" si="92"/>
        <v>2019</v>
      </c>
      <c r="T834" t="s">
        <v>12</v>
      </c>
      <c r="U834">
        <v>1</v>
      </c>
      <c r="V834" t="s">
        <v>3386</v>
      </c>
      <c r="W834">
        <f>VLOOKUP(Q834,'PBT Tag Rates'!$B$5:$E$44,4,FALSE)</f>
        <v>0.95971980899999998</v>
      </c>
      <c r="X834">
        <v>1</v>
      </c>
      <c r="Y834" s="14">
        <f>IFERROR(LOOKUP(H834,{30,43,48,53,58,63,68,73,78,83,88,93,97},{42,47,52,57,62,67,72,77,82,87,92,99,100}),999)</f>
        <v>87</v>
      </c>
      <c r="Z834" s="17">
        <f t="shared" si="93"/>
        <v>1.4285714285714286</v>
      </c>
      <c r="AA834" s="17">
        <f t="shared" si="94"/>
        <v>1.4285714285714286</v>
      </c>
      <c r="AB834" s="17">
        <f t="shared" si="95"/>
        <v>2.518344052903343</v>
      </c>
      <c r="AC834" s="17" t="s">
        <v>17654</v>
      </c>
    </row>
    <row r="835" spans="1:29" x14ac:dyDescent="0.25">
      <c r="A835" t="s">
        <v>3339</v>
      </c>
      <c r="B835" s="166" t="s">
        <v>5742</v>
      </c>
      <c r="C835" t="s">
        <v>5743</v>
      </c>
      <c r="D835" s="1">
        <v>45163</v>
      </c>
      <c r="E835">
        <f t="shared" si="90"/>
        <v>70</v>
      </c>
      <c r="F835" t="s">
        <v>14</v>
      </c>
      <c r="G835">
        <v>820</v>
      </c>
      <c r="H835">
        <f t="shared" si="89"/>
        <v>82</v>
      </c>
      <c r="I835" t="s">
        <v>7</v>
      </c>
      <c r="J835" t="s">
        <v>8</v>
      </c>
      <c r="K835" t="s">
        <v>5744</v>
      </c>
      <c r="L835" t="s">
        <v>8</v>
      </c>
      <c r="M835" t="s">
        <v>14</v>
      </c>
      <c r="N835" t="str">
        <f t="shared" si="91"/>
        <v>F</v>
      </c>
      <c r="O835" t="s">
        <v>2245</v>
      </c>
      <c r="P835" t="s">
        <v>2977</v>
      </c>
      <c r="Q835" t="s">
        <v>221</v>
      </c>
      <c r="R835">
        <v>4</v>
      </c>
      <c r="S835">
        <f t="shared" si="92"/>
        <v>2019</v>
      </c>
      <c r="T835" t="s">
        <v>12</v>
      </c>
      <c r="U835">
        <v>1</v>
      </c>
      <c r="V835" t="s">
        <v>3396</v>
      </c>
      <c r="W835">
        <f>VLOOKUP(Q835,'PBT Tag Rates'!$B$5:$E$44,4,FALSE)</f>
        <v>0.95971980899999998</v>
      </c>
      <c r="X835">
        <v>1</v>
      </c>
      <c r="Y835" s="14">
        <f>IFERROR(LOOKUP(H835,{30,43,48,53,58,63,68,73,78,83,88,93,97},{42,47,52,57,62,67,72,77,82,87,92,99,100}),999)</f>
        <v>82</v>
      </c>
      <c r="Z835" s="17">
        <f t="shared" si="93"/>
        <v>1.4285714285714286</v>
      </c>
      <c r="AA835" s="17">
        <f t="shared" si="94"/>
        <v>1.4285714285714286</v>
      </c>
      <c r="AB835" s="17">
        <f t="shared" si="95"/>
        <v>2.518344052903343</v>
      </c>
      <c r="AC835" s="17" t="s">
        <v>17655</v>
      </c>
    </row>
    <row r="836" spans="1:29" x14ac:dyDescent="0.25">
      <c r="A836" t="s">
        <v>3339</v>
      </c>
      <c r="B836" s="166" t="s">
        <v>5745</v>
      </c>
      <c r="C836" t="s">
        <v>5746</v>
      </c>
      <c r="D836" s="1">
        <v>45163</v>
      </c>
      <c r="E836">
        <f t="shared" si="90"/>
        <v>70</v>
      </c>
      <c r="F836" t="s">
        <v>6</v>
      </c>
      <c r="G836">
        <v>810</v>
      </c>
      <c r="H836">
        <f t="shared" si="89"/>
        <v>81</v>
      </c>
      <c r="I836" t="s">
        <v>7</v>
      </c>
      <c r="J836" t="s">
        <v>8</v>
      </c>
      <c r="K836" t="s">
        <v>5747</v>
      </c>
      <c r="L836" t="s">
        <v>8</v>
      </c>
      <c r="M836" t="s">
        <v>6</v>
      </c>
      <c r="N836" t="str">
        <f t="shared" si="91"/>
        <v>M</v>
      </c>
      <c r="O836" t="s">
        <v>4161</v>
      </c>
      <c r="P836" t="s">
        <v>4162</v>
      </c>
      <c r="Q836" t="s">
        <v>221</v>
      </c>
      <c r="R836">
        <v>4</v>
      </c>
      <c r="S836">
        <f t="shared" si="92"/>
        <v>2019</v>
      </c>
      <c r="T836" t="s">
        <v>12</v>
      </c>
      <c r="U836">
        <v>1</v>
      </c>
      <c r="V836" t="s">
        <v>3357</v>
      </c>
      <c r="W836">
        <f>VLOOKUP(Q836,'PBT Tag Rates'!$B$5:$E$44,4,FALSE)</f>
        <v>0.95971980899999998</v>
      </c>
      <c r="X836">
        <v>1</v>
      </c>
      <c r="Y836" s="14">
        <f>IFERROR(LOOKUP(H836,{30,43,48,53,58,63,68,73,78,83,88,93,97},{42,47,52,57,62,67,72,77,82,87,92,99,100}),999)</f>
        <v>82</v>
      </c>
      <c r="Z836" s="17">
        <f t="shared" si="93"/>
        <v>1.4285714285714286</v>
      </c>
      <c r="AA836" s="17">
        <f t="shared" si="94"/>
        <v>1.4285714285714286</v>
      </c>
      <c r="AB836" s="17">
        <f t="shared" si="95"/>
        <v>2.518344052903343</v>
      </c>
      <c r="AC836" s="17" t="s">
        <v>17654</v>
      </c>
    </row>
    <row r="837" spans="1:29" x14ac:dyDescent="0.25">
      <c r="A837" t="s">
        <v>3339</v>
      </c>
      <c r="B837" s="166" t="s">
        <v>5748</v>
      </c>
      <c r="C837" t="s">
        <v>5749</v>
      </c>
      <c r="D837" s="1">
        <v>45163</v>
      </c>
      <c r="E837">
        <f t="shared" si="90"/>
        <v>70</v>
      </c>
      <c r="F837" t="s">
        <v>6</v>
      </c>
      <c r="G837">
        <v>760</v>
      </c>
      <c r="H837">
        <f t="shared" si="89"/>
        <v>76</v>
      </c>
      <c r="I837" t="s">
        <v>7</v>
      </c>
      <c r="J837" t="s">
        <v>8</v>
      </c>
      <c r="K837" t="s">
        <v>5750</v>
      </c>
      <c r="L837" t="s">
        <v>8</v>
      </c>
      <c r="M837" t="s">
        <v>6</v>
      </c>
      <c r="N837" t="str">
        <f t="shared" si="91"/>
        <v>M</v>
      </c>
      <c r="O837" t="s">
        <v>8</v>
      </c>
      <c r="P837" t="s">
        <v>8</v>
      </c>
      <c r="Q837" t="s">
        <v>11</v>
      </c>
      <c r="R837" t="s">
        <v>8</v>
      </c>
      <c r="S837" t="str">
        <f t="shared" si="92"/>
        <v>U</v>
      </c>
      <c r="T837" t="s">
        <v>12</v>
      </c>
      <c r="U837">
        <v>1</v>
      </c>
      <c r="V837" t="s">
        <v>11</v>
      </c>
      <c r="W837" t="e">
        <f>VLOOKUP(Q837,'PBT Tag Rates'!$B$5:$E$44,4,FALSE)</f>
        <v>#N/A</v>
      </c>
      <c r="X837">
        <v>1</v>
      </c>
      <c r="Y837" s="14">
        <f>IFERROR(LOOKUP(H837,{30,43,48,53,58,63,68,73,78,83,88,93,97},{42,47,52,57,62,67,72,77,82,87,92,99,100}),999)</f>
        <v>77</v>
      </c>
      <c r="Z837" s="17">
        <f t="shared" si="93"/>
        <v>1.4285714285714286</v>
      </c>
      <c r="AA837" s="17">
        <f t="shared" si="94"/>
        <v>1.4285714285714286</v>
      </c>
      <c r="AB837" s="17">
        <f t="shared" si="95"/>
        <v>2.518344052903343</v>
      </c>
      <c r="AC837" s="17" t="s">
        <v>17654</v>
      </c>
    </row>
    <row r="838" spans="1:29" x14ac:dyDescent="0.25">
      <c r="A838" t="s">
        <v>3339</v>
      </c>
      <c r="B838" s="166" t="s">
        <v>5751</v>
      </c>
      <c r="C838" t="s">
        <v>5752</v>
      </c>
      <c r="D838" s="1">
        <v>45163</v>
      </c>
      <c r="E838">
        <f t="shared" si="90"/>
        <v>70</v>
      </c>
      <c r="F838" t="s">
        <v>14</v>
      </c>
      <c r="G838">
        <v>770</v>
      </c>
      <c r="H838">
        <f t="shared" si="89"/>
        <v>77</v>
      </c>
      <c r="I838" t="s">
        <v>7</v>
      </c>
      <c r="J838" t="s">
        <v>8</v>
      </c>
      <c r="K838" t="s">
        <v>5753</v>
      </c>
      <c r="L838" t="s">
        <v>8</v>
      </c>
      <c r="M838" t="s">
        <v>14</v>
      </c>
      <c r="N838" t="str">
        <f t="shared" si="91"/>
        <v>F</v>
      </c>
      <c r="O838" t="s">
        <v>2287</v>
      </c>
      <c r="P838" t="s">
        <v>2288</v>
      </c>
      <c r="Q838" t="s">
        <v>281</v>
      </c>
      <c r="R838">
        <v>4</v>
      </c>
      <c r="S838">
        <f t="shared" si="92"/>
        <v>2019</v>
      </c>
      <c r="T838" t="s">
        <v>12</v>
      </c>
      <c r="U838">
        <v>1</v>
      </c>
      <c r="V838" t="s">
        <v>3079</v>
      </c>
      <c r="W838">
        <f>VLOOKUP(Q838,'PBT Tag Rates'!$B$5:$E$44,4,FALSE)</f>
        <v>0.99705232300000002</v>
      </c>
      <c r="X838">
        <v>1</v>
      </c>
      <c r="Y838" s="14">
        <f>IFERROR(LOOKUP(H838,{30,43,48,53,58,63,68,73,78,83,88,93,97},{42,47,52,57,62,67,72,77,82,87,92,99,100}),999)</f>
        <v>77</v>
      </c>
      <c r="Z838" s="17">
        <f t="shared" si="93"/>
        <v>1.4285714285714286</v>
      </c>
      <c r="AA838" s="17">
        <f t="shared" si="94"/>
        <v>1.4285714285714286</v>
      </c>
      <c r="AB838" s="17">
        <f t="shared" si="95"/>
        <v>2.518344052903343</v>
      </c>
      <c r="AC838" s="17" t="s">
        <v>17654</v>
      </c>
    </row>
    <row r="839" spans="1:29" x14ac:dyDescent="0.25">
      <c r="A839" t="s">
        <v>3339</v>
      </c>
      <c r="B839" s="166" t="s">
        <v>5754</v>
      </c>
      <c r="C839" t="s">
        <v>5755</v>
      </c>
      <c r="D839" s="1">
        <v>45163</v>
      </c>
      <c r="E839">
        <f t="shared" si="90"/>
        <v>70</v>
      </c>
      <c r="F839" t="s">
        <v>14</v>
      </c>
      <c r="G839">
        <v>770</v>
      </c>
      <c r="H839">
        <f t="shared" si="89"/>
        <v>77</v>
      </c>
      <c r="I839" t="s">
        <v>7</v>
      </c>
      <c r="J839" t="s">
        <v>8</v>
      </c>
      <c r="K839" t="s">
        <v>5756</v>
      </c>
      <c r="L839" t="s">
        <v>8</v>
      </c>
      <c r="M839" t="s">
        <v>14</v>
      </c>
      <c r="N839" t="str">
        <f t="shared" si="91"/>
        <v>F</v>
      </c>
      <c r="O839" t="s">
        <v>542</v>
      </c>
      <c r="P839" t="s">
        <v>1146</v>
      </c>
      <c r="Q839" t="s">
        <v>221</v>
      </c>
      <c r="R839">
        <v>4</v>
      </c>
      <c r="S839">
        <f t="shared" si="92"/>
        <v>2019</v>
      </c>
      <c r="T839" t="s">
        <v>12</v>
      </c>
      <c r="U839">
        <v>1</v>
      </c>
      <c r="V839" t="s">
        <v>3363</v>
      </c>
      <c r="W839">
        <f>VLOOKUP(Q839,'PBT Tag Rates'!$B$5:$E$44,4,FALSE)</f>
        <v>0.95971980899999998</v>
      </c>
      <c r="X839">
        <v>1</v>
      </c>
      <c r="Y839" s="14">
        <f>IFERROR(LOOKUP(H839,{30,43,48,53,58,63,68,73,78,83,88,93,97},{42,47,52,57,62,67,72,77,82,87,92,99,100}),999)</f>
        <v>77</v>
      </c>
      <c r="Z839" s="17">
        <f t="shared" si="93"/>
        <v>1.4285714285714286</v>
      </c>
      <c r="AA839" s="17">
        <f t="shared" si="94"/>
        <v>1.4285714285714286</v>
      </c>
      <c r="AB839" s="17">
        <f t="shared" si="95"/>
        <v>2.518344052903343</v>
      </c>
      <c r="AC839" s="17" t="s">
        <v>17654</v>
      </c>
    </row>
    <row r="840" spans="1:29" x14ac:dyDescent="0.25">
      <c r="A840" t="s">
        <v>3339</v>
      </c>
      <c r="B840" s="166" t="s">
        <v>5757</v>
      </c>
      <c r="C840" t="s">
        <v>5758</v>
      </c>
      <c r="D840" s="1">
        <v>45163</v>
      </c>
      <c r="E840">
        <f t="shared" si="90"/>
        <v>70</v>
      </c>
      <c r="F840" t="s">
        <v>6</v>
      </c>
      <c r="G840">
        <v>850</v>
      </c>
      <c r="H840">
        <f t="shared" si="89"/>
        <v>85</v>
      </c>
      <c r="I840" t="s">
        <v>7</v>
      </c>
      <c r="J840" t="s">
        <v>8</v>
      </c>
      <c r="K840" t="s">
        <v>5759</v>
      </c>
      <c r="L840" t="s">
        <v>8</v>
      </c>
      <c r="M840" t="s">
        <v>14</v>
      </c>
      <c r="N840" t="str">
        <f t="shared" si="91"/>
        <v>F</v>
      </c>
      <c r="O840" t="s">
        <v>8</v>
      </c>
      <c r="P840" t="s">
        <v>8</v>
      </c>
      <c r="Q840" t="s">
        <v>11</v>
      </c>
      <c r="R840" t="s">
        <v>8</v>
      </c>
      <c r="S840" t="str">
        <f t="shared" si="92"/>
        <v>U</v>
      </c>
      <c r="T840" t="s">
        <v>12</v>
      </c>
      <c r="U840">
        <v>0.999999999999999</v>
      </c>
      <c r="V840" t="s">
        <v>11</v>
      </c>
      <c r="W840" t="e">
        <f>VLOOKUP(Q840,'PBT Tag Rates'!$B$5:$E$44,4,FALSE)</f>
        <v>#N/A</v>
      </c>
      <c r="X840">
        <v>1</v>
      </c>
      <c r="Y840" s="14">
        <f>IFERROR(LOOKUP(H840,{30,43,48,53,58,63,68,73,78,83,88,93,97},{42,47,52,57,62,67,72,77,82,87,92,99,100}),999)</f>
        <v>87</v>
      </c>
      <c r="Z840" s="17">
        <f t="shared" si="93"/>
        <v>1.4285714285714286</v>
      </c>
      <c r="AA840" s="17">
        <f t="shared" si="94"/>
        <v>1.4285714285714286</v>
      </c>
      <c r="AB840" s="17">
        <f t="shared" si="95"/>
        <v>2.518344052903343</v>
      </c>
      <c r="AC840" s="17" t="s">
        <v>17654</v>
      </c>
    </row>
    <row r="841" spans="1:29" x14ac:dyDescent="0.25">
      <c r="A841" t="s">
        <v>3339</v>
      </c>
      <c r="B841" s="166" t="s">
        <v>5760</v>
      </c>
      <c r="C841" t="s">
        <v>5761</v>
      </c>
      <c r="D841" s="1">
        <v>45163</v>
      </c>
      <c r="E841">
        <f t="shared" si="90"/>
        <v>70</v>
      </c>
      <c r="F841" t="s">
        <v>14</v>
      </c>
      <c r="G841">
        <v>760</v>
      </c>
      <c r="H841">
        <f t="shared" si="89"/>
        <v>76</v>
      </c>
      <c r="I841" t="s">
        <v>7</v>
      </c>
      <c r="J841" t="s">
        <v>8</v>
      </c>
      <c r="K841" t="s">
        <v>5762</v>
      </c>
      <c r="L841" t="s">
        <v>8</v>
      </c>
      <c r="M841" t="s">
        <v>14</v>
      </c>
      <c r="N841" t="str">
        <f t="shared" si="91"/>
        <v>F</v>
      </c>
      <c r="O841" t="s">
        <v>1041</v>
      </c>
      <c r="P841" t="s">
        <v>2262</v>
      </c>
      <c r="Q841" t="s">
        <v>221</v>
      </c>
      <c r="R841">
        <v>4</v>
      </c>
      <c r="S841">
        <f t="shared" si="92"/>
        <v>2019</v>
      </c>
      <c r="T841" t="s">
        <v>12</v>
      </c>
      <c r="U841">
        <v>1</v>
      </c>
      <c r="V841" t="s">
        <v>3396</v>
      </c>
      <c r="W841">
        <f>VLOOKUP(Q841,'PBT Tag Rates'!$B$5:$E$44,4,FALSE)</f>
        <v>0.95971980899999998</v>
      </c>
      <c r="X841">
        <v>1</v>
      </c>
      <c r="Y841" s="14">
        <f>IFERROR(LOOKUP(H841,{30,43,48,53,58,63,68,73,78,83,88,93,97},{42,47,52,57,62,67,72,77,82,87,92,99,100}),999)</f>
        <v>77</v>
      </c>
      <c r="Z841" s="17">
        <f t="shared" si="93"/>
        <v>1.4285714285714286</v>
      </c>
      <c r="AA841" s="17">
        <f t="shared" si="94"/>
        <v>1.4285714285714286</v>
      </c>
      <c r="AB841" s="17">
        <f t="shared" si="95"/>
        <v>2.518344052903343</v>
      </c>
      <c r="AC841" s="17" t="s">
        <v>17655</v>
      </c>
    </row>
    <row r="842" spans="1:29" x14ac:dyDescent="0.25">
      <c r="A842" t="s">
        <v>3339</v>
      </c>
      <c r="B842" s="166" t="s">
        <v>5763</v>
      </c>
      <c r="C842" t="s">
        <v>5764</v>
      </c>
      <c r="D842" s="1">
        <v>45163</v>
      </c>
      <c r="E842">
        <f t="shared" si="90"/>
        <v>70</v>
      </c>
      <c r="F842" t="s">
        <v>14</v>
      </c>
      <c r="G842">
        <v>770</v>
      </c>
      <c r="H842">
        <f t="shared" si="89"/>
        <v>77</v>
      </c>
      <c r="I842" t="s">
        <v>7</v>
      </c>
      <c r="J842" t="s">
        <v>8</v>
      </c>
      <c r="K842" t="s">
        <v>5765</v>
      </c>
      <c r="L842" t="s">
        <v>8</v>
      </c>
      <c r="M842" t="s">
        <v>14</v>
      </c>
      <c r="N842" t="str">
        <f t="shared" si="91"/>
        <v>F</v>
      </c>
      <c r="O842" t="s">
        <v>1020</v>
      </c>
      <c r="P842" t="s">
        <v>1021</v>
      </c>
      <c r="Q842" t="s">
        <v>281</v>
      </c>
      <c r="R842">
        <v>4</v>
      </c>
      <c r="S842">
        <f t="shared" si="92"/>
        <v>2019</v>
      </c>
      <c r="T842" t="s">
        <v>12</v>
      </c>
      <c r="U842">
        <v>1</v>
      </c>
      <c r="V842" t="s">
        <v>3169</v>
      </c>
      <c r="W842">
        <f>VLOOKUP(Q842,'PBT Tag Rates'!$B$5:$E$44,4,FALSE)</f>
        <v>0.99705232300000002</v>
      </c>
      <c r="X842">
        <v>1</v>
      </c>
      <c r="Y842" s="14">
        <f>IFERROR(LOOKUP(H842,{30,43,48,53,58,63,68,73,78,83,88,93,97},{42,47,52,57,62,67,72,77,82,87,92,99,100}),999)</f>
        <v>77</v>
      </c>
      <c r="Z842" s="17">
        <f t="shared" si="93"/>
        <v>1.4285714285714286</v>
      </c>
      <c r="AA842" s="17">
        <f t="shared" si="94"/>
        <v>1.4285714285714286</v>
      </c>
      <c r="AB842" s="17">
        <f t="shared" si="95"/>
        <v>2.518344052903343</v>
      </c>
      <c r="AC842" s="17" t="s">
        <v>17654</v>
      </c>
    </row>
    <row r="843" spans="1:29" x14ac:dyDescent="0.25">
      <c r="A843" t="s">
        <v>3339</v>
      </c>
      <c r="B843" s="166" t="s">
        <v>5766</v>
      </c>
      <c r="C843" t="s">
        <v>5767</v>
      </c>
      <c r="D843" s="1">
        <v>45163</v>
      </c>
      <c r="E843">
        <f t="shared" si="90"/>
        <v>70</v>
      </c>
      <c r="F843" t="s">
        <v>6</v>
      </c>
      <c r="G843">
        <v>740</v>
      </c>
      <c r="H843">
        <f t="shared" si="89"/>
        <v>74</v>
      </c>
      <c r="I843" t="s">
        <v>7</v>
      </c>
      <c r="J843" t="s">
        <v>8</v>
      </c>
      <c r="K843" t="s">
        <v>5768</v>
      </c>
      <c r="L843" t="s">
        <v>8</v>
      </c>
      <c r="M843" t="s">
        <v>6</v>
      </c>
      <c r="N843" t="str">
        <f t="shared" si="91"/>
        <v>M</v>
      </c>
      <c r="O843" t="s">
        <v>8</v>
      </c>
      <c r="P843" t="s">
        <v>8</v>
      </c>
      <c r="Q843" t="s">
        <v>11</v>
      </c>
      <c r="R843" t="s">
        <v>8</v>
      </c>
      <c r="S843" t="str">
        <f t="shared" si="92"/>
        <v>U</v>
      </c>
      <c r="T843" t="s">
        <v>12</v>
      </c>
      <c r="U843">
        <v>1</v>
      </c>
      <c r="V843" t="s">
        <v>11</v>
      </c>
      <c r="W843" t="e">
        <f>VLOOKUP(Q843,'PBT Tag Rates'!$B$5:$E$44,4,FALSE)</f>
        <v>#N/A</v>
      </c>
      <c r="X843">
        <v>1</v>
      </c>
      <c r="Y843" s="14">
        <f>IFERROR(LOOKUP(H843,{30,43,48,53,58,63,68,73,78,83,88,93,97},{42,47,52,57,62,67,72,77,82,87,92,99,100}),999)</f>
        <v>77</v>
      </c>
      <c r="Z843" s="17">
        <f t="shared" si="93"/>
        <v>1.4285714285714286</v>
      </c>
      <c r="AA843" s="17">
        <f t="shared" si="94"/>
        <v>1.4285714285714286</v>
      </c>
      <c r="AB843" s="17">
        <f t="shared" si="95"/>
        <v>2.518344052903343</v>
      </c>
      <c r="AC843" s="17" t="s">
        <v>17654</v>
      </c>
    </row>
    <row r="844" spans="1:29" x14ac:dyDescent="0.25">
      <c r="A844" t="s">
        <v>3339</v>
      </c>
      <c r="B844" s="166" t="s">
        <v>5769</v>
      </c>
      <c r="C844" t="s">
        <v>5770</v>
      </c>
      <c r="D844" s="1">
        <v>45163</v>
      </c>
      <c r="E844">
        <f t="shared" si="90"/>
        <v>70</v>
      </c>
      <c r="F844" t="s">
        <v>6</v>
      </c>
      <c r="G844">
        <v>730</v>
      </c>
      <c r="H844">
        <f t="shared" si="89"/>
        <v>73</v>
      </c>
      <c r="I844" t="s">
        <v>7</v>
      </c>
      <c r="J844" t="s">
        <v>8</v>
      </c>
      <c r="K844" t="s">
        <v>5771</v>
      </c>
      <c r="L844" t="s">
        <v>8</v>
      </c>
      <c r="M844" t="s">
        <v>6</v>
      </c>
      <c r="N844" t="str">
        <f t="shared" si="91"/>
        <v>M</v>
      </c>
      <c r="O844" t="s">
        <v>1472</v>
      </c>
      <c r="P844" t="s">
        <v>1473</v>
      </c>
      <c r="Q844" t="s">
        <v>221</v>
      </c>
      <c r="R844">
        <v>4</v>
      </c>
      <c r="S844">
        <f t="shared" si="92"/>
        <v>2019</v>
      </c>
      <c r="T844" t="s">
        <v>12</v>
      </c>
      <c r="U844">
        <v>0.999999999999999</v>
      </c>
      <c r="V844" t="s">
        <v>3346</v>
      </c>
      <c r="W844">
        <f>VLOOKUP(Q844,'PBT Tag Rates'!$B$5:$E$44,4,FALSE)</f>
        <v>0.95971980899999998</v>
      </c>
      <c r="X844">
        <v>1</v>
      </c>
      <c r="Y844" s="14">
        <f>IFERROR(LOOKUP(H844,{30,43,48,53,58,63,68,73,78,83,88,93,97},{42,47,52,57,62,67,72,77,82,87,92,99,100}),999)</f>
        <v>77</v>
      </c>
      <c r="Z844" s="17">
        <f t="shared" si="93"/>
        <v>1.4285714285714286</v>
      </c>
      <c r="AA844" s="17">
        <f t="shared" si="94"/>
        <v>1.4285714285714286</v>
      </c>
      <c r="AB844" s="17">
        <f t="shared" si="95"/>
        <v>2.518344052903343</v>
      </c>
      <c r="AC844" s="17" t="s">
        <v>17654</v>
      </c>
    </row>
    <row r="845" spans="1:29" x14ac:dyDescent="0.25">
      <c r="A845" t="s">
        <v>3339</v>
      </c>
      <c r="B845" s="166" t="s">
        <v>5772</v>
      </c>
      <c r="C845" t="s">
        <v>5773</v>
      </c>
      <c r="D845" s="1">
        <v>45163</v>
      </c>
      <c r="E845">
        <f t="shared" si="90"/>
        <v>70</v>
      </c>
      <c r="F845" t="s">
        <v>14</v>
      </c>
      <c r="G845">
        <v>750</v>
      </c>
      <c r="H845">
        <f t="shared" si="89"/>
        <v>75</v>
      </c>
      <c r="I845" t="s">
        <v>7</v>
      </c>
      <c r="J845" t="s">
        <v>8</v>
      </c>
      <c r="K845" t="s">
        <v>5774</v>
      </c>
      <c r="L845" t="s">
        <v>8</v>
      </c>
      <c r="M845" t="s">
        <v>14</v>
      </c>
      <c r="N845" t="str">
        <f t="shared" si="91"/>
        <v>F</v>
      </c>
      <c r="O845" t="s">
        <v>8</v>
      </c>
      <c r="P845" t="s">
        <v>8</v>
      </c>
      <c r="Q845" t="s">
        <v>11</v>
      </c>
      <c r="R845" t="s">
        <v>8</v>
      </c>
      <c r="S845" t="str">
        <f t="shared" si="92"/>
        <v>U</v>
      </c>
      <c r="T845" t="s">
        <v>12</v>
      </c>
      <c r="U845">
        <v>0.999999999999998</v>
      </c>
      <c r="V845" t="s">
        <v>11</v>
      </c>
      <c r="W845" t="e">
        <f>VLOOKUP(Q845,'PBT Tag Rates'!$B$5:$E$44,4,FALSE)</f>
        <v>#N/A</v>
      </c>
      <c r="X845">
        <v>1</v>
      </c>
      <c r="Y845" s="14">
        <f>IFERROR(LOOKUP(H845,{30,43,48,53,58,63,68,73,78,83,88,93,97},{42,47,52,57,62,67,72,77,82,87,92,99,100}),999)</f>
        <v>77</v>
      </c>
      <c r="Z845" s="17">
        <f t="shared" si="93"/>
        <v>1.4285714285714286</v>
      </c>
      <c r="AA845" s="17">
        <f t="shared" si="94"/>
        <v>1.4285714285714286</v>
      </c>
      <c r="AB845" s="17">
        <f t="shared" si="95"/>
        <v>2.518344052903343</v>
      </c>
      <c r="AC845" s="17" t="s">
        <v>17654</v>
      </c>
    </row>
    <row r="846" spans="1:29" x14ac:dyDescent="0.25">
      <c r="A846" t="s">
        <v>3339</v>
      </c>
      <c r="B846" s="166" t="s">
        <v>5775</v>
      </c>
      <c r="C846" t="s">
        <v>5776</v>
      </c>
      <c r="D846" s="1">
        <v>45163</v>
      </c>
      <c r="E846">
        <f t="shared" si="90"/>
        <v>70</v>
      </c>
      <c r="F846" t="s">
        <v>6</v>
      </c>
      <c r="G846">
        <v>880</v>
      </c>
      <c r="H846">
        <f t="shared" si="89"/>
        <v>88</v>
      </c>
      <c r="I846" t="s">
        <v>9</v>
      </c>
      <c r="J846">
        <v>1</v>
      </c>
      <c r="K846" t="s">
        <v>5777</v>
      </c>
      <c r="L846" t="s">
        <v>8</v>
      </c>
      <c r="M846" t="s">
        <v>6</v>
      </c>
      <c r="N846" t="str">
        <f t="shared" si="91"/>
        <v>M</v>
      </c>
      <c r="O846" t="s">
        <v>3441</v>
      </c>
      <c r="P846" t="s">
        <v>3442</v>
      </c>
      <c r="Q846" t="s">
        <v>221</v>
      </c>
      <c r="R846">
        <v>4</v>
      </c>
      <c r="S846">
        <f t="shared" si="92"/>
        <v>2019</v>
      </c>
      <c r="T846" t="s">
        <v>12</v>
      </c>
      <c r="U846">
        <v>1</v>
      </c>
      <c r="V846" t="s">
        <v>3363</v>
      </c>
      <c r="W846">
        <f>VLOOKUP(Q846,'PBT Tag Rates'!$B$5:$E$44,4,FALSE)</f>
        <v>0.95971980899999998</v>
      </c>
      <c r="X846">
        <v>1</v>
      </c>
      <c r="Y846" s="14">
        <f>IFERROR(LOOKUP(H846,{30,43,48,53,58,63,68,73,78,83,88,93,97},{42,47,52,57,62,67,72,77,82,87,92,99,100}),999)</f>
        <v>92</v>
      </c>
      <c r="Z846" s="17">
        <f t="shared" si="93"/>
        <v>1.4285714285714286</v>
      </c>
      <c r="AA846" s="17">
        <f t="shared" si="94"/>
        <v>1.4285714285714286</v>
      </c>
      <c r="AB846" s="17">
        <f t="shared" si="95"/>
        <v>2.518344052903343</v>
      </c>
      <c r="AC846" s="17" t="s">
        <v>17654</v>
      </c>
    </row>
    <row r="847" spans="1:29" x14ac:dyDescent="0.25">
      <c r="A847" t="s">
        <v>3339</v>
      </c>
      <c r="B847" s="166" t="s">
        <v>5778</v>
      </c>
      <c r="C847" t="s">
        <v>5779</v>
      </c>
      <c r="D847" s="1">
        <v>45163</v>
      </c>
      <c r="E847">
        <f t="shared" si="90"/>
        <v>70</v>
      </c>
      <c r="F847" t="s">
        <v>14</v>
      </c>
      <c r="G847">
        <v>810</v>
      </c>
      <c r="H847">
        <f t="shared" si="89"/>
        <v>81</v>
      </c>
      <c r="I847" t="s">
        <v>7</v>
      </c>
      <c r="J847" t="s">
        <v>8</v>
      </c>
      <c r="K847" t="s">
        <v>5780</v>
      </c>
      <c r="L847" t="s">
        <v>8</v>
      </c>
      <c r="M847" t="s">
        <v>14</v>
      </c>
      <c r="N847" t="str">
        <f t="shared" si="91"/>
        <v>F</v>
      </c>
      <c r="O847" t="s">
        <v>8</v>
      </c>
      <c r="P847" t="s">
        <v>8</v>
      </c>
      <c r="Q847" t="s">
        <v>11</v>
      </c>
      <c r="R847" t="s">
        <v>8</v>
      </c>
      <c r="S847" t="str">
        <f t="shared" si="92"/>
        <v>U</v>
      </c>
      <c r="T847" t="s">
        <v>12</v>
      </c>
      <c r="U847">
        <v>1</v>
      </c>
      <c r="V847" t="s">
        <v>11</v>
      </c>
      <c r="W847" t="e">
        <f>VLOOKUP(Q847,'PBT Tag Rates'!$B$5:$E$44,4,FALSE)</f>
        <v>#N/A</v>
      </c>
      <c r="X847">
        <v>1</v>
      </c>
      <c r="Y847" s="14">
        <f>IFERROR(LOOKUP(H847,{30,43,48,53,58,63,68,73,78,83,88,93,97},{42,47,52,57,62,67,72,77,82,87,92,99,100}),999)</f>
        <v>82</v>
      </c>
      <c r="Z847" s="17">
        <f t="shared" si="93"/>
        <v>1.4285714285714286</v>
      </c>
      <c r="AA847" s="17">
        <f t="shared" si="94"/>
        <v>1.4285714285714286</v>
      </c>
      <c r="AB847" s="17">
        <f t="shared" si="95"/>
        <v>2.518344052903343</v>
      </c>
      <c r="AC847" s="17" t="s">
        <v>17654</v>
      </c>
    </row>
    <row r="848" spans="1:29" x14ac:dyDescent="0.25">
      <c r="A848" t="s">
        <v>3339</v>
      </c>
      <c r="B848" s="166" t="s">
        <v>5781</v>
      </c>
      <c r="C848" t="s">
        <v>877</v>
      </c>
      <c r="D848" s="1">
        <v>45163</v>
      </c>
      <c r="E848">
        <f t="shared" si="90"/>
        <v>70</v>
      </c>
      <c r="F848" t="s">
        <v>14</v>
      </c>
      <c r="G848">
        <v>810</v>
      </c>
      <c r="H848">
        <f t="shared" si="89"/>
        <v>81</v>
      </c>
      <c r="I848" t="s">
        <v>9</v>
      </c>
      <c r="J848">
        <v>1</v>
      </c>
      <c r="K848" t="s">
        <v>5782</v>
      </c>
      <c r="L848" t="s">
        <v>8</v>
      </c>
      <c r="M848" t="s">
        <v>14</v>
      </c>
      <c r="N848" t="str">
        <f t="shared" si="91"/>
        <v>F</v>
      </c>
      <c r="O848" t="s">
        <v>935</v>
      </c>
      <c r="P848" t="s">
        <v>936</v>
      </c>
      <c r="Q848" t="s">
        <v>13</v>
      </c>
      <c r="R848">
        <v>5</v>
      </c>
      <c r="S848">
        <f t="shared" si="92"/>
        <v>2018</v>
      </c>
      <c r="T848" t="s">
        <v>12</v>
      </c>
      <c r="U848">
        <v>0.999999999999996</v>
      </c>
      <c r="V848" t="s">
        <v>3171</v>
      </c>
      <c r="W848">
        <f>VLOOKUP(Q848,'PBT Tag Rates'!$B$5:$E$44,4,FALSE)</f>
        <v>0.96828396500000002</v>
      </c>
      <c r="X848">
        <v>1</v>
      </c>
      <c r="Y848" s="14">
        <f>IFERROR(LOOKUP(H848,{30,43,48,53,58,63,68,73,78,83,88,93,97},{42,47,52,57,62,67,72,77,82,87,92,99,100}),999)</f>
        <v>82</v>
      </c>
      <c r="Z848" s="17">
        <f t="shared" si="93"/>
        <v>1.4285714285714286</v>
      </c>
      <c r="AA848" s="17">
        <f t="shared" si="94"/>
        <v>1.4285714285714286</v>
      </c>
      <c r="AB848" s="17">
        <f t="shared" si="95"/>
        <v>2.518344052903343</v>
      </c>
      <c r="AC848" s="17" t="s">
        <v>17654</v>
      </c>
    </row>
    <row r="849" spans="1:29" x14ac:dyDescent="0.25">
      <c r="A849" t="s">
        <v>3339</v>
      </c>
      <c r="B849" s="166" t="s">
        <v>5783</v>
      </c>
      <c r="C849" t="s">
        <v>5784</v>
      </c>
      <c r="D849" s="1">
        <v>45163</v>
      </c>
      <c r="E849">
        <f t="shared" si="90"/>
        <v>70</v>
      </c>
      <c r="F849" t="s">
        <v>14</v>
      </c>
      <c r="G849">
        <v>830</v>
      </c>
      <c r="H849">
        <f t="shared" si="89"/>
        <v>83</v>
      </c>
      <c r="I849" t="s">
        <v>7</v>
      </c>
      <c r="J849" t="s">
        <v>8</v>
      </c>
      <c r="K849" t="s">
        <v>5785</v>
      </c>
      <c r="L849" t="s">
        <v>8</v>
      </c>
      <c r="M849" t="s">
        <v>14</v>
      </c>
      <c r="N849" t="str">
        <f t="shared" si="91"/>
        <v>F</v>
      </c>
      <c r="O849" t="s">
        <v>1623</v>
      </c>
      <c r="P849" t="s">
        <v>1624</v>
      </c>
      <c r="Q849" t="s">
        <v>221</v>
      </c>
      <c r="R849">
        <v>4</v>
      </c>
      <c r="S849">
        <f t="shared" si="92"/>
        <v>2019</v>
      </c>
      <c r="T849" t="s">
        <v>12</v>
      </c>
      <c r="U849">
        <v>1</v>
      </c>
      <c r="V849" t="s">
        <v>3346</v>
      </c>
      <c r="W849">
        <f>VLOOKUP(Q849,'PBT Tag Rates'!$B$5:$E$44,4,FALSE)</f>
        <v>0.95971980899999998</v>
      </c>
      <c r="X849">
        <v>1</v>
      </c>
      <c r="Y849" s="14">
        <f>IFERROR(LOOKUP(H849,{30,43,48,53,58,63,68,73,78,83,88,93,97},{42,47,52,57,62,67,72,77,82,87,92,99,100}),999)</f>
        <v>87</v>
      </c>
      <c r="Z849" s="17">
        <f t="shared" si="93"/>
        <v>1.4285714285714286</v>
      </c>
      <c r="AA849" s="17">
        <f t="shared" si="94"/>
        <v>1.4285714285714286</v>
      </c>
      <c r="AB849" s="17">
        <f t="shared" si="95"/>
        <v>2.518344052903343</v>
      </c>
      <c r="AC849" s="17" t="s">
        <v>17654</v>
      </c>
    </row>
    <row r="850" spans="1:29" x14ac:dyDescent="0.25">
      <c r="A850" t="s">
        <v>3339</v>
      </c>
      <c r="B850" s="166" t="s">
        <v>5786</v>
      </c>
      <c r="C850" t="s">
        <v>5787</v>
      </c>
      <c r="D850" s="1">
        <v>45163</v>
      </c>
      <c r="E850">
        <f t="shared" si="90"/>
        <v>70</v>
      </c>
      <c r="F850" t="s">
        <v>14</v>
      </c>
      <c r="G850">
        <v>760</v>
      </c>
      <c r="H850">
        <f t="shared" si="89"/>
        <v>76</v>
      </c>
      <c r="I850" t="s">
        <v>7</v>
      </c>
      <c r="J850" t="s">
        <v>8</v>
      </c>
      <c r="K850" t="s">
        <v>5788</v>
      </c>
      <c r="L850" t="s">
        <v>8</v>
      </c>
      <c r="M850" t="s">
        <v>14</v>
      </c>
      <c r="N850" t="str">
        <f t="shared" si="91"/>
        <v>F</v>
      </c>
      <c r="O850" t="s">
        <v>8</v>
      </c>
      <c r="P850" t="s">
        <v>8</v>
      </c>
      <c r="Q850" t="s">
        <v>11</v>
      </c>
      <c r="R850" t="s">
        <v>8</v>
      </c>
      <c r="S850" t="str">
        <f t="shared" si="92"/>
        <v>U</v>
      </c>
      <c r="T850" t="s">
        <v>12</v>
      </c>
      <c r="U850">
        <v>1</v>
      </c>
      <c r="V850" t="s">
        <v>11</v>
      </c>
      <c r="W850" t="e">
        <f>VLOOKUP(Q850,'PBT Tag Rates'!$B$5:$E$44,4,FALSE)</f>
        <v>#N/A</v>
      </c>
      <c r="X850">
        <v>1</v>
      </c>
      <c r="Y850" s="14">
        <f>IFERROR(LOOKUP(H850,{30,43,48,53,58,63,68,73,78,83,88,93,97},{42,47,52,57,62,67,72,77,82,87,92,99,100}),999)</f>
        <v>77</v>
      </c>
      <c r="Z850" s="17">
        <f t="shared" si="93"/>
        <v>1.4285714285714286</v>
      </c>
      <c r="AA850" s="17">
        <f t="shared" si="94"/>
        <v>1.4285714285714286</v>
      </c>
      <c r="AB850" s="17">
        <f t="shared" si="95"/>
        <v>2.518344052903343</v>
      </c>
      <c r="AC850" s="17" t="s">
        <v>17654</v>
      </c>
    </row>
    <row r="851" spans="1:29" x14ac:dyDescent="0.25">
      <c r="A851" t="s">
        <v>3339</v>
      </c>
      <c r="B851" s="166" t="s">
        <v>5789</v>
      </c>
      <c r="C851" t="s">
        <v>5790</v>
      </c>
      <c r="D851" s="1">
        <v>45163</v>
      </c>
      <c r="E851">
        <f t="shared" si="90"/>
        <v>70</v>
      </c>
      <c r="F851" t="s">
        <v>14</v>
      </c>
      <c r="G851">
        <v>780</v>
      </c>
      <c r="H851">
        <f t="shared" si="89"/>
        <v>78</v>
      </c>
      <c r="I851" t="s">
        <v>7</v>
      </c>
      <c r="J851" t="s">
        <v>8</v>
      </c>
      <c r="K851" t="s">
        <v>5791</v>
      </c>
      <c r="L851" t="s">
        <v>8</v>
      </c>
      <c r="M851" t="s">
        <v>6</v>
      </c>
      <c r="N851" t="str">
        <f t="shared" si="91"/>
        <v>M</v>
      </c>
      <c r="O851" t="s">
        <v>25</v>
      </c>
      <c r="P851" t="s">
        <v>5792</v>
      </c>
      <c r="Q851" t="s">
        <v>15</v>
      </c>
      <c r="R851">
        <v>5</v>
      </c>
      <c r="S851">
        <f t="shared" si="92"/>
        <v>2018</v>
      </c>
      <c r="T851" t="s">
        <v>12</v>
      </c>
      <c r="U851">
        <v>1</v>
      </c>
      <c r="V851" t="s">
        <v>3357</v>
      </c>
      <c r="W851">
        <f>VLOOKUP(Q851,'PBT Tag Rates'!$B$5:$E$44,4,FALSE)</f>
        <v>0.80551598400000002</v>
      </c>
      <c r="X851">
        <v>1</v>
      </c>
      <c r="Y851" s="14">
        <f>IFERROR(LOOKUP(H851,{30,43,48,53,58,63,68,73,78,83,88,93,97},{42,47,52,57,62,67,72,77,82,87,92,99,100}),999)</f>
        <v>82</v>
      </c>
      <c r="Z851" s="17">
        <f t="shared" si="93"/>
        <v>1.4285714285714286</v>
      </c>
      <c r="AA851" s="17">
        <f t="shared" si="94"/>
        <v>1.4285714285714286</v>
      </c>
      <c r="AB851" s="17">
        <f t="shared" si="95"/>
        <v>2.518344052903343</v>
      </c>
      <c r="AC851" s="17" t="s">
        <v>17654</v>
      </c>
    </row>
    <row r="852" spans="1:29" x14ac:dyDescent="0.25">
      <c r="A852" t="s">
        <v>3339</v>
      </c>
      <c r="B852" s="166" t="s">
        <v>5793</v>
      </c>
      <c r="C852" t="s">
        <v>5794</v>
      </c>
      <c r="D852" s="1">
        <v>45163</v>
      </c>
      <c r="E852">
        <f t="shared" si="90"/>
        <v>70</v>
      </c>
      <c r="F852" t="s">
        <v>14</v>
      </c>
      <c r="G852">
        <v>770</v>
      </c>
      <c r="H852">
        <f t="shared" si="89"/>
        <v>77</v>
      </c>
      <c r="I852" t="s">
        <v>9</v>
      </c>
      <c r="J852">
        <v>1</v>
      </c>
      <c r="K852" t="s">
        <v>8</v>
      </c>
      <c r="L852" t="s">
        <v>8</v>
      </c>
      <c r="M852" t="s">
        <v>14</v>
      </c>
      <c r="N852" t="str">
        <f t="shared" si="91"/>
        <v>F</v>
      </c>
      <c r="O852" t="s">
        <v>8</v>
      </c>
      <c r="P852" t="s">
        <v>8</v>
      </c>
      <c r="Q852" t="s">
        <v>11</v>
      </c>
      <c r="R852" t="s">
        <v>8</v>
      </c>
      <c r="S852" t="str">
        <f t="shared" si="92"/>
        <v>U</v>
      </c>
      <c r="T852" t="s">
        <v>12</v>
      </c>
      <c r="U852">
        <v>1</v>
      </c>
      <c r="V852" t="s">
        <v>3100</v>
      </c>
      <c r="W852" t="e">
        <f>VLOOKUP(Q852,'PBT Tag Rates'!$B$5:$E$44,4,FALSE)</f>
        <v>#N/A</v>
      </c>
      <c r="X852">
        <v>1</v>
      </c>
      <c r="Y852" s="14">
        <f>IFERROR(LOOKUP(H852,{30,43,48,53,58,63,68,73,78,83,88,93,97},{42,47,52,57,62,67,72,77,82,87,92,99,100}),999)</f>
        <v>77</v>
      </c>
      <c r="Z852" s="17">
        <f t="shared" si="93"/>
        <v>1.4285714285714286</v>
      </c>
      <c r="AA852" s="17">
        <f t="shared" si="94"/>
        <v>1.4285714285714286</v>
      </c>
      <c r="AB852" s="17">
        <f t="shared" si="95"/>
        <v>2.518344052903343</v>
      </c>
      <c r="AC852" s="17" t="s">
        <v>17654</v>
      </c>
    </row>
    <row r="853" spans="1:29" x14ac:dyDescent="0.25">
      <c r="A853" t="s">
        <v>3339</v>
      </c>
      <c r="B853" s="166" t="s">
        <v>5795</v>
      </c>
      <c r="C853" t="s">
        <v>5796</v>
      </c>
      <c r="D853" s="1">
        <v>45163</v>
      </c>
      <c r="E853">
        <f t="shared" si="90"/>
        <v>70</v>
      </c>
      <c r="F853" t="s">
        <v>14</v>
      </c>
      <c r="G853">
        <v>710</v>
      </c>
      <c r="H853">
        <f t="shared" si="89"/>
        <v>71</v>
      </c>
      <c r="I853" t="s">
        <v>7</v>
      </c>
      <c r="J853" t="s">
        <v>8</v>
      </c>
      <c r="K853" t="s">
        <v>5797</v>
      </c>
      <c r="L853" t="s">
        <v>8</v>
      </c>
      <c r="M853" t="s">
        <v>6</v>
      </c>
      <c r="N853" t="str">
        <f t="shared" si="91"/>
        <v>M</v>
      </c>
      <c r="O853" t="s">
        <v>8</v>
      </c>
      <c r="P853" t="s">
        <v>8</v>
      </c>
      <c r="Q853" t="s">
        <v>11</v>
      </c>
      <c r="R853" t="s">
        <v>8</v>
      </c>
      <c r="S853" t="str">
        <f t="shared" si="92"/>
        <v>U</v>
      </c>
      <c r="T853" t="s">
        <v>12</v>
      </c>
      <c r="U853">
        <v>1</v>
      </c>
      <c r="V853" t="s">
        <v>11</v>
      </c>
      <c r="W853" t="e">
        <f>VLOOKUP(Q853,'PBT Tag Rates'!$B$5:$E$44,4,FALSE)</f>
        <v>#N/A</v>
      </c>
      <c r="X853">
        <v>1</v>
      </c>
      <c r="Y853" s="14">
        <f>IFERROR(LOOKUP(H853,{30,43,48,53,58,63,68,73,78,83,88,93,97},{42,47,52,57,62,67,72,77,82,87,92,99,100}),999)</f>
        <v>72</v>
      </c>
      <c r="Z853" s="17">
        <f t="shared" si="93"/>
        <v>1.4285714285714286</v>
      </c>
      <c r="AA853" s="17">
        <f t="shared" si="94"/>
        <v>1.4285714285714286</v>
      </c>
      <c r="AB853" s="17">
        <f t="shared" si="95"/>
        <v>2.518344052903343</v>
      </c>
      <c r="AC853" s="17" t="s">
        <v>17654</v>
      </c>
    </row>
    <row r="854" spans="1:29" x14ac:dyDescent="0.25">
      <c r="A854" t="s">
        <v>3339</v>
      </c>
      <c r="B854" s="166" t="s">
        <v>5798</v>
      </c>
      <c r="C854" t="s">
        <v>5799</v>
      </c>
      <c r="D854" s="1">
        <v>45163</v>
      </c>
      <c r="E854">
        <f t="shared" si="90"/>
        <v>70</v>
      </c>
      <c r="F854" t="s">
        <v>14</v>
      </c>
      <c r="G854">
        <v>750</v>
      </c>
      <c r="H854">
        <f t="shared" ref="H854:H917" si="96">G854/10</f>
        <v>75</v>
      </c>
      <c r="I854" t="s">
        <v>7</v>
      </c>
      <c r="J854" t="s">
        <v>8</v>
      </c>
      <c r="K854" t="s">
        <v>5800</v>
      </c>
      <c r="L854" t="s">
        <v>8</v>
      </c>
      <c r="M854" t="s">
        <v>14</v>
      </c>
      <c r="N854" t="str">
        <f t="shared" si="91"/>
        <v>F</v>
      </c>
      <c r="O854" t="s">
        <v>2824</v>
      </c>
      <c r="P854" t="s">
        <v>5801</v>
      </c>
      <c r="Q854" t="s">
        <v>221</v>
      </c>
      <c r="R854">
        <v>4</v>
      </c>
      <c r="S854">
        <f t="shared" si="92"/>
        <v>2019</v>
      </c>
      <c r="T854" t="s">
        <v>12</v>
      </c>
      <c r="U854">
        <v>1</v>
      </c>
      <c r="V854" t="s">
        <v>3396</v>
      </c>
      <c r="W854">
        <f>VLOOKUP(Q854,'PBT Tag Rates'!$B$5:$E$44,4,FALSE)</f>
        <v>0.95971980899999998</v>
      </c>
      <c r="X854">
        <v>1</v>
      </c>
      <c r="Y854" s="14">
        <f>IFERROR(LOOKUP(H854,{30,43,48,53,58,63,68,73,78,83,88,93,97},{42,47,52,57,62,67,72,77,82,87,92,99,100}),999)</f>
        <v>77</v>
      </c>
      <c r="Z854" s="17">
        <f t="shared" si="93"/>
        <v>1.4285714285714286</v>
      </c>
      <c r="AA854" s="17">
        <f t="shared" si="94"/>
        <v>1.4285714285714286</v>
      </c>
      <c r="AB854" s="17">
        <f t="shared" si="95"/>
        <v>2.518344052903343</v>
      </c>
      <c r="AC854" s="17" t="s">
        <v>17655</v>
      </c>
    </row>
    <row r="855" spans="1:29" x14ac:dyDescent="0.25">
      <c r="A855" t="s">
        <v>3339</v>
      </c>
      <c r="B855" s="166" t="s">
        <v>5802</v>
      </c>
      <c r="C855" t="s">
        <v>5803</v>
      </c>
      <c r="D855" s="1">
        <v>45163</v>
      </c>
      <c r="E855">
        <f t="shared" ref="E855:E918" si="97">IF(D855&lt;=$D$3,70,18)</f>
        <v>70</v>
      </c>
      <c r="F855" t="s">
        <v>14</v>
      </c>
      <c r="G855">
        <v>820</v>
      </c>
      <c r="H855">
        <f t="shared" si="96"/>
        <v>82</v>
      </c>
      <c r="I855" t="s">
        <v>9</v>
      </c>
      <c r="J855" t="s">
        <v>8</v>
      </c>
      <c r="K855" t="s">
        <v>5804</v>
      </c>
      <c r="L855" t="s">
        <v>8</v>
      </c>
      <c r="M855" t="s">
        <v>14</v>
      </c>
      <c r="N855" t="str">
        <f t="shared" ref="N855:N918" si="98">IF(M855="U",F855,M855)</f>
        <v>F</v>
      </c>
      <c r="O855" t="s">
        <v>3528</v>
      </c>
      <c r="P855" t="s">
        <v>3529</v>
      </c>
      <c r="Q855" t="s">
        <v>221</v>
      </c>
      <c r="R855">
        <v>4</v>
      </c>
      <c r="S855">
        <f t="shared" ref="S855:S918" si="99">IFERROR($S$3-R855,"U")</f>
        <v>2019</v>
      </c>
      <c r="T855" t="s">
        <v>12</v>
      </c>
      <c r="U855">
        <v>0.999999999999999</v>
      </c>
      <c r="V855" t="s">
        <v>3357</v>
      </c>
      <c r="W855">
        <f>VLOOKUP(Q855,'PBT Tag Rates'!$B$5:$E$44,4,FALSE)</f>
        <v>0.95971980899999998</v>
      </c>
      <c r="X855">
        <v>1</v>
      </c>
      <c r="Y855" s="14">
        <f>IFERROR(LOOKUP(H855,{30,43,48,53,58,63,68,73,78,83,88,93,97},{42,47,52,57,62,67,72,77,82,87,92,99,100}),999)</f>
        <v>82</v>
      </c>
      <c r="Z855" s="17">
        <f t="shared" ref="Z855:Z918" si="100">IF(D855&lt;$D$3,X855/$Z$3,X855/$Z$4)</f>
        <v>1.4285714285714286</v>
      </c>
      <c r="AA855" s="17">
        <f t="shared" ref="AA855:AA918" si="101">Z855*(1+$AA$4)</f>
        <v>1.4285714285714286</v>
      </c>
      <c r="AB855" s="17">
        <f t="shared" ref="AB855:AB918" si="102">IF(D855&lt;$D$3,AA855/$AB$3,AA855/$AB$4)</f>
        <v>2.518344052903343</v>
      </c>
      <c r="AC855" s="17" t="s">
        <v>17654</v>
      </c>
    </row>
    <row r="856" spans="1:29" x14ac:dyDescent="0.25">
      <c r="A856" t="s">
        <v>3339</v>
      </c>
      <c r="B856" s="166" t="s">
        <v>5805</v>
      </c>
      <c r="C856" t="s">
        <v>5806</v>
      </c>
      <c r="D856" s="1">
        <v>45163</v>
      </c>
      <c r="E856">
        <f t="shared" si="97"/>
        <v>70</v>
      </c>
      <c r="F856" t="s">
        <v>14</v>
      </c>
      <c r="G856">
        <v>720</v>
      </c>
      <c r="H856">
        <f t="shared" si="96"/>
        <v>72</v>
      </c>
      <c r="I856" t="s">
        <v>7</v>
      </c>
      <c r="J856" t="s">
        <v>8</v>
      </c>
      <c r="K856" t="s">
        <v>5807</v>
      </c>
      <c r="L856" t="s">
        <v>8</v>
      </c>
      <c r="M856" t="s">
        <v>14</v>
      </c>
      <c r="N856" t="str">
        <f t="shared" si="98"/>
        <v>F</v>
      </c>
      <c r="O856" t="s">
        <v>8</v>
      </c>
      <c r="P856" t="s">
        <v>8</v>
      </c>
      <c r="Q856" t="s">
        <v>11</v>
      </c>
      <c r="R856" t="s">
        <v>8</v>
      </c>
      <c r="S856" t="str">
        <f t="shared" si="99"/>
        <v>U</v>
      </c>
      <c r="T856" t="s">
        <v>12</v>
      </c>
      <c r="U856">
        <v>1</v>
      </c>
      <c r="V856" t="s">
        <v>11</v>
      </c>
      <c r="W856" t="e">
        <f>VLOOKUP(Q856,'PBT Tag Rates'!$B$5:$E$44,4,FALSE)</f>
        <v>#N/A</v>
      </c>
      <c r="X856">
        <v>1</v>
      </c>
      <c r="Y856" s="14">
        <f>IFERROR(LOOKUP(H856,{30,43,48,53,58,63,68,73,78,83,88,93,97},{42,47,52,57,62,67,72,77,82,87,92,99,100}),999)</f>
        <v>72</v>
      </c>
      <c r="Z856" s="17">
        <f t="shared" si="100"/>
        <v>1.4285714285714286</v>
      </c>
      <c r="AA856" s="17">
        <f t="shared" si="101"/>
        <v>1.4285714285714286</v>
      </c>
      <c r="AB856" s="17">
        <f t="shared" si="102"/>
        <v>2.518344052903343</v>
      </c>
      <c r="AC856" s="17" t="s">
        <v>17654</v>
      </c>
    </row>
    <row r="857" spans="1:29" x14ac:dyDescent="0.25">
      <c r="A857" t="s">
        <v>3339</v>
      </c>
      <c r="B857" s="166" t="s">
        <v>5808</v>
      </c>
      <c r="C857" t="s">
        <v>5809</v>
      </c>
      <c r="D857" s="1">
        <v>45163</v>
      </c>
      <c r="E857">
        <f t="shared" si="97"/>
        <v>70</v>
      </c>
      <c r="F857" t="s">
        <v>6</v>
      </c>
      <c r="G857">
        <v>820</v>
      </c>
      <c r="H857">
        <f t="shared" si="96"/>
        <v>82</v>
      </c>
      <c r="I857" t="s">
        <v>7</v>
      </c>
      <c r="J857" t="s">
        <v>8</v>
      </c>
      <c r="K857" t="s">
        <v>5810</v>
      </c>
      <c r="L857" t="s">
        <v>8</v>
      </c>
      <c r="M857" t="s">
        <v>6</v>
      </c>
      <c r="N857" t="str">
        <f t="shared" si="98"/>
        <v>M</v>
      </c>
      <c r="O857" t="s">
        <v>1460</v>
      </c>
      <c r="P857" t="s">
        <v>4352</v>
      </c>
      <c r="Q857" t="s">
        <v>281</v>
      </c>
      <c r="R857">
        <v>4</v>
      </c>
      <c r="S857">
        <f t="shared" si="99"/>
        <v>2019</v>
      </c>
      <c r="T857" t="s">
        <v>12</v>
      </c>
      <c r="U857">
        <v>1</v>
      </c>
      <c r="V857" t="s">
        <v>3169</v>
      </c>
      <c r="W857">
        <f>VLOOKUP(Q857,'PBT Tag Rates'!$B$5:$E$44,4,FALSE)</f>
        <v>0.99705232300000002</v>
      </c>
      <c r="X857">
        <v>1</v>
      </c>
      <c r="Y857" s="14">
        <f>IFERROR(LOOKUP(H857,{30,43,48,53,58,63,68,73,78,83,88,93,97},{42,47,52,57,62,67,72,77,82,87,92,99,100}),999)</f>
        <v>82</v>
      </c>
      <c r="Z857" s="17">
        <f t="shared" si="100"/>
        <v>1.4285714285714286</v>
      </c>
      <c r="AA857" s="17">
        <f t="shared" si="101"/>
        <v>1.4285714285714286</v>
      </c>
      <c r="AB857" s="17">
        <f t="shared" si="102"/>
        <v>2.518344052903343</v>
      </c>
      <c r="AC857" s="17" t="s">
        <v>17654</v>
      </c>
    </row>
    <row r="858" spans="1:29" x14ac:dyDescent="0.25">
      <c r="A858" t="s">
        <v>3339</v>
      </c>
      <c r="B858" s="166" t="s">
        <v>5811</v>
      </c>
      <c r="C858" t="s">
        <v>5812</v>
      </c>
      <c r="D858" s="1">
        <v>45163</v>
      </c>
      <c r="E858">
        <f t="shared" si="97"/>
        <v>70</v>
      </c>
      <c r="F858" t="s">
        <v>6</v>
      </c>
      <c r="G858">
        <v>630</v>
      </c>
      <c r="H858">
        <f t="shared" si="96"/>
        <v>63</v>
      </c>
      <c r="I858" t="s">
        <v>7</v>
      </c>
      <c r="J858" t="s">
        <v>8</v>
      </c>
      <c r="K858" t="s">
        <v>8</v>
      </c>
      <c r="L858" t="s">
        <v>8</v>
      </c>
      <c r="M858" t="s">
        <v>6</v>
      </c>
      <c r="N858" t="str">
        <f t="shared" si="98"/>
        <v>M</v>
      </c>
      <c r="O858" t="s">
        <v>8</v>
      </c>
      <c r="P858" t="s">
        <v>8</v>
      </c>
      <c r="Q858" t="s">
        <v>11</v>
      </c>
      <c r="R858" t="s">
        <v>8</v>
      </c>
      <c r="S858" t="str">
        <f t="shared" si="99"/>
        <v>U</v>
      </c>
      <c r="T858" t="s">
        <v>12</v>
      </c>
      <c r="U858">
        <v>1</v>
      </c>
      <c r="V858" t="s">
        <v>11</v>
      </c>
      <c r="W858" t="e">
        <f>VLOOKUP(Q858,'PBT Tag Rates'!$B$5:$E$44,4,FALSE)</f>
        <v>#N/A</v>
      </c>
      <c r="X858">
        <v>1</v>
      </c>
      <c r="Y858" s="14">
        <f>IFERROR(LOOKUP(H858,{30,43,48,53,58,63,68,73,78,83,88,93,97},{42,47,52,57,62,67,72,77,82,87,92,99,100}),999)</f>
        <v>67</v>
      </c>
      <c r="Z858" s="17">
        <f t="shared" si="100"/>
        <v>1.4285714285714286</v>
      </c>
      <c r="AA858" s="17">
        <f t="shared" si="101"/>
        <v>1.4285714285714286</v>
      </c>
      <c r="AB858" s="17">
        <f t="shared" si="102"/>
        <v>2.518344052903343</v>
      </c>
      <c r="AC858" s="17" t="s">
        <v>17654</v>
      </c>
    </row>
    <row r="859" spans="1:29" x14ac:dyDescent="0.25">
      <c r="A859" t="s">
        <v>3339</v>
      </c>
      <c r="B859" s="166" t="s">
        <v>5813</v>
      </c>
      <c r="C859" t="s">
        <v>878</v>
      </c>
      <c r="D859" s="1">
        <v>45163</v>
      </c>
      <c r="E859">
        <f t="shared" si="97"/>
        <v>70</v>
      </c>
      <c r="F859" t="s">
        <v>6</v>
      </c>
      <c r="G859">
        <v>720</v>
      </c>
      <c r="H859">
        <f t="shared" si="96"/>
        <v>72</v>
      </c>
      <c r="I859" t="s">
        <v>7</v>
      </c>
      <c r="J859" t="s">
        <v>8</v>
      </c>
      <c r="K859" t="s">
        <v>5814</v>
      </c>
      <c r="L859" t="s">
        <v>8</v>
      </c>
      <c r="M859" t="s">
        <v>6</v>
      </c>
      <c r="N859" t="str">
        <f t="shared" si="98"/>
        <v>M</v>
      </c>
      <c r="O859" t="s">
        <v>602</v>
      </c>
      <c r="P859" t="s">
        <v>752</v>
      </c>
      <c r="Q859" t="s">
        <v>221</v>
      </c>
      <c r="R859">
        <v>4</v>
      </c>
      <c r="S859">
        <f t="shared" si="99"/>
        <v>2019</v>
      </c>
      <c r="T859" t="s">
        <v>12</v>
      </c>
      <c r="U859">
        <v>1</v>
      </c>
      <c r="V859" t="s">
        <v>3396</v>
      </c>
      <c r="W859">
        <f>VLOOKUP(Q859,'PBT Tag Rates'!$B$5:$E$44,4,FALSE)</f>
        <v>0.95971980899999998</v>
      </c>
      <c r="X859">
        <v>1</v>
      </c>
      <c r="Y859" s="14">
        <f>IFERROR(LOOKUP(H859,{30,43,48,53,58,63,68,73,78,83,88,93,97},{42,47,52,57,62,67,72,77,82,87,92,99,100}),999)</f>
        <v>72</v>
      </c>
      <c r="Z859" s="17">
        <f t="shared" si="100"/>
        <v>1.4285714285714286</v>
      </c>
      <c r="AA859" s="17">
        <f t="shared" si="101"/>
        <v>1.4285714285714286</v>
      </c>
      <c r="AB859" s="17">
        <f t="shared" si="102"/>
        <v>2.518344052903343</v>
      </c>
      <c r="AC859" s="17" t="s">
        <v>17655</v>
      </c>
    </row>
    <row r="860" spans="1:29" x14ac:dyDescent="0.25">
      <c r="A860" t="s">
        <v>3339</v>
      </c>
      <c r="B860" s="166" t="s">
        <v>5815</v>
      </c>
      <c r="C860" t="s">
        <v>5816</v>
      </c>
      <c r="D860" s="1">
        <v>45163</v>
      </c>
      <c r="E860">
        <f t="shared" si="97"/>
        <v>70</v>
      </c>
      <c r="F860" t="s">
        <v>14</v>
      </c>
      <c r="G860">
        <v>800</v>
      </c>
      <c r="H860">
        <f t="shared" si="96"/>
        <v>80</v>
      </c>
      <c r="I860" t="s">
        <v>7</v>
      </c>
      <c r="J860" t="s">
        <v>8</v>
      </c>
      <c r="K860" t="s">
        <v>5817</v>
      </c>
      <c r="L860" t="s">
        <v>8</v>
      </c>
      <c r="M860" t="s">
        <v>14</v>
      </c>
      <c r="N860" t="str">
        <f t="shared" si="98"/>
        <v>F</v>
      </c>
      <c r="O860" t="s">
        <v>5818</v>
      </c>
      <c r="P860" t="s">
        <v>5819</v>
      </c>
      <c r="Q860" t="s">
        <v>281</v>
      </c>
      <c r="R860">
        <v>4</v>
      </c>
      <c r="S860">
        <f t="shared" si="99"/>
        <v>2019</v>
      </c>
      <c r="T860" t="s">
        <v>12</v>
      </c>
      <c r="U860">
        <v>1</v>
      </c>
      <c r="V860" t="s">
        <v>3079</v>
      </c>
      <c r="W860">
        <f>VLOOKUP(Q860,'PBT Tag Rates'!$B$5:$E$44,4,FALSE)</f>
        <v>0.99705232300000002</v>
      </c>
      <c r="X860">
        <v>1</v>
      </c>
      <c r="Y860" s="14">
        <f>IFERROR(LOOKUP(H860,{30,43,48,53,58,63,68,73,78,83,88,93,97},{42,47,52,57,62,67,72,77,82,87,92,99,100}),999)</f>
        <v>82</v>
      </c>
      <c r="Z860" s="17">
        <f t="shared" si="100"/>
        <v>1.4285714285714286</v>
      </c>
      <c r="AA860" s="17">
        <f t="shared" si="101"/>
        <v>1.4285714285714286</v>
      </c>
      <c r="AB860" s="17">
        <f t="shared" si="102"/>
        <v>2.518344052903343</v>
      </c>
      <c r="AC860" s="17" t="s">
        <v>17654</v>
      </c>
    </row>
    <row r="861" spans="1:29" x14ac:dyDescent="0.25">
      <c r="A861" t="s">
        <v>3339</v>
      </c>
      <c r="B861" s="166" t="s">
        <v>5820</v>
      </c>
      <c r="C861" t="s">
        <v>5821</v>
      </c>
      <c r="D861" s="1">
        <v>45163</v>
      </c>
      <c r="E861">
        <f t="shared" si="97"/>
        <v>70</v>
      </c>
      <c r="F861" t="s">
        <v>14</v>
      </c>
      <c r="G861">
        <v>820</v>
      </c>
      <c r="H861">
        <f t="shared" si="96"/>
        <v>82</v>
      </c>
      <c r="I861" t="s">
        <v>7</v>
      </c>
      <c r="J861" t="s">
        <v>8</v>
      </c>
      <c r="K861" t="s">
        <v>5822</v>
      </c>
      <c r="L861" t="s">
        <v>8</v>
      </c>
      <c r="M861" t="s">
        <v>14</v>
      </c>
      <c r="N861" t="str">
        <f t="shared" si="98"/>
        <v>F</v>
      </c>
      <c r="O861" t="s">
        <v>8</v>
      </c>
      <c r="P861" t="s">
        <v>8</v>
      </c>
      <c r="Q861" t="s">
        <v>11</v>
      </c>
      <c r="R861" t="s">
        <v>8</v>
      </c>
      <c r="S861" t="str">
        <f t="shared" si="99"/>
        <v>U</v>
      </c>
      <c r="T861" t="s">
        <v>12</v>
      </c>
      <c r="U861">
        <v>1</v>
      </c>
      <c r="V861" t="s">
        <v>11</v>
      </c>
      <c r="W861" t="e">
        <f>VLOOKUP(Q861,'PBT Tag Rates'!$B$5:$E$44,4,FALSE)</f>
        <v>#N/A</v>
      </c>
      <c r="X861">
        <v>1</v>
      </c>
      <c r="Y861" s="14">
        <f>IFERROR(LOOKUP(H861,{30,43,48,53,58,63,68,73,78,83,88,93,97},{42,47,52,57,62,67,72,77,82,87,92,99,100}),999)</f>
        <v>82</v>
      </c>
      <c r="Z861" s="17">
        <f t="shared" si="100"/>
        <v>1.4285714285714286</v>
      </c>
      <c r="AA861" s="17">
        <f t="shared" si="101"/>
        <v>1.4285714285714286</v>
      </c>
      <c r="AB861" s="17">
        <f t="shared" si="102"/>
        <v>2.518344052903343</v>
      </c>
      <c r="AC861" s="17" t="s">
        <v>17654</v>
      </c>
    </row>
    <row r="862" spans="1:29" x14ac:dyDescent="0.25">
      <c r="A862" t="s">
        <v>3339</v>
      </c>
      <c r="B862" s="166" t="s">
        <v>5823</v>
      </c>
      <c r="C862" t="s">
        <v>5824</v>
      </c>
      <c r="D862" s="1">
        <v>45163</v>
      </c>
      <c r="E862">
        <f t="shared" si="97"/>
        <v>70</v>
      </c>
      <c r="F862" t="s">
        <v>14</v>
      </c>
      <c r="G862">
        <v>720</v>
      </c>
      <c r="H862">
        <f t="shared" si="96"/>
        <v>72</v>
      </c>
      <c r="I862" t="s">
        <v>7</v>
      </c>
      <c r="J862" t="s">
        <v>8</v>
      </c>
      <c r="K862" t="s">
        <v>5825</v>
      </c>
      <c r="L862" t="s">
        <v>8</v>
      </c>
      <c r="M862" t="s">
        <v>14</v>
      </c>
      <c r="N862" t="str">
        <f t="shared" si="98"/>
        <v>F</v>
      </c>
      <c r="O862" t="s">
        <v>1273</v>
      </c>
      <c r="P862" t="s">
        <v>1274</v>
      </c>
      <c r="Q862" t="s">
        <v>221</v>
      </c>
      <c r="R862">
        <v>4</v>
      </c>
      <c r="S862">
        <f t="shared" si="99"/>
        <v>2019</v>
      </c>
      <c r="T862" t="s">
        <v>12</v>
      </c>
      <c r="U862">
        <v>0.999999999999999</v>
      </c>
      <c r="V862" t="s">
        <v>3346</v>
      </c>
      <c r="W862">
        <f>VLOOKUP(Q862,'PBT Tag Rates'!$B$5:$E$44,4,FALSE)</f>
        <v>0.95971980899999998</v>
      </c>
      <c r="X862">
        <v>1</v>
      </c>
      <c r="Y862" s="14">
        <f>IFERROR(LOOKUP(H862,{30,43,48,53,58,63,68,73,78,83,88,93,97},{42,47,52,57,62,67,72,77,82,87,92,99,100}),999)</f>
        <v>72</v>
      </c>
      <c r="Z862" s="17">
        <f t="shared" si="100"/>
        <v>1.4285714285714286</v>
      </c>
      <c r="AA862" s="17">
        <f t="shared" si="101"/>
        <v>1.4285714285714286</v>
      </c>
      <c r="AB862" s="17">
        <f t="shared" si="102"/>
        <v>2.518344052903343</v>
      </c>
      <c r="AC862" s="17" t="s">
        <v>17654</v>
      </c>
    </row>
    <row r="863" spans="1:29" x14ac:dyDescent="0.25">
      <c r="A863" t="s">
        <v>3339</v>
      </c>
      <c r="B863" s="166" t="s">
        <v>5826</v>
      </c>
      <c r="C863" t="s">
        <v>5827</v>
      </c>
      <c r="D863" s="1">
        <v>45163</v>
      </c>
      <c r="E863">
        <f t="shared" si="97"/>
        <v>70</v>
      </c>
      <c r="F863" t="s">
        <v>14</v>
      </c>
      <c r="G863">
        <v>710</v>
      </c>
      <c r="H863">
        <f t="shared" si="96"/>
        <v>71</v>
      </c>
      <c r="I863" t="s">
        <v>9</v>
      </c>
      <c r="J863">
        <v>1</v>
      </c>
      <c r="K863" t="s">
        <v>5828</v>
      </c>
      <c r="L863" t="s">
        <v>8</v>
      </c>
      <c r="M863" t="s">
        <v>14</v>
      </c>
      <c r="N863" t="str">
        <f t="shared" si="98"/>
        <v>F</v>
      </c>
      <c r="O863" t="s">
        <v>2979</v>
      </c>
      <c r="P863" t="s">
        <v>2980</v>
      </c>
      <c r="Q863" t="s">
        <v>281</v>
      </c>
      <c r="R863">
        <v>4</v>
      </c>
      <c r="S863">
        <f t="shared" si="99"/>
        <v>2019</v>
      </c>
      <c r="T863" t="s">
        <v>12</v>
      </c>
      <c r="U863">
        <v>0.999999999999999</v>
      </c>
      <c r="V863" t="s">
        <v>3169</v>
      </c>
      <c r="W863">
        <f>VLOOKUP(Q863,'PBT Tag Rates'!$B$5:$E$44,4,FALSE)</f>
        <v>0.99705232300000002</v>
      </c>
      <c r="X863">
        <v>1</v>
      </c>
      <c r="Y863" s="14">
        <f>IFERROR(LOOKUP(H863,{30,43,48,53,58,63,68,73,78,83,88,93,97},{42,47,52,57,62,67,72,77,82,87,92,99,100}),999)</f>
        <v>72</v>
      </c>
      <c r="Z863" s="17">
        <f t="shared" si="100"/>
        <v>1.4285714285714286</v>
      </c>
      <c r="AA863" s="17">
        <f t="shared" si="101"/>
        <v>1.4285714285714286</v>
      </c>
      <c r="AB863" s="17">
        <f t="shared" si="102"/>
        <v>2.518344052903343</v>
      </c>
      <c r="AC863" s="17" t="s">
        <v>17654</v>
      </c>
    </row>
    <row r="864" spans="1:29" x14ac:dyDescent="0.25">
      <c r="A864" t="s">
        <v>3339</v>
      </c>
      <c r="B864" s="166" t="s">
        <v>5829</v>
      </c>
      <c r="C864" t="s">
        <v>5830</v>
      </c>
      <c r="D864" s="1">
        <v>45163</v>
      </c>
      <c r="E864">
        <f t="shared" si="97"/>
        <v>70</v>
      </c>
      <c r="F864" t="s">
        <v>14</v>
      </c>
      <c r="G864">
        <v>810</v>
      </c>
      <c r="H864">
        <f t="shared" si="96"/>
        <v>81</v>
      </c>
      <c r="I864" t="s">
        <v>9</v>
      </c>
      <c r="J864">
        <v>1</v>
      </c>
      <c r="K864" t="s">
        <v>5831</v>
      </c>
      <c r="L864" t="s">
        <v>8</v>
      </c>
      <c r="M864" t="s">
        <v>14</v>
      </c>
      <c r="N864" t="str">
        <f t="shared" si="98"/>
        <v>F</v>
      </c>
      <c r="O864" t="s">
        <v>554</v>
      </c>
      <c r="P864" t="s">
        <v>5832</v>
      </c>
      <c r="Q864" t="s">
        <v>15</v>
      </c>
      <c r="R864">
        <v>5</v>
      </c>
      <c r="S864">
        <f t="shared" si="99"/>
        <v>2018</v>
      </c>
      <c r="T864" t="s">
        <v>12</v>
      </c>
      <c r="U864">
        <v>0.999999999999999</v>
      </c>
      <c r="V864" t="s">
        <v>3951</v>
      </c>
      <c r="W864">
        <f>VLOOKUP(Q864,'PBT Tag Rates'!$B$5:$E$44,4,FALSE)</f>
        <v>0.80551598400000002</v>
      </c>
      <c r="X864">
        <v>1</v>
      </c>
      <c r="Y864" s="14">
        <f>IFERROR(LOOKUP(H864,{30,43,48,53,58,63,68,73,78,83,88,93,97},{42,47,52,57,62,67,72,77,82,87,92,99,100}),999)</f>
        <v>82</v>
      </c>
      <c r="Z864" s="17">
        <f t="shared" si="100"/>
        <v>1.4285714285714286</v>
      </c>
      <c r="AA864" s="17">
        <f t="shared" si="101"/>
        <v>1.4285714285714286</v>
      </c>
      <c r="AB864" s="17">
        <f t="shared" si="102"/>
        <v>2.518344052903343</v>
      </c>
      <c r="AC864" s="17" t="s">
        <v>17655</v>
      </c>
    </row>
    <row r="865" spans="1:29" x14ac:dyDescent="0.25">
      <c r="A865" t="s">
        <v>3339</v>
      </c>
      <c r="B865" s="166" t="s">
        <v>5833</v>
      </c>
      <c r="C865" t="s">
        <v>5834</v>
      </c>
      <c r="D865" s="1">
        <v>45163</v>
      </c>
      <c r="E865">
        <f t="shared" si="97"/>
        <v>70</v>
      </c>
      <c r="F865" t="s">
        <v>6</v>
      </c>
      <c r="G865">
        <v>860</v>
      </c>
      <c r="H865">
        <f t="shared" si="96"/>
        <v>86</v>
      </c>
      <c r="I865" t="s">
        <v>7</v>
      </c>
      <c r="J865" t="s">
        <v>8</v>
      </c>
      <c r="K865" t="s">
        <v>5835</v>
      </c>
      <c r="L865" t="s">
        <v>8</v>
      </c>
      <c r="M865" t="s">
        <v>6</v>
      </c>
      <c r="N865" t="str">
        <f t="shared" si="98"/>
        <v>M</v>
      </c>
      <c r="O865" t="s">
        <v>8</v>
      </c>
      <c r="P865" t="s">
        <v>8</v>
      </c>
      <c r="Q865" t="s">
        <v>11</v>
      </c>
      <c r="R865" t="s">
        <v>8</v>
      </c>
      <c r="S865" t="str">
        <f t="shared" si="99"/>
        <v>U</v>
      </c>
      <c r="T865" t="s">
        <v>12</v>
      </c>
      <c r="U865">
        <v>1</v>
      </c>
      <c r="V865" t="s">
        <v>11</v>
      </c>
      <c r="W865" t="e">
        <f>VLOOKUP(Q865,'PBT Tag Rates'!$B$5:$E$44,4,FALSE)</f>
        <v>#N/A</v>
      </c>
      <c r="X865">
        <v>1</v>
      </c>
      <c r="Y865" s="14">
        <f>IFERROR(LOOKUP(H865,{30,43,48,53,58,63,68,73,78,83,88,93,97},{42,47,52,57,62,67,72,77,82,87,92,99,100}),999)</f>
        <v>87</v>
      </c>
      <c r="Z865" s="17">
        <f t="shared" si="100"/>
        <v>1.4285714285714286</v>
      </c>
      <c r="AA865" s="17">
        <f t="shared" si="101"/>
        <v>1.4285714285714286</v>
      </c>
      <c r="AB865" s="17">
        <f t="shared" si="102"/>
        <v>2.518344052903343</v>
      </c>
      <c r="AC865" s="17" t="s">
        <v>17654</v>
      </c>
    </row>
    <row r="866" spans="1:29" x14ac:dyDescent="0.25">
      <c r="A866" t="s">
        <v>3339</v>
      </c>
      <c r="B866" s="166" t="s">
        <v>5836</v>
      </c>
      <c r="C866" t="s">
        <v>5837</v>
      </c>
      <c r="D866" s="1">
        <v>45163</v>
      </c>
      <c r="E866">
        <f t="shared" si="97"/>
        <v>70</v>
      </c>
      <c r="F866" t="s">
        <v>14</v>
      </c>
      <c r="G866">
        <v>850</v>
      </c>
      <c r="H866">
        <f t="shared" si="96"/>
        <v>85</v>
      </c>
      <c r="I866" t="s">
        <v>9</v>
      </c>
      <c r="J866">
        <v>1</v>
      </c>
      <c r="K866" t="s">
        <v>5838</v>
      </c>
      <c r="L866" t="s">
        <v>8</v>
      </c>
      <c r="M866" t="s">
        <v>14</v>
      </c>
      <c r="N866" t="str">
        <f t="shared" si="98"/>
        <v>F</v>
      </c>
      <c r="O866" t="s">
        <v>637</v>
      </c>
      <c r="P866" t="s">
        <v>638</v>
      </c>
      <c r="Q866" t="s">
        <v>15</v>
      </c>
      <c r="R866">
        <v>5</v>
      </c>
      <c r="S866">
        <f t="shared" si="99"/>
        <v>2018</v>
      </c>
      <c r="T866" t="s">
        <v>12</v>
      </c>
      <c r="U866">
        <v>0.999999999999999</v>
      </c>
      <c r="V866" t="s">
        <v>3876</v>
      </c>
      <c r="W866">
        <f>VLOOKUP(Q866,'PBT Tag Rates'!$B$5:$E$44,4,FALSE)</f>
        <v>0.80551598400000002</v>
      </c>
      <c r="X866">
        <v>1</v>
      </c>
      <c r="Y866" s="14">
        <f>IFERROR(LOOKUP(H866,{30,43,48,53,58,63,68,73,78,83,88,93,97},{42,47,52,57,62,67,72,77,82,87,92,99,100}),999)</f>
        <v>87</v>
      </c>
      <c r="Z866" s="17">
        <f t="shared" si="100"/>
        <v>1.4285714285714286</v>
      </c>
      <c r="AA866" s="17">
        <f t="shared" si="101"/>
        <v>1.4285714285714286</v>
      </c>
      <c r="AB866" s="17">
        <f t="shared" si="102"/>
        <v>2.518344052903343</v>
      </c>
      <c r="AC866" s="17" t="s">
        <v>17654</v>
      </c>
    </row>
    <row r="867" spans="1:29" x14ac:dyDescent="0.25">
      <c r="A867" t="s">
        <v>3339</v>
      </c>
      <c r="B867" s="166" t="s">
        <v>5839</v>
      </c>
      <c r="C867" t="s">
        <v>879</v>
      </c>
      <c r="D867" s="1">
        <v>45163</v>
      </c>
      <c r="E867">
        <f t="shared" si="97"/>
        <v>70</v>
      </c>
      <c r="F867" t="s">
        <v>6</v>
      </c>
      <c r="G867">
        <v>860</v>
      </c>
      <c r="H867">
        <f t="shared" si="96"/>
        <v>86</v>
      </c>
      <c r="I867" t="s">
        <v>9</v>
      </c>
      <c r="J867">
        <v>1</v>
      </c>
      <c r="K867" t="s">
        <v>5840</v>
      </c>
      <c r="L867" t="s">
        <v>8</v>
      </c>
      <c r="M867" t="s">
        <v>6</v>
      </c>
      <c r="N867" t="str">
        <f t="shared" si="98"/>
        <v>M</v>
      </c>
      <c r="O867" t="s">
        <v>961</v>
      </c>
      <c r="P867" t="s">
        <v>962</v>
      </c>
      <c r="Q867" t="s">
        <v>221</v>
      </c>
      <c r="R867">
        <v>4</v>
      </c>
      <c r="S867">
        <f t="shared" si="99"/>
        <v>2019</v>
      </c>
      <c r="T867" t="s">
        <v>12</v>
      </c>
      <c r="U867">
        <v>1</v>
      </c>
      <c r="V867" t="s">
        <v>3357</v>
      </c>
      <c r="W867">
        <f>VLOOKUP(Q867,'PBT Tag Rates'!$B$5:$E$44,4,FALSE)</f>
        <v>0.95971980899999998</v>
      </c>
      <c r="X867">
        <v>1</v>
      </c>
      <c r="Y867" s="14">
        <f>IFERROR(LOOKUP(H867,{30,43,48,53,58,63,68,73,78,83,88,93,97},{42,47,52,57,62,67,72,77,82,87,92,99,100}),999)</f>
        <v>87</v>
      </c>
      <c r="Z867" s="17">
        <f t="shared" si="100"/>
        <v>1.4285714285714286</v>
      </c>
      <c r="AA867" s="17">
        <f t="shared" si="101"/>
        <v>1.4285714285714286</v>
      </c>
      <c r="AB867" s="17">
        <f t="shared" si="102"/>
        <v>2.518344052903343</v>
      </c>
      <c r="AC867" s="17" t="s">
        <v>17654</v>
      </c>
    </row>
    <row r="868" spans="1:29" x14ac:dyDescent="0.25">
      <c r="A868" t="s">
        <v>3339</v>
      </c>
      <c r="B868" s="166" t="s">
        <v>5841</v>
      </c>
      <c r="C868" t="s">
        <v>5842</v>
      </c>
      <c r="D868" s="1">
        <v>45163</v>
      </c>
      <c r="E868">
        <f t="shared" si="97"/>
        <v>70</v>
      </c>
      <c r="F868" t="s">
        <v>14</v>
      </c>
      <c r="G868">
        <v>770</v>
      </c>
      <c r="H868">
        <f t="shared" si="96"/>
        <v>77</v>
      </c>
      <c r="I868" t="s">
        <v>7</v>
      </c>
      <c r="J868" t="s">
        <v>8</v>
      </c>
      <c r="K868" t="s">
        <v>5843</v>
      </c>
      <c r="L868" t="s">
        <v>8</v>
      </c>
      <c r="M868" t="s">
        <v>14</v>
      </c>
      <c r="N868" t="str">
        <f t="shared" si="98"/>
        <v>F</v>
      </c>
      <c r="O868" t="s">
        <v>1345</v>
      </c>
      <c r="P868" t="s">
        <v>1346</v>
      </c>
      <c r="Q868" t="s">
        <v>221</v>
      </c>
      <c r="R868">
        <v>4</v>
      </c>
      <c r="S868">
        <f t="shared" si="99"/>
        <v>2019</v>
      </c>
      <c r="T868" t="s">
        <v>12</v>
      </c>
      <c r="U868">
        <v>0.999999999999999</v>
      </c>
      <c r="V868" t="s">
        <v>3346</v>
      </c>
      <c r="W868">
        <f>VLOOKUP(Q868,'PBT Tag Rates'!$B$5:$E$44,4,FALSE)</f>
        <v>0.95971980899999998</v>
      </c>
      <c r="X868">
        <v>1</v>
      </c>
      <c r="Y868" s="14">
        <f>IFERROR(LOOKUP(H868,{30,43,48,53,58,63,68,73,78,83,88,93,97},{42,47,52,57,62,67,72,77,82,87,92,99,100}),999)</f>
        <v>77</v>
      </c>
      <c r="Z868" s="17">
        <f t="shared" si="100"/>
        <v>1.4285714285714286</v>
      </c>
      <c r="AA868" s="17">
        <f t="shared" si="101"/>
        <v>1.4285714285714286</v>
      </c>
      <c r="AB868" s="17">
        <f t="shared" si="102"/>
        <v>2.518344052903343</v>
      </c>
      <c r="AC868" s="17" t="s">
        <v>17654</v>
      </c>
    </row>
    <row r="869" spans="1:29" x14ac:dyDescent="0.25">
      <c r="A869" t="s">
        <v>3339</v>
      </c>
      <c r="B869" s="166" t="s">
        <v>5844</v>
      </c>
      <c r="C869" t="s">
        <v>5845</v>
      </c>
      <c r="D869" s="1">
        <v>45163</v>
      </c>
      <c r="E869">
        <f t="shared" si="97"/>
        <v>70</v>
      </c>
      <c r="F869" t="s">
        <v>14</v>
      </c>
      <c r="G869">
        <v>920</v>
      </c>
      <c r="H869">
        <f t="shared" si="96"/>
        <v>92</v>
      </c>
      <c r="I869" t="s">
        <v>7</v>
      </c>
      <c r="J869" t="s">
        <v>8</v>
      </c>
      <c r="K869" t="s">
        <v>5846</v>
      </c>
      <c r="L869" t="s">
        <v>8</v>
      </c>
      <c r="M869" t="s">
        <v>6</v>
      </c>
      <c r="N869" t="str">
        <f t="shared" si="98"/>
        <v>M</v>
      </c>
      <c r="O869" t="s">
        <v>8</v>
      </c>
      <c r="P869" t="s">
        <v>8</v>
      </c>
      <c r="Q869" t="s">
        <v>11</v>
      </c>
      <c r="R869" t="s">
        <v>8</v>
      </c>
      <c r="S869" t="str">
        <f t="shared" si="99"/>
        <v>U</v>
      </c>
      <c r="T869" t="s">
        <v>12</v>
      </c>
      <c r="U869">
        <v>0.999999999999999</v>
      </c>
      <c r="V869" t="s">
        <v>11</v>
      </c>
      <c r="W869" t="e">
        <f>VLOOKUP(Q869,'PBT Tag Rates'!$B$5:$E$44,4,FALSE)</f>
        <v>#N/A</v>
      </c>
      <c r="X869">
        <v>1</v>
      </c>
      <c r="Y869" s="14">
        <f>IFERROR(LOOKUP(H869,{30,43,48,53,58,63,68,73,78,83,88,93,97},{42,47,52,57,62,67,72,77,82,87,92,99,100}),999)</f>
        <v>92</v>
      </c>
      <c r="Z869" s="17">
        <f t="shared" si="100"/>
        <v>1.4285714285714286</v>
      </c>
      <c r="AA869" s="17">
        <f t="shared" si="101"/>
        <v>1.4285714285714286</v>
      </c>
      <c r="AB869" s="17">
        <f t="shared" si="102"/>
        <v>2.518344052903343</v>
      </c>
      <c r="AC869" s="17" t="s">
        <v>17654</v>
      </c>
    </row>
    <row r="870" spans="1:29" x14ac:dyDescent="0.25">
      <c r="A870" t="s">
        <v>3339</v>
      </c>
      <c r="B870" s="166" t="s">
        <v>5847</v>
      </c>
      <c r="C870" t="s">
        <v>880</v>
      </c>
      <c r="D870" s="1">
        <v>45163</v>
      </c>
      <c r="E870">
        <f t="shared" si="97"/>
        <v>70</v>
      </c>
      <c r="F870" t="s">
        <v>6</v>
      </c>
      <c r="G870">
        <v>830</v>
      </c>
      <c r="H870">
        <f t="shared" si="96"/>
        <v>83</v>
      </c>
      <c r="I870" t="s">
        <v>9</v>
      </c>
      <c r="J870">
        <v>1</v>
      </c>
      <c r="K870" t="s">
        <v>5848</v>
      </c>
      <c r="L870" t="s">
        <v>8</v>
      </c>
      <c r="M870" t="s">
        <v>6</v>
      </c>
      <c r="N870" t="str">
        <f t="shared" si="98"/>
        <v>M</v>
      </c>
      <c r="O870" t="s">
        <v>5849</v>
      </c>
      <c r="P870" t="s">
        <v>5850</v>
      </c>
      <c r="Q870" t="s">
        <v>221</v>
      </c>
      <c r="R870">
        <v>4</v>
      </c>
      <c r="S870">
        <f t="shared" si="99"/>
        <v>2019</v>
      </c>
      <c r="T870" t="s">
        <v>12</v>
      </c>
      <c r="U870">
        <v>0.999999999999999</v>
      </c>
      <c r="V870" t="s">
        <v>3608</v>
      </c>
      <c r="W870">
        <f>VLOOKUP(Q870,'PBT Tag Rates'!$B$5:$E$44,4,FALSE)</f>
        <v>0.95971980899999998</v>
      </c>
      <c r="X870">
        <v>1</v>
      </c>
      <c r="Y870" s="14">
        <f>IFERROR(LOOKUP(H870,{30,43,48,53,58,63,68,73,78,83,88,93,97},{42,47,52,57,62,67,72,77,82,87,92,99,100}),999)</f>
        <v>87</v>
      </c>
      <c r="Z870" s="17">
        <f t="shared" si="100"/>
        <v>1.4285714285714286</v>
      </c>
      <c r="AA870" s="17">
        <f t="shared" si="101"/>
        <v>1.4285714285714286</v>
      </c>
      <c r="AB870" s="17">
        <f t="shared" si="102"/>
        <v>2.518344052903343</v>
      </c>
      <c r="AC870" s="17" t="s">
        <v>17654</v>
      </c>
    </row>
    <row r="871" spans="1:29" x14ac:dyDescent="0.25">
      <c r="A871" t="s">
        <v>3339</v>
      </c>
      <c r="B871" s="166" t="s">
        <v>5851</v>
      </c>
      <c r="C871" t="s">
        <v>5852</v>
      </c>
      <c r="D871" s="1">
        <v>45163</v>
      </c>
      <c r="E871">
        <f t="shared" si="97"/>
        <v>70</v>
      </c>
      <c r="F871" t="s">
        <v>14</v>
      </c>
      <c r="G871">
        <v>730</v>
      </c>
      <c r="H871">
        <f t="shared" si="96"/>
        <v>73</v>
      </c>
      <c r="I871" t="s">
        <v>7</v>
      </c>
      <c r="J871" t="s">
        <v>8</v>
      </c>
      <c r="K871" t="s">
        <v>5853</v>
      </c>
      <c r="L871" t="s">
        <v>8</v>
      </c>
      <c r="M871" t="s">
        <v>14</v>
      </c>
      <c r="N871" t="str">
        <f t="shared" si="98"/>
        <v>F</v>
      </c>
      <c r="O871" t="s">
        <v>1899</v>
      </c>
      <c r="P871" t="s">
        <v>1900</v>
      </c>
      <c r="Q871" t="s">
        <v>221</v>
      </c>
      <c r="R871">
        <v>4</v>
      </c>
      <c r="S871">
        <f t="shared" si="99"/>
        <v>2019</v>
      </c>
      <c r="T871" t="s">
        <v>12</v>
      </c>
      <c r="U871">
        <v>0.999999999999998</v>
      </c>
      <c r="V871" t="s">
        <v>3346</v>
      </c>
      <c r="W871">
        <f>VLOOKUP(Q871,'PBT Tag Rates'!$B$5:$E$44,4,FALSE)</f>
        <v>0.95971980899999998</v>
      </c>
      <c r="X871">
        <v>1</v>
      </c>
      <c r="Y871" s="14">
        <f>IFERROR(LOOKUP(H871,{30,43,48,53,58,63,68,73,78,83,88,93,97},{42,47,52,57,62,67,72,77,82,87,92,99,100}),999)</f>
        <v>77</v>
      </c>
      <c r="Z871" s="17">
        <f t="shared" si="100"/>
        <v>1.4285714285714286</v>
      </c>
      <c r="AA871" s="17">
        <f t="shared" si="101"/>
        <v>1.4285714285714286</v>
      </c>
      <c r="AB871" s="17">
        <f t="shared" si="102"/>
        <v>2.518344052903343</v>
      </c>
      <c r="AC871" s="17" t="s">
        <v>17654</v>
      </c>
    </row>
    <row r="872" spans="1:29" x14ac:dyDescent="0.25">
      <c r="A872" t="s">
        <v>3339</v>
      </c>
      <c r="B872" s="166" t="s">
        <v>5854</v>
      </c>
      <c r="C872" t="s">
        <v>5855</v>
      </c>
      <c r="D872" s="1">
        <v>45163</v>
      </c>
      <c r="E872">
        <f t="shared" si="97"/>
        <v>70</v>
      </c>
      <c r="F872" t="s">
        <v>6</v>
      </c>
      <c r="G872">
        <v>820</v>
      </c>
      <c r="H872">
        <f t="shared" si="96"/>
        <v>82</v>
      </c>
      <c r="I872" t="s">
        <v>7</v>
      </c>
      <c r="J872" t="s">
        <v>8</v>
      </c>
      <c r="K872" t="s">
        <v>5856</v>
      </c>
      <c r="L872" t="s">
        <v>8</v>
      </c>
      <c r="M872" t="s">
        <v>6</v>
      </c>
      <c r="N872" t="str">
        <f t="shared" si="98"/>
        <v>M</v>
      </c>
      <c r="O872" t="s">
        <v>1154</v>
      </c>
      <c r="P872" t="s">
        <v>1155</v>
      </c>
      <c r="Q872" t="s">
        <v>221</v>
      </c>
      <c r="R872">
        <v>4</v>
      </c>
      <c r="S872">
        <f t="shared" si="99"/>
        <v>2019</v>
      </c>
      <c r="T872" t="s">
        <v>12</v>
      </c>
      <c r="U872">
        <v>1</v>
      </c>
      <c r="V872" t="s">
        <v>3396</v>
      </c>
      <c r="W872">
        <f>VLOOKUP(Q872,'PBT Tag Rates'!$B$5:$E$44,4,FALSE)</f>
        <v>0.95971980899999998</v>
      </c>
      <c r="X872">
        <v>1</v>
      </c>
      <c r="Y872" s="14">
        <f>IFERROR(LOOKUP(H872,{30,43,48,53,58,63,68,73,78,83,88,93,97},{42,47,52,57,62,67,72,77,82,87,92,99,100}),999)</f>
        <v>82</v>
      </c>
      <c r="Z872" s="17">
        <f t="shared" si="100"/>
        <v>1.4285714285714286</v>
      </c>
      <c r="AA872" s="17">
        <f t="shared" si="101"/>
        <v>1.4285714285714286</v>
      </c>
      <c r="AB872" s="17">
        <f t="shared" si="102"/>
        <v>2.518344052903343</v>
      </c>
      <c r="AC872" s="17" t="s">
        <v>17655</v>
      </c>
    </row>
    <row r="873" spans="1:29" x14ac:dyDescent="0.25">
      <c r="A873" t="s">
        <v>3339</v>
      </c>
      <c r="B873" s="166" t="s">
        <v>5857</v>
      </c>
      <c r="C873" t="s">
        <v>5858</v>
      </c>
      <c r="D873" s="1">
        <v>45163</v>
      </c>
      <c r="E873">
        <f t="shared" si="97"/>
        <v>70</v>
      </c>
      <c r="F873" t="s">
        <v>14</v>
      </c>
      <c r="G873">
        <v>740</v>
      </c>
      <c r="H873">
        <f t="shared" si="96"/>
        <v>74</v>
      </c>
      <c r="I873" t="s">
        <v>7</v>
      </c>
      <c r="J873" t="s">
        <v>8</v>
      </c>
      <c r="K873" t="s">
        <v>5859</v>
      </c>
      <c r="L873" t="s">
        <v>8</v>
      </c>
      <c r="M873" t="s">
        <v>14</v>
      </c>
      <c r="N873" t="str">
        <f t="shared" si="98"/>
        <v>F</v>
      </c>
      <c r="O873" t="s">
        <v>1977</v>
      </c>
      <c r="P873" t="s">
        <v>4945</v>
      </c>
      <c r="Q873" t="s">
        <v>221</v>
      </c>
      <c r="R873">
        <v>4</v>
      </c>
      <c r="S873">
        <f t="shared" si="99"/>
        <v>2019</v>
      </c>
      <c r="T873" t="s">
        <v>12</v>
      </c>
      <c r="U873">
        <v>1</v>
      </c>
      <c r="V873" t="s">
        <v>3346</v>
      </c>
      <c r="W873">
        <f>VLOOKUP(Q873,'PBT Tag Rates'!$B$5:$E$44,4,FALSE)</f>
        <v>0.95971980899999998</v>
      </c>
      <c r="X873">
        <v>1</v>
      </c>
      <c r="Y873" s="14">
        <f>IFERROR(LOOKUP(H873,{30,43,48,53,58,63,68,73,78,83,88,93,97},{42,47,52,57,62,67,72,77,82,87,92,99,100}),999)</f>
        <v>77</v>
      </c>
      <c r="Z873" s="17">
        <f t="shared" si="100"/>
        <v>1.4285714285714286</v>
      </c>
      <c r="AA873" s="17">
        <f t="shared" si="101"/>
        <v>1.4285714285714286</v>
      </c>
      <c r="AB873" s="17">
        <f t="shared" si="102"/>
        <v>2.518344052903343</v>
      </c>
      <c r="AC873" s="17" t="s">
        <v>17654</v>
      </c>
    </row>
    <row r="874" spans="1:29" x14ac:dyDescent="0.25">
      <c r="A874" t="s">
        <v>3339</v>
      </c>
      <c r="B874" s="166" t="s">
        <v>5860</v>
      </c>
      <c r="C874" t="s">
        <v>5861</v>
      </c>
      <c r="D874" s="1">
        <v>45163</v>
      </c>
      <c r="E874">
        <f t="shared" si="97"/>
        <v>70</v>
      </c>
      <c r="F874" t="s">
        <v>6</v>
      </c>
      <c r="G874">
        <v>830</v>
      </c>
      <c r="H874">
        <f t="shared" si="96"/>
        <v>83</v>
      </c>
      <c r="I874" t="s">
        <v>9</v>
      </c>
      <c r="J874">
        <v>1</v>
      </c>
      <c r="K874" t="s">
        <v>5862</v>
      </c>
      <c r="L874" t="s">
        <v>8</v>
      </c>
      <c r="M874" t="s">
        <v>6</v>
      </c>
      <c r="N874" t="str">
        <f t="shared" si="98"/>
        <v>M</v>
      </c>
      <c r="O874" t="s">
        <v>2278</v>
      </c>
      <c r="P874" t="s">
        <v>5863</v>
      </c>
      <c r="Q874" t="s">
        <v>221</v>
      </c>
      <c r="R874">
        <v>4</v>
      </c>
      <c r="S874">
        <f t="shared" si="99"/>
        <v>2019</v>
      </c>
      <c r="T874" t="s">
        <v>12</v>
      </c>
      <c r="U874">
        <v>0.999999999999999</v>
      </c>
      <c r="V874" t="s">
        <v>3363</v>
      </c>
      <c r="W874">
        <f>VLOOKUP(Q874,'PBT Tag Rates'!$B$5:$E$44,4,FALSE)</f>
        <v>0.95971980899999998</v>
      </c>
      <c r="X874">
        <v>1</v>
      </c>
      <c r="Y874" s="14">
        <f>IFERROR(LOOKUP(H874,{30,43,48,53,58,63,68,73,78,83,88,93,97},{42,47,52,57,62,67,72,77,82,87,92,99,100}),999)</f>
        <v>87</v>
      </c>
      <c r="Z874" s="17">
        <f t="shared" si="100"/>
        <v>1.4285714285714286</v>
      </c>
      <c r="AA874" s="17">
        <f t="shared" si="101"/>
        <v>1.4285714285714286</v>
      </c>
      <c r="AB874" s="17">
        <f t="shared" si="102"/>
        <v>2.518344052903343</v>
      </c>
      <c r="AC874" s="17" t="s">
        <v>17654</v>
      </c>
    </row>
    <row r="875" spans="1:29" x14ac:dyDescent="0.25">
      <c r="A875" t="s">
        <v>3339</v>
      </c>
      <c r="B875" s="166" t="s">
        <v>5864</v>
      </c>
      <c r="C875" t="s">
        <v>5865</v>
      </c>
      <c r="D875" s="1">
        <v>45163</v>
      </c>
      <c r="E875">
        <f t="shared" si="97"/>
        <v>70</v>
      </c>
      <c r="F875" t="s">
        <v>14</v>
      </c>
      <c r="G875">
        <v>730</v>
      </c>
      <c r="H875">
        <f t="shared" si="96"/>
        <v>73</v>
      </c>
      <c r="I875" t="s">
        <v>7</v>
      </c>
      <c r="J875" t="s">
        <v>8</v>
      </c>
      <c r="K875" t="s">
        <v>5866</v>
      </c>
      <c r="L875" t="s">
        <v>8</v>
      </c>
      <c r="M875" t="s">
        <v>14</v>
      </c>
      <c r="N875" t="str">
        <f t="shared" si="98"/>
        <v>F</v>
      </c>
      <c r="O875" t="s">
        <v>2942</v>
      </c>
      <c r="P875" t="s">
        <v>3516</v>
      </c>
      <c r="Q875" t="s">
        <v>221</v>
      </c>
      <c r="R875">
        <v>4</v>
      </c>
      <c r="S875">
        <f t="shared" si="99"/>
        <v>2019</v>
      </c>
      <c r="T875" t="s">
        <v>12</v>
      </c>
      <c r="U875">
        <v>0.999999999999997</v>
      </c>
      <c r="V875" t="s">
        <v>3396</v>
      </c>
      <c r="W875">
        <f>VLOOKUP(Q875,'PBT Tag Rates'!$B$5:$E$44,4,FALSE)</f>
        <v>0.95971980899999998</v>
      </c>
      <c r="X875">
        <v>1</v>
      </c>
      <c r="Y875" s="14">
        <f>IFERROR(LOOKUP(H875,{30,43,48,53,58,63,68,73,78,83,88,93,97},{42,47,52,57,62,67,72,77,82,87,92,99,100}),999)</f>
        <v>77</v>
      </c>
      <c r="Z875" s="17">
        <f t="shared" si="100"/>
        <v>1.4285714285714286</v>
      </c>
      <c r="AA875" s="17">
        <f t="shared" si="101"/>
        <v>1.4285714285714286</v>
      </c>
      <c r="AB875" s="17">
        <f t="shared" si="102"/>
        <v>2.518344052903343</v>
      </c>
      <c r="AC875" s="17" t="s">
        <v>17655</v>
      </c>
    </row>
    <row r="876" spans="1:29" x14ac:dyDescent="0.25">
      <c r="A876" t="s">
        <v>3339</v>
      </c>
      <c r="B876" s="166" t="s">
        <v>5867</v>
      </c>
      <c r="C876" t="s">
        <v>5868</v>
      </c>
      <c r="D876" s="1">
        <v>45163</v>
      </c>
      <c r="E876">
        <f t="shared" si="97"/>
        <v>70</v>
      </c>
      <c r="F876" t="s">
        <v>6</v>
      </c>
      <c r="G876">
        <v>870</v>
      </c>
      <c r="H876">
        <f t="shared" si="96"/>
        <v>87</v>
      </c>
      <c r="I876" t="s">
        <v>9</v>
      </c>
      <c r="J876">
        <v>1</v>
      </c>
      <c r="K876" t="s">
        <v>5869</v>
      </c>
      <c r="L876" t="s">
        <v>8</v>
      </c>
      <c r="M876" t="s">
        <v>6</v>
      </c>
      <c r="N876" t="str">
        <f t="shared" si="98"/>
        <v>M</v>
      </c>
      <c r="O876" t="s">
        <v>5870</v>
      </c>
      <c r="P876" t="s">
        <v>5871</v>
      </c>
      <c r="Q876" t="s">
        <v>281</v>
      </c>
      <c r="R876">
        <v>4</v>
      </c>
      <c r="S876">
        <f t="shared" si="99"/>
        <v>2019</v>
      </c>
      <c r="T876" t="s">
        <v>12</v>
      </c>
      <c r="U876">
        <v>0.999999999999997</v>
      </c>
      <c r="V876" t="s">
        <v>3170</v>
      </c>
      <c r="W876">
        <f>VLOOKUP(Q876,'PBT Tag Rates'!$B$5:$E$44,4,FALSE)</f>
        <v>0.99705232300000002</v>
      </c>
      <c r="X876">
        <v>1</v>
      </c>
      <c r="Y876" s="14">
        <f>IFERROR(LOOKUP(H876,{30,43,48,53,58,63,68,73,78,83,88,93,97},{42,47,52,57,62,67,72,77,82,87,92,99,100}),999)</f>
        <v>87</v>
      </c>
      <c r="Z876" s="17">
        <f t="shared" si="100"/>
        <v>1.4285714285714286</v>
      </c>
      <c r="AA876" s="17">
        <f t="shared" si="101"/>
        <v>1.4285714285714286</v>
      </c>
      <c r="AB876" s="17">
        <f t="shared" si="102"/>
        <v>2.518344052903343</v>
      </c>
      <c r="AC876" s="17" t="s">
        <v>17654</v>
      </c>
    </row>
    <row r="877" spans="1:29" x14ac:dyDescent="0.25">
      <c r="A877" t="s">
        <v>3339</v>
      </c>
      <c r="B877" s="166" t="s">
        <v>5872</v>
      </c>
      <c r="C877" t="s">
        <v>5873</v>
      </c>
      <c r="D877" s="1">
        <v>45163</v>
      </c>
      <c r="E877">
        <f t="shared" si="97"/>
        <v>70</v>
      </c>
      <c r="F877" t="s">
        <v>6</v>
      </c>
      <c r="G877">
        <v>870</v>
      </c>
      <c r="H877">
        <f t="shared" si="96"/>
        <v>87</v>
      </c>
      <c r="I877" t="s">
        <v>9</v>
      </c>
      <c r="J877">
        <v>1</v>
      </c>
      <c r="K877" t="s">
        <v>5874</v>
      </c>
      <c r="L877" t="s">
        <v>8</v>
      </c>
      <c r="M877" t="s">
        <v>6</v>
      </c>
      <c r="N877" t="str">
        <f t="shared" si="98"/>
        <v>M</v>
      </c>
      <c r="O877" t="s">
        <v>1415</v>
      </c>
      <c r="P877" t="s">
        <v>5429</v>
      </c>
      <c r="Q877" t="s">
        <v>221</v>
      </c>
      <c r="R877">
        <v>4</v>
      </c>
      <c r="S877">
        <f t="shared" si="99"/>
        <v>2019</v>
      </c>
      <c r="T877" t="s">
        <v>12</v>
      </c>
      <c r="U877">
        <v>1</v>
      </c>
      <c r="V877" t="s">
        <v>3396</v>
      </c>
      <c r="W877">
        <f>VLOOKUP(Q877,'PBT Tag Rates'!$B$5:$E$44,4,FALSE)</f>
        <v>0.95971980899999998</v>
      </c>
      <c r="X877">
        <v>1</v>
      </c>
      <c r="Y877" s="14">
        <f>IFERROR(LOOKUP(H877,{30,43,48,53,58,63,68,73,78,83,88,93,97},{42,47,52,57,62,67,72,77,82,87,92,99,100}),999)</f>
        <v>87</v>
      </c>
      <c r="Z877" s="17">
        <f t="shared" si="100"/>
        <v>1.4285714285714286</v>
      </c>
      <c r="AA877" s="17">
        <f t="shared" si="101"/>
        <v>1.4285714285714286</v>
      </c>
      <c r="AB877" s="17">
        <f t="shared" si="102"/>
        <v>2.518344052903343</v>
      </c>
      <c r="AC877" s="17" t="s">
        <v>17655</v>
      </c>
    </row>
    <row r="878" spans="1:29" x14ac:dyDescent="0.25">
      <c r="A878" t="s">
        <v>3339</v>
      </c>
      <c r="B878" s="166" t="s">
        <v>5875</v>
      </c>
      <c r="C878" t="s">
        <v>5876</v>
      </c>
      <c r="D878" s="1">
        <v>45163</v>
      </c>
      <c r="E878">
        <f t="shared" si="97"/>
        <v>70</v>
      </c>
      <c r="F878" t="s">
        <v>14</v>
      </c>
      <c r="G878">
        <v>850</v>
      </c>
      <c r="H878">
        <f t="shared" si="96"/>
        <v>85</v>
      </c>
      <c r="I878" t="s">
        <v>7</v>
      </c>
      <c r="J878" t="s">
        <v>8</v>
      </c>
      <c r="K878" t="s">
        <v>5877</v>
      </c>
      <c r="L878" t="s">
        <v>8</v>
      </c>
      <c r="M878" t="s">
        <v>6</v>
      </c>
      <c r="N878" t="str">
        <f t="shared" si="98"/>
        <v>M</v>
      </c>
      <c r="O878" t="s">
        <v>5878</v>
      </c>
      <c r="P878" t="s">
        <v>5879</v>
      </c>
      <c r="Q878" t="s">
        <v>281</v>
      </c>
      <c r="R878">
        <v>4</v>
      </c>
      <c r="S878">
        <f t="shared" si="99"/>
        <v>2019</v>
      </c>
      <c r="T878" t="s">
        <v>12</v>
      </c>
      <c r="U878">
        <v>0.999999999999995</v>
      </c>
      <c r="V878" t="s">
        <v>3169</v>
      </c>
      <c r="W878">
        <f>VLOOKUP(Q878,'PBT Tag Rates'!$B$5:$E$44,4,FALSE)</f>
        <v>0.99705232300000002</v>
      </c>
      <c r="X878">
        <v>1</v>
      </c>
      <c r="Y878" s="14">
        <f>IFERROR(LOOKUP(H878,{30,43,48,53,58,63,68,73,78,83,88,93,97},{42,47,52,57,62,67,72,77,82,87,92,99,100}),999)</f>
        <v>87</v>
      </c>
      <c r="Z878" s="17">
        <f t="shared" si="100"/>
        <v>1.4285714285714286</v>
      </c>
      <c r="AA878" s="17">
        <f t="shared" si="101"/>
        <v>1.4285714285714286</v>
      </c>
      <c r="AB878" s="17">
        <f t="shared" si="102"/>
        <v>2.518344052903343</v>
      </c>
      <c r="AC878" s="17" t="s">
        <v>17654</v>
      </c>
    </row>
    <row r="879" spans="1:29" x14ac:dyDescent="0.25">
      <c r="A879" t="s">
        <v>3339</v>
      </c>
      <c r="B879" s="166" t="s">
        <v>5880</v>
      </c>
      <c r="C879" t="s">
        <v>5881</v>
      </c>
      <c r="D879" s="1">
        <v>45163</v>
      </c>
      <c r="E879">
        <f t="shared" si="97"/>
        <v>70</v>
      </c>
      <c r="F879" t="s">
        <v>6</v>
      </c>
      <c r="G879">
        <v>830</v>
      </c>
      <c r="H879">
        <f t="shared" si="96"/>
        <v>83</v>
      </c>
      <c r="I879" t="s">
        <v>7</v>
      </c>
      <c r="J879" t="s">
        <v>8</v>
      </c>
      <c r="K879" t="s">
        <v>5882</v>
      </c>
      <c r="L879" t="s">
        <v>8</v>
      </c>
      <c r="M879" t="s">
        <v>6</v>
      </c>
      <c r="N879" t="str">
        <f t="shared" si="98"/>
        <v>M</v>
      </c>
      <c r="O879" t="s">
        <v>5883</v>
      </c>
      <c r="P879" t="s">
        <v>5884</v>
      </c>
      <c r="Q879" t="s">
        <v>281</v>
      </c>
      <c r="R879">
        <v>4</v>
      </c>
      <c r="S879">
        <f t="shared" si="99"/>
        <v>2019</v>
      </c>
      <c r="T879" t="s">
        <v>12</v>
      </c>
      <c r="U879">
        <v>0.999999999999997</v>
      </c>
      <c r="V879" t="s">
        <v>3169</v>
      </c>
      <c r="W879">
        <f>VLOOKUP(Q879,'PBT Tag Rates'!$B$5:$E$44,4,FALSE)</f>
        <v>0.99705232300000002</v>
      </c>
      <c r="X879">
        <v>1</v>
      </c>
      <c r="Y879" s="14">
        <f>IFERROR(LOOKUP(H879,{30,43,48,53,58,63,68,73,78,83,88,93,97},{42,47,52,57,62,67,72,77,82,87,92,99,100}),999)</f>
        <v>87</v>
      </c>
      <c r="Z879" s="17">
        <f t="shared" si="100"/>
        <v>1.4285714285714286</v>
      </c>
      <c r="AA879" s="17">
        <f t="shared" si="101"/>
        <v>1.4285714285714286</v>
      </c>
      <c r="AB879" s="17">
        <f t="shared" si="102"/>
        <v>2.518344052903343</v>
      </c>
      <c r="AC879" s="17" t="s">
        <v>17654</v>
      </c>
    </row>
    <row r="880" spans="1:29" x14ac:dyDescent="0.25">
      <c r="A880" t="s">
        <v>3339</v>
      </c>
      <c r="B880" s="166" t="s">
        <v>5885</v>
      </c>
      <c r="C880" t="s">
        <v>5886</v>
      </c>
      <c r="D880" s="1">
        <v>45163</v>
      </c>
      <c r="E880">
        <f t="shared" si="97"/>
        <v>70</v>
      </c>
      <c r="F880" t="s">
        <v>6</v>
      </c>
      <c r="G880">
        <v>830</v>
      </c>
      <c r="H880">
        <f t="shared" si="96"/>
        <v>83</v>
      </c>
      <c r="I880" t="s">
        <v>7</v>
      </c>
      <c r="J880" t="s">
        <v>8</v>
      </c>
      <c r="K880" t="s">
        <v>5887</v>
      </c>
      <c r="L880" t="s">
        <v>8</v>
      </c>
      <c r="M880" t="s">
        <v>6</v>
      </c>
      <c r="N880" t="str">
        <f t="shared" si="98"/>
        <v>M</v>
      </c>
      <c r="O880" t="s">
        <v>5888</v>
      </c>
      <c r="P880" t="s">
        <v>5889</v>
      </c>
      <c r="Q880" t="s">
        <v>13</v>
      </c>
      <c r="R880">
        <v>5</v>
      </c>
      <c r="S880">
        <f t="shared" si="99"/>
        <v>2018</v>
      </c>
      <c r="T880" t="s">
        <v>12</v>
      </c>
      <c r="U880">
        <v>0.999999999999998</v>
      </c>
      <c r="V880" t="s">
        <v>3079</v>
      </c>
      <c r="W880">
        <f>VLOOKUP(Q880,'PBT Tag Rates'!$B$5:$E$44,4,FALSE)</f>
        <v>0.96828396500000002</v>
      </c>
      <c r="X880">
        <v>1</v>
      </c>
      <c r="Y880" s="14">
        <f>IFERROR(LOOKUP(H880,{30,43,48,53,58,63,68,73,78,83,88,93,97},{42,47,52,57,62,67,72,77,82,87,92,99,100}),999)</f>
        <v>87</v>
      </c>
      <c r="Z880" s="17">
        <f t="shared" si="100"/>
        <v>1.4285714285714286</v>
      </c>
      <c r="AA880" s="17">
        <f t="shared" si="101"/>
        <v>1.4285714285714286</v>
      </c>
      <c r="AB880" s="17">
        <f t="shared" si="102"/>
        <v>2.518344052903343</v>
      </c>
      <c r="AC880" s="17" t="s">
        <v>17654</v>
      </c>
    </row>
    <row r="881" spans="1:29" x14ac:dyDescent="0.25">
      <c r="A881" t="s">
        <v>3339</v>
      </c>
      <c r="B881" s="166" t="s">
        <v>5890</v>
      </c>
      <c r="C881" t="s">
        <v>5891</v>
      </c>
      <c r="D881" s="1">
        <v>45163</v>
      </c>
      <c r="E881">
        <f t="shared" si="97"/>
        <v>70</v>
      </c>
      <c r="F881" t="s">
        <v>14</v>
      </c>
      <c r="G881">
        <v>720</v>
      </c>
      <c r="H881">
        <f t="shared" si="96"/>
        <v>72</v>
      </c>
      <c r="I881" t="s">
        <v>7</v>
      </c>
      <c r="J881" t="s">
        <v>8</v>
      </c>
      <c r="K881" t="s">
        <v>5892</v>
      </c>
      <c r="L881" t="s">
        <v>8</v>
      </c>
      <c r="M881" t="s">
        <v>14</v>
      </c>
      <c r="N881" t="str">
        <f t="shared" si="98"/>
        <v>F</v>
      </c>
      <c r="O881" t="s">
        <v>5893</v>
      </c>
      <c r="P881" t="s">
        <v>5894</v>
      </c>
      <c r="Q881" t="s">
        <v>281</v>
      </c>
      <c r="R881">
        <v>4</v>
      </c>
      <c r="S881">
        <f t="shared" si="99"/>
        <v>2019</v>
      </c>
      <c r="T881" t="s">
        <v>12</v>
      </c>
      <c r="U881">
        <v>1</v>
      </c>
      <c r="V881" t="s">
        <v>3079</v>
      </c>
      <c r="W881">
        <f>VLOOKUP(Q881,'PBT Tag Rates'!$B$5:$E$44,4,FALSE)</f>
        <v>0.99705232300000002</v>
      </c>
      <c r="X881">
        <v>1</v>
      </c>
      <c r="Y881" s="14">
        <f>IFERROR(LOOKUP(H881,{30,43,48,53,58,63,68,73,78,83,88,93,97},{42,47,52,57,62,67,72,77,82,87,92,99,100}),999)</f>
        <v>72</v>
      </c>
      <c r="Z881" s="17">
        <f t="shared" si="100"/>
        <v>1.4285714285714286</v>
      </c>
      <c r="AA881" s="17">
        <f t="shared" si="101"/>
        <v>1.4285714285714286</v>
      </c>
      <c r="AB881" s="17">
        <f t="shared" si="102"/>
        <v>2.518344052903343</v>
      </c>
      <c r="AC881" s="17" t="s">
        <v>17654</v>
      </c>
    </row>
    <row r="882" spans="1:29" x14ac:dyDescent="0.25">
      <c r="A882" t="s">
        <v>3339</v>
      </c>
      <c r="B882" s="166" t="s">
        <v>5895</v>
      </c>
      <c r="C882" t="s">
        <v>5896</v>
      </c>
      <c r="D882" s="1">
        <v>45163</v>
      </c>
      <c r="E882">
        <f t="shared" si="97"/>
        <v>70</v>
      </c>
      <c r="F882" t="s">
        <v>14</v>
      </c>
      <c r="G882">
        <v>840</v>
      </c>
      <c r="H882">
        <f t="shared" si="96"/>
        <v>84</v>
      </c>
      <c r="I882" t="s">
        <v>7</v>
      </c>
      <c r="J882" t="s">
        <v>8</v>
      </c>
      <c r="K882" t="s">
        <v>5897</v>
      </c>
      <c r="L882" t="s">
        <v>8</v>
      </c>
      <c r="M882" t="s">
        <v>6</v>
      </c>
      <c r="N882" t="str">
        <f t="shared" si="98"/>
        <v>M</v>
      </c>
      <c r="O882" t="s">
        <v>992</v>
      </c>
      <c r="P882" t="s">
        <v>993</v>
      </c>
      <c r="Q882" t="s">
        <v>221</v>
      </c>
      <c r="R882">
        <v>4</v>
      </c>
      <c r="S882">
        <f t="shared" si="99"/>
        <v>2019</v>
      </c>
      <c r="T882" t="s">
        <v>12</v>
      </c>
      <c r="U882">
        <v>1</v>
      </c>
      <c r="V882" t="s">
        <v>3386</v>
      </c>
      <c r="W882">
        <f>VLOOKUP(Q882,'PBT Tag Rates'!$B$5:$E$44,4,FALSE)</f>
        <v>0.95971980899999998</v>
      </c>
      <c r="X882">
        <v>1</v>
      </c>
      <c r="Y882" s="14">
        <f>IFERROR(LOOKUP(H882,{30,43,48,53,58,63,68,73,78,83,88,93,97},{42,47,52,57,62,67,72,77,82,87,92,99,100}),999)</f>
        <v>87</v>
      </c>
      <c r="Z882" s="17">
        <f t="shared" si="100"/>
        <v>1.4285714285714286</v>
      </c>
      <c r="AA882" s="17">
        <f t="shared" si="101"/>
        <v>1.4285714285714286</v>
      </c>
      <c r="AB882" s="17">
        <f t="shared" si="102"/>
        <v>2.518344052903343</v>
      </c>
      <c r="AC882" s="17" t="s">
        <v>17654</v>
      </c>
    </row>
    <row r="883" spans="1:29" x14ac:dyDescent="0.25">
      <c r="A883" t="s">
        <v>3339</v>
      </c>
      <c r="B883" s="166" t="s">
        <v>5898</v>
      </c>
      <c r="C883" t="s">
        <v>5899</v>
      </c>
      <c r="D883" s="1">
        <v>45163</v>
      </c>
      <c r="E883">
        <f t="shared" si="97"/>
        <v>70</v>
      </c>
      <c r="F883" t="s">
        <v>14</v>
      </c>
      <c r="G883">
        <v>770</v>
      </c>
      <c r="H883">
        <f t="shared" si="96"/>
        <v>77</v>
      </c>
      <c r="I883" t="s">
        <v>7</v>
      </c>
      <c r="J883" t="s">
        <v>8</v>
      </c>
      <c r="K883" t="s">
        <v>5900</v>
      </c>
      <c r="L883" t="s">
        <v>8</v>
      </c>
      <c r="M883" t="s">
        <v>14</v>
      </c>
      <c r="N883" t="str">
        <f t="shared" si="98"/>
        <v>F</v>
      </c>
      <c r="O883" t="s">
        <v>1460</v>
      </c>
      <c r="P883" t="s">
        <v>4352</v>
      </c>
      <c r="Q883" t="s">
        <v>281</v>
      </c>
      <c r="R883">
        <v>4</v>
      </c>
      <c r="S883">
        <f t="shared" si="99"/>
        <v>2019</v>
      </c>
      <c r="T883" t="s">
        <v>12</v>
      </c>
      <c r="U883">
        <v>1</v>
      </c>
      <c r="V883" t="s">
        <v>3169</v>
      </c>
      <c r="W883">
        <f>VLOOKUP(Q883,'PBT Tag Rates'!$B$5:$E$44,4,FALSE)</f>
        <v>0.99705232300000002</v>
      </c>
      <c r="X883">
        <v>1</v>
      </c>
      <c r="Y883" s="14">
        <f>IFERROR(LOOKUP(H883,{30,43,48,53,58,63,68,73,78,83,88,93,97},{42,47,52,57,62,67,72,77,82,87,92,99,100}),999)</f>
        <v>77</v>
      </c>
      <c r="Z883" s="17">
        <f t="shared" si="100"/>
        <v>1.4285714285714286</v>
      </c>
      <c r="AA883" s="17">
        <f t="shared" si="101"/>
        <v>1.4285714285714286</v>
      </c>
      <c r="AB883" s="17">
        <f t="shared" si="102"/>
        <v>2.518344052903343</v>
      </c>
      <c r="AC883" s="17" t="s">
        <v>17654</v>
      </c>
    </row>
    <row r="884" spans="1:29" x14ac:dyDescent="0.25">
      <c r="A884" t="s">
        <v>3339</v>
      </c>
      <c r="B884" s="166" t="s">
        <v>5901</v>
      </c>
      <c r="C884" t="s">
        <v>5902</v>
      </c>
      <c r="D884" s="1">
        <v>45163</v>
      </c>
      <c r="E884">
        <f t="shared" si="97"/>
        <v>70</v>
      </c>
      <c r="F884" t="s">
        <v>14</v>
      </c>
      <c r="G884">
        <v>750</v>
      </c>
      <c r="H884">
        <f t="shared" si="96"/>
        <v>75</v>
      </c>
      <c r="I884" t="s">
        <v>7</v>
      </c>
      <c r="J884" t="s">
        <v>8</v>
      </c>
      <c r="K884" t="s">
        <v>5903</v>
      </c>
      <c r="L884" t="s">
        <v>8</v>
      </c>
      <c r="M884" t="s">
        <v>14</v>
      </c>
      <c r="N884" t="str">
        <f t="shared" si="98"/>
        <v>F</v>
      </c>
      <c r="O884" t="s">
        <v>528</v>
      </c>
      <c r="P884" t="s">
        <v>664</v>
      </c>
      <c r="Q884" t="s">
        <v>221</v>
      </c>
      <c r="R884">
        <v>4</v>
      </c>
      <c r="S884">
        <f t="shared" si="99"/>
        <v>2019</v>
      </c>
      <c r="T884" t="s">
        <v>12</v>
      </c>
      <c r="U884">
        <v>1</v>
      </c>
      <c r="V884" t="s">
        <v>3346</v>
      </c>
      <c r="W884">
        <f>VLOOKUP(Q884,'PBT Tag Rates'!$B$5:$E$44,4,FALSE)</f>
        <v>0.95971980899999998</v>
      </c>
      <c r="X884">
        <v>1</v>
      </c>
      <c r="Y884" s="14">
        <f>IFERROR(LOOKUP(H884,{30,43,48,53,58,63,68,73,78,83,88,93,97},{42,47,52,57,62,67,72,77,82,87,92,99,100}),999)</f>
        <v>77</v>
      </c>
      <c r="Z884" s="17">
        <f t="shared" si="100"/>
        <v>1.4285714285714286</v>
      </c>
      <c r="AA884" s="17">
        <f t="shared" si="101"/>
        <v>1.4285714285714286</v>
      </c>
      <c r="AB884" s="17">
        <f t="shared" si="102"/>
        <v>2.518344052903343</v>
      </c>
      <c r="AC884" s="17" t="s">
        <v>17654</v>
      </c>
    </row>
    <row r="885" spans="1:29" x14ac:dyDescent="0.25">
      <c r="A885" t="s">
        <v>3339</v>
      </c>
      <c r="B885" s="166" t="s">
        <v>5904</v>
      </c>
      <c r="C885" t="s">
        <v>5905</v>
      </c>
      <c r="D885" s="1">
        <v>45163</v>
      </c>
      <c r="E885">
        <f t="shared" si="97"/>
        <v>70</v>
      </c>
      <c r="F885" t="s">
        <v>14</v>
      </c>
      <c r="G885">
        <v>710</v>
      </c>
      <c r="H885">
        <f t="shared" si="96"/>
        <v>71</v>
      </c>
      <c r="I885" t="s">
        <v>7</v>
      </c>
      <c r="J885" t="s">
        <v>8</v>
      </c>
      <c r="K885" t="s">
        <v>5906</v>
      </c>
      <c r="L885" t="s">
        <v>8</v>
      </c>
      <c r="M885" t="s">
        <v>14</v>
      </c>
      <c r="N885" t="str">
        <f t="shared" si="98"/>
        <v>F</v>
      </c>
      <c r="O885" t="s">
        <v>232</v>
      </c>
      <c r="P885" t="s">
        <v>233</v>
      </c>
      <c r="Q885" t="s">
        <v>221</v>
      </c>
      <c r="R885">
        <v>4</v>
      </c>
      <c r="S885">
        <f t="shared" si="99"/>
        <v>2019</v>
      </c>
      <c r="T885" t="s">
        <v>12</v>
      </c>
      <c r="U885">
        <v>1</v>
      </c>
      <c r="V885" t="s">
        <v>3363</v>
      </c>
      <c r="W885">
        <f>VLOOKUP(Q885,'PBT Tag Rates'!$B$5:$E$44,4,FALSE)</f>
        <v>0.95971980899999998</v>
      </c>
      <c r="X885">
        <v>1</v>
      </c>
      <c r="Y885" s="14">
        <f>IFERROR(LOOKUP(H885,{30,43,48,53,58,63,68,73,78,83,88,93,97},{42,47,52,57,62,67,72,77,82,87,92,99,100}),999)</f>
        <v>72</v>
      </c>
      <c r="Z885" s="17">
        <f t="shared" si="100"/>
        <v>1.4285714285714286</v>
      </c>
      <c r="AA885" s="17">
        <f t="shared" si="101"/>
        <v>1.4285714285714286</v>
      </c>
      <c r="AB885" s="17">
        <f t="shared" si="102"/>
        <v>2.518344052903343</v>
      </c>
      <c r="AC885" s="17" t="s">
        <v>17654</v>
      </c>
    </row>
    <row r="886" spans="1:29" x14ac:dyDescent="0.25">
      <c r="A886" t="s">
        <v>3339</v>
      </c>
      <c r="B886" s="166" t="s">
        <v>5907</v>
      </c>
      <c r="C886" t="s">
        <v>5908</v>
      </c>
      <c r="D886" s="1">
        <v>45163</v>
      </c>
      <c r="E886">
        <f t="shared" si="97"/>
        <v>70</v>
      </c>
      <c r="F886" t="s">
        <v>14</v>
      </c>
      <c r="G886">
        <v>740</v>
      </c>
      <c r="H886">
        <f t="shared" si="96"/>
        <v>74</v>
      </c>
      <c r="I886" t="s">
        <v>7</v>
      </c>
      <c r="J886" t="s">
        <v>8</v>
      </c>
      <c r="K886" t="s">
        <v>5909</v>
      </c>
      <c r="L886" t="s">
        <v>8</v>
      </c>
      <c r="M886" t="s">
        <v>14</v>
      </c>
      <c r="N886" t="str">
        <f t="shared" si="98"/>
        <v>F</v>
      </c>
      <c r="O886" t="s">
        <v>8</v>
      </c>
      <c r="P886" t="s">
        <v>8</v>
      </c>
      <c r="Q886" t="s">
        <v>11</v>
      </c>
      <c r="R886" t="s">
        <v>8</v>
      </c>
      <c r="S886" t="str">
        <f t="shared" si="99"/>
        <v>U</v>
      </c>
      <c r="T886" t="s">
        <v>12</v>
      </c>
      <c r="U886">
        <v>0.999999999999998</v>
      </c>
      <c r="V886" t="s">
        <v>11</v>
      </c>
      <c r="W886" t="e">
        <f>VLOOKUP(Q886,'PBT Tag Rates'!$B$5:$E$44,4,FALSE)</f>
        <v>#N/A</v>
      </c>
      <c r="X886">
        <v>1</v>
      </c>
      <c r="Y886" s="14">
        <f>IFERROR(LOOKUP(H886,{30,43,48,53,58,63,68,73,78,83,88,93,97},{42,47,52,57,62,67,72,77,82,87,92,99,100}),999)</f>
        <v>77</v>
      </c>
      <c r="Z886" s="17">
        <f t="shared" si="100"/>
        <v>1.4285714285714286</v>
      </c>
      <c r="AA886" s="17">
        <f t="shared" si="101"/>
        <v>1.4285714285714286</v>
      </c>
      <c r="AB886" s="17">
        <f t="shared" si="102"/>
        <v>2.518344052903343</v>
      </c>
      <c r="AC886" s="17" t="s">
        <v>17654</v>
      </c>
    </row>
    <row r="887" spans="1:29" x14ac:dyDescent="0.25">
      <c r="A887" t="s">
        <v>3339</v>
      </c>
      <c r="B887" s="166" t="s">
        <v>5910</v>
      </c>
      <c r="C887" t="s">
        <v>883</v>
      </c>
      <c r="D887" s="1">
        <v>45163</v>
      </c>
      <c r="E887">
        <f t="shared" si="97"/>
        <v>70</v>
      </c>
      <c r="F887" t="s">
        <v>6</v>
      </c>
      <c r="G887">
        <v>770</v>
      </c>
      <c r="H887">
        <f t="shared" si="96"/>
        <v>77</v>
      </c>
      <c r="I887" t="s">
        <v>7</v>
      </c>
      <c r="J887" t="s">
        <v>8</v>
      </c>
      <c r="K887" t="s">
        <v>5911</v>
      </c>
      <c r="L887" t="s">
        <v>8</v>
      </c>
      <c r="M887" t="s">
        <v>6</v>
      </c>
      <c r="N887" t="str">
        <f t="shared" si="98"/>
        <v>M</v>
      </c>
      <c r="O887" t="s">
        <v>2038</v>
      </c>
      <c r="P887" t="s">
        <v>2826</v>
      </c>
      <c r="Q887" t="s">
        <v>221</v>
      </c>
      <c r="R887">
        <v>4</v>
      </c>
      <c r="S887">
        <f t="shared" si="99"/>
        <v>2019</v>
      </c>
      <c r="T887" t="s">
        <v>12</v>
      </c>
      <c r="U887">
        <v>1</v>
      </c>
      <c r="V887" t="s">
        <v>3346</v>
      </c>
      <c r="W887">
        <f>VLOOKUP(Q887,'PBT Tag Rates'!$B$5:$E$44,4,FALSE)</f>
        <v>0.95971980899999998</v>
      </c>
      <c r="X887">
        <v>1</v>
      </c>
      <c r="Y887" s="14">
        <f>IFERROR(LOOKUP(H887,{30,43,48,53,58,63,68,73,78,83,88,93,97},{42,47,52,57,62,67,72,77,82,87,92,99,100}),999)</f>
        <v>77</v>
      </c>
      <c r="Z887" s="17">
        <f t="shared" si="100"/>
        <v>1.4285714285714286</v>
      </c>
      <c r="AA887" s="17">
        <f t="shared" si="101"/>
        <v>1.4285714285714286</v>
      </c>
      <c r="AB887" s="17">
        <f t="shared" si="102"/>
        <v>2.518344052903343</v>
      </c>
      <c r="AC887" s="17" t="s">
        <v>17654</v>
      </c>
    </row>
    <row r="888" spans="1:29" x14ac:dyDescent="0.25">
      <c r="A888" t="s">
        <v>3339</v>
      </c>
      <c r="B888" s="166" t="s">
        <v>5912</v>
      </c>
      <c r="C888" t="s">
        <v>5913</v>
      </c>
      <c r="D888" s="1">
        <v>45163</v>
      </c>
      <c r="E888">
        <f t="shared" si="97"/>
        <v>70</v>
      </c>
      <c r="F888" t="s">
        <v>6</v>
      </c>
      <c r="G888">
        <v>790</v>
      </c>
      <c r="H888">
        <f t="shared" si="96"/>
        <v>79</v>
      </c>
      <c r="I888" t="s">
        <v>7</v>
      </c>
      <c r="J888" t="s">
        <v>8</v>
      </c>
      <c r="K888" t="s">
        <v>5914</v>
      </c>
      <c r="L888" t="s">
        <v>8</v>
      </c>
      <c r="M888" t="s">
        <v>6</v>
      </c>
      <c r="N888" t="str">
        <f t="shared" si="98"/>
        <v>M</v>
      </c>
      <c r="O888" t="s">
        <v>669</v>
      </c>
      <c r="P888" t="s">
        <v>670</v>
      </c>
      <c r="Q888" t="s">
        <v>221</v>
      </c>
      <c r="R888">
        <v>4</v>
      </c>
      <c r="S888">
        <f t="shared" si="99"/>
        <v>2019</v>
      </c>
      <c r="T888" t="s">
        <v>12</v>
      </c>
      <c r="U888">
        <v>0.999999999999998</v>
      </c>
      <c r="V888" t="s">
        <v>3346</v>
      </c>
      <c r="W888">
        <f>VLOOKUP(Q888,'PBT Tag Rates'!$B$5:$E$44,4,FALSE)</f>
        <v>0.95971980899999998</v>
      </c>
      <c r="X888">
        <v>1</v>
      </c>
      <c r="Y888" s="14">
        <f>IFERROR(LOOKUP(H888,{30,43,48,53,58,63,68,73,78,83,88,93,97},{42,47,52,57,62,67,72,77,82,87,92,99,100}),999)</f>
        <v>82</v>
      </c>
      <c r="Z888" s="17">
        <f t="shared" si="100"/>
        <v>1.4285714285714286</v>
      </c>
      <c r="AA888" s="17">
        <f t="shared" si="101"/>
        <v>1.4285714285714286</v>
      </c>
      <c r="AB888" s="17">
        <f t="shared" si="102"/>
        <v>2.518344052903343</v>
      </c>
      <c r="AC888" s="17" t="s">
        <v>17654</v>
      </c>
    </row>
    <row r="889" spans="1:29" x14ac:dyDescent="0.25">
      <c r="A889" t="s">
        <v>3339</v>
      </c>
      <c r="B889" s="166" t="s">
        <v>5915</v>
      </c>
      <c r="C889" t="s">
        <v>5916</v>
      </c>
      <c r="D889" s="1">
        <v>45163</v>
      </c>
      <c r="E889">
        <f t="shared" si="97"/>
        <v>70</v>
      </c>
      <c r="F889" t="s">
        <v>14</v>
      </c>
      <c r="G889">
        <v>800</v>
      </c>
      <c r="H889">
        <f t="shared" si="96"/>
        <v>80</v>
      </c>
      <c r="I889" t="s">
        <v>9</v>
      </c>
      <c r="J889">
        <v>1</v>
      </c>
      <c r="K889" t="s">
        <v>5917</v>
      </c>
      <c r="L889" t="s">
        <v>8</v>
      </c>
      <c r="M889" t="s">
        <v>14</v>
      </c>
      <c r="N889" t="str">
        <f t="shared" si="98"/>
        <v>F</v>
      </c>
      <c r="O889" t="s">
        <v>8</v>
      </c>
      <c r="P889" t="s">
        <v>8</v>
      </c>
      <c r="Q889" t="s">
        <v>11</v>
      </c>
      <c r="R889" t="s">
        <v>8</v>
      </c>
      <c r="S889" t="str">
        <f t="shared" si="99"/>
        <v>U</v>
      </c>
      <c r="T889" t="s">
        <v>12</v>
      </c>
      <c r="U889">
        <v>0.999999999999997</v>
      </c>
      <c r="V889" t="s">
        <v>3100</v>
      </c>
      <c r="W889" t="e">
        <f>VLOOKUP(Q889,'PBT Tag Rates'!$B$5:$E$44,4,FALSE)</f>
        <v>#N/A</v>
      </c>
      <c r="X889">
        <v>1</v>
      </c>
      <c r="Y889" s="14">
        <f>IFERROR(LOOKUP(H889,{30,43,48,53,58,63,68,73,78,83,88,93,97},{42,47,52,57,62,67,72,77,82,87,92,99,100}),999)</f>
        <v>82</v>
      </c>
      <c r="Z889" s="17">
        <f t="shared" si="100"/>
        <v>1.4285714285714286</v>
      </c>
      <c r="AA889" s="17">
        <f t="shared" si="101"/>
        <v>1.4285714285714286</v>
      </c>
      <c r="AB889" s="17">
        <f t="shared" si="102"/>
        <v>2.518344052903343</v>
      </c>
      <c r="AC889" s="17" t="s">
        <v>17654</v>
      </c>
    </row>
    <row r="890" spans="1:29" x14ac:dyDescent="0.25">
      <c r="A890" t="s">
        <v>3339</v>
      </c>
      <c r="B890" s="166" t="s">
        <v>5918</v>
      </c>
      <c r="C890" t="s">
        <v>5919</v>
      </c>
      <c r="D890" s="1">
        <v>45163</v>
      </c>
      <c r="E890">
        <f t="shared" si="97"/>
        <v>70</v>
      </c>
      <c r="F890" t="s">
        <v>14</v>
      </c>
      <c r="G890">
        <v>760</v>
      </c>
      <c r="H890">
        <f t="shared" si="96"/>
        <v>76</v>
      </c>
      <c r="I890" t="s">
        <v>7</v>
      </c>
      <c r="J890" t="s">
        <v>8</v>
      </c>
      <c r="K890" t="s">
        <v>5920</v>
      </c>
      <c r="L890" t="s">
        <v>8</v>
      </c>
      <c r="M890" t="s">
        <v>14</v>
      </c>
      <c r="N890" t="str">
        <f t="shared" si="98"/>
        <v>F</v>
      </c>
      <c r="O890" t="s">
        <v>8</v>
      </c>
      <c r="P890" t="s">
        <v>8</v>
      </c>
      <c r="Q890" t="s">
        <v>11</v>
      </c>
      <c r="R890" t="s">
        <v>8</v>
      </c>
      <c r="S890" t="str">
        <f t="shared" si="99"/>
        <v>U</v>
      </c>
      <c r="T890" t="s">
        <v>12</v>
      </c>
      <c r="U890">
        <v>1</v>
      </c>
      <c r="V890" t="s">
        <v>11</v>
      </c>
      <c r="W890" t="e">
        <f>VLOOKUP(Q890,'PBT Tag Rates'!$B$5:$E$44,4,FALSE)</f>
        <v>#N/A</v>
      </c>
      <c r="X890">
        <v>1</v>
      </c>
      <c r="Y890" s="14">
        <f>IFERROR(LOOKUP(H890,{30,43,48,53,58,63,68,73,78,83,88,93,97},{42,47,52,57,62,67,72,77,82,87,92,99,100}),999)</f>
        <v>77</v>
      </c>
      <c r="Z890" s="17">
        <f t="shared" si="100"/>
        <v>1.4285714285714286</v>
      </c>
      <c r="AA890" s="17">
        <f t="shared" si="101"/>
        <v>1.4285714285714286</v>
      </c>
      <c r="AB890" s="17">
        <f t="shared" si="102"/>
        <v>2.518344052903343</v>
      </c>
      <c r="AC890" s="17" t="s">
        <v>17654</v>
      </c>
    </row>
    <row r="891" spans="1:29" x14ac:dyDescent="0.25">
      <c r="A891" t="s">
        <v>3339</v>
      </c>
      <c r="B891" s="166" t="s">
        <v>5921</v>
      </c>
      <c r="C891" t="s">
        <v>5922</v>
      </c>
      <c r="D891" s="1">
        <v>45163</v>
      </c>
      <c r="E891">
        <f t="shared" si="97"/>
        <v>70</v>
      </c>
      <c r="F891" t="s">
        <v>14</v>
      </c>
      <c r="G891">
        <v>790</v>
      </c>
      <c r="H891">
        <f t="shared" si="96"/>
        <v>79</v>
      </c>
      <c r="I891" t="s">
        <v>7</v>
      </c>
      <c r="J891" t="s">
        <v>8</v>
      </c>
      <c r="K891" t="s">
        <v>5923</v>
      </c>
      <c r="L891" t="s">
        <v>8</v>
      </c>
      <c r="M891" t="s">
        <v>14</v>
      </c>
      <c r="N891" t="str">
        <f t="shared" si="98"/>
        <v>F</v>
      </c>
      <c r="O891" t="s">
        <v>1433</v>
      </c>
      <c r="P891" t="s">
        <v>1434</v>
      </c>
      <c r="Q891" t="s">
        <v>281</v>
      </c>
      <c r="R891">
        <v>4</v>
      </c>
      <c r="S891">
        <f t="shared" si="99"/>
        <v>2019</v>
      </c>
      <c r="T891" t="s">
        <v>12</v>
      </c>
      <c r="U891">
        <v>1</v>
      </c>
      <c r="V891" t="s">
        <v>3079</v>
      </c>
      <c r="W891">
        <f>VLOOKUP(Q891,'PBT Tag Rates'!$B$5:$E$44,4,FALSE)</f>
        <v>0.99705232300000002</v>
      </c>
      <c r="X891">
        <v>1</v>
      </c>
      <c r="Y891" s="14">
        <f>IFERROR(LOOKUP(H891,{30,43,48,53,58,63,68,73,78,83,88,93,97},{42,47,52,57,62,67,72,77,82,87,92,99,100}),999)</f>
        <v>82</v>
      </c>
      <c r="Z891" s="17">
        <f t="shared" si="100"/>
        <v>1.4285714285714286</v>
      </c>
      <c r="AA891" s="17">
        <f t="shared" si="101"/>
        <v>1.4285714285714286</v>
      </c>
      <c r="AB891" s="17">
        <f t="shared" si="102"/>
        <v>2.518344052903343</v>
      </c>
      <c r="AC891" s="17" t="s">
        <v>17654</v>
      </c>
    </row>
    <row r="892" spans="1:29" x14ac:dyDescent="0.25">
      <c r="A892" t="s">
        <v>3339</v>
      </c>
      <c r="B892" s="166" t="s">
        <v>5924</v>
      </c>
      <c r="C892" t="s">
        <v>5925</v>
      </c>
      <c r="D892" s="1">
        <v>45163</v>
      </c>
      <c r="E892">
        <f t="shared" si="97"/>
        <v>70</v>
      </c>
      <c r="F892" t="s">
        <v>14</v>
      </c>
      <c r="G892">
        <v>770</v>
      </c>
      <c r="H892">
        <f t="shared" si="96"/>
        <v>77</v>
      </c>
      <c r="I892" t="s">
        <v>7</v>
      </c>
      <c r="J892" t="s">
        <v>8</v>
      </c>
      <c r="K892" t="s">
        <v>5926</v>
      </c>
      <c r="L892" t="s">
        <v>8</v>
      </c>
      <c r="M892" t="s">
        <v>14</v>
      </c>
      <c r="N892" t="str">
        <f t="shared" si="98"/>
        <v>F</v>
      </c>
      <c r="O892" t="s">
        <v>1485</v>
      </c>
      <c r="P892" t="s">
        <v>1746</v>
      </c>
      <c r="Q892" t="s">
        <v>221</v>
      </c>
      <c r="R892">
        <v>4</v>
      </c>
      <c r="S892">
        <f t="shared" si="99"/>
        <v>2019</v>
      </c>
      <c r="T892" t="s">
        <v>12</v>
      </c>
      <c r="U892">
        <v>1</v>
      </c>
      <c r="V892" t="s">
        <v>3396</v>
      </c>
      <c r="W892">
        <f>VLOOKUP(Q892,'PBT Tag Rates'!$B$5:$E$44,4,FALSE)</f>
        <v>0.95971980899999998</v>
      </c>
      <c r="X892">
        <v>1</v>
      </c>
      <c r="Y892" s="14">
        <f>IFERROR(LOOKUP(H892,{30,43,48,53,58,63,68,73,78,83,88,93,97},{42,47,52,57,62,67,72,77,82,87,92,99,100}),999)</f>
        <v>77</v>
      </c>
      <c r="Z892" s="17">
        <f t="shared" si="100"/>
        <v>1.4285714285714286</v>
      </c>
      <c r="AA892" s="17">
        <f t="shared" si="101"/>
        <v>1.4285714285714286</v>
      </c>
      <c r="AB892" s="17">
        <f t="shared" si="102"/>
        <v>2.518344052903343</v>
      </c>
      <c r="AC892" s="17" t="s">
        <v>17655</v>
      </c>
    </row>
    <row r="893" spans="1:29" x14ac:dyDescent="0.25">
      <c r="A893" t="s">
        <v>3339</v>
      </c>
      <c r="B893" s="166" t="s">
        <v>5927</v>
      </c>
      <c r="C893" t="s">
        <v>5928</v>
      </c>
      <c r="D893" s="1">
        <v>45163</v>
      </c>
      <c r="E893">
        <f t="shared" si="97"/>
        <v>70</v>
      </c>
      <c r="F893" t="s">
        <v>14</v>
      </c>
      <c r="G893">
        <v>750</v>
      </c>
      <c r="H893">
        <f t="shared" si="96"/>
        <v>75</v>
      </c>
      <c r="I893" t="s">
        <v>7</v>
      </c>
      <c r="J893" t="s">
        <v>8</v>
      </c>
      <c r="K893" t="s">
        <v>5929</v>
      </c>
      <c r="L893" t="s">
        <v>8</v>
      </c>
      <c r="M893" t="s">
        <v>14</v>
      </c>
      <c r="N893" t="str">
        <f t="shared" si="98"/>
        <v>F</v>
      </c>
      <c r="O893" t="s">
        <v>562</v>
      </c>
      <c r="P893" t="s">
        <v>5930</v>
      </c>
      <c r="Q893" t="s">
        <v>221</v>
      </c>
      <c r="R893">
        <v>4</v>
      </c>
      <c r="S893">
        <f t="shared" si="99"/>
        <v>2019</v>
      </c>
      <c r="T893" t="s">
        <v>12</v>
      </c>
      <c r="U893">
        <v>1</v>
      </c>
      <c r="V893" t="s">
        <v>3396</v>
      </c>
      <c r="W893">
        <f>VLOOKUP(Q893,'PBT Tag Rates'!$B$5:$E$44,4,FALSE)</f>
        <v>0.95971980899999998</v>
      </c>
      <c r="X893">
        <v>1</v>
      </c>
      <c r="Y893" s="14">
        <f>IFERROR(LOOKUP(H893,{30,43,48,53,58,63,68,73,78,83,88,93,97},{42,47,52,57,62,67,72,77,82,87,92,99,100}),999)</f>
        <v>77</v>
      </c>
      <c r="Z893" s="17">
        <f t="shared" si="100"/>
        <v>1.4285714285714286</v>
      </c>
      <c r="AA893" s="17">
        <f t="shared" si="101"/>
        <v>1.4285714285714286</v>
      </c>
      <c r="AB893" s="17">
        <f t="shared" si="102"/>
        <v>2.518344052903343</v>
      </c>
      <c r="AC893" s="17" t="s">
        <v>17655</v>
      </c>
    </row>
    <row r="894" spans="1:29" x14ac:dyDescent="0.25">
      <c r="A894" t="s">
        <v>3339</v>
      </c>
      <c r="B894" s="166" t="s">
        <v>5931</v>
      </c>
      <c r="C894" t="s">
        <v>5932</v>
      </c>
      <c r="D894" s="1">
        <v>45163</v>
      </c>
      <c r="E894">
        <f t="shared" si="97"/>
        <v>70</v>
      </c>
      <c r="F894" t="s">
        <v>14</v>
      </c>
      <c r="G894">
        <v>800</v>
      </c>
      <c r="H894">
        <f t="shared" si="96"/>
        <v>80</v>
      </c>
      <c r="I894" t="s">
        <v>7</v>
      </c>
      <c r="J894" t="s">
        <v>8</v>
      </c>
      <c r="K894" t="s">
        <v>5933</v>
      </c>
      <c r="L894" t="s">
        <v>8</v>
      </c>
      <c r="M894" t="s">
        <v>14</v>
      </c>
      <c r="N894" t="str">
        <f t="shared" si="98"/>
        <v>F</v>
      </c>
      <c r="O894" t="s">
        <v>272</v>
      </c>
      <c r="P894" t="s">
        <v>5934</v>
      </c>
      <c r="Q894" t="s">
        <v>221</v>
      </c>
      <c r="R894">
        <v>4</v>
      </c>
      <c r="S894">
        <f t="shared" si="99"/>
        <v>2019</v>
      </c>
      <c r="T894" t="s">
        <v>12</v>
      </c>
      <c r="U894">
        <v>1</v>
      </c>
      <c r="V894" t="s">
        <v>3357</v>
      </c>
      <c r="W894">
        <f>VLOOKUP(Q894,'PBT Tag Rates'!$B$5:$E$44,4,FALSE)</f>
        <v>0.95971980899999998</v>
      </c>
      <c r="X894">
        <v>1</v>
      </c>
      <c r="Y894" s="14">
        <f>IFERROR(LOOKUP(H894,{30,43,48,53,58,63,68,73,78,83,88,93,97},{42,47,52,57,62,67,72,77,82,87,92,99,100}),999)</f>
        <v>82</v>
      </c>
      <c r="Z894" s="17">
        <f t="shared" si="100"/>
        <v>1.4285714285714286</v>
      </c>
      <c r="AA894" s="17">
        <f t="shared" si="101"/>
        <v>1.4285714285714286</v>
      </c>
      <c r="AB894" s="17">
        <f t="shared" si="102"/>
        <v>2.518344052903343</v>
      </c>
      <c r="AC894" s="17" t="s">
        <v>17654</v>
      </c>
    </row>
    <row r="895" spans="1:29" x14ac:dyDescent="0.25">
      <c r="A895" t="s">
        <v>3339</v>
      </c>
      <c r="B895" s="166" t="s">
        <v>5935</v>
      </c>
      <c r="C895" t="s">
        <v>884</v>
      </c>
      <c r="D895" s="1">
        <v>45163</v>
      </c>
      <c r="E895">
        <f t="shared" si="97"/>
        <v>70</v>
      </c>
      <c r="F895" t="s">
        <v>6</v>
      </c>
      <c r="G895">
        <v>820</v>
      </c>
      <c r="H895">
        <f t="shared" si="96"/>
        <v>82</v>
      </c>
      <c r="I895" t="s">
        <v>7</v>
      </c>
      <c r="J895" t="s">
        <v>8</v>
      </c>
      <c r="K895" t="s">
        <v>5936</v>
      </c>
      <c r="L895" t="s">
        <v>8</v>
      </c>
      <c r="M895" t="s">
        <v>6</v>
      </c>
      <c r="N895" t="str">
        <f t="shared" si="98"/>
        <v>M</v>
      </c>
      <c r="O895" t="s">
        <v>1415</v>
      </c>
      <c r="P895" t="s">
        <v>1818</v>
      </c>
      <c r="Q895" t="s">
        <v>221</v>
      </c>
      <c r="R895">
        <v>4</v>
      </c>
      <c r="S895">
        <f t="shared" si="99"/>
        <v>2019</v>
      </c>
      <c r="T895" t="s">
        <v>12</v>
      </c>
      <c r="U895">
        <v>1</v>
      </c>
      <c r="V895" t="s">
        <v>3396</v>
      </c>
      <c r="W895">
        <f>VLOOKUP(Q895,'PBT Tag Rates'!$B$5:$E$44,4,FALSE)</f>
        <v>0.95971980899999998</v>
      </c>
      <c r="X895">
        <v>1</v>
      </c>
      <c r="Y895" s="14">
        <f>IFERROR(LOOKUP(H895,{30,43,48,53,58,63,68,73,78,83,88,93,97},{42,47,52,57,62,67,72,77,82,87,92,99,100}),999)</f>
        <v>82</v>
      </c>
      <c r="Z895" s="17">
        <f t="shared" si="100"/>
        <v>1.4285714285714286</v>
      </c>
      <c r="AA895" s="17">
        <f t="shared" si="101"/>
        <v>1.4285714285714286</v>
      </c>
      <c r="AB895" s="17">
        <f t="shared" si="102"/>
        <v>2.518344052903343</v>
      </c>
      <c r="AC895" s="17" t="s">
        <v>17655</v>
      </c>
    </row>
    <row r="896" spans="1:29" x14ac:dyDescent="0.25">
      <c r="A896" t="s">
        <v>3339</v>
      </c>
      <c r="B896" s="166" t="s">
        <v>5937</v>
      </c>
      <c r="C896" t="s">
        <v>5938</v>
      </c>
      <c r="D896" s="1">
        <v>45163</v>
      </c>
      <c r="E896">
        <f t="shared" si="97"/>
        <v>70</v>
      </c>
      <c r="F896" t="s">
        <v>14</v>
      </c>
      <c r="G896">
        <v>790</v>
      </c>
      <c r="H896">
        <f t="shared" si="96"/>
        <v>79</v>
      </c>
      <c r="I896" t="s">
        <v>7</v>
      </c>
      <c r="J896" t="s">
        <v>8</v>
      </c>
      <c r="K896" t="s">
        <v>5939</v>
      </c>
      <c r="L896" t="s">
        <v>8</v>
      </c>
      <c r="M896" t="s">
        <v>14</v>
      </c>
      <c r="N896" t="str">
        <f t="shared" si="98"/>
        <v>F</v>
      </c>
      <c r="O896" t="s">
        <v>2750</v>
      </c>
      <c r="P896" t="s">
        <v>2751</v>
      </c>
      <c r="Q896" t="s">
        <v>221</v>
      </c>
      <c r="R896">
        <v>4</v>
      </c>
      <c r="S896">
        <f t="shared" si="99"/>
        <v>2019</v>
      </c>
      <c r="T896" t="s">
        <v>12</v>
      </c>
      <c r="U896">
        <v>1</v>
      </c>
      <c r="V896" t="s">
        <v>3346</v>
      </c>
      <c r="W896">
        <f>VLOOKUP(Q896,'PBT Tag Rates'!$B$5:$E$44,4,FALSE)</f>
        <v>0.95971980899999998</v>
      </c>
      <c r="X896">
        <v>1</v>
      </c>
      <c r="Y896" s="14">
        <f>IFERROR(LOOKUP(H896,{30,43,48,53,58,63,68,73,78,83,88,93,97},{42,47,52,57,62,67,72,77,82,87,92,99,100}),999)</f>
        <v>82</v>
      </c>
      <c r="Z896" s="17">
        <f t="shared" si="100"/>
        <v>1.4285714285714286</v>
      </c>
      <c r="AA896" s="17">
        <f t="shared" si="101"/>
        <v>1.4285714285714286</v>
      </c>
      <c r="AB896" s="17">
        <f t="shared" si="102"/>
        <v>2.518344052903343</v>
      </c>
      <c r="AC896" s="17" t="s">
        <v>17654</v>
      </c>
    </row>
    <row r="897" spans="1:29" x14ac:dyDescent="0.25">
      <c r="A897" t="s">
        <v>3339</v>
      </c>
      <c r="B897" s="166" t="s">
        <v>5940</v>
      </c>
      <c r="C897" t="s">
        <v>5941</v>
      </c>
      <c r="D897" s="1">
        <v>45163</v>
      </c>
      <c r="E897">
        <f t="shared" si="97"/>
        <v>70</v>
      </c>
      <c r="F897" t="s">
        <v>14</v>
      </c>
      <c r="G897">
        <v>790</v>
      </c>
      <c r="H897">
        <f t="shared" si="96"/>
        <v>79</v>
      </c>
      <c r="I897" t="s">
        <v>7</v>
      </c>
      <c r="J897" t="s">
        <v>8</v>
      </c>
      <c r="K897" t="s">
        <v>5942</v>
      </c>
      <c r="L897" t="s">
        <v>8</v>
      </c>
      <c r="M897" t="s">
        <v>14</v>
      </c>
      <c r="N897" t="str">
        <f t="shared" si="98"/>
        <v>F</v>
      </c>
      <c r="O897" t="s">
        <v>371</v>
      </c>
      <c r="P897" t="s">
        <v>372</v>
      </c>
      <c r="Q897" t="s">
        <v>221</v>
      </c>
      <c r="R897">
        <v>4</v>
      </c>
      <c r="S897">
        <f t="shared" si="99"/>
        <v>2019</v>
      </c>
      <c r="T897" t="s">
        <v>12</v>
      </c>
      <c r="U897">
        <v>1</v>
      </c>
      <c r="V897" t="s">
        <v>3363</v>
      </c>
      <c r="W897">
        <f>VLOOKUP(Q897,'PBT Tag Rates'!$B$5:$E$44,4,FALSE)</f>
        <v>0.95971980899999998</v>
      </c>
      <c r="X897">
        <v>1</v>
      </c>
      <c r="Y897" s="14">
        <f>IFERROR(LOOKUP(H897,{30,43,48,53,58,63,68,73,78,83,88,93,97},{42,47,52,57,62,67,72,77,82,87,92,99,100}),999)</f>
        <v>82</v>
      </c>
      <c r="Z897" s="17">
        <f t="shared" si="100"/>
        <v>1.4285714285714286</v>
      </c>
      <c r="AA897" s="17">
        <f t="shared" si="101"/>
        <v>1.4285714285714286</v>
      </c>
      <c r="AB897" s="17">
        <f t="shared" si="102"/>
        <v>2.518344052903343</v>
      </c>
      <c r="AC897" s="17" t="s">
        <v>17654</v>
      </c>
    </row>
    <row r="898" spans="1:29" x14ac:dyDescent="0.25">
      <c r="A898" t="s">
        <v>3339</v>
      </c>
      <c r="B898" s="166" t="s">
        <v>5943</v>
      </c>
      <c r="C898" t="s">
        <v>5944</v>
      </c>
      <c r="D898" s="1">
        <v>45164</v>
      </c>
      <c r="E898">
        <f t="shared" si="97"/>
        <v>70</v>
      </c>
      <c r="F898" t="s">
        <v>6</v>
      </c>
      <c r="G898">
        <v>800</v>
      </c>
      <c r="H898">
        <f t="shared" si="96"/>
        <v>80</v>
      </c>
      <c r="I898" t="s">
        <v>9</v>
      </c>
      <c r="J898">
        <v>1</v>
      </c>
      <c r="K898" t="s">
        <v>5945</v>
      </c>
      <c r="L898" t="s">
        <v>8</v>
      </c>
      <c r="M898" t="s">
        <v>6</v>
      </c>
      <c r="N898" t="str">
        <f t="shared" si="98"/>
        <v>M</v>
      </c>
      <c r="O898" t="s">
        <v>3441</v>
      </c>
      <c r="P898" t="s">
        <v>5946</v>
      </c>
      <c r="Q898" t="s">
        <v>221</v>
      </c>
      <c r="R898">
        <v>4</v>
      </c>
      <c r="S898">
        <f t="shared" si="99"/>
        <v>2019</v>
      </c>
      <c r="T898" t="s">
        <v>12</v>
      </c>
      <c r="U898">
        <v>1</v>
      </c>
      <c r="V898" t="s">
        <v>3363</v>
      </c>
      <c r="W898">
        <f>VLOOKUP(Q898,'PBT Tag Rates'!$B$5:$E$44,4,FALSE)</f>
        <v>0.95971980899999998</v>
      </c>
      <c r="X898">
        <v>1</v>
      </c>
      <c r="Y898" s="14">
        <f>IFERROR(LOOKUP(H898,{30,43,48,53,58,63,68,73,78,83,88,93,97},{42,47,52,57,62,67,72,77,82,87,92,99,100}),999)</f>
        <v>82</v>
      </c>
      <c r="Z898" s="17">
        <f t="shared" si="100"/>
        <v>1.4285714285714286</v>
      </c>
      <c r="AA898" s="17">
        <f t="shared" si="101"/>
        <v>1.4285714285714286</v>
      </c>
      <c r="AB898" s="17">
        <f t="shared" si="102"/>
        <v>2.518344052903343</v>
      </c>
      <c r="AC898" s="17" t="s">
        <v>17654</v>
      </c>
    </row>
    <row r="899" spans="1:29" x14ac:dyDescent="0.25">
      <c r="A899" t="s">
        <v>3339</v>
      </c>
      <c r="B899" s="166" t="s">
        <v>5947</v>
      </c>
      <c r="C899" t="s">
        <v>5948</v>
      </c>
      <c r="D899" s="1">
        <v>45164</v>
      </c>
      <c r="E899">
        <f t="shared" si="97"/>
        <v>70</v>
      </c>
      <c r="F899" t="s">
        <v>14</v>
      </c>
      <c r="G899">
        <v>810</v>
      </c>
      <c r="H899">
        <f t="shared" si="96"/>
        <v>81</v>
      </c>
      <c r="I899" t="s">
        <v>7</v>
      </c>
      <c r="J899" t="s">
        <v>8</v>
      </c>
      <c r="K899" t="s">
        <v>5949</v>
      </c>
      <c r="L899" t="s">
        <v>8</v>
      </c>
      <c r="M899" t="s">
        <v>14</v>
      </c>
      <c r="N899" t="str">
        <f t="shared" si="98"/>
        <v>F</v>
      </c>
      <c r="O899" t="s">
        <v>1485</v>
      </c>
      <c r="P899" t="s">
        <v>1746</v>
      </c>
      <c r="Q899" t="s">
        <v>221</v>
      </c>
      <c r="R899">
        <v>4</v>
      </c>
      <c r="S899">
        <f t="shared" si="99"/>
        <v>2019</v>
      </c>
      <c r="T899" t="s">
        <v>12</v>
      </c>
      <c r="U899">
        <v>0.999999999999997</v>
      </c>
      <c r="V899" t="s">
        <v>3396</v>
      </c>
      <c r="W899">
        <f>VLOOKUP(Q899,'PBT Tag Rates'!$B$5:$E$44,4,FALSE)</f>
        <v>0.95971980899999998</v>
      </c>
      <c r="X899">
        <v>1</v>
      </c>
      <c r="Y899" s="14">
        <f>IFERROR(LOOKUP(H899,{30,43,48,53,58,63,68,73,78,83,88,93,97},{42,47,52,57,62,67,72,77,82,87,92,99,100}),999)</f>
        <v>82</v>
      </c>
      <c r="Z899" s="17">
        <f t="shared" si="100"/>
        <v>1.4285714285714286</v>
      </c>
      <c r="AA899" s="17">
        <f t="shared" si="101"/>
        <v>1.4285714285714286</v>
      </c>
      <c r="AB899" s="17">
        <f t="shared" si="102"/>
        <v>2.518344052903343</v>
      </c>
      <c r="AC899" s="17" t="s">
        <v>17655</v>
      </c>
    </row>
    <row r="900" spans="1:29" x14ac:dyDescent="0.25">
      <c r="A900" t="s">
        <v>3339</v>
      </c>
      <c r="B900" s="166" t="s">
        <v>5950</v>
      </c>
      <c r="C900" t="s">
        <v>5951</v>
      </c>
      <c r="D900" s="1">
        <v>45164</v>
      </c>
      <c r="E900">
        <f t="shared" si="97"/>
        <v>70</v>
      </c>
      <c r="F900" t="s">
        <v>14</v>
      </c>
      <c r="G900">
        <v>730</v>
      </c>
      <c r="H900">
        <f t="shared" si="96"/>
        <v>73</v>
      </c>
      <c r="I900" t="s">
        <v>7</v>
      </c>
      <c r="J900" t="s">
        <v>8</v>
      </c>
      <c r="K900" t="s">
        <v>5952</v>
      </c>
      <c r="L900" t="s">
        <v>8</v>
      </c>
      <c r="M900" t="s">
        <v>14</v>
      </c>
      <c r="N900" t="str">
        <f t="shared" si="98"/>
        <v>F</v>
      </c>
      <c r="O900" t="s">
        <v>219</v>
      </c>
      <c r="P900" t="s">
        <v>220</v>
      </c>
      <c r="Q900" t="s">
        <v>221</v>
      </c>
      <c r="R900">
        <v>4</v>
      </c>
      <c r="S900">
        <f t="shared" si="99"/>
        <v>2019</v>
      </c>
      <c r="T900" t="s">
        <v>12</v>
      </c>
      <c r="U900">
        <v>0.999999999999998</v>
      </c>
      <c r="V900" t="s">
        <v>3363</v>
      </c>
      <c r="W900">
        <f>VLOOKUP(Q900,'PBT Tag Rates'!$B$5:$E$44,4,FALSE)</f>
        <v>0.95971980899999998</v>
      </c>
      <c r="X900">
        <v>1</v>
      </c>
      <c r="Y900" s="14">
        <f>IFERROR(LOOKUP(H900,{30,43,48,53,58,63,68,73,78,83,88,93,97},{42,47,52,57,62,67,72,77,82,87,92,99,100}),999)</f>
        <v>77</v>
      </c>
      <c r="Z900" s="17">
        <f t="shared" si="100"/>
        <v>1.4285714285714286</v>
      </c>
      <c r="AA900" s="17">
        <f t="shared" si="101"/>
        <v>1.4285714285714286</v>
      </c>
      <c r="AB900" s="17">
        <f t="shared" si="102"/>
        <v>2.518344052903343</v>
      </c>
      <c r="AC900" s="17" t="s">
        <v>17654</v>
      </c>
    </row>
    <row r="901" spans="1:29" x14ac:dyDescent="0.25">
      <c r="A901" t="s">
        <v>3339</v>
      </c>
      <c r="B901" s="166" t="s">
        <v>5953</v>
      </c>
      <c r="C901" t="s">
        <v>5954</v>
      </c>
      <c r="D901" s="1">
        <v>45164</v>
      </c>
      <c r="E901">
        <f t="shared" si="97"/>
        <v>70</v>
      </c>
      <c r="F901" t="s">
        <v>14</v>
      </c>
      <c r="G901">
        <v>800</v>
      </c>
      <c r="H901">
        <f t="shared" si="96"/>
        <v>80</v>
      </c>
      <c r="I901" t="s">
        <v>7</v>
      </c>
      <c r="J901" t="s">
        <v>8</v>
      </c>
      <c r="K901" t="s">
        <v>5955</v>
      </c>
      <c r="L901" t="s">
        <v>8</v>
      </c>
      <c r="M901" t="s">
        <v>14</v>
      </c>
      <c r="N901" t="str">
        <f t="shared" si="98"/>
        <v>F</v>
      </c>
      <c r="O901" t="s">
        <v>8</v>
      </c>
      <c r="P901" t="s">
        <v>8</v>
      </c>
      <c r="Q901" t="s">
        <v>11</v>
      </c>
      <c r="R901" t="s">
        <v>8</v>
      </c>
      <c r="S901" t="str">
        <f t="shared" si="99"/>
        <v>U</v>
      </c>
      <c r="T901" t="s">
        <v>12</v>
      </c>
      <c r="U901">
        <v>0.999999999999998</v>
      </c>
      <c r="V901" t="s">
        <v>11</v>
      </c>
      <c r="W901" t="e">
        <f>VLOOKUP(Q901,'PBT Tag Rates'!$B$5:$E$44,4,FALSE)</f>
        <v>#N/A</v>
      </c>
      <c r="X901">
        <v>1</v>
      </c>
      <c r="Y901" s="14">
        <f>IFERROR(LOOKUP(H901,{30,43,48,53,58,63,68,73,78,83,88,93,97},{42,47,52,57,62,67,72,77,82,87,92,99,100}),999)</f>
        <v>82</v>
      </c>
      <c r="Z901" s="17">
        <f t="shared" si="100"/>
        <v>1.4285714285714286</v>
      </c>
      <c r="AA901" s="17">
        <f t="shared" si="101"/>
        <v>1.4285714285714286</v>
      </c>
      <c r="AB901" s="17">
        <f t="shared" si="102"/>
        <v>2.518344052903343</v>
      </c>
      <c r="AC901" s="17" t="s">
        <v>17654</v>
      </c>
    </row>
    <row r="902" spans="1:29" x14ac:dyDescent="0.25">
      <c r="A902" t="s">
        <v>3339</v>
      </c>
      <c r="B902" s="166" t="s">
        <v>5956</v>
      </c>
      <c r="C902" t="s">
        <v>886</v>
      </c>
      <c r="D902" s="1">
        <v>45164</v>
      </c>
      <c r="E902">
        <f t="shared" si="97"/>
        <v>70</v>
      </c>
      <c r="F902" t="s">
        <v>14</v>
      </c>
      <c r="G902">
        <v>760</v>
      </c>
      <c r="H902">
        <f t="shared" si="96"/>
        <v>76</v>
      </c>
      <c r="I902" t="s">
        <v>7</v>
      </c>
      <c r="J902" t="s">
        <v>8</v>
      </c>
      <c r="K902" t="s">
        <v>5957</v>
      </c>
      <c r="L902" t="s">
        <v>8</v>
      </c>
      <c r="M902" t="s">
        <v>14</v>
      </c>
      <c r="N902" t="str">
        <f t="shared" si="98"/>
        <v>F</v>
      </c>
      <c r="O902" t="s">
        <v>1485</v>
      </c>
      <c r="P902" t="s">
        <v>1746</v>
      </c>
      <c r="Q902" t="s">
        <v>221</v>
      </c>
      <c r="R902">
        <v>4</v>
      </c>
      <c r="S902">
        <f t="shared" si="99"/>
        <v>2019</v>
      </c>
      <c r="T902" t="s">
        <v>12</v>
      </c>
      <c r="U902">
        <v>1</v>
      </c>
      <c r="V902" t="s">
        <v>3396</v>
      </c>
      <c r="W902">
        <f>VLOOKUP(Q902,'PBT Tag Rates'!$B$5:$E$44,4,FALSE)</f>
        <v>0.95971980899999998</v>
      </c>
      <c r="X902">
        <v>1</v>
      </c>
      <c r="Y902" s="14">
        <f>IFERROR(LOOKUP(H902,{30,43,48,53,58,63,68,73,78,83,88,93,97},{42,47,52,57,62,67,72,77,82,87,92,99,100}),999)</f>
        <v>77</v>
      </c>
      <c r="Z902" s="17">
        <f t="shared" si="100"/>
        <v>1.4285714285714286</v>
      </c>
      <c r="AA902" s="17">
        <f t="shared" si="101"/>
        <v>1.4285714285714286</v>
      </c>
      <c r="AB902" s="17">
        <f t="shared" si="102"/>
        <v>2.518344052903343</v>
      </c>
      <c r="AC902" s="17" t="s">
        <v>17655</v>
      </c>
    </row>
    <row r="903" spans="1:29" x14ac:dyDescent="0.25">
      <c r="A903" t="s">
        <v>3339</v>
      </c>
      <c r="B903" s="166" t="s">
        <v>5958</v>
      </c>
      <c r="C903" t="s">
        <v>5959</v>
      </c>
      <c r="D903" s="1">
        <v>45164</v>
      </c>
      <c r="E903">
        <f t="shared" si="97"/>
        <v>70</v>
      </c>
      <c r="F903" t="s">
        <v>14</v>
      </c>
      <c r="G903">
        <v>830</v>
      </c>
      <c r="H903">
        <f t="shared" si="96"/>
        <v>83</v>
      </c>
      <c r="I903" t="s">
        <v>7</v>
      </c>
      <c r="J903" t="s">
        <v>8</v>
      </c>
      <c r="K903" t="s">
        <v>5960</v>
      </c>
      <c r="L903" t="s">
        <v>8</v>
      </c>
      <c r="M903" t="s">
        <v>14</v>
      </c>
      <c r="N903" t="str">
        <f t="shared" si="98"/>
        <v>F</v>
      </c>
      <c r="O903" t="s">
        <v>371</v>
      </c>
      <c r="P903" t="s">
        <v>372</v>
      </c>
      <c r="Q903" t="s">
        <v>221</v>
      </c>
      <c r="R903">
        <v>4</v>
      </c>
      <c r="S903">
        <f t="shared" si="99"/>
        <v>2019</v>
      </c>
      <c r="T903" t="s">
        <v>12</v>
      </c>
      <c r="U903">
        <v>1</v>
      </c>
      <c r="V903" t="s">
        <v>3363</v>
      </c>
      <c r="W903">
        <f>VLOOKUP(Q903,'PBT Tag Rates'!$B$5:$E$44,4,FALSE)</f>
        <v>0.95971980899999998</v>
      </c>
      <c r="X903">
        <v>1</v>
      </c>
      <c r="Y903" s="14">
        <f>IFERROR(LOOKUP(H903,{30,43,48,53,58,63,68,73,78,83,88,93,97},{42,47,52,57,62,67,72,77,82,87,92,99,100}),999)</f>
        <v>87</v>
      </c>
      <c r="Z903" s="17">
        <f t="shared" si="100"/>
        <v>1.4285714285714286</v>
      </c>
      <c r="AA903" s="17">
        <f t="shared" si="101"/>
        <v>1.4285714285714286</v>
      </c>
      <c r="AB903" s="17">
        <f t="shared" si="102"/>
        <v>2.518344052903343</v>
      </c>
      <c r="AC903" s="17" t="s">
        <v>17654</v>
      </c>
    </row>
    <row r="904" spans="1:29" x14ac:dyDescent="0.25">
      <c r="A904" t="s">
        <v>3339</v>
      </c>
      <c r="B904" s="166" t="s">
        <v>5961</v>
      </c>
      <c r="C904" t="s">
        <v>5962</v>
      </c>
      <c r="D904" s="1">
        <v>45164</v>
      </c>
      <c r="E904">
        <f t="shared" si="97"/>
        <v>70</v>
      </c>
      <c r="F904" t="s">
        <v>14</v>
      </c>
      <c r="G904">
        <v>810</v>
      </c>
      <c r="H904">
        <f t="shared" si="96"/>
        <v>81</v>
      </c>
      <c r="I904" t="s">
        <v>7</v>
      </c>
      <c r="J904" t="s">
        <v>8</v>
      </c>
      <c r="K904" t="s">
        <v>5963</v>
      </c>
      <c r="L904" t="s">
        <v>8</v>
      </c>
      <c r="M904" t="s">
        <v>14</v>
      </c>
      <c r="N904" t="str">
        <f t="shared" si="98"/>
        <v>F</v>
      </c>
      <c r="O904" t="s">
        <v>5964</v>
      </c>
      <c r="P904" t="s">
        <v>5965</v>
      </c>
      <c r="Q904" t="s">
        <v>221</v>
      </c>
      <c r="R904">
        <v>4</v>
      </c>
      <c r="S904">
        <f t="shared" si="99"/>
        <v>2019</v>
      </c>
      <c r="T904" t="s">
        <v>12</v>
      </c>
      <c r="U904">
        <v>1</v>
      </c>
      <c r="V904" t="s">
        <v>3346</v>
      </c>
      <c r="W904">
        <f>VLOOKUP(Q904,'PBT Tag Rates'!$B$5:$E$44,4,FALSE)</f>
        <v>0.95971980899999998</v>
      </c>
      <c r="X904">
        <v>1</v>
      </c>
      <c r="Y904" s="14">
        <f>IFERROR(LOOKUP(H904,{30,43,48,53,58,63,68,73,78,83,88,93,97},{42,47,52,57,62,67,72,77,82,87,92,99,100}),999)</f>
        <v>82</v>
      </c>
      <c r="Z904" s="17">
        <f t="shared" si="100"/>
        <v>1.4285714285714286</v>
      </c>
      <c r="AA904" s="17">
        <f t="shared" si="101"/>
        <v>1.4285714285714286</v>
      </c>
      <c r="AB904" s="17">
        <f t="shared" si="102"/>
        <v>2.518344052903343</v>
      </c>
      <c r="AC904" s="17" t="s">
        <v>17654</v>
      </c>
    </row>
    <row r="905" spans="1:29" x14ac:dyDescent="0.25">
      <c r="A905" t="s">
        <v>3339</v>
      </c>
      <c r="B905" s="166" t="s">
        <v>5966</v>
      </c>
      <c r="C905" t="s">
        <v>5967</v>
      </c>
      <c r="D905" s="1">
        <v>45164</v>
      </c>
      <c r="E905">
        <f t="shared" si="97"/>
        <v>70</v>
      </c>
      <c r="F905" t="s">
        <v>6</v>
      </c>
      <c r="G905">
        <v>790</v>
      </c>
      <c r="H905">
        <f t="shared" si="96"/>
        <v>79</v>
      </c>
      <c r="I905" t="s">
        <v>7</v>
      </c>
      <c r="J905" t="s">
        <v>8</v>
      </c>
      <c r="K905" t="s">
        <v>5968</v>
      </c>
      <c r="L905" t="s">
        <v>8</v>
      </c>
      <c r="M905" t="s">
        <v>6</v>
      </c>
      <c r="N905" t="str">
        <f t="shared" si="98"/>
        <v>M</v>
      </c>
      <c r="O905" t="s">
        <v>4310</v>
      </c>
      <c r="P905" t="s">
        <v>4311</v>
      </c>
      <c r="Q905" t="s">
        <v>281</v>
      </c>
      <c r="R905">
        <v>4</v>
      </c>
      <c r="S905">
        <f t="shared" si="99"/>
        <v>2019</v>
      </c>
      <c r="T905" t="s">
        <v>12</v>
      </c>
      <c r="U905">
        <v>1</v>
      </c>
      <c r="V905" t="s">
        <v>3171</v>
      </c>
      <c r="W905">
        <f>VLOOKUP(Q905,'PBT Tag Rates'!$B$5:$E$44,4,FALSE)</f>
        <v>0.99705232300000002</v>
      </c>
      <c r="X905">
        <v>1</v>
      </c>
      <c r="Y905" s="14">
        <f>IFERROR(LOOKUP(H905,{30,43,48,53,58,63,68,73,78,83,88,93,97},{42,47,52,57,62,67,72,77,82,87,92,99,100}),999)</f>
        <v>82</v>
      </c>
      <c r="Z905" s="17">
        <f t="shared" si="100"/>
        <v>1.4285714285714286</v>
      </c>
      <c r="AA905" s="17">
        <f t="shared" si="101"/>
        <v>1.4285714285714286</v>
      </c>
      <c r="AB905" s="17">
        <f t="shared" si="102"/>
        <v>2.518344052903343</v>
      </c>
      <c r="AC905" s="17" t="s">
        <v>17654</v>
      </c>
    </row>
    <row r="906" spans="1:29" x14ac:dyDescent="0.25">
      <c r="A906" t="s">
        <v>3339</v>
      </c>
      <c r="B906" s="166" t="s">
        <v>5969</v>
      </c>
      <c r="C906" t="s">
        <v>5970</v>
      </c>
      <c r="D906" s="1">
        <v>45164</v>
      </c>
      <c r="E906">
        <f t="shared" si="97"/>
        <v>70</v>
      </c>
      <c r="F906" t="s">
        <v>14</v>
      </c>
      <c r="G906">
        <v>820</v>
      </c>
      <c r="H906">
        <f t="shared" si="96"/>
        <v>82</v>
      </c>
      <c r="I906" t="s">
        <v>7</v>
      </c>
      <c r="J906" t="s">
        <v>8</v>
      </c>
      <c r="K906" t="s">
        <v>5971</v>
      </c>
      <c r="L906" t="s">
        <v>8</v>
      </c>
      <c r="M906" t="s">
        <v>14</v>
      </c>
      <c r="N906" t="str">
        <f t="shared" si="98"/>
        <v>F</v>
      </c>
      <c r="O906" t="s">
        <v>8</v>
      </c>
      <c r="P906" t="s">
        <v>8</v>
      </c>
      <c r="Q906" t="s">
        <v>11</v>
      </c>
      <c r="R906" t="s">
        <v>8</v>
      </c>
      <c r="S906" t="str">
        <f t="shared" si="99"/>
        <v>U</v>
      </c>
      <c r="T906" t="s">
        <v>12</v>
      </c>
      <c r="U906">
        <v>1</v>
      </c>
      <c r="V906" t="s">
        <v>11</v>
      </c>
      <c r="W906" t="e">
        <f>VLOOKUP(Q906,'PBT Tag Rates'!$B$5:$E$44,4,FALSE)</f>
        <v>#N/A</v>
      </c>
      <c r="X906">
        <v>1</v>
      </c>
      <c r="Y906" s="14">
        <f>IFERROR(LOOKUP(H906,{30,43,48,53,58,63,68,73,78,83,88,93,97},{42,47,52,57,62,67,72,77,82,87,92,99,100}),999)</f>
        <v>82</v>
      </c>
      <c r="Z906" s="17">
        <f t="shared" si="100"/>
        <v>1.4285714285714286</v>
      </c>
      <c r="AA906" s="17">
        <f t="shared" si="101"/>
        <v>1.4285714285714286</v>
      </c>
      <c r="AB906" s="17">
        <f t="shared" si="102"/>
        <v>2.518344052903343</v>
      </c>
      <c r="AC906" s="17" t="s">
        <v>17654</v>
      </c>
    </row>
    <row r="907" spans="1:29" x14ac:dyDescent="0.25">
      <c r="A907" t="s">
        <v>3339</v>
      </c>
      <c r="B907" s="166" t="s">
        <v>5972</v>
      </c>
      <c r="C907" t="s">
        <v>5973</v>
      </c>
      <c r="D907" s="1">
        <v>45164</v>
      </c>
      <c r="E907">
        <f t="shared" si="97"/>
        <v>70</v>
      </c>
      <c r="F907" t="s">
        <v>14</v>
      </c>
      <c r="G907">
        <v>810</v>
      </c>
      <c r="H907">
        <f t="shared" si="96"/>
        <v>81</v>
      </c>
      <c r="I907" t="s">
        <v>9</v>
      </c>
      <c r="J907">
        <v>1</v>
      </c>
      <c r="K907" t="s">
        <v>5974</v>
      </c>
      <c r="L907" t="s">
        <v>8</v>
      </c>
      <c r="M907" t="s">
        <v>14</v>
      </c>
      <c r="N907" t="str">
        <f t="shared" si="98"/>
        <v>F</v>
      </c>
      <c r="O907" t="s">
        <v>2165</v>
      </c>
      <c r="P907" t="s">
        <v>3743</v>
      </c>
      <c r="Q907" t="s">
        <v>221</v>
      </c>
      <c r="R907">
        <v>4</v>
      </c>
      <c r="S907">
        <f t="shared" si="99"/>
        <v>2019</v>
      </c>
      <c r="T907" t="s">
        <v>12</v>
      </c>
      <c r="U907">
        <v>0.999999999999998</v>
      </c>
      <c r="V907" t="s">
        <v>3346</v>
      </c>
      <c r="W907">
        <f>VLOOKUP(Q907,'PBT Tag Rates'!$B$5:$E$44,4,FALSE)</f>
        <v>0.95971980899999998</v>
      </c>
      <c r="X907">
        <v>1</v>
      </c>
      <c r="Y907" s="14">
        <f>IFERROR(LOOKUP(H907,{30,43,48,53,58,63,68,73,78,83,88,93,97},{42,47,52,57,62,67,72,77,82,87,92,99,100}),999)</f>
        <v>82</v>
      </c>
      <c r="Z907" s="17">
        <f t="shared" si="100"/>
        <v>1.4285714285714286</v>
      </c>
      <c r="AA907" s="17">
        <f t="shared" si="101"/>
        <v>1.4285714285714286</v>
      </c>
      <c r="AB907" s="17">
        <f t="shared" si="102"/>
        <v>2.518344052903343</v>
      </c>
      <c r="AC907" s="17" t="s">
        <v>17654</v>
      </c>
    </row>
    <row r="908" spans="1:29" x14ac:dyDescent="0.25">
      <c r="A908" t="s">
        <v>3339</v>
      </c>
      <c r="B908" s="166" t="s">
        <v>5975</v>
      </c>
      <c r="C908" t="s">
        <v>887</v>
      </c>
      <c r="D908" s="1">
        <v>45164</v>
      </c>
      <c r="E908">
        <f t="shared" si="97"/>
        <v>70</v>
      </c>
      <c r="F908" t="s">
        <v>6</v>
      </c>
      <c r="G908">
        <v>790</v>
      </c>
      <c r="H908">
        <f t="shared" si="96"/>
        <v>79</v>
      </c>
      <c r="I908" t="s">
        <v>7</v>
      </c>
      <c r="J908" t="s">
        <v>8</v>
      </c>
      <c r="K908" t="s">
        <v>5976</v>
      </c>
      <c r="L908" t="s">
        <v>8</v>
      </c>
      <c r="M908" t="s">
        <v>14</v>
      </c>
      <c r="N908" t="str">
        <f t="shared" si="98"/>
        <v>F</v>
      </c>
      <c r="O908" t="s">
        <v>1277</v>
      </c>
      <c r="P908" t="s">
        <v>1278</v>
      </c>
      <c r="Q908" t="s">
        <v>221</v>
      </c>
      <c r="R908">
        <v>4</v>
      </c>
      <c r="S908">
        <f t="shared" si="99"/>
        <v>2019</v>
      </c>
      <c r="T908" t="s">
        <v>12</v>
      </c>
      <c r="U908">
        <v>1</v>
      </c>
      <c r="V908" t="s">
        <v>3386</v>
      </c>
      <c r="W908">
        <f>VLOOKUP(Q908,'PBT Tag Rates'!$B$5:$E$44,4,FALSE)</f>
        <v>0.95971980899999998</v>
      </c>
      <c r="X908">
        <v>1</v>
      </c>
      <c r="Y908" s="14">
        <f>IFERROR(LOOKUP(H908,{30,43,48,53,58,63,68,73,78,83,88,93,97},{42,47,52,57,62,67,72,77,82,87,92,99,100}),999)</f>
        <v>82</v>
      </c>
      <c r="Z908" s="17">
        <f t="shared" si="100"/>
        <v>1.4285714285714286</v>
      </c>
      <c r="AA908" s="17">
        <f t="shared" si="101"/>
        <v>1.4285714285714286</v>
      </c>
      <c r="AB908" s="17">
        <f t="shared" si="102"/>
        <v>2.518344052903343</v>
      </c>
      <c r="AC908" s="17" t="s">
        <v>17654</v>
      </c>
    </row>
    <row r="909" spans="1:29" x14ac:dyDescent="0.25">
      <c r="A909" t="s">
        <v>3339</v>
      </c>
      <c r="B909" s="166" t="s">
        <v>5977</v>
      </c>
      <c r="C909" t="s">
        <v>5978</v>
      </c>
      <c r="D909" s="1">
        <v>45164</v>
      </c>
      <c r="E909">
        <f t="shared" si="97"/>
        <v>70</v>
      </c>
      <c r="F909" t="s">
        <v>14</v>
      </c>
      <c r="G909">
        <v>770</v>
      </c>
      <c r="H909">
        <f t="shared" si="96"/>
        <v>77</v>
      </c>
      <c r="I909" t="s">
        <v>7</v>
      </c>
      <c r="J909" t="s">
        <v>8</v>
      </c>
      <c r="K909" t="s">
        <v>5979</v>
      </c>
      <c r="L909" t="s">
        <v>8</v>
      </c>
      <c r="M909" t="s">
        <v>14</v>
      </c>
      <c r="N909" t="str">
        <f t="shared" si="98"/>
        <v>F</v>
      </c>
      <c r="O909" t="s">
        <v>5980</v>
      </c>
      <c r="P909" t="s">
        <v>5981</v>
      </c>
      <c r="Q909" t="s">
        <v>281</v>
      </c>
      <c r="R909">
        <v>4</v>
      </c>
      <c r="S909">
        <f t="shared" si="99"/>
        <v>2019</v>
      </c>
      <c r="T909" t="s">
        <v>12</v>
      </c>
      <c r="U909">
        <v>1</v>
      </c>
      <c r="V909" t="s">
        <v>3170</v>
      </c>
      <c r="W909">
        <f>VLOOKUP(Q909,'PBT Tag Rates'!$B$5:$E$44,4,FALSE)</f>
        <v>0.99705232300000002</v>
      </c>
      <c r="X909">
        <v>1</v>
      </c>
      <c r="Y909" s="14">
        <f>IFERROR(LOOKUP(H909,{30,43,48,53,58,63,68,73,78,83,88,93,97},{42,47,52,57,62,67,72,77,82,87,92,99,100}),999)</f>
        <v>77</v>
      </c>
      <c r="Z909" s="17">
        <f t="shared" si="100"/>
        <v>1.4285714285714286</v>
      </c>
      <c r="AA909" s="17">
        <f t="shared" si="101"/>
        <v>1.4285714285714286</v>
      </c>
      <c r="AB909" s="17">
        <f t="shared" si="102"/>
        <v>2.518344052903343</v>
      </c>
      <c r="AC909" s="17" t="s">
        <v>17654</v>
      </c>
    </row>
    <row r="910" spans="1:29" x14ac:dyDescent="0.25">
      <c r="A910" t="s">
        <v>3339</v>
      </c>
      <c r="B910" s="166" t="s">
        <v>5982</v>
      </c>
      <c r="C910" t="s">
        <v>5983</v>
      </c>
      <c r="D910" s="1">
        <v>45164</v>
      </c>
      <c r="E910">
        <f t="shared" si="97"/>
        <v>70</v>
      </c>
      <c r="F910" t="s">
        <v>6</v>
      </c>
      <c r="G910">
        <v>850</v>
      </c>
      <c r="H910">
        <f t="shared" si="96"/>
        <v>85</v>
      </c>
      <c r="I910" t="s">
        <v>9</v>
      </c>
      <c r="J910">
        <v>1</v>
      </c>
      <c r="K910" t="s">
        <v>5984</v>
      </c>
      <c r="L910" t="s">
        <v>8</v>
      </c>
      <c r="M910" t="s">
        <v>6</v>
      </c>
      <c r="N910" t="str">
        <f t="shared" si="98"/>
        <v>M</v>
      </c>
      <c r="O910" t="s">
        <v>1154</v>
      </c>
      <c r="P910" t="s">
        <v>1155</v>
      </c>
      <c r="Q910" t="s">
        <v>221</v>
      </c>
      <c r="R910">
        <v>4</v>
      </c>
      <c r="S910">
        <f t="shared" si="99"/>
        <v>2019</v>
      </c>
      <c r="T910" t="s">
        <v>12</v>
      </c>
      <c r="U910">
        <v>0.999999999999997</v>
      </c>
      <c r="V910" t="s">
        <v>3396</v>
      </c>
      <c r="W910">
        <f>VLOOKUP(Q910,'PBT Tag Rates'!$B$5:$E$44,4,FALSE)</f>
        <v>0.95971980899999998</v>
      </c>
      <c r="X910">
        <v>1</v>
      </c>
      <c r="Y910" s="14">
        <f>IFERROR(LOOKUP(H910,{30,43,48,53,58,63,68,73,78,83,88,93,97},{42,47,52,57,62,67,72,77,82,87,92,99,100}),999)</f>
        <v>87</v>
      </c>
      <c r="Z910" s="17">
        <f t="shared" si="100"/>
        <v>1.4285714285714286</v>
      </c>
      <c r="AA910" s="17">
        <f t="shared" si="101"/>
        <v>1.4285714285714286</v>
      </c>
      <c r="AB910" s="17">
        <f t="shared" si="102"/>
        <v>2.518344052903343</v>
      </c>
      <c r="AC910" s="17" t="s">
        <v>17655</v>
      </c>
    </row>
    <row r="911" spans="1:29" x14ac:dyDescent="0.25">
      <c r="A911" t="s">
        <v>3339</v>
      </c>
      <c r="B911" s="166" t="s">
        <v>5985</v>
      </c>
      <c r="C911" t="s">
        <v>5986</v>
      </c>
      <c r="D911" s="1">
        <v>45164</v>
      </c>
      <c r="E911">
        <f t="shared" si="97"/>
        <v>70</v>
      </c>
      <c r="F911" t="s">
        <v>14</v>
      </c>
      <c r="G911">
        <v>770</v>
      </c>
      <c r="H911">
        <f t="shared" si="96"/>
        <v>77</v>
      </c>
      <c r="I911" t="s">
        <v>7</v>
      </c>
      <c r="J911" t="s">
        <v>8</v>
      </c>
      <c r="K911" t="s">
        <v>5987</v>
      </c>
      <c r="L911" t="s">
        <v>8</v>
      </c>
      <c r="M911" t="s">
        <v>14</v>
      </c>
      <c r="N911" t="str">
        <f t="shared" si="98"/>
        <v>F</v>
      </c>
      <c r="O911" t="s">
        <v>780</v>
      </c>
      <c r="P911" t="s">
        <v>964</v>
      </c>
      <c r="Q911" t="s">
        <v>221</v>
      </c>
      <c r="R911">
        <v>4</v>
      </c>
      <c r="S911">
        <f t="shared" si="99"/>
        <v>2019</v>
      </c>
      <c r="T911" t="s">
        <v>12</v>
      </c>
      <c r="U911">
        <v>0.999999999999997</v>
      </c>
      <c r="V911" t="s">
        <v>3386</v>
      </c>
      <c r="W911">
        <f>VLOOKUP(Q911,'PBT Tag Rates'!$B$5:$E$44,4,FALSE)</f>
        <v>0.95971980899999998</v>
      </c>
      <c r="X911">
        <v>1</v>
      </c>
      <c r="Y911" s="14">
        <f>IFERROR(LOOKUP(H911,{30,43,48,53,58,63,68,73,78,83,88,93,97},{42,47,52,57,62,67,72,77,82,87,92,99,100}),999)</f>
        <v>77</v>
      </c>
      <c r="Z911" s="17">
        <f t="shared" si="100"/>
        <v>1.4285714285714286</v>
      </c>
      <c r="AA911" s="17">
        <f t="shared" si="101"/>
        <v>1.4285714285714286</v>
      </c>
      <c r="AB911" s="17">
        <f t="shared" si="102"/>
        <v>2.518344052903343</v>
      </c>
      <c r="AC911" s="17" t="s">
        <v>17654</v>
      </c>
    </row>
    <row r="912" spans="1:29" x14ac:dyDescent="0.25">
      <c r="A912" t="s">
        <v>3339</v>
      </c>
      <c r="B912" s="166" t="s">
        <v>5988</v>
      </c>
      <c r="C912" t="s">
        <v>5989</v>
      </c>
      <c r="D912" s="1">
        <v>45164</v>
      </c>
      <c r="E912">
        <f t="shared" si="97"/>
        <v>70</v>
      </c>
      <c r="F912" t="s">
        <v>14</v>
      </c>
      <c r="G912">
        <v>830</v>
      </c>
      <c r="H912">
        <f t="shared" si="96"/>
        <v>83</v>
      </c>
      <c r="I912" t="s">
        <v>7</v>
      </c>
      <c r="J912" t="s">
        <v>8</v>
      </c>
      <c r="K912" t="s">
        <v>5990</v>
      </c>
      <c r="L912" t="s">
        <v>8</v>
      </c>
      <c r="M912" t="s">
        <v>14</v>
      </c>
      <c r="N912" t="str">
        <f t="shared" si="98"/>
        <v>F</v>
      </c>
      <c r="O912" t="s">
        <v>538</v>
      </c>
      <c r="P912" t="s">
        <v>5991</v>
      </c>
      <c r="Q912" t="s">
        <v>15</v>
      </c>
      <c r="R912">
        <v>5</v>
      </c>
      <c r="S912">
        <f t="shared" si="99"/>
        <v>2018</v>
      </c>
      <c r="T912" t="s">
        <v>12</v>
      </c>
      <c r="U912">
        <v>0.999999999999997</v>
      </c>
      <c r="V912" t="s">
        <v>3363</v>
      </c>
      <c r="W912">
        <f>VLOOKUP(Q912,'PBT Tag Rates'!$B$5:$E$44,4,FALSE)</f>
        <v>0.80551598400000002</v>
      </c>
      <c r="X912">
        <v>1</v>
      </c>
      <c r="Y912" s="14">
        <f>IFERROR(LOOKUP(H912,{30,43,48,53,58,63,68,73,78,83,88,93,97},{42,47,52,57,62,67,72,77,82,87,92,99,100}),999)</f>
        <v>87</v>
      </c>
      <c r="Z912" s="17">
        <f t="shared" si="100"/>
        <v>1.4285714285714286</v>
      </c>
      <c r="AA912" s="17">
        <f t="shared" si="101"/>
        <v>1.4285714285714286</v>
      </c>
      <c r="AB912" s="17">
        <f t="shared" si="102"/>
        <v>2.518344052903343</v>
      </c>
      <c r="AC912" s="17" t="s">
        <v>17654</v>
      </c>
    </row>
    <row r="913" spans="1:29" x14ac:dyDescent="0.25">
      <c r="A913" t="s">
        <v>3339</v>
      </c>
      <c r="B913" s="166" t="s">
        <v>5992</v>
      </c>
      <c r="C913" t="s">
        <v>5993</v>
      </c>
      <c r="D913" s="1">
        <v>45164</v>
      </c>
      <c r="E913">
        <f t="shared" si="97"/>
        <v>70</v>
      </c>
      <c r="F913" t="s">
        <v>6</v>
      </c>
      <c r="G913">
        <v>810</v>
      </c>
      <c r="H913">
        <f t="shared" si="96"/>
        <v>81</v>
      </c>
      <c r="I913" t="s">
        <v>9</v>
      </c>
      <c r="J913">
        <v>1</v>
      </c>
      <c r="K913" t="s">
        <v>5994</v>
      </c>
      <c r="L913" t="s">
        <v>8</v>
      </c>
      <c r="M913" t="s">
        <v>6</v>
      </c>
      <c r="N913" t="str">
        <f t="shared" si="98"/>
        <v>M</v>
      </c>
      <c r="O913" t="s">
        <v>2523</v>
      </c>
      <c r="P913" t="s">
        <v>5995</v>
      </c>
      <c r="Q913" t="s">
        <v>221</v>
      </c>
      <c r="R913">
        <v>4</v>
      </c>
      <c r="S913">
        <f t="shared" si="99"/>
        <v>2019</v>
      </c>
      <c r="T913" t="s">
        <v>12</v>
      </c>
      <c r="U913">
        <v>1</v>
      </c>
      <c r="V913" t="s">
        <v>3396</v>
      </c>
      <c r="W913">
        <f>VLOOKUP(Q913,'PBT Tag Rates'!$B$5:$E$44,4,FALSE)</f>
        <v>0.95971980899999998</v>
      </c>
      <c r="X913">
        <v>1</v>
      </c>
      <c r="Y913" s="14">
        <f>IFERROR(LOOKUP(H913,{30,43,48,53,58,63,68,73,78,83,88,93,97},{42,47,52,57,62,67,72,77,82,87,92,99,100}),999)</f>
        <v>82</v>
      </c>
      <c r="Z913" s="17">
        <f t="shared" si="100"/>
        <v>1.4285714285714286</v>
      </c>
      <c r="AA913" s="17">
        <f t="shared" si="101"/>
        <v>1.4285714285714286</v>
      </c>
      <c r="AB913" s="17">
        <f t="shared" si="102"/>
        <v>2.518344052903343</v>
      </c>
      <c r="AC913" s="17" t="s">
        <v>17655</v>
      </c>
    </row>
    <row r="914" spans="1:29" x14ac:dyDescent="0.25">
      <c r="A914" t="s">
        <v>3339</v>
      </c>
      <c r="B914" s="166" t="s">
        <v>5996</v>
      </c>
      <c r="C914" t="s">
        <v>5997</v>
      </c>
      <c r="D914" s="1">
        <v>45164</v>
      </c>
      <c r="E914">
        <f t="shared" si="97"/>
        <v>70</v>
      </c>
      <c r="F914" t="s">
        <v>14</v>
      </c>
      <c r="G914">
        <v>810</v>
      </c>
      <c r="H914">
        <f t="shared" si="96"/>
        <v>81</v>
      </c>
      <c r="I914" t="s">
        <v>9</v>
      </c>
      <c r="J914">
        <v>1</v>
      </c>
      <c r="K914" t="s">
        <v>5998</v>
      </c>
      <c r="L914" t="s">
        <v>8</v>
      </c>
      <c r="M914" t="s">
        <v>14</v>
      </c>
      <c r="N914" t="str">
        <f t="shared" si="98"/>
        <v>F</v>
      </c>
      <c r="O914" t="s">
        <v>647</v>
      </c>
      <c r="P914" t="s">
        <v>676</v>
      </c>
      <c r="Q914" t="s">
        <v>221</v>
      </c>
      <c r="R914">
        <v>4</v>
      </c>
      <c r="S914">
        <f t="shared" si="99"/>
        <v>2019</v>
      </c>
      <c r="T914" t="s">
        <v>12</v>
      </c>
      <c r="U914">
        <v>1</v>
      </c>
      <c r="V914" t="s">
        <v>3951</v>
      </c>
      <c r="W914">
        <f>VLOOKUP(Q914,'PBT Tag Rates'!$B$5:$E$44,4,FALSE)</f>
        <v>0.95971980899999998</v>
      </c>
      <c r="X914">
        <v>1</v>
      </c>
      <c r="Y914" s="14">
        <f>IFERROR(LOOKUP(H914,{30,43,48,53,58,63,68,73,78,83,88,93,97},{42,47,52,57,62,67,72,77,82,87,92,99,100}),999)</f>
        <v>82</v>
      </c>
      <c r="Z914" s="17">
        <f t="shared" si="100"/>
        <v>1.4285714285714286</v>
      </c>
      <c r="AA914" s="17">
        <f t="shared" si="101"/>
        <v>1.4285714285714286</v>
      </c>
      <c r="AB914" s="17">
        <f t="shared" si="102"/>
        <v>2.518344052903343</v>
      </c>
      <c r="AC914" s="17" t="s">
        <v>17655</v>
      </c>
    </row>
    <row r="915" spans="1:29" x14ac:dyDescent="0.25">
      <c r="A915" t="s">
        <v>3339</v>
      </c>
      <c r="B915" s="166" t="s">
        <v>5999</v>
      </c>
      <c r="C915" t="s">
        <v>6000</v>
      </c>
      <c r="D915" s="1">
        <v>45164</v>
      </c>
      <c r="E915">
        <f t="shared" si="97"/>
        <v>70</v>
      </c>
      <c r="F915" t="s">
        <v>6</v>
      </c>
      <c r="G915">
        <v>700</v>
      </c>
      <c r="H915">
        <f t="shared" si="96"/>
        <v>70</v>
      </c>
      <c r="I915" t="s">
        <v>7</v>
      </c>
      <c r="J915" t="s">
        <v>8</v>
      </c>
      <c r="K915" t="s">
        <v>6001</v>
      </c>
      <c r="L915" t="s">
        <v>8</v>
      </c>
      <c r="M915" t="s">
        <v>14</v>
      </c>
      <c r="N915" t="str">
        <f t="shared" si="98"/>
        <v>F</v>
      </c>
      <c r="O915" t="s">
        <v>1041</v>
      </c>
      <c r="P915" t="s">
        <v>2547</v>
      </c>
      <c r="Q915" t="s">
        <v>221</v>
      </c>
      <c r="R915">
        <v>4</v>
      </c>
      <c r="S915">
        <f t="shared" si="99"/>
        <v>2019</v>
      </c>
      <c r="T915" t="s">
        <v>12</v>
      </c>
      <c r="U915">
        <v>1</v>
      </c>
      <c r="V915" t="s">
        <v>3396</v>
      </c>
      <c r="W915">
        <f>VLOOKUP(Q915,'PBT Tag Rates'!$B$5:$E$44,4,FALSE)</f>
        <v>0.95971980899999998</v>
      </c>
      <c r="X915">
        <v>1</v>
      </c>
      <c r="Y915" s="14">
        <f>IFERROR(LOOKUP(H915,{30,43,48,53,58,63,68,73,78,83,88,93,97},{42,47,52,57,62,67,72,77,82,87,92,99,100}),999)</f>
        <v>72</v>
      </c>
      <c r="Z915" s="17">
        <f t="shared" si="100"/>
        <v>1.4285714285714286</v>
      </c>
      <c r="AA915" s="17">
        <f t="shared" si="101"/>
        <v>1.4285714285714286</v>
      </c>
      <c r="AB915" s="17">
        <f t="shared" si="102"/>
        <v>2.518344052903343</v>
      </c>
      <c r="AC915" s="17" t="s">
        <v>17655</v>
      </c>
    </row>
    <row r="916" spans="1:29" x14ac:dyDescent="0.25">
      <c r="A916" t="s">
        <v>3339</v>
      </c>
      <c r="B916" s="166" t="s">
        <v>6002</v>
      </c>
      <c r="C916" t="s">
        <v>6003</v>
      </c>
      <c r="D916" s="1">
        <v>45164</v>
      </c>
      <c r="E916">
        <f t="shared" si="97"/>
        <v>70</v>
      </c>
      <c r="F916" t="s">
        <v>6</v>
      </c>
      <c r="G916">
        <v>790</v>
      </c>
      <c r="H916">
        <f t="shared" si="96"/>
        <v>79</v>
      </c>
      <c r="I916" t="s">
        <v>7</v>
      </c>
      <c r="J916" t="s">
        <v>8</v>
      </c>
      <c r="K916" t="s">
        <v>6004</v>
      </c>
      <c r="L916" t="s">
        <v>8</v>
      </c>
      <c r="M916" t="s">
        <v>6</v>
      </c>
      <c r="N916" t="str">
        <f t="shared" si="98"/>
        <v>M</v>
      </c>
      <c r="O916" t="s">
        <v>1081</v>
      </c>
      <c r="P916" t="s">
        <v>1082</v>
      </c>
      <c r="Q916" t="s">
        <v>221</v>
      </c>
      <c r="R916">
        <v>4</v>
      </c>
      <c r="S916">
        <f t="shared" si="99"/>
        <v>2019</v>
      </c>
      <c r="T916" t="s">
        <v>12</v>
      </c>
      <c r="U916">
        <v>0.999999999999998</v>
      </c>
      <c r="V916" t="s">
        <v>3386</v>
      </c>
      <c r="W916">
        <f>VLOOKUP(Q916,'PBT Tag Rates'!$B$5:$E$44,4,FALSE)</f>
        <v>0.95971980899999998</v>
      </c>
      <c r="X916">
        <v>1</v>
      </c>
      <c r="Y916" s="14">
        <f>IFERROR(LOOKUP(H916,{30,43,48,53,58,63,68,73,78,83,88,93,97},{42,47,52,57,62,67,72,77,82,87,92,99,100}),999)</f>
        <v>82</v>
      </c>
      <c r="Z916" s="17">
        <f t="shared" si="100"/>
        <v>1.4285714285714286</v>
      </c>
      <c r="AA916" s="17">
        <f t="shared" si="101"/>
        <v>1.4285714285714286</v>
      </c>
      <c r="AB916" s="17">
        <f t="shared" si="102"/>
        <v>2.518344052903343</v>
      </c>
      <c r="AC916" s="17" t="s">
        <v>17654</v>
      </c>
    </row>
    <row r="917" spans="1:29" x14ac:dyDescent="0.25">
      <c r="A917" t="s">
        <v>3339</v>
      </c>
      <c r="B917" s="166" t="s">
        <v>6005</v>
      </c>
      <c r="C917" t="s">
        <v>6006</v>
      </c>
      <c r="D917" s="1">
        <v>45164</v>
      </c>
      <c r="E917">
        <f t="shared" si="97"/>
        <v>70</v>
      </c>
      <c r="F917" t="s">
        <v>14</v>
      </c>
      <c r="G917">
        <v>790</v>
      </c>
      <c r="H917">
        <f t="shared" si="96"/>
        <v>79</v>
      </c>
      <c r="I917" t="s">
        <v>7</v>
      </c>
      <c r="J917" t="s">
        <v>8</v>
      </c>
      <c r="K917" t="s">
        <v>6007</v>
      </c>
      <c r="L917" t="s">
        <v>8</v>
      </c>
      <c r="M917" t="s">
        <v>14</v>
      </c>
      <c r="N917" t="str">
        <f t="shared" si="98"/>
        <v>F</v>
      </c>
      <c r="O917" t="s">
        <v>1793</v>
      </c>
      <c r="P917" t="s">
        <v>6008</v>
      </c>
      <c r="Q917" t="s">
        <v>221</v>
      </c>
      <c r="R917">
        <v>4</v>
      </c>
      <c r="S917">
        <f t="shared" si="99"/>
        <v>2019</v>
      </c>
      <c r="T917" t="s">
        <v>12</v>
      </c>
      <c r="U917">
        <v>1</v>
      </c>
      <c r="V917" t="s">
        <v>3357</v>
      </c>
      <c r="W917">
        <f>VLOOKUP(Q917,'PBT Tag Rates'!$B$5:$E$44,4,FALSE)</f>
        <v>0.95971980899999998</v>
      </c>
      <c r="X917">
        <v>1</v>
      </c>
      <c r="Y917" s="14">
        <f>IFERROR(LOOKUP(H917,{30,43,48,53,58,63,68,73,78,83,88,93,97},{42,47,52,57,62,67,72,77,82,87,92,99,100}),999)</f>
        <v>82</v>
      </c>
      <c r="Z917" s="17">
        <f t="shared" si="100"/>
        <v>1.4285714285714286</v>
      </c>
      <c r="AA917" s="17">
        <f t="shared" si="101"/>
        <v>1.4285714285714286</v>
      </c>
      <c r="AB917" s="17">
        <f t="shared" si="102"/>
        <v>2.518344052903343</v>
      </c>
      <c r="AC917" s="17" t="s">
        <v>17654</v>
      </c>
    </row>
    <row r="918" spans="1:29" x14ac:dyDescent="0.25">
      <c r="A918" t="s">
        <v>3339</v>
      </c>
      <c r="B918" s="166" t="s">
        <v>6009</v>
      </c>
      <c r="C918" t="s">
        <v>6010</v>
      </c>
      <c r="D918" s="1">
        <v>45164</v>
      </c>
      <c r="E918">
        <f t="shared" si="97"/>
        <v>70</v>
      </c>
      <c r="F918" t="s">
        <v>6</v>
      </c>
      <c r="G918">
        <v>910</v>
      </c>
      <c r="H918">
        <f t="shared" ref="H918:H981" si="103">G918/10</f>
        <v>91</v>
      </c>
      <c r="I918" t="s">
        <v>7</v>
      </c>
      <c r="J918" t="s">
        <v>8</v>
      </c>
      <c r="K918" t="s">
        <v>6011</v>
      </c>
      <c r="L918" t="s">
        <v>8</v>
      </c>
      <c r="M918" t="s">
        <v>6</v>
      </c>
      <c r="N918" t="str">
        <f t="shared" si="98"/>
        <v>M</v>
      </c>
      <c r="O918" t="s">
        <v>2650</v>
      </c>
      <c r="P918" t="s">
        <v>2651</v>
      </c>
      <c r="Q918" t="s">
        <v>221</v>
      </c>
      <c r="R918">
        <v>4</v>
      </c>
      <c r="S918">
        <f t="shared" si="99"/>
        <v>2019</v>
      </c>
      <c r="T918" t="s">
        <v>12</v>
      </c>
      <c r="U918">
        <v>0.999999999999998</v>
      </c>
      <c r="V918" t="s">
        <v>3386</v>
      </c>
      <c r="W918">
        <f>VLOOKUP(Q918,'PBT Tag Rates'!$B$5:$E$44,4,FALSE)</f>
        <v>0.95971980899999998</v>
      </c>
      <c r="X918">
        <v>1</v>
      </c>
      <c r="Y918" s="14">
        <f>IFERROR(LOOKUP(H918,{30,43,48,53,58,63,68,73,78,83,88,93,97},{42,47,52,57,62,67,72,77,82,87,92,99,100}),999)</f>
        <v>92</v>
      </c>
      <c r="Z918" s="17">
        <f t="shared" si="100"/>
        <v>1.4285714285714286</v>
      </c>
      <c r="AA918" s="17">
        <f t="shared" si="101"/>
        <v>1.4285714285714286</v>
      </c>
      <c r="AB918" s="17">
        <f t="shared" si="102"/>
        <v>2.518344052903343</v>
      </c>
      <c r="AC918" s="17" t="s">
        <v>17654</v>
      </c>
    </row>
    <row r="919" spans="1:29" x14ac:dyDescent="0.25">
      <c r="A919" t="s">
        <v>3339</v>
      </c>
      <c r="B919" s="166" t="s">
        <v>6012</v>
      </c>
      <c r="C919" t="s">
        <v>6013</v>
      </c>
      <c r="D919" s="1">
        <v>45164</v>
      </c>
      <c r="E919">
        <f t="shared" ref="E919:E982" si="104">IF(D919&lt;=$D$3,70,18)</f>
        <v>70</v>
      </c>
      <c r="F919" t="s">
        <v>14</v>
      </c>
      <c r="G919">
        <v>770</v>
      </c>
      <c r="H919">
        <f t="shared" si="103"/>
        <v>77</v>
      </c>
      <c r="I919" t="s">
        <v>7</v>
      </c>
      <c r="J919" t="s">
        <v>8</v>
      </c>
      <c r="K919" t="s">
        <v>6014</v>
      </c>
      <c r="L919" t="s">
        <v>8</v>
      </c>
      <c r="M919" t="s">
        <v>14</v>
      </c>
      <c r="N919" t="str">
        <f t="shared" ref="N919:N982" si="105">IF(M919="U",F919,M919)</f>
        <v>F</v>
      </c>
      <c r="O919" t="s">
        <v>2707</v>
      </c>
      <c r="P919" t="s">
        <v>2735</v>
      </c>
      <c r="Q919" t="s">
        <v>221</v>
      </c>
      <c r="R919">
        <v>4</v>
      </c>
      <c r="S919">
        <f t="shared" ref="S919:S982" si="106">IFERROR($S$3-R919,"U")</f>
        <v>2019</v>
      </c>
      <c r="T919" t="s">
        <v>12</v>
      </c>
      <c r="U919">
        <v>0.999999999999999</v>
      </c>
      <c r="V919" t="s">
        <v>3346</v>
      </c>
      <c r="W919">
        <f>VLOOKUP(Q919,'PBT Tag Rates'!$B$5:$E$44,4,FALSE)</f>
        <v>0.95971980899999998</v>
      </c>
      <c r="X919">
        <v>1</v>
      </c>
      <c r="Y919" s="14">
        <f>IFERROR(LOOKUP(H919,{30,43,48,53,58,63,68,73,78,83,88,93,97},{42,47,52,57,62,67,72,77,82,87,92,99,100}),999)</f>
        <v>77</v>
      </c>
      <c r="Z919" s="17">
        <f t="shared" ref="Z919:Z982" si="107">IF(D919&lt;$D$3,X919/$Z$3,X919/$Z$4)</f>
        <v>1.4285714285714286</v>
      </c>
      <c r="AA919" s="17">
        <f t="shared" ref="AA919:AA982" si="108">Z919*(1+$AA$4)</f>
        <v>1.4285714285714286</v>
      </c>
      <c r="AB919" s="17">
        <f t="shared" ref="AB919:AB982" si="109">IF(D919&lt;$D$3,AA919/$AB$3,AA919/$AB$4)</f>
        <v>2.518344052903343</v>
      </c>
      <c r="AC919" s="17" t="s">
        <v>17654</v>
      </c>
    </row>
    <row r="920" spans="1:29" x14ac:dyDescent="0.25">
      <c r="A920" t="s">
        <v>3339</v>
      </c>
      <c r="B920" s="166" t="s">
        <v>6015</v>
      </c>
      <c r="C920" t="s">
        <v>6016</v>
      </c>
      <c r="D920" s="1">
        <v>45164</v>
      </c>
      <c r="E920">
        <f t="shared" si="104"/>
        <v>70</v>
      </c>
      <c r="F920" t="s">
        <v>6</v>
      </c>
      <c r="G920">
        <v>780</v>
      </c>
      <c r="H920">
        <f t="shared" si="103"/>
        <v>78</v>
      </c>
      <c r="I920" t="s">
        <v>9</v>
      </c>
      <c r="J920">
        <v>1</v>
      </c>
      <c r="K920" t="s">
        <v>8</v>
      </c>
      <c r="L920" t="s">
        <v>8</v>
      </c>
      <c r="M920" t="s">
        <v>6</v>
      </c>
      <c r="N920" t="str">
        <f t="shared" si="105"/>
        <v>M</v>
      </c>
      <c r="O920" t="s">
        <v>2431</v>
      </c>
      <c r="P920" t="s">
        <v>6017</v>
      </c>
      <c r="Q920" t="s">
        <v>221</v>
      </c>
      <c r="R920">
        <v>4</v>
      </c>
      <c r="S920">
        <f t="shared" si="106"/>
        <v>2019</v>
      </c>
      <c r="T920" t="s">
        <v>12</v>
      </c>
      <c r="U920">
        <v>1</v>
      </c>
      <c r="V920" t="s">
        <v>3363</v>
      </c>
      <c r="W920">
        <f>VLOOKUP(Q920,'PBT Tag Rates'!$B$5:$E$44,4,FALSE)</f>
        <v>0.95971980899999998</v>
      </c>
      <c r="X920">
        <v>1</v>
      </c>
      <c r="Y920" s="14">
        <f>IFERROR(LOOKUP(H920,{30,43,48,53,58,63,68,73,78,83,88,93,97},{42,47,52,57,62,67,72,77,82,87,92,99,100}),999)</f>
        <v>82</v>
      </c>
      <c r="Z920" s="17">
        <f t="shared" si="107"/>
        <v>1.4285714285714286</v>
      </c>
      <c r="AA920" s="17">
        <f t="shared" si="108"/>
        <v>1.4285714285714286</v>
      </c>
      <c r="AB920" s="17">
        <f t="shared" si="109"/>
        <v>2.518344052903343</v>
      </c>
      <c r="AC920" s="17" t="s">
        <v>17654</v>
      </c>
    </row>
    <row r="921" spans="1:29" x14ac:dyDescent="0.25">
      <c r="A921" t="s">
        <v>3339</v>
      </c>
      <c r="B921" s="166" t="s">
        <v>6018</v>
      </c>
      <c r="C921" t="s">
        <v>890</v>
      </c>
      <c r="D921" s="1">
        <v>45164</v>
      </c>
      <c r="E921">
        <f t="shared" si="104"/>
        <v>70</v>
      </c>
      <c r="F921" t="s">
        <v>6</v>
      </c>
      <c r="G921">
        <v>730</v>
      </c>
      <c r="H921">
        <f t="shared" si="103"/>
        <v>73</v>
      </c>
      <c r="I921" t="s">
        <v>7</v>
      </c>
      <c r="J921" t="s">
        <v>8</v>
      </c>
      <c r="K921" t="s">
        <v>6019</v>
      </c>
      <c r="L921" t="s">
        <v>8</v>
      </c>
      <c r="M921" t="s">
        <v>6</v>
      </c>
      <c r="N921" t="str">
        <f t="shared" si="105"/>
        <v>M</v>
      </c>
      <c r="O921" t="s">
        <v>992</v>
      </c>
      <c r="P921" t="s">
        <v>2521</v>
      </c>
      <c r="Q921" t="s">
        <v>221</v>
      </c>
      <c r="R921">
        <v>4</v>
      </c>
      <c r="S921">
        <f t="shared" si="106"/>
        <v>2019</v>
      </c>
      <c r="T921" t="s">
        <v>12</v>
      </c>
      <c r="U921">
        <v>0.999999999999995</v>
      </c>
      <c r="V921" t="s">
        <v>3386</v>
      </c>
      <c r="W921">
        <f>VLOOKUP(Q921,'PBT Tag Rates'!$B$5:$E$44,4,FALSE)</f>
        <v>0.95971980899999998</v>
      </c>
      <c r="X921">
        <v>1</v>
      </c>
      <c r="Y921" s="14">
        <f>IFERROR(LOOKUP(H921,{30,43,48,53,58,63,68,73,78,83,88,93,97},{42,47,52,57,62,67,72,77,82,87,92,99,100}),999)</f>
        <v>77</v>
      </c>
      <c r="Z921" s="17">
        <f t="shared" si="107"/>
        <v>1.4285714285714286</v>
      </c>
      <c r="AA921" s="17">
        <f t="shared" si="108"/>
        <v>1.4285714285714286</v>
      </c>
      <c r="AB921" s="17">
        <f t="shared" si="109"/>
        <v>2.518344052903343</v>
      </c>
      <c r="AC921" s="17" t="s">
        <v>17654</v>
      </c>
    </row>
    <row r="922" spans="1:29" x14ac:dyDescent="0.25">
      <c r="A922" t="s">
        <v>3339</v>
      </c>
      <c r="B922" s="166" t="s">
        <v>6020</v>
      </c>
      <c r="C922" t="s">
        <v>6021</v>
      </c>
      <c r="D922" s="1">
        <v>45164</v>
      </c>
      <c r="E922">
        <f t="shared" si="104"/>
        <v>70</v>
      </c>
      <c r="F922" t="s">
        <v>14</v>
      </c>
      <c r="G922">
        <v>750</v>
      </c>
      <c r="H922">
        <f t="shared" si="103"/>
        <v>75</v>
      </c>
      <c r="I922" t="s">
        <v>7</v>
      </c>
      <c r="J922" t="s">
        <v>8</v>
      </c>
      <c r="K922" t="s">
        <v>6022</v>
      </c>
      <c r="L922" t="s">
        <v>8</v>
      </c>
      <c r="M922" t="s">
        <v>14</v>
      </c>
      <c r="N922" t="str">
        <f t="shared" si="105"/>
        <v>F</v>
      </c>
      <c r="O922" t="s">
        <v>8</v>
      </c>
      <c r="P922" t="s">
        <v>8</v>
      </c>
      <c r="Q922" t="s">
        <v>11</v>
      </c>
      <c r="R922" t="s">
        <v>8</v>
      </c>
      <c r="S922" t="str">
        <f t="shared" si="106"/>
        <v>U</v>
      </c>
      <c r="T922" t="s">
        <v>12</v>
      </c>
      <c r="U922">
        <v>1</v>
      </c>
      <c r="V922" t="s">
        <v>11</v>
      </c>
      <c r="W922" t="e">
        <f>VLOOKUP(Q922,'PBT Tag Rates'!$B$5:$E$44,4,FALSE)</f>
        <v>#N/A</v>
      </c>
      <c r="X922">
        <v>1</v>
      </c>
      <c r="Y922" s="14">
        <f>IFERROR(LOOKUP(H922,{30,43,48,53,58,63,68,73,78,83,88,93,97},{42,47,52,57,62,67,72,77,82,87,92,99,100}),999)</f>
        <v>77</v>
      </c>
      <c r="Z922" s="17">
        <f t="shared" si="107"/>
        <v>1.4285714285714286</v>
      </c>
      <c r="AA922" s="17">
        <f t="shared" si="108"/>
        <v>1.4285714285714286</v>
      </c>
      <c r="AB922" s="17">
        <f t="shared" si="109"/>
        <v>2.518344052903343</v>
      </c>
      <c r="AC922" s="17" t="s">
        <v>17654</v>
      </c>
    </row>
    <row r="923" spans="1:29" x14ac:dyDescent="0.25">
      <c r="A923" t="s">
        <v>3339</v>
      </c>
      <c r="B923" s="166" t="s">
        <v>6023</v>
      </c>
      <c r="C923" t="s">
        <v>6024</v>
      </c>
      <c r="D923" s="1">
        <v>45164</v>
      </c>
      <c r="E923">
        <f t="shared" si="104"/>
        <v>70</v>
      </c>
      <c r="F923" t="s">
        <v>14</v>
      </c>
      <c r="G923">
        <v>790</v>
      </c>
      <c r="H923">
        <f t="shared" si="103"/>
        <v>79</v>
      </c>
      <c r="I923" t="s">
        <v>7</v>
      </c>
      <c r="J923" t="s">
        <v>8</v>
      </c>
      <c r="K923" t="s">
        <v>6025</v>
      </c>
      <c r="L923" t="s">
        <v>8</v>
      </c>
      <c r="M923" t="s">
        <v>14</v>
      </c>
      <c r="N923" t="str">
        <f t="shared" si="105"/>
        <v>F</v>
      </c>
      <c r="O923" t="s">
        <v>3571</v>
      </c>
      <c r="P923" t="s">
        <v>3884</v>
      </c>
      <c r="Q923" t="s">
        <v>221</v>
      </c>
      <c r="R923">
        <v>4</v>
      </c>
      <c r="S923">
        <f t="shared" si="106"/>
        <v>2019</v>
      </c>
      <c r="T923" t="s">
        <v>12</v>
      </c>
      <c r="U923">
        <v>1</v>
      </c>
      <c r="V923" t="s">
        <v>3363</v>
      </c>
      <c r="W923">
        <f>VLOOKUP(Q923,'PBT Tag Rates'!$B$5:$E$44,4,FALSE)</f>
        <v>0.95971980899999998</v>
      </c>
      <c r="X923">
        <v>1</v>
      </c>
      <c r="Y923" s="14">
        <f>IFERROR(LOOKUP(H923,{30,43,48,53,58,63,68,73,78,83,88,93,97},{42,47,52,57,62,67,72,77,82,87,92,99,100}),999)</f>
        <v>82</v>
      </c>
      <c r="Z923" s="17">
        <f t="shared" si="107"/>
        <v>1.4285714285714286</v>
      </c>
      <c r="AA923" s="17">
        <f t="shared" si="108"/>
        <v>1.4285714285714286</v>
      </c>
      <c r="AB923" s="17">
        <f t="shared" si="109"/>
        <v>2.518344052903343</v>
      </c>
      <c r="AC923" s="17" t="s">
        <v>17654</v>
      </c>
    </row>
    <row r="924" spans="1:29" x14ac:dyDescent="0.25">
      <c r="A924" t="s">
        <v>3339</v>
      </c>
      <c r="B924" s="166" t="s">
        <v>6026</v>
      </c>
      <c r="C924" t="s">
        <v>6027</v>
      </c>
      <c r="D924" s="1">
        <v>45164</v>
      </c>
      <c r="E924">
        <f t="shared" si="104"/>
        <v>70</v>
      </c>
      <c r="F924" t="s">
        <v>14</v>
      </c>
      <c r="G924">
        <v>840</v>
      </c>
      <c r="H924">
        <f t="shared" si="103"/>
        <v>84</v>
      </c>
      <c r="I924" t="s">
        <v>7</v>
      </c>
      <c r="J924" t="s">
        <v>8</v>
      </c>
      <c r="K924" t="s">
        <v>6028</v>
      </c>
      <c r="L924" t="s">
        <v>8</v>
      </c>
      <c r="M924" t="s">
        <v>14</v>
      </c>
      <c r="N924" t="str">
        <f t="shared" si="105"/>
        <v>F</v>
      </c>
      <c r="O924" t="s">
        <v>772</v>
      </c>
      <c r="P924" t="s">
        <v>773</v>
      </c>
      <c r="Q924" t="s">
        <v>13</v>
      </c>
      <c r="R924">
        <v>5</v>
      </c>
      <c r="S924">
        <f t="shared" si="106"/>
        <v>2018</v>
      </c>
      <c r="T924" t="s">
        <v>12</v>
      </c>
      <c r="U924">
        <v>1</v>
      </c>
      <c r="V924" t="s">
        <v>3079</v>
      </c>
      <c r="W924">
        <f>VLOOKUP(Q924,'PBT Tag Rates'!$B$5:$E$44,4,FALSE)</f>
        <v>0.96828396500000002</v>
      </c>
      <c r="X924">
        <v>1</v>
      </c>
      <c r="Y924" s="14">
        <f>IFERROR(LOOKUP(H924,{30,43,48,53,58,63,68,73,78,83,88,93,97},{42,47,52,57,62,67,72,77,82,87,92,99,100}),999)</f>
        <v>87</v>
      </c>
      <c r="Z924" s="17">
        <f t="shared" si="107"/>
        <v>1.4285714285714286</v>
      </c>
      <c r="AA924" s="17">
        <f t="shared" si="108"/>
        <v>1.4285714285714286</v>
      </c>
      <c r="AB924" s="17">
        <f t="shared" si="109"/>
        <v>2.518344052903343</v>
      </c>
      <c r="AC924" s="17" t="s">
        <v>17654</v>
      </c>
    </row>
    <row r="925" spans="1:29" x14ac:dyDescent="0.25">
      <c r="A925" t="s">
        <v>3339</v>
      </c>
      <c r="B925" s="166" t="s">
        <v>6029</v>
      </c>
      <c r="C925" t="s">
        <v>891</v>
      </c>
      <c r="D925" s="1">
        <v>45164</v>
      </c>
      <c r="E925">
        <f t="shared" si="104"/>
        <v>70</v>
      </c>
      <c r="F925" t="s">
        <v>14</v>
      </c>
      <c r="G925">
        <v>780</v>
      </c>
      <c r="H925">
        <f t="shared" si="103"/>
        <v>78</v>
      </c>
      <c r="I925" t="s">
        <v>9</v>
      </c>
      <c r="J925">
        <v>1</v>
      </c>
      <c r="K925" t="s">
        <v>8</v>
      </c>
      <c r="L925" t="s">
        <v>8</v>
      </c>
      <c r="M925" t="s">
        <v>14</v>
      </c>
      <c r="N925" t="str">
        <f t="shared" si="105"/>
        <v>F</v>
      </c>
      <c r="O925" t="s">
        <v>1415</v>
      </c>
      <c r="P925" t="s">
        <v>1818</v>
      </c>
      <c r="Q925" t="s">
        <v>221</v>
      </c>
      <c r="R925">
        <v>4</v>
      </c>
      <c r="S925">
        <f t="shared" si="106"/>
        <v>2019</v>
      </c>
      <c r="T925" t="s">
        <v>12</v>
      </c>
      <c r="U925">
        <v>0.999999999999998</v>
      </c>
      <c r="V925" t="s">
        <v>3396</v>
      </c>
      <c r="W925">
        <f>VLOOKUP(Q925,'PBT Tag Rates'!$B$5:$E$44,4,FALSE)</f>
        <v>0.95971980899999998</v>
      </c>
      <c r="X925">
        <v>1</v>
      </c>
      <c r="Y925" s="14">
        <f>IFERROR(LOOKUP(H925,{30,43,48,53,58,63,68,73,78,83,88,93,97},{42,47,52,57,62,67,72,77,82,87,92,99,100}),999)</f>
        <v>82</v>
      </c>
      <c r="Z925" s="17">
        <f t="shared" si="107"/>
        <v>1.4285714285714286</v>
      </c>
      <c r="AA925" s="17">
        <f t="shared" si="108"/>
        <v>1.4285714285714286</v>
      </c>
      <c r="AB925" s="17">
        <f t="shared" si="109"/>
        <v>2.518344052903343</v>
      </c>
      <c r="AC925" s="17" t="s">
        <v>17655</v>
      </c>
    </row>
    <row r="926" spans="1:29" x14ac:dyDescent="0.25">
      <c r="A926" t="s">
        <v>3339</v>
      </c>
      <c r="B926" s="166" t="s">
        <v>6030</v>
      </c>
      <c r="C926" t="s">
        <v>6031</v>
      </c>
      <c r="D926" s="1">
        <v>45164</v>
      </c>
      <c r="E926">
        <f t="shared" si="104"/>
        <v>70</v>
      </c>
      <c r="F926" t="s">
        <v>14</v>
      </c>
      <c r="G926">
        <v>790</v>
      </c>
      <c r="H926">
        <f t="shared" si="103"/>
        <v>79</v>
      </c>
      <c r="I926" t="s">
        <v>7</v>
      </c>
      <c r="J926" t="s">
        <v>8</v>
      </c>
      <c r="K926" t="s">
        <v>6032</v>
      </c>
      <c r="L926" t="s">
        <v>8</v>
      </c>
      <c r="M926" t="s">
        <v>14</v>
      </c>
      <c r="N926" t="str">
        <f t="shared" si="105"/>
        <v>F</v>
      </c>
      <c r="O926" t="s">
        <v>4827</v>
      </c>
      <c r="P926" t="s">
        <v>6033</v>
      </c>
      <c r="Q926" t="s">
        <v>221</v>
      </c>
      <c r="R926">
        <v>4</v>
      </c>
      <c r="S926">
        <f t="shared" si="106"/>
        <v>2019</v>
      </c>
      <c r="T926" t="s">
        <v>12</v>
      </c>
      <c r="U926">
        <v>1</v>
      </c>
      <c r="V926" t="s">
        <v>3396</v>
      </c>
      <c r="W926">
        <f>VLOOKUP(Q926,'PBT Tag Rates'!$B$5:$E$44,4,FALSE)</f>
        <v>0.95971980899999998</v>
      </c>
      <c r="X926">
        <v>1</v>
      </c>
      <c r="Y926" s="14">
        <f>IFERROR(LOOKUP(H926,{30,43,48,53,58,63,68,73,78,83,88,93,97},{42,47,52,57,62,67,72,77,82,87,92,99,100}),999)</f>
        <v>82</v>
      </c>
      <c r="Z926" s="17">
        <f t="shared" si="107"/>
        <v>1.4285714285714286</v>
      </c>
      <c r="AA926" s="17">
        <f t="shared" si="108"/>
        <v>1.4285714285714286</v>
      </c>
      <c r="AB926" s="17">
        <f t="shared" si="109"/>
        <v>2.518344052903343</v>
      </c>
      <c r="AC926" s="17" t="s">
        <v>17655</v>
      </c>
    </row>
    <row r="927" spans="1:29" x14ac:dyDescent="0.25">
      <c r="A927" t="s">
        <v>3339</v>
      </c>
      <c r="B927" s="166" t="s">
        <v>6034</v>
      </c>
      <c r="C927" t="s">
        <v>6035</v>
      </c>
      <c r="D927" s="1">
        <v>45164</v>
      </c>
      <c r="E927">
        <f t="shared" si="104"/>
        <v>70</v>
      </c>
      <c r="F927" t="s">
        <v>14</v>
      </c>
      <c r="G927">
        <v>740</v>
      </c>
      <c r="H927">
        <f t="shared" si="103"/>
        <v>74</v>
      </c>
      <c r="I927" t="s">
        <v>7</v>
      </c>
      <c r="J927" t="s">
        <v>8</v>
      </c>
      <c r="K927" t="s">
        <v>6036</v>
      </c>
      <c r="L927" t="s">
        <v>8</v>
      </c>
      <c r="M927" t="s">
        <v>14</v>
      </c>
      <c r="N927" t="str">
        <f t="shared" si="105"/>
        <v>F</v>
      </c>
      <c r="O927" t="s">
        <v>875</v>
      </c>
      <c r="P927" t="s">
        <v>6037</v>
      </c>
      <c r="Q927" t="s">
        <v>221</v>
      </c>
      <c r="R927">
        <v>4</v>
      </c>
      <c r="S927">
        <f t="shared" si="106"/>
        <v>2019</v>
      </c>
      <c r="T927" t="s">
        <v>12</v>
      </c>
      <c r="U927">
        <v>1</v>
      </c>
      <c r="V927" t="s">
        <v>3363</v>
      </c>
      <c r="W927">
        <f>VLOOKUP(Q927,'PBT Tag Rates'!$B$5:$E$44,4,FALSE)</f>
        <v>0.95971980899999998</v>
      </c>
      <c r="X927">
        <v>1</v>
      </c>
      <c r="Y927" s="14">
        <f>IFERROR(LOOKUP(H927,{30,43,48,53,58,63,68,73,78,83,88,93,97},{42,47,52,57,62,67,72,77,82,87,92,99,100}),999)</f>
        <v>77</v>
      </c>
      <c r="Z927" s="17">
        <f t="shared" si="107"/>
        <v>1.4285714285714286</v>
      </c>
      <c r="AA927" s="17">
        <f t="shared" si="108"/>
        <v>1.4285714285714286</v>
      </c>
      <c r="AB927" s="17">
        <f t="shared" si="109"/>
        <v>2.518344052903343</v>
      </c>
      <c r="AC927" s="17" t="s">
        <v>17654</v>
      </c>
    </row>
    <row r="928" spans="1:29" x14ac:dyDescent="0.25">
      <c r="A928" t="s">
        <v>3339</v>
      </c>
      <c r="B928" s="166" t="s">
        <v>6038</v>
      </c>
      <c r="C928" t="s">
        <v>240</v>
      </c>
      <c r="D928" s="1">
        <v>45164</v>
      </c>
      <c r="E928">
        <f t="shared" si="104"/>
        <v>70</v>
      </c>
      <c r="F928" t="s">
        <v>14</v>
      </c>
      <c r="G928">
        <v>780</v>
      </c>
      <c r="H928">
        <f t="shared" si="103"/>
        <v>78</v>
      </c>
      <c r="I928" t="s">
        <v>7</v>
      </c>
      <c r="J928" t="s">
        <v>8</v>
      </c>
      <c r="K928" t="s">
        <v>6039</v>
      </c>
      <c r="L928" t="s">
        <v>8</v>
      </c>
      <c r="M928" t="s">
        <v>14</v>
      </c>
      <c r="N928" t="str">
        <f t="shared" si="105"/>
        <v>F</v>
      </c>
      <c r="O928" t="s">
        <v>839</v>
      </c>
      <c r="P928" t="s">
        <v>6040</v>
      </c>
      <c r="Q928" t="s">
        <v>221</v>
      </c>
      <c r="R928">
        <v>4</v>
      </c>
      <c r="S928">
        <f t="shared" si="106"/>
        <v>2019</v>
      </c>
      <c r="T928" t="s">
        <v>12</v>
      </c>
      <c r="U928">
        <v>1</v>
      </c>
      <c r="V928" t="s">
        <v>3357</v>
      </c>
      <c r="W928">
        <f>VLOOKUP(Q928,'PBT Tag Rates'!$B$5:$E$44,4,FALSE)</f>
        <v>0.95971980899999998</v>
      </c>
      <c r="X928">
        <v>1</v>
      </c>
      <c r="Y928" s="14">
        <f>IFERROR(LOOKUP(H928,{30,43,48,53,58,63,68,73,78,83,88,93,97},{42,47,52,57,62,67,72,77,82,87,92,99,100}),999)</f>
        <v>82</v>
      </c>
      <c r="Z928" s="17">
        <f t="shared" si="107"/>
        <v>1.4285714285714286</v>
      </c>
      <c r="AA928" s="17">
        <f t="shared" si="108"/>
        <v>1.4285714285714286</v>
      </c>
      <c r="AB928" s="17">
        <f t="shared" si="109"/>
        <v>2.518344052903343</v>
      </c>
      <c r="AC928" s="17" t="s">
        <v>17654</v>
      </c>
    </row>
    <row r="929" spans="1:29" x14ac:dyDescent="0.25">
      <c r="A929" t="s">
        <v>3339</v>
      </c>
      <c r="B929" s="166" t="s">
        <v>6041</v>
      </c>
      <c r="C929" t="s">
        <v>6042</v>
      </c>
      <c r="D929" s="1">
        <v>45164</v>
      </c>
      <c r="E929">
        <f t="shared" si="104"/>
        <v>70</v>
      </c>
      <c r="F929" t="s">
        <v>6</v>
      </c>
      <c r="G929">
        <v>530</v>
      </c>
      <c r="H929">
        <f t="shared" si="103"/>
        <v>53</v>
      </c>
      <c r="I929" t="s">
        <v>7</v>
      </c>
      <c r="J929" t="s">
        <v>8</v>
      </c>
      <c r="K929" t="s">
        <v>8</v>
      </c>
      <c r="L929" t="s">
        <v>8</v>
      </c>
      <c r="M929" t="s">
        <v>6</v>
      </c>
      <c r="N929" t="str">
        <f t="shared" si="105"/>
        <v>M</v>
      </c>
      <c r="O929" t="s">
        <v>8</v>
      </c>
      <c r="P929" t="s">
        <v>8</v>
      </c>
      <c r="Q929" t="s">
        <v>11</v>
      </c>
      <c r="R929" t="s">
        <v>8</v>
      </c>
      <c r="S929" t="str">
        <f t="shared" si="106"/>
        <v>U</v>
      </c>
      <c r="T929" t="s">
        <v>12</v>
      </c>
      <c r="U929">
        <v>1</v>
      </c>
      <c r="V929" t="s">
        <v>11</v>
      </c>
      <c r="W929" t="e">
        <f>VLOOKUP(Q929,'PBT Tag Rates'!$B$5:$E$44,4,FALSE)</f>
        <v>#N/A</v>
      </c>
      <c r="X929">
        <v>1</v>
      </c>
      <c r="Y929" s="14">
        <f>IFERROR(LOOKUP(H929,{30,43,48,53,58,63,68,73,78,83,88,93,97},{42,47,52,57,62,67,72,77,82,87,92,99,100}),999)</f>
        <v>57</v>
      </c>
      <c r="Z929" s="17">
        <f t="shared" si="107"/>
        <v>1.4285714285714286</v>
      </c>
      <c r="AA929" s="17">
        <f t="shared" si="108"/>
        <v>1.4285714285714286</v>
      </c>
      <c r="AB929" s="17">
        <f t="shared" si="109"/>
        <v>2.518344052903343</v>
      </c>
      <c r="AC929" s="17" t="s">
        <v>17654</v>
      </c>
    </row>
    <row r="930" spans="1:29" x14ac:dyDescent="0.25">
      <c r="A930" t="s">
        <v>3339</v>
      </c>
      <c r="B930" s="166" t="s">
        <v>6043</v>
      </c>
      <c r="C930" t="s">
        <v>6044</v>
      </c>
      <c r="D930" s="1">
        <v>45164</v>
      </c>
      <c r="E930">
        <f t="shared" si="104"/>
        <v>70</v>
      </c>
      <c r="F930" t="s">
        <v>14</v>
      </c>
      <c r="G930">
        <v>880</v>
      </c>
      <c r="H930">
        <f t="shared" si="103"/>
        <v>88</v>
      </c>
      <c r="I930" t="s">
        <v>7</v>
      </c>
      <c r="J930" t="s">
        <v>8</v>
      </c>
      <c r="K930" t="s">
        <v>6045</v>
      </c>
      <c r="L930" t="s">
        <v>8</v>
      </c>
      <c r="M930" t="s">
        <v>14</v>
      </c>
      <c r="N930" t="str">
        <f t="shared" si="105"/>
        <v>F</v>
      </c>
      <c r="O930" t="s">
        <v>8</v>
      </c>
      <c r="P930" t="s">
        <v>8</v>
      </c>
      <c r="Q930" t="s">
        <v>11</v>
      </c>
      <c r="R930" t="s">
        <v>8</v>
      </c>
      <c r="S930" t="str">
        <f t="shared" si="106"/>
        <v>U</v>
      </c>
      <c r="T930" t="s">
        <v>12</v>
      </c>
      <c r="U930">
        <v>1</v>
      </c>
      <c r="V930" t="s">
        <v>11</v>
      </c>
      <c r="W930" t="e">
        <f>VLOOKUP(Q930,'PBT Tag Rates'!$B$5:$E$44,4,FALSE)</f>
        <v>#N/A</v>
      </c>
      <c r="X930">
        <v>1</v>
      </c>
      <c r="Y930" s="14">
        <f>IFERROR(LOOKUP(H930,{30,43,48,53,58,63,68,73,78,83,88,93,97},{42,47,52,57,62,67,72,77,82,87,92,99,100}),999)</f>
        <v>92</v>
      </c>
      <c r="Z930" s="17">
        <f t="shared" si="107"/>
        <v>1.4285714285714286</v>
      </c>
      <c r="AA930" s="17">
        <f t="shared" si="108"/>
        <v>1.4285714285714286</v>
      </c>
      <c r="AB930" s="17">
        <f t="shared" si="109"/>
        <v>2.518344052903343</v>
      </c>
      <c r="AC930" s="17" t="s">
        <v>17654</v>
      </c>
    </row>
    <row r="931" spans="1:29" x14ac:dyDescent="0.25">
      <c r="A931" t="s">
        <v>3339</v>
      </c>
      <c r="B931" s="166" t="s">
        <v>6046</v>
      </c>
      <c r="C931" t="s">
        <v>6047</v>
      </c>
      <c r="D931" s="1">
        <v>45164</v>
      </c>
      <c r="E931">
        <f t="shared" si="104"/>
        <v>70</v>
      </c>
      <c r="F931" t="s">
        <v>14</v>
      </c>
      <c r="G931">
        <v>880</v>
      </c>
      <c r="H931">
        <f t="shared" si="103"/>
        <v>88</v>
      </c>
      <c r="I931" t="s">
        <v>7</v>
      </c>
      <c r="J931" t="s">
        <v>8</v>
      </c>
      <c r="K931" t="s">
        <v>6048</v>
      </c>
      <c r="L931" t="s">
        <v>8</v>
      </c>
      <c r="M931" t="s">
        <v>14</v>
      </c>
      <c r="N931" t="str">
        <f t="shared" si="105"/>
        <v>F</v>
      </c>
      <c r="O931" t="s">
        <v>21</v>
      </c>
      <c r="P931" t="s">
        <v>22</v>
      </c>
      <c r="Q931" t="s">
        <v>15</v>
      </c>
      <c r="R931">
        <v>5</v>
      </c>
      <c r="S931">
        <f t="shared" si="106"/>
        <v>2018</v>
      </c>
      <c r="T931" t="s">
        <v>12</v>
      </c>
      <c r="U931">
        <v>1</v>
      </c>
      <c r="V931" t="s">
        <v>3543</v>
      </c>
      <c r="W931">
        <f>VLOOKUP(Q931,'PBT Tag Rates'!$B$5:$E$44,4,FALSE)</f>
        <v>0.80551598400000002</v>
      </c>
      <c r="X931">
        <v>1</v>
      </c>
      <c r="Y931" s="14">
        <f>IFERROR(LOOKUP(H931,{30,43,48,53,58,63,68,73,78,83,88,93,97},{42,47,52,57,62,67,72,77,82,87,92,99,100}),999)</f>
        <v>92</v>
      </c>
      <c r="Z931" s="17">
        <f t="shared" si="107"/>
        <v>1.4285714285714286</v>
      </c>
      <c r="AA931" s="17">
        <f t="shared" si="108"/>
        <v>1.4285714285714286</v>
      </c>
      <c r="AB931" s="17">
        <f t="shared" si="109"/>
        <v>2.518344052903343</v>
      </c>
      <c r="AC931" s="17" t="s">
        <v>17655</v>
      </c>
    </row>
    <row r="932" spans="1:29" x14ac:dyDescent="0.25">
      <c r="A932" t="s">
        <v>3339</v>
      </c>
      <c r="B932" s="166" t="s">
        <v>6049</v>
      </c>
      <c r="C932" t="s">
        <v>6050</v>
      </c>
      <c r="D932" s="1">
        <v>45164</v>
      </c>
      <c r="E932">
        <f t="shared" si="104"/>
        <v>70</v>
      </c>
      <c r="F932" t="s">
        <v>6</v>
      </c>
      <c r="G932">
        <v>770</v>
      </c>
      <c r="H932">
        <f t="shared" si="103"/>
        <v>77</v>
      </c>
      <c r="I932" t="s">
        <v>7</v>
      </c>
      <c r="J932" t="s">
        <v>8</v>
      </c>
      <c r="K932" t="s">
        <v>6051</v>
      </c>
      <c r="L932" t="s">
        <v>8</v>
      </c>
      <c r="M932" t="s">
        <v>6</v>
      </c>
      <c r="N932" t="str">
        <f t="shared" si="105"/>
        <v>M</v>
      </c>
      <c r="O932" t="s">
        <v>989</v>
      </c>
      <c r="P932" t="s">
        <v>990</v>
      </c>
      <c r="Q932" t="s">
        <v>221</v>
      </c>
      <c r="R932">
        <v>4</v>
      </c>
      <c r="S932">
        <f t="shared" si="106"/>
        <v>2019</v>
      </c>
      <c r="T932" t="s">
        <v>12</v>
      </c>
      <c r="U932">
        <v>1</v>
      </c>
      <c r="V932" t="s">
        <v>3346</v>
      </c>
      <c r="W932">
        <f>VLOOKUP(Q932,'PBT Tag Rates'!$B$5:$E$44,4,FALSE)</f>
        <v>0.95971980899999998</v>
      </c>
      <c r="X932">
        <v>1</v>
      </c>
      <c r="Y932" s="14">
        <f>IFERROR(LOOKUP(H932,{30,43,48,53,58,63,68,73,78,83,88,93,97},{42,47,52,57,62,67,72,77,82,87,92,99,100}),999)</f>
        <v>77</v>
      </c>
      <c r="Z932" s="17">
        <f t="shared" si="107"/>
        <v>1.4285714285714286</v>
      </c>
      <c r="AA932" s="17">
        <f t="shared" si="108"/>
        <v>1.4285714285714286</v>
      </c>
      <c r="AB932" s="17">
        <f t="shared" si="109"/>
        <v>2.518344052903343</v>
      </c>
      <c r="AC932" s="17" t="s">
        <v>17654</v>
      </c>
    </row>
    <row r="933" spans="1:29" x14ac:dyDescent="0.25">
      <c r="A933" t="s">
        <v>3339</v>
      </c>
      <c r="B933" s="166" t="s">
        <v>6052</v>
      </c>
      <c r="C933" t="s">
        <v>6053</v>
      </c>
      <c r="D933" s="1">
        <v>45164</v>
      </c>
      <c r="E933">
        <f t="shared" si="104"/>
        <v>70</v>
      </c>
      <c r="F933" t="s">
        <v>14</v>
      </c>
      <c r="G933">
        <v>800</v>
      </c>
      <c r="H933">
        <f t="shared" si="103"/>
        <v>80</v>
      </c>
      <c r="I933" t="s">
        <v>7</v>
      </c>
      <c r="J933" t="s">
        <v>8</v>
      </c>
      <c r="K933" t="s">
        <v>6054</v>
      </c>
      <c r="L933" t="s">
        <v>8</v>
      </c>
      <c r="M933" t="s">
        <v>14</v>
      </c>
      <c r="N933" t="str">
        <f t="shared" si="105"/>
        <v>F</v>
      </c>
      <c r="O933" t="s">
        <v>2703</v>
      </c>
      <c r="P933" t="s">
        <v>2704</v>
      </c>
      <c r="Q933" t="s">
        <v>221</v>
      </c>
      <c r="R933">
        <v>4</v>
      </c>
      <c r="S933">
        <f t="shared" si="106"/>
        <v>2019</v>
      </c>
      <c r="T933" t="s">
        <v>12</v>
      </c>
      <c r="U933">
        <v>0.999999999999997</v>
      </c>
      <c r="V933" t="s">
        <v>3396</v>
      </c>
      <c r="W933">
        <f>VLOOKUP(Q933,'PBT Tag Rates'!$B$5:$E$44,4,FALSE)</f>
        <v>0.95971980899999998</v>
      </c>
      <c r="X933">
        <v>1</v>
      </c>
      <c r="Y933" s="14">
        <f>IFERROR(LOOKUP(H933,{30,43,48,53,58,63,68,73,78,83,88,93,97},{42,47,52,57,62,67,72,77,82,87,92,99,100}),999)</f>
        <v>82</v>
      </c>
      <c r="Z933" s="17">
        <f t="shared" si="107"/>
        <v>1.4285714285714286</v>
      </c>
      <c r="AA933" s="17">
        <f t="shared" si="108"/>
        <v>1.4285714285714286</v>
      </c>
      <c r="AB933" s="17">
        <f t="shared" si="109"/>
        <v>2.518344052903343</v>
      </c>
      <c r="AC933" s="17" t="s">
        <v>17655</v>
      </c>
    </row>
    <row r="934" spans="1:29" x14ac:dyDescent="0.25">
      <c r="A934" t="s">
        <v>3339</v>
      </c>
      <c r="B934" s="166" t="s">
        <v>6055</v>
      </c>
      <c r="C934" t="s">
        <v>6056</v>
      </c>
      <c r="D934" s="1">
        <v>45164</v>
      </c>
      <c r="E934">
        <f t="shared" si="104"/>
        <v>70</v>
      </c>
      <c r="F934" t="s">
        <v>14</v>
      </c>
      <c r="G934">
        <v>820</v>
      </c>
      <c r="H934">
        <f t="shared" si="103"/>
        <v>82</v>
      </c>
      <c r="I934" t="s">
        <v>7</v>
      </c>
      <c r="J934" t="s">
        <v>8</v>
      </c>
      <c r="K934" t="s">
        <v>6057</v>
      </c>
      <c r="L934" t="s">
        <v>8</v>
      </c>
      <c r="M934" t="s">
        <v>14</v>
      </c>
      <c r="N934" t="str">
        <f t="shared" si="105"/>
        <v>F</v>
      </c>
      <c r="O934" t="s">
        <v>8</v>
      </c>
      <c r="P934" t="s">
        <v>8</v>
      </c>
      <c r="Q934" t="s">
        <v>11</v>
      </c>
      <c r="R934" t="s">
        <v>8</v>
      </c>
      <c r="S934" t="str">
        <f t="shared" si="106"/>
        <v>U</v>
      </c>
      <c r="T934" t="s">
        <v>12</v>
      </c>
      <c r="U934">
        <v>1</v>
      </c>
      <c r="V934" t="s">
        <v>11</v>
      </c>
      <c r="W934" t="e">
        <f>VLOOKUP(Q934,'PBT Tag Rates'!$B$5:$E$44,4,FALSE)</f>
        <v>#N/A</v>
      </c>
      <c r="X934">
        <v>1</v>
      </c>
      <c r="Y934" s="14">
        <f>IFERROR(LOOKUP(H934,{30,43,48,53,58,63,68,73,78,83,88,93,97},{42,47,52,57,62,67,72,77,82,87,92,99,100}),999)</f>
        <v>82</v>
      </c>
      <c r="Z934" s="17">
        <f t="shared" si="107"/>
        <v>1.4285714285714286</v>
      </c>
      <c r="AA934" s="17">
        <f t="shared" si="108"/>
        <v>1.4285714285714286</v>
      </c>
      <c r="AB934" s="17">
        <f t="shared" si="109"/>
        <v>2.518344052903343</v>
      </c>
      <c r="AC934" s="17" t="s">
        <v>17654</v>
      </c>
    </row>
    <row r="935" spans="1:29" x14ac:dyDescent="0.25">
      <c r="A935" t="s">
        <v>3339</v>
      </c>
      <c r="B935" s="166" t="s">
        <v>6058</v>
      </c>
      <c r="C935" t="s">
        <v>6059</v>
      </c>
      <c r="D935" s="1">
        <v>45164</v>
      </c>
      <c r="E935">
        <f t="shared" si="104"/>
        <v>70</v>
      </c>
      <c r="F935" t="s">
        <v>14</v>
      </c>
      <c r="G935">
        <v>740</v>
      </c>
      <c r="H935">
        <f t="shared" si="103"/>
        <v>74</v>
      </c>
      <c r="I935" t="s">
        <v>7</v>
      </c>
      <c r="J935" t="s">
        <v>8</v>
      </c>
      <c r="K935" t="s">
        <v>6060</v>
      </c>
      <c r="L935" t="s">
        <v>8</v>
      </c>
      <c r="M935" t="s">
        <v>14</v>
      </c>
      <c r="N935" t="str">
        <f t="shared" si="105"/>
        <v>F</v>
      </c>
      <c r="O935" t="s">
        <v>2684</v>
      </c>
      <c r="P935" t="s">
        <v>3795</v>
      </c>
      <c r="Q935" t="s">
        <v>221</v>
      </c>
      <c r="R935">
        <v>4</v>
      </c>
      <c r="S935">
        <f t="shared" si="106"/>
        <v>2019</v>
      </c>
      <c r="T935" t="s">
        <v>12</v>
      </c>
      <c r="U935">
        <v>0.999999999999997</v>
      </c>
      <c r="V935" t="s">
        <v>3608</v>
      </c>
      <c r="W935">
        <f>VLOOKUP(Q935,'PBT Tag Rates'!$B$5:$E$44,4,FALSE)</f>
        <v>0.95971980899999998</v>
      </c>
      <c r="X935">
        <v>1</v>
      </c>
      <c r="Y935" s="14">
        <f>IFERROR(LOOKUP(H935,{30,43,48,53,58,63,68,73,78,83,88,93,97},{42,47,52,57,62,67,72,77,82,87,92,99,100}),999)</f>
        <v>77</v>
      </c>
      <c r="Z935" s="17">
        <f t="shared" si="107"/>
        <v>1.4285714285714286</v>
      </c>
      <c r="AA935" s="17">
        <f t="shared" si="108"/>
        <v>1.4285714285714286</v>
      </c>
      <c r="AB935" s="17">
        <f t="shared" si="109"/>
        <v>2.518344052903343</v>
      </c>
      <c r="AC935" s="17" t="s">
        <v>17654</v>
      </c>
    </row>
    <row r="936" spans="1:29" x14ac:dyDescent="0.25">
      <c r="A936" t="s">
        <v>3339</v>
      </c>
      <c r="B936" s="166" t="s">
        <v>6061</v>
      </c>
      <c r="C936" t="s">
        <v>6062</v>
      </c>
      <c r="D936" s="1">
        <v>45164</v>
      </c>
      <c r="E936">
        <f t="shared" si="104"/>
        <v>70</v>
      </c>
      <c r="F936" t="s">
        <v>6</v>
      </c>
      <c r="G936">
        <v>800</v>
      </c>
      <c r="H936">
        <f t="shared" si="103"/>
        <v>80</v>
      </c>
      <c r="I936" t="s">
        <v>9</v>
      </c>
      <c r="J936" t="s">
        <v>8</v>
      </c>
      <c r="K936" t="s">
        <v>6063</v>
      </c>
      <c r="L936" t="s">
        <v>8</v>
      </c>
      <c r="M936" t="s">
        <v>6</v>
      </c>
      <c r="N936" t="str">
        <f t="shared" si="105"/>
        <v>M</v>
      </c>
      <c r="O936" t="s">
        <v>8</v>
      </c>
      <c r="P936" t="s">
        <v>8</v>
      </c>
      <c r="Q936" t="s">
        <v>11</v>
      </c>
      <c r="R936" t="s">
        <v>8</v>
      </c>
      <c r="S936" t="str">
        <f t="shared" si="106"/>
        <v>U</v>
      </c>
      <c r="T936" t="s">
        <v>12</v>
      </c>
      <c r="U936">
        <v>1</v>
      </c>
      <c r="V936" t="s">
        <v>3100</v>
      </c>
      <c r="W936" t="e">
        <f>VLOOKUP(Q936,'PBT Tag Rates'!$B$5:$E$44,4,FALSE)</f>
        <v>#N/A</v>
      </c>
      <c r="X936">
        <v>1</v>
      </c>
      <c r="Y936" s="14">
        <f>IFERROR(LOOKUP(H936,{30,43,48,53,58,63,68,73,78,83,88,93,97},{42,47,52,57,62,67,72,77,82,87,92,99,100}),999)</f>
        <v>82</v>
      </c>
      <c r="Z936" s="17">
        <f t="shared" si="107"/>
        <v>1.4285714285714286</v>
      </c>
      <c r="AA936" s="17">
        <f t="shared" si="108"/>
        <v>1.4285714285714286</v>
      </c>
      <c r="AB936" s="17">
        <f t="shared" si="109"/>
        <v>2.518344052903343</v>
      </c>
      <c r="AC936" s="17" t="s">
        <v>17654</v>
      </c>
    </row>
    <row r="937" spans="1:29" x14ac:dyDescent="0.25">
      <c r="A937" t="s">
        <v>3339</v>
      </c>
      <c r="B937" s="166" t="s">
        <v>6064</v>
      </c>
      <c r="C937" t="s">
        <v>6065</v>
      </c>
      <c r="D937" s="1">
        <v>45164</v>
      </c>
      <c r="E937">
        <f t="shared" si="104"/>
        <v>70</v>
      </c>
      <c r="F937" t="s">
        <v>6</v>
      </c>
      <c r="G937">
        <v>770</v>
      </c>
      <c r="H937">
        <f t="shared" si="103"/>
        <v>77</v>
      </c>
      <c r="I937" t="s">
        <v>7</v>
      </c>
      <c r="J937" t="s">
        <v>8</v>
      </c>
      <c r="K937" t="s">
        <v>6066</v>
      </c>
      <c r="L937" t="s">
        <v>8</v>
      </c>
      <c r="M937" t="s">
        <v>6</v>
      </c>
      <c r="N937" t="str">
        <f t="shared" si="105"/>
        <v>M</v>
      </c>
      <c r="O937" t="s">
        <v>8</v>
      </c>
      <c r="P937" t="s">
        <v>8</v>
      </c>
      <c r="Q937" t="s">
        <v>11</v>
      </c>
      <c r="R937" t="s">
        <v>8</v>
      </c>
      <c r="S937" t="str">
        <f t="shared" si="106"/>
        <v>U</v>
      </c>
      <c r="T937" t="s">
        <v>12</v>
      </c>
      <c r="U937">
        <v>1</v>
      </c>
      <c r="V937" t="s">
        <v>11</v>
      </c>
      <c r="W937" t="e">
        <f>VLOOKUP(Q937,'PBT Tag Rates'!$B$5:$E$44,4,FALSE)</f>
        <v>#N/A</v>
      </c>
      <c r="X937">
        <v>1</v>
      </c>
      <c r="Y937" s="14">
        <f>IFERROR(LOOKUP(H937,{30,43,48,53,58,63,68,73,78,83,88,93,97},{42,47,52,57,62,67,72,77,82,87,92,99,100}),999)</f>
        <v>77</v>
      </c>
      <c r="Z937" s="17">
        <f t="shared" si="107"/>
        <v>1.4285714285714286</v>
      </c>
      <c r="AA937" s="17">
        <f t="shared" si="108"/>
        <v>1.4285714285714286</v>
      </c>
      <c r="AB937" s="17">
        <f t="shared" si="109"/>
        <v>2.518344052903343</v>
      </c>
      <c r="AC937" s="17" t="s">
        <v>17654</v>
      </c>
    </row>
    <row r="938" spans="1:29" x14ac:dyDescent="0.25">
      <c r="A938" t="s">
        <v>3339</v>
      </c>
      <c r="B938" s="166" t="s">
        <v>6067</v>
      </c>
      <c r="C938" t="s">
        <v>6068</v>
      </c>
      <c r="D938" s="1">
        <v>45164</v>
      </c>
      <c r="E938">
        <f t="shared" si="104"/>
        <v>70</v>
      </c>
      <c r="F938" t="s">
        <v>14</v>
      </c>
      <c r="G938">
        <v>730</v>
      </c>
      <c r="H938">
        <f t="shared" si="103"/>
        <v>73</v>
      </c>
      <c r="I938" t="s">
        <v>7</v>
      </c>
      <c r="J938" t="s">
        <v>8</v>
      </c>
      <c r="K938" t="s">
        <v>6069</v>
      </c>
      <c r="L938" t="s">
        <v>8</v>
      </c>
      <c r="M938" t="s">
        <v>14</v>
      </c>
      <c r="N938" t="str">
        <f t="shared" si="105"/>
        <v>F</v>
      </c>
      <c r="O938" t="s">
        <v>270</v>
      </c>
      <c r="P938" t="s">
        <v>271</v>
      </c>
      <c r="Q938" t="s">
        <v>221</v>
      </c>
      <c r="R938">
        <v>4</v>
      </c>
      <c r="S938">
        <f t="shared" si="106"/>
        <v>2019</v>
      </c>
      <c r="T938" t="s">
        <v>12</v>
      </c>
      <c r="U938">
        <v>1</v>
      </c>
      <c r="V938" t="s">
        <v>3363</v>
      </c>
      <c r="W938">
        <f>VLOOKUP(Q938,'PBT Tag Rates'!$B$5:$E$44,4,FALSE)</f>
        <v>0.95971980899999998</v>
      </c>
      <c r="X938">
        <v>1</v>
      </c>
      <c r="Y938" s="14">
        <f>IFERROR(LOOKUP(H938,{30,43,48,53,58,63,68,73,78,83,88,93,97},{42,47,52,57,62,67,72,77,82,87,92,99,100}),999)</f>
        <v>77</v>
      </c>
      <c r="Z938" s="17">
        <f t="shared" si="107"/>
        <v>1.4285714285714286</v>
      </c>
      <c r="AA938" s="17">
        <f t="shared" si="108"/>
        <v>1.4285714285714286</v>
      </c>
      <c r="AB938" s="17">
        <f t="shared" si="109"/>
        <v>2.518344052903343</v>
      </c>
      <c r="AC938" s="17" t="s">
        <v>17654</v>
      </c>
    </row>
    <row r="939" spans="1:29" x14ac:dyDescent="0.25">
      <c r="A939" t="s">
        <v>3339</v>
      </c>
      <c r="B939" s="166" t="s">
        <v>6070</v>
      </c>
      <c r="C939" t="s">
        <v>6071</v>
      </c>
      <c r="D939" s="1">
        <v>45164</v>
      </c>
      <c r="E939">
        <f t="shared" si="104"/>
        <v>70</v>
      </c>
      <c r="F939" t="s">
        <v>6</v>
      </c>
      <c r="G939">
        <v>900</v>
      </c>
      <c r="H939">
        <f t="shared" si="103"/>
        <v>90</v>
      </c>
      <c r="I939" t="s">
        <v>9</v>
      </c>
      <c r="J939">
        <v>1</v>
      </c>
      <c r="K939" t="s">
        <v>6072</v>
      </c>
      <c r="L939" t="s">
        <v>8</v>
      </c>
      <c r="M939" t="s">
        <v>6</v>
      </c>
      <c r="N939" t="str">
        <f t="shared" si="105"/>
        <v>M</v>
      </c>
      <c r="O939" t="s">
        <v>2606</v>
      </c>
      <c r="P939" t="s">
        <v>4395</v>
      </c>
      <c r="Q939" t="s">
        <v>221</v>
      </c>
      <c r="R939">
        <v>4</v>
      </c>
      <c r="S939">
        <f t="shared" si="106"/>
        <v>2019</v>
      </c>
      <c r="T939" t="s">
        <v>12</v>
      </c>
      <c r="U939">
        <v>0.999999999999999</v>
      </c>
      <c r="V939" t="s">
        <v>3386</v>
      </c>
      <c r="W939">
        <f>VLOOKUP(Q939,'PBT Tag Rates'!$B$5:$E$44,4,FALSE)</f>
        <v>0.95971980899999998</v>
      </c>
      <c r="X939">
        <v>1</v>
      </c>
      <c r="Y939" s="14">
        <f>IFERROR(LOOKUP(H939,{30,43,48,53,58,63,68,73,78,83,88,93,97},{42,47,52,57,62,67,72,77,82,87,92,99,100}),999)</f>
        <v>92</v>
      </c>
      <c r="Z939" s="17">
        <f t="shared" si="107"/>
        <v>1.4285714285714286</v>
      </c>
      <c r="AA939" s="17">
        <f t="shared" si="108"/>
        <v>1.4285714285714286</v>
      </c>
      <c r="AB939" s="17">
        <f t="shared" si="109"/>
        <v>2.518344052903343</v>
      </c>
      <c r="AC939" s="17" t="s">
        <v>17654</v>
      </c>
    </row>
    <row r="940" spans="1:29" x14ac:dyDescent="0.25">
      <c r="A940" t="s">
        <v>3339</v>
      </c>
      <c r="B940" s="166" t="s">
        <v>6073</v>
      </c>
      <c r="C940" t="s">
        <v>6074</v>
      </c>
      <c r="D940" s="1">
        <v>45164</v>
      </c>
      <c r="E940">
        <f t="shared" si="104"/>
        <v>70</v>
      </c>
      <c r="F940" t="s">
        <v>6</v>
      </c>
      <c r="G940">
        <v>750</v>
      </c>
      <c r="H940">
        <f t="shared" si="103"/>
        <v>75</v>
      </c>
      <c r="I940" t="s">
        <v>7</v>
      </c>
      <c r="J940" t="s">
        <v>8</v>
      </c>
      <c r="K940" t="s">
        <v>6075</v>
      </c>
      <c r="L940" t="s">
        <v>8</v>
      </c>
      <c r="M940" t="s">
        <v>6</v>
      </c>
      <c r="N940" t="str">
        <f t="shared" si="105"/>
        <v>M</v>
      </c>
      <c r="O940" t="s">
        <v>8</v>
      </c>
      <c r="P940" t="s">
        <v>8</v>
      </c>
      <c r="Q940" t="s">
        <v>11</v>
      </c>
      <c r="R940" t="s">
        <v>8</v>
      </c>
      <c r="S940" t="str">
        <f t="shared" si="106"/>
        <v>U</v>
      </c>
      <c r="T940" t="s">
        <v>12</v>
      </c>
      <c r="U940">
        <v>0.999999999999999</v>
      </c>
      <c r="V940" t="s">
        <v>11</v>
      </c>
      <c r="W940" t="e">
        <f>VLOOKUP(Q940,'PBT Tag Rates'!$B$5:$E$44,4,FALSE)</f>
        <v>#N/A</v>
      </c>
      <c r="X940">
        <v>1</v>
      </c>
      <c r="Y940" s="14">
        <f>IFERROR(LOOKUP(H940,{30,43,48,53,58,63,68,73,78,83,88,93,97},{42,47,52,57,62,67,72,77,82,87,92,99,100}),999)</f>
        <v>77</v>
      </c>
      <c r="Z940" s="17">
        <f t="shared" si="107"/>
        <v>1.4285714285714286</v>
      </c>
      <c r="AA940" s="17">
        <f t="shared" si="108"/>
        <v>1.4285714285714286</v>
      </c>
      <c r="AB940" s="17">
        <f t="shared" si="109"/>
        <v>2.518344052903343</v>
      </c>
      <c r="AC940" s="17" t="s">
        <v>17654</v>
      </c>
    </row>
    <row r="941" spans="1:29" x14ac:dyDescent="0.25">
      <c r="A941" t="s">
        <v>3339</v>
      </c>
      <c r="B941" s="166" t="s">
        <v>6076</v>
      </c>
      <c r="C941" t="s">
        <v>6077</v>
      </c>
      <c r="D941" s="1">
        <v>45164</v>
      </c>
      <c r="E941">
        <f t="shared" si="104"/>
        <v>70</v>
      </c>
      <c r="F941" t="s">
        <v>14</v>
      </c>
      <c r="G941">
        <v>820</v>
      </c>
      <c r="H941">
        <f t="shared" si="103"/>
        <v>82</v>
      </c>
      <c r="I941" t="s">
        <v>7</v>
      </c>
      <c r="J941" t="s">
        <v>8</v>
      </c>
      <c r="K941" t="s">
        <v>6078</v>
      </c>
      <c r="L941" t="s">
        <v>8</v>
      </c>
      <c r="M941" t="s">
        <v>6</v>
      </c>
      <c r="N941" t="str">
        <f t="shared" si="105"/>
        <v>M</v>
      </c>
      <c r="O941" t="s">
        <v>642</v>
      </c>
      <c r="P941" t="s">
        <v>5210</v>
      </c>
      <c r="Q941" t="s">
        <v>15</v>
      </c>
      <c r="R941">
        <v>5</v>
      </c>
      <c r="S941">
        <f t="shared" si="106"/>
        <v>2018</v>
      </c>
      <c r="T941" t="s">
        <v>12</v>
      </c>
      <c r="U941">
        <v>0.999999999999996</v>
      </c>
      <c r="V941" t="s">
        <v>3357</v>
      </c>
      <c r="W941">
        <f>VLOOKUP(Q941,'PBT Tag Rates'!$B$5:$E$44,4,FALSE)</f>
        <v>0.80551598400000002</v>
      </c>
      <c r="X941">
        <v>1</v>
      </c>
      <c r="Y941" s="14">
        <f>IFERROR(LOOKUP(H941,{30,43,48,53,58,63,68,73,78,83,88,93,97},{42,47,52,57,62,67,72,77,82,87,92,99,100}),999)</f>
        <v>82</v>
      </c>
      <c r="Z941" s="17">
        <f t="shared" si="107"/>
        <v>1.4285714285714286</v>
      </c>
      <c r="AA941" s="17">
        <f t="shared" si="108"/>
        <v>1.4285714285714286</v>
      </c>
      <c r="AB941" s="17">
        <f t="shared" si="109"/>
        <v>2.518344052903343</v>
      </c>
      <c r="AC941" s="17" t="s">
        <v>17654</v>
      </c>
    </row>
    <row r="942" spans="1:29" x14ac:dyDescent="0.25">
      <c r="A942" t="s">
        <v>3339</v>
      </c>
      <c r="B942" s="166" t="s">
        <v>6079</v>
      </c>
      <c r="C942" t="s">
        <v>6080</v>
      </c>
      <c r="D942" s="1">
        <v>45164</v>
      </c>
      <c r="E942">
        <f t="shared" si="104"/>
        <v>70</v>
      </c>
      <c r="F942" t="s">
        <v>14</v>
      </c>
      <c r="G942">
        <v>820</v>
      </c>
      <c r="H942">
        <f t="shared" si="103"/>
        <v>82</v>
      </c>
      <c r="I942" t="s">
        <v>7</v>
      </c>
      <c r="J942" t="s">
        <v>8</v>
      </c>
      <c r="K942" t="s">
        <v>6081</v>
      </c>
      <c r="L942" t="s">
        <v>8</v>
      </c>
      <c r="M942" t="s">
        <v>14</v>
      </c>
      <c r="N942" t="str">
        <f t="shared" si="105"/>
        <v>F</v>
      </c>
      <c r="O942" t="s">
        <v>748</v>
      </c>
      <c r="P942" t="s">
        <v>4173</v>
      </c>
      <c r="Q942" t="s">
        <v>221</v>
      </c>
      <c r="R942">
        <v>4</v>
      </c>
      <c r="S942">
        <f t="shared" si="106"/>
        <v>2019</v>
      </c>
      <c r="T942" t="s">
        <v>12</v>
      </c>
      <c r="U942">
        <v>0.999999999999998</v>
      </c>
      <c r="V942" t="s">
        <v>3396</v>
      </c>
      <c r="W942">
        <f>VLOOKUP(Q942,'PBT Tag Rates'!$B$5:$E$44,4,FALSE)</f>
        <v>0.95971980899999998</v>
      </c>
      <c r="X942">
        <v>1</v>
      </c>
      <c r="Y942" s="14">
        <f>IFERROR(LOOKUP(H942,{30,43,48,53,58,63,68,73,78,83,88,93,97},{42,47,52,57,62,67,72,77,82,87,92,99,100}),999)</f>
        <v>82</v>
      </c>
      <c r="Z942" s="17">
        <f t="shared" si="107"/>
        <v>1.4285714285714286</v>
      </c>
      <c r="AA942" s="17">
        <f t="shared" si="108"/>
        <v>1.4285714285714286</v>
      </c>
      <c r="AB942" s="17">
        <f t="shared" si="109"/>
        <v>2.518344052903343</v>
      </c>
      <c r="AC942" s="17" t="s">
        <v>17655</v>
      </c>
    </row>
    <row r="943" spans="1:29" x14ac:dyDescent="0.25">
      <c r="A943" t="s">
        <v>3339</v>
      </c>
      <c r="B943" s="166" t="s">
        <v>6082</v>
      </c>
      <c r="C943" t="s">
        <v>6083</v>
      </c>
      <c r="D943" s="1">
        <v>45164</v>
      </c>
      <c r="E943">
        <f t="shared" si="104"/>
        <v>70</v>
      </c>
      <c r="F943" t="s">
        <v>14</v>
      </c>
      <c r="G943">
        <v>800</v>
      </c>
      <c r="H943">
        <f t="shared" si="103"/>
        <v>80</v>
      </c>
      <c r="I943" t="s">
        <v>7</v>
      </c>
      <c r="J943" t="s">
        <v>8</v>
      </c>
      <c r="K943" t="s">
        <v>6084</v>
      </c>
      <c r="L943" t="s">
        <v>8</v>
      </c>
      <c r="M943" t="s">
        <v>14</v>
      </c>
      <c r="N943" t="str">
        <f t="shared" si="105"/>
        <v>F</v>
      </c>
      <c r="O943" t="s">
        <v>862</v>
      </c>
      <c r="P943" t="s">
        <v>4087</v>
      </c>
      <c r="Q943" t="s">
        <v>221</v>
      </c>
      <c r="R943">
        <v>4</v>
      </c>
      <c r="S943">
        <f t="shared" si="106"/>
        <v>2019</v>
      </c>
      <c r="T943" t="s">
        <v>12</v>
      </c>
      <c r="U943">
        <v>1</v>
      </c>
      <c r="V943" t="s">
        <v>3363</v>
      </c>
      <c r="W943">
        <f>VLOOKUP(Q943,'PBT Tag Rates'!$B$5:$E$44,4,FALSE)</f>
        <v>0.95971980899999998</v>
      </c>
      <c r="X943">
        <v>1</v>
      </c>
      <c r="Y943" s="14">
        <f>IFERROR(LOOKUP(H943,{30,43,48,53,58,63,68,73,78,83,88,93,97},{42,47,52,57,62,67,72,77,82,87,92,99,100}),999)</f>
        <v>82</v>
      </c>
      <c r="Z943" s="17">
        <f t="shared" si="107"/>
        <v>1.4285714285714286</v>
      </c>
      <c r="AA943" s="17">
        <f t="shared" si="108"/>
        <v>1.4285714285714286</v>
      </c>
      <c r="AB943" s="17">
        <f t="shared" si="109"/>
        <v>2.518344052903343</v>
      </c>
      <c r="AC943" s="17" t="s">
        <v>17654</v>
      </c>
    </row>
    <row r="944" spans="1:29" x14ac:dyDescent="0.25">
      <c r="A944" t="s">
        <v>3339</v>
      </c>
      <c r="B944" s="166" t="s">
        <v>6085</v>
      </c>
      <c r="C944" t="s">
        <v>6086</v>
      </c>
      <c r="D944" s="1">
        <v>45164</v>
      </c>
      <c r="E944">
        <f t="shared" si="104"/>
        <v>70</v>
      </c>
      <c r="F944" t="s">
        <v>14</v>
      </c>
      <c r="G944">
        <v>760</v>
      </c>
      <c r="H944">
        <f t="shared" si="103"/>
        <v>76</v>
      </c>
      <c r="I944" t="s">
        <v>7</v>
      </c>
      <c r="J944" t="s">
        <v>8</v>
      </c>
      <c r="K944" t="s">
        <v>6087</v>
      </c>
      <c r="L944" t="s">
        <v>8</v>
      </c>
      <c r="M944" t="s">
        <v>14</v>
      </c>
      <c r="N944" t="str">
        <f t="shared" si="105"/>
        <v>F</v>
      </c>
      <c r="O944" t="s">
        <v>8</v>
      </c>
      <c r="P944" t="s">
        <v>8</v>
      </c>
      <c r="Q944" t="s">
        <v>11</v>
      </c>
      <c r="R944" t="s">
        <v>8</v>
      </c>
      <c r="S944" t="str">
        <f t="shared" si="106"/>
        <v>U</v>
      </c>
      <c r="T944" t="s">
        <v>12</v>
      </c>
      <c r="U944">
        <v>1</v>
      </c>
      <c r="V944" t="s">
        <v>11</v>
      </c>
      <c r="W944" t="e">
        <f>VLOOKUP(Q944,'PBT Tag Rates'!$B$5:$E$44,4,FALSE)</f>
        <v>#N/A</v>
      </c>
      <c r="X944">
        <v>1</v>
      </c>
      <c r="Y944" s="14">
        <f>IFERROR(LOOKUP(H944,{30,43,48,53,58,63,68,73,78,83,88,93,97},{42,47,52,57,62,67,72,77,82,87,92,99,100}),999)</f>
        <v>77</v>
      </c>
      <c r="Z944" s="17">
        <f t="shared" si="107"/>
        <v>1.4285714285714286</v>
      </c>
      <c r="AA944" s="17">
        <f t="shared" si="108"/>
        <v>1.4285714285714286</v>
      </c>
      <c r="AB944" s="17">
        <f t="shared" si="109"/>
        <v>2.518344052903343</v>
      </c>
      <c r="AC944" s="17" t="s">
        <v>17654</v>
      </c>
    </row>
    <row r="945" spans="1:29" x14ac:dyDescent="0.25">
      <c r="A945" t="s">
        <v>3339</v>
      </c>
      <c r="B945" s="166" t="s">
        <v>6088</v>
      </c>
      <c r="C945" t="s">
        <v>6089</v>
      </c>
      <c r="D945" s="1">
        <v>45164</v>
      </c>
      <c r="E945">
        <f t="shared" si="104"/>
        <v>70</v>
      </c>
      <c r="F945" t="s">
        <v>14</v>
      </c>
      <c r="G945">
        <v>750</v>
      </c>
      <c r="H945">
        <f t="shared" si="103"/>
        <v>75</v>
      </c>
      <c r="I945" t="s">
        <v>7</v>
      </c>
      <c r="J945" t="s">
        <v>8</v>
      </c>
      <c r="K945" t="s">
        <v>6090</v>
      </c>
      <c r="L945" t="s">
        <v>8</v>
      </c>
      <c r="M945" t="s">
        <v>14</v>
      </c>
      <c r="N945" t="str">
        <f t="shared" si="105"/>
        <v>F</v>
      </c>
      <c r="O945" t="s">
        <v>814</v>
      </c>
      <c r="P945" t="s">
        <v>815</v>
      </c>
      <c r="Q945" t="s">
        <v>221</v>
      </c>
      <c r="R945">
        <v>4</v>
      </c>
      <c r="S945">
        <f t="shared" si="106"/>
        <v>2019</v>
      </c>
      <c r="T945" t="s">
        <v>12</v>
      </c>
      <c r="U945">
        <v>0.999999999999995</v>
      </c>
      <c r="V945" t="s">
        <v>3363</v>
      </c>
      <c r="W945">
        <f>VLOOKUP(Q945,'PBT Tag Rates'!$B$5:$E$44,4,FALSE)</f>
        <v>0.95971980899999998</v>
      </c>
      <c r="X945">
        <v>1</v>
      </c>
      <c r="Y945" s="14">
        <f>IFERROR(LOOKUP(H945,{30,43,48,53,58,63,68,73,78,83,88,93,97},{42,47,52,57,62,67,72,77,82,87,92,99,100}),999)</f>
        <v>77</v>
      </c>
      <c r="Z945" s="17">
        <f t="shared" si="107"/>
        <v>1.4285714285714286</v>
      </c>
      <c r="AA945" s="17">
        <f t="shared" si="108"/>
        <v>1.4285714285714286</v>
      </c>
      <c r="AB945" s="17">
        <f t="shared" si="109"/>
        <v>2.518344052903343</v>
      </c>
      <c r="AC945" s="17" t="s">
        <v>17654</v>
      </c>
    </row>
    <row r="946" spans="1:29" x14ac:dyDescent="0.25">
      <c r="A946" t="s">
        <v>3339</v>
      </c>
      <c r="B946" s="166" t="s">
        <v>6091</v>
      </c>
      <c r="C946" t="s">
        <v>894</v>
      </c>
      <c r="D946" s="1">
        <v>45164</v>
      </c>
      <c r="E946">
        <f t="shared" si="104"/>
        <v>70</v>
      </c>
      <c r="F946" t="s">
        <v>14</v>
      </c>
      <c r="G946">
        <v>730</v>
      </c>
      <c r="H946">
        <f t="shared" si="103"/>
        <v>73</v>
      </c>
      <c r="I946" t="s">
        <v>7</v>
      </c>
      <c r="J946" t="s">
        <v>8</v>
      </c>
      <c r="K946" t="s">
        <v>6092</v>
      </c>
      <c r="L946" t="s">
        <v>8</v>
      </c>
      <c r="M946" t="s">
        <v>6</v>
      </c>
      <c r="N946" t="str">
        <f t="shared" si="105"/>
        <v>M</v>
      </c>
      <c r="O946" t="s">
        <v>8</v>
      </c>
      <c r="P946" t="s">
        <v>8</v>
      </c>
      <c r="Q946" t="s">
        <v>11</v>
      </c>
      <c r="R946" t="s">
        <v>8</v>
      </c>
      <c r="S946" t="str">
        <f t="shared" si="106"/>
        <v>U</v>
      </c>
      <c r="T946" t="s">
        <v>12</v>
      </c>
      <c r="U946">
        <v>1</v>
      </c>
      <c r="V946" t="s">
        <v>11</v>
      </c>
      <c r="W946" t="e">
        <f>VLOOKUP(Q946,'PBT Tag Rates'!$B$5:$E$44,4,FALSE)</f>
        <v>#N/A</v>
      </c>
      <c r="X946">
        <v>1</v>
      </c>
      <c r="Y946" s="14">
        <f>IFERROR(LOOKUP(H946,{30,43,48,53,58,63,68,73,78,83,88,93,97},{42,47,52,57,62,67,72,77,82,87,92,99,100}),999)</f>
        <v>77</v>
      </c>
      <c r="Z946" s="17">
        <f t="shared" si="107"/>
        <v>1.4285714285714286</v>
      </c>
      <c r="AA946" s="17">
        <f t="shared" si="108"/>
        <v>1.4285714285714286</v>
      </c>
      <c r="AB946" s="17">
        <f t="shared" si="109"/>
        <v>2.518344052903343</v>
      </c>
      <c r="AC946" s="17" t="s">
        <v>17654</v>
      </c>
    </row>
    <row r="947" spans="1:29" x14ac:dyDescent="0.25">
      <c r="A947" t="s">
        <v>3339</v>
      </c>
      <c r="B947" s="166" t="s">
        <v>6093</v>
      </c>
      <c r="C947" t="s">
        <v>6094</v>
      </c>
      <c r="D947" s="1">
        <v>45164</v>
      </c>
      <c r="E947">
        <f t="shared" si="104"/>
        <v>70</v>
      </c>
      <c r="F947" t="s">
        <v>6</v>
      </c>
      <c r="G947">
        <v>760</v>
      </c>
      <c r="H947">
        <f t="shared" si="103"/>
        <v>76</v>
      </c>
      <c r="I947" t="s">
        <v>7</v>
      </c>
      <c r="J947" t="s">
        <v>8</v>
      </c>
      <c r="K947" t="s">
        <v>6095</v>
      </c>
      <c r="L947" t="s">
        <v>8</v>
      </c>
      <c r="M947" t="s">
        <v>6</v>
      </c>
      <c r="N947" t="str">
        <f t="shared" si="105"/>
        <v>M</v>
      </c>
      <c r="O947" t="s">
        <v>3782</v>
      </c>
      <c r="P947" t="s">
        <v>3783</v>
      </c>
      <c r="Q947" t="s">
        <v>281</v>
      </c>
      <c r="R947">
        <v>4</v>
      </c>
      <c r="S947">
        <f t="shared" si="106"/>
        <v>2019</v>
      </c>
      <c r="T947" t="s">
        <v>12</v>
      </c>
      <c r="U947">
        <v>0.999999999999998</v>
      </c>
      <c r="V947" t="s">
        <v>3079</v>
      </c>
      <c r="W947">
        <f>VLOOKUP(Q947,'PBT Tag Rates'!$B$5:$E$44,4,FALSE)</f>
        <v>0.99705232300000002</v>
      </c>
      <c r="X947">
        <v>1</v>
      </c>
      <c r="Y947" s="14">
        <f>IFERROR(LOOKUP(H947,{30,43,48,53,58,63,68,73,78,83,88,93,97},{42,47,52,57,62,67,72,77,82,87,92,99,100}),999)</f>
        <v>77</v>
      </c>
      <c r="Z947" s="17">
        <f t="shared" si="107"/>
        <v>1.4285714285714286</v>
      </c>
      <c r="AA947" s="17">
        <f t="shared" si="108"/>
        <v>1.4285714285714286</v>
      </c>
      <c r="AB947" s="17">
        <f t="shared" si="109"/>
        <v>2.518344052903343</v>
      </c>
      <c r="AC947" s="17" t="s">
        <v>17654</v>
      </c>
    </row>
    <row r="948" spans="1:29" x14ac:dyDescent="0.25">
      <c r="A948" t="s">
        <v>3339</v>
      </c>
      <c r="B948" s="166" t="s">
        <v>6096</v>
      </c>
      <c r="C948" t="s">
        <v>6097</v>
      </c>
      <c r="D948" s="1">
        <v>45164</v>
      </c>
      <c r="E948">
        <f t="shared" si="104"/>
        <v>70</v>
      </c>
      <c r="F948" t="s">
        <v>6</v>
      </c>
      <c r="G948">
        <v>530</v>
      </c>
      <c r="H948">
        <f t="shared" si="103"/>
        <v>53</v>
      </c>
      <c r="I948" t="s">
        <v>9</v>
      </c>
      <c r="J948">
        <v>1</v>
      </c>
      <c r="K948" t="s">
        <v>8</v>
      </c>
      <c r="L948" t="s">
        <v>8</v>
      </c>
      <c r="M948" t="s">
        <v>6</v>
      </c>
      <c r="N948" t="str">
        <f t="shared" si="105"/>
        <v>M</v>
      </c>
      <c r="O948" t="s">
        <v>6098</v>
      </c>
      <c r="P948" t="s">
        <v>6099</v>
      </c>
      <c r="Q948" t="s">
        <v>918</v>
      </c>
      <c r="R948">
        <v>3</v>
      </c>
      <c r="S948">
        <f t="shared" si="106"/>
        <v>2020</v>
      </c>
      <c r="T948" t="s">
        <v>12</v>
      </c>
      <c r="U948">
        <v>1</v>
      </c>
      <c r="V948" t="s">
        <v>3346</v>
      </c>
      <c r="W948">
        <f>VLOOKUP(Q948,'PBT Tag Rates'!$B$5:$E$44,4,FALSE)</f>
        <v>0.98961045999999997</v>
      </c>
      <c r="X948">
        <v>1</v>
      </c>
      <c r="Y948" s="14">
        <f>IFERROR(LOOKUP(H948,{30,43,48,53,58,63,68,73,78,83,88,93,97},{42,47,52,57,62,67,72,77,82,87,92,99,100}),999)</f>
        <v>57</v>
      </c>
      <c r="Z948" s="17">
        <f t="shared" si="107"/>
        <v>1.4285714285714286</v>
      </c>
      <c r="AA948" s="17">
        <f t="shared" si="108"/>
        <v>1.4285714285714286</v>
      </c>
      <c r="AB948" s="17">
        <f t="shared" si="109"/>
        <v>2.518344052903343</v>
      </c>
      <c r="AC948" s="17" t="s">
        <v>17654</v>
      </c>
    </row>
    <row r="949" spans="1:29" x14ac:dyDescent="0.25">
      <c r="A949" t="s">
        <v>3339</v>
      </c>
      <c r="B949" s="166" t="s">
        <v>6100</v>
      </c>
      <c r="C949" t="s">
        <v>6101</v>
      </c>
      <c r="D949" s="1">
        <v>45164</v>
      </c>
      <c r="E949">
        <f t="shared" si="104"/>
        <v>70</v>
      </c>
      <c r="F949" t="s">
        <v>6</v>
      </c>
      <c r="G949">
        <v>950</v>
      </c>
      <c r="H949">
        <f t="shared" si="103"/>
        <v>95</v>
      </c>
      <c r="I949" t="s">
        <v>7</v>
      </c>
      <c r="J949" t="s">
        <v>8</v>
      </c>
      <c r="K949" t="s">
        <v>6102</v>
      </c>
      <c r="L949" t="s">
        <v>8</v>
      </c>
      <c r="M949" t="s">
        <v>6</v>
      </c>
      <c r="N949" t="str">
        <f t="shared" si="105"/>
        <v>M</v>
      </c>
      <c r="O949" t="s">
        <v>6103</v>
      </c>
      <c r="P949" t="s">
        <v>6104</v>
      </c>
      <c r="Q949" t="s">
        <v>281</v>
      </c>
      <c r="R949">
        <v>4</v>
      </c>
      <c r="S949">
        <f t="shared" si="106"/>
        <v>2019</v>
      </c>
      <c r="T949" t="s">
        <v>12</v>
      </c>
      <c r="U949">
        <v>0.999999999999998</v>
      </c>
      <c r="V949" t="s">
        <v>3169</v>
      </c>
      <c r="W949">
        <f>VLOOKUP(Q949,'PBT Tag Rates'!$B$5:$E$44,4,FALSE)</f>
        <v>0.99705232300000002</v>
      </c>
      <c r="X949">
        <v>1</v>
      </c>
      <c r="Y949" s="14">
        <f>IFERROR(LOOKUP(H949,{30,43,48,53,58,63,68,73,78,83,88,93,97},{42,47,52,57,62,67,72,77,82,87,92,99,100}),999)</f>
        <v>99</v>
      </c>
      <c r="Z949" s="17">
        <f t="shared" si="107"/>
        <v>1.4285714285714286</v>
      </c>
      <c r="AA949" s="17">
        <f t="shared" si="108"/>
        <v>1.4285714285714286</v>
      </c>
      <c r="AB949" s="17">
        <f t="shared" si="109"/>
        <v>2.518344052903343</v>
      </c>
      <c r="AC949" s="17" t="s">
        <v>17654</v>
      </c>
    </row>
    <row r="950" spans="1:29" x14ac:dyDescent="0.25">
      <c r="A950" t="s">
        <v>3339</v>
      </c>
      <c r="B950" s="166" t="s">
        <v>6105</v>
      </c>
      <c r="C950" t="s">
        <v>6106</v>
      </c>
      <c r="D950" s="1">
        <v>45164</v>
      </c>
      <c r="E950">
        <f t="shared" si="104"/>
        <v>70</v>
      </c>
      <c r="F950" t="s">
        <v>6</v>
      </c>
      <c r="G950">
        <v>720</v>
      </c>
      <c r="H950">
        <f t="shared" si="103"/>
        <v>72</v>
      </c>
      <c r="I950" t="s">
        <v>7</v>
      </c>
      <c r="J950" t="s">
        <v>8</v>
      </c>
      <c r="K950" t="s">
        <v>6107</v>
      </c>
      <c r="L950" t="s">
        <v>8</v>
      </c>
      <c r="M950" t="s">
        <v>6</v>
      </c>
      <c r="N950" t="str">
        <f t="shared" si="105"/>
        <v>M</v>
      </c>
      <c r="O950" t="s">
        <v>8</v>
      </c>
      <c r="P950" t="s">
        <v>8</v>
      </c>
      <c r="Q950" t="s">
        <v>11</v>
      </c>
      <c r="R950" t="s">
        <v>8</v>
      </c>
      <c r="S950" t="str">
        <f t="shared" si="106"/>
        <v>U</v>
      </c>
      <c r="T950" t="s">
        <v>12</v>
      </c>
      <c r="U950">
        <v>0.999999999999998</v>
      </c>
      <c r="V950" t="s">
        <v>11</v>
      </c>
      <c r="W950" t="e">
        <f>VLOOKUP(Q950,'PBT Tag Rates'!$B$5:$E$44,4,FALSE)</f>
        <v>#N/A</v>
      </c>
      <c r="X950">
        <v>1</v>
      </c>
      <c r="Y950" s="14">
        <f>IFERROR(LOOKUP(H950,{30,43,48,53,58,63,68,73,78,83,88,93,97},{42,47,52,57,62,67,72,77,82,87,92,99,100}),999)</f>
        <v>72</v>
      </c>
      <c r="Z950" s="17">
        <f t="shared" si="107"/>
        <v>1.4285714285714286</v>
      </c>
      <c r="AA950" s="17">
        <f t="shared" si="108"/>
        <v>1.4285714285714286</v>
      </c>
      <c r="AB950" s="17">
        <f t="shared" si="109"/>
        <v>2.518344052903343</v>
      </c>
      <c r="AC950" s="17" t="s">
        <v>17654</v>
      </c>
    </row>
    <row r="951" spans="1:29" x14ac:dyDescent="0.25">
      <c r="A951" t="s">
        <v>3339</v>
      </c>
      <c r="B951" s="166" t="s">
        <v>6108</v>
      </c>
      <c r="C951" t="s">
        <v>895</v>
      </c>
      <c r="D951" s="1">
        <v>45164</v>
      </c>
      <c r="E951">
        <f t="shared" si="104"/>
        <v>70</v>
      </c>
      <c r="F951" t="s">
        <v>14</v>
      </c>
      <c r="G951">
        <v>820</v>
      </c>
      <c r="H951">
        <f t="shared" si="103"/>
        <v>82</v>
      </c>
      <c r="I951" t="s">
        <v>7</v>
      </c>
      <c r="J951" t="s">
        <v>8</v>
      </c>
      <c r="K951" t="s">
        <v>6109</v>
      </c>
      <c r="L951" t="s">
        <v>8</v>
      </c>
      <c r="M951" t="s">
        <v>14</v>
      </c>
      <c r="N951" t="str">
        <f t="shared" si="105"/>
        <v>F</v>
      </c>
      <c r="O951" t="s">
        <v>2165</v>
      </c>
      <c r="P951" t="s">
        <v>3743</v>
      </c>
      <c r="Q951" t="s">
        <v>221</v>
      </c>
      <c r="R951">
        <v>4</v>
      </c>
      <c r="S951">
        <f t="shared" si="106"/>
        <v>2019</v>
      </c>
      <c r="T951" t="s">
        <v>12</v>
      </c>
      <c r="U951">
        <v>1.00000000000001</v>
      </c>
      <c r="V951" t="s">
        <v>3346</v>
      </c>
      <c r="W951">
        <f>VLOOKUP(Q951,'PBT Tag Rates'!$B$5:$E$44,4,FALSE)</f>
        <v>0.95971980899999998</v>
      </c>
      <c r="X951">
        <v>1</v>
      </c>
      <c r="Y951" s="14">
        <f>IFERROR(LOOKUP(H951,{30,43,48,53,58,63,68,73,78,83,88,93,97},{42,47,52,57,62,67,72,77,82,87,92,99,100}),999)</f>
        <v>82</v>
      </c>
      <c r="Z951" s="17">
        <f t="shared" si="107"/>
        <v>1.4285714285714286</v>
      </c>
      <c r="AA951" s="17">
        <f t="shared" si="108"/>
        <v>1.4285714285714286</v>
      </c>
      <c r="AB951" s="17">
        <f t="shared" si="109"/>
        <v>2.518344052903343</v>
      </c>
      <c r="AC951" s="17" t="s">
        <v>17654</v>
      </c>
    </row>
    <row r="952" spans="1:29" x14ac:dyDescent="0.25">
      <c r="A952" t="s">
        <v>3339</v>
      </c>
      <c r="B952" s="166" t="s">
        <v>6110</v>
      </c>
      <c r="C952" t="s">
        <v>6111</v>
      </c>
      <c r="D952" s="1">
        <v>45164</v>
      </c>
      <c r="E952">
        <f t="shared" si="104"/>
        <v>70</v>
      </c>
      <c r="F952" t="s">
        <v>6</v>
      </c>
      <c r="G952">
        <v>520</v>
      </c>
      <c r="H952">
        <f t="shared" si="103"/>
        <v>52</v>
      </c>
      <c r="I952" t="s">
        <v>9</v>
      </c>
      <c r="J952" t="s">
        <v>8</v>
      </c>
      <c r="K952" t="s">
        <v>8</v>
      </c>
      <c r="L952" t="s">
        <v>8</v>
      </c>
      <c r="M952" t="s">
        <v>6</v>
      </c>
      <c r="N952" t="str">
        <f t="shared" si="105"/>
        <v>M</v>
      </c>
      <c r="O952" t="s">
        <v>2739</v>
      </c>
      <c r="P952" t="s">
        <v>3875</v>
      </c>
      <c r="Q952" t="s">
        <v>918</v>
      </c>
      <c r="R952">
        <v>3</v>
      </c>
      <c r="S952">
        <f t="shared" si="106"/>
        <v>2020</v>
      </c>
      <c r="T952" t="s">
        <v>12</v>
      </c>
      <c r="U952">
        <v>1</v>
      </c>
      <c r="V952" t="s">
        <v>3876</v>
      </c>
      <c r="W952">
        <f>VLOOKUP(Q952,'PBT Tag Rates'!$B$5:$E$44,4,FALSE)</f>
        <v>0.98961045999999997</v>
      </c>
      <c r="X952">
        <v>1</v>
      </c>
      <c r="Y952" s="14">
        <f>IFERROR(LOOKUP(H952,{30,43,48,53,58,63,68,73,78,83,88,93,97},{42,47,52,57,62,67,72,77,82,87,92,99,100}),999)</f>
        <v>52</v>
      </c>
      <c r="Z952" s="17">
        <f t="shared" si="107"/>
        <v>1.4285714285714286</v>
      </c>
      <c r="AA952" s="17">
        <f t="shared" si="108"/>
        <v>1.4285714285714286</v>
      </c>
      <c r="AB952" s="17">
        <f t="shared" si="109"/>
        <v>2.518344052903343</v>
      </c>
      <c r="AC952" s="17" t="s">
        <v>17654</v>
      </c>
    </row>
    <row r="953" spans="1:29" x14ac:dyDescent="0.25">
      <c r="A953" t="s">
        <v>3339</v>
      </c>
      <c r="B953" s="166" t="s">
        <v>6112</v>
      </c>
      <c r="C953" t="s">
        <v>6113</v>
      </c>
      <c r="D953" s="1">
        <v>45164</v>
      </c>
      <c r="E953">
        <f t="shared" si="104"/>
        <v>70</v>
      </c>
      <c r="F953" t="s">
        <v>14</v>
      </c>
      <c r="G953">
        <v>790</v>
      </c>
      <c r="H953">
        <f t="shared" si="103"/>
        <v>79</v>
      </c>
      <c r="I953" t="s">
        <v>7</v>
      </c>
      <c r="J953" t="s">
        <v>8</v>
      </c>
      <c r="K953" t="s">
        <v>6114</v>
      </c>
      <c r="L953" t="s">
        <v>8</v>
      </c>
      <c r="M953" t="s">
        <v>14</v>
      </c>
      <c r="N953" t="str">
        <f t="shared" si="105"/>
        <v>F</v>
      </c>
      <c r="O953" t="s">
        <v>3571</v>
      </c>
      <c r="P953" t="s">
        <v>3572</v>
      </c>
      <c r="Q953" t="s">
        <v>221</v>
      </c>
      <c r="R953">
        <v>4</v>
      </c>
      <c r="S953">
        <f t="shared" si="106"/>
        <v>2019</v>
      </c>
      <c r="T953" t="s">
        <v>12</v>
      </c>
      <c r="U953">
        <v>0.999999999999997</v>
      </c>
      <c r="V953" t="s">
        <v>3363</v>
      </c>
      <c r="W953">
        <f>VLOOKUP(Q953,'PBT Tag Rates'!$B$5:$E$44,4,FALSE)</f>
        <v>0.95971980899999998</v>
      </c>
      <c r="X953">
        <v>1</v>
      </c>
      <c r="Y953" s="14">
        <f>IFERROR(LOOKUP(H953,{30,43,48,53,58,63,68,73,78,83,88,93,97},{42,47,52,57,62,67,72,77,82,87,92,99,100}),999)</f>
        <v>82</v>
      </c>
      <c r="Z953" s="17">
        <f t="shared" si="107"/>
        <v>1.4285714285714286</v>
      </c>
      <c r="AA953" s="17">
        <f t="shared" si="108"/>
        <v>1.4285714285714286</v>
      </c>
      <c r="AB953" s="17">
        <f t="shared" si="109"/>
        <v>2.518344052903343</v>
      </c>
      <c r="AC953" s="17" t="s">
        <v>17654</v>
      </c>
    </row>
    <row r="954" spans="1:29" x14ac:dyDescent="0.25">
      <c r="A954" t="s">
        <v>3339</v>
      </c>
      <c r="B954" s="166" t="s">
        <v>6115</v>
      </c>
      <c r="C954" t="s">
        <v>897</v>
      </c>
      <c r="D954" s="1">
        <v>45164</v>
      </c>
      <c r="E954">
        <f t="shared" si="104"/>
        <v>70</v>
      </c>
      <c r="F954" t="s">
        <v>14</v>
      </c>
      <c r="G954">
        <v>830</v>
      </c>
      <c r="H954">
        <f t="shared" si="103"/>
        <v>83</v>
      </c>
      <c r="I954" t="s">
        <v>9</v>
      </c>
      <c r="J954" t="s">
        <v>8</v>
      </c>
      <c r="K954" t="s">
        <v>6116</v>
      </c>
      <c r="L954" t="s">
        <v>49</v>
      </c>
      <c r="M954" t="s">
        <v>759</v>
      </c>
      <c r="N954" t="str">
        <f t="shared" si="105"/>
        <v>F</v>
      </c>
      <c r="O954" t="s">
        <v>1943</v>
      </c>
      <c r="P954" t="s">
        <v>1943</v>
      </c>
      <c r="Q954" t="s">
        <v>1943</v>
      </c>
      <c r="R954" t="s">
        <v>8</v>
      </c>
      <c r="S954" t="str">
        <f t="shared" si="106"/>
        <v>U</v>
      </c>
      <c r="T954" t="s">
        <v>8</v>
      </c>
      <c r="U954" t="s">
        <v>8</v>
      </c>
      <c r="V954" t="s">
        <v>1943</v>
      </c>
      <c r="W954" t="e">
        <f>VLOOKUP(Q954,'PBT Tag Rates'!$B$5:$E$44,4,FALSE)</f>
        <v>#N/A</v>
      </c>
      <c r="X954">
        <v>1</v>
      </c>
      <c r="Y954" s="14">
        <f>IFERROR(LOOKUP(H954,{30,43,48,53,58,63,68,73,78,83,88,93,97},{42,47,52,57,62,67,72,77,82,87,92,99,100}),999)</f>
        <v>87</v>
      </c>
      <c r="Z954" s="17">
        <f t="shared" si="107"/>
        <v>1.4285714285714286</v>
      </c>
      <c r="AA954" s="17">
        <f t="shared" si="108"/>
        <v>1.4285714285714286</v>
      </c>
      <c r="AB954" s="17">
        <f t="shared" si="109"/>
        <v>2.518344052903343</v>
      </c>
      <c r="AC954" s="17" t="s">
        <v>17654</v>
      </c>
    </row>
    <row r="955" spans="1:29" x14ac:dyDescent="0.25">
      <c r="A955" t="s">
        <v>3339</v>
      </c>
      <c r="B955" s="166" t="s">
        <v>6117</v>
      </c>
      <c r="C955" t="s">
        <v>6118</v>
      </c>
      <c r="D955" s="1">
        <v>45164</v>
      </c>
      <c r="E955">
        <f t="shared" si="104"/>
        <v>70</v>
      </c>
      <c r="F955" t="s">
        <v>6</v>
      </c>
      <c r="G955">
        <v>710</v>
      </c>
      <c r="H955">
        <f t="shared" si="103"/>
        <v>71</v>
      </c>
      <c r="I955" t="s">
        <v>7</v>
      </c>
      <c r="J955" t="s">
        <v>8</v>
      </c>
      <c r="K955" t="s">
        <v>6119</v>
      </c>
      <c r="L955" t="s">
        <v>8</v>
      </c>
      <c r="M955" t="s">
        <v>14</v>
      </c>
      <c r="N955" t="str">
        <f t="shared" si="105"/>
        <v>F</v>
      </c>
      <c r="O955" t="s">
        <v>8</v>
      </c>
      <c r="P955" t="s">
        <v>8</v>
      </c>
      <c r="Q955" t="s">
        <v>11</v>
      </c>
      <c r="R955" t="s">
        <v>8</v>
      </c>
      <c r="S955" t="str">
        <f t="shared" si="106"/>
        <v>U</v>
      </c>
      <c r="T955" t="s">
        <v>12</v>
      </c>
      <c r="U955">
        <v>1</v>
      </c>
      <c r="V955" t="s">
        <v>11</v>
      </c>
      <c r="W955" t="e">
        <f>VLOOKUP(Q955,'PBT Tag Rates'!$B$5:$E$44,4,FALSE)</f>
        <v>#N/A</v>
      </c>
      <c r="X955">
        <v>1</v>
      </c>
      <c r="Y955" s="14">
        <f>IFERROR(LOOKUP(H955,{30,43,48,53,58,63,68,73,78,83,88,93,97},{42,47,52,57,62,67,72,77,82,87,92,99,100}),999)</f>
        <v>72</v>
      </c>
      <c r="Z955" s="17">
        <f t="shared" si="107"/>
        <v>1.4285714285714286</v>
      </c>
      <c r="AA955" s="17">
        <f t="shared" si="108"/>
        <v>1.4285714285714286</v>
      </c>
      <c r="AB955" s="17">
        <f t="shared" si="109"/>
        <v>2.518344052903343</v>
      </c>
      <c r="AC955" s="17" t="s">
        <v>17654</v>
      </c>
    </row>
    <row r="956" spans="1:29" x14ac:dyDescent="0.25">
      <c r="A956" t="s">
        <v>3339</v>
      </c>
      <c r="B956" s="166" t="s">
        <v>6120</v>
      </c>
      <c r="C956" t="s">
        <v>6121</v>
      </c>
      <c r="D956" s="1">
        <v>45164</v>
      </c>
      <c r="E956">
        <f t="shared" si="104"/>
        <v>70</v>
      </c>
      <c r="F956" t="s">
        <v>6</v>
      </c>
      <c r="G956">
        <v>760</v>
      </c>
      <c r="H956">
        <f t="shared" si="103"/>
        <v>76</v>
      </c>
      <c r="I956" t="s">
        <v>9</v>
      </c>
      <c r="J956">
        <v>1</v>
      </c>
      <c r="K956" t="s">
        <v>8</v>
      </c>
      <c r="L956" t="s">
        <v>8</v>
      </c>
      <c r="M956" t="s">
        <v>6</v>
      </c>
      <c r="N956" t="str">
        <f t="shared" si="105"/>
        <v>M</v>
      </c>
      <c r="O956" t="s">
        <v>2623</v>
      </c>
      <c r="P956" t="s">
        <v>2624</v>
      </c>
      <c r="Q956" t="s">
        <v>221</v>
      </c>
      <c r="R956">
        <v>4</v>
      </c>
      <c r="S956">
        <f t="shared" si="106"/>
        <v>2019</v>
      </c>
      <c r="T956" t="s">
        <v>12</v>
      </c>
      <c r="U956">
        <v>1</v>
      </c>
      <c r="V956" t="s">
        <v>3386</v>
      </c>
      <c r="W956">
        <f>VLOOKUP(Q956,'PBT Tag Rates'!$B$5:$E$44,4,FALSE)</f>
        <v>0.95971980899999998</v>
      </c>
      <c r="X956">
        <v>1</v>
      </c>
      <c r="Y956" s="14">
        <f>IFERROR(LOOKUP(H956,{30,43,48,53,58,63,68,73,78,83,88,93,97},{42,47,52,57,62,67,72,77,82,87,92,99,100}),999)</f>
        <v>77</v>
      </c>
      <c r="Z956" s="17">
        <f t="shared" si="107"/>
        <v>1.4285714285714286</v>
      </c>
      <c r="AA956" s="17">
        <f t="shared" si="108"/>
        <v>1.4285714285714286</v>
      </c>
      <c r="AB956" s="17">
        <f t="shared" si="109"/>
        <v>2.518344052903343</v>
      </c>
      <c r="AC956" s="17" t="s">
        <v>17654</v>
      </c>
    </row>
    <row r="957" spans="1:29" x14ac:dyDescent="0.25">
      <c r="A957" t="s">
        <v>3339</v>
      </c>
      <c r="B957" s="166" t="s">
        <v>6122</v>
      </c>
      <c r="C957" t="s">
        <v>6123</v>
      </c>
      <c r="D957" s="1">
        <v>45164</v>
      </c>
      <c r="E957">
        <f t="shared" si="104"/>
        <v>70</v>
      </c>
      <c r="F957" t="s">
        <v>14</v>
      </c>
      <c r="G957">
        <v>760</v>
      </c>
      <c r="H957">
        <f t="shared" si="103"/>
        <v>76</v>
      </c>
      <c r="I957" t="s">
        <v>7</v>
      </c>
      <c r="J957" t="s">
        <v>8</v>
      </c>
      <c r="K957" t="s">
        <v>6124</v>
      </c>
      <c r="L957" t="s">
        <v>8</v>
      </c>
      <c r="M957" t="s">
        <v>14</v>
      </c>
      <c r="N957" t="str">
        <f t="shared" si="105"/>
        <v>F</v>
      </c>
      <c r="O957" t="s">
        <v>699</v>
      </c>
      <c r="P957" t="s">
        <v>6125</v>
      </c>
      <c r="Q957" t="s">
        <v>281</v>
      </c>
      <c r="R957">
        <v>4</v>
      </c>
      <c r="S957">
        <f t="shared" si="106"/>
        <v>2019</v>
      </c>
      <c r="T957" t="s">
        <v>12</v>
      </c>
      <c r="U957">
        <v>1</v>
      </c>
      <c r="V957" t="s">
        <v>3171</v>
      </c>
      <c r="W957">
        <f>VLOOKUP(Q957,'PBT Tag Rates'!$B$5:$E$44,4,FALSE)</f>
        <v>0.99705232300000002</v>
      </c>
      <c r="X957">
        <v>1</v>
      </c>
      <c r="Y957" s="14">
        <f>IFERROR(LOOKUP(H957,{30,43,48,53,58,63,68,73,78,83,88,93,97},{42,47,52,57,62,67,72,77,82,87,92,99,100}),999)</f>
        <v>77</v>
      </c>
      <c r="Z957" s="17">
        <f t="shared" si="107"/>
        <v>1.4285714285714286</v>
      </c>
      <c r="AA957" s="17">
        <f t="shared" si="108"/>
        <v>1.4285714285714286</v>
      </c>
      <c r="AB957" s="17">
        <f t="shared" si="109"/>
        <v>2.518344052903343</v>
      </c>
      <c r="AC957" s="17" t="s">
        <v>17654</v>
      </c>
    </row>
    <row r="958" spans="1:29" x14ac:dyDescent="0.25">
      <c r="A958" t="s">
        <v>3339</v>
      </c>
      <c r="B958" s="166" t="s">
        <v>6126</v>
      </c>
      <c r="C958" t="s">
        <v>898</v>
      </c>
      <c r="D958" s="1">
        <v>45164</v>
      </c>
      <c r="E958">
        <f t="shared" si="104"/>
        <v>70</v>
      </c>
      <c r="F958" t="s">
        <v>14</v>
      </c>
      <c r="G958">
        <v>750</v>
      </c>
      <c r="H958">
        <f t="shared" si="103"/>
        <v>75</v>
      </c>
      <c r="I958" t="s">
        <v>7</v>
      </c>
      <c r="J958" t="s">
        <v>8</v>
      </c>
      <c r="K958" t="s">
        <v>6127</v>
      </c>
      <c r="L958" t="s">
        <v>8</v>
      </c>
      <c r="M958" t="s">
        <v>14</v>
      </c>
      <c r="N958" t="str">
        <f t="shared" si="105"/>
        <v>F</v>
      </c>
      <c r="O958" t="s">
        <v>2724</v>
      </c>
      <c r="P958" t="s">
        <v>6128</v>
      </c>
      <c r="Q958" t="s">
        <v>221</v>
      </c>
      <c r="R958">
        <v>4</v>
      </c>
      <c r="S958">
        <f t="shared" si="106"/>
        <v>2019</v>
      </c>
      <c r="T958" t="s">
        <v>12</v>
      </c>
      <c r="U958">
        <v>1</v>
      </c>
      <c r="V958" t="s">
        <v>3346</v>
      </c>
      <c r="W958">
        <f>VLOOKUP(Q958,'PBT Tag Rates'!$B$5:$E$44,4,FALSE)</f>
        <v>0.95971980899999998</v>
      </c>
      <c r="X958">
        <v>1</v>
      </c>
      <c r="Y958" s="14">
        <f>IFERROR(LOOKUP(H958,{30,43,48,53,58,63,68,73,78,83,88,93,97},{42,47,52,57,62,67,72,77,82,87,92,99,100}),999)</f>
        <v>77</v>
      </c>
      <c r="Z958" s="17">
        <f t="shared" si="107"/>
        <v>1.4285714285714286</v>
      </c>
      <c r="AA958" s="17">
        <f t="shared" si="108"/>
        <v>1.4285714285714286</v>
      </c>
      <c r="AB958" s="17">
        <f t="shared" si="109"/>
        <v>2.518344052903343</v>
      </c>
      <c r="AC958" s="17" t="s">
        <v>17654</v>
      </c>
    </row>
    <row r="959" spans="1:29" x14ac:dyDescent="0.25">
      <c r="A959" t="s">
        <v>3339</v>
      </c>
      <c r="B959" s="166" t="s">
        <v>6129</v>
      </c>
      <c r="C959" t="s">
        <v>6130</v>
      </c>
      <c r="D959" s="1">
        <v>45164</v>
      </c>
      <c r="E959">
        <f t="shared" si="104"/>
        <v>70</v>
      </c>
      <c r="F959" t="s">
        <v>6</v>
      </c>
      <c r="G959">
        <v>790</v>
      </c>
      <c r="H959">
        <f t="shared" si="103"/>
        <v>79</v>
      </c>
      <c r="I959" t="s">
        <v>7</v>
      </c>
      <c r="J959" t="s">
        <v>8</v>
      </c>
      <c r="K959" t="s">
        <v>6131</v>
      </c>
      <c r="L959" t="s">
        <v>49</v>
      </c>
      <c r="M959" t="s">
        <v>759</v>
      </c>
      <c r="N959" t="str">
        <f t="shared" si="105"/>
        <v>M</v>
      </c>
      <c r="O959" t="s">
        <v>1943</v>
      </c>
      <c r="P959" t="s">
        <v>1943</v>
      </c>
      <c r="Q959" t="s">
        <v>1943</v>
      </c>
      <c r="R959" t="s">
        <v>8</v>
      </c>
      <c r="S959" t="str">
        <f t="shared" si="106"/>
        <v>U</v>
      </c>
      <c r="T959" t="s">
        <v>8</v>
      </c>
      <c r="U959" t="s">
        <v>8</v>
      </c>
      <c r="V959" t="s">
        <v>1943</v>
      </c>
      <c r="W959" t="e">
        <f>VLOOKUP(Q959,'PBT Tag Rates'!$B$5:$E$44,4,FALSE)</f>
        <v>#N/A</v>
      </c>
      <c r="X959">
        <v>1</v>
      </c>
      <c r="Y959" s="14">
        <f>IFERROR(LOOKUP(H959,{30,43,48,53,58,63,68,73,78,83,88,93,97},{42,47,52,57,62,67,72,77,82,87,92,99,100}),999)</f>
        <v>82</v>
      </c>
      <c r="Z959" s="17">
        <f t="shared" si="107"/>
        <v>1.4285714285714286</v>
      </c>
      <c r="AA959" s="17">
        <f t="shared" si="108"/>
        <v>1.4285714285714286</v>
      </c>
      <c r="AB959" s="17">
        <f t="shared" si="109"/>
        <v>2.518344052903343</v>
      </c>
      <c r="AC959" s="17" t="s">
        <v>17654</v>
      </c>
    </row>
    <row r="960" spans="1:29" x14ac:dyDescent="0.25">
      <c r="A960" t="s">
        <v>3339</v>
      </c>
      <c r="B960" s="166" t="s">
        <v>6132</v>
      </c>
      <c r="C960" t="s">
        <v>6133</v>
      </c>
      <c r="D960" s="1">
        <v>45164</v>
      </c>
      <c r="E960">
        <f t="shared" si="104"/>
        <v>70</v>
      </c>
      <c r="F960" t="s">
        <v>14</v>
      </c>
      <c r="G960">
        <v>800</v>
      </c>
      <c r="H960">
        <f t="shared" si="103"/>
        <v>80</v>
      </c>
      <c r="I960" t="s">
        <v>7</v>
      </c>
      <c r="J960" t="s">
        <v>8</v>
      </c>
      <c r="K960" t="s">
        <v>6134</v>
      </c>
      <c r="L960" t="s">
        <v>8</v>
      </c>
      <c r="M960" t="s">
        <v>14</v>
      </c>
      <c r="N960" t="str">
        <f t="shared" si="105"/>
        <v>F</v>
      </c>
      <c r="O960" t="s">
        <v>8</v>
      </c>
      <c r="P960" t="s">
        <v>8</v>
      </c>
      <c r="Q960" t="s">
        <v>11</v>
      </c>
      <c r="R960" t="s">
        <v>8</v>
      </c>
      <c r="S960" t="str">
        <f t="shared" si="106"/>
        <v>U</v>
      </c>
      <c r="T960" t="s">
        <v>12</v>
      </c>
      <c r="U960">
        <v>1.00000000000001</v>
      </c>
      <c r="V960" t="s">
        <v>11</v>
      </c>
      <c r="W960" t="e">
        <f>VLOOKUP(Q960,'PBT Tag Rates'!$B$5:$E$44,4,FALSE)</f>
        <v>#N/A</v>
      </c>
      <c r="X960">
        <v>1</v>
      </c>
      <c r="Y960" s="14">
        <f>IFERROR(LOOKUP(H960,{30,43,48,53,58,63,68,73,78,83,88,93,97},{42,47,52,57,62,67,72,77,82,87,92,99,100}),999)</f>
        <v>82</v>
      </c>
      <c r="Z960" s="17">
        <f t="shared" si="107"/>
        <v>1.4285714285714286</v>
      </c>
      <c r="AA960" s="17">
        <f t="shared" si="108"/>
        <v>1.4285714285714286</v>
      </c>
      <c r="AB960" s="17">
        <f t="shared" si="109"/>
        <v>2.518344052903343</v>
      </c>
      <c r="AC960" s="17" t="s">
        <v>17654</v>
      </c>
    </row>
    <row r="961" spans="1:29" x14ac:dyDescent="0.25">
      <c r="A961" t="s">
        <v>3339</v>
      </c>
      <c r="B961" s="166" t="s">
        <v>6135</v>
      </c>
      <c r="C961" t="s">
        <v>6136</v>
      </c>
      <c r="D961" s="1">
        <v>45164</v>
      </c>
      <c r="E961">
        <f t="shared" si="104"/>
        <v>70</v>
      </c>
      <c r="F961" t="s">
        <v>14</v>
      </c>
      <c r="G961">
        <v>740</v>
      </c>
      <c r="H961">
        <f t="shared" si="103"/>
        <v>74</v>
      </c>
      <c r="I961" t="s">
        <v>7</v>
      </c>
      <c r="J961" t="s">
        <v>8</v>
      </c>
      <c r="K961" t="s">
        <v>6137</v>
      </c>
      <c r="L961" t="s">
        <v>8</v>
      </c>
      <c r="M961" t="s">
        <v>14</v>
      </c>
      <c r="N961" t="str">
        <f t="shared" si="105"/>
        <v>F</v>
      </c>
      <c r="O961" t="s">
        <v>4061</v>
      </c>
      <c r="P961" t="s">
        <v>6138</v>
      </c>
      <c r="Q961" t="s">
        <v>281</v>
      </c>
      <c r="R961">
        <v>4</v>
      </c>
      <c r="S961">
        <f t="shared" si="106"/>
        <v>2019</v>
      </c>
      <c r="T961" t="s">
        <v>12</v>
      </c>
      <c r="U961">
        <v>0.999999999999999</v>
      </c>
      <c r="V961" t="s">
        <v>3079</v>
      </c>
      <c r="W961">
        <f>VLOOKUP(Q961,'PBT Tag Rates'!$B$5:$E$44,4,FALSE)</f>
        <v>0.99705232300000002</v>
      </c>
      <c r="X961">
        <v>1</v>
      </c>
      <c r="Y961" s="14">
        <f>IFERROR(LOOKUP(H961,{30,43,48,53,58,63,68,73,78,83,88,93,97},{42,47,52,57,62,67,72,77,82,87,92,99,100}),999)</f>
        <v>77</v>
      </c>
      <c r="Z961" s="17">
        <f t="shared" si="107"/>
        <v>1.4285714285714286</v>
      </c>
      <c r="AA961" s="17">
        <f t="shared" si="108"/>
        <v>1.4285714285714286</v>
      </c>
      <c r="AB961" s="17">
        <f t="shared" si="109"/>
        <v>2.518344052903343</v>
      </c>
      <c r="AC961" s="17" t="s">
        <v>17654</v>
      </c>
    </row>
    <row r="962" spans="1:29" x14ac:dyDescent="0.25">
      <c r="A962" t="s">
        <v>3339</v>
      </c>
      <c r="B962" s="166" t="s">
        <v>6139</v>
      </c>
      <c r="C962" t="s">
        <v>6140</v>
      </c>
      <c r="D962" s="1">
        <v>45164</v>
      </c>
      <c r="E962">
        <f t="shared" si="104"/>
        <v>70</v>
      </c>
      <c r="F962" t="s">
        <v>6</v>
      </c>
      <c r="G962">
        <v>690</v>
      </c>
      <c r="H962">
        <f t="shared" si="103"/>
        <v>69</v>
      </c>
      <c r="I962" t="s">
        <v>7</v>
      </c>
      <c r="J962" t="s">
        <v>8</v>
      </c>
      <c r="K962" t="s">
        <v>8</v>
      </c>
      <c r="L962" t="s">
        <v>8</v>
      </c>
      <c r="M962" t="s">
        <v>14</v>
      </c>
      <c r="N962" t="str">
        <f t="shared" si="105"/>
        <v>F</v>
      </c>
      <c r="O962" t="s">
        <v>602</v>
      </c>
      <c r="P962" t="s">
        <v>661</v>
      </c>
      <c r="Q962" t="s">
        <v>221</v>
      </c>
      <c r="R962">
        <v>4</v>
      </c>
      <c r="S962">
        <f t="shared" si="106"/>
        <v>2019</v>
      </c>
      <c r="T962" t="s">
        <v>12</v>
      </c>
      <c r="U962">
        <v>0.999999999999996</v>
      </c>
      <c r="V962" t="s">
        <v>3396</v>
      </c>
      <c r="W962">
        <f>VLOOKUP(Q962,'PBT Tag Rates'!$B$5:$E$44,4,FALSE)</f>
        <v>0.95971980899999998</v>
      </c>
      <c r="X962">
        <v>1</v>
      </c>
      <c r="Y962" s="14">
        <f>IFERROR(LOOKUP(H962,{30,43,48,53,58,63,68,73,78,83,88,93,97},{42,47,52,57,62,67,72,77,82,87,92,99,100}),999)</f>
        <v>72</v>
      </c>
      <c r="Z962" s="17">
        <f t="shared" si="107"/>
        <v>1.4285714285714286</v>
      </c>
      <c r="AA962" s="17">
        <f t="shared" si="108"/>
        <v>1.4285714285714286</v>
      </c>
      <c r="AB962" s="17">
        <f t="shared" si="109"/>
        <v>2.518344052903343</v>
      </c>
      <c r="AC962" s="17" t="s">
        <v>17655</v>
      </c>
    </row>
    <row r="963" spans="1:29" x14ac:dyDescent="0.25">
      <c r="A963" t="s">
        <v>3339</v>
      </c>
      <c r="B963" s="166" t="s">
        <v>6141</v>
      </c>
      <c r="C963" t="s">
        <v>899</v>
      </c>
      <c r="D963" s="1">
        <v>45164</v>
      </c>
      <c r="E963">
        <f t="shared" si="104"/>
        <v>70</v>
      </c>
      <c r="F963" t="s">
        <v>6</v>
      </c>
      <c r="G963">
        <v>720</v>
      </c>
      <c r="H963">
        <f t="shared" si="103"/>
        <v>72</v>
      </c>
      <c r="I963" t="s">
        <v>7</v>
      </c>
      <c r="J963" t="s">
        <v>8</v>
      </c>
      <c r="K963" t="s">
        <v>6142</v>
      </c>
      <c r="L963" t="s">
        <v>8</v>
      </c>
      <c r="M963" t="s">
        <v>6</v>
      </c>
      <c r="N963" t="str">
        <f t="shared" si="105"/>
        <v>M</v>
      </c>
      <c r="O963" t="s">
        <v>8</v>
      </c>
      <c r="P963" t="s">
        <v>8</v>
      </c>
      <c r="Q963" t="s">
        <v>11</v>
      </c>
      <c r="R963" t="s">
        <v>8</v>
      </c>
      <c r="S963" t="str">
        <f t="shared" si="106"/>
        <v>U</v>
      </c>
      <c r="T963" t="s">
        <v>12</v>
      </c>
      <c r="U963">
        <v>0.99999999999999301</v>
      </c>
      <c r="V963" t="s">
        <v>11</v>
      </c>
      <c r="W963" t="e">
        <f>VLOOKUP(Q963,'PBT Tag Rates'!$B$5:$E$44,4,FALSE)</f>
        <v>#N/A</v>
      </c>
      <c r="X963">
        <v>1</v>
      </c>
      <c r="Y963" s="14">
        <f>IFERROR(LOOKUP(H963,{30,43,48,53,58,63,68,73,78,83,88,93,97},{42,47,52,57,62,67,72,77,82,87,92,99,100}),999)</f>
        <v>72</v>
      </c>
      <c r="Z963" s="17">
        <f t="shared" si="107"/>
        <v>1.4285714285714286</v>
      </c>
      <c r="AA963" s="17">
        <f t="shared" si="108"/>
        <v>1.4285714285714286</v>
      </c>
      <c r="AB963" s="17">
        <f t="shared" si="109"/>
        <v>2.518344052903343</v>
      </c>
      <c r="AC963" s="17" t="s">
        <v>17654</v>
      </c>
    </row>
    <row r="964" spans="1:29" x14ac:dyDescent="0.25">
      <c r="A964" t="s">
        <v>3339</v>
      </c>
      <c r="B964" s="166" t="s">
        <v>6143</v>
      </c>
      <c r="C964" t="s">
        <v>6144</v>
      </c>
      <c r="D964" s="1">
        <v>45164</v>
      </c>
      <c r="E964">
        <f t="shared" si="104"/>
        <v>70</v>
      </c>
      <c r="F964" t="s">
        <v>6</v>
      </c>
      <c r="G964">
        <v>760</v>
      </c>
      <c r="H964">
        <f t="shared" si="103"/>
        <v>76</v>
      </c>
      <c r="I964" t="s">
        <v>7</v>
      </c>
      <c r="J964" t="s">
        <v>8</v>
      </c>
      <c r="K964" t="s">
        <v>6145</v>
      </c>
      <c r="L964" t="s">
        <v>8</v>
      </c>
      <c r="M964" t="s">
        <v>6</v>
      </c>
      <c r="N964" t="str">
        <f t="shared" si="105"/>
        <v>M</v>
      </c>
      <c r="O964" t="s">
        <v>4321</v>
      </c>
      <c r="P964" t="s">
        <v>6146</v>
      </c>
      <c r="Q964" t="s">
        <v>221</v>
      </c>
      <c r="R964">
        <v>4</v>
      </c>
      <c r="S964">
        <f t="shared" si="106"/>
        <v>2019</v>
      </c>
      <c r="T964" t="s">
        <v>12</v>
      </c>
      <c r="U964">
        <v>1</v>
      </c>
      <c r="V964" t="s">
        <v>3346</v>
      </c>
      <c r="W964">
        <f>VLOOKUP(Q964,'PBT Tag Rates'!$B$5:$E$44,4,FALSE)</f>
        <v>0.95971980899999998</v>
      </c>
      <c r="X964">
        <v>1</v>
      </c>
      <c r="Y964" s="14">
        <f>IFERROR(LOOKUP(H964,{30,43,48,53,58,63,68,73,78,83,88,93,97},{42,47,52,57,62,67,72,77,82,87,92,99,100}),999)</f>
        <v>77</v>
      </c>
      <c r="Z964" s="17">
        <f t="shared" si="107"/>
        <v>1.4285714285714286</v>
      </c>
      <c r="AA964" s="17">
        <f t="shared" si="108"/>
        <v>1.4285714285714286</v>
      </c>
      <c r="AB964" s="17">
        <f t="shared" si="109"/>
        <v>2.518344052903343</v>
      </c>
      <c r="AC964" s="17" t="s">
        <v>17654</v>
      </c>
    </row>
    <row r="965" spans="1:29" x14ac:dyDescent="0.25">
      <c r="A965" t="s">
        <v>3339</v>
      </c>
      <c r="B965" s="166" t="s">
        <v>6147</v>
      </c>
      <c r="C965" t="s">
        <v>6148</v>
      </c>
      <c r="D965" s="1">
        <v>45164</v>
      </c>
      <c r="E965">
        <f t="shared" si="104"/>
        <v>70</v>
      </c>
      <c r="F965" t="s">
        <v>14</v>
      </c>
      <c r="G965">
        <v>700</v>
      </c>
      <c r="H965">
        <f t="shared" si="103"/>
        <v>70</v>
      </c>
      <c r="I965" t="s">
        <v>7</v>
      </c>
      <c r="J965" t="s">
        <v>8</v>
      </c>
      <c r="K965" t="s">
        <v>6149</v>
      </c>
      <c r="L965" t="s">
        <v>49</v>
      </c>
      <c r="M965" t="s">
        <v>759</v>
      </c>
      <c r="N965" t="str">
        <f t="shared" si="105"/>
        <v>F</v>
      </c>
      <c r="O965" t="s">
        <v>1943</v>
      </c>
      <c r="P965" t="s">
        <v>1943</v>
      </c>
      <c r="Q965" t="s">
        <v>1943</v>
      </c>
      <c r="R965" t="s">
        <v>8</v>
      </c>
      <c r="S965" t="str">
        <f t="shared" si="106"/>
        <v>U</v>
      </c>
      <c r="T965" t="s">
        <v>8</v>
      </c>
      <c r="U965" t="s">
        <v>8</v>
      </c>
      <c r="V965" t="s">
        <v>1943</v>
      </c>
      <c r="W965" t="e">
        <f>VLOOKUP(Q965,'PBT Tag Rates'!$B$5:$E$44,4,FALSE)</f>
        <v>#N/A</v>
      </c>
      <c r="X965">
        <v>1</v>
      </c>
      <c r="Y965" s="14">
        <f>IFERROR(LOOKUP(H965,{30,43,48,53,58,63,68,73,78,83,88,93,97},{42,47,52,57,62,67,72,77,82,87,92,99,100}),999)</f>
        <v>72</v>
      </c>
      <c r="Z965" s="17">
        <f t="shared" si="107"/>
        <v>1.4285714285714286</v>
      </c>
      <c r="AA965" s="17">
        <f t="shared" si="108"/>
        <v>1.4285714285714286</v>
      </c>
      <c r="AB965" s="17">
        <f t="shared" si="109"/>
        <v>2.518344052903343</v>
      </c>
      <c r="AC965" s="17" t="s">
        <v>17654</v>
      </c>
    </row>
    <row r="966" spans="1:29" x14ac:dyDescent="0.25">
      <c r="A966" t="s">
        <v>3339</v>
      </c>
      <c r="B966" s="166" t="s">
        <v>6150</v>
      </c>
      <c r="C966" t="s">
        <v>6151</v>
      </c>
      <c r="D966" s="1">
        <v>45164</v>
      </c>
      <c r="E966">
        <f t="shared" si="104"/>
        <v>70</v>
      </c>
      <c r="F966" t="s">
        <v>6</v>
      </c>
      <c r="G966">
        <v>910</v>
      </c>
      <c r="H966">
        <f t="shared" si="103"/>
        <v>91</v>
      </c>
      <c r="I966" t="s">
        <v>7</v>
      </c>
      <c r="J966" t="s">
        <v>8</v>
      </c>
      <c r="K966" t="s">
        <v>6152</v>
      </c>
      <c r="L966" t="s">
        <v>8</v>
      </c>
      <c r="M966" t="s">
        <v>6</v>
      </c>
      <c r="N966" t="str">
        <f t="shared" si="105"/>
        <v>M</v>
      </c>
      <c r="O966" t="s">
        <v>8</v>
      </c>
      <c r="P966" t="s">
        <v>8</v>
      </c>
      <c r="Q966" t="s">
        <v>11</v>
      </c>
      <c r="R966" t="s">
        <v>8</v>
      </c>
      <c r="S966" t="str">
        <f t="shared" si="106"/>
        <v>U</v>
      </c>
      <c r="T966" t="s">
        <v>12</v>
      </c>
      <c r="U966">
        <v>1.00000000000001</v>
      </c>
      <c r="V966" t="s">
        <v>11</v>
      </c>
      <c r="W966" t="e">
        <f>VLOOKUP(Q966,'PBT Tag Rates'!$B$5:$E$44,4,FALSE)</f>
        <v>#N/A</v>
      </c>
      <c r="X966">
        <v>1</v>
      </c>
      <c r="Y966" s="14">
        <f>IFERROR(LOOKUP(H966,{30,43,48,53,58,63,68,73,78,83,88,93,97},{42,47,52,57,62,67,72,77,82,87,92,99,100}),999)</f>
        <v>92</v>
      </c>
      <c r="Z966" s="17">
        <f t="shared" si="107"/>
        <v>1.4285714285714286</v>
      </c>
      <c r="AA966" s="17">
        <f t="shared" si="108"/>
        <v>1.4285714285714286</v>
      </c>
      <c r="AB966" s="17">
        <f t="shared" si="109"/>
        <v>2.518344052903343</v>
      </c>
      <c r="AC966" s="17" t="s">
        <v>17654</v>
      </c>
    </row>
    <row r="967" spans="1:29" x14ac:dyDescent="0.25">
      <c r="A967" t="s">
        <v>3339</v>
      </c>
      <c r="B967" s="166" t="s">
        <v>6153</v>
      </c>
      <c r="C967" t="s">
        <v>902</v>
      </c>
      <c r="D967" s="1">
        <v>45164</v>
      </c>
      <c r="E967">
        <f t="shared" si="104"/>
        <v>70</v>
      </c>
      <c r="F967" t="s">
        <v>14</v>
      </c>
      <c r="G967">
        <v>840</v>
      </c>
      <c r="H967">
        <f t="shared" si="103"/>
        <v>84</v>
      </c>
      <c r="I967" t="s">
        <v>7</v>
      </c>
      <c r="J967" t="s">
        <v>8</v>
      </c>
      <c r="K967" t="s">
        <v>6154</v>
      </c>
      <c r="L967" t="s">
        <v>8</v>
      </c>
      <c r="M967" t="s">
        <v>14</v>
      </c>
      <c r="N967" t="str">
        <f t="shared" si="105"/>
        <v>F</v>
      </c>
      <c r="O967" t="s">
        <v>576</v>
      </c>
      <c r="P967" t="s">
        <v>577</v>
      </c>
      <c r="Q967" t="s">
        <v>221</v>
      </c>
      <c r="R967">
        <v>4</v>
      </c>
      <c r="S967">
        <f t="shared" si="106"/>
        <v>2019</v>
      </c>
      <c r="T967" t="s">
        <v>12</v>
      </c>
      <c r="U967">
        <v>1</v>
      </c>
      <c r="V967" t="s">
        <v>3357</v>
      </c>
      <c r="W967">
        <f>VLOOKUP(Q967,'PBT Tag Rates'!$B$5:$E$44,4,FALSE)</f>
        <v>0.95971980899999998</v>
      </c>
      <c r="X967">
        <v>1</v>
      </c>
      <c r="Y967" s="14">
        <f>IFERROR(LOOKUP(H967,{30,43,48,53,58,63,68,73,78,83,88,93,97},{42,47,52,57,62,67,72,77,82,87,92,99,100}),999)</f>
        <v>87</v>
      </c>
      <c r="Z967" s="17">
        <f t="shared" si="107"/>
        <v>1.4285714285714286</v>
      </c>
      <c r="AA967" s="17">
        <f t="shared" si="108"/>
        <v>1.4285714285714286</v>
      </c>
      <c r="AB967" s="17">
        <f t="shared" si="109"/>
        <v>2.518344052903343</v>
      </c>
      <c r="AC967" s="17" t="s">
        <v>17654</v>
      </c>
    </row>
    <row r="968" spans="1:29" x14ac:dyDescent="0.25">
      <c r="A968" t="s">
        <v>3339</v>
      </c>
      <c r="B968" s="166" t="s">
        <v>6155</v>
      </c>
      <c r="C968" t="s">
        <v>6156</v>
      </c>
      <c r="D968" s="1">
        <v>45164</v>
      </c>
      <c r="E968">
        <f t="shared" si="104"/>
        <v>70</v>
      </c>
      <c r="F968" t="s">
        <v>14</v>
      </c>
      <c r="G968">
        <v>840</v>
      </c>
      <c r="H968">
        <f t="shared" si="103"/>
        <v>84</v>
      </c>
      <c r="I968" t="s">
        <v>9</v>
      </c>
      <c r="J968">
        <v>1</v>
      </c>
      <c r="K968" t="s">
        <v>6157</v>
      </c>
      <c r="L968" t="s">
        <v>8</v>
      </c>
      <c r="M968" t="s">
        <v>14</v>
      </c>
      <c r="N968" t="str">
        <f t="shared" si="105"/>
        <v>F</v>
      </c>
      <c r="O968" t="s">
        <v>635</v>
      </c>
      <c r="P968" t="s">
        <v>1019</v>
      </c>
      <c r="Q968" t="s">
        <v>221</v>
      </c>
      <c r="R968">
        <v>4</v>
      </c>
      <c r="S968">
        <f t="shared" si="106"/>
        <v>2019</v>
      </c>
      <c r="T968" t="s">
        <v>12</v>
      </c>
      <c r="U968">
        <v>0.999999999999999</v>
      </c>
      <c r="V968" t="s">
        <v>3363</v>
      </c>
      <c r="W968">
        <f>VLOOKUP(Q968,'PBT Tag Rates'!$B$5:$E$44,4,FALSE)</f>
        <v>0.95971980899999998</v>
      </c>
      <c r="X968">
        <v>1</v>
      </c>
      <c r="Y968" s="14">
        <f>IFERROR(LOOKUP(H968,{30,43,48,53,58,63,68,73,78,83,88,93,97},{42,47,52,57,62,67,72,77,82,87,92,99,100}),999)</f>
        <v>87</v>
      </c>
      <c r="Z968" s="17">
        <f t="shared" si="107"/>
        <v>1.4285714285714286</v>
      </c>
      <c r="AA968" s="17">
        <f t="shared" si="108"/>
        <v>1.4285714285714286</v>
      </c>
      <c r="AB968" s="17">
        <f t="shared" si="109"/>
        <v>2.518344052903343</v>
      </c>
      <c r="AC968" s="17" t="s">
        <v>17654</v>
      </c>
    </row>
    <row r="969" spans="1:29" x14ac:dyDescent="0.25">
      <c r="A969" t="s">
        <v>3339</v>
      </c>
      <c r="B969" s="166" t="s">
        <v>6158</v>
      </c>
      <c r="C969" t="s">
        <v>6159</v>
      </c>
      <c r="D969" s="1">
        <v>45164</v>
      </c>
      <c r="E969">
        <f t="shared" si="104"/>
        <v>70</v>
      </c>
      <c r="F969" t="s">
        <v>14</v>
      </c>
      <c r="G969">
        <v>740</v>
      </c>
      <c r="H969">
        <f t="shared" si="103"/>
        <v>74</v>
      </c>
      <c r="I969" t="s">
        <v>7</v>
      </c>
      <c r="J969" t="s">
        <v>8</v>
      </c>
      <c r="K969" t="s">
        <v>6160</v>
      </c>
      <c r="L969" t="s">
        <v>8</v>
      </c>
      <c r="M969" t="s">
        <v>14</v>
      </c>
      <c r="N969" t="str">
        <f t="shared" si="105"/>
        <v>F</v>
      </c>
      <c r="O969" t="s">
        <v>871</v>
      </c>
      <c r="P969" t="s">
        <v>1272</v>
      </c>
      <c r="Q969" t="s">
        <v>221</v>
      </c>
      <c r="R969">
        <v>4</v>
      </c>
      <c r="S969">
        <f t="shared" si="106"/>
        <v>2019</v>
      </c>
      <c r="T969" t="s">
        <v>12</v>
      </c>
      <c r="U969">
        <v>1.00000000000001</v>
      </c>
      <c r="V969" t="s">
        <v>3363</v>
      </c>
      <c r="W969">
        <f>VLOOKUP(Q969,'PBT Tag Rates'!$B$5:$E$44,4,FALSE)</f>
        <v>0.95971980899999998</v>
      </c>
      <c r="X969">
        <v>1</v>
      </c>
      <c r="Y969" s="14">
        <f>IFERROR(LOOKUP(H969,{30,43,48,53,58,63,68,73,78,83,88,93,97},{42,47,52,57,62,67,72,77,82,87,92,99,100}),999)</f>
        <v>77</v>
      </c>
      <c r="Z969" s="17">
        <f t="shared" si="107"/>
        <v>1.4285714285714286</v>
      </c>
      <c r="AA969" s="17">
        <f t="shared" si="108"/>
        <v>1.4285714285714286</v>
      </c>
      <c r="AB969" s="17">
        <f t="shared" si="109"/>
        <v>2.518344052903343</v>
      </c>
      <c r="AC969" s="17" t="s">
        <v>17654</v>
      </c>
    </row>
    <row r="970" spans="1:29" x14ac:dyDescent="0.25">
      <c r="A970" t="s">
        <v>3339</v>
      </c>
      <c r="B970" s="166" t="s">
        <v>6161</v>
      </c>
      <c r="C970" t="s">
        <v>6162</v>
      </c>
      <c r="D970" s="1">
        <v>45164</v>
      </c>
      <c r="E970">
        <f t="shared" si="104"/>
        <v>70</v>
      </c>
      <c r="F970" t="s">
        <v>6</v>
      </c>
      <c r="G970">
        <v>810</v>
      </c>
      <c r="H970">
        <f t="shared" si="103"/>
        <v>81</v>
      </c>
      <c r="I970" t="s">
        <v>9</v>
      </c>
      <c r="J970">
        <v>1</v>
      </c>
      <c r="K970" t="s">
        <v>6163</v>
      </c>
      <c r="L970" t="s">
        <v>8</v>
      </c>
      <c r="M970" t="s">
        <v>6</v>
      </c>
      <c r="N970" t="str">
        <f t="shared" si="105"/>
        <v>M</v>
      </c>
      <c r="O970" t="s">
        <v>272</v>
      </c>
      <c r="P970" t="s">
        <v>273</v>
      </c>
      <c r="Q970" t="s">
        <v>221</v>
      </c>
      <c r="R970">
        <v>4</v>
      </c>
      <c r="S970">
        <f t="shared" si="106"/>
        <v>2019</v>
      </c>
      <c r="T970" t="s">
        <v>12</v>
      </c>
      <c r="U970">
        <v>1</v>
      </c>
      <c r="V970" t="s">
        <v>3396</v>
      </c>
      <c r="W970">
        <f>VLOOKUP(Q970,'PBT Tag Rates'!$B$5:$E$44,4,FALSE)</f>
        <v>0.95971980899999998</v>
      </c>
      <c r="X970">
        <v>1</v>
      </c>
      <c r="Y970" s="14">
        <f>IFERROR(LOOKUP(H970,{30,43,48,53,58,63,68,73,78,83,88,93,97},{42,47,52,57,62,67,72,77,82,87,92,99,100}),999)</f>
        <v>82</v>
      </c>
      <c r="Z970" s="17">
        <f t="shared" si="107"/>
        <v>1.4285714285714286</v>
      </c>
      <c r="AA970" s="17">
        <f t="shared" si="108"/>
        <v>1.4285714285714286</v>
      </c>
      <c r="AB970" s="17">
        <f t="shared" si="109"/>
        <v>2.518344052903343</v>
      </c>
      <c r="AC970" s="17" t="s">
        <v>17655</v>
      </c>
    </row>
    <row r="971" spans="1:29" x14ac:dyDescent="0.25">
      <c r="A971" t="s">
        <v>3339</v>
      </c>
      <c r="B971" s="166" t="s">
        <v>6164</v>
      </c>
      <c r="C971" t="s">
        <v>6165</v>
      </c>
      <c r="D971" s="1">
        <v>45164</v>
      </c>
      <c r="E971">
        <f t="shared" si="104"/>
        <v>70</v>
      </c>
      <c r="F971" t="s">
        <v>14</v>
      </c>
      <c r="G971">
        <v>810</v>
      </c>
      <c r="H971">
        <f t="shared" si="103"/>
        <v>81</v>
      </c>
      <c r="I971" t="s">
        <v>7</v>
      </c>
      <c r="J971" t="s">
        <v>8</v>
      </c>
      <c r="K971" t="s">
        <v>6166</v>
      </c>
      <c r="L971" t="s">
        <v>8</v>
      </c>
      <c r="M971" t="s">
        <v>6</v>
      </c>
      <c r="N971" t="str">
        <f t="shared" si="105"/>
        <v>M</v>
      </c>
      <c r="O971" t="s">
        <v>8</v>
      </c>
      <c r="P971" t="s">
        <v>8</v>
      </c>
      <c r="Q971" t="s">
        <v>11</v>
      </c>
      <c r="R971" t="s">
        <v>8</v>
      </c>
      <c r="S971" t="str">
        <f t="shared" si="106"/>
        <v>U</v>
      </c>
      <c r="T971" t="s">
        <v>12</v>
      </c>
      <c r="U971">
        <v>0.999999999999998</v>
      </c>
      <c r="V971" t="s">
        <v>11</v>
      </c>
      <c r="W971" t="e">
        <f>VLOOKUP(Q971,'PBT Tag Rates'!$B$5:$E$44,4,FALSE)</f>
        <v>#N/A</v>
      </c>
      <c r="X971">
        <v>1</v>
      </c>
      <c r="Y971" s="14">
        <f>IFERROR(LOOKUP(H971,{30,43,48,53,58,63,68,73,78,83,88,93,97},{42,47,52,57,62,67,72,77,82,87,92,99,100}),999)</f>
        <v>82</v>
      </c>
      <c r="Z971" s="17">
        <f t="shared" si="107"/>
        <v>1.4285714285714286</v>
      </c>
      <c r="AA971" s="17">
        <f t="shared" si="108"/>
        <v>1.4285714285714286</v>
      </c>
      <c r="AB971" s="17">
        <f t="shared" si="109"/>
        <v>2.518344052903343</v>
      </c>
      <c r="AC971" s="17" t="s">
        <v>17654</v>
      </c>
    </row>
    <row r="972" spans="1:29" x14ac:dyDescent="0.25">
      <c r="A972" t="s">
        <v>3339</v>
      </c>
      <c r="B972" s="166" t="s">
        <v>6167</v>
      </c>
      <c r="C972" t="s">
        <v>6168</v>
      </c>
      <c r="D972" s="1">
        <v>45164</v>
      </c>
      <c r="E972">
        <f t="shared" si="104"/>
        <v>70</v>
      </c>
      <c r="F972" t="s">
        <v>6</v>
      </c>
      <c r="G972">
        <v>710</v>
      </c>
      <c r="H972">
        <f t="shared" si="103"/>
        <v>71</v>
      </c>
      <c r="I972" t="s">
        <v>7</v>
      </c>
      <c r="J972" t="s">
        <v>8</v>
      </c>
      <c r="K972" t="s">
        <v>6169</v>
      </c>
      <c r="L972" t="s">
        <v>8</v>
      </c>
      <c r="M972" t="s">
        <v>14</v>
      </c>
      <c r="N972" t="str">
        <f t="shared" si="105"/>
        <v>F</v>
      </c>
      <c r="O972" t="s">
        <v>6170</v>
      </c>
      <c r="P972" t="s">
        <v>6171</v>
      </c>
      <c r="Q972" t="s">
        <v>281</v>
      </c>
      <c r="R972">
        <v>4</v>
      </c>
      <c r="S972">
        <f t="shared" si="106"/>
        <v>2019</v>
      </c>
      <c r="T972" t="s">
        <v>12</v>
      </c>
      <c r="U972">
        <v>1</v>
      </c>
      <c r="V972" t="s">
        <v>3079</v>
      </c>
      <c r="W972">
        <f>VLOOKUP(Q972,'PBT Tag Rates'!$B$5:$E$44,4,FALSE)</f>
        <v>0.99705232300000002</v>
      </c>
      <c r="X972">
        <v>1</v>
      </c>
      <c r="Y972" s="14">
        <f>IFERROR(LOOKUP(H972,{30,43,48,53,58,63,68,73,78,83,88,93,97},{42,47,52,57,62,67,72,77,82,87,92,99,100}),999)</f>
        <v>72</v>
      </c>
      <c r="Z972" s="17">
        <f t="shared" si="107"/>
        <v>1.4285714285714286</v>
      </c>
      <c r="AA972" s="17">
        <f t="shared" si="108"/>
        <v>1.4285714285714286</v>
      </c>
      <c r="AB972" s="17">
        <f t="shared" si="109"/>
        <v>2.518344052903343</v>
      </c>
      <c r="AC972" s="17" t="s">
        <v>17654</v>
      </c>
    </row>
    <row r="973" spans="1:29" x14ac:dyDescent="0.25">
      <c r="A973" t="s">
        <v>3339</v>
      </c>
      <c r="B973" s="166" t="s">
        <v>6172</v>
      </c>
      <c r="C973" t="s">
        <v>903</v>
      </c>
      <c r="D973" s="1">
        <v>45164</v>
      </c>
      <c r="E973">
        <f t="shared" si="104"/>
        <v>70</v>
      </c>
      <c r="F973" t="s">
        <v>6</v>
      </c>
      <c r="G973">
        <v>580</v>
      </c>
      <c r="H973">
        <f t="shared" si="103"/>
        <v>58</v>
      </c>
      <c r="I973" t="s">
        <v>7</v>
      </c>
      <c r="J973" t="s">
        <v>8</v>
      </c>
      <c r="K973" t="s">
        <v>8</v>
      </c>
      <c r="L973" t="s">
        <v>8</v>
      </c>
      <c r="M973" t="s">
        <v>6</v>
      </c>
      <c r="N973" t="str">
        <f t="shared" si="105"/>
        <v>M</v>
      </c>
      <c r="O973" t="s">
        <v>2736</v>
      </c>
      <c r="P973" t="s">
        <v>2737</v>
      </c>
      <c r="Q973" t="s">
        <v>918</v>
      </c>
      <c r="R973">
        <v>3</v>
      </c>
      <c r="S973">
        <f t="shared" si="106"/>
        <v>2020</v>
      </c>
      <c r="T973" t="s">
        <v>12</v>
      </c>
      <c r="U973">
        <v>0.999999999999996</v>
      </c>
      <c r="V973" t="s">
        <v>3363</v>
      </c>
      <c r="W973">
        <f>VLOOKUP(Q973,'PBT Tag Rates'!$B$5:$E$44,4,FALSE)</f>
        <v>0.98961045999999997</v>
      </c>
      <c r="X973">
        <v>1</v>
      </c>
      <c r="Y973" s="14">
        <f>IFERROR(LOOKUP(H973,{30,43,48,53,58,63,68,73,78,83,88,93,97},{42,47,52,57,62,67,72,77,82,87,92,99,100}),999)</f>
        <v>62</v>
      </c>
      <c r="Z973" s="17">
        <f t="shared" si="107"/>
        <v>1.4285714285714286</v>
      </c>
      <c r="AA973" s="17">
        <f t="shared" si="108"/>
        <v>1.4285714285714286</v>
      </c>
      <c r="AB973" s="17">
        <f t="shared" si="109"/>
        <v>2.518344052903343</v>
      </c>
      <c r="AC973" s="17" t="s">
        <v>17654</v>
      </c>
    </row>
    <row r="974" spans="1:29" x14ac:dyDescent="0.25">
      <c r="A974" t="s">
        <v>3339</v>
      </c>
      <c r="B974" s="166" t="s">
        <v>6173</v>
      </c>
      <c r="C974" t="s">
        <v>6174</v>
      </c>
      <c r="D974" s="1">
        <v>45164</v>
      </c>
      <c r="E974">
        <f t="shared" si="104"/>
        <v>70</v>
      </c>
      <c r="F974" t="s">
        <v>6</v>
      </c>
      <c r="G974">
        <v>770</v>
      </c>
      <c r="H974">
        <f t="shared" si="103"/>
        <v>77</v>
      </c>
      <c r="I974" t="s">
        <v>7</v>
      </c>
      <c r="J974" t="s">
        <v>8</v>
      </c>
      <c r="K974" t="s">
        <v>6175</v>
      </c>
      <c r="L974" t="s">
        <v>8</v>
      </c>
      <c r="M974" t="s">
        <v>6</v>
      </c>
      <c r="N974" t="str">
        <f t="shared" si="105"/>
        <v>M</v>
      </c>
      <c r="O974" t="s">
        <v>8</v>
      </c>
      <c r="P974" t="s">
        <v>8</v>
      </c>
      <c r="Q974" t="s">
        <v>11</v>
      </c>
      <c r="R974" t="s">
        <v>8</v>
      </c>
      <c r="S974" t="str">
        <f t="shared" si="106"/>
        <v>U</v>
      </c>
      <c r="T974" t="s">
        <v>12</v>
      </c>
      <c r="U974">
        <v>1</v>
      </c>
      <c r="V974" t="s">
        <v>11</v>
      </c>
      <c r="W974" t="e">
        <f>VLOOKUP(Q974,'PBT Tag Rates'!$B$5:$E$44,4,FALSE)</f>
        <v>#N/A</v>
      </c>
      <c r="X974">
        <v>1</v>
      </c>
      <c r="Y974" s="14">
        <f>IFERROR(LOOKUP(H974,{30,43,48,53,58,63,68,73,78,83,88,93,97},{42,47,52,57,62,67,72,77,82,87,92,99,100}),999)</f>
        <v>77</v>
      </c>
      <c r="Z974" s="17">
        <f t="shared" si="107"/>
        <v>1.4285714285714286</v>
      </c>
      <c r="AA974" s="17">
        <f t="shared" si="108"/>
        <v>1.4285714285714286</v>
      </c>
      <c r="AB974" s="17">
        <f t="shared" si="109"/>
        <v>2.518344052903343</v>
      </c>
      <c r="AC974" s="17" t="s">
        <v>17654</v>
      </c>
    </row>
    <row r="975" spans="1:29" x14ac:dyDescent="0.25">
      <c r="A975" t="s">
        <v>3339</v>
      </c>
      <c r="B975" s="166" t="s">
        <v>6176</v>
      </c>
      <c r="C975" t="s">
        <v>244</v>
      </c>
      <c r="D975" s="1">
        <v>45164</v>
      </c>
      <c r="E975">
        <f t="shared" si="104"/>
        <v>70</v>
      </c>
      <c r="F975" t="s">
        <v>14</v>
      </c>
      <c r="G975">
        <v>730</v>
      </c>
      <c r="H975">
        <f t="shared" si="103"/>
        <v>73</v>
      </c>
      <c r="I975" t="s">
        <v>7</v>
      </c>
      <c r="J975" t="s">
        <v>8</v>
      </c>
      <c r="K975" t="s">
        <v>6177</v>
      </c>
      <c r="L975" t="s">
        <v>8</v>
      </c>
      <c r="M975" t="s">
        <v>14</v>
      </c>
      <c r="N975" t="str">
        <f t="shared" si="105"/>
        <v>F</v>
      </c>
      <c r="O975" t="s">
        <v>2942</v>
      </c>
      <c r="P975" t="s">
        <v>3516</v>
      </c>
      <c r="Q975" t="s">
        <v>221</v>
      </c>
      <c r="R975">
        <v>4</v>
      </c>
      <c r="S975">
        <f t="shared" si="106"/>
        <v>2019</v>
      </c>
      <c r="T975" t="s">
        <v>12</v>
      </c>
      <c r="U975">
        <v>0.999999999999995</v>
      </c>
      <c r="V975" t="s">
        <v>3396</v>
      </c>
      <c r="W975">
        <f>VLOOKUP(Q975,'PBT Tag Rates'!$B$5:$E$44,4,FALSE)</f>
        <v>0.95971980899999998</v>
      </c>
      <c r="X975">
        <v>1</v>
      </c>
      <c r="Y975" s="14">
        <f>IFERROR(LOOKUP(H975,{30,43,48,53,58,63,68,73,78,83,88,93,97},{42,47,52,57,62,67,72,77,82,87,92,99,100}),999)</f>
        <v>77</v>
      </c>
      <c r="Z975" s="17">
        <f t="shared" si="107"/>
        <v>1.4285714285714286</v>
      </c>
      <c r="AA975" s="17">
        <f t="shared" si="108"/>
        <v>1.4285714285714286</v>
      </c>
      <c r="AB975" s="17">
        <f t="shared" si="109"/>
        <v>2.518344052903343</v>
      </c>
      <c r="AC975" s="17" t="s">
        <v>17655</v>
      </c>
    </row>
    <row r="976" spans="1:29" x14ac:dyDescent="0.25">
      <c r="A976" t="s">
        <v>3339</v>
      </c>
      <c r="B976" s="166" t="s">
        <v>6178</v>
      </c>
      <c r="C976" t="s">
        <v>6179</v>
      </c>
      <c r="D976" s="1">
        <v>45164</v>
      </c>
      <c r="E976">
        <f t="shared" si="104"/>
        <v>70</v>
      </c>
      <c r="F976" t="s">
        <v>6</v>
      </c>
      <c r="G976">
        <v>720</v>
      </c>
      <c r="H976">
        <f t="shared" si="103"/>
        <v>72</v>
      </c>
      <c r="I976" t="s">
        <v>9</v>
      </c>
      <c r="J976">
        <v>1</v>
      </c>
      <c r="K976" t="s">
        <v>8</v>
      </c>
      <c r="L976" t="s">
        <v>8</v>
      </c>
      <c r="M976" t="s">
        <v>6</v>
      </c>
      <c r="N976" t="str">
        <f t="shared" si="105"/>
        <v>M</v>
      </c>
      <c r="O976" t="s">
        <v>4907</v>
      </c>
      <c r="P976" t="s">
        <v>6180</v>
      </c>
      <c r="Q976" t="s">
        <v>221</v>
      </c>
      <c r="R976">
        <v>4</v>
      </c>
      <c r="S976">
        <f t="shared" si="106"/>
        <v>2019</v>
      </c>
      <c r="T976" t="s">
        <v>12</v>
      </c>
      <c r="U976">
        <v>1</v>
      </c>
      <c r="V976" t="s">
        <v>3951</v>
      </c>
      <c r="W976">
        <f>VLOOKUP(Q976,'PBT Tag Rates'!$B$5:$E$44,4,FALSE)</f>
        <v>0.95971980899999998</v>
      </c>
      <c r="X976">
        <v>1</v>
      </c>
      <c r="Y976" s="14">
        <f>IFERROR(LOOKUP(H976,{30,43,48,53,58,63,68,73,78,83,88,93,97},{42,47,52,57,62,67,72,77,82,87,92,99,100}),999)</f>
        <v>72</v>
      </c>
      <c r="Z976" s="17">
        <f t="shared" si="107"/>
        <v>1.4285714285714286</v>
      </c>
      <c r="AA976" s="17">
        <f t="shared" si="108"/>
        <v>1.4285714285714286</v>
      </c>
      <c r="AB976" s="17">
        <f t="shared" si="109"/>
        <v>2.518344052903343</v>
      </c>
      <c r="AC976" s="17" t="s">
        <v>17655</v>
      </c>
    </row>
    <row r="977" spans="1:29" x14ac:dyDescent="0.25">
      <c r="A977" t="s">
        <v>3339</v>
      </c>
      <c r="B977" s="166" t="s">
        <v>6181</v>
      </c>
      <c r="C977" t="s">
        <v>6182</v>
      </c>
      <c r="D977" s="1">
        <v>45164</v>
      </c>
      <c r="E977">
        <f t="shared" si="104"/>
        <v>70</v>
      </c>
      <c r="F977" t="s">
        <v>14</v>
      </c>
      <c r="G977">
        <v>790</v>
      </c>
      <c r="H977">
        <f t="shared" si="103"/>
        <v>79</v>
      </c>
      <c r="I977" t="s">
        <v>7</v>
      </c>
      <c r="J977" t="s">
        <v>8</v>
      </c>
      <c r="K977" t="s">
        <v>6183</v>
      </c>
      <c r="L977" t="s">
        <v>8</v>
      </c>
      <c r="M977" t="s">
        <v>14</v>
      </c>
      <c r="N977" t="str">
        <f t="shared" si="105"/>
        <v>F</v>
      </c>
      <c r="O977" t="s">
        <v>1154</v>
      </c>
      <c r="P977" t="s">
        <v>1391</v>
      </c>
      <c r="Q977" t="s">
        <v>221</v>
      </c>
      <c r="R977">
        <v>4</v>
      </c>
      <c r="S977">
        <f t="shared" si="106"/>
        <v>2019</v>
      </c>
      <c r="T977" t="s">
        <v>12</v>
      </c>
      <c r="U977">
        <v>1</v>
      </c>
      <c r="V977" t="s">
        <v>3396</v>
      </c>
      <c r="W977">
        <f>VLOOKUP(Q977,'PBT Tag Rates'!$B$5:$E$44,4,FALSE)</f>
        <v>0.95971980899999998</v>
      </c>
      <c r="X977">
        <v>1</v>
      </c>
      <c r="Y977" s="14">
        <f>IFERROR(LOOKUP(H977,{30,43,48,53,58,63,68,73,78,83,88,93,97},{42,47,52,57,62,67,72,77,82,87,92,99,100}),999)</f>
        <v>82</v>
      </c>
      <c r="Z977" s="17">
        <f t="shared" si="107"/>
        <v>1.4285714285714286</v>
      </c>
      <c r="AA977" s="17">
        <f t="shared" si="108"/>
        <v>1.4285714285714286</v>
      </c>
      <c r="AB977" s="17">
        <f t="shared" si="109"/>
        <v>2.518344052903343</v>
      </c>
      <c r="AC977" s="17" t="s">
        <v>17655</v>
      </c>
    </row>
    <row r="978" spans="1:29" x14ac:dyDescent="0.25">
      <c r="A978" t="s">
        <v>3339</v>
      </c>
      <c r="B978" s="166" t="s">
        <v>6184</v>
      </c>
      <c r="C978" t="s">
        <v>6185</v>
      </c>
      <c r="D978" s="1">
        <v>45164</v>
      </c>
      <c r="E978">
        <f t="shared" si="104"/>
        <v>70</v>
      </c>
      <c r="F978" t="s">
        <v>14</v>
      </c>
      <c r="G978">
        <v>810</v>
      </c>
      <c r="H978">
        <f t="shared" si="103"/>
        <v>81</v>
      </c>
      <c r="I978" t="s">
        <v>9</v>
      </c>
      <c r="J978">
        <v>1</v>
      </c>
      <c r="K978" t="s">
        <v>6186</v>
      </c>
      <c r="L978" t="s">
        <v>8</v>
      </c>
      <c r="M978" t="s">
        <v>14</v>
      </c>
      <c r="N978" t="str">
        <f t="shared" si="105"/>
        <v>F</v>
      </c>
      <c r="O978" t="s">
        <v>748</v>
      </c>
      <c r="P978" t="s">
        <v>4173</v>
      </c>
      <c r="Q978" t="s">
        <v>221</v>
      </c>
      <c r="R978">
        <v>4</v>
      </c>
      <c r="S978">
        <f t="shared" si="106"/>
        <v>2019</v>
      </c>
      <c r="T978" t="s">
        <v>12</v>
      </c>
      <c r="U978">
        <v>0.999999999999998</v>
      </c>
      <c r="V978" t="s">
        <v>3396</v>
      </c>
      <c r="W978">
        <f>VLOOKUP(Q978,'PBT Tag Rates'!$B$5:$E$44,4,FALSE)</f>
        <v>0.95971980899999998</v>
      </c>
      <c r="X978">
        <v>1</v>
      </c>
      <c r="Y978" s="14">
        <f>IFERROR(LOOKUP(H978,{30,43,48,53,58,63,68,73,78,83,88,93,97},{42,47,52,57,62,67,72,77,82,87,92,99,100}),999)</f>
        <v>82</v>
      </c>
      <c r="Z978" s="17">
        <f t="shared" si="107"/>
        <v>1.4285714285714286</v>
      </c>
      <c r="AA978" s="17">
        <f t="shared" si="108"/>
        <v>1.4285714285714286</v>
      </c>
      <c r="AB978" s="17">
        <f t="shared" si="109"/>
        <v>2.518344052903343</v>
      </c>
      <c r="AC978" s="17" t="s">
        <v>17655</v>
      </c>
    </row>
    <row r="979" spans="1:29" x14ac:dyDescent="0.25">
      <c r="A979" t="s">
        <v>3339</v>
      </c>
      <c r="B979" s="166" t="s">
        <v>6187</v>
      </c>
      <c r="C979" t="s">
        <v>6188</v>
      </c>
      <c r="D979" s="1">
        <v>45164</v>
      </c>
      <c r="E979">
        <f t="shared" si="104"/>
        <v>70</v>
      </c>
      <c r="F979" t="s">
        <v>6</v>
      </c>
      <c r="G979">
        <v>750</v>
      </c>
      <c r="H979">
        <f t="shared" si="103"/>
        <v>75</v>
      </c>
      <c r="I979" t="s">
        <v>7</v>
      </c>
      <c r="J979" t="s">
        <v>8</v>
      </c>
      <c r="K979" t="s">
        <v>6189</v>
      </c>
      <c r="L979" t="s">
        <v>8</v>
      </c>
      <c r="M979" t="s">
        <v>6</v>
      </c>
      <c r="N979" t="str">
        <f t="shared" si="105"/>
        <v>M</v>
      </c>
      <c r="O979" t="s">
        <v>1732</v>
      </c>
      <c r="P979" t="s">
        <v>2674</v>
      </c>
      <c r="Q979" t="s">
        <v>221</v>
      </c>
      <c r="R979">
        <v>4</v>
      </c>
      <c r="S979">
        <f t="shared" si="106"/>
        <v>2019</v>
      </c>
      <c r="T979" t="s">
        <v>12</v>
      </c>
      <c r="U979">
        <v>1</v>
      </c>
      <c r="V979" t="s">
        <v>3386</v>
      </c>
      <c r="W979">
        <f>VLOOKUP(Q979,'PBT Tag Rates'!$B$5:$E$44,4,FALSE)</f>
        <v>0.95971980899999998</v>
      </c>
      <c r="X979">
        <v>1</v>
      </c>
      <c r="Y979" s="14">
        <f>IFERROR(LOOKUP(H979,{30,43,48,53,58,63,68,73,78,83,88,93,97},{42,47,52,57,62,67,72,77,82,87,92,99,100}),999)</f>
        <v>77</v>
      </c>
      <c r="Z979" s="17">
        <f t="shared" si="107"/>
        <v>1.4285714285714286</v>
      </c>
      <c r="AA979" s="17">
        <f t="shared" si="108"/>
        <v>1.4285714285714286</v>
      </c>
      <c r="AB979" s="17">
        <f t="shared" si="109"/>
        <v>2.518344052903343</v>
      </c>
      <c r="AC979" s="17" t="s">
        <v>17654</v>
      </c>
    </row>
    <row r="980" spans="1:29" x14ac:dyDescent="0.25">
      <c r="A980" t="s">
        <v>3339</v>
      </c>
      <c r="B980" s="166" t="s">
        <v>6190</v>
      </c>
      <c r="C980" t="s">
        <v>6191</v>
      </c>
      <c r="D980" s="1">
        <v>45164</v>
      </c>
      <c r="E980">
        <f t="shared" si="104"/>
        <v>70</v>
      </c>
      <c r="F980" t="s">
        <v>14</v>
      </c>
      <c r="G980">
        <v>800</v>
      </c>
      <c r="H980">
        <f t="shared" si="103"/>
        <v>80</v>
      </c>
      <c r="I980" t="s">
        <v>7</v>
      </c>
      <c r="J980" t="s">
        <v>8</v>
      </c>
      <c r="K980" t="s">
        <v>6192</v>
      </c>
      <c r="L980" t="s">
        <v>8</v>
      </c>
      <c r="M980" t="s">
        <v>14</v>
      </c>
      <c r="N980" t="str">
        <f t="shared" si="105"/>
        <v>F</v>
      </c>
      <c r="O980" t="s">
        <v>6193</v>
      </c>
      <c r="P980" t="s">
        <v>6194</v>
      </c>
      <c r="Q980" t="s">
        <v>15</v>
      </c>
      <c r="R980">
        <v>5</v>
      </c>
      <c r="S980">
        <f t="shared" si="106"/>
        <v>2018</v>
      </c>
      <c r="T980" t="s">
        <v>12</v>
      </c>
      <c r="U980">
        <v>1</v>
      </c>
      <c r="V980" t="s">
        <v>3653</v>
      </c>
      <c r="W980">
        <f>VLOOKUP(Q980,'PBT Tag Rates'!$B$5:$E$44,4,FALSE)</f>
        <v>0.80551598400000002</v>
      </c>
      <c r="X980">
        <v>1</v>
      </c>
      <c r="Y980" s="14">
        <f>IFERROR(LOOKUP(H980,{30,43,48,53,58,63,68,73,78,83,88,93,97},{42,47,52,57,62,67,72,77,82,87,92,99,100}),999)</f>
        <v>82</v>
      </c>
      <c r="Z980" s="17">
        <f t="shared" si="107"/>
        <v>1.4285714285714286</v>
      </c>
      <c r="AA980" s="17">
        <f t="shared" si="108"/>
        <v>1.4285714285714286</v>
      </c>
      <c r="AB980" s="17">
        <f t="shared" si="109"/>
        <v>2.518344052903343</v>
      </c>
      <c r="AC980" s="17" t="s">
        <v>17655</v>
      </c>
    </row>
    <row r="981" spans="1:29" x14ac:dyDescent="0.25">
      <c r="A981" t="s">
        <v>3339</v>
      </c>
      <c r="B981" s="166" t="s">
        <v>6195</v>
      </c>
      <c r="C981" t="s">
        <v>6196</v>
      </c>
      <c r="D981" s="1">
        <v>45164</v>
      </c>
      <c r="E981">
        <f t="shared" si="104"/>
        <v>70</v>
      </c>
      <c r="F981" t="s">
        <v>14</v>
      </c>
      <c r="G981">
        <v>750</v>
      </c>
      <c r="H981">
        <f t="shared" si="103"/>
        <v>75</v>
      </c>
      <c r="I981" t="s">
        <v>7</v>
      </c>
      <c r="J981" t="s">
        <v>8</v>
      </c>
      <c r="K981" t="s">
        <v>6197</v>
      </c>
      <c r="L981" t="s">
        <v>8</v>
      </c>
      <c r="M981" t="s">
        <v>14</v>
      </c>
      <c r="N981" t="str">
        <f t="shared" si="105"/>
        <v>F</v>
      </c>
      <c r="O981" t="s">
        <v>1413</v>
      </c>
      <c r="P981" t="s">
        <v>3416</v>
      </c>
      <c r="Q981" t="s">
        <v>221</v>
      </c>
      <c r="R981">
        <v>4</v>
      </c>
      <c r="S981">
        <f t="shared" si="106"/>
        <v>2019</v>
      </c>
      <c r="T981" t="s">
        <v>12</v>
      </c>
      <c r="U981">
        <v>0.999999999999997</v>
      </c>
      <c r="V981" t="s">
        <v>3396</v>
      </c>
      <c r="W981">
        <f>VLOOKUP(Q981,'PBT Tag Rates'!$B$5:$E$44,4,FALSE)</f>
        <v>0.95971980899999998</v>
      </c>
      <c r="X981">
        <v>1</v>
      </c>
      <c r="Y981" s="14">
        <f>IFERROR(LOOKUP(H981,{30,43,48,53,58,63,68,73,78,83,88,93,97},{42,47,52,57,62,67,72,77,82,87,92,99,100}),999)</f>
        <v>77</v>
      </c>
      <c r="Z981" s="17">
        <f t="shared" si="107"/>
        <v>1.4285714285714286</v>
      </c>
      <c r="AA981" s="17">
        <f t="shared" si="108"/>
        <v>1.4285714285714286</v>
      </c>
      <c r="AB981" s="17">
        <f t="shared" si="109"/>
        <v>2.518344052903343</v>
      </c>
      <c r="AC981" s="17" t="s">
        <v>17655</v>
      </c>
    </row>
    <row r="982" spans="1:29" x14ac:dyDescent="0.25">
      <c r="A982" t="s">
        <v>3339</v>
      </c>
      <c r="B982" s="166" t="s">
        <v>6198</v>
      </c>
      <c r="C982" t="s">
        <v>904</v>
      </c>
      <c r="D982" s="1">
        <v>45164</v>
      </c>
      <c r="E982">
        <f t="shared" si="104"/>
        <v>70</v>
      </c>
      <c r="F982" t="s">
        <v>14</v>
      </c>
      <c r="G982">
        <v>780</v>
      </c>
      <c r="H982">
        <f t="shared" ref="H982:H1045" si="110">G982/10</f>
        <v>78</v>
      </c>
      <c r="I982" t="s">
        <v>7</v>
      </c>
      <c r="J982" t="s">
        <v>8</v>
      </c>
      <c r="K982" t="s">
        <v>6199</v>
      </c>
      <c r="L982" t="s">
        <v>8</v>
      </c>
      <c r="M982" t="s">
        <v>14</v>
      </c>
      <c r="N982" t="str">
        <f t="shared" si="105"/>
        <v>F</v>
      </c>
      <c r="O982" t="s">
        <v>2942</v>
      </c>
      <c r="P982" t="s">
        <v>5468</v>
      </c>
      <c r="Q982" t="s">
        <v>221</v>
      </c>
      <c r="R982">
        <v>4</v>
      </c>
      <c r="S982">
        <f t="shared" si="106"/>
        <v>2019</v>
      </c>
      <c r="T982" t="s">
        <v>12</v>
      </c>
      <c r="U982">
        <v>1</v>
      </c>
      <c r="V982" t="s">
        <v>3396</v>
      </c>
      <c r="W982">
        <f>VLOOKUP(Q982,'PBT Tag Rates'!$B$5:$E$44,4,FALSE)</f>
        <v>0.95971980899999998</v>
      </c>
      <c r="X982">
        <v>1</v>
      </c>
      <c r="Y982" s="14">
        <f>IFERROR(LOOKUP(H982,{30,43,48,53,58,63,68,73,78,83,88,93,97},{42,47,52,57,62,67,72,77,82,87,92,99,100}),999)</f>
        <v>82</v>
      </c>
      <c r="Z982" s="17">
        <f t="shared" si="107"/>
        <v>1.4285714285714286</v>
      </c>
      <c r="AA982" s="17">
        <f t="shared" si="108"/>
        <v>1.4285714285714286</v>
      </c>
      <c r="AB982" s="17">
        <f t="shared" si="109"/>
        <v>2.518344052903343</v>
      </c>
      <c r="AC982" s="17" t="s">
        <v>17655</v>
      </c>
    </row>
    <row r="983" spans="1:29" x14ac:dyDescent="0.25">
      <c r="A983" t="s">
        <v>3339</v>
      </c>
      <c r="B983" s="166" t="s">
        <v>6200</v>
      </c>
      <c r="C983" t="s">
        <v>6201</v>
      </c>
      <c r="D983" s="1">
        <v>45164</v>
      </c>
      <c r="E983">
        <f t="shared" ref="E983:E1046" si="111">IF(D983&lt;=$D$3,70,18)</f>
        <v>70</v>
      </c>
      <c r="F983" t="s">
        <v>14</v>
      </c>
      <c r="G983">
        <v>770</v>
      </c>
      <c r="H983">
        <f t="shared" si="110"/>
        <v>77</v>
      </c>
      <c r="I983" t="s">
        <v>7</v>
      </c>
      <c r="J983" t="s">
        <v>8</v>
      </c>
      <c r="K983" t="s">
        <v>6202</v>
      </c>
      <c r="L983" t="s">
        <v>8</v>
      </c>
      <c r="M983" t="s">
        <v>14</v>
      </c>
      <c r="N983" t="str">
        <f t="shared" ref="N983:N1046" si="112">IF(M983="U",F983,M983)</f>
        <v>F</v>
      </c>
      <c r="O983" t="s">
        <v>2748</v>
      </c>
      <c r="P983" t="s">
        <v>6203</v>
      </c>
      <c r="Q983" t="s">
        <v>221</v>
      </c>
      <c r="R983">
        <v>4</v>
      </c>
      <c r="S983">
        <f t="shared" ref="S983:S1046" si="113">IFERROR($S$3-R983,"U")</f>
        <v>2019</v>
      </c>
      <c r="T983" t="s">
        <v>12</v>
      </c>
      <c r="U983">
        <v>0.999999999999998</v>
      </c>
      <c r="V983" t="s">
        <v>3876</v>
      </c>
      <c r="W983">
        <f>VLOOKUP(Q983,'PBT Tag Rates'!$B$5:$E$44,4,FALSE)</f>
        <v>0.95971980899999998</v>
      </c>
      <c r="X983">
        <v>1</v>
      </c>
      <c r="Y983" s="14">
        <f>IFERROR(LOOKUP(H983,{30,43,48,53,58,63,68,73,78,83,88,93,97},{42,47,52,57,62,67,72,77,82,87,92,99,100}),999)</f>
        <v>77</v>
      </c>
      <c r="Z983" s="17">
        <f t="shared" ref="Z983:Z1046" si="114">IF(D983&lt;$D$3,X983/$Z$3,X983/$Z$4)</f>
        <v>1.4285714285714286</v>
      </c>
      <c r="AA983" s="17">
        <f t="shared" ref="AA983:AA1046" si="115">Z983*(1+$AA$4)</f>
        <v>1.4285714285714286</v>
      </c>
      <c r="AB983" s="17">
        <f t="shared" ref="AB983:AB1046" si="116">IF(D983&lt;$D$3,AA983/$AB$3,AA983/$AB$4)</f>
        <v>2.518344052903343</v>
      </c>
      <c r="AC983" s="17" t="s">
        <v>17654</v>
      </c>
    </row>
    <row r="984" spans="1:29" x14ac:dyDescent="0.25">
      <c r="A984" t="s">
        <v>3339</v>
      </c>
      <c r="B984" s="166" t="s">
        <v>6204</v>
      </c>
      <c r="C984" t="s">
        <v>6205</v>
      </c>
      <c r="D984" s="1">
        <v>45164</v>
      </c>
      <c r="E984">
        <f t="shared" si="111"/>
        <v>70</v>
      </c>
      <c r="F984" t="s">
        <v>14</v>
      </c>
      <c r="G984">
        <v>720</v>
      </c>
      <c r="H984">
        <f t="shared" si="110"/>
        <v>72</v>
      </c>
      <c r="I984" t="s">
        <v>9</v>
      </c>
      <c r="J984">
        <v>1</v>
      </c>
      <c r="K984" t="s">
        <v>8</v>
      </c>
      <c r="L984" t="s">
        <v>8</v>
      </c>
      <c r="M984" t="s">
        <v>14</v>
      </c>
      <c r="N984" t="str">
        <f t="shared" si="112"/>
        <v>F</v>
      </c>
      <c r="O984" t="s">
        <v>814</v>
      </c>
      <c r="P984" t="s">
        <v>3466</v>
      </c>
      <c r="Q984" t="s">
        <v>221</v>
      </c>
      <c r="R984">
        <v>4</v>
      </c>
      <c r="S984">
        <f t="shared" si="113"/>
        <v>2019</v>
      </c>
      <c r="T984" t="s">
        <v>12</v>
      </c>
      <c r="U984">
        <v>1</v>
      </c>
      <c r="V984" t="s">
        <v>3363</v>
      </c>
      <c r="W984">
        <f>VLOOKUP(Q984,'PBT Tag Rates'!$B$5:$E$44,4,FALSE)</f>
        <v>0.95971980899999998</v>
      </c>
      <c r="X984">
        <v>1</v>
      </c>
      <c r="Y984" s="14">
        <f>IFERROR(LOOKUP(H984,{30,43,48,53,58,63,68,73,78,83,88,93,97},{42,47,52,57,62,67,72,77,82,87,92,99,100}),999)</f>
        <v>72</v>
      </c>
      <c r="Z984" s="17">
        <f t="shared" si="114"/>
        <v>1.4285714285714286</v>
      </c>
      <c r="AA984" s="17">
        <f t="shared" si="115"/>
        <v>1.4285714285714286</v>
      </c>
      <c r="AB984" s="17">
        <f t="shared" si="116"/>
        <v>2.518344052903343</v>
      </c>
      <c r="AC984" s="17" t="s">
        <v>17654</v>
      </c>
    </row>
    <row r="985" spans="1:29" x14ac:dyDescent="0.25">
      <c r="A985" t="s">
        <v>3339</v>
      </c>
      <c r="B985" s="166" t="s">
        <v>6206</v>
      </c>
      <c r="C985" t="s">
        <v>6207</v>
      </c>
      <c r="D985" s="1">
        <v>45164</v>
      </c>
      <c r="E985">
        <f t="shared" si="111"/>
        <v>70</v>
      </c>
      <c r="F985" t="s">
        <v>14</v>
      </c>
      <c r="G985">
        <v>840</v>
      </c>
      <c r="H985">
        <f t="shared" si="110"/>
        <v>84</v>
      </c>
      <c r="I985" t="s">
        <v>9</v>
      </c>
      <c r="J985">
        <v>1</v>
      </c>
      <c r="K985" t="s">
        <v>6208</v>
      </c>
      <c r="L985" t="s">
        <v>8</v>
      </c>
      <c r="M985" t="s">
        <v>14</v>
      </c>
      <c r="N985" t="str">
        <f t="shared" si="112"/>
        <v>F</v>
      </c>
      <c r="O985" t="s">
        <v>892</v>
      </c>
      <c r="P985" t="s">
        <v>2588</v>
      </c>
      <c r="Q985" t="s">
        <v>221</v>
      </c>
      <c r="R985">
        <v>4</v>
      </c>
      <c r="S985">
        <f t="shared" si="113"/>
        <v>2019</v>
      </c>
      <c r="T985" t="s">
        <v>12</v>
      </c>
      <c r="U985">
        <v>0.999999999999999</v>
      </c>
      <c r="V985" t="s">
        <v>3363</v>
      </c>
      <c r="W985">
        <f>VLOOKUP(Q985,'PBT Tag Rates'!$B$5:$E$44,4,FALSE)</f>
        <v>0.95971980899999998</v>
      </c>
      <c r="X985">
        <v>1</v>
      </c>
      <c r="Y985" s="14">
        <f>IFERROR(LOOKUP(H985,{30,43,48,53,58,63,68,73,78,83,88,93,97},{42,47,52,57,62,67,72,77,82,87,92,99,100}),999)</f>
        <v>87</v>
      </c>
      <c r="Z985" s="17">
        <f t="shared" si="114"/>
        <v>1.4285714285714286</v>
      </c>
      <c r="AA985" s="17">
        <f t="shared" si="115"/>
        <v>1.4285714285714286</v>
      </c>
      <c r="AB985" s="17">
        <f t="shared" si="116"/>
        <v>2.518344052903343</v>
      </c>
      <c r="AC985" s="17" t="s">
        <v>17654</v>
      </c>
    </row>
    <row r="986" spans="1:29" x14ac:dyDescent="0.25">
      <c r="A986" t="s">
        <v>3339</v>
      </c>
      <c r="B986" s="166" t="s">
        <v>6209</v>
      </c>
      <c r="C986" t="s">
        <v>6210</v>
      </c>
      <c r="D986" s="1">
        <v>45164</v>
      </c>
      <c r="E986">
        <f t="shared" si="111"/>
        <v>70</v>
      </c>
      <c r="F986" t="s">
        <v>6</v>
      </c>
      <c r="G986">
        <v>750</v>
      </c>
      <c r="H986">
        <f t="shared" si="110"/>
        <v>75</v>
      </c>
      <c r="I986" t="s">
        <v>7</v>
      </c>
      <c r="J986" t="s">
        <v>8</v>
      </c>
      <c r="K986" t="s">
        <v>6211</v>
      </c>
      <c r="L986" t="s">
        <v>8</v>
      </c>
      <c r="M986" t="s">
        <v>6</v>
      </c>
      <c r="N986" t="str">
        <f t="shared" si="112"/>
        <v>M</v>
      </c>
      <c r="O986" t="s">
        <v>8</v>
      </c>
      <c r="P986" t="s">
        <v>8</v>
      </c>
      <c r="Q986" t="s">
        <v>11</v>
      </c>
      <c r="R986" t="s">
        <v>8</v>
      </c>
      <c r="S986" t="str">
        <f t="shared" si="113"/>
        <v>U</v>
      </c>
      <c r="T986" t="s">
        <v>12</v>
      </c>
      <c r="U986">
        <v>1</v>
      </c>
      <c r="V986" t="s">
        <v>11</v>
      </c>
      <c r="W986" t="e">
        <f>VLOOKUP(Q986,'PBT Tag Rates'!$B$5:$E$44,4,FALSE)</f>
        <v>#N/A</v>
      </c>
      <c r="X986">
        <v>1</v>
      </c>
      <c r="Y986" s="14">
        <f>IFERROR(LOOKUP(H986,{30,43,48,53,58,63,68,73,78,83,88,93,97},{42,47,52,57,62,67,72,77,82,87,92,99,100}),999)</f>
        <v>77</v>
      </c>
      <c r="Z986" s="17">
        <f t="shared" si="114"/>
        <v>1.4285714285714286</v>
      </c>
      <c r="AA986" s="17">
        <f t="shared" si="115"/>
        <v>1.4285714285714286</v>
      </c>
      <c r="AB986" s="17">
        <f t="shared" si="116"/>
        <v>2.518344052903343</v>
      </c>
      <c r="AC986" s="17" t="s">
        <v>17654</v>
      </c>
    </row>
    <row r="987" spans="1:29" x14ac:dyDescent="0.25">
      <c r="A987" t="s">
        <v>3339</v>
      </c>
      <c r="B987" s="166" t="s">
        <v>6212</v>
      </c>
      <c r="C987" t="s">
        <v>6213</v>
      </c>
      <c r="D987" s="1">
        <v>45164</v>
      </c>
      <c r="E987">
        <f t="shared" si="111"/>
        <v>70</v>
      </c>
      <c r="F987" t="s">
        <v>14</v>
      </c>
      <c r="G987">
        <v>750</v>
      </c>
      <c r="H987">
        <f t="shared" si="110"/>
        <v>75</v>
      </c>
      <c r="I987" t="s">
        <v>7</v>
      </c>
      <c r="J987" t="s">
        <v>8</v>
      </c>
      <c r="K987" t="s">
        <v>6214</v>
      </c>
      <c r="L987" t="s">
        <v>8</v>
      </c>
      <c r="M987" t="s">
        <v>14</v>
      </c>
      <c r="N987" t="str">
        <f t="shared" si="112"/>
        <v>F</v>
      </c>
      <c r="O987" t="s">
        <v>1236</v>
      </c>
      <c r="P987" t="s">
        <v>1237</v>
      </c>
      <c r="Q987" t="s">
        <v>221</v>
      </c>
      <c r="R987">
        <v>4</v>
      </c>
      <c r="S987">
        <f t="shared" si="113"/>
        <v>2019</v>
      </c>
      <c r="T987" t="s">
        <v>12</v>
      </c>
      <c r="U987">
        <v>1</v>
      </c>
      <c r="V987" t="s">
        <v>3653</v>
      </c>
      <c r="W987">
        <f>VLOOKUP(Q987,'PBT Tag Rates'!$B$5:$E$44,4,FALSE)</f>
        <v>0.95971980899999998</v>
      </c>
      <c r="X987">
        <v>1</v>
      </c>
      <c r="Y987" s="14">
        <f>IFERROR(LOOKUP(H987,{30,43,48,53,58,63,68,73,78,83,88,93,97},{42,47,52,57,62,67,72,77,82,87,92,99,100}),999)</f>
        <v>77</v>
      </c>
      <c r="Z987" s="17">
        <f t="shared" si="114"/>
        <v>1.4285714285714286</v>
      </c>
      <c r="AA987" s="17">
        <f t="shared" si="115"/>
        <v>1.4285714285714286</v>
      </c>
      <c r="AB987" s="17">
        <f t="shared" si="116"/>
        <v>2.518344052903343</v>
      </c>
      <c r="AC987" s="17" t="s">
        <v>17655</v>
      </c>
    </row>
    <row r="988" spans="1:29" x14ac:dyDescent="0.25">
      <c r="A988" t="s">
        <v>3339</v>
      </c>
      <c r="B988" s="166" t="s">
        <v>6215</v>
      </c>
      <c r="C988" t="s">
        <v>6216</v>
      </c>
      <c r="D988" s="1">
        <v>45164</v>
      </c>
      <c r="E988">
        <f t="shared" si="111"/>
        <v>70</v>
      </c>
      <c r="F988" t="s">
        <v>14</v>
      </c>
      <c r="G988">
        <v>760</v>
      </c>
      <c r="H988">
        <f t="shared" si="110"/>
        <v>76</v>
      </c>
      <c r="I988" t="s">
        <v>7</v>
      </c>
      <c r="J988" t="s">
        <v>8</v>
      </c>
      <c r="K988" t="s">
        <v>6217</v>
      </c>
      <c r="L988" t="s">
        <v>8</v>
      </c>
      <c r="M988" t="s">
        <v>14</v>
      </c>
      <c r="N988" t="str">
        <f t="shared" si="112"/>
        <v>F</v>
      </c>
      <c r="O988" t="s">
        <v>5047</v>
      </c>
      <c r="P988" t="s">
        <v>5048</v>
      </c>
      <c r="Q988" t="s">
        <v>281</v>
      </c>
      <c r="R988">
        <v>4</v>
      </c>
      <c r="S988">
        <f t="shared" si="113"/>
        <v>2019</v>
      </c>
      <c r="T988" t="s">
        <v>12</v>
      </c>
      <c r="U988">
        <v>0.999999999999998</v>
      </c>
      <c r="V988" t="s">
        <v>3079</v>
      </c>
      <c r="W988">
        <f>VLOOKUP(Q988,'PBT Tag Rates'!$B$5:$E$44,4,FALSE)</f>
        <v>0.99705232300000002</v>
      </c>
      <c r="X988">
        <v>1</v>
      </c>
      <c r="Y988" s="14">
        <f>IFERROR(LOOKUP(H988,{30,43,48,53,58,63,68,73,78,83,88,93,97},{42,47,52,57,62,67,72,77,82,87,92,99,100}),999)</f>
        <v>77</v>
      </c>
      <c r="Z988" s="17">
        <f t="shared" si="114"/>
        <v>1.4285714285714286</v>
      </c>
      <c r="AA988" s="17">
        <f t="shared" si="115"/>
        <v>1.4285714285714286</v>
      </c>
      <c r="AB988" s="17">
        <f t="shared" si="116"/>
        <v>2.518344052903343</v>
      </c>
      <c r="AC988" s="17" t="s">
        <v>17654</v>
      </c>
    </row>
    <row r="989" spans="1:29" x14ac:dyDescent="0.25">
      <c r="A989" t="s">
        <v>3339</v>
      </c>
      <c r="B989" s="166" t="s">
        <v>6218</v>
      </c>
      <c r="C989" t="s">
        <v>6219</v>
      </c>
      <c r="D989" s="1">
        <v>45164</v>
      </c>
      <c r="E989">
        <f t="shared" si="111"/>
        <v>70</v>
      </c>
      <c r="F989" t="s">
        <v>6</v>
      </c>
      <c r="G989">
        <v>860</v>
      </c>
      <c r="H989">
        <f t="shared" si="110"/>
        <v>86</v>
      </c>
      <c r="I989" t="s">
        <v>7</v>
      </c>
      <c r="J989" t="s">
        <v>8</v>
      </c>
      <c r="K989" t="s">
        <v>6220</v>
      </c>
      <c r="L989" t="s">
        <v>8</v>
      </c>
      <c r="M989" t="s">
        <v>6</v>
      </c>
      <c r="N989" t="str">
        <f t="shared" si="112"/>
        <v>M</v>
      </c>
      <c r="O989" t="s">
        <v>232</v>
      </c>
      <c r="P989" t="s">
        <v>4383</v>
      </c>
      <c r="Q989" t="s">
        <v>221</v>
      </c>
      <c r="R989">
        <v>4</v>
      </c>
      <c r="S989">
        <f t="shared" si="113"/>
        <v>2019</v>
      </c>
      <c r="T989" t="s">
        <v>12</v>
      </c>
      <c r="U989">
        <v>1</v>
      </c>
      <c r="V989" t="s">
        <v>3363</v>
      </c>
      <c r="W989">
        <f>VLOOKUP(Q989,'PBT Tag Rates'!$B$5:$E$44,4,FALSE)</f>
        <v>0.95971980899999998</v>
      </c>
      <c r="X989">
        <v>1</v>
      </c>
      <c r="Y989" s="14">
        <f>IFERROR(LOOKUP(H989,{30,43,48,53,58,63,68,73,78,83,88,93,97},{42,47,52,57,62,67,72,77,82,87,92,99,100}),999)</f>
        <v>87</v>
      </c>
      <c r="Z989" s="17">
        <f t="shared" si="114"/>
        <v>1.4285714285714286</v>
      </c>
      <c r="AA989" s="17">
        <f t="shared" si="115"/>
        <v>1.4285714285714286</v>
      </c>
      <c r="AB989" s="17">
        <f t="shared" si="116"/>
        <v>2.518344052903343</v>
      </c>
      <c r="AC989" s="17" t="s">
        <v>17654</v>
      </c>
    </row>
    <row r="990" spans="1:29" x14ac:dyDescent="0.25">
      <c r="A990" t="s">
        <v>3339</v>
      </c>
      <c r="B990" s="166" t="s">
        <v>6221</v>
      </c>
      <c r="C990" t="s">
        <v>6222</v>
      </c>
      <c r="D990" s="1">
        <v>45164</v>
      </c>
      <c r="E990">
        <f t="shared" si="111"/>
        <v>70</v>
      </c>
      <c r="F990" t="s">
        <v>14</v>
      </c>
      <c r="G990">
        <v>770</v>
      </c>
      <c r="H990">
        <f t="shared" si="110"/>
        <v>77</v>
      </c>
      <c r="I990" t="s">
        <v>7</v>
      </c>
      <c r="J990" t="s">
        <v>8</v>
      </c>
      <c r="K990" t="s">
        <v>6223</v>
      </c>
      <c r="L990" t="s">
        <v>8</v>
      </c>
      <c r="M990" t="s">
        <v>14</v>
      </c>
      <c r="N990" t="str">
        <f t="shared" si="112"/>
        <v>F</v>
      </c>
      <c r="O990" t="s">
        <v>1977</v>
      </c>
      <c r="P990" t="s">
        <v>4945</v>
      </c>
      <c r="Q990" t="s">
        <v>221</v>
      </c>
      <c r="R990">
        <v>4</v>
      </c>
      <c r="S990">
        <f t="shared" si="113"/>
        <v>2019</v>
      </c>
      <c r="T990" t="s">
        <v>12</v>
      </c>
      <c r="U990">
        <v>1</v>
      </c>
      <c r="V990" t="s">
        <v>3346</v>
      </c>
      <c r="W990">
        <f>VLOOKUP(Q990,'PBT Tag Rates'!$B$5:$E$44,4,FALSE)</f>
        <v>0.95971980899999998</v>
      </c>
      <c r="X990">
        <v>1</v>
      </c>
      <c r="Y990" s="14">
        <f>IFERROR(LOOKUP(H990,{30,43,48,53,58,63,68,73,78,83,88,93,97},{42,47,52,57,62,67,72,77,82,87,92,99,100}),999)</f>
        <v>77</v>
      </c>
      <c r="Z990" s="17">
        <f t="shared" si="114"/>
        <v>1.4285714285714286</v>
      </c>
      <c r="AA990" s="17">
        <f t="shared" si="115"/>
        <v>1.4285714285714286</v>
      </c>
      <c r="AB990" s="17">
        <f t="shared" si="116"/>
        <v>2.518344052903343</v>
      </c>
      <c r="AC990" s="17" t="s">
        <v>17654</v>
      </c>
    </row>
    <row r="991" spans="1:29" x14ac:dyDescent="0.25">
      <c r="A991" t="s">
        <v>3339</v>
      </c>
      <c r="B991" s="166" t="s">
        <v>6224</v>
      </c>
      <c r="C991" t="s">
        <v>6225</v>
      </c>
      <c r="D991" s="1">
        <v>45164</v>
      </c>
      <c r="E991">
        <f t="shared" si="111"/>
        <v>70</v>
      </c>
      <c r="F991" t="s">
        <v>14</v>
      </c>
      <c r="G991">
        <v>790</v>
      </c>
      <c r="H991">
        <f t="shared" si="110"/>
        <v>79</v>
      </c>
      <c r="I991" t="s">
        <v>7</v>
      </c>
      <c r="J991" t="s">
        <v>8</v>
      </c>
      <c r="K991" t="s">
        <v>6226</v>
      </c>
      <c r="L991" t="s">
        <v>8</v>
      </c>
      <c r="M991" t="s">
        <v>14</v>
      </c>
      <c r="N991" t="str">
        <f t="shared" si="112"/>
        <v>F</v>
      </c>
      <c r="O991" t="s">
        <v>528</v>
      </c>
      <c r="P991" t="s">
        <v>664</v>
      </c>
      <c r="Q991" t="s">
        <v>221</v>
      </c>
      <c r="R991">
        <v>4</v>
      </c>
      <c r="S991">
        <f t="shared" si="113"/>
        <v>2019</v>
      </c>
      <c r="T991" t="s">
        <v>12</v>
      </c>
      <c r="U991">
        <v>0.999999999999996</v>
      </c>
      <c r="V991" t="s">
        <v>3346</v>
      </c>
      <c r="W991">
        <f>VLOOKUP(Q991,'PBT Tag Rates'!$B$5:$E$44,4,FALSE)</f>
        <v>0.95971980899999998</v>
      </c>
      <c r="X991">
        <v>1</v>
      </c>
      <c r="Y991" s="14">
        <f>IFERROR(LOOKUP(H991,{30,43,48,53,58,63,68,73,78,83,88,93,97},{42,47,52,57,62,67,72,77,82,87,92,99,100}),999)</f>
        <v>82</v>
      </c>
      <c r="Z991" s="17">
        <f t="shared" si="114"/>
        <v>1.4285714285714286</v>
      </c>
      <c r="AA991" s="17">
        <f t="shared" si="115"/>
        <v>1.4285714285714286</v>
      </c>
      <c r="AB991" s="17">
        <f t="shared" si="116"/>
        <v>2.518344052903343</v>
      </c>
      <c r="AC991" s="17" t="s">
        <v>17654</v>
      </c>
    </row>
    <row r="992" spans="1:29" x14ac:dyDescent="0.25">
      <c r="A992" t="s">
        <v>3339</v>
      </c>
      <c r="B992" s="166" t="s">
        <v>6227</v>
      </c>
      <c r="C992" t="s">
        <v>6228</v>
      </c>
      <c r="D992" s="1">
        <v>45164</v>
      </c>
      <c r="E992">
        <f t="shared" si="111"/>
        <v>70</v>
      </c>
      <c r="F992" t="s">
        <v>6</v>
      </c>
      <c r="G992">
        <v>780</v>
      </c>
      <c r="H992">
        <f t="shared" si="110"/>
        <v>78</v>
      </c>
      <c r="I992" t="s">
        <v>7</v>
      </c>
      <c r="J992" t="s">
        <v>8</v>
      </c>
      <c r="K992" t="s">
        <v>6229</v>
      </c>
      <c r="L992" t="s">
        <v>8</v>
      </c>
      <c r="M992" t="s">
        <v>6</v>
      </c>
      <c r="N992" t="str">
        <f t="shared" si="112"/>
        <v>M</v>
      </c>
      <c r="O992" t="s">
        <v>862</v>
      </c>
      <c r="P992" t="s">
        <v>863</v>
      </c>
      <c r="Q992" t="s">
        <v>221</v>
      </c>
      <c r="R992">
        <v>4</v>
      </c>
      <c r="S992">
        <f t="shared" si="113"/>
        <v>2019</v>
      </c>
      <c r="T992" t="s">
        <v>12</v>
      </c>
      <c r="U992">
        <v>1</v>
      </c>
      <c r="V992" t="s">
        <v>3363</v>
      </c>
      <c r="W992">
        <f>VLOOKUP(Q992,'PBT Tag Rates'!$B$5:$E$44,4,FALSE)</f>
        <v>0.95971980899999998</v>
      </c>
      <c r="X992">
        <v>1</v>
      </c>
      <c r="Y992" s="14">
        <f>IFERROR(LOOKUP(H992,{30,43,48,53,58,63,68,73,78,83,88,93,97},{42,47,52,57,62,67,72,77,82,87,92,99,100}),999)</f>
        <v>82</v>
      </c>
      <c r="Z992" s="17">
        <f t="shared" si="114"/>
        <v>1.4285714285714286</v>
      </c>
      <c r="AA992" s="17">
        <f t="shared" si="115"/>
        <v>1.4285714285714286</v>
      </c>
      <c r="AB992" s="17">
        <f t="shared" si="116"/>
        <v>2.518344052903343</v>
      </c>
      <c r="AC992" s="17" t="s">
        <v>17654</v>
      </c>
    </row>
    <row r="993" spans="1:29" x14ac:dyDescent="0.25">
      <c r="A993" t="s">
        <v>3339</v>
      </c>
      <c r="B993" s="166" t="s">
        <v>6230</v>
      </c>
      <c r="C993" t="s">
        <v>6231</v>
      </c>
      <c r="D993" s="1">
        <v>45164</v>
      </c>
      <c r="E993">
        <f t="shared" si="111"/>
        <v>70</v>
      </c>
      <c r="F993" t="s">
        <v>6</v>
      </c>
      <c r="G993">
        <v>890</v>
      </c>
      <c r="H993">
        <f t="shared" si="110"/>
        <v>89</v>
      </c>
      <c r="I993" t="s">
        <v>7</v>
      </c>
      <c r="J993" t="s">
        <v>8</v>
      </c>
      <c r="K993" t="s">
        <v>6232</v>
      </c>
      <c r="L993" t="s">
        <v>8</v>
      </c>
      <c r="M993" t="s">
        <v>6</v>
      </c>
      <c r="N993" t="str">
        <f t="shared" si="112"/>
        <v>M</v>
      </c>
      <c r="O993" t="s">
        <v>5000</v>
      </c>
      <c r="P993" t="s">
        <v>6233</v>
      </c>
      <c r="Q993" t="s">
        <v>13</v>
      </c>
      <c r="R993">
        <v>5</v>
      </c>
      <c r="S993">
        <f t="shared" si="113"/>
        <v>2018</v>
      </c>
      <c r="T993" t="s">
        <v>12</v>
      </c>
      <c r="U993">
        <v>1</v>
      </c>
      <c r="V993" t="s">
        <v>3169</v>
      </c>
      <c r="W993">
        <f>VLOOKUP(Q993,'PBT Tag Rates'!$B$5:$E$44,4,FALSE)</f>
        <v>0.96828396500000002</v>
      </c>
      <c r="X993">
        <v>1</v>
      </c>
      <c r="Y993" s="14">
        <f>IFERROR(LOOKUP(H993,{30,43,48,53,58,63,68,73,78,83,88,93,97},{42,47,52,57,62,67,72,77,82,87,92,99,100}),999)</f>
        <v>92</v>
      </c>
      <c r="Z993" s="17">
        <f t="shared" si="114"/>
        <v>1.4285714285714286</v>
      </c>
      <c r="AA993" s="17">
        <f t="shared" si="115"/>
        <v>1.4285714285714286</v>
      </c>
      <c r="AB993" s="17">
        <f t="shared" si="116"/>
        <v>2.518344052903343</v>
      </c>
      <c r="AC993" s="17" t="s">
        <v>17654</v>
      </c>
    </row>
    <row r="994" spans="1:29" x14ac:dyDescent="0.25">
      <c r="A994" t="s">
        <v>3339</v>
      </c>
      <c r="B994" s="166" t="s">
        <v>6234</v>
      </c>
      <c r="C994" t="s">
        <v>6235</v>
      </c>
      <c r="D994" s="1">
        <v>45164</v>
      </c>
      <c r="E994">
        <f t="shared" si="111"/>
        <v>70</v>
      </c>
      <c r="F994" t="s">
        <v>6</v>
      </c>
      <c r="G994">
        <v>760</v>
      </c>
      <c r="H994">
        <f t="shared" si="110"/>
        <v>76</v>
      </c>
      <c r="I994" t="s">
        <v>7</v>
      </c>
      <c r="J994" t="s">
        <v>8</v>
      </c>
      <c r="K994" t="s">
        <v>6236</v>
      </c>
      <c r="L994" t="s">
        <v>8</v>
      </c>
      <c r="M994" t="s">
        <v>6</v>
      </c>
      <c r="N994" t="str">
        <f t="shared" si="112"/>
        <v>M</v>
      </c>
      <c r="O994" t="s">
        <v>2245</v>
      </c>
      <c r="P994" t="s">
        <v>2246</v>
      </c>
      <c r="Q994" t="s">
        <v>221</v>
      </c>
      <c r="R994">
        <v>4</v>
      </c>
      <c r="S994">
        <f t="shared" si="113"/>
        <v>2019</v>
      </c>
      <c r="T994" t="s">
        <v>12</v>
      </c>
      <c r="U994">
        <v>1</v>
      </c>
      <c r="V994" t="s">
        <v>3396</v>
      </c>
      <c r="W994">
        <f>VLOOKUP(Q994,'PBT Tag Rates'!$B$5:$E$44,4,FALSE)</f>
        <v>0.95971980899999998</v>
      </c>
      <c r="X994">
        <v>1</v>
      </c>
      <c r="Y994" s="14">
        <f>IFERROR(LOOKUP(H994,{30,43,48,53,58,63,68,73,78,83,88,93,97},{42,47,52,57,62,67,72,77,82,87,92,99,100}),999)</f>
        <v>77</v>
      </c>
      <c r="Z994" s="17">
        <f t="shared" si="114"/>
        <v>1.4285714285714286</v>
      </c>
      <c r="AA994" s="17">
        <f t="shared" si="115"/>
        <v>1.4285714285714286</v>
      </c>
      <c r="AB994" s="17">
        <f t="shared" si="116"/>
        <v>2.518344052903343</v>
      </c>
      <c r="AC994" s="17" t="s">
        <v>17655</v>
      </c>
    </row>
    <row r="995" spans="1:29" x14ac:dyDescent="0.25">
      <c r="A995" t="s">
        <v>3339</v>
      </c>
      <c r="B995" s="166" t="s">
        <v>6237</v>
      </c>
      <c r="C995" t="s">
        <v>6238</v>
      </c>
      <c r="D995" s="1">
        <v>45164</v>
      </c>
      <c r="E995">
        <f t="shared" si="111"/>
        <v>70</v>
      </c>
      <c r="F995" t="s">
        <v>6</v>
      </c>
      <c r="G995">
        <v>680</v>
      </c>
      <c r="H995">
        <f t="shared" si="110"/>
        <v>68</v>
      </c>
      <c r="I995" t="s">
        <v>9</v>
      </c>
      <c r="J995">
        <v>1</v>
      </c>
      <c r="K995" t="s">
        <v>8</v>
      </c>
      <c r="L995" t="s">
        <v>8</v>
      </c>
      <c r="M995" t="s">
        <v>6</v>
      </c>
      <c r="N995" t="str">
        <f t="shared" si="112"/>
        <v>M</v>
      </c>
      <c r="O995" t="s">
        <v>2598</v>
      </c>
      <c r="P995" t="s">
        <v>2681</v>
      </c>
      <c r="Q995" t="s">
        <v>221</v>
      </c>
      <c r="R995">
        <v>4</v>
      </c>
      <c r="S995">
        <f t="shared" si="113"/>
        <v>2019</v>
      </c>
      <c r="T995" t="s">
        <v>12</v>
      </c>
      <c r="U995">
        <v>0.999999999999997</v>
      </c>
      <c r="V995" t="s">
        <v>3357</v>
      </c>
      <c r="W995">
        <f>VLOOKUP(Q995,'PBT Tag Rates'!$B$5:$E$44,4,FALSE)</f>
        <v>0.95971980899999998</v>
      </c>
      <c r="X995">
        <v>1</v>
      </c>
      <c r="Y995" s="14">
        <f>IFERROR(LOOKUP(H995,{30,43,48,53,58,63,68,73,78,83,88,93,97},{42,47,52,57,62,67,72,77,82,87,92,99,100}),999)</f>
        <v>72</v>
      </c>
      <c r="Z995" s="17">
        <f t="shared" si="114"/>
        <v>1.4285714285714286</v>
      </c>
      <c r="AA995" s="17">
        <f t="shared" si="115"/>
        <v>1.4285714285714286</v>
      </c>
      <c r="AB995" s="17">
        <f t="shared" si="116"/>
        <v>2.518344052903343</v>
      </c>
      <c r="AC995" s="17" t="s">
        <v>17654</v>
      </c>
    </row>
    <row r="996" spans="1:29" x14ac:dyDescent="0.25">
      <c r="A996" t="s">
        <v>3339</v>
      </c>
      <c r="B996" s="166" t="s">
        <v>6239</v>
      </c>
      <c r="C996" t="s">
        <v>6240</v>
      </c>
      <c r="D996" s="1">
        <v>45164</v>
      </c>
      <c r="E996">
        <f t="shared" si="111"/>
        <v>70</v>
      </c>
      <c r="F996" t="s">
        <v>6</v>
      </c>
      <c r="G996">
        <v>720</v>
      </c>
      <c r="H996">
        <f t="shared" si="110"/>
        <v>72</v>
      </c>
      <c r="I996" t="s">
        <v>7</v>
      </c>
      <c r="J996" t="s">
        <v>8</v>
      </c>
      <c r="K996" t="s">
        <v>6241</v>
      </c>
      <c r="L996" t="s">
        <v>8</v>
      </c>
      <c r="M996" t="s">
        <v>6</v>
      </c>
      <c r="N996" t="str">
        <f t="shared" si="112"/>
        <v>M</v>
      </c>
      <c r="O996" t="s">
        <v>5456</v>
      </c>
      <c r="P996" t="s">
        <v>5457</v>
      </c>
      <c r="Q996" t="s">
        <v>221</v>
      </c>
      <c r="R996">
        <v>4</v>
      </c>
      <c r="S996">
        <f t="shared" si="113"/>
        <v>2019</v>
      </c>
      <c r="T996" t="s">
        <v>12</v>
      </c>
      <c r="U996">
        <v>0.999999999999999</v>
      </c>
      <c r="V996" t="s">
        <v>3357</v>
      </c>
      <c r="W996">
        <f>VLOOKUP(Q996,'PBT Tag Rates'!$B$5:$E$44,4,FALSE)</f>
        <v>0.95971980899999998</v>
      </c>
      <c r="X996">
        <v>1</v>
      </c>
      <c r="Y996" s="14">
        <f>IFERROR(LOOKUP(H996,{30,43,48,53,58,63,68,73,78,83,88,93,97},{42,47,52,57,62,67,72,77,82,87,92,99,100}),999)</f>
        <v>72</v>
      </c>
      <c r="Z996" s="17">
        <f t="shared" si="114"/>
        <v>1.4285714285714286</v>
      </c>
      <c r="AA996" s="17">
        <f t="shared" si="115"/>
        <v>1.4285714285714286</v>
      </c>
      <c r="AB996" s="17">
        <f t="shared" si="116"/>
        <v>2.518344052903343</v>
      </c>
      <c r="AC996" s="17" t="s">
        <v>17654</v>
      </c>
    </row>
    <row r="997" spans="1:29" x14ac:dyDescent="0.25">
      <c r="A997" t="s">
        <v>3339</v>
      </c>
      <c r="B997" s="166" t="s">
        <v>6242</v>
      </c>
      <c r="C997" t="s">
        <v>6243</v>
      </c>
      <c r="D997" s="1">
        <v>45164</v>
      </c>
      <c r="E997">
        <f t="shared" si="111"/>
        <v>70</v>
      </c>
      <c r="F997" t="s">
        <v>14</v>
      </c>
      <c r="G997">
        <v>860</v>
      </c>
      <c r="H997">
        <f t="shared" si="110"/>
        <v>86</v>
      </c>
      <c r="I997" t="s">
        <v>7</v>
      </c>
      <c r="J997" t="s">
        <v>8</v>
      </c>
      <c r="K997" t="s">
        <v>6244</v>
      </c>
      <c r="L997" t="s">
        <v>8</v>
      </c>
      <c r="M997" t="s">
        <v>14</v>
      </c>
      <c r="N997" t="str">
        <f t="shared" si="112"/>
        <v>F</v>
      </c>
      <c r="O997" t="s">
        <v>8</v>
      </c>
      <c r="P997" t="s">
        <v>8</v>
      </c>
      <c r="Q997" t="s">
        <v>11</v>
      </c>
      <c r="R997" t="s">
        <v>8</v>
      </c>
      <c r="S997" t="str">
        <f t="shared" si="113"/>
        <v>U</v>
      </c>
      <c r="T997" t="s">
        <v>12</v>
      </c>
      <c r="U997">
        <v>0.999999999999999</v>
      </c>
      <c r="V997" t="s">
        <v>11</v>
      </c>
      <c r="W997" t="e">
        <f>VLOOKUP(Q997,'PBT Tag Rates'!$B$5:$E$44,4,FALSE)</f>
        <v>#N/A</v>
      </c>
      <c r="X997">
        <v>1</v>
      </c>
      <c r="Y997" s="14">
        <f>IFERROR(LOOKUP(H997,{30,43,48,53,58,63,68,73,78,83,88,93,97},{42,47,52,57,62,67,72,77,82,87,92,99,100}),999)</f>
        <v>87</v>
      </c>
      <c r="Z997" s="17">
        <f t="shared" si="114"/>
        <v>1.4285714285714286</v>
      </c>
      <c r="AA997" s="17">
        <f t="shared" si="115"/>
        <v>1.4285714285714286</v>
      </c>
      <c r="AB997" s="17">
        <f t="shared" si="116"/>
        <v>2.518344052903343</v>
      </c>
      <c r="AC997" s="17" t="s">
        <v>17654</v>
      </c>
    </row>
    <row r="998" spans="1:29" x14ac:dyDescent="0.25">
      <c r="A998" t="s">
        <v>3339</v>
      </c>
      <c r="B998" s="166" t="s">
        <v>6245</v>
      </c>
      <c r="C998" t="s">
        <v>6246</v>
      </c>
      <c r="D998" s="1">
        <v>45164</v>
      </c>
      <c r="E998">
        <f t="shared" si="111"/>
        <v>70</v>
      </c>
      <c r="F998" t="s">
        <v>6</v>
      </c>
      <c r="G998">
        <v>810</v>
      </c>
      <c r="H998">
        <f t="shared" si="110"/>
        <v>81</v>
      </c>
      <c r="I998" t="s">
        <v>7</v>
      </c>
      <c r="J998" t="s">
        <v>8</v>
      </c>
      <c r="K998" t="s">
        <v>6247</v>
      </c>
      <c r="L998" t="s">
        <v>8</v>
      </c>
      <c r="M998" t="s">
        <v>6</v>
      </c>
      <c r="N998" t="str">
        <f t="shared" si="112"/>
        <v>M</v>
      </c>
      <c r="O998" t="s">
        <v>862</v>
      </c>
      <c r="P998" t="s">
        <v>4087</v>
      </c>
      <c r="Q998" t="s">
        <v>221</v>
      </c>
      <c r="R998">
        <v>4</v>
      </c>
      <c r="S998">
        <f t="shared" si="113"/>
        <v>2019</v>
      </c>
      <c r="T998" t="s">
        <v>12</v>
      </c>
      <c r="U998">
        <v>1.00000000000001</v>
      </c>
      <c r="V998" t="s">
        <v>3363</v>
      </c>
      <c r="W998">
        <f>VLOOKUP(Q998,'PBT Tag Rates'!$B$5:$E$44,4,FALSE)</f>
        <v>0.95971980899999998</v>
      </c>
      <c r="X998">
        <v>1</v>
      </c>
      <c r="Y998" s="14">
        <f>IFERROR(LOOKUP(H998,{30,43,48,53,58,63,68,73,78,83,88,93,97},{42,47,52,57,62,67,72,77,82,87,92,99,100}),999)</f>
        <v>82</v>
      </c>
      <c r="Z998" s="17">
        <f t="shared" si="114"/>
        <v>1.4285714285714286</v>
      </c>
      <c r="AA998" s="17">
        <f t="shared" si="115"/>
        <v>1.4285714285714286</v>
      </c>
      <c r="AB998" s="17">
        <f t="shared" si="116"/>
        <v>2.518344052903343</v>
      </c>
      <c r="AC998" s="17" t="s">
        <v>17654</v>
      </c>
    </row>
    <row r="999" spans="1:29" x14ac:dyDescent="0.25">
      <c r="A999" t="s">
        <v>3339</v>
      </c>
      <c r="B999" s="166" t="s">
        <v>6248</v>
      </c>
      <c r="C999" t="s">
        <v>905</v>
      </c>
      <c r="D999" s="1">
        <v>45164</v>
      </c>
      <c r="E999">
        <f t="shared" si="111"/>
        <v>70</v>
      </c>
      <c r="F999" t="s">
        <v>14</v>
      </c>
      <c r="G999">
        <v>750</v>
      </c>
      <c r="H999">
        <f t="shared" si="110"/>
        <v>75</v>
      </c>
      <c r="I999" t="s">
        <v>7</v>
      </c>
      <c r="J999" t="s">
        <v>8</v>
      </c>
      <c r="K999" t="s">
        <v>6249</v>
      </c>
      <c r="L999" t="s">
        <v>8</v>
      </c>
      <c r="M999" t="s">
        <v>14</v>
      </c>
      <c r="N999" t="str">
        <f t="shared" si="112"/>
        <v>F</v>
      </c>
      <c r="O999" t="s">
        <v>2743</v>
      </c>
      <c r="P999" t="s">
        <v>3408</v>
      </c>
      <c r="Q999" t="s">
        <v>281</v>
      </c>
      <c r="R999">
        <v>4</v>
      </c>
      <c r="S999">
        <f t="shared" si="113"/>
        <v>2019</v>
      </c>
      <c r="T999" t="s">
        <v>12</v>
      </c>
      <c r="U999">
        <v>1</v>
      </c>
      <c r="V999" t="s">
        <v>3079</v>
      </c>
      <c r="W999">
        <f>VLOOKUP(Q999,'PBT Tag Rates'!$B$5:$E$44,4,FALSE)</f>
        <v>0.99705232300000002</v>
      </c>
      <c r="X999">
        <v>1</v>
      </c>
      <c r="Y999" s="14">
        <f>IFERROR(LOOKUP(H999,{30,43,48,53,58,63,68,73,78,83,88,93,97},{42,47,52,57,62,67,72,77,82,87,92,99,100}),999)</f>
        <v>77</v>
      </c>
      <c r="Z999" s="17">
        <f t="shared" si="114"/>
        <v>1.4285714285714286</v>
      </c>
      <c r="AA999" s="17">
        <f t="shared" si="115"/>
        <v>1.4285714285714286</v>
      </c>
      <c r="AB999" s="17">
        <f t="shared" si="116"/>
        <v>2.518344052903343</v>
      </c>
      <c r="AC999" s="17" t="s">
        <v>17654</v>
      </c>
    </row>
    <row r="1000" spans="1:29" x14ac:dyDescent="0.25">
      <c r="A1000" t="s">
        <v>3339</v>
      </c>
      <c r="B1000" s="166" t="s">
        <v>6250</v>
      </c>
      <c r="C1000" t="s">
        <v>6251</v>
      </c>
      <c r="D1000" s="1">
        <v>45164</v>
      </c>
      <c r="E1000">
        <f t="shared" si="111"/>
        <v>70</v>
      </c>
      <c r="F1000" t="s">
        <v>14</v>
      </c>
      <c r="G1000">
        <v>770</v>
      </c>
      <c r="H1000">
        <f t="shared" si="110"/>
        <v>77</v>
      </c>
      <c r="I1000" t="s">
        <v>7</v>
      </c>
      <c r="J1000" t="s">
        <v>8</v>
      </c>
      <c r="K1000" t="s">
        <v>6252</v>
      </c>
      <c r="L1000" t="s">
        <v>8</v>
      </c>
      <c r="M1000" t="s">
        <v>14</v>
      </c>
      <c r="N1000" t="str">
        <f t="shared" si="112"/>
        <v>F</v>
      </c>
      <c r="O1000" t="s">
        <v>8</v>
      </c>
      <c r="P1000" t="s">
        <v>8</v>
      </c>
      <c r="Q1000" t="s">
        <v>11</v>
      </c>
      <c r="R1000" t="s">
        <v>8</v>
      </c>
      <c r="S1000" t="str">
        <f t="shared" si="113"/>
        <v>U</v>
      </c>
      <c r="T1000" t="s">
        <v>12</v>
      </c>
      <c r="U1000">
        <v>1</v>
      </c>
      <c r="V1000" t="s">
        <v>11</v>
      </c>
      <c r="W1000" t="e">
        <f>VLOOKUP(Q1000,'PBT Tag Rates'!$B$5:$E$44,4,FALSE)</f>
        <v>#N/A</v>
      </c>
      <c r="X1000">
        <v>1</v>
      </c>
      <c r="Y1000" s="14">
        <f>IFERROR(LOOKUP(H1000,{30,43,48,53,58,63,68,73,78,83,88,93,97},{42,47,52,57,62,67,72,77,82,87,92,99,100}),999)</f>
        <v>77</v>
      </c>
      <c r="Z1000" s="17">
        <f t="shared" si="114"/>
        <v>1.4285714285714286</v>
      </c>
      <c r="AA1000" s="17">
        <f t="shared" si="115"/>
        <v>1.4285714285714286</v>
      </c>
      <c r="AB1000" s="17">
        <f t="shared" si="116"/>
        <v>2.518344052903343</v>
      </c>
      <c r="AC1000" s="17" t="s">
        <v>17654</v>
      </c>
    </row>
    <row r="1001" spans="1:29" x14ac:dyDescent="0.25">
      <c r="A1001" t="s">
        <v>3339</v>
      </c>
      <c r="B1001" s="166" t="s">
        <v>6253</v>
      </c>
      <c r="C1001" t="s">
        <v>6254</v>
      </c>
      <c r="D1001" s="1">
        <v>45164</v>
      </c>
      <c r="E1001">
        <f t="shared" si="111"/>
        <v>70</v>
      </c>
      <c r="F1001" t="s">
        <v>14</v>
      </c>
      <c r="G1001">
        <v>810</v>
      </c>
      <c r="H1001">
        <f t="shared" si="110"/>
        <v>81</v>
      </c>
      <c r="I1001" t="s">
        <v>9</v>
      </c>
      <c r="J1001">
        <v>1</v>
      </c>
      <c r="K1001" t="s">
        <v>6255</v>
      </c>
      <c r="L1001" t="s">
        <v>8</v>
      </c>
      <c r="M1001" t="s">
        <v>14</v>
      </c>
      <c r="N1001" t="str">
        <f t="shared" si="112"/>
        <v>F</v>
      </c>
      <c r="O1001" t="s">
        <v>1139</v>
      </c>
      <c r="P1001" t="s">
        <v>1931</v>
      </c>
      <c r="Q1001" t="s">
        <v>221</v>
      </c>
      <c r="R1001">
        <v>4</v>
      </c>
      <c r="S1001">
        <f t="shared" si="113"/>
        <v>2019</v>
      </c>
      <c r="T1001" t="s">
        <v>12</v>
      </c>
      <c r="U1001">
        <v>0.999999999999999</v>
      </c>
      <c r="V1001" t="s">
        <v>3363</v>
      </c>
      <c r="W1001">
        <f>VLOOKUP(Q1001,'PBT Tag Rates'!$B$5:$E$44,4,FALSE)</f>
        <v>0.95971980899999998</v>
      </c>
      <c r="X1001">
        <v>1</v>
      </c>
      <c r="Y1001" s="14">
        <f>IFERROR(LOOKUP(H1001,{30,43,48,53,58,63,68,73,78,83,88,93,97},{42,47,52,57,62,67,72,77,82,87,92,99,100}),999)</f>
        <v>82</v>
      </c>
      <c r="Z1001" s="17">
        <f t="shared" si="114"/>
        <v>1.4285714285714286</v>
      </c>
      <c r="AA1001" s="17">
        <f t="shared" si="115"/>
        <v>1.4285714285714286</v>
      </c>
      <c r="AB1001" s="17">
        <f t="shared" si="116"/>
        <v>2.518344052903343</v>
      </c>
      <c r="AC1001" s="17" t="s">
        <v>17654</v>
      </c>
    </row>
    <row r="1002" spans="1:29" x14ac:dyDescent="0.25">
      <c r="A1002" t="s">
        <v>3339</v>
      </c>
      <c r="B1002" s="166" t="s">
        <v>6256</v>
      </c>
      <c r="C1002" t="s">
        <v>6257</v>
      </c>
      <c r="D1002" s="1">
        <v>45164</v>
      </c>
      <c r="E1002">
        <f t="shared" si="111"/>
        <v>70</v>
      </c>
      <c r="F1002" t="s">
        <v>14</v>
      </c>
      <c r="G1002">
        <v>850</v>
      </c>
      <c r="H1002">
        <f t="shared" si="110"/>
        <v>85</v>
      </c>
      <c r="I1002" t="s">
        <v>7</v>
      </c>
      <c r="J1002" t="s">
        <v>8</v>
      </c>
      <c r="K1002" t="s">
        <v>6258</v>
      </c>
      <c r="L1002" t="s">
        <v>8</v>
      </c>
      <c r="M1002" t="s">
        <v>14</v>
      </c>
      <c r="N1002" t="str">
        <f t="shared" si="112"/>
        <v>F</v>
      </c>
      <c r="O1002" t="s">
        <v>8</v>
      </c>
      <c r="P1002" t="s">
        <v>8</v>
      </c>
      <c r="Q1002" t="s">
        <v>11</v>
      </c>
      <c r="R1002" t="s">
        <v>8</v>
      </c>
      <c r="S1002" t="str">
        <f t="shared" si="113"/>
        <v>U</v>
      </c>
      <c r="T1002" t="s">
        <v>12</v>
      </c>
      <c r="U1002">
        <v>1</v>
      </c>
      <c r="V1002" t="s">
        <v>11</v>
      </c>
      <c r="W1002" t="e">
        <f>VLOOKUP(Q1002,'PBT Tag Rates'!$B$5:$E$44,4,FALSE)</f>
        <v>#N/A</v>
      </c>
      <c r="X1002">
        <v>1</v>
      </c>
      <c r="Y1002" s="14">
        <f>IFERROR(LOOKUP(H1002,{30,43,48,53,58,63,68,73,78,83,88,93,97},{42,47,52,57,62,67,72,77,82,87,92,99,100}),999)</f>
        <v>87</v>
      </c>
      <c r="Z1002" s="17">
        <f t="shared" si="114"/>
        <v>1.4285714285714286</v>
      </c>
      <c r="AA1002" s="17">
        <f t="shared" si="115"/>
        <v>1.4285714285714286</v>
      </c>
      <c r="AB1002" s="17">
        <f t="shared" si="116"/>
        <v>2.518344052903343</v>
      </c>
      <c r="AC1002" s="17" t="s">
        <v>17654</v>
      </c>
    </row>
    <row r="1003" spans="1:29" x14ac:dyDescent="0.25">
      <c r="A1003" t="s">
        <v>3339</v>
      </c>
      <c r="B1003" s="166" t="s">
        <v>6259</v>
      </c>
      <c r="C1003" t="s">
        <v>6260</v>
      </c>
      <c r="D1003" s="1">
        <v>45164</v>
      </c>
      <c r="E1003">
        <f t="shared" si="111"/>
        <v>70</v>
      </c>
      <c r="F1003" t="s">
        <v>14</v>
      </c>
      <c r="G1003">
        <v>760</v>
      </c>
      <c r="H1003">
        <f t="shared" si="110"/>
        <v>76</v>
      </c>
      <c r="I1003" t="s">
        <v>7</v>
      </c>
      <c r="J1003" t="s">
        <v>8</v>
      </c>
      <c r="K1003" t="s">
        <v>6261</v>
      </c>
      <c r="L1003" t="s">
        <v>8</v>
      </c>
      <c r="M1003" t="s">
        <v>14</v>
      </c>
      <c r="N1003" t="str">
        <f t="shared" si="112"/>
        <v>F</v>
      </c>
      <c r="O1003" t="s">
        <v>8</v>
      </c>
      <c r="P1003" t="s">
        <v>8</v>
      </c>
      <c r="Q1003" t="s">
        <v>11</v>
      </c>
      <c r="R1003" t="s">
        <v>8</v>
      </c>
      <c r="S1003" t="str">
        <f t="shared" si="113"/>
        <v>U</v>
      </c>
      <c r="T1003" t="s">
        <v>12</v>
      </c>
      <c r="U1003">
        <v>1</v>
      </c>
      <c r="V1003" t="s">
        <v>11</v>
      </c>
      <c r="W1003" t="e">
        <f>VLOOKUP(Q1003,'PBT Tag Rates'!$B$5:$E$44,4,FALSE)</f>
        <v>#N/A</v>
      </c>
      <c r="X1003">
        <v>1</v>
      </c>
      <c r="Y1003" s="14">
        <f>IFERROR(LOOKUP(H1003,{30,43,48,53,58,63,68,73,78,83,88,93,97},{42,47,52,57,62,67,72,77,82,87,92,99,100}),999)</f>
        <v>77</v>
      </c>
      <c r="Z1003" s="17">
        <f t="shared" si="114"/>
        <v>1.4285714285714286</v>
      </c>
      <c r="AA1003" s="17">
        <f t="shared" si="115"/>
        <v>1.4285714285714286</v>
      </c>
      <c r="AB1003" s="17">
        <f t="shared" si="116"/>
        <v>2.518344052903343</v>
      </c>
      <c r="AC1003" s="17" t="s">
        <v>17654</v>
      </c>
    </row>
    <row r="1004" spans="1:29" x14ac:dyDescent="0.25">
      <c r="A1004" t="s">
        <v>3339</v>
      </c>
      <c r="B1004" s="166" t="s">
        <v>6262</v>
      </c>
      <c r="C1004" t="s">
        <v>6263</v>
      </c>
      <c r="D1004" s="1">
        <v>45164</v>
      </c>
      <c r="E1004">
        <f t="shared" si="111"/>
        <v>70</v>
      </c>
      <c r="F1004" t="s">
        <v>6</v>
      </c>
      <c r="G1004">
        <v>740</v>
      </c>
      <c r="H1004">
        <f t="shared" si="110"/>
        <v>74</v>
      </c>
      <c r="I1004" t="s">
        <v>7</v>
      </c>
      <c r="J1004" t="s">
        <v>8</v>
      </c>
      <c r="K1004" t="s">
        <v>6264</v>
      </c>
      <c r="L1004" t="s">
        <v>8</v>
      </c>
      <c r="M1004" t="s">
        <v>14</v>
      </c>
      <c r="N1004" t="str">
        <f t="shared" si="112"/>
        <v>F</v>
      </c>
      <c r="O1004" t="s">
        <v>6265</v>
      </c>
      <c r="P1004" t="s">
        <v>6266</v>
      </c>
      <c r="Q1004" t="s">
        <v>221</v>
      </c>
      <c r="R1004">
        <v>4</v>
      </c>
      <c r="S1004">
        <f t="shared" si="113"/>
        <v>2019</v>
      </c>
      <c r="T1004" t="s">
        <v>12</v>
      </c>
      <c r="U1004">
        <v>0.999999999999999</v>
      </c>
      <c r="V1004" t="s">
        <v>3951</v>
      </c>
      <c r="W1004">
        <f>VLOOKUP(Q1004,'PBT Tag Rates'!$B$5:$E$44,4,FALSE)</f>
        <v>0.95971980899999998</v>
      </c>
      <c r="X1004">
        <v>1</v>
      </c>
      <c r="Y1004" s="14">
        <f>IFERROR(LOOKUP(H1004,{30,43,48,53,58,63,68,73,78,83,88,93,97},{42,47,52,57,62,67,72,77,82,87,92,99,100}),999)</f>
        <v>77</v>
      </c>
      <c r="Z1004" s="17">
        <f t="shared" si="114"/>
        <v>1.4285714285714286</v>
      </c>
      <c r="AA1004" s="17">
        <f t="shared" si="115"/>
        <v>1.4285714285714286</v>
      </c>
      <c r="AB1004" s="17">
        <f t="shared" si="116"/>
        <v>2.518344052903343</v>
      </c>
      <c r="AC1004" s="17" t="s">
        <v>17655</v>
      </c>
    </row>
    <row r="1005" spans="1:29" x14ac:dyDescent="0.25">
      <c r="A1005" t="s">
        <v>3339</v>
      </c>
      <c r="B1005" s="166" t="s">
        <v>6267</v>
      </c>
      <c r="C1005" t="s">
        <v>6268</v>
      </c>
      <c r="D1005" s="1">
        <v>45164</v>
      </c>
      <c r="E1005">
        <f t="shared" si="111"/>
        <v>70</v>
      </c>
      <c r="F1005" t="s">
        <v>14</v>
      </c>
      <c r="G1005">
        <v>790</v>
      </c>
      <c r="H1005">
        <f t="shared" si="110"/>
        <v>79</v>
      </c>
      <c r="I1005" t="s">
        <v>7</v>
      </c>
      <c r="J1005" t="s">
        <v>8</v>
      </c>
      <c r="K1005" t="s">
        <v>6269</v>
      </c>
      <c r="L1005" t="s">
        <v>8</v>
      </c>
      <c r="M1005" t="s">
        <v>14</v>
      </c>
      <c r="N1005" t="str">
        <f t="shared" si="112"/>
        <v>F</v>
      </c>
      <c r="O1005" t="s">
        <v>8</v>
      </c>
      <c r="P1005" t="s">
        <v>8</v>
      </c>
      <c r="Q1005" t="s">
        <v>11</v>
      </c>
      <c r="R1005" t="s">
        <v>8</v>
      </c>
      <c r="S1005" t="str">
        <f t="shared" si="113"/>
        <v>U</v>
      </c>
      <c r="T1005" t="s">
        <v>12</v>
      </c>
      <c r="U1005">
        <v>0.999999999999996</v>
      </c>
      <c r="V1005" t="s">
        <v>11</v>
      </c>
      <c r="W1005" t="e">
        <f>VLOOKUP(Q1005,'PBT Tag Rates'!$B$5:$E$44,4,FALSE)</f>
        <v>#N/A</v>
      </c>
      <c r="X1005">
        <v>1</v>
      </c>
      <c r="Y1005" s="14">
        <f>IFERROR(LOOKUP(H1005,{30,43,48,53,58,63,68,73,78,83,88,93,97},{42,47,52,57,62,67,72,77,82,87,92,99,100}),999)</f>
        <v>82</v>
      </c>
      <c r="Z1005" s="17">
        <f t="shared" si="114"/>
        <v>1.4285714285714286</v>
      </c>
      <c r="AA1005" s="17">
        <f t="shared" si="115"/>
        <v>1.4285714285714286</v>
      </c>
      <c r="AB1005" s="17">
        <f t="shared" si="116"/>
        <v>2.518344052903343</v>
      </c>
      <c r="AC1005" s="17" t="s">
        <v>17654</v>
      </c>
    </row>
    <row r="1006" spans="1:29" x14ac:dyDescent="0.25">
      <c r="A1006" t="s">
        <v>3339</v>
      </c>
      <c r="B1006" s="166" t="s">
        <v>6270</v>
      </c>
      <c r="C1006" t="s">
        <v>906</v>
      </c>
      <c r="D1006" s="1">
        <v>45164</v>
      </c>
      <c r="E1006">
        <f t="shared" si="111"/>
        <v>70</v>
      </c>
      <c r="F1006" t="s">
        <v>14</v>
      </c>
      <c r="G1006">
        <v>760</v>
      </c>
      <c r="H1006">
        <f t="shared" si="110"/>
        <v>76</v>
      </c>
      <c r="I1006" t="s">
        <v>7</v>
      </c>
      <c r="J1006" t="s">
        <v>8</v>
      </c>
      <c r="K1006" t="s">
        <v>6271</v>
      </c>
      <c r="L1006" t="s">
        <v>8</v>
      </c>
      <c r="M1006" t="s">
        <v>14</v>
      </c>
      <c r="N1006" t="str">
        <f t="shared" si="112"/>
        <v>F</v>
      </c>
      <c r="O1006" t="s">
        <v>686</v>
      </c>
      <c r="P1006" t="s">
        <v>687</v>
      </c>
      <c r="Q1006" t="s">
        <v>15</v>
      </c>
      <c r="R1006">
        <v>5</v>
      </c>
      <c r="S1006">
        <f t="shared" si="113"/>
        <v>2018</v>
      </c>
      <c r="T1006" t="s">
        <v>12</v>
      </c>
      <c r="U1006">
        <v>0.999999999999999</v>
      </c>
      <c r="V1006" t="s">
        <v>3653</v>
      </c>
      <c r="W1006">
        <f>VLOOKUP(Q1006,'PBT Tag Rates'!$B$5:$E$44,4,FALSE)</f>
        <v>0.80551598400000002</v>
      </c>
      <c r="X1006">
        <v>1</v>
      </c>
      <c r="Y1006" s="14">
        <f>IFERROR(LOOKUP(H1006,{30,43,48,53,58,63,68,73,78,83,88,93,97},{42,47,52,57,62,67,72,77,82,87,92,99,100}),999)</f>
        <v>77</v>
      </c>
      <c r="Z1006" s="17">
        <f t="shared" si="114"/>
        <v>1.4285714285714286</v>
      </c>
      <c r="AA1006" s="17">
        <f t="shared" si="115"/>
        <v>1.4285714285714286</v>
      </c>
      <c r="AB1006" s="17">
        <f t="shared" si="116"/>
        <v>2.518344052903343</v>
      </c>
      <c r="AC1006" s="17" t="s">
        <v>17655</v>
      </c>
    </row>
    <row r="1007" spans="1:29" x14ac:dyDescent="0.25">
      <c r="A1007" t="s">
        <v>3339</v>
      </c>
      <c r="B1007" s="166" t="s">
        <v>6272</v>
      </c>
      <c r="C1007" t="s">
        <v>6273</v>
      </c>
      <c r="D1007" s="1">
        <v>45164</v>
      </c>
      <c r="E1007">
        <f t="shared" si="111"/>
        <v>70</v>
      </c>
      <c r="F1007" t="s">
        <v>14</v>
      </c>
      <c r="G1007">
        <v>720</v>
      </c>
      <c r="H1007">
        <f t="shared" si="110"/>
        <v>72</v>
      </c>
      <c r="I1007" t="s">
        <v>7</v>
      </c>
      <c r="J1007" t="s">
        <v>8</v>
      </c>
      <c r="K1007" t="s">
        <v>6274</v>
      </c>
      <c r="L1007" t="s">
        <v>8</v>
      </c>
      <c r="M1007" t="s">
        <v>14</v>
      </c>
      <c r="N1007" t="str">
        <f t="shared" si="112"/>
        <v>F</v>
      </c>
      <c r="O1007" t="s">
        <v>2278</v>
      </c>
      <c r="P1007" t="s">
        <v>3657</v>
      </c>
      <c r="Q1007" t="s">
        <v>221</v>
      </c>
      <c r="R1007">
        <v>4</v>
      </c>
      <c r="S1007">
        <f t="shared" si="113"/>
        <v>2019</v>
      </c>
      <c r="T1007" t="s">
        <v>12</v>
      </c>
      <c r="U1007">
        <v>1</v>
      </c>
      <c r="V1007" t="s">
        <v>3363</v>
      </c>
      <c r="W1007">
        <f>VLOOKUP(Q1007,'PBT Tag Rates'!$B$5:$E$44,4,FALSE)</f>
        <v>0.95971980899999998</v>
      </c>
      <c r="X1007">
        <v>1</v>
      </c>
      <c r="Y1007" s="14">
        <f>IFERROR(LOOKUP(H1007,{30,43,48,53,58,63,68,73,78,83,88,93,97},{42,47,52,57,62,67,72,77,82,87,92,99,100}),999)</f>
        <v>72</v>
      </c>
      <c r="Z1007" s="17">
        <f t="shared" si="114"/>
        <v>1.4285714285714286</v>
      </c>
      <c r="AA1007" s="17">
        <f t="shared" si="115"/>
        <v>1.4285714285714286</v>
      </c>
      <c r="AB1007" s="17">
        <f t="shared" si="116"/>
        <v>2.518344052903343</v>
      </c>
      <c r="AC1007" s="17" t="s">
        <v>17654</v>
      </c>
    </row>
    <row r="1008" spans="1:29" x14ac:dyDescent="0.25">
      <c r="A1008" t="s">
        <v>3339</v>
      </c>
      <c r="B1008" s="166" t="s">
        <v>6275</v>
      </c>
      <c r="C1008" t="s">
        <v>6276</v>
      </c>
      <c r="D1008" s="1">
        <v>45164</v>
      </c>
      <c r="E1008">
        <f t="shared" si="111"/>
        <v>70</v>
      </c>
      <c r="F1008" t="s">
        <v>14</v>
      </c>
      <c r="G1008">
        <v>760</v>
      </c>
      <c r="H1008">
        <f t="shared" si="110"/>
        <v>76</v>
      </c>
      <c r="I1008" t="s">
        <v>7</v>
      </c>
      <c r="J1008" t="s">
        <v>8</v>
      </c>
      <c r="K1008" t="s">
        <v>6277</v>
      </c>
      <c r="L1008" t="s">
        <v>8</v>
      </c>
      <c r="M1008" t="s">
        <v>14</v>
      </c>
      <c r="N1008" t="str">
        <f t="shared" si="112"/>
        <v>F</v>
      </c>
      <c r="O1008" t="s">
        <v>2650</v>
      </c>
      <c r="P1008" t="s">
        <v>3432</v>
      </c>
      <c r="Q1008" t="s">
        <v>221</v>
      </c>
      <c r="R1008">
        <v>4</v>
      </c>
      <c r="S1008">
        <f t="shared" si="113"/>
        <v>2019</v>
      </c>
      <c r="T1008" t="s">
        <v>12</v>
      </c>
      <c r="U1008">
        <v>0.999999999999997</v>
      </c>
      <c r="V1008" t="s">
        <v>3386</v>
      </c>
      <c r="W1008">
        <f>VLOOKUP(Q1008,'PBT Tag Rates'!$B$5:$E$44,4,FALSE)</f>
        <v>0.95971980899999998</v>
      </c>
      <c r="X1008">
        <v>1</v>
      </c>
      <c r="Y1008" s="14">
        <f>IFERROR(LOOKUP(H1008,{30,43,48,53,58,63,68,73,78,83,88,93,97},{42,47,52,57,62,67,72,77,82,87,92,99,100}),999)</f>
        <v>77</v>
      </c>
      <c r="Z1008" s="17">
        <f t="shared" si="114"/>
        <v>1.4285714285714286</v>
      </c>
      <c r="AA1008" s="17">
        <f t="shared" si="115"/>
        <v>1.4285714285714286</v>
      </c>
      <c r="AB1008" s="17">
        <f t="shared" si="116"/>
        <v>2.518344052903343</v>
      </c>
      <c r="AC1008" s="17" t="s">
        <v>17654</v>
      </c>
    </row>
    <row r="1009" spans="1:29" x14ac:dyDescent="0.25">
      <c r="A1009" t="s">
        <v>3339</v>
      </c>
      <c r="B1009" s="166" t="s">
        <v>6278</v>
      </c>
      <c r="C1009" t="s">
        <v>6279</v>
      </c>
      <c r="D1009" s="1">
        <v>45164</v>
      </c>
      <c r="E1009">
        <f t="shared" si="111"/>
        <v>70</v>
      </c>
      <c r="F1009" t="s">
        <v>14</v>
      </c>
      <c r="G1009">
        <v>770</v>
      </c>
      <c r="H1009">
        <f t="shared" si="110"/>
        <v>77</v>
      </c>
      <c r="I1009" t="s">
        <v>7</v>
      </c>
      <c r="J1009" t="s">
        <v>8</v>
      </c>
      <c r="K1009" t="s">
        <v>6280</v>
      </c>
      <c r="L1009" t="s">
        <v>8</v>
      </c>
      <c r="M1009" t="s">
        <v>14</v>
      </c>
      <c r="N1009" t="str">
        <f t="shared" si="112"/>
        <v>F</v>
      </c>
      <c r="O1009" t="s">
        <v>219</v>
      </c>
      <c r="P1009" t="s">
        <v>220</v>
      </c>
      <c r="Q1009" t="s">
        <v>221</v>
      </c>
      <c r="R1009">
        <v>4</v>
      </c>
      <c r="S1009">
        <f t="shared" si="113"/>
        <v>2019</v>
      </c>
      <c r="T1009" t="s">
        <v>12</v>
      </c>
      <c r="U1009">
        <v>1</v>
      </c>
      <c r="V1009" t="s">
        <v>3363</v>
      </c>
      <c r="W1009">
        <f>VLOOKUP(Q1009,'PBT Tag Rates'!$B$5:$E$44,4,FALSE)</f>
        <v>0.95971980899999998</v>
      </c>
      <c r="X1009">
        <v>1</v>
      </c>
      <c r="Y1009" s="14">
        <f>IFERROR(LOOKUP(H1009,{30,43,48,53,58,63,68,73,78,83,88,93,97},{42,47,52,57,62,67,72,77,82,87,92,99,100}),999)</f>
        <v>77</v>
      </c>
      <c r="Z1009" s="17">
        <f t="shared" si="114"/>
        <v>1.4285714285714286</v>
      </c>
      <c r="AA1009" s="17">
        <f t="shared" si="115"/>
        <v>1.4285714285714286</v>
      </c>
      <c r="AB1009" s="17">
        <f t="shared" si="116"/>
        <v>2.518344052903343</v>
      </c>
      <c r="AC1009" s="17" t="s">
        <v>17654</v>
      </c>
    </row>
    <row r="1010" spans="1:29" x14ac:dyDescent="0.25">
      <c r="A1010" t="s">
        <v>3339</v>
      </c>
      <c r="B1010" s="166" t="s">
        <v>6281</v>
      </c>
      <c r="C1010" t="s">
        <v>6282</v>
      </c>
      <c r="D1010" s="1">
        <v>45164</v>
      </c>
      <c r="E1010">
        <f t="shared" si="111"/>
        <v>70</v>
      </c>
      <c r="F1010" t="s">
        <v>6</v>
      </c>
      <c r="G1010">
        <v>890</v>
      </c>
      <c r="H1010">
        <f t="shared" si="110"/>
        <v>89</v>
      </c>
      <c r="I1010" t="s">
        <v>9</v>
      </c>
      <c r="J1010">
        <v>1</v>
      </c>
      <c r="K1010" t="s">
        <v>6283</v>
      </c>
      <c r="L1010" t="s">
        <v>8</v>
      </c>
      <c r="M1010" t="s">
        <v>6</v>
      </c>
      <c r="N1010" t="str">
        <f t="shared" si="112"/>
        <v>M</v>
      </c>
      <c r="O1010" t="s">
        <v>997</v>
      </c>
      <c r="P1010" t="s">
        <v>998</v>
      </c>
      <c r="Q1010" t="s">
        <v>221</v>
      </c>
      <c r="R1010">
        <v>4</v>
      </c>
      <c r="S1010">
        <f t="shared" si="113"/>
        <v>2019</v>
      </c>
      <c r="T1010" t="s">
        <v>12</v>
      </c>
      <c r="U1010">
        <v>0.999999999999997</v>
      </c>
      <c r="V1010" t="s">
        <v>3386</v>
      </c>
      <c r="W1010">
        <f>VLOOKUP(Q1010,'PBT Tag Rates'!$B$5:$E$44,4,FALSE)</f>
        <v>0.95971980899999998</v>
      </c>
      <c r="X1010">
        <v>1</v>
      </c>
      <c r="Y1010" s="14">
        <f>IFERROR(LOOKUP(H1010,{30,43,48,53,58,63,68,73,78,83,88,93,97},{42,47,52,57,62,67,72,77,82,87,92,99,100}),999)</f>
        <v>92</v>
      </c>
      <c r="Z1010" s="17">
        <f t="shared" si="114"/>
        <v>1.4285714285714286</v>
      </c>
      <c r="AA1010" s="17">
        <f t="shared" si="115"/>
        <v>1.4285714285714286</v>
      </c>
      <c r="AB1010" s="17">
        <f t="shared" si="116"/>
        <v>2.518344052903343</v>
      </c>
      <c r="AC1010" s="17" t="s">
        <v>17654</v>
      </c>
    </row>
    <row r="1011" spans="1:29" x14ac:dyDescent="0.25">
      <c r="A1011" t="s">
        <v>3339</v>
      </c>
      <c r="B1011" s="166" t="s">
        <v>6284</v>
      </c>
      <c r="C1011" t="s">
        <v>908</v>
      </c>
      <c r="D1011" s="1">
        <v>45164</v>
      </c>
      <c r="E1011">
        <f t="shared" si="111"/>
        <v>70</v>
      </c>
      <c r="F1011" t="s">
        <v>14</v>
      </c>
      <c r="G1011">
        <v>710</v>
      </c>
      <c r="H1011">
        <f t="shared" si="110"/>
        <v>71</v>
      </c>
      <c r="I1011" t="s">
        <v>7</v>
      </c>
      <c r="J1011" t="s">
        <v>8</v>
      </c>
      <c r="K1011" t="s">
        <v>6285</v>
      </c>
      <c r="L1011" t="s">
        <v>8</v>
      </c>
      <c r="M1011" t="s">
        <v>14</v>
      </c>
      <c r="N1011" t="str">
        <f t="shared" si="112"/>
        <v>F</v>
      </c>
      <c r="O1011" t="s">
        <v>3945</v>
      </c>
      <c r="P1011" t="s">
        <v>4651</v>
      </c>
      <c r="Q1011" t="s">
        <v>281</v>
      </c>
      <c r="R1011">
        <v>4</v>
      </c>
      <c r="S1011">
        <f t="shared" si="113"/>
        <v>2019</v>
      </c>
      <c r="T1011" t="s">
        <v>12</v>
      </c>
      <c r="U1011">
        <v>0.999999999999998</v>
      </c>
      <c r="V1011" t="s">
        <v>3079</v>
      </c>
      <c r="W1011">
        <f>VLOOKUP(Q1011,'PBT Tag Rates'!$B$5:$E$44,4,FALSE)</f>
        <v>0.99705232300000002</v>
      </c>
      <c r="X1011">
        <v>1</v>
      </c>
      <c r="Y1011" s="14">
        <f>IFERROR(LOOKUP(H1011,{30,43,48,53,58,63,68,73,78,83,88,93,97},{42,47,52,57,62,67,72,77,82,87,92,99,100}),999)</f>
        <v>72</v>
      </c>
      <c r="Z1011" s="17">
        <f t="shared" si="114"/>
        <v>1.4285714285714286</v>
      </c>
      <c r="AA1011" s="17">
        <f t="shared" si="115"/>
        <v>1.4285714285714286</v>
      </c>
      <c r="AB1011" s="17">
        <f t="shared" si="116"/>
        <v>2.518344052903343</v>
      </c>
      <c r="AC1011" s="17" t="s">
        <v>17654</v>
      </c>
    </row>
    <row r="1012" spans="1:29" x14ac:dyDescent="0.25">
      <c r="A1012" t="s">
        <v>3339</v>
      </c>
      <c r="B1012" s="166" t="s">
        <v>6286</v>
      </c>
      <c r="C1012" t="s">
        <v>6287</v>
      </c>
      <c r="D1012" s="1">
        <v>45164</v>
      </c>
      <c r="E1012">
        <f t="shared" si="111"/>
        <v>70</v>
      </c>
      <c r="F1012" t="s">
        <v>14</v>
      </c>
      <c r="G1012">
        <v>810</v>
      </c>
      <c r="H1012">
        <f t="shared" si="110"/>
        <v>81</v>
      </c>
      <c r="I1012" t="s">
        <v>9</v>
      </c>
      <c r="J1012">
        <v>1</v>
      </c>
      <c r="K1012" t="s">
        <v>6288</v>
      </c>
      <c r="L1012" t="s">
        <v>8</v>
      </c>
      <c r="M1012" t="s">
        <v>14</v>
      </c>
      <c r="N1012" t="str">
        <f t="shared" si="112"/>
        <v>F</v>
      </c>
      <c r="O1012" t="s">
        <v>304</v>
      </c>
      <c r="P1012" t="s">
        <v>6289</v>
      </c>
      <c r="Q1012" t="s">
        <v>15</v>
      </c>
      <c r="R1012">
        <v>5</v>
      </c>
      <c r="S1012">
        <f t="shared" si="113"/>
        <v>2018</v>
      </c>
      <c r="T1012" t="s">
        <v>12</v>
      </c>
      <c r="U1012">
        <v>1</v>
      </c>
      <c r="V1012" t="s">
        <v>3386</v>
      </c>
      <c r="W1012">
        <f>VLOOKUP(Q1012,'PBT Tag Rates'!$B$5:$E$44,4,FALSE)</f>
        <v>0.80551598400000002</v>
      </c>
      <c r="X1012">
        <v>1</v>
      </c>
      <c r="Y1012" s="14">
        <f>IFERROR(LOOKUP(H1012,{30,43,48,53,58,63,68,73,78,83,88,93,97},{42,47,52,57,62,67,72,77,82,87,92,99,100}),999)</f>
        <v>82</v>
      </c>
      <c r="Z1012" s="17">
        <f t="shared" si="114"/>
        <v>1.4285714285714286</v>
      </c>
      <c r="AA1012" s="17">
        <f t="shared" si="115"/>
        <v>1.4285714285714286</v>
      </c>
      <c r="AB1012" s="17">
        <f t="shared" si="116"/>
        <v>2.518344052903343</v>
      </c>
      <c r="AC1012" s="17" t="s">
        <v>17654</v>
      </c>
    </row>
    <row r="1013" spans="1:29" x14ac:dyDescent="0.25">
      <c r="A1013" t="s">
        <v>3339</v>
      </c>
      <c r="B1013" s="166" t="s">
        <v>6290</v>
      </c>
      <c r="C1013" t="s">
        <v>6291</v>
      </c>
      <c r="D1013" s="1">
        <v>45164</v>
      </c>
      <c r="E1013">
        <f t="shared" si="111"/>
        <v>70</v>
      </c>
      <c r="F1013" t="s">
        <v>6</v>
      </c>
      <c r="G1013">
        <v>810</v>
      </c>
      <c r="H1013">
        <f t="shared" si="110"/>
        <v>81</v>
      </c>
      <c r="I1013" t="s">
        <v>7</v>
      </c>
      <c r="J1013" t="s">
        <v>8</v>
      </c>
      <c r="K1013" t="s">
        <v>6292</v>
      </c>
      <c r="L1013" t="s">
        <v>8</v>
      </c>
      <c r="M1013" t="s">
        <v>6</v>
      </c>
      <c r="N1013" t="str">
        <f t="shared" si="112"/>
        <v>M</v>
      </c>
      <c r="O1013" t="s">
        <v>3441</v>
      </c>
      <c r="P1013" t="s">
        <v>3941</v>
      </c>
      <c r="Q1013" t="s">
        <v>221</v>
      </c>
      <c r="R1013">
        <v>4</v>
      </c>
      <c r="S1013">
        <f t="shared" si="113"/>
        <v>2019</v>
      </c>
      <c r="T1013" t="s">
        <v>12</v>
      </c>
      <c r="U1013">
        <v>1</v>
      </c>
      <c r="V1013" t="s">
        <v>3363</v>
      </c>
      <c r="W1013">
        <f>VLOOKUP(Q1013,'PBT Tag Rates'!$B$5:$E$44,4,FALSE)</f>
        <v>0.95971980899999998</v>
      </c>
      <c r="X1013">
        <v>1</v>
      </c>
      <c r="Y1013" s="14">
        <f>IFERROR(LOOKUP(H1013,{30,43,48,53,58,63,68,73,78,83,88,93,97},{42,47,52,57,62,67,72,77,82,87,92,99,100}),999)</f>
        <v>82</v>
      </c>
      <c r="Z1013" s="17">
        <f t="shared" si="114"/>
        <v>1.4285714285714286</v>
      </c>
      <c r="AA1013" s="17">
        <f t="shared" si="115"/>
        <v>1.4285714285714286</v>
      </c>
      <c r="AB1013" s="17">
        <f t="shared" si="116"/>
        <v>2.518344052903343</v>
      </c>
      <c r="AC1013" s="17" t="s">
        <v>17654</v>
      </c>
    </row>
    <row r="1014" spans="1:29" x14ac:dyDescent="0.25">
      <c r="A1014" t="s">
        <v>3339</v>
      </c>
      <c r="B1014" s="166" t="s">
        <v>6293</v>
      </c>
      <c r="C1014" t="s">
        <v>6294</v>
      </c>
      <c r="D1014" s="1">
        <v>45164</v>
      </c>
      <c r="E1014">
        <f t="shared" si="111"/>
        <v>70</v>
      </c>
      <c r="F1014" t="s">
        <v>6</v>
      </c>
      <c r="G1014">
        <v>830</v>
      </c>
      <c r="H1014">
        <f t="shared" si="110"/>
        <v>83</v>
      </c>
      <c r="I1014" t="s">
        <v>9</v>
      </c>
      <c r="J1014">
        <v>1</v>
      </c>
      <c r="K1014" t="s">
        <v>6295</v>
      </c>
      <c r="L1014" t="s">
        <v>8</v>
      </c>
      <c r="M1014" t="s">
        <v>6</v>
      </c>
      <c r="N1014" t="str">
        <f t="shared" si="112"/>
        <v>M</v>
      </c>
      <c r="O1014" t="s">
        <v>2801</v>
      </c>
      <c r="P1014" t="s">
        <v>3037</v>
      </c>
      <c r="Q1014" t="s">
        <v>221</v>
      </c>
      <c r="R1014">
        <v>4</v>
      </c>
      <c r="S1014">
        <f t="shared" si="113"/>
        <v>2019</v>
      </c>
      <c r="T1014" t="s">
        <v>12</v>
      </c>
      <c r="U1014">
        <v>1</v>
      </c>
      <c r="V1014" t="s">
        <v>3396</v>
      </c>
      <c r="W1014">
        <f>VLOOKUP(Q1014,'PBT Tag Rates'!$B$5:$E$44,4,FALSE)</f>
        <v>0.95971980899999998</v>
      </c>
      <c r="X1014">
        <v>1</v>
      </c>
      <c r="Y1014" s="14">
        <f>IFERROR(LOOKUP(H1014,{30,43,48,53,58,63,68,73,78,83,88,93,97},{42,47,52,57,62,67,72,77,82,87,92,99,100}),999)</f>
        <v>87</v>
      </c>
      <c r="Z1014" s="17">
        <f t="shared" si="114"/>
        <v>1.4285714285714286</v>
      </c>
      <c r="AA1014" s="17">
        <f t="shared" si="115"/>
        <v>1.4285714285714286</v>
      </c>
      <c r="AB1014" s="17">
        <f t="shared" si="116"/>
        <v>2.518344052903343</v>
      </c>
      <c r="AC1014" s="17" t="s">
        <v>17655</v>
      </c>
    </row>
    <row r="1015" spans="1:29" x14ac:dyDescent="0.25">
      <c r="A1015" t="s">
        <v>3339</v>
      </c>
      <c r="B1015" s="166" t="s">
        <v>6296</v>
      </c>
      <c r="C1015" t="s">
        <v>6297</v>
      </c>
      <c r="D1015" s="1">
        <v>45164</v>
      </c>
      <c r="E1015">
        <f t="shared" si="111"/>
        <v>70</v>
      </c>
      <c r="F1015" t="s">
        <v>6</v>
      </c>
      <c r="G1015">
        <v>770</v>
      </c>
      <c r="H1015">
        <f t="shared" si="110"/>
        <v>77</v>
      </c>
      <c r="I1015" t="s">
        <v>7</v>
      </c>
      <c r="J1015" t="s">
        <v>8</v>
      </c>
      <c r="K1015" t="s">
        <v>6298</v>
      </c>
      <c r="L1015" t="s">
        <v>8</v>
      </c>
      <c r="M1015" t="s">
        <v>6</v>
      </c>
      <c r="N1015" t="str">
        <f t="shared" si="112"/>
        <v>M</v>
      </c>
      <c r="O1015" t="s">
        <v>1399</v>
      </c>
      <c r="P1015" t="s">
        <v>1400</v>
      </c>
      <c r="Q1015" t="s">
        <v>221</v>
      </c>
      <c r="R1015">
        <v>4</v>
      </c>
      <c r="S1015">
        <f t="shared" si="113"/>
        <v>2019</v>
      </c>
      <c r="T1015" t="s">
        <v>12</v>
      </c>
      <c r="U1015">
        <v>1</v>
      </c>
      <c r="V1015" t="s">
        <v>3346</v>
      </c>
      <c r="W1015">
        <f>VLOOKUP(Q1015,'PBT Tag Rates'!$B$5:$E$44,4,FALSE)</f>
        <v>0.95971980899999998</v>
      </c>
      <c r="X1015">
        <v>1</v>
      </c>
      <c r="Y1015" s="14">
        <f>IFERROR(LOOKUP(H1015,{30,43,48,53,58,63,68,73,78,83,88,93,97},{42,47,52,57,62,67,72,77,82,87,92,99,100}),999)</f>
        <v>77</v>
      </c>
      <c r="Z1015" s="17">
        <f t="shared" si="114"/>
        <v>1.4285714285714286</v>
      </c>
      <c r="AA1015" s="17">
        <f t="shared" si="115"/>
        <v>1.4285714285714286</v>
      </c>
      <c r="AB1015" s="17">
        <f t="shared" si="116"/>
        <v>2.518344052903343</v>
      </c>
      <c r="AC1015" s="17" t="s">
        <v>17654</v>
      </c>
    </row>
    <row r="1016" spans="1:29" x14ac:dyDescent="0.25">
      <c r="A1016" t="s">
        <v>3339</v>
      </c>
      <c r="B1016" s="166" t="s">
        <v>6299</v>
      </c>
      <c r="C1016" t="s">
        <v>6300</v>
      </c>
      <c r="D1016" s="1">
        <v>45164</v>
      </c>
      <c r="E1016">
        <f t="shared" si="111"/>
        <v>70</v>
      </c>
      <c r="F1016" t="s">
        <v>14</v>
      </c>
      <c r="G1016">
        <v>770</v>
      </c>
      <c r="H1016">
        <f t="shared" si="110"/>
        <v>77</v>
      </c>
      <c r="I1016" t="s">
        <v>7</v>
      </c>
      <c r="J1016" t="s">
        <v>8</v>
      </c>
      <c r="K1016" t="s">
        <v>6301</v>
      </c>
      <c r="L1016" t="s">
        <v>8</v>
      </c>
      <c r="M1016" t="s">
        <v>14</v>
      </c>
      <c r="N1016" t="str">
        <f t="shared" si="112"/>
        <v>F</v>
      </c>
      <c r="O1016" t="s">
        <v>8</v>
      </c>
      <c r="P1016" t="s">
        <v>8</v>
      </c>
      <c r="Q1016" t="s">
        <v>11</v>
      </c>
      <c r="R1016" t="s">
        <v>8</v>
      </c>
      <c r="S1016" t="str">
        <f t="shared" si="113"/>
        <v>U</v>
      </c>
      <c r="T1016" t="s">
        <v>12</v>
      </c>
      <c r="U1016">
        <v>1</v>
      </c>
      <c r="V1016" t="s">
        <v>11</v>
      </c>
      <c r="W1016" t="e">
        <f>VLOOKUP(Q1016,'PBT Tag Rates'!$B$5:$E$44,4,FALSE)</f>
        <v>#N/A</v>
      </c>
      <c r="X1016">
        <v>1</v>
      </c>
      <c r="Y1016" s="14">
        <f>IFERROR(LOOKUP(H1016,{30,43,48,53,58,63,68,73,78,83,88,93,97},{42,47,52,57,62,67,72,77,82,87,92,99,100}),999)</f>
        <v>77</v>
      </c>
      <c r="Z1016" s="17">
        <f t="shared" si="114"/>
        <v>1.4285714285714286</v>
      </c>
      <c r="AA1016" s="17">
        <f t="shared" si="115"/>
        <v>1.4285714285714286</v>
      </c>
      <c r="AB1016" s="17">
        <f t="shared" si="116"/>
        <v>2.518344052903343</v>
      </c>
      <c r="AC1016" s="17" t="s">
        <v>17654</v>
      </c>
    </row>
    <row r="1017" spans="1:29" x14ac:dyDescent="0.25">
      <c r="A1017" t="s">
        <v>3339</v>
      </c>
      <c r="B1017" s="166" t="s">
        <v>6302</v>
      </c>
      <c r="C1017" t="s">
        <v>6303</v>
      </c>
      <c r="D1017" s="1">
        <v>45164</v>
      </c>
      <c r="E1017">
        <f t="shared" si="111"/>
        <v>70</v>
      </c>
      <c r="F1017" t="s">
        <v>6</v>
      </c>
      <c r="G1017">
        <v>620</v>
      </c>
      <c r="H1017">
        <f t="shared" si="110"/>
        <v>62</v>
      </c>
      <c r="I1017" t="s">
        <v>7</v>
      </c>
      <c r="J1017" t="s">
        <v>8</v>
      </c>
      <c r="K1017" t="s">
        <v>8</v>
      </c>
      <c r="L1017" t="s">
        <v>8</v>
      </c>
      <c r="M1017" t="s">
        <v>6</v>
      </c>
      <c r="N1017" t="str">
        <f t="shared" si="112"/>
        <v>M</v>
      </c>
      <c r="O1017" t="s">
        <v>6304</v>
      </c>
      <c r="P1017" t="s">
        <v>6305</v>
      </c>
      <c r="Q1017" t="s">
        <v>918</v>
      </c>
      <c r="R1017">
        <v>3</v>
      </c>
      <c r="S1017">
        <f t="shared" si="113"/>
        <v>2020</v>
      </c>
      <c r="T1017" t="s">
        <v>12</v>
      </c>
      <c r="U1017">
        <v>0.999999999999997</v>
      </c>
      <c r="V1017" t="s">
        <v>3363</v>
      </c>
      <c r="W1017">
        <f>VLOOKUP(Q1017,'PBT Tag Rates'!$B$5:$E$44,4,FALSE)</f>
        <v>0.98961045999999997</v>
      </c>
      <c r="X1017">
        <v>1</v>
      </c>
      <c r="Y1017" s="14">
        <f>IFERROR(LOOKUP(H1017,{30,43,48,53,58,63,68,73,78,83,88,93,97},{42,47,52,57,62,67,72,77,82,87,92,99,100}),999)</f>
        <v>62</v>
      </c>
      <c r="Z1017" s="17">
        <f t="shared" si="114"/>
        <v>1.4285714285714286</v>
      </c>
      <c r="AA1017" s="17">
        <f t="shared" si="115"/>
        <v>1.4285714285714286</v>
      </c>
      <c r="AB1017" s="17">
        <f t="shared" si="116"/>
        <v>2.518344052903343</v>
      </c>
      <c r="AC1017" s="17" t="s">
        <v>17654</v>
      </c>
    </row>
    <row r="1018" spans="1:29" x14ac:dyDescent="0.25">
      <c r="A1018" t="s">
        <v>3339</v>
      </c>
      <c r="B1018" s="166" t="s">
        <v>6306</v>
      </c>
      <c r="C1018" t="s">
        <v>6307</v>
      </c>
      <c r="D1018" s="1">
        <v>45164</v>
      </c>
      <c r="E1018">
        <f t="shared" si="111"/>
        <v>70</v>
      </c>
      <c r="F1018" t="s">
        <v>14</v>
      </c>
      <c r="G1018">
        <v>840</v>
      </c>
      <c r="H1018">
        <f t="shared" si="110"/>
        <v>84</v>
      </c>
      <c r="I1018" t="s">
        <v>9</v>
      </c>
      <c r="J1018">
        <v>1</v>
      </c>
      <c r="K1018" t="s">
        <v>6308</v>
      </c>
      <c r="L1018" t="s">
        <v>49</v>
      </c>
      <c r="M1018" t="s">
        <v>759</v>
      </c>
      <c r="N1018" t="str">
        <f t="shared" si="112"/>
        <v>F</v>
      </c>
      <c r="O1018" t="s">
        <v>1943</v>
      </c>
      <c r="P1018" t="s">
        <v>1943</v>
      </c>
      <c r="Q1018" t="s">
        <v>1943</v>
      </c>
      <c r="R1018" t="s">
        <v>8</v>
      </c>
      <c r="S1018" t="str">
        <f t="shared" si="113"/>
        <v>U</v>
      </c>
      <c r="T1018" t="s">
        <v>8</v>
      </c>
      <c r="U1018" t="s">
        <v>8</v>
      </c>
      <c r="V1018" t="s">
        <v>1943</v>
      </c>
      <c r="W1018" t="e">
        <f>VLOOKUP(Q1018,'PBT Tag Rates'!$B$5:$E$44,4,FALSE)</f>
        <v>#N/A</v>
      </c>
      <c r="X1018">
        <v>1</v>
      </c>
      <c r="Y1018" s="14">
        <f>IFERROR(LOOKUP(H1018,{30,43,48,53,58,63,68,73,78,83,88,93,97},{42,47,52,57,62,67,72,77,82,87,92,99,100}),999)</f>
        <v>87</v>
      </c>
      <c r="Z1018" s="17">
        <f t="shared" si="114"/>
        <v>1.4285714285714286</v>
      </c>
      <c r="AA1018" s="17">
        <f t="shared" si="115"/>
        <v>1.4285714285714286</v>
      </c>
      <c r="AB1018" s="17">
        <f t="shared" si="116"/>
        <v>2.518344052903343</v>
      </c>
      <c r="AC1018" s="17" t="s">
        <v>17654</v>
      </c>
    </row>
    <row r="1019" spans="1:29" x14ac:dyDescent="0.25">
      <c r="A1019" t="s">
        <v>3339</v>
      </c>
      <c r="B1019" s="166" t="s">
        <v>6309</v>
      </c>
      <c r="C1019" t="s">
        <v>6310</v>
      </c>
      <c r="D1019" s="1">
        <v>45164</v>
      </c>
      <c r="E1019">
        <f t="shared" si="111"/>
        <v>70</v>
      </c>
      <c r="F1019" t="s">
        <v>6</v>
      </c>
      <c r="G1019">
        <v>850</v>
      </c>
      <c r="H1019">
        <f t="shared" si="110"/>
        <v>85</v>
      </c>
      <c r="I1019" t="s">
        <v>7</v>
      </c>
      <c r="J1019" t="s">
        <v>8</v>
      </c>
      <c r="K1019" t="s">
        <v>6311</v>
      </c>
      <c r="L1019" t="s">
        <v>8</v>
      </c>
      <c r="M1019" t="s">
        <v>6</v>
      </c>
      <c r="N1019" t="str">
        <f t="shared" si="112"/>
        <v>M</v>
      </c>
      <c r="O1019" t="s">
        <v>2633</v>
      </c>
      <c r="P1019" t="s">
        <v>2634</v>
      </c>
      <c r="Q1019" t="s">
        <v>281</v>
      </c>
      <c r="R1019">
        <v>4</v>
      </c>
      <c r="S1019">
        <f t="shared" si="113"/>
        <v>2019</v>
      </c>
      <c r="T1019" t="s">
        <v>12</v>
      </c>
      <c r="U1019">
        <v>1</v>
      </c>
      <c r="V1019" t="s">
        <v>3169</v>
      </c>
      <c r="W1019">
        <f>VLOOKUP(Q1019,'PBT Tag Rates'!$B$5:$E$44,4,FALSE)</f>
        <v>0.99705232300000002</v>
      </c>
      <c r="X1019">
        <v>1</v>
      </c>
      <c r="Y1019" s="14">
        <f>IFERROR(LOOKUP(H1019,{30,43,48,53,58,63,68,73,78,83,88,93,97},{42,47,52,57,62,67,72,77,82,87,92,99,100}),999)</f>
        <v>87</v>
      </c>
      <c r="Z1019" s="17">
        <f t="shared" si="114"/>
        <v>1.4285714285714286</v>
      </c>
      <c r="AA1019" s="17">
        <f t="shared" si="115"/>
        <v>1.4285714285714286</v>
      </c>
      <c r="AB1019" s="17">
        <f t="shared" si="116"/>
        <v>2.518344052903343</v>
      </c>
      <c r="AC1019" s="17" t="s">
        <v>17654</v>
      </c>
    </row>
    <row r="1020" spans="1:29" x14ac:dyDescent="0.25">
      <c r="A1020" t="s">
        <v>3339</v>
      </c>
      <c r="B1020" s="166" t="s">
        <v>6312</v>
      </c>
      <c r="C1020" t="s">
        <v>6313</v>
      </c>
      <c r="D1020" s="1">
        <v>45164</v>
      </c>
      <c r="E1020">
        <f t="shared" si="111"/>
        <v>70</v>
      </c>
      <c r="F1020" t="s">
        <v>6</v>
      </c>
      <c r="G1020">
        <v>770</v>
      </c>
      <c r="H1020">
        <f t="shared" si="110"/>
        <v>77</v>
      </c>
      <c r="I1020" t="s">
        <v>7</v>
      </c>
      <c r="J1020" t="s">
        <v>8</v>
      </c>
      <c r="K1020" t="s">
        <v>6314</v>
      </c>
      <c r="L1020" t="s">
        <v>8</v>
      </c>
      <c r="M1020" t="s">
        <v>14</v>
      </c>
      <c r="N1020" t="str">
        <f t="shared" si="112"/>
        <v>F</v>
      </c>
      <c r="O1020" t="s">
        <v>528</v>
      </c>
      <c r="P1020" t="s">
        <v>4854</v>
      </c>
      <c r="Q1020" t="s">
        <v>221</v>
      </c>
      <c r="R1020">
        <v>4</v>
      </c>
      <c r="S1020">
        <f t="shared" si="113"/>
        <v>2019</v>
      </c>
      <c r="T1020" t="s">
        <v>12</v>
      </c>
      <c r="U1020">
        <v>0.999999999999997</v>
      </c>
      <c r="V1020" t="s">
        <v>3346</v>
      </c>
      <c r="W1020">
        <f>VLOOKUP(Q1020,'PBT Tag Rates'!$B$5:$E$44,4,FALSE)</f>
        <v>0.95971980899999998</v>
      </c>
      <c r="X1020">
        <v>1</v>
      </c>
      <c r="Y1020" s="14">
        <f>IFERROR(LOOKUP(H1020,{30,43,48,53,58,63,68,73,78,83,88,93,97},{42,47,52,57,62,67,72,77,82,87,92,99,100}),999)</f>
        <v>77</v>
      </c>
      <c r="Z1020" s="17">
        <f t="shared" si="114"/>
        <v>1.4285714285714286</v>
      </c>
      <c r="AA1020" s="17">
        <f t="shared" si="115"/>
        <v>1.4285714285714286</v>
      </c>
      <c r="AB1020" s="17">
        <f t="shared" si="116"/>
        <v>2.518344052903343</v>
      </c>
      <c r="AC1020" s="17" t="s">
        <v>17654</v>
      </c>
    </row>
    <row r="1021" spans="1:29" x14ac:dyDescent="0.25">
      <c r="A1021" t="s">
        <v>3339</v>
      </c>
      <c r="B1021" s="166" t="s">
        <v>6315</v>
      </c>
      <c r="C1021" t="s">
        <v>6316</v>
      </c>
      <c r="D1021" s="1">
        <v>45164</v>
      </c>
      <c r="E1021">
        <f t="shared" si="111"/>
        <v>70</v>
      </c>
      <c r="F1021" t="s">
        <v>14</v>
      </c>
      <c r="G1021">
        <v>810</v>
      </c>
      <c r="H1021">
        <f t="shared" si="110"/>
        <v>81</v>
      </c>
      <c r="I1021" t="s">
        <v>9</v>
      </c>
      <c r="J1021">
        <v>1</v>
      </c>
      <c r="K1021" t="s">
        <v>6317</v>
      </c>
      <c r="L1021" t="s">
        <v>8</v>
      </c>
      <c r="M1021" t="s">
        <v>14</v>
      </c>
      <c r="N1021" t="str">
        <f t="shared" si="112"/>
        <v>F</v>
      </c>
      <c r="O1021" t="s">
        <v>6318</v>
      </c>
      <c r="P1021" t="s">
        <v>6319</v>
      </c>
      <c r="Q1021" t="s">
        <v>221</v>
      </c>
      <c r="R1021">
        <v>4</v>
      </c>
      <c r="S1021">
        <f t="shared" si="113"/>
        <v>2019</v>
      </c>
      <c r="T1021" t="s">
        <v>12</v>
      </c>
      <c r="U1021">
        <v>1</v>
      </c>
      <c r="V1021" t="s">
        <v>3357</v>
      </c>
      <c r="W1021">
        <f>VLOOKUP(Q1021,'PBT Tag Rates'!$B$5:$E$44,4,FALSE)</f>
        <v>0.95971980899999998</v>
      </c>
      <c r="X1021">
        <v>1</v>
      </c>
      <c r="Y1021" s="14">
        <f>IFERROR(LOOKUP(H1021,{30,43,48,53,58,63,68,73,78,83,88,93,97},{42,47,52,57,62,67,72,77,82,87,92,99,100}),999)</f>
        <v>82</v>
      </c>
      <c r="Z1021" s="17">
        <f t="shared" si="114"/>
        <v>1.4285714285714286</v>
      </c>
      <c r="AA1021" s="17">
        <f t="shared" si="115"/>
        <v>1.4285714285714286</v>
      </c>
      <c r="AB1021" s="17">
        <f t="shared" si="116"/>
        <v>2.518344052903343</v>
      </c>
      <c r="AC1021" s="17" t="s">
        <v>17654</v>
      </c>
    </row>
    <row r="1022" spans="1:29" x14ac:dyDescent="0.25">
      <c r="A1022" t="s">
        <v>3339</v>
      </c>
      <c r="B1022" s="166" t="s">
        <v>6320</v>
      </c>
      <c r="C1022" t="s">
        <v>909</v>
      </c>
      <c r="D1022" s="1">
        <v>45164</v>
      </c>
      <c r="E1022">
        <f t="shared" si="111"/>
        <v>70</v>
      </c>
      <c r="F1022" t="s">
        <v>6</v>
      </c>
      <c r="G1022">
        <v>690</v>
      </c>
      <c r="H1022">
        <f t="shared" si="110"/>
        <v>69</v>
      </c>
      <c r="I1022" t="s">
        <v>7</v>
      </c>
      <c r="J1022" t="s">
        <v>8</v>
      </c>
      <c r="K1022" t="s">
        <v>8</v>
      </c>
      <c r="L1022" t="s">
        <v>8</v>
      </c>
      <c r="M1022" t="s">
        <v>6</v>
      </c>
      <c r="N1022" t="str">
        <f t="shared" si="112"/>
        <v>M</v>
      </c>
      <c r="O1022" t="s">
        <v>8</v>
      </c>
      <c r="P1022" t="s">
        <v>8</v>
      </c>
      <c r="Q1022" t="s">
        <v>11</v>
      </c>
      <c r="R1022" t="s">
        <v>8</v>
      </c>
      <c r="S1022" t="str">
        <f t="shared" si="113"/>
        <v>U</v>
      </c>
      <c r="T1022" t="s">
        <v>12</v>
      </c>
      <c r="U1022">
        <v>0.999999999999998</v>
      </c>
      <c r="V1022" t="s">
        <v>11</v>
      </c>
      <c r="W1022" t="e">
        <f>VLOOKUP(Q1022,'PBT Tag Rates'!$B$5:$E$44,4,FALSE)</f>
        <v>#N/A</v>
      </c>
      <c r="X1022">
        <v>1</v>
      </c>
      <c r="Y1022" s="14">
        <f>IFERROR(LOOKUP(H1022,{30,43,48,53,58,63,68,73,78,83,88,93,97},{42,47,52,57,62,67,72,77,82,87,92,99,100}),999)</f>
        <v>72</v>
      </c>
      <c r="Z1022" s="17">
        <f t="shared" si="114"/>
        <v>1.4285714285714286</v>
      </c>
      <c r="AA1022" s="17">
        <f t="shared" si="115"/>
        <v>1.4285714285714286</v>
      </c>
      <c r="AB1022" s="17">
        <f t="shared" si="116"/>
        <v>2.518344052903343</v>
      </c>
      <c r="AC1022" s="17" t="s">
        <v>17654</v>
      </c>
    </row>
    <row r="1023" spans="1:29" x14ac:dyDescent="0.25">
      <c r="A1023" t="s">
        <v>3339</v>
      </c>
      <c r="B1023" s="166" t="s">
        <v>6321</v>
      </c>
      <c r="C1023" t="s">
        <v>6322</v>
      </c>
      <c r="D1023" s="1">
        <v>45164</v>
      </c>
      <c r="E1023">
        <f t="shared" si="111"/>
        <v>70</v>
      </c>
      <c r="F1023" t="s">
        <v>14</v>
      </c>
      <c r="G1023">
        <v>850</v>
      </c>
      <c r="H1023">
        <f t="shared" si="110"/>
        <v>85</v>
      </c>
      <c r="I1023" t="s">
        <v>9</v>
      </c>
      <c r="J1023">
        <v>1</v>
      </c>
      <c r="K1023" t="s">
        <v>6323</v>
      </c>
      <c r="L1023" t="s">
        <v>8</v>
      </c>
      <c r="M1023" t="s">
        <v>14</v>
      </c>
      <c r="N1023" t="str">
        <f t="shared" si="112"/>
        <v>F</v>
      </c>
      <c r="O1023" t="s">
        <v>2701</v>
      </c>
      <c r="P1023" t="s">
        <v>6324</v>
      </c>
      <c r="Q1023" t="s">
        <v>221</v>
      </c>
      <c r="R1023">
        <v>4</v>
      </c>
      <c r="S1023">
        <f t="shared" si="113"/>
        <v>2019</v>
      </c>
      <c r="T1023" t="s">
        <v>12</v>
      </c>
      <c r="U1023">
        <v>0.999999999999999</v>
      </c>
      <c r="V1023" t="s">
        <v>3357</v>
      </c>
      <c r="W1023">
        <f>VLOOKUP(Q1023,'PBT Tag Rates'!$B$5:$E$44,4,FALSE)</f>
        <v>0.95971980899999998</v>
      </c>
      <c r="X1023">
        <v>1</v>
      </c>
      <c r="Y1023" s="14">
        <f>IFERROR(LOOKUP(H1023,{30,43,48,53,58,63,68,73,78,83,88,93,97},{42,47,52,57,62,67,72,77,82,87,92,99,100}),999)</f>
        <v>87</v>
      </c>
      <c r="Z1023" s="17">
        <f t="shared" si="114"/>
        <v>1.4285714285714286</v>
      </c>
      <c r="AA1023" s="17">
        <f t="shared" si="115"/>
        <v>1.4285714285714286</v>
      </c>
      <c r="AB1023" s="17">
        <f t="shared" si="116"/>
        <v>2.518344052903343</v>
      </c>
      <c r="AC1023" s="17" t="s">
        <v>17654</v>
      </c>
    </row>
    <row r="1024" spans="1:29" x14ac:dyDescent="0.25">
      <c r="A1024" t="s">
        <v>3339</v>
      </c>
      <c r="B1024" s="166" t="s">
        <v>6325</v>
      </c>
      <c r="C1024" t="s">
        <v>6326</v>
      </c>
      <c r="D1024" s="1">
        <v>45164</v>
      </c>
      <c r="E1024">
        <f t="shared" si="111"/>
        <v>70</v>
      </c>
      <c r="F1024" t="s">
        <v>14</v>
      </c>
      <c r="G1024">
        <v>810</v>
      </c>
      <c r="H1024">
        <f t="shared" si="110"/>
        <v>81</v>
      </c>
      <c r="I1024" t="s">
        <v>9</v>
      </c>
      <c r="J1024">
        <v>1</v>
      </c>
      <c r="K1024" t="s">
        <v>6327</v>
      </c>
      <c r="L1024" t="s">
        <v>8</v>
      </c>
      <c r="M1024" t="s">
        <v>14</v>
      </c>
      <c r="N1024" t="str">
        <f t="shared" si="112"/>
        <v>F</v>
      </c>
      <c r="O1024" t="s">
        <v>1415</v>
      </c>
      <c r="P1024" t="s">
        <v>1818</v>
      </c>
      <c r="Q1024" t="s">
        <v>221</v>
      </c>
      <c r="R1024">
        <v>4</v>
      </c>
      <c r="S1024">
        <f t="shared" si="113"/>
        <v>2019</v>
      </c>
      <c r="T1024" t="s">
        <v>12</v>
      </c>
      <c r="U1024">
        <v>0.999999999999997</v>
      </c>
      <c r="V1024" t="s">
        <v>3396</v>
      </c>
      <c r="W1024">
        <f>VLOOKUP(Q1024,'PBT Tag Rates'!$B$5:$E$44,4,FALSE)</f>
        <v>0.95971980899999998</v>
      </c>
      <c r="X1024">
        <v>1</v>
      </c>
      <c r="Y1024" s="14">
        <f>IFERROR(LOOKUP(H1024,{30,43,48,53,58,63,68,73,78,83,88,93,97},{42,47,52,57,62,67,72,77,82,87,92,99,100}),999)</f>
        <v>82</v>
      </c>
      <c r="Z1024" s="17">
        <f t="shared" si="114"/>
        <v>1.4285714285714286</v>
      </c>
      <c r="AA1024" s="17">
        <f t="shared" si="115"/>
        <v>1.4285714285714286</v>
      </c>
      <c r="AB1024" s="17">
        <f t="shared" si="116"/>
        <v>2.518344052903343</v>
      </c>
      <c r="AC1024" s="17" t="s">
        <v>17655</v>
      </c>
    </row>
    <row r="1025" spans="1:29" x14ac:dyDescent="0.25">
      <c r="A1025" t="s">
        <v>3339</v>
      </c>
      <c r="B1025" s="166" t="s">
        <v>6328</v>
      </c>
      <c r="C1025" t="s">
        <v>6329</v>
      </c>
      <c r="D1025" s="1">
        <v>45164</v>
      </c>
      <c r="E1025">
        <f t="shared" si="111"/>
        <v>70</v>
      </c>
      <c r="F1025" t="s">
        <v>6</v>
      </c>
      <c r="G1025">
        <v>900</v>
      </c>
      <c r="H1025">
        <f t="shared" si="110"/>
        <v>90</v>
      </c>
      <c r="I1025" t="s">
        <v>7</v>
      </c>
      <c r="J1025" t="s">
        <v>8</v>
      </c>
      <c r="K1025" t="s">
        <v>6330</v>
      </c>
      <c r="L1025" t="s">
        <v>8</v>
      </c>
      <c r="M1025" t="s">
        <v>6</v>
      </c>
      <c r="N1025" t="str">
        <f t="shared" si="112"/>
        <v>M</v>
      </c>
      <c r="O1025" t="s">
        <v>2606</v>
      </c>
      <c r="P1025" t="s">
        <v>6331</v>
      </c>
      <c r="Q1025" t="s">
        <v>221</v>
      </c>
      <c r="R1025">
        <v>4</v>
      </c>
      <c r="S1025">
        <f t="shared" si="113"/>
        <v>2019</v>
      </c>
      <c r="T1025" t="s">
        <v>12</v>
      </c>
      <c r="U1025">
        <v>1</v>
      </c>
      <c r="V1025" t="s">
        <v>3386</v>
      </c>
      <c r="W1025">
        <f>VLOOKUP(Q1025,'PBT Tag Rates'!$B$5:$E$44,4,FALSE)</f>
        <v>0.95971980899999998</v>
      </c>
      <c r="X1025">
        <v>1</v>
      </c>
      <c r="Y1025" s="14">
        <f>IFERROR(LOOKUP(H1025,{30,43,48,53,58,63,68,73,78,83,88,93,97},{42,47,52,57,62,67,72,77,82,87,92,99,100}),999)</f>
        <v>92</v>
      </c>
      <c r="Z1025" s="17">
        <f t="shared" si="114"/>
        <v>1.4285714285714286</v>
      </c>
      <c r="AA1025" s="17">
        <f t="shared" si="115"/>
        <v>1.4285714285714286</v>
      </c>
      <c r="AB1025" s="17">
        <f t="shared" si="116"/>
        <v>2.518344052903343</v>
      </c>
      <c r="AC1025" s="17" t="s">
        <v>17654</v>
      </c>
    </row>
    <row r="1026" spans="1:29" x14ac:dyDescent="0.25">
      <c r="A1026" t="s">
        <v>3339</v>
      </c>
      <c r="B1026" s="166" t="s">
        <v>6332</v>
      </c>
      <c r="C1026" t="s">
        <v>6333</v>
      </c>
      <c r="D1026" s="1">
        <v>45164</v>
      </c>
      <c r="E1026">
        <f t="shared" si="111"/>
        <v>70</v>
      </c>
      <c r="F1026" t="s">
        <v>14</v>
      </c>
      <c r="G1026">
        <v>810</v>
      </c>
      <c r="H1026">
        <f t="shared" si="110"/>
        <v>81</v>
      </c>
      <c r="I1026" t="s">
        <v>7</v>
      </c>
      <c r="J1026" t="s">
        <v>8</v>
      </c>
      <c r="K1026" t="s">
        <v>6334</v>
      </c>
      <c r="L1026" t="s">
        <v>8</v>
      </c>
      <c r="M1026" t="s">
        <v>14</v>
      </c>
      <c r="N1026" t="str">
        <f t="shared" si="112"/>
        <v>F</v>
      </c>
      <c r="O1026" t="s">
        <v>356</v>
      </c>
      <c r="P1026" t="s">
        <v>623</v>
      </c>
      <c r="Q1026" t="s">
        <v>221</v>
      </c>
      <c r="R1026">
        <v>4</v>
      </c>
      <c r="S1026">
        <f t="shared" si="113"/>
        <v>2019</v>
      </c>
      <c r="T1026" t="s">
        <v>12</v>
      </c>
      <c r="U1026">
        <v>0.999999999999998</v>
      </c>
      <c r="V1026" t="s">
        <v>3951</v>
      </c>
      <c r="W1026">
        <f>VLOOKUP(Q1026,'PBT Tag Rates'!$B$5:$E$44,4,FALSE)</f>
        <v>0.95971980899999998</v>
      </c>
      <c r="X1026">
        <v>1</v>
      </c>
      <c r="Y1026" s="14">
        <f>IFERROR(LOOKUP(H1026,{30,43,48,53,58,63,68,73,78,83,88,93,97},{42,47,52,57,62,67,72,77,82,87,92,99,100}),999)</f>
        <v>82</v>
      </c>
      <c r="Z1026" s="17">
        <f t="shared" si="114"/>
        <v>1.4285714285714286</v>
      </c>
      <c r="AA1026" s="17">
        <f t="shared" si="115"/>
        <v>1.4285714285714286</v>
      </c>
      <c r="AB1026" s="17">
        <f t="shared" si="116"/>
        <v>2.518344052903343</v>
      </c>
      <c r="AC1026" s="17" t="s">
        <v>17655</v>
      </c>
    </row>
    <row r="1027" spans="1:29" x14ac:dyDescent="0.25">
      <c r="A1027" t="s">
        <v>3339</v>
      </c>
      <c r="B1027" s="166" t="s">
        <v>6335</v>
      </c>
      <c r="C1027" t="s">
        <v>6336</v>
      </c>
      <c r="D1027" s="1">
        <v>45164</v>
      </c>
      <c r="E1027">
        <f t="shared" si="111"/>
        <v>70</v>
      </c>
      <c r="F1027" t="s">
        <v>14</v>
      </c>
      <c r="G1027">
        <v>750</v>
      </c>
      <c r="H1027">
        <f t="shared" si="110"/>
        <v>75</v>
      </c>
      <c r="I1027" t="s">
        <v>7</v>
      </c>
      <c r="J1027" t="s">
        <v>8</v>
      </c>
      <c r="K1027" t="s">
        <v>6337</v>
      </c>
      <c r="L1027" t="s">
        <v>8</v>
      </c>
      <c r="M1027" t="s">
        <v>14</v>
      </c>
      <c r="N1027" t="str">
        <f t="shared" si="112"/>
        <v>F</v>
      </c>
      <c r="O1027" t="s">
        <v>690</v>
      </c>
      <c r="P1027" t="s">
        <v>6338</v>
      </c>
      <c r="Q1027" t="s">
        <v>221</v>
      </c>
      <c r="R1027">
        <v>4</v>
      </c>
      <c r="S1027">
        <f t="shared" si="113"/>
        <v>2019</v>
      </c>
      <c r="T1027" t="s">
        <v>12</v>
      </c>
      <c r="U1027">
        <v>0.999999999999998</v>
      </c>
      <c r="V1027" t="s">
        <v>3346</v>
      </c>
      <c r="W1027">
        <f>VLOOKUP(Q1027,'PBT Tag Rates'!$B$5:$E$44,4,FALSE)</f>
        <v>0.95971980899999998</v>
      </c>
      <c r="X1027">
        <v>1</v>
      </c>
      <c r="Y1027" s="14">
        <f>IFERROR(LOOKUP(H1027,{30,43,48,53,58,63,68,73,78,83,88,93,97},{42,47,52,57,62,67,72,77,82,87,92,99,100}),999)</f>
        <v>77</v>
      </c>
      <c r="Z1027" s="17">
        <f t="shared" si="114"/>
        <v>1.4285714285714286</v>
      </c>
      <c r="AA1027" s="17">
        <f t="shared" si="115"/>
        <v>1.4285714285714286</v>
      </c>
      <c r="AB1027" s="17">
        <f t="shared" si="116"/>
        <v>2.518344052903343</v>
      </c>
      <c r="AC1027" s="17" t="s">
        <v>17654</v>
      </c>
    </row>
    <row r="1028" spans="1:29" x14ac:dyDescent="0.25">
      <c r="A1028" t="s">
        <v>3339</v>
      </c>
      <c r="B1028" s="166" t="s">
        <v>6339</v>
      </c>
      <c r="C1028" t="s">
        <v>6340</v>
      </c>
      <c r="D1028" s="1">
        <v>45164</v>
      </c>
      <c r="E1028">
        <f t="shared" si="111"/>
        <v>70</v>
      </c>
      <c r="F1028" t="s">
        <v>14</v>
      </c>
      <c r="G1028">
        <v>790</v>
      </c>
      <c r="H1028">
        <f t="shared" si="110"/>
        <v>79</v>
      </c>
      <c r="I1028" t="s">
        <v>7</v>
      </c>
      <c r="J1028" t="s">
        <v>8</v>
      </c>
      <c r="K1028" t="s">
        <v>6341</v>
      </c>
      <c r="L1028" t="s">
        <v>8</v>
      </c>
      <c r="M1028" t="s">
        <v>14</v>
      </c>
      <c r="N1028" t="str">
        <f t="shared" si="112"/>
        <v>F</v>
      </c>
      <c r="O1028" t="s">
        <v>4362</v>
      </c>
      <c r="P1028" t="s">
        <v>4363</v>
      </c>
      <c r="Q1028" t="s">
        <v>281</v>
      </c>
      <c r="R1028">
        <v>4</v>
      </c>
      <c r="S1028">
        <f t="shared" si="113"/>
        <v>2019</v>
      </c>
      <c r="T1028" t="s">
        <v>12</v>
      </c>
      <c r="U1028">
        <v>1</v>
      </c>
      <c r="V1028" t="s">
        <v>3169</v>
      </c>
      <c r="W1028">
        <f>VLOOKUP(Q1028,'PBT Tag Rates'!$B$5:$E$44,4,FALSE)</f>
        <v>0.99705232300000002</v>
      </c>
      <c r="X1028">
        <v>1</v>
      </c>
      <c r="Y1028" s="14">
        <f>IFERROR(LOOKUP(H1028,{30,43,48,53,58,63,68,73,78,83,88,93,97},{42,47,52,57,62,67,72,77,82,87,92,99,100}),999)</f>
        <v>82</v>
      </c>
      <c r="Z1028" s="17">
        <f t="shared" si="114"/>
        <v>1.4285714285714286</v>
      </c>
      <c r="AA1028" s="17">
        <f t="shared" si="115"/>
        <v>1.4285714285714286</v>
      </c>
      <c r="AB1028" s="17">
        <f t="shared" si="116"/>
        <v>2.518344052903343</v>
      </c>
      <c r="AC1028" s="17" t="s">
        <v>17654</v>
      </c>
    </row>
    <row r="1029" spans="1:29" x14ac:dyDescent="0.25">
      <c r="A1029" t="s">
        <v>3339</v>
      </c>
      <c r="B1029" s="166" t="s">
        <v>6342</v>
      </c>
      <c r="C1029" t="s">
        <v>6343</v>
      </c>
      <c r="D1029" s="1">
        <v>45164</v>
      </c>
      <c r="E1029">
        <f t="shared" si="111"/>
        <v>70</v>
      </c>
      <c r="F1029" t="s">
        <v>6</v>
      </c>
      <c r="G1029">
        <v>580</v>
      </c>
      <c r="H1029">
        <f t="shared" si="110"/>
        <v>58</v>
      </c>
      <c r="I1029" t="s">
        <v>7</v>
      </c>
      <c r="J1029" t="s">
        <v>8</v>
      </c>
      <c r="K1029" t="s">
        <v>8</v>
      </c>
      <c r="L1029" t="s">
        <v>8</v>
      </c>
      <c r="M1029" t="s">
        <v>6</v>
      </c>
      <c r="N1029" t="str">
        <f t="shared" si="112"/>
        <v>M</v>
      </c>
      <c r="O1029" t="s">
        <v>6344</v>
      </c>
      <c r="P1029" t="s">
        <v>6345</v>
      </c>
      <c r="Q1029" t="s">
        <v>918</v>
      </c>
      <c r="R1029">
        <v>3</v>
      </c>
      <c r="S1029">
        <f t="shared" si="113"/>
        <v>2020</v>
      </c>
      <c r="T1029" t="s">
        <v>12</v>
      </c>
      <c r="U1029">
        <v>0.999999999999996</v>
      </c>
      <c r="V1029" t="s">
        <v>3363</v>
      </c>
      <c r="W1029">
        <f>VLOOKUP(Q1029,'PBT Tag Rates'!$B$5:$E$44,4,FALSE)</f>
        <v>0.98961045999999997</v>
      </c>
      <c r="X1029">
        <v>1</v>
      </c>
      <c r="Y1029" s="14">
        <f>IFERROR(LOOKUP(H1029,{30,43,48,53,58,63,68,73,78,83,88,93,97},{42,47,52,57,62,67,72,77,82,87,92,99,100}),999)</f>
        <v>62</v>
      </c>
      <c r="Z1029" s="17">
        <f t="shared" si="114"/>
        <v>1.4285714285714286</v>
      </c>
      <c r="AA1029" s="17">
        <f t="shared" si="115"/>
        <v>1.4285714285714286</v>
      </c>
      <c r="AB1029" s="17">
        <f t="shared" si="116"/>
        <v>2.518344052903343</v>
      </c>
      <c r="AC1029" s="17" t="s">
        <v>17654</v>
      </c>
    </row>
    <row r="1030" spans="1:29" x14ac:dyDescent="0.25">
      <c r="A1030" t="s">
        <v>3339</v>
      </c>
      <c r="B1030" s="166" t="s">
        <v>6346</v>
      </c>
      <c r="C1030" t="s">
        <v>6347</v>
      </c>
      <c r="D1030" s="1">
        <v>45164</v>
      </c>
      <c r="E1030">
        <f t="shared" si="111"/>
        <v>70</v>
      </c>
      <c r="F1030" t="s">
        <v>14</v>
      </c>
      <c r="G1030">
        <v>880</v>
      </c>
      <c r="H1030">
        <f t="shared" si="110"/>
        <v>88</v>
      </c>
      <c r="I1030" t="s">
        <v>7</v>
      </c>
      <c r="J1030" t="s">
        <v>8</v>
      </c>
      <c r="K1030" t="s">
        <v>6348</v>
      </c>
      <c r="L1030" t="s">
        <v>8</v>
      </c>
      <c r="M1030" t="s">
        <v>14</v>
      </c>
      <c r="N1030" t="str">
        <f t="shared" si="112"/>
        <v>F</v>
      </c>
      <c r="O1030" t="s">
        <v>5007</v>
      </c>
      <c r="P1030" t="s">
        <v>5008</v>
      </c>
      <c r="Q1030" t="s">
        <v>221</v>
      </c>
      <c r="R1030">
        <v>4</v>
      </c>
      <c r="S1030">
        <f t="shared" si="113"/>
        <v>2019</v>
      </c>
      <c r="T1030" t="s">
        <v>12</v>
      </c>
      <c r="U1030">
        <v>1.00000000000001</v>
      </c>
      <c r="V1030" t="s">
        <v>3363</v>
      </c>
      <c r="W1030">
        <f>VLOOKUP(Q1030,'PBT Tag Rates'!$B$5:$E$44,4,FALSE)</f>
        <v>0.95971980899999998</v>
      </c>
      <c r="X1030">
        <v>1</v>
      </c>
      <c r="Y1030" s="14">
        <f>IFERROR(LOOKUP(H1030,{30,43,48,53,58,63,68,73,78,83,88,93,97},{42,47,52,57,62,67,72,77,82,87,92,99,100}),999)</f>
        <v>92</v>
      </c>
      <c r="Z1030" s="17">
        <f t="shared" si="114"/>
        <v>1.4285714285714286</v>
      </c>
      <c r="AA1030" s="17">
        <f t="shared" si="115"/>
        <v>1.4285714285714286</v>
      </c>
      <c r="AB1030" s="17">
        <f t="shared" si="116"/>
        <v>2.518344052903343</v>
      </c>
      <c r="AC1030" s="17" t="s">
        <v>17654</v>
      </c>
    </row>
    <row r="1031" spans="1:29" x14ac:dyDescent="0.25">
      <c r="A1031" t="s">
        <v>3339</v>
      </c>
      <c r="B1031" s="166" t="s">
        <v>6349</v>
      </c>
      <c r="C1031" t="s">
        <v>6350</v>
      </c>
      <c r="D1031" s="1">
        <v>45164</v>
      </c>
      <c r="E1031">
        <f t="shared" si="111"/>
        <v>70</v>
      </c>
      <c r="F1031" t="s">
        <v>6</v>
      </c>
      <c r="G1031">
        <v>700</v>
      </c>
      <c r="H1031">
        <f t="shared" si="110"/>
        <v>70</v>
      </c>
      <c r="I1031" t="s">
        <v>7</v>
      </c>
      <c r="J1031" t="s">
        <v>8</v>
      </c>
      <c r="K1031" t="s">
        <v>6351</v>
      </c>
      <c r="L1031" t="s">
        <v>8</v>
      </c>
      <c r="M1031" t="s">
        <v>6</v>
      </c>
      <c r="N1031" t="str">
        <f t="shared" si="112"/>
        <v>M</v>
      </c>
      <c r="O1031" t="s">
        <v>8</v>
      </c>
      <c r="P1031" t="s">
        <v>8</v>
      </c>
      <c r="Q1031" t="s">
        <v>11</v>
      </c>
      <c r="R1031" t="s">
        <v>8</v>
      </c>
      <c r="S1031" t="str">
        <f t="shared" si="113"/>
        <v>U</v>
      </c>
      <c r="T1031" t="s">
        <v>12</v>
      </c>
      <c r="U1031">
        <v>1</v>
      </c>
      <c r="V1031" t="s">
        <v>11</v>
      </c>
      <c r="W1031" t="e">
        <f>VLOOKUP(Q1031,'PBT Tag Rates'!$B$5:$E$44,4,FALSE)</f>
        <v>#N/A</v>
      </c>
      <c r="X1031">
        <v>1</v>
      </c>
      <c r="Y1031" s="14">
        <f>IFERROR(LOOKUP(H1031,{30,43,48,53,58,63,68,73,78,83,88,93,97},{42,47,52,57,62,67,72,77,82,87,92,99,100}),999)</f>
        <v>72</v>
      </c>
      <c r="Z1031" s="17">
        <f t="shared" si="114"/>
        <v>1.4285714285714286</v>
      </c>
      <c r="AA1031" s="17">
        <f t="shared" si="115"/>
        <v>1.4285714285714286</v>
      </c>
      <c r="AB1031" s="17">
        <f t="shared" si="116"/>
        <v>2.518344052903343</v>
      </c>
      <c r="AC1031" s="17" t="s">
        <v>17654</v>
      </c>
    </row>
    <row r="1032" spans="1:29" x14ac:dyDescent="0.25">
      <c r="A1032" t="s">
        <v>3339</v>
      </c>
      <c r="B1032" s="166" t="s">
        <v>6352</v>
      </c>
      <c r="C1032" t="s">
        <v>6353</v>
      </c>
      <c r="D1032" s="1">
        <v>45164</v>
      </c>
      <c r="E1032">
        <f t="shared" si="111"/>
        <v>70</v>
      </c>
      <c r="F1032" t="s">
        <v>14</v>
      </c>
      <c r="G1032">
        <v>820</v>
      </c>
      <c r="H1032">
        <f t="shared" si="110"/>
        <v>82</v>
      </c>
      <c r="I1032" t="s">
        <v>7</v>
      </c>
      <c r="J1032" t="s">
        <v>8</v>
      </c>
      <c r="K1032" t="s">
        <v>6354</v>
      </c>
      <c r="L1032" t="s">
        <v>8</v>
      </c>
      <c r="M1032" t="s">
        <v>14</v>
      </c>
      <c r="N1032" t="str">
        <f t="shared" si="112"/>
        <v>F</v>
      </c>
      <c r="O1032" t="s">
        <v>1322</v>
      </c>
      <c r="P1032" t="s">
        <v>1323</v>
      </c>
      <c r="Q1032" t="s">
        <v>221</v>
      </c>
      <c r="R1032">
        <v>4</v>
      </c>
      <c r="S1032">
        <f t="shared" si="113"/>
        <v>2019</v>
      </c>
      <c r="T1032" t="s">
        <v>12</v>
      </c>
      <c r="U1032">
        <v>1</v>
      </c>
      <c r="V1032" t="s">
        <v>3346</v>
      </c>
      <c r="W1032">
        <f>VLOOKUP(Q1032,'PBT Tag Rates'!$B$5:$E$44,4,FALSE)</f>
        <v>0.95971980899999998</v>
      </c>
      <c r="X1032">
        <v>1</v>
      </c>
      <c r="Y1032" s="14">
        <f>IFERROR(LOOKUP(H1032,{30,43,48,53,58,63,68,73,78,83,88,93,97},{42,47,52,57,62,67,72,77,82,87,92,99,100}),999)</f>
        <v>82</v>
      </c>
      <c r="Z1032" s="17">
        <f t="shared" si="114"/>
        <v>1.4285714285714286</v>
      </c>
      <c r="AA1032" s="17">
        <f t="shared" si="115"/>
        <v>1.4285714285714286</v>
      </c>
      <c r="AB1032" s="17">
        <f t="shared" si="116"/>
        <v>2.518344052903343</v>
      </c>
      <c r="AC1032" s="17" t="s">
        <v>17654</v>
      </c>
    </row>
    <row r="1033" spans="1:29" x14ac:dyDescent="0.25">
      <c r="A1033" t="s">
        <v>3339</v>
      </c>
      <c r="B1033" s="166" t="s">
        <v>6355</v>
      </c>
      <c r="C1033" t="s">
        <v>6356</v>
      </c>
      <c r="D1033" s="1">
        <v>45164</v>
      </c>
      <c r="E1033">
        <f t="shared" si="111"/>
        <v>70</v>
      </c>
      <c r="F1033" t="s">
        <v>6</v>
      </c>
      <c r="G1033">
        <v>740</v>
      </c>
      <c r="H1033">
        <f t="shared" si="110"/>
        <v>74</v>
      </c>
      <c r="I1033" t="s">
        <v>7</v>
      </c>
      <c r="J1033" t="s">
        <v>8</v>
      </c>
      <c r="K1033" t="s">
        <v>6357</v>
      </c>
      <c r="L1033" t="s">
        <v>8</v>
      </c>
      <c r="M1033" t="s">
        <v>6</v>
      </c>
      <c r="N1033" t="str">
        <f t="shared" si="112"/>
        <v>M</v>
      </c>
      <c r="O1033" t="s">
        <v>518</v>
      </c>
      <c r="P1033" t="s">
        <v>519</v>
      </c>
      <c r="Q1033" t="s">
        <v>221</v>
      </c>
      <c r="R1033">
        <v>4</v>
      </c>
      <c r="S1033">
        <f t="shared" si="113"/>
        <v>2019</v>
      </c>
      <c r="T1033" t="s">
        <v>12</v>
      </c>
      <c r="U1033">
        <v>1</v>
      </c>
      <c r="V1033" t="s">
        <v>3543</v>
      </c>
      <c r="W1033">
        <f>VLOOKUP(Q1033,'PBT Tag Rates'!$B$5:$E$44,4,FALSE)</f>
        <v>0.95971980899999998</v>
      </c>
      <c r="X1033">
        <v>1</v>
      </c>
      <c r="Y1033" s="14">
        <f>IFERROR(LOOKUP(H1033,{30,43,48,53,58,63,68,73,78,83,88,93,97},{42,47,52,57,62,67,72,77,82,87,92,99,100}),999)</f>
        <v>77</v>
      </c>
      <c r="Z1033" s="17">
        <f t="shared" si="114"/>
        <v>1.4285714285714286</v>
      </c>
      <c r="AA1033" s="17">
        <f t="shared" si="115"/>
        <v>1.4285714285714286</v>
      </c>
      <c r="AB1033" s="17">
        <f t="shared" si="116"/>
        <v>2.518344052903343</v>
      </c>
      <c r="AC1033" s="17" t="s">
        <v>17655</v>
      </c>
    </row>
    <row r="1034" spans="1:29" x14ac:dyDescent="0.25">
      <c r="A1034" t="s">
        <v>3339</v>
      </c>
      <c r="B1034" s="166" t="s">
        <v>6358</v>
      </c>
      <c r="C1034" t="s">
        <v>6359</v>
      </c>
      <c r="D1034" s="1">
        <v>45164</v>
      </c>
      <c r="E1034">
        <f t="shared" si="111"/>
        <v>70</v>
      </c>
      <c r="F1034" t="s">
        <v>14</v>
      </c>
      <c r="G1034">
        <v>800</v>
      </c>
      <c r="H1034">
        <f t="shared" si="110"/>
        <v>80</v>
      </c>
      <c r="I1034" t="s">
        <v>7</v>
      </c>
      <c r="J1034" t="s">
        <v>8</v>
      </c>
      <c r="K1034" t="s">
        <v>6360</v>
      </c>
      <c r="L1034" t="s">
        <v>8</v>
      </c>
      <c r="M1034" t="s">
        <v>14</v>
      </c>
      <c r="N1034" t="str">
        <f t="shared" si="112"/>
        <v>F</v>
      </c>
      <c r="O1034" t="s">
        <v>250</v>
      </c>
      <c r="P1034" t="s">
        <v>357</v>
      </c>
      <c r="Q1034" t="s">
        <v>15</v>
      </c>
      <c r="R1034">
        <v>5</v>
      </c>
      <c r="S1034">
        <f t="shared" si="113"/>
        <v>2018</v>
      </c>
      <c r="T1034" t="s">
        <v>12</v>
      </c>
      <c r="U1034">
        <v>1</v>
      </c>
      <c r="V1034" t="s">
        <v>3386</v>
      </c>
      <c r="W1034">
        <f>VLOOKUP(Q1034,'PBT Tag Rates'!$B$5:$E$44,4,FALSE)</f>
        <v>0.80551598400000002</v>
      </c>
      <c r="X1034">
        <v>1</v>
      </c>
      <c r="Y1034" s="14">
        <f>IFERROR(LOOKUP(H1034,{30,43,48,53,58,63,68,73,78,83,88,93,97},{42,47,52,57,62,67,72,77,82,87,92,99,100}),999)</f>
        <v>82</v>
      </c>
      <c r="Z1034" s="17">
        <f t="shared" si="114"/>
        <v>1.4285714285714286</v>
      </c>
      <c r="AA1034" s="17">
        <f t="shared" si="115"/>
        <v>1.4285714285714286</v>
      </c>
      <c r="AB1034" s="17">
        <f t="shared" si="116"/>
        <v>2.518344052903343</v>
      </c>
      <c r="AC1034" s="17" t="s">
        <v>17654</v>
      </c>
    </row>
    <row r="1035" spans="1:29" x14ac:dyDescent="0.25">
      <c r="A1035" t="s">
        <v>3339</v>
      </c>
      <c r="B1035" s="166" t="s">
        <v>6361</v>
      </c>
      <c r="C1035" t="s">
        <v>6362</v>
      </c>
      <c r="D1035" s="1">
        <v>45164</v>
      </c>
      <c r="E1035">
        <f t="shared" si="111"/>
        <v>70</v>
      </c>
      <c r="F1035" t="s">
        <v>14</v>
      </c>
      <c r="G1035">
        <v>780</v>
      </c>
      <c r="H1035">
        <f t="shared" si="110"/>
        <v>78</v>
      </c>
      <c r="I1035" t="s">
        <v>7</v>
      </c>
      <c r="J1035" t="s">
        <v>8</v>
      </c>
      <c r="K1035" t="s">
        <v>6363</v>
      </c>
      <c r="L1035" t="s">
        <v>8</v>
      </c>
      <c r="M1035" t="s">
        <v>14</v>
      </c>
      <c r="N1035" t="str">
        <f t="shared" si="112"/>
        <v>F</v>
      </c>
      <c r="O1035" t="s">
        <v>562</v>
      </c>
      <c r="P1035" t="s">
        <v>563</v>
      </c>
      <c r="Q1035" t="s">
        <v>221</v>
      </c>
      <c r="R1035">
        <v>4</v>
      </c>
      <c r="S1035">
        <f t="shared" si="113"/>
        <v>2019</v>
      </c>
      <c r="T1035" t="s">
        <v>12</v>
      </c>
      <c r="U1035">
        <v>1</v>
      </c>
      <c r="V1035" t="s">
        <v>3396</v>
      </c>
      <c r="W1035">
        <f>VLOOKUP(Q1035,'PBT Tag Rates'!$B$5:$E$44,4,FALSE)</f>
        <v>0.95971980899999998</v>
      </c>
      <c r="X1035">
        <v>1</v>
      </c>
      <c r="Y1035" s="14">
        <f>IFERROR(LOOKUP(H1035,{30,43,48,53,58,63,68,73,78,83,88,93,97},{42,47,52,57,62,67,72,77,82,87,92,99,100}),999)</f>
        <v>82</v>
      </c>
      <c r="Z1035" s="17">
        <f t="shared" si="114"/>
        <v>1.4285714285714286</v>
      </c>
      <c r="AA1035" s="17">
        <f t="shared" si="115"/>
        <v>1.4285714285714286</v>
      </c>
      <c r="AB1035" s="17">
        <f t="shared" si="116"/>
        <v>2.518344052903343</v>
      </c>
      <c r="AC1035" s="17" t="s">
        <v>17655</v>
      </c>
    </row>
    <row r="1036" spans="1:29" x14ac:dyDescent="0.25">
      <c r="A1036" t="s">
        <v>3339</v>
      </c>
      <c r="B1036" s="166" t="s">
        <v>6364</v>
      </c>
      <c r="C1036" t="s">
        <v>6365</v>
      </c>
      <c r="D1036" s="1">
        <v>45164</v>
      </c>
      <c r="E1036">
        <f t="shared" si="111"/>
        <v>70</v>
      </c>
      <c r="F1036" t="s">
        <v>14</v>
      </c>
      <c r="G1036">
        <v>780</v>
      </c>
      <c r="H1036">
        <f t="shared" si="110"/>
        <v>78</v>
      </c>
      <c r="I1036" t="s">
        <v>7</v>
      </c>
      <c r="J1036" t="s">
        <v>8</v>
      </c>
      <c r="K1036" t="s">
        <v>6366</v>
      </c>
      <c r="L1036" t="s">
        <v>8</v>
      </c>
      <c r="M1036" t="s">
        <v>14</v>
      </c>
      <c r="N1036" t="str">
        <f t="shared" si="112"/>
        <v>F</v>
      </c>
      <c r="O1036" t="s">
        <v>2459</v>
      </c>
      <c r="P1036" t="s">
        <v>2460</v>
      </c>
      <c r="Q1036" t="s">
        <v>281</v>
      </c>
      <c r="R1036">
        <v>4</v>
      </c>
      <c r="S1036">
        <f t="shared" si="113"/>
        <v>2019</v>
      </c>
      <c r="T1036" t="s">
        <v>12</v>
      </c>
      <c r="U1036">
        <v>0.999999999999999</v>
      </c>
      <c r="V1036" t="s">
        <v>3169</v>
      </c>
      <c r="W1036">
        <f>VLOOKUP(Q1036,'PBT Tag Rates'!$B$5:$E$44,4,FALSE)</f>
        <v>0.99705232300000002</v>
      </c>
      <c r="X1036">
        <v>1</v>
      </c>
      <c r="Y1036" s="14">
        <f>IFERROR(LOOKUP(H1036,{30,43,48,53,58,63,68,73,78,83,88,93,97},{42,47,52,57,62,67,72,77,82,87,92,99,100}),999)</f>
        <v>82</v>
      </c>
      <c r="Z1036" s="17">
        <f t="shared" si="114"/>
        <v>1.4285714285714286</v>
      </c>
      <c r="AA1036" s="17">
        <f t="shared" si="115"/>
        <v>1.4285714285714286</v>
      </c>
      <c r="AB1036" s="17">
        <f t="shared" si="116"/>
        <v>2.518344052903343</v>
      </c>
      <c r="AC1036" s="17" t="s">
        <v>17654</v>
      </c>
    </row>
    <row r="1037" spans="1:29" x14ac:dyDescent="0.25">
      <c r="A1037" t="s">
        <v>3339</v>
      </c>
      <c r="B1037" s="166" t="s">
        <v>6367</v>
      </c>
      <c r="C1037" t="s">
        <v>6368</v>
      </c>
      <c r="D1037" s="1">
        <v>45164</v>
      </c>
      <c r="E1037">
        <f t="shared" si="111"/>
        <v>70</v>
      </c>
      <c r="F1037" t="s">
        <v>6</v>
      </c>
      <c r="G1037">
        <v>790</v>
      </c>
      <c r="H1037">
        <f t="shared" si="110"/>
        <v>79</v>
      </c>
      <c r="I1037" t="s">
        <v>7</v>
      </c>
      <c r="J1037" t="s">
        <v>8</v>
      </c>
      <c r="K1037" t="s">
        <v>6369</v>
      </c>
      <c r="L1037" t="s">
        <v>8</v>
      </c>
      <c r="M1037" t="s">
        <v>14</v>
      </c>
      <c r="N1037" t="str">
        <f t="shared" si="112"/>
        <v>F</v>
      </c>
      <c r="O1037" t="s">
        <v>1154</v>
      </c>
      <c r="P1037" t="s">
        <v>1391</v>
      </c>
      <c r="Q1037" t="s">
        <v>221</v>
      </c>
      <c r="R1037">
        <v>4</v>
      </c>
      <c r="S1037">
        <f t="shared" si="113"/>
        <v>2019</v>
      </c>
      <c r="T1037" t="s">
        <v>12</v>
      </c>
      <c r="U1037">
        <v>0.999999999999998</v>
      </c>
      <c r="V1037" t="s">
        <v>3396</v>
      </c>
      <c r="W1037">
        <f>VLOOKUP(Q1037,'PBT Tag Rates'!$B$5:$E$44,4,FALSE)</f>
        <v>0.95971980899999998</v>
      </c>
      <c r="X1037">
        <v>1</v>
      </c>
      <c r="Y1037" s="14">
        <f>IFERROR(LOOKUP(H1037,{30,43,48,53,58,63,68,73,78,83,88,93,97},{42,47,52,57,62,67,72,77,82,87,92,99,100}),999)</f>
        <v>82</v>
      </c>
      <c r="Z1037" s="17">
        <f t="shared" si="114"/>
        <v>1.4285714285714286</v>
      </c>
      <c r="AA1037" s="17">
        <f t="shared" si="115"/>
        <v>1.4285714285714286</v>
      </c>
      <c r="AB1037" s="17">
        <f t="shared" si="116"/>
        <v>2.518344052903343</v>
      </c>
      <c r="AC1037" s="17" t="s">
        <v>17655</v>
      </c>
    </row>
    <row r="1038" spans="1:29" x14ac:dyDescent="0.25">
      <c r="A1038" t="s">
        <v>3339</v>
      </c>
      <c r="B1038" s="166" t="s">
        <v>6370</v>
      </c>
      <c r="C1038" t="s">
        <v>912</v>
      </c>
      <c r="D1038" s="1">
        <v>45164</v>
      </c>
      <c r="E1038">
        <f t="shared" si="111"/>
        <v>70</v>
      </c>
      <c r="F1038" t="s">
        <v>6</v>
      </c>
      <c r="G1038">
        <v>750</v>
      </c>
      <c r="H1038">
        <f t="shared" si="110"/>
        <v>75</v>
      </c>
      <c r="I1038" t="s">
        <v>7</v>
      </c>
      <c r="J1038" t="s">
        <v>8</v>
      </c>
      <c r="K1038" t="s">
        <v>6371</v>
      </c>
      <c r="L1038" t="s">
        <v>8</v>
      </c>
      <c r="M1038" t="s">
        <v>6</v>
      </c>
      <c r="N1038" t="str">
        <f t="shared" si="112"/>
        <v>M</v>
      </c>
      <c r="O1038" t="s">
        <v>6372</v>
      </c>
      <c r="P1038" t="s">
        <v>6373</v>
      </c>
      <c r="Q1038" t="s">
        <v>221</v>
      </c>
      <c r="R1038">
        <v>4</v>
      </c>
      <c r="S1038">
        <f t="shared" si="113"/>
        <v>2019</v>
      </c>
      <c r="T1038" t="s">
        <v>12</v>
      </c>
      <c r="U1038">
        <v>1</v>
      </c>
      <c r="V1038" t="s">
        <v>3357</v>
      </c>
      <c r="W1038">
        <f>VLOOKUP(Q1038,'PBT Tag Rates'!$B$5:$E$44,4,FALSE)</f>
        <v>0.95971980899999998</v>
      </c>
      <c r="X1038">
        <v>1</v>
      </c>
      <c r="Y1038" s="14">
        <f>IFERROR(LOOKUP(H1038,{30,43,48,53,58,63,68,73,78,83,88,93,97},{42,47,52,57,62,67,72,77,82,87,92,99,100}),999)</f>
        <v>77</v>
      </c>
      <c r="Z1038" s="17">
        <f t="shared" si="114"/>
        <v>1.4285714285714286</v>
      </c>
      <c r="AA1038" s="17">
        <f t="shared" si="115"/>
        <v>1.4285714285714286</v>
      </c>
      <c r="AB1038" s="17">
        <f t="shared" si="116"/>
        <v>2.518344052903343</v>
      </c>
      <c r="AC1038" s="17" t="s">
        <v>17654</v>
      </c>
    </row>
    <row r="1039" spans="1:29" x14ac:dyDescent="0.25">
      <c r="A1039" t="s">
        <v>3339</v>
      </c>
      <c r="B1039" s="166" t="s">
        <v>6374</v>
      </c>
      <c r="C1039" t="s">
        <v>6375</v>
      </c>
      <c r="D1039" s="1">
        <v>45164</v>
      </c>
      <c r="E1039">
        <f t="shared" si="111"/>
        <v>70</v>
      </c>
      <c r="F1039" t="s">
        <v>6</v>
      </c>
      <c r="G1039">
        <v>790</v>
      </c>
      <c r="H1039">
        <f t="shared" si="110"/>
        <v>79</v>
      </c>
      <c r="I1039" t="s">
        <v>7</v>
      </c>
      <c r="J1039" t="s">
        <v>8</v>
      </c>
      <c r="K1039" t="s">
        <v>6376</v>
      </c>
      <c r="L1039" t="s">
        <v>49</v>
      </c>
      <c r="M1039" t="s">
        <v>759</v>
      </c>
      <c r="N1039" t="str">
        <f t="shared" si="112"/>
        <v>M</v>
      </c>
      <c r="O1039" t="s">
        <v>1943</v>
      </c>
      <c r="P1039" t="s">
        <v>1943</v>
      </c>
      <c r="Q1039" t="s">
        <v>1943</v>
      </c>
      <c r="R1039" t="s">
        <v>8</v>
      </c>
      <c r="S1039" t="str">
        <f t="shared" si="113"/>
        <v>U</v>
      </c>
      <c r="T1039" t="s">
        <v>8</v>
      </c>
      <c r="U1039" t="s">
        <v>8</v>
      </c>
      <c r="V1039" t="s">
        <v>1943</v>
      </c>
      <c r="W1039" t="e">
        <f>VLOOKUP(Q1039,'PBT Tag Rates'!$B$5:$E$44,4,FALSE)</f>
        <v>#N/A</v>
      </c>
      <c r="X1039">
        <v>1</v>
      </c>
      <c r="Y1039" s="14">
        <f>IFERROR(LOOKUP(H1039,{30,43,48,53,58,63,68,73,78,83,88,93,97},{42,47,52,57,62,67,72,77,82,87,92,99,100}),999)</f>
        <v>82</v>
      </c>
      <c r="Z1039" s="17">
        <f t="shared" si="114"/>
        <v>1.4285714285714286</v>
      </c>
      <c r="AA1039" s="17">
        <f t="shared" si="115"/>
        <v>1.4285714285714286</v>
      </c>
      <c r="AB1039" s="17">
        <f t="shared" si="116"/>
        <v>2.518344052903343</v>
      </c>
      <c r="AC1039" s="17" t="s">
        <v>17654</v>
      </c>
    </row>
    <row r="1040" spans="1:29" x14ac:dyDescent="0.25">
      <c r="A1040" t="s">
        <v>3339</v>
      </c>
      <c r="B1040" s="166" t="s">
        <v>6377</v>
      </c>
      <c r="C1040" t="s">
        <v>6378</v>
      </c>
      <c r="D1040" s="1">
        <v>45164</v>
      </c>
      <c r="E1040">
        <f t="shared" si="111"/>
        <v>70</v>
      </c>
      <c r="F1040" t="s">
        <v>14</v>
      </c>
      <c r="G1040">
        <v>820</v>
      </c>
      <c r="H1040">
        <f t="shared" si="110"/>
        <v>82</v>
      </c>
      <c r="I1040" t="s">
        <v>9</v>
      </c>
      <c r="J1040">
        <v>1</v>
      </c>
      <c r="K1040" t="s">
        <v>6379</v>
      </c>
      <c r="L1040" t="s">
        <v>8</v>
      </c>
      <c r="M1040" t="s">
        <v>14</v>
      </c>
      <c r="N1040" t="str">
        <f t="shared" si="112"/>
        <v>F</v>
      </c>
      <c r="O1040" t="s">
        <v>51</v>
      </c>
      <c r="P1040" t="s">
        <v>190</v>
      </c>
      <c r="Q1040" t="s">
        <v>15</v>
      </c>
      <c r="R1040">
        <v>5</v>
      </c>
      <c r="S1040">
        <f t="shared" si="113"/>
        <v>2018</v>
      </c>
      <c r="T1040" t="s">
        <v>12</v>
      </c>
      <c r="U1040">
        <v>1</v>
      </c>
      <c r="V1040" t="s">
        <v>3951</v>
      </c>
      <c r="W1040">
        <f>VLOOKUP(Q1040,'PBT Tag Rates'!$B$5:$E$44,4,FALSE)</f>
        <v>0.80551598400000002</v>
      </c>
      <c r="X1040">
        <v>1</v>
      </c>
      <c r="Y1040" s="14">
        <f>IFERROR(LOOKUP(H1040,{30,43,48,53,58,63,68,73,78,83,88,93,97},{42,47,52,57,62,67,72,77,82,87,92,99,100}),999)</f>
        <v>82</v>
      </c>
      <c r="Z1040" s="17">
        <f t="shared" si="114"/>
        <v>1.4285714285714286</v>
      </c>
      <c r="AA1040" s="17">
        <f t="shared" si="115"/>
        <v>1.4285714285714286</v>
      </c>
      <c r="AB1040" s="17">
        <f t="shared" si="116"/>
        <v>2.518344052903343</v>
      </c>
      <c r="AC1040" s="17" t="s">
        <v>17655</v>
      </c>
    </row>
    <row r="1041" spans="1:29" x14ac:dyDescent="0.25">
      <c r="A1041" t="s">
        <v>3339</v>
      </c>
      <c r="B1041" s="166" t="s">
        <v>6380</v>
      </c>
      <c r="C1041" t="s">
        <v>6381</v>
      </c>
      <c r="D1041" s="1">
        <v>45164</v>
      </c>
      <c r="E1041">
        <f t="shared" si="111"/>
        <v>70</v>
      </c>
      <c r="F1041" t="s">
        <v>14</v>
      </c>
      <c r="G1041">
        <v>730</v>
      </c>
      <c r="H1041">
        <f t="shared" si="110"/>
        <v>73</v>
      </c>
      <c r="I1041" t="s">
        <v>7</v>
      </c>
      <c r="J1041" t="s">
        <v>8</v>
      </c>
      <c r="K1041" t="s">
        <v>6382</v>
      </c>
      <c r="L1041" t="s">
        <v>8</v>
      </c>
      <c r="M1041" t="s">
        <v>14</v>
      </c>
      <c r="N1041" t="str">
        <f t="shared" si="112"/>
        <v>F</v>
      </c>
      <c r="O1041" t="s">
        <v>4413</v>
      </c>
      <c r="P1041" t="s">
        <v>4414</v>
      </c>
      <c r="Q1041" t="s">
        <v>221</v>
      </c>
      <c r="R1041">
        <v>4</v>
      </c>
      <c r="S1041">
        <f t="shared" si="113"/>
        <v>2019</v>
      </c>
      <c r="T1041" t="s">
        <v>12</v>
      </c>
      <c r="U1041">
        <v>0.999999999999999</v>
      </c>
      <c r="V1041" t="s">
        <v>3357</v>
      </c>
      <c r="W1041">
        <f>VLOOKUP(Q1041,'PBT Tag Rates'!$B$5:$E$44,4,FALSE)</f>
        <v>0.95971980899999998</v>
      </c>
      <c r="X1041">
        <v>1</v>
      </c>
      <c r="Y1041" s="14">
        <f>IFERROR(LOOKUP(H1041,{30,43,48,53,58,63,68,73,78,83,88,93,97},{42,47,52,57,62,67,72,77,82,87,92,99,100}),999)</f>
        <v>77</v>
      </c>
      <c r="Z1041" s="17">
        <f t="shared" si="114"/>
        <v>1.4285714285714286</v>
      </c>
      <c r="AA1041" s="17">
        <f t="shared" si="115"/>
        <v>1.4285714285714286</v>
      </c>
      <c r="AB1041" s="17">
        <f t="shared" si="116"/>
        <v>2.518344052903343</v>
      </c>
      <c r="AC1041" s="17" t="s">
        <v>17654</v>
      </c>
    </row>
    <row r="1042" spans="1:29" x14ac:dyDescent="0.25">
      <c r="A1042" t="s">
        <v>3339</v>
      </c>
      <c r="B1042" s="166" t="s">
        <v>6383</v>
      </c>
      <c r="C1042" t="s">
        <v>6384</v>
      </c>
      <c r="D1042" s="1">
        <v>45164</v>
      </c>
      <c r="E1042">
        <f t="shared" si="111"/>
        <v>70</v>
      </c>
      <c r="F1042" t="s">
        <v>14</v>
      </c>
      <c r="G1042">
        <v>790</v>
      </c>
      <c r="H1042">
        <f t="shared" si="110"/>
        <v>79</v>
      </c>
      <c r="I1042" t="s">
        <v>7</v>
      </c>
      <c r="J1042" t="s">
        <v>8</v>
      </c>
      <c r="K1042" t="s">
        <v>6385</v>
      </c>
      <c r="L1042" t="s">
        <v>8</v>
      </c>
      <c r="M1042" t="s">
        <v>14</v>
      </c>
      <c r="N1042" t="str">
        <f t="shared" si="112"/>
        <v>F</v>
      </c>
      <c r="O1042" t="s">
        <v>8</v>
      </c>
      <c r="P1042" t="s">
        <v>8</v>
      </c>
      <c r="Q1042" t="s">
        <v>11</v>
      </c>
      <c r="R1042" t="s">
        <v>8</v>
      </c>
      <c r="S1042" t="str">
        <f t="shared" si="113"/>
        <v>U</v>
      </c>
      <c r="T1042" t="s">
        <v>12</v>
      </c>
      <c r="U1042">
        <v>1</v>
      </c>
      <c r="V1042" t="s">
        <v>11</v>
      </c>
      <c r="W1042" t="e">
        <f>VLOOKUP(Q1042,'PBT Tag Rates'!$B$5:$E$44,4,FALSE)</f>
        <v>#N/A</v>
      </c>
      <c r="X1042">
        <v>1</v>
      </c>
      <c r="Y1042" s="14">
        <f>IFERROR(LOOKUP(H1042,{30,43,48,53,58,63,68,73,78,83,88,93,97},{42,47,52,57,62,67,72,77,82,87,92,99,100}),999)</f>
        <v>82</v>
      </c>
      <c r="Z1042" s="17">
        <f t="shared" si="114"/>
        <v>1.4285714285714286</v>
      </c>
      <c r="AA1042" s="17">
        <f t="shared" si="115"/>
        <v>1.4285714285714286</v>
      </c>
      <c r="AB1042" s="17">
        <f t="shared" si="116"/>
        <v>2.518344052903343</v>
      </c>
      <c r="AC1042" s="17" t="s">
        <v>17654</v>
      </c>
    </row>
    <row r="1043" spans="1:29" x14ac:dyDescent="0.25">
      <c r="A1043" t="s">
        <v>3339</v>
      </c>
      <c r="B1043" s="166" t="s">
        <v>6386</v>
      </c>
      <c r="C1043" t="s">
        <v>6387</v>
      </c>
      <c r="D1043" s="1">
        <v>45164</v>
      </c>
      <c r="E1043">
        <f t="shared" si="111"/>
        <v>70</v>
      </c>
      <c r="F1043" t="s">
        <v>14</v>
      </c>
      <c r="G1043">
        <v>790</v>
      </c>
      <c r="H1043">
        <f t="shared" si="110"/>
        <v>79</v>
      </c>
      <c r="I1043" t="s">
        <v>7</v>
      </c>
      <c r="J1043" t="s">
        <v>8</v>
      </c>
      <c r="K1043" t="s">
        <v>6388</v>
      </c>
      <c r="L1043" t="s">
        <v>8</v>
      </c>
      <c r="M1043" t="s">
        <v>14</v>
      </c>
      <c r="N1043" t="str">
        <f t="shared" si="112"/>
        <v>F</v>
      </c>
      <c r="O1043" t="s">
        <v>8</v>
      </c>
      <c r="P1043" t="s">
        <v>8</v>
      </c>
      <c r="Q1043" t="s">
        <v>11</v>
      </c>
      <c r="R1043" t="s">
        <v>8</v>
      </c>
      <c r="S1043" t="str">
        <f t="shared" si="113"/>
        <v>U</v>
      </c>
      <c r="T1043" t="s">
        <v>12</v>
      </c>
      <c r="U1043">
        <v>0.999999999999995</v>
      </c>
      <c r="V1043" t="s">
        <v>11</v>
      </c>
      <c r="W1043" t="e">
        <f>VLOOKUP(Q1043,'PBT Tag Rates'!$B$5:$E$44,4,FALSE)</f>
        <v>#N/A</v>
      </c>
      <c r="X1043">
        <v>1</v>
      </c>
      <c r="Y1043" s="14">
        <f>IFERROR(LOOKUP(H1043,{30,43,48,53,58,63,68,73,78,83,88,93,97},{42,47,52,57,62,67,72,77,82,87,92,99,100}),999)</f>
        <v>82</v>
      </c>
      <c r="Z1043" s="17">
        <f t="shared" si="114"/>
        <v>1.4285714285714286</v>
      </c>
      <c r="AA1043" s="17">
        <f t="shared" si="115"/>
        <v>1.4285714285714286</v>
      </c>
      <c r="AB1043" s="17">
        <f t="shared" si="116"/>
        <v>2.518344052903343</v>
      </c>
      <c r="AC1043" s="17" t="s">
        <v>17654</v>
      </c>
    </row>
    <row r="1044" spans="1:29" x14ac:dyDescent="0.25">
      <c r="A1044" t="s">
        <v>3339</v>
      </c>
      <c r="B1044" s="166" t="s">
        <v>6389</v>
      </c>
      <c r="C1044" t="s">
        <v>915</v>
      </c>
      <c r="D1044" s="1">
        <v>45164</v>
      </c>
      <c r="E1044">
        <f t="shared" si="111"/>
        <v>70</v>
      </c>
      <c r="F1044" t="s">
        <v>6</v>
      </c>
      <c r="G1044">
        <v>810</v>
      </c>
      <c r="H1044">
        <f t="shared" si="110"/>
        <v>81</v>
      </c>
      <c r="I1044" t="s">
        <v>7</v>
      </c>
      <c r="J1044" t="s">
        <v>8</v>
      </c>
      <c r="K1044" t="s">
        <v>6390</v>
      </c>
      <c r="L1044" t="s">
        <v>8</v>
      </c>
      <c r="M1044" t="s">
        <v>6</v>
      </c>
      <c r="N1044" t="str">
        <f t="shared" si="112"/>
        <v>M</v>
      </c>
      <c r="O1044" t="s">
        <v>8</v>
      </c>
      <c r="P1044" t="s">
        <v>8</v>
      </c>
      <c r="Q1044" t="s">
        <v>11</v>
      </c>
      <c r="R1044" t="s">
        <v>8</v>
      </c>
      <c r="S1044" t="str">
        <f t="shared" si="113"/>
        <v>U</v>
      </c>
      <c r="T1044" t="s">
        <v>12</v>
      </c>
      <c r="U1044">
        <v>0.999999999999995</v>
      </c>
      <c r="V1044" t="s">
        <v>11</v>
      </c>
      <c r="W1044" t="e">
        <f>VLOOKUP(Q1044,'PBT Tag Rates'!$B$5:$E$44,4,FALSE)</f>
        <v>#N/A</v>
      </c>
      <c r="X1044">
        <v>1</v>
      </c>
      <c r="Y1044" s="14">
        <f>IFERROR(LOOKUP(H1044,{30,43,48,53,58,63,68,73,78,83,88,93,97},{42,47,52,57,62,67,72,77,82,87,92,99,100}),999)</f>
        <v>82</v>
      </c>
      <c r="Z1044" s="17">
        <f t="shared" si="114"/>
        <v>1.4285714285714286</v>
      </c>
      <c r="AA1044" s="17">
        <f t="shared" si="115"/>
        <v>1.4285714285714286</v>
      </c>
      <c r="AB1044" s="17">
        <f t="shared" si="116"/>
        <v>2.518344052903343</v>
      </c>
      <c r="AC1044" s="17" t="s">
        <v>17654</v>
      </c>
    </row>
    <row r="1045" spans="1:29" x14ac:dyDescent="0.25">
      <c r="A1045" t="s">
        <v>3339</v>
      </c>
      <c r="B1045" s="166" t="s">
        <v>6391</v>
      </c>
      <c r="C1045" t="s">
        <v>6392</v>
      </c>
      <c r="D1045" s="1">
        <v>45164</v>
      </c>
      <c r="E1045">
        <f t="shared" si="111"/>
        <v>70</v>
      </c>
      <c r="F1045" t="s">
        <v>6</v>
      </c>
      <c r="G1045">
        <v>840</v>
      </c>
      <c r="H1045">
        <f t="shared" si="110"/>
        <v>84</v>
      </c>
      <c r="I1045" t="s">
        <v>9</v>
      </c>
      <c r="J1045">
        <v>1</v>
      </c>
      <c r="K1045" t="s">
        <v>6393</v>
      </c>
      <c r="L1045" t="s">
        <v>8</v>
      </c>
      <c r="M1045" t="s">
        <v>6</v>
      </c>
      <c r="N1045" t="str">
        <f t="shared" si="112"/>
        <v>M</v>
      </c>
      <c r="O1045" t="s">
        <v>289</v>
      </c>
      <c r="P1045" t="s">
        <v>6394</v>
      </c>
      <c r="Q1045" t="s">
        <v>15</v>
      </c>
      <c r="R1045">
        <v>5</v>
      </c>
      <c r="S1045">
        <f t="shared" si="113"/>
        <v>2018</v>
      </c>
      <c r="T1045" t="s">
        <v>12</v>
      </c>
      <c r="U1045">
        <v>1</v>
      </c>
      <c r="V1045" t="s">
        <v>3951</v>
      </c>
      <c r="W1045">
        <f>VLOOKUP(Q1045,'PBT Tag Rates'!$B$5:$E$44,4,FALSE)</f>
        <v>0.80551598400000002</v>
      </c>
      <c r="X1045">
        <v>1</v>
      </c>
      <c r="Y1045" s="14">
        <f>IFERROR(LOOKUP(H1045,{30,43,48,53,58,63,68,73,78,83,88,93,97},{42,47,52,57,62,67,72,77,82,87,92,99,100}),999)</f>
        <v>87</v>
      </c>
      <c r="Z1045" s="17">
        <f t="shared" si="114"/>
        <v>1.4285714285714286</v>
      </c>
      <c r="AA1045" s="17">
        <f t="shared" si="115"/>
        <v>1.4285714285714286</v>
      </c>
      <c r="AB1045" s="17">
        <f t="shared" si="116"/>
        <v>2.518344052903343</v>
      </c>
      <c r="AC1045" s="17" t="s">
        <v>17655</v>
      </c>
    </row>
    <row r="1046" spans="1:29" x14ac:dyDescent="0.25">
      <c r="A1046" t="s">
        <v>3339</v>
      </c>
      <c r="B1046" s="166" t="s">
        <v>6395</v>
      </c>
      <c r="C1046" t="s">
        <v>6396</v>
      </c>
      <c r="D1046" s="1">
        <v>45164</v>
      </c>
      <c r="E1046">
        <f t="shared" si="111"/>
        <v>70</v>
      </c>
      <c r="F1046" t="s">
        <v>6</v>
      </c>
      <c r="G1046">
        <v>760</v>
      </c>
      <c r="H1046">
        <f t="shared" ref="H1046:H1109" si="117">G1046/10</f>
        <v>76</v>
      </c>
      <c r="I1046" t="s">
        <v>9</v>
      </c>
      <c r="J1046">
        <v>1</v>
      </c>
      <c r="K1046" t="s">
        <v>8</v>
      </c>
      <c r="L1046" t="s">
        <v>8</v>
      </c>
      <c r="M1046" t="s">
        <v>14</v>
      </c>
      <c r="N1046" t="str">
        <f t="shared" si="112"/>
        <v>F</v>
      </c>
      <c r="O1046" t="s">
        <v>8</v>
      </c>
      <c r="P1046" t="s">
        <v>8</v>
      </c>
      <c r="Q1046" t="s">
        <v>11</v>
      </c>
      <c r="R1046" t="s">
        <v>8</v>
      </c>
      <c r="S1046" t="str">
        <f t="shared" si="113"/>
        <v>U</v>
      </c>
      <c r="T1046" t="s">
        <v>12</v>
      </c>
      <c r="U1046">
        <v>0.999999999999998</v>
      </c>
      <c r="V1046" t="s">
        <v>3100</v>
      </c>
      <c r="W1046" t="e">
        <f>VLOOKUP(Q1046,'PBT Tag Rates'!$B$5:$E$44,4,FALSE)</f>
        <v>#N/A</v>
      </c>
      <c r="X1046">
        <v>1</v>
      </c>
      <c r="Y1046" s="14">
        <f>IFERROR(LOOKUP(H1046,{30,43,48,53,58,63,68,73,78,83,88,93,97},{42,47,52,57,62,67,72,77,82,87,92,99,100}),999)</f>
        <v>77</v>
      </c>
      <c r="Z1046" s="17">
        <f t="shared" si="114"/>
        <v>1.4285714285714286</v>
      </c>
      <c r="AA1046" s="17">
        <f t="shared" si="115"/>
        <v>1.4285714285714286</v>
      </c>
      <c r="AB1046" s="17">
        <f t="shared" si="116"/>
        <v>2.518344052903343</v>
      </c>
      <c r="AC1046" s="17" t="s">
        <v>17654</v>
      </c>
    </row>
    <row r="1047" spans="1:29" x14ac:dyDescent="0.25">
      <c r="A1047" t="s">
        <v>3339</v>
      </c>
      <c r="B1047" s="166" t="s">
        <v>6397</v>
      </c>
      <c r="C1047" t="s">
        <v>6398</v>
      </c>
      <c r="D1047" s="1">
        <v>45164</v>
      </c>
      <c r="E1047">
        <f t="shared" ref="E1047:E1110" si="118">IF(D1047&lt;=$D$3,70,18)</f>
        <v>70</v>
      </c>
      <c r="F1047" t="s">
        <v>14</v>
      </c>
      <c r="G1047">
        <v>740</v>
      </c>
      <c r="H1047">
        <f t="shared" si="117"/>
        <v>74</v>
      </c>
      <c r="I1047" t="s">
        <v>7</v>
      </c>
      <c r="J1047" t="s">
        <v>8</v>
      </c>
      <c r="K1047" t="s">
        <v>6399</v>
      </c>
      <c r="L1047" t="s">
        <v>8</v>
      </c>
      <c r="M1047" t="s">
        <v>14</v>
      </c>
      <c r="N1047" t="str">
        <f t="shared" ref="N1047:N1110" si="119">IF(M1047="U",F1047,M1047)</f>
        <v>F</v>
      </c>
      <c r="O1047" t="s">
        <v>602</v>
      </c>
      <c r="P1047" t="s">
        <v>603</v>
      </c>
      <c r="Q1047" t="s">
        <v>221</v>
      </c>
      <c r="R1047">
        <v>4</v>
      </c>
      <c r="S1047">
        <f t="shared" ref="S1047:S1110" si="120">IFERROR($S$3-R1047,"U")</f>
        <v>2019</v>
      </c>
      <c r="T1047" t="s">
        <v>12</v>
      </c>
      <c r="U1047">
        <v>1</v>
      </c>
      <c r="V1047" t="s">
        <v>3396</v>
      </c>
      <c r="W1047">
        <f>VLOOKUP(Q1047,'PBT Tag Rates'!$B$5:$E$44,4,FALSE)</f>
        <v>0.95971980899999998</v>
      </c>
      <c r="X1047">
        <v>1</v>
      </c>
      <c r="Y1047" s="14">
        <f>IFERROR(LOOKUP(H1047,{30,43,48,53,58,63,68,73,78,83,88,93,97},{42,47,52,57,62,67,72,77,82,87,92,99,100}),999)</f>
        <v>77</v>
      </c>
      <c r="Z1047" s="17">
        <f t="shared" ref="Z1047:Z1110" si="121">IF(D1047&lt;$D$3,X1047/$Z$3,X1047/$Z$4)</f>
        <v>1.4285714285714286</v>
      </c>
      <c r="AA1047" s="17">
        <f t="shared" ref="AA1047:AA1110" si="122">Z1047*(1+$AA$4)</f>
        <v>1.4285714285714286</v>
      </c>
      <c r="AB1047" s="17">
        <f t="shared" ref="AB1047:AB1110" si="123">IF(D1047&lt;$D$3,AA1047/$AB$3,AA1047/$AB$4)</f>
        <v>2.518344052903343</v>
      </c>
      <c r="AC1047" s="17" t="s">
        <v>17655</v>
      </c>
    </row>
    <row r="1048" spans="1:29" x14ac:dyDescent="0.25">
      <c r="A1048" t="s">
        <v>3339</v>
      </c>
      <c r="B1048" s="166" t="s">
        <v>6400</v>
      </c>
      <c r="C1048" t="s">
        <v>6401</v>
      </c>
      <c r="D1048" s="1">
        <v>45164</v>
      </c>
      <c r="E1048">
        <f t="shared" si="118"/>
        <v>70</v>
      </c>
      <c r="F1048" t="s">
        <v>14</v>
      </c>
      <c r="G1048">
        <v>760</v>
      </c>
      <c r="H1048">
        <f t="shared" si="117"/>
        <v>76</v>
      </c>
      <c r="I1048" t="s">
        <v>7</v>
      </c>
      <c r="J1048" t="s">
        <v>8</v>
      </c>
      <c r="K1048" t="s">
        <v>6402</v>
      </c>
      <c r="L1048" t="s">
        <v>8</v>
      </c>
      <c r="M1048" t="s">
        <v>14</v>
      </c>
      <c r="N1048" t="str">
        <f t="shared" si="119"/>
        <v>F</v>
      </c>
      <c r="O1048" t="s">
        <v>2788</v>
      </c>
      <c r="P1048" t="s">
        <v>4968</v>
      </c>
      <c r="Q1048" t="s">
        <v>281</v>
      </c>
      <c r="R1048">
        <v>4</v>
      </c>
      <c r="S1048">
        <f t="shared" si="120"/>
        <v>2019</v>
      </c>
      <c r="T1048" t="s">
        <v>12</v>
      </c>
      <c r="U1048">
        <v>0.999999999999997</v>
      </c>
      <c r="V1048" t="s">
        <v>3079</v>
      </c>
      <c r="W1048">
        <f>VLOOKUP(Q1048,'PBT Tag Rates'!$B$5:$E$44,4,FALSE)</f>
        <v>0.99705232300000002</v>
      </c>
      <c r="X1048">
        <v>1</v>
      </c>
      <c r="Y1048" s="14">
        <f>IFERROR(LOOKUP(H1048,{30,43,48,53,58,63,68,73,78,83,88,93,97},{42,47,52,57,62,67,72,77,82,87,92,99,100}),999)</f>
        <v>77</v>
      </c>
      <c r="Z1048" s="17">
        <f t="shared" si="121"/>
        <v>1.4285714285714286</v>
      </c>
      <c r="AA1048" s="17">
        <f t="shared" si="122"/>
        <v>1.4285714285714286</v>
      </c>
      <c r="AB1048" s="17">
        <f t="shared" si="123"/>
        <v>2.518344052903343</v>
      </c>
      <c r="AC1048" s="17" t="s">
        <v>17654</v>
      </c>
    </row>
    <row r="1049" spans="1:29" x14ac:dyDescent="0.25">
      <c r="A1049" t="s">
        <v>3339</v>
      </c>
      <c r="B1049" s="166" t="s">
        <v>6403</v>
      </c>
      <c r="C1049" t="s">
        <v>6404</v>
      </c>
      <c r="D1049" s="1">
        <v>45164</v>
      </c>
      <c r="E1049">
        <f t="shared" si="118"/>
        <v>70</v>
      </c>
      <c r="F1049" t="s">
        <v>14</v>
      </c>
      <c r="G1049">
        <v>760</v>
      </c>
      <c r="H1049">
        <f t="shared" si="117"/>
        <v>76</v>
      </c>
      <c r="I1049" t="s">
        <v>7</v>
      </c>
      <c r="J1049" t="s">
        <v>8</v>
      </c>
      <c r="K1049" t="s">
        <v>6405</v>
      </c>
      <c r="L1049" t="s">
        <v>8</v>
      </c>
      <c r="M1049" t="s">
        <v>14</v>
      </c>
      <c r="N1049" t="str">
        <f t="shared" si="119"/>
        <v>F</v>
      </c>
      <c r="O1049" t="s">
        <v>6406</v>
      </c>
      <c r="P1049" t="s">
        <v>6407</v>
      </c>
      <c r="Q1049" t="s">
        <v>15</v>
      </c>
      <c r="R1049">
        <v>5</v>
      </c>
      <c r="S1049">
        <f t="shared" si="120"/>
        <v>2018</v>
      </c>
      <c r="T1049" t="s">
        <v>12</v>
      </c>
      <c r="U1049">
        <v>0.999999999999998</v>
      </c>
      <c r="V1049" t="s">
        <v>3543</v>
      </c>
      <c r="W1049">
        <f>VLOOKUP(Q1049,'PBT Tag Rates'!$B$5:$E$44,4,FALSE)</f>
        <v>0.80551598400000002</v>
      </c>
      <c r="X1049">
        <v>1</v>
      </c>
      <c r="Y1049" s="14">
        <f>IFERROR(LOOKUP(H1049,{30,43,48,53,58,63,68,73,78,83,88,93,97},{42,47,52,57,62,67,72,77,82,87,92,99,100}),999)</f>
        <v>77</v>
      </c>
      <c r="Z1049" s="17">
        <f t="shared" si="121"/>
        <v>1.4285714285714286</v>
      </c>
      <c r="AA1049" s="17">
        <f t="shared" si="122"/>
        <v>1.4285714285714286</v>
      </c>
      <c r="AB1049" s="17">
        <f t="shared" si="123"/>
        <v>2.518344052903343</v>
      </c>
      <c r="AC1049" s="17" t="s">
        <v>17655</v>
      </c>
    </row>
    <row r="1050" spans="1:29" x14ac:dyDescent="0.25">
      <c r="A1050" t="s">
        <v>3339</v>
      </c>
      <c r="B1050" s="166" t="s">
        <v>6408</v>
      </c>
      <c r="C1050" t="s">
        <v>6409</v>
      </c>
      <c r="D1050" s="1">
        <v>45164</v>
      </c>
      <c r="E1050">
        <f t="shared" si="118"/>
        <v>70</v>
      </c>
      <c r="F1050" t="s">
        <v>6</v>
      </c>
      <c r="G1050">
        <v>750</v>
      </c>
      <c r="H1050">
        <f t="shared" si="117"/>
        <v>75</v>
      </c>
      <c r="I1050" t="s">
        <v>7</v>
      </c>
      <c r="J1050" t="s">
        <v>8</v>
      </c>
      <c r="K1050" t="s">
        <v>6410</v>
      </c>
      <c r="L1050" t="s">
        <v>8</v>
      </c>
      <c r="M1050" t="s">
        <v>14</v>
      </c>
      <c r="N1050" t="str">
        <f t="shared" si="119"/>
        <v>F</v>
      </c>
      <c r="O1050" t="s">
        <v>8</v>
      </c>
      <c r="P1050" t="s">
        <v>8</v>
      </c>
      <c r="Q1050" t="s">
        <v>11</v>
      </c>
      <c r="R1050" t="s">
        <v>8</v>
      </c>
      <c r="S1050" t="str">
        <f t="shared" si="120"/>
        <v>U</v>
      </c>
      <c r="T1050" t="s">
        <v>12</v>
      </c>
      <c r="U1050">
        <v>1</v>
      </c>
      <c r="V1050" t="s">
        <v>11</v>
      </c>
      <c r="W1050" t="e">
        <f>VLOOKUP(Q1050,'PBT Tag Rates'!$B$5:$E$44,4,FALSE)</f>
        <v>#N/A</v>
      </c>
      <c r="X1050">
        <v>1</v>
      </c>
      <c r="Y1050" s="14">
        <f>IFERROR(LOOKUP(H1050,{30,43,48,53,58,63,68,73,78,83,88,93,97},{42,47,52,57,62,67,72,77,82,87,92,99,100}),999)</f>
        <v>77</v>
      </c>
      <c r="Z1050" s="17">
        <f t="shared" si="121"/>
        <v>1.4285714285714286</v>
      </c>
      <c r="AA1050" s="17">
        <f t="shared" si="122"/>
        <v>1.4285714285714286</v>
      </c>
      <c r="AB1050" s="17">
        <f t="shared" si="123"/>
        <v>2.518344052903343</v>
      </c>
      <c r="AC1050" s="17" t="s">
        <v>17654</v>
      </c>
    </row>
    <row r="1051" spans="1:29" x14ac:dyDescent="0.25">
      <c r="A1051" t="s">
        <v>3339</v>
      </c>
      <c r="B1051" s="166" t="s">
        <v>6411</v>
      </c>
      <c r="C1051" t="s">
        <v>6412</v>
      </c>
      <c r="D1051" s="1">
        <v>45164</v>
      </c>
      <c r="E1051">
        <f t="shared" si="118"/>
        <v>70</v>
      </c>
      <c r="F1051" t="s">
        <v>6</v>
      </c>
      <c r="G1051">
        <v>830</v>
      </c>
      <c r="H1051">
        <f t="shared" si="117"/>
        <v>83</v>
      </c>
      <c r="I1051" t="s">
        <v>9</v>
      </c>
      <c r="J1051">
        <v>1</v>
      </c>
      <c r="K1051" t="s">
        <v>6413</v>
      </c>
      <c r="L1051" t="s">
        <v>8</v>
      </c>
      <c r="M1051" t="s">
        <v>6</v>
      </c>
      <c r="N1051" t="str">
        <f t="shared" si="119"/>
        <v>M</v>
      </c>
      <c r="O1051" t="s">
        <v>2942</v>
      </c>
      <c r="P1051" t="s">
        <v>2943</v>
      </c>
      <c r="Q1051" t="s">
        <v>221</v>
      </c>
      <c r="R1051">
        <v>4</v>
      </c>
      <c r="S1051">
        <f t="shared" si="120"/>
        <v>2019</v>
      </c>
      <c r="T1051" t="s">
        <v>12</v>
      </c>
      <c r="U1051">
        <v>0.999999999999997</v>
      </c>
      <c r="V1051" t="s">
        <v>3396</v>
      </c>
      <c r="W1051">
        <f>VLOOKUP(Q1051,'PBT Tag Rates'!$B$5:$E$44,4,FALSE)</f>
        <v>0.95971980899999998</v>
      </c>
      <c r="X1051">
        <v>1</v>
      </c>
      <c r="Y1051" s="14">
        <f>IFERROR(LOOKUP(H1051,{30,43,48,53,58,63,68,73,78,83,88,93,97},{42,47,52,57,62,67,72,77,82,87,92,99,100}),999)</f>
        <v>87</v>
      </c>
      <c r="Z1051" s="17">
        <f t="shared" si="121"/>
        <v>1.4285714285714286</v>
      </c>
      <c r="AA1051" s="17">
        <f t="shared" si="122"/>
        <v>1.4285714285714286</v>
      </c>
      <c r="AB1051" s="17">
        <f t="shared" si="123"/>
        <v>2.518344052903343</v>
      </c>
      <c r="AC1051" s="17" t="s">
        <v>17655</v>
      </c>
    </row>
    <row r="1052" spans="1:29" x14ac:dyDescent="0.25">
      <c r="A1052" t="s">
        <v>3339</v>
      </c>
      <c r="B1052" s="166" t="s">
        <v>6414</v>
      </c>
      <c r="C1052" t="s">
        <v>6415</v>
      </c>
      <c r="D1052" s="1">
        <v>45164</v>
      </c>
      <c r="E1052">
        <f t="shared" si="118"/>
        <v>70</v>
      </c>
      <c r="F1052" t="s">
        <v>6</v>
      </c>
      <c r="G1052">
        <v>820</v>
      </c>
      <c r="H1052">
        <f t="shared" si="117"/>
        <v>82</v>
      </c>
      <c r="I1052" t="s">
        <v>7</v>
      </c>
      <c r="J1052" t="s">
        <v>8</v>
      </c>
      <c r="K1052" t="s">
        <v>6416</v>
      </c>
      <c r="L1052" t="s">
        <v>8</v>
      </c>
      <c r="M1052" t="s">
        <v>6</v>
      </c>
      <c r="N1052" t="str">
        <f t="shared" si="119"/>
        <v>M</v>
      </c>
      <c r="O1052" t="s">
        <v>8</v>
      </c>
      <c r="P1052" t="s">
        <v>8</v>
      </c>
      <c r="Q1052" t="s">
        <v>11</v>
      </c>
      <c r="R1052" t="s">
        <v>8</v>
      </c>
      <c r="S1052" t="str">
        <f t="shared" si="120"/>
        <v>U</v>
      </c>
      <c r="T1052" t="s">
        <v>12</v>
      </c>
      <c r="U1052">
        <v>0.999999999999999</v>
      </c>
      <c r="V1052" t="s">
        <v>11</v>
      </c>
      <c r="W1052" t="e">
        <f>VLOOKUP(Q1052,'PBT Tag Rates'!$B$5:$E$44,4,FALSE)</f>
        <v>#N/A</v>
      </c>
      <c r="X1052">
        <v>1</v>
      </c>
      <c r="Y1052" s="14">
        <f>IFERROR(LOOKUP(H1052,{30,43,48,53,58,63,68,73,78,83,88,93,97},{42,47,52,57,62,67,72,77,82,87,92,99,100}),999)</f>
        <v>82</v>
      </c>
      <c r="Z1052" s="17">
        <f t="shared" si="121"/>
        <v>1.4285714285714286</v>
      </c>
      <c r="AA1052" s="17">
        <f t="shared" si="122"/>
        <v>1.4285714285714286</v>
      </c>
      <c r="AB1052" s="17">
        <f t="shared" si="123"/>
        <v>2.518344052903343</v>
      </c>
      <c r="AC1052" s="17" t="s">
        <v>17654</v>
      </c>
    </row>
    <row r="1053" spans="1:29" x14ac:dyDescent="0.25">
      <c r="A1053" t="s">
        <v>3339</v>
      </c>
      <c r="B1053" s="166" t="s">
        <v>6417</v>
      </c>
      <c r="C1053" t="s">
        <v>6418</v>
      </c>
      <c r="D1053" s="1">
        <v>45164</v>
      </c>
      <c r="E1053">
        <f t="shared" si="118"/>
        <v>70</v>
      </c>
      <c r="F1053" t="s">
        <v>14</v>
      </c>
      <c r="G1053">
        <v>780</v>
      </c>
      <c r="H1053">
        <f t="shared" si="117"/>
        <v>78</v>
      </c>
      <c r="I1053" t="s">
        <v>7</v>
      </c>
      <c r="J1053" t="s">
        <v>8</v>
      </c>
      <c r="K1053" t="s">
        <v>6419</v>
      </c>
      <c r="L1053" t="s">
        <v>8</v>
      </c>
      <c r="M1053" t="s">
        <v>14</v>
      </c>
      <c r="N1053" t="str">
        <f t="shared" si="119"/>
        <v>F</v>
      </c>
      <c r="O1053" t="s">
        <v>25</v>
      </c>
      <c r="P1053" t="s">
        <v>6420</v>
      </c>
      <c r="Q1053" t="s">
        <v>15</v>
      </c>
      <c r="R1053">
        <v>5</v>
      </c>
      <c r="S1053">
        <f t="shared" si="120"/>
        <v>2018</v>
      </c>
      <c r="T1053" t="s">
        <v>12</v>
      </c>
      <c r="U1053">
        <v>0.999999999999999</v>
      </c>
      <c r="V1053" t="s">
        <v>3357</v>
      </c>
      <c r="W1053">
        <f>VLOOKUP(Q1053,'PBT Tag Rates'!$B$5:$E$44,4,FALSE)</f>
        <v>0.80551598400000002</v>
      </c>
      <c r="X1053">
        <v>1</v>
      </c>
      <c r="Y1053" s="14">
        <f>IFERROR(LOOKUP(H1053,{30,43,48,53,58,63,68,73,78,83,88,93,97},{42,47,52,57,62,67,72,77,82,87,92,99,100}),999)</f>
        <v>82</v>
      </c>
      <c r="Z1053" s="17">
        <f t="shared" si="121"/>
        <v>1.4285714285714286</v>
      </c>
      <c r="AA1053" s="17">
        <f t="shared" si="122"/>
        <v>1.4285714285714286</v>
      </c>
      <c r="AB1053" s="17">
        <f t="shared" si="123"/>
        <v>2.518344052903343</v>
      </c>
      <c r="AC1053" s="17" t="s">
        <v>17654</v>
      </c>
    </row>
    <row r="1054" spans="1:29" x14ac:dyDescent="0.25">
      <c r="A1054" t="s">
        <v>3339</v>
      </c>
      <c r="B1054" s="166" t="s">
        <v>6421</v>
      </c>
      <c r="C1054" t="s">
        <v>917</v>
      </c>
      <c r="D1054" s="1">
        <v>45164</v>
      </c>
      <c r="E1054">
        <f t="shared" si="118"/>
        <v>70</v>
      </c>
      <c r="F1054" t="s">
        <v>14</v>
      </c>
      <c r="G1054">
        <v>760</v>
      </c>
      <c r="H1054">
        <f t="shared" si="117"/>
        <v>76</v>
      </c>
      <c r="I1054" t="s">
        <v>7</v>
      </c>
      <c r="J1054" t="s">
        <v>8</v>
      </c>
      <c r="K1054" t="s">
        <v>6422</v>
      </c>
      <c r="L1054" t="s">
        <v>8</v>
      </c>
      <c r="M1054" t="s">
        <v>14</v>
      </c>
      <c r="N1054" t="str">
        <f t="shared" si="119"/>
        <v>F</v>
      </c>
      <c r="O1054" t="s">
        <v>1504</v>
      </c>
      <c r="P1054" t="s">
        <v>1505</v>
      </c>
      <c r="Q1054" t="s">
        <v>281</v>
      </c>
      <c r="R1054">
        <v>4</v>
      </c>
      <c r="S1054">
        <f t="shared" si="120"/>
        <v>2019</v>
      </c>
      <c r="T1054" t="s">
        <v>12</v>
      </c>
      <c r="U1054">
        <v>1</v>
      </c>
      <c r="V1054" t="s">
        <v>3169</v>
      </c>
      <c r="W1054">
        <f>VLOOKUP(Q1054,'PBT Tag Rates'!$B$5:$E$44,4,FALSE)</f>
        <v>0.99705232300000002</v>
      </c>
      <c r="X1054">
        <v>1</v>
      </c>
      <c r="Y1054" s="14">
        <f>IFERROR(LOOKUP(H1054,{30,43,48,53,58,63,68,73,78,83,88,93,97},{42,47,52,57,62,67,72,77,82,87,92,99,100}),999)</f>
        <v>77</v>
      </c>
      <c r="Z1054" s="17">
        <f t="shared" si="121"/>
        <v>1.4285714285714286</v>
      </c>
      <c r="AA1054" s="17">
        <f t="shared" si="122"/>
        <v>1.4285714285714286</v>
      </c>
      <c r="AB1054" s="17">
        <f t="shared" si="123"/>
        <v>2.518344052903343</v>
      </c>
      <c r="AC1054" s="17" t="s">
        <v>17654</v>
      </c>
    </row>
    <row r="1055" spans="1:29" x14ac:dyDescent="0.25">
      <c r="A1055" t="s">
        <v>3339</v>
      </c>
      <c r="B1055" s="166" t="s">
        <v>6423</v>
      </c>
      <c r="C1055" t="s">
        <v>6424</v>
      </c>
      <c r="D1055" s="1">
        <v>45164</v>
      </c>
      <c r="E1055">
        <f t="shared" si="118"/>
        <v>70</v>
      </c>
      <c r="F1055" t="s">
        <v>14</v>
      </c>
      <c r="G1055">
        <v>800</v>
      </c>
      <c r="H1055">
        <f t="shared" si="117"/>
        <v>80</v>
      </c>
      <c r="I1055" t="s">
        <v>7</v>
      </c>
      <c r="J1055" t="s">
        <v>8</v>
      </c>
      <c r="K1055" t="s">
        <v>6425</v>
      </c>
      <c r="L1055" t="s">
        <v>8</v>
      </c>
      <c r="M1055" t="s">
        <v>14</v>
      </c>
      <c r="N1055" t="str">
        <f t="shared" si="119"/>
        <v>F</v>
      </c>
      <c r="O1055" t="s">
        <v>324</v>
      </c>
      <c r="P1055" t="s">
        <v>6426</v>
      </c>
      <c r="Q1055" t="s">
        <v>15</v>
      </c>
      <c r="R1055">
        <v>5</v>
      </c>
      <c r="S1055">
        <f t="shared" si="120"/>
        <v>2018</v>
      </c>
      <c r="T1055" t="s">
        <v>12</v>
      </c>
      <c r="U1055">
        <v>1</v>
      </c>
      <c r="V1055" t="s">
        <v>3357</v>
      </c>
      <c r="W1055">
        <f>VLOOKUP(Q1055,'PBT Tag Rates'!$B$5:$E$44,4,FALSE)</f>
        <v>0.80551598400000002</v>
      </c>
      <c r="X1055">
        <v>1</v>
      </c>
      <c r="Y1055" s="14">
        <f>IFERROR(LOOKUP(H1055,{30,43,48,53,58,63,68,73,78,83,88,93,97},{42,47,52,57,62,67,72,77,82,87,92,99,100}),999)</f>
        <v>82</v>
      </c>
      <c r="Z1055" s="17">
        <f t="shared" si="121"/>
        <v>1.4285714285714286</v>
      </c>
      <c r="AA1055" s="17">
        <f t="shared" si="122"/>
        <v>1.4285714285714286</v>
      </c>
      <c r="AB1055" s="17">
        <f t="shared" si="123"/>
        <v>2.518344052903343</v>
      </c>
      <c r="AC1055" s="17" t="s">
        <v>17654</v>
      </c>
    </row>
    <row r="1056" spans="1:29" x14ac:dyDescent="0.25">
      <c r="A1056" t="s">
        <v>3339</v>
      </c>
      <c r="B1056" s="166" t="s">
        <v>6427</v>
      </c>
      <c r="C1056" t="s">
        <v>6428</v>
      </c>
      <c r="D1056" s="1">
        <v>45164</v>
      </c>
      <c r="E1056">
        <f t="shared" si="118"/>
        <v>70</v>
      </c>
      <c r="F1056" t="s">
        <v>6</v>
      </c>
      <c r="G1056">
        <v>880</v>
      </c>
      <c r="H1056">
        <f t="shared" si="117"/>
        <v>88</v>
      </c>
      <c r="I1056" t="s">
        <v>7</v>
      </c>
      <c r="J1056" t="s">
        <v>8</v>
      </c>
      <c r="K1056" t="s">
        <v>6429</v>
      </c>
      <c r="L1056" t="s">
        <v>8</v>
      </c>
      <c r="M1056" t="s">
        <v>6</v>
      </c>
      <c r="N1056" t="str">
        <f t="shared" si="119"/>
        <v>M</v>
      </c>
      <c r="O1056" t="s">
        <v>2431</v>
      </c>
      <c r="P1056" t="s">
        <v>2432</v>
      </c>
      <c r="Q1056" t="s">
        <v>221</v>
      </c>
      <c r="R1056">
        <v>4</v>
      </c>
      <c r="S1056">
        <f t="shared" si="120"/>
        <v>2019</v>
      </c>
      <c r="T1056" t="s">
        <v>12</v>
      </c>
      <c r="U1056">
        <v>1</v>
      </c>
      <c r="V1056" t="s">
        <v>3363</v>
      </c>
      <c r="W1056">
        <f>VLOOKUP(Q1056,'PBT Tag Rates'!$B$5:$E$44,4,FALSE)</f>
        <v>0.95971980899999998</v>
      </c>
      <c r="X1056">
        <v>1</v>
      </c>
      <c r="Y1056" s="14">
        <f>IFERROR(LOOKUP(H1056,{30,43,48,53,58,63,68,73,78,83,88,93,97},{42,47,52,57,62,67,72,77,82,87,92,99,100}),999)</f>
        <v>92</v>
      </c>
      <c r="Z1056" s="17">
        <f t="shared" si="121"/>
        <v>1.4285714285714286</v>
      </c>
      <c r="AA1056" s="17">
        <f t="shared" si="122"/>
        <v>1.4285714285714286</v>
      </c>
      <c r="AB1056" s="17">
        <f t="shared" si="123"/>
        <v>2.518344052903343</v>
      </c>
      <c r="AC1056" s="17" t="s">
        <v>17654</v>
      </c>
    </row>
    <row r="1057" spans="1:29" x14ac:dyDescent="0.25">
      <c r="A1057" t="s">
        <v>3339</v>
      </c>
      <c r="B1057" s="166" t="s">
        <v>6430</v>
      </c>
      <c r="C1057" t="s">
        <v>6431</v>
      </c>
      <c r="D1057" s="1">
        <v>45164</v>
      </c>
      <c r="E1057">
        <f t="shared" si="118"/>
        <v>70</v>
      </c>
      <c r="F1057" t="s">
        <v>6</v>
      </c>
      <c r="G1057">
        <v>460</v>
      </c>
      <c r="H1057">
        <f t="shared" si="117"/>
        <v>46</v>
      </c>
      <c r="I1057" t="s">
        <v>9</v>
      </c>
      <c r="J1057">
        <v>1</v>
      </c>
      <c r="K1057" t="s">
        <v>8</v>
      </c>
      <c r="L1057" t="s">
        <v>8</v>
      </c>
      <c r="M1057" t="s">
        <v>6</v>
      </c>
      <c r="N1057" t="str">
        <f t="shared" si="119"/>
        <v>M</v>
      </c>
      <c r="O1057" t="s">
        <v>6432</v>
      </c>
      <c r="P1057" t="s">
        <v>6433</v>
      </c>
      <c r="Q1057" t="s">
        <v>3820</v>
      </c>
      <c r="R1057">
        <v>2</v>
      </c>
      <c r="S1057">
        <f t="shared" si="120"/>
        <v>2021</v>
      </c>
      <c r="T1057" t="s">
        <v>12</v>
      </c>
      <c r="U1057">
        <v>0.999999999999997</v>
      </c>
      <c r="V1057" t="s">
        <v>3608</v>
      </c>
      <c r="W1057">
        <f>VLOOKUP(Q1057,'PBT Tag Rates'!$B$5:$E$44,4,FALSE)</f>
        <v>0.98140000000000005</v>
      </c>
      <c r="X1057">
        <v>1</v>
      </c>
      <c r="Y1057" s="14">
        <f>IFERROR(LOOKUP(H1057,{30,43,48,53,58,63,68,73,78,83,88,93,97},{42,47,52,57,62,67,72,77,82,87,92,99,100}),999)</f>
        <v>47</v>
      </c>
      <c r="Z1057" s="17">
        <f t="shared" si="121"/>
        <v>1.4285714285714286</v>
      </c>
      <c r="AA1057" s="17">
        <f t="shared" si="122"/>
        <v>1.4285714285714286</v>
      </c>
      <c r="AB1057" s="17">
        <f t="shared" si="123"/>
        <v>2.518344052903343</v>
      </c>
      <c r="AC1057" s="17" t="s">
        <v>17654</v>
      </c>
    </row>
    <row r="1058" spans="1:29" x14ac:dyDescent="0.25">
      <c r="A1058" t="s">
        <v>3339</v>
      </c>
      <c r="B1058" s="166" t="s">
        <v>6434</v>
      </c>
      <c r="C1058" t="s">
        <v>6435</v>
      </c>
      <c r="D1058" s="1">
        <v>45164</v>
      </c>
      <c r="E1058">
        <f t="shared" si="118"/>
        <v>70</v>
      </c>
      <c r="F1058" t="s">
        <v>6</v>
      </c>
      <c r="G1058">
        <v>810</v>
      </c>
      <c r="H1058">
        <f t="shared" si="117"/>
        <v>81</v>
      </c>
      <c r="I1058" t="s">
        <v>7</v>
      </c>
      <c r="J1058" t="s">
        <v>8</v>
      </c>
      <c r="K1058" t="s">
        <v>6436</v>
      </c>
      <c r="L1058" t="s">
        <v>8</v>
      </c>
      <c r="M1058" t="s">
        <v>6</v>
      </c>
      <c r="N1058" t="str">
        <f t="shared" si="119"/>
        <v>M</v>
      </c>
      <c r="O1058" t="s">
        <v>888</v>
      </c>
      <c r="P1058" t="s">
        <v>5636</v>
      </c>
      <c r="Q1058" t="s">
        <v>221</v>
      </c>
      <c r="R1058">
        <v>4</v>
      </c>
      <c r="S1058">
        <f t="shared" si="120"/>
        <v>2019</v>
      </c>
      <c r="T1058" t="s">
        <v>12</v>
      </c>
      <c r="U1058">
        <v>1</v>
      </c>
      <c r="V1058" t="s">
        <v>3386</v>
      </c>
      <c r="W1058">
        <f>VLOOKUP(Q1058,'PBT Tag Rates'!$B$5:$E$44,4,FALSE)</f>
        <v>0.95971980899999998</v>
      </c>
      <c r="X1058">
        <v>1</v>
      </c>
      <c r="Y1058" s="14">
        <f>IFERROR(LOOKUP(H1058,{30,43,48,53,58,63,68,73,78,83,88,93,97},{42,47,52,57,62,67,72,77,82,87,92,99,100}),999)</f>
        <v>82</v>
      </c>
      <c r="Z1058" s="17">
        <f t="shared" si="121"/>
        <v>1.4285714285714286</v>
      </c>
      <c r="AA1058" s="17">
        <f t="shared" si="122"/>
        <v>1.4285714285714286</v>
      </c>
      <c r="AB1058" s="17">
        <f t="shared" si="123"/>
        <v>2.518344052903343</v>
      </c>
      <c r="AC1058" s="17" t="s">
        <v>17654</v>
      </c>
    </row>
    <row r="1059" spans="1:29" x14ac:dyDescent="0.25">
      <c r="A1059" t="s">
        <v>3339</v>
      </c>
      <c r="B1059" s="166" t="s">
        <v>6437</v>
      </c>
      <c r="C1059" t="s">
        <v>919</v>
      </c>
      <c r="D1059" s="1">
        <v>45164</v>
      </c>
      <c r="E1059">
        <f t="shared" si="118"/>
        <v>70</v>
      </c>
      <c r="F1059" t="s">
        <v>6</v>
      </c>
      <c r="G1059">
        <v>780</v>
      </c>
      <c r="H1059">
        <f t="shared" si="117"/>
        <v>78</v>
      </c>
      <c r="I1059" t="s">
        <v>7</v>
      </c>
      <c r="J1059" t="s">
        <v>8</v>
      </c>
      <c r="K1059" t="s">
        <v>6438</v>
      </c>
      <c r="L1059" t="s">
        <v>8</v>
      </c>
      <c r="M1059" t="s">
        <v>6</v>
      </c>
      <c r="N1059" t="str">
        <f t="shared" si="119"/>
        <v>M</v>
      </c>
      <c r="O1059" t="s">
        <v>4464</v>
      </c>
      <c r="P1059" t="s">
        <v>4465</v>
      </c>
      <c r="Q1059" t="s">
        <v>221</v>
      </c>
      <c r="R1059">
        <v>4</v>
      </c>
      <c r="S1059">
        <f t="shared" si="120"/>
        <v>2019</v>
      </c>
      <c r="T1059" t="s">
        <v>12</v>
      </c>
      <c r="U1059">
        <v>1</v>
      </c>
      <c r="V1059" t="s">
        <v>3346</v>
      </c>
      <c r="W1059">
        <f>VLOOKUP(Q1059,'PBT Tag Rates'!$B$5:$E$44,4,FALSE)</f>
        <v>0.95971980899999998</v>
      </c>
      <c r="X1059">
        <v>1</v>
      </c>
      <c r="Y1059" s="14">
        <f>IFERROR(LOOKUP(H1059,{30,43,48,53,58,63,68,73,78,83,88,93,97},{42,47,52,57,62,67,72,77,82,87,92,99,100}),999)</f>
        <v>82</v>
      </c>
      <c r="Z1059" s="17">
        <f t="shared" si="121"/>
        <v>1.4285714285714286</v>
      </c>
      <c r="AA1059" s="17">
        <f t="shared" si="122"/>
        <v>1.4285714285714286</v>
      </c>
      <c r="AB1059" s="17">
        <f t="shared" si="123"/>
        <v>2.518344052903343</v>
      </c>
      <c r="AC1059" s="17" t="s">
        <v>17654</v>
      </c>
    </row>
    <row r="1060" spans="1:29" x14ac:dyDescent="0.25">
      <c r="A1060" t="s">
        <v>3339</v>
      </c>
      <c r="B1060" s="166" t="s">
        <v>6439</v>
      </c>
      <c r="C1060" t="s">
        <v>6440</v>
      </c>
      <c r="D1060" s="1">
        <v>45164</v>
      </c>
      <c r="E1060">
        <f t="shared" si="118"/>
        <v>70</v>
      </c>
      <c r="F1060" t="s">
        <v>14</v>
      </c>
      <c r="G1060">
        <v>820</v>
      </c>
      <c r="H1060">
        <f t="shared" si="117"/>
        <v>82</v>
      </c>
      <c r="I1060" t="s">
        <v>7</v>
      </c>
      <c r="J1060" t="s">
        <v>8</v>
      </c>
      <c r="K1060" t="s">
        <v>6441</v>
      </c>
      <c r="L1060" t="s">
        <v>8</v>
      </c>
      <c r="M1060" t="s">
        <v>14</v>
      </c>
      <c r="N1060" t="str">
        <f t="shared" si="119"/>
        <v>F</v>
      </c>
      <c r="O1060" t="s">
        <v>8</v>
      </c>
      <c r="P1060" t="s">
        <v>8</v>
      </c>
      <c r="Q1060" t="s">
        <v>11</v>
      </c>
      <c r="R1060" t="s">
        <v>8</v>
      </c>
      <c r="S1060" t="str">
        <f t="shared" si="120"/>
        <v>U</v>
      </c>
      <c r="T1060" t="s">
        <v>12</v>
      </c>
      <c r="U1060">
        <v>1</v>
      </c>
      <c r="V1060" t="s">
        <v>11</v>
      </c>
      <c r="W1060" t="e">
        <f>VLOOKUP(Q1060,'PBT Tag Rates'!$B$5:$E$44,4,FALSE)</f>
        <v>#N/A</v>
      </c>
      <c r="X1060">
        <v>1</v>
      </c>
      <c r="Y1060" s="14">
        <f>IFERROR(LOOKUP(H1060,{30,43,48,53,58,63,68,73,78,83,88,93,97},{42,47,52,57,62,67,72,77,82,87,92,99,100}),999)</f>
        <v>82</v>
      </c>
      <c r="Z1060" s="17">
        <f t="shared" si="121"/>
        <v>1.4285714285714286</v>
      </c>
      <c r="AA1060" s="17">
        <f t="shared" si="122"/>
        <v>1.4285714285714286</v>
      </c>
      <c r="AB1060" s="17">
        <f t="shared" si="123"/>
        <v>2.518344052903343</v>
      </c>
      <c r="AC1060" s="17" t="s">
        <v>17654</v>
      </c>
    </row>
    <row r="1061" spans="1:29" x14ac:dyDescent="0.25">
      <c r="A1061" t="s">
        <v>3339</v>
      </c>
      <c r="B1061" s="166" t="s">
        <v>6442</v>
      </c>
      <c r="C1061" t="s">
        <v>6443</v>
      </c>
      <c r="D1061" s="1">
        <v>45164</v>
      </c>
      <c r="E1061">
        <f t="shared" si="118"/>
        <v>70</v>
      </c>
      <c r="F1061" t="s">
        <v>6</v>
      </c>
      <c r="G1061">
        <v>800</v>
      </c>
      <c r="H1061">
        <f t="shared" si="117"/>
        <v>80</v>
      </c>
      <c r="I1061" t="s">
        <v>7</v>
      </c>
      <c r="J1061" t="s">
        <v>8</v>
      </c>
      <c r="K1061" t="s">
        <v>6444</v>
      </c>
      <c r="L1061" t="s">
        <v>8</v>
      </c>
      <c r="M1061" t="s">
        <v>6</v>
      </c>
      <c r="N1061" t="str">
        <f t="shared" si="119"/>
        <v>M</v>
      </c>
      <c r="O1061" t="s">
        <v>272</v>
      </c>
      <c r="P1061" t="s">
        <v>5934</v>
      </c>
      <c r="Q1061" t="s">
        <v>221</v>
      </c>
      <c r="R1061">
        <v>4</v>
      </c>
      <c r="S1061">
        <f t="shared" si="120"/>
        <v>2019</v>
      </c>
      <c r="T1061" t="s">
        <v>12</v>
      </c>
      <c r="U1061">
        <v>1</v>
      </c>
      <c r="V1061" t="s">
        <v>3357</v>
      </c>
      <c r="W1061">
        <f>VLOOKUP(Q1061,'PBT Tag Rates'!$B$5:$E$44,4,FALSE)</f>
        <v>0.95971980899999998</v>
      </c>
      <c r="X1061">
        <v>1</v>
      </c>
      <c r="Y1061" s="14">
        <f>IFERROR(LOOKUP(H1061,{30,43,48,53,58,63,68,73,78,83,88,93,97},{42,47,52,57,62,67,72,77,82,87,92,99,100}),999)</f>
        <v>82</v>
      </c>
      <c r="Z1061" s="17">
        <f t="shared" si="121"/>
        <v>1.4285714285714286</v>
      </c>
      <c r="AA1061" s="17">
        <f t="shared" si="122"/>
        <v>1.4285714285714286</v>
      </c>
      <c r="AB1061" s="17">
        <f t="shared" si="123"/>
        <v>2.518344052903343</v>
      </c>
      <c r="AC1061" s="17" t="s">
        <v>17654</v>
      </c>
    </row>
    <row r="1062" spans="1:29" x14ac:dyDescent="0.25">
      <c r="A1062" t="s">
        <v>3339</v>
      </c>
      <c r="B1062" s="166" t="s">
        <v>6445</v>
      </c>
      <c r="C1062" t="s">
        <v>6446</v>
      </c>
      <c r="D1062" s="1">
        <v>45164</v>
      </c>
      <c r="E1062">
        <f t="shared" si="118"/>
        <v>70</v>
      </c>
      <c r="F1062" t="s">
        <v>14</v>
      </c>
      <c r="G1062">
        <v>850</v>
      </c>
      <c r="H1062">
        <f t="shared" si="117"/>
        <v>85</v>
      </c>
      <c r="I1062" t="s">
        <v>7</v>
      </c>
      <c r="J1062" t="s">
        <v>8</v>
      </c>
      <c r="K1062" t="s">
        <v>6447</v>
      </c>
      <c r="L1062" t="s">
        <v>8</v>
      </c>
      <c r="M1062" t="s">
        <v>14</v>
      </c>
      <c r="N1062" t="str">
        <f t="shared" si="119"/>
        <v>F</v>
      </c>
      <c r="O1062" t="s">
        <v>304</v>
      </c>
      <c r="P1062" t="s">
        <v>6448</v>
      </c>
      <c r="Q1062" t="s">
        <v>15</v>
      </c>
      <c r="R1062">
        <v>5</v>
      </c>
      <c r="S1062">
        <f t="shared" si="120"/>
        <v>2018</v>
      </c>
      <c r="T1062" t="s">
        <v>12</v>
      </c>
      <c r="U1062">
        <v>1</v>
      </c>
      <c r="V1062" t="s">
        <v>3386</v>
      </c>
      <c r="W1062">
        <f>VLOOKUP(Q1062,'PBT Tag Rates'!$B$5:$E$44,4,FALSE)</f>
        <v>0.80551598400000002</v>
      </c>
      <c r="X1062">
        <v>1</v>
      </c>
      <c r="Y1062" s="14">
        <f>IFERROR(LOOKUP(H1062,{30,43,48,53,58,63,68,73,78,83,88,93,97},{42,47,52,57,62,67,72,77,82,87,92,99,100}),999)</f>
        <v>87</v>
      </c>
      <c r="Z1062" s="17">
        <f t="shared" si="121"/>
        <v>1.4285714285714286</v>
      </c>
      <c r="AA1062" s="17">
        <f t="shared" si="122"/>
        <v>1.4285714285714286</v>
      </c>
      <c r="AB1062" s="17">
        <f t="shared" si="123"/>
        <v>2.518344052903343</v>
      </c>
      <c r="AC1062" s="17" t="s">
        <v>17654</v>
      </c>
    </row>
    <row r="1063" spans="1:29" x14ac:dyDescent="0.25">
      <c r="A1063" t="s">
        <v>3339</v>
      </c>
      <c r="B1063" s="166" t="s">
        <v>6449</v>
      </c>
      <c r="C1063" t="s">
        <v>6450</v>
      </c>
      <c r="D1063" s="1">
        <v>45164</v>
      </c>
      <c r="E1063">
        <f t="shared" si="118"/>
        <v>70</v>
      </c>
      <c r="F1063" t="s">
        <v>14</v>
      </c>
      <c r="G1063">
        <v>770</v>
      </c>
      <c r="H1063">
        <f t="shared" si="117"/>
        <v>77</v>
      </c>
      <c r="I1063" t="s">
        <v>7</v>
      </c>
      <c r="J1063" t="s">
        <v>8</v>
      </c>
      <c r="K1063" t="s">
        <v>6451</v>
      </c>
      <c r="L1063" t="s">
        <v>8</v>
      </c>
      <c r="M1063" t="s">
        <v>14</v>
      </c>
      <c r="N1063" t="str">
        <f t="shared" si="119"/>
        <v>F</v>
      </c>
      <c r="O1063" t="s">
        <v>557</v>
      </c>
      <c r="P1063" t="s">
        <v>2100</v>
      </c>
      <c r="Q1063" t="s">
        <v>221</v>
      </c>
      <c r="R1063">
        <v>4</v>
      </c>
      <c r="S1063">
        <f t="shared" si="120"/>
        <v>2019</v>
      </c>
      <c r="T1063" t="s">
        <v>12</v>
      </c>
      <c r="U1063">
        <v>0.999999999999997</v>
      </c>
      <c r="V1063" t="s">
        <v>3346</v>
      </c>
      <c r="W1063">
        <f>VLOOKUP(Q1063,'PBT Tag Rates'!$B$5:$E$44,4,FALSE)</f>
        <v>0.95971980899999998</v>
      </c>
      <c r="X1063">
        <v>1</v>
      </c>
      <c r="Y1063" s="14">
        <f>IFERROR(LOOKUP(H1063,{30,43,48,53,58,63,68,73,78,83,88,93,97},{42,47,52,57,62,67,72,77,82,87,92,99,100}),999)</f>
        <v>77</v>
      </c>
      <c r="Z1063" s="17">
        <f t="shared" si="121"/>
        <v>1.4285714285714286</v>
      </c>
      <c r="AA1063" s="17">
        <f t="shared" si="122"/>
        <v>1.4285714285714286</v>
      </c>
      <c r="AB1063" s="17">
        <f t="shared" si="123"/>
        <v>2.518344052903343</v>
      </c>
      <c r="AC1063" s="17" t="s">
        <v>17654</v>
      </c>
    </row>
    <row r="1064" spans="1:29" x14ac:dyDescent="0.25">
      <c r="A1064" t="s">
        <v>3339</v>
      </c>
      <c r="B1064" s="166" t="s">
        <v>6452</v>
      </c>
      <c r="C1064" t="s">
        <v>6453</v>
      </c>
      <c r="D1064" s="1">
        <v>45164</v>
      </c>
      <c r="E1064">
        <f t="shared" si="118"/>
        <v>70</v>
      </c>
      <c r="F1064" t="s">
        <v>14</v>
      </c>
      <c r="G1064">
        <v>800</v>
      </c>
      <c r="H1064">
        <f t="shared" si="117"/>
        <v>80</v>
      </c>
      <c r="I1064" t="s">
        <v>7</v>
      </c>
      <c r="J1064" t="s">
        <v>8</v>
      </c>
      <c r="K1064" t="s">
        <v>6454</v>
      </c>
      <c r="L1064" t="s">
        <v>8</v>
      </c>
      <c r="M1064" t="s">
        <v>14</v>
      </c>
      <c r="N1064" t="str">
        <f t="shared" si="119"/>
        <v>F</v>
      </c>
      <c r="O1064" t="s">
        <v>1485</v>
      </c>
      <c r="P1064" t="s">
        <v>1486</v>
      </c>
      <c r="Q1064" t="s">
        <v>221</v>
      </c>
      <c r="R1064">
        <v>4</v>
      </c>
      <c r="S1064">
        <f t="shared" si="120"/>
        <v>2019</v>
      </c>
      <c r="T1064" t="s">
        <v>12</v>
      </c>
      <c r="U1064">
        <v>1</v>
      </c>
      <c r="V1064" t="s">
        <v>3396</v>
      </c>
      <c r="W1064">
        <f>VLOOKUP(Q1064,'PBT Tag Rates'!$B$5:$E$44,4,FALSE)</f>
        <v>0.95971980899999998</v>
      </c>
      <c r="X1064">
        <v>1</v>
      </c>
      <c r="Y1064" s="14">
        <f>IFERROR(LOOKUP(H1064,{30,43,48,53,58,63,68,73,78,83,88,93,97},{42,47,52,57,62,67,72,77,82,87,92,99,100}),999)</f>
        <v>82</v>
      </c>
      <c r="Z1064" s="17">
        <f t="shared" si="121"/>
        <v>1.4285714285714286</v>
      </c>
      <c r="AA1064" s="17">
        <f t="shared" si="122"/>
        <v>1.4285714285714286</v>
      </c>
      <c r="AB1064" s="17">
        <f t="shared" si="123"/>
        <v>2.518344052903343</v>
      </c>
      <c r="AC1064" s="17" t="s">
        <v>17655</v>
      </c>
    </row>
    <row r="1065" spans="1:29" x14ac:dyDescent="0.25">
      <c r="A1065" t="s">
        <v>3339</v>
      </c>
      <c r="B1065" s="166" t="s">
        <v>6455</v>
      </c>
      <c r="C1065" t="s">
        <v>920</v>
      </c>
      <c r="D1065" s="1">
        <v>45164</v>
      </c>
      <c r="E1065">
        <f t="shared" si="118"/>
        <v>70</v>
      </c>
      <c r="F1065" t="s">
        <v>6</v>
      </c>
      <c r="G1065">
        <v>910</v>
      </c>
      <c r="H1065">
        <f t="shared" si="117"/>
        <v>91</v>
      </c>
      <c r="I1065" t="s">
        <v>7</v>
      </c>
      <c r="J1065" t="s">
        <v>8</v>
      </c>
      <c r="K1065" t="s">
        <v>6456</v>
      </c>
      <c r="L1065" t="s">
        <v>8</v>
      </c>
      <c r="M1065" t="s">
        <v>6</v>
      </c>
      <c r="N1065" t="str">
        <f t="shared" si="119"/>
        <v>M</v>
      </c>
      <c r="O1065" t="s">
        <v>8</v>
      </c>
      <c r="P1065" t="s">
        <v>8</v>
      </c>
      <c r="Q1065" t="s">
        <v>11</v>
      </c>
      <c r="R1065" t="s">
        <v>8</v>
      </c>
      <c r="S1065" t="str">
        <f t="shared" si="120"/>
        <v>U</v>
      </c>
      <c r="T1065" t="s">
        <v>12</v>
      </c>
      <c r="U1065">
        <v>1</v>
      </c>
      <c r="V1065" t="s">
        <v>11</v>
      </c>
      <c r="W1065" t="e">
        <f>VLOOKUP(Q1065,'PBT Tag Rates'!$B$5:$E$44,4,FALSE)</f>
        <v>#N/A</v>
      </c>
      <c r="X1065">
        <v>1</v>
      </c>
      <c r="Y1065" s="14">
        <f>IFERROR(LOOKUP(H1065,{30,43,48,53,58,63,68,73,78,83,88,93,97},{42,47,52,57,62,67,72,77,82,87,92,99,100}),999)</f>
        <v>92</v>
      </c>
      <c r="Z1065" s="17">
        <f t="shared" si="121"/>
        <v>1.4285714285714286</v>
      </c>
      <c r="AA1065" s="17">
        <f t="shared" si="122"/>
        <v>1.4285714285714286</v>
      </c>
      <c r="AB1065" s="17">
        <f t="shared" si="123"/>
        <v>2.518344052903343</v>
      </c>
      <c r="AC1065" s="17" t="s">
        <v>17654</v>
      </c>
    </row>
    <row r="1066" spans="1:29" x14ac:dyDescent="0.25">
      <c r="A1066" t="s">
        <v>3339</v>
      </c>
      <c r="B1066" s="166" t="s">
        <v>6457</v>
      </c>
      <c r="C1066" t="s">
        <v>6458</v>
      </c>
      <c r="D1066" s="1">
        <v>45164</v>
      </c>
      <c r="E1066">
        <f t="shared" si="118"/>
        <v>70</v>
      </c>
      <c r="F1066" t="s">
        <v>14</v>
      </c>
      <c r="G1066">
        <v>760</v>
      </c>
      <c r="H1066">
        <f t="shared" si="117"/>
        <v>76</v>
      </c>
      <c r="I1066" t="s">
        <v>9</v>
      </c>
      <c r="J1066">
        <v>1</v>
      </c>
      <c r="K1066" t="s">
        <v>6459</v>
      </c>
      <c r="L1066" t="s">
        <v>8</v>
      </c>
      <c r="M1066" t="s">
        <v>14</v>
      </c>
      <c r="N1066" t="str">
        <f t="shared" si="119"/>
        <v>F</v>
      </c>
      <c r="O1066" t="s">
        <v>2748</v>
      </c>
      <c r="P1066" t="s">
        <v>2749</v>
      </c>
      <c r="Q1066" t="s">
        <v>221</v>
      </c>
      <c r="R1066">
        <v>4</v>
      </c>
      <c r="S1066">
        <f t="shared" si="120"/>
        <v>2019</v>
      </c>
      <c r="T1066" t="s">
        <v>12</v>
      </c>
      <c r="U1066">
        <v>1</v>
      </c>
      <c r="V1066" t="s">
        <v>3876</v>
      </c>
      <c r="W1066">
        <f>VLOOKUP(Q1066,'PBT Tag Rates'!$B$5:$E$44,4,FALSE)</f>
        <v>0.95971980899999998</v>
      </c>
      <c r="X1066">
        <v>1</v>
      </c>
      <c r="Y1066" s="14">
        <f>IFERROR(LOOKUP(H1066,{30,43,48,53,58,63,68,73,78,83,88,93,97},{42,47,52,57,62,67,72,77,82,87,92,99,100}),999)</f>
        <v>77</v>
      </c>
      <c r="Z1066" s="17">
        <f t="shared" si="121"/>
        <v>1.4285714285714286</v>
      </c>
      <c r="AA1066" s="17">
        <f t="shared" si="122"/>
        <v>1.4285714285714286</v>
      </c>
      <c r="AB1066" s="17">
        <f t="shared" si="123"/>
        <v>2.518344052903343</v>
      </c>
      <c r="AC1066" s="17" t="s">
        <v>17654</v>
      </c>
    </row>
    <row r="1067" spans="1:29" x14ac:dyDescent="0.25">
      <c r="A1067" t="s">
        <v>3339</v>
      </c>
      <c r="B1067" s="166" t="s">
        <v>6460</v>
      </c>
      <c r="C1067" t="s">
        <v>6461</v>
      </c>
      <c r="D1067" s="1">
        <v>45164</v>
      </c>
      <c r="E1067">
        <f t="shared" si="118"/>
        <v>70</v>
      </c>
      <c r="F1067" t="s">
        <v>14</v>
      </c>
      <c r="G1067">
        <v>820</v>
      </c>
      <c r="H1067">
        <f t="shared" si="117"/>
        <v>82</v>
      </c>
      <c r="I1067" t="s">
        <v>7</v>
      </c>
      <c r="J1067" t="s">
        <v>8</v>
      </c>
      <c r="K1067" t="s">
        <v>6462</v>
      </c>
      <c r="L1067" t="s">
        <v>8</v>
      </c>
      <c r="M1067" t="s">
        <v>14</v>
      </c>
      <c r="N1067" t="str">
        <f t="shared" si="119"/>
        <v>F</v>
      </c>
      <c r="O1067" t="s">
        <v>1345</v>
      </c>
      <c r="P1067" t="s">
        <v>1346</v>
      </c>
      <c r="Q1067" t="s">
        <v>221</v>
      </c>
      <c r="R1067">
        <v>4</v>
      </c>
      <c r="S1067">
        <f t="shared" si="120"/>
        <v>2019</v>
      </c>
      <c r="T1067" t="s">
        <v>12</v>
      </c>
      <c r="U1067">
        <v>1</v>
      </c>
      <c r="V1067" t="s">
        <v>3346</v>
      </c>
      <c r="W1067">
        <f>VLOOKUP(Q1067,'PBT Tag Rates'!$B$5:$E$44,4,FALSE)</f>
        <v>0.95971980899999998</v>
      </c>
      <c r="X1067">
        <v>1</v>
      </c>
      <c r="Y1067" s="14">
        <f>IFERROR(LOOKUP(H1067,{30,43,48,53,58,63,68,73,78,83,88,93,97},{42,47,52,57,62,67,72,77,82,87,92,99,100}),999)</f>
        <v>82</v>
      </c>
      <c r="Z1067" s="17">
        <f t="shared" si="121"/>
        <v>1.4285714285714286</v>
      </c>
      <c r="AA1067" s="17">
        <f t="shared" si="122"/>
        <v>1.4285714285714286</v>
      </c>
      <c r="AB1067" s="17">
        <f t="shared" si="123"/>
        <v>2.518344052903343</v>
      </c>
      <c r="AC1067" s="17" t="s">
        <v>17654</v>
      </c>
    </row>
    <row r="1068" spans="1:29" x14ac:dyDescent="0.25">
      <c r="A1068" t="s">
        <v>3339</v>
      </c>
      <c r="B1068" s="166" t="s">
        <v>6463</v>
      </c>
      <c r="C1068" t="s">
        <v>6464</v>
      </c>
      <c r="D1068" s="1">
        <v>45164</v>
      </c>
      <c r="E1068">
        <f t="shared" si="118"/>
        <v>70</v>
      </c>
      <c r="F1068" t="s">
        <v>14</v>
      </c>
      <c r="G1068">
        <v>810</v>
      </c>
      <c r="H1068">
        <f t="shared" si="117"/>
        <v>81</v>
      </c>
      <c r="I1068" t="s">
        <v>7</v>
      </c>
      <c r="J1068" t="s">
        <v>8</v>
      </c>
      <c r="K1068" t="s">
        <v>6465</v>
      </c>
      <c r="L1068" t="s">
        <v>49</v>
      </c>
      <c r="M1068" t="s">
        <v>759</v>
      </c>
      <c r="N1068" t="str">
        <f t="shared" si="119"/>
        <v>F</v>
      </c>
      <c r="O1068" t="s">
        <v>1943</v>
      </c>
      <c r="P1068" t="s">
        <v>1943</v>
      </c>
      <c r="Q1068" t="s">
        <v>1943</v>
      </c>
      <c r="R1068" t="s">
        <v>8</v>
      </c>
      <c r="S1068" t="str">
        <f t="shared" si="120"/>
        <v>U</v>
      </c>
      <c r="T1068" t="s">
        <v>8</v>
      </c>
      <c r="U1068" t="s">
        <v>8</v>
      </c>
      <c r="V1068" t="s">
        <v>1943</v>
      </c>
      <c r="W1068" t="e">
        <f>VLOOKUP(Q1068,'PBT Tag Rates'!$B$5:$E$44,4,FALSE)</f>
        <v>#N/A</v>
      </c>
      <c r="X1068">
        <v>1</v>
      </c>
      <c r="Y1068" s="14">
        <f>IFERROR(LOOKUP(H1068,{30,43,48,53,58,63,68,73,78,83,88,93,97},{42,47,52,57,62,67,72,77,82,87,92,99,100}),999)</f>
        <v>82</v>
      </c>
      <c r="Z1068" s="17">
        <f t="shared" si="121"/>
        <v>1.4285714285714286</v>
      </c>
      <c r="AA1068" s="17">
        <f t="shared" si="122"/>
        <v>1.4285714285714286</v>
      </c>
      <c r="AB1068" s="17">
        <f t="shared" si="123"/>
        <v>2.518344052903343</v>
      </c>
      <c r="AC1068" s="17" t="s">
        <v>17654</v>
      </c>
    </row>
    <row r="1069" spans="1:29" x14ac:dyDescent="0.25">
      <c r="A1069" t="s">
        <v>3339</v>
      </c>
      <c r="B1069" s="166" t="s">
        <v>6466</v>
      </c>
      <c r="C1069" t="s">
        <v>6467</v>
      </c>
      <c r="D1069" s="1">
        <v>45164</v>
      </c>
      <c r="E1069">
        <f t="shared" si="118"/>
        <v>70</v>
      </c>
      <c r="F1069" t="s">
        <v>6</v>
      </c>
      <c r="G1069">
        <v>860</v>
      </c>
      <c r="H1069">
        <f t="shared" si="117"/>
        <v>86</v>
      </c>
      <c r="I1069" t="s">
        <v>7</v>
      </c>
      <c r="J1069" t="s">
        <v>8</v>
      </c>
      <c r="K1069" t="s">
        <v>6468</v>
      </c>
      <c r="L1069" t="s">
        <v>8</v>
      </c>
      <c r="M1069" t="s">
        <v>6</v>
      </c>
      <c r="N1069" t="str">
        <f t="shared" si="119"/>
        <v>M</v>
      </c>
      <c r="O1069" t="s">
        <v>8</v>
      </c>
      <c r="P1069" t="s">
        <v>8</v>
      </c>
      <c r="Q1069" t="s">
        <v>11</v>
      </c>
      <c r="R1069" t="s">
        <v>8</v>
      </c>
      <c r="S1069" t="str">
        <f t="shared" si="120"/>
        <v>U</v>
      </c>
      <c r="T1069" t="s">
        <v>12</v>
      </c>
      <c r="U1069">
        <v>0.999999999999999</v>
      </c>
      <c r="V1069" t="s">
        <v>11</v>
      </c>
      <c r="W1069" t="e">
        <f>VLOOKUP(Q1069,'PBT Tag Rates'!$B$5:$E$44,4,FALSE)</f>
        <v>#N/A</v>
      </c>
      <c r="X1069">
        <v>1</v>
      </c>
      <c r="Y1069" s="14">
        <f>IFERROR(LOOKUP(H1069,{30,43,48,53,58,63,68,73,78,83,88,93,97},{42,47,52,57,62,67,72,77,82,87,92,99,100}),999)</f>
        <v>87</v>
      </c>
      <c r="Z1069" s="17">
        <f t="shared" si="121"/>
        <v>1.4285714285714286</v>
      </c>
      <c r="AA1069" s="17">
        <f t="shared" si="122"/>
        <v>1.4285714285714286</v>
      </c>
      <c r="AB1069" s="17">
        <f t="shared" si="123"/>
        <v>2.518344052903343</v>
      </c>
      <c r="AC1069" s="17" t="s">
        <v>17654</v>
      </c>
    </row>
    <row r="1070" spans="1:29" x14ac:dyDescent="0.25">
      <c r="A1070" t="s">
        <v>3339</v>
      </c>
      <c r="B1070" s="166" t="s">
        <v>6469</v>
      </c>
      <c r="C1070" t="s">
        <v>6470</v>
      </c>
      <c r="D1070" s="1">
        <v>45164</v>
      </c>
      <c r="E1070">
        <f t="shared" si="118"/>
        <v>70</v>
      </c>
      <c r="F1070" t="s">
        <v>14</v>
      </c>
      <c r="G1070">
        <v>680</v>
      </c>
      <c r="H1070">
        <f t="shared" si="117"/>
        <v>68</v>
      </c>
      <c r="I1070" t="s">
        <v>9</v>
      </c>
      <c r="J1070">
        <v>1</v>
      </c>
      <c r="K1070" t="s">
        <v>8</v>
      </c>
      <c r="L1070" t="s">
        <v>8</v>
      </c>
      <c r="M1070" t="s">
        <v>14</v>
      </c>
      <c r="N1070" t="str">
        <f t="shared" si="119"/>
        <v>F</v>
      </c>
      <c r="O1070" t="s">
        <v>2530</v>
      </c>
      <c r="P1070" t="s">
        <v>6471</v>
      </c>
      <c r="Q1070" t="s">
        <v>221</v>
      </c>
      <c r="R1070">
        <v>4</v>
      </c>
      <c r="S1070">
        <f t="shared" si="120"/>
        <v>2019</v>
      </c>
      <c r="T1070" t="s">
        <v>12</v>
      </c>
      <c r="U1070">
        <v>0.999999999999996</v>
      </c>
      <c r="V1070" t="s">
        <v>3386</v>
      </c>
      <c r="W1070">
        <f>VLOOKUP(Q1070,'PBT Tag Rates'!$B$5:$E$44,4,FALSE)</f>
        <v>0.95971980899999998</v>
      </c>
      <c r="X1070">
        <v>1</v>
      </c>
      <c r="Y1070" s="14">
        <f>IFERROR(LOOKUP(H1070,{30,43,48,53,58,63,68,73,78,83,88,93,97},{42,47,52,57,62,67,72,77,82,87,92,99,100}),999)</f>
        <v>72</v>
      </c>
      <c r="Z1070" s="17">
        <f t="shared" si="121"/>
        <v>1.4285714285714286</v>
      </c>
      <c r="AA1070" s="17">
        <f t="shared" si="122"/>
        <v>1.4285714285714286</v>
      </c>
      <c r="AB1070" s="17">
        <f t="shared" si="123"/>
        <v>2.518344052903343</v>
      </c>
      <c r="AC1070" s="17" t="s">
        <v>17654</v>
      </c>
    </row>
    <row r="1071" spans="1:29" x14ac:dyDescent="0.25">
      <c r="A1071" t="s">
        <v>3339</v>
      </c>
      <c r="B1071" s="166" t="s">
        <v>6472</v>
      </c>
      <c r="C1071" t="s">
        <v>6473</v>
      </c>
      <c r="D1071" s="1">
        <v>45164</v>
      </c>
      <c r="E1071">
        <f t="shared" si="118"/>
        <v>70</v>
      </c>
      <c r="F1071" t="s">
        <v>14</v>
      </c>
      <c r="G1071">
        <v>830</v>
      </c>
      <c r="H1071">
        <f t="shared" si="117"/>
        <v>83</v>
      </c>
      <c r="I1071" t="s">
        <v>9</v>
      </c>
      <c r="J1071">
        <v>1</v>
      </c>
      <c r="K1071" t="s">
        <v>6474</v>
      </c>
      <c r="L1071" t="s">
        <v>8</v>
      </c>
      <c r="M1071" t="s">
        <v>14</v>
      </c>
      <c r="N1071" t="str">
        <f t="shared" si="119"/>
        <v>F</v>
      </c>
      <c r="O1071" t="s">
        <v>542</v>
      </c>
      <c r="P1071" t="s">
        <v>3412</v>
      </c>
      <c r="Q1071" t="s">
        <v>221</v>
      </c>
      <c r="R1071">
        <v>4</v>
      </c>
      <c r="S1071">
        <f t="shared" si="120"/>
        <v>2019</v>
      </c>
      <c r="T1071" t="s">
        <v>12</v>
      </c>
      <c r="U1071">
        <v>1</v>
      </c>
      <c r="V1071" t="s">
        <v>3363</v>
      </c>
      <c r="W1071">
        <f>VLOOKUP(Q1071,'PBT Tag Rates'!$B$5:$E$44,4,FALSE)</f>
        <v>0.95971980899999998</v>
      </c>
      <c r="X1071">
        <v>1</v>
      </c>
      <c r="Y1071" s="14">
        <f>IFERROR(LOOKUP(H1071,{30,43,48,53,58,63,68,73,78,83,88,93,97},{42,47,52,57,62,67,72,77,82,87,92,99,100}),999)</f>
        <v>87</v>
      </c>
      <c r="Z1071" s="17">
        <f t="shared" si="121"/>
        <v>1.4285714285714286</v>
      </c>
      <c r="AA1071" s="17">
        <f t="shared" si="122"/>
        <v>1.4285714285714286</v>
      </c>
      <c r="AB1071" s="17">
        <f t="shared" si="123"/>
        <v>2.518344052903343</v>
      </c>
      <c r="AC1071" s="17" t="s">
        <v>17654</v>
      </c>
    </row>
    <row r="1072" spans="1:29" x14ac:dyDescent="0.25">
      <c r="A1072" t="s">
        <v>3339</v>
      </c>
      <c r="B1072" s="166" t="s">
        <v>6475</v>
      </c>
      <c r="C1072" t="s">
        <v>6476</v>
      </c>
      <c r="D1072" s="1">
        <v>45164</v>
      </c>
      <c r="E1072">
        <f t="shared" si="118"/>
        <v>70</v>
      </c>
      <c r="F1072" t="s">
        <v>6</v>
      </c>
      <c r="G1072">
        <v>830</v>
      </c>
      <c r="H1072">
        <f t="shared" si="117"/>
        <v>83</v>
      </c>
      <c r="I1072" t="s">
        <v>7</v>
      </c>
      <c r="J1072" t="s">
        <v>8</v>
      </c>
      <c r="K1072" t="s">
        <v>6477</v>
      </c>
      <c r="L1072" t="s">
        <v>8</v>
      </c>
      <c r="M1072" t="s">
        <v>6</v>
      </c>
      <c r="N1072" t="str">
        <f t="shared" si="119"/>
        <v>M</v>
      </c>
      <c r="O1072" t="s">
        <v>4847</v>
      </c>
      <c r="P1072" t="s">
        <v>6478</v>
      </c>
      <c r="Q1072" t="s">
        <v>281</v>
      </c>
      <c r="R1072">
        <v>4</v>
      </c>
      <c r="S1072">
        <f t="shared" si="120"/>
        <v>2019</v>
      </c>
      <c r="T1072" t="s">
        <v>12</v>
      </c>
      <c r="U1072">
        <v>1</v>
      </c>
      <c r="V1072" t="s">
        <v>3171</v>
      </c>
      <c r="W1072">
        <f>VLOOKUP(Q1072,'PBT Tag Rates'!$B$5:$E$44,4,FALSE)</f>
        <v>0.99705232300000002</v>
      </c>
      <c r="X1072">
        <v>1</v>
      </c>
      <c r="Y1072" s="14">
        <f>IFERROR(LOOKUP(H1072,{30,43,48,53,58,63,68,73,78,83,88,93,97},{42,47,52,57,62,67,72,77,82,87,92,99,100}),999)</f>
        <v>87</v>
      </c>
      <c r="Z1072" s="17">
        <f t="shared" si="121"/>
        <v>1.4285714285714286</v>
      </c>
      <c r="AA1072" s="17">
        <f t="shared" si="122"/>
        <v>1.4285714285714286</v>
      </c>
      <c r="AB1072" s="17">
        <f t="shared" si="123"/>
        <v>2.518344052903343</v>
      </c>
      <c r="AC1072" s="17" t="s">
        <v>17654</v>
      </c>
    </row>
    <row r="1073" spans="1:29" x14ac:dyDescent="0.25">
      <c r="A1073" t="s">
        <v>3339</v>
      </c>
      <c r="B1073" s="166" t="s">
        <v>6479</v>
      </c>
      <c r="C1073" t="s">
        <v>6480</v>
      </c>
      <c r="D1073" s="1">
        <v>45164</v>
      </c>
      <c r="E1073">
        <f t="shared" si="118"/>
        <v>70</v>
      </c>
      <c r="F1073" t="s">
        <v>14</v>
      </c>
      <c r="G1073">
        <v>730</v>
      </c>
      <c r="H1073">
        <f t="shared" si="117"/>
        <v>73</v>
      </c>
      <c r="I1073" t="s">
        <v>7</v>
      </c>
      <c r="J1073" t="s">
        <v>8</v>
      </c>
      <c r="K1073" t="s">
        <v>6481</v>
      </c>
      <c r="L1073" t="s">
        <v>8</v>
      </c>
      <c r="M1073" t="s">
        <v>14</v>
      </c>
      <c r="N1073" t="str">
        <f t="shared" si="119"/>
        <v>F</v>
      </c>
      <c r="O1073" t="s">
        <v>8</v>
      </c>
      <c r="P1073" t="s">
        <v>8</v>
      </c>
      <c r="Q1073" t="s">
        <v>11</v>
      </c>
      <c r="R1073" t="s">
        <v>8</v>
      </c>
      <c r="S1073" t="str">
        <f t="shared" si="120"/>
        <v>U</v>
      </c>
      <c r="T1073" t="s">
        <v>12</v>
      </c>
      <c r="U1073">
        <v>0.999999999999998</v>
      </c>
      <c r="V1073" t="s">
        <v>11</v>
      </c>
      <c r="W1073" t="e">
        <f>VLOOKUP(Q1073,'PBT Tag Rates'!$B$5:$E$44,4,FALSE)</f>
        <v>#N/A</v>
      </c>
      <c r="X1073">
        <v>1</v>
      </c>
      <c r="Y1073" s="14">
        <f>IFERROR(LOOKUP(H1073,{30,43,48,53,58,63,68,73,78,83,88,93,97},{42,47,52,57,62,67,72,77,82,87,92,99,100}),999)</f>
        <v>77</v>
      </c>
      <c r="Z1073" s="17">
        <f t="shared" si="121"/>
        <v>1.4285714285714286</v>
      </c>
      <c r="AA1073" s="17">
        <f t="shared" si="122"/>
        <v>1.4285714285714286</v>
      </c>
      <c r="AB1073" s="17">
        <f t="shared" si="123"/>
        <v>2.518344052903343</v>
      </c>
      <c r="AC1073" s="17" t="s">
        <v>17654</v>
      </c>
    </row>
    <row r="1074" spans="1:29" x14ac:dyDescent="0.25">
      <c r="A1074" t="s">
        <v>3339</v>
      </c>
      <c r="B1074" s="166" t="s">
        <v>6482</v>
      </c>
      <c r="C1074" t="s">
        <v>6483</v>
      </c>
      <c r="D1074" s="1">
        <v>45164</v>
      </c>
      <c r="E1074">
        <f t="shared" si="118"/>
        <v>70</v>
      </c>
      <c r="F1074" t="s">
        <v>14</v>
      </c>
      <c r="G1074">
        <v>800</v>
      </c>
      <c r="H1074">
        <f t="shared" si="117"/>
        <v>80</v>
      </c>
      <c r="I1074" t="s">
        <v>7</v>
      </c>
      <c r="J1074" t="s">
        <v>8</v>
      </c>
      <c r="K1074" t="s">
        <v>6484</v>
      </c>
      <c r="L1074" t="s">
        <v>8</v>
      </c>
      <c r="M1074" t="s">
        <v>14</v>
      </c>
      <c r="N1074" t="str">
        <f t="shared" si="119"/>
        <v>F</v>
      </c>
      <c r="O1074" t="s">
        <v>8</v>
      </c>
      <c r="P1074" t="s">
        <v>8</v>
      </c>
      <c r="Q1074" t="s">
        <v>11</v>
      </c>
      <c r="R1074" t="s">
        <v>8</v>
      </c>
      <c r="S1074" t="str">
        <f t="shared" si="120"/>
        <v>U</v>
      </c>
      <c r="T1074" t="s">
        <v>12</v>
      </c>
      <c r="U1074">
        <v>1</v>
      </c>
      <c r="V1074" t="s">
        <v>11</v>
      </c>
      <c r="W1074" t="e">
        <f>VLOOKUP(Q1074,'PBT Tag Rates'!$B$5:$E$44,4,FALSE)</f>
        <v>#N/A</v>
      </c>
      <c r="X1074">
        <v>1</v>
      </c>
      <c r="Y1074" s="14">
        <f>IFERROR(LOOKUP(H1074,{30,43,48,53,58,63,68,73,78,83,88,93,97},{42,47,52,57,62,67,72,77,82,87,92,99,100}),999)</f>
        <v>82</v>
      </c>
      <c r="Z1074" s="17">
        <f t="shared" si="121"/>
        <v>1.4285714285714286</v>
      </c>
      <c r="AA1074" s="17">
        <f t="shared" si="122"/>
        <v>1.4285714285714286</v>
      </c>
      <c r="AB1074" s="17">
        <f t="shared" si="123"/>
        <v>2.518344052903343</v>
      </c>
      <c r="AC1074" s="17" t="s">
        <v>17654</v>
      </c>
    </row>
    <row r="1075" spans="1:29" x14ac:dyDescent="0.25">
      <c r="A1075" t="s">
        <v>3339</v>
      </c>
      <c r="B1075" s="166" t="s">
        <v>6485</v>
      </c>
      <c r="C1075" t="s">
        <v>6486</v>
      </c>
      <c r="D1075" s="1">
        <v>45164</v>
      </c>
      <c r="E1075">
        <f t="shared" si="118"/>
        <v>70</v>
      </c>
      <c r="F1075" t="s">
        <v>14</v>
      </c>
      <c r="G1075">
        <v>750</v>
      </c>
      <c r="H1075">
        <f t="shared" si="117"/>
        <v>75</v>
      </c>
      <c r="I1075" t="s">
        <v>7</v>
      </c>
      <c r="J1075" t="s">
        <v>8</v>
      </c>
      <c r="K1075" t="s">
        <v>6487</v>
      </c>
      <c r="L1075" t="s">
        <v>8</v>
      </c>
      <c r="M1075" t="s">
        <v>14</v>
      </c>
      <c r="N1075" t="str">
        <f t="shared" si="119"/>
        <v>F</v>
      </c>
      <c r="O1075" t="s">
        <v>260</v>
      </c>
      <c r="P1075" t="s">
        <v>6488</v>
      </c>
      <c r="Q1075" t="s">
        <v>221</v>
      </c>
      <c r="R1075">
        <v>4</v>
      </c>
      <c r="S1075">
        <f t="shared" si="120"/>
        <v>2019</v>
      </c>
      <c r="T1075" t="s">
        <v>12</v>
      </c>
      <c r="U1075">
        <v>0.999999999999997</v>
      </c>
      <c r="V1075" t="s">
        <v>3363</v>
      </c>
      <c r="W1075">
        <f>VLOOKUP(Q1075,'PBT Tag Rates'!$B$5:$E$44,4,FALSE)</f>
        <v>0.95971980899999998</v>
      </c>
      <c r="X1075">
        <v>1</v>
      </c>
      <c r="Y1075" s="14">
        <f>IFERROR(LOOKUP(H1075,{30,43,48,53,58,63,68,73,78,83,88,93,97},{42,47,52,57,62,67,72,77,82,87,92,99,100}),999)</f>
        <v>77</v>
      </c>
      <c r="Z1075" s="17">
        <f t="shared" si="121"/>
        <v>1.4285714285714286</v>
      </c>
      <c r="AA1075" s="17">
        <f t="shared" si="122"/>
        <v>1.4285714285714286</v>
      </c>
      <c r="AB1075" s="17">
        <f t="shared" si="123"/>
        <v>2.518344052903343</v>
      </c>
      <c r="AC1075" s="17" t="s">
        <v>17654</v>
      </c>
    </row>
    <row r="1076" spans="1:29" x14ac:dyDescent="0.25">
      <c r="A1076" t="s">
        <v>3339</v>
      </c>
      <c r="B1076" s="166" t="s">
        <v>6489</v>
      </c>
      <c r="C1076" t="s">
        <v>921</v>
      </c>
      <c r="D1076" s="1">
        <v>45164</v>
      </c>
      <c r="E1076">
        <f t="shared" si="118"/>
        <v>70</v>
      </c>
      <c r="F1076" t="s">
        <v>6</v>
      </c>
      <c r="G1076">
        <v>690</v>
      </c>
      <c r="H1076">
        <f t="shared" si="117"/>
        <v>69</v>
      </c>
      <c r="I1076" t="s">
        <v>7</v>
      </c>
      <c r="J1076" t="s">
        <v>8</v>
      </c>
      <c r="K1076" t="s">
        <v>8</v>
      </c>
      <c r="L1076" t="s">
        <v>8</v>
      </c>
      <c r="M1076" t="s">
        <v>6</v>
      </c>
      <c r="N1076" t="str">
        <f t="shared" si="119"/>
        <v>M</v>
      </c>
      <c r="O1076" t="s">
        <v>1661</v>
      </c>
      <c r="P1076" t="s">
        <v>2765</v>
      </c>
      <c r="Q1076" t="s">
        <v>221</v>
      </c>
      <c r="R1076">
        <v>4</v>
      </c>
      <c r="S1076">
        <f t="shared" si="120"/>
        <v>2019</v>
      </c>
      <c r="T1076" t="s">
        <v>12</v>
      </c>
      <c r="U1076">
        <v>0.999999999999998</v>
      </c>
      <c r="V1076" t="s">
        <v>3386</v>
      </c>
      <c r="W1076">
        <f>VLOOKUP(Q1076,'PBT Tag Rates'!$B$5:$E$44,4,FALSE)</f>
        <v>0.95971980899999998</v>
      </c>
      <c r="X1076">
        <v>1</v>
      </c>
      <c r="Y1076" s="14">
        <f>IFERROR(LOOKUP(H1076,{30,43,48,53,58,63,68,73,78,83,88,93,97},{42,47,52,57,62,67,72,77,82,87,92,99,100}),999)</f>
        <v>72</v>
      </c>
      <c r="Z1076" s="17">
        <f t="shared" si="121"/>
        <v>1.4285714285714286</v>
      </c>
      <c r="AA1076" s="17">
        <f t="shared" si="122"/>
        <v>1.4285714285714286</v>
      </c>
      <c r="AB1076" s="17">
        <f t="shared" si="123"/>
        <v>2.518344052903343</v>
      </c>
      <c r="AC1076" s="17" t="s">
        <v>17654</v>
      </c>
    </row>
    <row r="1077" spans="1:29" x14ac:dyDescent="0.25">
      <c r="A1077" t="s">
        <v>3339</v>
      </c>
      <c r="B1077" s="166" t="s">
        <v>6490</v>
      </c>
      <c r="C1077" t="s">
        <v>6491</v>
      </c>
      <c r="D1077" s="1">
        <v>45164</v>
      </c>
      <c r="E1077">
        <f t="shared" si="118"/>
        <v>70</v>
      </c>
      <c r="F1077" t="s">
        <v>6</v>
      </c>
      <c r="G1077">
        <v>870</v>
      </c>
      <c r="H1077">
        <f t="shared" si="117"/>
        <v>87</v>
      </c>
      <c r="I1077" t="s">
        <v>9</v>
      </c>
      <c r="J1077">
        <v>1</v>
      </c>
      <c r="K1077" t="s">
        <v>6492</v>
      </c>
      <c r="L1077" t="s">
        <v>8</v>
      </c>
      <c r="M1077" t="s">
        <v>6</v>
      </c>
      <c r="N1077" t="str">
        <f t="shared" si="119"/>
        <v>M</v>
      </c>
      <c r="O1077" t="s">
        <v>2606</v>
      </c>
      <c r="P1077" t="s">
        <v>4395</v>
      </c>
      <c r="Q1077" t="s">
        <v>221</v>
      </c>
      <c r="R1077">
        <v>4</v>
      </c>
      <c r="S1077">
        <f t="shared" si="120"/>
        <v>2019</v>
      </c>
      <c r="T1077" t="s">
        <v>12</v>
      </c>
      <c r="U1077">
        <v>1</v>
      </c>
      <c r="V1077" t="s">
        <v>3386</v>
      </c>
      <c r="W1077">
        <f>VLOOKUP(Q1077,'PBT Tag Rates'!$B$5:$E$44,4,FALSE)</f>
        <v>0.95971980899999998</v>
      </c>
      <c r="X1077">
        <v>1</v>
      </c>
      <c r="Y1077" s="14">
        <f>IFERROR(LOOKUP(H1077,{30,43,48,53,58,63,68,73,78,83,88,93,97},{42,47,52,57,62,67,72,77,82,87,92,99,100}),999)</f>
        <v>87</v>
      </c>
      <c r="Z1077" s="17">
        <f t="shared" si="121"/>
        <v>1.4285714285714286</v>
      </c>
      <c r="AA1077" s="17">
        <f t="shared" si="122"/>
        <v>1.4285714285714286</v>
      </c>
      <c r="AB1077" s="17">
        <f t="shared" si="123"/>
        <v>2.518344052903343</v>
      </c>
      <c r="AC1077" s="17" t="s">
        <v>17654</v>
      </c>
    </row>
    <row r="1078" spans="1:29" x14ac:dyDescent="0.25">
      <c r="A1078" t="s">
        <v>3339</v>
      </c>
      <c r="B1078" s="166" t="s">
        <v>6493</v>
      </c>
      <c r="C1078" t="s">
        <v>6494</v>
      </c>
      <c r="D1078" s="1">
        <v>45164</v>
      </c>
      <c r="E1078">
        <f t="shared" si="118"/>
        <v>70</v>
      </c>
      <c r="F1078" t="s">
        <v>6</v>
      </c>
      <c r="G1078">
        <v>780</v>
      </c>
      <c r="H1078">
        <f t="shared" si="117"/>
        <v>78</v>
      </c>
      <c r="I1078" t="s">
        <v>7</v>
      </c>
      <c r="J1078" t="s">
        <v>8</v>
      </c>
      <c r="K1078" t="s">
        <v>6495</v>
      </c>
      <c r="L1078" t="s">
        <v>8</v>
      </c>
      <c r="M1078" t="s">
        <v>6</v>
      </c>
      <c r="N1078" t="str">
        <f t="shared" si="119"/>
        <v>M</v>
      </c>
      <c r="O1078" t="s">
        <v>8</v>
      </c>
      <c r="P1078" t="s">
        <v>8</v>
      </c>
      <c r="Q1078" t="s">
        <v>11</v>
      </c>
      <c r="R1078" t="s">
        <v>8</v>
      </c>
      <c r="S1078" t="str">
        <f t="shared" si="120"/>
        <v>U</v>
      </c>
      <c r="T1078" t="s">
        <v>12</v>
      </c>
      <c r="U1078">
        <v>0.999999999999997</v>
      </c>
      <c r="V1078" t="s">
        <v>11</v>
      </c>
      <c r="W1078" t="e">
        <f>VLOOKUP(Q1078,'PBT Tag Rates'!$B$5:$E$44,4,FALSE)</f>
        <v>#N/A</v>
      </c>
      <c r="X1078">
        <v>1</v>
      </c>
      <c r="Y1078" s="14">
        <f>IFERROR(LOOKUP(H1078,{30,43,48,53,58,63,68,73,78,83,88,93,97},{42,47,52,57,62,67,72,77,82,87,92,99,100}),999)</f>
        <v>82</v>
      </c>
      <c r="Z1078" s="17">
        <f t="shared" si="121"/>
        <v>1.4285714285714286</v>
      </c>
      <c r="AA1078" s="17">
        <f t="shared" si="122"/>
        <v>1.4285714285714286</v>
      </c>
      <c r="AB1078" s="17">
        <f t="shared" si="123"/>
        <v>2.518344052903343</v>
      </c>
      <c r="AC1078" s="17" t="s">
        <v>17654</v>
      </c>
    </row>
    <row r="1079" spans="1:29" x14ac:dyDescent="0.25">
      <c r="A1079" t="s">
        <v>3339</v>
      </c>
      <c r="B1079" s="166" t="s">
        <v>6496</v>
      </c>
      <c r="C1079" t="s">
        <v>6497</v>
      </c>
      <c r="D1079" s="1">
        <v>45164</v>
      </c>
      <c r="E1079">
        <f t="shared" si="118"/>
        <v>70</v>
      </c>
      <c r="F1079" t="s">
        <v>6</v>
      </c>
      <c r="G1079">
        <v>740</v>
      </c>
      <c r="H1079">
        <f t="shared" si="117"/>
        <v>74</v>
      </c>
      <c r="I1079" t="s">
        <v>7</v>
      </c>
      <c r="J1079" t="s">
        <v>8</v>
      </c>
      <c r="K1079" t="s">
        <v>6498</v>
      </c>
      <c r="L1079" t="s">
        <v>8</v>
      </c>
      <c r="M1079" t="s">
        <v>6</v>
      </c>
      <c r="N1079" t="str">
        <f t="shared" si="119"/>
        <v>M</v>
      </c>
      <c r="O1079" t="s">
        <v>1101</v>
      </c>
      <c r="P1079" t="s">
        <v>6499</v>
      </c>
      <c r="Q1079" t="s">
        <v>221</v>
      </c>
      <c r="R1079">
        <v>4</v>
      </c>
      <c r="S1079">
        <f t="shared" si="120"/>
        <v>2019</v>
      </c>
      <c r="T1079" t="s">
        <v>12</v>
      </c>
      <c r="U1079">
        <v>1</v>
      </c>
      <c r="V1079" t="s">
        <v>3346</v>
      </c>
      <c r="W1079">
        <f>VLOOKUP(Q1079,'PBT Tag Rates'!$B$5:$E$44,4,FALSE)</f>
        <v>0.95971980899999998</v>
      </c>
      <c r="X1079">
        <v>1</v>
      </c>
      <c r="Y1079" s="14">
        <f>IFERROR(LOOKUP(H1079,{30,43,48,53,58,63,68,73,78,83,88,93,97},{42,47,52,57,62,67,72,77,82,87,92,99,100}),999)</f>
        <v>77</v>
      </c>
      <c r="Z1079" s="17">
        <f t="shared" si="121"/>
        <v>1.4285714285714286</v>
      </c>
      <c r="AA1079" s="17">
        <f t="shared" si="122"/>
        <v>1.4285714285714286</v>
      </c>
      <c r="AB1079" s="17">
        <f t="shared" si="123"/>
        <v>2.518344052903343</v>
      </c>
      <c r="AC1079" s="17" t="s">
        <v>17654</v>
      </c>
    </row>
    <row r="1080" spans="1:29" x14ac:dyDescent="0.25">
      <c r="A1080" t="s">
        <v>3339</v>
      </c>
      <c r="B1080" s="166" t="s">
        <v>6500</v>
      </c>
      <c r="C1080" t="s">
        <v>6501</v>
      </c>
      <c r="D1080" s="1">
        <v>45164</v>
      </c>
      <c r="E1080">
        <f t="shared" si="118"/>
        <v>70</v>
      </c>
      <c r="F1080" t="s">
        <v>14</v>
      </c>
      <c r="G1080">
        <v>800</v>
      </c>
      <c r="H1080">
        <f t="shared" si="117"/>
        <v>80</v>
      </c>
      <c r="I1080" t="s">
        <v>9</v>
      </c>
      <c r="J1080">
        <v>1</v>
      </c>
      <c r="K1080" t="s">
        <v>6502</v>
      </c>
      <c r="L1080" t="s">
        <v>8</v>
      </c>
      <c r="M1080" t="s">
        <v>14</v>
      </c>
      <c r="N1080" t="str">
        <f t="shared" si="119"/>
        <v>F</v>
      </c>
      <c r="O1080" t="s">
        <v>6503</v>
      </c>
      <c r="P1080" t="s">
        <v>6504</v>
      </c>
      <c r="Q1080" t="s">
        <v>13</v>
      </c>
      <c r="R1080">
        <v>5</v>
      </c>
      <c r="S1080">
        <f t="shared" si="120"/>
        <v>2018</v>
      </c>
      <c r="T1080" t="s">
        <v>12</v>
      </c>
      <c r="U1080">
        <v>0.999999999999998</v>
      </c>
      <c r="V1080" t="s">
        <v>3169</v>
      </c>
      <c r="W1080">
        <f>VLOOKUP(Q1080,'PBT Tag Rates'!$B$5:$E$44,4,FALSE)</f>
        <v>0.96828396500000002</v>
      </c>
      <c r="X1080">
        <v>1</v>
      </c>
      <c r="Y1080" s="14">
        <f>IFERROR(LOOKUP(H1080,{30,43,48,53,58,63,68,73,78,83,88,93,97},{42,47,52,57,62,67,72,77,82,87,92,99,100}),999)</f>
        <v>82</v>
      </c>
      <c r="Z1080" s="17">
        <f t="shared" si="121"/>
        <v>1.4285714285714286</v>
      </c>
      <c r="AA1080" s="17">
        <f t="shared" si="122"/>
        <v>1.4285714285714286</v>
      </c>
      <c r="AB1080" s="17">
        <f t="shared" si="123"/>
        <v>2.518344052903343</v>
      </c>
      <c r="AC1080" s="17" t="s">
        <v>17654</v>
      </c>
    </row>
    <row r="1081" spans="1:29" x14ac:dyDescent="0.25">
      <c r="A1081" t="s">
        <v>3339</v>
      </c>
      <c r="B1081" s="166" t="s">
        <v>6505</v>
      </c>
      <c r="C1081" t="s">
        <v>6506</v>
      </c>
      <c r="D1081" s="1">
        <v>45164</v>
      </c>
      <c r="E1081">
        <f t="shared" si="118"/>
        <v>70</v>
      </c>
      <c r="F1081" t="s">
        <v>14</v>
      </c>
      <c r="G1081">
        <v>750</v>
      </c>
      <c r="H1081">
        <f t="shared" si="117"/>
        <v>75</v>
      </c>
      <c r="I1081" t="s">
        <v>7</v>
      </c>
      <c r="J1081" t="s">
        <v>8</v>
      </c>
      <c r="K1081" t="s">
        <v>6507</v>
      </c>
      <c r="L1081" t="s">
        <v>8</v>
      </c>
      <c r="M1081" t="s">
        <v>14</v>
      </c>
      <c r="N1081" t="str">
        <f t="shared" si="119"/>
        <v>F</v>
      </c>
      <c r="O1081" t="s">
        <v>8</v>
      </c>
      <c r="P1081" t="s">
        <v>8</v>
      </c>
      <c r="Q1081" t="s">
        <v>11</v>
      </c>
      <c r="R1081" t="s">
        <v>8</v>
      </c>
      <c r="S1081" t="str">
        <f t="shared" si="120"/>
        <v>U</v>
      </c>
      <c r="T1081" t="s">
        <v>12</v>
      </c>
      <c r="U1081">
        <v>1</v>
      </c>
      <c r="V1081" t="s">
        <v>11</v>
      </c>
      <c r="W1081" t="e">
        <f>VLOOKUP(Q1081,'PBT Tag Rates'!$B$5:$E$44,4,FALSE)</f>
        <v>#N/A</v>
      </c>
      <c r="X1081">
        <v>1</v>
      </c>
      <c r="Y1081" s="14">
        <f>IFERROR(LOOKUP(H1081,{30,43,48,53,58,63,68,73,78,83,88,93,97},{42,47,52,57,62,67,72,77,82,87,92,99,100}),999)</f>
        <v>77</v>
      </c>
      <c r="Z1081" s="17">
        <f t="shared" si="121"/>
        <v>1.4285714285714286</v>
      </c>
      <c r="AA1081" s="17">
        <f t="shared" si="122"/>
        <v>1.4285714285714286</v>
      </c>
      <c r="AB1081" s="17">
        <f t="shared" si="123"/>
        <v>2.518344052903343</v>
      </c>
      <c r="AC1081" s="17" t="s">
        <v>17654</v>
      </c>
    </row>
    <row r="1082" spans="1:29" x14ac:dyDescent="0.25">
      <c r="A1082" t="s">
        <v>3339</v>
      </c>
      <c r="B1082" s="166" t="s">
        <v>6508</v>
      </c>
      <c r="C1082" t="s">
        <v>6509</v>
      </c>
      <c r="D1082" s="1">
        <v>45164</v>
      </c>
      <c r="E1082">
        <f t="shared" si="118"/>
        <v>70</v>
      </c>
      <c r="F1082" t="s">
        <v>6</v>
      </c>
      <c r="G1082">
        <v>610</v>
      </c>
      <c r="H1082">
        <f t="shared" si="117"/>
        <v>61</v>
      </c>
      <c r="I1082" t="s">
        <v>7</v>
      </c>
      <c r="J1082" t="s">
        <v>8</v>
      </c>
      <c r="K1082" t="s">
        <v>8</v>
      </c>
      <c r="L1082" t="s">
        <v>8</v>
      </c>
      <c r="M1082" t="s">
        <v>6</v>
      </c>
      <c r="N1082" t="str">
        <f t="shared" si="119"/>
        <v>M</v>
      </c>
      <c r="O1082" t="s">
        <v>3006</v>
      </c>
      <c r="P1082" t="s">
        <v>3007</v>
      </c>
      <c r="Q1082" t="s">
        <v>918</v>
      </c>
      <c r="R1082">
        <v>3</v>
      </c>
      <c r="S1082">
        <f t="shared" si="120"/>
        <v>2020</v>
      </c>
      <c r="T1082" t="s">
        <v>12</v>
      </c>
      <c r="U1082">
        <v>0.999999999999998</v>
      </c>
      <c r="V1082" t="s">
        <v>3386</v>
      </c>
      <c r="W1082">
        <f>VLOOKUP(Q1082,'PBT Tag Rates'!$B$5:$E$44,4,FALSE)</f>
        <v>0.98961045999999997</v>
      </c>
      <c r="X1082">
        <v>1</v>
      </c>
      <c r="Y1082" s="14">
        <f>IFERROR(LOOKUP(H1082,{30,43,48,53,58,63,68,73,78,83,88,93,97},{42,47,52,57,62,67,72,77,82,87,92,99,100}),999)</f>
        <v>62</v>
      </c>
      <c r="Z1082" s="17">
        <f t="shared" si="121"/>
        <v>1.4285714285714286</v>
      </c>
      <c r="AA1082" s="17">
        <f t="shared" si="122"/>
        <v>1.4285714285714286</v>
      </c>
      <c r="AB1082" s="17">
        <f t="shared" si="123"/>
        <v>2.518344052903343</v>
      </c>
      <c r="AC1082" s="17" t="s">
        <v>17654</v>
      </c>
    </row>
    <row r="1083" spans="1:29" x14ac:dyDescent="0.25">
      <c r="A1083" t="s">
        <v>3339</v>
      </c>
      <c r="B1083" s="166" t="s">
        <v>6510</v>
      </c>
      <c r="C1083" t="s">
        <v>6511</v>
      </c>
      <c r="D1083" s="1">
        <v>45164</v>
      </c>
      <c r="E1083">
        <f t="shared" si="118"/>
        <v>70</v>
      </c>
      <c r="F1083" t="s">
        <v>14</v>
      </c>
      <c r="G1083">
        <v>740</v>
      </c>
      <c r="H1083">
        <f t="shared" si="117"/>
        <v>74</v>
      </c>
      <c r="I1083" t="s">
        <v>7</v>
      </c>
      <c r="J1083" t="s">
        <v>8</v>
      </c>
      <c r="K1083" t="s">
        <v>6512</v>
      </c>
      <c r="L1083" t="s">
        <v>8</v>
      </c>
      <c r="M1083" t="s">
        <v>14</v>
      </c>
      <c r="N1083" t="str">
        <f t="shared" si="119"/>
        <v>F</v>
      </c>
      <c r="O1083" t="s">
        <v>1780</v>
      </c>
      <c r="P1083" t="s">
        <v>2487</v>
      </c>
      <c r="Q1083" t="s">
        <v>221</v>
      </c>
      <c r="R1083">
        <v>4</v>
      </c>
      <c r="S1083">
        <f t="shared" si="120"/>
        <v>2019</v>
      </c>
      <c r="T1083" t="s">
        <v>12</v>
      </c>
      <c r="U1083">
        <v>1</v>
      </c>
      <c r="V1083" t="s">
        <v>3396</v>
      </c>
      <c r="W1083">
        <f>VLOOKUP(Q1083,'PBT Tag Rates'!$B$5:$E$44,4,FALSE)</f>
        <v>0.95971980899999998</v>
      </c>
      <c r="X1083">
        <v>1</v>
      </c>
      <c r="Y1083" s="14">
        <f>IFERROR(LOOKUP(H1083,{30,43,48,53,58,63,68,73,78,83,88,93,97},{42,47,52,57,62,67,72,77,82,87,92,99,100}),999)</f>
        <v>77</v>
      </c>
      <c r="Z1083" s="17">
        <f t="shared" si="121"/>
        <v>1.4285714285714286</v>
      </c>
      <c r="AA1083" s="17">
        <f t="shared" si="122"/>
        <v>1.4285714285714286</v>
      </c>
      <c r="AB1083" s="17">
        <f t="shared" si="123"/>
        <v>2.518344052903343</v>
      </c>
      <c r="AC1083" s="17" t="s">
        <v>17655</v>
      </c>
    </row>
    <row r="1084" spans="1:29" x14ac:dyDescent="0.25">
      <c r="A1084" t="s">
        <v>3339</v>
      </c>
      <c r="B1084" s="166" t="s">
        <v>6513</v>
      </c>
      <c r="C1084" t="s">
        <v>6514</v>
      </c>
      <c r="D1084" s="1">
        <v>45164</v>
      </c>
      <c r="E1084">
        <f t="shared" si="118"/>
        <v>70</v>
      </c>
      <c r="F1084" t="s">
        <v>6</v>
      </c>
      <c r="G1084">
        <v>740</v>
      </c>
      <c r="H1084">
        <f t="shared" si="117"/>
        <v>74</v>
      </c>
      <c r="I1084" t="s">
        <v>7</v>
      </c>
      <c r="J1084" t="s">
        <v>8</v>
      </c>
      <c r="K1084" t="s">
        <v>6515</v>
      </c>
      <c r="L1084" t="s">
        <v>8</v>
      </c>
      <c r="M1084" t="s">
        <v>6</v>
      </c>
      <c r="N1084" t="str">
        <f t="shared" si="119"/>
        <v>M</v>
      </c>
      <c r="O1084" t="s">
        <v>5685</v>
      </c>
      <c r="P1084" t="s">
        <v>5686</v>
      </c>
      <c r="Q1084" t="s">
        <v>221</v>
      </c>
      <c r="R1084">
        <v>4</v>
      </c>
      <c r="S1084">
        <f t="shared" si="120"/>
        <v>2019</v>
      </c>
      <c r="T1084" t="s">
        <v>12</v>
      </c>
      <c r="U1084">
        <v>1</v>
      </c>
      <c r="V1084" t="s">
        <v>3396</v>
      </c>
      <c r="W1084">
        <f>VLOOKUP(Q1084,'PBT Tag Rates'!$B$5:$E$44,4,FALSE)</f>
        <v>0.95971980899999998</v>
      </c>
      <c r="X1084">
        <v>1</v>
      </c>
      <c r="Y1084" s="14">
        <f>IFERROR(LOOKUP(H1084,{30,43,48,53,58,63,68,73,78,83,88,93,97},{42,47,52,57,62,67,72,77,82,87,92,99,100}),999)</f>
        <v>77</v>
      </c>
      <c r="Z1084" s="17">
        <f t="shared" si="121"/>
        <v>1.4285714285714286</v>
      </c>
      <c r="AA1084" s="17">
        <f t="shared" si="122"/>
        <v>1.4285714285714286</v>
      </c>
      <c r="AB1084" s="17">
        <f t="shared" si="123"/>
        <v>2.518344052903343</v>
      </c>
      <c r="AC1084" s="17" t="s">
        <v>17655</v>
      </c>
    </row>
    <row r="1085" spans="1:29" x14ac:dyDescent="0.25">
      <c r="A1085" t="s">
        <v>3339</v>
      </c>
      <c r="B1085" s="166" t="s">
        <v>6516</v>
      </c>
      <c r="C1085" t="s">
        <v>6517</v>
      </c>
      <c r="D1085" s="1">
        <v>45164</v>
      </c>
      <c r="E1085">
        <f t="shared" si="118"/>
        <v>70</v>
      </c>
      <c r="F1085" t="s">
        <v>14</v>
      </c>
      <c r="G1085">
        <v>770</v>
      </c>
      <c r="H1085">
        <f t="shared" si="117"/>
        <v>77</v>
      </c>
      <c r="I1085" t="s">
        <v>7</v>
      </c>
      <c r="J1085" t="s">
        <v>8</v>
      </c>
      <c r="K1085" t="s">
        <v>6518</v>
      </c>
      <c r="L1085" t="s">
        <v>8</v>
      </c>
      <c r="M1085" t="s">
        <v>14</v>
      </c>
      <c r="N1085" t="str">
        <f t="shared" si="119"/>
        <v>F</v>
      </c>
      <c r="O1085" t="s">
        <v>1415</v>
      </c>
      <c r="P1085" t="s">
        <v>1416</v>
      </c>
      <c r="Q1085" t="s">
        <v>221</v>
      </c>
      <c r="R1085">
        <v>4</v>
      </c>
      <c r="S1085">
        <f t="shared" si="120"/>
        <v>2019</v>
      </c>
      <c r="T1085" t="s">
        <v>12</v>
      </c>
      <c r="U1085">
        <v>0.999999999999998</v>
      </c>
      <c r="V1085" t="s">
        <v>3396</v>
      </c>
      <c r="W1085">
        <f>VLOOKUP(Q1085,'PBT Tag Rates'!$B$5:$E$44,4,FALSE)</f>
        <v>0.95971980899999998</v>
      </c>
      <c r="X1085">
        <v>1</v>
      </c>
      <c r="Y1085" s="14">
        <f>IFERROR(LOOKUP(H1085,{30,43,48,53,58,63,68,73,78,83,88,93,97},{42,47,52,57,62,67,72,77,82,87,92,99,100}),999)</f>
        <v>77</v>
      </c>
      <c r="Z1085" s="17">
        <f t="shared" si="121"/>
        <v>1.4285714285714286</v>
      </c>
      <c r="AA1085" s="17">
        <f t="shared" si="122"/>
        <v>1.4285714285714286</v>
      </c>
      <c r="AB1085" s="17">
        <f t="shared" si="123"/>
        <v>2.518344052903343</v>
      </c>
      <c r="AC1085" s="17" t="s">
        <v>17655</v>
      </c>
    </row>
    <row r="1086" spans="1:29" x14ac:dyDescent="0.25">
      <c r="A1086" t="s">
        <v>3339</v>
      </c>
      <c r="B1086" s="166" t="s">
        <v>6519</v>
      </c>
      <c r="C1086" t="s">
        <v>6520</v>
      </c>
      <c r="D1086" s="1">
        <v>45164</v>
      </c>
      <c r="E1086">
        <f t="shared" si="118"/>
        <v>70</v>
      </c>
      <c r="F1086" t="s">
        <v>14</v>
      </c>
      <c r="G1086">
        <v>740</v>
      </c>
      <c r="H1086">
        <f t="shared" si="117"/>
        <v>74</v>
      </c>
      <c r="I1086" t="s">
        <v>7</v>
      </c>
      <c r="J1086" t="s">
        <v>8</v>
      </c>
      <c r="K1086" t="s">
        <v>6521</v>
      </c>
      <c r="L1086" t="s">
        <v>8</v>
      </c>
      <c r="M1086" t="s">
        <v>14</v>
      </c>
      <c r="N1086" t="str">
        <f t="shared" si="119"/>
        <v>F</v>
      </c>
      <c r="O1086" t="s">
        <v>1428</v>
      </c>
      <c r="P1086" t="s">
        <v>1429</v>
      </c>
      <c r="Q1086" t="s">
        <v>221</v>
      </c>
      <c r="R1086">
        <v>4</v>
      </c>
      <c r="S1086">
        <f t="shared" si="120"/>
        <v>2019</v>
      </c>
      <c r="T1086" t="s">
        <v>12</v>
      </c>
      <c r="U1086">
        <v>0.999999999999996</v>
      </c>
      <c r="V1086" t="s">
        <v>3396</v>
      </c>
      <c r="W1086">
        <f>VLOOKUP(Q1086,'PBT Tag Rates'!$B$5:$E$44,4,FALSE)</f>
        <v>0.95971980899999998</v>
      </c>
      <c r="X1086">
        <v>1</v>
      </c>
      <c r="Y1086" s="14">
        <f>IFERROR(LOOKUP(H1086,{30,43,48,53,58,63,68,73,78,83,88,93,97},{42,47,52,57,62,67,72,77,82,87,92,99,100}),999)</f>
        <v>77</v>
      </c>
      <c r="Z1086" s="17">
        <f t="shared" si="121"/>
        <v>1.4285714285714286</v>
      </c>
      <c r="AA1086" s="17">
        <f t="shared" si="122"/>
        <v>1.4285714285714286</v>
      </c>
      <c r="AB1086" s="17">
        <f t="shared" si="123"/>
        <v>2.518344052903343</v>
      </c>
      <c r="AC1086" s="17" t="s">
        <v>17655</v>
      </c>
    </row>
    <row r="1087" spans="1:29" x14ac:dyDescent="0.25">
      <c r="A1087" t="s">
        <v>3339</v>
      </c>
      <c r="B1087" s="166" t="s">
        <v>6522</v>
      </c>
      <c r="C1087" t="s">
        <v>6523</v>
      </c>
      <c r="D1087" s="1">
        <v>45164</v>
      </c>
      <c r="E1087">
        <f t="shared" si="118"/>
        <v>70</v>
      </c>
      <c r="F1087" t="s">
        <v>6</v>
      </c>
      <c r="G1087">
        <v>700</v>
      </c>
      <c r="H1087">
        <f t="shared" si="117"/>
        <v>70</v>
      </c>
      <c r="I1087" t="s">
        <v>7</v>
      </c>
      <c r="J1087" t="s">
        <v>8</v>
      </c>
      <c r="K1087" t="s">
        <v>6524</v>
      </c>
      <c r="L1087" t="s">
        <v>8</v>
      </c>
      <c r="M1087" t="s">
        <v>6</v>
      </c>
      <c r="N1087" t="str">
        <f t="shared" si="119"/>
        <v>M</v>
      </c>
      <c r="O1087" t="s">
        <v>6525</v>
      </c>
      <c r="P1087" t="s">
        <v>6526</v>
      </c>
      <c r="Q1087" t="s">
        <v>918</v>
      </c>
      <c r="R1087">
        <v>3</v>
      </c>
      <c r="S1087">
        <f t="shared" si="120"/>
        <v>2020</v>
      </c>
      <c r="T1087" t="s">
        <v>12</v>
      </c>
      <c r="U1087">
        <v>1</v>
      </c>
      <c r="V1087" t="s">
        <v>3363</v>
      </c>
      <c r="W1087">
        <f>VLOOKUP(Q1087,'PBT Tag Rates'!$B$5:$E$44,4,FALSE)</f>
        <v>0.98961045999999997</v>
      </c>
      <c r="X1087">
        <v>1</v>
      </c>
      <c r="Y1087" s="14">
        <f>IFERROR(LOOKUP(H1087,{30,43,48,53,58,63,68,73,78,83,88,93,97},{42,47,52,57,62,67,72,77,82,87,92,99,100}),999)</f>
        <v>72</v>
      </c>
      <c r="Z1087" s="17">
        <f t="shared" si="121"/>
        <v>1.4285714285714286</v>
      </c>
      <c r="AA1087" s="17">
        <f t="shared" si="122"/>
        <v>1.4285714285714286</v>
      </c>
      <c r="AB1087" s="17">
        <f t="shared" si="123"/>
        <v>2.518344052903343</v>
      </c>
      <c r="AC1087" s="17" t="s">
        <v>17654</v>
      </c>
    </row>
    <row r="1088" spans="1:29" x14ac:dyDescent="0.25">
      <c r="A1088" t="s">
        <v>3339</v>
      </c>
      <c r="B1088" s="166" t="s">
        <v>6527</v>
      </c>
      <c r="C1088" t="s">
        <v>924</v>
      </c>
      <c r="D1088" s="1">
        <v>45164</v>
      </c>
      <c r="E1088">
        <f t="shared" si="118"/>
        <v>70</v>
      </c>
      <c r="F1088" t="s">
        <v>6</v>
      </c>
      <c r="G1088">
        <v>830</v>
      </c>
      <c r="H1088">
        <f t="shared" si="117"/>
        <v>83</v>
      </c>
      <c r="I1088" t="s">
        <v>9</v>
      </c>
      <c r="J1088">
        <v>1</v>
      </c>
      <c r="K1088" t="s">
        <v>6528</v>
      </c>
      <c r="L1088" t="s">
        <v>8</v>
      </c>
      <c r="M1088" t="s">
        <v>6</v>
      </c>
      <c r="N1088" t="str">
        <f t="shared" si="119"/>
        <v>M</v>
      </c>
      <c r="O1088" t="s">
        <v>5878</v>
      </c>
      <c r="P1088" t="s">
        <v>5879</v>
      </c>
      <c r="Q1088" t="s">
        <v>281</v>
      </c>
      <c r="R1088">
        <v>4</v>
      </c>
      <c r="S1088">
        <f t="shared" si="120"/>
        <v>2019</v>
      </c>
      <c r="T1088" t="s">
        <v>12</v>
      </c>
      <c r="U1088">
        <v>1</v>
      </c>
      <c r="V1088" t="s">
        <v>3169</v>
      </c>
      <c r="W1088">
        <f>VLOOKUP(Q1088,'PBT Tag Rates'!$B$5:$E$44,4,FALSE)</f>
        <v>0.99705232300000002</v>
      </c>
      <c r="X1088">
        <v>1</v>
      </c>
      <c r="Y1088" s="14">
        <f>IFERROR(LOOKUP(H1088,{30,43,48,53,58,63,68,73,78,83,88,93,97},{42,47,52,57,62,67,72,77,82,87,92,99,100}),999)</f>
        <v>87</v>
      </c>
      <c r="Z1088" s="17">
        <f t="shared" si="121"/>
        <v>1.4285714285714286</v>
      </c>
      <c r="AA1088" s="17">
        <f t="shared" si="122"/>
        <v>1.4285714285714286</v>
      </c>
      <c r="AB1088" s="17">
        <f t="shared" si="123"/>
        <v>2.518344052903343</v>
      </c>
      <c r="AC1088" s="17" t="s">
        <v>17654</v>
      </c>
    </row>
    <row r="1089" spans="1:29" x14ac:dyDescent="0.25">
      <c r="A1089" t="s">
        <v>3339</v>
      </c>
      <c r="B1089" s="166" t="s">
        <v>6529</v>
      </c>
      <c r="C1089" t="s">
        <v>6530</v>
      </c>
      <c r="D1089" s="1">
        <v>45164</v>
      </c>
      <c r="E1089">
        <f t="shared" si="118"/>
        <v>70</v>
      </c>
      <c r="F1089" t="s">
        <v>14</v>
      </c>
      <c r="G1089">
        <v>710</v>
      </c>
      <c r="H1089">
        <f t="shared" si="117"/>
        <v>71</v>
      </c>
      <c r="I1089" t="s">
        <v>7</v>
      </c>
      <c r="J1089" t="s">
        <v>8</v>
      </c>
      <c r="K1089" t="s">
        <v>6531</v>
      </c>
      <c r="L1089" t="s">
        <v>8</v>
      </c>
      <c r="M1089" t="s">
        <v>14</v>
      </c>
      <c r="N1089" t="str">
        <f t="shared" si="119"/>
        <v>F</v>
      </c>
      <c r="O1089" t="s">
        <v>1041</v>
      </c>
      <c r="P1089" t="s">
        <v>1042</v>
      </c>
      <c r="Q1089" t="s">
        <v>221</v>
      </c>
      <c r="R1089">
        <v>4</v>
      </c>
      <c r="S1089">
        <f t="shared" si="120"/>
        <v>2019</v>
      </c>
      <c r="T1089" t="s">
        <v>12</v>
      </c>
      <c r="U1089">
        <v>1</v>
      </c>
      <c r="V1089" t="s">
        <v>3396</v>
      </c>
      <c r="W1089">
        <f>VLOOKUP(Q1089,'PBT Tag Rates'!$B$5:$E$44,4,FALSE)</f>
        <v>0.95971980899999998</v>
      </c>
      <c r="X1089">
        <v>1</v>
      </c>
      <c r="Y1089" s="14">
        <f>IFERROR(LOOKUP(H1089,{30,43,48,53,58,63,68,73,78,83,88,93,97},{42,47,52,57,62,67,72,77,82,87,92,99,100}),999)</f>
        <v>72</v>
      </c>
      <c r="Z1089" s="17">
        <f t="shared" si="121"/>
        <v>1.4285714285714286</v>
      </c>
      <c r="AA1089" s="17">
        <f t="shared" si="122"/>
        <v>1.4285714285714286</v>
      </c>
      <c r="AB1089" s="17">
        <f t="shared" si="123"/>
        <v>2.518344052903343</v>
      </c>
      <c r="AC1089" s="17" t="s">
        <v>17655</v>
      </c>
    </row>
    <row r="1090" spans="1:29" x14ac:dyDescent="0.25">
      <c r="A1090" t="s">
        <v>3339</v>
      </c>
      <c r="B1090" s="166" t="s">
        <v>6532</v>
      </c>
      <c r="C1090" t="s">
        <v>6533</v>
      </c>
      <c r="D1090" s="1">
        <v>45164</v>
      </c>
      <c r="E1090">
        <f t="shared" si="118"/>
        <v>70</v>
      </c>
      <c r="F1090" t="s">
        <v>6</v>
      </c>
      <c r="G1090">
        <v>780</v>
      </c>
      <c r="H1090">
        <f t="shared" si="117"/>
        <v>78</v>
      </c>
      <c r="I1090" t="s">
        <v>7</v>
      </c>
      <c r="J1090" t="s">
        <v>8</v>
      </c>
      <c r="K1090" t="s">
        <v>6534</v>
      </c>
      <c r="L1090" t="s">
        <v>8</v>
      </c>
      <c r="M1090" t="s">
        <v>6</v>
      </c>
      <c r="N1090" t="str">
        <f t="shared" si="119"/>
        <v>M</v>
      </c>
      <c r="O1090" t="s">
        <v>8</v>
      </c>
      <c r="P1090" t="s">
        <v>8</v>
      </c>
      <c r="Q1090" t="s">
        <v>11</v>
      </c>
      <c r="R1090" t="s">
        <v>8</v>
      </c>
      <c r="S1090" t="str">
        <f t="shared" si="120"/>
        <v>U</v>
      </c>
      <c r="T1090" t="s">
        <v>12</v>
      </c>
      <c r="U1090">
        <v>1</v>
      </c>
      <c r="V1090" t="s">
        <v>11</v>
      </c>
      <c r="W1090" t="e">
        <f>VLOOKUP(Q1090,'PBT Tag Rates'!$B$5:$E$44,4,FALSE)</f>
        <v>#N/A</v>
      </c>
      <c r="X1090">
        <v>1</v>
      </c>
      <c r="Y1090" s="14">
        <f>IFERROR(LOOKUP(H1090,{30,43,48,53,58,63,68,73,78,83,88,93,97},{42,47,52,57,62,67,72,77,82,87,92,99,100}),999)</f>
        <v>82</v>
      </c>
      <c r="Z1090" s="17">
        <f t="shared" si="121"/>
        <v>1.4285714285714286</v>
      </c>
      <c r="AA1090" s="17">
        <f t="shared" si="122"/>
        <v>1.4285714285714286</v>
      </c>
      <c r="AB1090" s="17">
        <f t="shared" si="123"/>
        <v>2.518344052903343</v>
      </c>
      <c r="AC1090" s="17" t="s">
        <v>17654</v>
      </c>
    </row>
    <row r="1091" spans="1:29" x14ac:dyDescent="0.25">
      <c r="A1091" t="s">
        <v>3339</v>
      </c>
      <c r="B1091" s="166" t="s">
        <v>6535</v>
      </c>
      <c r="C1091" t="s">
        <v>6536</v>
      </c>
      <c r="D1091" s="1">
        <v>45164</v>
      </c>
      <c r="E1091">
        <f t="shared" si="118"/>
        <v>70</v>
      </c>
      <c r="F1091" t="s">
        <v>6</v>
      </c>
      <c r="G1091">
        <v>720</v>
      </c>
      <c r="H1091">
        <f t="shared" si="117"/>
        <v>72</v>
      </c>
      <c r="I1091" t="s">
        <v>7</v>
      </c>
      <c r="J1091" t="s">
        <v>8</v>
      </c>
      <c r="K1091" t="s">
        <v>6537</v>
      </c>
      <c r="L1091" t="s">
        <v>8</v>
      </c>
      <c r="M1091" t="s">
        <v>6</v>
      </c>
      <c r="N1091" t="str">
        <f t="shared" si="119"/>
        <v>M</v>
      </c>
      <c r="O1091" t="s">
        <v>1107</v>
      </c>
      <c r="P1091" t="s">
        <v>1108</v>
      </c>
      <c r="Q1091" t="s">
        <v>221</v>
      </c>
      <c r="R1091">
        <v>4</v>
      </c>
      <c r="S1091">
        <f t="shared" si="120"/>
        <v>2019</v>
      </c>
      <c r="T1091" t="s">
        <v>12</v>
      </c>
      <c r="U1091">
        <v>1</v>
      </c>
      <c r="V1091" t="s">
        <v>3653</v>
      </c>
      <c r="W1091">
        <f>VLOOKUP(Q1091,'PBT Tag Rates'!$B$5:$E$44,4,FALSE)</f>
        <v>0.95971980899999998</v>
      </c>
      <c r="X1091">
        <v>1</v>
      </c>
      <c r="Y1091" s="14">
        <f>IFERROR(LOOKUP(H1091,{30,43,48,53,58,63,68,73,78,83,88,93,97},{42,47,52,57,62,67,72,77,82,87,92,99,100}),999)</f>
        <v>72</v>
      </c>
      <c r="Z1091" s="17">
        <f t="shared" si="121"/>
        <v>1.4285714285714286</v>
      </c>
      <c r="AA1091" s="17">
        <f t="shared" si="122"/>
        <v>1.4285714285714286</v>
      </c>
      <c r="AB1091" s="17">
        <f t="shared" si="123"/>
        <v>2.518344052903343</v>
      </c>
      <c r="AC1091" s="17" t="s">
        <v>17655</v>
      </c>
    </row>
    <row r="1092" spans="1:29" x14ac:dyDescent="0.25">
      <c r="A1092" t="s">
        <v>3339</v>
      </c>
      <c r="B1092" s="166" t="s">
        <v>6538</v>
      </c>
      <c r="C1092" t="s">
        <v>6539</v>
      </c>
      <c r="D1092" s="1">
        <v>45164</v>
      </c>
      <c r="E1092">
        <f t="shared" si="118"/>
        <v>70</v>
      </c>
      <c r="F1092" t="s">
        <v>14</v>
      </c>
      <c r="G1092">
        <v>750</v>
      </c>
      <c r="H1092">
        <f t="shared" si="117"/>
        <v>75</v>
      </c>
      <c r="I1092" t="s">
        <v>7</v>
      </c>
      <c r="J1092" t="s">
        <v>8</v>
      </c>
      <c r="K1092" t="s">
        <v>6540</v>
      </c>
      <c r="L1092" t="s">
        <v>8</v>
      </c>
      <c r="M1092" t="s">
        <v>14</v>
      </c>
      <c r="N1092" t="str">
        <f t="shared" si="119"/>
        <v>F</v>
      </c>
      <c r="O1092" t="s">
        <v>4045</v>
      </c>
      <c r="P1092" t="s">
        <v>6541</v>
      </c>
      <c r="Q1092" t="s">
        <v>281</v>
      </c>
      <c r="R1092">
        <v>4</v>
      </c>
      <c r="S1092">
        <f t="shared" si="120"/>
        <v>2019</v>
      </c>
      <c r="T1092" t="s">
        <v>12</v>
      </c>
      <c r="U1092">
        <v>1</v>
      </c>
      <c r="V1092" t="s">
        <v>3079</v>
      </c>
      <c r="W1092">
        <f>VLOOKUP(Q1092,'PBT Tag Rates'!$B$5:$E$44,4,FALSE)</f>
        <v>0.99705232300000002</v>
      </c>
      <c r="X1092">
        <v>1</v>
      </c>
      <c r="Y1092" s="14">
        <f>IFERROR(LOOKUP(H1092,{30,43,48,53,58,63,68,73,78,83,88,93,97},{42,47,52,57,62,67,72,77,82,87,92,99,100}),999)</f>
        <v>77</v>
      </c>
      <c r="Z1092" s="17">
        <f t="shared" si="121"/>
        <v>1.4285714285714286</v>
      </c>
      <c r="AA1092" s="17">
        <f t="shared" si="122"/>
        <v>1.4285714285714286</v>
      </c>
      <c r="AB1092" s="17">
        <f t="shared" si="123"/>
        <v>2.518344052903343</v>
      </c>
      <c r="AC1092" s="17" t="s">
        <v>17654</v>
      </c>
    </row>
    <row r="1093" spans="1:29" x14ac:dyDescent="0.25">
      <c r="A1093" t="s">
        <v>3339</v>
      </c>
      <c r="B1093" s="166" t="s">
        <v>6542</v>
      </c>
      <c r="C1093" t="s">
        <v>6543</v>
      </c>
      <c r="D1093" s="1">
        <v>45165</v>
      </c>
      <c r="E1093">
        <f t="shared" si="118"/>
        <v>70</v>
      </c>
      <c r="F1093" t="s">
        <v>6</v>
      </c>
      <c r="G1093">
        <v>870</v>
      </c>
      <c r="H1093">
        <f t="shared" si="117"/>
        <v>87</v>
      </c>
      <c r="I1093" t="s">
        <v>9</v>
      </c>
      <c r="J1093">
        <v>1</v>
      </c>
      <c r="K1093" t="s">
        <v>6544</v>
      </c>
      <c r="L1093" t="s">
        <v>8</v>
      </c>
      <c r="M1093" t="s">
        <v>6</v>
      </c>
      <c r="N1093" t="str">
        <f t="shared" si="119"/>
        <v>M</v>
      </c>
      <c r="O1093" t="s">
        <v>2684</v>
      </c>
      <c r="P1093" t="s">
        <v>3795</v>
      </c>
      <c r="Q1093" t="s">
        <v>221</v>
      </c>
      <c r="R1093">
        <v>4</v>
      </c>
      <c r="S1093">
        <f t="shared" si="120"/>
        <v>2019</v>
      </c>
      <c r="T1093" t="s">
        <v>12</v>
      </c>
      <c r="U1093">
        <v>1</v>
      </c>
      <c r="V1093" t="s">
        <v>3608</v>
      </c>
      <c r="W1093">
        <f>VLOOKUP(Q1093,'PBT Tag Rates'!$B$5:$E$44,4,FALSE)</f>
        <v>0.95971980899999998</v>
      </c>
      <c r="X1093">
        <v>1</v>
      </c>
      <c r="Y1093" s="14">
        <f>IFERROR(LOOKUP(H1093,{30,43,48,53,58,63,68,73,78,83,88,93,97},{42,47,52,57,62,67,72,77,82,87,92,99,100}),999)</f>
        <v>87</v>
      </c>
      <c r="Z1093" s="17">
        <f t="shared" si="121"/>
        <v>1.4285714285714286</v>
      </c>
      <c r="AA1093" s="17">
        <f t="shared" si="122"/>
        <v>1.4285714285714286</v>
      </c>
      <c r="AB1093" s="17">
        <f t="shared" si="123"/>
        <v>2.518344052903343</v>
      </c>
      <c r="AC1093" s="17" t="s">
        <v>17654</v>
      </c>
    </row>
    <row r="1094" spans="1:29" x14ac:dyDescent="0.25">
      <c r="A1094" t="s">
        <v>3339</v>
      </c>
      <c r="B1094" s="166" t="s">
        <v>6545</v>
      </c>
      <c r="C1094" t="s">
        <v>6546</v>
      </c>
      <c r="D1094" s="1">
        <v>45165</v>
      </c>
      <c r="E1094">
        <f t="shared" si="118"/>
        <v>70</v>
      </c>
      <c r="F1094" t="s">
        <v>14</v>
      </c>
      <c r="G1094">
        <v>770</v>
      </c>
      <c r="H1094">
        <f t="shared" si="117"/>
        <v>77</v>
      </c>
      <c r="I1094" t="s">
        <v>7</v>
      </c>
      <c r="J1094" t="s">
        <v>8</v>
      </c>
      <c r="K1094" t="s">
        <v>6547</v>
      </c>
      <c r="L1094" t="s">
        <v>8</v>
      </c>
      <c r="M1094" t="s">
        <v>14</v>
      </c>
      <c r="N1094" t="str">
        <f t="shared" si="119"/>
        <v>F</v>
      </c>
      <c r="O1094" t="s">
        <v>1415</v>
      </c>
      <c r="P1094" t="s">
        <v>2678</v>
      </c>
      <c r="Q1094" t="s">
        <v>221</v>
      </c>
      <c r="R1094">
        <v>4</v>
      </c>
      <c r="S1094">
        <f t="shared" si="120"/>
        <v>2019</v>
      </c>
      <c r="T1094" t="s">
        <v>12</v>
      </c>
      <c r="U1094">
        <v>1</v>
      </c>
      <c r="V1094" t="s">
        <v>3396</v>
      </c>
      <c r="W1094">
        <f>VLOOKUP(Q1094,'PBT Tag Rates'!$B$5:$E$44,4,FALSE)</f>
        <v>0.95971980899999998</v>
      </c>
      <c r="X1094">
        <v>1</v>
      </c>
      <c r="Y1094" s="14">
        <f>IFERROR(LOOKUP(H1094,{30,43,48,53,58,63,68,73,78,83,88,93,97},{42,47,52,57,62,67,72,77,82,87,92,99,100}),999)</f>
        <v>77</v>
      </c>
      <c r="Z1094" s="17">
        <f t="shared" si="121"/>
        <v>1.4285714285714286</v>
      </c>
      <c r="AA1094" s="17">
        <f t="shared" si="122"/>
        <v>1.4285714285714286</v>
      </c>
      <c r="AB1094" s="17">
        <f t="shared" si="123"/>
        <v>2.518344052903343</v>
      </c>
      <c r="AC1094" s="17" t="s">
        <v>17655</v>
      </c>
    </row>
    <row r="1095" spans="1:29" x14ac:dyDescent="0.25">
      <c r="A1095" t="s">
        <v>3339</v>
      </c>
      <c r="B1095" s="166" t="s">
        <v>6548</v>
      </c>
      <c r="C1095" t="s">
        <v>6549</v>
      </c>
      <c r="D1095" s="1">
        <v>45165</v>
      </c>
      <c r="E1095">
        <f t="shared" si="118"/>
        <v>70</v>
      </c>
      <c r="F1095" t="s">
        <v>14</v>
      </c>
      <c r="G1095">
        <v>790</v>
      </c>
      <c r="H1095">
        <f t="shared" si="117"/>
        <v>79</v>
      </c>
      <c r="I1095" t="s">
        <v>7</v>
      </c>
      <c r="J1095" t="s">
        <v>8</v>
      </c>
      <c r="K1095" t="s">
        <v>6550</v>
      </c>
      <c r="L1095" t="s">
        <v>8</v>
      </c>
      <c r="M1095" t="s">
        <v>14</v>
      </c>
      <c r="N1095" t="str">
        <f t="shared" si="119"/>
        <v>F</v>
      </c>
      <c r="O1095" t="s">
        <v>1358</v>
      </c>
      <c r="P1095" t="s">
        <v>2700</v>
      </c>
      <c r="Q1095" t="s">
        <v>221</v>
      </c>
      <c r="R1095">
        <v>4</v>
      </c>
      <c r="S1095">
        <f t="shared" si="120"/>
        <v>2019</v>
      </c>
      <c r="T1095" t="s">
        <v>12</v>
      </c>
      <c r="U1095">
        <v>0.999999999999999</v>
      </c>
      <c r="V1095" t="s">
        <v>3396</v>
      </c>
      <c r="W1095">
        <f>VLOOKUP(Q1095,'PBT Tag Rates'!$B$5:$E$44,4,FALSE)</f>
        <v>0.95971980899999998</v>
      </c>
      <c r="X1095">
        <v>1</v>
      </c>
      <c r="Y1095" s="14">
        <f>IFERROR(LOOKUP(H1095,{30,43,48,53,58,63,68,73,78,83,88,93,97},{42,47,52,57,62,67,72,77,82,87,92,99,100}),999)</f>
        <v>82</v>
      </c>
      <c r="Z1095" s="17">
        <f t="shared" si="121"/>
        <v>1.4285714285714286</v>
      </c>
      <c r="AA1095" s="17">
        <f t="shared" si="122"/>
        <v>1.4285714285714286</v>
      </c>
      <c r="AB1095" s="17">
        <f t="shared" si="123"/>
        <v>2.518344052903343</v>
      </c>
      <c r="AC1095" s="17" t="s">
        <v>17655</v>
      </c>
    </row>
    <row r="1096" spans="1:29" x14ac:dyDescent="0.25">
      <c r="A1096" t="s">
        <v>3339</v>
      </c>
      <c r="B1096" s="166" t="s">
        <v>6551</v>
      </c>
      <c r="C1096" t="s">
        <v>6552</v>
      </c>
      <c r="D1096" s="1">
        <v>45165</v>
      </c>
      <c r="E1096">
        <f t="shared" si="118"/>
        <v>70</v>
      </c>
      <c r="F1096" t="s">
        <v>14</v>
      </c>
      <c r="G1096">
        <v>840</v>
      </c>
      <c r="H1096">
        <f t="shared" si="117"/>
        <v>84</v>
      </c>
      <c r="I1096" t="s">
        <v>9</v>
      </c>
      <c r="J1096">
        <v>1</v>
      </c>
      <c r="K1096" t="s">
        <v>6553</v>
      </c>
      <c r="L1096" t="s">
        <v>8</v>
      </c>
      <c r="M1096" t="s">
        <v>6</v>
      </c>
      <c r="N1096" t="str">
        <f t="shared" si="119"/>
        <v>M</v>
      </c>
      <c r="O1096" t="s">
        <v>983</v>
      </c>
      <c r="P1096" t="s">
        <v>984</v>
      </c>
      <c r="Q1096" t="s">
        <v>221</v>
      </c>
      <c r="R1096">
        <v>4</v>
      </c>
      <c r="S1096">
        <f t="shared" si="120"/>
        <v>2019</v>
      </c>
      <c r="T1096" t="s">
        <v>12</v>
      </c>
      <c r="U1096">
        <v>1</v>
      </c>
      <c r="V1096" t="s">
        <v>3396</v>
      </c>
      <c r="W1096">
        <f>VLOOKUP(Q1096,'PBT Tag Rates'!$B$5:$E$44,4,FALSE)</f>
        <v>0.95971980899999998</v>
      </c>
      <c r="X1096">
        <v>1</v>
      </c>
      <c r="Y1096" s="14">
        <f>IFERROR(LOOKUP(H1096,{30,43,48,53,58,63,68,73,78,83,88,93,97},{42,47,52,57,62,67,72,77,82,87,92,99,100}),999)</f>
        <v>87</v>
      </c>
      <c r="Z1096" s="17">
        <f t="shared" si="121"/>
        <v>1.4285714285714286</v>
      </c>
      <c r="AA1096" s="17">
        <f t="shared" si="122"/>
        <v>1.4285714285714286</v>
      </c>
      <c r="AB1096" s="17">
        <f t="shared" si="123"/>
        <v>2.518344052903343</v>
      </c>
      <c r="AC1096" s="17" t="s">
        <v>17655</v>
      </c>
    </row>
    <row r="1097" spans="1:29" x14ac:dyDescent="0.25">
      <c r="A1097" t="s">
        <v>3339</v>
      </c>
      <c r="B1097" s="166" t="s">
        <v>6554</v>
      </c>
      <c r="C1097" t="s">
        <v>925</v>
      </c>
      <c r="D1097" s="1">
        <v>45165</v>
      </c>
      <c r="E1097">
        <f t="shared" si="118"/>
        <v>70</v>
      </c>
      <c r="F1097" t="s">
        <v>14</v>
      </c>
      <c r="G1097">
        <v>870</v>
      </c>
      <c r="H1097">
        <f t="shared" si="117"/>
        <v>87</v>
      </c>
      <c r="I1097" t="s">
        <v>9</v>
      </c>
      <c r="J1097">
        <v>1</v>
      </c>
      <c r="K1097" t="s">
        <v>6555</v>
      </c>
      <c r="L1097" t="s">
        <v>8</v>
      </c>
      <c r="M1097" t="s">
        <v>14</v>
      </c>
      <c r="N1097" t="str">
        <f t="shared" si="119"/>
        <v>F</v>
      </c>
      <c r="O1097" t="s">
        <v>529</v>
      </c>
      <c r="P1097" t="s">
        <v>1985</v>
      </c>
      <c r="Q1097" t="s">
        <v>221</v>
      </c>
      <c r="R1097">
        <v>4</v>
      </c>
      <c r="S1097">
        <f t="shared" si="120"/>
        <v>2019</v>
      </c>
      <c r="T1097" t="s">
        <v>12</v>
      </c>
      <c r="U1097">
        <v>1</v>
      </c>
      <c r="V1097" t="s">
        <v>3396</v>
      </c>
      <c r="W1097">
        <f>VLOOKUP(Q1097,'PBT Tag Rates'!$B$5:$E$44,4,FALSE)</f>
        <v>0.95971980899999998</v>
      </c>
      <c r="X1097">
        <v>1</v>
      </c>
      <c r="Y1097" s="14">
        <f>IFERROR(LOOKUP(H1097,{30,43,48,53,58,63,68,73,78,83,88,93,97},{42,47,52,57,62,67,72,77,82,87,92,99,100}),999)</f>
        <v>87</v>
      </c>
      <c r="Z1097" s="17">
        <f t="shared" si="121"/>
        <v>1.4285714285714286</v>
      </c>
      <c r="AA1097" s="17">
        <f t="shared" si="122"/>
        <v>1.4285714285714286</v>
      </c>
      <c r="AB1097" s="17">
        <f t="shared" si="123"/>
        <v>2.518344052903343</v>
      </c>
      <c r="AC1097" s="17" t="s">
        <v>17655</v>
      </c>
    </row>
    <row r="1098" spans="1:29" x14ac:dyDescent="0.25">
      <c r="A1098" t="s">
        <v>3339</v>
      </c>
      <c r="B1098" s="166" t="s">
        <v>6556</v>
      </c>
      <c r="C1098" t="s">
        <v>6557</v>
      </c>
      <c r="D1098" s="1">
        <v>45165</v>
      </c>
      <c r="E1098">
        <f t="shared" si="118"/>
        <v>70</v>
      </c>
      <c r="F1098" t="s">
        <v>6</v>
      </c>
      <c r="G1098">
        <v>750</v>
      </c>
      <c r="H1098">
        <f t="shared" si="117"/>
        <v>75</v>
      </c>
      <c r="I1098" t="s">
        <v>7</v>
      </c>
      <c r="J1098" t="s">
        <v>8</v>
      </c>
      <c r="K1098" t="s">
        <v>6558</v>
      </c>
      <c r="L1098" t="s">
        <v>8</v>
      </c>
      <c r="M1098" t="s">
        <v>6</v>
      </c>
      <c r="N1098" t="str">
        <f t="shared" si="119"/>
        <v>M</v>
      </c>
      <c r="O1098" t="s">
        <v>873</v>
      </c>
      <c r="P1098" t="s">
        <v>6559</v>
      </c>
      <c r="Q1098" t="s">
        <v>15</v>
      </c>
      <c r="R1098">
        <v>5</v>
      </c>
      <c r="S1098">
        <f t="shared" si="120"/>
        <v>2018</v>
      </c>
      <c r="T1098" t="s">
        <v>12</v>
      </c>
      <c r="U1098">
        <v>1</v>
      </c>
      <c r="V1098" t="s">
        <v>3386</v>
      </c>
      <c r="W1098">
        <f>VLOOKUP(Q1098,'PBT Tag Rates'!$B$5:$E$44,4,FALSE)</f>
        <v>0.80551598400000002</v>
      </c>
      <c r="X1098">
        <v>1</v>
      </c>
      <c r="Y1098" s="14">
        <f>IFERROR(LOOKUP(H1098,{30,43,48,53,58,63,68,73,78,83,88,93,97},{42,47,52,57,62,67,72,77,82,87,92,99,100}),999)</f>
        <v>77</v>
      </c>
      <c r="Z1098" s="17">
        <f t="shared" si="121"/>
        <v>1.4285714285714286</v>
      </c>
      <c r="AA1098" s="17">
        <f t="shared" si="122"/>
        <v>1.4285714285714286</v>
      </c>
      <c r="AB1098" s="17">
        <f t="shared" si="123"/>
        <v>2.518344052903343</v>
      </c>
      <c r="AC1098" s="17" t="s">
        <v>17654</v>
      </c>
    </row>
    <row r="1099" spans="1:29" x14ac:dyDescent="0.25">
      <c r="A1099" t="s">
        <v>3339</v>
      </c>
      <c r="B1099" s="166" t="s">
        <v>6560</v>
      </c>
      <c r="C1099" t="s">
        <v>6561</v>
      </c>
      <c r="D1099" s="1">
        <v>45165</v>
      </c>
      <c r="E1099">
        <f t="shared" si="118"/>
        <v>70</v>
      </c>
      <c r="F1099" t="s">
        <v>14</v>
      </c>
      <c r="G1099">
        <v>710</v>
      </c>
      <c r="H1099">
        <f t="shared" si="117"/>
        <v>71</v>
      </c>
      <c r="I1099" t="s">
        <v>7</v>
      </c>
      <c r="J1099" t="s">
        <v>8</v>
      </c>
      <c r="K1099" t="s">
        <v>6562</v>
      </c>
      <c r="L1099" t="s">
        <v>8</v>
      </c>
      <c r="M1099" t="s">
        <v>14</v>
      </c>
      <c r="N1099" t="str">
        <f t="shared" si="119"/>
        <v>F</v>
      </c>
      <c r="O1099" t="s">
        <v>1790</v>
      </c>
      <c r="P1099" t="s">
        <v>1791</v>
      </c>
      <c r="Q1099" t="s">
        <v>221</v>
      </c>
      <c r="R1099">
        <v>4</v>
      </c>
      <c r="S1099">
        <f t="shared" si="120"/>
        <v>2019</v>
      </c>
      <c r="T1099" t="s">
        <v>12</v>
      </c>
      <c r="U1099">
        <v>0.999999999999998</v>
      </c>
      <c r="V1099" t="s">
        <v>3346</v>
      </c>
      <c r="W1099">
        <f>VLOOKUP(Q1099,'PBT Tag Rates'!$B$5:$E$44,4,FALSE)</f>
        <v>0.95971980899999998</v>
      </c>
      <c r="X1099">
        <v>1</v>
      </c>
      <c r="Y1099" s="14">
        <f>IFERROR(LOOKUP(H1099,{30,43,48,53,58,63,68,73,78,83,88,93,97},{42,47,52,57,62,67,72,77,82,87,92,99,100}),999)</f>
        <v>72</v>
      </c>
      <c r="Z1099" s="17">
        <f t="shared" si="121"/>
        <v>1.4285714285714286</v>
      </c>
      <c r="AA1099" s="17">
        <f t="shared" si="122"/>
        <v>1.4285714285714286</v>
      </c>
      <c r="AB1099" s="17">
        <f t="shared" si="123"/>
        <v>2.518344052903343</v>
      </c>
      <c r="AC1099" s="17" t="s">
        <v>17654</v>
      </c>
    </row>
    <row r="1100" spans="1:29" x14ac:dyDescent="0.25">
      <c r="A1100" t="s">
        <v>3339</v>
      </c>
      <c r="B1100" s="166" t="s">
        <v>6563</v>
      </c>
      <c r="C1100" t="s">
        <v>6564</v>
      </c>
      <c r="D1100" s="1">
        <v>45165</v>
      </c>
      <c r="E1100">
        <f t="shared" si="118"/>
        <v>70</v>
      </c>
      <c r="F1100" t="s">
        <v>14</v>
      </c>
      <c r="G1100">
        <v>800</v>
      </c>
      <c r="H1100">
        <f t="shared" si="117"/>
        <v>80</v>
      </c>
      <c r="I1100" t="s">
        <v>7</v>
      </c>
      <c r="J1100" t="s">
        <v>8</v>
      </c>
      <c r="K1100" t="s">
        <v>6565</v>
      </c>
      <c r="L1100" t="s">
        <v>8</v>
      </c>
      <c r="M1100" t="s">
        <v>6</v>
      </c>
      <c r="N1100" t="str">
        <f t="shared" si="119"/>
        <v>M</v>
      </c>
      <c r="O1100" t="s">
        <v>6566</v>
      </c>
      <c r="P1100" t="s">
        <v>6567</v>
      </c>
      <c r="Q1100" t="s">
        <v>221</v>
      </c>
      <c r="R1100">
        <v>4</v>
      </c>
      <c r="S1100">
        <f t="shared" si="120"/>
        <v>2019</v>
      </c>
      <c r="T1100" t="s">
        <v>12</v>
      </c>
      <c r="U1100">
        <v>1.00000000000001</v>
      </c>
      <c r="V1100" t="s">
        <v>3386</v>
      </c>
      <c r="W1100">
        <f>VLOOKUP(Q1100,'PBT Tag Rates'!$B$5:$E$44,4,FALSE)</f>
        <v>0.95971980899999998</v>
      </c>
      <c r="X1100">
        <v>1</v>
      </c>
      <c r="Y1100" s="14">
        <f>IFERROR(LOOKUP(H1100,{30,43,48,53,58,63,68,73,78,83,88,93,97},{42,47,52,57,62,67,72,77,82,87,92,99,100}),999)</f>
        <v>82</v>
      </c>
      <c r="Z1100" s="17">
        <f t="shared" si="121"/>
        <v>1.4285714285714286</v>
      </c>
      <c r="AA1100" s="17">
        <f t="shared" si="122"/>
        <v>1.4285714285714286</v>
      </c>
      <c r="AB1100" s="17">
        <f t="shared" si="123"/>
        <v>2.518344052903343</v>
      </c>
      <c r="AC1100" s="17" t="s">
        <v>17654</v>
      </c>
    </row>
    <row r="1101" spans="1:29" x14ac:dyDescent="0.25">
      <c r="A1101" t="s">
        <v>3339</v>
      </c>
      <c r="B1101" s="166" t="s">
        <v>6568</v>
      </c>
      <c r="C1101" t="s">
        <v>6569</v>
      </c>
      <c r="D1101" s="1">
        <v>45165</v>
      </c>
      <c r="E1101">
        <f t="shared" si="118"/>
        <v>70</v>
      </c>
      <c r="F1101" t="s">
        <v>14</v>
      </c>
      <c r="G1101">
        <v>740</v>
      </c>
      <c r="H1101">
        <f t="shared" si="117"/>
        <v>74</v>
      </c>
      <c r="I1101" t="s">
        <v>7</v>
      </c>
      <c r="J1101" t="s">
        <v>8</v>
      </c>
      <c r="K1101" t="s">
        <v>6570</v>
      </c>
      <c r="L1101" t="s">
        <v>8</v>
      </c>
      <c r="M1101" t="s">
        <v>14</v>
      </c>
      <c r="N1101" t="str">
        <f t="shared" si="119"/>
        <v>F</v>
      </c>
      <c r="O1101" t="s">
        <v>4464</v>
      </c>
      <c r="P1101" t="s">
        <v>4465</v>
      </c>
      <c r="Q1101" t="s">
        <v>221</v>
      </c>
      <c r="R1101">
        <v>4</v>
      </c>
      <c r="S1101">
        <f t="shared" si="120"/>
        <v>2019</v>
      </c>
      <c r="T1101" t="s">
        <v>12</v>
      </c>
      <c r="U1101">
        <v>1</v>
      </c>
      <c r="V1101" t="s">
        <v>3346</v>
      </c>
      <c r="W1101">
        <f>VLOOKUP(Q1101,'PBT Tag Rates'!$B$5:$E$44,4,FALSE)</f>
        <v>0.95971980899999998</v>
      </c>
      <c r="X1101">
        <v>1</v>
      </c>
      <c r="Y1101" s="14">
        <f>IFERROR(LOOKUP(H1101,{30,43,48,53,58,63,68,73,78,83,88,93,97},{42,47,52,57,62,67,72,77,82,87,92,99,100}),999)</f>
        <v>77</v>
      </c>
      <c r="Z1101" s="17">
        <f t="shared" si="121"/>
        <v>1.4285714285714286</v>
      </c>
      <c r="AA1101" s="17">
        <f t="shared" si="122"/>
        <v>1.4285714285714286</v>
      </c>
      <c r="AB1101" s="17">
        <f t="shared" si="123"/>
        <v>2.518344052903343</v>
      </c>
      <c r="AC1101" s="17" t="s">
        <v>17654</v>
      </c>
    </row>
    <row r="1102" spans="1:29" x14ac:dyDescent="0.25">
      <c r="A1102" t="s">
        <v>3339</v>
      </c>
      <c r="B1102" s="166" t="s">
        <v>6571</v>
      </c>
      <c r="C1102" t="s">
        <v>6572</v>
      </c>
      <c r="D1102" s="1">
        <v>45165</v>
      </c>
      <c r="E1102">
        <f t="shared" si="118"/>
        <v>70</v>
      </c>
      <c r="F1102" t="s">
        <v>14</v>
      </c>
      <c r="G1102">
        <v>760</v>
      </c>
      <c r="H1102">
        <f t="shared" si="117"/>
        <v>76</v>
      </c>
      <c r="I1102" t="s">
        <v>7</v>
      </c>
      <c r="J1102" t="s">
        <v>8</v>
      </c>
      <c r="K1102" t="s">
        <v>6573</v>
      </c>
      <c r="L1102" t="s">
        <v>8</v>
      </c>
      <c r="M1102" t="s">
        <v>14</v>
      </c>
      <c r="N1102" t="str">
        <f t="shared" si="119"/>
        <v>F</v>
      </c>
      <c r="O1102" t="s">
        <v>2755</v>
      </c>
      <c r="P1102" t="s">
        <v>2756</v>
      </c>
      <c r="Q1102" t="s">
        <v>221</v>
      </c>
      <c r="R1102">
        <v>4</v>
      </c>
      <c r="S1102">
        <f t="shared" si="120"/>
        <v>2019</v>
      </c>
      <c r="T1102" t="s">
        <v>12</v>
      </c>
      <c r="U1102">
        <v>0.999999999999999</v>
      </c>
      <c r="V1102" t="s">
        <v>3396</v>
      </c>
      <c r="W1102">
        <f>VLOOKUP(Q1102,'PBT Tag Rates'!$B$5:$E$44,4,FALSE)</f>
        <v>0.95971980899999998</v>
      </c>
      <c r="X1102">
        <v>1</v>
      </c>
      <c r="Y1102" s="14">
        <f>IFERROR(LOOKUP(H1102,{30,43,48,53,58,63,68,73,78,83,88,93,97},{42,47,52,57,62,67,72,77,82,87,92,99,100}),999)</f>
        <v>77</v>
      </c>
      <c r="Z1102" s="17">
        <f t="shared" si="121"/>
        <v>1.4285714285714286</v>
      </c>
      <c r="AA1102" s="17">
        <f t="shared" si="122"/>
        <v>1.4285714285714286</v>
      </c>
      <c r="AB1102" s="17">
        <f t="shared" si="123"/>
        <v>2.518344052903343</v>
      </c>
      <c r="AC1102" s="17" t="s">
        <v>17655</v>
      </c>
    </row>
    <row r="1103" spans="1:29" x14ac:dyDescent="0.25">
      <c r="A1103" t="s">
        <v>3339</v>
      </c>
      <c r="B1103" s="166" t="s">
        <v>6574</v>
      </c>
      <c r="C1103" t="s">
        <v>6575</v>
      </c>
      <c r="D1103" s="1">
        <v>45165</v>
      </c>
      <c r="E1103">
        <f t="shared" si="118"/>
        <v>70</v>
      </c>
      <c r="F1103" t="s">
        <v>14</v>
      </c>
      <c r="G1103">
        <v>810</v>
      </c>
      <c r="H1103">
        <f t="shared" si="117"/>
        <v>81</v>
      </c>
      <c r="I1103" t="s">
        <v>9</v>
      </c>
      <c r="J1103">
        <v>1</v>
      </c>
      <c r="K1103" t="s">
        <v>6576</v>
      </c>
      <c r="L1103" t="s">
        <v>8</v>
      </c>
      <c r="M1103" t="s">
        <v>14</v>
      </c>
      <c r="N1103" t="str">
        <f t="shared" si="119"/>
        <v>F</v>
      </c>
      <c r="O1103" t="s">
        <v>997</v>
      </c>
      <c r="P1103" t="s">
        <v>998</v>
      </c>
      <c r="Q1103" t="s">
        <v>221</v>
      </c>
      <c r="R1103">
        <v>4</v>
      </c>
      <c r="S1103">
        <f t="shared" si="120"/>
        <v>2019</v>
      </c>
      <c r="T1103" t="s">
        <v>12</v>
      </c>
      <c r="U1103">
        <v>0.999999999999998</v>
      </c>
      <c r="V1103" t="s">
        <v>3386</v>
      </c>
      <c r="W1103">
        <f>VLOOKUP(Q1103,'PBT Tag Rates'!$B$5:$E$44,4,FALSE)</f>
        <v>0.95971980899999998</v>
      </c>
      <c r="X1103">
        <v>1</v>
      </c>
      <c r="Y1103" s="14">
        <f>IFERROR(LOOKUP(H1103,{30,43,48,53,58,63,68,73,78,83,88,93,97},{42,47,52,57,62,67,72,77,82,87,92,99,100}),999)</f>
        <v>82</v>
      </c>
      <c r="Z1103" s="17">
        <f t="shared" si="121"/>
        <v>1.4285714285714286</v>
      </c>
      <c r="AA1103" s="17">
        <f t="shared" si="122"/>
        <v>1.4285714285714286</v>
      </c>
      <c r="AB1103" s="17">
        <f t="shared" si="123"/>
        <v>2.518344052903343</v>
      </c>
      <c r="AC1103" s="17" t="s">
        <v>17654</v>
      </c>
    </row>
    <row r="1104" spans="1:29" x14ac:dyDescent="0.25">
      <c r="A1104" t="s">
        <v>3339</v>
      </c>
      <c r="B1104" s="166" t="s">
        <v>6577</v>
      </c>
      <c r="C1104" t="s">
        <v>926</v>
      </c>
      <c r="D1104" s="1">
        <v>45165</v>
      </c>
      <c r="E1104">
        <f t="shared" si="118"/>
        <v>70</v>
      </c>
      <c r="F1104" t="s">
        <v>14</v>
      </c>
      <c r="G1104">
        <v>710</v>
      </c>
      <c r="H1104">
        <f t="shared" si="117"/>
        <v>71</v>
      </c>
      <c r="I1104" t="s">
        <v>7</v>
      </c>
      <c r="J1104" t="s">
        <v>8</v>
      </c>
      <c r="K1104" t="s">
        <v>6578</v>
      </c>
      <c r="L1104" t="s">
        <v>8</v>
      </c>
      <c r="M1104" t="s">
        <v>14</v>
      </c>
      <c r="N1104" t="str">
        <f t="shared" si="119"/>
        <v>F</v>
      </c>
      <c r="O1104" t="s">
        <v>780</v>
      </c>
      <c r="P1104" t="s">
        <v>5135</v>
      </c>
      <c r="Q1104" t="s">
        <v>221</v>
      </c>
      <c r="R1104">
        <v>4</v>
      </c>
      <c r="S1104">
        <f t="shared" si="120"/>
        <v>2019</v>
      </c>
      <c r="T1104" t="s">
        <v>12</v>
      </c>
      <c r="U1104">
        <v>0.999999999999995</v>
      </c>
      <c r="V1104" t="s">
        <v>3386</v>
      </c>
      <c r="W1104">
        <f>VLOOKUP(Q1104,'PBT Tag Rates'!$B$5:$E$44,4,FALSE)</f>
        <v>0.95971980899999998</v>
      </c>
      <c r="X1104">
        <v>1</v>
      </c>
      <c r="Y1104" s="14">
        <f>IFERROR(LOOKUP(H1104,{30,43,48,53,58,63,68,73,78,83,88,93,97},{42,47,52,57,62,67,72,77,82,87,92,99,100}),999)</f>
        <v>72</v>
      </c>
      <c r="Z1104" s="17">
        <f t="shared" si="121"/>
        <v>1.4285714285714286</v>
      </c>
      <c r="AA1104" s="17">
        <f t="shared" si="122"/>
        <v>1.4285714285714286</v>
      </c>
      <c r="AB1104" s="17">
        <f t="shared" si="123"/>
        <v>2.518344052903343</v>
      </c>
      <c r="AC1104" s="17" t="s">
        <v>17654</v>
      </c>
    </row>
    <row r="1105" spans="1:29" x14ac:dyDescent="0.25">
      <c r="A1105" t="s">
        <v>3339</v>
      </c>
      <c r="B1105" s="166" t="s">
        <v>6579</v>
      </c>
      <c r="C1105" t="s">
        <v>6580</v>
      </c>
      <c r="D1105" s="1">
        <v>45165</v>
      </c>
      <c r="E1105">
        <f t="shared" si="118"/>
        <v>70</v>
      </c>
      <c r="F1105" t="s">
        <v>14</v>
      </c>
      <c r="G1105">
        <v>790</v>
      </c>
      <c r="H1105">
        <f t="shared" si="117"/>
        <v>79</v>
      </c>
      <c r="I1105" t="s">
        <v>7</v>
      </c>
      <c r="J1105" t="s">
        <v>8</v>
      </c>
      <c r="K1105" t="s">
        <v>6581</v>
      </c>
      <c r="L1105" t="s">
        <v>8</v>
      </c>
      <c r="M1105" t="s">
        <v>14</v>
      </c>
      <c r="N1105" t="str">
        <f t="shared" si="119"/>
        <v>F</v>
      </c>
      <c r="O1105" t="s">
        <v>3523</v>
      </c>
      <c r="P1105" t="s">
        <v>6582</v>
      </c>
      <c r="Q1105" t="s">
        <v>221</v>
      </c>
      <c r="R1105">
        <v>4</v>
      </c>
      <c r="S1105">
        <f t="shared" si="120"/>
        <v>2019</v>
      </c>
      <c r="T1105" t="s">
        <v>12</v>
      </c>
      <c r="U1105">
        <v>1</v>
      </c>
      <c r="V1105" t="s">
        <v>3386</v>
      </c>
      <c r="W1105">
        <f>VLOOKUP(Q1105,'PBT Tag Rates'!$B$5:$E$44,4,FALSE)</f>
        <v>0.95971980899999998</v>
      </c>
      <c r="X1105">
        <v>1</v>
      </c>
      <c r="Y1105" s="14">
        <f>IFERROR(LOOKUP(H1105,{30,43,48,53,58,63,68,73,78,83,88,93,97},{42,47,52,57,62,67,72,77,82,87,92,99,100}),999)</f>
        <v>82</v>
      </c>
      <c r="Z1105" s="17">
        <f t="shared" si="121"/>
        <v>1.4285714285714286</v>
      </c>
      <c r="AA1105" s="17">
        <f t="shared" si="122"/>
        <v>1.4285714285714286</v>
      </c>
      <c r="AB1105" s="17">
        <f t="shared" si="123"/>
        <v>2.518344052903343</v>
      </c>
      <c r="AC1105" s="17" t="s">
        <v>17654</v>
      </c>
    </row>
    <row r="1106" spans="1:29" x14ac:dyDescent="0.25">
      <c r="A1106" t="s">
        <v>3339</v>
      </c>
      <c r="B1106" s="166" t="s">
        <v>6583</v>
      </c>
      <c r="C1106" t="s">
        <v>6584</v>
      </c>
      <c r="D1106" s="1">
        <v>45165</v>
      </c>
      <c r="E1106">
        <f t="shared" si="118"/>
        <v>70</v>
      </c>
      <c r="F1106" t="s">
        <v>14</v>
      </c>
      <c r="G1106">
        <v>780</v>
      </c>
      <c r="H1106">
        <f t="shared" si="117"/>
        <v>78</v>
      </c>
      <c r="I1106" t="s">
        <v>7</v>
      </c>
      <c r="J1106" t="s">
        <v>8</v>
      </c>
      <c r="K1106" t="s">
        <v>6585</v>
      </c>
      <c r="L1106" t="s">
        <v>8</v>
      </c>
      <c r="M1106" t="s">
        <v>14</v>
      </c>
      <c r="N1106" t="str">
        <f t="shared" si="119"/>
        <v>F</v>
      </c>
      <c r="O1106" t="s">
        <v>1133</v>
      </c>
      <c r="P1106" t="s">
        <v>1134</v>
      </c>
      <c r="Q1106" t="s">
        <v>221</v>
      </c>
      <c r="R1106">
        <v>4</v>
      </c>
      <c r="S1106">
        <f t="shared" si="120"/>
        <v>2019</v>
      </c>
      <c r="T1106" t="s">
        <v>12</v>
      </c>
      <c r="U1106">
        <v>1.00000000000001</v>
      </c>
      <c r="V1106" t="s">
        <v>3346</v>
      </c>
      <c r="W1106">
        <f>VLOOKUP(Q1106,'PBT Tag Rates'!$B$5:$E$44,4,FALSE)</f>
        <v>0.95971980899999998</v>
      </c>
      <c r="X1106">
        <v>1</v>
      </c>
      <c r="Y1106" s="14">
        <f>IFERROR(LOOKUP(H1106,{30,43,48,53,58,63,68,73,78,83,88,93,97},{42,47,52,57,62,67,72,77,82,87,92,99,100}),999)</f>
        <v>82</v>
      </c>
      <c r="Z1106" s="17">
        <f t="shared" si="121"/>
        <v>1.4285714285714286</v>
      </c>
      <c r="AA1106" s="17">
        <f t="shared" si="122"/>
        <v>1.4285714285714286</v>
      </c>
      <c r="AB1106" s="17">
        <f t="shared" si="123"/>
        <v>2.518344052903343</v>
      </c>
      <c r="AC1106" s="17" t="s">
        <v>17654</v>
      </c>
    </row>
    <row r="1107" spans="1:29" x14ac:dyDescent="0.25">
      <c r="A1107" t="s">
        <v>3339</v>
      </c>
      <c r="B1107" s="166" t="s">
        <v>6586</v>
      </c>
      <c r="C1107" t="s">
        <v>6587</v>
      </c>
      <c r="D1107" s="1">
        <v>45165</v>
      </c>
      <c r="E1107">
        <f t="shared" si="118"/>
        <v>70</v>
      </c>
      <c r="F1107" t="s">
        <v>14</v>
      </c>
      <c r="G1107">
        <v>780</v>
      </c>
      <c r="H1107">
        <f t="shared" si="117"/>
        <v>78</v>
      </c>
      <c r="I1107" t="s">
        <v>7</v>
      </c>
      <c r="J1107" t="s">
        <v>8</v>
      </c>
      <c r="K1107" t="s">
        <v>6588</v>
      </c>
      <c r="L1107" t="s">
        <v>8</v>
      </c>
      <c r="M1107" t="s">
        <v>14</v>
      </c>
      <c r="N1107" t="str">
        <f t="shared" si="119"/>
        <v>F</v>
      </c>
      <c r="O1107" t="s">
        <v>992</v>
      </c>
      <c r="P1107" t="s">
        <v>1550</v>
      </c>
      <c r="Q1107" t="s">
        <v>221</v>
      </c>
      <c r="R1107">
        <v>4</v>
      </c>
      <c r="S1107">
        <f t="shared" si="120"/>
        <v>2019</v>
      </c>
      <c r="T1107" t="s">
        <v>12</v>
      </c>
      <c r="U1107">
        <v>1</v>
      </c>
      <c r="V1107" t="s">
        <v>3386</v>
      </c>
      <c r="W1107">
        <f>VLOOKUP(Q1107,'PBT Tag Rates'!$B$5:$E$44,4,FALSE)</f>
        <v>0.95971980899999998</v>
      </c>
      <c r="X1107">
        <v>1</v>
      </c>
      <c r="Y1107" s="14">
        <f>IFERROR(LOOKUP(H1107,{30,43,48,53,58,63,68,73,78,83,88,93,97},{42,47,52,57,62,67,72,77,82,87,92,99,100}),999)</f>
        <v>82</v>
      </c>
      <c r="Z1107" s="17">
        <f t="shared" si="121"/>
        <v>1.4285714285714286</v>
      </c>
      <c r="AA1107" s="17">
        <f t="shared" si="122"/>
        <v>1.4285714285714286</v>
      </c>
      <c r="AB1107" s="17">
        <f t="shared" si="123"/>
        <v>2.518344052903343</v>
      </c>
      <c r="AC1107" s="17" t="s">
        <v>17654</v>
      </c>
    </row>
    <row r="1108" spans="1:29" x14ac:dyDescent="0.25">
      <c r="A1108" t="s">
        <v>3339</v>
      </c>
      <c r="B1108" s="166" t="s">
        <v>6589</v>
      </c>
      <c r="C1108" t="s">
        <v>6590</v>
      </c>
      <c r="D1108" s="1">
        <v>45165</v>
      </c>
      <c r="E1108">
        <f t="shared" si="118"/>
        <v>70</v>
      </c>
      <c r="F1108" t="s">
        <v>6</v>
      </c>
      <c r="G1108">
        <v>790</v>
      </c>
      <c r="H1108">
        <f t="shared" si="117"/>
        <v>79</v>
      </c>
      <c r="I1108" t="s">
        <v>7</v>
      </c>
      <c r="J1108" t="s">
        <v>8</v>
      </c>
      <c r="K1108" t="s">
        <v>6591</v>
      </c>
      <c r="L1108" t="s">
        <v>8</v>
      </c>
      <c r="M1108" t="s">
        <v>6</v>
      </c>
      <c r="N1108" t="str">
        <f t="shared" si="119"/>
        <v>M</v>
      </c>
      <c r="O1108" t="s">
        <v>513</v>
      </c>
      <c r="P1108" t="s">
        <v>757</v>
      </c>
      <c r="Q1108" t="s">
        <v>221</v>
      </c>
      <c r="R1108">
        <v>4</v>
      </c>
      <c r="S1108">
        <f t="shared" si="120"/>
        <v>2019</v>
      </c>
      <c r="T1108" t="s">
        <v>12</v>
      </c>
      <c r="U1108">
        <v>1</v>
      </c>
      <c r="V1108" t="s">
        <v>3653</v>
      </c>
      <c r="W1108">
        <f>VLOOKUP(Q1108,'PBT Tag Rates'!$B$5:$E$44,4,FALSE)</f>
        <v>0.95971980899999998</v>
      </c>
      <c r="X1108">
        <v>1</v>
      </c>
      <c r="Y1108" s="14">
        <f>IFERROR(LOOKUP(H1108,{30,43,48,53,58,63,68,73,78,83,88,93,97},{42,47,52,57,62,67,72,77,82,87,92,99,100}),999)</f>
        <v>82</v>
      </c>
      <c r="Z1108" s="17">
        <f t="shared" si="121"/>
        <v>1.4285714285714286</v>
      </c>
      <c r="AA1108" s="17">
        <f t="shared" si="122"/>
        <v>1.4285714285714286</v>
      </c>
      <c r="AB1108" s="17">
        <f t="shared" si="123"/>
        <v>2.518344052903343</v>
      </c>
      <c r="AC1108" s="17" t="s">
        <v>17655</v>
      </c>
    </row>
    <row r="1109" spans="1:29" x14ac:dyDescent="0.25">
      <c r="A1109" t="s">
        <v>3339</v>
      </c>
      <c r="B1109" s="166" t="s">
        <v>6592</v>
      </c>
      <c r="C1109" t="s">
        <v>6593</v>
      </c>
      <c r="D1109" s="1">
        <v>45165</v>
      </c>
      <c r="E1109">
        <f t="shared" si="118"/>
        <v>70</v>
      </c>
      <c r="F1109" t="s">
        <v>14</v>
      </c>
      <c r="G1109">
        <v>780</v>
      </c>
      <c r="H1109">
        <f t="shared" si="117"/>
        <v>78</v>
      </c>
      <c r="I1109" t="s">
        <v>7</v>
      </c>
      <c r="J1109" t="s">
        <v>8</v>
      </c>
      <c r="K1109" t="s">
        <v>6594</v>
      </c>
      <c r="L1109" t="s">
        <v>8</v>
      </c>
      <c r="M1109" t="s">
        <v>14</v>
      </c>
      <c r="N1109" t="str">
        <f t="shared" si="119"/>
        <v>F</v>
      </c>
      <c r="O1109" t="s">
        <v>8</v>
      </c>
      <c r="P1109" t="s">
        <v>8</v>
      </c>
      <c r="Q1109" t="s">
        <v>11</v>
      </c>
      <c r="R1109" t="s">
        <v>8</v>
      </c>
      <c r="S1109" t="str">
        <f t="shared" si="120"/>
        <v>U</v>
      </c>
      <c r="T1109" t="s">
        <v>12</v>
      </c>
      <c r="U1109">
        <v>0.999999999999995</v>
      </c>
      <c r="V1109" t="s">
        <v>11</v>
      </c>
      <c r="W1109" t="e">
        <f>VLOOKUP(Q1109,'PBT Tag Rates'!$B$5:$E$44,4,FALSE)</f>
        <v>#N/A</v>
      </c>
      <c r="X1109">
        <v>1</v>
      </c>
      <c r="Y1109" s="14">
        <f>IFERROR(LOOKUP(H1109,{30,43,48,53,58,63,68,73,78,83,88,93,97},{42,47,52,57,62,67,72,77,82,87,92,99,100}),999)</f>
        <v>82</v>
      </c>
      <c r="Z1109" s="17">
        <f t="shared" si="121"/>
        <v>1.4285714285714286</v>
      </c>
      <c r="AA1109" s="17">
        <f t="shared" si="122"/>
        <v>1.4285714285714286</v>
      </c>
      <c r="AB1109" s="17">
        <f t="shared" si="123"/>
        <v>2.518344052903343</v>
      </c>
      <c r="AC1109" s="17" t="s">
        <v>17654</v>
      </c>
    </row>
    <row r="1110" spans="1:29" x14ac:dyDescent="0.25">
      <c r="A1110" t="s">
        <v>3339</v>
      </c>
      <c r="B1110" s="166" t="s">
        <v>6595</v>
      </c>
      <c r="C1110" t="s">
        <v>6596</v>
      </c>
      <c r="D1110" s="1">
        <v>45165</v>
      </c>
      <c r="E1110">
        <f t="shared" si="118"/>
        <v>70</v>
      </c>
      <c r="F1110" t="s">
        <v>6</v>
      </c>
      <c r="G1110">
        <v>760</v>
      </c>
      <c r="H1110">
        <f t="shared" ref="H1110:H1173" si="124">G1110/10</f>
        <v>76</v>
      </c>
      <c r="I1110" t="s">
        <v>7</v>
      </c>
      <c r="J1110" t="s">
        <v>8</v>
      </c>
      <c r="K1110" t="s">
        <v>6597</v>
      </c>
      <c r="L1110" t="s">
        <v>8</v>
      </c>
      <c r="M1110" t="s">
        <v>6</v>
      </c>
      <c r="N1110" t="str">
        <f t="shared" si="119"/>
        <v>M</v>
      </c>
      <c r="O1110" t="s">
        <v>1358</v>
      </c>
      <c r="P1110" t="s">
        <v>1359</v>
      </c>
      <c r="Q1110" t="s">
        <v>221</v>
      </c>
      <c r="R1110">
        <v>4</v>
      </c>
      <c r="S1110">
        <f t="shared" si="120"/>
        <v>2019</v>
      </c>
      <c r="T1110" t="s">
        <v>12</v>
      </c>
      <c r="U1110">
        <v>1</v>
      </c>
      <c r="V1110" t="s">
        <v>3396</v>
      </c>
      <c r="W1110">
        <f>VLOOKUP(Q1110,'PBT Tag Rates'!$B$5:$E$44,4,FALSE)</f>
        <v>0.95971980899999998</v>
      </c>
      <c r="X1110">
        <v>1</v>
      </c>
      <c r="Y1110" s="14">
        <f>IFERROR(LOOKUP(H1110,{30,43,48,53,58,63,68,73,78,83,88,93,97},{42,47,52,57,62,67,72,77,82,87,92,99,100}),999)</f>
        <v>77</v>
      </c>
      <c r="Z1110" s="17">
        <f t="shared" si="121"/>
        <v>1.4285714285714286</v>
      </c>
      <c r="AA1110" s="17">
        <f t="shared" si="122"/>
        <v>1.4285714285714286</v>
      </c>
      <c r="AB1110" s="17">
        <f t="shared" si="123"/>
        <v>2.518344052903343</v>
      </c>
      <c r="AC1110" s="17" t="s">
        <v>17655</v>
      </c>
    </row>
    <row r="1111" spans="1:29" x14ac:dyDescent="0.25">
      <c r="A1111" t="s">
        <v>3339</v>
      </c>
      <c r="B1111" s="166" t="s">
        <v>6598</v>
      </c>
      <c r="C1111" t="s">
        <v>6599</v>
      </c>
      <c r="D1111" s="1">
        <v>45165</v>
      </c>
      <c r="E1111">
        <f t="shared" ref="E1111:E1174" si="125">IF(D1111&lt;=$D$3,70,18)</f>
        <v>70</v>
      </c>
      <c r="F1111" t="s">
        <v>6</v>
      </c>
      <c r="G1111">
        <v>790</v>
      </c>
      <c r="H1111">
        <f t="shared" si="124"/>
        <v>79</v>
      </c>
      <c r="I1111" t="s">
        <v>7</v>
      </c>
      <c r="J1111" t="s">
        <v>8</v>
      </c>
      <c r="K1111" t="s">
        <v>6600</v>
      </c>
      <c r="L1111" t="s">
        <v>8</v>
      </c>
      <c r="M1111" t="s">
        <v>6</v>
      </c>
      <c r="N1111" t="str">
        <f t="shared" ref="N1111:N1174" si="126">IF(M1111="U",F1111,M1111)</f>
        <v>M</v>
      </c>
      <c r="O1111" t="s">
        <v>8</v>
      </c>
      <c r="P1111" t="s">
        <v>8</v>
      </c>
      <c r="Q1111" t="s">
        <v>11</v>
      </c>
      <c r="R1111" t="s">
        <v>8</v>
      </c>
      <c r="S1111" t="str">
        <f t="shared" ref="S1111:S1174" si="127">IFERROR($S$3-R1111,"U")</f>
        <v>U</v>
      </c>
      <c r="T1111" t="s">
        <v>12</v>
      </c>
      <c r="U1111">
        <v>1</v>
      </c>
      <c r="V1111" t="s">
        <v>11</v>
      </c>
      <c r="W1111" t="e">
        <f>VLOOKUP(Q1111,'PBT Tag Rates'!$B$5:$E$44,4,FALSE)</f>
        <v>#N/A</v>
      </c>
      <c r="X1111">
        <v>1</v>
      </c>
      <c r="Y1111" s="14">
        <f>IFERROR(LOOKUP(H1111,{30,43,48,53,58,63,68,73,78,83,88,93,97},{42,47,52,57,62,67,72,77,82,87,92,99,100}),999)</f>
        <v>82</v>
      </c>
      <c r="Z1111" s="17">
        <f t="shared" ref="Z1111:Z1174" si="128">IF(D1111&lt;$D$3,X1111/$Z$3,X1111/$Z$4)</f>
        <v>1.4285714285714286</v>
      </c>
      <c r="AA1111" s="17">
        <f t="shared" ref="AA1111:AA1174" si="129">Z1111*(1+$AA$4)</f>
        <v>1.4285714285714286</v>
      </c>
      <c r="AB1111" s="17">
        <f t="shared" ref="AB1111:AB1174" si="130">IF(D1111&lt;$D$3,AA1111/$AB$3,AA1111/$AB$4)</f>
        <v>2.518344052903343</v>
      </c>
      <c r="AC1111" s="17" t="s">
        <v>17654</v>
      </c>
    </row>
    <row r="1112" spans="1:29" x14ac:dyDescent="0.25">
      <c r="A1112" t="s">
        <v>3339</v>
      </c>
      <c r="B1112" s="166" t="s">
        <v>6601</v>
      </c>
      <c r="C1112" t="s">
        <v>6602</v>
      </c>
      <c r="D1112" s="1">
        <v>45165</v>
      </c>
      <c r="E1112">
        <f t="shared" si="125"/>
        <v>70</v>
      </c>
      <c r="F1112" t="s">
        <v>14</v>
      </c>
      <c r="G1112">
        <v>840</v>
      </c>
      <c r="H1112">
        <f t="shared" si="124"/>
        <v>84</v>
      </c>
      <c r="I1112" t="s">
        <v>7</v>
      </c>
      <c r="J1112" t="s">
        <v>8</v>
      </c>
      <c r="K1112" t="s">
        <v>6603</v>
      </c>
      <c r="L1112" t="s">
        <v>8</v>
      </c>
      <c r="M1112" t="s">
        <v>14</v>
      </c>
      <c r="N1112" t="str">
        <f t="shared" si="126"/>
        <v>F</v>
      </c>
      <c r="O1112" t="s">
        <v>1845</v>
      </c>
      <c r="P1112" t="s">
        <v>1846</v>
      </c>
      <c r="Q1112" t="s">
        <v>221</v>
      </c>
      <c r="R1112">
        <v>4</v>
      </c>
      <c r="S1112">
        <f t="shared" si="127"/>
        <v>2019</v>
      </c>
      <c r="T1112" t="s">
        <v>12</v>
      </c>
      <c r="U1112">
        <v>1</v>
      </c>
      <c r="V1112" t="s">
        <v>3357</v>
      </c>
      <c r="W1112">
        <f>VLOOKUP(Q1112,'PBT Tag Rates'!$B$5:$E$44,4,FALSE)</f>
        <v>0.95971980899999998</v>
      </c>
      <c r="X1112">
        <v>1</v>
      </c>
      <c r="Y1112" s="14">
        <f>IFERROR(LOOKUP(H1112,{30,43,48,53,58,63,68,73,78,83,88,93,97},{42,47,52,57,62,67,72,77,82,87,92,99,100}),999)</f>
        <v>87</v>
      </c>
      <c r="Z1112" s="17">
        <f t="shared" si="128"/>
        <v>1.4285714285714286</v>
      </c>
      <c r="AA1112" s="17">
        <f t="shared" si="129"/>
        <v>1.4285714285714286</v>
      </c>
      <c r="AB1112" s="17">
        <f t="shared" si="130"/>
        <v>2.518344052903343</v>
      </c>
      <c r="AC1112" s="17" t="s">
        <v>17654</v>
      </c>
    </row>
    <row r="1113" spans="1:29" x14ac:dyDescent="0.25">
      <c r="A1113" t="s">
        <v>3339</v>
      </c>
      <c r="B1113" s="166" t="s">
        <v>6604</v>
      </c>
      <c r="C1113" t="s">
        <v>6605</v>
      </c>
      <c r="D1113" s="1">
        <v>45165</v>
      </c>
      <c r="E1113">
        <f t="shared" si="125"/>
        <v>70</v>
      </c>
      <c r="F1113" t="s">
        <v>6</v>
      </c>
      <c r="G1113">
        <v>720</v>
      </c>
      <c r="H1113">
        <f t="shared" si="124"/>
        <v>72</v>
      </c>
      <c r="I1113" t="s">
        <v>7</v>
      </c>
      <c r="J1113" t="s">
        <v>8</v>
      </c>
      <c r="K1113" t="s">
        <v>6606</v>
      </c>
      <c r="L1113" t="s">
        <v>8</v>
      </c>
      <c r="M1113" t="s">
        <v>6</v>
      </c>
      <c r="N1113" t="str">
        <f t="shared" si="126"/>
        <v>M</v>
      </c>
      <c r="O1113" t="s">
        <v>4413</v>
      </c>
      <c r="P1113" t="s">
        <v>4414</v>
      </c>
      <c r="Q1113" t="s">
        <v>221</v>
      </c>
      <c r="R1113">
        <v>4</v>
      </c>
      <c r="S1113">
        <f t="shared" si="127"/>
        <v>2019</v>
      </c>
      <c r="T1113" t="s">
        <v>12</v>
      </c>
      <c r="U1113">
        <v>1</v>
      </c>
      <c r="V1113" t="s">
        <v>3357</v>
      </c>
      <c r="W1113">
        <f>VLOOKUP(Q1113,'PBT Tag Rates'!$B$5:$E$44,4,FALSE)</f>
        <v>0.95971980899999998</v>
      </c>
      <c r="X1113">
        <v>1</v>
      </c>
      <c r="Y1113" s="14">
        <f>IFERROR(LOOKUP(H1113,{30,43,48,53,58,63,68,73,78,83,88,93,97},{42,47,52,57,62,67,72,77,82,87,92,99,100}),999)</f>
        <v>72</v>
      </c>
      <c r="Z1113" s="17">
        <f t="shared" si="128"/>
        <v>1.4285714285714286</v>
      </c>
      <c r="AA1113" s="17">
        <f t="shared" si="129"/>
        <v>1.4285714285714286</v>
      </c>
      <c r="AB1113" s="17">
        <f t="shared" si="130"/>
        <v>2.518344052903343</v>
      </c>
      <c r="AC1113" s="17" t="s">
        <v>17654</v>
      </c>
    </row>
    <row r="1114" spans="1:29" x14ac:dyDescent="0.25">
      <c r="A1114" t="s">
        <v>3339</v>
      </c>
      <c r="B1114" s="166" t="s">
        <v>6607</v>
      </c>
      <c r="C1114" t="s">
        <v>6608</v>
      </c>
      <c r="D1114" s="1">
        <v>45165</v>
      </c>
      <c r="E1114">
        <f t="shared" si="125"/>
        <v>70</v>
      </c>
      <c r="F1114" t="s">
        <v>14</v>
      </c>
      <c r="G1114">
        <v>920</v>
      </c>
      <c r="H1114">
        <f t="shared" si="124"/>
        <v>92</v>
      </c>
      <c r="I1114" t="s">
        <v>9</v>
      </c>
      <c r="J1114">
        <v>1</v>
      </c>
      <c r="K1114" t="s">
        <v>6609</v>
      </c>
      <c r="L1114" t="s">
        <v>8</v>
      </c>
      <c r="M1114" t="s">
        <v>6</v>
      </c>
      <c r="N1114" t="str">
        <f t="shared" si="126"/>
        <v>M</v>
      </c>
      <c r="O1114" t="s">
        <v>6610</v>
      </c>
      <c r="P1114" t="s">
        <v>6611</v>
      </c>
      <c r="Q1114" t="s">
        <v>221</v>
      </c>
      <c r="R1114">
        <v>4</v>
      </c>
      <c r="S1114">
        <f t="shared" si="127"/>
        <v>2019</v>
      </c>
      <c r="T1114" t="s">
        <v>12</v>
      </c>
      <c r="U1114">
        <v>1</v>
      </c>
      <c r="V1114" t="s">
        <v>3608</v>
      </c>
      <c r="W1114">
        <f>VLOOKUP(Q1114,'PBT Tag Rates'!$B$5:$E$44,4,FALSE)</f>
        <v>0.95971980899999998</v>
      </c>
      <c r="X1114">
        <v>1</v>
      </c>
      <c r="Y1114" s="14">
        <f>IFERROR(LOOKUP(H1114,{30,43,48,53,58,63,68,73,78,83,88,93,97},{42,47,52,57,62,67,72,77,82,87,92,99,100}),999)</f>
        <v>92</v>
      </c>
      <c r="Z1114" s="17">
        <f t="shared" si="128"/>
        <v>1.4285714285714286</v>
      </c>
      <c r="AA1114" s="17">
        <f t="shared" si="129"/>
        <v>1.4285714285714286</v>
      </c>
      <c r="AB1114" s="17">
        <f t="shared" si="130"/>
        <v>2.518344052903343</v>
      </c>
      <c r="AC1114" s="17" t="s">
        <v>17654</v>
      </c>
    </row>
    <row r="1115" spans="1:29" x14ac:dyDescent="0.25">
      <c r="A1115" t="s">
        <v>3339</v>
      </c>
      <c r="B1115" s="166" t="s">
        <v>6612</v>
      </c>
      <c r="C1115" t="s">
        <v>6613</v>
      </c>
      <c r="D1115" s="1">
        <v>45165</v>
      </c>
      <c r="E1115">
        <f t="shared" si="125"/>
        <v>70</v>
      </c>
      <c r="F1115" t="s">
        <v>14</v>
      </c>
      <c r="G1115">
        <v>780</v>
      </c>
      <c r="H1115">
        <f t="shared" si="124"/>
        <v>78</v>
      </c>
      <c r="I1115" t="s">
        <v>7</v>
      </c>
      <c r="J1115" t="s">
        <v>8</v>
      </c>
      <c r="K1115" t="s">
        <v>6614</v>
      </c>
      <c r="L1115" t="s">
        <v>8</v>
      </c>
      <c r="M1115" t="s">
        <v>14</v>
      </c>
      <c r="N1115" t="str">
        <f t="shared" si="126"/>
        <v>F</v>
      </c>
      <c r="O1115" t="s">
        <v>1315</v>
      </c>
      <c r="P1115" t="s">
        <v>6615</v>
      </c>
      <c r="Q1115" t="s">
        <v>221</v>
      </c>
      <c r="R1115">
        <v>4</v>
      </c>
      <c r="S1115">
        <f t="shared" si="127"/>
        <v>2019</v>
      </c>
      <c r="T1115" t="s">
        <v>12</v>
      </c>
      <c r="U1115">
        <v>0.999999999999998</v>
      </c>
      <c r="V1115" t="s">
        <v>3363</v>
      </c>
      <c r="W1115">
        <f>VLOOKUP(Q1115,'PBT Tag Rates'!$B$5:$E$44,4,FALSE)</f>
        <v>0.95971980899999998</v>
      </c>
      <c r="X1115">
        <v>1</v>
      </c>
      <c r="Y1115" s="14">
        <f>IFERROR(LOOKUP(H1115,{30,43,48,53,58,63,68,73,78,83,88,93,97},{42,47,52,57,62,67,72,77,82,87,92,99,100}),999)</f>
        <v>82</v>
      </c>
      <c r="Z1115" s="17">
        <f t="shared" si="128"/>
        <v>1.4285714285714286</v>
      </c>
      <c r="AA1115" s="17">
        <f t="shared" si="129"/>
        <v>1.4285714285714286</v>
      </c>
      <c r="AB1115" s="17">
        <f t="shared" si="130"/>
        <v>2.518344052903343</v>
      </c>
      <c r="AC1115" s="17" t="s">
        <v>17654</v>
      </c>
    </row>
    <row r="1116" spans="1:29" x14ac:dyDescent="0.25">
      <c r="A1116" t="s">
        <v>3339</v>
      </c>
      <c r="B1116" s="166" t="s">
        <v>6616</v>
      </c>
      <c r="C1116" t="s">
        <v>6617</v>
      </c>
      <c r="D1116" s="1">
        <v>45165</v>
      </c>
      <c r="E1116">
        <f t="shared" si="125"/>
        <v>70</v>
      </c>
      <c r="F1116" t="s">
        <v>14</v>
      </c>
      <c r="G1116">
        <v>720</v>
      </c>
      <c r="H1116">
        <f t="shared" si="124"/>
        <v>72</v>
      </c>
      <c r="I1116" t="s">
        <v>7</v>
      </c>
      <c r="J1116" t="s">
        <v>8</v>
      </c>
      <c r="K1116" t="s">
        <v>6618</v>
      </c>
      <c r="L1116" t="s">
        <v>8</v>
      </c>
      <c r="M1116" t="s">
        <v>14</v>
      </c>
      <c r="N1116" t="str">
        <f t="shared" si="126"/>
        <v>F</v>
      </c>
      <c r="O1116" t="s">
        <v>232</v>
      </c>
      <c r="P1116" t="s">
        <v>233</v>
      </c>
      <c r="Q1116" t="s">
        <v>221</v>
      </c>
      <c r="R1116">
        <v>4</v>
      </c>
      <c r="S1116">
        <f t="shared" si="127"/>
        <v>2019</v>
      </c>
      <c r="T1116" t="s">
        <v>12</v>
      </c>
      <c r="U1116">
        <v>1</v>
      </c>
      <c r="V1116" t="s">
        <v>3363</v>
      </c>
      <c r="W1116">
        <f>VLOOKUP(Q1116,'PBT Tag Rates'!$B$5:$E$44,4,FALSE)</f>
        <v>0.95971980899999998</v>
      </c>
      <c r="X1116">
        <v>1</v>
      </c>
      <c r="Y1116" s="14">
        <f>IFERROR(LOOKUP(H1116,{30,43,48,53,58,63,68,73,78,83,88,93,97},{42,47,52,57,62,67,72,77,82,87,92,99,100}),999)</f>
        <v>72</v>
      </c>
      <c r="Z1116" s="17">
        <f t="shared" si="128"/>
        <v>1.4285714285714286</v>
      </c>
      <c r="AA1116" s="17">
        <f t="shared" si="129"/>
        <v>1.4285714285714286</v>
      </c>
      <c r="AB1116" s="17">
        <f t="shared" si="130"/>
        <v>2.518344052903343</v>
      </c>
      <c r="AC1116" s="17" t="s">
        <v>17654</v>
      </c>
    </row>
    <row r="1117" spans="1:29" x14ac:dyDescent="0.25">
      <c r="A1117" t="s">
        <v>3339</v>
      </c>
      <c r="B1117" s="166" t="s">
        <v>6619</v>
      </c>
      <c r="C1117" t="s">
        <v>6620</v>
      </c>
      <c r="D1117" s="1">
        <v>45165</v>
      </c>
      <c r="E1117">
        <f t="shared" si="125"/>
        <v>70</v>
      </c>
      <c r="F1117" t="s">
        <v>6</v>
      </c>
      <c r="G1117">
        <v>850</v>
      </c>
      <c r="H1117">
        <f t="shared" si="124"/>
        <v>85</v>
      </c>
      <c r="I1117" t="s">
        <v>7</v>
      </c>
      <c r="J1117" t="s">
        <v>8</v>
      </c>
      <c r="K1117" t="s">
        <v>6621</v>
      </c>
      <c r="L1117" t="s">
        <v>8</v>
      </c>
      <c r="M1117" t="s">
        <v>6</v>
      </c>
      <c r="N1117" t="str">
        <f t="shared" si="126"/>
        <v>M</v>
      </c>
      <c r="O1117" t="s">
        <v>1945</v>
      </c>
      <c r="P1117" t="s">
        <v>1946</v>
      </c>
      <c r="Q1117" t="s">
        <v>221</v>
      </c>
      <c r="R1117">
        <v>4</v>
      </c>
      <c r="S1117">
        <f t="shared" si="127"/>
        <v>2019</v>
      </c>
      <c r="T1117" t="s">
        <v>12</v>
      </c>
      <c r="U1117">
        <v>0.999999999999997</v>
      </c>
      <c r="V1117" t="s">
        <v>3608</v>
      </c>
      <c r="W1117">
        <f>VLOOKUP(Q1117,'PBT Tag Rates'!$B$5:$E$44,4,FALSE)</f>
        <v>0.95971980899999998</v>
      </c>
      <c r="X1117">
        <v>1</v>
      </c>
      <c r="Y1117" s="14">
        <f>IFERROR(LOOKUP(H1117,{30,43,48,53,58,63,68,73,78,83,88,93,97},{42,47,52,57,62,67,72,77,82,87,92,99,100}),999)</f>
        <v>87</v>
      </c>
      <c r="Z1117" s="17">
        <f t="shared" si="128"/>
        <v>1.4285714285714286</v>
      </c>
      <c r="AA1117" s="17">
        <f t="shared" si="129"/>
        <v>1.4285714285714286</v>
      </c>
      <c r="AB1117" s="17">
        <f t="shared" si="130"/>
        <v>2.518344052903343</v>
      </c>
      <c r="AC1117" s="17" t="s">
        <v>17654</v>
      </c>
    </row>
    <row r="1118" spans="1:29" x14ac:dyDescent="0.25">
      <c r="A1118" t="s">
        <v>3339</v>
      </c>
      <c r="B1118" s="166" t="s">
        <v>6622</v>
      </c>
      <c r="C1118" t="s">
        <v>6623</v>
      </c>
      <c r="D1118" s="1">
        <v>45165</v>
      </c>
      <c r="E1118">
        <f t="shared" si="125"/>
        <v>70</v>
      </c>
      <c r="F1118" t="s">
        <v>14</v>
      </c>
      <c r="G1118">
        <v>720</v>
      </c>
      <c r="H1118">
        <f t="shared" si="124"/>
        <v>72</v>
      </c>
      <c r="I1118" t="s">
        <v>7</v>
      </c>
      <c r="J1118" t="s">
        <v>8</v>
      </c>
      <c r="K1118" t="s">
        <v>6624</v>
      </c>
      <c r="L1118" t="s">
        <v>8</v>
      </c>
      <c r="M1118" t="s">
        <v>14</v>
      </c>
      <c r="N1118" t="str">
        <f t="shared" si="126"/>
        <v>F</v>
      </c>
      <c r="O1118" t="s">
        <v>953</v>
      </c>
      <c r="P1118" t="s">
        <v>954</v>
      </c>
      <c r="Q1118" t="s">
        <v>221</v>
      </c>
      <c r="R1118">
        <v>4</v>
      </c>
      <c r="S1118">
        <f t="shared" si="127"/>
        <v>2019</v>
      </c>
      <c r="T1118" t="s">
        <v>12</v>
      </c>
      <c r="U1118">
        <v>1</v>
      </c>
      <c r="V1118" t="s">
        <v>3396</v>
      </c>
      <c r="W1118">
        <f>VLOOKUP(Q1118,'PBT Tag Rates'!$B$5:$E$44,4,FALSE)</f>
        <v>0.95971980899999998</v>
      </c>
      <c r="X1118">
        <v>1</v>
      </c>
      <c r="Y1118" s="14">
        <f>IFERROR(LOOKUP(H1118,{30,43,48,53,58,63,68,73,78,83,88,93,97},{42,47,52,57,62,67,72,77,82,87,92,99,100}),999)</f>
        <v>72</v>
      </c>
      <c r="Z1118" s="17">
        <f t="shared" si="128"/>
        <v>1.4285714285714286</v>
      </c>
      <c r="AA1118" s="17">
        <f t="shared" si="129"/>
        <v>1.4285714285714286</v>
      </c>
      <c r="AB1118" s="17">
        <f t="shared" si="130"/>
        <v>2.518344052903343</v>
      </c>
      <c r="AC1118" s="17" t="s">
        <v>17655</v>
      </c>
    </row>
    <row r="1119" spans="1:29" x14ac:dyDescent="0.25">
      <c r="A1119" t="s">
        <v>3339</v>
      </c>
      <c r="B1119" s="166" t="s">
        <v>6625</v>
      </c>
      <c r="C1119" t="s">
        <v>6626</v>
      </c>
      <c r="D1119" s="1">
        <v>45165</v>
      </c>
      <c r="E1119">
        <f t="shared" si="125"/>
        <v>70</v>
      </c>
      <c r="F1119" t="s">
        <v>6</v>
      </c>
      <c r="G1119">
        <v>730</v>
      </c>
      <c r="H1119">
        <f t="shared" si="124"/>
        <v>73</v>
      </c>
      <c r="I1119" t="s">
        <v>7</v>
      </c>
      <c r="J1119" t="s">
        <v>8</v>
      </c>
      <c r="K1119" t="s">
        <v>6627</v>
      </c>
      <c r="L1119" t="s">
        <v>8</v>
      </c>
      <c r="M1119" t="s">
        <v>6</v>
      </c>
      <c r="N1119" t="str">
        <f t="shared" si="126"/>
        <v>M</v>
      </c>
      <c r="O1119" t="s">
        <v>8</v>
      </c>
      <c r="P1119" t="s">
        <v>8</v>
      </c>
      <c r="Q1119" t="s">
        <v>11</v>
      </c>
      <c r="R1119" t="s">
        <v>8</v>
      </c>
      <c r="S1119" t="str">
        <f t="shared" si="127"/>
        <v>U</v>
      </c>
      <c r="T1119" t="s">
        <v>12</v>
      </c>
      <c r="U1119">
        <v>0.999999999999997</v>
      </c>
      <c r="V1119" t="s">
        <v>11</v>
      </c>
      <c r="W1119" t="e">
        <f>VLOOKUP(Q1119,'PBT Tag Rates'!$B$5:$E$44,4,FALSE)</f>
        <v>#N/A</v>
      </c>
      <c r="X1119">
        <v>1</v>
      </c>
      <c r="Y1119" s="14">
        <f>IFERROR(LOOKUP(H1119,{30,43,48,53,58,63,68,73,78,83,88,93,97},{42,47,52,57,62,67,72,77,82,87,92,99,100}),999)</f>
        <v>77</v>
      </c>
      <c r="Z1119" s="17">
        <f t="shared" si="128"/>
        <v>1.4285714285714286</v>
      </c>
      <c r="AA1119" s="17">
        <f t="shared" si="129"/>
        <v>1.4285714285714286</v>
      </c>
      <c r="AB1119" s="17">
        <f t="shared" si="130"/>
        <v>2.518344052903343</v>
      </c>
      <c r="AC1119" s="17" t="s">
        <v>17654</v>
      </c>
    </row>
    <row r="1120" spans="1:29" x14ac:dyDescent="0.25">
      <c r="A1120" t="s">
        <v>3339</v>
      </c>
      <c r="B1120" s="166" t="s">
        <v>6628</v>
      </c>
      <c r="C1120" t="s">
        <v>6629</v>
      </c>
      <c r="D1120" s="1">
        <v>45165</v>
      </c>
      <c r="E1120">
        <f t="shared" si="125"/>
        <v>70</v>
      </c>
      <c r="F1120" t="s">
        <v>14</v>
      </c>
      <c r="G1120">
        <v>790</v>
      </c>
      <c r="H1120">
        <f t="shared" si="124"/>
        <v>79</v>
      </c>
      <c r="I1120" t="s">
        <v>7</v>
      </c>
      <c r="J1120" t="s">
        <v>8</v>
      </c>
      <c r="K1120" t="s">
        <v>6630</v>
      </c>
      <c r="L1120" t="s">
        <v>8</v>
      </c>
      <c r="M1120" t="s">
        <v>14</v>
      </c>
      <c r="N1120" t="str">
        <f t="shared" si="126"/>
        <v>F</v>
      </c>
      <c r="O1120" t="s">
        <v>184</v>
      </c>
      <c r="P1120" t="s">
        <v>248</v>
      </c>
      <c r="Q1120" t="s">
        <v>15</v>
      </c>
      <c r="R1120">
        <v>5</v>
      </c>
      <c r="S1120">
        <f t="shared" si="127"/>
        <v>2018</v>
      </c>
      <c r="T1120" t="s">
        <v>12</v>
      </c>
      <c r="U1120">
        <v>0.999999999999997</v>
      </c>
      <c r="V1120" t="s">
        <v>3396</v>
      </c>
      <c r="W1120">
        <f>VLOOKUP(Q1120,'PBT Tag Rates'!$B$5:$E$44,4,FALSE)</f>
        <v>0.80551598400000002</v>
      </c>
      <c r="X1120">
        <v>1</v>
      </c>
      <c r="Y1120" s="14">
        <f>IFERROR(LOOKUP(H1120,{30,43,48,53,58,63,68,73,78,83,88,93,97},{42,47,52,57,62,67,72,77,82,87,92,99,100}),999)</f>
        <v>82</v>
      </c>
      <c r="Z1120" s="17">
        <f t="shared" si="128"/>
        <v>1.4285714285714286</v>
      </c>
      <c r="AA1120" s="17">
        <f t="shared" si="129"/>
        <v>1.4285714285714286</v>
      </c>
      <c r="AB1120" s="17">
        <f t="shared" si="130"/>
        <v>2.518344052903343</v>
      </c>
      <c r="AC1120" s="17" t="s">
        <v>17655</v>
      </c>
    </row>
    <row r="1121" spans="1:29" x14ac:dyDescent="0.25">
      <c r="A1121" t="s">
        <v>3339</v>
      </c>
      <c r="B1121" s="166" t="s">
        <v>6631</v>
      </c>
      <c r="C1121" t="s">
        <v>6632</v>
      </c>
      <c r="D1121" s="1">
        <v>45165</v>
      </c>
      <c r="E1121">
        <f t="shared" si="125"/>
        <v>70</v>
      </c>
      <c r="F1121" t="s">
        <v>14</v>
      </c>
      <c r="G1121">
        <v>860</v>
      </c>
      <c r="H1121">
        <f t="shared" si="124"/>
        <v>86</v>
      </c>
      <c r="I1121" t="s">
        <v>9</v>
      </c>
      <c r="J1121">
        <v>1</v>
      </c>
      <c r="K1121" t="s">
        <v>6633</v>
      </c>
      <c r="L1121" t="s">
        <v>8</v>
      </c>
      <c r="M1121" t="s">
        <v>6</v>
      </c>
      <c r="N1121" t="str">
        <f t="shared" si="126"/>
        <v>M</v>
      </c>
      <c r="O1121" t="s">
        <v>5710</v>
      </c>
      <c r="P1121" t="s">
        <v>6634</v>
      </c>
      <c r="Q1121" t="s">
        <v>15</v>
      </c>
      <c r="R1121">
        <v>5</v>
      </c>
      <c r="S1121">
        <f t="shared" si="127"/>
        <v>2018</v>
      </c>
      <c r="T1121" t="s">
        <v>12</v>
      </c>
      <c r="U1121">
        <v>1</v>
      </c>
      <c r="V1121" t="s">
        <v>3357</v>
      </c>
      <c r="W1121">
        <f>VLOOKUP(Q1121,'PBT Tag Rates'!$B$5:$E$44,4,FALSE)</f>
        <v>0.80551598400000002</v>
      </c>
      <c r="X1121">
        <v>1</v>
      </c>
      <c r="Y1121" s="14">
        <f>IFERROR(LOOKUP(H1121,{30,43,48,53,58,63,68,73,78,83,88,93,97},{42,47,52,57,62,67,72,77,82,87,92,99,100}),999)</f>
        <v>87</v>
      </c>
      <c r="Z1121" s="17">
        <f t="shared" si="128"/>
        <v>1.4285714285714286</v>
      </c>
      <c r="AA1121" s="17">
        <f t="shared" si="129"/>
        <v>1.4285714285714286</v>
      </c>
      <c r="AB1121" s="17">
        <f t="shared" si="130"/>
        <v>2.518344052903343</v>
      </c>
      <c r="AC1121" s="17" t="s">
        <v>17654</v>
      </c>
    </row>
    <row r="1122" spans="1:29" x14ac:dyDescent="0.25">
      <c r="A1122" t="s">
        <v>3339</v>
      </c>
      <c r="B1122" s="166" t="s">
        <v>6635</v>
      </c>
      <c r="C1122" t="s">
        <v>6636</v>
      </c>
      <c r="D1122" s="1">
        <v>45165</v>
      </c>
      <c r="E1122">
        <f t="shared" si="125"/>
        <v>70</v>
      </c>
      <c r="F1122" t="s">
        <v>6</v>
      </c>
      <c r="G1122">
        <v>880</v>
      </c>
      <c r="H1122">
        <f t="shared" si="124"/>
        <v>88</v>
      </c>
      <c r="I1122" t="s">
        <v>7</v>
      </c>
      <c r="J1122" t="s">
        <v>8</v>
      </c>
      <c r="K1122" t="s">
        <v>6637</v>
      </c>
      <c r="L1122" t="s">
        <v>8</v>
      </c>
      <c r="M1122" t="s">
        <v>6</v>
      </c>
      <c r="N1122" t="str">
        <f t="shared" si="126"/>
        <v>M</v>
      </c>
      <c r="O1122" t="s">
        <v>4362</v>
      </c>
      <c r="P1122" t="s">
        <v>4363</v>
      </c>
      <c r="Q1122" t="s">
        <v>281</v>
      </c>
      <c r="R1122">
        <v>4</v>
      </c>
      <c r="S1122">
        <f t="shared" si="127"/>
        <v>2019</v>
      </c>
      <c r="T1122" t="s">
        <v>12</v>
      </c>
      <c r="U1122">
        <v>1</v>
      </c>
      <c r="V1122" t="s">
        <v>3169</v>
      </c>
      <c r="W1122">
        <f>VLOOKUP(Q1122,'PBT Tag Rates'!$B$5:$E$44,4,FALSE)</f>
        <v>0.99705232300000002</v>
      </c>
      <c r="X1122">
        <v>1</v>
      </c>
      <c r="Y1122" s="14">
        <f>IFERROR(LOOKUP(H1122,{30,43,48,53,58,63,68,73,78,83,88,93,97},{42,47,52,57,62,67,72,77,82,87,92,99,100}),999)</f>
        <v>92</v>
      </c>
      <c r="Z1122" s="17">
        <f t="shared" si="128"/>
        <v>1.4285714285714286</v>
      </c>
      <c r="AA1122" s="17">
        <f t="shared" si="129"/>
        <v>1.4285714285714286</v>
      </c>
      <c r="AB1122" s="17">
        <f t="shared" si="130"/>
        <v>2.518344052903343</v>
      </c>
      <c r="AC1122" s="17" t="s">
        <v>17654</v>
      </c>
    </row>
    <row r="1123" spans="1:29" x14ac:dyDescent="0.25">
      <c r="A1123" t="s">
        <v>3339</v>
      </c>
      <c r="B1123" s="166" t="s">
        <v>6638</v>
      </c>
      <c r="C1123" t="s">
        <v>6639</v>
      </c>
      <c r="D1123" s="1">
        <v>45165</v>
      </c>
      <c r="E1123">
        <f t="shared" si="125"/>
        <v>70</v>
      </c>
      <c r="F1123" t="s">
        <v>14</v>
      </c>
      <c r="G1123">
        <v>700</v>
      </c>
      <c r="H1123">
        <f t="shared" si="124"/>
        <v>70</v>
      </c>
      <c r="I1123" t="s">
        <v>7</v>
      </c>
      <c r="J1123" t="s">
        <v>8</v>
      </c>
      <c r="K1123" t="s">
        <v>6640</v>
      </c>
      <c r="L1123" t="s">
        <v>8</v>
      </c>
      <c r="M1123" t="s">
        <v>14</v>
      </c>
      <c r="N1123" t="str">
        <f t="shared" si="126"/>
        <v>F</v>
      </c>
      <c r="O1123" t="s">
        <v>2650</v>
      </c>
      <c r="P1123" t="s">
        <v>4868</v>
      </c>
      <c r="Q1123" t="s">
        <v>221</v>
      </c>
      <c r="R1123">
        <v>4</v>
      </c>
      <c r="S1123">
        <f t="shared" si="127"/>
        <v>2019</v>
      </c>
      <c r="T1123" t="s">
        <v>12</v>
      </c>
      <c r="U1123">
        <v>0.999999999999997</v>
      </c>
      <c r="V1123" t="s">
        <v>3386</v>
      </c>
      <c r="W1123">
        <f>VLOOKUP(Q1123,'PBT Tag Rates'!$B$5:$E$44,4,FALSE)</f>
        <v>0.95971980899999998</v>
      </c>
      <c r="X1123">
        <v>1</v>
      </c>
      <c r="Y1123" s="14">
        <f>IFERROR(LOOKUP(H1123,{30,43,48,53,58,63,68,73,78,83,88,93,97},{42,47,52,57,62,67,72,77,82,87,92,99,100}),999)</f>
        <v>72</v>
      </c>
      <c r="Z1123" s="17">
        <f t="shared" si="128"/>
        <v>1.4285714285714286</v>
      </c>
      <c r="AA1123" s="17">
        <f t="shared" si="129"/>
        <v>1.4285714285714286</v>
      </c>
      <c r="AB1123" s="17">
        <f t="shared" si="130"/>
        <v>2.518344052903343</v>
      </c>
      <c r="AC1123" s="17" t="s">
        <v>17654</v>
      </c>
    </row>
    <row r="1124" spans="1:29" x14ac:dyDescent="0.25">
      <c r="A1124" t="s">
        <v>3339</v>
      </c>
      <c r="B1124" s="166" t="s">
        <v>6641</v>
      </c>
      <c r="C1124" t="s">
        <v>6642</v>
      </c>
      <c r="D1124" s="1">
        <v>45165</v>
      </c>
      <c r="E1124">
        <f t="shared" si="125"/>
        <v>70</v>
      </c>
      <c r="F1124" t="s">
        <v>14</v>
      </c>
      <c r="G1124">
        <v>810</v>
      </c>
      <c r="H1124">
        <f t="shared" si="124"/>
        <v>81</v>
      </c>
      <c r="I1124" t="s">
        <v>9</v>
      </c>
      <c r="J1124" t="s">
        <v>8</v>
      </c>
      <c r="K1124" t="s">
        <v>6643</v>
      </c>
      <c r="L1124" t="s">
        <v>8</v>
      </c>
      <c r="M1124" t="s">
        <v>14</v>
      </c>
      <c r="N1124" t="str">
        <f t="shared" si="126"/>
        <v>F</v>
      </c>
      <c r="O1124" t="s">
        <v>688</v>
      </c>
      <c r="P1124" t="s">
        <v>1572</v>
      </c>
      <c r="Q1124" t="s">
        <v>221</v>
      </c>
      <c r="R1124">
        <v>4</v>
      </c>
      <c r="S1124">
        <f t="shared" si="127"/>
        <v>2019</v>
      </c>
      <c r="T1124" t="s">
        <v>12</v>
      </c>
      <c r="U1124">
        <v>1</v>
      </c>
      <c r="V1124" t="s">
        <v>3876</v>
      </c>
      <c r="W1124">
        <f>VLOOKUP(Q1124,'PBT Tag Rates'!$B$5:$E$44,4,FALSE)</f>
        <v>0.95971980899999998</v>
      </c>
      <c r="X1124">
        <v>1</v>
      </c>
      <c r="Y1124" s="14">
        <f>IFERROR(LOOKUP(H1124,{30,43,48,53,58,63,68,73,78,83,88,93,97},{42,47,52,57,62,67,72,77,82,87,92,99,100}),999)</f>
        <v>82</v>
      </c>
      <c r="Z1124" s="17">
        <f t="shared" si="128"/>
        <v>1.4285714285714286</v>
      </c>
      <c r="AA1124" s="17">
        <f t="shared" si="129"/>
        <v>1.4285714285714286</v>
      </c>
      <c r="AB1124" s="17">
        <f t="shared" si="130"/>
        <v>2.518344052903343</v>
      </c>
      <c r="AC1124" s="17" t="s">
        <v>17654</v>
      </c>
    </row>
    <row r="1125" spans="1:29" x14ac:dyDescent="0.25">
      <c r="A1125" t="s">
        <v>3339</v>
      </c>
      <c r="B1125" s="166" t="s">
        <v>6644</v>
      </c>
      <c r="C1125" t="s">
        <v>929</v>
      </c>
      <c r="D1125" s="1">
        <v>45165</v>
      </c>
      <c r="E1125">
        <f t="shared" si="125"/>
        <v>70</v>
      </c>
      <c r="F1125" t="s">
        <v>6</v>
      </c>
      <c r="G1125">
        <v>850</v>
      </c>
      <c r="H1125">
        <f t="shared" si="124"/>
        <v>85</v>
      </c>
      <c r="I1125" t="s">
        <v>7</v>
      </c>
      <c r="J1125" t="s">
        <v>8</v>
      </c>
      <c r="K1125" t="s">
        <v>6645</v>
      </c>
      <c r="L1125" t="s">
        <v>8</v>
      </c>
      <c r="M1125" t="s">
        <v>6</v>
      </c>
      <c r="N1125" t="str">
        <f t="shared" si="126"/>
        <v>M</v>
      </c>
      <c r="O1125" t="s">
        <v>1220</v>
      </c>
      <c r="P1125" t="s">
        <v>6646</v>
      </c>
      <c r="Q1125" t="s">
        <v>281</v>
      </c>
      <c r="R1125">
        <v>4</v>
      </c>
      <c r="S1125">
        <f t="shared" si="127"/>
        <v>2019</v>
      </c>
      <c r="T1125" t="s">
        <v>12</v>
      </c>
      <c r="U1125">
        <v>1</v>
      </c>
      <c r="V1125" t="s">
        <v>3079</v>
      </c>
      <c r="W1125">
        <f>VLOOKUP(Q1125,'PBT Tag Rates'!$B$5:$E$44,4,FALSE)</f>
        <v>0.99705232300000002</v>
      </c>
      <c r="X1125">
        <v>1</v>
      </c>
      <c r="Y1125" s="14">
        <f>IFERROR(LOOKUP(H1125,{30,43,48,53,58,63,68,73,78,83,88,93,97},{42,47,52,57,62,67,72,77,82,87,92,99,100}),999)</f>
        <v>87</v>
      </c>
      <c r="Z1125" s="17">
        <f t="shared" si="128"/>
        <v>1.4285714285714286</v>
      </c>
      <c r="AA1125" s="17">
        <f t="shared" si="129"/>
        <v>1.4285714285714286</v>
      </c>
      <c r="AB1125" s="17">
        <f t="shared" si="130"/>
        <v>2.518344052903343</v>
      </c>
      <c r="AC1125" s="17" t="s">
        <v>17654</v>
      </c>
    </row>
    <row r="1126" spans="1:29" x14ac:dyDescent="0.25">
      <c r="A1126" t="s">
        <v>3339</v>
      </c>
      <c r="B1126" s="166" t="s">
        <v>6647</v>
      </c>
      <c r="C1126" t="s">
        <v>6648</v>
      </c>
      <c r="D1126" s="1">
        <v>45165</v>
      </c>
      <c r="E1126">
        <f t="shared" si="125"/>
        <v>70</v>
      </c>
      <c r="F1126" t="s">
        <v>14</v>
      </c>
      <c r="G1126">
        <v>790</v>
      </c>
      <c r="H1126">
        <f t="shared" si="124"/>
        <v>79</v>
      </c>
      <c r="I1126" t="s">
        <v>7</v>
      </c>
      <c r="J1126" t="s">
        <v>8</v>
      </c>
      <c r="K1126" t="s">
        <v>6649</v>
      </c>
      <c r="L1126" t="s">
        <v>8</v>
      </c>
      <c r="M1126" t="s">
        <v>14</v>
      </c>
      <c r="N1126" t="str">
        <f t="shared" si="126"/>
        <v>F</v>
      </c>
      <c r="O1126" t="s">
        <v>8</v>
      </c>
      <c r="P1126" t="s">
        <v>8</v>
      </c>
      <c r="Q1126" t="s">
        <v>11</v>
      </c>
      <c r="R1126" t="s">
        <v>8</v>
      </c>
      <c r="S1126" t="str">
        <f t="shared" si="127"/>
        <v>U</v>
      </c>
      <c r="T1126" t="s">
        <v>12</v>
      </c>
      <c r="U1126">
        <v>1</v>
      </c>
      <c r="V1126" t="s">
        <v>11</v>
      </c>
      <c r="W1126" t="e">
        <f>VLOOKUP(Q1126,'PBT Tag Rates'!$B$5:$E$44,4,FALSE)</f>
        <v>#N/A</v>
      </c>
      <c r="X1126">
        <v>1</v>
      </c>
      <c r="Y1126" s="14">
        <f>IFERROR(LOOKUP(H1126,{30,43,48,53,58,63,68,73,78,83,88,93,97},{42,47,52,57,62,67,72,77,82,87,92,99,100}),999)</f>
        <v>82</v>
      </c>
      <c r="Z1126" s="17">
        <f t="shared" si="128"/>
        <v>1.4285714285714286</v>
      </c>
      <c r="AA1126" s="17">
        <f t="shared" si="129"/>
        <v>1.4285714285714286</v>
      </c>
      <c r="AB1126" s="17">
        <f t="shared" si="130"/>
        <v>2.518344052903343</v>
      </c>
      <c r="AC1126" s="17" t="s">
        <v>17654</v>
      </c>
    </row>
    <row r="1127" spans="1:29" x14ac:dyDescent="0.25">
      <c r="A1127" t="s">
        <v>3339</v>
      </c>
      <c r="B1127" s="166" t="s">
        <v>6650</v>
      </c>
      <c r="C1127" t="s">
        <v>6651</v>
      </c>
      <c r="D1127" s="1">
        <v>45165</v>
      </c>
      <c r="E1127">
        <f t="shared" si="125"/>
        <v>70</v>
      </c>
      <c r="F1127" t="s">
        <v>14</v>
      </c>
      <c r="G1127">
        <v>730</v>
      </c>
      <c r="H1127">
        <f t="shared" si="124"/>
        <v>73</v>
      </c>
      <c r="I1127" t="s">
        <v>7</v>
      </c>
      <c r="J1127" t="s">
        <v>8</v>
      </c>
      <c r="K1127" t="s">
        <v>6652</v>
      </c>
      <c r="L1127" t="s">
        <v>8</v>
      </c>
      <c r="M1127" t="s">
        <v>14</v>
      </c>
      <c r="N1127" t="str">
        <f t="shared" si="126"/>
        <v>F</v>
      </c>
      <c r="O1127" t="s">
        <v>8</v>
      </c>
      <c r="P1127" t="s">
        <v>8</v>
      </c>
      <c r="Q1127" t="s">
        <v>11</v>
      </c>
      <c r="R1127" t="s">
        <v>8</v>
      </c>
      <c r="S1127" t="str">
        <f t="shared" si="127"/>
        <v>U</v>
      </c>
      <c r="T1127" t="s">
        <v>12</v>
      </c>
      <c r="U1127">
        <v>1</v>
      </c>
      <c r="V1127" t="s">
        <v>11</v>
      </c>
      <c r="W1127" t="e">
        <f>VLOOKUP(Q1127,'PBT Tag Rates'!$B$5:$E$44,4,FALSE)</f>
        <v>#N/A</v>
      </c>
      <c r="X1127">
        <v>1</v>
      </c>
      <c r="Y1127" s="14">
        <f>IFERROR(LOOKUP(H1127,{30,43,48,53,58,63,68,73,78,83,88,93,97},{42,47,52,57,62,67,72,77,82,87,92,99,100}),999)</f>
        <v>77</v>
      </c>
      <c r="Z1127" s="17">
        <f t="shared" si="128"/>
        <v>1.4285714285714286</v>
      </c>
      <c r="AA1127" s="17">
        <f t="shared" si="129"/>
        <v>1.4285714285714286</v>
      </c>
      <c r="AB1127" s="17">
        <f t="shared" si="130"/>
        <v>2.518344052903343</v>
      </c>
      <c r="AC1127" s="17" t="s">
        <v>17654</v>
      </c>
    </row>
    <row r="1128" spans="1:29" x14ac:dyDescent="0.25">
      <c r="A1128" t="s">
        <v>3339</v>
      </c>
      <c r="B1128" s="166" t="s">
        <v>6653</v>
      </c>
      <c r="C1128" t="s">
        <v>6654</v>
      </c>
      <c r="D1128" s="1">
        <v>45165</v>
      </c>
      <c r="E1128">
        <f t="shared" si="125"/>
        <v>70</v>
      </c>
      <c r="F1128" t="s">
        <v>14</v>
      </c>
      <c r="G1128">
        <v>700</v>
      </c>
      <c r="H1128">
        <f t="shared" si="124"/>
        <v>70</v>
      </c>
      <c r="I1128" t="s">
        <v>7</v>
      </c>
      <c r="J1128" t="s">
        <v>8</v>
      </c>
      <c r="K1128" t="s">
        <v>6655</v>
      </c>
      <c r="L1128" t="s">
        <v>8</v>
      </c>
      <c r="M1128" t="s">
        <v>14</v>
      </c>
      <c r="N1128" t="str">
        <f t="shared" si="126"/>
        <v>F</v>
      </c>
      <c r="O1128" t="s">
        <v>1415</v>
      </c>
      <c r="P1128" t="s">
        <v>5429</v>
      </c>
      <c r="Q1128" t="s">
        <v>221</v>
      </c>
      <c r="R1128">
        <v>4</v>
      </c>
      <c r="S1128">
        <f t="shared" si="127"/>
        <v>2019</v>
      </c>
      <c r="T1128" t="s">
        <v>12</v>
      </c>
      <c r="U1128">
        <v>1</v>
      </c>
      <c r="V1128" t="s">
        <v>3396</v>
      </c>
      <c r="W1128">
        <f>VLOOKUP(Q1128,'PBT Tag Rates'!$B$5:$E$44,4,FALSE)</f>
        <v>0.95971980899999998</v>
      </c>
      <c r="X1128">
        <v>1</v>
      </c>
      <c r="Y1128" s="14">
        <f>IFERROR(LOOKUP(H1128,{30,43,48,53,58,63,68,73,78,83,88,93,97},{42,47,52,57,62,67,72,77,82,87,92,99,100}),999)</f>
        <v>72</v>
      </c>
      <c r="Z1128" s="17">
        <f t="shared" si="128"/>
        <v>1.4285714285714286</v>
      </c>
      <c r="AA1128" s="17">
        <f t="shared" si="129"/>
        <v>1.4285714285714286</v>
      </c>
      <c r="AB1128" s="17">
        <f t="shared" si="130"/>
        <v>2.518344052903343</v>
      </c>
      <c r="AC1128" s="17" t="s">
        <v>17655</v>
      </c>
    </row>
    <row r="1129" spans="1:29" x14ac:dyDescent="0.25">
      <c r="A1129" t="s">
        <v>3339</v>
      </c>
      <c r="B1129" s="166" t="s">
        <v>6656</v>
      </c>
      <c r="C1129" t="s">
        <v>6657</v>
      </c>
      <c r="D1129" s="1">
        <v>45165</v>
      </c>
      <c r="E1129">
        <f t="shared" si="125"/>
        <v>70</v>
      </c>
      <c r="F1129" t="s">
        <v>6</v>
      </c>
      <c r="G1129">
        <v>620</v>
      </c>
      <c r="H1129">
        <f t="shared" si="124"/>
        <v>62</v>
      </c>
      <c r="I1129" t="s">
        <v>7</v>
      </c>
      <c r="J1129" t="s">
        <v>8</v>
      </c>
      <c r="K1129" t="s">
        <v>8</v>
      </c>
      <c r="L1129" t="s">
        <v>8</v>
      </c>
      <c r="M1129" t="s">
        <v>6</v>
      </c>
      <c r="N1129" t="str">
        <f t="shared" si="126"/>
        <v>M</v>
      </c>
      <c r="O1129" t="s">
        <v>1041</v>
      </c>
      <c r="P1129" t="s">
        <v>2262</v>
      </c>
      <c r="Q1129" t="s">
        <v>221</v>
      </c>
      <c r="R1129">
        <v>4</v>
      </c>
      <c r="S1129">
        <f t="shared" si="127"/>
        <v>2019</v>
      </c>
      <c r="T1129" t="s">
        <v>12</v>
      </c>
      <c r="U1129">
        <v>0.999999999999997</v>
      </c>
      <c r="V1129" t="s">
        <v>3396</v>
      </c>
      <c r="W1129">
        <f>VLOOKUP(Q1129,'PBT Tag Rates'!$B$5:$E$44,4,FALSE)</f>
        <v>0.95971980899999998</v>
      </c>
      <c r="X1129">
        <v>1</v>
      </c>
      <c r="Y1129" s="14">
        <f>IFERROR(LOOKUP(H1129,{30,43,48,53,58,63,68,73,78,83,88,93,97},{42,47,52,57,62,67,72,77,82,87,92,99,100}),999)</f>
        <v>62</v>
      </c>
      <c r="Z1129" s="17">
        <f t="shared" si="128"/>
        <v>1.4285714285714286</v>
      </c>
      <c r="AA1129" s="17">
        <f t="shared" si="129"/>
        <v>1.4285714285714286</v>
      </c>
      <c r="AB1129" s="17">
        <f t="shared" si="130"/>
        <v>2.518344052903343</v>
      </c>
      <c r="AC1129" s="17" t="s">
        <v>17655</v>
      </c>
    </row>
    <row r="1130" spans="1:29" x14ac:dyDescent="0.25">
      <c r="A1130" t="s">
        <v>3339</v>
      </c>
      <c r="B1130" s="166" t="s">
        <v>6658</v>
      </c>
      <c r="C1130" t="s">
        <v>6659</v>
      </c>
      <c r="D1130" s="1">
        <v>45165</v>
      </c>
      <c r="E1130">
        <f t="shared" si="125"/>
        <v>70</v>
      </c>
      <c r="F1130" t="s">
        <v>6</v>
      </c>
      <c r="G1130">
        <v>730</v>
      </c>
      <c r="H1130">
        <f t="shared" si="124"/>
        <v>73</v>
      </c>
      <c r="I1130" t="s">
        <v>7</v>
      </c>
      <c r="J1130" t="s">
        <v>8</v>
      </c>
      <c r="K1130" t="s">
        <v>6660</v>
      </c>
      <c r="L1130" t="s">
        <v>8</v>
      </c>
      <c r="M1130" t="s">
        <v>6</v>
      </c>
      <c r="N1130" t="str">
        <f t="shared" si="126"/>
        <v>M</v>
      </c>
      <c r="O1130" t="s">
        <v>3847</v>
      </c>
      <c r="P1130" t="s">
        <v>3848</v>
      </c>
      <c r="Q1130" t="s">
        <v>281</v>
      </c>
      <c r="R1130">
        <v>4</v>
      </c>
      <c r="S1130">
        <f t="shared" si="127"/>
        <v>2019</v>
      </c>
      <c r="T1130" t="s">
        <v>12</v>
      </c>
      <c r="U1130">
        <v>0.999999999999994</v>
      </c>
      <c r="V1130" t="s">
        <v>3169</v>
      </c>
      <c r="W1130">
        <f>VLOOKUP(Q1130,'PBT Tag Rates'!$B$5:$E$44,4,FALSE)</f>
        <v>0.99705232300000002</v>
      </c>
      <c r="X1130">
        <v>1</v>
      </c>
      <c r="Y1130" s="14">
        <f>IFERROR(LOOKUP(H1130,{30,43,48,53,58,63,68,73,78,83,88,93,97},{42,47,52,57,62,67,72,77,82,87,92,99,100}),999)</f>
        <v>77</v>
      </c>
      <c r="Z1130" s="17">
        <f t="shared" si="128"/>
        <v>1.4285714285714286</v>
      </c>
      <c r="AA1130" s="17">
        <f t="shared" si="129"/>
        <v>1.4285714285714286</v>
      </c>
      <c r="AB1130" s="17">
        <f t="shared" si="130"/>
        <v>2.518344052903343</v>
      </c>
      <c r="AC1130" s="17" t="s">
        <v>17654</v>
      </c>
    </row>
    <row r="1131" spans="1:29" x14ac:dyDescent="0.25">
      <c r="A1131" t="s">
        <v>3339</v>
      </c>
      <c r="B1131" s="166" t="s">
        <v>6661</v>
      </c>
      <c r="C1131" t="s">
        <v>6662</v>
      </c>
      <c r="D1131" s="1">
        <v>45165</v>
      </c>
      <c r="E1131">
        <f t="shared" si="125"/>
        <v>70</v>
      </c>
      <c r="F1131" t="s">
        <v>14</v>
      </c>
      <c r="G1131">
        <v>820</v>
      </c>
      <c r="H1131">
        <f t="shared" si="124"/>
        <v>82</v>
      </c>
      <c r="I1131" t="s">
        <v>9</v>
      </c>
      <c r="J1131">
        <v>1</v>
      </c>
      <c r="K1131" t="s">
        <v>6663</v>
      </c>
      <c r="L1131" t="s">
        <v>8</v>
      </c>
      <c r="M1131" t="s">
        <v>6</v>
      </c>
      <c r="N1131" t="str">
        <f t="shared" si="126"/>
        <v>M</v>
      </c>
      <c r="O1131" t="s">
        <v>2755</v>
      </c>
      <c r="P1131" t="s">
        <v>6664</v>
      </c>
      <c r="Q1131" t="s">
        <v>221</v>
      </c>
      <c r="R1131">
        <v>4</v>
      </c>
      <c r="S1131">
        <f t="shared" si="127"/>
        <v>2019</v>
      </c>
      <c r="T1131" t="s">
        <v>12</v>
      </c>
      <c r="U1131">
        <v>1</v>
      </c>
      <c r="V1131" t="s">
        <v>3396</v>
      </c>
      <c r="W1131">
        <f>VLOOKUP(Q1131,'PBT Tag Rates'!$B$5:$E$44,4,FALSE)</f>
        <v>0.95971980899999998</v>
      </c>
      <c r="X1131">
        <v>1</v>
      </c>
      <c r="Y1131" s="14">
        <f>IFERROR(LOOKUP(H1131,{30,43,48,53,58,63,68,73,78,83,88,93,97},{42,47,52,57,62,67,72,77,82,87,92,99,100}),999)</f>
        <v>82</v>
      </c>
      <c r="Z1131" s="17">
        <f t="shared" si="128"/>
        <v>1.4285714285714286</v>
      </c>
      <c r="AA1131" s="17">
        <f t="shared" si="129"/>
        <v>1.4285714285714286</v>
      </c>
      <c r="AB1131" s="17">
        <f t="shared" si="130"/>
        <v>2.518344052903343</v>
      </c>
      <c r="AC1131" s="17" t="s">
        <v>17655</v>
      </c>
    </row>
    <row r="1132" spans="1:29" x14ac:dyDescent="0.25">
      <c r="A1132" t="s">
        <v>3339</v>
      </c>
      <c r="B1132" s="166" t="s">
        <v>6665</v>
      </c>
      <c r="C1132" t="s">
        <v>6666</v>
      </c>
      <c r="D1132" s="1">
        <v>45165</v>
      </c>
      <c r="E1132">
        <f t="shared" si="125"/>
        <v>70</v>
      </c>
      <c r="F1132" t="s">
        <v>14</v>
      </c>
      <c r="G1132">
        <v>720</v>
      </c>
      <c r="H1132">
        <f t="shared" si="124"/>
        <v>72</v>
      </c>
      <c r="I1132" t="s">
        <v>7</v>
      </c>
      <c r="J1132" t="s">
        <v>8</v>
      </c>
      <c r="K1132" t="s">
        <v>6667</v>
      </c>
      <c r="L1132" t="s">
        <v>8</v>
      </c>
      <c r="M1132" t="s">
        <v>14</v>
      </c>
      <c r="N1132" t="str">
        <f t="shared" si="126"/>
        <v>F</v>
      </c>
      <c r="O1132" t="s">
        <v>1512</v>
      </c>
      <c r="P1132" t="s">
        <v>6668</v>
      </c>
      <c r="Q1132" t="s">
        <v>281</v>
      </c>
      <c r="R1132">
        <v>4</v>
      </c>
      <c r="S1132">
        <f t="shared" si="127"/>
        <v>2019</v>
      </c>
      <c r="T1132" t="s">
        <v>12</v>
      </c>
      <c r="U1132">
        <v>1</v>
      </c>
      <c r="V1132" t="s">
        <v>3171</v>
      </c>
      <c r="W1132">
        <f>VLOOKUP(Q1132,'PBT Tag Rates'!$B$5:$E$44,4,FALSE)</f>
        <v>0.99705232300000002</v>
      </c>
      <c r="X1132">
        <v>1</v>
      </c>
      <c r="Y1132" s="14">
        <f>IFERROR(LOOKUP(H1132,{30,43,48,53,58,63,68,73,78,83,88,93,97},{42,47,52,57,62,67,72,77,82,87,92,99,100}),999)</f>
        <v>72</v>
      </c>
      <c r="Z1132" s="17">
        <f t="shared" si="128"/>
        <v>1.4285714285714286</v>
      </c>
      <c r="AA1132" s="17">
        <f t="shared" si="129"/>
        <v>1.4285714285714286</v>
      </c>
      <c r="AB1132" s="17">
        <f t="shared" si="130"/>
        <v>2.518344052903343</v>
      </c>
      <c r="AC1132" s="17" t="s">
        <v>17654</v>
      </c>
    </row>
    <row r="1133" spans="1:29" x14ac:dyDescent="0.25">
      <c r="A1133" t="s">
        <v>3339</v>
      </c>
      <c r="B1133" s="166" t="s">
        <v>6669</v>
      </c>
      <c r="C1133" t="s">
        <v>6670</v>
      </c>
      <c r="D1133" s="1">
        <v>45165</v>
      </c>
      <c r="E1133">
        <f t="shared" si="125"/>
        <v>70</v>
      </c>
      <c r="F1133" t="s">
        <v>14</v>
      </c>
      <c r="G1133">
        <v>730</v>
      </c>
      <c r="H1133">
        <f t="shared" si="124"/>
        <v>73</v>
      </c>
      <c r="I1133" t="s">
        <v>7</v>
      </c>
      <c r="J1133" t="s">
        <v>8</v>
      </c>
      <c r="K1133" t="s">
        <v>6671</v>
      </c>
      <c r="L1133" t="s">
        <v>8</v>
      </c>
      <c r="M1133" t="s">
        <v>14</v>
      </c>
      <c r="N1133" t="str">
        <f t="shared" si="126"/>
        <v>F</v>
      </c>
      <c r="O1133" t="s">
        <v>8</v>
      </c>
      <c r="P1133" t="s">
        <v>8</v>
      </c>
      <c r="Q1133" t="s">
        <v>11</v>
      </c>
      <c r="R1133" t="s">
        <v>8</v>
      </c>
      <c r="S1133" t="str">
        <f t="shared" si="127"/>
        <v>U</v>
      </c>
      <c r="T1133" t="s">
        <v>12</v>
      </c>
      <c r="U1133">
        <v>1</v>
      </c>
      <c r="V1133" t="s">
        <v>11</v>
      </c>
      <c r="W1133" t="e">
        <f>VLOOKUP(Q1133,'PBT Tag Rates'!$B$5:$E$44,4,FALSE)</f>
        <v>#N/A</v>
      </c>
      <c r="X1133">
        <v>1</v>
      </c>
      <c r="Y1133" s="14">
        <f>IFERROR(LOOKUP(H1133,{30,43,48,53,58,63,68,73,78,83,88,93,97},{42,47,52,57,62,67,72,77,82,87,92,99,100}),999)</f>
        <v>77</v>
      </c>
      <c r="Z1133" s="17">
        <f t="shared" si="128"/>
        <v>1.4285714285714286</v>
      </c>
      <c r="AA1133" s="17">
        <f t="shared" si="129"/>
        <v>1.4285714285714286</v>
      </c>
      <c r="AB1133" s="17">
        <f t="shared" si="130"/>
        <v>2.518344052903343</v>
      </c>
      <c r="AC1133" s="17" t="s">
        <v>17654</v>
      </c>
    </row>
    <row r="1134" spans="1:29" x14ac:dyDescent="0.25">
      <c r="A1134" t="s">
        <v>3339</v>
      </c>
      <c r="B1134" s="166" t="s">
        <v>6672</v>
      </c>
      <c r="C1134" t="s">
        <v>6673</v>
      </c>
      <c r="D1134" s="1">
        <v>45165</v>
      </c>
      <c r="E1134">
        <f t="shared" si="125"/>
        <v>70</v>
      </c>
      <c r="F1134" t="s">
        <v>6</v>
      </c>
      <c r="G1134">
        <v>710</v>
      </c>
      <c r="H1134">
        <f t="shared" si="124"/>
        <v>71</v>
      </c>
      <c r="I1134" t="s">
        <v>7</v>
      </c>
      <c r="J1134" t="s">
        <v>8</v>
      </c>
      <c r="K1134" t="s">
        <v>6674</v>
      </c>
      <c r="L1134" t="s">
        <v>8</v>
      </c>
      <c r="M1134" t="s">
        <v>6</v>
      </c>
      <c r="N1134" t="str">
        <f t="shared" si="126"/>
        <v>M</v>
      </c>
      <c r="O1134" t="s">
        <v>2655</v>
      </c>
      <c r="P1134" t="s">
        <v>2656</v>
      </c>
      <c r="Q1134" t="s">
        <v>221</v>
      </c>
      <c r="R1134">
        <v>4</v>
      </c>
      <c r="S1134">
        <f t="shared" si="127"/>
        <v>2019</v>
      </c>
      <c r="T1134" t="s">
        <v>12</v>
      </c>
      <c r="U1134">
        <v>0.999999999999998</v>
      </c>
      <c r="V1134" t="s">
        <v>3346</v>
      </c>
      <c r="W1134">
        <f>VLOOKUP(Q1134,'PBT Tag Rates'!$B$5:$E$44,4,FALSE)</f>
        <v>0.95971980899999998</v>
      </c>
      <c r="X1134">
        <v>1</v>
      </c>
      <c r="Y1134" s="14">
        <f>IFERROR(LOOKUP(H1134,{30,43,48,53,58,63,68,73,78,83,88,93,97},{42,47,52,57,62,67,72,77,82,87,92,99,100}),999)</f>
        <v>72</v>
      </c>
      <c r="Z1134" s="17">
        <f t="shared" si="128"/>
        <v>1.4285714285714286</v>
      </c>
      <c r="AA1134" s="17">
        <f t="shared" si="129"/>
        <v>1.4285714285714286</v>
      </c>
      <c r="AB1134" s="17">
        <f t="shared" si="130"/>
        <v>2.518344052903343</v>
      </c>
      <c r="AC1134" s="17" t="s">
        <v>17654</v>
      </c>
    </row>
    <row r="1135" spans="1:29" x14ac:dyDescent="0.25">
      <c r="A1135" t="s">
        <v>3339</v>
      </c>
      <c r="B1135" s="166" t="s">
        <v>6675</v>
      </c>
      <c r="C1135" t="s">
        <v>6676</v>
      </c>
      <c r="D1135" s="1">
        <v>45165</v>
      </c>
      <c r="E1135">
        <f t="shared" si="125"/>
        <v>70</v>
      </c>
      <c r="F1135" t="s">
        <v>14</v>
      </c>
      <c r="G1135">
        <v>790</v>
      </c>
      <c r="H1135">
        <f t="shared" si="124"/>
        <v>79</v>
      </c>
      <c r="I1135" t="s">
        <v>7</v>
      </c>
      <c r="J1135" t="s">
        <v>8</v>
      </c>
      <c r="K1135" t="s">
        <v>6677</v>
      </c>
      <c r="L1135" t="s">
        <v>8</v>
      </c>
      <c r="M1135" t="s">
        <v>14</v>
      </c>
      <c r="N1135" t="str">
        <f t="shared" si="126"/>
        <v>F</v>
      </c>
      <c r="O1135" t="s">
        <v>237</v>
      </c>
      <c r="P1135" t="s">
        <v>525</v>
      </c>
      <c r="Q1135" t="s">
        <v>15</v>
      </c>
      <c r="R1135">
        <v>5</v>
      </c>
      <c r="S1135">
        <f t="shared" si="127"/>
        <v>2018</v>
      </c>
      <c r="T1135" t="s">
        <v>12</v>
      </c>
      <c r="U1135">
        <v>1</v>
      </c>
      <c r="V1135" t="s">
        <v>3363</v>
      </c>
      <c r="W1135">
        <f>VLOOKUP(Q1135,'PBT Tag Rates'!$B$5:$E$44,4,FALSE)</f>
        <v>0.80551598400000002</v>
      </c>
      <c r="X1135">
        <v>1</v>
      </c>
      <c r="Y1135" s="14">
        <f>IFERROR(LOOKUP(H1135,{30,43,48,53,58,63,68,73,78,83,88,93,97},{42,47,52,57,62,67,72,77,82,87,92,99,100}),999)</f>
        <v>82</v>
      </c>
      <c r="Z1135" s="17">
        <f t="shared" si="128"/>
        <v>1.4285714285714286</v>
      </c>
      <c r="AA1135" s="17">
        <f t="shared" si="129"/>
        <v>1.4285714285714286</v>
      </c>
      <c r="AB1135" s="17">
        <f t="shared" si="130"/>
        <v>2.518344052903343</v>
      </c>
      <c r="AC1135" s="17" t="s">
        <v>17654</v>
      </c>
    </row>
    <row r="1136" spans="1:29" x14ac:dyDescent="0.25">
      <c r="A1136" t="s">
        <v>3339</v>
      </c>
      <c r="B1136" s="166" t="s">
        <v>6678</v>
      </c>
      <c r="C1136" t="s">
        <v>930</v>
      </c>
      <c r="D1136" s="1">
        <v>45165</v>
      </c>
      <c r="E1136">
        <f t="shared" si="125"/>
        <v>70</v>
      </c>
      <c r="F1136" t="s">
        <v>14</v>
      </c>
      <c r="G1136">
        <v>710</v>
      </c>
      <c r="H1136">
        <f t="shared" si="124"/>
        <v>71</v>
      </c>
      <c r="I1136" t="s">
        <v>7</v>
      </c>
      <c r="J1136" t="s">
        <v>8</v>
      </c>
      <c r="K1136" t="s">
        <v>6679</v>
      </c>
      <c r="L1136" t="s">
        <v>8</v>
      </c>
      <c r="M1136" t="s">
        <v>14</v>
      </c>
      <c r="N1136" t="str">
        <f t="shared" si="126"/>
        <v>F</v>
      </c>
      <c r="O1136" t="s">
        <v>2998</v>
      </c>
      <c r="P1136" t="s">
        <v>2999</v>
      </c>
      <c r="Q1136" t="s">
        <v>221</v>
      </c>
      <c r="R1136">
        <v>4</v>
      </c>
      <c r="S1136">
        <f t="shared" si="127"/>
        <v>2019</v>
      </c>
      <c r="T1136" t="s">
        <v>12</v>
      </c>
      <c r="U1136">
        <v>0.999999999999999</v>
      </c>
      <c r="V1136" t="s">
        <v>3653</v>
      </c>
      <c r="W1136">
        <f>VLOOKUP(Q1136,'PBT Tag Rates'!$B$5:$E$44,4,FALSE)</f>
        <v>0.95971980899999998</v>
      </c>
      <c r="X1136">
        <v>1</v>
      </c>
      <c r="Y1136" s="14">
        <f>IFERROR(LOOKUP(H1136,{30,43,48,53,58,63,68,73,78,83,88,93,97},{42,47,52,57,62,67,72,77,82,87,92,99,100}),999)</f>
        <v>72</v>
      </c>
      <c r="Z1136" s="17">
        <f t="shared" si="128"/>
        <v>1.4285714285714286</v>
      </c>
      <c r="AA1136" s="17">
        <f t="shared" si="129"/>
        <v>1.4285714285714286</v>
      </c>
      <c r="AB1136" s="17">
        <f t="shared" si="130"/>
        <v>2.518344052903343</v>
      </c>
      <c r="AC1136" s="17" t="s">
        <v>17655</v>
      </c>
    </row>
    <row r="1137" spans="1:29" x14ac:dyDescent="0.25">
      <c r="A1137" t="s">
        <v>3339</v>
      </c>
      <c r="B1137" s="166" t="s">
        <v>6680</v>
      </c>
      <c r="C1137" t="s">
        <v>6681</v>
      </c>
      <c r="D1137" s="1">
        <v>45165</v>
      </c>
      <c r="E1137">
        <f t="shared" si="125"/>
        <v>70</v>
      </c>
      <c r="F1137" t="s">
        <v>14</v>
      </c>
      <c r="G1137">
        <v>780</v>
      </c>
      <c r="H1137">
        <f t="shared" si="124"/>
        <v>78</v>
      </c>
      <c r="I1137" t="s">
        <v>7</v>
      </c>
      <c r="J1137" t="s">
        <v>8</v>
      </c>
      <c r="K1137" t="s">
        <v>6682</v>
      </c>
      <c r="L1137" t="s">
        <v>8</v>
      </c>
      <c r="M1137" t="s">
        <v>759</v>
      </c>
      <c r="N1137" t="str">
        <f t="shared" si="126"/>
        <v>F</v>
      </c>
      <c r="O1137" t="s">
        <v>3582</v>
      </c>
      <c r="P1137" t="s">
        <v>3583</v>
      </c>
      <c r="Q1137" t="s">
        <v>221</v>
      </c>
      <c r="R1137">
        <v>4</v>
      </c>
      <c r="S1137">
        <f t="shared" si="127"/>
        <v>2019</v>
      </c>
      <c r="T1137" t="s">
        <v>12</v>
      </c>
      <c r="U1137">
        <v>0.999999999999997</v>
      </c>
      <c r="V1137" t="s">
        <v>3357</v>
      </c>
      <c r="W1137">
        <f>VLOOKUP(Q1137,'PBT Tag Rates'!$B$5:$E$44,4,FALSE)</f>
        <v>0.95971980899999998</v>
      </c>
      <c r="X1137">
        <v>1</v>
      </c>
      <c r="Y1137" s="14">
        <f>IFERROR(LOOKUP(H1137,{30,43,48,53,58,63,68,73,78,83,88,93,97},{42,47,52,57,62,67,72,77,82,87,92,99,100}),999)</f>
        <v>82</v>
      </c>
      <c r="Z1137" s="17">
        <f t="shared" si="128"/>
        <v>1.4285714285714286</v>
      </c>
      <c r="AA1137" s="17">
        <f t="shared" si="129"/>
        <v>1.4285714285714286</v>
      </c>
      <c r="AB1137" s="17">
        <f t="shared" si="130"/>
        <v>2.518344052903343</v>
      </c>
      <c r="AC1137" s="17" t="s">
        <v>17654</v>
      </c>
    </row>
    <row r="1138" spans="1:29" x14ac:dyDescent="0.25">
      <c r="A1138" t="s">
        <v>3339</v>
      </c>
      <c r="B1138" s="166" t="s">
        <v>6683</v>
      </c>
      <c r="C1138" t="s">
        <v>6684</v>
      </c>
      <c r="D1138" s="1">
        <v>45165</v>
      </c>
      <c r="E1138">
        <f t="shared" si="125"/>
        <v>70</v>
      </c>
      <c r="F1138" t="s">
        <v>6</v>
      </c>
      <c r="G1138">
        <v>720</v>
      </c>
      <c r="H1138">
        <f t="shared" si="124"/>
        <v>72</v>
      </c>
      <c r="I1138" t="s">
        <v>7</v>
      </c>
      <c r="J1138" t="s">
        <v>8</v>
      </c>
      <c r="K1138" t="s">
        <v>6685</v>
      </c>
      <c r="L1138" t="s">
        <v>8</v>
      </c>
      <c r="M1138" t="s">
        <v>6</v>
      </c>
      <c r="N1138" t="str">
        <f t="shared" si="126"/>
        <v>M</v>
      </c>
      <c r="O1138" t="s">
        <v>232</v>
      </c>
      <c r="P1138" t="s">
        <v>233</v>
      </c>
      <c r="Q1138" t="s">
        <v>221</v>
      </c>
      <c r="R1138">
        <v>4</v>
      </c>
      <c r="S1138">
        <f t="shared" si="127"/>
        <v>2019</v>
      </c>
      <c r="T1138" t="s">
        <v>12</v>
      </c>
      <c r="U1138">
        <v>1</v>
      </c>
      <c r="V1138" t="s">
        <v>3363</v>
      </c>
      <c r="W1138">
        <f>VLOOKUP(Q1138,'PBT Tag Rates'!$B$5:$E$44,4,FALSE)</f>
        <v>0.95971980899999998</v>
      </c>
      <c r="X1138">
        <v>1</v>
      </c>
      <c r="Y1138" s="14">
        <f>IFERROR(LOOKUP(H1138,{30,43,48,53,58,63,68,73,78,83,88,93,97},{42,47,52,57,62,67,72,77,82,87,92,99,100}),999)</f>
        <v>72</v>
      </c>
      <c r="Z1138" s="17">
        <f t="shared" si="128"/>
        <v>1.4285714285714286</v>
      </c>
      <c r="AA1138" s="17">
        <f t="shared" si="129"/>
        <v>1.4285714285714286</v>
      </c>
      <c r="AB1138" s="17">
        <f t="shared" si="130"/>
        <v>2.518344052903343</v>
      </c>
      <c r="AC1138" s="17" t="s">
        <v>17654</v>
      </c>
    </row>
    <row r="1139" spans="1:29" x14ac:dyDescent="0.25">
      <c r="A1139" t="s">
        <v>3339</v>
      </c>
      <c r="B1139" s="166" t="s">
        <v>6686</v>
      </c>
      <c r="C1139" t="s">
        <v>6687</v>
      </c>
      <c r="D1139" s="1">
        <v>45165</v>
      </c>
      <c r="E1139">
        <f t="shared" si="125"/>
        <v>70</v>
      </c>
      <c r="F1139" t="s">
        <v>6</v>
      </c>
      <c r="G1139">
        <v>730</v>
      </c>
      <c r="H1139">
        <f t="shared" si="124"/>
        <v>73</v>
      </c>
      <c r="I1139" t="s">
        <v>7</v>
      </c>
      <c r="J1139" t="s">
        <v>8</v>
      </c>
      <c r="K1139" t="s">
        <v>6688</v>
      </c>
      <c r="L1139" t="s">
        <v>8</v>
      </c>
      <c r="M1139" t="s">
        <v>6</v>
      </c>
      <c r="N1139" t="str">
        <f t="shared" si="126"/>
        <v>M</v>
      </c>
      <c r="O1139" t="s">
        <v>2733</v>
      </c>
      <c r="P1139" t="s">
        <v>2734</v>
      </c>
      <c r="Q1139" t="s">
        <v>918</v>
      </c>
      <c r="R1139">
        <v>3</v>
      </c>
      <c r="S1139">
        <f t="shared" si="127"/>
        <v>2020</v>
      </c>
      <c r="T1139" t="s">
        <v>12</v>
      </c>
      <c r="U1139">
        <v>0.999999999999996</v>
      </c>
      <c r="V1139" t="s">
        <v>3386</v>
      </c>
      <c r="W1139">
        <f>VLOOKUP(Q1139,'PBT Tag Rates'!$B$5:$E$44,4,FALSE)</f>
        <v>0.98961045999999997</v>
      </c>
      <c r="X1139">
        <v>1</v>
      </c>
      <c r="Y1139" s="14">
        <f>IFERROR(LOOKUP(H1139,{30,43,48,53,58,63,68,73,78,83,88,93,97},{42,47,52,57,62,67,72,77,82,87,92,99,100}),999)</f>
        <v>77</v>
      </c>
      <c r="Z1139" s="17">
        <f t="shared" si="128"/>
        <v>1.4285714285714286</v>
      </c>
      <c r="AA1139" s="17">
        <f t="shared" si="129"/>
        <v>1.4285714285714286</v>
      </c>
      <c r="AB1139" s="17">
        <f t="shared" si="130"/>
        <v>2.518344052903343</v>
      </c>
      <c r="AC1139" s="17" t="s">
        <v>17654</v>
      </c>
    </row>
    <row r="1140" spans="1:29" x14ac:dyDescent="0.25">
      <c r="A1140" t="s">
        <v>3339</v>
      </c>
      <c r="B1140" s="166" t="s">
        <v>6689</v>
      </c>
      <c r="C1140" t="s">
        <v>6690</v>
      </c>
      <c r="D1140" s="1">
        <v>45165</v>
      </c>
      <c r="E1140">
        <f t="shared" si="125"/>
        <v>70</v>
      </c>
      <c r="F1140" t="s">
        <v>14</v>
      </c>
      <c r="G1140">
        <v>790</v>
      </c>
      <c r="H1140">
        <f t="shared" si="124"/>
        <v>79</v>
      </c>
      <c r="I1140" t="s">
        <v>7</v>
      </c>
      <c r="J1140" t="s">
        <v>8</v>
      </c>
      <c r="K1140" t="s">
        <v>6691</v>
      </c>
      <c r="L1140" t="s">
        <v>8</v>
      </c>
      <c r="M1140" t="s">
        <v>14</v>
      </c>
      <c r="N1140" t="str">
        <f t="shared" si="126"/>
        <v>F</v>
      </c>
      <c r="O1140" t="s">
        <v>1286</v>
      </c>
      <c r="P1140" t="s">
        <v>5460</v>
      </c>
      <c r="Q1140" t="s">
        <v>221</v>
      </c>
      <c r="R1140">
        <v>4</v>
      </c>
      <c r="S1140">
        <f t="shared" si="127"/>
        <v>2019</v>
      </c>
      <c r="T1140" t="s">
        <v>12</v>
      </c>
      <c r="U1140">
        <v>0.99999999999999301</v>
      </c>
      <c r="V1140" t="s">
        <v>3357</v>
      </c>
      <c r="W1140">
        <f>VLOOKUP(Q1140,'PBT Tag Rates'!$B$5:$E$44,4,FALSE)</f>
        <v>0.95971980899999998</v>
      </c>
      <c r="X1140">
        <v>1</v>
      </c>
      <c r="Y1140" s="14">
        <f>IFERROR(LOOKUP(H1140,{30,43,48,53,58,63,68,73,78,83,88,93,97},{42,47,52,57,62,67,72,77,82,87,92,99,100}),999)</f>
        <v>82</v>
      </c>
      <c r="Z1140" s="17">
        <f t="shared" si="128"/>
        <v>1.4285714285714286</v>
      </c>
      <c r="AA1140" s="17">
        <f t="shared" si="129"/>
        <v>1.4285714285714286</v>
      </c>
      <c r="AB1140" s="17">
        <f t="shared" si="130"/>
        <v>2.518344052903343</v>
      </c>
      <c r="AC1140" s="17" t="s">
        <v>17654</v>
      </c>
    </row>
    <row r="1141" spans="1:29" x14ac:dyDescent="0.25">
      <c r="A1141" t="s">
        <v>3339</v>
      </c>
      <c r="B1141" s="166" t="s">
        <v>6692</v>
      </c>
      <c r="C1141" t="s">
        <v>247</v>
      </c>
      <c r="D1141" s="1">
        <v>45165</v>
      </c>
      <c r="E1141">
        <f t="shared" si="125"/>
        <v>70</v>
      </c>
      <c r="F1141" t="s">
        <v>14</v>
      </c>
      <c r="G1141">
        <v>750</v>
      </c>
      <c r="H1141">
        <f t="shared" si="124"/>
        <v>75</v>
      </c>
      <c r="I1141" t="s">
        <v>7</v>
      </c>
      <c r="J1141" t="s">
        <v>8</v>
      </c>
      <c r="K1141" t="s">
        <v>6693</v>
      </c>
      <c r="L1141" t="s">
        <v>8</v>
      </c>
      <c r="M1141" t="s">
        <v>14</v>
      </c>
      <c r="N1141" t="str">
        <f t="shared" si="126"/>
        <v>F</v>
      </c>
      <c r="O1141" t="s">
        <v>313</v>
      </c>
      <c r="P1141" t="s">
        <v>2832</v>
      </c>
      <c r="Q1141" t="s">
        <v>221</v>
      </c>
      <c r="R1141">
        <v>4</v>
      </c>
      <c r="S1141">
        <f t="shared" si="127"/>
        <v>2019</v>
      </c>
      <c r="T1141" t="s">
        <v>12</v>
      </c>
      <c r="U1141">
        <v>1</v>
      </c>
      <c r="V1141" t="s">
        <v>3396</v>
      </c>
      <c r="W1141">
        <f>VLOOKUP(Q1141,'PBT Tag Rates'!$B$5:$E$44,4,FALSE)</f>
        <v>0.95971980899999998</v>
      </c>
      <c r="X1141">
        <v>1</v>
      </c>
      <c r="Y1141" s="14">
        <f>IFERROR(LOOKUP(H1141,{30,43,48,53,58,63,68,73,78,83,88,93,97},{42,47,52,57,62,67,72,77,82,87,92,99,100}),999)</f>
        <v>77</v>
      </c>
      <c r="Z1141" s="17">
        <f t="shared" si="128"/>
        <v>1.4285714285714286</v>
      </c>
      <c r="AA1141" s="17">
        <f t="shared" si="129"/>
        <v>1.4285714285714286</v>
      </c>
      <c r="AB1141" s="17">
        <f t="shared" si="130"/>
        <v>2.518344052903343</v>
      </c>
      <c r="AC1141" s="17" t="s">
        <v>17655</v>
      </c>
    </row>
    <row r="1142" spans="1:29" x14ac:dyDescent="0.25">
      <c r="A1142" t="s">
        <v>3339</v>
      </c>
      <c r="B1142" s="166" t="s">
        <v>6694</v>
      </c>
      <c r="C1142" t="s">
        <v>6695</v>
      </c>
      <c r="D1142" s="1">
        <v>45165</v>
      </c>
      <c r="E1142">
        <f t="shared" si="125"/>
        <v>70</v>
      </c>
      <c r="F1142" t="s">
        <v>6</v>
      </c>
      <c r="G1142">
        <v>650</v>
      </c>
      <c r="H1142">
        <f t="shared" si="124"/>
        <v>65</v>
      </c>
      <c r="I1142" t="s">
        <v>9</v>
      </c>
      <c r="J1142">
        <v>1</v>
      </c>
      <c r="K1142" t="s">
        <v>8</v>
      </c>
      <c r="L1142" t="s">
        <v>8</v>
      </c>
      <c r="M1142" t="s">
        <v>6</v>
      </c>
      <c r="N1142" t="str">
        <f t="shared" si="126"/>
        <v>M</v>
      </c>
      <c r="O1142" t="s">
        <v>1381</v>
      </c>
      <c r="P1142" t="s">
        <v>6696</v>
      </c>
      <c r="Q1142" t="s">
        <v>918</v>
      </c>
      <c r="R1142">
        <v>3</v>
      </c>
      <c r="S1142">
        <f t="shared" si="127"/>
        <v>2020</v>
      </c>
      <c r="T1142" t="s">
        <v>12</v>
      </c>
      <c r="U1142">
        <v>1</v>
      </c>
      <c r="V1142" t="s">
        <v>3363</v>
      </c>
      <c r="W1142">
        <f>VLOOKUP(Q1142,'PBT Tag Rates'!$B$5:$E$44,4,FALSE)</f>
        <v>0.98961045999999997</v>
      </c>
      <c r="X1142">
        <v>1</v>
      </c>
      <c r="Y1142" s="14">
        <f>IFERROR(LOOKUP(H1142,{30,43,48,53,58,63,68,73,78,83,88,93,97},{42,47,52,57,62,67,72,77,82,87,92,99,100}),999)</f>
        <v>67</v>
      </c>
      <c r="Z1142" s="17">
        <f t="shared" si="128"/>
        <v>1.4285714285714286</v>
      </c>
      <c r="AA1142" s="17">
        <f t="shared" si="129"/>
        <v>1.4285714285714286</v>
      </c>
      <c r="AB1142" s="17">
        <f t="shared" si="130"/>
        <v>2.518344052903343</v>
      </c>
      <c r="AC1142" s="17" t="s">
        <v>17654</v>
      </c>
    </row>
    <row r="1143" spans="1:29" x14ac:dyDescent="0.25">
      <c r="A1143" t="s">
        <v>3339</v>
      </c>
      <c r="B1143" s="166" t="s">
        <v>6697</v>
      </c>
      <c r="C1143" t="s">
        <v>6698</v>
      </c>
      <c r="D1143" s="1">
        <v>45165</v>
      </c>
      <c r="E1143">
        <f t="shared" si="125"/>
        <v>70</v>
      </c>
      <c r="F1143" t="s">
        <v>14</v>
      </c>
      <c r="G1143">
        <v>700</v>
      </c>
      <c r="H1143">
        <f t="shared" si="124"/>
        <v>70</v>
      </c>
      <c r="I1143" t="s">
        <v>7</v>
      </c>
      <c r="J1143" t="s">
        <v>8</v>
      </c>
      <c r="K1143" t="s">
        <v>6699</v>
      </c>
      <c r="L1143" t="s">
        <v>8</v>
      </c>
      <c r="M1143" t="s">
        <v>14</v>
      </c>
      <c r="N1143" t="str">
        <f t="shared" si="126"/>
        <v>F</v>
      </c>
      <c r="O1143" t="s">
        <v>989</v>
      </c>
      <c r="P1143" t="s">
        <v>990</v>
      </c>
      <c r="Q1143" t="s">
        <v>221</v>
      </c>
      <c r="R1143">
        <v>4</v>
      </c>
      <c r="S1143">
        <f t="shared" si="127"/>
        <v>2019</v>
      </c>
      <c r="T1143" t="s">
        <v>12</v>
      </c>
      <c r="U1143">
        <v>1</v>
      </c>
      <c r="V1143" t="s">
        <v>3346</v>
      </c>
      <c r="W1143">
        <f>VLOOKUP(Q1143,'PBT Tag Rates'!$B$5:$E$44,4,FALSE)</f>
        <v>0.95971980899999998</v>
      </c>
      <c r="X1143">
        <v>1</v>
      </c>
      <c r="Y1143" s="14">
        <f>IFERROR(LOOKUP(H1143,{30,43,48,53,58,63,68,73,78,83,88,93,97},{42,47,52,57,62,67,72,77,82,87,92,99,100}),999)</f>
        <v>72</v>
      </c>
      <c r="Z1143" s="17">
        <f t="shared" si="128"/>
        <v>1.4285714285714286</v>
      </c>
      <c r="AA1143" s="17">
        <f t="shared" si="129"/>
        <v>1.4285714285714286</v>
      </c>
      <c r="AB1143" s="17">
        <f t="shared" si="130"/>
        <v>2.518344052903343</v>
      </c>
      <c r="AC1143" s="17" t="s">
        <v>17654</v>
      </c>
    </row>
    <row r="1144" spans="1:29" x14ac:dyDescent="0.25">
      <c r="A1144" t="s">
        <v>3339</v>
      </c>
      <c r="B1144" s="166" t="s">
        <v>6700</v>
      </c>
      <c r="C1144" t="s">
        <v>6701</v>
      </c>
      <c r="D1144" s="1">
        <v>45165</v>
      </c>
      <c r="E1144">
        <f t="shared" si="125"/>
        <v>70</v>
      </c>
      <c r="F1144" t="s">
        <v>14</v>
      </c>
      <c r="G1144">
        <v>780</v>
      </c>
      <c r="H1144">
        <f t="shared" si="124"/>
        <v>78</v>
      </c>
      <c r="I1144" t="s">
        <v>7</v>
      </c>
      <c r="J1144" t="s">
        <v>8</v>
      </c>
      <c r="K1144" t="s">
        <v>6702</v>
      </c>
      <c r="L1144" t="s">
        <v>8</v>
      </c>
      <c r="M1144" t="s">
        <v>14</v>
      </c>
      <c r="N1144" t="str">
        <f t="shared" si="126"/>
        <v>F</v>
      </c>
      <c r="O1144" t="s">
        <v>580</v>
      </c>
      <c r="P1144" t="s">
        <v>581</v>
      </c>
      <c r="Q1144" t="s">
        <v>221</v>
      </c>
      <c r="R1144">
        <v>4</v>
      </c>
      <c r="S1144">
        <f t="shared" si="127"/>
        <v>2019</v>
      </c>
      <c r="T1144" t="s">
        <v>12</v>
      </c>
      <c r="U1144">
        <v>1.00000000000001</v>
      </c>
      <c r="V1144" t="s">
        <v>3357</v>
      </c>
      <c r="W1144">
        <f>VLOOKUP(Q1144,'PBT Tag Rates'!$B$5:$E$44,4,FALSE)</f>
        <v>0.95971980899999998</v>
      </c>
      <c r="X1144">
        <v>1</v>
      </c>
      <c r="Y1144" s="14">
        <f>IFERROR(LOOKUP(H1144,{30,43,48,53,58,63,68,73,78,83,88,93,97},{42,47,52,57,62,67,72,77,82,87,92,99,100}),999)</f>
        <v>82</v>
      </c>
      <c r="Z1144" s="17">
        <f t="shared" si="128"/>
        <v>1.4285714285714286</v>
      </c>
      <c r="AA1144" s="17">
        <f t="shared" si="129"/>
        <v>1.4285714285714286</v>
      </c>
      <c r="AB1144" s="17">
        <f t="shared" si="130"/>
        <v>2.518344052903343</v>
      </c>
      <c r="AC1144" s="17" t="s">
        <v>17654</v>
      </c>
    </row>
    <row r="1145" spans="1:29" x14ac:dyDescent="0.25">
      <c r="A1145" t="s">
        <v>3339</v>
      </c>
      <c r="B1145" s="166" t="s">
        <v>6703</v>
      </c>
      <c r="C1145" t="s">
        <v>6704</v>
      </c>
      <c r="D1145" s="1">
        <v>45165</v>
      </c>
      <c r="E1145">
        <f t="shared" si="125"/>
        <v>70</v>
      </c>
      <c r="F1145" t="s">
        <v>6</v>
      </c>
      <c r="G1145">
        <v>750</v>
      </c>
      <c r="H1145">
        <f t="shared" si="124"/>
        <v>75</v>
      </c>
      <c r="I1145" t="s">
        <v>7</v>
      </c>
      <c r="J1145" t="s">
        <v>8</v>
      </c>
      <c r="K1145" t="s">
        <v>8</v>
      </c>
      <c r="L1145" t="s">
        <v>8</v>
      </c>
      <c r="M1145" t="s">
        <v>6</v>
      </c>
      <c r="N1145" t="str">
        <f t="shared" si="126"/>
        <v>M</v>
      </c>
      <c r="O1145" t="s">
        <v>8</v>
      </c>
      <c r="P1145" t="s">
        <v>8</v>
      </c>
      <c r="Q1145" t="s">
        <v>11</v>
      </c>
      <c r="R1145" t="s">
        <v>8</v>
      </c>
      <c r="S1145" t="str">
        <f t="shared" si="127"/>
        <v>U</v>
      </c>
      <c r="T1145" t="s">
        <v>12</v>
      </c>
      <c r="U1145">
        <v>0.999999999999997</v>
      </c>
      <c r="V1145" t="s">
        <v>11</v>
      </c>
      <c r="W1145" t="e">
        <f>VLOOKUP(Q1145,'PBT Tag Rates'!$B$5:$E$44,4,FALSE)</f>
        <v>#N/A</v>
      </c>
      <c r="X1145">
        <v>1</v>
      </c>
      <c r="Y1145" s="14">
        <f>IFERROR(LOOKUP(H1145,{30,43,48,53,58,63,68,73,78,83,88,93,97},{42,47,52,57,62,67,72,77,82,87,92,99,100}),999)</f>
        <v>77</v>
      </c>
      <c r="Z1145" s="17">
        <f t="shared" si="128"/>
        <v>1.4285714285714286</v>
      </c>
      <c r="AA1145" s="17">
        <f t="shared" si="129"/>
        <v>1.4285714285714286</v>
      </c>
      <c r="AB1145" s="17">
        <f t="shared" si="130"/>
        <v>2.518344052903343</v>
      </c>
      <c r="AC1145" s="17" t="s">
        <v>17654</v>
      </c>
    </row>
    <row r="1146" spans="1:29" x14ac:dyDescent="0.25">
      <c r="A1146" t="s">
        <v>3339</v>
      </c>
      <c r="B1146" s="166" t="s">
        <v>6705</v>
      </c>
      <c r="C1146" t="s">
        <v>6706</v>
      </c>
      <c r="D1146" s="1">
        <v>45165</v>
      </c>
      <c r="E1146">
        <f t="shared" si="125"/>
        <v>70</v>
      </c>
      <c r="F1146" t="s">
        <v>6</v>
      </c>
      <c r="G1146">
        <v>910</v>
      </c>
      <c r="H1146">
        <f t="shared" si="124"/>
        <v>91</v>
      </c>
      <c r="I1146" t="s">
        <v>9</v>
      </c>
      <c r="J1146">
        <v>1</v>
      </c>
      <c r="K1146" t="s">
        <v>6707</v>
      </c>
      <c r="L1146" t="s">
        <v>8</v>
      </c>
      <c r="M1146" t="s">
        <v>6</v>
      </c>
      <c r="N1146" t="str">
        <f t="shared" si="126"/>
        <v>M</v>
      </c>
      <c r="O1146" t="s">
        <v>5878</v>
      </c>
      <c r="P1146" t="s">
        <v>6708</v>
      </c>
      <c r="Q1146" t="s">
        <v>281</v>
      </c>
      <c r="R1146">
        <v>4</v>
      </c>
      <c r="S1146">
        <f t="shared" si="127"/>
        <v>2019</v>
      </c>
      <c r="T1146" t="s">
        <v>12</v>
      </c>
      <c r="U1146">
        <v>0.999999999999998</v>
      </c>
      <c r="V1146" t="s">
        <v>3169</v>
      </c>
      <c r="W1146">
        <f>VLOOKUP(Q1146,'PBT Tag Rates'!$B$5:$E$44,4,FALSE)</f>
        <v>0.99705232300000002</v>
      </c>
      <c r="X1146">
        <v>1</v>
      </c>
      <c r="Y1146" s="14">
        <f>IFERROR(LOOKUP(H1146,{30,43,48,53,58,63,68,73,78,83,88,93,97},{42,47,52,57,62,67,72,77,82,87,92,99,100}),999)</f>
        <v>92</v>
      </c>
      <c r="Z1146" s="17">
        <f t="shared" si="128"/>
        <v>1.4285714285714286</v>
      </c>
      <c r="AA1146" s="17">
        <f t="shared" si="129"/>
        <v>1.4285714285714286</v>
      </c>
      <c r="AB1146" s="17">
        <f t="shared" si="130"/>
        <v>2.518344052903343</v>
      </c>
      <c r="AC1146" s="17" t="s">
        <v>17654</v>
      </c>
    </row>
    <row r="1147" spans="1:29" x14ac:dyDescent="0.25">
      <c r="A1147" t="s">
        <v>3339</v>
      </c>
      <c r="B1147" s="166" t="s">
        <v>6709</v>
      </c>
      <c r="C1147" t="s">
        <v>6710</v>
      </c>
      <c r="D1147" s="1">
        <v>45165</v>
      </c>
      <c r="E1147">
        <f t="shared" si="125"/>
        <v>70</v>
      </c>
      <c r="F1147" t="s">
        <v>14</v>
      </c>
      <c r="G1147">
        <v>740</v>
      </c>
      <c r="H1147">
        <f t="shared" si="124"/>
        <v>74</v>
      </c>
      <c r="I1147" t="s">
        <v>7</v>
      </c>
      <c r="J1147" t="s">
        <v>8</v>
      </c>
      <c r="K1147" t="s">
        <v>6711</v>
      </c>
      <c r="L1147" t="s">
        <v>8</v>
      </c>
      <c r="M1147" t="s">
        <v>14</v>
      </c>
      <c r="N1147" t="str">
        <f t="shared" si="126"/>
        <v>F</v>
      </c>
      <c r="O1147" t="s">
        <v>1485</v>
      </c>
      <c r="P1147" t="s">
        <v>1746</v>
      </c>
      <c r="Q1147" t="s">
        <v>221</v>
      </c>
      <c r="R1147">
        <v>4</v>
      </c>
      <c r="S1147">
        <f t="shared" si="127"/>
        <v>2019</v>
      </c>
      <c r="T1147" t="s">
        <v>12</v>
      </c>
      <c r="U1147">
        <v>1</v>
      </c>
      <c r="V1147" t="s">
        <v>3396</v>
      </c>
      <c r="W1147">
        <f>VLOOKUP(Q1147,'PBT Tag Rates'!$B$5:$E$44,4,FALSE)</f>
        <v>0.95971980899999998</v>
      </c>
      <c r="X1147">
        <v>1</v>
      </c>
      <c r="Y1147" s="14">
        <f>IFERROR(LOOKUP(H1147,{30,43,48,53,58,63,68,73,78,83,88,93,97},{42,47,52,57,62,67,72,77,82,87,92,99,100}),999)</f>
        <v>77</v>
      </c>
      <c r="Z1147" s="17">
        <f t="shared" si="128"/>
        <v>1.4285714285714286</v>
      </c>
      <c r="AA1147" s="17">
        <f t="shared" si="129"/>
        <v>1.4285714285714286</v>
      </c>
      <c r="AB1147" s="17">
        <f t="shared" si="130"/>
        <v>2.518344052903343</v>
      </c>
      <c r="AC1147" s="17" t="s">
        <v>17655</v>
      </c>
    </row>
    <row r="1148" spans="1:29" x14ac:dyDescent="0.25">
      <c r="A1148" t="s">
        <v>3339</v>
      </c>
      <c r="B1148" s="166" t="s">
        <v>6712</v>
      </c>
      <c r="C1148" t="s">
        <v>6713</v>
      </c>
      <c r="D1148" s="1">
        <v>45165</v>
      </c>
      <c r="E1148">
        <f t="shared" si="125"/>
        <v>70</v>
      </c>
      <c r="F1148" t="s">
        <v>6</v>
      </c>
      <c r="G1148">
        <v>600</v>
      </c>
      <c r="H1148">
        <f t="shared" si="124"/>
        <v>60</v>
      </c>
      <c r="I1148" t="s">
        <v>7</v>
      </c>
      <c r="J1148" t="s">
        <v>8</v>
      </c>
      <c r="K1148" t="s">
        <v>8</v>
      </c>
      <c r="L1148" t="s">
        <v>8</v>
      </c>
      <c r="M1148" t="s">
        <v>6</v>
      </c>
      <c r="N1148" t="str">
        <f t="shared" si="126"/>
        <v>M</v>
      </c>
      <c r="O1148" t="s">
        <v>6714</v>
      </c>
      <c r="P1148" t="s">
        <v>6715</v>
      </c>
      <c r="Q1148" t="s">
        <v>918</v>
      </c>
      <c r="R1148">
        <v>3</v>
      </c>
      <c r="S1148">
        <f t="shared" si="127"/>
        <v>2020</v>
      </c>
      <c r="T1148" t="s">
        <v>12</v>
      </c>
      <c r="U1148">
        <v>1</v>
      </c>
      <c r="V1148" t="s">
        <v>3357</v>
      </c>
      <c r="W1148">
        <f>VLOOKUP(Q1148,'PBT Tag Rates'!$B$5:$E$44,4,FALSE)</f>
        <v>0.98961045999999997</v>
      </c>
      <c r="X1148">
        <v>1</v>
      </c>
      <c r="Y1148" s="14">
        <f>IFERROR(LOOKUP(H1148,{30,43,48,53,58,63,68,73,78,83,88,93,97},{42,47,52,57,62,67,72,77,82,87,92,99,100}),999)</f>
        <v>62</v>
      </c>
      <c r="Z1148" s="17">
        <f t="shared" si="128"/>
        <v>1.4285714285714286</v>
      </c>
      <c r="AA1148" s="17">
        <f t="shared" si="129"/>
        <v>1.4285714285714286</v>
      </c>
      <c r="AB1148" s="17">
        <f t="shared" si="130"/>
        <v>2.518344052903343</v>
      </c>
      <c r="AC1148" s="17" t="s">
        <v>17654</v>
      </c>
    </row>
    <row r="1149" spans="1:29" x14ac:dyDescent="0.25">
      <c r="A1149" t="s">
        <v>3339</v>
      </c>
      <c r="B1149" s="166" t="s">
        <v>6716</v>
      </c>
      <c r="C1149" t="s">
        <v>6717</v>
      </c>
      <c r="D1149" s="1">
        <v>45165</v>
      </c>
      <c r="E1149">
        <f t="shared" si="125"/>
        <v>70</v>
      </c>
      <c r="F1149" t="s">
        <v>14</v>
      </c>
      <c r="G1149">
        <v>750</v>
      </c>
      <c r="H1149">
        <f t="shared" si="124"/>
        <v>75</v>
      </c>
      <c r="I1149" t="s">
        <v>7</v>
      </c>
      <c r="J1149" t="s">
        <v>8</v>
      </c>
      <c r="K1149" t="s">
        <v>6718</v>
      </c>
      <c r="L1149" t="s">
        <v>8</v>
      </c>
      <c r="M1149" t="s">
        <v>14</v>
      </c>
      <c r="N1149" t="str">
        <f t="shared" si="126"/>
        <v>F</v>
      </c>
      <c r="O1149" t="s">
        <v>8</v>
      </c>
      <c r="P1149" t="s">
        <v>8</v>
      </c>
      <c r="Q1149" t="s">
        <v>11</v>
      </c>
      <c r="R1149" t="s">
        <v>8</v>
      </c>
      <c r="S1149" t="str">
        <f t="shared" si="127"/>
        <v>U</v>
      </c>
      <c r="T1149" t="s">
        <v>12</v>
      </c>
      <c r="U1149">
        <v>0.999999999999999</v>
      </c>
      <c r="V1149" t="s">
        <v>11</v>
      </c>
      <c r="W1149" t="e">
        <f>VLOOKUP(Q1149,'PBT Tag Rates'!$B$5:$E$44,4,FALSE)</f>
        <v>#N/A</v>
      </c>
      <c r="X1149">
        <v>1</v>
      </c>
      <c r="Y1149" s="14">
        <f>IFERROR(LOOKUP(H1149,{30,43,48,53,58,63,68,73,78,83,88,93,97},{42,47,52,57,62,67,72,77,82,87,92,99,100}),999)</f>
        <v>77</v>
      </c>
      <c r="Z1149" s="17">
        <f t="shared" si="128"/>
        <v>1.4285714285714286</v>
      </c>
      <c r="AA1149" s="17">
        <f t="shared" si="129"/>
        <v>1.4285714285714286</v>
      </c>
      <c r="AB1149" s="17">
        <f t="shared" si="130"/>
        <v>2.518344052903343</v>
      </c>
      <c r="AC1149" s="17" t="s">
        <v>17654</v>
      </c>
    </row>
    <row r="1150" spans="1:29" x14ac:dyDescent="0.25">
      <c r="A1150" t="s">
        <v>3339</v>
      </c>
      <c r="B1150" s="166" t="s">
        <v>6719</v>
      </c>
      <c r="C1150" t="s">
        <v>6720</v>
      </c>
      <c r="D1150" s="1">
        <v>45165</v>
      </c>
      <c r="E1150">
        <f t="shared" si="125"/>
        <v>70</v>
      </c>
      <c r="F1150" t="s">
        <v>6</v>
      </c>
      <c r="G1150">
        <v>820</v>
      </c>
      <c r="H1150">
        <f t="shared" si="124"/>
        <v>82</v>
      </c>
      <c r="I1150" t="s">
        <v>7</v>
      </c>
      <c r="J1150" t="s">
        <v>8</v>
      </c>
      <c r="K1150" t="s">
        <v>6721</v>
      </c>
      <c r="L1150" t="s">
        <v>8</v>
      </c>
      <c r="M1150" t="s">
        <v>6</v>
      </c>
      <c r="N1150" t="str">
        <f t="shared" si="126"/>
        <v>M</v>
      </c>
      <c r="O1150" t="s">
        <v>8</v>
      </c>
      <c r="P1150" t="s">
        <v>8</v>
      </c>
      <c r="Q1150" t="s">
        <v>11</v>
      </c>
      <c r="R1150" t="s">
        <v>8</v>
      </c>
      <c r="S1150" t="str">
        <f t="shared" si="127"/>
        <v>U</v>
      </c>
      <c r="T1150" t="s">
        <v>12</v>
      </c>
      <c r="U1150">
        <v>0.999999999999999</v>
      </c>
      <c r="V1150" t="s">
        <v>11</v>
      </c>
      <c r="W1150" t="e">
        <f>VLOOKUP(Q1150,'PBT Tag Rates'!$B$5:$E$44,4,FALSE)</f>
        <v>#N/A</v>
      </c>
      <c r="X1150">
        <v>1</v>
      </c>
      <c r="Y1150" s="14">
        <f>IFERROR(LOOKUP(H1150,{30,43,48,53,58,63,68,73,78,83,88,93,97},{42,47,52,57,62,67,72,77,82,87,92,99,100}),999)</f>
        <v>82</v>
      </c>
      <c r="Z1150" s="17">
        <f t="shared" si="128"/>
        <v>1.4285714285714286</v>
      </c>
      <c r="AA1150" s="17">
        <f t="shared" si="129"/>
        <v>1.4285714285714286</v>
      </c>
      <c r="AB1150" s="17">
        <f t="shared" si="130"/>
        <v>2.518344052903343</v>
      </c>
      <c r="AC1150" s="17" t="s">
        <v>17654</v>
      </c>
    </row>
    <row r="1151" spans="1:29" x14ac:dyDescent="0.25">
      <c r="A1151" t="s">
        <v>3339</v>
      </c>
      <c r="B1151" s="166" t="s">
        <v>6722</v>
      </c>
      <c r="C1151" t="s">
        <v>6723</v>
      </c>
      <c r="D1151" s="1">
        <v>45165</v>
      </c>
      <c r="E1151">
        <f t="shared" si="125"/>
        <v>70</v>
      </c>
      <c r="F1151" t="s">
        <v>14</v>
      </c>
      <c r="G1151">
        <v>800</v>
      </c>
      <c r="H1151">
        <f t="shared" si="124"/>
        <v>80</v>
      </c>
      <c r="I1151" t="s">
        <v>9</v>
      </c>
      <c r="J1151">
        <v>1</v>
      </c>
      <c r="K1151" t="s">
        <v>6724</v>
      </c>
      <c r="L1151" t="s">
        <v>8</v>
      </c>
      <c r="M1151" t="s">
        <v>14</v>
      </c>
      <c r="N1151" t="str">
        <f t="shared" si="126"/>
        <v>F</v>
      </c>
      <c r="O1151" t="s">
        <v>515</v>
      </c>
      <c r="P1151" t="s">
        <v>6725</v>
      </c>
      <c r="Q1151" t="s">
        <v>15</v>
      </c>
      <c r="R1151">
        <v>5</v>
      </c>
      <c r="S1151">
        <f t="shared" si="127"/>
        <v>2018</v>
      </c>
      <c r="T1151" t="s">
        <v>12</v>
      </c>
      <c r="U1151">
        <v>0.99999999999999201</v>
      </c>
      <c r="V1151" t="s">
        <v>3357</v>
      </c>
      <c r="W1151">
        <f>VLOOKUP(Q1151,'PBT Tag Rates'!$B$5:$E$44,4,FALSE)</f>
        <v>0.80551598400000002</v>
      </c>
      <c r="X1151">
        <v>1</v>
      </c>
      <c r="Y1151" s="14">
        <f>IFERROR(LOOKUP(H1151,{30,43,48,53,58,63,68,73,78,83,88,93,97},{42,47,52,57,62,67,72,77,82,87,92,99,100}),999)</f>
        <v>82</v>
      </c>
      <c r="Z1151" s="17">
        <f t="shared" si="128"/>
        <v>1.4285714285714286</v>
      </c>
      <c r="AA1151" s="17">
        <f t="shared" si="129"/>
        <v>1.4285714285714286</v>
      </c>
      <c r="AB1151" s="17">
        <f t="shared" si="130"/>
        <v>2.518344052903343</v>
      </c>
      <c r="AC1151" s="17" t="s">
        <v>17654</v>
      </c>
    </row>
    <row r="1152" spans="1:29" x14ac:dyDescent="0.25">
      <c r="A1152" t="s">
        <v>3339</v>
      </c>
      <c r="B1152" s="166" t="s">
        <v>6726</v>
      </c>
      <c r="C1152" t="s">
        <v>6727</v>
      </c>
      <c r="D1152" s="1">
        <v>45165</v>
      </c>
      <c r="E1152">
        <f t="shared" si="125"/>
        <v>70</v>
      </c>
      <c r="F1152" t="s">
        <v>14</v>
      </c>
      <c r="G1152">
        <v>780</v>
      </c>
      <c r="H1152">
        <f t="shared" si="124"/>
        <v>78</v>
      </c>
      <c r="I1152" t="s">
        <v>7</v>
      </c>
      <c r="J1152" t="s">
        <v>8</v>
      </c>
      <c r="K1152" t="s">
        <v>6728</v>
      </c>
      <c r="L1152" t="s">
        <v>8</v>
      </c>
      <c r="M1152" t="s">
        <v>14</v>
      </c>
      <c r="N1152" t="str">
        <f t="shared" si="126"/>
        <v>F</v>
      </c>
      <c r="O1152" t="s">
        <v>961</v>
      </c>
      <c r="P1152" t="s">
        <v>962</v>
      </c>
      <c r="Q1152" t="s">
        <v>221</v>
      </c>
      <c r="R1152">
        <v>4</v>
      </c>
      <c r="S1152">
        <f t="shared" si="127"/>
        <v>2019</v>
      </c>
      <c r="T1152" t="s">
        <v>12</v>
      </c>
      <c r="U1152">
        <v>0.999999999999994</v>
      </c>
      <c r="V1152" t="s">
        <v>3357</v>
      </c>
      <c r="W1152">
        <f>VLOOKUP(Q1152,'PBT Tag Rates'!$B$5:$E$44,4,FALSE)</f>
        <v>0.95971980899999998</v>
      </c>
      <c r="X1152">
        <v>1</v>
      </c>
      <c r="Y1152" s="14">
        <f>IFERROR(LOOKUP(H1152,{30,43,48,53,58,63,68,73,78,83,88,93,97},{42,47,52,57,62,67,72,77,82,87,92,99,100}),999)</f>
        <v>82</v>
      </c>
      <c r="Z1152" s="17">
        <f t="shared" si="128"/>
        <v>1.4285714285714286</v>
      </c>
      <c r="AA1152" s="17">
        <f t="shared" si="129"/>
        <v>1.4285714285714286</v>
      </c>
      <c r="AB1152" s="17">
        <f t="shared" si="130"/>
        <v>2.518344052903343</v>
      </c>
      <c r="AC1152" s="17" t="s">
        <v>17654</v>
      </c>
    </row>
    <row r="1153" spans="1:29" x14ac:dyDescent="0.25">
      <c r="A1153" t="s">
        <v>3339</v>
      </c>
      <c r="B1153" s="166" t="s">
        <v>6729</v>
      </c>
      <c r="C1153" t="s">
        <v>931</v>
      </c>
      <c r="D1153" s="1">
        <v>45165</v>
      </c>
      <c r="E1153">
        <f t="shared" si="125"/>
        <v>70</v>
      </c>
      <c r="F1153" t="s">
        <v>14</v>
      </c>
      <c r="G1153">
        <v>800</v>
      </c>
      <c r="H1153">
        <f t="shared" si="124"/>
        <v>80</v>
      </c>
      <c r="I1153" t="s">
        <v>7</v>
      </c>
      <c r="J1153" t="s">
        <v>8</v>
      </c>
      <c r="K1153" t="s">
        <v>6730</v>
      </c>
      <c r="L1153" t="s">
        <v>8</v>
      </c>
      <c r="M1153" t="s">
        <v>6</v>
      </c>
      <c r="N1153" t="str">
        <f t="shared" si="126"/>
        <v>M</v>
      </c>
      <c r="O1153" t="s">
        <v>4066</v>
      </c>
      <c r="P1153" t="s">
        <v>6731</v>
      </c>
      <c r="Q1153" t="s">
        <v>221</v>
      </c>
      <c r="R1153">
        <v>4</v>
      </c>
      <c r="S1153">
        <f t="shared" si="127"/>
        <v>2019</v>
      </c>
      <c r="T1153" t="s">
        <v>12</v>
      </c>
      <c r="U1153">
        <v>1</v>
      </c>
      <c r="V1153" t="s">
        <v>3346</v>
      </c>
      <c r="W1153">
        <f>VLOOKUP(Q1153,'PBT Tag Rates'!$B$5:$E$44,4,FALSE)</f>
        <v>0.95971980899999998</v>
      </c>
      <c r="X1153">
        <v>1</v>
      </c>
      <c r="Y1153" s="14">
        <f>IFERROR(LOOKUP(H1153,{30,43,48,53,58,63,68,73,78,83,88,93,97},{42,47,52,57,62,67,72,77,82,87,92,99,100}),999)</f>
        <v>82</v>
      </c>
      <c r="Z1153" s="17">
        <f t="shared" si="128"/>
        <v>1.4285714285714286</v>
      </c>
      <c r="AA1153" s="17">
        <f t="shared" si="129"/>
        <v>1.4285714285714286</v>
      </c>
      <c r="AB1153" s="17">
        <f t="shared" si="130"/>
        <v>2.518344052903343</v>
      </c>
      <c r="AC1153" s="17" t="s">
        <v>17654</v>
      </c>
    </row>
    <row r="1154" spans="1:29" x14ac:dyDescent="0.25">
      <c r="A1154" t="s">
        <v>3339</v>
      </c>
      <c r="B1154" s="166" t="s">
        <v>6732</v>
      </c>
      <c r="C1154" t="s">
        <v>6733</v>
      </c>
      <c r="D1154" s="1">
        <v>45165</v>
      </c>
      <c r="E1154">
        <f t="shared" si="125"/>
        <v>70</v>
      </c>
      <c r="F1154" t="s">
        <v>14</v>
      </c>
      <c r="G1154">
        <v>820</v>
      </c>
      <c r="H1154">
        <f t="shared" si="124"/>
        <v>82</v>
      </c>
      <c r="I1154" t="s">
        <v>7</v>
      </c>
      <c r="J1154" t="s">
        <v>8</v>
      </c>
      <c r="K1154" t="s">
        <v>6734</v>
      </c>
      <c r="L1154" t="s">
        <v>8</v>
      </c>
      <c r="M1154" t="s">
        <v>14</v>
      </c>
      <c r="N1154" t="str">
        <f t="shared" si="126"/>
        <v>F</v>
      </c>
      <c r="O1154" t="s">
        <v>415</v>
      </c>
      <c r="P1154" t="s">
        <v>6735</v>
      </c>
      <c r="Q1154" t="s">
        <v>15</v>
      </c>
      <c r="R1154">
        <v>5</v>
      </c>
      <c r="S1154">
        <f t="shared" si="127"/>
        <v>2018</v>
      </c>
      <c r="T1154" t="s">
        <v>12</v>
      </c>
      <c r="U1154">
        <v>0.999999999999998</v>
      </c>
      <c r="V1154" t="s">
        <v>3543</v>
      </c>
      <c r="W1154">
        <f>VLOOKUP(Q1154,'PBT Tag Rates'!$B$5:$E$44,4,FALSE)</f>
        <v>0.80551598400000002</v>
      </c>
      <c r="X1154">
        <v>1</v>
      </c>
      <c r="Y1154" s="14">
        <f>IFERROR(LOOKUP(H1154,{30,43,48,53,58,63,68,73,78,83,88,93,97},{42,47,52,57,62,67,72,77,82,87,92,99,100}),999)</f>
        <v>82</v>
      </c>
      <c r="Z1154" s="17">
        <f t="shared" si="128"/>
        <v>1.4285714285714286</v>
      </c>
      <c r="AA1154" s="17">
        <f t="shared" si="129"/>
        <v>1.4285714285714286</v>
      </c>
      <c r="AB1154" s="17">
        <f t="shared" si="130"/>
        <v>2.518344052903343</v>
      </c>
      <c r="AC1154" s="17" t="s">
        <v>17655</v>
      </c>
    </row>
    <row r="1155" spans="1:29" x14ac:dyDescent="0.25">
      <c r="A1155" t="s">
        <v>3339</v>
      </c>
      <c r="B1155" s="166" t="s">
        <v>6736</v>
      </c>
      <c r="C1155" t="s">
        <v>6737</v>
      </c>
      <c r="D1155" s="1">
        <v>45165</v>
      </c>
      <c r="E1155">
        <f t="shared" si="125"/>
        <v>70</v>
      </c>
      <c r="F1155" t="s">
        <v>14</v>
      </c>
      <c r="G1155">
        <v>810</v>
      </c>
      <c r="H1155">
        <f t="shared" si="124"/>
        <v>81</v>
      </c>
      <c r="I1155" t="s">
        <v>9</v>
      </c>
      <c r="J1155">
        <v>1</v>
      </c>
      <c r="K1155" t="s">
        <v>6738</v>
      </c>
      <c r="L1155" t="s">
        <v>8</v>
      </c>
      <c r="M1155" t="s">
        <v>6</v>
      </c>
      <c r="N1155" t="str">
        <f t="shared" si="126"/>
        <v>M</v>
      </c>
      <c r="O1155" t="s">
        <v>8</v>
      </c>
      <c r="P1155" t="s">
        <v>8</v>
      </c>
      <c r="Q1155" t="s">
        <v>11</v>
      </c>
      <c r="R1155" t="s">
        <v>8</v>
      </c>
      <c r="S1155" t="str">
        <f t="shared" si="127"/>
        <v>U</v>
      </c>
      <c r="T1155" t="s">
        <v>12</v>
      </c>
      <c r="U1155">
        <v>0.999999999999999</v>
      </c>
      <c r="V1155" t="s">
        <v>3100</v>
      </c>
      <c r="W1155" t="e">
        <f>VLOOKUP(Q1155,'PBT Tag Rates'!$B$5:$E$44,4,FALSE)</f>
        <v>#N/A</v>
      </c>
      <c r="X1155">
        <v>1</v>
      </c>
      <c r="Y1155" s="14">
        <f>IFERROR(LOOKUP(H1155,{30,43,48,53,58,63,68,73,78,83,88,93,97},{42,47,52,57,62,67,72,77,82,87,92,99,100}),999)</f>
        <v>82</v>
      </c>
      <c r="Z1155" s="17">
        <f t="shared" si="128"/>
        <v>1.4285714285714286</v>
      </c>
      <c r="AA1155" s="17">
        <f t="shared" si="129"/>
        <v>1.4285714285714286</v>
      </c>
      <c r="AB1155" s="17">
        <f t="shared" si="130"/>
        <v>2.518344052903343</v>
      </c>
      <c r="AC1155" s="17" t="s">
        <v>17654</v>
      </c>
    </row>
    <row r="1156" spans="1:29" x14ac:dyDescent="0.25">
      <c r="A1156" t="s">
        <v>3339</v>
      </c>
      <c r="B1156" s="166" t="s">
        <v>6739</v>
      </c>
      <c r="C1156" t="s">
        <v>6740</v>
      </c>
      <c r="D1156" s="1">
        <v>45165</v>
      </c>
      <c r="E1156">
        <f t="shared" si="125"/>
        <v>70</v>
      </c>
      <c r="F1156" t="s">
        <v>14</v>
      </c>
      <c r="G1156">
        <v>810</v>
      </c>
      <c r="H1156">
        <f t="shared" si="124"/>
        <v>81</v>
      </c>
      <c r="I1156" t="s">
        <v>7</v>
      </c>
      <c r="J1156" t="s">
        <v>8</v>
      </c>
      <c r="K1156" t="s">
        <v>6741</v>
      </c>
      <c r="L1156" t="s">
        <v>8</v>
      </c>
      <c r="M1156" t="s">
        <v>14</v>
      </c>
      <c r="N1156" t="str">
        <f t="shared" si="126"/>
        <v>F</v>
      </c>
      <c r="O1156" t="s">
        <v>3528</v>
      </c>
      <c r="P1156" t="s">
        <v>3529</v>
      </c>
      <c r="Q1156" t="s">
        <v>221</v>
      </c>
      <c r="R1156">
        <v>4</v>
      </c>
      <c r="S1156">
        <f t="shared" si="127"/>
        <v>2019</v>
      </c>
      <c r="T1156" t="s">
        <v>12</v>
      </c>
      <c r="U1156">
        <v>0.999999999999998</v>
      </c>
      <c r="V1156" t="s">
        <v>3357</v>
      </c>
      <c r="W1156">
        <f>VLOOKUP(Q1156,'PBT Tag Rates'!$B$5:$E$44,4,FALSE)</f>
        <v>0.95971980899999998</v>
      </c>
      <c r="X1156">
        <v>1</v>
      </c>
      <c r="Y1156" s="14">
        <f>IFERROR(LOOKUP(H1156,{30,43,48,53,58,63,68,73,78,83,88,93,97},{42,47,52,57,62,67,72,77,82,87,92,99,100}),999)</f>
        <v>82</v>
      </c>
      <c r="Z1156" s="17">
        <f t="shared" si="128"/>
        <v>1.4285714285714286</v>
      </c>
      <c r="AA1156" s="17">
        <f t="shared" si="129"/>
        <v>1.4285714285714286</v>
      </c>
      <c r="AB1156" s="17">
        <f t="shared" si="130"/>
        <v>2.518344052903343</v>
      </c>
      <c r="AC1156" s="17" t="s">
        <v>17654</v>
      </c>
    </row>
    <row r="1157" spans="1:29" x14ac:dyDescent="0.25">
      <c r="A1157" t="s">
        <v>3339</v>
      </c>
      <c r="B1157" s="166" t="s">
        <v>6742</v>
      </c>
      <c r="C1157" t="s">
        <v>6743</v>
      </c>
      <c r="D1157" s="1">
        <v>45165</v>
      </c>
      <c r="E1157">
        <f t="shared" si="125"/>
        <v>70</v>
      </c>
      <c r="F1157" t="s">
        <v>14</v>
      </c>
      <c r="G1157">
        <v>770</v>
      </c>
      <c r="H1157">
        <f t="shared" si="124"/>
        <v>77</v>
      </c>
      <c r="I1157" t="s">
        <v>9</v>
      </c>
      <c r="J1157">
        <v>1</v>
      </c>
      <c r="K1157" t="s">
        <v>8</v>
      </c>
      <c r="L1157" t="s">
        <v>8</v>
      </c>
      <c r="M1157" t="s">
        <v>14</v>
      </c>
      <c r="N1157" t="str">
        <f t="shared" si="126"/>
        <v>F</v>
      </c>
      <c r="O1157" t="s">
        <v>8</v>
      </c>
      <c r="P1157" t="s">
        <v>8</v>
      </c>
      <c r="Q1157" t="s">
        <v>11</v>
      </c>
      <c r="R1157" t="s">
        <v>8</v>
      </c>
      <c r="S1157" t="str">
        <f t="shared" si="127"/>
        <v>U</v>
      </c>
      <c r="T1157" t="s">
        <v>12</v>
      </c>
      <c r="U1157">
        <v>1</v>
      </c>
      <c r="V1157" t="s">
        <v>3100</v>
      </c>
      <c r="W1157" t="e">
        <f>VLOOKUP(Q1157,'PBT Tag Rates'!$B$5:$E$44,4,FALSE)</f>
        <v>#N/A</v>
      </c>
      <c r="X1157">
        <v>1</v>
      </c>
      <c r="Y1157" s="14">
        <f>IFERROR(LOOKUP(H1157,{30,43,48,53,58,63,68,73,78,83,88,93,97},{42,47,52,57,62,67,72,77,82,87,92,99,100}),999)</f>
        <v>77</v>
      </c>
      <c r="Z1157" s="17">
        <f t="shared" si="128"/>
        <v>1.4285714285714286</v>
      </c>
      <c r="AA1157" s="17">
        <f t="shared" si="129"/>
        <v>1.4285714285714286</v>
      </c>
      <c r="AB1157" s="17">
        <f t="shared" si="130"/>
        <v>2.518344052903343</v>
      </c>
      <c r="AC1157" s="17" t="s">
        <v>17654</v>
      </c>
    </row>
    <row r="1158" spans="1:29" x14ac:dyDescent="0.25">
      <c r="A1158" t="s">
        <v>3339</v>
      </c>
      <c r="B1158" s="166" t="s">
        <v>6744</v>
      </c>
      <c r="C1158" t="s">
        <v>6745</v>
      </c>
      <c r="D1158" s="1">
        <v>45165</v>
      </c>
      <c r="E1158">
        <f t="shared" si="125"/>
        <v>70</v>
      </c>
      <c r="F1158" t="s">
        <v>6</v>
      </c>
      <c r="G1158">
        <v>700</v>
      </c>
      <c r="H1158">
        <f t="shared" si="124"/>
        <v>70</v>
      </c>
      <c r="I1158" t="s">
        <v>7</v>
      </c>
      <c r="J1158" t="s">
        <v>8</v>
      </c>
      <c r="K1158" t="s">
        <v>6746</v>
      </c>
      <c r="L1158" t="s">
        <v>8</v>
      </c>
      <c r="M1158" t="s">
        <v>6</v>
      </c>
      <c r="N1158" t="str">
        <f t="shared" si="126"/>
        <v>M</v>
      </c>
      <c r="O1158" t="s">
        <v>2726</v>
      </c>
      <c r="P1158" t="s">
        <v>6747</v>
      </c>
      <c r="Q1158" t="s">
        <v>918</v>
      </c>
      <c r="R1158">
        <v>3</v>
      </c>
      <c r="S1158">
        <f t="shared" si="127"/>
        <v>2020</v>
      </c>
      <c r="T1158" t="s">
        <v>12</v>
      </c>
      <c r="U1158">
        <v>0.999999999999999</v>
      </c>
      <c r="V1158" t="s">
        <v>3396</v>
      </c>
      <c r="W1158">
        <f>VLOOKUP(Q1158,'PBT Tag Rates'!$B$5:$E$44,4,FALSE)</f>
        <v>0.98961045999999997</v>
      </c>
      <c r="X1158">
        <v>1</v>
      </c>
      <c r="Y1158" s="14">
        <f>IFERROR(LOOKUP(H1158,{30,43,48,53,58,63,68,73,78,83,88,93,97},{42,47,52,57,62,67,72,77,82,87,92,99,100}),999)</f>
        <v>72</v>
      </c>
      <c r="Z1158" s="17">
        <f t="shared" si="128"/>
        <v>1.4285714285714286</v>
      </c>
      <c r="AA1158" s="17">
        <f t="shared" si="129"/>
        <v>1.4285714285714286</v>
      </c>
      <c r="AB1158" s="17">
        <f t="shared" si="130"/>
        <v>2.518344052903343</v>
      </c>
      <c r="AC1158" s="17" t="s">
        <v>17655</v>
      </c>
    </row>
    <row r="1159" spans="1:29" x14ac:dyDescent="0.25">
      <c r="A1159" t="s">
        <v>3339</v>
      </c>
      <c r="B1159" s="166" t="s">
        <v>6748</v>
      </c>
      <c r="C1159" t="s">
        <v>6749</v>
      </c>
      <c r="D1159" s="1">
        <v>45165</v>
      </c>
      <c r="E1159">
        <f t="shared" si="125"/>
        <v>70</v>
      </c>
      <c r="F1159" t="s">
        <v>6</v>
      </c>
      <c r="G1159">
        <v>860</v>
      </c>
      <c r="H1159">
        <f t="shared" si="124"/>
        <v>86</v>
      </c>
      <c r="I1159" t="s">
        <v>7</v>
      </c>
      <c r="J1159" t="s">
        <v>8</v>
      </c>
      <c r="K1159" t="s">
        <v>6750</v>
      </c>
      <c r="L1159" t="s">
        <v>8</v>
      </c>
      <c r="M1159" t="s">
        <v>6</v>
      </c>
      <c r="N1159" t="str">
        <f t="shared" si="126"/>
        <v>M</v>
      </c>
      <c r="O1159" t="s">
        <v>8</v>
      </c>
      <c r="P1159" t="s">
        <v>8</v>
      </c>
      <c r="Q1159" t="s">
        <v>11</v>
      </c>
      <c r="R1159" t="s">
        <v>8</v>
      </c>
      <c r="S1159" t="str">
        <f t="shared" si="127"/>
        <v>U</v>
      </c>
      <c r="T1159" t="s">
        <v>12</v>
      </c>
      <c r="U1159">
        <v>1</v>
      </c>
      <c r="V1159" t="s">
        <v>11</v>
      </c>
      <c r="W1159" t="e">
        <f>VLOOKUP(Q1159,'PBT Tag Rates'!$B$5:$E$44,4,FALSE)</f>
        <v>#N/A</v>
      </c>
      <c r="X1159">
        <v>1</v>
      </c>
      <c r="Y1159" s="14">
        <f>IFERROR(LOOKUP(H1159,{30,43,48,53,58,63,68,73,78,83,88,93,97},{42,47,52,57,62,67,72,77,82,87,92,99,100}),999)</f>
        <v>87</v>
      </c>
      <c r="Z1159" s="17">
        <f t="shared" si="128"/>
        <v>1.4285714285714286</v>
      </c>
      <c r="AA1159" s="17">
        <f t="shared" si="129"/>
        <v>1.4285714285714286</v>
      </c>
      <c r="AB1159" s="17">
        <f t="shared" si="130"/>
        <v>2.518344052903343</v>
      </c>
      <c r="AC1159" s="17" t="s">
        <v>17654</v>
      </c>
    </row>
    <row r="1160" spans="1:29" x14ac:dyDescent="0.25">
      <c r="A1160" t="s">
        <v>3339</v>
      </c>
      <c r="B1160" s="166" t="s">
        <v>6751</v>
      </c>
      <c r="C1160" t="s">
        <v>6752</v>
      </c>
      <c r="D1160" s="1">
        <v>45165</v>
      </c>
      <c r="E1160">
        <f t="shared" si="125"/>
        <v>70</v>
      </c>
      <c r="F1160" t="s">
        <v>14</v>
      </c>
      <c r="G1160">
        <v>860</v>
      </c>
      <c r="H1160">
        <f t="shared" si="124"/>
        <v>86</v>
      </c>
      <c r="I1160" t="s">
        <v>7</v>
      </c>
      <c r="J1160" t="s">
        <v>8</v>
      </c>
      <c r="K1160" t="s">
        <v>6753</v>
      </c>
      <c r="L1160" t="s">
        <v>8</v>
      </c>
      <c r="M1160" t="s">
        <v>14</v>
      </c>
      <c r="N1160" t="str">
        <f t="shared" si="126"/>
        <v>F</v>
      </c>
      <c r="O1160" t="s">
        <v>785</v>
      </c>
      <c r="P1160" t="s">
        <v>786</v>
      </c>
      <c r="Q1160" t="s">
        <v>13</v>
      </c>
      <c r="R1160">
        <v>5</v>
      </c>
      <c r="S1160">
        <f t="shared" si="127"/>
        <v>2018</v>
      </c>
      <c r="T1160" t="s">
        <v>12</v>
      </c>
      <c r="U1160">
        <v>0.999999999999999</v>
      </c>
      <c r="V1160" t="s">
        <v>3079</v>
      </c>
      <c r="W1160">
        <f>VLOOKUP(Q1160,'PBT Tag Rates'!$B$5:$E$44,4,FALSE)</f>
        <v>0.96828396500000002</v>
      </c>
      <c r="X1160">
        <v>1</v>
      </c>
      <c r="Y1160" s="14">
        <f>IFERROR(LOOKUP(H1160,{30,43,48,53,58,63,68,73,78,83,88,93,97},{42,47,52,57,62,67,72,77,82,87,92,99,100}),999)</f>
        <v>87</v>
      </c>
      <c r="Z1160" s="17">
        <f t="shared" si="128"/>
        <v>1.4285714285714286</v>
      </c>
      <c r="AA1160" s="17">
        <f t="shared" si="129"/>
        <v>1.4285714285714286</v>
      </c>
      <c r="AB1160" s="17">
        <f t="shared" si="130"/>
        <v>2.518344052903343</v>
      </c>
      <c r="AC1160" s="17" t="s">
        <v>17654</v>
      </c>
    </row>
    <row r="1161" spans="1:29" x14ac:dyDescent="0.25">
      <c r="A1161" t="s">
        <v>3339</v>
      </c>
      <c r="B1161" s="166" t="s">
        <v>6754</v>
      </c>
      <c r="C1161" t="s">
        <v>6755</v>
      </c>
      <c r="D1161" s="1">
        <v>45165</v>
      </c>
      <c r="E1161">
        <f t="shared" si="125"/>
        <v>70</v>
      </c>
      <c r="F1161" t="s">
        <v>14</v>
      </c>
      <c r="G1161">
        <v>760</v>
      </c>
      <c r="H1161">
        <f t="shared" si="124"/>
        <v>76</v>
      </c>
      <c r="I1161" t="s">
        <v>7</v>
      </c>
      <c r="J1161" t="s">
        <v>8</v>
      </c>
      <c r="K1161" t="s">
        <v>6756</v>
      </c>
      <c r="L1161" t="s">
        <v>8</v>
      </c>
      <c r="M1161" t="s">
        <v>14</v>
      </c>
      <c r="N1161" t="str">
        <f t="shared" si="126"/>
        <v>F</v>
      </c>
      <c r="O1161" t="s">
        <v>682</v>
      </c>
      <c r="P1161" t="s">
        <v>683</v>
      </c>
      <c r="Q1161" t="s">
        <v>221</v>
      </c>
      <c r="R1161">
        <v>4</v>
      </c>
      <c r="S1161">
        <f t="shared" si="127"/>
        <v>2019</v>
      </c>
      <c r="T1161" t="s">
        <v>12</v>
      </c>
      <c r="U1161">
        <v>1</v>
      </c>
      <c r="V1161" t="s">
        <v>3386</v>
      </c>
      <c r="W1161">
        <f>VLOOKUP(Q1161,'PBT Tag Rates'!$B$5:$E$44,4,FALSE)</f>
        <v>0.95971980899999998</v>
      </c>
      <c r="X1161">
        <v>1</v>
      </c>
      <c r="Y1161" s="14">
        <f>IFERROR(LOOKUP(H1161,{30,43,48,53,58,63,68,73,78,83,88,93,97},{42,47,52,57,62,67,72,77,82,87,92,99,100}),999)</f>
        <v>77</v>
      </c>
      <c r="Z1161" s="17">
        <f t="shared" si="128"/>
        <v>1.4285714285714286</v>
      </c>
      <c r="AA1161" s="17">
        <f t="shared" si="129"/>
        <v>1.4285714285714286</v>
      </c>
      <c r="AB1161" s="17">
        <f t="shared" si="130"/>
        <v>2.518344052903343</v>
      </c>
      <c r="AC1161" s="17" t="s">
        <v>17654</v>
      </c>
    </row>
    <row r="1162" spans="1:29" x14ac:dyDescent="0.25">
      <c r="A1162" t="s">
        <v>3339</v>
      </c>
      <c r="B1162" s="166" t="s">
        <v>6757</v>
      </c>
      <c r="C1162" t="s">
        <v>6758</v>
      </c>
      <c r="D1162" s="1">
        <v>45165</v>
      </c>
      <c r="E1162">
        <f t="shared" si="125"/>
        <v>70</v>
      </c>
      <c r="F1162" t="s">
        <v>6</v>
      </c>
      <c r="G1162">
        <v>850</v>
      </c>
      <c r="H1162">
        <f t="shared" si="124"/>
        <v>85</v>
      </c>
      <c r="I1162" t="s">
        <v>9</v>
      </c>
      <c r="J1162">
        <v>1</v>
      </c>
      <c r="K1162" t="s">
        <v>6759</v>
      </c>
      <c r="L1162" t="s">
        <v>8</v>
      </c>
      <c r="M1162" t="s">
        <v>6</v>
      </c>
      <c r="N1162" t="str">
        <f t="shared" si="126"/>
        <v>M</v>
      </c>
      <c r="O1162" t="s">
        <v>4329</v>
      </c>
      <c r="P1162" t="s">
        <v>6760</v>
      </c>
      <c r="Q1162" t="s">
        <v>221</v>
      </c>
      <c r="R1162">
        <v>4</v>
      </c>
      <c r="S1162">
        <f t="shared" si="127"/>
        <v>2019</v>
      </c>
      <c r="T1162" t="s">
        <v>12</v>
      </c>
      <c r="U1162">
        <v>1</v>
      </c>
      <c r="V1162" t="s">
        <v>3608</v>
      </c>
      <c r="W1162">
        <f>VLOOKUP(Q1162,'PBT Tag Rates'!$B$5:$E$44,4,FALSE)</f>
        <v>0.95971980899999998</v>
      </c>
      <c r="X1162">
        <v>1</v>
      </c>
      <c r="Y1162" s="14">
        <f>IFERROR(LOOKUP(H1162,{30,43,48,53,58,63,68,73,78,83,88,93,97},{42,47,52,57,62,67,72,77,82,87,92,99,100}),999)</f>
        <v>87</v>
      </c>
      <c r="Z1162" s="17">
        <f t="shared" si="128"/>
        <v>1.4285714285714286</v>
      </c>
      <c r="AA1162" s="17">
        <f t="shared" si="129"/>
        <v>1.4285714285714286</v>
      </c>
      <c r="AB1162" s="17">
        <f t="shared" si="130"/>
        <v>2.518344052903343</v>
      </c>
      <c r="AC1162" s="17" t="s">
        <v>17654</v>
      </c>
    </row>
    <row r="1163" spans="1:29" x14ac:dyDescent="0.25">
      <c r="A1163" t="s">
        <v>3339</v>
      </c>
      <c r="B1163" s="166" t="s">
        <v>6761</v>
      </c>
      <c r="C1163" t="s">
        <v>6762</v>
      </c>
      <c r="D1163" s="1">
        <v>45165</v>
      </c>
      <c r="E1163">
        <f t="shared" si="125"/>
        <v>70</v>
      </c>
      <c r="F1163" t="s">
        <v>14</v>
      </c>
      <c r="G1163">
        <v>870</v>
      </c>
      <c r="H1163">
        <f t="shared" si="124"/>
        <v>87</v>
      </c>
      <c r="I1163" t="s">
        <v>7</v>
      </c>
      <c r="J1163" t="s">
        <v>8</v>
      </c>
      <c r="K1163" t="s">
        <v>6763</v>
      </c>
      <c r="L1163" t="s">
        <v>8</v>
      </c>
      <c r="M1163" t="s">
        <v>6</v>
      </c>
      <c r="N1163" t="str">
        <f t="shared" si="126"/>
        <v>M</v>
      </c>
      <c r="O1163" t="s">
        <v>3582</v>
      </c>
      <c r="P1163" t="s">
        <v>3583</v>
      </c>
      <c r="Q1163" t="s">
        <v>221</v>
      </c>
      <c r="R1163">
        <v>4</v>
      </c>
      <c r="S1163">
        <f t="shared" si="127"/>
        <v>2019</v>
      </c>
      <c r="T1163" t="s">
        <v>12</v>
      </c>
      <c r="U1163">
        <v>0.999999999999998</v>
      </c>
      <c r="V1163" t="s">
        <v>3357</v>
      </c>
      <c r="W1163">
        <f>VLOOKUP(Q1163,'PBT Tag Rates'!$B$5:$E$44,4,FALSE)</f>
        <v>0.95971980899999998</v>
      </c>
      <c r="X1163">
        <v>1</v>
      </c>
      <c r="Y1163" s="14">
        <f>IFERROR(LOOKUP(H1163,{30,43,48,53,58,63,68,73,78,83,88,93,97},{42,47,52,57,62,67,72,77,82,87,92,99,100}),999)</f>
        <v>87</v>
      </c>
      <c r="Z1163" s="17">
        <f t="shared" si="128"/>
        <v>1.4285714285714286</v>
      </c>
      <c r="AA1163" s="17">
        <f t="shared" si="129"/>
        <v>1.4285714285714286</v>
      </c>
      <c r="AB1163" s="17">
        <f t="shared" si="130"/>
        <v>2.518344052903343</v>
      </c>
      <c r="AC1163" s="17" t="s">
        <v>17654</v>
      </c>
    </row>
    <row r="1164" spans="1:29" x14ac:dyDescent="0.25">
      <c r="A1164" t="s">
        <v>3339</v>
      </c>
      <c r="B1164" s="166" t="s">
        <v>6764</v>
      </c>
      <c r="C1164" t="s">
        <v>6765</v>
      </c>
      <c r="D1164" s="1">
        <v>45165</v>
      </c>
      <c r="E1164">
        <f t="shared" si="125"/>
        <v>70</v>
      </c>
      <c r="F1164" t="s">
        <v>14</v>
      </c>
      <c r="G1164">
        <v>800</v>
      </c>
      <c r="H1164">
        <f t="shared" si="124"/>
        <v>80</v>
      </c>
      <c r="I1164" t="s">
        <v>7</v>
      </c>
      <c r="J1164" t="s">
        <v>8</v>
      </c>
      <c r="K1164" t="s">
        <v>6766</v>
      </c>
      <c r="L1164" t="s">
        <v>8</v>
      </c>
      <c r="M1164" t="s">
        <v>14</v>
      </c>
      <c r="N1164" t="str">
        <f t="shared" si="126"/>
        <v>F</v>
      </c>
      <c r="O1164" t="s">
        <v>8</v>
      </c>
      <c r="P1164" t="s">
        <v>8</v>
      </c>
      <c r="Q1164" t="s">
        <v>11</v>
      </c>
      <c r="R1164" t="s">
        <v>8</v>
      </c>
      <c r="S1164" t="str">
        <f t="shared" si="127"/>
        <v>U</v>
      </c>
      <c r="T1164" t="s">
        <v>12</v>
      </c>
      <c r="U1164">
        <v>1</v>
      </c>
      <c r="V1164" t="s">
        <v>11</v>
      </c>
      <c r="W1164" t="e">
        <f>VLOOKUP(Q1164,'PBT Tag Rates'!$B$5:$E$44,4,FALSE)</f>
        <v>#N/A</v>
      </c>
      <c r="X1164">
        <v>1</v>
      </c>
      <c r="Y1164" s="14">
        <f>IFERROR(LOOKUP(H1164,{30,43,48,53,58,63,68,73,78,83,88,93,97},{42,47,52,57,62,67,72,77,82,87,92,99,100}),999)</f>
        <v>82</v>
      </c>
      <c r="Z1164" s="17">
        <f t="shared" si="128"/>
        <v>1.4285714285714286</v>
      </c>
      <c r="AA1164" s="17">
        <f t="shared" si="129"/>
        <v>1.4285714285714286</v>
      </c>
      <c r="AB1164" s="17">
        <f t="shared" si="130"/>
        <v>2.518344052903343</v>
      </c>
      <c r="AC1164" s="17" t="s">
        <v>17654</v>
      </c>
    </row>
    <row r="1165" spans="1:29" x14ac:dyDescent="0.25">
      <c r="A1165" t="s">
        <v>3339</v>
      </c>
      <c r="B1165" s="166" t="s">
        <v>6767</v>
      </c>
      <c r="C1165" t="s">
        <v>6768</v>
      </c>
      <c r="D1165" s="1">
        <v>45165</v>
      </c>
      <c r="E1165">
        <f t="shared" si="125"/>
        <v>70</v>
      </c>
      <c r="F1165" t="s">
        <v>6</v>
      </c>
      <c r="G1165">
        <v>850</v>
      </c>
      <c r="H1165">
        <f t="shared" si="124"/>
        <v>85</v>
      </c>
      <c r="I1165" t="s">
        <v>7</v>
      </c>
      <c r="J1165" t="s">
        <v>8</v>
      </c>
      <c r="K1165" t="s">
        <v>6769</v>
      </c>
      <c r="L1165" t="s">
        <v>8</v>
      </c>
      <c r="M1165" t="s">
        <v>6</v>
      </c>
      <c r="N1165" t="str">
        <f t="shared" si="126"/>
        <v>M</v>
      </c>
      <c r="O1165" t="s">
        <v>8</v>
      </c>
      <c r="P1165" t="s">
        <v>8</v>
      </c>
      <c r="Q1165" t="s">
        <v>11</v>
      </c>
      <c r="R1165" t="s">
        <v>8</v>
      </c>
      <c r="S1165" t="str">
        <f t="shared" si="127"/>
        <v>U</v>
      </c>
      <c r="T1165" t="s">
        <v>12</v>
      </c>
      <c r="U1165">
        <v>0.999999999999999</v>
      </c>
      <c r="V1165" t="s">
        <v>11</v>
      </c>
      <c r="W1165" t="e">
        <f>VLOOKUP(Q1165,'PBT Tag Rates'!$B$5:$E$44,4,FALSE)</f>
        <v>#N/A</v>
      </c>
      <c r="X1165">
        <v>1</v>
      </c>
      <c r="Y1165" s="14">
        <f>IFERROR(LOOKUP(H1165,{30,43,48,53,58,63,68,73,78,83,88,93,97},{42,47,52,57,62,67,72,77,82,87,92,99,100}),999)</f>
        <v>87</v>
      </c>
      <c r="Z1165" s="17">
        <f t="shared" si="128"/>
        <v>1.4285714285714286</v>
      </c>
      <c r="AA1165" s="17">
        <f t="shared" si="129"/>
        <v>1.4285714285714286</v>
      </c>
      <c r="AB1165" s="17">
        <f t="shared" si="130"/>
        <v>2.518344052903343</v>
      </c>
      <c r="AC1165" s="17" t="s">
        <v>17654</v>
      </c>
    </row>
    <row r="1166" spans="1:29" x14ac:dyDescent="0.25">
      <c r="A1166" t="s">
        <v>3339</v>
      </c>
      <c r="B1166" s="166" t="s">
        <v>6770</v>
      </c>
      <c r="C1166" t="s">
        <v>6771</v>
      </c>
      <c r="D1166" s="1">
        <v>45165</v>
      </c>
      <c r="E1166">
        <f t="shared" si="125"/>
        <v>70</v>
      </c>
      <c r="F1166" t="s">
        <v>14</v>
      </c>
      <c r="G1166">
        <v>730</v>
      </c>
      <c r="H1166">
        <f t="shared" si="124"/>
        <v>73</v>
      </c>
      <c r="I1166" t="s">
        <v>7</v>
      </c>
      <c r="J1166" t="s">
        <v>8</v>
      </c>
      <c r="K1166" t="s">
        <v>6772</v>
      </c>
      <c r="L1166" t="s">
        <v>8</v>
      </c>
      <c r="M1166" t="s">
        <v>6</v>
      </c>
      <c r="N1166" t="str">
        <f t="shared" si="126"/>
        <v>M</v>
      </c>
      <c r="O1166" t="s">
        <v>4045</v>
      </c>
      <c r="P1166" t="s">
        <v>4817</v>
      </c>
      <c r="Q1166" t="s">
        <v>281</v>
      </c>
      <c r="R1166">
        <v>4</v>
      </c>
      <c r="S1166">
        <f t="shared" si="127"/>
        <v>2019</v>
      </c>
      <c r="T1166" t="s">
        <v>12</v>
      </c>
      <c r="U1166">
        <v>0.999999999999999</v>
      </c>
      <c r="V1166" t="s">
        <v>3079</v>
      </c>
      <c r="W1166">
        <f>VLOOKUP(Q1166,'PBT Tag Rates'!$B$5:$E$44,4,FALSE)</f>
        <v>0.99705232300000002</v>
      </c>
      <c r="X1166">
        <v>1</v>
      </c>
      <c r="Y1166" s="14">
        <f>IFERROR(LOOKUP(H1166,{30,43,48,53,58,63,68,73,78,83,88,93,97},{42,47,52,57,62,67,72,77,82,87,92,99,100}),999)</f>
        <v>77</v>
      </c>
      <c r="Z1166" s="17">
        <f t="shared" si="128"/>
        <v>1.4285714285714286</v>
      </c>
      <c r="AA1166" s="17">
        <f t="shared" si="129"/>
        <v>1.4285714285714286</v>
      </c>
      <c r="AB1166" s="17">
        <f t="shared" si="130"/>
        <v>2.518344052903343</v>
      </c>
      <c r="AC1166" s="17" t="s">
        <v>17654</v>
      </c>
    </row>
    <row r="1167" spans="1:29" x14ac:dyDescent="0.25">
      <c r="A1167" t="s">
        <v>3339</v>
      </c>
      <c r="B1167" s="166" t="s">
        <v>6773</v>
      </c>
      <c r="C1167" t="s">
        <v>6774</v>
      </c>
      <c r="D1167" s="1">
        <v>45165</v>
      </c>
      <c r="E1167">
        <f t="shared" si="125"/>
        <v>70</v>
      </c>
      <c r="F1167" t="s">
        <v>14</v>
      </c>
      <c r="G1167">
        <v>800</v>
      </c>
      <c r="H1167">
        <f t="shared" si="124"/>
        <v>80</v>
      </c>
      <c r="I1167" t="s">
        <v>9</v>
      </c>
      <c r="J1167">
        <v>1</v>
      </c>
      <c r="K1167" t="s">
        <v>6775</v>
      </c>
      <c r="L1167" t="s">
        <v>8</v>
      </c>
      <c r="M1167" t="s">
        <v>14</v>
      </c>
      <c r="N1167" t="str">
        <f t="shared" si="126"/>
        <v>F</v>
      </c>
      <c r="O1167" t="s">
        <v>2690</v>
      </c>
      <c r="P1167" t="s">
        <v>2691</v>
      </c>
      <c r="Q1167" t="s">
        <v>221</v>
      </c>
      <c r="R1167">
        <v>4</v>
      </c>
      <c r="S1167">
        <f t="shared" si="127"/>
        <v>2019</v>
      </c>
      <c r="T1167" t="s">
        <v>12</v>
      </c>
      <c r="U1167">
        <v>1</v>
      </c>
      <c r="V1167" t="s">
        <v>3608</v>
      </c>
      <c r="W1167">
        <f>VLOOKUP(Q1167,'PBT Tag Rates'!$B$5:$E$44,4,FALSE)</f>
        <v>0.95971980899999998</v>
      </c>
      <c r="X1167">
        <v>1</v>
      </c>
      <c r="Y1167" s="14">
        <f>IFERROR(LOOKUP(H1167,{30,43,48,53,58,63,68,73,78,83,88,93,97},{42,47,52,57,62,67,72,77,82,87,92,99,100}),999)</f>
        <v>82</v>
      </c>
      <c r="Z1167" s="17">
        <f t="shared" si="128"/>
        <v>1.4285714285714286</v>
      </c>
      <c r="AA1167" s="17">
        <f t="shared" si="129"/>
        <v>1.4285714285714286</v>
      </c>
      <c r="AB1167" s="17">
        <f t="shared" si="130"/>
        <v>2.518344052903343</v>
      </c>
      <c r="AC1167" s="17" t="s">
        <v>17654</v>
      </c>
    </row>
    <row r="1168" spans="1:29" x14ac:dyDescent="0.25">
      <c r="A1168" t="s">
        <v>3339</v>
      </c>
      <c r="B1168" s="166" t="s">
        <v>6776</v>
      </c>
      <c r="C1168" t="s">
        <v>6777</v>
      </c>
      <c r="D1168" s="1">
        <v>45165</v>
      </c>
      <c r="E1168">
        <f t="shared" si="125"/>
        <v>70</v>
      </c>
      <c r="F1168" t="s">
        <v>14</v>
      </c>
      <c r="G1168">
        <v>850</v>
      </c>
      <c r="H1168">
        <f t="shared" si="124"/>
        <v>85</v>
      </c>
      <c r="I1168" t="s">
        <v>7</v>
      </c>
      <c r="J1168" t="s">
        <v>8</v>
      </c>
      <c r="K1168" t="s">
        <v>6778</v>
      </c>
      <c r="L1168" t="s">
        <v>8</v>
      </c>
      <c r="M1168" t="s">
        <v>6</v>
      </c>
      <c r="N1168" t="str">
        <f t="shared" si="126"/>
        <v>M</v>
      </c>
      <c r="O1168" t="s">
        <v>2523</v>
      </c>
      <c r="P1168" t="s">
        <v>5995</v>
      </c>
      <c r="Q1168" t="s">
        <v>221</v>
      </c>
      <c r="R1168">
        <v>4</v>
      </c>
      <c r="S1168">
        <f t="shared" si="127"/>
        <v>2019</v>
      </c>
      <c r="T1168" t="s">
        <v>12</v>
      </c>
      <c r="U1168">
        <v>0.999999999999998</v>
      </c>
      <c r="V1168" t="s">
        <v>3396</v>
      </c>
      <c r="W1168">
        <f>VLOOKUP(Q1168,'PBT Tag Rates'!$B$5:$E$44,4,FALSE)</f>
        <v>0.95971980899999998</v>
      </c>
      <c r="X1168">
        <v>1</v>
      </c>
      <c r="Y1168" s="14">
        <f>IFERROR(LOOKUP(H1168,{30,43,48,53,58,63,68,73,78,83,88,93,97},{42,47,52,57,62,67,72,77,82,87,92,99,100}),999)</f>
        <v>87</v>
      </c>
      <c r="Z1168" s="17">
        <f t="shared" si="128"/>
        <v>1.4285714285714286</v>
      </c>
      <c r="AA1168" s="17">
        <f t="shared" si="129"/>
        <v>1.4285714285714286</v>
      </c>
      <c r="AB1168" s="17">
        <f t="shared" si="130"/>
        <v>2.518344052903343</v>
      </c>
      <c r="AC1168" s="17" t="s">
        <v>17655</v>
      </c>
    </row>
    <row r="1169" spans="1:29" x14ac:dyDescent="0.25">
      <c r="A1169" t="s">
        <v>3339</v>
      </c>
      <c r="B1169" s="166" t="s">
        <v>6779</v>
      </c>
      <c r="C1169" t="s">
        <v>6780</v>
      </c>
      <c r="D1169" s="1">
        <v>45165</v>
      </c>
      <c r="E1169">
        <f t="shared" si="125"/>
        <v>70</v>
      </c>
      <c r="F1169" t="s">
        <v>14</v>
      </c>
      <c r="G1169">
        <v>820</v>
      </c>
      <c r="H1169">
        <f t="shared" si="124"/>
        <v>82</v>
      </c>
      <c r="I1169" t="s">
        <v>9</v>
      </c>
      <c r="J1169">
        <v>1</v>
      </c>
      <c r="K1169" t="s">
        <v>6781</v>
      </c>
      <c r="L1169" t="s">
        <v>8</v>
      </c>
      <c r="M1169" t="s">
        <v>6</v>
      </c>
      <c r="N1169" t="str">
        <f t="shared" si="126"/>
        <v>M</v>
      </c>
      <c r="O1169" t="s">
        <v>3536</v>
      </c>
      <c r="P1169" t="s">
        <v>3537</v>
      </c>
      <c r="Q1169" t="s">
        <v>221</v>
      </c>
      <c r="R1169">
        <v>4</v>
      </c>
      <c r="S1169">
        <f t="shared" si="127"/>
        <v>2019</v>
      </c>
      <c r="T1169" t="s">
        <v>12</v>
      </c>
      <c r="U1169">
        <v>1</v>
      </c>
      <c r="V1169" t="s">
        <v>3396</v>
      </c>
      <c r="W1169">
        <f>VLOOKUP(Q1169,'PBT Tag Rates'!$B$5:$E$44,4,FALSE)</f>
        <v>0.95971980899999998</v>
      </c>
      <c r="X1169">
        <v>1</v>
      </c>
      <c r="Y1169" s="14">
        <f>IFERROR(LOOKUP(H1169,{30,43,48,53,58,63,68,73,78,83,88,93,97},{42,47,52,57,62,67,72,77,82,87,92,99,100}),999)</f>
        <v>82</v>
      </c>
      <c r="Z1169" s="17">
        <f t="shared" si="128"/>
        <v>1.4285714285714286</v>
      </c>
      <c r="AA1169" s="17">
        <f t="shared" si="129"/>
        <v>1.4285714285714286</v>
      </c>
      <c r="AB1169" s="17">
        <f t="shared" si="130"/>
        <v>2.518344052903343</v>
      </c>
      <c r="AC1169" s="17" t="s">
        <v>17655</v>
      </c>
    </row>
    <row r="1170" spans="1:29" x14ac:dyDescent="0.25">
      <c r="A1170" t="s">
        <v>3339</v>
      </c>
      <c r="B1170" s="166" t="s">
        <v>6782</v>
      </c>
      <c r="C1170" t="s">
        <v>6783</v>
      </c>
      <c r="D1170" s="1">
        <v>45165</v>
      </c>
      <c r="E1170">
        <f t="shared" si="125"/>
        <v>70</v>
      </c>
      <c r="F1170" t="s">
        <v>14</v>
      </c>
      <c r="G1170">
        <v>810</v>
      </c>
      <c r="H1170">
        <f t="shared" si="124"/>
        <v>81</v>
      </c>
      <c r="I1170" t="s">
        <v>9</v>
      </c>
      <c r="J1170">
        <v>1</v>
      </c>
      <c r="K1170" t="s">
        <v>6784</v>
      </c>
      <c r="L1170" t="s">
        <v>8</v>
      </c>
      <c r="M1170" t="s">
        <v>14</v>
      </c>
      <c r="N1170" t="str">
        <f t="shared" si="126"/>
        <v>F</v>
      </c>
      <c r="O1170" t="s">
        <v>635</v>
      </c>
      <c r="P1170" t="s">
        <v>636</v>
      </c>
      <c r="Q1170" t="s">
        <v>221</v>
      </c>
      <c r="R1170">
        <v>4</v>
      </c>
      <c r="S1170">
        <f t="shared" si="127"/>
        <v>2019</v>
      </c>
      <c r="T1170" t="s">
        <v>12</v>
      </c>
      <c r="U1170">
        <v>1</v>
      </c>
      <c r="V1170" t="s">
        <v>3363</v>
      </c>
      <c r="W1170">
        <f>VLOOKUP(Q1170,'PBT Tag Rates'!$B$5:$E$44,4,FALSE)</f>
        <v>0.95971980899999998</v>
      </c>
      <c r="X1170">
        <v>1</v>
      </c>
      <c r="Y1170" s="14">
        <f>IFERROR(LOOKUP(H1170,{30,43,48,53,58,63,68,73,78,83,88,93,97},{42,47,52,57,62,67,72,77,82,87,92,99,100}),999)</f>
        <v>82</v>
      </c>
      <c r="Z1170" s="17">
        <f t="shared" si="128"/>
        <v>1.4285714285714286</v>
      </c>
      <c r="AA1170" s="17">
        <f t="shared" si="129"/>
        <v>1.4285714285714286</v>
      </c>
      <c r="AB1170" s="17">
        <f t="shared" si="130"/>
        <v>2.518344052903343</v>
      </c>
      <c r="AC1170" s="17" t="s">
        <v>17654</v>
      </c>
    </row>
    <row r="1171" spans="1:29" x14ac:dyDescent="0.25">
      <c r="A1171" t="s">
        <v>3339</v>
      </c>
      <c r="B1171" s="166" t="s">
        <v>6785</v>
      </c>
      <c r="C1171" t="s">
        <v>6786</v>
      </c>
      <c r="D1171" s="1">
        <v>45165</v>
      </c>
      <c r="E1171">
        <f t="shared" si="125"/>
        <v>70</v>
      </c>
      <c r="F1171" t="s">
        <v>6</v>
      </c>
      <c r="G1171">
        <v>760</v>
      </c>
      <c r="H1171">
        <f t="shared" si="124"/>
        <v>76</v>
      </c>
      <c r="I1171" t="s">
        <v>7</v>
      </c>
      <c r="J1171" t="s">
        <v>8</v>
      </c>
      <c r="K1171" t="s">
        <v>6787</v>
      </c>
      <c r="L1171" t="s">
        <v>8</v>
      </c>
      <c r="M1171" t="s">
        <v>6</v>
      </c>
      <c r="N1171" t="str">
        <f t="shared" si="126"/>
        <v>M</v>
      </c>
      <c r="O1171" t="s">
        <v>2788</v>
      </c>
      <c r="P1171" t="s">
        <v>4968</v>
      </c>
      <c r="Q1171" t="s">
        <v>281</v>
      </c>
      <c r="R1171">
        <v>4</v>
      </c>
      <c r="S1171">
        <f t="shared" si="127"/>
        <v>2019</v>
      </c>
      <c r="T1171" t="s">
        <v>12</v>
      </c>
      <c r="U1171">
        <v>1</v>
      </c>
      <c r="V1171" t="s">
        <v>3079</v>
      </c>
      <c r="W1171">
        <f>VLOOKUP(Q1171,'PBT Tag Rates'!$B$5:$E$44,4,FALSE)</f>
        <v>0.99705232300000002</v>
      </c>
      <c r="X1171">
        <v>1</v>
      </c>
      <c r="Y1171" s="14">
        <f>IFERROR(LOOKUP(H1171,{30,43,48,53,58,63,68,73,78,83,88,93,97},{42,47,52,57,62,67,72,77,82,87,92,99,100}),999)</f>
        <v>77</v>
      </c>
      <c r="Z1171" s="17">
        <f t="shared" si="128"/>
        <v>1.4285714285714286</v>
      </c>
      <c r="AA1171" s="17">
        <f t="shared" si="129"/>
        <v>1.4285714285714286</v>
      </c>
      <c r="AB1171" s="17">
        <f t="shared" si="130"/>
        <v>2.518344052903343</v>
      </c>
      <c r="AC1171" s="17" t="s">
        <v>17654</v>
      </c>
    </row>
    <row r="1172" spans="1:29" x14ac:dyDescent="0.25">
      <c r="A1172" t="s">
        <v>3339</v>
      </c>
      <c r="B1172" s="166" t="s">
        <v>6788</v>
      </c>
      <c r="C1172" t="s">
        <v>932</v>
      </c>
      <c r="D1172" s="1">
        <v>45165</v>
      </c>
      <c r="E1172">
        <f t="shared" si="125"/>
        <v>70</v>
      </c>
      <c r="F1172" t="s">
        <v>6</v>
      </c>
      <c r="G1172">
        <v>750</v>
      </c>
      <c r="H1172">
        <f t="shared" si="124"/>
        <v>75</v>
      </c>
      <c r="I1172" t="s">
        <v>7</v>
      </c>
      <c r="J1172" t="s">
        <v>8</v>
      </c>
      <c r="K1172" t="s">
        <v>6789</v>
      </c>
      <c r="L1172" t="s">
        <v>8</v>
      </c>
      <c r="M1172" t="s">
        <v>6</v>
      </c>
      <c r="N1172" t="str">
        <f t="shared" si="126"/>
        <v>M</v>
      </c>
      <c r="O1172" t="s">
        <v>571</v>
      </c>
      <c r="P1172" t="s">
        <v>572</v>
      </c>
      <c r="Q1172" t="s">
        <v>221</v>
      </c>
      <c r="R1172">
        <v>4</v>
      </c>
      <c r="S1172">
        <f t="shared" si="127"/>
        <v>2019</v>
      </c>
      <c r="T1172" t="s">
        <v>12</v>
      </c>
      <c r="U1172">
        <v>1</v>
      </c>
      <c r="V1172" t="s">
        <v>3396</v>
      </c>
      <c r="W1172">
        <f>VLOOKUP(Q1172,'PBT Tag Rates'!$B$5:$E$44,4,FALSE)</f>
        <v>0.95971980899999998</v>
      </c>
      <c r="X1172">
        <v>1</v>
      </c>
      <c r="Y1172" s="14">
        <f>IFERROR(LOOKUP(H1172,{30,43,48,53,58,63,68,73,78,83,88,93,97},{42,47,52,57,62,67,72,77,82,87,92,99,100}),999)</f>
        <v>77</v>
      </c>
      <c r="Z1172" s="17">
        <f t="shared" si="128"/>
        <v>1.4285714285714286</v>
      </c>
      <c r="AA1172" s="17">
        <f t="shared" si="129"/>
        <v>1.4285714285714286</v>
      </c>
      <c r="AB1172" s="17">
        <f t="shared" si="130"/>
        <v>2.518344052903343</v>
      </c>
      <c r="AC1172" s="17" t="s">
        <v>17655</v>
      </c>
    </row>
    <row r="1173" spans="1:29" x14ac:dyDescent="0.25">
      <c r="A1173" t="s">
        <v>3339</v>
      </c>
      <c r="B1173" s="166" t="s">
        <v>6790</v>
      </c>
      <c r="C1173" t="s">
        <v>6791</v>
      </c>
      <c r="D1173" s="1">
        <v>45165</v>
      </c>
      <c r="E1173">
        <f t="shared" si="125"/>
        <v>70</v>
      </c>
      <c r="F1173" t="s">
        <v>14</v>
      </c>
      <c r="G1173">
        <v>910</v>
      </c>
      <c r="H1173">
        <f t="shared" si="124"/>
        <v>91</v>
      </c>
      <c r="I1173" t="s">
        <v>9</v>
      </c>
      <c r="J1173">
        <v>1</v>
      </c>
      <c r="K1173" t="s">
        <v>6792</v>
      </c>
      <c r="L1173" t="s">
        <v>8</v>
      </c>
      <c r="M1173" t="s">
        <v>6</v>
      </c>
      <c r="N1173" t="str">
        <f t="shared" si="126"/>
        <v>M</v>
      </c>
      <c r="O1173" t="s">
        <v>3769</v>
      </c>
      <c r="P1173" t="s">
        <v>6793</v>
      </c>
      <c r="Q1173" t="s">
        <v>221</v>
      </c>
      <c r="R1173">
        <v>4</v>
      </c>
      <c r="S1173">
        <f t="shared" si="127"/>
        <v>2019</v>
      </c>
      <c r="T1173" t="s">
        <v>12</v>
      </c>
      <c r="U1173">
        <v>0.999999999999999</v>
      </c>
      <c r="V1173" t="s">
        <v>3357</v>
      </c>
      <c r="W1173">
        <f>VLOOKUP(Q1173,'PBT Tag Rates'!$B$5:$E$44,4,FALSE)</f>
        <v>0.95971980899999998</v>
      </c>
      <c r="X1173">
        <v>1</v>
      </c>
      <c r="Y1173" s="14">
        <f>IFERROR(LOOKUP(H1173,{30,43,48,53,58,63,68,73,78,83,88,93,97},{42,47,52,57,62,67,72,77,82,87,92,99,100}),999)</f>
        <v>92</v>
      </c>
      <c r="Z1173" s="17">
        <f t="shared" si="128"/>
        <v>1.4285714285714286</v>
      </c>
      <c r="AA1173" s="17">
        <f t="shared" si="129"/>
        <v>1.4285714285714286</v>
      </c>
      <c r="AB1173" s="17">
        <f t="shared" si="130"/>
        <v>2.518344052903343</v>
      </c>
      <c r="AC1173" s="17" t="s">
        <v>17654</v>
      </c>
    </row>
    <row r="1174" spans="1:29" x14ac:dyDescent="0.25">
      <c r="A1174" t="s">
        <v>3339</v>
      </c>
      <c r="B1174" s="166" t="s">
        <v>6794</v>
      </c>
      <c r="C1174" t="s">
        <v>6795</v>
      </c>
      <c r="D1174" s="1">
        <v>45165</v>
      </c>
      <c r="E1174">
        <f t="shared" si="125"/>
        <v>70</v>
      </c>
      <c r="F1174" t="s">
        <v>14</v>
      </c>
      <c r="G1174">
        <v>760</v>
      </c>
      <c r="H1174">
        <f t="shared" ref="H1174:H1237" si="131">G1174/10</f>
        <v>76</v>
      </c>
      <c r="I1174" t="s">
        <v>7</v>
      </c>
      <c r="J1174" t="s">
        <v>8</v>
      </c>
      <c r="K1174" t="s">
        <v>6796</v>
      </c>
      <c r="L1174" t="s">
        <v>8</v>
      </c>
      <c r="M1174" t="s">
        <v>14</v>
      </c>
      <c r="N1174" t="str">
        <f t="shared" si="126"/>
        <v>F</v>
      </c>
      <c r="O1174" t="s">
        <v>1488</v>
      </c>
      <c r="P1174" t="s">
        <v>1489</v>
      </c>
      <c r="Q1174" t="s">
        <v>221</v>
      </c>
      <c r="R1174">
        <v>4</v>
      </c>
      <c r="S1174">
        <f t="shared" si="127"/>
        <v>2019</v>
      </c>
      <c r="T1174" t="s">
        <v>12</v>
      </c>
      <c r="U1174">
        <v>1</v>
      </c>
      <c r="V1174" t="s">
        <v>3386</v>
      </c>
      <c r="W1174">
        <f>VLOOKUP(Q1174,'PBT Tag Rates'!$B$5:$E$44,4,FALSE)</f>
        <v>0.95971980899999998</v>
      </c>
      <c r="X1174">
        <v>1</v>
      </c>
      <c r="Y1174" s="14">
        <f>IFERROR(LOOKUP(H1174,{30,43,48,53,58,63,68,73,78,83,88,93,97},{42,47,52,57,62,67,72,77,82,87,92,99,100}),999)</f>
        <v>77</v>
      </c>
      <c r="Z1174" s="17">
        <f t="shared" si="128"/>
        <v>1.4285714285714286</v>
      </c>
      <c r="AA1174" s="17">
        <f t="shared" si="129"/>
        <v>1.4285714285714286</v>
      </c>
      <c r="AB1174" s="17">
        <f t="shared" si="130"/>
        <v>2.518344052903343</v>
      </c>
      <c r="AC1174" s="17" t="s">
        <v>17654</v>
      </c>
    </row>
    <row r="1175" spans="1:29" x14ac:dyDescent="0.25">
      <c r="A1175" t="s">
        <v>3339</v>
      </c>
      <c r="B1175" s="166" t="s">
        <v>6797</v>
      </c>
      <c r="C1175" t="s">
        <v>6798</v>
      </c>
      <c r="D1175" s="1">
        <v>45165</v>
      </c>
      <c r="E1175">
        <f t="shared" ref="E1175:E1238" si="132">IF(D1175&lt;=$D$3,70,18)</f>
        <v>70</v>
      </c>
      <c r="F1175" t="s">
        <v>14</v>
      </c>
      <c r="G1175">
        <v>780</v>
      </c>
      <c r="H1175">
        <f t="shared" si="131"/>
        <v>78</v>
      </c>
      <c r="I1175" t="s">
        <v>7</v>
      </c>
      <c r="J1175" t="s">
        <v>8</v>
      </c>
      <c r="K1175" t="s">
        <v>6799</v>
      </c>
      <c r="L1175" t="s">
        <v>8</v>
      </c>
      <c r="M1175" t="s">
        <v>14</v>
      </c>
      <c r="N1175" t="str">
        <f t="shared" ref="N1175:N1238" si="133">IF(M1175="U",F1175,M1175)</f>
        <v>F</v>
      </c>
      <c r="O1175" t="s">
        <v>8</v>
      </c>
      <c r="P1175" t="s">
        <v>8</v>
      </c>
      <c r="Q1175" t="s">
        <v>11</v>
      </c>
      <c r="R1175" t="s">
        <v>8</v>
      </c>
      <c r="S1175" t="str">
        <f t="shared" ref="S1175:S1238" si="134">IFERROR($S$3-R1175,"U")</f>
        <v>U</v>
      </c>
      <c r="T1175" t="s">
        <v>12</v>
      </c>
      <c r="U1175">
        <v>0.999999999999998</v>
      </c>
      <c r="V1175" t="s">
        <v>11</v>
      </c>
      <c r="W1175" t="e">
        <f>VLOOKUP(Q1175,'PBT Tag Rates'!$B$5:$E$44,4,FALSE)</f>
        <v>#N/A</v>
      </c>
      <c r="X1175">
        <v>1</v>
      </c>
      <c r="Y1175" s="14">
        <f>IFERROR(LOOKUP(H1175,{30,43,48,53,58,63,68,73,78,83,88,93,97},{42,47,52,57,62,67,72,77,82,87,92,99,100}),999)</f>
        <v>82</v>
      </c>
      <c r="Z1175" s="17">
        <f t="shared" ref="Z1175:Z1238" si="135">IF(D1175&lt;$D$3,X1175/$Z$3,X1175/$Z$4)</f>
        <v>1.4285714285714286</v>
      </c>
      <c r="AA1175" s="17">
        <f t="shared" ref="AA1175:AA1238" si="136">Z1175*(1+$AA$4)</f>
        <v>1.4285714285714286</v>
      </c>
      <c r="AB1175" s="17">
        <f t="shared" ref="AB1175:AB1238" si="137">IF(D1175&lt;$D$3,AA1175/$AB$3,AA1175/$AB$4)</f>
        <v>2.518344052903343</v>
      </c>
      <c r="AC1175" s="17" t="s">
        <v>17654</v>
      </c>
    </row>
    <row r="1176" spans="1:29" x14ac:dyDescent="0.25">
      <c r="A1176" t="s">
        <v>3339</v>
      </c>
      <c r="B1176" s="166" t="s">
        <v>6800</v>
      </c>
      <c r="C1176" t="s">
        <v>6801</v>
      </c>
      <c r="D1176" s="1">
        <v>45165</v>
      </c>
      <c r="E1176">
        <f t="shared" si="132"/>
        <v>70</v>
      </c>
      <c r="F1176" t="s">
        <v>14</v>
      </c>
      <c r="G1176">
        <v>850</v>
      </c>
      <c r="H1176">
        <f t="shared" si="131"/>
        <v>85</v>
      </c>
      <c r="I1176" t="s">
        <v>7</v>
      </c>
      <c r="J1176" t="s">
        <v>8</v>
      </c>
      <c r="K1176" t="s">
        <v>6802</v>
      </c>
      <c r="L1176" t="s">
        <v>8</v>
      </c>
      <c r="M1176" t="s">
        <v>14</v>
      </c>
      <c r="N1176" t="str">
        <f t="shared" si="133"/>
        <v>F</v>
      </c>
      <c r="O1176" t="s">
        <v>8</v>
      </c>
      <c r="P1176" t="s">
        <v>8</v>
      </c>
      <c r="Q1176" t="s">
        <v>11</v>
      </c>
      <c r="R1176" t="s">
        <v>8</v>
      </c>
      <c r="S1176" t="str">
        <f t="shared" si="134"/>
        <v>U</v>
      </c>
      <c r="T1176" t="s">
        <v>12</v>
      </c>
      <c r="U1176">
        <v>0.999999999999996</v>
      </c>
      <c r="V1176" t="s">
        <v>11</v>
      </c>
      <c r="W1176" t="e">
        <f>VLOOKUP(Q1176,'PBT Tag Rates'!$B$5:$E$44,4,FALSE)</f>
        <v>#N/A</v>
      </c>
      <c r="X1176">
        <v>1</v>
      </c>
      <c r="Y1176" s="14">
        <f>IFERROR(LOOKUP(H1176,{30,43,48,53,58,63,68,73,78,83,88,93,97},{42,47,52,57,62,67,72,77,82,87,92,99,100}),999)</f>
        <v>87</v>
      </c>
      <c r="Z1176" s="17">
        <f t="shared" si="135"/>
        <v>1.4285714285714286</v>
      </c>
      <c r="AA1176" s="17">
        <f t="shared" si="136"/>
        <v>1.4285714285714286</v>
      </c>
      <c r="AB1176" s="17">
        <f t="shared" si="137"/>
        <v>2.518344052903343</v>
      </c>
      <c r="AC1176" s="17" t="s">
        <v>17654</v>
      </c>
    </row>
    <row r="1177" spans="1:29" x14ac:dyDescent="0.25">
      <c r="A1177" t="s">
        <v>3339</v>
      </c>
      <c r="B1177" s="166" t="s">
        <v>6803</v>
      </c>
      <c r="C1177" t="s">
        <v>6804</v>
      </c>
      <c r="D1177" s="1">
        <v>45165</v>
      </c>
      <c r="E1177">
        <f t="shared" si="132"/>
        <v>70</v>
      </c>
      <c r="F1177" t="s">
        <v>14</v>
      </c>
      <c r="G1177">
        <v>790</v>
      </c>
      <c r="H1177">
        <f t="shared" si="131"/>
        <v>79</v>
      </c>
      <c r="I1177" t="s">
        <v>7</v>
      </c>
      <c r="J1177" t="s">
        <v>8</v>
      </c>
      <c r="K1177" t="s">
        <v>6805</v>
      </c>
      <c r="L1177" t="s">
        <v>8</v>
      </c>
      <c r="M1177" t="s">
        <v>14</v>
      </c>
      <c r="N1177" t="str">
        <f t="shared" si="133"/>
        <v>F</v>
      </c>
      <c r="O1177" t="s">
        <v>8</v>
      </c>
      <c r="P1177" t="s">
        <v>8</v>
      </c>
      <c r="Q1177" t="s">
        <v>11</v>
      </c>
      <c r="R1177" t="s">
        <v>8</v>
      </c>
      <c r="S1177" t="str">
        <f t="shared" si="134"/>
        <v>U</v>
      </c>
      <c r="T1177" t="s">
        <v>12</v>
      </c>
      <c r="U1177">
        <v>1</v>
      </c>
      <c r="V1177" t="s">
        <v>11</v>
      </c>
      <c r="W1177" t="e">
        <f>VLOOKUP(Q1177,'PBT Tag Rates'!$B$5:$E$44,4,FALSE)</f>
        <v>#N/A</v>
      </c>
      <c r="X1177">
        <v>1</v>
      </c>
      <c r="Y1177" s="14">
        <f>IFERROR(LOOKUP(H1177,{30,43,48,53,58,63,68,73,78,83,88,93,97},{42,47,52,57,62,67,72,77,82,87,92,99,100}),999)</f>
        <v>82</v>
      </c>
      <c r="Z1177" s="17">
        <f t="shared" si="135"/>
        <v>1.4285714285714286</v>
      </c>
      <c r="AA1177" s="17">
        <f t="shared" si="136"/>
        <v>1.4285714285714286</v>
      </c>
      <c r="AB1177" s="17">
        <f t="shared" si="137"/>
        <v>2.518344052903343</v>
      </c>
      <c r="AC1177" s="17" t="s">
        <v>17654</v>
      </c>
    </row>
    <row r="1178" spans="1:29" x14ac:dyDescent="0.25">
      <c r="A1178" t="s">
        <v>3339</v>
      </c>
      <c r="B1178" s="166" t="s">
        <v>6806</v>
      </c>
      <c r="C1178" t="s">
        <v>6807</v>
      </c>
      <c r="D1178" s="1">
        <v>45165</v>
      </c>
      <c r="E1178">
        <f t="shared" si="132"/>
        <v>70</v>
      </c>
      <c r="F1178" t="s">
        <v>14</v>
      </c>
      <c r="G1178">
        <v>770</v>
      </c>
      <c r="H1178">
        <f t="shared" si="131"/>
        <v>77</v>
      </c>
      <c r="I1178" t="s">
        <v>7</v>
      </c>
      <c r="J1178" t="s">
        <v>8</v>
      </c>
      <c r="K1178" t="s">
        <v>6808</v>
      </c>
      <c r="L1178" t="s">
        <v>8</v>
      </c>
      <c r="M1178" t="s">
        <v>14</v>
      </c>
      <c r="N1178" t="str">
        <f t="shared" si="133"/>
        <v>F</v>
      </c>
      <c r="O1178" t="s">
        <v>8</v>
      </c>
      <c r="P1178" t="s">
        <v>8</v>
      </c>
      <c r="Q1178" t="s">
        <v>11</v>
      </c>
      <c r="R1178" t="s">
        <v>8</v>
      </c>
      <c r="S1178" t="str">
        <f t="shared" si="134"/>
        <v>U</v>
      </c>
      <c r="T1178" t="s">
        <v>12</v>
      </c>
      <c r="U1178">
        <v>1</v>
      </c>
      <c r="V1178" t="s">
        <v>11</v>
      </c>
      <c r="W1178" t="e">
        <f>VLOOKUP(Q1178,'PBT Tag Rates'!$B$5:$E$44,4,FALSE)</f>
        <v>#N/A</v>
      </c>
      <c r="X1178">
        <v>1</v>
      </c>
      <c r="Y1178" s="14">
        <f>IFERROR(LOOKUP(H1178,{30,43,48,53,58,63,68,73,78,83,88,93,97},{42,47,52,57,62,67,72,77,82,87,92,99,100}),999)</f>
        <v>77</v>
      </c>
      <c r="Z1178" s="17">
        <f t="shared" si="135"/>
        <v>1.4285714285714286</v>
      </c>
      <c r="AA1178" s="17">
        <f t="shared" si="136"/>
        <v>1.4285714285714286</v>
      </c>
      <c r="AB1178" s="17">
        <f t="shared" si="137"/>
        <v>2.518344052903343</v>
      </c>
      <c r="AC1178" s="17" t="s">
        <v>17654</v>
      </c>
    </row>
    <row r="1179" spans="1:29" x14ac:dyDescent="0.25">
      <c r="A1179" t="s">
        <v>3339</v>
      </c>
      <c r="B1179" s="166" t="s">
        <v>6809</v>
      </c>
      <c r="C1179" t="s">
        <v>6810</v>
      </c>
      <c r="D1179" s="1">
        <v>45165</v>
      </c>
      <c r="E1179">
        <f t="shared" si="132"/>
        <v>70</v>
      </c>
      <c r="F1179" t="s">
        <v>14</v>
      </c>
      <c r="G1179">
        <v>730</v>
      </c>
      <c r="H1179">
        <f t="shared" si="131"/>
        <v>73</v>
      </c>
      <c r="I1179" t="s">
        <v>7</v>
      </c>
      <c r="J1179" t="s">
        <v>8</v>
      </c>
      <c r="K1179" t="s">
        <v>6811</v>
      </c>
      <c r="L1179" t="s">
        <v>8</v>
      </c>
      <c r="M1179" t="s">
        <v>14</v>
      </c>
      <c r="N1179" t="str">
        <f t="shared" si="133"/>
        <v>F</v>
      </c>
      <c r="O1179" t="s">
        <v>267</v>
      </c>
      <c r="P1179" t="s">
        <v>268</v>
      </c>
      <c r="Q1179" t="s">
        <v>221</v>
      </c>
      <c r="R1179">
        <v>4</v>
      </c>
      <c r="S1179">
        <f t="shared" si="134"/>
        <v>2019</v>
      </c>
      <c r="T1179" t="s">
        <v>12</v>
      </c>
      <c r="U1179">
        <v>1</v>
      </c>
      <c r="V1179" t="s">
        <v>3363</v>
      </c>
      <c r="W1179">
        <f>VLOOKUP(Q1179,'PBT Tag Rates'!$B$5:$E$44,4,FALSE)</f>
        <v>0.95971980899999998</v>
      </c>
      <c r="X1179">
        <v>1</v>
      </c>
      <c r="Y1179" s="14">
        <f>IFERROR(LOOKUP(H1179,{30,43,48,53,58,63,68,73,78,83,88,93,97},{42,47,52,57,62,67,72,77,82,87,92,99,100}),999)</f>
        <v>77</v>
      </c>
      <c r="Z1179" s="17">
        <f t="shared" si="135"/>
        <v>1.4285714285714286</v>
      </c>
      <c r="AA1179" s="17">
        <f t="shared" si="136"/>
        <v>1.4285714285714286</v>
      </c>
      <c r="AB1179" s="17">
        <f t="shared" si="137"/>
        <v>2.518344052903343</v>
      </c>
      <c r="AC1179" s="17" t="s">
        <v>17654</v>
      </c>
    </row>
    <row r="1180" spans="1:29" x14ac:dyDescent="0.25">
      <c r="A1180" t="s">
        <v>3339</v>
      </c>
      <c r="B1180" s="166" t="s">
        <v>6812</v>
      </c>
      <c r="C1180" t="s">
        <v>6813</v>
      </c>
      <c r="D1180" s="1">
        <v>45165</v>
      </c>
      <c r="E1180">
        <f t="shared" si="132"/>
        <v>70</v>
      </c>
      <c r="F1180" t="s">
        <v>14</v>
      </c>
      <c r="G1180">
        <v>790</v>
      </c>
      <c r="H1180">
        <f t="shared" si="131"/>
        <v>79</v>
      </c>
      <c r="I1180" t="s">
        <v>7</v>
      </c>
      <c r="J1180" t="s">
        <v>8</v>
      </c>
      <c r="K1180" t="s">
        <v>6814</v>
      </c>
      <c r="L1180" t="s">
        <v>8</v>
      </c>
      <c r="M1180" t="s">
        <v>14</v>
      </c>
      <c r="N1180" t="str">
        <f t="shared" si="133"/>
        <v>F</v>
      </c>
      <c r="O1180" t="s">
        <v>8</v>
      </c>
      <c r="P1180" t="s">
        <v>8</v>
      </c>
      <c r="Q1180" t="s">
        <v>11</v>
      </c>
      <c r="R1180" t="s">
        <v>8</v>
      </c>
      <c r="S1180" t="str">
        <f t="shared" si="134"/>
        <v>U</v>
      </c>
      <c r="T1180" t="s">
        <v>12</v>
      </c>
      <c r="U1180">
        <v>0.999999999999996</v>
      </c>
      <c r="V1180" t="s">
        <v>11</v>
      </c>
      <c r="W1180" t="e">
        <f>VLOOKUP(Q1180,'PBT Tag Rates'!$B$5:$E$44,4,FALSE)</f>
        <v>#N/A</v>
      </c>
      <c r="X1180">
        <v>1</v>
      </c>
      <c r="Y1180" s="14">
        <f>IFERROR(LOOKUP(H1180,{30,43,48,53,58,63,68,73,78,83,88,93,97},{42,47,52,57,62,67,72,77,82,87,92,99,100}),999)</f>
        <v>82</v>
      </c>
      <c r="Z1180" s="17">
        <f t="shared" si="135"/>
        <v>1.4285714285714286</v>
      </c>
      <c r="AA1180" s="17">
        <f t="shared" si="136"/>
        <v>1.4285714285714286</v>
      </c>
      <c r="AB1180" s="17">
        <f t="shared" si="137"/>
        <v>2.518344052903343</v>
      </c>
      <c r="AC1180" s="17" t="s">
        <v>17654</v>
      </c>
    </row>
    <row r="1181" spans="1:29" x14ac:dyDescent="0.25">
      <c r="A1181" t="s">
        <v>3339</v>
      </c>
      <c r="B1181" s="166" t="s">
        <v>6815</v>
      </c>
      <c r="C1181" t="s">
        <v>6816</v>
      </c>
      <c r="D1181" s="1">
        <v>45165</v>
      </c>
      <c r="E1181">
        <f t="shared" si="132"/>
        <v>70</v>
      </c>
      <c r="F1181" t="s">
        <v>14</v>
      </c>
      <c r="G1181">
        <v>790</v>
      </c>
      <c r="H1181">
        <f t="shared" si="131"/>
        <v>79</v>
      </c>
      <c r="I1181" t="s">
        <v>7</v>
      </c>
      <c r="J1181" t="s">
        <v>8</v>
      </c>
      <c r="K1181" t="s">
        <v>6817</v>
      </c>
      <c r="L1181" t="s">
        <v>8</v>
      </c>
      <c r="M1181" t="s">
        <v>6</v>
      </c>
      <c r="N1181" t="str">
        <f t="shared" si="133"/>
        <v>M</v>
      </c>
      <c r="O1181" t="s">
        <v>6818</v>
      </c>
      <c r="P1181" t="s">
        <v>6819</v>
      </c>
      <c r="Q1181" t="s">
        <v>281</v>
      </c>
      <c r="R1181">
        <v>4</v>
      </c>
      <c r="S1181">
        <f t="shared" si="134"/>
        <v>2019</v>
      </c>
      <c r="T1181" t="s">
        <v>12</v>
      </c>
      <c r="U1181">
        <v>0.999999999999997</v>
      </c>
      <c r="V1181" t="s">
        <v>3079</v>
      </c>
      <c r="W1181">
        <f>VLOOKUP(Q1181,'PBT Tag Rates'!$B$5:$E$44,4,FALSE)</f>
        <v>0.99705232300000002</v>
      </c>
      <c r="X1181">
        <v>1</v>
      </c>
      <c r="Y1181" s="14">
        <f>IFERROR(LOOKUP(H1181,{30,43,48,53,58,63,68,73,78,83,88,93,97},{42,47,52,57,62,67,72,77,82,87,92,99,100}),999)</f>
        <v>82</v>
      </c>
      <c r="Z1181" s="17">
        <f t="shared" si="135"/>
        <v>1.4285714285714286</v>
      </c>
      <c r="AA1181" s="17">
        <f t="shared" si="136"/>
        <v>1.4285714285714286</v>
      </c>
      <c r="AB1181" s="17">
        <f t="shared" si="137"/>
        <v>2.518344052903343</v>
      </c>
      <c r="AC1181" s="17" t="s">
        <v>17654</v>
      </c>
    </row>
    <row r="1182" spans="1:29" x14ac:dyDescent="0.25">
      <c r="A1182" t="s">
        <v>3339</v>
      </c>
      <c r="B1182" s="166" t="s">
        <v>6820</v>
      </c>
      <c r="C1182" t="s">
        <v>6821</v>
      </c>
      <c r="D1182" s="1">
        <v>45165</v>
      </c>
      <c r="E1182">
        <f t="shared" si="132"/>
        <v>70</v>
      </c>
      <c r="F1182" t="s">
        <v>14</v>
      </c>
      <c r="G1182">
        <v>760</v>
      </c>
      <c r="H1182">
        <f t="shared" si="131"/>
        <v>76</v>
      </c>
      <c r="I1182" t="s">
        <v>7</v>
      </c>
      <c r="J1182" t="s">
        <v>8</v>
      </c>
      <c r="K1182" t="s">
        <v>6822</v>
      </c>
      <c r="L1182" t="s">
        <v>49</v>
      </c>
      <c r="M1182" t="s">
        <v>759</v>
      </c>
      <c r="N1182" t="str">
        <f t="shared" si="133"/>
        <v>F</v>
      </c>
      <c r="O1182" t="s">
        <v>1943</v>
      </c>
      <c r="P1182" t="s">
        <v>1943</v>
      </c>
      <c r="Q1182" t="s">
        <v>1943</v>
      </c>
      <c r="R1182" t="s">
        <v>8</v>
      </c>
      <c r="S1182" t="str">
        <f t="shared" si="134"/>
        <v>U</v>
      </c>
      <c r="T1182" t="s">
        <v>8</v>
      </c>
      <c r="U1182" t="s">
        <v>8</v>
      </c>
      <c r="V1182" t="s">
        <v>1943</v>
      </c>
      <c r="W1182" t="e">
        <f>VLOOKUP(Q1182,'PBT Tag Rates'!$B$5:$E$44,4,FALSE)</f>
        <v>#N/A</v>
      </c>
      <c r="X1182">
        <v>1</v>
      </c>
      <c r="Y1182" s="14">
        <f>IFERROR(LOOKUP(H1182,{30,43,48,53,58,63,68,73,78,83,88,93,97},{42,47,52,57,62,67,72,77,82,87,92,99,100}),999)</f>
        <v>77</v>
      </c>
      <c r="Z1182" s="17">
        <f t="shared" si="135"/>
        <v>1.4285714285714286</v>
      </c>
      <c r="AA1182" s="17">
        <f t="shared" si="136"/>
        <v>1.4285714285714286</v>
      </c>
      <c r="AB1182" s="17">
        <f t="shared" si="137"/>
        <v>2.518344052903343</v>
      </c>
      <c r="AC1182" s="17" t="s">
        <v>17654</v>
      </c>
    </row>
    <row r="1183" spans="1:29" x14ac:dyDescent="0.25">
      <c r="A1183" t="s">
        <v>3339</v>
      </c>
      <c r="B1183" s="166" t="s">
        <v>6823</v>
      </c>
      <c r="C1183" t="s">
        <v>6824</v>
      </c>
      <c r="D1183" s="1">
        <v>45165</v>
      </c>
      <c r="E1183">
        <f t="shared" si="132"/>
        <v>70</v>
      </c>
      <c r="F1183" t="s">
        <v>6</v>
      </c>
      <c r="G1183">
        <v>680</v>
      </c>
      <c r="H1183">
        <f t="shared" si="131"/>
        <v>68</v>
      </c>
      <c r="I1183" t="s">
        <v>7</v>
      </c>
      <c r="J1183" t="s">
        <v>8</v>
      </c>
      <c r="K1183" t="s">
        <v>8</v>
      </c>
      <c r="L1183" t="s">
        <v>8</v>
      </c>
      <c r="M1183" t="s">
        <v>6</v>
      </c>
      <c r="N1183" t="str">
        <f t="shared" si="133"/>
        <v>M</v>
      </c>
      <c r="O1183" t="s">
        <v>8</v>
      </c>
      <c r="P1183" t="s">
        <v>8</v>
      </c>
      <c r="Q1183" t="s">
        <v>11</v>
      </c>
      <c r="R1183" t="s">
        <v>8</v>
      </c>
      <c r="S1183" t="str">
        <f t="shared" si="134"/>
        <v>U</v>
      </c>
      <c r="T1183" t="s">
        <v>12</v>
      </c>
      <c r="U1183">
        <v>1</v>
      </c>
      <c r="V1183" t="s">
        <v>11</v>
      </c>
      <c r="W1183" t="e">
        <f>VLOOKUP(Q1183,'PBT Tag Rates'!$B$5:$E$44,4,FALSE)</f>
        <v>#N/A</v>
      </c>
      <c r="X1183">
        <v>1</v>
      </c>
      <c r="Y1183" s="14">
        <f>IFERROR(LOOKUP(H1183,{30,43,48,53,58,63,68,73,78,83,88,93,97},{42,47,52,57,62,67,72,77,82,87,92,99,100}),999)</f>
        <v>72</v>
      </c>
      <c r="Z1183" s="17">
        <f t="shared" si="135"/>
        <v>1.4285714285714286</v>
      </c>
      <c r="AA1183" s="17">
        <f t="shared" si="136"/>
        <v>1.4285714285714286</v>
      </c>
      <c r="AB1183" s="17">
        <f t="shared" si="137"/>
        <v>2.518344052903343</v>
      </c>
      <c r="AC1183" s="17" t="s">
        <v>17654</v>
      </c>
    </row>
    <row r="1184" spans="1:29" x14ac:dyDescent="0.25">
      <c r="A1184" t="s">
        <v>3339</v>
      </c>
      <c r="B1184" s="166" t="s">
        <v>6825</v>
      </c>
      <c r="C1184" t="s">
        <v>6826</v>
      </c>
      <c r="D1184" s="1">
        <v>45165</v>
      </c>
      <c r="E1184">
        <f t="shared" si="132"/>
        <v>70</v>
      </c>
      <c r="F1184" t="s">
        <v>14</v>
      </c>
      <c r="G1184">
        <v>820</v>
      </c>
      <c r="H1184">
        <f t="shared" si="131"/>
        <v>82</v>
      </c>
      <c r="I1184" t="s">
        <v>7</v>
      </c>
      <c r="J1184" t="s">
        <v>8</v>
      </c>
      <c r="K1184" t="s">
        <v>6827</v>
      </c>
      <c r="L1184" t="s">
        <v>8</v>
      </c>
      <c r="M1184" t="s">
        <v>14</v>
      </c>
      <c r="N1184" t="str">
        <f t="shared" si="133"/>
        <v>F</v>
      </c>
      <c r="O1184" t="s">
        <v>2650</v>
      </c>
      <c r="P1184" t="s">
        <v>2651</v>
      </c>
      <c r="Q1184" t="s">
        <v>221</v>
      </c>
      <c r="R1184">
        <v>4</v>
      </c>
      <c r="S1184">
        <f t="shared" si="134"/>
        <v>2019</v>
      </c>
      <c r="T1184" t="s">
        <v>12</v>
      </c>
      <c r="U1184">
        <v>1</v>
      </c>
      <c r="V1184" t="s">
        <v>3386</v>
      </c>
      <c r="W1184">
        <f>VLOOKUP(Q1184,'PBT Tag Rates'!$B$5:$E$44,4,FALSE)</f>
        <v>0.95971980899999998</v>
      </c>
      <c r="X1184">
        <v>1</v>
      </c>
      <c r="Y1184" s="14">
        <f>IFERROR(LOOKUP(H1184,{30,43,48,53,58,63,68,73,78,83,88,93,97},{42,47,52,57,62,67,72,77,82,87,92,99,100}),999)</f>
        <v>82</v>
      </c>
      <c r="Z1184" s="17">
        <f t="shared" si="135"/>
        <v>1.4285714285714286</v>
      </c>
      <c r="AA1184" s="17">
        <f t="shared" si="136"/>
        <v>1.4285714285714286</v>
      </c>
      <c r="AB1184" s="17">
        <f t="shared" si="137"/>
        <v>2.518344052903343</v>
      </c>
      <c r="AC1184" s="17" t="s">
        <v>17654</v>
      </c>
    </row>
    <row r="1185" spans="1:29" x14ac:dyDescent="0.25">
      <c r="A1185" t="s">
        <v>3339</v>
      </c>
      <c r="B1185" s="166" t="s">
        <v>6828</v>
      </c>
      <c r="C1185" t="s">
        <v>6829</v>
      </c>
      <c r="D1185" s="1">
        <v>45165</v>
      </c>
      <c r="E1185">
        <f t="shared" si="132"/>
        <v>70</v>
      </c>
      <c r="F1185" t="s">
        <v>14</v>
      </c>
      <c r="G1185">
        <v>770</v>
      </c>
      <c r="H1185">
        <f t="shared" si="131"/>
        <v>77</v>
      </c>
      <c r="I1185" t="s">
        <v>7</v>
      </c>
      <c r="J1185" t="s">
        <v>8</v>
      </c>
      <c r="K1185" t="s">
        <v>6830</v>
      </c>
      <c r="L1185" t="s">
        <v>8</v>
      </c>
      <c r="M1185" t="s">
        <v>14</v>
      </c>
      <c r="N1185" t="str">
        <f t="shared" si="133"/>
        <v>F</v>
      </c>
      <c r="O1185" t="s">
        <v>1006</v>
      </c>
      <c r="P1185" t="s">
        <v>1007</v>
      </c>
      <c r="Q1185" t="s">
        <v>281</v>
      </c>
      <c r="R1185">
        <v>4</v>
      </c>
      <c r="S1185">
        <f t="shared" si="134"/>
        <v>2019</v>
      </c>
      <c r="T1185" t="s">
        <v>12</v>
      </c>
      <c r="U1185">
        <v>1</v>
      </c>
      <c r="V1185" t="s">
        <v>3169</v>
      </c>
      <c r="W1185">
        <f>VLOOKUP(Q1185,'PBT Tag Rates'!$B$5:$E$44,4,FALSE)</f>
        <v>0.99705232300000002</v>
      </c>
      <c r="X1185">
        <v>1</v>
      </c>
      <c r="Y1185" s="14">
        <f>IFERROR(LOOKUP(H1185,{30,43,48,53,58,63,68,73,78,83,88,93,97},{42,47,52,57,62,67,72,77,82,87,92,99,100}),999)</f>
        <v>77</v>
      </c>
      <c r="Z1185" s="17">
        <f t="shared" si="135"/>
        <v>1.4285714285714286</v>
      </c>
      <c r="AA1185" s="17">
        <f t="shared" si="136"/>
        <v>1.4285714285714286</v>
      </c>
      <c r="AB1185" s="17">
        <f t="shared" si="137"/>
        <v>2.518344052903343</v>
      </c>
      <c r="AC1185" s="17" t="s">
        <v>17654</v>
      </c>
    </row>
    <row r="1186" spans="1:29" x14ac:dyDescent="0.25">
      <c r="A1186" t="s">
        <v>3339</v>
      </c>
      <c r="B1186" s="166" t="s">
        <v>6831</v>
      </c>
      <c r="C1186" t="s">
        <v>6832</v>
      </c>
      <c r="D1186" s="1">
        <v>45165</v>
      </c>
      <c r="E1186">
        <f t="shared" si="132"/>
        <v>70</v>
      </c>
      <c r="F1186" t="s">
        <v>6</v>
      </c>
      <c r="G1186">
        <v>780</v>
      </c>
      <c r="H1186">
        <f t="shared" si="131"/>
        <v>78</v>
      </c>
      <c r="I1186" t="s">
        <v>7</v>
      </c>
      <c r="J1186" t="s">
        <v>8</v>
      </c>
      <c r="K1186" t="s">
        <v>6833</v>
      </c>
      <c r="L1186" t="s">
        <v>8</v>
      </c>
      <c r="M1186" t="s">
        <v>6</v>
      </c>
      <c r="N1186" t="str">
        <f t="shared" si="133"/>
        <v>M</v>
      </c>
      <c r="O1186" t="s">
        <v>4066</v>
      </c>
      <c r="P1186" t="s">
        <v>4067</v>
      </c>
      <c r="Q1186" t="s">
        <v>221</v>
      </c>
      <c r="R1186">
        <v>4</v>
      </c>
      <c r="S1186">
        <f t="shared" si="134"/>
        <v>2019</v>
      </c>
      <c r="T1186" t="s">
        <v>12</v>
      </c>
      <c r="U1186">
        <v>0.999999999999996</v>
      </c>
      <c r="V1186" t="s">
        <v>3346</v>
      </c>
      <c r="W1186">
        <f>VLOOKUP(Q1186,'PBT Tag Rates'!$B$5:$E$44,4,FALSE)</f>
        <v>0.95971980899999998</v>
      </c>
      <c r="X1186">
        <v>1</v>
      </c>
      <c r="Y1186" s="14">
        <f>IFERROR(LOOKUP(H1186,{30,43,48,53,58,63,68,73,78,83,88,93,97},{42,47,52,57,62,67,72,77,82,87,92,99,100}),999)</f>
        <v>82</v>
      </c>
      <c r="Z1186" s="17">
        <f t="shared" si="135"/>
        <v>1.4285714285714286</v>
      </c>
      <c r="AA1186" s="17">
        <f t="shared" si="136"/>
        <v>1.4285714285714286</v>
      </c>
      <c r="AB1186" s="17">
        <f t="shared" si="137"/>
        <v>2.518344052903343</v>
      </c>
      <c r="AC1186" s="17" t="s">
        <v>17654</v>
      </c>
    </row>
    <row r="1187" spans="1:29" x14ac:dyDescent="0.25">
      <c r="A1187" t="s">
        <v>3339</v>
      </c>
      <c r="B1187" s="166" t="s">
        <v>6834</v>
      </c>
      <c r="C1187" t="s">
        <v>937</v>
      </c>
      <c r="D1187" s="1">
        <v>45165</v>
      </c>
      <c r="E1187">
        <f t="shared" si="132"/>
        <v>70</v>
      </c>
      <c r="F1187" t="s">
        <v>14</v>
      </c>
      <c r="G1187">
        <v>680</v>
      </c>
      <c r="H1187">
        <f t="shared" si="131"/>
        <v>68</v>
      </c>
      <c r="I1187" t="s">
        <v>7</v>
      </c>
      <c r="J1187">
        <v>1</v>
      </c>
      <c r="K1187" t="s">
        <v>8</v>
      </c>
      <c r="L1187" t="s">
        <v>8</v>
      </c>
      <c r="M1187" t="s">
        <v>14</v>
      </c>
      <c r="N1187" t="str">
        <f t="shared" si="133"/>
        <v>F</v>
      </c>
      <c r="O1187" t="s">
        <v>6835</v>
      </c>
      <c r="P1187" t="s">
        <v>6836</v>
      </c>
      <c r="Q1187" t="s">
        <v>918</v>
      </c>
      <c r="R1187">
        <v>3</v>
      </c>
      <c r="S1187">
        <f t="shared" si="134"/>
        <v>2020</v>
      </c>
      <c r="T1187" t="s">
        <v>12</v>
      </c>
      <c r="U1187">
        <v>0.999999999999999</v>
      </c>
      <c r="V1187" t="s">
        <v>3608</v>
      </c>
      <c r="W1187">
        <f>VLOOKUP(Q1187,'PBT Tag Rates'!$B$5:$E$44,4,FALSE)</f>
        <v>0.98961045999999997</v>
      </c>
      <c r="X1187">
        <v>1</v>
      </c>
      <c r="Y1187" s="14">
        <f>IFERROR(LOOKUP(H1187,{30,43,48,53,58,63,68,73,78,83,88,93,97},{42,47,52,57,62,67,72,77,82,87,92,99,100}),999)</f>
        <v>72</v>
      </c>
      <c r="Z1187" s="17">
        <f t="shared" si="135"/>
        <v>1.4285714285714286</v>
      </c>
      <c r="AA1187" s="17">
        <f t="shared" si="136"/>
        <v>1.4285714285714286</v>
      </c>
      <c r="AB1187" s="17">
        <f t="shared" si="137"/>
        <v>2.518344052903343</v>
      </c>
      <c r="AC1187" s="17" t="s">
        <v>17654</v>
      </c>
    </row>
    <row r="1188" spans="1:29" x14ac:dyDescent="0.25">
      <c r="A1188" t="s">
        <v>3339</v>
      </c>
      <c r="B1188" s="166" t="s">
        <v>6837</v>
      </c>
      <c r="C1188" t="s">
        <v>6838</v>
      </c>
      <c r="D1188" s="1">
        <v>45165</v>
      </c>
      <c r="E1188">
        <f t="shared" si="132"/>
        <v>70</v>
      </c>
      <c r="F1188" t="s">
        <v>6</v>
      </c>
      <c r="G1188">
        <v>770</v>
      </c>
      <c r="H1188">
        <f t="shared" si="131"/>
        <v>77</v>
      </c>
      <c r="I1188" t="s">
        <v>7</v>
      </c>
      <c r="J1188" t="s">
        <v>8</v>
      </c>
      <c r="K1188" t="s">
        <v>6839</v>
      </c>
      <c r="L1188" t="s">
        <v>8</v>
      </c>
      <c r="M1188" t="s">
        <v>6</v>
      </c>
      <c r="N1188" t="str">
        <f t="shared" si="133"/>
        <v>M</v>
      </c>
      <c r="O1188" t="s">
        <v>2245</v>
      </c>
      <c r="P1188" t="s">
        <v>2977</v>
      </c>
      <c r="Q1188" t="s">
        <v>221</v>
      </c>
      <c r="R1188">
        <v>4</v>
      </c>
      <c r="S1188">
        <f t="shared" si="134"/>
        <v>2019</v>
      </c>
      <c r="T1188" t="s">
        <v>12</v>
      </c>
      <c r="U1188">
        <v>1</v>
      </c>
      <c r="V1188" t="s">
        <v>3396</v>
      </c>
      <c r="W1188">
        <f>VLOOKUP(Q1188,'PBT Tag Rates'!$B$5:$E$44,4,FALSE)</f>
        <v>0.95971980899999998</v>
      </c>
      <c r="X1188">
        <v>1</v>
      </c>
      <c r="Y1188" s="14">
        <f>IFERROR(LOOKUP(H1188,{30,43,48,53,58,63,68,73,78,83,88,93,97},{42,47,52,57,62,67,72,77,82,87,92,99,100}),999)</f>
        <v>77</v>
      </c>
      <c r="Z1188" s="17">
        <f t="shared" si="135"/>
        <v>1.4285714285714286</v>
      </c>
      <c r="AA1188" s="17">
        <f t="shared" si="136"/>
        <v>1.4285714285714286</v>
      </c>
      <c r="AB1188" s="17">
        <f t="shared" si="137"/>
        <v>2.518344052903343</v>
      </c>
      <c r="AC1188" s="17" t="s">
        <v>17655</v>
      </c>
    </row>
    <row r="1189" spans="1:29" x14ac:dyDescent="0.25">
      <c r="A1189" t="s">
        <v>3339</v>
      </c>
      <c r="B1189" s="166" t="s">
        <v>6840</v>
      </c>
      <c r="C1189" t="s">
        <v>6841</v>
      </c>
      <c r="D1189" s="1">
        <v>45165</v>
      </c>
      <c r="E1189">
        <f t="shared" si="132"/>
        <v>70</v>
      </c>
      <c r="F1189" t="s">
        <v>14</v>
      </c>
      <c r="G1189">
        <v>800</v>
      </c>
      <c r="H1189">
        <f t="shared" si="131"/>
        <v>80</v>
      </c>
      <c r="I1189" t="s">
        <v>7</v>
      </c>
      <c r="J1189" t="s">
        <v>8</v>
      </c>
      <c r="K1189" t="s">
        <v>6842</v>
      </c>
      <c r="L1189" t="s">
        <v>8</v>
      </c>
      <c r="M1189" t="s">
        <v>14</v>
      </c>
      <c r="N1189" t="str">
        <f t="shared" si="133"/>
        <v>F</v>
      </c>
      <c r="O1189" t="s">
        <v>1691</v>
      </c>
      <c r="P1189" t="s">
        <v>1692</v>
      </c>
      <c r="Q1189" t="s">
        <v>221</v>
      </c>
      <c r="R1189">
        <v>4</v>
      </c>
      <c r="S1189">
        <f t="shared" si="134"/>
        <v>2019</v>
      </c>
      <c r="T1189" t="s">
        <v>12</v>
      </c>
      <c r="U1189">
        <v>1</v>
      </c>
      <c r="V1189" t="s">
        <v>3653</v>
      </c>
      <c r="W1189">
        <f>VLOOKUP(Q1189,'PBT Tag Rates'!$B$5:$E$44,4,FALSE)</f>
        <v>0.95971980899999998</v>
      </c>
      <c r="X1189">
        <v>1</v>
      </c>
      <c r="Y1189" s="14">
        <f>IFERROR(LOOKUP(H1189,{30,43,48,53,58,63,68,73,78,83,88,93,97},{42,47,52,57,62,67,72,77,82,87,92,99,100}),999)</f>
        <v>82</v>
      </c>
      <c r="Z1189" s="17">
        <f t="shared" si="135"/>
        <v>1.4285714285714286</v>
      </c>
      <c r="AA1189" s="17">
        <f t="shared" si="136"/>
        <v>1.4285714285714286</v>
      </c>
      <c r="AB1189" s="17">
        <f t="shared" si="137"/>
        <v>2.518344052903343</v>
      </c>
      <c r="AC1189" s="17" t="s">
        <v>17655</v>
      </c>
    </row>
    <row r="1190" spans="1:29" x14ac:dyDescent="0.25">
      <c r="A1190" t="s">
        <v>3339</v>
      </c>
      <c r="B1190" s="166" t="s">
        <v>6843</v>
      </c>
      <c r="C1190" t="s">
        <v>6844</v>
      </c>
      <c r="D1190" s="1">
        <v>45165</v>
      </c>
      <c r="E1190">
        <f t="shared" si="132"/>
        <v>70</v>
      </c>
      <c r="F1190" t="s">
        <v>14</v>
      </c>
      <c r="G1190">
        <v>840</v>
      </c>
      <c r="H1190">
        <f t="shared" si="131"/>
        <v>84</v>
      </c>
      <c r="I1190" t="s">
        <v>7</v>
      </c>
      <c r="J1190" t="s">
        <v>8</v>
      </c>
      <c r="K1190" t="s">
        <v>6845</v>
      </c>
      <c r="L1190" t="s">
        <v>8</v>
      </c>
      <c r="M1190" t="s">
        <v>14</v>
      </c>
      <c r="N1190" t="str">
        <f t="shared" si="133"/>
        <v>F</v>
      </c>
      <c r="O1190" t="s">
        <v>20</v>
      </c>
      <c r="P1190" t="s">
        <v>1018</v>
      </c>
      <c r="Q1190" t="s">
        <v>15</v>
      </c>
      <c r="R1190">
        <v>5</v>
      </c>
      <c r="S1190">
        <f t="shared" si="134"/>
        <v>2018</v>
      </c>
      <c r="T1190" t="s">
        <v>12</v>
      </c>
      <c r="U1190">
        <v>1</v>
      </c>
      <c r="V1190" t="s">
        <v>3363</v>
      </c>
      <c r="W1190">
        <f>VLOOKUP(Q1190,'PBT Tag Rates'!$B$5:$E$44,4,FALSE)</f>
        <v>0.80551598400000002</v>
      </c>
      <c r="X1190">
        <v>1</v>
      </c>
      <c r="Y1190" s="14">
        <f>IFERROR(LOOKUP(H1190,{30,43,48,53,58,63,68,73,78,83,88,93,97},{42,47,52,57,62,67,72,77,82,87,92,99,100}),999)</f>
        <v>87</v>
      </c>
      <c r="Z1190" s="17">
        <f t="shared" si="135"/>
        <v>1.4285714285714286</v>
      </c>
      <c r="AA1190" s="17">
        <f t="shared" si="136"/>
        <v>1.4285714285714286</v>
      </c>
      <c r="AB1190" s="17">
        <f t="shared" si="137"/>
        <v>2.518344052903343</v>
      </c>
      <c r="AC1190" s="17" t="s">
        <v>17654</v>
      </c>
    </row>
    <row r="1191" spans="1:29" x14ac:dyDescent="0.25">
      <c r="A1191" t="s">
        <v>3339</v>
      </c>
      <c r="B1191" s="166" t="s">
        <v>6846</v>
      </c>
      <c r="C1191" t="s">
        <v>6847</v>
      </c>
      <c r="D1191" s="1">
        <v>45165</v>
      </c>
      <c r="E1191">
        <f t="shared" si="132"/>
        <v>70</v>
      </c>
      <c r="F1191" t="s">
        <v>14</v>
      </c>
      <c r="G1191">
        <v>750</v>
      </c>
      <c r="H1191">
        <f t="shared" si="131"/>
        <v>75</v>
      </c>
      <c r="I1191" t="s">
        <v>7</v>
      </c>
      <c r="J1191" t="s">
        <v>8</v>
      </c>
      <c r="K1191" t="s">
        <v>6848</v>
      </c>
      <c r="L1191" t="s">
        <v>8</v>
      </c>
      <c r="M1191" t="s">
        <v>14</v>
      </c>
      <c r="N1191" t="str">
        <f t="shared" si="133"/>
        <v>F</v>
      </c>
      <c r="O1191" t="s">
        <v>2703</v>
      </c>
      <c r="P1191" t="s">
        <v>6849</v>
      </c>
      <c r="Q1191" t="s">
        <v>221</v>
      </c>
      <c r="R1191">
        <v>4</v>
      </c>
      <c r="S1191">
        <f t="shared" si="134"/>
        <v>2019</v>
      </c>
      <c r="T1191" t="s">
        <v>12</v>
      </c>
      <c r="U1191">
        <v>1</v>
      </c>
      <c r="V1191" t="s">
        <v>3396</v>
      </c>
      <c r="W1191">
        <f>VLOOKUP(Q1191,'PBT Tag Rates'!$B$5:$E$44,4,FALSE)</f>
        <v>0.95971980899999998</v>
      </c>
      <c r="X1191">
        <v>1</v>
      </c>
      <c r="Y1191" s="14">
        <f>IFERROR(LOOKUP(H1191,{30,43,48,53,58,63,68,73,78,83,88,93,97},{42,47,52,57,62,67,72,77,82,87,92,99,100}),999)</f>
        <v>77</v>
      </c>
      <c r="Z1191" s="17">
        <f t="shared" si="135"/>
        <v>1.4285714285714286</v>
      </c>
      <c r="AA1191" s="17">
        <f t="shared" si="136"/>
        <v>1.4285714285714286</v>
      </c>
      <c r="AB1191" s="17">
        <f t="shared" si="137"/>
        <v>2.518344052903343</v>
      </c>
      <c r="AC1191" s="17" t="s">
        <v>17655</v>
      </c>
    </row>
    <row r="1192" spans="1:29" x14ac:dyDescent="0.25">
      <c r="A1192" t="s">
        <v>3339</v>
      </c>
      <c r="B1192" s="166" t="s">
        <v>6850</v>
      </c>
      <c r="C1192" t="s">
        <v>249</v>
      </c>
      <c r="D1192" s="1">
        <v>45165</v>
      </c>
      <c r="E1192">
        <f t="shared" si="132"/>
        <v>70</v>
      </c>
      <c r="F1192" t="s">
        <v>6</v>
      </c>
      <c r="G1192">
        <v>700</v>
      </c>
      <c r="H1192">
        <f t="shared" si="131"/>
        <v>70</v>
      </c>
      <c r="I1192" t="s">
        <v>7</v>
      </c>
      <c r="J1192" t="s">
        <v>8</v>
      </c>
      <c r="K1192" t="s">
        <v>6851</v>
      </c>
      <c r="L1192" t="s">
        <v>8</v>
      </c>
      <c r="M1192" t="s">
        <v>6</v>
      </c>
      <c r="N1192" t="str">
        <f t="shared" si="133"/>
        <v>M</v>
      </c>
      <c r="O1192" t="s">
        <v>596</v>
      </c>
      <c r="P1192" t="s">
        <v>6852</v>
      </c>
      <c r="Q1192" t="s">
        <v>221</v>
      </c>
      <c r="R1192">
        <v>4</v>
      </c>
      <c r="S1192">
        <f t="shared" si="134"/>
        <v>2019</v>
      </c>
      <c r="T1192" t="s">
        <v>12</v>
      </c>
      <c r="U1192">
        <v>1</v>
      </c>
      <c r="V1192" t="s">
        <v>3396</v>
      </c>
      <c r="W1192">
        <f>VLOOKUP(Q1192,'PBT Tag Rates'!$B$5:$E$44,4,FALSE)</f>
        <v>0.95971980899999998</v>
      </c>
      <c r="X1192">
        <v>1</v>
      </c>
      <c r="Y1192" s="14">
        <f>IFERROR(LOOKUP(H1192,{30,43,48,53,58,63,68,73,78,83,88,93,97},{42,47,52,57,62,67,72,77,82,87,92,99,100}),999)</f>
        <v>72</v>
      </c>
      <c r="Z1192" s="17">
        <f t="shared" si="135"/>
        <v>1.4285714285714286</v>
      </c>
      <c r="AA1192" s="17">
        <f t="shared" si="136"/>
        <v>1.4285714285714286</v>
      </c>
      <c r="AB1192" s="17">
        <f t="shared" si="137"/>
        <v>2.518344052903343</v>
      </c>
      <c r="AC1192" s="17" t="s">
        <v>17655</v>
      </c>
    </row>
    <row r="1193" spans="1:29" x14ac:dyDescent="0.25">
      <c r="A1193" t="s">
        <v>3339</v>
      </c>
      <c r="B1193" s="166" t="s">
        <v>6853</v>
      </c>
      <c r="C1193" t="s">
        <v>6854</v>
      </c>
      <c r="D1193" s="1">
        <v>45165</v>
      </c>
      <c r="E1193">
        <f t="shared" si="132"/>
        <v>70</v>
      </c>
      <c r="F1193" t="s">
        <v>6</v>
      </c>
      <c r="G1193">
        <v>710</v>
      </c>
      <c r="H1193">
        <f t="shared" si="131"/>
        <v>71</v>
      </c>
      <c r="I1193" t="s">
        <v>9</v>
      </c>
      <c r="J1193">
        <v>1</v>
      </c>
      <c r="K1193" t="s">
        <v>8</v>
      </c>
      <c r="L1193" t="s">
        <v>8</v>
      </c>
      <c r="M1193" t="s">
        <v>6</v>
      </c>
      <c r="N1193" t="str">
        <f t="shared" si="133"/>
        <v>M</v>
      </c>
      <c r="O1193" t="s">
        <v>844</v>
      </c>
      <c r="P1193" t="s">
        <v>1373</v>
      </c>
      <c r="Q1193" t="s">
        <v>221</v>
      </c>
      <c r="R1193">
        <v>4</v>
      </c>
      <c r="S1193">
        <f t="shared" si="134"/>
        <v>2019</v>
      </c>
      <c r="T1193" t="s">
        <v>12</v>
      </c>
      <c r="U1193">
        <v>0.999999999999998</v>
      </c>
      <c r="V1193" t="s">
        <v>3396</v>
      </c>
      <c r="W1193">
        <f>VLOOKUP(Q1193,'PBT Tag Rates'!$B$5:$E$44,4,FALSE)</f>
        <v>0.95971980899999998</v>
      </c>
      <c r="X1193">
        <v>1</v>
      </c>
      <c r="Y1193" s="14">
        <f>IFERROR(LOOKUP(H1193,{30,43,48,53,58,63,68,73,78,83,88,93,97},{42,47,52,57,62,67,72,77,82,87,92,99,100}),999)</f>
        <v>72</v>
      </c>
      <c r="Z1193" s="17">
        <f t="shared" si="135"/>
        <v>1.4285714285714286</v>
      </c>
      <c r="AA1193" s="17">
        <f t="shared" si="136"/>
        <v>1.4285714285714286</v>
      </c>
      <c r="AB1193" s="17">
        <f t="shared" si="137"/>
        <v>2.518344052903343</v>
      </c>
      <c r="AC1193" s="17" t="s">
        <v>17655</v>
      </c>
    </row>
    <row r="1194" spans="1:29" x14ac:dyDescent="0.25">
      <c r="A1194" t="s">
        <v>3339</v>
      </c>
      <c r="B1194" s="166" t="s">
        <v>6855</v>
      </c>
      <c r="C1194" t="s">
        <v>6856</v>
      </c>
      <c r="D1194" s="1">
        <v>45165</v>
      </c>
      <c r="E1194">
        <f t="shared" si="132"/>
        <v>70</v>
      </c>
      <c r="F1194" t="s">
        <v>14</v>
      </c>
      <c r="G1194">
        <v>770</v>
      </c>
      <c r="H1194">
        <f t="shared" si="131"/>
        <v>77</v>
      </c>
      <c r="I1194" t="s">
        <v>7</v>
      </c>
      <c r="J1194" t="s">
        <v>8</v>
      </c>
      <c r="K1194" t="s">
        <v>6857</v>
      </c>
      <c r="L1194" t="s">
        <v>8</v>
      </c>
      <c r="M1194" t="s">
        <v>14</v>
      </c>
      <c r="N1194" t="str">
        <f t="shared" si="133"/>
        <v>F</v>
      </c>
      <c r="O1194" t="s">
        <v>1415</v>
      </c>
      <c r="P1194" t="s">
        <v>2678</v>
      </c>
      <c r="Q1194" t="s">
        <v>221</v>
      </c>
      <c r="R1194">
        <v>4</v>
      </c>
      <c r="S1194">
        <f t="shared" si="134"/>
        <v>2019</v>
      </c>
      <c r="T1194" t="s">
        <v>12</v>
      </c>
      <c r="U1194">
        <v>1</v>
      </c>
      <c r="V1194" t="s">
        <v>3396</v>
      </c>
      <c r="W1194">
        <f>VLOOKUP(Q1194,'PBT Tag Rates'!$B$5:$E$44,4,FALSE)</f>
        <v>0.95971980899999998</v>
      </c>
      <c r="X1194">
        <v>1</v>
      </c>
      <c r="Y1194" s="14">
        <f>IFERROR(LOOKUP(H1194,{30,43,48,53,58,63,68,73,78,83,88,93,97},{42,47,52,57,62,67,72,77,82,87,92,99,100}),999)</f>
        <v>77</v>
      </c>
      <c r="Z1194" s="17">
        <f t="shared" si="135"/>
        <v>1.4285714285714286</v>
      </c>
      <c r="AA1194" s="17">
        <f t="shared" si="136"/>
        <v>1.4285714285714286</v>
      </c>
      <c r="AB1194" s="17">
        <f t="shared" si="137"/>
        <v>2.518344052903343</v>
      </c>
      <c r="AC1194" s="17" t="s">
        <v>17655</v>
      </c>
    </row>
    <row r="1195" spans="1:29" x14ac:dyDescent="0.25">
      <c r="A1195" t="s">
        <v>3339</v>
      </c>
      <c r="B1195" s="166" t="s">
        <v>6858</v>
      </c>
      <c r="C1195" t="s">
        <v>6859</v>
      </c>
      <c r="D1195" s="1">
        <v>45165</v>
      </c>
      <c r="E1195">
        <f t="shared" si="132"/>
        <v>70</v>
      </c>
      <c r="F1195" t="s">
        <v>6</v>
      </c>
      <c r="G1195">
        <v>950</v>
      </c>
      <c r="H1195">
        <f t="shared" si="131"/>
        <v>95</v>
      </c>
      <c r="I1195" t="s">
        <v>7</v>
      </c>
      <c r="J1195" t="s">
        <v>8</v>
      </c>
      <c r="K1195" t="s">
        <v>6860</v>
      </c>
      <c r="L1195" t="s">
        <v>8</v>
      </c>
      <c r="M1195" t="s">
        <v>6</v>
      </c>
      <c r="N1195" t="str">
        <f t="shared" si="133"/>
        <v>M</v>
      </c>
      <c r="O1195" t="s">
        <v>8</v>
      </c>
      <c r="P1195" t="s">
        <v>8</v>
      </c>
      <c r="Q1195" t="s">
        <v>11</v>
      </c>
      <c r="R1195" t="s">
        <v>8</v>
      </c>
      <c r="S1195" t="str">
        <f t="shared" si="134"/>
        <v>U</v>
      </c>
      <c r="T1195" t="s">
        <v>12</v>
      </c>
      <c r="U1195">
        <v>1</v>
      </c>
      <c r="V1195" t="s">
        <v>11</v>
      </c>
      <c r="W1195" t="e">
        <f>VLOOKUP(Q1195,'PBT Tag Rates'!$B$5:$E$44,4,FALSE)</f>
        <v>#N/A</v>
      </c>
      <c r="X1195">
        <v>1</v>
      </c>
      <c r="Y1195" s="14">
        <f>IFERROR(LOOKUP(H1195,{30,43,48,53,58,63,68,73,78,83,88,93,97},{42,47,52,57,62,67,72,77,82,87,92,99,100}),999)</f>
        <v>99</v>
      </c>
      <c r="Z1195" s="17">
        <f t="shared" si="135"/>
        <v>1.4285714285714286</v>
      </c>
      <c r="AA1195" s="17">
        <f t="shared" si="136"/>
        <v>1.4285714285714286</v>
      </c>
      <c r="AB1195" s="17">
        <f t="shared" si="137"/>
        <v>2.518344052903343</v>
      </c>
      <c r="AC1195" s="17" t="s">
        <v>17654</v>
      </c>
    </row>
    <row r="1196" spans="1:29" x14ac:dyDescent="0.25">
      <c r="A1196" t="s">
        <v>3339</v>
      </c>
      <c r="B1196" s="166" t="s">
        <v>6861</v>
      </c>
      <c r="C1196" t="s">
        <v>6862</v>
      </c>
      <c r="D1196" s="1">
        <v>45165</v>
      </c>
      <c r="E1196">
        <f t="shared" si="132"/>
        <v>70</v>
      </c>
      <c r="F1196" t="s">
        <v>14</v>
      </c>
      <c r="G1196">
        <v>800</v>
      </c>
      <c r="H1196">
        <f t="shared" si="131"/>
        <v>80</v>
      </c>
      <c r="I1196" t="s">
        <v>9</v>
      </c>
      <c r="J1196">
        <v>1</v>
      </c>
      <c r="K1196" t="s">
        <v>6863</v>
      </c>
      <c r="L1196" t="s">
        <v>8</v>
      </c>
      <c r="M1196" t="s">
        <v>14</v>
      </c>
      <c r="N1196" t="str">
        <f t="shared" si="133"/>
        <v>F</v>
      </c>
      <c r="O1196" t="s">
        <v>554</v>
      </c>
      <c r="P1196" t="s">
        <v>5832</v>
      </c>
      <c r="Q1196" t="s">
        <v>15</v>
      </c>
      <c r="R1196">
        <v>5</v>
      </c>
      <c r="S1196">
        <f t="shared" si="134"/>
        <v>2018</v>
      </c>
      <c r="T1196" t="s">
        <v>12</v>
      </c>
      <c r="U1196">
        <v>1</v>
      </c>
      <c r="V1196" t="s">
        <v>3951</v>
      </c>
      <c r="W1196">
        <f>VLOOKUP(Q1196,'PBT Tag Rates'!$B$5:$E$44,4,FALSE)</f>
        <v>0.80551598400000002</v>
      </c>
      <c r="X1196">
        <v>1</v>
      </c>
      <c r="Y1196" s="14">
        <f>IFERROR(LOOKUP(H1196,{30,43,48,53,58,63,68,73,78,83,88,93,97},{42,47,52,57,62,67,72,77,82,87,92,99,100}),999)</f>
        <v>82</v>
      </c>
      <c r="Z1196" s="17">
        <f t="shared" si="135"/>
        <v>1.4285714285714286</v>
      </c>
      <c r="AA1196" s="17">
        <f t="shared" si="136"/>
        <v>1.4285714285714286</v>
      </c>
      <c r="AB1196" s="17">
        <f t="shared" si="137"/>
        <v>2.518344052903343</v>
      </c>
      <c r="AC1196" s="17" t="s">
        <v>17655</v>
      </c>
    </row>
    <row r="1197" spans="1:29" x14ac:dyDescent="0.25">
      <c r="A1197" t="s">
        <v>3339</v>
      </c>
      <c r="B1197" s="166" t="s">
        <v>6864</v>
      </c>
      <c r="C1197" t="s">
        <v>939</v>
      </c>
      <c r="D1197" s="1">
        <v>45165</v>
      </c>
      <c r="E1197">
        <f t="shared" si="132"/>
        <v>70</v>
      </c>
      <c r="F1197" t="s">
        <v>6</v>
      </c>
      <c r="G1197">
        <v>800</v>
      </c>
      <c r="H1197">
        <f t="shared" si="131"/>
        <v>80</v>
      </c>
      <c r="I1197" t="s">
        <v>7</v>
      </c>
      <c r="J1197" t="s">
        <v>8</v>
      </c>
      <c r="K1197" t="s">
        <v>6865</v>
      </c>
      <c r="L1197" t="s">
        <v>8</v>
      </c>
      <c r="M1197" t="s">
        <v>6</v>
      </c>
      <c r="N1197" t="str">
        <f t="shared" si="133"/>
        <v>M</v>
      </c>
      <c r="O1197" t="s">
        <v>4562</v>
      </c>
      <c r="P1197" t="s">
        <v>4563</v>
      </c>
      <c r="Q1197" t="s">
        <v>221</v>
      </c>
      <c r="R1197">
        <v>4</v>
      </c>
      <c r="S1197">
        <f t="shared" si="134"/>
        <v>2019</v>
      </c>
      <c r="T1197" t="s">
        <v>12</v>
      </c>
      <c r="U1197">
        <v>1</v>
      </c>
      <c r="V1197" t="s">
        <v>3386</v>
      </c>
      <c r="W1197">
        <f>VLOOKUP(Q1197,'PBT Tag Rates'!$B$5:$E$44,4,FALSE)</f>
        <v>0.95971980899999998</v>
      </c>
      <c r="X1197">
        <v>1</v>
      </c>
      <c r="Y1197" s="14">
        <f>IFERROR(LOOKUP(H1197,{30,43,48,53,58,63,68,73,78,83,88,93,97},{42,47,52,57,62,67,72,77,82,87,92,99,100}),999)</f>
        <v>82</v>
      </c>
      <c r="Z1197" s="17">
        <f t="shared" si="135"/>
        <v>1.4285714285714286</v>
      </c>
      <c r="AA1197" s="17">
        <f t="shared" si="136"/>
        <v>1.4285714285714286</v>
      </c>
      <c r="AB1197" s="17">
        <f t="shared" si="137"/>
        <v>2.518344052903343</v>
      </c>
      <c r="AC1197" s="17" t="s">
        <v>17654</v>
      </c>
    </row>
    <row r="1198" spans="1:29" x14ac:dyDescent="0.25">
      <c r="A1198" t="s">
        <v>3339</v>
      </c>
      <c r="B1198" s="166" t="s">
        <v>6866</v>
      </c>
      <c r="C1198" t="s">
        <v>6867</v>
      </c>
      <c r="D1198" s="1">
        <v>45165</v>
      </c>
      <c r="E1198">
        <f t="shared" si="132"/>
        <v>70</v>
      </c>
      <c r="F1198" t="s">
        <v>6</v>
      </c>
      <c r="G1198">
        <v>830</v>
      </c>
      <c r="H1198">
        <f t="shared" si="131"/>
        <v>83</v>
      </c>
      <c r="I1198" t="s">
        <v>7</v>
      </c>
      <c r="J1198" t="s">
        <v>8</v>
      </c>
      <c r="K1198" t="s">
        <v>6868</v>
      </c>
      <c r="L1198" t="s">
        <v>8</v>
      </c>
      <c r="M1198" t="s">
        <v>6</v>
      </c>
      <c r="N1198" t="str">
        <f t="shared" si="133"/>
        <v>M</v>
      </c>
      <c r="O1198" t="s">
        <v>8</v>
      </c>
      <c r="P1198" t="s">
        <v>8</v>
      </c>
      <c r="Q1198" t="s">
        <v>11</v>
      </c>
      <c r="R1198" t="s">
        <v>8</v>
      </c>
      <c r="S1198" t="str">
        <f t="shared" si="134"/>
        <v>U</v>
      </c>
      <c r="T1198" t="s">
        <v>12</v>
      </c>
      <c r="U1198">
        <v>0.999999999999995</v>
      </c>
      <c r="V1198" t="s">
        <v>11</v>
      </c>
      <c r="W1198" t="e">
        <f>VLOOKUP(Q1198,'PBT Tag Rates'!$B$5:$E$44,4,FALSE)</f>
        <v>#N/A</v>
      </c>
      <c r="X1198">
        <v>1</v>
      </c>
      <c r="Y1198" s="14">
        <f>IFERROR(LOOKUP(H1198,{30,43,48,53,58,63,68,73,78,83,88,93,97},{42,47,52,57,62,67,72,77,82,87,92,99,100}),999)</f>
        <v>87</v>
      </c>
      <c r="Z1198" s="17">
        <f t="shared" si="135"/>
        <v>1.4285714285714286</v>
      </c>
      <c r="AA1198" s="17">
        <f t="shared" si="136"/>
        <v>1.4285714285714286</v>
      </c>
      <c r="AB1198" s="17">
        <f t="shared" si="137"/>
        <v>2.518344052903343</v>
      </c>
      <c r="AC1198" s="17" t="s">
        <v>17654</v>
      </c>
    </row>
    <row r="1199" spans="1:29" x14ac:dyDescent="0.25">
      <c r="A1199" t="s">
        <v>3339</v>
      </c>
      <c r="B1199" s="166" t="s">
        <v>6869</v>
      </c>
      <c r="C1199" t="s">
        <v>6870</v>
      </c>
      <c r="D1199" s="1">
        <v>45165</v>
      </c>
      <c r="E1199">
        <f t="shared" si="132"/>
        <v>70</v>
      </c>
      <c r="F1199" t="s">
        <v>14</v>
      </c>
      <c r="G1199">
        <v>730</v>
      </c>
      <c r="H1199">
        <f t="shared" si="131"/>
        <v>73</v>
      </c>
      <c r="I1199" t="s">
        <v>7</v>
      </c>
      <c r="J1199" t="s">
        <v>8</v>
      </c>
      <c r="K1199" t="s">
        <v>6871</v>
      </c>
      <c r="L1199" t="s">
        <v>8</v>
      </c>
      <c r="M1199" t="s">
        <v>14</v>
      </c>
      <c r="N1199" t="str">
        <f t="shared" si="133"/>
        <v>F</v>
      </c>
      <c r="O1199" t="s">
        <v>1981</v>
      </c>
      <c r="P1199" t="s">
        <v>6872</v>
      </c>
      <c r="Q1199" t="s">
        <v>221</v>
      </c>
      <c r="R1199">
        <v>4</v>
      </c>
      <c r="S1199">
        <f t="shared" si="134"/>
        <v>2019</v>
      </c>
      <c r="T1199" t="s">
        <v>12</v>
      </c>
      <c r="U1199">
        <v>0.999999999999998</v>
      </c>
      <c r="V1199" t="s">
        <v>3346</v>
      </c>
      <c r="W1199">
        <f>VLOOKUP(Q1199,'PBT Tag Rates'!$B$5:$E$44,4,FALSE)</f>
        <v>0.95971980899999998</v>
      </c>
      <c r="X1199">
        <v>1</v>
      </c>
      <c r="Y1199" s="14">
        <f>IFERROR(LOOKUP(H1199,{30,43,48,53,58,63,68,73,78,83,88,93,97},{42,47,52,57,62,67,72,77,82,87,92,99,100}),999)</f>
        <v>77</v>
      </c>
      <c r="Z1199" s="17">
        <f t="shared" si="135"/>
        <v>1.4285714285714286</v>
      </c>
      <c r="AA1199" s="17">
        <f t="shared" si="136"/>
        <v>1.4285714285714286</v>
      </c>
      <c r="AB1199" s="17">
        <f t="shared" si="137"/>
        <v>2.518344052903343</v>
      </c>
      <c r="AC1199" s="17" t="s">
        <v>17654</v>
      </c>
    </row>
    <row r="1200" spans="1:29" x14ac:dyDescent="0.25">
      <c r="A1200" t="s">
        <v>3339</v>
      </c>
      <c r="B1200" s="166" t="s">
        <v>6873</v>
      </c>
      <c r="C1200" t="s">
        <v>6874</v>
      </c>
      <c r="D1200" s="1">
        <v>45165</v>
      </c>
      <c r="E1200">
        <f t="shared" si="132"/>
        <v>70</v>
      </c>
      <c r="F1200" t="s">
        <v>14</v>
      </c>
      <c r="G1200">
        <v>770</v>
      </c>
      <c r="H1200">
        <f t="shared" si="131"/>
        <v>77</v>
      </c>
      <c r="I1200" t="s">
        <v>7</v>
      </c>
      <c r="J1200" t="s">
        <v>8</v>
      </c>
      <c r="K1200" t="s">
        <v>6875</v>
      </c>
      <c r="L1200" t="s">
        <v>8</v>
      </c>
      <c r="M1200" t="s">
        <v>6</v>
      </c>
      <c r="N1200" t="str">
        <f t="shared" si="133"/>
        <v>M</v>
      </c>
      <c r="O1200" t="s">
        <v>6876</v>
      </c>
      <c r="P1200" t="s">
        <v>6877</v>
      </c>
      <c r="Q1200" t="s">
        <v>221</v>
      </c>
      <c r="R1200">
        <v>4</v>
      </c>
      <c r="S1200">
        <f t="shared" si="134"/>
        <v>2019</v>
      </c>
      <c r="T1200" t="s">
        <v>12</v>
      </c>
      <c r="U1200">
        <v>1</v>
      </c>
      <c r="V1200" t="s">
        <v>3346</v>
      </c>
      <c r="W1200">
        <f>VLOOKUP(Q1200,'PBT Tag Rates'!$B$5:$E$44,4,FALSE)</f>
        <v>0.95971980899999998</v>
      </c>
      <c r="X1200">
        <v>1</v>
      </c>
      <c r="Y1200" s="14">
        <f>IFERROR(LOOKUP(H1200,{30,43,48,53,58,63,68,73,78,83,88,93,97},{42,47,52,57,62,67,72,77,82,87,92,99,100}),999)</f>
        <v>77</v>
      </c>
      <c r="Z1200" s="17">
        <f t="shared" si="135"/>
        <v>1.4285714285714286</v>
      </c>
      <c r="AA1200" s="17">
        <f t="shared" si="136"/>
        <v>1.4285714285714286</v>
      </c>
      <c r="AB1200" s="17">
        <f t="shared" si="137"/>
        <v>2.518344052903343</v>
      </c>
      <c r="AC1200" s="17" t="s">
        <v>17654</v>
      </c>
    </row>
    <row r="1201" spans="1:29" x14ac:dyDescent="0.25">
      <c r="A1201" t="s">
        <v>3339</v>
      </c>
      <c r="B1201" s="166" t="s">
        <v>6878</v>
      </c>
      <c r="C1201" t="s">
        <v>940</v>
      </c>
      <c r="D1201" s="1">
        <v>45165</v>
      </c>
      <c r="E1201">
        <f t="shared" si="132"/>
        <v>70</v>
      </c>
      <c r="F1201" t="s">
        <v>14</v>
      </c>
      <c r="G1201">
        <v>850</v>
      </c>
      <c r="H1201">
        <f t="shared" si="131"/>
        <v>85</v>
      </c>
      <c r="I1201" t="s">
        <v>7</v>
      </c>
      <c r="J1201" t="s">
        <v>8</v>
      </c>
      <c r="K1201" t="s">
        <v>6879</v>
      </c>
      <c r="L1201" t="s">
        <v>8</v>
      </c>
      <c r="M1201" t="s">
        <v>14</v>
      </c>
      <c r="N1201" t="str">
        <f t="shared" si="133"/>
        <v>F</v>
      </c>
      <c r="O1201" t="s">
        <v>992</v>
      </c>
      <c r="P1201" t="s">
        <v>2521</v>
      </c>
      <c r="Q1201" t="s">
        <v>221</v>
      </c>
      <c r="R1201">
        <v>4</v>
      </c>
      <c r="S1201">
        <f t="shared" si="134"/>
        <v>2019</v>
      </c>
      <c r="T1201" t="s">
        <v>12</v>
      </c>
      <c r="U1201">
        <v>0.999999999999997</v>
      </c>
      <c r="V1201" t="s">
        <v>3386</v>
      </c>
      <c r="W1201">
        <f>VLOOKUP(Q1201,'PBT Tag Rates'!$B$5:$E$44,4,FALSE)</f>
        <v>0.95971980899999998</v>
      </c>
      <c r="X1201">
        <v>1</v>
      </c>
      <c r="Y1201" s="14">
        <f>IFERROR(LOOKUP(H1201,{30,43,48,53,58,63,68,73,78,83,88,93,97},{42,47,52,57,62,67,72,77,82,87,92,99,100}),999)</f>
        <v>87</v>
      </c>
      <c r="Z1201" s="17">
        <f t="shared" si="135"/>
        <v>1.4285714285714286</v>
      </c>
      <c r="AA1201" s="17">
        <f t="shared" si="136"/>
        <v>1.4285714285714286</v>
      </c>
      <c r="AB1201" s="17">
        <f t="shared" si="137"/>
        <v>2.518344052903343</v>
      </c>
      <c r="AC1201" s="17" t="s">
        <v>17654</v>
      </c>
    </row>
    <row r="1202" spans="1:29" x14ac:dyDescent="0.25">
      <c r="A1202" t="s">
        <v>3339</v>
      </c>
      <c r="B1202" s="166" t="s">
        <v>6880</v>
      </c>
      <c r="C1202" t="s">
        <v>6881</v>
      </c>
      <c r="D1202" s="1">
        <v>45165</v>
      </c>
      <c r="E1202">
        <f t="shared" si="132"/>
        <v>70</v>
      </c>
      <c r="F1202" t="s">
        <v>14</v>
      </c>
      <c r="G1202">
        <v>750</v>
      </c>
      <c r="H1202">
        <f t="shared" si="131"/>
        <v>75</v>
      </c>
      <c r="I1202" t="s">
        <v>7</v>
      </c>
      <c r="J1202" t="s">
        <v>8</v>
      </c>
      <c r="K1202" t="s">
        <v>6882</v>
      </c>
      <c r="L1202" t="s">
        <v>8</v>
      </c>
      <c r="M1202" t="s">
        <v>14</v>
      </c>
      <c r="N1202" t="str">
        <f t="shared" si="133"/>
        <v>F</v>
      </c>
      <c r="O1202" t="s">
        <v>219</v>
      </c>
      <c r="P1202" t="s">
        <v>220</v>
      </c>
      <c r="Q1202" t="s">
        <v>221</v>
      </c>
      <c r="R1202">
        <v>4</v>
      </c>
      <c r="S1202">
        <f t="shared" si="134"/>
        <v>2019</v>
      </c>
      <c r="T1202" t="s">
        <v>12</v>
      </c>
      <c r="U1202">
        <v>1</v>
      </c>
      <c r="V1202" t="s">
        <v>3363</v>
      </c>
      <c r="W1202">
        <f>VLOOKUP(Q1202,'PBT Tag Rates'!$B$5:$E$44,4,FALSE)</f>
        <v>0.95971980899999998</v>
      </c>
      <c r="X1202">
        <v>1</v>
      </c>
      <c r="Y1202" s="14">
        <f>IFERROR(LOOKUP(H1202,{30,43,48,53,58,63,68,73,78,83,88,93,97},{42,47,52,57,62,67,72,77,82,87,92,99,100}),999)</f>
        <v>77</v>
      </c>
      <c r="Z1202" s="17">
        <f t="shared" si="135"/>
        <v>1.4285714285714286</v>
      </c>
      <c r="AA1202" s="17">
        <f t="shared" si="136"/>
        <v>1.4285714285714286</v>
      </c>
      <c r="AB1202" s="17">
        <f t="shared" si="137"/>
        <v>2.518344052903343</v>
      </c>
      <c r="AC1202" s="17" t="s">
        <v>17654</v>
      </c>
    </row>
    <row r="1203" spans="1:29" x14ac:dyDescent="0.25">
      <c r="A1203" t="s">
        <v>3339</v>
      </c>
      <c r="B1203" s="166" t="s">
        <v>6883</v>
      </c>
      <c r="C1203" t="s">
        <v>6884</v>
      </c>
      <c r="D1203" s="1">
        <v>45165</v>
      </c>
      <c r="E1203">
        <f t="shared" si="132"/>
        <v>70</v>
      </c>
      <c r="F1203" t="s">
        <v>14</v>
      </c>
      <c r="G1203">
        <v>860</v>
      </c>
      <c r="H1203">
        <f t="shared" si="131"/>
        <v>86</v>
      </c>
      <c r="I1203" t="s">
        <v>7</v>
      </c>
      <c r="J1203" t="s">
        <v>8</v>
      </c>
      <c r="K1203" t="s">
        <v>6885</v>
      </c>
      <c r="L1203" t="s">
        <v>8</v>
      </c>
      <c r="M1203" t="s">
        <v>14</v>
      </c>
      <c r="N1203" t="str">
        <f t="shared" si="133"/>
        <v>F</v>
      </c>
      <c r="O1203" t="s">
        <v>8</v>
      </c>
      <c r="P1203" t="s">
        <v>8</v>
      </c>
      <c r="Q1203" t="s">
        <v>11</v>
      </c>
      <c r="R1203" t="s">
        <v>8</v>
      </c>
      <c r="S1203" t="str">
        <f t="shared" si="134"/>
        <v>U</v>
      </c>
      <c r="T1203" t="s">
        <v>12</v>
      </c>
      <c r="U1203">
        <v>1.00000000000001</v>
      </c>
      <c r="V1203" t="s">
        <v>11</v>
      </c>
      <c r="W1203" t="e">
        <f>VLOOKUP(Q1203,'PBT Tag Rates'!$B$5:$E$44,4,FALSE)</f>
        <v>#N/A</v>
      </c>
      <c r="X1203">
        <v>1</v>
      </c>
      <c r="Y1203" s="14">
        <f>IFERROR(LOOKUP(H1203,{30,43,48,53,58,63,68,73,78,83,88,93,97},{42,47,52,57,62,67,72,77,82,87,92,99,100}),999)</f>
        <v>87</v>
      </c>
      <c r="Z1203" s="17">
        <f t="shared" si="135"/>
        <v>1.4285714285714286</v>
      </c>
      <c r="AA1203" s="17">
        <f t="shared" si="136"/>
        <v>1.4285714285714286</v>
      </c>
      <c r="AB1203" s="17">
        <f t="shared" si="137"/>
        <v>2.518344052903343</v>
      </c>
      <c r="AC1203" s="17" t="s">
        <v>17654</v>
      </c>
    </row>
    <row r="1204" spans="1:29" x14ac:dyDescent="0.25">
      <c r="A1204" t="s">
        <v>3339</v>
      </c>
      <c r="B1204" s="166" t="s">
        <v>6886</v>
      </c>
      <c r="C1204" t="s">
        <v>6887</v>
      </c>
      <c r="D1204" s="1">
        <v>45165</v>
      </c>
      <c r="E1204">
        <f t="shared" si="132"/>
        <v>70</v>
      </c>
      <c r="F1204" t="s">
        <v>6</v>
      </c>
      <c r="G1204">
        <v>770</v>
      </c>
      <c r="H1204">
        <f t="shared" si="131"/>
        <v>77</v>
      </c>
      <c r="I1204" t="s">
        <v>7</v>
      </c>
      <c r="J1204" t="s">
        <v>8</v>
      </c>
      <c r="K1204" t="s">
        <v>6888</v>
      </c>
      <c r="L1204" t="s">
        <v>8</v>
      </c>
      <c r="M1204" t="s">
        <v>6</v>
      </c>
      <c r="N1204" t="str">
        <f t="shared" si="133"/>
        <v>M</v>
      </c>
      <c r="O1204" t="s">
        <v>8</v>
      </c>
      <c r="P1204" t="s">
        <v>8</v>
      </c>
      <c r="Q1204" t="s">
        <v>11</v>
      </c>
      <c r="R1204" t="s">
        <v>8</v>
      </c>
      <c r="S1204" t="str">
        <f t="shared" si="134"/>
        <v>U</v>
      </c>
      <c r="T1204" t="s">
        <v>12</v>
      </c>
      <c r="U1204">
        <v>0.999999999999999</v>
      </c>
      <c r="V1204" t="s">
        <v>11</v>
      </c>
      <c r="W1204" t="e">
        <f>VLOOKUP(Q1204,'PBT Tag Rates'!$B$5:$E$44,4,FALSE)</f>
        <v>#N/A</v>
      </c>
      <c r="X1204">
        <v>1</v>
      </c>
      <c r="Y1204" s="14">
        <f>IFERROR(LOOKUP(H1204,{30,43,48,53,58,63,68,73,78,83,88,93,97},{42,47,52,57,62,67,72,77,82,87,92,99,100}),999)</f>
        <v>77</v>
      </c>
      <c r="Z1204" s="17">
        <f t="shared" si="135"/>
        <v>1.4285714285714286</v>
      </c>
      <c r="AA1204" s="17">
        <f t="shared" si="136"/>
        <v>1.4285714285714286</v>
      </c>
      <c r="AB1204" s="17">
        <f t="shared" si="137"/>
        <v>2.518344052903343</v>
      </c>
      <c r="AC1204" s="17" t="s">
        <v>17654</v>
      </c>
    </row>
    <row r="1205" spans="1:29" x14ac:dyDescent="0.25">
      <c r="A1205" t="s">
        <v>3339</v>
      </c>
      <c r="B1205" s="166" t="s">
        <v>6889</v>
      </c>
      <c r="C1205" t="s">
        <v>6890</v>
      </c>
      <c r="D1205" s="1">
        <v>45165</v>
      </c>
      <c r="E1205">
        <f t="shared" si="132"/>
        <v>70</v>
      </c>
      <c r="F1205" t="s">
        <v>14</v>
      </c>
      <c r="G1205">
        <v>830</v>
      </c>
      <c r="H1205">
        <f t="shared" si="131"/>
        <v>83</v>
      </c>
      <c r="I1205" t="s">
        <v>7</v>
      </c>
      <c r="J1205" t="s">
        <v>8</v>
      </c>
      <c r="K1205" t="s">
        <v>6891</v>
      </c>
      <c r="L1205" t="s">
        <v>8</v>
      </c>
      <c r="M1205" t="s">
        <v>14</v>
      </c>
      <c r="N1205" t="str">
        <f t="shared" si="133"/>
        <v>F</v>
      </c>
      <c r="O1205" t="s">
        <v>2165</v>
      </c>
      <c r="P1205" t="s">
        <v>3743</v>
      </c>
      <c r="Q1205" t="s">
        <v>221</v>
      </c>
      <c r="R1205">
        <v>4</v>
      </c>
      <c r="S1205">
        <f t="shared" si="134"/>
        <v>2019</v>
      </c>
      <c r="T1205" t="s">
        <v>12</v>
      </c>
      <c r="U1205">
        <v>1</v>
      </c>
      <c r="V1205" t="s">
        <v>3346</v>
      </c>
      <c r="W1205">
        <f>VLOOKUP(Q1205,'PBT Tag Rates'!$B$5:$E$44,4,FALSE)</f>
        <v>0.95971980899999998</v>
      </c>
      <c r="X1205">
        <v>1</v>
      </c>
      <c r="Y1205" s="14">
        <f>IFERROR(LOOKUP(H1205,{30,43,48,53,58,63,68,73,78,83,88,93,97},{42,47,52,57,62,67,72,77,82,87,92,99,100}),999)</f>
        <v>87</v>
      </c>
      <c r="Z1205" s="17">
        <f t="shared" si="135"/>
        <v>1.4285714285714286</v>
      </c>
      <c r="AA1205" s="17">
        <f t="shared" si="136"/>
        <v>1.4285714285714286</v>
      </c>
      <c r="AB1205" s="17">
        <f t="shared" si="137"/>
        <v>2.518344052903343</v>
      </c>
      <c r="AC1205" s="17" t="s">
        <v>17654</v>
      </c>
    </row>
    <row r="1206" spans="1:29" x14ac:dyDescent="0.25">
      <c r="A1206" t="s">
        <v>3339</v>
      </c>
      <c r="B1206" s="166" t="s">
        <v>6892</v>
      </c>
      <c r="C1206" t="s">
        <v>6893</v>
      </c>
      <c r="D1206" s="1">
        <v>45165</v>
      </c>
      <c r="E1206">
        <f t="shared" si="132"/>
        <v>70</v>
      </c>
      <c r="F1206" t="s">
        <v>14</v>
      </c>
      <c r="G1206">
        <v>810</v>
      </c>
      <c r="H1206">
        <f t="shared" si="131"/>
        <v>81</v>
      </c>
      <c r="I1206" t="s">
        <v>9</v>
      </c>
      <c r="J1206">
        <v>1</v>
      </c>
      <c r="K1206" t="s">
        <v>6894</v>
      </c>
      <c r="L1206" t="s">
        <v>8</v>
      </c>
      <c r="M1206" t="s">
        <v>14</v>
      </c>
      <c r="N1206" t="str">
        <f t="shared" si="133"/>
        <v>F</v>
      </c>
      <c r="O1206" t="s">
        <v>253</v>
      </c>
      <c r="P1206" t="s">
        <v>1446</v>
      </c>
      <c r="Q1206" t="s">
        <v>15</v>
      </c>
      <c r="R1206">
        <v>5</v>
      </c>
      <c r="S1206">
        <f t="shared" si="134"/>
        <v>2018</v>
      </c>
      <c r="T1206" t="s">
        <v>12</v>
      </c>
      <c r="U1206">
        <v>1</v>
      </c>
      <c r="V1206" t="s">
        <v>3363</v>
      </c>
      <c r="W1206">
        <f>VLOOKUP(Q1206,'PBT Tag Rates'!$B$5:$E$44,4,FALSE)</f>
        <v>0.80551598400000002</v>
      </c>
      <c r="X1206">
        <v>1</v>
      </c>
      <c r="Y1206" s="14">
        <f>IFERROR(LOOKUP(H1206,{30,43,48,53,58,63,68,73,78,83,88,93,97},{42,47,52,57,62,67,72,77,82,87,92,99,100}),999)</f>
        <v>82</v>
      </c>
      <c r="Z1206" s="17">
        <f t="shared" si="135"/>
        <v>1.4285714285714286</v>
      </c>
      <c r="AA1206" s="17">
        <f t="shared" si="136"/>
        <v>1.4285714285714286</v>
      </c>
      <c r="AB1206" s="17">
        <f t="shared" si="137"/>
        <v>2.518344052903343</v>
      </c>
      <c r="AC1206" s="17" t="s">
        <v>17654</v>
      </c>
    </row>
    <row r="1207" spans="1:29" x14ac:dyDescent="0.25">
      <c r="A1207" t="s">
        <v>3339</v>
      </c>
      <c r="B1207" s="166" t="s">
        <v>6895</v>
      </c>
      <c r="C1207" t="s">
        <v>6896</v>
      </c>
      <c r="D1207" s="1">
        <v>45165</v>
      </c>
      <c r="E1207">
        <f t="shared" si="132"/>
        <v>70</v>
      </c>
      <c r="F1207" t="s">
        <v>14</v>
      </c>
      <c r="G1207">
        <v>850</v>
      </c>
      <c r="H1207">
        <f t="shared" si="131"/>
        <v>85</v>
      </c>
      <c r="I1207" t="s">
        <v>9</v>
      </c>
      <c r="J1207">
        <v>1</v>
      </c>
      <c r="K1207" t="s">
        <v>6897</v>
      </c>
      <c r="L1207" t="s">
        <v>8</v>
      </c>
      <c r="M1207" t="s">
        <v>14</v>
      </c>
      <c r="N1207" t="str">
        <f t="shared" si="133"/>
        <v>F</v>
      </c>
      <c r="O1207" t="s">
        <v>272</v>
      </c>
      <c r="P1207" t="s">
        <v>2973</v>
      </c>
      <c r="Q1207" t="s">
        <v>221</v>
      </c>
      <c r="R1207">
        <v>4</v>
      </c>
      <c r="S1207">
        <f t="shared" si="134"/>
        <v>2019</v>
      </c>
      <c r="T1207" t="s">
        <v>12</v>
      </c>
      <c r="U1207">
        <v>1</v>
      </c>
      <c r="V1207" t="s">
        <v>3396</v>
      </c>
      <c r="W1207">
        <f>VLOOKUP(Q1207,'PBT Tag Rates'!$B$5:$E$44,4,FALSE)</f>
        <v>0.95971980899999998</v>
      </c>
      <c r="X1207">
        <v>1</v>
      </c>
      <c r="Y1207" s="14">
        <f>IFERROR(LOOKUP(H1207,{30,43,48,53,58,63,68,73,78,83,88,93,97},{42,47,52,57,62,67,72,77,82,87,92,99,100}),999)</f>
        <v>87</v>
      </c>
      <c r="Z1207" s="17">
        <f t="shared" si="135"/>
        <v>1.4285714285714286</v>
      </c>
      <c r="AA1207" s="17">
        <f t="shared" si="136"/>
        <v>1.4285714285714286</v>
      </c>
      <c r="AB1207" s="17">
        <f t="shared" si="137"/>
        <v>2.518344052903343</v>
      </c>
      <c r="AC1207" s="17" t="s">
        <v>17655</v>
      </c>
    </row>
    <row r="1208" spans="1:29" x14ac:dyDescent="0.25">
      <c r="A1208" t="s">
        <v>3339</v>
      </c>
      <c r="B1208" s="166" t="s">
        <v>6898</v>
      </c>
      <c r="C1208" t="s">
        <v>6899</v>
      </c>
      <c r="D1208" s="1">
        <v>45165</v>
      </c>
      <c r="E1208">
        <f t="shared" si="132"/>
        <v>70</v>
      </c>
      <c r="F1208" t="s">
        <v>14</v>
      </c>
      <c r="G1208">
        <v>780</v>
      </c>
      <c r="H1208">
        <f t="shared" si="131"/>
        <v>78</v>
      </c>
      <c r="I1208" t="s">
        <v>7</v>
      </c>
      <c r="J1208" t="s">
        <v>8</v>
      </c>
      <c r="K1208" t="s">
        <v>6900</v>
      </c>
      <c r="L1208" t="s">
        <v>8</v>
      </c>
      <c r="M1208" t="s">
        <v>6</v>
      </c>
      <c r="N1208" t="str">
        <f t="shared" si="133"/>
        <v>M</v>
      </c>
      <c r="O1208" t="s">
        <v>2581</v>
      </c>
      <c r="P1208" t="s">
        <v>6901</v>
      </c>
      <c r="Q1208" t="s">
        <v>221</v>
      </c>
      <c r="R1208">
        <v>4</v>
      </c>
      <c r="S1208">
        <f t="shared" si="134"/>
        <v>2019</v>
      </c>
      <c r="T1208" t="s">
        <v>12</v>
      </c>
      <c r="U1208">
        <v>0.999999999999996</v>
      </c>
      <c r="V1208" t="s">
        <v>3386</v>
      </c>
      <c r="W1208">
        <f>VLOOKUP(Q1208,'PBT Tag Rates'!$B$5:$E$44,4,FALSE)</f>
        <v>0.95971980899999998</v>
      </c>
      <c r="X1208">
        <v>1</v>
      </c>
      <c r="Y1208" s="14">
        <f>IFERROR(LOOKUP(H1208,{30,43,48,53,58,63,68,73,78,83,88,93,97},{42,47,52,57,62,67,72,77,82,87,92,99,100}),999)</f>
        <v>82</v>
      </c>
      <c r="Z1208" s="17">
        <f t="shared" si="135"/>
        <v>1.4285714285714286</v>
      </c>
      <c r="AA1208" s="17">
        <f t="shared" si="136"/>
        <v>1.4285714285714286</v>
      </c>
      <c r="AB1208" s="17">
        <f t="shared" si="137"/>
        <v>2.518344052903343</v>
      </c>
      <c r="AC1208" s="17" t="s">
        <v>17654</v>
      </c>
    </row>
    <row r="1209" spans="1:29" x14ac:dyDescent="0.25">
      <c r="A1209" t="s">
        <v>3339</v>
      </c>
      <c r="B1209" s="166" t="s">
        <v>6902</v>
      </c>
      <c r="C1209" t="s">
        <v>6903</v>
      </c>
      <c r="D1209" s="1">
        <v>45165</v>
      </c>
      <c r="E1209">
        <f t="shared" si="132"/>
        <v>70</v>
      </c>
      <c r="F1209" t="s">
        <v>6</v>
      </c>
      <c r="G1209">
        <v>740</v>
      </c>
      <c r="H1209">
        <f t="shared" si="131"/>
        <v>74</v>
      </c>
      <c r="I1209" t="s">
        <v>7</v>
      </c>
      <c r="J1209" t="s">
        <v>8</v>
      </c>
      <c r="K1209" t="s">
        <v>6904</v>
      </c>
      <c r="L1209" t="s">
        <v>8</v>
      </c>
      <c r="M1209" t="s">
        <v>6</v>
      </c>
      <c r="N1209" t="str">
        <f t="shared" si="133"/>
        <v>M</v>
      </c>
      <c r="O1209" t="s">
        <v>1485</v>
      </c>
      <c r="P1209" t="s">
        <v>1486</v>
      </c>
      <c r="Q1209" t="s">
        <v>221</v>
      </c>
      <c r="R1209">
        <v>4</v>
      </c>
      <c r="S1209">
        <f t="shared" si="134"/>
        <v>2019</v>
      </c>
      <c r="T1209" t="s">
        <v>12</v>
      </c>
      <c r="U1209">
        <v>0.999999999999998</v>
      </c>
      <c r="V1209" t="s">
        <v>3396</v>
      </c>
      <c r="W1209">
        <f>VLOOKUP(Q1209,'PBT Tag Rates'!$B$5:$E$44,4,FALSE)</f>
        <v>0.95971980899999998</v>
      </c>
      <c r="X1209">
        <v>1</v>
      </c>
      <c r="Y1209" s="14">
        <f>IFERROR(LOOKUP(H1209,{30,43,48,53,58,63,68,73,78,83,88,93,97},{42,47,52,57,62,67,72,77,82,87,92,99,100}),999)</f>
        <v>77</v>
      </c>
      <c r="Z1209" s="17">
        <f t="shared" si="135"/>
        <v>1.4285714285714286</v>
      </c>
      <c r="AA1209" s="17">
        <f t="shared" si="136"/>
        <v>1.4285714285714286</v>
      </c>
      <c r="AB1209" s="17">
        <f t="shared" si="137"/>
        <v>2.518344052903343</v>
      </c>
      <c r="AC1209" s="17" t="s">
        <v>17655</v>
      </c>
    </row>
    <row r="1210" spans="1:29" x14ac:dyDescent="0.25">
      <c r="A1210" t="s">
        <v>3339</v>
      </c>
      <c r="B1210" s="166" t="s">
        <v>6905</v>
      </c>
      <c r="C1210" t="s">
        <v>6906</v>
      </c>
      <c r="D1210" s="1">
        <v>45165</v>
      </c>
      <c r="E1210">
        <f t="shared" si="132"/>
        <v>70</v>
      </c>
      <c r="F1210" t="s">
        <v>14</v>
      </c>
      <c r="G1210">
        <v>780</v>
      </c>
      <c r="H1210">
        <f t="shared" si="131"/>
        <v>78</v>
      </c>
      <c r="I1210" t="s">
        <v>7</v>
      </c>
      <c r="J1210" t="s">
        <v>8</v>
      </c>
      <c r="K1210" t="s">
        <v>6907</v>
      </c>
      <c r="L1210" t="s">
        <v>8</v>
      </c>
      <c r="M1210" t="s">
        <v>14</v>
      </c>
      <c r="N1210" t="str">
        <f t="shared" si="133"/>
        <v>F</v>
      </c>
      <c r="O1210" t="s">
        <v>8</v>
      </c>
      <c r="P1210" t="s">
        <v>8</v>
      </c>
      <c r="Q1210" t="s">
        <v>11</v>
      </c>
      <c r="R1210" t="s">
        <v>8</v>
      </c>
      <c r="S1210" t="str">
        <f t="shared" si="134"/>
        <v>U</v>
      </c>
      <c r="T1210" t="s">
        <v>12</v>
      </c>
      <c r="U1210">
        <v>0.999999999999998</v>
      </c>
      <c r="V1210" t="s">
        <v>11</v>
      </c>
      <c r="W1210" t="e">
        <f>VLOOKUP(Q1210,'PBT Tag Rates'!$B$5:$E$44,4,FALSE)</f>
        <v>#N/A</v>
      </c>
      <c r="X1210">
        <v>1</v>
      </c>
      <c r="Y1210" s="14">
        <f>IFERROR(LOOKUP(H1210,{30,43,48,53,58,63,68,73,78,83,88,93,97},{42,47,52,57,62,67,72,77,82,87,92,99,100}),999)</f>
        <v>82</v>
      </c>
      <c r="Z1210" s="17">
        <f t="shared" si="135"/>
        <v>1.4285714285714286</v>
      </c>
      <c r="AA1210" s="17">
        <f t="shared" si="136"/>
        <v>1.4285714285714286</v>
      </c>
      <c r="AB1210" s="17">
        <f t="shared" si="137"/>
        <v>2.518344052903343</v>
      </c>
      <c r="AC1210" s="17" t="s">
        <v>17654</v>
      </c>
    </row>
    <row r="1211" spans="1:29" x14ac:dyDescent="0.25">
      <c r="A1211" t="s">
        <v>3339</v>
      </c>
      <c r="B1211" s="166" t="s">
        <v>6908</v>
      </c>
      <c r="C1211" t="s">
        <v>6909</v>
      </c>
      <c r="D1211" s="1">
        <v>45165</v>
      </c>
      <c r="E1211">
        <f t="shared" si="132"/>
        <v>70</v>
      </c>
      <c r="F1211" t="s">
        <v>14</v>
      </c>
      <c r="G1211">
        <v>740</v>
      </c>
      <c r="H1211">
        <f t="shared" si="131"/>
        <v>74</v>
      </c>
      <c r="I1211" t="s">
        <v>7</v>
      </c>
      <c r="J1211" t="s">
        <v>8</v>
      </c>
      <c r="K1211" t="s">
        <v>6910</v>
      </c>
      <c r="L1211" t="s">
        <v>8</v>
      </c>
      <c r="M1211" t="s">
        <v>14</v>
      </c>
      <c r="N1211" t="str">
        <f t="shared" si="133"/>
        <v>F</v>
      </c>
      <c r="O1211" t="s">
        <v>1866</v>
      </c>
      <c r="P1211" t="s">
        <v>1867</v>
      </c>
      <c r="Q1211" t="s">
        <v>221</v>
      </c>
      <c r="R1211">
        <v>4</v>
      </c>
      <c r="S1211">
        <f t="shared" si="134"/>
        <v>2019</v>
      </c>
      <c r="T1211" t="s">
        <v>12</v>
      </c>
      <c r="U1211">
        <v>1</v>
      </c>
      <c r="V1211" t="s">
        <v>3386</v>
      </c>
      <c r="W1211">
        <f>VLOOKUP(Q1211,'PBT Tag Rates'!$B$5:$E$44,4,FALSE)</f>
        <v>0.95971980899999998</v>
      </c>
      <c r="X1211">
        <v>1</v>
      </c>
      <c r="Y1211" s="14">
        <f>IFERROR(LOOKUP(H1211,{30,43,48,53,58,63,68,73,78,83,88,93,97},{42,47,52,57,62,67,72,77,82,87,92,99,100}),999)</f>
        <v>77</v>
      </c>
      <c r="Z1211" s="17">
        <f t="shared" si="135"/>
        <v>1.4285714285714286</v>
      </c>
      <c r="AA1211" s="17">
        <f t="shared" si="136"/>
        <v>1.4285714285714286</v>
      </c>
      <c r="AB1211" s="17">
        <f t="shared" si="137"/>
        <v>2.518344052903343</v>
      </c>
      <c r="AC1211" s="17" t="s">
        <v>17654</v>
      </c>
    </row>
    <row r="1212" spans="1:29" x14ac:dyDescent="0.25">
      <c r="A1212" t="s">
        <v>3339</v>
      </c>
      <c r="B1212" s="166" t="s">
        <v>6911</v>
      </c>
      <c r="C1212" t="s">
        <v>6912</v>
      </c>
      <c r="D1212" s="1">
        <v>45165</v>
      </c>
      <c r="E1212">
        <f t="shared" si="132"/>
        <v>70</v>
      </c>
      <c r="F1212" t="s">
        <v>14</v>
      </c>
      <c r="G1212">
        <v>750</v>
      </c>
      <c r="H1212">
        <f t="shared" si="131"/>
        <v>75</v>
      </c>
      <c r="I1212" t="s">
        <v>7</v>
      </c>
      <c r="J1212" t="s">
        <v>8</v>
      </c>
      <c r="K1212" t="s">
        <v>6913</v>
      </c>
      <c r="L1212" t="s">
        <v>8</v>
      </c>
      <c r="M1212" t="s">
        <v>14</v>
      </c>
      <c r="N1212" t="str">
        <f t="shared" si="133"/>
        <v>F</v>
      </c>
      <c r="O1212" t="s">
        <v>1286</v>
      </c>
      <c r="P1212" t="s">
        <v>1287</v>
      </c>
      <c r="Q1212" t="s">
        <v>221</v>
      </c>
      <c r="R1212">
        <v>4</v>
      </c>
      <c r="S1212">
        <f t="shared" si="134"/>
        <v>2019</v>
      </c>
      <c r="T1212" t="s">
        <v>12</v>
      </c>
      <c r="U1212">
        <v>1</v>
      </c>
      <c r="V1212" t="s">
        <v>3357</v>
      </c>
      <c r="W1212">
        <f>VLOOKUP(Q1212,'PBT Tag Rates'!$B$5:$E$44,4,FALSE)</f>
        <v>0.95971980899999998</v>
      </c>
      <c r="X1212">
        <v>1</v>
      </c>
      <c r="Y1212" s="14">
        <f>IFERROR(LOOKUP(H1212,{30,43,48,53,58,63,68,73,78,83,88,93,97},{42,47,52,57,62,67,72,77,82,87,92,99,100}),999)</f>
        <v>77</v>
      </c>
      <c r="Z1212" s="17">
        <f t="shared" si="135"/>
        <v>1.4285714285714286</v>
      </c>
      <c r="AA1212" s="17">
        <f t="shared" si="136"/>
        <v>1.4285714285714286</v>
      </c>
      <c r="AB1212" s="17">
        <f t="shared" si="137"/>
        <v>2.518344052903343</v>
      </c>
      <c r="AC1212" s="17" t="s">
        <v>17654</v>
      </c>
    </row>
    <row r="1213" spans="1:29" x14ac:dyDescent="0.25">
      <c r="A1213" t="s">
        <v>3339</v>
      </c>
      <c r="B1213" s="166" t="s">
        <v>6914</v>
      </c>
      <c r="C1213" t="s">
        <v>6915</v>
      </c>
      <c r="D1213" s="1">
        <v>45165</v>
      </c>
      <c r="E1213">
        <f t="shared" si="132"/>
        <v>70</v>
      </c>
      <c r="F1213" t="s">
        <v>14</v>
      </c>
      <c r="G1213">
        <v>820</v>
      </c>
      <c r="H1213">
        <f t="shared" si="131"/>
        <v>82</v>
      </c>
      <c r="I1213" t="s">
        <v>9</v>
      </c>
      <c r="J1213">
        <v>1</v>
      </c>
      <c r="K1213" t="s">
        <v>6916</v>
      </c>
      <c r="L1213" t="s">
        <v>8</v>
      </c>
      <c r="M1213" t="s">
        <v>14</v>
      </c>
      <c r="N1213" t="str">
        <f t="shared" si="133"/>
        <v>F</v>
      </c>
      <c r="O1213" t="s">
        <v>540</v>
      </c>
      <c r="P1213" t="s">
        <v>541</v>
      </c>
      <c r="Q1213" t="s">
        <v>13</v>
      </c>
      <c r="R1213">
        <v>5</v>
      </c>
      <c r="S1213">
        <f t="shared" si="134"/>
        <v>2018</v>
      </c>
      <c r="T1213" t="s">
        <v>12</v>
      </c>
      <c r="U1213">
        <v>1</v>
      </c>
      <c r="V1213" t="s">
        <v>3169</v>
      </c>
      <c r="W1213">
        <f>VLOOKUP(Q1213,'PBT Tag Rates'!$B$5:$E$44,4,FALSE)</f>
        <v>0.96828396500000002</v>
      </c>
      <c r="X1213">
        <v>1</v>
      </c>
      <c r="Y1213" s="14">
        <f>IFERROR(LOOKUP(H1213,{30,43,48,53,58,63,68,73,78,83,88,93,97},{42,47,52,57,62,67,72,77,82,87,92,99,100}),999)</f>
        <v>82</v>
      </c>
      <c r="Z1213" s="17">
        <f t="shared" si="135"/>
        <v>1.4285714285714286</v>
      </c>
      <c r="AA1213" s="17">
        <f t="shared" si="136"/>
        <v>1.4285714285714286</v>
      </c>
      <c r="AB1213" s="17">
        <f t="shared" si="137"/>
        <v>2.518344052903343</v>
      </c>
      <c r="AC1213" s="17" t="s">
        <v>17654</v>
      </c>
    </row>
    <row r="1214" spans="1:29" x14ac:dyDescent="0.25">
      <c r="A1214" t="s">
        <v>3339</v>
      </c>
      <c r="B1214" s="166" t="s">
        <v>6917</v>
      </c>
      <c r="C1214" t="s">
        <v>6918</v>
      </c>
      <c r="D1214" s="1">
        <v>45165</v>
      </c>
      <c r="E1214">
        <f t="shared" si="132"/>
        <v>70</v>
      </c>
      <c r="F1214" t="s">
        <v>6</v>
      </c>
      <c r="G1214">
        <v>710</v>
      </c>
      <c r="H1214">
        <f t="shared" si="131"/>
        <v>71</v>
      </c>
      <c r="I1214" t="s">
        <v>7</v>
      </c>
      <c r="J1214" t="s">
        <v>8</v>
      </c>
      <c r="K1214" t="s">
        <v>6919</v>
      </c>
      <c r="L1214" t="s">
        <v>8</v>
      </c>
      <c r="M1214" t="s">
        <v>6</v>
      </c>
      <c r="N1214" t="str">
        <f t="shared" si="133"/>
        <v>M</v>
      </c>
      <c r="O1214" t="s">
        <v>2695</v>
      </c>
      <c r="P1214" t="s">
        <v>2696</v>
      </c>
      <c r="Q1214" t="s">
        <v>221</v>
      </c>
      <c r="R1214">
        <v>4</v>
      </c>
      <c r="S1214">
        <f t="shared" si="134"/>
        <v>2019</v>
      </c>
      <c r="T1214" t="s">
        <v>12</v>
      </c>
      <c r="U1214">
        <v>1</v>
      </c>
      <c r="V1214" t="s">
        <v>3346</v>
      </c>
      <c r="W1214">
        <f>VLOOKUP(Q1214,'PBT Tag Rates'!$B$5:$E$44,4,FALSE)</f>
        <v>0.95971980899999998</v>
      </c>
      <c r="X1214">
        <v>1</v>
      </c>
      <c r="Y1214" s="14">
        <f>IFERROR(LOOKUP(H1214,{30,43,48,53,58,63,68,73,78,83,88,93,97},{42,47,52,57,62,67,72,77,82,87,92,99,100}),999)</f>
        <v>72</v>
      </c>
      <c r="Z1214" s="17">
        <f t="shared" si="135"/>
        <v>1.4285714285714286</v>
      </c>
      <c r="AA1214" s="17">
        <f t="shared" si="136"/>
        <v>1.4285714285714286</v>
      </c>
      <c r="AB1214" s="17">
        <f t="shared" si="137"/>
        <v>2.518344052903343</v>
      </c>
      <c r="AC1214" s="17" t="s">
        <v>17654</v>
      </c>
    </row>
    <row r="1215" spans="1:29" x14ac:dyDescent="0.25">
      <c r="A1215" t="s">
        <v>3339</v>
      </c>
      <c r="B1215" s="166" t="s">
        <v>6920</v>
      </c>
      <c r="C1215" t="s">
        <v>6921</v>
      </c>
      <c r="D1215" s="1">
        <v>45165</v>
      </c>
      <c r="E1215">
        <f t="shared" si="132"/>
        <v>70</v>
      </c>
      <c r="F1215" t="s">
        <v>14</v>
      </c>
      <c r="G1215">
        <v>730</v>
      </c>
      <c r="H1215">
        <f t="shared" si="131"/>
        <v>73</v>
      </c>
      <c r="I1215" t="s">
        <v>7</v>
      </c>
      <c r="J1215" t="s">
        <v>8</v>
      </c>
      <c r="K1215" t="s">
        <v>6922</v>
      </c>
      <c r="L1215" t="s">
        <v>8</v>
      </c>
      <c r="M1215" t="s">
        <v>14</v>
      </c>
      <c r="N1215" t="str">
        <f t="shared" si="133"/>
        <v>F</v>
      </c>
      <c r="O1215" t="s">
        <v>1823</v>
      </c>
      <c r="P1215" t="s">
        <v>1824</v>
      </c>
      <c r="Q1215" t="s">
        <v>221</v>
      </c>
      <c r="R1215">
        <v>4</v>
      </c>
      <c r="S1215">
        <f t="shared" si="134"/>
        <v>2019</v>
      </c>
      <c r="T1215" t="s">
        <v>12</v>
      </c>
      <c r="U1215">
        <v>0.99999999999999201</v>
      </c>
      <c r="V1215" t="s">
        <v>3386</v>
      </c>
      <c r="W1215">
        <f>VLOOKUP(Q1215,'PBT Tag Rates'!$B$5:$E$44,4,FALSE)</f>
        <v>0.95971980899999998</v>
      </c>
      <c r="X1215">
        <v>1</v>
      </c>
      <c r="Y1215" s="14">
        <f>IFERROR(LOOKUP(H1215,{30,43,48,53,58,63,68,73,78,83,88,93,97},{42,47,52,57,62,67,72,77,82,87,92,99,100}),999)</f>
        <v>77</v>
      </c>
      <c r="Z1215" s="17">
        <f t="shared" si="135"/>
        <v>1.4285714285714286</v>
      </c>
      <c r="AA1215" s="17">
        <f t="shared" si="136"/>
        <v>1.4285714285714286</v>
      </c>
      <c r="AB1215" s="17">
        <f t="shared" si="137"/>
        <v>2.518344052903343</v>
      </c>
      <c r="AC1215" s="17" t="s">
        <v>17654</v>
      </c>
    </row>
    <row r="1216" spans="1:29" x14ac:dyDescent="0.25">
      <c r="A1216" t="s">
        <v>3339</v>
      </c>
      <c r="B1216" s="166" t="s">
        <v>6923</v>
      </c>
      <c r="C1216" t="s">
        <v>6924</v>
      </c>
      <c r="D1216" s="1">
        <v>45165</v>
      </c>
      <c r="E1216">
        <f t="shared" si="132"/>
        <v>70</v>
      </c>
      <c r="F1216" t="s">
        <v>6</v>
      </c>
      <c r="G1216">
        <v>710</v>
      </c>
      <c r="H1216">
        <f t="shared" si="131"/>
        <v>71</v>
      </c>
      <c r="I1216" t="s">
        <v>7</v>
      </c>
      <c r="J1216" t="s">
        <v>8</v>
      </c>
      <c r="K1216" t="s">
        <v>6925</v>
      </c>
      <c r="L1216" t="s">
        <v>8</v>
      </c>
      <c r="M1216" t="s">
        <v>6</v>
      </c>
      <c r="N1216" t="str">
        <f t="shared" si="133"/>
        <v>M</v>
      </c>
      <c r="O1216" t="s">
        <v>2324</v>
      </c>
      <c r="P1216" t="s">
        <v>2325</v>
      </c>
      <c r="Q1216" t="s">
        <v>281</v>
      </c>
      <c r="R1216">
        <v>4</v>
      </c>
      <c r="S1216">
        <f t="shared" si="134"/>
        <v>2019</v>
      </c>
      <c r="T1216" t="s">
        <v>12</v>
      </c>
      <c r="U1216">
        <v>1</v>
      </c>
      <c r="V1216" t="s">
        <v>3169</v>
      </c>
      <c r="W1216">
        <f>VLOOKUP(Q1216,'PBT Tag Rates'!$B$5:$E$44,4,FALSE)</f>
        <v>0.99705232300000002</v>
      </c>
      <c r="X1216">
        <v>1</v>
      </c>
      <c r="Y1216" s="14">
        <f>IFERROR(LOOKUP(H1216,{30,43,48,53,58,63,68,73,78,83,88,93,97},{42,47,52,57,62,67,72,77,82,87,92,99,100}),999)</f>
        <v>72</v>
      </c>
      <c r="Z1216" s="17">
        <f t="shared" si="135"/>
        <v>1.4285714285714286</v>
      </c>
      <c r="AA1216" s="17">
        <f t="shared" si="136"/>
        <v>1.4285714285714286</v>
      </c>
      <c r="AB1216" s="17">
        <f t="shared" si="137"/>
        <v>2.518344052903343</v>
      </c>
      <c r="AC1216" s="17" t="s">
        <v>17654</v>
      </c>
    </row>
    <row r="1217" spans="1:29" x14ac:dyDescent="0.25">
      <c r="A1217" t="s">
        <v>3339</v>
      </c>
      <c r="B1217" s="166" t="s">
        <v>6926</v>
      </c>
      <c r="C1217" t="s">
        <v>6927</v>
      </c>
      <c r="D1217" s="1">
        <v>45165</v>
      </c>
      <c r="E1217">
        <f t="shared" si="132"/>
        <v>70</v>
      </c>
      <c r="F1217" t="s">
        <v>6</v>
      </c>
      <c r="G1217">
        <v>610</v>
      </c>
      <c r="H1217">
        <f t="shared" si="131"/>
        <v>61</v>
      </c>
      <c r="I1217" t="s">
        <v>7</v>
      </c>
      <c r="J1217" t="s">
        <v>8</v>
      </c>
      <c r="K1217" t="s">
        <v>8</v>
      </c>
      <c r="L1217" t="s">
        <v>8</v>
      </c>
      <c r="M1217" t="s">
        <v>6</v>
      </c>
      <c r="N1217" t="str">
        <f t="shared" si="133"/>
        <v>M</v>
      </c>
      <c r="O1217" t="s">
        <v>2463</v>
      </c>
      <c r="P1217" t="s">
        <v>2464</v>
      </c>
      <c r="Q1217" t="s">
        <v>918</v>
      </c>
      <c r="R1217">
        <v>3</v>
      </c>
      <c r="S1217">
        <f t="shared" si="134"/>
        <v>2020</v>
      </c>
      <c r="T1217" t="s">
        <v>12</v>
      </c>
      <c r="U1217">
        <v>1</v>
      </c>
      <c r="V1217" t="s">
        <v>3386</v>
      </c>
      <c r="W1217">
        <f>VLOOKUP(Q1217,'PBT Tag Rates'!$B$5:$E$44,4,FALSE)</f>
        <v>0.98961045999999997</v>
      </c>
      <c r="X1217">
        <v>1</v>
      </c>
      <c r="Y1217" s="14">
        <f>IFERROR(LOOKUP(H1217,{30,43,48,53,58,63,68,73,78,83,88,93,97},{42,47,52,57,62,67,72,77,82,87,92,99,100}),999)</f>
        <v>62</v>
      </c>
      <c r="Z1217" s="17">
        <f t="shared" si="135"/>
        <v>1.4285714285714286</v>
      </c>
      <c r="AA1217" s="17">
        <f t="shared" si="136"/>
        <v>1.4285714285714286</v>
      </c>
      <c r="AB1217" s="17">
        <f t="shared" si="137"/>
        <v>2.518344052903343</v>
      </c>
      <c r="AC1217" s="17" t="s">
        <v>17654</v>
      </c>
    </row>
    <row r="1218" spans="1:29" x14ac:dyDescent="0.25">
      <c r="A1218" t="s">
        <v>3339</v>
      </c>
      <c r="B1218" s="166" t="s">
        <v>6928</v>
      </c>
      <c r="C1218" t="s">
        <v>943</v>
      </c>
      <c r="D1218" s="1">
        <v>45165</v>
      </c>
      <c r="E1218">
        <f t="shared" si="132"/>
        <v>70</v>
      </c>
      <c r="F1218" t="s">
        <v>6</v>
      </c>
      <c r="G1218">
        <v>750</v>
      </c>
      <c r="H1218">
        <f t="shared" si="131"/>
        <v>75</v>
      </c>
      <c r="I1218" t="s">
        <v>7</v>
      </c>
      <c r="J1218" t="s">
        <v>8</v>
      </c>
      <c r="K1218" t="s">
        <v>6929</v>
      </c>
      <c r="L1218" t="s">
        <v>8</v>
      </c>
      <c r="M1218" t="s">
        <v>6</v>
      </c>
      <c r="N1218" t="str">
        <f t="shared" si="133"/>
        <v>M</v>
      </c>
      <c r="O1218" t="s">
        <v>8</v>
      </c>
      <c r="P1218" t="s">
        <v>8</v>
      </c>
      <c r="Q1218" t="s">
        <v>11</v>
      </c>
      <c r="R1218" t="s">
        <v>8</v>
      </c>
      <c r="S1218" t="str">
        <f t="shared" si="134"/>
        <v>U</v>
      </c>
      <c r="T1218" t="s">
        <v>12</v>
      </c>
      <c r="U1218">
        <v>1</v>
      </c>
      <c r="V1218" t="s">
        <v>11</v>
      </c>
      <c r="W1218" t="e">
        <f>VLOOKUP(Q1218,'PBT Tag Rates'!$B$5:$E$44,4,FALSE)</f>
        <v>#N/A</v>
      </c>
      <c r="X1218">
        <v>1</v>
      </c>
      <c r="Y1218" s="14">
        <f>IFERROR(LOOKUP(H1218,{30,43,48,53,58,63,68,73,78,83,88,93,97},{42,47,52,57,62,67,72,77,82,87,92,99,100}),999)</f>
        <v>77</v>
      </c>
      <c r="Z1218" s="17">
        <f t="shared" si="135"/>
        <v>1.4285714285714286</v>
      </c>
      <c r="AA1218" s="17">
        <f t="shared" si="136"/>
        <v>1.4285714285714286</v>
      </c>
      <c r="AB1218" s="17">
        <f t="shared" si="137"/>
        <v>2.518344052903343</v>
      </c>
      <c r="AC1218" s="17" t="s">
        <v>17654</v>
      </c>
    </row>
    <row r="1219" spans="1:29" x14ac:dyDescent="0.25">
      <c r="A1219" t="s">
        <v>3339</v>
      </c>
      <c r="B1219" s="166" t="s">
        <v>6930</v>
      </c>
      <c r="C1219" t="s">
        <v>6931</v>
      </c>
      <c r="D1219" s="1">
        <v>45165</v>
      </c>
      <c r="E1219">
        <f t="shared" si="132"/>
        <v>70</v>
      </c>
      <c r="F1219" t="s">
        <v>14</v>
      </c>
      <c r="G1219">
        <v>830</v>
      </c>
      <c r="H1219">
        <f t="shared" si="131"/>
        <v>83</v>
      </c>
      <c r="I1219" t="s">
        <v>7</v>
      </c>
      <c r="J1219" t="s">
        <v>8</v>
      </c>
      <c r="K1219" t="s">
        <v>6932</v>
      </c>
      <c r="L1219" t="s">
        <v>8</v>
      </c>
      <c r="M1219" t="s">
        <v>14</v>
      </c>
      <c r="N1219" t="str">
        <f t="shared" si="133"/>
        <v>F</v>
      </c>
      <c r="O1219" t="s">
        <v>8</v>
      </c>
      <c r="P1219" t="s">
        <v>8</v>
      </c>
      <c r="Q1219" t="s">
        <v>11</v>
      </c>
      <c r="R1219" t="s">
        <v>8</v>
      </c>
      <c r="S1219" t="str">
        <f t="shared" si="134"/>
        <v>U</v>
      </c>
      <c r="T1219" t="s">
        <v>12</v>
      </c>
      <c r="U1219">
        <v>0.999999999999994</v>
      </c>
      <c r="V1219" t="s">
        <v>11</v>
      </c>
      <c r="W1219" t="e">
        <f>VLOOKUP(Q1219,'PBT Tag Rates'!$B$5:$E$44,4,FALSE)</f>
        <v>#N/A</v>
      </c>
      <c r="X1219">
        <v>1</v>
      </c>
      <c r="Y1219" s="14">
        <f>IFERROR(LOOKUP(H1219,{30,43,48,53,58,63,68,73,78,83,88,93,97},{42,47,52,57,62,67,72,77,82,87,92,99,100}),999)</f>
        <v>87</v>
      </c>
      <c r="Z1219" s="17">
        <f t="shared" si="135"/>
        <v>1.4285714285714286</v>
      </c>
      <c r="AA1219" s="17">
        <f t="shared" si="136"/>
        <v>1.4285714285714286</v>
      </c>
      <c r="AB1219" s="17">
        <f t="shared" si="137"/>
        <v>2.518344052903343</v>
      </c>
      <c r="AC1219" s="17" t="s">
        <v>17654</v>
      </c>
    </row>
    <row r="1220" spans="1:29" x14ac:dyDescent="0.25">
      <c r="A1220" t="s">
        <v>3339</v>
      </c>
      <c r="B1220" s="166" t="s">
        <v>6933</v>
      </c>
      <c r="C1220" t="s">
        <v>6934</v>
      </c>
      <c r="D1220" s="1">
        <v>45165</v>
      </c>
      <c r="E1220">
        <f t="shared" si="132"/>
        <v>70</v>
      </c>
      <c r="F1220" t="s">
        <v>14</v>
      </c>
      <c r="G1220">
        <v>700</v>
      </c>
      <c r="H1220">
        <f t="shared" si="131"/>
        <v>70</v>
      </c>
      <c r="I1220" t="s">
        <v>7</v>
      </c>
      <c r="J1220" t="s">
        <v>8</v>
      </c>
      <c r="K1220" t="s">
        <v>6935</v>
      </c>
      <c r="L1220" t="s">
        <v>8</v>
      </c>
      <c r="M1220" t="s">
        <v>14</v>
      </c>
      <c r="N1220" t="str">
        <f t="shared" si="133"/>
        <v>F</v>
      </c>
      <c r="O1220" t="s">
        <v>953</v>
      </c>
      <c r="P1220" t="s">
        <v>954</v>
      </c>
      <c r="Q1220" t="s">
        <v>221</v>
      </c>
      <c r="R1220">
        <v>4</v>
      </c>
      <c r="S1220">
        <f t="shared" si="134"/>
        <v>2019</v>
      </c>
      <c r="T1220" t="s">
        <v>12</v>
      </c>
      <c r="U1220">
        <v>0.999999999999998</v>
      </c>
      <c r="V1220" t="s">
        <v>3396</v>
      </c>
      <c r="W1220">
        <f>VLOOKUP(Q1220,'PBT Tag Rates'!$B$5:$E$44,4,FALSE)</f>
        <v>0.95971980899999998</v>
      </c>
      <c r="X1220">
        <v>1</v>
      </c>
      <c r="Y1220" s="14">
        <f>IFERROR(LOOKUP(H1220,{30,43,48,53,58,63,68,73,78,83,88,93,97},{42,47,52,57,62,67,72,77,82,87,92,99,100}),999)</f>
        <v>72</v>
      </c>
      <c r="Z1220" s="17">
        <f t="shared" si="135"/>
        <v>1.4285714285714286</v>
      </c>
      <c r="AA1220" s="17">
        <f t="shared" si="136"/>
        <v>1.4285714285714286</v>
      </c>
      <c r="AB1220" s="17">
        <f t="shared" si="137"/>
        <v>2.518344052903343</v>
      </c>
      <c r="AC1220" s="17" t="s">
        <v>17655</v>
      </c>
    </row>
    <row r="1221" spans="1:29" x14ac:dyDescent="0.25">
      <c r="A1221" t="s">
        <v>3339</v>
      </c>
      <c r="B1221" s="166" t="s">
        <v>6936</v>
      </c>
      <c r="C1221" t="s">
        <v>6937</v>
      </c>
      <c r="D1221" s="1">
        <v>45165</v>
      </c>
      <c r="E1221">
        <f t="shared" si="132"/>
        <v>70</v>
      </c>
      <c r="F1221" t="s">
        <v>14</v>
      </c>
      <c r="G1221">
        <v>800</v>
      </c>
      <c r="H1221">
        <f t="shared" si="131"/>
        <v>80</v>
      </c>
      <c r="I1221" t="s">
        <v>9</v>
      </c>
      <c r="J1221">
        <v>1</v>
      </c>
      <c r="K1221" t="s">
        <v>6938</v>
      </c>
      <c r="L1221" t="s">
        <v>8</v>
      </c>
      <c r="M1221" t="s">
        <v>14</v>
      </c>
      <c r="N1221" t="str">
        <f t="shared" si="133"/>
        <v>F</v>
      </c>
      <c r="O1221" t="s">
        <v>994</v>
      </c>
      <c r="P1221" t="s">
        <v>995</v>
      </c>
      <c r="Q1221" t="s">
        <v>221</v>
      </c>
      <c r="R1221">
        <v>4</v>
      </c>
      <c r="S1221">
        <f t="shared" si="134"/>
        <v>2019</v>
      </c>
      <c r="T1221" t="s">
        <v>12</v>
      </c>
      <c r="U1221">
        <v>1</v>
      </c>
      <c r="V1221" t="s">
        <v>3346</v>
      </c>
      <c r="W1221">
        <f>VLOOKUP(Q1221,'PBT Tag Rates'!$B$5:$E$44,4,FALSE)</f>
        <v>0.95971980899999998</v>
      </c>
      <c r="X1221">
        <v>1</v>
      </c>
      <c r="Y1221" s="14">
        <f>IFERROR(LOOKUP(H1221,{30,43,48,53,58,63,68,73,78,83,88,93,97},{42,47,52,57,62,67,72,77,82,87,92,99,100}),999)</f>
        <v>82</v>
      </c>
      <c r="Z1221" s="17">
        <f t="shared" si="135"/>
        <v>1.4285714285714286</v>
      </c>
      <c r="AA1221" s="17">
        <f t="shared" si="136"/>
        <v>1.4285714285714286</v>
      </c>
      <c r="AB1221" s="17">
        <f t="shared" si="137"/>
        <v>2.518344052903343</v>
      </c>
      <c r="AC1221" s="17" t="s">
        <v>17654</v>
      </c>
    </row>
    <row r="1222" spans="1:29" x14ac:dyDescent="0.25">
      <c r="A1222" t="s">
        <v>3339</v>
      </c>
      <c r="B1222" s="166" t="s">
        <v>6939</v>
      </c>
      <c r="C1222" t="s">
        <v>6940</v>
      </c>
      <c r="D1222" s="1">
        <v>45165</v>
      </c>
      <c r="E1222">
        <f t="shared" si="132"/>
        <v>70</v>
      </c>
      <c r="F1222" t="s">
        <v>14</v>
      </c>
      <c r="G1222">
        <v>750</v>
      </c>
      <c r="H1222">
        <f t="shared" si="131"/>
        <v>75</v>
      </c>
      <c r="I1222" t="s">
        <v>7</v>
      </c>
      <c r="J1222" t="s">
        <v>8</v>
      </c>
      <c r="K1222" t="s">
        <v>6941</v>
      </c>
      <c r="L1222" t="s">
        <v>49</v>
      </c>
      <c r="M1222" t="s">
        <v>759</v>
      </c>
      <c r="N1222" t="str">
        <f t="shared" si="133"/>
        <v>F</v>
      </c>
      <c r="O1222" t="s">
        <v>1943</v>
      </c>
      <c r="P1222" t="s">
        <v>1943</v>
      </c>
      <c r="Q1222" t="s">
        <v>1943</v>
      </c>
      <c r="R1222" t="s">
        <v>8</v>
      </c>
      <c r="S1222" t="str">
        <f t="shared" si="134"/>
        <v>U</v>
      </c>
      <c r="T1222" t="s">
        <v>8</v>
      </c>
      <c r="U1222" t="s">
        <v>8</v>
      </c>
      <c r="V1222" t="s">
        <v>1943</v>
      </c>
      <c r="W1222" t="e">
        <f>VLOOKUP(Q1222,'PBT Tag Rates'!$B$5:$E$44,4,FALSE)</f>
        <v>#N/A</v>
      </c>
      <c r="X1222">
        <v>1</v>
      </c>
      <c r="Y1222" s="14">
        <f>IFERROR(LOOKUP(H1222,{30,43,48,53,58,63,68,73,78,83,88,93,97},{42,47,52,57,62,67,72,77,82,87,92,99,100}),999)</f>
        <v>77</v>
      </c>
      <c r="Z1222" s="17">
        <f t="shared" si="135"/>
        <v>1.4285714285714286</v>
      </c>
      <c r="AA1222" s="17">
        <f t="shared" si="136"/>
        <v>1.4285714285714286</v>
      </c>
      <c r="AB1222" s="17">
        <f t="shared" si="137"/>
        <v>2.518344052903343</v>
      </c>
      <c r="AC1222" s="17" t="s">
        <v>17654</v>
      </c>
    </row>
    <row r="1223" spans="1:29" x14ac:dyDescent="0.25">
      <c r="A1223" t="s">
        <v>3339</v>
      </c>
      <c r="B1223" s="166" t="s">
        <v>6942</v>
      </c>
      <c r="C1223" t="s">
        <v>6943</v>
      </c>
      <c r="D1223" s="1">
        <v>45165</v>
      </c>
      <c r="E1223">
        <f t="shared" si="132"/>
        <v>70</v>
      </c>
      <c r="F1223" t="s">
        <v>6</v>
      </c>
      <c r="G1223">
        <v>820</v>
      </c>
      <c r="H1223">
        <f t="shared" si="131"/>
        <v>82</v>
      </c>
      <c r="I1223" t="s">
        <v>9</v>
      </c>
      <c r="J1223">
        <v>1</v>
      </c>
      <c r="K1223" t="s">
        <v>6944</v>
      </c>
      <c r="L1223" t="s">
        <v>8</v>
      </c>
      <c r="M1223" t="s">
        <v>6</v>
      </c>
      <c r="N1223" t="str">
        <f t="shared" si="133"/>
        <v>M</v>
      </c>
      <c r="O1223" t="s">
        <v>1736</v>
      </c>
      <c r="P1223" t="s">
        <v>1737</v>
      </c>
      <c r="Q1223" t="s">
        <v>221</v>
      </c>
      <c r="R1223">
        <v>4</v>
      </c>
      <c r="S1223">
        <f t="shared" si="134"/>
        <v>2019</v>
      </c>
      <c r="T1223" t="s">
        <v>12</v>
      </c>
      <c r="U1223">
        <v>1</v>
      </c>
      <c r="V1223" t="s">
        <v>3363</v>
      </c>
      <c r="W1223">
        <f>VLOOKUP(Q1223,'PBT Tag Rates'!$B$5:$E$44,4,FALSE)</f>
        <v>0.95971980899999998</v>
      </c>
      <c r="X1223">
        <v>1</v>
      </c>
      <c r="Y1223" s="14">
        <f>IFERROR(LOOKUP(H1223,{30,43,48,53,58,63,68,73,78,83,88,93,97},{42,47,52,57,62,67,72,77,82,87,92,99,100}),999)</f>
        <v>82</v>
      </c>
      <c r="Z1223" s="17">
        <f t="shared" si="135"/>
        <v>1.4285714285714286</v>
      </c>
      <c r="AA1223" s="17">
        <f t="shared" si="136"/>
        <v>1.4285714285714286</v>
      </c>
      <c r="AB1223" s="17">
        <f t="shared" si="137"/>
        <v>2.518344052903343</v>
      </c>
      <c r="AC1223" s="17" t="s">
        <v>17654</v>
      </c>
    </row>
    <row r="1224" spans="1:29" x14ac:dyDescent="0.25">
      <c r="A1224" t="s">
        <v>3339</v>
      </c>
      <c r="B1224" s="166" t="s">
        <v>6945</v>
      </c>
      <c r="C1224" t="s">
        <v>6946</v>
      </c>
      <c r="D1224" s="1">
        <v>45165</v>
      </c>
      <c r="E1224">
        <f t="shared" si="132"/>
        <v>70</v>
      </c>
      <c r="F1224" t="s">
        <v>14</v>
      </c>
      <c r="G1224">
        <v>780</v>
      </c>
      <c r="H1224">
        <f t="shared" si="131"/>
        <v>78</v>
      </c>
      <c r="I1224" t="s">
        <v>7</v>
      </c>
      <c r="J1224" t="s">
        <v>8</v>
      </c>
      <c r="K1224" t="s">
        <v>6947</v>
      </c>
      <c r="L1224" t="s">
        <v>8</v>
      </c>
      <c r="M1224" t="s">
        <v>6</v>
      </c>
      <c r="N1224" t="str">
        <f t="shared" si="133"/>
        <v>M</v>
      </c>
      <c r="O1224" t="s">
        <v>8</v>
      </c>
      <c r="P1224" t="s">
        <v>8</v>
      </c>
      <c r="Q1224" t="s">
        <v>11</v>
      </c>
      <c r="R1224" t="s">
        <v>8</v>
      </c>
      <c r="S1224" t="str">
        <f t="shared" si="134"/>
        <v>U</v>
      </c>
      <c r="T1224" t="s">
        <v>12</v>
      </c>
      <c r="U1224">
        <v>1</v>
      </c>
      <c r="V1224" t="s">
        <v>11</v>
      </c>
      <c r="W1224" t="e">
        <f>VLOOKUP(Q1224,'PBT Tag Rates'!$B$5:$E$44,4,FALSE)</f>
        <v>#N/A</v>
      </c>
      <c r="X1224">
        <v>1</v>
      </c>
      <c r="Y1224" s="14">
        <f>IFERROR(LOOKUP(H1224,{30,43,48,53,58,63,68,73,78,83,88,93,97},{42,47,52,57,62,67,72,77,82,87,92,99,100}),999)</f>
        <v>82</v>
      </c>
      <c r="Z1224" s="17">
        <f t="shared" si="135"/>
        <v>1.4285714285714286</v>
      </c>
      <c r="AA1224" s="17">
        <f t="shared" si="136"/>
        <v>1.4285714285714286</v>
      </c>
      <c r="AB1224" s="17">
        <f t="shared" si="137"/>
        <v>2.518344052903343</v>
      </c>
      <c r="AC1224" s="17" t="s">
        <v>17654</v>
      </c>
    </row>
    <row r="1225" spans="1:29" x14ac:dyDescent="0.25">
      <c r="A1225" t="s">
        <v>3339</v>
      </c>
      <c r="B1225" s="166" t="s">
        <v>6948</v>
      </c>
      <c r="C1225" t="s">
        <v>6949</v>
      </c>
      <c r="D1225" s="1">
        <v>45165</v>
      </c>
      <c r="E1225">
        <f t="shared" si="132"/>
        <v>70</v>
      </c>
      <c r="F1225" t="s">
        <v>14</v>
      </c>
      <c r="G1225">
        <v>810</v>
      </c>
      <c r="H1225">
        <f t="shared" si="131"/>
        <v>81</v>
      </c>
      <c r="I1225" t="s">
        <v>7</v>
      </c>
      <c r="J1225" t="s">
        <v>8</v>
      </c>
      <c r="K1225" t="s">
        <v>6950</v>
      </c>
      <c r="L1225" t="s">
        <v>8</v>
      </c>
      <c r="M1225" t="s">
        <v>14</v>
      </c>
      <c r="N1225" t="str">
        <f t="shared" si="133"/>
        <v>F</v>
      </c>
      <c r="O1225" t="s">
        <v>1557</v>
      </c>
      <c r="P1225" t="s">
        <v>1558</v>
      </c>
      <c r="Q1225" t="s">
        <v>221</v>
      </c>
      <c r="R1225">
        <v>4</v>
      </c>
      <c r="S1225">
        <f t="shared" si="134"/>
        <v>2019</v>
      </c>
      <c r="T1225" t="s">
        <v>12</v>
      </c>
      <c r="U1225">
        <v>0.999999999999999</v>
      </c>
      <c r="V1225" t="s">
        <v>3357</v>
      </c>
      <c r="W1225">
        <f>VLOOKUP(Q1225,'PBT Tag Rates'!$B$5:$E$44,4,FALSE)</f>
        <v>0.95971980899999998</v>
      </c>
      <c r="X1225">
        <v>1</v>
      </c>
      <c r="Y1225" s="14">
        <f>IFERROR(LOOKUP(H1225,{30,43,48,53,58,63,68,73,78,83,88,93,97},{42,47,52,57,62,67,72,77,82,87,92,99,100}),999)</f>
        <v>82</v>
      </c>
      <c r="Z1225" s="17">
        <f t="shared" si="135"/>
        <v>1.4285714285714286</v>
      </c>
      <c r="AA1225" s="17">
        <f t="shared" si="136"/>
        <v>1.4285714285714286</v>
      </c>
      <c r="AB1225" s="17">
        <f t="shared" si="137"/>
        <v>2.518344052903343</v>
      </c>
      <c r="AC1225" s="17" t="s">
        <v>17654</v>
      </c>
    </row>
    <row r="1226" spans="1:29" x14ac:dyDescent="0.25">
      <c r="A1226" t="s">
        <v>3339</v>
      </c>
      <c r="B1226" s="166" t="s">
        <v>6951</v>
      </c>
      <c r="C1226" t="s">
        <v>944</v>
      </c>
      <c r="D1226" s="1">
        <v>45165</v>
      </c>
      <c r="E1226">
        <f t="shared" si="132"/>
        <v>70</v>
      </c>
      <c r="F1226" t="s">
        <v>14</v>
      </c>
      <c r="G1226">
        <v>740</v>
      </c>
      <c r="H1226">
        <f t="shared" si="131"/>
        <v>74</v>
      </c>
      <c r="I1226" t="s">
        <v>7</v>
      </c>
      <c r="J1226" t="s">
        <v>8</v>
      </c>
      <c r="K1226" t="s">
        <v>6952</v>
      </c>
      <c r="L1226" t="s">
        <v>8</v>
      </c>
      <c r="M1226" t="s">
        <v>14</v>
      </c>
      <c r="N1226" t="str">
        <f t="shared" si="133"/>
        <v>F</v>
      </c>
      <c r="O1226" t="s">
        <v>1790</v>
      </c>
      <c r="P1226" t="s">
        <v>1791</v>
      </c>
      <c r="Q1226" t="s">
        <v>221</v>
      </c>
      <c r="R1226">
        <v>4</v>
      </c>
      <c r="S1226">
        <f t="shared" si="134"/>
        <v>2019</v>
      </c>
      <c r="T1226" t="s">
        <v>12</v>
      </c>
      <c r="U1226">
        <v>1</v>
      </c>
      <c r="V1226" t="s">
        <v>3346</v>
      </c>
      <c r="W1226">
        <f>VLOOKUP(Q1226,'PBT Tag Rates'!$B$5:$E$44,4,FALSE)</f>
        <v>0.95971980899999998</v>
      </c>
      <c r="X1226">
        <v>1</v>
      </c>
      <c r="Y1226" s="14">
        <f>IFERROR(LOOKUP(H1226,{30,43,48,53,58,63,68,73,78,83,88,93,97},{42,47,52,57,62,67,72,77,82,87,92,99,100}),999)</f>
        <v>77</v>
      </c>
      <c r="Z1226" s="17">
        <f t="shared" si="135"/>
        <v>1.4285714285714286</v>
      </c>
      <c r="AA1226" s="17">
        <f t="shared" si="136"/>
        <v>1.4285714285714286</v>
      </c>
      <c r="AB1226" s="17">
        <f t="shared" si="137"/>
        <v>2.518344052903343</v>
      </c>
      <c r="AC1226" s="17" t="s">
        <v>17654</v>
      </c>
    </row>
    <row r="1227" spans="1:29" x14ac:dyDescent="0.25">
      <c r="A1227" t="s">
        <v>3339</v>
      </c>
      <c r="B1227" s="166" t="s">
        <v>6953</v>
      </c>
      <c r="C1227" t="s">
        <v>6954</v>
      </c>
      <c r="D1227" s="1">
        <v>45165</v>
      </c>
      <c r="E1227">
        <f t="shared" si="132"/>
        <v>70</v>
      </c>
      <c r="F1227" t="s">
        <v>6</v>
      </c>
      <c r="G1227">
        <v>460</v>
      </c>
      <c r="H1227">
        <f t="shared" si="131"/>
        <v>46</v>
      </c>
      <c r="I1227" t="s">
        <v>7</v>
      </c>
      <c r="J1227" t="s">
        <v>8</v>
      </c>
      <c r="K1227" t="s">
        <v>8</v>
      </c>
      <c r="L1227" t="s">
        <v>8</v>
      </c>
      <c r="M1227" t="s">
        <v>6</v>
      </c>
      <c r="N1227" t="str">
        <f t="shared" si="133"/>
        <v>M</v>
      </c>
      <c r="O1227" t="s">
        <v>6955</v>
      </c>
      <c r="P1227" t="s">
        <v>6956</v>
      </c>
      <c r="Q1227" t="s">
        <v>3820</v>
      </c>
      <c r="R1227">
        <v>2</v>
      </c>
      <c r="S1227">
        <f t="shared" si="134"/>
        <v>2021</v>
      </c>
      <c r="T1227" t="s">
        <v>12</v>
      </c>
      <c r="U1227">
        <v>0.999999999999997</v>
      </c>
      <c r="V1227" t="s">
        <v>3346</v>
      </c>
      <c r="W1227">
        <f>VLOOKUP(Q1227,'PBT Tag Rates'!$B$5:$E$44,4,FALSE)</f>
        <v>0.98140000000000005</v>
      </c>
      <c r="X1227">
        <v>1</v>
      </c>
      <c r="Y1227" s="14">
        <f>IFERROR(LOOKUP(H1227,{30,43,48,53,58,63,68,73,78,83,88,93,97},{42,47,52,57,62,67,72,77,82,87,92,99,100}),999)</f>
        <v>47</v>
      </c>
      <c r="Z1227" s="17">
        <f t="shared" si="135"/>
        <v>1.4285714285714286</v>
      </c>
      <c r="AA1227" s="17">
        <f t="shared" si="136"/>
        <v>1.4285714285714286</v>
      </c>
      <c r="AB1227" s="17">
        <f t="shared" si="137"/>
        <v>2.518344052903343</v>
      </c>
      <c r="AC1227" s="17" t="s">
        <v>17654</v>
      </c>
    </row>
    <row r="1228" spans="1:29" x14ac:dyDescent="0.25">
      <c r="A1228" t="s">
        <v>3339</v>
      </c>
      <c r="B1228" s="166" t="s">
        <v>6957</v>
      </c>
      <c r="C1228" t="s">
        <v>6958</v>
      </c>
      <c r="D1228" s="1">
        <v>45165</v>
      </c>
      <c r="E1228">
        <f t="shared" si="132"/>
        <v>70</v>
      </c>
      <c r="F1228" t="s">
        <v>14</v>
      </c>
      <c r="G1228">
        <v>770</v>
      </c>
      <c r="H1228">
        <f t="shared" si="131"/>
        <v>77</v>
      </c>
      <c r="I1228" t="s">
        <v>7</v>
      </c>
      <c r="J1228" t="s">
        <v>8</v>
      </c>
      <c r="K1228" t="s">
        <v>6959</v>
      </c>
      <c r="L1228" t="s">
        <v>8</v>
      </c>
      <c r="M1228" t="s">
        <v>14</v>
      </c>
      <c r="N1228" t="str">
        <f t="shared" si="133"/>
        <v>F</v>
      </c>
      <c r="O1228" t="s">
        <v>8</v>
      </c>
      <c r="P1228" t="s">
        <v>8</v>
      </c>
      <c r="Q1228" t="s">
        <v>11</v>
      </c>
      <c r="R1228" t="s">
        <v>8</v>
      </c>
      <c r="S1228" t="str">
        <f t="shared" si="134"/>
        <v>U</v>
      </c>
      <c r="T1228" t="s">
        <v>12</v>
      </c>
      <c r="U1228">
        <v>0.999999999999997</v>
      </c>
      <c r="V1228" t="s">
        <v>11</v>
      </c>
      <c r="W1228" t="e">
        <f>VLOOKUP(Q1228,'PBT Tag Rates'!$B$5:$E$44,4,FALSE)</f>
        <v>#N/A</v>
      </c>
      <c r="X1228">
        <v>1</v>
      </c>
      <c r="Y1228" s="14">
        <f>IFERROR(LOOKUP(H1228,{30,43,48,53,58,63,68,73,78,83,88,93,97},{42,47,52,57,62,67,72,77,82,87,92,99,100}),999)</f>
        <v>77</v>
      </c>
      <c r="Z1228" s="17">
        <f t="shared" si="135"/>
        <v>1.4285714285714286</v>
      </c>
      <c r="AA1228" s="17">
        <f t="shared" si="136"/>
        <v>1.4285714285714286</v>
      </c>
      <c r="AB1228" s="17">
        <f t="shared" si="137"/>
        <v>2.518344052903343</v>
      </c>
      <c r="AC1228" s="17" t="s">
        <v>17654</v>
      </c>
    </row>
    <row r="1229" spans="1:29" x14ac:dyDescent="0.25">
      <c r="A1229" t="s">
        <v>3339</v>
      </c>
      <c r="B1229" s="166" t="s">
        <v>6960</v>
      </c>
      <c r="C1229" t="s">
        <v>6961</v>
      </c>
      <c r="D1229" s="1">
        <v>45165</v>
      </c>
      <c r="E1229">
        <f t="shared" si="132"/>
        <v>70</v>
      </c>
      <c r="F1229" t="s">
        <v>14</v>
      </c>
      <c r="G1229">
        <v>780</v>
      </c>
      <c r="H1229">
        <f t="shared" si="131"/>
        <v>78</v>
      </c>
      <c r="I1229" t="s">
        <v>7</v>
      </c>
      <c r="J1229" t="s">
        <v>8</v>
      </c>
      <c r="K1229" t="s">
        <v>6962</v>
      </c>
      <c r="L1229" t="s">
        <v>8</v>
      </c>
      <c r="M1229" t="s">
        <v>6</v>
      </c>
      <c r="N1229" t="str">
        <f t="shared" si="133"/>
        <v>M</v>
      </c>
      <c r="O1229" t="s">
        <v>8</v>
      </c>
      <c r="P1229" t="s">
        <v>8</v>
      </c>
      <c r="Q1229" t="s">
        <v>11</v>
      </c>
      <c r="R1229" t="s">
        <v>8</v>
      </c>
      <c r="S1229" t="str">
        <f t="shared" si="134"/>
        <v>U</v>
      </c>
      <c r="T1229" t="s">
        <v>12</v>
      </c>
      <c r="U1229">
        <v>1</v>
      </c>
      <c r="V1229" t="s">
        <v>11</v>
      </c>
      <c r="W1229" t="e">
        <f>VLOOKUP(Q1229,'PBT Tag Rates'!$B$5:$E$44,4,FALSE)</f>
        <v>#N/A</v>
      </c>
      <c r="X1229">
        <v>1</v>
      </c>
      <c r="Y1229" s="14">
        <f>IFERROR(LOOKUP(H1229,{30,43,48,53,58,63,68,73,78,83,88,93,97},{42,47,52,57,62,67,72,77,82,87,92,99,100}),999)</f>
        <v>82</v>
      </c>
      <c r="Z1229" s="17">
        <f t="shared" si="135"/>
        <v>1.4285714285714286</v>
      </c>
      <c r="AA1229" s="17">
        <f t="shared" si="136"/>
        <v>1.4285714285714286</v>
      </c>
      <c r="AB1229" s="17">
        <f t="shared" si="137"/>
        <v>2.518344052903343</v>
      </c>
      <c r="AC1229" s="17" t="s">
        <v>17654</v>
      </c>
    </row>
    <row r="1230" spans="1:29" x14ac:dyDescent="0.25">
      <c r="A1230" t="s">
        <v>3339</v>
      </c>
      <c r="B1230" s="166" t="s">
        <v>6963</v>
      </c>
      <c r="C1230" t="s">
        <v>6964</v>
      </c>
      <c r="D1230" s="1">
        <v>45165</v>
      </c>
      <c r="E1230">
        <f t="shared" si="132"/>
        <v>70</v>
      </c>
      <c r="F1230" t="s">
        <v>14</v>
      </c>
      <c r="G1230">
        <v>780</v>
      </c>
      <c r="H1230">
        <f t="shared" si="131"/>
        <v>78</v>
      </c>
      <c r="I1230" t="s">
        <v>7</v>
      </c>
      <c r="J1230" t="s">
        <v>8</v>
      </c>
      <c r="K1230" t="s">
        <v>6965</v>
      </c>
      <c r="L1230" t="s">
        <v>8</v>
      </c>
      <c r="M1230" t="s">
        <v>14</v>
      </c>
      <c r="N1230" t="str">
        <f t="shared" si="133"/>
        <v>F</v>
      </c>
      <c r="O1230" t="s">
        <v>311</v>
      </c>
      <c r="P1230" t="s">
        <v>312</v>
      </c>
      <c r="Q1230" t="s">
        <v>221</v>
      </c>
      <c r="R1230">
        <v>4</v>
      </c>
      <c r="S1230">
        <f t="shared" si="134"/>
        <v>2019</v>
      </c>
      <c r="T1230" t="s">
        <v>12</v>
      </c>
      <c r="U1230">
        <v>0.999999999999999</v>
      </c>
      <c r="V1230" t="s">
        <v>3386</v>
      </c>
      <c r="W1230">
        <f>VLOOKUP(Q1230,'PBT Tag Rates'!$B$5:$E$44,4,FALSE)</f>
        <v>0.95971980899999998</v>
      </c>
      <c r="X1230">
        <v>1</v>
      </c>
      <c r="Y1230" s="14">
        <f>IFERROR(LOOKUP(H1230,{30,43,48,53,58,63,68,73,78,83,88,93,97},{42,47,52,57,62,67,72,77,82,87,92,99,100}),999)</f>
        <v>82</v>
      </c>
      <c r="Z1230" s="17">
        <f t="shared" si="135"/>
        <v>1.4285714285714286</v>
      </c>
      <c r="AA1230" s="17">
        <f t="shared" si="136"/>
        <v>1.4285714285714286</v>
      </c>
      <c r="AB1230" s="17">
        <f t="shared" si="137"/>
        <v>2.518344052903343</v>
      </c>
      <c r="AC1230" s="17" t="s">
        <v>17654</v>
      </c>
    </row>
    <row r="1231" spans="1:29" x14ac:dyDescent="0.25">
      <c r="A1231" t="s">
        <v>3339</v>
      </c>
      <c r="B1231" s="166" t="s">
        <v>6966</v>
      </c>
      <c r="C1231" t="s">
        <v>6967</v>
      </c>
      <c r="D1231" s="1">
        <v>45165</v>
      </c>
      <c r="E1231">
        <f t="shared" si="132"/>
        <v>70</v>
      </c>
      <c r="F1231" t="s">
        <v>14</v>
      </c>
      <c r="G1231">
        <v>800</v>
      </c>
      <c r="H1231">
        <f t="shared" si="131"/>
        <v>80</v>
      </c>
      <c r="I1231" t="s">
        <v>9</v>
      </c>
      <c r="J1231">
        <v>1</v>
      </c>
      <c r="K1231" t="s">
        <v>6968</v>
      </c>
      <c r="L1231" t="s">
        <v>8</v>
      </c>
      <c r="M1231" t="s">
        <v>14</v>
      </c>
      <c r="N1231" t="str">
        <f t="shared" si="133"/>
        <v>F</v>
      </c>
      <c r="O1231" t="s">
        <v>8</v>
      </c>
      <c r="P1231" t="s">
        <v>8</v>
      </c>
      <c r="Q1231" t="s">
        <v>11</v>
      </c>
      <c r="R1231" t="s">
        <v>8</v>
      </c>
      <c r="S1231" t="str">
        <f t="shared" si="134"/>
        <v>U</v>
      </c>
      <c r="T1231" t="s">
        <v>12</v>
      </c>
      <c r="U1231">
        <v>1.00000000000001</v>
      </c>
      <c r="V1231" t="s">
        <v>3100</v>
      </c>
      <c r="W1231" t="e">
        <f>VLOOKUP(Q1231,'PBT Tag Rates'!$B$5:$E$44,4,FALSE)</f>
        <v>#N/A</v>
      </c>
      <c r="X1231">
        <v>1</v>
      </c>
      <c r="Y1231" s="14">
        <f>IFERROR(LOOKUP(H1231,{30,43,48,53,58,63,68,73,78,83,88,93,97},{42,47,52,57,62,67,72,77,82,87,92,99,100}),999)</f>
        <v>82</v>
      </c>
      <c r="Z1231" s="17">
        <f t="shared" si="135"/>
        <v>1.4285714285714286</v>
      </c>
      <c r="AA1231" s="17">
        <f t="shared" si="136"/>
        <v>1.4285714285714286</v>
      </c>
      <c r="AB1231" s="17">
        <f t="shared" si="137"/>
        <v>2.518344052903343</v>
      </c>
      <c r="AC1231" s="17" t="s">
        <v>17654</v>
      </c>
    </row>
    <row r="1232" spans="1:29" x14ac:dyDescent="0.25">
      <c r="A1232" t="s">
        <v>3339</v>
      </c>
      <c r="B1232" s="166" t="s">
        <v>6969</v>
      </c>
      <c r="C1232" t="s">
        <v>945</v>
      </c>
      <c r="D1232" s="1">
        <v>45165</v>
      </c>
      <c r="E1232">
        <f t="shared" si="132"/>
        <v>70</v>
      </c>
      <c r="F1232" t="s">
        <v>14</v>
      </c>
      <c r="G1232">
        <v>800</v>
      </c>
      <c r="H1232">
        <f t="shared" si="131"/>
        <v>80</v>
      </c>
      <c r="I1232" t="s">
        <v>7</v>
      </c>
      <c r="J1232" t="s">
        <v>8</v>
      </c>
      <c r="K1232" t="s">
        <v>6970</v>
      </c>
      <c r="L1232" t="s">
        <v>8</v>
      </c>
      <c r="M1232" t="s">
        <v>14</v>
      </c>
      <c r="N1232" t="str">
        <f t="shared" si="133"/>
        <v>F</v>
      </c>
      <c r="O1232" t="s">
        <v>6103</v>
      </c>
      <c r="P1232" t="s">
        <v>6104</v>
      </c>
      <c r="Q1232" t="s">
        <v>281</v>
      </c>
      <c r="R1232">
        <v>4</v>
      </c>
      <c r="S1232">
        <f t="shared" si="134"/>
        <v>2019</v>
      </c>
      <c r="T1232" t="s">
        <v>12</v>
      </c>
      <c r="U1232">
        <v>0.999999999999999</v>
      </c>
      <c r="V1232" t="s">
        <v>3169</v>
      </c>
      <c r="W1232">
        <f>VLOOKUP(Q1232,'PBT Tag Rates'!$B$5:$E$44,4,FALSE)</f>
        <v>0.99705232300000002</v>
      </c>
      <c r="X1232">
        <v>1</v>
      </c>
      <c r="Y1232" s="14">
        <f>IFERROR(LOOKUP(H1232,{30,43,48,53,58,63,68,73,78,83,88,93,97},{42,47,52,57,62,67,72,77,82,87,92,99,100}),999)</f>
        <v>82</v>
      </c>
      <c r="Z1232" s="17">
        <f t="shared" si="135"/>
        <v>1.4285714285714286</v>
      </c>
      <c r="AA1232" s="17">
        <f t="shared" si="136"/>
        <v>1.4285714285714286</v>
      </c>
      <c r="AB1232" s="17">
        <f t="shared" si="137"/>
        <v>2.518344052903343</v>
      </c>
      <c r="AC1232" s="17" t="s">
        <v>17654</v>
      </c>
    </row>
    <row r="1233" spans="1:29" x14ac:dyDescent="0.25">
      <c r="A1233" t="s">
        <v>3339</v>
      </c>
      <c r="B1233" s="166" t="s">
        <v>6971</v>
      </c>
      <c r="C1233" t="s">
        <v>6972</v>
      </c>
      <c r="D1233" s="1">
        <v>45165</v>
      </c>
      <c r="E1233">
        <f t="shared" si="132"/>
        <v>70</v>
      </c>
      <c r="F1233" t="s">
        <v>6</v>
      </c>
      <c r="G1233">
        <v>750</v>
      </c>
      <c r="H1233">
        <f t="shared" si="131"/>
        <v>75</v>
      </c>
      <c r="I1233" t="s">
        <v>7</v>
      </c>
      <c r="J1233" t="s">
        <v>8</v>
      </c>
      <c r="K1233" t="s">
        <v>6973</v>
      </c>
      <c r="L1233" t="s">
        <v>8</v>
      </c>
      <c r="M1233" t="s">
        <v>6</v>
      </c>
      <c r="N1233" t="str">
        <f t="shared" si="133"/>
        <v>M</v>
      </c>
      <c r="O1233" t="s">
        <v>783</v>
      </c>
      <c r="P1233" t="s">
        <v>784</v>
      </c>
      <c r="Q1233" t="s">
        <v>281</v>
      </c>
      <c r="R1233">
        <v>4</v>
      </c>
      <c r="S1233">
        <f t="shared" si="134"/>
        <v>2019</v>
      </c>
      <c r="T1233" t="s">
        <v>12</v>
      </c>
      <c r="U1233">
        <v>1</v>
      </c>
      <c r="V1233" t="s">
        <v>3169</v>
      </c>
      <c r="W1233">
        <f>VLOOKUP(Q1233,'PBT Tag Rates'!$B$5:$E$44,4,FALSE)</f>
        <v>0.99705232300000002</v>
      </c>
      <c r="X1233">
        <v>1</v>
      </c>
      <c r="Y1233" s="14">
        <f>IFERROR(LOOKUP(H1233,{30,43,48,53,58,63,68,73,78,83,88,93,97},{42,47,52,57,62,67,72,77,82,87,92,99,100}),999)</f>
        <v>77</v>
      </c>
      <c r="Z1233" s="17">
        <f t="shared" si="135"/>
        <v>1.4285714285714286</v>
      </c>
      <c r="AA1233" s="17">
        <f t="shared" si="136"/>
        <v>1.4285714285714286</v>
      </c>
      <c r="AB1233" s="17">
        <f t="shared" si="137"/>
        <v>2.518344052903343</v>
      </c>
      <c r="AC1233" s="17" t="s">
        <v>17654</v>
      </c>
    </row>
    <row r="1234" spans="1:29" x14ac:dyDescent="0.25">
      <c r="A1234" t="s">
        <v>3339</v>
      </c>
      <c r="B1234" s="166" t="s">
        <v>6974</v>
      </c>
      <c r="C1234" t="s">
        <v>6975</v>
      </c>
      <c r="D1234" s="1">
        <v>45165</v>
      </c>
      <c r="E1234">
        <f t="shared" si="132"/>
        <v>70</v>
      </c>
      <c r="F1234" t="s">
        <v>6</v>
      </c>
      <c r="G1234">
        <v>590</v>
      </c>
      <c r="H1234">
        <f t="shared" si="131"/>
        <v>59</v>
      </c>
      <c r="I1234" t="s">
        <v>7</v>
      </c>
      <c r="J1234" t="s">
        <v>8</v>
      </c>
      <c r="K1234" t="s">
        <v>8</v>
      </c>
      <c r="L1234" t="s">
        <v>8</v>
      </c>
      <c r="M1234" t="s">
        <v>6</v>
      </c>
      <c r="N1234" t="str">
        <f t="shared" si="133"/>
        <v>M</v>
      </c>
      <c r="O1234" t="s">
        <v>1036</v>
      </c>
      <c r="P1234" t="s">
        <v>1037</v>
      </c>
      <c r="Q1234" t="s">
        <v>221</v>
      </c>
      <c r="R1234">
        <v>4</v>
      </c>
      <c r="S1234">
        <f t="shared" si="134"/>
        <v>2019</v>
      </c>
      <c r="T1234" t="s">
        <v>12</v>
      </c>
      <c r="U1234">
        <v>1</v>
      </c>
      <c r="V1234" t="s">
        <v>3346</v>
      </c>
      <c r="W1234">
        <f>VLOOKUP(Q1234,'PBT Tag Rates'!$B$5:$E$44,4,FALSE)</f>
        <v>0.95971980899999998</v>
      </c>
      <c r="X1234">
        <v>1</v>
      </c>
      <c r="Y1234" s="14">
        <f>IFERROR(LOOKUP(H1234,{30,43,48,53,58,63,68,73,78,83,88,93,97},{42,47,52,57,62,67,72,77,82,87,92,99,100}),999)</f>
        <v>62</v>
      </c>
      <c r="Z1234" s="17">
        <f t="shared" si="135"/>
        <v>1.4285714285714286</v>
      </c>
      <c r="AA1234" s="17">
        <f t="shared" si="136"/>
        <v>1.4285714285714286</v>
      </c>
      <c r="AB1234" s="17">
        <f t="shared" si="137"/>
        <v>2.518344052903343</v>
      </c>
      <c r="AC1234" s="17" t="s">
        <v>17654</v>
      </c>
    </row>
    <row r="1235" spans="1:29" x14ac:dyDescent="0.25">
      <c r="A1235" t="s">
        <v>3339</v>
      </c>
      <c r="B1235" s="166" t="s">
        <v>6976</v>
      </c>
      <c r="C1235" t="s">
        <v>6977</v>
      </c>
      <c r="D1235" s="1">
        <v>45165</v>
      </c>
      <c r="E1235">
        <f t="shared" si="132"/>
        <v>70</v>
      </c>
      <c r="F1235" t="s">
        <v>14</v>
      </c>
      <c r="G1235">
        <v>780</v>
      </c>
      <c r="H1235">
        <f t="shared" si="131"/>
        <v>78</v>
      </c>
      <c r="I1235" t="s">
        <v>9</v>
      </c>
      <c r="J1235">
        <v>1</v>
      </c>
      <c r="K1235" t="s">
        <v>8</v>
      </c>
      <c r="L1235" t="s">
        <v>8</v>
      </c>
      <c r="M1235" t="s">
        <v>6</v>
      </c>
      <c r="N1235" t="str">
        <f t="shared" si="133"/>
        <v>M</v>
      </c>
      <c r="O1235" t="s">
        <v>938</v>
      </c>
      <c r="P1235" t="s">
        <v>6978</v>
      </c>
      <c r="Q1235" t="s">
        <v>15</v>
      </c>
      <c r="R1235">
        <v>5</v>
      </c>
      <c r="S1235">
        <f t="shared" si="134"/>
        <v>2018</v>
      </c>
      <c r="T1235" t="s">
        <v>12</v>
      </c>
      <c r="U1235">
        <v>1</v>
      </c>
      <c r="V1235" t="s">
        <v>3363</v>
      </c>
      <c r="W1235">
        <f>VLOOKUP(Q1235,'PBT Tag Rates'!$B$5:$E$44,4,FALSE)</f>
        <v>0.80551598400000002</v>
      </c>
      <c r="X1235">
        <v>1</v>
      </c>
      <c r="Y1235" s="14">
        <f>IFERROR(LOOKUP(H1235,{30,43,48,53,58,63,68,73,78,83,88,93,97},{42,47,52,57,62,67,72,77,82,87,92,99,100}),999)</f>
        <v>82</v>
      </c>
      <c r="Z1235" s="17">
        <f t="shared" si="135"/>
        <v>1.4285714285714286</v>
      </c>
      <c r="AA1235" s="17">
        <f t="shared" si="136"/>
        <v>1.4285714285714286</v>
      </c>
      <c r="AB1235" s="17">
        <f t="shared" si="137"/>
        <v>2.518344052903343</v>
      </c>
      <c r="AC1235" s="17" t="s">
        <v>17654</v>
      </c>
    </row>
    <row r="1236" spans="1:29" x14ac:dyDescent="0.25">
      <c r="A1236" t="s">
        <v>3339</v>
      </c>
      <c r="B1236" s="166" t="s">
        <v>6979</v>
      </c>
      <c r="C1236" t="s">
        <v>6980</v>
      </c>
      <c r="D1236" s="1">
        <v>45165</v>
      </c>
      <c r="E1236">
        <f t="shared" si="132"/>
        <v>70</v>
      </c>
      <c r="F1236" t="s">
        <v>6</v>
      </c>
      <c r="G1236">
        <v>800</v>
      </c>
      <c r="H1236">
        <f t="shared" si="131"/>
        <v>80</v>
      </c>
      <c r="I1236" t="s">
        <v>7</v>
      </c>
      <c r="J1236" t="s">
        <v>8</v>
      </c>
      <c r="K1236" t="s">
        <v>6981</v>
      </c>
      <c r="L1236" t="s">
        <v>8</v>
      </c>
      <c r="M1236" t="s">
        <v>6</v>
      </c>
      <c r="N1236" t="str">
        <f t="shared" si="133"/>
        <v>M</v>
      </c>
      <c r="O1236" t="s">
        <v>8</v>
      </c>
      <c r="P1236" t="s">
        <v>8</v>
      </c>
      <c r="Q1236" t="s">
        <v>11</v>
      </c>
      <c r="R1236" t="s">
        <v>8</v>
      </c>
      <c r="S1236" t="str">
        <f t="shared" si="134"/>
        <v>U</v>
      </c>
      <c r="T1236" t="s">
        <v>12</v>
      </c>
      <c r="U1236">
        <v>0.999999999999995</v>
      </c>
      <c r="V1236" t="s">
        <v>11</v>
      </c>
      <c r="W1236" t="e">
        <f>VLOOKUP(Q1236,'PBT Tag Rates'!$B$5:$E$44,4,FALSE)</f>
        <v>#N/A</v>
      </c>
      <c r="X1236">
        <v>1</v>
      </c>
      <c r="Y1236" s="14">
        <f>IFERROR(LOOKUP(H1236,{30,43,48,53,58,63,68,73,78,83,88,93,97},{42,47,52,57,62,67,72,77,82,87,92,99,100}),999)</f>
        <v>82</v>
      </c>
      <c r="Z1236" s="17">
        <f t="shared" si="135"/>
        <v>1.4285714285714286</v>
      </c>
      <c r="AA1236" s="17">
        <f t="shared" si="136"/>
        <v>1.4285714285714286</v>
      </c>
      <c r="AB1236" s="17">
        <f t="shared" si="137"/>
        <v>2.518344052903343</v>
      </c>
      <c r="AC1236" s="17" t="s">
        <v>17654</v>
      </c>
    </row>
    <row r="1237" spans="1:29" x14ac:dyDescent="0.25">
      <c r="A1237" t="s">
        <v>3339</v>
      </c>
      <c r="B1237" s="166" t="s">
        <v>6982</v>
      </c>
      <c r="C1237" t="s">
        <v>946</v>
      </c>
      <c r="D1237" s="1">
        <v>45165</v>
      </c>
      <c r="E1237">
        <f t="shared" si="132"/>
        <v>70</v>
      </c>
      <c r="F1237" t="s">
        <v>14</v>
      </c>
      <c r="G1237">
        <v>830</v>
      </c>
      <c r="H1237">
        <f t="shared" si="131"/>
        <v>83</v>
      </c>
      <c r="I1237" t="s">
        <v>9</v>
      </c>
      <c r="J1237">
        <v>1</v>
      </c>
      <c r="K1237" t="s">
        <v>6983</v>
      </c>
      <c r="L1237" t="s">
        <v>8</v>
      </c>
      <c r="M1237" t="s">
        <v>14</v>
      </c>
      <c r="N1237" t="str">
        <f t="shared" si="133"/>
        <v>F</v>
      </c>
      <c r="O1237" t="s">
        <v>1440</v>
      </c>
      <c r="P1237" t="s">
        <v>1441</v>
      </c>
      <c r="Q1237" t="s">
        <v>281</v>
      </c>
      <c r="R1237">
        <v>4</v>
      </c>
      <c r="S1237">
        <f t="shared" si="134"/>
        <v>2019</v>
      </c>
      <c r="T1237" t="s">
        <v>12</v>
      </c>
      <c r="U1237">
        <v>1</v>
      </c>
      <c r="V1237" t="s">
        <v>3171</v>
      </c>
      <c r="W1237">
        <f>VLOOKUP(Q1237,'PBT Tag Rates'!$B$5:$E$44,4,FALSE)</f>
        <v>0.99705232300000002</v>
      </c>
      <c r="X1237">
        <v>1</v>
      </c>
      <c r="Y1237" s="14">
        <f>IFERROR(LOOKUP(H1237,{30,43,48,53,58,63,68,73,78,83,88,93,97},{42,47,52,57,62,67,72,77,82,87,92,99,100}),999)</f>
        <v>87</v>
      </c>
      <c r="Z1237" s="17">
        <f t="shared" si="135"/>
        <v>1.4285714285714286</v>
      </c>
      <c r="AA1237" s="17">
        <f t="shared" si="136"/>
        <v>1.4285714285714286</v>
      </c>
      <c r="AB1237" s="17">
        <f t="shared" si="137"/>
        <v>2.518344052903343</v>
      </c>
      <c r="AC1237" s="17" t="s">
        <v>17654</v>
      </c>
    </row>
    <row r="1238" spans="1:29" x14ac:dyDescent="0.25">
      <c r="A1238" t="s">
        <v>3339</v>
      </c>
      <c r="B1238" s="166" t="s">
        <v>6984</v>
      </c>
      <c r="C1238" t="s">
        <v>6985</v>
      </c>
      <c r="D1238" s="1">
        <v>45165</v>
      </c>
      <c r="E1238">
        <f t="shared" si="132"/>
        <v>70</v>
      </c>
      <c r="F1238" t="s">
        <v>14</v>
      </c>
      <c r="G1238">
        <v>820</v>
      </c>
      <c r="H1238">
        <f t="shared" ref="H1238:H1301" si="138">G1238/10</f>
        <v>82</v>
      </c>
      <c r="I1238" t="s">
        <v>9</v>
      </c>
      <c r="J1238">
        <v>1</v>
      </c>
      <c r="K1238" t="s">
        <v>6986</v>
      </c>
      <c r="L1238" t="s">
        <v>8</v>
      </c>
      <c r="M1238" t="s">
        <v>6</v>
      </c>
      <c r="N1238" t="str">
        <f t="shared" si="133"/>
        <v>M</v>
      </c>
      <c r="O1238" t="s">
        <v>6987</v>
      </c>
      <c r="P1238" t="s">
        <v>6988</v>
      </c>
      <c r="Q1238" t="s">
        <v>221</v>
      </c>
      <c r="R1238">
        <v>4</v>
      </c>
      <c r="S1238">
        <f t="shared" si="134"/>
        <v>2019</v>
      </c>
      <c r="T1238" t="s">
        <v>12</v>
      </c>
      <c r="U1238">
        <v>1</v>
      </c>
      <c r="V1238" t="s">
        <v>3168</v>
      </c>
      <c r="W1238">
        <f>VLOOKUP(Q1238,'PBT Tag Rates'!$B$5:$E$44,4,FALSE)</f>
        <v>0.95971980899999998</v>
      </c>
      <c r="X1238">
        <v>1</v>
      </c>
      <c r="Y1238" s="14">
        <f>IFERROR(LOOKUP(H1238,{30,43,48,53,58,63,68,73,78,83,88,93,97},{42,47,52,57,62,67,72,77,82,87,92,99,100}),999)</f>
        <v>82</v>
      </c>
      <c r="Z1238" s="17">
        <f t="shared" si="135"/>
        <v>1.4285714285714286</v>
      </c>
      <c r="AA1238" s="17">
        <f t="shared" si="136"/>
        <v>1.4285714285714286</v>
      </c>
      <c r="AB1238" s="17">
        <f t="shared" si="137"/>
        <v>2.518344052903343</v>
      </c>
      <c r="AC1238" s="17" t="s">
        <v>17654</v>
      </c>
    </row>
    <row r="1239" spans="1:29" x14ac:dyDescent="0.25">
      <c r="A1239" t="s">
        <v>3339</v>
      </c>
      <c r="B1239" s="166" t="s">
        <v>6989</v>
      </c>
      <c r="C1239" t="s">
        <v>6990</v>
      </c>
      <c r="D1239" s="1">
        <v>45165</v>
      </c>
      <c r="E1239">
        <f t="shared" ref="E1239:E1302" si="139">IF(D1239&lt;=$D$3,70,18)</f>
        <v>70</v>
      </c>
      <c r="F1239" t="s">
        <v>6</v>
      </c>
      <c r="G1239">
        <v>700</v>
      </c>
      <c r="H1239">
        <f t="shared" si="138"/>
        <v>70</v>
      </c>
      <c r="I1239" t="s">
        <v>9</v>
      </c>
      <c r="J1239">
        <v>1</v>
      </c>
      <c r="K1239" t="s">
        <v>8</v>
      </c>
      <c r="L1239" t="s">
        <v>6991</v>
      </c>
      <c r="M1239" t="s">
        <v>6</v>
      </c>
      <c r="N1239" t="str">
        <f t="shared" ref="N1239:N1302" si="140">IF(M1239="U",F1239,M1239)</f>
        <v>M</v>
      </c>
      <c r="O1239" t="s">
        <v>4954</v>
      </c>
      <c r="P1239" t="s">
        <v>6992</v>
      </c>
      <c r="Q1239" t="s">
        <v>221</v>
      </c>
      <c r="R1239">
        <v>4</v>
      </c>
      <c r="S1239">
        <f t="shared" ref="S1239:S1302" si="141">IFERROR($S$3-R1239,"U")</f>
        <v>2019</v>
      </c>
      <c r="T1239" t="s">
        <v>12</v>
      </c>
      <c r="U1239">
        <v>1.00000000000001</v>
      </c>
      <c r="V1239" t="s">
        <v>3951</v>
      </c>
      <c r="W1239">
        <f>VLOOKUP(Q1239,'PBT Tag Rates'!$B$5:$E$44,4,FALSE)</f>
        <v>0.95971980899999998</v>
      </c>
      <c r="X1239">
        <v>1</v>
      </c>
      <c r="Y1239" s="14">
        <f>IFERROR(LOOKUP(H1239,{30,43,48,53,58,63,68,73,78,83,88,93,97},{42,47,52,57,62,67,72,77,82,87,92,99,100}),999)</f>
        <v>72</v>
      </c>
      <c r="Z1239" s="17">
        <f t="shared" ref="Z1239:Z1302" si="142">IF(D1239&lt;$D$3,X1239/$Z$3,X1239/$Z$4)</f>
        <v>1.4285714285714286</v>
      </c>
      <c r="AA1239" s="17">
        <f t="shared" ref="AA1239:AA1302" si="143">Z1239*(1+$AA$4)</f>
        <v>1.4285714285714286</v>
      </c>
      <c r="AB1239" s="17">
        <f t="shared" ref="AB1239:AB1302" si="144">IF(D1239&lt;$D$3,AA1239/$AB$3,AA1239/$AB$4)</f>
        <v>2.518344052903343</v>
      </c>
      <c r="AC1239" s="17" t="s">
        <v>17655</v>
      </c>
    </row>
    <row r="1240" spans="1:29" x14ac:dyDescent="0.25">
      <c r="A1240" t="s">
        <v>3339</v>
      </c>
      <c r="B1240" s="166" t="s">
        <v>6993</v>
      </c>
      <c r="C1240" t="s">
        <v>6994</v>
      </c>
      <c r="D1240" s="1">
        <v>45166</v>
      </c>
      <c r="E1240">
        <f t="shared" si="139"/>
        <v>70</v>
      </c>
      <c r="F1240" t="s">
        <v>14</v>
      </c>
      <c r="G1240">
        <v>830</v>
      </c>
      <c r="H1240">
        <f t="shared" si="138"/>
        <v>83</v>
      </c>
      <c r="I1240" t="s">
        <v>7</v>
      </c>
      <c r="J1240" t="s">
        <v>8</v>
      </c>
      <c r="K1240" t="s">
        <v>6995</v>
      </c>
      <c r="L1240" t="s">
        <v>8</v>
      </c>
      <c r="M1240" t="s">
        <v>6</v>
      </c>
      <c r="N1240" t="str">
        <f t="shared" si="140"/>
        <v>M</v>
      </c>
      <c r="O1240" t="s">
        <v>8</v>
      </c>
      <c r="P1240" t="s">
        <v>8</v>
      </c>
      <c r="Q1240" t="s">
        <v>11</v>
      </c>
      <c r="R1240" t="s">
        <v>8</v>
      </c>
      <c r="S1240" t="str">
        <f t="shared" si="141"/>
        <v>U</v>
      </c>
      <c r="T1240" t="s">
        <v>12</v>
      </c>
      <c r="U1240">
        <v>1</v>
      </c>
      <c r="V1240" t="s">
        <v>11</v>
      </c>
      <c r="W1240" t="e">
        <f>VLOOKUP(Q1240,'PBT Tag Rates'!$B$5:$E$44,4,FALSE)</f>
        <v>#N/A</v>
      </c>
      <c r="X1240">
        <v>1</v>
      </c>
      <c r="Y1240" s="14">
        <f>IFERROR(LOOKUP(H1240,{30,43,48,53,58,63,68,73,78,83,88,93,97},{42,47,52,57,62,67,72,77,82,87,92,99,100}),999)</f>
        <v>87</v>
      </c>
      <c r="Z1240" s="17">
        <f t="shared" si="142"/>
        <v>1.4285714285714286</v>
      </c>
      <c r="AA1240" s="17">
        <f t="shared" si="143"/>
        <v>1.4285714285714286</v>
      </c>
      <c r="AB1240" s="17">
        <f t="shared" si="144"/>
        <v>2.518344052903343</v>
      </c>
      <c r="AC1240" s="17" t="s">
        <v>17654</v>
      </c>
    </row>
    <row r="1241" spans="1:29" x14ac:dyDescent="0.25">
      <c r="A1241" t="s">
        <v>3339</v>
      </c>
      <c r="B1241" s="166" t="s">
        <v>6996</v>
      </c>
      <c r="C1241" t="s">
        <v>6997</v>
      </c>
      <c r="D1241" s="1">
        <v>45166</v>
      </c>
      <c r="E1241">
        <f t="shared" si="139"/>
        <v>70</v>
      </c>
      <c r="F1241" t="s">
        <v>14</v>
      </c>
      <c r="G1241">
        <v>790</v>
      </c>
      <c r="H1241">
        <f t="shared" si="138"/>
        <v>79</v>
      </c>
      <c r="I1241" t="s">
        <v>7</v>
      </c>
      <c r="J1241" t="s">
        <v>8</v>
      </c>
      <c r="K1241" t="s">
        <v>6998</v>
      </c>
      <c r="L1241" t="s">
        <v>8</v>
      </c>
      <c r="M1241" t="s">
        <v>14</v>
      </c>
      <c r="N1241" t="str">
        <f t="shared" si="140"/>
        <v>F</v>
      </c>
      <c r="O1241" t="s">
        <v>992</v>
      </c>
      <c r="P1241" t="s">
        <v>2521</v>
      </c>
      <c r="Q1241" t="s">
        <v>221</v>
      </c>
      <c r="R1241">
        <v>4</v>
      </c>
      <c r="S1241">
        <f t="shared" si="141"/>
        <v>2019</v>
      </c>
      <c r="T1241" t="s">
        <v>12</v>
      </c>
      <c r="U1241">
        <v>0.999999999999997</v>
      </c>
      <c r="V1241" t="s">
        <v>3386</v>
      </c>
      <c r="W1241">
        <f>VLOOKUP(Q1241,'PBT Tag Rates'!$B$5:$E$44,4,FALSE)</f>
        <v>0.95971980899999998</v>
      </c>
      <c r="X1241">
        <v>1</v>
      </c>
      <c r="Y1241" s="14">
        <f>IFERROR(LOOKUP(H1241,{30,43,48,53,58,63,68,73,78,83,88,93,97},{42,47,52,57,62,67,72,77,82,87,92,99,100}),999)</f>
        <v>82</v>
      </c>
      <c r="Z1241" s="17">
        <f t="shared" si="142"/>
        <v>1.4285714285714286</v>
      </c>
      <c r="AA1241" s="17">
        <f t="shared" si="143"/>
        <v>1.4285714285714286</v>
      </c>
      <c r="AB1241" s="17">
        <f t="shared" si="144"/>
        <v>2.518344052903343</v>
      </c>
      <c r="AC1241" s="17" t="s">
        <v>17654</v>
      </c>
    </row>
    <row r="1242" spans="1:29" x14ac:dyDescent="0.25">
      <c r="A1242" t="s">
        <v>3339</v>
      </c>
      <c r="B1242" s="166" t="s">
        <v>6999</v>
      </c>
      <c r="C1242" t="s">
        <v>7000</v>
      </c>
      <c r="D1242" s="1">
        <v>45166</v>
      </c>
      <c r="E1242">
        <f t="shared" si="139"/>
        <v>70</v>
      </c>
      <c r="F1242" t="s">
        <v>14</v>
      </c>
      <c r="G1242">
        <v>850</v>
      </c>
      <c r="H1242">
        <f t="shared" si="138"/>
        <v>85</v>
      </c>
      <c r="I1242" t="s">
        <v>9</v>
      </c>
      <c r="J1242">
        <v>1</v>
      </c>
      <c r="K1242" t="s">
        <v>7001</v>
      </c>
      <c r="L1242" t="s">
        <v>8</v>
      </c>
      <c r="M1242" t="s">
        <v>14</v>
      </c>
      <c r="N1242" t="str">
        <f t="shared" si="140"/>
        <v>F</v>
      </c>
      <c r="O1242" t="s">
        <v>250</v>
      </c>
      <c r="P1242" t="s">
        <v>7002</v>
      </c>
      <c r="Q1242" t="s">
        <v>15</v>
      </c>
      <c r="R1242">
        <v>5</v>
      </c>
      <c r="S1242">
        <f t="shared" si="141"/>
        <v>2018</v>
      </c>
      <c r="T1242" t="s">
        <v>12</v>
      </c>
      <c r="U1242">
        <v>1.00000000000001</v>
      </c>
      <c r="V1242" t="s">
        <v>3386</v>
      </c>
      <c r="W1242">
        <f>VLOOKUP(Q1242,'PBT Tag Rates'!$B$5:$E$44,4,FALSE)</f>
        <v>0.80551598400000002</v>
      </c>
      <c r="X1242">
        <v>1</v>
      </c>
      <c r="Y1242" s="14">
        <f>IFERROR(LOOKUP(H1242,{30,43,48,53,58,63,68,73,78,83,88,93,97},{42,47,52,57,62,67,72,77,82,87,92,99,100}),999)</f>
        <v>87</v>
      </c>
      <c r="Z1242" s="17">
        <f t="shared" si="142"/>
        <v>1.4285714285714286</v>
      </c>
      <c r="AA1242" s="17">
        <f t="shared" si="143"/>
        <v>1.4285714285714286</v>
      </c>
      <c r="AB1242" s="17">
        <f t="shared" si="144"/>
        <v>2.518344052903343</v>
      </c>
      <c r="AC1242" s="17" t="s">
        <v>17654</v>
      </c>
    </row>
    <row r="1243" spans="1:29" x14ac:dyDescent="0.25">
      <c r="A1243" t="s">
        <v>3339</v>
      </c>
      <c r="B1243" s="166" t="s">
        <v>7003</v>
      </c>
      <c r="C1243" t="s">
        <v>7004</v>
      </c>
      <c r="D1243" s="1">
        <v>45166</v>
      </c>
      <c r="E1243">
        <f t="shared" si="139"/>
        <v>70</v>
      </c>
      <c r="F1243" t="s">
        <v>14</v>
      </c>
      <c r="G1243">
        <v>790</v>
      </c>
      <c r="H1243">
        <f t="shared" si="138"/>
        <v>79</v>
      </c>
      <c r="I1243" t="s">
        <v>7</v>
      </c>
      <c r="J1243" t="s">
        <v>8</v>
      </c>
      <c r="K1243" t="s">
        <v>7005</v>
      </c>
      <c r="L1243" t="s">
        <v>8</v>
      </c>
      <c r="M1243" t="s">
        <v>14</v>
      </c>
      <c r="N1243" t="str">
        <f t="shared" si="140"/>
        <v>F</v>
      </c>
      <c r="O1243" t="s">
        <v>1691</v>
      </c>
      <c r="P1243" t="s">
        <v>2230</v>
      </c>
      <c r="Q1243" t="s">
        <v>221</v>
      </c>
      <c r="R1243">
        <v>4</v>
      </c>
      <c r="S1243">
        <f t="shared" si="141"/>
        <v>2019</v>
      </c>
      <c r="T1243" t="s">
        <v>12</v>
      </c>
      <c r="U1243">
        <v>1</v>
      </c>
      <c r="V1243" t="s">
        <v>3653</v>
      </c>
      <c r="W1243">
        <f>VLOOKUP(Q1243,'PBT Tag Rates'!$B$5:$E$44,4,FALSE)</f>
        <v>0.95971980899999998</v>
      </c>
      <c r="X1243">
        <v>1</v>
      </c>
      <c r="Y1243" s="14">
        <f>IFERROR(LOOKUP(H1243,{30,43,48,53,58,63,68,73,78,83,88,93,97},{42,47,52,57,62,67,72,77,82,87,92,99,100}),999)</f>
        <v>82</v>
      </c>
      <c r="Z1243" s="17">
        <f t="shared" si="142"/>
        <v>1.4285714285714286</v>
      </c>
      <c r="AA1243" s="17">
        <f t="shared" si="143"/>
        <v>1.4285714285714286</v>
      </c>
      <c r="AB1243" s="17">
        <f t="shared" si="144"/>
        <v>2.518344052903343</v>
      </c>
      <c r="AC1243" s="17" t="s">
        <v>17655</v>
      </c>
    </row>
    <row r="1244" spans="1:29" x14ac:dyDescent="0.25">
      <c r="A1244" t="s">
        <v>3339</v>
      </c>
      <c r="B1244" s="166" t="s">
        <v>7006</v>
      </c>
      <c r="C1244" t="s">
        <v>947</v>
      </c>
      <c r="D1244" s="1">
        <v>45166</v>
      </c>
      <c r="E1244">
        <f t="shared" si="139"/>
        <v>70</v>
      </c>
      <c r="F1244" t="s">
        <v>14</v>
      </c>
      <c r="G1244">
        <v>780</v>
      </c>
      <c r="H1244">
        <f t="shared" si="138"/>
        <v>78</v>
      </c>
      <c r="I1244" t="s">
        <v>7</v>
      </c>
      <c r="J1244" t="s">
        <v>8</v>
      </c>
      <c r="K1244" t="s">
        <v>7007</v>
      </c>
      <c r="L1244" t="s">
        <v>8</v>
      </c>
      <c r="M1244" t="s">
        <v>14</v>
      </c>
      <c r="N1244" t="str">
        <f t="shared" si="140"/>
        <v>F</v>
      </c>
      <c r="O1244" t="s">
        <v>4066</v>
      </c>
      <c r="P1244" t="s">
        <v>4067</v>
      </c>
      <c r="Q1244" t="s">
        <v>221</v>
      </c>
      <c r="R1244">
        <v>4</v>
      </c>
      <c r="S1244">
        <f t="shared" si="141"/>
        <v>2019</v>
      </c>
      <c r="T1244" t="s">
        <v>12</v>
      </c>
      <c r="U1244">
        <v>0.999999999999999</v>
      </c>
      <c r="V1244" t="s">
        <v>3346</v>
      </c>
      <c r="W1244">
        <f>VLOOKUP(Q1244,'PBT Tag Rates'!$B$5:$E$44,4,FALSE)</f>
        <v>0.95971980899999998</v>
      </c>
      <c r="X1244">
        <v>1</v>
      </c>
      <c r="Y1244" s="14">
        <f>IFERROR(LOOKUP(H1244,{30,43,48,53,58,63,68,73,78,83,88,93,97},{42,47,52,57,62,67,72,77,82,87,92,99,100}),999)</f>
        <v>82</v>
      </c>
      <c r="Z1244" s="17">
        <f t="shared" si="142"/>
        <v>1.4285714285714286</v>
      </c>
      <c r="AA1244" s="17">
        <f t="shared" si="143"/>
        <v>1.4285714285714286</v>
      </c>
      <c r="AB1244" s="17">
        <f t="shared" si="144"/>
        <v>2.518344052903343</v>
      </c>
      <c r="AC1244" s="17" t="s">
        <v>17654</v>
      </c>
    </row>
    <row r="1245" spans="1:29" x14ac:dyDescent="0.25">
      <c r="A1245" t="s">
        <v>3339</v>
      </c>
      <c r="B1245" s="166" t="s">
        <v>7008</v>
      </c>
      <c r="C1245" t="s">
        <v>7009</v>
      </c>
      <c r="D1245" s="1">
        <v>45166</v>
      </c>
      <c r="E1245">
        <f t="shared" si="139"/>
        <v>70</v>
      </c>
      <c r="F1245" t="s">
        <v>6</v>
      </c>
      <c r="G1245">
        <v>520</v>
      </c>
      <c r="H1245">
        <f t="shared" si="138"/>
        <v>52</v>
      </c>
      <c r="I1245" t="s">
        <v>9</v>
      </c>
      <c r="J1245">
        <v>1</v>
      </c>
      <c r="K1245" t="s">
        <v>8</v>
      </c>
      <c r="L1245" t="s">
        <v>8</v>
      </c>
      <c r="M1245" t="s">
        <v>6</v>
      </c>
      <c r="N1245" t="str">
        <f t="shared" si="140"/>
        <v>M</v>
      </c>
      <c r="O1245" t="s">
        <v>7010</v>
      </c>
      <c r="P1245" t="s">
        <v>7011</v>
      </c>
      <c r="Q1245" t="s">
        <v>3820</v>
      </c>
      <c r="R1245">
        <v>2</v>
      </c>
      <c r="S1245">
        <f t="shared" si="141"/>
        <v>2021</v>
      </c>
      <c r="T1245" t="s">
        <v>12</v>
      </c>
      <c r="U1245">
        <v>1</v>
      </c>
      <c r="V1245" t="s">
        <v>3608</v>
      </c>
      <c r="W1245">
        <f>VLOOKUP(Q1245,'PBT Tag Rates'!$B$5:$E$44,4,FALSE)</f>
        <v>0.98140000000000005</v>
      </c>
      <c r="X1245">
        <v>1</v>
      </c>
      <c r="Y1245" s="14">
        <f>IFERROR(LOOKUP(H1245,{30,43,48,53,58,63,68,73,78,83,88,93,97},{42,47,52,57,62,67,72,77,82,87,92,99,100}),999)</f>
        <v>52</v>
      </c>
      <c r="Z1245" s="17">
        <f t="shared" si="142"/>
        <v>1.4285714285714286</v>
      </c>
      <c r="AA1245" s="17">
        <f t="shared" si="143"/>
        <v>1.4285714285714286</v>
      </c>
      <c r="AB1245" s="17">
        <f t="shared" si="144"/>
        <v>2.518344052903343</v>
      </c>
      <c r="AC1245" s="17" t="s">
        <v>17654</v>
      </c>
    </row>
    <row r="1246" spans="1:29" x14ac:dyDescent="0.25">
      <c r="A1246" t="s">
        <v>3339</v>
      </c>
      <c r="B1246" s="166" t="s">
        <v>7012</v>
      </c>
      <c r="C1246" t="s">
        <v>7013</v>
      </c>
      <c r="D1246" s="1">
        <v>45166</v>
      </c>
      <c r="E1246">
        <f t="shared" si="139"/>
        <v>70</v>
      </c>
      <c r="F1246" t="s">
        <v>14</v>
      </c>
      <c r="G1246">
        <v>760</v>
      </c>
      <c r="H1246">
        <f t="shared" si="138"/>
        <v>76</v>
      </c>
      <c r="I1246" t="s">
        <v>7</v>
      </c>
      <c r="J1246" t="s">
        <v>8</v>
      </c>
      <c r="K1246" t="s">
        <v>7014</v>
      </c>
      <c r="L1246" t="s">
        <v>8</v>
      </c>
      <c r="M1246" t="s">
        <v>14</v>
      </c>
      <c r="N1246" t="str">
        <f t="shared" si="140"/>
        <v>F</v>
      </c>
      <c r="O1246" t="s">
        <v>8</v>
      </c>
      <c r="P1246" t="s">
        <v>8</v>
      </c>
      <c r="Q1246" t="s">
        <v>11</v>
      </c>
      <c r="R1246" t="s">
        <v>8</v>
      </c>
      <c r="S1246" t="str">
        <f t="shared" si="141"/>
        <v>U</v>
      </c>
      <c r="T1246" t="s">
        <v>12</v>
      </c>
      <c r="U1246">
        <v>1</v>
      </c>
      <c r="V1246" t="s">
        <v>11</v>
      </c>
      <c r="W1246" t="e">
        <f>VLOOKUP(Q1246,'PBT Tag Rates'!$B$5:$E$44,4,FALSE)</f>
        <v>#N/A</v>
      </c>
      <c r="X1246">
        <v>1</v>
      </c>
      <c r="Y1246" s="14">
        <f>IFERROR(LOOKUP(H1246,{30,43,48,53,58,63,68,73,78,83,88,93,97},{42,47,52,57,62,67,72,77,82,87,92,99,100}),999)</f>
        <v>77</v>
      </c>
      <c r="Z1246" s="17">
        <f t="shared" si="142"/>
        <v>1.4285714285714286</v>
      </c>
      <c r="AA1246" s="17">
        <f t="shared" si="143"/>
        <v>1.4285714285714286</v>
      </c>
      <c r="AB1246" s="17">
        <f t="shared" si="144"/>
        <v>2.518344052903343</v>
      </c>
      <c r="AC1246" s="17" t="s">
        <v>17654</v>
      </c>
    </row>
    <row r="1247" spans="1:29" x14ac:dyDescent="0.25">
      <c r="A1247" t="s">
        <v>3339</v>
      </c>
      <c r="B1247" s="166" t="s">
        <v>7015</v>
      </c>
      <c r="C1247" t="s">
        <v>7016</v>
      </c>
      <c r="D1247" s="1">
        <v>45166</v>
      </c>
      <c r="E1247">
        <f t="shared" si="139"/>
        <v>70</v>
      </c>
      <c r="F1247" t="s">
        <v>6</v>
      </c>
      <c r="G1247">
        <v>900</v>
      </c>
      <c r="H1247">
        <f t="shared" si="138"/>
        <v>90</v>
      </c>
      <c r="I1247" t="s">
        <v>7</v>
      </c>
      <c r="J1247" t="s">
        <v>8</v>
      </c>
      <c r="K1247" t="s">
        <v>7017</v>
      </c>
      <c r="L1247" t="s">
        <v>8</v>
      </c>
      <c r="M1247" t="s">
        <v>6</v>
      </c>
      <c r="N1247" t="str">
        <f t="shared" si="140"/>
        <v>M</v>
      </c>
      <c r="O1247" t="s">
        <v>8</v>
      </c>
      <c r="P1247" t="s">
        <v>8</v>
      </c>
      <c r="Q1247" t="s">
        <v>11</v>
      </c>
      <c r="R1247" t="s">
        <v>8</v>
      </c>
      <c r="S1247" t="str">
        <f t="shared" si="141"/>
        <v>U</v>
      </c>
      <c r="T1247" t="s">
        <v>12</v>
      </c>
      <c r="U1247">
        <v>0.999999999999999</v>
      </c>
      <c r="V1247" t="s">
        <v>11</v>
      </c>
      <c r="W1247" t="e">
        <f>VLOOKUP(Q1247,'PBT Tag Rates'!$B$5:$E$44,4,FALSE)</f>
        <v>#N/A</v>
      </c>
      <c r="X1247">
        <v>1</v>
      </c>
      <c r="Y1247" s="14">
        <f>IFERROR(LOOKUP(H1247,{30,43,48,53,58,63,68,73,78,83,88,93,97},{42,47,52,57,62,67,72,77,82,87,92,99,100}),999)</f>
        <v>92</v>
      </c>
      <c r="Z1247" s="17">
        <f t="shared" si="142"/>
        <v>1.4285714285714286</v>
      </c>
      <c r="AA1247" s="17">
        <f t="shared" si="143"/>
        <v>1.4285714285714286</v>
      </c>
      <c r="AB1247" s="17">
        <f t="shared" si="144"/>
        <v>2.518344052903343</v>
      </c>
      <c r="AC1247" s="17" t="s">
        <v>17654</v>
      </c>
    </row>
    <row r="1248" spans="1:29" x14ac:dyDescent="0.25">
      <c r="A1248" t="s">
        <v>3339</v>
      </c>
      <c r="B1248" s="166" t="s">
        <v>7018</v>
      </c>
      <c r="C1248" t="s">
        <v>7019</v>
      </c>
      <c r="D1248" s="1">
        <v>45166</v>
      </c>
      <c r="E1248">
        <f t="shared" si="139"/>
        <v>70</v>
      </c>
      <c r="F1248" t="s">
        <v>6</v>
      </c>
      <c r="G1248">
        <v>860</v>
      </c>
      <c r="H1248">
        <f t="shared" si="138"/>
        <v>86</v>
      </c>
      <c r="I1248" t="s">
        <v>9</v>
      </c>
      <c r="J1248">
        <v>1</v>
      </c>
      <c r="K1248" t="s">
        <v>7020</v>
      </c>
      <c r="L1248" t="s">
        <v>8</v>
      </c>
      <c r="M1248" t="s">
        <v>6</v>
      </c>
      <c r="N1248" t="str">
        <f t="shared" si="140"/>
        <v>M</v>
      </c>
      <c r="O1248" t="s">
        <v>3536</v>
      </c>
      <c r="P1248" t="s">
        <v>3537</v>
      </c>
      <c r="Q1248" t="s">
        <v>221</v>
      </c>
      <c r="R1248">
        <v>4</v>
      </c>
      <c r="S1248">
        <f t="shared" si="141"/>
        <v>2019</v>
      </c>
      <c r="T1248" t="s">
        <v>12</v>
      </c>
      <c r="U1248">
        <v>1</v>
      </c>
      <c r="V1248" t="s">
        <v>3396</v>
      </c>
      <c r="W1248">
        <f>VLOOKUP(Q1248,'PBT Tag Rates'!$B$5:$E$44,4,FALSE)</f>
        <v>0.95971980899999998</v>
      </c>
      <c r="X1248">
        <v>1</v>
      </c>
      <c r="Y1248" s="14">
        <f>IFERROR(LOOKUP(H1248,{30,43,48,53,58,63,68,73,78,83,88,93,97},{42,47,52,57,62,67,72,77,82,87,92,99,100}),999)</f>
        <v>87</v>
      </c>
      <c r="Z1248" s="17">
        <f t="shared" si="142"/>
        <v>1.4285714285714286</v>
      </c>
      <c r="AA1248" s="17">
        <f t="shared" si="143"/>
        <v>1.4285714285714286</v>
      </c>
      <c r="AB1248" s="17">
        <f t="shared" si="144"/>
        <v>2.518344052903343</v>
      </c>
      <c r="AC1248" s="17" t="s">
        <v>17655</v>
      </c>
    </row>
    <row r="1249" spans="1:29" x14ac:dyDescent="0.25">
      <c r="A1249" t="s">
        <v>3339</v>
      </c>
      <c r="B1249" s="166" t="s">
        <v>7021</v>
      </c>
      <c r="C1249" t="s">
        <v>948</v>
      </c>
      <c r="D1249" s="1">
        <v>45166</v>
      </c>
      <c r="E1249">
        <f t="shared" si="139"/>
        <v>70</v>
      </c>
      <c r="F1249" t="s">
        <v>14</v>
      </c>
      <c r="G1249">
        <v>820</v>
      </c>
      <c r="H1249">
        <f t="shared" si="138"/>
        <v>82</v>
      </c>
      <c r="I1249" t="s">
        <v>7</v>
      </c>
      <c r="J1249" t="s">
        <v>8</v>
      </c>
      <c r="K1249" t="s">
        <v>7022</v>
      </c>
      <c r="L1249" t="s">
        <v>8</v>
      </c>
      <c r="M1249" t="s">
        <v>14</v>
      </c>
      <c r="N1249" t="str">
        <f t="shared" si="140"/>
        <v>F</v>
      </c>
      <c r="O1249" t="s">
        <v>8</v>
      </c>
      <c r="P1249" t="s">
        <v>8</v>
      </c>
      <c r="Q1249" t="s">
        <v>11</v>
      </c>
      <c r="R1249" t="s">
        <v>8</v>
      </c>
      <c r="S1249" t="str">
        <f t="shared" si="141"/>
        <v>U</v>
      </c>
      <c r="T1249" t="s">
        <v>12</v>
      </c>
      <c r="U1249">
        <v>1</v>
      </c>
      <c r="V1249" t="s">
        <v>11</v>
      </c>
      <c r="W1249" t="e">
        <f>VLOOKUP(Q1249,'PBT Tag Rates'!$B$5:$E$44,4,FALSE)</f>
        <v>#N/A</v>
      </c>
      <c r="X1249">
        <v>1</v>
      </c>
      <c r="Y1249" s="14">
        <f>IFERROR(LOOKUP(H1249,{30,43,48,53,58,63,68,73,78,83,88,93,97},{42,47,52,57,62,67,72,77,82,87,92,99,100}),999)</f>
        <v>82</v>
      </c>
      <c r="Z1249" s="17">
        <f t="shared" si="142"/>
        <v>1.4285714285714286</v>
      </c>
      <c r="AA1249" s="17">
        <f t="shared" si="143"/>
        <v>1.4285714285714286</v>
      </c>
      <c r="AB1249" s="17">
        <f t="shared" si="144"/>
        <v>2.518344052903343</v>
      </c>
      <c r="AC1249" s="17" t="s">
        <v>17654</v>
      </c>
    </row>
    <row r="1250" spans="1:29" x14ac:dyDescent="0.25">
      <c r="A1250" t="s">
        <v>3339</v>
      </c>
      <c r="B1250" s="166" t="s">
        <v>7023</v>
      </c>
      <c r="C1250" t="s">
        <v>7024</v>
      </c>
      <c r="D1250" s="1">
        <v>45166</v>
      </c>
      <c r="E1250">
        <f t="shared" si="139"/>
        <v>70</v>
      </c>
      <c r="F1250" t="s">
        <v>14</v>
      </c>
      <c r="G1250">
        <v>800</v>
      </c>
      <c r="H1250">
        <f t="shared" si="138"/>
        <v>80</v>
      </c>
      <c r="I1250" t="s">
        <v>9</v>
      </c>
      <c r="J1250">
        <v>1</v>
      </c>
      <c r="K1250" t="s">
        <v>7025</v>
      </c>
      <c r="L1250" t="s">
        <v>8</v>
      </c>
      <c r="M1250" t="s">
        <v>14</v>
      </c>
      <c r="N1250" t="str">
        <f t="shared" si="140"/>
        <v>F</v>
      </c>
      <c r="O1250" t="s">
        <v>1127</v>
      </c>
      <c r="P1250" t="s">
        <v>1128</v>
      </c>
      <c r="Q1250" t="s">
        <v>221</v>
      </c>
      <c r="R1250">
        <v>4</v>
      </c>
      <c r="S1250">
        <f t="shared" si="141"/>
        <v>2019</v>
      </c>
      <c r="T1250" t="s">
        <v>12</v>
      </c>
      <c r="U1250">
        <v>0.999999999999999</v>
      </c>
      <c r="V1250" t="s">
        <v>3363</v>
      </c>
      <c r="W1250">
        <f>VLOOKUP(Q1250,'PBT Tag Rates'!$B$5:$E$44,4,FALSE)</f>
        <v>0.95971980899999998</v>
      </c>
      <c r="X1250">
        <v>1</v>
      </c>
      <c r="Y1250" s="14">
        <f>IFERROR(LOOKUP(H1250,{30,43,48,53,58,63,68,73,78,83,88,93,97},{42,47,52,57,62,67,72,77,82,87,92,99,100}),999)</f>
        <v>82</v>
      </c>
      <c r="Z1250" s="17">
        <f t="shared" si="142"/>
        <v>1.4285714285714286</v>
      </c>
      <c r="AA1250" s="17">
        <f t="shared" si="143"/>
        <v>1.4285714285714286</v>
      </c>
      <c r="AB1250" s="17">
        <f t="shared" si="144"/>
        <v>2.518344052903343</v>
      </c>
      <c r="AC1250" s="17" t="s">
        <v>17654</v>
      </c>
    </row>
    <row r="1251" spans="1:29" x14ac:dyDescent="0.25">
      <c r="A1251" t="s">
        <v>3339</v>
      </c>
      <c r="B1251" s="166" t="s">
        <v>7026</v>
      </c>
      <c r="C1251" t="s">
        <v>7027</v>
      </c>
      <c r="D1251" s="1">
        <v>45166</v>
      </c>
      <c r="E1251">
        <f t="shared" si="139"/>
        <v>70</v>
      </c>
      <c r="F1251" t="s">
        <v>6</v>
      </c>
      <c r="G1251">
        <v>770</v>
      </c>
      <c r="H1251">
        <f t="shared" si="138"/>
        <v>77</v>
      </c>
      <c r="I1251" t="s">
        <v>7</v>
      </c>
      <c r="J1251" t="s">
        <v>8</v>
      </c>
      <c r="K1251" t="s">
        <v>7028</v>
      </c>
      <c r="L1251" t="s">
        <v>8</v>
      </c>
      <c r="M1251" t="s">
        <v>6</v>
      </c>
      <c r="N1251" t="str">
        <f t="shared" si="140"/>
        <v>M</v>
      </c>
      <c r="O1251" t="s">
        <v>1993</v>
      </c>
      <c r="P1251" t="s">
        <v>1994</v>
      </c>
      <c r="Q1251" t="s">
        <v>221</v>
      </c>
      <c r="R1251">
        <v>4</v>
      </c>
      <c r="S1251">
        <f t="shared" si="141"/>
        <v>2019</v>
      </c>
      <c r="T1251" t="s">
        <v>12</v>
      </c>
      <c r="U1251">
        <v>0.999999999999999</v>
      </c>
      <c r="V1251" t="s">
        <v>3346</v>
      </c>
      <c r="W1251">
        <f>VLOOKUP(Q1251,'PBT Tag Rates'!$B$5:$E$44,4,FALSE)</f>
        <v>0.95971980899999998</v>
      </c>
      <c r="X1251">
        <v>1</v>
      </c>
      <c r="Y1251" s="14">
        <f>IFERROR(LOOKUP(H1251,{30,43,48,53,58,63,68,73,78,83,88,93,97},{42,47,52,57,62,67,72,77,82,87,92,99,100}),999)</f>
        <v>77</v>
      </c>
      <c r="Z1251" s="17">
        <f t="shared" si="142"/>
        <v>1.4285714285714286</v>
      </c>
      <c r="AA1251" s="17">
        <f t="shared" si="143"/>
        <v>1.4285714285714286</v>
      </c>
      <c r="AB1251" s="17">
        <f t="shared" si="144"/>
        <v>2.518344052903343</v>
      </c>
      <c r="AC1251" s="17" t="s">
        <v>17654</v>
      </c>
    </row>
    <row r="1252" spans="1:29" x14ac:dyDescent="0.25">
      <c r="A1252" t="s">
        <v>3339</v>
      </c>
      <c r="B1252" s="166" t="s">
        <v>7029</v>
      </c>
      <c r="C1252" t="s">
        <v>7030</v>
      </c>
      <c r="D1252" s="1">
        <v>45166</v>
      </c>
      <c r="E1252">
        <f t="shared" si="139"/>
        <v>70</v>
      </c>
      <c r="F1252" t="s">
        <v>6</v>
      </c>
      <c r="G1252">
        <v>700</v>
      </c>
      <c r="H1252">
        <f t="shared" si="138"/>
        <v>70</v>
      </c>
      <c r="I1252" t="s">
        <v>9</v>
      </c>
      <c r="J1252">
        <v>1</v>
      </c>
      <c r="K1252" t="s">
        <v>8</v>
      </c>
      <c r="L1252" t="s">
        <v>8</v>
      </c>
      <c r="M1252" t="s">
        <v>6</v>
      </c>
      <c r="N1252" t="str">
        <f t="shared" si="140"/>
        <v>M</v>
      </c>
      <c r="O1252" t="s">
        <v>2306</v>
      </c>
      <c r="P1252" t="s">
        <v>2307</v>
      </c>
      <c r="Q1252" t="s">
        <v>281</v>
      </c>
      <c r="R1252">
        <v>4</v>
      </c>
      <c r="S1252">
        <f t="shared" si="141"/>
        <v>2019</v>
      </c>
      <c r="T1252" t="s">
        <v>12</v>
      </c>
      <c r="U1252">
        <v>0.999999999999999</v>
      </c>
      <c r="V1252" t="s">
        <v>3170</v>
      </c>
      <c r="W1252">
        <f>VLOOKUP(Q1252,'PBT Tag Rates'!$B$5:$E$44,4,FALSE)</f>
        <v>0.99705232300000002</v>
      </c>
      <c r="X1252">
        <v>1</v>
      </c>
      <c r="Y1252" s="14">
        <f>IFERROR(LOOKUP(H1252,{30,43,48,53,58,63,68,73,78,83,88,93,97},{42,47,52,57,62,67,72,77,82,87,92,99,100}),999)</f>
        <v>72</v>
      </c>
      <c r="Z1252" s="17">
        <f t="shared" si="142"/>
        <v>1.4285714285714286</v>
      </c>
      <c r="AA1252" s="17">
        <f t="shared" si="143"/>
        <v>1.4285714285714286</v>
      </c>
      <c r="AB1252" s="17">
        <f t="shared" si="144"/>
        <v>2.518344052903343</v>
      </c>
      <c r="AC1252" s="17" t="s">
        <v>17654</v>
      </c>
    </row>
    <row r="1253" spans="1:29" x14ac:dyDescent="0.25">
      <c r="A1253" t="s">
        <v>3339</v>
      </c>
      <c r="B1253" s="166" t="s">
        <v>7031</v>
      </c>
      <c r="C1253" t="s">
        <v>7032</v>
      </c>
      <c r="D1253" s="1">
        <v>45166</v>
      </c>
      <c r="E1253">
        <f t="shared" si="139"/>
        <v>70</v>
      </c>
      <c r="F1253" t="s">
        <v>14</v>
      </c>
      <c r="G1253">
        <v>800</v>
      </c>
      <c r="H1253">
        <f t="shared" si="138"/>
        <v>80</v>
      </c>
      <c r="I1253" t="s">
        <v>9</v>
      </c>
      <c r="J1253">
        <v>1</v>
      </c>
      <c r="K1253" t="s">
        <v>7033</v>
      </c>
      <c r="L1253" t="s">
        <v>8</v>
      </c>
      <c r="M1253" t="s">
        <v>14</v>
      </c>
      <c r="N1253" t="str">
        <f t="shared" si="140"/>
        <v>F</v>
      </c>
      <c r="O1253" t="s">
        <v>17</v>
      </c>
      <c r="P1253" t="s">
        <v>7034</v>
      </c>
      <c r="Q1253" t="s">
        <v>15</v>
      </c>
      <c r="R1253">
        <v>5</v>
      </c>
      <c r="S1253">
        <f t="shared" si="141"/>
        <v>2018</v>
      </c>
      <c r="T1253" t="s">
        <v>12</v>
      </c>
      <c r="U1253">
        <v>1</v>
      </c>
      <c r="V1253" t="s">
        <v>3951</v>
      </c>
      <c r="W1253">
        <f>VLOOKUP(Q1253,'PBT Tag Rates'!$B$5:$E$44,4,FALSE)</f>
        <v>0.80551598400000002</v>
      </c>
      <c r="X1253">
        <v>1</v>
      </c>
      <c r="Y1253" s="14">
        <f>IFERROR(LOOKUP(H1253,{30,43,48,53,58,63,68,73,78,83,88,93,97},{42,47,52,57,62,67,72,77,82,87,92,99,100}),999)</f>
        <v>82</v>
      </c>
      <c r="Z1253" s="17">
        <f t="shared" si="142"/>
        <v>1.4285714285714286</v>
      </c>
      <c r="AA1253" s="17">
        <f t="shared" si="143"/>
        <v>1.4285714285714286</v>
      </c>
      <c r="AB1253" s="17">
        <f t="shared" si="144"/>
        <v>2.518344052903343</v>
      </c>
      <c r="AC1253" s="17" t="s">
        <v>17655</v>
      </c>
    </row>
    <row r="1254" spans="1:29" x14ac:dyDescent="0.25">
      <c r="A1254" t="s">
        <v>3339</v>
      </c>
      <c r="B1254" s="166" t="s">
        <v>7035</v>
      </c>
      <c r="C1254" t="s">
        <v>7036</v>
      </c>
      <c r="D1254" s="1">
        <v>45166</v>
      </c>
      <c r="E1254">
        <f t="shared" si="139"/>
        <v>70</v>
      </c>
      <c r="F1254" t="s">
        <v>6</v>
      </c>
      <c r="G1254">
        <v>870</v>
      </c>
      <c r="H1254">
        <f t="shared" si="138"/>
        <v>87</v>
      </c>
      <c r="I1254" t="s">
        <v>7</v>
      </c>
      <c r="J1254" t="s">
        <v>8</v>
      </c>
      <c r="K1254" t="s">
        <v>7037</v>
      </c>
      <c r="L1254" t="s">
        <v>8</v>
      </c>
      <c r="M1254" t="s">
        <v>6</v>
      </c>
      <c r="N1254" t="str">
        <f t="shared" si="140"/>
        <v>M</v>
      </c>
      <c r="O1254" t="s">
        <v>1785</v>
      </c>
      <c r="P1254" t="s">
        <v>2011</v>
      </c>
      <c r="Q1254" t="s">
        <v>221</v>
      </c>
      <c r="R1254">
        <v>4</v>
      </c>
      <c r="S1254">
        <f t="shared" si="141"/>
        <v>2019</v>
      </c>
      <c r="T1254" t="s">
        <v>12</v>
      </c>
      <c r="U1254">
        <v>0.999999999999996</v>
      </c>
      <c r="V1254" t="s">
        <v>3396</v>
      </c>
      <c r="W1254">
        <f>VLOOKUP(Q1254,'PBT Tag Rates'!$B$5:$E$44,4,FALSE)</f>
        <v>0.95971980899999998</v>
      </c>
      <c r="X1254">
        <v>1</v>
      </c>
      <c r="Y1254" s="14">
        <f>IFERROR(LOOKUP(H1254,{30,43,48,53,58,63,68,73,78,83,88,93,97},{42,47,52,57,62,67,72,77,82,87,92,99,100}),999)</f>
        <v>87</v>
      </c>
      <c r="Z1254" s="17">
        <f t="shared" si="142"/>
        <v>1.4285714285714286</v>
      </c>
      <c r="AA1254" s="17">
        <f t="shared" si="143"/>
        <v>1.4285714285714286</v>
      </c>
      <c r="AB1254" s="17">
        <f t="shared" si="144"/>
        <v>2.518344052903343</v>
      </c>
      <c r="AC1254" s="17" t="s">
        <v>17655</v>
      </c>
    </row>
    <row r="1255" spans="1:29" x14ac:dyDescent="0.25">
      <c r="A1255" t="s">
        <v>3339</v>
      </c>
      <c r="B1255" s="166" t="s">
        <v>7038</v>
      </c>
      <c r="C1255" t="s">
        <v>7039</v>
      </c>
      <c r="D1255" s="1">
        <v>45166</v>
      </c>
      <c r="E1255">
        <f t="shared" si="139"/>
        <v>70</v>
      </c>
      <c r="F1255" t="s">
        <v>14</v>
      </c>
      <c r="G1255">
        <v>780</v>
      </c>
      <c r="H1255">
        <f t="shared" si="138"/>
        <v>78</v>
      </c>
      <c r="I1255" t="s">
        <v>7</v>
      </c>
      <c r="J1255" t="s">
        <v>8</v>
      </c>
      <c r="K1255" t="s">
        <v>7040</v>
      </c>
      <c r="L1255" t="s">
        <v>8</v>
      </c>
      <c r="M1255" t="s">
        <v>14</v>
      </c>
      <c r="N1255" t="str">
        <f t="shared" si="140"/>
        <v>F</v>
      </c>
      <c r="O1255" t="s">
        <v>844</v>
      </c>
      <c r="P1255" t="s">
        <v>1373</v>
      </c>
      <c r="Q1255" t="s">
        <v>221</v>
      </c>
      <c r="R1255">
        <v>4</v>
      </c>
      <c r="S1255">
        <f t="shared" si="141"/>
        <v>2019</v>
      </c>
      <c r="T1255" t="s">
        <v>12</v>
      </c>
      <c r="U1255">
        <v>1</v>
      </c>
      <c r="V1255" t="s">
        <v>3396</v>
      </c>
      <c r="W1255">
        <f>VLOOKUP(Q1255,'PBT Tag Rates'!$B$5:$E$44,4,FALSE)</f>
        <v>0.95971980899999998</v>
      </c>
      <c r="X1255">
        <v>1</v>
      </c>
      <c r="Y1255" s="14">
        <f>IFERROR(LOOKUP(H1255,{30,43,48,53,58,63,68,73,78,83,88,93,97},{42,47,52,57,62,67,72,77,82,87,92,99,100}),999)</f>
        <v>82</v>
      </c>
      <c r="Z1255" s="17">
        <f t="shared" si="142"/>
        <v>1.4285714285714286</v>
      </c>
      <c r="AA1255" s="17">
        <f t="shared" si="143"/>
        <v>1.4285714285714286</v>
      </c>
      <c r="AB1255" s="17">
        <f t="shared" si="144"/>
        <v>2.518344052903343</v>
      </c>
      <c r="AC1255" s="17" t="s">
        <v>17655</v>
      </c>
    </row>
    <row r="1256" spans="1:29" x14ac:dyDescent="0.25">
      <c r="A1256" t="s">
        <v>3339</v>
      </c>
      <c r="B1256" s="166" t="s">
        <v>7041</v>
      </c>
      <c r="C1256" t="s">
        <v>7042</v>
      </c>
      <c r="D1256" s="1">
        <v>45166</v>
      </c>
      <c r="E1256">
        <f t="shared" si="139"/>
        <v>70</v>
      </c>
      <c r="F1256" t="s">
        <v>14</v>
      </c>
      <c r="G1256">
        <v>770</v>
      </c>
      <c r="H1256">
        <f t="shared" si="138"/>
        <v>77</v>
      </c>
      <c r="I1256" t="s">
        <v>7</v>
      </c>
      <c r="J1256" t="s">
        <v>8</v>
      </c>
      <c r="K1256" t="s">
        <v>7043</v>
      </c>
      <c r="L1256" t="s">
        <v>8</v>
      </c>
      <c r="M1256" t="s">
        <v>14</v>
      </c>
      <c r="N1256" t="str">
        <f t="shared" si="140"/>
        <v>F</v>
      </c>
      <c r="O1256" t="s">
        <v>8</v>
      </c>
      <c r="P1256" t="s">
        <v>8</v>
      </c>
      <c r="Q1256" t="s">
        <v>11</v>
      </c>
      <c r="R1256" t="s">
        <v>8</v>
      </c>
      <c r="S1256" t="str">
        <f t="shared" si="141"/>
        <v>U</v>
      </c>
      <c r="T1256" t="s">
        <v>12</v>
      </c>
      <c r="U1256">
        <v>0.999999999999998</v>
      </c>
      <c r="V1256" t="s">
        <v>11</v>
      </c>
      <c r="W1256" t="e">
        <f>VLOOKUP(Q1256,'PBT Tag Rates'!$B$5:$E$44,4,FALSE)</f>
        <v>#N/A</v>
      </c>
      <c r="X1256">
        <v>1</v>
      </c>
      <c r="Y1256" s="14">
        <f>IFERROR(LOOKUP(H1256,{30,43,48,53,58,63,68,73,78,83,88,93,97},{42,47,52,57,62,67,72,77,82,87,92,99,100}),999)</f>
        <v>77</v>
      </c>
      <c r="Z1256" s="17">
        <f t="shared" si="142"/>
        <v>1.4285714285714286</v>
      </c>
      <c r="AA1256" s="17">
        <f t="shared" si="143"/>
        <v>1.4285714285714286</v>
      </c>
      <c r="AB1256" s="17">
        <f t="shared" si="144"/>
        <v>2.518344052903343</v>
      </c>
      <c r="AC1256" s="17" t="s">
        <v>17654</v>
      </c>
    </row>
    <row r="1257" spans="1:29" x14ac:dyDescent="0.25">
      <c r="A1257" t="s">
        <v>3339</v>
      </c>
      <c r="B1257" s="166" t="s">
        <v>7044</v>
      </c>
      <c r="C1257" t="s">
        <v>7045</v>
      </c>
      <c r="D1257" s="1">
        <v>45166</v>
      </c>
      <c r="E1257">
        <f t="shared" si="139"/>
        <v>70</v>
      </c>
      <c r="F1257" t="s">
        <v>14</v>
      </c>
      <c r="G1257">
        <v>760</v>
      </c>
      <c r="H1257">
        <f t="shared" si="138"/>
        <v>76</v>
      </c>
      <c r="I1257" t="s">
        <v>9</v>
      </c>
      <c r="J1257">
        <v>1</v>
      </c>
      <c r="K1257" t="s">
        <v>8</v>
      </c>
      <c r="L1257" t="s">
        <v>8</v>
      </c>
      <c r="M1257" t="s">
        <v>14</v>
      </c>
      <c r="N1257" t="str">
        <f t="shared" si="140"/>
        <v>F</v>
      </c>
      <c r="O1257" t="s">
        <v>1154</v>
      </c>
      <c r="P1257" t="s">
        <v>1155</v>
      </c>
      <c r="Q1257" t="s">
        <v>221</v>
      </c>
      <c r="R1257">
        <v>4</v>
      </c>
      <c r="S1257">
        <f t="shared" si="141"/>
        <v>2019</v>
      </c>
      <c r="T1257" t="s">
        <v>12</v>
      </c>
      <c r="U1257">
        <v>0.999999999999997</v>
      </c>
      <c r="V1257" t="s">
        <v>3396</v>
      </c>
      <c r="W1257">
        <f>VLOOKUP(Q1257,'PBT Tag Rates'!$B$5:$E$44,4,FALSE)</f>
        <v>0.95971980899999998</v>
      </c>
      <c r="X1257">
        <v>1</v>
      </c>
      <c r="Y1257" s="14">
        <f>IFERROR(LOOKUP(H1257,{30,43,48,53,58,63,68,73,78,83,88,93,97},{42,47,52,57,62,67,72,77,82,87,92,99,100}),999)</f>
        <v>77</v>
      </c>
      <c r="Z1257" s="17">
        <f t="shared" si="142"/>
        <v>1.4285714285714286</v>
      </c>
      <c r="AA1257" s="17">
        <f t="shared" si="143"/>
        <v>1.4285714285714286</v>
      </c>
      <c r="AB1257" s="17">
        <f t="shared" si="144"/>
        <v>2.518344052903343</v>
      </c>
      <c r="AC1257" s="17" t="s">
        <v>17655</v>
      </c>
    </row>
    <row r="1258" spans="1:29" x14ac:dyDescent="0.25">
      <c r="A1258" t="s">
        <v>3339</v>
      </c>
      <c r="B1258" s="166" t="s">
        <v>7046</v>
      </c>
      <c r="C1258" t="s">
        <v>7047</v>
      </c>
      <c r="D1258" s="1">
        <v>45166</v>
      </c>
      <c r="E1258">
        <f t="shared" si="139"/>
        <v>70</v>
      </c>
      <c r="F1258" t="s">
        <v>6</v>
      </c>
      <c r="G1258">
        <v>750</v>
      </c>
      <c r="H1258">
        <f t="shared" si="138"/>
        <v>75</v>
      </c>
      <c r="I1258" t="s">
        <v>7</v>
      </c>
      <c r="J1258" t="s">
        <v>8</v>
      </c>
      <c r="K1258" t="s">
        <v>7048</v>
      </c>
      <c r="L1258" t="s">
        <v>8</v>
      </c>
      <c r="M1258" t="s">
        <v>6</v>
      </c>
      <c r="N1258" t="str">
        <f t="shared" si="140"/>
        <v>M</v>
      </c>
      <c r="O1258" t="s">
        <v>1428</v>
      </c>
      <c r="P1258" t="s">
        <v>1429</v>
      </c>
      <c r="Q1258" t="s">
        <v>221</v>
      </c>
      <c r="R1258">
        <v>4</v>
      </c>
      <c r="S1258">
        <f t="shared" si="141"/>
        <v>2019</v>
      </c>
      <c r="T1258" t="s">
        <v>12</v>
      </c>
      <c r="U1258">
        <v>1</v>
      </c>
      <c r="V1258" t="s">
        <v>3396</v>
      </c>
      <c r="W1258">
        <f>VLOOKUP(Q1258,'PBT Tag Rates'!$B$5:$E$44,4,FALSE)</f>
        <v>0.95971980899999998</v>
      </c>
      <c r="X1258">
        <v>1</v>
      </c>
      <c r="Y1258" s="14">
        <f>IFERROR(LOOKUP(H1258,{30,43,48,53,58,63,68,73,78,83,88,93,97},{42,47,52,57,62,67,72,77,82,87,92,99,100}),999)</f>
        <v>77</v>
      </c>
      <c r="Z1258" s="17">
        <f t="shared" si="142"/>
        <v>1.4285714285714286</v>
      </c>
      <c r="AA1258" s="17">
        <f t="shared" si="143"/>
        <v>1.4285714285714286</v>
      </c>
      <c r="AB1258" s="17">
        <f t="shared" si="144"/>
        <v>2.518344052903343</v>
      </c>
      <c r="AC1258" s="17" t="s">
        <v>17655</v>
      </c>
    </row>
    <row r="1259" spans="1:29" x14ac:dyDescent="0.25">
      <c r="A1259" t="s">
        <v>3339</v>
      </c>
      <c r="B1259" s="166" t="s">
        <v>7049</v>
      </c>
      <c r="C1259" t="s">
        <v>7050</v>
      </c>
      <c r="D1259" s="1">
        <v>45166</v>
      </c>
      <c r="E1259">
        <f t="shared" si="139"/>
        <v>70</v>
      </c>
      <c r="F1259" t="s">
        <v>6</v>
      </c>
      <c r="G1259">
        <v>810</v>
      </c>
      <c r="H1259">
        <f t="shared" si="138"/>
        <v>81</v>
      </c>
      <c r="I1259" t="s">
        <v>7</v>
      </c>
      <c r="J1259" t="s">
        <v>8</v>
      </c>
      <c r="K1259" t="s">
        <v>7051</v>
      </c>
      <c r="L1259" t="s">
        <v>8</v>
      </c>
      <c r="M1259" t="s">
        <v>6</v>
      </c>
      <c r="N1259" t="str">
        <f t="shared" si="140"/>
        <v>M</v>
      </c>
      <c r="O1259" t="s">
        <v>1036</v>
      </c>
      <c r="P1259" t="s">
        <v>1037</v>
      </c>
      <c r="Q1259" t="s">
        <v>221</v>
      </c>
      <c r="R1259">
        <v>4</v>
      </c>
      <c r="S1259">
        <f t="shared" si="141"/>
        <v>2019</v>
      </c>
      <c r="T1259" t="s">
        <v>12</v>
      </c>
      <c r="U1259">
        <v>0.999999999999998</v>
      </c>
      <c r="V1259" t="s">
        <v>3346</v>
      </c>
      <c r="W1259">
        <f>VLOOKUP(Q1259,'PBT Tag Rates'!$B$5:$E$44,4,FALSE)</f>
        <v>0.95971980899999998</v>
      </c>
      <c r="X1259">
        <v>1</v>
      </c>
      <c r="Y1259" s="14">
        <f>IFERROR(LOOKUP(H1259,{30,43,48,53,58,63,68,73,78,83,88,93,97},{42,47,52,57,62,67,72,77,82,87,92,99,100}),999)</f>
        <v>82</v>
      </c>
      <c r="Z1259" s="17">
        <f t="shared" si="142"/>
        <v>1.4285714285714286</v>
      </c>
      <c r="AA1259" s="17">
        <f t="shared" si="143"/>
        <v>1.4285714285714286</v>
      </c>
      <c r="AB1259" s="17">
        <f t="shared" si="144"/>
        <v>2.518344052903343</v>
      </c>
      <c r="AC1259" s="17" t="s">
        <v>17654</v>
      </c>
    </row>
    <row r="1260" spans="1:29" x14ac:dyDescent="0.25">
      <c r="A1260" t="s">
        <v>3339</v>
      </c>
      <c r="B1260" s="166" t="s">
        <v>7052</v>
      </c>
      <c r="C1260" t="s">
        <v>7053</v>
      </c>
      <c r="D1260" s="1">
        <v>45166</v>
      </c>
      <c r="E1260">
        <f t="shared" si="139"/>
        <v>70</v>
      </c>
      <c r="F1260" t="s">
        <v>14</v>
      </c>
      <c r="G1260">
        <v>780</v>
      </c>
      <c r="H1260">
        <f t="shared" si="138"/>
        <v>78</v>
      </c>
      <c r="I1260" t="s">
        <v>7</v>
      </c>
      <c r="J1260" t="s">
        <v>8</v>
      </c>
      <c r="K1260" t="s">
        <v>7054</v>
      </c>
      <c r="L1260" t="s">
        <v>8</v>
      </c>
      <c r="M1260" t="s">
        <v>14</v>
      </c>
      <c r="N1260" t="str">
        <f t="shared" si="140"/>
        <v>F</v>
      </c>
      <c r="O1260" t="s">
        <v>1637</v>
      </c>
      <c r="P1260" t="s">
        <v>1638</v>
      </c>
      <c r="Q1260" t="s">
        <v>221</v>
      </c>
      <c r="R1260">
        <v>4</v>
      </c>
      <c r="S1260">
        <f t="shared" si="141"/>
        <v>2019</v>
      </c>
      <c r="T1260" t="s">
        <v>12</v>
      </c>
      <c r="U1260">
        <v>0.999999999999996</v>
      </c>
      <c r="V1260" t="s">
        <v>3357</v>
      </c>
      <c r="W1260">
        <f>VLOOKUP(Q1260,'PBT Tag Rates'!$B$5:$E$44,4,FALSE)</f>
        <v>0.95971980899999998</v>
      </c>
      <c r="X1260">
        <v>1</v>
      </c>
      <c r="Y1260" s="14">
        <f>IFERROR(LOOKUP(H1260,{30,43,48,53,58,63,68,73,78,83,88,93,97},{42,47,52,57,62,67,72,77,82,87,92,99,100}),999)</f>
        <v>82</v>
      </c>
      <c r="Z1260" s="17">
        <f t="shared" si="142"/>
        <v>1.4285714285714286</v>
      </c>
      <c r="AA1260" s="17">
        <f t="shared" si="143"/>
        <v>1.4285714285714286</v>
      </c>
      <c r="AB1260" s="17">
        <f t="shared" si="144"/>
        <v>2.518344052903343</v>
      </c>
      <c r="AC1260" s="17" t="s">
        <v>17654</v>
      </c>
    </row>
    <row r="1261" spans="1:29" x14ac:dyDescent="0.25">
      <c r="A1261" t="s">
        <v>3339</v>
      </c>
      <c r="B1261" s="166" t="s">
        <v>7055</v>
      </c>
      <c r="C1261" t="s">
        <v>7056</v>
      </c>
      <c r="D1261" s="1">
        <v>45166</v>
      </c>
      <c r="E1261">
        <f t="shared" si="139"/>
        <v>70</v>
      </c>
      <c r="F1261" t="s">
        <v>14</v>
      </c>
      <c r="G1261">
        <v>800</v>
      </c>
      <c r="H1261">
        <f t="shared" si="138"/>
        <v>80</v>
      </c>
      <c r="I1261" t="s">
        <v>9</v>
      </c>
      <c r="J1261">
        <v>1</v>
      </c>
      <c r="K1261" t="s">
        <v>7057</v>
      </c>
      <c r="L1261" t="s">
        <v>8</v>
      </c>
      <c r="M1261" t="s">
        <v>14</v>
      </c>
      <c r="N1261" t="str">
        <f t="shared" si="140"/>
        <v>F</v>
      </c>
      <c r="O1261" t="s">
        <v>7058</v>
      </c>
      <c r="P1261" t="s">
        <v>7059</v>
      </c>
      <c r="Q1261" t="s">
        <v>281</v>
      </c>
      <c r="R1261">
        <v>4</v>
      </c>
      <c r="S1261">
        <f t="shared" si="141"/>
        <v>2019</v>
      </c>
      <c r="T1261" t="s">
        <v>12</v>
      </c>
      <c r="U1261">
        <v>0.999999999999998</v>
      </c>
      <c r="V1261" t="s">
        <v>3169</v>
      </c>
      <c r="W1261">
        <f>VLOOKUP(Q1261,'PBT Tag Rates'!$B$5:$E$44,4,FALSE)</f>
        <v>0.99705232300000002</v>
      </c>
      <c r="X1261">
        <v>1</v>
      </c>
      <c r="Y1261" s="14">
        <f>IFERROR(LOOKUP(H1261,{30,43,48,53,58,63,68,73,78,83,88,93,97},{42,47,52,57,62,67,72,77,82,87,92,99,100}),999)</f>
        <v>82</v>
      </c>
      <c r="Z1261" s="17">
        <f t="shared" si="142"/>
        <v>1.4285714285714286</v>
      </c>
      <c r="AA1261" s="17">
        <f t="shared" si="143"/>
        <v>1.4285714285714286</v>
      </c>
      <c r="AB1261" s="17">
        <f t="shared" si="144"/>
        <v>2.518344052903343</v>
      </c>
      <c r="AC1261" s="17" t="s">
        <v>17654</v>
      </c>
    </row>
    <row r="1262" spans="1:29" x14ac:dyDescent="0.25">
      <c r="A1262" t="s">
        <v>3339</v>
      </c>
      <c r="B1262" s="166" t="s">
        <v>7060</v>
      </c>
      <c r="C1262" t="s">
        <v>7061</v>
      </c>
      <c r="D1262" s="1">
        <v>45166</v>
      </c>
      <c r="E1262">
        <f t="shared" si="139"/>
        <v>70</v>
      </c>
      <c r="F1262" t="s">
        <v>14</v>
      </c>
      <c r="G1262">
        <v>800</v>
      </c>
      <c r="H1262">
        <f t="shared" si="138"/>
        <v>80</v>
      </c>
      <c r="I1262" t="s">
        <v>7</v>
      </c>
      <c r="J1262" t="s">
        <v>8</v>
      </c>
      <c r="K1262" t="s">
        <v>7062</v>
      </c>
      <c r="L1262" t="s">
        <v>8</v>
      </c>
      <c r="M1262" t="s">
        <v>14</v>
      </c>
      <c r="N1262" t="str">
        <f t="shared" si="140"/>
        <v>F</v>
      </c>
      <c r="O1262" t="s">
        <v>1415</v>
      </c>
      <c r="P1262" t="s">
        <v>1416</v>
      </c>
      <c r="Q1262" t="s">
        <v>221</v>
      </c>
      <c r="R1262">
        <v>4</v>
      </c>
      <c r="S1262">
        <f t="shared" si="141"/>
        <v>2019</v>
      </c>
      <c r="T1262" t="s">
        <v>12</v>
      </c>
      <c r="U1262">
        <v>0.999999999999997</v>
      </c>
      <c r="V1262" t="s">
        <v>3396</v>
      </c>
      <c r="W1262">
        <f>VLOOKUP(Q1262,'PBT Tag Rates'!$B$5:$E$44,4,FALSE)</f>
        <v>0.95971980899999998</v>
      </c>
      <c r="X1262">
        <v>1</v>
      </c>
      <c r="Y1262" s="14">
        <f>IFERROR(LOOKUP(H1262,{30,43,48,53,58,63,68,73,78,83,88,93,97},{42,47,52,57,62,67,72,77,82,87,92,99,100}),999)</f>
        <v>82</v>
      </c>
      <c r="Z1262" s="17">
        <f t="shared" si="142"/>
        <v>1.4285714285714286</v>
      </c>
      <c r="AA1262" s="17">
        <f t="shared" si="143"/>
        <v>1.4285714285714286</v>
      </c>
      <c r="AB1262" s="17">
        <f t="shared" si="144"/>
        <v>2.518344052903343</v>
      </c>
      <c r="AC1262" s="17" t="s">
        <v>17655</v>
      </c>
    </row>
    <row r="1263" spans="1:29" x14ac:dyDescent="0.25">
      <c r="A1263" t="s">
        <v>3339</v>
      </c>
      <c r="B1263" s="166" t="s">
        <v>7063</v>
      </c>
      <c r="C1263" t="s">
        <v>950</v>
      </c>
      <c r="D1263" s="1">
        <v>45166</v>
      </c>
      <c r="E1263">
        <f t="shared" si="139"/>
        <v>70</v>
      </c>
      <c r="F1263" t="s">
        <v>6</v>
      </c>
      <c r="G1263">
        <v>800</v>
      </c>
      <c r="H1263">
        <f t="shared" si="138"/>
        <v>80</v>
      </c>
      <c r="I1263" t="s">
        <v>9</v>
      </c>
      <c r="J1263">
        <v>1</v>
      </c>
      <c r="K1263" t="s">
        <v>7064</v>
      </c>
      <c r="L1263" t="s">
        <v>8</v>
      </c>
      <c r="M1263" t="s">
        <v>6</v>
      </c>
      <c r="N1263" t="str">
        <f t="shared" si="140"/>
        <v>M</v>
      </c>
      <c r="O1263" t="s">
        <v>1315</v>
      </c>
      <c r="P1263" t="s">
        <v>6615</v>
      </c>
      <c r="Q1263" t="s">
        <v>221</v>
      </c>
      <c r="R1263">
        <v>4</v>
      </c>
      <c r="S1263">
        <f t="shared" si="141"/>
        <v>2019</v>
      </c>
      <c r="T1263" t="s">
        <v>12</v>
      </c>
      <c r="U1263">
        <v>1</v>
      </c>
      <c r="V1263" t="s">
        <v>3363</v>
      </c>
      <c r="W1263">
        <f>VLOOKUP(Q1263,'PBT Tag Rates'!$B$5:$E$44,4,FALSE)</f>
        <v>0.95971980899999998</v>
      </c>
      <c r="X1263">
        <v>1</v>
      </c>
      <c r="Y1263" s="14">
        <f>IFERROR(LOOKUP(H1263,{30,43,48,53,58,63,68,73,78,83,88,93,97},{42,47,52,57,62,67,72,77,82,87,92,99,100}),999)</f>
        <v>82</v>
      </c>
      <c r="Z1263" s="17">
        <f t="shared" si="142"/>
        <v>1.4285714285714286</v>
      </c>
      <c r="AA1263" s="17">
        <f t="shared" si="143"/>
        <v>1.4285714285714286</v>
      </c>
      <c r="AB1263" s="17">
        <f t="shared" si="144"/>
        <v>2.518344052903343</v>
      </c>
      <c r="AC1263" s="17" t="s">
        <v>17654</v>
      </c>
    </row>
    <row r="1264" spans="1:29" x14ac:dyDescent="0.25">
      <c r="A1264" t="s">
        <v>3339</v>
      </c>
      <c r="B1264" s="166" t="s">
        <v>7065</v>
      </c>
      <c r="C1264" t="s">
        <v>7066</v>
      </c>
      <c r="D1264" s="1">
        <v>45166</v>
      </c>
      <c r="E1264">
        <f t="shared" si="139"/>
        <v>70</v>
      </c>
      <c r="F1264" t="s">
        <v>14</v>
      </c>
      <c r="G1264">
        <v>790</v>
      </c>
      <c r="H1264">
        <f t="shared" si="138"/>
        <v>79</v>
      </c>
      <c r="I1264" t="s">
        <v>7</v>
      </c>
      <c r="J1264" t="s">
        <v>8</v>
      </c>
      <c r="K1264" t="s">
        <v>7067</v>
      </c>
      <c r="L1264" t="s">
        <v>8</v>
      </c>
      <c r="M1264" t="s">
        <v>14</v>
      </c>
      <c r="N1264" t="str">
        <f t="shared" si="140"/>
        <v>F</v>
      </c>
      <c r="O1264" t="s">
        <v>1705</v>
      </c>
      <c r="P1264" t="s">
        <v>1706</v>
      </c>
      <c r="Q1264" t="s">
        <v>221</v>
      </c>
      <c r="R1264">
        <v>4</v>
      </c>
      <c r="S1264">
        <f t="shared" si="141"/>
        <v>2019</v>
      </c>
      <c r="T1264" t="s">
        <v>12</v>
      </c>
      <c r="U1264">
        <v>1</v>
      </c>
      <c r="V1264" t="s">
        <v>3346</v>
      </c>
      <c r="W1264">
        <f>VLOOKUP(Q1264,'PBT Tag Rates'!$B$5:$E$44,4,FALSE)</f>
        <v>0.95971980899999998</v>
      </c>
      <c r="X1264">
        <v>1</v>
      </c>
      <c r="Y1264" s="14">
        <f>IFERROR(LOOKUP(H1264,{30,43,48,53,58,63,68,73,78,83,88,93,97},{42,47,52,57,62,67,72,77,82,87,92,99,100}),999)</f>
        <v>82</v>
      </c>
      <c r="Z1264" s="17">
        <f t="shared" si="142"/>
        <v>1.4285714285714286</v>
      </c>
      <c r="AA1264" s="17">
        <f t="shared" si="143"/>
        <v>1.4285714285714286</v>
      </c>
      <c r="AB1264" s="17">
        <f t="shared" si="144"/>
        <v>2.518344052903343</v>
      </c>
      <c r="AC1264" s="17" t="s">
        <v>17654</v>
      </c>
    </row>
    <row r="1265" spans="1:29" x14ac:dyDescent="0.25">
      <c r="A1265" t="s">
        <v>3339</v>
      </c>
      <c r="B1265" s="166" t="s">
        <v>7068</v>
      </c>
      <c r="C1265" t="s">
        <v>951</v>
      </c>
      <c r="D1265" s="1">
        <v>45166</v>
      </c>
      <c r="E1265">
        <f t="shared" si="139"/>
        <v>70</v>
      </c>
      <c r="F1265" t="s">
        <v>14</v>
      </c>
      <c r="G1265">
        <v>790</v>
      </c>
      <c r="H1265">
        <f t="shared" si="138"/>
        <v>79</v>
      </c>
      <c r="I1265" t="s">
        <v>7</v>
      </c>
      <c r="J1265" t="s">
        <v>8</v>
      </c>
      <c r="K1265" t="s">
        <v>7069</v>
      </c>
      <c r="L1265" t="s">
        <v>8</v>
      </c>
      <c r="M1265" t="s">
        <v>14</v>
      </c>
      <c r="N1265" t="str">
        <f t="shared" si="140"/>
        <v>F</v>
      </c>
      <c r="O1265" t="s">
        <v>881</v>
      </c>
      <c r="P1265" t="s">
        <v>882</v>
      </c>
      <c r="Q1265" t="s">
        <v>221</v>
      </c>
      <c r="R1265">
        <v>4</v>
      </c>
      <c r="S1265">
        <f t="shared" si="141"/>
        <v>2019</v>
      </c>
      <c r="T1265" t="s">
        <v>12</v>
      </c>
      <c r="U1265">
        <v>0.999999999999999</v>
      </c>
      <c r="V1265" t="s">
        <v>3357</v>
      </c>
      <c r="W1265">
        <f>VLOOKUP(Q1265,'PBT Tag Rates'!$B$5:$E$44,4,FALSE)</f>
        <v>0.95971980899999998</v>
      </c>
      <c r="X1265">
        <v>1</v>
      </c>
      <c r="Y1265" s="14">
        <f>IFERROR(LOOKUP(H1265,{30,43,48,53,58,63,68,73,78,83,88,93,97},{42,47,52,57,62,67,72,77,82,87,92,99,100}),999)</f>
        <v>82</v>
      </c>
      <c r="Z1265" s="17">
        <f t="shared" si="142"/>
        <v>1.4285714285714286</v>
      </c>
      <c r="AA1265" s="17">
        <f t="shared" si="143"/>
        <v>1.4285714285714286</v>
      </c>
      <c r="AB1265" s="17">
        <f t="shared" si="144"/>
        <v>2.518344052903343</v>
      </c>
      <c r="AC1265" s="17" t="s">
        <v>17654</v>
      </c>
    </row>
    <row r="1266" spans="1:29" x14ac:dyDescent="0.25">
      <c r="A1266" t="s">
        <v>3339</v>
      </c>
      <c r="B1266" s="166" t="s">
        <v>7070</v>
      </c>
      <c r="C1266" t="s">
        <v>7071</v>
      </c>
      <c r="D1266" s="1">
        <v>45166</v>
      </c>
      <c r="E1266">
        <f t="shared" si="139"/>
        <v>70</v>
      </c>
      <c r="F1266" t="s">
        <v>14</v>
      </c>
      <c r="G1266">
        <v>820</v>
      </c>
      <c r="H1266">
        <f t="shared" si="138"/>
        <v>82</v>
      </c>
      <c r="I1266" t="s">
        <v>7</v>
      </c>
      <c r="J1266" t="s">
        <v>8</v>
      </c>
      <c r="K1266" t="s">
        <v>7072</v>
      </c>
      <c r="L1266" t="s">
        <v>8</v>
      </c>
      <c r="M1266" t="s">
        <v>14</v>
      </c>
      <c r="N1266" t="str">
        <f t="shared" si="140"/>
        <v>F</v>
      </c>
      <c r="O1266" t="s">
        <v>1154</v>
      </c>
      <c r="P1266" t="s">
        <v>1155</v>
      </c>
      <c r="Q1266" t="s">
        <v>221</v>
      </c>
      <c r="R1266">
        <v>4</v>
      </c>
      <c r="S1266">
        <f t="shared" si="141"/>
        <v>2019</v>
      </c>
      <c r="T1266" t="s">
        <v>12</v>
      </c>
      <c r="U1266">
        <v>0.999999999999999</v>
      </c>
      <c r="V1266" t="s">
        <v>3396</v>
      </c>
      <c r="W1266">
        <f>VLOOKUP(Q1266,'PBT Tag Rates'!$B$5:$E$44,4,FALSE)</f>
        <v>0.95971980899999998</v>
      </c>
      <c r="X1266">
        <v>1</v>
      </c>
      <c r="Y1266" s="14">
        <f>IFERROR(LOOKUP(H1266,{30,43,48,53,58,63,68,73,78,83,88,93,97},{42,47,52,57,62,67,72,77,82,87,92,99,100}),999)</f>
        <v>82</v>
      </c>
      <c r="Z1266" s="17">
        <f t="shared" si="142"/>
        <v>1.4285714285714286</v>
      </c>
      <c r="AA1266" s="17">
        <f t="shared" si="143"/>
        <v>1.4285714285714286</v>
      </c>
      <c r="AB1266" s="17">
        <f t="shared" si="144"/>
        <v>2.518344052903343</v>
      </c>
      <c r="AC1266" s="17" t="s">
        <v>17655</v>
      </c>
    </row>
    <row r="1267" spans="1:29" x14ac:dyDescent="0.25">
      <c r="A1267" t="s">
        <v>3339</v>
      </c>
      <c r="B1267" s="166" t="s">
        <v>7073</v>
      </c>
      <c r="C1267" t="s">
        <v>7074</v>
      </c>
      <c r="D1267" s="1">
        <v>45166</v>
      </c>
      <c r="E1267">
        <f t="shared" si="139"/>
        <v>70</v>
      </c>
      <c r="F1267" t="s">
        <v>14</v>
      </c>
      <c r="G1267">
        <v>770</v>
      </c>
      <c r="H1267">
        <f t="shared" si="138"/>
        <v>77</v>
      </c>
      <c r="I1267" t="s">
        <v>7</v>
      </c>
      <c r="J1267" t="s">
        <v>8</v>
      </c>
      <c r="K1267" t="s">
        <v>7075</v>
      </c>
      <c r="L1267" t="s">
        <v>8</v>
      </c>
      <c r="M1267" t="s">
        <v>14</v>
      </c>
      <c r="N1267" t="str">
        <f t="shared" si="140"/>
        <v>F</v>
      </c>
      <c r="O1267" t="s">
        <v>8</v>
      </c>
      <c r="P1267" t="s">
        <v>8</v>
      </c>
      <c r="Q1267" t="s">
        <v>11</v>
      </c>
      <c r="R1267" t="s">
        <v>8</v>
      </c>
      <c r="S1267" t="str">
        <f t="shared" si="141"/>
        <v>U</v>
      </c>
      <c r="T1267" t="s">
        <v>12</v>
      </c>
      <c r="U1267">
        <v>1</v>
      </c>
      <c r="V1267" t="s">
        <v>11</v>
      </c>
      <c r="W1267" t="e">
        <f>VLOOKUP(Q1267,'PBT Tag Rates'!$B$5:$E$44,4,FALSE)</f>
        <v>#N/A</v>
      </c>
      <c r="X1267">
        <v>1</v>
      </c>
      <c r="Y1267" s="14">
        <f>IFERROR(LOOKUP(H1267,{30,43,48,53,58,63,68,73,78,83,88,93,97},{42,47,52,57,62,67,72,77,82,87,92,99,100}),999)</f>
        <v>77</v>
      </c>
      <c r="Z1267" s="17">
        <f t="shared" si="142"/>
        <v>1.4285714285714286</v>
      </c>
      <c r="AA1267" s="17">
        <f t="shared" si="143"/>
        <v>1.4285714285714286</v>
      </c>
      <c r="AB1267" s="17">
        <f t="shared" si="144"/>
        <v>2.518344052903343</v>
      </c>
      <c r="AC1267" s="17" t="s">
        <v>17654</v>
      </c>
    </row>
    <row r="1268" spans="1:29" x14ac:dyDescent="0.25">
      <c r="A1268" t="s">
        <v>3339</v>
      </c>
      <c r="B1268" s="166" t="s">
        <v>7076</v>
      </c>
      <c r="C1268" t="s">
        <v>7077</v>
      </c>
      <c r="D1268" s="1">
        <v>45166</v>
      </c>
      <c r="E1268">
        <f t="shared" si="139"/>
        <v>70</v>
      </c>
      <c r="F1268" t="s">
        <v>14</v>
      </c>
      <c r="G1268">
        <v>730</v>
      </c>
      <c r="H1268">
        <f t="shared" si="138"/>
        <v>73</v>
      </c>
      <c r="I1268" t="s">
        <v>7</v>
      </c>
      <c r="J1268" t="s">
        <v>8</v>
      </c>
      <c r="K1268" t="s">
        <v>7078</v>
      </c>
      <c r="L1268" t="s">
        <v>8</v>
      </c>
      <c r="M1268" t="s">
        <v>14</v>
      </c>
      <c r="N1268" t="str">
        <f t="shared" si="140"/>
        <v>F</v>
      </c>
      <c r="O1268" t="s">
        <v>2861</v>
      </c>
      <c r="P1268" t="s">
        <v>2948</v>
      </c>
      <c r="Q1268" t="s">
        <v>221</v>
      </c>
      <c r="R1268">
        <v>4</v>
      </c>
      <c r="S1268">
        <f t="shared" si="141"/>
        <v>2019</v>
      </c>
      <c r="T1268" t="s">
        <v>12</v>
      </c>
      <c r="U1268">
        <v>1</v>
      </c>
      <c r="V1268" t="s">
        <v>3396</v>
      </c>
      <c r="W1268">
        <f>VLOOKUP(Q1268,'PBT Tag Rates'!$B$5:$E$44,4,FALSE)</f>
        <v>0.95971980899999998</v>
      </c>
      <c r="X1268">
        <v>1</v>
      </c>
      <c r="Y1268" s="14">
        <f>IFERROR(LOOKUP(H1268,{30,43,48,53,58,63,68,73,78,83,88,93,97},{42,47,52,57,62,67,72,77,82,87,92,99,100}),999)</f>
        <v>77</v>
      </c>
      <c r="Z1268" s="17">
        <f t="shared" si="142"/>
        <v>1.4285714285714286</v>
      </c>
      <c r="AA1268" s="17">
        <f t="shared" si="143"/>
        <v>1.4285714285714286</v>
      </c>
      <c r="AB1268" s="17">
        <f t="shared" si="144"/>
        <v>2.518344052903343</v>
      </c>
      <c r="AC1268" s="17" t="s">
        <v>17655</v>
      </c>
    </row>
    <row r="1269" spans="1:29" x14ac:dyDescent="0.25">
      <c r="A1269" t="s">
        <v>3339</v>
      </c>
      <c r="B1269" s="166" t="s">
        <v>7079</v>
      </c>
      <c r="C1269" t="s">
        <v>7080</v>
      </c>
      <c r="D1269" s="1">
        <v>45166</v>
      </c>
      <c r="E1269">
        <f t="shared" si="139"/>
        <v>70</v>
      </c>
      <c r="F1269" t="s">
        <v>6</v>
      </c>
      <c r="G1269">
        <v>800</v>
      </c>
      <c r="H1269">
        <f t="shared" si="138"/>
        <v>80</v>
      </c>
      <c r="I1269" t="s">
        <v>7</v>
      </c>
      <c r="J1269" t="s">
        <v>8</v>
      </c>
      <c r="K1269" t="s">
        <v>7081</v>
      </c>
      <c r="L1269" t="s">
        <v>8</v>
      </c>
      <c r="M1269" t="s">
        <v>6</v>
      </c>
      <c r="N1269" t="str">
        <f t="shared" si="140"/>
        <v>M</v>
      </c>
      <c r="O1269" t="s">
        <v>8</v>
      </c>
      <c r="P1269" t="s">
        <v>8</v>
      </c>
      <c r="Q1269" t="s">
        <v>11</v>
      </c>
      <c r="R1269" t="s">
        <v>8</v>
      </c>
      <c r="S1269" t="str">
        <f t="shared" si="141"/>
        <v>U</v>
      </c>
      <c r="T1269" t="s">
        <v>12</v>
      </c>
      <c r="U1269">
        <v>1</v>
      </c>
      <c r="V1269" t="s">
        <v>11</v>
      </c>
      <c r="W1269" t="e">
        <f>VLOOKUP(Q1269,'PBT Tag Rates'!$B$5:$E$44,4,FALSE)</f>
        <v>#N/A</v>
      </c>
      <c r="X1269">
        <v>1</v>
      </c>
      <c r="Y1269" s="14">
        <f>IFERROR(LOOKUP(H1269,{30,43,48,53,58,63,68,73,78,83,88,93,97},{42,47,52,57,62,67,72,77,82,87,92,99,100}),999)</f>
        <v>82</v>
      </c>
      <c r="Z1269" s="17">
        <f t="shared" si="142"/>
        <v>1.4285714285714286</v>
      </c>
      <c r="AA1269" s="17">
        <f t="shared" si="143"/>
        <v>1.4285714285714286</v>
      </c>
      <c r="AB1269" s="17">
        <f t="shared" si="144"/>
        <v>2.518344052903343</v>
      </c>
      <c r="AC1269" s="17" t="s">
        <v>17654</v>
      </c>
    </row>
    <row r="1270" spans="1:29" x14ac:dyDescent="0.25">
      <c r="A1270" t="s">
        <v>3339</v>
      </c>
      <c r="B1270" s="166" t="s">
        <v>7082</v>
      </c>
      <c r="C1270" t="s">
        <v>7083</v>
      </c>
      <c r="D1270" s="1">
        <v>45166</v>
      </c>
      <c r="E1270">
        <f t="shared" si="139"/>
        <v>70</v>
      </c>
      <c r="F1270" t="s">
        <v>14</v>
      </c>
      <c r="G1270">
        <v>770</v>
      </c>
      <c r="H1270">
        <f t="shared" si="138"/>
        <v>77</v>
      </c>
      <c r="I1270" t="s">
        <v>7</v>
      </c>
      <c r="J1270" t="s">
        <v>8</v>
      </c>
      <c r="K1270" t="s">
        <v>7084</v>
      </c>
      <c r="L1270" t="s">
        <v>49</v>
      </c>
      <c r="M1270" t="s">
        <v>759</v>
      </c>
      <c r="N1270" t="str">
        <f t="shared" si="140"/>
        <v>F</v>
      </c>
      <c r="O1270" t="s">
        <v>1943</v>
      </c>
      <c r="P1270" t="s">
        <v>1943</v>
      </c>
      <c r="Q1270" t="s">
        <v>1943</v>
      </c>
      <c r="R1270" t="s">
        <v>8</v>
      </c>
      <c r="S1270" t="str">
        <f t="shared" si="141"/>
        <v>U</v>
      </c>
      <c r="T1270" t="s">
        <v>8</v>
      </c>
      <c r="U1270" t="s">
        <v>8</v>
      </c>
      <c r="V1270" t="s">
        <v>1943</v>
      </c>
      <c r="W1270" t="e">
        <f>VLOOKUP(Q1270,'PBT Tag Rates'!$B$5:$E$44,4,FALSE)</f>
        <v>#N/A</v>
      </c>
      <c r="X1270">
        <v>1</v>
      </c>
      <c r="Y1270" s="14">
        <f>IFERROR(LOOKUP(H1270,{30,43,48,53,58,63,68,73,78,83,88,93,97},{42,47,52,57,62,67,72,77,82,87,92,99,100}),999)</f>
        <v>77</v>
      </c>
      <c r="Z1270" s="17">
        <f t="shared" si="142"/>
        <v>1.4285714285714286</v>
      </c>
      <c r="AA1270" s="17">
        <f t="shared" si="143"/>
        <v>1.4285714285714286</v>
      </c>
      <c r="AB1270" s="17">
        <f t="shared" si="144"/>
        <v>2.518344052903343</v>
      </c>
      <c r="AC1270" s="17" t="s">
        <v>17654</v>
      </c>
    </row>
    <row r="1271" spans="1:29" x14ac:dyDescent="0.25">
      <c r="A1271" t="s">
        <v>3339</v>
      </c>
      <c r="B1271" s="166" t="s">
        <v>7085</v>
      </c>
      <c r="C1271" t="s">
        <v>7086</v>
      </c>
      <c r="D1271" s="1">
        <v>45166</v>
      </c>
      <c r="E1271">
        <f t="shared" si="139"/>
        <v>70</v>
      </c>
      <c r="F1271" t="s">
        <v>14</v>
      </c>
      <c r="G1271">
        <v>700</v>
      </c>
      <c r="H1271">
        <f t="shared" si="138"/>
        <v>70</v>
      </c>
      <c r="I1271" t="s">
        <v>7</v>
      </c>
      <c r="J1271" t="s">
        <v>8</v>
      </c>
      <c r="K1271" t="s">
        <v>7087</v>
      </c>
      <c r="L1271" t="s">
        <v>8</v>
      </c>
      <c r="M1271" t="s">
        <v>14</v>
      </c>
      <c r="N1271" t="str">
        <f t="shared" si="140"/>
        <v>F</v>
      </c>
      <c r="O1271" t="s">
        <v>892</v>
      </c>
      <c r="P1271" t="s">
        <v>1285</v>
      </c>
      <c r="Q1271" t="s">
        <v>221</v>
      </c>
      <c r="R1271">
        <v>4</v>
      </c>
      <c r="S1271">
        <f t="shared" si="141"/>
        <v>2019</v>
      </c>
      <c r="T1271" t="s">
        <v>12</v>
      </c>
      <c r="U1271">
        <v>0.999999999999999</v>
      </c>
      <c r="V1271" t="s">
        <v>3363</v>
      </c>
      <c r="W1271">
        <f>VLOOKUP(Q1271,'PBT Tag Rates'!$B$5:$E$44,4,FALSE)</f>
        <v>0.95971980899999998</v>
      </c>
      <c r="X1271">
        <v>1</v>
      </c>
      <c r="Y1271" s="14">
        <f>IFERROR(LOOKUP(H1271,{30,43,48,53,58,63,68,73,78,83,88,93,97},{42,47,52,57,62,67,72,77,82,87,92,99,100}),999)</f>
        <v>72</v>
      </c>
      <c r="Z1271" s="17">
        <f t="shared" si="142"/>
        <v>1.4285714285714286</v>
      </c>
      <c r="AA1271" s="17">
        <f t="shared" si="143"/>
        <v>1.4285714285714286</v>
      </c>
      <c r="AB1271" s="17">
        <f t="shared" si="144"/>
        <v>2.518344052903343</v>
      </c>
      <c r="AC1271" s="17" t="s">
        <v>17654</v>
      </c>
    </row>
    <row r="1272" spans="1:29" x14ac:dyDescent="0.25">
      <c r="A1272" t="s">
        <v>3339</v>
      </c>
      <c r="B1272" s="166" t="s">
        <v>7088</v>
      </c>
      <c r="C1272" t="s">
        <v>252</v>
      </c>
      <c r="D1272" s="1">
        <v>45166</v>
      </c>
      <c r="E1272">
        <f t="shared" si="139"/>
        <v>70</v>
      </c>
      <c r="F1272" t="s">
        <v>14</v>
      </c>
      <c r="G1272">
        <v>740</v>
      </c>
      <c r="H1272">
        <f t="shared" si="138"/>
        <v>74</v>
      </c>
      <c r="I1272" t="s">
        <v>7</v>
      </c>
      <c r="J1272" t="s">
        <v>8</v>
      </c>
      <c r="K1272" t="s">
        <v>7089</v>
      </c>
      <c r="L1272" t="s">
        <v>8</v>
      </c>
      <c r="M1272" t="s">
        <v>6</v>
      </c>
      <c r="N1272" t="str">
        <f t="shared" si="140"/>
        <v>M</v>
      </c>
      <c r="O1272" t="s">
        <v>1107</v>
      </c>
      <c r="P1272" t="s">
        <v>3652</v>
      </c>
      <c r="Q1272" t="s">
        <v>221</v>
      </c>
      <c r="R1272">
        <v>4</v>
      </c>
      <c r="S1272">
        <f t="shared" si="141"/>
        <v>2019</v>
      </c>
      <c r="T1272" t="s">
        <v>12</v>
      </c>
      <c r="U1272">
        <v>0.999999999999997</v>
      </c>
      <c r="V1272" t="s">
        <v>3653</v>
      </c>
      <c r="W1272">
        <f>VLOOKUP(Q1272,'PBT Tag Rates'!$B$5:$E$44,4,FALSE)</f>
        <v>0.95971980899999998</v>
      </c>
      <c r="X1272">
        <v>1</v>
      </c>
      <c r="Y1272" s="14">
        <f>IFERROR(LOOKUP(H1272,{30,43,48,53,58,63,68,73,78,83,88,93,97},{42,47,52,57,62,67,72,77,82,87,92,99,100}),999)</f>
        <v>77</v>
      </c>
      <c r="Z1272" s="17">
        <f t="shared" si="142"/>
        <v>1.4285714285714286</v>
      </c>
      <c r="AA1272" s="17">
        <f t="shared" si="143"/>
        <v>1.4285714285714286</v>
      </c>
      <c r="AB1272" s="17">
        <f t="shared" si="144"/>
        <v>2.518344052903343</v>
      </c>
      <c r="AC1272" s="17" t="s">
        <v>17655</v>
      </c>
    </row>
    <row r="1273" spans="1:29" x14ac:dyDescent="0.25">
      <c r="A1273" t="s">
        <v>3339</v>
      </c>
      <c r="B1273" s="166" t="s">
        <v>7090</v>
      </c>
      <c r="C1273" t="s">
        <v>7091</v>
      </c>
      <c r="D1273" s="1">
        <v>45166</v>
      </c>
      <c r="E1273">
        <f t="shared" si="139"/>
        <v>70</v>
      </c>
      <c r="F1273" t="s">
        <v>6</v>
      </c>
      <c r="G1273">
        <v>830</v>
      </c>
      <c r="H1273">
        <f t="shared" si="138"/>
        <v>83</v>
      </c>
      <c r="I1273" t="s">
        <v>9</v>
      </c>
      <c r="J1273">
        <v>1</v>
      </c>
      <c r="K1273" t="s">
        <v>7092</v>
      </c>
      <c r="L1273" t="s">
        <v>8</v>
      </c>
      <c r="M1273" t="s">
        <v>6</v>
      </c>
      <c r="N1273" t="str">
        <f t="shared" si="140"/>
        <v>M</v>
      </c>
      <c r="O1273" t="s">
        <v>1895</v>
      </c>
      <c r="P1273" t="s">
        <v>7093</v>
      </c>
      <c r="Q1273" t="s">
        <v>281</v>
      </c>
      <c r="R1273">
        <v>4</v>
      </c>
      <c r="S1273">
        <f t="shared" si="141"/>
        <v>2019</v>
      </c>
      <c r="T1273" t="s">
        <v>12</v>
      </c>
      <c r="U1273">
        <v>0.999999999999997</v>
      </c>
      <c r="V1273" t="s">
        <v>3169</v>
      </c>
      <c r="W1273">
        <f>VLOOKUP(Q1273,'PBT Tag Rates'!$B$5:$E$44,4,FALSE)</f>
        <v>0.99705232300000002</v>
      </c>
      <c r="X1273">
        <v>1</v>
      </c>
      <c r="Y1273" s="14">
        <f>IFERROR(LOOKUP(H1273,{30,43,48,53,58,63,68,73,78,83,88,93,97},{42,47,52,57,62,67,72,77,82,87,92,99,100}),999)</f>
        <v>87</v>
      </c>
      <c r="Z1273" s="17">
        <f t="shared" si="142"/>
        <v>1.4285714285714286</v>
      </c>
      <c r="AA1273" s="17">
        <f t="shared" si="143"/>
        <v>1.4285714285714286</v>
      </c>
      <c r="AB1273" s="17">
        <f t="shared" si="144"/>
        <v>2.518344052903343</v>
      </c>
      <c r="AC1273" s="17" t="s">
        <v>17654</v>
      </c>
    </row>
    <row r="1274" spans="1:29" x14ac:dyDescent="0.25">
      <c r="A1274" t="s">
        <v>3339</v>
      </c>
      <c r="B1274" s="166" t="s">
        <v>7094</v>
      </c>
      <c r="C1274" t="s">
        <v>7095</v>
      </c>
      <c r="D1274" s="1">
        <v>45166</v>
      </c>
      <c r="E1274">
        <f t="shared" si="139"/>
        <v>70</v>
      </c>
      <c r="F1274" t="s">
        <v>14</v>
      </c>
      <c r="G1274">
        <v>750</v>
      </c>
      <c r="H1274">
        <f t="shared" si="138"/>
        <v>75</v>
      </c>
      <c r="I1274" t="s">
        <v>7</v>
      </c>
      <c r="J1274" t="s">
        <v>8</v>
      </c>
      <c r="K1274" t="s">
        <v>7096</v>
      </c>
      <c r="L1274" t="s">
        <v>8</v>
      </c>
      <c r="M1274" t="s">
        <v>14</v>
      </c>
      <c r="N1274" t="str">
        <f t="shared" si="140"/>
        <v>F</v>
      </c>
      <c r="O1274" t="s">
        <v>913</v>
      </c>
      <c r="P1274" t="s">
        <v>5579</v>
      </c>
      <c r="Q1274" t="s">
        <v>221</v>
      </c>
      <c r="R1274">
        <v>4</v>
      </c>
      <c r="S1274">
        <f t="shared" si="141"/>
        <v>2019</v>
      </c>
      <c r="T1274" t="s">
        <v>12</v>
      </c>
      <c r="U1274">
        <v>0.999999999999997</v>
      </c>
      <c r="V1274" t="s">
        <v>3357</v>
      </c>
      <c r="W1274">
        <f>VLOOKUP(Q1274,'PBT Tag Rates'!$B$5:$E$44,4,FALSE)</f>
        <v>0.95971980899999998</v>
      </c>
      <c r="X1274">
        <v>1</v>
      </c>
      <c r="Y1274" s="14">
        <f>IFERROR(LOOKUP(H1274,{30,43,48,53,58,63,68,73,78,83,88,93,97},{42,47,52,57,62,67,72,77,82,87,92,99,100}),999)</f>
        <v>77</v>
      </c>
      <c r="Z1274" s="17">
        <f t="shared" si="142"/>
        <v>1.4285714285714286</v>
      </c>
      <c r="AA1274" s="17">
        <f t="shared" si="143"/>
        <v>1.4285714285714286</v>
      </c>
      <c r="AB1274" s="17">
        <f t="shared" si="144"/>
        <v>2.518344052903343</v>
      </c>
      <c r="AC1274" s="17" t="s">
        <v>17654</v>
      </c>
    </row>
    <row r="1275" spans="1:29" x14ac:dyDescent="0.25">
      <c r="A1275" t="s">
        <v>3339</v>
      </c>
      <c r="B1275" s="166" t="s">
        <v>7097</v>
      </c>
      <c r="C1275" t="s">
        <v>7098</v>
      </c>
      <c r="D1275" s="1">
        <v>45166</v>
      </c>
      <c r="E1275">
        <f t="shared" si="139"/>
        <v>70</v>
      </c>
      <c r="F1275" t="s">
        <v>6</v>
      </c>
      <c r="G1275">
        <v>350</v>
      </c>
      <c r="H1275">
        <f t="shared" si="138"/>
        <v>35</v>
      </c>
      <c r="I1275" t="s">
        <v>7</v>
      </c>
      <c r="J1275" t="s">
        <v>8</v>
      </c>
      <c r="K1275" t="s">
        <v>8</v>
      </c>
      <c r="L1275" t="s">
        <v>8</v>
      </c>
      <c r="M1275" t="s">
        <v>6</v>
      </c>
      <c r="N1275" t="str">
        <f t="shared" si="140"/>
        <v>M</v>
      </c>
      <c r="O1275" t="s">
        <v>8</v>
      </c>
      <c r="P1275" t="s">
        <v>8</v>
      </c>
      <c r="Q1275" t="s">
        <v>11</v>
      </c>
      <c r="R1275" t="s">
        <v>8</v>
      </c>
      <c r="S1275" t="str">
        <f t="shared" si="141"/>
        <v>U</v>
      </c>
      <c r="T1275" t="s">
        <v>12</v>
      </c>
      <c r="U1275">
        <v>0.999999999999997</v>
      </c>
      <c r="V1275" t="s">
        <v>11</v>
      </c>
      <c r="W1275" t="e">
        <f>VLOOKUP(Q1275,'PBT Tag Rates'!$B$5:$E$44,4,FALSE)</f>
        <v>#N/A</v>
      </c>
      <c r="X1275">
        <v>1</v>
      </c>
      <c r="Y1275" s="14">
        <f>IFERROR(LOOKUP(H1275,{30,43,48,53,58,63,68,73,78,83,88,93,97},{42,47,52,57,62,67,72,77,82,87,92,99,100}),999)</f>
        <v>42</v>
      </c>
      <c r="Z1275" s="17">
        <f t="shared" si="142"/>
        <v>1.4285714285714286</v>
      </c>
      <c r="AA1275" s="17">
        <f t="shared" si="143"/>
        <v>1.4285714285714286</v>
      </c>
      <c r="AB1275" s="17">
        <f t="shared" si="144"/>
        <v>2.518344052903343</v>
      </c>
      <c r="AC1275" s="17" t="s">
        <v>17654</v>
      </c>
    </row>
    <row r="1276" spans="1:29" x14ac:dyDescent="0.25">
      <c r="A1276" t="s">
        <v>3339</v>
      </c>
      <c r="B1276" s="166" t="s">
        <v>7099</v>
      </c>
      <c r="C1276" t="s">
        <v>7100</v>
      </c>
      <c r="D1276" s="1">
        <v>45166</v>
      </c>
      <c r="E1276">
        <f t="shared" si="139"/>
        <v>70</v>
      </c>
      <c r="F1276" t="s">
        <v>14</v>
      </c>
      <c r="G1276">
        <v>800</v>
      </c>
      <c r="H1276">
        <f t="shared" si="138"/>
        <v>80</v>
      </c>
      <c r="I1276" t="s">
        <v>9</v>
      </c>
      <c r="J1276">
        <v>1</v>
      </c>
      <c r="K1276" t="s">
        <v>7101</v>
      </c>
      <c r="L1276" t="s">
        <v>8</v>
      </c>
      <c r="M1276" t="s">
        <v>14</v>
      </c>
      <c r="N1276" t="str">
        <f t="shared" si="140"/>
        <v>F</v>
      </c>
      <c r="O1276" t="s">
        <v>2358</v>
      </c>
      <c r="P1276" t="s">
        <v>7102</v>
      </c>
      <c r="Q1276" t="s">
        <v>221</v>
      </c>
      <c r="R1276">
        <v>4</v>
      </c>
      <c r="S1276">
        <f t="shared" si="141"/>
        <v>2019</v>
      </c>
      <c r="T1276" t="s">
        <v>12</v>
      </c>
      <c r="U1276">
        <v>1</v>
      </c>
      <c r="V1276" t="s">
        <v>3168</v>
      </c>
      <c r="W1276">
        <f>VLOOKUP(Q1276,'PBT Tag Rates'!$B$5:$E$44,4,FALSE)</f>
        <v>0.95971980899999998</v>
      </c>
      <c r="X1276">
        <v>1</v>
      </c>
      <c r="Y1276" s="14">
        <f>IFERROR(LOOKUP(H1276,{30,43,48,53,58,63,68,73,78,83,88,93,97},{42,47,52,57,62,67,72,77,82,87,92,99,100}),999)</f>
        <v>82</v>
      </c>
      <c r="Z1276" s="17">
        <f t="shared" si="142"/>
        <v>1.4285714285714286</v>
      </c>
      <c r="AA1276" s="17">
        <f t="shared" si="143"/>
        <v>1.4285714285714286</v>
      </c>
      <c r="AB1276" s="17">
        <f t="shared" si="144"/>
        <v>2.518344052903343</v>
      </c>
      <c r="AC1276" s="17" t="s">
        <v>17654</v>
      </c>
    </row>
    <row r="1277" spans="1:29" x14ac:dyDescent="0.25">
      <c r="A1277" t="s">
        <v>3339</v>
      </c>
      <c r="B1277" s="166" t="s">
        <v>7103</v>
      </c>
      <c r="C1277" t="s">
        <v>7104</v>
      </c>
      <c r="D1277" s="1">
        <v>45166</v>
      </c>
      <c r="E1277">
        <f t="shared" si="139"/>
        <v>70</v>
      </c>
      <c r="F1277" t="s">
        <v>6</v>
      </c>
      <c r="G1277">
        <v>810</v>
      </c>
      <c r="H1277">
        <f t="shared" si="138"/>
        <v>81</v>
      </c>
      <c r="I1277" t="s">
        <v>9</v>
      </c>
      <c r="J1277">
        <v>1</v>
      </c>
      <c r="K1277" t="s">
        <v>7105</v>
      </c>
      <c r="L1277" t="s">
        <v>8</v>
      </c>
      <c r="M1277" t="s">
        <v>6</v>
      </c>
      <c r="N1277" t="str">
        <f t="shared" si="140"/>
        <v>M</v>
      </c>
      <c r="O1277" t="s">
        <v>2538</v>
      </c>
      <c r="P1277" t="s">
        <v>2539</v>
      </c>
      <c r="Q1277" t="s">
        <v>221</v>
      </c>
      <c r="R1277">
        <v>4</v>
      </c>
      <c r="S1277">
        <f t="shared" si="141"/>
        <v>2019</v>
      </c>
      <c r="T1277" t="s">
        <v>12</v>
      </c>
      <c r="U1277">
        <v>1.00000000000001</v>
      </c>
      <c r="V1277" t="s">
        <v>3608</v>
      </c>
      <c r="W1277">
        <f>VLOOKUP(Q1277,'PBT Tag Rates'!$B$5:$E$44,4,FALSE)</f>
        <v>0.95971980899999998</v>
      </c>
      <c r="X1277">
        <v>1</v>
      </c>
      <c r="Y1277" s="14">
        <f>IFERROR(LOOKUP(H1277,{30,43,48,53,58,63,68,73,78,83,88,93,97},{42,47,52,57,62,67,72,77,82,87,92,99,100}),999)</f>
        <v>82</v>
      </c>
      <c r="Z1277" s="17">
        <f t="shared" si="142"/>
        <v>1.4285714285714286</v>
      </c>
      <c r="AA1277" s="17">
        <f t="shared" si="143"/>
        <v>1.4285714285714286</v>
      </c>
      <c r="AB1277" s="17">
        <f t="shared" si="144"/>
        <v>2.518344052903343</v>
      </c>
      <c r="AC1277" s="17" t="s">
        <v>17654</v>
      </c>
    </row>
    <row r="1278" spans="1:29" x14ac:dyDescent="0.25">
      <c r="A1278" t="s">
        <v>3339</v>
      </c>
      <c r="B1278" s="166" t="s">
        <v>7106</v>
      </c>
      <c r="C1278" t="s">
        <v>7107</v>
      </c>
      <c r="D1278" s="1">
        <v>45166</v>
      </c>
      <c r="E1278">
        <f t="shared" si="139"/>
        <v>70</v>
      </c>
      <c r="F1278" t="s">
        <v>6</v>
      </c>
      <c r="G1278">
        <v>870</v>
      </c>
      <c r="H1278">
        <f t="shared" si="138"/>
        <v>87</v>
      </c>
      <c r="I1278" t="s">
        <v>9</v>
      </c>
      <c r="J1278">
        <v>1</v>
      </c>
      <c r="K1278" t="s">
        <v>7108</v>
      </c>
      <c r="L1278" t="s">
        <v>8</v>
      </c>
      <c r="M1278" t="s">
        <v>6</v>
      </c>
      <c r="N1278" t="str">
        <f t="shared" si="140"/>
        <v>M</v>
      </c>
      <c r="O1278" t="s">
        <v>3582</v>
      </c>
      <c r="P1278" t="s">
        <v>4217</v>
      </c>
      <c r="Q1278" t="s">
        <v>221</v>
      </c>
      <c r="R1278">
        <v>4</v>
      </c>
      <c r="S1278">
        <f t="shared" si="141"/>
        <v>2019</v>
      </c>
      <c r="T1278" t="s">
        <v>12</v>
      </c>
      <c r="U1278">
        <v>1</v>
      </c>
      <c r="V1278" t="s">
        <v>3357</v>
      </c>
      <c r="W1278">
        <f>VLOOKUP(Q1278,'PBT Tag Rates'!$B$5:$E$44,4,FALSE)</f>
        <v>0.95971980899999998</v>
      </c>
      <c r="X1278">
        <v>1</v>
      </c>
      <c r="Y1278" s="14">
        <f>IFERROR(LOOKUP(H1278,{30,43,48,53,58,63,68,73,78,83,88,93,97},{42,47,52,57,62,67,72,77,82,87,92,99,100}),999)</f>
        <v>87</v>
      </c>
      <c r="Z1278" s="17">
        <f t="shared" si="142"/>
        <v>1.4285714285714286</v>
      </c>
      <c r="AA1278" s="17">
        <f t="shared" si="143"/>
        <v>1.4285714285714286</v>
      </c>
      <c r="AB1278" s="17">
        <f t="shared" si="144"/>
        <v>2.518344052903343</v>
      </c>
      <c r="AC1278" s="17" t="s">
        <v>17654</v>
      </c>
    </row>
    <row r="1279" spans="1:29" x14ac:dyDescent="0.25">
      <c r="A1279" t="s">
        <v>3339</v>
      </c>
      <c r="B1279" s="166" t="s">
        <v>7109</v>
      </c>
      <c r="C1279" t="s">
        <v>7110</v>
      </c>
      <c r="D1279" s="1">
        <v>45166</v>
      </c>
      <c r="E1279">
        <f t="shared" si="139"/>
        <v>70</v>
      </c>
      <c r="F1279" t="s">
        <v>14</v>
      </c>
      <c r="G1279">
        <v>800</v>
      </c>
      <c r="H1279">
        <f t="shared" si="138"/>
        <v>80</v>
      </c>
      <c r="I1279" t="s">
        <v>7</v>
      </c>
      <c r="J1279" t="s">
        <v>8</v>
      </c>
      <c r="K1279" t="s">
        <v>7111</v>
      </c>
      <c r="L1279" t="s">
        <v>8</v>
      </c>
      <c r="M1279" t="s">
        <v>14</v>
      </c>
      <c r="N1279" t="str">
        <f t="shared" si="140"/>
        <v>F</v>
      </c>
      <c r="O1279" t="s">
        <v>1428</v>
      </c>
      <c r="P1279" t="s">
        <v>1429</v>
      </c>
      <c r="Q1279" t="s">
        <v>221</v>
      </c>
      <c r="R1279">
        <v>4</v>
      </c>
      <c r="S1279">
        <f t="shared" si="141"/>
        <v>2019</v>
      </c>
      <c r="T1279" t="s">
        <v>12</v>
      </c>
      <c r="U1279">
        <v>0.999999999999998</v>
      </c>
      <c r="V1279" t="s">
        <v>3396</v>
      </c>
      <c r="W1279">
        <f>VLOOKUP(Q1279,'PBT Tag Rates'!$B$5:$E$44,4,FALSE)</f>
        <v>0.95971980899999998</v>
      </c>
      <c r="X1279">
        <v>1</v>
      </c>
      <c r="Y1279" s="14">
        <f>IFERROR(LOOKUP(H1279,{30,43,48,53,58,63,68,73,78,83,88,93,97},{42,47,52,57,62,67,72,77,82,87,92,99,100}),999)</f>
        <v>82</v>
      </c>
      <c r="Z1279" s="17">
        <f t="shared" si="142"/>
        <v>1.4285714285714286</v>
      </c>
      <c r="AA1279" s="17">
        <f t="shared" si="143"/>
        <v>1.4285714285714286</v>
      </c>
      <c r="AB1279" s="17">
        <f t="shared" si="144"/>
        <v>2.518344052903343</v>
      </c>
      <c r="AC1279" s="17" t="s">
        <v>17655</v>
      </c>
    </row>
    <row r="1280" spans="1:29" x14ac:dyDescent="0.25">
      <c r="A1280" t="s">
        <v>3339</v>
      </c>
      <c r="B1280" s="166" t="s">
        <v>7112</v>
      </c>
      <c r="C1280" t="s">
        <v>7113</v>
      </c>
      <c r="D1280" s="1">
        <v>45166</v>
      </c>
      <c r="E1280">
        <f t="shared" si="139"/>
        <v>70</v>
      </c>
      <c r="F1280" t="s">
        <v>14</v>
      </c>
      <c r="G1280">
        <v>850</v>
      </c>
      <c r="H1280">
        <f t="shared" si="138"/>
        <v>85</v>
      </c>
      <c r="I1280" t="s">
        <v>7</v>
      </c>
      <c r="J1280" t="s">
        <v>8</v>
      </c>
      <c r="K1280" t="s">
        <v>7114</v>
      </c>
      <c r="L1280" t="s">
        <v>8</v>
      </c>
      <c r="M1280" t="s">
        <v>14</v>
      </c>
      <c r="N1280" t="str">
        <f t="shared" si="140"/>
        <v>F</v>
      </c>
      <c r="O1280" t="s">
        <v>304</v>
      </c>
      <c r="P1280" t="s">
        <v>3646</v>
      </c>
      <c r="Q1280" t="s">
        <v>15</v>
      </c>
      <c r="R1280">
        <v>5</v>
      </c>
      <c r="S1280">
        <f t="shared" si="141"/>
        <v>2018</v>
      </c>
      <c r="T1280" t="s">
        <v>12</v>
      </c>
      <c r="U1280">
        <v>1</v>
      </c>
      <c r="V1280" t="s">
        <v>3386</v>
      </c>
      <c r="W1280">
        <f>VLOOKUP(Q1280,'PBT Tag Rates'!$B$5:$E$44,4,FALSE)</f>
        <v>0.80551598400000002</v>
      </c>
      <c r="X1280">
        <v>1</v>
      </c>
      <c r="Y1280" s="14">
        <f>IFERROR(LOOKUP(H1280,{30,43,48,53,58,63,68,73,78,83,88,93,97},{42,47,52,57,62,67,72,77,82,87,92,99,100}),999)</f>
        <v>87</v>
      </c>
      <c r="Z1280" s="17">
        <f t="shared" si="142"/>
        <v>1.4285714285714286</v>
      </c>
      <c r="AA1280" s="17">
        <f t="shared" si="143"/>
        <v>1.4285714285714286</v>
      </c>
      <c r="AB1280" s="17">
        <f t="shared" si="144"/>
        <v>2.518344052903343</v>
      </c>
      <c r="AC1280" s="17" t="s">
        <v>17654</v>
      </c>
    </row>
    <row r="1281" spans="1:29" x14ac:dyDescent="0.25">
      <c r="A1281" t="s">
        <v>3339</v>
      </c>
      <c r="B1281" s="166" t="s">
        <v>7115</v>
      </c>
      <c r="C1281" t="s">
        <v>7116</v>
      </c>
      <c r="D1281" s="1">
        <v>45166</v>
      </c>
      <c r="E1281">
        <f t="shared" si="139"/>
        <v>70</v>
      </c>
      <c r="F1281" t="s">
        <v>14</v>
      </c>
      <c r="G1281">
        <v>810</v>
      </c>
      <c r="H1281">
        <f t="shared" si="138"/>
        <v>81</v>
      </c>
      <c r="I1281" t="s">
        <v>7</v>
      </c>
      <c r="J1281" t="s">
        <v>8</v>
      </c>
      <c r="K1281" t="s">
        <v>7117</v>
      </c>
      <c r="L1281" t="s">
        <v>8</v>
      </c>
      <c r="M1281" t="s">
        <v>14</v>
      </c>
      <c r="N1281" t="str">
        <f t="shared" si="140"/>
        <v>F</v>
      </c>
      <c r="O1281" t="s">
        <v>4066</v>
      </c>
      <c r="P1281" t="s">
        <v>6731</v>
      </c>
      <c r="Q1281" t="s">
        <v>221</v>
      </c>
      <c r="R1281">
        <v>4</v>
      </c>
      <c r="S1281">
        <f t="shared" si="141"/>
        <v>2019</v>
      </c>
      <c r="T1281" t="s">
        <v>12</v>
      </c>
      <c r="U1281">
        <v>0.999999999999999</v>
      </c>
      <c r="V1281" t="s">
        <v>3346</v>
      </c>
      <c r="W1281">
        <f>VLOOKUP(Q1281,'PBT Tag Rates'!$B$5:$E$44,4,FALSE)</f>
        <v>0.95971980899999998</v>
      </c>
      <c r="X1281">
        <v>1</v>
      </c>
      <c r="Y1281" s="14">
        <f>IFERROR(LOOKUP(H1281,{30,43,48,53,58,63,68,73,78,83,88,93,97},{42,47,52,57,62,67,72,77,82,87,92,99,100}),999)</f>
        <v>82</v>
      </c>
      <c r="Z1281" s="17">
        <f t="shared" si="142"/>
        <v>1.4285714285714286</v>
      </c>
      <c r="AA1281" s="17">
        <f t="shared" si="143"/>
        <v>1.4285714285714286</v>
      </c>
      <c r="AB1281" s="17">
        <f t="shared" si="144"/>
        <v>2.518344052903343</v>
      </c>
      <c r="AC1281" s="17" t="s">
        <v>17654</v>
      </c>
    </row>
    <row r="1282" spans="1:29" x14ac:dyDescent="0.25">
      <c r="A1282" t="s">
        <v>3339</v>
      </c>
      <c r="B1282" s="166" t="s">
        <v>7118</v>
      </c>
      <c r="C1282" t="s">
        <v>952</v>
      </c>
      <c r="D1282" s="1">
        <v>45166</v>
      </c>
      <c r="E1282">
        <f t="shared" si="139"/>
        <v>70</v>
      </c>
      <c r="F1282" t="s">
        <v>14</v>
      </c>
      <c r="G1282">
        <v>740</v>
      </c>
      <c r="H1282">
        <f t="shared" si="138"/>
        <v>74</v>
      </c>
      <c r="I1282" t="s">
        <v>7</v>
      </c>
      <c r="J1282" t="s">
        <v>8</v>
      </c>
      <c r="K1282" t="s">
        <v>7119</v>
      </c>
      <c r="L1282" t="s">
        <v>8</v>
      </c>
      <c r="M1282" t="s">
        <v>14</v>
      </c>
      <c r="N1282" t="str">
        <f t="shared" si="140"/>
        <v>F</v>
      </c>
      <c r="O1282" t="s">
        <v>7120</v>
      </c>
      <c r="P1282" t="s">
        <v>7121</v>
      </c>
      <c r="Q1282" t="s">
        <v>221</v>
      </c>
      <c r="R1282">
        <v>4</v>
      </c>
      <c r="S1282">
        <f t="shared" si="141"/>
        <v>2019</v>
      </c>
      <c r="T1282" t="s">
        <v>12</v>
      </c>
      <c r="U1282">
        <v>0.999999999999997</v>
      </c>
      <c r="V1282" t="s">
        <v>3951</v>
      </c>
      <c r="W1282">
        <f>VLOOKUP(Q1282,'PBT Tag Rates'!$B$5:$E$44,4,FALSE)</f>
        <v>0.95971980899999998</v>
      </c>
      <c r="X1282">
        <v>1</v>
      </c>
      <c r="Y1282" s="14">
        <f>IFERROR(LOOKUP(H1282,{30,43,48,53,58,63,68,73,78,83,88,93,97},{42,47,52,57,62,67,72,77,82,87,92,99,100}),999)</f>
        <v>77</v>
      </c>
      <c r="Z1282" s="17">
        <f t="shared" si="142"/>
        <v>1.4285714285714286</v>
      </c>
      <c r="AA1282" s="17">
        <f t="shared" si="143"/>
        <v>1.4285714285714286</v>
      </c>
      <c r="AB1282" s="17">
        <f t="shared" si="144"/>
        <v>2.518344052903343</v>
      </c>
      <c r="AC1282" s="17" t="s">
        <v>17655</v>
      </c>
    </row>
    <row r="1283" spans="1:29" x14ac:dyDescent="0.25">
      <c r="A1283" t="s">
        <v>3339</v>
      </c>
      <c r="B1283" s="166" t="s">
        <v>7122</v>
      </c>
      <c r="C1283" t="s">
        <v>7123</v>
      </c>
      <c r="D1283" s="1">
        <v>45166</v>
      </c>
      <c r="E1283">
        <f t="shared" si="139"/>
        <v>70</v>
      </c>
      <c r="F1283" t="s">
        <v>6</v>
      </c>
      <c r="G1283">
        <v>730</v>
      </c>
      <c r="H1283">
        <f t="shared" si="138"/>
        <v>73</v>
      </c>
      <c r="I1283" t="s">
        <v>7</v>
      </c>
      <c r="J1283" t="s">
        <v>8</v>
      </c>
      <c r="K1283" t="s">
        <v>7124</v>
      </c>
      <c r="L1283" t="s">
        <v>8</v>
      </c>
      <c r="M1283" t="s">
        <v>6</v>
      </c>
      <c r="N1283" t="str">
        <f t="shared" si="140"/>
        <v>M</v>
      </c>
      <c r="O1283" t="s">
        <v>5456</v>
      </c>
      <c r="P1283" t="s">
        <v>5457</v>
      </c>
      <c r="Q1283" t="s">
        <v>221</v>
      </c>
      <c r="R1283">
        <v>4</v>
      </c>
      <c r="S1283">
        <f t="shared" si="141"/>
        <v>2019</v>
      </c>
      <c r="T1283" t="s">
        <v>12</v>
      </c>
      <c r="U1283">
        <v>1</v>
      </c>
      <c r="V1283" t="s">
        <v>3357</v>
      </c>
      <c r="W1283">
        <f>VLOOKUP(Q1283,'PBT Tag Rates'!$B$5:$E$44,4,FALSE)</f>
        <v>0.95971980899999998</v>
      </c>
      <c r="X1283">
        <v>1</v>
      </c>
      <c r="Y1283" s="14">
        <f>IFERROR(LOOKUP(H1283,{30,43,48,53,58,63,68,73,78,83,88,93,97},{42,47,52,57,62,67,72,77,82,87,92,99,100}),999)</f>
        <v>77</v>
      </c>
      <c r="Z1283" s="17">
        <f t="shared" si="142"/>
        <v>1.4285714285714286</v>
      </c>
      <c r="AA1283" s="17">
        <f t="shared" si="143"/>
        <v>1.4285714285714286</v>
      </c>
      <c r="AB1283" s="17">
        <f t="shared" si="144"/>
        <v>2.518344052903343</v>
      </c>
      <c r="AC1283" s="17" t="s">
        <v>17654</v>
      </c>
    </row>
    <row r="1284" spans="1:29" x14ac:dyDescent="0.25">
      <c r="A1284" t="s">
        <v>3339</v>
      </c>
      <c r="B1284" s="166" t="s">
        <v>7125</v>
      </c>
      <c r="C1284" t="s">
        <v>7126</v>
      </c>
      <c r="D1284" s="1">
        <v>45166</v>
      </c>
      <c r="E1284">
        <f t="shared" si="139"/>
        <v>70</v>
      </c>
      <c r="F1284" t="s">
        <v>6</v>
      </c>
      <c r="G1284">
        <v>690</v>
      </c>
      <c r="H1284">
        <f t="shared" si="138"/>
        <v>69</v>
      </c>
      <c r="I1284" t="s">
        <v>7</v>
      </c>
      <c r="J1284" t="s">
        <v>8</v>
      </c>
      <c r="K1284" t="s">
        <v>8</v>
      </c>
      <c r="L1284" t="s">
        <v>8</v>
      </c>
      <c r="M1284" t="s">
        <v>6</v>
      </c>
      <c r="N1284" t="str">
        <f t="shared" si="140"/>
        <v>M</v>
      </c>
      <c r="O1284" t="s">
        <v>8</v>
      </c>
      <c r="P1284" t="s">
        <v>8</v>
      </c>
      <c r="Q1284" t="s">
        <v>11</v>
      </c>
      <c r="R1284" t="s">
        <v>8</v>
      </c>
      <c r="S1284" t="str">
        <f t="shared" si="141"/>
        <v>U</v>
      </c>
      <c r="T1284" t="s">
        <v>12</v>
      </c>
      <c r="U1284">
        <v>1</v>
      </c>
      <c r="V1284" t="s">
        <v>11</v>
      </c>
      <c r="W1284" t="e">
        <f>VLOOKUP(Q1284,'PBT Tag Rates'!$B$5:$E$44,4,FALSE)</f>
        <v>#N/A</v>
      </c>
      <c r="X1284">
        <v>1</v>
      </c>
      <c r="Y1284" s="14">
        <f>IFERROR(LOOKUP(H1284,{30,43,48,53,58,63,68,73,78,83,88,93,97},{42,47,52,57,62,67,72,77,82,87,92,99,100}),999)</f>
        <v>72</v>
      </c>
      <c r="Z1284" s="17">
        <f t="shared" si="142"/>
        <v>1.4285714285714286</v>
      </c>
      <c r="AA1284" s="17">
        <f t="shared" si="143"/>
        <v>1.4285714285714286</v>
      </c>
      <c r="AB1284" s="17">
        <f t="shared" si="144"/>
        <v>2.518344052903343</v>
      </c>
      <c r="AC1284" s="17" t="s">
        <v>17654</v>
      </c>
    </row>
    <row r="1285" spans="1:29" x14ac:dyDescent="0.25">
      <c r="A1285" t="s">
        <v>3339</v>
      </c>
      <c r="B1285" s="166" t="s">
        <v>7127</v>
      </c>
      <c r="C1285" t="s">
        <v>7128</v>
      </c>
      <c r="D1285" s="1">
        <v>45166</v>
      </c>
      <c r="E1285">
        <f t="shared" si="139"/>
        <v>70</v>
      </c>
      <c r="F1285" t="s">
        <v>14</v>
      </c>
      <c r="G1285">
        <v>720</v>
      </c>
      <c r="H1285">
        <f t="shared" si="138"/>
        <v>72</v>
      </c>
      <c r="I1285" t="s">
        <v>7</v>
      </c>
      <c r="J1285" t="s">
        <v>8</v>
      </c>
      <c r="K1285" t="s">
        <v>7129</v>
      </c>
      <c r="L1285" t="s">
        <v>8</v>
      </c>
      <c r="M1285" t="s">
        <v>14</v>
      </c>
      <c r="N1285" t="str">
        <f t="shared" si="140"/>
        <v>F</v>
      </c>
      <c r="O1285" t="s">
        <v>8</v>
      </c>
      <c r="P1285" t="s">
        <v>8</v>
      </c>
      <c r="Q1285" t="s">
        <v>11</v>
      </c>
      <c r="R1285" t="s">
        <v>8</v>
      </c>
      <c r="S1285" t="str">
        <f t="shared" si="141"/>
        <v>U</v>
      </c>
      <c r="T1285" t="s">
        <v>12</v>
      </c>
      <c r="U1285">
        <v>0.999999999999999</v>
      </c>
      <c r="V1285" t="s">
        <v>11</v>
      </c>
      <c r="W1285" t="e">
        <f>VLOOKUP(Q1285,'PBT Tag Rates'!$B$5:$E$44,4,FALSE)</f>
        <v>#N/A</v>
      </c>
      <c r="X1285">
        <v>1</v>
      </c>
      <c r="Y1285" s="14">
        <f>IFERROR(LOOKUP(H1285,{30,43,48,53,58,63,68,73,78,83,88,93,97},{42,47,52,57,62,67,72,77,82,87,92,99,100}),999)</f>
        <v>72</v>
      </c>
      <c r="Z1285" s="17">
        <f t="shared" si="142"/>
        <v>1.4285714285714286</v>
      </c>
      <c r="AA1285" s="17">
        <f t="shared" si="143"/>
        <v>1.4285714285714286</v>
      </c>
      <c r="AB1285" s="17">
        <f t="shared" si="144"/>
        <v>2.518344052903343</v>
      </c>
      <c r="AC1285" s="17" t="s">
        <v>17654</v>
      </c>
    </row>
    <row r="1286" spans="1:29" x14ac:dyDescent="0.25">
      <c r="A1286" t="s">
        <v>3339</v>
      </c>
      <c r="B1286" s="166" t="s">
        <v>7130</v>
      </c>
      <c r="C1286" t="s">
        <v>7131</v>
      </c>
      <c r="D1286" s="1">
        <v>45166</v>
      </c>
      <c r="E1286">
        <f t="shared" si="139"/>
        <v>70</v>
      </c>
      <c r="F1286" t="s">
        <v>6</v>
      </c>
      <c r="G1286">
        <v>900</v>
      </c>
      <c r="H1286">
        <f t="shared" si="138"/>
        <v>90</v>
      </c>
      <c r="I1286" t="s">
        <v>7</v>
      </c>
      <c r="J1286" t="s">
        <v>8</v>
      </c>
      <c r="K1286" t="s">
        <v>7132</v>
      </c>
      <c r="L1286" t="s">
        <v>8</v>
      </c>
      <c r="M1286" t="s">
        <v>6</v>
      </c>
      <c r="N1286" t="str">
        <f t="shared" si="140"/>
        <v>M</v>
      </c>
      <c r="O1286" t="s">
        <v>888</v>
      </c>
      <c r="P1286" t="s">
        <v>889</v>
      </c>
      <c r="Q1286" t="s">
        <v>221</v>
      </c>
      <c r="R1286">
        <v>4</v>
      </c>
      <c r="S1286">
        <f t="shared" si="141"/>
        <v>2019</v>
      </c>
      <c r="T1286" t="s">
        <v>12</v>
      </c>
      <c r="U1286">
        <v>0.999999999999999</v>
      </c>
      <c r="V1286" t="s">
        <v>3386</v>
      </c>
      <c r="W1286">
        <f>VLOOKUP(Q1286,'PBT Tag Rates'!$B$5:$E$44,4,FALSE)</f>
        <v>0.95971980899999998</v>
      </c>
      <c r="X1286">
        <v>1</v>
      </c>
      <c r="Y1286" s="14">
        <f>IFERROR(LOOKUP(H1286,{30,43,48,53,58,63,68,73,78,83,88,93,97},{42,47,52,57,62,67,72,77,82,87,92,99,100}),999)</f>
        <v>92</v>
      </c>
      <c r="Z1286" s="17">
        <f t="shared" si="142"/>
        <v>1.4285714285714286</v>
      </c>
      <c r="AA1286" s="17">
        <f t="shared" si="143"/>
        <v>1.4285714285714286</v>
      </c>
      <c r="AB1286" s="17">
        <f t="shared" si="144"/>
        <v>2.518344052903343</v>
      </c>
      <c r="AC1286" s="17" t="s">
        <v>17654</v>
      </c>
    </row>
    <row r="1287" spans="1:29" x14ac:dyDescent="0.25">
      <c r="A1287" t="s">
        <v>3339</v>
      </c>
      <c r="B1287" s="166" t="s">
        <v>7133</v>
      </c>
      <c r="C1287" t="s">
        <v>7134</v>
      </c>
      <c r="D1287" s="1">
        <v>45166</v>
      </c>
      <c r="E1287">
        <f t="shared" si="139"/>
        <v>70</v>
      </c>
      <c r="F1287" t="s">
        <v>6</v>
      </c>
      <c r="G1287">
        <v>790</v>
      </c>
      <c r="H1287">
        <f t="shared" si="138"/>
        <v>79</v>
      </c>
      <c r="I1287" t="s">
        <v>7</v>
      </c>
      <c r="J1287" t="s">
        <v>8</v>
      </c>
      <c r="K1287" t="s">
        <v>7135</v>
      </c>
      <c r="L1287" t="s">
        <v>8</v>
      </c>
      <c r="M1287" t="s">
        <v>6</v>
      </c>
      <c r="N1287" t="str">
        <f t="shared" si="140"/>
        <v>M</v>
      </c>
      <c r="O1287" t="s">
        <v>665</v>
      </c>
      <c r="P1287" t="s">
        <v>666</v>
      </c>
      <c r="Q1287" t="s">
        <v>221</v>
      </c>
      <c r="R1287">
        <v>4</v>
      </c>
      <c r="S1287">
        <f t="shared" si="141"/>
        <v>2019</v>
      </c>
      <c r="T1287" t="s">
        <v>12</v>
      </c>
      <c r="U1287">
        <v>1</v>
      </c>
      <c r="V1287" t="s">
        <v>3346</v>
      </c>
      <c r="W1287">
        <f>VLOOKUP(Q1287,'PBT Tag Rates'!$B$5:$E$44,4,FALSE)</f>
        <v>0.95971980899999998</v>
      </c>
      <c r="X1287">
        <v>1</v>
      </c>
      <c r="Y1287" s="14">
        <f>IFERROR(LOOKUP(H1287,{30,43,48,53,58,63,68,73,78,83,88,93,97},{42,47,52,57,62,67,72,77,82,87,92,99,100}),999)</f>
        <v>82</v>
      </c>
      <c r="Z1287" s="17">
        <f t="shared" si="142"/>
        <v>1.4285714285714286</v>
      </c>
      <c r="AA1287" s="17">
        <f t="shared" si="143"/>
        <v>1.4285714285714286</v>
      </c>
      <c r="AB1287" s="17">
        <f t="shared" si="144"/>
        <v>2.518344052903343</v>
      </c>
      <c r="AC1287" s="17" t="s">
        <v>17654</v>
      </c>
    </row>
    <row r="1288" spans="1:29" x14ac:dyDescent="0.25">
      <c r="A1288" t="s">
        <v>3339</v>
      </c>
      <c r="B1288" s="166" t="s">
        <v>7136</v>
      </c>
      <c r="C1288" t="s">
        <v>955</v>
      </c>
      <c r="D1288" s="1">
        <v>45166</v>
      </c>
      <c r="E1288">
        <f t="shared" si="139"/>
        <v>70</v>
      </c>
      <c r="F1288" t="s">
        <v>14</v>
      </c>
      <c r="G1288">
        <v>830</v>
      </c>
      <c r="H1288">
        <f t="shared" si="138"/>
        <v>83</v>
      </c>
      <c r="I1288" t="s">
        <v>7</v>
      </c>
      <c r="J1288" t="s">
        <v>8</v>
      </c>
      <c r="K1288" t="s">
        <v>7137</v>
      </c>
      <c r="L1288" t="s">
        <v>8</v>
      </c>
      <c r="M1288" t="s">
        <v>14</v>
      </c>
      <c r="N1288" t="str">
        <f t="shared" si="140"/>
        <v>F</v>
      </c>
      <c r="O1288" t="s">
        <v>7138</v>
      </c>
      <c r="P1288" t="s">
        <v>7139</v>
      </c>
      <c r="Q1288" t="s">
        <v>281</v>
      </c>
      <c r="R1288">
        <v>4</v>
      </c>
      <c r="S1288">
        <f t="shared" si="141"/>
        <v>2019</v>
      </c>
      <c r="T1288" t="s">
        <v>12</v>
      </c>
      <c r="U1288">
        <v>0.999999999999996</v>
      </c>
      <c r="V1288" t="s">
        <v>3171</v>
      </c>
      <c r="W1288">
        <f>VLOOKUP(Q1288,'PBT Tag Rates'!$B$5:$E$44,4,FALSE)</f>
        <v>0.99705232300000002</v>
      </c>
      <c r="X1288">
        <v>1</v>
      </c>
      <c r="Y1288" s="14">
        <f>IFERROR(LOOKUP(H1288,{30,43,48,53,58,63,68,73,78,83,88,93,97},{42,47,52,57,62,67,72,77,82,87,92,99,100}),999)</f>
        <v>87</v>
      </c>
      <c r="Z1288" s="17">
        <f t="shared" si="142"/>
        <v>1.4285714285714286</v>
      </c>
      <c r="AA1288" s="17">
        <f t="shared" si="143"/>
        <v>1.4285714285714286</v>
      </c>
      <c r="AB1288" s="17">
        <f t="shared" si="144"/>
        <v>2.518344052903343</v>
      </c>
      <c r="AC1288" s="17" t="s">
        <v>17654</v>
      </c>
    </row>
    <row r="1289" spans="1:29" x14ac:dyDescent="0.25">
      <c r="A1289" t="s">
        <v>3339</v>
      </c>
      <c r="B1289" s="166" t="s">
        <v>7140</v>
      </c>
      <c r="C1289" t="s">
        <v>7141</v>
      </c>
      <c r="D1289" s="1">
        <v>45166</v>
      </c>
      <c r="E1289">
        <f t="shared" si="139"/>
        <v>70</v>
      </c>
      <c r="F1289" t="s">
        <v>14</v>
      </c>
      <c r="G1289">
        <v>760</v>
      </c>
      <c r="H1289">
        <f t="shared" si="138"/>
        <v>76</v>
      </c>
      <c r="I1289" t="s">
        <v>7</v>
      </c>
      <c r="J1289" t="s">
        <v>8</v>
      </c>
      <c r="K1289" t="s">
        <v>7142</v>
      </c>
      <c r="L1289" t="s">
        <v>8</v>
      </c>
      <c r="M1289" t="s">
        <v>14</v>
      </c>
      <c r="N1289" t="str">
        <f t="shared" si="140"/>
        <v>F</v>
      </c>
      <c r="O1289" t="s">
        <v>8</v>
      </c>
      <c r="P1289" t="s">
        <v>8</v>
      </c>
      <c r="Q1289" t="s">
        <v>11</v>
      </c>
      <c r="R1289" t="s">
        <v>8</v>
      </c>
      <c r="S1289" t="str">
        <f t="shared" si="141"/>
        <v>U</v>
      </c>
      <c r="T1289" t="s">
        <v>12</v>
      </c>
      <c r="U1289">
        <v>1</v>
      </c>
      <c r="V1289" t="s">
        <v>11</v>
      </c>
      <c r="W1289" t="e">
        <f>VLOOKUP(Q1289,'PBT Tag Rates'!$B$5:$E$44,4,FALSE)</f>
        <v>#N/A</v>
      </c>
      <c r="X1289">
        <v>1</v>
      </c>
      <c r="Y1289" s="14">
        <f>IFERROR(LOOKUP(H1289,{30,43,48,53,58,63,68,73,78,83,88,93,97},{42,47,52,57,62,67,72,77,82,87,92,99,100}),999)</f>
        <v>77</v>
      </c>
      <c r="Z1289" s="17">
        <f t="shared" si="142"/>
        <v>1.4285714285714286</v>
      </c>
      <c r="AA1289" s="17">
        <f t="shared" si="143"/>
        <v>1.4285714285714286</v>
      </c>
      <c r="AB1289" s="17">
        <f t="shared" si="144"/>
        <v>2.518344052903343</v>
      </c>
      <c r="AC1289" s="17" t="s">
        <v>17654</v>
      </c>
    </row>
    <row r="1290" spans="1:29" x14ac:dyDescent="0.25">
      <c r="A1290" t="s">
        <v>3339</v>
      </c>
      <c r="B1290" s="166" t="s">
        <v>7143</v>
      </c>
      <c r="C1290" t="s">
        <v>7144</v>
      </c>
      <c r="D1290" s="1">
        <v>45166</v>
      </c>
      <c r="E1290">
        <f t="shared" si="139"/>
        <v>70</v>
      </c>
      <c r="F1290" t="s">
        <v>6</v>
      </c>
      <c r="G1290">
        <v>710</v>
      </c>
      <c r="H1290">
        <f t="shared" si="138"/>
        <v>71</v>
      </c>
      <c r="I1290" t="s">
        <v>7</v>
      </c>
      <c r="J1290" t="s">
        <v>8</v>
      </c>
      <c r="K1290" t="s">
        <v>7145</v>
      </c>
      <c r="L1290" t="s">
        <v>8</v>
      </c>
      <c r="M1290" t="s">
        <v>6</v>
      </c>
      <c r="N1290" t="str">
        <f t="shared" si="140"/>
        <v>M</v>
      </c>
      <c r="O1290" t="s">
        <v>8</v>
      </c>
      <c r="P1290" t="s">
        <v>8</v>
      </c>
      <c r="Q1290" t="s">
        <v>11</v>
      </c>
      <c r="R1290" t="s">
        <v>8</v>
      </c>
      <c r="S1290" t="str">
        <f t="shared" si="141"/>
        <v>U</v>
      </c>
      <c r="T1290" t="s">
        <v>12</v>
      </c>
      <c r="U1290">
        <v>0.999999999999998</v>
      </c>
      <c r="V1290" t="s">
        <v>11</v>
      </c>
      <c r="W1290" t="e">
        <f>VLOOKUP(Q1290,'PBT Tag Rates'!$B$5:$E$44,4,FALSE)</f>
        <v>#N/A</v>
      </c>
      <c r="X1290">
        <v>1</v>
      </c>
      <c r="Y1290" s="14">
        <f>IFERROR(LOOKUP(H1290,{30,43,48,53,58,63,68,73,78,83,88,93,97},{42,47,52,57,62,67,72,77,82,87,92,99,100}),999)</f>
        <v>72</v>
      </c>
      <c r="Z1290" s="17">
        <f t="shared" si="142"/>
        <v>1.4285714285714286</v>
      </c>
      <c r="AA1290" s="17">
        <f t="shared" si="143"/>
        <v>1.4285714285714286</v>
      </c>
      <c r="AB1290" s="17">
        <f t="shared" si="144"/>
        <v>2.518344052903343</v>
      </c>
      <c r="AC1290" s="17" t="s">
        <v>17654</v>
      </c>
    </row>
    <row r="1291" spans="1:29" x14ac:dyDescent="0.25">
      <c r="A1291" t="s">
        <v>3339</v>
      </c>
      <c r="B1291" s="166" t="s">
        <v>7146</v>
      </c>
      <c r="C1291" t="s">
        <v>7147</v>
      </c>
      <c r="D1291" s="1">
        <v>45166</v>
      </c>
      <c r="E1291">
        <f t="shared" si="139"/>
        <v>70</v>
      </c>
      <c r="F1291" t="s">
        <v>6</v>
      </c>
      <c r="G1291">
        <v>690</v>
      </c>
      <c r="H1291">
        <f t="shared" si="138"/>
        <v>69</v>
      </c>
      <c r="I1291" t="s">
        <v>7</v>
      </c>
      <c r="J1291" t="s">
        <v>8</v>
      </c>
      <c r="K1291" t="s">
        <v>8</v>
      </c>
      <c r="L1291" t="s">
        <v>8</v>
      </c>
      <c r="M1291" t="s">
        <v>6</v>
      </c>
      <c r="N1291" t="str">
        <f t="shared" si="140"/>
        <v>M</v>
      </c>
      <c r="O1291" t="s">
        <v>529</v>
      </c>
      <c r="P1291" t="s">
        <v>1985</v>
      </c>
      <c r="Q1291" t="s">
        <v>221</v>
      </c>
      <c r="R1291">
        <v>4</v>
      </c>
      <c r="S1291">
        <f t="shared" si="141"/>
        <v>2019</v>
      </c>
      <c r="T1291" t="s">
        <v>12</v>
      </c>
      <c r="U1291">
        <v>0.999999999999998</v>
      </c>
      <c r="V1291" t="s">
        <v>3396</v>
      </c>
      <c r="W1291">
        <f>VLOOKUP(Q1291,'PBT Tag Rates'!$B$5:$E$44,4,FALSE)</f>
        <v>0.95971980899999998</v>
      </c>
      <c r="X1291">
        <v>1</v>
      </c>
      <c r="Y1291" s="14">
        <f>IFERROR(LOOKUP(H1291,{30,43,48,53,58,63,68,73,78,83,88,93,97},{42,47,52,57,62,67,72,77,82,87,92,99,100}),999)</f>
        <v>72</v>
      </c>
      <c r="Z1291" s="17">
        <f t="shared" si="142"/>
        <v>1.4285714285714286</v>
      </c>
      <c r="AA1291" s="17">
        <f t="shared" si="143"/>
        <v>1.4285714285714286</v>
      </c>
      <c r="AB1291" s="17">
        <f t="shared" si="144"/>
        <v>2.518344052903343</v>
      </c>
      <c r="AC1291" s="17" t="s">
        <v>17655</v>
      </c>
    </row>
    <row r="1292" spans="1:29" x14ac:dyDescent="0.25">
      <c r="A1292" t="s">
        <v>3339</v>
      </c>
      <c r="B1292" s="166" t="s">
        <v>7148</v>
      </c>
      <c r="C1292" t="s">
        <v>7149</v>
      </c>
      <c r="D1292" s="1">
        <v>45166</v>
      </c>
      <c r="E1292">
        <f t="shared" si="139"/>
        <v>70</v>
      </c>
      <c r="F1292" t="s">
        <v>6</v>
      </c>
      <c r="G1292">
        <v>880</v>
      </c>
      <c r="H1292">
        <f t="shared" si="138"/>
        <v>88</v>
      </c>
      <c r="I1292" t="s">
        <v>7</v>
      </c>
      <c r="J1292" t="s">
        <v>8</v>
      </c>
      <c r="K1292" t="s">
        <v>7150</v>
      </c>
      <c r="L1292" t="s">
        <v>8</v>
      </c>
      <c r="M1292" t="s">
        <v>6</v>
      </c>
      <c r="N1292" t="str">
        <f t="shared" si="140"/>
        <v>M</v>
      </c>
      <c r="O1292" t="s">
        <v>1358</v>
      </c>
      <c r="P1292" t="s">
        <v>1359</v>
      </c>
      <c r="Q1292" t="s">
        <v>221</v>
      </c>
      <c r="R1292">
        <v>4</v>
      </c>
      <c r="S1292">
        <f t="shared" si="141"/>
        <v>2019</v>
      </c>
      <c r="T1292" t="s">
        <v>12</v>
      </c>
      <c r="U1292">
        <v>1</v>
      </c>
      <c r="V1292" t="s">
        <v>3396</v>
      </c>
      <c r="W1292">
        <f>VLOOKUP(Q1292,'PBT Tag Rates'!$B$5:$E$44,4,FALSE)</f>
        <v>0.95971980899999998</v>
      </c>
      <c r="X1292">
        <v>1</v>
      </c>
      <c r="Y1292" s="14">
        <f>IFERROR(LOOKUP(H1292,{30,43,48,53,58,63,68,73,78,83,88,93,97},{42,47,52,57,62,67,72,77,82,87,92,99,100}),999)</f>
        <v>92</v>
      </c>
      <c r="Z1292" s="17">
        <f t="shared" si="142"/>
        <v>1.4285714285714286</v>
      </c>
      <c r="AA1292" s="17">
        <f t="shared" si="143"/>
        <v>1.4285714285714286</v>
      </c>
      <c r="AB1292" s="17">
        <f t="shared" si="144"/>
        <v>2.518344052903343</v>
      </c>
      <c r="AC1292" s="17" t="s">
        <v>17655</v>
      </c>
    </row>
    <row r="1293" spans="1:29" x14ac:dyDescent="0.25">
      <c r="A1293" t="s">
        <v>3339</v>
      </c>
      <c r="B1293" s="166" t="s">
        <v>7151</v>
      </c>
      <c r="C1293" t="s">
        <v>7152</v>
      </c>
      <c r="D1293" s="1">
        <v>45166</v>
      </c>
      <c r="E1293">
        <f t="shared" si="139"/>
        <v>70</v>
      </c>
      <c r="F1293" t="s">
        <v>14</v>
      </c>
      <c r="G1293">
        <v>800</v>
      </c>
      <c r="H1293">
        <f t="shared" si="138"/>
        <v>80</v>
      </c>
      <c r="I1293" t="s">
        <v>7</v>
      </c>
      <c r="J1293" t="s">
        <v>8</v>
      </c>
      <c r="K1293" t="s">
        <v>7153</v>
      </c>
      <c r="L1293" t="s">
        <v>8</v>
      </c>
      <c r="M1293" t="s">
        <v>14</v>
      </c>
      <c r="N1293" t="str">
        <f t="shared" si="140"/>
        <v>F</v>
      </c>
      <c r="O1293" t="s">
        <v>219</v>
      </c>
      <c r="P1293" t="s">
        <v>220</v>
      </c>
      <c r="Q1293" t="s">
        <v>221</v>
      </c>
      <c r="R1293">
        <v>4</v>
      </c>
      <c r="S1293">
        <f t="shared" si="141"/>
        <v>2019</v>
      </c>
      <c r="T1293" t="s">
        <v>12</v>
      </c>
      <c r="U1293">
        <v>1</v>
      </c>
      <c r="V1293" t="s">
        <v>3363</v>
      </c>
      <c r="W1293">
        <f>VLOOKUP(Q1293,'PBT Tag Rates'!$B$5:$E$44,4,FALSE)</f>
        <v>0.95971980899999998</v>
      </c>
      <c r="X1293">
        <v>1</v>
      </c>
      <c r="Y1293" s="14">
        <f>IFERROR(LOOKUP(H1293,{30,43,48,53,58,63,68,73,78,83,88,93,97},{42,47,52,57,62,67,72,77,82,87,92,99,100}),999)</f>
        <v>82</v>
      </c>
      <c r="Z1293" s="17">
        <f t="shared" si="142"/>
        <v>1.4285714285714286</v>
      </c>
      <c r="AA1293" s="17">
        <f t="shared" si="143"/>
        <v>1.4285714285714286</v>
      </c>
      <c r="AB1293" s="17">
        <f t="shared" si="144"/>
        <v>2.518344052903343</v>
      </c>
      <c r="AC1293" s="17" t="s">
        <v>17654</v>
      </c>
    </row>
    <row r="1294" spans="1:29" x14ac:dyDescent="0.25">
      <c r="A1294" t="s">
        <v>3339</v>
      </c>
      <c r="B1294" s="166" t="s">
        <v>7154</v>
      </c>
      <c r="C1294" t="s">
        <v>7155</v>
      </c>
      <c r="D1294" s="1">
        <v>45166</v>
      </c>
      <c r="E1294">
        <f t="shared" si="139"/>
        <v>70</v>
      </c>
      <c r="F1294" t="s">
        <v>14</v>
      </c>
      <c r="G1294">
        <v>810</v>
      </c>
      <c r="H1294">
        <f t="shared" si="138"/>
        <v>81</v>
      </c>
      <c r="I1294" t="s">
        <v>7</v>
      </c>
      <c r="J1294" t="s">
        <v>8</v>
      </c>
      <c r="K1294" t="s">
        <v>7156</v>
      </c>
      <c r="L1294" t="s">
        <v>8</v>
      </c>
      <c r="M1294" t="s">
        <v>14</v>
      </c>
      <c r="N1294" t="str">
        <f t="shared" si="140"/>
        <v>F</v>
      </c>
      <c r="O1294" t="s">
        <v>523</v>
      </c>
      <c r="P1294" t="s">
        <v>7157</v>
      </c>
      <c r="Q1294" t="s">
        <v>15</v>
      </c>
      <c r="R1294">
        <v>5</v>
      </c>
      <c r="S1294">
        <f t="shared" si="141"/>
        <v>2018</v>
      </c>
      <c r="T1294" t="s">
        <v>12</v>
      </c>
      <c r="U1294">
        <v>1</v>
      </c>
      <c r="V1294" t="s">
        <v>3363</v>
      </c>
      <c r="W1294">
        <f>VLOOKUP(Q1294,'PBT Tag Rates'!$B$5:$E$44,4,FALSE)</f>
        <v>0.80551598400000002</v>
      </c>
      <c r="X1294">
        <v>1</v>
      </c>
      <c r="Y1294" s="14">
        <f>IFERROR(LOOKUP(H1294,{30,43,48,53,58,63,68,73,78,83,88,93,97},{42,47,52,57,62,67,72,77,82,87,92,99,100}),999)</f>
        <v>82</v>
      </c>
      <c r="Z1294" s="17">
        <f t="shared" si="142"/>
        <v>1.4285714285714286</v>
      </c>
      <c r="AA1294" s="17">
        <f t="shared" si="143"/>
        <v>1.4285714285714286</v>
      </c>
      <c r="AB1294" s="17">
        <f t="shared" si="144"/>
        <v>2.518344052903343</v>
      </c>
      <c r="AC1294" s="17" t="s">
        <v>17654</v>
      </c>
    </row>
    <row r="1295" spans="1:29" x14ac:dyDescent="0.25">
      <c r="A1295" t="s">
        <v>3339</v>
      </c>
      <c r="B1295" s="166" t="s">
        <v>7158</v>
      </c>
      <c r="C1295" t="s">
        <v>7159</v>
      </c>
      <c r="D1295" s="1">
        <v>45166</v>
      </c>
      <c r="E1295">
        <f t="shared" si="139"/>
        <v>70</v>
      </c>
      <c r="F1295" t="s">
        <v>6</v>
      </c>
      <c r="G1295">
        <v>760</v>
      </c>
      <c r="H1295">
        <f t="shared" si="138"/>
        <v>76</v>
      </c>
      <c r="I1295" t="s">
        <v>7</v>
      </c>
      <c r="J1295" t="s">
        <v>8</v>
      </c>
      <c r="K1295" t="s">
        <v>7160</v>
      </c>
      <c r="L1295" t="s">
        <v>8</v>
      </c>
      <c r="M1295" t="s">
        <v>6</v>
      </c>
      <c r="N1295" t="str">
        <f t="shared" si="140"/>
        <v>M</v>
      </c>
      <c r="O1295" t="s">
        <v>7161</v>
      </c>
      <c r="P1295" t="s">
        <v>7162</v>
      </c>
      <c r="Q1295" t="s">
        <v>2596</v>
      </c>
      <c r="R1295">
        <v>3</v>
      </c>
      <c r="S1295">
        <f t="shared" si="141"/>
        <v>2020</v>
      </c>
      <c r="T1295" t="s">
        <v>12</v>
      </c>
      <c r="U1295">
        <v>1</v>
      </c>
      <c r="V1295" t="s">
        <v>3169</v>
      </c>
      <c r="W1295">
        <f>VLOOKUP(Q1295,'PBT Tag Rates'!$B$5:$E$44,4,FALSE)</f>
        <v>0.98845608500000004</v>
      </c>
      <c r="X1295">
        <v>1</v>
      </c>
      <c r="Y1295" s="14">
        <f>IFERROR(LOOKUP(H1295,{30,43,48,53,58,63,68,73,78,83,88,93,97},{42,47,52,57,62,67,72,77,82,87,92,99,100}),999)</f>
        <v>77</v>
      </c>
      <c r="Z1295" s="17">
        <f t="shared" si="142"/>
        <v>1.4285714285714286</v>
      </c>
      <c r="AA1295" s="17">
        <f t="shared" si="143"/>
        <v>1.4285714285714286</v>
      </c>
      <c r="AB1295" s="17">
        <f t="shared" si="144"/>
        <v>2.518344052903343</v>
      </c>
      <c r="AC1295" s="17" t="s">
        <v>17654</v>
      </c>
    </row>
    <row r="1296" spans="1:29" x14ac:dyDescent="0.25">
      <c r="A1296" t="s">
        <v>3339</v>
      </c>
      <c r="B1296" s="166" t="s">
        <v>7163</v>
      </c>
      <c r="C1296" t="s">
        <v>7164</v>
      </c>
      <c r="D1296" s="1">
        <v>45166</v>
      </c>
      <c r="E1296">
        <f t="shared" si="139"/>
        <v>70</v>
      </c>
      <c r="F1296" t="s">
        <v>14</v>
      </c>
      <c r="G1296">
        <v>730</v>
      </c>
      <c r="H1296">
        <f t="shared" si="138"/>
        <v>73</v>
      </c>
      <c r="I1296" t="s">
        <v>9</v>
      </c>
      <c r="J1296">
        <v>1</v>
      </c>
      <c r="K1296" t="s">
        <v>8</v>
      </c>
      <c r="L1296" t="s">
        <v>8</v>
      </c>
      <c r="M1296" t="s">
        <v>14</v>
      </c>
      <c r="N1296" t="str">
        <f t="shared" si="140"/>
        <v>F</v>
      </c>
      <c r="O1296" t="s">
        <v>1139</v>
      </c>
      <c r="P1296" t="s">
        <v>1140</v>
      </c>
      <c r="Q1296" t="s">
        <v>221</v>
      </c>
      <c r="R1296">
        <v>4</v>
      </c>
      <c r="S1296">
        <f t="shared" si="141"/>
        <v>2019</v>
      </c>
      <c r="T1296" t="s">
        <v>12</v>
      </c>
      <c r="U1296">
        <v>1</v>
      </c>
      <c r="V1296" t="s">
        <v>3363</v>
      </c>
      <c r="W1296">
        <f>VLOOKUP(Q1296,'PBT Tag Rates'!$B$5:$E$44,4,FALSE)</f>
        <v>0.95971980899999998</v>
      </c>
      <c r="X1296">
        <v>1</v>
      </c>
      <c r="Y1296" s="14">
        <f>IFERROR(LOOKUP(H1296,{30,43,48,53,58,63,68,73,78,83,88,93,97},{42,47,52,57,62,67,72,77,82,87,92,99,100}),999)</f>
        <v>77</v>
      </c>
      <c r="Z1296" s="17">
        <f t="shared" si="142"/>
        <v>1.4285714285714286</v>
      </c>
      <c r="AA1296" s="17">
        <f t="shared" si="143"/>
        <v>1.4285714285714286</v>
      </c>
      <c r="AB1296" s="17">
        <f t="shared" si="144"/>
        <v>2.518344052903343</v>
      </c>
      <c r="AC1296" s="17" t="s">
        <v>17654</v>
      </c>
    </row>
    <row r="1297" spans="1:29" x14ac:dyDescent="0.25">
      <c r="A1297" t="s">
        <v>3339</v>
      </c>
      <c r="B1297" s="166" t="s">
        <v>7165</v>
      </c>
      <c r="C1297" t="s">
        <v>7166</v>
      </c>
      <c r="D1297" s="1">
        <v>45166</v>
      </c>
      <c r="E1297">
        <f t="shared" si="139"/>
        <v>70</v>
      </c>
      <c r="F1297" t="s">
        <v>6</v>
      </c>
      <c r="G1297">
        <v>720</v>
      </c>
      <c r="H1297">
        <f t="shared" si="138"/>
        <v>72</v>
      </c>
      <c r="I1297" t="s">
        <v>7</v>
      </c>
      <c r="J1297" t="s">
        <v>8</v>
      </c>
      <c r="K1297" t="s">
        <v>7167</v>
      </c>
      <c r="L1297" t="s">
        <v>8</v>
      </c>
      <c r="M1297" t="s">
        <v>6</v>
      </c>
      <c r="N1297" t="str">
        <f t="shared" si="140"/>
        <v>M</v>
      </c>
      <c r="O1297" t="s">
        <v>8</v>
      </c>
      <c r="P1297" t="s">
        <v>8</v>
      </c>
      <c r="Q1297" t="s">
        <v>11</v>
      </c>
      <c r="R1297" t="s">
        <v>8</v>
      </c>
      <c r="S1297" t="str">
        <f t="shared" si="141"/>
        <v>U</v>
      </c>
      <c r="T1297" t="s">
        <v>12</v>
      </c>
      <c r="U1297">
        <v>1</v>
      </c>
      <c r="V1297" t="s">
        <v>11</v>
      </c>
      <c r="W1297" t="e">
        <f>VLOOKUP(Q1297,'PBT Tag Rates'!$B$5:$E$44,4,FALSE)</f>
        <v>#N/A</v>
      </c>
      <c r="X1297">
        <v>1</v>
      </c>
      <c r="Y1297" s="14">
        <f>IFERROR(LOOKUP(H1297,{30,43,48,53,58,63,68,73,78,83,88,93,97},{42,47,52,57,62,67,72,77,82,87,92,99,100}),999)</f>
        <v>72</v>
      </c>
      <c r="Z1297" s="17">
        <f t="shared" si="142"/>
        <v>1.4285714285714286</v>
      </c>
      <c r="AA1297" s="17">
        <f t="shared" si="143"/>
        <v>1.4285714285714286</v>
      </c>
      <c r="AB1297" s="17">
        <f t="shared" si="144"/>
        <v>2.518344052903343</v>
      </c>
      <c r="AC1297" s="17" t="s">
        <v>17654</v>
      </c>
    </row>
    <row r="1298" spans="1:29" x14ac:dyDescent="0.25">
      <c r="A1298" t="s">
        <v>3339</v>
      </c>
      <c r="B1298" s="166" t="s">
        <v>7168</v>
      </c>
      <c r="C1298" t="s">
        <v>7169</v>
      </c>
      <c r="D1298" s="1">
        <v>45166</v>
      </c>
      <c r="E1298">
        <f t="shared" si="139"/>
        <v>70</v>
      </c>
      <c r="F1298" t="s">
        <v>14</v>
      </c>
      <c r="G1298">
        <v>870</v>
      </c>
      <c r="H1298">
        <f t="shared" si="138"/>
        <v>87</v>
      </c>
      <c r="I1298" t="s">
        <v>9</v>
      </c>
      <c r="J1298" t="s">
        <v>8</v>
      </c>
      <c r="K1298" t="s">
        <v>7170</v>
      </c>
      <c r="L1298" t="s">
        <v>8</v>
      </c>
      <c r="M1298" t="s">
        <v>6</v>
      </c>
      <c r="N1298" t="str">
        <f t="shared" si="140"/>
        <v>M</v>
      </c>
      <c r="O1298" t="s">
        <v>1154</v>
      </c>
      <c r="P1298" t="s">
        <v>1391</v>
      </c>
      <c r="Q1298" t="s">
        <v>221</v>
      </c>
      <c r="R1298">
        <v>4</v>
      </c>
      <c r="S1298">
        <f t="shared" si="141"/>
        <v>2019</v>
      </c>
      <c r="T1298" t="s">
        <v>12</v>
      </c>
      <c r="U1298">
        <v>0.999999999999997</v>
      </c>
      <c r="V1298" t="s">
        <v>3396</v>
      </c>
      <c r="W1298">
        <f>VLOOKUP(Q1298,'PBT Tag Rates'!$B$5:$E$44,4,FALSE)</f>
        <v>0.95971980899999998</v>
      </c>
      <c r="X1298">
        <v>1</v>
      </c>
      <c r="Y1298" s="14">
        <f>IFERROR(LOOKUP(H1298,{30,43,48,53,58,63,68,73,78,83,88,93,97},{42,47,52,57,62,67,72,77,82,87,92,99,100}),999)</f>
        <v>87</v>
      </c>
      <c r="Z1298" s="17">
        <f t="shared" si="142"/>
        <v>1.4285714285714286</v>
      </c>
      <c r="AA1298" s="17">
        <f t="shared" si="143"/>
        <v>1.4285714285714286</v>
      </c>
      <c r="AB1298" s="17">
        <f t="shared" si="144"/>
        <v>2.518344052903343</v>
      </c>
      <c r="AC1298" s="17" t="s">
        <v>17655</v>
      </c>
    </row>
    <row r="1299" spans="1:29" x14ac:dyDescent="0.25">
      <c r="A1299" t="s">
        <v>3339</v>
      </c>
      <c r="B1299" s="166" t="s">
        <v>7171</v>
      </c>
      <c r="C1299" t="s">
        <v>7172</v>
      </c>
      <c r="D1299" s="1">
        <v>45166</v>
      </c>
      <c r="E1299">
        <f t="shared" si="139"/>
        <v>70</v>
      </c>
      <c r="F1299" t="s">
        <v>14</v>
      </c>
      <c r="G1299">
        <v>810</v>
      </c>
      <c r="H1299">
        <f t="shared" si="138"/>
        <v>81</v>
      </c>
      <c r="I1299" t="s">
        <v>9</v>
      </c>
      <c r="J1299">
        <v>1</v>
      </c>
      <c r="K1299" t="s">
        <v>7173</v>
      </c>
      <c r="L1299" t="s">
        <v>8</v>
      </c>
      <c r="M1299" t="s">
        <v>14</v>
      </c>
      <c r="N1299" t="str">
        <f t="shared" si="140"/>
        <v>F</v>
      </c>
      <c r="O1299" t="s">
        <v>554</v>
      </c>
      <c r="P1299" t="s">
        <v>5832</v>
      </c>
      <c r="Q1299" t="s">
        <v>15</v>
      </c>
      <c r="R1299">
        <v>5</v>
      </c>
      <c r="S1299">
        <f t="shared" si="141"/>
        <v>2018</v>
      </c>
      <c r="T1299" t="s">
        <v>12</v>
      </c>
      <c r="U1299">
        <v>1</v>
      </c>
      <c r="V1299" t="s">
        <v>3951</v>
      </c>
      <c r="W1299">
        <f>VLOOKUP(Q1299,'PBT Tag Rates'!$B$5:$E$44,4,FALSE)</f>
        <v>0.80551598400000002</v>
      </c>
      <c r="X1299">
        <v>1</v>
      </c>
      <c r="Y1299" s="14">
        <f>IFERROR(LOOKUP(H1299,{30,43,48,53,58,63,68,73,78,83,88,93,97},{42,47,52,57,62,67,72,77,82,87,92,99,100}),999)</f>
        <v>82</v>
      </c>
      <c r="Z1299" s="17">
        <f t="shared" si="142"/>
        <v>1.4285714285714286</v>
      </c>
      <c r="AA1299" s="17">
        <f t="shared" si="143"/>
        <v>1.4285714285714286</v>
      </c>
      <c r="AB1299" s="17">
        <f t="shared" si="144"/>
        <v>2.518344052903343</v>
      </c>
      <c r="AC1299" s="17" t="s">
        <v>17655</v>
      </c>
    </row>
    <row r="1300" spans="1:29" x14ac:dyDescent="0.25">
      <c r="A1300" t="s">
        <v>3339</v>
      </c>
      <c r="B1300" s="166" t="s">
        <v>7174</v>
      </c>
      <c r="C1300" t="s">
        <v>956</v>
      </c>
      <c r="D1300" s="1">
        <v>45166</v>
      </c>
      <c r="E1300">
        <f t="shared" si="139"/>
        <v>70</v>
      </c>
      <c r="F1300" t="s">
        <v>6</v>
      </c>
      <c r="G1300">
        <v>810</v>
      </c>
      <c r="H1300">
        <f t="shared" si="138"/>
        <v>81</v>
      </c>
      <c r="I1300" t="s">
        <v>9</v>
      </c>
      <c r="J1300">
        <v>1</v>
      </c>
      <c r="K1300" t="s">
        <v>7175</v>
      </c>
      <c r="L1300" t="s">
        <v>8</v>
      </c>
      <c r="M1300" t="s">
        <v>6</v>
      </c>
      <c r="N1300" t="str">
        <f t="shared" si="140"/>
        <v>M</v>
      </c>
      <c r="O1300" t="s">
        <v>625</v>
      </c>
      <c r="P1300" t="s">
        <v>3950</v>
      </c>
      <c r="Q1300" t="s">
        <v>15</v>
      </c>
      <c r="R1300">
        <v>5</v>
      </c>
      <c r="S1300">
        <f t="shared" si="141"/>
        <v>2018</v>
      </c>
      <c r="T1300" t="s">
        <v>12</v>
      </c>
      <c r="U1300">
        <v>0.999999999999997</v>
      </c>
      <c r="V1300" t="s">
        <v>3951</v>
      </c>
      <c r="W1300">
        <f>VLOOKUP(Q1300,'PBT Tag Rates'!$B$5:$E$44,4,FALSE)</f>
        <v>0.80551598400000002</v>
      </c>
      <c r="X1300">
        <v>1</v>
      </c>
      <c r="Y1300" s="14">
        <f>IFERROR(LOOKUP(H1300,{30,43,48,53,58,63,68,73,78,83,88,93,97},{42,47,52,57,62,67,72,77,82,87,92,99,100}),999)</f>
        <v>82</v>
      </c>
      <c r="Z1300" s="17">
        <f t="shared" si="142"/>
        <v>1.4285714285714286</v>
      </c>
      <c r="AA1300" s="17">
        <f t="shared" si="143"/>
        <v>1.4285714285714286</v>
      </c>
      <c r="AB1300" s="17">
        <f t="shared" si="144"/>
        <v>2.518344052903343</v>
      </c>
      <c r="AC1300" s="17" t="s">
        <v>17655</v>
      </c>
    </row>
    <row r="1301" spans="1:29" x14ac:dyDescent="0.25">
      <c r="A1301" t="s">
        <v>3339</v>
      </c>
      <c r="B1301" s="166" t="s">
        <v>7176</v>
      </c>
      <c r="C1301" t="s">
        <v>7177</v>
      </c>
      <c r="D1301" s="1">
        <v>45166</v>
      </c>
      <c r="E1301">
        <f t="shared" si="139"/>
        <v>70</v>
      </c>
      <c r="F1301" t="s">
        <v>14</v>
      </c>
      <c r="G1301">
        <v>770</v>
      </c>
      <c r="H1301">
        <f t="shared" si="138"/>
        <v>77</v>
      </c>
      <c r="I1301" t="s">
        <v>7</v>
      </c>
      <c r="J1301" t="s">
        <v>8</v>
      </c>
      <c r="K1301" t="s">
        <v>7178</v>
      </c>
      <c r="L1301" t="s">
        <v>8</v>
      </c>
      <c r="M1301" t="s">
        <v>14</v>
      </c>
      <c r="N1301" t="str">
        <f t="shared" si="140"/>
        <v>F</v>
      </c>
      <c r="O1301" t="s">
        <v>1154</v>
      </c>
      <c r="P1301" t="s">
        <v>1155</v>
      </c>
      <c r="Q1301" t="s">
        <v>221</v>
      </c>
      <c r="R1301">
        <v>4</v>
      </c>
      <c r="S1301">
        <f t="shared" si="141"/>
        <v>2019</v>
      </c>
      <c r="T1301" t="s">
        <v>12</v>
      </c>
      <c r="U1301">
        <v>1.00000000000001</v>
      </c>
      <c r="V1301" t="s">
        <v>3396</v>
      </c>
      <c r="W1301">
        <f>VLOOKUP(Q1301,'PBT Tag Rates'!$B$5:$E$44,4,FALSE)</f>
        <v>0.95971980899999998</v>
      </c>
      <c r="X1301">
        <v>1</v>
      </c>
      <c r="Y1301" s="14">
        <f>IFERROR(LOOKUP(H1301,{30,43,48,53,58,63,68,73,78,83,88,93,97},{42,47,52,57,62,67,72,77,82,87,92,99,100}),999)</f>
        <v>77</v>
      </c>
      <c r="Z1301" s="17">
        <f t="shared" si="142"/>
        <v>1.4285714285714286</v>
      </c>
      <c r="AA1301" s="17">
        <f t="shared" si="143"/>
        <v>1.4285714285714286</v>
      </c>
      <c r="AB1301" s="17">
        <f t="shared" si="144"/>
        <v>2.518344052903343</v>
      </c>
      <c r="AC1301" s="17" t="s">
        <v>17655</v>
      </c>
    </row>
    <row r="1302" spans="1:29" x14ac:dyDescent="0.25">
      <c r="A1302" t="s">
        <v>3339</v>
      </c>
      <c r="B1302" s="166" t="s">
        <v>7179</v>
      </c>
      <c r="C1302" t="s">
        <v>7180</v>
      </c>
      <c r="D1302" s="1">
        <v>45166</v>
      </c>
      <c r="E1302">
        <f t="shared" si="139"/>
        <v>70</v>
      </c>
      <c r="F1302" t="s">
        <v>14</v>
      </c>
      <c r="G1302">
        <v>860</v>
      </c>
      <c r="H1302">
        <f t="shared" ref="H1302:H1365" si="145">G1302/10</f>
        <v>86</v>
      </c>
      <c r="I1302" t="s">
        <v>7</v>
      </c>
      <c r="J1302" t="s">
        <v>8</v>
      </c>
      <c r="K1302" t="s">
        <v>7181</v>
      </c>
      <c r="L1302" t="s">
        <v>8</v>
      </c>
      <c r="M1302" t="s">
        <v>14</v>
      </c>
      <c r="N1302" t="str">
        <f t="shared" si="140"/>
        <v>F</v>
      </c>
      <c r="O1302" t="s">
        <v>694</v>
      </c>
      <c r="P1302" t="s">
        <v>695</v>
      </c>
      <c r="Q1302" t="s">
        <v>221</v>
      </c>
      <c r="R1302">
        <v>4</v>
      </c>
      <c r="S1302">
        <f t="shared" si="141"/>
        <v>2019</v>
      </c>
      <c r="T1302" t="s">
        <v>12</v>
      </c>
      <c r="U1302">
        <v>0.999999999999994</v>
      </c>
      <c r="V1302" t="s">
        <v>3346</v>
      </c>
      <c r="W1302">
        <f>VLOOKUP(Q1302,'PBT Tag Rates'!$B$5:$E$44,4,FALSE)</f>
        <v>0.95971980899999998</v>
      </c>
      <c r="X1302">
        <v>1</v>
      </c>
      <c r="Y1302" s="14">
        <f>IFERROR(LOOKUP(H1302,{30,43,48,53,58,63,68,73,78,83,88,93,97},{42,47,52,57,62,67,72,77,82,87,92,99,100}),999)</f>
        <v>87</v>
      </c>
      <c r="Z1302" s="17">
        <f t="shared" si="142"/>
        <v>1.4285714285714286</v>
      </c>
      <c r="AA1302" s="17">
        <f t="shared" si="143"/>
        <v>1.4285714285714286</v>
      </c>
      <c r="AB1302" s="17">
        <f t="shared" si="144"/>
        <v>2.518344052903343</v>
      </c>
      <c r="AC1302" s="17" t="s">
        <v>17654</v>
      </c>
    </row>
    <row r="1303" spans="1:29" x14ac:dyDescent="0.25">
      <c r="A1303" t="s">
        <v>3339</v>
      </c>
      <c r="B1303" s="166" t="s">
        <v>7182</v>
      </c>
      <c r="C1303" t="s">
        <v>7183</v>
      </c>
      <c r="D1303" s="1">
        <v>45166</v>
      </c>
      <c r="E1303">
        <f t="shared" ref="E1303:E1366" si="146">IF(D1303&lt;=$D$3,70,18)</f>
        <v>70</v>
      </c>
      <c r="F1303" t="s">
        <v>14</v>
      </c>
      <c r="G1303">
        <v>760</v>
      </c>
      <c r="H1303">
        <f t="shared" si="145"/>
        <v>76</v>
      </c>
      <c r="I1303" t="s">
        <v>7</v>
      </c>
      <c r="J1303" t="s">
        <v>8</v>
      </c>
      <c r="K1303" t="s">
        <v>7184</v>
      </c>
      <c r="L1303" t="s">
        <v>8</v>
      </c>
      <c r="M1303" t="s">
        <v>14</v>
      </c>
      <c r="N1303" t="str">
        <f t="shared" ref="N1303:N1366" si="147">IF(M1303="U",F1303,M1303)</f>
        <v>F</v>
      </c>
      <c r="O1303" t="s">
        <v>2861</v>
      </c>
      <c r="P1303" t="s">
        <v>2862</v>
      </c>
      <c r="Q1303" t="s">
        <v>221</v>
      </c>
      <c r="R1303">
        <v>4</v>
      </c>
      <c r="S1303">
        <f t="shared" ref="S1303:S1366" si="148">IFERROR($S$3-R1303,"U")</f>
        <v>2019</v>
      </c>
      <c r="T1303" t="s">
        <v>12</v>
      </c>
      <c r="U1303">
        <v>1</v>
      </c>
      <c r="V1303" t="s">
        <v>3396</v>
      </c>
      <c r="W1303">
        <f>VLOOKUP(Q1303,'PBT Tag Rates'!$B$5:$E$44,4,FALSE)</f>
        <v>0.95971980899999998</v>
      </c>
      <c r="X1303">
        <v>1</v>
      </c>
      <c r="Y1303" s="14">
        <f>IFERROR(LOOKUP(H1303,{30,43,48,53,58,63,68,73,78,83,88,93,97},{42,47,52,57,62,67,72,77,82,87,92,99,100}),999)</f>
        <v>77</v>
      </c>
      <c r="Z1303" s="17">
        <f t="shared" ref="Z1303:Z1366" si="149">IF(D1303&lt;$D$3,X1303/$Z$3,X1303/$Z$4)</f>
        <v>1.4285714285714286</v>
      </c>
      <c r="AA1303" s="17">
        <f t="shared" ref="AA1303:AA1366" si="150">Z1303*(1+$AA$4)</f>
        <v>1.4285714285714286</v>
      </c>
      <c r="AB1303" s="17">
        <f t="shared" ref="AB1303:AB1366" si="151">IF(D1303&lt;$D$3,AA1303/$AB$3,AA1303/$AB$4)</f>
        <v>2.518344052903343</v>
      </c>
      <c r="AC1303" s="17" t="s">
        <v>17655</v>
      </c>
    </row>
    <row r="1304" spans="1:29" x14ac:dyDescent="0.25">
      <c r="A1304" t="s">
        <v>3339</v>
      </c>
      <c r="B1304" s="166" t="s">
        <v>7185</v>
      </c>
      <c r="C1304" t="s">
        <v>7186</v>
      </c>
      <c r="D1304" s="1">
        <v>45166</v>
      </c>
      <c r="E1304">
        <f t="shared" si="146"/>
        <v>70</v>
      </c>
      <c r="F1304" t="s">
        <v>14</v>
      </c>
      <c r="G1304">
        <v>820</v>
      </c>
      <c r="H1304">
        <f t="shared" si="145"/>
        <v>82</v>
      </c>
      <c r="I1304" t="s">
        <v>7</v>
      </c>
      <c r="J1304" t="s">
        <v>8</v>
      </c>
      <c r="K1304" t="s">
        <v>7187</v>
      </c>
      <c r="L1304" t="s">
        <v>8</v>
      </c>
      <c r="M1304" t="s">
        <v>14</v>
      </c>
      <c r="N1304" t="str">
        <f t="shared" si="147"/>
        <v>F</v>
      </c>
      <c r="O1304" t="s">
        <v>2996</v>
      </c>
      <c r="P1304" t="s">
        <v>7188</v>
      </c>
      <c r="Q1304" t="s">
        <v>221</v>
      </c>
      <c r="R1304">
        <v>4</v>
      </c>
      <c r="S1304">
        <f t="shared" si="148"/>
        <v>2019</v>
      </c>
      <c r="T1304" t="s">
        <v>12</v>
      </c>
      <c r="U1304">
        <v>1</v>
      </c>
      <c r="V1304" t="s">
        <v>3346</v>
      </c>
      <c r="W1304">
        <f>VLOOKUP(Q1304,'PBT Tag Rates'!$B$5:$E$44,4,FALSE)</f>
        <v>0.95971980899999998</v>
      </c>
      <c r="X1304">
        <v>1</v>
      </c>
      <c r="Y1304" s="14">
        <f>IFERROR(LOOKUP(H1304,{30,43,48,53,58,63,68,73,78,83,88,93,97},{42,47,52,57,62,67,72,77,82,87,92,99,100}),999)</f>
        <v>82</v>
      </c>
      <c r="Z1304" s="17">
        <f t="shared" si="149"/>
        <v>1.4285714285714286</v>
      </c>
      <c r="AA1304" s="17">
        <f t="shared" si="150"/>
        <v>1.4285714285714286</v>
      </c>
      <c r="AB1304" s="17">
        <f t="shared" si="151"/>
        <v>2.518344052903343</v>
      </c>
      <c r="AC1304" s="17" t="s">
        <v>17654</v>
      </c>
    </row>
    <row r="1305" spans="1:29" x14ac:dyDescent="0.25">
      <c r="A1305" t="s">
        <v>3339</v>
      </c>
      <c r="B1305" s="166" t="s">
        <v>7189</v>
      </c>
      <c r="C1305" t="s">
        <v>7190</v>
      </c>
      <c r="D1305" s="1">
        <v>45166</v>
      </c>
      <c r="E1305">
        <f t="shared" si="146"/>
        <v>70</v>
      </c>
      <c r="F1305" t="s">
        <v>14</v>
      </c>
      <c r="G1305">
        <v>760</v>
      </c>
      <c r="H1305">
        <f t="shared" si="145"/>
        <v>76</v>
      </c>
      <c r="I1305" t="s">
        <v>7</v>
      </c>
      <c r="J1305" t="s">
        <v>8</v>
      </c>
      <c r="K1305" t="s">
        <v>7191</v>
      </c>
      <c r="L1305" t="s">
        <v>8</v>
      </c>
      <c r="M1305" t="s">
        <v>14</v>
      </c>
      <c r="N1305" t="str">
        <f t="shared" si="147"/>
        <v>F</v>
      </c>
      <c r="O1305" t="s">
        <v>8</v>
      </c>
      <c r="P1305" t="s">
        <v>8</v>
      </c>
      <c r="Q1305" t="s">
        <v>11</v>
      </c>
      <c r="R1305" t="s">
        <v>8</v>
      </c>
      <c r="S1305" t="str">
        <f t="shared" si="148"/>
        <v>U</v>
      </c>
      <c r="T1305" t="s">
        <v>12</v>
      </c>
      <c r="U1305">
        <v>0.999999999999995</v>
      </c>
      <c r="V1305" t="s">
        <v>11</v>
      </c>
      <c r="W1305" t="e">
        <f>VLOOKUP(Q1305,'PBT Tag Rates'!$B$5:$E$44,4,FALSE)</f>
        <v>#N/A</v>
      </c>
      <c r="X1305">
        <v>1</v>
      </c>
      <c r="Y1305" s="14">
        <f>IFERROR(LOOKUP(H1305,{30,43,48,53,58,63,68,73,78,83,88,93,97},{42,47,52,57,62,67,72,77,82,87,92,99,100}),999)</f>
        <v>77</v>
      </c>
      <c r="Z1305" s="17">
        <f t="shared" si="149"/>
        <v>1.4285714285714286</v>
      </c>
      <c r="AA1305" s="17">
        <f t="shared" si="150"/>
        <v>1.4285714285714286</v>
      </c>
      <c r="AB1305" s="17">
        <f t="shared" si="151"/>
        <v>2.518344052903343</v>
      </c>
      <c r="AC1305" s="17" t="s">
        <v>17654</v>
      </c>
    </row>
    <row r="1306" spans="1:29" x14ac:dyDescent="0.25">
      <c r="A1306" t="s">
        <v>3339</v>
      </c>
      <c r="B1306" s="166" t="s">
        <v>7192</v>
      </c>
      <c r="C1306" t="s">
        <v>7193</v>
      </c>
      <c r="D1306" s="1">
        <v>45166</v>
      </c>
      <c r="E1306">
        <f t="shared" si="146"/>
        <v>70</v>
      </c>
      <c r="F1306" t="s">
        <v>14</v>
      </c>
      <c r="G1306">
        <v>770</v>
      </c>
      <c r="H1306">
        <f t="shared" si="145"/>
        <v>77</v>
      </c>
      <c r="I1306" t="s">
        <v>7</v>
      </c>
      <c r="J1306" t="s">
        <v>8</v>
      </c>
      <c r="K1306" t="s">
        <v>7194</v>
      </c>
      <c r="L1306" t="s">
        <v>8</v>
      </c>
      <c r="M1306" t="s">
        <v>14</v>
      </c>
      <c r="N1306" t="str">
        <f t="shared" si="147"/>
        <v>F</v>
      </c>
      <c r="O1306" t="s">
        <v>1709</v>
      </c>
      <c r="P1306" t="s">
        <v>7195</v>
      </c>
      <c r="Q1306" t="s">
        <v>221</v>
      </c>
      <c r="R1306">
        <v>4</v>
      </c>
      <c r="S1306">
        <f t="shared" si="148"/>
        <v>2019</v>
      </c>
      <c r="T1306" t="s">
        <v>12</v>
      </c>
      <c r="U1306">
        <v>1</v>
      </c>
      <c r="V1306" t="s">
        <v>3386</v>
      </c>
      <c r="W1306">
        <f>VLOOKUP(Q1306,'PBT Tag Rates'!$B$5:$E$44,4,FALSE)</f>
        <v>0.95971980899999998</v>
      </c>
      <c r="X1306">
        <v>1</v>
      </c>
      <c r="Y1306" s="14">
        <f>IFERROR(LOOKUP(H1306,{30,43,48,53,58,63,68,73,78,83,88,93,97},{42,47,52,57,62,67,72,77,82,87,92,99,100}),999)</f>
        <v>77</v>
      </c>
      <c r="Z1306" s="17">
        <f t="shared" si="149"/>
        <v>1.4285714285714286</v>
      </c>
      <c r="AA1306" s="17">
        <f t="shared" si="150"/>
        <v>1.4285714285714286</v>
      </c>
      <c r="AB1306" s="17">
        <f t="shared" si="151"/>
        <v>2.518344052903343</v>
      </c>
      <c r="AC1306" s="17" t="s">
        <v>17654</v>
      </c>
    </row>
    <row r="1307" spans="1:29" x14ac:dyDescent="0.25">
      <c r="A1307" t="s">
        <v>3339</v>
      </c>
      <c r="B1307" s="166" t="s">
        <v>7196</v>
      </c>
      <c r="C1307" t="s">
        <v>7197</v>
      </c>
      <c r="D1307" s="1">
        <v>45166</v>
      </c>
      <c r="E1307">
        <f t="shared" si="146"/>
        <v>70</v>
      </c>
      <c r="F1307" t="s">
        <v>6</v>
      </c>
      <c r="G1307">
        <v>850</v>
      </c>
      <c r="H1307">
        <f t="shared" si="145"/>
        <v>85</v>
      </c>
      <c r="I1307" t="s">
        <v>7</v>
      </c>
      <c r="J1307" t="s">
        <v>8</v>
      </c>
      <c r="K1307" t="s">
        <v>7198</v>
      </c>
      <c r="L1307" t="s">
        <v>8</v>
      </c>
      <c r="M1307" t="s">
        <v>6</v>
      </c>
      <c r="N1307" t="str">
        <f t="shared" si="147"/>
        <v>M</v>
      </c>
      <c r="O1307" t="s">
        <v>4032</v>
      </c>
      <c r="P1307" t="s">
        <v>4033</v>
      </c>
      <c r="Q1307" t="s">
        <v>221</v>
      </c>
      <c r="R1307">
        <v>4</v>
      </c>
      <c r="S1307">
        <f t="shared" si="148"/>
        <v>2019</v>
      </c>
      <c r="T1307" t="s">
        <v>12</v>
      </c>
      <c r="U1307">
        <v>1</v>
      </c>
      <c r="V1307" t="s">
        <v>3653</v>
      </c>
      <c r="W1307">
        <f>VLOOKUP(Q1307,'PBT Tag Rates'!$B$5:$E$44,4,FALSE)</f>
        <v>0.95971980899999998</v>
      </c>
      <c r="X1307">
        <v>1</v>
      </c>
      <c r="Y1307" s="14">
        <f>IFERROR(LOOKUP(H1307,{30,43,48,53,58,63,68,73,78,83,88,93,97},{42,47,52,57,62,67,72,77,82,87,92,99,100}),999)</f>
        <v>87</v>
      </c>
      <c r="Z1307" s="17">
        <f t="shared" si="149"/>
        <v>1.4285714285714286</v>
      </c>
      <c r="AA1307" s="17">
        <f t="shared" si="150"/>
        <v>1.4285714285714286</v>
      </c>
      <c r="AB1307" s="17">
        <f t="shared" si="151"/>
        <v>2.518344052903343</v>
      </c>
      <c r="AC1307" s="17" t="s">
        <v>17655</v>
      </c>
    </row>
    <row r="1308" spans="1:29" x14ac:dyDescent="0.25">
      <c r="A1308" t="s">
        <v>3339</v>
      </c>
      <c r="B1308" s="166" t="s">
        <v>7199</v>
      </c>
      <c r="C1308" t="s">
        <v>7200</v>
      </c>
      <c r="D1308" s="1">
        <v>45166</v>
      </c>
      <c r="E1308">
        <f t="shared" si="146"/>
        <v>70</v>
      </c>
      <c r="F1308" t="s">
        <v>14</v>
      </c>
      <c r="G1308">
        <v>770</v>
      </c>
      <c r="H1308">
        <f t="shared" si="145"/>
        <v>77</v>
      </c>
      <c r="I1308" t="s">
        <v>7</v>
      </c>
      <c r="J1308" t="s">
        <v>8</v>
      </c>
      <c r="K1308" t="s">
        <v>7201</v>
      </c>
      <c r="L1308" t="s">
        <v>8</v>
      </c>
      <c r="M1308" t="s">
        <v>14</v>
      </c>
      <c r="N1308" t="str">
        <f t="shared" si="147"/>
        <v>F</v>
      </c>
      <c r="O1308" t="s">
        <v>602</v>
      </c>
      <c r="P1308" t="s">
        <v>752</v>
      </c>
      <c r="Q1308" t="s">
        <v>221</v>
      </c>
      <c r="R1308">
        <v>4</v>
      </c>
      <c r="S1308">
        <f t="shared" si="148"/>
        <v>2019</v>
      </c>
      <c r="T1308" t="s">
        <v>12</v>
      </c>
      <c r="U1308">
        <v>1</v>
      </c>
      <c r="V1308" t="s">
        <v>3396</v>
      </c>
      <c r="W1308">
        <f>VLOOKUP(Q1308,'PBT Tag Rates'!$B$5:$E$44,4,FALSE)</f>
        <v>0.95971980899999998</v>
      </c>
      <c r="X1308">
        <v>1</v>
      </c>
      <c r="Y1308" s="14">
        <f>IFERROR(LOOKUP(H1308,{30,43,48,53,58,63,68,73,78,83,88,93,97},{42,47,52,57,62,67,72,77,82,87,92,99,100}),999)</f>
        <v>77</v>
      </c>
      <c r="Z1308" s="17">
        <f t="shared" si="149"/>
        <v>1.4285714285714286</v>
      </c>
      <c r="AA1308" s="17">
        <f t="shared" si="150"/>
        <v>1.4285714285714286</v>
      </c>
      <c r="AB1308" s="17">
        <f t="shared" si="151"/>
        <v>2.518344052903343</v>
      </c>
      <c r="AC1308" s="17" t="s">
        <v>17655</v>
      </c>
    </row>
    <row r="1309" spans="1:29" x14ac:dyDescent="0.25">
      <c r="A1309" t="s">
        <v>3339</v>
      </c>
      <c r="B1309" s="166" t="s">
        <v>7202</v>
      </c>
      <c r="C1309" t="s">
        <v>7203</v>
      </c>
      <c r="D1309" s="1">
        <v>45166</v>
      </c>
      <c r="E1309">
        <f t="shared" si="146"/>
        <v>70</v>
      </c>
      <c r="F1309" t="s">
        <v>6</v>
      </c>
      <c r="G1309">
        <v>760</v>
      </c>
      <c r="H1309">
        <f t="shared" si="145"/>
        <v>76</v>
      </c>
      <c r="I1309" t="s">
        <v>7</v>
      </c>
      <c r="J1309" t="s">
        <v>8</v>
      </c>
      <c r="K1309" t="s">
        <v>7204</v>
      </c>
      <c r="L1309" t="s">
        <v>8</v>
      </c>
      <c r="M1309" t="s">
        <v>6</v>
      </c>
      <c r="N1309" t="str">
        <f t="shared" si="147"/>
        <v>M</v>
      </c>
      <c r="O1309" t="s">
        <v>8</v>
      </c>
      <c r="P1309" t="s">
        <v>8</v>
      </c>
      <c r="Q1309" t="s">
        <v>11</v>
      </c>
      <c r="R1309" t="s">
        <v>8</v>
      </c>
      <c r="S1309" t="str">
        <f t="shared" si="148"/>
        <v>U</v>
      </c>
      <c r="T1309" t="s">
        <v>12</v>
      </c>
      <c r="U1309">
        <v>1</v>
      </c>
      <c r="V1309" t="s">
        <v>11</v>
      </c>
      <c r="W1309" t="e">
        <f>VLOOKUP(Q1309,'PBT Tag Rates'!$B$5:$E$44,4,FALSE)</f>
        <v>#N/A</v>
      </c>
      <c r="X1309">
        <v>1</v>
      </c>
      <c r="Y1309" s="14">
        <f>IFERROR(LOOKUP(H1309,{30,43,48,53,58,63,68,73,78,83,88,93,97},{42,47,52,57,62,67,72,77,82,87,92,99,100}),999)</f>
        <v>77</v>
      </c>
      <c r="Z1309" s="17">
        <f t="shared" si="149"/>
        <v>1.4285714285714286</v>
      </c>
      <c r="AA1309" s="17">
        <f t="shared" si="150"/>
        <v>1.4285714285714286</v>
      </c>
      <c r="AB1309" s="17">
        <f t="shared" si="151"/>
        <v>2.518344052903343</v>
      </c>
      <c r="AC1309" s="17" t="s">
        <v>17654</v>
      </c>
    </row>
    <row r="1310" spans="1:29" x14ac:dyDescent="0.25">
      <c r="A1310" t="s">
        <v>3339</v>
      </c>
      <c r="B1310" s="166" t="s">
        <v>7205</v>
      </c>
      <c r="C1310" t="s">
        <v>7206</v>
      </c>
      <c r="D1310" s="1">
        <v>45166</v>
      </c>
      <c r="E1310">
        <f t="shared" si="146"/>
        <v>70</v>
      </c>
      <c r="F1310" t="s">
        <v>14</v>
      </c>
      <c r="G1310">
        <v>790</v>
      </c>
      <c r="H1310">
        <f t="shared" si="145"/>
        <v>79</v>
      </c>
      <c r="I1310" t="s">
        <v>7</v>
      </c>
      <c r="J1310" t="s">
        <v>8</v>
      </c>
      <c r="K1310" t="s">
        <v>7207</v>
      </c>
      <c r="L1310" t="s">
        <v>8</v>
      </c>
      <c r="M1310" t="s">
        <v>14</v>
      </c>
      <c r="N1310" t="str">
        <f t="shared" si="147"/>
        <v>F</v>
      </c>
      <c r="O1310" t="s">
        <v>267</v>
      </c>
      <c r="P1310" t="s">
        <v>268</v>
      </c>
      <c r="Q1310" t="s">
        <v>221</v>
      </c>
      <c r="R1310">
        <v>4</v>
      </c>
      <c r="S1310">
        <f t="shared" si="148"/>
        <v>2019</v>
      </c>
      <c r="T1310" t="s">
        <v>12</v>
      </c>
      <c r="U1310">
        <v>1</v>
      </c>
      <c r="V1310" t="s">
        <v>3363</v>
      </c>
      <c r="W1310">
        <f>VLOOKUP(Q1310,'PBT Tag Rates'!$B$5:$E$44,4,FALSE)</f>
        <v>0.95971980899999998</v>
      </c>
      <c r="X1310">
        <v>1</v>
      </c>
      <c r="Y1310" s="14">
        <f>IFERROR(LOOKUP(H1310,{30,43,48,53,58,63,68,73,78,83,88,93,97},{42,47,52,57,62,67,72,77,82,87,92,99,100}),999)</f>
        <v>82</v>
      </c>
      <c r="Z1310" s="17">
        <f t="shared" si="149"/>
        <v>1.4285714285714286</v>
      </c>
      <c r="AA1310" s="17">
        <f t="shared" si="150"/>
        <v>1.4285714285714286</v>
      </c>
      <c r="AB1310" s="17">
        <f t="shared" si="151"/>
        <v>2.518344052903343</v>
      </c>
      <c r="AC1310" s="17" t="s">
        <v>17654</v>
      </c>
    </row>
    <row r="1311" spans="1:29" x14ac:dyDescent="0.25">
      <c r="A1311" t="s">
        <v>3339</v>
      </c>
      <c r="B1311" s="166" t="s">
        <v>7208</v>
      </c>
      <c r="C1311" t="s">
        <v>7209</v>
      </c>
      <c r="D1311" s="1">
        <v>45166</v>
      </c>
      <c r="E1311">
        <f t="shared" si="146"/>
        <v>70</v>
      </c>
      <c r="F1311" t="s">
        <v>14</v>
      </c>
      <c r="G1311">
        <v>820</v>
      </c>
      <c r="H1311">
        <f t="shared" si="145"/>
        <v>82</v>
      </c>
      <c r="I1311" t="s">
        <v>7</v>
      </c>
      <c r="J1311" t="s">
        <v>8</v>
      </c>
      <c r="K1311" t="s">
        <v>7210</v>
      </c>
      <c r="L1311" t="s">
        <v>8</v>
      </c>
      <c r="M1311" t="s">
        <v>14</v>
      </c>
      <c r="N1311" t="str">
        <f t="shared" si="147"/>
        <v>F</v>
      </c>
      <c r="O1311" t="s">
        <v>1736</v>
      </c>
      <c r="P1311" t="s">
        <v>7211</v>
      </c>
      <c r="Q1311" t="s">
        <v>221</v>
      </c>
      <c r="R1311">
        <v>4</v>
      </c>
      <c r="S1311">
        <f t="shared" si="148"/>
        <v>2019</v>
      </c>
      <c r="T1311" t="s">
        <v>12</v>
      </c>
      <c r="U1311">
        <v>1</v>
      </c>
      <c r="V1311" t="s">
        <v>3363</v>
      </c>
      <c r="W1311">
        <f>VLOOKUP(Q1311,'PBT Tag Rates'!$B$5:$E$44,4,FALSE)</f>
        <v>0.95971980899999998</v>
      </c>
      <c r="X1311">
        <v>1</v>
      </c>
      <c r="Y1311" s="14">
        <f>IFERROR(LOOKUP(H1311,{30,43,48,53,58,63,68,73,78,83,88,93,97},{42,47,52,57,62,67,72,77,82,87,92,99,100}),999)</f>
        <v>82</v>
      </c>
      <c r="Z1311" s="17">
        <f t="shared" si="149"/>
        <v>1.4285714285714286</v>
      </c>
      <c r="AA1311" s="17">
        <f t="shared" si="150"/>
        <v>1.4285714285714286</v>
      </c>
      <c r="AB1311" s="17">
        <f t="shared" si="151"/>
        <v>2.518344052903343</v>
      </c>
      <c r="AC1311" s="17" t="s">
        <v>17654</v>
      </c>
    </row>
    <row r="1312" spans="1:29" x14ac:dyDescent="0.25">
      <c r="A1312" t="s">
        <v>3339</v>
      </c>
      <c r="B1312" s="166" t="s">
        <v>7212</v>
      </c>
      <c r="C1312" t="s">
        <v>7213</v>
      </c>
      <c r="D1312" s="1">
        <v>45166</v>
      </c>
      <c r="E1312">
        <f t="shared" si="146"/>
        <v>70</v>
      </c>
      <c r="F1312" t="s">
        <v>14</v>
      </c>
      <c r="G1312">
        <v>820</v>
      </c>
      <c r="H1312">
        <f t="shared" si="145"/>
        <v>82</v>
      </c>
      <c r="I1312" t="s">
        <v>9</v>
      </c>
      <c r="J1312">
        <v>1</v>
      </c>
      <c r="K1312" t="s">
        <v>7214</v>
      </c>
      <c r="L1312" t="s">
        <v>8</v>
      </c>
      <c r="M1312" t="s">
        <v>14</v>
      </c>
      <c r="N1312" t="str">
        <f t="shared" si="147"/>
        <v>F</v>
      </c>
      <c r="O1312" t="s">
        <v>1154</v>
      </c>
      <c r="P1312" t="s">
        <v>1155</v>
      </c>
      <c r="Q1312" t="s">
        <v>221</v>
      </c>
      <c r="R1312">
        <v>4</v>
      </c>
      <c r="S1312">
        <f t="shared" si="148"/>
        <v>2019</v>
      </c>
      <c r="T1312" t="s">
        <v>12</v>
      </c>
      <c r="U1312">
        <v>1</v>
      </c>
      <c r="V1312" t="s">
        <v>3396</v>
      </c>
      <c r="W1312">
        <f>VLOOKUP(Q1312,'PBT Tag Rates'!$B$5:$E$44,4,FALSE)</f>
        <v>0.95971980899999998</v>
      </c>
      <c r="X1312">
        <v>1</v>
      </c>
      <c r="Y1312" s="14">
        <f>IFERROR(LOOKUP(H1312,{30,43,48,53,58,63,68,73,78,83,88,93,97},{42,47,52,57,62,67,72,77,82,87,92,99,100}),999)</f>
        <v>82</v>
      </c>
      <c r="Z1312" s="17">
        <f t="shared" si="149"/>
        <v>1.4285714285714286</v>
      </c>
      <c r="AA1312" s="17">
        <f t="shared" si="150"/>
        <v>1.4285714285714286</v>
      </c>
      <c r="AB1312" s="17">
        <f t="shared" si="151"/>
        <v>2.518344052903343</v>
      </c>
      <c r="AC1312" s="17" t="s">
        <v>17655</v>
      </c>
    </row>
    <row r="1313" spans="1:29" x14ac:dyDescent="0.25">
      <c r="A1313" t="s">
        <v>3339</v>
      </c>
      <c r="B1313" s="166" t="s">
        <v>7215</v>
      </c>
      <c r="C1313" t="s">
        <v>7216</v>
      </c>
      <c r="D1313" s="1">
        <v>45166</v>
      </c>
      <c r="E1313">
        <f t="shared" si="146"/>
        <v>70</v>
      </c>
      <c r="F1313" t="s">
        <v>14</v>
      </c>
      <c r="G1313">
        <v>800</v>
      </c>
      <c r="H1313">
        <f t="shared" si="145"/>
        <v>80</v>
      </c>
      <c r="I1313" t="s">
        <v>9</v>
      </c>
      <c r="J1313">
        <v>1</v>
      </c>
      <c r="K1313" t="s">
        <v>7217</v>
      </c>
      <c r="L1313" t="s">
        <v>8</v>
      </c>
      <c r="M1313" t="s">
        <v>14</v>
      </c>
      <c r="N1313" t="str">
        <f t="shared" si="147"/>
        <v>F</v>
      </c>
      <c r="O1313" t="s">
        <v>8</v>
      </c>
      <c r="P1313" t="s">
        <v>8</v>
      </c>
      <c r="Q1313" t="s">
        <v>11</v>
      </c>
      <c r="R1313" t="s">
        <v>8</v>
      </c>
      <c r="S1313" t="str">
        <f t="shared" si="148"/>
        <v>U</v>
      </c>
      <c r="T1313" t="s">
        <v>12</v>
      </c>
      <c r="U1313">
        <v>0.999999999999998</v>
      </c>
      <c r="V1313" t="s">
        <v>3100</v>
      </c>
      <c r="W1313" t="e">
        <f>VLOOKUP(Q1313,'PBT Tag Rates'!$B$5:$E$44,4,FALSE)</f>
        <v>#N/A</v>
      </c>
      <c r="X1313">
        <v>1</v>
      </c>
      <c r="Y1313" s="14">
        <f>IFERROR(LOOKUP(H1313,{30,43,48,53,58,63,68,73,78,83,88,93,97},{42,47,52,57,62,67,72,77,82,87,92,99,100}),999)</f>
        <v>82</v>
      </c>
      <c r="Z1313" s="17">
        <f t="shared" si="149"/>
        <v>1.4285714285714286</v>
      </c>
      <c r="AA1313" s="17">
        <f t="shared" si="150"/>
        <v>1.4285714285714286</v>
      </c>
      <c r="AB1313" s="17">
        <f t="shared" si="151"/>
        <v>2.518344052903343</v>
      </c>
      <c r="AC1313" s="17" t="s">
        <v>17654</v>
      </c>
    </row>
    <row r="1314" spans="1:29" x14ac:dyDescent="0.25">
      <c r="A1314" t="s">
        <v>3339</v>
      </c>
      <c r="B1314" s="166" t="s">
        <v>7218</v>
      </c>
      <c r="C1314" t="s">
        <v>7219</v>
      </c>
      <c r="D1314" s="1">
        <v>45166</v>
      </c>
      <c r="E1314">
        <f t="shared" si="146"/>
        <v>70</v>
      </c>
      <c r="F1314" t="s">
        <v>14</v>
      </c>
      <c r="G1314">
        <v>740</v>
      </c>
      <c r="H1314">
        <f t="shared" si="145"/>
        <v>74</v>
      </c>
      <c r="I1314" t="s">
        <v>9</v>
      </c>
      <c r="J1314">
        <v>1</v>
      </c>
      <c r="K1314" t="s">
        <v>8</v>
      </c>
      <c r="L1314" t="s">
        <v>8</v>
      </c>
      <c r="M1314" t="s">
        <v>14</v>
      </c>
      <c r="N1314" t="str">
        <f t="shared" si="147"/>
        <v>F</v>
      </c>
      <c r="O1314" t="s">
        <v>875</v>
      </c>
      <c r="P1314" t="s">
        <v>876</v>
      </c>
      <c r="Q1314" t="s">
        <v>221</v>
      </c>
      <c r="R1314">
        <v>4</v>
      </c>
      <c r="S1314">
        <f t="shared" si="148"/>
        <v>2019</v>
      </c>
      <c r="T1314" t="s">
        <v>12</v>
      </c>
      <c r="U1314">
        <v>0.999999999999997</v>
      </c>
      <c r="V1314" t="s">
        <v>3363</v>
      </c>
      <c r="W1314">
        <f>VLOOKUP(Q1314,'PBT Tag Rates'!$B$5:$E$44,4,FALSE)</f>
        <v>0.95971980899999998</v>
      </c>
      <c r="X1314">
        <v>1</v>
      </c>
      <c r="Y1314" s="14">
        <f>IFERROR(LOOKUP(H1314,{30,43,48,53,58,63,68,73,78,83,88,93,97},{42,47,52,57,62,67,72,77,82,87,92,99,100}),999)</f>
        <v>77</v>
      </c>
      <c r="Z1314" s="17">
        <f t="shared" si="149"/>
        <v>1.4285714285714286</v>
      </c>
      <c r="AA1314" s="17">
        <f t="shared" si="150"/>
        <v>1.4285714285714286</v>
      </c>
      <c r="AB1314" s="17">
        <f t="shared" si="151"/>
        <v>2.518344052903343</v>
      </c>
      <c r="AC1314" s="17" t="s">
        <v>17654</v>
      </c>
    </row>
    <row r="1315" spans="1:29" x14ac:dyDescent="0.25">
      <c r="A1315" t="s">
        <v>3339</v>
      </c>
      <c r="B1315" s="166" t="s">
        <v>7220</v>
      </c>
      <c r="C1315" t="s">
        <v>7221</v>
      </c>
      <c r="D1315" s="1">
        <v>45166</v>
      </c>
      <c r="E1315">
        <f t="shared" si="146"/>
        <v>70</v>
      </c>
      <c r="F1315" t="s">
        <v>6</v>
      </c>
      <c r="G1315">
        <v>820</v>
      </c>
      <c r="H1315">
        <f t="shared" si="145"/>
        <v>82</v>
      </c>
      <c r="I1315" t="s">
        <v>7</v>
      </c>
      <c r="J1315" t="s">
        <v>8</v>
      </c>
      <c r="K1315" t="s">
        <v>7222</v>
      </c>
      <c r="L1315" t="s">
        <v>8</v>
      </c>
      <c r="M1315" t="s">
        <v>6</v>
      </c>
      <c r="N1315" t="str">
        <f t="shared" si="147"/>
        <v>M</v>
      </c>
      <c r="O1315" t="s">
        <v>3012</v>
      </c>
      <c r="P1315" t="s">
        <v>3013</v>
      </c>
      <c r="Q1315" t="s">
        <v>221</v>
      </c>
      <c r="R1315">
        <v>4</v>
      </c>
      <c r="S1315">
        <f t="shared" si="148"/>
        <v>2019</v>
      </c>
      <c r="T1315" t="s">
        <v>12</v>
      </c>
      <c r="U1315">
        <v>1</v>
      </c>
      <c r="V1315" t="s">
        <v>3653</v>
      </c>
      <c r="W1315">
        <f>VLOOKUP(Q1315,'PBT Tag Rates'!$B$5:$E$44,4,FALSE)</f>
        <v>0.95971980899999998</v>
      </c>
      <c r="X1315">
        <v>1</v>
      </c>
      <c r="Y1315" s="14">
        <f>IFERROR(LOOKUP(H1315,{30,43,48,53,58,63,68,73,78,83,88,93,97},{42,47,52,57,62,67,72,77,82,87,92,99,100}),999)</f>
        <v>82</v>
      </c>
      <c r="Z1315" s="17">
        <f t="shared" si="149"/>
        <v>1.4285714285714286</v>
      </c>
      <c r="AA1315" s="17">
        <f t="shared" si="150"/>
        <v>1.4285714285714286</v>
      </c>
      <c r="AB1315" s="17">
        <f t="shared" si="151"/>
        <v>2.518344052903343</v>
      </c>
      <c r="AC1315" s="17" t="s">
        <v>17655</v>
      </c>
    </row>
    <row r="1316" spans="1:29" x14ac:dyDescent="0.25">
      <c r="A1316" t="s">
        <v>3339</v>
      </c>
      <c r="B1316" s="166" t="s">
        <v>7223</v>
      </c>
      <c r="C1316" t="s">
        <v>7224</v>
      </c>
      <c r="D1316" s="1">
        <v>45166</v>
      </c>
      <c r="E1316">
        <f t="shared" si="146"/>
        <v>70</v>
      </c>
      <c r="F1316" t="s">
        <v>6</v>
      </c>
      <c r="G1316">
        <v>850</v>
      </c>
      <c r="H1316">
        <f t="shared" si="145"/>
        <v>85</v>
      </c>
      <c r="I1316" t="s">
        <v>7</v>
      </c>
      <c r="J1316" t="s">
        <v>8</v>
      </c>
      <c r="K1316" t="s">
        <v>7225</v>
      </c>
      <c r="L1316" t="s">
        <v>8</v>
      </c>
      <c r="M1316" t="s">
        <v>6</v>
      </c>
      <c r="N1316" t="str">
        <f t="shared" si="147"/>
        <v>M</v>
      </c>
      <c r="O1316" t="s">
        <v>2650</v>
      </c>
      <c r="P1316" t="s">
        <v>4868</v>
      </c>
      <c r="Q1316" t="s">
        <v>221</v>
      </c>
      <c r="R1316">
        <v>4</v>
      </c>
      <c r="S1316">
        <f t="shared" si="148"/>
        <v>2019</v>
      </c>
      <c r="T1316" t="s">
        <v>12</v>
      </c>
      <c r="U1316">
        <v>0.999999999999999</v>
      </c>
      <c r="V1316" t="s">
        <v>3386</v>
      </c>
      <c r="W1316">
        <f>VLOOKUP(Q1316,'PBT Tag Rates'!$B$5:$E$44,4,FALSE)</f>
        <v>0.95971980899999998</v>
      </c>
      <c r="X1316">
        <v>1</v>
      </c>
      <c r="Y1316" s="14">
        <f>IFERROR(LOOKUP(H1316,{30,43,48,53,58,63,68,73,78,83,88,93,97},{42,47,52,57,62,67,72,77,82,87,92,99,100}),999)</f>
        <v>87</v>
      </c>
      <c r="Z1316" s="17">
        <f t="shared" si="149"/>
        <v>1.4285714285714286</v>
      </c>
      <c r="AA1316" s="17">
        <f t="shared" si="150"/>
        <v>1.4285714285714286</v>
      </c>
      <c r="AB1316" s="17">
        <f t="shared" si="151"/>
        <v>2.518344052903343</v>
      </c>
      <c r="AC1316" s="17" t="s">
        <v>17654</v>
      </c>
    </row>
    <row r="1317" spans="1:29" x14ac:dyDescent="0.25">
      <c r="A1317" t="s">
        <v>3339</v>
      </c>
      <c r="B1317" s="166" t="s">
        <v>7226</v>
      </c>
      <c r="C1317" t="s">
        <v>7227</v>
      </c>
      <c r="D1317" s="1">
        <v>45166</v>
      </c>
      <c r="E1317">
        <f t="shared" si="146"/>
        <v>70</v>
      </c>
      <c r="F1317" t="s">
        <v>14</v>
      </c>
      <c r="G1317">
        <v>830</v>
      </c>
      <c r="H1317">
        <f t="shared" si="145"/>
        <v>83</v>
      </c>
      <c r="I1317" t="s">
        <v>7</v>
      </c>
      <c r="J1317" t="s">
        <v>8</v>
      </c>
      <c r="K1317" t="s">
        <v>7228</v>
      </c>
      <c r="L1317" t="s">
        <v>8</v>
      </c>
      <c r="M1317" t="s">
        <v>14</v>
      </c>
      <c r="N1317" t="str">
        <f t="shared" si="147"/>
        <v>F</v>
      </c>
      <c r="O1317" t="s">
        <v>8</v>
      </c>
      <c r="P1317" t="s">
        <v>8</v>
      </c>
      <c r="Q1317" t="s">
        <v>11</v>
      </c>
      <c r="R1317" t="s">
        <v>8</v>
      </c>
      <c r="S1317" t="str">
        <f t="shared" si="148"/>
        <v>U</v>
      </c>
      <c r="T1317" t="s">
        <v>12</v>
      </c>
      <c r="U1317">
        <v>1</v>
      </c>
      <c r="V1317" t="s">
        <v>11</v>
      </c>
      <c r="W1317" t="e">
        <f>VLOOKUP(Q1317,'PBT Tag Rates'!$B$5:$E$44,4,FALSE)</f>
        <v>#N/A</v>
      </c>
      <c r="X1317">
        <v>1</v>
      </c>
      <c r="Y1317" s="14">
        <f>IFERROR(LOOKUP(H1317,{30,43,48,53,58,63,68,73,78,83,88,93,97},{42,47,52,57,62,67,72,77,82,87,92,99,100}),999)</f>
        <v>87</v>
      </c>
      <c r="Z1317" s="17">
        <f t="shared" si="149"/>
        <v>1.4285714285714286</v>
      </c>
      <c r="AA1317" s="17">
        <f t="shared" si="150"/>
        <v>1.4285714285714286</v>
      </c>
      <c r="AB1317" s="17">
        <f t="shared" si="151"/>
        <v>2.518344052903343</v>
      </c>
      <c r="AC1317" s="17" t="s">
        <v>17654</v>
      </c>
    </row>
    <row r="1318" spans="1:29" x14ac:dyDescent="0.25">
      <c r="A1318" t="s">
        <v>3339</v>
      </c>
      <c r="B1318" s="166" t="s">
        <v>7229</v>
      </c>
      <c r="C1318" t="s">
        <v>7230</v>
      </c>
      <c r="D1318" s="1">
        <v>45166</v>
      </c>
      <c r="E1318">
        <f t="shared" si="146"/>
        <v>70</v>
      </c>
      <c r="F1318" t="s">
        <v>14</v>
      </c>
      <c r="G1318">
        <v>780</v>
      </c>
      <c r="H1318">
        <f t="shared" si="145"/>
        <v>78</v>
      </c>
      <c r="I1318" t="s">
        <v>7</v>
      </c>
      <c r="J1318" t="s">
        <v>8</v>
      </c>
      <c r="K1318" t="s">
        <v>7231</v>
      </c>
      <c r="L1318" t="s">
        <v>8</v>
      </c>
      <c r="M1318" t="s">
        <v>6</v>
      </c>
      <c r="N1318" t="str">
        <f t="shared" si="147"/>
        <v>M</v>
      </c>
      <c r="O1318" t="s">
        <v>582</v>
      </c>
      <c r="P1318" t="s">
        <v>765</v>
      </c>
      <c r="Q1318" t="s">
        <v>15</v>
      </c>
      <c r="R1318">
        <v>5</v>
      </c>
      <c r="S1318">
        <f t="shared" si="148"/>
        <v>2018</v>
      </c>
      <c r="T1318" t="s">
        <v>12</v>
      </c>
      <c r="U1318">
        <v>1</v>
      </c>
      <c r="V1318" t="s">
        <v>3543</v>
      </c>
      <c r="W1318">
        <f>VLOOKUP(Q1318,'PBT Tag Rates'!$B$5:$E$44,4,FALSE)</f>
        <v>0.80551598400000002</v>
      </c>
      <c r="X1318">
        <v>1</v>
      </c>
      <c r="Y1318" s="14">
        <f>IFERROR(LOOKUP(H1318,{30,43,48,53,58,63,68,73,78,83,88,93,97},{42,47,52,57,62,67,72,77,82,87,92,99,100}),999)</f>
        <v>82</v>
      </c>
      <c r="Z1318" s="17">
        <f t="shared" si="149"/>
        <v>1.4285714285714286</v>
      </c>
      <c r="AA1318" s="17">
        <f t="shared" si="150"/>
        <v>1.4285714285714286</v>
      </c>
      <c r="AB1318" s="17">
        <f t="shared" si="151"/>
        <v>2.518344052903343</v>
      </c>
      <c r="AC1318" s="17" t="s">
        <v>17655</v>
      </c>
    </row>
    <row r="1319" spans="1:29" x14ac:dyDescent="0.25">
      <c r="A1319" t="s">
        <v>3339</v>
      </c>
      <c r="B1319" s="166" t="s">
        <v>7232</v>
      </c>
      <c r="C1319" t="s">
        <v>7233</v>
      </c>
      <c r="D1319" s="1">
        <v>45166</v>
      </c>
      <c r="E1319">
        <f t="shared" si="146"/>
        <v>70</v>
      </c>
      <c r="F1319" t="s">
        <v>14</v>
      </c>
      <c r="G1319">
        <v>750</v>
      </c>
      <c r="H1319">
        <f t="shared" si="145"/>
        <v>75</v>
      </c>
      <c r="I1319" t="s">
        <v>7</v>
      </c>
      <c r="J1319" t="s">
        <v>8</v>
      </c>
      <c r="K1319" t="s">
        <v>7234</v>
      </c>
      <c r="L1319" t="s">
        <v>8</v>
      </c>
      <c r="M1319" t="s">
        <v>14</v>
      </c>
      <c r="N1319" t="str">
        <f t="shared" si="147"/>
        <v>F</v>
      </c>
      <c r="O1319" t="s">
        <v>3945</v>
      </c>
      <c r="P1319" t="s">
        <v>4651</v>
      </c>
      <c r="Q1319" t="s">
        <v>281</v>
      </c>
      <c r="R1319">
        <v>4</v>
      </c>
      <c r="S1319">
        <f t="shared" si="148"/>
        <v>2019</v>
      </c>
      <c r="T1319" t="s">
        <v>12</v>
      </c>
      <c r="U1319">
        <v>0.999999999999999</v>
      </c>
      <c r="V1319" t="s">
        <v>3079</v>
      </c>
      <c r="W1319">
        <f>VLOOKUP(Q1319,'PBT Tag Rates'!$B$5:$E$44,4,FALSE)</f>
        <v>0.99705232300000002</v>
      </c>
      <c r="X1319">
        <v>1</v>
      </c>
      <c r="Y1319" s="14">
        <f>IFERROR(LOOKUP(H1319,{30,43,48,53,58,63,68,73,78,83,88,93,97},{42,47,52,57,62,67,72,77,82,87,92,99,100}),999)</f>
        <v>77</v>
      </c>
      <c r="Z1319" s="17">
        <f t="shared" si="149"/>
        <v>1.4285714285714286</v>
      </c>
      <c r="AA1319" s="17">
        <f t="shared" si="150"/>
        <v>1.4285714285714286</v>
      </c>
      <c r="AB1319" s="17">
        <f t="shared" si="151"/>
        <v>2.518344052903343</v>
      </c>
      <c r="AC1319" s="17" t="s">
        <v>17654</v>
      </c>
    </row>
    <row r="1320" spans="1:29" x14ac:dyDescent="0.25">
      <c r="A1320" t="s">
        <v>3339</v>
      </c>
      <c r="B1320" s="166" t="s">
        <v>7235</v>
      </c>
      <c r="C1320" t="s">
        <v>7236</v>
      </c>
      <c r="D1320" s="1">
        <v>45166</v>
      </c>
      <c r="E1320">
        <f t="shared" si="146"/>
        <v>70</v>
      </c>
      <c r="F1320" t="s">
        <v>6</v>
      </c>
      <c r="G1320">
        <v>840</v>
      </c>
      <c r="H1320">
        <f t="shared" si="145"/>
        <v>84</v>
      </c>
      <c r="I1320" t="s">
        <v>9</v>
      </c>
      <c r="J1320">
        <v>1</v>
      </c>
      <c r="K1320" t="s">
        <v>7237</v>
      </c>
      <c r="L1320" t="s">
        <v>8</v>
      </c>
      <c r="M1320" t="s">
        <v>6</v>
      </c>
      <c r="N1320" t="str">
        <f t="shared" si="147"/>
        <v>M</v>
      </c>
      <c r="O1320" t="s">
        <v>523</v>
      </c>
      <c r="P1320" t="s">
        <v>7238</v>
      </c>
      <c r="Q1320" t="s">
        <v>15</v>
      </c>
      <c r="R1320">
        <v>5</v>
      </c>
      <c r="S1320">
        <f t="shared" si="148"/>
        <v>2018</v>
      </c>
      <c r="T1320" t="s">
        <v>12</v>
      </c>
      <c r="U1320">
        <v>1</v>
      </c>
      <c r="V1320" t="s">
        <v>3363</v>
      </c>
      <c r="W1320">
        <f>VLOOKUP(Q1320,'PBT Tag Rates'!$B$5:$E$44,4,FALSE)</f>
        <v>0.80551598400000002</v>
      </c>
      <c r="X1320">
        <v>1</v>
      </c>
      <c r="Y1320" s="14">
        <f>IFERROR(LOOKUP(H1320,{30,43,48,53,58,63,68,73,78,83,88,93,97},{42,47,52,57,62,67,72,77,82,87,92,99,100}),999)</f>
        <v>87</v>
      </c>
      <c r="Z1320" s="17">
        <f t="shared" si="149"/>
        <v>1.4285714285714286</v>
      </c>
      <c r="AA1320" s="17">
        <f t="shared" si="150"/>
        <v>1.4285714285714286</v>
      </c>
      <c r="AB1320" s="17">
        <f t="shared" si="151"/>
        <v>2.518344052903343</v>
      </c>
      <c r="AC1320" s="17" t="s">
        <v>17654</v>
      </c>
    </row>
    <row r="1321" spans="1:29" x14ac:dyDescent="0.25">
      <c r="A1321" t="s">
        <v>3339</v>
      </c>
      <c r="B1321" s="166" t="s">
        <v>7239</v>
      </c>
      <c r="C1321" t="s">
        <v>957</v>
      </c>
      <c r="D1321" s="1">
        <v>45166</v>
      </c>
      <c r="E1321">
        <f t="shared" si="146"/>
        <v>70</v>
      </c>
      <c r="F1321" t="s">
        <v>14</v>
      </c>
      <c r="G1321">
        <v>800</v>
      </c>
      <c r="H1321">
        <f t="shared" si="145"/>
        <v>80</v>
      </c>
      <c r="I1321" t="s">
        <v>7</v>
      </c>
      <c r="J1321" t="s">
        <v>8</v>
      </c>
      <c r="K1321" t="s">
        <v>7240</v>
      </c>
      <c r="L1321" t="s">
        <v>8</v>
      </c>
      <c r="M1321" t="s">
        <v>14</v>
      </c>
      <c r="N1321" t="str">
        <f t="shared" si="147"/>
        <v>F</v>
      </c>
      <c r="O1321" t="s">
        <v>232</v>
      </c>
      <c r="P1321" t="s">
        <v>472</v>
      </c>
      <c r="Q1321" t="s">
        <v>221</v>
      </c>
      <c r="R1321">
        <v>4</v>
      </c>
      <c r="S1321">
        <f t="shared" si="148"/>
        <v>2019</v>
      </c>
      <c r="T1321" t="s">
        <v>12</v>
      </c>
      <c r="U1321">
        <v>0.99999999999999301</v>
      </c>
      <c r="V1321" t="s">
        <v>3363</v>
      </c>
      <c r="W1321">
        <f>VLOOKUP(Q1321,'PBT Tag Rates'!$B$5:$E$44,4,FALSE)</f>
        <v>0.95971980899999998</v>
      </c>
      <c r="X1321">
        <v>1</v>
      </c>
      <c r="Y1321" s="14">
        <f>IFERROR(LOOKUP(H1321,{30,43,48,53,58,63,68,73,78,83,88,93,97},{42,47,52,57,62,67,72,77,82,87,92,99,100}),999)</f>
        <v>82</v>
      </c>
      <c r="Z1321" s="17">
        <f t="shared" si="149"/>
        <v>1.4285714285714286</v>
      </c>
      <c r="AA1321" s="17">
        <f t="shared" si="150"/>
        <v>1.4285714285714286</v>
      </c>
      <c r="AB1321" s="17">
        <f t="shared" si="151"/>
        <v>2.518344052903343</v>
      </c>
      <c r="AC1321" s="17" t="s">
        <v>17654</v>
      </c>
    </row>
    <row r="1322" spans="1:29" x14ac:dyDescent="0.25">
      <c r="A1322" t="s">
        <v>3339</v>
      </c>
      <c r="B1322" s="166" t="s">
        <v>7241</v>
      </c>
      <c r="C1322" t="s">
        <v>7242</v>
      </c>
      <c r="D1322" s="1">
        <v>45166</v>
      </c>
      <c r="E1322">
        <f t="shared" si="146"/>
        <v>70</v>
      </c>
      <c r="F1322" t="s">
        <v>14</v>
      </c>
      <c r="G1322">
        <v>790</v>
      </c>
      <c r="H1322">
        <f t="shared" si="145"/>
        <v>79</v>
      </c>
      <c r="I1322" t="s">
        <v>7</v>
      </c>
      <c r="J1322" t="s">
        <v>8</v>
      </c>
      <c r="K1322" t="s">
        <v>7243</v>
      </c>
      <c r="L1322" t="s">
        <v>8</v>
      </c>
      <c r="M1322" t="s">
        <v>6</v>
      </c>
      <c r="N1322" t="str">
        <f t="shared" si="147"/>
        <v>M</v>
      </c>
      <c r="O1322" t="s">
        <v>3523</v>
      </c>
      <c r="P1322" t="s">
        <v>3524</v>
      </c>
      <c r="Q1322" t="s">
        <v>221</v>
      </c>
      <c r="R1322">
        <v>4</v>
      </c>
      <c r="S1322">
        <f t="shared" si="148"/>
        <v>2019</v>
      </c>
      <c r="T1322" t="s">
        <v>12</v>
      </c>
      <c r="U1322">
        <v>1</v>
      </c>
      <c r="V1322" t="s">
        <v>3386</v>
      </c>
      <c r="W1322">
        <f>VLOOKUP(Q1322,'PBT Tag Rates'!$B$5:$E$44,4,FALSE)</f>
        <v>0.95971980899999998</v>
      </c>
      <c r="X1322">
        <v>1</v>
      </c>
      <c r="Y1322" s="14">
        <f>IFERROR(LOOKUP(H1322,{30,43,48,53,58,63,68,73,78,83,88,93,97},{42,47,52,57,62,67,72,77,82,87,92,99,100}),999)</f>
        <v>82</v>
      </c>
      <c r="Z1322" s="17">
        <f t="shared" si="149"/>
        <v>1.4285714285714286</v>
      </c>
      <c r="AA1322" s="17">
        <f t="shared" si="150"/>
        <v>1.4285714285714286</v>
      </c>
      <c r="AB1322" s="17">
        <f t="shared" si="151"/>
        <v>2.518344052903343</v>
      </c>
      <c r="AC1322" s="17" t="s">
        <v>17654</v>
      </c>
    </row>
    <row r="1323" spans="1:29" x14ac:dyDescent="0.25">
      <c r="A1323" t="s">
        <v>3339</v>
      </c>
      <c r="B1323" s="166" t="s">
        <v>7244</v>
      </c>
      <c r="C1323" t="s">
        <v>7245</v>
      </c>
      <c r="D1323" s="1">
        <v>45166</v>
      </c>
      <c r="E1323">
        <f t="shared" si="146"/>
        <v>70</v>
      </c>
      <c r="F1323" t="s">
        <v>6</v>
      </c>
      <c r="G1323">
        <v>750</v>
      </c>
      <c r="H1323">
        <f t="shared" si="145"/>
        <v>75</v>
      </c>
      <c r="I1323" t="s">
        <v>7</v>
      </c>
      <c r="J1323" t="s">
        <v>8</v>
      </c>
      <c r="K1323" t="s">
        <v>7246</v>
      </c>
      <c r="L1323" t="s">
        <v>8</v>
      </c>
      <c r="M1323" t="s">
        <v>6</v>
      </c>
      <c r="N1323" t="str">
        <f t="shared" si="147"/>
        <v>M</v>
      </c>
      <c r="O1323" t="s">
        <v>2476</v>
      </c>
      <c r="P1323" t="s">
        <v>3381</v>
      </c>
      <c r="Q1323" t="s">
        <v>221</v>
      </c>
      <c r="R1323">
        <v>4</v>
      </c>
      <c r="S1323">
        <f t="shared" si="148"/>
        <v>2019</v>
      </c>
      <c r="T1323" t="s">
        <v>12</v>
      </c>
      <c r="U1323">
        <v>0.999999999999997</v>
      </c>
      <c r="V1323" t="s">
        <v>3357</v>
      </c>
      <c r="W1323">
        <f>VLOOKUP(Q1323,'PBT Tag Rates'!$B$5:$E$44,4,FALSE)</f>
        <v>0.95971980899999998</v>
      </c>
      <c r="X1323">
        <v>1</v>
      </c>
      <c r="Y1323" s="14">
        <f>IFERROR(LOOKUP(H1323,{30,43,48,53,58,63,68,73,78,83,88,93,97},{42,47,52,57,62,67,72,77,82,87,92,99,100}),999)</f>
        <v>77</v>
      </c>
      <c r="Z1323" s="17">
        <f t="shared" si="149"/>
        <v>1.4285714285714286</v>
      </c>
      <c r="AA1323" s="17">
        <f t="shared" si="150"/>
        <v>1.4285714285714286</v>
      </c>
      <c r="AB1323" s="17">
        <f t="shared" si="151"/>
        <v>2.518344052903343</v>
      </c>
      <c r="AC1323" s="17" t="s">
        <v>17654</v>
      </c>
    </row>
    <row r="1324" spans="1:29" x14ac:dyDescent="0.25">
      <c r="A1324" t="s">
        <v>3339</v>
      </c>
      <c r="B1324" s="166" t="s">
        <v>7247</v>
      </c>
      <c r="C1324" t="s">
        <v>7248</v>
      </c>
      <c r="D1324" s="1">
        <v>45166</v>
      </c>
      <c r="E1324">
        <f t="shared" si="146"/>
        <v>70</v>
      </c>
      <c r="F1324" t="s">
        <v>6</v>
      </c>
      <c r="G1324">
        <v>770</v>
      </c>
      <c r="H1324">
        <f t="shared" si="145"/>
        <v>77</v>
      </c>
      <c r="I1324" t="s">
        <v>7</v>
      </c>
      <c r="J1324" t="s">
        <v>8</v>
      </c>
      <c r="K1324" t="s">
        <v>7249</v>
      </c>
      <c r="L1324" t="s">
        <v>8</v>
      </c>
      <c r="M1324" t="s">
        <v>14</v>
      </c>
      <c r="N1324" t="str">
        <f t="shared" si="147"/>
        <v>F</v>
      </c>
      <c r="O1324" t="s">
        <v>576</v>
      </c>
      <c r="P1324" t="s">
        <v>865</v>
      </c>
      <c r="Q1324" t="s">
        <v>221</v>
      </c>
      <c r="R1324">
        <v>4</v>
      </c>
      <c r="S1324">
        <f t="shared" si="148"/>
        <v>2019</v>
      </c>
      <c r="T1324" t="s">
        <v>12</v>
      </c>
      <c r="U1324">
        <v>1</v>
      </c>
      <c r="V1324" t="s">
        <v>3357</v>
      </c>
      <c r="W1324">
        <f>VLOOKUP(Q1324,'PBT Tag Rates'!$B$5:$E$44,4,FALSE)</f>
        <v>0.95971980899999998</v>
      </c>
      <c r="X1324">
        <v>1</v>
      </c>
      <c r="Y1324" s="14">
        <f>IFERROR(LOOKUP(H1324,{30,43,48,53,58,63,68,73,78,83,88,93,97},{42,47,52,57,62,67,72,77,82,87,92,99,100}),999)</f>
        <v>77</v>
      </c>
      <c r="Z1324" s="17">
        <f t="shared" si="149"/>
        <v>1.4285714285714286</v>
      </c>
      <c r="AA1324" s="17">
        <f t="shared" si="150"/>
        <v>1.4285714285714286</v>
      </c>
      <c r="AB1324" s="17">
        <f t="shared" si="151"/>
        <v>2.518344052903343</v>
      </c>
      <c r="AC1324" s="17" t="s">
        <v>17654</v>
      </c>
    </row>
    <row r="1325" spans="1:29" x14ac:dyDescent="0.25">
      <c r="A1325" t="s">
        <v>3339</v>
      </c>
      <c r="B1325" s="166" t="s">
        <v>7250</v>
      </c>
      <c r="C1325" t="s">
        <v>958</v>
      </c>
      <c r="D1325" s="1">
        <v>45166</v>
      </c>
      <c r="E1325">
        <f t="shared" si="146"/>
        <v>70</v>
      </c>
      <c r="F1325" t="s">
        <v>14</v>
      </c>
      <c r="G1325">
        <v>750</v>
      </c>
      <c r="H1325">
        <f t="shared" si="145"/>
        <v>75</v>
      </c>
      <c r="I1325" t="s">
        <v>7</v>
      </c>
      <c r="J1325" t="s">
        <v>8</v>
      </c>
      <c r="K1325" t="s">
        <v>7251</v>
      </c>
      <c r="L1325" t="s">
        <v>8</v>
      </c>
      <c r="M1325" t="s">
        <v>14</v>
      </c>
      <c r="N1325" t="str">
        <f t="shared" si="147"/>
        <v>F</v>
      </c>
      <c r="O1325" t="s">
        <v>1358</v>
      </c>
      <c r="P1325" t="s">
        <v>2700</v>
      </c>
      <c r="Q1325" t="s">
        <v>221</v>
      </c>
      <c r="R1325">
        <v>4</v>
      </c>
      <c r="S1325">
        <f t="shared" si="148"/>
        <v>2019</v>
      </c>
      <c r="T1325" t="s">
        <v>12</v>
      </c>
      <c r="U1325">
        <v>0.999999999999997</v>
      </c>
      <c r="V1325" t="s">
        <v>3396</v>
      </c>
      <c r="W1325">
        <f>VLOOKUP(Q1325,'PBT Tag Rates'!$B$5:$E$44,4,FALSE)</f>
        <v>0.95971980899999998</v>
      </c>
      <c r="X1325">
        <v>1</v>
      </c>
      <c r="Y1325" s="14">
        <f>IFERROR(LOOKUP(H1325,{30,43,48,53,58,63,68,73,78,83,88,93,97},{42,47,52,57,62,67,72,77,82,87,92,99,100}),999)</f>
        <v>77</v>
      </c>
      <c r="Z1325" s="17">
        <f t="shared" si="149"/>
        <v>1.4285714285714286</v>
      </c>
      <c r="AA1325" s="17">
        <f t="shared" si="150"/>
        <v>1.4285714285714286</v>
      </c>
      <c r="AB1325" s="17">
        <f t="shared" si="151"/>
        <v>2.518344052903343</v>
      </c>
      <c r="AC1325" s="17" t="s">
        <v>17655</v>
      </c>
    </row>
    <row r="1326" spans="1:29" x14ac:dyDescent="0.25">
      <c r="A1326" t="s">
        <v>3339</v>
      </c>
      <c r="B1326" s="166" t="s">
        <v>7252</v>
      </c>
      <c r="C1326" t="s">
        <v>7253</v>
      </c>
      <c r="D1326" s="1">
        <v>45166</v>
      </c>
      <c r="E1326">
        <f t="shared" si="146"/>
        <v>70</v>
      </c>
      <c r="F1326" t="s">
        <v>6</v>
      </c>
      <c r="G1326">
        <v>890</v>
      </c>
      <c r="H1326">
        <f t="shared" si="145"/>
        <v>89</v>
      </c>
      <c r="I1326" t="s">
        <v>9</v>
      </c>
      <c r="J1326">
        <v>1</v>
      </c>
      <c r="K1326" t="s">
        <v>7254</v>
      </c>
      <c r="L1326" t="s">
        <v>8</v>
      </c>
      <c r="M1326" t="s">
        <v>6</v>
      </c>
      <c r="N1326" t="str">
        <f t="shared" si="147"/>
        <v>M</v>
      </c>
      <c r="O1326" t="s">
        <v>3847</v>
      </c>
      <c r="P1326" t="s">
        <v>7255</v>
      </c>
      <c r="Q1326" t="s">
        <v>281</v>
      </c>
      <c r="R1326">
        <v>4</v>
      </c>
      <c r="S1326">
        <f t="shared" si="148"/>
        <v>2019</v>
      </c>
      <c r="T1326" t="s">
        <v>12</v>
      </c>
      <c r="U1326">
        <v>0.999999999999998</v>
      </c>
      <c r="V1326" t="s">
        <v>3169</v>
      </c>
      <c r="W1326">
        <f>VLOOKUP(Q1326,'PBT Tag Rates'!$B$5:$E$44,4,FALSE)</f>
        <v>0.99705232300000002</v>
      </c>
      <c r="X1326">
        <v>1</v>
      </c>
      <c r="Y1326" s="14">
        <f>IFERROR(LOOKUP(H1326,{30,43,48,53,58,63,68,73,78,83,88,93,97},{42,47,52,57,62,67,72,77,82,87,92,99,100}),999)</f>
        <v>92</v>
      </c>
      <c r="Z1326" s="17">
        <f t="shared" si="149"/>
        <v>1.4285714285714286</v>
      </c>
      <c r="AA1326" s="17">
        <f t="shared" si="150"/>
        <v>1.4285714285714286</v>
      </c>
      <c r="AB1326" s="17">
        <f t="shared" si="151"/>
        <v>2.518344052903343</v>
      </c>
      <c r="AC1326" s="17" t="s">
        <v>17654</v>
      </c>
    </row>
    <row r="1327" spans="1:29" x14ac:dyDescent="0.25">
      <c r="A1327" t="s">
        <v>3339</v>
      </c>
      <c r="B1327" s="166" t="s">
        <v>7256</v>
      </c>
      <c r="C1327" t="s">
        <v>7257</v>
      </c>
      <c r="D1327" s="1">
        <v>45166</v>
      </c>
      <c r="E1327">
        <f t="shared" si="146"/>
        <v>70</v>
      </c>
      <c r="F1327" t="s">
        <v>6</v>
      </c>
      <c r="G1327">
        <v>840</v>
      </c>
      <c r="H1327">
        <f t="shared" si="145"/>
        <v>84</v>
      </c>
      <c r="I1327" t="s">
        <v>9</v>
      </c>
      <c r="J1327">
        <v>1</v>
      </c>
      <c r="K1327" t="s">
        <v>7258</v>
      </c>
      <c r="L1327" t="s">
        <v>8</v>
      </c>
      <c r="M1327" t="s">
        <v>6</v>
      </c>
      <c r="N1327" t="str">
        <f t="shared" si="147"/>
        <v>M</v>
      </c>
      <c r="O1327" t="s">
        <v>3713</v>
      </c>
      <c r="P1327" t="s">
        <v>5349</v>
      </c>
      <c r="Q1327" t="s">
        <v>221</v>
      </c>
      <c r="R1327">
        <v>4</v>
      </c>
      <c r="S1327">
        <f t="shared" si="148"/>
        <v>2019</v>
      </c>
      <c r="T1327" t="s">
        <v>12</v>
      </c>
      <c r="U1327">
        <v>0.999999999999997</v>
      </c>
      <c r="V1327" t="s">
        <v>3363</v>
      </c>
      <c r="W1327">
        <f>VLOOKUP(Q1327,'PBT Tag Rates'!$B$5:$E$44,4,FALSE)</f>
        <v>0.95971980899999998</v>
      </c>
      <c r="X1327">
        <v>1</v>
      </c>
      <c r="Y1327" s="14">
        <f>IFERROR(LOOKUP(H1327,{30,43,48,53,58,63,68,73,78,83,88,93,97},{42,47,52,57,62,67,72,77,82,87,92,99,100}),999)</f>
        <v>87</v>
      </c>
      <c r="Z1327" s="17">
        <f t="shared" si="149"/>
        <v>1.4285714285714286</v>
      </c>
      <c r="AA1327" s="17">
        <f t="shared" si="150"/>
        <v>1.4285714285714286</v>
      </c>
      <c r="AB1327" s="17">
        <f t="shared" si="151"/>
        <v>2.518344052903343</v>
      </c>
      <c r="AC1327" s="17" t="s">
        <v>17654</v>
      </c>
    </row>
    <row r="1328" spans="1:29" x14ac:dyDescent="0.25">
      <c r="A1328" t="s">
        <v>3339</v>
      </c>
      <c r="B1328" s="166" t="s">
        <v>7259</v>
      </c>
      <c r="C1328" t="s">
        <v>7260</v>
      </c>
      <c r="D1328" s="1">
        <v>45166</v>
      </c>
      <c r="E1328">
        <f t="shared" si="146"/>
        <v>70</v>
      </c>
      <c r="F1328" t="s">
        <v>6</v>
      </c>
      <c r="G1328">
        <v>800</v>
      </c>
      <c r="H1328">
        <f t="shared" si="145"/>
        <v>80</v>
      </c>
      <c r="I1328" t="s">
        <v>7</v>
      </c>
      <c r="J1328" t="s">
        <v>8</v>
      </c>
      <c r="K1328" t="s">
        <v>7261</v>
      </c>
      <c r="L1328" t="s">
        <v>8</v>
      </c>
      <c r="M1328" t="s">
        <v>6</v>
      </c>
      <c r="N1328" t="str">
        <f t="shared" si="147"/>
        <v>M</v>
      </c>
      <c r="O1328" t="s">
        <v>2755</v>
      </c>
      <c r="P1328" t="s">
        <v>6664</v>
      </c>
      <c r="Q1328" t="s">
        <v>221</v>
      </c>
      <c r="R1328">
        <v>4</v>
      </c>
      <c r="S1328">
        <f t="shared" si="148"/>
        <v>2019</v>
      </c>
      <c r="T1328" t="s">
        <v>12</v>
      </c>
      <c r="U1328">
        <v>0.999999999999999</v>
      </c>
      <c r="V1328" t="s">
        <v>3396</v>
      </c>
      <c r="W1328">
        <f>VLOOKUP(Q1328,'PBT Tag Rates'!$B$5:$E$44,4,FALSE)</f>
        <v>0.95971980899999998</v>
      </c>
      <c r="X1328">
        <v>1</v>
      </c>
      <c r="Y1328" s="14">
        <f>IFERROR(LOOKUP(H1328,{30,43,48,53,58,63,68,73,78,83,88,93,97},{42,47,52,57,62,67,72,77,82,87,92,99,100}),999)</f>
        <v>82</v>
      </c>
      <c r="Z1328" s="17">
        <f t="shared" si="149"/>
        <v>1.4285714285714286</v>
      </c>
      <c r="AA1328" s="17">
        <f t="shared" si="150"/>
        <v>1.4285714285714286</v>
      </c>
      <c r="AB1328" s="17">
        <f t="shared" si="151"/>
        <v>2.518344052903343</v>
      </c>
      <c r="AC1328" s="17" t="s">
        <v>17655</v>
      </c>
    </row>
    <row r="1329" spans="1:29" x14ac:dyDescent="0.25">
      <c r="A1329" t="s">
        <v>3339</v>
      </c>
      <c r="B1329" s="166" t="s">
        <v>7262</v>
      </c>
      <c r="C1329" t="s">
        <v>7263</v>
      </c>
      <c r="D1329" s="1">
        <v>45166</v>
      </c>
      <c r="E1329">
        <f t="shared" si="146"/>
        <v>70</v>
      </c>
      <c r="F1329" t="s">
        <v>6</v>
      </c>
      <c r="G1329">
        <v>850</v>
      </c>
      <c r="H1329">
        <f t="shared" si="145"/>
        <v>85</v>
      </c>
      <c r="I1329" t="s">
        <v>7</v>
      </c>
      <c r="J1329" t="s">
        <v>8</v>
      </c>
      <c r="K1329" t="s">
        <v>7264</v>
      </c>
      <c r="L1329" t="s">
        <v>8</v>
      </c>
      <c r="M1329" t="s">
        <v>6</v>
      </c>
      <c r="N1329" t="str">
        <f t="shared" si="147"/>
        <v>M</v>
      </c>
      <c r="O1329" t="s">
        <v>8</v>
      </c>
      <c r="P1329" t="s">
        <v>8</v>
      </c>
      <c r="Q1329" t="s">
        <v>11</v>
      </c>
      <c r="R1329" t="s">
        <v>8</v>
      </c>
      <c r="S1329" t="str">
        <f t="shared" si="148"/>
        <v>U</v>
      </c>
      <c r="T1329" t="s">
        <v>12</v>
      </c>
      <c r="U1329">
        <v>1</v>
      </c>
      <c r="V1329" t="s">
        <v>11</v>
      </c>
      <c r="W1329" t="e">
        <f>VLOOKUP(Q1329,'PBT Tag Rates'!$B$5:$E$44,4,FALSE)</f>
        <v>#N/A</v>
      </c>
      <c r="X1329">
        <v>1</v>
      </c>
      <c r="Y1329" s="14">
        <f>IFERROR(LOOKUP(H1329,{30,43,48,53,58,63,68,73,78,83,88,93,97},{42,47,52,57,62,67,72,77,82,87,92,99,100}),999)</f>
        <v>87</v>
      </c>
      <c r="Z1329" s="17">
        <f t="shared" si="149"/>
        <v>1.4285714285714286</v>
      </c>
      <c r="AA1329" s="17">
        <f t="shared" si="150"/>
        <v>1.4285714285714286</v>
      </c>
      <c r="AB1329" s="17">
        <f t="shared" si="151"/>
        <v>2.518344052903343</v>
      </c>
      <c r="AC1329" s="17" t="s">
        <v>17654</v>
      </c>
    </row>
    <row r="1330" spans="1:29" x14ac:dyDescent="0.25">
      <c r="A1330" t="s">
        <v>3339</v>
      </c>
      <c r="B1330" s="166" t="s">
        <v>7265</v>
      </c>
      <c r="C1330" t="s">
        <v>7266</v>
      </c>
      <c r="D1330" s="1">
        <v>45166</v>
      </c>
      <c r="E1330">
        <f t="shared" si="146"/>
        <v>70</v>
      </c>
      <c r="F1330" t="s">
        <v>6</v>
      </c>
      <c r="G1330">
        <v>790</v>
      </c>
      <c r="H1330">
        <f t="shared" si="145"/>
        <v>79</v>
      </c>
      <c r="I1330" t="s">
        <v>7</v>
      </c>
      <c r="J1330" t="s">
        <v>8</v>
      </c>
      <c r="K1330" t="s">
        <v>7267</v>
      </c>
      <c r="L1330" t="s">
        <v>8</v>
      </c>
      <c r="M1330" t="s">
        <v>6</v>
      </c>
      <c r="N1330" t="str">
        <f t="shared" si="147"/>
        <v>M</v>
      </c>
      <c r="O1330" t="s">
        <v>635</v>
      </c>
      <c r="P1330" t="s">
        <v>1419</v>
      </c>
      <c r="Q1330" t="s">
        <v>221</v>
      </c>
      <c r="R1330">
        <v>4</v>
      </c>
      <c r="S1330">
        <f t="shared" si="148"/>
        <v>2019</v>
      </c>
      <c r="T1330" t="s">
        <v>12</v>
      </c>
      <c r="U1330">
        <v>1</v>
      </c>
      <c r="V1330" t="s">
        <v>3363</v>
      </c>
      <c r="W1330">
        <f>VLOOKUP(Q1330,'PBT Tag Rates'!$B$5:$E$44,4,FALSE)</f>
        <v>0.95971980899999998</v>
      </c>
      <c r="X1330">
        <v>1</v>
      </c>
      <c r="Y1330" s="14">
        <f>IFERROR(LOOKUP(H1330,{30,43,48,53,58,63,68,73,78,83,88,93,97},{42,47,52,57,62,67,72,77,82,87,92,99,100}),999)</f>
        <v>82</v>
      </c>
      <c r="Z1330" s="17">
        <f t="shared" si="149"/>
        <v>1.4285714285714286</v>
      </c>
      <c r="AA1330" s="17">
        <f t="shared" si="150"/>
        <v>1.4285714285714286</v>
      </c>
      <c r="AB1330" s="17">
        <f t="shared" si="151"/>
        <v>2.518344052903343</v>
      </c>
      <c r="AC1330" s="17" t="s">
        <v>17654</v>
      </c>
    </row>
    <row r="1331" spans="1:29" x14ac:dyDescent="0.25">
      <c r="A1331" t="s">
        <v>3339</v>
      </c>
      <c r="B1331" s="166" t="s">
        <v>7268</v>
      </c>
      <c r="C1331" t="s">
        <v>7269</v>
      </c>
      <c r="D1331" s="1">
        <v>45166</v>
      </c>
      <c r="E1331">
        <f t="shared" si="146"/>
        <v>70</v>
      </c>
      <c r="F1331" t="s">
        <v>14</v>
      </c>
      <c r="G1331">
        <v>760</v>
      </c>
      <c r="H1331">
        <f t="shared" si="145"/>
        <v>76</v>
      </c>
      <c r="I1331" t="s">
        <v>7</v>
      </c>
      <c r="J1331" t="s">
        <v>8</v>
      </c>
      <c r="K1331" t="s">
        <v>7270</v>
      </c>
      <c r="L1331" t="s">
        <v>8</v>
      </c>
      <c r="M1331" t="s">
        <v>14</v>
      </c>
      <c r="N1331" t="str">
        <f t="shared" si="147"/>
        <v>F</v>
      </c>
      <c r="O1331" t="s">
        <v>875</v>
      </c>
      <c r="P1331" t="s">
        <v>1665</v>
      </c>
      <c r="Q1331" t="s">
        <v>221</v>
      </c>
      <c r="R1331">
        <v>4</v>
      </c>
      <c r="S1331">
        <f t="shared" si="148"/>
        <v>2019</v>
      </c>
      <c r="T1331" t="s">
        <v>12</v>
      </c>
      <c r="U1331">
        <v>0.999999999999998</v>
      </c>
      <c r="V1331" t="s">
        <v>3363</v>
      </c>
      <c r="W1331">
        <f>VLOOKUP(Q1331,'PBT Tag Rates'!$B$5:$E$44,4,FALSE)</f>
        <v>0.95971980899999998</v>
      </c>
      <c r="X1331">
        <v>1</v>
      </c>
      <c r="Y1331" s="14">
        <f>IFERROR(LOOKUP(H1331,{30,43,48,53,58,63,68,73,78,83,88,93,97},{42,47,52,57,62,67,72,77,82,87,92,99,100}),999)</f>
        <v>77</v>
      </c>
      <c r="Z1331" s="17">
        <f t="shared" si="149"/>
        <v>1.4285714285714286</v>
      </c>
      <c r="AA1331" s="17">
        <f t="shared" si="150"/>
        <v>1.4285714285714286</v>
      </c>
      <c r="AB1331" s="17">
        <f t="shared" si="151"/>
        <v>2.518344052903343</v>
      </c>
      <c r="AC1331" s="17" t="s">
        <v>17654</v>
      </c>
    </row>
    <row r="1332" spans="1:29" x14ac:dyDescent="0.25">
      <c r="A1332" t="s">
        <v>3339</v>
      </c>
      <c r="B1332" s="166" t="s">
        <v>7271</v>
      </c>
      <c r="C1332" t="s">
        <v>7272</v>
      </c>
      <c r="D1332" s="1">
        <v>45166</v>
      </c>
      <c r="E1332">
        <f t="shared" si="146"/>
        <v>70</v>
      </c>
      <c r="F1332" t="s">
        <v>14</v>
      </c>
      <c r="G1332">
        <v>780</v>
      </c>
      <c r="H1332">
        <f t="shared" si="145"/>
        <v>78</v>
      </c>
      <c r="I1332" t="s">
        <v>7</v>
      </c>
      <c r="J1332" t="s">
        <v>8</v>
      </c>
      <c r="K1332" t="s">
        <v>7273</v>
      </c>
      <c r="L1332" t="s">
        <v>8</v>
      </c>
      <c r="M1332" t="s">
        <v>14</v>
      </c>
      <c r="N1332" t="str">
        <f t="shared" si="147"/>
        <v>F</v>
      </c>
      <c r="O1332" t="s">
        <v>1719</v>
      </c>
      <c r="P1332" t="s">
        <v>7274</v>
      </c>
      <c r="Q1332" t="s">
        <v>221</v>
      </c>
      <c r="R1332">
        <v>4</v>
      </c>
      <c r="S1332">
        <f t="shared" si="148"/>
        <v>2019</v>
      </c>
      <c r="T1332" t="s">
        <v>12</v>
      </c>
      <c r="U1332">
        <v>0.999999999999999</v>
      </c>
      <c r="V1332" t="s">
        <v>3346</v>
      </c>
      <c r="W1332">
        <f>VLOOKUP(Q1332,'PBT Tag Rates'!$B$5:$E$44,4,FALSE)</f>
        <v>0.95971980899999998</v>
      </c>
      <c r="X1332">
        <v>1</v>
      </c>
      <c r="Y1332" s="14">
        <f>IFERROR(LOOKUP(H1332,{30,43,48,53,58,63,68,73,78,83,88,93,97},{42,47,52,57,62,67,72,77,82,87,92,99,100}),999)</f>
        <v>82</v>
      </c>
      <c r="Z1332" s="17">
        <f t="shared" si="149"/>
        <v>1.4285714285714286</v>
      </c>
      <c r="AA1332" s="17">
        <f t="shared" si="150"/>
        <v>1.4285714285714286</v>
      </c>
      <c r="AB1332" s="17">
        <f t="shared" si="151"/>
        <v>2.518344052903343</v>
      </c>
      <c r="AC1332" s="17" t="s">
        <v>17654</v>
      </c>
    </row>
    <row r="1333" spans="1:29" x14ac:dyDescent="0.25">
      <c r="A1333" t="s">
        <v>3339</v>
      </c>
      <c r="B1333" s="166" t="s">
        <v>7275</v>
      </c>
      <c r="C1333" t="s">
        <v>959</v>
      </c>
      <c r="D1333" s="1">
        <v>45166</v>
      </c>
      <c r="E1333">
        <f t="shared" si="146"/>
        <v>70</v>
      </c>
      <c r="F1333" t="s">
        <v>6</v>
      </c>
      <c r="G1333">
        <v>850</v>
      </c>
      <c r="H1333">
        <f t="shared" si="145"/>
        <v>85</v>
      </c>
      <c r="I1333" t="s">
        <v>7</v>
      </c>
      <c r="J1333" t="s">
        <v>8</v>
      </c>
      <c r="K1333" t="s">
        <v>7276</v>
      </c>
      <c r="L1333" t="s">
        <v>8</v>
      </c>
      <c r="M1333" t="s">
        <v>6</v>
      </c>
      <c r="N1333" t="str">
        <f t="shared" si="147"/>
        <v>M</v>
      </c>
      <c r="O1333" t="s">
        <v>573</v>
      </c>
      <c r="P1333" t="s">
        <v>7277</v>
      </c>
      <c r="Q1333" t="s">
        <v>221</v>
      </c>
      <c r="R1333">
        <v>4</v>
      </c>
      <c r="S1333">
        <f t="shared" si="148"/>
        <v>2019</v>
      </c>
      <c r="T1333" t="s">
        <v>12</v>
      </c>
      <c r="U1333">
        <v>0.999999999999996</v>
      </c>
      <c r="V1333" t="s">
        <v>3346</v>
      </c>
      <c r="W1333">
        <f>VLOOKUP(Q1333,'PBT Tag Rates'!$B$5:$E$44,4,FALSE)</f>
        <v>0.95971980899999998</v>
      </c>
      <c r="X1333">
        <v>1</v>
      </c>
      <c r="Y1333" s="14">
        <f>IFERROR(LOOKUP(H1333,{30,43,48,53,58,63,68,73,78,83,88,93,97},{42,47,52,57,62,67,72,77,82,87,92,99,100}),999)</f>
        <v>87</v>
      </c>
      <c r="Z1333" s="17">
        <f t="shared" si="149"/>
        <v>1.4285714285714286</v>
      </c>
      <c r="AA1333" s="17">
        <f t="shared" si="150"/>
        <v>1.4285714285714286</v>
      </c>
      <c r="AB1333" s="17">
        <f t="shared" si="151"/>
        <v>2.518344052903343</v>
      </c>
      <c r="AC1333" s="17" t="s">
        <v>17654</v>
      </c>
    </row>
    <row r="1334" spans="1:29" x14ac:dyDescent="0.25">
      <c r="A1334" t="s">
        <v>3339</v>
      </c>
      <c r="B1334" s="166" t="s">
        <v>7278</v>
      </c>
      <c r="C1334" t="s">
        <v>7279</v>
      </c>
      <c r="D1334" s="1">
        <v>45166</v>
      </c>
      <c r="E1334">
        <f t="shared" si="146"/>
        <v>70</v>
      </c>
      <c r="F1334" t="s">
        <v>6</v>
      </c>
      <c r="G1334">
        <v>570</v>
      </c>
      <c r="H1334">
        <f t="shared" si="145"/>
        <v>57</v>
      </c>
      <c r="I1334" t="s">
        <v>9</v>
      </c>
      <c r="J1334">
        <v>1</v>
      </c>
      <c r="K1334" t="s">
        <v>8</v>
      </c>
      <c r="L1334" t="s">
        <v>8</v>
      </c>
      <c r="M1334" t="s">
        <v>6</v>
      </c>
      <c r="N1334" t="str">
        <f t="shared" si="147"/>
        <v>M</v>
      </c>
      <c r="O1334" t="s">
        <v>606</v>
      </c>
      <c r="P1334" t="s">
        <v>1201</v>
      </c>
      <c r="Q1334" t="s">
        <v>221</v>
      </c>
      <c r="R1334">
        <v>4</v>
      </c>
      <c r="S1334">
        <f t="shared" si="148"/>
        <v>2019</v>
      </c>
      <c r="T1334" t="s">
        <v>12</v>
      </c>
      <c r="U1334">
        <v>0.999999999999996</v>
      </c>
      <c r="V1334" t="s">
        <v>3951</v>
      </c>
      <c r="W1334">
        <f>VLOOKUP(Q1334,'PBT Tag Rates'!$B$5:$E$44,4,FALSE)</f>
        <v>0.95971980899999998</v>
      </c>
      <c r="X1334">
        <v>1</v>
      </c>
      <c r="Y1334" s="14">
        <f>IFERROR(LOOKUP(H1334,{30,43,48,53,58,63,68,73,78,83,88,93,97},{42,47,52,57,62,67,72,77,82,87,92,99,100}),999)</f>
        <v>57</v>
      </c>
      <c r="Z1334" s="17">
        <f t="shared" si="149"/>
        <v>1.4285714285714286</v>
      </c>
      <c r="AA1334" s="17">
        <f t="shared" si="150"/>
        <v>1.4285714285714286</v>
      </c>
      <c r="AB1334" s="17">
        <f t="shared" si="151"/>
        <v>2.518344052903343</v>
      </c>
      <c r="AC1334" s="17" t="s">
        <v>17655</v>
      </c>
    </row>
    <row r="1335" spans="1:29" x14ac:dyDescent="0.25">
      <c r="A1335" t="s">
        <v>3339</v>
      </c>
      <c r="B1335" s="166" t="s">
        <v>7280</v>
      </c>
      <c r="C1335" t="s">
        <v>7281</v>
      </c>
      <c r="D1335" s="1">
        <v>45166</v>
      </c>
      <c r="E1335">
        <f t="shared" si="146"/>
        <v>70</v>
      </c>
      <c r="F1335" t="s">
        <v>6</v>
      </c>
      <c r="G1335">
        <v>740</v>
      </c>
      <c r="H1335">
        <f t="shared" si="145"/>
        <v>74</v>
      </c>
      <c r="I1335" t="s">
        <v>7</v>
      </c>
      <c r="J1335" t="s">
        <v>8</v>
      </c>
      <c r="K1335" t="s">
        <v>7282</v>
      </c>
      <c r="L1335" t="s">
        <v>8</v>
      </c>
      <c r="M1335" t="s">
        <v>6</v>
      </c>
      <c r="N1335" t="str">
        <f t="shared" si="147"/>
        <v>M</v>
      </c>
      <c r="O1335" t="s">
        <v>1876</v>
      </c>
      <c r="P1335" t="s">
        <v>7283</v>
      </c>
      <c r="Q1335" t="s">
        <v>221</v>
      </c>
      <c r="R1335">
        <v>4</v>
      </c>
      <c r="S1335">
        <f t="shared" si="148"/>
        <v>2019</v>
      </c>
      <c r="T1335" t="s">
        <v>12</v>
      </c>
      <c r="U1335">
        <v>0.999999999999997</v>
      </c>
      <c r="V1335" t="s">
        <v>3357</v>
      </c>
      <c r="W1335">
        <f>VLOOKUP(Q1335,'PBT Tag Rates'!$B$5:$E$44,4,FALSE)</f>
        <v>0.95971980899999998</v>
      </c>
      <c r="X1335">
        <v>1</v>
      </c>
      <c r="Y1335" s="14">
        <f>IFERROR(LOOKUP(H1335,{30,43,48,53,58,63,68,73,78,83,88,93,97},{42,47,52,57,62,67,72,77,82,87,92,99,100}),999)</f>
        <v>77</v>
      </c>
      <c r="Z1335" s="17">
        <f t="shared" si="149"/>
        <v>1.4285714285714286</v>
      </c>
      <c r="AA1335" s="17">
        <f t="shared" si="150"/>
        <v>1.4285714285714286</v>
      </c>
      <c r="AB1335" s="17">
        <f t="shared" si="151"/>
        <v>2.518344052903343</v>
      </c>
      <c r="AC1335" s="17" t="s">
        <v>17654</v>
      </c>
    </row>
    <row r="1336" spans="1:29" x14ac:dyDescent="0.25">
      <c r="A1336" t="s">
        <v>3339</v>
      </c>
      <c r="B1336" s="166" t="s">
        <v>7284</v>
      </c>
      <c r="C1336" t="s">
        <v>7285</v>
      </c>
      <c r="D1336" s="1">
        <v>45166</v>
      </c>
      <c r="E1336">
        <f t="shared" si="146"/>
        <v>70</v>
      </c>
      <c r="F1336" t="s">
        <v>6</v>
      </c>
      <c r="G1336">
        <v>770</v>
      </c>
      <c r="H1336">
        <f t="shared" si="145"/>
        <v>77</v>
      </c>
      <c r="I1336" t="s">
        <v>7</v>
      </c>
      <c r="J1336" t="s">
        <v>8</v>
      </c>
      <c r="K1336" t="s">
        <v>7286</v>
      </c>
      <c r="L1336" t="s">
        <v>8</v>
      </c>
      <c r="M1336" t="s">
        <v>6</v>
      </c>
      <c r="N1336" t="str">
        <f t="shared" si="147"/>
        <v>M</v>
      </c>
      <c r="O1336" t="s">
        <v>953</v>
      </c>
      <c r="P1336" t="s">
        <v>954</v>
      </c>
      <c r="Q1336" t="s">
        <v>221</v>
      </c>
      <c r="R1336">
        <v>4</v>
      </c>
      <c r="S1336">
        <f t="shared" si="148"/>
        <v>2019</v>
      </c>
      <c r="T1336" t="s">
        <v>12</v>
      </c>
      <c r="U1336">
        <v>1</v>
      </c>
      <c r="V1336" t="s">
        <v>3396</v>
      </c>
      <c r="W1336">
        <f>VLOOKUP(Q1336,'PBT Tag Rates'!$B$5:$E$44,4,FALSE)</f>
        <v>0.95971980899999998</v>
      </c>
      <c r="X1336">
        <v>1</v>
      </c>
      <c r="Y1336" s="14">
        <f>IFERROR(LOOKUP(H1336,{30,43,48,53,58,63,68,73,78,83,88,93,97},{42,47,52,57,62,67,72,77,82,87,92,99,100}),999)</f>
        <v>77</v>
      </c>
      <c r="Z1336" s="17">
        <f t="shared" si="149"/>
        <v>1.4285714285714286</v>
      </c>
      <c r="AA1336" s="17">
        <f t="shared" si="150"/>
        <v>1.4285714285714286</v>
      </c>
      <c r="AB1336" s="17">
        <f t="shared" si="151"/>
        <v>2.518344052903343</v>
      </c>
      <c r="AC1336" s="17" t="s">
        <v>17655</v>
      </c>
    </row>
    <row r="1337" spans="1:29" x14ac:dyDescent="0.25">
      <c r="A1337" t="s">
        <v>3339</v>
      </c>
      <c r="B1337" s="166" t="s">
        <v>7287</v>
      </c>
      <c r="C1337" t="s">
        <v>7288</v>
      </c>
      <c r="D1337" s="1">
        <v>45166</v>
      </c>
      <c r="E1337">
        <f t="shared" si="146"/>
        <v>70</v>
      </c>
      <c r="F1337" t="s">
        <v>14</v>
      </c>
      <c r="G1337">
        <v>820</v>
      </c>
      <c r="H1337">
        <f t="shared" si="145"/>
        <v>82</v>
      </c>
      <c r="I1337" t="s">
        <v>9</v>
      </c>
      <c r="J1337">
        <v>1</v>
      </c>
      <c r="K1337" t="s">
        <v>7289</v>
      </c>
      <c r="L1337" t="s">
        <v>8</v>
      </c>
      <c r="M1337" t="s">
        <v>6</v>
      </c>
      <c r="N1337" t="str">
        <f t="shared" si="147"/>
        <v>M</v>
      </c>
      <c r="O1337" t="s">
        <v>6876</v>
      </c>
      <c r="P1337" t="s">
        <v>6877</v>
      </c>
      <c r="Q1337" t="s">
        <v>221</v>
      </c>
      <c r="R1337">
        <v>4</v>
      </c>
      <c r="S1337">
        <f t="shared" si="148"/>
        <v>2019</v>
      </c>
      <c r="T1337" t="s">
        <v>12</v>
      </c>
      <c r="U1337">
        <v>1</v>
      </c>
      <c r="V1337" t="s">
        <v>3346</v>
      </c>
      <c r="W1337">
        <f>VLOOKUP(Q1337,'PBT Tag Rates'!$B$5:$E$44,4,FALSE)</f>
        <v>0.95971980899999998</v>
      </c>
      <c r="X1337">
        <v>1</v>
      </c>
      <c r="Y1337" s="14">
        <f>IFERROR(LOOKUP(H1337,{30,43,48,53,58,63,68,73,78,83,88,93,97},{42,47,52,57,62,67,72,77,82,87,92,99,100}),999)</f>
        <v>82</v>
      </c>
      <c r="Z1337" s="17">
        <f t="shared" si="149"/>
        <v>1.4285714285714286</v>
      </c>
      <c r="AA1337" s="17">
        <f t="shared" si="150"/>
        <v>1.4285714285714286</v>
      </c>
      <c r="AB1337" s="17">
        <f t="shared" si="151"/>
        <v>2.518344052903343</v>
      </c>
      <c r="AC1337" s="17" t="s">
        <v>17654</v>
      </c>
    </row>
    <row r="1338" spans="1:29" x14ac:dyDescent="0.25">
      <c r="A1338" t="s">
        <v>3339</v>
      </c>
      <c r="B1338" s="166" t="s">
        <v>7290</v>
      </c>
      <c r="C1338" t="s">
        <v>960</v>
      </c>
      <c r="D1338" s="1">
        <v>45166</v>
      </c>
      <c r="E1338">
        <f t="shared" si="146"/>
        <v>70</v>
      </c>
      <c r="F1338" t="s">
        <v>14</v>
      </c>
      <c r="G1338">
        <v>740</v>
      </c>
      <c r="H1338">
        <f t="shared" si="145"/>
        <v>74</v>
      </c>
      <c r="I1338" t="s">
        <v>7</v>
      </c>
      <c r="J1338" t="s">
        <v>8</v>
      </c>
      <c r="K1338" t="s">
        <v>7291</v>
      </c>
      <c r="L1338" t="s">
        <v>8</v>
      </c>
      <c r="M1338" t="s">
        <v>14</v>
      </c>
      <c r="N1338" t="str">
        <f t="shared" si="147"/>
        <v>F</v>
      </c>
      <c r="O1338" t="s">
        <v>1133</v>
      </c>
      <c r="P1338" t="s">
        <v>1176</v>
      </c>
      <c r="Q1338" t="s">
        <v>221</v>
      </c>
      <c r="R1338">
        <v>4</v>
      </c>
      <c r="S1338">
        <f t="shared" si="148"/>
        <v>2019</v>
      </c>
      <c r="T1338" t="s">
        <v>12</v>
      </c>
      <c r="U1338">
        <v>0.999999999999997</v>
      </c>
      <c r="V1338" t="s">
        <v>3346</v>
      </c>
      <c r="W1338">
        <f>VLOOKUP(Q1338,'PBT Tag Rates'!$B$5:$E$44,4,FALSE)</f>
        <v>0.95971980899999998</v>
      </c>
      <c r="X1338">
        <v>1</v>
      </c>
      <c r="Y1338" s="14">
        <f>IFERROR(LOOKUP(H1338,{30,43,48,53,58,63,68,73,78,83,88,93,97},{42,47,52,57,62,67,72,77,82,87,92,99,100}),999)</f>
        <v>77</v>
      </c>
      <c r="Z1338" s="17">
        <f t="shared" si="149"/>
        <v>1.4285714285714286</v>
      </c>
      <c r="AA1338" s="17">
        <f t="shared" si="150"/>
        <v>1.4285714285714286</v>
      </c>
      <c r="AB1338" s="17">
        <f t="shared" si="151"/>
        <v>2.518344052903343</v>
      </c>
      <c r="AC1338" s="17" t="s">
        <v>17654</v>
      </c>
    </row>
    <row r="1339" spans="1:29" x14ac:dyDescent="0.25">
      <c r="A1339" t="s">
        <v>3339</v>
      </c>
      <c r="B1339" s="166" t="s">
        <v>7292</v>
      </c>
      <c r="C1339" t="s">
        <v>7293</v>
      </c>
      <c r="D1339" s="1">
        <v>45166</v>
      </c>
      <c r="E1339">
        <f t="shared" si="146"/>
        <v>70</v>
      </c>
      <c r="F1339" t="s">
        <v>14</v>
      </c>
      <c r="G1339">
        <v>820</v>
      </c>
      <c r="H1339">
        <f t="shared" si="145"/>
        <v>82</v>
      </c>
      <c r="I1339" t="s">
        <v>7</v>
      </c>
      <c r="J1339" t="s">
        <v>8</v>
      </c>
      <c r="K1339" t="s">
        <v>7294</v>
      </c>
      <c r="L1339" t="s">
        <v>8</v>
      </c>
      <c r="M1339" t="s">
        <v>14</v>
      </c>
      <c r="N1339" t="str">
        <f t="shared" si="147"/>
        <v>F</v>
      </c>
      <c r="O1339" t="s">
        <v>3456</v>
      </c>
      <c r="P1339" t="s">
        <v>3559</v>
      </c>
      <c r="Q1339" t="s">
        <v>221</v>
      </c>
      <c r="R1339">
        <v>4</v>
      </c>
      <c r="S1339">
        <f t="shared" si="148"/>
        <v>2019</v>
      </c>
      <c r="T1339" t="s">
        <v>12</v>
      </c>
      <c r="U1339">
        <v>1</v>
      </c>
      <c r="V1339" t="s">
        <v>3357</v>
      </c>
      <c r="W1339">
        <f>VLOOKUP(Q1339,'PBT Tag Rates'!$B$5:$E$44,4,FALSE)</f>
        <v>0.95971980899999998</v>
      </c>
      <c r="X1339">
        <v>1</v>
      </c>
      <c r="Y1339" s="14">
        <f>IFERROR(LOOKUP(H1339,{30,43,48,53,58,63,68,73,78,83,88,93,97},{42,47,52,57,62,67,72,77,82,87,92,99,100}),999)</f>
        <v>82</v>
      </c>
      <c r="Z1339" s="17">
        <f t="shared" si="149"/>
        <v>1.4285714285714286</v>
      </c>
      <c r="AA1339" s="17">
        <f t="shared" si="150"/>
        <v>1.4285714285714286</v>
      </c>
      <c r="AB1339" s="17">
        <f t="shared" si="151"/>
        <v>2.518344052903343</v>
      </c>
      <c r="AC1339" s="17" t="s">
        <v>17654</v>
      </c>
    </row>
    <row r="1340" spans="1:29" x14ac:dyDescent="0.25">
      <c r="A1340" t="s">
        <v>3339</v>
      </c>
      <c r="B1340" s="166" t="s">
        <v>7295</v>
      </c>
      <c r="C1340" t="s">
        <v>7296</v>
      </c>
      <c r="D1340" s="1">
        <v>45166</v>
      </c>
      <c r="E1340">
        <f t="shared" si="146"/>
        <v>70</v>
      </c>
      <c r="F1340" t="s">
        <v>14</v>
      </c>
      <c r="G1340">
        <v>760</v>
      </c>
      <c r="H1340">
        <f t="shared" si="145"/>
        <v>76</v>
      </c>
      <c r="I1340" t="s">
        <v>7</v>
      </c>
      <c r="J1340" t="s">
        <v>8</v>
      </c>
      <c r="K1340" t="s">
        <v>7297</v>
      </c>
      <c r="L1340" t="s">
        <v>8</v>
      </c>
      <c r="M1340" t="s">
        <v>14</v>
      </c>
      <c r="N1340" t="str">
        <f t="shared" si="147"/>
        <v>F</v>
      </c>
      <c r="O1340" t="s">
        <v>693</v>
      </c>
      <c r="P1340" t="s">
        <v>7298</v>
      </c>
      <c r="Q1340" t="s">
        <v>221</v>
      </c>
      <c r="R1340">
        <v>4</v>
      </c>
      <c r="S1340">
        <f t="shared" si="148"/>
        <v>2019</v>
      </c>
      <c r="T1340" t="s">
        <v>12</v>
      </c>
      <c r="U1340">
        <v>0.999999999999996</v>
      </c>
      <c r="V1340" t="s">
        <v>3346</v>
      </c>
      <c r="W1340">
        <f>VLOOKUP(Q1340,'PBT Tag Rates'!$B$5:$E$44,4,FALSE)</f>
        <v>0.95971980899999998</v>
      </c>
      <c r="X1340">
        <v>1</v>
      </c>
      <c r="Y1340" s="14">
        <f>IFERROR(LOOKUP(H1340,{30,43,48,53,58,63,68,73,78,83,88,93,97},{42,47,52,57,62,67,72,77,82,87,92,99,100}),999)</f>
        <v>77</v>
      </c>
      <c r="Z1340" s="17">
        <f t="shared" si="149"/>
        <v>1.4285714285714286</v>
      </c>
      <c r="AA1340" s="17">
        <f t="shared" si="150"/>
        <v>1.4285714285714286</v>
      </c>
      <c r="AB1340" s="17">
        <f t="shared" si="151"/>
        <v>2.518344052903343</v>
      </c>
      <c r="AC1340" s="17" t="s">
        <v>17654</v>
      </c>
    </row>
    <row r="1341" spans="1:29" x14ac:dyDescent="0.25">
      <c r="A1341" t="s">
        <v>3339</v>
      </c>
      <c r="B1341" s="166" t="s">
        <v>7299</v>
      </c>
      <c r="C1341" t="s">
        <v>7300</v>
      </c>
      <c r="D1341" s="1">
        <v>45166</v>
      </c>
      <c r="E1341">
        <f t="shared" si="146"/>
        <v>70</v>
      </c>
      <c r="F1341" t="s">
        <v>6</v>
      </c>
      <c r="G1341">
        <v>870</v>
      </c>
      <c r="H1341">
        <f t="shared" si="145"/>
        <v>87</v>
      </c>
      <c r="I1341" t="s">
        <v>7</v>
      </c>
      <c r="J1341" t="s">
        <v>8</v>
      </c>
      <c r="K1341" t="s">
        <v>7301</v>
      </c>
      <c r="L1341" t="s">
        <v>8</v>
      </c>
      <c r="M1341" t="s">
        <v>6</v>
      </c>
      <c r="N1341" t="str">
        <f t="shared" si="147"/>
        <v>M</v>
      </c>
      <c r="O1341" t="s">
        <v>272</v>
      </c>
      <c r="P1341" t="s">
        <v>5934</v>
      </c>
      <c r="Q1341" t="s">
        <v>221</v>
      </c>
      <c r="R1341">
        <v>4</v>
      </c>
      <c r="S1341">
        <f t="shared" si="148"/>
        <v>2019</v>
      </c>
      <c r="T1341" t="s">
        <v>12</v>
      </c>
      <c r="U1341">
        <v>1.00000000000001</v>
      </c>
      <c r="V1341" t="s">
        <v>3357</v>
      </c>
      <c r="W1341">
        <f>VLOOKUP(Q1341,'PBT Tag Rates'!$B$5:$E$44,4,FALSE)</f>
        <v>0.95971980899999998</v>
      </c>
      <c r="X1341">
        <v>1</v>
      </c>
      <c r="Y1341" s="14">
        <f>IFERROR(LOOKUP(H1341,{30,43,48,53,58,63,68,73,78,83,88,93,97},{42,47,52,57,62,67,72,77,82,87,92,99,100}),999)</f>
        <v>87</v>
      </c>
      <c r="Z1341" s="17">
        <f t="shared" si="149"/>
        <v>1.4285714285714286</v>
      </c>
      <c r="AA1341" s="17">
        <f t="shared" si="150"/>
        <v>1.4285714285714286</v>
      </c>
      <c r="AB1341" s="17">
        <f t="shared" si="151"/>
        <v>2.518344052903343</v>
      </c>
      <c r="AC1341" s="17" t="s">
        <v>17654</v>
      </c>
    </row>
    <row r="1342" spans="1:29" x14ac:dyDescent="0.25">
      <c r="A1342" t="s">
        <v>3339</v>
      </c>
      <c r="B1342" s="166" t="s">
        <v>7302</v>
      </c>
      <c r="C1342" t="s">
        <v>7303</v>
      </c>
      <c r="D1342" s="1">
        <v>45166</v>
      </c>
      <c r="E1342">
        <f t="shared" si="146"/>
        <v>70</v>
      </c>
      <c r="F1342" t="s">
        <v>14</v>
      </c>
      <c r="G1342">
        <v>750</v>
      </c>
      <c r="H1342">
        <f t="shared" si="145"/>
        <v>75</v>
      </c>
      <c r="I1342" t="s">
        <v>7</v>
      </c>
      <c r="J1342" t="s">
        <v>8</v>
      </c>
      <c r="K1342" t="s">
        <v>7304</v>
      </c>
      <c r="L1342" t="s">
        <v>8</v>
      </c>
      <c r="M1342" t="s">
        <v>14</v>
      </c>
      <c r="N1342" t="str">
        <f t="shared" si="147"/>
        <v>F</v>
      </c>
      <c r="O1342" t="s">
        <v>989</v>
      </c>
      <c r="P1342" t="s">
        <v>990</v>
      </c>
      <c r="Q1342" t="s">
        <v>221</v>
      </c>
      <c r="R1342">
        <v>4</v>
      </c>
      <c r="S1342">
        <f t="shared" si="148"/>
        <v>2019</v>
      </c>
      <c r="T1342" t="s">
        <v>12</v>
      </c>
      <c r="U1342">
        <v>1</v>
      </c>
      <c r="V1342" t="s">
        <v>3346</v>
      </c>
      <c r="W1342">
        <f>VLOOKUP(Q1342,'PBT Tag Rates'!$B$5:$E$44,4,FALSE)</f>
        <v>0.95971980899999998</v>
      </c>
      <c r="X1342">
        <v>1</v>
      </c>
      <c r="Y1342" s="14">
        <f>IFERROR(LOOKUP(H1342,{30,43,48,53,58,63,68,73,78,83,88,93,97},{42,47,52,57,62,67,72,77,82,87,92,99,100}),999)</f>
        <v>77</v>
      </c>
      <c r="Z1342" s="17">
        <f t="shared" si="149"/>
        <v>1.4285714285714286</v>
      </c>
      <c r="AA1342" s="17">
        <f t="shared" si="150"/>
        <v>1.4285714285714286</v>
      </c>
      <c r="AB1342" s="17">
        <f t="shared" si="151"/>
        <v>2.518344052903343</v>
      </c>
      <c r="AC1342" s="17" t="s">
        <v>17654</v>
      </c>
    </row>
    <row r="1343" spans="1:29" x14ac:dyDescent="0.25">
      <c r="A1343" t="s">
        <v>3339</v>
      </c>
      <c r="B1343" s="166" t="s">
        <v>7305</v>
      </c>
      <c r="C1343" t="s">
        <v>963</v>
      </c>
      <c r="D1343" s="1">
        <v>45166</v>
      </c>
      <c r="E1343">
        <f t="shared" si="146"/>
        <v>70</v>
      </c>
      <c r="F1343" t="s">
        <v>6</v>
      </c>
      <c r="G1343">
        <v>770</v>
      </c>
      <c r="H1343">
        <f t="shared" si="145"/>
        <v>77</v>
      </c>
      <c r="I1343" t="s">
        <v>7</v>
      </c>
      <c r="J1343" t="s">
        <v>8</v>
      </c>
      <c r="K1343" t="s">
        <v>7306</v>
      </c>
      <c r="L1343" t="s">
        <v>8</v>
      </c>
      <c r="M1343" t="s">
        <v>6</v>
      </c>
      <c r="N1343" t="str">
        <f t="shared" si="147"/>
        <v>M</v>
      </c>
      <c r="O1343" t="s">
        <v>2034</v>
      </c>
      <c r="P1343" t="s">
        <v>2103</v>
      </c>
      <c r="Q1343" t="s">
        <v>221</v>
      </c>
      <c r="R1343">
        <v>4</v>
      </c>
      <c r="S1343">
        <f t="shared" si="148"/>
        <v>2019</v>
      </c>
      <c r="T1343" t="s">
        <v>12</v>
      </c>
      <c r="U1343">
        <v>0.999999999999998</v>
      </c>
      <c r="V1343" t="s">
        <v>3346</v>
      </c>
      <c r="W1343">
        <f>VLOOKUP(Q1343,'PBT Tag Rates'!$B$5:$E$44,4,FALSE)</f>
        <v>0.95971980899999998</v>
      </c>
      <c r="X1343">
        <v>1</v>
      </c>
      <c r="Y1343" s="14">
        <f>IFERROR(LOOKUP(H1343,{30,43,48,53,58,63,68,73,78,83,88,93,97},{42,47,52,57,62,67,72,77,82,87,92,99,100}),999)</f>
        <v>77</v>
      </c>
      <c r="Z1343" s="17">
        <f t="shared" si="149"/>
        <v>1.4285714285714286</v>
      </c>
      <c r="AA1343" s="17">
        <f t="shared" si="150"/>
        <v>1.4285714285714286</v>
      </c>
      <c r="AB1343" s="17">
        <f t="shared" si="151"/>
        <v>2.518344052903343</v>
      </c>
      <c r="AC1343" s="17" t="s">
        <v>17654</v>
      </c>
    </row>
    <row r="1344" spans="1:29" x14ac:dyDescent="0.25">
      <c r="A1344" t="s">
        <v>3339</v>
      </c>
      <c r="B1344" s="166" t="s">
        <v>7307</v>
      </c>
      <c r="C1344" t="s">
        <v>7308</v>
      </c>
      <c r="D1344" s="1">
        <v>45166</v>
      </c>
      <c r="E1344">
        <f t="shared" si="146"/>
        <v>70</v>
      </c>
      <c r="F1344" t="s">
        <v>14</v>
      </c>
      <c r="G1344">
        <v>950</v>
      </c>
      <c r="H1344">
        <f t="shared" si="145"/>
        <v>95</v>
      </c>
      <c r="I1344" t="s">
        <v>7</v>
      </c>
      <c r="J1344" t="s">
        <v>8</v>
      </c>
      <c r="K1344" t="s">
        <v>7309</v>
      </c>
      <c r="L1344" t="s">
        <v>8</v>
      </c>
      <c r="M1344" t="s">
        <v>6</v>
      </c>
      <c r="N1344" t="str">
        <f t="shared" si="147"/>
        <v>M</v>
      </c>
      <c r="O1344" t="s">
        <v>7310</v>
      </c>
      <c r="P1344" t="s">
        <v>7311</v>
      </c>
      <c r="Q1344" t="s">
        <v>13</v>
      </c>
      <c r="R1344">
        <v>5</v>
      </c>
      <c r="S1344">
        <f t="shared" si="148"/>
        <v>2018</v>
      </c>
      <c r="T1344" t="s">
        <v>12</v>
      </c>
      <c r="U1344">
        <v>0.999999999999999</v>
      </c>
      <c r="V1344" t="s">
        <v>3079</v>
      </c>
      <c r="W1344">
        <f>VLOOKUP(Q1344,'PBT Tag Rates'!$B$5:$E$44,4,FALSE)</f>
        <v>0.96828396500000002</v>
      </c>
      <c r="X1344">
        <v>1</v>
      </c>
      <c r="Y1344" s="14">
        <f>IFERROR(LOOKUP(H1344,{30,43,48,53,58,63,68,73,78,83,88,93,97},{42,47,52,57,62,67,72,77,82,87,92,99,100}),999)</f>
        <v>99</v>
      </c>
      <c r="Z1344" s="17">
        <f t="shared" si="149"/>
        <v>1.4285714285714286</v>
      </c>
      <c r="AA1344" s="17">
        <f t="shared" si="150"/>
        <v>1.4285714285714286</v>
      </c>
      <c r="AB1344" s="17">
        <f t="shared" si="151"/>
        <v>2.518344052903343</v>
      </c>
      <c r="AC1344" s="17" t="s">
        <v>17654</v>
      </c>
    </row>
    <row r="1345" spans="1:29" x14ac:dyDescent="0.25">
      <c r="A1345" t="s">
        <v>3339</v>
      </c>
      <c r="B1345" s="166" t="s">
        <v>7312</v>
      </c>
      <c r="C1345" t="s">
        <v>7313</v>
      </c>
      <c r="D1345" s="1">
        <v>45166</v>
      </c>
      <c r="E1345">
        <f t="shared" si="146"/>
        <v>70</v>
      </c>
      <c r="F1345" t="s">
        <v>14</v>
      </c>
      <c r="G1345">
        <v>800</v>
      </c>
      <c r="H1345">
        <f t="shared" si="145"/>
        <v>80</v>
      </c>
      <c r="I1345" t="s">
        <v>7</v>
      </c>
      <c r="J1345" t="s">
        <v>8</v>
      </c>
      <c r="K1345" t="s">
        <v>7314</v>
      </c>
      <c r="L1345" t="s">
        <v>8</v>
      </c>
      <c r="M1345" t="s">
        <v>14</v>
      </c>
      <c r="N1345" t="str">
        <f t="shared" si="147"/>
        <v>F</v>
      </c>
      <c r="O1345" t="s">
        <v>3965</v>
      </c>
      <c r="P1345" t="s">
        <v>7315</v>
      </c>
      <c r="Q1345" t="s">
        <v>281</v>
      </c>
      <c r="R1345">
        <v>4</v>
      </c>
      <c r="S1345">
        <f t="shared" si="148"/>
        <v>2019</v>
      </c>
      <c r="T1345" t="s">
        <v>12</v>
      </c>
      <c r="U1345">
        <v>0.999999999999995</v>
      </c>
      <c r="V1345" t="s">
        <v>3169</v>
      </c>
      <c r="W1345">
        <f>VLOOKUP(Q1345,'PBT Tag Rates'!$B$5:$E$44,4,FALSE)</f>
        <v>0.99705232300000002</v>
      </c>
      <c r="X1345">
        <v>1</v>
      </c>
      <c r="Y1345" s="14">
        <f>IFERROR(LOOKUP(H1345,{30,43,48,53,58,63,68,73,78,83,88,93,97},{42,47,52,57,62,67,72,77,82,87,92,99,100}),999)</f>
        <v>82</v>
      </c>
      <c r="Z1345" s="17">
        <f t="shared" si="149"/>
        <v>1.4285714285714286</v>
      </c>
      <c r="AA1345" s="17">
        <f t="shared" si="150"/>
        <v>1.4285714285714286</v>
      </c>
      <c r="AB1345" s="17">
        <f t="shared" si="151"/>
        <v>2.518344052903343</v>
      </c>
      <c r="AC1345" s="17" t="s">
        <v>17654</v>
      </c>
    </row>
    <row r="1346" spans="1:29" x14ac:dyDescent="0.25">
      <c r="A1346" t="s">
        <v>3339</v>
      </c>
      <c r="B1346" s="166" t="s">
        <v>7316</v>
      </c>
      <c r="C1346" t="s">
        <v>7317</v>
      </c>
      <c r="D1346" s="1">
        <v>45166</v>
      </c>
      <c r="E1346">
        <f t="shared" si="146"/>
        <v>70</v>
      </c>
      <c r="F1346" t="s">
        <v>14</v>
      </c>
      <c r="G1346">
        <v>740</v>
      </c>
      <c r="H1346">
        <f t="shared" si="145"/>
        <v>74</v>
      </c>
      <c r="I1346" t="s">
        <v>7</v>
      </c>
      <c r="J1346" t="s">
        <v>8</v>
      </c>
      <c r="K1346" t="s">
        <v>7318</v>
      </c>
      <c r="L1346" t="s">
        <v>8</v>
      </c>
      <c r="M1346" t="s">
        <v>14</v>
      </c>
      <c r="N1346" t="str">
        <f t="shared" si="147"/>
        <v>F</v>
      </c>
      <c r="O1346" t="s">
        <v>272</v>
      </c>
      <c r="P1346" t="s">
        <v>5934</v>
      </c>
      <c r="Q1346" t="s">
        <v>221</v>
      </c>
      <c r="R1346">
        <v>4</v>
      </c>
      <c r="S1346">
        <f t="shared" si="148"/>
        <v>2019</v>
      </c>
      <c r="T1346" t="s">
        <v>12</v>
      </c>
      <c r="U1346">
        <v>0.999999999999998</v>
      </c>
      <c r="V1346" t="s">
        <v>3357</v>
      </c>
      <c r="W1346">
        <f>VLOOKUP(Q1346,'PBT Tag Rates'!$B$5:$E$44,4,FALSE)</f>
        <v>0.95971980899999998</v>
      </c>
      <c r="X1346">
        <v>1</v>
      </c>
      <c r="Y1346" s="14">
        <f>IFERROR(LOOKUP(H1346,{30,43,48,53,58,63,68,73,78,83,88,93,97},{42,47,52,57,62,67,72,77,82,87,92,99,100}),999)</f>
        <v>77</v>
      </c>
      <c r="Z1346" s="17">
        <f t="shared" si="149"/>
        <v>1.4285714285714286</v>
      </c>
      <c r="AA1346" s="17">
        <f t="shared" si="150"/>
        <v>1.4285714285714286</v>
      </c>
      <c r="AB1346" s="17">
        <f t="shared" si="151"/>
        <v>2.518344052903343</v>
      </c>
      <c r="AC1346" s="17" t="s">
        <v>17654</v>
      </c>
    </row>
    <row r="1347" spans="1:29" x14ac:dyDescent="0.25">
      <c r="A1347" t="s">
        <v>3339</v>
      </c>
      <c r="B1347" s="166" t="s">
        <v>7319</v>
      </c>
      <c r="C1347" t="s">
        <v>7320</v>
      </c>
      <c r="D1347" s="1">
        <v>45166</v>
      </c>
      <c r="E1347">
        <f t="shared" si="146"/>
        <v>70</v>
      </c>
      <c r="F1347" t="s">
        <v>14</v>
      </c>
      <c r="G1347">
        <v>810</v>
      </c>
      <c r="H1347">
        <f t="shared" si="145"/>
        <v>81</v>
      </c>
      <c r="I1347" t="s">
        <v>7</v>
      </c>
      <c r="J1347" t="s">
        <v>8</v>
      </c>
      <c r="K1347" t="s">
        <v>7321</v>
      </c>
      <c r="L1347" t="s">
        <v>8</v>
      </c>
      <c r="M1347" t="s">
        <v>14</v>
      </c>
      <c r="N1347" t="str">
        <f t="shared" si="147"/>
        <v>F</v>
      </c>
      <c r="O1347" t="s">
        <v>2523</v>
      </c>
      <c r="P1347" t="s">
        <v>2645</v>
      </c>
      <c r="Q1347" t="s">
        <v>221</v>
      </c>
      <c r="R1347">
        <v>4</v>
      </c>
      <c r="S1347">
        <f t="shared" si="148"/>
        <v>2019</v>
      </c>
      <c r="T1347" t="s">
        <v>12</v>
      </c>
      <c r="U1347">
        <v>0.999999999999996</v>
      </c>
      <c r="V1347" t="s">
        <v>3396</v>
      </c>
      <c r="W1347">
        <f>VLOOKUP(Q1347,'PBT Tag Rates'!$B$5:$E$44,4,FALSE)</f>
        <v>0.95971980899999998</v>
      </c>
      <c r="X1347">
        <v>1</v>
      </c>
      <c r="Y1347" s="14">
        <f>IFERROR(LOOKUP(H1347,{30,43,48,53,58,63,68,73,78,83,88,93,97},{42,47,52,57,62,67,72,77,82,87,92,99,100}),999)</f>
        <v>82</v>
      </c>
      <c r="Z1347" s="17">
        <f t="shared" si="149"/>
        <v>1.4285714285714286</v>
      </c>
      <c r="AA1347" s="17">
        <f t="shared" si="150"/>
        <v>1.4285714285714286</v>
      </c>
      <c r="AB1347" s="17">
        <f t="shared" si="151"/>
        <v>2.518344052903343</v>
      </c>
      <c r="AC1347" s="17" t="s">
        <v>17655</v>
      </c>
    </row>
    <row r="1348" spans="1:29" x14ac:dyDescent="0.25">
      <c r="A1348" t="s">
        <v>3339</v>
      </c>
      <c r="B1348" s="166" t="s">
        <v>7322</v>
      </c>
      <c r="C1348" t="s">
        <v>7323</v>
      </c>
      <c r="D1348" s="1">
        <v>45166</v>
      </c>
      <c r="E1348">
        <f t="shared" si="146"/>
        <v>70</v>
      </c>
      <c r="F1348" t="s">
        <v>14</v>
      </c>
      <c r="G1348">
        <v>800</v>
      </c>
      <c r="H1348">
        <f t="shared" si="145"/>
        <v>80</v>
      </c>
      <c r="I1348" t="s">
        <v>7</v>
      </c>
      <c r="J1348" t="s">
        <v>8</v>
      </c>
      <c r="K1348" t="s">
        <v>7324</v>
      </c>
      <c r="L1348" t="s">
        <v>8</v>
      </c>
      <c r="M1348" t="s">
        <v>14</v>
      </c>
      <c r="N1348" t="str">
        <f t="shared" si="147"/>
        <v>F</v>
      </c>
      <c r="O1348" t="s">
        <v>513</v>
      </c>
      <c r="P1348" t="s">
        <v>757</v>
      </c>
      <c r="Q1348" t="s">
        <v>221</v>
      </c>
      <c r="R1348">
        <v>4</v>
      </c>
      <c r="S1348">
        <f t="shared" si="148"/>
        <v>2019</v>
      </c>
      <c r="T1348" t="s">
        <v>12</v>
      </c>
      <c r="U1348">
        <v>1.00000000000001</v>
      </c>
      <c r="V1348" t="s">
        <v>3653</v>
      </c>
      <c r="W1348">
        <f>VLOOKUP(Q1348,'PBT Tag Rates'!$B$5:$E$44,4,FALSE)</f>
        <v>0.95971980899999998</v>
      </c>
      <c r="X1348">
        <v>1</v>
      </c>
      <c r="Y1348" s="14">
        <f>IFERROR(LOOKUP(H1348,{30,43,48,53,58,63,68,73,78,83,88,93,97},{42,47,52,57,62,67,72,77,82,87,92,99,100}),999)</f>
        <v>82</v>
      </c>
      <c r="Z1348" s="17">
        <f t="shared" si="149"/>
        <v>1.4285714285714286</v>
      </c>
      <c r="AA1348" s="17">
        <f t="shared" si="150"/>
        <v>1.4285714285714286</v>
      </c>
      <c r="AB1348" s="17">
        <f t="shared" si="151"/>
        <v>2.518344052903343</v>
      </c>
      <c r="AC1348" s="17" t="s">
        <v>17655</v>
      </c>
    </row>
    <row r="1349" spans="1:29" x14ac:dyDescent="0.25">
      <c r="A1349" t="s">
        <v>3339</v>
      </c>
      <c r="B1349" s="166" t="s">
        <v>7325</v>
      </c>
      <c r="C1349" t="s">
        <v>7326</v>
      </c>
      <c r="D1349" s="1">
        <v>45166</v>
      </c>
      <c r="E1349">
        <f t="shared" si="146"/>
        <v>70</v>
      </c>
      <c r="F1349" t="s">
        <v>6</v>
      </c>
      <c r="G1349">
        <v>750</v>
      </c>
      <c r="H1349">
        <f t="shared" si="145"/>
        <v>75</v>
      </c>
      <c r="I1349" t="s">
        <v>7</v>
      </c>
      <c r="J1349" t="s">
        <v>8</v>
      </c>
      <c r="K1349" t="s">
        <v>7327</v>
      </c>
      <c r="L1349" t="s">
        <v>8</v>
      </c>
      <c r="M1349" t="s">
        <v>6</v>
      </c>
      <c r="N1349" t="str">
        <f t="shared" si="147"/>
        <v>M</v>
      </c>
      <c r="O1349" t="s">
        <v>536</v>
      </c>
      <c r="P1349" t="s">
        <v>4934</v>
      </c>
      <c r="Q1349" t="s">
        <v>221</v>
      </c>
      <c r="R1349">
        <v>4</v>
      </c>
      <c r="S1349">
        <f t="shared" si="148"/>
        <v>2019</v>
      </c>
      <c r="T1349" t="s">
        <v>12</v>
      </c>
      <c r="U1349">
        <v>1</v>
      </c>
      <c r="V1349" t="s">
        <v>3357</v>
      </c>
      <c r="W1349">
        <f>VLOOKUP(Q1349,'PBT Tag Rates'!$B$5:$E$44,4,FALSE)</f>
        <v>0.95971980899999998</v>
      </c>
      <c r="X1349">
        <v>1</v>
      </c>
      <c r="Y1349" s="14">
        <f>IFERROR(LOOKUP(H1349,{30,43,48,53,58,63,68,73,78,83,88,93,97},{42,47,52,57,62,67,72,77,82,87,92,99,100}),999)</f>
        <v>77</v>
      </c>
      <c r="Z1349" s="17">
        <f t="shared" si="149"/>
        <v>1.4285714285714286</v>
      </c>
      <c r="AA1349" s="17">
        <f t="shared" si="150"/>
        <v>1.4285714285714286</v>
      </c>
      <c r="AB1349" s="17">
        <f t="shared" si="151"/>
        <v>2.518344052903343</v>
      </c>
      <c r="AC1349" s="17" t="s">
        <v>17654</v>
      </c>
    </row>
    <row r="1350" spans="1:29" x14ac:dyDescent="0.25">
      <c r="A1350" t="s">
        <v>3339</v>
      </c>
      <c r="B1350" s="166" t="s">
        <v>7328</v>
      </c>
      <c r="C1350" t="s">
        <v>7329</v>
      </c>
      <c r="D1350" s="1">
        <v>45166</v>
      </c>
      <c r="E1350">
        <f t="shared" si="146"/>
        <v>70</v>
      </c>
      <c r="F1350" t="s">
        <v>6</v>
      </c>
      <c r="G1350">
        <v>390</v>
      </c>
      <c r="H1350">
        <f t="shared" si="145"/>
        <v>39</v>
      </c>
      <c r="I1350" t="s">
        <v>7</v>
      </c>
      <c r="J1350" t="s">
        <v>8</v>
      </c>
      <c r="K1350" t="s">
        <v>8</v>
      </c>
      <c r="L1350" t="s">
        <v>8</v>
      </c>
      <c r="M1350" t="s">
        <v>759</v>
      </c>
      <c r="N1350" t="str">
        <f t="shared" si="147"/>
        <v>M</v>
      </c>
      <c r="O1350" t="s">
        <v>8</v>
      </c>
      <c r="P1350" t="s">
        <v>8</v>
      </c>
      <c r="Q1350" t="s">
        <v>11</v>
      </c>
      <c r="R1350" t="s">
        <v>8</v>
      </c>
      <c r="S1350" t="str">
        <f t="shared" si="148"/>
        <v>U</v>
      </c>
      <c r="T1350" t="s">
        <v>12</v>
      </c>
      <c r="U1350">
        <v>0.999999999999995</v>
      </c>
      <c r="V1350" t="s">
        <v>11</v>
      </c>
      <c r="W1350" t="e">
        <f>VLOOKUP(Q1350,'PBT Tag Rates'!$B$5:$E$44,4,FALSE)</f>
        <v>#N/A</v>
      </c>
      <c r="X1350">
        <v>1</v>
      </c>
      <c r="Y1350" s="14">
        <f>IFERROR(LOOKUP(H1350,{30,43,48,53,58,63,68,73,78,83,88,93,97},{42,47,52,57,62,67,72,77,82,87,92,99,100}),999)</f>
        <v>42</v>
      </c>
      <c r="Z1350" s="17">
        <f t="shared" si="149"/>
        <v>1.4285714285714286</v>
      </c>
      <c r="AA1350" s="17">
        <f t="shared" si="150"/>
        <v>1.4285714285714286</v>
      </c>
      <c r="AB1350" s="17">
        <f t="shared" si="151"/>
        <v>2.518344052903343</v>
      </c>
      <c r="AC1350" s="17" t="s">
        <v>17654</v>
      </c>
    </row>
    <row r="1351" spans="1:29" x14ac:dyDescent="0.25">
      <c r="A1351" t="s">
        <v>3339</v>
      </c>
      <c r="B1351" s="166" t="s">
        <v>7330</v>
      </c>
      <c r="C1351" t="s">
        <v>7331</v>
      </c>
      <c r="D1351" s="1">
        <v>45166</v>
      </c>
      <c r="E1351">
        <f t="shared" si="146"/>
        <v>70</v>
      </c>
      <c r="F1351" t="s">
        <v>14</v>
      </c>
      <c r="G1351">
        <v>710</v>
      </c>
      <c r="H1351">
        <f t="shared" si="145"/>
        <v>71</v>
      </c>
      <c r="I1351" t="s">
        <v>7</v>
      </c>
      <c r="J1351" t="s">
        <v>8</v>
      </c>
      <c r="K1351" t="s">
        <v>7332</v>
      </c>
      <c r="L1351" t="s">
        <v>8</v>
      </c>
      <c r="M1351" t="s">
        <v>14</v>
      </c>
      <c r="N1351" t="str">
        <f t="shared" si="147"/>
        <v>F</v>
      </c>
      <c r="O1351" t="s">
        <v>602</v>
      </c>
      <c r="P1351" t="s">
        <v>661</v>
      </c>
      <c r="Q1351" t="s">
        <v>221</v>
      </c>
      <c r="R1351">
        <v>4</v>
      </c>
      <c r="S1351">
        <f t="shared" si="148"/>
        <v>2019</v>
      </c>
      <c r="T1351" t="s">
        <v>12</v>
      </c>
      <c r="U1351">
        <v>1</v>
      </c>
      <c r="V1351" t="s">
        <v>3396</v>
      </c>
      <c r="W1351">
        <f>VLOOKUP(Q1351,'PBT Tag Rates'!$B$5:$E$44,4,FALSE)</f>
        <v>0.95971980899999998</v>
      </c>
      <c r="X1351">
        <v>1</v>
      </c>
      <c r="Y1351" s="14">
        <f>IFERROR(LOOKUP(H1351,{30,43,48,53,58,63,68,73,78,83,88,93,97},{42,47,52,57,62,67,72,77,82,87,92,99,100}),999)</f>
        <v>72</v>
      </c>
      <c r="Z1351" s="17">
        <f t="shared" si="149"/>
        <v>1.4285714285714286</v>
      </c>
      <c r="AA1351" s="17">
        <f t="shared" si="150"/>
        <v>1.4285714285714286</v>
      </c>
      <c r="AB1351" s="17">
        <f t="shared" si="151"/>
        <v>2.518344052903343</v>
      </c>
      <c r="AC1351" s="17" t="s">
        <v>17655</v>
      </c>
    </row>
    <row r="1352" spans="1:29" x14ac:dyDescent="0.25">
      <c r="A1352" t="s">
        <v>3339</v>
      </c>
      <c r="B1352" s="166" t="s">
        <v>7333</v>
      </c>
      <c r="C1352" t="s">
        <v>7334</v>
      </c>
      <c r="D1352" s="1">
        <v>45166</v>
      </c>
      <c r="E1352">
        <f t="shared" si="146"/>
        <v>70</v>
      </c>
      <c r="F1352" t="s">
        <v>14</v>
      </c>
      <c r="G1352">
        <v>720</v>
      </c>
      <c r="H1352">
        <f t="shared" si="145"/>
        <v>72</v>
      </c>
      <c r="I1352" t="s">
        <v>7</v>
      </c>
      <c r="J1352" t="s">
        <v>8</v>
      </c>
      <c r="K1352" t="s">
        <v>7335</v>
      </c>
      <c r="L1352" t="s">
        <v>8</v>
      </c>
      <c r="M1352" t="s">
        <v>14</v>
      </c>
      <c r="N1352" t="str">
        <f t="shared" si="147"/>
        <v>F</v>
      </c>
      <c r="O1352" t="s">
        <v>1876</v>
      </c>
      <c r="P1352" t="s">
        <v>1877</v>
      </c>
      <c r="Q1352" t="s">
        <v>221</v>
      </c>
      <c r="R1352">
        <v>4</v>
      </c>
      <c r="S1352">
        <f t="shared" si="148"/>
        <v>2019</v>
      </c>
      <c r="T1352" t="s">
        <v>12</v>
      </c>
      <c r="U1352">
        <v>0.999999999999998</v>
      </c>
      <c r="V1352" t="s">
        <v>3357</v>
      </c>
      <c r="W1352">
        <f>VLOOKUP(Q1352,'PBT Tag Rates'!$B$5:$E$44,4,FALSE)</f>
        <v>0.95971980899999998</v>
      </c>
      <c r="X1352">
        <v>1</v>
      </c>
      <c r="Y1352" s="14">
        <f>IFERROR(LOOKUP(H1352,{30,43,48,53,58,63,68,73,78,83,88,93,97},{42,47,52,57,62,67,72,77,82,87,92,99,100}),999)</f>
        <v>72</v>
      </c>
      <c r="Z1352" s="17">
        <f t="shared" si="149"/>
        <v>1.4285714285714286</v>
      </c>
      <c r="AA1352" s="17">
        <f t="shared" si="150"/>
        <v>1.4285714285714286</v>
      </c>
      <c r="AB1352" s="17">
        <f t="shared" si="151"/>
        <v>2.518344052903343</v>
      </c>
      <c r="AC1352" s="17" t="s">
        <v>17654</v>
      </c>
    </row>
    <row r="1353" spans="1:29" x14ac:dyDescent="0.25">
      <c r="A1353" t="s">
        <v>3339</v>
      </c>
      <c r="B1353" s="166" t="s">
        <v>7336</v>
      </c>
      <c r="C1353" t="s">
        <v>7337</v>
      </c>
      <c r="D1353" s="1">
        <v>45166</v>
      </c>
      <c r="E1353">
        <f t="shared" si="146"/>
        <v>70</v>
      </c>
      <c r="F1353" t="s">
        <v>14</v>
      </c>
      <c r="G1353">
        <v>770</v>
      </c>
      <c r="H1353">
        <f t="shared" si="145"/>
        <v>77</v>
      </c>
      <c r="I1353" t="s">
        <v>7</v>
      </c>
      <c r="J1353" t="s">
        <v>8</v>
      </c>
      <c r="K1353" t="s">
        <v>7338</v>
      </c>
      <c r="L1353" t="s">
        <v>8</v>
      </c>
      <c r="M1353" t="s">
        <v>14</v>
      </c>
      <c r="N1353" t="str">
        <f t="shared" si="147"/>
        <v>F</v>
      </c>
      <c r="O1353" t="s">
        <v>8</v>
      </c>
      <c r="P1353" t="s">
        <v>8</v>
      </c>
      <c r="Q1353" t="s">
        <v>11</v>
      </c>
      <c r="R1353" t="s">
        <v>8</v>
      </c>
      <c r="S1353" t="str">
        <f t="shared" si="148"/>
        <v>U</v>
      </c>
      <c r="T1353" t="s">
        <v>12</v>
      </c>
      <c r="U1353">
        <v>1</v>
      </c>
      <c r="V1353" t="s">
        <v>11</v>
      </c>
      <c r="W1353" t="e">
        <f>VLOOKUP(Q1353,'PBT Tag Rates'!$B$5:$E$44,4,FALSE)</f>
        <v>#N/A</v>
      </c>
      <c r="X1353">
        <v>1</v>
      </c>
      <c r="Y1353" s="14">
        <f>IFERROR(LOOKUP(H1353,{30,43,48,53,58,63,68,73,78,83,88,93,97},{42,47,52,57,62,67,72,77,82,87,92,99,100}),999)</f>
        <v>77</v>
      </c>
      <c r="Z1353" s="17">
        <f t="shared" si="149"/>
        <v>1.4285714285714286</v>
      </c>
      <c r="AA1353" s="17">
        <f t="shared" si="150"/>
        <v>1.4285714285714286</v>
      </c>
      <c r="AB1353" s="17">
        <f t="shared" si="151"/>
        <v>2.518344052903343</v>
      </c>
      <c r="AC1353" s="17" t="s">
        <v>17654</v>
      </c>
    </row>
    <row r="1354" spans="1:29" x14ac:dyDescent="0.25">
      <c r="A1354" t="s">
        <v>3339</v>
      </c>
      <c r="B1354" s="166" t="s">
        <v>7339</v>
      </c>
      <c r="C1354" t="s">
        <v>7340</v>
      </c>
      <c r="D1354" s="1">
        <v>45166</v>
      </c>
      <c r="E1354">
        <f t="shared" si="146"/>
        <v>70</v>
      </c>
      <c r="F1354" t="s">
        <v>14</v>
      </c>
      <c r="G1354">
        <v>770</v>
      </c>
      <c r="H1354">
        <f t="shared" si="145"/>
        <v>77</v>
      </c>
      <c r="I1354" t="s">
        <v>7</v>
      </c>
      <c r="J1354" t="s">
        <v>8</v>
      </c>
      <c r="K1354" t="s">
        <v>7341</v>
      </c>
      <c r="L1354" t="s">
        <v>8</v>
      </c>
      <c r="M1354" t="s">
        <v>14</v>
      </c>
      <c r="N1354" t="str">
        <f t="shared" si="147"/>
        <v>F</v>
      </c>
      <c r="O1354" t="s">
        <v>392</v>
      </c>
      <c r="P1354" t="s">
        <v>393</v>
      </c>
      <c r="Q1354" t="s">
        <v>221</v>
      </c>
      <c r="R1354">
        <v>4</v>
      </c>
      <c r="S1354">
        <f t="shared" si="148"/>
        <v>2019</v>
      </c>
      <c r="T1354" t="s">
        <v>12</v>
      </c>
      <c r="U1354">
        <v>1</v>
      </c>
      <c r="V1354" t="s">
        <v>3386</v>
      </c>
      <c r="W1354">
        <f>VLOOKUP(Q1354,'PBT Tag Rates'!$B$5:$E$44,4,FALSE)</f>
        <v>0.95971980899999998</v>
      </c>
      <c r="X1354">
        <v>1</v>
      </c>
      <c r="Y1354" s="14">
        <f>IFERROR(LOOKUP(H1354,{30,43,48,53,58,63,68,73,78,83,88,93,97},{42,47,52,57,62,67,72,77,82,87,92,99,100}),999)</f>
        <v>77</v>
      </c>
      <c r="Z1354" s="17">
        <f t="shared" si="149"/>
        <v>1.4285714285714286</v>
      </c>
      <c r="AA1354" s="17">
        <f t="shared" si="150"/>
        <v>1.4285714285714286</v>
      </c>
      <c r="AB1354" s="17">
        <f t="shared" si="151"/>
        <v>2.518344052903343</v>
      </c>
      <c r="AC1354" s="17" t="s">
        <v>17654</v>
      </c>
    </row>
    <row r="1355" spans="1:29" x14ac:dyDescent="0.25">
      <c r="A1355" t="s">
        <v>3339</v>
      </c>
      <c r="B1355" s="166" t="s">
        <v>7342</v>
      </c>
      <c r="C1355" t="s">
        <v>7343</v>
      </c>
      <c r="D1355" s="1">
        <v>45166</v>
      </c>
      <c r="E1355">
        <f t="shared" si="146"/>
        <v>70</v>
      </c>
      <c r="F1355" t="s">
        <v>6</v>
      </c>
      <c r="G1355">
        <v>750</v>
      </c>
      <c r="H1355">
        <f t="shared" si="145"/>
        <v>75</v>
      </c>
      <c r="I1355" t="s">
        <v>7</v>
      </c>
      <c r="J1355" t="s">
        <v>8</v>
      </c>
      <c r="K1355" t="s">
        <v>7344</v>
      </c>
      <c r="L1355" t="s">
        <v>8</v>
      </c>
      <c r="M1355" t="s">
        <v>6</v>
      </c>
      <c r="N1355" t="str">
        <f t="shared" si="147"/>
        <v>M</v>
      </c>
      <c r="O1355" t="s">
        <v>8</v>
      </c>
      <c r="P1355" t="s">
        <v>8</v>
      </c>
      <c r="Q1355" t="s">
        <v>11</v>
      </c>
      <c r="R1355" t="s">
        <v>8</v>
      </c>
      <c r="S1355" t="str">
        <f t="shared" si="148"/>
        <v>U</v>
      </c>
      <c r="T1355" t="s">
        <v>12</v>
      </c>
      <c r="U1355">
        <v>1</v>
      </c>
      <c r="V1355" t="s">
        <v>11</v>
      </c>
      <c r="W1355" t="e">
        <f>VLOOKUP(Q1355,'PBT Tag Rates'!$B$5:$E$44,4,FALSE)</f>
        <v>#N/A</v>
      </c>
      <c r="X1355">
        <v>1</v>
      </c>
      <c r="Y1355" s="14">
        <f>IFERROR(LOOKUP(H1355,{30,43,48,53,58,63,68,73,78,83,88,93,97},{42,47,52,57,62,67,72,77,82,87,92,99,100}),999)</f>
        <v>77</v>
      </c>
      <c r="Z1355" s="17">
        <f t="shared" si="149"/>
        <v>1.4285714285714286</v>
      </c>
      <c r="AA1355" s="17">
        <f t="shared" si="150"/>
        <v>1.4285714285714286</v>
      </c>
      <c r="AB1355" s="17">
        <f t="shared" si="151"/>
        <v>2.518344052903343</v>
      </c>
      <c r="AC1355" s="17" t="s">
        <v>17654</v>
      </c>
    </row>
    <row r="1356" spans="1:29" x14ac:dyDescent="0.25">
      <c r="A1356" t="s">
        <v>3339</v>
      </c>
      <c r="B1356" s="166" t="s">
        <v>7345</v>
      </c>
      <c r="C1356" t="s">
        <v>7346</v>
      </c>
      <c r="D1356" s="1">
        <v>45166</v>
      </c>
      <c r="E1356">
        <f t="shared" si="146"/>
        <v>70</v>
      </c>
      <c r="F1356" t="s">
        <v>14</v>
      </c>
      <c r="G1356">
        <v>760</v>
      </c>
      <c r="H1356">
        <f t="shared" si="145"/>
        <v>76</v>
      </c>
      <c r="I1356" t="s">
        <v>7</v>
      </c>
      <c r="J1356" t="s">
        <v>8</v>
      </c>
      <c r="K1356" t="s">
        <v>7347</v>
      </c>
      <c r="L1356" t="s">
        <v>8</v>
      </c>
      <c r="M1356" t="s">
        <v>14</v>
      </c>
      <c r="N1356" t="str">
        <f t="shared" si="147"/>
        <v>F</v>
      </c>
      <c r="O1356" t="s">
        <v>8</v>
      </c>
      <c r="P1356" t="s">
        <v>8</v>
      </c>
      <c r="Q1356" t="s">
        <v>11</v>
      </c>
      <c r="R1356" t="s">
        <v>8</v>
      </c>
      <c r="S1356" t="str">
        <f t="shared" si="148"/>
        <v>U</v>
      </c>
      <c r="T1356" t="s">
        <v>12</v>
      </c>
      <c r="U1356">
        <v>1</v>
      </c>
      <c r="V1356" t="s">
        <v>11</v>
      </c>
      <c r="W1356" t="e">
        <f>VLOOKUP(Q1356,'PBT Tag Rates'!$B$5:$E$44,4,FALSE)</f>
        <v>#N/A</v>
      </c>
      <c r="X1356">
        <v>1</v>
      </c>
      <c r="Y1356" s="14">
        <f>IFERROR(LOOKUP(H1356,{30,43,48,53,58,63,68,73,78,83,88,93,97},{42,47,52,57,62,67,72,77,82,87,92,99,100}),999)</f>
        <v>77</v>
      </c>
      <c r="Z1356" s="17">
        <f t="shared" si="149"/>
        <v>1.4285714285714286</v>
      </c>
      <c r="AA1356" s="17">
        <f t="shared" si="150"/>
        <v>1.4285714285714286</v>
      </c>
      <c r="AB1356" s="17">
        <f t="shared" si="151"/>
        <v>2.518344052903343</v>
      </c>
      <c r="AC1356" s="17" t="s">
        <v>17654</v>
      </c>
    </row>
    <row r="1357" spans="1:29" x14ac:dyDescent="0.25">
      <c r="A1357" t="s">
        <v>3339</v>
      </c>
      <c r="B1357" s="166" t="s">
        <v>7348</v>
      </c>
      <c r="C1357" t="s">
        <v>7349</v>
      </c>
      <c r="D1357" s="1">
        <v>45166</v>
      </c>
      <c r="E1357">
        <f t="shared" si="146"/>
        <v>70</v>
      </c>
      <c r="F1357" t="s">
        <v>6</v>
      </c>
      <c r="G1357">
        <v>690</v>
      </c>
      <c r="H1357">
        <f t="shared" si="145"/>
        <v>69</v>
      </c>
      <c r="I1357" t="s">
        <v>7</v>
      </c>
      <c r="J1357" t="s">
        <v>8</v>
      </c>
      <c r="K1357" t="s">
        <v>8</v>
      </c>
      <c r="L1357" t="s">
        <v>8</v>
      </c>
      <c r="M1357" t="s">
        <v>6</v>
      </c>
      <c r="N1357" t="str">
        <f t="shared" si="147"/>
        <v>M</v>
      </c>
      <c r="O1357" t="s">
        <v>7350</v>
      </c>
      <c r="P1357" t="s">
        <v>7351</v>
      </c>
      <c r="Q1357" t="s">
        <v>281</v>
      </c>
      <c r="R1357">
        <v>4</v>
      </c>
      <c r="S1357">
        <f t="shared" si="148"/>
        <v>2019</v>
      </c>
      <c r="T1357" t="s">
        <v>12</v>
      </c>
      <c r="U1357">
        <v>1</v>
      </c>
      <c r="V1357" t="s">
        <v>3169</v>
      </c>
      <c r="W1357">
        <f>VLOOKUP(Q1357,'PBT Tag Rates'!$B$5:$E$44,4,FALSE)</f>
        <v>0.99705232300000002</v>
      </c>
      <c r="X1357">
        <v>1</v>
      </c>
      <c r="Y1357" s="14">
        <f>IFERROR(LOOKUP(H1357,{30,43,48,53,58,63,68,73,78,83,88,93,97},{42,47,52,57,62,67,72,77,82,87,92,99,100}),999)</f>
        <v>72</v>
      </c>
      <c r="Z1357" s="17">
        <f t="shared" si="149"/>
        <v>1.4285714285714286</v>
      </c>
      <c r="AA1357" s="17">
        <f t="shared" si="150"/>
        <v>1.4285714285714286</v>
      </c>
      <c r="AB1357" s="17">
        <f t="shared" si="151"/>
        <v>2.518344052903343</v>
      </c>
      <c r="AC1357" s="17" t="s">
        <v>17654</v>
      </c>
    </row>
    <row r="1358" spans="1:29" x14ac:dyDescent="0.25">
      <c r="A1358" t="s">
        <v>3339</v>
      </c>
      <c r="B1358" s="166" t="s">
        <v>7352</v>
      </c>
      <c r="C1358" t="s">
        <v>7353</v>
      </c>
      <c r="D1358" s="1">
        <v>45166</v>
      </c>
      <c r="E1358">
        <f t="shared" si="146"/>
        <v>70</v>
      </c>
      <c r="F1358" t="s">
        <v>14</v>
      </c>
      <c r="G1358">
        <v>750</v>
      </c>
      <c r="H1358">
        <f t="shared" si="145"/>
        <v>75</v>
      </c>
      <c r="I1358" t="s">
        <v>7</v>
      </c>
      <c r="J1358" t="s">
        <v>8</v>
      </c>
      <c r="K1358" t="s">
        <v>7354</v>
      </c>
      <c r="L1358" t="s">
        <v>8</v>
      </c>
      <c r="M1358" t="s">
        <v>14</v>
      </c>
      <c r="N1358" t="str">
        <f t="shared" si="147"/>
        <v>F</v>
      </c>
      <c r="O1358" t="s">
        <v>983</v>
      </c>
      <c r="P1358" t="s">
        <v>984</v>
      </c>
      <c r="Q1358" t="s">
        <v>221</v>
      </c>
      <c r="R1358">
        <v>4</v>
      </c>
      <c r="S1358">
        <f t="shared" si="148"/>
        <v>2019</v>
      </c>
      <c r="T1358" t="s">
        <v>12</v>
      </c>
      <c r="U1358">
        <v>1</v>
      </c>
      <c r="V1358" t="s">
        <v>3396</v>
      </c>
      <c r="W1358">
        <f>VLOOKUP(Q1358,'PBT Tag Rates'!$B$5:$E$44,4,FALSE)</f>
        <v>0.95971980899999998</v>
      </c>
      <c r="X1358">
        <v>1</v>
      </c>
      <c r="Y1358" s="14">
        <f>IFERROR(LOOKUP(H1358,{30,43,48,53,58,63,68,73,78,83,88,93,97},{42,47,52,57,62,67,72,77,82,87,92,99,100}),999)</f>
        <v>77</v>
      </c>
      <c r="Z1358" s="17">
        <f t="shared" si="149"/>
        <v>1.4285714285714286</v>
      </c>
      <c r="AA1358" s="17">
        <f t="shared" si="150"/>
        <v>1.4285714285714286</v>
      </c>
      <c r="AB1358" s="17">
        <f t="shared" si="151"/>
        <v>2.518344052903343</v>
      </c>
      <c r="AC1358" s="17" t="s">
        <v>17655</v>
      </c>
    </row>
    <row r="1359" spans="1:29" x14ac:dyDescent="0.25">
      <c r="A1359" t="s">
        <v>3339</v>
      </c>
      <c r="B1359" s="166" t="s">
        <v>7355</v>
      </c>
      <c r="C1359" t="s">
        <v>7356</v>
      </c>
      <c r="D1359" s="1">
        <v>45166</v>
      </c>
      <c r="E1359">
        <f t="shared" si="146"/>
        <v>70</v>
      </c>
      <c r="F1359" t="s">
        <v>6</v>
      </c>
      <c r="G1359">
        <v>750</v>
      </c>
      <c r="H1359">
        <f t="shared" si="145"/>
        <v>75</v>
      </c>
      <c r="I1359" t="s">
        <v>7</v>
      </c>
      <c r="J1359" t="s">
        <v>8</v>
      </c>
      <c r="K1359" t="s">
        <v>7357</v>
      </c>
      <c r="L1359" t="s">
        <v>8</v>
      </c>
      <c r="M1359" t="s">
        <v>6</v>
      </c>
      <c r="N1359" t="str">
        <f t="shared" si="147"/>
        <v>M</v>
      </c>
      <c r="O1359" t="s">
        <v>2245</v>
      </c>
      <c r="P1359" t="s">
        <v>2977</v>
      </c>
      <c r="Q1359" t="s">
        <v>221</v>
      </c>
      <c r="R1359">
        <v>4</v>
      </c>
      <c r="S1359">
        <f t="shared" si="148"/>
        <v>2019</v>
      </c>
      <c r="T1359" t="s">
        <v>12</v>
      </c>
      <c r="U1359">
        <v>1</v>
      </c>
      <c r="V1359" t="s">
        <v>3396</v>
      </c>
      <c r="W1359">
        <f>VLOOKUP(Q1359,'PBT Tag Rates'!$B$5:$E$44,4,FALSE)</f>
        <v>0.95971980899999998</v>
      </c>
      <c r="X1359">
        <v>1</v>
      </c>
      <c r="Y1359" s="14">
        <f>IFERROR(LOOKUP(H1359,{30,43,48,53,58,63,68,73,78,83,88,93,97},{42,47,52,57,62,67,72,77,82,87,92,99,100}),999)</f>
        <v>77</v>
      </c>
      <c r="Z1359" s="17">
        <f t="shared" si="149"/>
        <v>1.4285714285714286</v>
      </c>
      <c r="AA1359" s="17">
        <f t="shared" si="150"/>
        <v>1.4285714285714286</v>
      </c>
      <c r="AB1359" s="17">
        <f t="shared" si="151"/>
        <v>2.518344052903343</v>
      </c>
      <c r="AC1359" s="17" t="s">
        <v>17655</v>
      </c>
    </row>
    <row r="1360" spans="1:29" x14ac:dyDescent="0.25">
      <c r="A1360" t="s">
        <v>3339</v>
      </c>
      <c r="B1360" s="166" t="s">
        <v>7358</v>
      </c>
      <c r="C1360" t="s">
        <v>7359</v>
      </c>
      <c r="D1360" s="1">
        <v>45166</v>
      </c>
      <c r="E1360">
        <f t="shared" si="146"/>
        <v>70</v>
      </c>
      <c r="F1360" t="s">
        <v>14</v>
      </c>
      <c r="G1360">
        <v>830</v>
      </c>
      <c r="H1360">
        <f t="shared" si="145"/>
        <v>83</v>
      </c>
      <c r="I1360" t="s">
        <v>7</v>
      </c>
      <c r="J1360" t="s">
        <v>8</v>
      </c>
      <c r="K1360" t="s">
        <v>7360</v>
      </c>
      <c r="L1360" t="s">
        <v>49</v>
      </c>
      <c r="M1360" t="s">
        <v>759</v>
      </c>
      <c r="N1360" t="str">
        <f t="shared" si="147"/>
        <v>F</v>
      </c>
      <c r="O1360" t="s">
        <v>1943</v>
      </c>
      <c r="P1360" t="s">
        <v>1943</v>
      </c>
      <c r="Q1360" t="s">
        <v>1943</v>
      </c>
      <c r="R1360" t="s">
        <v>8</v>
      </c>
      <c r="S1360" t="str">
        <f t="shared" si="148"/>
        <v>U</v>
      </c>
      <c r="T1360" t="s">
        <v>8</v>
      </c>
      <c r="U1360" t="s">
        <v>8</v>
      </c>
      <c r="V1360" t="s">
        <v>1943</v>
      </c>
      <c r="W1360" t="e">
        <f>VLOOKUP(Q1360,'PBT Tag Rates'!$B$5:$E$44,4,FALSE)</f>
        <v>#N/A</v>
      </c>
      <c r="X1360">
        <v>1</v>
      </c>
      <c r="Y1360" s="14">
        <f>IFERROR(LOOKUP(H1360,{30,43,48,53,58,63,68,73,78,83,88,93,97},{42,47,52,57,62,67,72,77,82,87,92,99,100}),999)</f>
        <v>87</v>
      </c>
      <c r="Z1360" s="17">
        <f t="shared" si="149"/>
        <v>1.4285714285714286</v>
      </c>
      <c r="AA1360" s="17">
        <f t="shared" si="150"/>
        <v>1.4285714285714286</v>
      </c>
      <c r="AB1360" s="17">
        <f t="shared" si="151"/>
        <v>2.518344052903343</v>
      </c>
      <c r="AC1360" s="17" t="s">
        <v>17654</v>
      </c>
    </row>
    <row r="1361" spans="1:29" x14ac:dyDescent="0.25">
      <c r="A1361" t="s">
        <v>3339</v>
      </c>
      <c r="B1361" s="166" t="s">
        <v>7361</v>
      </c>
      <c r="C1361" t="s">
        <v>7362</v>
      </c>
      <c r="D1361" s="1">
        <v>45166</v>
      </c>
      <c r="E1361">
        <f t="shared" si="146"/>
        <v>70</v>
      </c>
      <c r="F1361" t="s">
        <v>14</v>
      </c>
      <c r="G1361">
        <v>810</v>
      </c>
      <c r="H1361">
        <f t="shared" si="145"/>
        <v>81</v>
      </c>
      <c r="I1361" t="s">
        <v>7</v>
      </c>
      <c r="J1361" t="s">
        <v>8</v>
      </c>
      <c r="K1361" t="s">
        <v>7363</v>
      </c>
      <c r="L1361" t="s">
        <v>8</v>
      </c>
      <c r="M1361" t="s">
        <v>14</v>
      </c>
      <c r="N1361" t="str">
        <f t="shared" si="147"/>
        <v>F</v>
      </c>
      <c r="O1361" t="s">
        <v>8</v>
      </c>
      <c r="P1361" t="s">
        <v>8</v>
      </c>
      <c r="Q1361" t="s">
        <v>11</v>
      </c>
      <c r="R1361" t="s">
        <v>8</v>
      </c>
      <c r="S1361" t="str">
        <f t="shared" si="148"/>
        <v>U</v>
      </c>
      <c r="T1361" t="s">
        <v>12</v>
      </c>
      <c r="U1361">
        <v>0.999999999999999</v>
      </c>
      <c r="V1361" t="s">
        <v>11</v>
      </c>
      <c r="W1361" t="e">
        <f>VLOOKUP(Q1361,'PBT Tag Rates'!$B$5:$E$44,4,FALSE)</f>
        <v>#N/A</v>
      </c>
      <c r="X1361">
        <v>1</v>
      </c>
      <c r="Y1361" s="14">
        <f>IFERROR(LOOKUP(H1361,{30,43,48,53,58,63,68,73,78,83,88,93,97},{42,47,52,57,62,67,72,77,82,87,92,99,100}),999)</f>
        <v>82</v>
      </c>
      <c r="Z1361" s="17">
        <f t="shared" si="149"/>
        <v>1.4285714285714286</v>
      </c>
      <c r="AA1361" s="17">
        <f t="shared" si="150"/>
        <v>1.4285714285714286</v>
      </c>
      <c r="AB1361" s="17">
        <f t="shared" si="151"/>
        <v>2.518344052903343</v>
      </c>
      <c r="AC1361" s="17" t="s">
        <v>17654</v>
      </c>
    </row>
    <row r="1362" spans="1:29" x14ac:dyDescent="0.25">
      <c r="A1362" t="s">
        <v>3339</v>
      </c>
      <c r="B1362" s="166" t="s">
        <v>7364</v>
      </c>
      <c r="C1362" t="s">
        <v>7365</v>
      </c>
      <c r="D1362" s="1">
        <v>45166</v>
      </c>
      <c r="E1362">
        <f t="shared" si="146"/>
        <v>70</v>
      </c>
      <c r="F1362" t="s">
        <v>6</v>
      </c>
      <c r="G1362">
        <v>880</v>
      </c>
      <c r="H1362">
        <f t="shared" si="145"/>
        <v>88</v>
      </c>
      <c r="I1362" t="s">
        <v>7</v>
      </c>
      <c r="J1362" t="s">
        <v>8</v>
      </c>
      <c r="K1362" t="s">
        <v>7366</v>
      </c>
      <c r="L1362" t="s">
        <v>8</v>
      </c>
      <c r="M1362" t="s">
        <v>6</v>
      </c>
      <c r="N1362" t="str">
        <f t="shared" si="147"/>
        <v>M</v>
      </c>
      <c r="O1362" t="s">
        <v>4827</v>
      </c>
      <c r="P1362" t="s">
        <v>5391</v>
      </c>
      <c r="Q1362" t="s">
        <v>221</v>
      </c>
      <c r="R1362">
        <v>4</v>
      </c>
      <c r="S1362">
        <f t="shared" si="148"/>
        <v>2019</v>
      </c>
      <c r="T1362" t="s">
        <v>12</v>
      </c>
      <c r="U1362">
        <v>1</v>
      </c>
      <c r="V1362" t="s">
        <v>3396</v>
      </c>
      <c r="W1362">
        <f>VLOOKUP(Q1362,'PBT Tag Rates'!$B$5:$E$44,4,FALSE)</f>
        <v>0.95971980899999998</v>
      </c>
      <c r="X1362">
        <v>1</v>
      </c>
      <c r="Y1362" s="14">
        <f>IFERROR(LOOKUP(H1362,{30,43,48,53,58,63,68,73,78,83,88,93,97},{42,47,52,57,62,67,72,77,82,87,92,99,100}),999)</f>
        <v>92</v>
      </c>
      <c r="Z1362" s="17">
        <f t="shared" si="149"/>
        <v>1.4285714285714286</v>
      </c>
      <c r="AA1362" s="17">
        <f t="shared" si="150"/>
        <v>1.4285714285714286</v>
      </c>
      <c r="AB1362" s="17">
        <f t="shared" si="151"/>
        <v>2.518344052903343</v>
      </c>
      <c r="AC1362" s="17" t="s">
        <v>17655</v>
      </c>
    </row>
    <row r="1363" spans="1:29" x14ac:dyDescent="0.25">
      <c r="A1363" t="s">
        <v>3339</v>
      </c>
      <c r="B1363" s="166" t="s">
        <v>7367</v>
      </c>
      <c r="C1363" t="s">
        <v>7368</v>
      </c>
      <c r="D1363" s="1">
        <v>45166</v>
      </c>
      <c r="E1363">
        <f t="shared" si="146"/>
        <v>70</v>
      </c>
      <c r="F1363" t="s">
        <v>14</v>
      </c>
      <c r="G1363">
        <v>760</v>
      </c>
      <c r="H1363">
        <f t="shared" si="145"/>
        <v>76</v>
      </c>
      <c r="I1363" t="s">
        <v>7</v>
      </c>
      <c r="J1363" t="s">
        <v>8</v>
      </c>
      <c r="K1363" t="s">
        <v>7369</v>
      </c>
      <c r="L1363" t="s">
        <v>8</v>
      </c>
      <c r="M1363" t="s">
        <v>14</v>
      </c>
      <c r="N1363" t="str">
        <f t="shared" si="147"/>
        <v>F</v>
      </c>
      <c r="O1363" t="s">
        <v>7370</v>
      </c>
      <c r="P1363" t="s">
        <v>7371</v>
      </c>
      <c r="Q1363" t="s">
        <v>13</v>
      </c>
      <c r="R1363">
        <v>5</v>
      </c>
      <c r="S1363">
        <f t="shared" si="148"/>
        <v>2018</v>
      </c>
      <c r="T1363" t="s">
        <v>12</v>
      </c>
      <c r="U1363">
        <v>0.999999999999999</v>
      </c>
      <c r="V1363" t="s">
        <v>3170</v>
      </c>
      <c r="W1363">
        <f>VLOOKUP(Q1363,'PBT Tag Rates'!$B$5:$E$44,4,FALSE)</f>
        <v>0.96828396500000002</v>
      </c>
      <c r="X1363">
        <v>1</v>
      </c>
      <c r="Y1363" s="14">
        <f>IFERROR(LOOKUP(H1363,{30,43,48,53,58,63,68,73,78,83,88,93,97},{42,47,52,57,62,67,72,77,82,87,92,99,100}),999)</f>
        <v>77</v>
      </c>
      <c r="Z1363" s="17">
        <f t="shared" si="149"/>
        <v>1.4285714285714286</v>
      </c>
      <c r="AA1363" s="17">
        <f t="shared" si="150"/>
        <v>1.4285714285714286</v>
      </c>
      <c r="AB1363" s="17">
        <f t="shared" si="151"/>
        <v>2.518344052903343</v>
      </c>
      <c r="AC1363" s="17" t="s">
        <v>17654</v>
      </c>
    </row>
    <row r="1364" spans="1:29" x14ac:dyDescent="0.25">
      <c r="A1364" t="s">
        <v>3339</v>
      </c>
      <c r="B1364" s="166" t="s">
        <v>7372</v>
      </c>
      <c r="C1364" t="s">
        <v>7373</v>
      </c>
      <c r="D1364" s="1">
        <v>45166</v>
      </c>
      <c r="E1364">
        <f t="shared" si="146"/>
        <v>70</v>
      </c>
      <c r="F1364" t="s">
        <v>6</v>
      </c>
      <c r="G1364">
        <v>790</v>
      </c>
      <c r="H1364">
        <f t="shared" si="145"/>
        <v>79</v>
      </c>
      <c r="I1364" t="s">
        <v>7</v>
      </c>
      <c r="J1364" t="s">
        <v>8</v>
      </c>
      <c r="K1364" t="s">
        <v>7374</v>
      </c>
      <c r="L1364" t="s">
        <v>8</v>
      </c>
      <c r="M1364" t="s">
        <v>6</v>
      </c>
      <c r="N1364" t="str">
        <f t="shared" si="147"/>
        <v>M</v>
      </c>
      <c r="O1364" t="s">
        <v>8</v>
      </c>
      <c r="P1364" t="s">
        <v>8</v>
      </c>
      <c r="Q1364" t="s">
        <v>11</v>
      </c>
      <c r="R1364" t="s">
        <v>8</v>
      </c>
      <c r="S1364" t="str">
        <f t="shared" si="148"/>
        <v>U</v>
      </c>
      <c r="T1364" t="s">
        <v>12</v>
      </c>
      <c r="U1364">
        <v>1</v>
      </c>
      <c r="V1364" t="s">
        <v>11</v>
      </c>
      <c r="W1364" t="e">
        <f>VLOOKUP(Q1364,'PBT Tag Rates'!$B$5:$E$44,4,FALSE)</f>
        <v>#N/A</v>
      </c>
      <c r="X1364">
        <v>1</v>
      </c>
      <c r="Y1364" s="14">
        <f>IFERROR(LOOKUP(H1364,{30,43,48,53,58,63,68,73,78,83,88,93,97},{42,47,52,57,62,67,72,77,82,87,92,99,100}),999)</f>
        <v>82</v>
      </c>
      <c r="Z1364" s="17">
        <f t="shared" si="149"/>
        <v>1.4285714285714286</v>
      </c>
      <c r="AA1364" s="17">
        <f t="shared" si="150"/>
        <v>1.4285714285714286</v>
      </c>
      <c r="AB1364" s="17">
        <f t="shared" si="151"/>
        <v>2.518344052903343</v>
      </c>
      <c r="AC1364" s="17" t="s">
        <v>17654</v>
      </c>
    </row>
    <row r="1365" spans="1:29" x14ac:dyDescent="0.25">
      <c r="A1365" t="s">
        <v>3339</v>
      </c>
      <c r="B1365" s="166" t="s">
        <v>7375</v>
      </c>
      <c r="C1365" t="s">
        <v>7376</v>
      </c>
      <c r="D1365" s="1">
        <v>45166</v>
      </c>
      <c r="E1365">
        <f t="shared" si="146"/>
        <v>70</v>
      </c>
      <c r="F1365" t="s">
        <v>14</v>
      </c>
      <c r="G1365">
        <v>810</v>
      </c>
      <c r="H1365">
        <f t="shared" si="145"/>
        <v>81</v>
      </c>
      <c r="I1365" t="s">
        <v>9</v>
      </c>
      <c r="J1365">
        <v>1</v>
      </c>
      <c r="K1365" t="s">
        <v>7377</v>
      </c>
      <c r="L1365" t="s">
        <v>8</v>
      </c>
      <c r="M1365" t="s">
        <v>14</v>
      </c>
      <c r="N1365" t="str">
        <f t="shared" si="147"/>
        <v>F</v>
      </c>
      <c r="O1365" t="s">
        <v>8</v>
      </c>
      <c r="P1365" t="s">
        <v>8</v>
      </c>
      <c r="Q1365" t="s">
        <v>11</v>
      </c>
      <c r="R1365" t="s">
        <v>8</v>
      </c>
      <c r="S1365" t="str">
        <f t="shared" si="148"/>
        <v>U</v>
      </c>
      <c r="T1365" t="s">
        <v>12</v>
      </c>
      <c r="U1365">
        <v>1</v>
      </c>
      <c r="V1365" t="s">
        <v>3100</v>
      </c>
      <c r="W1365" t="e">
        <f>VLOOKUP(Q1365,'PBT Tag Rates'!$B$5:$E$44,4,FALSE)</f>
        <v>#N/A</v>
      </c>
      <c r="X1365">
        <v>1</v>
      </c>
      <c r="Y1365" s="14">
        <f>IFERROR(LOOKUP(H1365,{30,43,48,53,58,63,68,73,78,83,88,93,97},{42,47,52,57,62,67,72,77,82,87,92,99,100}),999)</f>
        <v>82</v>
      </c>
      <c r="Z1365" s="17">
        <f t="shared" si="149"/>
        <v>1.4285714285714286</v>
      </c>
      <c r="AA1365" s="17">
        <f t="shared" si="150"/>
        <v>1.4285714285714286</v>
      </c>
      <c r="AB1365" s="17">
        <f t="shared" si="151"/>
        <v>2.518344052903343</v>
      </c>
      <c r="AC1365" s="17" t="s">
        <v>17654</v>
      </c>
    </row>
    <row r="1366" spans="1:29" x14ac:dyDescent="0.25">
      <c r="A1366" t="s">
        <v>3339</v>
      </c>
      <c r="B1366" s="166" t="s">
        <v>7378</v>
      </c>
      <c r="C1366" t="s">
        <v>7379</v>
      </c>
      <c r="D1366" s="1">
        <v>45166</v>
      </c>
      <c r="E1366">
        <f t="shared" si="146"/>
        <v>70</v>
      </c>
      <c r="F1366" t="s">
        <v>6</v>
      </c>
      <c r="G1366">
        <v>940</v>
      </c>
      <c r="H1366">
        <f t="shared" ref="H1366:H1429" si="152">G1366/10</f>
        <v>94</v>
      </c>
      <c r="I1366" t="s">
        <v>7</v>
      </c>
      <c r="J1366" t="s">
        <v>8</v>
      </c>
      <c r="K1366" t="s">
        <v>7380</v>
      </c>
      <c r="L1366" t="s">
        <v>8</v>
      </c>
      <c r="M1366" t="s">
        <v>6</v>
      </c>
      <c r="N1366" t="str">
        <f t="shared" si="147"/>
        <v>M</v>
      </c>
      <c r="O1366" t="s">
        <v>7381</v>
      </c>
      <c r="P1366" t="s">
        <v>7382</v>
      </c>
      <c r="Q1366" t="s">
        <v>13</v>
      </c>
      <c r="R1366">
        <v>5</v>
      </c>
      <c r="S1366">
        <f t="shared" si="148"/>
        <v>2018</v>
      </c>
      <c r="T1366" t="s">
        <v>12</v>
      </c>
      <c r="U1366">
        <v>0.999999999999995</v>
      </c>
      <c r="V1366" t="s">
        <v>3079</v>
      </c>
      <c r="W1366">
        <f>VLOOKUP(Q1366,'PBT Tag Rates'!$B$5:$E$44,4,FALSE)</f>
        <v>0.96828396500000002</v>
      </c>
      <c r="X1366">
        <v>1</v>
      </c>
      <c r="Y1366" s="14">
        <f>IFERROR(LOOKUP(H1366,{30,43,48,53,58,63,68,73,78,83,88,93,97},{42,47,52,57,62,67,72,77,82,87,92,99,100}),999)</f>
        <v>99</v>
      </c>
      <c r="Z1366" s="17">
        <f t="shared" si="149"/>
        <v>1.4285714285714286</v>
      </c>
      <c r="AA1366" s="17">
        <f t="shared" si="150"/>
        <v>1.4285714285714286</v>
      </c>
      <c r="AB1366" s="17">
        <f t="shared" si="151"/>
        <v>2.518344052903343</v>
      </c>
      <c r="AC1366" s="17" t="s">
        <v>17654</v>
      </c>
    </row>
    <row r="1367" spans="1:29" x14ac:dyDescent="0.25">
      <c r="A1367" t="s">
        <v>3339</v>
      </c>
      <c r="B1367" s="166" t="s">
        <v>7383</v>
      </c>
      <c r="C1367" t="s">
        <v>7384</v>
      </c>
      <c r="D1367" s="1">
        <v>45166</v>
      </c>
      <c r="E1367">
        <f t="shared" ref="E1367:E1430" si="153">IF(D1367&lt;=$D$3,70,18)</f>
        <v>70</v>
      </c>
      <c r="F1367" t="s">
        <v>14</v>
      </c>
      <c r="G1367">
        <v>700</v>
      </c>
      <c r="H1367">
        <f t="shared" si="152"/>
        <v>70</v>
      </c>
      <c r="I1367" t="s">
        <v>7</v>
      </c>
      <c r="J1367" t="s">
        <v>8</v>
      </c>
      <c r="K1367" t="s">
        <v>7385</v>
      </c>
      <c r="L1367" t="s">
        <v>8</v>
      </c>
      <c r="M1367" t="s">
        <v>14</v>
      </c>
      <c r="N1367" t="str">
        <f t="shared" ref="N1367:N1430" si="154">IF(M1367="U",F1367,M1367)</f>
        <v>F</v>
      </c>
      <c r="O1367" t="s">
        <v>7386</v>
      </c>
      <c r="P1367" t="s">
        <v>7387</v>
      </c>
      <c r="Q1367" t="s">
        <v>2596</v>
      </c>
      <c r="R1367">
        <v>3</v>
      </c>
      <c r="S1367">
        <f t="shared" ref="S1367:S1430" si="155">IFERROR($S$3-R1367,"U")</f>
        <v>2020</v>
      </c>
      <c r="T1367" t="s">
        <v>12</v>
      </c>
      <c r="U1367">
        <v>1</v>
      </c>
      <c r="V1367" t="s">
        <v>3079</v>
      </c>
      <c r="W1367">
        <f>VLOOKUP(Q1367,'PBT Tag Rates'!$B$5:$E$44,4,FALSE)</f>
        <v>0.98845608500000004</v>
      </c>
      <c r="X1367">
        <v>1</v>
      </c>
      <c r="Y1367" s="14">
        <f>IFERROR(LOOKUP(H1367,{30,43,48,53,58,63,68,73,78,83,88,93,97},{42,47,52,57,62,67,72,77,82,87,92,99,100}),999)</f>
        <v>72</v>
      </c>
      <c r="Z1367" s="17">
        <f t="shared" ref="Z1367:Z1430" si="156">IF(D1367&lt;$D$3,X1367/$Z$3,X1367/$Z$4)</f>
        <v>1.4285714285714286</v>
      </c>
      <c r="AA1367" s="17">
        <f t="shared" ref="AA1367:AA1430" si="157">Z1367*(1+$AA$4)</f>
        <v>1.4285714285714286</v>
      </c>
      <c r="AB1367" s="17">
        <f t="shared" ref="AB1367:AB1430" si="158">IF(D1367&lt;$D$3,AA1367/$AB$3,AA1367/$AB$4)</f>
        <v>2.518344052903343</v>
      </c>
      <c r="AC1367" s="17" t="s">
        <v>17654</v>
      </c>
    </row>
    <row r="1368" spans="1:29" x14ac:dyDescent="0.25">
      <c r="A1368" t="s">
        <v>3339</v>
      </c>
      <c r="B1368" s="166" t="s">
        <v>7388</v>
      </c>
      <c r="C1368" t="s">
        <v>7389</v>
      </c>
      <c r="D1368" s="1">
        <v>45166</v>
      </c>
      <c r="E1368">
        <f t="shared" si="153"/>
        <v>70</v>
      </c>
      <c r="F1368" t="s">
        <v>14</v>
      </c>
      <c r="G1368">
        <v>730</v>
      </c>
      <c r="H1368">
        <f t="shared" si="152"/>
        <v>73</v>
      </c>
      <c r="I1368" t="s">
        <v>7</v>
      </c>
      <c r="J1368" t="s">
        <v>8</v>
      </c>
      <c r="K1368" t="s">
        <v>7390</v>
      </c>
      <c r="L1368" t="s">
        <v>8</v>
      </c>
      <c r="M1368" t="s">
        <v>14</v>
      </c>
      <c r="N1368" t="str">
        <f t="shared" si="154"/>
        <v>F</v>
      </c>
      <c r="O1368" t="s">
        <v>2476</v>
      </c>
      <c r="P1368" t="s">
        <v>3381</v>
      </c>
      <c r="Q1368" t="s">
        <v>221</v>
      </c>
      <c r="R1368">
        <v>4</v>
      </c>
      <c r="S1368">
        <f t="shared" si="155"/>
        <v>2019</v>
      </c>
      <c r="T1368" t="s">
        <v>12</v>
      </c>
      <c r="U1368">
        <v>1</v>
      </c>
      <c r="V1368" t="s">
        <v>3357</v>
      </c>
      <c r="W1368">
        <f>VLOOKUP(Q1368,'PBT Tag Rates'!$B$5:$E$44,4,FALSE)</f>
        <v>0.95971980899999998</v>
      </c>
      <c r="X1368">
        <v>1</v>
      </c>
      <c r="Y1368" s="14">
        <f>IFERROR(LOOKUP(H1368,{30,43,48,53,58,63,68,73,78,83,88,93,97},{42,47,52,57,62,67,72,77,82,87,92,99,100}),999)</f>
        <v>77</v>
      </c>
      <c r="Z1368" s="17">
        <f t="shared" si="156"/>
        <v>1.4285714285714286</v>
      </c>
      <c r="AA1368" s="17">
        <f t="shared" si="157"/>
        <v>1.4285714285714286</v>
      </c>
      <c r="AB1368" s="17">
        <f t="shared" si="158"/>
        <v>2.518344052903343</v>
      </c>
      <c r="AC1368" s="17" t="s">
        <v>17654</v>
      </c>
    </row>
    <row r="1369" spans="1:29" x14ac:dyDescent="0.25">
      <c r="A1369" t="s">
        <v>3339</v>
      </c>
      <c r="B1369" s="166" t="s">
        <v>7391</v>
      </c>
      <c r="C1369" t="s">
        <v>7392</v>
      </c>
      <c r="D1369" s="1">
        <v>45166</v>
      </c>
      <c r="E1369">
        <f t="shared" si="153"/>
        <v>70</v>
      </c>
      <c r="F1369" t="s">
        <v>6</v>
      </c>
      <c r="G1369">
        <v>620</v>
      </c>
      <c r="H1369">
        <f t="shared" si="152"/>
        <v>62</v>
      </c>
      <c r="I1369" t="s">
        <v>7</v>
      </c>
      <c r="J1369" t="s">
        <v>8</v>
      </c>
      <c r="K1369" t="s">
        <v>8</v>
      </c>
      <c r="L1369" t="s">
        <v>8</v>
      </c>
      <c r="M1369" t="s">
        <v>6</v>
      </c>
      <c r="N1369" t="str">
        <f t="shared" si="154"/>
        <v>M</v>
      </c>
      <c r="O1369" t="s">
        <v>8</v>
      </c>
      <c r="P1369" t="s">
        <v>8</v>
      </c>
      <c r="Q1369" t="s">
        <v>11</v>
      </c>
      <c r="R1369" t="s">
        <v>8</v>
      </c>
      <c r="S1369" t="str">
        <f t="shared" si="155"/>
        <v>U</v>
      </c>
      <c r="T1369" t="s">
        <v>12</v>
      </c>
      <c r="U1369">
        <v>0.999999999999995</v>
      </c>
      <c r="V1369" t="s">
        <v>11</v>
      </c>
      <c r="W1369" t="e">
        <f>VLOOKUP(Q1369,'PBT Tag Rates'!$B$5:$E$44,4,FALSE)</f>
        <v>#N/A</v>
      </c>
      <c r="X1369">
        <v>1</v>
      </c>
      <c r="Y1369" s="14">
        <f>IFERROR(LOOKUP(H1369,{30,43,48,53,58,63,68,73,78,83,88,93,97},{42,47,52,57,62,67,72,77,82,87,92,99,100}),999)</f>
        <v>62</v>
      </c>
      <c r="Z1369" s="17">
        <f t="shared" si="156"/>
        <v>1.4285714285714286</v>
      </c>
      <c r="AA1369" s="17">
        <f t="shared" si="157"/>
        <v>1.4285714285714286</v>
      </c>
      <c r="AB1369" s="17">
        <f t="shared" si="158"/>
        <v>2.518344052903343</v>
      </c>
      <c r="AC1369" s="17" t="s">
        <v>17654</v>
      </c>
    </row>
    <row r="1370" spans="1:29" x14ac:dyDescent="0.25">
      <c r="A1370" t="s">
        <v>3339</v>
      </c>
      <c r="B1370" s="166" t="s">
        <v>7393</v>
      </c>
      <c r="C1370" t="s">
        <v>7394</v>
      </c>
      <c r="D1370" s="1">
        <v>45166</v>
      </c>
      <c r="E1370">
        <f t="shared" si="153"/>
        <v>70</v>
      </c>
      <c r="F1370" t="s">
        <v>6</v>
      </c>
      <c r="G1370">
        <v>790</v>
      </c>
      <c r="H1370">
        <f t="shared" si="152"/>
        <v>79</v>
      </c>
      <c r="I1370" t="s">
        <v>7</v>
      </c>
      <c r="J1370" t="s">
        <v>8</v>
      </c>
      <c r="K1370" t="s">
        <v>7395</v>
      </c>
      <c r="L1370" t="s">
        <v>8</v>
      </c>
      <c r="M1370" t="s">
        <v>6</v>
      </c>
      <c r="N1370" t="str">
        <f t="shared" si="154"/>
        <v>M</v>
      </c>
      <c r="O1370" t="s">
        <v>8</v>
      </c>
      <c r="P1370" t="s">
        <v>8</v>
      </c>
      <c r="Q1370" t="s">
        <v>11</v>
      </c>
      <c r="R1370" t="s">
        <v>8</v>
      </c>
      <c r="S1370" t="str">
        <f t="shared" si="155"/>
        <v>U</v>
      </c>
      <c r="T1370" t="s">
        <v>12</v>
      </c>
      <c r="U1370">
        <v>1</v>
      </c>
      <c r="V1370" t="s">
        <v>11</v>
      </c>
      <c r="W1370" t="e">
        <f>VLOOKUP(Q1370,'PBT Tag Rates'!$B$5:$E$44,4,FALSE)</f>
        <v>#N/A</v>
      </c>
      <c r="X1370">
        <v>1</v>
      </c>
      <c r="Y1370" s="14">
        <f>IFERROR(LOOKUP(H1370,{30,43,48,53,58,63,68,73,78,83,88,93,97},{42,47,52,57,62,67,72,77,82,87,92,99,100}),999)</f>
        <v>82</v>
      </c>
      <c r="Z1370" s="17">
        <f t="shared" si="156"/>
        <v>1.4285714285714286</v>
      </c>
      <c r="AA1370" s="17">
        <f t="shared" si="157"/>
        <v>1.4285714285714286</v>
      </c>
      <c r="AB1370" s="17">
        <f t="shared" si="158"/>
        <v>2.518344052903343</v>
      </c>
      <c r="AC1370" s="17" t="s">
        <v>17654</v>
      </c>
    </row>
    <row r="1371" spans="1:29" x14ac:dyDescent="0.25">
      <c r="A1371" t="s">
        <v>3339</v>
      </c>
      <c r="B1371" s="166" t="s">
        <v>7396</v>
      </c>
      <c r="C1371" t="s">
        <v>7397</v>
      </c>
      <c r="D1371" s="1">
        <v>45166</v>
      </c>
      <c r="E1371">
        <f t="shared" si="153"/>
        <v>70</v>
      </c>
      <c r="F1371" t="s">
        <v>6</v>
      </c>
      <c r="G1371">
        <v>780</v>
      </c>
      <c r="H1371">
        <f t="shared" si="152"/>
        <v>78</v>
      </c>
      <c r="I1371" t="s">
        <v>7</v>
      </c>
      <c r="J1371" t="s">
        <v>8</v>
      </c>
      <c r="K1371" t="s">
        <v>7398</v>
      </c>
      <c r="L1371" t="s">
        <v>8</v>
      </c>
      <c r="M1371" t="s">
        <v>6</v>
      </c>
      <c r="N1371" t="str">
        <f t="shared" si="154"/>
        <v>M</v>
      </c>
      <c r="O1371" t="s">
        <v>1406</v>
      </c>
      <c r="P1371" t="s">
        <v>7399</v>
      </c>
      <c r="Q1371" t="s">
        <v>281</v>
      </c>
      <c r="R1371">
        <v>4</v>
      </c>
      <c r="S1371">
        <f t="shared" si="155"/>
        <v>2019</v>
      </c>
      <c r="T1371" t="s">
        <v>12</v>
      </c>
      <c r="U1371">
        <v>1</v>
      </c>
      <c r="V1371" t="s">
        <v>3079</v>
      </c>
      <c r="W1371">
        <f>VLOOKUP(Q1371,'PBT Tag Rates'!$B$5:$E$44,4,FALSE)</f>
        <v>0.99705232300000002</v>
      </c>
      <c r="X1371">
        <v>1</v>
      </c>
      <c r="Y1371" s="14">
        <f>IFERROR(LOOKUP(H1371,{30,43,48,53,58,63,68,73,78,83,88,93,97},{42,47,52,57,62,67,72,77,82,87,92,99,100}),999)</f>
        <v>82</v>
      </c>
      <c r="Z1371" s="17">
        <f t="shared" si="156"/>
        <v>1.4285714285714286</v>
      </c>
      <c r="AA1371" s="17">
        <f t="shared" si="157"/>
        <v>1.4285714285714286</v>
      </c>
      <c r="AB1371" s="17">
        <f t="shared" si="158"/>
        <v>2.518344052903343</v>
      </c>
      <c r="AC1371" s="17" t="s">
        <v>17654</v>
      </c>
    </row>
    <row r="1372" spans="1:29" x14ac:dyDescent="0.25">
      <c r="A1372" t="s">
        <v>3339</v>
      </c>
      <c r="B1372" s="166" t="s">
        <v>7400</v>
      </c>
      <c r="C1372" t="s">
        <v>7401</v>
      </c>
      <c r="D1372" s="1">
        <v>45166</v>
      </c>
      <c r="E1372">
        <f t="shared" si="153"/>
        <v>70</v>
      </c>
      <c r="F1372" t="s">
        <v>6</v>
      </c>
      <c r="G1372">
        <v>710</v>
      </c>
      <c r="H1372">
        <f t="shared" si="152"/>
        <v>71</v>
      </c>
      <c r="I1372" t="s">
        <v>7</v>
      </c>
      <c r="J1372" t="s">
        <v>8</v>
      </c>
      <c r="K1372" t="s">
        <v>7402</v>
      </c>
      <c r="L1372" t="s">
        <v>8</v>
      </c>
      <c r="M1372" t="s">
        <v>6</v>
      </c>
      <c r="N1372" t="str">
        <f t="shared" si="154"/>
        <v>M</v>
      </c>
      <c r="O1372" t="s">
        <v>783</v>
      </c>
      <c r="P1372" t="s">
        <v>784</v>
      </c>
      <c r="Q1372" t="s">
        <v>281</v>
      </c>
      <c r="R1372">
        <v>4</v>
      </c>
      <c r="S1372">
        <f t="shared" si="155"/>
        <v>2019</v>
      </c>
      <c r="T1372" t="s">
        <v>12</v>
      </c>
      <c r="U1372">
        <v>1</v>
      </c>
      <c r="V1372" t="s">
        <v>3169</v>
      </c>
      <c r="W1372">
        <f>VLOOKUP(Q1372,'PBT Tag Rates'!$B$5:$E$44,4,FALSE)</f>
        <v>0.99705232300000002</v>
      </c>
      <c r="X1372">
        <v>1</v>
      </c>
      <c r="Y1372" s="14">
        <f>IFERROR(LOOKUP(H1372,{30,43,48,53,58,63,68,73,78,83,88,93,97},{42,47,52,57,62,67,72,77,82,87,92,99,100}),999)</f>
        <v>72</v>
      </c>
      <c r="Z1372" s="17">
        <f t="shared" si="156"/>
        <v>1.4285714285714286</v>
      </c>
      <c r="AA1372" s="17">
        <f t="shared" si="157"/>
        <v>1.4285714285714286</v>
      </c>
      <c r="AB1372" s="17">
        <f t="shared" si="158"/>
        <v>2.518344052903343</v>
      </c>
      <c r="AC1372" s="17" t="s">
        <v>17654</v>
      </c>
    </row>
    <row r="1373" spans="1:29" x14ac:dyDescent="0.25">
      <c r="A1373" t="s">
        <v>3339</v>
      </c>
      <c r="B1373" s="166" t="s">
        <v>7403</v>
      </c>
      <c r="C1373" t="s">
        <v>7404</v>
      </c>
      <c r="D1373" s="1">
        <v>45166</v>
      </c>
      <c r="E1373">
        <f t="shared" si="153"/>
        <v>70</v>
      </c>
      <c r="F1373" t="s">
        <v>6</v>
      </c>
      <c r="G1373">
        <v>820</v>
      </c>
      <c r="H1373">
        <f t="shared" si="152"/>
        <v>82</v>
      </c>
      <c r="I1373" t="s">
        <v>7</v>
      </c>
      <c r="J1373" t="s">
        <v>8</v>
      </c>
      <c r="K1373" t="s">
        <v>7405</v>
      </c>
      <c r="L1373" t="s">
        <v>8</v>
      </c>
      <c r="M1373" t="s">
        <v>6</v>
      </c>
      <c r="N1373" t="str">
        <f t="shared" si="154"/>
        <v>M</v>
      </c>
      <c r="O1373" t="s">
        <v>4562</v>
      </c>
      <c r="P1373" t="s">
        <v>5464</v>
      </c>
      <c r="Q1373" t="s">
        <v>221</v>
      </c>
      <c r="R1373">
        <v>4</v>
      </c>
      <c r="S1373">
        <f t="shared" si="155"/>
        <v>2019</v>
      </c>
      <c r="T1373" t="s">
        <v>12</v>
      </c>
      <c r="U1373">
        <v>1</v>
      </c>
      <c r="V1373" t="s">
        <v>3386</v>
      </c>
      <c r="W1373">
        <f>VLOOKUP(Q1373,'PBT Tag Rates'!$B$5:$E$44,4,FALSE)</f>
        <v>0.95971980899999998</v>
      </c>
      <c r="X1373">
        <v>1</v>
      </c>
      <c r="Y1373" s="14">
        <f>IFERROR(LOOKUP(H1373,{30,43,48,53,58,63,68,73,78,83,88,93,97},{42,47,52,57,62,67,72,77,82,87,92,99,100}),999)</f>
        <v>82</v>
      </c>
      <c r="Z1373" s="17">
        <f t="shared" si="156"/>
        <v>1.4285714285714286</v>
      </c>
      <c r="AA1373" s="17">
        <f t="shared" si="157"/>
        <v>1.4285714285714286</v>
      </c>
      <c r="AB1373" s="17">
        <f t="shared" si="158"/>
        <v>2.518344052903343</v>
      </c>
      <c r="AC1373" s="17" t="s">
        <v>17654</v>
      </c>
    </row>
    <row r="1374" spans="1:29" x14ac:dyDescent="0.25">
      <c r="A1374" t="s">
        <v>3339</v>
      </c>
      <c r="B1374" s="166" t="s">
        <v>7406</v>
      </c>
      <c r="C1374" t="s">
        <v>7407</v>
      </c>
      <c r="D1374" s="1">
        <v>45166</v>
      </c>
      <c r="E1374">
        <f t="shared" si="153"/>
        <v>70</v>
      </c>
      <c r="F1374" t="s">
        <v>6</v>
      </c>
      <c r="G1374">
        <v>880</v>
      </c>
      <c r="H1374">
        <f t="shared" si="152"/>
        <v>88</v>
      </c>
      <c r="I1374" t="s">
        <v>9</v>
      </c>
      <c r="J1374">
        <v>1</v>
      </c>
      <c r="K1374" t="s">
        <v>7408</v>
      </c>
      <c r="L1374" t="s">
        <v>8</v>
      </c>
      <c r="M1374" t="s">
        <v>6</v>
      </c>
      <c r="N1374" t="str">
        <f t="shared" si="154"/>
        <v>M</v>
      </c>
      <c r="O1374" t="s">
        <v>3571</v>
      </c>
      <c r="P1374" t="s">
        <v>7409</v>
      </c>
      <c r="Q1374" t="s">
        <v>221</v>
      </c>
      <c r="R1374">
        <v>4</v>
      </c>
      <c r="S1374">
        <f t="shared" si="155"/>
        <v>2019</v>
      </c>
      <c r="T1374" t="s">
        <v>12</v>
      </c>
      <c r="U1374">
        <v>1</v>
      </c>
      <c r="V1374" t="s">
        <v>3363</v>
      </c>
      <c r="W1374">
        <f>VLOOKUP(Q1374,'PBT Tag Rates'!$B$5:$E$44,4,FALSE)</f>
        <v>0.95971980899999998</v>
      </c>
      <c r="X1374">
        <v>1</v>
      </c>
      <c r="Y1374" s="14">
        <f>IFERROR(LOOKUP(H1374,{30,43,48,53,58,63,68,73,78,83,88,93,97},{42,47,52,57,62,67,72,77,82,87,92,99,100}),999)</f>
        <v>92</v>
      </c>
      <c r="Z1374" s="17">
        <f t="shared" si="156"/>
        <v>1.4285714285714286</v>
      </c>
      <c r="AA1374" s="17">
        <f t="shared" si="157"/>
        <v>1.4285714285714286</v>
      </c>
      <c r="AB1374" s="17">
        <f t="shared" si="158"/>
        <v>2.518344052903343</v>
      </c>
      <c r="AC1374" s="17" t="s">
        <v>17654</v>
      </c>
    </row>
    <row r="1375" spans="1:29" x14ac:dyDescent="0.25">
      <c r="A1375" t="s">
        <v>3339</v>
      </c>
      <c r="B1375" s="166" t="s">
        <v>7410</v>
      </c>
      <c r="C1375" t="s">
        <v>7411</v>
      </c>
      <c r="D1375" s="1">
        <v>45166</v>
      </c>
      <c r="E1375">
        <f t="shared" si="153"/>
        <v>70</v>
      </c>
      <c r="F1375" t="s">
        <v>14</v>
      </c>
      <c r="G1375">
        <v>740</v>
      </c>
      <c r="H1375">
        <f t="shared" si="152"/>
        <v>74</v>
      </c>
      <c r="I1375" t="s">
        <v>7</v>
      </c>
      <c r="J1375" t="s">
        <v>8</v>
      </c>
      <c r="K1375" t="s">
        <v>7412</v>
      </c>
      <c r="L1375" t="s">
        <v>8</v>
      </c>
      <c r="M1375" t="s">
        <v>14</v>
      </c>
      <c r="N1375" t="str">
        <f t="shared" si="154"/>
        <v>F</v>
      </c>
      <c r="O1375" t="s">
        <v>571</v>
      </c>
      <c r="P1375" t="s">
        <v>949</v>
      </c>
      <c r="Q1375" t="s">
        <v>221</v>
      </c>
      <c r="R1375">
        <v>4</v>
      </c>
      <c r="S1375">
        <f t="shared" si="155"/>
        <v>2019</v>
      </c>
      <c r="T1375" t="s">
        <v>12</v>
      </c>
      <c r="U1375">
        <v>1</v>
      </c>
      <c r="V1375" t="s">
        <v>3396</v>
      </c>
      <c r="W1375">
        <f>VLOOKUP(Q1375,'PBT Tag Rates'!$B$5:$E$44,4,FALSE)</f>
        <v>0.95971980899999998</v>
      </c>
      <c r="X1375">
        <v>1</v>
      </c>
      <c r="Y1375" s="14">
        <f>IFERROR(LOOKUP(H1375,{30,43,48,53,58,63,68,73,78,83,88,93,97},{42,47,52,57,62,67,72,77,82,87,92,99,100}),999)</f>
        <v>77</v>
      </c>
      <c r="Z1375" s="17">
        <f t="shared" si="156"/>
        <v>1.4285714285714286</v>
      </c>
      <c r="AA1375" s="17">
        <f t="shared" si="157"/>
        <v>1.4285714285714286</v>
      </c>
      <c r="AB1375" s="17">
        <f t="shared" si="158"/>
        <v>2.518344052903343</v>
      </c>
      <c r="AC1375" s="17" t="s">
        <v>17655</v>
      </c>
    </row>
    <row r="1376" spans="1:29" x14ac:dyDescent="0.25">
      <c r="A1376" t="s">
        <v>3339</v>
      </c>
      <c r="B1376" s="166" t="s">
        <v>7413</v>
      </c>
      <c r="C1376" t="s">
        <v>965</v>
      </c>
      <c r="D1376" s="1">
        <v>45166</v>
      </c>
      <c r="E1376">
        <f t="shared" si="153"/>
        <v>70</v>
      </c>
      <c r="F1376" t="s">
        <v>14</v>
      </c>
      <c r="G1376">
        <v>780</v>
      </c>
      <c r="H1376">
        <f t="shared" si="152"/>
        <v>78</v>
      </c>
      <c r="I1376" t="s">
        <v>7</v>
      </c>
      <c r="J1376" t="s">
        <v>8</v>
      </c>
      <c r="K1376" t="s">
        <v>7414</v>
      </c>
      <c r="L1376" t="s">
        <v>8</v>
      </c>
      <c r="M1376" t="s">
        <v>14</v>
      </c>
      <c r="N1376" t="str">
        <f t="shared" si="154"/>
        <v>F</v>
      </c>
      <c r="O1376" t="s">
        <v>1793</v>
      </c>
      <c r="P1376" t="s">
        <v>1794</v>
      </c>
      <c r="Q1376" t="s">
        <v>221</v>
      </c>
      <c r="R1376">
        <v>4</v>
      </c>
      <c r="S1376">
        <f t="shared" si="155"/>
        <v>2019</v>
      </c>
      <c r="T1376" t="s">
        <v>12</v>
      </c>
      <c r="U1376">
        <v>1</v>
      </c>
      <c r="V1376" t="s">
        <v>3357</v>
      </c>
      <c r="W1376">
        <f>VLOOKUP(Q1376,'PBT Tag Rates'!$B$5:$E$44,4,FALSE)</f>
        <v>0.95971980899999998</v>
      </c>
      <c r="X1376">
        <v>1</v>
      </c>
      <c r="Y1376" s="14">
        <f>IFERROR(LOOKUP(H1376,{30,43,48,53,58,63,68,73,78,83,88,93,97},{42,47,52,57,62,67,72,77,82,87,92,99,100}),999)</f>
        <v>82</v>
      </c>
      <c r="Z1376" s="17">
        <f t="shared" si="156"/>
        <v>1.4285714285714286</v>
      </c>
      <c r="AA1376" s="17">
        <f t="shared" si="157"/>
        <v>1.4285714285714286</v>
      </c>
      <c r="AB1376" s="17">
        <f t="shared" si="158"/>
        <v>2.518344052903343</v>
      </c>
      <c r="AC1376" s="17" t="s">
        <v>17654</v>
      </c>
    </row>
    <row r="1377" spans="1:29" x14ac:dyDescent="0.25">
      <c r="A1377" t="s">
        <v>3339</v>
      </c>
      <c r="B1377" s="166" t="s">
        <v>7415</v>
      </c>
      <c r="C1377" t="s">
        <v>7416</v>
      </c>
      <c r="D1377" s="1">
        <v>45166</v>
      </c>
      <c r="E1377">
        <f t="shared" si="153"/>
        <v>70</v>
      </c>
      <c r="F1377" t="s">
        <v>6</v>
      </c>
      <c r="G1377">
        <v>860</v>
      </c>
      <c r="H1377">
        <f t="shared" si="152"/>
        <v>86</v>
      </c>
      <c r="I1377" t="s">
        <v>7</v>
      </c>
      <c r="J1377" t="s">
        <v>8</v>
      </c>
      <c r="K1377" t="s">
        <v>7417</v>
      </c>
      <c r="L1377" t="s">
        <v>8</v>
      </c>
      <c r="M1377" t="s">
        <v>6</v>
      </c>
      <c r="N1377" t="str">
        <f t="shared" si="154"/>
        <v>M</v>
      </c>
      <c r="O1377" t="s">
        <v>2278</v>
      </c>
      <c r="P1377" t="s">
        <v>3657</v>
      </c>
      <c r="Q1377" t="s">
        <v>221</v>
      </c>
      <c r="R1377">
        <v>4</v>
      </c>
      <c r="S1377">
        <f t="shared" si="155"/>
        <v>2019</v>
      </c>
      <c r="T1377" t="s">
        <v>12</v>
      </c>
      <c r="U1377">
        <v>1</v>
      </c>
      <c r="V1377" t="s">
        <v>3363</v>
      </c>
      <c r="W1377">
        <f>VLOOKUP(Q1377,'PBT Tag Rates'!$B$5:$E$44,4,FALSE)</f>
        <v>0.95971980899999998</v>
      </c>
      <c r="X1377">
        <v>1</v>
      </c>
      <c r="Y1377" s="14">
        <f>IFERROR(LOOKUP(H1377,{30,43,48,53,58,63,68,73,78,83,88,93,97},{42,47,52,57,62,67,72,77,82,87,92,99,100}),999)</f>
        <v>87</v>
      </c>
      <c r="Z1377" s="17">
        <f t="shared" si="156"/>
        <v>1.4285714285714286</v>
      </c>
      <c r="AA1377" s="17">
        <f t="shared" si="157"/>
        <v>1.4285714285714286</v>
      </c>
      <c r="AB1377" s="17">
        <f t="shared" si="158"/>
        <v>2.518344052903343</v>
      </c>
      <c r="AC1377" s="17" t="s">
        <v>17654</v>
      </c>
    </row>
    <row r="1378" spans="1:29" x14ac:dyDescent="0.25">
      <c r="A1378" t="s">
        <v>3339</v>
      </c>
      <c r="B1378" s="166" t="s">
        <v>7418</v>
      </c>
      <c r="C1378" t="s">
        <v>7419</v>
      </c>
      <c r="D1378" s="1">
        <v>45166</v>
      </c>
      <c r="E1378">
        <f t="shared" si="153"/>
        <v>70</v>
      </c>
      <c r="F1378" t="s">
        <v>14</v>
      </c>
      <c r="G1378">
        <v>840</v>
      </c>
      <c r="H1378">
        <f t="shared" si="152"/>
        <v>84</v>
      </c>
      <c r="I1378" t="s">
        <v>9</v>
      </c>
      <c r="J1378">
        <v>1</v>
      </c>
      <c r="K1378" t="s">
        <v>7420</v>
      </c>
      <c r="L1378" t="s">
        <v>8</v>
      </c>
      <c r="M1378" t="s">
        <v>14</v>
      </c>
      <c r="N1378" t="str">
        <f t="shared" si="154"/>
        <v>F</v>
      </c>
      <c r="O1378" t="s">
        <v>251</v>
      </c>
      <c r="P1378" t="s">
        <v>758</v>
      </c>
      <c r="Q1378" t="s">
        <v>15</v>
      </c>
      <c r="R1378">
        <v>5</v>
      </c>
      <c r="S1378">
        <f t="shared" si="155"/>
        <v>2018</v>
      </c>
      <c r="T1378" t="s">
        <v>12</v>
      </c>
      <c r="U1378">
        <v>1</v>
      </c>
      <c r="V1378" t="s">
        <v>3396</v>
      </c>
      <c r="W1378">
        <f>VLOOKUP(Q1378,'PBT Tag Rates'!$B$5:$E$44,4,FALSE)</f>
        <v>0.80551598400000002</v>
      </c>
      <c r="X1378">
        <v>1</v>
      </c>
      <c r="Y1378" s="14">
        <f>IFERROR(LOOKUP(H1378,{30,43,48,53,58,63,68,73,78,83,88,93,97},{42,47,52,57,62,67,72,77,82,87,92,99,100}),999)</f>
        <v>87</v>
      </c>
      <c r="Z1378" s="17">
        <f t="shared" si="156"/>
        <v>1.4285714285714286</v>
      </c>
      <c r="AA1378" s="17">
        <f t="shared" si="157"/>
        <v>1.4285714285714286</v>
      </c>
      <c r="AB1378" s="17">
        <f t="shared" si="158"/>
        <v>2.518344052903343</v>
      </c>
      <c r="AC1378" s="17" t="s">
        <v>17655</v>
      </c>
    </row>
    <row r="1379" spans="1:29" x14ac:dyDescent="0.25">
      <c r="A1379" t="s">
        <v>3339</v>
      </c>
      <c r="B1379" s="166" t="s">
        <v>7421</v>
      </c>
      <c r="C1379" t="s">
        <v>7422</v>
      </c>
      <c r="D1379" s="1">
        <v>45166</v>
      </c>
      <c r="E1379">
        <f t="shared" si="153"/>
        <v>70</v>
      </c>
      <c r="F1379" t="s">
        <v>6</v>
      </c>
      <c r="G1379">
        <v>790</v>
      </c>
      <c r="H1379">
        <f t="shared" si="152"/>
        <v>79</v>
      </c>
      <c r="I1379" t="s">
        <v>7</v>
      </c>
      <c r="J1379" t="s">
        <v>8</v>
      </c>
      <c r="K1379" t="s">
        <v>7423</v>
      </c>
      <c r="L1379" t="s">
        <v>8</v>
      </c>
      <c r="M1379" t="s">
        <v>6</v>
      </c>
      <c r="N1379" t="str">
        <f t="shared" si="154"/>
        <v>M</v>
      </c>
      <c r="O1379" t="s">
        <v>2564</v>
      </c>
      <c r="P1379" t="s">
        <v>2742</v>
      </c>
      <c r="Q1379" t="s">
        <v>221</v>
      </c>
      <c r="R1379">
        <v>4</v>
      </c>
      <c r="S1379">
        <f t="shared" si="155"/>
        <v>2019</v>
      </c>
      <c r="T1379" t="s">
        <v>12</v>
      </c>
      <c r="U1379">
        <v>1</v>
      </c>
      <c r="V1379" t="s">
        <v>3346</v>
      </c>
      <c r="W1379">
        <f>VLOOKUP(Q1379,'PBT Tag Rates'!$B$5:$E$44,4,FALSE)</f>
        <v>0.95971980899999998</v>
      </c>
      <c r="X1379">
        <v>1</v>
      </c>
      <c r="Y1379" s="14">
        <f>IFERROR(LOOKUP(H1379,{30,43,48,53,58,63,68,73,78,83,88,93,97},{42,47,52,57,62,67,72,77,82,87,92,99,100}),999)</f>
        <v>82</v>
      </c>
      <c r="Z1379" s="17">
        <f t="shared" si="156"/>
        <v>1.4285714285714286</v>
      </c>
      <c r="AA1379" s="17">
        <f t="shared" si="157"/>
        <v>1.4285714285714286</v>
      </c>
      <c r="AB1379" s="17">
        <f t="shared" si="158"/>
        <v>2.518344052903343</v>
      </c>
      <c r="AC1379" s="17" t="s">
        <v>17654</v>
      </c>
    </row>
    <row r="1380" spans="1:29" x14ac:dyDescent="0.25">
      <c r="A1380" t="s">
        <v>3339</v>
      </c>
      <c r="B1380" s="166" t="s">
        <v>7424</v>
      </c>
      <c r="C1380" t="s">
        <v>7425</v>
      </c>
      <c r="D1380" s="1">
        <v>45166</v>
      </c>
      <c r="E1380">
        <f t="shared" si="153"/>
        <v>70</v>
      </c>
      <c r="F1380" t="s">
        <v>14</v>
      </c>
      <c r="G1380">
        <v>800</v>
      </c>
      <c r="H1380">
        <f t="shared" si="152"/>
        <v>80</v>
      </c>
      <c r="I1380" t="s">
        <v>7</v>
      </c>
      <c r="J1380" t="s">
        <v>8</v>
      </c>
      <c r="K1380" t="s">
        <v>7426</v>
      </c>
      <c r="L1380" t="s">
        <v>8</v>
      </c>
      <c r="M1380" t="s">
        <v>14</v>
      </c>
      <c r="N1380" t="str">
        <f t="shared" si="154"/>
        <v>F</v>
      </c>
      <c r="O1380" t="s">
        <v>8</v>
      </c>
      <c r="P1380" t="s">
        <v>8</v>
      </c>
      <c r="Q1380" t="s">
        <v>11</v>
      </c>
      <c r="R1380" t="s">
        <v>8</v>
      </c>
      <c r="S1380" t="str">
        <f t="shared" si="155"/>
        <v>U</v>
      </c>
      <c r="T1380" t="s">
        <v>12</v>
      </c>
      <c r="U1380">
        <v>1</v>
      </c>
      <c r="V1380" t="s">
        <v>11</v>
      </c>
      <c r="W1380" t="e">
        <f>VLOOKUP(Q1380,'PBT Tag Rates'!$B$5:$E$44,4,FALSE)</f>
        <v>#N/A</v>
      </c>
      <c r="X1380">
        <v>1</v>
      </c>
      <c r="Y1380" s="14">
        <f>IFERROR(LOOKUP(H1380,{30,43,48,53,58,63,68,73,78,83,88,93,97},{42,47,52,57,62,67,72,77,82,87,92,99,100}),999)</f>
        <v>82</v>
      </c>
      <c r="Z1380" s="17">
        <f t="shared" si="156"/>
        <v>1.4285714285714286</v>
      </c>
      <c r="AA1380" s="17">
        <f t="shared" si="157"/>
        <v>1.4285714285714286</v>
      </c>
      <c r="AB1380" s="17">
        <f t="shared" si="158"/>
        <v>2.518344052903343</v>
      </c>
      <c r="AC1380" s="17" t="s">
        <v>17654</v>
      </c>
    </row>
    <row r="1381" spans="1:29" x14ac:dyDescent="0.25">
      <c r="A1381" t="s">
        <v>3339</v>
      </c>
      <c r="B1381" s="166" t="s">
        <v>7427</v>
      </c>
      <c r="C1381" t="s">
        <v>7428</v>
      </c>
      <c r="D1381" s="1">
        <v>45166</v>
      </c>
      <c r="E1381">
        <f t="shared" si="153"/>
        <v>70</v>
      </c>
      <c r="F1381" t="s">
        <v>14</v>
      </c>
      <c r="G1381">
        <v>750</v>
      </c>
      <c r="H1381">
        <f t="shared" si="152"/>
        <v>75</v>
      </c>
      <c r="I1381" t="s">
        <v>7</v>
      </c>
      <c r="J1381" t="s">
        <v>8</v>
      </c>
      <c r="K1381" t="s">
        <v>7429</v>
      </c>
      <c r="L1381" t="s">
        <v>8</v>
      </c>
      <c r="M1381" t="s">
        <v>14</v>
      </c>
      <c r="N1381" t="str">
        <f t="shared" si="154"/>
        <v>F</v>
      </c>
      <c r="O1381" t="s">
        <v>7430</v>
      </c>
      <c r="P1381" t="s">
        <v>7431</v>
      </c>
      <c r="Q1381" t="s">
        <v>221</v>
      </c>
      <c r="R1381">
        <v>4</v>
      </c>
      <c r="S1381">
        <f t="shared" si="155"/>
        <v>2019</v>
      </c>
      <c r="T1381" t="s">
        <v>12</v>
      </c>
      <c r="U1381">
        <v>1</v>
      </c>
      <c r="V1381" t="s">
        <v>3346</v>
      </c>
      <c r="W1381">
        <f>VLOOKUP(Q1381,'PBT Tag Rates'!$B$5:$E$44,4,FALSE)</f>
        <v>0.95971980899999998</v>
      </c>
      <c r="X1381">
        <v>1</v>
      </c>
      <c r="Y1381" s="14">
        <f>IFERROR(LOOKUP(H1381,{30,43,48,53,58,63,68,73,78,83,88,93,97},{42,47,52,57,62,67,72,77,82,87,92,99,100}),999)</f>
        <v>77</v>
      </c>
      <c r="Z1381" s="17">
        <f t="shared" si="156"/>
        <v>1.4285714285714286</v>
      </c>
      <c r="AA1381" s="17">
        <f t="shared" si="157"/>
        <v>1.4285714285714286</v>
      </c>
      <c r="AB1381" s="17">
        <f t="shared" si="158"/>
        <v>2.518344052903343</v>
      </c>
      <c r="AC1381" s="17" t="s">
        <v>17654</v>
      </c>
    </row>
    <row r="1382" spans="1:29" x14ac:dyDescent="0.25">
      <c r="A1382" t="s">
        <v>3339</v>
      </c>
      <c r="B1382" s="166" t="s">
        <v>7432</v>
      </c>
      <c r="C1382" t="s">
        <v>7433</v>
      </c>
      <c r="D1382" s="1">
        <v>45166</v>
      </c>
      <c r="E1382">
        <f t="shared" si="153"/>
        <v>70</v>
      </c>
      <c r="F1382" t="s">
        <v>14</v>
      </c>
      <c r="G1382">
        <v>760</v>
      </c>
      <c r="H1382">
        <f t="shared" si="152"/>
        <v>76</v>
      </c>
      <c r="I1382" t="s">
        <v>7</v>
      </c>
      <c r="J1382" t="s">
        <v>8</v>
      </c>
      <c r="K1382" t="s">
        <v>7434</v>
      </c>
      <c r="L1382" t="s">
        <v>8</v>
      </c>
      <c r="M1382" t="s">
        <v>14</v>
      </c>
      <c r="N1382" t="str">
        <f t="shared" si="154"/>
        <v>F</v>
      </c>
      <c r="O1382" t="s">
        <v>2316</v>
      </c>
      <c r="P1382" t="s">
        <v>2317</v>
      </c>
      <c r="Q1382" t="s">
        <v>281</v>
      </c>
      <c r="R1382">
        <v>4</v>
      </c>
      <c r="S1382">
        <f t="shared" si="155"/>
        <v>2019</v>
      </c>
      <c r="T1382" t="s">
        <v>12</v>
      </c>
      <c r="U1382">
        <v>1</v>
      </c>
      <c r="V1382" t="s">
        <v>3169</v>
      </c>
      <c r="W1382">
        <f>VLOOKUP(Q1382,'PBT Tag Rates'!$B$5:$E$44,4,FALSE)</f>
        <v>0.99705232300000002</v>
      </c>
      <c r="X1382">
        <v>1</v>
      </c>
      <c r="Y1382" s="14">
        <f>IFERROR(LOOKUP(H1382,{30,43,48,53,58,63,68,73,78,83,88,93,97},{42,47,52,57,62,67,72,77,82,87,92,99,100}),999)</f>
        <v>77</v>
      </c>
      <c r="Z1382" s="17">
        <f t="shared" si="156"/>
        <v>1.4285714285714286</v>
      </c>
      <c r="AA1382" s="17">
        <f t="shared" si="157"/>
        <v>1.4285714285714286</v>
      </c>
      <c r="AB1382" s="17">
        <f t="shared" si="158"/>
        <v>2.518344052903343</v>
      </c>
      <c r="AC1382" s="17" t="s">
        <v>17654</v>
      </c>
    </row>
    <row r="1383" spans="1:29" x14ac:dyDescent="0.25">
      <c r="A1383" t="s">
        <v>3339</v>
      </c>
      <c r="B1383" s="166" t="s">
        <v>7435</v>
      </c>
      <c r="C1383" t="s">
        <v>966</v>
      </c>
      <c r="D1383" s="1">
        <v>45166</v>
      </c>
      <c r="E1383">
        <f t="shared" si="153"/>
        <v>70</v>
      </c>
      <c r="F1383" t="s">
        <v>6</v>
      </c>
      <c r="G1383">
        <v>500</v>
      </c>
      <c r="H1383">
        <f t="shared" si="152"/>
        <v>50</v>
      </c>
      <c r="I1383" t="s">
        <v>9</v>
      </c>
      <c r="J1383">
        <v>1</v>
      </c>
      <c r="K1383" t="s">
        <v>8</v>
      </c>
      <c r="L1383" t="s">
        <v>8</v>
      </c>
      <c r="M1383" t="s">
        <v>6</v>
      </c>
      <c r="N1383" t="str">
        <f t="shared" si="154"/>
        <v>M</v>
      </c>
      <c r="O1383" t="s">
        <v>7436</v>
      </c>
      <c r="P1383" t="s">
        <v>7437</v>
      </c>
      <c r="Q1383" t="s">
        <v>3820</v>
      </c>
      <c r="R1383">
        <v>2</v>
      </c>
      <c r="S1383">
        <f t="shared" si="155"/>
        <v>2021</v>
      </c>
      <c r="T1383" t="s">
        <v>12</v>
      </c>
      <c r="U1383">
        <v>1</v>
      </c>
      <c r="V1383" t="s">
        <v>3386</v>
      </c>
      <c r="W1383">
        <f>VLOOKUP(Q1383,'PBT Tag Rates'!$B$5:$E$44,4,FALSE)</f>
        <v>0.98140000000000005</v>
      </c>
      <c r="X1383">
        <v>1</v>
      </c>
      <c r="Y1383" s="14">
        <f>IFERROR(LOOKUP(H1383,{30,43,48,53,58,63,68,73,78,83,88,93,97},{42,47,52,57,62,67,72,77,82,87,92,99,100}),999)</f>
        <v>52</v>
      </c>
      <c r="Z1383" s="17">
        <f t="shared" si="156"/>
        <v>1.4285714285714286</v>
      </c>
      <c r="AA1383" s="17">
        <f t="shared" si="157"/>
        <v>1.4285714285714286</v>
      </c>
      <c r="AB1383" s="17">
        <f t="shared" si="158"/>
        <v>2.518344052903343</v>
      </c>
      <c r="AC1383" s="17" t="s">
        <v>17654</v>
      </c>
    </row>
    <row r="1384" spans="1:29" x14ac:dyDescent="0.25">
      <c r="A1384" t="s">
        <v>3339</v>
      </c>
      <c r="B1384" s="166" t="s">
        <v>7438</v>
      </c>
      <c r="C1384" t="s">
        <v>7439</v>
      </c>
      <c r="D1384" s="1">
        <v>45166</v>
      </c>
      <c r="E1384">
        <f t="shared" si="153"/>
        <v>70</v>
      </c>
      <c r="F1384" t="s">
        <v>6</v>
      </c>
      <c r="G1384">
        <v>750</v>
      </c>
      <c r="H1384">
        <f t="shared" si="152"/>
        <v>75</v>
      </c>
      <c r="I1384" t="s">
        <v>7</v>
      </c>
      <c r="J1384" t="s">
        <v>8</v>
      </c>
      <c r="K1384" t="s">
        <v>7440</v>
      </c>
      <c r="L1384" t="s">
        <v>8</v>
      </c>
      <c r="M1384" t="s">
        <v>6</v>
      </c>
      <c r="N1384" t="str">
        <f t="shared" si="154"/>
        <v>M</v>
      </c>
      <c r="O1384" t="s">
        <v>8</v>
      </c>
      <c r="P1384" t="s">
        <v>8</v>
      </c>
      <c r="Q1384" t="s">
        <v>11</v>
      </c>
      <c r="R1384" t="s">
        <v>8</v>
      </c>
      <c r="S1384" t="str">
        <f t="shared" si="155"/>
        <v>U</v>
      </c>
      <c r="T1384" t="s">
        <v>12</v>
      </c>
      <c r="U1384">
        <v>1</v>
      </c>
      <c r="V1384" t="s">
        <v>11</v>
      </c>
      <c r="W1384" t="e">
        <f>VLOOKUP(Q1384,'PBT Tag Rates'!$B$5:$E$44,4,FALSE)</f>
        <v>#N/A</v>
      </c>
      <c r="X1384">
        <v>1</v>
      </c>
      <c r="Y1384" s="14">
        <f>IFERROR(LOOKUP(H1384,{30,43,48,53,58,63,68,73,78,83,88,93,97},{42,47,52,57,62,67,72,77,82,87,92,99,100}),999)</f>
        <v>77</v>
      </c>
      <c r="Z1384" s="17">
        <f t="shared" si="156"/>
        <v>1.4285714285714286</v>
      </c>
      <c r="AA1384" s="17">
        <f t="shared" si="157"/>
        <v>1.4285714285714286</v>
      </c>
      <c r="AB1384" s="17">
        <f t="shared" si="158"/>
        <v>2.518344052903343</v>
      </c>
      <c r="AC1384" s="17" t="s">
        <v>17654</v>
      </c>
    </row>
    <row r="1385" spans="1:29" x14ac:dyDescent="0.25">
      <c r="A1385" t="s">
        <v>3339</v>
      </c>
      <c r="B1385" s="166" t="s">
        <v>7441</v>
      </c>
      <c r="C1385" t="s">
        <v>7442</v>
      </c>
      <c r="D1385" s="1">
        <v>45166</v>
      </c>
      <c r="E1385">
        <f t="shared" si="153"/>
        <v>70</v>
      </c>
      <c r="F1385" t="s">
        <v>6</v>
      </c>
      <c r="G1385">
        <v>910</v>
      </c>
      <c r="H1385">
        <f t="shared" si="152"/>
        <v>91</v>
      </c>
      <c r="I1385" t="s">
        <v>7</v>
      </c>
      <c r="J1385" t="s">
        <v>8</v>
      </c>
      <c r="K1385" t="s">
        <v>7443</v>
      </c>
      <c r="L1385" t="s">
        <v>8</v>
      </c>
      <c r="M1385" t="s">
        <v>6</v>
      </c>
      <c r="N1385" t="str">
        <f t="shared" si="154"/>
        <v>M</v>
      </c>
      <c r="O1385" t="s">
        <v>2743</v>
      </c>
      <c r="P1385" t="s">
        <v>2744</v>
      </c>
      <c r="Q1385" t="s">
        <v>281</v>
      </c>
      <c r="R1385">
        <v>4</v>
      </c>
      <c r="S1385">
        <f t="shared" si="155"/>
        <v>2019</v>
      </c>
      <c r="T1385" t="s">
        <v>12</v>
      </c>
      <c r="U1385">
        <v>0.999999999999997</v>
      </c>
      <c r="V1385" t="s">
        <v>3079</v>
      </c>
      <c r="W1385">
        <f>VLOOKUP(Q1385,'PBT Tag Rates'!$B$5:$E$44,4,FALSE)</f>
        <v>0.99705232300000002</v>
      </c>
      <c r="X1385">
        <v>1</v>
      </c>
      <c r="Y1385" s="14">
        <f>IFERROR(LOOKUP(H1385,{30,43,48,53,58,63,68,73,78,83,88,93,97},{42,47,52,57,62,67,72,77,82,87,92,99,100}),999)</f>
        <v>92</v>
      </c>
      <c r="Z1385" s="17">
        <f t="shared" si="156"/>
        <v>1.4285714285714286</v>
      </c>
      <c r="AA1385" s="17">
        <f t="shared" si="157"/>
        <v>1.4285714285714286</v>
      </c>
      <c r="AB1385" s="17">
        <f t="shared" si="158"/>
        <v>2.518344052903343</v>
      </c>
      <c r="AC1385" s="17" t="s">
        <v>17654</v>
      </c>
    </row>
    <row r="1386" spans="1:29" x14ac:dyDescent="0.25">
      <c r="A1386" t="s">
        <v>3339</v>
      </c>
      <c r="B1386" s="166" t="s">
        <v>7444</v>
      </c>
      <c r="C1386" t="s">
        <v>7445</v>
      </c>
      <c r="D1386" s="1">
        <v>45166</v>
      </c>
      <c r="E1386">
        <f t="shared" si="153"/>
        <v>70</v>
      </c>
      <c r="F1386" t="s">
        <v>14</v>
      </c>
      <c r="G1386">
        <v>810</v>
      </c>
      <c r="H1386">
        <f t="shared" si="152"/>
        <v>81</v>
      </c>
      <c r="I1386" t="s">
        <v>9</v>
      </c>
      <c r="J1386">
        <v>1</v>
      </c>
      <c r="K1386" t="s">
        <v>7446</v>
      </c>
      <c r="L1386" t="s">
        <v>8</v>
      </c>
      <c r="M1386" t="s">
        <v>14</v>
      </c>
      <c r="N1386" t="str">
        <f t="shared" si="154"/>
        <v>F</v>
      </c>
      <c r="O1386" t="s">
        <v>1754</v>
      </c>
      <c r="P1386" t="s">
        <v>1755</v>
      </c>
      <c r="Q1386" t="s">
        <v>15</v>
      </c>
      <c r="R1386">
        <v>5</v>
      </c>
      <c r="S1386">
        <f t="shared" si="155"/>
        <v>2018</v>
      </c>
      <c r="T1386" t="s">
        <v>12</v>
      </c>
      <c r="U1386">
        <v>0.999999999999999</v>
      </c>
      <c r="V1386" t="s">
        <v>3951</v>
      </c>
      <c r="W1386">
        <f>VLOOKUP(Q1386,'PBT Tag Rates'!$B$5:$E$44,4,FALSE)</f>
        <v>0.80551598400000002</v>
      </c>
      <c r="X1386">
        <v>1</v>
      </c>
      <c r="Y1386" s="14">
        <f>IFERROR(LOOKUP(H1386,{30,43,48,53,58,63,68,73,78,83,88,93,97},{42,47,52,57,62,67,72,77,82,87,92,99,100}),999)</f>
        <v>82</v>
      </c>
      <c r="Z1386" s="17">
        <f t="shared" si="156"/>
        <v>1.4285714285714286</v>
      </c>
      <c r="AA1386" s="17">
        <f t="shared" si="157"/>
        <v>1.4285714285714286</v>
      </c>
      <c r="AB1386" s="17">
        <f t="shared" si="158"/>
        <v>2.518344052903343</v>
      </c>
      <c r="AC1386" s="17" t="s">
        <v>17655</v>
      </c>
    </row>
    <row r="1387" spans="1:29" x14ac:dyDescent="0.25">
      <c r="A1387" t="s">
        <v>3339</v>
      </c>
      <c r="B1387" s="166" t="s">
        <v>7447</v>
      </c>
      <c r="C1387" t="s">
        <v>7448</v>
      </c>
      <c r="D1387" s="1">
        <v>45166</v>
      </c>
      <c r="E1387">
        <f t="shared" si="153"/>
        <v>70</v>
      </c>
      <c r="F1387" t="s">
        <v>6</v>
      </c>
      <c r="G1387">
        <v>850</v>
      </c>
      <c r="H1387">
        <f t="shared" si="152"/>
        <v>85</v>
      </c>
      <c r="I1387" t="s">
        <v>9</v>
      </c>
      <c r="J1387">
        <v>1</v>
      </c>
      <c r="K1387" t="s">
        <v>7449</v>
      </c>
      <c r="L1387" t="s">
        <v>8</v>
      </c>
      <c r="M1387" t="s">
        <v>6</v>
      </c>
      <c r="N1387" t="str">
        <f t="shared" si="154"/>
        <v>M</v>
      </c>
      <c r="O1387" t="s">
        <v>529</v>
      </c>
      <c r="P1387" t="s">
        <v>1985</v>
      </c>
      <c r="Q1387" t="s">
        <v>221</v>
      </c>
      <c r="R1387">
        <v>4</v>
      </c>
      <c r="S1387">
        <f t="shared" si="155"/>
        <v>2019</v>
      </c>
      <c r="T1387" t="s">
        <v>12</v>
      </c>
      <c r="U1387">
        <v>1</v>
      </c>
      <c r="V1387" t="s">
        <v>3396</v>
      </c>
      <c r="W1387">
        <f>VLOOKUP(Q1387,'PBT Tag Rates'!$B$5:$E$44,4,FALSE)</f>
        <v>0.95971980899999998</v>
      </c>
      <c r="X1387">
        <v>1</v>
      </c>
      <c r="Y1387" s="14">
        <f>IFERROR(LOOKUP(H1387,{30,43,48,53,58,63,68,73,78,83,88,93,97},{42,47,52,57,62,67,72,77,82,87,92,99,100}),999)</f>
        <v>87</v>
      </c>
      <c r="Z1387" s="17">
        <f t="shared" si="156"/>
        <v>1.4285714285714286</v>
      </c>
      <c r="AA1387" s="17">
        <f t="shared" si="157"/>
        <v>1.4285714285714286</v>
      </c>
      <c r="AB1387" s="17">
        <f t="shared" si="158"/>
        <v>2.518344052903343</v>
      </c>
      <c r="AC1387" s="17" t="s">
        <v>17655</v>
      </c>
    </row>
    <row r="1388" spans="1:29" x14ac:dyDescent="0.25">
      <c r="A1388" t="s">
        <v>3339</v>
      </c>
      <c r="B1388" s="166" t="s">
        <v>7450</v>
      </c>
      <c r="C1388" t="s">
        <v>7451</v>
      </c>
      <c r="D1388" s="1">
        <v>45166</v>
      </c>
      <c r="E1388">
        <f t="shared" si="153"/>
        <v>70</v>
      </c>
      <c r="F1388" t="s">
        <v>6</v>
      </c>
      <c r="G1388">
        <v>520</v>
      </c>
      <c r="H1388">
        <f t="shared" si="152"/>
        <v>52</v>
      </c>
      <c r="I1388" t="s">
        <v>9</v>
      </c>
      <c r="J1388">
        <v>1</v>
      </c>
      <c r="K1388" t="s">
        <v>8</v>
      </c>
      <c r="L1388" t="s">
        <v>8</v>
      </c>
      <c r="M1388" t="s">
        <v>6</v>
      </c>
      <c r="N1388" t="str">
        <f t="shared" si="154"/>
        <v>M</v>
      </c>
      <c r="O1388" t="s">
        <v>7452</v>
      </c>
      <c r="P1388" t="s">
        <v>7453</v>
      </c>
      <c r="Q1388" t="s">
        <v>3820</v>
      </c>
      <c r="R1388">
        <v>2</v>
      </c>
      <c r="S1388">
        <f t="shared" si="155"/>
        <v>2021</v>
      </c>
      <c r="T1388" t="s">
        <v>12</v>
      </c>
      <c r="U1388">
        <v>0.999999999999998</v>
      </c>
      <c r="V1388" t="s">
        <v>3357</v>
      </c>
      <c r="W1388">
        <f>VLOOKUP(Q1388,'PBT Tag Rates'!$B$5:$E$44,4,FALSE)</f>
        <v>0.98140000000000005</v>
      </c>
      <c r="X1388">
        <v>1</v>
      </c>
      <c r="Y1388" s="14">
        <f>IFERROR(LOOKUP(H1388,{30,43,48,53,58,63,68,73,78,83,88,93,97},{42,47,52,57,62,67,72,77,82,87,92,99,100}),999)</f>
        <v>52</v>
      </c>
      <c r="Z1388" s="17">
        <f t="shared" si="156"/>
        <v>1.4285714285714286</v>
      </c>
      <c r="AA1388" s="17">
        <f t="shared" si="157"/>
        <v>1.4285714285714286</v>
      </c>
      <c r="AB1388" s="17">
        <f t="shared" si="158"/>
        <v>2.518344052903343</v>
      </c>
      <c r="AC1388" s="17" t="s">
        <v>17654</v>
      </c>
    </row>
    <row r="1389" spans="1:29" x14ac:dyDescent="0.25">
      <c r="A1389" t="s">
        <v>3339</v>
      </c>
      <c r="B1389" s="166" t="s">
        <v>7454</v>
      </c>
      <c r="C1389" t="s">
        <v>7455</v>
      </c>
      <c r="D1389" s="1">
        <v>45166</v>
      </c>
      <c r="E1389">
        <f t="shared" si="153"/>
        <v>70</v>
      </c>
      <c r="F1389" t="s">
        <v>6</v>
      </c>
      <c r="G1389">
        <v>710</v>
      </c>
      <c r="H1389">
        <f t="shared" si="152"/>
        <v>71</v>
      </c>
      <c r="I1389" t="s">
        <v>7</v>
      </c>
      <c r="J1389" t="s">
        <v>8</v>
      </c>
      <c r="K1389" t="s">
        <v>7456</v>
      </c>
      <c r="L1389" t="s">
        <v>8</v>
      </c>
      <c r="M1389" t="s">
        <v>6</v>
      </c>
      <c r="N1389" t="str">
        <f t="shared" si="154"/>
        <v>M</v>
      </c>
      <c r="O1389" t="s">
        <v>1876</v>
      </c>
      <c r="P1389" t="s">
        <v>1877</v>
      </c>
      <c r="Q1389" t="s">
        <v>221</v>
      </c>
      <c r="R1389">
        <v>4</v>
      </c>
      <c r="S1389">
        <f t="shared" si="155"/>
        <v>2019</v>
      </c>
      <c r="T1389" t="s">
        <v>12</v>
      </c>
      <c r="U1389">
        <v>1</v>
      </c>
      <c r="V1389" t="s">
        <v>3357</v>
      </c>
      <c r="W1389">
        <f>VLOOKUP(Q1389,'PBT Tag Rates'!$B$5:$E$44,4,FALSE)</f>
        <v>0.95971980899999998</v>
      </c>
      <c r="X1389">
        <v>1</v>
      </c>
      <c r="Y1389" s="14">
        <f>IFERROR(LOOKUP(H1389,{30,43,48,53,58,63,68,73,78,83,88,93,97},{42,47,52,57,62,67,72,77,82,87,92,99,100}),999)</f>
        <v>72</v>
      </c>
      <c r="Z1389" s="17">
        <f t="shared" si="156"/>
        <v>1.4285714285714286</v>
      </c>
      <c r="AA1389" s="17">
        <f t="shared" si="157"/>
        <v>1.4285714285714286</v>
      </c>
      <c r="AB1389" s="17">
        <f t="shared" si="158"/>
        <v>2.518344052903343</v>
      </c>
      <c r="AC1389" s="17" t="s">
        <v>17654</v>
      </c>
    </row>
    <row r="1390" spans="1:29" x14ac:dyDescent="0.25">
      <c r="A1390" t="s">
        <v>3339</v>
      </c>
      <c r="B1390" s="166" t="s">
        <v>7457</v>
      </c>
      <c r="C1390" t="s">
        <v>7458</v>
      </c>
      <c r="D1390" s="1">
        <v>45166</v>
      </c>
      <c r="E1390">
        <f t="shared" si="153"/>
        <v>70</v>
      </c>
      <c r="F1390" t="s">
        <v>6</v>
      </c>
      <c r="G1390">
        <v>780</v>
      </c>
      <c r="H1390">
        <f t="shared" si="152"/>
        <v>78</v>
      </c>
      <c r="I1390" t="s">
        <v>7</v>
      </c>
      <c r="J1390" t="s">
        <v>8</v>
      </c>
      <c r="K1390" t="s">
        <v>7459</v>
      </c>
      <c r="L1390" t="s">
        <v>8</v>
      </c>
      <c r="M1390" t="s">
        <v>6</v>
      </c>
      <c r="N1390" t="str">
        <f t="shared" si="154"/>
        <v>M</v>
      </c>
      <c r="O1390" t="s">
        <v>607</v>
      </c>
      <c r="P1390" t="s">
        <v>608</v>
      </c>
      <c r="Q1390" t="s">
        <v>221</v>
      </c>
      <c r="R1390">
        <v>4</v>
      </c>
      <c r="S1390">
        <f t="shared" si="155"/>
        <v>2019</v>
      </c>
      <c r="T1390" t="s">
        <v>12</v>
      </c>
      <c r="U1390">
        <v>1</v>
      </c>
      <c r="V1390" t="s">
        <v>3346</v>
      </c>
      <c r="W1390">
        <f>VLOOKUP(Q1390,'PBT Tag Rates'!$B$5:$E$44,4,FALSE)</f>
        <v>0.95971980899999998</v>
      </c>
      <c r="X1390">
        <v>1</v>
      </c>
      <c r="Y1390" s="14">
        <f>IFERROR(LOOKUP(H1390,{30,43,48,53,58,63,68,73,78,83,88,93,97},{42,47,52,57,62,67,72,77,82,87,92,99,100}),999)</f>
        <v>82</v>
      </c>
      <c r="Z1390" s="17">
        <f t="shared" si="156"/>
        <v>1.4285714285714286</v>
      </c>
      <c r="AA1390" s="17">
        <f t="shared" si="157"/>
        <v>1.4285714285714286</v>
      </c>
      <c r="AB1390" s="17">
        <f t="shared" si="158"/>
        <v>2.518344052903343</v>
      </c>
      <c r="AC1390" s="17" t="s">
        <v>17654</v>
      </c>
    </row>
    <row r="1391" spans="1:29" x14ac:dyDescent="0.25">
      <c r="A1391" t="s">
        <v>3339</v>
      </c>
      <c r="B1391" s="166" t="s">
        <v>7460</v>
      </c>
      <c r="C1391" t="s">
        <v>7461</v>
      </c>
      <c r="D1391" s="1">
        <v>45166</v>
      </c>
      <c r="E1391">
        <f t="shared" si="153"/>
        <v>70</v>
      </c>
      <c r="F1391" t="s">
        <v>14</v>
      </c>
      <c r="G1391">
        <v>710</v>
      </c>
      <c r="H1391">
        <f t="shared" si="152"/>
        <v>71</v>
      </c>
      <c r="I1391" t="s">
        <v>7</v>
      </c>
      <c r="J1391" t="s">
        <v>8</v>
      </c>
      <c r="K1391" t="s">
        <v>7462</v>
      </c>
      <c r="L1391" t="s">
        <v>8</v>
      </c>
      <c r="M1391" t="s">
        <v>14</v>
      </c>
      <c r="N1391" t="str">
        <f t="shared" si="154"/>
        <v>F</v>
      </c>
      <c r="O1391" t="s">
        <v>686</v>
      </c>
      <c r="P1391" t="s">
        <v>696</v>
      </c>
      <c r="Q1391" t="s">
        <v>15</v>
      </c>
      <c r="R1391">
        <v>5</v>
      </c>
      <c r="S1391">
        <f t="shared" si="155"/>
        <v>2018</v>
      </c>
      <c r="T1391" t="s">
        <v>12</v>
      </c>
      <c r="U1391">
        <v>0.999999999999998</v>
      </c>
      <c r="V1391" t="s">
        <v>3653</v>
      </c>
      <c r="W1391">
        <f>VLOOKUP(Q1391,'PBT Tag Rates'!$B$5:$E$44,4,FALSE)</f>
        <v>0.80551598400000002</v>
      </c>
      <c r="X1391">
        <v>1</v>
      </c>
      <c r="Y1391" s="14">
        <f>IFERROR(LOOKUP(H1391,{30,43,48,53,58,63,68,73,78,83,88,93,97},{42,47,52,57,62,67,72,77,82,87,92,99,100}),999)</f>
        <v>72</v>
      </c>
      <c r="Z1391" s="17">
        <f t="shared" si="156"/>
        <v>1.4285714285714286</v>
      </c>
      <c r="AA1391" s="17">
        <f t="shared" si="157"/>
        <v>1.4285714285714286</v>
      </c>
      <c r="AB1391" s="17">
        <f t="shared" si="158"/>
        <v>2.518344052903343</v>
      </c>
      <c r="AC1391" s="17" t="s">
        <v>17655</v>
      </c>
    </row>
    <row r="1392" spans="1:29" x14ac:dyDescent="0.25">
      <c r="A1392" t="s">
        <v>3339</v>
      </c>
      <c r="B1392" s="166" t="s">
        <v>7463</v>
      </c>
      <c r="C1392" t="s">
        <v>7464</v>
      </c>
      <c r="D1392" s="1">
        <v>45166</v>
      </c>
      <c r="E1392">
        <f t="shared" si="153"/>
        <v>70</v>
      </c>
      <c r="F1392" t="s">
        <v>6</v>
      </c>
      <c r="G1392">
        <v>850</v>
      </c>
      <c r="H1392">
        <f t="shared" si="152"/>
        <v>85</v>
      </c>
      <c r="I1392" t="s">
        <v>7</v>
      </c>
      <c r="J1392" t="s">
        <v>8</v>
      </c>
      <c r="K1392" t="s">
        <v>7465</v>
      </c>
      <c r="L1392" t="s">
        <v>8</v>
      </c>
      <c r="M1392" t="s">
        <v>6</v>
      </c>
      <c r="N1392" t="str">
        <f t="shared" si="154"/>
        <v>M</v>
      </c>
      <c r="O1392" t="s">
        <v>8</v>
      </c>
      <c r="P1392" t="s">
        <v>8</v>
      </c>
      <c r="Q1392" t="s">
        <v>11</v>
      </c>
      <c r="R1392" t="s">
        <v>8</v>
      </c>
      <c r="S1392" t="str">
        <f t="shared" si="155"/>
        <v>U</v>
      </c>
      <c r="T1392" t="s">
        <v>12</v>
      </c>
      <c r="U1392">
        <v>0.999999999999999</v>
      </c>
      <c r="V1392" t="s">
        <v>11</v>
      </c>
      <c r="W1392" t="e">
        <f>VLOOKUP(Q1392,'PBT Tag Rates'!$B$5:$E$44,4,FALSE)</f>
        <v>#N/A</v>
      </c>
      <c r="X1392">
        <v>1</v>
      </c>
      <c r="Y1392" s="14">
        <f>IFERROR(LOOKUP(H1392,{30,43,48,53,58,63,68,73,78,83,88,93,97},{42,47,52,57,62,67,72,77,82,87,92,99,100}),999)</f>
        <v>87</v>
      </c>
      <c r="Z1392" s="17">
        <f t="shared" si="156"/>
        <v>1.4285714285714286</v>
      </c>
      <c r="AA1392" s="17">
        <f t="shared" si="157"/>
        <v>1.4285714285714286</v>
      </c>
      <c r="AB1392" s="17">
        <f t="shared" si="158"/>
        <v>2.518344052903343</v>
      </c>
      <c r="AC1392" s="17" t="s">
        <v>17654</v>
      </c>
    </row>
    <row r="1393" spans="1:29" x14ac:dyDescent="0.25">
      <c r="A1393" t="s">
        <v>3339</v>
      </c>
      <c r="B1393" s="166" t="s">
        <v>7466</v>
      </c>
      <c r="C1393" t="s">
        <v>7467</v>
      </c>
      <c r="D1393" s="1">
        <v>45166</v>
      </c>
      <c r="E1393">
        <f t="shared" si="153"/>
        <v>70</v>
      </c>
      <c r="F1393" t="s">
        <v>6</v>
      </c>
      <c r="G1393">
        <v>880</v>
      </c>
      <c r="H1393">
        <f t="shared" si="152"/>
        <v>88</v>
      </c>
      <c r="I1393" t="s">
        <v>9</v>
      </c>
      <c r="J1393">
        <v>1</v>
      </c>
      <c r="K1393" t="s">
        <v>7468</v>
      </c>
      <c r="L1393" t="s">
        <v>8</v>
      </c>
      <c r="M1393" t="s">
        <v>6</v>
      </c>
      <c r="N1393" t="str">
        <f t="shared" si="154"/>
        <v>M</v>
      </c>
      <c r="O1393" t="s">
        <v>7469</v>
      </c>
      <c r="P1393" t="s">
        <v>7470</v>
      </c>
      <c r="Q1393" t="s">
        <v>13</v>
      </c>
      <c r="R1393">
        <v>5</v>
      </c>
      <c r="S1393">
        <f t="shared" si="155"/>
        <v>2018</v>
      </c>
      <c r="T1393" t="s">
        <v>12</v>
      </c>
      <c r="U1393">
        <v>1</v>
      </c>
      <c r="V1393" t="s">
        <v>3079</v>
      </c>
      <c r="W1393">
        <f>VLOOKUP(Q1393,'PBT Tag Rates'!$B$5:$E$44,4,FALSE)</f>
        <v>0.96828396500000002</v>
      </c>
      <c r="X1393">
        <v>1</v>
      </c>
      <c r="Y1393" s="14">
        <f>IFERROR(LOOKUP(H1393,{30,43,48,53,58,63,68,73,78,83,88,93,97},{42,47,52,57,62,67,72,77,82,87,92,99,100}),999)</f>
        <v>92</v>
      </c>
      <c r="Z1393" s="17">
        <f t="shared" si="156"/>
        <v>1.4285714285714286</v>
      </c>
      <c r="AA1393" s="17">
        <f t="shared" si="157"/>
        <v>1.4285714285714286</v>
      </c>
      <c r="AB1393" s="17">
        <f t="shared" si="158"/>
        <v>2.518344052903343</v>
      </c>
      <c r="AC1393" s="17" t="s">
        <v>17654</v>
      </c>
    </row>
    <row r="1394" spans="1:29" x14ac:dyDescent="0.25">
      <c r="A1394" t="s">
        <v>3339</v>
      </c>
      <c r="B1394" s="166" t="s">
        <v>7471</v>
      </c>
      <c r="C1394" t="s">
        <v>7472</v>
      </c>
      <c r="D1394" s="1">
        <v>45166</v>
      </c>
      <c r="E1394">
        <f t="shared" si="153"/>
        <v>70</v>
      </c>
      <c r="F1394" t="s">
        <v>14</v>
      </c>
      <c r="G1394">
        <v>760</v>
      </c>
      <c r="H1394">
        <f t="shared" si="152"/>
        <v>76</v>
      </c>
      <c r="I1394" t="s">
        <v>7</v>
      </c>
      <c r="J1394" t="s">
        <v>8</v>
      </c>
      <c r="K1394" t="s">
        <v>7473</v>
      </c>
      <c r="L1394" t="s">
        <v>8</v>
      </c>
      <c r="M1394" t="s">
        <v>14</v>
      </c>
      <c r="N1394" t="str">
        <f t="shared" si="154"/>
        <v>F</v>
      </c>
      <c r="O1394" t="s">
        <v>694</v>
      </c>
      <c r="P1394" t="s">
        <v>695</v>
      </c>
      <c r="Q1394" t="s">
        <v>221</v>
      </c>
      <c r="R1394">
        <v>4</v>
      </c>
      <c r="S1394">
        <f t="shared" si="155"/>
        <v>2019</v>
      </c>
      <c r="T1394" t="s">
        <v>12</v>
      </c>
      <c r="U1394">
        <v>0.999999999999998</v>
      </c>
      <c r="V1394" t="s">
        <v>3346</v>
      </c>
      <c r="W1394">
        <f>VLOOKUP(Q1394,'PBT Tag Rates'!$B$5:$E$44,4,FALSE)</f>
        <v>0.95971980899999998</v>
      </c>
      <c r="X1394">
        <v>1</v>
      </c>
      <c r="Y1394" s="14">
        <f>IFERROR(LOOKUP(H1394,{30,43,48,53,58,63,68,73,78,83,88,93,97},{42,47,52,57,62,67,72,77,82,87,92,99,100}),999)</f>
        <v>77</v>
      </c>
      <c r="Z1394" s="17">
        <f t="shared" si="156"/>
        <v>1.4285714285714286</v>
      </c>
      <c r="AA1394" s="17">
        <f t="shared" si="157"/>
        <v>1.4285714285714286</v>
      </c>
      <c r="AB1394" s="17">
        <f t="shared" si="158"/>
        <v>2.518344052903343</v>
      </c>
      <c r="AC1394" s="17" t="s">
        <v>17654</v>
      </c>
    </row>
    <row r="1395" spans="1:29" x14ac:dyDescent="0.25">
      <c r="A1395" t="s">
        <v>3339</v>
      </c>
      <c r="B1395" s="166" t="s">
        <v>7474</v>
      </c>
      <c r="C1395" t="s">
        <v>7475</v>
      </c>
      <c r="D1395" s="1">
        <v>45166</v>
      </c>
      <c r="E1395">
        <f t="shared" si="153"/>
        <v>70</v>
      </c>
      <c r="F1395" t="s">
        <v>6</v>
      </c>
      <c r="G1395">
        <v>820</v>
      </c>
      <c r="H1395">
        <f t="shared" si="152"/>
        <v>82</v>
      </c>
      <c r="I1395" t="s">
        <v>9</v>
      </c>
      <c r="J1395">
        <v>1</v>
      </c>
      <c r="K1395" t="s">
        <v>7476</v>
      </c>
      <c r="L1395" t="s">
        <v>8</v>
      </c>
      <c r="M1395" t="s">
        <v>6</v>
      </c>
      <c r="N1395" t="str">
        <f t="shared" si="154"/>
        <v>M</v>
      </c>
      <c r="O1395" t="s">
        <v>1428</v>
      </c>
      <c r="P1395" t="s">
        <v>1429</v>
      </c>
      <c r="Q1395" t="s">
        <v>221</v>
      </c>
      <c r="R1395">
        <v>4</v>
      </c>
      <c r="S1395">
        <f t="shared" si="155"/>
        <v>2019</v>
      </c>
      <c r="T1395" t="s">
        <v>12</v>
      </c>
      <c r="U1395">
        <v>1</v>
      </c>
      <c r="V1395" t="s">
        <v>3396</v>
      </c>
      <c r="W1395">
        <f>VLOOKUP(Q1395,'PBT Tag Rates'!$B$5:$E$44,4,FALSE)</f>
        <v>0.95971980899999998</v>
      </c>
      <c r="X1395">
        <v>1</v>
      </c>
      <c r="Y1395" s="14">
        <f>IFERROR(LOOKUP(H1395,{30,43,48,53,58,63,68,73,78,83,88,93,97},{42,47,52,57,62,67,72,77,82,87,92,99,100}),999)</f>
        <v>82</v>
      </c>
      <c r="Z1395" s="17">
        <f t="shared" si="156"/>
        <v>1.4285714285714286</v>
      </c>
      <c r="AA1395" s="17">
        <f t="shared" si="157"/>
        <v>1.4285714285714286</v>
      </c>
      <c r="AB1395" s="17">
        <f t="shared" si="158"/>
        <v>2.518344052903343</v>
      </c>
      <c r="AC1395" s="17" t="s">
        <v>17655</v>
      </c>
    </row>
    <row r="1396" spans="1:29" x14ac:dyDescent="0.25">
      <c r="A1396" t="s">
        <v>3339</v>
      </c>
      <c r="B1396" s="166" t="s">
        <v>7477</v>
      </c>
      <c r="C1396" t="s">
        <v>7478</v>
      </c>
      <c r="D1396" s="1">
        <v>45166</v>
      </c>
      <c r="E1396">
        <f t="shared" si="153"/>
        <v>70</v>
      </c>
      <c r="F1396" t="s">
        <v>14</v>
      </c>
      <c r="G1396">
        <v>780</v>
      </c>
      <c r="H1396">
        <f t="shared" si="152"/>
        <v>78</v>
      </c>
      <c r="I1396" t="s">
        <v>7</v>
      </c>
      <c r="J1396" t="s">
        <v>8</v>
      </c>
      <c r="K1396" t="s">
        <v>7479</v>
      </c>
      <c r="L1396" t="s">
        <v>8</v>
      </c>
      <c r="M1396" t="s">
        <v>14</v>
      </c>
      <c r="N1396" t="str">
        <f t="shared" si="154"/>
        <v>F</v>
      </c>
      <c r="O1396" t="s">
        <v>8</v>
      </c>
      <c r="P1396" t="s">
        <v>8</v>
      </c>
      <c r="Q1396" t="s">
        <v>11</v>
      </c>
      <c r="R1396" t="s">
        <v>8</v>
      </c>
      <c r="S1396" t="str">
        <f t="shared" si="155"/>
        <v>U</v>
      </c>
      <c r="T1396" t="s">
        <v>12</v>
      </c>
      <c r="U1396">
        <v>1</v>
      </c>
      <c r="V1396" t="s">
        <v>11</v>
      </c>
      <c r="W1396" t="e">
        <f>VLOOKUP(Q1396,'PBT Tag Rates'!$B$5:$E$44,4,FALSE)</f>
        <v>#N/A</v>
      </c>
      <c r="X1396">
        <v>1</v>
      </c>
      <c r="Y1396" s="14">
        <f>IFERROR(LOOKUP(H1396,{30,43,48,53,58,63,68,73,78,83,88,93,97},{42,47,52,57,62,67,72,77,82,87,92,99,100}),999)</f>
        <v>82</v>
      </c>
      <c r="Z1396" s="17">
        <f t="shared" si="156"/>
        <v>1.4285714285714286</v>
      </c>
      <c r="AA1396" s="17">
        <f t="shared" si="157"/>
        <v>1.4285714285714286</v>
      </c>
      <c r="AB1396" s="17">
        <f t="shared" si="158"/>
        <v>2.518344052903343</v>
      </c>
      <c r="AC1396" s="17" t="s">
        <v>17654</v>
      </c>
    </row>
    <row r="1397" spans="1:29" x14ac:dyDescent="0.25">
      <c r="A1397" t="s">
        <v>3339</v>
      </c>
      <c r="B1397" s="166" t="s">
        <v>7480</v>
      </c>
      <c r="C1397" t="s">
        <v>7481</v>
      </c>
      <c r="D1397" s="1">
        <v>45166</v>
      </c>
      <c r="E1397">
        <f t="shared" si="153"/>
        <v>70</v>
      </c>
      <c r="F1397" t="s">
        <v>14</v>
      </c>
      <c r="G1397">
        <v>780</v>
      </c>
      <c r="H1397">
        <f t="shared" si="152"/>
        <v>78</v>
      </c>
      <c r="I1397" t="s">
        <v>7</v>
      </c>
      <c r="J1397" t="s">
        <v>8</v>
      </c>
      <c r="K1397" t="s">
        <v>7482</v>
      </c>
      <c r="L1397" t="s">
        <v>8</v>
      </c>
      <c r="M1397" t="s">
        <v>14</v>
      </c>
      <c r="N1397" t="str">
        <f t="shared" si="154"/>
        <v>F</v>
      </c>
      <c r="O1397" t="s">
        <v>1440</v>
      </c>
      <c r="P1397" t="s">
        <v>1441</v>
      </c>
      <c r="Q1397" t="s">
        <v>281</v>
      </c>
      <c r="R1397">
        <v>4</v>
      </c>
      <c r="S1397">
        <f t="shared" si="155"/>
        <v>2019</v>
      </c>
      <c r="T1397" t="s">
        <v>12</v>
      </c>
      <c r="U1397">
        <v>0.999999999999999</v>
      </c>
      <c r="V1397" t="s">
        <v>3171</v>
      </c>
      <c r="W1397">
        <f>VLOOKUP(Q1397,'PBT Tag Rates'!$B$5:$E$44,4,FALSE)</f>
        <v>0.99705232300000002</v>
      </c>
      <c r="X1397">
        <v>1</v>
      </c>
      <c r="Y1397" s="14">
        <f>IFERROR(LOOKUP(H1397,{30,43,48,53,58,63,68,73,78,83,88,93,97},{42,47,52,57,62,67,72,77,82,87,92,99,100}),999)</f>
        <v>82</v>
      </c>
      <c r="Z1397" s="17">
        <f t="shared" si="156"/>
        <v>1.4285714285714286</v>
      </c>
      <c r="AA1397" s="17">
        <f t="shared" si="157"/>
        <v>1.4285714285714286</v>
      </c>
      <c r="AB1397" s="17">
        <f t="shared" si="158"/>
        <v>2.518344052903343</v>
      </c>
      <c r="AC1397" s="17" t="s">
        <v>17654</v>
      </c>
    </row>
    <row r="1398" spans="1:29" x14ac:dyDescent="0.25">
      <c r="A1398" t="s">
        <v>3339</v>
      </c>
      <c r="B1398" s="166" t="s">
        <v>7483</v>
      </c>
      <c r="C1398" t="s">
        <v>7484</v>
      </c>
      <c r="D1398" s="1">
        <v>45166</v>
      </c>
      <c r="E1398">
        <f t="shared" si="153"/>
        <v>70</v>
      </c>
      <c r="F1398" t="s">
        <v>6</v>
      </c>
      <c r="G1398">
        <v>710</v>
      </c>
      <c r="H1398">
        <f t="shared" si="152"/>
        <v>71</v>
      </c>
      <c r="I1398" t="s">
        <v>7</v>
      </c>
      <c r="J1398" t="s">
        <v>8</v>
      </c>
      <c r="K1398" t="s">
        <v>7485</v>
      </c>
      <c r="L1398" t="s">
        <v>8</v>
      </c>
      <c r="M1398" t="s">
        <v>6</v>
      </c>
      <c r="N1398" t="str">
        <f t="shared" si="154"/>
        <v>M</v>
      </c>
      <c r="O1398" t="s">
        <v>2245</v>
      </c>
      <c r="P1398" t="s">
        <v>5604</v>
      </c>
      <c r="Q1398" t="s">
        <v>221</v>
      </c>
      <c r="R1398">
        <v>4</v>
      </c>
      <c r="S1398">
        <f t="shared" si="155"/>
        <v>2019</v>
      </c>
      <c r="T1398" t="s">
        <v>12</v>
      </c>
      <c r="U1398">
        <v>0.999999999999995</v>
      </c>
      <c r="V1398" t="s">
        <v>3396</v>
      </c>
      <c r="W1398">
        <f>VLOOKUP(Q1398,'PBT Tag Rates'!$B$5:$E$44,4,FALSE)</f>
        <v>0.95971980899999998</v>
      </c>
      <c r="X1398">
        <v>1</v>
      </c>
      <c r="Y1398" s="14">
        <f>IFERROR(LOOKUP(H1398,{30,43,48,53,58,63,68,73,78,83,88,93,97},{42,47,52,57,62,67,72,77,82,87,92,99,100}),999)</f>
        <v>72</v>
      </c>
      <c r="Z1398" s="17">
        <f t="shared" si="156"/>
        <v>1.4285714285714286</v>
      </c>
      <c r="AA1398" s="17">
        <f t="shared" si="157"/>
        <v>1.4285714285714286</v>
      </c>
      <c r="AB1398" s="17">
        <f t="shared" si="158"/>
        <v>2.518344052903343</v>
      </c>
      <c r="AC1398" s="17" t="s">
        <v>17655</v>
      </c>
    </row>
    <row r="1399" spans="1:29" x14ac:dyDescent="0.25">
      <c r="A1399" t="s">
        <v>3339</v>
      </c>
      <c r="B1399" s="166" t="s">
        <v>7486</v>
      </c>
      <c r="C1399" t="s">
        <v>7487</v>
      </c>
      <c r="D1399" s="1">
        <v>45166</v>
      </c>
      <c r="E1399">
        <f t="shared" si="153"/>
        <v>70</v>
      </c>
      <c r="F1399" t="s">
        <v>6</v>
      </c>
      <c r="G1399">
        <v>380</v>
      </c>
      <c r="H1399">
        <f t="shared" si="152"/>
        <v>38</v>
      </c>
      <c r="I1399" t="s">
        <v>7</v>
      </c>
      <c r="J1399" t="s">
        <v>8</v>
      </c>
      <c r="K1399" t="s">
        <v>8</v>
      </c>
      <c r="L1399" t="s">
        <v>8</v>
      </c>
      <c r="M1399" t="s">
        <v>6</v>
      </c>
      <c r="N1399" t="str">
        <f t="shared" si="154"/>
        <v>M</v>
      </c>
      <c r="O1399" t="s">
        <v>8</v>
      </c>
      <c r="P1399" t="s">
        <v>8</v>
      </c>
      <c r="Q1399" t="s">
        <v>11</v>
      </c>
      <c r="R1399" t="s">
        <v>8</v>
      </c>
      <c r="S1399" t="str">
        <f t="shared" si="155"/>
        <v>U</v>
      </c>
      <c r="T1399" t="s">
        <v>12</v>
      </c>
      <c r="U1399">
        <v>0.999999999999995</v>
      </c>
      <c r="V1399" t="s">
        <v>11</v>
      </c>
      <c r="W1399" t="e">
        <f>VLOOKUP(Q1399,'PBT Tag Rates'!$B$5:$E$44,4,FALSE)</f>
        <v>#N/A</v>
      </c>
      <c r="X1399">
        <v>1</v>
      </c>
      <c r="Y1399" s="14">
        <f>IFERROR(LOOKUP(H1399,{30,43,48,53,58,63,68,73,78,83,88,93,97},{42,47,52,57,62,67,72,77,82,87,92,99,100}),999)</f>
        <v>42</v>
      </c>
      <c r="Z1399" s="17">
        <f t="shared" si="156"/>
        <v>1.4285714285714286</v>
      </c>
      <c r="AA1399" s="17">
        <f t="shared" si="157"/>
        <v>1.4285714285714286</v>
      </c>
      <c r="AB1399" s="17">
        <f t="shared" si="158"/>
        <v>2.518344052903343</v>
      </c>
      <c r="AC1399" s="17" t="s">
        <v>17654</v>
      </c>
    </row>
    <row r="1400" spans="1:29" x14ac:dyDescent="0.25">
      <c r="A1400" t="s">
        <v>3339</v>
      </c>
      <c r="B1400" s="166" t="s">
        <v>7488</v>
      </c>
      <c r="C1400" t="s">
        <v>7489</v>
      </c>
      <c r="D1400" s="1">
        <v>45166</v>
      </c>
      <c r="E1400">
        <f t="shared" si="153"/>
        <v>70</v>
      </c>
      <c r="F1400" t="s">
        <v>14</v>
      </c>
      <c r="G1400">
        <v>740</v>
      </c>
      <c r="H1400">
        <f t="shared" si="152"/>
        <v>74</v>
      </c>
      <c r="I1400" t="s">
        <v>7</v>
      </c>
      <c r="J1400" t="s">
        <v>8</v>
      </c>
      <c r="K1400" t="s">
        <v>7490</v>
      </c>
      <c r="L1400" t="s">
        <v>8</v>
      </c>
      <c r="M1400" t="s">
        <v>14</v>
      </c>
      <c r="N1400" t="str">
        <f t="shared" si="154"/>
        <v>F</v>
      </c>
      <c r="O1400" t="s">
        <v>8</v>
      </c>
      <c r="P1400" t="s">
        <v>8</v>
      </c>
      <c r="Q1400" t="s">
        <v>11</v>
      </c>
      <c r="R1400" t="s">
        <v>8</v>
      </c>
      <c r="S1400" t="str">
        <f t="shared" si="155"/>
        <v>U</v>
      </c>
      <c r="T1400" t="s">
        <v>12</v>
      </c>
      <c r="U1400">
        <v>0.999999999999998</v>
      </c>
      <c r="V1400" t="s">
        <v>11</v>
      </c>
      <c r="W1400" t="e">
        <f>VLOOKUP(Q1400,'PBT Tag Rates'!$B$5:$E$44,4,FALSE)</f>
        <v>#N/A</v>
      </c>
      <c r="X1400">
        <v>1</v>
      </c>
      <c r="Y1400" s="14">
        <f>IFERROR(LOOKUP(H1400,{30,43,48,53,58,63,68,73,78,83,88,93,97},{42,47,52,57,62,67,72,77,82,87,92,99,100}),999)</f>
        <v>77</v>
      </c>
      <c r="Z1400" s="17">
        <f t="shared" si="156"/>
        <v>1.4285714285714286</v>
      </c>
      <c r="AA1400" s="17">
        <f t="shared" si="157"/>
        <v>1.4285714285714286</v>
      </c>
      <c r="AB1400" s="17">
        <f t="shared" si="158"/>
        <v>2.518344052903343</v>
      </c>
      <c r="AC1400" s="17" t="s">
        <v>17654</v>
      </c>
    </row>
    <row r="1401" spans="1:29" x14ac:dyDescent="0.25">
      <c r="A1401" t="s">
        <v>3339</v>
      </c>
      <c r="B1401" s="166" t="s">
        <v>7491</v>
      </c>
      <c r="C1401" t="s">
        <v>7492</v>
      </c>
      <c r="D1401" s="1">
        <v>45166</v>
      </c>
      <c r="E1401">
        <f t="shared" si="153"/>
        <v>70</v>
      </c>
      <c r="F1401" t="s">
        <v>14</v>
      </c>
      <c r="G1401">
        <v>750</v>
      </c>
      <c r="H1401">
        <f t="shared" si="152"/>
        <v>75</v>
      </c>
      <c r="I1401" t="s">
        <v>7</v>
      </c>
      <c r="J1401" t="s">
        <v>8</v>
      </c>
      <c r="K1401" t="s">
        <v>7493</v>
      </c>
      <c r="L1401" t="s">
        <v>8</v>
      </c>
      <c r="M1401" t="s">
        <v>14</v>
      </c>
      <c r="N1401" t="str">
        <f t="shared" si="154"/>
        <v>F</v>
      </c>
      <c r="O1401" t="s">
        <v>2476</v>
      </c>
      <c r="P1401" t="s">
        <v>2477</v>
      </c>
      <c r="Q1401" t="s">
        <v>221</v>
      </c>
      <c r="R1401">
        <v>4</v>
      </c>
      <c r="S1401">
        <f t="shared" si="155"/>
        <v>2019</v>
      </c>
      <c r="T1401" t="s">
        <v>12</v>
      </c>
      <c r="U1401">
        <v>1</v>
      </c>
      <c r="V1401" t="s">
        <v>3357</v>
      </c>
      <c r="W1401">
        <f>VLOOKUP(Q1401,'PBT Tag Rates'!$B$5:$E$44,4,FALSE)</f>
        <v>0.95971980899999998</v>
      </c>
      <c r="X1401">
        <v>1</v>
      </c>
      <c r="Y1401" s="14">
        <f>IFERROR(LOOKUP(H1401,{30,43,48,53,58,63,68,73,78,83,88,93,97},{42,47,52,57,62,67,72,77,82,87,92,99,100}),999)</f>
        <v>77</v>
      </c>
      <c r="Z1401" s="17">
        <f t="shared" si="156"/>
        <v>1.4285714285714286</v>
      </c>
      <c r="AA1401" s="17">
        <f t="shared" si="157"/>
        <v>1.4285714285714286</v>
      </c>
      <c r="AB1401" s="17">
        <f t="shared" si="158"/>
        <v>2.518344052903343</v>
      </c>
      <c r="AC1401" s="17" t="s">
        <v>17654</v>
      </c>
    </row>
    <row r="1402" spans="1:29" x14ac:dyDescent="0.25">
      <c r="A1402" t="s">
        <v>3339</v>
      </c>
      <c r="B1402" s="166" t="s">
        <v>7494</v>
      </c>
      <c r="C1402" t="s">
        <v>7495</v>
      </c>
      <c r="D1402" s="1">
        <v>45166</v>
      </c>
      <c r="E1402">
        <f t="shared" si="153"/>
        <v>70</v>
      </c>
      <c r="F1402" t="s">
        <v>14</v>
      </c>
      <c r="G1402">
        <v>790</v>
      </c>
      <c r="H1402">
        <f t="shared" si="152"/>
        <v>79</v>
      </c>
      <c r="I1402" t="s">
        <v>7</v>
      </c>
      <c r="J1402" t="s">
        <v>8</v>
      </c>
      <c r="K1402" t="s">
        <v>7496</v>
      </c>
      <c r="L1402" t="s">
        <v>8</v>
      </c>
      <c r="M1402" t="s">
        <v>14</v>
      </c>
      <c r="N1402" t="str">
        <f t="shared" si="154"/>
        <v>F</v>
      </c>
      <c r="O1402" t="s">
        <v>3571</v>
      </c>
      <c r="P1402" t="s">
        <v>7409</v>
      </c>
      <c r="Q1402" t="s">
        <v>221</v>
      </c>
      <c r="R1402">
        <v>4</v>
      </c>
      <c r="S1402">
        <f t="shared" si="155"/>
        <v>2019</v>
      </c>
      <c r="T1402" t="s">
        <v>12</v>
      </c>
      <c r="U1402">
        <v>1</v>
      </c>
      <c r="V1402" t="s">
        <v>3363</v>
      </c>
      <c r="W1402">
        <f>VLOOKUP(Q1402,'PBT Tag Rates'!$B$5:$E$44,4,FALSE)</f>
        <v>0.95971980899999998</v>
      </c>
      <c r="X1402">
        <v>1</v>
      </c>
      <c r="Y1402" s="14">
        <f>IFERROR(LOOKUP(H1402,{30,43,48,53,58,63,68,73,78,83,88,93,97},{42,47,52,57,62,67,72,77,82,87,92,99,100}),999)</f>
        <v>82</v>
      </c>
      <c r="Z1402" s="17">
        <f t="shared" si="156"/>
        <v>1.4285714285714286</v>
      </c>
      <c r="AA1402" s="17">
        <f t="shared" si="157"/>
        <v>1.4285714285714286</v>
      </c>
      <c r="AB1402" s="17">
        <f t="shared" si="158"/>
        <v>2.518344052903343</v>
      </c>
      <c r="AC1402" s="17" t="s">
        <v>17654</v>
      </c>
    </row>
    <row r="1403" spans="1:29" x14ac:dyDescent="0.25">
      <c r="A1403" t="s">
        <v>3339</v>
      </c>
      <c r="B1403" s="166" t="s">
        <v>7497</v>
      </c>
      <c r="C1403" t="s">
        <v>7498</v>
      </c>
      <c r="D1403" s="1">
        <v>45166</v>
      </c>
      <c r="E1403">
        <f t="shared" si="153"/>
        <v>70</v>
      </c>
      <c r="F1403" t="s">
        <v>14</v>
      </c>
      <c r="G1403">
        <v>770</v>
      </c>
      <c r="H1403">
        <f t="shared" si="152"/>
        <v>77</v>
      </c>
      <c r="I1403" t="s">
        <v>7</v>
      </c>
      <c r="J1403" t="s">
        <v>8</v>
      </c>
      <c r="K1403" t="s">
        <v>7499</v>
      </c>
      <c r="L1403" t="s">
        <v>8</v>
      </c>
      <c r="M1403" t="s">
        <v>14</v>
      </c>
      <c r="N1403" t="str">
        <f t="shared" si="154"/>
        <v>F</v>
      </c>
      <c r="O1403" t="s">
        <v>2000</v>
      </c>
      <c r="P1403" t="s">
        <v>2001</v>
      </c>
      <c r="Q1403" t="s">
        <v>221</v>
      </c>
      <c r="R1403">
        <v>4</v>
      </c>
      <c r="S1403">
        <f t="shared" si="155"/>
        <v>2019</v>
      </c>
      <c r="T1403" t="s">
        <v>12</v>
      </c>
      <c r="U1403">
        <v>1</v>
      </c>
      <c r="V1403" t="s">
        <v>3346</v>
      </c>
      <c r="W1403">
        <f>VLOOKUP(Q1403,'PBT Tag Rates'!$B$5:$E$44,4,FALSE)</f>
        <v>0.95971980899999998</v>
      </c>
      <c r="X1403">
        <v>1</v>
      </c>
      <c r="Y1403" s="14">
        <f>IFERROR(LOOKUP(H1403,{30,43,48,53,58,63,68,73,78,83,88,93,97},{42,47,52,57,62,67,72,77,82,87,92,99,100}),999)</f>
        <v>77</v>
      </c>
      <c r="Z1403" s="17">
        <f t="shared" si="156"/>
        <v>1.4285714285714286</v>
      </c>
      <c r="AA1403" s="17">
        <f t="shared" si="157"/>
        <v>1.4285714285714286</v>
      </c>
      <c r="AB1403" s="17">
        <f t="shared" si="158"/>
        <v>2.518344052903343</v>
      </c>
      <c r="AC1403" s="17" t="s">
        <v>17654</v>
      </c>
    </row>
    <row r="1404" spans="1:29" x14ac:dyDescent="0.25">
      <c r="A1404" t="s">
        <v>3339</v>
      </c>
      <c r="B1404" s="166" t="s">
        <v>7500</v>
      </c>
      <c r="C1404" t="s">
        <v>967</v>
      </c>
      <c r="D1404" s="1">
        <v>45166</v>
      </c>
      <c r="E1404">
        <f t="shared" si="153"/>
        <v>70</v>
      </c>
      <c r="F1404" t="s">
        <v>6</v>
      </c>
      <c r="G1404">
        <v>800</v>
      </c>
      <c r="H1404">
        <f t="shared" si="152"/>
        <v>80</v>
      </c>
      <c r="I1404" t="s">
        <v>9</v>
      </c>
      <c r="J1404">
        <v>1</v>
      </c>
      <c r="K1404" t="s">
        <v>7501</v>
      </c>
      <c r="L1404" t="s">
        <v>8</v>
      </c>
      <c r="M1404" t="s">
        <v>6</v>
      </c>
      <c r="N1404" t="str">
        <f t="shared" si="154"/>
        <v>M</v>
      </c>
      <c r="O1404" t="s">
        <v>8</v>
      </c>
      <c r="P1404" t="s">
        <v>8</v>
      </c>
      <c r="Q1404" t="s">
        <v>11</v>
      </c>
      <c r="R1404" t="s">
        <v>8</v>
      </c>
      <c r="S1404" t="str">
        <f t="shared" si="155"/>
        <v>U</v>
      </c>
      <c r="T1404" t="s">
        <v>12</v>
      </c>
      <c r="U1404">
        <v>1</v>
      </c>
      <c r="V1404" t="s">
        <v>3100</v>
      </c>
      <c r="W1404" t="e">
        <f>VLOOKUP(Q1404,'PBT Tag Rates'!$B$5:$E$44,4,FALSE)</f>
        <v>#N/A</v>
      </c>
      <c r="X1404">
        <v>1</v>
      </c>
      <c r="Y1404" s="14">
        <f>IFERROR(LOOKUP(H1404,{30,43,48,53,58,63,68,73,78,83,88,93,97},{42,47,52,57,62,67,72,77,82,87,92,99,100}),999)</f>
        <v>82</v>
      </c>
      <c r="Z1404" s="17">
        <f t="shared" si="156"/>
        <v>1.4285714285714286</v>
      </c>
      <c r="AA1404" s="17">
        <f t="shared" si="157"/>
        <v>1.4285714285714286</v>
      </c>
      <c r="AB1404" s="17">
        <f t="shared" si="158"/>
        <v>2.518344052903343</v>
      </c>
      <c r="AC1404" s="17" t="s">
        <v>17654</v>
      </c>
    </row>
    <row r="1405" spans="1:29" x14ac:dyDescent="0.25">
      <c r="A1405" t="s">
        <v>3339</v>
      </c>
      <c r="B1405" s="166" t="s">
        <v>7502</v>
      </c>
      <c r="C1405" t="s">
        <v>7503</v>
      </c>
      <c r="D1405" s="1">
        <v>45166</v>
      </c>
      <c r="E1405">
        <f t="shared" si="153"/>
        <v>70</v>
      </c>
      <c r="F1405" t="s">
        <v>14</v>
      </c>
      <c r="G1405">
        <v>820</v>
      </c>
      <c r="H1405">
        <f t="shared" si="152"/>
        <v>82</v>
      </c>
      <c r="I1405" t="s">
        <v>9</v>
      </c>
      <c r="J1405">
        <v>1</v>
      </c>
      <c r="K1405" t="s">
        <v>7504</v>
      </c>
      <c r="L1405" t="s">
        <v>8</v>
      </c>
      <c r="M1405" t="s">
        <v>14</v>
      </c>
      <c r="N1405" t="str">
        <f t="shared" si="154"/>
        <v>F</v>
      </c>
      <c r="O1405" t="s">
        <v>8</v>
      </c>
      <c r="P1405" t="s">
        <v>8</v>
      </c>
      <c r="Q1405" t="s">
        <v>11</v>
      </c>
      <c r="R1405" t="s">
        <v>8</v>
      </c>
      <c r="S1405" t="str">
        <f t="shared" si="155"/>
        <v>U</v>
      </c>
      <c r="T1405" t="s">
        <v>12</v>
      </c>
      <c r="U1405">
        <v>1</v>
      </c>
      <c r="V1405" t="s">
        <v>3100</v>
      </c>
      <c r="W1405" t="e">
        <f>VLOOKUP(Q1405,'PBT Tag Rates'!$B$5:$E$44,4,FALSE)</f>
        <v>#N/A</v>
      </c>
      <c r="X1405">
        <v>1</v>
      </c>
      <c r="Y1405" s="14">
        <f>IFERROR(LOOKUP(H1405,{30,43,48,53,58,63,68,73,78,83,88,93,97},{42,47,52,57,62,67,72,77,82,87,92,99,100}),999)</f>
        <v>82</v>
      </c>
      <c r="Z1405" s="17">
        <f t="shared" si="156"/>
        <v>1.4285714285714286</v>
      </c>
      <c r="AA1405" s="17">
        <f t="shared" si="157"/>
        <v>1.4285714285714286</v>
      </c>
      <c r="AB1405" s="17">
        <f t="shared" si="158"/>
        <v>2.518344052903343</v>
      </c>
      <c r="AC1405" s="17" t="s">
        <v>17654</v>
      </c>
    </row>
    <row r="1406" spans="1:29" x14ac:dyDescent="0.25">
      <c r="A1406" t="s">
        <v>3339</v>
      </c>
      <c r="B1406" s="166" t="s">
        <v>7505</v>
      </c>
      <c r="C1406" t="s">
        <v>7506</v>
      </c>
      <c r="D1406" s="1">
        <v>45166</v>
      </c>
      <c r="E1406">
        <f t="shared" si="153"/>
        <v>70</v>
      </c>
      <c r="F1406" t="s">
        <v>14</v>
      </c>
      <c r="G1406">
        <v>790</v>
      </c>
      <c r="H1406">
        <f t="shared" si="152"/>
        <v>79</v>
      </c>
      <c r="I1406" t="s">
        <v>7</v>
      </c>
      <c r="J1406" t="s">
        <v>8</v>
      </c>
      <c r="K1406" t="s">
        <v>7507</v>
      </c>
      <c r="L1406" t="s">
        <v>8</v>
      </c>
      <c r="M1406" t="s">
        <v>14</v>
      </c>
      <c r="N1406" t="str">
        <f t="shared" si="154"/>
        <v>F</v>
      </c>
      <c r="O1406" t="s">
        <v>1081</v>
      </c>
      <c r="P1406" t="s">
        <v>1082</v>
      </c>
      <c r="Q1406" t="s">
        <v>221</v>
      </c>
      <c r="R1406">
        <v>4</v>
      </c>
      <c r="S1406">
        <f t="shared" si="155"/>
        <v>2019</v>
      </c>
      <c r="T1406" t="s">
        <v>12</v>
      </c>
      <c r="U1406">
        <v>1</v>
      </c>
      <c r="V1406" t="s">
        <v>3386</v>
      </c>
      <c r="W1406">
        <f>VLOOKUP(Q1406,'PBT Tag Rates'!$B$5:$E$44,4,FALSE)</f>
        <v>0.95971980899999998</v>
      </c>
      <c r="X1406">
        <v>1</v>
      </c>
      <c r="Y1406" s="14">
        <f>IFERROR(LOOKUP(H1406,{30,43,48,53,58,63,68,73,78,83,88,93,97},{42,47,52,57,62,67,72,77,82,87,92,99,100}),999)</f>
        <v>82</v>
      </c>
      <c r="Z1406" s="17">
        <f t="shared" si="156"/>
        <v>1.4285714285714286</v>
      </c>
      <c r="AA1406" s="17">
        <f t="shared" si="157"/>
        <v>1.4285714285714286</v>
      </c>
      <c r="AB1406" s="17">
        <f t="shared" si="158"/>
        <v>2.518344052903343</v>
      </c>
      <c r="AC1406" s="17" t="s">
        <v>17654</v>
      </c>
    </row>
    <row r="1407" spans="1:29" x14ac:dyDescent="0.25">
      <c r="A1407" t="s">
        <v>3339</v>
      </c>
      <c r="B1407" s="166" t="s">
        <v>7508</v>
      </c>
      <c r="C1407" t="s">
        <v>7509</v>
      </c>
      <c r="D1407" s="1">
        <v>45166</v>
      </c>
      <c r="E1407">
        <f t="shared" si="153"/>
        <v>70</v>
      </c>
      <c r="F1407" t="s">
        <v>14</v>
      </c>
      <c r="G1407">
        <v>720</v>
      </c>
      <c r="H1407">
        <f t="shared" si="152"/>
        <v>72</v>
      </c>
      <c r="I1407" t="s">
        <v>9</v>
      </c>
      <c r="J1407">
        <v>1</v>
      </c>
      <c r="K1407" t="s">
        <v>8</v>
      </c>
      <c r="L1407" t="s">
        <v>8</v>
      </c>
      <c r="M1407" t="s">
        <v>14</v>
      </c>
      <c r="N1407" t="str">
        <f t="shared" si="154"/>
        <v>F</v>
      </c>
      <c r="O1407" t="s">
        <v>2538</v>
      </c>
      <c r="P1407" t="s">
        <v>7510</v>
      </c>
      <c r="Q1407" t="s">
        <v>221</v>
      </c>
      <c r="R1407">
        <v>4</v>
      </c>
      <c r="S1407">
        <f t="shared" si="155"/>
        <v>2019</v>
      </c>
      <c r="T1407" t="s">
        <v>12</v>
      </c>
      <c r="U1407">
        <v>1</v>
      </c>
      <c r="V1407" t="s">
        <v>3608</v>
      </c>
      <c r="W1407">
        <f>VLOOKUP(Q1407,'PBT Tag Rates'!$B$5:$E$44,4,FALSE)</f>
        <v>0.95971980899999998</v>
      </c>
      <c r="X1407">
        <v>1</v>
      </c>
      <c r="Y1407" s="14">
        <f>IFERROR(LOOKUP(H1407,{30,43,48,53,58,63,68,73,78,83,88,93,97},{42,47,52,57,62,67,72,77,82,87,92,99,100}),999)</f>
        <v>72</v>
      </c>
      <c r="Z1407" s="17">
        <f t="shared" si="156"/>
        <v>1.4285714285714286</v>
      </c>
      <c r="AA1407" s="17">
        <f t="shared" si="157"/>
        <v>1.4285714285714286</v>
      </c>
      <c r="AB1407" s="17">
        <f t="shared" si="158"/>
        <v>2.518344052903343</v>
      </c>
      <c r="AC1407" s="17" t="s">
        <v>17654</v>
      </c>
    </row>
    <row r="1408" spans="1:29" x14ac:dyDescent="0.25">
      <c r="A1408" t="s">
        <v>3339</v>
      </c>
      <c r="B1408" s="166" t="s">
        <v>7511</v>
      </c>
      <c r="C1408" t="s">
        <v>7512</v>
      </c>
      <c r="D1408" s="1">
        <v>45166</v>
      </c>
      <c r="E1408">
        <f t="shared" si="153"/>
        <v>70</v>
      </c>
      <c r="F1408" t="s">
        <v>6</v>
      </c>
      <c r="G1408">
        <v>770</v>
      </c>
      <c r="H1408">
        <f t="shared" si="152"/>
        <v>77</v>
      </c>
      <c r="I1408" t="s">
        <v>7</v>
      </c>
      <c r="J1408" t="s">
        <v>8</v>
      </c>
      <c r="K1408" t="s">
        <v>7513</v>
      </c>
      <c r="L1408" t="s">
        <v>8</v>
      </c>
      <c r="M1408" t="s">
        <v>6</v>
      </c>
      <c r="N1408" t="str">
        <f t="shared" si="154"/>
        <v>M</v>
      </c>
      <c r="O1408" t="s">
        <v>2034</v>
      </c>
      <c r="P1408" t="s">
        <v>2103</v>
      </c>
      <c r="Q1408" t="s">
        <v>221</v>
      </c>
      <c r="R1408">
        <v>4</v>
      </c>
      <c r="S1408">
        <f t="shared" si="155"/>
        <v>2019</v>
      </c>
      <c r="T1408" t="s">
        <v>12</v>
      </c>
      <c r="U1408">
        <v>0.999999999999998</v>
      </c>
      <c r="V1408" t="s">
        <v>3346</v>
      </c>
      <c r="W1408">
        <f>VLOOKUP(Q1408,'PBT Tag Rates'!$B$5:$E$44,4,FALSE)</f>
        <v>0.95971980899999998</v>
      </c>
      <c r="X1408">
        <v>1</v>
      </c>
      <c r="Y1408" s="14">
        <f>IFERROR(LOOKUP(H1408,{30,43,48,53,58,63,68,73,78,83,88,93,97},{42,47,52,57,62,67,72,77,82,87,92,99,100}),999)</f>
        <v>77</v>
      </c>
      <c r="Z1408" s="17">
        <f t="shared" si="156"/>
        <v>1.4285714285714286</v>
      </c>
      <c r="AA1408" s="17">
        <f t="shared" si="157"/>
        <v>1.4285714285714286</v>
      </c>
      <c r="AB1408" s="17">
        <f t="shared" si="158"/>
        <v>2.518344052903343</v>
      </c>
      <c r="AC1408" s="17" t="s">
        <v>17654</v>
      </c>
    </row>
    <row r="1409" spans="1:29" x14ac:dyDescent="0.25">
      <c r="A1409" t="s">
        <v>3339</v>
      </c>
      <c r="B1409" s="166" t="s">
        <v>7514</v>
      </c>
      <c r="C1409" t="s">
        <v>7515</v>
      </c>
      <c r="D1409" s="1">
        <v>45166</v>
      </c>
      <c r="E1409">
        <f t="shared" si="153"/>
        <v>70</v>
      </c>
      <c r="F1409" t="s">
        <v>14</v>
      </c>
      <c r="G1409">
        <v>810</v>
      </c>
      <c r="H1409">
        <f t="shared" si="152"/>
        <v>81</v>
      </c>
      <c r="I1409" t="s">
        <v>7</v>
      </c>
      <c r="J1409" t="s">
        <v>8</v>
      </c>
      <c r="K1409" t="s">
        <v>7516</v>
      </c>
      <c r="L1409" t="s">
        <v>8</v>
      </c>
      <c r="M1409" t="s">
        <v>14</v>
      </c>
      <c r="N1409" t="str">
        <f t="shared" si="154"/>
        <v>F</v>
      </c>
      <c r="O1409" t="s">
        <v>1736</v>
      </c>
      <c r="P1409" t="s">
        <v>7517</v>
      </c>
      <c r="Q1409" t="s">
        <v>221</v>
      </c>
      <c r="R1409">
        <v>4</v>
      </c>
      <c r="S1409">
        <f t="shared" si="155"/>
        <v>2019</v>
      </c>
      <c r="T1409" t="s">
        <v>12</v>
      </c>
      <c r="U1409">
        <v>0.999999999999999</v>
      </c>
      <c r="V1409" t="s">
        <v>3363</v>
      </c>
      <c r="W1409">
        <f>VLOOKUP(Q1409,'PBT Tag Rates'!$B$5:$E$44,4,FALSE)</f>
        <v>0.95971980899999998</v>
      </c>
      <c r="X1409">
        <v>1</v>
      </c>
      <c r="Y1409" s="14">
        <f>IFERROR(LOOKUP(H1409,{30,43,48,53,58,63,68,73,78,83,88,93,97},{42,47,52,57,62,67,72,77,82,87,92,99,100}),999)</f>
        <v>82</v>
      </c>
      <c r="Z1409" s="17">
        <f t="shared" si="156"/>
        <v>1.4285714285714286</v>
      </c>
      <c r="AA1409" s="17">
        <f t="shared" si="157"/>
        <v>1.4285714285714286</v>
      </c>
      <c r="AB1409" s="17">
        <f t="shared" si="158"/>
        <v>2.518344052903343</v>
      </c>
      <c r="AC1409" s="17" t="s">
        <v>17654</v>
      </c>
    </row>
    <row r="1410" spans="1:29" x14ac:dyDescent="0.25">
      <c r="A1410" t="s">
        <v>3339</v>
      </c>
      <c r="B1410" s="166" t="s">
        <v>7518</v>
      </c>
      <c r="C1410" t="s">
        <v>7519</v>
      </c>
      <c r="D1410" s="1">
        <v>45166</v>
      </c>
      <c r="E1410">
        <f t="shared" si="153"/>
        <v>70</v>
      </c>
      <c r="F1410" t="s">
        <v>6</v>
      </c>
      <c r="G1410">
        <v>710</v>
      </c>
      <c r="H1410">
        <f t="shared" si="152"/>
        <v>71</v>
      </c>
      <c r="I1410" t="s">
        <v>7</v>
      </c>
      <c r="J1410" t="s">
        <v>8</v>
      </c>
      <c r="K1410" t="s">
        <v>7520</v>
      </c>
      <c r="L1410" t="s">
        <v>8</v>
      </c>
      <c r="M1410" t="s">
        <v>6</v>
      </c>
      <c r="N1410" t="str">
        <f t="shared" si="154"/>
        <v>M</v>
      </c>
      <c r="O1410" t="s">
        <v>2476</v>
      </c>
      <c r="P1410" t="s">
        <v>3381</v>
      </c>
      <c r="Q1410" t="s">
        <v>221</v>
      </c>
      <c r="R1410">
        <v>4</v>
      </c>
      <c r="S1410">
        <f t="shared" si="155"/>
        <v>2019</v>
      </c>
      <c r="T1410" t="s">
        <v>12</v>
      </c>
      <c r="U1410">
        <v>1</v>
      </c>
      <c r="V1410" t="s">
        <v>3357</v>
      </c>
      <c r="W1410">
        <f>VLOOKUP(Q1410,'PBT Tag Rates'!$B$5:$E$44,4,FALSE)</f>
        <v>0.95971980899999998</v>
      </c>
      <c r="X1410">
        <v>1</v>
      </c>
      <c r="Y1410" s="14">
        <f>IFERROR(LOOKUP(H1410,{30,43,48,53,58,63,68,73,78,83,88,93,97},{42,47,52,57,62,67,72,77,82,87,92,99,100}),999)</f>
        <v>72</v>
      </c>
      <c r="Z1410" s="17">
        <f t="shared" si="156"/>
        <v>1.4285714285714286</v>
      </c>
      <c r="AA1410" s="17">
        <f t="shared" si="157"/>
        <v>1.4285714285714286</v>
      </c>
      <c r="AB1410" s="17">
        <f t="shared" si="158"/>
        <v>2.518344052903343</v>
      </c>
      <c r="AC1410" s="17" t="s">
        <v>17654</v>
      </c>
    </row>
    <row r="1411" spans="1:29" x14ac:dyDescent="0.25">
      <c r="A1411" t="s">
        <v>3339</v>
      </c>
      <c r="B1411" s="166" t="s">
        <v>7521</v>
      </c>
      <c r="C1411" t="s">
        <v>7522</v>
      </c>
      <c r="D1411" s="1">
        <v>45166</v>
      </c>
      <c r="E1411">
        <f t="shared" si="153"/>
        <v>70</v>
      </c>
      <c r="F1411" t="s">
        <v>14</v>
      </c>
      <c r="G1411">
        <v>850</v>
      </c>
      <c r="H1411">
        <f t="shared" si="152"/>
        <v>85</v>
      </c>
      <c r="I1411" t="s">
        <v>9</v>
      </c>
      <c r="J1411">
        <v>1</v>
      </c>
      <c r="K1411" t="s">
        <v>7523</v>
      </c>
      <c r="L1411" t="s">
        <v>8</v>
      </c>
      <c r="M1411" t="s">
        <v>6</v>
      </c>
      <c r="N1411" t="str">
        <f t="shared" si="154"/>
        <v>M</v>
      </c>
      <c r="O1411" t="s">
        <v>983</v>
      </c>
      <c r="P1411" t="s">
        <v>7524</v>
      </c>
      <c r="Q1411" t="s">
        <v>221</v>
      </c>
      <c r="R1411">
        <v>4</v>
      </c>
      <c r="S1411">
        <f t="shared" si="155"/>
        <v>2019</v>
      </c>
      <c r="T1411" t="s">
        <v>12</v>
      </c>
      <c r="U1411">
        <v>0.999999999999996</v>
      </c>
      <c r="V1411" t="s">
        <v>3396</v>
      </c>
      <c r="W1411">
        <f>VLOOKUP(Q1411,'PBT Tag Rates'!$B$5:$E$44,4,FALSE)</f>
        <v>0.95971980899999998</v>
      </c>
      <c r="X1411">
        <v>1</v>
      </c>
      <c r="Y1411" s="14">
        <f>IFERROR(LOOKUP(H1411,{30,43,48,53,58,63,68,73,78,83,88,93,97},{42,47,52,57,62,67,72,77,82,87,92,99,100}),999)</f>
        <v>87</v>
      </c>
      <c r="Z1411" s="17">
        <f t="shared" si="156"/>
        <v>1.4285714285714286</v>
      </c>
      <c r="AA1411" s="17">
        <f t="shared" si="157"/>
        <v>1.4285714285714286</v>
      </c>
      <c r="AB1411" s="17">
        <f t="shared" si="158"/>
        <v>2.518344052903343</v>
      </c>
      <c r="AC1411" s="17" t="s">
        <v>17655</v>
      </c>
    </row>
    <row r="1412" spans="1:29" x14ac:dyDescent="0.25">
      <c r="A1412" t="s">
        <v>3339</v>
      </c>
      <c r="B1412" s="166" t="s">
        <v>7525</v>
      </c>
      <c r="C1412" t="s">
        <v>7526</v>
      </c>
      <c r="D1412" s="1">
        <v>45166</v>
      </c>
      <c r="E1412">
        <f t="shared" si="153"/>
        <v>70</v>
      </c>
      <c r="F1412" t="s">
        <v>14</v>
      </c>
      <c r="G1412">
        <v>780</v>
      </c>
      <c r="H1412">
        <f t="shared" si="152"/>
        <v>78</v>
      </c>
      <c r="I1412" t="s">
        <v>7</v>
      </c>
      <c r="J1412" t="s">
        <v>8</v>
      </c>
      <c r="K1412" t="s">
        <v>7527</v>
      </c>
      <c r="L1412" t="s">
        <v>8</v>
      </c>
      <c r="M1412" t="s">
        <v>14</v>
      </c>
      <c r="N1412" t="str">
        <f t="shared" si="154"/>
        <v>F</v>
      </c>
      <c r="O1412" t="s">
        <v>2245</v>
      </c>
      <c r="P1412" t="s">
        <v>5604</v>
      </c>
      <c r="Q1412" t="s">
        <v>221</v>
      </c>
      <c r="R1412">
        <v>4</v>
      </c>
      <c r="S1412">
        <f t="shared" si="155"/>
        <v>2019</v>
      </c>
      <c r="T1412" t="s">
        <v>12</v>
      </c>
      <c r="U1412">
        <v>0.999999999999996</v>
      </c>
      <c r="V1412" t="s">
        <v>3396</v>
      </c>
      <c r="W1412">
        <f>VLOOKUP(Q1412,'PBT Tag Rates'!$B$5:$E$44,4,FALSE)</f>
        <v>0.95971980899999998</v>
      </c>
      <c r="X1412">
        <v>1</v>
      </c>
      <c r="Y1412" s="14">
        <f>IFERROR(LOOKUP(H1412,{30,43,48,53,58,63,68,73,78,83,88,93,97},{42,47,52,57,62,67,72,77,82,87,92,99,100}),999)</f>
        <v>82</v>
      </c>
      <c r="Z1412" s="17">
        <f t="shared" si="156"/>
        <v>1.4285714285714286</v>
      </c>
      <c r="AA1412" s="17">
        <f t="shared" si="157"/>
        <v>1.4285714285714286</v>
      </c>
      <c r="AB1412" s="17">
        <f t="shared" si="158"/>
        <v>2.518344052903343</v>
      </c>
      <c r="AC1412" s="17" t="s">
        <v>17655</v>
      </c>
    </row>
    <row r="1413" spans="1:29" x14ac:dyDescent="0.25">
      <c r="A1413" t="s">
        <v>3339</v>
      </c>
      <c r="B1413" s="166" t="s">
        <v>7528</v>
      </c>
      <c r="C1413" t="s">
        <v>7529</v>
      </c>
      <c r="D1413" s="1">
        <v>45166</v>
      </c>
      <c r="E1413">
        <f t="shared" si="153"/>
        <v>70</v>
      </c>
      <c r="F1413" t="s">
        <v>6</v>
      </c>
      <c r="G1413">
        <v>700</v>
      </c>
      <c r="H1413">
        <f t="shared" si="152"/>
        <v>70</v>
      </c>
      <c r="I1413" t="s">
        <v>7</v>
      </c>
      <c r="J1413" t="s">
        <v>8</v>
      </c>
      <c r="K1413" t="s">
        <v>7530</v>
      </c>
      <c r="L1413" t="s">
        <v>8</v>
      </c>
      <c r="M1413" t="s">
        <v>6</v>
      </c>
      <c r="N1413" t="str">
        <f t="shared" si="154"/>
        <v>M</v>
      </c>
      <c r="O1413" t="s">
        <v>8</v>
      </c>
      <c r="P1413" t="s">
        <v>8</v>
      </c>
      <c r="Q1413" t="s">
        <v>11</v>
      </c>
      <c r="R1413" t="s">
        <v>8</v>
      </c>
      <c r="S1413" t="str">
        <f t="shared" si="155"/>
        <v>U</v>
      </c>
      <c r="T1413" t="s">
        <v>12</v>
      </c>
      <c r="U1413">
        <v>1</v>
      </c>
      <c r="V1413" t="s">
        <v>11</v>
      </c>
      <c r="W1413" t="e">
        <f>VLOOKUP(Q1413,'PBT Tag Rates'!$B$5:$E$44,4,FALSE)</f>
        <v>#N/A</v>
      </c>
      <c r="X1413">
        <v>1</v>
      </c>
      <c r="Y1413" s="14">
        <f>IFERROR(LOOKUP(H1413,{30,43,48,53,58,63,68,73,78,83,88,93,97},{42,47,52,57,62,67,72,77,82,87,92,99,100}),999)</f>
        <v>72</v>
      </c>
      <c r="Z1413" s="17">
        <f t="shared" si="156"/>
        <v>1.4285714285714286</v>
      </c>
      <c r="AA1413" s="17">
        <f t="shared" si="157"/>
        <v>1.4285714285714286</v>
      </c>
      <c r="AB1413" s="17">
        <f t="shared" si="158"/>
        <v>2.518344052903343</v>
      </c>
      <c r="AC1413" s="17" t="s">
        <v>17654</v>
      </c>
    </row>
    <row r="1414" spans="1:29" x14ac:dyDescent="0.25">
      <c r="A1414" t="s">
        <v>3339</v>
      </c>
      <c r="B1414" s="166" t="s">
        <v>7531</v>
      </c>
      <c r="C1414" t="s">
        <v>7532</v>
      </c>
      <c r="D1414" s="1">
        <v>45166</v>
      </c>
      <c r="E1414">
        <f t="shared" si="153"/>
        <v>70</v>
      </c>
      <c r="F1414" t="s">
        <v>14</v>
      </c>
      <c r="G1414">
        <v>740</v>
      </c>
      <c r="H1414">
        <f t="shared" si="152"/>
        <v>74</v>
      </c>
      <c r="I1414" t="s">
        <v>7</v>
      </c>
      <c r="J1414" t="s">
        <v>8</v>
      </c>
      <c r="K1414" t="s">
        <v>7533</v>
      </c>
      <c r="L1414" t="s">
        <v>8</v>
      </c>
      <c r="M1414" t="s">
        <v>14</v>
      </c>
      <c r="N1414" t="str">
        <f t="shared" si="154"/>
        <v>F</v>
      </c>
      <c r="O1414" t="s">
        <v>8</v>
      </c>
      <c r="P1414" t="s">
        <v>8</v>
      </c>
      <c r="Q1414" t="s">
        <v>11</v>
      </c>
      <c r="R1414" t="s">
        <v>8</v>
      </c>
      <c r="S1414" t="str">
        <f t="shared" si="155"/>
        <v>U</v>
      </c>
      <c r="T1414" t="s">
        <v>12</v>
      </c>
      <c r="U1414">
        <v>1</v>
      </c>
      <c r="V1414" t="s">
        <v>11</v>
      </c>
      <c r="W1414" t="e">
        <f>VLOOKUP(Q1414,'PBT Tag Rates'!$B$5:$E$44,4,FALSE)</f>
        <v>#N/A</v>
      </c>
      <c r="X1414">
        <v>1</v>
      </c>
      <c r="Y1414" s="14">
        <f>IFERROR(LOOKUP(H1414,{30,43,48,53,58,63,68,73,78,83,88,93,97},{42,47,52,57,62,67,72,77,82,87,92,99,100}),999)</f>
        <v>77</v>
      </c>
      <c r="Z1414" s="17">
        <f t="shared" si="156"/>
        <v>1.4285714285714286</v>
      </c>
      <c r="AA1414" s="17">
        <f t="shared" si="157"/>
        <v>1.4285714285714286</v>
      </c>
      <c r="AB1414" s="17">
        <f t="shared" si="158"/>
        <v>2.518344052903343</v>
      </c>
      <c r="AC1414" s="17" t="s">
        <v>17654</v>
      </c>
    </row>
    <row r="1415" spans="1:29" x14ac:dyDescent="0.25">
      <c r="A1415" t="s">
        <v>3339</v>
      </c>
      <c r="B1415" s="166" t="s">
        <v>7534</v>
      </c>
      <c r="C1415" t="s">
        <v>968</v>
      </c>
      <c r="D1415" s="1">
        <v>45166</v>
      </c>
      <c r="E1415">
        <f t="shared" si="153"/>
        <v>70</v>
      </c>
      <c r="F1415" t="s">
        <v>6</v>
      </c>
      <c r="G1415">
        <v>800</v>
      </c>
      <c r="H1415">
        <f t="shared" si="152"/>
        <v>80</v>
      </c>
      <c r="I1415" t="s">
        <v>7</v>
      </c>
      <c r="J1415" t="s">
        <v>8</v>
      </c>
      <c r="K1415" t="s">
        <v>7535</v>
      </c>
      <c r="L1415" t="s">
        <v>8</v>
      </c>
      <c r="M1415" t="s">
        <v>6</v>
      </c>
      <c r="N1415" t="str">
        <f t="shared" si="154"/>
        <v>M</v>
      </c>
      <c r="O1415" t="s">
        <v>8</v>
      </c>
      <c r="P1415" t="s">
        <v>8</v>
      </c>
      <c r="Q1415" t="s">
        <v>11</v>
      </c>
      <c r="R1415" t="s">
        <v>8</v>
      </c>
      <c r="S1415" t="str">
        <f t="shared" si="155"/>
        <v>U</v>
      </c>
      <c r="T1415" t="s">
        <v>12</v>
      </c>
      <c r="U1415">
        <v>1</v>
      </c>
      <c r="V1415" t="s">
        <v>11</v>
      </c>
      <c r="W1415" t="e">
        <f>VLOOKUP(Q1415,'PBT Tag Rates'!$B$5:$E$44,4,FALSE)</f>
        <v>#N/A</v>
      </c>
      <c r="X1415">
        <v>1</v>
      </c>
      <c r="Y1415" s="14">
        <f>IFERROR(LOOKUP(H1415,{30,43,48,53,58,63,68,73,78,83,88,93,97},{42,47,52,57,62,67,72,77,82,87,92,99,100}),999)</f>
        <v>82</v>
      </c>
      <c r="Z1415" s="17">
        <f t="shared" si="156"/>
        <v>1.4285714285714286</v>
      </c>
      <c r="AA1415" s="17">
        <f t="shared" si="157"/>
        <v>1.4285714285714286</v>
      </c>
      <c r="AB1415" s="17">
        <f t="shared" si="158"/>
        <v>2.518344052903343</v>
      </c>
      <c r="AC1415" s="17" t="s">
        <v>17654</v>
      </c>
    </row>
    <row r="1416" spans="1:29" x14ac:dyDescent="0.25">
      <c r="A1416" t="s">
        <v>3339</v>
      </c>
      <c r="B1416" s="166" t="s">
        <v>7536</v>
      </c>
      <c r="C1416" t="s">
        <v>7537</v>
      </c>
      <c r="D1416" s="1">
        <v>45166</v>
      </c>
      <c r="E1416">
        <f t="shared" si="153"/>
        <v>70</v>
      </c>
      <c r="F1416" t="s">
        <v>14</v>
      </c>
      <c r="G1416">
        <v>740</v>
      </c>
      <c r="H1416">
        <f t="shared" si="152"/>
        <v>74</v>
      </c>
      <c r="I1416" t="s">
        <v>7</v>
      </c>
      <c r="J1416" t="s">
        <v>8</v>
      </c>
      <c r="K1416" t="s">
        <v>7538</v>
      </c>
      <c r="L1416" t="s">
        <v>8</v>
      </c>
      <c r="M1416" t="s">
        <v>14</v>
      </c>
      <c r="N1416" t="str">
        <f t="shared" si="154"/>
        <v>F</v>
      </c>
      <c r="O1416" t="s">
        <v>682</v>
      </c>
      <c r="P1416" t="s">
        <v>683</v>
      </c>
      <c r="Q1416" t="s">
        <v>221</v>
      </c>
      <c r="R1416">
        <v>4</v>
      </c>
      <c r="S1416">
        <f t="shared" si="155"/>
        <v>2019</v>
      </c>
      <c r="T1416" t="s">
        <v>12</v>
      </c>
      <c r="U1416">
        <v>0.999999999999998</v>
      </c>
      <c r="V1416" t="s">
        <v>3386</v>
      </c>
      <c r="W1416">
        <f>VLOOKUP(Q1416,'PBT Tag Rates'!$B$5:$E$44,4,FALSE)</f>
        <v>0.95971980899999998</v>
      </c>
      <c r="X1416">
        <v>1</v>
      </c>
      <c r="Y1416" s="14">
        <f>IFERROR(LOOKUP(H1416,{30,43,48,53,58,63,68,73,78,83,88,93,97},{42,47,52,57,62,67,72,77,82,87,92,99,100}),999)</f>
        <v>77</v>
      </c>
      <c r="Z1416" s="17">
        <f t="shared" si="156"/>
        <v>1.4285714285714286</v>
      </c>
      <c r="AA1416" s="17">
        <f t="shared" si="157"/>
        <v>1.4285714285714286</v>
      </c>
      <c r="AB1416" s="17">
        <f t="shared" si="158"/>
        <v>2.518344052903343</v>
      </c>
      <c r="AC1416" s="17" t="s">
        <v>17654</v>
      </c>
    </row>
    <row r="1417" spans="1:29" x14ac:dyDescent="0.25">
      <c r="A1417" t="s">
        <v>3339</v>
      </c>
      <c r="B1417" s="166" t="s">
        <v>7539</v>
      </c>
      <c r="C1417" t="s">
        <v>7540</v>
      </c>
      <c r="D1417" s="1">
        <v>45166</v>
      </c>
      <c r="E1417">
        <f t="shared" si="153"/>
        <v>70</v>
      </c>
      <c r="F1417" t="s">
        <v>14</v>
      </c>
      <c r="G1417">
        <v>810</v>
      </c>
      <c r="H1417">
        <f t="shared" si="152"/>
        <v>81</v>
      </c>
      <c r="I1417" t="s">
        <v>9</v>
      </c>
      <c r="J1417">
        <v>1</v>
      </c>
      <c r="K1417" t="s">
        <v>7541</v>
      </c>
      <c r="L1417" t="s">
        <v>8</v>
      </c>
      <c r="M1417" t="s">
        <v>14</v>
      </c>
      <c r="N1417" t="str">
        <f t="shared" si="154"/>
        <v>F</v>
      </c>
      <c r="O1417" t="s">
        <v>39</v>
      </c>
      <c r="P1417" t="s">
        <v>7542</v>
      </c>
      <c r="Q1417" t="s">
        <v>15</v>
      </c>
      <c r="R1417">
        <v>5</v>
      </c>
      <c r="S1417">
        <f t="shared" si="155"/>
        <v>2018</v>
      </c>
      <c r="T1417" t="s">
        <v>12</v>
      </c>
      <c r="U1417">
        <v>0.999999999999999</v>
      </c>
      <c r="V1417" t="s">
        <v>3876</v>
      </c>
      <c r="W1417">
        <f>VLOOKUP(Q1417,'PBT Tag Rates'!$B$5:$E$44,4,FALSE)</f>
        <v>0.80551598400000002</v>
      </c>
      <c r="X1417">
        <v>1</v>
      </c>
      <c r="Y1417" s="14">
        <f>IFERROR(LOOKUP(H1417,{30,43,48,53,58,63,68,73,78,83,88,93,97},{42,47,52,57,62,67,72,77,82,87,92,99,100}),999)</f>
        <v>82</v>
      </c>
      <c r="Z1417" s="17">
        <f t="shared" si="156"/>
        <v>1.4285714285714286</v>
      </c>
      <c r="AA1417" s="17">
        <f t="shared" si="157"/>
        <v>1.4285714285714286</v>
      </c>
      <c r="AB1417" s="17">
        <f t="shared" si="158"/>
        <v>2.518344052903343</v>
      </c>
      <c r="AC1417" s="17" t="s">
        <v>17654</v>
      </c>
    </row>
    <row r="1418" spans="1:29" x14ac:dyDescent="0.25">
      <c r="A1418" t="s">
        <v>3339</v>
      </c>
      <c r="B1418" s="166" t="s">
        <v>7543</v>
      </c>
      <c r="C1418" t="s">
        <v>7544</v>
      </c>
      <c r="D1418" s="1">
        <v>45166</v>
      </c>
      <c r="E1418">
        <f t="shared" si="153"/>
        <v>70</v>
      </c>
      <c r="F1418" t="s">
        <v>14</v>
      </c>
      <c r="G1418">
        <v>840</v>
      </c>
      <c r="H1418">
        <f t="shared" si="152"/>
        <v>84</v>
      </c>
      <c r="I1418" t="s">
        <v>9</v>
      </c>
      <c r="J1418">
        <v>1</v>
      </c>
      <c r="K1418" t="s">
        <v>7545</v>
      </c>
      <c r="L1418" t="s">
        <v>8</v>
      </c>
      <c r="M1418" t="s">
        <v>14</v>
      </c>
      <c r="N1418" t="str">
        <f t="shared" si="154"/>
        <v>F</v>
      </c>
      <c r="O1418" t="s">
        <v>19</v>
      </c>
      <c r="P1418" t="s">
        <v>7546</v>
      </c>
      <c r="Q1418" t="s">
        <v>15</v>
      </c>
      <c r="R1418">
        <v>5</v>
      </c>
      <c r="S1418">
        <f t="shared" si="155"/>
        <v>2018</v>
      </c>
      <c r="T1418" t="s">
        <v>12</v>
      </c>
      <c r="U1418">
        <v>1</v>
      </c>
      <c r="V1418" t="s">
        <v>3357</v>
      </c>
      <c r="W1418">
        <f>VLOOKUP(Q1418,'PBT Tag Rates'!$B$5:$E$44,4,FALSE)</f>
        <v>0.80551598400000002</v>
      </c>
      <c r="X1418">
        <v>1</v>
      </c>
      <c r="Y1418" s="14">
        <f>IFERROR(LOOKUP(H1418,{30,43,48,53,58,63,68,73,78,83,88,93,97},{42,47,52,57,62,67,72,77,82,87,92,99,100}),999)</f>
        <v>87</v>
      </c>
      <c r="Z1418" s="17">
        <f t="shared" si="156"/>
        <v>1.4285714285714286</v>
      </c>
      <c r="AA1418" s="17">
        <f t="shared" si="157"/>
        <v>1.4285714285714286</v>
      </c>
      <c r="AB1418" s="17">
        <f t="shared" si="158"/>
        <v>2.518344052903343</v>
      </c>
      <c r="AC1418" s="17" t="s">
        <v>17654</v>
      </c>
    </row>
    <row r="1419" spans="1:29" x14ac:dyDescent="0.25">
      <c r="A1419" t="s">
        <v>3339</v>
      </c>
      <c r="B1419" s="166" t="s">
        <v>7547</v>
      </c>
      <c r="C1419" t="s">
        <v>7548</v>
      </c>
      <c r="D1419" s="1">
        <v>45166</v>
      </c>
      <c r="E1419">
        <f t="shared" si="153"/>
        <v>70</v>
      </c>
      <c r="F1419" t="s">
        <v>14</v>
      </c>
      <c r="G1419">
        <v>780</v>
      </c>
      <c r="H1419">
        <f t="shared" si="152"/>
        <v>78</v>
      </c>
      <c r="I1419" t="s">
        <v>7</v>
      </c>
      <c r="J1419" t="s">
        <v>8</v>
      </c>
      <c r="K1419" t="s">
        <v>7549</v>
      </c>
      <c r="L1419" t="s">
        <v>8</v>
      </c>
      <c r="M1419" t="s">
        <v>14</v>
      </c>
      <c r="N1419" t="str">
        <f t="shared" si="154"/>
        <v>F</v>
      </c>
      <c r="O1419" t="s">
        <v>2650</v>
      </c>
      <c r="P1419" t="s">
        <v>2651</v>
      </c>
      <c r="Q1419" t="s">
        <v>221</v>
      </c>
      <c r="R1419">
        <v>4</v>
      </c>
      <c r="S1419">
        <f t="shared" si="155"/>
        <v>2019</v>
      </c>
      <c r="T1419" t="s">
        <v>12</v>
      </c>
      <c r="U1419">
        <v>1</v>
      </c>
      <c r="V1419" t="s">
        <v>3386</v>
      </c>
      <c r="W1419">
        <f>VLOOKUP(Q1419,'PBT Tag Rates'!$B$5:$E$44,4,FALSE)</f>
        <v>0.95971980899999998</v>
      </c>
      <c r="X1419">
        <v>1</v>
      </c>
      <c r="Y1419" s="14">
        <f>IFERROR(LOOKUP(H1419,{30,43,48,53,58,63,68,73,78,83,88,93,97},{42,47,52,57,62,67,72,77,82,87,92,99,100}),999)</f>
        <v>82</v>
      </c>
      <c r="Z1419" s="17">
        <f t="shared" si="156"/>
        <v>1.4285714285714286</v>
      </c>
      <c r="AA1419" s="17">
        <f t="shared" si="157"/>
        <v>1.4285714285714286</v>
      </c>
      <c r="AB1419" s="17">
        <f t="shared" si="158"/>
        <v>2.518344052903343</v>
      </c>
      <c r="AC1419" s="17" t="s">
        <v>17654</v>
      </c>
    </row>
    <row r="1420" spans="1:29" x14ac:dyDescent="0.25">
      <c r="A1420" t="s">
        <v>3339</v>
      </c>
      <c r="B1420" s="166" t="s">
        <v>7550</v>
      </c>
      <c r="C1420" t="s">
        <v>7551</v>
      </c>
      <c r="D1420" s="1">
        <v>45166</v>
      </c>
      <c r="E1420">
        <f t="shared" si="153"/>
        <v>70</v>
      </c>
      <c r="F1420" t="s">
        <v>6</v>
      </c>
      <c r="G1420">
        <v>860</v>
      </c>
      <c r="H1420">
        <f t="shared" si="152"/>
        <v>86</v>
      </c>
      <c r="I1420" t="s">
        <v>9</v>
      </c>
      <c r="J1420">
        <v>1</v>
      </c>
      <c r="K1420" t="s">
        <v>7552</v>
      </c>
      <c r="L1420" t="s">
        <v>8</v>
      </c>
      <c r="M1420" t="s">
        <v>6</v>
      </c>
      <c r="N1420" t="str">
        <f t="shared" si="154"/>
        <v>M</v>
      </c>
      <c r="O1420" t="s">
        <v>983</v>
      </c>
      <c r="P1420" t="s">
        <v>2992</v>
      </c>
      <c r="Q1420" t="s">
        <v>221</v>
      </c>
      <c r="R1420">
        <v>4</v>
      </c>
      <c r="S1420">
        <f t="shared" si="155"/>
        <v>2019</v>
      </c>
      <c r="T1420" t="s">
        <v>12</v>
      </c>
      <c r="U1420">
        <v>1.00000000000001</v>
      </c>
      <c r="V1420" t="s">
        <v>3396</v>
      </c>
      <c r="W1420">
        <f>VLOOKUP(Q1420,'PBT Tag Rates'!$B$5:$E$44,4,FALSE)</f>
        <v>0.95971980899999998</v>
      </c>
      <c r="X1420">
        <v>1</v>
      </c>
      <c r="Y1420" s="14">
        <f>IFERROR(LOOKUP(H1420,{30,43,48,53,58,63,68,73,78,83,88,93,97},{42,47,52,57,62,67,72,77,82,87,92,99,100}),999)</f>
        <v>87</v>
      </c>
      <c r="Z1420" s="17">
        <f t="shared" si="156"/>
        <v>1.4285714285714286</v>
      </c>
      <c r="AA1420" s="17">
        <f t="shared" si="157"/>
        <v>1.4285714285714286</v>
      </c>
      <c r="AB1420" s="17">
        <f t="shared" si="158"/>
        <v>2.518344052903343</v>
      </c>
      <c r="AC1420" s="17" t="s">
        <v>17655</v>
      </c>
    </row>
    <row r="1421" spans="1:29" x14ac:dyDescent="0.25">
      <c r="A1421" t="s">
        <v>3339</v>
      </c>
      <c r="B1421" s="166" t="s">
        <v>7553</v>
      </c>
      <c r="C1421" t="s">
        <v>7554</v>
      </c>
      <c r="D1421" s="1">
        <v>45166</v>
      </c>
      <c r="E1421">
        <f t="shared" si="153"/>
        <v>70</v>
      </c>
      <c r="F1421" t="s">
        <v>14</v>
      </c>
      <c r="G1421">
        <v>740</v>
      </c>
      <c r="H1421">
        <f t="shared" si="152"/>
        <v>74</v>
      </c>
      <c r="I1421" t="s">
        <v>7</v>
      </c>
      <c r="J1421" t="s">
        <v>8</v>
      </c>
      <c r="K1421" t="s">
        <v>7555</v>
      </c>
      <c r="L1421" t="s">
        <v>49</v>
      </c>
      <c r="M1421" t="s">
        <v>759</v>
      </c>
      <c r="N1421" t="str">
        <f t="shared" si="154"/>
        <v>F</v>
      </c>
      <c r="O1421" t="s">
        <v>1943</v>
      </c>
      <c r="P1421" t="s">
        <v>1943</v>
      </c>
      <c r="Q1421" t="s">
        <v>1943</v>
      </c>
      <c r="R1421" t="s">
        <v>8</v>
      </c>
      <c r="S1421" t="str">
        <f t="shared" si="155"/>
        <v>U</v>
      </c>
      <c r="T1421" t="s">
        <v>8</v>
      </c>
      <c r="U1421" t="s">
        <v>8</v>
      </c>
      <c r="V1421" t="s">
        <v>1943</v>
      </c>
      <c r="W1421" t="e">
        <f>VLOOKUP(Q1421,'PBT Tag Rates'!$B$5:$E$44,4,FALSE)</f>
        <v>#N/A</v>
      </c>
      <c r="X1421">
        <v>1</v>
      </c>
      <c r="Y1421" s="14">
        <f>IFERROR(LOOKUP(H1421,{30,43,48,53,58,63,68,73,78,83,88,93,97},{42,47,52,57,62,67,72,77,82,87,92,99,100}),999)</f>
        <v>77</v>
      </c>
      <c r="Z1421" s="17">
        <f t="shared" si="156"/>
        <v>1.4285714285714286</v>
      </c>
      <c r="AA1421" s="17">
        <f t="shared" si="157"/>
        <v>1.4285714285714286</v>
      </c>
      <c r="AB1421" s="17">
        <f t="shared" si="158"/>
        <v>2.518344052903343</v>
      </c>
      <c r="AC1421" s="17" t="s">
        <v>17654</v>
      </c>
    </row>
    <row r="1422" spans="1:29" x14ac:dyDescent="0.25">
      <c r="A1422" t="s">
        <v>3339</v>
      </c>
      <c r="B1422" s="166" t="s">
        <v>7556</v>
      </c>
      <c r="C1422" t="s">
        <v>7557</v>
      </c>
      <c r="D1422" s="1">
        <v>45166</v>
      </c>
      <c r="E1422">
        <f t="shared" si="153"/>
        <v>70</v>
      </c>
      <c r="F1422" t="s">
        <v>14</v>
      </c>
      <c r="G1422">
        <v>690</v>
      </c>
      <c r="H1422">
        <f t="shared" si="152"/>
        <v>69</v>
      </c>
      <c r="I1422" t="s">
        <v>7</v>
      </c>
      <c r="J1422" t="s">
        <v>8</v>
      </c>
      <c r="K1422" t="s">
        <v>8</v>
      </c>
      <c r="L1422" t="s">
        <v>8</v>
      </c>
      <c r="M1422" t="s">
        <v>14</v>
      </c>
      <c r="N1422" t="str">
        <f t="shared" si="154"/>
        <v>F</v>
      </c>
      <c r="O1422" t="s">
        <v>5448</v>
      </c>
      <c r="P1422" t="s">
        <v>5449</v>
      </c>
      <c r="Q1422" t="s">
        <v>918</v>
      </c>
      <c r="R1422">
        <v>3</v>
      </c>
      <c r="S1422">
        <f t="shared" si="155"/>
        <v>2020</v>
      </c>
      <c r="T1422" t="s">
        <v>12</v>
      </c>
      <c r="U1422">
        <v>1</v>
      </c>
      <c r="V1422" t="s">
        <v>3363</v>
      </c>
      <c r="W1422">
        <f>VLOOKUP(Q1422,'PBT Tag Rates'!$B$5:$E$44,4,FALSE)</f>
        <v>0.98961045999999997</v>
      </c>
      <c r="X1422">
        <v>1</v>
      </c>
      <c r="Y1422" s="14">
        <f>IFERROR(LOOKUP(H1422,{30,43,48,53,58,63,68,73,78,83,88,93,97},{42,47,52,57,62,67,72,77,82,87,92,99,100}),999)</f>
        <v>72</v>
      </c>
      <c r="Z1422" s="17">
        <f t="shared" si="156"/>
        <v>1.4285714285714286</v>
      </c>
      <c r="AA1422" s="17">
        <f t="shared" si="157"/>
        <v>1.4285714285714286</v>
      </c>
      <c r="AB1422" s="17">
        <f t="shared" si="158"/>
        <v>2.518344052903343</v>
      </c>
      <c r="AC1422" s="17" t="s">
        <v>17654</v>
      </c>
    </row>
    <row r="1423" spans="1:29" x14ac:dyDescent="0.25">
      <c r="A1423" t="s">
        <v>3339</v>
      </c>
      <c r="B1423" s="166" t="s">
        <v>7558</v>
      </c>
      <c r="C1423" t="s">
        <v>7559</v>
      </c>
      <c r="D1423" s="1">
        <v>45166</v>
      </c>
      <c r="E1423">
        <f t="shared" si="153"/>
        <v>70</v>
      </c>
      <c r="F1423" t="s">
        <v>6</v>
      </c>
      <c r="G1423">
        <v>740</v>
      </c>
      <c r="H1423">
        <f t="shared" si="152"/>
        <v>74</v>
      </c>
      <c r="I1423" t="s">
        <v>7</v>
      </c>
      <c r="J1423" t="s">
        <v>8</v>
      </c>
      <c r="K1423" t="s">
        <v>7560</v>
      </c>
      <c r="L1423" t="s">
        <v>8</v>
      </c>
      <c r="M1423" t="s">
        <v>6</v>
      </c>
      <c r="N1423" t="str">
        <f t="shared" si="154"/>
        <v>M</v>
      </c>
      <c r="O1423" t="s">
        <v>1081</v>
      </c>
      <c r="P1423" t="s">
        <v>1082</v>
      </c>
      <c r="Q1423" t="s">
        <v>221</v>
      </c>
      <c r="R1423">
        <v>4</v>
      </c>
      <c r="S1423">
        <f t="shared" si="155"/>
        <v>2019</v>
      </c>
      <c r="T1423" t="s">
        <v>12</v>
      </c>
      <c r="U1423">
        <v>1</v>
      </c>
      <c r="V1423" t="s">
        <v>3386</v>
      </c>
      <c r="W1423">
        <f>VLOOKUP(Q1423,'PBT Tag Rates'!$B$5:$E$44,4,FALSE)</f>
        <v>0.95971980899999998</v>
      </c>
      <c r="X1423">
        <v>1</v>
      </c>
      <c r="Y1423" s="14">
        <f>IFERROR(LOOKUP(H1423,{30,43,48,53,58,63,68,73,78,83,88,93,97},{42,47,52,57,62,67,72,77,82,87,92,99,100}),999)</f>
        <v>77</v>
      </c>
      <c r="Z1423" s="17">
        <f t="shared" si="156"/>
        <v>1.4285714285714286</v>
      </c>
      <c r="AA1423" s="17">
        <f t="shared" si="157"/>
        <v>1.4285714285714286</v>
      </c>
      <c r="AB1423" s="17">
        <f t="shared" si="158"/>
        <v>2.518344052903343</v>
      </c>
      <c r="AC1423" s="17" t="s">
        <v>17654</v>
      </c>
    </row>
    <row r="1424" spans="1:29" x14ac:dyDescent="0.25">
      <c r="A1424" t="s">
        <v>3339</v>
      </c>
      <c r="B1424" s="166" t="s">
        <v>7561</v>
      </c>
      <c r="C1424" t="s">
        <v>7562</v>
      </c>
      <c r="D1424" s="1">
        <v>45167</v>
      </c>
      <c r="E1424">
        <f t="shared" si="153"/>
        <v>70</v>
      </c>
      <c r="F1424" t="s">
        <v>6</v>
      </c>
      <c r="G1424">
        <v>700</v>
      </c>
      <c r="H1424">
        <f t="shared" si="152"/>
        <v>70</v>
      </c>
      <c r="I1424" t="s">
        <v>7</v>
      </c>
      <c r="J1424" t="s">
        <v>8</v>
      </c>
      <c r="K1424" t="s">
        <v>7563</v>
      </c>
      <c r="L1424" t="s">
        <v>8</v>
      </c>
      <c r="M1424" t="s">
        <v>6</v>
      </c>
      <c r="N1424" t="str">
        <f t="shared" si="154"/>
        <v>M</v>
      </c>
      <c r="O1424" t="s">
        <v>1910</v>
      </c>
      <c r="P1424" t="s">
        <v>1911</v>
      </c>
      <c r="Q1424" t="s">
        <v>281</v>
      </c>
      <c r="R1424">
        <v>4</v>
      </c>
      <c r="S1424">
        <f t="shared" si="155"/>
        <v>2019</v>
      </c>
      <c r="T1424" t="s">
        <v>12</v>
      </c>
      <c r="U1424">
        <v>0.999999999999998</v>
      </c>
      <c r="V1424" t="s">
        <v>3171</v>
      </c>
      <c r="W1424">
        <f>VLOOKUP(Q1424,'PBT Tag Rates'!$B$5:$E$44,4,FALSE)</f>
        <v>0.99705232300000002</v>
      </c>
      <c r="X1424">
        <v>1</v>
      </c>
      <c r="Y1424" s="14">
        <f>IFERROR(LOOKUP(H1424,{30,43,48,53,58,63,68,73,78,83,88,93,97},{42,47,52,57,62,67,72,77,82,87,92,99,100}),999)</f>
        <v>72</v>
      </c>
      <c r="Z1424" s="17">
        <f t="shared" si="156"/>
        <v>1.4285714285714286</v>
      </c>
      <c r="AA1424" s="17">
        <f t="shared" si="157"/>
        <v>1.4285714285714286</v>
      </c>
      <c r="AB1424" s="17">
        <f t="shared" si="158"/>
        <v>2.518344052903343</v>
      </c>
      <c r="AC1424" s="17" t="s">
        <v>17654</v>
      </c>
    </row>
    <row r="1425" spans="1:29" x14ac:dyDescent="0.25">
      <c r="A1425" t="s">
        <v>3339</v>
      </c>
      <c r="B1425" s="166" t="s">
        <v>7564</v>
      </c>
      <c r="C1425" t="s">
        <v>7565</v>
      </c>
      <c r="D1425" s="1">
        <v>45167</v>
      </c>
      <c r="E1425">
        <f t="shared" si="153"/>
        <v>70</v>
      </c>
      <c r="F1425" t="s">
        <v>6</v>
      </c>
      <c r="G1425">
        <v>710</v>
      </c>
      <c r="H1425">
        <f t="shared" si="152"/>
        <v>71</v>
      </c>
      <c r="I1425" t="s">
        <v>7</v>
      </c>
      <c r="J1425" t="s">
        <v>8</v>
      </c>
      <c r="K1425" t="s">
        <v>7566</v>
      </c>
      <c r="L1425" t="s">
        <v>8</v>
      </c>
      <c r="M1425" t="s">
        <v>6</v>
      </c>
      <c r="N1425" t="str">
        <f t="shared" si="154"/>
        <v>M</v>
      </c>
      <c r="O1425" t="s">
        <v>260</v>
      </c>
      <c r="P1425" t="s">
        <v>3611</v>
      </c>
      <c r="Q1425" t="s">
        <v>221</v>
      </c>
      <c r="R1425">
        <v>4</v>
      </c>
      <c r="S1425">
        <f t="shared" si="155"/>
        <v>2019</v>
      </c>
      <c r="T1425" t="s">
        <v>12</v>
      </c>
      <c r="U1425">
        <v>1</v>
      </c>
      <c r="V1425" t="s">
        <v>3363</v>
      </c>
      <c r="W1425">
        <f>VLOOKUP(Q1425,'PBT Tag Rates'!$B$5:$E$44,4,FALSE)</f>
        <v>0.95971980899999998</v>
      </c>
      <c r="X1425">
        <v>1</v>
      </c>
      <c r="Y1425" s="14">
        <f>IFERROR(LOOKUP(H1425,{30,43,48,53,58,63,68,73,78,83,88,93,97},{42,47,52,57,62,67,72,77,82,87,92,99,100}),999)</f>
        <v>72</v>
      </c>
      <c r="Z1425" s="17">
        <f t="shared" si="156"/>
        <v>1.4285714285714286</v>
      </c>
      <c r="AA1425" s="17">
        <f t="shared" si="157"/>
        <v>1.4285714285714286</v>
      </c>
      <c r="AB1425" s="17">
        <f t="shared" si="158"/>
        <v>2.518344052903343</v>
      </c>
      <c r="AC1425" s="17" t="s">
        <v>17654</v>
      </c>
    </row>
    <row r="1426" spans="1:29" x14ac:dyDescent="0.25">
      <c r="A1426" t="s">
        <v>3339</v>
      </c>
      <c r="B1426" s="166" t="s">
        <v>7567</v>
      </c>
      <c r="C1426" t="s">
        <v>7568</v>
      </c>
      <c r="D1426" s="1">
        <v>45167</v>
      </c>
      <c r="E1426">
        <f t="shared" si="153"/>
        <v>70</v>
      </c>
      <c r="F1426" t="s">
        <v>6</v>
      </c>
      <c r="G1426">
        <v>710</v>
      </c>
      <c r="H1426">
        <f t="shared" si="152"/>
        <v>71</v>
      </c>
      <c r="I1426" t="s">
        <v>7</v>
      </c>
      <c r="J1426" t="s">
        <v>8</v>
      </c>
      <c r="K1426" t="s">
        <v>7569</v>
      </c>
      <c r="L1426" t="s">
        <v>8</v>
      </c>
      <c r="M1426" t="s">
        <v>6</v>
      </c>
      <c r="N1426" t="str">
        <f t="shared" si="154"/>
        <v>M</v>
      </c>
      <c r="O1426" t="s">
        <v>4413</v>
      </c>
      <c r="P1426" t="s">
        <v>7570</v>
      </c>
      <c r="Q1426" t="s">
        <v>221</v>
      </c>
      <c r="R1426">
        <v>4</v>
      </c>
      <c r="S1426">
        <f t="shared" si="155"/>
        <v>2019</v>
      </c>
      <c r="T1426" t="s">
        <v>12</v>
      </c>
      <c r="U1426">
        <v>0.999999999999997</v>
      </c>
      <c r="V1426" t="s">
        <v>3357</v>
      </c>
      <c r="W1426">
        <f>VLOOKUP(Q1426,'PBT Tag Rates'!$B$5:$E$44,4,FALSE)</f>
        <v>0.95971980899999998</v>
      </c>
      <c r="X1426">
        <v>1</v>
      </c>
      <c r="Y1426" s="14">
        <f>IFERROR(LOOKUP(H1426,{30,43,48,53,58,63,68,73,78,83,88,93,97},{42,47,52,57,62,67,72,77,82,87,92,99,100}),999)</f>
        <v>72</v>
      </c>
      <c r="Z1426" s="17">
        <f t="shared" si="156"/>
        <v>1.4285714285714286</v>
      </c>
      <c r="AA1426" s="17">
        <f t="shared" si="157"/>
        <v>1.4285714285714286</v>
      </c>
      <c r="AB1426" s="17">
        <f t="shared" si="158"/>
        <v>2.518344052903343</v>
      </c>
      <c r="AC1426" s="17" t="s">
        <v>17654</v>
      </c>
    </row>
    <row r="1427" spans="1:29" x14ac:dyDescent="0.25">
      <c r="A1427" t="s">
        <v>3339</v>
      </c>
      <c r="B1427" s="166" t="s">
        <v>7571</v>
      </c>
      <c r="C1427" t="s">
        <v>973</v>
      </c>
      <c r="D1427" s="1">
        <v>45167</v>
      </c>
      <c r="E1427">
        <f t="shared" si="153"/>
        <v>70</v>
      </c>
      <c r="F1427" t="s">
        <v>6</v>
      </c>
      <c r="G1427">
        <v>710</v>
      </c>
      <c r="H1427">
        <f t="shared" si="152"/>
        <v>71</v>
      </c>
      <c r="I1427" t="s">
        <v>7</v>
      </c>
      <c r="J1427" t="s">
        <v>8</v>
      </c>
      <c r="K1427" t="s">
        <v>7572</v>
      </c>
      <c r="L1427" t="s">
        <v>8</v>
      </c>
      <c r="M1427" t="s">
        <v>6</v>
      </c>
      <c r="N1427" t="str">
        <f t="shared" si="154"/>
        <v>M</v>
      </c>
      <c r="O1427" t="s">
        <v>881</v>
      </c>
      <c r="P1427" t="s">
        <v>882</v>
      </c>
      <c r="Q1427" t="s">
        <v>221</v>
      </c>
      <c r="R1427">
        <v>4</v>
      </c>
      <c r="S1427">
        <f t="shared" si="155"/>
        <v>2019</v>
      </c>
      <c r="T1427" t="s">
        <v>12</v>
      </c>
      <c r="U1427">
        <v>1</v>
      </c>
      <c r="V1427" t="s">
        <v>3357</v>
      </c>
      <c r="W1427">
        <f>VLOOKUP(Q1427,'PBT Tag Rates'!$B$5:$E$44,4,FALSE)</f>
        <v>0.95971980899999998</v>
      </c>
      <c r="X1427">
        <v>1</v>
      </c>
      <c r="Y1427" s="14">
        <f>IFERROR(LOOKUP(H1427,{30,43,48,53,58,63,68,73,78,83,88,93,97},{42,47,52,57,62,67,72,77,82,87,92,99,100}),999)</f>
        <v>72</v>
      </c>
      <c r="Z1427" s="17">
        <f t="shared" si="156"/>
        <v>1.4285714285714286</v>
      </c>
      <c r="AA1427" s="17">
        <f t="shared" si="157"/>
        <v>1.4285714285714286</v>
      </c>
      <c r="AB1427" s="17">
        <f t="shared" si="158"/>
        <v>2.518344052903343</v>
      </c>
      <c r="AC1427" s="17" t="s">
        <v>17654</v>
      </c>
    </row>
    <row r="1428" spans="1:29" x14ac:dyDescent="0.25">
      <c r="A1428" t="s">
        <v>3339</v>
      </c>
      <c r="B1428" s="166" t="s">
        <v>7573</v>
      </c>
      <c r="C1428" t="s">
        <v>7574</v>
      </c>
      <c r="D1428" s="1">
        <v>45167</v>
      </c>
      <c r="E1428">
        <f t="shared" si="153"/>
        <v>70</v>
      </c>
      <c r="F1428" t="s">
        <v>14</v>
      </c>
      <c r="G1428">
        <v>740</v>
      </c>
      <c r="H1428">
        <f t="shared" si="152"/>
        <v>74</v>
      </c>
      <c r="I1428" t="s">
        <v>7</v>
      </c>
      <c r="J1428" t="s">
        <v>8</v>
      </c>
      <c r="K1428" t="s">
        <v>7575</v>
      </c>
      <c r="L1428" t="s">
        <v>8</v>
      </c>
      <c r="M1428" t="s">
        <v>14</v>
      </c>
      <c r="N1428" t="str">
        <f t="shared" si="154"/>
        <v>F</v>
      </c>
      <c r="O1428" t="s">
        <v>794</v>
      </c>
      <c r="P1428" t="s">
        <v>795</v>
      </c>
      <c r="Q1428" t="s">
        <v>221</v>
      </c>
      <c r="R1428">
        <v>4</v>
      </c>
      <c r="S1428">
        <f t="shared" si="155"/>
        <v>2019</v>
      </c>
      <c r="T1428" t="s">
        <v>12</v>
      </c>
      <c r="U1428">
        <v>1</v>
      </c>
      <c r="V1428" t="s">
        <v>3363</v>
      </c>
      <c r="W1428">
        <f>VLOOKUP(Q1428,'PBT Tag Rates'!$B$5:$E$44,4,FALSE)</f>
        <v>0.95971980899999998</v>
      </c>
      <c r="X1428">
        <v>1</v>
      </c>
      <c r="Y1428" s="14">
        <f>IFERROR(LOOKUP(H1428,{30,43,48,53,58,63,68,73,78,83,88,93,97},{42,47,52,57,62,67,72,77,82,87,92,99,100}),999)</f>
        <v>77</v>
      </c>
      <c r="Z1428" s="17">
        <f t="shared" si="156"/>
        <v>1.4285714285714286</v>
      </c>
      <c r="AA1428" s="17">
        <f t="shared" si="157"/>
        <v>1.4285714285714286</v>
      </c>
      <c r="AB1428" s="17">
        <f t="shared" si="158"/>
        <v>2.518344052903343</v>
      </c>
      <c r="AC1428" s="17" t="s">
        <v>17654</v>
      </c>
    </row>
    <row r="1429" spans="1:29" x14ac:dyDescent="0.25">
      <c r="A1429" t="s">
        <v>3339</v>
      </c>
      <c r="B1429" s="166" t="s">
        <v>7576</v>
      </c>
      <c r="C1429" t="s">
        <v>7577</v>
      </c>
      <c r="D1429" s="1">
        <v>45167</v>
      </c>
      <c r="E1429">
        <f t="shared" si="153"/>
        <v>70</v>
      </c>
      <c r="F1429" t="s">
        <v>14</v>
      </c>
      <c r="G1429">
        <v>800</v>
      </c>
      <c r="H1429">
        <f t="shared" si="152"/>
        <v>80</v>
      </c>
      <c r="I1429" t="s">
        <v>7</v>
      </c>
      <c r="J1429" t="s">
        <v>8</v>
      </c>
      <c r="K1429" t="s">
        <v>7578</v>
      </c>
      <c r="L1429" t="s">
        <v>8</v>
      </c>
      <c r="M1429" t="s">
        <v>14</v>
      </c>
      <c r="N1429" t="str">
        <f t="shared" si="154"/>
        <v>F</v>
      </c>
      <c r="O1429" t="s">
        <v>2226</v>
      </c>
      <c r="P1429" t="s">
        <v>2227</v>
      </c>
      <c r="Q1429" t="s">
        <v>221</v>
      </c>
      <c r="R1429">
        <v>4</v>
      </c>
      <c r="S1429">
        <f t="shared" si="155"/>
        <v>2019</v>
      </c>
      <c r="T1429" t="s">
        <v>12</v>
      </c>
      <c r="U1429">
        <v>1</v>
      </c>
      <c r="V1429" t="s">
        <v>3346</v>
      </c>
      <c r="W1429">
        <f>VLOOKUP(Q1429,'PBT Tag Rates'!$B$5:$E$44,4,FALSE)</f>
        <v>0.95971980899999998</v>
      </c>
      <c r="X1429">
        <v>1</v>
      </c>
      <c r="Y1429" s="14">
        <f>IFERROR(LOOKUP(H1429,{30,43,48,53,58,63,68,73,78,83,88,93,97},{42,47,52,57,62,67,72,77,82,87,92,99,100}),999)</f>
        <v>82</v>
      </c>
      <c r="Z1429" s="17">
        <f t="shared" si="156"/>
        <v>1.4285714285714286</v>
      </c>
      <c r="AA1429" s="17">
        <f t="shared" si="157"/>
        <v>1.4285714285714286</v>
      </c>
      <c r="AB1429" s="17">
        <f t="shared" si="158"/>
        <v>2.518344052903343</v>
      </c>
      <c r="AC1429" s="17" t="s">
        <v>17654</v>
      </c>
    </row>
    <row r="1430" spans="1:29" x14ac:dyDescent="0.25">
      <c r="A1430" t="s">
        <v>3339</v>
      </c>
      <c r="B1430" s="166" t="s">
        <v>7579</v>
      </c>
      <c r="C1430" t="s">
        <v>7580</v>
      </c>
      <c r="D1430" s="1">
        <v>45167</v>
      </c>
      <c r="E1430">
        <f t="shared" si="153"/>
        <v>70</v>
      </c>
      <c r="F1430" t="s">
        <v>14</v>
      </c>
      <c r="G1430">
        <v>810</v>
      </c>
      <c r="H1430">
        <f t="shared" ref="H1430:H1493" si="159">G1430/10</f>
        <v>81</v>
      </c>
      <c r="I1430" t="s">
        <v>7</v>
      </c>
      <c r="J1430" t="s">
        <v>8</v>
      </c>
      <c r="K1430" t="s">
        <v>7581</v>
      </c>
      <c r="L1430" t="s">
        <v>8</v>
      </c>
      <c r="M1430" t="s">
        <v>14</v>
      </c>
      <c r="N1430" t="str">
        <f t="shared" si="154"/>
        <v>F</v>
      </c>
      <c r="O1430" t="s">
        <v>2562</v>
      </c>
      <c r="P1430" t="s">
        <v>2563</v>
      </c>
      <c r="Q1430" t="s">
        <v>221</v>
      </c>
      <c r="R1430">
        <v>4</v>
      </c>
      <c r="S1430">
        <f t="shared" si="155"/>
        <v>2019</v>
      </c>
      <c r="T1430" t="s">
        <v>12</v>
      </c>
      <c r="U1430">
        <v>0.999999999999996</v>
      </c>
      <c r="V1430" t="s">
        <v>3396</v>
      </c>
      <c r="W1430">
        <f>VLOOKUP(Q1430,'PBT Tag Rates'!$B$5:$E$44,4,FALSE)</f>
        <v>0.95971980899999998</v>
      </c>
      <c r="X1430">
        <v>1</v>
      </c>
      <c r="Y1430" s="14">
        <f>IFERROR(LOOKUP(H1430,{30,43,48,53,58,63,68,73,78,83,88,93,97},{42,47,52,57,62,67,72,77,82,87,92,99,100}),999)</f>
        <v>82</v>
      </c>
      <c r="Z1430" s="17">
        <f t="shared" si="156"/>
        <v>1.4285714285714286</v>
      </c>
      <c r="AA1430" s="17">
        <f t="shared" si="157"/>
        <v>1.4285714285714286</v>
      </c>
      <c r="AB1430" s="17">
        <f t="shared" si="158"/>
        <v>2.518344052903343</v>
      </c>
      <c r="AC1430" s="17" t="s">
        <v>17655</v>
      </c>
    </row>
    <row r="1431" spans="1:29" x14ac:dyDescent="0.25">
      <c r="A1431" t="s">
        <v>3339</v>
      </c>
      <c r="B1431" s="166" t="s">
        <v>7582</v>
      </c>
      <c r="C1431" t="s">
        <v>7583</v>
      </c>
      <c r="D1431" s="1">
        <v>45167</v>
      </c>
      <c r="E1431">
        <f t="shared" ref="E1431:E1494" si="160">IF(D1431&lt;=$D$3,70,18)</f>
        <v>70</v>
      </c>
      <c r="F1431" t="s">
        <v>14</v>
      </c>
      <c r="G1431">
        <v>800</v>
      </c>
      <c r="H1431">
        <f t="shared" si="159"/>
        <v>80</v>
      </c>
      <c r="I1431" t="s">
        <v>7</v>
      </c>
      <c r="J1431" t="s">
        <v>8</v>
      </c>
      <c r="K1431" t="s">
        <v>7584</v>
      </c>
      <c r="L1431" t="s">
        <v>8</v>
      </c>
      <c r="M1431" t="s">
        <v>14</v>
      </c>
      <c r="N1431" t="str">
        <f t="shared" ref="N1431:N1494" si="161">IF(M1431="U",F1431,M1431)</f>
        <v>F</v>
      </c>
      <c r="O1431" t="s">
        <v>1895</v>
      </c>
      <c r="P1431" t="s">
        <v>7093</v>
      </c>
      <c r="Q1431" t="s">
        <v>281</v>
      </c>
      <c r="R1431">
        <v>4</v>
      </c>
      <c r="S1431">
        <f t="shared" ref="S1431:S1494" si="162">IFERROR($S$3-R1431,"U")</f>
        <v>2019</v>
      </c>
      <c r="T1431" t="s">
        <v>12</v>
      </c>
      <c r="U1431">
        <v>0.999999999999996</v>
      </c>
      <c r="V1431" t="s">
        <v>3169</v>
      </c>
      <c r="W1431">
        <f>VLOOKUP(Q1431,'PBT Tag Rates'!$B$5:$E$44,4,FALSE)</f>
        <v>0.99705232300000002</v>
      </c>
      <c r="X1431">
        <v>1</v>
      </c>
      <c r="Y1431" s="14">
        <f>IFERROR(LOOKUP(H1431,{30,43,48,53,58,63,68,73,78,83,88,93,97},{42,47,52,57,62,67,72,77,82,87,92,99,100}),999)</f>
        <v>82</v>
      </c>
      <c r="Z1431" s="17">
        <f t="shared" ref="Z1431:Z1494" si="163">IF(D1431&lt;$D$3,X1431/$Z$3,X1431/$Z$4)</f>
        <v>1.4285714285714286</v>
      </c>
      <c r="AA1431" s="17">
        <f t="shared" ref="AA1431:AA1494" si="164">Z1431*(1+$AA$4)</f>
        <v>1.4285714285714286</v>
      </c>
      <c r="AB1431" s="17">
        <f t="shared" ref="AB1431:AB1494" si="165">IF(D1431&lt;$D$3,AA1431/$AB$3,AA1431/$AB$4)</f>
        <v>2.518344052903343</v>
      </c>
      <c r="AC1431" s="17" t="s">
        <v>17654</v>
      </c>
    </row>
    <row r="1432" spans="1:29" x14ac:dyDescent="0.25">
      <c r="A1432" t="s">
        <v>3339</v>
      </c>
      <c r="B1432" s="166" t="s">
        <v>7585</v>
      </c>
      <c r="C1432" t="s">
        <v>976</v>
      </c>
      <c r="D1432" s="1">
        <v>45167</v>
      </c>
      <c r="E1432">
        <f t="shared" si="160"/>
        <v>70</v>
      </c>
      <c r="F1432" t="s">
        <v>6</v>
      </c>
      <c r="G1432">
        <v>660</v>
      </c>
      <c r="H1432">
        <f t="shared" si="159"/>
        <v>66</v>
      </c>
      <c r="I1432" t="s">
        <v>7</v>
      </c>
      <c r="J1432" t="s">
        <v>8</v>
      </c>
      <c r="K1432" t="s">
        <v>8</v>
      </c>
      <c r="L1432" t="s">
        <v>8</v>
      </c>
      <c r="M1432" t="s">
        <v>6</v>
      </c>
      <c r="N1432" t="str">
        <f t="shared" si="161"/>
        <v>M</v>
      </c>
      <c r="O1432" t="s">
        <v>371</v>
      </c>
      <c r="P1432" t="s">
        <v>985</v>
      </c>
      <c r="Q1432" t="s">
        <v>221</v>
      </c>
      <c r="R1432">
        <v>4</v>
      </c>
      <c r="S1432">
        <f t="shared" si="162"/>
        <v>2019</v>
      </c>
      <c r="T1432" t="s">
        <v>12</v>
      </c>
      <c r="U1432">
        <v>1</v>
      </c>
      <c r="V1432" t="s">
        <v>3363</v>
      </c>
      <c r="W1432">
        <f>VLOOKUP(Q1432,'PBT Tag Rates'!$B$5:$E$44,4,FALSE)</f>
        <v>0.95971980899999998</v>
      </c>
      <c r="X1432">
        <v>1</v>
      </c>
      <c r="Y1432" s="14">
        <f>IFERROR(LOOKUP(H1432,{30,43,48,53,58,63,68,73,78,83,88,93,97},{42,47,52,57,62,67,72,77,82,87,92,99,100}),999)</f>
        <v>67</v>
      </c>
      <c r="Z1432" s="17">
        <f t="shared" si="163"/>
        <v>1.4285714285714286</v>
      </c>
      <c r="AA1432" s="17">
        <f t="shared" si="164"/>
        <v>1.4285714285714286</v>
      </c>
      <c r="AB1432" s="17">
        <f t="shared" si="165"/>
        <v>2.518344052903343</v>
      </c>
      <c r="AC1432" s="17" t="s">
        <v>17654</v>
      </c>
    </row>
    <row r="1433" spans="1:29" x14ac:dyDescent="0.25">
      <c r="A1433" t="s">
        <v>3339</v>
      </c>
      <c r="B1433" s="166" t="s">
        <v>7586</v>
      </c>
      <c r="C1433" t="s">
        <v>7587</v>
      </c>
      <c r="D1433" s="1">
        <v>45167</v>
      </c>
      <c r="E1433">
        <f t="shared" si="160"/>
        <v>70</v>
      </c>
      <c r="F1433" t="s">
        <v>14</v>
      </c>
      <c r="G1433">
        <v>770</v>
      </c>
      <c r="H1433">
        <f t="shared" si="159"/>
        <v>77</v>
      </c>
      <c r="I1433" t="s">
        <v>7</v>
      </c>
      <c r="J1433" t="s">
        <v>8</v>
      </c>
      <c r="K1433" t="s">
        <v>7588</v>
      </c>
      <c r="L1433" t="s">
        <v>8</v>
      </c>
      <c r="M1433" t="s">
        <v>14</v>
      </c>
      <c r="N1433" t="str">
        <f t="shared" si="161"/>
        <v>F</v>
      </c>
      <c r="O1433" t="s">
        <v>8</v>
      </c>
      <c r="P1433" t="s">
        <v>8</v>
      </c>
      <c r="Q1433" t="s">
        <v>11</v>
      </c>
      <c r="R1433" t="s">
        <v>8</v>
      </c>
      <c r="S1433" t="str">
        <f t="shared" si="162"/>
        <v>U</v>
      </c>
      <c r="T1433" t="s">
        <v>12</v>
      </c>
      <c r="U1433">
        <v>1</v>
      </c>
      <c r="V1433" t="s">
        <v>11</v>
      </c>
      <c r="W1433" t="e">
        <f>VLOOKUP(Q1433,'PBT Tag Rates'!$B$5:$E$44,4,FALSE)</f>
        <v>#N/A</v>
      </c>
      <c r="X1433">
        <v>1</v>
      </c>
      <c r="Y1433" s="14">
        <f>IFERROR(LOOKUP(H1433,{30,43,48,53,58,63,68,73,78,83,88,93,97},{42,47,52,57,62,67,72,77,82,87,92,99,100}),999)</f>
        <v>77</v>
      </c>
      <c r="Z1433" s="17">
        <f t="shared" si="163"/>
        <v>1.4285714285714286</v>
      </c>
      <c r="AA1433" s="17">
        <f t="shared" si="164"/>
        <v>1.4285714285714286</v>
      </c>
      <c r="AB1433" s="17">
        <f t="shared" si="165"/>
        <v>2.518344052903343</v>
      </c>
      <c r="AC1433" s="17" t="s">
        <v>17654</v>
      </c>
    </row>
    <row r="1434" spans="1:29" x14ac:dyDescent="0.25">
      <c r="A1434" t="s">
        <v>3339</v>
      </c>
      <c r="B1434" s="166" t="s">
        <v>7589</v>
      </c>
      <c r="C1434" t="s">
        <v>7590</v>
      </c>
      <c r="D1434" s="1">
        <v>45167</v>
      </c>
      <c r="E1434">
        <f t="shared" si="160"/>
        <v>70</v>
      </c>
      <c r="F1434" t="s">
        <v>6</v>
      </c>
      <c r="G1434">
        <v>850</v>
      </c>
      <c r="H1434">
        <f t="shared" si="159"/>
        <v>85</v>
      </c>
      <c r="I1434" t="s">
        <v>7</v>
      </c>
      <c r="J1434" t="s">
        <v>8</v>
      </c>
      <c r="K1434" t="s">
        <v>7591</v>
      </c>
      <c r="L1434" t="s">
        <v>8</v>
      </c>
      <c r="M1434" t="s">
        <v>6</v>
      </c>
      <c r="N1434" t="str">
        <f t="shared" si="161"/>
        <v>M</v>
      </c>
      <c r="O1434" t="s">
        <v>3713</v>
      </c>
      <c r="P1434" t="s">
        <v>5349</v>
      </c>
      <c r="Q1434" t="s">
        <v>221</v>
      </c>
      <c r="R1434">
        <v>4</v>
      </c>
      <c r="S1434">
        <f t="shared" si="162"/>
        <v>2019</v>
      </c>
      <c r="T1434" t="s">
        <v>12</v>
      </c>
      <c r="U1434">
        <v>0.999999999999997</v>
      </c>
      <c r="V1434" t="s">
        <v>3363</v>
      </c>
      <c r="W1434">
        <f>VLOOKUP(Q1434,'PBT Tag Rates'!$B$5:$E$44,4,FALSE)</f>
        <v>0.95971980899999998</v>
      </c>
      <c r="X1434">
        <v>1</v>
      </c>
      <c r="Y1434" s="14">
        <f>IFERROR(LOOKUP(H1434,{30,43,48,53,58,63,68,73,78,83,88,93,97},{42,47,52,57,62,67,72,77,82,87,92,99,100}),999)</f>
        <v>87</v>
      </c>
      <c r="Z1434" s="17">
        <f t="shared" si="163"/>
        <v>1.4285714285714286</v>
      </c>
      <c r="AA1434" s="17">
        <f t="shared" si="164"/>
        <v>1.4285714285714286</v>
      </c>
      <c r="AB1434" s="17">
        <f t="shared" si="165"/>
        <v>2.518344052903343</v>
      </c>
      <c r="AC1434" s="17" t="s">
        <v>17654</v>
      </c>
    </row>
    <row r="1435" spans="1:29" x14ac:dyDescent="0.25">
      <c r="A1435" t="s">
        <v>3339</v>
      </c>
      <c r="B1435" s="166" t="s">
        <v>7592</v>
      </c>
      <c r="C1435" t="s">
        <v>7593</v>
      </c>
      <c r="D1435" s="1">
        <v>45167</v>
      </c>
      <c r="E1435">
        <f t="shared" si="160"/>
        <v>70</v>
      </c>
      <c r="F1435" t="s">
        <v>6</v>
      </c>
      <c r="G1435">
        <v>810</v>
      </c>
      <c r="H1435">
        <f t="shared" si="159"/>
        <v>81</v>
      </c>
      <c r="I1435" t="s">
        <v>7</v>
      </c>
      <c r="J1435" t="s">
        <v>8</v>
      </c>
      <c r="K1435" t="s">
        <v>7594</v>
      </c>
      <c r="L1435" t="s">
        <v>8</v>
      </c>
      <c r="M1435" t="s">
        <v>6</v>
      </c>
      <c r="N1435" t="str">
        <f t="shared" si="161"/>
        <v>M</v>
      </c>
      <c r="O1435" t="s">
        <v>8</v>
      </c>
      <c r="P1435" t="s">
        <v>8</v>
      </c>
      <c r="Q1435" t="s">
        <v>11</v>
      </c>
      <c r="R1435" t="s">
        <v>8</v>
      </c>
      <c r="S1435" t="str">
        <f t="shared" si="162"/>
        <v>U</v>
      </c>
      <c r="T1435" t="s">
        <v>12</v>
      </c>
      <c r="U1435">
        <v>0.999999999999994</v>
      </c>
      <c r="V1435" t="s">
        <v>11</v>
      </c>
      <c r="W1435" t="e">
        <f>VLOOKUP(Q1435,'PBT Tag Rates'!$B$5:$E$44,4,FALSE)</f>
        <v>#N/A</v>
      </c>
      <c r="X1435">
        <v>1</v>
      </c>
      <c r="Y1435" s="14">
        <f>IFERROR(LOOKUP(H1435,{30,43,48,53,58,63,68,73,78,83,88,93,97},{42,47,52,57,62,67,72,77,82,87,92,99,100}),999)</f>
        <v>82</v>
      </c>
      <c r="Z1435" s="17">
        <f t="shared" si="163"/>
        <v>1.4285714285714286</v>
      </c>
      <c r="AA1435" s="17">
        <f t="shared" si="164"/>
        <v>1.4285714285714286</v>
      </c>
      <c r="AB1435" s="17">
        <f t="shared" si="165"/>
        <v>2.518344052903343</v>
      </c>
      <c r="AC1435" s="17" t="s">
        <v>17654</v>
      </c>
    </row>
    <row r="1436" spans="1:29" x14ac:dyDescent="0.25">
      <c r="A1436" t="s">
        <v>3339</v>
      </c>
      <c r="B1436" s="166" t="s">
        <v>7595</v>
      </c>
      <c r="C1436" t="s">
        <v>7596</v>
      </c>
      <c r="D1436" s="1">
        <v>45167</v>
      </c>
      <c r="E1436">
        <f t="shared" si="160"/>
        <v>70</v>
      </c>
      <c r="F1436" t="s">
        <v>6</v>
      </c>
      <c r="G1436">
        <v>710</v>
      </c>
      <c r="H1436">
        <f t="shared" si="159"/>
        <v>71</v>
      </c>
      <c r="I1436" t="s">
        <v>7</v>
      </c>
      <c r="J1436" t="s">
        <v>8</v>
      </c>
      <c r="K1436" t="s">
        <v>7597</v>
      </c>
      <c r="L1436" t="s">
        <v>8</v>
      </c>
      <c r="M1436" t="s">
        <v>6</v>
      </c>
      <c r="N1436" t="str">
        <f t="shared" si="161"/>
        <v>M</v>
      </c>
      <c r="O1436" t="s">
        <v>1107</v>
      </c>
      <c r="P1436" t="s">
        <v>1108</v>
      </c>
      <c r="Q1436" t="s">
        <v>221</v>
      </c>
      <c r="R1436">
        <v>4</v>
      </c>
      <c r="S1436">
        <f t="shared" si="162"/>
        <v>2019</v>
      </c>
      <c r="T1436" t="s">
        <v>12</v>
      </c>
      <c r="U1436">
        <v>1</v>
      </c>
      <c r="V1436" t="s">
        <v>3653</v>
      </c>
      <c r="W1436">
        <f>VLOOKUP(Q1436,'PBT Tag Rates'!$B$5:$E$44,4,FALSE)</f>
        <v>0.95971980899999998</v>
      </c>
      <c r="X1436">
        <v>1</v>
      </c>
      <c r="Y1436" s="14">
        <f>IFERROR(LOOKUP(H1436,{30,43,48,53,58,63,68,73,78,83,88,93,97},{42,47,52,57,62,67,72,77,82,87,92,99,100}),999)</f>
        <v>72</v>
      </c>
      <c r="Z1436" s="17">
        <f t="shared" si="163"/>
        <v>1.4285714285714286</v>
      </c>
      <c r="AA1436" s="17">
        <f t="shared" si="164"/>
        <v>1.4285714285714286</v>
      </c>
      <c r="AB1436" s="17">
        <f t="shared" si="165"/>
        <v>2.518344052903343</v>
      </c>
      <c r="AC1436" s="17" t="s">
        <v>17655</v>
      </c>
    </row>
    <row r="1437" spans="1:29" x14ac:dyDescent="0.25">
      <c r="A1437" t="s">
        <v>3339</v>
      </c>
      <c r="B1437" s="166" t="s">
        <v>7598</v>
      </c>
      <c r="C1437" t="s">
        <v>7599</v>
      </c>
      <c r="D1437" s="1">
        <v>45167</v>
      </c>
      <c r="E1437">
        <f t="shared" si="160"/>
        <v>70</v>
      </c>
      <c r="F1437" t="s">
        <v>6</v>
      </c>
      <c r="G1437">
        <v>880</v>
      </c>
      <c r="H1437">
        <f t="shared" si="159"/>
        <v>88</v>
      </c>
      <c r="I1437" t="s">
        <v>7</v>
      </c>
      <c r="J1437" t="s">
        <v>8</v>
      </c>
      <c r="K1437" t="s">
        <v>7600</v>
      </c>
      <c r="L1437" t="s">
        <v>8</v>
      </c>
      <c r="M1437" t="s">
        <v>6</v>
      </c>
      <c r="N1437" t="str">
        <f t="shared" si="161"/>
        <v>M</v>
      </c>
      <c r="O1437" t="s">
        <v>8</v>
      </c>
      <c r="P1437" t="s">
        <v>8</v>
      </c>
      <c r="Q1437" t="s">
        <v>11</v>
      </c>
      <c r="R1437" t="s">
        <v>8</v>
      </c>
      <c r="S1437" t="str">
        <f t="shared" si="162"/>
        <v>U</v>
      </c>
      <c r="T1437" t="s">
        <v>12</v>
      </c>
      <c r="U1437">
        <v>0.999999999999996</v>
      </c>
      <c r="V1437" t="s">
        <v>11</v>
      </c>
      <c r="W1437" t="e">
        <f>VLOOKUP(Q1437,'PBT Tag Rates'!$B$5:$E$44,4,FALSE)</f>
        <v>#N/A</v>
      </c>
      <c r="X1437">
        <v>1</v>
      </c>
      <c r="Y1437" s="14">
        <f>IFERROR(LOOKUP(H1437,{30,43,48,53,58,63,68,73,78,83,88,93,97},{42,47,52,57,62,67,72,77,82,87,92,99,100}),999)</f>
        <v>92</v>
      </c>
      <c r="Z1437" s="17">
        <f t="shared" si="163"/>
        <v>1.4285714285714286</v>
      </c>
      <c r="AA1437" s="17">
        <f t="shared" si="164"/>
        <v>1.4285714285714286</v>
      </c>
      <c r="AB1437" s="17">
        <f t="shared" si="165"/>
        <v>2.518344052903343</v>
      </c>
      <c r="AC1437" s="17" t="s">
        <v>17654</v>
      </c>
    </row>
    <row r="1438" spans="1:29" x14ac:dyDescent="0.25">
      <c r="A1438" t="s">
        <v>3339</v>
      </c>
      <c r="B1438" s="166" t="s">
        <v>7601</v>
      </c>
      <c r="C1438" t="s">
        <v>254</v>
      </c>
      <c r="D1438" s="1">
        <v>45167</v>
      </c>
      <c r="E1438">
        <f t="shared" si="160"/>
        <v>70</v>
      </c>
      <c r="F1438" t="s">
        <v>14</v>
      </c>
      <c r="G1438">
        <v>820</v>
      </c>
      <c r="H1438">
        <f t="shared" si="159"/>
        <v>82</v>
      </c>
      <c r="I1438" t="s">
        <v>7</v>
      </c>
      <c r="J1438" t="s">
        <v>8</v>
      </c>
      <c r="K1438" t="s">
        <v>7602</v>
      </c>
      <c r="L1438" t="s">
        <v>8</v>
      </c>
      <c r="M1438" t="s">
        <v>6</v>
      </c>
      <c r="N1438" t="str">
        <f t="shared" si="161"/>
        <v>M</v>
      </c>
      <c r="O1438" t="s">
        <v>992</v>
      </c>
      <c r="P1438" t="s">
        <v>993</v>
      </c>
      <c r="Q1438" t="s">
        <v>221</v>
      </c>
      <c r="R1438">
        <v>4</v>
      </c>
      <c r="S1438">
        <f t="shared" si="162"/>
        <v>2019</v>
      </c>
      <c r="T1438" t="s">
        <v>12</v>
      </c>
      <c r="U1438">
        <v>1</v>
      </c>
      <c r="V1438" t="s">
        <v>3386</v>
      </c>
      <c r="W1438">
        <f>VLOOKUP(Q1438,'PBT Tag Rates'!$B$5:$E$44,4,FALSE)</f>
        <v>0.95971980899999998</v>
      </c>
      <c r="X1438">
        <v>1</v>
      </c>
      <c r="Y1438" s="14">
        <f>IFERROR(LOOKUP(H1438,{30,43,48,53,58,63,68,73,78,83,88,93,97},{42,47,52,57,62,67,72,77,82,87,92,99,100}),999)</f>
        <v>82</v>
      </c>
      <c r="Z1438" s="17">
        <f t="shared" si="163"/>
        <v>1.4285714285714286</v>
      </c>
      <c r="AA1438" s="17">
        <f t="shared" si="164"/>
        <v>1.4285714285714286</v>
      </c>
      <c r="AB1438" s="17">
        <f t="shared" si="165"/>
        <v>2.518344052903343</v>
      </c>
      <c r="AC1438" s="17" t="s">
        <v>17654</v>
      </c>
    </row>
    <row r="1439" spans="1:29" x14ac:dyDescent="0.25">
      <c r="A1439" t="s">
        <v>3339</v>
      </c>
      <c r="B1439" s="166" t="s">
        <v>7603</v>
      </c>
      <c r="C1439" t="s">
        <v>7604</v>
      </c>
      <c r="D1439" s="1">
        <v>45167</v>
      </c>
      <c r="E1439">
        <f t="shared" si="160"/>
        <v>70</v>
      </c>
      <c r="F1439" t="s">
        <v>14</v>
      </c>
      <c r="G1439">
        <v>760</v>
      </c>
      <c r="H1439">
        <f t="shared" si="159"/>
        <v>76</v>
      </c>
      <c r="I1439" t="s">
        <v>7</v>
      </c>
      <c r="J1439" t="s">
        <v>8</v>
      </c>
      <c r="K1439" t="s">
        <v>7605</v>
      </c>
      <c r="L1439" t="s">
        <v>8</v>
      </c>
      <c r="M1439" t="s">
        <v>14</v>
      </c>
      <c r="N1439" t="str">
        <f t="shared" si="161"/>
        <v>F</v>
      </c>
      <c r="O1439" t="s">
        <v>1154</v>
      </c>
      <c r="P1439" t="s">
        <v>1391</v>
      </c>
      <c r="Q1439" t="s">
        <v>221</v>
      </c>
      <c r="R1439">
        <v>4</v>
      </c>
      <c r="S1439">
        <f t="shared" si="162"/>
        <v>2019</v>
      </c>
      <c r="T1439" t="s">
        <v>12</v>
      </c>
      <c r="U1439">
        <v>1</v>
      </c>
      <c r="V1439" t="s">
        <v>3396</v>
      </c>
      <c r="W1439">
        <f>VLOOKUP(Q1439,'PBT Tag Rates'!$B$5:$E$44,4,FALSE)</f>
        <v>0.95971980899999998</v>
      </c>
      <c r="X1439">
        <v>1</v>
      </c>
      <c r="Y1439" s="14">
        <f>IFERROR(LOOKUP(H1439,{30,43,48,53,58,63,68,73,78,83,88,93,97},{42,47,52,57,62,67,72,77,82,87,92,99,100}),999)</f>
        <v>77</v>
      </c>
      <c r="Z1439" s="17">
        <f t="shared" si="163"/>
        <v>1.4285714285714286</v>
      </c>
      <c r="AA1439" s="17">
        <f t="shared" si="164"/>
        <v>1.4285714285714286</v>
      </c>
      <c r="AB1439" s="17">
        <f t="shared" si="165"/>
        <v>2.518344052903343</v>
      </c>
      <c r="AC1439" s="17" t="s">
        <v>17655</v>
      </c>
    </row>
    <row r="1440" spans="1:29" x14ac:dyDescent="0.25">
      <c r="A1440" t="s">
        <v>3339</v>
      </c>
      <c r="B1440" s="166" t="s">
        <v>7606</v>
      </c>
      <c r="C1440" t="s">
        <v>7607</v>
      </c>
      <c r="D1440" s="1">
        <v>45167</v>
      </c>
      <c r="E1440">
        <f t="shared" si="160"/>
        <v>70</v>
      </c>
      <c r="F1440" t="s">
        <v>14</v>
      </c>
      <c r="G1440">
        <v>830</v>
      </c>
      <c r="H1440">
        <f t="shared" si="159"/>
        <v>83</v>
      </c>
      <c r="I1440" t="s">
        <v>7</v>
      </c>
      <c r="J1440" t="s">
        <v>8</v>
      </c>
      <c r="K1440" t="s">
        <v>7608</v>
      </c>
      <c r="L1440" t="s">
        <v>8</v>
      </c>
      <c r="M1440" t="s">
        <v>6</v>
      </c>
      <c r="N1440" t="str">
        <f t="shared" si="161"/>
        <v>M</v>
      </c>
      <c r="O1440" t="s">
        <v>8</v>
      </c>
      <c r="P1440" t="s">
        <v>8</v>
      </c>
      <c r="Q1440" t="s">
        <v>11</v>
      </c>
      <c r="R1440" t="s">
        <v>8</v>
      </c>
      <c r="S1440" t="str">
        <f t="shared" si="162"/>
        <v>U</v>
      </c>
      <c r="T1440" t="s">
        <v>12</v>
      </c>
      <c r="U1440">
        <v>0.999999999999999</v>
      </c>
      <c r="V1440" t="s">
        <v>11</v>
      </c>
      <c r="W1440" t="e">
        <f>VLOOKUP(Q1440,'PBT Tag Rates'!$B$5:$E$44,4,FALSE)</f>
        <v>#N/A</v>
      </c>
      <c r="X1440">
        <v>1</v>
      </c>
      <c r="Y1440" s="14">
        <f>IFERROR(LOOKUP(H1440,{30,43,48,53,58,63,68,73,78,83,88,93,97},{42,47,52,57,62,67,72,77,82,87,92,99,100}),999)</f>
        <v>87</v>
      </c>
      <c r="Z1440" s="17">
        <f t="shared" si="163"/>
        <v>1.4285714285714286</v>
      </c>
      <c r="AA1440" s="17">
        <f t="shared" si="164"/>
        <v>1.4285714285714286</v>
      </c>
      <c r="AB1440" s="17">
        <f t="shared" si="165"/>
        <v>2.518344052903343</v>
      </c>
      <c r="AC1440" s="17" t="s">
        <v>17654</v>
      </c>
    </row>
    <row r="1441" spans="1:29" x14ac:dyDescent="0.25">
      <c r="A1441" t="s">
        <v>3339</v>
      </c>
      <c r="B1441" s="166" t="s">
        <v>7609</v>
      </c>
      <c r="C1441" t="s">
        <v>7610</v>
      </c>
      <c r="D1441" s="1">
        <v>45167</v>
      </c>
      <c r="E1441">
        <f t="shared" si="160"/>
        <v>70</v>
      </c>
      <c r="F1441" t="s">
        <v>14</v>
      </c>
      <c r="G1441">
        <v>720</v>
      </c>
      <c r="H1441">
        <f t="shared" si="159"/>
        <v>72</v>
      </c>
      <c r="I1441" t="s">
        <v>7</v>
      </c>
      <c r="J1441" t="s">
        <v>8</v>
      </c>
      <c r="K1441" t="s">
        <v>7611</v>
      </c>
      <c r="L1441" t="s">
        <v>8</v>
      </c>
      <c r="M1441" t="s">
        <v>14</v>
      </c>
      <c r="N1441" t="str">
        <f t="shared" si="161"/>
        <v>F</v>
      </c>
      <c r="O1441" t="s">
        <v>989</v>
      </c>
      <c r="P1441" t="s">
        <v>990</v>
      </c>
      <c r="Q1441" t="s">
        <v>221</v>
      </c>
      <c r="R1441">
        <v>4</v>
      </c>
      <c r="S1441">
        <f t="shared" si="162"/>
        <v>2019</v>
      </c>
      <c r="T1441" t="s">
        <v>12</v>
      </c>
      <c r="U1441">
        <v>1</v>
      </c>
      <c r="V1441" t="s">
        <v>3346</v>
      </c>
      <c r="W1441">
        <f>VLOOKUP(Q1441,'PBT Tag Rates'!$B$5:$E$44,4,FALSE)</f>
        <v>0.95971980899999998</v>
      </c>
      <c r="X1441">
        <v>1</v>
      </c>
      <c r="Y1441" s="14">
        <f>IFERROR(LOOKUP(H1441,{30,43,48,53,58,63,68,73,78,83,88,93,97},{42,47,52,57,62,67,72,77,82,87,92,99,100}),999)</f>
        <v>72</v>
      </c>
      <c r="Z1441" s="17">
        <f t="shared" si="163"/>
        <v>1.4285714285714286</v>
      </c>
      <c r="AA1441" s="17">
        <f t="shared" si="164"/>
        <v>1.4285714285714286</v>
      </c>
      <c r="AB1441" s="17">
        <f t="shared" si="165"/>
        <v>2.518344052903343</v>
      </c>
      <c r="AC1441" s="17" t="s">
        <v>17654</v>
      </c>
    </row>
    <row r="1442" spans="1:29" x14ac:dyDescent="0.25">
      <c r="A1442" t="s">
        <v>3339</v>
      </c>
      <c r="B1442" s="166" t="s">
        <v>7612</v>
      </c>
      <c r="C1442" t="s">
        <v>977</v>
      </c>
      <c r="D1442" s="1">
        <v>45167</v>
      </c>
      <c r="E1442">
        <f t="shared" si="160"/>
        <v>70</v>
      </c>
      <c r="F1442" t="s">
        <v>14</v>
      </c>
      <c r="G1442">
        <v>750</v>
      </c>
      <c r="H1442">
        <f t="shared" si="159"/>
        <v>75</v>
      </c>
      <c r="I1442" t="s">
        <v>7</v>
      </c>
      <c r="J1442" t="s">
        <v>8</v>
      </c>
      <c r="K1442" t="s">
        <v>7613</v>
      </c>
      <c r="L1442" t="s">
        <v>8</v>
      </c>
      <c r="M1442" t="s">
        <v>14</v>
      </c>
      <c r="N1442" t="str">
        <f t="shared" si="161"/>
        <v>F</v>
      </c>
      <c r="O1442" t="s">
        <v>2942</v>
      </c>
      <c r="P1442" t="s">
        <v>3516</v>
      </c>
      <c r="Q1442" t="s">
        <v>221</v>
      </c>
      <c r="R1442">
        <v>4</v>
      </c>
      <c r="S1442">
        <f t="shared" si="162"/>
        <v>2019</v>
      </c>
      <c r="T1442" t="s">
        <v>12</v>
      </c>
      <c r="U1442">
        <v>1</v>
      </c>
      <c r="V1442" t="s">
        <v>3396</v>
      </c>
      <c r="W1442">
        <f>VLOOKUP(Q1442,'PBT Tag Rates'!$B$5:$E$44,4,FALSE)</f>
        <v>0.95971980899999998</v>
      </c>
      <c r="X1442">
        <v>1</v>
      </c>
      <c r="Y1442" s="14">
        <f>IFERROR(LOOKUP(H1442,{30,43,48,53,58,63,68,73,78,83,88,93,97},{42,47,52,57,62,67,72,77,82,87,92,99,100}),999)</f>
        <v>77</v>
      </c>
      <c r="Z1442" s="17">
        <f t="shared" si="163"/>
        <v>1.4285714285714286</v>
      </c>
      <c r="AA1442" s="17">
        <f t="shared" si="164"/>
        <v>1.4285714285714286</v>
      </c>
      <c r="AB1442" s="17">
        <f t="shared" si="165"/>
        <v>2.518344052903343</v>
      </c>
      <c r="AC1442" s="17" t="s">
        <v>17655</v>
      </c>
    </row>
    <row r="1443" spans="1:29" x14ac:dyDescent="0.25">
      <c r="A1443" t="s">
        <v>3339</v>
      </c>
      <c r="B1443" s="166" t="s">
        <v>7614</v>
      </c>
      <c r="C1443" t="s">
        <v>7615</v>
      </c>
      <c r="D1443" s="1">
        <v>45167</v>
      </c>
      <c r="E1443">
        <f t="shared" si="160"/>
        <v>70</v>
      </c>
      <c r="F1443" t="s">
        <v>14</v>
      </c>
      <c r="G1443">
        <v>820</v>
      </c>
      <c r="H1443">
        <f t="shared" si="159"/>
        <v>82</v>
      </c>
      <c r="I1443" t="s">
        <v>7</v>
      </c>
      <c r="J1443" t="s">
        <v>8</v>
      </c>
      <c r="K1443" t="s">
        <v>7616</v>
      </c>
      <c r="L1443" t="s">
        <v>8</v>
      </c>
      <c r="M1443" t="s">
        <v>6</v>
      </c>
      <c r="N1443" t="str">
        <f t="shared" si="161"/>
        <v>M</v>
      </c>
      <c r="O1443" t="s">
        <v>8</v>
      </c>
      <c r="P1443" t="s">
        <v>8</v>
      </c>
      <c r="Q1443" t="s">
        <v>11</v>
      </c>
      <c r="R1443" t="s">
        <v>8</v>
      </c>
      <c r="S1443" t="str">
        <f t="shared" si="162"/>
        <v>U</v>
      </c>
      <c r="T1443" t="s">
        <v>12</v>
      </c>
      <c r="U1443">
        <v>0.999999999999997</v>
      </c>
      <c r="V1443" t="s">
        <v>11</v>
      </c>
      <c r="W1443" t="e">
        <f>VLOOKUP(Q1443,'PBT Tag Rates'!$B$5:$E$44,4,FALSE)</f>
        <v>#N/A</v>
      </c>
      <c r="X1443">
        <v>1</v>
      </c>
      <c r="Y1443" s="14">
        <f>IFERROR(LOOKUP(H1443,{30,43,48,53,58,63,68,73,78,83,88,93,97},{42,47,52,57,62,67,72,77,82,87,92,99,100}),999)</f>
        <v>82</v>
      </c>
      <c r="Z1443" s="17">
        <f t="shared" si="163"/>
        <v>1.4285714285714286</v>
      </c>
      <c r="AA1443" s="17">
        <f t="shared" si="164"/>
        <v>1.4285714285714286</v>
      </c>
      <c r="AB1443" s="17">
        <f t="shared" si="165"/>
        <v>2.518344052903343</v>
      </c>
      <c r="AC1443" s="17" t="s">
        <v>17654</v>
      </c>
    </row>
    <row r="1444" spans="1:29" x14ac:dyDescent="0.25">
      <c r="A1444" t="s">
        <v>3339</v>
      </c>
      <c r="B1444" s="166" t="s">
        <v>7617</v>
      </c>
      <c r="C1444" t="s">
        <v>7618</v>
      </c>
      <c r="D1444" s="1">
        <v>45167</v>
      </c>
      <c r="E1444">
        <f t="shared" si="160"/>
        <v>70</v>
      </c>
      <c r="F1444" t="s">
        <v>14</v>
      </c>
      <c r="G1444">
        <v>800</v>
      </c>
      <c r="H1444">
        <f t="shared" si="159"/>
        <v>80</v>
      </c>
      <c r="I1444" t="s">
        <v>7</v>
      </c>
      <c r="J1444" t="s">
        <v>8</v>
      </c>
      <c r="K1444" t="s">
        <v>7619</v>
      </c>
      <c r="L1444" t="s">
        <v>8</v>
      </c>
      <c r="M1444" t="s">
        <v>14</v>
      </c>
      <c r="N1444" t="str">
        <f t="shared" si="161"/>
        <v>F</v>
      </c>
      <c r="O1444" t="s">
        <v>888</v>
      </c>
      <c r="P1444" t="s">
        <v>5636</v>
      </c>
      <c r="Q1444" t="s">
        <v>221</v>
      </c>
      <c r="R1444">
        <v>4</v>
      </c>
      <c r="S1444">
        <f t="shared" si="162"/>
        <v>2019</v>
      </c>
      <c r="T1444" t="s">
        <v>12</v>
      </c>
      <c r="U1444">
        <v>1</v>
      </c>
      <c r="V1444" t="s">
        <v>3386</v>
      </c>
      <c r="W1444">
        <f>VLOOKUP(Q1444,'PBT Tag Rates'!$B$5:$E$44,4,FALSE)</f>
        <v>0.95971980899999998</v>
      </c>
      <c r="X1444">
        <v>1</v>
      </c>
      <c r="Y1444" s="14">
        <f>IFERROR(LOOKUP(H1444,{30,43,48,53,58,63,68,73,78,83,88,93,97},{42,47,52,57,62,67,72,77,82,87,92,99,100}),999)</f>
        <v>82</v>
      </c>
      <c r="Z1444" s="17">
        <f t="shared" si="163"/>
        <v>1.4285714285714286</v>
      </c>
      <c r="AA1444" s="17">
        <f t="shared" si="164"/>
        <v>1.4285714285714286</v>
      </c>
      <c r="AB1444" s="17">
        <f t="shared" si="165"/>
        <v>2.518344052903343</v>
      </c>
      <c r="AC1444" s="17" t="s">
        <v>17654</v>
      </c>
    </row>
    <row r="1445" spans="1:29" x14ac:dyDescent="0.25">
      <c r="A1445" t="s">
        <v>3339</v>
      </c>
      <c r="B1445" s="166" t="s">
        <v>7620</v>
      </c>
      <c r="C1445" t="s">
        <v>7621</v>
      </c>
      <c r="D1445" s="1">
        <v>45167</v>
      </c>
      <c r="E1445">
        <f t="shared" si="160"/>
        <v>70</v>
      </c>
      <c r="F1445" t="s">
        <v>6</v>
      </c>
      <c r="G1445">
        <v>780</v>
      </c>
      <c r="H1445">
        <f t="shared" si="159"/>
        <v>78</v>
      </c>
      <c r="I1445" t="s">
        <v>7</v>
      </c>
      <c r="J1445" t="s">
        <v>8</v>
      </c>
      <c r="K1445" t="s">
        <v>7622</v>
      </c>
      <c r="L1445" t="s">
        <v>8</v>
      </c>
      <c r="M1445" t="s">
        <v>6</v>
      </c>
      <c r="N1445" t="str">
        <f t="shared" si="161"/>
        <v>M</v>
      </c>
      <c r="O1445" t="s">
        <v>1433</v>
      </c>
      <c r="P1445" t="s">
        <v>1434</v>
      </c>
      <c r="Q1445" t="s">
        <v>281</v>
      </c>
      <c r="R1445">
        <v>4</v>
      </c>
      <c r="S1445">
        <f t="shared" si="162"/>
        <v>2019</v>
      </c>
      <c r="T1445" t="s">
        <v>12</v>
      </c>
      <c r="U1445">
        <v>1</v>
      </c>
      <c r="V1445" t="s">
        <v>3079</v>
      </c>
      <c r="W1445">
        <f>VLOOKUP(Q1445,'PBT Tag Rates'!$B$5:$E$44,4,FALSE)</f>
        <v>0.99705232300000002</v>
      </c>
      <c r="X1445">
        <v>1</v>
      </c>
      <c r="Y1445" s="14">
        <f>IFERROR(LOOKUP(H1445,{30,43,48,53,58,63,68,73,78,83,88,93,97},{42,47,52,57,62,67,72,77,82,87,92,99,100}),999)</f>
        <v>82</v>
      </c>
      <c r="Z1445" s="17">
        <f t="shared" si="163"/>
        <v>1.4285714285714286</v>
      </c>
      <c r="AA1445" s="17">
        <f t="shared" si="164"/>
        <v>1.4285714285714286</v>
      </c>
      <c r="AB1445" s="17">
        <f t="shared" si="165"/>
        <v>2.518344052903343</v>
      </c>
      <c r="AC1445" s="17" t="s">
        <v>17654</v>
      </c>
    </row>
    <row r="1446" spans="1:29" x14ac:dyDescent="0.25">
      <c r="A1446" t="s">
        <v>3339</v>
      </c>
      <c r="B1446" s="166" t="s">
        <v>7623</v>
      </c>
      <c r="C1446" t="s">
        <v>7624</v>
      </c>
      <c r="D1446" s="1">
        <v>45167</v>
      </c>
      <c r="E1446">
        <f t="shared" si="160"/>
        <v>70</v>
      </c>
      <c r="F1446" t="s">
        <v>14</v>
      </c>
      <c r="G1446">
        <v>820</v>
      </c>
      <c r="H1446">
        <f t="shared" si="159"/>
        <v>82</v>
      </c>
      <c r="I1446" t="s">
        <v>7</v>
      </c>
      <c r="J1446" t="s">
        <v>8</v>
      </c>
      <c r="K1446" t="s">
        <v>7625</v>
      </c>
      <c r="L1446" t="s">
        <v>8</v>
      </c>
      <c r="M1446" t="s">
        <v>14</v>
      </c>
      <c r="N1446" t="str">
        <f t="shared" si="161"/>
        <v>F</v>
      </c>
      <c r="O1446" t="s">
        <v>8</v>
      </c>
      <c r="P1446" t="s">
        <v>8</v>
      </c>
      <c r="Q1446" t="s">
        <v>11</v>
      </c>
      <c r="R1446" t="s">
        <v>8</v>
      </c>
      <c r="S1446" t="str">
        <f t="shared" si="162"/>
        <v>U</v>
      </c>
      <c r="T1446" t="s">
        <v>12</v>
      </c>
      <c r="U1446">
        <v>0.999999999999999</v>
      </c>
      <c r="V1446" t="s">
        <v>11</v>
      </c>
      <c r="W1446" t="e">
        <f>VLOOKUP(Q1446,'PBT Tag Rates'!$B$5:$E$44,4,FALSE)</f>
        <v>#N/A</v>
      </c>
      <c r="X1446">
        <v>1</v>
      </c>
      <c r="Y1446" s="14">
        <f>IFERROR(LOOKUP(H1446,{30,43,48,53,58,63,68,73,78,83,88,93,97},{42,47,52,57,62,67,72,77,82,87,92,99,100}),999)</f>
        <v>82</v>
      </c>
      <c r="Z1446" s="17">
        <f t="shared" si="163"/>
        <v>1.4285714285714286</v>
      </c>
      <c r="AA1446" s="17">
        <f t="shared" si="164"/>
        <v>1.4285714285714286</v>
      </c>
      <c r="AB1446" s="17">
        <f t="shared" si="165"/>
        <v>2.518344052903343</v>
      </c>
      <c r="AC1446" s="17" t="s">
        <v>17654</v>
      </c>
    </row>
    <row r="1447" spans="1:29" x14ac:dyDescent="0.25">
      <c r="A1447" t="s">
        <v>3339</v>
      </c>
      <c r="B1447" s="166" t="s">
        <v>7626</v>
      </c>
      <c r="C1447" t="s">
        <v>7627</v>
      </c>
      <c r="D1447" s="1">
        <v>45167</v>
      </c>
      <c r="E1447">
        <f t="shared" si="160"/>
        <v>70</v>
      </c>
      <c r="F1447" t="s">
        <v>6</v>
      </c>
      <c r="G1447">
        <v>700</v>
      </c>
      <c r="H1447">
        <f t="shared" si="159"/>
        <v>70</v>
      </c>
      <c r="I1447" t="s">
        <v>7</v>
      </c>
      <c r="J1447" t="s">
        <v>8</v>
      </c>
      <c r="K1447" t="s">
        <v>7628</v>
      </c>
      <c r="L1447" t="s">
        <v>8</v>
      </c>
      <c r="M1447" t="s">
        <v>6</v>
      </c>
      <c r="N1447" t="str">
        <f t="shared" si="161"/>
        <v>M</v>
      </c>
      <c r="O1447" t="s">
        <v>550</v>
      </c>
      <c r="P1447" t="s">
        <v>3627</v>
      </c>
      <c r="Q1447" t="s">
        <v>281</v>
      </c>
      <c r="R1447">
        <v>4</v>
      </c>
      <c r="S1447">
        <f t="shared" si="162"/>
        <v>2019</v>
      </c>
      <c r="T1447" t="s">
        <v>12</v>
      </c>
      <c r="U1447">
        <v>1</v>
      </c>
      <c r="V1447" t="s">
        <v>3079</v>
      </c>
      <c r="W1447">
        <f>VLOOKUP(Q1447,'PBT Tag Rates'!$B$5:$E$44,4,FALSE)</f>
        <v>0.99705232300000002</v>
      </c>
      <c r="X1447">
        <v>1</v>
      </c>
      <c r="Y1447" s="14">
        <f>IFERROR(LOOKUP(H1447,{30,43,48,53,58,63,68,73,78,83,88,93,97},{42,47,52,57,62,67,72,77,82,87,92,99,100}),999)</f>
        <v>72</v>
      </c>
      <c r="Z1447" s="17">
        <f t="shared" si="163"/>
        <v>1.4285714285714286</v>
      </c>
      <c r="AA1447" s="17">
        <f t="shared" si="164"/>
        <v>1.4285714285714286</v>
      </c>
      <c r="AB1447" s="17">
        <f t="shared" si="165"/>
        <v>2.518344052903343</v>
      </c>
      <c r="AC1447" s="17" t="s">
        <v>17654</v>
      </c>
    </row>
    <row r="1448" spans="1:29" x14ac:dyDescent="0.25">
      <c r="A1448" t="s">
        <v>3339</v>
      </c>
      <c r="B1448" s="166" t="s">
        <v>7629</v>
      </c>
      <c r="C1448" t="s">
        <v>978</v>
      </c>
      <c r="D1448" s="1">
        <v>45167</v>
      </c>
      <c r="E1448">
        <f t="shared" si="160"/>
        <v>70</v>
      </c>
      <c r="F1448" t="s">
        <v>14</v>
      </c>
      <c r="G1448">
        <v>740</v>
      </c>
      <c r="H1448">
        <f t="shared" si="159"/>
        <v>74</v>
      </c>
      <c r="I1448" t="s">
        <v>7</v>
      </c>
      <c r="J1448" t="s">
        <v>8</v>
      </c>
      <c r="K1448" t="s">
        <v>7630</v>
      </c>
      <c r="L1448" t="s">
        <v>8</v>
      </c>
      <c r="M1448" t="s">
        <v>14</v>
      </c>
      <c r="N1448" t="str">
        <f t="shared" si="161"/>
        <v>F</v>
      </c>
      <c r="O1448" t="s">
        <v>8</v>
      </c>
      <c r="P1448" t="s">
        <v>8</v>
      </c>
      <c r="Q1448" t="s">
        <v>11</v>
      </c>
      <c r="R1448" t="s">
        <v>8</v>
      </c>
      <c r="S1448" t="str">
        <f t="shared" si="162"/>
        <v>U</v>
      </c>
      <c r="T1448" t="s">
        <v>12</v>
      </c>
      <c r="U1448">
        <v>1</v>
      </c>
      <c r="V1448" t="s">
        <v>11</v>
      </c>
      <c r="W1448" t="e">
        <f>VLOOKUP(Q1448,'PBT Tag Rates'!$B$5:$E$44,4,FALSE)</f>
        <v>#N/A</v>
      </c>
      <c r="X1448">
        <v>1</v>
      </c>
      <c r="Y1448" s="14">
        <f>IFERROR(LOOKUP(H1448,{30,43,48,53,58,63,68,73,78,83,88,93,97},{42,47,52,57,62,67,72,77,82,87,92,99,100}),999)</f>
        <v>77</v>
      </c>
      <c r="Z1448" s="17">
        <f t="shared" si="163"/>
        <v>1.4285714285714286</v>
      </c>
      <c r="AA1448" s="17">
        <f t="shared" si="164"/>
        <v>1.4285714285714286</v>
      </c>
      <c r="AB1448" s="17">
        <f t="shared" si="165"/>
        <v>2.518344052903343</v>
      </c>
      <c r="AC1448" s="17" t="s">
        <v>17654</v>
      </c>
    </row>
    <row r="1449" spans="1:29" x14ac:dyDescent="0.25">
      <c r="A1449" t="s">
        <v>3339</v>
      </c>
      <c r="B1449" s="166" t="s">
        <v>7631</v>
      </c>
      <c r="C1449" t="s">
        <v>7632</v>
      </c>
      <c r="D1449" s="1">
        <v>45167</v>
      </c>
      <c r="E1449">
        <f t="shared" si="160"/>
        <v>70</v>
      </c>
      <c r="F1449" t="s">
        <v>6</v>
      </c>
      <c r="G1449">
        <v>760</v>
      </c>
      <c r="H1449">
        <f t="shared" si="159"/>
        <v>76</v>
      </c>
      <c r="I1449" t="s">
        <v>7</v>
      </c>
      <c r="J1449" t="s">
        <v>8</v>
      </c>
      <c r="K1449" t="s">
        <v>7633</v>
      </c>
      <c r="L1449" t="s">
        <v>8</v>
      </c>
      <c r="M1449" t="s">
        <v>6</v>
      </c>
      <c r="N1449" t="str">
        <f t="shared" si="161"/>
        <v>M</v>
      </c>
      <c r="O1449" t="s">
        <v>232</v>
      </c>
      <c r="P1449" t="s">
        <v>233</v>
      </c>
      <c r="Q1449" t="s">
        <v>221</v>
      </c>
      <c r="R1449">
        <v>4</v>
      </c>
      <c r="S1449">
        <f t="shared" si="162"/>
        <v>2019</v>
      </c>
      <c r="T1449" t="s">
        <v>12</v>
      </c>
      <c r="U1449">
        <v>0.999999999999994</v>
      </c>
      <c r="V1449" t="s">
        <v>3363</v>
      </c>
      <c r="W1449">
        <f>VLOOKUP(Q1449,'PBT Tag Rates'!$B$5:$E$44,4,FALSE)</f>
        <v>0.95971980899999998</v>
      </c>
      <c r="X1449">
        <v>1</v>
      </c>
      <c r="Y1449" s="14">
        <f>IFERROR(LOOKUP(H1449,{30,43,48,53,58,63,68,73,78,83,88,93,97},{42,47,52,57,62,67,72,77,82,87,92,99,100}),999)</f>
        <v>77</v>
      </c>
      <c r="Z1449" s="17">
        <f t="shared" si="163"/>
        <v>1.4285714285714286</v>
      </c>
      <c r="AA1449" s="17">
        <f t="shared" si="164"/>
        <v>1.4285714285714286</v>
      </c>
      <c r="AB1449" s="17">
        <f t="shared" si="165"/>
        <v>2.518344052903343</v>
      </c>
      <c r="AC1449" s="17" t="s">
        <v>17654</v>
      </c>
    </row>
    <row r="1450" spans="1:29" x14ac:dyDescent="0.25">
      <c r="A1450" t="s">
        <v>3339</v>
      </c>
      <c r="B1450" s="166" t="s">
        <v>7634</v>
      </c>
      <c r="C1450" t="s">
        <v>7635</v>
      </c>
      <c r="D1450" s="1">
        <v>45167</v>
      </c>
      <c r="E1450">
        <f t="shared" si="160"/>
        <v>70</v>
      </c>
      <c r="F1450" t="s">
        <v>14</v>
      </c>
      <c r="G1450">
        <v>830</v>
      </c>
      <c r="H1450">
        <f t="shared" si="159"/>
        <v>83</v>
      </c>
      <c r="I1450" t="s">
        <v>9</v>
      </c>
      <c r="J1450">
        <v>1</v>
      </c>
      <c r="K1450" t="s">
        <v>7636</v>
      </c>
      <c r="L1450" t="s">
        <v>8</v>
      </c>
      <c r="M1450" t="s">
        <v>14</v>
      </c>
      <c r="N1450" t="str">
        <f t="shared" si="161"/>
        <v>F</v>
      </c>
      <c r="O1450" t="s">
        <v>2707</v>
      </c>
      <c r="P1450" t="s">
        <v>2708</v>
      </c>
      <c r="Q1450" t="s">
        <v>221</v>
      </c>
      <c r="R1450">
        <v>4</v>
      </c>
      <c r="S1450">
        <f t="shared" si="162"/>
        <v>2019</v>
      </c>
      <c r="T1450" t="s">
        <v>12</v>
      </c>
      <c r="U1450">
        <v>1</v>
      </c>
      <c r="V1450" t="s">
        <v>3346</v>
      </c>
      <c r="W1450">
        <f>VLOOKUP(Q1450,'PBT Tag Rates'!$B$5:$E$44,4,FALSE)</f>
        <v>0.95971980899999998</v>
      </c>
      <c r="X1450">
        <v>1</v>
      </c>
      <c r="Y1450" s="14">
        <f>IFERROR(LOOKUP(H1450,{30,43,48,53,58,63,68,73,78,83,88,93,97},{42,47,52,57,62,67,72,77,82,87,92,99,100}),999)</f>
        <v>87</v>
      </c>
      <c r="Z1450" s="17">
        <f t="shared" si="163"/>
        <v>1.4285714285714286</v>
      </c>
      <c r="AA1450" s="17">
        <f t="shared" si="164"/>
        <v>1.4285714285714286</v>
      </c>
      <c r="AB1450" s="17">
        <f t="shared" si="165"/>
        <v>2.518344052903343</v>
      </c>
      <c r="AC1450" s="17" t="s">
        <v>17654</v>
      </c>
    </row>
    <row r="1451" spans="1:29" x14ac:dyDescent="0.25">
      <c r="A1451" t="s">
        <v>3339</v>
      </c>
      <c r="B1451" s="166" t="s">
        <v>7637</v>
      </c>
      <c r="C1451" t="s">
        <v>7638</v>
      </c>
      <c r="D1451" s="1">
        <v>45167</v>
      </c>
      <c r="E1451">
        <f t="shared" si="160"/>
        <v>70</v>
      </c>
      <c r="F1451" t="s">
        <v>14</v>
      </c>
      <c r="G1451">
        <v>820</v>
      </c>
      <c r="H1451">
        <f t="shared" si="159"/>
        <v>82</v>
      </c>
      <c r="I1451" t="s">
        <v>7</v>
      </c>
      <c r="J1451" t="s">
        <v>8</v>
      </c>
      <c r="K1451" t="s">
        <v>7639</v>
      </c>
      <c r="L1451" t="s">
        <v>8</v>
      </c>
      <c r="M1451" t="s">
        <v>14</v>
      </c>
      <c r="N1451" t="str">
        <f t="shared" si="161"/>
        <v>F</v>
      </c>
      <c r="O1451" t="s">
        <v>8</v>
      </c>
      <c r="P1451" t="s">
        <v>8</v>
      </c>
      <c r="Q1451" t="s">
        <v>11</v>
      </c>
      <c r="R1451" t="s">
        <v>8</v>
      </c>
      <c r="S1451" t="str">
        <f t="shared" si="162"/>
        <v>U</v>
      </c>
      <c r="T1451" t="s">
        <v>12</v>
      </c>
      <c r="U1451">
        <v>1</v>
      </c>
      <c r="V1451" t="s">
        <v>11</v>
      </c>
      <c r="W1451" t="e">
        <f>VLOOKUP(Q1451,'PBT Tag Rates'!$B$5:$E$44,4,FALSE)</f>
        <v>#N/A</v>
      </c>
      <c r="X1451">
        <v>1</v>
      </c>
      <c r="Y1451" s="14">
        <f>IFERROR(LOOKUP(H1451,{30,43,48,53,58,63,68,73,78,83,88,93,97},{42,47,52,57,62,67,72,77,82,87,92,99,100}),999)</f>
        <v>82</v>
      </c>
      <c r="Z1451" s="17">
        <f t="shared" si="163"/>
        <v>1.4285714285714286</v>
      </c>
      <c r="AA1451" s="17">
        <f t="shared" si="164"/>
        <v>1.4285714285714286</v>
      </c>
      <c r="AB1451" s="17">
        <f t="shared" si="165"/>
        <v>2.518344052903343</v>
      </c>
      <c r="AC1451" s="17" t="s">
        <v>17654</v>
      </c>
    </row>
    <row r="1452" spans="1:29" x14ac:dyDescent="0.25">
      <c r="A1452" t="s">
        <v>3339</v>
      </c>
      <c r="B1452" s="166" t="s">
        <v>7640</v>
      </c>
      <c r="C1452" t="s">
        <v>7641</v>
      </c>
      <c r="D1452" s="1">
        <v>45167</v>
      </c>
      <c r="E1452">
        <f t="shared" si="160"/>
        <v>70</v>
      </c>
      <c r="F1452" t="s">
        <v>14</v>
      </c>
      <c r="G1452">
        <v>790</v>
      </c>
      <c r="H1452">
        <f t="shared" si="159"/>
        <v>79</v>
      </c>
      <c r="I1452" t="s">
        <v>7</v>
      </c>
      <c r="J1452" t="s">
        <v>8</v>
      </c>
      <c r="K1452" t="s">
        <v>7642</v>
      </c>
      <c r="L1452" t="s">
        <v>8</v>
      </c>
      <c r="M1452" t="s">
        <v>14</v>
      </c>
      <c r="N1452" t="str">
        <f t="shared" si="161"/>
        <v>F</v>
      </c>
      <c r="O1452" t="s">
        <v>8</v>
      </c>
      <c r="P1452" t="s">
        <v>8</v>
      </c>
      <c r="Q1452" t="s">
        <v>11</v>
      </c>
      <c r="R1452" t="s">
        <v>8</v>
      </c>
      <c r="S1452" t="str">
        <f t="shared" si="162"/>
        <v>U</v>
      </c>
      <c r="T1452" t="s">
        <v>12</v>
      </c>
      <c r="U1452">
        <v>1</v>
      </c>
      <c r="V1452" t="s">
        <v>11</v>
      </c>
      <c r="W1452" t="e">
        <f>VLOOKUP(Q1452,'PBT Tag Rates'!$B$5:$E$44,4,FALSE)</f>
        <v>#N/A</v>
      </c>
      <c r="X1452">
        <v>1</v>
      </c>
      <c r="Y1452" s="14">
        <f>IFERROR(LOOKUP(H1452,{30,43,48,53,58,63,68,73,78,83,88,93,97},{42,47,52,57,62,67,72,77,82,87,92,99,100}),999)</f>
        <v>82</v>
      </c>
      <c r="Z1452" s="17">
        <f t="shared" si="163"/>
        <v>1.4285714285714286</v>
      </c>
      <c r="AA1452" s="17">
        <f t="shared" si="164"/>
        <v>1.4285714285714286</v>
      </c>
      <c r="AB1452" s="17">
        <f t="shared" si="165"/>
        <v>2.518344052903343</v>
      </c>
      <c r="AC1452" s="17" t="s">
        <v>17654</v>
      </c>
    </row>
    <row r="1453" spans="1:29" x14ac:dyDescent="0.25">
      <c r="A1453" t="s">
        <v>3339</v>
      </c>
      <c r="B1453" s="166" t="s">
        <v>7643</v>
      </c>
      <c r="C1453" t="s">
        <v>7644</v>
      </c>
      <c r="D1453" s="1">
        <v>45167</v>
      </c>
      <c r="E1453">
        <f t="shared" si="160"/>
        <v>70</v>
      </c>
      <c r="F1453" t="s">
        <v>14</v>
      </c>
      <c r="G1453">
        <v>870</v>
      </c>
      <c r="H1453">
        <f t="shared" si="159"/>
        <v>87</v>
      </c>
      <c r="I1453" t="s">
        <v>9</v>
      </c>
      <c r="J1453">
        <v>1</v>
      </c>
      <c r="K1453" t="s">
        <v>7645</v>
      </c>
      <c r="L1453" t="s">
        <v>8</v>
      </c>
      <c r="M1453" t="s">
        <v>14</v>
      </c>
      <c r="N1453" t="str">
        <f t="shared" si="161"/>
        <v>F</v>
      </c>
      <c r="O1453" t="s">
        <v>6610</v>
      </c>
      <c r="P1453" t="s">
        <v>6611</v>
      </c>
      <c r="Q1453" t="s">
        <v>221</v>
      </c>
      <c r="R1453">
        <v>4</v>
      </c>
      <c r="S1453">
        <f t="shared" si="162"/>
        <v>2019</v>
      </c>
      <c r="T1453" t="s">
        <v>12</v>
      </c>
      <c r="U1453">
        <v>0.999999999999999</v>
      </c>
      <c r="V1453" t="s">
        <v>3608</v>
      </c>
      <c r="W1453">
        <f>VLOOKUP(Q1453,'PBT Tag Rates'!$B$5:$E$44,4,FALSE)</f>
        <v>0.95971980899999998</v>
      </c>
      <c r="X1453">
        <v>1</v>
      </c>
      <c r="Y1453" s="14">
        <f>IFERROR(LOOKUP(H1453,{30,43,48,53,58,63,68,73,78,83,88,93,97},{42,47,52,57,62,67,72,77,82,87,92,99,100}),999)</f>
        <v>87</v>
      </c>
      <c r="Z1453" s="17">
        <f t="shared" si="163"/>
        <v>1.4285714285714286</v>
      </c>
      <c r="AA1453" s="17">
        <f t="shared" si="164"/>
        <v>1.4285714285714286</v>
      </c>
      <c r="AB1453" s="17">
        <f t="shared" si="165"/>
        <v>2.518344052903343</v>
      </c>
      <c r="AC1453" s="17" t="s">
        <v>17654</v>
      </c>
    </row>
    <row r="1454" spans="1:29" x14ac:dyDescent="0.25">
      <c r="A1454" t="s">
        <v>3339</v>
      </c>
      <c r="B1454" s="166" t="s">
        <v>7646</v>
      </c>
      <c r="C1454" t="s">
        <v>7647</v>
      </c>
      <c r="D1454" s="1">
        <v>45167</v>
      </c>
      <c r="E1454">
        <f t="shared" si="160"/>
        <v>70</v>
      </c>
      <c r="F1454" t="s">
        <v>6</v>
      </c>
      <c r="G1454">
        <v>900</v>
      </c>
      <c r="H1454">
        <f t="shared" si="159"/>
        <v>90</v>
      </c>
      <c r="I1454" t="s">
        <v>9</v>
      </c>
      <c r="J1454">
        <v>1</v>
      </c>
      <c r="K1454" t="s">
        <v>7648</v>
      </c>
      <c r="L1454" t="s">
        <v>8</v>
      </c>
      <c r="M1454" t="s">
        <v>6</v>
      </c>
      <c r="N1454" t="str">
        <f t="shared" si="161"/>
        <v>M</v>
      </c>
      <c r="O1454" t="s">
        <v>6610</v>
      </c>
      <c r="P1454" t="s">
        <v>7649</v>
      </c>
      <c r="Q1454" t="s">
        <v>221</v>
      </c>
      <c r="R1454">
        <v>4</v>
      </c>
      <c r="S1454">
        <f t="shared" si="162"/>
        <v>2019</v>
      </c>
      <c r="T1454" t="s">
        <v>12</v>
      </c>
      <c r="U1454">
        <v>0.999999999999996</v>
      </c>
      <c r="V1454" t="s">
        <v>3608</v>
      </c>
      <c r="W1454">
        <f>VLOOKUP(Q1454,'PBT Tag Rates'!$B$5:$E$44,4,FALSE)</f>
        <v>0.95971980899999998</v>
      </c>
      <c r="X1454">
        <v>1</v>
      </c>
      <c r="Y1454" s="14">
        <f>IFERROR(LOOKUP(H1454,{30,43,48,53,58,63,68,73,78,83,88,93,97},{42,47,52,57,62,67,72,77,82,87,92,99,100}),999)</f>
        <v>92</v>
      </c>
      <c r="Z1454" s="17">
        <f t="shared" si="163"/>
        <v>1.4285714285714286</v>
      </c>
      <c r="AA1454" s="17">
        <f t="shared" si="164"/>
        <v>1.4285714285714286</v>
      </c>
      <c r="AB1454" s="17">
        <f t="shared" si="165"/>
        <v>2.518344052903343</v>
      </c>
      <c r="AC1454" s="17" t="s">
        <v>17654</v>
      </c>
    </row>
    <row r="1455" spans="1:29" x14ac:dyDescent="0.25">
      <c r="A1455" t="s">
        <v>3339</v>
      </c>
      <c r="B1455" s="166" t="s">
        <v>7650</v>
      </c>
      <c r="C1455" t="s">
        <v>7651</v>
      </c>
      <c r="D1455" s="1">
        <v>45167</v>
      </c>
      <c r="E1455">
        <f t="shared" si="160"/>
        <v>70</v>
      </c>
      <c r="F1455" t="s">
        <v>6</v>
      </c>
      <c r="G1455">
        <v>690</v>
      </c>
      <c r="H1455">
        <f t="shared" si="159"/>
        <v>69</v>
      </c>
      <c r="I1455" t="s">
        <v>9</v>
      </c>
      <c r="J1455">
        <v>1</v>
      </c>
      <c r="K1455" t="s">
        <v>8</v>
      </c>
      <c r="L1455" t="s">
        <v>8</v>
      </c>
      <c r="M1455" t="s">
        <v>6</v>
      </c>
      <c r="N1455" t="str">
        <f t="shared" si="161"/>
        <v>M</v>
      </c>
      <c r="O1455" t="s">
        <v>881</v>
      </c>
      <c r="P1455" t="s">
        <v>882</v>
      </c>
      <c r="Q1455" t="s">
        <v>221</v>
      </c>
      <c r="R1455">
        <v>4</v>
      </c>
      <c r="S1455">
        <f t="shared" si="162"/>
        <v>2019</v>
      </c>
      <c r="T1455" t="s">
        <v>12</v>
      </c>
      <c r="U1455">
        <v>0.999999999999998</v>
      </c>
      <c r="V1455" t="s">
        <v>3357</v>
      </c>
      <c r="W1455">
        <f>VLOOKUP(Q1455,'PBT Tag Rates'!$B$5:$E$44,4,FALSE)</f>
        <v>0.95971980899999998</v>
      </c>
      <c r="X1455">
        <v>1</v>
      </c>
      <c r="Y1455" s="14">
        <f>IFERROR(LOOKUP(H1455,{30,43,48,53,58,63,68,73,78,83,88,93,97},{42,47,52,57,62,67,72,77,82,87,92,99,100}),999)</f>
        <v>72</v>
      </c>
      <c r="Z1455" s="17">
        <f t="shared" si="163"/>
        <v>1.4285714285714286</v>
      </c>
      <c r="AA1455" s="17">
        <f t="shared" si="164"/>
        <v>1.4285714285714286</v>
      </c>
      <c r="AB1455" s="17">
        <f t="shared" si="165"/>
        <v>2.518344052903343</v>
      </c>
      <c r="AC1455" s="17" t="s">
        <v>17654</v>
      </c>
    </row>
    <row r="1456" spans="1:29" x14ac:dyDescent="0.25">
      <c r="A1456" t="s">
        <v>3339</v>
      </c>
      <c r="B1456" s="166" t="s">
        <v>7652</v>
      </c>
      <c r="C1456" t="s">
        <v>7653</v>
      </c>
      <c r="D1456" s="1">
        <v>45167</v>
      </c>
      <c r="E1456">
        <f t="shared" si="160"/>
        <v>70</v>
      </c>
      <c r="F1456" t="s">
        <v>6</v>
      </c>
      <c r="G1456">
        <v>850</v>
      </c>
      <c r="H1456">
        <f t="shared" si="159"/>
        <v>85</v>
      </c>
      <c r="I1456" t="s">
        <v>9</v>
      </c>
      <c r="J1456" t="s">
        <v>8</v>
      </c>
      <c r="K1456" t="s">
        <v>7654</v>
      </c>
      <c r="L1456" t="s">
        <v>8</v>
      </c>
      <c r="M1456" t="s">
        <v>6</v>
      </c>
      <c r="N1456" t="str">
        <f t="shared" si="161"/>
        <v>M</v>
      </c>
      <c r="O1456" t="s">
        <v>7655</v>
      </c>
      <c r="P1456" t="s">
        <v>7656</v>
      </c>
      <c r="Q1456" t="s">
        <v>2605</v>
      </c>
      <c r="R1456">
        <v>4</v>
      </c>
      <c r="S1456">
        <f t="shared" si="162"/>
        <v>2019</v>
      </c>
      <c r="T1456" t="s">
        <v>12</v>
      </c>
      <c r="U1456">
        <v>0.999999999999999</v>
      </c>
      <c r="V1456" t="s">
        <v>7657</v>
      </c>
      <c r="W1456">
        <f>VLOOKUP(Q1456,'PBT Tag Rates'!$B$5:$E$44,4,FALSE)</f>
        <v>0.96152300000000002</v>
      </c>
      <c r="X1456">
        <v>1</v>
      </c>
      <c r="Y1456" s="14">
        <f>IFERROR(LOOKUP(H1456,{30,43,48,53,58,63,68,73,78,83,88,93,97},{42,47,52,57,62,67,72,77,82,87,92,99,100}),999)</f>
        <v>87</v>
      </c>
      <c r="Z1456" s="17">
        <f t="shared" si="163"/>
        <v>1.4285714285714286</v>
      </c>
      <c r="AA1456" s="17">
        <f t="shared" si="164"/>
        <v>1.4285714285714286</v>
      </c>
      <c r="AB1456" s="17">
        <f t="shared" si="165"/>
        <v>2.518344052903343</v>
      </c>
      <c r="AC1456" s="17" t="s">
        <v>17655</v>
      </c>
    </row>
    <row r="1457" spans="1:29" x14ac:dyDescent="0.25">
      <c r="A1457" t="s">
        <v>3339</v>
      </c>
      <c r="B1457" s="166" t="s">
        <v>7658</v>
      </c>
      <c r="C1457" t="s">
        <v>7659</v>
      </c>
      <c r="D1457" s="1">
        <v>45167</v>
      </c>
      <c r="E1457">
        <f t="shared" si="160"/>
        <v>70</v>
      </c>
      <c r="F1457" t="s">
        <v>14</v>
      </c>
      <c r="G1457">
        <v>750</v>
      </c>
      <c r="H1457">
        <f t="shared" si="159"/>
        <v>75</v>
      </c>
      <c r="I1457" t="s">
        <v>7</v>
      </c>
      <c r="J1457" t="s">
        <v>8</v>
      </c>
      <c r="K1457" t="s">
        <v>7660</v>
      </c>
      <c r="L1457" t="s">
        <v>8</v>
      </c>
      <c r="M1457" t="s">
        <v>14</v>
      </c>
      <c r="N1457" t="str">
        <f t="shared" si="161"/>
        <v>F</v>
      </c>
      <c r="O1457" t="s">
        <v>647</v>
      </c>
      <c r="P1457" t="s">
        <v>676</v>
      </c>
      <c r="Q1457" t="s">
        <v>221</v>
      </c>
      <c r="R1457">
        <v>4</v>
      </c>
      <c r="S1457">
        <f t="shared" si="162"/>
        <v>2019</v>
      </c>
      <c r="T1457" t="s">
        <v>12</v>
      </c>
      <c r="U1457">
        <v>1</v>
      </c>
      <c r="V1457" t="s">
        <v>3951</v>
      </c>
      <c r="W1457">
        <f>VLOOKUP(Q1457,'PBT Tag Rates'!$B$5:$E$44,4,FALSE)</f>
        <v>0.95971980899999998</v>
      </c>
      <c r="X1457">
        <v>1</v>
      </c>
      <c r="Y1457" s="14">
        <f>IFERROR(LOOKUP(H1457,{30,43,48,53,58,63,68,73,78,83,88,93,97},{42,47,52,57,62,67,72,77,82,87,92,99,100}),999)</f>
        <v>77</v>
      </c>
      <c r="Z1457" s="17">
        <f t="shared" si="163"/>
        <v>1.4285714285714286</v>
      </c>
      <c r="AA1457" s="17">
        <f t="shared" si="164"/>
        <v>1.4285714285714286</v>
      </c>
      <c r="AB1457" s="17">
        <f t="shared" si="165"/>
        <v>2.518344052903343</v>
      </c>
      <c r="AC1457" s="17" t="s">
        <v>17655</v>
      </c>
    </row>
    <row r="1458" spans="1:29" x14ac:dyDescent="0.25">
      <c r="A1458" t="s">
        <v>3339</v>
      </c>
      <c r="B1458" s="166" t="s">
        <v>7661</v>
      </c>
      <c r="C1458" t="s">
        <v>7662</v>
      </c>
      <c r="D1458" s="1">
        <v>45167</v>
      </c>
      <c r="E1458">
        <f t="shared" si="160"/>
        <v>70</v>
      </c>
      <c r="F1458" t="s">
        <v>14</v>
      </c>
      <c r="G1458">
        <v>770</v>
      </c>
      <c r="H1458">
        <f t="shared" si="159"/>
        <v>77</v>
      </c>
      <c r="I1458" t="s">
        <v>7</v>
      </c>
      <c r="J1458" t="s">
        <v>8</v>
      </c>
      <c r="K1458" t="s">
        <v>7663</v>
      </c>
      <c r="L1458" t="s">
        <v>8</v>
      </c>
      <c r="M1458" t="s">
        <v>14</v>
      </c>
      <c r="N1458" t="str">
        <f t="shared" si="161"/>
        <v>F</v>
      </c>
      <c r="O1458" t="s">
        <v>267</v>
      </c>
      <c r="P1458" t="s">
        <v>268</v>
      </c>
      <c r="Q1458" t="s">
        <v>221</v>
      </c>
      <c r="R1458">
        <v>4</v>
      </c>
      <c r="S1458">
        <f t="shared" si="162"/>
        <v>2019</v>
      </c>
      <c r="T1458" t="s">
        <v>12</v>
      </c>
      <c r="U1458">
        <v>1</v>
      </c>
      <c r="V1458" t="s">
        <v>3363</v>
      </c>
      <c r="W1458">
        <f>VLOOKUP(Q1458,'PBT Tag Rates'!$B$5:$E$44,4,FALSE)</f>
        <v>0.95971980899999998</v>
      </c>
      <c r="X1458">
        <v>1</v>
      </c>
      <c r="Y1458" s="14">
        <f>IFERROR(LOOKUP(H1458,{30,43,48,53,58,63,68,73,78,83,88,93,97},{42,47,52,57,62,67,72,77,82,87,92,99,100}),999)</f>
        <v>77</v>
      </c>
      <c r="Z1458" s="17">
        <f t="shared" si="163"/>
        <v>1.4285714285714286</v>
      </c>
      <c r="AA1458" s="17">
        <f t="shared" si="164"/>
        <v>1.4285714285714286</v>
      </c>
      <c r="AB1458" s="17">
        <f t="shared" si="165"/>
        <v>2.518344052903343</v>
      </c>
      <c r="AC1458" s="17" t="s">
        <v>17654</v>
      </c>
    </row>
    <row r="1459" spans="1:29" x14ac:dyDescent="0.25">
      <c r="A1459" t="s">
        <v>3339</v>
      </c>
      <c r="B1459" s="166" t="s">
        <v>7664</v>
      </c>
      <c r="C1459" t="s">
        <v>7665</v>
      </c>
      <c r="D1459" s="1">
        <v>45167</v>
      </c>
      <c r="E1459">
        <f t="shared" si="160"/>
        <v>70</v>
      </c>
      <c r="F1459" t="s">
        <v>6</v>
      </c>
      <c r="G1459">
        <v>740</v>
      </c>
      <c r="H1459">
        <f t="shared" si="159"/>
        <v>74</v>
      </c>
      <c r="I1459" t="s">
        <v>7</v>
      </c>
      <c r="J1459" t="s">
        <v>8</v>
      </c>
      <c r="K1459" t="s">
        <v>7666</v>
      </c>
      <c r="L1459" t="s">
        <v>8</v>
      </c>
      <c r="M1459" t="s">
        <v>6</v>
      </c>
      <c r="N1459" t="str">
        <f t="shared" si="161"/>
        <v>M</v>
      </c>
      <c r="O1459" t="s">
        <v>8</v>
      </c>
      <c r="P1459" t="s">
        <v>8</v>
      </c>
      <c r="Q1459" t="s">
        <v>11</v>
      </c>
      <c r="R1459" t="s">
        <v>8</v>
      </c>
      <c r="S1459" t="str">
        <f t="shared" si="162"/>
        <v>U</v>
      </c>
      <c r="T1459" t="s">
        <v>12</v>
      </c>
      <c r="U1459">
        <v>0.999999999999998</v>
      </c>
      <c r="V1459" t="s">
        <v>11</v>
      </c>
      <c r="W1459" t="e">
        <f>VLOOKUP(Q1459,'PBT Tag Rates'!$B$5:$E$44,4,FALSE)</f>
        <v>#N/A</v>
      </c>
      <c r="X1459">
        <v>1</v>
      </c>
      <c r="Y1459" s="14">
        <f>IFERROR(LOOKUP(H1459,{30,43,48,53,58,63,68,73,78,83,88,93,97},{42,47,52,57,62,67,72,77,82,87,92,99,100}),999)</f>
        <v>77</v>
      </c>
      <c r="Z1459" s="17">
        <f t="shared" si="163"/>
        <v>1.4285714285714286</v>
      </c>
      <c r="AA1459" s="17">
        <f t="shared" si="164"/>
        <v>1.4285714285714286</v>
      </c>
      <c r="AB1459" s="17">
        <f t="shared" si="165"/>
        <v>2.518344052903343</v>
      </c>
      <c r="AC1459" s="17" t="s">
        <v>17654</v>
      </c>
    </row>
    <row r="1460" spans="1:29" x14ac:dyDescent="0.25">
      <c r="A1460" t="s">
        <v>3339</v>
      </c>
      <c r="B1460" s="166" t="s">
        <v>7667</v>
      </c>
      <c r="C1460" t="s">
        <v>255</v>
      </c>
      <c r="D1460" s="1">
        <v>45167</v>
      </c>
      <c r="E1460">
        <f t="shared" si="160"/>
        <v>70</v>
      </c>
      <c r="F1460" t="s">
        <v>14</v>
      </c>
      <c r="G1460">
        <v>810</v>
      </c>
      <c r="H1460">
        <f t="shared" si="159"/>
        <v>81</v>
      </c>
      <c r="I1460" t="s">
        <v>9</v>
      </c>
      <c r="J1460">
        <v>1</v>
      </c>
      <c r="K1460" t="s">
        <v>7668</v>
      </c>
      <c r="L1460" t="s">
        <v>8</v>
      </c>
      <c r="M1460" t="s">
        <v>14</v>
      </c>
      <c r="N1460" t="str">
        <f t="shared" si="161"/>
        <v>F</v>
      </c>
      <c r="O1460" t="s">
        <v>2373</v>
      </c>
      <c r="P1460" t="s">
        <v>2374</v>
      </c>
      <c r="Q1460" t="s">
        <v>281</v>
      </c>
      <c r="R1460">
        <v>4</v>
      </c>
      <c r="S1460">
        <f t="shared" si="162"/>
        <v>2019</v>
      </c>
      <c r="T1460" t="s">
        <v>12</v>
      </c>
      <c r="U1460">
        <v>1</v>
      </c>
      <c r="V1460" t="s">
        <v>3169</v>
      </c>
      <c r="W1460">
        <f>VLOOKUP(Q1460,'PBT Tag Rates'!$B$5:$E$44,4,FALSE)</f>
        <v>0.99705232300000002</v>
      </c>
      <c r="X1460">
        <v>1</v>
      </c>
      <c r="Y1460" s="14">
        <f>IFERROR(LOOKUP(H1460,{30,43,48,53,58,63,68,73,78,83,88,93,97},{42,47,52,57,62,67,72,77,82,87,92,99,100}),999)</f>
        <v>82</v>
      </c>
      <c r="Z1460" s="17">
        <f t="shared" si="163"/>
        <v>1.4285714285714286</v>
      </c>
      <c r="AA1460" s="17">
        <f t="shared" si="164"/>
        <v>1.4285714285714286</v>
      </c>
      <c r="AB1460" s="17">
        <f t="shared" si="165"/>
        <v>2.518344052903343</v>
      </c>
      <c r="AC1460" s="17" t="s">
        <v>17654</v>
      </c>
    </row>
    <row r="1461" spans="1:29" x14ac:dyDescent="0.25">
      <c r="A1461" t="s">
        <v>3339</v>
      </c>
      <c r="B1461" s="166" t="s">
        <v>7669</v>
      </c>
      <c r="C1461" t="s">
        <v>7670</v>
      </c>
      <c r="D1461" s="1">
        <v>45167</v>
      </c>
      <c r="E1461">
        <f t="shared" si="160"/>
        <v>70</v>
      </c>
      <c r="F1461" t="s">
        <v>6</v>
      </c>
      <c r="G1461">
        <v>770</v>
      </c>
      <c r="H1461">
        <f t="shared" si="159"/>
        <v>77</v>
      </c>
      <c r="I1461" t="s">
        <v>7</v>
      </c>
      <c r="J1461" t="s">
        <v>8</v>
      </c>
      <c r="K1461" t="s">
        <v>7671</v>
      </c>
      <c r="L1461" t="s">
        <v>8</v>
      </c>
      <c r="M1461" t="s">
        <v>6</v>
      </c>
      <c r="N1461" t="str">
        <f t="shared" si="161"/>
        <v>M</v>
      </c>
      <c r="O1461" t="s">
        <v>8</v>
      </c>
      <c r="P1461" t="s">
        <v>8</v>
      </c>
      <c r="Q1461" t="s">
        <v>11</v>
      </c>
      <c r="R1461" t="s">
        <v>8</v>
      </c>
      <c r="S1461" t="str">
        <f t="shared" si="162"/>
        <v>U</v>
      </c>
      <c r="T1461" t="s">
        <v>12</v>
      </c>
      <c r="U1461">
        <v>1</v>
      </c>
      <c r="V1461" t="s">
        <v>11</v>
      </c>
      <c r="W1461" t="e">
        <f>VLOOKUP(Q1461,'PBT Tag Rates'!$B$5:$E$44,4,FALSE)</f>
        <v>#N/A</v>
      </c>
      <c r="X1461">
        <v>1</v>
      </c>
      <c r="Y1461" s="14">
        <f>IFERROR(LOOKUP(H1461,{30,43,48,53,58,63,68,73,78,83,88,93,97},{42,47,52,57,62,67,72,77,82,87,92,99,100}),999)</f>
        <v>77</v>
      </c>
      <c r="Z1461" s="17">
        <f t="shared" si="163"/>
        <v>1.4285714285714286</v>
      </c>
      <c r="AA1461" s="17">
        <f t="shared" si="164"/>
        <v>1.4285714285714286</v>
      </c>
      <c r="AB1461" s="17">
        <f t="shared" si="165"/>
        <v>2.518344052903343</v>
      </c>
      <c r="AC1461" s="17" t="s">
        <v>17654</v>
      </c>
    </row>
    <row r="1462" spans="1:29" x14ac:dyDescent="0.25">
      <c r="A1462" t="s">
        <v>3339</v>
      </c>
      <c r="B1462" s="166" t="s">
        <v>7672</v>
      </c>
      <c r="C1462" t="s">
        <v>7673</v>
      </c>
      <c r="D1462" s="1">
        <v>45167</v>
      </c>
      <c r="E1462">
        <f t="shared" si="160"/>
        <v>70</v>
      </c>
      <c r="F1462" t="s">
        <v>14</v>
      </c>
      <c r="G1462">
        <v>750</v>
      </c>
      <c r="H1462">
        <f t="shared" si="159"/>
        <v>75</v>
      </c>
      <c r="I1462" t="s">
        <v>7</v>
      </c>
      <c r="J1462" t="s">
        <v>8</v>
      </c>
      <c r="K1462" t="s">
        <v>7674</v>
      </c>
      <c r="L1462" t="s">
        <v>8</v>
      </c>
      <c r="M1462" t="s">
        <v>14</v>
      </c>
      <c r="N1462" t="str">
        <f t="shared" si="161"/>
        <v>F</v>
      </c>
      <c r="O1462" t="s">
        <v>1485</v>
      </c>
      <c r="P1462" t="s">
        <v>1486</v>
      </c>
      <c r="Q1462" t="s">
        <v>221</v>
      </c>
      <c r="R1462">
        <v>4</v>
      </c>
      <c r="S1462">
        <f t="shared" si="162"/>
        <v>2019</v>
      </c>
      <c r="T1462" t="s">
        <v>12</v>
      </c>
      <c r="U1462">
        <v>0.999999999999999</v>
      </c>
      <c r="V1462" t="s">
        <v>3396</v>
      </c>
      <c r="W1462">
        <f>VLOOKUP(Q1462,'PBT Tag Rates'!$B$5:$E$44,4,FALSE)</f>
        <v>0.95971980899999998</v>
      </c>
      <c r="X1462">
        <v>1</v>
      </c>
      <c r="Y1462" s="14">
        <f>IFERROR(LOOKUP(H1462,{30,43,48,53,58,63,68,73,78,83,88,93,97},{42,47,52,57,62,67,72,77,82,87,92,99,100}),999)</f>
        <v>77</v>
      </c>
      <c r="Z1462" s="17">
        <f t="shared" si="163"/>
        <v>1.4285714285714286</v>
      </c>
      <c r="AA1462" s="17">
        <f t="shared" si="164"/>
        <v>1.4285714285714286</v>
      </c>
      <c r="AB1462" s="17">
        <f t="shared" si="165"/>
        <v>2.518344052903343</v>
      </c>
      <c r="AC1462" s="17" t="s">
        <v>17655</v>
      </c>
    </row>
    <row r="1463" spans="1:29" x14ac:dyDescent="0.25">
      <c r="A1463" t="s">
        <v>3339</v>
      </c>
      <c r="B1463" s="166" t="s">
        <v>7675</v>
      </c>
      <c r="C1463" t="s">
        <v>7676</v>
      </c>
      <c r="D1463" s="1">
        <v>45167</v>
      </c>
      <c r="E1463">
        <f t="shared" si="160"/>
        <v>70</v>
      </c>
      <c r="F1463" t="s">
        <v>6</v>
      </c>
      <c r="G1463">
        <v>880</v>
      </c>
      <c r="H1463">
        <f t="shared" si="159"/>
        <v>88</v>
      </c>
      <c r="I1463" t="s">
        <v>7</v>
      </c>
      <c r="J1463" t="s">
        <v>8</v>
      </c>
      <c r="K1463" t="s">
        <v>7677</v>
      </c>
      <c r="L1463" t="s">
        <v>8</v>
      </c>
      <c r="M1463" t="s">
        <v>6</v>
      </c>
      <c r="N1463" t="str">
        <f t="shared" si="161"/>
        <v>M</v>
      </c>
      <c r="O1463" t="s">
        <v>4847</v>
      </c>
      <c r="P1463" t="s">
        <v>6478</v>
      </c>
      <c r="Q1463" t="s">
        <v>281</v>
      </c>
      <c r="R1463">
        <v>4</v>
      </c>
      <c r="S1463">
        <f t="shared" si="162"/>
        <v>2019</v>
      </c>
      <c r="T1463" t="s">
        <v>12</v>
      </c>
      <c r="U1463">
        <v>0.999999999999999</v>
      </c>
      <c r="V1463" t="s">
        <v>3171</v>
      </c>
      <c r="W1463">
        <f>VLOOKUP(Q1463,'PBT Tag Rates'!$B$5:$E$44,4,FALSE)</f>
        <v>0.99705232300000002</v>
      </c>
      <c r="X1463">
        <v>1</v>
      </c>
      <c r="Y1463" s="14">
        <f>IFERROR(LOOKUP(H1463,{30,43,48,53,58,63,68,73,78,83,88,93,97},{42,47,52,57,62,67,72,77,82,87,92,99,100}),999)</f>
        <v>92</v>
      </c>
      <c r="Z1463" s="17">
        <f t="shared" si="163"/>
        <v>1.4285714285714286</v>
      </c>
      <c r="AA1463" s="17">
        <f t="shared" si="164"/>
        <v>1.4285714285714286</v>
      </c>
      <c r="AB1463" s="17">
        <f t="shared" si="165"/>
        <v>2.518344052903343</v>
      </c>
      <c r="AC1463" s="17" t="s">
        <v>17654</v>
      </c>
    </row>
    <row r="1464" spans="1:29" x14ac:dyDescent="0.25">
      <c r="A1464" t="s">
        <v>3339</v>
      </c>
      <c r="B1464" s="166" t="s">
        <v>7678</v>
      </c>
      <c r="C1464" t="s">
        <v>7679</v>
      </c>
      <c r="D1464" s="1">
        <v>45167</v>
      </c>
      <c r="E1464">
        <f t="shared" si="160"/>
        <v>70</v>
      </c>
      <c r="F1464" t="s">
        <v>6</v>
      </c>
      <c r="G1464">
        <v>740</v>
      </c>
      <c r="H1464">
        <f t="shared" si="159"/>
        <v>74</v>
      </c>
      <c r="I1464" t="s">
        <v>7</v>
      </c>
      <c r="J1464" t="s">
        <v>8</v>
      </c>
      <c r="K1464" t="s">
        <v>7680</v>
      </c>
      <c r="L1464" t="s">
        <v>8</v>
      </c>
      <c r="M1464" t="s">
        <v>14</v>
      </c>
      <c r="N1464" t="str">
        <f t="shared" si="161"/>
        <v>F</v>
      </c>
      <c r="O1464" t="s">
        <v>225</v>
      </c>
      <c r="P1464" t="s">
        <v>226</v>
      </c>
      <c r="Q1464" t="s">
        <v>221</v>
      </c>
      <c r="R1464">
        <v>4</v>
      </c>
      <c r="S1464">
        <f t="shared" si="162"/>
        <v>2019</v>
      </c>
      <c r="T1464" t="s">
        <v>12</v>
      </c>
      <c r="U1464">
        <v>0.999999999999998</v>
      </c>
      <c r="V1464" t="s">
        <v>3346</v>
      </c>
      <c r="W1464">
        <f>VLOOKUP(Q1464,'PBT Tag Rates'!$B$5:$E$44,4,FALSE)</f>
        <v>0.95971980899999998</v>
      </c>
      <c r="X1464">
        <v>1</v>
      </c>
      <c r="Y1464" s="14">
        <f>IFERROR(LOOKUP(H1464,{30,43,48,53,58,63,68,73,78,83,88,93,97},{42,47,52,57,62,67,72,77,82,87,92,99,100}),999)</f>
        <v>77</v>
      </c>
      <c r="Z1464" s="17">
        <f t="shared" si="163"/>
        <v>1.4285714285714286</v>
      </c>
      <c r="AA1464" s="17">
        <f t="shared" si="164"/>
        <v>1.4285714285714286</v>
      </c>
      <c r="AB1464" s="17">
        <f t="shared" si="165"/>
        <v>2.518344052903343</v>
      </c>
      <c r="AC1464" s="17" t="s">
        <v>17654</v>
      </c>
    </row>
    <row r="1465" spans="1:29" x14ac:dyDescent="0.25">
      <c r="A1465" t="s">
        <v>3339</v>
      </c>
      <c r="B1465" s="166" t="s">
        <v>7681</v>
      </c>
      <c r="C1465" t="s">
        <v>257</v>
      </c>
      <c r="D1465" s="1">
        <v>45167</v>
      </c>
      <c r="E1465">
        <f t="shared" si="160"/>
        <v>70</v>
      </c>
      <c r="F1465" t="s">
        <v>14</v>
      </c>
      <c r="G1465">
        <v>860</v>
      </c>
      <c r="H1465">
        <f t="shared" si="159"/>
        <v>86</v>
      </c>
      <c r="I1465" t="s">
        <v>7</v>
      </c>
      <c r="J1465" t="s">
        <v>8</v>
      </c>
      <c r="K1465" t="s">
        <v>7682</v>
      </c>
      <c r="L1465" t="s">
        <v>8</v>
      </c>
      <c r="M1465" t="s">
        <v>14</v>
      </c>
      <c r="N1465" t="str">
        <f t="shared" si="161"/>
        <v>F</v>
      </c>
      <c r="O1465" t="s">
        <v>8</v>
      </c>
      <c r="P1465" t="s">
        <v>8</v>
      </c>
      <c r="Q1465" t="s">
        <v>11</v>
      </c>
      <c r="R1465" t="s">
        <v>8</v>
      </c>
      <c r="S1465" t="str">
        <f t="shared" si="162"/>
        <v>U</v>
      </c>
      <c r="T1465" t="s">
        <v>12</v>
      </c>
      <c r="U1465">
        <v>0.999999999999999</v>
      </c>
      <c r="V1465" t="s">
        <v>11</v>
      </c>
      <c r="W1465" t="e">
        <f>VLOOKUP(Q1465,'PBT Tag Rates'!$B$5:$E$44,4,FALSE)</f>
        <v>#N/A</v>
      </c>
      <c r="X1465">
        <v>1</v>
      </c>
      <c r="Y1465" s="14">
        <f>IFERROR(LOOKUP(H1465,{30,43,48,53,58,63,68,73,78,83,88,93,97},{42,47,52,57,62,67,72,77,82,87,92,99,100}),999)</f>
        <v>87</v>
      </c>
      <c r="Z1465" s="17">
        <f t="shared" si="163"/>
        <v>1.4285714285714286</v>
      </c>
      <c r="AA1465" s="17">
        <f t="shared" si="164"/>
        <v>1.4285714285714286</v>
      </c>
      <c r="AB1465" s="17">
        <f t="shared" si="165"/>
        <v>2.518344052903343</v>
      </c>
      <c r="AC1465" s="17" t="s">
        <v>17654</v>
      </c>
    </row>
    <row r="1466" spans="1:29" x14ac:dyDescent="0.25">
      <c r="A1466" t="s">
        <v>3339</v>
      </c>
      <c r="B1466" s="166" t="s">
        <v>7683</v>
      </c>
      <c r="C1466" t="s">
        <v>7684</v>
      </c>
      <c r="D1466" s="1">
        <v>45167</v>
      </c>
      <c r="E1466">
        <f t="shared" si="160"/>
        <v>70</v>
      </c>
      <c r="F1466" t="s">
        <v>6</v>
      </c>
      <c r="G1466">
        <v>770</v>
      </c>
      <c r="H1466">
        <f t="shared" si="159"/>
        <v>77</v>
      </c>
      <c r="I1466" t="s">
        <v>7</v>
      </c>
      <c r="J1466" t="s">
        <v>8</v>
      </c>
      <c r="K1466" t="s">
        <v>7685</v>
      </c>
      <c r="L1466" t="s">
        <v>8</v>
      </c>
      <c r="M1466" t="s">
        <v>6</v>
      </c>
      <c r="N1466" t="str">
        <f t="shared" si="161"/>
        <v>M</v>
      </c>
      <c r="O1466" t="s">
        <v>8</v>
      </c>
      <c r="P1466" t="s">
        <v>8</v>
      </c>
      <c r="Q1466" t="s">
        <v>11</v>
      </c>
      <c r="R1466" t="s">
        <v>8</v>
      </c>
      <c r="S1466" t="str">
        <f t="shared" si="162"/>
        <v>U</v>
      </c>
      <c r="T1466" t="s">
        <v>12</v>
      </c>
      <c r="U1466">
        <v>0.999999999999998</v>
      </c>
      <c r="V1466" t="s">
        <v>11</v>
      </c>
      <c r="W1466" t="e">
        <f>VLOOKUP(Q1466,'PBT Tag Rates'!$B$5:$E$44,4,FALSE)</f>
        <v>#N/A</v>
      </c>
      <c r="X1466">
        <v>1</v>
      </c>
      <c r="Y1466" s="14">
        <f>IFERROR(LOOKUP(H1466,{30,43,48,53,58,63,68,73,78,83,88,93,97},{42,47,52,57,62,67,72,77,82,87,92,99,100}),999)</f>
        <v>77</v>
      </c>
      <c r="Z1466" s="17">
        <f t="shared" si="163"/>
        <v>1.4285714285714286</v>
      </c>
      <c r="AA1466" s="17">
        <f t="shared" si="164"/>
        <v>1.4285714285714286</v>
      </c>
      <c r="AB1466" s="17">
        <f t="shared" si="165"/>
        <v>2.518344052903343</v>
      </c>
      <c r="AC1466" s="17" t="s">
        <v>17654</v>
      </c>
    </row>
    <row r="1467" spans="1:29" x14ac:dyDescent="0.25">
      <c r="A1467" t="s">
        <v>3339</v>
      </c>
      <c r="B1467" s="166" t="s">
        <v>7686</v>
      </c>
      <c r="C1467" t="s">
        <v>7687</v>
      </c>
      <c r="D1467" s="1">
        <v>45167</v>
      </c>
      <c r="E1467">
        <f t="shared" si="160"/>
        <v>70</v>
      </c>
      <c r="F1467" t="s">
        <v>14</v>
      </c>
      <c r="G1467">
        <v>820</v>
      </c>
      <c r="H1467">
        <f t="shared" si="159"/>
        <v>82</v>
      </c>
      <c r="I1467" t="s">
        <v>7</v>
      </c>
      <c r="J1467" t="s">
        <v>8</v>
      </c>
      <c r="K1467" t="s">
        <v>7688</v>
      </c>
      <c r="L1467" t="s">
        <v>8</v>
      </c>
      <c r="M1467" t="s">
        <v>14</v>
      </c>
      <c r="N1467" t="str">
        <f t="shared" si="161"/>
        <v>F</v>
      </c>
      <c r="O1467" t="s">
        <v>824</v>
      </c>
      <c r="P1467" t="s">
        <v>5058</v>
      </c>
      <c r="Q1467" t="s">
        <v>15</v>
      </c>
      <c r="R1467">
        <v>5</v>
      </c>
      <c r="S1467">
        <f t="shared" si="162"/>
        <v>2018</v>
      </c>
      <c r="T1467" t="s">
        <v>12</v>
      </c>
      <c r="U1467">
        <v>1</v>
      </c>
      <c r="V1467" t="s">
        <v>3386</v>
      </c>
      <c r="W1467">
        <f>VLOOKUP(Q1467,'PBT Tag Rates'!$B$5:$E$44,4,FALSE)</f>
        <v>0.80551598400000002</v>
      </c>
      <c r="X1467">
        <v>1</v>
      </c>
      <c r="Y1467" s="14">
        <f>IFERROR(LOOKUP(H1467,{30,43,48,53,58,63,68,73,78,83,88,93,97},{42,47,52,57,62,67,72,77,82,87,92,99,100}),999)</f>
        <v>82</v>
      </c>
      <c r="Z1467" s="17">
        <f t="shared" si="163"/>
        <v>1.4285714285714286</v>
      </c>
      <c r="AA1467" s="17">
        <f t="shared" si="164"/>
        <v>1.4285714285714286</v>
      </c>
      <c r="AB1467" s="17">
        <f t="shared" si="165"/>
        <v>2.518344052903343</v>
      </c>
      <c r="AC1467" s="17" t="s">
        <v>17654</v>
      </c>
    </row>
    <row r="1468" spans="1:29" x14ac:dyDescent="0.25">
      <c r="A1468" t="s">
        <v>3339</v>
      </c>
      <c r="B1468" s="166" t="s">
        <v>7689</v>
      </c>
      <c r="C1468" t="s">
        <v>7690</v>
      </c>
      <c r="D1468" s="1">
        <v>45167</v>
      </c>
      <c r="E1468">
        <f t="shared" si="160"/>
        <v>70</v>
      </c>
      <c r="F1468" t="s">
        <v>6</v>
      </c>
      <c r="G1468">
        <v>640</v>
      </c>
      <c r="H1468">
        <f t="shared" si="159"/>
        <v>64</v>
      </c>
      <c r="I1468" t="s">
        <v>9</v>
      </c>
      <c r="J1468">
        <v>1</v>
      </c>
      <c r="K1468" t="s">
        <v>8</v>
      </c>
      <c r="L1468" t="s">
        <v>8</v>
      </c>
      <c r="M1468" t="s">
        <v>6</v>
      </c>
      <c r="N1468" t="str">
        <f t="shared" si="161"/>
        <v>M</v>
      </c>
      <c r="O1468" t="s">
        <v>5369</v>
      </c>
      <c r="P1468" t="s">
        <v>7691</v>
      </c>
      <c r="Q1468" t="s">
        <v>918</v>
      </c>
      <c r="R1468">
        <v>3</v>
      </c>
      <c r="S1468">
        <f t="shared" si="162"/>
        <v>2020</v>
      </c>
      <c r="T1468" t="s">
        <v>12</v>
      </c>
      <c r="U1468">
        <v>1</v>
      </c>
      <c r="V1468" t="s">
        <v>3386</v>
      </c>
      <c r="W1468">
        <f>VLOOKUP(Q1468,'PBT Tag Rates'!$B$5:$E$44,4,FALSE)</f>
        <v>0.98961045999999997</v>
      </c>
      <c r="X1468">
        <v>1</v>
      </c>
      <c r="Y1468" s="14">
        <f>IFERROR(LOOKUP(H1468,{30,43,48,53,58,63,68,73,78,83,88,93,97},{42,47,52,57,62,67,72,77,82,87,92,99,100}),999)</f>
        <v>67</v>
      </c>
      <c r="Z1468" s="17">
        <f t="shared" si="163"/>
        <v>1.4285714285714286</v>
      </c>
      <c r="AA1468" s="17">
        <f t="shared" si="164"/>
        <v>1.4285714285714286</v>
      </c>
      <c r="AB1468" s="17">
        <f t="shared" si="165"/>
        <v>2.518344052903343</v>
      </c>
      <c r="AC1468" s="17" t="s">
        <v>17654</v>
      </c>
    </row>
    <row r="1469" spans="1:29" x14ac:dyDescent="0.25">
      <c r="A1469" t="s">
        <v>3339</v>
      </c>
      <c r="B1469" s="166" t="s">
        <v>7692</v>
      </c>
      <c r="C1469" t="s">
        <v>258</v>
      </c>
      <c r="D1469" s="1">
        <v>45167</v>
      </c>
      <c r="E1469">
        <f t="shared" si="160"/>
        <v>70</v>
      </c>
      <c r="F1469" t="s">
        <v>14</v>
      </c>
      <c r="G1469">
        <v>800</v>
      </c>
      <c r="H1469">
        <f t="shared" si="159"/>
        <v>80</v>
      </c>
      <c r="I1469" t="s">
        <v>9</v>
      </c>
      <c r="J1469">
        <v>1</v>
      </c>
      <c r="K1469" t="s">
        <v>7693</v>
      </c>
      <c r="L1469" t="s">
        <v>8</v>
      </c>
      <c r="M1469" t="s">
        <v>14</v>
      </c>
      <c r="N1469" t="str">
        <f t="shared" si="161"/>
        <v>F</v>
      </c>
      <c r="O1469" t="s">
        <v>2545</v>
      </c>
      <c r="P1469" t="s">
        <v>2546</v>
      </c>
      <c r="Q1469" t="s">
        <v>221</v>
      </c>
      <c r="R1469">
        <v>4</v>
      </c>
      <c r="S1469">
        <f t="shared" si="162"/>
        <v>2019</v>
      </c>
      <c r="T1469" t="s">
        <v>12</v>
      </c>
      <c r="U1469">
        <v>0.999999999999999</v>
      </c>
      <c r="V1469" t="s">
        <v>3363</v>
      </c>
      <c r="W1469">
        <f>VLOOKUP(Q1469,'PBT Tag Rates'!$B$5:$E$44,4,FALSE)</f>
        <v>0.95971980899999998</v>
      </c>
      <c r="X1469">
        <v>1</v>
      </c>
      <c r="Y1469" s="14">
        <f>IFERROR(LOOKUP(H1469,{30,43,48,53,58,63,68,73,78,83,88,93,97},{42,47,52,57,62,67,72,77,82,87,92,99,100}),999)</f>
        <v>82</v>
      </c>
      <c r="Z1469" s="17">
        <f t="shared" si="163"/>
        <v>1.4285714285714286</v>
      </c>
      <c r="AA1469" s="17">
        <f t="shared" si="164"/>
        <v>1.4285714285714286</v>
      </c>
      <c r="AB1469" s="17">
        <f t="shared" si="165"/>
        <v>2.518344052903343</v>
      </c>
      <c r="AC1469" s="17" t="s">
        <v>17654</v>
      </c>
    </row>
    <row r="1470" spans="1:29" x14ac:dyDescent="0.25">
      <c r="A1470" t="s">
        <v>3339</v>
      </c>
      <c r="B1470" s="166" t="s">
        <v>7694</v>
      </c>
      <c r="C1470" t="s">
        <v>7695</v>
      </c>
      <c r="D1470" s="1">
        <v>45167</v>
      </c>
      <c r="E1470">
        <f t="shared" si="160"/>
        <v>70</v>
      </c>
      <c r="F1470" t="s">
        <v>14</v>
      </c>
      <c r="G1470">
        <v>800</v>
      </c>
      <c r="H1470">
        <f t="shared" si="159"/>
        <v>80</v>
      </c>
      <c r="I1470" t="s">
        <v>7</v>
      </c>
      <c r="J1470" t="s">
        <v>8</v>
      </c>
      <c r="K1470" t="s">
        <v>7696</v>
      </c>
      <c r="L1470" t="s">
        <v>8</v>
      </c>
      <c r="M1470" t="s">
        <v>14</v>
      </c>
      <c r="N1470" t="str">
        <f t="shared" si="161"/>
        <v>F</v>
      </c>
      <c r="O1470" t="s">
        <v>628</v>
      </c>
      <c r="P1470" t="s">
        <v>1443</v>
      </c>
      <c r="Q1470" t="s">
        <v>221</v>
      </c>
      <c r="R1470">
        <v>4</v>
      </c>
      <c r="S1470">
        <f t="shared" si="162"/>
        <v>2019</v>
      </c>
      <c r="T1470" t="s">
        <v>12</v>
      </c>
      <c r="U1470">
        <v>1</v>
      </c>
      <c r="V1470" t="s">
        <v>3386</v>
      </c>
      <c r="W1470">
        <f>VLOOKUP(Q1470,'PBT Tag Rates'!$B$5:$E$44,4,FALSE)</f>
        <v>0.95971980899999998</v>
      </c>
      <c r="X1470">
        <v>1</v>
      </c>
      <c r="Y1470" s="14">
        <f>IFERROR(LOOKUP(H1470,{30,43,48,53,58,63,68,73,78,83,88,93,97},{42,47,52,57,62,67,72,77,82,87,92,99,100}),999)</f>
        <v>82</v>
      </c>
      <c r="Z1470" s="17">
        <f t="shared" si="163"/>
        <v>1.4285714285714286</v>
      </c>
      <c r="AA1470" s="17">
        <f t="shared" si="164"/>
        <v>1.4285714285714286</v>
      </c>
      <c r="AB1470" s="17">
        <f t="shared" si="165"/>
        <v>2.518344052903343</v>
      </c>
      <c r="AC1470" s="17" t="s">
        <v>17654</v>
      </c>
    </row>
    <row r="1471" spans="1:29" x14ac:dyDescent="0.25">
      <c r="A1471" t="s">
        <v>3339</v>
      </c>
      <c r="B1471" s="166" t="s">
        <v>7697</v>
      </c>
      <c r="C1471" t="s">
        <v>7698</v>
      </c>
      <c r="D1471" s="1">
        <v>45167</v>
      </c>
      <c r="E1471">
        <f t="shared" si="160"/>
        <v>70</v>
      </c>
      <c r="F1471" t="s">
        <v>6</v>
      </c>
      <c r="G1471">
        <v>720</v>
      </c>
      <c r="H1471">
        <f t="shared" si="159"/>
        <v>72</v>
      </c>
      <c r="I1471" t="s">
        <v>7</v>
      </c>
      <c r="J1471" t="s">
        <v>8</v>
      </c>
      <c r="K1471" t="s">
        <v>7699</v>
      </c>
      <c r="L1471" t="s">
        <v>8</v>
      </c>
      <c r="M1471" t="s">
        <v>6</v>
      </c>
      <c r="N1471" t="str">
        <f t="shared" si="161"/>
        <v>M</v>
      </c>
      <c r="O1471" t="s">
        <v>8</v>
      </c>
      <c r="P1471" t="s">
        <v>8</v>
      </c>
      <c r="Q1471" t="s">
        <v>11</v>
      </c>
      <c r="R1471" t="s">
        <v>8</v>
      </c>
      <c r="S1471" t="str">
        <f t="shared" si="162"/>
        <v>U</v>
      </c>
      <c r="T1471" t="s">
        <v>12</v>
      </c>
      <c r="U1471">
        <v>0.999999999999998</v>
      </c>
      <c r="V1471" t="s">
        <v>11</v>
      </c>
      <c r="W1471" t="e">
        <f>VLOOKUP(Q1471,'PBT Tag Rates'!$B$5:$E$44,4,FALSE)</f>
        <v>#N/A</v>
      </c>
      <c r="X1471">
        <v>1</v>
      </c>
      <c r="Y1471" s="14">
        <f>IFERROR(LOOKUP(H1471,{30,43,48,53,58,63,68,73,78,83,88,93,97},{42,47,52,57,62,67,72,77,82,87,92,99,100}),999)</f>
        <v>72</v>
      </c>
      <c r="Z1471" s="17">
        <f t="shared" si="163"/>
        <v>1.4285714285714286</v>
      </c>
      <c r="AA1471" s="17">
        <f t="shared" si="164"/>
        <v>1.4285714285714286</v>
      </c>
      <c r="AB1471" s="17">
        <f t="shared" si="165"/>
        <v>2.518344052903343</v>
      </c>
      <c r="AC1471" s="17" t="s">
        <v>17654</v>
      </c>
    </row>
    <row r="1472" spans="1:29" x14ac:dyDescent="0.25">
      <c r="A1472" t="s">
        <v>3339</v>
      </c>
      <c r="B1472" s="166" t="s">
        <v>7700</v>
      </c>
      <c r="C1472" t="s">
        <v>7701</v>
      </c>
      <c r="D1472" s="1">
        <v>45167</v>
      </c>
      <c r="E1472">
        <f t="shared" si="160"/>
        <v>70</v>
      </c>
      <c r="F1472" t="s">
        <v>6</v>
      </c>
      <c r="G1472">
        <v>690</v>
      </c>
      <c r="H1472">
        <f t="shared" si="159"/>
        <v>69</v>
      </c>
      <c r="I1472" t="s">
        <v>7</v>
      </c>
      <c r="J1472" t="s">
        <v>8</v>
      </c>
      <c r="K1472" t="s">
        <v>8</v>
      </c>
      <c r="L1472" t="s">
        <v>8</v>
      </c>
      <c r="M1472" t="s">
        <v>6</v>
      </c>
      <c r="N1472" t="str">
        <f t="shared" si="161"/>
        <v>M</v>
      </c>
      <c r="O1472" t="s">
        <v>7702</v>
      </c>
      <c r="P1472" t="s">
        <v>7703</v>
      </c>
      <c r="Q1472" t="s">
        <v>281</v>
      </c>
      <c r="R1472">
        <v>4</v>
      </c>
      <c r="S1472">
        <f t="shared" si="162"/>
        <v>2019</v>
      </c>
      <c r="T1472" t="s">
        <v>12</v>
      </c>
      <c r="U1472">
        <v>0.999999999999999</v>
      </c>
      <c r="V1472" t="s">
        <v>3079</v>
      </c>
      <c r="W1472">
        <f>VLOOKUP(Q1472,'PBT Tag Rates'!$B$5:$E$44,4,FALSE)</f>
        <v>0.99705232300000002</v>
      </c>
      <c r="X1472">
        <v>1</v>
      </c>
      <c r="Y1472" s="14">
        <f>IFERROR(LOOKUP(H1472,{30,43,48,53,58,63,68,73,78,83,88,93,97},{42,47,52,57,62,67,72,77,82,87,92,99,100}),999)</f>
        <v>72</v>
      </c>
      <c r="Z1472" s="17">
        <f t="shared" si="163"/>
        <v>1.4285714285714286</v>
      </c>
      <c r="AA1472" s="17">
        <f t="shared" si="164"/>
        <v>1.4285714285714286</v>
      </c>
      <c r="AB1472" s="17">
        <f t="shared" si="165"/>
        <v>2.518344052903343</v>
      </c>
      <c r="AC1472" s="17" t="s">
        <v>17654</v>
      </c>
    </row>
    <row r="1473" spans="1:29" x14ac:dyDescent="0.25">
      <c r="A1473" t="s">
        <v>3339</v>
      </c>
      <c r="B1473" s="166" t="s">
        <v>7704</v>
      </c>
      <c r="C1473" t="s">
        <v>7705</v>
      </c>
      <c r="D1473" s="1">
        <v>45167</v>
      </c>
      <c r="E1473">
        <f t="shared" si="160"/>
        <v>70</v>
      </c>
      <c r="F1473" t="s">
        <v>6</v>
      </c>
      <c r="G1473">
        <v>840</v>
      </c>
      <c r="H1473">
        <f t="shared" si="159"/>
        <v>84</v>
      </c>
      <c r="I1473" t="s">
        <v>7</v>
      </c>
      <c r="J1473" t="s">
        <v>8</v>
      </c>
      <c r="K1473" t="s">
        <v>7706</v>
      </c>
      <c r="L1473" t="s">
        <v>8</v>
      </c>
      <c r="M1473" t="s">
        <v>14</v>
      </c>
      <c r="N1473" t="str">
        <f t="shared" si="161"/>
        <v>F</v>
      </c>
      <c r="O1473" t="s">
        <v>3945</v>
      </c>
      <c r="P1473" t="s">
        <v>4651</v>
      </c>
      <c r="Q1473" t="s">
        <v>281</v>
      </c>
      <c r="R1473">
        <v>4</v>
      </c>
      <c r="S1473">
        <f t="shared" si="162"/>
        <v>2019</v>
      </c>
      <c r="T1473" t="s">
        <v>12</v>
      </c>
      <c r="U1473">
        <v>1</v>
      </c>
      <c r="V1473" t="s">
        <v>3079</v>
      </c>
      <c r="W1473">
        <f>VLOOKUP(Q1473,'PBT Tag Rates'!$B$5:$E$44,4,FALSE)</f>
        <v>0.99705232300000002</v>
      </c>
      <c r="X1473">
        <v>1</v>
      </c>
      <c r="Y1473" s="14">
        <f>IFERROR(LOOKUP(H1473,{30,43,48,53,58,63,68,73,78,83,88,93,97},{42,47,52,57,62,67,72,77,82,87,92,99,100}),999)</f>
        <v>87</v>
      </c>
      <c r="Z1473" s="17">
        <f t="shared" si="163"/>
        <v>1.4285714285714286</v>
      </c>
      <c r="AA1473" s="17">
        <f t="shared" si="164"/>
        <v>1.4285714285714286</v>
      </c>
      <c r="AB1473" s="17">
        <f t="shared" si="165"/>
        <v>2.518344052903343</v>
      </c>
      <c r="AC1473" s="17" t="s">
        <v>17654</v>
      </c>
    </row>
    <row r="1474" spans="1:29" x14ac:dyDescent="0.25">
      <c r="A1474" t="s">
        <v>3339</v>
      </c>
      <c r="B1474" s="166" t="s">
        <v>7707</v>
      </c>
      <c r="C1474" t="s">
        <v>7708</v>
      </c>
      <c r="D1474" s="1">
        <v>45167</v>
      </c>
      <c r="E1474">
        <f t="shared" si="160"/>
        <v>70</v>
      </c>
      <c r="F1474" t="s">
        <v>14</v>
      </c>
      <c r="G1474">
        <v>770</v>
      </c>
      <c r="H1474">
        <f t="shared" si="159"/>
        <v>77</v>
      </c>
      <c r="I1474" t="s">
        <v>7</v>
      </c>
      <c r="J1474" t="s">
        <v>8</v>
      </c>
      <c r="K1474" t="s">
        <v>7709</v>
      </c>
      <c r="L1474" t="s">
        <v>8</v>
      </c>
      <c r="M1474" t="s">
        <v>14</v>
      </c>
      <c r="N1474" t="str">
        <f t="shared" si="161"/>
        <v>F</v>
      </c>
      <c r="O1474" t="s">
        <v>8</v>
      </c>
      <c r="P1474" t="s">
        <v>8</v>
      </c>
      <c r="Q1474" t="s">
        <v>11</v>
      </c>
      <c r="R1474" t="s">
        <v>8</v>
      </c>
      <c r="S1474" t="str">
        <f t="shared" si="162"/>
        <v>U</v>
      </c>
      <c r="T1474" t="s">
        <v>12</v>
      </c>
      <c r="U1474">
        <v>1</v>
      </c>
      <c r="V1474" t="s">
        <v>11</v>
      </c>
      <c r="W1474" t="e">
        <f>VLOOKUP(Q1474,'PBT Tag Rates'!$B$5:$E$44,4,FALSE)</f>
        <v>#N/A</v>
      </c>
      <c r="X1474">
        <v>1</v>
      </c>
      <c r="Y1474" s="14">
        <f>IFERROR(LOOKUP(H1474,{30,43,48,53,58,63,68,73,78,83,88,93,97},{42,47,52,57,62,67,72,77,82,87,92,99,100}),999)</f>
        <v>77</v>
      </c>
      <c r="Z1474" s="17">
        <f t="shared" si="163"/>
        <v>1.4285714285714286</v>
      </c>
      <c r="AA1474" s="17">
        <f t="shared" si="164"/>
        <v>1.4285714285714286</v>
      </c>
      <c r="AB1474" s="17">
        <f t="shared" si="165"/>
        <v>2.518344052903343</v>
      </c>
      <c r="AC1474" s="17" t="s">
        <v>17654</v>
      </c>
    </row>
    <row r="1475" spans="1:29" x14ac:dyDescent="0.25">
      <c r="A1475" t="s">
        <v>3339</v>
      </c>
      <c r="B1475" s="166" t="s">
        <v>7710</v>
      </c>
      <c r="C1475" t="s">
        <v>7711</v>
      </c>
      <c r="D1475" s="1">
        <v>45167</v>
      </c>
      <c r="E1475">
        <f t="shared" si="160"/>
        <v>70</v>
      </c>
      <c r="F1475" t="s">
        <v>6</v>
      </c>
      <c r="G1475">
        <v>840</v>
      </c>
      <c r="H1475">
        <f t="shared" si="159"/>
        <v>84</v>
      </c>
      <c r="I1475" t="s">
        <v>7</v>
      </c>
      <c r="J1475" t="s">
        <v>8</v>
      </c>
      <c r="K1475" t="s">
        <v>7712</v>
      </c>
      <c r="L1475" t="s">
        <v>8</v>
      </c>
      <c r="M1475" t="s">
        <v>6</v>
      </c>
      <c r="N1475" t="str">
        <f t="shared" si="161"/>
        <v>M</v>
      </c>
      <c r="O1475" t="s">
        <v>748</v>
      </c>
      <c r="P1475" t="s">
        <v>4173</v>
      </c>
      <c r="Q1475" t="s">
        <v>221</v>
      </c>
      <c r="R1475">
        <v>4</v>
      </c>
      <c r="S1475">
        <f t="shared" si="162"/>
        <v>2019</v>
      </c>
      <c r="T1475" t="s">
        <v>12</v>
      </c>
      <c r="U1475">
        <v>1</v>
      </c>
      <c r="V1475" t="s">
        <v>3396</v>
      </c>
      <c r="W1475">
        <f>VLOOKUP(Q1475,'PBT Tag Rates'!$B$5:$E$44,4,FALSE)</f>
        <v>0.95971980899999998</v>
      </c>
      <c r="X1475">
        <v>1</v>
      </c>
      <c r="Y1475" s="14">
        <f>IFERROR(LOOKUP(H1475,{30,43,48,53,58,63,68,73,78,83,88,93,97},{42,47,52,57,62,67,72,77,82,87,92,99,100}),999)</f>
        <v>87</v>
      </c>
      <c r="Z1475" s="17">
        <f t="shared" si="163"/>
        <v>1.4285714285714286</v>
      </c>
      <c r="AA1475" s="17">
        <f t="shared" si="164"/>
        <v>1.4285714285714286</v>
      </c>
      <c r="AB1475" s="17">
        <f t="shared" si="165"/>
        <v>2.518344052903343</v>
      </c>
      <c r="AC1475" s="17" t="s">
        <v>17655</v>
      </c>
    </row>
    <row r="1476" spans="1:29" x14ac:dyDescent="0.25">
      <c r="A1476" t="s">
        <v>3339</v>
      </c>
      <c r="B1476" s="166" t="s">
        <v>7713</v>
      </c>
      <c r="C1476" t="s">
        <v>7714</v>
      </c>
      <c r="D1476" s="1">
        <v>45167</v>
      </c>
      <c r="E1476">
        <f t="shared" si="160"/>
        <v>70</v>
      </c>
      <c r="F1476" t="s">
        <v>14</v>
      </c>
      <c r="G1476">
        <v>840</v>
      </c>
      <c r="H1476">
        <f t="shared" si="159"/>
        <v>84</v>
      </c>
      <c r="I1476" t="s">
        <v>7</v>
      </c>
      <c r="J1476" t="s">
        <v>8</v>
      </c>
      <c r="K1476" t="s">
        <v>7715</v>
      </c>
      <c r="L1476" t="s">
        <v>8</v>
      </c>
      <c r="M1476" t="s">
        <v>6</v>
      </c>
      <c r="N1476" t="str">
        <f t="shared" si="161"/>
        <v>M</v>
      </c>
      <c r="O1476" t="s">
        <v>2942</v>
      </c>
      <c r="P1476" t="s">
        <v>2943</v>
      </c>
      <c r="Q1476" t="s">
        <v>221</v>
      </c>
      <c r="R1476">
        <v>4</v>
      </c>
      <c r="S1476">
        <f t="shared" si="162"/>
        <v>2019</v>
      </c>
      <c r="T1476" t="s">
        <v>12</v>
      </c>
      <c r="U1476">
        <v>0.999999999999997</v>
      </c>
      <c r="V1476" t="s">
        <v>3396</v>
      </c>
      <c r="W1476">
        <f>VLOOKUP(Q1476,'PBT Tag Rates'!$B$5:$E$44,4,FALSE)</f>
        <v>0.95971980899999998</v>
      </c>
      <c r="X1476">
        <v>1</v>
      </c>
      <c r="Y1476" s="14">
        <f>IFERROR(LOOKUP(H1476,{30,43,48,53,58,63,68,73,78,83,88,93,97},{42,47,52,57,62,67,72,77,82,87,92,99,100}),999)</f>
        <v>87</v>
      </c>
      <c r="Z1476" s="17">
        <f t="shared" si="163"/>
        <v>1.4285714285714286</v>
      </c>
      <c r="AA1476" s="17">
        <f t="shared" si="164"/>
        <v>1.4285714285714286</v>
      </c>
      <c r="AB1476" s="17">
        <f t="shared" si="165"/>
        <v>2.518344052903343</v>
      </c>
      <c r="AC1476" s="17" t="s">
        <v>17655</v>
      </c>
    </row>
    <row r="1477" spans="1:29" x14ac:dyDescent="0.25">
      <c r="A1477" t="s">
        <v>3339</v>
      </c>
      <c r="B1477" s="166" t="s">
        <v>7716</v>
      </c>
      <c r="C1477" t="s">
        <v>7717</v>
      </c>
      <c r="D1477" s="1">
        <v>45167</v>
      </c>
      <c r="E1477">
        <f t="shared" si="160"/>
        <v>70</v>
      </c>
      <c r="F1477" t="s">
        <v>14</v>
      </c>
      <c r="G1477">
        <v>820</v>
      </c>
      <c r="H1477">
        <f t="shared" si="159"/>
        <v>82</v>
      </c>
      <c r="I1477" t="s">
        <v>9</v>
      </c>
      <c r="J1477">
        <v>1</v>
      </c>
      <c r="K1477" t="s">
        <v>7718</v>
      </c>
      <c r="L1477" t="s">
        <v>8</v>
      </c>
      <c r="M1477" t="s">
        <v>14</v>
      </c>
      <c r="N1477" t="str">
        <f t="shared" si="161"/>
        <v>F</v>
      </c>
      <c r="O1477" t="s">
        <v>748</v>
      </c>
      <c r="P1477" t="s">
        <v>4173</v>
      </c>
      <c r="Q1477" t="s">
        <v>221</v>
      </c>
      <c r="R1477">
        <v>4</v>
      </c>
      <c r="S1477">
        <f t="shared" si="162"/>
        <v>2019</v>
      </c>
      <c r="T1477" t="s">
        <v>12</v>
      </c>
      <c r="U1477">
        <v>1</v>
      </c>
      <c r="V1477" t="s">
        <v>3396</v>
      </c>
      <c r="W1477">
        <f>VLOOKUP(Q1477,'PBT Tag Rates'!$B$5:$E$44,4,FALSE)</f>
        <v>0.95971980899999998</v>
      </c>
      <c r="X1477">
        <v>1</v>
      </c>
      <c r="Y1477" s="14">
        <f>IFERROR(LOOKUP(H1477,{30,43,48,53,58,63,68,73,78,83,88,93,97},{42,47,52,57,62,67,72,77,82,87,92,99,100}),999)</f>
        <v>82</v>
      </c>
      <c r="Z1477" s="17">
        <f t="shared" si="163"/>
        <v>1.4285714285714286</v>
      </c>
      <c r="AA1477" s="17">
        <f t="shared" si="164"/>
        <v>1.4285714285714286</v>
      </c>
      <c r="AB1477" s="17">
        <f t="shared" si="165"/>
        <v>2.518344052903343</v>
      </c>
      <c r="AC1477" s="17" t="s">
        <v>17655</v>
      </c>
    </row>
    <row r="1478" spans="1:29" x14ac:dyDescent="0.25">
      <c r="A1478" t="s">
        <v>3339</v>
      </c>
      <c r="B1478" s="166" t="s">
        <v>7719</v>
      </c>
      <c r="C1478" t="s">
        <v>7720</v>
      </c>
      <c r="D1478" s="1">
        <v>45167</v>
      </c>
      <c r="E1478">
        <f t="shared" si="160"/>
        <v>70</v>
      </c>
      <c r="F1478" t="s">
        <v>6</v>
      </c>
      <c r="G1478">
        <v>660</v>
      </c>
      <c r="H1478">
        <f t="shared" si="159"/>
        <v>66</v>
      </c>
      <c r="I1478" t="s">
        <v>7</v>
      </c>
      <c r="J1478" t="s">
        <v>8</v>
      </c>
      <c r="K1478" t="s">
        <v>8</v>
      </c>
      <c r="L1478" t="s">
        <v>8</v>
      </c>
      <c r="M1478" t="s">
        <v>6</v>
      </c>
      <c r="N1478" t="str">
        <f t="shared" si="161"/>
        <v>M</v>
      </c>
      <c r="O1478" t="s">
        <v>5448</v>
      </c>
      <c r="P1478" t="s">
        <v>5449</v>
      </c>
      <c r="Q1478" t="s">
        <v>918</v>
      </c>
      <c r="R1478">
        <v>3</v>
      </c>
      <c r="S1478">
        <f t="shared" si="162"/>
        <v>2020</v>
      </c>
      <c r="T1478" t="s">
        <v>12</v>
      </c>
      <c r="U1478">
        <v>1</v>
      </c>
      <c r="V1478" t="s">
        <v>3363</v>
      </c>
      <c r="W1478">
        <f>VLOOKUP(Q1478,'PBT Tag Rates'!$B$5:$E$44,4,FALSE)</f>
        <v>0.98961045999999997</v>
      </c>
      <c r="X1478">
        <v>1</v>
      </c>
      <c r="Y1478" s="14">
        <f>IFERROR(LOOKUP(H1478,{30,43,48,53,58,63,68,73,78,83,88,93,97},{42,47,52,57,62,67,72,77,82,87,92,99,100}),999)</f>
        <v>67</v>
      </c>
      <c r="Z1478" s="17">
        <f t="shared" si="163"/>
        <v>1.4285714285714286</v>
      </c>
      <c r="AA1478" s="17">
        <f t="shared" si="164"/>
        <v>1.4285714285714286</v>
      </c>
      <c r="AB1478" s="17">
        <f t="shared" si="165"/>
        <v>2.518344052903343</v>
      </c>
      <c r="AC1478" s="17" t="s">
        <v>17654</v>
      </c>
    </row>
    <row r="1479" spans="1:29" x14ac:dyDescent="0.25">
      <c r="A1479" t="s">
        <v>3339</v>
      </c>
      <c r="B1479" s="166" t="s">
        <v>7721</v>
      </c>
      <c r="C1479" t="s">
        <v>7722</v>
      </c>
      <c r="D1479" s="1">
        <v>45167</v>
      </c>
      <c r="E1479">
        <f t="shared" si="160"/>
        <v>70</v>
      </c>
      <c r="F1479" t="s">
        <v>6</v>
      </c>
      <c r="G1479">
        <v>810</v>
      </c>
      <c r="H1479">
        <f t="shared" si="159"/>
        <v>81</v>
      </c>
      <c r="I1479" t="s">
        <v>9</v>
      </c>
      <c r="J1479">
        <v>1</v>
      </c>
      <c r="K1479" t="s">
        <v>7723</v>
      </c>
      <c r="L1479" t="s">
        <v>8</v>
      </c>
      <c r="M1479" t="s">
        <v>6</v>
      </c>
      <c r="N1479" t="str">
        <f t="shared" si="161"/>
        <v>M</v>
      </c>
      <c r="O1479" t="s">
        <v>272</v>
      </c>
      <c r="P1479" t="s">
        <v>2973</v>
      </c>
      <c r="Q1479" t="s">
        <v>221</v>
      </c>
      <c r="R1479">
        <v>4</v>
      </c>
      <c r="S1479">
        <f t="shared" si="162"/>
        <v>2019</v>
      </c>
      <c r="T1479" t="s">
        <v>12</v>
      </c>
      <c r="U1479">
        <v>0.999999999999997</v>
      </c>
      <c r="V1479" t="s">
        <v>3396</v>
      </c>
      <c r="W1479">
        <f>VLOOKUP(Q1479,'PBT Tag Rates'!$B$5:$E$44,4,FALSE)</f>
        <v>0.95971980899999998</v>
      </c>
      <c r="X1479">
        <v>1</v>
      </c>
      <c r="Y1479" s="14">
        <f>IFERROR(LOOKUP(H1479,{30,43,48,53,58,63,68,73,78,83,88,93,97},{42,47,52,57,62,67,72,77,82,87,92,99,100}),999)</f>
        <v>82</v>
      </c>
      <c r="Z1479" s="17">
        <f t="shared" si="163"/>
        <v>1.4285714285714286</v>
      </c>
      <c r="AA1479" s="17">
        <f t="shared" si="164"/>
        <v>1.4285714285714286</v>
      </c>
      <c r="AB1479" s="17">
        <f t="shared" si="165"/>
        <v>2.518344052903343</v>
      </c>
      <c r="AC1479" s="17" t="s">
        <v>17655</v>
      </c>
    </row>
    <row r="1480" spans="1:29" x14ac:dyDescent="0.25">
      <c r="A1480" t="s">
        <v>3339</v>
      </c>
      <c r="B1480" s="166" t="s">
        <v>7724</v>
      </c>
      <c r="C1480" t="s">
        <v>7725</v>
      </c>
      <c r="D1480" s="1">
        <v>45167</v>
      </c>
      <c r="E1480">
        <f t="shared" si="160"/>
        <v>70</v>
      </c>
      <c r="F1480" t="s">
        <v>14</v>
      </c>
      <c r="G1480">
        <v>820</v>
      </c>
      <c r="H1480">
        <f t="shared" si="159"/>
        <v>82</v>
      </c>
      <c r="I1480" t="s">
        <v>7</v>
      </c>
      <c r="J1480" t="s">
        <v>8</v>
      </c>
      <c r="K1480" t="s">
        <v>7726</v>
      </c>
      <c r="L1480" t="s">
        <v>8</v>
      </c>
      <c r="M1480" t="s">
        <v>14</v>
      </c>
      <c r="N1480" t="str">
        <f t="shared" si="161"/>
        <v>F</v>
      </c>
      <c r="O1480" t="s">
        <v>953</v>
      </c>
      <c r="P1480" t="s">
        <v>4267</v>
      </c>
      <c r="Q1480" t="s">
        <v>221</v>
      </c>
      <c r="R1480">
        <v>4</v>
      </c>
      <c r="S1480">
        <f t="shared" si="162"/>
        <v>2019</v>
      </c>
      <c r="T1480" t="s">
        <v>12</v>
      </c>
      <c r="U1480">
        <v>1.00000000000001</v>
      </c>
      <c r="V1480" t="s">
        <v>3396</v>
      </c>
      <c r="W1480">
        <f>VLOOKUP(Q1480,'PBT Tag Rates'!$B$5:$E$44,4,FALSE)</f>
        <v>0.95971980899999998</v>
      </c>
      <c r="X1480">
        <v>1</v>
      </c>
      <c r="Y1480" s="14">
        <f>IFERROR(LOOKUP(H1480,{30,43,48,53,58,63,68,73,78,83,88,93,97},{42,47,52,57,62,67,72,77,82,87,92,99,100}),999)</f>
        <v>82</v>
      </c>
      <c r="Z1480" s="17">
        <f t="shared" si="163"/>
        <v>1.4285714285714286</v>
      </c>
      <c r="AA1480" s="17">
        <f t="shared" si="164"/>
        <v>1.4285714285714286</v>
      </c>
      <c r="AB1480" s="17">
        <f t="shared" si="165"/>
        <v>2.518344052903343</v>
      </c>
      <c r="AC1480" s="17" t="s">
        <v>17655</v>
      </c>
    </row>
    <row r="1481" spans="1:29" x14ac:dyDescent="0.25">
      <c r="A1481" t="s">
        <v>3339</v>
      </c>
      <c r="B1481" s="166" t="s">
        <v>7727</v>
      </c>
      <c r="C1481" t="s">
        <v>7728</v>
      </c>
      <c r="D1481" s="1">
        <v>45167</v>
      </c>
      <c r="E1481">
        <f t="shared" si="160"/>
        <v>70</v>
      </c>
      <c r="F1481" t="s">
        <v>14</v>
      </c>
      <c r="G1481">
        <v>790</v>
      </c>
      <c r="H1481">
        <f t="shared" si="159"/>
        <v>79</v>
      </c>
      <c r="I1481" t="s">
        <v>7</v>
      </c>
      <c r="J1481" t="s">
        <v>8</v>
      </c>
      <c r="K1481" t="s">
        <v>7729</v>
      </c>
      <c r="L1481" t="s">
        <v>8</v>
      </c>
      <c r="M1481" t="s">
        <v>14</v>
      </c>
      <c r="N1481" t="str">
        <f t="shared" si="161"/>
        <v>F</v>
      </c>
      <c r="O1481" t="s">
        <v>1736</v>
      </c>
      <c r="P1481" t="s">
        <v>7517</v>
      </c>
      <c r="Q1481" t="s">
        <v>221</v>
      </c>
      <c r="R1481">
        <v>4</v>
      </c>
      <c r="S1481">
        <f t="shared" si="162"/>
        <v>2019</v>
      </c>
      <c r="T1481" t="s">
        <v>12</v>
      </c>
      <c r="U1481">
        <v>0.999999999999997</v>
      </c>
      <c r="V1481" t="s">
        <v>3363</v>
      </c>
      <c r="W1481">
        <f>VLOOKUP(Q1481,'PBT Tag Rates'!$B$5:$E$44,4,FALSE)</f>
        <v>0.95971980899999998</v>
      </c>
      <c r="X1481">
        <v>1</v>
      </c>
      <c r="Y1481" s="14">
        <f>IFERROR(LOOKUP(H1481,{30,43,48,53,58,63,68,73,78,83,88,93,97},{42,47,52,57,62,67,72,77,82,87,92,99,100}),999)</f>
        <v>82</v>
      </c>
      <c r="Z1481" s="17">
        <f t="shared" si="163"/>
        <v>1.4285714285714286</v>
      </c>
      <c r="AA1481" s="17">
        <f t="shared" si="164"/>
        <v>1.4285714285714286</v>
      </c>
      <c r="AB1481" s="17">
        <f t="shared" si="165"/>
        <v>2.518344052903343</v>
      </c>
      <c r="AC1481" s="17" t="s">
        <v>17654</v>
      </c>
    </row>
    <row r="1482" spans="1:29" x14ac:dyDescent="0.25">
      <c r="A1482" t="s">
        <v>3339</v>
      </c>
      <c r="B1482" s="166" t="s">
        <v>7730</v>
      </c>
      <c r="C1482" t="s">
        <v>7731</v>
      </c>
      <c r="D1482" s="1">
        <v>45167</v>
      </c>
      <c r="E1482">
        <f t="shared" si="160"/>
        <v>70</v>
      </c>
      <c r="F1482" t="s">
        <v>14</v>
      </c>
      <c r="G1482">
        <v>850</v>
      </c>
      <c r="H1482">
        <f t="shared" si="159"/>
        <v>85</v>
      </c>
      <c r="I1482" t="s">
        <v>9</v>
      </c>
      <c r="J1482">
        <v>1</v>
      </c>
      <c r="K1482" t="s">
        <v>7732</v>
      </c>
      <c r="L1482" t="s">
        <v>8</v>
      </c>
      <c r="M1482" t="s">
        <v>14</v>
      </c>
      <c r="N1482" t="str">
        <f t="shared" si="161"/>
        <v>F</v>
      </c>
      <c r="O1482" t="s">
        <v>8</v>
      </c>
      <c r="P1482" t="s">
        <v>8</v>
      </c>
      <c r="Q1482" t="s">
        <v>11</v>
      </c>
      <c r="R1482" t="s">
        <v>8</v>
      </c>
      <c r="S1482" t="str">
        <f t="shared" si="162"/>
        <v>U</v>
      </c>
      <c r="T1482" t="s">
        <v>12</v>
      </c>
      <c r="U1482">
        <v>1</v>
      </c>
      <c r="V1482" t="s">
        <v>3100</v>
      </c>
      <c r="W1482" t="e">
        <f>VLOOKUP(Q1482,'PBT Tag Rates'!$B$5:$E$44,4,FALSE)</f>
        <v>#N/A</v>
      </c>
      <c r="X1482">
        <v>1</v>
      </c>
      <c r="Y1482" s="14">
        <f>IFERROR(LOOKUP(H1482,{30,43,48,53,58,63,68,73,78,83,88,93,97},{42,47,52,57,62,67,72,77,82,87,92,99,100}),999)</f>
        <v>87</v>
      </c>
      <c r="Z1482" s="17">
        <f t="shared" si="163"/>
        <v>1.4285714285714286</v>
      </c>
      <c r="AA1482" s="17">
        <f t="shared" si="164"/>
        <v>1.4285714285714286</v>
      </c>
      <c r="AB1482" s="17">
        <f t="shared" si="165"/>
        <v>2.518344052903343</v>
      </c>
      <c r="AC1482" s="17" t="s">
        <v>17654</v>
      </c>
    </row>
    <row r="1483" spans="1:29" x14ac:dyDescent="0.25">
      <c r="A1483" t="s">
        <v>3339</v>
      </c>
      <c r="B1483" s="166" t="s">
        <v>7733</v>
      </c>
      <c r="C1483" t="s">
        <v>7734</v>
      </c>
      <c r="D1483" s="1">
        <v>45167</v>
      </c>
      <c r="E1483">
        <f t="shared" si="160"/>
        <v>70</v>
      </c>
      <c r="F1483" t="s">
        <v>6</v>
      </c>
      <c r="G1483">
        <v>780</v>
      </c>
      <c r="H1483">
        <f t="shared" si="159"/>
        <v>78</v>
      </c>
      <c r="I1483" t="s">
        <v>7</v>
      </c>
      <c r="J1483" t="s">
        <v>8</v>
      </c>
      <c r="K1483" t="s">
        <v>7735</v>
      </c>
      <c r="L1483" t="s">
        <v>8</v>
      </c>
      <c r="M1483" t="s">
        <v>6</v>
      </c>
      <c r="N1483" t="str">
        <f t="shared" si="161"/>
        <v>M</v>
      </c>
      <c r="O1483" t="s">
        <v>862</v>
      </c>
      <c r="P1483" t="s">
        <v>1412</v>
      </c>
      <c r="Q1483" t="s">
        <v>221</v>
      </c>
      <c r="R1483">
        <v>4</v>
      </c>
      <c r="S1483">
        <f t="shared" si="162"/>
        <v>2019</v>
      </c>
      <c r="T1483" t="s">
        <v>12</v>
      </c>
      <c r="U1483">
        <v>0.999999999999998</v>
      </c>
      <c r="V1483" t="s">
        <v>3363</v>
      </c>
      <c r="W1483">
        <f>VLOOKUP(Q1483,'PBT Tag Rates'!$B$5:$E$44,4,FALSE)</f>
        <v>0.95971980899999998</v>
      </c>
      <c r="X1483">
        <v>1</v>
      </c>
      <c r="Y1483" s="14">
        <f>IFERROR(LOOKUP(H1483,{30,43,48,53,58,63,68,73,78,83,88,93,97},{42,47,52,57,62,67,72,77,82,87,92,99,100}),999)</f>
        <v>82</v>
      </c>
      <c r="Z1483" s="17">
        <f t="shared" si="163"/>
        <v>1.4285714285714286</v>
      </c>
      <c r="AA1483" s="17">
        <f t="shared" si="164"/>
        <v>1.4285714285714286</v>
      </c>
      <c r="AB1483" s="17">
        <f t="shared" si="165"/>
        <v>2.518344052903343</v>
      </c>
      <c r="AC1483" s="17" t="s">
        <v>17654</v>
      </c>
    </row>
    <row r="1484" spans="1:29" x14ac:dyDescent="0.25">
      <c r="A1484" t="s">
        <v>3339</v>
      </c>
      <c r="B1484" s="166" t="s">
        <v>7736</v>
      </c>
      <c r="C1484" t="s">
        <v>7737</v>
      </c>
      <c r="D1484" s="1">
        <v>45167</v>
      </c>
      <c r="E1484">
        <f t="shared" si="160"/>
        <v>70</v>
      </c>
      <c r="F1484" t="s">
        <v>6</v>
      </c>
      <c r="G1484">
        <v>720</v>
      </c>
      <c r="H1484">
        <f t="shared" si="159"/>
        <v>72</v>
      </c>
      <c r="I1484" t="s">
        <v>7</v>
      </c>
      <c r="J1484" t="s">
        <v>8</v>
      </c>
      <c r="K1484" t="s">
        <v>7738</v>
      </c>
      <c r="L1484" t="s">
        <v>8</v>
      </c>
      <c r="M1484" t="s">
        <v>6</v>
      </c>
      <c r="N1484" t="str">
        <f t="shared" si="161"/>
        <v>M</v>
      </c>
      <c r="O1484" t="s">
        <v>1485</v>
      </c>
      <c r="P1484" t="s">
        <v>1746</v>
      </c>
      <c r="Q1484" t="s">
        <v>221</v>
      </c>
      <c r="R1484">
        <v>4</v>
      </c>
      <c r="S1484">
        <f t="shared" si="162"/>
        <v>2019</v>
      </c>
      <c r="T1484" t="s">
        <v>12</v>
      </c>
      <c r="U1484">
        <v>1</v>
      </c>
      <c r="V1484" t="s">
        <v>3396</v>
      </c>
      <c r="W1484">
        <f>VLOOKUP(Q1484,'PBT Tag Rates'!$B$5:$E$44,4,FALSE)</f>
        <v>0.95971980899999998</v>
      </c>
      <c r="X1484">
        <v>1</v>
      </c>
      <c r="Y1484" s="14">
        <f>IFERROR(LOOKUP(H1484,{30,43,48,53,58,63,68,73,78,83,88,93,97},{42,47,52,57,62,67,72,77,82,87,92,99,100}),999)</f>
        <v>72</v>
      </c>
      <c r="Z1484" s="17">
        <f t="shared" si="163"/>
        <v>1.4285714285714286</v>
      </c>
      <c r="AA1484" s="17">
        <f t="shared" si="164"/>
        <v>1.4285714285714286</v>
      </c>
      <c r="AB1484" s="17">
        <f t="shared" si="165"/>
        <v>2.518344052903343</v>
      </c>
      <c r="AC1484" s="17" t="s">
        <v>17655</v>
      </c>
    </row>
    <row r="1485" spans="1:29" x14ac:dyDescent="0.25">
      <c r="A1485" t="s">
        <v>3339</v>
      </c>
      <c r="B1485" s="166" t="s">
        <v>7739</v>
      </c>
      <c r="C1485" t="s">
        <v>259</v>
      </c>
      <c r="D1485" s="1">
        <v>45167</v>
      </c>
      <c r="E1485">
        <f t="shared" si="160"/>
        <v>70</v>
      </c>
      <c r="F1485" t="s">
        <v>14</v>
      </c>
      <c r="G1485">
        <v>780</v>
      </c>
      <c r="H1485">
        <f t="shared" si="159"/>
        <v>78</v>
      </c>
      <c r="I1485" t="s">
        <v>9</v>
      </c>
      <c r="J1485">
        <v>1</v>
      </c>
      <c r="K1485" t="s">
        <v>8</v>
      </c>
      <c r="L1485" t="s">
        <v>8</v>
      </c>
      <c r="M1485" t="s">
        <v>14</v>
      </c>
      <c r="N1485" t="str">
        <f t="shared" si="161"/>
        <v>F</v>
      </c>
      <c r="O1485" t="s">
        <v>4897</v>
      </c>
      <c r="P1485" t="s">
        <v>7740</v>
      </c>
      <c r="Q1485" t="s">
        <v>281</v>
      </c>
      <c r="R1485">
        <v>4</v>
      </c>
      <c r="S1485">
        <f t="shared" si="162"/>
        <v>2019</v>
      </c>
      <c r="T1485" t="s">
        <v>12</v>
      </c>
      <c r="U1485">
        <v>1</v>
      </c>
      <c r="V1485" t="s">
        <v>3170</v>
      </c>
      <c r="W1485">
        <f>VLOOKUP(Q1485,'PBT Tag Rates'!$B$5:$E$44,4,FALSE)</f>
        <v>0.99705232300000002</v>
      </c>
      <c r="X1485">
        <v>1</v>
      </c>
      <c r="Y1485" s="14">
        <f>IFERROR(LOOKUP(H1485,{30,43,48,53,58,63,68,73,78,83,88,93,97},{42,47,52,57,62,67,72,77,82,87,92,99,100}),999)</f>
        <v>82</v>
      </c>
      <c r="Z1485" s="17">
        <f t="shared" si="163"/>
        <v>1.4285714285714286</v>
      </c>
      <c r="AA1485" s="17">
        <f t="shared" si="164"/>
        <v>1.4285714285714286</v>
      </c>
      <c r="AB1485" s="17">
        <f t="shared" si="165"/>
        <v>2.518344052903343</v>
      </c>
      <c r="AC1485" s="17" t="s">
        <v>17654</v>
      </c>
    </row>
    <row r="1486" spans="1:29" x14ac:dyDescent="0.25">
      <c r="A1486" t="s">
        <v>3339</v>
      </c>
      <c r="B1486" s="166" t="s">
        <v>7741</v>
      </c>
      <c r="C1486" t="s">
        <v>7742</v>
      </c>
      <c r="D1486" s="1">
        <v>45167</v>
      </c>
      <c r="E1486">
        <f t="shared" si="160"/>
        <v>70</v>
      </c>
      <c r="F1486" t="s">
        <v>14</v>
      </c>
      <c r="G1486">
        <v>800</v>
      </c>
      <c r="H1486">
        <f t="shared" si="159"/>
        <v>80</v>
      </c>
      <c r="I1486" t="s">
        <v>9</v>
      </c>
      <c r="J1486">
        <v>1</v>
      </c>
      <c r="K1486" t="s">
        <v>7743</v>
      </c>
      <c r="L1486" t="s">
        <v>8</v>
      </c>
      <c r="M1486" t="s">
        <v>14</v>
      </c>
      <c r="N1486" t="str">
        <f t="shared" si="161"/>
        <v>F</v>
      </c>
      <c r="O1486" t="s">
        <v>424</v>
      </c>
      <c r="P1486" t="s">
        <v>425</v>
      </c>
      <c r="Q1486" t="s">
        <v>15</v>
      </c>
      <c r="R1486">
        <v>5</v>
      </c>
      <c r="S1486">
        <f t="shared" si="162"/>
        <v>2018</v>
      </c>
      <c r="T1486" t="s">
        <v>12</v>
      </c>
      <c r="U1486">
        <v>1</v>
      </c>
      <c r="V1486" t="s">
        <v>3357</v>
      </c>
      <c r="W1486">
        <f>VLOOKUP(Q1486,'PBT Tag Rates'!$B$5:$E$44,4,FALSE)</f>
        <v>0.80551598400000002</v>
      </c>
      <c r="X1486">
        <v>1</v>
      </c>
      <c r="Y1486" s="14">
        <f>IFERROR(LOOKUP(H1486,{30,43,48,53,58,63,68,73,78,83,88,93,97},{42,47,52,57,62,67,72,77,82,87,92,99,100}),999)</f>
        <v>82</v>
      </c>
      <c r="Z1486" s="17">
        <f t="shared" si="163"/>
        <v>1.4285714285714286</v>
      </c>
      <c r="AA1486" s="17">
        <f t="shared" si="164"/>
        <v>1.4285714285714286</v>
      </c>
      <c r="AB1486" s="17">
        <f t="shared" si="165"/>
        <v>2.518344052903343</v>
      </c>
      <c r="AC1486" s="17" t="s">
        <v>17654</v>
      </c>
    </row>
    <row r="1487" spans="1:29" x14ac:dyDescent="0.25">
      <c r="A1487" t="s">
        <v>3339</v>
      </c>
      <c r="B1487" s="166" t="s">
        <v>7744</v>
      </c>
      <c r="C1487" t="s">
        <v>7745</v>
      </c>
      <c r="D1487" s="1">
        <v>45167</v>
      </c>
      <c r="E1487">
        <f t="shared" si="160"/>
        <v>70</v>
      </c>
      <c r="F1487" t="s">
        <v>6</v>
      </c>
      <c r="G1487">
        <v>730</v>
      </c>
      <c r="H1487">
        <f t="shared" si="159"/>
        <v>73</v>
      </c>
      <c r="I1487" t="s">
        <v>7</v>
      </c>
      <c r="J1487" t="s">
        <v>8</v>
      </c>
      <c r="K1487" t="s">
        <v>7746</v>
      </c>
      <c r="L1487" t="s">
        <v>8</v>
      </c>
      <c r="M1487" t="s">
        <v>6</v>
      </c>
      <c r="N1487" t="str">
        <f t="shared" si="161"/>
        <v>M</v>
      </c>
      <c r="O1487" t="s">
        <v>8</v>
      </c>
      <c r="P1487" t="s">
        <v>8</v>
      </c>
      <c r="Q1487" t="s">
        <v>11</v>
      </c>
      <c r="R1487" t="s">
        <v>8</v>
      </c>
      <c r="S1487" t="str">
        <f t="shared" si="162"/>
        <v>U</v>
      </c>
      <c r="T1487" t="s">
        <v>12</v>
      </c>
      <c r="U1487">
        <v>1.00000000000001</v>
      </c>
      <c r="V1487" t="s">
        <v>11</v>
      </c>
      <c r="W1487" t="e">
        <f>VLOOKUP(Q1487,'PBT Tag Rates'!$B$5:$E$44,4,FALSE)</f>
        <v>#N/A</v>
      </c>
      <c r="X1487">
        <v>1</v>
      </c>
      <c r="Y1487" s="14">
        <f>IFERROR(LOOKUP(H1487,{30,43,48,53,58,63,68,73,78,83,88,93,97},{42,47,52,57,62,67,72,77,82,87,92,99,100}),999)</f>
        <v>77</v>
      </c>
      <c r="Z1487" s="17">
        <f t="shared" si="163"/>
        <v>1.4285714285714286</v>
      </c>
      <c r="AA1487" s="17">
        <f t="shared" si="164"/>
        <v>1.4285714285714286</v>
      </c>
      <c r="AB1487" s="17">
        <f t="shared" si="165"/>
        <v>2.518344052903343</v>
      </c>
      <c r="AC1487" s="17" t="s">
        <v>17654</v>
      </c>
    </row>
    <row r="1488" spans="1:29" x14ac:dyDescent="0.25">
      <c r="A1488" t="s">
        <v>3339</v>
      </c>
      <c r="B1488" s="166" t="s">
        <v>7747</v>
      </c>
      <c r="C1488" t="s">
        <v>7748</v>
      </c>
      <c r="D1488" s="1">
        <v>45167</v>
      </c>
      <c r="E1488">
        <f t="shared" si="160"/>
        <v>70</v>
      </c>
      <c r="F1488" t="s">
        <v>14</v>
      </c>
      <c r="G1488">
        <v>860</v>
      </c>
      <c r="H1488">
        <f t="shared" si="159"/>
        <v>86</v>
      </c>
      <c r="I1488" t="s">
        <v>7</v>
      </c>
      <c r="J1488" t="s">
        <v>8</v>
      </c>
      <c r="K1488" t="s">
        <v>7749</v>
      </c>
      <c r="L1488" t="s">
        <v>8</v>
      </c>
      <c r="M1488" t="s">
        <v>14</v>
      </c>
      <c r="N1488" t="str">
        <f t="shared" si="161"/>
        <v>F</v>
      </c>
      <c r="O1488" t="s">
        <v>981</v>
      </c>
      <c r="P1488" t="s">
        <v>982</v>
      </c>
      <c r="Q1488" t="s">
        <v>13</v>
      </c>
      <c r="R1488">
        <v>5</v>
      </c>
      <c r="S1488">
        <f t="shared" si="162"/>
        <v>2018</v>
      </c>
      <c r="T1488" t="s">
        <v>12</v>
      </c>
      <c r="U1488">
        <v>1</v>
      </c>
      <c r="V1488" t="s">
        <v>3170</v>
      </c>
      <c r="W1488">
        <f>VLOOKUP(Q1488,'PBT Tag Rates'!$B$5:$E$44,4,FALSE)</f>
        <v>0.96828396500000002</v>
      </c>
      <c r="X1488">
        <v>1</v>
      </c>
      <c r="Y1488" s="14">
        <f>IFERROR(LOOKUP(H1488,{30,43,48,53,58,63,68,73,78,83,88,93,97},{42,47,52,57,62,67,72,77,82,87,92,99,100}),999)</f>
        <v>87</v>
      </c>
      <c r="Z1488" s="17">
        <f t="shared" si="163"/>
        <v>1.4285714285714286</v>
      </c>
      <c r="AA1488" s="17">
        <f t="shared" si="164"/>
        <v>1.4285714285714286</v>
      </c>
      <c r="AB1488" s="17">
        <f t="shared" si="165"/>
        <v>2.518344052903343</v>
      </c>
      <c r="AC1488" s="17" t="s">
        <v>17654</v>
      </c>
    </row>
    <row r="1489" spans="1:29" x14ac:dyDescent="0.25">
      <c r="A1489" t="s">
        <v>3339</v>
      </c>
      <c r="B1489" s="166" t="s">
        <v>7750</v>
      </c>
      <c r="C1489" t="s">
        <v>7751</v>
      </c>
      <c r="D1489" s="1">
        <v>45167</v>
      </c>
      <c r="E1489">
        <f t="shared" si="160"/>
        <v>70</v>
      </c>
      <c r="F1489" t="s">
        <v>6</v>
      </c>
      <c r="G1489">
        <v>810</v>
      </c>
      <c r="H1489">
        <f t="shared" si="159"/>
        <v>81</v>
      </c>
      <c r="I1489" t="s">
        <v>9</v>
      </c>
      <c r="J1489">
        <v>1</v>
      </c>
      <c r="K1489" t="s">
        <v>7752</v>
      </c>
      <c r="L1489" t="s">
        <v>8</v>
      </c>
      <c r="M1489" t="s">
        <v>6</v>
      </c>
      <c r="N1489" t="str">
        <f t="shared" si="161"/>
        <v>M</v>
      </c>
      <c r="O1489" t="s">
        <v>866</v>
      </c>
      <c r="P1489" t="s">
        <v>1386</v>
      </c>
      <c r="Q1489" t="s">
        <v>221</v>
      </c>
      <c r="R1489">
        <v>4</v>
      </c>
      <c r="S1489">
        <f t="shared" si="162"/>
        <v>2019</v>
      </c>
      <c r="T1489" t="s">
        <v>12</v>
      </c>
      <c r="U1489">
        <v>1</v>
      </c>
      <c r="V1489" t="s">
        <v>3357</v>
      </c>
      <c r="W1489">
        <f>VLOOKUP(Q1489,'PBT Tag Rates'!$B$5:$E$44,4,FALSE)</f>
        <v>0.95971980899999998</v>
      </c>
      <c r="X1489">
        <v>1</v>
      </c>
      <c r="Y1489" s="14">
        <f>IFERROR(LOOKUP(H1489,{30,43,48,53,58,63,68,73,78,83,88,93,97},{42,47,52,57,62,67,72,77,82,87,92,99,100}),999)</f>
        <v>82</v>
      </c>
      <c r="Z1489" s="17">
        <f t="shared" si="163"/>
        <v>1.4285714285714286</v>
      </c>
      <c r="AA1489" s="17">
        <f t="shared" si="164"/>
        <v>1.4285714285714286</v>
      </c>
      <c r="AB1489" s="17">
        <f t="shared" si="165"/>
        <v>2.518344052903343</v>
      </c>
      <c r="AC1489" s="17" t="s">
        <v>17654</v>
      </c>
    </row>
    <row r="1490" spans="1:29" x14ac:dyDescent="0.25">
      <c r="A1490" t="s">
        <v>3339</v>
      </c>
      <c r="B1490" s="166" t="s">
        <v>7753</v>
      </c>
      <c r="C1490" t="s">
        <v>7754</v>
      </c>
      <c r="D1490" s="1">
        <v>45167</v>
      </c>
      <c r="E1490">
        <f t="shared" si="160"/>
        <v>70</v>
      </c>
      <c r="F1490" t="s">
        <v>14</v>
      </c>
      <c r="G1490">
        <v>760</v>
      </c>
      <c r="H1490">
        <f t="shared" si="159"/>
        <v>76</v>
      </c>
      <c r="I1490" t="s">
        <v>7</v>
      </c>
      <c r="J1490" t="s">
        <v>8</v>
      </c>
      <c r="K1490" t="s">
        <v>7755</v>
      </c>
      <c r="L1490" t="s">
        <v>8</v>
      </c>
      <c r="M1490" t="s">
        <v>14</v>
      </c>
      <c r="N1490" t="str">
        <f t="shared" si="161"/>
        <v>F</v>
      </c>
      <c r="O1490" t="s">
        <v>1866</v>
      </c>
      <c r="P1490" t="s">
        <v>1867</v>
      </c>
      <c r="Q1490" t="s">
        <v>221</v>
      </c>
      <c r="R1490">
        <v>4</v>
      </c>
      <c r="S1490">
        <f t="shared" si="162"/>
        <v>2019</v>
      </c>
      <c r="T1490" t="s">
        <v>12</v>
      </c>
      <c r="U1490">
        <v>1</v>
      </c>
      <c r="V1490" t="s">
        <v>3386</v>
      </c>
      <c r="W1490">
        <f>VLOOKUP(Q1490,'PBT Tag Rates'!$B$5:$E$44,4,FALSE)</f>
        <v>0.95971980899999998</v>
      </c>
      <c r="X1490">
        <v>1</v>
      </c>
      <c r="Y1490" s="14">
        <f>IFERROR(LOOKUP(H1490,{30,43,48,53,58,63,68,73,78,83,88,93,97},{42,47,52,57,62,67,72,77,82,87,92,99,100}),999)</f>
        <v>77</v>
      </c>
      <c r="Z1490" s="17">
        <f t="shared" si="163"/>
        <v>1.4285714285714286</v>
      </c>
      <c r="AA1490" s="17">
        <f t="shared" si="164"/>
        <v>1.4285714285714286</v>
      </c>
      <c r="AB1490" s="17">
        <f t="shared" si="165"/>
        <v>2.518344052903343</v>
      </c>
      <c r="AC1490" s="17" t="s">
        <v>17654</v>
      </c>
    </row>
    <row r="1491" spans="1:29" x14ac:dyDescent="0.25">
      <c r="A1491" t="s">
        <v>3339</v>
      </c>
      <c r="B1491" s="166" t="s">
        <v>7756</v>
      </c>
      <c r="C1491" t="s">
        <v>7757</v>
      </c>
      <c r="D1491" s="1">
        <v>45167</v>
      </c>
      <c r="E1491">
        <f t="shared" si="160"/>
        <v>70</v>
      </c>
      <c r="F1491" t="s">
        <v>14</v>
      </c>
      <c r="G1491">
        <v>750</v>
      </c>
      <c r="H1491">
        <f t="shared" si="159"/>
        <v>75</v>
      </c>
      <c r="I1491" t="s">
        <v>7</v>
      </c>
      <c r="J1491" t="s">
        <v>8</v>
      </c>
      <c r="K1491" t="s">
        <v>7758</v>
      </c>
      <c r="L1491" t="s">
        <v>8</v>
      </c>
      <c r="M1491" t="s">
        <v>14</v>
      </c>
      <c r="N1491" t="str">
        <f t="shared" si="161"/>
        <v>F</v>
      </c>
      <c r="O1491" t="s">
        <v>988</v>
      </c>
      <c r="P1491" t="s">
        <v>1276</v>
      </c>
      <c r="Q1491" t="s">
        <v>13</v>
      </c>
      <c r="R1491">
        <v>5</v>
      </c>
      <c r="S1491">
        <f t="shared" si="162"/>
        <v>2018</v>
      </c>
      <c r="T1491" t="s">
        <v>12</v>
      </c>
      <c r="U1491">
        <v>1</v>
      </c>
      <c r="V1491" t="s">
        <v>3079</v>
      </c>
      <c r="W1491">
        <f>VLOOKUP(Q1491,'PBT Tag Rates'!$B$5:$E$44,4,FALSE)</f>
        <v>0.96828396500000002</v>
      </c>
      <c r="X1491">
        <v>1</v>
      </c>
      <c r="Y1491" s="14">
        <f>IFERROR(LOOKUP(H1491,{30,43,48,53,58,63,68,73,78,83,88,93,97},{42,47,52,57,62,67,72,77,82,87,92,99,100}),999)</f>
        <v>77</v>
      </c>
      <c r="Z1491" s="17">
        <f t="shared" si="163"/>
        <v>1.4285714285714286</v>
      </c>
      <c r="AA1491" s="17">
        <f t="shared" si="164"/>
        <v>1.4285714285714286</v>
      </c>
      <c r="AB1491" s="17">
        <f t="shared" si="165"/>
        <v>2.518344052903343</v>
      </c>
      <c r="AC1491" s="17" t="s">
        <v>17654</v>
      </c>
    </row>
    <row r="1492" spans="1:29" x14ac:dyDescent="0.25">
      <c r="A1492" t="s">
        <v>3339</v>
      </c>
      <c r="B1492" s="166" t="s">
        <v>7759</v>
      </c>
      <c r="C1492" t="s">
        <v>7760</v>
      </c>
      <c r="D1492" s="1">
        <v>45167</v>
      </c>
      <c r="E1492">
        <f t="shared" si="160"/>
        <v>70</v>
      </c>
      <c r="F1492" t="s">
        <v>14</v>
      </c>
      <c r="G1492">
        <v>820</v>
      </c>
      <c r="H1492">
        <f t="shared" si="159"/>
        <v>82</v>
      </c>
      <c r="I1492" t="s">
        <v>7</v>
      </c>
      <c r="J1492" t="s">
        <v>8</v>
      </c>
      <c r="K1492" t="s">
        <v>7761</v>
      </c>
      <c r="L1492" t="s">
        <v>8</v>
      </c>
      <c r="M1492" t="s">
        <v>14</v>
      </c>
      <c r="N1492" t="str">
        <f t="shared" si="161"/>
        <v>F</v>
      </c>
      <c r="O1492" t="s">
        <v>571</v>
      </c>
      <c r="P1492" t="s">
        <v>941</v>
      </c>
      <c r="Q1492" t="s">
        <v>221</v>
      </c>
      <c r="R1492">
        <v>4</v>
      </c>
      <c r="S1492">
        <f t="shared" si="162"/>
        <v>2019</v>
      </c>
      <c r="T1492" t="s">
        <v>12</v>
      </c>
      <c r="U1492">
        <v>1</v>
      </c>
      <c r="V1492" t="s">
        <v>3396</v>
      </c>
      <c r="W1492">
        <f>VLOOKUP(Q1492,'PBT Tag Rates'!$B$5:$E$44,4,FALSE)</f>
        <v>0.95971980899999998</v>
      </c>
      <c r="X1492">
        <v>1</v>
      </c>
      <c r="Y1492" s="14">
        <f>IFERROR(LOOKUP(H1492,{30,43,48,53,58,63,68,73,78,83,88,93,97},{42,47,52,57,62,67,72,77,82,87,92,99,100}),999)</f>
        <v>82</v>
      </c>
      <c r="Z1492" s="17">
        <f t="shared" si="163"/>
        <v>1.4285714285714286</v>
      </c>
      <c r="AA1492" s="17">
        <f t="shared" si="164"/>
        <v>1.4285714285714286</v>
      </c>
      <c r="AB1492" s="17">
        <f t="shared" si="165"/>
        <v>2.518344052903343</v>
      </c>
      <c r="AC1492" s="17" t="s">
        <v>17655</v>
      </c>
    </row>
    <row r="1493" spans="1:29" x14ac:dyDescent="0.25">
      <c r="A1493" t="s">
        <v>3339</v>
      </c>
      <c r="B1493" s="166" t="s">
        <v>7762</v>
      </c>
      <c r="C1493" t="s">
        <v>7763</v>
      </c>
      <c r="D1493" s="1">
        <v>45167</v>
      </c>
      <c r="E1493">
        <f t="shared" si="160"/>
        <v>70</v>
      </c>
      <c r="F1493" t="s">
        <v>6</v>
      </c>
      <c r="G1493">
        <v>940</v>
      </c>
      <c r="H1493">
        <f t="shared" si="159"/>
        <v>94</v>
      </c>
      <c r="I1493" t="s">
        <v>7</v>
      </c>
      <c r="J1493" t="s">
        <v>8</v>
      </c>
      <c r="K1493" t="s">
        <v>7764</v>
      </c>
      <c r="L1493" t="s">
        <v>8</v>
      </c>
      <c r="M1493" t="s">
        <v>6</v>
      </c>
      <c r="N1493" t="str">
        <f t="shared" si="161"/>
        <v>M</v>
      </c>
      <c r="O1493" t="s">
        <v>6318</v>
      </c>
      <c r="P1493" t="s">
        <v>7765</v>
      </c>
      <c r="Q1493" t="s">
        <v>221</v>
      </c>
      <c r="R1493">
        <v>4</v>
      </c>
      <c r="S1493">
        <f t="shared" si="162"/>
        <v>2019</v>
      </c>
      <c r="T1493" t="s">
        <v>12</v>
      </c>
      <c r="U1493">
        <v>0.999999999999999</v>
      </c>
      <c r="V1493" t="s">
        <v>3357</v>
      </c>
      <c r="W1493">
        <f>VLOOKUP(Q1493,'PBT Tag Rates'!$B$5:$E$44,4,FALSE)</f>
        <v>0.95971980899999998</v>
      </c>
      <c r="X1493">
        <v>1</v>
      </c>
      <c r="Y1493" s="14">
        <f>IFERROR(LOOKUP(H1493,{30,43,48,53,58,63,68,73,78,83,88,93,97},{42,47,52,57,62,67,72,77,82,87,92,99,100}),999)</f>
        <v>99</v>
      </c>
      <c r="Z1493" s="17">
        <f t="shared" si="163"/>
        <v>1.4285714285714286</v>
      </c>
      <c r="AA1493" s="17">
        <f t="shared" si="164"/>
        <v>1.4285714285714286</v>
      </c>
      <c r="AB1493" s="17">
        <f t="shared" si="165"/>
        <v>2.518344052903343</v>
      </c>
      <c r="AC1493" s="17" t="s">
        <v>17654</v>
      </c>
    </row>
    <row r="1494" spans="1:29" x14ac:dyDescent="0.25">
      <c r="A1494" t="s">
        <v>3339</v>
      </c>
      <c r="B1494" s="166" t="s">
        <v>7766</v>
      </c>
      <c r="C1494" t="s">
        <v>7767</v>
      </c>
      <c r="D1494" s="1">
        <v>45167</v>
      </c>
      <c r="E1494">
        <f t="shared" si="160"/>
        <v>70</v>
      </c>
      <c r="F1494" t="s">
        <v>6</v>
      </c>
      <c r="G1494">
        <v>780</v>
      </c>
      <c r="H1494">
        <f t="shared" ref="H1494:H1557" si="166">G1494/10</f>
        <v>78</v>
      </c>
      <c r="I1494" t="s">
        <v>7</v>
      </c>
      <c r="J1494" t="s">
        <v>8</v>
      </c>
      <c r="K1494" t="s">
        <v>7768</v>
      </c>
      <c r="L1494" t="s">
        <v>8</v>
      </c>
      <c r="M1494" t="s">
        <v>6</v>
      </c>
      <c r="N1494" t="str">
        <f t="shared" si="161"/>
        <v>M</v>
      </c>
      <c r="O1494" t="s">
        <v>8</v>
      </c>
      <c r="P1494" t="s">
        <v>8</v>
      </c>
      <c r="Q1494" t="s">
        <v>11</v>
      </c>
      <c r="R1494" t="s">
        <v>8</v>
      </c>
      <c r="S1494" t="str">
        <f t="shared" si="162"/>
        <v>U</v>
      </c>
      <c r="T1494" t="s">
        <v>12</v>
      </c>
      <c r="U1494">
        <v>1</v>
      </c>
      <c r="V1494" t="s">
        <v>11</v>
      </c>
      <c r="W1494" t="e">
        <f>VLOOKUP(Q1494,'PBT Tag Rates'!$B$5:$E$44,4,FALSE)</f>
        <v>#N/A</v>
      </c>
      <c r="X1494">
        <v>1</v>
      </c>
      <c r="Y1494" s="14">
        <f>IFERROR(LOOKUP(H1494,{30,43,48,53,58,63,68,73,78,83,88,93,97},{42,47,52,57,62,67,72,77,82,87,92,99,100}),999)</f>
        <v>82</v>
      </c>
      <c r="Z1494" s="17">
        <f t="shared" si="163"/>
        <v>1.4285714285714286</v>
      </c>
      <c r="AA1494" s="17">
        <f t="shared" si="164"/>
        <v>1.4285714285714286</v>
      </c>
      <c r="AB1494" s="17">
        <f t="shared" si="165"/>
        <v>2.518344052903343</v>
      </c>
      <c r="AC1494" s="17" t="s">
        <v>17654</v>
      </c>
    </row>
    <row r="1495" spans="1:29" x14ac:dyDescent="0.25">
      <c r="A1495" t="s">
        <v>3339</v>
      </c>
      <c r="B1495" s="166" t="s">
        <v>7769</v>
      </c>
      <c r="C1495" t="s">
        <v>7770</v>
      </c>
      <c r="D1495" s="1">
        <v>45167</v>
      </c>
      <c r="E1495">
        <f t="shared" ref="E1495:E1558" si="167">IF(D1495&lt;=$D$3,70,18)</f>
        <v>70</v>
      </c>
      <c r="F1495" t="s">
        <v>6</v>
      </c>
      <c r="G1495">
        <v>760</v>
      </c>
      <c r="H1495">
        <f t="shared" si="166"/>
        <v>76</v>
      </c>
      <c r="I1495" t="s">
        <v>7</v>
      </c>
      <c r="J1495" t="s">
        <v>8</v>
      </c>
      <c r="K1495" t="s">
        <v>7771</v>
      </c>
      <c r="L1495" t="s">
        <v>8</v>
      </c>
      <c r="M1495" t="s">
        <v>6</v>
      </c>
      <c r="N1495" t="str">
        <f t="shared" ref="N1495:N1558" si="168">IF(M1495="U",F1495,M1495)</f>
        <v>M</v>
      </c>
      <c r="O1495" t="s">
        <v>358</v>
      </c>
      <c r="P1495" t="s">
        <v>3929</v>
      </c>
      <c r="Q1495" t="s">
        <v>221</v>
      </c>
      <c r="R1495">
        <v>4</v>
      </c>
      <c r="S1495">
        <f t="shared" ref="S1495:S1558" si="169">IFERROR($S$3-R1495,"U")</f>
        <v>2019</v>
      </c>
      <c r="T1495" t="s">
        <v>12</v>
      </c>
      <c r="U1495">
        <v>1</v>
      </c>
      <c r="V1495" t="s">
        <v>3386</v>
      </c>
      <c r="W1495">
        <f>VLOOKUP(Q1495,'PBT Tag Rates'!$B$5:$E$44,4,FALSE)</f>
        <v>0.95971980899999998</v>
      </c>
      <c r="X1495">
        <v>1</v>
      </c>
      <c r="Y1495" s="14">
        <f>IFERROR(LOOKUP(H1495,{30,43,48,53,58,63,68,73,78,83,88,93,97},{42,47,52,57,62,67,72,77,82,87,92,99,100}),999)</f>
        <v>77</v>
      </c>
      <c r="Z1495" s="17">
        <f t="shared" ref="Z1495:Z1558" si="170">IF(D1495&lt;$D$3,X1495/$Z$3,X1495/$Z$4)</f>
        <v>1.4285714285714286</v>
      </c>
      <c r="AA1495" s="17">
        <f t="shared" ref="AA1495:AA1558" si="171">Z1495*(1+$AA$4)</f>
        <v>1.4285714285714286</v>
      </c>
      <c r="AB1495" s="17">
        <f t="shared" ref="AB1495:AB1558" si="172">IF(D1495&lt;$D$3,AA1495/$AB$3,AA1495/$AB$4)</f>
        <v>2.518344052903343</v>
      </c>
      <c r="AC1495" s="17" t="s">
        <v>17654</v>
      </c>
    </row>
    <row r="1496" spans="1:29" x14ac:dyDescent="0.25">
      <c r="A1496" t="s">
        <v>3339</v>
      </c>
      <c r="B1496" s="166" t="s">
        <v>7772</v>
      </c>
      <c r="C1496" t="s">
        <v>7773</v>
      </c>
      <c r="D1496" s="1">
        <v>45167</v>
      </c>
      <c r="E1496">
        <f t="shared" si="167"/>
        <v>70</v>
      </c>
      <c r="F1496" t="s">
        <v>6</v>
      </c>
      <c r="G1496">
        <v>870</v>
      </c>
      <c r="H1496">
        <f t="shared" si="166"/>
        <v>87</v>
      </c>
      <c r="I1496" t="s">
        <v>9</v>
      </c>
      <c r="J1496">
        <v>1</v>
      </c>
      <c r="K1496" t="s">
        <v>7774</v>
      </c>
      <c r="L1496" t="s">
        <v>8</v>
      </c>
      <c r="M1496" t="s">
        <v>6</v>
      </c>
      <c r="N1496" t="str">
        <f t="shared" si="168"/>
        <v>M</v>
      </c>
      <c r="O1496" t="s">
        <v>1882</v>
      </c>
      <c r="P1496" t="s">
        <v>7775</v>
      </c>
      <c r="Q1496" t="s">
        <v>221</v>
      </c>
      <c r="R1496">
        <v>4</v>
      </c>
      <c r="S1496">
        <f t="shared" si="169"/>
        <v>2019</v>
      </c>
      <c r="T1496" t="s">
        <v>12</v>
      </c>
      <c r="U1496">
        <v>1</v>
      </c>
      <c r="V1496" t="s">
        <v>3396</v>
      </c>
      <c r="W1496">
        <f>VLOOKUP(Q1496,'PBT Tag Rates'!$B$5:$E$44,4,FALSE)</f>
        <v>0.95971980899999998</v>
      </c>
      <c r="X1496">
        <v>1</v>
      </c>
      <c r="Y1496" s="14">
        <f>IFERROR(LOOKUP(H1496,{30,43,48,53,58,63,68,73,78,83,88,93,97},{42,47,52,57,62,67,72,77,82,87,92,99,100}),999)</f>
        <v>87</v>
      </c>
      <c r="Z1496" s="17">
        <f t="shared" si="170"/>
        <v>1.4285714285714286</v>
      </c>
      <c r="AA1496" s="17">
        <f t="shared" si="171"/>
        <v>1.4285714285714286</v>
      </c>
      <c r="AB1496" s="17">
        <f t="shared" si="172"/>
        <v>2.518344052903343</v>
      </c>
      <c r="AC1496" s="17" t="s">
        <v>17655</v>
      </c>
    </row>
    <row r="1497" spans="1:29" x14ac:dyDescent="0.25">
      <c r="A1497" t="s">
        <v>3339</v>
      </c>
      <c r="B1497" s="166" t="s">
        <v>7776</v>
      </c>
      <c r="C1497" t="s">
        <v>7777</v>
      </c>
      <c r="D1497" s="1">
        <v>45167</v>
      </c>
      <c r="E1497">
        <f t="shared" si="167"/>
        <v>70</v>
      </c>
      <c r="F1497" t="s">
        <v>14</v>
      </c>
      <c r="G1497">
        <v>780</v>
      </c>
      <c r="H1497">
        <f t="shared" si="166"/>
        <v>78</v>
      </c>
      <c r="I1497" t="s">
        <v>7</v>
      </c>
      <c r="J1497" t="s">
        <v>8</v>
      </c>
      <c r="K1497" t="s">
        <v>7778</v>
      </c>
      <c r="L1497" t="s">
        <v>8</v>
      </c>
      <c r="M1497" t="s">
        <v>14</v>
      </c>
      <c r="N1497" t="str">
        <f t="shared" si="168"/>
        <v>F</v>
      </c>
      <c r="O1497" t="s">
        <v>4827</v>
      </c>
      <c r="P1497" t="s">
        <v>4828</v>
      </c>
      <c r="Q1497" t="s">
        <v>221</v>
      </c>
      <c r="R1497">
        <v>4</v>
      </c>
      <c r="S1497">
        <f t="shared" si="169"/>
        <v>2019</v>
      </c>
      <c r="T1497" t="s">
        <v>12</v>
      </c>
      <c r="U1497">
        <v>0.999999999999997</v>
      </c>
      <c r="V1497" t="s">
        <v>3396</v>
      </c>
      <c r="W1497">
        <f>VLOOKUP(Q1497,'PBT Tag Rates'!$B$5:$E$44,4,FALSE)</f>
        <v>0.95971980899999998</v>
      </c>
      <c r="X1497">
        <v>1</v>
      </c>
      <c r="Y1497" s="14">
        <f>IFERROR(LOOKUP(H1497,{30,43,48,53,58,63,68,73,78,83,88,93,97},{42,47,52,57,62,67,72,77,82,87,92,99,100}),999)</f>
        <v>82</v>
      </c>
      <c r="Z1497" s="17">
        <f t="shared" si="170"/>
        <v>1.4285714285714286</v>
      </c>
      <c r="AA1497" s="17">
        <f t="shared" si="171"/>
        <v>1.4285714285714286</v>
      </c>
      <c r="AB1497" s="17">
        <f t="shared" si="172"/>
        <v>2.518344052903343</v>
      </c>
      <c r="AC1497" s="17" t="s">
        <v>17655</v>
      </c>
    </row>
    <row r="1498" spans="1:29" x14ac:dyDescent="0.25">
      <c r="A1498" t="s">
        <v>3339</v>
      </c>
      <c r="B1498" s="166" t="s">
        <v>7779</v>
      </c>
      <c r="C1498" t="s">
        <v>7780</v>
      </c>
      <c r="D1498" s="1">
        <v>45167</v>
      </c>
      <c r="E1498">
        <f t="shared" si="167"/>
        <v>70</v>
      </c>
      <c r="F1498" t="s">
        <v>14</v>
      </c>
      <c r="G1498">
        <v>800</v>
      </c>
      <c r="H1498">
        <f t="shared" si="166"/>
        <v>80</v>
      </c>
      <c r="I1498" t="s">
        <v>7</v>
      </c>
      <c r="J1498" t="s">
        <v>8</v>
      </c>
      <c r="K1498" t="s">
        <v>7781</v>
      </c>
      <c r="L1498" t="s">
        <v>8</v>
      </c>
      <c r="M1498" t="s">
        <v>14</v>
      </c>
      <c r="N1498" t="str">
        <f t="shared" si="168"/>
        <v>F</v>
      </c>
      <c r="O1498" t="s">
        <v>1387</v>
      </c>
      <c r="P1498" t="s">
        <v>1388</v>
      </c>
      <c r="Q1498" t="s">
        <v>221</v>
      </c>
      <c r="R1498">
        <v>4</v>
      </c>
      <c r="S1498">
        <f t="shared" si="169"/>
        <v>2019</v>
      </c>
      <c r="T1498" t="s">
        <v>12</v>
      </c>
      <c r="U1498">
        <v>1</v>
      </c>
      <c r="V1498" t="s">
        <v>3346</v>
      </c>
      <c r="W1498">
        <f>VLOOKUP(Q1498,'PBT Tag Rates'!$B$5:$E$44,4,FALSE)</f>
        <v>0.95971980899999998</v>
      </c>
      <c r="X1498">
        <v>1</v>
      </c>
      <c r="Y1498" s="14">
        <f>IFERROR(LOOKUP(H1498,{30,43,48,53,58,63,68,73,78,83,88,93,97},{42,47,52,57,62,67,72,77,82,87,92,99,100}),999)</f>
        <v>82</v>
      </c>
      <c r="Z1498" s="17">
        <f t="shared" si="170"/>
        <v>1.4285714285714286</v>
      </c>
      <c r="AA1498" s="17">
        <f t="shared" si="171"/>
        <v>1.4285714285714286</v>
      </c>
      <c r="AB1498" s="17">
        <f t="shared" si="172"/>
        <v>2.518344052903343</v>
      </c>
      <c r="AC1498" s="17" t="s">
        <v>17654</v>
      </c>
    </row>
    <row r="1499" spans="1:29" x14ac:dyDescent="0.25">
      <c r="A1499" t="s">
        <v>3339</v>
      </c>
      <c r="B1499" s="166" t="s">
        <v>7782</v>
      </c>
      <c r="C1499" t="s">
        <v>7783</v>
      </c>
      <c r="D1499" s="1">
        <v>45167</v>
      </c>
      <c r="E1499">
        <f t="shared" si="167"/>
        <v>70</v>
      </c>
      <c r="F1499" t="s">
        <v>6</v>
      </c>
      <c r="G1499">
        <v>860</v>
      </c>
      <c r="H1499">
        <f t="shared" si="166"/>
        <v>86</v>
      </c>
      <c r="I1499" t="s">
        <v>7</v>
      </c>
      <c r="J1499" t="s">
        <v>8</v>
      </c>
      <c r="K1499" t="s">
        <v>7784</v>
      </c>
      <c r="L1499" t="s">
        <v>8</v>
      </c>
      <c r="M1499" t="s">
        <v>6</v>
      </c>
      <c r="N1499" t="str">
        <f t="shared" si="168"/>
        <v>M</v>
      </c>
      <c r="O1499" t="s">
        <v>4847</v>
      </c>
      <c r="P1499" t="s">
        <v>6478</v>
      </c>
      <c r="Q1499" t="s">
        <v>281</v>
      </c>
      <c r="R1499">
        <v>4</v>
      </c>
      <c r="S1499">
        <f t="shared" si="169"/>
        <v>2019</v>
      </c>
      <c r="T1499" t="s">
        <v>12</v>
      </c>
      <c r="U1499">
        <v>1</v>
      </c>
      <c r="V1499" t="s">
        <v>3171</v>
      </c>
      <c r="W1499">
        <f>VLOOKUP(Q1499,'PBT Tag Rates'!$B$5:$E$44,4,FALSE)</f>
        <v>0.99705232300000002</v>
      </c>
      <c r="X1499">
        <v>1</v>
      </c>
      <c r="Y1499" s="14">
        <f>IFERROR(LOOKUP(H1499,{30,43,48,53,58,63,68,73,78,83,88,93,97},{42,47,52,57,62,67,72,77,82,87,92,99,100}),999)</f>
        <v>87</v>
      </c>
      <c r="Z1499" s="17">
        <f t="shared" si="170"/>
        <v>1.4285714285714286</v>
      </c>
      <c r="AA1499" s="17">
        <f t="shared" si="171"/>
        <v>1.4285714285714286</v>
      </c>
      <c r="AB1499" s="17">
        <f t="shared" si="172"/>
        <v>2.518344052903343</v>
      </c>
      <c r="AC1499" s="17" t="s">
        <v>17654</v>
      </c>
    </row>
    <row r="1500" spans="1:29" x14ac:dyDescent="0.25">
      <c r="A1500" t="s">
        <v>3339</v>
      </c>
      <c r="B1500" s="166" t="s">
        <v>7785</v>
      </c>
      <c r="C1500" t="s">
        <v>7786</v>
      </c>
      <c r="D1500" s="1">
        <v>45167</v>
      </c>
      <c r="E1500">
        <f t="shared" si="167"/>
        <v>70</v>
      </c>
      <c r="F1500" t="s">
        <v>14</v>
      </c>
      <c r="G1500">
        <v>750</v>
      </c>
      <c r="H1500">
        <f t="shared" si="166"/>
        <v>75</v>
      </c>
      <c r="I1500" t="s">
        <v>7</v>
      </c>
      <c r="J1500" t="s">
        <v>8</v>
      </c>
      <c r="K1500" t="s">
        <v>7787</v>
      </c>
      <c r="L1500" t="s">
        <v>8</v>
      </c>
      <c r="M1500" t="s">
        <v>14</v>
      </c>
      <c r="N1500" t="str">
        <f t="shared" si="168"/>
        <v>F</v>
      </c>
      <c r="O1500" t="s">
        <v>232</v>
      </c>
      <c r="P1500" t="s">
        <v>233</v>
      </c>
      <c r="Q1500" t="s">
        <v>221</v>
      </c>
      <c r="R1500">
        <v>4</v>
      </c>
      <c r="S1500">
        <f t="shared" si="169"/>
        <v>2019</v>
      </c>
      <c r="T1500" t="s">
        <v>12</v>
      </c>
      <c r="U1500">
        <v>1</v>
      </c>
      <c r="V1500" t="s">
        <v>3363</v>
      </c>
      <c r="W1500">
        <f>VLOOKUP(Q1500,'PBT Tag Rates'!$B$5:$E$44,4,FALSE)</f>
        <v>0.95971980899999998</v>
      </c>
      <c r="X1500">
        <v>1</v>
      </c>
      <c r="Y1500" s="14">
        <f>IFERROR(LOOKUP(H1500,{30,43,48,53,58,63,68,73,78,83,88,93,97},{42,47,52,57,62,67,72,77,82,87,92,99,100}),999)</f>
        <v>77</v>
      </c>
      <c r="Z1500" s="17">
        <f t="shared" si="170"/>
        <v>1.4285714285714286</v>
      </c>
      <c r="AA1500" s="17">
        <f t="shared" si="171"/>
        <v>1.4285714285714286</v>
      </c>
      <c r="AB1500" s="17">
        <f t="shared" si="172"/>
        <v>2.518344052903343</v>
      </c>
      <c r="AC1500" s="17" t="s">
        <v>17654</v>
      </c>
    </row>
    <row r="1501" spans="1:29" x14ac:dyDescent="0.25">
      <c r="A1501" t="s">
        <v>3339</v>
      </c>
      <c r="B1501" s="166" t="s">
        <v>7788</v>
      </c>
      <c r="C1501" t="s">
        <v>7789</v>
      </c>
      <c r="D1501" s="1">
        <v>45167</v>
      </c>
      <c r="E1501">
        <f t="shared" si="167"/>
        <v>70</v>
      </c>
      <c r="F1501" t="s">
        <v>14</v>
      </c>
      <c r="G1501">
        <v>710</v>
      </c>
      <c r="H1501">
        <f t="shared" si="166"/>
        <v>71</v>
      </c>
      <c r="I1501" t="s">
        <v>7</v>
      </c>
      <c r="J1501" t="s">
        <v>8</v>
      </c>
      <c r="K1501" t="s">
        <v>7790</v>
      </c>
      <c r="L1501" t="s">
        <v>8</v>
      </c>
      <c r="M1501" t="s">
        <v>14</v>
      </c>
      <c r="N1501" t="str">
        <f t="shared" si="168"/>
        <v>F</v>
      </c>
      <c r="O1501" t="s">
        <v>8</v>
      </c>
      <c r="P1501" t="s">
        <v>8</v>
      </c>
      <c r="Q1501" t="s">
        <v>11</v>
      </c>
      <c r="R1501" t="s">
        <v>8</v>
      </c>
      <c r="S1501" t="str">
        <f t="shared" si="169"/>
        <v>U</v>
      </c>
      <c r="T1501" t="s">
        <v>12</v>
      </c>
      <c r="U1501">
        <v>0.999999999999996</v>
      </c>
      <c r="V1501" t="s">
        <v>11</v>
      </c>
      <c r="W1501" t="e">
        <f>VLOOKUP(Q1501,'PBT Tag Rates'!$B$5:$E$44,4,FALSE)</f>
        <v>#N/A</v>
      </c>
      <c r="X1501">
        <v>1</v>
      </c>
      <c r="Y1501" s="14">
        <f>IFERROR(LOOKUP(H1501,{30,43,48,53,58,63,68,73,78,83,88,93,97},{42,47,52,57,62,67,72,77,82,87,92,99,100}),999)</f>
        <v>72</v>
      </c>
      <c r="Z1501" s="17">
        <f t="shared" si="170"/>
        <v>1.4285714285714286</v>
      </c>
      <c r="AA1501" s="17">
        <f t="shared" si="171"/>
        <v>1.4285714285714286</v>
      </c>
      <c r="AB1501" s="17">
        <f t="shared" si="172"/>
        <v>2.518344052903343</v>
      </c>
      <c r="AC1501" s="17" t="s">
        <v>17654</v>
      </c>
    </row>
    <row r="1502" spans="1:29" x14ac:dyDescent="0.25">
      <c r="A1502" t="s">
        <v>3339</v>
      </c>
      <c r="B1502" s="166" t="s">
        <v>7791</v>
      </c>
      <c r="C1502" t="s">
        <v>7792</v>
      </c>
      <c r="D1502" s="1">
        <v>45167</v>
      </c>
      <c r="E1502">
        <f t="shared" si="167"/>
        <v>70</v>
      </c>
      <c r="F1502" t="s">
        <v>14</v>
      </c>
      <c r="G1502">
        <v>830</v>
      </c>
      <c r="H1502">
        <f t="shared" si="166"/>
        <v>83</v>
      </c>
      <c r="I1502" t="s">
        <v>7</v>
      </c>
      <c r="J1502" t="s">
        <v>8</v>
      </c>
      <c r="K1502" t="s">
        <v>7793</v>
      </c>
      <c r="L1502" t="s">
        <v>8</v>
      </c>
      <c r="M1502" t="s">
        <v>14</v>
      </c>
      <c r="N1502" t="str">
        <f t="shared" si="168"/>
        <v>F</v>
      </c>
      <c r="O1502" t="s">
        <v>7794</v>
      </c>
      <c r="P1502" t="s">
        <v>7795</v>
      </c>
      <c r="Q1502" t="s">
        <v>221</v>
      </c>
      <c r="R1502">
        <v>4</v>
      </c>
      <c r="S1502">
        <f t="shared" si="169"/>
        <v>2019</v>
      </c>
      <c r="T1502" t="s">
        <v>12</v>
      </c>
      <c r="U1502">
        <v>1</v>
      </c>
      <c r="V1502" t="s">
        <v>3346</v>
      </c>
      <c r="W1502">
        <f>VLOOKUP(Q1502,'PBT Tag Rates'!$B$5:$E$44,4,FALSE)</f>
        <v>0.95971980899999998</v>
      </c>
      <c r="X1502">
        <v>1</v>
      </c>
      <c r="Y1502" s="14">
        <f>IFERROR(LOOKUP(H1502,{30,43,48,53,58,63,68,73,78,83,88,93,97},{42,47,52,57,62,67,72,77,82,87,92,99,100}),999)</f>
        <v>87</v>
      </c>
      <c r="Z1502" s="17">
        <f t="shared" si="170"/>
        <v>1.4285714285714286</v>
      </c>
      <c r="AA1502" s="17">
        <f t="shared" si="171"/>
        <v>1.4285714285714286</v>
      </c>
      <c r="AB1502" s="17">
        <f t="shared" si="172"/>
        <v>2.518344052903343</v>
      </c>
      <c r="AC1502" s="17" t="s">
        <v>17654</v>
      </c>
    </row>
    <row r="1503" spans="1:29" x14ac:dyDescent="0.25">
      <c r="A1503" t="s">
        <v>3339</v>
      </c>
      <c r="B1503" s="166" t="s">
        <v>7796</v>
      </c>
      <c r="C1503" t="s">
        <v>7797</v>
      </c>
      <c r="D1503" s="1">
        <v>45167</v>
      </c>
      <c r="E1503">
        <f t="shared" si="167"/>
        <v>70</v>
      </c>
      <c r="F1503" t="s">
        <v>14</v>
      </c>
      <c r="G1503">
        <v>830</v>
      </c>
      <c r="H1503">
        <f t="shared" si="166"/>
        <v>83</v>
      </c>
      <c r="I1503" t="s">
        <v>7</v>
      </c>
      <c r="J1503" t="s">
        <v>8</v>
      </c>
      <c r="K1503" t="s">
        <v>7798</v>
      </c>
      <c r="L1503" t="s">
        <v>8</v>
      </c>
      <c r="M1503" t="s">
        <v>14</v>
      </c>
      <c r="N1503" t="str">
        <f t="shared" si="168"/>
        <v>F</v>
      </c>
      <c r="O1503" t="s">
        <v>399</v>
      </c>
      <c r="P1503" t="s">
        <v>400</v>
      </c>
      <c r="Q1503" t="s">
        <v>221</v>
      </c>
      <c r="R1503">
        <v>4</v>
      </c>
      <c r="S1503">
        <f t="shared" si="169"/>
        <v>2019</v>
      </c>
      <c r="T1503" t="s">
        <v>12</v>
      </c>
      <c r="U1503">
        <v>0.999999999999997</v>
      </c>
      <c r="V1503" t="s">
        <v>3357</v>
      </c>
      <c r="W1503">
        <f>VLOOKUP(Q1503,'PBT Tag Rates'!$B$5:$E$44,4,FALSE)</f>
        <v>0.95971980899999998</v>
      </c>
      <c r="X1503">
        <v>1</v>
      </c>
      <c r="Y1503" s="14">
        <f>IFERROR(LOOKUP(H1503,{30,43,48,53,58,63,68,73,78,83,88,93,97},{42,47,52,57,62,67,72,77,82,87,92,99,100}),999)</f>
        <v>87</v>
      </c>
      <c r="Z1503" s="17">
        <f t="shared" si="170"/>
        <v>1.4285714285714286</v>
      </c>
      <c r="AA1503" s="17">
        <f t="shared" si="171"/>
        <v>1.4285714285714286</v>
      </c>
      <c r="AB1503" s="17">
        <f t="shared" si="172"/>
        <v>2.518344052903343</v>
      </c>
      <c r="AC1503" s="17" t="s">
        <v>17654</v>
      </c>
    </row>
    <row r="1504" spans="1:29" x14ac:dyDescent="0.25">
      <c r="A1504" t="s">
        <v>3339</v>
      </c>
      <c r="B1504" s="166" t="s">
        <v>7799</v>
      </c>
      <c r="C1504" t="s">
        <v>7800</v>
      </c>
      <c r="D1504" s="1">
        <v>45167</v>
      </c>
      <c r="E1504">
        <f t="shared" si="167"/>
        <v>70</v>
      </c>
      <c r="F1504" t="s">
        <v>6</v>
      </c>
      <c r="G1504">
        <v>760</v>
      </c>
      <c r="H1504">
        <f t="shared" si="166"/>
        <v>76</v>
      </c>
      <c r="I1504" t="s">
        <v>7</v>
      </c>
      <c r="J1504" t="s">
        <v>8</v>
      </c>
      <c r="K1504" t="s">
        <v>7801</v>
      </c>
      <c r="L1504" t="s">
        <v>8</v>
      </c>
      <c r="M1504" t="s">
        <v>14</v>
      </c>
      <c r="N1504" t="str">
        <f t="shared" si="168"/>
        <v>F</v>
      </c>
      <c r="O1504" t="s">
        <v>1399</v>
      </c>
      <c r="P1504" t="s">
        <v>2747</v>
      </c>
      <c r="Q1504" t="s">
        <v>221</v>
      </c>
      <c r="R1504">
        <v>4</v>
      </c>
      <c r="S1504">
        <f t="shared" si="169"/>
        <v>2019</v>
      </c>
      <c r="T1504" t="s">
        <v>12</v>
      </c>
      <c r="U1504">
        <v>1</v>
      </c>
      <c r="V1504" t="s">
        <v>3346</v>
      </c>
      <c r="W1504">
        <f>VLOOKUP(Q1504,'PBT Tag Rates'!$B$5:$E$44,4,FALSE)</f>
        <v>0.95971980899999998</v>
      </c>
      <c r="X1504">
        <v>1</v>
      </c>
      <c r="Y1504" s="14">
        <f>IFERROR(LOOKUP(H1504,{30,43,48,53,58,63,68,73,78,83,88,93,97},{42,47,52,57,62,67,72,77,82,87,92,99,100}),999)</f>
        <v>77</v>
      </c>
      <c r="Z1504" s="17">
        <f t="shared" si="170"/>
        <v>1.4285714285714286</v>
      </c>
      <c r="AA1504" s="17">
        <f t="shared" si="171"/>
        <v>1.4285714285714286</v>
      </c>
      <c r="AB1504" s="17">
        <f t="shared" si="172"/>
        <v>2.518344052903343</v>
      </c>
      <c r="AC1504" s="17" t="s">
        <v>17654</v>
      </c>
    </row>
    <row r="1505" spans="1:29" x14ac:dyDescent="0.25">
      <c r="A1505" t="s">
        <v>3339</v>
      </c>
      <c r="B1505" s="166" t="s">
        <v>7802</v>
      </c>
      <c r="C1505" t="s">
        <v>7803</v>
      </c>
      <c r="D1505" s="1">
        <v>45167</v>
      </c>
      <c r="E1505">
        <f t="shared" si="167"/>
        <v>70</v>
      </c>
      <c r="F1505" t="s">
        <v>14</v>
      </c>
      <c r="G1505">
        <v>770</v>
      </c>
      <c r="H1505">
        <f t="shared" si="166"/>
        <v>77</v>
      </c>
      <c r="I1505" t="s">
        <v>7</v>
      </c>
      <c r="J1505" t="s">
        <v>8</v>
      </c>
      <c r="K1505" t="s">
        <v>7804</v>
      </c>
      <c r="L1505" t="s">
        <v>8</v>
      </c>
      <c r="M1505" t="s">
        <v>14</v>
      </c>
      <c r="N1505" t="str">
        <f t="shared" si="168"/>
        <v>F</v>
      </c>
      <c r="O1505" t="s">
        <v>8</v>
      </c>
      <c r="P1505" t="s">
        <v>8</v>
      </c>
      <c r="Q1505" t="s">
        <v>11</v>
      </c>
      <c r="R1505" t="s">
        <v>8</v>
      </c>
      <c r="S1505" t="str">
        <f t="shared" si="169"/>
        <v>U</v>
      </c>
      <c r="T1505" t="s">
        <v>12</v>
      </c>
      <c r="U1505">
        <v>1</v>
      </c>
      <c r="V1505" t="s">
        <v>11</v>
      </c>
      <c r="W1505" t="e">
        <f>VLOOKUP(Q1505,'PBT Tag Rates'!$B$5:$E$44,4,FALSE)</f>
        <v>#N/A</v>
      </c>
      <c r="X1505">
        <v>1</v>
      </c>
      <c r="Y1505" s="14">
        <f>IFERROR(LOOKUP(H1505,{30,43,48,53,58,63,68,73,78,83,88,93,97},{42,47,52,57,62,67,72,77,82,87,92,99,100}),999)</f>
        <v>77</v>
      </c>
      <c r="Z1505" s="17">
        <f t="shared" si="170"/>
        <v>1.4285714285714286</v>
      </c>
      <c r="AA1505" s="17">
        <f t="shared" si="171"/>
        <v>1.4285714285714286</v>
      </c>
      <c r="AB1505" s="17">
        <f t="shared" si="172"/>
        <v>2.518344052903343</v>
      </c>
      <c r="AC1505" s="17" t="s">
        <v>17654</v>
      </c>
    </row>
    <row r="1506" spans="1:29" x14ac:dyDescent="0.25">
      <c r="A1506" t="s">
        <v>3339</v>
      </c>
      <c r="B1506" s="166" t="s">
        <v>7805</v>
      </c>
      <c r="C1506" t="s">
        <v>7806</v>
      </c>
      <c r="D1506" s="1">
        <v>45167</v>
      </c>
      <c r="E1506">
        <f t="shared" si="167"/>
        <v>70</v>
      </c>
      <c r="F1506" t="s">
        <v>14</v>
      </c>
      <c r="G1506">
        <v>750</v>
      </c>
      <c r="H1506">
        <f t="shared" si="166"/>
        <v>75</v>
      </c>
      <c r="I1506" t="s">
        <v>7</v>
      </c>
      <c r="J1506" t="s">
        <v>8</v>
      </c>
      <c r="K1506" t="s">
        <v>7807</v>
      </c>
      <c r="L1506" t="s">
        <v>8</v>
      </c>
      <c r="M1506" t="s">
        <v>14</v>
      </c>
      <c r="N1506" t="str">
        <f t="shared" si="168"/>
        <v>F</v>
      </c>
      <c r="O1506" t="s">
        <v>1428</v>
      </c>
      <c r="P1506" t="s">
        <v>2608</v>
      </c>
      <c r="Q1506" t="s">
        <v>221</v>
      </c>
      <c r="R1506">
        <v>4</v>
      </c>
      <c r="S1506">
        <f t="shared" si="169"/>
        <v>2019</v>
      </c>
      <c r="T1506" t="s">
        <v>12</v>
      </c>
      <c r="U1506">
        <v>1</v>
      </c>
      <c r="V1506" t="s">
        <v>3396</v>
      </c>
      <c r="W1506">
        <f>VLOOKUP(Q1506,'PBT Tag Rates'!$B$5:$E$44,4,FALSE)</f>
        <v>0.95971980899999998</v>
      </c>
      <c r="X1506">
        <v>1</v>
      </c>
      <c r="Y1506" s="14">
        <f>IFERROR(LOOKUP(H1506,{30,43,48,53,58,63,68,73,78,83,88,93,97},{42,47,52,57,62,67,72,77,82,87,92,99,100}),999)</f>
        <v>77</v>
      </c>
      <c r="Z1506" s="17">
        <f t="shared" si="170"/>
        <v>1.4285714285714286</v>
      </c>
      <c r="AA1506" s="17">
        <f t="shared" si="171"/>
        <v>1.4285714285714286</v>
      </c>
      <c r="AB1506" s="17">
        <f t="shared" si="172"/>
        <v>2.518344052903343</v>
      </c>
      <c r="AC1506" s="17" t="s">
        <v>17655</v>
      </c>
    </row>
    <row r="1507" spans="1:29" x14ac:dyDescent="0.25">
      <c r="A1507" t="s">
        <v>3339</v>
      </c>
      <c r="B1507" s="166" t="s">
        <v>7808</v>
      </c>
      <c r="C1507" t="s">
        <v>262</v>
      </c>
      <c r="D1507" s="1">
        <v>45167</v>
      </c>
      <c r="E1507">
        <f t="shared" si="167"/>
        <v>70</v>
      </c>
      <c r="F1507" t="s">
        <v>6</v>
      </c>
      <c r="G1507">
        <v>760</v>
      </c>
      <c r="H1507">
        <f t="shared" si="166"/>
        <v>76</v>
      </c>
      <c r="I1507" t="s">
        <v>7</v>
      </c>
      <c r="J1507" t="s">
        <v>8</v>
      </c>
      <c r="K1507" t="s">
        <v>7809</v>
      </c>
      <c r="L1507" t="s">
        <v>8</v>
      </c>
      <c r="M1507" t="s">
        <v>6</v>
      </c>
      <c r="N1507" t="str">
        <f t="shared" si="168"/>
        <v>M</v>
      </c>
      <c r="O1507" t="s">
        <v>1732</v>
      </c>
      <c r="P1507" t="s">
        <v>2674</v>
      </c>
      <c r="Q1507" t="s">
        <v>221</v>
      </c>
      <c r="R1507">
        <v>4</v>
      </c>
      <c r="S1507">
        <f t="shared" si="169"/>
        <v>2019</v>
      </c>
      <c r="T1507" t="s">
        <v>12</v>
      </c>
      <c r="U1507">
        <v>0.999999999999995</v>
      </c>
      <c r="V1507" t="s">
        <v>3386</v>
      </c>
      <c r="W1507">
        <f>VLOOKUP(Q1507,'PBT Tag Rates'!$B$5:$E$44,4,FALSE)</f>
        <v>0.95971980899999998</v>
      </c>
      <c r="X1507">
        <v>1</v>
      </c>
      <c r="Y1507" s="14">
        <f>IFERROR(LOOKUP(H1507,{30,43,48,53,58,63,68,73,78,83,88,93,97},{42,47,52,57,62,67,72,77,82,87,92,99,100}),999)</f>
        <v>77</v>
      </c>
      <c r="Z1507" s="17">
        <f t="shared" si="170"/>
        <v>1.4285714285714286</v>
      </c>
      <c r="AA1507" s="17">
        <f t="shared" si="171"/>
        <v>1.4285714285714286</v>
      </c>
      <c r="AB1507" s="17">
        <f t="shared" si="172"/>
        <v>2.518344052903343</v>
      </c>
      <c r="AC1507" s="17" t="s">
        <v>17654</v>
      </c>
    </row>
    <row r="1508" spans="1:29" x14ac:dyDescent="0.25">
      <c r="A1508" t="s">
        <v>3339</v>
      </c>
      <c r="B1508" s="166" t="s">
        <v>7810</v>
      </c>
      <c r="C1508" t="s">
        <v>7811</v>
      </c>
      <c r="D1508" s="1">
        <v>45167</v>
      </c>
      <c r="E1508">
        <f t="shared" si="167"/>
        <v>70</v>
      </c>
      <c r="F1508" t="s">
        <v>6</v>
      </c>
      <c r="G1508">
        <v>720</v>
      </c>
      <c r="H1508">
        <f t="shared" si="166"/>
        <v>72</v>
      </c>
      <c r="I1508" t="s">
        <v>7</v>
      </c>
      <c r="J1508" t="s">
        <v>8</v>
      </c>
      <c r="K1508" t="s">
        <v>7812</v>
      </c>
      <c r="L1508" t="s">
        <v>8</v>
      </c>
      <c r="M1508" t="s">
        <v>6</v>
      </c>
      <c r="N1508" t="str">
        <f t="shared" si="168"/>
        <v>M</v>
      </c>
      <c r="O1508" t="s">
        <v>1504</v>
      </c>
      <c r="P1508" t="s">
        <v>1505</v>
      </c>
      <c r="Q1508" t="s">
        <v>281</v>
      </c>
      <c r="R1508">
        <v>4</v>
      </c>
      <c r="S1508">
        <f t="shared" si="169"/>
        <v>2019</v>
      </c>
      <c r="T1508" t="s">
        <v>12</v>
      </c>
      <c r="U1508">
        <v>0.999999999999998</v>
      </c>
      <c r="V1508" t="s">
        <v>3169</v>
      </c>
      <c r="W1508">
        <f>VLOOKUP(Q1508,'PBT Tag Rates'!$B$5:$E$44,4,FALSE)</f>
        <v>0.99705232300000002</v>
      </c>
      <c r="X1508">
        <v>1</v>
      </c>
      <c r="Y1508" s="14">
        <f>IFERROR(LOOKUP(H1508,{30,43,48,53,58,63,68,73,78,83,88,93,97},{42,47,52,57,62,67,72,77,82,87,92,99,100}),999)</f>
        <v>72</v>
      </c>
      <c r="Z1508" s="17">
        <f t="shared" si="170"/>
        <v>1.4285714285714286</v>
      </c>
      <c r="AA1508" s="17">
        <f t="shared" si="171"/>
        <v>1.4285714285714286</v>
      </c>
      <c r="AB1508" s="17">
        <f t="shared" si="172"/>
        <v>2.518344052903343</v>
      </c>
      <c r="AC1508" s="17" t="s">
        <v>17654</v>
      </c>
    </row>
    <row r="1509" spans="1:29" x14ac:dyDescent="0.25">
      <c r="A1509" t="s">
        <v>3339</v>
      </c>
      <c r="B1509" s="166" t="s">
        <v>7813</v>
      </c>
      <c r="C1509" t="s">
        <v>7814</v>
      </c>
      <c r="D1509" s="1">
        <v>45167</v>
      </c>
      <c r="E1509">
        <f t="shared" si="167"/>
        <v>70</v>
      </c>
      <c r="F1509" t="s">
        <v>14</v>
      </c>
      <c r="G1509">
        <v>850</v>
      </c>
      <c r="H1509">
        <f t="shared" si="166"/>
        <v>85</v>
      </c>
      <c r="I1509" t="s">
        <v>7</v>
      </c>
      <c r="J1509" t="s">
        <v>8</v>
      </c>
      <c r="K1509" t="s">
        <v>7815</v>
      </c>
      <c r="L1509" t="s">
        <v>8</v>
      </c>
      <c r="M1509" t="s">
        <v>14</v>
      </c>
      <c r="N1509" t="str">
        <f t="shared" si="168"/>
        <v>F</v>
      </c>
      <c r="O1509" t="s">
        <v>8</v>
      </c>
      <c r="P1509" t="s">
        <v>8</v>
      </c>
      <c r="Q1509" t="s">
        <v>11</v>
      </c>
      <c r="R1509" t="s">
        <v>8</v>
      </c>
      <c r="S1509" t="str">
        <f t="shared" si="169"/>
        <v>U</v>
      </c>
      <c r="T1509" t="s">
        <v>12</v>
      </c>
      <c r="U1509">
        <v>0.999999999999998</v>
      </c>
      <c r="V1509" t="s">
        <v>11</v>
      </c>
      <c r="W1509" t="e">
        <f>VLOOKUP(Q1509,'PBT Tag Rates'!$B$5:$E$44,4,FALSE)</f>
        <v>#N/A</v>
      </c>
      <c r="X1509">
        <v>1</v>
      </c>
      <c r="Y1509" s="14">
        <f>IFERROR(LOOKUP(H1509,{30,43,48,53,58,63,68,73,78,83,88,93,97},{42,47,52,57,62,67,72,77,82,87,92,99,100}),999)</f>
        <v>87</v>
      </c>
      <c r="Z1509" s="17">
        <f t="shared" si="170"/>
        <v>1.4285714285714286</v>
      </c>
      <c r="AA1509" s="17">
        <f t="shared" si="171"/>
        <v>1.4285714285714286</v>
      </c>
      <c r="AB1509" s="17">
        <f t="shared" si="172"/>
        <v>2.518344052903343</v>
      </c>
      <c r="AC1509" s="17" t="s">
        <v>17654</v>
      </c>
    </row>
    <row r="1510" spans="1:29" x14ac:dyDescent="0.25">
      <c r="A1510" t="s">
        <v>3339</v>
      </c>
      <c r="B1510" s="166" t="s">
        <v>7816</v>
      </c>
      <c r="C1510" t="s">
        <v>7817</v>
      </c>
      <c r="D1510" s="1">
        <v>45167</v>
      </c>
      <c r="E1510">
        <f t="shared" si="167"/>
        <v>70</v>
      </c>
      <c r="F1510" t="s">
        <v>14</v>
      </c>
      <c r="G1510">
        <v>770</v>
      </c>
      <c r="H1510">
        <f t="shared" si="166"/>
        <v>77</v>
      </c>
      <c r="I1510" t="s">
        <v>7</v>
      </c>
      <c r="J1510" t="s">
        <v>8</v>
      </c>
      <c r="K1510" t="s">
        <v>7818</v>
      </c>
      <c r="L1510" t="s">
        <v>8</v>
      </c>
      <c r="M1510" t="s">
        <v>14</v>
      </c>
      <c r="N1510" t="str">
        <f t="shared" si="168"/>
        <v>F</v>
      </c>
      <c r="O1510" t="s">
        <v>245</v>
      </c>
      <c r="P1510" t="s">
        <v>246</v>
      </c>
      <c r="Q1510" t="s">
        <v>15</v>
      </c>
      <c r="R1510">
        <v>5</v>
      </c>
      <c r="S1510">
        <f t="shared" si="169"/>
        <v>2018</v>
      </c>
      <c r="T1510" t="s">
        <v>12</v>
      </c>
      <c r="U1510">
        <v>0.999999999999996</v>
      </c>
      <c r="V1510" t="s">
        <v>3357</v>
      </c>
      <c r="W1510">
        <f>VLOOKUP(Q1510,'PBT Tag Rates'!$B$5:$E$44,4,FALSE)</f>
        <v>0.80551598400000002</v>
      </c>
      <c r="X1510">
        <v>1</v>
      </c>
      <c r="Y1510" s="14">
        <f>IFERROR(LOOKUP(H1510,{30,43,48,53,58,63,68,73,78,83,88,93,97},{42,47,52,57,62,67,72,77,82,87,92,99,100}),999)</f>
        <v>77</v>
      </c>
      <c r="Z1510" s="17">
        <f t="shared" si="170"/>
        <v>1.4285714285714286</v>
      </c>
      <c r="AA1510" s="17">
        <f t="shared" si="171"/>
        <v>1.4285714285714286</v>
      </c>
      <c r="AB1510" s="17">
        <f t="shared" si="172"/>
        <v>2.518344052903343</v>
      </c>
      <c r="AC1510" s="17" t="s">
        <v>17654</v>
      </c>
    </row>
    <row r="1511" spans="1:29" x14ac:dyDescent="0.25">
      <c r="A1511" t="s">
        <v>3339</v>
      </c>
      <c r="B1511" s="166" t="s">
        <v>7819</v>
      </c>
      <c r="C1511" t="s">
        <v>7820</v>
      </c>
      <c r="D1511" s="1">
        <v>45167</v>
      </c>
      <c r="E1511">
        <f t="shared" si="167"/>
        <v>70</v>
      </c>
      <c r="F1511" t="s">
        <v>6</v>
      </c>
      <c r="G1511">
        <v>760</v>
      </c>
      <c r="H1511">
        <f t="shared" si="166"/>
        <v>76</v>
      </c>
      <c r="I1511" t="s">
        <v>7</v>
      </c>
      <c r="J1511" t="s">
        <v>8</v>
      </c>
      <c r="K1511" t="s">
        <v>7821</v>
      </c>
      <c r="L1511" t="s">
        <v>7822</v>
      </c>
      <c r="M1511" t="s">
        <v>6</v>
      </c>
      <c r="N1511" t="str">
        <f t="shared" si="168"/>
        <v>M</v>
      </c>
      <c r="O1511" t="s">
        <v>274</v>
      </c>
      <c r="P1511" t="s">
        <v>2391</v>
      </c>
      <c r="Q1511" t="s">
        <v>221</v>
      </c>
      <c r="R1511">
        <v>4</v>
      </c>
      <c r="S1511">
        <f t="shared" si="169"/>
        <v>2019</v>
      </c>
      <c r="T1511" t="s">
        <v>12</v>
      </c>
      <c r="U1511">
        <v>0.999999999999999</v>
      </c>
      <c r="V1511" t="s">
        <v>3396</v>
      </c>
      <c r="W1511">
        <f>VLOOKUP(Q1511,'PBT Tag Rates'!$B$5:$E$44,4,FALSE)</f>
        <v>0.95971980899999998</v>
      </c>
      <c r="X1511">
        <v>1</v>
      </c>
      <c r="Y1511" s="14">
        <f>IFERROR(LOOKUP(H1511,{30,43,48,53,58,63,68,73,78,83,88,93,97},{42,47,52,57,62,67,72,77,82,87,92,99,100}),999)</f>
        <v>77</v>
      </c>
      <c r="Z1511" s="17">
        <f t="shared" si="170"/>
        <v>1.4285714285714286</v>
      </c>
      <c r="AA1511" s="17">
        <f t="shared" si="171"/>
        <v>1.4285714285714286</v>
      </c>
      <c r="AB1511" s="17">
        <f t="shared" si="172"/>
        <v>2.518344052903343</v>
      </c>
      <c r="AC1511" s="17" t="s">
        <v>17655</v>
      </c>
    </row>
    <row r="1512" spans="1:29" x14ac:dyDescent="0.25">
      <c r="A1512" t="s">
        <v>3339</v>
      </c>
      <c r="B1512" s="166" t="s">
        <v>7823</v>
      </c>
      <c r="C1512" t="s">
        <v>986</v>
      </c>
      <c r="D1512" s="1">
        <v>45167</v>
      </c>
      <c r="E1512">
        <f t="shared" si="167"/>
        <v>70</v>
      </c>
      <c r="F1512" t="s">
        <v>14</v>
      </c>
      <c r="G1512">
        <v>740</v>
      </c>
      <c r="H1512">
        <f t="shared" si="166"/>
        <v>74</v>
      </c>
      <c r="I1512" t="s">
        <v>7</v>
      </c>
      <c r="J1512" t="s">
        <v>8</v>
      </c>
      <c r="K1512" t="s">
        <v>7824</v>
      </c>
      <c r="L1512" t="s">
        <v>8</v>
      </c>
      <c r="M1512" t="s">
        <v>14</v>
      </c>
      <c r="N1512" t="str">
        <f t="shared" si="168"/>
        <v>F</v>
      </c>
      <c r="O1512" t="s">
        <v>8</v>
      </c>
      <c r="P1512" t="s">
        <v>8</v>
      </c>
      <c r="Q1512" t="s">
        <v>11</v>
      </c>
      <c r="R1512" t="s">
        <v>8</v>
      </c>
      <c r="S1512" t="str">
        <f t="shared" si="169"/>
        <v>U</v>
      </c>
      <c r="T1512" t="s">
        <v>12</v>
      </c>
      <c r="U1512">
        <v>1</v>
      </c>
      <c r="V1512" t="s">
        <v>11</v>
      </c>
      <c r="W1512" t="e">
        <f>VLOOKUP(Q1512,'PBT Tag Rates'!$B$5:$E$44,4,FALSE)</f>
        <v>#N/A</v>
      </c>
      <c r="X1512">
        <v>1</v>
      </c>
      <c r="Y1512" s="14">
        <f>IFERROR(LOOKUP(H1512,{30,43,48,53,58,63,68,73,78,83,88,93,97},{42,47,52,57,62,67,72,77,82,87,92,99,100}),999)</f>
        <v>77</v>
      </c>
      <c r="Z1512" s="17">
        <f t="shared" si="170"/>
        <v>1.4285714285714286</v>
      </c>
      <c r="AA1512" s="17">
        <f t="shared" si="171"/>
        <v>1.4285714285714286</v>
      </c>
      <c r="AB1512" s="17">
        <f t="shared" si="172"/>
        <v>2.518344052903343</v>
      </c>
      <c r="AC1512" s="17" t="s">
        <v>17654</v>
      </c>
    </row>
    <row r="1513" spans="1:29" x14ac:dyDescent="0.25">
      <c r="A1513" t="s">
        <v>3339</v>
      </c>
      <c r="B1513" s="166" t="s">
        <v>7825</v>
      </c>
      <c r="C1513" t="s">
        <v>7826</v>
      </c>
      <c r="D1513" s="1">
        <v>45167</v>
      </c>
      <c r="E1513">
        <f t="shared" si="167"/>
        <v>70</v>
      </c>
      <c r="F1513" t="s">
        <v>6</v>
      </c>
      <c r="G1513">
        <v>740</v>
      </c>
      <c r="H1513">
        <f t="shared" si="166"/>
        <v>74</v>
      </c>
      <c r="I1513" t="s">
        <v>7</v>
      </c>
      <c r="J1513" t="s">
        <v>8</v>
      </c>
      <c r="K1513" t="s">
        <v>7827</v>
      </c>
      <c r="L1513" t="s">
        <v>8</v>
      </c>
      <c r="M1513" t="s">
        <v>6</v>
      </c>
      <c r="N1513" t="str">
        <f t="shared" si="168"/>
        <v>M</v>
      </c>
      <c r="O1513" t="s">
        <v>1732</v>
      </c>
      <c r="P1513" t="s">
        <v>2674</v>
      </c>
      <c r="Q1513" t="s">
        <v>221</v>
      </c>
      <c r="R1513">
        <v>4</v>
      </c>
      <c r="S1513">
        <f t="shared" si="169"/>
        <v>2019</v>
      </c>
      <c r="T1513" t="s">
        <v>12</v>
      </c>
      <c r="U1513">
        <v>1</v>
      </c>
      <c r="V1513" t="s">
        <v>3386</v>
      </c>
      <c r="W1513">
        <f>VLOOKUP(Q1513,'PBT Tag Rates'!$B$5:$E$44,4,FALSE)</f>
        <v>0.95971980899999998</v>
      </c>
      <c r="X1513">
        <v>1</v>
      </c>
      <c r="Y1513" s="14">
        <f>IFERROR(LOOKUP(H1513,{30,43,48,53,58,63,68,73,78,83,88,93,97},{42,47,52,57,62,67,72,77,82,87,92,99,100}),999)</f>
        <v>77</v>
      </c>
      <c r="Z1513" s="17">
        <f t="shared" si="170"/>
        <v>1.4285714285714286</v>
      </c>
      <c r="AA1513" s="17">
        <f t="shared" si="171"/>
        <v>1.4285714285714286</v>
      </c>
      <c r="AB1513" s="17">
        <f t="shared" si="172"/>
        <v>2.518344052903343</v>
      </c>
      <c r="AC1513" s="17" t="s">
        <v>17654</v>
      </c>
    </row>
    <row r="1514" spans="1:29" x14ac:dyDescent="0.25">
      <c r="A1514" t="s">
        <v>3339</v>
      </c>
      <c r="B1514" s="166" t="s">
        <v>7828</v>
      </c>
      <c r="C1514" t="s">
        <v>7829</v>
      </c>
      <c r="D1514" s="1">
        <v>45167</v>
      </c>
      <c r="E1514">
        <f t="shared" si="167"/>
        <v>70</v>
      </c>
      <c r="F1514" t="s">
        <v>6</v>
      </c>
      <c r="G1514">
        <v>810</v>
      </c>
      <c r="H1514">
        <f t="shared" si="166"/>
        <v>81</v>
      </c>
      <c r="I1514" t="s">
        <v>7</v>
      </c>
      <c r="J1514" t="s">
        <v>8</v>
      </c>
      <c r="K1514" t="s">
        <v>7830</v>
      </c>
      <c r="L1514" t="s">
        <v>49</v>
      </c>
      <c r="M1514" t="s">
        <v>759</v>
      </c>
      <c r="N1514" t="str">
        <f t="shared" si="168"/>
        <v>M</v>
      </c>
      <c r="O1514" t="s">
        <v>1943</v>
      </c>
      <c r="P1514" t="s">
        <v>1943</v>
      </c>
      <c r="Q1514" t="s">
        <v>1943</v>
      </c>
      <c r="R1514" t="s">
        <v>8</v>
      </c>
      <c r="S1514" t="str">
        <f t="shared" si="169"/>
        <v>U</v>
      </c>
      <c r="T1514" t="s">
        <v>8</v>
      </c>
      <c r="U1514" t="s">
        <v>8</v>
      </c>
      <c r="V1514" t="s">
        <v>1943</v>
      </c>
      <c r="W1514" t="e">
        <f>VLOOKUP(Q1514,'PBT Tag Rates'!$B$5:$E$44,4,FALSE)</f>
        <v>#N/A</v>
      </c>
      <c r="X1514">
        <v>1</v>
      </c>
      <c r="Y1514" s="14">
        <f>IFERROR(LOOKUP(H1514,{30,43,48,53,58,63,68,73,78,83,88,93,97},{42,47,52,57,62,67,72,77,82,87,92,99,100}),999)</f>
        <v>82</v>
      </c>
      <c r="Z1514" s="17">
        <f t="shared" si="170"/>
        <v>1.4285714285714286</v>
      </c>
      <c r="AA1514" s="17">
        <f t="shared" si="171"/>
        <v>1.4285714285714286</v>
      </c>
      <c r="AB1514" s="17">
        <f t="shared" si="172"/>
        <v>2.518344052903343</v>
      </c>
      <c r="AC1514" s="17" t="s">
        <v>17654</v>
      </c>
    </row>
    <row r="1515" spans="1:29" x14ac:dyDescent="0.25">
      <c r="A1515" t="s">
        <v>3339</v>
      </c>
      <c r="B1515" s="166" t="s">
        <v>7831</v>
      </c>
      <c r="C1515" t="s">
        <v>7832</v>
      </c>
      <c r="D1515" s="1">
        <v>45167</v>
      </c>
      <c r="E1515">
        <f t="shared" si="167"/>
        <v>70</v>
      </c>
      <c r="F1515" t="s">
        <v>6</v>
      </c>
      <c r="G1515">
        <v>710</v>
      </c>
      <c r="H1515">
        <f t="shared" si="166"/>
        <v>71</v>
      </c>
      <c r="I1515" t="s">
        <v>7</v>
      </c>
      <c r="J1515" t="s">
        <v>8</v>
      </c>
      <c r="K1515" t="s">
        <v>7833</v>
      </c>
      <c r="L1515" t="s">
        <v>8</v>
      </c>
      <c r="M1515" t="s">
        <v>6</v>
      </c>
      <c r="N1515" t="str">
        <f t="shared" si="168"/>
        <v>M</v>
      </c>
      <c r="O1515" t="s">
        <v>219</v>
      </c>
      <c r="P1515" t="s">
        <v>220</v>
      </c>
      <c r="Q1515" t="s">
        <v>221</v>
      </c>
      <c r="R1515">
        <v>4</v>
      </c>
      <c r="S1515">
        <f t="shared" si="169"/>
        <v>2019</v>
      </c>
      <c r="T1515" t="s">
        <v>12</v>
      </c>
      <c r="U1515">
        <v>0.999999999999999</v>
      </c>
      <c r="V1515" t="s">
        <v>3363</v>
      </c>
      <c r="W1515">
        <f>VLOOKUP(Q1515,'PBT Tag Rates'!$B$5:$E$44,4,FALSE)</f>
        <v>0.95971980899999998</v>
      </c>
      <c r="X1515">
        <v>1</v>
      </c>
      <c r="Y1515" s="14">
        <f>IFERROR(LOOKUP(H1515,{30,43,48,53,58,63,68,73,78,83,88,93,97},{42,47,52,57,62,67,72,77,82,87,92,99,100}),999)</f>
        <v>72</v>
      </c>
      <c r="Z1515" s="17">
        <f t="shared" si="170"/>
        <v>1.4285714285714286</v>
      </c>
      <c r="AA1515" s="17">
        <f t="shared" si="171"/>
        <v>1.4285714285714286</v>
      </c>
      <c r="AB1515" s="17">
        <f t="shared" si="172"/>
        <v>2.518344052903343</v>
      </c>
      <c r="AC1515" s="17" t="s">
        <v>17654</v>
      </c>
    </row>
    <row r="1516" spans="1:29" x14ac:dyDescent="0.25">
      <c r="A1516" t="s">
        <v>3339</v>
      </c>
      <c r="B1516" s="166" t="s">
        <v>7834</v>
      </c>
      <c r="C1516" t="s">
        <v>7835</v>
      </c>
      <c r="D1516" s="1">
        <v>45167</v>
      </c>
      <c r="E1516">
        <f t="shared" si="167"/>
        <v>70</v>
      </c>
      <c r="F1516" t="s">
        <v>14</v>
      </c>
      <c r="G1516">
        <v>780</v>
      </c>
      <c r="H1516">
        <f t="shared" si="166"/>
        <v>78</v>
      </c>
      <c r="I1516" t="s">
        <v>9</v>
      </c>
      <c r="J1516">
        <v>1</v>
      </c>
      <c r="K1516" t="s">
        <v>8</v>
      </c>
      <c r="L1516" t="s">
        <v>8</v>
      </c>
      <c r="M1516" t="s">
        <v>14</v>
      </c>
      <c r="N1516" t="str">
        <f t="shared" si="168"/>
        <v>F</v>
      </c>
      <c r="O1516" t="s">
        <v>1736</v>
      </c>
      <c r="P1516" t="s">
        <v>7211</v>
      </c>
      <c r="Q1516" t="s">
        <v>221</v>
      </c>
      <c r="R1516">
        <v>4</v>
      </c>
      <c r="S1516">
        <f t="shared" si="169"/>
        <v>2019</v>
      </c>
      <c r="T1516" t="s">
        <v>12</v>
      </c>
      <c r="U1516">
        <v>1</v>
      </c>
      <c r="V1516" t="s">
        <v>3363</v>
      </c>
      <c r="W1516">
        <f>VLOOKUP(Q1516,'PBT Tag Rates'!$B$5:$E$44,4,FALSE)</f>
        <v>0.95971980899999998</v>
      </c>
      <c r="X1516">
        <v>1</v>
      </c>
      <c r="Y1516" s="14">
        <f>IFERROR(LOOKUP(H1516,{30,43,48,53,58,63,68,73,78,83,88,93,97},{42,47,52,57,62,67,72,77,82,87,92,99,100}),999)</f>
        <v>82</v>
      </c>
      <c r="Z1516" s="17">
        <f t="shared" si="170"/>
        <v>1.4285714285714286</v>
      </c>
      <c r="AA1516" s="17">
        <f t="shared" si="171"/>
        <v>1.4285714285714286</v>
      </c>
      <c r="AB1516" s="17">
        <f t="shared" si="172"/>
        <v>2.518344052903343</v>
      </c>
      <c r="AC1516" s="17" t="s">
        <v>17654</v>
      </c>
    </row>
    <row r="1517" spans="1:29" x14ac:dyDescent="0.25">
      <c r="A1517" t="s">
        <v>3339</v>
      </c>
      <c r="B1517" s="166" t="s">
        <v>7836</v>
      </c>
      <c r="C1517" t="s">
        <v>7837</v>
      </c>
      <c r="D1517" s="1">
        <v>45167</v>
      </c>
      <c r="E1517">
        <f t="shared" si="167"/>
        <v>70</v>
      </c>
      <c r="F1517" t="s">
        <v>6</v>
      </c>
      <c r="G1517">
        <v>700</v>
      </c>
      <c r="H1517">
        <f t="shared" si="166"/>
        <v>70</v>
      </c>
      <c r="I1517" t="s">
        <v>7</v>
      </c>
      <c r="J1517" t="s">
        <v>8</v>
      </c>
      <c r="K1517" t="s">
        <v>7838</v>
      </c>
      <c r="L1517" t="s">
        <v>8</v>
      </c>
      <c r="M1517" t="s">
        <v>6</v>
      </c>
      <c r="N1517" t="str">
        <f t="shared" si="168"/>
        <v>M</v>
      </c>
      <c r="O1517" t="s">
        <v>8</v>
      </c>
      <c r="P1517" t="s">
        <v>8</v>
      </c>
      <c r="Q1517" t="s">
        <v>11</v>
      </c>
      <c r="R1517" t="s">
        <v>8</v>
      </c>
      <c r="S1517" t="str">
        <f t="shared" si="169"/>
        <v>U</v>
      </c>
      <c r="T1517" t="s">
        <v>12</v>
      </c>
      <c r="U1517">
        <v>0.999999999999999</v>
      </c>
      <c r="V1517" t="s">
        <v>11</v>
      </c>
      <c r="W1517" t="e">
        <f>VLOOKUP(Q1517,'PBT Tag Rates'!$B$5:$E$44,4,FALSE)</f>
        <v>#N/A</v>
      </c>
      <c r="X1517">
        <v>1</v>
      </c>
      <c r="Y1517" s="14">
        <f>IFERROR(LOOKUP(H1517,{30,43,48,53,58,63,68,73,78,83,88,93,97},{42,47,52,57,62,67,72,77,82,87,92,99,100}),999)</f>
        <v>72</v>
      </c>
      <c r="Z1517" s="17">
        <f t="shared" si="170"/>
        <v>1.4285714285714286</v>
      </c>
      <c r="AA1517" s="17">
        <f t="shared" si="171"/>
        <v>1.4285714285714286</v>
      </c>
      <c r="AB1517" s="17">
        <f t="shared" si="172"/>
        <v>2.518344052903343</v>
      </c>
      <c r="AC1517" s="17" t="s">
        <v>17654</v>
      </c>
    </row>
    <row r="1518" spans="1:29" x14ac:dyDescent="0.25">
      <c r="A1518" t="s">
        <v>3339</v>
      </c>
      <c r="B1518" s="166" t="s">
        <v>7839</v>
      </c>
      <c r="C1518" t="s">
        <v>7840</v>
      </c>
      <c r="D1518" s="1">
        <v>45167</v>
      </c>
      <c r="E1518">
        <f t="shared" si="167"/>
        <v>70</v>
      </c>
      <c r="F1518" t="s">
        <v>6</v>
      </c>
      <c r="G1518">
        <v>740</v>
      </c>
      <c r="H1518">
        <f t="shared" si="166"/>
        <v>74</v>
      </c>
      <c r="I1518" t="s">
        <v>7</v>
      </c>
      <c r="J1518" t="s">
        <v>8</v>
      </c>
      <c r="K1518" t="s">
        <v>7841</v>
      </c>
      <c r="L1518" t="s">
        <v>8</v>
      </c>
      <c r="M1518" t="s">
        <v>6</v>
      </c>
      <c r="N1518" t="str">
        <f t="shared" si="168"/>
        <v>M</v>
      </c>
      <c r="O1518" t="s">
        <v>1604</v>
      </c>
      <c r="P1518" t="s">
        <v>1605</v>
      </c>
      <c r="Q1518" t="s">
        <v>281</v>
      </c>
      <c r="R1518">
        <v>4</v>
      </c>
      <c r="S1518">
        <f t="shared" si="169"/>
        <v>2019</v>
      </c>
      <c r="T1518" t="s">
        <v>12</v>
      </c>
      <c r="U1518">
        <v>1.00000000000001</v>
      </c>
      <c r="V1518" t="s">
        <v>3171</v>
      </c>
      <c r="W1518">
        <f>VLOOKUP(Q1518,'PBT Tag Rates'!$B$5:$E$44,4,FALSE)</f>
        <v>0.99705232300000002</v>
      </c>
      <c r="X1518">
        <v>1</v>
      </c>
      <c r="Y1518" s="14">
        <f>IFERROR(LOOKUP(H1518,{30,43,48,53,58,63,68,73,78,83,88,93,97},{42,47,52,57,62,67,72,77,82,87,92,99,100}),999)</f>
        <v>77</v>
      </c>
      <c r="Z1518" s="17">
        <f t="shared" si="170"/>
        <v>1.4285714285714286</v>
      </c>
      <c r="AA1518" s="17">
        <f t="shared" si="171"/>
        <v>1.4285714285714286</v>
      </c>
      <c r="AB1518" s="17">
        <f t="shared" si="172"/>
        <v>2.518344052903343</v>
      </c>
      <c r="AC1518" s="17" t="s">
        <v>17654</v>
      </c>
    </row>
    <row r="1519" spans="1:29" x14ac:dyDescent="0.25">
      <c r="A1519" t="s">
        <v>3339</v>
      </c>
      <c r="B1519" s="166" t="s">
        <v>7842</v>
      </c>
      <c r="C1519" t="s">
        <v>7843</v>
      </c>
      <c r="D1519" s="1">
        <v>45167</v>
      </c>
      <c r="E1519">
        <f t="shared" si="167"/>
        <v>70</v>
      </c>
      <c r="F1519" t="s">
        <v>6</v>
      </c>
      <c r="G1519">
        <v>720</v>
      </c>
      <c r="H1519">
        <f t="shared" si="166"/>
        <v>72</v>
      </c>
      <c r="I1519" t="s">
        <v>7</v>
      </c>
      <c r="J1519" t="s">
        <v>8</v>
      </c>
      <c r="K1519" t="s">
        <v>7844</v>
      </c>
      <c r="L1519" t="s">
        <v>8</v>
      </c>
      <c r="M1519" t="s">
        <v>6</v>
      </c>
      <c r="N1519" t="str">
        <f t="shared" si="168"/>
        <v>M</v>
      </c>
      <c r="O1519" t="s">
        <v>1107</v>
      </c>
      <c r="P1519" t="s">
        <v>3652</v>
      </c>
      <c r="Q1519" t="s">
        <v>221</v>
      </c>
      <c r="R1519">
        <v>4</v>
      </c>
      <c r="S1519">
        <f t="shared" si="169"/>
        <v>2019</v>
      </c>
      <c r="T1519" t="s">
        <v>12</v>
      </c>
      <c r="U1519">
        <v>0.999999999999997</v>
      </c>
      <c r="V1519" t="s">
        <v>3653</v>
      </c>
      <c r="W1519">
        <f>VLOOKUP(Q1519,'PBT Tag Rates'!$B$5:$E$44,4,FALSE)</f>
        <v>0.95971980899999998</v>
      </c>
      <c r="X1519">
        <v>1</v>
      </c>
      <c r="Y1519" s="14">
        <f>IFERROR(LOOKUP(H1519,{30,43,48,53,58,63,68,73,78,83,88,93,97},{42,47,52,57,62,67,72,77,82,87,92,99,100}),999)</f>
        <v>72</v>
      </c>
      <c r="Z1519" s="17">
        <f t="shared" si="170"/>
        <v>1.4285714285714286</v>
      </c>
      <c r="AA1519" s="17">
        <f t="shared" si="171"/>
        <v>1.4285714285714286</v>
      </c>
      <c r="AB1519" s="17">
        <f t="shared" si="172"/>
        <v>2.518344052903343</v>
      </c>
      <c r="AC1519" s="17" t="s">
        <v>17655</v>
      </c>
    </row>
    <row r="1520" spans="1:29" x14ac:dyDescent="0.25">
      <c r="A1520" t="s">
        <v>3339</v>
      </c>
      <c r="B1520" s="166" t="s">
        <v>7845</v>
      </c>
      <c r="C1520" t="s">
        <v>7846</v>
      </c>
      <c r="D1520" s="1">
        <v>45167</v>
      </c>
      <c r="E1520">
        <f t="shared" si="167"/>
        <v>70</v>
      </c>
      <c r="F1520" t="s">
        <v>14</v>
      </c>
      <c r="G1520">
        <v>840</v>
      </c>
      <c r="H1520">
        <f t="shared" si="166"/>
        <v>84</v>
      </c>
      <c r="I1520" t="s">
        <v>7</v>
      </c>
      <c r="J1520" t="s">
        <v>8</v>
      </c>
      <c r="K1520" t="s">
        <v>7847</v>
      </c>
      <c r="L1520" t="s">
        <v>8</v>
      </c>
      <c r="M1520" t="s">
        <v>14</v>
      </c>
      <c r="N1520" t="str">
        <f t="shared" si="168"/>
        <v>F</v>
      </c>
      <c r="O1520" t="s">
        <v>1866</v>
      </c>
      <c r="P1520" t="s">
        <v>1867</v>
      </c>
      <c r="Q1520" t="s">
        <v>221</v>
      </c>
      <c r="R1520">
        <v>4</v>
      </c>
      <c r="S1520">
        <f t="shared" si="169"/>
        <v>2019</v>
      </c>
      <c r="T1520" t="s">
        <v>12</v>
      </c>
      <c r="U1520">
        <v>1</v>
      </c>
      <c r="V1520" t="s">
        <v>3386</v>
      </c>
      <c r="W1520">
        <f>VLOOKUP(Q1520,'PBT Tag Rates'!$B$5:$E$44,4,FALSE)</f>
        <v>0.95971980899999998</v>
      </c>
      <c r="X1520">
        <v>1</v>
      </c>
      <c r="Y1520" s="14">
        <f>IFERROR(LOOKUP(H1520,{30,43,48,53,58,63,68,73,78,83,88,93,97},{42,47,52,57,62,67,72,77,82,87,92,99,100}),999)</f>
        <v>87</v>
      </c>
      <c r="Z1520" s="17">
        <f t="shared" si="170"/>
        <v>1.4285714285714286</v>
      </c>
      <c r="AA1520" s="17">
        <f t="shared" si="171"/>
        <v>1.4285714285714286</v>
      </c>
      <c r="AB1520" s="17">
        <f t="shared" si="172"/>
        <v>2.518344052903343</v>
      </c>
      <c r="AC1520" s="17" t="s">
        <v>17654</v>
      </c>
    </row>
    <row r="1521" spans="1:29" x14ac:dyDescent="0.25">
      <c r="A1521" t="s">
        <v>3339</v>
      </c>
      <c r="B1521" s="166" t="s">
        <v>7848</v>
      </c>
      <c r="C1521" t="s">
        <v>7849</v>
      </c>
      <c r="D1521" s="1">
        <v>45167</v>
      </c>
      <c r="E1521">
        <f t="shared" si="167"/>
        <v>70</v>
      </c>
      <c r="F1521" t="s">
        <v>6</v>
      </c>
      <c r="G1521">
        <v>850</v>
      </c>
      <c r="H1521">
        <f t="shared" si="166"/>
        <v>85</v>
      </c>
      <c r="I1521" t="s">
        <v>7</v>
      </c>
      <c r="J1521" t="s">
        <v>8</v>
      </c>
      <c r="K1521" t="s">
        <v>7850</v>
      </c>
      <c r="L1521" t="s">
        <v>8</v>
      </c>
      <c r="M1521" t="s">
        <v>6</v>
      </c>
      <c r="N1521" t="str">
        <f t="shared" si="168"/>
        <v>M</v>
      </c>
      <c r="O1521" t="s">
        <v>7851</v>
      </c>
      <c r="P1521" t="s">
        <v>7852</v>
      </c>
      <c r="Q1521" t="s">
        <v>281</v>
      </c>
      <c r="R1521">
        <v>4</v>
      </c>
      <c r="S1521">
        <f t="shared" si="169"/>
        <v>2019</v>
      </c>
      <c r="T1521" t="s">
        <v>12</v>
      </c>
      <c r="U1521">
        <v>1</v>
      </c>
      <c r="V1521" t="s">
        <v>3079</v>
      </c>
      <c r="W1521">
        <f>VLOOKUP(Q1521,'PBT Tag Rates'!$B$5:$E$44,4,FALSE)</f>
        <v>0.99705232300000002</v>
      </c>
      <c r="X1521">
        <v>1</v>
      </c>
      <c r="Y1521" s="14">
        <f>IFERROR(LOOKUP(H1521,{30,43,48,53,58,63,68,73,78,83,88,93,97},{42,47,52,57,62,67,72,77,82,87,92,99,100}),999)</f>
        <v>87</v>
      </c>
      <c r="Z1521" s="17">
        <f t="shared" si="170"/>
        <v>1.4285714285714286</v>
      </c>
      <c r="AA1521" s="17">
        <f t="shared" si="171"/>
        <v>1.4285714285714286</v>
      </c>
      <c r="AB1521" s="17">
        <f t="shared" si="172"/>
        <v>2.518344052903343</v>
      </c>
      <c r="AC1521" s="17" t="s">
        <v>17654</v>
      </c>
    </row>
    <row r="1522" spans="1:29" x14ac:dyDescent="0.25">
      <c r="A1522" t="s">
        <v>3339</v>
      </c>
      <c r="B1522" s="166" t="s">
        <v>7853</v>
      </c>
      <c r="C1522" t="s">
        <v>7854</v>
      </c>
      <c r="D1522" s="1">
        <v>45167</v>
      </c>
      <c r="E1522">
        <f t="shared" si="167"/>
        <v>70</v>
      </c>
      <c r="F1522" t="s">
        <v>14</v>
      </c>
      <c r="G1522">
        <v>770</v>
      </c>
      <c r="H1522">
        <f t="shared" si="166"/>
        <v>77</v>
      </c>
      <c r="I1522" t="s">
        <v>9</v>
      </c>
      <c r="J1522">
        <v>1</v>
      </c>
      <c r="K1522" t="s">
        <v>8</v>
      </c>
      <c r="L1522" t="s">
        <v>8</v>
      </c>
      <c r="M1522" t="s">
        <v>14</v>
      </c>
      <c r="N1522" t="str">
        <f t="shared" si="168"/>
        <v>F</v>
      </c>
      <c r="O1522" t="s">
        <v>313</v>
      </c>
      <c r="P1522" t="s">
        <v>1228</v>
      </c>
      <c r="Q1522" t="s">
        <v>221</v>
      </c>
      <c r="R1522">
        <v>4</v>
      </c>
      <c r="S1522">
        <f t="shared" si="169"/>
        <v>2019</v>
      </c>
      <c r="T1522" t="s">
        <v>12</v>
      </c>
      <c r="U1522">
        <v>0.999999999999998</v>
      </c>
      <c r="V1522" t="s">
        <v>3396</v>
      </c>
      <c r="W1522">
        <f>VLOOKUP(Q1522,'PBT Tag Rates'!$B$5:$E$44,4,FALSE)</f>
        <v>0.95971980899999998</v>
      </c>
      <c r="X1522">
        <v>1</v>
      </c>
      <c r="Y1522" s="14">
        <f>IFERROR(LOOKUP(H1522,{30,43,48,53,58,63,68,73,78,83,88,93,97},{42,47,52,57,62,67,72,77,82,87,92,99,100}),999)</f>
        <v>77</v>
      </c>
      <c r="Z1522" s="17">
        <f t="shared" si="170"/>
        <v>1.4285714285714286</v>
      </c>
      <c r="AA1522" s="17">
        <f t="shared" si="171"/>
        <v>1.4285714285714286</v>
      </c>
      <c r="AB1522" s="17">
        <f t="shared" si="172"/>
        <v>2.518344052903343</v>
      </c>
      <c r="AC1522" s="17" t="s">
        <v>17655</v>
      </c>
    </row>
    <row r="1523" spans="1:29" x14ac:dyDescent="0.25">
      <c r="A1523" t="s">
        <v>3339</v>
      </c>
      <c r="B1523" s="166" t="s">
        <v>7855</v>
      </c>
      <c r="C1523" t="s">
        <v>987</v>
      </c>
      <c r="D1523" s="1">
        <v>45167</v>
      </c>
      <c r="E1523">
        <f t="shared" si="167"/>
        <v>70</v>
      </c>
      <c r="F1523" t="s">
        <v>14</v>
      </c>
      <c r="G1523">
        <v>790</v>
      </c>
      <c r="H1523">
        <f t="shared" si="166"/>
        <v>79</v>
      </c>
      <c r="I1523" t="s">
        <v>7</v>
      </c>
      <c r="J1523" t="s">
        <v>8</v>
      </c>
      <c r="K1523" t="s">
        <v>7856</v>
      </c>
      <c r="L1523" t="s">
        <v>8</v>
      </c>
      <c r="M1523" t="s">
        <v>14</v>
      </c>
      <c r="N1523" t="str">
        <f t="shared" si="168"/>
        <v>F</v>
      </c>
      <c r="O1523" t="s">
        <v>2177</v>
      </c>
      <c r="P1523" t="s">
        <v>2671</v>
      </c>
      <c r="Q1523" t="s">
        <v>221</v>
      </c>
      <c r="R1523">
        <v>4</v>
      </c>
      <c r="S1523">
        <f t="shared" si="169"/>
        <v>2019</v>
      </c>
      <c r="T1523" t="s">
        <v>12</v>
      </c>
      <c r="U1523">
        <v>0.999999999999997</v>
      </c>
      <c r="V1523" t="s">
        <v>3346</v>
      </c>
      <c r="W1523">
        <f>VLOOKUP(Q1523,'PBT Tag Rates'!$B$5:$E$44,4,FALSE)</f>
        <v>0.95971980899999998</v>
      </c>
      <c r="X1523">
        <v>1</v>
      </c>
      <c r="Y1523" s="14">
        <f>IFERROR(LOOKUP(H1523,{30,43,48,53,58,63,68,73,78,83,88,93,97},{42,47,52,57,62,67,72,77,82,87,92,99,100}),999)</f>
        <v>82</v>
      </c>
      <c r="Z1523" s="17">
        <f t="shared" si="170"/>
        <v>1.4285714285714286</v>
      </c>
      <c r="AA1523" s="17">
        <f t="shared" si="171"/>
        <v>1.4285714285714286</v>
      </c>
      <c r="AB1523" s="17">
        <f t="shared" si="172"/>
        <v>2.518344052903343</v>
      </c>
      <c r="AC1523" s="17" t="s">
        <v>17654</v>
      </c>
    </row>
    <row r="1524" spans="1:29" x14ac:dyDescent="0.25">
      <c r="A1524" t="s">
        <v>3339</v>
      </c>
      <c r="B1524" s="166" t="s">
        <v>7857</v>
      </c>
      <c r="C1524" t="s">
        <v>7858</v>
      </c>
      <c r="D1524" s="1">
        <v>45167</v>
      </c>
      <c r="E1524">
        <f t="shared" si="167"/>
        <v>70</v>
      </c>
      <c r="F1524" t="s">
        <v>14</v>
      </c>
      <c r="G1524">
        <v>750</v>
      </c>
      <c r="H1524">
        <f t="shared" si="166"/>
        <v>75</v>
      </c>
      <c r="I1524" t="s">
        <v>7</v>
      </c>
      <c r="J1524" t="s">
        <v>8</v>
      </c>
      <c r="K1524" t="s">
        <v>7859</v>
      </c>
      <c r="L1524" t="s">
        <v>8</v>
      </c>
      <c r="M1524" t="s">
        <v>14</v>
      </c>
      <c r="N1524" t="str">
        <f t="shared" si="168"/>
        <v>F</v>
      </c>
      <c r="O1524" t="s">
        <v>377</v>
      </c>
      <c r="P1524" t="s">
        <v>1401</v>
      </c>
      <c r="Q1524" t="s">
        <v>221</v>
      </c>
      <c r="R1524">
        <v>4</v>
      </c>
      <c r="S1524">
        <f t="shared" si="169"/>
        <v>2019</v>
      </c>
      <c r="T1524" t="s">
        <v>12</v>
      </c>
      <c r="U1524">
        <v>1</v>
      </c>
      <c r="V1524" t="s">
        <v>3346</v>
      </c>
      <c r="W1524">
        <f>VLOOKUP(Q1524,'PBT Tag Rates'!$B$5:$E$44,4,FALSE)</f>
        <v>0.95971980899999998</v>
      </c>
      <c r="X1524">
        <v>1</v>
      </c>
      <c r="Y1524" s="14">
        <f>IFERROR(LOOKUP(H1524,{30,43,48,53,58,63,68,73,78,83,88,93,97},{42,47,52,57,62,67,72,77,82,87,92,99,100}),999)</f>
        <v>77</v>
      </c>
      <c r="Z1524" s="17">
        <f t="shared" si="170"/>
        <v>1.4285714285714286</v>
      </c>
      <c r="AA1524" s="17">
        <f t="shared" si="171"/>
        <v>1.4285714285714286</v>
      </c>
      <c r="AB1524" s="17">
        <f t="shared" si="172"/>
        <v>2.518344052903343</v>
      </c>
      <c r="AC1524" s="17" t="s">
        <v>17654</v>
      </c>
    </row>
    <row r="1525" spans="1:29" x14ac:dyDescent="0.25">
      <c r="A1525" t="s">
        <v>3339</v>
      </c>
      <c r="B1525" s="166" t="s">
        <v>7860</v>
      </c>
      <c r="C1525" t="s">
        <v>7861</v>
      </c>
      <c r="D1525" s="1">
        <v>45167</v>
      </c>
      <c r="E1525">
        <f t="shared" si="167"/>
        <v>70</v>
      </c>
      <c r="F1525" t="s">
        <v>14</v>
      </c>
      <c r="G1525">
        <v>860</v>
      </c>
      <c r="H1525">
        <f t="shared" si="166"/>
        <v>86</v>
      </c>
      <c r="I1525" t="s">
        <v>7</v>
      </c>
      <c r="J1525" t="s">
        <v>8</v>
      </c>
      <c r="K1525" t="s">
        <v>7862</v>
      </c>
      <c r="L1525" t="s">
        <v>8</v>
      </c>
      <c r="M1525" t="s">
        <v>14</v>
      </c>
      <c r="N1525" t="str">
        <f t="shared" si="168"/>
        <v>F</v>
      </c>
      <c r="O1525" t="s">
        <v>8</v>
      </c>
      <c r="P1525" t="s">
        <v>8</v>
      </c>
      <c r="Q1525" t="s">
        <v>11</v>
      </c>
      <c r="R1525" t="s">
        <v>8</v>
      </c>
      <c r="S1525" t="str">
        <f t="shared" si="169"/>
        <v>U</v>
      </c>
      <c r="T1525" t="s">
        <v>12</v>
      </c>
      <c r="U1525">
        <v>0.999999999999998</v>
      </c>
      <c r="V1525" t="s">
        <v>11</v>
      </c>
      <c r="W1525" t="e">
        <f>VLOOKUP(Q1525,'PBT Tag Rates'!$B$5:$E$44,4,FALSE)</f>
        <v>#N/A</v>
      </c>
      <c r="X1525">
        <v>1</v>
      </c>
      <c r="Y1525" s="14">
        <f>IFERROR(LOOKUP(H1525,{30,43,48,53,58,63,68,73,78,83,88,93,97},{42,47,52,57,62,67,72,77,82,87,92,99,100}),999)</f>
        <v>87</v>
      </c>
      <c r="Z1525" s="17">
        <f t="shared" si="170"/>
        <v>1.4285714285714286</v>
      </c>
      <c r="AA1525" s="17">
        <f t="shared" si="171"/>
        <v>1.4285714285714286</v>
      </c>
      <c r="AB1525" s="17">
        <f t="shared" si="172"/>
        <v>2.518344052903343</v>
      </c>
      <c r="AC1525" s="17" t="s">
        <v>17654</v>
      </c>
    </row>
    <row r="1526" spans="1:29" x14ac:dyDescent="0.25">
      <c r="A1526" t="s">
        <v>3339</v>
      </c>
      <c r="B1526" s="166" t="s">
        <v>7863</v>
      </c>
      <c r="C1526" t="s">
        <v>7864</v>
      </c>
      <c r="D1526" s="1">
        <v>45167</v>
      </c>
      <c r="E1526">
        <f t="shared" si="167"/>
        <v>70</v>
      </c>
      <c r="F1526" t="s">
        <v>14</v>
      </c>
      <c r="G1526">
        <v>800</v>
      </c>
      <c r="H1526">
        <f t="shared" si="166"/>
        <v>80</v>
      </c>
      <c r="I1526" t="s">
        <v>9</v>
      </c>
      <c r="J1526" t="s">
        <v>8</v>
      </c>
      <c r="K1526" t="s">
        <v>7865</v>
      </c>
      <c r="L1526" t="s">
        <v>8</v>
      </c>
      <c r="M1526" t="s">
        <v>6</v>
      </c>
      <c r="N1526" t="str">
        <f t="shared" si="168"/>
        <v>M</v>
      </c>
      <c r="O1526" t="s">
        <v>7866</v>
      </c>
      <c r="P1526" t="s">
        <v>7867</v>
      </c>
      <c r="Q1526" t="s">
        <v>221</v>
      </c>
      <c r="R1526">
        <v>4</v>
      </c>
      <c r="S1526">
        <f t="shared" si="169"/>
        <v>2019</v>
      </c>
      <c r="T1526" t="s">
        <v>12</v>
      </c>
      <c r="U1526">
        <v>1</v>
      </c>
      <c r="V1526" t="s">
        <v>3876</v>
      </c>
      <c r="W1526">
        <f>VLOOKUP(Q1526,'PBT Tag Rates'!$B$5:$E$44,4,FALSE)</f>
        <v>0.95971980899999998</v>
      </c>
      <c r="X1526">
        <v>1</v>
      </c>
      <c r="Y1526" s="14">
        <f>IFERROR(LOOKUP(H1526,{30,43,48,53,58,63,68,73,78,83,88,93,97},{42,47,52,57,62,67,72,77,82,87,92,99,100}),999)</f>
        <v>82</v>
      </c>
      <c r="Z1526" s="17">
        <f t="shared" si="170"/>
        <v>1.4285714285714286</v>
      </c>
      <c r="AA1526" s="17">
        <f t="shared" si="171"/>
        <v>1.4285714285714286</v>
      </c>
      <c r="AB1526" s="17">
        <f t="shared" si="172"/>
        <v>2.518344052903343</v>
      </c>
      <c r="AC1526" s="17" t="s">
        <v>17654</v>
      </c>
    </row>
    <row r="1527" spans="1:29" x14ac:dyDescent="0.25">
      <c r="A1527" t="s">
        <v>3339</v>
      </c>
      <c r="B1527" s="166" t="s">
        <v>7868</v>
      </c>
      <c r="C1527" t="s">
        <v>7869</v>
      </c>
      <c r="D1527" s="1">
        <v>45167</v>
      </c>
      <c r="E1527">
        <f t="shared" si="167"/>
        <v>70</v>
      </c>
      <c r="F1527" t="s">
        <v>14</v>
      </c>
      <c r="G1527">
        <v>820</v>
      </c>
      <c r="H1527">
        <f t="shared" si="166"/>
        <v>82</v>
      </c>
      <c r="I1527" t="s">
        <v>7</v>
      </c>
      <c r="J1527" t="s">
        <v>8</v>
      </c>
      <c r="K1527" t="s">
        <v>7870</v>
      </c>
      <c r="L1527" t="s">
        <v>8</v>
      </c>
      <c r="M1527" t="s">
        <v>14</v>
      </c>
      <c r="N1527" t="str">
        <f t="shared" si="168"/>
        <v>F</v>
      </c>
      <c r="O1527" t="s">
        <v>8</v>
      </c>
      <c r="P1527" t="s">
        <v>8</v>
      </c>
      <c r="Q1527" t="s">
        <v>11</v>
      </c>
      <c r="R1527" t="s">
        <v>8</v>
      </c>
      <c r="S1527" t="str">
        <f t="shared" si="169"/>
        <v>U</v>
      </c>
      <c r="T1527" t="s">
        <v>12</v>
      </c>
      <c r="U1527">
        <v>1.00000000000001</v>
      </c>
      <c r="V1527" t="s">
        <v>11</v>
      </c>
      <c r="W1527" t="e">
        <f>VLOOKUP(Q1527,'PBT Tag Rates'!$B$5:$E$44,4,FALSE)</f>
        <v>#N/A</v>
      </c>
      <c r="X1527">
        <v>1</v>
      </c>
      <c r="Y1527" s="14">
        <f>IFERROR(LOOKUP(H1527,{30,43,48,53,58,63,68,73,78,83,88,93,97},{42,47,52,57,62,67,72,77,82,87,92,99,100}),999)</f>
        <v>82</v>
      </c>
      <c r="Z1527" s="17">
        <f t="shared" si="170"/>
        <v>1.4285714285714286</v>
      </c>
      <c r="AA1527" s="17">
        <f t="shared" si="171"/>
        <v>1.4285714285714286</v>
      </c>
      <c r="AB1527" s="17">
        <f t="shared" si="172"/>
        <v>2.518344052903343</v>
      </c>
      <c r="AC1527" s="17" t="s">
        <v>17654</v>
      </c>
    </row>
    <row r="1528" spans="1:29" x14ac:dyDescent="0.25">
      <c r="A1528" t="s">
        <v>3339</v>
      </c>
      <c r="B1528" s="166" t="s">
        <v>7871</v>
      </c>
      <c r="C1528" t="s">
        <v>7872</v>
      </c>
      <c r="D1528" s="1">
        <v>45167</v>
      </c>
      <c r="E1528">
        <f t="shared" si="167"/>
        <v>70</v>
      </c>
      <c r="F1528" t="s">
        <v>14</v>
      </c>
      <c r="G1528">
        <v>870</v>
      </c>
      <c r="H1528">
        <f t="shared" si="166"/>
        <v>87</v>
      </c>
      <c r="I1528" t="s">
        <v>7</v>
      </c>
      <c r="J1528" t="s">
        <v>8</v>
      </c>
      <c r="K1528" t="s">
        <v>7873</v>
      </c>
      <c r="L1528" t="s">
        <v>49</v>
      </c>
      <c r="M1528" t="s">
        <v>759</v>
      </c>
      <c r="N1528" t="str">
        <f t="shared" si="168"/>
        <v>F</v>
      </c>
      <c r="O1528" t="s">
        <v>1943</v>
      </c>
      <c r="P1528" t="s">
        <v>1943</v>
      </c>
      <c r="Q1528" t="s">
        <v>1943</v>
      </c>
      <c r="R1528" t="s">
        <v>8</v>
      </c>
      <c r="S1528" t="str">
        <f t="shared" si="169"/>
        <v>U</v>
      </c>
      <c r="T1528" t="s">
        <v>8</v>
      </c>
      <c r="U1528" t="s">
        <v>8</v>
      </c>
      <c r="V1528" t="s">
        <v>1943</v>
      </c>
      <c r="W1528" t="e">
        <f>VLOOKUP(Q1528,'PBT Tag Rates'!$B$5:$E$44,4,FALSE)</f>
        <v>#N/A</v>
      </c>
      <c r="X1528">
        <v>1</v>
      </c>
      <c r="Y1528" s="14">
        <f>IFERROR(LOOKUP(H1528,{30,43,48,53,58,63,68,73,78,83,88,93,97},{42,47,52,57,62,67,72,77,82,87,92,99,100}),999)</f>
        <v>87</v>
      </c>
      <c r="Z1528" s="17">
        <f t="shared" si="170"/>
        <v>1.4285714285714286</v>
      </c>
      <c r="AA1528" s="17">
        <f t="shared" si="171"/>
        <v>1.4285714285714286</v>
      </c>
      <c r="AB1528" s="17">
        <f t="shared" si="172"/>
        <v>2.518344052903343</v>
      </c>
      <c r="AC1528" s="17" t="s">
        <v>17654</v>
      </c>
    </row>
    <row r="1529" spans="1:29" x14ac:dyDescent="0.25">
      <c r="A1529" t="s">
        <v>3339</v>
      </c>
      <c r="B1529" s="166" t="s">
        <v>7874</v>
      </c>
      <c r="C1529" t="s">
        <v>7875</v>
      </c>
      <c r="D1529" s="1">
        <v>45167</v>
      </c>
      <c r="E1529">
        <f t="shared" si="167"/>
        <v>70</v>
      </c>
      <c r="F1529" t="s">
        <v>6</v>
      </c>
      <c r="G1529">
        <v>890</v>
      </c>
      <c r="H1529">
        <f t="shared" si="166"/>
        <v>89</v>
      </c>
      <c r="I1529" t="s">
        <v>7</v>
      </c>
      <c r="J1529" t="s">
        <v>8</v>
      </c>
      <c r="K1529" t="s">
        <v>7876</v>
      </c>
      <c r="L1529" t="s">
        <v>8</v>
      </c>
      <c r="M1529" t="s">
        <v>6</v>
      </c>
      <c r="N1529" t="str">
        <f t="shared" si="168"/>
        <v>M</v>
      </c>
      <c r="O1529" t="s">
        <v>4453</v>
      </c>
      <c r="P1529" t="s">
        <v>4454</v>
      </c>
      <c r="Q1529" t="s">
        <v>221</v>
      </c>
      <c r="R1529">
        <v>4</v>
      </c>
      <c r="S1529">
        <f t="shared" si="169"/>
        <v>2019</v>
      </c>
      <c r="T1529" t="s">
        <v>12</v>
      </c>
      <c r="U1529">
        <v>1</v>
      </c>
      <c r="V1529" t="s">
        <v>3357</v>
      </c>
      <c r="W1529">
        <f>VLOOKUP(Q1529,'PBT Tag Rates'!$B$5:$E$44,4,FALSE)</f>
        <v>0.95971980899999998</v>
      </c>
      <c r="X1529">
        <v>1</v>
      </c>
      <c r="Y1529" s="14">
        <f>IFERROR(LOOKUP(H1529,{30,43,48,53,58,63,68,73,78,83,88,93,97},{42,47,52,57,62,67,72,77,82,87,92,99,100}),999)</f>
        <v>92</v>
      </c>
      <c r="Z1529" s="17">
        <f t="shared" si="170"/>
        <v>1.4285714285714286</v>
      </c>
      <c r="AA1529" s="17">
        <f t="shared" si="171"/>
        <v>1.4285714285714286</v>
      </c>
      <c r="AB1529" s="17">
        <f t="shared" si="172"/>
        <v>2.518344052903343</v>
      </c>
      <c r="AC1529" s="17" t="s">
        <v>17654</v>
      </c>
    </row>
    <row r="1530" spans="1:29" x14ac:dyDescent="0.25">
      <c r="A1530" t="s">
        <v>3339</v>
      </c>
      <c r="B1530" s="166" t="s">
        <v>7877</v>
      </c>
      <c r="C1530" t="s">
        <v>265</v>
      </c>
      <c r="D1530" s="1">
        <v>45167</v>
      </c>
      <c r="E1530">
        <f t="shared" si="167"/>
        <v>70</v>
      </c>
      <c r="F1530" t="s">
        <v>6</v>
      </c>
      <c r="G1530">
        <v>730</v>
      </c>
      <c r="H1530">
        <f t="shared" si="166"/>
        <v>73</v>
      </c>
      <c r="I1530" t="s">
        <v>7</v>
      </c>
      <c r="J1530" t="s">
        <v>8</v>
      </c>
      <c r="K1530" t="s">
        <v>7878</v>
      </c>
      <c r="L1530" t="s">
        <v>8</v>
      </c>
      <c r="M1530" t="s">
        <v>6</v>
      </c>
      <c r="N1530" t="str">
        <f t="shared" si="168"/>
        <v>M</v>
      </c>
      <c r="O1530" t="s">
        <v>8</v>
      </c>
      <c r="P1530" t="s">
        <v>8</v>
      </c>
      <c r="Q1530" t="s">
        <v>11</v>
      </c>
      <c r="R1530" t="s">
        <v>8</v>
      </c>
      <c r="S1530" t="str">
        <f t="shared" si="169"/>
        <v>U</v>
      </c>
      <c r="T1530" t="s">
        <v>12</v>
      </c>
      <c r="U1530">
        <v>0.999999999999996</v>
      </c>
      <c r="V1530" t="s">
        <v>11</v>
      </c>
      <c r="W1530" t="e">
        <f>VLOOKUP(Q1530,'PBT Tag Rates'!$B$5:$E$44,4,FALSE)</f>
        <v>#N/A</v>
      </c>
      <c r="X1530">
        <v>1</v>
      </c>
      <c r="Y1530" s="14">
        <f>IFERROR(LOOKUP(H1530,{30,43,48,53,58,63,68,73,78,83,88,93,97},{42,47,52,57,62,67,72,77,82,87,92,99,100}),999)</f>
        <v>77</v>
      </c>
      <c r="Z1530" s="17">
        <f t="shared" si="170"/>
        <v>1.4285714285714286</v>
      </c>
      <c r="AA1530" s="17">
        <f t="shared" si="171"/>
        <v>1.4285714285714286</v>
      </c>
      <c r="AB1530" s="17">
        <f t="shared" si="172"/>
        <v>2.518344052903343</v>
      </c>
      <c r="AC1530" s="17" t="s">
        <v>17654</v>
      </c>
    </row>
    <row r="1531" spans="1:29" x14ac:dyDescent="0.25">
      <c r="A1531" t="s">
        <v>3339</v>
      </c>
      <c r="B1531" s="166" t="s">
        <v>7879</v>
      </c>
      <c r="C1531" t="s">
        <v>7880</v>
      </c>
      <c r="D1531" s="1">
        <v>45167</v>
      </c>
      <c r="E1531">
        <f t="shared" si="167"/>
        <v>70</v>
      </c>
      <c r="F1531" t="s">
        <v>14</v>
      </c>
      <c r="G1531">
        <v>750</v>
      </c>
      <c r="H1531">
        <f t="shared" si="166"/>
        <v>75</v>
      </c>
      <c r="I1531" t="s">
        <v>7</v>
      </c>
      <c r="J1531" t="s">
        <v>8</v>
      </c>
      <c r="K1531" t="s">
        <v>7881</v>
      </c>
      <c r="L1531" t="s">
        <v>8</v>
      </c>
      <c r="M1531" t="s">
        <v>14</v>
      </c>
      <c r="N1531" t="str">
        <f t="shared" si="168"/>
        <v>F</v>
      </c>
      <c r="O1531" t="s">
        <v>232</v>
      </c>
      <c r="P1531" t="s">
        <v>472</v>
      </c>
      <c r="Q1531" t="s">
        <v>221</v>
      </c>
      <c r="R1531">
        <v>4</v>
      </c>
      <c r="S1531">
        <f t="shared" si="169"/>
        <v>2019</v>
      </c>
      <c r="T1531" t="s">
        <v>12</v>
      </c>
      <c r="U1531">
        <v>0.999999999999998</v>
      </c>
      <c r="V1531" t="s">
        <v>3363</v>
      </c>
      <c r="W1531">
        <f>VLOOKUP(Q1531,'PBT Tag Rates'!$B$5:$E$44,4,FALSE)</f>
        <v>0.95971980899999998</v>
      </c>
      <c r="X1531">
        <v>1</v>
      </c>
      <c r="Y1531" s="14">
        <f>IFERROR(LOOKUP(H1531,{30,43,48,53,58,63,68,73,78,83,88,93,97},{42,47,52,57,62,67,72,77,82,87,92,99,100}),999)</f>
        <v>77</v>
      </c>
      <c r="Z1531" s="17">
        <f t="shared" si="170"/>
        <v>1.4285714285714286</v>
      </c>
      <c r="AA1531" s="17">
        <f t="shared" si="171"/>
        <v>1.4285714285714286</v>
      </c>
      <c r="AB1531" s="17">
        <f t="shared" si="172"/>
        <v>2.518344052903343</v>
      </c>
      <c r="AC1531" s="17" t="s">
        <v>17654</v>
      </c>
    </row>
    <row r="1532" spans="1:29" x14ac:dyDescent="0.25">
      <c r="A1532" t="s">
        <v>3339</v>
      </c>
      <c r="B1532" s="166" t="s">
        <v>7882</v>
      </c>
      <c r="C1532" t="s">
        <v>7883</v>
      </c>
      <c r="D1532" s="1">
        <v>45167</v>
      </c>
      <c r="E1532">
        <f t="shared" si="167"/>
        <v>70</v>
      </c>
      <c r="F1532" t="s">
        <v>14</v>
      </c>
      <c r="G1532">
        <v>760</v>
      </c>
      <c r="H1532">
        <f t="shared" si="166"/>
        <v>76</v>
      </c>
      <c r="I1532" t="s">
        <v>7</v>
      </c>
      <c r="J1532" t="s">
        <v>8</v>
      </c>
      <c r="K1532" t="s">
        <v>7884</v>
      </c>
      <c r="L1532" t="s">
        <v>8</v>
      </c>
      <c r="M1532" t="s">
        <v>14</v>
      </c>
      <c r="N1532" t="str">
        <f t="shared" si="168"/>
        <v>F</v>
      </c>
      <c r="O1532" t="s">
        <v>8</v>
      </c>
      <c r="P1532" t="s">
        <v>8</v>
      </c>
      <c r="Q1532" t="s">
        <v>11</v>
      </c>
      <c r="R1532" t="s">
        <v>8</v>
      </c>
      <c r="S1532" t="str">
        <f t="shared" si="169"/>
        <v>U</v>
      </c>
      <c r="T1532" t="s">
        <v>12</v>
      </c>
      <c r="U1532">
        <v>0.999999999999996</v>
      </c>
      <c r="V1532" t="s">
        <v>11</v>
      </c>
      <c r="W1532" t="e">
        <f>VLOOKUP(Q1532,'PBT Tag Rates'!$B$5:$E$44,4,FALSE)</f>
        <v>#N/A</v>
      </c>
      <c r="X1532">
        <v>1</v>
      </c>
      <c r="Y1532" s="14">
        <f>IFERROR(LOOKUP(H1532,{30,43,48,53,58,63,68,73,78,83,88,93,97},{42,47,52,57,62,67,72,77,82,87,92,99,100}),999)</f>
        <v>77</v>
      </c>
      <c r="Z1532" s="17">
        <f t="shared" si="170"/>
        <v>1.4285714285714286</v>
      </c>
      <c r="AA1532" s="17">
        <f t="shared" si="171"/>
        <v>1.4285714285714286</v>
      </c>
      <c r="AB1532" s="17">
        <f t="shared" si="172"/>
        <v>2.518344052903343</v>
      </c>
      <c r="AC1532" s="17" t="s">
        <v>17654</v>
      </c>
    </row>
    <row r="1533" spans="1:29" x14ac:dyDescent="0.25">
      <c r="A1533" t="s">
        <v>3339</v>
      </c>
      <c r="B1533" s="166" t="s">
        <v>7885</v>
      </c>
      <c r="C1533" t="s">
        <v>7886</v>
      </c>
      <c r="D1533" s="1">
        <v>45167</v>
      </c>
      <c r="E1533">
        <f t="shared" si="167"/>
        <v>70</v>
      </c>
      <c r="F1533" t="s">
        <v>14</v>
      </c>
      <c r="G1533">
        <v>730</v>
      </c>
      <c r="H1533">
        <f t="shared" si="166"/>
        <v>73</v>
      </c>
      <c r="I1533" t="s">
        <v>9</v>
      </c>
      <c r="J1533">
        <v>1</v>
      </c>
      <c r="K1533" t="s">
        <v>8</v>
      </c>
      <c r="L1533" t="s">
        <v>8</v>
      </c>
      <c r="M1533" t="s">
        <v>14</v>
      </c>
      <c r="N1533" t="str">
        <f t="shared" si="168"/>
        <v>F</v>
      </c>
      <c r="O1533" t="s">
        <v>1876</v>
      </c>
      <c r="P1533" t="s">
        <v>7283</v>
      </c>
      <c r="Q1533" t="s">
        <v>221</v>
      </c>
      <c r="R1533">
        <v>4</v>
      </c>
      <c r="S1533">
        <f t="shared" si="169"/>
        <v>2019</v>
      </c>
      <c r="T1533" t="s">
        <v>12</v>
      </c>
      <c r="U1533">
        <v>1.00000000000001</v>
      </c>
      <c r="V1533" t="s">
        <v>3357</v>
      </c>
      <c r="W1533">
        <f>VLOOKUP(Q1533,'PBT Tag Rates'!$B$5:$E$44,4,FALSE)</f>
        <v>0.95971980899999998</v>
      </c>
      <c r="X1533">
        <v>1</v>
      </c>
      <c r="Y1533" s="14">
        <f>IFERROR(LOOKUP(H1533,{30,43,48,53,58,63,68,73,78,83,88,93,97},{42,47,52,57,62,67,72,77,82,87,92,99,100}),999)</f>
        <v>77</v>
      </c>
      <c r="Z1533" s="17">
        <f t="shared" si="170"/>
        <v>1.4285714285714286</v>
      </c>
      <c r="AA1533" s="17">
        <f t="shared" si="171"/>
        <v>1.4285714285714286</v>
      </c>
      <c r="AB1533" s="17">
        <f t="shared" si="172"/>
        <v>2.518344052903343</v>
      </c>
      <c r="AC1533" s="17" t="s">
        <v>17654</v>
      </c>
    </row>
    <row r="1534" spans="1:29" x14ac:dyDescent="0.25">
      <c r="A1534" t="s">
        <v>3339</v>
      </c>
      <c r="B1534" s="166" t="s">
        <v>7887</v>
      </c>
      <c r="C1534" t="s">
        <v>7888</v>
      </c>
      <c r="D1534" s="1">
        <v>45167</v>
      </c>
      <c r="E1534">
        <f t="shared" si="167"/>
        <v>70</v>
      </c>
      <c r="F1534" t="s">
        <v>14</v>
      </c>
      <c r="G1534">
        <v>760</v>
      </c>
      <c r="H1534">
        <f t="shared" si="166"/>
        <v>76</v>
      </c>
      <c r="I1534" t="s">
        <v>7</v>
      </c>
      <c r="J1534" t="s">
        <v>8</v>
      </c>
      <c r="K1534" t="s">
        <v>7889</v>
      </c>
      <c r="L1534" t="s">
        <v>8</v>
      </c>
      <c r="M1534" t="s">
        <v>14</v>
      </c>
      <c r="N1534" t="str">
        <f t="shared" si="168"/>
        <v>F</v>
      </c>
      <c r="O1534" t="s">
        <v>2755</v>
      </c>
      <c r="P1534" t="s">
        <v>6664</v>
      </c>
      <c r="Q1534" t="s">
        <v>221</v>
      </c>
      <c r="R1534">
        <v>4</v>
      </c>
      <c r="S1534">
        <f t="shared" si="169"/>
        <v>2019</v>
      </c>
      <c r="T1534" t="s">
        <v>12</v>
      </c>
      <c r="U1534">
        <v>0.999999999999998</v>
      </c>
      <c r="V1534" t="s">
        <v>3396</v>
      </c>
      <c r="W1534">
        <f>VLOOKUP(Q1534,'PBT Tag Rates'!$B$5:$E$44,4,FALSE)</f>
        <v>0.95971980899999998</v>
      </c>
      <c r="X1534">
        <v>1</v>
      </c>
      <c r="Y1534" s="14">
        <f>IFERROR(LOOKUP(H1534,{30,43,48,53,58,63,68,73,78,83,88,93,97},{42,47,52,57,62,67,72,77,82,87,92,99,100}),999)</f>
        <v>77</v>
      </c>
      <c r="Z1534" s="17">
        <f t="shared" si="170"/>
        <v>1.4285714285714286</v>
      </c>
      <c r="AA1534" s="17">
        <f t="shared" si="171"/>
        <v>1.4285714285714286</v>
      </c>
      <c r="AB1534" s="17">
        <f t="shared" si="172"/>
        <v>2.518344052903343</v>
      </c>
      <c r="AC1534" s="17" t="s">
        <v>17655</v>
      </c>
    </row>
    <row r="1535" spans="1:29" x14ac:dyDescent="0.25">
      <c r="A1535" t="s">
        <v>3339</v>
      </c>
      <c r="B1535" s="166" t="s">
        <v>7890</v>
      </c>
      <c r="C1535" t="s">
        <v>7891</v>
      </c>
      <c r="D1535" s="1">
        <v>45168</v>
      </c>
      <c r="E1535">
        <f t="shared" si="167"/>
        <v>70</v>
      </c>
      <c r="F1535" t="s">
        <v>6</v>
      </c>
      <c r="G1535">
        <v>700</v>
      </c>
      <c r="H1535">
        <f t="shared" si="166"/>
        <v>70</v>
      </c>
      <c r="I1535" t="s">
        <v>7</v>
      </c>
      <c r="J1535" t="s">
        <v>8</v>
      </c>
      <c r="K1535" t="s">
        <v>7892</v>
      </c>
      <c r="L1535" t="s">
        <v>8</v>
      </c>
      <c r="M1535" t="s">
        <v>6</v>
      </c>
      <c r="N1535" t="str">
        <f t="shared" si="168"/>
        <v>M</v>
      </c>
      <c r="O1535" t="s">
        <v>8</v>
      </c>
      <c r="P1535" t="s">
        <v>8</v>
      </c>
      <c r="Q1535" t="s">
        <v>11</v>
      </c>
      <c r="R1535" t="s">
        <v>8</v>
      </c>
      <c r="S1535" t="str">
        <f t="shared" si="169"/>
        <v>U</v>
      </c>
      <c r="T1535" t="s">
        <v>12</v>
      </c>
      <c r="U1535">
        <v>0.999999999999997</v>
      </c>
      <c r="V1535" t="s">
        <v>11</v>
      </c>
      <c r="W1535" t="e">
        <f>VLOOKUP(Q1535,'PBT Tag Rates'!$B$5:$E$44,4,FALSE)</f>
        <v>#N/A</v>
      </c>
      <c r="X1535">
        <v>1</v>
      </c>
      <c r="Y1535" s="14">
        <f>IFERROR(LOOKUP(H1535,{30,43,48,53,58,63,68,73,78,83,88,93,97},{42,47,52,57,62,67,72,77,82,87,92,99,100}),999)</f>
        <v>72</v>
      </c>
      <c r="Z1535" s="17">
        <f>IF(D1535&lt;$D$3,X1535/$Z$3,X1535/$Z$4)</f>
        <v>1.4285714285714286</v>
      </c>
      <c r="AA1535" s="17">
        <f t="shared" si="171"/>
        <v>1.4285714285714286</v>
      </c>
      <c r="AB1535" s="17">
        <f t="shared" si="172"/>
        <v>2.518344052903343</v>
      </c>
      <c r="AC1535" s="17" t="s">
        <v>17654</v>
      </c>
    </row>
    <row r="1536" spans="1:29" x14ac:dyDescent="0.25">
      <c r="A1536" t="s">
        <v>3339</v>
      </c>
      <c r="B1536" s="166" t="s">
        <v>7893</v>
      </c>
      <c r="C1536" t="s">
        <v>7894</v>
      </c>
      <c r="D1536" s="1">
        <v>45168</v>
      </c>
      <c r="E1536">
        <f t="shared" si="167"/>
        <v>70</v>
      </c>
      <c r="F1536" t="s">
        <v>6</v>
      </c>
      <c r="G1536">
        <v>880</v>
      </c>
      <c r="H1536">
        <f t="shared" si="166"/>
        <v>88</v>
      </c>
      <c r="I1536" t="s">
        <v>9</v>
      </c>
      <c r="J1536" t="s">
        <v>8</v>
      </c>
      <c r="K1536" t="s">
        <v>7895</v>
      </c>
      <c r="L1536" t="s">
        <v>49</v>
      </c>
      <c r="M1536" t="s">
        <v>759</v>
      </c>
      <c r="N1536" t="str">
        <f t="shared" si="168"/>
        <v>M</v>
      </c>
      <c r="O1536" t="s">
        <v>1943</v>
      </c>
      <c r="P1536" t="s">
        <v>1943</v>
      </c>
      <c r="Q1536" t="s">
        <v>1943</v>
      </c>
      <c r="R1536" t="s">
        <v>8</v>
      </c>
      <c r="S1536" t="str">
        <f t="shared" si="169"/>
        <v>U</v>
      </c>
      <c r="T1536" t="s">
        <v>8</v>
      </c>
      <c r="U1536" t="s">
        <v>8</v>
      </c>
      <c r="V1536" t="s">
        <v>1943</v>
      </c>
      <c r="W1536" t="e">
        <f>VLOOKUP(Q1536,'PBT Tag Rates'!$B$5:$E$44,4,FALSE)</f>
        <v>#N/A</v>
      </c>
      <c r="X1536">
        <v>1</v>
      </c>
      <c r="Y1536" s="14">
        <f>IFERROR(LOOKUP(H1536,{30,43,48,53,58,63,68,73,78,83,88,93,97},{42,47,52,57,62,67,72,77,82,87,92,99,100}),999)</f>
        <v>92</v>
      </c>
      <c r="Z1536" s="17">
        <f t="shared" si="170"/>
        <v>1.4285714285714286</v>
      </c>
      <c r="AA1536" s="17">
        <f t="shared" si="171"/>
        <v>1.4285714285714286</v>
      </c>
      <c r="AB1536" s="17">
        <f t="shared" si="172"/>
        <v>2.518344052903343</v>
      </c>
      <c r="AC1536" s="17" t="s">
        <v>17654</v>
      </c>
    </row>
    <row r="1537" spans="1:29" x14ac:dyDescent="0.25">
      <c r="A1537" t="s">
        <v>3339</v>
      </c>
      <c r="B1537" s="166" t="s">
        <v>7896</v>
      </c>
      <c r="C1537" t="s">
        <v>7897</v>
      </c>
      <c r="D1537" s="1">
        <v>45168</v>
      </c>
      <c r="E1537">
        <f t="shared" si="167"/>
        <v>70</v>
      </c>
      <c r="F1537" t="s">
        <v>14</v>
      </c>
      <c r="G1537">
        <v>760</v>
      </c>
      <c r="H1537">
        <f t="shared" si="166"/>
        <v>76</v>
      </c>
      <c r="I1537" t="s">
        <v>9</v>
      </c>
      <c r="J1537">
        <v>1</v>
      </c>
      <c r="K1537" t="s">
        <v>8</v>
      </c>
      <c r="L1537" t="s">
        <v>8</v>
      </c>
      <c r="M1537" t="s">
        <v>14</v>
      </c>
      <c r="N1537" t="str">
        <f t="shared" si="168"/>
        <v>F</v>
      </c>
      <c r="O1537" t="s">
        <v>7898</v>
      </c>
      <c r="P1537" t="s">
        <v>7899</v>
      </c>
      <c r="Q1537" t="s">
        <v>221</v>
      </c>
      <c r="R1537">
        <v>4</v>
      </c>
      <c r="S1537">
        <f t="shared" si="169"/>
        <v>2019</v>
      </c>
      <c r="T1537" t="s">
        <v>12</v>
      </c>
      <c r="U1537">
        <v>0.999999999999998</v>
      </c>
      <c r="V1537" t="s">
        <v>3876</v>
      </c>
      <c r="W1537">
        <f>VLOOKUP(Q1537,'PBT Tag Rates'!$B$5:$E$44,4,FALSE)</f>
        <v>0.95971980899999998</v>
      </c>
      <c r="X1537">
        <v>1</v>
      </c>
      <c r="Y1537" s="14">
        <f>IFERROR(LOOKUP(H1537,{30,43,48,53,58,63,68,73,78,83,88,93,97},{42,47,52,57,62,67,72,77,82,87,92,99,100}),999)</f>
        <v>77</v>
      </c>
      <c r="Z1537" s="17">
        <f t="shared" si="170"/>
        <v>1.4285714285714286</v>
      </c>
      <c r="AA1537" s="17">
        <f t="shared" si="171"/>
        <v>1.4285714285714286</v>
      </c>
      <c r="AB1537" s="17">
        <f t="shared" si="172"/>
        <v>2.518344052903343</v>
      </c>
      <c r="AC1537" s="17" t="s">
        <v>17654</v>
      </c>
    </row>
    <row r="1538" spans="1:29" x14ac:dyDescent="0.25">
      <c r="A1538" t="s">
        <v>3339</v>
      </c>
      <c r="B1538" s="166" t="s">
        <v>7900</v>
      </c>
      <c r="C1538" t="s">
        <v>7901</v>
      </c>
      <c r="D1538" s="1">
        <v>45168</v>
      </c>
      <c r="E1538">
        <f t="shared" si="167"/>
        <v>70</v>
      </c>
      <c r="F1538" t="s">
        <v>14</v>
      </c>
      <c r="G1538">
        <v>730</v>
      </c>
      <c r="H1538">
        <f t="shared" si="166"/>
        <v>73</v>
      </c>
      <c r="I1538" t="s">
        <v>7</v>
      </c>
      <c r="J1538" t="s">
        <v>8</v>
      </c>
      <c r="K1538" t="s">
        <v>7902</v>
      </c>
      <c r="L1538" t="s">
        <v>8</v>
      </c>
      <c r="M1538" t="s">
        <v>14</v>
      </c>
      <c r="N1538" t="str">
        <f t="shared" si="168"/>
        <v>F</v>
      </c>
      <c r="O1538" t="s">
        <v>989</v>
      </c>
      <c r="P1538" t="s">
        <v>990</v>
      </c>
      <c r="Q1538" t="s">
        <v>221</v>
      </c>
      <c r="R1538">
        <v>4</v>
      </c>
      <c r="S1538">
        <f t="shared" si="169"/>
        <v>2019</v>
      </c>
      <c r="T1538" t="s">
        <v>12</v>
      </c>
      <c r="U1538">
        <v>1</v>
      </c>
      <c r="V1538" t="s">
        <v>3346</v>
      </c>
      <c r="W1538">
        <f>VLOOKUP(Q1538,'PBT Tag Rates'!$B$5:$E$44,4,FALSE)</f>
        <v>0.95971980899999998</v>
      </c>
      <c r="X1538">
        <v>1</v>
      </c>
      <c r="Y1538" s="14">
        <f>IFERROR(LOOKUP(H1538,{30,43,48,53,58,63,68,73,78,83,88,93,97},{42,47,52,57,62,67,72,77,82,87,92,99,100}),999)</f>
        <v>77</v>
      </c>
      <c r="Z1538" s="17">
        <f t="shared" si="170"/>
        <v>1.4285714285714286</v>
      </c>
      <c r="AA1538" s="17">
        <f t="shared" si="171"/>
        <v>1.4285714285714286</v>
      </c>
      <c r="AB1538" s="17">
        <f t="shared" si="172"/>
        <v>2.518344052903343</v>
      </c>
      <c r="AC1538" s="17" t="s">
        <v>17654</v>
      </c>
    </row>
    <row r="1539" spans="1:29" x14ac:dyDescent="0.25">
      <c r="A1539" t="s">
        <v>3339</v>
      </c>
      <c r="B1539" s="166" t="s">
        <v>7903</v>
      </c>
      <c r="C1539" t="s">
        <v>7904</v>
      </c>
      <c r="D1539" s="1">
        <v>45168</v>
      </c>
      <c r="E1539">
        <f t="shared" si="167"/>
        <v>70</v>
      </c>
      <c r="F1539" t="s">
        <v>14</v>
      </c>
      <c r="G1539">
        <v>800</v>
      </c>
      <c r="H1539">
        <f t="shared" si="166"/>
        <v>80</v>
      </c>
      <c r="I1539" t="s">
        <v>7</v>
      </c>
      <c r="J1539" t="s">
        <v>8</v>
      </c>
      <c r="K1539" t="s">
        <v>7905</v>
      </c>
      <c r="L1539" t="s">
        <v>8</v>
      </c>
      <c r="M1539" t="s">
        <v>14</v>
      </c>
      <c r="N1539" t="str">
        <f t="shared" si="168"/>
        <v>F</v>
      </c>
      <c r="O1539" t="s">
        <v>1433</v>
      </c>
      <c r="P1539" t="s">
        <v>1434</v>
      </c>
      <c r="Q1539" t="s">
        <v>281</v>
      </c>
      <c r="R1539">
        <v>4</v>
      </c>
      <c r="S1539">
        <f t="shared" si="169"/>
        <v>2019</v>
      </c>
      <c r="T1539" t="s">
        <v>12</v>
      </c>
      <c r="U1539">
        <v>1</v>
      </c>
      <c r="V1539" t="s">
        <v>3079</v>
      </c>
      <c r="W1539">
        <f>VLOOKUP(Q1539,'PBT Tag Rates'!$B$5:$E$44,4,FALSE)</f>
        <v>0.99705232300000002</v>
      </c>
      <c r="X1539">
        <v>1</v>
      </c>
      <c r="Y1539" s="14">
        <f>IFERROR(LOOKUP(H1539,{30,43,48,53,58,63,68,73,78,83,88,93,97},{42,47,52,57,62,67,72,77,82,87,92,99,100}),999)</f>
        <v>82</v>
      </c>
      <c r="Z1539" s="17">
        <f t="shared" si="170"/>
        <v>1.4285714285714286</v>
      </c>
      <c r="AA1539" s="17">
        <f t="shared" si="171"/>
        <v>1.4285714285714286</v>
      </c>
      <c r="AB1539" s="17">
        <f t="shared" si="172"/>
        <v>2.518344052903343</v>
      </c>
      <c r="AC1539" s="17" t="s">
        <v>17654</v>
      </c>
    </row>
    <row r="1540" spans="1:29" x14ac:dyDescent="0.25">
      <c r="A1540" t="s">
        <v>3339</v>
      </c>
      <c r="B1540" s="166" t="s">
        <v>7906</v>
      </c>
      <c r="C1540" t="s">
        <v>7907</v>
      </c>
      <c r="D1540" s="1">
        <v>45168</v>
      </c>
      <c r="E1540">
        <f t="shared" si="167"/>
        <v>70</v>
      </c>
      <c r="F1540" t="s">
        <v>14</v>
      </c>
      <c r="G1540">
        <v>800</v>
      </c>
      <c r="H1540">
        <f t="shared" si="166"/>
        <v>80</v>
      </c>
      <c r="I1540" t="s">
        <v>7</v>
      </c>
      <c r="J1540" t="s">
        <v>8</v>
      </c>
      <c r="K1540" t="s">
        <v>7908</v>
      </c>
      <c r="L1540" t="s">
        <v>8</v>
      </c>
      <c r="M1540" t="s">
        <v>14</v>
      </c>
      <c r="N1540" t="str">
        <f t="shared" si="168"/>
        <v>F</v>
      </c>
      <c r="O1540" t="s">
        <v>2788</v>
      </c>
      <c r="P1540" t="s">
        <v>4968</v>
      </c>
      <c r="Q1540" t="s">
        <v>281</v>
      </c>
      <c r="R1540">
        <v>4</v>
      </c>
      <c r="S1540">
        <f t="shared" si="169"/>
        <v>2019</v>
      </c>
      <c r="T1540" t="s">
        <v>12</v>
      </c>
      <c r="U1540">
        <v>0.999999999999998</v>
      </c>
      <c r="V1540" t="s">
        <v>3079</v>
      </c>
      <c r="W1540">
        <f>VLOOKUP(Q1540,'PBT Tag Rates'!$B$5:$E$44,4,FALSE)</f>
        <v>0.99705232300000002</v>
      </c>
      <c r="X1540">
        <v>1</v>
      </c>
      <c r="Y1540" s="14">
        <f>IFERROR(LOOKUP(H1540,{30,43,48,53,58,63,68,73,78,83,88,93,97},{42,47,52,57,62,67,72,77,82,87,92,99,100}),999)</f>
        <v>82</v>
      </c>
      <c r="Z1540" s="17">
        <f t="shared" si="170"/>
        <v>1.4285714285714286</v>
      </c>
      <c r="AA1540" s="17">
        <f t="shared" si="171"/>
        <v>1.4285714285714286</v>
      </c>
      <c r="AB1540" s="17">
        <f t="shared" si="172"/>
        <v>2.518344052903343</v>
      </c>
      <c r="AC1540" s="17" t="s">
        <v>17654</v>
      </c>
    </row>
    <row r="1541" spans="1:29" x14ac:dyDescent="0.25">
      <c r="A1541" t="s">
        <v>3339</v>
      </c>
      <c r="B1541" s="166" t="s">
        <v>7909</v>
      </c>
      <c r="C1541" t="s">
        <v>7910</v>
      </c>
      <c r="D1541" s="1">
        <v>45168</v>
      </c>
      <c r="E1541">
        <f t="shared" si="167"/>
        <v>70</v>
      </c>
      <c r="F1541" t="s">
        <v>14</v>
      </c>
      <c r="G1541">
        <v>660</v>
      </c>
      <c r="H1541">
        <f t="shared" si="166"/>
        <v>66</v>
      </c>
      <c r="I1541" t="s">
        <v>9</v>
      </c>
      <c r="J1541">
        <v>1</v>
      </c>
      <c r="K1541" t="s">
        <v>8</v>
      </c>
      <c r="L1541" t="s">
        <v>8</v>
      </c>
      <c r="M1541" t="s">
        <v>14</v>
      </c>
      <c r="N1541" t="str">
        <f t="shared" si="168"/>
        <v>F</v>
      </c>
      <c r="O1541" t="s">
        <v>2577</v>
      </c>
      <c r="P1541" t="s">
        <v>2578</v>
      </c>
      <c r="Q1541" t="s">
        <v>221</v>
      </c>
      <c r="R1541">
        <v>4</v>
      </c>
      <c r="S1541">
        <f t="shared" si="169"/>
        <v>2019</v>
      </c>
      <c r="T1541" t="s">
        <v>12</v>
      </c>
      <c r="U1541">
        <v>0.999999999999997</v>
      </c>
      <c r="V1541" t="s">
        <v>3346</v>
      </c>
      <c r="W1541">
        <f>VLOOKUP(Q1541,'PBT Tag Rates'!$B$5:$E$44,4,FALSE)</f>
        <v>0.95971980899999998</v>
      </c>
      <c r="X1541">
        <v>1</v>
      </c>
      <c r="Y1541" s="14">
        <f>IFERROR(LOOKUP(H1541,{30,43,48,53,58,63,68,73,78,83,88,93,97},{42,47,52,57,62,67,72,77,82,87,92,99,100}),999)</f>
        <v>67</v>
      </c>
      <c r="Z1541" s="17">
        <f t="shared" si="170"/>
        <v>1.4285714285714286</v>
      </c>
      <c r="AA1541" s="17">
        <f t="shared" si="171"/>
        <v>1.4285714285714286</v>
      </c>
      <c r="AB1541" s="17">
        <f t="shared" si="172"/>
        <v>2.518344052903343</v>
      </c>
      <c r="AC1541" s="17" t="s">
        <v>17654</v>
      </c>
    </row>
    <row r="1542" spans="1:29" x14ac:dyDescent="0.25">
      <c r="A1542" t="s">
        <v>3339</v>
      </c>
      <c r="B1542" s="166" t="s">
        <v>7911</v>
      </c>
      <c r="C1542" t="s">
        <v>7912</v>
      </c>
      <c r="D1542" s="1">
        <v>45168</v>
      </c>
      <c r="E1542">
        <f t="shared" si="167"/>
        <v>70</v>
      </c>
      <c r="F1542" t="s">
        <v>6</v>
      </c>
      <c r="G1542">
        <v>860</v>
      </c>
      <c r="H1542">
        <f t="shared" si="166"/>
        <v>86</v>
      </c>
      <c r="I1542" t="s">
        <v>7</v>
      </c>
      <c r="J1542" t="s">
        <v>8</v>
      </c>
      <c r="K1542" t="s">
        <v>7913</v>
      </c>
      <c r="L1542" t="s">
        <v>8</v>
      </c>
      <c r="M1542" t="s">
        <v>6</v>
      </c>
      <c r="N1542" t="str">
        <f t="shared" si="168"/>
        <v>M</v>
      </c>
      <c r="O1542" t="s">
        <v>2278</v>
      </c>
      <c r="P1542" t="s">
        <v>5863</v>
      </c>
      <c r="Q1542" t="s">
        <v>221</v>
      </c>
      <c r="R1542">
        <v>4</v>
      </c>
      <c r="S1542">
        <f t="shared" si="169"/>
        <v>2019</v>
      </c>
      <c r="T1542" t="s">
        <v>12</v>
      </c>
      <c r="U1542">
        <v>0.999999999999995</v>
      </c>
      <c r="V1542" t="s">
        <v>3363</v>
      </c>
      <c r="W1542">
        <f>VLOOKUP(Q1542,'PBT Tag Rates'!$B$5:$E$44,4,FALSE)</f>
        <v>0.95971980899999998</v>
      </c>
      <c r="X1542">
        <v>1</v>
      </c>
      <c r="Y1542" s="14">
        <f>IFERROR(LOOKUP(H1542,{30,43,48,53,58,63,68,73,78,83,88,93,97},{42,47,52,57,62,67,72,77,82,87,92,99,100}),999)</f>
        <v>87</v>
      </c>
      <c r="Z1542" s="17">
        <f t="shared" si="170"/>
        <v>1.4285714285714286</v>
      </c>
      <c r="AA1542" s="17">
        <f t="shared" si="171"/>
        <v>1.4285714285714286</v>
      </c>
      <c r="AB1542" s="17">
        <f t="shared" si="172"/>
        <v>2.518344052903343</v>
      </c>
      <c r="AC1542" s="17" t="s">
        <v>17654</v>
      </c>
    </row>
    <row r="1543" spans="1:29" x14ac:dyDescent="0.25">
      <c r="A1543" t="s">
        <v>3339</v>
      </c>
      <c r="B1543" s="166" t="s">
        <v>7914</v>
      </c>
      <c r="C1543" t="s">
        <v>7915</v>
      </c>
      <c r="D1543" s="1">
        <v>45168</v>
      </c>
      <c r="E1543">
        <f t="shared" si="167"/>
        <v>70</v>
      </c>
      <c r="F1543" t="s">
        <v>14</v>
      </c>
      <c r="G1543">
        <v>760</v>
      </c>
      <c r="H1543">
        <f t="shared" si="166"/>
        <v>76</v>
      </c>
      <c r="I1543" t="s">
        <v>7</v>
      </c>
      <c r="J1543" t="s">
        <v>8</v>
      </c>
      <c r="K1543" t="s">
        <v>7916</v>
      </c>
      <c r="L1543" t="s">
        <v>8</v>
      </c>
      <c r="M1543" t="s">
        <v>14</v>
      </c>
      <c r="N1543" t="str">
        <f t="shared" si="168"/>
        <v>F</v>
      </c>
      <c r="O1543" t="s">
        <v>997</v>
      </c>
      <c r="P1543" t="s">
        <v>1869</v>
      </c>
      <c r="Q1543" t="s">
        <v>221</v>
      </c>
      <c r="R1543">
        <v>4</v>
      </c>
      <c r="S1543">
        <f t="shared" si="169"/>
        <v>2019</v>
      </c>
      <c r="T1543" t="s">
        <v>12</v>
      </c>
      <c r="U1543">
        <v>1</v>
      </c>
      <c r="V1543" t="s">
        <v>3386</v>
      </c>
      <c r="W1543">
        <f>VLOOKUP(Q1543,'PBT Tag Rates'!$B$5:$E$44,4,FALSE)</f>
        <v>0.95971980899999998</v>
      </c>
      <c r="X1543">
        <v>1</v>
      </c>
      <c r="Y1543" s="14">
        <f>IFERROR(LOOKUP(H1543,{30,43,48,53,58,63,68,73,78,83,88,93,97},{42,47,52,57,62,67,72,77,82,87,92,99,100}),999)</f>
        <v>77</v>
      </c>
      <c r="Z1543" s="17">
        <f t="shared" si="170"/>
        <v>1.4285714285714286</v>
      </c>
      <c r="AA1543" s="17">
        <f t="shared" si="171"/>
        <v>1.4285714285714286</v>
      </c>
      <c r="AB1543" s="17">
        <f t="shared" si="172"/>
        <v>2.518344052903343</v>
      </c>
      <c r="AC1543" s="17" t="s">
        <v>17654</v>
      </c>
    </row>
    <row r="1544" spans="1:29" x14ac:dyDescent="0.25">
      <c r="A1544" t="s">
        <v>3339</v>
      </c>
      <c r="B1544" s="166" t="s">
        <v>7917</v>
      </c>
      <c r="C1544" t="s">
        <v>7918</v>
      </c>
      <c r="D1544" s="1">
        <v>45168</v>
      </c>
      <c r="E1544">
        <f t="shared" si="167"/>
        <v>70</v>
      </c>
      <c r="F1544" t="s">
        <v>14</v>
      </c>
      <c r="G1544">
        <v>740</v>
      </c>
      <c r="H1544">
        <f t="shared" si="166"/>
        <v>74</v>
      </c>
      <c r="I1544" t="s">
        <v>7</v>
      </c>
      <c r="J1544" t="s">
        <v>8</v>
      </c>
      <c r="K1544" t="s">
        <v>7919</v>
      </c>
      <c r="L1544" t="s">
        <v>49</v>
      </c>
      <c r="M1544" t="s">
        <v>759</v>
      </c>
      <c r="N1544" t="str">
        <f t="shared" si="168"/>
        <v>F</v>
      </c>
      <c r="O1544" t="s">
        <v>1943</v>
      </c>
      <c r="P1544" t="s">
        <v>1943</v>
      </c>
      <c r="Q1544" t="s">
        <v>1943</v>
      </c>
      <c r="R1544" t="s">
        <v>8</v>
      </c>
      <c r="S1544" t="str">
        <f t="shared" si="169"/>
        <v>U</v>
      </c>
      <c r="T1544" t="s">
        <v>8</v>
      </c>
      <c r="U1544" t="s">
        <v>8</v>
      </c>
      <c r="V1544" t="s">
        <v>1943</v>
      </c>
      <c r="W1544" t="e">
        <f>VLOOKUP(Q1544,'PBT Tag Rates'!$B$5:$E$44,4,FALSE)</f>
        <v>#N/A</v>
      </c>
      <c r="X1544">
        <v>1</v>
      </c>
      <c r="Y1544" s="14">
        <f>IFERROR(LOOKUP(H1544,{30,43,48,53,58,63,68,73,78,83,88,93,97},{42,47,52,57,62,67,72,77,82,87,92,99,100}),999)</f>
        <v>77</v>
      </c>
      <c r="Z1544" s="17">
        <f t="shared" si="170"/>
        <v>1.4285714285714286</v>
      </c>
      <c r="AA1544" s="17">
        <f t="shared" si="171"/>
        <v>1.4285714285714286</v>
      </c>
      <c r="AB1544" s="17">
        <f t="shared" si="172"/>
        <v>2.518344052903343</v>
      </c>
      <c r="AC1544" s="17" t="s">
        <v>17654</v>
      </c>
    </row>
    <row r="1545" spans="1:29" x14ac:dyDescent="0.25">
      <c r="A1545" t="s">
        <v>3339</v>
      </c>
      <c r="B1545" s="166" t="s">
        <v>7920</v>
      </c>
      <c r="C1545" t="s">
        <v>7921</v>
      </c>
      <c r="D1545" s="1">
        <v>45168</v>
      </c>
      <c r="E1545">
        <f t="shared" si="167"/>
        <v>70</v>
      </c>
      <c r="F1545" t="s">
        <v>6</v>
      </c>
      <c r="G1545">
        <v>750</v>
      </c>
      <c r="H1545">
        <f t="shared" si="166"/>
        <v>75</v>
      </c>
      <c r="I1545" t="s">
        <v>7</v>
      </c>
      <c r="J1545" t="s">
        <v>8</v>
      </c>
      <c r="K1545" t="s">
        <v>7922</v>
      </c>
      <c r="L1545" t="s">
        <v>8</v>
      </c>
      <c r="M1545" t="s">
        <v>6</v>
      </c>
      <c r="N1545" t="str">
        <f t="shared" si="168"/>
        <v>M</v>
      </c>
      <c r="O1545" t="s">
        <v>2034</v>
      </c>
      <c r="P1545" t="s">
        <v>2035</v>
      </c>
      <c r="Q1545" t="s">
        <v>221</v>
      </c>
      <c r="R1545">
        <v>4</v>
      </c>
      <c r="S1545">
        <f t="shared" si="169"/>
        <v>2019</v>
      </c>
      <c r="T1545" t="s">
        <v>12</v>
      </c>
      <c r="U1545">
        <v>1</v>
      </c>
      <c r="V1545" t="s">
        <v>3346</v>
      </c>
      <c r="W1545">
        <f>VLOOKUP(Q1545,'PBT Tag Rates'!$B$5:$E$44,4,FALSE)</f>
        <v>0.95971980899999998</v>
      </c>
      <c r="X1545">
        <v>1</v>
      </c>
      <c r="Y1545" s="14">
        <f>IFERROR(LOOKUP(H1545,{30,43,48,53,58,63,68,73,78,83,88,93,97},{42,47,52,57,62,67,72,77,82,87,92,99,100}),999)</f>
        <v>77</v>
      </c>
      <c r="Z1545" s="17">
        <f t="shared" si="170"/>
        <v>1.4285714285714286</v>
      </c>
      <c r="AA1545" s="17">
        <f t="shared" si="171"/>
        <v>1.4285714285714286</v>
      </c>
      <c r="AB1545" s="17">
        <f t="shared" si="172"/>
        <v>2.518344052903343</v>
      </c>
      <c r="AC1545" s="17" t="s">
        <v>17654</v>
      </c>
    </row>
    <row r="1546" spans="1:29" x14ac:dyDescent="0.25">
      <c r="A1546" t="s">
        <v>3339</v>
      </c>
      <c r="B1546" s="166" t="s">
        <v>7923</v>
      </c>
      <c r="C1546" t="s">
        <v>7924</v>
      </c>
      <c r="D1546" s="1">
        <v>45168</v>
      </c>
      <c r="E1546">
        <f t="shared" si="167"/>
        <v>70</v>
      </c>
      <c r="F1546" t="s">
        <v>6</v>
      </c>
      <c r="G1546">
        <v>950</v>
      </c>
      <c r="H1546">
        <f t="shared" si="166"/>
        <v>95</v>
      </c>
      <c r="I1546" t="s">
        <v>7</v>
      </c>
      <c r="J1546" t="s">
        <v>8</v>
      </c>
      <c r="K1546" t="s">
        <v>7925</v>
      </c>
      <c r="L1546" t="s">
        <v>8</v>
      </c>
      <c r="M1546" t="s">
        <v>6</v>
      </c>
      <c r="N1546" t="str">
        <f t="shared" si="168"/>
        <v>M</v>
      </c>
      <c r="O1546" t="s">
        <v>900</v>
      </c>
      <c r="P1546" t="s">
        <v>901</v>
      </c>
      <c r="Q1546" t="s">
        <v>15</v>
      </c>
      <c r="R1546">
        <v>5</v>
      </c>
      <c r="S1546">
        <f t="shared" si="169"/>
        <v>2018</v>
      </c>
      <c r="T1546" t="s">
        <v>12</v>
      </c>
      <c r="U1546">
        <v>1</v>
      </c>
      <c r="V1546" t="s">
        <v>3543</v>
      </c>
      <c r="W1546">
        <f>VLOOKUP(Q1546,'PBT Tag Rates'!$B$5:$E$44,4,FALSE)</f>
        <v>0.80551598400000002</v>
      </c>
      <c r="X1546">
        <v>1</v>
      </c>
      <c r="Y1546" s="14">
        <f>IFERROR(LOOKUP(H1546,{30,43,48,53,58,63,68,73,78,83,88,93,97},{42,47,52,57,62,67,72,77,82,87,92,99,100}),999)</f>
        <v>99</v>
      </c>
      <c r="Z1546" s="17">
        <f t="shared" si="170"/>
        <v>1.4285714285714286</v>
      </c>
      <c r="AA1546" s="17">
        <f t="shared" si="171"/>
        <v>1.4285714285714286</v>
      </c>
      <c r="AB1546" s="17">
        <f t="shared" si="172"/>
        <v>2.518344052903343</v>
      </c>
      <c r="AC1546" s="17" t="s">
        <v>17655</v>
      </c>
    </row>
    <row r="1547" spans="1:29" x14ac:dyDescent="0.25">
      <c r="A1547" t="s">
        <v>3339</v>
      </c>
      <c r="B1547" s="166" t="s">
        <v>7926</v>
      </c>
      <c r="C1547" t="s">
        <v>7927</v>
      </c>
      <c r="D1547" s="1">
        <v>45168</v>
      </c>
      <c r="E1547">
        <f t="shared" si="167"/>
        <v>70</v>
      </c>
      <c r="F1547" t="s">
        <v>6</v>
      </c>
      <c r="G1547">
        <v>860</v>
      </c>
      <c r="H1547">
        <f t="shared" si="166"/>
        <v>86</v>
      </c>
      <c r="I1547" t="s">
        <v>7</v>
      </c>
      <c r="J1547" t="s">
        <v>8</v>
      </c>
      <c r="K1547" t="s">
        <v>7928</v>
      </c>
      <c r="L1547" t="s">
        <v>8</v>
      </c>
      <c r="M1547" t="s">
        <v>6</v>
      </c>
      <c r="N1547" t="str">
        <f t="shared" si="168"/>
        <v>M</v>
      </c>
      <c r="O1547" t="s">
        <v>2352</v>
      </c>
      <c r="P1547" t="s">
        <v>3500</v>
      </c>
      <c r="Q1547" t="s">
        <v>221</v>
      </c>
      <c r="R1547">
        <v>4</v>
      </c>
      <c r="S1547">
        <f t="shared" si="169"/>
        <v>2019</v>
      </c>
      <c r="T1547" t="s">
        <v>12</v>
      </c>
      <c r="U1547">
        <v>0.999999999999999</v>
      </c>
      <c r="V1547" t="s">
        <v>3357</v>
      </c>
      <c r="W1547">
        <f>VLOOKUP(Q1547,'PBT Tag Rates'!$B$5:$E$44,4,FALSE)</f>
        <v>0.95971980899999998</v>
      </c>
      <c r="X1547">
        <v>1</v>
      </c>
      <c r="Y1547" s="14">
        <f>IFERROR(LOOKUP(H1547,{30,43,48,53,58,63,68,73,78,83,88,93,97},{42,47,52,57,62,67,72,77,82,87,92,99,100}),999)</f>
        <v>87</v>
      </c>
      <c r="Z1547" s="17">
        <f t="shared" si="170"/>
        <v>1.4285714285714286</v>
      </c>
      <c r="AA1547" s="17">
        <f t="shared" si="171"/>
        <v>1.4285714285714286</v>
      </c>
      <c r="AB1547" s="17">
        <f t="shared" si="172"/>
        <v>2.518344052903343</v>
      </c>
      <c r="AC1547" s="17" t="s">
        <v>17654</v>
      </c>
    </row>
    <row r="1548" spans="1:29" x14ac:dyDescent="0.25">
      <c r="A1548" t="s">
        <v>3339</v>
      </c>
      <c r="B1548" s="166" t="s">
        <v>7929</v>
      </c>
      <c r="C1548" t="s">
        <v>269</v>
      </c>
      <c r="D1548" s="1">
        <v>45168</v>
      </c>
      <c r="E1548">
        <f t="shared" si="167"/>
        <v>70</v>
      </c>
      <c r="F1548" t="s">
        <v>14</v>
      </c>
      <c r="G1548">
        <v>710</v>
      </c>
      <c r="H1548">
        <f t="shared" si="166"/>
        <v>71</v>
      </c>
      <c r="I1548" t="s">
        <v>7</v>
      </c>
      <c r="J1548" t="s">
        <v>8</v>
      </c>
      <c r="K1548" t="s">
        <v>7930</v>
      </c>
      <c r="L1548" t="s">
        <v>8</v>
      </c>
      <c r="M1548" t="s">
        <v>14</v>
      </c>
      <c r="N1548" t="str">
        <f t="shared" si="168"/>
        <v>F</v>
      </c>
      <c r="O1548" t="s">
        <v>7931</v>
      </c>
      <c r="P1548" t="s">
        <v>7932</v>
      </c>
      <c r="Q1548" t="s">
        <v>281</v>
      </c>
      <c r="R1548">
        <v>4</v>
      </c>
      <c r="S1548">
        <f t="shared" si="169"/>
        <v>2019</v>
      </c>
      <c r="T1548" t="s">
        <v>12</v>
      </c>
      <c r="U1548">
        <v>0.999999999999997</v>
      </c>
      <c r="V1548" t="s">
        <v>3079</v>
      </c>
      <c r="W1548">
        <f>VLOOKUP(Q1548,'PBT Tag Rates'!$B$5:$E$44,4,FALSE)</f>
        <v>0.99705232300000002</v>
      </c>
      <c r="X1548">
        <v>1</v>
      </c>
      <c r="Y1548" s="14">
        <f>IFERROR(LOOKUP(H1548,{30,43,48,53,58,63,68,73,78,83,88,93,97},{42,47,52,57,62,67,72,77,82,87,92,99,100}),999)</f>
        <v>72</v>
      </c>
      <c r="Z1548" s="17">
        <f t="shared" si="170"/>
        <v>1.4285714285714286</v>
      </c>
      <c r="AA1548" s="17">
        <f t="shared" si="171"/>
        <v>1.4285714285714286</v>
      </c>
      <c r="AB1548" s="17">
        <f t="shared" si="172"/>
        <v>2.518344052903343</v>
      </c>
      <c r="AC1548" s="17" t="s">
        <v>17654</v>
      </c>
    </row>
    <row r="1549" spans="1:29" x14ac:dyDescent="0.25">
      <c r="A1549" t="s">
        <v>3339</v>
      </c>
      <c r="B1549" s="166" t="s">
        <v>7933</v>
      </c>
      <c r="C1549" t="s">
        <v>7934</v>
      </c>
      <c r="D1549" s="1">
        <v>45168</v>
      </c>
      <c r="E1549">
        <f t="shared" si="167"/>
        <v>70</v>
      </c>
      <c r="F1549" t="s">
        <v>14</v>
      </c>
      <c r="G1549">
        <v>740</v>
      </c>
      <c r="H1549">
        <f t="shared" si="166"/>
        <v>74</v>
      </c>
      <c r="I1549" t="s">
        <v>7</v>
      </c>
      <c r="J1549" t="s">
        <v>8</v>
      </c>
      <c r="K1549" t="s">
        <v>7935</v>
      </c>
      <c r="L1549" t="s">
        <v>8</v>
      </c>
      <c r="M1549" t="s">
        <v>14</v>
      </c>
      <c r="N1549" t="str">
        <f t="shared" si="168"/>
        <v>F</v>
      </c>
      <c r="O1549" t="s">
        <v>8</v>
      </c>
      <c r="P1549" t="s">
        <v>8</v>
      </c>
      <c r="Q1549" t="s">
        <v>11</v>
      </c>
      <c r="R1549" t="s">
        <v>8</v>
      </c>
      <c r="S1549" t="str">
        <f t="shared" si="169"/>
        <v>U</v>
      </c>
      <c r="T1549" t="s">
        <v>12</v>
      </c>
      <c r="U1549">
        <v>1</v>
      </c>
      <c r="V1549" t="s">
        <v>11</v>
      </c>
      <c r="W1549" t="e">
        <f>VLOOKUP(Q1549,'PBT Tag Rates'!$B$5:$E$44,4,FALSE)</f>
        <v>#N/A</v>
      </c>
      <c r="X1549">
        <v>1</v>
      </c>
      <c r="Y1549" s="14">
        <f>IFERROR(LOOKUP(H1549,{30,43,48,53,58,63,68,73,78,83,88,93,97},{42,47,52,57,62,67,72,77,82,87,92,99,100}),999)</f>
        <v>77</v>
      </c>
      <c r="Z1549" s="17">
        <f t="shared" si="170"/>
        <v>1.4285714285714286</v>
      </c>
      <c r="AA1549" s="17">
        <f t="shared" si="171"/>
        <v>1.4285714285714286</v>
      </c>
      <c r="AB1549" s="17">
        <f t="shared" si="172"/>
        <v>2.518344052903343</v>
      </c>
      <c r="AC1549" s="17" t="s">
        <v>17654</v>
      </c>
    </row>
    <row r="1550" spans="1:29" x14ac:dyDescent="0.25">
      <c r="A1550" t="s">
        <v>3339</v>
      </c>
      <c r="B1550" s="166" t="s">
        <v>7936</v>
      </c>
      <c r="C1550" t="s">
        <v>7937</v>
      </c>
      <c r="D1550" s="1">
        <v>45168</v>
      </c>
      <c r="E1550">
        <f t="shared" si="167"/>
        <v>70</v>
      </c>
      <c r="F1550" t="s">
        <v>6</v>
      </c>
      <c r="G1550">
        <v>720</v>
      </c>
      <c r="H1550">
        <f t="shared" si="166"/>
        <v>72</v>
      </c>
      <c r="I1550" t="s">
        <v>7</v>
      </c>
      <c r="J1550" t="s">
        <v>8</v>
      </c>
      <c r="K1550" t="s">
        <v>7938</v>
      </c>
      <c r="L1550" t="s">
        <v>8</v>
      </c>
      <c r="M1550" t="s">
        <v>6</v>
      </c>
      <c r="N1550" t="str">
        <f t="shared" si="168"/>
        <v>M</v>
      </c>
      <c r="O1550" t="s">
        <v>339</v>
      </c>
      <c r="P1550" t="s">
        <v>340</v>
      </c>
      <c r="Q1550" t="s">
        <v>221</v>
      </c>
      <c r="R1550">
        <v>4</v>
      </c>
      <c r="S1550">
        <f t="shared" si="169"/>
        <v>2019</v>
      </c>
      <c r="T1550" t="s">
        <v>12</v>
      </c>
      <c r="U1550">
        <v>0.999999999999996</v>
      </c>
      <c r="V1550" t="s">
        <v>3346</v>
      </c>
      <c r="W1550">
        <f>VLOOKUP(Q1550,'PBT Tag Rates'!$B$5:$E$44,4,FALSE)</f>
        <v>0.95971980899999998</v>
      </c>
      <c r="X1550">
        <v>1</v>
      </c>
      <c r="Y1550" s="14">
        <f>IFERROR(LOOKUP(H1550,{30,43,48,53,58,63,68,73,78,83,88,93,97},{42,47,52,57,62,67,72,77,82,87,92,99,100}),999)</f>
        <v>72</v>
      </c>
      <c r="Z1550" s="17">
        <f t="shared" si="170"/>
        <v>1.4285714285714286</v>
      </c>
      <c r="AA1550" s="17">
        <f t="shared" si="171"/>
        <v>1.4285714285714286</v>
      </c>
      <c r="AB1550" s="17">
        <f t="shared" si="172"/>
        <v>2.518344052903343</v>
      </c>
      <c r="AC1550" s="17" t="s">
        <v>17654</v>
      </c>
    </row>
    <row r="1551" spans="1:29" x14ac:dyDescent="0.25">
      <c r="A1551" t="s">
        <v>3339</v>
      </c>
      <c r="B1551" s="166" t="s">
        <v>7939</v>
      </c>
      <c r="C1551" t="s">
        <v>7940</v>
      </c>
      <c r="D1551" s="1">
        <v>45168</v>
      </c>
      <c r="E1551">
        <f t="shared" si="167"/>
        <v>70</v>
      </c>
      <c r="F1551" t="s">
        <v>6</v>
      </c>
      <c r="G1551">
        <v>670</v>
      </c>
      <c r="H1551">
        <f t="shared" si="166"/>
        <v>67</v>
      </c>
      <c r="I1551" t="s">
        <v>9</v>
      </c>
      <c r="J1551">
        <v>1</v>
      </c>
      <c r="K1551" t="s">
        <v>8</v>
      </c>
      <c r="L1551" t="s">
        <v>8</v>
      </c>
      <c r="M1551" t="s">
        <v>6</v>
      </c>
      <c r="N1551" t="str">
        <f t="shared" si="168"/>
        <v>M</v>
      </c>
      <c r="O1551" t="s">
        <v>2192</v>
      </c>
      <c r="P1551" t="s">
        <v>2193</v>
      </c>
      <c r="Q1551" t="s">
        <v>221</v>
      </c>
      <c r="R1551">
        <v>4</v>
      </c>
      <c r="S1551">
        <f t="shared" si="169"/>
        <v>2019</v>
      </c>
      <c r="T1551" t="s">
        <v>12</v>
      </c>
      <c r="U1551">
        <v>1</v>
      </c>
      <c r="V1551" t="s">
        <v>3346</v>
      </c>
      <c r="W1551">
        <f>VLOOKUP(Q1551,'PBT Tag Rates'!$B$5:$E$44,4,FALSE)</f>
        <v>0.95971980899999998</v>
      </c>
      <c r="X1551">
        <v>1</v>
      </c>
      <c r="Y1551" s="14">
        <f>IFERROR(LOOKUP(H1551,{30,43,48,53,58,63,68,73,78,83,88,93,97},{42,47,52,57,62,67,72,77,82,87,92,99,100}),999)</f>
        <v>67</v>
      </c>
      <c r="Z1551" s="17">
        <f t="shared" si="170"/>
        <v>1.4285714285714286</v>
      </c>
      <c r="AA1551" s="17">
        <f t="shared" si="171"/>
        <v>1.4285714285714286</v>
      </c>
      <c r="AB1551" s="17">
        <f t="shared" si="172"/>
        <v>2.518344052903343</v>
      </c>
      <c r="AC1551" s="17" t="s">
        <v>17654</v>
      </c>
    </row>
    <row r="1552" spans="1:29" x14ac:dyDescent="0.25">
      <c r="A1552" t="s">
        <v>3339</v>
      </c>
      <c r="B1552" s="166" t="s">
        <v>7941</v>
      </c>
      <c r="C1552" t="s">
        <v>7942</v>
      </c>
      <c r="D1552" s="1">
        <v>45168</v>
      </c>
      <c r="E1552">
        <f t="shared" si="167"/>
        <v>70</v>
      </c>
      <c r="F1552" t="s">
        <v>14</v>
      </c>
      <c r="G1552">
        <v>840</v>
      </c>
      <c r="H1552">
        <f t="shared" si="166"/>
        <v>84</v>
      </c>
      <c r="I1552" t="s">
        <v>9</v>
      </c>
      <c r="J1552">
        <v>1</v>
      </c>
      <c r="K1552" t="s">
        <v>7943</v>
      </c>
      <c r="L1552" t="s">
        <v>49</v>
      </c>
      <c r="M1552" t="s">
        <v>759</v>
      </c>
      <c r="N1552" t="str">
        <f t="shared" si="168"/>
        <v>F</v>
      </c>
      <c r="O1552" t="s">
        <v>1943</v>
      </c>
      <c r="P1552" t="s">
        <v>1943</v>
      </c>
      <c r="Q1552" t="s">
        <v>1943</v>
      </c>
      <c r="R1552" t="s">
        <v>8</v>
      </c>
      <c r="S1552" t="str">
        <f t="shared" si="169"/>
        <v>U</v>
      </c>
      <c r="T1552" t="s">
        <v>8</v>
      </c>
      <c r="U1552" t="s">
        <v>8</v>
      </c>
      <c r="V1552" t="s">
        <v>1943</v>
      </c>
      <c r="W1552" t="e">
        <f>VLOOKUP(Q1552,'PBT Tag Rates'!$B$5:$E$44,4,FALSE)</f>
        <v>#N/A</v>
      </c>
      <c r="X1552">
        <v>1</v>
      </c>
      <c r="Y1552" s="14">
        <f>IFERROR(LOOKUP(H1552,{30,43,48,53,58,63,68,73,78,83,88,93,97},{42,47,52,57,62,67,72,77,82,87,92,99,100}),999)</f>
        <v>87</v>
      </c>
      <c r="Z1552" s="17">
        <f t="shared" si="170"/>
        <v>1.4285714285714286</v>
      </c>
      <c r="AA1552" s="17">
        <f t="shared" si="171"/>
        <v>1.4285714285714286</v>
      </c>
      <c r="AB1552" s="17">
        <f t="shared" si="172"/>
        <v>2.518344052903343</v>
      </c>
      <c r="AC1552" s="17" t="s">
        <v>17654</v>
      </c>
    </row>
    <row r="1553" spans="1:29" x14ac:dyDescent="0.25">
      <c r="A1553" t="s">
        <v>3339</v>
      </c>
      <c r="B1553" s="166" t="s">
        <v>7944</v>
      </c>
      <c r="C1553" t="s">
        <v>7945</v>
      </c>
      <c r="D1553" s="1">
        <v>45168</v>
      </c>
      <c r="E1553">
        <f t="shared" si="167"/>
        <v>70</v>
      </c>
      <c r="F1553" t="s">
        <v>14</v>
      </c>
      <c r="G1553">
        <v>860</v>
      </c>
      <c r="H1553">
        <f t="shared" si="166"/>
        <v>86</v>
      </c>
      <c r="I1553" t="s">
        <v>9</v>
      </c>
      <c r="J1553">
        <v>1</v>
      </c>
      <c r="K1553" t="s">
        <v>7946</v>
      </c>
      <c r="L1553" t="s">
        <v>8</v>
      </c>
      <c r="M1553" t="s">
        <v>14</v>
      </c>
      <c r="N1553" t="str">
        <f t="shared" si="168"/>
        <v>F</v>
      </c>
      <c r="O1553" t="s">
        <v>529</v>
      </c>
      <c r="P1553" t="s">
        <v>1985</v>
      </c>
      <c r="Q1553" t="s">
        <v>221</v>
      </c>
      <c r="R1553">
        <v>4</v>
      </c>
      <c r="S1553">
        <f t="shared" si="169"/>
        <v>2019</v>
      </c>
      <c r="T1553" t="s">
        <v>12</v>
      </c>
      <c r="U1553">
        <v>1</v>
      </c>
      <c r="V1553" t="s">
        <v>3396</v>
      </c>
      <c r="W1553">
        <f>VLOOKUP(Q1553,'PBT Tag Rates'!$B$5:$E$44,4,FALSE)</f>
        <v>0.95971980899999998</v>
      </c>
      <c r="X1553">
        <v>1</v>
      </c>
      <c r="Y1553" s="14">
        <f>IFERROR(LOOKUP(H1553,{30,43,48,53,58,63,68,73,78,83,88,93,97},{42,47,52,57,62,67,72,77,82,87,92,99,100}),999)</f>
        <v>87</v>
      </c>
      <c r="Z1553" s="17">
        <f t="shared" si="170"/>
        <v>1.4285714285714286</v>
      </c>
      <c r="AA1553" s="17">
        <f t="shared" si="171"/>
        <v>1.4285714285714286</v>
      </c>
      <c r="AB1553" s="17">
        <f t="shared" si="172"/>
        <v>2.518344052903343</v>
      </c>
      <c r="AC1553" s="17" t="s">
        <v>17655</v>
      </c>
    </row>
    <row r="1554" spans="1:29" x14ac:dyDescent="0.25">
      <c r="A1554" t="s">
        <v>3339</v>
      </c>
      <c r="B1554" s="166" t="s">
        <v>7947</v>
      </c>
      <c r="C1554" t="s">
        <v>7948</v>
      </c>
      <c r="D1554" s="1">
        <v>45168</v>
      </c>
      <c r="E1554">
        <f t="shared" si="167"/>
        <v>70</v>
      </c>
      <c r="F1554" t="s">
        <v>6</v>
      </c>
      <c r="G1554">
        <v>920</v>
      </c>
      <c r="H1554">
        <f t="shared" si="166"/>
        <v>92</v>
      </c>
      <c r="I1554" t="s">
        <v>9</v>
      </c>
      <c r="J1554">
        <v>1</v>
      </c>
      <c r="K1554" t="s">
        <v>7949</v>
      </c>
      <c r="L1554" t="s">
        <v>8</v>
      </c>
      <c r="M1554" t="s">
        <v>6</v>
      </c>
      <c r="N1554" t="str">
        <f t="shared" si="168"/>
        <v>M</v>
      </c>
      <c r="O1554" t="s">
        <v>2540</v>
      </c>
      <c r="P1554" t="s">
        <v>2541</v>
      </c>
      <c r="Q1554" t="s">
        <v>221</v>
      </c>
      <c r="R1554">
        <v>4</v>
      </c>
      <c r="S1554">
        <f t="shared" si="169"/>
        <v>2019</v>
      </c>
      <c r="T1554" t="s">
        <v>12</v>
      </c>
      <c r="U1554">
        <v>0.999999999999998</v>
      </c>
      <c r="V1554" t="s">
        <v>3363</v>
      </c>
      <c r="W1554">
        <f>VLOOKUP(Q1554,'PBT Tag Rates'!$B$5:$E$44,4,FALSE)</f>
        <v>0.95971980899999998</v>
      </c>
      <c r="X1554">
        <v>1</v>
      </c>
      <c r="Y1554" s="14">
        <f>IFERROR(LOOKUP(H1554,{30,43,48,53,58,63,68,73,78,83,88,93,97},{42,47,52,57,62,67,72,77,82,87,92,99,100}),999)</f>
        <v>92</v>
      </c>
      <c r="Z1554" s="17">
        <f t="shared" si="170"/>
        <v>1.4285714285714286</v>
      </c>
      <c r="AA1554" s="17">
        <f t="shared" si="171"/>
        <v>1.4285714285714286</v>
      </c>
      <c r="AB1554" s="17">
        <f t="shared" si="172"/>
        <v>2.518344052903343</v>
      </c>
      <c r="AC1554" s="17" t="s">
        <v>17654</v>
      </c>
    </row>
    <row r="1555" spans="1:29" x14ac:dyDescent="0.25">
      <c r="A1555" t="s">
        <v>3339</v>
      </c>
      <c r="B1555" s="166" t="s">
        <v>7950</v>
      </c>
      <c r="C1555" t="s">
        <v>7951</v>
      </c>
      <c r="D1555" s="1">
        <v>45168</v>
      </c>
      <c r="E1555">
        <f t="shared" si="167"/>
        <v>70</v>
      </c>
      <c r="F1555" t="s">
        <v>14</v>
      </c>
      <c r="G1555">
        <v>810</v>
      </c>
      <c r="H1555">
        <f t="shared" si="166"/>
        <v>81</v>
      </c>
      <c r="I1555" t="s">
        <v>9</v>
      </c>
      <c r="J1555">
        <v>1</v>
      </c>
      <c r="K1555" t="s">
        <v>7952</v>
      </c>
      <c r="L1555" t="s">
        <v>8</v>
      </c>
      <c r="M1555" t="s">
        <v>14</v>
      </c>
      <c r="N1555" t="str">
        <f t="shared" si="168"/>
        <v>F</v>
      </c>
      <c r="O1555" t="s">
        <v>274</v>
      </c>
      <c r="P1555" t="s">
        <v>991</v>
      </c>
      <c r="Q1555" t="s">
        <v>221</v>
      </c>
      <c r="R1555">
        <v>4</v>
      </c>
      <c r="S1555">
        <f t="shared" si="169"/>
        <v>2019</v>
      </c>
      <c r="T1555" t="s">
        <v>12</v>
      </c>
      <c r="U1555">
        <v>0.999999999999999</v>
      </c>
      <c r="V1555" t="s">
        <v>3396</v>
      </c>
      <c r="W1555">
        <f>VLOOKUP(Q1555,'PBT Tag Rates'!$B$5:$E$44,4,FALSE)</f>
        <v>0.95971980899999998</v>
      </c>
      <c r="X1555">
        <v>1</v>
      </c>
      <c r="Y1555" s="14">
        <f>IFERROR(LOOKUP(H1555,{30,43,48,53,58,63,68,73,78,83,88,93,97},{42,47,52,57,62,67,72,77,82,87,92,99,100}),999)</f>
        <v>82</v>
      </c>
      <c r="Z1555" s="17">
        <f t="shared" si="170"/>
        <v>1.4285714285714286</v>
      </c>
      <c r="AA1555" s="17">
        <f t="shared" si="171"/>
        <v>1.4285714285714286</v>
      </c>
      <c r="AB1555" s="17">
        <f t="shared" si="172"/>
        <v>2.518344052903343</v>
      </c>
      <c r="AC1555" s="17" t="s">
        <v>17655</v>
      </c>
    </row>
    <row r="1556" spans="1:29" x14ac:dyDescent="0.25">
      <c r="A1556" t="s">
        <v>3339</v>
      </c>
      <c r="B1556" s="166" t="s">
        <v>7953</v>
      </c>
      <c r="C1556" t="s">
        <v>7954</v>
      </c>
      <c r="D1556" s="1">
        <v>45168</v>
      </c>
      <c r="E1556">
        <f t="shared" si="167"/>
        <v>70</v>
      </c>
      <c r="F1556" t="s">
        <v>6</v>
      </c>
      <c r="G1556">
        <v>730</v>
      </c>
      <c r="H1556">
        <f t="shared" si="166"/>
        <v>73</v>
      </c>
      <c r="I1556" t="s">
        <v>7</v>
      </c>
      <c r="J1556" t="s">
        <v>8</v>
      </c>
      <c r="K1556" t="s">
        <v>7955</v>
      </c>
      <c r="L1556" t="s">
        <v>8</v>
      </c>
      <c r="M1556" t="s">
        <v>6</v>
      </c>
      <c r="N1556" t="str">
        <f t="shared" si="168"/>
        <v>M</v>
      </c>
      <c r="O1556" t="s">
        <v>1273</v>
      </c>
      <c r="P1556" t="s">
        <v>1274</v>
      </c>
      <c r="Q1556" t="s">
        <v>221</v>
      </c>
      <c r="R1556">
        <v>4</v>
      </c>
      <c r="S1556">
        <f t="shared" si="169"/>
        <v>2019</v>
      </c>
      <c r="T1556" t="s">
        <v>12</v>
      </c>
      <c r="U1556">
        <v>1</v>
      </c>
      <c r="V1556" t="s">
        <v>3346</v>
      </c>
      <c r="W1556">
        <f>VLOOKUP(Q1556,'PBT Tag Rates'!$B$5:$E$44,4,FALSE)</f>
        <v>0.95971980899999998</v>
      </c>
      <c r="X1556">
        <v>1</v>
      </c>
      <c r="Y1556" s="14">
        <f>IFERROR(LOOKUP(H1556,{30,43,48,53,58,63,68,73,78,83,88,93,97},{42,47,52,57,62,67,72,77,82,87,92,99,100}),999)</f>
        <v>77</v>
      </c>
      <c r="Z1556" s="17">
        <f t="shared" si="170"/>
        <v>1.4285714285714286</v>
      </c>
      <c r="AA1556" s="17">
        <f t="shared" si="171"/>
        <v>1.4285714285714286</v>
      </c>
      <c r="AB1556" s="17">
        <f t="shared" si="172"/>
        <v>2.518344052903343</v>
      </c>
      <c r="AC1556" s="17" t="s">
        <v>17654</v>
      </c>
    </row>
    <row r="1557" spans="1:29" x14ac:dyDescent="0.25">
      <c r="A1557" t="s">
        <v>3339</v>
      </c>
      <c r="B1557" s="166" t="s">
        <v>7956</v>
      </c>
      <c r="C1557" t="s">
        <v>7957</v>
      </c>
      <c r="D1557" s="1">
        <v>45168</v>
      </c>
      <c r="E1557">
        <f t="shared" si="167"/>
        <v>70</v>
      </c>
      <c r="F1557" t="s">
        <v>14</v>
      </c>
      <c r="G1557">
        <v>730</v>
      </c>
      <c r="H1557">
        <f t="shared" si="166"/>
        <v>73</v>
      </c>
      <c r="I1557" t="s">
        <v>7</v>
      </c>
      <c r="J1557" t="s">
        <v>8</v>
      </c>
      <c r="K1557" t="s">
        <v>7958</v>
      </c>
      <c r="L1557" t="s">
        <v>8</v>
      </c>
      <c r="M1557" t="s">
        <v>14</v>
      </c>
      <c r="N1557" t="str">
        <f t="shared" si="168"/>
        <v>F</v>
      </c>
      <c r="O1557" t="s">
        <v>232</v>
      </c>
      <c r="P1557" t="s">
        <v>4383</v>
      </c>
      <c r="Q1557" t="s">
        <v>221</v>
      </c>
      <c r="R1557">
        <v>4</v>
      </c>
      <c r="S1557">
        <f t="shared" si="169"/>
        <v>2019</v>
      </c>
      <c r="T1557" t="s">
        <v>12</v>
      </c>
      <c r="U1557">
        <v>1</v>
      </c>
      <c r="V1557" t="s">
        <v>3363</v>
      </c>
      <c r="W1557">
        <f>VLOOKUP(Q1557,'PBT Tag Rates'!$B$5:$E$44,4,FALSE)</f>
        <v>0.95971980899999998</v>
      </c>
      <c r="X1557">
        <v>1</v>
      </c>
      <c r="Y1557" s="14">
        <f>IFERROR(LOOKUP(H1557,{30,43,48,53,58,63,68,73,78,83,88,93,97},{42,47,52,57,62,67,72,77,82,87,92,99,100}),999)</f>
        <v>77</v>
      </c>
      <c r="Z1557" s="17">
        <f t="shared" si="170"/>
        <v>1.4285714285714286</v>
      </c>
      <c r="AA1557" s="17">
        <f t="shared" si="171"/>
        <v>1.4285714285714286</v>
      </c>
      <c r="AB1557" s="17">
        <f t="shared" si="172"/>
        <v>2.518344052903343</v>
      </c>
      <c r="AC1557" s="17" t="s">
        <v>17654</v>
      </c>
    </row>
    <row r="1558" spans="1:29" x14ac:dyDescent="0.25">
      <c r="A1558" t="s">
        <v>3339</v>
      </c>
      <c r="B1558" s="166" t="s">
        <v>7959</v>
      </c>
      <c r="C1558" t="s">
        <v>7960</v>
      </c>
      <c r="D1558" s="1">
        <v>45168</v>
      </c>
      <c r="E1558">
        <f t="shared" si="167"/>
        <v>70</v>
      </c>
      <c r="F1558" t="s">
        <v>6</v>
      </c>
      <c r="G1558">
        <v>700</v>
      </c>
      <c r="H1558">
        <f t="shared" ref="H1558:H1621" si="173">G1558/10</f>
        <v>70</v>
      </c>
      <c r="I1558" t="s">
        <v>7</v>
      </c>
      <c r="J1558" t="s">
        <v>8</v>
      </c>
      <c r="K1558" t="s">
        <v>7961</v>
      </c>
      <c r="L1558" t="s">
        <v>8</v>
      </c>
      <c r="M1558" t="s">
        <v>6</v>
      </c>
      <c r="N1558" t="str">
        <f t="shared" si="168"/>
        <v>M</v>
      </c>
      <c r="O1558" t="s">
        <v>7962</v>
      </c>
      <c r="P1558" t="s">
        <v>7963</v>
      </c>
      <c r="Q1558" t="s">
        <v>918</v>
      </c>
      <c r="R1558">
        <v>3</v>
      </c>
      <c r="S1558">
        <f t="shared" si="169"/>
        <v>2020</v>
      </c>
      <c r="T1558" t="s">
        <v>12</v>
      </c>
      <c r="U1558">
        <v>0.999999999999998</v>
      </c>
      <c r="V1558" t="s">
        <v>3396</v>
      </c>
      <c r="W1558">
        <f>VLOOKUP(Q1558,'PBT Tag Rates'!$B$5:$E$44,4,FALSE)</f>
        <v>0.98961045999999997</v>
      </c>
      <c r="X1558">
        <v>1</v>
      </c>
      <c r="Y1558" s="14">
        <f>IFERROR(LOOKUP(H1558,{30,43,48,53,58,63,68,73,78,83,88,93,97},{42,47,52,57,62,67,72,77,82,87,92,99,100}),999)</f>
        <v>72</v>
      </c>
      <c r="Z1558" s="17">
        <f t="shared" si="170"/>
        <v>1.4285714285714286</v>
      </c>
      <c r="AA1558" s="17">
        <f t="shared" si="171"/>
        <v>1.4285714285714286</v>
      </c>
      <c r="AB1558" s="17">
        <f t="shared" si="172"/>
        <v>2.518344052903343</v>
      </c>
      <c r="AC1558" s="17" t="s">
        <v>17655</v>
      </c>
    </row>
    <row r="1559" spans="1:29" x14ac:dyDescent="0.25">
      <c r="A1559" t="s">
        <v>3339</v>
      </c>
      <c r="B1559" s="166" t="s">
        <v>7964</v>
      </c>
      <c r="C1559" t="s">
        <v>7965</v>
      </c>
      <c r="D1559" s="1">
        <v>45168</v>
      </c>
      <c r="E1559">
        <f t="shared" ref="E1559:E1622" si="174">IF(D1559&lt;=$D$3,70,18)</f>
        <v>70</v>
      </c>
      <c r="F1559" t="s">
        <v>6</v>
      </c>
      <c r="G1559">
        <v>820</v>
      </c>
      <c r="H1559">
        <f t="shared" si="173"/>
        <v>82</v>
      </c>
      <c r="I1559" t="s">
        <v>7</v>
      </c>
      <c r="J1559" t="s">
        <v>8</v>
      </c>
      <c r="K1559" t="s">
        <v>7966</v>
      </c>
      <c r="L1559" t="s">
        <v>8</v>
      </c>
      <c r="M1559" t="s">
        <v>6</v>
      </c>
      <c r="N1559" t="str">
        <f t="shared" ref="N1559:N1622" si="175">IF(M1559="U",F1559,M1559)</f>
        <v>M</v>
      </c>
      <c r="O1559" t="s">
        <v>3000</v>
      </c>
      <c r="P1559" t="s">
        <v>3446</v>
      </c>
      <c r="Q1559" t="s">
        <v>221</v>
      </c>
      <c r="R1559">
        <v>4</v>
      </c>
      <c r="S1559">
        <f t="shared" ref="S1559:S1622" si="176">IFERROR($S$3-R1559,"U")</f>
        <v>2019</v>
      </c>
      <c r="T1559" t="s">
        <v>12</v>
      </c>
      <c r="U1559">
        <v>1</v>
      </c>
      <c r="V1559" t="s">
        <v>3357</v>
      </c>
      <c r="W1559">
        <f>VLOOKUP(Q1559,'PBT Tag Rates'!$B$5:$E$44,4,FALSE)</f>
        <v>0.95971980899999998</v>
      </c>
      <c r="X1559">
        <v>1</v>
      </c>
      <c r="Y1559" s="14">
        <f>IFERROR(LOOKUP(H1559,{30,43,48,53,58,63,68,73,78,83,88,93,97},{42,47,52,57,62,67,72,77,82,87,92,99,100}),999)</f>
        <v>82</v>
      </c>
      <c r="Z1559" s="17">
        <f t="shared" ref="Z1559:Z1622" si="177">IF(D1559&lt;$D$3,X1559/$Z$3,X1559/$Z$4)</f>
        <v>1.4285714285714286</v>
      </c>
      <c r="AA1559" s="17">
        <f t="shared" ref="AA1559:AA1622" si="178">Z1559*(1+$AA$4)</f>
        <v>1.4285714285714286</v>
      </c>
      <c r="AB1559" s="17">
        <f t="shared" ref="AB1559:AB1622" si="179">IF(D1559&lt;$D$3,AA1559/$AB$3,AA1559/$AB$4)</f>
        <v>2.518344052903343</v>
      </c>
      <c r="AC1559" s="17" t="s">
        <v>17654</v>
      </c>
    </row>
    <row r="1560" spans="1:29" x14ac:dyDescent="0.25">
      <c r="A1560" t="s">
        <v>3339</v>
      </c>
      <c r="B1560" s="166" t="s">
        <v>7967</v>
      </c>
      <c r="C1560" t="s">
        <v>7968</v>
      </c>
      <c r="D1560" s="1">
        <v>45168</v>
      </c>
      <c r="E1560">
        <f t="shared" si="174"/>
        <v>70</v>
      </c>
      <c r="F1560" t="s">
        <v>14</v>
      </c>
      <c r="G1560">
        <v>800</v>
      </c>
      <c r="H1560">
        <f t="shared" si="173"/>
        <v>80</v>
      </c>
      <c r="I1560" t="s">
        <v>9</v>
      </c>
      <c r="J1560">
        <v>1</v>
      </c>
      <c r="K1560" t="s">
        <v>7969</v>
      </c>
      <c r="L1560" t="s">
        <v>49</v>
      </c>
      <c r="M1560" t="s">
        <v>759</v>
      </c>
      <c r="N1560" t="str">
        <f t="shared" si="175"/>
        <v>F</v>
      </c>
      <c r="O1560" t="s">
        <v>1943</v>
      </c>
      <c r="P1560" t="s">
        <v>1943</v>
      </c>
      <c r="Q1560" t="s">
        <v>1943</v>
      </c>
      <c r="R1560" t="s">
        <v>8</v>
      </c>
      <c r="S1560" t="str">
        <f t="shared" si="176"/>
        <v>U</v>
      </c>
      <c r="T1560" t="s">
        <v>8</v>
      </c>
      <c r="U1560" t="s">
        <v>8</v>
      </c>
      <c r="V1560" t="s">
        <v>1943</v>
      </c>
      <c r="W1560" t="e">
        <f>VLOOKUP(Q1560,'PBT Tag Rates'!$B$5:$E$44,4,FALSE)</f>
        <v>#N/A</v>
      </c>
      <c r="X1560">
        <v>1</v>
      </c>
      <c r="Y1560" s="14">
        <f>IFERROR(LOOKUP(H1560,{30,43,48,53,58,63,68,73,78,83,88,93,97},{42,47,52,57,62,67,72,77,82,87,92,99,100}),999)</f>
        <v>82</v>
      </c>
      <c r="Z1560" s="17">
        <f t="shared" si="177"/>
        <v>1.4285714285714286</v>
      </c>
      <c r="AA1560" s="17">
        <f t="shared" si="178"/>
        <v>1.4285714285714286</v>
      </c>
      <c r="AB1560" s="17">
        <f t="shared" si="179"/>
        <v>2.518344052903343</v>
      </c>
      <c r="AC1560" s="17" t="s">
        <v>17654</v>
      </c>
    </row>
    <row r="1561" spans="1:29" x14ac:dyDescent="0.25">
      <c r="A1561" t="s">
        <v>3339</v>
      </c>
      <c r="B1561" s="166" t="s">
        <v>7970</v>
      </c>
      <c r="C1561" t="s">
        <v>7971</v>
      </c>
      <c r="D1561" s="1">
        <v>45168</v>
      </c>
      <c r="E1561">
        <f t="shared" si="174"/>
        <v>70</v>
      </c>
      <c r="F1561" t="s">
        <v>14</v>
      </c>
      <c r="G1561">
        <v>770</v>
      </c>
      <c r="H1561">
        <f t="shared" si="173"/>
        <v>77</v>
      </c>
      <c r="I1561" t="s">
        <v>7</v>
      </c>
      <c r="J1561" t="s">
        <v>8</v>
      </c>
      <c r="K1561" t="s">
        <v>7972</v>
      </c>
      <c r="L1561" t="s">
        <v>8</v>
      </c>
      <c r="M1561" t="s">
        <v>14</v>
      </c>
      <c r="N1561" t="str">
        <f t="shared" si="175"/>
        <v>F</v>
      </c>
      <c r="O1561" t="s">
        <v>1736</v>
      </c>
      <c r="P1561" t="s">
        <v>1737</v>
      </c>
      <c r="Q1561" t="s">
        <v>221</v>
      </c>
      <c r="R1561">
        <v>4</v>
      </c>
      <c r="S1561">
        <f t="shared" si="176"/>
        <v>2019</v>
      </c>
      <c r="T1561" t="s">
        <v>12</v>
      </c>
      <c r="U1561">
        <v>0.999999999999998</v>
      </c>
      <c r="V1561" t="s">
        <v>3363</v>
      </c>
      <c r="W1561">
        <f>VLOOKUP(Q1561,'PBT Tag Rates'!$B$5:$E$44,4,FALSE)</f>
        <v>0.95971980899999998</v>
      </c>
      <c r="X1561">
        <v>1</v>
      </c>
      <c r="Y1561" s="14">
        <f>IFERROR(LOOKUP(H1561,{30,43,48,53,58,63,68,73,78,83,88,93,97},{42,47,52,57,62,67,72,77,82,87,92,99,100}),999)</f>
        <v>77</v>
      </c>
      <c r="Z1561" s="17">
        <f t="shared" si="177"/>
        <v>1.4285714285714286</v>
      </c>
      <c r="AA1561" s="17">
        <f t="shared" si="178"/>
        <v>1.4285714285714286</v>
      </c>
      <c r="AB1561" s="17">
        <f t="shared" si="179"/>
        <v>2.518344052903343</v>
      </c>
      <c r="AC1561" s="17" t="s">
        <v>17654</v>
      </c>
    </row>
    <row r="1562" spans="1:29" x14ac:dyDescent="0.25">
      <c r="A1562" t="s">
        <v>3339</v>
      </c>
      <c r="B1562" s="166" t="s">
        <v>7973</v>
      </c>
      <c r="C1562" t="s">
        <v>7974</v>
      </c>
      <c r="D1562" s="1">
        <v>45168</v>
      </c>
      <c r="E1562">
        <f t="shared" si="174"/>
        <v>70</v>
      </c>
      <c r="F1562" t="s">
        <v>6</v>
      </c>
      <c r="G1562">
        <v>810</v>
      </c>
      <c r="H1562">
        <f t="shared" si="173"/>
        <v>81</v>
      </c>
      <c r="I1562" t="s">
        <v>7</v>
      </c>
      <c r="J1562" t="s">
        <v>8</v>
      </c>
      <c r="K1562" t="s">
        <v>7975</v>
      </c>
      <c r="L1562" t="s">
        <v>8</v>
      </c>
      <c r="M1562" t="s">
        <v>6</v>
      </c>
      <c r="N1562" t="str">
        <f t="shared" si="175"/>
        <v>M</v>
      </c>
      <c r="O1562" t="s">
        <v>8</v>
      </c>
      <c r="P1562" t="s">
        <v>8</v>
      </c>
      <c r="Q1562" t="s">
        <v>11</v>
      </c>
      <c r="R1562" t="s">
        <v>8</v>
      </c>
      <c r="S1562" t="str">
        <f t="shared" si="176"/>
        <v>U</v>
      </c>
      <c r="T1562" t="s">
        <v>12</v>
      </c>
      <c r="U1562">
        <v>0.999999999999999</v>
      </c>
      <c r="V1562" t="s">
        <v>11</v>
      </c>
      <c r="W1562" t="e">
        <f>VLOOKUP(Q1562,'PBT Tag Rates'!$B$5:$E$44,4,FALSE)</f>
        <v>#N/A</v>
      </c>
      <c r="X1562">
        <v>1</v>
      </c>
      <c r="Y1562" s="14">
        <f>IFERROR(LOOKUP(H1562,{30,43,48,53,58,63,68,73,78,83,88,93,97},{42,47,52,57,62,67,72,77,82,87,92,99,100}),999)</f>
        <v>82</v>
      </c>
      <c r="Z1562" s="17">
        <f t="shared" si="177"/>
        <v>1.4285714285714286</v>
      </c>
      <c r="AA1562" s="17">
        <f t="shared" si="178"/>
        <v>1.4285714285714286</v>
      </c>
      <c r="AB1562" s="17">
        <f t="shared" si="179"/>
        <v>2.518344052903343</v>
      </c>
      <c r="AC1562" s="17" t="s">
        <v>17654</v>
      </c>
    </row>
    <row r="1563" spans="1:29" x14ac:dyDescent="0.25">
      <c r="A1563" t="s">
        <v>3339</v>
      </c>
      <c r="B1563" s="166" t="s">
        <v>7976</v>
      </c>
      <c r="C1563" t="s">
        <v>7977</v>
      </c>
      <c r="D1563" s="1">
        <v>45168</v>
      </c>
      <c r="E1563">
        <f t="shared" si="174"/>
        <v>70</v>
      </c>
      <c r="F1563" t="s">
        <v>14</v>
      </c>
      <c r="G1563">
        <v>810</v>
      </c>
      <c r="H1563">
        <f t="shared" si="173"/>
        <v>81</v>
      </c>
      <c r="I1563" t="s">
        <v>7</v>
      </c>
      <c r="J1563" t="s">
        <v>8</v>
      </c>
      <c r="K1563" t="s">
        <v>7978</v>
      </c>
      <c r="L1563" t="s">
        <v>8</v>
      </c>
      <c r="M1563" t="s">
        <v>14</v>
      </c>
      <c r="N1563" t="str">
        <f t="shared" si="175"/>
        <v>F</v>
      </c>
      <c r="O1563" t="s">
        <v>1345</v>
      </c>
      <c r="P1563" t="s">
        <v>1398</v>
      </c>
      <c r="Q1563" t="s">
        <v>221</v>
      </c>
      <c r="R1563">
        <v>4</v>
      </c>
      <c r="S1563">
        <f t="shared" si="176"/>
        <v>2019</v>
      </c>
      <c r="T1563" t="s">
        <v>12</v>
      </c>
      <c r="U1563">
        <v>1</v>
      </c>
      <c r="V1563" t="s">
        <v>3346</v>
      </c>
      <c r="W1563">
        <f>VLOOKUP(Q1563,'PBT Tag Rates'!$B$5:$E$44,4,FALSE)</f>
        <v>0.95971980899999998</v>
      </c>
      <c r="X1563">
        <v>1</v>
      </c>
      <c r="Y1563" s="14">
        <f>IFERROR(LOOKUP(H1563,{30,43,48,53,58,63,68,73,78,83,88,93,97},{42,47,52,57,62,67,72,77,82,87,92,99,100}),999)</f>
        <v>82</v>
      </c>
      <c r="Z1563" s="17">
        <f t="shared" si="177"/>
        <v>1.4285714285714286</v>
      </c>
      <c r="AA1563" s="17">
        <f t="shared" si="178"/>
        <v>1.4285714285714286</v>
      </c>
      <c r="AB1563" s="17">
        <f t="shared" si="179"/>
        <v>2.518344052903343</v>
      </c>
      <c r="AC1563" s="17" t="s">
        <v>17654</v>
      </c>
    </row>
    <row r="1564" spans="1:29" x14ac:dyDescent="0.25">
      <c r="A1564" t="s">
        <v>3339</v>
      </c>
      <c r="B1564" s="166" t="s">
        <v>7979</v>
      </c>
      <c r="C1564" t="s">
        <v>7980</v>
      </c>
      <c r="D1564" s="1">
        <v>45168</v>
      </c>
      <c r="E1564">
        <f t="shared" si="174"/>
        <v>70</v>
      </c>
      <c r="F1564" t="s">
        <v>14</v>
      </c>
      <c r="G1564">
        <v>740</v>
      </c>
      <c r="H1564">
        <f t="shared" si="173"/>
        <v>74</v>
      </c>
      <c r="I1564" t="s">
        <v>7</v>
      </c>
      <c r="J1564" t="s">
        <v>8</v>
      </c>
      <c r="K1564" t="s">
        <v>7981</v>
      </c>
      <c r="L1564" t="s">
        <v>8</v>
      </c>
      <c r="M1564" t="s">
        <v>14</v>
      </c>
      <c r="N1564" t="str">
        <f t="shared" si="175"/>
        <v>F</v>
      </c>
      <c r="O1564" t="s">
        <v>2788</v>
      </c>
      <c r="P1564" t="s">
        <v>4968</v>
      </c>
      <c r="Q1564" t="s">
        <v>281</v>
      </c>
      <c r="R1564">
        <v>4</v>
      </c>
      <c r="S1564">
        <f t="shared" si="176"/>
        <v>2019</v>
      </c>
      <c r="T1564" t="s">
        <v>12</v>
      </c>
      <c r="U1564">
        <v>0.999999999999996</v>
      </c>
      <c r="V1564" t="s">
        <v>3079</v>
      </c>
      <c r="W1564">
        <f>VLOOKUP(Q1564,'PBT Tag Rates'!$B$5:$E$44,4,FALSE)</f>
        <v>0.99705232300000002</v>
      </c>
      <c r="X1564">
        <v>1</v>
      </c>
      <c r="Y1564" s="14">
        <f>IFERROR(LOOKUP(H1564,{30,43,48,53,58,63,68,73,78,83,88,93,97},{42,47,52,57,62,67,72,77,82,87,92,99,100}),999)</f>
        <v>77</v>
      </c>
      <c r="Z1564" s="17">
        <f t="shared" si="177"/>
        <v>1.4285714285714286</v>
      </c>
      <c r="AA1564" s="17">
        <f t="shared" si="178"/>
        <v>1.4285714285714286</v>
      </c>
      <c r="AB1564" s="17">
        <f t="shared" si="179"/>
        <v>2.518344052903343</v>
      </c>
      <c r="AC1564" s="17" t="s">
        <v>17654</v>
      </c>
    </row>
    <row r="1565" spans="1:29" x14ac:dyDescent="0.25">
      <c r="A1565" t="s">
        <v>3339</v>
      </c>
      <c r="B1565" s="166" t="s">
        <v>7982</v>
      </c>
      <c r="C1565" t="s">
        <v>7983</v>
      </c>
      <c r="D1565" s="1">
        <v>45168</v>
      </c>
      <c r="E1565">
        <f t="shared" si="174"/>
        <v>70</v>
      </c>
      <c r="F1565" t="s">
        <v>6</v>
      </c>
      <c r="G1565">
        <v>760</v>
      </c>
      <c r="H1565">
        <f t="shared" si="173"/>
        <v>76</v>
      </c>
      <c r="I1565" t="s">
        <v>7</v>
      </c>
      <c r="J1565" t="s">
        <v>8</v>
      </c>
      <c r="K1565" t="s">
        <v>7984</v>
      </c>
      <c r="L1565" t="s">
        <v>8</v>
      </c>
      <c r="M1565" t="s">
        <v>6</v>
      </c>
      <c r="N1565" t="str">
        <f t="shared" si="175"/>
        <v>M</v>
      </c>
      <c r="O1565" t="s">
        <v>875</v>
      </c>
      <c r="P1565" t="s">
        <v>1665</v>
      </c>
      <c r="Q1565" t="s">
        <v>221</v>
      </c>
      <c r="R1565">
        <v>4</v>
      </c>
      <c r="S1565">
        <f t="shared" si="176"/>
        <v>2019</v>
      </c>
      <c r="T1565" t="s">
        <v>12</v>
      </c>
      <c r="U1565">
        <v>0.999999999999999</v>
      </c>
      <c r="V1565" t="s">
        <v>3363</v>
      </c>
      <c r="W1565">
        <f>VLOOKUP(Q1565,'PBT Tag Rates'!$B$5:$E$44,4,FALSE)</f>
        <v>0.95971980899999998</v>
      </c>
      <c r="X1565">
        <v>1</v>
      </c>
      <c r="Y1565" s="14">
        <f>IFERROR(LOOKUP(H1565,{30,43,48,53,58,63,68,73,78,83,88,93,97},{42,47,52,57,62,67,72,77,82,87,92,99,100}),999)</f>
        <v>77</v>
      </c>
      <c r="Z1565" s="17">
        <f t="shared" si="177"/>
        <v>1.4285714285714286</v>
      </c>
      <c r="AA1565" s="17">
        <f t="shared" si="178"/>
        <v>1.4285714285714286</v>
      </c>
      <c r="AB1565" s="17">
        <f t="shared" si="179"/>
        <v>2.518344052903343</v>
      </c>
      <c r="AC1565" s="17" t="s">
        <v>17654</v>
      </c>
    </row>
    <row r="1566" spans="1:29" x14ac:dyDescent="0.25">
      <c r="A1566" t="s">
        <v>3339</v>
      </c>
      <c r="B1566" s="166" t="s">
        <v>7985</v>
      </c>
      <c r="C1566" t="s">
        <v>7986</v>
      </c>
      <c r="D1566" s="1">
        <v>45168</v>
      </c>
      <c r="E1566">
        <f t="shared" si="174"/>
        <v>70</v>
      </c>
      <c r="F1566" t="s">
        <v>14</v>
      </c>
      <c r="G1566">
        <v>800</v>
      </c>
      <c r="H1566">
        <f t="shared" si="173"/>
        <v>80</v>
      </c>
      <c r="I1566" t="s">
        <v>7</v>
      </c>
      <c r="J1566" t="s">
        <v>8</v>
      </c>
      <c r="K1566" t="s">
        <v>7987</v>
      </c>
      <c r="L1566" t="s">
        <v>8</v>
      </c>
      <c r="M1566" t="s">
        <v>14</v>
      </c>
      <c r="N1566" t="str">
        <f t="shared" si="175"/>
        <v>F</v>
      </c>
      <c r="O1566" t="s">
        <v>693</v>
      </c>
      <c r="P1566" t="s">
        <v>2908</v>
      </c>
      <c r="Q1566" t="s">
        <v>221</v>
      </c>
      <c r="R1566">
        <v>4</v>
      </c>
      <c r="S1566">
        <f t="shared" si="176"/>
        <v>2019</v>
      </c>
      <c r="T1566" t="s">
        <v>12</v>
      </c>
      <c r="U1566">
        <v>0.99999999999999301</v>
      </c>
      <c r="V1566" t="s">
        <v>3346</v>
      </c>
      <c r="W1566">
        <f>VLOOKUP(Q1566,'PBT Tag Rates'!$B$5:$E$44,4,FALSE)</f>
        <v>0.95971980899999998</v>
      </c>
      <c r="X1566">
        <v>1</v>
      </c>
      <c r="Y1566" s="14">
        <f>IFERROR(LOOKUP(H1566,{30,43,48,53,58,63,68,73,78,83,88,93,97},{42,47,52,57,62,67,72,77,82,87,92,99,100}),999)</f>
        <v>82</v>
      </c>
      <c r="Z1566" s="17">
        <f t="shared" si="177"/>
        <v>1.4285714285714286</v>
      </c>
      <c r="AA1566" s="17">
        <f t="shared" si="178"/>
        <v>1.4285714285714286</v>
      </c>
      <c r="AB1566" s="17">
        <f t="shared" si="179"/>
        <v>2.518344052903343</v>
      </c>
      <c r="AC1566" s="17" t="s">
        <v>17654</v>
      </c>
    </row>
    <row r="1567" spans="1:29" x14ac:dyDescent="0.25">
      <c r="A1567" t="s">
        <v>3339</v>
      </c>
      <c r="B1567" s="166" t="s">
        <v>7988</v>
      </c>
      <c r="C1567" t="s">
        <v>7989</v>
      </c>
      <c r="D1567" s="1">
        <v>45168</v>
      </c>
      <c r="E1567">
        <f t="shared" si="174"/>
        <v>70</v>
      </c>
      <c r="F1567" t="s">
        <v>14</v>
      </c>
      <c r="G1567">
        <v>890</v>
      </c>
      <c r="H1567">
        <f t="shared" si="173"/>
        <v>89</v>
      </c>
      <c r="I1567" t="s">
        <v>7</v>
      </c>
      <c r="J1567" t="s">
        <v>8</v>
      </c>
      <c r="K1567" t="s">
        <v>7990</v>
      </c>
      <c r="L1567" t="s">
        <v>8</v>
      </c>
      <c r="M1567" t="s">
        <v>14</v>
      </c>
      <c r="N1567" t="str">
        <f t="shared" si="175"/>
        <v>F</v>
      </c>
      <c r="O1567" t="s">
        <v>7991</v>
      </c>
      <c r="P1567" t="s">
        <v>7992</v>
      </c>
      <c r="Q1567" t="s">
        <v>13</v>
      </c>
      <c r="R1567">
        <v>5</v>
      </c>
      <c r="S1567">
        <f t="shared" si="176"/>
        <v>2018</v>
      </c>
      <c r="T1567" t="s">
        <v>12</v>
      </c>
      <c r="U1567">
        <v>1</v>
      </c>
      <c r="V1567" t="s">
        <v>3079</v>
      </c>
      <c r="W1567">
        <f>VLOOKUP(Q1567,'PBT Tag Rates'!$B$5:$E$44,4,FALSE)</f>
        <v>0.96828396500000002</v>
      </c>
      <c r="X1567">
        <v>1</v>
      </c>
      <c r="Y1567" s="14">
        <f>IFERROR(LOOKUP(H1567,{30,43,48,53,58,63,68,73,78,83,88,93,97},{42,47,52,57,62,67,72,77,82,87,92,99,100}),999)</f>
        <v>92</v>
      </c>
      <c r="Z1567" s="17">
        <f t="shared" si="177"/>
        <v>1.4285714285714286</v>
      </c>
      <c r="AA1567" s="17">
        <f t="shared" si="178"/>
        <v>1.4285714285714286</v>
      </c>
      <c r="AB1567" s="17">
        <f t="shared" si="179"/>
        <v>2.518344052903343</v>
      </c>
      <c r="AC1567" s="17" t="s">
        <v>17654</v>
      </c>
    </row>
    <row r="1568" spans="1:29" x14ac:dyDescent="0.25">
      <c r="A1568" t="s">
        <v>3339</v>
      </c>
      <c r="B1568" s="166" t="s">
        <v>7993</v>
      </c>
      <c r="C1568" t="s">
        <v>7994</v>
      </c>
      <c r="D1568" s="1">
        <v>45168</v>
      </c>
      <c r="E1568">
        <f t="shared" si="174"/>
        <v>70</v>
      </c>
      <c r="F1568" t="s">
        <v>6</v>
      </c>
      <c r="G1568">
        <v>720</v>
      </c>
      <c r="H1568">
        <f t="shared" si="173"/>
        <v>72</v>
      </c>
      <c r="I1568" t="s">
        <v>7</v>
      </c>
      <c r="J1568" t="s">
        <v>8</v>
      </c>
      <c r="K1568" t="s">
        <v>7995</v>
      </c>
      <c r="L1568" t="s">
        <v>49</v>
      </c>
      <c r="M1568" t="s">
        <v>759</v>
      </c>
      <c r="N1568" t="str">
        <f t="shared" si="175"/>
        <v>M</v>
      </c>
      <c r="O1568" t="s">
        <v>1943</v>
      </c>
      <c r="P1568" t="s">
        <v>1943</v>
      </c>
      <c r="Q1568" t="s">
        <v>1943</v>
      </c>
      <c r="R1568" t="s">
        <v>8</v>
      </c>
      <c r="S1568" t="str">
        <f t="shared" si="176"/>
        <v>U</v>
      </c>
      <c r="T1568" t="s">
        <v>8</v>
      </c>
      <c r="U1568" t="s">
        <v>8</v>
      </c>
      <c r="V1568" t="s">
        <v>1943</v>
      </c>
      <c r="W1568" t="e">
        <f>VLOOKUP(Q1568,'PBT Tag Rates'!$B$5:$E$44,4,FALSE)</f>
        <v>#N/A</v>
      </c>
      <c r="X1568">
        <v>1</v>
      </c>
      <c r="Y1568" s="14">
        <f>IFERROR(LOOKUP(H1568,{30,43,48,53,58,63,68,73,78,83,88,93,97},{42,47,52,57,62,67,72,77,82,87,92,99,100}),999)</f>
        <v>72</v>
      </c>
      <c r="Z1568" s="17">
        <f t="shared" si="177"/>
        <v>1.4285714285714286</v>
      </c>
      <c r="AA1568" s="17">
        <f t="shared" si="178"/>
        <v>1.4285714285714286</v>
      </c>
      <c r="AB1568" s="17">
        <f t="shared" si="179"/>
        <v>2.518344052903343</v>
      </c>
      <c r="AC1568" s="17" t="s">
        <v>17654</v>
      </c>
    </row>
    <row r="1569" spans="1:29" x14ac:dyDescent="0.25">
      <c r="A1569" t="s">
        <v>3339</v>
      </c>
      <c r="B1569" s="166" t="s">
        <v>7996</v>
      </c>
      <c r="C1569" t="s">
        <v>996</v>
      </c>
      <c r="D1569" s="1">
        <v>45168</v>
      </c>
      <c r="E1569">
        <f t="shared" si="174"/>
        <v>70</v>
      </c>
      <c r="F1569" t="s">
        <v>6</v>
      </c>
      <c r="G1569">
        <v>720</v>
      </c>
      <c r="H1569">
        <f t="shared" si="173"/>
        <v>72</v>
      </c>
      <c r="I1569" t="s">
        <v>7</v>
      </c>
      <c r="J1569" t="s">
        <v>8</v>
      </c>
      <c r="K1569" t="s">
        <v>7997</v>
      </c>
      <c r="L1569" t="s">
        <v>8</v>
      </c>
      <c r="M1569" t="s">
        <v>6</v>
      </c>
      <c r="N1569" t="str">
        <f t="shared" si="175"/>
        <v>M</v>
      </c>
      <c r="O1569" t="s">
        <v>8</v>
      </c>
      <c r="P1569" t="s">
        <v>8</v>
      </c>
      <c r="Q1569" t="s">
        <v>11</v>
      </c>
      <c r="R1569" t="s">
        <v>8</v>
      </c>
      <c r="S1569" t="str">
        <f t="shared" si="176"/>
        <v>U</v>
      </c>
      <c r="T1569" t="s">
        <v>12</v>
      </c>
      <c r="U1569">
        <v>1.00000000000001</v>
      </c>
      <c r="V1569" t="s">
        <v>11</v>
      </c>
      <c r="W1569" t="e">
        <f>VLOOKUP(Q1569,'PBT Tag Rates'!$B$5:$E$44,4,FALSE)</f>
        <v>#N/A</v>
      </c>
      <c r="X1569">
        <v>1</v>
      </c>
      <c r="Y1569" s="14">
        <f>IFERROR(LOOKUP(H1569,{30,43,48,53,58,63,68,73,78,83,88,93,97},{42,47,52,57,62,67,72,77,82,87,92,99,100}),999)</f>
        <v>72</v>
      </c>
      <c r="Z1569" s="17">
        <f t="shared" si="177"/>
        <v>1.4285714285714286</v>
      </c>
      <c r="AA1569" s="17">
        <f t="shared" si="178"/>
        <v>1.4285714285714286</v>
      </c>
      <c r="AB1569" s="17">
        <f t="shared" si="179"/>
        <v>2.518344052903343</v>
      </c>
      <c r="AC1569" s="17" t="s">
        <v>17654</v>
      </c>
    </row>
    <row r="1570" spans="1:29" x14ac:dyDescent="0.25">
      <c r="A1570" t="s">
        <v>3339</v>
      </c>
      <c r="B1570" s="166" t="s">
        <v>7998</v>
      </c>
      <c r="C1570" t="s">
        <v>7999</v>
      </c>
      <c r="D1570" s="1">
        <v>45168</v>
      </c>
      <c r="E1570">
        <f t="shared" si="174"/>
        <v>70</v>
      </c>
      <c r="F1570" t="s">
        <v>6</v>
      </c>
      <c r="G1570">
        <v>780</v>
      </c>
      <c r="H1570">
        <f t="shared" si="173"/>
        <v>78</v>
      </c>
      <c r="I1570" t="s">
        <v>7</v>
      </c>
      <c r="J1570" t="s">
        <v>8</v>
      </c>
      <c r="K1570" t="s">
        <v>8000</v>
      </c>
      <c r="L1570" t="s">
        <v>8</v>
      </c>
      <c r="M1570" t="s">
        <v>6</v>
      </c>
      <c r="N1570" t="str">
        <f t="shared" si="175"/>
        <v>M</v>
      </c>
      <c r="O1570" t="s">
        <v>8</v>
      </c>
      <c r="P1570" t="s">
        <v>8</v>
      </c>
      <c r="Q1570" t="s">
        <v>11</v>
      </c>
      <c r="R1570" t="s">
        <v>8</v>
      </c>
      <c r="S1570" t="str">
        <f t="shared" si="176"/>
        <v>U</v>
      </c>
      <c r="T1570" t="s">
        <v>12</v>
      </c>
      <c r="U1570">
        <v>0.999999999999999</v>
      </c>
      <c r="V1570" t="s">
        <v>11</v>
      </c>
      <c r="W1570" t="e">
        <f>VLOOKUP(Q1570,'PBT Tag Rates'!$B$5:$E$44,4,FALSE)</f>
        <v>#N/A</v>
      </c>
      <c r="X1570">
        <v>1</v>
      </c>
      <c r="Y1570" s="14">
        <f>IFERROR(LOOKUP(H1570,{30,43,48,53,58,63,68,73,78,83,88,93,97},{42,47,52,57,62,67,72,77,82,87,92,99,100}),999)</f>
        <v>82</v>
      </c>
      <c r="Z1570" s="17">
        <f t="shared" si="177"/>
        <v>1.4285714285714286</v>
      </c>
      <c r="AA1570" s="17">
        <f t="shared" si="178"/>
        <v>1.4285714285714286</v>
      </c>
      <c r="AB1570" s="17">
        <f t="shared" si="179"/>
        <v>2.518344052903343</v>
      </c>
      <c r="AC1570" s="17" t="s">
        <v>17654</v>
      </c>
    </row>
    <row r="1571" spans="1:29" x14ac:dyDescent="0.25">
      <c r="A1571" t="s">
        <v>3339</v>
      </c>
      <c r="B1571" s="166" t="s">
        <v>8001</v>
      </c>
      <c r="C1571" t="s">
        <v>8002</v>
      </c>
      <c r="D1571" s="1">
        <v>45168</v>
      </c>
      <c r="E1571">
        <f t="shared" si="174"/>
        <v>70</v>
      </c>
      <c r="F1571" t="s">
        <v>14</v>
      </c>
      <c r="G1571">
        <v>770</v>
      </c>
      <c r="H1571">
        <f t="shared" si="173"/>
        <v>77</v>
      </c>
      <c r="I1571" t="s">
        <v>7</v>
      </c>
      <c r="J1571" t="s">
        <v>8</v>
      </c>
      <c r="K1571" t="s">
        <v>8003</v>
      </c>
      <c r="L1571" t="s">
        <v>8</v>
      </c>
      <c r="M1571" t="s">
        <v>14</v>
      </c>
      <c r="N1571" t="str">
        <f t="shared" si="175"/>
        <v>F</v>
      </c>
      <c r="O1571" t="s">
        <v>1741</v>
      </c>
      <c r="P1571" t="s">
        <v>1742</v>
      </c>
      <c r="Q1571" t="s">
        <v>221</v>
      </c>
      <c r="R1571">
        <v>4</v>
      </c>
      <c r="S1571">
        <f t="shared" si="176"/>
        <v>2019</v>
      </c>
      <c r="T1571" t="s">
        <v>12</v>
      </c>
      <c r="U1571">
        <v>1.00000000000001</v>
      </c>
      <c r="V1571" t="s">
        <v>3386</v>
      </c>
      <c r="W1571">
        <f>VLOOKUP(Q1571,'PBT Tag Rates'!$B$5:$E$44,4,FALSE)</f>
        <v>0.95971980899999998</v>
      </c>
      <c r="X1571">
        <v>1</v>
      </c>
      <c r="Y1571" s="14">
        <f>IFERROR(LOOKUP(H1571,{30,43,48,53,58,63,68,73,78,83,88,93,97},{42,47,52,57,62,67,72,77,82,87,92,99,100}),999)</f>
        <v>77</v>
      </c>
      <c r="Z1571" s="17">
        <f t="shared" si="177"/>
        <v>1.4285714285714286</v>
      </c>
      <c r="AA1571" s="17">
        <f t="shared" si="178"/>
        <v>1.4285714285714286</v>
      </c>
      <c r="AB1571" s="17">
        <f t="shared" si="179"/>
        <v>2.518344052903343</v>
      </c>
      <c r="AC1571" s="17" t="s">
        <v>17654</v>
      </c>
    </row>
    <row r="1572" spans="1:29" x14ac:dyDescent="0.25">
      <c r="A1572" t="s">
        <v>3339</v>
      </c>
      <c r="B1572" s="166" t="s">
        <v>8004</v>
      </c>
      <c r="C1572" t="s">
        <v>8005</v>
      </c>
      <c r="D1572" s="1">
        <v>45168</v>
      </c>
      <c r="E1572">
        <f t="shared" si="174"/>
        <v>70</v>
      </c>
      <c r="F1572" t="s">
        <v>6</v>
      </c>
      <c r="G1572">
        <v>740</v>
      </c>
      <c r="H1572">
        <f t="shared" si="173"/>
        <v>74</v>
      </c>
      <c r="I1572" t="s">
        <v>7</v>
      </c>
      <c r="J1572" t="s">
        <v>8</v>
      </c>
      <c r="K1572" t="s">
        <v>8006</v>
      </c>
      <c r="L1572" t="s">
        <v>8</v>
      </c>
      <c r="M1572" t="s">
        <v>6</v>
      </c>
      <c r="N1572" t="str">
        <f t="shared" si="175"/>
        <v>M</v>
      </c>
      <c r="O1572" t="s">
        <v>8</v>
      </c>
      <c r="P1572" t="s">
        <v>8</v>
      </c>
      <c r="Q1572" t="s">
        <v>11</v>
      </c>
      <c r="R1572" t="s">
        <v>8</v>
      </c>
      <c r="S1572" t="str">
        <f t="shared" si="176"/>
        <v>U</v>
      </c>
      <c r="T1572" t="s">
        <v>12</v>
      </c>
      <c r="U1572">
        <v>0.999999999999998</v>
      </c>
      <c r="V1572" t="s">
        <v>11</v>
      </c>
      <c r="W1572" t="e">
        <f>VLOOKUP(Q1572,'PBT Tag Rates'!$B$5:$E$44,4,FALSE)</f>
        <v>#N/A</v>
      </c>
      <c r="X1572">
        <v>1</v>
      </c>
      <c r="Y1572" s="14">
        <f>IFERROR(LOOKUP(H1572,{30,43,48,53,58,63,68,73,78,83,88,93,97},{42,47,52,57,62,67,72,77,82,87,92,99,100}),999)</f>
        <v>77</v>
      </c>
      <c r="Z1572" s="17">
        <f t="shared" si="177"/>
        <v>1.4285714285714286</v>
      </c>
      <c r="AA1572" s="17">
        <f t="shared" si="178"/>
        <v>1.4285714285714286</v>
      </c>
      <c r="AB1572" s="17">
        <f t="shared" si="179"/>
        <v>2.518344052903343</v>
      </c>
      <c r="AC1572" s="17" t="s">
        <v>17654</v>
      </c>
    </row>
    <row r="1573" spans="1:29" x14ac:dyDescent="0.25">
      <c r="A1573" t="s">
        <v>3339</v>
      </c>
      <c r="B1573" s="166" t="s">
        <v>8007</v>
      </c>
      <c r="C1573" t="s">
        <v>999</v>
      </c>
      <c r="D1573" s="1">
        <v>45168</v>
      </c>
      <c r="E1573">
        <f t="shared" si="174"/>
        <v>70</v>
      </c>
      <c r="F1573" t="s">
        <v>14</v>
      </c>
      <c r="G1573">
        <v>750</v>
      </c>
      <c r="H1573">
        <f t="shared" si="173"/>
        <v>75</v>
      </c>
      <c r="I1573" t="s">
        <v>7</v>
      </c>
      <c r="J1573" t="s">
        <v>8</v>
      </c>
      <c r="K1573" t="s">
        <v>8008</v>
      </c>
      <c r="L1573" t="s">
        <v>8</v>
      </c>
      <c r="M1573" t="s">
        <v>14</v>
      </c>
      <c r="N1573" t="str">
        <f t="shared" si="175"/>
        <v>F</v>
      </c>
      <c r="O1573" t="s">
        <v>354</v>
      </c>
      <c r="P1573" t="s">
        <v>547</v>
      </c>
      <c r="Q1573" t="s">
        <v>221</v>
      </c>
      <c r="R1573">
        <v>4</v>
      </c>
      <c r="S1573">
        <f t="shared" si="176"/>
        <v>2019</v>
      </c>
      <c r="T1573" t="s">
        <v>12</v>
      </c>
      <c r="U1573">
        <v>0.999999999999997</v>
      </c>
      <c r="V1573" t="s">
        <v>3346</v>
      </c>
      <c r="W1573">
        <f>VLOOKUP(Q1573,'PBT Tag Rates'!$B$5:$E$44,4,FALSE)</f>
        <v>0.95971980899999998</v>
      </c>
      <c r="X1573">
        <v>1</v>
      </c>
      <c r="Y1573" s="14">
        <f>IFERROR(LOOKUP(H1573,{30,43,48,53,58,63,68,73,78,83,88,93,97},{42,47,52,57,62,67,72,77,82,87,92,99,100}),999)</f>
        <v>77</v>
      </c>
      <c r="Z1573" s="17">
        <f t="shared" si="177"/>
        <v>1.4285714285714286</v>
      </c>
      <c r="AA1573" s="17">
        <f t="shared" si="178"/>
        <v>1.4285714285714286</v>
      </c>
      <c r="AB1573" s="17">
        <f t="shared" si="179"/>
        <v>2.518344052903343</v>
      </c>
      <c r="AC1573" s="17" t="s">
        <v>17654</v>
      </c>
    </row>
    <row r="1574" spans="1:29" x14ac:dyDescent="0.25">
      <c r="A1574" t="s">
        <v>3339</v>
      </c>
      <c r="B1574" s="166" t="s">
        <v>8009</v>
      </c>
      <c r="C1574" t="s">
        <v>8010</v>
      </c>
      <c r="D1574" s="1">
        <v>45168</v>
      </c>
      <c r="E1574">
        <f t="shared" si="174"/>
        <v>70</v>
      </c>
      <c r="F1574" t="s">
        <v>6</v>
      </c>
      <c r="G1574">
        <v>730</v>
      </c>
      <c r="H1574">
        <f t="shared" si="173"/>
        <v>73</v>
      </c>
      <c r="I1574" t="s">
        <v>7</v>
      </c>
      <c r="J1574" t="s">
        <v>8</v>
      </c>
      <c r="K1574" t="s">
        <v>8011</v>
      </c>
      <c r="L1574" t="s">
        <v>8</v>
      </c>
      <c r="M1574" t="s">
        <v>6</v>
      </c>
      <c r="N1574" t="str">
        <f t="shared" si="175"/>
        <v>M</v>
      </c>
      <c r="O1574" t="s">
        <v>8</v>
      </c>
      <c r="P1574" t="s">
        <v>8</v>
      </c>
      <c r="Q1574" t="s">
        <v>11</v>
      </c>
      <c r="R1574" t="s">
        <v>8</v>
      </c>
      <c r="S1574" t="str">
        <f t="shared" si="176"/>
        <v>U</v>
      </c>
      <c r="T1574" t="s">
        <v>12</v>
      </c>
      <c r="U1574">
        <v>1</v>
      </c>
      <c r="V1574" t="s">
        <v>11</v>
      </c>
      <c r="W1574" t="e">
        <f>VLOOKUP(Q1574,'PBT Tag Rates'!$B$5:$E$44,4,FALSE)</f>
        <v>#N/A</v>
      </c>
      <c r="X1574">
        <v>1</v>
      </c>
      <c r="Y1574" s="14">
        <f>IFERROR(LOOKUP(H1574,{30,43,48,53,58,63,68,73,78,83,88,93,97},{42,47,52,57,62,67,72,77,82,87,92,99,100}),999)</f>
        <v>77</v>
      </c>
      <c r="Z1574" s="17">
        <f t="shared" si="177"/>
        <v>1.4285714285714286</v>
      </c>
      <c r="AA1574" s="17">
        <f t="shared" si="178"/>
        <v>1.4285714285714286</v>
      </c>
      <c r="AB1574" s="17">
        <f t="shared" si="179"/>
        <v>2.518344052903343</v>
      </c>
      <c r="AC1574" s="17" t="s">
        <v>17654</v>
      </c>
    </row>
    <row r="1575" spans="1:29" x14ac:dyDescent="0.25">
      <c r="A1575" t="s">
        <v>3339</v>
      </c>
      <c r="B1575" s="166" t="s">
        <v>8012</v>
      </c>
      <c r="C1575" t="s">
        <v>8013</v>
      </c>
      <c r="D1575" s="1">
        <v>45168</v>
      </c>
      <c r="E1575">
        <f t="shared" si="174"/>
        <v>70</v>
      </c>
      <c r="F1575" t="s">
        <v>6</v>
      </c>
      <c r="G1575">
        <v>630</v>
      </c>
      <c r="H1575">
        <f t="shared" si="173"/>
        <v>63</v>
      </c>
      <c r="I1575" t="s">
        <v>7</v>
      </c>
      <c r="J1575" t="s">
        <v>8</v>
      </c>
      <c r="K1575" t="s">
        <v>8</v>
      </c>
      <c r="L1575" t="s">
        <v>8</v>
      </c>
      <c r="M1575" t="s">
        <v>6</v>
      </c>
      <c r="N1575" t="str">
        <f t="shared" si="175"/>
        <v>M</v>
      </c>
      <c r="O1575" t="s">
        <v>562</v>
      </c>
      <c r="P1575" t="s">
        <v>2823</v>
      </c>
      <c r="Q1575" t="s">
        <v>221</v>
      </c>
      <c r="R1575">
        <v>4</v>
      </c>
      <c r="S1575">
        <f t="shared" si="176"/>
        <v>2019</v>
      </c>
      <c r="T1575" t="s">
        <v>12</v>
      </c>
      <c r="U1575">
        <v>0.999999999999998</v>
      </c>
      <c r="V1575" t="s">
        <v>3396</v>
      </c>
      <c r="W1575">
        <f>VLOOKUP(Q1575,'PBT Tag Rates'!$B$5:$E$44,4,FALSE)</f>
        <v>0.95971980899999998</v>
      </c>
      <c r="X1575">
        <v>1</v>
      </c>
      <c r="Y1575" s="14">
        <f>IFERROR(LOOKUP(H1575,{30,43,48,53,58,63,68,73,78,83,88,93,97},{42,47,52,57,62,67,72,77,82,87,92,99,100}),999)</f>
        <v>67</v>
      </c>
      <c r="Z1575" s="17">
        <f t="shared" si="177"/>
        <v>1.4285714285714286</v>
      </c>
      <c r="AA1575" s="17">
        <f t="shared" si="178"/>
        <v>1.4285714285714286</v>
      </c>
      <c r="AB1575" s="17">
        <f t="shared" si="179"/>
        <v>2.518344052903343</v>
      </c>
      <c r="AC1575" s="17" t="s">
        <v>17655</v>
      </c>
    </row>
    <row r="1576" spans="1:29" x14ac:dyDescent="0.25">
      <c r="A1576" t="s">
        <v>3339</v>
      </c>
      <c r="B1576" s="166" t="s">
        <v>8014</v>
      </c>
      <c r="C1576" t="s">
        <v>1000</v>
      </c>
      <c r="D1576" s="1">
        <v>45168</v>
      </c>
      <c r="E1576">
        <f t="shared" si="174"/>
        <v>70</v>
      </c>
      <c r="F1576" t="s">
        <v>6</v>
      </c>
      <c r="G1576">
        <v>930</v>
      </c>
      <c r="H1576">
        <f t="shared" si="173"/>
        <v>93</v>
      </c>
      <c r="I1576" t="s">
        <v>9</v>
      </c>
      <c r="J1576">
        <v>1</v>
      </c>
      <c r="K1576" t="s">
        <v>8015</v>
      </c>
      <c r="L1576" t="s">
        <v>49</v>
      </c>
      <c r="M1576" t="s">
        <v>759</v>
      </c>
      <c r="N1576" t="str">
        <f t="shared" si="175"/>
        <v>M</v>
      </c>
      <c r="O1576" t="s">
        <v>1943</v>
      </c>
      <c r="P1576" t="s">
        <v>1943</v>
      </c>
      <c r="Q1576" t="s">
        <v>1943</v>
      </c>
      <c r="R1576" t="s">
        <v>8</v>
      </c>
      <c r="S1576" t="str">
        <f t="shared" si="176"/>
        <v>U</v>
      </c>
      <c r="T1576" t="s">
        <v>8</v>
      </c>
      <c r="U1576" t="s">
        <v>8</v>
      </c>
      <c r="V1576" t="s">
        <v>1943</v>
      </c>
      <c r="W1576" t="e">
        <f>VLOOKUP(Q1576,'PBT Tag Rates'!$B$5:$E$44,4,FALSE)</f>
        <v>#N/A</v>
      </c>
      <c r="X1576">
        <v>1</v>
      </c>
      <c r="Y1576" s="14">
        <f>IFERROR(LOOKUP(H1576,{30,43,48,53,58,63,68,73,78,83,88,93,97},{42,47,52,57,62,67,72,77,82,87,92,99,100}),999)</f>
        <v>99</v>
      </c>
      <c r="Z1576" s="17">
        <f t="shared" si="177"/>
        <v>1.4285714285714286</v>
      </c>
      <c r="AA1576" s="17">
        <f t="shared" si="178"/>
        <v>1.4285714285714286</v>
      </c>
      <c r="AB1576" s="17">
        <f t="shared" si="179"/>
        <v>2.518344052903343</v>
      </c>
      <c r="AC1576" s="17" t="s">
        <v>17654</v>
      </c>
    </row>
    <row r="1577" spans="1:29" x14ac:dyDescent="0.25">
      <c r="A1577" t="s">
        <v>3339</v>
      </c>
      <c r="B1577" s="166" t="s">
        <v>8016</v>
      </c>
      <c r="C1577" t="s">
        <v>8017</v>
      </c>
      <c r="D1577" s="1">
        <v>45168</v>
      </c>
      <c r="E1577">
        <f t="shared" si="174"/>
        <v>70</v>
      </c>
      <c r="F1577" t="s">
        <v>14</v>
      </c>
      <c r="G1577">
        <v>880</v>
      </c>
      <c r="H1577">
        <f t="shared" si="173"/>
        <v>88</v>
      </c>
      <c r="I1577" t="s">
        <v>7</v>
      </c>
      <c r="J1577" t="s">
        <v>8</v>
      </c>
      <c r="K1577" t="s">
        <v>8018</v>
      </c>
      <c r="L1577" t="s">
        <v>8</v>
      </c>
      <c r="M1577" t="s">
        <v>14</v>
      </c>
      <c r="N1577" t="str">
        <f t="shared" si="175"/>
        <v>F</v>
      </c>
      <c r="O1577" t="s">
        <v>8019</v>
      </c>
      <c r="P1577" t="s">
        <v>8020</v>
      </c>
      <c r="Q1577" t="s">
        <v>13</v>
      </c>
      <c r="R1577">
        <v>5</v>
      </c>
      <c r="S1577">
        <f t="shared" si="176"/>
        <v>2018</v>
      </c>
      <c r="T1577" t="s">
        <v>12</v>
      </c>
      <c r="U1577">
        <v>1</v>
      </c>
      <c r="V1577" t="s">
        <v>3170</v>
      </c>
      <c r="W1577">
        <f>VLOOKUP(Q1577,'PBT Tag Rates'!$B$5:$E$44,4,FALSE)</f>
        <v>0.96828396500000002</v>
      </c>
      <c r="X1577">
        <v>1</v>
      </c>
      <c r="Y1577" s="14">
        <f>IFERROR(LOOKUP(H1577,{30,43,48,53,58,63,68,73,78,83,88,93,97},{42,47,52,57,62,67,72,77,82,87,92,99,100}),999)</f>
        <v>92</v>
      </c>
      <c r="Z1577" s="17">
        <f t="shared" si="177"/>
        <v>1.4285714285714286</v>
      </c>
      <c r="AA1577" s="17">
        <f t="shared" si="178"/>
        <v>1.4285714285714286</v>
      </c>
      <c r="AB1577" s="17">
        <f t="shared" si="179"/>
        <v>2.518344052903343</v>
      </c>
      <c r="AC1577" s="17" t="s">
        <v>17654</v>
      </c>
    </row>
    <row r="1578" spans="1:29" x14ac:dyDescent="0.25">
      <c r="A1578" t="s">
        <v>3339</v>
      </c>
      <c r="B1578" s="166" t="s">
        <v>8021</v>
      </c>
      <c r="C1578" t="s">
        <v>8022</v>
      </c>
      <c r="D1578" s="1">
        <v>45168</v>
      </c>
      <c r="E1578">
        <f t="shared" si="174"/>
        <v>70</v>
      </c>
      <c r="F1578" t="s">
        <v>6</v>
      </c>
      <c r="G1578">
        <v>760</v>
      </c>
      <c r="H1578">
        <f t="shared" si="173"/>
        <v>76</v>
      </c>
      <c r="I1578" t="s">
        <v>7</v>
      </c>
      <c r="J1578" t="s">
        <v>8</v>
      </c>
      <c r="K1578" t="s">
        <v>8023</v>
      </c>
      <c r="L1578" t="s">
        <v>8</v>
      </c>
      <c r="M1578" t="s">
        <v>6</v>
      </c>
      <c r="N1578" t="str">
        <f t="shared" si="175"/>
        <v>M</v>
      </c>
      <c r="O1578" t="s">
        <v>2861</v>
      </c>
      <c r="P1578" t="s">
        <v>2862</v>
      </c>
      <c r="Q1578" t="s">
        <v>221</v>
      </c>
      <c r="R1578">
        <v>4</v>
      </c>
      <c r="S1578">
        <f t="shared" si="176"/>
        <v>2019</v>
      </c>
      <c r="T1578" t="s">
        <v>12</v>
      </c>
      <c r="U1578">
        <v>1</v>
      </c>
      <c r="V1578" t="s">
        <v>3396</v>
      </c>
      <c r="W1578">
        <f>VLOOKUP(Q1578,'PBT Tag Rates'!$B$5:$E$44,4,FALSE)</f>
        <v>0.95971980899999998</v>
      </c>
      <c r="X1578">
        <v>1</v>
      </c>
      <c r="Y1578" s="14">
        <f>IFERROR(LOOKUP(H1578,{30,43,48,53,58,63,68,73,78,83,88,93,97},{42,47,52,57,62,67,72,77,82,87,92,99,100}),999)</f>
        <v>77</v>
      </c>
      <c r="Z1578" s="17">
        <f t="shared" si="177"/>
        <v>1.4285714285714286</v>
      </c>
      <c r="AA1578" s="17">
        <f t="shared" si="178"/>
        <v>1.4285714285714286</v>
      </c>
      <c r="AB1578" s="17">
        <f t="shared" si="179"/>
        <v>2.518344052903343</v>
      </c>
      <c r="AC1578" s="17" t="s">
        <v>17655</v>
      </c>
    </row>
    <row r="1579" spans="1:29" x14ac:dyDescent="0.25">
      <c r="A1579" t="s">
        <v>3339</v>
      </c>
      <c r="B1579" s="166" t="s">
        <v>8024</v>
      </c>
      <c r="C1579" t="s">
        <v>8025</v>
      </c>
      <c r="D1579" s="1">
        <v>45168</v>
      </c>
      <c r="E1579">
        <f t="shared" si="174"/>
        <v>70</v>
      </c>
      <c r="F1579" t="s">
        <v>14</v>
      </c>
      <c r="G1579">
        <v>790</v>
      </c>
      <c r="H1579">
        <f t="shared" si="173"/>
        <v>79</v>
      </c>
      <c r="I1579" t="s">
        <v>7</v>
      </c>
      <c r="J1579" t="s">
        <v>8</v>
      </c>
      <c r="K1579" t="s">
        <v>8026</v>
      </c>
      <c r="L1579" t="s">
        <v>8</v>
      </c>
      <c r="M1579" t="s">
        <v>14</v>
      </c>
      <c r="N1579" t="str">
        <f t="shared" si="175"/>
        <v>F</v>
      </c>
      <c r="O1579" t="s">
        <v>8027</v>
      </c>
      <c r="P1579" t="s">
        <v>8028</v>
      </c>
      <c r="Q1579" t="s">
        <v>13</v>
      </c>
      <c r="R1579">
        <v>5</v>
      </c>
      <c r="S1579">
        <f t="shared" si="176"/>
        <v>2018</v>
      </c>
      <c r="T1579" t="s">
        <v>12</v>
      </c>
      <c r="U1579">
        <v>1</v>
      </c>
      <c r="V1579" t="s">
        <v>3170</v>
      </c>
      <c r="W1579">
        <f>VLOOKUP(Q1579,'PBT Tag Rates'!$B$5:$E$44,4,FALSE)</f>
        <v>0.96828396500000002</v>
      </c>
      <c r="X1579">
        <v>1</v>
      </c>
      <c r="Y1579" s="14">
        <f>IFERROR(LOOKUP(H1579,{30,43,48,53,58,63,68,73,78,83,88,93,97},{42,47,52,57,62,67,72,77,82,87,92,99,100}),999)</f>
        <v>82</v>
      </c>
      <c r="Z1579" s="17">
        <f t="shared" si="177"/>
        <v>1.4285714285714286</v>
      </c>
      <c r="AA1579" s="17">
        <f t="shared" si="178"/>
        <v>1.4285714285714286</v>
      </c>
      <c r="AB1579" s="17">
        <f t="shared" si="179"/>
        <v>2.518344052903343</v>
      </c>
      <c r="AC1579" s="17" t="s">
        <v>17654</v>
      </c>
    </row>
    <row r="1580" spans="1:29" x14ac:dyDescent="0.25">
      <c r="A1580" t="s">
        <v>3339</v>
      </c>
      <c r="B1580" s="166" t="s">
        <v>8029</v>
      </c>
      <c r="C1580" t="s">
        <v>1001</v>
      </c>
      <c r="D1580" s="1">
        <v>45168</v>
      </c>
      <c r="E1580">
        <f t="shared" si="174"/>
        <v>70</v>
      </c>
      <c r="F1580" t="s">
        <v>6</v>
      </c>
      <c r="G1580">
        <v>640</v>
      </c>
      <c r="H1580">
        <f t="shared" si="173"/>
        <v>64</v>
      </c>
      <c r="I1580" t="s">
        <v>9</v>
      </c>
      <c r="J1580">
        <v>1</v>
      </c>
      <c r="K1580" t="s">
        <v>8</v>
      </c>
      <c r="L1580" t="s">
        <v>8</v>
      </c>
      <c r="M1580" t="s">
        <v>6</v>
      </c>
      <c r="N1580" t="str">
        <f t="shared" si="175"/>
        <v>M</v>
      </c>
      <c r="O1580" t="s">
        <v>8030</v>
      </c>
      <c r="P1580" t="s">
        <v>8031</v>
      </c>
      <c r="Q1580" t="s">
        <v>221</v>
      </c>
      <c r="R1580">
        <v>4</v>
      </c>
      <c r="S1580">
        <f t="shared" si="176"/>
        <v>2019</v>
      </c>
      <c r="T1580" t="s">
        <v>12</v>
      </c>
      <c r="U1580">
        <v>1</v>
      </c>
      <c r="V1580" t="s">
        <v>3608</v>
      </c>
      <c r="W1580">
        <f>VLOOKUP(Q1580,'PBT Tag Rates'!$B$5:$E$44,4,FALSE)</f>
        <v>0.95971980899999998</v>
      </c>
      <c r="X1580">
        <v>1</v>
      </c>
      <c r="Y1580" s="14">
        <f>IFERROR(LOOKUP(H1580,{30,43,48,53,58,63,68,73,78,83,88,93,97},{42,47,52,57,62,67,72,77,82,87,92,99,100}),999)</f>
        <v>67</v>
      </c>
      <c r="Z1580" s="17">
        <f t="shared" si="177"/>
        <v>1.4285714285714286</v>
      </c>
      <c r="AA1580" s="17">
        <f t="shared" si="178"/>
        <v>1.4285714285714286</v>
      </c>
      <c r="AB1580" s="17">
        <f t="shared" si="179"/>
        <v>2.518344052903343</v>
      </c>
      <c r="AC1580" s="17" t="s">
        <v>17654</v>
      </c>
    </row>
    <row r="1581" spans="1:29" x14ac:dyDescent="0.25">
      <c r="A1581" t="s">
        <v>3339</v>
      </c>
      <c r="B1581" s="166" t="s">
        <v>8032</v>
      </c>
      <c r="C1581" t="s">
        <v>8033</v>
      </c>
      <c r="D1581" s="1">
        <v>45168</v>
      </c>
      <c r="E1581">
        <f t="shared" si="174"/>
        <v>70</v>
      </c>
      <c r="F1581" t="s">
        <v>14</v>
      </c>
      <c r="G1581">
        <v>800</v>
      </c>
      <c r="H1581">
        <f t="shared" si="173"/>
        <v>80</v>
      </c>
      <c r="I1581" t="s">
        <v>9</v>
      </c>
      <c r="J1581">
        <v>1</v>
      </c>
      <c r="K1581" t="s">
        <v>8034</v>
      </c>
      <c r="L1581" t="s">
        <v>8</v>
      </c>
      <c r="M1581" t="s">
        <v>14</v>
      </c>
      <c r="N1581" t="str">
        <f t="shared" si="175"/>
        <v>F</v>
      </c>
      <c r="O1581" t="s">
        <v>2352</v>
      </c>
      <c r="P1581" t="s">
        <v>8035</v>
      </c>
      <c r="Q1581" t="s">
        <v>221</v>
      </c>
      <c r="R1581">
        <v>4</v>
      </c>
      <c r="S1581">
        <f t="shared" si="176"/>
        <v>2019</v>
      </c>
      <c r="T1581" t="s">
        <v>12</v>
      </c>
      <c r="U1581">
        <v>0.999999999999998</v>
      </c>
      <c r="V1581" t="s">
        <v>3357</v>
      </c>
      <c r="W1581">
        <f>VLOOKUP(Q1581,'PBT Tag Rates'!$B$5:$E$44,4,FALSE)</f>
        <v>0.95971980899999998</v>
      </c>
      <c r="X1581">
        <v>1</v>
      </c>
      <c r="Y1581" s="14">
        <f>IFERROR(LOOKUP(H1581,{30,43,48,53,58,63,68,73,78,83,88,93,97},{42,47,52,57,62,67,72,77,82,87,92,99,100}),999)</f>
        <v>82</v>
      </c>
      <c r="Z1581" s="17">
        <f t="shared" si="177"/>
        <v>1.4285714285714286</v>
      </c>
      <c r="AA1581" s="17">
        <f t="shared" si="178"/>
        <v>1.4285714285714286</v>
      </c>
      <c r="AB1581" s="17">
        <f t="shared" si="179"/>
        <v>2.518344052903343</v>
      </c>
      <c r="AC1581" s="17" t="s">
        <v>17654</v>
      </c>
    </row>
    <row r="1582" spans="1:29" x14ac:dyDescent="0.25">
      <c r="A1582" t="s">
        <v>3339</v>
      </c>
      <c r="B1582" s="166" t="s">
        <v>8036</v>
      </c>
      <c r="C1582" t="s">
        <v>8037</v>
      </c>
      <c r="D1582" s="1">
        <v>45168</v>
      </c>
      <c r="E1582">
        <f t="shared" si="174"/>
        <v>70</v>
      </c>
      <c r="F1582" t="s">
        <v>6</v>
      </c>
      <c r="G1582">
        <v>740</v>
      </c>
      <c r="H1582">
        <f t="shared" si="173"/>
        <v>74</v>
      </c>
      <c r="I1582" t="s">
        <v>7</v>
      </c>
      <c r="J1582" t="s">
        <v>8</v>
      </c>
      <c r="K1582" t="s">
        <v>8038</v>
      </c>
      <c r="L1582" t="s">
        <v>8</v>
      </c>
      <c r="M1582" t="s">
        <v>6</v>
      </c>
      <c r="N1582" t="str">
        <f t="shared" si="175"/>
        <v>M</v>
      </c>
      <c r="O1582" t="s">
        <v>8039</v>
      </c>
      <c r="P1582" t="s">
        <v>8040</v>
      </c>
      <c r="Q1582" t="s">
        <v>2596</v>
      </c>
      <c r="R1582">
        <v>3</v>
      </c>
      <c r="S1582">
        <f t="shared" si="176"/>
        <v>2020</v>
      </c>
      <c r="T1582" t="s">
        <v>12</v>
      </c>
      <c r="U1582">
        <v>0.999999999999997</v>
      </c>
      <c r="V1582" t="s">
        <v>3079</v>
      </c>
      <c r="W1582">
        <f>VLOOKUP(Q1582,'PBT Tag Rates'!$B$5:$E$44,4,FALSE)</f>
        <v>0.98845608500000004</v>
      </c>
      <c r="X1582">
        <v>1</v>
      </c>
      <c r="Y1582" s="14">
        <f>IFERROR(LOOKUP(H1582,{30,43,48,53,58,63,68,73,78,83,88,93,97},{42,47,52,57,62,67,72,77,82,87,92,99,100}),999)</f>
        <v>77</v>
      </c>
      <c r="Z1582" s="17">
        <f t="shared" si="177"/>
        <v>1.4285714285714286</v>
      </c>
      <c r="AA1582" s="17">
        <f t="shared" si="178"/>
        <v>1.4285714285714286</v>
      </c>
      <c r="AB1582" s="17">
        <f t="shared" si="179"/>
        <v>2.518344052903343</v>
      </c>
      <c r="AC1582" s="17" t="s">
        <v>17654</v>
      </c>
    </row>
    <row r="1583" spans="1:29" x14ac:dyDescent="0.25">
      <c r="A1583" t="s">
        <v>3339</v>
      </c>
      <c r="B1583" s="166" t="s">
        <v>8041</v>
      </c>
      <c r="C1583" t="s">
        <v>8042</v>
      </c>
      <c r="D1583" s="1">
        <v>45168</v>
      </c>
      <c r="E1583">
        <f t="shared" si="174"/>
        <v>70</v>
      </c>
      <c r="F1583" t="s">
        <v>6</v>
      </c>
      <c r="G1583">
        <v>400</v>
      </c>
      <c r="H1583">
        <f t="shared" si="173"/>
        <v>40</v>
      </c>
      <c r="I1583" t="s">
        <v>7</v>
      </c>
      <c r="J1583" t="s">
        <v>8</v>
      </c>
      <c r="K1583" t="s">
        <v>8</v>
      </c>
      <c r="L1583" t="s">
        <v>8</v>
      </c>
      <c r="M1583" t="s">
        <v>6</v>
      </c>
      <c r="N1583" t="str">
        <f t="shared" si="175"/>
        <v>M</v>
      </c>
      <c r="O1583" t="s">
        <v>8</v>
      </c>
      <c r="P1583" t="s">
        <v>8</v>
      </c>
      <c r="Q1583" t="s">
        <v>11</v>
      </c>
      <c r="R1583" t="s">
        <v>8</v>
      </c>
      <c r="S1583" t="str">
        <f t="shared" si="176"/>
        <v>U</v>
      </c>
      <c r="T1583" t="s">
        <v>12</v>
      </c>
      <c r="U1583">
        <v>0.999999999999996</v>
      </c>
      <c r="V1583" t="s">
        <v>11</v>
      </c>
      <c r="W1583" t="e">
        <f>VLOOKUP(Q1583,'PBT Tag Rates'!$B$5:$E$44,4,FALSE)</f>
        <v>#N/A</v>
      </c>
      <c r="X1583">
        <v>1</v>
      </c>
      <c r="Y1583" s="14">
        <f>IFERROR(LOOKUP(H1583,{30,43,48,53,58,63,68,73,78,83,88,93,97},{42,47,52,57,62,67,72,77,82,87,92,99,100}),999)</f>
        <v>42</v>
      </c>
      <c r="Z1583" s="17">
        <f t="shared" si="177"/>
        <v>1.4285714285714286</v>
      </c>
      <c r="AA1583" s="17">
        <f t="shared" si="178"/>
        <v>1.4285714285714286</v>
      </c>
      <c r="AB1583" s="17">
        <f t="shared" si="179"/>
        <v>2.518344052903343</v>
      </c>
      <c r="AC1583" s="17" t="s">
        <v>17654</v>
      </c>
    </row>
    <row r="1584" spans="1:29" x14ac:dyDescent="0.25">
      <c r="A1584" t="s">
        <v>3339</v>
      </c>
      <c r="B1584" s="166" t="s">
        <v>8043</v>
      </c>
      <c r="C1584" t="s">
        <v>1002</v>
      </c>
      <c r="D1584" s="1">
        <v>45168</v>
      </c>
      <c r="E1584">
        <f t="shared" si="174"/>
        <v>70</v>
      </c>
      <c r="F1584" t="s">
        <v>14</v>
      </c>
      <c r="G1584">
        <v>830</v>
      </c>
      <c r="H1584">
        <f t="shared" si="173"/>
        <v>83</v>
      </c>
      <c r="I1584" t="s">
        <v>7</v>
      </c>
      <c r="J1584" t="s">
        <v>8</v>
      </c>
      <c r="K1584" t="s">
        <v>8044</v>
      </c>
      <c r="L1584" t="s">
        <v>49</v>
      </c>
      <c r="M1584" t="s">
        <v>759</v>
      </c>
      <c r="N1584" t="str">
        <f t="shared" si="175"/>
        <v>F</v>
      </c>
      <c r="O1584" t="s">
        <v>1943</v>
      </c>
      <c r="P1584" t="s">
        <v>1943</v>
      </c>
      <c r="Q1584" t="s">
        <v>1943</v>
      </c>
      <c r="R1584" t="s">
        <v>8</v>
      </c>
      <c r="S1584" t="str">
        <f t="shared" si="176"/>
        <v>U</v>
      </c>
      <c r="T1584" t="s">
        <v>8</v>
      </c>
      <c r="U1584" t="s">
        <v>8</v>
      </c>
      <c r="V1584" t="s">
        <v>1943</v>
      </c>
      <c r="W1584" t="e">
        <f>VLOOKUP(Q1584,'PBT Tag Rates'!$B$5:$E$44,4,FALSE)</f>
        <v>#N/A</v>
      </c>
      <c r="X1584">
        <v>1</v>
      </c>
      <c r="Y1584" s="14">
        <f>IFERROR(LOOKUP(H1584,{30,43,48,53,58,63,68,73,78,83,88,93,97},{42,47,52,57,62,67,72,77,82,87,92,99,100}),999)</f>
        <v>87</v>
      </c>
      <c r="Z1584" s="17">
        <f t="shared" si="177"/>
        <v>1.4285714285714286</v>
      </c>
      <c r="AA1584" s="17">
        <f t="shared" si="178"/>
        <v>1.4285714285714286</v>
      </c>
      <c r="AB1584" s="17">
        <f t="shared" si="179"/>
        <v>2.518344052903343</v>
      </c>
      <c r="AC1584" s="17" t="s">
        <v>17654</v>
      </c>
    </row>
    <row r="1585" spans="1:29" x14ac:dyDescent="0.25">
      <c r="A1585" t="s">
        <v>3339</v>
      </c>
      <c r="B1585" s="166" t="s">
        <v>8045</v>
      </c>
      <c r="C1585" t="s">
        <v>8046</v>
      </c>
      <c r="D1585" s="1">
        <v>45168</v>
      </c>
      <c r="E1585">
        <f t="shared" si="174"/>
        <v>70</v>
      </c>
      <c r="F1585" t="s">
        <v>6</v>
      </c>
      <c r="G1585">
        <v>810</v>
      </c>
      <c r="H1585">
        <f t="shared" si="173"/>
        <v>81</v>
      </c>
      <c r="I1585" t="s">
        <v>7</v>
      </c>
      <c r="J1585" t="s">
        <v>8</v>
      </c>
      <c r="K1585" t="s">
        <v>8047</v>
      </c>
      <c r="L1585" t="s">
        <v>8</v>
      </c>
      <c r="M1585" t="s">
        <v>6</v>
      </c>
      <c r="N1585" t="str">
        <f t="shared" si="175"/>
        <v>M</v>
      </c>
      <c r="O1585" t="s">
        <v>3536</v>
      </c>
      <c r="P1585" t="s">
        <v>3537</v>
      </c>
      <c r="Q1585" t="s">
        <v>221</v>
      </c>
      <c r="R1585">
        <v>4</v>
      </c>
      <c r="S1585">
        <f t="shared" si="176"/>
        <v>2019</v>
      </c>
      <c r="T1585" t="s">
        <v>12</v>
      </c>
      <c r="U1585">
        <v>1</v>
      </c>
      <c r="V1585" t="s">
        <v>3396</v>
      </c>
      <c r="W1585">
        <f>VLOOKUP(Q1585,'PBT Tag Rates'!$B$5:$E$44,4,FALSE)</f>
        <v>0.95971980899999998</v>
      </c>
      <c r="X1585">
        <v>1</v>
      </c>
      <c r="Y1585" s="14">
        <f>IFERROR(LOOKUP(H1585,{30,43,48,53,58,63,68,73,78,83,88,93,97},{42,47,52,57,62,67,72,77,82,87,92,99,100}),999)</f>
        <v>82</v>
      </c>
      <c r="Z1585" s="17">
        <f t="shared" si="177"/>
        <v>1.4285714285714286</v>
      </c>
      <c r="AA1585" s="17">
        <f t="shared" si="178"/>
        <v>1.4285714285714286</v>
      </c>
      <c r="AB1585" s="17">
        <f t="shared" si="179"/>
        <v>2.518344052903343</v>
      </c>
      <c r="AC1585" s="17" t="s">
        <v>17655</v>
      </c>
    </row>
    <row r="1586" spans="1:29" x14ac:dyDescent="0.25">
      <c r="A1586" t="s">
        <v>3339</v>
      </c>
      <c r="B1586" s="166" t="s">
        <v>8048</v>
      </c>
      <c r="C1586" t="s">
        <v>8049</v>
      </c>
      <c r="D1586" s="1">
        <v>45168</v>
      </c>
      <c r="E1586">
        <f t="shared" si="174"/>
        <v>70</v>
      </c>
      <c r="F1586" t="s">
        <v>14</v>
      </c>
      <c r="G1586">
        <v>800</v>
      </c>
      <c r="H1586">
        <f t="shared" si="173"/>
        <v>80</v>
      </c>
      <c r="I1586" t="s">
        <v>9</v>
      </c>
      <c r="J1586">
        <v>1</v>
      </c>
      <c r="K1586" t="s">
        <v>8050</v>
      </c>
      <c r="L1586" t="s">
        <v>8</v>
      </c>
      <c r="M1586" t="s">
        <v>14</v>
      </c>
      <c r="N1586" t="str">
        <f t="shared" si="175"/>
        <v>F</v>
      </c>
      <c r="O1586" t="s">
        <v>2975</v>
      </c>
      <c r="P1586" t="s">
        <v>2976</v>
      </c>
      <c r="Q1586" t="s">
        <v>221</v>
      </c>
      <c r="R1586">
        <v>4</v>
      </c>
      <c r="S1586">
        <f t="shared" si="176"/>
        <v>2019</v>
      </c>
      <c r="T1586" t="s">
        <v>12</v>
      </c>
      <c r="U1586">
        <v>1</v>
      </c>
      <c r="V1586" t="s">
        <v>3168</v>
      </c>
      <c r="W1586">
        <f>VLOOKUP(Q1586,'PBT Tag Rates'!$B$5:$E$44,4,FALSE)</f>
        <v>0.95971980899999998</v>
      </c>
      <c r="X1586">
        <v>1</v>
      </c>
      <c r="Y1586" s="14">
        <f>IFERROR(LOOKUP(H1586,{30,43,48,53,58,63,68,73,78,83,88,93,97},{42,47,52,57,62,67,72,77,82,87,92,99,100}),999)</f>
        <v>82</v>
      </c>
      <c r="Z1586" s="17">
        <f t="shared" si="177"/>
        <v>1.4285714285714286</v>
      </c>
      <c r="AA1586" s="17">
        <f t="shared" si="178"/>
        <v>1.4285714285714286</v>
      </c>
      <c r="AB1586" s="17">
        <f t="shared" si="179"/>
        <v>2.518344052903343</v>
      </c>
      <c r="AC1586" s="17" t="s">
        <v>17654</v>
      </c>
    </row>
    <row r="1587" spans="1:29" x14ac:dyDescent="0.25">
      <c r="A1587" t="s">
        <v>3339</v>
      </c>
      <c r="B1587" s="166" t="s">
        <v>8051</v>
      </c>
      <c r="C1587" t="s">
        <v>8052</v>
      </c>
      <c r="D1587" s="1">
        <v>45168</v>
      </c>
      <c r="E1587">
        <f t="shared" si="174"/>
        <v>70</v>
      </c>
      <c r="F1587" t="s">
        <v>6</v>
      </c>
      <c r="G1587">
        <v>820</v>
      </c>
      <c r="H1587">
        <f t="shared" si="173"/>
        <v>82</v>
      </c>
      <c r="I1587" t="s">
        <v>7</v>
      </c>
      <c r="J1587" t="s">
        <v>8</v>
      </c>
      <c r="K1587" t="s">
        <v>8053</v>
      </c>
      <c r="L1587" t="s">
        <v>8</v>
      </c>
      <c r="M1587" t="s">
        <v>6</v>
      </c>
      <c r="N1587" t="str">
        <f t="shared" si="175"/>
        <v>M</v>
      </c>
      <c r="O1587" t="s">
        <v>8</v>
      </c>
      <c r="P1587" t="s">
        <v>8</v>
      </c>
      <c r="Q1587" t="s">
        <v>11</v>
      </c>
      <c r="R1587" t="s">
        <v>8</v>
      </c>
      <c r="S1587" t="str">
        <f t="shared" si="176"/>
        <v>U</v>
      </c>
      <c r="T1587" t="s">
        <v>12</v>
      </c>
      <c r="U1587">
        <v>1</v>
      </c>
      <c r="V1587" t="s">
        <v>11</v>
      </c>
      <c r="W1587" t="e">
        <f>VLOOKUP(Q1587,'PBT Tag Rates'!$B$5:$E$44,4,FALSE)</f>
        <v>#N/A</v>
      </c>
      <c r="X1587">
        <v>1</v>
      </c>
      <c r="Y1587" s="14">
        <f>IFERROR(LOOKUP(H1587,{30,43,48,53,58,63,68,73,78,83,88,93,97},{42,47,52,57,62,67,72,77,82,87,92,99,100}),999)</f>
        <v>82</v>
      </c>
      <c r="Z1587" s="17">
        <f t="shared" si="177"/>
        <v>1.4285714285714286</v>
      </c>
      <c r="AA1587" s="17">
        <f t="shared" si="178"/>
        <v>1.4285714285714286</v>
      </c>
      <c r="AB1587" s="17">
        <f t="shared" si="179"/>
        <v>2.518344052903343</v>
      </c>
      <c r="AC1587" s="17" t="s">
        <v>17654</v>
      </c>
    </row>
    <row r="1588" spans="1:29" x14ac:dyDescent="0.25">
      <c r="A1588" t="s">
        <v>3339</v>
      </c>
      <c r="B1588" s="166" t="s">
        <v>8054</v>
      </c>
      <c r="C1588" t="s">
        <v>8055</v>
      </c>
      <c r="D1588" s="1">
        <v>45168</v>
      </c>
      <c r="E1588">
        <f t="shared" si="174"/>
        <v>70</v>
      </c>
      <c r="F1588" t="s">
        <v>14</v>
      </c>
      <c r="G1588">
        <v>810</v>
      </c>
      <c r="H1588">
        <f t="shared" si="173"/>
        <v>81</v>
      </c>
      <c r="I1588" t="s">
        <v>9</v>
      </c>
      <c r="J1588">
        <v>1</v>
      </c>
      <c r="K1588" t="s">
        <v>8056</v>
      </c>
      <c r="L1588" t="s">
        <v>8</v>
      </c>
      <c r="M1588" t="s">
        <v>14</v>
      </c>
      <c r="N1588" t="str">
        <f t="shared" si="175"/>
        <v>F</v>
      </c>
      <c r="O1588" t="s">
        <v>8057</v>
      </c>
      <c r="P1588" t="s">
        <v>8058</v>
      </c>
      <c r="Q1588" t="s">
        <v>281</v>
      </c>
      <c r="R1588">
        <v>4</v>
      </c>
      <c r="S1588">
        <f t="shared" si="176"/>
        <v>2019</v>
      </c>
      <c r="T1588" t="s">
        <v>12</v>
      </c>
      <c r="U1588">
        <v>1</v>
      </c>
      <c r="V1588" t="s">
        <v>3169</v>
      </c>
      <c r="W1588">
        <f>VLOOKUP(Q1588,'PBT Tag Rates'!$B$5:$E$44,4,FALSE)</f>
        <v>0.99705232300000002</v>
      </c>
      <c r="X1588">
        <v>1</v>
      </c>
      <c r="Y1588" s="14">
        <f>IFERROR(LOOKUP(H1588,{30,43,48,53,58,63,68,73,78,83,88,93,97},{42,47,52,57,62,67,72,77,82,87,92,99,100}),999)</f>
        <v>82</v>
      </c>
      <c r="Z1588" s="17">
        <f t="shared" si="177"/>
        <v>1.4285714285714286</v>
      </c>
      <c r="AA1588" s="17">
        <f t="shared" si="178"/>
        <v>1.4285714285714286</v>
      </c>
      <c r="AB1588" s="17">
        <f t="shared" si="179"/>
        <v>2.518344052903343</v>
      </c>
      <c r="AC1588" s="17" t="s">
        <v>17654</v>
      </c>
    </row>
    <row r="1589" spans="1:29" x14ac:dyDescent="0.25">
      <c r="A1589" t="s">
        <v>3339</v>
      </c>
      <c r="B1589" s="166" t="s">
        <v>8059</v>
      </c>
      <c r="C1589" t="s">
        <v>1003</v>
      </c>
      <c r="D1589" s="1">
        <v>45168</v>
      </c>
      <c r="E1589">
        <f t="shared" si="174"/>
        <v>70</v>
      </c>
      <c r="F1589" t="s">
        <v>6</v>
      </c>
      <c r="G1589">
        <v>790</v>
      </c>
      <c r="H1589">
        <f t="shared" si="173"/>
        <v>79</v>
      </c>
      <c r="I1589" t="s">
        <v>7</v>
      </c>
      <c r="J1589" t="s">
        <v>8</v>
      </c>
      <c r="K1589" t="s">
        <v>8060</v>
      </c>
      <c r="L1589" t="s">
        <v>8</v>
      </c>
      <c r="M1589" t="s">
        <v>6</v>
      </c>
      <c r="N1589" t="str">
        <f t="shared" si="175"/>
        <v>M</v>
      </c>
      <c r="O1589" t="s">
        <v>1315</v>
      </c>
      <c r="P1589" t="s">
        <v>1316</v>
      </c>
      <c r="Q1589" t="s">
        <v>221</v>
      </c>
      <c r="R1589">
        <v>4</v>
      </c>
      <c r="S1589">
        <f t="shared" si="176"/>
        <v>2019</v>
      </c>
      <c r="T1589" t="s">
        <v>12</v>
      </c>
      <c r="U1589">
        <v>0.999999999999998</v>
      </c>
      <c r="V1589" t="s">
        <v>3363</v>
      </c>
      <c r="W1589">
        <f>VLOOKUP(Q1589,'PBT Tag Rates'!$B$5:$E$44,4,FALSE)</f>
        <v>0.95971980899999998</v>
      </c>
      <c r="X1589">
        <v>1</v>
      </c>
      <c r="Y1589" s="14">
        <f>IFERROR(LOOKUP(H1589,{30,43,48,53,58,63,68,73,78,83,88,93,97},{42,47,52,57,62,67,72,77,82,87,92,99,100}),999)</f>
        <v>82</v>
      </c>
      <c r="Z1589" s="17">
        <f t="shared" si="177"/>
        <v>1.4285714285714286</v>
      </c>
      <c r="AA1589" s="17">
        <f t="shared" si="178"/>
        <v>1.4285714285714286</v>
      </c>
      <c r="AB1589" s="17">
        <f t="shared" si="179"/>
        <v>2.518344052903343</v>
      </c>
      <c r="AC1589" s="17" t="s">
        <v>17654</v>
      </c>
    </row>
    <row r="1590" spans="1:29" x14ac:dyDescent="0.25">
      <c r="A1590" t="s">
        <v>3339</v>
      </c>
      <c r="B1590" s="166" t="s">
        <v>8061</v>
      </c>
      <c r="C1590" t="s">
        <v>8062</v>
      </c>
      <c r="D1590" s="1">
        <v>45168</v>
      </c>
      <c r="E1590">
        <f t="shared" si="174"/>
        <v>70</v>
      </c>
      <c r="F1590" t="s">
        <v>6</v>
      </c>
      <c r="G1590">
        <v>770</v>
      </c>
      <c r="H1590">
        <f t="shared" si="173"/>
        <v>77</v>
      </c>
      <c r="I1590" t="s">
        <v>7</v>
      </c>
      <c r="J1590" t="s">
        <v>8</v>
      </c>
      <c r="K1590" t="s">
        <v>8063</v>
      </c>
      <c r="L1590" t="s">
        <v>8</v>
      </c>
      <c r="M1590" t="s">
        <v>14</v>
      </c>
      <c r="N1590" t="str">
        <f t="shared" si="175"/>
        <v>F</v>
      </c>
      <c r="O1590" t="s">
        <v>2197</v>
      </c>
      <c r="P1590" t="s">
        <v>2769</v>
      </c>
      <c r="Q1590" t="s">
        <v>221</v>
      </c>
      <c r="R1590">
        <v>4</v>
      </c>
      <c r="S1590">
        <f t="shared" si="176"/>
        <v>2019</v>
      </c>
      <c r="T1590" t="s">
        <v>12</v>
      </c>
      <c r="U1590">
        <v>1</v>
      </c>
      <c r="V1590" t="s">
        <v>3346</v>
      </c>
      <c r="W1590">
        <f>VLOOKUP(Q1590,'PBT Tag Rates'!$B$5:$E$44,4,FALSE)</f>
        <v>0.95971980899999998</v>
      </c>
      <c r="X1590">
        <v>1</v>
      </c>
      <c r="Y1590" s="14">
        <f>IFERROR(LOOKUP(H1590,{30,43,48,53,58,63,68,73,78,83,88,93,97},{42,47,52,57,62,67,72,77,82,87,92,99,100}),999)</f>
        <v>77</v>
      </c>
      <c r="Z1590" s="17">
        <f t="shared" si="177"/>
        <v>1.4285714285714286</v>
      </c>
      <c r="AA1590" s="17">
        <f t="shared" si="178"/>
        <v>1.4285714285714286</v>
      </c>
      <c r="AB1590" s="17">
        <f t="shared" si="179"/>
        <v>2.518344052903343</v>
      </c>
      <c r="AC1590" s="17" t="s">
        <v>17654</v>
      </c>
    </row>
    <row r="1591" spans="1:29" x14ac:dyDescent="0.25">
      <c r="A1591" t="s">
        <v>3339</v>
      </c>
      <c r="B1591" s="166" t="s">
        <v>8064</v>
      </c>
      <c r="C1591" t="s">
        <v>1004</v>
      </c>
      <c r="D1591" s="1">
        <v>45168</v>
      </c>
      <c r="E1591">
        <f t="shared" si="174"/>
        <v>70</v>
      </c>
      <c r="F1591" t="s">
        <v>14</v>
      </c>
      <c r="G1591">
        <v>740</v>
      </c>
      <c r="H1591">
        <f t="shared" si="173"/>
        <v>74</v>
      </c>
      <c r="I1591" t="s">
        <v>9</v>
      </c>
      <c r="J1591">
        <v>1</v>
      </c>
      <c r="K1591" t="s">
        <v>8</v>
      </c>
      <c r="L1591" t="s">
        <v>8</v>
      </c>
      <c r="M1591" t="s">
        <v>14</v>
      </c>
      <c r="N1591" t="str">
        <f t="shared" si="175"/>
        <v>F</v>
      </c>
      <c r="O1591" t="s">
        <v>3528</v>
      </c>
      <c r="P1591" t="s">
        <v>3529</v>
      </c>
      <c r="Q1591" t="s">
        <v>221</v>
      </c>
      <c r="R1591">
        <v>4</v>
      </c>
      <c r="S1591">
        <f t="shared" si="176"/>
        <v>2019</v>
      </c>
      <c r="T1591" t="s">
        <v>12</v>
      </c>
      <c r="U1591">
        <v>0.999999999999998</v>
      </c>
      <c r="V1591" t="s">
        <v>3357</v>
      </c>
      <c r="W1591">
        <f>VLOOKUP(Q1591,'PBT Tag Rates'!$B$5:$E$44,4,FALSE)</f>
        <v>0.95971980899999998</v>
      </c>
      <c r="X1591">
        <v>1</v>
      </c>
      <c r="Y1591" s="14">
        <f>IFERROR(LOOKUP(H1591,{30,43,48,53,58,63,68,73,78,83,88,93,97},{42,47,52,57,62,67,72,77,82,87,92,99,100}),999)</f>
        <v>77</v>
      </c>
      <c r="Z1591" s="17">
        <f t="shared" si="177"/>
        <v>1.4285714285714286</v>
      </c>
      <c r="AA1591" s="17">
        <f t="shared" si="178"/>
        <v>1.4285714285714286</v>
      </c>
      <c r="AB1591" s="17">
        <f t="shared" si="179"/>
        <v>2.518344052903343</v>
      </c>
      <c r="AC1591" s="17" t="s">
        <v>17654</v>
      </c>
    </row>
    <row r="1592" spans="1:29" x14ac:dyDescent="0.25">
      <c r="A1592" t="s">
        <v>3339</v>
      </c>
      <c r="B1592" s="166" t="s">
        <v>8065</v>
      </c>
      <c r="C1592" t="s">
        <v>1005</v>
      </c>
      <c r="D1592" s="1">
        <v>45168</v>
      </c>
      <c r="E1592">
        <f t="shared" si="174"/>
        <v>70</v>
      </c>
      <c r="F1592" t="s">
        <v>6</v>
      </c>
      <c r="G1592">
        <v>720</v>
      </c>
      <c r="H1592">
        <f t="shared" si="173"/>
        <v>72</v>
      </c>
      <c r="I1592" t="s">
        <v>7</v>
      </c>
      <c r="J1592" t="s">
        <v>8</v>
      </c>
      <c r="K1592" t="s">
        <v>8066</v>
      </c>
      <c r="L1592" t="s">
        <v>49</v>
      </c>
      <c r="M1592" t="s">
        <v>759</v>
      </c>
      <c r="N1592" t="str">
        <f t="shared" si="175"/>
        <v>M</v>
      </c>
      <c r="O1592" t="s">
        <v>1943</v>
      </c>
      <c r="P1592" t="s">
        <v>1943</v>
      </c>
      <c r="Q1592" t="s">
        <v>1943</v>
      </c>
      <c r="R1592" t="s">
        <v>8</v>
      </c>
      <c r="S1592" t="str">
        <f t="shared" si="176"/>
        <v>U</v>
      </c>
      <c r="T1592" t="s">
        <v>8</v>
      </c>
      <c r="U1592" t="s">
        <v>8</v>
      </c>
      <c r="V1592" t="s">
        <v>1943</v>
      </c>
      <c r="W1592" t="e">
        <f>VLOOKUP(Q1592,'PBT Tag Rates'!$B$5:$E$44,4,FALSE)</f>
        <v>#N/A</v>
      </c>
      <c r="X1592">
        <v>1</v>
      </c>
      <c r="Y1592" s="14">
        <f>IFERROR(LOOKUP(H1592,{30,43,48,53,58,63,68,73,78,83,88,93,97},{42,47,52,57,62,67,72,77,82,87,92,99,100}),999)</f>
        <v>72</v>
      </c>
      <c r="Z1592" s="17">
        <f t="shared" si="177"/>
        <v>1.4285714285714286</v>
      </c>
      <c r="AA1592" s="17">
        <f t="shared" si="178"/>
        <v>1.4285714285714286</v>
      </c>
      <c r="AB1592" s="17">
        <f t="shared" si="179"/>
        <v>2.518344052903343</v>
      </c>
      <c r="AC1592" s="17" t="s">
        <v>17654</v>
      </c>
    </row>
    <row r="1593" spans="1:29" x14ac:dyDescent="0.25">
      <c r="A1593" t="s">
        <v>3339</v>
      </c>
      <c r="B1593" s="166" t="s">
        <v>8067</v>
      </c>
      <c r="C1593" t="s">
        <v>8068</v>
      </c>
      <c r="D1593" s="1">
        <v>45168</v>
      </c>
      <c r="E1593">
        <f t="shared" si="174"/>
        <v>70</v>
      </c>
      <c r="F1593" t="s">
        <v>14</v>
      </c>
      <c r="G1593">
        <v>970</v>
      </c>
      <c r="H1593">
        <f t="shared" si="173"/>
        <v>97</v>
      </c>
      <c r="I1593" t="s">
        <v>7</v>
      </c>
      <c r="J1593" t="s">
        <v>8</v>
      </c>
      <c r="K1593" t="s">
        <v>8069</v>
      </c>
      <c r="L1593" t="s">
        <v>8</v>
      </c>
      <c r="M1593" t="s">
        <v>6</v>
      </c>
      <c r="N1593" t="str">
        <f t="shared" si="175"/>
        <v>M</v>
      </c>
      <c r="O1593" t="s">
        <v>514</v>
      </c>
      <c r="P1593" t="s">
        <v>8070</v>
      </c>
      <c r="Q1593" t="s">
        <v>15</v>
      </c>
      <c r="R1593">
        <v>5</v>
      </c>
      <c r="S1593">
        <f t="shared" si="176"/>
        <v>2018</v>
      </c>
      <c r="T1593" t="s">
        <v>12</v>
      </c>
      <c r="U1593">
        <v>0.999999999999997</v>
      </c>
      <c r="V1593" t="s">
        <v>3396</v>
      </c>
      <c r="W1593">
        <f>VLOOKUP(Q1593,'PBT Tag Rates'!$B$5:$E$44,4,FALSE)</f>
        <v>0.80551598400000002</v>
      </c>
      <c r="X1593">
        <v>1</v>
      </c>
      <c r="Y1593" s="14">
        <f>IFERROR(LOOKUP(H1593,{30,43,48,53,58,63,68,73,78,83,88,93,97},{42,47,52,57,62,67,72,77,82,87,92,99,100}),999)</f>
        <v>100</v>
      </c>
      <c r="Z1593" s="17">
        <f t="shared" si="177"/>
        <v>1.4285714285714286</v>
      </c>
      <c r="AA1593" s="17">
        <f t="shared" si="178"/>
        <v>1.4285714285714286</v>
      </c>
      <c r="AB1593" s="17">
        <f t="shared" si="179"/>
        <v>2.518344052903343</v>
      </c>
      <c r="AC1593" s="17" t="s">
        <v>17655</v>
      </c>
    </row>
    <row r="1594" spans="1:29" x14ac:dyDescent="0.25">
      <c r="A1594" t="s">
        <v>3339</v>
      </c>
      <c r="B1594" s="166" t="s">
        <v>8071</v>
      </c>
      <c r="C1594" t="s">
        <v>8072</v>
      </c>
      <c r="D1594" s="1">
        <v>45168</v>
      </c>
      <c r="E1594">
        <f t="shared" si="174"/>
        <v>70</v>
      </c>
      <c r="F1594" t="s">
        <v>14</v>
      </c>
      <c r="G1594">
        <v>730</v>
      </c>
      <c r="H1594">
        <f t="shared" si="173"/>
        <v>73</v>
      </c>
      <c r="I1594" t="s">
        <v>7</v>
      </c>
      <c r="J1594" t="s">
        <v>8</v>
      </c>
      <c r="K1594" t="s">
        <v>8073</v>
      </c>
      <c r="L1594" t="s">
        <v>8</v>
      </c>
      <c r="M1594" t="s">
        <v>14</v>
      </c>
      <c r="N1594" t="str">
        <f t="shared" si="175"/>
        <v>F</v>
      </c>
      <c r="O1594" t="s">
        <v>994</v>
      </c>
      <c r="P1594" t="s">
        <v>995</v>
      </c>
      <c r="Q1594" t="s">
        <v>221</v>
      </c>
      <c r="R1594">
        <v>4</v>
      </c>
      <c r="S1594">
        <f t="shared" si="176"/>
        <v>2019</v>
      </c>
      <c r="T1594" t="s">
        <v>12</v>
      </c>
      <c r="U1594">
        <v>1</v>
      </c>
      <c r="V1594" t="s">
        <v>3346</v>
      </c>
      <c r="W1594">
        <f>VLOOKUP(Q1594,'PBT Tag Rates'!$B$5:$E$44,4,FALSE)</f>
        <v>0.95971980899999998</v>
      </c>
      <c r="X1594">
        <v>1</v>
      </c>
      <c r="Y1594" s="14">
        <f>IFERROR(LOOKUP(H1594,{30,43,48,53,58,63,68,73,78,83,88,93,97},{42,47,52,57,62,67,72,77,82,87,92,99,100}),999)</f>
        <v>77</v>
      </c>
      <c r="Z1594" s="17">
        <f t="shared" si="177"/>
        <v>1.4285714285714286</v>
      </c>
      <c r="AA1594" s="17">
        <f t="shared" si="178"/>
        <v>1.4285714285714286</v>
      </c>
      <c r="AB1594" s="17">
        <f t="shared" si="179"/>
        <v>2.518344052903343</v>
      </c>
      <c r="AC1594" s="17" t="s">
        <v>17654</v>
      </c>
    </row>
    <row r="1595" spans="1:29" x14ac:dyDescent="0.25">
      <c r="A1595" t="s">
        <v>3339</v>
      </c>
      <c r="B1595" s="166" t="s">
        <v>8074</v>
      </c>
      <c r="C1595" t="s">
        <v>8075</v>
      </c>
      <c r="D1595" s="1">
        <v>45168</v>
      </c>
      <c r="E1595">
        <f t="shared" si="174"/>
        <v>70</v>
      </c>
      <c r="F1595" t="s">
        <v>6</v>
      </c>
      <c r="G1595">
        <v>490</v>
      </c>
      <c r="H1595">
        <f t="shared" si="173"/>
        <v>49</v>
      </c>
      <c r="I1595" t="s">
        <v>9</v>
      </c>
      <c r="J1595">
        <v>1</v>
      </c>
      <c r="K1595" t="s">
        <v>8</v>
      </c>
      <c r="L1595" t="s">
        <v>8</v>
      </c>
      <c r="M1595" t="s">
        <v>6</v>
      </c>
      <c r="N1595" t="str">
        <f t="shared" si="175"/>
        <v>M</v>
      </c>
      <c r="O1595" t="s">
        <v>8076</v>
      </c>
      <c r="P1595" t="s">
        <v>8077</v>
      </c>
      <c r="Q1595" t="s">
        <v>3820</v>
      </c>
      <c r="R1595">
        <v>2</v>
      </c>
      <c r="S1595">
        <f t="shared" si="176"/>
        <v>2021</v>
      </c>
      <c r="T1595" t="s">
        <v>12</v>
      </c>
      <c r="U1595">
        <v>1</v>
      </c>
      <c r="V1595" t="s">
        <v>3608</v>
      </c>
      <c r="W1595">
        <f>VLOOKUP(Q1595,'PBT Tag Rates'!$B$5:$E$44,4,FALSE)</f>
        <v>0.98140000000000005</v>
      </c>
      <c r="X1595">
        <v>1</v>
      </c>
      <c r="Y1595" s="14">
        <f>IFERROR(LOOKUP(H1595,{30,43,48,53,58,63,68,73,78,83,88,93,97},{42,47,52,57,62,67,72,77,82,87,92,99,100}),999)</f>
        <v>52</v>
      </c>
      <c r="Z1595" s="17">
        <f t="shared" si="177"/>
        <v>1.4285714285714286</v>
      </c>
      <c r="AA1595" s="17">
        <f t="shared" si="178"/>
        <v>1.4285714285714286</v>
      </c>
      <c r="AB1595" s="17">
        <f t="shared" si="179"/>
        <v>2.518344052903343</v>
      </c>
      <c r="AC1595" s="17" t="s">
        <v>17654</v>
      </c>
    </row>
    <row r="1596" spans="1:29" x14ac:dyDescent="0.25">
      <c r="A1596" t="s">
        <v>3339</v>
      </c>
      <c r="B1596" s="166" t="s">
        <v>8078</v>
      </c>
      <c r="C1596" t="s">
        <v>8079</v>
      </c>
      <c r="D1596" s="1">
        <v>45168</v>
      </c>
      <c r="E1596">
        <f t="shared" si="174"/>
        <v>70</v>
      </c>
      <c r="F1596" t="s">
        <v>14</v>
      </c>
      <c r="G1596">
        <v>770</v>
      </c>
      <c r="H1596">
        <f t="shared" si="173"/>
        <v>77</v>
      </c>
      <c r="I1596" t="s">
        <v>7</v>
      </c>
      <c r="J1596" t="s">
        <v>8</v>
      </c>
      <c r="K1596" t="s">
        <v>8080</v>
      </c>
      <c r="L1596" t="s">
        <v>8</v>
      </c>
      <c r="M1596" t="s">
        <v>14</v>
      </c>
      <c r="N1596" t="str">
        <f t="shared" si="175"/>
        <v>F</v>
      </c>
      <c r="O1596" t="s">
        <v>8</v>
      </c>
      <c r="P1596" t="s">
        <v>8</v>
      </c>
      <c r="Q1596" t="s">
        <v>11</v>
      </c>
      <c r="R1596" t="s">
        <v>8</v>
      </c>
      <c r="S1596" t="str">
        <f t="shared" si="176"/>
        <v>U</v>
      </c>
      <c r="T1596" t="s">
        <v>12</v>
      </c>
      <c r="U1596">
        <v>1</v>
      </c>
      <c r="V1596" t="s">
        <v>11</v>
      </c>
      <c r="W1596" t="e">
        <f>VLOOKUP(Q1596,'PBT Tag Rates'!$B$5:$E$44,4,FALSE)</f>
        <v>#N/A</v>
      </c>
      <c r="X1596">
        <v>1</v>
      </c>
      <c r="Y1596" s="14">
        <f>IFERROR(LOOKUP(H1596,{30,43,48,53,58,63,68,73,78,83,88,93,97},{42,47,52,57,62,67,72,77,82,87,92,99,100}),999)</f>
        <v>77</v>
      </c>
      <c r="Z1596" s="17">
        <f t="shared" si="177"/>
        <v>1.4285714285714286</v>
      </c>
      <c r="AA1596" s="17">
        <f t="shared" si="178"/>
        <v>1.4285714285714286</v>
      </c>
      <c r="AB1596" s="17">
        <f t="shared" si="179"/>
        <v>2.518344052903343</v>
      </c>
      <c r="AC1596" s="17" t="s">
        <v>17654</v>
      </c>
    </row>
    <row r="1597" spans="1:29" x14ac:dyDescent="0.25">
      <c r="A1597" t="s">
        <v>3339</v>
      </c>
      <c r="B1597" s="166" t="s">
        <v>8081</v>
      </c>
      <c r="C1597" t="s">
        <v>1008</v>
      </c>
      <c r="D1597" s="1">
        <v>45168</v>
      </c>
      <c r="E1597">
        <f t="shared" si="174"/>
        <v>70</v>
      </c>
      <c r="F1597" t="s">
        <v>14</v>
      </c>
      <c r="G1597">
        <v>830</v>
      </c>
      <c r="H1597">
        <f t="shared" si="173"/>
        <v>83</v>
      </c>
      <c r="I1597" t="s">
        <v>7</v>
      </c>
      <c r="J1597" t="s">
        <v>8</v>
      </c>
      <c r="K1597" t="s">
        <v>8082</v>
      </c>
      <c r="L1597" t="s">
        <v>8</v>
      </c>
      <c r="M1597" t="s">
        <v>6</v>
      </c>
      <c r="N1597" t="str">
        <f t="shared" si="175"/>
        <v>M</v>
      </c>
      <c r="O1597" t="s">
        <v>5599</v>
      </c>
      <c r="P1597" t="s">
        <v>5600</v>
      </c>
      <c r="Q1597" t="s">
        <v>281</v>
      </c>
      <c r="R1597">
        <v>4</v>
      </c>
      <c r="S1597">
        <f t="shared" si="176"/>
        <v>2019</v>
      </c>
      <c r="T1597" t="s">
        <v>12</v>
      </c>
      <c r="U1597">
        <v>0.999999999999999</v>
      </c>
      <c r="V1597" t="s">
        <v>3079</v>
      </c>
      <c r="W1597">
        <f>VLOOKUP(Q1597,'PBT Tag Rates'!$B$5:$E$44,4,FALSE)</f>
        <v>0.99705232300000002</v>
      </c>
      <c r="X1597">
        <v>1</v>
      </c>
      <c r="Y1597" s="14">
        <f>IFERROR(LOOKUP(H1597,{30,43,48,53,58,63,68,73,78,83,88,93,97},{42,47,52,57,62,67,72,77,82,87,92,99,100}),999)</f>
        <v>87</v>
      </c>
      <c r="Z1597" s="17">
        <f t="shared" si="177"/>
        <v>1.4285714285714286</v>
      </c>
      <c r="AA1597" s="17">
        <f t="shared" si="178"/>
        <v>1.4285714285714286</v>
      </c>
      <c r="AB1597" s="17">
        <f t="shared" si="179"/>
        <v>2.518344052903343</v>
      </c>
      <c r="AC1597" s="17" t="s">
        <v>17654</v>
      </c>
    </row>
    <row r="1598" spans="1:29" x14ac:dyDescent="0.25">
      <c r="A1598" t="s">
        <v>3339</v>
      </c>
      <c r="B1598" s="166" t="s">
        <v>8083</v>
      </c>
      <c r="C1598" t="s">
        <v>8084</v>
      </c>
      <c r="D1598" s="1">
        <v>45168</v>
      </c>
      <c r="E1598">
        <f t="shared" si="174"/>
        <v>70</v>
      </c>
      <c r="F1598" t="s">
        <v>6</v>
      </c>
      <c r="G1598">
        <v>910</v>
      </c>
      <c r="H1598">
        <f t="shared" si="173"/>
        <v>91</v>
      </c>
      <c r="I1598" t="s">
        <v>7</v>
      </c>
      <c r="J1598" t="s">
        <v>8</v>
      </c>
      <c r="K1598" t="s">
        <v>8085</v>
      </c>
      <c r="L1598" t="s">
        <v>8</v>
      </c>
      <c r="M1598" t="s">
        <v>6</v>
      </c>
      <c r="N1598" t="str">
        <f t="shared" si="175"/>
        <v>M</v>
      </c>
      <c r="O1598" t="s">
        <v>6103</v>
      </c>
      <c r="P1598" t="s">
        <v>6104</v>
      </c>
      <c r="Q1598" t="s">
        <v>281</v>
      </c>
      <c r="R1598">
        <v>4</v>
      </c>
      <c r="S1598">
        <f t="shared" si="176"/>
        <v>2019</v>
      </c>
      <c r="T1598" t="s">
        <v>12</v>
      </c>
      <c r="U1598">
        <v>0.999999999999996</v>
      </c>
      <c r="V1598" t="s">
        <v>3169</v>
      </c>
      <c r="W1598">
        <f>VLOOKUP(Q1598,'PBT Tag Rates'!$B$5:$E$44,4,FALSE)</f>
        <v>0.99705232300000002</v>
      </c>
      <c r="X1598">
        <v>1</v>
      </c>
      <c r="Y1598" s="14">
        <f>IFERROR(LOOKUP(H1598,{30,43,48,53,58,63,68,73,78,83,88,93,97},{42,47,52,57,62,67,72,77,82,87,92,99,100}),999)</f>
        <v>92</v>
      </c>
      <c r="Z1598" s="17">
        <f t="shared" si="177"/>
        <v>1.4285714285714286</v>
      </c>
      <c r="AA1598" s="17">
        <f t="shared" si="178"/>
        <v>1.4285714285714286</v>
      </c>
      <c r="AB1598" s="17">
        <f t="shared" si="179"/>
        <v>2.518344052903343</v>
      </c>
      <c r="AC1598" s="17" t="s">
        <v>17654</v>
      </c>
    </row>
    <row r="1599" spans="1:29" x14ac:dyDescent="0.25">
      <c r="A1599" t="s">
        <v>3339</v>
      </c>
      <c r="B1599" s="166" t="s">
        <v>8086</v>
      </c>
      <c r="C1599" t="s">
        <v>8087</v>
      </c>
      <c r="D1599" s="1">
        <v>45168</v>
      </c>
      <c r="E1599">
        <f t="shared" si="174"/>
        <v>70</v>
      </c>
      <c r="F1599" t="s">
        <v>6</v>
      </c>
      <c r="G1599">
        <v>890</v>
      </c>
      <c r="H1599">
        <f t="shared" si="173"/>
        <v>89</v>
      </c>
      <c r="I1599" t="s">
        <v>7</v>
      </c>
      <c r="J1599" t="s">
        <v>8</v>
      </c>
      <c r="K1599" t="s">
        <v>8088</v>
      </c>
      <c r="L1599" t="s">
        <v>8</v>
      </c>
      <c r="M1599" t="s">
        <v>6</v>
      </c>
      <c r="N1599" t="str">
        <f t="shared" si="175"/>
        <v>M</v>
      </c>
      <c r="O1599" t="s">
        <v>8</v>
      </c>
      <c r="P1599" t="s">
        <v>8</v>
      </c>
      <c r="Q1599" t="s">
        <v>11</v>
      </c>
      <c r="R1599" t="s">
        <v>8</v>
      </c>
      <c r="S1599" t="str">
        <f t="shared" si="176"/>
        <v>U</v>
      </c>
      <c r="T1599" t="s">
        <v>12</v>
      </c>
      <c r="U1599">
        <v>1</v>
      </c>
      <c r="V1599" t="s">
        <v>11</v>
      </c>
      <c r="W1599" t="e">
        <f>VLOOKUP(Q1599,'PBT Tag Rates'!$B$5:$E$44,4,FALSE)</f>
        <v>#N/A</v>
      </c>
      <c r="X1599">
        <v>1</v>
      </c>
      <c r="Y1599" s="14">
        <f>IFERROR(LOOKUP(H1599,{30,43,48,53,58,63,68,73,78,83,88,93,97},{42,47,52,57,62,67,72,77,82,87,92,99,100}),999)</f>
        <v>92</v>
      </c>
      <c r="Z1599" s="17">
        <f t="shared" si="177"/>
        <v>1.4285714285714286</v>
      </c>
      <c r="AA1599" s="17">
        <f t="shared" si="178"/>
        <v>1.4285714285714286</v>
      </c>
      <c r="AB1599" s="17">
        <f t="shared" si="179"/>
        <v>2.518344052903343</v>
      </c>
      <c r="AC1599" s="17" t="s">
        <v>17654</v>
      </c>
    </row>
    <row r="1600" spans="1:29" x14ac:dyDescent="0.25">
      <c r="A1600" t="s">
        <v>3339</v>
      </c>
      <c r="B1600" s="166" t="s">
        <v>8089</v>
      </c>
      <c r="C1600" t="s">
        <v>1009</v>
      </c>
      <c r="D1600" s="1">
        <v>45168</v>
      </c>
      <c r="E1600">
        <f t="shared" si="174"/>
        <v>70</v>
      </c>
      <c r="F1600" t="s">
        <v>6</v>
      </c>
      <c r="G1600">
        <v>860</v>
      </c>
      <c r="H1600">
        <f t="shared" si="173"/>
        <v>86</v>
      </c>
      <c r="I1600" t="s">
        <v>7</v>
      </c>
      <c r="J1600" t="s">
        <v>8</v>
      </c>
      <c r="K1600" t="s">
        <v>8090</v>
      </c>
      <c r="L1600" t="s">
        <v>49</v>
      </c>
      <c r="M1600" t="s">
        <v>759</v>
      </c>
      <c r="N1600" t="str">
        <f t="shared" si="175"/>
        <v>M</v>
      </c>
      <c r="O1600" t="s">
        <v>1943</v>
      </c>
      <c r="P1600" t="s">
        <v>1943</v>
      </c>
      <c r="Q1600" t="s">
        <v>1943</v>
      </c>
      <c r="R1600" t="s">
        <v>8</v>
      </c>
      <c r="S1600" t="str">
        <f t="shared" si="176"/>
        <v>U</v>
      </c>
      <c r="T1600" t="s">
        <v>8</v>
      </c>
      <c r="U1600" t="s">
        <v>8</v>
      </c>
      <c r="V1600" t="s">
        <v>1943</v>
      </c>
      <c r="W1600" t="e">
        <f>VLOOKUP(Q1600,'PBT Tag Rates'!$B$5:$E$44,4,FALSE)</f>
        <v>#N/A</v>
      </c>
      <c r="X1600">
        <v>1</v>
      </c>
      <c r="Y1600" s="14">
        <f>IFERROR(LOOKUP(H1600,{30,43,48,53,58,63,68,73,78,83,88,93,97},{42,47,52,57,62,67,72,77,82,87,92,99,100}),999)</f>
        <v>87</v>
      </c>
      <c r="Z1600" s="17">
        <f t="shared" si="177"/>
        <v>1.4285714285714286</v>
      </c>
      <c r="AA1600" s="17">
        <f t="shared" si="178"/>
        <v>1.4285714285714286</v>
      </c>
      <c r="AB1600" s="17">
        <f t="shared" si="179"/>
        <v>2.518344052903343</v>
      </c>
      <c r="AC1600" s="17" t="s">
        <v>17654</v>
      </c>
    </row>
    <row r="1601" spans="1:29" x14ac:dyDescent="0.25">
      <c r="A1601" t="s">
        <v>3339</v>
      </c>
      <c r="B1601" s="166" t="s">
        <v>8091</v>
      </c>
      <c r="C1601" t="s">
        <v>8092</v>
      </c>
      <c r="D1601" s="1">
        <v>45168</v>
      </c>
      <c r="E1601">
        <f t="shared" si="174"/>
        <v>70</v>
      </c>
      <c r="F1601" t="s">
        <v>14</v>
      </c>
      <c r="G1601">
        <v>800</v>
      </c>
      <c r="H1601">
        <f t="shared" si="173"/>
        <v>80</v>
      </c>
      <c r="I1601" t="s">
        <v>9</v>
      </c>
      <c r="J1601">
        <v>1</v>
      </c>
      <c r="K1601" t="s">
        <v>8093</v>
      </c>
      <c r="L1601" t="s">
        <v>8</v>
      </c>
      <c r="M1601" t="s">
        <v>14</v>
      </c>
      <c r="N1601" t="str">
        <f t="shared" si="175"/>
        <v>F</v>
      </c>
      <c r="O1601" t="s">
        <v>2562</v>
      </c>
      <c r="P1601" t="s">
        <v>2563</v>
      </c>
      <c r="Q1601" t="s">
        <v>221</v>
      </c>
      <c r="R1601">
        <v>4</v>
      </c>
      <c r="S1601">
        <f t="shared" si="176"/>
        <v>2019</v>
      </c>
      <c r="T1601" t="s">
        <v>12</v>
      </c>
      <c r="U1601">
        <v>0.999999999999999</v>
      </c>
      <c r="V1601" t="s">
        <v>3396</v>
      </c>
      <c r="W1601">
        <f>VLOOKUP(Q1601,'PBT Tag Rates'!$B$5:$E$44,4,FALSE)</f>
        <v>0.95971980899999998</v>
      </c>
      <c r="X1601">
        <v>1</v>
      </c>
      <c r="Y1601" s="14">
        <f>IFERROR(LOOKUP(H1601,{30,43,48,53,58,63,68,73,78,83,88,93,97},{42,47,52,57,62,67,72,77,82,87,92,99,100}),999)</f>
        <v>82</v>
      </c>
      <c r="Z1601" s="17">
        <f t="shared" si="177"/>
        <v>1.4285714285714286</v>
      </c>
      <c r="AA1601" s="17">
        <f t="shared" si="178"/>
        <v>1.4285714285714286</v>
      </c>
      <c r="AB1601" s="17">
        <f t="shared" si="179"/>
        <v>2.518344052903343</v>
      </c>
      <c r="AC1601" s="17" t="s">
        <v>17655</v>
      </c>
    </row>
    <row r="1602" spans="1:29" x14ac:dyDescent="0.25">
      <c r="A1602" t="s">
        <v>3339</v>
      </c>
      <c r="B1602" s="166" t="s">
        <v>8094</v>
      </c>
      <c r="C1602" t="s">
        <v>8095</v>
      </c>
      <c r="D1602" s="1">
        <v>45168</v>
      </c>
      <c r="E1602">
        <f t="shared" si="174"/>
        <v>70</v>
      </c>
      <c r="F1602" t="s">
        <v>14</v>
      </c>
      <c r="G1602">
        <v>860</v>
      </c>
      <c r="H1602">
        <f t="shared" si="173"/>
        <v>86</v>
      </c>
      <c r="I1602" t="s">
        <v>7</v>
      </c>
      <c r="J1602" t="s">
        <v>8</v>
      </c>
      <c r="K1602" t="s">
        <v>8096</v>
      </c>
      <c r="L1602" t="s">
        <v>8</v>
      </c>
      <c r="M1602" t="s">
        <v>14</v>
      </c>
      <c r="N1602" t="str">
        <f t="shared" si="175"/>
        <v>F</v>
      </c>
      <c r="O1602" t="s">
        <v>8097</v>
      </c>
      <c r="P1602" t="s">
        <v>8098</v>
      </c>
      <c r="Q1602" t="s">
        <v>281</v>
      </c>
      <c r="R1602">
        <v>4</v>
      </c>
      <c r="S1602">
        <f t="shared" si="176"/>
        <v>2019</v>
      </c>
      <c r="T1602" t="s">
        <v>12</v>
      </c>
      <c r="U1602">
        <v>1</v>
      </c>
      <c r="V1602" t="s">
        <v>3079</v>
      </c>
      <c r="W1602">
        <f>VLOOKUP(Q1602,'PBT Tag Rates'!$B$5:$E$44,4,FALSE)</f>
        <v>0.99705232300000002</v>
      </c>
      <c r="X1602">
        <v>1</v>
      </c>
      <c r="Y1602" s="14">
        <f>IFERROR(LOOKUP(H1602,{30,43,48,53,58,63,68,73,78,83,88,93,97},{42,47,52,57,62,67,72,77,82,87,92,99,100}),999)</f>
        <v>87</v>
      </c>
      <c r="Z1602" s="17">
        <f t="shared" si="177"/>
        <v>1.4285714285714286</v>
      </c>
      <c r="AA1602" s="17">
        <f t="shared" si="178"/>
        <v>1.4285714285714286</v>
      </c>
      <c r="AB1602" s="17">
        <f t="shared" si="179"/>
        <v>2.518344052903343</v>
      </c>
      <c r="AC1602" s="17" t="s">
        <v>17654</v>
      </c>
    </row>
    <row r="1603" spans="1:29" x14ac:dyDescent="0.25">
      <c r="A1603" t="s">
        <v>3339</v>
      </c>
      <c r="B1603" s="166" t="s">
        <v>8099</v>
      </c>
      <c r="C1603" t="s">
        <v>1010</v>
      </c>
      <c r="D1603" s="1">
        <v>45168</v>
      </c>
      <c r="E1603">
        <f t="shared" si="174"/>
        <v>70</v>
      </c>
      <c r="F1603" t="s">
        <v>14</v>
      </c>
      <c r="G1603">
        <v>780</v>
      </c>
      <c r="H1603">
        <f t="shared" si="173"/>
        <v>78</v>
      </c>
      <c r="I1603" t="s">
        <v>7</v>
      </c>
      <c r="J1603" t="s">
        <v>8</v>
      </c>
      <c r="K1603" t="s">
        <v>8100</v>
      </c>
      <c r="L1603" t="s">
        <v>8</v>
      </c>
      <c r="M1603" t="s">
        <v>14</v>
      </c>
      <c r="N1603" t="str">
        <f t="shared" si="175"/>
        <v>F</v>
      </c>
      <c r="O1603" t="s">
        <v>562</v>
      </c>
      <c r="P1603" t="s">
        <v>2823</v>
      </c>
      <c r="Q1603" t="s">
        <v>221</v>
      </c>
      <c r="R1603">
        <v>4</v>
      </c>
      <c r="S1603">
        <f t="shared" si="176"/>
        <v>2019</v>
      </c>
      <c r="T1603" t="s">
        <v>12</v>
      </c>
      <c r="U1603">
        <v>1</v>
      </c>
      <c r="V1603" t="s">
        <v>3396</v>
      </c>
      <c r="W1603">
        <f>VLOOKUP(Q1603,'PBT Tag Rates'!$B$5:$E$44,4,FALSE)</f>
        <v>0.95971980899999998</v>
      </c>
      <c r="X1603">
        <v>1</v>
      </c>
      <c r="Y1603" s="14">
        <f>IFERROR(LOOKUP(H1603,{30,43,48,53,58,63,68,73,78,83,88,93,97},{42,47,52,57,62,67,72,77,82,87,92,99,100}),999)</f>
        <v>82</v>
      </c>
      <c r="Z1603" s="17">
        <f t="shared" si="177"/>
        <v>1.4285714285714286</v>
      </c>
      <c r="AA1603" s="17">
        <f t="shared" si="178"/>
        <v>1.4285714285714286</v>
      </c>
      <c r="AB1603" s="17">
        <f t="shared" si="179"/>
        <v>2.518344052903343</v>
      </c>
      <c r="AC1603" s="17" t="s">
        <v>17655</v>
      </c>
    </row>
    <row r="1604" spans="1:29" x14ac:dyDescent="0.25">
      <c r="A1604" t="s">
        <v>3339</v>
      </c>
      <c r="B1604" s="166" t="s">
        <v>8101</v>
      </c>
      <c r="C1604" t="s">
        <v>8102</v>
      </c>
      <c r="D1604" s="1">
        <v>45168</v>
      </c>
      <c r="E1604">
        <f t="shared" si="174"/>
        <v>70</v>
      </c>
      <c r="F1604" t="s">
        <v>6</v>
      </c>
      <c r="G1604">
        <v>660</v>
      </c>
      <c r="H1604">
        <f t="shared" si="173"/>
        <v>66</v>
      </c>
      <c r="I1604" t="s">
        <v>9</v>
      </c>
      <c r="J1604">
        <v>1</v>
      </c>
      <c r="K1604" t="s">
        <v>8</v>
      </c>
      <c r="L1604" t="s">
        <v>8</v>
      </c>
      <c r="M1604" t="s">
        <v>6</v>
      </c>
      <c r="N1604" t="str">
        <f t="shared" si="175"/>
        <v>M</v>
      </c>
      <c r="O1604" t="s">
        <v>8103</v>
      </c>
      <c r="P1604" t="s">
        <v>8104</v>
      </c>
      <c r="Q1604" t="s">
        <v>2605</v>
      </c>
      <c r="R1604">
        <v>4</v>
      </c>
      <c r="S1604">
        <f t="shared" si="176"/>
        <v>2019</v>
      </c>
      <c r="T1604" t="s">
        <v>12</v>
      </c>
      <c r="U1604">
        <v>1</v>
      </c>
      <c r="V1604" t="s">
        <v>7657</v>
      </c>
      <c r="W1604">
        <f>VLOOKUP(Q1604,'PBT Tag Rates'!$B$5:$E$44,4,FALSE)</f>
        <v>0.96152300000000002</v>
      </c>
      <c r="X1604">
        <v>1</v>
      </c>
      <c r="Y1604" s="14">
        <f>IFERROR(LOOKUP(H1604,{30,43,48,53,58,63,68,73,78,83,88,93,97},{42,47,52,57,62,67,72,77,82,87,92,99,100}),999)</f>
        <v>67</v>
      </c>
      <c r="Z1604" s="17">
        <f t="shared" si="177"/>
        <v>1.4285714285714286</v>
      </c>
      <c r="AA1604" s="17">
        <f t="shared" si="178"/>
        <v>1.4285714285714286</v>
      </c>
      <c r="AB1604" s="17">
        <f t="shared" si="179"/>
        <v>2.518344052903343</v>
      </c>
      <c r="AC1604" s="17" t="s">
        <v>17655</v>
      </c>
    </row>
    <row r="1605" spans="1:29" x14ac:dyDescent="0.25">
      <c r="A1605" t="s">
        <v>3339</v>
      </c>
      <c r="B1605" s="166" t="s">
        <v>8105</v>
      </c>
      <c r="C1605" t="s">
        <v>8106</v>
      </c>
      <c r="D1605" s="1">
        <v>45168</v>
      </c>
      <c r="E1605">
        <f t="shared" si="174"/>
        <v>70</v>
      </c>
      <c r="F1605" t="s">
        <v>14</v>
      </c>
      <c r="G1605">
        <v>780</v>
      </c>
      <c r="H1605">
        <f t="shared" si="173"/>
        <v>78</v>
      </c>
      <c r="I1605" t="s">
        <v>7</v>
      </c>
      <c r="J1605" t="s">
        <v>8</v>
      </c>
      <c r="K1605" t="s">
        <v>8107</v>
      </c>
      <c r="L1605" t="s">
        <v>8</v>
      </c>
      <c r="M1605" t="s">
        <v>14</v>
      </c>
      <c r="N1605" t="str">
        <f t="shared" si="175"/>
        <v>F</v>
      </c>
      <c r="O1605" t="s">
        <v>2514</v>
      </c>
      <c r="P1605" t="s">
        <v>2515</v>
      </c>
      <c r="Q1605" t="s">
        <v>221</v>
      </c>
      <c r="R1605">
        <v>4</v>
      </c>
      <c r="S1605">
        <f t="shared" si="176"/>
        <v>2019</v>
      </c>
      <c r="T1605" t="s">
        <v>12</v>
      </c>
      <c r="U1605">
        <v>1</v>
      </c>
      <c r="V1605" t="s">
        <v>3653</v>
      </c>
      <c r="W1605">
        <f>VLOOKUP(Q1605,'PBT Tag Rates'!$B$5:$E$44,4,FALSE)</f>
        <v>0.95971980899999998</v>
      </c>
      <c r="X1605">
        <v>1</v>
      </c>
      <c r="Y1605" s="14">
        <f>IFERROR(LOOKUP(H1605,{30,43,48,53,58,63,68,73,78,83,88,93,97},{42,47,52,57,62,67,72,77,82,87,92,99,100}),999)</f>
        <v>82</v>
      </c>
      <c r="Z1605" s="17">
        <f t="shared" si="177"/>
        <v>1.4285714285714286</v>
      </c>
      <c r="AA1605" s="17">
        <f t="shared" si="178"/>
        <v>1.4285714285714286</v>
      </c>
      <c r="AB1605" s="17">
        <f t="shared" si="179"/>
        <v>2.518344052903343</v>
      </c>
      <c r="AC1605" s="17" t="s">
        <v>17655</v>
      </c>
    </row>
    <row r="1606" spans="1:29" x14ac:dyDescent="0.25">
      <c r="A1606" t="s">
        <v>3339</v>
      </c>
      <c r="B1606" s="166" t="s">
        <v>8108</v>
      </c>
      <c r="C1606" t="s">
        <v>8109</v>
      </c>
      <c r="D1606" s="1">
        <v>45168</v>
      </c>
      <c r="E1606">
        <f t="shared" si="174"/>
        <v>70</v>
      </c>
      <c r="F1606" t="s">
        <v>6</v>
      </c>
      <c r="G1606">
        <v>960</v>
      </c>
      <c r="H1606">
        <f t="shared" si="173"/>
        <v>96</v>
      </c>
      <c r="I1606" t="s">
        <v>7</v>
      </c>
      <c r="J1606" t="s">
        <v>8</v>
      </c>
      <c r="K1606" t="s">
        <v>8110</v>
      </c>
      <c r="L1606" t="s">
        <v>8</v>
      </c>
      <c r="M1606" t="s">
        <v>6</v>
      </c>
      <c r="N1606" t="str">
        <f t="shared" si="175"/>
        <v>M</v>
      </c>
      <c r="O1606" t="s">
        <v>8</v>
      </c>
      <c r="P1606" t="s">
        <v>8</v>
      </c>
      <c r="Q1606" t="s">
        <v>11</v>
      </c>
      <c r="R1606" t="s">
        <v>8</v>
      </c>
      <c r="S1606" t="str">
        <f t="shared" si="176"/>
        <v>U</v>
      </c>
      <c r="T1606" t="s">
        <v>12</v>
      </c>
      <c r="U1606">
        <v>0.999999999999999</v>
      </c>
      <c r="V1606" t="s">
        <v>11</v>
      </c>
      <c r="W1606" t="e">
        <f>VLOOKUP(Q1606,'PBT Tag Rates'!$B$5:$E$44,4,FALSE)</f>
        <v>#N/A</v>
      </c>
      <c r="X1606">
        <v>1</v>
      </c>
      <c r="Y1606" s="14">
        <f>IFERROR(LOOKUP(H1606,{30,43,48,53,58,63,68,73,78,83,88,93,97},{42,47,52,57,62,67,72,77,82,87,92,99,100}),999)</f>
        <v>99</v>
      </c>
      <c r="Z1606" s="17">
        <f t="shared" si="177"/>
        <v>1.4285714285714286</v>
      </c>
      <c r="AA1606" s="17">
        <f t="shared" si="178"/>
        <v>1.4285714285714286</v>
      </c>
      <c r="AB1606" s="17">
        <f t="shared" si="179"/>
        <v>2.518344052903343</v>
      </c>
      <c r="AC1606" s="17" t="s">
        <v>17654</v>
      </c>
    </row>
    <row r="1607" spans="1:29" x14ac:dyDescent="0.25">
      <c r="A1607" t="s">
        <v>3339</v>
      </c>
      <c r="B1607" s="166" t="s">
        <v>8111</v>
      </c>
      <c r="C1607" t="s">
        <v>1011</v>
      </c>
      <c r="D1607" s="1">
        <v>45168</v>
      </c>
      <c r="E1607">
        <f t="shared" si="174"/>
        <v>70</v>
      </c>
      <c r="F1607" t="s">
        <v>14</v>
      </c>
      <c r="G1607">
        <v>820</v>
      </c>
      <c r="H1607">
        <f t="shared" si="173"/>
        <v>82</v>
      </c>
      <c r="I1607" t="s">
        <v>9</v>
      </c>
      <c r="J1607">
        <v>1</v>
      </c>
      <c r="K1607" t="s">
        <v>8112</v>
      </c>
      <c r="L1607" t="s">
        <v>8</v>
      </c>
      <c r="M1607" t="s">
        <v>14</v>
      </c>
      <c r="N1607" t="str">
        <f t="shared" si="175"/>
        <v>F</v>
      </c>
      <c r="O1607" t="s">
        <v>253</v>
      </c>
      <c r="P1607" t="s">
        <v>1570</v>
      </c>
      <c r="Q1607" t="s">
        <v>15</v>
      </c>
      <c r="R1607">
        <v>5</v>
      </c>
      <c r="S1607">
        <f t="shared" si="176"/>
        <v>2018</v>
      </c>
      <c r="T1607" t="s">
        <v>12</v>
      </c>
      <c r="U1607">
        <v>1</v>
      </c>
      <c r="V1607" t="s">
        <v>3363</v>
      </c>
      <c r="W1607">
        <f>VLOOKUP(Q1607,'PBT Tag Rates'!$B$5:$E$44,4,FALSE)</f>
        <v>0.80551598400000002</v>
      </c>
      <c r="X1607">
        <v>1</v>
      </c>
      <c r="Y1607" s="14">
        <f>IFERROR(LOOKUP(H1607,{30,43,48,53,58,63,68,73,78,83,88,93,97},{42,47,52,57,62,67,72,77,82,87,92,99,100}),999)</f>
        <v>82</v>
      </c>
      <c r="Z1607" s="17">
        <f t="shared" si="177"/>
        <v>1.4285714285714286</v>
      </c>
      <c r="AA1607" s="17">
        <f t="shared" si="178"/>
        <v>1.4285714285714286</v>
      </c>
      <c r="AB1607" s="17">
        <f t="shared" si="179"/>
        <v>2.518344052903343</v>
      </c>
      <c r="AC1607" s="17" t="s">
        <v>17654</v>
      </c>
    </row>
    <row r="1608" spans="1:29" x14ac:dyDescent="0.25">
      <c r="A1608" t="s">
        <v>3339</v>
      </c>
      <c r="B1608" s="166" t="s">
        <v>8113</v>
      </c>
      <c r="C1608" t="s">
        <v>8114</v>
      </c>
      <c r="D1608" s="1">
        <v>45168</v>
      </c>
      <c r="E1608">
        <f t="shared" si="174"/>
        <v>70</v>
      </c>
      <c r="F1608" t="s">
        <v>14</v>
      </c>
      <c r="G1608">
        <v>810</v>
      </c>
      <c r="H1608">
        <f t="shared" si="173"/>
        <v>81</v>
      </c>
      <c r="I1608" t="s">
        <v>9</v>
      </c>
      <c r="J1608">
        <v>1</v>
      </c>
      <c r="K1608" t="s">
        <v>8115</v>
      </c>
      <c r="L1608" t="s">
        <v>49</v>
      </c>
      <c r="M1608" t="s">
        <v>759</v>
      </c>
      <c r="N1608" t="str">
        <f t="shared" si="175"/>
        <v>F</v>
      </c>
      <c r="O1608" t="s">
        <v>1943</v>
      </c>
      <c r="P1608" t="s">
        <v>1943</v>
      </c>
      <c r="Q1608" t="s">
        <v>1943</v>
      </c>
      <c r="R1608" t="s">
        <v>8</v>
      </c>
      <c r="S1608" t="str">
        <f t="shared" si="176"/>
        <v>U</v>
      </c>
      <c r="T1608" t="s">
        <v>8</v>
      </c>
      <c r="U1608" t="s">
        <v>8</v>
      </c>
      <c r="V1608" t="s">
        <v>1943</v>
      </c>
      <c r="W1608" t="e">
        <f>VLOOKUP(Q1608,'PBT Tag Rates'!$B$5:$E$44,4,FALSE)</f>
        <v>#N/A</v>
      </c>
      <c r="X1608">
        <v>1</v>
      </c>
      <c r="Y1608" s="14">
        <f>IFERROR(LOOKUP(H1608,{30,43,48,53,58,63,68,73,78,83,88,93,97},{42,47,52,57,62,67,72,77,82,87,92,99,100}),999)</f>
        <v>82</v>
      </c>
      <c r="Z1608" s="17">
        <f t="shared" si="177"/>
        <v>1.4285714285714286</v>
      </c>
      <c r="AA1608" s="17">
        <f t="shared" si="178"/>
        <v>1.4285714285714286</v>
      </c>
      <c r="AB1608" s="17">
        <f t="shared" si="179"/>
        <v>2.518344052903343</v>
      </c>
      <c r="AC1608" s="17" t="s">
        <v>17654</v>
      </c>
    </row>
    <row r="1609" spans="1:29" x14ac:dyDescent="0.25">
      <c r="A1609" t="s">
        <v>3339</v>
      </c>
      <c r="B1609" s="166" t="s">
        <v>8116</v>
      </c>
      <c r="C1609" t="s">
        <v>8117</v>
      </c>
      <c r="D1609" s="1">
        <v>45168</v>
      </c>
      <c r="E1609">
        <f t="shared" si="174"/>
        <v>70</v>
      </c>
      <c r="F1609" t="s">
        <v>14</v>
      </c>
      <c r="G1609">
        <v>750</v>
      </c>
      <c r="H1609">
        <f t="shared" si="173"/>
        <v>75</v>
      </c>
      <c r="I1609" t="s">
        <v>7</v>
      </c>
      <c r="J1609" t="s">
        <v>8</v>
      </c>
      <c r="K1609" t="s">
        <v>8118</v>
      </c>
      <c r="L1609" t="s">
        <v>8</v>
      </c>
      <c r="M1609" t="s">
        <v>14</v>
      </c>
      <c r="N1609" t="str">
        <f t="shared" si="175"/>
        <v>F</v>
      </c>
      <c r="O1609" t="s">
        <v>888</v>
      </c>
      <c r="P1609" t="s">
        <v>5636</v>
      </c>
      <c r="Q1609" t="s">
        <v>221</v>
      </c>
      <c r="R1609">
        <v>4</v>
      </c>
      <c r="S1609">
        <f t="shared" si="176"/>
        <v>2019</v>
      </c>
      <c r="T1609" t="s">
        <v>12</v>
      </c>
      <c r="U1609">
        <v>1.00000000000001</v>
      </c>
      <c r="V1609" t="s">
        <v>3386</v>
      </c>
      <c r="W1609">
        <f>VLOOKUP(Q1609,'PBT Tag Rates'!$B$5:$E$44,4,FALSE)</f>
        <v>0.95971980899999998</v>
      </c>
      <c r="X1609">
        <v>1</v>
      </c>
      <c r="Y1609" s="14">
        <f>IFERROR(LOOKUP(H1609,{30,43,48,53,58,63,68,73,78,83,88,93,97},{42,47,52,57,62,67,72,77,82,87,92,99,100}),999)</f>
        <v>77</v>
      </c>
      <c r="Z1609" s="17">
        <f t="shared" si="177"/>
        <v>1.4285714285714286</v>
      </c>
      <c r="AA1609" s="17">
        <f t="shared" si="178"/>
        <v>1.4285714285714286</v>
      </c>
      <c r="AB1609" s="17">
        <f t="shared" si="179"/>
        <v>2.518344052903343</v>
      </c>
      <c r="AC1609" s="17" t="s">
        <v>17654</v>
      </c>
    </row>
    <row r="1610" spans="1:29" x14ac:dyDescent="0.25">
      <c r="A1610" t="s">
        <v>3339</v>
      </c>
      <c r="B1610" s="166" t="s">
        <v>8119</v>
      </c>
      <c r="C1610" t="s">
        <v>1012</v>
      </c>
      <c r="D1610" s="1">
        <v>45168</v>
      </c>
      <c r="E1610">
        <f t="shared" si="174"/>
        <v>70</v>
      </c>
      <c r="F1610" t="s">
        <v>6</v>
      </c>
      <c r="G1610">
        <v>840</v>
      </c>
      <c r="H1610">
        <f t="shared" si="173"/>
        <v>84</v>
      </c>
      <c r="I1610" t="s">
        <v>9</v>
      </c>
      <c r="J1610">
        <v>1</v>
      </c>
      <c r="K1610" t="s">
        <v>8120</v>
      </c>
      <c r="L1610" t="s">
        <v>8</v>
      </c>
      <c r="M1610" t="s">
        <v>6</v>
      </c>
      <c r="N1610" t="str">
        <f t="shared" si="175"/>
        <v>M</v>
      </c>
      <c r="O1610" t="s">
        <v>272</v>
      </c>
      <c r="P1610" t="s">
        <v>273</v>
      </c>
      <c r="Q1610" t="s">
        <v>221</v>
      </c>
      <c r="R1610">
        <v>4</v>
      </c>
      <c r="S1610">
        <f t="shared" si="176"/>
        <v>2019</v>
      </c>
      <c r="T1610" t="s">
        <v>12</v>
      </c>
      <c r="U1610">
        <v>0.999999999999999</v>
      </c>
      <c r="V1610" t="s">
        <v>3396</v>
      </c>
      <c r="W1610">
        <f>VLOOKUP(Q1610,'PBT Tag Rates'!$B$5:$E$44,4,FALSE)</f>
        <v>0.95971980899999998</v>
      </c>
      <c r="X1610">
        <v>1</v>
      </c>
      <c r="Y1610" s="14">
        <f>IFERROR(LOOKUP(H1610,{30,43,48,53,58,63,68,73,78,83,88,93,97},{42,47,52,57,62,67,72,77,82,87,92,99,100}),999)</f>
        <v>87</v>
      </c>
      <c r="Z1610" s="17">
        <f t="shared" si="177"/>
        <v>1.4285714285714286</v>
      </c>
      <c r="AA1610" s="17">
        <f t="shared" si="178"/>
        <v>1.4285714285714286</v>
      </c>
      <c r="AB1610" s="17">
        <f t="shared" si="179"/>
        <v>2.518344052903343</v>
      </c>
      <c r="AC1610" s="17" t="s">
        <v>17655</v>
      </c>
    </row>
    <row r="1611" spans="1:29" x14ac:dyDescent="0.25">
      <c r="A1611" t="s">
        <v>3339</v>
      </c>
      <c r="B1611" s="166" t="s">
        <v>8121</v>
      </c>
      <c r="C1611" t="s">
        <v>1013</v>
      </c>
      <c r="D1611" s="1">
        <v>45168</v>
      </c>
      <c r="E1611">
        <f t="shared" si="174"/>
        <v>70</v>
      </c>
      <c r="F1611" t="s">
        <v>6</v>
      </c>
      <c r="G1611">
        <v>590</v>
      </c>
      <c r="H1611">
        <f t="shared" si="173"/>
        <v>59</v>
      </c>
      <c r="I1611" t="s">
        <v>7</v>
      </c>
      <c r="J1611" t="s">
        <v>8</v>
      </c>
      <c r="K1611" t="s">
        <v>8</v>
      </c>
      <c r="L1611" t="s">
        <v>8</v>
      </c>
      <c r="M1611" t="s">
        <v>6</v>
      </c>
      <c r="N1611" t="str">
        <f t="shared" si="175"/>
        <v>M</v>
      </c>
      <c r="O1611" t="s">
        <v>5369</v>
      </c>
      <c r="P1611" t="s">
        <v>7691</v>
      </c>
      <c r="Q1611" t="s">
        <v>918</v>
      </c>
      <c r="R1611">
        <v>3</v>
      </c>
      <c r="S1611">
        <f t="shared" si="176"/>
        <v>2020</v>
      </c>
      <c r="T1611" t="s">
        <v>12</v>
      </c>
      <c r="U1611">
        <v>1</v>
      </c>
      <c r="V1611" t="s">
        <v>3386</v>
      </c>
      <c r="W1611">
        <f>VLOOKUP(Q1611,'PBT Tag Rates'!$B$5:$E$44,4,FALSE)</f>
        <v>0.98961045999999997</v>
      </c>
      <c r="X1611">
        <v>1</v>
      </c>
      <c r="Y1611" s="14">
        <f>IFERROR(LOOKUP(H1611,{30,43,48,53,58,63,68,73,78,83,88,93,97},{42,47,52,57,62,67,72,77,82,87,92,99,100}),999)</f>
        <v>62</v>
      </c>
      <c r="Z1611" s="17">
        <f t="shared" si="177"/>
        <v>1.4285714285714286</v>
      </c>
      <c r="AA1611" s="17">
        <f t="shared" si="178"/>
        <v>1.4285714285714286</v>
      </c>
      <c r="AB1611" s="17">
        <f t="shared" si="179"/>
        <v>2.518344052903343</v>
      </c>
      <c r="AC1611" s="17" t="s">
        <v>17654</v>
      </c>
    </row>
    <row r="1612" spans="1:29" x14ac:dyDescent="0.25">
      <c r="A1612" t="s">
        <v>3339</v>
      </c>
      <c r="B1612" s="166" t="s">
        <v>8122</v>
      </c>
      <c r="C1612" t="s">
        <v>1014</v>
      </c>
      <c r="D1612" s="1">
        <v>45168</v>
      </c>
      <c r="E1612">
        <f t="shared" si="174"/>
        <v>70</v>
      </c>
      <c r="F1612" t="s">
        <v>14</v>
      </c>
      <c r="G1612">
        <v>810</v>
      </c>
      <c r="H1612">
        <f t="shared" si="173"/>
        <v>81</v>
      </c>
      <c r="I1612" t="s">
        <v>9</v>
      </c>
      <c r="J1612">
        <v>1</v>
      </c>
      <c r="K1612" t="s">
        <v>8123</v>
      </c>
      <c r="L1612" t="s">
        <v>8</v>
      </c>
      <c r="M1612" t="s">
        <v>14</v>
      </c>
      <c r="N1612" t="str">
        <f t="shared" si="175"/>
        <v>F</v>
      </c>
      <c r="O1612" t="s">
        <v>3847</v>
      </c>
      <c r="P1612" t="s">
        <v>8124</v>
      </c>
      <c r="Q1612" t="s">
        <v>281</v>
      </c>
      <c r="R1612">
        <v>4</v>
      </c>
      <c r="S1612">
        <f t="shared" si="176"/>
        <v>2019</v>
      </c>
      <c r="T1612" t="s">
        <v>12</v>
      </c>
      <c r="U1612">
        <v>1</v>
      </c>
      <c r="V1612" t="s">
        <v>3169</v>
      </c>
      <c r="W1612">
        <f>VLOOKUP(Q1612,'PBT Tag Rates'!$B$5:$E$44,4,FALSE)</f>
        <v>0.99705232300000002</v>
      </c>
      <c r="X1612">
        <v>1</v>
      </c>
      <c r="Y1612" s="14">
        <f>IFERROR(LOOKUP(H1612,{30,43,48,53,58,63,68,73,78,83,88,93,97},{42,47,52,57,62,67,72,77,82,87,92,99,100}),999)</f>
        <v>82</v>
      </c>
      <c r="Z1612" s="17">
        <f t="shared" si="177"/>
        <v>1.4285714285714286</v>
      </c>
      <c r="AA1612" s="17">
        <f t="shared" si="178"/>
        <v>1.4285714285714286</v>
      </c>
      <c r="AB1612" s="17">
        <f t="shared" si="179"/>
        <v>2.518344052903343</v>
      </c>
      <c r="AC1612" s="17" t="s">
        <v>17654</v>
      </c>
    </row>
    <row r="1613" spans="1:29" x14ac:dyDescent="0.25">
      <c r="A1613" t="s">
        <v>3339</v>
      </c>
      <c r="B1613" s="166" t="s">
        <v>8125</v>
      </c>
      <c r="C1613" t="s">
        <v>8126</v>
      </c>
      <c r="D1613" s="1">
        <v>45168</v>
      </c>
      <c r="E1613">
        <f t="shared" si="174"/>
        <v>70</v>
      </c>
      <c r="F1613" t="s">
        <v>6</v>
      </c>
      <c r="G1613">
        <v>890</v>
      </c>
      <c r="H1613">
        <f t="shared" si="173"/>
        <v>89</v>
      </c>
      <c r="I1613" t="s">
        <v>7</v>
      </c>
      <c r="J1613" t="s">
        <v>8</v>
      </c>
      <c r="K1613" t="s">
        <v>8127</v>
      </c>
      <c r="L1613" t="s">
        <v>8</v>
      </c>
      <c r="M1613" t="s">
        <v>6</v>
      </c>
      <c r="N1613" t="str">
        <f t="shared" si="175"/>
        <v>M</v>
      </c>
      <c r="O1613" t="s">
        <v>8</v>
      </c>
      <c r="P1613" t="s">
        <v>8</v>
      </c>
      <c r="Q1613" t="s">
        <v>11</v>
      </c>
      <c r="R1613" t="s">
        <v>8</v>
      </c>
      <c r="S1613" t="str">
        <f t="shared" si="176"/>
        <v>U</v>
      </c>
      <c r="T1613" t="s">
        <v>12</v>
      </c>
      <c r="U1613">
        <v>1</v>
      </c>
      <c r="V1613" t="s">
        <v>11</v>
      </c>
      <c r="W1613" t="e">
        <f>VLOOKUP(Q1613,'PBT Tag Rates'!$B$5:$E$44,4,FALSE)</f>
        <v>#N/A</v>
      </c>
      <c r="X1613">
        <v>1</v>
      </c>
      <c r="Y1613" s="14">
        <f>IFERROR(LOOKUP(H1613,{30,43,48,53,58,63,68,73,78,83,88,93,97},{42,47,52,57,62,67,72,77,82,87,92,99,100}),999)</f>
        <v>92</v>
      </c>
      <c r="Z1613" s="17">
        <f t="shared" si="177"/>
        <v>1.4285714285714286</v>
      </c>
      <c r="AA1613" s="17">
        <f t="shared" si="178"/>
        <v>1.4285714285714286</v>
      </c>
      <c r="AB1613" s="17">
        <f t="shared" si="179"/>
        <v>2.518344052903343</v>
      </c>
      <c r="AC1613" s="17" t="s">
        <v>17654</v>
      </c>
    </row>
    <row r="1614" spans="1:29" x14ac:dyDescent="0.25">
      <c r="A1614" t="s">
        <v>3339</v>
      </c>
      <c r="B1614" s="166" t="s">
        <v>8128</v>
      </c>
      <c r="C1614" t="s">
        <v>8129</v>
      </c>
      <c r="D1614" s="1">
        <v>45168</v>
      </c>
      <c r="E1614">
        <f t="shared" si="174"/>
        <v>70</v>
      </c>
      <c r="F1614" t="s">
        <v>14</v>
      </c>
      <c r="G1614">
        <v>840</v>
      </c>
      <c r="H1614">
        <f t="shared" si="173"/>
        <v>84</v>
      </c>
      <c r="I1614" t="s">
        <v>9</v>
      </c>
      <c r="J1614">
        <v>1</v>
      </c>
      <c r="K1614" t="s">
        <v>8130</v>
      </c>
      <c r="L1614" t="s">
        <v>8</v>
      </c>
      <c r="M1614" t="s">
        <v>14</v>
      </c>
      <c r="N1614" t="str">
        <f t="shared" si="175"/>
        <v>F</v>
      </c>
      <c r="O1614" t="s">
        <v>51</v>
      </c>
      <c r="P1614" t="s">
        <v>1539</v>
      </c>
      <c r="Q1614" t="s">
        <v>15</v>
      </c>
      <c r="R1614">
        <v>5</v>
      </c>
      <c r="S1614">
        <f t="shared" si="176"/>
        <v>2018</v>
      </c>
      <c r="T1614" t="s">
        <v>12</v>
      </c>
      <c r="U1614">
        <v>1</v>
      </c>
      <c r="V1614" t="s">
        <v>3951</v>
      </c>
      <c r="W1614">
        <f>VLOOKUP(Q1614,'PBT Tag Rates'!$B$5:$E$44,4,FALSE)</f>
        <v>0.80551598400000002</v>
      </c>
      <c r="X1614">
        <v>1</v>
      </c>
      <c r="Y1614" s="14">
        <f>IFERROR(LOOKUP(H1614,{30,43,48,53,58,63,68,73,78,83,88,93,97},{42,47,52,57,62,67,72,77,82,87,92,99,100}),999)</f>
        <v>87</v>
      </c>
      <c r="Z1614" s="17">
        <f t="shared" si="177"/>
        <v>1.4285714285714286</v>
      </c>
      <c r="AA1614" s="17">
        <f t="shared" si="178"/>
        <v>1.4285714285714286</v>
      </c>
      <c r="AB1614" s="17">
        <f t="shared" si="179"/>
        <v>2.518344052903343</v>
      </c>
      <c r="AC1614" s="17" t="s">
        <v>17655</v>
      </c>
    </row>
    <row r="1615" spans="1:29" x14ac:dyDescent="0.25">
      <c r="A1615" t="s">
        <v>3339</v>
      </c>
      <c r="B1615" s="166" t="s">
        <v>8131</v>
      </c>
      <c r="C1615" t="s">
        <v>8132</v>
      </c>
      <c r="D1615" s="1">
        <v>45168</v>
      </c>
      <c r="E1615">
        <f t="shared" si="174"/>
        <v>70</v>
      </c>
      <c r="F1615" t="s">
        <v>6</v>
      </c>
      <c r="G1615">
        <v>830</v>
      </c>
      <c r="H1615">
        <f t="shared" si="173"/>
        <v>83</v>
      </c>
      <c r="I1615" t="s">
        <v>7</v>
      </c>
      <c r="J1615" t="s">
        <v>8</v>
      </c>
      <c r="K1615" t="s">
        <v>8133</v>
      </c>
      <c r="L1615" t="s">
        <v>8</v>
      </c>
      <c r="M1615" t="s">
        <v>6</v>
      </c>
      <c r="N1615" t="str">
        <f t="shared" si="175"/>
        <v>M</v>
      </c>
      <c r="O1615" t="s">
        <v>694</v>
      </c>
      <c r="P1615" t="s">
        <v>695</v>
      </c>
      <c r="Q1615" t="s">
        <v>221</v>
      </c>
      <c r="R1615">
        <v>4</v>
      </c>
      <c r="S1615">
        <f t="shared" si="176"/>
        <v>2019</v>
      </c>
      <c r="T1615" t="s">
        <v>12</v>
      </c>
      <c r="U1615">
        <v>1</v>
      </c>
      <c r="V1615" t="s">
        <v>3346</v>
      </c>
      <c r="W1615">
        <f>VLOOKUP(Q1615,'PBT Tag Rates'!$B$5:$E$44,4,FALSE)</f>
        <v>0.95971980899999998</v>
      </c>
      <c r="X1615">
        <v>1</v>
      </c>
      <c r="Y1615" s="14">
        <f>IFERROR(LOOKUP(H1615,{30,43,48,53,58,63,68,73,78,83,88,93,97},{42,47,52,57,62,67,72,77,82,87,92,99,100}),999)</f>
        <v>87</v>
      </c>
      <c r="Z1615" s="17">
        <f t="shared" si="177"/>
        <v>1.4285714285714286</v>
      </c>
      <c r="AA1615" s="17">
        <f t="shared" si="178"/>
        <v>1.4285714285714286</v>
      </c>
      <c r="AB1615" s="17">
        <f t="shared" si="179"/>
        <v>2.518344052903343</v>
      </c>
      <c r="AC1615" s="17" t="s">
        <v>17654</v>
      </c>
    </row>
    <row r="1616" spans="1:29" x14ac:dyDescent="0.25">
      <c r="A1616" t="s">
        <v>3339</v>
      </c>
      <c r="B1616" s="166" t="s">
        <v>8134</v>
      </c>
      <c r="C1616" t="s">
        <v>278</v>
      </c>
      <c r="D1616" s="1">
        <v>45168</v>
      </c>
      <c r="E1616">
        <f t="shared" si="174"/>
        <v>70</v>
      </c>
      <c r="F1616" t="s">
        <v>14</v>
      </c>
      <c r="G1616">
        <v>800</v>
      </c>
      <c r="H1616">
        <f t="shared" si="173"/>
        <v>80</v>
      </c>
      <c r="I1616" t="s">
        <v>9</v>
      </c>
      <c r="J1616">
        <v>1</v>
      </c>
      <c r="K1616" t="s">
        <v>8135</v>
      </c>
      <c r="L1616" t="s">
        <v>8</v>
      </c>
      <c r="M1616" t="s">
        <v>14</v>
      </c>
      <c r="N1616" t="str">
        <f t="shared" si="175"/>
        <v>F</v>
      </c>
      <c r="O1616" t="s">
        <v>1315</v>
      </c>
      <c r="P1616" t="s">
        <v>6615</v>
      </c>
      <c r="Q1616" t="s">
        <v>221</v>
      </c>
      <c r="R1616">
        <v>4</v>
      </c>
      <c r="S1616">
        <f t="shared" si="176"/>
        <v>2019</v>
      </c>
      <c r="T1616" t="s">
        <v>12</v>
      </c>
      <c r="U1616">
        <v>0.999999999999997</v>
      </c>
      <c r="V1616" t="s">
        <v>3363</v>
      </c>
      <c r="W1616">
        <f>VLOOKUP(Q1616,'PBT Tag Rates'!$B$5:$E$44,4,FALSE)</f>
        <v>0.95971980899999998</v>
      </c>
      <c r="X1616">
        <v>1</v>
      </c>
      <c r="Y1616" s="14">
        <f>IFERROR(LOOKUP(H1616,{30,43,48,53,58,63,68,73,78,83,88,93,97},{42,47,52,57,62,67,72,77,82,87,92,99,100}),999)</f>
        <v>82</v>
      </c>
      <c r="Z1616" s="17">
        <f t="shared" si="177"/>
        <v>1.4285714285714286</v>
      </c>
      <c r="AA1616" s="17">
        <f t="shared" si="178"/>
        <v>1.4285714285714286</v>
      </c>
      <c r="AB1616" s="17">
        <f t="shared" si="179"/>
        <v>2.518344052903343</v>
      </c>
      <c r="AC1616" s="17" t="s">
        <v>17654</v>
      </c>
    </row>
    <row r="1617" spans="1:29" x14ac:dyDescent="0.25">
      <c r="A1617" t="s">
        <v>3339</v>
      </c>
      <c r="B1617" s="166" t="s">
        <v>8136</v>
      </c>
      <c r="C1617" t="s">
        <v>8137</v>
      </c>
      <c r="D1617" s="1">
        <v>45168</v>
      </c>
      <c r="E1617">
        <f t="shared" si="174"/>
        <v>70</v>
      </c>
      <c r="F1617" t="s">
        <v>14</v>
      </c>
      <c r="G1617">
        <v>800</v>
      </c>
      <c r="H1617">
        <f t="shared" si="173"/>
        <v>80</v>
      </c>
      <c r="I1617" t="s">
        <v>7</v>
      </c>
      <c r="J1617" t="s">
        <v>8</v>
      </c>
      <c r="K1617" t="s">
        <v>8138</v>
      </c>
      <c r="L1617" t="s">
        <v>8</v>
      </c>
      <c r="M1617" t="s">
        <v>14</v>
      </c>
      <c r="N1617" t="str">
        <f t="shared" si="175"/>
        <v>F</v>
      </c>
      <c r="O1617" t="s">
        <v>8</v>
      </c>
      <c r="P1617" t="s">
        <v>8</v>
      </c>
      <c r="Q1617" t="s">
        <v>11</v>
      </c>
      <c r="R1617" t="s">
        <v>8</v>
      </c>
      <c r="S1617" t="str">
        <f t="shared" si="176"/>
        <v>U</v>
      </c>
      <c r="T1617" t="s">
        <v>12</v>
      </c>
      <c r="U1617">
        <v>0.999999999999998</v>
      </c>
      <c r="V1617" t="s">
        <v>11</v>
      </c>
      <c r="W1617" t="e">
        <f>VLOOKUP(Q1617,'PBT Tag Rates'!$B$5:$E$44,4,FALSE)</f>
        <v>#N/A</v>
      </c>
      <c r="X1617">
        <v>1</v>
      </c>
      <c r="Y1617" s="14">
        <f>IFERROR(LOOKUP(H1617,{30,43,48,53,58,63,68,73,78,83,88,93,97},{42,47,52,57,62,67,72,77,82,87,92,99,100}),999)</f>
        <v>82</v>
      </c>
      <c r="Z1617" s="17">
        <f t="shared" si="177"/>
        <v>1.4285714285714286</v>
      </c>
      <c r="AA1617" s="17">
        <f t="shared" si="178"/>
        <v>1.4285714285714286</v>
      </c>
      <c r="AB1617" s="17">
        <f t="shared" si="179"/>
        <v>2.518344052903343</v>
      </c>
      <c r="AC1617" s="17" t="s">
        <v>17654</v>
      </c>
    </row>
    <row r="1618" spans="1:29" x14ac:dyDescent="0.25">
      <c r="A1618" t="s">
        <v>3339</v>
      </c>
      <c r="B1618" s="166" t="s">
        <v>8139</v>
      </c>
      <c r="C1618" t="s">
        <v>282</v>
      </c>
      <c r="D1618" s="1">
        <v>45168</v>
      </c>
      <c r="E1618">
        <f t="shared" si="174"/>
        <v>70</v>
      </c>
      <c r="F1618" t="s">
        <v>14</v>
      </c>
      <c r="G1618">
        <v>700</v>
      </c>
      <c r="H1618">
        <f t="shared" si="173"/>
        <v>70</v>
      </c>
      <c r="I1618" t="s">
        <v>7</v>
      </c>
      <c r="J1618" t="s">
        <v>8</v>
      </c>
      <c r="K1618" t="s">
        <v>8140</v>
      </c>
      <c r="L1618" t="s">
        <v>8</v>
      </c>
      <c r="M1618" t="s">
        <v>14</v>
      </c>
      <c r="N1618" t="str">
        <f t="shared" si="175"/>
        <v>F</v>
      </c>
      <c r="O1618" t="s">
        <v>1041</v>
      </c>
      <c r="P1618" t="s">
        <v>2547</v>
      </c>
      <c r="Q1618" t="s">
        <v>221</v>
      </c>
      <c r="R1618">
        <v>4</v>
      </c>
      <c r="S1618">
        <f t="shared" si="176"/>
        <v>2019</v>
      </c>
      <c r="T1618" t="s">
        <v>12</v>
      </c>
      <c r="U1618">
        <v>0.999999999999997</v>
      </c>
      <c r="V1618" t="s">
        <v>3396</v>
      </c>
      <c r="W1618">
        <f>VLOOKUP(Q1618,'PBT Tag Rates'!$B$5:$E$44,4,FALSE)</f>
        <v>0.95971980899999998</v>
      </c>
      <c r="X1618">
        <v>1</v>
      </c>
      <c r="Y1618" s="14">
        <f>IFERROR(LOOKUP(H1618,{30,43,48,53,58,63,68,73,78,83,88,93,97},{42,47,52,57,62,67,72,77,82,87,92,99,100}),999)</f>
        <v>72</v>
      </c>
      <c r="Z1618" s="17">
        <f t="shared" si="177"/>
        <v>1.4285714285714286</v>
      </c>
      <c r="AA1618" s="17">
        <f t="shared" si="178"/>
        <v>1.4285714285714286</v>
      </c>
      <c r="AB1618" s="17">
        <f t="shared" si="179"/>
        <v>2.518344052903343</v>
      </c>
      <c r="AC1618" s="17" t="s">
        <v>17655</v>
      </c>
    </row>
    <row r="1619" spans="1:29" x14ac:dyDescent="0.25">
      <c r="A1619" t="s">
        <v>3339</v>
      </c>
      <c r="B1619" s="166" t="s">
        <v>8141</v>
      </c>
      <c r="C1619" t="s">
        <v>8142</v>
      </c>
      <c r="D1619" s="1">
        <v>45168</v>
      </c>
      <c r="E1619">
        <f t="shared" si="174"/>
        <v>70</v>
      </c>
      <c r="F1619" t="s">
        <v>6</v>
      </c>
      <c r="G1619">
        <v>710</v>
      </c>
      <c r="H1619">
        <f t="shared" si="173"/>
        <v>71</v>
      </c>
      <c r="I1619" t="s">
        <v>7</v>
      </c>
      <c r="J1619" t="s">
        <v>8</v>
      </c>
      <c r="K1619" t="s">
        <v>8143</v>
      </c>
      <c r="L1619" t="s">
        <v>8</v>
      </c>
      <c r="M1619" t="s">
        <v>6</v>
      </c>
      <c r="N1619" t="str">
        <f t="shared" si="175"/>
        <v>M</v>
      </c>
      <c r="O1619" t="s">
        <v>979</v>
      </c>
      <c r="P1619" t="s">
        <v>980</v>
      </c>
      <c r="Q1619" t="s">
        <v>281</v>
      </c>
      <c r="R1619">
        <v>4</v>
      </c>
      <c r="S1619">
        <f t="shared" si="176"/>
        <v>2019</v>
      </c>
      <c r="T1619" t="s">
        <v>12</v>
      </c>
      <c r="U1619">
        <v>0.999999999999997</v>
      </c>
      <c r="V1619" t="s">
        <v>3079</v>
      </c>
      <c r="W1619">
        <f>VLOOKUP(Q1619,'PBT Tag Rates'!$B$5:$E$44,4,FALSE)</f>
        <v>0.99705232300000002</v>
      </c>
      <c r="X1619">
        <v>1</v>
      </c>
      <c r="Y1619" s="14">
        <f>IFERROR(LOOKUP(H1619,{30,43,48,53,58,63,68,73,78,83,88,93,97},{42,47,52,57,62,67,72,77,82,87,92,99,100}),999)</f>
        <v>72</v>
      </c>
      <c r="Z1619" s="17">
        <f t="shared" si="177"/>
        <v>1.4285714285714286</v>
      </c>
      <c r="AA1619" s="17">
        <f t="shared" si="178"/>
        <v>1.4285714285714286</v>
      </c>
      <c r="AB1619" s="17">
        <f t="shared" si="179"/>
        <v>2.518344052903343</v>
      </c>
      <c r="AC1619" s="17" t="s">
        <v>17654</v>
      </c>
    </row>
    <row r="1620" spans="1:29" x14ac:dyDescent="0.25">
      <c r="A1620" t="s">
        <v>3339</v>
      </c>
      <c r="B1620" s="166" t="s">
        <v>8144</v>
      </c>
      <c r="C1620" t="s">
        <v>283</v>
      </c>
      <c r="D1620" s="1">
        <v>45168</v>
      </c>
      <c r="E1620">
        <f t="shared" si="174"/>
        <v>70</v>
      </c>
      <c r="F1620" t="s">
        <v>6</v>
      </c>
      <c r="G1620">
        <v>940</v>
      </c>
      <c r="H1620">
        <f t="shared" si="173"/>
        <v>94</v>
      </c>
      <c r="I1620" t="s">
        <v>9</v>
      </c>
      <c r="J1620">
        <v>1</v>
      </c>
      <c r="K1620" t="s">
        <v>8145</v>
      </c>
      <c r="L1620" t="s">
        <v>8</v>
      </c>
      <c r="M1620" t="s">
        <v>6</v>
      </c>
      <c r="N1620" t="str">
        <f t="shared" si="175"/>
        <v>M</v>
      </c>
      <c r="O1620" t="s">
        <v>253</v>
      </c>
      <c r="P1620" t="s">
        <v>1570</v>
      </c>
      <c r="Q1620" t="s">
        <v>15</v>
      </c>
      <c r="R1620">
        <v>5</v>
      </c>
      <c r="S1620">
        <f t="shared" si="176"/>
        <v>2018</v>
      </c>
      <c r="T1620" t="s">
        <v>12</v>
      </c>
      <c r="U1620">
        <v>1</v>
      </c>
      <c r="V1620" t="s">
        <v>3363</v>
      </c>
      <c r="W1620">
        <f>VLOOKUP(Q1620,'PBT Tag Rates'!$B$5:$E$44,4,FALSE)</f>
        <v>0.80551598400000002</v>
      </c>
      <c r="X1620">
        <v>1</v>
      </c>
      <c r="Y1620" s="14">
        <f>IFERROR(LOOKUP(H1620,{30,43,48,53,58,63,68,73,78,83,88,93,97},{42,47,52,57,62,67,72,77,82,87,92,99,100}),999)</f>
        <v>99</v>
      </c>
      <c r="Z1620" s="17">
        <f t="shared" si="177"/>
        <v>1.4285714285714286</v>
      </c>
      <c r="AA1620" s="17">
        <f t="shared" si="178"/>
        <v>1.4285714285714286</v>
      </c>
      <c r="AB1620" s="17">
        <f t="shared" si="179"/>
        <v>2.518344052903343</v>
      </c>
      <c r="AC1620" s="17" t="s">
        <v>17654</v>
      </c>
    </row>
    <row r="1621" spans="1:29" x14ac:dyDescent="0.25">
      <c r="A1621" t="s">
        <v>3339</v>
      </c>
      <c r="B1621" s="166" t="s">
        <v>8146</v>
      </c>
      <c r="C1621" t="s">
        <v>8147</v>
      </c>
      <c r="D1621" s="1">
        <v>45168</v>
      </c>
      <c r="E1621">
        <f t="shared" si="174"/>
        <v>70</v>
      </c>
      <c r="F1621" t="s">
        <v>6</v>
      </c>
      <c r="G1621">
        <v>920</v>
      </c>
      <c r="H1621">
        <f t="shared" si="173"/>
        <v>92</v>
      </c>
      <c r="I1621" t="s">
        <v>7</v>
      </c>
      <c r="J1621" t="s">
        <v>8</v>
      </c>
      <c r="K1621" t="s">
        <v>8148</v>
      </c>
      <c r="L1621" t="s">
        <v>8</v>
      </c>
      <c r="M1621" t="s">
        <v>6</v>
      </c>
      <c r="N1621" t="str">
        <f t="shared" si="175"/>
        <v>M</v>
      </c>
      <c r="O1621" t="s">
        <v>2540</v>
      </c>
      <c r="P1621" t="s">
        <v>2541</v>
      </c>
      <c r="Q1621" t="s">
        <v>221</v>
      </c>
      <c r="R1621">
        <v>4</v>
      </c>
      <c r="S1621">
        <f t="shared" si="176"/>
        <v>2019</v>
      </c>
      <c r="T1621" t="s">
        <v>12</v>
      </c>
      <c r="U1621">
        <v>0.999999999999996</v>
      </c>
      <c r="V1621" t="s">
        <v>3363</v>
      </c>
      <c r="W1621">
        <f>VLOOKUP(Q1621,'PBT Tag Rates'!$B$5:$E$44,4,FALSE)</f>
        <v>0.95971980899999998</v>
      </c>
      <c r="X1621">
        <v>1</v>
      </c>
      <c r="Y1621" s="14">
        <f>IFERROR(LOOKUP(H1621,{30,43,48,53,58,63,68,73,78,83,88,93,97},{42,47,52,57,62,67,72,77,82,87,92,99,100}),999)</f>
        <v>92</v>
      </c>
      <c r="Z1621" s="17">
        <f t="shared" si="177"/>
        <v>1.4285714285714286</v>
      </c>
      <c r="AA1621" s="17">
        <f t="shared" si="178"/>
        <v>1.4285714285714286</v>
      </c>
      <c r="AB1621" s="17">
        <f t="shared" si="179"/>
        <v>2.518344052903343</v>
      </c>
      <c r="AC1621" s="17" t="s">
        <v>17654</v>
      </c>
    </row>
    <row r="1622" spans="1:29" x14ac:dyDescent="0.25">
      <c r="A1622" t="s">
        <v>3339</v>
      </c>
      <c r="B1622" s="166" t="s">
        <v>8149</v>
      </c>
      <c r="C1622" t="s">
        <v>8150</v>
      </c>
      <c r="D1622" s="1">
        <v>45168</v>
      </c>
      <c r="E1622">
        <f t="shared" si="174"/>
        <v>70</v>
      </c>
      <c r="F1622" t="s">
        <v>6</v>
      </c>
      <c r="G1622">
        <v>910</v>
      </c>
      <c r="H1622">
        <f t="shared" ref="H1622:H1685" si="180">G1622/10</f>
        <v>91</v>
      </c>
      <c r="I1622" t="s">
        <v>9</v>
      </c>
      <c r="J1622">
        <v>1</v>
      </c>
      <c r="K1622" t="s">
        <v>8151</v>
      </c>
      <c r="L1622" t="s">
        <v>8</v>
      </c>
      <c r="M1622" t="s">
        <v>6</v>
      </c>
      <c r="N1622" t="str">
        <f t="shared" si="175"/>
        <v>M</v>
      </c>
      <c r="O1622" t="s">
        <v>3536</v>
      </c>
      <c r="P1622" t="s">
        <v>8152</v>
      </c>
      <c r="Q1622" t="s">
        <v>221</v>
      </c>
      <c r="R1622">
        <v>4</v>
      </c>
      <c r="S1622">
        <f t="shared" si="176"/>
        <v>2019</v>
      </c>
      <c r="T1622" t="s">
        <v>12</v>
      </c>
      <c r="U1622">
        <v>0.999999999999999</v>
      </c>
      <c r="V1622" t="s">
        <v>3396</v>
      </c>
      <c r="W1622">
        <f>VLOOKUP(Q1622,'PBT Tag Rates'!$B$5:$E$44,4,FALSE)</f>
        <v>0.95971980899999998</v>
      </c>
      <c r="X1622">
        <v>1</v>
      </c>
      <c r="Y1622" s="14">
        <f>IFERROR(LOOKUP(H1622,{30,43,48,53,58,63,68,73,78,83,88,93,97},{42,47,52,57,62,67,72,77,82,87,92,99,100}),999)</f>
        <v>92</v>
      </c>
      <c r="Z1622" s="17">
        <f t="shared" si="177"/>
        <v>1.4285714285714286</v>
      </c>
      <c r="AA1622" s="17">
        <f t="shared" si="178"/>
        <v>1.4285714285714286</v>
      </c>
      <c r="AB1622" s="17">
        <f t="shared" si="179"/>
        <v>2.518344052903343</v>
      </c>
      <c r="AC1622" s="17" t="s">
        <v>17655</v>
      </c>
    </row>
    <row r="1623" spans="1:29" x14ac:dyDescent="0.25">
      <c r="A1623" t="s">
        <v>3339</v>
      </c>
      <c r="B1623" s="166" t="s">
        <v>8153</v>
      </c>
      <c r="C1623" t="s">
        <v>284</v>
      </c>
      <c r="D1623" s="1">
        <v>45168</v>
      </c>
      <c r="E1623">
        <f t="shared" ref="E1623:E1686" si="181">IF(D1623&lt;=$D$3,70,18)</f>
        <v>70</v>
      </c>
      <c r="F1623" t="s">
        <v>6</v>
      </c>
      <c r="G1623">
        <v>890</v>
      </c>
      <c r="H1623">
        <f t="shared" si="180"/>
        <v>89</v>
      </c>
      <c r="I1623" t="s">
        <v>9</v>
      </c>
      <c r="J1623">
        <v>1</v>
      </c>
      <c r="K1623" t="s">
        <v>8154</v>
      </c>
      <c r="L1623" t="s">
        <v>8</v>
      </c>
      <c r="M1623" t="s">
        <v>6</v>
      </c>
      <c r="N1623" t="str">
        <f t="shared" ref="N1623:N1686" si="182">IF(M1623="U",F1623,M1623)</f>
        <v>M</v>
      </c>
      <c r="O1623" t="s">
        <v>1785</v>
      </c>
      <c r="P1623" t="s">
        <v>1786</v>
      </c>
      <c r="Q1623" t="s">
        <v>221</v>
      </c>
      <c r="R1623">
        <v>4</v>
      </c>
      <c r="S1623">
        <f t="shared" ref="S1623:S1686" si="183">IFERROR($S$3-R1623,"U")</f>
        <v>2019</v>
      </c>
      <c r="T1623" t="s">
        <v>12</v>
      </c>
      <c r="U1623">
        <v>0.999999999999999</v>
      </c>
      <c r="V1623" t="s">
        <v>3396</v>
      </c>
      <c r="W1623">
        <f>VLOOKUP(Q1623,'PBT Tag Rates'!$B$5:$E$44,4,FALSE)</f>
        <v>0.95971980899999998</v>
      </c>
      <c r="X1623">
        <v>1</v>
      </c>
      <c r="Y1623" s="14">
        <f>IFERROR(LOOKUP(H1623,{30,43,48,53,58,63,68,73,78,83,88,93,97},{42,47,52,57,62,67,72,77,82,87,92,99,100}),999)</f>
        <v>92</v>
      </c>
      <c r="Z1623" s="17">
        <f t="shared" ref="Z1623:Z1686" si="184">IF(D1623&lt;$D$3,X1623/$Z$3,X1623/$Z$4)</f>
        <v>1.4285714285714286</v>
      </c>
      <c r="AA1623" s="17">
        <f t="shared" ref="AA1623:AA1686" si="185">Z1623*(1+$AA$4)</f>
        <v>1.4285714285714286</v>
      </c>
      <c r="AB1623" s="17">
        <f t="shared" ref="AB1623:AB1686" si="186">IF(D1623&lt;$D$3,AA1623/$AB$3,AA1623/$AB$4)</f>
        <v>2.518344052903343</v>
      </c>
      <c r="AC1623" s="17" t="s">
        <v>17655</v>
      </c>
    </row>
    <row r="1624" spans="1:29" x14ac:dyDescent="0.25">
      <c r="A1624" t="s">
        <v>3339</v>
      </c>
      <c r="B1624" s="166" t="s">
        <v>8155</v>
      </c>
      <c r="C1624" t="s">
        <v>8156</v>
      </c>
      <c r="D1624" s="1">
        <v>45168</v>
      </c>
      <c r="E1624">
        <f t="shared" si="181"/>
        <v>70</v>
      </c>
      <c r="F1624" t="s">
        <v>6</v>
      </c>
      <c r="G1624">
        <v>890</v>
      </c>
      <c r="H1624">
        <f t="shared" si="180"/>
        <v>89</v>
      </c>
      <c r="I1624" t="s">
        <v>7</v>
      </c>
      <c r="J1624" t="s">
        <v>8</v>
      </c>
      <c r="K1624" t="s">
        <v>8157</v>
      </c>
      <c r="L1624" t="s">
        <v>8</v>
      </c>
      <c r="M1624" t="s">
        <v>6</v>
      </c>
      <c r="N1624" t="str">
        <f t="shared" si="182"/>
        <v>M</v>
      </c>
      <c r="O1624" t="s">
        <v>892</v>
      </c>
      <c r="P1624" t="s">
        <v>893</v>
      </c>
      <c r="Q1624" t="s">
        <v>221</v>
      </c>
      <c r="R1624">
        <v>4</v>
      </c>
      <c r="S1624">
        <f t="shared" si="183"/>
        <v>2019</v>
      </c>
      <c r="T1624" t="s">
        <v>12</v>
      </c>
      <c r="U1624">
        <v>1</v>
      </c>
      <c r="V1624" t="s">
        <v>3363</v>
      </c>
      <c r="W1624">
        <f>VLOOKUP(Q1624,'PBT Tag Rates'!$B$5:$E$44,4,FALSE)</f>
        <v>0.95971980899999998</v>
      </c>
      <c r="X1624">
        <v>1</v>
      </c>
      <c r="Y1624" s="14">
        <f>IFERROR(LOOKUP(H1624,{30,43,48,53,58,63,68,73,78,83,88,93,97},{42,47,52,57,62,67,72,77,82,87,92,99,100}),999)</f>
        <v>92</v>
      </c>
      <c r="Z1624" s="17">
        <f t="shared" si="184"/>
        <v>1.4285714285714286</v>
      </c>
      <c r="AA1624" s="17">
        <f t="shared" si="185"/>
        <v>1.4285714285714286</v>
      </c>
      <c r="AB1624" s="17">
        <f t="shared" si="186"/>
        <v>2.518344052903343</v>
      </c>
      <c r="AC1624" s="17" t="s">
        <v>17654</v>
      </c>
    </row>
    <row r="1625" spans="1:29" x14ac:dyDescent="0.25">
      <c r="A1625" t="s">
        <v>3339</v>
      </c>
      <c r="B1625" s="166" t="s">
        <v>8158</v>
      </c>
      <c r="C1625" t="s">
        <v>285</v>
      </c>
      <c r="D1625" s="1">
        <v>45168</v>
      </c>
      <c r="E1625">
        <f t="shared" si="181"/>
        <v>70</v>
      </c>
      <c r="F1625" t="s">
        <v>14</v>
      </c>
      <c r="G1625">
        <v>810</v>
      </c>
      <c r="H1625">
        <f t="shared" si="180"/>
        <v>81</v>
      </c>
      <c r="I1625" t="s">
        <v>7</v>
      </c>
      <c r="J1625" t="s">
        <v>8</v>
      </c>
      <c r="K1625" t="s">
        <v>8159</v>
      </c>
      <c r="L1625" t="s">
        <v>8</v>
      </c>
      <c r="M1625" t="s">
        <v>14</v>
      </c>
      <c r="N1625" t="str">
        <f t="shared" si="182"/>
        <v>F</v>
      </c>
      <c r="O1625" t="s">
        <v>5007</v>
      </c>
      <c r="P1625" t="s">
        <v>5008</v>
      </c>
      <c r="Q1625" t="s">
        <v>221</v>
      </c>
      <c r="R1625">
        <v>4</v>
      </c>
      <c r="S1625">
        <f t="shared" si="183"/>
        <v>2019</v>
      </c>
      <c r="T1625" t="s">
        <v>12</v>
      </c>
      <c r="U1625">
        <v>1</v>
      </c>
      <c r="V1625" t="s">
        <v>3363</v>
      </c>
      <c r="W1625">
        <f>VLOOKUP(Q1625,'PBT Tag Rates'!$B$5:$E$44,4,FALSE)</f>
        <v>0.95971980899999998</v>
      </c>
      <c r="X1625">
        <v>1</v>
      </c>
      <c r="Y1625" s="14">
        <f>IFERROR(LOOKUP(H1625,{30,43,48,53,58,63,68,73,78,83,88,93,97},{42,47,52,57,62,67,72,77,82,87,92,99,100}),999)</f>
        <v>82</v>
      </c>
      <c r="Z1625" s="17">
        <f t="shared" si="184"/>
        <v>1.4285714285714286</v>
      </c>
      <c r="AA1625" s="17">
        <f t="shared" si="185"/>
        <v>1.4285714285714286</v>
      </c>
      <c r="AB1625" s="17">
        <f t="shared" si="186"/>
        <v>2.518344052903343</v>
      </c>
      <c r="AC1625" s="17" t="s">
        <v>17654</v>
      </c>
    </row>
    <row r="1626" spans="1:29" x14ac:dyDescent="0.25">
      <c r="A1626" t="s">
        <v>3339</v>
      </c>
      <c r="B1626" s="166" t="s">
        <v>8160</v>
      </c>
      <c r="C1626" t="s">
        <v>8161</v>
      </c>
      <c r="D1626" s="1">
        <v>45168</v>
      </c>
      <c r="E1626">
        <f t="shared" si="181"/>
        <v>70</v>
      </c>
      <c r="F1626" t="s">
        <v>6</v>
      </c>
      <c r="G1626">
        <v>860</v>
      </c>
      <c r="H1626">
        <f t="shared" si="180"/>
        <v>86</v>
      </c>
      <c r="I1626" t="s">
        <v>9</v>
      </c>
      <c r="J1626" t="s">
        <v>8</v>
      </c>
      <c r="K1626" t="s">
        <v>8162</v>
      </c>
      <c r="L1626" t="s">
        <v>8</v>
      </c>
      <c r="M1626" t="s">
        <v>6</v>
      </c>
      <c r="N1626" t="str">
        <f t="shared" si="182"/>
        <v>M</v>
      </c>
      <c r="O1626" t="s">
        <v>1945</v>
      </c>
      <c r="P1626" t="s">
        <v>1946</v>
      </c>
      <c r="Q1626" t="s">
        <v>221</v>
      </c>
      <c r="R1626">
        <v>4</v>
      </c>
      <c r="S1626">
        <f t="shared" si="183"/>
        <v>2019</v>
      </c>
      <c r="T1626" t="s">
        <v>12</v>
      </c>
      <c r="U1626">
        <v>1</v>
      </c>
      <c r="V1626" t="s">
        <v>3608</v>
      </c>
      <c r="W1626">
        <f>VLOOKUP(Q1626,'PBT Tag Rates'!$B$5:$E$44,4,FALSE)</f>
        <v>0.95971980899999998</v>
      </c>
      <c r="X1626">
        <v>1</v>
      </c>
      <c r="Y1626" s="14">
        <f>IFERROR(LOOKUP(H1626,{30,43,48,53,58,63,68,73,78,83,88,93,97},{42,47,52,57,62,67,72,77,82,87,92,99,100}),999)</f>
        <v>87</v>
      </c>
      <c r="Z1626" s="17">
        <f t="shared" si="184"/>
        <v>1.4285714285714286</v>
      </c>
      <c r="AA1626" s="17">
        <f t="shared" si="185"/>
        <v>1.4285714285714286</v>
      </c>
      <c r="AB1626" s="17">
        <f t="shared" si="186"/>
        <v>2.518344052903343</v>
      </c>
      <c r="AC1626" s="17" t="s">
        <v>17654</v>
      </c>
    </row>
    <row r="1627" spans="1:29" x14ac:dyDescent="0.25">
      <c r="A1627" t="s">
        <v>3339</v>
      </c>
      <c r="B1627" s="166" t="s">
        <v>8163</v>
      </c>
      <c r="C1627" t="s">
        <v>8164</v>
      </c>
      <c r="D1627" s="1">
        <v>45168</v>
      </c>
      <c r="E1627">
        <f t="shared" si="181"/>
        <v>70</v>
      </c>
      <c r="F1627" t="s">
        <v>14</v>
      </c>
      <c r="G1627">
        <v>840</v>
      </c>
      <c r="H1627">
        <f t="shared" si="180"/>
        <v>84</v>
      </c>
      <c r="I1627" t="s">
        <v>7</v>
      </c>
      <c r="J1627" t="s">
        <v>8</v>
      </c>
      <c r="K1627" t="s">
        <v>8165</v>
      </c>
      <c r="L1627" t="s">
        <v>49</v>
      </c>
      <c r="M1627" t="s">
        <v>759</v>
      </c>
      <c r="N1627" t="str">
        <f t="shared" si="182"/>
        <v>F</v>
      </c>
      <c r="O1627" t="s">
        <v>1943</v>
      </c>
      <c r="P1627" t="s">
        <v>1943</v>
      </c>
      <c r="Q1627" t="s">
        <v>1943</v>
      </c>
      <c r="R1627" t="s">
        <v>8</v>
      </c>
      <c r="S1627" t="str">
        <f t="shared" si="183"/>
        <v>U</v>
      </c>
      <c r="T1627" t="s">
        <v>8</v>
      </c>
      <c r="U1627" t="s">
        <v>8</v>
      </c>
      <c r="V1627" t="s">
        <v>1943</v>
      </c>
      <c r="W1627" t="e">
        <f>VLOOKUP(Q1627,'PBT Tag Rates'!$B$5:$E$44,4,FALSE)</f>
        <v>#N/A</v>
      </c>
      <c r="X1627">
        <v>1</v>
      </c>
      <c r="Y1627" s="14">
        <f>IFERROR(LOOKUP(H1627,{30,43,48,53,58,63,68,73,78,83,88,93,97},{42,47,52,57,62,67,72,77,82,87,92,99,100}),999)</f>
        <v>87</v>
      </c>
      <c r="Z1627" s="17">
        <f t="shared" si="184"/>
        <v>1.4285714285714286</v>
      </c>
      <c r="AA1627" s="17">
        <f t="shared" si="185"/>
        <v>1.4285714285714286</v>
      </c>
      <c r="AB1627" s="17">
        <f t="shared" si="186"/>
        <v>2.518344052903343</v>
      </c>
      <c r="AC1627" s="17" t="s">
        <v>17654</v>
      </c>
    </row>
    <row r="1628" spans="1:29" x14ac:dyDescent="0.25">
      <c r="A1628" t="s">
        <v>3339</v>
      </c>
      <c r="B1628" s="166" t="s">
        <v>8166</v>
      </c>
      <c r="C1628" t="s">
        <v>286</v>
      </c>
      <c r="D1628" s="1">
        <v>45168</v>
      </c>
      <c r="E1628">
        <f t="shared" si="181"/>
        <v>70</v>
      </c>
      <c r="F1628" t="s">
        <v>6</v>
      </c>
      <c r="G1628">
        <v>650</v>
      </c>
      <c r="H1628">
        <f t="shared" si="180"/>
        <v>65</v>
      </c>
      <c r="I1628" t="s">
        <v>7</v>
      </c>
      <c r="J1628" t="s">
        <v>8</v>
      </c>
      <c r="K1628" t="s">
        <v>8</v>
      </c>
      <c r="L1628" t="s">
        <v>49</v>
      </c>
      <c r="M1628" t="s">
        <v>759</v>
      </c>
      <c r="N1628" t="str">
        <f t="shared" si="182"/>
        <v>M</v>
      </c>
      <c r="O1628" t="s">
        <v>1943</v>
      </c>
      <c r="P1628" t="s">
        <v>1943</v>
      </c>
      <c r="Q1628" t="s">
        <v>1943</v>
      </c>
      <c r="R1628" t="s">
        <v>8</v>
      </c>
      <c r="S1628" t="str">
        <f t="shared" si="183"/>
        <v>U</v>
      </c>
      <c r="T1628" t="s">
        <v>8</v>
      </c>
      <c r="U1628" t="s">
        <v>8</v>
      </c>
      <c r="V1628" t="s">
        <v>1943</v>
      </c>
      <c r="W1628" t="e">
        <f>VLOOKUP(Q1628,'PBT Tag Rates'!$B$5:$E$44,4,FALSE)</f>
        <v>#N/A</v>
      </c>
      <c r="X1628">
        <v>1</v>
      </c>
      <c r="Y1628" s="14">
        <f>IFERROR(LOOKUP(H1628,{30,43,48,53,58,63,68,73,78,83,88,93,97},{42,47,52,57,62,67,72,77,82,87,92,99,100}),999)</f>
        <v>67</v>
      </c>
      <c r="Z1628" s="17">
        <f t="shared" si="184"/>
        <v>1.4285714285714286</v>
      </c>
      <c r="AA1628" s="17">
        <f t="shared" si="185"/>
        <v>1.4285714285714286</v>
      </c>
      <c r="AB1628" s="17">
        <f t="shared" si="186"/>
        <v>2.518344052903343</v>
      </c>
      <c r="AC1628" s="17" t="s">
        <v>17654</v>
      </c>
    </row>
    <row r="1629" spans="1:29" x14ac:dyDescent="0.25">
      <c r="A1629" t="s">
        <v>3339</v>
      </c>
      <c r="B1629" s="166" t="s">
        <v>8167</v>
      </c>
      <c r="C1629" t="s">
        <v>8168</v>
      </c>
      <c r="D1629" s="1">
        <v>45168</v>
      </c>
      <c r="E1629">
        <f t="shared" si="181"/>
        <v>70</v>
      </c>
      <c r="F1629" t="s">
        <v>6</v>
      </c>
      <c r="G1629">
        <v>770</v>
      </c>
      <c r="H1629">
        <f t="shared" si="180"/>
        <v>77</v>
      </c>
      <c r="I1629" t="s">
        <v>7</v>
      </c>
      <c r="J1629" t="s">
        <v>8</v>
      </c>
      <c r="K1629" t="s">
        <v>8169</v>
      </c>
      <c r="L1629" t="s">
        <v>49</v>
      </c>
      <c r="M1629" t="s">
        <v>759</v>
      </c>
      <c r="N1629" t="str">
        <f t="shared" si="182"/>
        <v>M</v>
      </c>
      <c r="O1629" t="s">
        <v>1943</v>
      </c>
      <c r="P1629" t="s">
        <v>1943</v>
      </c>
      <c r="Q1629" t="s">
        <v>1943</v>
      </c>
      <c r="R1629" t="s">
        <v>8</v>
      </c>
      <c r="S1629" t="str">
        <f t="shared" si="183"/>
        <v>U</v>
      </c>
      <c r="T1629" t="s">
        <v>8</v>
      </c>
      <c r="U1629" t="s">
        <v>8</v>
      </c>
      <c r="V1629" t="s">
        <v>1943</v>
      </c>
      <c r="W1629" t="e">
        <f>VLOOKUP(Q1629,'PBT Tag Rates'!$B$5:$E$44,4,FALSE)</f>
        <v>#N/A</v>
      </c>
      <c r="X1629">
        <v>1</v>
      </c>
      <c r="Y1629" s="14">
        <f>IFERROR(LOOKUP(H1629,{30,43,48,53,58,63,68,73,78,83,88,93,97},{42,47,52,57,62,67,72,77,82,87,92,99,100}),999)</f>
        <v>77</v>
      </c>
      <c r="Z1629" s="17">
        <f t="shared" si="184"/>
        <v>1.4285714285714286</v>
      </c>
      <c r="AA1629" s="17">
        <f t="shared" si="185"/>
        <v>1.4285714285714286</v>
      </c>
      <c r="AB1629" s="17">
        <f t="shared" si="186"/>
        <v>2.518344052903343</v>
      </c>
      <c r="AC1629" s="17" t="s">
        <v>17654</v>
      </c>
    </row>
    <row r="1630" spans="1:29" x14ac:dyDescent="0.25">
      <c r="A1630" t="s">
        <v>3339</v>
      </c>
      <c r="B1630" s="166" t="s">
        <v>8170</v>
      </c>
      <c r="C1630" t="s">
        <v>8171</v>
      </c>
      <c r="D1630" s="1">
        <v>45168</v>
      </c>
      <c r="E1630">
        <f t="shared" si="181"/>
        <v>70</v>
      </c>
      <c r="F1630" t="s">
        <v>6</v>
      </c>
      <c r="G1630">
        <v>710</v>
      </c>
      <c r="H1630">
        <f t="shared" si="180"/>
        <v>71</v>
      </c>
      <c r="I1630" t="s">
        <v>7</v>
      </c>
      <c r="J1630" t="s">
        <v>8</v>
      </c>
      <c r="K1630" t="s">
        <v>8172</v>
      </c>
      <c r="L1630" t="s">
        <v>49</v>
      </c>
      <c r="M1630" t="s">
        <v>759</v>
      </c>
      <c r="N1630" t="str">
        <f t="shared" si="182"/>
        <v>M</v>
      </c>
      <c r="O1630" t="s">
        <v>1943</v>
      </c>
      <c r="P1630" t="s">
        <v>1943</v>
      </c>
      <c r="Q1630" t="s">
        <v>1943</v>
      </c>
      <c r="R1630" t="s">
        <v>8</v>
      </c>
      <c r="S1630" t="str">
        <f t="shared" si="183"/>
        <v>U</v>
      </c>
      <c r="T1630" t="s">
        <v>8</v>
      </c>
      <c r="U1630" t="s">
        <v>8</v>
      </c>
      <c r="V1630" t="s">
        <v>1943</v>
      </c>
      <c r="W1630" t="e">
        <f>VLOOKUP(Q1630,'PBT Tag Rates'!$B$5:$E$44,4,FALSE)</f>
        <v>#N/A</v>
      </c>
      <c r="X1630">
        <v>1</v>
      </c>
      <c r="Y1630" s="14">
        <f>IFERROR(LOOKUP(H1630,{30,43,48,53,58,63,68,73,78,83,88,93,97},{42,47,52,57,62,67,72,77,82,87,92,99,100}),999)</f>
        <v>72</v>
      </c>
      <c r="Z1630" s="17">
        <f t="shared" si="184"/>
        <v>1.4285714285714286</v>
      </c>
      <c r="AA1630" s="17">
        <f t="shared" si="185"/>
        <v>1.4285714285714286</v>
      </c>
      <c r="AB1630" s="17">
        <f t="shared" si="186"/>
        <v>2.518344052903343</v>
      </c>
      <c r="AC1630" s="17" t="s">
        <v>17654</v>
      </c>
    </row>
    <row r="1631" spans="1:29" x14ac:dyDescent="0.25">
      <c r="A1631" t="s">
        <v>3339</v>
      </c>
      <c r="B1631" s="166" t="s">
        <v>8173</v>
      </c>
      <c r="C1631" t="s">
        <v>8174</v>
      </c>
      <c r="D1631" s="1">
        <v>45168</v>
      </c>
      <c r="E1631">
        <f t="shared" si="181"/>
        <v>70</v>
      </c>
      <c r="F1631" t="s">
        <v>14</v>
      </c>
      <c r="G1631">
        <v>810</v>
      </c>
      <c r="H1631">
        <f t="shared" si="180"/>
        <v>81</v>
      </c>
      <c r="I1631" t="s">
        <v>9</v>
      </c>
      <c r="J1631">
        <v>1</v>
      </c>
      <c r="K1631" t="s">
        <v>8175</v>
      </c>
      <c r="L1631" t="s">
        <v>8</v>
      </c>
      <c r="M1631" t="s">
        <v>14</v>
      </c>
      <c r="N1631" t="str">
        <f t="shared" si="182"/>
        <v>F</v>
      </c>
      <c r="O1631" t="s">
        <v>2623</v>
      </c>
      <c r="P1631" t="s">
        <v>2697</v>
      </c>
      <c r="Q1631" t="s">
        <v>221</v>
      </c>
      <c r="R1631">
        <v>4</v>
      </c>
      <c r="S1631">
        <f t="shared" si="183"/>
        <v>2019</v>
      </c>
      <c r="T1631" t="s">
        <v>12</v>
      </c>
      <c r="U1631">
        <v>0.999999999999997</v>
      </c>
      <c r="V1631" t="s">
        <v>3386</v>
      </c>
      <c r="W1631">
        <f>VLOOKUP(Q1631,'PBT Tag Rates'!$B$5:$E$44,4,FALSE)</f>
        <v>0.95971980899999998</v>
      </c>
      <c r="X1631">
        <v>1</v>
      </c>
      <c r="Y1631" s="14">
        <f>IFERROR(LOOKUP(H1631,{30,43,48,53,58,63,68,73,78,83,88,93,97},{42,47,52,57,62,67,72,77,82,87,92,99,100}),999)</f>
        <v>82</v>
      </c>
      <c r="Z1631" s="17">
        <f t="shared" si="184"/>
        <v>1.4285714285714286</v>
      </c>
      <c r="AA1631" s="17">
        <f t="shared" si="185"/>
        <v>1.4285714285714286</v>
      </c>
      <c r="AB1631" s="17">
        <f t="shared" si="186"/>
        <v>2.518344052903343</v>
      </c>
      <c r="AC1631" s="17" t="s">
        <v>17654</v>
      </c>
    </row>
    <row r="1632" spans="1:29" x14ac:dyDescent="0.25">
      <c r="A1632" t="s">
        <v>3339</v>
      </c>
      <c r="B1632" s="166" t="s">
        <v>8176</v>
      </c>
      <c r="C1632" t="s">
        <v>8177</v>
      </c>
      <c r="D1632" s="1">
        <v>45168</v>
      </c>
      <c r="E1632">
        <f t="shared" si="181"/>
        <v>70</v>
      </c>
      <c r="F1632" t="s">
        <v>6</v>
      </c>
      <c r="G1632">
        <v>770</v>
      </c>
      <c r="H1632">
        <f t="shared" si="180"/>
        <v>77</v>
      </c>
      <c r="I1632" t="s">
        <v>7</v>
      </c>
      <c r="J1632" t="s">
        <v>8</v>
      </c>
      <c r="K1632" t="s">
        <v>8178</v>
      </c>
      <c r="L1632" t="s">
        <v>8</v>
      </c>
      <c r="M1632" t="s">
        <v>6</v>
      </c>
      <c r="N1632" t="str">
        <f t="shared" si="182"/>
        <v>M</v>
      </c>
      <c r="O1632" t="s">
        <v>783</v>
      </c>
      <c r="P1632" t="s">
        <v>784</v>
      </c>
      <c r="Q1632" t="s">
        <v>281</v>
      </c>
      <c r="R1632">
        <v>4</v>
      </c>
      <c r="S1632">
        <f t="shared" si="183"/>
        <v>2019</v>
      </c>
      <c r="T1632" t="s">
        <v>12</v>
      </c>
      <c r="U1632">
        <v>1</v>
      </c>
      <c r="V1632" t="s">
        <v>3169</v>
      </c>
      <c r="W1632">
        <f>VLOOKUP(Q1632,'PBT Tag Rates'!$B$5:$E$44,4,FALSE)</f>
        <v>0.99705232300000002</v>
      </c>
      <c r="X1632">
        <v>1</v>
      </c>
      <c r="Y1632" s="14">
        <f>IFERROR(LOOKUP(H1632,{30,43,48,53,58,63,68,73,78,83,88,93,97},{42,47,52,57,62,67,72,77,82,87,92,99,100}),999)</f>
        <v>77</v>
      </c>
      <c r="Z1632" s="17">
        <f t="shared" si="184"/>
        <v>1.4285714285714286</v>
      </c>
      <c r="AA1632" s="17">
        <f t="shared" si="185"/>
        <v>1.4285714285714286</v>
      </c>
      <c r="AB1632" s="17">
        <f t="shared" si="186"/>
        <v>2.518344052903343</v>
      </c>
      <c r="AC1632" s="17" t="s">
        <v>17654</v>
      </c>
    </row>
    <row r="1633" spans="1:29" x14ac:dyDescent="0.25">
      <c r="A1633" t="s">
        <v>3339</v>
      </c>
      <c r="B1633" s="166" t="s">
        <v>8179</v>
      </c>
      <c r="C1633" t="s">
        <v>287</v>
      </c>
      <c r="D1633" s="1">
        <v>45168</v>
      </c>
      <c r="E1633">
        <f t="shared" si="181"/>
        <v>70</v>
      </c>
      <c r="F1633" t="s">
        <v>14</v>
      </c>
      <c r="G1633">
        <v>770</v>
      </c>
      <c r="H1633">
        <f t="shared" si="180"/>
        <v>77</v>
      </c>
      <c r="I1633" t="s">
        <v>7</v>
      </c>
      <c r="J1633" t="s">
        <v>8</v>
      </c>
      <c r="K1633" t="s">
        <v>8180</v>
      </c>
      <c r="L1633" t="s">
        <v>8</v>
      </c>
      <c r="M1633" t="s">
        <v>14</v>
      </c>
      <c r="N1633" t="str">
        <f t="shared" si="182"/>
        <v>F</v>
      </c>
      <c r="O1633" t="s">
        <v>1315</v>
      </c>
      <c r="P1633" t="s">
        <v>6615</v>
      </c>
      <c r="Q1633" t="s">
        <v>221</v>
      </c>
      <c r="R1633">
        <v>4</v>
      </c>
      <c r="S1633">
        <f t="shared" si="183"/>
        <v>2019</v>
      </c>
      <c r="T1633" t="s">
        <v>12</v>
      </c>
      <c r="U1633">
        <v>1</v>
      </c>
      <c r="V1633" t="s">
        <v>3363</v>
      </c>
      <c r="W1633">
        <f>VLOOKUP(Q1633,'PBT Tag Rates'!$B$5:$E$44,4,FALSE)</f>
        <v>0.95971980899999998</v>
      </c>
      <c r="X1633">
        <v>1</v>
      </c>
      <c r="Y1633" s="14">
        <f>IFERROR(LOOKUP(H1633,{30,43,48,53,58,63,68,73,78,83,88,93,97},{42,47,52,57,62,67,72,77,82,87,92,99,100}),999)</f>
        <v>77</v>
      </c>
      <c r="Z1633" s="17">
        <f t="shared" si="184"/>
        <v>1.4285714285714286</v>
      </c>
      <c r="AA1633" s="17">
        <f t="shared" si="185"/>
        <v>1.4285714285714286</v>
      </c>
      <c r="AB1633" s="17">
        <f t="shared" si="186"/>
        <v>2.518344052903343</v>
      </c>
      <c r="AC1633" s="17" t="s">
        <v>17654</v>
      </c>
    </row>
    <row r="1634" spans="1:29" x14ac:dyDescent="0.25">
      <c r="A1634" t="s">
        <v>3339</v>
      </c>
      <c r="B1634" s="166" t="s">
        <v>8181</v>
      </c>
      <c r="C1634" t="s">
        <v>8182</v>
      </c>
      <c r="D1634" s="1">
        <v>45168</v>
      </c>
      <c r="E1634">
        <f t="shared" si="181"/>
        <v>70</v>
      </c>
      <c r="F1634" t="s">
        <v>6</v>
      </c>
      <c r="G1634">
        <v>800</v>
      </c>
      <c r="H1634">
        <f t="shared" si="180"/>
        <v>80</v>
      </c>
      <c r="I1634" t="s">
        <v>7</v>
      </c>
      <c r="J1634" t="s">
        <v>8</v>
      </c>
      <c r="K1634" t="s">
        <v>8183</v>
      </c>
      <c r="L1634" t="s">
        <v>8</v>
      </c>
      <c r="M1634" t="s">
        <v>6</v>
      </c>
      <c r="N1634" t="str">
        <f t="shared" si="182"/>
        <v>M</v>
      </c>
      <c r="O1634" t="s">
        <v>8</v>
      </c>
      <c r="P1634" t="s">
        <v>8</v>
      </c>
      <c r="Q1634" t="s">
        <v>11</v>
      </c>
      <c r="R1634" t="s">
        <v>8</v>
      </c>
      <c r="S1634" t="str">
        <f t="shared" si="183"/>
        <v>U</v>
      </c>
      <c r="T1634" t="s">
        <v>12</v>
      </c>
      <c r="U1634">
        <v>0.999999999999997</v>
      </c>
      <c r="V1634" t="s">
        <v>11</v>
      </c>
      <c r="W1634" t="e">
        <f>VLOOKUP(Q1634,'PBT Tag Rates'!$B$5:$E$44,4,FALSE)</f>
        <v>#N/A</v>
      </c>
      <c r="X1634">
        <v>1</v>
      </c>
      <c r="Y1634" s="14">
        <f>IFERROR(LOOKUP(H1634,{30,43,48,53,58,63,68,73,78,83,88,93,97},{42,47,52,57,62,67,72,77,82,87,92,99,100}),999)</f>
        <v>82</v>
      </c>
      <c r="Z1634" s="17">
        <f t="shared" si="184"/>
        <v>1.4285714285714286</v>
      </c>
      <c r="AA1634" s="17">
        <f t="shared" si="185"/>
        <v>1.4285714285714286</v>
      </c>
      <c r="AB1634" s="17">
        <f t="shared" si="186"/>
        <v>2.518344052903343</v>
      </c>
      <c r="AC1634" s="17" t="s">
        <v>17654</v>
      </c>
    </row>
    <row r="1635" spans="1:29" x14ac:dyDescent="0.25">
      <c r="A1635" t="s">
        <v>3339</v>
      </c>
      <c r="B1635" s="166" t="s">
        <v>8184</v>
      </c>
      <c r="C1635" t="s">
        <v>8185</v>
      </c>
      <c r="D1635" s="1">
        <v>45168</v>
      </c>
      <c r="E1635">
        <f t="shared" si="181"/>
        <v>70</v>
      </c>
      <c r="F1635" t="s">
        <v>14</v>
      </c>
      <c r="G1635">
        <v>810</v>
      </c>
      <c r="H1635">
        <f t="shared" si="180"/>
        <v>81</v>
      </c>
      <c r="I1635" t="s">
        <v>9</v>
      </c>
      <c r="J1635">
        <v>1</v>
      </c>
      <c r="K1635" t="s">
        <v>8186</v>
      </c>
      <c r="L1635" t="s">
        <v>8</v>
      </c>
      <c r="M1635" t="s">
        <v>14</v>
      </c>
      <c r="N1635" t="str">
        <f t="shared" si="182"/>
        <v>F</v>
      </c>
      <c r="O1635" t="s">
        <v>8</v>
      </c>
      <c r="P1635" t="s">
        <v>8</v>
      </c>
      <c r="Q1635" t="s">
        <v>11</v>
      </c>
      <c r="R1635" t="s">
        <v>8</v>
      </c>
      <c r="S1635" t="str">
        <f t="shared" si="183"/>
        <v>U</v>
      </c>
      <c r="T1635" t="s">
        <v>12</v>
      </c>
      <c r="U1635">
        <v>0.999999999999999</v>
      </c>
      <c r="V1635" t="s">
        <v>3100</v>
      </c>
      <c r="W1635" t="e">
        <f>VLOOKUP(Q1635,'PBT Tag Rates'!$B$5:$E$44,4,FALSE)</f>
        <v>#N/A</v>
      </c>
      <c r="X1635">
        <v>1</v>
      </c>
      <c r="Y1635" s="14">
        <f>IFERROR(LOOKUP(H1635,{30,43,48,53,58,63,68,73,78,83,88,93,97},{42,47,52,57,62,67,72,77,82,87,92,99,100}),999)</f>
        <v>82</v>
      </c>
      <c r="Z1635" s="17">
        <f t="shared" si="184"/>
        <v>1.4285714285714286</v>
      </c>
      <c r="AA1635" s="17">
        <f t="shared" si="185"/>
        <v>1.4285714285714286</v>
      </c>
      <c r="AB1635" s="17">
        <f t="shared" si="186"/>
        <v>2.518344052903343</v>
      </c>
      <c r="AC1635" s="17" t="s">
        <v>17654</v>
      </c>
    </row>
    <row r="1636" spans="1:29" x14ac:dyDescent="0.25">
      <c r="A1636" t="s">
        <v>3339</v>
      </c>
      <c r="B1636" s="166" t="s">
        <v>8187</v>
      </c>
      <c r="C1636" t="s">
        <v>8188</v>
      </c>
      <c r="D1636" s="1">
        <v>45168</v>
      </c>
      <c r="E1636">
        <f t="shared" si="181"/>
        <v>70</v>
      </c>
      <c r="F1636" t="s">
        <v>14</v>
      </c>
      <c r="G1636">
        <v>810</v>
      </c>
      <c r="H1636">
        <f t="shared" si="180"/>
        <v>81</v>
      </c>
      <c r="I1636" t="s">
        <v>7</v>
      </c>
      <c r="J1636" t="s">
        <v>8</v>
      </c>
      <c r="K1636" t="s">
        <v>8189</v>
      </c>
      <c r="L1636" t="s">
        <v>49</v>
      </c>
      <c r="M1636" t="s">
        <v>759</v>
      </c>
      <c r="N1636" t="str">
        <f t="shared" si="182"/>
        <v>F</v>
      </c>
      <c r="O1636" t="s">
        <v>1943</v>
      </c>
      <c r="P1636" t="s">
        <v>1943</v>
      </c>
      <c r="Q1636" t="s">
        <v>1943</v>
      </c>
      <c r="R1636" t="s">
        <v>8</v>
      </c>
      <c r="S1636" t="str">
        <f t="shared" si="183"/>
        <v>U</v>
      </c>
      <c r="T1636" t="s">
        <v>8</v>
      </c>
      <c r="U1636" t="s">
        <v>8</v>
      </c>
      <c r="V1636" t="s">
        <v>1943</v>
      </c>
      <c r="W1636" t="e">
        <f>VLOOKUP(Q1636,'PBT Tag Rates'!$B$5:$E$44,4,FALSE)</f>
        <v>#N/A</v>
      </c>
      <c r="X1636">
        <v>1</v>
      </c>
      <c r="Y1636" s="14">
        <f>IFERROR(LOOKUP(H1636,{30,43,48,53,58,63,68,73,78,83,88,93,97},{42,47,52,57,62,67,72,77,82,87,92,99,100}),999)</f>
        <v>82</v>
      </c>
      <c r="Z1636" s="17">
        <f t="shared" si="184"/>
        <v>1.4285714285714286</v>
      </c>
      <c r="AA1636" s="17">
        <f t="shared" si="185"/>
        <v>1.4285714285714286</v>
      </c>
      <c r="AB1636" s="17">
        <f t="shared" si="186"/>
        <v>2.518344052903343</v>
      </c>
      <c r="AC1636" s="17" t="s">
        <v>17654</v>
      </c>
    </row>
    <row r="1637" spans="1:29" x14ac:dyDescent="0.25">
      <c r="A1637" t="s">
        <v>3339</v>
      </c>
      <c r="B1637" s="166" t="s">
        <v>8190</v>
      </c>
      <c r="C1637" t="s">
        <v>8191</v>
      </c>
      <c r="D1637" s="1">
        <v>45168</v>
      </c>
      <c r="E1637">
        <f t="shared" si="181"/>
        <v>70</v>
      </c>
      <c r="F1637" t="s">
        <v>14</v>
      </c>
      <c r="G1637">
        <v>840</v>
      </c>
      <c r="H1637">
        <f t="shared" si="180"/>
        <v>84</v>
      </c>
      <c r="I1637" t="s">
        <v>9</v>
      </c>
      <c r="J1637" t="s">
        <v>8</v>
      </c>
      <c r="K1637" t="s">
        <v>8192</v>
      </c>
      <c r="L1637" t="s">
        <v>49</v>
      </c>
      <c r="M1637" t="s">
        <v>759</v>
      </c>
      <c r="N1637" t="str">
        <f t="shared" si="182"/>
        <v>F</v>
      </c>
      <c r="O1637" t="s">
        <v>1943</v>
      </c>
      <c r="P1637" t="s">
        <v>1943</v>
      </c>
      <c r="Q1637" t="s">
        <v>1943</v>
      </c>
      <c r="R1637" t="s">
        <v>8</v>
      </c>
      <c r="S1637" t="str">
        <f t="shared" si="183"/>
        <v>U</v>
      </c>
      <c r="T1637" t="s">
        <v>8</v>
      </c>
      <c r="U1637" t="s">
        <v>8</v>
      </c>
      <c r="V1637" t="s">
        <v>1943</v>
      </c>
      <c r="W1637" t="e">
        <f>VLOOKUP(Q1637,'PBT Tag Rates'!$B$5:$E$44,4,FALSE)</f>
        <v>#N/A</v>
      </c>
      <c r="X1637">
        <v>1</v>
      </c>
      <c r="Y1637" s="14">
        <f>IFERROR(LOOKUP(H1637,{30,43,48,53,58,63,68,73,78,83,88,93,97},{42,47,52,57,62,67,72,77,82,87,92,99,100}),999)</f>
        <v>87</v>
      </c>
      <c r="Z1637" s="17">
        <f t="shared" si="184"/>
        <v>1.4285714285714286</v>
      </c>
      <c r="AA1637" s="17">
        <f t="shared" si="185"/>
        <v>1.4285714285714286</v>
      </c>
      <c r="AB1637" s="17">
        <f t="shared" si="186"/>
        <v>2.518344052903343</v>
      </c>
      <c r="AC1637" s="17" t="s">
        <v>17654</v>
      </c>
    </row>
    <row r="1638" spans="1:29" x14ac:dyDescent="0.25">
      <c r="A1638" t="s">
        <v>3339</v>
      </c>
      <c r="B1638" s="166" t="s">
        <v>8193</v>
      </c>
      <c r="C1638" t="s">
        <v>288</v>
      </c>
      <c r="D1638" s="1">
        <v>45168</v>
      </c>
      <c r="E1638">
        <f t="shared" si="181"/>
        <v>70</v>
      </c>
      <c r="F1638" t="s">
        <v>14</v>
      </c>
      <c r="G1638">
        <v>740</v>
      </c>
      <c r="H1638">
        <f t="shared" si="180"/>
        <v>74</v>
      </c>
      <c r="I1638" t="s">
        <v>7</v>
      </c>
      <c r="J1638" t="s">
        <v>8</v>
      </c>
      <c r="K1638" t="s">
        <v>8194</v>
      </c>
      <c r="L1638" t="s">
        <v>8</v>
      </c>
      <c r="M1638" t="s">
        <v>14</v>
      </c>
      <c r="N1638" t="str">
        <f t="shared" si="182"/>
        <v>F</v>
      </c>
      <c r="O1638" t="s">
        <v>1154</v>
      </c>
      <c r="P1638" t="s">
        <v>1155</v>
      </c>
      <c r="Q1638" t="s">
        <v>221</v>
      </c>
      <c r="R1638">
        <v>4</v>
      </c>
      <c r="S1638">
        <f t="shared" si="183"/>
        <v>2019</v>
      </c>
      <c r="T1638" t="s">
        <v>12</v>
      </c>
      <c r="U1638">
        <v>0.999999999999999</v>
      </c>
      <c r="V1638" t="s">
        <v>3396</v>
      </c>
      <c r="W1638">
        <f>VLOOKUP(Q1638,'PBT Tag Rates'!$B$5:$E$44,4,FALSE)</f>
        <v>0.95971980899999998</v>
      </c>
      <c r="X1638">
        <v>1</v>
      </c>
      <c r="Y1638" s="14">
        <f>IFERROR(LOOKUP(H1638,{30,43,48,53,58,63,68,73,78,83,88,93,97},{42,47,52,57,62,67,72,77,82,87,92,99,100}),999)</f>
        <v>77</v>
      </c>
      <c r="Z1638" s="17">
        <f t="shared" si="184"/>
        <v>1.4285714285714286</v>
      </c>
      <c r="AA1638" s="17">
        <f t="shared" si="185"/>
        <v>1.4285714285714286</v>
      </c>
      <c r="AB1638" s="17">
        <f t="shared" si="186"/>
        <v>2.518344052903343</v>
      </c>
      <c r="AC1638" s="17" t="s">
        <v>17655</v>
      </c>
    </row>
    <row r="1639" spans="1:29" x14ac:dyDescent="0.25">
      <c r="A1639" t="s">
        <v>3339</v>
      </c>
      <c r="B1639" s="166" t="s">
        <v>8195</v>
      </c>
      <c r="C1639" t="s">
        <v>8196</v>
      </c>
      <c r="D1639" s="1">
        <v>45168</v>
      </c>
      <c r="E1639">
        <f t="shared" si="181"/>
        <v>70</v>
      </c>
      <c r="F1639" t="s">
        <v>14</v>
      </c>
      <c r="G1639">
        <v>820</v>
      </c>
      <c r="H1639">
        <f t="shared" si="180"/>
        <v>82</v>
      </c>
      <c r="I1639" t="s">
        <v>7</v>
      </c>
      <c r="J1639" t="s">
        <v>8</v>
      </c>
      <c r="K1639" t="s">
        <v>8197</v>
      </c>
      <c r="L1639" t="s">
        <v>8</v>
      </c>
      <c r="M1639" t="s">
        <v>14</v>
      </c>
      <c r="N1639" t="str">
        <f t="shared" si="182"/>
        <v>F</v>
      </c>
      <c r="O1639" t="s">
        <v>3920</v>
      </c>
      <c r="P1639" t="s">
        <v>8198</v>
      </c>
      <c r="Q1639" t="s">
        <v>281</v>
      </c>
      <c r="R1639">
        <v>4</v>
      </c>
      <c r="S1639">
        <f t="shared" si="183"/>
        <v>2019</v>
      </c>
      <c r="T1639" t="s">
        <v>12</v>
      </c>
      <c r="U1639">
        <v>1</v>
      </c>
      <c r="V1639" t="s">
        <v>3171</v>
      </c>
      <c r="W1639">
        <f>VLOOKUP(Q1639,'PBT Tag Rates'!$B$5:$E$44,4,FALSE)</f>
        <v>0.99705232300000002</v>
      </c>
      <c r="X1639">
        <v>1</v>
      </c>
      <c r="Y1639" s="14">
        <f>IFERROR(LOOKUP(H1639,{30,43,48,53,58,63,68,73,78,83,88,93,97},{42,47,52,57,62,67,72,77,82,87,92,99,100}),999)</f>
        <v>82</v>
      </c>
      <c r="Z1639" s="17">
        <f t="shared" si="184"/>
        <v>1.4285714285714286</v>
      </c>
      <c r="AA1639" s="17">
        <f t="shared" si="185"/>
        <v>1.4285714285714286</v>
      </c>
      <c r="AB1639" s="17">
        <f t="shared" si="186"/>
        <v>2.518344052903343</v>
      </c>
      <c r="AC1639" s="17" t="s">
        <v>17654</v>
      </c>
    </row>
    <row r="1640" spans="1:29" x14ac:dyDescent="0.25">
      <c r="A1640" t="s">
        <v>3339</v>
      </c>
      <c r="B1640" s="166" t="s">
        <v>8199</v>
      </c>
      <c r="C1640" t="s">
        <v>8200</v>
      </c>
      <c r="D1640" s="1">
        <v>45168</v>
      </c>
      <c r="E1640">
        <f t="shared" si="181"/>
        <v>70</v>
      </c>
      <c r="F1640" t="s">
        <v>14</v>
      </c>
      <c r="G1640">
        <v>750</v>
      </c>
      <c r="H1640">
        <f t="shared" si="180"/>
        <v>75</v>
      </c>
      <c r="I1640" t="s">
        <v>7</v>
      </c>
      <c r="J1640" t="s">
        <v>8</v>
      </c>
      <c r="K1640" t="s">
        <v>8201</v>
      </c>
      <c r="L1640" t="s">
        <v>8</v>
      </c>
      <c r="M1640" t="s">
        <v>14</v>
      </c>
      <c r="N1640" t="str">
        <f t="shared" si="182"/>
        <v>F</v>
      </c>
      <c r="O1640" t="s">
        <v>513</v>
      </c>
      <c r="P1640" t="s">
        <v>757</v>
      </c>
      <c r="Q1640" t="s">
        <v>221</v>
      </c>
      <c r="R1640">
        <v>4</v>
      </c>
      <c r="S1640">
        <f t="shared" si="183"/>
        <v>2019</v>
      </c>
      <c r="T1640" t="s">
        <v>12</v>
      </c>
      <c r="U1640">
        <v>1</v>
      </c>
      <c r="V1640" t="s">
        <v>3653</v>
      </c>
      <c r="W1640">
        <f>VLOOKUP(Q1640,'PBT Tag Rates'!$B$5:$E$44,4,FALSE)</f>
        <v>0.95971980899999998</v>
      </c>
      <c r="X1640">
        <v>1</v>
      </c>
      <c r="Y1640" s="14">
        <f>IFERROR(LOOKUP(H1640,{30,43,48,53,58,63,68,73,78,83,88,93,97},{42,47,52,57,62,67,72,77,82,87,92,99,100}),999)</f>
        <v>77</v>
      </c>
      <c r="Z1640" s="17">
        <f t="shared" si="184"/>
        <v>1.4285714285714286</v>
      </c>
      <c r="AA1640" s="17">
        <f t="shared" si="185"/>
        <v>1.4285714285714286</v>
      </c>
      <c r="AB1640" s="17">
        <f t="shared" si="186"/>
        <v>2.518344052903343</v>
      </c>
      <c r="AC1640" s="17" t="s">
        <v>17655</v>
      </c>
    </row>
    <row r="1641" spans="1:29" x14ac:dyDescent="0.25">
      <c r="A1641" t="s">
        <v>3339</v>
      </c>
      <c r="B1641" s="166" t="s">
        <v>8202</v>
      </c>
      <c r="C1641" t="s">
        <v>8203</v>
      </c>
      <c r="D1641" s="1">
        <v>45168</v>
      </c>
      <c r="E1641">
        <f t="shared" si="181"/>
        <v>70</v>
      </c>
      <c r="F1641" t="s">
        <v>14</v>
      </c>
      <c r="G1641">
        <v>720</v>
      </c>
      <c r="H1641">
        <f t="shared" si="180"/>
        <v>72</v>
      </c>
      <c r="I1641" t="s">
        <v>7</v>
      </c>
      <c r="J1641" t="s">
        <v>8</v>
      </c>
      <c r="K1641" t="s">
        <v>8204</v>
      </c>
      <c r="L1641" t="s">
        <v>8</v>
      </c>
      <c r="M1641" t="s">
        <v>14</v>
      </c>
      <c r="N1641" t="str">
        <f t="shared" si="182"/>
        <v>F</v>
      </c>
      <c r="O1641" t="s">
        <v>4298</v>
      </c>
      <c r="P1641" t="s">
        <v>4299</v>
      </c>
      <c r="Q1641" t="s">
        <v>221</v>
      </c>
      <c r="R1641">
        <v>4</v>
      </c>
      <c r="S1641">
        <f t="shared" si="183"/>
        <v>2019</v>
      </c>
      <c r="T1641" t="s">
        <v>12</v>
      </c>
      <c r="U1641">
        <v>1</v>
      </c>
      <c r="V1641" t="s">
        <v>3357</v>
      </c>
      <c r="W1641">
        <f>VLOOKUP(Q1641,'PBT Tag Rates'!$B$5:$E$44,4,FALSE)</f>
        <v>0.95971980899999998</v>
      </c>
      <c r="X1641">
        <v>1</v>
      </c>
      <c r="Y1641" s="14">
        <f>IFERROR(LOOKUP(H1641,{30,43,48,53,58,63,68,73,78,83,88,93,97},{42,47,52,57,62,67,72,77,82,87,92,99,100}),999)</f>
        <v>72</v>
      </c>
      <c r="Z1641" s="17">
        <f t="shared" si="184"/>
        <v>1.4285714285714286</v>
      </c>
      <c r="AA1641" s="17">
        <f t="shared" si="185"/>
        <v>1.4285714285714286</v>
      </c>
      <c r="AB1641" s="17">
        <f t="shared" si="186"/>
        <v>2.518344052903343</v>
      </c>
      <c r="AC1641" s="17" t="s">
        <v>17654</v>
      </c>
    </row>
    <row r="1642" spans="1:29" x14ac:dyDescent="0.25">
      <c r="A1642" t="s">
        <v>3339</v>
      </c>
      <c r="B1642" s="166" t="s">
        <v>8205</v>
      </c>
      <c r="C1642" t="s">
        <v>8206</v>
      </c>
      <c r="D1642" s="1">
        <v>45168</v>
      </c>
      <c r="E1642">
        <f t="shared" si="181"/>
        <v>70</v>
      </c>
      <c r="F1642" t="s">
        <v>6</v>
      </c>
      <c r="G1642">
        <v>950</v>
      </c>
      <c r="H1642">
        <f t="shared" si="180"/>
        <v>95</v>
      </c>
      <c r="I1642" t="s">
        <v>7</v>
      </c>
      <c r="J1642" t="s">
        <v>8</v>
      </c>
      <c r="K1642" t="s">
        <v>8207</v>
      </c>
      <c r="L1642" t="s">
        <v>8</v>
      </c>
      <c r="M1642" t="s">
        <v>6</v>
      </c>
      <c r="N1642" t="str">
        <f t="shared" si="182"/>
        <v>M</v>
      </c>
      <c r="O1642" t="s">
        <v>2000</v>
      </c>
      <c r="P1642" t="s">
        <v>2001</v>
      </c>
      <c r="Q1642" t="s">
        <v>221</v>
      </c>
      <c r="R1642">
        <v>4</v>
      </c>
      <c r="S1642">
        <f t="shared" si="183"/>
        <v>2019</v>
      </c>
      <c r="T1642" t="s">
        <v>12</v>
      </c>
      <c r="U1642">
        <v>1</v>
      </c>
      <c r="V1642" t="s">
        <v>3346</v>
      </c>
      <c r="W1642">
        <f>VLOOKUP(Q1642,'PBT Tag Rates'!$B$5:$E$44,4,FALSE)</f>
        <v>0.95971980899999998</v>
      </c>
      <c r="X1642">
        <v>1</v>
      </c>
      <c r="Y1642" s="14">
        <f>IFERROR(LOOKUP(H1642,{30,43,48,53,58,63,68,73,78,83,88,93,97},{42,47,52,57,62,67,72,77,82,87,92,99,100}),999)</f>
        <v>99</v>
      </c>
      <c r="Z1642" s="17">
        <f t="shared" si="184"/>
        <v>1.4285714285714286</v>
      </c>
      <c r="AA1642" s="17">
        <f t="shared" si="185"/>
        <v>1.4285714285714286</v>
      </c>
      <c r="AB1642" s="17">
        <f t="shared" si="186"/>
        <v>2.518344052903343</v>
      </c>
      <c r="AC1642" s="17" t="s">
        <v>17654</v>
      </c>
    </row>
    <row r="1643" spans="1:29" x14ac:dyDescent="0.25">
      <c r="A1643" t="s">
        <v>3339</v>
      </c>
      <c r="B1643" s="166" t="s">
        <v>8208</v>
      </c>
      <c r="C1643" t="s">
        <v>8209</v>
      </c>
      <c r="D1643" s="1">
        <v>45168</v>
      </c>
      <c r="E1643">
        <f t="shared" si="181"/>
        <v>70</v>
      </c>
      <c r="F1643" t="s">
        <v>14</v>
      </c>
      <c r="G1643">
        <v>770</v>
      </c>
      <c r="H1643">
        <f t="shared" si="180"/>
        <v>77</v>
      </c>
      <c r="I1643" t="s">
        <v>7</v>
      </c>
      <c r="J1643" t="s">
        <v>8</v>
      </c>
      <c r="K1643" t="s">
        <v>8210</v>
      </c>
      <c r="L1643" t="s">
        <v>49</v>
      </c>
      <c r="M1643" t="s">
        <v>759</v>
      </c>
      <c r="N1643" t="str">
        <f t="shared" si="182"/>
        <v>F</v>
      </c>
      <c r="O1643" t="s">
        <v>1943</v>
      </c>
      <c r="P1643" t="s">
        <v>1943</v>
      </c>
      <c r="Q1643" t="s">
        <v>1943</v>
      </c>
      <c r="R1643" t="s">
        <v>8</v>
      </c>
      <c r="S1643" t="str">
        <f t="shared" si="183"/>
        <v>U</v>
      </c>
      <c r="T1643" t="s">
        <v>8</v>
      </c>
      <c r="U1643" t="s">
        <v>8</v>
      </c>
      <c r="V1643" t="s">
        <v>1943</v>
      </c>
      <c r="W1643" t="e">
        <f>VLOOKUP(Q1643,'PBT Tag Rates'!$B$5:$E$44,4,FALSE)</f>
        <v>#N/A</v>
      </c>
      <c r="X1643">
        <v>1</v>
      </c>
      <c r="Y1643" s="14">
        <f>IFERROR(LOOKUP(H1643,{30,43,48,53,58,63,68,73,78,83,88,93,97},{42,47,52,57,62,67,72,77,82,87,92,99,100}),999)</f>
        <v>77</v>
      </c>
      <c r="Z1643" s="17">
        <f t="shared" si="184"/>
        <v>1.4285714285714286</v>
      </c>
      <c r="AA1643" s="17">
        <f t="shared" si="185"/>
        <v>1.4285714285714286</v>
      </c>
      <c r="AB1643" s="17">
        <f t="shared" si="186"/>
        <v>2.518344052903343</v>
      </c>
      <c r="AC1643" s="17" t="s">
        <v>17654</v>
      </c>
    </row>
    <row r="1644" spans="1:29" x14ac:dyDescent="0.25">
      <c r="A1644" t="s">
        <v>3339</v>
      </c>
      <c r="B1644" s="166" t="s">
        <v>8211</v>
      </c>
      <c r="C1644" t="s">
        <v>8212</v>
      </c>
      <c r="D1644" s="1">
        <v>45168</v>
      </c>
      <c r="E1644">
        <f t="shared" si="181"/>
        <v>70</v>
      </c>
      <c r="F1644" t="s">
        <v>14</v>
      </c>
      <c r="G1644">
        <v>820</v>
      </c>
      <c r="H1644">
        <f t="shared" si="180"/>
        <v>82</v>
      </c>
      <c r="I1644" t="s">
        <v>9</v>
      </c>
      <c r="J1644">
        <v>1</v>
      </c>
      <c r="K1644" t="s">
        <v>8213</v>
      </c>
      <c r="L1644" t="s">
        <v>49</v>
      </c>
      <c r="M1644" t="s">
        <v>759</v>
      </c>
      <c r="N1644" t="str">
        <f t="shared" si="182"/>
        <v>F</v>
      </c>
      <c r="O1644" t="s">
        <v>1943</v>
      </c>
      <c r="P1644" t="s">
        <v>1943</v>
      </c>
      <c r="Q1644" t="s">
        <v>1943</v>
      </c>
      <c r="R1644" t="s">
        <v>8</v>
      </c>
      <c r="S1644" t="str">
        <f t="shared" si="183"/>
        <v>U</v>
      </c>
      <c r="T1644" t="s">
        <v>8</v>
      </c>
      <c r="U1644" t="s">
        <v>8</v>
      </c>
      <c r="V1644" t="s">
        <v>1943</v>
      </c>
      <c r="W1644" t="e">
        <f>VLOOKUP(Q1644,'PBT Tag Rates'!$B$5:$E$44,4,FALSE)</f>
        <v>#N/A</v>
      </c>
      <c r="X1644">
        <v>1</v>
      </c>
      <c r="Y1644" s="14">
        <f>IFERROR(LOOKUP(H1644,{30,43,48,53,58,63,68,73,78,83,88,93,97},{42,47,52,57,62,67,72,77,82,87,92,99,100}),999)</f>
        <v>82</v>
      </c>
      <c r="Z1644" s="17">
        <f t="shared" si="184"/>
        <v>1.4285714285714286</v>
      </c>
      <c r="AA1644" s="17">
        <f t="shared" si="185"/>
        <v>1.4285714285714286</v>
      </c>
      <c r="AB1644" s="17">
        <f t="shared" si="186"/>
        <v>2.518344052903343</v>
      </c>
      <c r="AC1644" s="17" t="s">
        <v>17654</v>
      </c>
    </row>
    <row r="1645" spans="1:29" x14ac:dyDescent="0.25">
      <c r="A1645" t="s">
        <v>3339</v>
      </c>
      <c r="B1645" s="166" t="s">
        <v>8214</v>
      </c>
      <c r="C1645" t="s">
        <v>8215</v>
      </c>
      <c r="D1645" s="1">
        <v>45168</v>
      </c>
      <c r="E1645">
        <f t="shared" si="181"/>
        <v>70</v>
      </c>
      <c r="F1645" t="s">
        <v>14</v>
      </c>
      <c r="G1645">
        <v>800</v>
      </c>
      <c r="H1645">
        <f t="shared" si="180"/>
        <v>80</v>
      </c>
      <c r="I1645" t="s">
        <v>7</v>
      </c>
      <c r="J1645" t="s">
        <v>8</v>
      </c>
      <c r="K1645" t="s">
        <v>8216</v>
      </c>
      <c r="L1645" t="s">
        <v>49</v>
      </c>
      <c r="M1645" t="s">
        <v>759</v>
      </c>
      <c r="N1645" t="str">
        <f t="shared" si="182"/>
        <v>F</v>
      </c>
      <c r="O1645" t="s">
        <v>1943</v>
      </c>
      <c r="P1645" t="s">
        <v>1943</v>
      </c>
      <c r="Q1645" t="s">
        <v>1943</v>
      </c>
      <c r="R1645" t="s">
        <v>8</v>
      </c>
      <c r="S1645" t="str">
        <f t="shared" si="183"/>
        <v>U</v>
      </c>
      <c r="T1645" t="s">
        <v>8</v>
      </c>
      <c r="U1645" t="s">
        <v>8</v>
      </c>
      <c r="V1645" t="s">
        <v>1943</v>
      </c>
      <c r="W1645" t="e">
        <f>VLOOKUP(Q1645,'PBT Tag Rates'!$B$5:$E$44,4,FALSE)</f>
        <v>#N/A</v>
      </c>
      <c r="X1645">
        <v>1</v>
      </c>
      <c r="Y1645" s="14">
        <f>IFERROR(LOOKUP(H1645,{30,43,48,53,58,63,68,73,78,83,88,93,97},{42,47,52,57,62,67,72,77,82,87,92,99,100}),999)</f>
        <v>82</v>
      </c>
      <c r="Z1645" s="17">
        <f t="shared" si="184"/>
        <v>1.4285714285714286</v>
      </c>
      <c r="AA1645" s="17">
        <f t="shared" si="185"/>
        <v>1.4285714285714286</v>
      </c>
      <c r="AB1645" s="17">
        <f t="shared" si="186"/>
        <v>2.518344052903343</v>
      </c>
      <c r="AC1645" s="17" t="s">
        <v>17654</v>
      </c>
    </row>
    <row r="1646" spans="1:29" x14ac:dyDescent="0.25">
      <c r="A1646" t="s">
        <v>3339</v>
      </c>
      <c r="B1646" s="166" t="s">
        <v>8217</v>
      </c>
      <c r="C1646" t="s">
        <v>290</v>
      </c>
      <c r="D1646" s="1">
        <v>45168</v>
      </c>
      <c r="E1646">
        <f t="shared" si="181"/>
        <v>70</v>
      </c>
      <c r="F1646" t="s">
        <v>6</v>
      </c>
      <c r="G1646">
        <v>860</v>
      </c>
      <c r="H1646">
        <f t="shared" si="180"/>
        <v>86</v>
      </c>
      <c r="I1646" t="s">
        <v>9</v>
      </c>
      <c r="J1646">
        <v>1</v>
      </c>
      <c r="K1646" t="s">
        <v>8218</v>
      </c>
      <c r="L1646" t="s">
        <v>8</v>
      </c>
      <c r="M1646" t="s">
        <v>6</v>
      </c>
      <c r="N1646" t="str">
        <f t="shared" si="182"/>
        <v>M</v>
      </c>
      <c r="O1646" t="s">
        <v>8</v>
      </c>
      <c r="P1646" t="s">
        <v>8</v>
      </c>
      <c r="Q1646" t="s">
        <v>11</v>
      </c>
      <c r="R1646" t="s">
        <v>8</v>
      </c>
      <c r="S1646" t="str">
        <f t="shared" si="183"/>
        <v>U</v>
      </c>
      <c r="T1646" t="s">
        <v>12</v>
      </c>
      <c r="U1646">
        <v>1</v>
      </c>
      <c r="V1646" t="s">
        <v>3100</v>
      </c>
      <c r="W1646" t="e">
        <f>VLOOKUP(Q1646,'PBT Tag Rates'!$B$5:$E$44,4,FALSE)</f>
        <v>#N/A</v>
      </c>
      <c r="X1646">
        <v>1</v>
      </c>
      <c r="Y1646" s="14">
        <f>IFERROR(LOOKUP(H1646,{30,43,48,53,58,63,68,73,78,83,88,93,97},{42,47,52,57,62,67,72,77,82,87,92,99,100}),999)</f>
        <v>87</v>
      </c>
      <c r="Z1646" s="17">
        <f t="shared" si="184"/>
        <v>1.4285714285714286</v>
      </c>
      <c r="AA1646" s="17">
        <f t="shared" si="185"/>
        <v>1.4285714285714286</v>
      </c>
      <c r="AB1646" s="17">
        <f t="shared" si="186"/>
        <v>2.518344052903343</v>
      </c>
      <c r="AC1646" s="17" t="s">
        <v>17654</v>
      </c>
    </row>
    <row r="1647" spans="1:29" x14ac:dyDescent="0.25">
      <c r="A1647" t="s">
        <v>3339</v>
      </c>
      <c r="B1647" s="166" t="s">
        <v>8219</v>
      </c>
      <c r="C1647" t="s">
        <v>8220</v>
      </c>
      <c r="D1647" s="1">
        <v>45168</v>
      </c>
      <c r="E1647">
        <f t="shared" si="181"/>
        <v>70</v>
      </c>
      <c r="F1647" t="s">
        <v>14</v>
      </c>
      <c r="G1647">
        <v>700</v>
      </c>
      <c r="H1647">
        <f t="shared" si="180"/>
        <v>70</v>
      </c>
      <c r="I1647" t="s">
        <v>7</v>
      </c>
      <c r="J1647" t="s">
        <v>8</v>
      </c>
      <c r="K1647" t="s">
        <v>8221</v>
      </c>
      <c r="L1647" t="s">
        <v>8</v>
      </c>
      <c r="M1647" t="s">
        <v>14</v>
      </c>
      <c r="N1647" t="str">
        <f t="shared" si="182"/>
        <v>F</v>
      </c>
      <c r="O1647" t="s">
        <v>8222</v>
      </c>
      <c r="P1647" t="s">
        <v>8223</v>
      </c>
      <c r="Q1647" t="s">
        <v>918</v>
      </c>
      <c r="R1647">
        <v>3</v>
      </c>
      <c r="S1647">
        <f t="shared" si="183"/>
        <v>2020</v>
      </c>
      <c r="T1647" t="s">
        <v>12</v>
      </c>
      <c r="U1647">
        <v>0.999999999999998</v>
      </c>
      <c r="V1647" t="s">
        <v>3357</v>
      </c>
      <c r="W1647">
        <f>VLOOKUP(Q1647,'PBT Tag Rates'!$B$5:$E$44,4,FALSE)</f>
        <v>0.98961045999999997</v>
      </c>
      <c r="X1647">
        <v>1</v>
      </c>
      <c r="Y1647" s="14">
        <f>IFERROR(LOOKUP(H1647,{30,43,48,53,58,63,68,73,78,83,88,93,97},{42,47,52,57,62,67,72,77,82,87,92,99,100}),999)</f>
        <v>72</v>
      </c>
      <c r="Z1647" s="17">
        <f t="shared" si="184"/>
        <v>1.4285714285714286</v>
      </c>
      <c r="AA1647" s="17">
        <f t="shared" si="185"/>
        <v>1.4285714285714286</v>
      </c>
      <c r="AB1647" s="17">
        <f t="shared" si="186"/>
        <v>2.518344052903343</v>
      </c>
      <c r="AC1647" s="17" t="s">
        <v>17654</v>
      </c>
    </row>
    <row r="1648" spans="1:29" x14ac:dyDescent="0.25">
      <c r="A1648" t="s">
        <v>3339</v>
      </c>
      <c r="B1648" s="166" t="s">
        <v>8224</v>
      </c>
      <c r="C1648" t="s">
        <v>291</v>
      </c>
      <c r="D1648" s="1">
        <v>45168</v>
      </c>
      <c r="E1648">
        <f t="shared" si="181"/>
        <v>70</v>
      </c>
      <c r="F1648" t="s">
        <v>14</v>
      </c>
      <c r="G1648">
        <v>730</v>
      </c>
      <c r="H1648">
        <f t="shared" si="180"/>
        <v>73</v>
      </c>
      <c r="I1648" t="s">
        <v>7</v>
      </c>
      <c r="J1648" t="s">
        <v>8</v>
      </c>
      <c r="K1648" t="s">
        <v>8225</v>
      </c>
      <c r="L1648" t="s">
        <v>8</v>
      </c>
      <c r="M1648" t="s">
        <v>14</v>
      </c>
      <c r="N1648" t="str">
        <f t="shared" si="182"/>
        <v>F</v>
      </c>
      <c r="O1648" t="s">
        <v>992</v>
      </c>
      <c r="P1648" t="s">
        <v>2521</v>
      </c>
      <c r="Q1648" t="s">
        <v>221</v>
      </c>
      <c r="R1648">
        <v>4</v>
      </c>
      <c r="S1648">
        <f t="shared" si="183"/>
        <v>2019</v>
      </c>
      <c r="T1648" t="s">
        <v>12</v>
      </c>
      <c r="U1648">
        <v>0.999999999999994</v>
      </c>
      <c r="V1648" t="s">
        <v>3386</v>
      </c>
      <c r="W1648">
        <f>VLOOKUP(Q1648,'PBT Tag Rates'!$B$5:$E$44,4,FALSE)</f>
        <v>0.95971980899999998</v>
      </c>
      <c r="X1648">
        <v>1</v>
      </c>
      <c r="Y1648" s="14">
        <f>IFERROR(LOOKUP(H1648,{30,43,48,53,58,63,68,73,78,83,88,93,97},{42,47,52,57,62,67,72,77,82,87,92,99,100}),999)</f>
        <v>77</v>
      </c>
      <c r="Z1648" s="17">
        <f t="shared" si="184"/>
        <v>1.4285714285714286</v>
      </c>
      <c r="AA1648" s="17">
        <f t="shared" si="185"/>
        <v>1.4285714285714286</v>
      </c>
      <c r="AB1648" s="17">
        <f t="shared" si="186"/>
        <v>2.518344052903343</v>
      </c>
      <c r="AC1648" s="17" t="s">
        <v>17654</v>
      </c>
    </row>
    <row r="1649" spans="1:29" x14ac:dyDescent="0.25">
      <c r="A1649" t="s">
        <v>3339</v>
      </c>
      <c r="B1649" s="166" t="s">
        <v>8226</v>
      </c>
      <c r="C1649" t="s">
        <v>8227</v>
      </c>
      <c r="D1649" s="1">
        <v>45168</v>
      </c>
      <c r="E1649">
        <f t="shared" si="181"/>
        <v>70</v>
      </c>
      <c r="F1649" t="s">
        <v>14</v>
      </c>
      <c r="G1649">
        <v>840</v>
      </c>
      <c r="H1649">
        <f t="shared" si="180"/>
        <v>84</v>
      </c>
      <c r="I1649" t="s">
        <v>7</v>
      </c>
      <c r="J1649" t="s">
        <v>8</v>
      </c>
      <c r="K1649" t="s">
        <v>8228</v>
      </c>
      <c r="L1649" t="s">
        <v>8</v>
      </c>
      <c r="M1649" t="s">
        <v>14</v>
      </c>
      <c r="N1649" t="str">
        <f t="shared" si="182"/>
        <v>F</v>
      </c>
      <c r="O1649" t="s">
        <v>1101</v>
      </c>
      <c r="P1649" t="s">
        <v>6499</v>
      </c>
      <c r="Q1649" t="s">
        <v>221</v>
      </c>
      <c r="R1649">
        <v>4</v>
      </c>
      <c r="S1649">
        <f t="shared" si="183"/>
        <v>2019</v>
      </c>
      <c r="T1649" t="s">
        <v>12</v>
      </c>
      <c r="U1649">
        <v>1</v>
      </c>
      <c r="V1649" t="s">
        <v>3346</v>
      </c>
      <c r="W1649">
        <f>VLOOKUP(Q1649,'PBT Tag Rates'!$B$5:$E$44,4,FALSE)</f>
        <v>0.95971980899999998</v>
      </c>
      <c r="X1649">
        <v>1</v>
      </c>
      <c r="Y1649" s="14">
        <f>IFERROR(LOOKUP(H1649,{30,43,48,53,58,63,68,73,78,83,88,93,97},{42,47,52,57,62,67,72,77,82,87,92,99,100}),999)</f>
        <v>87</v>
      </c>
      <c r="Z1649" s="17">
        <f t="shared" si="184"/>
        <v>1.4285714285714286</v>
      </c>
      <c r="AA1649" s="17">
        <f t="shared" si="185"/>
        <v>1.4285714285714286</v>
      </c>
      <c r="AB1649" s="17">
        <f t="shared" si="186"/>
        <v>2.518344052903343</v>
      </c>
      <c r="AC1649" s="17" t="s">
        <v>17654</v>
      </c>
    </row>
    <row r="1650" spans="1:29" x14ac:dyDescent="0.25">
      <c r="A1650" t="s">
        <v>3339</v>
      </c>
      <c r="B1650" s="166" t="s">
        <v>8229</v>
      </c>
      <c r="C1650" t="s">
        <v>292</v>
      </c>
      <c r="D1650" s="1">
        <v>45168</v>
      </c>
      <c r="E1650">
        <f t="shared" si="181"/>
        <v>70</v>
      </c>
      <c r="F1650" t="s">
        <v>6</v>
      </c>
      <c r="G1650">
        <v>710</v>
      </c>
      <c r="H1650">
        <f t="shared" si="180"/>
        <v>71</v>
      </c>
      <c r="I1650" t="s">
        <v>7</v>
      </c>
      <c r="J1650" t="s">
        <v>8</v>
      </c>
      <c r="K1650" t="s">
        <v>8230</v>
      </c>
      <c r="L1650" t="s">
        <v>8</v>
      </c>
      <c r="M1650" t="s">
        <v>6</v>
      </c>
      <c r="N1650" t="str">
        <f t="shared" si="182"/>
        <v>M</v>
      </c>
      <c r="O1650" t="s">
        <v>2545</v>
      </c>
      <c r="P1650" t="s">
        <v>2546</v>
      </c>
      <c r="Q1650" t="s">
        <v>221</v>
      </c>
      <c r="R1650">
        <v>4</v>
      </c>
      <c r="S1650">
        <f t="shared" si="183"/>
        <v>2019</v>
      </c>
      <c r="T1650" t="s">
        <v>12</v>
      </c>
      <c r="U1650">
        <v>0.999999999999998</v>
      </c>
      <c r="V1650" t="s">
        <v>3363</v>
      </c>
      <c r="W1650">
        <f>VLOOKUP(Q1650,'PBT Tag Rates'!$B$5:$E$44,4,FALSE)</f>
        <v>0.95971980899999998</v>
      </c>
      <c r="X1650">
        <v>1</v>
      </c>
      <c r="Y1650" s="14">
        <f>IFERROR(LOOKUP(H1650,{30,43,48,53,58,63,68,73,78,83,88,93,97},{42,47,52,57,62,67,72,77,82,87,92,99,100}),999)</f>
        <v>72</v>
      </c>
      <c r="Z1650" s="17">
        <f t="shared" si="184"/>
        <v>1.4285714285714286</v>
      </c>
      <c r="AA1650" s="17">
        <f t="shared" si="185"/>
        <v>1.4285714285714286</v>
      </c>
      <c r="AB1650" s="17">
        <f t="shared" si="186"/>
        <v>2.518344052903343</v>
      </c>
      <c r="AC1650" s="17" t="s">
        <v>17654</v>
      </c>
    </row>
    <row r="1651" spans="1:29" x14ac:dyDescent="0.25">
      <c r="A1651" t="s">
        <v>3339</v>
      </c>
      <c r="B1651" s="166" t="s">
        <v>8231</v>
      </c>
      <c r="C1651" t="s">
        <v>8232</v>
      </c>
      <c r="D1651" s="1">
        <v>45168</v>
      </c>
      <c r="E1651">
        <f t="shared" si="181"/>
        <v>70</v>
      </c>
      <c r="F1651" t="s">
        <v>6</v>
      </c>
      <c r="G1651">
        <v>660</v>
      </c>
      <c r="H1651">
        <f t="shared" si="180"/>
        <v>66</v>
      </c>
      <c r="I1651" t="s">
        <v>7</v>
      </c>
      <c r="J1651" t="s">
        <v>8</v>
      </c>
      <c r="K1651" t="s">
        <v>8</v>
      </c>
      <c r="L1651" t="s">
        <v>8</v>
      </c>
      <c r="M1651" t="s">
        <v>6</v>
      </c>
      <c r="N1651" t="str">
        <f t="shared" si="182"/>
        <v>M</v>
      </c>
      <c r="O1651" t="s">
        <v>8</v>
      </c>
      <c r="P1651" t="s">
        <v>8</v>
      </c>
      <c r="Q1651" t="s">
        <v>11</v>
      </c>
      <c r="R1651" t="s">
        <v>8</v>
      </c>
      <c r="S1651" t="str">
        <f t="shared" si="183"/>
        <v>U</v>
      </c>
      <c r="T1651" t="s">
        <v>12</v>
      </c>
      <c r="U1651">
        <v>1</v>
      </c>
      <c r="V1651" t="s">
        <v>11</v>
      </c>
      <c r="W1651" t="e">
        <f>VLOOKUP(Q1651,'PBT Tag Rates'!$B$5:$E$44,4,FALSE)</f>
        <v>#N/A</v>
      </c>
      <c r="X1651">
        <v>1</v>
      </c>
      <c r="Y1651" s="14">
        <f>IFERROR(LOOKUP(H1651,{30,43,48,53,58,63,68,73,78,83,88,93,97},{42,47,52,57,62,67,72,77,82,87,92,99,100}),999)</f>
        <v>67</v>
      </c>
      <c r="Z1651" s="17">
        <f t="shared" si="184"/>
        <v>1.4285714285714286</v>
      </c>
      <c r="AA1651" s="17">
        <f t="shared" si="185"/>
        <v>1.4285714285714286</v>
      </c>
      <c r="AB1651" s="17">
        <f t="shared" si="186"/>
        <v>2.518344052903343</v>
      </c>
      <c r="AC1651" s="17" t="s">
        <v>17654</v>
      </c>
    </row>
    <row r="1652" spans="1:29" x14ac:dyDescent="0.25">
      <c r="A1652" t="s">
        <v>3339</v>
      </c>
      <c r="B1652" s="166" t="s">
        <v>8233</v>
      </c>
      <c r="C1652" t="s">
        <v>8234</v>
      </c>
      <c r="D1652" s="1">
        <v>45168</v>
      </c>
      <c r="E1652">
        <f t="shared" si="181"/>
        <v>70</v>
      </c>
      <c r="F1652" t="s">
        <v>14</v>
      </c>
      <c r="G1652">
        <v>860</v>
      </c>
      <c r="H1652">
        <f t="shared" si="180"/>
        <v>86</v>
      </c>
      <c r="I1652" t="s">
        <v>7</v>
      </c>
      <c r="J1652" t="s">
        <v>8</v>
      </c>
      <c r="K1652" t="s">
        <v>8235</v>
      </c>
      <c r="L1652" t="s">
        <v>49</v>
      </c>
      <c r="M1652" t="s">
        <v>759</v>
      </c>
      <c r="N1652" t="str">
        <f t="shared" si="182"/>
        <v>F</v>
      </c>
      <c r="O1652" t="s">
        <v>1943</v>
      </c>
      <c r="P1652" t="s">
        <v>1943</v>
      </c>
      <c r="Q1652" t="s">
        <v>1943</v>
      </c>
      <c r="R1652" t="s">
        <v>8</v>
      </c>
      <c r="S1652" t="str">
        <f t="shared" si="183"/>
        <v>U</v>
      </c>
      <c r="T1652" t="s">
        <v>8</v>
      </c>
      <c r="U1652" t="s">
        <v>8</v>
      </c>
      <c r="V1652" t="s">
        <v>1943</v>
      </c>
      <c r="W1652" t="e">
        <f>VLOOKUP(Q1652,'PBT Tag Rates'!$B$5:$E$44,4,FALSE)</f>
        <v>#N/A</v>
      </c>
      <c r="X1652">
        <v>1</v>
      </c>
      <c r="Y1652" s="14">
        <f>IFERROR(LOOKUP(H1652,{30,43,48,53,58,63,68,73,78,83,88,93,97},{42,47,52,57,62,67,72,77,82,87,92,99,100}),999)</f>
        <v>87</v>
      </c>
      <c r="Z1652" s="17">
        <f t="shared" si="184"/>
        <v>1.4285714285714286</v>
      </c>
      <c r="AA1652" s="17">
        <f t="shared" si="185"/>
        <v>1.4285714285714286</v>
      </c>
      <c r="AB1652" s="17">
        <f t="shared" si="186"/>
        <v>2.518344052903343</v>
      </c>
      <c r="AC1652" s="17" t="s">
        <v>17654</v>
      </c>
    </row>
    <row r="1653" spans="1:29" x14ac:dyDescent="0.25">
      <c r="A1653" t="s">
        <v>3339</v>
      </c>
      <c r="B1653" s="166" t="s">
        <v>8236</v>
      </c>
      <c r="C1653" t="s">
        <v>294</v>
      </c>
      <c r="D1653" s="1">
        <v>45168</v>
      </c>
      <c r="E1653">
        <f t="shared" si="181"/>
        <v>70</v>
      </c>
      <c r="F1653" t="s">
        <v>14</v>
      </c>
      <c r="G1653">
        <v>840</v>
      </c>
      <c r="H1653">
        <f t="shared" si="180"/>
        <v>84</v>
      </c>
      <c r="I1653" t="s">
        <v>9</v>
      </c>
      <c r="J1653">
        <v>1</v>
      </c>
      <c r="K1653" t="s">
        <v>8237</v>
      </c>
      <c r="L1653" t="s">
        <v>49</v>
      </c>
      <c r="M1653" t="s">
        <v>759</v>
      </c>
      <c r="N1653" t="str">
        <f t="shared" si="182"/>
        <v>F</v>
      </c>
      <c r="O1653" t="s">
        <v>1943</v>
      </c>
      <c r="P1653" t="s">
        <v>1943</v>
      </c>
      <c r="Q1653" t="s">
        <v>1943</v>
      </c>
      <c r="R1653" t="s">
        <v>8</v>
      </c>
      <c r="S1653" t="str">
        <f t="shared" si="183"/>
        <v>U</v>
      </c>
      <c r="T1653" t="s">
        <v>8</v>
      </c>
      <c r="U1653" t="s">
        <v>8</v>
      </c>
      <c r="V1653" t="s">
        <v>1943</v>
      </c>
      <c r="W1653" t="e">
        <f>VLOOKUP(Q1653,'PBT Tag Rates'!$B$5:$E$44,4,FALSE)</f>
        <v>#N/A</v>
      </c>
      <c r="X1653">
        <v>1</v>
      </c>
      <c r="Y1653" s="14">
        <f>IFERROR(LOOKUP(H1653,{30,43,48,53,58,63,68,73,78,83,88,93,97},{42,47,52,57,62,67,72,77,82,87,92,99,100}),999)</f>
        <v>87</v>
      </c>
      <c r="Z1653" s="17">
        <f t="shared" si="184"/>
        <v>1.4285714285714286</v>
      </c>
      <c r="AA1653" s="17">
        <f t="shared" si="185"/>
        <v>1.4285714285714286</v>
      </c>
      <c r="AB1653" s="17">
        <f t="shared" si="186"/>
        <v>2.518344052903343</v>
      </c>
      <c r="AC1653" s="17" t="s">
        <v>17654</v>
      </c>
    </row>
    <row r="1654" spans="1:29" x14ac:dyDescent="0.25">
      <c r="A1654" t="s">
        <v>3339</v>
      </c>
      <c r="B1654" s="166" t="s">
        <v>8238</v>
      </c>
      <c r="C1654" t="s">
        <v>8239</v>
      </c>
      <c r="D1654" s="1">
        <v>45168</v>
      </c>
      <c r="E1654">
        <f t="shared" si="181"/>
        <v>70</v>
      </c>
      <c r="F1654" t="s">
        <v>6</v>
      </c>
      <c r="G1654">
        <v>740</v>
      </c>
      <c r="H1654">
        <f t="shared" si="180"/>
        <v>74</v>
      </c>
      <c r="I1654" t="s">
        <v>7</v>
      </c>
      <c r="J1654" t="s">
        <v>8</v>
      </c>
      <c r="K1654" t="s">
        <v>8240</v>
      </c>
      <c r="L1654" t="s">
        <v>49</v>
      </c>
      <c r="M1654" t="s">
        <v>759</v>
      </c>
      <c r="N1654" t="str">
        <f t="shared" si="182"/>
        <v>M</v>
      </c>
      <c r="O1654" t="s">
        <v>1943</v>
      </c>
      <c r="P1654" t="s">
        <v>1943</v>
      </c>
      <c r="Q1654" t="s">
        <v>1943</v>
      </c>
      <c r="R1654" t="s">
        <v>8</v>
      </c>
      <c r="S1654" t="str">
        <f t="shared" si="183"/>
        <v>U</v>
      </c>
      <c r="T1654" t="s">
        <v>8</v>
      </c>
      <c r="U1654" t="s">
        <v>8</v>
      </c>
      <c r="V1654" t="s">
        <v>1943</v>
      </c>
      <c r="W1654" t="e">
        <f>VLOOKUP(Q1654,'PBT Tag Rates'!$B$5:$E$44,4,FALSE)</f>
        <v>#N/A</v>
      </c>
      <c r="X1654">
        <v>1</v>
      </c>
      <c r="Y1654" s="14">
        <f>IFERROR(LOOKUP(H1654,{30,43,48,53,58,63,68,73,78,83,88,93,97},{42,47,52,57,62,67,72,77,82,87,92,99,100}),999)</f>
        <v>77</v>
      </c>
      <c r="Z1654" s="17">
        <f t="shared" si="184"/>
        <v>1.4285714285714286</v>
      </c>
      <c r="AA1654" s="17">
        <f t="shared" si="185"/>
        <v>1.4285714285714286</v>
      </c>
      <c r="AB1654" s="17">
        <f t="shared" si="186"/>
        <v>2.518344052903343</v>
      </c>
      <c r="AC1654" s="17" t="s">
        <v>17654</v>
      </c>
    </row>
    <row r="1655" spans="1:29" x14ac:dyDescent="0.25">
      <c r="A1655" t="s">
        <v>3339</v>
      </c>
      <c r="B1655" s="166" t="s">
        <v>8241</v>
      </c>
      <c r="C1655" t="s">
        <v>8242</v>
      </c>
      <c r="D1655" s="1">
        <v>45168</v>
      </c>
      <c r="E1655">
        <f t="shared" si="181"/>
        <v>70</v>
      </c>
      <c r="F1655" t="s">
        <v>14</v>
      </c>
      <c r="G1655">
        <v>700</v>
      </c>
      <c r="H1655">
        <f t="shared" si="180"/>
        <v>70</v>
      </c>
      <c r="I1655" t="s">
        <v>7</v>
      </c>
      <c r="J1655" t="s">
        <v>8</v>
      </c>
      <c r="K1655" t="s">
        <v>8243</v>
      </c>
      <c r="L1655" t="s">
        <v>8</v>
      </c>
      <c r="M1655" t="s">
        <v>6</v>
      </c>
      <c r="N1655" t="str">
        <f t="shared" si="182"/>
        <v>M</v>
      </c>
      <c r="O1655" t="s">
        <v>8</v>
      </c>
      <c r="P1655" t="s">
        <v>8</v>
      </c>
      <c r="Q1655" t="s">
        <v>11</v>
      </c>
      <c r="R1655" t="s">
        <v>8</v>
      </c>
      <c r="S1655" t="str">
        <f t="shared" si="183"/>
        <v>U</v>
      </c>
      <c r="T1655" t="s">
        <v>12</v>
      </c>
      <c r="U1655">
        <v>0.999999999999996</v>
      </c>
      <c r="V1655" t="s">
        <v>11</v>
      </c>
      <c r="W1655" t="e">
        <f>VLOOKUP(Q1655,'PBT Tag Rates'!$B$5:$E$44,4,FALSE)</f>
        <v>#N/A</v>
      </c>
      <c r="X1655">
        <v>1</v>
      </c>
      <c r="Y1655" s="14">
        <f>IFERROR(LOOKUP(H1655,{30,43,48,53,58,63,68,73,78,83,88,93,97},{42,47,52,57,62,67,72,77,82,87,92,99,100}),999)</f>
        <v>72</v>
      </c>
      <c r="Z1655" s="17">
        <f t="shared" si="184"/>
        <v>1.4285714285714286</v>
      </c>
      <c r="AA1655" s="17">
        <f t="shared" si="185"/>
        <v>1.4285714285714286</v>
      </c>
      <c r="AB1655" s="17">
        <f t="shared" si="186"/>
        <v>2.518344052903343</v>
      </c>
      <c r="AC1655" s="17" t="s">
        <v>17654</v>
      </c>
    </row>
    <row r="1656" spans="1:29" x14ac:dyDescent="0.25">
      <c r="A1656" t="s">
        <v>3339</v>
      </c>
      <c r="B1656" s="166" t="s">
        <v>8244</v>
      </c>
      <c r="C1656" t="s">
        <v>8245</v>
      </c>
      <c r="D1656" s="1">
        <v>45168</v>
      </c>
      <c r="E1656">
        <f t="shared" si="181"/>
        <v>70</v>
      </c>
      <c r="F1656" t="s">
        <v>6</v>
      </c>
      <c r="G1656">
        <v>820</v>
      </c>
      <c r="H1656">
        <f t="shared" si="180"/>
        <v>82</v>
      </c>
      <c r="I1656" t="s">
        <v>9</v>
      </c>
      <c r="J1656">
        <v>1</v>
      </c>
      <c r="K1656" t="s">
        <v>8246</v>
      </c>
      <c r="L1656" t="s">
        <v>8</v>
      </c>
      <c r="M1656" t="s">
        <v>6</v>
      </c>
      <c r="N1656" t="str">
        <f t="shared" si="182"/>
        <v>M</v>
      </c>
      <c r="O1656" t="s">
        <v>2942</v>
      </c>
      <c r="P1656" t="s">
        <v>3961</v>
      </c>
      <c r="Q1656" t="s">
        <v>221</v>
      </c>
      <c r="R1656">
        <v>4</v>
      </c>
      <c r="S1656">
        <f t="shared" si="183"/>
        <v>2019</v>
      </c>
      <c r="T1656" t="s">
        <v>12</v>
      </c>
      <c r="U1656">
        <v>0.999999999999997</v>
      </c>
      <c r="V1656" t="s">
        <v>3396</v>
      </c>
      <c r="W1656">
        <f>VLOOKUP(Q1656,'PBT Tag Rates'!$B$5:$E$44,4,FALSE)</f>
        <v>0.95971980899999998</v>
      </c>
      <c r="X1656">
        <v>1</v>
      </c>
      <c r="Y1656" s="14">
        <f>IFERROR(LOOKUP(H1656,{30,43,48,53,58,63,68,73,78,83,88,93,97},{42,47,52,57,62,67,72,77,82,87,92,99,100}),999)</f>
        <v>82</v>
      </c>
      <c r="Z1656" s="17">
        <f t="shared" si="184"/>
        <v>1.4285714285714286</v>
      </c>
      <c r="AA1656" s="17">
        <f t="shared" si="185"/>
        <v>1.4285714285714286</v>
      </c>
      <c r="AB1656" s="17">
        <f t="shared" si="186"/>
        <v>2.518344052903343</v>
      </c>
      <c r="AC1656" s="17" t="s">
        <v>17655</v>
      </c>
    </row>
    <row r="1657" spans="1:29" x14ac:dyDescent="0.25">
      <c r="A1657" t="s">
        <v>3339</v>
      </c>
      <c r="B1657" s="166" t="s">
        <v>8247</v>
      </c>
      <c r="C1657" t="s">
        <v>8248</v>
      </c>
      <c r="D1657" s="1">
        <v>45168</v>
      </c>
      <c r="E1657">
        <f t="shared" si="181"/>
        <v>70</v>
      </c>
      <c r="F1657" t="s">
        <v>14</v>
      </c>
      <c r="G1657">
        <v>770</v>
      </c>
      <c r="H1657">
        <f t="shared" si="180"/>
        <v>77</v>
      </c>
      <c r="I1657" t="s">
        <v>9</v>
      </c>
      <c r="J1657">
        <v>1</v>
      </c>
      <c r="K1657" t="s">
        <v>8</v>
      </c>
      <c r="L1657" t="s">
        <v>49</v>
      </c>
      <c r="M1657" t="s">
        <v>759</v>
      </c>
      <c r="N1657" t="str">
        <f t="shared" si="182"/>
        <v>F</v>
      </c>
      <c r="O1657" t="s">
        <v>1943</v>
      </c>
      <c r="P1657" t="s">
        <v>1943</v>
      </c>
      <c r="Q1657" t="s">
        <v>1943</v>
      </c>
      <c r="R1657" t="s">
        <v>8</v>
      </c>
      <c r="S1657" t="str">
        <f t="shared" si="183"/>
        <v>U</v>
      </c>
      <c r="T1657" t="s">
        <v>8</v>
      </c>
      <c r="U1657" t="s">
        <v>8</v>
      </c>
      <c r="V1657" t="s">
        <v>1943</v>
      </c>
      <c r="W1657" t="e">
        <f>VLOOKUP(Q1657,'PBT Tag Rates'!$B$5:$E$44,4,FALSE)</f>
        <v>#N/A</v>
      </c>
      <c r="X1657">
        <v>1</v>
      </c>
      <c r="Y1657" s="14">
        <f>IFERROR(LOOKUP(H1657,{30,43,48,53,58,63,68,73,78,83,88,93,97},{42,47,52,57,62,67,72,77,82,87,92,99,100}),999)</f>
        <v>77</v>
      </c>
      <c r="Z1657" s="17">
        <f t="shared" si="184"/>
        <v>1.4285714285714286</v>
      </c>
      <c r="AA1657" s="17">
        <f t="shared" si="185"/>
        <v>1.4285714285714286</v>
      </c>
      <c r="AB1657" s="17">
        <f t="shared" si="186"/>
        <v>2.518344052903343</v>
      </c>
      <c r="AC1657" s="17" t="s">
        <v>17654</v>
      </c>
    </row>
    <row r="1658" spans="1:29" x14ac:dyDescent="0.25">
      <c r="A1658" t="s">
        <v>3339</v>
      </c>
      <c r="B1658" s="166" t="s">
        <v>8249</v>
      </c>
      <c r="C1658" t="s">
        <v>8250</v>
      </c>
      <c r="D1658" s="1">
        <v>45168</v>
      </c>
      <c r="E1658">
        <f t="shared" si="181"/>
        <v>70</v>
      </c>
      <c r="F1658" t="s">
        <v>6</v>
      </c>
      <c r="G1658">
        <v>710</v>
      </c>
      <c r="H1658">
        <f t="shared" si="180"/>
        <v>71</v>
      </c>
      <c r="I1658" t="s">
        <v>7</v>
      </c>
      <c r="J1658" t="s">
        <v>8</v>
      </c>
      <c r="K1658" t="s">
        <v>8251</v>
      </c>
      <c r="L1658" t="s">
        <v>8</v>
      </c>
      <c r="M1658" t="s">
        <v>6</v>
      </c>
      <c r="N1658" t="str">
        <f t="shared" si="182"/>
        <v>M</v>
      </c>
      <c r="O1658" t="s">
        <v>2328</v>
      </c>
      <c r="P1658" t="s">
        <v>3008</v>
      </c>
      <c r="Q1658" t="s">
        <v>221</v>
      </c>
      <c r="R1658">
        <v>4</v>
      </c>
      <c r="S1658">
        <f t="shared" si="183"/>
        <v>2019</v>
      </c>
      <c r="T1658" t="s">
        <v>12</v>
      </c>
      <c r="U1658">
        <v>1</v>
      </c>
      <c r="V1658" t="s">
        <v>3653</v>
      </c>
      <c r="W1658">
        <f>VLOOKUP(Q1658,'PBT Tag Rates'!$B$5:$E$44,4,FALSE)</f>
        <v>0.95971980899999998</v>
      </c>
      <c r="X1658">
        <v>1</v>
      </c>
      <c r="Y1658" s="14">
        <f>IFERROR(LOOKUP(H1658,{30,43,48,53,58,63,68,73,78,83,88,93,97},{42,47,52,57,62,67,72,77,82,87,92,99,100}),999)</f>
        <v>72</v>
      </c>
      <c r="Z1658" s="17">
        <f t="shared" si="184"/>
        <v>1.4285714285714286</v>
      </c>
      <c r="AA1658" s="17">
        <f t="shared" si="185"/>
        <v>1.4285714285714286</v>
      </c>
      <c r="AB1658" s="17">
        <f t="shared" si="186"/>
        <v>2.518344052903343</v>
      </c>
      <c r="AC1658" s="17" t="s">
        <v>17655</v>
      </c>
    </row>
    <row r="1659" spans="1:29" x14ac:dyDescent="0.25">
      <c r="A1659" t="s">
        <v>3339</v>
      </c>
      <c r="B1659" s="166" t="s">
        <v>8252</v>
      </c>
      <c r="C1659" t="s">
        <v>295</v>
      </c>
      <c r="D1659" s="1">
        <v>45168</v>
      </c>
      <c r="E1659">
        <f t="shared" si="181"/>
        <v>70</v>
      </c>
      <c r="F1659" t="s">
        <v>6</v>
      </c>
      <c r="G1659">
        <v>760</v>
      </c>
      <c r="H1659">
        <f t="shared" si="180"/>
        <v>76</v>
      </c>
      <c r="I1659" t="s">
        <v>7</v>
      </c>
      <c r="J1659" t="s">
        <v>8</v>
      </c>
      <c r="K1659" t="s">
        <v>8253</v>
      </c>
      <c r="L1659" t="s">
        <v>8</v>
      </c>
      <c r="M1659" t="s">
        <v>6</v>
      </c>
      <c r="N1659" t="str">
        <f t="shared" si="182"/>
        <v>M</v>
      </c>
      <c r="O1659" t="s">
        <v>1460</v>
      </c>
      <c r="P1659" t="s">
        <v>1461</v>
      </c>
      <c r="Q1659" t="s">
        <v>281</v>
      </c>
      <c r="R1659">
        <v>4</v>
      </c>
      <c r="S1659">
        <f t="shared" si="183"/>
        <v>2019</v>
      </c>
      <c r="T1659" t="s">
        <v>12</v>
      </c>
      <c r="U1659">
        <v>1</v>
      </c>
      <c r="V1659" t="s">
        <v>3169</v>
      </c>
      <c r="W1659">
        <f>VLOOKUP(Q1659,'PBT Tag Rates'!$B$5:$E$44,4,FALSE)</f>
        <v>0.99705232300000002</v>
      </c>
      <c r="X1659">
        <v>1</v>
      </c>
      <c r="Y1659" s="14">
        <f>IFERROR(LOOKUP(H1659,{30,43,48,53,58,63,68,73,78,83,88,93,97},{42,47,52,57,62,67,72,77,82,87,92,99,100}),999)</f>
        <v>77</v>
      </c>
      <c r="Z1659" s="17">
        <f t="shared" si="184"/>
        <v>1.4285714285714286</v>
      </c>
      <c r="AA1659" s="17">
        <f t="shared" si="185"/>
        <v>1.4285714285714286</v>
      </c>
      <c r="AB1659" s="17">
        <f t="shared" si="186"/>
        <v>2.518344052903343</v>
      </c>
      <c r="AC1659" s="17" t="s">
        <v>17654</v>
      </c>
    </row>
    <row r="1660" spans="1:29" x14ac:dyDescent="0.25">
      <c r="A1660" t="s">
        <v>3339</v>
      </c>
      <c r="B1660" s="166" t="s">
        <v>8254</v>
      </c>
      <c r="C1660" t="s">
        <v>8255</v>
      </c>
      <c r="D1660" s="1">
        <v>45168</v>
      </c>
      <c r="E1660">
        <f t="shared" si="181"/>
        <v>70</v>
      </c>
      <c r="F1660" t="s">
        <v>6</v>
      </c>
      <c r="G1660">
        <v>950</v>
      </c>
      <c r="H1660">
        <f t="shared" si="180"/>
        <v>95</v>
      </c>
      <c r="I1660" t="s">
        <v>7</v>
      </c>
      <c r="J1660" t="s">
        <v>8</v>
      </c>
      <c r="K1660" t="s">
        <v>8256</v>
      </c>
      <c r="L1660" t="s">
        <v>8</v>
      </c>
      <c r="M1660" t="s">
        <v>6</v>
      </c>
      <c r="N1660" t="str">
        <f t="shared" si="182"/>
        <v>M</v>
      </c>
      <c r="O1660" t="s">
        <v>8</v>
      </c>
      <c r="P1660" t="s">
        <v>8</v>
      </c>
      <c r="Q1660" t="s">
        <v>11</v>
      </c>
      <c r="R1660" t="s">
        <v>8</v>
      </c>
      <c r="S1660" t="str">
        <f t="shared" si="183"/>
        <v>U</v>
      </c>
      <c r="T1660" t="s">
        <v>12</v>
      </c>
      <c r="U1660">
        <v>1</v>
      </c>
      <c r="V1660" t="s">
        <v>11</v>
      </c>
      <c r="W1660" t="e">
        <f>VLOOKUP(Q1660,'PBT Tag Rates'!$B$5:$E$44,4,FALSE)</f>
        <v>#N/A</v>
      </c>
      <c r="X1660">
        <v>1</v>
      </c>
      <c r="Y1660" s="14">
        <f>IFERROR(LOOKUP(H1660,{30,43,48,53,58,63,68,73,78,83,88,93,97},{42,47,52,57,62,67,72,77,82,87,92,99,100}),999)</f>
        <v>99</v>
      </c>
      <c r="Z1660" s="17">
        <f t="shared" si="184"/>
        <v>1.4285714285714286</v>
      </c>
      <c r="AA1660" s="17">
        <f t="shared" si="185"/>
        <v>1.4285714285714286</v>
      </c>
      <c r="AB1660" s="17">
        <f t="shared" si="186"/>
        <v>2.518344052903343</v>
      </c>
      <c r="AC1660" s="17" t="s">
        <v>17654</v>
      </c>
    </row>
    <row r="1661" spans="1:29" x14ac:dyDescent="0.25">
      <c r="A1661" t="s">
        <v>3339</v>
      </c>
      <c r="B1661" s="166" t="s">
        <v>8257</v>
      </c>
      <c r="C1661" t="s">
        <v>296</v>
      </c>
      <c r="D1661" s="1">
        <v>45168</v>
      </c>
      <c r="E1661">
        <f t="shared" si="181"/>
        <v>70</v>
      </c>
      <c r="F1661" t="s">
        <v>14</v>
      </c>
      <c r="G1661">
        <v>760</v>
      </c>
      <c r="H1661">
        <f t="shared" si="180"/>
        <v>76</v>
      </c>
      <c r="I1661" t="s">
        <v>7</v>
      </c>
      <c r="J1661" t="s">
        <v>8</v>
      </c>
      <c r="K1661" t="s">
        <v>8258</v>
      </c>
      <c r="L1661" t="s">
        <v>8</v>
      </c>
      <c r="M1661" t="s">
        <v>14</v>
      </c>
      <c r="N1661" t="str">
        <f t="shared" si="182"/>
        <v>F</v>
      </c>
      <c r="O1661" t="s">
        <v>7350</v>
      </c>
      <c r="P1661" t="s">
        <v>7351</v>
      </c>
      <c r="Q1661" t="s">
        <v>281</v>
      </c>
      <c r="R1661">
        <v>4</v>
      </c>
      <c r="S1661">
        <f t="shared" si="183"/>
        <v>2019</v>
      </c>
      <c r="T1661" t="s">
        <v>12</v>
      </c>
      <c r="U1661">
        <v>1</v>
      </c>
      <c r="V1661" t="s">
        <v>3169</v>
      </c>
      <c r="W1661">
        <f>VLOOKUP(Q1661,'PBT Tag Rates'!$B$5:$E$44,4,FALSE)</f>
        <v>0.99705232300000002</v>
      </c>
      <c r="X1661">
        <v>1</v>
      </c>
      <c r="Y1661" s="14">
        <f>IFERROR(LOOKUP(H1661,{30,43,48,53,58,63,68,73,78,83,88,93,97},{42,47,52,57,62,67,72,77,82,87,92,99,100}),999)</f>
        <v>77</v>
      </c>
      <c r="Z1661" s="17">
        <f t="shared" si="184"/>
        <v>1.4285714285714286</v>
      </c>
      <c r="AA1661" s="17">
        <f t="shared" si="185"/>
        <v>1.4285714285714286</v>
      </c>
      <c r="AB1661" s="17">
        <f t="shared" si="186"/>
        <v>2.518344052903343</v>
      </c>
      <c r="AC1661" s="17" t="s">
        <v>17654</v>
      </c>
    </row>
    <row r="1662" spans="1:29" x14ac:dyDescent="0.25">
      <c r="A1662" t="s">
        <v>3339</v>
      </c>
      <c r="B1662" s="166" t="s">
        <v>8259</v>
      </c>
      <c r="C1662" t="s">
        <v>8260</v>
      </c>
      <c r="D1662" s="1">
        <v>45168</v>
      </c>
      <c r="E1662">
        <f t="shared" si="181"/>
        <v>70</v>
      </c>
      <c r="F1662" t="s">
        <v>14</v>
      </c>
      <c r="G1662">
        <v>750</v>
      </c>
      <c r="H1662">
        <f t="shared" si="180"/>
        <v>75</v>
      </c>
      <c r="I1662" t="s">
        <v>7</v>
      </c>
      <c r="J1662" t="s">
        <v>8</v>
      </c>
      <c r="K1662" t="s">
        <v>8261</v>
      </c>
      <c r="L1662" t="s">
        <v>8</v>
      </c>
      <c r="M1662" t="s">
        <v>6</v>
      </c>
      <c r="N1662" t="str">
        <f t="shared" si="182"/>
        <v>M</v>
      </c>
      <c r="O1662" t="s">
        <v>241</v>
      </c>
      <c r="P1662" t="s">
        <v>242</v>
      </c>
      <c r="Q1662" t="s">
        <v>15</v>
      </c>
      <c r="R1662">
        <v>5</v>
      </c>
      <c r="S1662">
        <f t="shared" si="183"/>
        <v>2018</v>
      </c>
      <c r="T1662" t="s">
        <v>12</v>
      </c>
      <c r="U1662">
        <v>0.999999999999997</v>
      </c>
      <c r="V1662" t="s">
        <v>3386</v>
      </c>
      <c r="W1662">
        <f>VLOOKUP(Q1662,'PBT Tag Rates'!$B$5:$E$44,4,FALSE)</f>
        <v>0.80551598400000002</v>
      </c>
      <c r="X1662">
        <v>1</v>
      </c>
      <c r="Y1662" s="14">
        <f>IFERROR(LOOKUP(H1662,{30,43,48,53,58,63,68,73,78,83,88,93,97},{42,47,52,57,62,67,72,77,82,87,92,99,100}),999)</f>
        <v>77</v>
      </c>
      <c r="Z1662" s="17">
        <f t="shared" si="184"/>
        <v>1.4285714285714286</v>
      </c>
      <c r="AA1662" s="17">
        <f t="shared" si="185"/>
        <v>1.4285714285714286</v>
      </c>
      <c r="AB1662" s="17">
        <f t="shared" si="186"/>
        <v>2.518344052903343</v>
      </c>
      <c r="AC1662" s="17" t="s">
        <v>17654</v>
      </c>
    </row>
    <row r="1663" spans="1:29" x14ac:dyDescent="0.25">
      <c r="A1663" t="s">
        <v>3339</v>
      </c>
      <c r="B1663" s="166" t="s">
        <v>8262</v>
      </c>
      <c r="C1663" t="s">
        <v>297</v>
      </c>
      <c r="D1663" s="1">
        <v>45169</v>
      </c>
      <c r="E1663">
        <f t="shared" si="181"/>
        <v>70</v>
      </c>
      <c r="F1663" t="s">
        <v>14</v>
      </c>
      <c r="G1663">
        <v>730</v>
      </c>
      <c r="H1663">
        <f t="shared" si="180"/>
        <v>73</v>
      </c>
      <c r="I1663" t="s">
        <v>9</v>
      </c>
      <c r="J1663" t="s">
        <v>8</v>
      </c>
      <c r="K1663" t="s">
        <v>8</v>
      </c>
      <c r="L1663" t="s">
        <v>8</v>
      </c>
      <c r="M1663" t="s">
        <v>14</v>
      </c>
      <c r="N1663" t="str">
        <f t="shared" si="182"/>
        <v>F</v>
      </c>
      <c r="O1663" t="s">
        <v>2548</v>
      </c>
      <c r="P1663" t="s">
        <v>3493</v>
      </c>
      <c r="Q1663" t="s">
        <v>221</v>
      </c>
      <c r="R1663">
        <v>4</v>
      </c>
      <c r="S1663">
        <f t="shared" si="183"/>
        <v>2019</v>
      </c>
      <c r="T1663" t="s">
        <v>12</v>
      </c>
      <c r="U1663">
        <v>1</v>
      </c>
      <c r="V1663" t="s">
        <v>3363</v>
      </c>
      <c r="W1663">
        <f>VLOOKUP(Q1663,'PBT Tag Rates'!$B$5:$E$44,4,FALSE)</f>
        <v>0.95971980899999998</v>
      </c>
      <c r="X1663">
        <v>1</v>
      </c>
      <c r="Y1663" s="14">
        <f>IFERROR(LOOKUP(H1663,{30,43,48,53,58,63,68,73,78,83,88,93,97},{42,47,52,57,62,67,72,77,82,87,92,99,100}),999)</f>
        <v>77</v>
      </c>
      <c r="Z1663" s="17">
        <f t="shared" si="184"/>
        <v>5.5555555555555554</v>
      </c>
      <c r="AA1663" s="17">
        <f t="shared" si="185"/>
        <v>5.5555555555555554</v>
      </c>
      <c r="AB1663" s="17">
        <f t="shared" si="186"/>
        <v>11.658097686375321</v>
      </c>
      <c r="AC1663" s="17" t="s">
        <v>17654</v>
      </c>
    </row>
    <row r="1664" spans="1:29" x14ac:dyDescent="0.25">
      <c r="A1664" t="s">
        <v>3339</v>
      </c>
      <c r="B1664" s="166" t="s">
        <v>8263</v>
      </c>
      <c r="C1664" t="s">
        <v>8264</v>
      </c>
      <c r="D1664" s="1">
        <v>45169</v>
      </c>
      <c r="E1664">
        <f t="shared" si="181"/>
        <v>70</v>
      </c>
      <c r="F1664" t="s">
        <v>14</v>
      </c>
      <c r="G1664">
        <v>800</v>
      </c>
      <c r="H1664">
        <f t="shared" si="180"/>
        <v>80</v>
      </c>
      <c r="I1664" t="s">
        <v>7</v>
      </c>
      <c r="J1664" t="s">
        <v>8</v>
      </c>
      <c r="K1664" t="s">
        <v>8265</v>
      </c>
      <c r="L1664" t="s">
        <v>49</v>
      </c>
      <c r="M1664" t="s">
        <v>759</v>
      </c>
      <c r="N1664" t="str">
        <f t="shared" si="182"/>
        <v>F</v>
      </c>
      <c r="O1664" t="s">
        <v>1943</v>
      </c>
      <c r="P1664" t="s">
        <v>1943</v>
      </c>
      <c r="Q1664" t="s">
        <v>1943</v>
      </c>
      <c r="R1664" t="s">
        <v>8</v>
      </c>
      <c r="S1664" t="str">
        <f t="shared" si="183"/>
        <v>U</v>
      </c>
      <c r="T1664" t="s">
        <v>8</v>
      </c>
      <c r="U1664" t="s">
        <v>8</v>
      </c>
      <c r="V1664" t="s">
        <v>1943</v>
      </c>
      <c r="W1664" t="e">
        <f>VLOOKUP(Q1664,'PBT Tag Rates'!$B$5:$E$44,4,FALSE)</f>
        <v>#N/A</v>
      </c>
      <c r="X1664">
        <v>1</v>
      </c>
      <c r="Y1664" s="14">
        <f>IFERROR(LOOKUP(H1664,{30,43,48,53,58,63,68,73,78,83,88,93,97},{42,47,52,57,62,67,72,77,82,87,92,99,100}),999)</f>
        <v>82</v>
      </c>
      <c r="Z1664" s="17">
        <f t="shared" si="184"/>
        <v>5.5555555555555554</v>
      </c>
      <c r="AA1664" s="17">
        <f t="shared" si="185"/>
        <v>5.5555555555555554</v>
      </c>
      <c r="AB1664" s="17">
        <f t="shared" si="186"/>
        <v>11.658097686375321</v>
      </c>
      <c r="AC1664" s="17" t="s">
        <v>17654</v>
      </c>
    </row>
    <row r="1665" spans="1:29" x14ac:dyDescent="0.25">
      <c r="A1665" t="s">
        <v>3339</v>
      </c>
      <c r="B1665" s="166" t="s">
        <v>8266</v>
      </c>
      <c r="C1665" t="s">
        <v>298</v>
      </c>
      <c r="D1665" s="1">
        <v>45169</v>
      </c>
      <c r="E1665">
        <f t="shared" si="181"/>
        <v>70</v>
      </c>
      <c r="F1665" t="s">
        <v>14</v>
      </c>
      <c r="G1665">
        <v>810</v>
      </c>
      <c r="H1665">
        <f t="shared" si="180"/>
        <v>81</v>
      </c>
      <c r="I1665" t="s">
        <v>7</v>
      </c>
      <c r="J1665" t="s">
        <v>8</v>
      </c>
      <c r="K1665" t="s">
        <v>8267</v>
      </c>
      <c r="L1665" t="s">
        <v>8</v>
      </c>
      <c r="M1665" t="s">
        <v>14</v>
      </c>
      <c r="N1665" t="str">
        <f t="shared" si="182"/>
        <v>F</v>
      </c>
      <c r="O1665" t="s">
        <v>2650</v>
      </c>
      <c r="P1665" t="s">
        <v>4868</v>
      </c>
      <c r="Q1665" t="s">
        <v>221</v>
      </c>
      <c r="R1665">
        <v>4</v>
      </c>
      <c r="S1665">
        <f t="shared" si="183"/>
        <v>2019</v>
      </c>
      <c r="T1665" t="s">
        <v>12</v>
      </c>
      <c r="U1665">
        <v>1</v>
      </c>
      <c r="V1665" t="s">
        <v>3386</v>
      </c>
      <c r="W1665">
        <f>VLOOKUP(Q1665,'PBT Tag Rates'!$B$5:$E$44,4,FALSE)</f>
        <v>0.95971980899999998</v>
      </c>
      <c r="X1665">
        <v>1</v>
      </c>
      <c r="Y1665" s="14">
        <f>IFERROR(LOOKUP(H1665,{30,43,48,53,58,63,68,73,78,83,88,93,97},{42,47,52,57,62,67,72,77,82,87,92,99,100}),999)</f>
        <v>82</v>
      </c>
      <c r="Z1665" s="17">
        <f t="shared" si="184"/>
        <v>5.5555555555555554</v>
      </c>
      <c r="AA1665" s="17">
        <f t="shared" si="185"/>
        <v>5.5555555555555554</v>
      </c>
      <c r="AB1665" s="17">
        <f t="shared" si="186"/>
        <v>11.658097686375321</v>
      </c>
      <c r="AC1665" s="17" t="s">
        <v>17654</v>
      </c>
    </row>
    <row r="1666" spans="1:29" x14ac:dyDescent="0.25">
      <c r="A1666" t="s">
        <v>3339</v>
      </c>
      <c r="B1666" s="166" t="s">
        <v>8268</v>
      </c>
      <c r="C1666" t="s">
        <v>8269</v>
      </c>
      <c r="D1666" s="1">
        <v>45169</v>
      </c>
      <c r="E1666">
        <f t="shared" si="181"/>
        <v>70</v>
      </c>
      <c r="F1666" t="s">
        <v>6</v>
      </c>
      <c r="G1666">
        <v>750</v>
      </c>
      <c r="H1666">
        <f t="shared" si="180"/>
        <v>75</v>
      </c>
      <c r="I1666" t="s">
        <v>7</v>
      </c>
      <c r="J1666" t="s">
        <v>8</v>
      </c>
      <c r="K1666" t="s">
        <v>8270</v>
      </c>
      <c r="L1666" t="s">
        <v>8</v>
      </c>
      <c r="M1666" t="s">
        <v>6</v>
      </c>
      <c r="N1666" t="str">
        <f t="shared" si="182"/>
        <v>M</v>
      </c>
      <c r="O1666" t="s">
        <v>839</v>
      </c>
      <c r="P1666" t="s">
        <v>6040</v>
      </c>
      <c r="Q1666" t="s">
        <v>221</v>
      </c>
      <c r="R1666">
        <v>4</v>
      </c>
      <c r="S1666">
        <f t="shared" si="183"/>
        <v>2019</v>
      </c>
      <c r="T1666" t="s">
        <v>12</v>
      </c>
      <c r="U1666">
        <v>1</v>
      </c>
      <c r="V1666" t="s">
        <v>3357</v>
      </c>
      <c r="W1666">
        <f>VLOOKUP(Q1666,'PBT Tag Rates'!$B$5:$E$44,4,FALSE)</f>
        <v>0.95971980899999998</v>
      </c>
      <c r="X1666">
        <v>1</v>
      </c>
      <c r="Y1666" s="14">
        <f>IFERROR(LOOKUP(H1666,{30,43,48,53,58,63,68,73,78,83,88,93,97},{42,47,52,57,62,67,72,77,82,87,92,99,100}),999)</f>
        <v>77</v>
      </c>
      <c r="Z1666" s="17">
        <f t="shared" si="184"/>
        <v>5.5555555555555554</v>
      </c>
      <c r="AA1666" s="17">
        <f t="shared" si="185"/>
        <v>5.5555555555555554</v>
      </c>
      <c r="AB1666" s="17">
        <f t="shared" si="186"/>
        <v>11.658097686375321</v>
      </c>
      <c r="AC1666" s="17" t="s">
        <v>17654</v>
      </c>
    </row>
    <row r="1667" spans="1:29" x14ac:dyDescent="0.25">
      <c r="A1667" t="s">
        <v>3339</v>
      </c>
      <c r="B1667" s="166" t="s">
        <v>8271</v>
      </c>
      <c r="C1667" t="s">
        <v>299</v>
      </c>
      <c r="D1667" s="1">
        <v>45169</v>
      </c>
      <c r="E1667">
        <f t="shared" si="181"/>
        <v>70</v>
      </c>
      <c r="F1667" t="s">
        <v>6</v>
      </c>
      <c r="G1667">
        <v>680</v>
      </c>
      <c r="H1667">
        <f t="shared" si="180"/>
        <v>68</v>
      </c>
      <c r="I1667" t="s">
        <v>7</v>
      </c>
      <c r="J1667">
        <v>1</v>
      </c>
      <c r="K1667" t="s">
        <v>8</v>
      </c>
      <c r="L1667" t="s">
        <v>8</v>
      </c>
      <c r="M1667" t="s">
        <v>6</v>
      </c>
      <c r="N1667" t="str">
        <f t="shared" si="182"/>
        <v>M</v>
      </c>
      <c r="O1667" t="s">
        <v>2363</v>
      </c>
      <c r="P1667" t="s">
        <v>2689</v>
      </c>
      <c r="Q1667" t="s">
        <v>221</v>
      </c>
      <c r="R1667">
        <v>4</v>
      </c>
      <c r="S1667">
        <f t="shared" si="183"/>
        <v>2019</v>
      </c>
      <c r="T1667" t="s">
        <v>12</v>
      </c>
      <c r="U1667">
        <v>1</v>
      </c>
      <c r="V1667" t="s">
        <v>3876</v>
      </c>
      <c r="W1667">
        <f>VLOOKUP(Q1667,'PBT Tag Rates'!$B$5:$E$44,4,FALSE)</f>
        <v>0.95971980899999998</v>
      </c>
      <c r="X1667">
        <v>1</v>
      </c>
      <c r="Y1667" s="14">
        <f>IFERROR(LOOKUP(H1667,{30,43,48,53,58,63,68,73,78,83,88,93,97},{42,47,52,57,62,67,72,77,82,87,92,99,100}),999)</f>
        <v>72</v>
      </c>
      <c r="Z1667" s="17">
        <f t="shared" si="184"/>
        <v>5.5555555555555554</v>
      </c>
      <c r="AA1667" s="17">
        <f t="shared" si="185"/>
        <v>5.5555555555555554</v>
      </c>
      <c r="AB1667" s="17">
        <f t="shared" si="186"/>
        <v>11.658097686375321</v>
      </c>
      <c r="AC1667" s="17" t="s">
        <v>17654</v>
      </c>
    </row>
    <row r="1668" spans="1:29" x14ac:dyDescent="0.25">
      <c r="A1668" t="s">
        <v>3339</v>
      </c>
      <c r="B1668" s="166" t="s">
        <v>8272</v>
      </c>
      <c r="C1668" t="s">
        <v>300</v>
      </c>
      <c r="D1668" s="1">
        <v>45169</v>
      </c>
      <c r="E1668">
        <f t="shared" si="181"/>
        <v>70</v>
      </c>
      <c r="F1668" t="s">
        <v>6</v>
      </c>
      <c r="G1668">
        <v>750</v>
      </c>
      <c r="H1668">
        <f t="shared" si="180"/>
        <v>75</v>
      </c>
      <c r="I1668" t="s">
        <v>7</v>
      </c>
      <c r="J1668" t="s">
        <v>8</v>
      </c>
      <c r="K1668" t="s">
        <v>8273</v>
      </c>
      <c r="L1668" t="s">
        <v>8</v>
      </c>
      <c r="M1668" t="s">
        <v>6</v>
      </c>
      <c r="N1668" t="str">
        <f t="shared" si="182"/>
        <v>M</v>
      </c>
      <c r="O1668" t="s">
        <v>8274</v>
      </c>
      <c r="P1668" t="s">
        <v>8275</v>
      </c>
      <c r="Q1668" t="s">
        <v>918</v>
      </c>
      <c r="R1668">
        <v>3</v>
      </c>
      <c r="S1668">
        <f t="shared" si="183"/>
        <v>2020</v>
      </c>
      <c r="T1668" t="s">
        <v>12</v>
      </c>
      <c r="U1668">
        <v>1</v>
      </c>
      <c r="V1668" t="s">
        <v>3386</v>
      </c>
      <c r="W1668">
        <f>VLOOKUP(Q1668,'PBT Tag Rates'!$B$5:$E$44,4,FALSE)</f>
        <v>0.98961045999999997</v>
      </c>
      <c r="X1668">
        <v>1</v>
      </c>
      <c r="Y1668" s="14">
        <f>IFERROR(LOOKUP(H1668,{30,43,48,53,58,63,68,73,78,83,88,93,97},{42,47,52,57,62,67,72,77,82,87,92,99,100}),999)</f>
        <v>77</v>
      </c>
      <c r="Z1668" s="17">
        <f t="shared" si="184"/>
        <v>5.5555555555555554</v>
      </c>
      <c r="AA1668" s="17">
        <f t="shared" si="185"/>
        <v>5.5555555555555554</v>
      </c>
      <c r="AB1668" s="17">
        <f t="shared" si="186"/>
        <v>11.658097686375321</v>
      </c>
      <c r="AC1668" s="17" t="s">
        <v>17654</v>
      </c>
    </row>
    <row r="1669" spans="1:29" x14ac:dyDescent="0.25">
      <c r="A1669" t="s">
        <v>3339</v>
      </c>
      <c r="B1669" s="166" t="s">
        <v>8276</v>
      </c>
      <c r="C1669" t="s">
        <v>8277</v>
      </c>
      <c r="D1669" s="1">
        <v>45169</v>
      </c>
      <c r="E1669">
        <f t="shared" si="181"/>
        <v>70</v>
      </c>
      <c r="F1669" t="s">
        <v>14</v>
      </c>
      <c r="G1669">
        <v>730</v>
      </c>
      <c r="H1669">
        <f t="shared" si="180"/>
        <v>73</v>
      </c>
      <c r="I1669" t="s">
        <v>7</v>
      </c>
      <c r="J1669" t="s">
        <v>8</v>
      </c>
      <c r="K1669" t="s">
        <v>8278</v>
      </c>
      <c r="L1669" t="s">
        <v>49</v>
      </c>
      <c r="M1669" t="s">
        <v>759</v>
      </c>
      <c r="N1669" t="str">
        <f t="shared" si="182"/>
        <v>F</v>
      </c>
      <c r="O1669" t="s">
        <v>1943</v>
      </c>
      <c r="P1669" t="s">
        <v>1943</v>
      </c>
      <c r="Q1669" t="s">
        <v>1943</v>
      </c>
      <c r="R1669" t="s">
        <v>8</v>
      </c>
      <c r="S1669" t="str">
        <f t="shared" si="183"/>
        <v>U</v>
      </c>
      <c r="T1669" t="s">
        <v>8</v>
      </c>
      <c r="U1669" t="s">
        <v>8</v>
      </c>
      <c r="V1669" t="s">
        <v>1943</v>
      </c>
      <c r="W1669" t="e">
        <f>VLOOKUP(Q1669,'PBT Tag Rates'!$B$5:$E$44,4,FALSE)</f>
        <v>#N/A</v>
      </c>
      <c r="X1669">
        <v>1</v>
      </c>
      <c r="Y1669" s="14">
        <f>IFERROR(LOOKUP(H1669,{30,43,48,53,58,63,68,73,78,83,88,93,97},{42,47,52,57,62,67,72,77,82,87,92,99,100}),999)</f>
        <v>77</v>
      </c>
      <c r="Z1669" s="17">
        <f t="shared" si="184"/>
        <v>5.5555555555555554</v>
      </c>
      <c r="AA1669" s="17">
        <f t="shared" si="185"/>
        <v>5.5555555555555554</v>
      </c>
      <c r="AB1669" s="17">
        <f t="shared" si="186"/>
        <v>11.658097686375321</v>
      </c>
      <c r="AC1669" s="17" t="s">
        <v>17654</v>
      </c>
    </row>
    <row r="1670" spans="1:29" x14ac:dyDescent="0.25">
      <c r="A1670" t="s">
        <v>3339</v>
      </c>
      <c r="B1670" s="166" t="s">
        <v>8279</v>
      </c>
      <c r="C1670" t="s">
        <v>8280</v>
      </c>
      <c r="D1670" s="1">
        <v>45169</v>
      </c>
      <c r="E1670">
        <f t="shared" si="181"/>
        <v>70</v>
      </c>
      <c r="F1670" t="s">
        <v>14</v>
      </c>
      <c r="G1670">
        <v>770</v>
      </c>
      <c r="H1670">
        <f t="shared" si="180"/>
        <v>77</v>
      </c>
      <c r="I1670" t="s">
        <v>7</v>
      </c>
      <c r="J1670" t="s">
        <v>8</v>
      </c>
      <c r="K1670" t="s">
        <v>8281</v>
      </c>
      <c r="L1670" t="s">
        <v>49</v>
      </c>
      <c r="M1670" t="s">
        <v>759</v>
      </c>
      <c r="N1670" t="str">
        <f t="shared" si="182"/>
        <v>F</v>
      </c>
      <c r="O1670" t="s">
        <v>1943</v>
      </c>
      <c r="P1670" t="s">
        <v>1943</v>
      </c>
      <c r="Q1670" t="s">
        <v>1943</v>
      </c>
      <c r="R1670" t="s">
        <v>8</v>
      </c>
      <c r="S1670" t="str">
        <f t="shared" si="183"/>
        <v>U</v>
      </c>
      <c r="T1670" t="s">
        <v>8</v>
      </c>
      <c r="U1670" t="s">
        <v>8</v>
      </c>
      <c r="V1670" t="s">
        <v>1943</v>
      </c>
      <c r="W1670" t="e">
        <f>VLOOKUP(Q1670,'PBT Tag Rates'!$B$5:$E$44,4,FALSE)</f>
        <v>#N/A</v>
      </c>
      <c r="X1670">
        <v>1</v>
      </c>
      <c r="Y1670" s="14">
        <f>IFERROR(LOOKUP(H1670,{30,43,48,53,58,63,68,73,78,83,88,93,97},{42,47,52,57,62,67,72,77,82,87,92,99,100}),999)</f>
        <v>77</v>
      </c>
      <c r="Z1670" s="17">
        <f t="shared" si="184"/>
        <v>5.5555555555555554</v>
      </c>
      <c r="AA1670" s="17">
        <f t="shared" si="185"/>
        <v>5.5555555555555554</v>
      </c>
      <c r="AB1670" s="17">
        <f t="shared" si="186"/>
        <v>11.658097686375321</v>
      </c>
      <c r="AC1670" s="17" t="s">
        <v>17654</v>
      </c>
    </row>
    <row r="1671" spans="1:29" x14ac:dyDescent="0.25">
      <c r="A1671" t="s">
        <v>3339</v>
      </c>
      <c r="B1671" s="166" t="s">
        <v>8282</v>
      </c>
      <c r="C1671" t="s">
        <v>301</v>
      </c>
      <c r="D1671" s="1">
        <v>45169</v>
      </c>
      <c r="E1671">
        <f t="shared" si="181"/>
        <v>70</v>
      </c>
      <c r="F1671" t="s">
        <v>14</v>
      </c>
      <c r="G1671">
        <v>740</v>
      </c>
      <c r="H1671">
        <f t="shared" si="180"/>
        <v>74</v>
      </c>
      <c r="I1671" t="s">
        <v>7</v>
      </c>
      <c r="J1671" t="s">
        <v>8</v>
      </c>
      <c r="K1671" t="s">
        <v>8283</v>
      </c>
      <c r="L1671" t="s">
        <v>8</v>
      </c>
      <c r="M1671" t="s">
        <v>14</v>
      </c>
      <c r="N1671" t="str">
        <f t="shared" si="182"/>
        <v>F</v>
      </c>
      <c r="O1671" t="s">
        <v>219</v>
      </c>
      <c r="P1671" t="s">
        <v>220</v>
      </c>
      <c r="Q1671" t="s">
        <v>221</v>
      </c>
      <c r="R1671">
        <v>4</v>
      </c>
      <c r="S1671">
        <f t="shared" si="183"/>
        <v>2019</v>
      </c>
      <c r="T1671" t="s">
        <v>12</v>
      </c>
      <c r="U1671">
        <v>0.999999999999998</v>
      </c>
      <c r="V1671" t="s">
        <v>3363</v>
      </c>
      <c r="W1671">
        <f>VLOOKUP(Q1671,'PBT Tag Rates'!$B$5:$E$44,4,FALSE)</f>
        <v>0.95971980899999998</v>
      </c>
      <c r="X1671">
        <v>1</v>
      </c>
      <c r="Y1671" s="14">
        <f>IFERROR(LOOKUP(H1671,{30,43,48,53,58,63,68,73,78,83,88,93,97},{42,47,52,57,62,67,72,77,82,87,92,99,100}),999)</f>
        <v>77</v>
      </c>
      <c r="Z1671" s="17">
        <f t="shared" si="184"/>
        <v>5.5555555555555554</v>
      </c>
      <c r="AA1671" s="17">
        <f t="shared" si="185"/>
        <v>5.5555555555555554</v>
      </c>
      <c r="AB1671" s="17">
        <f t="shared" si="186"/>
        <v>11.658097686375321</v>
      </c>
      <c r="AC1671" s="17" t="s">
        <v>17654</v>
      </c>
    </row>
    <row r="1672" spans="1:29" x14ac:dyDescent="0.25">
      <c r="A1672" t="s">
        <v>3339</v>
      </c>
      <c r="B1672" s="166" t="s">
        <v>8284</v>
      </c>
      <c r="C1672" t="s">
        <v>302</v>
      </c>
      <c r="D1672" s="1">
        <v>45169</v>
      </c>
      <c r="E1672">
        <f t="shared" si="181"/>
        <v>70</v>
      </c>
      <c r="F1672" t="s">
        <v>6</v>
      </c>
      <c r="G1672">
        <v>630</v>
      </c>
      <c r="H1672">
        <f t="shared" si="180"/>
        <v>63</v>
      </c>
      <c r="I1672" t="s">
        <v>9</v>
      </c>
      <c r="J1672">
        <v>1</v>
      </c>
      <c r="K1672" t="s">
        <v>8</v>
      </c>
      <c r="L1672" t="s">
        <v>49</v>
      </c>
      <c r="M1672" t="s">
        <v>759</v>
      </c>
      <c r="N1672" t="str">
        <f t="shared" si="182"/>
        <v>M</v>
      </c>
      <c r="O1672" t="s">
        <v>1943</v>
      </c>
      <c r="P1672" t="s">
        <v>1943</v>
      </c>
      <c r="Q1672" t="s">
        <v>1943</v>
      </c>
      <c r="R1672" t="s">
        <v>8</v>
      </c>
      <c r="S1672" t="str">
        <f t="shared" si="183"/>
        <v>U</v>
      </c>
      <c r="T1672" t="s">
        <v>8</v>
      </c>
      <c r="U1672" t="s">
        <v>8</v>
      </c>
      <c r="V1672" t="s">
        <v>1943</v>
      </c>
      <c r="W1672" t="e">
        <f>VLOOKUP(Q1672,'PBT Tag Rates'!$B$5:$E$44,4,FALSE)</f>
        <v>#N/A</v>
      </c>
      <c r="X1672">
        <v>1</v>
      </c>
      <c r="Y1672" s="14">
        <f>IFERROR(LOOKUP(H1672,{30,43,48,53,58,63,68,73,78,83,88,93,97},{42,47,52,57,62,67,72,77,82,87,92,99,100}),999)</f>
        <v>67</v>
      </c>
      <c r="Z1672" s="17">
        <f t="shared" si="184"/>
        <v>5.5555555555555554</v>
      </c>
      <c r="AA1672" s="17">
        <f t="shared" si="185"/>
        <v>5.5555555555555554</v>
      </c>
      <c r="AB1672" s="17">
        <f t="shared" si="186"/>
        <v>11.658097686375321</v>
      </c>
      <c r="AC1672" s="17" t="s">
        <v>17654</v>
      </c>
    </row>
    <row r="1673" spans="1:29" x14ac:dyDescent="0.25">
      <c r="A1673" t="s">
        <v>3339</v>
      </c>
      <c r="B1673" s="166" t="s">
        <v>8285</v>
      </c>
      <c r="C1673" t="s">
        <v>8286</v>
      </c>
      <c r="D1673" s="1">
        <v>45169</v>
      </c>
      <c r="E1673">
        <f t="shared" si="181"/>
        <v>70</v>
      </c>
      <c r="F1673" t="s">
        <v>6</v>
      </c>
      <c r="G1673">
        <v>770</v>
      </c>
      <c r="H1673">
        <f t="shared" si="180"/>
        <v>77</v>
      </c>
      <c r="I1673" t="s">
        <v>7</v>
      </c>
      <c r="J1673" t="s">
        <v>8</v>
      </c>
      <c r="K1673" t="s">
        <v>8287</v>
      </c>
      <c r="L1673" t="s">
        <v>8</v>
      </c>
      <c r="M1673" t="s">
        <v>6</v>
      </c>
      <c r="N1673" t="str">
        <f t="shared" si="182"/>
        <v>M</v>
      </c>
      <c r="O1673" t="s">
        <v>267</v>
      </c>
      <c r="P1673" t="s">
        <v>885</v>
      </c>
      <c r="Q1673" t="s">
        <v>221</v>
      </c>
      <c r="R1673">
        <v>4</v>
      </c>
      <c r="S1673">
        <f t="shared" si="183"/>
        <v>2019</v>
      </c>
      <c r="T1673" t="s">
        <v>12</v>
      </c>
      <c r="U1673">
        <v>1</v>
      </c>
      <c r="V1673" t="s">
        <v>3363</v>
      </c>
      <c r="W1673">
        <f>VLOOKUP(Q1673,'PBT Tag Rates'!$B$5:$E$44,4,FALSE)</f>
        <v>0.95971980899999998</v>
      </c>
      <c r="X1673">
        <v>1</v>
      </c>
      <c r="Y1673" s="14">
        <f>IFERROR(LOOKUP(H1673,{30,43,48,53,58,63,68,73,78,83,88,93,97},{42,47,52,57,62,67,72,77,82,87,92,99,100}),999)</f>
        <v>77</v>
      </c>
      <c r="Z1673" s="17">
        <f t="shared" si="184"/>
        <v>5.5555555555555554</v>
      </c>
      <c r="AA1673" s="17">
        <f t="shared" si="185"/>
        <v>5.5555555555555554</v>
      </c>
      <c r="AB1673" s="17">
        <f t="shared" si="186"/>
        <v>11.658097686375321</v>
      </c>
      <c r="AC1673" s="17" t="s">
        <v>17654</v>
      </c>
    </row>
    <row r="1674" spans="1:29" x14ac:dyDescent="0.25">
      <c r="A1674" t="s">
        <v>3339</v>
      </c>
      <c r="B1674" s="166" t="s">
        <v>8288</v>
      </c>
      <c r="C1674" t="s">
        <v>303</v>
      </c>
      <c r="D1674" s="1">
        <v>45169</v>
      </c>
      <c r="E1674">
        <f t="shared" si="181"/>
        <v>70</v>
      </c>
      <c r="F1674" t="s">
        <v>6</v>
      </c>
      <c r="G1674">
        <v>650</v>
      </c>
      <c r="H1674">
        <f t="shared" si="180"/>
        <v>65</v>
      </c>
      <c r="I1674" t="s">
        <v>9</v>
      </c>
      <c r="J1674">
        <v>1</v>
      </c>
      <c r="K1674" t="s">
        <v>8</v>
      </c>
      <c r="L1674" t="s">
        <v>8</v>
      </c>
      <c r="M1674" t="s">
        <v>6</v>
      </c>
      <c r="N1674" t="str">
        <f t="shared" si="182"/>
        <v>M</v>
      </c>
      <c r="O1674" t="s">
        <v>1394</v>
      </c>
      <c r="P1674" t="s">
        <v>8289</v>
      </c>
      <c r="Q1674" t="s">
        <v>221</v>
      </c>
      <c r="R1674">
        <v>4</v>
      </c>
      <c r="S1674">
        <f t="shared" si="183"/>
        <v>2019</v>
      </c>
      <c r="T1674" t="s">
        <v>12</v>
      </c>
      <c r="U1674">
        <v>0.999999999999998</v>
      </c>
      <c r="V1674" t="s">
        <v>3386</v>
      </c>
      <c r="W1674">
        <f>VLOOKUP(Q1674,'PBT Tag Rates'!$B$5:$E$44,4,FALSE)</f>
        <v>0.95971980899999998</v>
      </c>
      <c r="X1674">
        <v>1</v>
      </c>
      <c r="Y1674" s="14">
        <f>IFERROR(LOOKUP(H1674,{30,43,48,53,58,63,68,73,78,83,88,93,97},{42,47,52,57,62,67,72,77,82,87,92,99,100}),999)</f>
        <v>67</v>
      </c>
      <c r="Z1674" s="17">
        <f t="shared" si="184"/>
        <v>5.5555555555555554</v>
      </c>
      <c r="AA1674" s="17">
        <f t="shared" si="185"/>
        <v>5.5555555555555554</v>
      </c>
      <c r="AB1674" s="17">
        <f t="shared" si="186"/>
        <v>11.658097686375321</v>
      </c>
      <c r="AC1674" s="17" t="s">
        <v>17654</v>
      </c>
    </row>
    <row r="1675" spans="1:29" x14ac:dyDescent="0.25">
      <c r="A1675" t="s">
        <v>3339</v>
      </c>
      <c r="B1675" s="166" t="s">
        <v>8290</v>
      </c>
      <c r="C1675" t="s">
        <v>8291</v>
      </c>
      <c r="D1675" s="1">
        <v>45169</v>
      </c>
      <c r="E1675">
        <f t="shared" si="181"/>
        <v>70</v>
      </c>
      <c r="F1675" t="s">
        <v>6</v>
      </c>
      <c r="G1675">
        <v>830</v>
      </c>
      <c r="H1675">
        <f t="shared" si="180"/>
        <v>83</v>
      </c>
      <c r="I1675" t="s">
        <v>9</v>
      </c>
      <c r="J1675">
        <v>1</v>
      </c>
      <c r="K1675" t="s">
        <v>8292</v>
      </c>
      <c r="L1675" t="s">
        <v>8</v>
      </c>
      <c r="M1675" t="s">
        <v>6</v>
      </c>
      <c r="N1675" t="str">
        <f t="shared" si="182"/>
        <v>M</v>
      </c>
      <c r="O1675" t="s">
        <v>3009</v>
      </c>
      <c r="P1675" t="s">
        <v>8293</v>
      </c>
      <c r="Q1675" t="s">
        <v>221</v>
      </c>
      <c r="R1675">
        <v>4</v>
      </c>
      <c r="S1675">
        <f t="shared" si="183"/>
        <v>2019</v>
      </c>
      <c r="T1675" t="s">
        <v>12</v>
      </c>
      <c r="U1675">
        <v>0.999999999999996</v>
      </c>
      <c r="V1675" t="s">
        <v>3357</v>
      </c>
      <c r="W1675">
        <f>VLOOKUP(Q1675,'PBT Tag Rates'!$B$5:$E$44,4,FALSE)</f>
        <v>0.95971980899999998</v>
      </c>
      <c r="X1675">
        <v>1</v>
      </c>
      <c r="Y1675" s="14">
        <f>IFERROR(LOOKUP(H1675,{30,43,48,53,58,63,68,73,78,83,88,93,97},{42,47,52,57,62,67,72,77,82,87,92,99,100}),999)</f>
        <v>87</v>
      </c>
      <c r="Z1675" s="17">
        <f t="shared" si="184"/>
        <v>5.5555555555555554</v>
      </c>
      <c r="AA1675" s="17">
        <f t="shared" si="185"/>
        <v>5.5555555555555554</v>
      </c>
      <c r="AB1675" s="17">
        <f t="shared" si="186"/>
        <v>11.658097686375321</v>
      </c>
      <c r="AC1675" s="17" t="s">
        <v>17654</v>
      </c>
    </row>
    <row r="1676" spans="1:29" x14ac:dyDescent="0.25">
      <c r="A1676" t="s">
        <v>3339</v>
      </c>
      <c r="B1676" s="166" t="s">
        <v>8294</v>
      </c>
      <c r="C1676" t="s">
        <v>8295</v>
      </c>
      <c r="D1676" s="1">
        <v>45169</v>
      </c>
      <c r="E1676">
        <f t="shared" si="181"/>
        <v>70</v>
      </c>
      <c r="F1676" t="s">
        <v>14</v>
      </c>
      <c r="G1676">
        <v>810</v>
      </c>
      <c r="H1676">
        <f t="shared" si="180"/>
        <v>81</v>
      </c>
      <c r="I1676" t="s">
        <v>7</v>
      </c>
      <c r="J1676" t="s">
        <v>8</v>
      </c>
      <c r="K1676" t="s">
        <v>8296</v>
      </c>
      <c r="L1676" t="s">
        <v>49</v>
      </c>
      <c r="M1676" t="s">
        <v>759</v>
      </c>
      <c r="N1676" t="str">
        <f t="shared" si="182"/>
        <v>F</v>
      </c>
      <c r="O1676" t="s">
        <v>1943</v>
      </c>
      <c r="P1676" t="s">
        <v>1943</v>
      </c>
      <c r="Q1676" t="s">
        <v>1943</v>
      </c>
      <c r="R1676" t="s">
        <v>8</v>
      </c>
      <c r="S1676" t="str">
        <f t="shared" si="183"/>
        <v>U</v>
      </c>
      <c r="T1676" t="s">
        <v>8</v>
      </c>
      <c r="U1676" t="s">
        <v>8</v>
      </c>
      <c r="V1676" t="s">
        <v>1943</v>
      </c>
      <c r="W1676" t="e">
        <f>VLOOKUP(Q1676,'PBT Tag Rates'!$B$5:$E$44,4,FALSE)</f>
        <v>#N/A</v>
      </c>
      <c r="X1676">
        <v>1</v>
      </c>
      <c r="Y1676" s="14">
        <f>IFERROR(LOOKUP(H1676,{30,43,48,53,58,63,68,73,78,83,88,93,97},{42,47,52,57,62,67,72,77,82,87,92,99,100}),999)</f>
        <v>82</v>
      </c>
      <c r="Z1676" s="17">
        <f t="shared" si="184"/>
        <v>5.5555555555555554</v>
      </c>
      <c r="AA1676" s="17">
        <f t="shared" si="185"/>
        <v>5.5555555555555554</v>
      </c>
      <c r="AB1676" s="17">
        <f t="shared" si="186"/>
        <v>11.658097686375321</v>
      </c>
      <c r="AC1676" s="17" t="s">
        <v>17654</v>
      </c>
    </row>
    <row r="1677" spans="1:29" x14ac:dyDescent="0.25">
      <c r="A1677" t="s">
        <v>3339</v>
      </c>
      <c r="B1677" s="166" t="s">
        <v>8297</v>
      </c>
      <c r="C1677" t="s">
        <v>1022</v>
      </c>
      <c r="D1677" s="1">
        <v>45169</v>
      </c>
      <c r="E1677">
        <f t="shared" si="181"/>
        <v>70</v>
      </c>
      <c r="F1677" t="s">
        <v>14</v>
      </c>
      <c r="G1677">
        <v>790</v>
      </c>
      <c r="H1677">
        <f t="shared" si="180"/>
        <v>79</v>
      </c>
      <c r="I1677" t="s">
        <v>7</v>
      </c>
      <c r="J1677" t="s">
        <v>8</v>
      </c>
      <c r="K1677" t="s">
        <v>8298</v>
      </c>
      <c r="L1677" t="s">
        <v>49</v>
      </c>
      <c r="M1677" t="s">
        <v>759</v>
      </c>
      <c r="N1677" t="str">
        <f t="shared" si="182"/>
        <v>F</v>
      </c>
      <c r="O1677" t="s">
        <v>1943</v>
      </c>
      <c r="P1677" t="s">
        <v>1943</v>
      </c>
      <c r="Q1677" t="s">
        <v>1943</v>
      </c>
      <c r="R1677" t="s">
        <v>8</v>
      </c>
      <c r="S1677" t="str">
        <f t="shared" si="183"/>
        <v>U</v>
      </c>
      <c r="T1677" t="s">
        <v>8</v>
      </c>
      <c r="U1677" t="s">
        <v>8</v>
      </c>
      <c r="V1677" t="s">
        <v>1943</v>
      </c>
      <c r="W1677" t="e">
        <f>VLOOKUP(Q1677,'PBT Tag Rates'!$B$5:$E$44,4,FALSE)</f>
        <v>#N/A</v>
      </c>
      <c r="X1677">
        <v>1</v>
      </c>
      <c r="Y1677" s="14">
        <f>IFERROR(LOOKUP(H1677,{30,43,48,53,58,63,68,73,78,83,88,93,97},{42,47,52,57,62,67,72,77,82,87,92,99,100}),999)</f>
        <v>82</v>
      </c>
      <c r="Z1677" s="17">
        <f t="shared" si="184"/>
        <v>5.5555555555555554</v>
      </c>
      <c r="AA1677" s="17">
        <f t="shared" si="185"/>
        <v>5.5555555555555554</v>
      </c>
      <c r="AB1677" s="17">
        <f t="shared" si="186"/>
        <v>11.658097686375321</v>
      </c>
      <c r="AC1677" s="17" t="s">
        <v>17654</v>
      </c>
    </row>
    <row r="1678" spans="1:29" x14ac:dyDescent="0.25">
      <c r="A1678" t="s">
        <v>3339</v>
      </c>
      <c r="B1678" s="166" t="s">
        <v>8299</v>
      </c>
      <c r="C1678" t="s">
        <v>1023</v>
      </c>
      <c r="D1678" s="1">
        <v>45169</v>
      </c>
      <c r="E1678">
        <f t="shared" si="181"/>
        <v>70</v>
      </c>
      <c r="F1678" t="s">
        <v>6</v>
      </c>
      <c r="G1678">
        <v>580</v>
      </c>
      <c r="H1678">
        <f t="shared" si="180"/>
        <v>58</v>
      </c>
      <c r="I1678" t="s">
        <v>9</v>
      </c>
      <c r="J1678">
        <v>1</v>
      </c>
      <c r="K1678" t="s">
        <v>8</v>
      </c>
      <c r="L1678" t="s">
        <v>49</v>
      </c>
      <c r="M1678" t="s">
        <v>759</v>
      </c>
      <c r="N1678" t="str">
        <f t="shared" si="182"/>
        <v>M</v>
      </c>
      <c r="O1678" t="s">
        <v>1943</v>
      </c>
      <c r="P1678" t="s">
        <v>1943</v>
      </c>
      <c r="Q1678" t="s">
        <v>1943</v>
      </c>
      <c r="R1678" t="s">
        <v>8</v>
      </c>
      <c r="S1678" t="str">
        <f t="shared" si="183"/>
        <v>U</v>
      </c>
      <c r="T1678" t="s">
        <v>8</v>
      </c>
      <c r="U1678" t="s">
        <v>8</v>
      </c>
      <c r="V1678" t="s">
        <v>1943</v>
      </c>
      <c r="W1678" t="e">
        <f>VLOOKUP(Q1678,'PBT Tag Rates'!$B$5:$E$44,4,FALSE)</f>
        <v>#N/A</v>
      </c>
      <c r="X1678">
        <v>1</v>
      </c>
      <c r="Y1678" s="14">
        <f>IFERROR(LOOKUP(H1678,{30,43,48,53,58,63,68,73,78,83,88,93,97},{42,47,52,57,62,67,72,77,82,87,92,99,100}),999)</f>
        <v>62</v>
      </c>
      <c r="Z1678" s="17">
        <f t="shared" si="184"/>
        <v>5.5555555555555554</v>
      </c>
      <c r="AA1678" s="17">
        <f t="shared" si="185"/>
        <v>5.5555555555555554</v>
      </c>
      <c r="AB1678" s="17">
        <f t="shared" si="186"/>
        <v>11.658097686375321</v>
      </c>
      <c r="AC1678" s="17" t="s">
        <v>17654</v>
      </c>
    </row>
    <row r="1679" spans="1:29" x14ac:dyDescent="0.25">
      <c r="A1679" t="s">
        <v>3339</v>
      </c>
      <c r="B1679" s="166" t="s">
        <v>8300</v>
      </c>
      <c r="C1679" t="s">
        <v>8301</v>
      </c>
      <c r="D1679" s="1">
        <v>45169</v>
      </c>
      <c r="E1679">
        <f t="shared" si="181"/>
        <v>70</v>
      </c>
      <c r="F1679" t="s">
        <v>14</v>
      </c>
      <c r="G1679">
        <v>700</v>
      </c>
      <c r="H1679">
        <f t="shared" si="180"/>
        <v>70</v>
      </c>
      <c r="I1679" t="s">
        <v>7</v>
      </c>
      <c r="J1679" t="s">
        <v>8</v>
      </c>
      <c r="K1679" t="s">
        <v>8302</v>
      </c>
      <c r="L1679" t="s">
        <v>8</v>
      </c>
      <c r="M1679" t="s">
        <v>14</v>
      </c>
      <c r="N1679" t="str">
        <f t="shared" si="182"/>
        <v>F</v>
      </c>
      <c r="O1679" t="s">
        <v>989</v>
      </c>
      <c r="P1679" t="s">
        <v>990</v>
      </c>
      <c r="Q1679" t="s">
        <v>221</v>
      </c>
      <c r="R1679">
        <v>4</v>
      </c>
      <c r="S1679">
        <f t="shared" si="183"/>
        <v>2019</v>
      </c>
      <c r="T1679" t="s">
        <v>12</v>
      </c>
      <c r="U1679">
        <v>1</v>
      </c>
      <c r="V1679" t="s">
        <v>3346</v>
      </c>
      <c r="W1679">
        <f>VLOOKUP(Q1679,'PBT Tag Rates'!$B$5:$E$44,4,FALSE)</f>
        <v>0.95971980899999998</v>
      </c>
      <c r="X1679">
        <v>1</v>
      </c>
      <c r="Y1679" s="14">
        <f>IFERROR(LOOKUP(H1679,{30,43,48,53,58,63,68,73,78,83,88,93,97},{42,47,52,57,62,67,72,77,82,87,92,99,100}),999)</f>
        <v>72</v>
      </c>
      <c r="Z1679" s="17">
        <f t="shared" si="184"/>
        <v>5.5555555555555554</v>
      </c>
      <c r="AA1679" s="17">
        <f t="shared" si="185"/>
        <v>5.5555555555555554</v>
      </c>
      <c r="AB1679" s="17">
        <f t="shared" si="186"/>
        <v>11.658097686375321</v>
      </c>
      <c r="AC1679" s="17" t="s">
        <v>17654</v>
      </c>
    </row>
    <row r="1680" spans="1:29" x14ac:dyDescent="0.25">
      <c r="A1680" t="s">
        <v>3339</v>
      </c>
      <c r="B1680" s="166" t="s">
        <v>8303</v>
      </c>
      <c r="C1680" t="s">
        <v>1024</v>
      </c>
      <c r="D1680" s="1">
        <v>45169</v>
      </c>
      <c r="E1680">
        <f t="shared" si="181"/>
        <v>70</v>
      </c>
      <c r="F1680" t="s">
        <v>14</v>
      </c>
      <c r="G1680">
        <v>810</v>
      </c>
      <c r="H1680">
        <f t="shared" si="180"/>
        <v>81</v>
      </c>
      <c r="I1680" t="s">
        <v>7</v>
      </c>
      <c r="J1680" t="s">
        <v>8</v>
      </c>
      <c r="K1680" t="s">
        <v>8304</v>
      </c>
      <c r="L1680" t="s">
        <v>8</v>
      </c>
      <c r="M1680" t="s">
        <v>14</v>
      </c>
      <c r="N1680" t="str">
        <f t="shared" si="182"/>
        <v>F</v>
      </c>
      <c r="O1680" t="s">
        <v>8</v>
      </c>
      <c r="P1680" t="s">
        <v>8</v>
      </c>
      <c r="Q1680" t="s">
        <v>11</v>
      </c>
      <c r="R1680" t="s">
        <v>8</v>
      </c>
      <c r="S1680" t="str">
        <f t="shared" si="183"/>
        <v>U</v>
      </c>
      <c r="T1680" t="s">
        <v>12</v>
      </c>
      <c r="U1680">
        <v>0.999999999999997</v>
      </c>
      <c r="V1680" t="s">
        <v>11</v>
      </c>
      <c r="W1680" t="e">
        <f>VLOOKUP(Q1680,'PBT Tag Rates'!$B$5:$E$44,4,FALSE)</f>
        <v>#N/A</v>
      </c>
      <c r="X1680">
        <v>1</v>
      </c>
      <c r="Y1680" s="14">
        <f>IFERROR(LOOKUP(H1680,{30,43,48,53,58,63,68,73,78,83,88,93,97},{42,47,52,57,62,67,72,77,82,87,92,99,100}),999)</f>
        <v>82</v>
      </c>
      <c r="Z1680" s="17">
        <f t="shared" si="184"/>
        <v>5.5555555555555554</v>
      </c>
      <c r="AA1680" s="17">
        <f t="shared" si="185"/>
        <v>5.5555555555555554</v>
      </c>
      <c r="AB1680" s="17">
        <f t="shared" si="186"/>
        <v>11.658097686375321</v>
      </c>
      <c r="AC1680" s="17" t="s">
        <v>17654</v>
      </c>
    </row>
    <row r="1681" spans="1:29" x14ac:dyDescent="0.25">
      <c r="A1681" t="s">
        <v>3339</v>
      </c>
      <c r="B1681" s="166" t="s">
        <v>8305</v>
      </c>
      <c r="C1681" t="s">
        <v>8306</v>
      </c>
      <c r="D1681" s="1">
        <v>45169</v>
      </c>
      <c r="E1681">
        <f t="shared" si="181"/>
        <v>70</v>
      </c>
      <c r="F1681" t="s">
        <v>14</v>
      </c>
      <c r="G1681">
        <v>800</v>
      </c>
      <c r="H1681">
        <f t="shared" si="180"/>
        <v>80</v>
      </c>
      <c r="I1681" t="s">
        <v>7</v>
      </c>
      <c r="J1681" t="s">
        <v>8</v>
      </c>
      <c r="K1681" t="s">
        <v>8307</v>
      </c>
      <c r="L1681" t="s">
        <v>8</v>
      </c>
      <c r="M1681" t="s">
        <v>14</v>
      </c>
      <c r="N1681" t="str">
        <f t="shared" si="182"/>
        <v>F</v>
      </c>
      <c r="O1681" t="s">
        <v>1485</v>
      </c>
      <c r="P1681" t="s">
        <v>1746</v>
      </c>
      <c r="Q1681" t="s">
        <v>221</v>
      </c>
      <c r="R1681">
        <v>4</v>
      </c>
      <c r="S1681">
        <f t="shared" si="183"/>
        <v>2019</v>
      </c>
      <c r="T1681" t="s">
        <v>12</v>
      </c>
      <c r="U1681">
        <v>0.999999999999998</v>
      </c>
      <c r="V1681" t="s">
        <v>3396</v>
      </c>
      <c r="W1681">
        <f>VLOOKUP(Q1681,'PBT Tag Rates'!$B$5:$E$44,4,FALSE)</f>
        <v>0.95971980899999998</v>
      </c>
      <c r="X1681">
        <v>1</v>
      </c>
      <c r="Y1681" s="14">
        <f>IFERROR(LOOKUP(H1681,{30,43,48,53,58,63,68,73,78,83,88,93,97},{42,47,52,57,62,67,72,77,82,87,92,99,100}),999)</f>
        <v>82</v>
      </c>
      <c r="Z1681" s="17">
        <f t="shared" si="184"/>
        <v>5.5555555555555554</v>
      </c>
      <c r="AA1681" s="17">
        <f t="shared" si="185"/>
        <v>5.5555555555555554</v>
      </c>
      <c r="AB1681" s="17">
        <f t="shared" si="186"/>
        <v>11.658097686375321</v>
      </c>
      <c r="AC1681" s="17" t="s">
        <v>17655</v>
      </c>
    </row>
    <row r="1682" spans="1:29" x14ac:dyDescent="0.25">
      <c r="A1682" t="s">
        <v>3339</v>
      </c>
      <c r="B1682" s="166" t="s">
        <v>8308</v>
      </c>
      <c r="C1682" t="s">
        <v>8309</v>
      </c>
      <c r="D1682" s="1">
        <v>45169</v>
      </c>
      <c r="E1682">
        <f t="shared" si="181"/>
        <v>70</v>
      </c>
      <c r="F1682" t="s">
        <v>6</v>
      </c>
      <c r="G1682">
        <v>800</v>
      </c>
      <c r="H1682">
        <f t="shared" si="180"/>
        <v>80</v>
      </c>
      <c r="I1682" t="s">
        <v>9</v>
      </c>
      <c r="J1682">
        <v>1</v>
      </c>
      <c r="K1682" t="s">
        <v>8310</v>
      </c>
      <c r="L1682" t="s">
        <v>8</v>
      </c>
      <c r="M1682" t="s">
        <v>6</v>
      </c>
      <c r="N1682" t="str">
        <f t="shared" si="182"/>
        <v>M</v>
      </c>
      <c r="O1682" t="s">
        <v>5870</v>
      </c>
      <c r="P1682" t="s">
        <v>5871</v>
      </c>
      <c r="Q1682" t="s">
        <v>281</v>
      </c>
      <c r="R1682">
        <v>4</v>
      </c>
      <c r="S1682">
        <f t="shared" si="183"/>
        <v>2019</v>
      </c>
      <c r="T1682" t="s">
        <v>12</v>
      </c>
      <c r="U1682">
        <v>1</v>
      </c>
      <c r="V1682" t="s">
        <v>3170</v>
      </c>
      <c r="W1682">
        <f>VLOOKUP(Q1682,'PBT Tag Rates'!$B$5:$E$44,4,FALSE)</f>
        <v>0.99705232300000002</v>
      </c>
      <c r="X1682">
        <v>1</v>
      </c>
      <c r="Y1682" s="14">
        <f>IFERROR(LOOKUP(H1682,{30,43,48,53,58,63,68,73,78,83,88,93,97},{42,47,52,57,62,67,72,77,82,87,92,99,100}),999)</f>
        <v>82</v>
      </c>
      <c r="Z1682" s="17">
        <f t="shared" si="184"/>
        <v>5.5555555555555554</v>
      </c>
      <c r="AA1682" s="17">
        <f t="shared" si="185"/>
        <v>5.5555555555555554</v>
      </c>
      <c r="AB1682" s="17">
        <f t="shared" si="186"/>
        <v>11.658097686375321</v>
      </c>
      <c r="AC1682" s="17" t="s">
        <v>17654</v>
      </c>
    </row>
    <row r="1683" spans="1:29" x14ac:dyDescent="0.25">
      <c r="A1683" t="s">
        <v>3339</v>
      </c>
      <c r="B1683" s="166" t="s">
        <v>8311</v>
      </c>
      <c r="C1683" t="s">
        <v>1027</v>
      </c>
      <c r="D1683" s="1">
        <v>45169</v>
      </c>
      <c r="E1683">
        <f t="shared" si="181"/>
        <v>70</v>
      </c>
      <c r="F1683" t="s">
        <v>6</v>
      </c>
      <c r="G1683">
        <v>640</v>
      </c>
      <c r="H1683">
        <f t="shared" si="180"/>
        <v>64</v>
      </c>
      <c r="I1683" t="s">
        <v>9</v>
      </c>
      <c r="J1683">
        <v>1</v>
      </c>
      <c r="K1683" t="s">
        <v>8</v>
      </c>
      <c r="L1683" t="s">
        <v>8</v>
      </c>
      <c r="M1683" t="s">
        <v>6</v>
      </c>
      <c r="N1683" t="str">
        <f t="shared" si="182"/>
        <v>M</v>
      </c>
      <c r="O1683" t="s">
        <v>8312</v>
      </c>
      <c r="P1683" t="s">
        <v>8313</v>
      </c>
      <c r="Q1683" t="s">
        <v>918</v>
      </c>
      <c r="R1683">
        <v>3</v>
      </c>
      <c r="S1683">
        <f t="shared" si="183"/>
        <v>2020</v>
      </c>
      <c r="T1683" t="s">
        <v>12</v>
      </c>
      <c r="U1683">
        <v>1</v>
      </c>
      <c r="V1683" t="s">
        <v>3363</v>
      </c>
      <c r="W1683">
        <f>VLOOKUP(Q1683,'PBT Tag Rates'!$B$5:$E$44,4,FALSE)</f>
        <v>0.98961045999999997</v>
      </c>
      <c r="X1683">
        <v>1</v>
      </c>
      <c r="Y1683" s="14">
        <f>IFERROR(LOOKUP(H1683,{30,43,48,53,58,63,68,73,78,83,88,93,97},{42,47,52,57,62,67,72,77,82,87,92,99,100}),999)</f>
        <v>67</v>
      </c>
      <c r="Z1683" s="17">
        <f t="shared" si="184"/>
        <v>5.5555555555555554</v>
      </c>
      <c r="AA1683" s="17">
        <f t="shared" si="185"/>
        <v>5.5555555555555554</v>
      </c>
      <c r="AB1683" s="17">
        <f t="shared" si="186"/>
        <v>11.658097686375321</v>
      </c>
      <c r="AC1683" s="17" t="s">
        <v>17654</v>
      </c>
    </row>
    <row r="1684" spans="1:29" x14ac:dyDescent="0.25">
      <c r="A1684" t="s">
        <v>3339</v>
      </c>
      <c r="B1684" s="166" t="s">
        <v>8314</v>
      </c>
      <c r="C1684" t="s">
        <v>1028</v>
      </c>
      <c r="D1684" s="1">
        <v>45169</v>
      </c>
      <c r="E1684">
        <f t="shared" si="181"/>
        <v>70</v>
      </c>
      <c r="F1684" t="s">
        <v>6</v>
      </c>
      <c r="G1684">
        <v>690</v>
      </c>
      <c r="H1684">
        <f t="shared" si="180"/>
        <v>69</v>
      </c>
      <c r="I1684" t="s">
        <v>9</v>
      </c>
      <c r="J1684">
        <v>1</v>
      </c>
      <c r="K1684" t="s">
        <v>8</v>
      </c>
      <c r="L1684" t="s">
        <v>8</v>
      </c>
      <c r="M1684" t="s">
        <v>6</v>
      </c>
      <c r="N1684" t="str">
        <f t="shared" si="182"/>
        <v>M</v>
      </c>
      <c r="O1684" t="s">
        <v>8</v>
      </c>
      <c r="P1684" t="s">
        <v>8</v>
      </c>
      <c r="Q1684" t="s">
        <v>11</v>
      </c>
      <c r="R1684" t="s">
        <v>8</v>
      </c>
      <c r="S1684" t="str">
        <f t="shared" si="183"/>
        <v>U</v>
      </c>
      <c r="T1684" t="s">
        <v>12</v>
      </c>
      <c r="U1684">
        <v>1</v>
      </c>
      <c r="V1684" t="s">
        <v>3100</v>
      </c>
      <c r="W1684" t="e">
        <f>VLOOKUP(Q1684,'PBT Tag Rates'!$B$5:$E$44,4,FALSE)</f>
        <v>#N/A</v>
      </c>
      <c r="X1684">
        <v>1</v>
      </c>
      <c r="Y1684" s="14">
        <f>IFERROR(LOOKUP(H1684,{30,43,48,53,58,63,68,73,78,83,88,93,97},{42,47,52,57,62,67,72,77,82,87,92,99,100}),999)</f>
        <v>72</v>
      </c>
      <c r="Z1684" s="17">
        <f t="shared" si="184"/>
        <v>5.5555555555555554</v>
      </c>
      <c r="AA1684" s="17">
        <f t="shared" si="185"/>
        <v>5.5555555555555554</v>
      </c>
      <c r="AB1684" s="17">
        <f t="shared" si="186"/>
        <v>11.658097686375321</v>
      </c>
      <c r="AC1684" s="17" t="s">
        <v>17654</v>
      </c>
    </row>
    <row r="1685" spans="1:29" x14ac:dyDescent="0.25">
      <c r="A1685" t="s">
        <v>3339</v>
      </c>
      <c r="B1685" s="166" t="s">
        <v>8315</v>
      </c>
      <c r="C1685" t="s">
        <v>8316</v>
      </c>
      <c r="D1685" s="1">
        <v>45169</v>
      </c>
      <c r="E1685">
        <f t="shared" si="181"/>
        <v>70</v>
      </c>
      <c r="F1685" t="s">
        <v>6</v>
      </c>
      <c r="G1685">
        <v>910</v>
      </c>
      <c r="H1685">
        <f t="shared" si="180"/>
        <v>91</v>
      </c>
      <c r="I1685" t="s">
        <v>7</v>
      </c>
      <c r="J1685" t="s">
        <v>8</v>
      </c>
      <c r="K1685" t="s">
        <v>8317</v>
      </c>
      <c r="L1685" t="s">
        <v>8</v>
      </c>
      <c r="M1685" t="s">
        <v>6</v>
      </c>
      <c r="N1685" t="str">
        <f t="shared" si="182"/>
        <v>M</v>
      </c>
      <c r="O1685" t="s">
        <v>2983</v>
      </c>
      <c r="P1685" t="s">
        <v>2984</v>
      </c>
      <c r="Q1685" t="s">
        <v>221</v>
      </c>
      <c r="R1685">
        <v>4</v>
      </c>
      <c r="S1685">
        <f t="shared" si="183"/>
        <v>2019</v>
      </c>
      <c r="T1685" t="s">
        <v>12</v>
      </c>
      <c r="U1685">
        <v>1</v>
      </c>
      <c r="V1685" t="s">
        <v>3653</v>
      </c>
      <c r="W1685">
        <f>VLOOKUP(Q1685,'PBT Tag Rates'!$B$5:$E$44,4,FALSE)</f>
        <v>0.95971980899999998</v>
      </c>
      <c r="X1685">
        <v>1</v>
      </c>
      <c r="Y1685" s="14">
        <f>IFERROR(LOOKUP(H1685,{30,43,48,53,58,63,68,73,78,83,88,93,97},{42,47,52,57,62,67,72,77,82,87,92,99,100}),999)</f>
        <v>92</v>
      </c>
      <c r="Z1685" s="17">
        <f t="shared" si="184"/>
        <v>5.5555555555555554</v>
      </c>
      <c r="AA1685" s="17">
        <f t="shared" si="185"/>
        <v>5.5555555555555554</v>
      </c>
      <c r="AB1685" s="17">
        <f t="shared" si="186"/>
        <v>11.658097686375321</v>
      </c>
      <c r="AC1685" s="17" t="s">
        <v>17655</v>
      </c>
    </row>
    <row r="1686" spans="1:29" x14ac:dyDescent="0.25">
      <c r="A1686" t="s">
        <v>3339</v>
      </c>
      <c r="B1686" s="166" t="s">
        <v>8318</v>
      </c>
      <c r="C1686" t="s">
        <v>1029</v>
      </c>
      <c r="D1686" s="1">
        <v>45169</v>
      </c>
      <c r="E1686">
        <f t="shared" si="181"/>
        <v>70</v>
      </c>
      <c r="F1686" t="s">
        <v>6</v>
      </c>
      <c r="G1686">
        <v>690</v>
      </c>
      <c r="H1686">
        <f t="shared" ref="H1686:H1749" si="187">G1686/10</f>
        <v>69</v>
      </c>
      <c r="I1686" t="s">
        <v>9</v>
      </c>
      <c r="J1686">
        <v>1</v>
      </c>
      <c r="K1686" t="s">
        <v>8</v>
      </c>
      <c r="L1686" t="s">
        <v>8</v>
      </c>
      <c r="M1686" t="s">
        <v>14</v>
      </c>
      <c r="N1686" t="str">
        <f t="shared" si="182"/>
        <v>F</v>
      </c>
      <c r="O1686" t="s">
        <v>8</v>
      </c>
      <c r="P1686" t="s">
        <v>8</v>
      </c>
      <c r="Q1686" t="s">
        <v>11</v>
      </c>
      <c r="R1686" t="s">
        <v>8</v>
      </c>
      <c r="S1686" t="str">
        <f t="shared" si="183"/>
        <v>U</v>
      </c>
      <c r="T1686" t="s">
        <v>12</v>
      </c>
      <c r="U1686">
        <v>1</v>
      </c>
      <c r="V1686" t="s">
        <v>3100</v>
      </c>
      <c r="W1686" t="e">
        <f>VLOOKUP(Q1686,'PBT Tag Rates'!$B$5:$E$44,4,FALSE)</f>
        <v>#N/A</v>
      </c>
      <c r="X1686">
        <v>1</v>
      </c>
      <c r="Y1686" s="14">
        <f>IFERROR(LOOKUP(H1686,{30,43,48,53,58,63,68,73,78,83,88,93,97},{42,47,52,57,62,67,72,77,82,87,92,99,100}),999)</f>
        <v>72</v>
      </c>
      <c r="Z1686" s="17">
        <f t="shared" si="184"/>
        <v>5.5555555555555554</v>
      </c>
      <c r="AA1686" s="17">
        <f t="shared" si="185"/>
        <v>5.5555555555555554</v>
      </c>
      <c r="AB1686" s="17">
        <f t="shared" si="186"/>
        <v>11.658097686375321</v>
      </c>
      <c r="AC1686" s="17" t="s">
        <v>17654</v>
      </c>
    </row>
    <row r="1687" spans="1:29" x14ac:dyDescent="0.25">
      <c r="A1687" t="s">
        <v>3339</v>
      </c>
      <c r="B1687" s="166" t="s">
        <v>8319</v>
      </c>
      <c r="C1687" t="s">
        <v>8320</v>
      </c>
      <c r="D1687" s="1">
        <v>45169</v>
      </c>
      <c r="E1687">
        <f t="shared" ref="E1687:E1750" si="188">IF(D1687&lt;=$D$3,70,18)</f>
        <v>70</v>
      </c>
      <c r="F1687" t="s">
        <v>6</v>
      </c>
      <c r="G1687">
        <v>740</v>
      </c>
      <c r="H1687">
        <f t="shared" si="187"/>
        <v>74</v>
      </c>
      <c r="I1687" t="s">
        <v>7</v>
      </c>
      <c r="J1687" t="s">
        <v>8</v>
      </c>
      <c r="K1687" t="s">
        <v>8321</v>
      </c>
      <c r="L1687" t="s">
        <v>8</v>
      </c>
      <c r="M1687" t="s">
        <v>14</v>
      </c>
      <c r="N1687" t="str">
        <f t="shared" ref="N1687:N1750" si="189">IF(M1687="U",F1687,M1687)</f>
        <v>F</v>
      </c>
      <c r="O1687" t="s">
        <v>1485</v>
      </c>
      <c r="P1687" t="s">
        <v>1486</v>
      </c>
      <c r="Q1687" t="s">
        <v>221</v>
      </c>
      <c r="R1687">
        <v>4</v>
      </c>
      <c r="S1687">
        <f t="shared" ref="S1687:S1750" si="190">IFERROR($S$3-R1687,"U")</f>
        <v>2019</v>
      </c>
      <c r="T1687" t="s">
        <v>12</v>
      </c>
      <c r="U1687">
        <v>1</v>
      </c>
      <c r="V1687" t="s">
        <v>3396</v>
      </c>
      <c r="W1687">
        <f>VLOOKUP(Q1687,'PBT Tag Rates'!$B$5:$E$44,4,FALSE)</f>
        <v>0.95971980899999998</v>
      </c>
      <c r="X1687">
        <v>1</v>
      </c>
      <c r="Y1687" s="14">
        <f>IFERROR(LOOKUP(H1687,{30,43,48,53,58,63,68,73,78,83,88,93,97},{42,47,52,57,62,67,72,77,82,87,92,99,100}),999)</f>
        <v>77</v>
      </c>
      <c r="Z1687" s="17">
        <f t="shared" ref="Z1687:Z1750" si="191">IF(D1687&lt;$D$3,X1687/$Z$3,X1687/$Z$4)</f>
        <v>5.5555555555555554</v>
      </c>
      <c r="AA1687" s="17">
        <f t="shared" ref="AA1687:AA1750" si="192">Z1687*(1+$AA$4)</f>
        <v>5.5555555555555554</v>
      </c>
      <c r="AB1687" s="17">
        <f t="shared" ref="AB1687:AB1750" si="193">IF(D1687&lt;$D$3,AA1687/$AB$3,AA1687/$AB$4)</f>
        <v>11.658097686375321</v>
      </c>
      <c r="AC1687" s="17" t="s">
        <v>17655</v>
      </c>
    </row>
    <row r="1688" spans="1:29" x14ac:dyDescent="0.25">
      <c r="A1688" t="s">
        <v>3339</v>
      </c>
      <c r="B1688" s="166" t="s">
        <v>8322</v>
      </c>
      <c r="C1688" t="s">
        <v>1030</v>
      </c>
      <c r="D1688" s="1">
        <v>45169</v>
      </c>
      <c r="E1688">
        <f t="shared" si="188"/>
        <v>70</v>
      </c>
      <c r="F1688" t="s">
        <v>6</v>
      </c>
      <c r="G1688">
        <v>660</v>
      </c>
      <c r="H1688">
        <f t="shared" si="187"/>
        <v>66</v>
      </c>
      <c r="I1688" t="s">
        <v>9</v>
      </c>
      <c r="J1688">
        <v>1</v>
      </c>
      <c r="K1688" t="s">
        <v>8</v>
      </c>
      <c r="L1688" t="s">
        <v>8</v>
      </c>
      <c r="M1688" t="s">
        <v>6</v>
      </c>
      <c r="N1688" t="str">
        <f t="shared" si="189"/>
        <v>M</v>
      </c>
      <c r="O1688" t="s">
        <v>7120</v>
      </c>
      <c r="P1688" t="s">
        <v>7121</v>
      </c>
      <c r="Q1688" t="s">
        <v>221</v>
      </c>
      <c r="R1688">
        <v>4</v>
      </c>
      <c r="S1688">
        <f t="shared" si="190"/>
        <v>2019</v>
      </c>
      <c r="T1688" t="s">
        <v>12</v>
      </c>
      <c r="U1688">
        <v>0.999999999999997</v>
      </c>
      <c r="V1688" t="s">
        <v>3951</v>
      </c>
      <c r="W1688">
        <f>VLOOKUP(Q1688,'PBT Tag Rates'!$B$5:$E$44,4,FALSE)</f>
        <v>0.95971980899999998</v>
      </c>
      <c r="X1688">
        <v>1</v>
      </c>
      <c r="Y1688" s="14">
        <f>IFERROR(LOOKUP(H1688,{30,43,48,53,58,63,68,73,78,83,88,93,97},{42,47,52,57,62,67,72,77,82,87,92,99,100}),999)</f>
        <v>67</v>
      </c>
      <c r="Z1688" s="17">
        <f t="shared" si="191"/>
        <v>5.5555555555555554</v>
      </c>
      <c r="AA1688" s="17">
        <f t="shared" si="192"/>
        <v>5.5555555555555554</v>
      </c>
      <c r="AB1688" s="17">
        <f t="shared" si="193"/>
        <v>11.658097686375321</v>
      </c>
      <c r="AC1688" s="17" t="s">
        <v>17655</v>
      </c>
    </row>
    <row r="1689" spans="1:29" x14ac:dyDescent="0.25">
      <c r="A1689" t="s">
        <v>3339</v>
      </c>
      <c r="B1689" s="166" t="s">
        <v>8323</v>
      </c>
      <c r="C1689" t="s">
        <v>1031</v>
      </c>
      <c r="D1689" s="1">
        <v>45169</v>
      </c>
      <c r="E1689">
        <f t="shared" si="188"/>
        <v>70</v>
      </c>
      <c r="F1689" t="s">
        <v>6</v>
      </c>
      <c r="G1689">
        <v>780</v>
      </c>
      <c r="H1689">
        <f t="shared" si="187"/>
        <v>78</v>
      </c>
      <c r="I1689" t="s">
        <v>7</v>
      </c>
      <c r="J1689" t="s">
        <v>8</v>
      </c>
      <c r="K1689" t="s">
        <v>8324</v>
      </c>
      <c r="L1689" t="s">
        <v>8</v>
      </c>
      <c r="M1689" t="s">
        <v>6</v>
      </c>
      <c r="N1689" t="str">
        <f t="shared" si="189"/>
        <v>M</v>
      </c>
      <c r="O1689" t="s">
        <v>1761</v>
      </c>
      <c r="P1689" t="s">
        <v>1762</v>
      </c>
      <c r="Q1689" t="s">
        <v>281</v>
      </c>
      <c r="R1689">
        <v>4</v>
      </c>
      <c r="S1689">
        <f t="shared" si="190"/>
        <v>2019</v>
      </c>
      <c r="T1689" t="s">
        <v>12</v>
      </c>
      <c r="U1689">
        <v>1</v>
      </c>
      <c r="V1689" t="s">
        <v>3171</v>
      </c>
      <c r="W1689">
        <f>VLOOKUP(Q1689,'PBT Tag Rates'!$B$5:$E$44,4,FALSE)</f>
        <v>0.99705232300000002</v>
      </c>
      <c r="X1689">
        <v>1</v>
      </c>
      <c r="Y1689" s="14">
        <f>IFERROR(LOOKUP(H1689,{30,43,48,53,58,63,68,73,78,83,88,93,97},{42,47,52,57,62,67,72,77,82,87,92,99,100}),999)</f>
        <v>82</v>
      </c>
      <c r="Z1689" s="17">
        <f t="shared" si="191"/>
        <v>5.5555555555555554</v>
      </c>
      <c r="AA1689" s="17">
        <f t="shared" si="192"/>
        <v>5.5555555555555554</v>
      </c>
      <c r="AB1689" s="17">
        <f t="shared" si="193"/>
        <v>11.658097686375321</v>
      </c>
      <c r="AC1689" s="17" t="s">
        <v>17654</v>
      </c>
    </row>
    <row r="1690" spans="1:29" x14ac:dyDescent="0.25">
      <c r="A1690" t="s">
        <v>3339</v>
      </c>
      <c r="B1690" s="166" t="s">
        <v>8325</v>
      </c>
      <c r="C1690" t="s">
        <v>8326</v>
      </c>
      <c r="D1690" s="1">
        <v>45169</v>
      </c>
      <c r="E1690">
        <f t="shared" si="188"/>
        <v>70</v>
      </c>
      <c r="F1690" t="s">
        <v>14</v>
      </c>
      <c r="G1690">
        <v>960</v>
      </c>
      <c r="H1690">
        <f t="shared" si="187"/>
        <v>96</v>
      </c>
      <c r="I1690" t="s">
        <v>9</v>
      </c>
      <c r="J1690">
        <v>1</v>
      </c>
      <c r="K1690" t="s">
        <v>8327</v>
      </c>
      <c r="L1690" t="s">
        <v>8</v>
      </c>
      <c r="M1690" t="s">
        <v>6</v>
      </c>
      <c r="N1690" t="str">
        <f t="shared" si="189"/>
        <v>M</v>
      </c>
      <c r="O1690" t="s">
        <v>253</v>
      </c>
      <c r="P1690" t="s">
        <v>916</v>
      </c>
      <c r="Q1690" t="s">
        <v>15</v>
      </c>
      <c r="R1690">
        <v>5</v>
      </c>
      <c r="S1690">
        <f t="shared" si="190"/>
        <v>2018</v>
      </c>
      <c r="T1690" t="s">
        <v>12</v>
      </c>
      <c r="U1690">
        <v>0.999999999999996</v>
      </c>
      <c r="V1690" t="s">
        <v>3363</v>
      </c>
      <c r="W1690">
        <f>VLOOKUP(Q1690,'PBT Tag Rates'!$B$5:$E$44,4,FALSE)</f>
        <v>0.80551598400000002</v>
      </c>
      <c r="X1690">
        <v>1</v>
      </c>
      <c r="Y1690" s="14">
        <f>IFERROR(LOOKUP(H1690,{30,43,48,53,58,63,68,73,78,83,88,93,97},{42,47,52,57,62,67,72,77,82,87,92,99,100}),999)</f>
        <v>99</v>
      </c>
      <c r="Z1690" s="17">
        <f t="shared" si="191"/>
        <v>5.5555555555555554</v>
      </c>
      <c r="AA1690" s="17">
        <f t="shared" si="192"/>
        <v>5.5555555555555554</v>
      </c>
      <c r="AB1690" s="17">
        <f t="shared" si="193"/>
        <v>11.658097686375321</v>
      </c>
      <c r="AC1690" s="17" t="s">
        <v>17654</v>
      </c>
    </row>
    <row r="1691" spans="1:29" x14ac:dyDescent="0.25">
      <c r="A1691" t="s">
        <v>3339</v>
      </c>
      <c r="B1691" s="166" t="s">
        <v>8328</v>
      </c>
      <c r="C1691" t="s">
        <v>8329</v>
      </c>
      <c r="D1691" s="1">
        <v>45169</v>
      </c>
      <c r="E1691">
        <f t="shared" si="188"/>
        <v>70</v>
      </c>
      <c r="F1691" t="s">
        <v>14</v>
      </c>
      <c r="G1691">
        <v>840</v>
      </c>
      <c r="H1691">
        <f t="shared" si="187"/>
        <v>84</v>
      </c>
      <c r="I1691" t="s">
        <v>9</v>
      </c>
      <c r="J1691">
        <v>1</v>
      </c>
      <c r="K1691" t="s">
        <v>8330</v>
      </c>
      <c r="L1691" t="s">
        <v>8</v>
      </c>
      <c r="M1691" t="s">
        <v>14</v>
      </c>
      <c r="N1691" t="str">
        <f t="shared" si="189"/>
        <v>F</v>
      </c>
      <c r="O1691" t="s">
        <v>1882</v>
      </c>
      <c r="P1691" t="s">
        <v>1883</v>
      </c>
      <c r="Q1691" t="s">
        <v>221</v>
      </c>
      <c r="R1691">
        <v>4</v>
      </c>
      <c r="S1691">
        <f t="shared" si="190"/>
        <v>2019</v>
      </c>
      <c r="T1691" t="s">
        <v>12</v>
      </c>
      <c r="U1691">
        <v>1</v>
      </c>
      <c r="V1691" t="s">
        <v>3396</v>
      </c>
      <c r="W1691">
        <f>VLOOKUP(Q1691,'PBT Tag Rates'!$B$5:$E$44,4,FALSE)</f>
        <v>0.95971980899999998</v>
      </c>
      <c r="X1691">
        <v>1</v>
      </c>
      <c r="Y1691" s="14">
        <f>IFERROR(LOOKUP(H1691,{30,43,48,53,58,63,68,73,78,83,88,93,97},{42,47,52,57,62,67,72,77,82,87,92,99,100}),999)</f>
        <v>87</v>
      </c>
      <c r="Z1691" s="17">
        <f t="shared" si="191"/>
        <v>5.5555555555555554</v>
      </c>
      <c r="AA1691" s="17">
        <f t="shared" si="192"/>
        <v>5.5555555555555554</v>
      </c>
      <c r="AB1691" s="17">
        <f t="shared" si="193"/>
        <v>11.658097686375321</v>
      </c>
      <c r="AC1691" s="17" t="s">
        <v>17655</v>
      </c>
    </row>
    <row r="1692" spans="1:29" x14ac:dyDescent="0.25">
      <c r="A1692" t="s">
        <v>3339</v>
      </c>
      <c r="B1692" s="166" t="s">
        <v>8331</v>
      </c>
      <c r="C1692" t="s">
        <v>1032</v>
      </c>
      <c r="D1692" s="1">
        <v>45169</v>
      </c>
      <c r="E1692">
        <f t="shared" si="188"/>
        <v>70</v>
      </c>
      <c r="F1692" t="s">
        <v>14</v>
      </c>
      <c r="G1692">
        <v>780</v>
      </c>
      <c r="H1692">
        <f t="shared" si="187"/>
        <v>78</v>
      </c>
      <c r="I1692" t="s">
        <v>9</v>
      </c>
      <c r="J1692">
        <v>1</v>
      </c>
      <c r="K1692" t="s">
        <v>8</v>
      </c>
      <c r="L1692" t="s">
        <v>8</v>
      </c>
      <c r="M1692" t="s">
        <v>14</v>
      </c>
      <c r="N1692" t="str">
        <f t="shared" si="189"/>
        <v>F</v>
      </c>
      <c r="O1692" t="s">
        <v>2562</v>
      </c>
      <c r="P1692" t="s">
        <v>2563</v>
      </c>
      <c r="Q1692" t="s">
        <v>221</v>
      </c>
      <c r="R1692">
        <v>4</v>
      </c>
      <c r="S1692">
        <f t="shared" si="190"/>
        <v>2019</v>
      </c>
      <c r="T1692" t="s">
        <v>12</v>
      </c>
      <c r="U1692">
        <v>0.99999999999999301</v>
      </c>
      <c r="V1692" t="s">
        <v>3396</v>
      </c>
      <c r="W1692">
        <f>VLOOKUP(Q1692,'PBT Tag Rates'!$B$5:$E$44,4,FALSE)</f>
        <v>0.95971980899999998</v>
      </c>
      <c r="X1692">
        <v>1</v>
      </c>
      <c r="Y1692" s="14">
        <f>IFERROR(LOOKUP(H1692,{30,43,48,53,58,63,68,73,78,83,88,93,97},{42,47,52,57,62,67,72,77,82,87,92,99,100}),999)</f>
        <v>82</v>
      </c>
      <c r="Z1692" s="17">
        <f t="shared" si="191"/>
        <v>5.5555555555555554</v>
      </c>
      <c r="AA1692" s="17">
        <f t="shared" si="192"/>
        <v>5.5555555555555554</v>
      </c>
      <c r="AB1692" s="17">
        <f t="shared" si="193"/>
        <v>11.658097686375321</v>
      </c>
      <c r="AC1692" s="17" t="s">
        <v>17655</v>
      </c>
    </row>
    <row r="1693" spans="1:29" x14ac:dyDescent="0.25">
      <c r="A1693" t="s">
        <v>3339</v>
      </c>
      <c r="B1693" s="166" t="s">
        <v>8332</v>
      </c>
      <c r="C1693" t="s">
        <v>8333</v>
      </c>
      <c r="D1693" s="1">
        <v>45169</v>
      </c>
      <c r="E1693">
        <f t="shared" si="188"/>
        <v>70</v>
      </c>
      <c r="F1693" t="s">
        <v>6</v>
      </c>
      <c r="G1693">
        <v>920</v>
      </c>
      <c r="H1693">
        <f t="shared" si="187"/>
        <v>92</v>
      </c>
      <c r="I1693" t="s">
        <v>9</v>
      </c>
      <c r="J1693">
        <v>1</v>
      </c>
      <c r="K1693" t="s">
        <v>8334</v>
      </c>
      <c r="L1693" t="s">
        <v>49</v>
      </c>
      <c r="M1693" t="s">
        <v>759</v>
      </c>
      <c r="N1693" t="str">
        <f t="shared" si="189"/>
        <v>M</v>
      </c>
      <c r="O1693" t="s">
        <v>1943</v>
      </c>
      <c r="P1693" t="s">
        <v>1943</v>
      </c>
      <c r="Q1693" t="s">
        <v>1943</v>
      </c>
      <c r="R1693" t="s">
        <v>8</v>
      </c>
      <c r="S1693" t="str">
        <f t="shared" si="190"/>
        <v>U</v>
      </c>
      <c r="T1693" t="s">
        <v>8</v>
      </c>
      <c r="U1693" t="s">
        <v>8</v>
      </c>
      <c r="V1693" t="s">
        <v>1943</v>
      </c>
      <c r="W1693" t="e">
        <f>VLOOKUP(Q1693,'PBT Tag Rates'!$B$5:$E$44,4,FALSE)</f>
        <v>#N/A</v>
      </c>
      <c r="X1693">
        <v>1</v>
      </c>
      <c r="Y1693" s="14">
        <f>IFERROR(LOOKUP(H1693,{30,43,48,53,58,63,68,73,78,83,88,93,97},{42,47,52,57,62,67,72,77,82,87,92,99,100}),999)</f>
        <v>92</v>
      </c>
      <c r="Z1693" s="17">
        <f t="shared" si="191"/>
        <v>5.5555555555555554</v>
      </c>
      <c r="AA1693" s="17">
        <f t="shared" si="192"/>
        <v>5.5555555555555554</v>
      </c>
      <c r="AB1693" s="17">
        <f t="shared" si="193"/>
        <v>11.658097686375321</v>
      </c>
      <c r="AC1693" s="17" t="s">
        <v>17654</v>
      </c>
    </row>
    <row r="1694" spans="1:29" x14ac:dyDescent="0.25">
      <c r="A1694" t="s">
        <v>3339</v>
      </c>
      <c r="B1694" s="166" t="s">
        <v>8335</v>
      </c>
      <c r="C1694" t="s">
        <v>1033</v>
      </c>
      <c r="D1694" s="1">
        <v>45169</v>
      </c>
      <c r="E1694">
        <f t="shared" si="188"/>
        <v>70</v>
      </c>
      <c r="F1694" t="s">
        <v>14</v>
      </c>
      <c r="G1694">
        <v>780</v>
      </c>
      <c r="H1694">
        <f t="shared" si="187"/>
        <v>78</v>
      </c>
      <c r="I1694" t="s">
        <v>7</v>
      </c>
      <c r="J1694" t="s">
        <v>8</v>
      </c>
      <c r="K1694" t="s">
        <v>8336</v>
      </c>
      <c r="L1694" t="s">
        <v>8</v>
      </c>
      <c r="M1694" t="s">
        <v>14</v>
      </c>
      <c r="N1694" t="str">
        <f t="shared" si="189"/>
        <v>F</v>
      </c>
      <c r="O1694" t="s">
        <v>1977</v>
      </c>
      <c r="P1694" t="s">
        <v>4945</v>
      </c>
      <c r="Q1694" t="s">
        <v>221</v>
      </c>
      <c r="R1694">
        <v>4</v>
      </c>
      <c r="S1694">
        <f t="shared" si="190"/>
        <v>2019</v>
      </c>
      <c r="T1694" t="s">
        <v>12</v>
      </c>
      <c r="U1694">
        <v>1</v>
      </c>
      <c r="V1694" t="s">
        <v>3346</v>
      </c>
      <c r="W1694">
        <f>VLOOKUP(Q1694,'PBT Tag Rates'!$B$5:$E$44,4,FALSE)</f>
        <v>0.95971980899999998</v>
      </c>
      <c r="X1694">
        <v>1</v>
      </c>
      <c r="Y1694" s="14">
        <f>IFERROR(LOOKUP(H1694,{30,43,48,53,58,63,68,73,78,83,88,93,97},{42,47,52,57,62,67,72,77,82,87,92,99,100}),999)</f>
        <v>82</v>
      </c>
      <c r="Z1694" s="17">
        <f t="shared" si="191"/>
        <v>5.5555555555555554</v>
      </c>
      <c r="AA1694" s="17">
        <f t="shared" si="192"/>
        <v>5.5555555555555554</v>
      </c>
      <c r="AB1694" s="17">
        <f t="shared" si="193"/>
        <v>11.658097686375321</v>
      </c>
      <c r="AC1694" s="17" t="s">
        <v>17654</v>
      </c>
    </row>
    <row r="1695" spans="1:29" x14ac:dyDescent="0.25">
      <c r="A1695" t="s">
        <v>3339</v>
      </c>
      <c r="B1695" s="166" t="s">
        <v>8337</v>
      </c>
      <c r="C1695" t="s">
        <v>8338</v>
      </c>
      <c r="D1695" s="1">
        <v>45169</v>
      </c>
      <c r="E1695">
        <f t="shared" si="188"/>
        <v>70</v>
      </c>
      <c r="F1695" t="s">
        <v>14</v>
      </c>
      <c r="G1695">
        <v>740</v>
      </c>
      <c r="H1695">
        <f t="shared" si="187"/>
        <v>74</v>
      </c>
      <c r="I1695" t="s">
        <v>7</v>
      </c>
      <c r="J1695" t="s">
        <v>8</v>
      </c>
      <c r="K1695" t="s">
        <v>8339</v>
      </c>
      <c r="L1695" t="s">
        <v>8</v>
      </c>
      <c r="M1695" t="s">
        <v>14</v>
      </c>
      <c r="N1695" t="str">
        <f t="shared" si="189"/>
        <v>F</v>
      </c>
      <c r="O1695" t="s">
        <v>992</v>
      </c>
      <c r="P1695" t="s">
        <v>1550</v>
      </c>
      <c r="Q1695" t="s">
        <v>221</v>
      </c>
      <c r="R1695">
        <v>4</v>
      </c>
      <c r="S1695">
        <f t="shared" si="190"/>
        <v>2019</v>
      </c>
      <c r="T1695" t="s">
        <v>12</v>
      </c>
      <c r="U1695">
        <v>1</v>
      </c>
      <c r="V1695" t="s">
        <v>3386</v>
      </c>
      <c r="W1695">
        <f>VLOOKUP(Q1695,'PBT Tag Rates'!$B$5:$E$44,4,FALSE)</f>
        <v>0.95971980899999998</v>
      </c>
      <c r="X1695">
        <v>1</v>
      </c>
      <c r="Y1695" s="14">
        <f>IFERROR(LOOKUP(H1695,{30,43,48,53,58,63,68,73,78,83,88,93,97},{42,47,52,57,62,67,72,77,82,87,92,99,100}),999)</f>
        <v>77</v>
      </c>
      <c r="Z1695" s="17">
        <f t="shared" si="191"/>
        <v>5.5555555555555554</v>
      </c>
      <c r="AA1695" s="17">
        <f t="shared" si="192"/>
        <v>5.5555555555555554</v>
      </c>
      <c r="AB1695" s="17">
        <f t="shared" si="193"/>
        <v>11.658097686375321</v>
      </c>
      <c r="AC1695" s="17" t="s">
        <v>17654</v>
      </c>
    </row>
    <row r="1696" spans="1:29" x14ac:dyDescent="0.25">
      <c r="A1696" t="s">
        <v>3339</v>
      </c>
      <c r="B1696" s="166" t="s">
        <v>8340</v>
      </c>
      <c r="C1696" t="s">
        <v>8341</v>
      </c>
      <c r="D1696" s="1">
        <v>45169</v>
      </c>
      <c r="E1696">
        <f t="shared" si="188"/>
        <v>70</v>
      </c>
      <c r="F1696" t="s">
        <v>14</v>
      </c>
      <c r="G1696">
        <v>720</v>
      </c>
      <c r="H1696">
        <f t="shared" si="187"/>
        <v>72</v>
      </c>
      <c r="I1696" t="s">
        <v>7</v>
      </c>
      <c r="J1696" t="s">
        <v>8</v>
      </c>
      <c r="K1696" t="s">
        <v>8342</v>
      </c>
      <c r="L1696" t="s">
        <v>8</v>
      </c>
      <c r="M1696" t="s">
        <v>14</v>
      </c>
      <c r="N1696" t="str">
        <f t="shared" si="189"/>
        <v>F</v>
      </c>
      <c r="O1696" t="s">
        <v>8</v>
      </c>
      <c r="P1696" t="s">
        <v>8</v>
      </c>
      <c r="Q1696" t="s">
        <v>11</v>
      </c>
      <c r="R1696" t="s">
        <v>8</v>
      </c>
      <c r="S1696" t="str">
        <f t="shared" si="190"/>
        <v>U</v>
      </c>
      <c r="T1696" t="s">
        <v>12</v>
      </c>
      <c r="U1696">
        <v>1</v>
      </c>
      <c r="V1696" t="s">
        <v>11</v>
      </c>
      <c r="W1696" t="e">
        <f>VLOOKUP(Q1696,'PBT Tag Rates'!$B$5:$E$44,4,FALSE)</f>
        <v>#N/A</v>
      </c>
      <c r="X1696">
        <v>1</v>
      </c>
      <c r="Y1696" s="14">
        <f>IFERROR(LOOKUP(H1696,{30,43,48,53,58,63,68,73,78,83,88,93,97},{42,47,52,57,62,67,72,77,82,87,92,99,100}),999)</f>
        <v>72</v>
      </c>
      <c r="Z1696" s="17">
        <f t="shared" si="191"/>
        <v>5.5555555555555554</v>
      </c>
      <c r="AA1696" s="17">
        <f t="shared" si="192"/>
        <v>5.5555555555555554</v>
      </c>
      <c r="AB1696" s="17">
        <f t="shared" si="193"/>
        <v>11.658097686375321</v>
      </c>
      <c r="AC1696" s="17" t="s">
        <v>17654</v>
      </c>
    </row>
    <row r="1697" spans="1:29" x14ac:dyDescent="0.25">
      <c r="A1697" t="s">
        <v>3339</v>
      </c>
      <c r="B1697" s="166" t="s">
        <v>8343</v>
      </c>
      <c r="C1697" t="s">
        <v>1034</v>
      </c>
      <c r="D1697" s="1">
        <v>45169</v>
      </c>
      <c r="E1697">
        <f t="shared" si="188"/>
        <v>70</v>
      </c>
      <c r="F1697" t="s">
        <v>14</v>
      </c>
      <c r="G1697">
        <v>730</v>
      </c>
      <c r="H1697">
        <f t="shared" si="187"/>
        <v>73</v>
      </c>
      <c r="I1697" t="s">
        <v>7</v>
      </c>
      <c r="J1697" t="s">
        <v>8</v>
      </c>
      <c r="K1697" t="s">
        <v>8344</v>
      </c>
      <c r="L1697" t="s">
        <v>8</v>
      </c>
      <c r="M1697" t="s">
        <v>14</v>
      </c>
      <c r="N1697" t="str">
        <f t="shared" si="189"/>
        <v>F</v>
      </c>
      <c r="O1697" t="s">
        <v>267</v>
      </c>
      <c r="P1697" t="s">
        <v>885</v>
      </c>
      <c r="Q1697" t="s">
        <v>221</v>
      </c>
      <c r="R1697">
        <v>4</v>
      </c>
      <c r="S1697">
        <f t="shared" si="190"/>
        <v>2019</v>
      </c>
      <c r="T1697" t="s">
        <v>12</v>
      </c>
      <c r="U1697">
        <v>1</v>
      </c>
      <c r="V1697" t="s">
        <v>3363</v>
      </c>
      <c r="W1697">
        <f>VLOOKUP(Q1697,'PBT Tag Rates'!$B$5:$E$44,4,FALSE)</f>
        <v>0.95971980899999998</v>
      </c>
      <c r="X1697">
        <v>1</v>
      </c>
      <c r="Y1697" s="14">
        <f>IFERROR(LOOKUP(H1697,{30,43,48,53,58,63,68,73,78,83,88,93,97},{42,47,52,57,62,67,72,77,82,87,92,99,100}),999)</f>
        <v>77</v>
      </c>
      <c r="Z1697" s="17">
        <f t="shared" si="191"/>
        <v>5.5555555555555554</v>
      </c>
      <c r="AA1697" s="17">
        <f t="shared" si="192"/>
        <v>5.5555555555555554</v>
      </c>
      <c r="AB1697" s="17">
        <f t="shared" si="193"/>
        <v>11.658097686375321</v>
      </c>
      <c r="AC1697" s="17" t="s">
        <v>17654</v>
      </c>
    </row>
    <row r="1698" spans="1:29" x14ac:dyDescent="0.25">
      <c r="A1698" t="s">
        <v>3339</v>
      </c>
      <c r="B1698" s="166" t="s">
        <v>8345</v>
      </c>
      <c r="C1698" t="s">
        <v>1035</v>
      </c>
      <c r="D1698" s="1">
        <v>45169</v>
      </c>
      <c r="E1698">
        <f t="shared" si="188"/>
        <v>70</v>
      </c>
      <c r="F1698" t="s">
        <v>6</v>
      </c>
      <c r="G1698">
        <v>470</v>
      </c>
      <c r="H1698">
        <f t="shared" si="187"/>
        <v>47</v>
      </c>
      <c r="I1698" t="s">
        <v>9</v>
      </c>
      <c r="J1698">
        <v>1</v>
      </c>
      <c r="K1698" t="s">
        <v>8</v>
      </c>
      <c r="L1698" t="s">
        <v>8</v>
      </c>
      <c r="M1698" t="s">
        <v>6</v>
      </c>
      <c r="N1698" t="str">
        <f t="shared" si="189"/>
        <v>M</v>
      </c>
      <c r="O1698" t="s">
        <v>8346</v>
      </c>
      <c r="P1698" t="s">
        <v>8347</v>
      </c>
      <c r="Q1698" t="s">
        <v>3820</v>
      </c>
      <c r="R1698">
        <v>2</v>
      </c>
      <c r="S1698">
        <f t="shared" si="190"/>
        <v>2021</v>
      </c>
      <c r="T1698" t="s">
        <v>12</v>
      </c>
      <c r="U1698">
        <v>0.999999999999999</v>
      </c>
      <c r="V1698" t="s">
        <v>3821</v>
      </c>
      <c r="W1698">
        <f>VLOOKUP(Q1698,'PBT Tag Rates'!$B$5:$E$44,4,FALSE)</f>
        <v>0.98140000000000005</v>
      </c>
      <c r="X1698">
        <v>1</v>
      </c>
      <c r="Y1698" s="14">
        <f>IFERROR(LOOKUP(H1698,{30,43,48,53,58,63,68,73,78,83,88,93,97},{42,47,52,57,62,67,72,77,82,87,92,99,100}),999)</f>
        <v>47</v>
      </c>
      <c r="Z1698" s="17">
        <f t="shared" si="191"/>
        <v>5.5555555555555554</v>
      </c>
      <c r="AA1698" s="17">
        <f t="shared" si="192"/>
        <v>5.5555555555555554</v>
      </c>
      <c r="AB1698" s="17">
        <f t="shared" si="193"/>
        <v>11.658097686375321</v>
      </c>
      <c r="AC1698" s="17" t="s">
        <v>17654</v>
      </c>
    </row>
    <row r="1699" spans="1:29" x14ac:dyDescent="0.25">
      <c r="A1699" t="s">
        <v>3339</v>
      </c>
      <c r="B1699" s="166" t="s">
        <v>8348</v>
      </c>
      <c r="C1699" t="s">
        <v>1038</v>
      </c>
      <c r="D1699" s="1">
        <v>45169</v>
      </c>
      <c r="E1699">
        <f t="shared" si="188"/>
        <v>70</v>
      </c>
      <c r="F1699" t="s">
        <v>14</v>
      </c>
      <c r="G1699">
        <v>860</v>
      </c>
      <c r="H1699">
        <f t="shared" si="187"/>
        <v>86</v>
      </c>
      <c r="I1699" t="s">
        <v>7</v>
      </c>
      <c r="J1699" t="s">
        <v>8</v>
      </c>
      <c r="K1699" t="s">
        <v>8349</v>
      </c>
      <c r="L1699" t="s">
        <v>8</v>
      </c>
      <c r="M1699" t="s">
        <v>14</v>
      </c>
      <c r="N1699" t="str">
        <f t="shared" si="189"/>
        <v>F</v>
      </c>
      <c r="O1699" t="s">
        <v>2165</v>
      </c>
      <c r="P1699" t="s">
        <v>3743</v>
      </c>
      <c r="Q1699" t="s">
        <v>221</v>
      </c>
      <c r="R1699">
        <v>4</v>
      </c>
      <c r="S1699">
        <f t="shared" si="190"/>
        <v>2019</v>
      </c>
      <c r="T1699" t="s">
        <v>12</v>
      </c>
      <c r="U1699">
        <v>1</v>
      </c>
      <c r="V1699" t="s">
        <v>3346</v>
      </c>
      <c r="W1699">
        <f>VLOOKUP(Q1699,'PBT Tag Rates'!$B$5:$E$44,4,FALSE)</f>
        <v>0.95971980899999998</v>
      </c>
      <c r="X1699">
        <v>1</v>
      </c>
      <c r="Y1699" s="14">
        <f>IFERROR(LOOKUP(H1699,{30,43,48,53,58,63,68,73,78,83,88,93,97},{42,47,52,57,62,67,72,77,82,87,92,99,100}),999)</f>
        <v>87</v>
      </c>
      <c r="Z1699" s="17">
        <f t="shared" si="191"/>
        <v>5.5555555555555554</v>
      </c>
      <c r="AA1699" s="17">
        <f t="shared" si="192"/>
        <v>5.5555555555555554</v>
      </c>
      <c r="AB1699" s="17">
        <f t="shared" si="193"/>
        <v>11.658097686375321</v>
      </c>
      <c r="AC1699" s="17" t="s">
        <v>17654</v>
      </c>
    </row>
    <row r="1700" spans="1:29" x14ac:dyDescent="0.25">
      <c r="A1700" t="s">
        <v>3339</v>
      </c>
      <c r="B1700" s="166" t="s">
        <v>8350</v>
      </c>
      <c r="C1700" t="s">
        <v>8351</v>
      </c>
      <c r="D1700" s="1">
        <v>45169</v>
      </c>
      <c r="E1700">
        <f t="shared" si="188"/>
        <v>70</v>
      </c>
      <c r="F1700" t="s">
        <v>6</v>
      </c>
      <c r="G1700">
        <v>890</v>
      </c>
      <c r="H1700">
        <f t="shared" si="187"/>
        <v>89</v>
      </c>
      <c r="I1700" t="s">
        <v>7</v>
      </c>
      <c r="J1700" t="s">
        <v>8</v>
      </c>
      <c r="K1700" t="s">
        <v>8352</v>
      </c>
      <c r="L1700" t="s">
        <v>49</v>
      </c>
      <c r="M1700" t="s">
        <v>759</v>
      </c>
      <c r="N1700" t="str">
        <f t="shared" si="189"/>
        <v>M</v>
      </c>
      <c r="O1700" t="s">
        <v>1943</v>
      </c>
      <c r="P1700" t="s">
        <v>1943</v>
      </c>
      <c r="Q1700" t="s">
        <v>1943</v>
      </c>
      <c r="R1700" t="s">
        <v>8</v>
      </c>
      <c r="S1700" t="str">
        <f t="shared" si="190"/>
        <v>U</v>
      </c>
      <c r="T1700" t="s">
        <v>8</v>
      </c>
      <c r="U1700" t="s">
        <v>8</v>
      </c>
      <c r="V1700" t="s">
        <v>1943</v>
      </c>
      <c r="W1700" t="e">
        <f>VLOOKUP(Q1700,'PBT Tag Rates'!$B$5:$E$44,4,FALSE)</f>
        <v>#N/A</v>
      </c>
      <c r="X1700">
        <v>1</v>
      </c>
      <c r="Y1700" s="14">
        <f>IFERROR(LOOKUP(H1700,{30,43,48,53,58,63,68,73,78,83,88,93,97},{42,47,52,57,62,67,72,77,82,87,92,99,100}),999)</f>
        <v>92</v>
      </c>
      <c r="Z1700" s="17">
        <f t="shared" si="191"/>
        <v>5.5555555555555554</v>
      </c>
      <c r="AA1700" s="17">
        <f t="shared" si="192"/>
        <v>5.5555555555555554</v>
      </c>
      <c r="AB1700" s="17">
        <f t="shared" si="193"/>
        <v>11.658097686375321</v>
      </c>
      <c r="AC1700" s="17" t="s">
        <v>17654</v>
      </c>
    </row>
    <row r="1701" spans="1:29" x14ac:dyDescent="0.25">
      <c r="A1701" t="s">
        <v>3339</v>
      </c>
      <c r="B1701" s="166" t="s">
        <v>8353</v>
      </c>
      <c r="C1701" t="s">
        <v>1039</v>
      </c>
      <c r="D1701" s="1">
        <v>45169</v>
      </c>
      <c r="E1701">
        <f t="shared" si="188"/>
        <v>70</v>
      </c>
      <c r="F1701" t="s">
        <v>6</v>
      </c>
      <c r="G1701">
        <v>850</v>
      </c>
      <c r="H1701">
        <f t="shared" si="187"/>
        <v>85</v>
      </c>
      <c r="I1701" t="s">
        <v>9</v>
      </c>
      <c r="J1701">
        <v>1</v>
      </c>
      <c r="K1701" t="s">
        <v>8354</v>
      </c>
      <c r="L1701" t="s">
        <v>49</v>
      </c>
      <c r="M1701" t="s">
        <v>759</v>
      </c>
      <c r="N1701" t="str">
        <f t="shared" si="189"/>
        <v>M</v>
      </c>
      <c r="O1701" t="s">
        <v>1943</v>
      </c>
      <c r="P1701" t="s">
        <v>1943</v>
      </c>
      <c r="Q1701" t="s">
        <v>1943</v>
      </c>
      <c r="R1701" t="s">
        <v>8</v>
      </c>
      <c r="S1701" t="str">
        <f t="shared" si="190"/>
        <v>U</v>
      </c>
      <c r="T1701" t="s">
        <v>8</v>
      </c>
      <c r="U1701" t="s">
        <v>8</v>
      </c>
      <c r="V1701" t="s">
        <v>1943</v>
      </c>
      <c r="W1701" t="e">
        <f>VLOOKUP(Q1701,'PBT Tag Rates'!$B$5:$E$44,4,FALSE)</f>
        <v>#N/A</v>
      </c>
      <c r="X1701">
        <v>1</v>
      </c>
      <c r="Y1701" s="14">
        <f>IFERROR(LOOKUP(H1701,{30,43,48,53,58,63,68,73,78,83,88,93,97},{42,47,52,57,62,67,72,77,82,87,92,99,100}),999)</f>
        <v>87</v>
      </c>
      <c r="Z1701" s="17">
        <f t="shared" si="191"/>
        <v>5.5555555555555554</v>
      </c>
      <c r="AA1701" s="17">
        <f t="shared" si="192"/>
        <v>5.5555555555555554</v>
      </c>
      <c r="AB1701" s="17">
        <f t="shared" si="193"/>
        <v>11.658097686375321</v>
      </c>
      <c r="AC1701" s="17" t="s">
        <v>17654</v>
      </c>
    </row>
    <row r="1702" spans="1:29" x14ac:dyDescent="0.25">
      <c r="A1702" t="s">
        <v>3339</v>
      </c>
      <c r="B1702" s="166" t="s">
        <v>8355</v>
      </c>
      <c r="C1702" t="s">
        <v>8356</v>
      </c>
      <c r="D1702" s="1">
        <v>45169</v>
      </c>
      <c r="E1702">
        <f t="shared" si="188"/>
        <v>70</v>
      </c>
      <c r="F1702" t="s">
        <v>6</v>
      </c>
      <c r="G1702">
        <v>750</v>
      </c>
      <c r="H1702">
        <f t="shared" si="187"/>
        <v>75</v>
      </c>
      <c r="I1702" t="s">
        <v>7</v>
      </c>
      <c r="J1702" t="s">
        <v>8</v>
      </c>
      <c r="K1702" t="s">
        <v>8357</v>
      </c>
      <c r="L1702" t="s">
        <v>8</v>
      </c>
      <c r="M1702" t="s">
        <v>6</v>
      </c>
      <c r="N1702" t="str">
        <f t="shared" si="189"/>
        <v>M</v>
      </c>
      <c r="O1702" t="s">
        <v>8</v>
      </c>
      <c r="P1702" t="s">
        <v>8</v>
      </c>
      <c r="Q1702" t="s">
        <v>11</v>
      </c>
      <c r="R1702" t="s">
        <v>8</v>
      </c>
      <c r="S1702" t="str">
        <f t="shared" si="190"/>
        <v>U</v>
      </c>
      <c r="T1702" t="s">
        <v>12</v>
      </c>
      <c r="U1702">
        <v>0.999999999999997</v>
      </c>
      <c r="V1702" t="s">
        <v>11</v>
      </c>
      <c r="W1702" t="e">
        <f>VLOOKUP(Q1702,'PBT Tag Rates'!$B$5:$E$44,4,FALSE)</f>
        <v>#N/A</v>
      </c>
      <c r="X1702">
        <v>1</v>
      </c>
      <c r="Y1702" s="14">
        <f>IFERROR(LOOKUP(H1702,{30,43,48,53,58,63,68,73,78,83,88,93,97},{42,47,52,57,62,67,72,77,82,87,92,99,100}),999)</f>
        <v>77</v>
      </c>
      <c r="Z1702" s="17">
        <f t="shared" si="191"/>
        <v>5.5555555555555554</v>
      </c>
      <c r="AA1702" s="17">
        <f t="shared" si="192"/>
        <v>5.5555555555555554</v>
      </c>
      <c r="AB1702" s="17">
        <f t="shared" si="193"/>
        <v>11.658097686375321</v>
      </c>
      <c r="AC1702" s="17" t="s">
        <v>17654</v>
      </c>
    </row>
    <row r="1703" spans="1:29" x14ac:dyDescent="0.25">
      <c r="A1703" t="s">
        <v>3339</v>
      </c>
      <c r="B1703" s="166" t="s">
        <v>8358</v>
      </c>
      <c r="C1703" t="s">
        <v>1040</v>
      </c>
      <c r="D1703" s="1">
        <v>45169</v>
      </c>
      <c r="E1703">
        <f t="shared" si="188"/>
        <v>70</v>
      </c>
      <c r="F1703" t="s">
        <v>14</v>
      </c>
      <c r="G1703">
        <v>680</v>
      </c>
      <c r="H1703">
        <f t="shared" si="187"/>
        <v>68</v>
      </c>
      <c r="I1703" t="s">
        <v>9</v>
      </c>
      <c r="J1703">
        <v>1</v>
      </c>
      <c r="K1703" t="s">
        <v>8</v>
      </c>
      <c r="L1703" t="s">
        <v>8</v>
      </c>
      <c r="M1703" t="s">
        <v>14</v>
      </c>
      <c r="N1703" t="str">
        <f t="shared" si="189"/>
        <v>F</v>
      </c>
      <c r="O1703" t="s">
        <v>647</v>
      </c>
      <c r="P1703" t="s">
        <v>676</v>
      </c>
      <c r="Q1703" t="s">
        <v>221</v>
      </c>
      <c r="R1703">
        <v>4</v>
      </c>
      <c r="S1703">
        <f t="shared" si="190"/>
        <v>2019</v>
      </c>
      <c r="T1703" t="s">
        <v>12</v>
      </c>
      <c r="U1703">
        <v>0.999999999999997</v>
      </c>
      <c r="V1703" t="s">
        <v>3951</v>
      </c>
      <c r="W1703">
        <f>VLOOKUP(Q1703,'PBT Tag Rates'!$B$5:$E$44,4,FALSE)</f>
        <v>0.95971980899999998</v>
      </c>
      <c r="X1703">
        <v>1</v>
      </c>
      <c r="Y1703" s="14">
        <f>IFERROR(LOOKUP(H1703,{30,43,48,53,58,63,68,73,78,83,88,93,97},{42,47,52,57,62,67,72,77,82,87,92,99,100}),999)</f>
        <v>72</v>
      </c>
      <c r="Z1703" s="17">
        <f t="shared" si="191"/>
        <v>5.5555555555555554</v>
      </c>
      <c r="AA1703" s="17">
        <f t="shared" si="192"/>
        <v>5.5555555555555554</v>
      </c>
      <c r="AB1703" s="17">
        <f t="shared" si="193"/>
        <v>11.658097686375321</v>
      </c>
      <c r="AC1703" s="17" t="s">
        <v>17655</v>
      </c>
    </row>
    <row r="1704" spans="1:29" x14ac:dyDescent="0.25">
      <c r="A1704" t="s">
        <v>3339</v>
      </c>
      <c r="B1704" s="166" t="s">
        <v>8359</v>
      </c>
      <c r="C1704" t="s">
        <v>1043</v>
      </c>
      <c r="D1704" s="1">
        <v>45169</v>
      </c>
      <c r="E1704">
        <f t="shared" si="188"/>
        <v>70</v>
      </c>
      <c r="F1704" t="s">
        <v>6</v>
      </c>
      <c r="G1704">
        <v>570</v>
      </c>
      <c r="H1704">
        <f t="shared" si="187"/>
        <v>57</v>
      </c>
      <c r="I1704" t="s">
        <v>9</v>
      </c>
      <c r="J1704">
        <v>1</v>
      </c>
      <c r="K1704" t="s">
        <v>8</v>
      </c>
      <c r="L1704" t="s">
        <v>8</v>
      </c>
      <c r="M1704" t="s">
        <v>6</v>
      </c>
      <c r="N1704" t="str">
        <f t="shared" si="189"/>
        <v>M</v>
      </c>
      <c r="O1704" t="s">
        <v>528</v>
      </c>
      <c r="P1704" t="s">
        <v>4854</v>
      </c>
      <c r="Q1704" t="s">
        <v>221</v>
      </c>
      <c r="R1704">
        <v>4</v>
      </c>
      <c r="S1704">
        <f t="shared" si="190"/>
        <v>2019</v>
      </c>
      <c r="T1704" t="s">
        <v>12</v>
      </c>
      <c r="U1704">
        <v>1</v>
      </c>
      <c r="V1704" t="s">
        <v>3346</v>
      </c>
      <c r="W1704">
        <f>VLOOKUP(Q1704,'PBT Tag Rates'!$B$5:$E$44,4,FALSE)</f>
        <v>0.95971980899999998</v>
      </c>
      <c r="X1704">
        <v>1</v>
      </c>
      <c r="Y1704" s="14">
        <f>IFERROR(LOOKUP(H1704,{30,43,48,53,58,63,68,73,78,83,88,93,97},{42,47,52,57,62,67,72,77,82,87,92,99,100}),999)</f>
        <v>57</v>
      </c>
      <c r="Z1704" s="17">
        <f t="shared" si="191"/>
        <v>5.5555555555555554</v>
      </c>
      <c r="AA1704" s="17">
        <f t="shared" si="192"/>
        <v>5.5555555555555554</v>
      </c>
      <c r="AB1704" s="17">
        <f t="shared" si="193"/>
        <v>11.658097686375321</v>
      </c>
      <c r="AC1704" s="17" t="s">
        <v>17654</v>
      </c>
    </row>
    <row r="1705" spans="1:29" x14ac:dyDescent="0.25">
      <c r="A1705" t="s">
        <v>3339</v>
      </c>
      <c r="B1705" s="166" t="s">
        <v>8360</v>
      </c>
      <c r="C1705" t="s">
        <v>8361</v>
      </c>
      <c r="D1705" s="1">
        <v>45169</v>
      </c>
      <c r="E1705">
        <f t="shared" si="188"/>
        <v>70</v>
      </c>
      <c r="F1705" t="s">
        <v>14</v>
      </c>
      <c r="G1705">
        <v>780</v>
      </c>
      <c r="H1705">
        <f t="shared" si="187"/>
        <v>78</v>
      </c>
      <c r="I1705" t="s">
        <v>7</v>
      </c>
      <c r="J1705" t="s">
        <v>8</v>
      </c>
      <c r="K1705" t="s">
        <v>8362</v>
      </c>
      <c r="L1705" t="s">
        <v>8</v>
      </c>
      <c r="M1705" t="s">
        <v>14</v>
      </c>
      <c r="N1705" t="str">
        <f t="shared" si="189"/>
        <v>F</v>
      </c>
      <c r="O1705" t="s">
        <v>2562</v>
      </c>
      <c r="P1705" t="s">
        <v>2563</v>
      </c>
      <c r="Q1705" t="s">
        <v>221</v>
      </c>
      <c r="R1705">
        <v>4</v>
      </c>
      <c r="S1705">
        <f t="shared" si="190"/>
        <v>2019</v>
      </c>
      <c r="T1705" t="s">
        <v>12</v>
      </c>
      <c r="U1705">
        <v>0.999999999999999</v>
      </c>
      <c r="V1705" t="s">
        <v>3396</v>
      </c>
      <c r="W1705">
        <f>VLOOKUP(Q1705,'PBT Tag Rates'!$B$5:$E$44,4,FALSE)</f>
        <v>0.95971980899999998</v>
      </c>
      <c r="X1705">
        <v>1</v>
      </c>
      <c r="Y1705" s="14">
        <f>IFERROR(LOOKUP(H1705,{30,43,48,53,58,63,68,73,78,83,88,93,97},{42,47,52,57,62,67,72,77,82,87,92,99,100}),999)</f>
        <v>82</v>
      </c>
      <c r="Z1705" s="17">
        <f t="shared" si="191"/>
        <v>5.5555555555555554</v>
      </c>
      <c r="AA1705" s="17">
        <f t="shared" si="192"/>
        <v>5.5555555555555554</v>
      </c>
      <c r="AB1705" s="17">
        <f t="shared" si="193"/>
        <v>11.658097686375321</v>
      </c>
      <c r="AC1705" s="17" t="s">
        <v>17655</v>
      </c>
    </row>
    <row r="1706" spans="1:29" x14ac:dyDescent="0.25">
      <c r="A1706" t="s">
        <v>3339</v>
      </c>
      <c r="B1706" s="166" t="s">
        <v>8363</v>
      </c>
      <c r="C1706" t="s">
        <v>1044</v>
      </c>
      <c r="D1706" s="1">
        <v>45169</v>
      </c>
      <c r="E1706">
        <f t="shared" si="188"/>
        <v>70</v>
      </c>
      <c r="F1706" t="s">
        <v>14</v>
      </c>
      <c r="G1706">
        <v>760</v>
      </c>
      <c r="H1706">
        <f t="shared" si="187"/>
        <v>76</v>
      </c>
      <c r="I1706" t="s">
        <v>9</v>
      </c>
      <c r="J1706">
        <v>1</v>
      </c>
      <c r="K1706" t="s">
        <v>8</v>
      </c>
      <c r="L1706" t="s">
        <v>8</v>
      </c>
      <c r="M1706" t="s">
        <v>14</v>
      </c>
      <c r="N1706" t="str">
        <f t="shared" si="189"/>
        <v>F</v>
      </c>
      <c r="O1706" t="s">
        <v>1216</v>
      </c>
      <c r="P1706" t="s">
        <v>1217</v>
      </c>
      <c r="Q1706" t="s">
        <v>221</v>
      </c>
      <c r="R1706">
        <v>4</v>
      </c>
      <c r="S1706">
        <f t="shared" si="190"/>
        <v>2019</v>
      </c>
      <c r="T1706" t="s">
        <v>12</v>
      </c>
      <c r="U1706">
        <v>0.999999999999994</v>
      </c>
      <c r="V1706" t="s">
        <v>3876</v>
      </c>
      <c r="W1706">
        <f>VLOOKUP(Q1706,'PBT Tag Rates'!$B$5:$E$44,4,FALSE)</f>
        <v>0.95971980899999998</v>
      </c>
      <c r="X1706">
        <v>1</v>
      </c>
      <c r="Y1706" s="14">
        <f>IFERROR(LOOKUP(H1706,{30,43,48,53,58,63,68,73,78,83,88,93,97},{42,47,52,57,62,67,72,77,82,87,92,99,100}),999)</f>
        <v>77</v>
      </c>
      <c r="Z1706" s="17">
        <f t="shared" si="191"/>
        <v>5.5555555555555554</v>
      </c>
      <c r="AA1706" s="17">
        <f t="shared" si="192"/>
        <v>5.5555555555555554</v>
      </c>
      <c r="AB1706" s="17">
        <f t="shared" si="193"/>
        <v>11.658097686375321</v>
      </c>
      <c r="AC1706" s="17" t="s">
        <v>17654</v>
      </c>
    </row>
    <row r="1707" spans="1:29" x14ac:dyDescent="0.25">
      <c r="A1707" t="s">
        <v>3339</v>
      </c>
      <c r="B1707" s="166" t="s">
        <v>8364</v>
      </c>
      <c r="C1707" t="s">
        <v>8365</v>
      </c>
      <c r="D1707" s="1">
        <v>45169</v>
      </c>
      <c r="E1707">
        <f t="shared" si="188"/>
        <v>70</v>
      </c>
      <c r="F1707" t="s">
        <v>14</v>
      </c>
      <c r="G1707">
        <v>830</v>
      </c>
      <c r="H1707">
        <f t="shared" si="187"/>
        <v>83</v>
      </c>
      <c r="I1707" t="s">
        <v>7</v>
      </c>
      <c r="J1707" t="s">
        <v>8</v>
      </c>
      <c r="K1707" t="s">
        <v>8366</v>
      </c>
      <c r="L1707" t="s">
        <v>8</v>
      </c>
      <c r="M1707" t="s">
        <v>6</v>
      </c>
      <c r="N1707" t="str">
        <f t="shared" si="189"/>
        <v>M</v>
      </c>
      <c r="O1707" t="s">
        <v>1460</v>
      </c>
      <c r="P1707" t="s">
        <v>4352</v>
      </c>
      <c r="Q1707" t="s">
        <v>281</v>
      </c>
      <c r="R1707">
        <v>4</v>
      </c>
      <c r="S1707">
        <f t="shared" si="190"/>
        <v>2019</v>
      </c>
      <c r="T1707" t="s">
        <v>12</v>
      </c>
      <c r="U1707">
        <v>0.999999999999999</v>
      </c>
      <c r="V1707" t="s">
        <v>3169</v>
      </c>
      <c r="W1707">
        <f>VLOOKUP(Q1707,'PBT Tag Rates'!$B$5:$E$44,4,FALSE)</f>
        <v>0.99705232300000002</v>
      </c>
      <c r="X1707">
        <v>1</v>
      </c>
      <c r="Y1707" s="14">
        <f>IFERROR(LOOKUP(H1707,{30,43,48,53,58,63,68,73,78,83,88,93,97},{42,47,52,57,62,67,72,77,82,87,92,99,100}),999)</f>
        <v>87</v>
      </c>
      <c r="Z1707" s="17">
        <f t="shared" si="191"/>
        <v>5.5555555555555554</v>
      </c>
      <c r="AA1707" s="17">
        <f t="shared" si="192"/>
        <v>5.5555555555555554</v>
      </c>
      <c r="AB1707" s="17">
        <f t="shared" si="193"/>
        <v>11.658097686375321</v>
      </c>
      <c r="AC1707" s="17" t="s">
        <v>17654</v>
      </c>
    </row>
    <row r="1708" spans="1:29" x14ac:dyDescent="0.25">
      <c r="A1708" t="s">
        <v>3339</v>
      </c>
      <c r="B1708" s="166" t="s">
        <v>8367</v>
      </c>
      <c r="C1708" t="s">
        <v>8368</v>
      </c>
      <c r="D1708" s="1">
        <v>45169</v>
      </c>
      <c r="E1708">
        <f t="shared" si="188"/>
        <v>70</v>
      </c>
      <c r="F1708" t="s">
        <v>14</v>
      </c>
      <c r="G1708">
        <v>750</v>
      </c>
      <c r="H1708">
        <f t="shared" si="187"/>
        <v>75</v>
      </c>
      <c r="I1708" t="s">
        <v>7</v>
      </c>
      <c r="J1708" t="s">
        <v>8</v>
      </c>
      <c r="K1708" t="s">
        <v>8369</v>
      </c>
      <c r="L1708" t="s">
        <v>8</v>
      </c>
      <c r="M1708" t="s">
        <v>14</v>
      </c>
      <c r="N1708" t="str">
        <f t="shared" si="189"/>
        <v>F</v>
      </c>
      <c r="O1708" t="s">
        <v>892</v>
      </c>
      <c r="P1708" t="s">
        <v>893</v>
      </c>
      <c r="Q1708" t="s">
        <v>221</v>
      </c>
      <c r="R1708">
        <v>4</v>
      </c>
      <c r="S1708">
        <f t="shared" si="190"/>
        <v>2019</v>
      </c>
      <c r="T1708" t="s">
        <v>12</v>
      </c>
      <c r="U1708">
        <v>1</v>
      </c>
      <c r="V1708" t="s">
        <v>3363</v>
      </c>
      <c r="W1708">
        <f>VLOOKUP(Q1708,'PBT Tag Rates'!$B$5:$E$44,4,FALSE)</f>
        <v>0.95971980899999998</v>
      </c>
      <c r="X1708">
        <v>1</v>
      </c>
      <c r="Y1708" s="14">
        <f>IFERROR(LOOKUP(H1708,{30,43,48,53,58,63,68,73,78,83,88,93,97},{42,47,52,57,62,67,72,77,82,87,92,99,100}),999)</f>
        <v>77</v>
      </c>
      <c r="Z1708" s="17">
        <f t="shared" si="191"/>
        <v>5.5555555555555554</v>
      </c>
      <c r="AA1708" s="17">
        <f t="shared" si="192"/>
        <v>5.5555555555555554</v>
      </c>
      <c r="AB1708" s="17">
        <f t="shared" si="193"/>
        <v>11.658097686375321</v>
      </c>
      <c r="AC1708" s="17" t="s">
        <v>17654</v>
      </c>
    </row>
    <row r="1709" spans="1:29" x14ac:dyDescent="0.25">
      <c r="A1709" t="s">
        <v>3339</v>
      </c>
      <c r="B1709" s="166" t="s">
        <v>8370</v>
      </c>
      <c r="C1709" t="s">
        <v>1045</v>
      </c>
      <c r="D1709" s="1">
        <v>45169</v>
      </c>
      <c r="E1709">
        <f t="shared" si="188"/>
        <v>70</v>
      </c>
      <c r="F1709" t="s">
        <v>14</v>
      </c>
      <c r="G1709">
        <v>730</v>
      </c>
      <c r="H1709">
        <f t="shared" si="187"/>
        <v>73</v>
      </c>
      <c r="I1709" t="s">
        <v>7</v>
      </c>
      <c r="J1709" t="s">
        <v>8</v>
      </c>
      <c r="K1709" t="s">
        <v>8</v>
      </c>
      <c r="L1709" t="s">
        <v>8</v>
      </c>
      <c r="M1709" t="s">
        <v>14</v>
      </c>
      <c r="N1709" t="str">
        <f t="shared" si="189"/>
        <v>F</v>
      </c>
      <c r="O1709" t="s">
        <v>875</v>
      </c>
      <c r="P1709" t="s">
        <v>1144</v>
      </c>
      <c r="Q1709" t="s">
        <v>221</v>
      </c>
      <c r="R1709">
        <v>4</v>
      </c>
      <c r="S1709">
        <f t="shared" si="190"/>
        <v>2019</v>
      </c>
      <c r="T1709" t="s">
        <v>12</v>
      </c>
      <c r="U1709">
        <v>0.999999999999999</v>
      </c>
      <c r="V1709" t="s">
        <v>3363</v>
      </c>
      <c r="W1709">
        <f>VLOOKUP(Q1709,'PBT Tag Rates'!$B$5:$E$44,4,FALSE)</f>
        <v>0.95971980899999998</v>
      </c>
      <c r="X1709">
        <v>1</v>
      </c>
      <c r="Y1709" s="14">
        <f>IFERROR(LOOKUP(H1709,{30,43,48,53,58,63,68,73,78,83,88,93,97},{42,47,52,57,62,67,72,77,82,87,92,99,100}),999)</f>
        <v>77</v>
      </c>
      <c r="Z1709" s="17">
        <f t="shared" si="191"/>
        <v>5.5555555555555554</v>
      </c>
      <c r="AA1709" s="17">
        <f t="shared" si="192"/>
        <v>5.5555555555555554</v>
      </c>
      <c r="AB1709" s="17">
        <f t="shared" si="193"/>
        <v>11.658097686375321</v>
      </c>
      <c r="AC1709" s="17" t="s">
        <v>17654</v>
      </c>
    </row>
    <row r="1710" spans="1:29" x14ac:dyDescent="0.25">
      <c r="A1710" t="s">
        <v>3339</v>
      </c>
      <c r="B1710" s="166" t="s">
        <v>8371</v>
      </c>
      <c r="C1710" t="s">
        <v>8372</v>
      </c>
      <c r="D1710" s="1">
        <v>45169</v>
      </c>
      <c r="E1710">
        <f t="shared" si="188"/>
        <v>70</v>
      </c>
      <c r="F1710" t="s">
        <v>14</v>
      </c>
      <c r="G1710">
        <v>770</v>
      </c>
      <c r="H1710">
        <f t="shared" si="187"/>
        <v>77</v>
      </c>
      <c r="I1710" t="s">
        <v>7</v>
      </c>
      <c r="J1710" t="s">
        <v>8</v>
      </c>
      <c r="K1710" t="s">
        <v>8373</v>
      </c>
      <c r="L1710" t="s">
        <v>8</v>
      </c>
      <c r="M1710" t="s">
        <v>14</v>
      </c>
      <c r="N1710" t="str">
        <f t="shared" si="189"/>
        <v>F</v>
      </c>
      <c r="O1710" t="s">
        <v>1399</v>
      </c>
      <c r="P1710" t="s">
        <v>1400</v>
      </c>
      <c r="Q1710" t="s">
        <v>221</v>
      </c>
      <c r="R1710">
        <v>4</v>
      </c>
      <c r="S1710">
        <f t="shared" si="190"/>
        <v>2019</v>
      </c>
      <c r="T1710" t="s">
        <v>12</v>
      </c>
      <c r="U1710">
        <v>1</v>
      </c>
      <c r="V1710" t="s">
        <v>3346</v>
      </c>
      <c r="W1710">
        <f>VLOOKUP(Q1710,'PBT Tag Rates'!$B$5:$E$44,4,FALSE)</f>
        <v>0.95971980899999998</v>
      </c>
      <c r="X1710">
        <v>1</v>
      </c>
      <c r="Y1710" s="14">
        <f>IFERROR(LOOKUP(H1710,{30,43,48,53,58,63,68,73,78,83,88,93,97},{42,47,52,57,62,67,72,77,82,87,92,99,100}),999)</f>
        <v>77</v>
      </c>
      <c r="Z1710" s="17">
        <f t="shared" si="191"/>
        <v>5.5555555555555554</v>
      </c>
      <c r="AA1710" s="17">
        <f t="shared" si="192"/>
        <v>5.5555555555555554</v>
      </c>
      <c r="AB1710" s="17">
        <f t="shared" si="193"/>
        <v>11.658097686375321</v>
      </c>
      <c r="AC1710" s="17" t="s">
        <v>17654</v>
      </c>
    </row>
    <row r="1711" spans="1:29" x14ac:dyDescent="0.25">
      <c r="A1711" t="s">
        <v>3339</v>
      </c>
      <c r="B1711" s="166" t="s">
        <v>8374</v>
      </c>
      <c r="C1711" t="s">
        <v>1046</v>
      </c>
      <c r="D1711" s="1">
        <v>45169</v>
      </c>
      <c r="E1711">
        <f t="shared" si="188"/>
        <v>70</v>
      </c>
      <c r="F1711" t="s">
        <v>6</v>
      </c>
      <c r="G1711">
        <v>700</v>
      </c>
      <c r="H1711">
        <f t="shared" si="187"/>
        <v>70</v>
      </c>
      <c r="I1711" t="s">
        <v>7</v>
      </c>
      <c r="J1711" t="s">
        <v>8</v>
      </c>
      <c r="K1711" t="s">
        <v>8375</v>
      </c>
      <c r="L1711" t="s">
        <v>8</v>
      </c>
      <c r="M1711" t="s">
        <v>6</v>
      </c>
      <c r="N1711" t="str">
        <f t="shared" si="189"/>
        <v>M</v>
      </c>
      <c r="O1711" t="s">
        <v>1472</v>
      </c>
      <c r="P1711" t="s">
        <v>1473</v>
      </c>
      <c r="Q1711" t="s">
        <v>221</v>
      </c>
      <c r="R1711">
        <v>4</v>
      </c>
      <c r="S1711">
        <f t="shared" si="190"/>
        <v>2019</v>
      </c>
      <c r="T1711" t="s">
        <v>12</v>
      </c>
      <c r="U1711">
        <v>1</v>
      </c>
      <c r="V1711" t="s">
        <v>3346</v>
      </c>
      <c r="W1711">
        <f>VLOOKUP(Q1711,'PBT Tag Rates'!$B$5:$E$44,4,FALSE)</f>
        <v>0.95971980899999998</v>
      </c>
      <c r="X1711">
        <v>1</v>
      </c>
      <c r="Y1711" s="14">
        <f>IFERROR(LOOKUP(H1711,{30,43,48,53,58,63,68,73,78,83,88,93,97},{42,47,52,57,62,67,72,77,82,87,92,99,100}),999)</f>
        <v>72</v>
      </c>
      <c r="Z1711" s="17">
        <f t="shared" si="191"/>
        <v>5.5555555555555554</v>
      </c>
      <c r="AA1711" s="17">
        <f t="shared" si="192"/>
        <v>5.5555555555555554</v>
      </c>
      <c r="AB1711" s="17">
        <f t="shared" si="193"/>
        <v>11.658097686375321</v>
      </c>
      <c r="AC1711" s="17" t="s">
        <v>17654</v>
      </c>
    </row>
    <row r="1712" spans="1:29" x14ac:dyDescent="0.25">
      <c r="A1712" t="s">
        <v>3339</v>
      </c>
      <c r="B1712" s="166" t="s">
        <v>8376</v>
      </c>
      <c r="C1712" t="s">
        <v>1047</v>
      </c>
      <c r="D1712" s="1">
        <v>45169</v>
      </c>
      <c r="E1712">
        <f t="shared" si="188"/>
        <v>70</v>
      </c>
      <c r="F1712" t="s">
        <v>6</v>
      </c>
      <c r="G1712">
        <v>570</v>
      </c>
      <c r="H1712">
        <f t="shared" si="187"/>
        <v>57</v>
      </c>
      <c r="I1712" t="s">
        <v>7</v>
      </c>
      <c r="J1712" t="s">
        <v>8</v>
      </c>
      <c r="K1712" t="s">
        <v>8</v>
      </c>
      <c r="L1712" t="s">
        <v>8</v>
      </c>
      <c r="M1712" t="s">
        <v>6</v>
      </c>
      <c r="N1712" t="str">
        <f t="shared" si="189"/>
        <v>M</v>
      </c>
      <c r="O1712" t="s">
        <v>2484</v>
      </c>
      <c r="P1712" t="s">
        <v>2993</v>
      </c>
      <c r="Q1712" t="s">
        <v>918</v>
      </c>
      <c r="R1712">
        <v>3</v>
      </c>
      <c r="S1712">
        <f t="shared" si="190"/>
        <v>2020</v>
      </c>
      <c r="T1712" t="s">
        <v>12</v>
      </c>
      <c r="U1712">
        <v>1</v>
      </c>
      <c r="V1712" t="s">
        <v>3357</v>
      </c>
      <c r="W1712">
        <f>VLOOKUP(Q1712,'PBT Tag Rates'!$B$5:$E$44,4,FALSE)</f>
        <v>0.98961045999999997</v>
      </c>
      <c r="X1712">
        <v>1</v>
      </c>
      <c r="Y1712" s="14">
        <f>IFERROR(LOOKUP(H1712,{30,43,48,53,58,63,68,73,78,83,88,93,97},{42,47,52,57,62,67,72,77,82,87,92,99,100}),999)</f>
        <v>57</v>
      </c>
      <c r="Z1712" s="17">
        <f t="shared" si="191"/>
        <v>5.5555555555555554</v>
      </c>
      <c r="AA1712" s="17">
        <f t="shared" si="192"/>
        <v>5.5555555555555554</v>
      </c>
      <c r="AB1712" s="17">
        <f t="shared" si="193"/>
        <v>11.658097686375321</v>
      </c>
      <c r="AC1712" s="17" t="s">
        <v>17654</v>
      </c>
    </row>
    <row r="1713" spans="1:29" x14ac:dyDescent="0.25">
      <c r="A1713" t="s">
        <v>3339</v>
      </c>
      <c r="B1713" s="166" t="s">
        <v>8377</v>
      </c>
      <c r="C1713" t="s">
        <v>1048</v>
      </c>
      <c r="D1713" s="1">
        <v>45169</v>
      </c>
      <c r="E1713">
        <f t="shared" si="188"/>
        <v>70</v>
      </c>
      <c r="F1713" t="s">
        <v>6</v>
      </c>
      <c r="G1713">
        <v>780</v>
      </c>
      <c r="H1713">
        <f t="shared" si="187"/>
        <v>78</v>
      </c>
      <c r="I1713" t="s">
        <v>7</v>
      </c>
      <c r="J1713" t="s">
        <v>8</v>
      </c>
      <c r="K1713" t="s">
        <v>8378</v>
      </c>
      <c r="L1713" t="s">
        <v>8</v>
      </c>
      <c r="M1713" t="s">
        <v>14</v>
      </c>
      <c r="N1713" t="str">
        <f t="shared" si="189"/>
        <v>F</v>
      </c>
      <c r="O1713" t="s">
        <v>5964</v>
      </c>
      <c r="P1713" t="s">
        <v>5965</v>
      </c>
      <c r="Q1713" t="s">
        <v>221</v>
      </c>
      <c r="R1713">
        <v>4</v>
      </c>
      <c r="S1713">
        <f t="shared" si="190"/>
        <v>2019</v>
      </c>
      <c r="T1713" t="s">
        <v>12</v>
      </c>
      <c r="U1713">
        <v>1</v>
      </c>
      <c r="V1713" t="s">
        <v>3346</v>
      </c>
      <c r="W1713">
        <f>VLOOKUP(Q1713,'PBT Tag Rates'!$B$5:$E$44,4,FALSE)</f>
        <v>0.95971980899999998</v>
      </c>
      <c r="X1713">
        <v>1</v>
      </c>
      <c r="Y1713" s="14">
        <f>IFERROR(LOOKUP(H1713,{30,43,48,53,58,63,68,73,78,83,88,93,97},{42,47,52,57,62,67,72,77,82,87,92,99,100}),999)</f>
        <v>82</v>
      </c>
      <c r="Z1713" s="17">
        <f t="shared" si="191"/>
        <v>5.5555555555555554</v>
      </c>
      <c r="AA1713" s="17">
        <f t="shared" si="192"/>
        <v>5.5555555555555554</v>
      </c>
      <c r="AB1713" s="17">
        <f t="shared" si="193"/>
        <v>11.658097686375321</v>
      </c>
      <c r="AC1713" s="17" t="s">
        <v>17654</v>
      </c>
    </row>
    <row r="1714" spans="1:29" x14ac:dyDescent="0.25">
      <c r="A1714" t="s">
        <v>3339</v>
      </c>
      <c r="B1714" s="166" t="s">
        <v>8379</v>
      </c>
      <c r="C1714" t="s">
        <v>1049</v>
      </c>
      <c r="D1714" s="1">
        <v>45169</v>
      </c>
      <c r="E1714">
        <f t="shared" si="188"/>
        <v>70</v>
      </c>
      <c r="F1714" t="s">
        <v>6</v>
      </c>
      <c r="G1714">
        <v>610</v>
      </c>
      <c r="H1714">
        <f t="shared" si="187"/>
        <v>61</v>
      </c>
      <c r="I1714" t="s">
        <v>7</v>
      </c>
      <c r="J1714" t="s">
        <v>8</v>
      </c>
      <c r="K1714" t="s">
        <v>8</v>
      </c>
      <c r="L1714" t="s">
        <v>8</v>
      </c>
      <c r="M1714" t="s">
        <v>6</v>
      </c>
      <c r="N1714" t="str">
        <f t="shared" si="189"/>
        <v>M</v>
      </c>
      <c r="O1714" t="s">
        <v>8</v>
      </c>
      <c r="P1714" t="s">
        <v>8</v>
      </c>
      <c r="Q1714" t="s">
        <v>11</v>
      </c>
      <c r="R1714" t="s">
        <v>8</v>
      </c>
      <c r="S1714" t="str">
        <f t="shared" si="190"/>
        <v>U</v>
      </c>
      <c r="T1714" t="s">
        <v>12</v>
      </c>
      <c r="U1714">
        <v>1</v>
      </c>
      <c r="V1714" t="s">
        <v>11</v>
      </c>
      <c r="W1714" t="e">
        <f>VLOOKUP(Q1714,'PBT Tag Rates'!$B$5:$E$44,4,FALSE)</f>
        <v>#N/A</v>
      </c>
      <c r="X1714">
        <v>1</v>
      </c>
      <c r="Y1714" s="14">
        <f>IFERROR(LOOKUP(H1714,{30,43,48,53,58,63,68,73,78,83,88,93,97},{42,47,52,57,62,67,72,77,82,87,92,99,100}),999)</f>
        <v>62</v>
      </c>
      <c r="Z1714" s="17">
        <f t="shared" si="191"/>
        <v>5.5555555555555554</v>
      </c>
      <c r="AA1714" s="17">
        <f t="shared" si="192"/>
        <v>5.5555555555555554</v>
      </c>
      <c r="AB1714" s="17">
        <f t="shared" si="193"/>
        <v>11.658097686375321</v>
      </c>
      <c r="AC1714" s="17" t="s">
        <v>17654</v>
      </c>
    </row>
    <row r="1715" spans="1:29" x14ac:dyDescent="0.25">
      <c r="A1715" t="s">
        <v>3339</v>
      </c>
      <c r="B1715" s="166" t="s">
        <v>8380</v>
      </c>
      <c r="C1715" t="s">
        <v>8381</v>
      </c>
      <c r="D1715" s="1">
        <v>45169</v>
      </c>
      <c r="E1715">
        <f t="shared" si="188"/>
        <v>70</v>
      </c>
      <c r="F1715" t="s">
        <v>14</v>
      </c>
      <c r="G1715">
        <v>750</v>
      </c>
      <c r="H1715">
        <f t="shared" si="187"/>
        <v>75</v>
      </c>
      <c r="I1715" t="s">
        <v>7</v>
      </c>
      <c r="J1715" t="s">
        <v>8</v>
      </c>
      <c r="K1715" t="s">
        <v>8382</v>
      </c>
      <c r="L1715" t="s">
        <v>8</v>
      </c>
      <c r="M1715" t="s">
        <v>14</v>
      </c>
      <c r="N1715" t="str">
        <f t="shared" si="189"/>
        <v>F</v>
      </c>
      <c r="O1715" t="s">
        <v>3523</v>
      </c>
      <c r="P1715" t="s">
        <v>3524</v>
      </c>
      <c r="Q1715" t="s">
        <v>221</v>
      </c>
      <c r="R1715">
        <v>4</v>
      </c>
      <c r="S1715">
        <f t="shared" si="190"/>
        <v>2019</v>
      </c>
      <c r="T1715" t="s">
        <v>12</v>
      </c>
      <c r="U1715">
        <v>0.999999999999996</v>
      </c>
      <c r="V1715" t="s">
        <v>3386</v>
      </c>
      <c r="W1715">
        <f>VLOOKUP(Q1715,'PBT Tag Rates'!$B$5:$E$44,4,FALSE)</f>
        <v>0.95971980899999998</v>
      </c>
      <c r="X1715">
        <v>1</v>
      </c>
      <c r="Y1715" s="14">
        <f>IFERROR(LOOKUP(H1715,{30,43,48,53,58,63,68,73,78,83,88,93,97},{42,47,52,57,62,67,72,77,82,87,92,99,100}),999)</f>
        <v>77</v>
      </c>
      <c r="Z1715" s="17">
        <f t="shared" si="191"/>
        <v>5.5555555555555554</v>
      </c>
      <c r="AA1715" s="17">
        <f t="shared" si="192"/>
        <v>5.5555555555555554</v>
      </c>
      <c r="AB1715" s="17">
        <f t="shared" si="193"/>
        <v>11.658097686375321</v>
      </c>
      <c r="AC1715" s="17" t="s">
        <v>17654</v>
      </c>
    </row>
    <row r="1716" spans="1:29" x14ac:dyDescent="0.25">
      <c r="A1716" t="s">
        <v>3339</v>
      </c>
      <c r="B1716" s="166" t="s">
        <v>8383</v>
      </c>
      <c r="C1716" t="s">
        <v>1050</v>
      </c>
      <c r="D1716" s="1">
        <v>45169</v>
      </c>
      <c r="E1716">
        <f t="shared" si="188"/>
        <v>70</v>
      </c>
      <c r="F1716" t="s">
        <v>14</v>
      </c>
      <c r="G1716">
        <v>740</v>
      </c>
      <c r="H1716">
        <f t="shared" si="187"/>
        <v>74</v>
      </c>
      <c r="I1716" t="s">
        <v>9</v>
      </c>
      <c r="J1716">
        <v>1</v>
      </c>
      <c r="K1716" t="s">
        <v>8</v>
      </c>
      <c r="L1716" t="s">
        <v>8</v>
      </c>
      <c r="M1716" t="s">
        <v>14</v>
      </c>
      <c r="N1716" t="str">
        <f t="shared" si="189"/>
        <v>F</v>
      </c>
      <c r="O1716" t="s">
        <v>2431</v>
      </c>
      <c r="P1716" t="s">
        <v>6017</v>
      </c>
      <c r="Q1716" t="s">
        <v>221</v>
      </c>
      <c r="R1716">
        <v>4</v>
      </c>
      <c r="S1716">
        <f t="shared" si="190"/>
        <v>2019</v>
      </c>
      <c r="T1716" t="s">
        <v>12</v>
      </c>
      <c r="U1716">
        <v>0.999999999999999</v>
      </c>
      <c r="V1716" t="s">
        <v>3363</v>
      </c>
      <c r="W1716">
        <f>VLOOKUP(Q1716,'PBT Tag Rates'!$B$5:$E$44,4,FALSE)</f>
        <v>0.95971980899999998</v>
      </c>
      <c r="X1716">
        <v>1</v>
      </c>
      <c r="Y1716" s="14">
        <f>IFERROR(LOOKUP(H1716,{30,43,48,53,58,63,68,73,78,83,88,93,97},{42,47,52,57,62,67,72,77,82,87,92,99,100}),999)</f>
        <v>77</v>
      </c>
      <c r="Z1716" s="17">
        <f t="shared" si="191"/>
        <v>5.5555555555555554</v>
      </c>
      <c r="AA1716" s="17">
        <f t="shared" si="192"/>
        <v>5.5555555555555554</v>
      </c>
      <c r="AB1716" s="17">
        <f t="shared" si="193"/>
        <v>11.658097686375321</v>
      </c>
      <c r="AC1716" s="17" t="s">
        <v>17654</v>
      </c>
    </row>
    <row r="1717" spans="1:29" x14ac:dyDescent="0.25">
      <c r="A1717" t="s">
        <v>3339</v>
      </c>
      <c r="B1717" s="166" t="s">
        <v>8384</v>
      </c>
      <c r="C1717" t="s">
        <v>8385</v>
      </c>
      <c r="D1717" s="1">
        <v>45169</v>
      </c>
      <c r="E1717">
        <f t="shared" si="188"/>
        <v>70</v>
      </c>
      <c r="F1717" t="s">
        <v>6</v>
      </c>
      <c r="G1717">
        <v>800</v>
      </c>
      <c r="H1717">
        <f t="shared" si="187"/>
        <v>80</v>
      </c>
      <c r="I1717" t="s">
        <v>7</v>
      </c>
      <c r="J1717" t="s">
        <v>8</v>
      </c>
      <c r="K1717" t="s">
        <v>8386</v>
      </c>
      <c r="L1717" t="s">
        <v>8</v>
      </c>
      <c r="M1717" t="s">
        <v>6</v>
      </c>
      <c r="N1717" t="str">
        <f t="shared" si="189"/>
        <v>M</v>
      </c>
      <c r="O1717" t="s">
        <v>2548</v>
      </c>
      <c r="P1717" t="s">
        <v>4279</v>
      </c>
      <c r="Q1717" t="s">
        <v>221</v>
      </c>
      <c r="R1717">
        <v>4</v>
      </c>
      <c r="S1717">
        <f t="shared" si="190"/>
        <v>2019</v>
      </c>
      <c r="T1717" t="s">
        <v>12</v>
      </c>
      <c r="U1717">
        <v>1</v>
      </c>
      <c r="V1717" t="s">
        <v>3363</v>
      </c>
      <c r="W1717">
        <f>VLOOKUP(Q1717,'PBT Tag Rates'!$B$5:$E$44,4,FALSE)</f>
        <v>0.95971980899999998</v>
      </c>
      <c r="X1717">
        <v>1</v>
      </c>
      <c r="Y1717" s="14">
        <f>IFERROR(LOOKUP(H1717,{30,43,48,53,58,63,68,73,78,83,88,93,97},{42,47,52,57,62,67,72,77,82,87,92,99,100}),999)</f>
        <v>82</v>
      </c>
      <c r="Z1717" s="17">
        <f t="shared" si="191"/>
        <v>5.5555555555555554</v>
      </c>
      <c r="AA1717" s="17">
        <f t="shared" si="192"/>
        <v>5.5555555555555554</v>
      </c>
      <c r="AB1717" s="17">
        <f t="shared" si="193"/>
        <v>11.658097686375321</v>
      </c>
      <c r="AC1717" s="17" t="s">
        <v>17654</v>
      </c>
    </row>
    <row r="1718" spans="1:29" x14ac:dyDescent="0.25">
      <c r="A1718" t="s">
        <v>3339</v>
      </c>
      <c r="B1718" s="166" t="s">
        <v>8387</v>
      </c>
      <c r="C1718" t="s">
        <v>1051</v>
      </c>
      <c r="D1718" s="1">
        <v>45169</v>
      </c>
      <c r="E1718">
        <f t="shared" si="188"/>
        <v>70</v>
      </c>
      <c r="F1718" t="s">
        <v>14</v>
      </c>
      <c r="G1718">
        <v>810</v>
      </c>
      <c r="H1718">
        <f t="shared" si="187"/>
        <v>81</v>
      </c>
      <c r="I1718" t="s">
        <v>9</v>
      </c>
      <c r="J1718">
        <v>1</v>
      </c>
      <c r="K1718" t="s">
        <v>8388</v>
      </c>
      <c r="L1718" t="s">
        <v>8</v>
      </c>
      <c r="M1718" t="s">
        <v>14</v>
      </c>
      <c r="N1718" t="str">
        <f t="shared" si="189"/>
        <v>F</v>
      </c>
      <c r="O1718" t="s">
        <v>5870</v>
      </c>
      <c r="P1718" t="s">
        <v>8389</v>
      </c>
      <c r="Q1718" t="s">
        <v>281</v>
      </c>
      <c r="R1718">
        <v>4</v>
      </c>
      <c r="S1718">
        <f t="shared" si="190"/>
        <v>2019</v>
      </c>
      <c r="T1718" t="s">
        <v>12</v>
      </c>
      <c r="U1718">
        <v>1</v>
      </c>
      <c r="V1718" t="s">
        <v>3170</v>
      </c>
      <c r="W1718">
        <f>VLOOKUP(Q1718,'PBT Tag Rates'!$B$5:$E$44,4,FALSE)</f>
        <v>0.99705232300000002</v>
      </c>
      <c r="X1718">
        <v>1</v>
      </c>
      <c r="Y1718" s="14">
        <f>IFERROR(LOOKUP(H1718,{30,43,48,53,58,63,68,73,78,83,88,93,97},{42,47,52,57,62,67,72,77,82,87,92,99,100}),999)</f>
        <v>82</v>
      </c>
      <c r="Z1718" s="17">
        <f t="shared" si="191"/>
        <v>5.5555555555555554</v>
      </c>
      <c r="AA1718" s="17">
        <f t="shared" si="192"/>
        <v>5.5555555555555554</v>
      </c>
      <c r="AB1718" s="17">
        <f t="shared" si="193"/>
        <v>11.658097686375321</v>
      </c>
      <c r="AC1718" s="17" t="s">
        <v>17654</v>
      </c>
    </row>
    <row r="1719" spans="1:29" x14ac:dyDescent="0.25">
      <c r="A1719" t="s">
        <v>3339</v>
      </c>
      <c r="B1719" s="166" t="s">
        <v>8390</v>
      </c>
      <c r="C1719" t="s">
        <v>1052</v>
      </c>
      <c r="D1719" s="1">
        <v>45169</v>
      </c>
      <c r="E1719">
        <f t="shared" si="188"/>
        <v>70</v>
      </c>
      <c r="F1719" t="s">
        <v>6</v>
      </c>
      <c r="G1719">
        <v>590</v>
      </c>
      <c r="H1719">
        <f t="shared" si="187"/>
        <v>59</v>
      </c>
      <c r="I1719" t="s">
        <v>7</v>
      </c>
      <c r="J1719" t="s">
        <v>8</v>
      </c>
      <c r="K1719" t="s">
        <v>8</v>
      </c>
      <c r="L1719" t="s">
        <v>8</v>
      </c>
      <c r="M1719" t="s">
        <v>6</v>
      </c>
      <c r="N1719" t="str">
        <f t="shared" si="189"/>
        <v>M</v>
      </c>
      <c r="O1719" t="s">
        <v>2463</v>
      </c>
      <c r="P1719" t="s">
        <v>8391</v>
      </c>
      <c r="Q1719" t="s">
        <v>918</v>
      </c>
      <c r="R1719">
        <v>3</v>
      </c>
      <c r="S1719">
        <f t="shared" si="190"/>
        <v>2020</v>
      </c>
      <c r="T1719" t="s">
        <v>12</v>
      </c>
      <c r="U1719">
        <v>1</v>
      </c>
      <c r="V1719" t="s">
        <v>3386</v>
      </c>
      <c r="W1719">
        <f>VLOOKUP(Q1719,'PBT Tag Rates'!$B$5:$E$44,4,FALSE)</f>
        <v>0.98961045999999997</v>
      </c>
      <c r="X1719">
        <v>1</v>
      </c>
      <c r="Y1719" s="14">
        <f>IFERROR(LOOKUP(H1719,{30,43,48,53,58,63,68,73,78,83,88,93,97},{42,47,52,57,62,67,72,77,82,87,92,99,100}),999)</f>
        <v>62</v>
      </c>
      <c r="Z1719" s="17">
        <f t="shared" si="191"/>
        <v>5.5555555555555554</v>
      </c>
      <c r="AA1719" s="17">
        <f t="shared" si="192"/>
        <v>5.5555555555555554</v>
      </c>
      <c r="AB1719" s="17">
        <f t="shared" si="193"/>
        <v>11.658097686375321</v>
      </c>
      <c r="AC1719" s="17" t="s">
        <v>17654</v>
      </c>
    </row>
    <row r="1720" spans="1:29" x14ac:dyDescent="0.25">
      <c r="A1720" t="s">
        <v>3339</v>
      </c>
      <c r="B1720" s="166" t="s">
        <v>8392</v>
      </c>
      <c r="C1720" t="s">
        <v>1053</v>
      </c>
      <c r="D1720" s="1">
        <v>45169</v>
      </c>
      <c r="E1720">
        <f t="shared" si="188"/>
        <v>70</v>
      </c>
      <c r="F1720" t="s">
        <v>6</v>
      </c>
      <c r="G1720">
        <v>660</v>
      </c>
      <c r="H1720">
        <f t="shared" si="187"/>
        <v>66</v>
      </c>
      <c r="I1720" t="s">
        <v>7</v>
      </c>
      <c r="J1720" t="s">
        <v>8</v>
      </c>
      <c r="K1720" t="s">
        <v>8</v>
      </c>
      <c r="L1720" t="s">
        <v>8</v>
      </c>
      <c r="M1720" t="s">
        <v>14</v>
      </c>
      <c r="N1720" t="str">
        <f t="shared" si="189"/>
        <v>F</v>
      </c>
      <c r="O1720" t="s">
        <v>8393</v>
      </c>
      <c r="P1720" t="s">
        <v>8394</v>
      </c>
      <c r="Q1720" t="s">
        <v>918</v>
      </c>
      <c r="R1720">
        <v>3</v>
      </c>
      <c r="S1720">
        <f t="shared" si="190"/>
        <v>2020</v>
      </c>
      <c r="T1720" t="s">
        <v>12</v>
      </c>
      <c r="U1720">
        <v>0.999999999999998</v>
      </c>
      <c r="V1720" t="s">
        <v>3363</v>
      </c>
      <c r="W1720">
        <f>VLOOKUP(Q1720,'PBT Tag Rates'!$B$5:$E$44,4,FALSE)</f>
        <v>0.98961045999999997</v>
      </c>
      <c r="X1720">
        <v>1</v>
      </c>
      <c r="Y1720" s="14">
        <f>IFERROR(LOOKUP(H1720,{30,43,48,53,58,63,68,73,78,83,88,93,97},{42,47,52,57,62,67,72,77,82,87,92,99,100}),999)</f>
        <v>67</v>
      </c>
      <c r="Z1720" s="17">
        <f t="shared" si="191"/>
        <v>5.5555555555555554</v>
      </c>
      <c r="AA1720" s="17">
        <f t="shared" si="192"/>
        <v>5.5555555555555554</v>
      </c>
      <c r="AB1720" s="17">
        <f t="shared" si="193"/>
        <v>11.658097686375321</v>
      </c>
      <c r="AC1720" s="17" t="s">
        <v>17654</v>
      </c>
    </row>
    <row r="1721" spans="1:29" x14ac:dyDescent="0.25">
      <c r="A1721" t="s">
        <v>3339</v>
      </c>
      <c r="B1721" s="166" t="s">
        <v>8395</v>
      </c>
      <c r="C1721" t="s">
        <v>1054</v>
      </c>
      <c r="D1721" s="1">
        <v>45169</v>
      </c>
      <c r="E1721">
        <f t="shared" si="188"/>
        <v>70</v>
      </c>
      <c r="F1721" t="s">
        <v>6</v>
      </c>
      <c r="G1721">
        <v>730</v>
      </c>
      <c r="H1721">
        <f t="shared" si="187"/>
        <v>73</v>
      </c>
      <c r="I1721" t="s">
        <v>7</v>
      </c>
      <c r="J1721" t="s">
        <v>8</v>
      </c>
      <c r="K1721" t="s">
        <v>8396</v>
      </c>
      <c r="L1721" t="s">
        <v>8</v>
      </c>
      <c r="M1721" t="s">
        <v>6</v>
      </c>
      <c r="N1721" t="str">
        <f t="shared" si="189"/>
        <v>M</v>
      </c>
      <c r="O1721" t="s">
        <v>232</v>
      </c>
      <c r="P1721" t="s">
        <v>4383</v>
      </c>
      <c r="Q1721" t="s">
        <v>221</v>
      </c>
      <c r="R1721">
        <v>4</v>
      </c>
      <c r="S1721">
        <f t="shared" si="190"/>
        <v>2019</v>
      </c>
      <c r="T1721" t="s">
        <v>12</v>
      </c>
      <c r="U1721">
        <v>0.999999999999996</v>
      </c>
      <c r="V1721" t="s">
        <v>3363</v>
      </c>
      <c r="W1721">
        <f>VLOOKUP(Q1721,'PBT Tag Rates'!$B$5:$E$44,4,FALSE)</f>
        <v>0.95971980899999998</v>
      </c>
      <c r="X1721">
        <v>1</v>
      </c>
      <c r="Y1721" s="14">
        <f>IFERROR(LOOKUP(H1721,{30,43,48,53,58,63,68,73,78,83,88,93,97},{42,47,52,57,62,67,72,77,82,87,92,99,100}),999)</f>
        <v>77</v>
      </c>
      <c r="Z1721" s="17">
        <f t="shared" si="191"/>
        <v>5.5555555555555554</v>
      </c>
      <c r="AA1721" s="17">
        <f t="shared" si="192"/>
        <v>5.5555555555555554</v>
      </c>
      <c r="AB1721" s="17">
        <f t="shared" si="193"/>
        <v>11.658097686375321</v>
      </c>
      <c r="AC1721" s="17" t="s">
        <v>17654</v>
      </c>
    </row>
    <row r="1722" spans="1:29" x14ac:dyDescent="0.25">
      <c r="A1722" t="s">
        <v>3339</v>
      </c>
      <c r="B1722" s="166" t="s">
        <v>8397</v>
      </c>
      <c r="C1722" t="s">
        <v>8398</v>
      </c>
      <c r="D1722" s="1">
        <v>45169</v>
      </c>
      <c r="E1722">
        <f t="shared" si="188"/>
        <v>70</v>
      </c>
      <c r="F1722" t="s">
        <v>14</v>
      </c>
      <c r="G1722">
        <v>740</v>
      </c>
      <c r="H1722">
        <f t="shared" si="187"/>
        <v>74</v>
      </c>
      <c r="I1722" t="s">
        <v>7</v>
      </c>
      <c r="J1722" t="s">
        <v>8</v>
      </c>
      <c r="K1722" t="s">
        <v>8399</v>
      </c>
      <c r="L1722" t="s">
        <v>8</v>
      </c>
      <c r="M1722" t="s">
        <v>14</v>
      </c>
      <c r="N1722" t="str">
        <f t="shared" si="189"/>
        <v>F</v>
      </c>
      <c r="O1722" t="s">
        <v>8400</v>
      </c>
      <c r="P1722" t="s">
        <v>8401</v>
      </c>
      <c r="Q1722" t="s">
        <v>281</v>
      </c>
      <c r="R1722">
        <v>4</v>
      </c>
      <c r="S1722">
        <f t="shared" si="190"/>
        <v>2019</v>
      </c>
      <c r="T1722" t="s">
        <v>12</v>
      </c>
      <c r="U1722">
        <v>1</v>
      </c>
      <c r="V1722" t="s">
        <v>3169</v>
      </c>
      <c r="W1722">
        <f>VLOOKUP(Q1722,'PBT Tag Rates'!$B$5:$E$44,4,FALSE)</f>
        <v>0.99705232300000002</v>
      </c>
      <c r="X1722">
        <v>1</v>
      </c>
      <c r="Y1722" s="14">
        <f>IFERROR(LOOKUP(H1722,{30,43,48,53,58,63,68,73,78,83,88,93,97},{42,47,52,57,62,67,72,77,82,87,92,99,100}),999)</f>
        <v>77</v>
      </c>
      <c r="Z1722" s="17">
        <f t="shared" si="191"/>
        <v>5.5555555555555554</v>
      </c>
      <c r="AA1722" s="17">
        <f t="shared" si="192"/>
        <v>5.5555555555555554</v>
      </c>
      <c r="AB1722" s="17">
        <f t="shared" si="193"/>
        <v>11.658097686375321</v>
      </c>
      <c r="AC1722" s="17" t="s">
        <v>17654</v>
      </c>
    </row>
    <row r="1723" spans="1:29" x14ac:dyDescent="0.25">
      <c r="A1723" t="s">
        <v>3339</v>
      </c>
      <c r="B1723" s="166" t="s">
        <v>8402</v>
      </c>
      <c r="C1723" t="s">
        <v>8403</v>
      </c>
      <c r="D1723" s="1">
        <v>45169</v>
      </c>
      <c r="E1723">
        <f t="shared" si="188"/>
        <v>70</v>
      </c>
      <c r="F1723" t="s">
        <v>6</v>
      </c>
      <c r="G1723">
        <v>970</v>
      </c>
      <c r="H1723">
        <f t="shared" si="187"/>
        <v>97</v>
      </c>
      <c r="I1723" t="s">
        <v>7</v>
      </c>
      <c r="J1723" t="s">
        <v>8</v>
      </c>
      <c r="K1723" t="s">
        <v>8404</v>
      </c>
      <c r="L1723" t="s">
        <v>8</v>
      </c>
      <c r="M1723" t="s">
        <v>6</v>
      </c>
      <c r="N1723" t="str">
        <f t="shared" si="189"/>
        <v>M</v>
      </c>
      <c r="O1723" t="s">
        <v>8</v>
      </c>
      <c r="P1723" t="s">
        <v>8</v>
      </c>
      <c r="Q1723" t="s">
        <v>11</v>
      </c>
      <c r="R1723" t="s">
        <v>8</v>
      </c>
      <c r="S1723" t="str">
        <f t="shared" si="190"/>
        <v>U</v>
      </c>
      <c r="T1723" t="s">
        <v>12</v>
      </c>
      <c r="U1723">
        <v>1</v>
      </c>
      <c r="V1723" t="s">
        <v>11</v>
      </c>
      <c r="W1723" t="e">
        <f>VLOOKUP(Q1723,'PBT Tag Rates'!$B$5:$E$44,4,FALSE)</f>
        <v>#N/A</v>
      </c>
      <c r="X1723">
        <v>1</v>
      </c>
      <c r="Y1723" s="14">
        <f>IFERROR(LOOKUP(H1723,{30,43,48,53,58,63,68,73,78,83,88,93,97},{42,47,52,57,62,67,72,77,82,87,92,99,100}),999)</f>
        <v>100</v>
      </c>
      <c r="Z1723" s="17">
        <f t="shared" si="191"/>
        <v>5.5555555555555554</v>
      </c>
      <c r="AA1723" s="17">
        <f t="shared" si="192"/>
        <v>5.5555555555555554</v>
      </c>
      <c r="AB1723" s="17">
        <f t="shared" si="193"/>
        <v>11.658097686375321</v>
      </c>
      <c r="AC1723" s="17" t="s">
        <v>17654</v>
      </c>
    </row>
    <row r="1724" spans="1:29" x14ac:dyDescent="0.25">
      <c r="A1724" t="s">
        <v>3339</v>
      </c>
      <c r="B1724" s="166" t="s">
        <v>8405</v>
      </c>
      <c r="C1724" t="s">
        <v>1055</v>
      </c>
      <c r="D1724" s="1">
        <v>45169</v>
      </c>
      <c r="E1724">
        <f t="shared" si="188"/>
        <v>70</v>
      </c>
      <c r="F1724" t="s">
        <v>14</v>
      </c>
      <c r="G1724">
        <v>820</v>
      </c>
      <c r="H1724">
        <f t="shared" si="187"/>
        <v>82</v>
      </c>
      <c r="I1724" t="s">
        <v>7</v>
      </c>
      <c r="J1724" t="s">
        <v>8</v>
      </c>
      <c r="K1724" t="s">
        <v>8406</v>
      </c>
      <c r="L1724" t="s">
        <v>8</v>
      </c>
      <c r="M1724" t="s">
        <v>14</v>
      </c>
      <c r="N1724" t="str">
        <f t="shared" si="189"/>
        <v>F</v>
      </c>
      <c r="O1724" t="s">
        <v>8</v>
      </c>
      <c r="P1724" t="s">
        <v>8</v>
      </c>
      <c r="Q1724" t="s">
        <v>11</v>
      </c>
      <c r="R1724" t="s">
        <v>8</v>
      </c>
      <c r="S1724" t="str">
        <f t="shared" si="190"/>
        <v>U</v>
      </c>
      <c r="T1724" t="s">
        <v>12</v>
      </c>
      <c r="U1724">
        <v>0.999999999999997</v>
      </c>
      <c r="V1724" t="s">
        <v>11</v>
      </c>
      <c r="W1724" t="e">
        <f>VLOOKUP(Q1724,'PBT Tag Rates'!$B$5:$E$44,4,FALSE)</f>
        <v>#N/A</v>
      </c>
      <c r="X1724">
        <v>1</v>
      </c>
      <c r="Y1724" s="14">
        <f>IFERROR(LOOKUP(H1724,{30,43,48,53,58,63,68,73,78,83,88,93,97},{42,47,52,57,62,67,72,77,82,87,92,99,100}),999)</f>
        <v>82</v>
      </c>
      <c r="Z1724" s="17">
        <f t="shared" si="191"/>
        <v>5.5555555555555554</v>
      </c>
      <c r="AA1724" s="17">
        <f t="shared" si="192"/>
        <v>5.5555555555555554</v>
      </c>
      <c r="AB1724" s="17">
        <f t="shared" si="193"/>
        <v>11.658097686375321</v>
      </c>
      <c r="AC1724" s="17" t="s">
        <v>17654</v>
      </c>
    </row>
    <row r="1725" spans="1:29" x14ac:dyDescent="0.25">
      <c r="A1725" t="s">
        <v>3339</v>
      </c>
      <c r="B1725" s="166" t="s">
        <v>8407</v>
      </c>
      <c r="C1725" t="s">
        <v>8408</v>
      </c>
      <c r="D1725" s="1">
        <v>45169</v>
      </c>
      <c r="E1725">
        <f t="shared" si="188"/>
        <v>70</v>
      </c>
      <c r="F1725" t="s">
        <v>14</v>
      </c>
      <c r="G1725">
        <v>760</v>
      </c>
      <c r="H1725">
        <f t="shared" si="187"/>
        <v>76</v>
      </c>
      <c r="I1725" t="s">
        <v>7</v>
      </c>
      <c r="J1725" t="s">
        <v>8</v>
      </c>
      <c r="K1725" t="s">
        <v>8409</v>
      </c>
      <c r="L1725" t="s">
        <v>8</v>
      </c>
      <c r="M1725" t="s">
        <v>14</v>
      </c>
      <c r="N1725" t="str">
        <f t="shared" si="189"/>
        <v>F</v>
      </c>
      <c r="O1725" t="s">
        <v>1139</v>
      </c>
      <c r="P1725" t="s">
        <v>4426</v>
      </c>
      <c r="Q1725" t="s">
        <v>221</v>
      </c>
      <c r="R1725">
        <v>4</v>
      </c>
      <c r="S1725">
        <f t="shared" si="190"/>
        <v>2019</v>
      </c>
      <c r="T1725" t="s">
        <v>12</v>
      </c>
      <c r="U1725">
        <v>0.999999999999997</v>
      </c>
      <c r="V1725" t="s">
        <v>3363</v>
      </c>
      <c r="W1725">
        <f>VLOOKUP(Q1725,'PBT Tag Rates'!$B$5:$E$44,4,FALSE)</f>
        <v>0.95971980899999998</v>
      </c>
      <c r="X1725">
        <v>1</v>
      </c>
      <c r="Y1725" s="14">
        <f>IFERROR(LOOKUP(H1725,{30,43,48,53,58,63,68,73,78,83,88,93,97},{42,47,52,57,62,67,72,77,82,87,92,99,100}),999)</f>
        <v>77</v>
      </c>
      <c r="Z1725" s="17">
        <f t="shared" si="191"/>
        <v>5.5555555555555554</v>
      </c>
      <c r="AA1725" s="17">
        <f t="shared" si="192"/>
        <v>5.5555555555555554</v>
      </c>
      <c r="AB1725" s="17">
        <f t="shared" si="193"/>
        <v>11.658097686375321</v>
      </c>
      <c r="AC1725" s="17" t="s">
        <v>17654</v>
      </c>
    </row>
    <row r="1726" spans="1:29" x14ac:dyDescent="0.25">
      <c r="A1726" t="s">
        <v>3339</v>
      </c>
      <c r="B1726" s="166" t="s">
        <v>8410</v>
      </c>
      <c r="C1726" t="s">
        <v>1056</v>
      </c>
      <c r="D1726" s="1">
        <v>45169</v>
      </c>
      <c r="E1726">
        <f t="shared" si="188"/>
        <v>70</v>
      </c>
      <c r="F1726" t="s">
        <v>6</v>
      </c>
      <c r="G1726">
        <v>600</v>
      </c>
      <c r="H1726">
        <f t="shared" si="187"/>
        <v>60</v>
      </c>
      <c r="I1726" t="s">
        <v>7</v>
      </c>
      <c r="J1726" t="s">
        <v>8</v>
      </c>
      <c r="K1726" t="s">
        <v>8</v>
      </c>
      <c r="L1726" t="s">
        <v>8</v>
      </c>
      <c r="M1726" t="s">
        <v>6</v>
      </c>
      <c r="N1726" t="str">
        <f t="shared" si="189"/>
        <v>M</v>
      </c>
      <c r="O1726" t="s">
        <v>8411</v>
      </c>
      <c r="P1726" t="s">
        <v>8412</v>
      </c>
      <c r="Q1726" t="s">
        <v>918</v>
      </c>
      <c r="R1726">
        <v>3</v>
      </c>
      <c r="S1726">
        <f t="shared" si="190"/>
        <v>2020</v>
      </c>
      <c r="T1726" t="s">
        <v>12</v>
      </c>
      <c r="U1726">
        <v>0.999999999999996</v>
      </c>
      <c r="V1726" t="s">
        <v>3357</v>
      </c>
      <c r="W1726">
        <f>VLOOKUP(Q1726,'PBT Tag Rates'!$B$5:$E$44,4,FALSE)</f>
        <v>0.98961045999999997</v>
      </c>
      <c r="X1726">
        <v>1</v>
      </c>
      <c r="Y1726" s="14">
        <f>IFERROR(LOOKUP(H1726,{30,43,48,53,58,63,68,73,78,83,88,93,97},{42,47,52,57,62,67,72,77,82,87,92,99,100}),999)</f>
        <v>62</v>
      </c>
      <c r="Z1726" s="17">
        <f t="shared" si="191"/>
        <v>5.5555555555555554</v>
      </c>
      <c r="AA1726" s="17">
        <f t="shared" si="192"/>
        <v>5.5555555555555554</v>
      </c>
      <c r="AB1726" s="17">
        <f t="shared" si="193"/>
        <v>11.658097686375321</v>
      </c>
      <c r="AC1726" s="17" t="s">
        <v>17654</v>
      </c>
    </row>
    <row r="1727" spans="1:29" x14ac:dyDescent="0.25">
      <c r="A1727" t="s">
        <v>3339</v>
      </c>
      <c r="B1727" s="166" t="s">
        <v>8413</v>
      </c>
      <c r="C1727" t="s">
        <v>8414</v>
      </c>
      <c r="D1727" s="1">
        <v>45169</v>
      </c>
      <c r="E1727">
        <f t="shared" si="188"/>
        <v>70</v>
      </c>
      <c r="F1727" t="s">
        <v>6</v>
      </c>
      <c r="G1727">
        <v>800</v>
      </c>
      <c r="H1727">
        <f t="shared" si="187"/>
        <v>80</v>
      </c>
      <c r="I1727" t="s">
        <v>7</v>
      </c>
      <c r="J1727" t="s">
        <v>8</v>
      </c>
      <c r="K1727" t="s">
        <v>8415</v>
      </c>
      <c r="L1727" t="s">
        <v>8</v>
      </c>
      <c r="M1727" t="s">
        <v>6</v>
      </c>
      <c r="N1727" t="str">
        <f t="shared" si="189"/>
        <v>M</v>
      </c>
      <c r="O1727" t="s">
        <v>953</v>
      </c>
      <c r="P1727" t="s">
        <v>954</v>
      </c>
      <c r="Q1727" t="s">
        <v>221</v>
      </c>
      <c r="R1727">
        <v>4</v>
      </c>
      <c r="S1727">
        <f t="shared" si="190"/>
        <v>2019</v>
      </c>
      <c r="T1727" t="s">
        <v>12</v>
      </c>
      <c r="U1727">
        <v>1</v>
      </c>
      <c r="V1727" t="s">
        <v>3396</v>
      </c>
      <c r="W1727">
        <f>VLOOKUP(Q1727,'PBT Tag Rates'!$B$5:$E$44,4,FALSE)</f>
        <v>0.95971980899999998</v>
      </c>
      <c r="X1727">
        <v>1</v>
      </c>
      <c r="Y1727" s="14">
        <f>IFERROR(LOOKUP(H1727,{30,43,48,53,58,63,68,73,78,83,88,93,97},{42,47,52,57,62,67,72,77,82,87,92,99,100}),999)</f>
        <v>82</v>
      </c>
      <c r="Z1727" s="17">
        <f t="shared" si="191"/>
        <v>5.5555555555555554</v>
      </c>
      <c r="AA1727" s="17">
        <f t="shared" si="192"/>
        <v>5.5555555555555554</v>
      </c>
      <c r="AB1727" s="17">
        <f t="shared" si="193"/>
        <v>11.658097686375321</v>
      </c>
      <c r="AC1727" s="17" t="s">
        <v>17655</v>
      </c>
    </row>
    <row r="1728" spans="1:29" x14ac:dyDescent="0.25">
      <c r="A1728" t="s">
        <v>3339</v>
      </c>
      <c r="B1728" s="166" t="s">
        <v>8416</v>
      </c>
      <c r="C1728" t="s">
        <v>8417</v>
      </c>
      <c r="D1728" s="1">
        <v>45169</v>
      </c>
      <c r="E1728">
        <f t="shared" si="188"/>
        <v>70</v>
      </c>
      <c r="F1728" t="s">
        <v>14</v>
      </c>
      <c r="G1728">
        <v>800</v>
      </c>
      <c r="H1728">
        <f t="shared" si="187"/>
        <v>80</v>
      </c>
      <c r="I1728" t="s">
        <v>7</v>
      </c>
      <c r="J1728" t="s">
        <v>8</v>
      </c>
      <c r="K1728" t="s">
        <v>8418</v>
      </c>
      <c r="L1728" t="s">
        <v>8</v>
      </c>
      <c r="M1728" t="s">
        <v>14</v>
      </c>
      <c r="N1728" t="str">
        <f t="shared" si="189"/>
        <v>F</v>
      </c>
      <c r="O1728" t="s">
        <v>8</v>
      </c>
      <c r="P1728" t="s">
        <v>8</v>
      </c>
      <c r="Q1728" t="s">
        <v>11</v>
      </c>
      <c r="R1728" t="s">
        <v>8</v>
      </c>
      <c r="S1728" t="str">
        <f t="shared" si="190"/>
        <v>U</v>
      </c>
      <c r="T1728" t="s">
        <v>12</v>
      </c>
      <c r="U1728">
        <v>1</v>
      </c>
      <c r="V1728" t="s">
        <v>11</v>
      </c>
      <c r="W1728" t="e">
        <f>VLOOKUP(Q1728,'PBT Tag Rates'!$B$5:$E$44,4,FALSE)</f>
        <v>#N/A</v>
      </c>
      <c r="X1728">
        <v>1</v>
      </c>
      <c r="Y1728" s="14">
        <f>IFERROR(LOOKUP(H1728,{30,43,48,53,58,63,68,73,78,83,88,93,97},{42,47,52,57,62,67,72,77,82,87,92,99,100}),999)</f>
        <v>82</v>
      </c>
      <c r="Z1728" s="17">
        <f t="shared" si="191"/>
        <v>5.5555555555555554</v>
      </c>
      <c r="AA1728" s="17">
        <f t="shared" si="192"/>
        <v>5.5555555555555554</v>
      </c>
      <c r="AB1728" s="17">
        <f t="shared" si="193"/>
        <v>11.658097686375321</v>
      </c>
      <c r="AC1728" s="17" t="s">
        <v>17654</v>
      </c>
    </row>
    <row r="1729" spans="1:29" x14ac:dyDescent="0.25">
      <c r="A1729" t="s">
        <v>3339</v>
      </c>
      <c r="B1729" s="166" t="s">
        <v>8419</v>
      </c>
      <c r="C1729" t="s">
        <v>1057</v>
      </c>
      <c r="D1729" s="1">
        <v>45169</v>
      </c>
      <c r="E1729">
        <f t="shared" si="188"/>
        <v>70</v>
      </c>
      <c r="F1729" t="s">
        <v>6</v>
      </c>
      <c r="G1729">
        <v>750</v>
      </c>
      <c r="H1729">
        <f t="shared" si="187"/>
        <v>75</v>
      </c>
      <c r="I1729" t="s">
        <v>7</v>
      </c>
      <c r="J1729" t="s">
        <v>8</v>
      </c>
      <c r="K1729" t="s">
        <v>8420</v>
      </c>
      <c r="L1729" t="s">
        <v>8</v>
      </c>
      <c r="M1729" t="s">
        <v>6</v>
      </c>
      <c r="N1729" t="str">
        <f t="shared" si="189"/>
        <v>M</v>
      </c>
      <c r="O1729" t="s">
        <v>1081</v>
      </c>
      <c r="P1729" t="s">
        <v>2211</v>
      </c>
      <c r="Q1729" t="s">
        <v>221</v>
      </c>
      <c r="R1729">
        <v>4</v>
      </c>
      <c r="S1729">
        <f t="shared" si="190"/>
        <v>2019</v>
      </c>
      <c r="T1729" t="s">
        <v>12</v>
      </c>
      <c r="U1729">
        <v>1</v>
      </c>
      <c r="V1729" t="s">
        <v>3386</v>
      </c>
      <c r="W1729">
        <f>VLOOKUP(Q1729,'PBT Tag Rates'!$B$5:$E$44,4,FALSE)</f>
        <v>0.95971980899999998</v>
      </c>
      <c r="X1729">
        <v>1</v>
      </c>
      <c r="Y1729" s="14">
        <f>IFERROR(LOOKUP(H1729,{30,43,48,53,58,63,68,73,78,83,88,93,97},{42,47,52,57,62,67,72,77,82,87,92,99,100}),999)</f>
        <v>77</v>
      </c>
      <c r="Z1729" s="17">
        <f t="shared" si="191"/>
        <v>5.5555555555555554</v>
      </c>
      <c r="AA1729" s="17">
        <f t="shared" si="192"/>
        <v>5.5555555555555554</v>
      </c>
      <c r="AB1729" s="17">
        <f t="shared" si="193"/>
        <v>11.658097686375321</v>
      </c>
      <c r="AC1729" s="17" t="s">
        <v>17654</v>
      </c>
    </row>
    <row r="1730" spans="1:29" x14ac:dyDescent="0.25">
      <c r="A1730" t="s">
        <v>3339</v>
      </c>
      <c r="B1730" s="166" t="s">
        <v>8421</v>
      </c>
      <c r="C1730" t="s">
        <v>8422</v>
      </c>
      <c r="D1730" s="1">
        <v>45170</v>
      </c>
      <c r="E1730">
        <f t="shared" si="188"/>
        <v>18</v>
      </c>
      <c r="F1730" t="s">
        <v>6</v>
      </c>
      <c r="G1730">
        <v>780</v>
      </c>
      <c r="H1730">
        <f t="shared" si="187"/>
        <v>78</v>
      </c>
      <c r="I1730" t="s">
        <v>7</v>
      </c>
      <c r="J1730" t="s">
        <v>8</v>
      </c>
      <c r="K1730" t="s">
        <v>8423</v>
      </c>
      <c r="L1730" t="s">
        <v>8</v>
      </c>
      <c r="M1730" t="s">
        <v>6</v>
      </c>
      <c r="N1730" t="str">
        <f t="shared" si="189"/>
        <v>M</v>
      </c>
      <c r="O1730" t="s">
        <v>8</v>
      </c>
      <c r="P1730" t="s">
        <v>8</v>
      </c>
      <c r="Q1730" t="s">
        <v>11</v>
      </c>
      <c r="R1730" t="s">
        <v>8</v>
      </c>
      <c r="S1730" t="str">
        <f t="shared" si="190"/>
        <v>U</v>
      </c>
      <c r="T1730" t="s">
        <v>12</v>
      </c>
      <c r="U1730">
        <v>0.999999999999995</v>
      </c>
      <c r="V1730" t="s">
        <v>11</v>
      </c>
      <c r="W1730" t="e">
        <f>VLOOKUP(Q1730,'PBT Tag Rates'!$B$5:$E$44,4,FALSE)</f>
        <v>#N/A</v>
      </c>
      <c r="X1730">
        <v>1</v>
      </c>
      <c r="Y1730" s="14">
        <f>IFERROR(LOOKUP(H1730,{30,43,48,53,58,63,68,73,78,83,88,93,97},{42,47,52,57,62,67,72,77,82,87,92,99,100}),999)</f>
        <v>82</v>
      </c>
      <c r="Z1730" s="17">
        <f t="shared" si="191"/>
        <v>5.5555555555555554</v>
      </c>
      <c r="AA1730" s="17">
        <f t="shared" si="192"/>
        <v>5.5555555555555554</v>
      </c>
      <c r="AB1730" s="17">
        <f t="shared" si="193"/>
        <v>11.658097686375321</v>
      </c>
      <c r="AC1730" s="17" t="s">
        <v>17654</v>
      </c>
    </row>
    <row r="1731" spans="1:29" x14ac:dyDescent="0.25">
      <c r="A1731" t="s">
        <v>3339</v>
      </c>
      <c r="B1731" s="166" t="s">
        <v>8424</v>
      </c>
      <c r="C1731" t="s">
        <v>1058</v>
      </c>
      <c r="D1731" s="1">
        <v>45170</v>
      </c>
      <c r="E1731">
        <f t="shared" si="188"/>
        <v>18</v>
      </c>
      <c r="F1731" t="s">
        <v>14</v>
      </c>
      <c r="G1731">
        <v>700</v>
      </c>
      <c r="H1731">
        <f t="shared" si="187"/>
        <v>70</v>
      </c>
      <c r="I1731" t="s">
        <v>7</v>
      </c>
      <c r="J1731" t="s">
        <v>8</v>
      </c>
      <c r="K1731" t="s">
        <v>8425</v>
      </c>
      <c r="L1731" t="s">
        <v>8</v>
      </c>
      <c r="M1731" t="s">
        <v>14</v>
      </c>
      <c r="N1731" t="str">
        <f t="shared" si="189"/>
        <v>F</v>
      </c>
      <c r="O1731" t="s">
        <v>7350</v>
      </c>
      <c r="P1731" t="s">
        <v>7351</v>
      </c>
      <c r="Q1731" t="s">
        <v>281</v>
      </c>
      <c r="R1731">
        <v>4</v>
      </c>
      <c r="S1731">
        <f t="shared" si="190"/>
        <v>2019</v>
      </c>
      <c r="T1731" t="s">
        <v>12</v>
      </c>
      <c r="U1731">
        <v>1</v>
      </c>
      <c r="V1731" t="s">
        <v>3169</v>
      </c>
      <c r="W1731">
        <f>VLOOKUP(Q1731,'PBT Tag Rates'!$B$5:$E$44,4,FALSE)</f>
        <v>0.99705232300000002</v>
      </c>
      <c r="X1731">
        <v>1</v>
      </c>
      <c r="Y1731" s="14">
        <f>IFERROR(LOOKUP(H1731,{30,43,48,53,58,63,68,73,78,83,88,93,97},{42,47,52,57,62,67,72,77,82,87,92,99,100}),999)</f>
        <v>72</v>
      </c>
      <c r="Z1731" s="17">
        <f t="shared" si="191"/>
        <v>5.5555555555555554</v>
      </c>
      <c r="AA1731" s="17">
        <f t="shared" si="192"/>
        <v>5.5555555555555554</v>
      </c>
      <c r="AB1731" s="17">
        <f t="shared" si="193"/>
        <v>11.658097686375321</v>
      </c>
      <c r="AC1731" s="17" t="s">
        <v>17654</v>
      </c>
    </row>
    <row r="1732" spans="1:29" x14ac:dyDescent="0.25">
      <c r="A1732" t="s">
        <v>3339</v>
      </c>
      <c r="B1732" s="166" t="s">
        <v>8426</v>
      </c>
      <c r="C1732" t="s">
        <v>8427</v>
      </c>
      <c r="D1732" s="1">
        <v>45170</v>
      </c>
      <c r="E1732">
        <f t="shared" si="188"/>
        <v>18</v>
      </c>
      <c r="F1732" t="s">
        <v>14</v>
      </c>
      <c r="G1732">
        <v>820</v>
      </c>
      <c r="H1732">
        <f t="shared" si="187"/>
        <v>82</v>
      </c>
      <c r="I1732" t="s">
        <v>9</v>
      </c>
      <c r="J1732">
        <v>1</v>
      </c>
      <c r="K1732" t="s">
        <v>8428</v>
      </c>
      <c r="L1732" t="s">
        <v>8</v>
      </c>
      <c r="M1732" t="s">
        <v>14</v>
      </c>
      <c r="N1732" t="str">
        <f t="shared" si="189"/>
        <v>F</v>
      </c>
      <c r="O1732" t="s">
        <v>1154</v>
      </c>
      <c r="P1732" t="s">
        <v>1391</v>
      </c>
      <c r="Q1732" t="s">
        <v>221</v>
      </c>
      <c r="R1732">
        <v>4</v>
      </c>
      <c r="S1732">
        <f t="shared" si="190"/>
        <v>2019</v>
      </c>
      <c r="T1732" t="s">
        <v>12</v>
      </c>
      <c r="U1732">
        <v>1</v>
      </c>
      <c r="V1732" t="s">
        <v>3396</v>
      </c>
      <c r="W1732">
        <f>VLOOKUP(Q1732,'PBT Tag Rates'!$B$5:$E$44,4,FALSE)</f>
        <v>0.95971980899999998</v>
      </c>
      <c r="X1732">
        <v>1</v>
      </c>
      <c r="Y1732" s="14">
        <f>IFERROR(LOOKUP(H1732,{30,43,48,53,58,63,68,73,78,83,88,93,97},{42,47,52,57,62,67,72,77,82,87,92,99,100}),999)</f>
        <v>82</v>
      </c>
      <c r="Z1732" s="17">
        <f t="shared" si="191"/>
        <v>5.5555555555555554</v>
      </c>
      <c r="AA1732" s="17">
        <f t="shared" si="192"/>
        <v>5.5555555555555554</v>
      </c>
      <c r="AB1732" s="17">
        <f t="shared" si="193"/>
        <v>11.658097686375321</v>
      </c>
      <c r="AC1732" s="17" t="s">
        <v>17655</v>
      </c>
    </row>
    <row r="1733" spans="1:29" x14ac:dyDescent="0.25">
      <c r="A1733" t="s">
        <v>3339</v>
      </c>
      <c r="B1733" s="166" t="s">
        <v>8429</v>
      </c>
      <c r="C1733" t="s">
        <v>8430</v>
      </c>
      <c r="D1733" s="1">
        <v>45170</v>
      </c>
      <c r="E1733">
        <f t="shared" si="188"/>
        <v>18</v>
      </c>
      <c r="F1733" t="s">
        <v>6</v>
      </c>
      <c r="G1733">
        <v>810</v>
      </c>
      <c r="H1733">
        <f t="shared" si="187"/>
        <v>81</v>
      </c>
      <c r="I1733" t="s">
        <v>7</v>
      </c>
      <c r="J1733" t="s">
        <v>8</v>
      </c>
      <c r="K1733" t="s">
        <v>8431</v>
      </c>
      <c r="L1733" t="s">
        <v>8</v>
      </c>
      <c r="M1733" t="s">
        <v>6</v>
      </c>
      <c r="N1733" t="str">
        <f t="shared" si="189"/>
        <v>M</v>
      </c>
      <c r="O1733" t="s">
        <v>2598</v>
      </c>
      <c r="P1733" t="s">
        <v>2599</v>
      </c>
      <c r="Q1733" t="s">
        <v>221</v>
      </c>
      <c r="R1733">
        <v>4</v>
      </c>
      <c r="S1733">
        <f t="shared" si="190"/>
        <v>2019</v>
      </c>
      <c r="T1733" t="s">
        <v>12</v>
      </c>
      <c r="U1733">
        <v>0.999999999999999</v>
      </c>
      <c r="V1733" t="s">
        <v>3357</v>
      </c>
      <c r="W1733">
        <f>VLOOKUP(Q1733,'PBT Tag Rates'!$B$5:$E$44,4,FALSE)</f>
        <v>0.95971980899999998</v>
      </c>
      <c r="X1733">
        <v>1</v>
      </c>
      <c r="Y1733" s="14">
        <f>IFERROR(LOOKUP(H1733,{30,43,48,53,58,63,68,73,78,83,88,93,97},{42,47,52,57,62,67,72,77,82,87,92,99,100}),999)</f>
        <v>82</v>
      </c>
      <c r="Z1733" s="17">
        <f t="shared" si="191"/>
        <v>5.5555555555555554</v>
      </c>
      <c r="AA1733" s="17">
        <f t="shared" si="192"/>
        <v>5.5555555555555554</v>
      </c>
      <c r="AB1733" s="17">
        <f t="shared" si="193"/>
        <v>11.658097686375321</v>
      </c>
      <c r="AC1733" s="17" t="s">
        <v>17654</v>
      </c>
    </row>
    <row r="1734" spans="1:29" x14ac:dyDescent="0.25">
      <c r="A1734" t="s">
        <v>3339</v>
      </c>
      <c r="B1734" s="166" t="s">
        <v>8432</v>
      </c>
      <c r="C1734" t="s">
        <v>1059</v>
      </c>
      <c r="D1734" s="1">
        <v>45170</v>
      </c>
      <c r="E1734">
        <f t="shared" si="188"/>
        <v>18</v>
      </c>
      <c r="F1734" t="s">
        <v>14</v>
      </c>
      <c r="G1734">
        <v>700</v>
      </c>
      <c r="H1734">
        <f t="shared" si="187"/>
        <v>70</v>
      </c>
      <c r="I1734" t="s">
        <v>7</v>
      </c>
      <c r="J1734" t="s">
        <v>8</v>
      </c>
      <c r="K1734" t="s">
        <v>8433</v>
      </c>
      <c r="L1734" t="s">
        <v>8</v>
      </c>
      <c r="M1734" t="s">
        <v>14</v>
      </c>
      <c r="N1734" t="str">
        <f t="shared" si="189"/>
        <v>F</v>
      </c>
      <c r="O1734" t="s">
        <v>1358</v>
      </c>
      <c r="P1734" t="s">
        <v>2700</v>
      </c>
      <c r="Q1734" t="s">
        <v>221</v>
      </c>
      <c r="R1734">
        <v>4</v>
      </c>
      <c r="S1734">
        <f t="shared" si="190"/>
        <v>2019</v>
      </c>
      <c r="T1734" t="s">
        <v>12</v>
      </c>
      <c r="U1734">
        <v>1</v>
      </c>
      <c r="V1734" t="s">
        <v>3396</v>
      </c>
      <c r="W1734">
        <f>VLOOKUP(Q1734,'PBT Tag Rates'!$B$5:$E$44,4,FALSE)</f>
        <v>0.95971980899999998</v>
      </c>
      <c r="X1734">
        <v>1</v>
      </c>
      <c r="Y1734" s="14">
        <f>IFERROR(LOOKUP(H1734,{30,43,48,53,58,63,68,73,78,83,88,93,97},{42,47,52,57,62,67,72,77,82,87,92,99,100}),999)</f>
        <v>72</v>
      </c>
      <c r="Z1734" s="17">
        <f t="shared" si="191"/>
        <v>5.5555555555555554</v>
      </c>
      <c r="AA1734" s="17">
        <f t="shared" si="192"/>
        <v>5.5555555555555554</v>
      </c>
      <c r="AB1734" s="17">
        <f t="shared" si="193"/>
        <v>11.658097686375321</v>
      </c>
      <c r="AC1734" s="17" t="s">
        <v>17655</v>
      </c>
    </row>
    <row r="1735" spans="1:29" x14ac:dyDescent="0.25">
      <c r="A1735" t="s">
        <v>3339</v>
      </c>
      <c r="B1735" s="166" t="s">
        <v>8434</v>
      </c>
      <c r="C1735" t="s">
        <v>1060</v>
      </c>
      <c r="D1735" s="1">
        <v>45170</v>
      </c>
      <c r="E1735">
        <f t="shared" si="188"/>
        <v>18</v>
      </c>
      <c r="F1735" t="s">
        <v>6</v>
      </c>
      <c r="G1735">
        <v>890</v>
      </c>
      <c r="H1735">
        <f t="shared" si="187"/>
        <v>89</v>
      </c>
      <c r="I1735" t="s">
        <v>9</v>
      </c>
      <c r="J1735">
        <v>1</v>
      </c>
      <c r="K1735" t="s">
        <v>8435</v>
      </c>
      <c r="L1735" t="s">
        <v>8</v>
      </c>
      <c r="M1735" t="s">
        <v>6</v>
      </c>
      <c r="N1735" t="str">
        <f t="shared" si="189"/>
        <v>M</v>
      </c>
      <c r="O1735" t="s">
        <v>2801</v>
      </c>
      <c r="P1735" t="s">
        <v>2802</v>
      </c>
      <c r="Q1735" t="s">
        <v>221</v>
      </c>
      <c r="R1735">
        <v>4</v>
      </c>
      <c r="S1735">
        <f t="shared" si="190"/>
        <v>2019</v>
      </c>
      <c r="T1735" t="s">
        <v>12</v>
      </c>
      <c r="U1735">
        <v>1</v>
      </c>
      <c r="V1735" t="s">
        <v>3396</v>
      </c>
      <c r="W1735">
        <f>VLOOKUP(Q1735,'PBT Tag Rates'!$B$5:$E$44,4,FALSE)</f>
        <v>0.95971980899999998</v>
      </c>
      <c r="X1735">
        <v>1</v>
      </c>
      <c r="Y1735" s="14">
        <f>IFERROR(LOOKUP(H1735,{30,43,48,53,58,63,68,73,78,83,88,93,97},{42,47,52,57,62,67,72,77,82,87,92,99,100}),999)</f>
        <v>92</v>
      </c>
      <c r="Z1735" s="17">
        <f t="shared" si="191"/>
        <v>5.5555555555555554</v>
      </c>
      <c r="AA1735" s="17">
        <f t="shared" si="192"/>
        <v>5.5555555555555554</v>
      </c>
      <c r="AB1735" s="17">
        <f t="shared" si="193"/>
        <v>11.658097686375321</v>
      </c>
      <c r="AC1735" s="17" t="s">
        <v>17655</v>
      </c>
    </row>
    <row r="1736" spans="1:29" x14ac:dyDescent="0.25">
      <c r="A1736" t="s">
        <v>3339</v>
      </c>
      <c r="B1736" s="166" t="s">
        <v>8436</v>
      </c>
      <c r="C1736" t="s">
        <v>8437</v>
      </c>
      <c r="D1736" s="1">
        <v>45170</v>
      </c>
      <c r="E1736">
        <f t="shared" si="188"/>
        <v>18</v>
      </c>
      <c r="F1736" t="s">
        <v>6</v>
      </c>
      <c r="G1736">
        <v>740</v>
      </c>
      <c r="H1736">
        <f t="shared" si="187"/>
        <v>74</v>
      </c>
      <c r="I1736" t="s">
        <v>7</v>
      </c>
      <c r="J1736" t="s">
        <v>8</v>
      </c>
      <c r="K1736" t="s">
        <v>8438</v>
      </c>
      <c r="L1736" t="s">
        <v>8</v>
      </c>
      <c r="M1736" t="s">
        <v>6</v>
      </c>
      <c r="N1736" t="str">
        <f t="shared" si="189"/>
        <v>M</v>
      </c>
      <c r="O1736" t="s">
        <v>8439</v>
      </c>
      <c r="P1736" t="s">
        <v>8440</v>
      </c>
      <c r="Q1736" t="s">
        <v>918</v>
      </c>
      <c r="R1736">
        <v>3</v>
      </c>
      <c r="S1736">
        <f t="shared" si="190"/>
        <v>2020</v>
      </c>
      <c r="T1736" t="s">
        <v>12</v>
      </c>
      <c r="U1736">
        <v>0.999999999999998</v>
      </c>
      <c r="V1736" t="s">
        <v>3346</v>
      </c>
      <c r="W1736">
        <f>VLOOKUP(Q1736,'PBT Tag Rates'!$B$5:$E$44,4,FALSE)</f>
        <v>0.98961045999999997</v>
      </c>
      <c r="X1736">
        <v>1</v>
      </c>
      <c r="Y1736" s="14">
        <f>IFERROR(LOOKUP(H1736,{30,43,48,53,58,63,68,73,78,83,88,93,97},{42,47,52,57,62,67,72,77,82,87,92,99,100}),999)</f>
        <v>77</v>
      </c>
      <c r="Z1736" s="17">
        <f t="shared" si="191"/>
        <v>5.5555555555555554</v>
      </c>
      <c r="AA1736" s="17">
        <f t="shared" si="192"/>
        <v>5.5555555555555554</v>
      </c>
      <c r="AB1736" s="17">
        <f t="shared" si="193"/>
        <v>11.658097686375321</v>
      </c>
      <c r="AC1736" s="17" t="s">
        <v>17654</v>
      </c>
    </row>
    <row r="1737" spans="1:29" x14ac:dyDescent="0.25">
      <c r="A1737" t="s">
        <v>3339</v>
      </c>
      <c r="B1737" s="166" t="s">
        <v>8441</v>
      </c>
      <c r="C1737" t="s">
        <v>1061</v>
      </c>
      <c r="D1737" s="1">
        <v>45170</v>
      </c>
      <c r="E1737">
        <f t="shared" si="188"/>
        <v>18</v>
      </c>
      <c r="F1737" t="s">
        <v>14</v>
      </c>
      <c r="G1737">
        <v>800</v>
      </c>
      <c r="H1737">
        <f t="shared" si="187"/>
        <v>80</v>
      </c>
      <c r="I1737" t="s">
        <v>7</v>
      </c>
      <c r="J1737" t="s">
        <v>8</v>
      </c>
      <c r="K1737" t="s">
        <v>8442</v>
      </c>
      <c r="L1737" t="s">
        <v>8</v>
      </c>
      <c r="M1737" t="s">
        <v>14</v>
      </c>
      <c r="N1737" t="str">
        <f t="shared" si="189"/>
        <v>F</v>
      </c>
      <c r="O1737" t="s">
        <v>1093</v>
      </c>
      <c r="P1737" t="s">
        <v>8443</v>
      </c>
      <c r="Q1737" t="s">
        <v>221</v>
      </c>
      <c r="R1737">
        <v>4</v>
      </c>
      <c r="S1737">
        <f t="shared" si="190"/>
        <v>2019</v>
      </c>
      <c r="T1737" t="s">
        <v>12</v>
      </c>
      <c r="U1737">
        <v>0.999999999999998</v>
      </c>
      <c r="V1737" t="s">
        <v>3346</v>
      </c>
      <c r="W1737">
        <f>VLOOKUP(Q1737,'PBT Tag Rates'!$B$5:$E$44,4,FALSE)</f>
        <v>0.95971980899999998</v>
      </c>
      <c r="X1737">
        <v>1</v>
      </c>
      <c r="Y1737" s="14">
        <f>IFERROR(LOOKUP(H1737,{30,43,48,53,58,63,68,73,78,83,88,93,97},{42,47,52,57,62,67,72,77,82,87,92,99,100}),999)</f>
        <v>82</v>
      </c>
      <c r="Z1737" s="17">
        <f t="shared" si="191"/>
        <v>5.5555555555555554</v>
      </c>
      <c r="AA1737" s="17">
        <f t="shared" si="192"/>
        <v>5.5555555555555554</v>
      </c>
      <c r="AB1737" s="17">
        <f t="shared" si="193"/>
        <v>11.658097686375321</v>
      </c>
      <c r="AC1737" s="17" t="s">
        <v>17654</v>
      </c>
    </row>
    <row r="1738" spans="1:29" x14ac:dyDescent="0.25">
      <c r="A1738" t="s">
        <v>3339</v>
      </c>
      <c r="B1738" s="166" t="s">
        <v>8444</v>
      </c>
      <c r="C1738" t="s">
        <v>8445</v>
      </c>
      <c r="D1738" s="1">
        <v>45170</v>
      </c>
      <c r="E1738">
        <f t="shared" si="188"/>
        <v>18</v>
      </c>
      <c r="F1738" t="s">
        <v>14</v>
      </c>
      <c r="G1738">
        <v>810</v>
      </c>
      <c r="H1738">
        <f t="shared" si="187"/>
        <v>81</v>
      </c>
      <c r="I1738" t="s">
        <v>7</v>
      </c>
      <c r="J1738" t="s">
        <v>8</v>
      </c>
      <c r="K1738" t="s">
        <v>8446</v>
      </c>
      <c r="L1738" t="s">
        <v>8</v>
      </c>
      <c r="M1738" t="s">
        <v>14</v>
      </c>
      <c r="N1738" t="str">
        <f t="shared" si="189"/>
        <v>F</v>
      </c>
      <c r="O1738" t="s">
        <v>1101</v>
      </c>
      <c r="P1738" t="s">
        <v>1102</v>
      </c>
      <c r="Q1738" t="s">
        <v>221</v>
      </c>
      <c r="R1738">
        <v>4</v>
      </c>
      <c r="S1738">
        <f t="shared" si="190"/>
        <v>2019</v>
      </c>
      <c r="T1738" t="s">
        <v>12</v>
      </c>
      <c r="U1738">
        <v>0.999999999999998</v>
      </c>
      <c r="V1738" t="s">
        <v>3346</v>
      </c>
      <c r="W1738">
        <f>VLOOKUP(Q1738,'PBT Tag Rates'!$B$5:$E$44,4,FALSE)</f>
        <v>0.95971980899999998</v>
      </c>
      <c r="X1738">
        <v>1</v>
      </c>
      <c r="Y1738" s="14">
        <f>IFERROR(LOOKUP(H1738,{30,43,48,53,58,63,68,73,78,83,88,93,97},{42,47,52,57,62,67,72,77,82,87,92,99,100}),999)</f>
        <v>82</v>
      </c>
      <c r="Z1738" s="17">
        <f t="shared" si="191"/>
        <v>5.5555555555555554</v>
      </c>
      <c r="AA1738" s="17">
        <f t="shared" si="192"/>
        <v>5.5555555555555554</v>
      </c>
      <c r="AB1738" s="17">
        <f t="shared" si="193"/>
        <v>11.658097686375321</v>
      </c>
      <c r="AC1738" s="17" t="s">
        <v>17654</v>
      </c>
    </row>
    <row r="1739" spans="1:29" x14ac:dyDescent="0.25">
      <c r="A1739" t="s">
        <v>3339</v>
      </c>
      <c r="B1739" s="166" t="s">
        <v>8447</v>
      </c>
      <c r="C1739" t="s">
        <v>8448</v>
      </c>
      <c r="D1739" s="1">
        <v>45170</v>
      </c>
      <c r="E1739">
        <f t="shared" si="188"/>
        <v>18</v>
      </c>
      <c r="F1739" t="s">
        <v>14</v>
      </c>
      <c r="G1739">
        <v>760</v>
      </c>
      <c r="H1739">
        <f t="shared" si="187"/>
        <v>76</v>
      </c>
      <c r="I1739" t="s">
        <v>7</v>
      </c>
      <c r="J1739" t="s">
        <v>8</v>
      </c>
      <c r="K1739" t="s">
        <v>8449</v>
      </c>
      <c r="L1739" t="s">
        <v>8</v>
      </c>
      <c r="M1739" t="s">
        <v>14</v>
      </c>
      <c r="N1739" t="str">
        <f t="shared" si="189"/>
        <v>F</v>
      </c>
      <c r="O1739" t="s">
        <v>2788</v>
      </c>
      <c r="P1739" t="s">
        <v>2789</v>
      </c>
      <c r="Q1739" t="s">
        <v>281</v>
      </c>
      <c r="R1739">
        <v>4</v>
      </c>
      <c r="S1739">
        <f t="shared" si="190"/>
        <v>2019</v>
      </c>
      <c r="T1739" t="s">
        <v>12</v>
      </c>
      <c r="U1739">
        <v>0.999999999999998</v>
      </c>
      <c r="V1739" t="s">
        <v>3079</v>
      </c>
      <c r="W1739">
        <f>VLOOKUP(Q1739,'PBT Tag Rates'!$B$5:$E$44,4,FALSE)</f>
        <v>0.99705232300000002</v>
      </c>
      <c r="X1739">
        <v>1</v>
      </c>
      <c r="Y1739" s="14">
        <f>IFERROR(LOOKUP(H1739,{30,43,48,53,58,63,68,73,78,83,88,93,97},{42,47,52,57,62,67,72,77,82,87,92,99,100}),999)</f>
        <v>77</v>
      </c>
      <c r="Z1739" s="17">
        <f t="shared" si="191"/>
        <v>5.5555555555555554</v>
      </c>
      <c r="AA1739" s="17">
        <f t="shared" si="192"/>
        <v>5.5555555555555554</v>
      </c>
      <c r="AB1739" s="17">
        <f t="shared" si="193"/>
        <v>11.658097686375321</v>
      </c>
      <c r="AC1739" s="17" t="s">
        <v>17654</v>
      </c>
    </row>
    <row r="1740" spans="1:29" x14ac:dyDescent="0.25">
      <c r="A1740" t="s">
        <v>3339</v>
      </c>
      <c r="B1740" s="166" t="s">
        <v>8450</v>
      </c>
      <c r="C1740" t="s">
        <v>1062</v>
      </c>
      <c r="D1740" s="1">
        <v>45170</v>
      </c>
      <c r="E1740">
        <f t="shared" si="188"/>
        <v>18</v>
      </c>
      <c r="F1740" t="s">
        <v>14</v>
      </c>
      <c r="G1740">
        <v>710</v>
      </c>
      <c r="H1740">
        <f t="shared" si="187"/>
        <v>71</v>
      </c>
      <c r="I1740" t="s">
        <v>9</v>
      </c>
      <c r="J1740">
        <v>1</v>
      </c>
      <c r="K1740" t="s">
        <v>8</v>
      </c>
      <c r="L1740" t="s">
        <v>8</v>
      </c>
      <c r="M1740" t="s">
        <v>14</v>
      </c>
      <c r="N1740" t="str">
        <f t="shared" si="189"/>
        <v>F</v>
      </c>
      <c r="O1740" t="s">
        <v>5335</v>
      </c>
      <c r="P1740" t="s">
        <v>5336</v>
      </c>
      <c r="Q1740" t="s">
        <v>918</v>
      </c>
      <c r="R1740">
        <v>3</v>
      </c>
      <c r="S1740">
        <f t="shared" si="190"/>
        <v>2020</v>
      </c>
      <c r="T1740" t="s">
        <v>12</v>
      </c>
      <c r="U1740">
        <v>1</v>
      </c>
      <c r="V1740" t="s">
        <v>3346</v>
      </c>
      <c r="W1740">
        <f>VLOOKUP(Q1740,'PBT Tag Rates'!$B$5:$E$44,4,FALSE)</f>
        <v>0.98961045999999997</v>
      </c>
      <c r="X1740">
        <v>1</v>
      </c>
      <c r="Y1740" s="14">
        <f>IFERROR(LOOKUP(H1740,{30,43,48,53,58,63,68,73,78,83,88,93,97},{42,47,52,57,62,67,72,77,82,87,92,99,100}),999)</f>
        <v>72</v>
      </c>
      <c r="Z1740" s="17">
        <f t="shared" si="191"/>
        <v>5.5555555555555554</v>
      </c>
      <c r="AA1740" s="17">
        <f t="shared" si="192"/>
        <v>5.5555555555555554</v>
      </c>
      <c r="AB1740" s="17">
        <f t="shared" si="193"/>
        <v>11.658097686375321</v>
      </c>
      <c r="AC1740" s="17" t="s">
        <v>17654</v>
      </c>
    </row>
    <row r="1741" spans="1:29" x14ac:dyDescent="0.25">
      <c r="A1741" t="s">
        <v>3339</v>
      </c>
      <c r="B1741" s="166" t="s">
        <v>8451</v>
      </c>
      <c r="C1741" t="s">
        <v>8452</v>
      </c>
      <c r="D1741" s="1">
        <v>45170</v>
      </c>
      <c r="E1741">
        <f t="shared" si="188"/>
        <v>18</v>
      </c>
      <c r="F1741" t="s">
        <v>14</v>
      </c>
      <c r="G1741">
        <v>730</v>
      </c>
      <c r="H1741">
        <f t="shared" si="187"/>
        <v>73</v>
      </c>
      <c r="I1741" t="s">
        <v>7</v>
      </c>
      <c r="J1741" t="s">
        <v>8</v>
      </c>
      <c r="K1741" t="s">
        <v>8453</v>
      </c>
      <c r="L1741" t="s">
        <v>8</v>
      </c>
      <c r="M1741" t="s">
        <v>14</v>
      </c>
      <c r="N1741" t="str">
        <f t="shared" si="189"/>
        <v>F</v>
      </c>
      <c r="O1741" t="s">
        <v>8</v>
      </c>
      <c r="P1741" t="s">
        <v>8</v>
      </c>
      <c r="Q1741" t="s">
        <v>11</v>
      </c>
      <c r="R1741" t="s">
        <v>8</v>
      </c>
      <c r="S1741" t="str">
        <f t="shared" si="190"/>
        <v>U</v>
      </c>
      <c r="T1741" t="s">
        <v>12</v>
      </c>
      <c r="U1741">
        <v>1</v>
      </c>
      <c r="V1741" t="s">
        <v>11</v>
      </c>
      <c r="W1741" t="e">
        <f>VLOOKUP(Q1741,'PBT Tag Rates'!$B$5:$E$44,4,FALSE)</f>
        <v>#N/A</v>
      </c>
      <c r="X1741">
        <v>1</v>
      </c>
      <c r="Y1741" s="14">
        <f>IFERROR(LOOKUP(H1741,{30,43,48,53,58,63,68,73,78,83,88,93,97},{42,47,52,57,62,67,72,77,82,87,92,99,100}),999)</f>
        <v>77</v>
      </c>
      <c r="Z1741" s="17">
        <f t="shared" si="191"/>
        <v>5.5555555555555554</v>
      </c>
      <c r="AA1741" s="17">
        <f t="shared" si="192"/>
        <v>5.5555555555555554</v>
      </c>
      <c r="AB1741" s="17">
        <f t="shared" si="193"/>
        <v>11.658097686375321</v>
      </c>
      <c r="AC1741" s="17" t="s">
        <v>17654</v>
      </c>
    </row>
    <row r="1742" spans="1:29" x14ac:dyDescent="0.25">
      <c r="A1742" t="s">
        <v>3339</v>
      </c>
      <c r="B1742" s="166" t="s">
        <v>8454</v>
      </c>
      <c r="C1742" t="s">
        <v>8455</v>
      </c>
      <c r="D1742" s="1">
        <v>45170</v>
      </c>
      <c r="E1742">
        <f t="shared" si="188"/>
        <v>18</v>
      </c>
      <c r="F1742" t="s">
        <v>6</v>
      </c>
      <c r="G1742">
        <v>750</v>
      </c>
      <c r="H1742">
        <f t="shared" si="187"/>
        <v>75</v>
      </c>
      <c r="I1742" t="s">
        <v>7</v>
      </c>
      <c r="J1742" t="s">
        <v>8</v>
      </c>
      <c r="K1742" t="s">
        <v>8456</v>
      </c>
      <c r="L1742" t="s">
        <v>8</v>
      </c>
      <c r="M1742" t="s">
        <v>6</v>
      </c>
      <c r="N1742" t="str">
        <f t="shared" si="189"/>
        <v>M</v>
      </c>
      <c r="O1742" t="s">
        <v>8</v>
      </c>
      <c r="P1742" t="s">
        <v>8</v>
      </c>
      <c r="Q1742" t="s">
        <v>11</v>
      </c>
      <c r="R1742" t="s">
        <v>8</v>
      </c>
      <c r="S1742" t="str">
        <f t="shared" si="190"/>
        <v>U</v>
      </c>
      <c r="T1742" t="s">
        <v>12</v>
      </c>
      <c r="U1742">
        <v>1</v>
      </c>
      <c r="V1742" t="s">
        <v>11</v>
      </c>
      <c r="W1742" t="e">
        <f>VLOOKUP(Q1742,'PBT Tag Rates'!$B$5:$E$44,4,FALSE)</f>
        <v>#N/A</v>
      </c>
      <c r="X1742">
        <v>1</v>
      </c>
      <c r="Y1742" s="14">
        <f>IFERROR(LOOKUP(H1742,{30,43,48,53,58,63,68,73,78,83,88,93,97},{42,47,52,57,62,67,72,77,82,87,92,99,100}),999)</f>
        <v>77</v>
      </c>
      <c r="Z1742" s="17">
        <f t="shared" si="191"/>
        <v>5.5555555555555554</v>
      </c>
      <c r="AA1742" s="17">
        <f t="shared" si="192"/>
        <v>5.5555555555555554</v>
      </c>
      <c r="AB1742" s="17">
        <f t="shared" si="193"/>
        <v>11.658097686375321</v>
      </c>
      <c r="AC1742" s="17" t="s">
        <v>17654</v>
      </c>
    </row>
    <row r="1743" spans="1:29" x14ac:dyDescent="0.25">
      <c r="A1743" t="s">
        <v>3339</v>
      </c>
      <c r="B1743" s="166" t="s">
        <v>8457</v>
      </c>
      <c r="C1743" t="s">
        <v>1063</v>
      </c>
      <c r="D1743" s="1">
        <v>45170</v>
      </c>
      <c r="E1743">
        <f t="shared" si="188"/>
        <v>18</v>
      </c>
      <c r="F1743" t="s">
        <v>6</v>
      </c>
      <c r="G1743">
        <v>620</v>
      </c>
      <c r="H1743">
        <f t="shared" si="187"/>
        <v>62</v>
      </c>
      <c r="I1743" t="s">
        <v>9</v>
      </c>
      <c r="J1743">
        <v>1</v>
      </c>
      <c r="K1743" t="s">
        <v>8</v>
      </c>
      <c r="L1743" t="s">
        <v>8</v>
      </c>
      <c r="M1743" t="s">
        <v>6</v>
      </c>
      <c r="N1743" t="str">
        <f t="shared" si="189"/>
        <v>M</v>
      </c>
      <c r="O1743" t="s">
        <v>1403</v>
      </c>
      <c r="P1743" t="s">
        <v>1860</v>
      </c>
      <c r="Q1743" t="s">
        <v>918</v>
      </c>
      <c r="R1743">
        <v>3</v>
      </c>
      <c r="S1743">
        <f t="shared" si="190"/>
        <v>2020</v>
      </c>
      <c r="T1743" t="s">
        <v>12</v>
      </c>
      <c r="U1743">
        <v>1</v>
      </c>
      <c r="V1743" t="s">
        <v>3357</v>
      </c>
      <c r="W1743">
        <f>VLOOKUP(Q1743,'PBT Tag Rates'!$B$5:$E$44,4,FALSE)</f>
        <v>0.98961045999999997</v>
      </c>
      <c r="X1743">
        <v>1</v>
      </c>
      <c r="Y1743" s="14">
        <f>IFERROR(LOOKUP(H1743,{30,43,48,53,58,63,68,73,78,83,88,93,97},{42,47,52,57,62,67,72,77,82,87,92,99,100}),999)</f>
        <v>62</v>
      </c>
      <c r="Z1743" s="17">
        <f t="shared" si="191"/>
        <v>5.5555555555555554</v>
      </c>
      <c r="AA1743" s="17">
        <f t="shared" si="192"/>
        <v>5.5555555555555554</v>
      </c>
      <c r="AB1743" s="17">
        <f t="shared" si="193"/>
        <v>11.658097686375321</v>
      </c>
      <c r="AC1743" s="17" t="s">
        <v>17654</v>
      </c>
    </row>
    <row r="1744" spans="1:29" x14ac:dyDescent="0.25">
      <c r="A1744" t="s">
        <v>3339</v>
      </c>
      <c r="B1744" s="166" t="s">
        <v>8458</v>
      </c>
      <c r="C1744" t="s">
        <v>1064</v>
      </c>
      <c r="D1744" s="1">
        <v>45170</v>
      </c>
      <c r="E1744">
        <f t="shared" si="188"/>
        <v>18</v>
      </c>
      <c r="F1744" t="s">
        <v>6</v>
      </c>
      <c r="G1744">
        <v>910</v>
      </c>
      <c r="H1744">
        <f t="shared" si="187"/>
        <v>91</v>
      </c>
      <c r="I1744" t="s">
        <v>7</v>
      </c>
      <c r="J1744" t="s">
        <v>8</v>
      </c>
      <c r="K1744" t="s">
        <v>8459</v>
      </c>
      <c r="L1744" t="s">
        <v>8</v>
      </c>
      <c r="M1744" t="s">
        <v>6</v>
      </c>
      <c r="N1744" t="str">
        <f t="shared" si="189"/>
        <v>M</v>
      </c>
      <c r="O1744" t="s">
        <v>2743</v>
      </c>
      <c r="P1744" t="s">
        <v>2744</v>
      </c>
      <c r="Q1744" t="s">
        <v>281</v>
      </c>
      <c r="R1744">
        <v>4</v>
      </c>
      <c r="S1744">
        <f t="shared" si="190"/>
        <v>2019</v>
      </c>
      <c r="T1744" t="s">
        <v>12</v>
      </c>
      <c r="U1744">
        <v>1</v>
      </c>
      <c r="V1744" t="s">
        <v>3079</v>
      </c>
      <c r="W1744">
        <f>VLOOKUP(Q1744,'PBT Tag Rates'!$B$5:$E$44,4,FALSE)</f>
        <v>0.99705232300000002</v>
      </c>
      <c r="X1744">
        <v>1</v>
      </c>
      <c r="Y1744" s="14">
        <f>IFERROR(LOOKUP(H1744,{30,43,48,53,58,63,68,73,78,83,88,93,97},{42,47,52,57,62,67,72,77,82,87,92,99,100}),999)</f>
        <v>92</v>
      </c>
      <c r="Z1744" s="17">
        <f t="shared" si="191"/>
        <v>5.5555555555555554</v>
      </c>
      <c r="AA1744" s="17">
        <f t="shared" si="192"/>
        <v>5.5555555555555554</v>
      </c>
      <c r="AB1744" s="17">
        <f t="shared" si="193"/>
        <v>11.658097686375321</v>
      </c>
      <c r="AC1744" s="17" t="s">
        <v>17654</v>
      </c>
    </row>
    <row r="1745" spans="1:29" x14ac:dyDescent="0.25">
      <c r="A1745" t="s">
        <v>3339</v>
      </c>
      <c r="B1745" s="166" t="s">
        <v>8460</v>
      </c>
      <c r="C1745" t="s">
        <v>8461</v>
      </c>
      <c r="D1745" s="1">
        <v>45170</v>
      </c>
      <c r="E1745">
        <f t="shared" si="188"/>
        <v>18</v>
      </c>
      <c r="F1745" t="s">
        <v>6</v>
      </c>
      <c r="G1745">
        <v>910</v>
      </c>
      <c r="H1745">
        <f t="shared" si="187"/>
        <v>91</v>
      </c>
      <c r="I1745" t="s">
        <v>9</v>
      </c>
      <c r="J1745">
        <v>1</v>
      </c>
      <c r="K1745" t="s">
        <v>8462</v>
      </c>
      <c r="L1745" t="s">
        <v>8</v>
      </c>
      <c r="M1745" t="s">
        <v>6</v>
      </c>
      <c r="N1745" t="str">
        <f t="shared" si="189"/>
        <v>M</v>
      </c>
      <c r="O1745" t="s">
        <v>8</v>
      </c>
      <c r="P1745" t="s">
        <v>8</v>
      </c>
      <c r="Q1745" t="s">
        <v>11</v>
      </c>
      <c r="R1745" t="s">
        <v>8</v>
      </c>
      <c r="S1745" t="str">
        <f t="shared" si="190"/>
        <v>U</v>
      </c>
      <c r="T1745" t="s">
        <v>12</v>
      </c>
      <c r="U1745">
        <v>0.999999999999998</v>
      </c>
      <c r="V1745" t="s">
        <v>3100</v>
      </c>
      <c r="W1745" t="e">
        <f>VLOOKUP(Q1745,'PBT Tag Rates'!$B$5:$E$44,4,FALSE)</f>
        <v>#N/A</v>
      </c>
      <c r="X1745">
        <v>1</v>
      </c>
      <c r="Y1745" s="14">
        <f>IFERROR(LOOKUP(H1745,{30,43,48,53,58,63,68,73,78,83,88,93,97},{42,47,52,57,62,67,72,77,82,87,92,99,100}),999)</f>
        <v>92</v>
      </c>
      <c r="Z1745" s="17">
        <f t="shared" si="191"/>
        <v>5.5555555555555554</v>
      </c>
      <c r="AA1745" s="17">
        <f t="shared" si="192"/>
        <v>5.5555555555555554</v>
      </c>
      <c r="AB1745" s="17">
        <f t="shared" si="193"/>
        <v>11.658097686375321</v>
      </c>
      <c r="AC1745" s="17" t="s">
        <v>17654</v>
      </c>
    </row>
    <row r="1746" spans="1:29" x14ac:dyDescent="0.25">
      <c r="A1746" t="s">
        <v>3339</v>
      </c>
      <c r="B1746" s="166" t="s">
        <v>8463</v>
      </c>
      <c r="C1746" t="s">
        <v>8464</v>
      </c>
      <c r="D1746" s="1">
        <v>45170</v>
      </c>
      <c r="E1746">
        <f t="shared" si="188"/>
        <v>18</v>
      </c>
      <c r="F1746" t="s">
        <v>14</v>
      </c>
      <c r="G1746">
        <v>790</v>
      </c>
      <c r="H1746">
        <f t="shared" si="187"/>
        <v>79</v>
      </c>
      <c r="I1746" t="s">
        <v>7</v>
      </c>
      <c r="J1746" t="s">
        <v>8</v>
      </c>
      <c r="K1746" t="s">
        <v>8465</v>
      </c>
      <c r="L1746" t="s">
        <v>8</v>
      </c>
      <c r="M1746" t="s">
        <v>14</v>
      </c>
      <c r="N1746" t="str">
        <f t="shared" si="189"/>
        <v>F</v>
      </c>
      <c r="O1746" t="s">
        <v>237</v>
      </c>
      <c r="P1746" t="s">
        <v>8466</v>
      </c>
      <c r="Q1746" t="s">
        <v>15</v>
      </c>
      <c r="R1746">
        <v>5</v>
      </c>
      <c r="S1746">
        <f t="shared" si="190"/>
        <v>2018</v>
      </c>
      <c r="T1746" t="s">
        <v>12</v>
      </c>
      <c r="U1746">
        <v>1</v>
      </c>
      <c r="V1746" t="s">
        <v>3363</v>
      </c>
      <c r="W1746">
        <f>VLOOKUP(Q1746,'PBT Tag Rates'!$B$5:$E$44,4,FALSE)</f>
        <v>0.80551598400000002</v>
      </c>
      <c r="X1746">
        <v>1</v>
      </c>
      <c r="Y1746" s="14">
        <f>IFERROR(LOOKUP(H1746,{30,43,48,53,58,63,68,73,78,83,88,93,97},{42,47,52,57,62,67,72,77,82,87,92,99,100}),999)</f>
        <v>82</v>
      </c>
      <c r="Z1746" s="17">
        <f t="shared" si="191"/>
        <v>5.5555555555555554</v>
      </c>
      <c r="AA1746" s="17">
        <f t="shared" si="192"/>
        <v>5.5555555555555554</v>
      </c>
      <c r="AB1746" s="17">
        <f t="shared" si="193"/>
        <v>11.658097686375321</v>
      </c>
      <c r="AC1746" s="17" t="s">
        <v>17654</v>
      </c>
    </row>
    <row r="1747" spans="1:29" x14ac:dyDescent="0.25">
      <c r="A1747" t="s">
        <v>3339</v>
      </c>
      <c r="B1747" s="166" t="s">
        <v>8467</v>
      </c>
      <c r="C1747" t="s">
        <v>1065</v>
      </c>
      <c r="D1747" s="1">
        <v>45170</v>
      </c>
      <c r="E1747">
        <f t="shared" si="188"/>
        <v>18</v>
      </c>
      <c r="F1747" t="s">
        <v>14</v>
      </c>
      <c r="G1747">
        <v>830</v>
      </c>
      <c r="H1747">
        <f t="shared" si="187"/>
        <v>83</v>
      </c>
      <c r="I1747" t="s">
        <v>9</v>
      </c>
      <c r="J1747">
        <v>1</v>
      </c>
      <c r="K1747" t="s">
        <v>8468</v>
      </c>
      <c r="L1747" t="s">
        <v>8</v>
      </c>
      <c r="M1747" t="s">
        <v>14</v>
      </c>
      <c r="N1747" t="str">
        <f t="shared" si="189"/>
        <v>F</v>
      </c>
      <c r="O1747" t="s">
        <v>8469</v>
      </c>
      <c r="P1747" t="s">
        <v>8470</v>
      </c>
      <c r="Q1747" t="s">
        <v>13</v>
      </c>
      <c r="R1747">
        <v>5</v>
      </c>
      <c r="S1747">
        <f t="shared" si="190"/>
        <v>2018</v>
      </c>
      <c r="T1747" t="s">
        <v>12</v>
      </c>
      <c r="U1747">
        <v>1</v>
      </c>
      <c r="V1747" t="s">
        <v>3079</v>
      </c>
      <c r="W1747">
        <f>VLOOKUP(Q1747,'PBT Tag Rates'!$B$5:$E$44,4,FALSE)</f>
        <v>0.96828396500000002</v>
      </c>
      <c r="X1747">
        <v>1</v>
      </c>
      <c r="Y1747" s="14">
        <f>IFERROR(LOOKUP(H1747,{30,43,48,53,58,63,68,73,78,83,88,93,97},{42,47,52,57,62,67,72,77,82,87,92,99,100}),999)</f>
        <v>87</v>
      </c>
      <c r="Z1747" s="17">
        <f t="shared" si="191"/>
        <v>5.5555555555555554</v>
      </c>
      <c r="AA1747" s="17">
        <f t="shared" si="192"/>
        <v>5.5555555555555554</v>
      </c>
      <c r="AB1747" s="17">
        <f t="shared" si="193"/>
        <v>11.658097686375321</v>
      </c>
      <c r="AC1747" s="17" t="s">
        <v>17654</v>
      </c>
    </row>
    <row r="1748" spans="1:29" x14ac:dyDescent="0.25">
      <c r="A1748" t="s">
        <v>3339</v>
      </c>
      <c r="B1748" s="166" t="s">
        <v>8471</v>
      </c>
      <c r="C1748" t="s">
        <v>8472</v>
      </c>
      <c r="D1748" s="1">
        <v>45170</v>
      </c>
      <c r="E1748">
        <f t="shared" si="188"/>
        <v>18</v>
      </c>
      <c r="F1748" t="s">
        <v>14</v>
      </c>
      <c r="G1748">
        <v>750</v>
      </c>
      <c r="H1748">
        <f t="shared" si="187"/>
        <v>75</v>
      </c>
      <c r="I1748" t="s">
        <v>7</v>
      </c>
      <c r="J1748" t="s">
        <v>8</v>
      </c>
      <c r="K1748" t="s">
        <v>8473</v>
      </c>
      <c r="L1748" t="s">
        <v>8</v>
      </c>
      <c r="M1748" t="s">
        <v>14</v>
      </c>
      <c r="N1748" t="str">
        <f t="shared" si="189"/>
        <v>F</v>
      </c>
      <c r="O1748" t="s">
        <v>4827</v>
      </c>
      <c r="P1748" t="s">
        <v>5391</v>
      </c>
      <c r="Q1748" t="s">
        <v>221</v>
      </c>
      <c r="R1748">
        <v>4</v>
      </c>
      <c r="S1748">
        <f t="shared" si="190"/>
        <v>2019</v>
      </c>
      <c r="T1748" t="s">
        <v>12</v>
      </c>
      <c r="U1748">
        <v>1</v>
      </c>
      <c r="V1748" t="s">
        <v>3396</v>
      </c>
      <c r="W1748">
        <f>VLOOKUP(Q1748,'PBT Tag Rates'!$B$5:$E$44,4,FALSE)</f>
        <v>0.95971980899999998</v>
      </c>
      <c r="X1748">
        <v>1</v>
      </c>
      <c r="Y1748" s="14">
        <f>IFERROR(LOOKUP(H1748,{30,43,48,53,58,63,68,73,78,83,88,93,97},{42,47,52,57,62,67,72,77,82,87,92,99,100}),999)</f>
        <v>77</v>
      </c>
      <c r="Z1748" s="17">
        <f t="shared" si="191"/>
        <v>5.5555555555555554</v>
      </c>
      <c r="AA1748" s="17">
        <f t="shared" si="192"/>
        <v>5.5555555555555554</v>
      </c>
      <c r="AB1748" s="17">
        <f t="shared" si="193"/>
        <v>11.658097686375321</v>
      </c>
      <c r="AC1748" s="17" t="s">
        <v>17655</v>
      </c>
    </row>
    <row r="1749" spans="1:29" x14ac:dyDescent="0.25">
      <c r="A1749" t="s">
        <v>3339</v>
      </c>
      <c r="B1749" s="166" t="s">
        <v>8474</v>
      </c>
      <c r="C1749" t="s">
        <v>1066</v>
      </c>
      <c r="D1749" s="1">
        <v>45170</v>
      </c>
      <c r="E1749">
        <f t="shared" si="188"/>
        <v>18</v>
      </c>
      <c r="F1749" t="s">
        <v>6</v>
      </c>
      <c r="G1749">
        <v>700</v>
      </c>
      <c r="H1749">
        <f t="shared" si="187"/>
        <v>70</v>
      </c>
      <c r="I1749" t="s">
        <v>7</v>
      </c>
      <c r="J1749" t="s">
        <v>8</v>
      </c>
      <c r="K1749" t="s">
        <v>8475</v>
      </c>
      <c r="L1749" t="s">
        <v>8</v>
      </c>
      <c r="M1749" t="s">
        <v>14</v>
      </c>
      <c r="N1749" t="str">
        <f t="shared" si="189"/>
        <v>F</v>
      </c>
      <c r="O1749" t="s">
        <v>8476</v>
      </c>
      <c r="P1749" t="s">
        <v>8477</v>
      </c>
      <c r="Q1749" t="s">
        <v>918</v>
      </c>
      <c r="R1749">
        <v>3</v>
      </c>
      <c r="S1749">
        <f t="shared" si="190"/>
        <v>2020</v>
      </c>
      <c r="T1749" t="s">
        <v>12</v>
      </c>
      <c r="U1749">
        <v>0.999999999999996</v>
      </c>
      <c r="V1749" t="s">
        <v>3346</v>
      </c>
      <c r="W1749">
        <f>VLOOKUP(Q1749,'PBT Tag Rates'!$B$5:$E$44,4,FALSE)</f>
        <v>0.98961045999999997</v>
      </c>
      <c r="X1749">
        <v>1</v>
      </c>
      <c r="Y1749" s="14">
        <f>IFERROR(LOOKUP(H1749,{30,43,48,53,58,63,68,73,78,83,88,93,97},{42,47,52,57,62,67,72,77,82,87,92,99,100}),999)</f>
        <v>72</v>
      </c>
      <c r="Z1749" s="17">
        <f t="shared" si="191"/>
        <v>5.5555555555555554</v>
      </c>
      <c r="AA1749" s="17">
        <f t="shared" si="192"/>
        <v>5.5555555555555554</v>
      </c>
      <c r="AB1749" s="17">
        <f t="shared" si="193"/>
        <v>11.658097686375321</v>
      </c>
      <c r="AC1749" s="17" t="s">
        <v>17654</v>
      </c>
    </row>
    <row r="1750" spans="1:29" x14ac:dyDescent="0.25">
      <c r="A1750" t="s">
        <v>3339</v>
      </c>
      <c r="B1750" s="166" t="s">
        <v>8478</v>
      </c>
      <c r="C1750" t="s">
        <v>1067</v>
      </c>
      <c r="D1750" s="1">
        <v>45170</v>
      </c>
      <c r="E1750">
        <f t="shared" si="188"/>
        <v>18</v>
      </c>
      <c r="F1750" t="s">
        <v>14</v>
      </c>
      <c r="G1750">
        <v>820</v>
      </c>
      <c r="H1750">
        <f t="shared" ref="H1750:H1813" si="194">G1750/10</f>
        <v>82</v>
      </c>
      <c r="I1750" t="s">
        <v>7</v>
      </c>
      <c r="J1750" t="s">
        <v>8</v>
      </c>
      <c r="K1750" t="s">
        <v>8479</v>
      </c>
      <c r="L1750" t="s">
        <v>8</v>
      </c>
      <c r="M1750" t="s">
        <v>14</v>
      </c>
      <c r="N1750" t="str">
        <f t="shared" si="189"/>
        <v>F</v>
      </c>
      <c r="O1750" t="s">
        <v>232</v>
      </c>
      <c r="P1750" t="s">
        <v>472</v>
      </c>
      <c r="Q1750" t="s">
        <v>221</v>
      </c>
      <c r="R1750">
        <v>4</v>
      </c>
      <c r="S1750">
        <f t="shared" si="190"/>
        <v>2019</v>
      </c>
      <c r="T1750" t="s">
        <v>12</v>
      </c>
      <c r="U1750">
        <v>0.999999999999999</v>
      </c>
      <c r="V1750" t="s">
        <v>3363</v>
      </c>
      <c r="W1750">
        <f>VLOOKUP(Q1750,'PBT Tag Rates'!$B$5:$E$44,4,FALSE)</f>
        <v>0.95971980899999998</v>
      </c>
      <c r="X1750">
        <v>1</v>
      </c>
      <c r="Y1750" s="14">
        <f>IFERROR(LOOKUP(H1750,{30,43,48,53,58,63,68,73,78,83,88,93,97},{42,47,52,57,62,67,72,77,82,87,92,99,100}),999)</f>
        <v>82</v>
      </c>
      <c r="Z1750" s="17">
        <f t="shared" si="191"/>
        <v>5.5555555555555554</v>
      </c>
      <c r="AA1750" s="17">
        <f t="shared" si="192"/>
        <v>5.5555555555555554</v>
      </c>
      <c r="AB1750" s="17">
        <f t="shared" si="193"/>
        <v>11.658097686375321</v>
      </c>
      <c r="AC1750" s="17" t="s">
        <v>17654</v>
      </c>
    </row>
    <row r="1751" spans="1:29" x14ac:dyDescent="0.25">
      <c r="A1751" t="s">
        <v>3339</v>
      </c>
      <c r="B1751" s="166" t="s">
        <v>8480</v>
      </c>
      <c r="C1751" t="s">
        <v>8481</v>
      </c>
      <c r="D1751" s="1">
        <v>45170</v>
      </c>
      <c r="E1751">
        <f t="shared" ref="E1751:E1814" si="195">IF(D1751&lt;=$D$3,70,18)</f>
        <v>18</v>
      </c>
      <c r="F1751" t="s">
        <v>6</v>
      </c>
      <c r="G1751">
        <v>810</v>
      </c>
      <c r="H1751">
        <f t="shared" si="194"/>
        <v>81</v>
      </c>
      <c r="I1751" t="s">
        <v>7</v>
      </c>
      <c r="J1751" t="s">
        <v>8</v>
      </c>
      <c r="K1751" t="s">
        <v>8482</v>
      </c>
      <c r="L1751" t="s">
        <v>8</v>
      </c>
      <c r="M1751" t="s">
        <v>6</v>
      </c>
      <c r="N1751" t="str">
        <f t="shared" ref="N1751:N1814" si="196">IF(M1751="U",F1751,M1751)</f>
        <v>M</v>
      </c>
      <c r="O1751" t="s">
        <v>2650</v>
      </c>
      <c r="P1751" t="s">
        <v>4868</v>
      </c>
      <c r="Q1751" t="s">
        <v>221</v>
      </c>
      <c r="R1751">
        <v>4</v>
      </c>
      <c r="S1751">
        <f t="shared" ref="S1751:S1814" si="197">IFERROR($S$3-R1751,"U")</f>
        <v>2019</v>
      </c>
      <c r="T1751" t="s">
        <v>12</v>
      </c>
      <c r="U1751">
        <v>0.999999999999997</v>
      </c>
      <c r="V1751" t="s">
        <v>3386</v>
      </c>
      <c r="W1751">
        <f>VLOOKUP(Q1751,'PBT Tag Rates'!$B$5:$E$44,4,FALSE)</f>
        <v>0.95971980899999998</v>
      </c>
      <c r="X1751">
        <v>1</v>
      </c>
      <c r="Y1751" s="14">
        <f>IFERROR(LOOKUP(H1751,{30,43,48,53,58,63,68,73,78,83,88,93,97},{42,47,52,57,62,67,72,77,82,87,92,99,100}),999)</f>
        <v>82</v>
      </c>
      <c r="Z1751" s="17">
        <f t="shared" ref="Z1751:Z1814" si="198">IF(D1751&lt;$D$3,X1751/$Z$3,X1751/$Z$4)</f>
        <v>5.5555555555555554</v>
      </c>
      <c r="AA1751" s="17">
        <f t="shared" ref="AA1751:AA1814" si="199">Z1751*(1+$AA$4)</f>
        <v>5.5555555555555554</v>
      </c>
      <c r="AB1751" s="17">
        <f t="shared" ref="AB1751:AB1814" si="200">IF(D1751&lt;$D$3,AA1751/$AB$3,AA1751/$AB$4)</f>
        <v>11.658097686375321</v>
      </c>
      <c r="AC1751" s="17" t="s">
        <v>17654</v>
      </c>
    </row>
    <row r="1752" spans="1:29" x14ac:dyDescent="0.25">
      <c r="A1752" t="s">
        <v>3339</v>
      </c>
      <c r="B1752" s="166" t="s">
        <v>8483</v>
      </c>
      <c r="C1752" t="s">
        <v>8484</v>
      </c>
      <c r="D1752" s="1">
        <v>45170</v>
      </c>
      <c r="E1752">
        <f t="shared" si="195"/>
        <v>18</v>
      </c>
      <c r="F1752" t="s">
        <v>14</v>
      </c>
      <c r="G1752">
        <v>780</v>
      </c>
      <c r="H1752">
        <f t="shared" si="194"/>
        <v>78</v>
      </c>
      <c r="I1752" t="s">
        <v>7</v>
      </c>
      <c r="J1752" t="s">
        <v>8</v>
      </c>
      <c r="K1752" t="s">
        <v>8485</v>
      </c>
      <c r="L1752" t="s">
        <v>8</v>
      </c>
      <c r="M1752" t="s">
        <v>14</v>
      </c>
      <c r="N1752" t="str">
        <f t="shared" si="196"/>
        <v>F</v>
      </c>
      <c r="O1752" t="s">
        <v>8097</v>
      </c>
      <c r="P1752" t="s">
        <v>8098</v>
      </c>
      <c r="Q1752" t="s">
        <v>281</v>
      </c>
      <c r="R1752">
        <v>4</v>
      </c>
      <c r="S1752">
        <f t="shared" si="197"/>
        <v>2019</v>
      </c>
      <c r="T1752" t="s">
        <v>12</v>
      </c>
      <c r="U1752">
        <v>1</v>
      </c>
      <c r="V1752" t="s">
        <v>3079</v>
      </c>
      <c r="W1752">
        <f>VLOOKUP(Q1752,'PBT Tag Rates'!$B$5:$E$44,4,FALSE)</f>
        <v>0.99705232300000002</v>
      </c>
      <c r="X1752">
        <v>1</v>
      </c>
      <c r="Y1752" s="14">
        <f>IFERROR(LOOKUP(H1752,{30,43,48,53,58,63,68,73,78,83,88,93,97},{42,47,52,57,62,67,72,77,82,87,92,99,100}),999)</f>
        <v>82</v>
      </c>
      <c r="Z1752" s="17">
        <f t="shared" si="198"/>
        <v>5.5555555555555554</v>
      </c>
      <c r="AA1752" s="17">
        <f t="shared" si="199"/>
        <v>5.5555555555555554</v>
      </c>
      <c r="AB1752" s="17">
        <f t="shared" si="200"/>
        <v>11.658097686375321</v>
      </c>
      <c r="AC1752" s="17" t="s">
        <v>17654</v>
      </c>
    </row>
    <row r="1753" spans="1:29" x14ac:dyDescent="0.25">
      <c r="A1753" t="s">
        <v>3339</v>
      </c>
      <c r="B1753" s="166" t="s">
        <v>8486</v>
      </c>
      <c r="C1753" t="s">
        <v>1068</v>
      </c>
      <c r="D1753" s="1">
        <v>45170</v>
      </c>
      <c r="E1753">
        <f t="shared" si="195"/>
        <v>18</v>
      </c>
      <c r="F1753" t="s">
        <v>14</v>
      </c>
      <c r="G1753">
        <v>770</v>
      </c>
      <c r="H1753">
        <f t="shared" si="194"/>
        <v>77</v>
      </c>
      <c r="I1753" t="s">
        <v>9</v>
      </c>
      <c r="J1753">
        <v>1</v>
      </c>
      <c r="K1753" t="s">
        <v>8</v>
      </c>
      <c r="L1753" t="s">
        <v>8</v>
      </c>
      <c r="M1753" t="s">
        <v>14</v>
      </c>
      <c r="N1753" t="str">
        <f t="shared" si="196"/>
        <v>F</v>
      </c>
      <c r="O1753" t="s">
        <v>6103</v>
      </c>
      <c r="P1753" t="s">
        <v>8487</v>
      </c>
      <c r="Q1753" t="s">
        <v>281</v>
      </c>
      <c r="R1753">
        <v>4</v>
      </c>
      <c r="S1753">
        <f t="shared" si="197"/>
        <v>2019</v>
      </c>
      <c r="T1753" t="s">
        <v>12</v>
      </c>
      <c r="U1753">
        <v>1</v>
      </c>
      <c r="V1753" t="s">
        <v>3169</v>
      </c>
      <c r="W1753">
        <f>VLOOKUP(Q1753,'PBT Tag Rates'!$B$5:$E$44,4,FALSE)</f>
        <v>0.99705232300000002</v>
      </c>
      <c r="X1753">
        <v>1</v>
      </c>
      <c r="Y1753" s="14">
        <f>IFERROR(LOOKUP(H1753,{30,43,48,53,58,63,68,73,78,83,88,93,97},{42,47,52,57,62,67,72,77,82,87,92,99,100}),999)</f>
        <v>77</v>
      </c>
      <c r="Z1753" s="17">
        <f t="shared" si="198"/>
        <v>5.5555555555555554</v>
      </c>
      <c r="AA1753" s="17">
        <f t="shared" si="199"/>
        <v>5.5555555555555554</v>
      </c>
      <c r="AB1753" s="17">
        <f t="shared" si="200"/>
        <v>11.658097686375321</v>
      </c>
      <c r="AC1753" s="17" t="s">
        <v>17654</v>
      </c>
    </row>
    <row r="1754" spans="1:29" x14ac:dyDescent="0.25">
      <c r="A1754" t="s">
        <v>3339</v>
      </c>
      <c r="B1754" s="166" t="s">
        <v>8488</v>
      </c>
      <c r="C1754" t="s">
        <v>8489</v>
      </c>
      <c r="D1754" s="1">
        <v>45170</v>
      </c>
      <c r="E1754">
        <f t="shared" si="195"/>
        <v>18</v>
      </c>
      <c r="F1754" t="s">
        <v>6</v>
      </c>
      <c r="G1754">
        <v>810</v>
      </c>
      <c r="H1754">
        <f t="shared" si="194"/>
        <v>81</v>
      </c>
      <c r="I1754" t="s">
        <v>7</v>
      </c>
      <c r="J1754" t="s">
        <v>8</v>
      </c>
      <c r="K1754" t="s">
        <v>8490</v>
      </c>
      <c r="L1754" t="s">
        <v>8</v>
      </c>
      <c r="M1754" t="s">
        <v>6</v>
      </c>
      <c r="N1754" t="str">
        <f t="shared" si="196"/>
        <v>M</v>
      </c>
      <c r="O1754" t="s">
        <v>8491</v>
      </c>
      <c r="P1754" t="s">
        <v>8492</v>
      </c>
      <c r="Q1754" t="s">
        <v>918</v>
      </c>
      <c r="R1754">
        <v>3</v>
      </c>
      <c r="S1754">
        <f t="shared" si="197"/>
        <v>2020</v>
      </c>
      <c r="T1754" t="s">
        <v>12</v>
      </c>
      <c r="U1754">
        <v>0.999999999999999</v>
      </c>
      <c r="V1754" t="s">
        <v>3346</v>
      </c>
      <c r="W1754">
        <f>VLOOKUP(Q1754,'PBT Tag Rates'!$B$5:$E$44,4,FALSE)</f>
        <v>0.98961045999999997</v>
      </c>
      <c r="X1754">
        <v>1</v>
      </c>
      <c r="Y1754" s="14">
        <f>IFERROR(LOOKUP(H1754,{30,43,48,53,58,63,68,73,78,83,88,93,97},{42,47,52,57,62,67,72,77,82,87,92,99,100}),999)</f>
        <v>82</v>
      </c>
      <c r="Z1754" s="17">
        <f t="shared" si="198"/>
        <v>5.5555555555555554</v>
      </c>
      <c r="AA1754" s="17">
        <f t="shared" si="199"/>
        <v>5.5555555555555554</v>
      </c>
      <c r="AB1754" s="17">
        <f t="shared" si="200"/>
        <v>11.658097686375321</v>
      </c>
      <c r="AC1754" s="17" t="s">
        <v>17654</v>
      </c>
    </row>
    <row r="1755" spans="1:29" x14ac:dyDescent="0.25">
      <c r="A1755" t="s">
        <v>3339</v>
      </c>
      <c r="B1755" s="166" t="s">
        <v>8493</v>
      </c>
      <c r="C1755" t="s">
        <v>1069</v>
      </c>
      <c r="D1755" s="1">
        <v>45170</v>
      </c>
      <c r="E1755">
        <f t="shared" si="195"/>
        <v>18</v>
      </c>
      <c r="F1755" t="s">
        <v>14</v>
      </c>
      <c r="G1755">
        <v>760</v>
      </c>
      <c r="H1755">
        <f t="shared" si="194"/>
        <v>76</v>
      </c>
      <c r="I1755" t="s">
        <v>7</v>
      </c>
      <c r="J1755" t="s">
        <v>8</v>
      </c>
      <c r="K1755" t="s">
        <v>8494</v>
      </c>
      <c r="L1755" t="s">
        <v>8</v>
      </c>
      <c r="M1755" t="s">
        <v>14</v>
      </c>
      <c r="N1755" t="str">
        <f t="shared" si="196"/>
        <v>F</v>
      </c>
      <c r="O1755" t="s">
        <v>8495</v>
      </c>
      <c r="P1755" t="s">
        <v>8496</v>
      </c>
      <c r="Q1755" t="s">
        <v>221</v>
      </c>
      <c r="R1755">
        <v>4</v>
      </c>
      <c r="S1755">
        <f t="shared" si="197"/>
        <v>2019</v>
      </c>
      <c r="T1755" t="s">
        <v>12</v>
      </c>
      <c r="U1755">
        <v>0.999999999999998</v>
      </c>
      <c r="V1755" t="s">
        <v>3396</v>
      </c>
      <c r="W1755">
        <f>VLOOKUP(Q1755,'PBT Tag Rates'!$B$5:$E$44,4,FALSE)</f>
        <v>0.95971980899999998</v>
      </c>
      <c r="X1755">
        <v>1</v>
      </c>
      <c r="Y1755" s="14">
        <f>IFERROR(LOOKUP(H1755,{30,43,48,53,58,63,68,73,78,83,88,93,97},{42,47,52,57,62,67,72,77,82,87,92,99,100}),999)</f>
        <v>77</v>
      </c>
      <c r="Z1755" s="17">
        <f t="shared" si="198"/>
        <v>5.5555555555555554</v>
      </c>
      <c r="AA1755" s="17">
        <f t="shared" si="199"/>
        <v>5.5555555555555554</v>
      </c>
      <c r="AB1755" s="17">
        <f t="shared" si="200"/>
        <v>11.658097686375321</v>
      </c>
      <c r="AC1755" s="17" t="s">
        <v>17655</v>
      </c>
    </row>
    <row r="1756" spans="1:29" x14ac:dyDescent="0.25">
      <c r="A1756" t="s">
        <v>3339</v>
      </c>
      <c r="B1756" s="166" t="s">
        <v>8497</v>
      </c>
      <c r="C1756" t="s">
        <v>1070</v>
      </c>
      <c r="D1756" s="1">
        <v>45170</v>
      </c>
      <c r="E1756">
        <f t="shared" si="195"/>
        <v>18</v>
      </c>
      <c r="F1756" t="s">
        <v>6</v>
      </c>
      <c r="G1756">
        <v>910</v>
      </c>
      <c r="H1756">
        <f t="shared" si="194"/>
        <v>91</v>
      </c>
      <c r="I1756" t="s">
        <v>9</v>
      </c>
      <c r="J1756" t="s">
        <v>8</v>
      </c>
      <c r="K1756" t="s">
        <v>8498</v>
      </c>
      <c r="L1756" t="s">
        <v>8</v>
      </c>
      <c r="M1756" t="s">
        <v>6</v>
      </c>
      <c r="N1756" t="str">
        <f t="shared" si="196"/>
        <v>M</v>
      </c>
      <c r="O1756" t="s">
        <v>1945</v>
      </c>
      <c r="P1756" t="s">
        <v>1946</v>
      </c>
      <c r="Q1756" t="s">
        <v>221</v>
      </c>
      <c r="R1756">
        <v>4</v>
      </c>
      <c r="S1756">
        <f t="shared" si="197"/>
        <v>2019</v>
      </c>
      <c r="T1756" t="s">
        <v>12</v>
      </c>
      <c r="U1756">
        <v>0.999999999999999</v>
      </c>
      <c r="V1756" t="s">
        <v>3608</v>
      </c>
      <c r="W1756">
        <f>VLOOKUP(Q1756,'PBT Tag Rates'!$B$5:$E$44,4,FALSE)</f>
        <v>0.95971980899999998</v>
      </c>
      <c r="X1756">
        <v>1</v>
      </c>
      <c r="Y1756" s="14">
        <f>IFERROR(LOOKUP(H1756,{30,43,48,53,58,63,68,73,78,83,88,93,97},{42,47,52,57,62,67,72,77,82,87,92,99,100}),999)</f>
        <v>92</v>
      </c>
      <c r="Z1756" s="17">
        <f t="shared" si="198"/>
        <v>5.5555555555555554</v>
      </c>
      <c r="AA1756" s="17">
        <f t="shared" si="199"/>
        <v>5.5555555555555554</v>
      </c>
      <c r="AB1756" s="17">
        <f t="shared" si="200"/>
        <v>11.658097686375321</v>
      </c>
      <c r="AC1756" s="17" t="s">
        <v>17654</v>
      </c>
    </row>
    <row r="1757" spans="1:29" x14ac:dyDescent="0.25">
      <c r="A1757" t="s">
        <v>3339</v>
      </c>
      <c r="B1757" s="166" t="s">
        <v>8499</v>
      </c>
      <c r="C1757" t="s">
        <v>8500</v>
      </c>
      <c r="D1757" s="1">
        <v>45170</v>
      </c>
      <c r="E1757">
        <f t="shared" si="195"/>
        <v>18</v>
      </c>
      <c r="F1757" t="s">
        <v>14</v>
      </c>
      <c r="G1757">
        <v>720</v>
      </c>
      <c r="H1757">
        <f t="shared" si="194"/>
        <v>72</v>
      </c>
      <c r="I1757" t="s">
        <v>7</v>
      </c>
      <c r="J1757" t="s">
        <v>8</v>
      </c>
      <c r="K1757" t="s">
        <v>8501</v>
      </c>
      <c r="L1757" t="s">
        <v>8</v>
      </c>
      <c r="M1757" t="s">
        <v>14</v>
      </c>
      <c r="N1757" t="str">
        <f t="shared" si="196"/>
        <v>F</v>
      </c>
      <c r="O1757" t="s">
        <v>270</v>
      </c>
      <c r="P1757" t="s">
        <v>271</v>
      </c>
      <c r="Q1757" t="s">
        <v>221</v>
      </c>
      <c r="R1757">
        <v>4</v>
      </c>
      <c r="S1757">
        <f t="shared" si="197"/>
        <v>2019</v>
      </c>
      <c r="T1757" t="s">
        <v>12</v>
      </c>
      <c r="U1757">
        <v>1</v>
      </c>
      <c r="V1757" t="s">
        <v>3363</v>
      </c>
      <c r="W1757">
        <f>VLOOKUP(Q1757,'PBT Tag Rates'!$B$5:$E$44,4,FALSE)</f>
        <v>0.95971980899999998</v>
      </c>
      <c r="X1757">
        <v>1</v>
      </c>
      <c r="Y1757" s="14">
        <f>IFERROR(LOOKUP(H1757,{30,43,48,53,58,63,68,73,78,83,88,93,97},{42,47,52,57,62,67,72,77,82,87,92,99,100}),999)</f>
        <v>72</v>
      </c>
      <c r="Z1757" s="17">
        <f t="shared" si="198"/>
        <v>5.5555555555555554</v>
      </c>
      <c r="AA1757" s="17">
        <f t="shared" si="199"/>
        <v>5.5555555555555554</v>
      </c>
      <c r="AB1757" s="17">
        <f t="shared" si="200"/>
        <v>11.658097686375321</v>
      </c>
      <c r="AC1757" s="17" t="s">
        <v>17654</v>
      </c>
    </row>
    <row r="1758" spans="1:29" x14ac:dyDescent="0.25">
      <c r="A1758" t="s">
        <v>3339</v>
      </c>
      <c r="B1758" s="166" t="s">
        <v>8502</v>
      </c>
      <c r="C1758" t="s">
        <v>1071</v>
      </c>
      <c r="D1758" s="1">
        <v>45170</v>
      </c>
      <c r="E1758">
        <f t="shared" si="195"/>
        <v>18</v>
      </c>
      <c r="F1758" t="s">
        <v>14</v>
      </c>
      <c r="G1758">
        <v>800</v>
      </c>
      <c r="H1758">
        <f t="shared" si="194"/>
        <v>80</v>
      </c>
      <c r="I1758" t="s">
        <v>7</v>
      </c>
      <c r="J1758" t="s">
        <v>8</v>
      </c>
      <c r="K1758" t="s">
        <v>8503</v>
      </c>
      <c r="L1758" t="s">
        <v>8</v>
      </c>
      <c r="M1758" t="s">
        <v>14</v>
      </c>
      <c r="N1758" t="str">
        <f t="shared" si="196"/>
        <v>F</v>
      </c>
      <c r="O1758" t="s">
        <v>8</v>
      </c>
      <c r="P1758" t="s">
        <v>8</v>
      </c>
      <c r="Q1758" t="s">
        <v>11</v>
      </c>
      <c r="R1758" t="s">
        <v>8</v>
      </c>
      <c r="S1758" t="str">
        <f t="shared" si="197"/>
        <v>U</v>
      </c>
      <c r="T1758" t="s">
        <v>12</v>
      </c>
      <c r="U1758">
        <v>0.999999999999998</v>
      </c>
      <c r="V1758" t="s">
        <v>11</v>
      </c>
      <c r="W1758" t="e">
        <f>VLOOKUP(Q1758,'PBT Tag Rates'!$B$5:$E$44,4,FALSE)</f>
        <v>#N/A</v>
      </c>
      <c r="X1758">
        <v>1</v>
      </c>
      <c r="Y1758" s="14">
        <f>IFERROR(LOOKUP(H1758,{30,43,48,53,58,63,68,73,78,83,88,93,97},{42,47,52,57,62,67,72,77,82,87,92,99,100}),999)</f>
        <v>82</v>
      </c>
      <c r="Z1758" s="17">
        <f t="shared" si="198"/>
        <v>5.5555555555555554</v>
      </c>
      <c r="AA1758" s="17">
        <f t="shared" si="199"/>
        <v>5.5555555555555554</v>
      </c>
      <c r="AB1758" s="17">
        <f t="shared" si="200"/>
        <v>11.658097686375321</v>
      </c>
      <c r="AC1758" s="17" t="s">
        <v>17654</v>
      </c>
    </row>
    <row r="1759" spans="1:29" x14ac:dyDescent="0.25">
      <c r="A1759" t="s">
        <v>3339</v>
      </c>
      <c r="B1759" s="166" t="s">
        <v>8504</v>
      </c>
      <c r="C1759" t="s">
        <v>1072</v>
      </c>
      <c r="D1759" s="1">
        <v>45170</v>
      </c>
      <c r="E1759">
        <f t="shared" si="195"/>
        <v>18</v>
      </c>
      <c r="F1759" t="s">
        <v>14</v>
      </c>
      <c r="G1759">
        <v>830</v>
      </c>
      <c r="H1759">
        <f t="shared" si="194"/>
        <v>83</v>
      </c>
      <c r="I1759" t="s">
        <v>7</v>
      </c>
      <c r="J1759" t="s">
        <v>8</v>
      </c>
      <c r="K1759" t="s">
        <v>8505</v>
      </c>
      <c r="L1759" t="s">
        <v>8</v>
      </c>
      <c r="M1759" t="s">
        <v>14</v>
      </c>
      <c r="N1759" t="str">
        <f t="shared" si="196"/>
        <v>F</v>
      </c>
      <c r="O1759" t="s">
        <v>748</v>
      </c>
      <c r="P1759" t="s">
        <v>4173</v>
      </c>
      <c r="Q1759" t="s">
        <v>221</v>
      </c>
      <c r="R1759">
        <v>4</v>
      </c>
      <c r="S1759">
        <f t="shared" si="197"/>
        <v>2019</v>
      </c>
      <c r="T1759" t="s">
        <v>12</v>
      </c>
      <c r="U1759">
        <v>1</v>
      </c>
      <c r="V1759" t="s">
        <v>3396</v>
      </c>
      <c r="W1759">
        <f>VLOOKUP(Q1759,'PBT Tag Rates'!$B$5:$E$44,4,FALSE)</f>
        <v>0.95971980899999998</v>
      </c>
      <c r="X1759">
        <v>1</v>
      </c>
      <c r="Y1759" s="14">
        <f>IFERROR(LOOKUP(H1759,{30,43,48,53,58,63,68,73,78,83,88,93,97},{42,47,52,57,62,67,72,77,82,87,92,99,100}),999)</f>
        <v>87</v>
      </c>
      <c r="Z1759" s="17">
        <f t="shared" si="198"/>
        <v>5.5555555555555554</v>
      </c>
      <c r="AA1759" s="17">
        <f t="shared" si="199"/>
        <v>5.5555555555555554</v>
      </c>
      <c r="AB1759" s="17">
        <f t="shared" si="200"/>
        <v>11.658097686375321</v>
      </c>
      <c r="AC1759" s="17" t="s">
        <v>17655</v>
      </c>
    </row>
    <row r="1760" spans="1:29" x14ac:dyDescent="0.25">
      <c r="A1760" t="s">
        <v>3339</v>
      </c>
      <c r="B1760" s="166" t="s">
        <v>8506</v>
      </c>
      <c r="C1760" t="s">
        <v>8507</v>
      </c>
      <c r="D1760" s="1">
        <v>45170</v>
      </c>
      <c r="E1760">
        <f t="shared" si="195"/>
        <v>18</v>
      </c>
      <c r="F1760" t="s">
        <v>14</v>
      </c>
      <c r="G1760">
        <v>770</v>
      </c>
      <c r="H1760">
        <f t="shared" si="194"/>
        <v>77</v>
      </c>
      <c r="I1760" t="s">
        <v>7</v>
      </c>
      <c r="J1760" t="s">
        <v>8</v>
      </c>
      <c r="K1760" t="s">
        <v>8508</v>
      </c>
      <c r="L1760" t="s">
        <v>8</v>
      </c>
      <c r="M1760" t="s">
        <v>14</v>
      </c>
      <c r="N1760" t="str">
        <f t="shared" si="196"/>
        <v>F</v>
      </c>
      <c r="O1760" t="s">
        <v>1736</v>
      </c>
      <c r="P1760" t="s">
        <v>7211</v>
      </c>
      <c r="Q1760" t="s">
        <v>221</v>
      </c>
      <c r="R1760">
        <v>4</v>
      </c>
      <c r="S1760">
        <f t="shared" si="197"/>
        <v>2019</v>
      </c>
      <c r="T1760" t="s">
        <v>12</v>
      </c>
      <c r="U1760">
        <v>1</v>
      </c>
      <c r="V1760" t="s">
        <v>3363</v>
      </c>
      <c r="W1760">
        <f>VLOOKUP(Q1760,'PBT Tag Rates'!$B$5:$E$44,4,FALSE)</f>
        <v>0.95971980899999998</v>
      </c>
      <c r="X1760">
        <v>1</v>
      </c>
      <c r="Y1760" s="14">
        <f>IFERROR(LOOKUP(H1760,{30,43,48,53,58,63,68,73,78,83,88,93,97},{42,47,52,57,62,67,72,77,82,87,92,99,100}),999)</f>
        <v>77</v>
      </c>
      <c r="Z1760" s="17">
        <f t="shared" si="198"/>
        <v>5.5555555555555554</v>
      </c>
      <c r="AA1760" s="17">
        <f t="shared" si="199"/>
        <v>5.5555555555555554</v>
      </c>
      <c r="AB1760" s="17">
        <f t="shared" si="200"/>
        <v>11.658097686375321</v>
      </c>
      <c r="AC1760" s="17" t="s">
        <v>17654</v>
      </c>
    </row>
    <row r="1761" spans="1:29" x14ac:dyDescent="0.25">
      <c r="A1761" t="s">
        <v>3339</v>
      </c>
      <c r="B1761" s="166" t="s">
        <v>8509</v>
      </c>
      <c r="C1761" t="s">
        <v>1073</v>
      </c>
      <c r="D1761" s="1">
        <v>45170</v>
      </c>
      <c r="E1761">
        <f t="shared" si="195"/>
        <v>18</v>
      </c>
      <c r="F1761" t="s">
        <v>14</v>
      </c>
      <c r="G1761">
        <v>780</v>
      </c>
      <c r="H1761">
        <f t="shared" si="194"/>
        <v>78</v>
      </c>
      <c r="I1761" t="s">
        <v>7</v>
      </c>
      <c r="J1761" t="s">
        <v>8</v>
      </c>
      <c r="K1761" t="s">
        <v>8510</v>
      </c>
      <c r="L1761" t="s">
        <v>8</v>
      </c>
      <c r="M1761" t="s">
        <v>14</v>
      </c>
      <c r="N1761" t="str">
        <f t="shared" si="196"/>
        <v>F</v>
      </c>
      <c r="O1761" t="s">
        <v>1413</v>
      </c>
      <c r="P1761" t="s">
        <v>1414</v>
      </c>
      <c r="Q1761" t="s">
        <v>221</v>
      </c>
      <c r="R1761">
        <v>4</v>
      </c>
      <c r="S1761">
        <f t="shared" si="197"/>
        <v>2019</v>
      </c>
      <c r="T1761" t="s">
        <v>12</v>
      </c>
      <c r="U1761">
        <v>1</v>
      </c>
      <c r="V1761" t="s">
        <v>3396</v>
      </c>
      <c r="W1761">
        <f>VLOOKUP(Q1761,'PBT Tag Rates'!$B$5:$E$44,4,FALSE)</f>
        <v>0.95971980899999998</v>
      </c>
      <c r="X1761">
        <v>1</v>
      </c>
      <c r="Y1761" s="14">
        <f>IFERROR(LOOKUP(H1761,{30,43,48,53,58,63,68,73,78,83,88,93,97},{42,47,52,57,62,67,72,77,82,87,92,99,100}),999)</f>
        <v>82</v>
      </c>
      <c r="Z1761" s="17">
        <f t="shared" si="198"/>
        <v>5.5555555555555554</v>
      </c>
      <c r="AA1761" s="17">
        <f t="shared" si="199"/>
        <v>5.5555555555555554</v>
      </c>
      <c r="AB1761" s="17">
        <f t="shared" si="200"/>
        <v>11.658097686375321</v>
      </c>
      <c r="AC1761" s="17" t="s">
        <v>17655</v>
      </c>
    </row>
    <row r="1762" spans="1:29" x14ac:dyDescent="0.25">
      <c r="A1762" t="s">
        <v>3339</v>
      </c>
      <c r="B1762" s="166" t="s">
        <v>8511</v>
      </c>
      <c r="C1762" t="s">
        <v>8512</v>
      </c>
      <c r="D1762" s="1">
        <v>45170</v>
      </c>
      <c r="E1762">
        <f t="shared" si="195"/>
        <v>18</v>
      </c>
      <c r="F1762" t="s">
        <v>14</v>
      </c>
      <c r="G1762">
        <v>700</v>
      </c>
      <c r="H1762">
        <f t="shared" si="194"/>
        <v>70</v>
      </c>
      <c r="I1762" t="s">
        <v>7</v>
      </c>
      <c r="J1762" t="s">
        <v>8</v>
      </c>
      <c r="K1762" t="s">
        <v>8513</v>
      </c>
      <c r="L1762" t="s">
        <v>8</v>
      </c>
      <c r="M1762" t="s">
        <v>14</v>
      </c>
      <c r="N1762" t="str">
        <f t="shared" si="196"/>
        <v>F</v>
      </c>
      <c r="O1762" t="s">
        <v>1790</v>
      </c>
      <c r="P1762" t="s">
        <v>1791</v>
      </c>
      <c r="Q1762" t="s">
        <v>221</v>
      </c>
      <c r="R1762">
        <v>4</v>
      </c>
      <c r="S1762">
        <f t="shared" si="197"/>
        <v>2019</v>
      </c>
      <c r="T1762" t="s">
        <v>12</v>
      </c>
      <c r="U1762">
        <v>1</v>
      </c>
      <c r="V1762" t="s">
        <v>3346</v>
      </c>
      <c r="W1762">
        <f>VLOOKUP(Q1762,'PBT Tag Rates'!$B$5:$E$44,4,FALSE)</f>
        <v>0.95971980899999998</v>
      </c>
      <c r="X1762">
        <v>1</v>
      </c>
      <c r="Y1762" s="14">
        <f>IFERROR(LOOKUP(H1762,{30,43,48,53,58,63,68,73,78,83,88,93,97},{42,47,52,57,62,67,72,77,82,87,92,99,100}),999)</f>
        <v>72</v>
      </c>
      <c r="Z1762" s="17">
        <f t="shared" si="198"/>
        <v>5.5555555555555554</v>
      </c>
      <c r="AA1762" s="17">
        <f t="shared" si="199"/>
        <v>5.5555555555555554</v>
      </c>
      <c r="AB1762" s="17">
        <f t="shared" si="200"/>
        <v>11.658097686375321</v>
      </c>
      <c r="AC1762" s="17" t="s">
        <v>17654</v>
      </c>
    </row>
    <row r="1763" spans="1:29" x14ac:dyDescent="0.25">
      <c r="A1763" t="s">
        <v>3339</v>
      </c>
      <c r="B1763" s="166" t="s">
        <v>8514</v>
      </c>
      <c r="C1763" t="s">
        <v>1074</v>
      </c>
      <c r="D1763" s="1">
        <v>45170</v>
      </c>
      <c r="E1763">
        <f t="shared" si="195"/>
        <v>18</v>
      </c>
      <c r="F1763" t="s">
        <v>6</v>
      </c>
      <c r="G1763">
        <v>630</v>
      </c>
      <c r="H1763">
        <f t="shared" si="194"/>
        <v>63</v>
      </c>
      <c r="I1763" t="s">
        <v>7</v>
      </c>
      <c r="J1763" t="s">
        <v>8</v>
      </c>
      <c r="K1763" t="s">
        <v>8</v>
      </c>
      <c r="L1763" t="s">
        <v>8</v>
      </c>
      <c r="M1763" t="s">
        <v>6</v>
      </c>
      <c r="N1763" t="str">
        <f t="shared" si="196"/>
        <v>M</v>
      </c>
      <c r="O1763" t="s">
        <v>8515</v>
      </c>
      <c r="P1763" t="s">
        <v>8516</v>
      </c>
      <c r="Q1763" t="s">
        <v>918</v>
      </c>
      <c r="R1763">
        <v>3</v>
      </c>
      <c r="S1763">
        <f t="shared" si="197"/>
        <v>2020</v>
      </c>
      <c r="T1763" t="s">
        <v>12</v>
      </c>
      <c r="U1763">
        <v>0.999999999999998</v>
      </c>
      <c r="V1763" t="s">
        <v>3346</v>
      </c>
      <c r="W1763">
        <f>VLOOKUP(Q1763,'PBT Tag Rates'!$B$5:$E$44,4,FALSE)</f>
        <v>0.98961045999999997</v>
      </c>
      <c r="X1763">
        <v>1</v>
      </c>
      <c r="Y1763" s="14">
        <f>IFERROR(LOOKUP(H1763,{30,43,48,53,58,63,68,73,78,83,88,93,97},{42,47,52,57,62,67,72,77,82,87,92,99,100}),999)</f>
        <v>67</v>
      </c>
      <c r="Z1763" s="17">
        <f t="shared" si="198"/>
        <v>5.5555555555555554</v>
      </c>
      <c r="AA1763" s="17">
        <f t="shared" si="199"/>
        <v>5.5555555555555554</v>
      </c>
      <c r="AB1763" s="17">
        <f t="shared" si="200"/>
        <v>11.658097686375321</v>
      </c>
      <c r="AC1763" s="17" t="s">
        <v>17654</v>
      </c>
    </row>
    <row r="1764" spans="1:29" x14ac:dyDescent="0.25">
      <c r="A1764" t="s">
        <v>3339</v>
      </c>
      <c r="B1764" s="166" t="s">
        <v>8517</v>
      </c>
      <c r="C1764" t="s">
        <v>1075</v>
      </c>
      <c r="D1764" s="1">
        <v>45170</v>
      </c>
      <c r="E1764">
        <f t="shared" si="195"/>
        <v>18</v>
      </c>
      <c r="F1764" t="s">
        <v>6</v>
      </c>
      <c r="G1764">
        <v>460</v>
      </c>
      <c r="H1764">
        <f t="shared" si="194"/>
        <v>46</v>
      </c>
      <c r="I1764" t="s">
        <v>9</v>
      </c>
      <c r="J1764">
        <v>1</v>
      </c>
      <c r="K1764" t="s">
        <v>8</v>
      </c>
      <c r="L1764" t="s">
        <v>8</v>
      </c>
      <c r="M1764" t="s">
        <v>6</v>
      </c>
      <c r="N1764" t="str">
        <f t="shared" si="196"/>
        <v>M</v>
      </c>
      <c r="O1764" t="s">
        <v>8518</v>
      </c>
      <c r="P1764" t="s">
        <v>8519</v>
      </c>
      <c r="Q1764" t="s">
        <v>3820</v>
      </c>
      <c r="R1764">
        <v>2</v>
      </c>
      <c r="S1764">
        <f t="shared" si="197"/>
        <v>2021</v>
      </c>
      <c r="T1764" t="s">
        <v>12</v>
      </c>
      <c r="U1764">
        <v>0.999999999999998</v>
      </c>
      <c r="V1764" t="s">
        <v>3876</v>
      </c>
      <c r="W1764">
        <f>VLOOKUP(Q1764,'PBT Tag Rates'!$B$5:$E$44,4,FALSE)</f>
        <v>0.98140000000000005</v>
      </c>
      <c r="X1764">
        <v>1</v>
      </c>
      <c r="Y1764" s="14">
        <f>IFERROR(LOOKUP(H1764,{30,43,48,53,58,63,68,73,78,83,88,93,97},{42,47,52,57,62,67,72,77,82,87,92,99,100}),999)</f>
        <v>47</v>
      </c>
      <c r="Z1764" s="17">
        <f t="shared" si="198"/>
        <v>5.5555555555555554</v>
      </c>
      <c r="AA1764" s="17">
        <f t="shared" si="199"/>
        <v>5.5555555555555554</v>
      </c>
      <c r="AB1764" s="17">
        <f t="shared" si="200"/>
        <v>11.658097686375321</v>
      </c>
      <c r="AC1764" s="17" t="s">
        <v>17654</v>
      </c>
    </row>
    <row r="1765" spans="1:29" x14ac:dyDescent="0.25">
      <c r="A1765" t="s">
        <v>3339</v>
      </c>
      <c r="B1765" s="166" t="s">
        <v>8520</v>
      </c>
      <c r="C1765" t="s">
        <v>8521</v>
      </c>
      <c r="D1765" s="1">
        <v>45170</v>
      </c>
      <c r="E1765">
        <f t="shared" si="195"/>
        <v>18</v>
      </c>
      <c r="F1765" t="s">
        <v>14</v>
      </c>
      <c r="G1765">
        <v>740</v>
      </c>
      <c r="H1765">
        <f t="shared" si="194"/>
        <v>74</v>
      </c>
      <c r="I1765" t="s">
        <v>7</v>
      </c>
      <c r="J1765" t="s">
        <v>8</v>
      </c>
      <c r="K1765" t="s">
        <v>8522</v>
      </c>
      <c r="L1765" t="s">
        <v>8</v>
      </c>
      <c r="M1765" t="s">
        <v>14</v>
      </c>
      <c r="N1765" t="str">
        <f t="shared" si="196"/>
        <v>F</v>
      </c>
      <c r="O1765" t="s">
        <v>562</v>
      </c>
      <c r="P1765" t="s">
        <v>563</v>
      </c>
      <c r="Q1765" t="s">
        <v>221</v>
      </c>
      <c r="R1765">
        <v>4</v>
      </c>
      <c r="S1765">
        <f t="shared" si="197"/>
        <v>2019</v>
      </c>
      <c r="T1765" t="s">
        <v>12</v>
      </c>
      <c r="U1765">
        <v>0.99999999999999201</v>
      </c>
      <c r="V1765" t="s">
        <v>3396</v>
      </c>
      <c r="W1765">
        <f>VLOOKUP(Q1765,'PBT Tag Rates'!$B$5:$E$44,4,FALSE)</f>
        <v>0.95971980899999998</v>
      </c>
      <c r="X1765">
        <v>1</v>
      </c>
      <c r="Y1765" s="14">
        <f>IFERROR(LOOKUP(H1765,{30,43,48,53,58,63,68,73,78,83,88,93,97},{42,47,52,57,62,67,72,77,82,87,92,99,100}),999)</f>
        <v>77</v>
      </c>
      <c r="Z1765" s="17">
        <f t="shared" si="198"/>
        <v>5.5555555555555554</v>
      </c>
      <c r="AA1765" s="17">
        <f t="shared" si="199"/>
        <v>5.5555555555555554</v>
      </c>
      <c r="AB1765" s="17">
        <f t="shared" si="200"/>
        <v>11.658097686375321</v>
      </c>
      <c r="AC1765" s="17" t="s">
        <v>17655</v>
      </c>
    </row>
    <row r="1766" spans="1:29" x14ac:dyDescent="0.25">
      <c r="A1766" t="s">
        <v>3339</v>
      </c>
      <c r="B1766" s="166" t="s">
        <v>8523</v>
      </c>
      <c r="C1766" t="s">
        <v>8524</v>
      </c>
      <c r="D1766" s="1">
        <v>45170</v>
      </c>
      <c r="E1766">
        <f t="shared" si="195"/>
        <v>18</v>
      </c>
      <c r="F1766" t="s">
        <v>14</v>
      </c>
      <c r="G1766">
        <v>810</v>
      </c>
      <c r="H1766">
        <f t="shared" si="194"/>
        <v>81</v>
      </c>
      <c r="I1766" t="s">
        <v>7</v>
      </c>
      <c r="J1766" t="s">
        <v>8</v>
      </c>
      <c r="K1766" t="s">
        <v>8525</v>
      </c>
      <c r="L1766" t="s">
        <v>8</v>
      </c>
      <c r="M1766" t="s">
        <v>14</v>
      </c>
      <c r="N1766" t="str">
        <f t="shared" si="196"/>
        <v>F</v>
      </c>
      <c r="O1766" t="s">
        <v>8</v>
      </c>
      <c r="P1766" t="s">
        <v>8</v>
      </c>
      <c r="Q1766" t="s">
        <v>11</v>
      </c>
      <c r="R1766" t="s">
        <v>8</v>
      </c>
      <c r="S1766" t="str">
        <f t="shared" si="197"/>
        <v>U</v>
      </c>
      <c r="T1766" t="s">
        <v>12</v>
      </c>
      <c r="U1766">
        <v>1</v>
      </c>
      <c r="V1766" t="s">
        <v>11</v>
      </c>
      <c r="W1766" t="e">
        <f>VLOOKUP(Q1766,'PBT Tag Rates'!$B$5:$E$44,4,FALSE)</f>
        <v>#N/A</v>
      </c>
      <c r="X1766">
        <v>1</v>
      </c>
      <c r="Y1766" s="14">
        <f>IFERROR(LOOKUP(H1766,{30,43,48,53,58,63,68,73,78,83,88,93,97},{42,47,52,57,62,67,72,77,82,87,92,99,100}),999)</f>
        <v>82</v>
      </c>
      <c r="Z1766" s="17">
        <f t="shared" si="198"/>
        <v>5.5555555555555554</v>
      </c>
      <c r="AA1766" s="17">
        <f t="shared" si="199"/>
        <v>5.5555555555555554</v>
      </c>
      <c r="AB1766" s="17">
        <f t="shared" si="200"/>
        <v>11.658097686375321</v>
      </c>
      <c r="AC1766" s="17" t="s">
        <v>17654</v>
      </c>
    </row>
    <row r="1767" spans="1:29" x14ac:dyDescent="0.25">
      <c r="A1767" t="s">
        <v>3339</v>
      </c>
      <c r="B1767" s="166" t="s">
        <v>8526</v>
      </c>
      <c r="C1767" t="s">
        <v>1076</v>
      </c>
      <c r="D1767" s="1">
        <v>45170</v>
      </c>
      <c r="E1767">
        <f t="shared" si="195"/>
        <v>18</v>
      </c>
      <c r="F1767" t="s">
        <v>14</v>
      </c>
      <c r="G1767">
        <v>730</v>
      </c>
      <c r="H1767">
        <f t="shared" si="194"/>
        <v>73</v>
      </c>
      <c r="I1767" t="s">
        <v>9</v>
      </c>
      <c r="J1767">
        <v>1</v>
      </c>
      <c r="K1767" t="s">
        <v>8</v>
      </c>
      <c r="L1767" t="s">
        <v>8</v>
      </c>
      <c r="M1767" t="s">
        <v>14</v>
      </c>
      <c r="N1767" t="str">
        <f t="shared" si="196"/>
        <v>F</v>
      </c>
      <c r="O1767" t="s">
        <v>2807</v>
      </c>
      <c r="P1767" t="s">
        <v>2808</v>
      </c>
      <c r="Q1767" t="s">
        <v>221</v>
      </c>
      <c r="R1767">
        <v>4</v>
      </c>
      <c r="S1767">
        <f t="shared" si="197"/>
        <v>2019</v>
      </c>
      <c r="T1767" t="s">
        <v>12</v>
      </c>
      <c r="U1767">
        <v>1</v>
      </c>
      <c r="V1767" t="s">
        <v>3386</v>
      </c>
      <c r="W1767">
        <f>VLOOKUP(Q1767,'PBT Tag Rates'!$B$5:$E$44,4,FALSE)</f>
        <v>0.95971980899999998</v>
      </c>
      <c r="X1767">
        <v>1</v>
      </c>
      <c r="Y1767" s="14">
        <f>IFERROR(LOOKUP(H1767,{30,43,48,53,58,63,68,73,78,83,88,93,97},{42,47,52,57,62,67,72,77,82,87,92,99,100}),999)</f>
        <v>77</v>
      </c>
      <c r="Z1767" s="17">
        <f t="shared" si="198"/>
        <v>5.5555555555555554</v>
      </c>
      <c r="AA1767" s="17">
        <f t="shared" si="199"/>
        <v>5.5555555555555554</v>
      </c>
      <c r="AB1767" s="17">
        <f t="shared" si="200"/>
        <v>11.658097686375321</v>
      </c>
      <c r="AC1767" s="17" t="s">
        <v>17654</v>
      </c>
    </row>
    <row r="1768" spans="1:29" x14ac:dyDescent="0.25">
      <c r="A1768" t="s">
        <v>3339</v>
      </c>
      <c r="B1768" s="166" t="s">
        <v>8527</v>
      </c>
      <c r="C1768" t="s">
        <v>8528</v>
      </c>
      <c r="D1768" s="1">
        <v>45170</v>
      </c>
      <c r="E1768">
        <f t="shared" si="195"/>
        <v>18</v>
      </c>
      <c r="F1768" t="s">
        <v>6</v>
      </c>
      <c r="G1768">
        <v>720</v>
      </c>
      <c r="H1768">
        <f t="shared" si="194"/>
        <v>72</v>
      </c>
      <c r="I1768" t="s">
        <v>7</v>
      </c>
      <c r="J1768" t="s">
        <v>8</v>
      </c>
      <c r="K1768" t="s">
        <v>8529</v>
      </c>
      <c r="L1768" t="s">
        <v>8</v>
      </c>
      <c r="M1768" t="s">
        <v>6</v>
      </c>
      <c r="N1768" t="str">
        <f t="shared" si="196"/>
        <v>M</v>
      </c>
      <c r="O1768" t="s">
        <v>8</v>
      </c>
      <c r="P1768" t="s">
        <v>8</v>
      </c>
      <c r="Q1768" t="s">
        <v>11</v>
      </c>
      <c r="R1768" t="s">
        <v>8</v>
      </c>
      <c r="S1768" t="str">
        <f t="shared" si="197"/>
        <v>U</v>
      </c>
      <c r="T1768" t="s">
        <v>12</v>
      </c>
      <c r="U1768">
        <v>1</v>
      </c>
      <c r="V1768" t="s">
        <v>11</v>
      </c>
      <c r="W1768" t="e">
        <f>VLOOKUP(Q1768,'PBT Tag Rates'!$B$5:$E$44,4,FALSE)</f>
        <v>#N/A</v>
      </c>
      <c r="X1768">
        <v>1</v>
      </c>
      <c r="Y1768" s="14">
        <f>IFERROR(LOOKUP(H1768,{30,43,48,53,58,63,68,73,78,83,88,93,97},{42,47,52,57,62,67,72,77,82,87,92,99,100}),999)</f>
        <v>72</v>
      </c>
      <c r="Z1768" s="17">
        <f t="shared" si="198"/>
        <v>5.5555555555555554</v>
      </c>
      <c r="AA1768" s="17">
        <f t="shared" si="199"/>
        <v>5.5555555555555554</v>
      </c>
      <c r="AB1768" s="17">
        <f t="shared" si="200"/>
        <v>11.658097686375321</v>
      </c>
      <c r="AC1768" s="17" t="s">
        <v>17654</v>
      </c>
    </row>
    <row r="1769" spans="1:29" x14ac:dyDescent="0.25">
      <c r="A1769" t="s">
        <v>3339</v>
      </c>
      <c r="B1769" s="166" t="s">
        <v>8530</v>
      </c>
      <c r="C1769" t="s">
        <v>1077</v>
      </c>
      <c r="D1769" s="1">
        <v>45170</v>
      </c>
      <c r="E1769">
        <f t="shared" si="195"/>
        <v>18</v>
      </c>
      <c r="F1769" t="s">
        <v>14</v>
      </c>
      <c r="G1769">
        <v>690</v>
      </c>
      <c r="H1769">
        <f t="shared" si="194"/>
        <v>69</v>
      </c>
      <c r="I1769" t="s">
        <v>7</v>
      </c>
      <c r="J1769" t="s">
        <v>8</v>
      </c>
      <c r="K1769" t="s">
        <v>8</v>
      </c>
      <c r="L1769" t="s">
        <v>8</v>
      </c>
      <c r="M1769" t="s">
        <v>14</v>
      </c>
      <c r="N1769" t="str">
        <f t="shared" si="196"/>
        <v>F</v>
      </c>
      <c r="O1769" t="s">
        <v>2701</v>
      </c>
      <c r="P1769" t="s">
        <v>2702</v>
      </c>
      <c r="Q1769" t="s">
        <v>221</v>
      </c>
      <c r="R1769">
        <v>4</v>
      </c>
      <c r="S1769">
        <f t="shared" si="197"/>
        <v>2019</v>
      </c>
      <c r="T1769" t="s">
        <v>12</v>
      </c>
      <c r="U1769">
        <v>0.999999999999998</v>
      </c>
      <c r="V1769" t="s">
        <v>3357</v>
      </c>
      <c r="W1769">
        <f>VLOOKUP(Q1769,'PBT Tag Rates'!$B$5:$E$44,4,FALSE)</f>
        <v>0.95971980899999998</v>
      </c>
      <c r="X1769">
        <v>1</v>
      </c>
      <c r="Y1769" s="14">
        <f>IFERROR(LOOKUP(H1769,{30,43,48,53,58,63,68,73,78,83,88,93,97},{42,47,52,57,62,67,72,77,82,87,92,99,100}),999)</f>
        <v>72</v>
      </c>
      <c r="Z1769" s="17">
        <f t="shared" si="198"/>
        <v>5.5555555555555554</v>
      </c>
      <c r="AA1769" s="17">
        <f t="shared" si="199"/>
        <v>5.5555555555555554</v>
      </c>
      <c r="AB1769" s="17">
        <f t="shared" si="200"/>
        <v>11.658097686375321</v>
      </c>
      <c r="AC1769" s="17" t="s">
        <v>17654</v>
      </c>
    </row>
    <row r="1770" spans="1:29" x14ac:dyDescent="0.25">
      <c r="A1770" t="s">
        <v>3339</v>
      </c>
      <c r="B1770" s="166" t="s">
        <v>8531</v>
      </c>
      <c r="C1770" t="s">
        <v>1078</v>
      </c>
      <c r="D1770" s="1">
        <v>45170</v>
      </c>
      <c r="E1770">
        <f t="shared" si="195"/>
        <v>18</v>
      </c>
      <c r="F1770" t="s">
        <v>6</v>
      </c>
      <c r="G1770">
        <v>820</v>
      </c>
      <c r="H1770">
        <f t="shared" si="194"/>
        <v>82</v>
      </c>
      <c r="I1770" t="s">
        <v>7</v>
      </c>
      <c r="J1770" t="s">
        <v>8</v>
      </c>
      <c r="K1770" t="s">
        <v>8532</v>
      </c>
      <c r="L1770" t="s">
        <v>8</v>
      </c>
      <c r="M1770" t="s">
        <v>6</v>
      </c>
      <c r="N1770" t="str">
        <f t="shared" si="196"/>
        <v>M</v>
      </c>
      <c r="O1770" t="s">
        <v>1297</v>
      </c>
      <c r="P1770" t="s">
        <v>2913</v>
      </c>
      <c r="Q1770" t="s">
        <v>221</v>
      </c>
      <c r="R1770">
        <v>4</v>
      </c>
      <c r="S1770">
        <f t="shared" si="197"/>
        <v>2019</v>
      </c>
      <c r="T1770" t="s">
        <v>12</v>
      </c>
      <c r="U1770">
        <v>1</v>
      </c>
      <c r="V1770" t="s">
        <v>3396</v>
      </c>
      <c r="W1770">
        <f>VLOOKUP(Q1770,'PBT Tag Rates'!$B$5:$E$44,4,FALSE)</f>
        <v>0.95971980899999998</v>
      </c>
      <c r="X1770">
        <v>1</v>
      </c>
      <c r="Y1770" s="14">
        <f>IFERROR(LOOKUP(H1770,{30,43,48,53,58,63,68,73,78,83,88,93,97},{42,47,52,57,62,67,72,77,82,87,92,99,100}),999)</f>
        <v>82</v>
      </c>
      <c r="Z1770" s="17">
        <f t="shared" si="198"/>
        <v>5.5555555555555554</v>
      </c>
      <c r="AA1770" s="17">
        <f t="shared" si="199"/>
        <v>5.5555555555555554</v>
      </c>
      <c r="AB1770" s="17">
        <f t="shared" si="200"/>
        <v>11.658097686375321</v>
      </c>
      <c r="AC1770" s="17" t="s">
        <v>17655</v>
      </c>
    </row>
    <row r="1771" spans="1:29" x14ac:dyDescent="0.25">
      <c r="A1771" t="s">
        <v>3339</v>
      </c>
      <c r="B1771" s="166" t="s">
        <v>8533</v>
      </c>
      <c r="C1771" t="s">
        <v>8534</v>
      </c>
      <c r="D1771" s="1">
        <v>45170</v>
      </c>
      <c r="E1771">
        <f t="shared" si="195"/>
        <v>18</v>
      </c>
      <c r="F1771" t="s">
        <v>6</v>
      </c>
      <c r="G1771">
        <v>910</v>
      </c>
      <c r="H1771">
        <f t="shared" si="194"/>
        <v>91</v>
      </c>
      <c r="I1771" t="s">
        <v>7</v>
      </c>
      <c r="J1771" t="s">
        <v>8</v>
      </c>
      <c r="K1771" t="s">
        <v>8535</v>
      </c>
      <c r="L1771" t="s">
        <v>8</v>
      </c>
      <c r="M1771" t="s">
        <v>6</v>
      </c>
      <c r="N1771" t="str">
        <f t="shared" si="196"/>
        <v>M</v>
      </c>
      <c r="O1771" t="s">
        <v>785</v>
      </c>
      <c r="P1771" t="s">
        <v>786</v>
      </c>
      <c r="Q1771" t="s">
        <v>13</v>
      </c>
      <c r="R1771">
        <v>5</v>
      </c>
      <c r="S1771">
        <f t="shared" si="197"/>
        <v>2018</v>
      </c>
      <c r="T1771" t="s">
        <v>12</v>
      </c>
      <c r="U1771">
        <v>1</v>
      </c>
      <c r="V1771" t="s">
        <v>3079</v>
      </c>
      <c r="W1771">
        <f>VLOOKUP(Q1771,'PBT Tag Rates'!$B$5:$E$44,4,FALSE)</f>
        <v>0.96828396500000002</v>
      </c>
      <c r="X1771">
        <v>1</v>
      </c>
      <c r="Y1771" s="14">
        <f>IFERROR(LOOKUP(H1771,{30,43,48,53,58,63,68,73,78,83,88,93,97},{42,47,52,57,62,67,72,77,82,87,92,99,100}),999)</f>
        <v>92</v>
      </c>
      <c r="Z1771" s="17">
        <f t="shared" si="198"/>
        <v>5.5555555555555554</v>
      </c>
      <c r="AA1771" s="17">
        <f t="shared" si="199"/>
        <v>5.5555555555555554</v>
      </c>
      <c r="AB1771" s="17">
        <f t="shared" si="200"/>
        <v>11.658097686375321</v>
      </c>
      <c r="AC1771" s="17" t="s">
        <v>17654</v>
      </c>
    </row>
    <row r="1772" spans="1:29" x14ac:dyDescent="0.25">
      <c r="A1772" t="s">
        <v>3339</v>
      </c>
      <c r="B1772" s="166" t="s">
        <v>8536</v>
      </c>
      <c r="C1772" t="s">
        <v>8537</v>
      </c>
      <c r="D1772" s="1">
        <v>45170</v>
      </c>
      <c r="E1772">
        <f t="shared" si="195"/>
        <v>18</v>
      </c>
      <c r="F1772" t="s">
        <v>14</v>
      </c>
      <c r="G1772">
        <v>790</v>
      </c>
      <c r="H1772">
        <f t="shared" si="194"/>
        <v>79</v>
      </c>
      <c r="I1772" t="s">
        <v>7</v>
      </c>
      <c r="J1772" t="s">
        <v>8</v>
      </c>
      <c r="K1772" t="s">
        <v>8538</v>
      </c>
      <c r="L1772" t="s">
        <v>8</v>
      </c>
      <c r="M1772" t="s">
        <v>14</v>
      </c>
      <c r="N1772" t="str">
        <f t="shared" si="196"/>
        <v>F</v>
      </c>
      <c r="O1772" t="s">
        <v>8</v>
      </c>
      <c r="P1772" t="s">
        <v>8</v>
      </c>
      <c r="Q1772" t="s">
        <v>11</v>
      </c>
      <c r="R1772" t="s">
        <v>8</v>
      </c>
      <c r="S1772" t="str">
        <f t="shared" si="197"/>
        <v>U</v>
      </c>
      <c r="T1772" t="s">
        <v>12</v>
      </c>
      <c r="U1772">
        <v>0.999999999999999</v>
      </c>
      <c r="V1772" t="s">
        <v>11</v>
      </c>
      <c r="W1772" t="e">
        <f>VLOOKUP(Q1772,'PBT Tag Rates'!$B$5:$E$44,4,FALSE)</f>
        <v>#N/A</v>
      </c>
      <c r="X1772">
        <v>1</v>
      </c>
      <c r="Y1772" s="14">
        <f>IFERROR(LOOKUP(H1772,{30,43,48,53,58,63,68,73,78,83,88,93,97},{42,47,52,57,62,67,72,77,82,87,92,99,100}),999)</f>
        <v>82</v>
      </c>
      <c r="Z1772" s="17">
        <f t="shared" si="198"/>
        <v>5.5555555555555554</v>
      </c>
      <c r="AA1772" s="17">
        <f t="shared" si="199"/>
        <v>5.5555555555555554</v>
      </c>
      <c r="AB1772" s="17">
        <f t="shared" si="200"/>
        <v>11.658097686375321</v>
      </c>
      <c r="AC1772" s="17" t="s">
        <v>17654</v>
      </c>
    </row>
    <row r="1773" spans="1:29" x14ac:dyDescent="0.25">
      <c r="A1773" t="s">
        <v>3339</v>
      </c>
      <c r="B1773" s="166" t="s">
        <v>8539</v>
      </c>
      <c r="C1773" t="s">
        <v>1079</v>
      </c>
      <c r="D1773" s="1">
        <v>45170</v>
      </c>
      <c r="E1773">
        <f t="shared" si="195"/>
        <v>18</v>
      </c>
      <c r="F1773" t="s">
        <v>6</v>
      </c>
      <c r="G1773">
        <v>570</v>
      </c>
      <c r="H1773">
        <f t="shared" si="194"/>
        <v>57</v>
      </c>
      <c r="I1773" t="s">
        <v>7</v>
      </c>
      <c r="J1773" t="s">
        <v>8</v>
      </c>
      <c r="K1773" t="s">
        <v>8</v>
      </c>
      <c r="L1773" t="s">
        <v>8</v>
      </c>
      <c r="M1773" t="s">
        <v>6</v>
      </c>
      <c r="N1773" t="str">
        <f t="shared" si="196"/>
        <v>M</v>
      </c>
      <c r="O1773" t="s">
        <v>2502</v>
      </c>
      <c r="P1773" t="s">
        <v>2714</v>
      </c>
      <c r="Q1773" t="s">
        <v>918</v>
      </c>
      <c r="R1773">
        <v>3</v>
      </c>
      <c r="S1773">
        <f t="shared" si="197"/>
        <v>2020</v>
      </c>
      <c r="T1773" t="s">
        <v>12</v>
      </c>
      <c r="U1773">
        <v>1.00000000000001</v>
      </c>
      <c r="V1773" t="s">
        <v>3357</v>
      </c>
      <c r="W1773">
        <f>VLOOKUP(Q1773,'PBT Tag Rates'!$B$5:$E$44,4,FALSE)</f>
        <v>0.98961045999999997</v>
      </c>
      <c r="X1773">
        <v>1</v>
      </c>
      <c r="Y1773" s="14">
        <f>IFERROR(LOOKUP(H1773,{30,43,48,53,58,63,68,73,78,83,88,93,97},{42,47,52,57,62,67,72,77,82,87,92,99,100}),999)</f>
        <v>57</v>
      </c>
      <c r="Z1773" s="17">
        <f t="shared" si="198"/>
        <v>5.5555555555555554</v>
      </c>
      <c r="AA1773" s="17">
        <f t="shared" si="199"/>
        <v>5.5555555555555554</v>
      </c>
      <c r="AB1773" s="17">
        <f t="shared" si="200"/>
        <v>11.658097686375321</v>
      </c>
      <c r="AC1773" s="17" t="s">
        <v>17654</v>
      </c>
    </row>
    <row r="1774" spans="1:29" x14ac:dyDescent="0.25">
      <c r="A1774" t="s">
        <v>3339</v>
      </c>
      <c r="B1774" s="166" t="s">
        <v>8540</v>
      </c>
      <c r="C1774" t="s">
        <v>1080</v>
      </c>
      <c r="D1774" s="1">
        <v>45170</v>
      </c>
      <c r="E1774">
        <f t="shared" si="195"/>
        <v>18</v>
      </c>
      <c r="F1774" t="s">
        <v>6</v>
      </c>
      <c r="G1774">
        <v>660</v>
      </c>
      <c r="H1774">
        <f t="shared" si="194"/>
        <v>66</v>
      </c>
      <c r="I1774" t="s">
        <v>9</v>
      </c>
      <c r="J1774">
        <v>1</v>
      </c>
      <c r="K1774" t="s">
        <v>8</v>
      </c>
      <c r="L1774" t="s">
        <v>8541</v>
      </c>
      <c r="M1774" t="s">
        <v>14</v>
      </c>
      <c r="N1774" t="str">
        <f t="shared" si="196"/>
        <v>F</v>
      </c>
      <c r="O1774" t="s">
        <v>2498</v>
      </c>
      <c r="P1774" t="s">
        <v>2499</v>
      </c>
      <c r="Q1774" t="s">
        <v>221</v>
      </c>
      <c r="R1774">
        <v>4</v>
      </c>
      <c r="S1774">
        <f t="shared" si="197"/>
        <v>2019</v>
      </c>
      <c r="T1774" t="s">
        <v>12</v>
      </c>
      <c r="U1774">
        <v>1</v>
      </c>
      <c r="V1774" t="s">
        <v>3951</v>
      </c>
      <c r="W1774">
        <f>VLOOKUP(Q1774,'PBT Tag Rates'!$B$5:$E$44,4,FALSE)</f>
        <v>0.95971980899999998</v>
      </c>
      <c r="X1774">
        <v>1</v>
      </c>
      <c r="Y1774" s="14">
        <f>IFERROR(LOOKUP(H1774,{30,43,48,53,58,63,68,73,78,83,88,93,97},{42,47,52,57,62,67,72,77,82,87,92,99,100}),999)</f>
        <v>67</v>
      </c>
      <c r="Z1774" s="17">
        <f t="shared" si="198"/>
        <v>5.5555555555555554</v>
      </c>
      <c r="AA1774" s="17">
        <f t="shared" si="199"/>
        <v>5.5555555555555554</v>
      </c>
      <c r="AB1774" s="17">
        <f t="shared" si="200"/>
        <v>11.658097686375321</v>
      </c>
      <c r="AC1774" s="17" t="s">
        <v>17655</v>
      </c>
    </row>
    <row r="1775" spans="1:29" x14ac:dyDescent="0.25">
      <c r="A1775" t="s">
        <v>3339</v>
      </c>
      <c r="B1775" s="166" t="s">
        <v>8542</v>
      </c>
      <c r="C1775" t="s">
        <v>8543</v>
      </c>
      <c r="D1775" s="1">
        <v>45170</v>
      </c>
      <c r="E1775">
        <f t="shared" si="195"/>
        <v>18</v>
      </c>
      <c r="F1775" t="s">
        <v>14</v>
      </c>
      <c r="G1775">
        <v>840</v>
      </c>
      <c r="H1775">
        <f t="shared" si="194"/>
        <v>84</v>
      </c>
      <c r="I1775" t="s">
        <v>7</v>
      </c>
      <c r="J1775" t="s">
        <v>8</v>
      </c>
      <c r="K1775" t="s">
        <v>8544</v>
      </c>
      <c r="L1775" t="s">
        <v>8</v>
      </c>
      <c r="M1775" t="s">
        <v>14</v>
      </c>
      <c r="N1775" t="str">
        <f t="shared" si="196"/>
        <v>F</v>
      </c>
      <c r="O1775" t="s">
        <v>8</v>
      </c>
      <c r="P1775" t="s">
        <v>8</v>
      </c>
      <c r="Q1775" t="s">
        <v>11</v>
      </c>
      <c r="R1775" t="s">
        <v>8</v>
      </c>
      <c r="S1775" t="str">
        <f t="shared" si="197"/>
        <v>U</v>
      </c>
      <c r="T1775" t="s">
        <v>12</v>
      </c>
      <c r="U1775">
        <v>1</v>
      </c>
      <c r="V1775" t="s">
        <v>11</v>
      </c>
      <c r="W1775" t="e">
        <f>VLOOKUP(Q1775,'PBT Tag Rates'!$B$5:$E$44,4,FALSE)</f>
        <v>#N/A</v>
      </c>
      <c r="X1775">
        <v>1</v>
      </c>
      <c r="Y1775" s="14">
        <f>IFERROR(LOOKUP(H1775,{30,43,48,53,58,63,68,73,78,83,88,93,97},{42,47,52,57,62,67,72,77,82,87,92,99,100}),999)</f>
        <v>87</v>
      </c>
      <c r="Z1775" s="17">
        <f t="shared" si="198"/>
        <v>5.5555555555555554</v>
      </c>
      <c r="AA1775" s="17">
        <f t="shared" si="199"/>
        <v>5.5555555555555554</v>
      </c>
      <c r="AB1775" s="17">
        <f t="shared" si="200"/>
        <v>11.658097686375321</v>
      </c>
      <c r="AC1775" s="17" t="s">
        <v>17654</v>
      </c>
    </row>
    <row r="1776" spans="1:29" x14ac:dyDescent="0.25">
      <c r="A1776" t="s">
        <v>3339</v>
      </c>
      <c r="B1776" s="166" t="s">
        <v>8545</v>
      </c>
      <c r="C1776" t="s">
        <v>1083</v>
      </c>
      <c r="D1776" s="1">
        <v>45170</v>
      </c>
      <c r="E1776">
        <f t="shared" si="195"/>
        <v>18</v>
      </c>
      <c r="F1776" t="s">
        <v>6</v>
      </c>
      <c r="G1776">
        <v>920</v>
      </c>
      <c r="H1776">
        <f t="shared" si="194"/>
        <v>92</v>
      </c>
      <c r="I1776" t="s">
        <v>7</v>
      </c>
      <c r="J1776" t="s">
        <v>8</v>
      </c>
      <c r="K1776" t="s">
        <v>8546</v>
      </c>
      <c r="L1776" t="s">
        <v>8</v>
      </c>
      <c r="M1776" t="s">
        <v>6</v>
      </c>
      <c r="N1776" t="str">
        <f t="shared" si="196"/>
        <v>M</v>
      </c>
      <c r="O1776" t="s">
        <v>2729</v>
      </c>
      <c r="P1776" t="s">
        <v>2906</v>
      </c>
      <c r="Q1776" t="s">
        <v>221</v>
      </c>
      <c r="R1776">
        <v>4</v>
      </c>
      <c r="S1776">
        <f t="shared" si="197"/>
        <v>2019</v>
      </c>
      <c r="T1776" t="s">
        <v>12</v>
      </c>
      <c r="U1776">
        <v>1</v>
      </c>
      <c r="V1776" t="s">
        <v>3346</v>
      </c>
      <c r="W1776">
        <f>VLOOKUP(Q1776,'PBT Tag Rates'!$B$5:$E$44,4,FALSE)</f>
        <v>0.95971980899999998</v>
      </c>
      <c r="X1776">
        <v>1</v>
      </c>
      <c r="Y1776" s="14">
        <f>IFERROR(LOOKUP(H1776,{30,43,48,53,58,63,68,73,78,83,88,93,97},{42,47,52,57,62,67,72,77,82,87,92,99,100}),999)</f>
        <v>92</v>
      </c>
      <c r="Z1776" s="17">
        <f t="shared" si="198"/>
        <v>5.5555555555555554</v>
      </c>
      <c r="AA1776" s="17">
        <f t="shared" si="199"/>
        <v>5.5555555555555554</v>
      </c>
      <c r="AB1776" s="17">
        <f t="shared" si="200"/>
        <v>11.658097686375321</v>
      </c>
      <c r="AC1776" s="17" t="s">
        <v>17654</v>
      </c>
    </row>
    <row r="1777" spans="1:29" x14ac:dyDescent="0.25">
      <c r="A1777" t="s">
        <v>3339</v>
      </c>
      <c r="B1777" s="166" t="s">
        <v>8547</v>
      </c>
      <c r="C1777" t="s">
        <v>8548</v>
      </c>
      <c r="D1777" s="1">
        <v>45170</v>
      </c>
      <c r="E1777">
        <f t="shared" si="195"/>
        <v>18</v>
      </c>
      <c r="F1777" t="s">
        <v>14</v>
      </c>
      <c r="G1777">
        <v>790</v>
      </c>
      <c r="H1777">
        <f t="shared" si="194"/>
        <v>79</v>
      </c>
      <c r="I1777" t="s">
        <v>7</v>
      </c>
      <c r="J1777" t="s">
        <v>8</v>
      </c>
      <c r="K1777" t="s">
        <v>8549</v>
      </c>
      <c r="L1777" t="s">
        <v>8</v>
      </c>
      <c r="M1777" t="s">
        <v>14</v>
      </c>
      <c r="N1777" t="str">
        <f t="shared" si="196"/>
        <v>F</v>
      </c>
      <c r="O1777" t="s">
        <v>8</v>
      </c>
      <c r="P1777" t="s">
        <v>8</v>
      </c>
      <c r="Q1777" t="s">
        <v>11</v>
      </c>
      <c r="R1777" t="s">
        <v>8</v>
      </c>
      <c r="S1777" t="str">
        <f t="shared" si="197"/>
        <v>U</v>
      </c>
      <c r="T1777" t="s">
        <v>12</v>
      </c>
      <c r="U1777">
        <v>1</v>
      </c>
      <c r="V1777" t="s">
        <v>11</v>
      </c>
      <c r="W1777" t="e">
        <f>VLOOKUP(Q1777,'PBT Tag Rates'!$B$5:$E$44,4,FALSE)</f>
        <v>#N/A</v>
      </c>
      <c r="X1777">
        <v>1</v>
      </c>
      <c r="Y1777" s="14">
        <f>IFERROR(LOOKUP(H1777,{30,43,48,53,58,63,68,73,78,83,88,93,97},{42,47,52,57,62,67,72,77,82,87,92,99,100}),999)</f>
        <v>82</v>
      </c>
      <c r="Z1777" s="17">
        <f t="shared" si="198"/>
        <v>5.5555555555555554</v>
      </c>
      <c r="AA1777" s="17">
        <f t="shared" si="199"/>
        <v>5.5555555555555554</v>
      </c>
      <c r="AB1777" s="17">
        <f t="shared" si="200"/>
        <v>11.658097686375321</v>
      </c>
      <c r="AC1777" s="17" t="s">
        <v>17654</v>
      </c>
    </row>
    <row r="1778" spans="1:29" x14ac:dyDescent="0.25">
      <c r="A1778" t="s">
        <v>3339</v>
      </c>
      <c r="B1778" s="166" t="s">
        <v>8550</v>
      </c>
      <c r="C1778" t="s">
        <v>8551</v>
      </c>
      <c r="D1778" s="1">
        <v>45170</v>
      </c>
      <c r="E1778">
        <f t="shared" si="195"/>
        <v>18</v>
      </c>
      <c r="F1778" t="s">
        <v>6</v>
      </c>
      <c r="G1778">
        <v>760</v>
      </c>
      <c r="H1778">
        <f t="shared" si="194"/>
        <v>76</v>
      </c>
      <c r="I1778" t="s">
        <v>7</v>
      </c>
      <c r="J1778" t="s">
        <v>8</v>
      </c>
      <c r="K1778" t="s">
        <v>8552</v>
      </c>
      <c r="L1778" t="s">
        <v>8</v>
      </c>
      <c r="M1778" t="s">
        <v>6</v>
      </c>
      <c r="N1778" t="str">
        <f t="shared" si="196"/>
        <v>M</v>
      </c>
      <c r="O1778" t="s">
        <v>645</v>
      </c>
      <c r="P1778" t="s">
        <v>646</v>
      </c>
      <c r="Q1778" t="s">
        <v>221</v>
      </c>
      <c r="R1778">
        <v>4</v>
      </c>
      <c r="S1778">
        <f t="shared" si="197"/>
        <v>2019</v>
      </c>
      <c r="T1778" t="s">
        <v>12</v>
      </c>
      <c r="U1778">
        <v>1</v>
      </c>
      <c r="V1778" t="s">
        <v>3346</v>
      </c>
      <c r="W1778">
        <f>VLOOKUP(Q1778,'PBT Tag Rates'!$B$5:$E$44,4,FALSE)</f>
        <v>0.95971980899999998</v>
      </c>
      <c r="X1778">
        <v>1</v>
      </c>
      <c r="Y1778" s="14">
        <f>IFERROR(LOOKUP(H1778,{30,43,48,53,58,63,68,73,78,83,88,93,97},{42,47,52,57,62,67,72,77,82,87,92,99,100}),999)</f>
        <v>77</v>
      </c>
      <c r="Z1778" s="17">
        <f t="shared" si="198"/>
        <v>5.5555555555555554</v>
      </c>
      <c r="AA1778" s="17">
        <f t="shared" si="199"/>
        <v>5.5555555555555554</v>
      </c>
      <c r="AB1778" s="17">
        <f t="shared" si="200"/>
        <v>11.658097686375321</v>
      </c>
      <c r="AC1778" s="17" t="s">
        <v>17654</v>
      </c>
    </row>
    <row r="1779" spans="1:29" x14ac:dyDescent="0.25">
      <c r="A1779" t="s">
        <v>3339</v>
      </c>
      <c r="B1779" s="166" t="s">
        <v>8553</v>
      </c>
      <c r="C1779" t="s">
        <v>1084</v>
      </c>
      <c r="D1779" s="1">
        <v>45170</v>
      </c>
      <c r="E1779">
        <f t="shared" si="195"/>
        <v>18</v>
      </c>
      <c r="F1779" t="s">
        <v>6</v>
      </c>
      <c r="G1779">
        <v>690</v>
      </c>
      <c r="H1779">
        <f t="shared" si="194"/>
        <v>69</v>
      </c>
      <c r="I1779" t="s">
        <v>7</v>
      </c>
      <c r="J1779" t="s">
        <v>8</v>
      </c>
      <c r="K1779" t="s">
        <v>8</v>
      </c>
      <c r="L1779" t="s">
        <v>8</v>
      </c>
      <c r="M1779" t="s">
        <v>6</v>
      </c>
      <c r="N1779" t="str">
        <f t="shared" si="196"/>
        <v>M</v>
      </c>
      <c r="O1779" t="s">
        <v>8</v>
      </c>
      <c r="P1779" t="s">
        <v>8</v>
      </c>
      <c r="Q1779" t="s">
        <v>11</v>
      </c>
      <c r="R1779" t="s">
        <v>8</v>
      </c>
      <c r="S1779" t="str">
        <f t="shared" si="197"/>
        <v>U</v>
      </c>
      <c r="T1779" t="s">
        <v>12</v>
      </c>
      <c r="U1779">
        <v>1</v>
      </c>
      <c r="V1779" t="s">
        <v>11</v>
      </c>
      <c r="W1779" t="e">
        <f>VLOOKUP(Q1779,'PBT Tag Rates'!$B$5:$E$44,4,FALSE)</f>
        <v>#N/A</v>
      </c>
      <c r="X1779">
        <v>1</v>
      </c>
      <c r="Y1779" s="14">
        <f>IFERROR(LOOKUP(H1779,{30,43,48,53,58,63,68,73,78,83,88,93,97},{42,47,52,57,62,67,72,77,82,87,92,99,100}),999)</f>
        <v>72</v>
      </c>
      <c r="Z1779" s="17">
        <f t="shared" si="198"/>
        <v>5.5555555555555554</v>
      </c>
      <c r="AA1779" s="17">
        <f t="shared" si="199"/>
        <v>5.5555555555555554</v>
      </c>
      <c r="AB1779" s="17">
        <f t="shared" si="200"/>
        <v>11.658097686375321</v>
      </c>
      <c r="AC1779" s="17" t="s">
        <v>17654</v>
      </c>
    </row>
    <row r="1780" spans="1:29" x14ac:dyDescent="0.25">
      <c r="A1780" t="s">
        <v>3339</v>
      </c>
      <c r="B1780" s="166" t="s">
        <v>8554</v>
      </c>
      <c r="C1780" t="s">
        <v>1085</v>
      </c>
      <c r="D1780" s="1">
        <v>45170</v>
      </c>
      <c r="E1780">
        <f t="shared" si="195"/>
        <v>18</v>
      </c>
      <c r="F1780" t="s">
        <v>6</v>
      </c>
      <c r="G1780">
        <v>700</v>
      </c>
      <c r="H1780">
        <f t="shared" si="194"/>
        <v>70</v>
      </c>
      <c r="I1780" t="s">
        <v>7</v>
      </c>
      <c r="J1780" t="s">
        <v>8</v>
      </c>
      <c r="K1780" t="s">
        <v>8555</v>
      </c>
      <c r="L1780" t="s">
        <v>8</v>
      </c>
      <c r="M1780" t="s">
        <v>6</v>
      </c>
      <c r="N1780" t="str">
        <f t="shared" si="196"/>
        <v>M</v>
      </c>
      <c r="O1780" t="s">
        <v>552</v>
      </c>
      <c r="P1780" t="s">
        <v>2472</v>
      </c>
      <c r="Q1780" t="s">
        <v>221</v>
      </c>
      <c r="R1780">
        <v>4</v>
      </c>
      <c r="S1780">
        <f t="shared" si="197"/>
        <v>2019</v>
      </c>
      <c r="T1780" t="s">
        <v>12</v>
      </c>
      <c r="U1780">
        <v>1</v>
      </c>
      <c r="V1780" t="s">
        <v>3396</v>
      </c>
      <c r="W1780">
        <f>VLOOKUP(Q1780,'PBT Tag Rates'!$B$5:$E$44,4,FALSE)</f>
        <v>0.95971980899999998</v>
      </c>
      <c r="X1780">
        <v>1</v>
      </c>
      <c r="Y1780" s="14">
        <f>IFERROR(LOOKUP(H1780,{30,43,48,53,58,63,68,73,78,83,88,93,97},{42,47,52,57,62,67,72,77,82,87,92,99,100}),999)</f>
        <v>72</v>
      </c>
      <c r="Z1780" s="17">
        <f t="shared" si="198"/>
        <v>5.5555555555555554</v>
      </c>
      <c r="AA1780" s="17">
        <f t="shared" si="199"/>
        <v>5.5555555555555554</v>
      </c>
      <c r="AB1780" s="17">
        <f t="shared" si="200"/>
        <v>11.658097686375321</v>
      </c>
      <c r="AC1780" s="17" t="s">
        <v>17655</v>
      </c>
    </row>
    <row r="1781" spans="1:29" x14ac:dyDescent="0.25">
      <c r="A1781" t="s">
        <v>3339</v>
      </c>
      <c r="B1781" s="166" t="s">
        <v>8556</v>
      </c>
      <c r="C1781" t="s">
        <v>8557</v>
      </c>
      <c r="D1781" s="1">
        <v>45170</v>
      </c>
      <c r="E1781">
        <f t="shared" si="195"/>
        <v>18</v>
      </c>
      <c r="F1781" t="s">
        <v>14</v>
      </c>
      <c r="G1781">
        <v>740</v>
      </c>
      <c r="H1781">
        <f t="shared" si="194"/>
        <v>74</v>
      </c>
      <c r="I1781" t="s">
        <v>7</v>
      </c>
      <c r="J1781" t="s">
        <v>8</v>
      </c>
      <c r="K1781" t="s">
        <v>8558</v>
      </c>
      <c r="L1781" t="s">
        <v>8559</v>
      </c>
      <c r="M1781" t="s">
        <v>14</v>
      </c>
      <c r="N1781" t="str">
        <f t="shared" si="196"/>
        <v>F</v>
      </c>
      <c r="O1781" t="s">
        <v>548</v>
      </c>
      <c r="P1781" t="s">
        <v>1370</v>
      </c>
      <c r="Q1781" t="s">
        <v>221</v>
      </c>
      <c r="R1781">
        <v>4</v>
      </c>
      <c r="S1781">
        <f t="shared" si="197"/>
        <v>2019</v>
      </c>
      <c r="T1781" t="s">
        <v>12</v>
      </c>
      <c r="U1781">
        <v>1</v>
      </c>
      <c r="V1781" t="s">
        <v>3396</v>
      </c>
      <c r="W1781">
        <f>VLOOKUP(Q1781,'PBT Tag Rates'!$B$5:$E$44,4,FALSE)</f>
        <v>0.95971980899999998</v>
      </c>
      <c r="X1781">
        <v>1</v>
      </c>
      <c r="Y1781" s="14">
        <f>IFERROR(LOOKUP(H1781,{30,43,48,53,58,63,68,73,78,83,88,93,97},{42,47,52,57,62,67,72,77,82,87,92,99,100}),999)</f>
        <v>77</v>
      </c>
      <c r="Z1781" s="17">
        <f t="shared" si="198"/>
        <v>5.5555555555555554</v>
      </c>
      <c r="AA1781" s="17">
        <f t="shared" si="199"/>
        <v>5.5555555555555554</v>
      </c>
      <c r="AB1781" s="17">
        <f t="shared" si="200"/>
        <v>11.658097686375321</v>
      </c>
      <c r="AC1781" s="17" t="s">
        <v>17655</v>
      </c>
    </row>
    <row r="1782" spans="1:29" x14ac:dyDescent="0.25">
      <c r="A1782" t="s">
        <v>3339</v>
      </c>
      <c r="B1782" s="166" t="s">
        <v>8560</v>
      </c>
      <c r="C1782" t="s">
        <v>1086</v>
      </c>
      <c r="D1782" s="1">
        <v>45170</v>
      </c>
      <c r="E1782">
        <f t="shared" si="195"/>
        <v>18</v>
      </c>
      <c r="F1782" t="s">
        <v>6</v>
      </c>
      <c r="G1782">
        <v>690</v>
      </c>
      <c r="H1782">
        <f t="shared" si="194"/>
        <v>69</v>
      </c>
      <c r="I1782" t="s">
        <v>7</v>
      </c>
      <c r="J1782" t="s">
        <v>8</v>
      </c>
      <c r="K1782" t="s">
        <v>8</v>
      </c>
      <c r="L1782" t="s">
        <v>8561</v>
      </c>
      <c r="M1782" t="s">
        <v>14</v>
      </c>
      <c r="N1782" t="str">
        <f t="shared" si="196"/>
        <v>F</v>
      </c>
      <c r="O1782" t="s">
        <v>548</v>
      </c>
      <c r="P1782" t="s">
        <v>1370</v>
      </c>
      <c r="Q1782" t="s">
        <v>221</v>
      </c>
      <c r="R1782">
        <v>4</v>
      </c>
      <c r="S1782">
        <f t="shared" si="197"/>
        <v>2019</v>
      </c>
      <c r="T1782" t="s">
        <v>12</v>
      </c>
      <c r="U1782">
        <v>1</v>
      </c>
      <c r="V1782" t="s">
        <v>3396</v>
      </c>
      <c r="W1782">
        <f>VLOOKUP(Q1782,'PBT Tag Rates'!$B$5:$E$44,4,FALSE)</f>
        <v>0.95971980899999998</v>
      </c>
      <c r="X1782">
        <v>1</v>
      </c>
      <c r="Y1782" s="14">
        <f>IFERROR(LOOKUP(H1782,{30,43,48,53,58,63,68,73,78,83,88,93,97},{42,47,52,57,62,67,72,77,82,87,92,99,100}),999)</f>
        <v>72</v>
      </c>
      <c r="Z1782" s="17">
        <f t="shared" si="198"/>
        <v>5.5555555555555554</v>
      </c>
      <c r="AA1782" s="17">
        <f t="shared" si="199"/>
        <v>5.5555555555555554</v>
      </c>
      <c r="AB1782" s="17">
        <f t="shared" si="200"/>
        <v>11.658097686375321</v>
      </c>
      <c r="AC1782" s="17" t="s">
        <v>17655</v>
      </c>
    </row>
    <row r="1783" spans="1:29" x14ac:dyDescent="0.25">
      <c r="A1783" t="s">
        <v>3339</v>
      </c>
      <c r="B1783" s="166" t="s">
        <v>8562</v>
      </c>
      <c r="C1783" t="s">
        <v>1087</v>
      </c>
      <c r="D1783" s="1">
        <v>45170</v>
      </c>
      <c r="E1783">
        <f t="shared" si="195"/>
        <v>18</v>
      </c>
      <c r="F1783" t="s">
        <v>6</v>
      </c>
      <c r="G1783">
        <v>520</v>
      </c>
      <c r="H1783">
        <f t="shared" si="194"/>
        <v>52</v>
      </c>
      <c r="I1783" t="s">
        <v>7</v>
      </c>
      <c r="J1783" t="s">
        <v>8</v>
      </c>
      <c r="K1783" t="s">
        <v>8</v>
      </c>
      <c r="L1783" t="s">
        <v>8</v>
      </c>
      <c r="M1783" t="s">
        <v>6</v>
      </c>
      <c r="N1783" t="str">
        <f t="shared" si="196"/>
        <v>M</v>
      </c>
      <c r="O1783" t="s">
        <v>8563</v>
      </c>
      <c r="P1783" t="s">
        <v>8564</v>
      </c>
      <c r="Q1783" t="s">
        <v>918</v>
      </c>
      <c r="R1783">
        <v>3</v>
      </c>
      <c r="S1783">
        <f t="shared" si="197"/>
        <v>2020</v>
      </c>
      <c r="T1783" t="s">
        <v>12</v>
      </c>
      <c r="U1783">
        <v>0.999999999999998</v>
      </c>
      <c r="V1783" t="s">
        <v>3346</v>
      </c>
      <c r="W1783">
        <f>VLOOKUP(Q1783,'PBT Tag Rates'!$B$5:$E$44,4,FALSE)</f>
        <v>0.98961045999999997</v>
      </c>
      <c r="X1783">
        <v>1</v>
      </c>
      <c r="Y1783" s="14">
        <f>IFERROR(LOOKUP(H1783,{30,43,48,53,58,63,68,73,78,83,88,93,97},{42,47,52,57,62,67,72,77,82,87,92,99,100}),999)</f>
        <v>52</v>
      </c>
      <c r="Z1783" s="17">
        <f t="shared" si="198"/>
        <v>5.5555555555555554</v>
      </c>
      <c r="AA1783" s="17">
        <f t="shared" si="199"/>
        <v>5.5555555555555554</v>
      </c>
      <c r="AB1783" s="17">
        <f t="shared" si="200"/>
        <v>11.658097686375321</v>
      </c>
      <c r="AC1783" s="17" t="s">
        <v>17654</v>
      </c>
    </row>
    <row r="1784" spans="1:29" x14ac:dyDescent="0.25">
      <c r="A1784" t="s">
        <v>3339</v>
      </c>
      <c r="B1784" s="166" t="s">
        <v>8565</v>
      </c>
      <c r="C1784" t="s">
        <v>8566</v>
      </c>
      <c r="D1784" s="1">
        <v>45170</v>
      </c>
      <c r="E1784">
        <f t="shared" si="195"/>
        <v>18</v>
      </c>
      <c r="F1784" t="s">
        <v>6</v>
      </c>
      <c r="G1784">
        <v>720</v>
      </c>
      <c r="H1784">
        <f t="shared" si="194"/>
        <v>72</v>
      </c>
      <c r="I1784" t="s">
        <v>7</v>
      </c>
      <c r="J1784" t="s">
        <v>8</v>
      </c>
      <c r="K1784" t="s">
        <v>8567</v>
      </c>
      <c r="L1784" t="s">
        <v>8</v>
      </c>
      <c r="M1784" t="s">
        <v>6</v>
      </c>
      <c r="N1784" t="str">
        <f t="shared" si="196"/>
        <v>M</v>
      </c>
      <c r="O1784" t="s">
        <v>2041</v>
      </c>
      <c r="P1784" t="s">
        <v>2042</v>
      </c>
      <c r="Q1784" t="s">
        <v>221</v>
      </c>
      <c r="R1784">
        <v>4</v>
      </c>
      <c r="S1784">
        <f t="shared" si="197"/>
        <v>2019</v>
      </c>
      <c r="T1784" t="s">
        <v>12</v>
      </c>
      <c r="U1784">
        <v>0.999999999999998</v>
      </c>
      <c r="V1784" t="s">
        <v>3346</v>
      </c>
      <c r="W1784">
        <f>VLOOKUP(Q1784,'PBT Tag Rates'!$B$5:$E$44,4,FALSE)</f>
        <v>0.95971980899999998</v>
      </c>
      <c r="X1784">
        <v>1</v>
      </c>
      <c r="Y1784" s="14">
        <f>IFERROR(LOOKUP(H1784,{30,43,48,53,58,63,68,73,78,83,88,93,97},{42,47,52,57,62,67,72,77,82,87,92,99,100}),999)</f>
        <v>72</v>
      </c>
      <c r="Z1784" s="17">
        <f t="shared" si="198"/>
        <v>5.5555555555555554</v>
      </c>
      <c r="AA1784" s="17">
        <f t="shared" si="199"/>
        <v>5.5555555555555554</v>
      </c>
      <c r="AB1784" s="17">
        <f t="shared" si="200"/>
        <v>11.658097686375321</v>
      </c>
      <c r="AC1784" s="17" t="s">
        <v>17654</v>
      </c>
    </row>
    <row r="1785" spans="1:29" x14ac:dyDescent="0.25">
      <c r="A1785" t="s">
        <v>3339</v>
      </c>
      <c r="B1785" s="166" t="s">
        <v>8568</v>
      </c>
      <c r="C1785" t="s">
        <v>1088</v>
      </c>
      <c r="D1785" s="1">
        <v>45170</v>
      </c>
      <c r="E1785">
        <f t="shared" si="195"/>
        <v>18</v>
      </c>
      <c r="F1785" t="s">
        <v>6</v>
      </c>
      <c r="G1785">
        <v>690</v>
      </c>
      <c r="H1785">
        <f t="shared" si="194"/>
        <v>69</v>
      </c>
      <c r="I1785" t="s">
        <v>7</v>
      </c>
      <c r="J1785" t="s">
        <v>8</v>
      </c>
      <c r="K1785" t="s">
        <v>8</v>
      </c>
      <c r="L1785" t="s">
        <v>8</v>
      </c>
      <c r="M1785" t="s">
        <v>6</v>
      </c>
      <c r="N1785" t="str">
        <f t="shared" si="196"/>
        <v>M</v>
      </c>
      <c r="O1785" t="s">
        <v>570</v>
      </c>
      <c r="P1785" t="s">
        <v>2845</v>
      </c>
      <c r="Q1785" t="s">
        <v>221</v>
      </c>
      <c r="R1785">
        <v>4</v>
      </c>
      <c r="S1785">
        <f t="shared" si="197"/>
        <v>2019</v>
      </c>
      <c r="T1785" t="s">
        <v>12</v>
      </c>
      <c r="U1785">
        <v>0.999999999999998</v>
      </c>
      <c r="V1785" t="s">
        <v>3346</v>
      </c>
      <c r="W1785">
        <f>VLOOKUP(Q1785,'PBT Tag Rates'!$B$5:$E$44,4,FALSE)</f>
        <v>0.95971980899999998</v>
      </c>
      <c r="X1785">
        <v>1</v>
      </c>
      <c r="Y1785" s="14">
        <f>IFERROR(LOOKUP(H1785,{30,43,48,53,58,63,68,73,78,83,88,93,97},{42,47,52,57,62,67,72,77,82,87,92,99,100}),999)</f>
        <v>72</v>
      </c>
      <c r="Z1785" s="17">
        <f t="shared" si="198"/>
        <v>5.5555555555555554</v>
      </c>
      <c r="AA1785" s="17">
        <f t="shared" si="199"/>
        <v>5.5555555555555554</v>
      </c>
      <c r="AB1785" s="17">
        <f t="shared" si="200"/>
        <v>11.658097686375321</v>
      </c>
      <c r="AC1785" s="17" t="s">
        <v>17654</v>
      </c>
    </row>
    <row r="1786" spans="1:29" x14ac:dyDescent="0.25">
      <c r="A1786" t="s">
        <v>3339</v>
      </c>
      <c r="B1786" s="166" t="s">
        <v>8569</v>
      </c>
      <c r="C1786" t="s">
        <v>1089</v>
      </c>
      <c r="D1786" s="1">
        <v>45170</v>
      </c>
      <c r="E1786">
        <f t="shared" si="195"/>
        <v>18</v>
      </c>
      <c r="F1786" t="s">
        <v>14</v>
      </c>
      <c r="G1786">
        <v>750</v>
      </c>
      <c r="H1786">
        <f t="shared" si="194"/>
        <v>75</v>
      </c>
      <c r="I1786" t="s">
        <v>9</v>
      </c>
      <c r="J1786">
        <v>1</v>
      </c>
      <c r="K1786" t="s">
        <v>8570</v>
      </c>
      <c r="L1786" t="s">
        <v>8</v>
      </c>
      <c r="M1786" t="s">
        <v>14</v>
      </c>
      <c r="N1786" t="str">
        <f t="shared" si="196"/>
        <v>F</v>
      </c>
      <c r="O1786" t="s">
        <v>516</v>
      </c>
      <c r="P1786" t="s">
        <v>517</v>
      </c>
      <c r="Q1786" t="s">
        <v>221</v>
      </c>
      <c r="R1786">
        <v>4</v>
      </c>
      <c r="S1786">
        <f t="shared" si="197"/>
        <v>2019</v>
      </c>
      <c r="T1786" t="s">
        <v>12</v>
      </c>
      <c r="U1786">
        <v>1</v>
      </c>
      <c r="V1786" t="s">
        <v>3951</v>
      </c>
      <c r="W1786">
        <f>VLOOKUP(Q1786,'PBT Tag Rates'!$B$5:$E$44,4,FALSE)</f>
        <v>0.95971980899999998</v>
      </c>
      <c r="X1786">
        <v>1</v>
      </c>
      <c r="Y1786" s="14">
        <f>IFERROR(LOOKUP(H1786,{30,43,48,53,58,63,68,73,78,83,88,93,97},{42,47,52,57,62,67,72,77,82,87,92,99,100}),999)</f>
        <v>77</v>
      </c>
      <c r="Z1786" s="17">
        <f t="shared" si="198"/>
        <v>5.5555555555555554</v>
      </c>
      <c r="AA1786" s="17">
        <f t="shared" si="199"/>
        <v>5.5555555555555554</v>
      </c>
      <c r="AB1786" s="17">
        <f t="shared" si="200"/>
        <v>11.658097686375321</v>
      </c>
      <c r="AC1786" s="17" t="s">
        <v>17655</v>
      </c>
    </row>
    <row r="1787" spans="1:29" x14ac:dyDescent="0.25">
      <c r="A1787" t="s">
        <v>3339</v>
      </c>
      <c r="B1787" s="166" t="s">
        <v>8571</v>
      </c>
      <c r="C1787" t="s">
        <v>8572</v>
      </c>
      <c r="D1787" s="1">
        <v>45170</v>
      </c>
      <c r="E1787">
        <f t="shared" si="195"/>
        <v>18</v>
      </c>
      <c r="F1787" t="s">
        <v>6</v>
      </c>
      <c r="G1787">
        <v>840</v>
      </c>
      <c r="H1787">
        <f t="shared" si="194"/>
        <v>84</v>
      </c>
      <c r="I1787" t="s">
        <v>9</v>
      </c>
      <c r="J1787">
        <v>1</v>
      </c>
      <c r="K1787" t="s">
        <v>8573</v>
      </c>
      <c r="L1787" t="s">
        <v>8</v>
      </c>
      <c r="M1787" t="s">
        <v>6</v>
      </c>
      <c r="N1787" t="str">
        <f t="shared" si="196"/>
        <v>M</v>
      </c>
      <c r="O1787" t="s">
        <v>6103</v>
      </c>
      <c r="P1787" t="s">
        <v>8487</v>
      </c>
      <c r="Q1787" t="s">
        <v>281</v>
      </c>
      <c r="R1787">
        <v>4</v>
      </c>
      <c r="S1787">
        <f t="shared" si="197"/>
        <v>2019</v>
      </c>
      <c r="T1787" t="s">
        <v>12</v>
      </c>
      <c r="U1787">
        <v>0.999999999999998</v>
      </c>
      <c r="V1787" t="s">
        <v>3169</v>
      </c>
      <c r="W1787">
        <f>VLOOKUP(Q1787,'PBT Tag Rates'!$B$5:$E$44,4,FALSE)</f>
        <v>0.99705232300000002</v>
      </c>
      <c r="X1787">
        <v>1</v>
      </c>
      <c r="Y1787" s="14">
        <f>IFERROR(LOOKUP(H1787,{30,43,48,53,58,63,68,73,78,83,88,93,97},{42,47,52,57,62,67,72,77,82,87,92,99,100}),999)</f>
        <v>87</v>
      </c>
      <c r="Z1787" s="17">
        <f t="shared" si="198"/>
        <v>5.5555555555555554</v>
      </c>
      <c r="AA1787" s="17">
        <f t="shared" si="199"/>
        <v>5.5555555555555554</v>
      </c>
      <c r="AB1787" s="17">
        <f t="shared" si="200"/>
        <v>11.658097686375321</v>
      </c>
      <c r="AC1787" s="17" t="s">
        <v>17654</v>
      </c>
    </row>
    <row r="1788" spans="1:29" x14ac:dyDescent="0.25">
      <c r="A1788" t="s">
        <v>3339</v>
      </c>
      <c r="B1788" s="166" t="s">
        <v>8574</v>
      </c>
      <c r="C1788" t="s">
        <v>1090</v>
      </c>
      <c r="D1788" s="1">
        <v>45170</v>
      </c>
      <c r="E1788">
        <f t="shared" si="195"/>
        <v>18</v>
      </c>
      <c r="F1788" t="s">
        <v>14</v>
      </c>
      <c r="G1788">
        <v>700</v>
      </c>
      <c r="H1788">
        <f t="shared" si="194"/>
        <v>70</v>
      </c>
      <c r="I1788" t="s">
        <v>9</v>
      </c>
      <c r="J1788">
        <v>1</v>
      </c>
      <c r="K1788" t="s">
        <v>8</v>
      </c>
      <c r="L1788" t="s">
        <v>8</v>
      </c>
      <c r="M1788" t="s">
        <v>14</v>
      </c>
      <c r="N1788" t="str">
        <f t="shared" si="196"/>
        <v>F</v>
      </c>
      <c r="O1788" t="s">
        <v>509</v>
      </c>
      <c r="P1788" t="s">
        <v>510</v>
      </c>
      <c r="Q1788" t="s">
        <v>221</v>
      </c>
      <c r="R1788">
        <v>4</v>
      </c>
      <c r="S1788">
        <f t="shared" si="197"/>
        <v>2019</v>
      </c>
      <c r="T1788" t="s">
        <v>12</v>
      </c>
      <c r="U1788">
        <v>0.999999999999999</v>
      </c>
      <c r="V1788" t="s">
        <v>3876</v>
      </c>
      <c r="W1788">
        <f>VLOOKUP(Q1788,'PBT Tag Rates'!$B$5:$E$44,4,FALSE)</f>
        <v>0.95971980899999998</v>
      </c>
      <c r="X1788">
        <v>1</v>
      </c>
      <c r="Y1788" s="14">
        <f>IFERROR(LOOKUP(H1788,{30,43,48,53,58,63,68,73,78,83,88,93,97},{42,47,52,57,62,67,72,77,82,87,92,99,100}),999)</f>
        <v>72</v>
      </c>
      <c r="Z1788" s="17">
        <f t="shared" si="198"/>
        <v>5.5555555555555554</v>
      </c>
      <c r="AA1788" s="17">
        <f t="shared" si="199"/>
        <v>5.5555555555555554</v>
      </c>
      <c r="AB1788" s="17">
        <f t="shared" si="200"/>
        <v>11.658097686375321</v>
      </c>
      <c r="AC1788" s="17" t="s">
        <v>17654</v>
      </c>
    </row>
    <row r="1789" spans="1:29" x14ac:dyDescent="0.25">
      <c r="A1789" t="s">
        <v>3339</v>
      </c>
      <c r="B1789" s="166" t="s">
        <v>8575</v>
      </c>
      <c r="C1789" t="s">
        <v>1091</v>
      </c>
      <c r="D1789" s="1">
        <v>45170</v>
      </c>
      <c r="E1789">
        <f t="shared" si="195"/>
        <v>18</v>
      </c>
      <c r="F1789" t="s">
        <v>14</v>
      </c>
      <c r="G1789">
        <v>700</v>
      </c>
      <c r="H1789">
        <f t="shared" si="194"/>
        <v>70</v>
      </c>
      <c r="I1789" t="s">
        <v>7</v>
      </c>
      <c r="J1789" t="s">
        <v>8</v>
      </c>
      <c r="K1789" t="s">
        <v>8576</v>
      </c>
      <c r="L1789" t="s">
        <v>8</v>
      </c>
      <c r="M1789" t="s">
        <v>14</v>
      </c>
      <c r="N1789" t="str">
        <f t="shared" si="196"/>
        <v>F</v>
      </c>
      <c r="O1789" t="s">
        <v>4562</v>
      </c>
      <c r="P1789" t="s">
        <v>4563</v>
      </c>
      <c r="Q1789" t="s">
        <v>221</v>
      </c>
      <c r="R1789">
        <v>4</v>
      </c>
      <c r="S1789">
        <f t="shared" si="197"/>
        <v>2019</v>
      </c>
      <c r="T1789" t="s">
        <v>12</v>
      </c>
      <c r="U1789">
        <v>1</v>
      </c>
      <c r="V1789" t="s">
        <v>3386</v>
      </c>
      <c r="W1789">
        <f>VLOOKUP(Q1789,'PBT Tag Rates'!$B$5:$E$44,4,FALSE)</f>
        <v>0.95971980899999998</v>
      </c>
      <c r="X1789">
        <v>1</v>
      </c>
      <c r="Y1789" s="14">
        <f>IFERROR(LOOKUP(H1789,{30,43,48,53,58,63,68,73,78,83,88,93,97},{42,47,52,57,62,67,72,77,82,87,92,99,100}),999)</f>
        <v>72</v>
      </c>
      <c r="Z1789" s="17">
        <f t="shared" si="198"/>
        <v>5.5555555555555554</v>
      </c>
      <c r="AA1789" s="17">
        <f t="shared" si="199"/>
        <v>5.5555555555555554</v>
      </c>
      <c r="AB1789" s="17">
        <f t="shared" si="200"/>
        <v>11.658097686375321</v>
      </c>
      <c r="AC1789" s="17" t="s">
        <v>17654</v>
      </c>
    </row>
    <row r="1790" spans="1:29" x14ac:dyDescent="0.25">
      <c r="A1790" t="s">
        <v>3339</v>
      </c>
      <c r="B1790" s="166" t="s">
        <v>8577</v>
      </c>
      <c r="C1790" t="s">
        <v>8578</v>
      </c>
      <c r="D1790" s="1">
        <v>45170</v>
      </c>
      <c r="E1790">
        <f t="shared" si="195"/>
        <v>18</v>
      </c>
      <c r="F1790" t="s">
        <v>14</v>
      </c>
      <c r="G1790">
        <v>710</v>
      </c>
      <c r="H1790">
        <f t="shared" si="194"/>
        <v>71</v>
      </c>
      <c r="I1790" t="s">
        <v>7</v>
      </c>
      <c r="J1790" t="s">
        <v>8</v>
      </c>
      <c r="K1790" t="s">
        <v>8579</v>
      </c>
      <c r="L1790" t="s">
        <v>8</v>
      </c>
      <c r="M1790" t="s">
        <v>14</v>
      </c>
      <c r="N1790" t="str">
        <f t="shared" si="196"/>
        <v>F</v>
      </c>
      <c r="O1790" t="s">
        <v>1616</v>
      </c>
      <c r="P1790" t="s">
        <v>1617</v>
      </c>
      <c r="Q1790" t="s">
        <v>281</v>
      </c>
      <c r="R1790">
        <v>4</v>
      </c>
      <c r="S1790">
        <f t="shared" si="197"/>
        <v>2019</v>
      </c>
      <c r="T1790" t="s">
        <v>12</v>
      </c>
      <c r="U1790">
        <v>1</v>
      </c>
      <c r="V1790" t="s">
        <v>3079</v>
      </c>
      <c r="W1790">
        <f>VLOOKUP(Q1790,'PBT Tag Rates'!$B$5:$E$44,4,FALSE)</f>
        <v>0.99705232300000002</v>
      </c>
      <c r="X1790">
        <v>1</v>
      </c>
      <c r="Y1790" s="14">
        <f>IFERROR(LOOKUP(H1790,{30,43,48,53,58,63,68,73,78,83,88,93,97},{42,47,52,57,62,67,72,77,82,87,92,99,100}),999)</f>
        <v>72</v>
      </c>
      <c r="Z1790" s="17">
        <f t="shared" si="198"/>
        <v>5.5555555555555554</v>
      </c>
      <c r="AA1790" s="17">
        <f t="shared" si="199"/>
        <v>5.5555555555555554</v>
      </c>
      <c r="AB1790" s="17">
        <f t="shared" si="200"/>
        <v>11.658097686375321</v>
      </c>
      <c r="AC1790" s="17" t="s">
        <v>17654</v>
      </c>
    </row>
    <row r="1791" spans="1:29" x14ac:dyDescent="0.25">
      <c r="A1791" t="s">
        <v>3339</v>
      </c>
      <c r="B1791" s="166" t="s">
        <v>8580</v>
      </c>
      <c r="C1791" t="s">
        <v>8581</v>
      </c>
      <c r="D1791" s="1">
        <v>45170</v>
      </c>
      <c r="E1791">
        <f t="shared" si="195"/>
        <v>18</v>
      </c>
      <c r="F1791" t="s">
        <v>14</v>
      </c>
      <c r="G1791">
        <v>840</v>
      </c>
      <c r="H1791">
        <f t="shared" si="194"/>
        <v>84</v>
      </c>
      <c r="I1791" t="s">
        <v>7</v>
      </c>
      <c r="J1791" t="s">
        <v>8</v>
      </c>
      <c r="K1791" t="s">
        <v>8582</v>
      </c>
      <c r="L1791" t="s">
        <v>8</v>
      </c>
      <c r="M1791" t="s">
        <v>14</v>
      </c>
      <c r="N1791" t="str">
        <f t="shared" si="196"/>
        <v>F</v>
      </c>
      <c r="O1791" t="s">
        <v>1345</v>
      </c>
      <c r="P1791" t="s">
        <v>1398</v>
      </c>
      <c r="Q1791" t="s">
        <v>221</v>
      </c>
      <c r="R1791">
        <v>4</v>
      </c>
      <c r="S1791">
        <f t="shared" si="197"/>
        <v>2019</v>
      </c>
      <c r="T1791" t="s">
        <v>12</v>
      </c>
      <c r="U1791">
        <v>1</v>
      </c>
      <c r="V1791" t="s">
        <v>3346</v>
      </c>
      <c r="W1791">
        <f>VLOOKUP(Q1791,'PBT Tag Rates'!$B$5:$E$44,4,FALSE)</f>
        <v>0.95971980899999998</v>
      </c>
      <c r="X1791">
        <v>1</v>
      </c>
      <c r="Y1791" s="14">
        <f>IFERROR(LOOKUP(H1791,{30,43,48,53,58,63,68,73,78,83,88,93,97},{42,47,52,57,62,67,72,77,82,87,92,99,100}),999)</f>
        <v>87</v>
      </c>
      <c r="Z1791" s="17">
        <f t="shared" si="198"/>
        <v>5.5555555555555554</v>
      </c>
      <c r="AA1791" s="17">
        <f t="shared" si="199"/>
        <v>5.5555555555555554</v>
      </c>
      <c r="AB1791" s="17">
        <f t="shared" si="200"/>
        <v>11.658097686375321</v>
      </c>
      <c r="AC1791" s="17" t="s">
        <v>17654</v>
      </c>
    </row>
    <row r="1792" spans="1:29" x14ac:dyDescent="0.25">
      <c r="A1792" t="s">
        <v>3339</v>
      </c>
      <c r="B1792" s="166" t="s">
        <v>8583</v>
      </c>
      <c r="C1792" t="s">
        <v>1092</v>
      </c>
      <c r="D1792" s="1">
        <v>45170</v>
      </c>
      <c r="E1792">
        <f t="shared" si="195"/>
        <v>18</v>
      </c>
      <c r="F1792" t="s">
        <v>14</v>
      </c>
      <c r="G1792">
        <v>790</v>
      </c>
      <c r="H1792">
        <f t="shared" si="194"/>
        <v>79</v>
      </c>
      <c r="I1792" t="s">
        <v>7</v>
      </c>
      <c r="J1792" t="s">
        <v>8</v>
      </c>
      <c r="K1792" t="s">
        <v>8584</v>
      </c>
      <c r="L1792" t="s">
        <v>8</v>
      </c>
      <c r="M1792" t="s">
        <v>14</v>
      </c>
      <c r="N1792" t="str">
        <f t="shared" si="196"/>
        <v>F</v>
      </c>
      <c r="O1792" t="s">
        <v>377</v>
      </c>
      <c r="P1792" t="s">
        <v>1401</v>
      </c>
      <c r="Q1792" t="s">
        <v>221</v>
      </c>
      <c r="R1792">
        <v>4</v>
      </c>
      <c r="S1792">
        <f t="shared" si="197"/>
        <v>2019</v>
      </c>
      <c r="T1792" t="s">
        <v>12</v>
      </c>
      <c r="U1792">
        <v>1</v>
      </c>
      <c r="V1792" t="s">
        <v>3346</v>
      </c>
      <c r="W1792">
        <f>VLOOKUP(Q1792,'PBT Tag Rates'!$B$5:$E$44,4,FALSE)</f>
        <v>0.95971980899999998</v>
      </c>
      <c r="X1792">
        <v>1</v>
      </c>
      <c r="Y1792" s="14">
        <f>IFERROR(LOOKUP(H1792,{30,43,48,53,58,63,68,73,78,83,88,93,97},{42,47,52,57,62,67,72,77,82,87,92,99,100}),999)</f>
        <v>82</v>
      </c>
      <c r="Z1792" s="17">
        <f t="shared" si="198"/>
        <v>5.5555555555555554</v>
      </c>
      <c r="AA1792" s="17">
        <f t="shared" si="199"/>
        <v>5.5555555555555554</v>
      </c>
      <c r="AB1792" s="17">
        <f t="shared" si="200"/>
        <v>11.658097686375321</v>
      </c>
      <c r="AC1792" s="17" t="s">
        <v>17654</v>
      </c>
    </row>
    <row r="1793" spans="1:29" x14ac:dyDescent="0.25">
      <c r="A1793" t="s">
        <v>3339</v>
      </c>
      <c r="B1793" s="166" t="s">
        <v>8585</v>
      </c>
      <c r="C1793" t="s">
        <v>8586</v>
      </c>
      <c r="D1793" s="1">
        <v>45170</v>
      </c>
      <c r="E1793">
        <f t="shared" si="195"/>
        <v>18</v>
      </c>
      <c r="F1793" t="s">
        <v>6</v>
      </c>
      <c r="G1793">
        <v>860</v>
      </c>
      <c r="H1793">
        <f t="shared" si="194"/>
        <v>86</v>
      </c>
      <c r="I1793" t="s">
        <v>9</v>
      </c>
      <c r="J1793">
        <v>1</v>
      </c>
      <c r="K1793" t="s">
        <v>8587</v>
      </c>
      <c r="L1793" t="s">
        <v>8</v>
      </c>
      <c r="M1793" t="s">
        <v>6</v>
      </c>
      <c r="N1793" t="str">
        <f t="shared" si="196"/>
        <v>M</v>
      </c>
      <c r="O1793" t="s">
        <v>1815</v>
      </c>
      <c r="P1793" t="s">
        <v>2723</v>
      </c>
      <c r="Q1793" t="s">
        <v>221</v>
      </c>
      <c r="R1793">
        <v>4</v>
      </c>
      <c r="S1793">
        <f t="shared" si="197"/>
        <v>2019</v>
      </c>
      <c r="T1793" t="s">
        <v>12</v>
      </c>
      <c r="U1793">
        <v>1</v>
      </c>
      <c r="V1793" t="s">
        <v>3346</v>
      </c>
      <c r="W1793">
        <f>VLOOKUP(Q1793,'PBT Tag Rates'!$B$5:$E$44,4,FALSE)</f>
        <v>0.95971980899999998</v>
      </c>
      <c r="X1793">
        <v>1</v>
      </c>
      <c r="Y1793" s="14">
        <f>IFERROR(LOOKUP(H1793,{30,43,48,53,58,63,68,73,78,83,88,93,97},{42,47,52,57,62,67,72,77,82,87,92,99,100}),999)</f>
        <v>87</v>
      </c>
      <c r="Z1793" s="17">
        <f t="shared" si="198"/>
        <v>5.5555555555555554</v>
      </c>
      <c r="AA1793" s="17">
        <f t="shared" si="199"/>
        <v>5.5555555555555554</v>
      </c>
      <c r="AB1793" s="17">
        <f t="shared" si="200"/>
        <v>11.658097686375321</v>
      </c>
      <c r="AC1793" s="17" t="s">
        <v>17654</v>
      </c>
    </row>
    <row r="1794" spans="1:29" x14ac:dyDescent="0.25">
      <c r="A1794" t="s">
        <v>3339</v>
      </c>
      <c r="B1794" s="166" t="s">
        <v>8588</v>
      </c>
      <c r="C1794" t="s">
        <v>8589</v>
      </c>
      <c r="D1794" s="1">
        <v>45170</v>
      </c>
      <c r="E1794">
        <f t="shared" si="195"/>
        <v>18</v>
      </c>
      <c r="F1794" t="s">
        <v>14</v>
      </c>
      <c r="G1794">
        <v>700</v>
      </c>
      <c r="H1794">
        <f t="shared" si="194"/>
        <v>70</v>
      </c>
      <c r="I1794" t="s">
        <v>7</v>
      </c>
      <c r="J1794" t="s">
        <v>8</v>
      </c>
      <c r="K1794" t="s">
        <v>8590</v>
      </c>
      <c r="L1794" t="s">
        <v>8</v>
      </c>
      <c r="M1794" t="s">
        <v>6</v>
      </c>
      <c r="N1794" t="str">
        <f t="shared" si="196"/>
        <v>M</v>
      </c>
      <c r="O1794" t="s">
        <v>8</v>
      </c>
      <c r="P1794" t="s">
        <v>8</v>
      </c>
      <c r="Q1794" t="s">
        <v>11</v>
      </c>
      <c r="R1794" t="s">
        <v>8</v>
      </c>
      <c r="S1794" t="str">
        <f t="shared" si="197"/>
        <v>U</v>
      </c>
      <c r="T1794" t="s">
        <v>12</v>
      </c>
      <c r="U1794">
        <v>0.999999999999999</v>
      </c>
      <c r="V1794" t="s">
        <v>11</v>
      </c>
      <c r="W1794" t="e">
        <f>VLOOKUP(Q1794,'PBT Tag Rates'!$B$5:$E$44,4,FALSE)</f>
        <v>#N/A</v>
      </c>
      <c r="X1794">
        <v>1</v>
      </c>
      <c r="Y1794" s="14">
        <f>IFERROR(LOOKUP(H1794,{30,43,48,53,58,63,68,73,78,83,88,93,97},{42,47,52,57,62,67,72,77,82,87,92,99,100}),999)</f>
        <v>72</v>
      </c>
      <c r="Z1794" s="17">
        <f t="shared" si="198"/>
        <v>5.5555555555555554</v>
      </c>
      <c r="AA1794" s="17">
        <f t="shared" si="199"/>
        <v>5.5555555555555554</v>
      </c>
      <c r="AB1794" s="17">
        <f t="shared" si="200"/>
        <v>11.658097686375321</v>
      </c>
      <c r="AC1794" s="17" t="s">
        <v>17654</v>
      </c>
    </row>
    <row r="1795" spans="1:29" x14ac:dyDescent="0.25">
      <c r="A1795" t="s">
        <v>3339</v>
      </c>
      <c r="B1795" s="166" t="s">
        <v>8591</v>
      </c>
      <c r="C1795" t="s">
        <v>1095</v>
      </c>
      <c r="D1795" s="1">
        <v>45170</v>
      </c>
      <c r="E1795">
        <f t="shared" si="195"/>
        <v>18</v>
      </c>
      <c r="F1795" t="s">
        <v>14</v>
      </c>
      <c r="G1795">
        <v>780</v>
      </c>
      <c r="H1795">
        <f t="shared" si="194"/>
        <v>78</v>
      </c>
      <c r="I1795" t="s">
        <v>7</v>
      </c>
      <c r="J1795" t="s">
        <v>8</v>
      </c>
      <c r="K1795" t="s">
        <v>8592</v>
      </c>
      <c r="L1795" t="s">
        <v>8</v>
      </c>
      <c r="M1795" t="s">
        <v>14</v>
      </c>
      <c r="N1795" t="str">
        <f t="shared" si="196"/>
        <v>F</v>
      </c>
      <c r="O1795" t="s">
        <v>8</v>
      </c>
      <c r="P1795" t="s">
        <v>8</v>
      </c>
      <c r="Q1795" t="s">
        <v>11</v>
      </c>
      <c r="R1795" t="s">
        <v>8</v>
      </c>
      <c r="S1795" t="str">
        <f t="shared" si="197"/>
        <v>U</v>
      </c>
      <c r="T1795" t="s">
        <v>12</v>
      </c>
      <c r="U1795">
        <v>0.999999999999998</v>
      </c>
      <c r="V1795" t="s">
        <v>11</v>
      </c>
      <c r="W1795" t="e">
        <f>VLOOKUP(Q1795,'PBT Tag Rates'!$B$5:$E$44,4,FALSE)</f>
        <v>#N/A</v>
      </c>
      <c r="X1795">
        <v>1</v>
      </c>
      <c r="Y1795" s="14">
        <f>IFERROR(LOOKUP(H1795,{30,43,48,53,58,63,68,73,78,83,88,93,97},{42,47,52,57,62,67,72,77,82,87,92,99,100}),999)</f>
        <v>82</v>
      </c>
      <c r="Z1795" s="17">
        <f t="shared" si="198"/>
        <v>5.5555555555555554</v>
      </c>
      <c r="AA1795" s="17">
        <f t="shared" si="199"/>
        <v>5.5555555555555554</v>
      </c>
      <c r="AB1795" s="17">
        <f t="shared" si="200"/>
        <v>11.658097686375321</v>
      </c>
      <c r="AC1795" s="17" t="s">
        <v>17654</v>
      </c>
    </row>
    <row r="1796" spans="1:29" x14ac:dyDescent="0.25">
      <c r="A1796" t="s">
        <v>3339</v>
      </c>
      <c r="B1796" s="166" t="s">
        <v>8593</v>
      </c>
      <c r="C1796" t="s">
        <v>8594</v>
      </c>
      <c r="D1796" s="1">
        <v>45170</v>
      </c>
      <c r="E1796">
        <f t="shared" si="195"/>
        <v>18</v>
      </c>
      <c r="F1796" t="s">
        <v>6</v>
      </c>
      <c r="G1796">
        <v>760</v>
      </c>
      <c r="H1796">
        <f t="shared" si="194"/>
        <v>76</v>
      </c>
      <c r="I1796" t="s">
        <v>7</v>
      </c>
      <c r="J1796" t="s">
        <v>8</v>
      </c>
      <c r="K1796" t="s">
        <v>8595</v>
      </c>
      <c r="L1796" t="s">
        <v>8</v>
      </c>
      <c r="M1796" t="s">
        <v>6</v>
      </c>
      <c r="N1796" t="str">
        <f t="shared" si="196"/>
        <v>M</v>
      </c>
      <c r="O1796" t="s">
        <v>2861</v>
      </c>
      <c r="P1796" t="s">
        <v>8596</v>
      </c>
      <c r="Q1796" t="s">
        <v>221</v>
      </c>
      <c r="R1796">
        <v>4</v>
      </c>
      <c r="S1796">
        <f t="shared" si="197"/>
        <v>2019</v>
      </c>
      <c r="T1796" t="s">
        <v>12</v>
      </c>
      <c r="U1796">
        <v>1</v>
      </c>
      <c r="V1796" t="s">
        <v>3396</v>
      </c>
      <c r="W1796">
        <f>VLOOKUP(Q1796,'PBT Tag Rates'!$B$5:$E$44,4,FALSE)</f>
        <v>0.95971980899999998</v>
      </c>
      <c r="X1796">
        <v>1</v>
      </c>
      <c r="Y1796" s="14">
        <f>IFERROR(LOOKUP(H1796,{30,43,48,53,58,63,68,73,78,83,88,93,97},{42,47,52,57,62,67,72,77,82,87,92,99,100}),999)</f>
        <v>77</v>
      </c>
      <c r="Z1796" s="17">
        <f t="shared" si="198"/>
        <v>5.5555555555555554</v>
      </c>
      <c r="AA1796" s="17">
        <f t="shared" si="199"/>
        <v>5.5555555555555554</v>
      </c>
      <c r="AB1796" s="17">
        <f t="shared" si="200"/>
        <v>11.658097686375321</v>
      </c>
      <c r="AC1796" s="17" t="s">
        <v>17655</v>
      </c>
    </row>
    <row r="1797" spans="1:29" x14ac:dyDescent="0.25">
      <c r="A1797" t="s">
        <v>3339</v>
      </c>
      <c r="B1797" s="166" t="s">
        <v>8597</v>
      </c>
      <c r="C1797" t="s">
        <v>8598</v>
      </c>
      <c r="D1797" s="1">
        <v>45170</v>
      </c>
      <c r="E1797">
        <f t="shared" si="195"/>
        <v>18</v>
      </c>
      <c r="F1797" t="s">
        <v>14</v>
      </c>
      <c r="G1797">
        <v>750</v>
      </c>
      <c r="H1797">
        <f t="shared" si="194"/>
        <v>75</v>
      </c>
      <c r="I1797" t="s">
        <v>9</v>
      </c>
      <c r="J1797">
        <v>1</v>
      </c>
      <c r="K1797" t="s">
        <v>8599</v>
      </c>
      <c r="L1797" t="s">
        <v>8</v>
      </c>
      <c r="M1797" t="s">
        <v>14</v>
      </c>
      <c r="N1797" t="str">
        <f t="shared" si="196"/>
        <v>F</v>
      </c>
      <c r="O1797" t="s">
        <v>997</v>
      </c>
      <c r="P1797" t="s">
        <v>998</v>
      </c>
      <c r="Q1797" t="s">
        <v>221</v>
      </c>
      <c r="R1797">
        <v>4</v>
      </c>
      <c r="S1797">
        <f t="shared" si="197"/>
        <v>2019</v>
      </c>
      <c r="T1797" t="s">
        <v>12</v>
      </c>
      <c r="U1797">
        <v>1</v>
      </c>
      <c r="V1797" t="s">
        <v>3386</v>
      </c>
      <c r="W1797">
        <f>VLOOKUP(Q1797,'PBT Tag Rates'!$B$5:$E$44,4,FALSE)</f>
        <v>0.95971980899999998</v>
      </c>
      <c r="X1797">
        <v>1</v>
      </c>
      <c r="Y1797" s="14">
        <f>IFERROR(LOOKUP(H1797,{30,43,48,53,58,63,68,73,78,83,88,93,97},{42,47,52,57,62,67,72,77,82,87,92,99,100}),999)</f>
        <v>77</v>
      </c>
      <c r="Z1797" s="17">
        <f t="shared" si="198"/>
        <v>5.5555555555555554</v>
      </c>
      <c r="AA1797" s="17">
        <f t="shared" si="199"/>
        <v>5.5555555555555554</v>
      </c>
      <c r="AB1797" s="17">
        <f t="shared" si="200"/>
        <v>11.658097686375321</v>
      </c>
      <c r="AC1797" s="17" t="s">
        <v>17654</v>
      </c>
    </row>
    <row r="1798" spans="1:29" x14ac:dyDescent="0.25">
      <c r="A1798" t="s">
        <v>3339</v>
      </c>
      <c r="B1798" s="166" t="s">
        <v>8600</v>
      </c>
      <c r="C1798" t="s">
        <v>1096</v>
      </c>
      <c r="D1798" s="1">
        <v>45170</v>
      </c>
      <c r="E1798">
        <f t="shared" si="195"/>
        <v>18</v>
      </c>
      <c r="F1798" t="s">
        <v>14</v>
      </c>
      <c r="G1798">
        <v>780</v>
      </c>
      <c r="H1798">
        <f t="shared" si="194"/>
        <v>78</v>
      </c>
      <c r="I1798" t="s">
        <v>9</v>
      </c>
      <c r="J1798">
        <v>1</v>
      </c>
      <c r="K1798" t="s">
        <v>8</v>
      </c>
      <c r="L1798" t="s">
        <v>8</v>
      </c>
      <c r="M1798" t="s">
        <v>6</v>
      </c>
      <c r="N1798" t="str">
        <f t="shared" si="196"/>
        <v>M</v>
      </c>
      <c r="O1798" t="s">
        <v>892</v>
      </c>
      <c r="P1798" t="s">
        <v>1285</v>
      </c>
      <c r="Q1798" t="s">
        <v>221</v>
      </c>
      <c r="R1798">
        <v>4</v>
      </c>
      <c r="S1798">
        <f t="shared" si="197"/>
        <v>2019</v>
      </c>
      <c r="T1798" t="s">
        <v>12</v>
      </c>
      <c r="U1798">
        <v>1</v>
      </c>
      <c r="V1798" t="s">
        <v>3363</v>
      </c>
      <c r="W1798">
        <f>VLOOKUP(Q1798,'PBT Tag Rates'!$B$5:$E$44,4,FALSE)</f>
        <v>0.95971980899999998</v>
      </c>
      <c r="X1798">
        <v>1</v>
      </c>
      <c r="Y1798" s="14">
        <f>IFERROR(LOOKUP(H1798,{30,43,48,53,58,63,68,73,78,83,88,93,97},{42,47,52,57,62,67,72,77,82,87,92,99,100}),999)</f>
        <v>82</v>
      </c>
      <c r="Z1798" s="17">
        <f t="shared" si="198"/>
        <v>5.5555555555555554</v>
      </c>
      <c r="AA1798" s="17">
        <f t="shared" si="199"/>
        <v>5.5555555555555554</v>
      </c>
      <c r="AB1798" s="17">
        <f t="shared" si="200"/>
        <v>11.658097686375321</v>
      </c>
      <c r="AC1798" s="17" t="s">
        <v>17654</v>
      </c>
    </row>
    <row r="1799" spans="1:29" x14ac:dyDescent="0.25">
      <c r="A1799" t="s">
        <v>3339</v>
      </c>
      <c r="B1799" s="166" t="s">
        <v>8601</v>
      </c>
      <c r="C1799" t="s">
        <v>8602</v>
      </c>
      <c r="D1799" s="1">
        <v>45170</v>
      </c>
      <c r="E1799">
        <f t="shared" si="195"/>
        <v>18</v>
      </c>
      <c r="F1799" t="s">
        <v>14</v>
      </c>
      <c r="G1799">
        <v>840</v>
      </c>
      <c r="H1799">
        <f t="shared" si="194"/>
        <v>84</v>
      </c>
      <c r="I1799" t="s">
        <v>7</v>
      </c>
      <c r="J1799" t="s">
        <v>8</v>
      </c>
      <c r="K1799" t="s">
        <v>8603</v>
      </c>
      <c r="L1799" t="s">
        <v>8</v>
      </c>
      <c r="M1799" t="s">
        <v>14</v>
      </c>
      <c r="N1799" t="str">
        <f t="shared" si="196"/>
        <v>F</v>
      </c>
      <c r="O1799" t="s">
        <v>1460</v>
      </c>
      <c r="P1799" t="s">
        <v>4352</v>
      </c>
      <c r="Q1799" t="s">
        <v>281</v>
      </c>
      <c r="R1799">
        <v>4</v>
      </c>
      <c r="S1799">
        <f t="shared" si="197"/>
        <v>2019</v>
      </c>
      <c r="T1799" t="s">
        <v>12</v>
      </c>
      <c r="U1799">
        <v>1</v>
      </c>
      <c r="V1799" t="s">
        <v>3169</v>
      </c>
      <c r="W1799">
        <f>VLOOKUP(Q1799,'PBT Tag Rates'!$B$5:$E$44,4,FALSE)</f>
        <v>0.99705232300000002</v>
      </c>
      <c r="X1799">
        <v>1</v>
      </c>
      <c r="Y1799" s="14">
        <f>IFERROR(LOOKUP(H1799,{30,43,48,53,58,63,68,73,78,83,88,93,97},{42,47,52,57,62,67,72,77,82,87,92,99,100}),999)</f>
        <v>87</v>
      </c>
      <c r="Z1799" s="17">
        <f t="shared" si="198"/>
        <v>5.5555555555555554</v>
      </c>
      <c r="AA1799" s="17">
        <f t="shared" si="199"/>
        <v>5.5555555555555554</v>
      </c>
      <c r="AB1799" s="17">
        <f t="shared" si="200"/>
        <v>11.658097686375321</v>
      </c>
      <c r="AC1799" s="17" t="s">
        <v>17654</v>
      </c>
    </row>
    <row r="1800" spans="1:29" x14ac:dyDescent="0.25">
      <c r="A1800" t="s">
        <v>3339</v>
      </c>
      <c r="B1800" s="166" t="s">
        <v>8604</v>
      </c>
      <c r="C1800" t="s">
        <v>1097</v>
      </c>
      <c r="D1800" s="1">
        <v>45170</v>
      </c>
      <c r="E1800">
        <f t="shared" si="195"/>
        <v>18</v>
      </c>
      <c r="F1800" t="s">
        <v>6</v>
      </c>
      <c r="G1800">
        <v>760</v>
      </c>
      <c r="H1800">
        <f t="shared" si="194"/>
        <v>76</v>
      </c>
      <c r="I1800" t="s">
        <v>7</v>
      </c>
      <c r="J1800" t="s">
        <v>8</v>
      </c>
      <c r="K1800" t="s">
        <v>8605</v>
      </c>
      <c r="L1800" t="s">
        <v>8</v>
      </c>
      <c r="M1800" t="s">
        <v>6</v>
      </c>
      <c r="N1800" t="str">
        <f t="shared" si="196"/>
        <v>M</v>
      </c>
      <c r="O1800" t="s">
        <v>2204</v>
      </c>
      <c r="P1800" t="s">
        <v>2205</v>
      </c>
      <c r="Q1800" t="s">
        <v>918</v>
      </c>
      <c r="R1800">
        <v>3</v>
      </c>
      <c r="S1800">
        <f t="shared" si="197"/>
        <v>2020</v>
      </c>
      <c r="T1800" t="s">
        <v>12</v>
      </c>
      <c r="U1800">
        <v>0.99999999999999301</v>
      </c>
      <c r="V1800" t="s">
        <v>3386</v>
      </c>
      <c r="W1800">
        <f>VLOOKUP(Q1800,'PBT Tag Rates'!$B$5:$E$44,4,FALSE)</f>
        <v>0.98961045999999997</v>
      </c>
      <c r="X1800">
        <v>1</v>
      </c>
      <c r="Y1800" s="14">
        <f>IFERROR(LOOKUP(H1800,{30,43,48,53,58,63,68,73,78,83,88,93,97},{42,47,52,57,62,67,72,77,82,87,92,99,100}),999)</f>
        <v>77</v>
      </c>
      <c r="Z1800" s="17">
        <f t="shared" si="198"/>
        <v>5.5555555555555554</v>
      </c>
      <c r="AA1800" s="17">
        <f t="shared" si="199"/>
        <v>5.5555555555555554</v>
      </c>
      <c r="AB1800" s="17">
        <f t="shared" si="200"/>
        <v>11.658097686375321</v>
      </c>
      <c r="AC1800" s="17" t="s">
        <v>17654</v>
      </c>
    </row>
    <row r="1801" spans="1:29" x14ac:dyDescent="0.25">
      <c r="A1801" t="s">
        <v>3339</v>
      </c>
      <c r="B1801" s="166" t="s">
        <v>8606</v>
      </c>
      <c r="C1801" t="s">
        <v>1098</v>
      </c>
      <c r="D1801" s="1">
        <v>45170</v>
      </c>
      <c r="E1801">
        <f t="shared" si="195"/>
        <v>18</v>
      </c>
      <c r="F1801" t="s">
        <v>6</v>
      </c>
      <c r="G1801">
        <v>610</v>
      </c>
      <c r="H1801">
        <f t="shared" si="194"/>
        <v>61</v>
      </c>
      <c r="I1801" t="s">
        <v>7</v>
      </c>
      <c r="J1801" t="s">
        <v>8</v>
      </c>
      <c r="K1801" t="s">
        <v>8</v>
      </c>
      <c r="L1801" t="s">
        <v>8</v>
      </c>
      <c r="M1801" t="s">
        <v>6</v>
      </c>
      <c r="N1801" t="str">
        <f t="shared" si="196"/>
        <v>M</v>
      </c>
      <c r="O1801" t="s">
        <v>8</v>
      </c>
      <c r="P1801" t="s">
        <v>8</v>
      </c>
      <c r="Q1801" t="s">
        <v>11</v>
      </c>
      <c r="R1801" t="s">
        <v>8</v>
      </c>
      <c r="S1801" t="str">
        <f t="shared" si="197"/>
        <v>U</v>
      </c>
      <c r="T1801" t="s">
        <v>12</v>
      </c>
      <c r="U1801">
        <v>1</v>
      </c>
      <c r="V1801" t="s">
        <v>11</v>
      </c>
      <c r="W1801" t="e">
        <f>VLOOKUP(Q1801,'PBT Tag Rates'!$B$5:$E$44,4,FALSE)</f>
        <v>#N/A</v>
      </c>
      <c r="X1801">
        <v>1</v>
      </c>
      <c r="Y1801" s="14">
        <f>IFERROR(LOOKUP(H1801,{30,43,48,53,58,63,68,73,78,83,88,93,97},{42,47,52,57,62,67,72,77,82,87,92,99,100}),999)</f>
        <v>62</v>
      </c>
      <c r="Z1801" s="17">
        <f t="shared" si="198"/>
        <v>5.5555555555555554</v>
      </c>
      <c r="AA1801" s="17">
        <f t="shared" si="199"/>
        <v>5.5555555555555554</v>
      </c>
      <c r="AB1801" s="17">
        <f t="shared" si="200"/>
        <v>11.658097686375321</v>
      </c>
      <c r="AC1801" s="17" t="s">
        <v>17654</v>
      </c>
    </row>
    <row r="1802" spans="1:29" x14ac:dyDescent="0.25">
      <c r="A1802" t="s">
        <v>3339</v>
      </c>
      <c r="B1802" s="166" t="s">
        <v>8607</v>
      </c>
      <c r="C1802" t="s">
        <v>1099</v>
      </c>
      <c r="D1802" s="1">
        <v>45170</v>
      </c>
      <c r="E1802">
        <f t="shared" si="195"/>
        <v>18</v>
      </c>
      <c r="F1802" t="s">
        <v>14</v>
      </c>
      <c r="G1802">
        <v>720</v>
      </c>
      <c r="H1802">
        <f t="shared" si="194"/>
        <v>72</v>
      </c>
      <c r="I1802" t="s">
        <v>9</v>
      </c>
      <c r="J1802">
        <v>1</v>
      </c>
      <c r="K1802" t="s">
        <v>8</v>
      </c>
      <c r="L1802" t="s">
        <v>8</v>
      </c>
      <c r="M1802" t="s">
        <v>14</v>
      </c>
      <c r="N1802" t="str">
        <f t="shared" si="196"/>
        <v>F</v>
      </c>
      <c r="O1802" t="s">
        <v>274</v>
      </c>
      <c r="P1802" t="s">
        <v>275</v>
      </c>
      <c r="Q1802" t="s">
        <v>221</v>
      </c>
      <c r="R1802">
        <v>4</v>
      </c>
      <c r="S1802">
        <f t="shared" si="197"/>
        <v>2019</v>
      </c>
      <c r="T1802" t="s">
        <v>12</v>
      </c>
      <c r="U1802">
        <v>1</v>
      </c>
      <c r="V1802" t="s">
        <v>3396</v>
      </c>
      <c r="W1802">
        <f>VLOOKUP(Q1802,'PBT Tag Rates'!$B$5:$E$44,4,FALSE)</f>
        <v>0.95971980899999998</v>
      </c>
      <c r="X1802">
        <v>1</v>
      </c>
      <c r="Y1802" s="14">
        <f>IFERROR(LOOKUP(H1802,{30,43,48,53,58,63,68,73,78,83,88,93,97},{42,47,52,57,62,67,72,77,82,87,92,99,100}),999)</f>
        <v>72</v>
      </c>
      <c r="Z1802" s="17">
        <f t="shared" si="198"/>
        <v>5.5555555555555554</v>
      </c>
      <c r="AA1802" s="17">
        <f t="shared" si="199"/>
        <v>5.5555555555555554</v>
      </c>
      <c r="AB1802" s="17">
        <f t="shared" si="200"/>
        <v>11.658097686375321</v>
      </c>
      <c r="AC1802" s="17" t="s">
        <v>17655</v>
      </c>
    </row>
    <row r="1803" spans="1:29" x14ac:dyDescent="0.25">
      <c r="A1803" t="s">
        <v>3339</v>
      </c>
      <c r="B1803" s="166" t="s">
        <v>8608</v>
      </c>
      <c r="C1803" t="s">
        <v>8609</v>
      </c>
      <c r="D1803" s="1">
        <v>45170</v>
      </c>
      <c r="E1803">
        <f t="shared" si="195"/>
        <v>18</v>
      </c>
      <c r="F1803" t="s">
        <v>14</v>
      </c>
      <c r="G1803">
        <v>770</v>
      </c>
      <c r="H1803">
        <f t="shared" si="194"/>
        <v>77</v>
      </c>
      <c r="I1803" t="s">
        <v>7</v>
      </c>
      <c r="J1803" t="s">
        <v>8</v>
      </c>
      <c r="K1803" t="s">
        <v>8610</v>
      </c>
      <c r="L1803" t="s">
        <v>8</v>
      </c>
      <c r="M1803" t="s">
        <v>14</v>
      </c>
      <c r="N1803" t="str">
        <f t="shared" si="196"/>
        <v>F</v>
      </c>
      <c r="O1803" t="s">
        <v>1041</v>
      </c>
      <c r="P1803" t="s">
        <v>1042</v>
      </c>
      <c r="Q1803" t="s">
        <v>221</v>
      </c>
      <c r="R1803">
        <v>4</v>
      </c>
      <c r="S1803">
        <f t="shared" si="197"/>
        <v>2019</v>
      </c>
      <c r="T1803" t="s">
        <v>12</v>
      </c>
      <c r="U1803">
        <v>0.999999999999999</v>
      </c>
      <c r="V1803" t="s">
        <v>3396</v>
      </c>
      <c r="W1803">
        <f>VLOOKUP(Q1803,'PBT Tag Rates'!$B$5:$E$44,4,FALSE)</f>
        <v>0.95971980899999998</v>
      </c>
      <c r="X1803">
        <v>1</v>
      </c>
      <c r="Y1803" s="14">
        <f>IFERROR(LOOKUP(H1803,{30,43,48,53,58,63,68,73,78,83,88,93,97},{42,47,52,57,62,67,72,77,82,87,92,99,100}),999)</f>
        <v>77</v>
      </c>
      <c r="Z1803" s="17">
        <f t="shared" si="198"/>
        <v>5.5555555555555554</v>
      </c>
      <c r="AA1803" s="17">
        <f t="shared" si="199"/>
        <v>5.5555555555555554</v>
      </c>
      <c r="AB1803" s="17">
        <f t="shared" si="200"/>
        <v>11.658097686375321</v>
      </c>
      <c r="AC1803" s="17" t="s">
        <v>17655</v>
      </c>
    </row>
    <row r="1804" spans="1:29" x14ac:dyDescent="0.25">
      <c r="A1804" t="s">
        <v>3339</v>
      </c>
      <c r="B1804" s="166" t="s">
        <v>8611</v>
      </c>
      <c r="C1804" t="s">
        <v>1100</v>
      </c>
      <c r="D1804" s="1">
        <v>45170</v>
      </c>
      <c r="E1804">
        <f t="shared" si="195"/>
        <v>18</v>
      </c>
      <c r="F1804" t="s">
        <v>14</v>
      </c>
      <c r="G1804">
        <v>760</v>
      </c>
      <c r="H1804">
        <f t="shared" si="194"/>
        <v>76</v>
      </c>
      <c r="I1804" t="s">
        <v>7</v>
      </c>
      <c r="J1804" t="s">
        <v>8</v>
      </c>
      <c r="K1804" t="s">
        <v>8612</v>
      </c>
      <c r="L1804" t="s">
        <v>8</v>
      </c>
      <c r="M1804" t="s">
        <v>14</v>
      </c>
      <c r="N1804" t="str">
        <f t="shared" si="196"/>
        <v>F</v>
      </c>
      <c r="O1804" t="s">
        <v>2000</v>
      </c>
      <c r="P1804" t="s">
        <v>2478</v>
      </c>
      <c r="Q1804" t="s">
        <v>221</v>
      </c>
      <c r="R1804">
        <v>4</v>
      </c>
      <c r="S1804">
        <f t="shared" si="197"/>
        <v>2019</v>
      </c>
      <c r="T1804" t="s">
        <v>12</v>
      </c>
      <c r="U1804">
        <v>0.999999999999996</v>
      </c>
      <c r="V1804" t="s">
        <v>3346</v>
      </c>
      <c r="W1804">
        <f>VLOOKUP(Q1804,'PBT Tag Rates'!$B$5:$E$44,4,FALSE)</f>
        <v>0.95971980899999998</v>
      </c>
      <c r="X1804">
        <v>1</v>
      </c>
      <c r="Y1804" s="14">
        <f>IFERROR(LOOKUP(H1804,{30,43,48,53,58,63,68,73,78,83,88,93,97},{42,47,52,57,62,67,72,77,82,87,92,99,100}),999)</f>
        <v>77</v>
      </c>
      <c r="Z1804" s="17">
        <f t="shared" si="198"/>
        <v>5.5555555555555554</v>
      </c>
      <c r="AA1804" s="17">
        <f t="shared" si="199"/>
        <v>5.5555555555555554</v>
      </c>
      <c r="AB1804" s="17">
        <f t="shared" si="200"/>
        <v>11.658097686375321</v>
      </c>
      <c r="AC1804" s="17" t="s">
        <v>17654</v>
      </c>
    </row>
    <row r="1805" spans="1:29" x14ac:dyDescent="0.25">
      <c r="A1805" t="s">
        <v>3339</v>
      </c>
      <c r="B1805" s="166" t="s">
        <v>8613</v>
      </c>
      <c r="C1805" t="s">
        <v>8614</v>
      </c>
      <c r="D1805" s="1">
        <v>45170</v>
      </c>
      <c r="E1805">
        <f t="shared" si="195"/>
        <v>18</v>
      </c>
      <c r="F1805" t="s">
        <v>14</v>
      </c>
      <c r="G1805">
        <v>750</v>
      </c>
      <c r="H1805">
        <f t="shared" si="194"/>
        <v>75</v>
      </c>
      <c r="I1805" t="s">
        <v>7</v>
      </c>
      <c r="J1805" t="s">
        <v>8</v>
      </c>
      <c r="K1805" t="s">
        <v>8615</v>
      </c>
      <c r="L1805" t="s">
        <v>8</v>
      </c>
      <c r="M1805" t="s">
        <v>14</v>
      </c>
      <c r="N1805" t="str">
        <f t="shared" si="196"/>
        <v>F</v>
      </c>
      <c r="O1805" t="s">
        <v>311</v>
      </c>
      <c r="P1805" t="s">
        <v>2706</v>
      </c>
      <c r="Q1805" t="s">
        <v>221</v>
      </c>
      <c r="R1805">
        <v>4</v>
      </c>
      <c r="S1805">
        <f t="shared" si="197"/>
        <v>2019</v>
      </c>
      <c r="T1805" t="s">
        <v>12</v>
      </c>
      <c r="U1805">
        <v>1</v>
      </c>
      <c r="V1805" t="s">
        <v>3386</v>
      </c>
      <c r="W1805">
        <f>VLOOKUP(Q1805,'PBT Tag Rates'!$B$5:$E$44,4,FALSE)</f>
        <v>0.95971980899999998</v>
      </c>
      <c r="X1805">
        <v>1</v>
      </c>
      <c r="Y1805" s="14">
        <f>IFERROR(LOOKUP(H1805,{30,43,48,53,58,63,68,73,78,83,88,93,97},{42,47,52,57,62,67,72,77,82,87,92,99,100}),999)</f>
        <v>77</v>
      </c>
      <c r="Z1805" s="17">
        <f t="shared" si="198"/>
        <v>5.5555555555555554</v>
      </c>
      <c r="AA1805" s="17">
        <f t="shared" si="199"/>
        <v>5.5555555555555554</v>
      </c>
      <c r="AB1805" s="17">
        <f t="shared" si="200"/>
        <v>11.658097686375321</v>
      </c>
      <c r="AC1805" s="17" t="s">
        <v>17654</v>
      </c>
    </row>
    <row r="1806" spans="1:29" x14ac:dyDescent="0.25">
      <c r="A1806" t="s">
        <v>3339</v>
      </c>
      <c r="B1806" s="166" t="s">
        <v>8616</v>
      </c>
      <c r="C1806" t="s">
        <v>1103</v>
      </c>
      <c r="D1806" s="1">
        <v>45170</v>
      </c>
      <c r="E1806">
        <f t="shared" si="195"/>
        <v>18</v>
      </c>
      <c r="F1806" t="s">
        <v>6</v>
      </c>
      <c r="G1806">
        <v>680</v>
      </c>
      <c r="H1806">
        <f t="shared" si="194"/>
        <v>68</v>
      </c>
      <c r="I1806" t="s">
        <v>7</v>
      </c>
      <c r="J1806" t="s">
        <v>8</v>
      </c>
      <c r="K1806" t="s">
        <v>8</v>
      </c>
      <c r="L1806" t="s">
        <v>8</v>
      </c>
      <c r="M1806" t="s">
        <v>6</v>
      </c>
      <c r="N1806" t="str">
        <f t="shared" si="196"/>
        <v>M</v>
      </c>
      <c r="O1806" t="s">
        <v>8</v>
      </c>
      <c r="P1806" t="s">
        <v>8</v>
      </c>
      <c r="Q1806" t="s">
        <v>11</v>
      </c>
      <c r="R1806" t="s">
        <v>8</v>
      </c>
      <c r="S1806" t="str">
        <f t="shared" si="197"/>
        <v>U</v>
      </c>
      <c r="T1806" t="s">
        <v>12</v>
      </c>
      <c r="U1806">
        <v>0.999999999999997</v>
      </c>
      <c r="V1806" t="s">
        <v>11</v>
      </c>
      <c r="W1806" t="e">
        <f>VLOOKUP(Q1806,'PBT Tag Rates'!$B$5:$E$44,4,FALSE)</f>
        <v>#N/A</v>
      </c>
      <c r="X1806">
        <v>1</v>
      </c>
      <c r="Y1806" s="14">
        <f>IFERROR(LOOKUP(H1806,{30,43,48,53,58,63,68,73,78,83,88,93,97},{42,47,52,57,62,67,72,77,82,87,92,99,100}),999)</f>
        <v>72</v>
      </c>
      <c r="Z1806" s="17">
        <f t="shared" si="198"/>
        <v>5.5555555555555554</v>
      </c>
      <c r="AA1806" s="17">
        <f t="shared" si="199"/>
        <v>5.5555555555555554</v>
      </c>
      <c r="AB1806" s="17">
        <f t="shared" si="200"/>
        <v>11.658097686375321</v>
      </c>
      <c r="AC1806" s="17" t="s">
        <v>17654</v>
      </c>
    </row>
    <row r="1807" spans="1:29" x14ac:dyDescent="0.25">
      <c r="A1807" t="s">
        <v>3339</v>
      </c>
      <c r="B1807" s="166" t="s">
        <v>8617</v>
      </c>
      <c r="C1807" t="s">
        <v>1104</v>
      </c>
      <c r="D1807" s="1">
        <v>45170</v>
      </c>
      <c r="E1807">
        <f t="shared" si="195"/>
        <v>18</v>
      </c>
      <c r="F1807" t="s">
        <v>14</v>
      </c>
      <c r="G1807">
        <v>720</v>
      </c>
      <c r="H1807">
        <f t="shared" si="194"/>
        <v>72</v>
      </c>
      <c r="I1807" t="s">
        <v>7</v>
      </c>
      <c r="J1807" t="s">
        <v>8</v>
      </c>
      <c r="K1807" t="s">
        <v>8618</v>
      </c>
      <c r="L1807" t="s">
        <v>8</v>
      </c>
      <c r="M1807" t="s">
        <v>14</v>
      </c>
      <c r="N1807" t="str">
        <f t="shared" si="196"/>
        <v>F</v>
      </c>
      <c r="O1807" t="s">
        <v>1358</v>
      </c>
      <c r="P1807" t="s">
        <v>2700</v>
      </c>
      <c r="Q1807" t="s">
        <v>221</v>
      </c>
      <c r="R1807">
        <v>4</v>
      </c>
      <c r="S1807">
        <f t="shared" si="197"/>
        <v>2019</v>
      </c>
      <c r="T1807" t="s">
        <v>12</v>
      </c>
      <c r="U1807">
        <v>1</v>
      </c>
      <c r="V1807" t="s">
        <v>3396</v>
      </c>
      <c r="W1807">
        <f>VLOOKUP(Q1807,'PBT Tag Rates'!$B$5:$E$44,4,FALSE)</f>
        <v>0.95971980899999998</v>
      </c>
      <c r="X1807">
        <v>1</v>
      </c>
      <c r="Y1807" s="14">
        <f>IFERROR(LOOKUP(H1807,{30,43,48,53,58,63,68,73,78,83,88,93,97},{42,47,52,57,62,67,72,77,82,87,92,99,100}),999)</f>
        <v>72</v>
      </c>
      <c r="Z1807" s="17">
        <f t="shared" si="198"/>
        <v>5.5555555555555554</v>
      </c>
      <c r="AA1807" s="17">
        <f t="shared" si="199"/>
        <v>5.5555555555555554</v>
      </c>
      <c r="AB1807" s="17">
        <f t="shared" si="200"/>
        <v>11.658097686375321</v>
      </c>
      <c r="AC1807" s="17" t="s">
        <v>17655</v>
      </c>
    </row>
    <row r="1808" spans="1:29" x14ac:dyDescent="0.25">
      <c r="A1808" t="s">
        <v>3339</v>
      </c>
      <c r="B1808" s="166" t="s">
        <v>8619</v>
      </c>
      <c r="C1808" t="s">
        <v>8620</v>
      </c>
      <c r="D1808" s="1">
        <v>45170</v>
      </c>
      <c r="E1808">
        <f t="shared" si="195"/>
        <v>18</v>
      </c>
      <c r="F1808" t="s">
        <v>14</v>
      </c>
      <c r="G1808">
        <v>780</v>
      </c>
      <c r="H1808">
        <f t="shared" si="194"/>
        <v>78</v>
      </c>
      <c r="I1808" t="s">
        <v>7</v>
      </c>
      <c r="J1808" t="s">
        <v>8</v>
      </c>
      <c r="K1808" t="s">
        <v>8621</v>
      </c>
      <c r="L1808" t="s">
        <v>8</v>
      </c>
      <c r="M1808" t="s">
        <v>14</v>
      </c>
      <c r="N1808" t="str">
        <f t="shared" si="196"/>
        <v>F</v>
      </c>
      <c r="O1808" t="s">
        <v>2253</v>
      </c>
      <c r="P1808" t="s">
        <v>2254</v>
      </c>
      <c r="Q1808" t="s">
        <v>281</v>
      </c>
      <c r="R1808">
        <v>4</v>
      </c>
      <c r="S1808">
        <f t="shared" si="197"/>
        <v>2019</v>
      </c>
      <c r="T1808" t="s">
        <v>12</v>
      </c>
      <c r="U1808">
        <v>1</v>
      </c>
      <c r="V1808" t="s">
        <v>3169</v>
      </c>
      <c r="W1808">
        <f>VLOOKUP(Q1808,'PBT Tag Rates'!$B$5:$E$44,4,FALSE)</f>
        <v>0.99705232300000002</v>
      </c>
      <c r="X1808">
        <v>1</v>
      </c>
      <c r="Y1808" s="14">
        <f>IFERROR(LOOKUP(H1808,{30,43,48,53,58,63,68,73,78,83,88,93,97},{42,47,52,57,62,67,72,77,82,87,92,99,100}),999)</f>
        <v>82</v>
      </c>
      <c r="Z1808" s="17">
        <f t="shared" si="198"/>
        <v>5.5555555555555554</v>
      </c>
      <c r="AA1808" s="17">
        <f t="shared" si="199"/>
        <v>5.5555555555555554</v>
      </c>
      <c r="AB1808" s="17">
        <f t="shared" si="200"/>
        <v>11.658097686375321</v>
      </c>
      <c r="AC1808" s="17" t="s">
        <v>17654</v>
      </c>
    </row>
    <row r="1809" spans="1:29" x14ac:dyDescent="0.25">
      <c r="A1809" t="s">
        <v>3339</v>
      </c>
      <c r="B1809" s="166" t="s">
        <v>8622</v>
      </c>
      <c r="C1809" t="s">
        <v>1105</v>
      </c>
      <c r="D1809" s="1">
        <v>45170</v>
      </c>
      <c r="E1809">
        <f t="shared" si="195"/>
        <v>18</v>
      </c>
      <c r="F1809" t="s">
        <v>6</v>
      </c>
      <c r="G1809">
        <v>760</v>
      </c>
      <c r="H1809">
        <f t="shared" si="194"/>
        <v>76</v>
      </c>
      <c r="I1809" t="s">
        <v>7</v>
      </c>
      <c r="J1809" t="s">
        <v>8</v>
      </c>
      <c r="K1809" t="s">
        <v>8623</v>
      </c>
      <c r="L1809" t="s">
        <v>8</v>
      </c>
      <c r="M1809" t="s">
        <v>6</v>
      </c>
      <c r="N1809" t="str">
        <f t="shared" si="196"/>
        <v>M</v>
      </c>
      <c r="O1809" t="s">
        <v>8</v>
      </c>
      <c r="P1809" t="s">
        <v>8</v>
      </c>
      <c r="Q1809" t="s">
        <v>11</v>
      </c>
      <c r="R1809" t="s">
        <v>8</v>
      </c>
      <c r="S1809" t="str">
        <f t="shared" si="197"/>
        <v>U</v>
      </c>
      <c r="T1809" t="s">
        <v>12</v>
      </c>
      <c r="U1809">
        <v>1</v>
      </c>
      <c r="V1809" t="s">
        <v>11</v>
      </c>
      <c r="W1809" t="e">
        <f>VLOOKUP(Q1809,'PBT Tag Rates'!$B$5:$E$44,4,FALSE)</f>
        <v>#N/A</v>
      </c>
      <c r="X1809">
        <v>1</v>
      </c>
      <c r="Y1809" s="14">
        <f>IFERROR(LOOKUP(H1809,{30,43,48,53,58,63,68,73,78,83,88,93,97},{42,47,52,57,62,67,72,77,82,87,92,99,100}),999)</f>
        <v>77</v>
      </c>
      <c r="Z1809" s="17">
        <f t="shared" si="198"/>
        <v>5.5555555555555554</v>
      </c>
      <c r="AA1809" s="17">
        <f t="shared" si="199"/>
        <v>5.5555555555555554</v>
      </c>
      <c r="AB1809" s="17">
        <f t="shared" si="200"/>
        <v>11.658097686375321</v>
      </c>
      <c r="AC1809" s="17" t="s">
        <v>17654</v>
      </c>
    </row>
    <row r="1810" spans="1:29" x14ac:dyDescent="0.25">
      <c r="A1810" t="s">
        <v>3339</v>
      </c>
      <c r="B1810" s="166" t="s">
        <v>8624</v>
      </c>
      <c r="C1810" t="s">
        <v>1106</v>
      </c>
      <c r="D1810" s="1">
        <v>45170</v>
      </c>
      <c r="E1810">
        <f t="shared" si="195"/>
        <v>18</v>
      </c>
      <c r="F1810" t="s">
        <v>14</v>
      </c>
      <c r="G1810">
        <v>800</v>
      </c>
      <c r="H1810">
        <f t="shared" si="194"/>
        <v>80</v>
      </c>
      <c r="I1810" t="s">
        <v>7</v>
      </c>
      <c r="J1810" t="s">
        <v>8</v>
      </c>
      <c r="K1810" t="s">
        <v>8625</v>
      </c>
      <c r="L1810" t="s">
        <v>8</v>
      </c>
      <c r="M1810" t="s">
        <v>14</v>
      </c>
      <c r="N1810" t="str">
        <f t="shared" si="196"/>
        <v>F</v>
      </c>
      <c r="O1810" t="s">
        <v>2801</v>
      </c>
      <c r="P1810" t="s">
        <v>2802</v>
      </c>
      <c r="Q1810" t="s">
        <v>221</v>
      </c>
      <c r="R1810">
        <v>4</v>
      </c>
      <c r="S1810">
        <f t="shared" si="197"/>
        <v>2019</v>
      </c>
      <c r="T1810" t="s">
        <v>12</v>
      </c>
      <c r="U1810">
        <v>0.999999999999998</v>
      </c>
      <c r="V1810" t="s">
        <v>3396</v>
      </c>
      <c r="W1810">
        <f>VLOOKUP(Q1810,'PBT Tag Rates'!$B$5:$E$44,4,FALSE)</f>
        <v>0.95971980899999998</v>
      </c>
      <c r="X1810">
        <v>1</v>
      </c>
      <c r="Y1810" s="14">
        <f>IFERROR(LOOKUP(H1810,{30,43,48,53,58,63,68,73,78,83,88,93,97},{42,47,52,57,62,67,72,77,82,87,92,99,100}),999)</f>
        <v>82</v>
      </c>
      <c r="Z1810" s="17">
        <f t="shared" si="198"/>
        <v>5.5555555555555554</v>
      </c>
      <c r="AA1810" s="17">
        <f t="shared" si="199"/>
        <v>5.5555555555555554</v>
      </c>
      <c r="AB1810" s="17">
        <f t="shared" si="200"/>
        <v>11.658097686375321</v>
      </c>
      <c r="AC1810" s="17" t="s">
        <v>17655</v>
      </c>
    </row>
    <row r="1811" spans="1:29" x14ac:dyDescent="0.25">
      <c r="A1811" t="s">
        <v>3339</v>
      </c>
      <c r="B1811" s="166" t="s">
        <v>8626</v>
      </c>
      <c r="C1811" t="s">
        <v>1109</v>
      </c>
      <c r="D1811" s="1">
        <v>45170</v>
      </c>
      <c r="E1811">
        <f t="shared" si="195"/>
        <v>18</v>
      </c>
      <c r="F1811" t="s">
        <v>14</v>
      </c>
      <c r="G1811">
        <v>690</v>
      </c>
      <c r="H1811">
        <f t="shared" si="194"/>
        <v>69</v>
      </c>
      <c r="I1811" t="s">
        <v>7</v>
      </c>
      <c r="J1811" t="s">
        <v>8</v>
      </c>
      <c r="K1811" t="s">
        <v>8</v>
      </c>
      <c r="L1811" t="s">
        <v>8</v>
      </c>
      <c r="M1811" t="s">
        <v>14</v>
      </c>
      <c r="N1811" t="str">
        <f t="shared" si="196"/>
        <v>F</v>
      </c>
      <c r="O1811" t="s">
        <v>862</v>
      </c>
      <c r="P1811" t="s">
        <v>863</v>
      </c>
      <c r="Q1811" t="s">
        <v>221</v>
      </c>
      <c r="R1811">
        <v>4</v>
      </c>
      <c r="S1811">
        <f t="shared" si="197"/>
        <v>2019</v>
      </c>
      <c r="T1811" t="s">
        <v>12</v>
      </c>
      <c r="U1811">
        <v>1</v>
      </c>
      <c r="V1811" t="s">
        <v>3363</v>
      </c>
      <c r="W1811">
        <f>VLOOKUP(Q1811,'PBT Tag Rates'!$B$5:$E$44,4,FALSE)</f>
        <v>0.95971980899999998</v>
      </c>
      <c r="X1811">
        <v>1</v>
      </c>
      <c r="Y1811" s="14">
        <f>IFERROR(LOOKUP(H1811,{30,43,48,53,58,63,68,73,78,83,88,93,97},{42,47,52,57,62,67,72,77,82,87,92,99,100}),999)</f>
        <v>72</v>
      </c>
      <c r="Z1811" s="17">
        <f t="shared" si="198"/>
        <v>5.5555555555555554</v>
      </c>
      <c r="AA1811" s="17">
        <f t="shared" si="199"/>
        <v>5.5555555555555554</v>
      </c>
      <c r="AB1811" s="17">
        <f t="shared" si="200"/>
        <v>11.658097686375321</v>
      </c>
      <c r="AC1811" s="17" t="s">
        <v>17654</v>
      </c>
    </row>
    <row r="1812" spans="1:29" x14ac:dyDescent="0.25">
      <c r="A1812" t="s">
        <v>3339</v>
      </c>
      <c r="B1812" s="166" t="s">
        <v>8627</v>
      </c>
      <c r="C1812" t="s">
        <v>1110</v>
      </c>
      <c r="D1812" s="1">
        <v>45170</v>
      </c>
      <c r="E1812">
        <f t="shared" si="195"/>
        <v>18</v>
      </c>
      <c r="F1812" t="s">
        <v>14</v>
      </c>
      <c r="G1812">
        <v>660</v>
      </c>
      <c r="H1812">
        <f t="shared" si="194"/>
        <v>66</v>
      </c>
      <c r="I1812" t="s">
        <v>7</v>
      </c>
      <c r="J1812" t="s">
        <v>8</v>
      </c>
      <c r="K1812" t="s">
        <v>8</v>
      </c>
      <c r="L1812" t="s">
        <v>8</v>
      </c>
      <c r="M1812" t="s">
        <v>14</v>
      </c>
      <c r="N1812" t="str">
        <f t="shared" si="196"/>
        <v>F</v>
      </c>
      <c r="O1812" t="s">
        <v>8628</v>
      </c>
      <c r="P1812" t="s">
        <v>8629</v>
      </c>
      <c r="Q1812" t="s">
        <v>918</v>
      </c>
      <c r="R1812">
        <v>3</v>
      </c>
      <c r="S1812">
        <f t="shared" si="197"/>
        <v>2020</v>
      </c>
      <c r="T1812" t="s">
        <v>12</v>
      </c>
      <c r="U1812">
        <v>1.00000000000001</v>
      </c>
      <c r="V1812" t="s">
        <v>3386</v>
      </c>
      <c r="W1812">
        <f>VLOOKUP(Q1812,'PBT Tag Rates'!$B$5:$E$44,4,FALSE)</f>
        <v>0.98961045999999997</v>
      </c>
      <c r="X1812">
        <v>1</v>
      </c>
      <c r="Y1812" s="14">
        <f>IFERROR(LOOKUP(H1812,{30,43,48,53,58,63,68,73,78,83,88,93,97},{42,47,52,57,62,67,72,77,82,87,92,99,100}),999)</f>
        <v>67</v>
      </c>
      <c r="Z1812" s="17">
        <f t="shared" si="198"/>
        <v>5.5555555555555554</v>
      </c>
      <c r="AA1812" s="17">
        <f t="shared" si="199"/>
        <v>5.5555555555555554</v>
      </c>
      <c r="AB1812" s="17">
        <f t="shared" si="200"/>
        <v>11.658097686375321</v>
      </c>
      <c r="AC1812" s="17" t="s">
        <v>17654</v>
      </c>
    </row>
    <row r="1813" spans="1:29" x14ac:dyDescent="0.25">
      <c r="A1813" t="s">
        <v>3339</v>
      </c>
      <c r="B1813" s="166" t="s">
        <v>8630</v>
      </c>
      <c r="C1813" t="s">
        <v>8631</v>
      </c>
      <c r="D1813" s="1">
        <v>45170</v>
      </c>
      <c r="E1813">
        <f t="shared" si="195"/>
        <v>18</v>
      </c>
      <c r="F1813" t="s">
        <v>6</v>
      </c>
      <c r="G1813">
        <v>870</v>
      </c>
      <c r="H1813">
        <f t="shared" si="194"/>
        <v>87</v>
      </c>
      <c r="I1813" t="s">
        <v>9</v>
      </c>
      <c r="J1813">
        <v>1</v>
      </c>
      <c r="K1813" t="s">
        <v>8632</v>
      </c>
      <c r="L1813" t="s">
        <v>8</v>
      </c>
      <c r="M1813" t="s">
        <v>6</v>
      </c>
      <c r="N1813" t="str">
        <f t="shared" si="196"/>
        <v>M</v>
      </c>
      <c r="O1813" t="s">
        <v>3769</v>
      </c>
      <c r="P1813" t="s">
        <v>3770</v>
      </c>
      <c r="Q1813" t="s">
        <v>221</v>
      </c>
      <c r="R1813">
        <v>4</v>
      </c>
      <c r="S1813">
        <f t="shared" si="197"/>
        <v>2019</v>
      </c>
      <c r="T1813" t="s">
        <v>12</v>
      </c>
      <c r="U1813">
        <v>0.999999999999998</v>
      </c>
      <c r="V1813" t="s">
        <v>3357</v>
      </c>
      <c r="W1813">
        <f>VLOOKUP(Q1813,'PBT Tag Rates'!$B$5:$E$44,4,FALSE)</f>
        <v>0.95971980899999998</v>
      </c>
      <c r="X1813">
        <v>1</v>
      </c>
      <c r="Y1813" s="14">
        <f>IFERROR(LOOKUP(H1813,{30,43,48,53,58,63,68,73,78,83,88,93,97},{42,47,52,57,62,67,72,77,82,87,92,99,100}),999)</f>
        <v>87</v>
      </c>
      <c r="Z1813" s="17">
        <f t="shared" si="198"/>
        <v>5.5555555555555554</v>
      </c>
      <c r="AA1813" s="17">
        <f t="shared" si="199"/>
        <v>5.5555555555555554</v>
      </c>
      <c r="AB1813" s="17">
        <f t="shared" si="200"/>
        <v>11.658097686375321</v>
      </c>
      <c r="AC1813" s="17" t="s">
        <v>17654</v>
      </c>
    </row>
    <row r="1814" spans="1:29" x14ac:dyDescent="0.25">
      <c r="A1814" t="s">
        <v>3339</v>
      </c>
      <c r="B1814" s="166" t="s">
        <v>8633</v>
      </c>
      <c r="C1814" t="s">
        <v>8634</v>
      </c>
      <c r="D1814" s="1">
        <v>45170</v>
      </c>
      <c r="E1814">
        <f t="shared" si="195"/>
        <v>18</v>
      </c>
      <c r="F1814" t="s">
        <v>14</v>
      </c>
      <c r="G1814">
        <v>840</v>
      </c>
      <c r="H1814">
        <f t="shared" ref="H1814:H1877" si="201">G1814/10</f>
        <v>84</v>
      </c>
      <c r="I1814" t="s">
        <v>9</v>
      </c>
      <c r="J1814">
        <v>1</v>
      </c>
      <c r="K1814" t="s">
        <v>8635</v>
      </c>
      <c r="L1814" t="s">
        <v>8</v>
      </c>
      <c r="M1814" t="s">
        <v>14</v>
      </c>
      <c r="N1814" t="str">
        <f t="shared" si="196"/>
        <v>F</v>
      </c>
      <c r="O1814" t="s">
        <v>8</v>
      </c>
      <c r="P1814" t="s">
        <v>8</v>
      </c>
      <c r="Q1814" t="s">
        <v>11</v>
      </c>
      <c r="R1814" t="s">
        <v>8</v>
      </c>
      <c r="S1814" t="str">
        <f t="shared" si="197"/>
        <v>U</v>
      </c>
      <c r="T1814" t="s">
        <v>12</v>
      </c>
      <c r="U1814">
        <v>1</v>
      </c>
      <c r="V1814" t="s">
        <v>3100</v>
      </c>
      <c r="W1814" t="e">
        <f>VLOOKUP(Q1814,'PBT Tag Rates'!$B$5:$E$44,4,FALSE)</f>
        <v>#N/A</v>
      </c>
      <c r="X1814">
        <v>1</v>
      </c>
      <c r="Y1814" s="14">
        <f>IFERROR(LOOKUP(H1814,{30,43,48,53,58,63,68,73,78,83,88,93,97},{42,47,52,57,62,67,72,77,82,87,92,99,100}),999)</f>
        <v>87</v>
      </c>
      <c r="Z1814" s="17">
        <f t="shared" si="198"/>
        <v>5.5555555555555554</v>
      </c>
      <c r="AA1814" s="17">
        <f t="shared" si="199"/>
        <v>5.5555555555555554</v>
      </c>
      <c r="AB1814" s="17">
        <f t="shared" si="200"/>
        <v>11.658097686375321</v>
      </c>
      <c r="AC1814" s="17" t="s">
        <v>17654</v>
      </c>
    </row>
    <row r="1815" spans="1:29" x14ac:dyDescent="0.25">
      <c r="A1815" t="s">
        <v>3339</v>
      </c>
      <c r="B1815" s="166" t="s">
        <v>8636</v>
      </c>
      <c r="C1815" t="s">
        <v>1111</v>
      </c>
      <c r="D1815" s="1">
        <v>45170</v>
      </c>
      <c r="E1815">
        <f t="shared" ref="E1815:E1878" si="202">IF(D1815&lt;=$D$3,70,18)</f>
        <v>18</v>
      </c>
      <c r="F1815" t="s">
        <v>14</v>
      </c>
      <c r="G1815">
        <v>700</v>
      </c>
      <c r="H1815">
        <f t="shared" si="201"/>
        <v>70</v>
      </c>
      <c r="I1815" t="s">
        <v>9</v>
      </c>
      <c r="J1815">
        <v>1</v>
      </c>
      <c r="K1815" t="s">
        <v>8</v>
      </c>
      <c r="L1815" t="s">
        <v>8</v>
      </c>
      <c r="M1815" t="s">
        <v>14</v>
      </c>
      <c r="N1815" t="str">
        <f t="shared" ref="N1815:N1878" si="203">IF(M1815="U",F1815,M1815)</f>
        <v>F</v>
      </c>
      <c r="O1815" t="s">
        <v>396</v>
      </c>
      <c r="P1815" t="s">
        <v>672</v>
      </c>
      <c r="Q1815" t="s">
        <v>221</v>
      </c>
      <c r="R1815">
        <v>4</v>
      </c>
      <c r="S1815">
        <f t="shared" ref="S1815:S1878" si="204">IFERROR($S$3-R1815,"U")</f>
        <v>2019</v>
      </c>
      <c r="T1815" t="s">
        <v>12</v>
      </c>
      <c r="U1815">
        <v>1</v>
      </c>
      <c r="V1815" t="s">
        <v>3346</v>
      </c>
      <c r="W1815">
        <f>VLOOKUP(Q1815,'PBT Tag Rates'!$B$5:$E$44,4,FALSE)</f>
        <v>0.95971980899999998</v>
      </c>
      <c r="X1815">
        <v>1</v>
      </c>
      <c r="Y1815" s="14">
        <f>IFERROR(LOOKUP(H1815,{30,43,48,53,58,63,68,73,78,83,88,93,97},{42,47,52,57,62,67,72,77,82,87,92,99,100}),999)</f>
        <v>72</v>
      </c>
      <c r="Z1815" s="17">
        <f t="shared" ref="Z1815:Z1878" si="205">IF(D1815&lt;$D$3,X1815/$Z$3,X1815/$Z$4)</f>
        <v>5.5555555555555554</v>
      </c>
      <c r="AA1815" s="17">
        <f t="shared" ref="AA1815:AA1878" si="206">Z1815*(1+$AA$4)</f>
        <v>5.5555555555555554</v>
      </c>
      <c r="AB1815" s="17">
        <f t="shared" ref="AB1815:AB1878" si="207">IF(D1815&lt;$D$3,AA1815/$AB$3,AA1815/$AB$4)</f>
        <v>11.658097686375321</v>
      </c>
      <c r="AC1815" s="17" t="s">
        <v>17654</v>
      </c>
    </row>
    <row r="1816" spans="1:29" x14ac:dyDescent="0.25">
      <c r="A1816" t="s">
        <v>3339</v>
      </c>
      <c r="B1816" s="166" t="s">
        <v>8637</v>
      </c>
      <c r="C1816" t="s">
        <v>8638</v>
      </c>
      <c r="D1816" s="1">
        <v>45170</v>
      </c>
      <c r="E1816">
        <f t="shared" si="202"/>
        <v>18</v>
      </c>
      <c r="F1816" t="s">
        <v>6</v>
      </c>
      <c r="G1816">
        <v>930</v>
      </c>
      <c r="H1816">
        <f t="shared" si="201"/>
        <v>93</v>
      </c>
      <c r="I1816" t="s">
        <v>7</v>
      </c>
      <c r="J1816" t="s">
        <v>8</v>
      </c>
      <c r="K1816" t="s">
        <v>8639</v>
      </c>
      <c r="L1816" t="s">
        <v>8</v>
      </c>
      <c r="M1816" t="s">
        <v>6</v>
      </c>
      <c r="N1816" t="str">
        <f t="shared" si="203"/>
        <v>M</v>
      </c>
      <c r="O1816" t="s">
        <v>2159</v>
      </c>
      <c r="P1816" t="s">
        <v>2160</v>
      </c>
      <c r="Q1816" t="s">
        <v>13</v>
      </c>
      <c r="R1816">
        <v>5</v>
      </c>
      <c r="S1816">
        <f t="shared" si="204"/>
        <v>2018</v>
      </c>
      <c r="T1816" t="s">
        <v>12</v>
      </c>
      <c r="U1816">
        <v>1</v>
      </c>
      <c r="V1816" t="s">
        <v>3079</v>
      </c>
      <c r="W1816">
        <f>VLOOKUP(Q1816,'PBT Tag Rates'!$B$5:$E$44,4,FALSE)</f>
        <v>0.96828396500000002</v>
      </c>
      <c r="X1816">
        <v>1</v>
      </c>
      <c r="Y1816" s="14">
        <f>IFERROR(LOOKUP(H1816,{30,43,48,53,58,63,68,73,78,83,88,93,97},{42,47,52,57,62,67,72,77,82,87,92,99,100}),999)</f>
        <v>99</v>
      </c>
      <c r="Z1816" s="17">
        <f t="shared" si="205"/>
        <v>5.5555555555555554</v>
      </c>
      <c r="AA1816" s="17">
        <f t="shared" si="206"/>
        <v>5.5555555555555554</v>
      </c>
      <c r="AB1816" s="17">
        <f t="shared" si="207"/>
        <v>11.658097686375321</v>
      </c>
      <c r="AC1816" s="17" t="s">
        <v>17654</v>
      </c>
    </row>
    <row r="1817" spans="1:29" x14ac:dyDescent="0.25">
      <c r="A1817" t="s">
        <v>3339</v>
      </c>
      <c r="B1817" s="166" t="s">
        <v>8640</v>
      </c>
      <c r="C1817" t="s">
        <v>8641</v>
      </c>
      <c r="D1817" s="1">
        <v>45170</v>
      </c>
      <c r="E1817">
        <f t="shared" si="202"/>
        <v>18</v>
      </c>
      <c r="F1817" t="s">
        <v>6</v>
      </c>
      <c r="G1817">
        <v>860</v>
      </c>
      <c r="H1817">
        <f t="shared" si="201"/>
        <v>86</v>
      </c>
      <c r="I1817" t="s">
        <v>7</v>
      </c>
      <c r="J1817" t="s">
        <v>8</v>
      </c>
      <c r="K1817" t="s">
        <v>8642</v>
      </c>
      <c r="L1817" t="s">
        <v>8</v>
      </c>
      <c r="M1817" t="s">
        <v>6</v>
      </c>
      <c r="N1817" t="str">
        <f t="shared" si="203"/>
        <v>M</v>
      </c>
      <c r="O1817" t="s">
        <v>997</v>
      </c>
      <c r="P1817" t="s">
        <v>998</v>
      </c>
      <c r="Q1817" t="s">
        <v>221</v>
      </c>
      <c r="R1817">
        <v>4</v>
      </c>
      <c r="S1817">
        <f t="shared" si="204"/>
        <v>2019</v>
      </c>
      <c r="T1817" t="s">
        <v>12</v>
      </c>
      <c r="U1817">
        <v>1</v>
      </c>
      <c r="V1817" t="s">
        <v>3386</v>
      </c>
      <c r="W1817">
        <f>VLOOKUP(Q1817,'PBT Tag Rates'!$B$5:$E$44,4,FALSE)</f>
        <v>0.95971980899999998</v>
      </c>
      <c r="X1817">
        <v>1</v>
      </c>
      <c r="Y1817" s="14">
        <f>IFERROR(LOOKUP(H1817,{30,43,48,53,58,63,68,73,78,83,88,93,97},{42,47,52,57,62,67,72,77,82,87,92,99,100}),999)</f>
        <v>87</v>
      </c>
      <c r="Z1817" s="17">
        <f t="shared" si="205"/>
        <v>5.5555555555555554</v>
      </c>
      <c r="AA1817" s="17">
        <f t="shared" si="206"/>
        <v>5.5555555555555554</v>
      </c>
      <c r="AB1817" s="17">
        <f t="shared" si="207"/>
        <v>11.658097686375321</v>
      </c>
      <c r="AC1817" s="17" t="s">
        <v>17654</v>
      </c>
    </row>
    <row r="1818" spans="1:29" x14ac:dyDescent="0.25">
      <c r="A1818" t="s">
        <v>3339</v>
      </c>
      <c r="B1818" s="166" t="s">
        <v>8643</v>
      </c>
      <c r="C1818" t="s">
        <v>1112</v>
      </c>
      <c r="D1818" s="1">
        <v>45170</v>
      </c>
      <c r="E1818">
        <f t="shared" si="202"/>
        <v>18</v>
      </c>
      <c r="F1818" t="s">
        <v>14</v>
      </c>
      <c r="G1818">
        <v>750</v>
      </c>
      <c r="H1818">
        <f t="shared" si="201"/>
        <v>75</v>
      </c>
      <c r="I1818" t="s">
        <v>7</v>
      </c>
      <c r="J1818" t="s">
        <v>8</v>
      </c>
      <c r="K1818" t="s">
        <v>8644</v>
      </c>
      <c r="L1818" t="s">
        <v>8</v>
      </c>
      <c r="M1818" t="s">
        <v>14</v>
      </c>
      <c r="N1818" t="str">
        <f t="shared" si="203"/>
        <v>F</v>
      </c>
      <c r="O1818" t="s">
        <v>604</v>
      </c>
      <c r="P1818" t="s">
        <v>605</v>
      </c>
      <c r="Q1818" t="s">
        <v>221</v>
      </c>
      <c r="R1818">
        <v>4</v>
      </c>
      <c r="S1818">
        <f t="shared" si="204"/>
        <v>2019</v>
      </c>
      <c r="T1818" t="s">
        <v>12</v>
      </c>
      <c r="U1818">
        <v>1</v>
      </c>
      <c r="V1818" t="s">
        <v>3346</v>
      </c>
      <c r="W1818">
        <f>VLOOKUP(Q1818,'PBT Tag Rates'!$B$5:$E$44,4,FALSE)</f>
        <v>0.95971980899999998</v>
      </c>
      <c r="X1818">
        <v>1</v>
      </c>
      <c r="Y1818" s="14">
        <f>IFERROR(LOOKUP(H1818,{30,43,48,53,58,63,68,73,78,83,88,93,97},{42,47,52,57,62,67,72,77,82,87,92,99,100}),999)</f>
        <v>77</v>
      </c>
      <c r="Z1818" s="17">
        <f t="shared" si="205"/>
        <v>5.5555555555555554</v>
      </c>
      <c r="AA1818" s="17">
        <f t="shared" si="206"/>
        <v>5.5555555555555554</v>
      </c>
      <c r="AB1818" s="17">
        <f t="shared" si="207"/>
        <v>11.658097686375321</v>
      </c>
      <c r="AC1818" s="17" t="s">
        <v>17654</v>
      </c>
    </row>
    <row r="1819" spans="1:29" x14ac:dyDescent="0.25">
      <c r="A1819" t="s">
        <v>3339</v>
      </c>
      <c r="B1819" s="166" t="s">
        <v>8645</v>
      </c>
      <c r="C1819" t="s">
        <v>1113</v>
      </c>
      <c r="D1819" s="1">
        <v>45170</v>
      </c>
      <c r="E1819">
        <f t="shared" si="202"/>
        <v>18</v>
      </c>
      <c r="F1819" t="s">
        <v>6</v>
      </c>
      <c r="G1819">
        <v>700</v>
      </c>
      <c r="H1819">
        <f t="shared" si="201"/>
        <v>70</v>
      </c>
      <c r="I1819" t="s">
        <v>9</v>
      </c>
      <c r="J1819">
        <v>1</v>
      </c>
      <c r="K1819" t="s">
        <v>8</v>
      </c>
      <c r="L1819" t="s">
        <v>8</v>
      </c>
      <c r="M1819" t="s">
        <v>6</v>
      </c>
      <c r="N1819" t="str">
        <f t="shared" si="203"/>
        <v>M</v>
      </c>
      <c r="O1819" t="s">
        <v>643</v>
      </c>
      <c r="P1819" t="s">
        <v>644</v>
      </c>
      <c r="Q1819" t="s">
        <v>281</v>
      </c>
      <c r="R1819">
        <v>4</v>
      </c>
      <c r="S1819">
        <f t="shared" si="204"/>
        <v>2019</v>
      </c>
      <c r="T1819" t="s">
        <v>12</v>
      </c>
      <c r="U1819">
        <v>0.999999999999999</v>
      </c>
      <c r="V1819" t="s">
        <v>3170</v>
      </c>
      <c r="W1819">
        <f>VLOOKUP(Q1819,'PBT Tag Rates'!$B$5:$E$44,4,FALSE)</f>
        <v>0.99705232300000002</v>
      </c>
      <c r="X1819">
        <v>1</v>
      </c>
      <c r="Y1819" s="14">
        <f>IFERROR(LOOKUP(H1819,{30,43,48,53,58,63,68,73,78,83,88,93,97},{42,47,52,57,62,67,72,77,82,87,92,99,100}),999)</f>
        <v>72</v>
      </c>
      <c r="Z1819" s="17">
        <f t="shared" si="205"/>
        <v>5.5555555555555554</v>
      </c>
      <c r="AA1819" s="17">
        <f t="shared" si="206"/>
        <v>5.5555555555555554</v>
      </c>
      <c r="AB1819" s="17">
        <f t="shared" si="207"/>
        <v>11.658097686375321</v>
      </c>
      <c r="AC1819" s="17" t="s">
        <v>17654</v>
      </c>
    </row>
    <row r="1820" spans="1:29" x14ac:dyDescent="0.25">
      <c r="A1820" t="s">
        <v>3339</v>
      </c>
      <c r="B1820" s="166" t="s">
        <v>8646</v>
      </c>
      <c r="C1820" t="s">
        <v>8647</v>
      </c>
      <c r="D1820" s="1">
        <v>45170</v>
      </c>
      <c r="E1820">
        <f t="shared" si="202"/>
        <v>18</v>
      </c>
      <c r="F1820" t="s">
        <v>14</v>
      </c>
      <c r="G1820">
        <v>710</v>
      </c>
      <c r="H1820">
        <f t="shared" si="201"/>
        <v>71</v>
      </c>
      <c r="I1820" t="s">
        <v>7</v>
      </c>
      <c r="J1820" t="s">
        <v>8</v>
      </c>
      <c r="K1820" t="s">
        <v>8648</v>
      </c>
      <c r="L1820" t="s">
        <v>8</v>
      </c>
      <c r="M1820" t="s">
        <v>14</v>
      </c>
      <c r="N1820" t="str">
        <f t="shared" si="203"/>
        <v>F</v>
      </c>
      <c r="O1820" t="s">
        <v>8649</v>
      </c>
      <c r="P1820" t="s">
        <v>8650</v>
      </c>
      <c r="Q1820" t="s">
        <v>281</v>
      </c>
      <c r="R1820">
        <v>4</v>
      </c>
      <c r="S1820">
        <f t="shared" si="204"/>
        <v>2019</v>
      </c>
      <c r="T1820" t="s">
        <v>12</v>
      </c>
      <c r="U1820">
        <v>0.999999999999998</v>
      </c>
      <c r="V1820" t="s">
        <v>3169</v>
      </c>
      <c r="W1820">
        <f>VLOOKUP(Q1820,'PBT Tag Rates'!$B$5:$E$44,4,FALSE)</f>
        <v>0.99705232300000002</v>
      </c>
      <c r="X1820">
        <v>1</v>
      </c>
      <c r="Y1820" s="14">
        <f>IFERROR(LOOKUP(H1820,{30,43,48,53,58,63,68,73,78,83,88,93,97},{42,47,52,57,62,67,72,77,82,87,92,99,100}),999)</f>
        <v>72</v>
      </c>
      <c r="Z1820" s="17">
        <f t="shared" si="205"/>
        <v>5.5555555555555554</v>
      </c>
      <c r="AA1820" s="17">
        <f t="shared" si="206"/>
        <v>5.5555555555555554</v>
      </c>
      <c r="AB1820" s="17">
        <f t="shared" si="207"/>
        <v>11.658097686375321</v>
      </c>
      <c r="AC1820" s="17" t="s">
        <v>17654</v>
      </c>
    </row>
    <row r="1821" spans="1:29" x14ac:dyDescent="0.25">
      <c r="A1821" t="s">
        <v>3339</v>
      </c>
      <c r="B1821" s="166" t="s">
        <v>8651</v>
      </c>
      <c r="C1821" t="s">
        <v>1114</v>
      </c>
      <c r="D1821" s="1">
        <v>45170</v>
      </c>
      <c r="E1821">
        <f t="shared" si="202"/>
        <v>18</v>
      </c>
      <c r="F1821" t="s">
        <v>6</v>
      </c>
      <c r="G1821">
        <v>600</v>
      </c>
      <c r="H1821">
        <f t="shared" si="201"/>
        <v>60</v>
      </c>
      <c r="I1821" t="s">
        <v>7</v>
      </c>
      <c r="J1821" t="s">
        <v>8</v>
      </c>
      <c r="K1821" t="s">
        <v>8</v>
      </c>
      <c r="L1821" t="s">
        <v>8</v>
      </c>
      <c r="M1821" t="s">
        <v>6</v>
      </c>
      <c r="N1821" t="str">
        <f t="shared" si="203"/>
        <v>M</v>
      </c>
      <c r="O1821" t="s">
        <v>8652</v>
      </c>
      <c r="P1821" t="s">
        <v>8653</v>
      </c>
      <c r="Q1821" t="s">
        <v>2605</v>
      </c>
      <c r="R1821">
        <v>4</v>
      </c>
      <c r="S1821">
        <f t="shared" si="204"/>
        <v>2019</v>
      </c>
      <c r="T1821" t="s">
        <v>12</v>
      </c>
      <c r="U1821">
        <v>0.999999999999998</v>
      </c>
      <c r="V1821" t="s">
        <v>7657</v>
      </c>
      <c r="W1821">
        <f>VLOOKUP(Q1821,'PBT Tag Rates'!$B$5:$E$44,4,FALSE)</f>
        <v>0.96152300000000002</v>
      </c>
      <c r="X1821">
        <v>1</v>
      </c>
      <c r="Y1821" s="14">
        <f>IFERROR(LOOKUP(H1821,{30,43,48,53,58,63,68,73,78,83,88,93,97},{42,47,52,57,62,67,72,77,82,87,92,99,100}),999)</f>
        <v>62</v>
      </c>
      <c r="Z1821" s="17">
        <f t="shared" si="205"/>
        <v>5.5555555555555554</v>
      </c>
      <c r="AA1821" s="17">
        <f t="shared" si="206"/>
        <v>5.5555555555555554</v>
      </c>
      <c r="AB1821" s="17">
        <f t="shared" si="207"/>
        <v>11.658097686375321</v>
      </c>
      <c r="AC1821" s="17" t="s">
        <v>17655</v>
      </c>
    </row>
    <row r="1822" spans="1:29" x14ac:dyDescent="0.25">
      <c r="A1822" t="s">
        <v>3339</v>
      </c>
      <c r="B1822" s="166" t="s">
        <v>8654</v>
      </c>
      <c r="C1822" t="s">
        <v>1115</v>
      </c>
      <c r="D1822" s="1">
        <v>45170</v>
      </c>
      <c r="E1822">
        <f t="shared" si="202"/>
        <v>18</v>
      </c>
      <c r="F1822" t="s">
        <v>6</v>
      </c>
      <c r="G1822">
        <v>460</v>
      </c>
      <c r="H1822">
        <f t="shared" si="201"/>
        <v>46</v>
      </c>
      <c r="I1822" t="s">
        <v>9</v>
      </c>
      <c r="J1822">
        <v>1</v>
      </c>
      <c r="K1822" t="s">
        <v>8</v>
      </c>
      <c r="L1822" t="s">
        <v>8</v>
      </c>
      <c r="M1822" t="s">
        <v>6</v>
      </c>
      <c r="N1822" t="str">
        <f t="shared" si="203"/>
        <v>M</v>
      </c>
      <c r="O1822" t="s">
        <v>4767</v>
      </c>
      <c r="P1822" t="s">
        <v>8655</v>
      </c>
      <c r="Q1822" t="s">
        <v>3820</v>
      </c>
      <c r="R1822">
        <v>2</v>
      </c>
      <c r="S1822">
        <f t="shared" si="204"/>
        <v>2021</v>
      </c>
      <c r="T1822" t="s">
        <v>12</v>
      </c>
      <c r="U1822">
        <v>0.999999999999997</v>
      </c>
      <c r="V1822" t="s">
        <v>3608</v>
      </c>
      <c r="W1822">
        <f>VLOOKUP(Q1822,'PBT Tag Rates'!$B$5:$E$44,4,FALSE)</f>
        <v>0.98140000000000005</v>
      </c>
      <c r="X1822">
        <v>1</v>
      </c>
      <c r="Y1822" s="14">
        <f>IFERROR(LOOKUP(H1822,{30,43,48,53,58,63,68,73,78,83,88,93,97},{42,47,52,57,62,67,72,77,82,87,92,99,100}),999)</f>
        <v>47</v>
      </c>
      <c r="Z1822" s="17">
        <f t="shared" si="205"/>
        <v>5.5555555555555554</v>
      </c>
      <c r="AA1822" s="17">
        <f t="shared" si="206"/>
        <v>5.5555555555555554</v>
      </c>
      <c r="AB1822" s="17">
        <f t="shared" si="207"/>
        <v>11.658097686375321</v>
      </c>
      <c r="AC1822" s="17" t="s">
        <v>17654</v>
      </c>
    </row>
    <row r="1823" spans="1:29" x14ac:dyDescent="0.25">
      <c r="A1823" t="s">
        <v>3339</v>
      </c>
      <c r="B1823" s="166" t="s">
        <v>8656</v>
      </c>
      <c r="C1823" t="s">
        <v>8657</v>
      </c>
      <c r="D1823" s="1">
        <v>45170</v>
      </c>
      <c r="E1823">
        <f t="shared" si="202"/>
        <v>18</v>
      </c>
      <c r="F1823" t="s">
        <v>6</v>
      </c>
      <c r="G1823">
        <v>870</v>
      </c>
      <c r="H1823">
        <f t="shared" si="201"/>
        <v>87</v>
      </c>
      <c r="I1823" t="s">
        <v>9</v>
      </c>
      <c r="J1823">
        <v>1</v>
      </c>
      <c r="K1823" t="s">
        <v>8658</v>
      </c>
      <c r="L1823" t="s">
        <v>8</v>
      </c>
      <c r="M1823" t="s">
        <v>6</v>
      </c>
      <c r="N1823" t="str">
        <f t="shared" si="203"/>
        <v>M</v>
      </c>
      <c r="O1823" t="s">
        <v>1133</v>
      </c>
      <c r="P1823" t="s">
        <v>1134</v>
      </c>
      <c r="Q1823" t="s">
        <v>221</v>
      </c>
      <c r="R1823">
        <v>4</v>
      </c>
      <c r="S1823">
        <f t="shared" si="204"/>
        <v>2019</v>
      </c>
      <c r="T1823" t="s">
        <v>12</v>
      </c>
      <c r="U1823">
        <v>1</v>
      </c>
      <c r="V1823" t="s">
        <v>3346</v>
      </c>
      <c r="W1823">
        <f>VLOOKUP(Q1823,'PBT Tag Rates'!$B$5:$E$44,4,FALSE)</f>
        <v>0.95971980899999998</v>
      </c>
      <c r="X1823">
        <v>1</v>
      </c>
      <c r="Y1823" s="14">
        <f>IFERROR(LOOKUP(H1823,{30,43,48,53,58,63,68,73,78,83,88,93,97},{42,47,52,57,62,67,72,77,82,87,92,99,100}),999)</f>
        <v>87</v>
      </c>
      <c r="Z1823" s="17">
        <f t="shared" si="205"/>
        <v>5.5555555555555554</v>
      </c>
      <c r="AA1823" s="17">
        <f t="shared" si="206"/>
        <v>5.5555555555555554</v>
      </c>
      <c r="AB1823" s="17">
        <f t="shared" si="207"/>
        <v>11.658097686375321</v>
      </c>
      <c r="AC1823" s="17" t="s">
        <v>17654</v>
      </c>
    </row>
    <row r="1824" spans="1:29" x14ac:dyDescent="0.25">
      <c r="A1824" t="s">
        <v>3339</v>
      </c>
      <c r="B1824" s="166" t="s">
        <v>8659</v>
      </c>
      <c r="C1824" t="s">
        <v>1116</v>
      </c>
      <c r="D1824" s="1">
        <v>45170</v>
      </c>
      <c r="E1824">
        <f t="shared" si="202"/>
        <v>18</v>
      </c>
      <c r="F1824" t="s">
        <v>14</v>
      </c>
      <c r="G1824">
        <v>770</v>
      </c>
      <c r="H1824">
        <f t="shared" si="201"/>
        <v>77</v>
      </c>
      <c r="I1824" t="s">
        <v>9</v>
      </c>
      <c r="J1824">
        <v>1</v>
      </c>
      <c r="K1824" t="s">
        <v>8</v>
      </c>
      <c r="L1824" t="s">
        <v>8</v>
      </c>
      <c r="M1824" t="s">
        <v>14</v>
      </c>
      <c r="N1824" t="str">
        <f t="shared" si="203"/>
        <v>F</v>
      </c>
      <c r="O1824" t="s">
        <v>272</v>
      </c>
      <c r="P1824" t="s">
        <v>2973</v>
      </c>
      <c r="Q1824" t="s">
        <v>221</v>
      </c>
      <c r="R1824">
        <v>4</v>
      </c>
      <c r="S1824">
        <f t="shared" si="204"/>
        <v>2019</v>
      </c>
      <c r="T1824" t="s">
        <v>12</v>
      </c>
      <c r="U1824">
        <v>0.999999999999998</v>
      </c>
      <c r="V1824" t="s">
        <v>3396</v>
      </c>
      <c r="W1824">
        <f>VLOOKUP(Q1824,'PBT Tag Rates'!$B$5:$E$44,4,FALSE)</f>
        <v>0.95971980899999998</v>
      </c>
      <c r="X1824">
        <v>1</v>
      </c>
      <c r="Y1824" s="14">
        <f>IFERROR(LOOKUP(H1824,{30,43,48,53,58,63,68,73,78,83,88,93,97},{42,47,52,57,62,67,72,77,82,87,92,99,100}),999)</f>
        <v>77</v>
      </c>
      <c r="Z1824" s="17">
        <f t="shared" si="205"/>
        <v>5.5555555555555554</v>
      </c>
      <c r="AA1824" s="17">
        <f t="shared" si="206"/>
        <v>5.5555555555555554</v>
      </c>
      <c r="AB1824" s="17">
        <f t="shared" si="207"/>
        <v>11.658097686375321</v>
      </c>
      <c r="AC1824" s="17" t="s">
        <v>17655</v>
      </c>
    </row>
    <row r="1825" spans="1:29" x14ac:dyDescent="0.25">
      <c r="A1825" t="s">
        <v>3339</v>
      </c>
      <c r="B1825" s="166" t="s">
        <v>8660</v>
      </c>
      <c r="C1825" t="s">
        <v>8661</v>
      </c>
      <c r="D1825" s="1">
        <v>45170</v>
      </c>
      <c r="E1825">
        <f t="shared" si="202"/>
        <v>18</v>
      </c>
      <c r="F1825" t="s">
        <v>14</v>
      </c>
      <c r="G1825">
        <v>780</v>
      </c>
      <c r="H1825">
        <f t="shared" si="201"/>
        <v>78</v>
      </c>
      <c r="I1825" t="s">
        <v>7</v>
      </c>
      <c r="J1825" t="s">
        <v>8</v>
      </c>
      <c r="K1825" t="s">
        <v>8662</v>
      </c>
      <c r="L1825" t="s">
        <v>8</v>
      </c>
      <c r="M1825" t="s">
        <v>14</v>
      </c>
      <c r="N1825" t="str">
        <f t="shared" si="203"/>
        <v>F</v>
      </c>
      <c r="O1825" t="s">
        <v>844</v>
      </c>
      <c r="P1825" t="s">
        <v>845</v>
      </c>
      <c r="Q1825" t="s">
        <v>221</v>
      </c>
      <c r="R1825">
        <v>4</v>
      </c>
      <c r="S1825">
        <f t="shared" si="204"/>
        <v>2019</v>
      </c>
      <c r="T1825" t="s">
        <v>12</v>
      </c>
      <c r="U1825">
        <v>0.999999999999999</v>
      </c>
      <c r="V1825" t="s">
        <v>3396</v>
      </c>
      <c r="W1825">
        <f>VLOOKUP(Q1825,'PBT Tag Rates'!$B$5:$E$44,4,FALSE)</f>
        <v>0.95971980899999998</v>
      </c>
      <c r="X1825">
        <v>1</v>
      </c>
      <c r="Y1825" s="14">
        <f>IFERROR(LOOKUP(H1825,{30,43,48,53,58,63,68,73,78,83,88,93,97},{42,47,52,57,62,67,72,77,82,87,92,99,100}),999)</f>
        <v>82</v>
      </c>
      <c r="Z1825" s="17">
        <f t="shared" si="205"/>
        <v>5.5555555555555554</v>
      </c>
      <c r="AA1825" s="17">
        <f t="shared" si="206"/>
        <v>5.5555555555555554</v>
      </c>
      <c r="AB1825" s="17">
        <f t="shared" si="207"/>
        <v>11.658097686375321</v>
      </c>
      <c r="AC1825" s="17" t="s">
        <v>17655</v>
      </c>
    </row>
    <row r="1826" spans="1:29" x14ac:dyDescent="0.25">
      <c r="A1826" t="s">
        <v>3339</v>
      </c>
      <c r="B1826" s="166" t="s">
        <v>8663</v>
      </c>
      <c r="C1826" t="s">
        <v>1117</v>
      </c>
      <c r="D1826" s="1">
        <v>45170</v>
      </c>
      <c r="E1826">
        <f t="shared" si="202"/>
        <v>18</v>
      </c>
      <c r="F1826" t="s">
        <v>6</v>
      </c>
      <c r="G1826">
        <v>790</v>
      </c>
      <c r="H1826">
        <f t="shared" si="201"/>
        <v>79</v>
      </c>
      <c r="I1826" t="s">
        <v>7</v>
      </c>
      <c r="J1826" t="s">
        <v>8</v>
      </c>
      <c r="K1826" t="s">
        <v>8664</v>
      </c>
      <c r="L1826" t="s">
        <v>8</v>
      </c>
      <c r="M1826" t="s">
        <v>6</v>
      </c>
      <c r="N1826" t="str">
        <f t="shared" si="203"/>
        <v>M</v>
      </c>
      <c r="O1826" t="s">
        <v>645</v>
      </c>
      <c r="P1826" t="s">
        <v>646</v>
      </c>
      <c r="Q1826" t="s">
        <v>221</v>
      </c>
      <c r="R1826">
        <v>4</v>
      </c>
      <c r="S1826">
        <f t="shared" si="204"/>
        <v>2019</v>
      </c>
      <c r="T1826" t="s">
        <v>12</v>
      </c>
      <c r="U1826">
        <v>1</v>
      </c>
      <c r="V1826" t="s">
        <v>3346</v>
      </c>
      <c r="W1826">
        <f>VLOOKUP(Q1826,'PBT Tag Rates'!$B$5:$E$44,4,FALSE)</f>
        <v>0.95971980899999998</v>
      </c>
      <c r="X1826">
        <v>1</v>
      </c>
      <c r="Y1826" s="14">
        <f>IFERROR(LOOKUP(H1826,{30,43,48,53,58,63,68,73,78,83,88,93,97},{42,47,52,57,62,67,72,77,82,87,92,99,100}),999)</f>
        <v>82</v>
      </c>
      <c r="Z1826" s="17">
        <f t="shared" si="205"/>
        <v>5.5555555555555554</v>
      </c>
      <c r="AA1826" s="17">
        <f t="shared" si="206"/>
        <v>5.5555555555555554</v>
      </c>
      <c r="AB1826" s="17">
        <f t="shared" si="207"/>
        <v>11.658097686375321</v>
      </c>
      <c r="AC1826" s="17" t="s">
        <v>17654</v>
      </c>
    </row>
    <row r="1827" spans="1:29" x14ac:dyDescent="0.25">
      <c r="A1827" t="s">
        <v>3339</v>
      </c>
      <c r="B1827" s="166" t="s">
        <v>8665</v>
      </c>
      <c r="C1827" t="s">
        <v>8666</v>
      </c>
      <c r="D1827" s="1">
        <v>45170</v>
      </c>
      <c r="E1827">
        <f t="shared" si="202"/>
        <v>18</v>
      </c>
      <c r="F1827" t="s">
        <v>14</v>
      </c>
      <c r="G1827">
        <v>750</v>
      </c>
      <c r="H1827">
        <f t="shared" si="201"/>
        <v>75</v>
      </c>
      <c r="I1827" t="s">
        <v>7</v>
      </c>
      <c r="J1827" t="s">
        <v>8</v>
      </c>
      <c r="K1827" t="s">
        <v>8667</v>
      </c>
      <c r="L1827" t="s">
        <v>8</v>
      </c>
      <c r="M1827" t="s">
        <v>14</v>
      </c>
      <c r="N1827" t="str">
        <f t="shared" si="203"/>
        <v>F</v>
      </c>
      <c r="O1827" t="s">
        <v>8</v>
      </c>
      <c r="P1827" t="s">
        <v>8</v>
      </c>
      <c r="Q1827" t="s">
        <v>11</v>
      </c>
      <c r="R1827" t="s">
        <v>8</v>
      </c>
      <c r="S1827" t="str">
        <f t="shared" si="204"/>
        <v>U</v>
      </c>
      <c r="T1827" t="s">
        <v>12</v>
      </c>
      <c r="U1827">
        <v>0.999999999999998</v>
      </c>
      <c r="V1827" t="s">
        <v>11</v>
      </c>
      <c r="W1827" t="e">
        <f>VLOOKUP(Q1827,'PBT Tag Rates'!$B$5:$E$44,4,FALSE)</f>
        <v>#N/A</v>
      </c>
      <c r="X1827">
        <v>1</v>
      </c>
      <c r="Y1827" s="14">
        <f>IFERROR(LOOKUP(H1827,{30,43,48,53,58,63,68,73,78,83,88,93,97},{42,47,52,57,62,67,72,77,82,87,92,99,100}),999)</f>
        <v>77</v>
      </c>
      <c r="Z1827" s="17">
        <f t="shared" si="205"/>
        <v>5.5555555555555554</v>
      </c>
      <c r="AA1827" s="17">
        <f t="shared" si="206"/>
        <v>5.5555555555555554</v>
      </c>
      <c r="AB1827" s="17">
        <f t="shared" si="207"/>
        <v>11.658097686375321</v>
      </c>
      <c r="AC1827" s="17" t="s">
        <v>17654</v>
      </c>
    </row>
    <row r="1828" spans="1:29" x14ac:dyDescent="0.25">
      <c r="A1828" t="s">
        <v>3339</v>
      </c>
      <c r="B1828" s="166" t="s">
        <v>8668</v>
      </c>
      <c r="C1828" t="s">
        <v>8669</v>
      </c>
      <c r="D1828" s="1">
        <v>45170</v>
      </c>
      <c r="E1828">
        <f t="shared" si="202"/>
        <v>18</v>
      </c>
      <c r="F1828" t="s">
        <v>6</v>
      </c>
      <c r="G1828">
        <v>740</v>
      </c>
      <c r="H1828">
        <f t="shared" si="201"/>
        <v>74</v>
      </c>
      <c r="I1828" t="s">
        <v>7</v>
      </c>
      <c r="J1828" t="s">
        <v>8</v>
      </c>
      <c r="K1828" t="s">
        <v>8670</v>
      </c>
      <c r="L1828" t="s">
        <v>8</v>
      </c>
      <c r="M1828" t="s">
        <v>759</v>
      </c>
      <c r="N1828" t="str">
        <f t="shared" si="203"/>
        <v>M</v>
      </c>
      <c r="O1828" t="s">
        <v>8</v>
      </c>
      <c r="P1828" t="s">
        <v>8</v>
      </c>
      <c r="Q1828" t="s">
        <v>11</v>
      </c>
      <c r="R1828" t="s">
        <v>8</v>
      </c>
      <c r="S1828" t="str">
        <f t="shared" si="204"/>
        <v>U</v>
      </c>
      <c r="T1828" t="s">
        <v>12</v>
      </c>
      <c r="U1828">
        <v>1</v>
      </c>
      <c r="V1828" t="s">
        <v>11</v>
      </c>
      <c r="W1828" t="e">
        <f>VLOOKUP(Q1828,'PBT Tag Rates'!$B$5:$E$44,4,FALSE)</f>
        <v>#N/A</v>
      </c>
      <c r="X1828">
        <v>1</v>
      </c>
      <c r="Y1828" s="14">
        <f>IFERROR(LOOKUP(H1828,{30,43,48,53,58,63,68,73,78,83,88,93,97},{42,47,52,57,62,67,72,77,82,87,92,99,100}),999)</f>
        <v>77</v>
      </c>
      <c r="Z1828" s="17">
        <f t="shared" si="205"/>
        <v>5.5555555555555554</v>
      </c>
      <c r="AA1828" s="17">
        <f t="shared" si="206"/>
        <v>5.5555555555555554</v>
      </c>
      <c r="AB1828" s="17">
        <f t="shared" si="207"/>
        <v>11.658097686375321</v>
      </c>
      <c r="AC1828" s="17" t="s">
        <v>17654</v>
      </c>
    </row>
    <row r="1829" spans="1:29" x14ac:dyDescent="0.25">
      <c r="A1829" t="s">
        <v>3339</v>
      </c>
      <c r="B1829" s="166" t="s">
        <v>8671</v>
      </c>
      <c r="C1829" t="s">
        <v>1118</v>
      </c>
      <c r="D1829" s="1">
        <v>45170</v>
      </c>
      <c r="E1829">
        <f t="shared" si="202"/>
        <v>18</v>
      </c>
      <c r="F1829" t="s">
        <v>14</v>
      </c>
      <c r="G1829">
        <v>760</v>
      </c>
      <c r="H1829">
        <f t="shared" si="201"/>
        <v>76</v>
      </c>
      <c r="I1829" t="s">
        <v>9</v>
      </c>
      <c r="J1829">
        <v>1</v>
      </c>
      <c r="K1829" t="s">
        <v>8</v>
      </c>
      <c r="L1829" t="s">
        <v>8</v>
      </c>
      <c r="M1829" t="s">
        <v>14</v>
      </c>
      <c r="N1829" t="str">
        <f t="shared" si="203"/>
        <v>F</v>
      </c>
      <c r="O1829" t="s">
        <v>844</v>
      </c>
      <c r="P1829" t="s">
        <v>845</v>
      </c>
      <c r="Q1829" t="s">
        <v>221</v>
      </c>
      <c r="R1829">
        <v>4</v>
      </c>
      <c r="S1829">
        <f t="shared" si="204"/>
        <v>2019</v>
      </c>
      <c r="T1829" t="s">
        <v>12</v>
      </c>
      <c r="U1829">
        <v>0.999999999999999</v>
      </c>
      <c r="V1829" t="s">
        <v>3396</v>
      </c>
      <c r="W1829">
        <f>VLOOKUP(Q1829,'PBT Tag Rates'!$B$5:$E$44,4,FALSE)</f>
        <v>0.95971980899999998</v>
      </c>
      <c r="X1829">
        <v>1</v>
      </c>
      <c r="Y1829" s="14">
        <f>IFERROR(LOOKUP(H1829,{30,43,48,53,58,63,68,73,78,83,88,93,97},{42,47,52,57,62,67,72,77,82,87,92,99,100}),999)</f>
        <v>77</v>
      </c>
      <c r="Z1829" s="17">
        <f t="shared" si="205"/>
        <v>5.5555555555555554</v>
      </c>
      <c r="AA1829" s="17">
        <f t="shared" si="206"/>
        <v>5.5555555555555554</v>
      </c>
      <c r="AB1829" s="17">
        <f t="shared" si="207"/>
        <v>11.658097686375321</v>
      </c>
      <c r="AC1829" s="17" t="s">
        <v>17655</v>
      </c>
    </row>
    <row r="1830" spans="1:29" x14ac:dyDescent="0.25">
      <c r="A1830" t="s">
        <v>3339</v>
      </c>
      <c r="B1830" s="166" t="s">
        <v>8672</v>
      </c>
      <c r="C1830" t="s">
        <v>8673</v>
      </c>
      <c r="D1830" s="1">
        <v>45170</v>
      </c>
      <c r="E1830">
        <f t="shared" si="202"/>
        <v>18</v>
      </c>
      <c r="F1830" t="s">
        <v>14</v>
      </c>
      <c r="G1830">
        <v>790</v>
      </c>
      <c r="H1830">
        <f t="shared" si="201"/>
        <v>79</v>
      </c>
      <c r="I1830" t="s">
        <v>7</v>
      </c>
      <c r="J1830" t="s">
        <v>8</v>
      </c>
      <c r="K1830" t="s">
        <v>8674</v>
      </c>
      <c r="L1830" t="s">
        <v>8</v>
      </c>
      <c r="M1830" t="s">
        <v>14</v>
      </c>
      <c r="N1830" t="str">
        <f t="shared" si="203"/>
        <v>F</v>
      </c>
      <c r="O1830" t="s">
        <v>8</v>
      </c>
      <c r="P1830" t="s">
        <v>8</v>
      </c>
      <c r="Q1830" t="s">
        <v>11</v>
      </c>
      <c r="R1830" t="s">
        <v>8</v>
      </c>
      <c r="S1830" t="str">
        <f t="shared" si="204"/>
        <v>U</v>
      </c>
      <c r="T1830" t="s">
        <v>12</v>
      </c>
      <c r="U1830">
        <v>1</v>
      </c>
      <c r="V1830" t="s">
        <v>11</v>
      </c>
      <c r="W1830" t="e">
        <f>VLOOKUP(Q1830,'PBT Tag Rates'!$B$5:$E$44,4,FALSE)</f>
        <v>#N/A</v>
      </c>
      <c r="X1830">
        <v>1</v>
      </c>
      <c r="Y1830" s="14">
        <f>IFERROR(LOOKUP(H1830,{30,43,48,53,58,63,68,73,78,83,88,93,97},{42,47,52,57,62,67,72,77,82,87,92,99,100}),999)</f>
        <v>82</v>
      </c>
      <c r="Z1830" s="17">
        <f t="shared" si="205"/>
        <v>5.5555555555555554</v>
      </c>
      <c r="AA1830" s="17">
        <f t="shared" si="206"/>
        <v>5.5555555555555554</v>
      </c>
      <c r="AB1830" s="17">
        <f t="shared" si="207"/>
        <v>11.658097686375321</v>
      </c>
      <c r="AC1830" s="17" t="s">
        <v>17654</v>
      </c>
    </row>
    <row r="1831" spans="1:29" x14ac:dyDescent="0.25">
      <c r="A1831" t="s">
        <v>3339</v>
      </c>
      <c r="B1831" s="166" t="s">
        <v>8675</v>
      </c>
      <c r="C1831" t="s">
        <v>8676</v>
      </c>
      <c r="D1831" s="1">
        <v>45170</v>
      </c>
      <c r="E1831">
        <f t="shared" si="202"/>
        <v>18</v>
      </c>
      <c r="F1831" t="s">
        <v>14</v>
      </c>
      <c r="G1831">
        <v>770</v>
      </c>
      <c r="H1831">
        <f t="shared" si="201"/>
        <v>77</v>
      </c>
      <c r="I1831" t="s">
        <v>7</v>
      </c>
      <c r="J1831" t="s">
        <v>8</v>
      </c>
      <c r="K1831" t="s">
        <v>8677</v>
      </c>
      <c r="L1831" t="s">
        <v>8</v>
      </c>
      <c r="M1831" t="s">
        <v>14</v>
      </c>
      <c r="N1831" t="str">
        <f t="shared" si="203"/>
        <v>F</v>
      </c>
      <c r="O1831" t="s">
        <v>232</v>
      </c>
      <c r="P1831" t="s">
        <v>472</v>
      </c>
      <c r="Q1831" t="s">
        <v>221</v>
      </c>
      <c r="R1831">
        <v>4</v>
      </c>
      <c r="S1831">
        <f t="shared" si="204"/>
        <v>2019</v>
      </c>
      <c r="T1831" t="s">
        <v>12</v>
      </c>
      <c r="U1831">
        <v>0.999999999999995</v>
      </c>
      <c r="V1831" t="s">
        <v>3363</v>
      </c>
      <c r="W1831">
        <f>VLOOKUP(Q1831,'PBT Tag Rates'!$B$5:$E$44,4,FALSE)</f>
        <v>0.95971980899999998</v>
      </c>
      <c r="X1831">
        <v>1</v>
      </c>
      <c r="Y1831" s="14">
        <f>IFERROR(LOOKUP(H1831,{30,43,48,53,58,63,68,73,78,83,88,93,97},{42,47,52,57,62,67,72,77,82,87,92,99,100}),999)</f>
        <v>77</v>
      </c>
      <c r="Z1831" s="17">
        <f t="shared" si="205"/>
        <v>5.5555555555555554</v>
      </c>
      <c r="AA1831" s="17">
        <f t="shared" si="206"/>
        <v>5.5555555555555554</v>
      </c>
      <c r="AB1831" s="17">
        <f t="shared" si="207"/>
        <v>11.658097686375321</v>
      </c>
      <c r="AC1831" s="17" t="s">
        <v>17654</v>
      </c>
    </row>
    <row r="1832" spans="1:29" x14ac:dyDescent="0.25">
      <c r="A1832" t="s">
        <v>3339</v>
      </c>
      <c r="B1832" s="166" t="s">
        <v>8678</v>
      </c>
      <c r="C1832" t="s">
        <v>1120</v>
      </c>
      <c r="D1832" s="1">
        <v>45170</v>
      </c>
      <c r="E1832">
        <f t="shared" si="202"/>
        <v>18</v>
      </c>
      <c r="F1832" t="s">
        <v>14</v>
      </c>
      <c r="G1832">
        <v>830</v>
      </c>
      <c r="H1832">
        <f t="shared" si="201"/>
        <v>83</v>
      </c>
      <c r="I1832" t="s">
        <v>9</v>
      </c>
      <c r="J1832">
        <v>1</v>
      </c>
      <c r="K1832" t="s">
        <v>8679</v>
      </c>
      <c r="L1832" t="s">
        <v>8</v>
      </c>
      <c r="M1832" t="s">
        <v>14</v>
      </c>
      <c r="N1832" t="str">
        <f t="shared" si="203"/>
        <v>F</v>
      </c>
      <c r="O1832" t="s">
        <v>238</v>
      </c>
      <c r="P1832" t="s">
        <v>524</v>
      </c>
      <c r="Q1832" t="s">
        <v>15</v>
      </c>
      <c r="R1832">
        <v>5</v>
      </c>
      <c r="S1832">
        <f t="shared" si="204"/>
        <v>2018</v>
      </c>
      <c r="T1832" t="s">
        <v>12</v>
      </c>
      <c r="U1832">
        <v>0.999999999999998</v>
      </c>
      <c r="V1832" t="s">
        <v>3951</v>
      </c>
      <c r="W1832">
        <f>VLOOKUP(Q1832,'PBT Tag Rates'!$B$5:$E$44,4,FALSE)</f>
        <v>0.80551598400000002</v>
      </c>
      <c r="X1832">
        <v>1</v>
      </c>
      <c r="Y1832" s="14">
        <f>IFERROR(LOOKUP(H1832,{30,43,48,53,58,63,68,73,78,83,88,93,97},{42,47,52,57,62,67,72,77,82,87,92,99,100}),999)</f>
        <v>87</v>
      </c>
      <c r="Z1832" s="17">
        <f t="shared" si="205"/>
        <v>5.5555555555555554</v>
      </c>
      <c r="AA1832" s="17">
        <f t="shared" si="206"/>
        <v>5.5555555555555554</v>
      </c>
      <c r="AB1832" s="17">
        <f t="shared" si="207"/>
        <v>11.658097686375321</v>
      </c>
      <c r="AC1832" s="17" t="s">
        <v>17655</v>
      </c>
    </row>
    <row r="1833" spans="1:29" x14ac:dyDescent="0.25">
      <c r="A1833" t="s">
        <v>3339</v>
      </c>
      <c r="B1833" s="166" t="s">
        <v>8680</v>
      </c>
      <c r="C1833" t="s">
        <v>8681</v>
      </c>
      <c r="D1833" s="1">
        <v>45170</v>
      </c>
      <c r="E1833">
        <f t="shared" si="202"/>
        <v>18</v>
      </c>
      <c r="F1833" t="s">
        <v>6</v>
      </c>
      <c r="G1833">
        <v>760</v>
      </c>
      <c r="H1833">
        <f t="shared" si="201"/>
        <v>76</v>
      </c>
      <c r="I1833" t="s">
        <v>7</v>
      </c>
      <c r="J1833" t="s">
        <v>8</v>
      </c>
      <c r="K1833" t="s">
        <v>8682</v>
      </c>
      <c r="L1833" t="s">
        <v>8</v>
      </c>
      <c r="M1833" t="s">
        <v>6</v>
      </c>
      <c r="N1833" t="str">
        <f t="shared" si="203"/>
        <v>M</v>
      </c>
      <c r="O1833" t="s">
        <v>862</v>
      </c>
      <c r="P1833" t="s">
        <v>1412</v>
      </c>
      <c r="Q1833" t="s">
        <v>221</v>
      </c>
      <c r="R1833">
        <v>4</v>
      </c>
      <c r="S1833">
        <f t="shared" si="204"/>
        <v>2019</v>
      </c>
      <c r="T1833" t="s">
        <v>12</v>
      </c>
      <c r="U1833">
        <v>0.999999999999998</v>
      </c>
      <c r="V1833" t="s">
        <v>3363</v>
      </c>
      <c r="W1833">
        <f>VLOOKUP(Q1833,'PBT Tag Rates'!$B$5:$E$44,4,FALSE)</f>
        <v>0.95971980899999998</v>
      </c>
      <c r="X1833">
        <v>1</v>
      </c>
      <c r="Y1833" s="14">
        <f>IFERROR(LOOKUP(H1833,{30,43,48,53,58,63,68,73,78,83,88,93,97},{42,47,52,57,62,67,72,77,82,87,92,99,100}),999)</f>
        <v>77</v>
      </c>
      <c r="Z1833" s="17">
        <f t="shared" si="205"/>
        <v>5.5555555555555554</v>
      </c>
      <c r="AA1833" s="17">
        <f t="shared" si="206"/>
        <v>5.5555555555555554</v>
      </c>
      <c r="AB1833" s="17">
        <f t="shared" si="207"/>
        <v>11.658097686375321</v>
      </c>
      <c r="AC1833" s="17" t="s">
        <v>17654</v>
      </c>
    </row>
    <row r="1834" spans="1:29" x14ac:dyDescent="0.25">
      <c r="A1834" t="s">
        <v>3339</v>
      </c>
      <c r="B1834" s="166" t="s">
        <v>8683</v>
      </c>
      <c r="C1834" t="s">
        <v>1121</v>
      </c>
      <c r="D1834" s="1">
        <v>45170</v>
      </c>
      <c r="E1834">
        <f t="shared" si="202"/>
        <v>18</v>
      </c>
      <c r="F1834" t="s">
        <v>14</v>
      </c>
      <c r="G1834">
        <v>710</v>
      </c>
      <c r="H1834">
        <f t="shared" si="201"/>
        <v>71</v>
      </c>
      <c r="I1834" t="s">
        <v>7</v>
      </c>
      <c r="J1834" t="s">
        <v>8</v>
      </c>
      <c r="K1834" t="s">
        <v>8684</v>
      </c>
      <c r="L1834" t="s">
        <v>8</v>
      </c>
      <c r="M1834" t="s">
        <v>14</v>
      </c>
      <c r="N1834" t="str">
        <f t="shared" si="203"/>
        <v>F</v>
      </c>
      <c r="O1834" t="s">
        <v>2000</v>
      </c>
      <c r="P1834" t="s">
        <v>2001</v>
      </c>
      <c r="Q1834" t="s">
        <v>221</v>
      </c>
      <c r="R1834">
        <v>4</v>
      </c>
      <c r="S1834">
        <f t="shared" si="204"/>
        <v>2019</v>
      </c>
      <c r="T1834" t="s">
        <v>12</v>
      </c>
      <c r="U1834">
        <v>0.999999999999998</v>
      </c>
      <c r="V1834" t="s">
        <v>3346</v>
      </c>
      <c r="W1834">
        <f>VLOOKUP(Q1834,'PBT Tag Rates'!$B$5:$E$44,4,FALSE)</f>
        <v>0.95971980899999998</v>
      </c>
      <c r="X1834">
        <v>1</v>
      </c>
      <c r="Y1834" s="14">
        <f>IFERROR(LOOKUP(H1834,{30,43,48,53,58,63,68,73,78,83,88,93,97},{42,47,52,57,62,67,72,77,82,87,92,99,100}),999)</f>
        <v>72</v>
      </c>
      <c r="Z1834" s="17">
        <f t="shared" si="205"/>
        <v>5.5555555555555554</v>
      </c>
      <c r="AA1834" s="17">
        <f t="shared" si="206"/>
        <v>5.5555555555555554</v>
      </c>
      <c r="AB1834" s="17">
        <f t="shared" si="207"/>
        <v>11.658097686375321</v>
      </c>
      <c r="AC1834" s="17" t="s">
        <v>17654</v>
      </c>
    </row>
    <row r="1835" spans="1:29" x14ac:dyDescent="0.25">
      <c r="A1835" t="s">
        <v>3339</v>
      </c>
      <c r="B1835" s="166" t="s">
        <v>8685</v>
      </c>
      <c r="C1835" t="s">
        <v>8686</v>
      </c>
      <c r="D1835" s="1">
        <v>45170</v>
      </c>
      <c r="E1835">
        <f t="shared" si="202"/>
        <v>18</v>
      </c>
      <c r="F1835" t="s">
        <v>14</v>
      </c>
      <c r="G1835">
        <v>790</v>
      </c>
      <c r="H1835">
        <f t="shared" si="201"/>
        <v>79</v>
      </c>
      <c r="I1835" t="s">
        <v>7</v>
      </c>
      <c r="J1835" t="s">
        <v>8</v>
      </c>
      <c r="K1835" t="s">
        <v>8687</v>
      </c>
      <c r="L1835" t="s">
        <v>8</v>
      </c>
      <c r="M1835" t="s">
        <v>14</v>
      </c>
      <c r="N1835" t="str">
        <f t="shared" si="203"/>
        <v>F</v>
      </c>
      <c r="O1835" t="s">
        <v>1345</v>
      </c>
      <c r="P1835" t="s">
        <v>1398</v>
      </c>
      <c r="Q1835" t="s">
        <v>221</v>
      </c>
      <c r="R1835">
        <v>4</v>
      </c>
      <c r="S1835">
        <f t="shared" si="204"/>
        <v>2019</v>
      </c>
      <c r="T1835" t="s">
        <v>12</v>
      </c>
      <c r="U1835">
        <v>1</v>
      </c>
      <c r="V1835" t="s">
        <v>3346</v>
      </c>
      <c r="W1835">
        <f>VLOOKUP(Q1835,'PBT Tag Rates'!$B$5:$E$44,4,FALSE)</f>
        <v>0.95971980899999998</v>
      </c>
      <c r="X1835">
        <v>1</v>
      </c>
      <c r="Y1835" s="14">
        <f>IFERROR(LOOKUP(H1835,{30,43,48,53,58,63,68,73,78,83,88,93,97},{42,47,52,57,62,67,72,77,82,87,92,99,100}),999)</f>
        <v>82</v>
      </c>
      <c r="Z1835" s="17">
        <f t="shared" si="205"/>
        <v>5.5555555555555554</v>
      </c>
      <c r="AA1835" s="17">
        <f t="shared" si="206"/>
        <v>5.5555555555555554</v>
      </c>
      <c r="AB1835" s="17">
        <f t="shared" si="207"/>
        <v>11.658097686375321</v>
      </c>
      <c r="AC1835" s="17" t="s">
        <v>17654</v>
      </c>
    </row>
    <row r="1836" spans="1:29" x14ac:dyDescent="0.25">
      <c r="A1836" t="s">
        <v>3339</v>
      </c>
      <c r="B1836" s="166" t="s">
        <v>8688</v>
      </c>
      <c r="C1836" t="s">
        <v>1122</v>
      </c>
      <c r="D1836" s="1">
        <v>45170</v>
      </c>
      <c r="E1836">
        <f t="shared" si="202"/>
        <v>18</v>
      </c>
      <c r="F1836" t="s">
        <v>14</v>
      </c>
      <c r="G1836">
        <v>650</v>
      </c>
      <c r="H1836">
        <f t="shared" si="201"/>
        <v>65</v>
      </c>
      <c r="I1836" t="s">
        <v>7</v>
      </c>
      <c r="J1836" t="s">
        <v>8</v>
      </c>
      <c r="K1836" t="s">
        <v>8</v>
      </c>
      <c r="L1836" t="s">
        <v>8</v>
      </c>
      <c r="M1836" t="s">
        <v>14</v>
      </c>
      <c r="N1836" t="str">
        <f t="shared" si="203"/>
        <v>F</v>
      </c>
      <c r="O1836" t="s">
        <v>8689</v>
      </c>
      <c r="P1836" t="s">
        <v>8690</v>
      </c>
      <c r="Q1836" t="s">
        <v>918</v>
      </c>
      <c r="R1836">
        <v>3</v>
      </c>
      <c r="S1836">
        <f t="shared" si="204"/>
        <v>2020</v>
      </c>
      <c r="T1836" t="s">
        <v>12</v>
      </c>
      <c r="U1836">
        <v>0.999999999999998</v>
      </c>
      <c r="V1836" t="s">
        <v>3363</v>
      </c>
      <c r="W1836">
        <f>VLOOKUP(Q1836,'PBT Tag Rates'!$B$5:$E$44,4,FALSE)</f>
        <v>0.98961045999999997</v>
      </c>
      <c r="X1836">
        <v>1</v>
      </c>
      <c r="Y1836" s="14">
        <f>IFERROR(LOOKUP(H1836,{30,43,48,53,58,63,68,73,78,83,88,93,97},{42,47,52,57,62,67,72,77,82,87,92,99,100}),999)</f>
        <v>67</v>
      </c>
      <c r="Z1836" s="17">
        <f t="shared" si="205"/>
        <v>5.5555555555555554</v>
      </c>
      <c r="AA1836" s="17">
        <f t="shared" si="206"/>
        <v>5.5555555555555554</v>
      </c>
      <c r="AB1836" s="17">
        <f t="shared" si="207"/>
        <v>11.658097686375321</v>
      </c>
      <c r="AC1836" s="17" t="s">
        <v>17654</v>
      </c>
    </row>
    <row r="1837" spans="1:29" x14ac:dyDescent="0.25">
      <c r="A1837" t="s">
        <v>3339</v>
      </c>
      <c r="B1837" s="166" t="s">
        <v>8691</v>
      </c>
      <c r="C1837" t="s">
        <v>1123</v>
      </c>
      <c r="D1837" s="1">
        <v>45170</v>
      </c>
      <c r="E1837">
        <f t="shared" si="202"/>
        <v>18</v>
      </c>
      <c r="F1837" t="s">
        <v>14</v>
      </c>
      <c r="G1837">
        <v>760</v>
      </c>
      <c r="H1837">
        <f t="shared" si="201"/>
        <v>76</v>
      </c>
      <c r="I1837" t="s">
        <v>7</v>
      </c>
      <c r="J1837" t="s">
        <v>8</v>
      </c>
      <c r="K1837" t="s">
        <v>8692</v>
      </c>
      <c r="L1837" t="s">
        <v>8</v>
      </c>
      <c r="M1837" t="s">
        <v>14</v>
      </c>
      <c r="N1837" t="str">
        <f t="shared" si="203"/>
        <v>F</v>
      </c>
      <c r="O1837" t="s">
        <v>543</v>
      </c>
      <c r="P1837" t="s">
        <v>1871</v>
      </c>
      <c r="Q1837" t="s">
        <v>221</v>
      </c>
      <c r="R1837">
        <v>4</v>
      </c>
      <c r="S1837">
        <f t="shared" si="204"/>
        <v>2019</v>
      </c>
      <c r="T1837" t="s">
        <v>12</v>
      </c>
      <c r="U1837">
        <v>1</v>
      </c>
      <c r="V1837" t="s">
        <v>3386</v>
      </c>
      <c r="W1837">
        <f>VLOOKUP(Q1837,'PBT Tag Rates'!$B$5:$E$44,4,FALSE)</f>
        <v>0.95971980899999998</v>
      </c>
      <c r="X1837">
        <v>1</v>
      </c>
      <c r="Y1837" s="14">
        <f>IFERROR(LOOKUP(H1837,{30,43,48,53,58,63,68,73,78,83,88,93,97},{42,47,52,57,62,67,72,77,82,87,92,99,100}),999)</f>
        <v>77</v>
      </c>
      <c r="Z1837" s="17">
        <f t="shared" si="205"/>
        <v>5.5555555555555554</v>
      </c>
      <c r="AA1837" s="17">
        <f t="shared" si="206"/>
        <v>5.5555555555555554</v>
      </c>
      <c r="AB1837" s="17">
        <f t="shared" si="207"/>
        <v>11.658097686375321</v>
      </c>
      <c r="AC1837" s="17" t="s">
        <v>17654</v>
      </c>
    </row>
    <row r="1838" spans="1:29" x14ac:dyDescent="0.25">
      <c r="A1838" t="s">
        <v>3339</v>
      </c>
      <c r="B1838" s="166" t="s">
        <v>8693</v>
      </c>
      <c r="C1838" t="s">
        <v>8694</v>
      </c>
      <c r="D1838" s="1">
        <v>45170</v>
      </c>
      <c r="E1838">
        <f t="shared" si="202"/>
        <v>18</v>
      </c>
      <c r="F1838" t="s">
        <v>6</v>
      </c>
      <c r="G1838">
        <v>890</v>
      </c>
      <c r="H1838">
        <f t="shared" si="201"/>
        <v>89</v>
      </c>
      <c r="I1838" t="s">
        <v>7</v>
      </c>
      <c r="J1838" t="s">
        <v>8</v>
      </c>
      <c r="K1838" t="s">
        <v>8695</v>
      </c>
      <c r="L1838" t="s">
        <v>8</v>
      </c>
      <c r="M1838" t="s">
        <v>6</v>
      </c>
      <c r="N1838" t="str">
        <f t="shared" si="203"/>
        <v>M</v>
      </c>
      <c r="O1838" t="s">
        <v>8696</v>
      </c>
      <c r="P1838" t="s">
        <v>8697</v>
      </c>
      <c r="Q1838" t="s">
        <v>15</v>
      </c>
      <c r="R1838">
        <v>5</v>
      </c>
      <c r="S1838">
        <f t="shared" si="204"/>
        <v>2018</v>
      </c>
      <c r="T1838" t="s">
        <v>12</v>
      </c>
      <c r="U1838">
        <v>0.999999999999999</v>
      </c>
      <c r="V1838" t="s">
        <v>3396</v>
      </c>
      <c r="W1838">
        <f>VLOOKUP(Q1838,'PBT Tag Rates'!$B$5:$E$44,4,FALSE)</f>
        <v>0.80551598400000002</v>
      </c>
      <c r="X1838">
        <v>1</v>
      </c>
      <c r="Y1838" s="14">
        <f>IFERROR(LOOKUP(H1838,{30,43,48,53,58,63,68,73,78,83,88,93,97},{42,47,52,57,62,67,72,77,82,87,92,99,100}),999)</f>
        <v>92</v>
      </c>
      <c r="Z1838" s="17">
        <f t="shared" si="205"/>
        <v>5.5555555555555554</v>
      </c>
      <c r="AA1838" s="17">
        <f t="shared" si="206"/>
        <v>5.5555555555555554</v>
      </c>
      <c r="AB1838" s="17">
        <f t="shared" si="207"/>
        <v>11.658097686375321</v>
      </c>
      <c r="AC1838" s="17" t="s">
        <v>17655</v>
      </c>
    </row>
    <row r="1839" spans="1:29" x14ac:dyDescent="0.25">
      <c r="A1839" t="s">
        <v>3339</v>
      </c>
      <c r="B1839" s="166" t="s">
        <v>8698</v>
      </c>
      <c r="C1839" t="s">
        <v>8699</v>
      </c>
      <c r="D1839" s="1">
        <v>45170</v>
      </c>
      <c r="E1839">
        <f t="shared" si="202"/>
        <v>18</v>
      </c>
      <c r="F1839" t="s">
        <v>14</v>
      </c>
      <c r="G1839">
        <v>750</v>
      </c>
      <c r="H1839">
        <f t="shared" si="201"/>
        <v>75</v>
      </c>
      <c r="I1839" t="s">
        <v>7</v>
      </c>
      <c r="J1839" t="s">
        <v>8</v>
      </c>
      <c r="K1839" t="s">
        <v>8700</v>
      </c>
      <c r="L1839" t="s">
        <v>8</v>
      </c>
      <c r="M1839" t="s">
        <v>14</v>
      </c>
      <c r="N1839" t="str">
        <f t="shared" si="203"/>
        <v>F</v>
      </c>
      <c r="O1839" t="s">
        <v>5007</v>
      </c>
      <c r="P1839" t="s">
        <v>5008</v>
      </c>
      <c r="Q1839" t="s">
        <v>221</v>
      </c>
      <c r="R1839">
        <v>4</v>
      </c>
      <c r="S1839">
        <f t="shared" si="204"/>
        <v>2019</v>
      </c>
      <c r="T1839" t="s">
        <v>12</v>
      </c>
      <c r="U1839">
        <v>1</v>
      </c>
      <c r="V1839" t="s">
        <v>3363</v>
      </c>
      <c r="W1839">
        <f>VLOOKUP(Q1839,'PBT Tag Rates'!$B$5:$E$44,4,FALSE)</f>
        <v>0.95971980899999998</v>
      </c>
      <c r="X1839">
        <v>1</v>
      </c>
      <c r="Y1839" s="14">
        <f>IFERROR(LOOKUP(H1839,{30,43,48,53,58,63,68,73,78,83,88,93,97},{42,47,52,57,62,67,72,77,82,87,92,99,100}),999)</f>
        <v>77</v>
      </c>
      <c r="Z1839" s="17">
        <f t="shared" si="205"/>
        <v>5.5555555555555554</v>
      </c>
      <c r="AA1839" s="17">
        <f t="shared" si="206"/>
        <v>5.5555555555555554</v>
      </c>
      <c r="AB1839" s="17">
        <f t="shared" si="207"/>
        <v>11.658097686375321</v>
      </c>
      <c r="AC1839" s="17" t="s">
        <v>17654</v>
      </c>
    </row>
    <row r="1840" spans="1:29" x14ac:dyDescent="0.25">
      <c r="A1840" t="s">
        <v>3339</v>
      </c>
      <c r="B1840" s="166" t="s">
        <v>8701</v>
      </c>
      <c r="C1840" t="s">
        <v>1124</v>
      </c>
      <c r="D1840" s="1">
        <v>45170</v>
      </c>
      <c r="E1840">
        <f t="shared" si="202"/>
        <v>18</v>
      </c>
      <c r="F1840" t="s">
        <v>6</v>
      </c>
      <c r="G1840">
        <v>680</v>
      </c>
      <c r="H1840">
        <f t="shared" si="201"/>
        <v>68</v>
      </c>
      <c r="I1840" t="s">
        <v>7</v>
      </c>
      <c r="J1840" t="s">
        <v>8</v>
      </c>
      <c r="K1840" t="s">
        <v>8</v>
      </c>
      <c r="L1840" t="s">
        <v>8</v>
      </c>
      <c r="M1840" t="s">
        <v>6</v>
      </c>
      <c r="N1840" t="str">
        <f t="shared" si="203"/>
        <v>M</v>
      </c>
      <c r="O1840" t="s">
        <v>2581</v>
      </c>
      <c r="P1840" t="s">
        <v>6901</v>
      </c>
      <c r="Q1840" t="s">
        <v>221</v>
      </c>
      <c r="R1840">
        <v>4</v>
      </c>
      <c r="S1840">
        <f t="shared" si="204"/>
        <v>2019</v>
      </c>
      <c r="T1840" t="s">
        <v>12</v>
      </c>
      <c r="U1840">
        <v>1</v>
      </c>
      <c r="V1840" t="s">
        <v>3386</v>
      </c>
      <c r="W1840">
        <f>VLOOKUP(Q1840,'PBT Tag Rates'!$B$5:$E$44,4,FALSE)</f>
        <v>0.95971980899999998</v>
      </c>
      <c r="X1840">
        <v>1</v>
      </c>
      <c r="Y1840" s="14">
        <f>IFERROR(LOOKUP(H1840,{30,43,48,53,58,63,68,73,78,83,88,93,97},{42,47,52,57,62,67,72,77,82,87,92,99,100}),999)</f>
        <v>72</v>
      </c>
      <c r="Z1840" s="17">
        <f t="shared" si="205"/>
        <v>5.5555555555555554</v>
      </c>
      <c r="AA1840" s="17">
        <f t="shared" si="206"/>
        <v>5.5555555555555554</v>
      </c>
      <c r="AB1840" s="17">
        <f t="shared" si="207"/>
        <v>11.658097686375321</v>
      </c>
      <c r="AC1840" s="17" t="s">
        <v>17654</v>
      </c>
    </row>
    <row r="1841" spans="1:29" x14ac:dyDescent="0.25">
      <c r="A1841" t="s">
        <v>3339</v>
      </c>
      <c r="B1841" s="166" t="s">
        <v>8702</v>
      </c>
      <c r="C1841" t="s">
        <v>8703</v>
      </c>
      <c r="D1841" s="1">
        <v>45170</v>
      </c>
      <c r="E1841">
        <f t="shared" si="202"/>
        <v>18</v>
      </c>
      <c r="F1841" t="s">
        <v>14</v>
      </c>
      <c r="G1841">
        <v>740</v>
      </c>
      <c r="H1841">
        <f t="shared" si="201"/>
        <v>74</v>
      </c>
      <c r="I1841" t="s">
        <v>7</v>
      </c>
      <c r="J1841" t="s">
        <v>8</v>
      </c>
      <c r="K1841" t="s">
        <v>8704</v>
      </c>
      <c r="L1841" t="s">
        <v>8</v>
      </c>
      <c r="M1841" t="s">
        <v>14</v>
      </c>
      <c r="N1841" t="str">
        <f t="shared" si="203"/>
        <v>F</v>
      </c>
      <c r="O1841" t="s">
        <v>2245</v>
      </c>
      <c r="P1841" t="s">
        <v>2977</v>
      </c>
      <c r="Q1841" t="s">
        <v>221</v>
      </c>
      <c r="R1841">
        <v>4</v>
      </c>
      <c r="S1841">
        <f t="shared" si="204"/>
        <v>2019</v>
      </c>
      <c r="T1841" t="s">
        <v>12</v>
      </c>
      <c r="U1841">
        <v>1</v>
      </c>
      <c r="V1841" t="s">
        <v>3396</v>
      </c>
      <c r="W1841">
        <f>VLOOKUP(Q1841,'PBT Tag Rates'!$B$5:$E$44,4,FALSE)</f>
        <v>0.95971980899999998</v>
      </c>
      <c r="X1841">
        <v>1</v>
      </c>
      <c r="Y1841" s="14">
        <f>IFERROR(LOOKUP(H1841,{30,43,48,53,58,63,68,73,78,83,88,93,97},{42,47,52,57,62,67,72,77,82,87,92,99,100}),999)</f>
        <v>77</v>
      </c>
      <c r="Z1841" s="17">
        <f t="shared" si="205"/>
        <v>5.5555555555555554</v>
      </c>
      <c r="AA1841" s="17">
        <f t="shared" si="206"/>
        <v>5.5555555555555554</v>
      </c>
      <c r="AB1841" s="17">
        <f t="shared" si="207"/>
        <v>11.658097686375321</v>
      </c>
      <c r="AC1841" s="17" t="s">
        <v>17655</v>
      </c>
    </row>
    <row r="1842" spans="1:29" x14ac:dyDescent="0.25">
      <c r="A1842" t="s">
        <v>3339</v>
      </c>
      <c r="B1842" s="166" t="s">
        <v>8705</v>
      </c>
      <c r="C1842" t="s">
        <v>1125</v>
      </c>
      <c r="D1842" s="1">
        <v>45170</v>
      </c>
      <c r="E1842">
        <f t="shared" si="202"/>
        <v>18</v>
      </c>
      <c r="F1842" t="s">
        <v>14</v>
      </c>
      <c r="G1842">
        <v>730</v>
      </c>
      <c r="H1842">
        <f t="shared" si="201"/>
        <v>73</v>
      </c>
      <c r="I1842" t="s">
        <v>7</v>
      </c>
      <c r="J1842" t="s">
        <v>8</v>
      </c>
      <c r="K1842" t="s">
        <v>8706</v>
      </c>
      <c r="L1842" t="s">
        <v>8</v>
      </c>
      <c r="M1842" t="s">
        <v>14</v>
      </c>
      <c r="N1842" t="str">
        <f t="shared" si="203"/>
        <v>F</v>
      </c>
      <c r="O1842" t="s">
        <v>2352</v>
      </c>
      <c r="P1842" t="s">
        <v>3500</v>
      </c>
      <c r="Q1842" t="s">
        <v>221</v>
      </c>
      <c r="R1842">
        <v>4</v>
      </c>
      <c r="S1842">
        <f t="shared" si="204"/>
        <v>2019</v>
      </c>
      <c r="T1842" t="s">
        <v>12</v>
      </c>
      <c r="U1842">
        <v>0.99999999999999301</v>
      </c>
      <c r="V1842" t="s">
        <v>3357</v>
      </c>
      <c r="W1842">
        <f>VLOOKUP(Q1842,'PBT Tag Rates'!$B$5:$E$44,4,FALSE)</f>
        <v>0.95971980899999998</v>
      </c>
      <c r="X1842">
        <v>1</v>
      </c>
      <c r="Y1842" s="14">
        <f>IFERROR(LOOKUP(H1842,{30,43,48,53,58,63,68,73,78,83,88,93,97},{42,47,52,57,62,67,72,77,82,87,92,99,100}),999)</f>
        <v>77</v>
      </c>
      <c r="Z1842" s="17">
        <f t="shared" si="205"/>
        <v>5.5555555555555554</v>
      </c>
      <c r="AA1842" s="17">
        <f t="shared" si="206"/>
        <v>5.5555555555555554</v>
      </c>
      <c r="AB1842" s="17">
        <f t="shared" si="207"/>
        <v>11.658097686375321</v>
      </c>
      <c r="AC1842" s="17" t="s">
        <v>17654</v>
      </c>
    </row>
    <row r="1843" spans="1:29" x14ac:dyDescent="0.25">
      <c r="A1843" t="s">
        <v>3339</v>
      </c>
      <c r="B1843" s="166" t="s">
        <v>8707</v>
      </c>
      <c r="C1843" t="s">
        <v>1126</v>
      </c>
      <c r="D1843" s="1">
        <v>45170</v>
      </c>
      <c r="E1843">
        <f t="shared" si="202"/>
        <v>18</v>
      </c>
      <c r="F1843" t="s">
        <v>6</v>
      </c>
      <c r="G1843">
        <v>670</v>
      </c>
      <c r="H1843">
        <f t="shared" si="201"/>
        <v>67</v>
      </c>
      <c r="I1843" t="s">
        <v>7</v>
      </c>
      <c r="J1843" t="s">
        <v>8</v>
      </c>
      <c r="K1843" t="s">
        <v>8</v>
      </c>
      <c r="L1843" t="s">
        <v>8</v>
      </c>
      <c r="M1843" t="s">
        <v>6</v>
      </c>
      <c r="N1843" t="str">
        <f t="shared" si="203"/>
        <v>M</v>
      </c>
      <c r="O1843" t="s">
        <v>8708</v>
      </c>
      <c r="P1843" t="s">
        <v>8709</v>
      </c>
      <c r="Q1843" t="s">
        <v>918</v>
      </c>
      <c r="R1843">
        <v>3</v>
      </c>
      <c r="S1843">
        <f t="shared" si="204"/>
        <v>2020</v>
      </c>
      <c r="T1843" t="s">
        <v>12</v>
      </c>
      <c r="U1843">
        <v>1</v>
      </c>
      <c r="V1843" t="s">
        <v>3386</v>
      </c>
      <c r="W1843">
        <f>VLOOKUP(Q1843,'PBT Tag Rates'!$B$5:$E$44,4,FALSE)</f>
        <v>0.98961045999999997</v>
      </c>
      <c r="X1843">
        <v>1</v>
      </c>
      <c r="Y1843" s="14">
        <f>IFERROR(LOOKUP(H1843,{30,43,48,53,58,63,68,73,78,83,88,93,97},{42,47,52,57,62,67,72,77,82,87,92,99,100}),999)</f>
        <v>67</v>
      </c>
      <c r="Z1843" s="17">
        <f t="shared" si="205"/>
        <v>5.5555555555555554</v>
      </c>
      <c r="AA1843" s="17">
        <f t="shared" si="206"/>
        <v>5.5555555555555554</v>
      </c>
      <c r="AB1843" s="17">
        <f t="shared" si="207"/>
        <v>11.658097686375321</v>
      </c>
      <c r="AC1843" s="17" t="s">
        <v>17654</v>
      </c>
    </row>
    <row r="1844" spans="1:29" x14ac:dyDescent="0.25">
      <c r="A1844" t="s">
        <v>3339</v>
      </c>
      <c r="B1844" s="166" t="s">
        <v>8710</v>
      </c>
      <c r="C1844" t="s">
        <v>8711</v>
      </c>
      <c r="D1844" s="1">
        <v>45170</v>
      </c>
      <c r="E1844">
        <f t="shared" si="202"/>
        <v>18</v>
      </c>
      <c r="F1844" t="s">
        <v>6</v>
      </c>
      <c r="G1844">
        <v>840</v>
      </c>
      <c r="H1844">
        <f t="shared" si="201"/>
        <v>84</v>
      </c>
      <c r="I1844" t="s">
        <v>9</v>
      </c>
      <c r="J1844">
        <v>1</v>
      </c>
      <c r="K1844" t="s">
        <v>8712</v>
      </c>
      <c r="L1844" t="s">
        <v>8</v>
      </c>
      <c r="M1844" t="s">
        <v>14</v>
      </c>
      <c r="N1844" t="str">
        <f t="shared" si="203"/>
        <v>F</v>
      </c>
      <c r="O1844" t="s">
        <v>658</v>
      </c>
      <c r="P1844" t="s">
        <v>1257</v>
      </c>
      <c r="Q1844" t="s">
        <v>15</v>
      </c>
      <c r="R1844">
        <v>5</v>
      </c>
      <c r="S1844">
        <f t="shared" si="204"/>
        <v>2018</v>
      </c>
      <c r="T1844" t="s">
        <v>12</v>
      </c>
      <c r="U1844">
        <v>1</v>
      </c>
      <c r="V1844" t="s">
        <v>3951</v>
      </c>
      <c r="W1844">
        <f>VLOOKUP(Q1844,'PBT Tag Rates'!$B$5:$E$44,4,FALSE)</f>
        <v>0.80551598400000002</v>
      </c>
      <c r="X1844">
        <v>1</v>
      </c>
      <c r="Y1844" s="14">
        <f>IFERROR(LOOKUP(H1844,{30,43,48,53,58,63,68,73,78,83,88,93,97},{42,47,52,57,62,67,72,77,82,87,92,99,100}),999)</f>
        <v>87</v>
      </c>
      <c r="Z1844" s="17">
        <f t="shared" si="205"/>
        <v>5.5555555555555554</v>
      </c>
      <c r="AA1844" s="17">
        <f t="shared" si="206"/>
        <v>5.5555555555555554</v>
      </c>
      <c r="AB1844" s="17">
        <f t="shared" si="207"/>
        <v>11.658097686375321</v>
      </c>
      <c r="AC1844" s="17" t="s">
        <v>17655</v>
      </c>
    </row>
    <row r="1845" spans="1:29" x14ac:dyDescent="0.25">
      <c r="A1845" t="s">
        <v>3339</v>
      </c>
      <c r="B1845" s="166" t="s">
        <v>8713</v>
      </c>
      <c r="C1845" t="s">
        <v>8714</v>
      </c>
      <c r="D1845" s="1">
        <v>45170</v>
      </c>
      <c r="E1845">
        <f t="shared" si="202"/>
        <v>18</v>
      </c>
      <c r="F1845" t="s">
        <v>14</v>
      </c>
      <c r="G1845">
        <v>810</v>
      </c>
      <c r="H1845">
        <f t="shared" si="201"/>
        <v>81</v>
      </c>
      <c r="I1845" t="s">
        <v>7</v>
      </c>
      <c r="J1845" t="s">
        <v>8</v>
      </c>
      <c r="K1845" t="s">
        <v>8715</v>
      </c>
      <c r="L1845" t="s">
        <v>8</v>
      </c>
      <c r="M1845" t="s">
        <v>14</v>
      </c>
      <c r="N1845" t="str">
        <f t="shared" si="203"/>
        <v>F</v>
      </c>
      <c r="O1845" t="s">
        <v>513</v>
      </c>
      <c r="P1845" t="s">
        <v>757</v>
      </c>
      <c r="Q1845" t="s">
        <v>221</v>
      </c>
      <c r="R1845">
        <v>4</v>
      </c>
      <c r="S1845">
        <f t="shared" si="204"/>
        <v>2019</v>
      </c>
      <c r="T1845" t="s">
        <v>12</v>
      </c>
      <c r="U1845">
        <v>1</v>
      </c>
      <c r="V1845" t="s">
        <v>3653</v>
      </c>
      <c r="W1845">
        <f>VLOOKUP(Q1845,'PBT Tag Rates'!$B$5:$E$44,4,FALSE)</f>
        <v>0.95971980899999998</v>
      </c>
      <c r="X1845">
        <v>1</v>
      </c>
      <c r="Y1845" s="14">
        <f>IFERROR(LOOKUP(H1845,{30,43,48,53,58,63,68,73,78,83,88,93,97},{42,47,52,57,62,67,72,77,82,87,92,99,100}),999)</f>
        <v>82</v>
      </c>
      <c r="Z1845" s="17">
        <f t="shared" si="205"/>
        <v>5.5555555555555554</v>
      </c>
      <c r="AA1845" s="17">
        <f t="shared" si="206"/>
        <v>5.5555555555555554</v>
      </c>
      <c r="AB1845" s="17">
        <f t="shared" si="207"/>
        <v>11.658097686375321</v>
      </c>
      <c r="AC1845" s="17" t="s">
        <v>17655</v>
      </c>
    </row>
    <row r="1846" spans="1:29" x14ac:dyDescent="0.25">
      <c r="A1846" t="s">
        <v>3339</v>
      </c>
      <c r="B1846" s="166" t="s">
        <v>8716</v>
      </c>
      <c r="C1846" t="s">
        <v>1129</v>
      </c>
      <c r="D1846" s="1">
        <v>45170</v>
      </c>
      <c r="E1846">
        <f t="shared" si="202"/>
        <v>18</v>
      </c>
      <c r="F1846" t="s">
        <v>14</v>
      </c>
      <c r="G1846">
        <v>800</v>
      </c>
      <c r="H1846">
        <f t="shared" si="201"/>
        <v>80</v>
      </c>
      <c r="I1846" t="s">
        <v>9</v>
      </c>
      <c r="J1846">
        <v>1</v>
      </c>
      <c r="K1846" t="s">
        <v>8717</v>
      </c>
      <c r="L1846" t="s">
        <v>8</v>
      </c>
      <c r="M1846" t="s">
        <v>14</v>
      </c>
      <c r="N1846" t="str">
        <f t="shared" si="203"/>
        <v>F</v>
      </c>
      <c r="O1846" t="s">
        <v>8718</v>
      </c>
      <c r="P1846" t="s">
        <v>8719</v>
      </c>
      <c r="Q1846" t="s">
        <v>221</v>
      </c>
      <c r="R1846">
        <v>4</v>
      </c>
      <c r="S1846">
        <f t="shared" si="204"/>
        <v>2019</v>
      </c>
      <c r="T1846" t="s">
        <v>12</v>
      </c>
      <c r="U1846">
        <v>1.00000000000001</v>
      </c>
      <c r="V1846" t="s">
        <v>3168</v>
      </c>
      <c r="W1846">
        <f>VLOOKUP(Q1846,'PBT Tag Rates'!$B$5:$E$44,4,FALSE)</f>
        <v>0.95971980899999998</v>
      </c>
      <c r="X1846">
        <v>1</v>
      </c>
      <c r="Y1846" s="14">
        <f>IFERROR(LOOKUP(H1846,{30,43,48,53,58,63,68,73,78,83,88,93,97},{42,47,52,57,62,67,72,77,82,87,92,99,100}),999)</f>
        <v>82</v>
      </c>
      <c r="Z1846" s="17">
        <f t="shared" si="205"/>
        <v>5.5555555555555554</v>
      </c>
      <c r="AA1846" s="17">
        <f t="shared" si="206"/>
        <v>5.5555555555555554</v>
      </c>
      <c r="AB1846" s="17">
        <f t="shared" si="207"/>
        <v>11.658097686375321</v>
      </c>
      <c r="AC1846" s="17" t="s">
        <v>17654</v>
      </c>
    </row>
    <row r="1847" spans="1:29" x14ac:dyDescent="0.25">
      <c r="A1847" t="s">
        <v>3339</v>
      </c>
      <c r="B1847" s="166" t="s">
        <v>8720</v>
      </c>
      <c r="C1847" t="s">
        <v>8721</v>
      </c>
      <c r="D1847" s="1">
        <v>45170</v>
      </c>
      <c r="E1847">
        <f t="shared" si="202"/>
        <v>18</v>
      </c>
      <c r="F1847" t="s">
        <v>6</v>
      </c>
      <c r="G1847">
        <v>880</v>
      </c>
      <c r="H1847">
        <f t="shared" si="201"/>
        <v>88</v>
      </c>
      <c r="I1847" t="s">
        <v>7</v>
      </c>
      <c r="J1847" t="s">
        <v>8</v>
      </c>
      <c r="K1847" t="s">
        <v>8722</v>
      </c>
      <c r="L1847" t="s">
        <v>8</v>
      </c>
      <c r="M1847" t="s">
        <v>6</v>
      </c>
      <c r="N1847" t="str">
        <f t="shared" si="203"/>
        <v>M</v>
      </c>
      <c r="O1847" t="s">
        <v>2352</v>
      </c>
      <c r="P1847" t="s">
        <v>8035</v>
      </c>
      <c r="Q1847" t="s">
        <v>221</v>
      </c>
      <c r="R1847">
        <v>4</v>
      </c>
      <c r="S1847">
        <f t="shared" si="204"/>
        <v>2019</v>
      </c>
      <c r="T1847" t="s">
        <v>12</v>
      </c>
      <c r="U1847">
        <v>0.999999999999999</v>
      </c>
      <c r="V1847" t="s">
        <v>3357</v>
      </c>
      <c r="W1847">
        <f>VLOOKUP(Q1847,'PBT Tag Rates'!$B$5:$E$44,4,FALSE)</f>
        <v>0.95971980899999998</v>
      </c>
      <c r="X1847">
        <v>1</v>
      </c>
      <c r="Y1847" s="14">
        <f>IFERROR(LOOKUP(H1847,{30,43,48,53,58,63,68,73,78,83,88,93,97},{42,47,52,57,62,67,72,77,82,87,92,99,100}),999)</f>
        <v>92</v>
      </c>
      <c r="Z1847" s="17">
        <f t="shared" si="205"/>
        <v>5.5555555555555554</v>
      </c>
      <c r="AA1847" s="17">
        <f t="shared" si="206"/>
        <v>5.5555555555555554</v>
      </c>
      <c r="AB1847" s="17">
        <f t="shared" si="207"/>
        <v>11.658097686375321</v>
      </c>
      <c r="AC1847" s="17" t="s">
        <v>17654</v>
      </c>
    </row>
    <row r="1848" spans="1:29" x14ac:dyDescent="0.25">
      <c r="A1848" t="s">
        <v>3339</v>
      </c>
      <c r="B1848" s="166" t="s">
        <v>8723</v>
      </c>
      <c r="C1848" t="s">
        <v>8724</v>
      </c>
      <c r="D1848" s="1">
        <v>45170</v>
      </c>
      <c r="E1848">
        <f t="shared" si="202"/>
        <v>18</v>
      </c>
      <c r="F1848" t="s">
        <v>14</v>
      </c>
      <c r="G1848">
        <v>750</v>
      </c>
      <c r="H1848">
        <f t="shared" si="201"/>
        <v>75</v>
      </c>
      <c r="I1848" t="s">
        <v>7</v>
      </c>
      <c r="J1848" t="s">
        <v>8</v>
      </c>
      <c r="K1848" t="s">
        <v>8725</v>
      </c>
      <c r="L1848" t="s">
        <v>8</v>
      </c>
      <c r="M1848" t="s">
        <v>14</v>
      </c>
      <c r="N1848" t="str">
        <f t="shared" si="203"/>
        <v>F</v>
      </c>
      <c r="O1848" t="s">
        <v>2050</v>
      </c>
      <c r="P1848" t="s">
        <v>8726</v>
      </c>
      <c r="Q1848" t="s">
        <v>221</v>
      </c>
      <c r="R1848">
        <v>4</v>
      </c>
      <c r="S1848">
        <f t="shared" si="204"/>
        <v>2019</v>
      </c>
      <c r="T1848" t="s">
        <v>12</v>
      </c>
      <c r="U1848">
        <v>1</v>
      </c>
      <c r="V1848" t="s">
        <v>3346</v>
      </c>
      <c r="W1848">
        <f>VLOOKUP(Q1848,'PBT Tag Rates'!$B$5:$E$44,4,FALSE)</f>
        <v>0.95971980899999998</v>
      </c>
      <c r="X1848">
        <v>1</v>
      </c>
      <c r="Y1848" s="14">
        <f>IFERROR(LOOKUP(H1848,{30,43,48,53,58,63,68,73,78,83,88,93,97},{42,47,52,57,62,67,72,77,82,87,92,99,100}),999)</f>
        <v>77</v>
      </c>
      <c r="Z1848" s="17">
        <f t="shared" si="205"/>
        <v>5.5555555555555554</v>
      </c>
      <c r="AA1848" s="17">
        <f t="shared" si="206"/>
        <v>5.5555555555555554</v>
      </c>
      <c r="AB1848" s="17">
        <f t="shared" si="207"/>
        <v>11.658097686375321</v>
      </c>
      <c r="AC1848" s="17" t="s">
        <v>17654</v>
      </c>
    </row>
    <row r="1849" spans="1:29" x14ac:dyDescent="0.25">
      <c r="A1849" t="s">
        <v>3339</v>
      </c>
      <c r="B1849" s="166" t="s">
        <v>8727</v>
      </c>
      <c r="C1849" t="s">
        <v>1130</v>
      </c>
      <c r="D1849" s="1">
        <v>45170</v>
      </c>
      <c r="E1849">
        <f t="shared" si="202"/>
        <v>18</v>
      </c>
      <c r="F1849" t="s">
        <v>6</v>
      </c>
      <c r="G1849">
        <v>740</v>
      </c>
      <c r="H1849">
        <f t="shared" si="201"/>
        <v>74</v>
      </c>
      <c r="I1849" t="s">
        <v>9</v>
      </c>
      <c r="J1849">
        <v>1</v>
      </c>
      <c r="K1849" t="s">
        <v>8</v>
      </c>
      <c r="L1849" t="s">
        <v>8</v>
      </c>
      <c r="M1849" t="s">
        <v>6</v>
      </c>
      <c r="N1849" t="str">
        <f t="shared" si="203"/>
        <v>M</v>
      </c>
      <c r="O1849" t="s">
        <v>8728</v>
      </c>
      <c r="P1849" t="s">
        <v>8729</v>
      </c>
      <c r="Q1849" t="s">
        <v>281</v>
      </c>
      <c r="R1849">
        <v>4</v>
      </c>
      <c r="S1849">
        <f t="shared" si="204"/>
        <v>2019</v>
      </c>
      <c r="T1849" t="s">
        <v>12</v>
      </c>
      <c r="U1849">
        <v>1</v>
      </c>
      <c r="V1849" t="s">
        <v>3079</v>
      </c>
      <c r="W1849">
        <f>VLOOKUP(Q1849,'PBT Tag Rates'!$B$5:$E$44,4,FALSE)</f>
        <v>0.99705232300000002</v>
      </c>
      <c r="X1849">
        <v>1</v>
      </c>
      <c r="Y1849" s="14">
        <f>IFERROR(LOOKUP(H1849,{30,43,48,53,58,63,68,73,78,83,88,93,97},{42,47,52,57,62,67,72,77,82,87,92,99,100}),999)</f>
        <v>77</v>
      </c>
      <c r="Z1849" s="17">
        <f t="shared" si="205"/>
        <v>5.5555555555555554</v>
      </c>
      <c r="AA1849" s="17">
        <f t="shared" si="206"/>
        <v>5.5555555555555554</v>
      </c>
      <c r="AB1849" s="17">
        <f t="shared" si="207"/>
        <v>11.658097686375321</v>
      </c>
      <c r="AC1849" s="17" t="s">
        <v>17654</v>
      </c>
    </row>
    <row r="1850" spans="1:29" x14ac:dyDescent="0.25">
      <c r="A1850" t="s">
        <v>3339</v>
      </c>
      <c r="B1850" s="166" t="s">
        <v>8730</v>
      </c>
      <c r="C1850" t="s">
        <v>8731</v>
      </c>
      <c r="D1850" s="1">
        <v>45170</v>
      </c>
      <c r="E1850">
        <f t="shared" si="202"/>
        <v>18</v>
      </c>
      <c r="F1850" t="s">
        <v>14</v>
      </c>
      <c r="G1850">
        <v>730</v>
      </c>
      <c r="H1850">
        <f t="shared" si="201"/>
        <v>73</v>
      </c>
      <c r="I1850" t="s">
        <v>7</v>
      </c>
      <c r="J1850" t="s">
        <v>8</v>
      </c>
      <c r="K1850" t="s">
        <v>8732</v>
      </c>
      <c r="L1850" t="s">
        <v>8</v>
      </c>
      <c r="M1850" t="s">
        <v>14</v>
      </c>
      <c r="N1850" t="str">
        <f t="shared" si="203"/>
        <v>F</v>
      </c>
      <c r="O1850" t="s">
        <v>1785</v>
      </c>
      <c r="P1850" t="s">
        <v>1786</v>
      </c>
      <c r="Q1850" t="s">
        <v>221</v>
      </c>
      <c r="R1850">
        <v>4</v>
      </c>
      <c r="S1850">
        <f t="shared" si="204"/>
        <v>2019</v>
      </c>
      <c r="T1850" t="s">
        <v>12</v>
      </c>
      <c r="U1850">
        <v>1</v>
      </c>
      <c r="V1850" t="s">
        <v>3396</v>
      </c>
      <c r="W1850">
        <f>VLOOKUP(Q1850,'PBT Tag Rates'!$B$5:$E$44,4,FALSE)</f>
        <v>0.95971980899999998</v>
      </c>
      <c r="X1850">
        <v>1</v>
      </c>
      <c r="Y1850" s="14">
        <f>IFERROR(LOOKUP(H1850,{30,43,48,53,58,63,68,73,78,83,88,93,97},{42,47,52,57,62,67,72,77,82,87,92,99,100}),999)</f>
        <v>77</v>
      </c>
      <c r="Z1850" s="17">
        <f t="shared" si="205"/>
        <v>5.5555555555555554</v>
      </c>
      <c r="AA1850" s="17">
        <f t="shared" si="206"/>
        <v>5.5555555555555554</v>
      </c>
      <c r="AB1850" s="17">
        <f t="shared" si="207"/>
        <v>11.658097686375321</v>
      </c>
      <c r="AC1850" s="17" t="s">
        <v>17655</v>
      </c>
    </row>
    <row r="1851" spans="1:29" x14ac:dyDescent="0.25">
      <c r="A1851" t="s">
        <v>3339</v>
      </c>
      <c r="B1851" s="166" t="s">
        <v>8733</v>
      </c>
      <c r="C1851" t="s">
        <v>1131</v>
      </c>
      <c r="D1851" s="1">
        <v>45170</v>
      </c>
      <c r="E1851">
        <f t="shared" si="202"/>
        <v>18</v>
      </c>
      <c r="F1851" t="s">
        <v>6</v>
      </c>
      <c r="G1851">
        <v>670</v>
      </c>
      <c r="H1851">
        <f t="shared" si="201"/>
        <v>67</v>
      </c>
      <c r="I1851" t="s">
        <v>7</v>
      </c>
      <c r="J1851" t="s">
        <v>8</v>
      </c>
      <c r="K1851" t="s">
        <v>8</v>
      </c>
      <c r="L1851" t="s">
        <v>8</v>
      </c>
      <c r="M1851" t="s">
        <v>6</v>
      </c>
      <c r="N1851" t="str">
        <f t="shared" si="203"/>
        <v>M</v>
      </c>
      <c r="O1851" t="s">
        <v>2245</v>
      </c>
      <c r="P1851" t="s">
        <v>2246</v>
      </c>
      <c r="Q1851" t="s">
        <v>221</v>
      </c>
      <c r="R1851">
        <v>4</v>
      </c>
      <c r="S1851">
        <f t="shared" si="204"/>
        <v>2019</v>
      </c>
      <c r="T1851" t="s">
        <v>12</v>
      </c>
      <c r="U1851">
        <v>1.00000000000001</v>
      </c>
      <c r="V1851" t="s">
        <v>3396</v>
      </c>
      <c r="W1851">
        <f>VLOOKUP(Q1851,'PBT Tag Rates'!$B$5:$E$44,4,FALSE)</f>
        <v>0.95971980899999998</v>
      </c>
      <c r="X1851">
        <v>1</v>
      </c>
      <c r="Y1851" s="14">
        <f>IFERROR(LOOKUP(H1851,{30,43,48,53,58,63,68,73,78,83,88,93,97},{42,47,52,57,62,67,72,77,82,87,92,99,100}),999)</f>
        <v>67</v>
      </c>
      <c r="Z1851" s="17">
        <f t="shared" si="205"/>
        <v>5.5555555555555554</v>
      </c>
      <c r="AA1851" s="17">
        <f t="shared" si="206"/>
        <v>5.5555555555555554</v>
      </c>
      <c r="AB1851" s="17">
        <f t="shared" si="207"/>
        <v>11.658097686375321</v>
      </c>
      <c r="AC1851" s="17" t="s">
        <v>17655</v>
      </c>
    </row>
    <row r="1852" spans="1:29" x14ac:dyDescent="0.25">
      <c r="A1852" t="s">
        <v>3339</v>
      </c>
      <c r="B1852" s="166" t="s">
        <v>8734</v>
      </c>
      <c r="C1852" t="s">
        <v>8735</v>
      </c>
      <c r="D1852" s="1">
        <v>45170</v>
      </c>
      <c r="E1852">
        <f t="shared" si="202"/>
        <v>18</v>
      </c>
      <c r="F1852" t="s">
        <v>14</v>
      </c>
      <c r="G1852">
        <v>810</v>
      </c>
      <c r="H1852">
        <f t="shared" si="201"/>
        <v>81</v>
      </c>
      <c r="I1852" t="s">
        <v>7</v>
      </c>
      <c r="J1852" t="s">
        <v>8</v>
      </c>
      <c r="K1852" t="s">
        <v>8736</v>
      </c>
      <c r="L1852" t="s">
        <v>8</v>
      </c>
      <c r="M1852" t="s">
        <v>14</v>
      </c>
      <c r="N1852" t="str">
        <f t="shared" si="203"/>
        <v>F</v>
      </c>
      <c r="O1852" t="s">
        <v>8737</v>
      </c>
      <c r="P1852" t="s">
        <v>8738</v>
      </c>
      <c r="Q1852" t="s">
        <v>281</v>
      </c>
      <c r="R1852">
        <v>4</v>
      </c>
      <c r="S1852">
        <f t="shared" si="204"/>
        <v>2019</v>
      </c>
      <c r="T1852" t="s">
        <v>12</v>
      </c>
      <c r="U1852">
        <v>0.999999999999995</v>
      </c>
      <c r="V1852" t="s">
        <v>3079</v>
      </c>
      <c r="W1852">
        <f>VLOOKUP(Q1852,'PBT Tag Rates'!$B$5:$E$44,4,FALSE)</f>
        <v>0.99705232300000002</v>
      </c>
      <c r="X1852">
        <v>1</v>
      </c>
      <c r="Y1852" s="14">
        <f>IFERROR(LOOKUP(H1852,{30,43,48,53,58,63,68,73,78,83,88,93,97},{42,47,52,57,62,67,72,77,82,87,92,99,100}),999)</f>
        <v>82</v>
      </c>
      <c r="Z1852" s="17">
        <f t="shared" si="205"/>
        <v>5.5555555555555554</v>
      </c>
      <c r="AA1852" s="17">
        <f t="shared" si="206"/>
        <v>5.5555555555555554</v>
      </c>
      <c r="AB1852" s="17">
        <f t="shared" si="207"/>
        <v>11.658097686375321</v>
      </c>
      <c r="AC1852" s="17" t="s">
        <v>17654</v>
      </c>
    </row>
    <row r="1853" spans="1:29" x14ac:dyDescent="0.25">
      <c r="A1853" t="s">
        <v>3339</v>
      </c>
      <c r="B1853" s="166" t="s">
        <v>8739</v>
      </c>
      <c r="C1853" t="s">
        <v>1132</v>
      </c>
      <c r="D1853" s="1">
        <v>45170</v>
      </c>
      <c r="E1853">
        <f t="shared" si="202"/>
        <v>18</v>
      </c>
      <c r="F1853" t="s">
        <v>6</v>
      </c>
      <c r="G1853">
        <v>690</v>
      </c>
      <c r="H1853">
        <f t="shared" si="201"/>
        <v>69</v>
      </c>
      <c r="I1853" t="s">
        <v>9</v>
      </c>
      <c r="J1853">
        <v>1</v>
      </c>
      <c r="K1853" t="s">
        <v>8</v>
      </c>
      <c r="L1853" t="s">
        <v>8</v>
      </c>
      <c r="M1853" t="s">
        <v>6</v>
      </c>
      <c r="N1853" t="str">
        <f t="shared" si="203"/>
        <v>M</v>
      </c>
      <c r="O1853" t="s">
        <v>2781</v>
      </c>
      <c r="P1853" t="s">
        <v>8740</v>
      </c>
      <c r="Q1853" t="s">
        <v>221</v>
      </c>
      <c r="R1853">
        <v>4</v>
      </c>
      <c r="S1853">
        <f t="shared" si="204"/>
        <v>2019</v>
      </c>
      <c r="T1853" t="s">
        <v>12</v>
      </c>
      <c r="U1853">
        <v>1</v>
      </c>
      <c r="V1853" t="s">
        <v>3608</v>
      </c>
      <c r="W1853">
        <f>VLOOKUP(Q1853,'PBT Tag Rates'!$B$5:$E$44,4,FALSE)</f>
        <v>0.95971980899999998</v>
      </c>
      <c r="X1853">
        <v>1</v>
      </c>
      <c r="Y1853" s="14">
        <f>IFERROR(LOOKUP(H1853,{30,43,48,53,58,63,68,73,78,83,88,93,97},{42,47,52,57,62,67,72,77,82,87,92,99,100}),999)</f>
        <v>72</v>
      </c>
      <c r="Z1853" s="17">
        <f t="shared" si="205"/>
        <v>5.5555555555555554</v>
      </c>
      <c r="AA1853" s="17">
        <f t="shared" si="206"/>
        <v>5.5555555555555554</v>
      </c>
      <c r="AB1853" s="17">
        <f t="shared" si="207"/>
        <v>11.658097686375321</v>
      </c>
      <c r="AC1853" s="17" t="s">
        <v>17654</v>
      </c>
    </row>
    <row r="1854" spans="1:29" x14ac:dyDescent="0.25">
      <c r="A1854" t="s">
        <v>3339</v>
      </c>
      <c r="B1854" s="166" t="s">
        <v>8741</v>
      </c>
      <c r="C1854" t="s">
        <v>8742</v>
      </c>
      <c r="D1854" s="1">
        <v>45170</v>
      </c>
      <c r="E1854">
        <f t="shared" si="202"/>
        <v>18</v>
      </c>
      <c r="F1854" t="s">
        <v>6</v>
      </c>
      <c r="G1854">
        <v>770</v>
      </c>
      <c r="H1854">
        <f t="shared" si="201"/>
        <v>77</v>
      </c>
      <c r="I1854" t="s">
        <v>7</v>
      </c>
      <c r="J1854" t="s">
        <v>8</v>
      </c>
      <c r="K1854" t="s">
        <v>8743</v>
      </c>
      <c r="L1854" t="s">
        <v>8</v>
      </c>
      <c r="M1854" t="s">
        <v>6</v>
      </c>
      <c r="N1854" t="str">
        <f t="shared" si="203"/>
        <v>M</v>
      </c>
      <c r="O1854" t="s">
        <v>552</v>
      </c>
      <c r="P1854" t="s">
        <v>8744</v>
      </c>
      <c r="Q1854" t="s">
        <v>221</v>
      </c>
      <c r="R1854">
        <v>4</v>
      </c>
      <c r="S1854">
        <f t="shared" si="204"/>
        <v>2019</v>
      </c>
      <c r="T1854" t="s">
        <v>12</v>
      </c>
      <c r="U1854">
        <v>1</v>
      </c>
      <c r="V1854" t="s">
        <v>3396</v>
      </c>
      <c r="W1854">
        <f>VLOOKUP(Q1854,'PBT Tag Rates'!$B$5:$E$44,4,FALSE)</f>
        <v>0.95971980899999998</v>
      </c>
      <c r="X1854">
        <v>1</v>
      </c>
      <c r="Y1854" s="14">
        <f>IFERROR(LOOKUP(H1854,{30,43,48,53,58,63,68,73,78,83,88,93,97},{42,47,52,57,62,67,72,77,82,87,92,99,100}),999)</f>
        <v>77</v>
      </c>
      <c r="Z1854" s="17">
        <f t="shared" si="205"/>
        <v>5.5555555555555554</v>
      </c>
      <c r="AA1854" s="17">
        <f t="shared" si="206"/>
        <v>5.5555555555555554</v>
      </c>
      <c r="AB1854" s="17">
        <f t="shared" si="207"/>
        <v>11.658097686375321</v>
      </c>
      <c r="AC1854" s="17" t="s">
        <v>17655</v>
      </c>
    </row>
    <row r="1855" spans="1:29" x14ac:dyDescent="0.25">
      <c r="A1855" t="s">
        <v>3339</v>
      </c>
      <c r="B1855" s="166" t="s">
        <v>8745</v>
      </c>
      <c r="C1855" t="s">
        <v>1135</v>
      </c>
      <c r="D1855" s="1">
        <v>45170</v>
      </c>
      <c r="E1855">
        <f t="shared" si="202"/>
        <v>18</v>
      </c>
      <c r="F1855" t="s">
        <v>14</v>
      </c>
      <c r="G1855">
        <v>740</v>
      </c>
      <c r="H1855">
        <f t="shared" si="201"/>
        <v>74</v>
      </c>
      <c r="I1855" t="s">
        <v>9</v>
      </c>
      <c r="J1855">
        <v>1</v>
      </c>
      <c r="K1855" t="s">
        <v>8</v>
      </c>
      <c r="L1855" t="s">
        <v>8</v>
      </c>
      <c r="M1855" t="s">
        <v>14</v>
      </c>
      <c r="N1855" t="str">
        <f t="shared" si="203"/>
        <v>F</v>
      </c>
      <c r="O1855" t="s">
        <v>1198</v>
      </c>
      <c r="P1855" t="s">
        <v>1199</v>
      </c>
      <c r="Q1855" t="s">
        <v>221</v>
      </c>
      <c r="R1855">
        <v>4</v>
      </c>
      <c r="S1855">
        <f t="shared" si="204"/>
        <v>2019</v>
      </c>
      <c r="T1855" t="s">
        <v>12</v>
      </c>
      <c r="U1855">
        <v>1.00000000000001</v>
      </c>
      <c r="V1855" t="s">
        <v>3396</v>
      </c>
      <c r="W1855">
        <f>VLOOKUP(Q1855,'PBT Tag Rates'!$B$5:$E$44,4,FALSE)</f>
        <v>0.95971980899999998</v>
      </c>
      <c r="X1855">
        <v>1</v>
      </c>
      <c r="Y1855" s="14">
        <f>IFERROR(LOOKUP(H1855,{30,43,48,53,58,63,68,73,78,83,88,93,97},{42,47,52,57,62,67,72,77,82,87,92,99,100}),999)</f>
        <v>77</v>
      </c>
      <c r="Z1855" s="17">
        <f t="shared" si="205"/>
        <v>5.5555555555555554</v>
      </c>
      <c r="AA1855" s="17">
        <f t="shared" si="206"/>
        <v>5.5555555555555554</v>
      </c>
      <c r="AB1855" s="17">
        <f t="shared" si="207"/>
        <v>11.658097686375321</v>
      </c>
      <c r="AC1855" s="17" t="s">
        <v>17655</v>
      </c>
    </row>
    <row r="1856" spans="1:29" x14ac:dyDescent="0.25">
      <c r="A1856" t="s">
        <v>3339</v>
      </c>
      <c r="B1856" s="166" t="s">
        <v>8746</v>
      </c>
      <c r="C1856" t="s">
        <v>8747</v>
      </c>
      <c r="D1856" s="1">
        <v>45170</v>
      </c>
      <c r="E1856">
        <f t="shared" si="202"/>
        <v>18</v>
      </c>
      <c r="F1856" t="s">
        <v>14</v>
      </c>
      <c r="G1856">
        <v>740</v>
      </c>
      <c r="H1856">
        <f t="shared" si="201"/>
        <v>74</v>
      </c>
      <c r="I1856" t="s">
        <v>7</v>
      </c>
      <c r="J1856" t="s">
        <v>8</v>
      </c>
      <c r="K1856" t="s">
        <v>8748</v>
      </c>
      <c r="L1856" t="s">
        <v>8</v>
      </c>
      <c r="M1856" t="s">
        <v>14</v>
      </c>
      <c r="N1856" t="str">
        <f t="shared" si="203"/>
        <v>F</v>
      </c>
      <c r="O1856" t="s">
        <v>892</v>
      </c>
      <c r="P1856" t="s">
        <v>2588</v>
      </c>
      <c r="Q1856" t="s">
        <v>221</v>
      </c>
      <c r="R1856">
        <v>4</v>
      </c>
      <c r="S1856">
        <f t="shared" si="204"/>
        <v>2019</v>
      </c>
      <c r="T1856" t="s">
        <v>12</v>
      </c>
      <c r="U1856">
        <v>1</v>
      </c>
      <c r="V1856" t="s">
        <v>3363</v>
      </c>
      <c r="W1856">
        <f>VLOOKUP(Q1856,'PBT Tag Rates'!$B$5:$E$44,4,FALSE)</f>
        <v>0.95971980899999998</v>
      </c>
      <c r="X1856">
        <v>1</v>
      </c>
      <c r="Y1856" s="14">
        <f>IFERROR(LOOKUP(H1856,{30,43,48,53,58,63,68,73,78,83,88,93,97},{42,47,52,57,62,67,72,77,82,87,92,99,100}),999)</f>
        <v>77</v>
      </c>
      <c r="Z1856" s="17">
        <f t="shared" si="205"/>
        <v>5.5555555555555554</v>
      </c>
      <c r="AA1856" s="17">
        <f t="shared" si="206"/>
        <v>5.5555555555555554</v>
      </c>
      <c r="AB1856" s="17">
        <f t="shared" si="207"/>
        <v>11.658097686375321</v>
      </c>
      <c r="AC1856" s="17" t="s">
        <v>17654</v>
      </c>
    </row>
    <row r="1857" spans="1:29" x14ac:dyDescent="0.25">
      <c r="A1857" t="s">
        <v>3339</v>
      </c>
      <c r="B1857" s="166" t="s">
        <v>8749</v>
      </c>
      <c r="C1857" t="s">
        <v>1136</v>
      </c>
      <c r="D1857" s="1">
        <v>45170</v>
      </c>
      <c r="E1857">
        <f t="shared" si="202"/>
        <v>18</v>
      </c>
      <c r="F1857" t="s">
        <v>14</v>
      </c>
      <c r="G1857">
        <v>760</v>
      </c>
      <c r="H1857">
        <f t="shared" si="201"/>
        <v>76</v>
      </c>
      <c r="I1857" t="s">
        <v>7</v>
      </c>
      <c r="J1857" t="s">
        <v>8</v>
      </c>
      <c r="K1857" t="s">
        <v>8750</v>
      </c>
      <c r="L1857" t="s">
        <v>8</v>
      </c>
      <c r="M1857" t="s">
        <v>14</v>
      </c>
      <c r="N1857" t="str">
        <f t="shared" si="203"/>
        <v>F</v>
      </c>
      <c r="O1857" t="s">
        <v>8</v>
      </c>
      <c r="P1857" t="s">
        <v>8</v>
      </c>
      <c r="Q1857" t="s">
        <v>11</v>
      </c>
      <c r="R1857" t="s">
        <v>8</v>
      </c>
      <c r="S1857" t="str">
        <f t="shared" si="204"/>
        <v>U</v>
      </c>
      <c r="T1857" t="s">
        <v>12</v>
      </c>
      <c r="U1857">
        <v>0.999999999999999</v>
      </c>
      <c r="V1857" t="s">
        <v>11</v>
      </c>
      <c r="W1857" t="e">
        <f>VLOOKUP(Q1857,'PBT Tag Rates'!$B$5:$E$44,4,FALSE)</f>
        <v>#N/A</v>
      </c>
      <c r="X1857">
        <v>1</v>
      </c>
      <c r="Y1857" s="14">
        <f>IFERROR(LOOKUP(H1857,{30,43,48,53,58,63,68,73,78,83,88,93,97},{42,47,52,57,62,67,72,77,82,87,92,99,100}),999)</f>
        <v>77</v>
      </c>
      <c r="Z1857" s="17">
        <f t="shared" si="205"/>
        <v>5.5555555555555554</v>
      </c>
      <c r="AA1857" s="17">
        <f t="shared" si="206"/>
        <v>5.5555555555555554</v>
      </c>
      <c r="AB1857" s="17">
        <f t="shared" si="207"/>
        <v>11.658097686375321</v>
      </c>
      <c r="AC1857" s="17" t="s">
        <v>17654</v>
      </c>
    </row>
    <row r="1858" spans="1:29" x14ac:dyDescent="0.25">
      <c r="A1858" t="s">
        <v>3339</v>
      </c>
      <c r="B1858" s="166" t="s">
        <v>8751</v>
      </c>
      <c r="C1858" t="s">
        <v>1137</v>
      </c>
      <c r="D1858" s="1">
        <v>45170</v>
      </c>
      <c r="E1858">
        <f t="shared" si="202"/>
        <v>18</v>
      </c>
      <c r="F1858" t="s">
        <v>6</v>
      </c>
      <c r="G1858">
        <v>820</v>
      </c>
      <c r="H1858">
        <f t="shared" si="201"/>
        <v>82</v>
      </c>
      <c r="I1858" t="s">
        <v>7</v>
      </c>
      <c r="J1858" t="s">
        <v>8</v>
      </c>
      <c r="K1858" t="s">
        <v>8752</v>
      </c>
      <c r="L1858" t="s">
        <v>8</v>
      </c>
      <c r="M1858" t="s">
        <v>6</v>
      </c>
      <c r="N1858" t="str">
        <f t="shared" si="203"/>
        <v>M</v>
      </c>
      <c r="O1858" t="s">
        <v>8</v>
      </c>
      <c r="P1858" t="s">
        <v>8</v>
      </c>
      <c r="Q1858" t="s">
        <v>11</v>
      </c>
      <c r="R1858" t="s">
        <v>8</v>
      </c>
      <c r="S1858" t="str">
        <f t="shared" si="204"/>
        <v>U</v>
      </c>
      <c r="T1858" t="s">
        <v>12</v>
      </c>
      <c r="U1858">
        <v>1</v>
      </c>
      <c r="V1858" t="s">
        <v>11</v>
      </c>
      <c r="W1858" t="e">
        <f>VLOOKUP(Q1858,'PBT Tag Rates'!$B$5:$E$44,4,FALSE)</f>
        <v>#N/A</v>
      </c>
      <c r="X1858">
        <v>1</v>
      </c>
      <c r="Y1858" s="14">
        <f>IFERROR(LOOKUP(H1858,{30,43,48,53,58,63,68,73,78,83,88,93,97},{42,47,52,57,62,67,72,77,82,87,92,99,100}),999)</f>
        <v>82</v>
      </c>
      <c r="Z1858" s="17">
        <f t="shared" si="205"/>
        <v>5.5555555555555554</v>
      </c>
      <c r="AA1858" s="17">
        <f t="shared" si="206"/>
        <v>5.5555555555555554</v>
      </c>
      <c r="AB1858" s="17">
        <f t="shared" si="207"/>
        <v>11.658097686375321</v>
      </c>
      <c r="AC1858" s="17" t="s">
        <v>17654</v>
      </c>
    </row>
    <row r="1859" spans="1:29" x14ac:dyDescent="0.25">
      <c r="A1859" t="s">
        <v>3339</v>
      </c>
      <c r="B1859" s="166" t="s">
        <v>8753</v>
      </c>
      <c r="C1859" t="s">
        <v>8754</v>
      </c>
      <c r="D1859" s="1">
        <v>45170</v>
      </c>
      <c r="E1859">
        <f t="shared" si="202"/>
        <v>18</v>
      </c>
      <c r="F1859" t="s">
        <v>14</v>
      </c>
      <c r="G1859">
        <v>800</v>
      </c>
      <c r="H1859">
        <f t="shared" si="201"/>
        <v>80</v>
      </c>
      <c r="I1859" t="s">
        <v>7</v>
      </c>
      <c r="J1859" t="s">
        <v>8</v>
      </c>
      <c r="K1859" t="s">
        <v>8755</v>
      </c>
      <c r="L1859" t="s">
        <v>8</v>
      </c>
      <c r="M1859" t="s">
        <v>14</v>
      </c>
      <c r="N1859" t="str">
        <f t="shared" si="203"/>
        <v>F</v>
      </c>
      <c r="O1859" t="s">
        <v>2743</v>
      </c>
      <c r="P1859" t="s">
        <v>3408</v>
      </c>
      <c r="Q1859" t="s">
        <v>281</v>
      </c>
      <c r="R1859">
        <v>4</v>
      </c>
      <c r="S1859">
        <f t="shared" si="204"/>
        <v>2019</v>
      </c>
      <c r="T1859" t="s">
        <v>12</v>
      </c>
      <c r="U1859">
        <v>0.999999999999999</v>
      </c>
      <c r="V1859" t="s">
        <v>3079</v>
      </c>
      <c r="W1859">
        <f>VLOOKUP(Q1859,'PBT Tag Rates'!$B$5:$E$44,4,FALSE)</f>
        <v>0.99705232300000002</v>
      </c>
      <c r="X1859">
        <v>1</v>
      </c>
      <c r="Y1859" s="14">
        <f>IFERROR(LOOKUP(H1859,{30,43,48,53,58,63,68,73,78,83,88,93,97},{42,47,52,57,62,67,72,77,82,87,92,99,100}),999)</f>
        <v>82</v>
      </c>
      <c r="Z1859" s="17">
        <f t="shared" si="205"/>
        <v>5.5555555555555554</v>
      </c>
      <c r="AA1859" s="17">
        <f t="shared" si="206"/>
        <v>5.5555555555555554</v>
      </c>
      <c r="AB1859" s="17">
        <f t="shared" si="207"/>
        <v>11.658097686375321</v>
      </c>
      <c r="AC1859" s="17" t="s">
        <v>17654</v>
      </c>
    </row>
    <row r="1860" spans="1:29" x14ac:dyDescent="0.25">
      <c r="A1860" t="s">
        <v>3339</v>
      </c>
      <c r="B1860" s="166" t="s">
        <v>8756</v>
      </c>
      <c r="C1860" t="s">
        <v>1138</v>
      </c>
      <c r="D1860" s="1">
        <v>45170</v>
      </c>
      <c r="E1860">
        <f t="shared" si="202"/>
        <v>18</v>
      </c>
      <c r="F1860" t="s">
        <v>6</v>
      </c>
      <c r="G1860">
        <v>810</v>
      </c>
      <c r="H1860">
        <f t="shared" si="201"/>
        <v>81</v>
      </c>
      <c r="I1860" t="s">
        <v>7</v>
      </c>
      <c r="J1860" t="s">
        <v>8</v>
      </c>
      <c r="K1860" t="s">
        <v>8757</v>
      </c>
      <c r="L1860" t="s">
        <v>8</v>
      </c>
      <c r="M1860" t="s">
        <v>6</v>
      </c>
      <c r="N1860" t="str">
        <f t="shared" si="203"/>
        <v>M</v>
      </c>
      <c r="O1860" t="s">
        <v>1705</v>
      </c>
      <c r="P1860" t="s">
        <v>1706</v>
      </c>
      <c r="Q1860" t="s">
        <v>221</v>
      </c>
      <c r="R1860">
        <v>4</v>
      </c>
      <c r="S1860">
        <f t="shared" si="204"/>
        <v>2019</v>
      </c>
      <c r="T1860" t="s">
        <v>12</v>
      </c>
      <c r="U1860">
        <v>1</v>
      </c>
      <c r="V1860" t="s">
        <v>3346</v>
      </c>
      <c r="W1860">
        <f>VLOOKUP(Q1860,'PBT Tag Rates'!$B$5:$E$44,4,FALSE)</f>
        <v>0.95971980899999998</v>
      </c>
      <c r="X1860">
        <v>1</v>
      </c>
      <c r="Y1860" s="14">
        <f>IFERROR(LOOKUP(H1860,{30,43,48,53,58,63,68,73,78,83,88,93,97},{42,47,52,57,62,67,72,77,82,87,92,99,100}),999)</f>
        <v>82</v>
      </c>
      <c r="Z1860" s="17">
        <f t="shared" si="205"/>
        <v>5.5555555555555554</v>
      </c>
      <c r="AA1860" s="17">
        <f t="shared" si="206"/>
        <v>5.5555555555555554</v>
      </c>
      <c r="AB1860" s="17">
        <f t="shared" si="207"/>
        <v>11.658097686375321</v>
      </c>
      <c r="AC1860" s="17" t="s">
        <v>17654</v>
      </c>
    </row>
    <row r="1861" spans="1:29" x14ac:dyDescent="0.25">
      <c r="A1861" t="s">
        <v>3339</v>
      </c>
      <c r="B1861" s="166" t="s">
        <v>8758</v>
      </c>
      <c r="C1861" t="s">
        <v>8759</v>
      </c>
      <c r="D1861" s="1">
        <v>45170</v>
      </c>
      <c r="E1861">
        <f t="shared" si="202"/>
        <v>18</v>
      </c>
      <c r="F1861" t="s">
        <v>14</v>
      </c>
      <c r="G1861">
        <v>810</v>
      </c>
      <c r="H1861">
        <f t="shared" si="201"/>
        <v>81</v>
      </c>
      <c r="I1861" t="s">
        <v>9</v>
      </c>
      <c r="J1861">
        <v>1</v>
      </c>
      <c r="K1861" t="s">
        <v>8760</v>
      </c>
      <c r="L1861" t="s">
        <v>8</v>
      </c>
      <c r="M1861" t="s">
        <v>14</v>
      </c>
      <c r="N1861" t="str">
        <f t="shared" si="203"/>
        <v>F</v>
      </c>
      <c r="O1861" t="s">
        <v>3965</v>
      </c>
      <c r="P1861" t="s">
        <v>7315</v>
      </c>
      <c r="Q1861" t="s">
        <v>281</v>
      </c>
      <c r="R1861">
        <v>4</v>
      </c>
      <c r="S1861">
        <f t="shared" si="204"/>
        <v>2019</v>
      </c>
      <c r="T1861" t="s">
        <v>12</v>
      </c>
      <c r="U1861">
        <v>1</v>
      </c>
      <c r="V1861" t="s">
        <v>3169</v>
      </c>
      <c r="W1861">
        <f>VLOOKUP(Q1861,'PBT Tag Rates'!$B$5:$E$44,4,FALSE)</f>
        <v>0.99705232300000002</v>
      </c>
      <c r="X1861">
        <v>1</v>
      </c>
      <c r="Y1861" s="14">
        <f>IFERROR(LOOKUP(H1861,{30,43,48,53,58,63,68,73,78,83,88,93,97},{42,47,52,57,62,67,72,77,82,87,92,99,100}),999)</f>
        <v>82</v>
      </c>
      <c r="Z1861" s="17">
        <f t="shared" si="205"/>
        <v>5.5555555555555554</v>
      </c>
      <c r="AA1861" s="17">
        <f t="shared" si="206"/>
        <v>5.5555555555555554</v>
      </c>
      <c r="AB1861" s="17">
        <f t="shared" si="207"/>
        <v>11.658097686375321</v>
      </c>
      <c r="AC1861" s="17" t="s">
        <v>17654</v>
      </c>
    </row>
    <row r="1862" spans="1:29" x14ac:dyDescent="0.25">
      <c r="A1862" t="s">
        <v>3339</v>
      </c>
      <c r="B1862" s="166" t="s">
        <v>8761</v>
      </c>
      <c r="C1862" t="s">
        <v>8762</v>
      </c>
      <c r="D1862" s="1">
        <v>45170</v>
      </c>
      <c r="E1862">
        <f t="shared" si="202"/>
        <v>18</v>
      </c>
      <c r="F1862" t="s">
        <v>6</v>
      </c>
      <c r="G1862">
        <v>770</v>
      </c>
      <c r="H1862">
        <f t="shared" si="201"/>
        <v>77</v>
      </c>
      <c r="I1862" t="s">
        <v>7</v>
      </c>
      <c r="J1862" t="s">
        <v>8</v>
      </c>
      <c r="K1862" t="s">
        <v>8763</v>
      </c>
      <c r="L1862" t="s">
        <v>8</v>
      </c>
      <c r="M1862" t="s">
        <v>6</v>
      </c>
      <c r="N1862" t="str">
        <f t="shared" si="203"/>
        <v>M</v>
      </c>
      <c r="O1862" t="s">
        <v>862</v>
      </c>
      <c r="P1862" t="s">
        <v>1412</v>
      </c>
      <c r="Q1862" t="s">
        <v>221</v>
      </c>
      <c r="R1862">
        <v>4</v>
      </c>
      <c r="S1862">
        <f t="shared" si="204"/>
        <v>2019</v>
      </c>
      <c r="T1862" t="s">
        <v>12</v>
      </c>
      <c r="U1862">
        <v>0.999999999999999</v>
      </c>
      <c r="V1862" t="s">
        <v>3363</v>
      </c>
      <c r="W1862">
        <f>VLOOKUP(Q1862,'PBT Tag Rates'!$B$5:$E$44,4,FALSE)</f>
        <v>0.95971980899999998</v>
      </c>
      <c r="X1862">
        <v>1</v>
      </c>
      <c r="Y1862" s="14">
        <f>IFERROR(LOOKUP(H1862,{30,43,48,53,58,63,68,73,78,83,88,93,97},{42,47,52,57,62,67,72,77,82,87,92,99,100}),999)</f>
        <v>77</v>
      </c>
      <c r="Z1862" s="17">
        <f t="shared" si="205"/>
        <v>5.5555555555555554</v>
      </c>
      <c r="AA1862" s="17">
        <f t="shared" si="206"/>
        <v>5.5555555555555554</v>
      </c>
      <c r="AB1862" s="17">
        <f t="shared" si="207"/>
        <v>11.658097686375321</v>
      </c>
      <c r="AC1862" s="17" t="s">
        <v>17654</v>
      </c>
    </row>
    <row r="1863" spans="1:29" x14ac:dyDescent="0.25">
      <c r="A1863" t="s">
        <v>3339</v>
      </c>
      <c r="B1863" s="166" t="s">
        <v>8764</v>
      </c>
      <c r="C1863" t="s">
        <v>1141</v>
      </c>
      <c r="D1863" s="1">
        <v>45170</v>
      </c>
      <c r="E1863">
        <f t="shared" si="202"/>
        <v>18</v>
      </c>
      <c r="F1863" t="s">
        <v>14</v>
      </c>
      <c r="G1863">
        <v>720</v>
      </c>
      <c r="H1863">
        <f t="shared" si="201"/>
        <v>72</v>
      </c>
      <c r="I1863" t="s">
        <v>7</v>
      </c>
      <c r="J1863" t="s">
        <v>8</v>
      </c>
      <c r="K1863" t="s">
        <v>8765</v>
      </c>
      <c r="L1863" t="s">
        <v>8</v>
      </c>
      <c r="M1863" t="s">
        <v>14</v>
      </c>
      <c r="N1863" t="str">
        <f t="shared" si="203"/>
        <v>F</v>
      </c>
      <c r="O1863" t="s">
        <v>2996</v>
      </c>
      <c r="P1863" t="s">
        <v>2997</v>
      </c>
      <c r="Q1863" t="s">
        <v>221</v>
      </c>
      <c r="R1863">
        <v>4</v>
      </c>
      <c r="S1863">
        <f t="shared" si="204"/>
        <v>2019</v>
      </c>
      <c r="T1863" t="s">
        <v>12</v>
      </c>
      <c r="U1863">
        <v>1</v>
      </c>
      <c r="V1863" t="s">
        <v>3346</v>
      </c>
      <c r="W1863">
        <f>VLOOKUP(Q1863,'PBT Tag Rates'!$B$5:$E$44,4,FALSE)</f>
        <v>0.95971980899999998</v>
      </c>
      <c r="X1863">
        <v>1</v>
      </c>
      <c r="Y1863" s="14">
        <f>IFERROR(LOOKUP(H1863,{30,43,48,53,58,63,68,73,78,83,88,93,97},{42,47,52,57,62,67,72,77,82,87,92,99,100}),999)</f>
        <v>72</v>
      </c>
      <c r="Z1863" s="17">
        <f t="shared" si="205"/>
        <v>5.5555555555555554</v>
      </c>
      <c r="AA1863" s="17">
        <f t="shared" si="206"/>
        <v>5.5555555555555554</v>
      </c>
      <c r="AB1863" s="17">
        <f t="shared" si="207"/>
        <v>11.658097686375321</v>
      </c>
      <c r="AC1863" s="17" t="s">
        <v>17654</v>
      </c>
    </row>
    <row r="1864" spans="1:29" x14ac:dyDescent="0.25">
      <c r="A1864" t="s">
        <v>3339</v>
      </c>
      <c r="B1864" s="166" t="s">
        <v>8766</v>
      </c>
      <c r="C1864" t="s">
        <v>8767</v>
      </c>
      <c r="D1864" s="1">
        <v>45170</v>
      </c>
      <c r="E1864">
        <f t="shared" si="202"/>
        <v>18</v>
      </c>
      <c r="F1864" t="s">
        <v>6</v>
      </c>
      <c r="G1864">
        <v>800</v>
      </c>
      <c r="H1864">
        <f t="shared" si="201"/>
        <v>80</v>
      </c>
      <c r="I1864" t="s">
        <v>7</v>
      </c>
      <c r="J1864" t="s">
        <v>8</v>
      </c>
      <c r="K1864" t="s">
        <v>8768</v>
      </c>
      <c r="L1864" t="s">
        <v>8</v>
      </c>
      <c r="M1864" t="s">
        <v>6</v>
      </c>
      <c r="N1864" t="str">
        <f t="shared" si="203"/>
        <v>M</v>
      </c>
      <c r="O1864" t="s">
        <v>8</v>
      </c>
      <c r="P1864" t="s">
        <v>8</v>
      </c>
      <c r="Q1864" t="s">
        <v>11</v>
      </c>
      <c r="R1864" t="s">
        <v>8</v>
      </c>
      <c r="S1864" t="str">
        <f t="shared" si="204"/>
        <v>U</v>
      </c>
      <c r="T1864" t="s">
        <v>12</v>
      </c>
      <c r="U1864">
        <v>1</v>
      </c>
      <c r="V1864" t="s">
        <v>11</v>
      </c>
      <c r="W1864" t="e">
        <f>VLOOKUP(Q1864,'PBT Tag Rates'!$B$5:$E$44,4,FALSE)</f>
        <v>#N/A</v>
      </c>
      <c r="X1864">
        <v>1</v>
      </c>
      <c r="Y1864" s="14">
        <f>IFERROR(LOOKUP(H1864,{30,43,48,53,58,63,68,73,78,83,88,93,97},{42,47,52,57,62,67,72,77,82,87,92,99,100}),999)</f>
        <v>82</v>
      </c>
      <c r="Z1864" s="17">
        <f t="shared" si="205"/>
        <v>5.5555555555555554</v>
      </c>
      <c r="AA1864" s="17">
        <f t="shared" si="206"/>
        <v>5.5555555555555554</v>
      </c>
      <c r="AB1864" s="17">
        <f t="shared" si="207"/>
        <v>11.658097686375321</v>
      </c>
      <c r="AC1864" s="17" t="s">
        <v>17654</v>
      </c>
    </row>
    <row r="1865" spans="1:29" x14ac:dyDescent="0.25">
      <c r="A1865" t="s">
        <v>3339</v>
      </c>
      <c r="B1865" s="166" t="s">
        <v>8769</v>
      </c>
      <c r="C1865" t="s">
        <v>8770</v>
      </c>
      <c r="D1865" s="1">
        <v>45170</v>
      </c>
      <c r="E1865">
        <f t="shared" si="202"/>
        <v>18</v>
      </c>
      <c r="F1865" t="s">
        <v>14</v>
      </c>
      <c r="G1865">
        <v>750</v>
      </c>
      <c r="H1865">
        <f t="shared" si="201"/>
        <v>75</v>
      </c>
      <c r="I1865" t="s">
        <v>7</v>
      </c>
      <c r="J1865" t="s">
        <v>8</v>
      </c>
      <c r="K1865" t="s">
        <v>8771</v>
      </c>
      <c r="L1865" t="s">
        <v>8</v>
      </c>
      <c r="M1865" t="s">
        <v>14</v>
      </c>
      <c r="N1865" t="str">
        <f t="shared" si="203"/>
        <v>F</v>
      </c>
      <c r="O1865" t="s">
        <v>232</v>
      </c>
      <c r="P1865" t="s">
        <v>4383</v>
      </c>
      <c r="Q1865" t="s">
        <v>221</v>
      </c>
      <c r="R1865">
        <v>4</v>
      </c>
      <c r="S1865">
        <f t="shared" si="204"/>
        <v>2019</v>
      </c>
      <c r="T1865" t="s">
        <v>12</v>
      </c>
      <c r="U1865">
        <v>1</v>
      </c>
      <c r="V1865" t="s">
        <v>3363</v>
      </c>
      <c r="W1865">
        <f>VLOOKUP(Q1865,'PBT Tag Rates'!$B$5:$E$44,4,FALSE)</f>
        <v>0.95971980899999998</v>
      </c>
      <c r="X1865">
        <v>1</v>
      </c>
      <c r="Y1865" s="14">
        <f>IFERROR(LOOKUP(H1865,{30,43,48,53,58,63,68,73,78,83,88,93,97},{42,47,52,57,62,67,72,77,82,87,92,99,100}),999)</f>
        <v>77</v>
      </c>
      <c r="Z1865" s="17">
        <f t="shared" si="205"/>
        <v>5.5555555555555554</v>
      </c>
      <c r="AA1865" s="17">
        <f t="shared" si="206"/>
        <v>5.5555555555555554</v>
      </c>
      <c r="AB1865" s="17">
        <f t="shared" si="207"/>
        <v>11.658097686375321</v>
      </c>
      <c r="AC1865" s="17" t="s">
        <v>17654</v>
      </c>
    </row>
    <row r="1866" spans="1:29" x14ac:dyDescent="0.25">
      <c r="A1866" t="s">
        <v>3339</v>
      </c>
      <c r="B1866" s="166" t="s">
        <v>8772</v>
      </c>
      <c r="C1866" t="s">
        <v>1142</v>
      </c>
      <c r="D1866" s="1">
        <v>45170</v>
      </c>
      <c r="E1866">
        <f t="shared" si="202"/>
        <v>18</v>
      </c>
      <c r="F1866" t="s">
        <v>6</v>
      </c>
      <c r="G1866">
        <v>520</v>
      </c>
      <c r="H1866">
        <f t="shared" si="201"/>
        <v>52</v>
      </c>
      <c r="I1866" t="s">
        <v>9</v>
      </c>
      <c r="J1866">
        <v>1</v>
      </c>
      <c r="K1866" t="s">
        <v>8773</v>
      </c>
      <c r="L1866" t="s">
        <v>8</v>
      </c>
      <c r="M1866" t="s">
        <v>6</v>
      </c>
      <c r="N1866" t="str">
        <f t="shared" si="203"/>
        <v>M</v>
      </c>
      <c r="O1866" t="s">
        <v>7010</v>
      </c>
      <c r="P1866" t="s">
        <v>8774</v>
      </c>
      <c r="Q1866" t="s">
        <v>3820</v>
      </c>
      <c r="R1866">
        <v>2</v>
      </c>
      <c r="S1866">
        <f t="shared" si="204"/>
        <v>2021</v>
      </c>
      <c r="T1866" t="s">
        <v>12</v>
      </c>
      <c r="U1866">
        <v>1</v>
      </c>
      <c r="V1866" t="s">
        <v>3608</v>
      </c>
      <c r="W1866">
        <f>VLOOKUP(Q1866,'PBT Tag Rates'!$B$5:$E$44,4,FALSE)</f>
        <v>0.98140000000000005</v>
      </c>
      <c r="X1866">
        <v>1</v>
      </c>
      <c r="Y1866" s="14">
        <f>IFERROR(LOOKUP(H1866,{30,43,48,53,58,63,68,73,78,83,88,93,97},{42,47,52,57,62,67,72,77,82,87,92,99,100}),999)</f>
        <v>52</v>
      </c>
      <c r="Z1866" s="17">
        <f t="shared" si="205"/>
        <v>5.5555555555555554</v>
      </c>
      <c r="AA1866" s="17">
        <f t="shared" si="206"/>
        <v>5.5555555555555554</v>
      </c>
      <c r="AB1866" s="17">
        <f t="shared" si="207"/>
        <v>11.658097686375321</v>
      </c>
      <c r="AC1866" s="17" t="s">
        <v>17654</v>
      </c>
    </row>
    <row r="1867" spans="1:29" x14ac:dyDescent="0.25">
      <c r="A1867" t="s">
        <v>3339</v>
      </c>
      <c r="B1867" s="166" t="s">
        <v>8775</v>
      </c>
      <c r="C1867" t="s">
        <v>1143</v>
      </c>
      <c r="D1867" s="1">
        <v>45171</v>
      </c>
      <c r="E1867">
        <f t="shared" si="202"/>
        <v>18</v>
      </c>
      <c r="F1867" t="s">
        <v>6</v>
      </c>
      <c r="G1867">
        <v>750</v>
      </c>
      <c r="H1867">
        <f t="shared" si="201"/>
        <v>75</v>
      </c>
      <c r="I1867" t="s">
        <v>9</v>
      </c>
      <c r="J1867">
        <v>1</v>
      </c>
      <c r="K1867" t="s">
        <v>8</v>
      </c>
      <c r="L1867" t="s">
        <v>8</v>
      </c>
      <c r="M1867" t="s">
        <v>6</v>
      </c>
      <c r="N1867" t="str">
        <f t="shared" si="203"/>
        <v>M</v>
      </c>
      <c r="O1867" t="s">
        <v>8776</v>
      </c>
      <c r="P1867" t="s">
        <v>8777</v>
      </c>
      <c r="Q1867" t="s">
        <v>281</v>
      </c>
      <c r="R1867">
        <v>4</v>
      </c>
      <c r="S1867">
        <f t="shared" si="204"/>
        <v>2019</v>
      </c>
      <c r="T1867" t="s">
        <v>12</v>
      </c>
      <c r="U1867">
        <v>1</v>
      </c>
      <c r="V1867" t="s">
        <v>3170</v>
      </c>
      <c r="W1867">
        <f>VLOOKUP(Q1867,'PBT Tag Rates'!$B$5:$E$44,4,FALSE)</f>
        <v>0.99705232300000002</v>
      </c>
      <c r="X1867">
        <v>1</v>
      </c>
      <c r="Y1867" s="14">
        <f>IFERROR(LOOKUP(H1867,{30,43,48,53,58,63,68,73,78,83,88,93,97},{42,47,52,57,62,67,72,77,82,87,92,99,100}),999)</f>
        <v>77</v>
      </c>
      <c r="Z1867" s="17">
        <f t="shared" si="205"/>
        <v>5.5555555555555554</v>
      </c>
      <c r="AA1867" s="17">
        <f t="shared" si="206"/>
        <v>5.5555555555555554</v>
      </c>
      <c r="AB1867" s="17">
        <f t="shared" si="207"/>
        <v>11.658097686375321</v>
      </c>
      <c r="AC1867" s="17" t="s">
        <v>17654</v>
      </c>
    </row>
    <row r="1868" spans="1:29" x14ac:dyDescent="0.25">
      <c r="A1868" t="s">
        <v>3339</v>
      </c>
      <c r="B1868" s="166" t="s">
        <v>8778</v>
      </c>
      <c r="C1868" t="s">
        <v>8779</v>
      </c>
      <c r="D1868" s="1">
        <v>45171</v>
      </c>
      <c r="E1868">
        <f t="shared" si="202"/>
        <v>18</v>
      </c>
      <c r="F1868" t="s">
        <v>6</v>
      </c>
      <c r="G1868">
        <v>720</v>
      </c>
      <c r="H1868">
        <f t="shared" si="201"/>
        <v>72</v>
      </c>
      <c r="I1868" t="s">
        <v>7</v>
      </c>
      <c r="J1868" t="s">
        <v>8</v>
      </c>
      <c r="K1868" t="s">
        <v>8780</v>
      </c>
      <c r="L1868" t="s">
        <v>8</v>
      </c>
      <c r="M1868" t="s">
        <v>6</v>
      </c>
      <c r="N1868" t="str">
        <f t="shared" si="203"/>
        <v>M</v>
      </c>
      <c r="O1868" t="s">
        <v>8</v>
      </c>
      <c r="P1868" t="s">
        <v>8</v>
      </c>
      <c r="Q1868" t="s">
        <v>11</v>
      </c>
      <c r="R1868" t="s">
        <v>8</v>
      </c>
      <c r="S1868" t="str">
        <f t="shared" si="204"/>
        <v>U</v>
      </c>
      <c r="T1868" t="s">
        <v>12</v>
      </c>
      <c r="U1868">
        <v>1</v>
      </c>
      <c r="V1868" t="s">
        <v>11</v>
      </c>
      <c r="W1868" t="e">
        <f>VLOOKUP(Q1868,'PBT Tag Rates'!$B$5:$E$44,4,FALSE)</f>
        <v>#N/A</v>
      </c>
      <c r="X1868">
        <v>1</v>
      </c>
      <c r="Y1868" s="14">
        <f>IFERROR(LOOKUP(H1868,{30,43,48,53,58,63,68,73,78,83,88,93,97},{42,47,52,57,62,67,72,77,82,87,92,99,100}),999)</f>
        <v>72</v>
      </c>
      <c r="Z1868" s="17">
        <f t="shared" si="205"/>
        <v>5.5555555555555554</v>
      </c>
      <c r="AA1868" s="17">
        <f t="shared" si="206"/>
        <v>5.5555555555555554</v>
      </c>
      <c r="AB1868" s="17">
        <f t="shared" si="207"/>
        <v>11.658097686375321</v>
      </c>
      <c r="AC1868" s="17" t="s">
        <v>17654</v>
      </c>
    </row>
    <row r="1869" spans="1:29" x14ac:dyDescent="0.25">
      <c r="A1869" t="s">
        <v>3339</v>
      </c>
      <c r="B1869" s="166" t="s">
        <v>8781</v>
      </c>
      <c r="C1869" t="s">
        <v>8782</v>
      </c>
      <c r="D1869" s="1">
        <v>45171</v>
      </c>
      <c r="E1869">
        <f t="shared" si="202"/>
        <v>18</v>
      </c>
      <c r="F1869" t="s">
        <v>14</v>
      </c>
      <c r="G1869">
        <v>850</v>
      </c>
      <c r="H1869">
        <f t="shared" si="201"/>
        <v>85</v>
      </c>
      <c r="I1869" t="s">
        <v>7</v>
      </c>
      <c r="J1869" t="s">
        <v>8</v>
      </c>
      <c r="K1869" t="s">
        <v>8783</v>
      </c>
      <c r="L1869" t="s">
        <v>8</v>
      </c>
      <c r="M1869" t="s">
        <v>6</v>
      </c>
      <c r="N1869" t="str">
        <f t="shared" si="203"/>
        <v>M</v>
      </c>
      <c r="O1869" t="s">
        <v>2085</v>
      </c>
      <c r="P1869" t="s">
        <v>8784</v>
      </c>
      <c r="Q1869" t="s">
        <v>221</v>
      </c>
      <c r="R1869">
        <v>4</v>
      </c>
      <c r="S1869">
        <f t="shared" si="204"/>
        <v>2019</v>
      </c>
      <c r="T1869" t="s">
        <v>12</v>
      </c>
      <c r="U1869">
        <v>0.999999999999996</v>
      </c>
      <c r="V1869" t="s">
        <v>3346</v>
      </c>
      <c r="W1869">
        <f>VLOOKUP(Q1869,'PBT Tag Rates'!$B$5:$E$44,4,FALSE)</f>
        <v>0.95971980899999998</v>
      </c>
      <c r="X1869">
        <v>1</v>
      </c>
      <c r="Y1869" s="14">
        <f>IFERROR(LOOKUP(H1869,{30,43,48,53,58,63,68,73,78,83,88,93,97},{42,47,52,57,62,67,72,77,82,87,92,99,100}),999)</f>
        <v>87</v>
      </c>
      <c r="Z1869" s="17">
        <f t="shared" si="205"/>
        <v>5.5555555555555554</v>
      </c>
      <c r="AA1869" s="17">
        <f t="shared" si="206"/>
        <v>5.5555555555555554</v>
      </c>
      <c r="AB1869" s="17">
        <f t="shared" si="207"/>
        <v>11.658097686375321</v>
      </c>
      <c r="AC1869" s="17" t="s">
        <v>17654</v>
      </c>
    </row>
    <row r="1870" spans="1:29" x14ac:dyDescent="0.25">
      <c r="A1870" t="s">
        <v>3339</v>
      </c>
      <c r="B1870" s="166" t="s">
        <v>8785</v>
      </c>
      <c r="C1870" t="s">
        <v>1145</v>
      </c>
      <c r="D1870" s="1">
        <v>45171</v>
      </c>
      <c r="E1870">
        <f t="shared" si="202"/>
        <v>18</v>
      </c>
      <c r="F1870" t="s">
        <v>14</v>
      </c>
      <c r="G1870">
        <v>730</v>
      </c>
      <c r="H1870">
        <f t="shared" si="201"/>
        <v>73</v>
      </c>
      <c r="I1870" t="s">
        <v>7</v>
      </c>
      <c r="J1870" t="s">
        <v>8</v>
      </c>
      <c r="K1870" t="s">
        <v>8786</v>
      </c>
      <c r="L1870" t="s">
        <v>8</v>
      </c>
      <c r="M1870" t="s">
        <v>14</v>
      </c>
      <c r="N1870" t="str">
        <f t="shared" si="203"/>
        <v>F</v>
      </c>
      <c r="O1870" t="s">
        <v>1198</v>
      </c>
      <c r="P1870" t="s">
        <v>1772</v>
      </c>
      <c r="Q1870" t="s">
        <v>221</v>
      </c>
      <c r="R1870">
        <v>4</v>
      </c>
      <c r="S1870">
        <f t="shared" si="204"/>
        <v>2019</v>
      </c>
      <c r="T1870" t="s">
        <v>12</v>
      </c>
      <c r="U1870">
        <v>1</v>
      </c>
      <c r="V1870" t="s">
        <v>3396</v>
      </c>
      <c r="W1870">
        <f>VLOOKUP(Q1870,'PBT Tag Rates'!$B$5:$E$44,4,FALSE)</f>
        <v>0.95971980899999998</v>
      </c>
      <c r="X1870">
        <v>1</v>
      </c>
      <c r="Y1870" s="14">
        <f>IFERROR(LOOKUP(H1870,{30,43,48,53,58,63,68,73,78,83,88,93,97},{42,47,52,57,62,67,72,77,82,87,92,99,100}),999)</f>
        <v>77</v>
      </c>
      <c r="Z1870" s="17">
        <f t="shared" si="205"/>
        <v>5.5555555555555554</v>
      </c>
      <c r="AA1870" s="17">
        <f t="shared" si="206"/>
        <v>5.5555555555555554</v>
      </c>
      <c r="AB1870" s="17">
        <f t="shared" si="207"/>
        <v>11.658097686375321</v>
      </c>
      <c r="AC1870" s="17" t="s">
        <v>17655</v>
      </c>
    </row>
    <row r="1871" spans="1:29" x14ac:dyDescent="0.25">
      <c r="A1871" t="s">
        <v>3339</v>
      </c>
      <c r="B1871" s="166" t="s">
        <v>8787</v>
      </c>
      <c r="C1871" t="s">
        <v>8788</v>
      </c>
      <c r="D1871" s="1">
        <v>45171</v>
      </c>
      <c r="E1871">
        <f t="shared" si="202"/>
        <v>18</v>
      </c>
      <c r="F1871" t="s">
        <v>14</v>
      </c>
      <c r="G1871">
        <v>750</v>
      </c>
      <c r="H1871">
        <f t="shared" si="201"/>
        <v>75</v>
      </c>
      <c r="I1871" t="s">
        <v>7</v>
      </c>
      <c r="J1871" t="s">
        <v>8</v>
      </c>
      <c r="K1871" t="s">
        <v>8789</v>
      </c>
      <c r="L1871" t="s">
        <v>8</v>
      </c>
      <c r="M1871" t="s">
        <v>14</v>
      </c>
      <c r="N1871" t="str">
        <f t="shared" si="203"/>
        <v>F</v>
      </c>
      <c r="O1871" t="s">
        <v>4061</v>
      </c>
      <c r="P1871" t="s">
        <v>6138</v>
      </c>
      <c r="Q1871" t="s">
        <v>281</v>
      </c>
      <c r="R1871">
        <v>4</v>
      </c>
      <c r="S1871">
        <f t="shared" si="204"/>
        <v>2019</v>
      </c>
      <c r="T1871" t="s">
        <v>12</v>
      </c>
      <c r="U1871">
        <v>1</v>
      </c>
      <c r="V1871" t="s">
        <v>3079</v>
      </c>
      <c r="W1871">
        <f>VLOOKUP(Q1871,'PBT Tag Rates'!$B$5:$E$44,4,FALSE)</f>
        <v>0.99705232300000002</v>
      </c>
      <c r="X1871">
        <v>1</v>
      </c>
      <c r="Y1871" s="14">
        <f>IFERROR(LOOKUP(H1871,{30,43,48,53,58,63,68,73,78,83,88,93,97},{42,47,52,57,62,67,72,77,82,87,92,99,100}),999)</f>
        <v>77</v>
      </c>
      <c r="Z1871" s="17">
        <f t="shared" si="205"/>
        <v>5.5555555555555554</v>
      </c>
      <c r="AA1871" s="17">
        <f t="shared" si="206"/>
        <v>5.5555555555555554</v>
      </c>
      <c r="AB1871" s="17">
        <f t="shared" si="207"/>
        <v>11.658097686375321</v>
      </c>
      <c r="AC1871" s="17" t="s">
        <v>17654</v>
      </c>
    </row>
    <row r="1872" spans="1:29" x14ac:dyDescent="0.25">
      <c r="A1872" t="s">
        <v>3339</v>
      </c>
      <c r="B1872" s="166" t="s">
        <v>8790</v>
      </c>
      <c r="C1872" t="s">
        <v>1147</v>
      </c>
      <c r="D1872" s="1">
        <v>45171</v>
      </c>
      <c r="E1872">
        <f t="shared" si="202"/>
        <v>18</v>
      </c>
      <c r="F1872" t="s">
        <v>14</v>
      </c>
      <c r="G1872">
        <v>790</v>
      </c>
      <c r="H1872">
        <f t="shared" si="201"/>
        <v>79</v>
      </c>
      <c r="I1872" t="s">
        <v>9</v>
      </c>
      <c r="J1872">
        <v>1</v>
      </c>
      <c r="K1872" t="s">
        <v>8</v>
      </c>
      <c r="L1872" t="s">
        <v>8</v>
      </c>
      <c r="M1872" t="s">
        <v>14</v>
      </c>
      <c r="N1872" t="str">
        <f t="shared" si="203"/>
        <v>F</v>
      </c>
      <c r="O1872" t="s">
        <v>2623</v>
      </c>
      <c r="P1872" t="s">
        <v>2624</v>
      </c>
      <c r="Q1872" t="s">
        <v>221</v>
      </c>
      <c r="R1872">
        <v>4</v>
      </c>
      <c r="S1872">
        <f t="shared" si="204"/>
        <v>2019</v>
      </c>
      <c r="T1872" t="s">
        <v>12</v>
      </c>
      <c r="U1872">
        <v>1</v>
      </c>
      <c r="V1872" t="s">
        <v>3386</v>
      </c>
      <c r="W1872">
        <f>VLOOKUP(Q1872,'PBT Tag Rates'!$B$5:$E$44,4,FALSE)</f>
        <v>0.95971980899999998</v>
      </c>
      <c r="X1872">
        <v>1</v>
      </c>
      <c r="Y1872" s="14">
        <f>IFERROR(LOOKUP(H1872,{30,43,48,53,58,63,68,73,78,83,88,93,97},{42,47,52,57,62,67,72,77,82,87,92,99,100}),999)</f>
        <v>82</v>
      </c>
      <c r="Z1872" s="17">
        <f t="shared" si="205"/>
        <v>5.5555555555555554</v>
      </c>
      <c r="AA1872" s="17">
        <f t="shared" si="206"/>
        <v>5.5555555555555554</v>
      </c>
      <c r="AB1872" s="17">
        <f t="shared" si="207"/>
        <v>11.658097686375321</v>
      </c>
      <c r="AC1872" s="17" t="s">
        <v>17654</v>
      </c>
    </row>
    <row r="1873" spans="1:29" x14ac:dyDescent="0.25">
      <c r="A1873" t="s">
        <v>3339</v>
      </c>
      <c r="B1873" s="166" t="s">
        <v>8791</v>
      </c>
      <c r="C1873" t="s">
        <v>8792</v>
      </c>
      <c r="D1873" s="1">
        <v>45171</v>
      </c>
      <c r="E1873">
        <f t="shared" si="202"/>
        <v>18</v>
      </c>
      <c r="F1873" t="s">
        <v>14</v>
      </c>
      <c r="G1873">
        <v>800</v>
      </c>
      <c r="H1873">
        <f t="shared" si="201"/>
        <v>80</v>
      </c>
      <c r="I1873" t="s">
        <v>7</v>
      </c>
      <c r="J1873" t="s">
        <v>8</v>
      </c>
      <c r="K1873" t="s">
        <v>8793</v>
      </c>
      <c r="L1873" t="s">
        <v>8</v>
      </c>
      <c r="M1873" t="s">
        <v>14</v>
      </c>
      <c r="N1873" t="str">
        <f t="shared" si="203"/>
        <v>F</v>
      </c>
      <c r="O1873" t="s">
        <v>866</v>
      </c>
      <c r="P1873" t="s">
        <v>1386</v>
      </c>
      <c r="Q1873" t="s">
        <v>221</v>
      </c>
      <c r="R1873">
        <v>4</v>
      </c>
      <c r="S1873">
        <f t="shared" si="204"/>
        <v>2019</v>
      </c>
      <c r="T1873" t="s">
        <v>12</v>
      </c>
      <c r="U1873">
        <v>1</v>
      </c>
      <c r="V1873" t="s">
        <v>3357</v>
      </c>
      <c r="W1873">
        <f>VLOOKUP(Q1873,'PBT Tag Rates'!$B$5:$E$44,4,FALSE)</f>
        <v>0.95971980899999998</v>
      </c>
      <c r="X1873">
        <v>1</v>
      </c>
      <c r="Y1873" s="14">
        <f>IFERROR(LOOKUP(H1873,{30,43,48,53,58,63,68,73,78,83,88,93,97},{42,47,52,57,62,67,72,77,82,87,92,99,100}),999)</f>
        <v>82</v>
      </c>
      <c r="Z1873" s="17">
        <f t="shared" si="205"/>
        <v>5.5555555555555554</v>
      </c>
      <c r="AA1873" s="17">
        <f t="shared" si="206"/>
        <v>5.5555555555555554</v>
      </c>
      <c r="AB1873" s="17">
        <f t="shared" si="207"/>
        <v>11.658097686375321</v>
      </c>
      <c r="AC1873" s="17" t="s">
        <v>17654</v>
      </c>
    </row>
    <row r="1874" spans="1:29" x14ac:dyDescent="0.25">
      <c r="A1874" t="s">
        <v>3339</v>
      </c>
      <c r="B1874" s="166" t="s">
        <v>8794</v>
      </c>
      <c r="C1874" t="s">
        <v>1148</v>
      </c>
      <c r="D1874" s="1">
        <v>45171</v>
      </c>
      <c r="E1874">
        <f t="shared" si="202"/>
        <v>18</v>
      </c>
      <c r="F1874" t="s">
        <v>14</v>
      </c>
      <c r="G1874">
        <v>790</v>
      </c>
      <c r="H1874">
        <f t="shared" si="201"/>
        <v>79</v>
      </c>
      <c r="I1874" t="s">
        <v>7</v>
      </c>
      <c r="J1874" t="s">
        <v>8</v>
      </c>
      <c r="K1874" t="s">
        <v>8795</v>
      </c>
      <c r="L1874" t="s">
        <v>8</v>
      </c>
      <c r="M1874" t="s">
        <v>14</v>
      </c>
      <c r="N1874" t="str">
        <f t="shared" si="203"/>
        <v>F</v>
      </c>
      <c r="O1874" t="s">
        <v>2476</v>
      </c>
      <c r="P1874" t="s">
        <v>3381</v>
      </c>
      <c r="Q1874" t="s">
        <v>221</v>
      </c>
      <c r="R1874">
        <v>4</v>
      </c>
      <c r="S1874">
        <f t="shared" si="204"/>
        <v>2019</v>
      </c>
      <c r="T1874" t="s">
        <v>12</v>
      </c>
      <c r="U1874">
        <v>0.999999999999994</v>
      </c>
      <c r="V1874" t="s">
        <v>3357</v>
      </c>
      <c r="W1874">
        <f>VLOOKUP(Q1874,'PBT Tag Rates'!$B$5:$E$44,4,FALSE)</f>
        <v>0.95971980899999998</v>
      </c>
      <c r="X1874">
        <v>1</v>
      </c>
      <c r="Y1874" s="14">
        <f>IFERROR(LOOKUP(H1874,{30,43,48,53,58,63,68,73,78,83,88,93,97},{42,47,52,57,62,67,72,77,82,87,92,99,100}),999)</f>
        <v>82</v>
      </c>
      <c r="Z1874" s="17">
        <f t="shared" si="205"/>
        <v>5.5555555555555554</v>
      </c>
      <c r="AA1874" s="17">
        <f t="shared" si="206"/>
        <v>5.5555555555555554</v>
      </c>
      <c r="AB1874" s="17">
        <f t="shared" si="207"/>
        <v>11.658097686375321</v>
      </c>
      <c r="AC1874" s="17" t="s">
        <v>17654</v>
      </c>
    </row>
    <row r="1875" spans="1:29" x14ac:dyDescent="0.25">
      <c r="A1875" t="s">
        <v>3339</v>
      </c>
      <c r="B1875" s="166" t="s">
        <v>8796</v>
      </c>
      <c r="C1875" t="s">
        <v>8797</v>
      </c>
      <c r="D1875" s="1">
        <v>45171</v>
      </c>
      <c r="E1875">
        <f t="shared" si="202"/>
        <v>18</v>
      </c>
      <c r="F1875" t="s">
        <v>14</v>
      </c>
      <c r="G1875">
        <v>780</v>
      </c>
      <c r="H1875">
        <f t="shared" si="201"/>
        <v>78</v>
      </c>
      <c r="I1875" t="s">
        <v>7</v>
      </c>
      <c r="J1875" t="s">
        <v>8</v>
      </c>
      <c r="K1875" t="s">
        <v>8798</v>
      </c>
      <c r="L1875" t="s">
        <v>8</v>
      </c>
      <c r="M1875" t="s">
        <v>14</v>
      </c>
      <c r="N1875" t="str">
        <f t="shared" si="203"/>
        <v>F</v>
      </c>
      <c r="O1875" t="s">
        <v>643</v>
      </c>
      <c r="P1875" t="s">
        <v>644</v>
      </c>
      <c r="Q1875" t="s">
        <v>281</v>
      </c>
      <c r="R1875">
        <v>4</v>
      </c>
      <c r="S1875">
        <f t="shared" si="204"/>
        <v>2019</v>
      </c>
      <c r="T1875" t="s">
        <v>12</v>
      </c>
      <c r="U1875">
        <v>1</v>
      </c>
      <c r="V1875" t="s">
        <v>3170</v>
      </c>
      <c r="W1875">
        <f>VLOOKUP(Q1875,'PBT Tag Rates'!$B$5:$E$44,4,FALSE)</f>
        <v>0.99705232300000002</v>
      </c>
      <c r="X1875">
        <v>1</v>
      </c>
      <c r="Y1875" s="14">
        <f>IFERROR(LOOKUP(H1875,{30,43,48,53,58,63,68,73,78,83,88,93,97},{42,47,52,57,62,67,72,77,82,87,92,99,100}),999)</f>
        <v>82</v>
      </c>
      <c r="Z1875" s="17">
        <f t="shared" si="205"/>
        <v>5.5555555555555554</v>
      </c>
      <c r="AA1875" s="17">
        <f t="shared" si="206"/>
        <v>5.5555555555555554</v>
      </c>
      <c r="AB1875" s="17">
        <f t="shared" si="207"/>
        <v>11.658097686375321</v>
      </c>
      <c r="AC1875" s="17" t="s">
        <v>17654</v>
      </c>
    </row>
    <row r="1876" spans="1:29" x14ac:dyDescent="0.25">
      <c r="A1876" t="s">
        <v>3339</v>
      </c>
      <c r="B1876" s="166" t="s">
        <v>8799</v>
      </c>
      <c r="C1876" t="s">
        <v>1149</v>
      </c>
      <c r="D1876" s="1">
        <v>45171</v>
      </c>
      <c r="E1876">
        <f t="shared" si="202"/>
        <v>18</v>
      </c>
      <c r="F1876" t="s">
        <v>6</v>
      </c>
      <c r="G1876">
        <v>780</v>
      </c>
      <c r="H1876">
        <f t="shared" si="201"/>
        <v>78</v>
      </c>
      <c r="I1876" t="s">
        <v>7</v>
      </c>
      <c r="J1876" t="s">
        <v>8</v>
      </c>
      <c r="K1876" t="s">
        <v>8800</v>
      </c>
      <c r="L1876" t="s">
        <v>8</v>
      </c>
      <c r="M1876" t="s">
        <v>6</v>
      </c>
      <c r="N1876" t="str">
        <f t="shared" si="203"/>
        <v>M</v>
      </c>
      <c r="O1876" t="s">
        <v>2278</v>
      </c>
      <c r="P1876" t="s">
        <v>3657</v>
      </c>
      <c r="Q1876" t="s">
        <v>221</v>
      </c>
      <c r="R1876">
        <v>4</v>
      </c>
      <c r="S1876">
        <f t="shared" si="204"/>
        <v>2019</v>
      </c>
      <c r="T1876" t="s">
        <v>12</v>
      </c>
      <c r="U1876">
        <v>1</v>
      </c>
      <c r="V1876" t="s">
        <v>3363</v>
      </c>
      <c r="W1876">
        <f>VLOOKUP(Q1876,'PBT Tag Rates'!$B$5:$E$44,4,FALSE)</f>
        <v>0.95971980899999998</v>
      </c>
      <c r="X1876">
        <v>1</v>
      </c>
      <c r="Y1876" s="14">
        <f>IFERROR(LOOKUP(H1876,{30,43,48,53,58,63,68,73,78,83,88,93,97},{42,47,52,57,62,67,72,77,82,87,92,99,100}),999)</f>
        <v>82</v>
      </c>
      <c r="Z1876" s="17">
        <f t="shared" si="205"/>
        <v>5.5555555555555554</v>
      </c>
      <c r="AA1876" s="17">
        <f t="shared" si="206"/>
        <v>5.5555555555555554</v>
      </c>
      <c r="AB1876" s="17">
        <f t="shared" si="207"/>
        <v>11.658097686375321</v>
      </c>
      <c r="AC1876" s="17" t="s">
        <v>17654</v>
      </c>
    </row>
    <row r="1877" spans="1:29" x14ac:dyDescent="0.25">
      <c r="A1877" t="s">
        <v>3339</v>
      </c>
      <c r="B1877" s="166" t="s">
        <v>8801</v>
      </c>
      <c r="C1877" t="s">
        <v>8802</v>
      </c>
      <c r="D1877" s="1">
        <v>45171</v>
      </c>
      <c r="E1877">
        <f t="shared" si="202"/>
        <v>18</v>
      </c>
      <c r="F1877" t="s">
        <v>6</v>
      </c>
      <c r="G1877">
        <v>760</v>
      </c>
      <c r="H1877">
        <f t="shared" si="201"/>
        <v>76</v>
      </c>
      <c r="I1877" t="s">
        <v>7</v>
      </c>
      <c r="J1877" t="s">
        <v>8</v>
      </c>
      <c r="K1877" t="s">
        <v>8803</v>
      </c>
      <c r="L1877" t="s">
        <v>8</v>
      </c>
      <c r="M1877" t="s">
        <v>14</v>
      </c>
      <c r="N1877" t="str">
        <f t="shared" si="203"/>
        <v>F</v>
      </c>
      <c r="O1877" t="s">
        <v>260</v>
      </c>
      <c r="P1877" t="s">
        <v>3611</v>
      </c>
      <c r="Q1877" t="s">
        <v>221</v>
      </c>
      <c r="R1877">
        <v>4</v>
      </c>
      <c r="S1877">
        <f t="shared" si="204"/>
        <v>2019</v>
      </c>
      <c r="T1877" t="s">
        <v>12</v>
      </c>
      <c r="U1877">
        <v>0.999999999999997</v>
      </c>
      <c r="V1877" t="s">
        <v>3363</v>
      </c>
      <c r="W1877">
        <f>VLOOKUP(Q1877,'PBT Tag Rates'!$B$5:$E$44,4,FALSE)</f>
        <v>0.95971980899999998</v>
      </c>
      <c r="X1877">
        <v>1</v>
      </c>
      <c r="Y1877" s="14">
        <f>IFERROR(LOOKUP(H1877,{30,43,48,53,58,63,68,73,78,83,88,93,97},{42,47,52,57,62,67,72,77,82,87,92,99,100}),999)</f>
        <v>77</v>
      </c>
      <c r="Z1877" s="17">
        <f t="shared" si="205"/>
        <v>5.5555555555555554</v>
      </c>
      <c r="AA1877" s="17">
        <f t="shared" si="206"/>
        <v>5.5555555555555554</v>
      </c>
      <c r="AB1877" s="17">
        <f t="shared" si="207"/>
        <v>11.658097686375321</v>
      </c>
      <c r="AC1877" s="17" t="s">
        <v>17654</v>
      </c>
    </row>
    <row r="1878" spans="1:29" x14ac:dyDescent="0.25">
      <c r="A1878" t="s">
        <v>3339</v>
      </c>
      <c r="B1878" s="166" t="s">
        <v>8804</v>
      </c>
      <c r="C1878" t="s">
        <v>1150</v>
      </c>
      <c r="D1878" s="1">
        <v>45171</v>
      </c>
      <c r="E1878">
        <f t="shared" si="202"/>
        <v>18</v>
      </c>
      <c r="F1878" t="s">
        <v>6</v>
      </c>
      <c r="G1878">
        <v>770</v>
      </c>
      <c r="H1878">
        <f t="shared" ref="H1878:H1941" si="208">G1878/10</f>
        <v>77</v>
      </c>
      <c r="I1878" t="s">
        <v>7</v>
      </c>
      <c r="J1878" t="s">
        <v>8</v>
      </c>
      <c r="K1878" t="s">
        <v>8805</v>
      </c>
      <c r="L1878" t="s">
        <v>8</v>
      </c>
      <c r="M1878" t="s">
        <v>6</v>
      </c>
      <c r="N1878" t="str">
        <f t="shared" si="203"/>
        <v>M</v>
      </c>
      <c r="O1878" t="s">
        <v>2085</v>
      </c>
      <c r="P1878" t="s">
        <v>8784</v>
      </c>
      <c r="Q1878" t="s">
        <v>221</v>
      </c>
      <c r="R1878">
        <v>4</v>
      </c>
      <c r="S1878">
        <f t="shared" si="204"/>
        <v>2019</v>
      </c>
      <c r="T1878" t="s">
        <v>12</v>
      </c>
      <c r="U1878">
        <v>0.999999999999998</v>
      </c>
      <c r="V1878" t="s">
        <v>3346</v>
      </c>
      <c r="W1878">
        <f>VLOOKUP(Q1878,'PBT Tag Rates'!$B$5:$E$44,4,FALSE)</f>
        <v>0.95971980899999998</v>
      </c>
      <c r="X1878">
        <v>1</v>
      </c>
      <c r="Y1878" s="14">
        <f>IFERROR(LOOKUP(H1878,{30,43,48,53,58,63,68,73,78,83,88,93,97},{42,47,52,57,62,67,72,77,82,87,92,99,100}),999)</f>
        <v>77</v>
      </c>
      <c r="Z1878" s="17">
        <f t="shared" si="205"/>
        <v>5.5555555555555554</v>
      </c>
      <c r="AA1878" s="17">
        <f t="shared" si="206"/>
        <v>5.5555555555555554</v>
      </c>
      <c r="AB1878" s="17">
        <f t="shared" si="207"/>
        <v>11.658097686375321</v>
      </c>
      <c r="AC1878" s="17" t="s">
        <v>17654</v>
      </c>
    </row>
    <row r="1879" spans="1:29" x14ac:dyDescent="0.25">
      <c r="A1879" t="s">
        <v>3339</v>
      </c>
      <c r="B1879" s="166" t="s">
        <v>8806</v>
      </c>
      <c r="C1879" t="s">
        <v>8807</v>
      </c>
      <c r="D1879" s="1">
        <v>45171</v>
      </c>
      <c r="E1879">
        <f t="shared" ref="E1879:E1942" si="209">IF(D1879&lt;=$D$3,70,18)</f>
        <v>18</v>
      </c>
      <c r="F1879" t="s">
        <v>6</v>
      </c>
      <c r="G1879">
        <v>700</v>
      </c>
      <c r="H1879">
        <f t="shared" si="208"/>
        <v>70</v>
      </c>
      <c r="I1879" t="s">
        <v>7</v>
      </c>
      <c r="J1879" t="s">
        <v>8</v>
      </c>
      <c r="K1879" t="s">
        <v>8808</v>
      </c>
      <c r="L1879" t="s">
        <v>8</v>
      </c>
      <c r="M1879" t="s">
        <v>6</v>
      </c>
      <c r="N1879" t="str">
        <f t="shared" ref="N1879:N1942" si="210">IF(M1879="U",F1879,M1879)</f>
        <v>M</v>
      </c>
      <c r="O1879" t="s">
        <v>1415</v>
      </c>
      <c r="P1879" t="s">
        <v>2678</v>
      </c>
      <c r="Q1879" t="s">
        <v>221</v>
      </c>
      <c r="R1879">
        <v>4</v>
      </c>
      <c r="S1879">
        <f t="shared" ref="S1879:S1942" si="211">IFERROR($S$3-R1879,"U")</f>
        <v>2019</v>
      </c>
      <c r="T1879" t="s">
        <v>12</v>
      </c>
      <c r="U1879">
        <v>1</v>
      </c>
      <c r="V1879" t="s">
        <v>3396</v>
      </c>
      <c r="W1879">
        <f>VLOOKUP(Q1879,'PBT Tag Rates'!$B$5:$E$44,4,FALSE)</f>
        <v>0.95971980899999998</v>
      </c>
      <c r="X1879">
        <v>1</v>
      </c>
      <c r="Y1879" s="14">
        <f>IFERROR(LOOKUP(H1879,{30,43,48,53,58,63,68,73,78,83,88,93,97},{42,47,52,57,62,67,72,77,82,87,92,99,100}),999)</f>
        <v>72</v>
      </c>
      <c r="Z1879" s="17">
        <f t="shared" ref="Z1879:Z1942" si="212">IF(D1879&lt;$D$3,X1879/$Z$3,X1879/$Z$4)</f>
        <v>5.5555555555555554</v>
      </c>
      <c r="AA1879" s="17">
        <f t="shared" ref="AA1879:AA1942" si="213">Z1879*(1+$AA$4)</f>
        <v>5.5555555555555554</v>
      </c>
      <c r="AB1879" s="17">
        <f t="shared" ref="AB1879:AB1942" si="214">IF(D1879&lt;$D$3,AA1879/$AB$3,AA1879/$AB$4)</f>
        <v>11.658097686375321</v>
      </c>
      <c r="AC1879" s="17" t="s">
        <v>17655</v>
      </c>
    </row>
    <row r="1880" spans="1:29" x14ac:dyDescent="0.25">
      <c r="A1880" t="s">
        <v>3339</v>
      </c>
      <c r="B1880" s="166" t="s">
        <v>8809</v>
      </c>
      <c r="C1880" t="s">
        <v>8810</v>
      </c>
      <c r="D1880" s="1">
        <v>45171</v>
      </c>
      <c r="E1880">
        <f t="shared" si="209"/>
        <v>18</v>
      </c>
      <c r="F1880" t="s">
        <v>14</v>
      </c>
      <c r="G1880">
        <v>820</v>
      </c>
      <c r="H1880">
        <f t="shared" si="208"/>
        <v>82</v>
      </c>
      <c r="I1880" t="s">
        <v>9</v>
      </c>
      <c r="J1880" t="s">
        <v>8</v>
      </c>
      <c r="K1880" t="s">
        <v>8811</v>
      </c>
      <c r="L1880" t="s">
        <v>8</v>
      </c>
      <c r="M1880" t="s">
        <v>14</v>
      </c>
      <c r="N1880" t="str">
        <f t="shared" si="210"/>
        <v>F</v>
      </c>
      <c r="O1880" t="s">
        <v>3661</v>
      </c>
      <c r="P1880" t="s">
        <v>5040</v>
      </c>
      <c r="Q1880" t="s">
        <v>221</v>
      </c>
      <c r="R1880">
        <v>4</v>
      </c>
      <c r="S1880">
        <f t="shared" si="211"/>
        <v>2019</v>
      </c>
      <c r="T1880" t="s">
        <v>12</v>
      </c>
      <c r="U1880">
        <v>1</v>
      </c>
      <c r="V1880" t="s">
        <v>3363</v>
      </c>
      <c r="W1880">
        <f>VLOOKUP(Q1880,'PBT Tag Rates'!$B$5:$E$44,4,FALSE)</f>
        <v>0.95971980899999998</v>
      </c>
      <c r="X1880">
        <v>1</v>
      </c>
      <c r="Y1880" s="14">
        <f>IFERROR(LOOKUP(H1880,{30,43,48,53,58,63,68,73,78,83,88,93,97},{42,47,52,57,62,67,72,77,82,87,92,99,100}),999)</f>
        <v>82</v>
      </c>
      <c r="Z1880" s="17">
        <f t="shared" si="212"/>
        <v>5.5555555555555554</v>
      </c>
      <c r="AA1880" s="17">
        <f t="shared" si="213"/>
        <v>5.5555555555555554</v>
      </c>
      <c r="AB1880" s="17">
        <f t="shared" si="214"/>
        <v>11.658097686375321</v>
      </c>
      <c r="AC1880" s="17" t="s">
        <v>17654</v>
      </c>
    </row>
    <row r="1881" spans="1:29" x14ac:dyDescent="0.25">
      <c r="A1881" t="s">
        <v>3339</v>
      </c>
      <c r="B1881" s="166" t="s">
        <v>8812</v>
      </c>
      <c r="C1881" t="s">
        <v>1151</v>
      </c>
      <c r="D1881" s="1">
        <v>45171</v>
      </c>
      <c r="E1881">
        <f t="shared" si="209"/>
        <v>18</v>
      </c>
      <c r="F1881" t="s">
        <v>6</v>
      </c>
      <c r="G1881">
        <v>880</v>
      </c>
      <c r="H1881">
        <f t="shared" si="208"/>
        <v>88</v>
      </c>
      <c r="I1881" t="s">
        <v>9</v>
      </c>
      <c r="J1881">
        <v>1</v>
      </c>
      <c r="K1881" t="s">
        <v>8813</v>
      </c>
      <c r="L1881" t="s">
        <v>8</v>
      </c>
      <c r="M1881" t="s">
        <v>6</v>
      </c>
      <c r="N1881" t="str">
        <f t="shared" si="210"/>
        <v>M</v>
      </c>
      <c r="O1881" t="s">
        <v>3441</v>
      </c>
      <c r="P1881" t="s">
        <v>5946</v>
      </c>
      <c r="Q1881" t="s">
        <v>221</v>
      </c>
      <c r="R1881">
        <v>4</v>
      </c>
      <c r="S1881">
        <f t="shared" si="211"/>
        <v>2019</v>
      </c>
      <c r="T1881" t="s">
        <v>12</v>
      </c>
      <c r="U1881">
        <v>1</v>
      </c>
      <c r="V1881" t="s">
        <v>3363</v>
      </c>
      <c r="W1881">
        <f>VLOOKUP(Q1881,'PBT Tag Rates'!$B$5:$E$44,4,FALSE)</f>
        <v>0.95971980899999998</v>
      </c>
      <c r="X1881">
        <v>1</v>
      </c>
      <c r="Y1881" s="14">
        <f>IFERROR(LOOKUP(H1881,{30,43,48,53,58,63,68,73,78,83,88,93,97},{42,47,52,57,62,67,72,77,82,87,92,99,100}),999)</f>
        <v>92</v>
      </c>
      <c r="Z1881" s="17">
        <f t="shared" si="212"/>
        <v>5.5555555555555554</v>
      </c>
      <c r="AA1881" s="17">
        <f t="shared" si="213"/>
        <v>5.5555555555555554</v>
      </c>
      <c r="AB1881" s="17">
        <f t="shared" si="214"/>
        <v>11.658097686375321</v>
      </c>
      <c r="AC1881" s="17" t="s">
        <v>17654</v>
      </c>
    </row>
    <row r="1882" spans="1:29" x14ac:dyDescent="0.25">
      <c r="A1882" t="s">
        <v>3339</v>
      </c>
      <c r="B1882" s="166" t="s">
        <v>8814</v>
      </c>
      <c r="C1882" t="s">
        <v>1152</v>
      </c>
      <c r="D1882" s="1">
        <v>45171</v>
      </c>
      <c r="E1882">
        <f t="shared" si="209"/>
        <v>18</v>
      </c>
      <c r="F1882" t="s">
        <v>6</v>
      </c>
      <c r="G1882">
        <v>710</v>
      </c>
      <c r="H1882">
        <f t="shared" si="208"/>
        <v>71</v>
      </c>
      <c r="I1882" t="s">
        <v>9</v>
      </c>
      <c r="J1882">
        <v>1</v>
      </c>
      <c r="K1882" t="s">
        <v>8</v>
      </c>
      <c r="L1882" t="s">
        <v>8</v>
      </c>
      <c r="M1882" t="s">
        <v>6</v>
      </c>
      <c r="N1882" t="str">
        <f t="shared" si="210"/>
        <v>M</v>
      </c>
      <c r="O1882" t="s">
        <v>1169</v>
      </c>
      <c r="P1882" t="s">
        <v>8815</v>
      </c>
      <c r="Q1882" t="s">
        <v>281</v>
      </c>
      <c r="R1882">
        <v>4</v>
      </c>
      <c r="S1882">
        <f t="shared" si="211"/>
        <v>2019</v>
      </c>
      <c r="T1882" t="s">
        <v>12</v>
      </c>
      <c r="U1882">
        <v>0.999999999999998</v>
      </c>
      <c r="V1882" t="s">
        <v>3170</v>
      </c>
      <c r="W1882">
        <f>VLOOKUP(Q1882,'PBT Tag Rates'!$B$5:$E$44,4,FALSE)</f>
        <v>0.99705232300000002</v>
      </c>
      <c r="X1882">
        <v>1</v>
      </c>
      <c r="Y1882" s="14">
        <f>IFERROR(LOOKUP(H1882,{30,43,48,53,58,63,68,73,78,83,88,93,97},{42,47,52,57,62,67,72,77,82,87,92,99,100}),999)</f>
        <v>72</v>
      </c>
      <c r="Z1882" s="17">
        <f t="shared" si="212"/>
        <v>5.5555555555555554</v>
      </c>
      <c r="AA1882" s="17">
        <f t="shared" si="213"/>
        <v>5.5555555555555554</v>
      </c>
      <c r="AB1882" s="17">
        <f t="shared" si="214"/>
        <v>11.658097686375321</v>
      </c>
      <c r="AC1882" s="17" t="s">
        <v>17654</v>
      </c>
    </row>
    <row r="1883" spans="1:29" x14ac:dyDescent="0.25">
      <c r="A1883" t="s">
        <v>3339</v>
      </c>
      <c r="B1883" s="166" t="s">
        <v>8816</v>
      </c>
      <c r="C1883" t="s">
        <v>1153</v>
      </c>
      <c r="D1883" s="1">
        <v>45171</v>
      </c>
      <c r="E1883">
        <f t="shared" si="209"/>
        <v>18</v>
      </c>
      <c r="F1883" t="s">
        <v>6</v>
      </c>
      <c r="G1883">
        <v>670</v>
      </c>
      <c r="H1883">
        <f t="shared" si="208"/>
        <v>67</v>
      </c>
      <c r="I1883" t="s">
        <v>7</v>
      </c>
      <c r="J1883" t="s">
        <v>8</v>
      </c>
      <c r="K1883" t="s">
        <v>8</v>
      </c>
      <c r="L1883" t="s">
        <v>8</v>
      </c>
      <c r="M1883" t="s">
        <v>6</v>
      </c>
      <c r="N1883" t="str">
        <f t="shared" si="210"/>
        <v>M</v>
      </c>
      <c r="O1883" t="s">
        <v>8817</v>
      </c>
      <c r="P1883" t="s">
        <v>8818</v>
      </c>
      <c r="Q1883" t="s">
        <v>2596</v>
      </c>
      <c r="R1883">
        <v>3</v>
      </c>
      <c r="S1883">
        <f t="shared" si="211"/>
        <v>2020</v>
      </c>
      <c r="T1883" t="s">
        <v>12</v>
      </c>
      <c r="U1883">
        <v>1.00000000000001</v>
      </c>
      <c r="V1883" t="s">
        <v>3079</v>
      </c>
      <c r="W1883">
        <f>VLOOKUP(Q1883,'PBT Tag Rates'!$B$5:$E$44,4,FALSE)</f>
        <v>0.98845608500000004</v>
      </c>
      <c r="X1883">
        <v>1</v>
      </c>
      <c r="Y1883" s="14">
        <f>IFERROR(LOOKUP(H1883,{30,43,48,53,58,63,68,73,78,83,88,93,97},{42,47,52,57,62,67,72,77,82,87,92,99,100}),999)</f>
        <v>67</v>
      </c>
      <c r="Z1883" s="17">
        <f t="shared" si="212"/>
        <v>5.5555555555555554</v>
      </c>
      <c r="AA1883" s="17">
        <f t="shared" si="213"/>
        <v>5.5555555555555554</v>
      </c>
      <c r="AB1883" s="17">
        <f t="shared" si="214"/>
        <v>11.658097686375321</v>
      </c>
      <c r="AC1883" s="17" t="s">
        <v>17654</v>
      </c>
    </row>
    <row r="1884" spans="1:29" x14ac:dyDescent="0.25">
      <c r="A1884" t="s">
        <v>3339</v>
      </c>
      <c r="B1884" s="166" t="s">
        <v>8819</v>
      </c>
      <c r="C1884" t="s">
        <v>8820</v>
      </c>
      <c r="D1884" s="1">
        <v>45171</v>
      </c>
      <c r="E1884">
        <f t="shared" si="209"/>
        <v>18</v>
      </c>
      <c r="F1884" t="s">
        <v>14</v>
      </c>
      <c r="G1884">
        <v>740</v>
      </c>
      <c r="H1884">
        <f t="shared" si="208"/>
        <v>74</v>
      </c>
      <c r="I1884" t="s">
        <v>7</v>
      </c>
      <c r="J1884" t="s">
        <v>8</v>
      </c>
      <c r="K1884" t="s">
        <v>8821</v>
      </c>
      <c r="L1884" t="s">
        <v>8</v>
      </c>
      <c r="M1884" t="s">
        <v>14</v>
      </c>
      <c r="N1884" t="str">
        <f t="shared" si="210"/>
        <v>F</v>
      </c>
      <c r="O1884" t="s">
        <v>3582</v>
      </c>
      <c r="P1884" t="s">
        <v>8822</v>
      </c>
      <c r="Q1884" t="s">
        <v>221</v>
      </c>
      <c r="R1884">
        <v>4</v>
      </c>
      <c r="S1884">
        <f t="shared" si="211"/>
        <v>2019</v>
      </c>
      <c r="T1884" t="s">
        <v>12</v>
      </c>
      <c r="U1884">
        <v>1</v>
      </c>
      <c r="V1884" t="s">
        <v>3357</v>
      </c>
      <c r="W1884">
        <f>VLOOKUP(Q1884,'PBT Tag Rates'!$B$5:$E$44,4,FALSE)</f>
        <v>0.95971980899999998</v>
      </c>
      <c r="X1884">
        <v>1</v>
      </c>
      <c r="Y1884" s="14">
        <f>IFERROR(LOOKUP(H1884,{30,43,48,53,58,63,68,73,78,83,88,93,97},{42,47,52,57,62,67,72,77,82,87,92,99,100}),999)</f>
        <v>77</v>
      </c>
      <c r="Z1884" s="17">
        <f t="shared" si="212"/>
        <v>5.5555555555555554</v>
      </c>
      <c r="AA1884" s="17">
        <f t="shared" si="213"/>
        <v>5.5555555555555554</v>
      </c>
      <c r="AB1884" s="17">
        <f t="shared" si="214"/>
        <v>11.658097686375321</v>
      </c>
      <c r="AC1884" s="17" t="s">
        <v>17654</v>
      </c>
    </row>
    <row r="1885" spans="1:29" x14ac:dyDescent="0.25">
      <c r="A1885" t="s">
        <v>3339</v>
      </c>
      <c r="B1885" s="166" t="s">
        <v>8823</v>
      </c>
      <c r="C1885" t="s">
        <v>1156</v>
      </c>
      <c r="D1885" s="1">
        <v>45171</v>
      </c>
      <c r="E1885">
        <f t="shared" si="209"/>
        <v>18</v>
      </c>
      <c r="F1885" t="s">
        <v>14</v>
      </c>
      <c r="G1885">
        <v>790</v>
      </c>
      <c r="H1885">
        <f t="shared" si="208"/>
        <v>79</v>
      </c>
      <c r="I1885" t="s">
        <v>7</v>
      </c>
      <c r="J1885" t="s">
        <v>8</v>
      </c>
      <c r="K1885" t="s">
        <v>8824</v>
      </c>
      <c r="L1885" t="s">
        <v>8</v>
      </c>
      <c r="M1885" t="s">
        <v>14</v>
      </c>
      <c r="N1885" t="str">
        <f t="shared" si="210"/>
        <v>F</v>
      </c>
      <c r="O1885" t="s">
        <v>2650</v>
      </c>
      <c r="P1885" t="s">
        <v>4868</v>
      </c>
      <c r="Q1885" t="s">
        <v>221</v>
      </c>
      <c r="R1885">
        <v>4</v>
      </c>
      <c r="S1885">
        <f t="shared" si="211"/>
        <v>2019</v>
      </c>
      <c r="T1885" t="s">
        <v>12</v>
      </c>
      <c r="U1885">
        <v>1</v>
      </c>
      <c r="V1885" t="s">
        <v>3386</v>
      </c>
      <c r="W1885">
        <f>VLOOKUP(Q1885,'PBT Tag Rates'!$B$5:$E$44,4,FALSE)</f>
        <v>0.95971980899999998</v>
      </c>
      <c r="X1885">
        <v>1</v>
      </c>
      <c r="Y1885" s="14">
        <f>IFERROR(LOOKUP(H1885,{30,43,48,53,58,63,68,73,78,83,88,93,97},{42,47,52,57,62,67,72,77,82,87,92,99,100}),999)</f>
        <v>82</v>
      </c>
      <c r="Z1885" s="17">
        <f t="shared" si="212"/>
        <v>5.5555555555555554</v>
      </c>
      <c r="AA1885" s="17">
        <f t="shared" si="213"/>
        <v>5.5555555555555554</v>
      </c>
      <c r="AB1885" s="17">
        <f t="shared" si="214"/>
        <v>11.658097686375321</v>
      </c>
      <c r="AC1885" s="17" t="s">
        <v>17654</v>
      </c>
    </row>
    <row r="1886" spans="1:29" x14ac:dyDescent="0.25">
      <c r="A1886" t="s">
        <v>3339</v>
      </c>
      <c r="B1886" s="166" t="s">
        <v>8825</v>
      </c>
      <c r="C1886" t="s">
        <v>8826</v>
      </c>
      <c r="D1886" s="1">
        <v>45171</v>
      </c>
      <c r="E1886">
        <f t="shared" si="209"/>
        <v>18</v>
      </c>
      <c r="F1886" t="s">
        <v>14</v>
      </c>
      <c r="G1886">
        <v>710</v>
      </c>
      <c r="H1886">
        <f t="shared" si="208"/>
        <v>71</v>
      </c>
      <c r="I1886" t="s">
        <v>7</v>
      </c>
      <c r="J1886" t="s">
        <v>8</v>
      </c>
      <c r="K1886" t="s">
        <v>8827</v>
      </c>
      <c r="L1886" t="s">
        <v>8</v>
      </c>
      <c r="M1886" t="s">
        <v>14</v>
      </c>
      <c r="N1886" t="str">
        <f t="shared" si="210"/>
        <v>F</v>
      </c>
      <c r="O1886" t="s">
        <v>8</v>
      </c>
      <c r="P1886" t="s">
        <v>8</v>
      </c>
      <c r="Q1886" t="s">
        <v>11</v>
      </c>
      <c r="R1886" t="s">
        <v>8</v>
      </c>
      <c r="S1886" t="str">
        <f t="shared" si="211"/>
        <v>U</v>
      </c>
      <c r="T1886" t="s">
        <v>12</v>
      </c>
      <c r="U1886">
        <v>1</v>
      </c>
      <c r="V1886" t="s">
        <v>11</v>
      </c>
      <c r="W1886" t="e">
        <f>VLOOKUP(Q1886,'PBT Tag Rates'!$B$5:$E$44,4,FALSE)</f>
        <v>#N/A</v>
      </c>
      <c r="X1886">
        <v>1</v>
      </c>
      <c r="Y1886" s="14">
        <f>IFERROR(LOOKUP(H1886,{30,43,48,53,58,63,68,73,78,83,88,93,97},{42,47,52,57,62,67,72,77,82,87,92,99,100}),999)</f>
        <v>72</v>
      </c>
      <c r="Z1886" s="17">
        <f t="shared" si="212"/>
        <v>5.5555555555555554</v>
      </c>
      <c r="AA1886" s="17">
        <f t="shared" si="213"/>
        <v>5.5555555555555554</v>
      </c>
      <c r="AB1886" s="17">
        <f t="shared" si="214"/>
        <v>11.658097686375321</v>
      </c>
      <c r="AC1886" s="17" t="s">
        <v>17654</v>
      </c>
    </row>
    <row r="1887" spans="1:29" x14ac:dyDescent="0.25">
      <c r="A1887" t="s">
        <v>3339</v>
      </c>
      <c r="B1887" s="166" t="s">
        <v>8828</v>
      </c>
      <c r="C1887" t="s">
        <v>1157</v>
      </c>
      <c r="D1887" s="1">
        <v>45171</v>
      </c>
      <c r="E1887">
        <f t="shared" si="209"/>
        <v>18</v>
      </c>
      <c r="F1887" t="s">
        <v>14</v>
      </c>
      <c r="G1887">
        <v>750</v>
      </c>
      <c r="H1887">
        <f t="shared" si="208"/>
        <v>75</v>
      </c>
      <c r="I1887" t="s">
        <v>9</v>
      </c>
      <c r="J1887">
        <v>1</v>
      </c>
      <c r="K1887" t="s">
        <v>8</v>
      </c>
      <c r="L1887" t="s">
        <v>8</v>
      </c>
      <c r="M1887" t="s">
        <v>14</v>
      </c>
      <c r="N1887" t="str">
        <f t="shared" si="210"/>
        <v>F</v>
      </c>
      <c r="O1887" t="s">
        <v>509</v>
      </c>
      <c r="P1887" t="s">
        <v>510</v>
      </c>
      <c r="Q1887" t="s">
        <v>221</v>
      </c>
      <c r="R1887">
        <v>4</v>
      </c>
      <c r="S1887">
        <f t="shared" si="211"/>
        <v>2019</v>
      </c>
      <c r="T1887" t="s">
        <v>12</v>
      </c>
      <c r="U1887">
        <v>0.999999999999996</v>
      </c>
      <c r="V1887" t="s">
        <v>3876</v>
      </c>
      <c r="W1887">
        <f>VLOOKUP(Q1887,'PBT Tag Rates'!$B$5:$E$44,4,FALSE)</f>
        <v>0.95971980899999998</v>
      </c>
      <c r="X1887">
        <v>1</v>
      </c>
      <c r="Y1887" s="14">
        <f>IFERROR(LOOKUP(H1887,{30,43,48,53,58,63,68,73,78,83,88,93,97},{42,47,52,57,62,67,72,77,82,87,92,99,100}),999)</f>
        <v>77</v>
      </c>
      <c r="Z1887" s="17">
        <f t="shared" si="212"/>
        <v>5.5555555555555554</v>
      </c>
      <c r="AA1887" s="17">
        <f t="shared" si="213"/>
        <v>5.5555555555555554</v>
      </c>
      <c r="AB1887" s="17">
        <f t="shared" si="214"/>
        <v>11.658097686375321</v>
      </c>
      <c r="AC1887" s="17" t="s">
        <v>17654</v>
      </c>
    </row>
    <row r="1888" spans="1:29" x14ac:dyDescent="0.25">
      <c r="A1888" t="s">
        <v>3339</v>
      </c>
      <c r="B1888" s="166" t="s">
        <v>8829</v>
      </c>
      <c r="C1888" t="s">
        <v>8830</v>
      </c>
      <c r="D1888" s="1">
        <v>45171</v>
      </c>
      <c r="E1888">
        <f t="shared" si="209"/>
        <v>18</v>
      </c>
      <c r="F1888" t="s">
        <v>14</v>
      </c>
      <c r="G1888">
        <v>740</v>
      </c>
      <c r="H1888">
        <f t="shared" si="208"/>
        <v>74</v>
      </c>
      <c r="I1888" t="s">
        <v>7</v>
      </c>
      <c r="J1888" t="s">
        <v>8</v>
      </c>
      <c r="K1888" t="s">
        <v>8831</v>
      </c>
      <c r="L1888" t="s">
        <v>8</v>
      </c>
      <c r="M1888" t="s">
        <v>14</v>
      </c>
      <c r="N1888" t="str">
        <f t="shared" si="210"/>
        <v>F</v>
      </c>
      <c r="O1888" t="s">
        <v>339</v>
      </c>
      <c r="P1888" t="s">
        <v>340</v>
      </c>
      <c r="Q1888" t="s">
        <v>221</v>
      </c>
      <c r="R1888">
        <v>4</v>
      </c>
      <c r="S1888">
        <f t="shared" si="211"/>
        <v>2019</v>
      </c>
      <c r="T1888" t="s">
        <v>12</v>
      </c>
      <c r="U1888">
        <v>1.00000000000001</v>
      </c>
      <c r="V1888" t="s">
        <v>3346</v>
      </c>
      <c r="W1888">
        <f>VLOOKUP(Q1888,'PBT Tag Rates'!$B$5:$E$44,4,FALSE)</f>
        <v>0.95971980899999998</v>
      </c>
      <c r="X1888">
        <v>1</v>
      </c>
      <c r="Y1888" s="14">
        <f>IFERROR(LOOKUP(H1888,{30,43,48,53,58,63,68,73,78,83,88,93,97},{42,47,52,57,62,67,72,77,82,87,92,99,100}),999)</f>
        <v>77</v>
      </c>
      <c r="Z1888" s="17">
        <f t="shared" si="212"/>
        <v>5.5555555555555554</v>
      </c>
      <c r="AA1888" s="17">
        <f t="shared" si="213"/>
        <v>5.5555555555555554</v>
      </c>
      <c r="AB1888" s="17">
        <f t="shared" si="214"/>
        <v>11.658097686375321</v>
      </c>
      <c r="AC1888" s="17" t="s">
        <v>17654</v>
      </c>
    </row>
    <row r="1889" spans="1:29" x14ac:dyDescent="0.25">
      <c r="A1889" t="s">
        <v>3339</v>
      </c>
      <c r="B1889" s="166" t="s">
        <v>8832</v>
      </c>
      <c r="C1889" t="s">
        <v>8833</v>
      </c>
      <c r="D1889" s="1">
        <v>45171</v>
      </c>
      <c r="E1889">
        <f t="shared" si="209"/>
        <v>18</v>
      </c>
      <c r="F1889" t="s">
        <v>6</v>
      </c>
      <c r="G1889">
        <v>760</v>
      </c>
      <c r="H1889">
        <f t="shared" si="208"/>
        <v>76</v>
      </c>
      <c r="I1889" t="s">
        <v>7</v>
      </c>
      <c r="J1889" t="s">
        <v>8</v>
      </c>
      <c r="K1889" t="s">
        <v>8834</v>
      </c>
      <c r="L1889" t="s">
        <v>8</v>
      </c>
      <c r="M1889" t="s">
        <v>14</v>
      </c>
      <c r="N1889" t="str">
        <f t="shared" si="210"/>
        <v>F</v>
      </c>
      <c r="O1889" t="s">
        <v>377</v>
      </c>
      <c r="P1889" t="s">
        <v>378</v>
      </c>
      <c r="Q1889" t="s">
        <v>221</v>
      </c>
      <c r="R1889">
        <v>4</v>
      </c>
      <c r="S1889">
        <f t="shared" si="211"/>
        <v>2019</v>
      </c>
      <c r="T1889" t="s">
        <v>12</v>
      </c>
      <c r="U1889">
        <v>1</v>
      </c>
      <c r="V1889" t="s">
        <v>3346</v>
      </c>
      <c r="W1889">
        <f>VLOOKUP(Q1889,'PBT Tag Rates'!$B$5:$E$44,4,FALSE)</f>
        <v>0.95971980899999998</v>
      </c>
      <c r="X1889">
        <v>1</v>
      </c>
      <c r="Y1889" s="14">
        <f>IFERROR(LOOKUP(H1889,{30,43,48,53,58,63,68,73,78,83,88,93,97},{42,47,52,57,62,67,72,77,82,87,92,99,100}),999)</f>
        <v>77</v>
      </c>
      <c r="Z1889" s="17">
        <f t="shared" si="212"/>
        <v>5.5555555555555554</v>
      </c>
      <c r="AA1889" s="17">
        <f t="shared" si="213"/>
        <v>5.5555555555555554</v>
      </c>
      <c r="AB1889" s="17">
        <f t="shared" si="214"/>
        <v>11.658097686375321</v>
      </c>
      <c r="AC1889" s="17" t="s">
        <v>17654</v>
      </c>
    </row>
    <row r="1890" spans="1:29" x14ac:dyDescent="0.25">
      <c r="A1890" t="s">
        <v>3339</v>
      </c>
      <c r="B1890" s="166" t="s">
        <v>8835</v>
      </c>
      <c r="C1890" t="s">
        <v>1158</v>
      </c>
      <c r="D1890" s="1">
        <v>45171</v>
      </c>
      <c r="E1890">
        <f t="shared" si="209"/>
        <v>18</v>
      </c>
      <c r="F1890" t="s">
        <v>14</v>
      </c>
      <c r="G1890">
        <v>860</v>
      </c>
      <c r="H1890">
        <f t="shared" si="208"/>
        <v>86</v>
      </c>
      <c r="I1890" t="s">
        <v>7</v>
      </c>
      <c r="J1890" t="s">
        <v>8</v>
      </c>
      <c r="K1890" t="s">
        <v>8836</v>
      </c>
      <c r="L1890" t="s">
        <v>8</v>
      </c>
      <c r="M1890" t="s">
        <v>14</v>
      </c>
      <c r="N1890" t="str">
        <f t="shared" si="210"/>
        <v>F</v>
      </c>
      <c r="O1890" t="s">
        <v>562</v>
      </c>
      <c r="P1890" t="s">
        <v>5930</v>
      </c>
      <c r="Q1890" t="s">
        <v>221</v>
      </c>
      <c r="R1890">
        <v>4</v>
      </c>
      <c r="S1890">
        <f t="shared" si="211"/>
        <v>2019</v>
      </c>
      <c r="T1890" t="s">
        <v>12</v>
      </c>
      <c r="U1890">
        <v>0.999999999999998</v>
      </c>
      <c r="V1890" t="s">
        <v>3396</v>
      </c>
      <c r="W1890">
        <f>VLOOKUP(Q1890,'PBT Tag Rates'!$B$5:$E$44,4,FALSE)</f>
        <v>0.95971980899999998</v>
      </c>
      <c r="X1890">
        <v>1</v>
      </c>
      <c r="Y1890" s="14">
        <f>IFERROR(LOOKUP(H1890,{30,43,48,53,58,63,68,73,78,83,88,93,97},{42,47,52,57,62,67,72,77,82,87,92,99,100}),999)</f>
        <v>87</v>
      </c>
      <c r="Z1890" s="17">
        <f t="shared" si="212"/>
        <v>5.5555555555555554</v>
      </c>
      <c r="AA1890" s="17">
        <f t="shared" si="213"/>
        <v>5.5555555555555554</v>
      </c>
      <c r="AB1890" s="17">
        <f t="shared" si="214"/>
        <v>11.658097686375321</v>
      </c>
      <c r="AC1890" s="17" t="s">
        <v>17655</v>
      </c>
    </row>
    <row r="1891" spans="1:29" x14ac:dyDescent="0.25">
      <c r="A1891" t="s">
        <v>3339</v>
      </c>
      <c r="B1891" s="166" t="s">
        <v>8837</v>
      </c>
      <c r="C1891" t="s">
        <v>8838</v>
      </c>
      <c r="D1891" s="1">
        <v>45171</v>
      </c>
      <c r="E1891">
        <f t="shared" si="209"/>
        <v>18</v>
      </c>
      <c r="F1891" t="s">
        <v>6</v>
      </c>
      <c r="G1891">
        <v>800</v>
      </c>
      <c r="H1891">
        <f t="shared" si="208"/>
        <v>80</v>
      </c>
      <c r="I1891" t="s">
        <v>7</v>
      </c>
      <c r="J1891" t="s">
        <v>8</v>
      </c>
      <c r="K1891" t="s">
        <v>8839</v>
      </c>
      <c r="L1891" t="s">
        <v>8</v>
      </c>
      <c r="M1891" t="s">
        <v>6</v>
      </c>
      <c r="N1891" t="str">
        <f t="shared" si="210"/>
        <v>M</v>
      </c>
      <c r="O1891" t="s">
        <v>6566</v>
      </c>
      <c r="P1891" t="s">
        <v>6567</v>
      </c>
      <c r="Q1891" t="s">
        <v>221</v>
      </c>
      <c r="R1891">
        <v>4</v>
      </c>
      <c r="S1891">
        <f t="shared" si="211"/>
        <v>2019</v>
      </c>
      <c r="T1891" t="s">
        <v>12</v>
      </c>
      <c r="U1891">
        <v>0.999999999999997</v>
      </c>
      <c r="V1891" t="s">
        <v>3386</v>
      </c>
      <c r="W1891">
        <f>VLOOKUP(Q1891,'PBT Tag Rates'!$B$5:$E$44,4,FALSE)</f>
        <v>0.95971980899999998</v>
      </c>
      <c r="X1891">
        <v>1</v>
      </c>
      <c r="Y1891" s="14">
        <f>IFERROR(LOOKUP(H1891,{30,43,48,53,58,63,68,73,78,83,88,93,97},{42,47,52,57,62,67,72,77,82,87,92,99,100}),999)</f>
        <v>82</v>
      </c>
      <c r="Z1891" s="17">
        <f t="shared" si="212"/>
        <v>5.5555555555555554</v>
      </c>
      <c r="AA1891" s="17">
        <f t="shared" si="213"/>
        <v>5.5555555555555554</v>
      </c>
      <c r="AB1891" s="17">
        <f t="shared" si="214"/>
        <v>11.658097686375321</v>
      </c>
      <c r="AC1891" s="17" t="s">
        <v>17654</v>
      </c>
    </row>
    <row r="1892" spans="1:29" x14ac:dyDescent="0.25">
      <c r="A1892" t="s">
        <v>3339</v>
      </c>
      <c r="B1892" s="166" t="s">
        <v>8840</v>
      </c>
      <c r="C1892" t="s">
        <v>8841</v>
      </c>
      <c r="D1892" s="1">
        <v>45171</v>
      </c>
      <c r="E1892">
        <f t="shared" si="209"/>
        <v>18</v>
      </c>
      <c r="F1892" t="s">
        <v>14</v>
      </c>
      <c r="G1892">
        <v>740</v>
      </c>
      <c r="H1892">
        <f t="shared" si="208"/>
        <v>74</v>
      </c>
      <c r="I1892" t="s">
        <v>7</v>
      </c>
      <c r="J1892" t="s">
        <v>8</v>
      </c>
      <c r="K1892" t="s">
        <v>8842</v>
      </c>
      <c r="L1892" t="s">
        <v>8</v>
      </c>
      <c r="M1892" t="s">
        <v>14</v>
      </c>
      <c r="N1892" t="str">
        <f t="shared" si="210"/>
        <v>F</v>
      </c>
      <c r="O1892" t="s">
        <v>8843</v>
      </c>
      <c r="P1892" t="s">
        <v>8844</v>
      </c>
      <c r="Q1892" t="s">
        <v>281</v>
      </c>
      <c r="R1892">
        <v>4</v>
      </c>
      <c r="S1892">
        <f t="shared" si="211"/>
        <v>2019</v>
      </c>
      <c r="T1892" t="s">
        <v>12</v>
      </c>
      <c r="U1892">
        <v>1</v>
      </c>
      <c r="V1892" t="s">
        <v>3169</v>
      </c>
      <c r="W1892">
        <f>VLOOKUP(Q1892,'PBT Tag Rates'!$B$5:$E$44,4,FALSE)</f>
        <v>0.99705232300000002</v>
      </c>
      <c r="X1892">
        <v>1</v>
      </c>
      <c r="Y1892" s="14">
        <f>IFERROR(LOOKUP(H1892,{30,43,48,53,58,63,68,73,78,83,88,93,97},{42,47,52,57,62,67,72,77,82,87,92,99,100}),999)</f>
        <v>77</v>
      </c>
      <c r="Z1892" s="17">
        <f t="shared" si="212"/>
        <v>5.5555555555555554</v>
      </c>
      <c r="AA1892" s="17">
        <f t="shared" si="213"/>
        <v>5.5555555555555554</v>
      </c>
      <c r="AB1892" s="17">
        <f t="shared" si="214"/>
        <v>11.658097686375321</v>
      </c>
      <c r="AC1892" s="17" t="s">
        <v>17654</v>
      </c>
    </row>
    <row r="1893" spans="1:29" x14ac:dyDescent="0.25">
      <c r="A1893" t="s">
        <v>3339</v>
      </c>
      <c r="B1893" s="166" t="s">
        <v>8845</v>
      </c>
      <c r="C1893" t="s">
        <v>1159</v>
      </c>
      <c r="D1893" s="1">
        <v>45171</v>
      </c>
      <c r="E1893">
        <f t="shared" si="209"/>
        <v>18</v>
      </c>
      <c r="F1893" t="s">
        <v>6</v>
      </c>
      <c r="G1893">
        <v>670</v>
      </c>
      <c r="H1893">
        <f t="shared" si="208"/>
        <v>67</v>
      </c>
      <c r="I1893" t="s">
        <v>9</v>
      </c>
      <c r="J1893">
        <v>1</v>
      </c>
      <c r="K1893" t="s">
        <v>8</v>
      </c>
      <c r="L1893" t="s">
        <v>8</v>
      </c>
      <c r="M1893" t="s">
        <v>14</v>
      </c>
      <c r="N1893" t="str">
        <f t="shared" si="210"/>
        <v>F</v>
      </c>
      <c r="O1893" t="s">
        <v>8846</v>
      </c>
      <c r="P1893" t="s">
        <v>8847</v>
      </c>
      <c r="Q1893" t="s">
        <v>221</v>
      </c>
      <c r="R1893">
        <v>4</v>
      </c>
      <c r="S1893">
        <f t="shared" si="211"/>
        <v>2019</v>
      </c>
      <c r="T1893" t="s">
        <v>12</v>
      </c>
      <c r="U1893">
        <v>0.999999999999999</v>
      </c>
      <c r="V1893" t="s">
        <v>3346</v>
      </c>
      <c r="W1893">
        <f>VLOOKUP(Q1893,'PBT Tag Rates'!$B$5:$E$44,4,FALSE)</f>
        <v>0.95971980899999998</v>
      </c>
      <c r="X1893">
        <v>1</v>
      </c>
      <c r="Y1893" s="14">
        <f>IFERROR(LOOKUP(H1893,{30,43,48,53,58,63,68,73,78,83,88,93,97},{42,47,52,57,62,67,72,77,82,87,92,99,100}),999)</f>
        <v>67</v>
      </c>
      <c r="Z1893" s="17">
        <f t="shared" si="212"/>
        <v>5.5555555555555554</v>
      </c>
      <c r="AA1893" s="17">
        <f t="shared" si="213"/>
        <v>5.5555555555555554</v>
      </c>
      <c r="AB1893" s="17">
        <f t="shared" si="214"/>
        <v>11.658097686375321</v>
      </c>
      <c r="AC1893" s="17" t="s">
        <v>17654</v>
      </c>
    </row>
    <row r="1894" spans="1:29" x14ac:dyDescent="0.25">
      <c r="A1894" t="s">
        <v>3339</v>
      </c>
      <c r="B1894" s="166" t="s">
        <v>8848</v>
      </c>
      <c r="C1894" t="s">
        <v>1160</v>
      </c>
      <c r="D1894" s="1">
        <v>45171</v>
      </c>
      <c r="E1894">
        <f t="shared" si="209"/>
        <v>18</v>
      </c>
      <c r="F1894" t="s">
        <v>6</v>
      </c>
      <c r="G1894">
        <v>500</v>
      </c>
      <c r="H1894">
        <f t="shared" si="208"/>
        <v>50</v>
      </c>
      <c r="I1894" t="s">
        <v>7</v>
      </c>
      <c r="J1894" t="s">
        <v>8</v>
      </c>
      <c r="K1894" t="s">
        <v>8</v>
      </c>
      <c r="L1894" t="s">
        <v>8</v>
      </c>
      <c r="M1894" t="s">
        <v>6</v>
      </c>
      <c r="N1894" t="str">
        <f t="shared" si="210"/>
        <v>M</v>
      </c>
      <c r="O1894" t="s">
        <v>8849</v>
      </c>
      <c r="P1894" t="s">
        <v>8850</v>
      </c>
      <c r="Q1894" t="s">
        <v>3820</v>
      </c>
      <c r="R1894">
        <v>2</v>
      </c>
      <c r="S1894">
        <f t="shared" si="211"/>
        <v>2021</v>
      </c>
      <c r="T1894" t="s">
        <v>12</v>
      </c>
      <c r="U1894">
        <v>0.999999999999995</v>
      </c>
      <c r="V1894" t="s">
        <v>3386</v>
      </c>
      <c r="W1894">
        <f>VLOOKUP(Q1894,'PBT Tag Rates'!$B$5:$E$44,4,FALSE)</f>
        <v>0.98140000000000005</v>
      </c>
      <c r="X1894">
        <v>1</v>
      </c>
      <c r="Y1894" s="14">
        <f>IFERROR(LOOKUP(H1894,{30,43,48,53,58,63,68,73,78,83,88,93,97},{42,47,52,57,62,67,72,77,82,87,92,99,100}),999)</f>
        <v>52</v>
      </c>
      <c r="Z1894" s="17">
        <f t="shared" si="212"/>
        <v>5.5555555555555554</v>
      </c>
      <c r="AA1894" s="17">
        <f t="shared" si="213"/>
        <v>5.5555555555555554</v>
      </c>
      <c r="AB1894" s="17">
        <f t="shared" si="214"/>
        <v>11.658097686375321</v>
      </c>
      <c r="AC1894" s="17" t="s">
        <v>17654</v>
      </c>
    </row>
    <row r="1895" spans="1:29" x14ac:dyDescent="0.25">
      <c r="A1895" t="s">
        <v>3339</v>
      </c>
      <c r="B1895" s="166" t="s">
        <v>8851</v>
      </c>
      <c r="C1895" t="s">
        <v>8852</v>
      </c>
      <c r="D1895" s="1">
        <v>45171</v>
      </c>
      <c r="E1895">
        <f t="shared" si="209"/>
        <v>18</v>
      </c>
      <c r="F1895" t="s">
        <v>6</v>
      </c>
      <c r="G1895">
        <v>860</v>
      </c>
      <c r="H1895">
        <f t="shared" si="208"/>
        <v>86</v>
      </c>
      <c r="I1895" t="s">
        <v>7</v>
      </c>
      <c r="J1895" t="s">
        <v>8</v>
      </c>
      <c r="K1895" t="s">
        <v>8853</v>
      </c>
      <c r="L1895" t="s">
        <v>8</v>
      </c>
      <c r="M1895" t="s">
        <v>6</v>
      </c>
      <c r="N1895" t="str">
        <f t="shared" si="210"/>
        <v>M</v>
      </c>
      <c r="O1895" t="s">
        <v>4827</v>
      </c>
      <c r="P1895" t="s">
        <v>5391</v>
      </c>
      <c r="Q1895" t="s">
        <v>221</v>
      </c>
      <c r="R1895">
        <v>4</v>
      </c>
      <c r="S1895">
        <f t="shared" si="211"/>
        <v>2019</v>
      </c>
      <c r="T1895" t="s">
        <v>12</v>
      </c>
      <c r="U1895">
        <v>0.999999999999998</v>
      </c>
      <c r="V1895" t="s">
        <v>3396</v>
      </c>
      <c r="W1895">
        <f>VLOOKUP(Q1895,'PBT Tag Rates'!$B$5:$E$44,4,FALSE)</f>
        <v>0.95971980899999998</v>
      </c>
      <c r="X1895">
        <v>1</v>
      </c>
      <c r="Y1895" s="14">
        <f>IFERROR(LOOKUP(H1895,{30,43,48,53,58,63,68,73,78,83,88,93,97},{42,47,52,57,62,67,72,77,82,87,92,99,100}),999)</f>
        <v>87</v>
      </c>
      <c r="Z1895" s="17">
        <f t="shared" si="212"/>
        <v>5.5555555555555554</v>
      </c>
      <c r="AA1895" s="17">
        <f t="shared" si="213"/>
        <v>5.5555555555555554</v>
      </c>
      <c r="AB1895" s="17">
        <f t="shared" si="214"/>
        <v>11.658097686375321</v>
      </c>
      <c r="AC1895" s="17" t="s">
        <v>17655</v>
      </c>
    </row>
    <row r="1896" spans="1:29" x14ac:dyDescent="0.25">
      <c r="A1896" t="s">
        <v>3339</v>
      </c>
      <c r="B1896" s="166" t="s">
        <v>8854</v>
      </c>
      <c r="C1896" t="s">
        <v>1161</v>
      </c>
      <c r="D1896" s="1">
        <v>45171</v>
      </c>
      <c r="E1896">
        <f t="shared" si="209"/>
        <v>18</v>
      </c>
      <c r="F1896" t="s">
        <v>14</v>
      </c>
      <c r="G1896">
        <v>750</v>
      </c>
      <c r="H1896">
        <f t="shared" si="208"/>
        <v>75</v>
      </c>
      <c r="I1896" t="s">
        <v>7</v>
      </c>
      <c r="J1896" t="s">
        <v>8</v>
      </c>
      <c r="K1896" t="s">
        <v>8855</v>
      </c>
      <c r="L1896" t="s">
        <v>8</v>
      </c>
      <c r="M1896" t="s">
        <v>14</v>
      </c>
      <c r="N1896" t="str">
        <f t="shared" si="210"/>
        <v>F</v>
      </c>
      <c r="O1896" t="s">
        <v>8</v>
      </c>
      <c r="P1896" t="s">
        <v>8</v>
      </c>
      <c r="Q1896" t="s">
        <v>11</v>
      </c>
      <c r="R1896" t="s">
        <v>8</v>
      </c>
      <c r="S1896" t="str">
        <f t="shared" si="211"/>
        <v>U</v>
      </c>
      <c r="T1896" t="s">
        <v>12</v>
      </c>
      <c r="U1896">
        <v>1</v>
      </c>
      <c r="V1896" t="s">
        <v>11</v>
      </c>
      <c r="W1896" t="e">
        <f>VLOOKUP(Q1896,'PBT Tag Rates'!$B$5:$E$44,4,FALSE)</f>
        <v>#N/A</v>
      </c>
      <c r="X1896">
        <v>1</v>
      </c>
      <c r="Y1896" s="14">
        <f>IFERROR(LOOKUP(H1896,{30,43,48,53,58,63,68,73,78,83,88,93,97},{42,47,52,57,62,67,72,77,82,87,92,99,100}),999)</f>
        <v>77</v>
      </c>
      <c r="Z1896" s="17">
        <f t="shared" si="212"/>
        <v>5.5555555555555554</v>
      </c>
      <c r="AA1896" s="17">
        <f t="shared" si="213"/>
        <v>5.5555555555555554</v>
      </c>
      <c r="AB1896" s="17">
        <f t="shared" si="214"/>
        <v>11.658097686375321</v>
      </c>
      <c r="AC1896" s="17" t="s">
        <v>17654</v>
      </c>
    </row>
    <row r="1897" spans="1:29" x14ac:dyDescent="0.25">
      <c r="A1897" t="s">
        <v>3339</v>
      </c>
      <c r="B1897" s="166" t="s">
        <v>8856</v>
      </c>
      <c r="C1897" t="s">
        <v>8857</v>
      </c>
      <c r="D1897" s="1">
        <v>45171</v>
      </c>
      <c r="E1897">
        <f t="shared" si="209"/>
        <v>18</v>
      </c>
      <c r="F1897" t="s">
        <v>14</v>
      </c>
      <c r="G1897">
        <v>750</v>
      </c>
      <c r="H1897">
        <f t="shared" si="208"/>
        <v>75</v>
      </c>
      <c r="I1897" t="s">
        <v>7</v>
      </c>
      <c r="J1897" t="s">
        <v>8</v>
      </c>
      <c r="K1897" t="s">
        <v>8858</v>
      </c>
      <c r="L1897" t="s">
        <v>8</v>
      </c>
      <c r="M1897" t="s">
        <v>14</v>
      </c>
      <c r="N1897" t="str">
        <f t="shared" si="210"/>
        <v>F</v>
      </c>
      <c r="O1897" t="s">
        <v>2540</v>
      </c>
      <c r="P1897" t="s">
        <v>2541</v>
      </c>
      <c r="Q1897" t="s">
        <v>221</v>
      </c>
      <c r="R1897">
        <v>4</v>
      </c>
      <c r="S1897">
        <f t="shared" si="211"/>
        <v>2019</v>
      </c>
      <c r="T1897" t="s">
        <v>12</v>
      </c>
      <c r="U1897">
        <v>0.999999999999998</v>
      </c>
      <c r="V1897" t="s">
        <v>3363</v>
      </c>
      <c r="W1897">
        <f>VLOOKUP(Q1897,'PBT Tag Rates'!$B$5:$E$44,4,FALSE)</f>
        <v>0.95971980899999998</v>
      </c>
      <c r="X1897">
        <v>1</v>
      </c>
      <c r="Y1897" s="14">
        <f>IFERROR(LOOKUP(H1897,{30,43,48,53,58,63,68,73,78,83,88,93,97},{42,47,52,57,62,67,72,77,82,87,92,99,100}),999)</f>
        <v>77</v>
      </c>
      <c r="Z1897" s="17">
        <f t="shared" si="212"/>
        <v>5.5555555555555554</v>
      </c>
      <c r="AA1897" s="17">
        <f t="shared" si="213"/>
        <v>5.5555555555555554</v>
      </c>
      <c r="AB1897" s="17">
        <f t="shared" si="214"/>
        <v>11.658097686375321</v>
      </c>
      <c r="AC1897" s="17" t="s">
        <v>17654</v>
      </c>
    </row>
    <row r="1898" spans="1:29" x14ac:dyDescent="0.25">
      <c r="A1898" t="s">
        <v>3339</v>
      </c>
      <c r="B1898" s="166" t="s">
        <v>8859</v>
      </c>
      <c r="C1898" t="s">
        <v>8860</v>
      </c>
      <c r="D1898" s="1">
        <v>45171</v>
      </c>
      <c r="E1898">
        <f t="shared" si="209"/>
        <v>18</v>
      </c>
      <c r="F1898" t="s">
        <v>14</v>
      </c>
      <c r="G1898">
        <v>780</v>
      </c>
      <c r="H1898">
        <f t="shared" si="208"/>
        <v>78</v>
      </c>
      <c r="I1898" t="s">
        <v>7</v>
      </c>
      <c r="J1898" t="s">
        <v>8</v>
      </c>
      <c r="K1898" t="s">
        <v>8861</v>
      </c>
      <c r="L1898" t="s">
        <v>8</v>
      </c>
      <c r="M1898" t="s">
        <v>14</v>
      </c>
      <c r="N1898" t="str">
        <f t="shared" si="210"/>
        <v>F</v>
      </c>
      <c r="O1898" t="s">
        <v>1273</v>
      </c>
      <c r="P1898" t="s">
        <v>2669</v>
      </c>
      <c r="Q1898" t="s">
        <v>221</v>
      </c>
      <c r="R1898">
        <v>4</v>
      </c>
      <c r="S1898">
        <f t="shared" si="211"/>
        <v>2019</v>
      </c>
      <c r="T1898" t="s">
        <v>12</v>
      </c>
      <c r="U1898">
        <v>1</v>
      </c>
      <c r="V1898" t="s">
        <v>3346</v>
      </c>
      <c r="W1898">
        <f>VLOOKUP(Q1898,'PBT Tag Rates'!$B$5:$E$44,4,FALSE)</f>
        <v>0.95971980899999998</v>
      </c>
      <c r="X1898">
        <v>1</v>
      </c>
      <c r="Y1898" s="14">
        <f>IFERROR(LOOKUP(H1898,{30,43,48,53,58,63,68,73,78,83,88,93,97},{42,47,52,57,62,67,72,77,82,87,92,99,100}),999)</f>
        <v>82</v>
      </c>
      <c r="Z1898" s="17">
        <f t="shared" si="212"/>
        <v>5.5555555555555554</v>
      </c>
      <c r="AA1898" s="17">
        <f t="shared" si="213"/>
        <v>5.5555555555555554</v>
      </c>
      <c r="AB1898" s="17">
        <f t="shared" si="214"/>
        <v>11.658097686375321</v>
      </c>
      <c r="AC1898" s="17" t="s">
        <v>17654</v>
      </c>
    </row>
    <row r="1899" spans="1:29" x14ac:dyDescent="0.25">
      <c r="A1899" t="s">
        <v>3339</v>
      </c>
      <c r="B1899" s="166" t="s">
        <v>8862</v>
      </c>
      <c r="C1899" t="s">
        <v>1162</v>
      </c>
      <c r="D1899" s="1">
        <v>45171</v>
      </c>
      <c r="E1899">
        <f t="shared" si="209"/>
        <v>18</v>
      </c>
      <c r="F1899" t="s">
        <v>6</v>
      </c>
      <c r="G1899">
        <v>740</v>
      </c>
      <c r="H1899">
        <f t="shared" si="208"/>
        <v>74</v>
      </c>
      <c r="I1899" t="s">
        <v>9</v>
      </c>
      <c r="J1899" t="s">
        <v>8</v>
      </c>
      <c r="K1899" t="s">
        <v>8</v>
      </c>
      <c r="L1899" t="s">
        <v>8</v>
      </c>
      <c r="M1899" t="s">
        <v>6</v>
      </c>
      <c r="N1899" t="str">
        <f t="shared" si="210"/>
        <v>M</v>
      </c>
      <c r="O1899" t="s">
        <v>529</v>
      </c>
      <c r="P1899" t="s">
        <v>530</v>
      </c>
      <c r="Q1899" t="s">
        <v>221</v>
      </c>
      <c r="R1899">
        <v>4</v>
      </c>
      <c r="S1899">
        <f t="shared" si="211"/>
        <v>2019</v>
      </c>
      <c r="T1899" t="s">
        <v>12</v>
      </c>
      <c r="U1899">
        <v>0.999999999999998</v>
      </c>
      <c r="V1899" t="s">
        <v>3396</v>
      </c>
      <c r="W1899">
        <f>VLOOKUP(Q1899,'PBT Tag Rates'!$B$5:$E$44,4,FALSE)</f>
        <v>0.95971980899999998</v>
      </c>
      <c r="X1899">
        <v>1</v>
      </c>
      <c r="Y1899" s="14">
        <f>IFERROR(LOOKUP(H1899,{30,43,48,53,58,63,68,73,78,83,88,93,97},{42,47,52,57,62,67,72,77,82,87,92,99,100}),999)</f>
        <v>77</v>
      </c>
      <c r="Z1899" s="17">
        <f t="shared" si="212"/>
        <v>5.5555555555555554</v>
      </c>
      <c r="AA1899" s="17">
        <f t="shared" si="213"/>
        <v>5.5555555555555554</v>
      </c>
      <c r="AB1899" s="17">
        <f t="shared" si="214"/>
        <v>11.658097686375321</v>
      </c>
      <c r="AC1899" s="17" t="s">
        <v>17655</v>
      </c>
    </row>
    <row r="1900" spans="1:29" x14ac:dyDescent="0.25">
      <c r="A1900" t="s">
        <v>3339</v>
      </c>
      <c r="B1900" s="166" t="s">
        <v>8863</v>
      </c>
      <c r="C1900" t="s">
        <v>8864</v>
      </c>
      <c r="D1900" s="1">
        <v>45171</v>
      </c>
      <c r="E1900">
        <f t="shared" si="209"/>
        <v>18</v>
      </c>
      <c r="F1900" t="s">
        <v>14</v>
      </c>
      <c r="G1900">
        <v>710</v>
      </c>
      <c r="H1900">
        <f t="shared" si="208"/>
        <v>71</v>
      </c>
      <c r="I1900" t="s">
        <v>7</v>
      </c>
      <c r="J1900" t="s">
        <v>8</v>
      </c>
      <c r="K1900" t="s">
        <v>8865</v>
      </c>
      <c r="L1900" t="s">
        <v>8</v>
      </c>
      <c r="M1900" t="s">
        <v>14</v>
      </c>
      <c r="N1900" t="str">
        <f t="shared" si="210"/>
        <v>F</v>
      </c>
      <c r="O1900" t="s">
        <v>3782</v>
      </c>
      <c r="P1900" t="s">
        <v>3783</v>
      </c>
      <c r="Q1900" t="s">
        <v>281</v>
      </c>
      <c r="R1900">
        <v>4</v>
      </c>
      <c r="S1900">
        <f t="shared" si="211"/>
        <v>2019</v>
      </c>
      <c r="T1900" t="s">
        <v>12</v>
      </c>
      <c r="U1900">
        <v>1</v>
      </c>
      <c r="V1900" t="s">
        <v>3079</v>
      </c>
      <c r="W1900">
        <f>VLOOKUP(Q1900,'PBT Tag Rates'!$B$5:$E$44,4,FALSE)</f>
        <v>0.99705232300000002</v>
      </c>
      <c r="X1900">
        <v>1</v>
      </c>
      <c r="Y1900" s="14">
        <f>IFERROR(LOOKUP(H1900,{30,43,48,53,58,63,68,73,78,83,88,93,97},{42,47,52,57,62,67,72,77,82,87,92,99,100}),999)</f>
        <v>72</v>
      </c>
      <c r="Z1900" s="17">
        <f t="shared" si="212"/>
        <v>5.5555555555555554</v>
      </c>
      <c r="AA1900" s="17">
        <f t="shared" si="213"/>
        <v>5.5555555555555554</v>
      </c>
      <c r="AB1900" s="17">
        <f t="shared" si="214"/>
        <v>11.658097686375321</v>
      </c>
      <c r="AC1900" s="17" t="s">
        <v>17654</v>
      </c>
    </row>
    <row r="1901" spans="1:29" x14ac:dyDescent="0.25">
      <c r="A1901" t="s">
        <v>3339</v>
      </c>
      <c r="B1901" s="166" t="s">
        <v>8866</v>
      </c>
      <c r="C1901" t="s">
        <v>1163</v>
      </c>
      <c r="D1901" s="1">
        <v>45171</v>
      </c>
      <c r="E1901">
        <f t="shared" si="209"/>
        <v>18</v>
      </c>
      <c r="F1901" t="s">
        <v>6</v>
      </c>
      <c r="G1901">
        <v>460</v>
      </c>
      <c r="H1901">
        <f t="shared" si="208"/>
        <v>46</v>
      </c>
      <c r="I1901" t="s">
        <v>9</v>
      </c>
      <c r="J1901">
        <v>1</v>
      </c>
      <c r="K1901" t="s">
        <v>8</v>
      </c>
      <c r="L1901" t="s">
        <v>8</v>
      </c>
      <c r="M1901" t="s">
        <v>6</v>
      </c>
      <c r="N1901" t="str">
        <f t="shared" si="210"/>
        <v>M</v>
      </c>
      <c r="O1901" t="s">
        <v>6432</v>
      </c>
      <c r="P1901" t="s">
        <v>8867</v>
      </c>
      <c r="Q1901" t="s">
        <v>3820</v>
      </c>
      <c r="R1901">
        <v>2</v>
      </c>
      <c r="S1901">
        <f t="shared" si="211"/>
        <v>2021</v>
      </c>
      <c r="T1901" t="s">
        <v>12</v>
      </c>
      <c r="U1901">
        <v>1</v>
      </c>
      <c r="V1901" t="s">
        <v>3608</v>
      </c>
      <c r="W1901">
        <f>VLOOKUP(Q1901,'PBT Tag Rates'!$B$5:$E$44,4,FALSE)</f>
        <v>0.98140000000000005</v>
      </c>
      <c r="X1901">
        <v>1</v>
      </c>
      <c r="Y1901" s="14">
        <f>IFERROR(LOOKUP(H1901,{30,43,48,53,58,63,68,73,78,83,88,93,97},{42,47,52,57,62,67,72,77,82,87,92,99,100}),999)</f>
        <v>47</v>
      </c>
      <c r="Z1901" s="17">
        <f t="shared" si="212"/>
        <v>5.5555555555555554</v>
      </c>
      <c r="AA1901" s="17">
        <f t="shared" si="213"/>
        <v>5.5555555555555554</v>
      </c>
      <c r="AB1901" s="17">
        <f t="shared" si="214"/>
        <v>11.658097686375321</v>
      </c>
      <c r="AC1901" s="17" t="s">
        <v>17654</v>
      </c>
    </row>
    <row r="1902" spans="1:29" x14ac:dyDescent="0.25">
      <c r="A1902" t="s">
        <v>3339</v>
      </c>
      <c r="B1902" s="166" t="s">
        <v>8868</v>
      </c>
      <c r="C1902" t="s">
        <v>8869</v>
      </c>
      <c r="D1902" s="1">
        <v>45171</v>
      </c>
      <c r="E1902">
        <f t="shared" si="209"/>
        <v>18</v>
      </c>
      <c r="F1902" t="s">
        <v>6</v>
      </c>
      <c r="G1902">
        <v>810</v>
      </c>
      <c r="H1902">
        <f t="shared" si="208"/>
        <v>81</v>
      </c>
      <c r="I1902" t="s">
        <v>7</v>
      </c>
      <c r="J1902" t="s">
        <v>8</v>
      </c>
      <c r="K1902" t="s">
        <v>8870</v>
      </c>
      <c r="L1902" t="s">
        <v>8</v>
      </c>
      <c r="M1902" t="s">
        <v>6</v>
      </c>
      <c r="N1902" t="str">
        <f t="shared" si="210"/>
        <v>M</v>
      </c>
      <c r="O1902" t="s">
        <v>4298</v>
      </c>
      <c r="P1902" t="s">
        <v>4299</v>
      </c>
      <c r="Q1902" t="s">
        <v>221</v>
      </c>
      <c r="R1902">
        <v>4</v>
      </c>
      <c r="S1902">
        <f t="shared" si="211"/>
        <v>2019</v>
      </c>
      <c r="T1902" t="s">
        <v>12</v>
      </c>
      <c r="U1902">
        <v>0.999999999999999</v>
      </c>
      <c r="V1902" t="s">
        <v>3357</v>
      </c>
      <c r="W1902">
        <f>VLOOKUP(Q1902,'PBT Tag Rates'!$B$5:$E$44,4,FALSE)</f>
        <v>0.95971980899999998</v>
      </c>
      <c r="X1902">
        <v>1</v>
      </c>
      <c r="Y1902" s="14">
        <f>IFERROR(LOOKUP(H1902,{30,43,48,53,58,63,68,73,78,83,88,93,97},{42,47,52,57,62,67,72,77,82,87,92,99,100}),999)</f>
        <v>82</v>
      </c>
      <c r="Z1902" s="17">
        <f t="shared" si="212"/>
        <v>5.5555555555555554</v>
      </c>
      <c r="AA1902" s="17">
        <f t="shared" si="213"/>
        <v>5.5555555555555554</v>
      </c>
      <c r="AB1902" s="17">
        <f t="shared" si="214"/>
        <v>11.658097686375321</v>
      </c>
      <c r="AC1902" s="17" t="s">
        <v>17654</v>
      </c>
    </row>
    <row r="1903" spans="1:29" x14ac:dyDescent="0.25">
      <c r="A1903" t="s">
        <v>3339</v>
      </c>
      <c r="B1903" s="166" t="s">
        <v>8871</v>
      </c>
      <c r="C1903" t="s">
        <v>1164</v>
      </c>
      <c r="D1903" s="1">
        <v>45171</v>
      </c>
      <c r="E1903">
        <f t="shared" si="209"/>
        <v>18</v>
      </c>
      <c r="F1903" t="s">
        <v>14</v>
      </c>
      <c r="G1903">
        <v>750</v>
      </c>
      <c r="H1903">
        <f t="shared" si="208"/>
        <v>75</v>
      </c>
      <c r="I1903" t="s">
        <v>9</v>
      </c>
      <c r="J1903">
        <v>1</v>
      </c>
      <c r="K1903" t="s">
        <v>8</v>
      </c>
      <c r="L1903" t="s">
        <v>8</v>
      </c>
      <c r="M1903" t="s">
        <v>14</v>
      </c>
      <c r="N1903" t="str">
        <f t="shared" si="210"/>
        <v>F</v>
      </c>
      <c r="O1903" t="s">
        <v>520</v>
      </c>
      <c r="P1903" t="s">
        <v>2778</v>
      </c>
      <c r="Q1903" t="s">
        <v>221</v>
      </c>
      <c r="R1903">
        <v>4</v>
      </c>
      <c r="S1903">
        <f t="shared" si="211"/>
        <v>2019</v>
      </c>
      <c r="T1903" t="s">
        <v>12</v>
      </c>
      <c r="U1903">
        <v>1</v>
      </c>
      <c r="V1903" t="s">
        <v>3396</v>
      </c>
      <c r="W1903">
        <f>VLOOKUP(Q1903,'PBT Tag Rates'!$B$5:$E$44,4,FALSE)</f>
        <v>0.95971980899999998</v>
      </c>
      <c r="X1903">
        <v>1</v>
      </c>
      <c r="Y1903" s="14">
        <f>IFERROR(LOOKUP(H1903,{30,43,48,53,58,63,68,73,78,83,88,93,97},{42,47,52,57,62,67,72,77,82,87,92,99,100}),999)</f>
        <v>77</v>
      </c>
      <c r="Z1903" s="17">
        <f t="shared" si="212"/>
        <v>5.5555555555555554</v>
      </c>
      <c r="AA1903" s="17">
        <f t="shared" si="213"/>
        <v>5.5555555555555554</v>
      </c>
      <c r="AB1903" s="17">
        <f t="shared" si="214"/>
        <v>11.658097686375321</v>
      </c>
      <c r="AC1903" s="17" t="s">
        <v>17655</v>
      </c>
    </row>
    <row r="1904" spans="1:29" x14ac:dyDescent="0.25">
      <c r="A1904" t="s">
        <v>3339</v>
      </c>
      <c r="B1904" s="166" t="s">
        <v>8872</v>
      </c>
      <c r="C1904" t="s">
        <v>8873</v>
      </c>
      <c r="D1904" s="1">
        <v>45171</v>
      </c>
      <c r="E1904">
        <f t="shared" si="209"/>
        <v>18</v>
      </c>
      <c r="F1904" t="s">
        <v>6</v>
      </c>
      <c r="G1904">
        <v>790</v>
      </c>
      <c r="H1904">
        <f t="shared" si="208"/>
        <v>79</v>
      </c>
      <c r="I1904" t="s">
        <v>7</v>
      </c>
      <c r="J1904" t="s">
        <v>8</v>
      </c>
      <c r="K1904" t="s">
        <v>8874</v>
      </c>
      <c r="L1904" t="s">
        <v>8</v>
      </c>
      <c r="M1904" t="s">
        <v>6</v>
      </c>
      <c r="N1904" t="str">
        <f t="shared" si="210"/>
        <v>M</v>
      </c>
      <c r="O1904" t="s">
        <v>8</v>
      </c>
      <c r="P1904" t="s">
        <v>8</v>
      </c>
      <c r="Q1904" t="s">
        <v>11</v>
      </c>
      <c r="R1904" t="s">
        <v>8</v>
      </c>
      <c r="S1904" t="str">
        <f t="shared" si="211"/>
        <v>U</v>
      </c>
      <c r="T1904" t="s">
        <v>12</v>
      </c>
      <c r="U1904">
        <v>1</v>
      </c>
      <c r="V1904" t="s">
        <v>11</v>
      </c>
      <c r="W1904" t="e">
        <f>VLOOKUP(Q1904,'PBT Tag Rates'!$B$5:$E$44,4,FALSE)</f>
        <v>#N/A</v>
      </c>
      <c r="X1904">
        <v>1</v>
      </c>
      <c r="Y1904" s="14">
        <f>IFERROR(LOOKUP(H1904,{30,43,48,53,58,63,68,73,78,83,88,93,97},{42,47,52,57,62,67,72,77,82,87,92,99,100}),999)</f>
        <v>82</v>
      </c>
      <c r="Z1904" s="17">
        <f t="shared" si="212"/>
        <v>5.5555555555555554</v>
      </c>
      <c r="AA1904" s="17">
        <f t="shared" si="213"/>
        <v>5.5555555555555554</v>
      </c>
      <c r="AB1904" s="17">
        <f t="shared" si="214"/>
        <v>11.658097686375321</v>
      </c>
      <c r="AC1904" s="17" t="s">
        <v>17654</v>
      </c>
    </row>
    <row r="1905" spans="1:29" x14ac:dyDescent="0.25">
      <c r="A1905" t="s">
        <v>3339</v>
      </c>
      <c r="B1905" s="166" t="s">
        <v>8875</v>
      </c>
      <c r="C1905" t="s">
        <v>8876</v>
      </c>
      <c r="D1905" s="1">
        <v>45171</v>
      </c>
      <c r="E1905">
        <f t="shared" si="209"/>
        <v>18</v>
      </c>
      <c r="F1905" t="s">
        <v>14</v>
      </c>
      <c r="G1905">
        <v>740</v>
      </c>
      <c r="H1905">
        <f t="shared" si="208"/>
        <v>74</v>
      </c>
      <c r="I1905" t="s">
        <v>7</v>
      </c>
      <c r="J1905" t="s">
        <v>8</v>
      </c>
      <c r="K1905" t="s">
        <v>8877</v>
      </c>
      <c r="L1905" t="s">
        <v>8</v>
      </c>
      <c r="M1905" t="s">
        <v>14</v>
      </c>
      <c r="N1905" t="str">
        <f t="shared" si="210"/>
        <v>F</v>
      </c>
      <c r="O1905" t="s">
        <v>871</v>
      </c>
      <c r="P1905" t="s">
        <v>1272</v>
      </c>
      <c r="Q1905" t="s">
        <v>221</v>
      </c>
      <c r="R1905">
        <v>4</v>
      </c>
      <c r="S1905">
        <f t="shared" si="211"/>
        <v>2019</v>
      </c>
      <c r="T1905" t="s">
        <v>12</v>
      </c>
      <c r="U1905">
        <v>1</v>
      </c>
      <c r="V1905" t="s">
        <v>3363</v>
      </c>
      <c r="W1905">
        <f>VLOOKUP(Q1905,'PBT Tag Rates'!$B$5:$E$44,4,FALSE)</f>
        <v>0.95971980899999998</v>
      </c>
      <c r="X1905">
        <v>1</v>
      </c>
      <c r="Y1905" s="14">
        <f>IFERROR(LOOKUP(H1905,{30,43,48,53,58,63,68,73,78,83,88,93,97},{42,47,52,57,62,67,72,77,82,87,92,99,100}),999)</f>
        <v>77</v>
      </c>
      <c r="Z1905" s="17">
        <f t="shared" si="212"/>
        <v>5.5555555555555554</v>
      </c>
      <c r="AA1905" s="17">
        <f t="shared" si="213"/>
        <v>5.5555555555555554</v>
      </c>
      <c r="AB1905" s="17">
        <f t="shared" si="214"/>
        <v>11.658097686375321</v>
      </c>
      <c r="AC1905" s="17" t="s">
        <v>17654</v>
      </c>
    </row>
    <row r="1906" spans="1:29" x14ac:dyDescent="0.25">
      <c r="A1906" t="s">
        <v>3339</v>
      </c>
      <c r="B1906" s="166" t="s">
        <v>8878</v>
      </c>
      <c r="C1906" t="s">
        <v>1165</v>
      </c>
      <c r="D1906" s="1">
        <v>45171</v>
      </c>
      <c r="E1906">
        <f t="shared" si="209"/>
        <v>18</v>
      </c>
      <c r="F1906" t="s">
        <v>14</v>
      </c>
      <c r="G1906">
        <v>810</v>
      </c>
      <c r="H1906">
        <f t="shared" si="208"/>
        <v>81</v>
      </c>
      <c r="I1906" t="s">
        <v>9</v>
      </c>
      <c r="J1906" t="s">
        <v>8</v>
      </c>
      <c r="K1906" t="s">
        <v>8879</v>
      </c>
      <c r="L1906" t="s">
        <v>8</v>
      </c>
      <c r="M1906" t="s">
        <v>14</v>
      </c>
      <c r="N1906" t="str">
        <f t="shared" si="210"/>
        <v>F</v>
      </c>
      <c r="O1906" t="s">
        <v>688</v>
      </c>
      <c r="P1906" t="s">
        <v>1572</v>
      </c>
      <c r="Q1906" t="s">
        <v>221</v>
      </c>
      <c r="R1906">
        <v>4</v>
      </c>
      <c r="S1906">
        <f t="shared" si="211"/>
        <v>2019</v>
      </c>
      <c r="T1906" t="s">
        <v>12</v>
      </c>
      <c r="U1906">
        <v>0.999999999999998</v>
      </c>
      <c r="V1906" t="s">
        <v>3876</v>
      </c>
      <c r="W1906">
        <f>VLOOKUP(Q1906,'PBT Tag Rates'!$B$5:$E$44,4,FALSE)</f>
        <v>0.95971980899999998</v>
      </c>
      <c r="X1906">
        <v>1</v>
      </c>
      <c r="Y1906" s="14">
        <f>IFERROR(LOOKUP(H1906,{30,43,48,53,58,63,68,73,78,83,88,93,97},{42,47,52,57,62,67,72,77,82,87,92,99,100}),999)</f>
        <v>82</v>
      </c>
      <c r="Z1906" s="17">
        <f t="shared" si="212"/>
        <v>5.5555555555555554</v>
      </c>
      <c r="AA1906" s="17">
        <f t="shared" si="213"/>
        <v>5.5555555555555554</v>
      </c>
      <c r="AB1906" s="17">
        <f t="shared" si="214"/>
        <v>11.658097686375321</v>
      </c>
      <c r="AC1906" s="17" t="s">
        <v>17654</v>
      </c>
    </row>
    <row r="1907" spans="1:29" x14ac:dyDescent="0.25">
      <c r="A1907" t="s">
        <v>3339</v>
      </c>
      <c r="B1907" s="166" t="s">
        <v>8880</v>
      </c>
      <c r="C1907" t="s">
        <v>1166</v>
      </c>
      <c r="D1907" s="1">
        <v>45171</v>
      </c>
      <c r="E1907">
        <f t="shared" si="209"/>
        <v>18</v>
      </c>
      <c r="F1907" t="s">
        <v>14</v>
      </c>
      <c r="G1907">
        <v>670</v>
      </c>
      <c r="H1907">
        <f t="shared" si="208"/>
        <v>67</v>
      </c>
      <c r="I1907" t="s">
        <v>9</v>
      </c>
      <c r="J1907">
        <v>1</v>
      </c>
      <c r="K1907" t="s">
        <v>8</v>
      </c>
      <c r="L1907" t="s">
        <v>8</v>
      </c>
      <c r="M1907" t="s">
        <v>14</v>
      </c>
      <c r="N1907" t="str">
        <f t="shared" si="210"/>
        <v>F</v>
      </c>
      <c r="O1907" t="s">
        <v>2577</v>
      </c>
      <c r="P1907" t="s">
        <v>2578</v>
      </c>
      <c r="Q1907" t="s">
        <v>221</v>
      </c>
      <c r="R1907">
        <v>4</v>
      </c>
      <c r="S1907">
        <f t="shared" si="211"/>
        <v>2019</v>
      </c>
      <c r="T1907" t="s">
        <v>12</v>
      </c>
      <c r="U1907">
        <v>0.999999999999998</v>
      </c>
      <c r="V1907" t="s">
        <v>3346</v>
      </c>
      <c r="W1907">
        <f>VLOOKUP(Q1907,'PBT Tag Rates'!$B$5:$E$44,4,FALSE)</f>
        <v>0.95971980899999998</v>
      </c>
      <c r="X1907">
        <v>1</v>
      </c>
      <c r="Y1907" s="14">
        <f>IFERROR(LOOKUP(H1907,{30,43,48,53,58,63,68,73,78,83,88,93,97},{42,47,52,57,62,67,72,77,82,87,92,99,100}),999)</f>
        <v>67</v>
      </c>
      <c r="Z1907" s="17">
        <f t="shared" si="212"/>
        <v>5.5555555555555554</v>
      </c>
      <c r="AA1907" s="17">
        <f t="shared" si="213"/>
        <v>5.5555555555555554</v>
      </c>
      <c r="AB1907" s="17">
        <f t="shared" si="214"/>
        <v>11.658097686375321</v>
      </c>
      <c r="AC1907" s="17" t="s">
        <v>17654</v>
      </c>
    </row>
    <row r="1908" spans="1:29" x14ac:dyDescent="0.25">
      <c r="A1908" t="s">
        <v>3339</v>
      </c>
      <c r="B1908" s="166" t="s">
        <v>8881</v>
      </c>
      <c r="C1908" t="s">
        <v>8882</v>
      </c>
      <c r="D1908" s="1">
        <v>45171</v>
      </c>
      <c r="E1908">
        <f t="shared" si="209"/>
        <v>18</v>
      </c>
      <c r="F1908" t="s">
        <v>14</v>
      </c>
      <c r="G1908">
        <v>810</v>
      </c>
      <c r="H1908">
        <f t="shared" si="208"/>
        <v>81</v>
      </c>
      <c r="I1908" t="s">
        <v>7</v>
      </c>
      <c r="J1908" t="s">
        <v>8</v>
      </c>
      <c r="K1908" t="s">
        <v>8883</v>
      </c>
      <c r="L1908" t="s">
        <v>8</v>
      </c>
      <c r="M1908" t="s">
        <v>14</v>
      </c>
      <c r="N1908" t="str">
        <f t="shared" si="210"/>
        <v>F</v>
      </c>
      <c r="O1908" t="s">
        <v>1127</v>
      </c>
      <c r="P1908" t="s">
        <v>1128</v>
      </c>
      <c r="Q1908" t="s">
        <v>221</v>
      </c>
      <c r="R1908">
        <v>4</v>
      </c>
      <c r="S1908">
        <f t="shared" si="211"/>
        <v>2019</v>
      </c>
      <c r="T1908" t="s">
        <v>12</v>
      </c>
      <c r="U1908">
        <v>1</v>
      </c>
      <c r="V1908" t="s">
        <v>3363</v>
      </c>
      <c r="W1908">
        <f>VLOOKUP(Q1908,'PBT Tag Rates'!$B$5:$E$44,4,FALSE)</f>
        <v>0.95971980899999998</v>
      </c>
      <c r="X1908">
        <v>1</v>
      </c>
      <c r="Y1908" s="14">
        <f>IFERROR(LOOKUP(H1908,{30,43,48,53,58,63,68,73,78,83,88,93,97},{42,47,52,57,62,67,72,77,82,87,92,99,100}),999)</f>
        <v>82</v>
      </c>
      <c r="Z1908" s="17">
        <f t="shared" si="212"/>
        <v>5.5555555555555554</v>
      </c>
      <c r="AA1908" s="17">
        <f t="shared" si="213"/>
        <v>5.5555555555555554</v>
      </c>
      <c r="AB1908" s="17">
        <f t="shared" si="214"/>
        <v>11.658097686375321</v>
      </c>
      <c r="AC1908" s="17" t="s">
        <v>17654</v>
      </c>
    </row>
    <row r="1909" spans="1:29" x14ac:dyDescent="0.25">
      <c r="A1909" t="s">
        <v>3339</v>
      </c>
      <c r="B1909" s="166" t="s">
        <v>8884</v>
      </c>
      <c r="C1909" t="s">
        <v>1167</v>
      </c>
      <c r="D1909" s="1">
        <v>45171</v>
      </c>
      <c r="E1909">
        <f t="shared" si="209"/>
        <v>18</v>
      </c>
      <c r="F1909" t="s">
        <v>6</v>
      </c>
      <c r="G1909">
        <v>810</v>
      </c>
      <c r="H1909">
        <f t="shared" si="208"/>
        <v>81</v>
      </c>
      <c r="I1909" t="s">
        <v>9</v>
      </c>
      <c r="J1909" t="s">
        <v>8</v>
      </c>
      <c r="K1909" t="s">
        <v>8885</v>
      </c>
      <c r="L1909" t="s">
        <v>8</v>
      </c>
      <c r="M1909" t="s">
        <v>6</v>
      </c>
      <c r="N1909" t="str">
        <f t="shared" si="210"/>
        <v>M</v>
      </c>
      <c r="O1909" t="s">
        <v>892</v>
      </c>
      <c r="P1909" t="s">
        <v>1285</v>
      </c>
      <c r="Q1909" t="s">
        <v>221</v>
      </c>
      <c r="R1909">
        <v>4</v>
      </c>
      <c r="S1909">
        <f t="shared" si="211"/>
        <v>2019</v>
      </c>
      <c r="T1909" t="s">
        <v>12</v>
      </c>
      <c r="U1909">
        <v>0.999999999999997</v>
      </c>
      <c r="V1909" t="s">
        <v>3363</v>
      </c>
      <c r="W1909">
        <f>VLOOKUP(Q1909,'PBT Tag Rates'!$B$5:$E$44,4,FALSE)</f>
        <v>0.95971980899999998</v>
      </c>
      <c r="X1909">
        <v>1</v>
      </c>
      <c r="Y1909" s="14">
        <f>IFERROR(LOOKUP(H1909,{30,43,48,53,58,63,68,73,78,83,88,93,97},{42,47,52,57,62,67,72,77,82,87,92,99,100}),999)</f>
        <v>82</v>
      </c>
      <c r="Z1909" s="17">
        <f t="shared" si="212"/>
        <v>5.5555555555555554</v>
      </c>
      <c r="AA1909" s="17">
        <f t="shared" si="213"/>
        <v>5.5555555555555554</v>
      </c>
      <c r="AB1909" s="17">
        <f t="shared" si="214"/>
        <v>11.658097686375321</v>
      </c>
      <c r="AC1909" s="17" t="s">
        <v>17654</v>
      </c>
    </row>
    <row r="1910" spans="1:29" x14ac:dyDescent="0.25">
      <c r="A1910" t="s">
        <v>3339</v>
      </c>
      <c r="B1910" s="166" t="s">
        <v>8886</v>
      </c>
      <c r="C1910" t="s">
        <v>8887</v>
      </c>
      <c r="D1910" s="1">
        <v>45171</v>
      </c>
      <c r="E1910">
        <f t="shared" si="209"/>
        <v>18</v>
      </c>
      <c r="F1910" t="s">
        <v>14</v>
      </c>
      <c r="G1910">
        <v>720</v>
      </c>
      <c r="H1910">
        <f t="shared" si="208"/>
        <v>72</v>
      </c>
      <c r="I1910" t="s">
        <v>7</v>
      </c>
      <c r="J1910" t="s">
        <v>8</v>
      </c>
      <c r="K1910" t="s">
        <v>8888</v>
      </c>
      <c r="L1910" t="s">
        <v>49</v>
      </c>
      <c r="M1910" t="s">
        <v>759</v>
      </c>
      <c r="N1910" t="str">
        <f t="shared" si="210"/>
        <v>F</v>
      </c>
      <c r="O1910" t="s">
        <v>1943</v>
      </c>
      <c r="P1910" t="s">
        <v>1943</v>
      </c>
      <c r="Q1910" t="s">
        <v>1943</v>
      </c>
      <c r="R1910" t="s">
        <v>8</v>
      </c>
      <c r="S1910" t="str">
        <f t="shared" si="211"/>
        <v>U</v>
      </c>
      <c r="T1910" t="s">
        <v>8</v>
      </c>
      <c r="U1910" t="s">
        <v>8</v>
      </c>
      <c r="V1910" t="s">
        <v>1943</v>
      </c>
      <c r="W1910" t="e">
        <f>VLOOKUP(Q1910,'PBT Tag Rates'!$B$5:$E$44,4,FALSE)</f>
        <v>#N/A</v>
      </c>
      <c r="X1910">
        <v>1</v>
      </c>
      <c r="Y1910" s="14">
        <f>IFERROR(LOOKUP(H1910,{30,43,48,53,58,63,68,73,78,83,88,93,97},{42,47,52,57,62,67,72,77,82,87,92,99,100}),999)</f>
        <v>72</v>
      </c>
      <c r="Z1910" s="17">
        <f t="shared" si="212"/>
        <v>5.5555555555555554</v>
      </c>
      <c r="AA1910" s="17">
        <f t="shared" si="213"/>
        <v>5.5555555555555554</v>
      </c>
      <c r="AB1910" s="17">
        <f t="shared" si="214"/>
        <v>11.658097686375321</v>
      </c>
      <c r="AC1910" s="17" t="s">
        <v>17654</v>
      </c>
    </row>
    <row r="1911" spans="1:29" x14ac:dyDescent="0.25">
      <c r="A1911" t="s">
        <v>3339</v>
      </c>
      <c r="B1911" s="166" t="s">
        <v>8889</v>
      </c>
      <c r="C1911" t="s">
        <v>8890</v>
      </c>
      <c r="D1911" s="1">
        <v>45171</v>
      </c>
      <c r="E1911">
        <f t="shared" si="209"/>
        <v>18</v>
      </c>
      <c r="F1911" t="s">
        <v>14</v>
      </c>
      <c r="G1911">
        <v>770</v>
      </c>
      <c r="H1911">
        <f t="shared" si="208"/>
        <v>77</v>
      </c>
      <c r="I1911" t="s">
        <v>7</v>
      </c>
      <c r="J1911" t="s">
        <v>8</v>
      </c>
      <c r="K1911" t="s">
        <v>8891</v>
      </c>
      <c r="L1911" t="s">
        <v>8</v>
      </c>
      <c r="M1911" t="s">
        <v>14</v>
      </c>
      <c r="N1911" t="str">
        <f t="shared" si="210"/>
        <v>F</v>
      </c>
      <c r="O1911" t="s">
        <v>562</v>
      </c>
      <c r="P1911" t="s">
        <v>563</v>
      </c>
      <c r="Q1911" t="s">
        <v>221</v>
      </c>
      <c r="R1911">
        <v>4</v>
      </c>
      <c r="S1911">
        <f t="shared" si="211"/>
        <v>2019</v>
      </c>
      <c r="T1911" t="s">
        <v>12</v>
      </c>
      <c r="U1911">
        <v>0.999999999999999</v>
      </c>
      <c r="V1911" t="s">
        <v>3396</v>
      </c>
      <c r="W1911">
        <f>VLOOKUP(Q1911,'PBT Tag Rates'!$B$5:$E$44,4,FALSE)</f>
        <v>0.95971980899999998</v>
      </c>
      <c r="X1911">
        <v>1</v>
      </c>
      <c r="Y1911" s="14">
        <f>IFERROR(LOOKUP(H1911,{30,43,48,53,58,63,68,73,78,83,88,93,97},{42,47,52,57,62,67,72,77,82,87,92,99,100}),999)</f>
        <v>77</v>
      </c>
      <c r="Z1911" s="17">
        <f t="shared" si="212"/>
        <v>5.5555555555555554</v>
      </c>
      <c r="AA1911" s="17">
        <f t="shared" si="213"/>
        <v>5.5555555555555554</v>
      </c>
      <c r="AB1911" s="17">
        <f t="shared" si="214"/>
        <v>11.658097686375321</v>
      </c>
      <c r="AC1911" s="17" t="s">
        <v>17655</v>
      </c>
    </row>
    <row r="1912" spans="1:29" x14ac:dyDescent="0.25">
      <c r="A1912" t="s">
        <v>3339</v>
      </c>
      <c r="B1912" s="166" t="s">
        <v>8892</v>
      </c>
      <c r="C1912" t="s">
        <v>1168</v>
      </c>
      <c r="D1912" s="1">
        <v>45171</v>
      </c>
      <c r="E1912">
        <f t="shared" si="209"/>
        <v>18</v>
      </c>
      <c r="F1912" t="s">
        <v>14</v>
      </c>
      <c r="G1912">
        <v>690</v>
      </c>
      <c r="H1912">
        <f t="shared" si="208"/>
        <v>69</v>
      </c>
      <c r="I1912" t="s">
        <v>7</v>
      </c>
      <c r="J1912" t="s">
        <v>8</v>
      </c>
      <c r="K1912" t="s">
        <v>8</v>
      </c>
      <c r="L1912" t="s">
        <v>8</v>
      </c>
      <c r="M1912" t="s">
        <v>14</v>
      </c>
      <c r="N1912" t="str">
        <f t="shared" si="210"/>
        <v>F</v>
      </c>
      <c r="O1912" t="s">
        <v>888</v>
      </c>
      <c r="P1912" t="s">
        <v>5636</v>
      </c>
      <c r="Q1912" t="s">
        <v>221</v>
      </c>
      <c r="R1912">
        <v>4</v>
      </c>
      <c r="S1912">
        <f t="shared" si="211"/>
        <v>2019</v>
      </c>
      <c r="T1912" t="s">
        <v>12</v>
      </c>
      <c r="U1912">
        <v>1</v>
      </c>
      <c r="V1912" t="s">
        <v>3386</v>
      </c>
      <c r="W1912">
        <f>VLOOKUP(Q1912,'PBT Tag Rates'!$B$5:$E$44,4,FALSE)</f>
        <v>0.95971980899999998</v>
      </c>
      <c r="X1912">
        <v>1</v>
      </c>
      <c r="Y1912" s="14">
        <f>IFERROR(LOOKUP(H1912,{30,43,48,53,58,63,68,73,78,83,88,93,97},{42,47,52,57,62,67,72,77,82,87,92,99,100}),999)</f>
        <v>72</v>
      </c>
      <c r="Z1912" s="17">
        <f t="shared" si="212"/>
        <v>5.5555555555555554</v>
      </c>
      <c r="AA1912" s="17">
        <f t="shared" si="213"/>
        <v>5.5555555555555554</v>
      </c>
      <c r="AB1912" s="17">
        <f t="shared" si="214"/>
        <v>11.658097686375321</v>
      </c>
      <c r="AC1912" s="17" t="s">
        <v>17654</v>
      </c>
    </row>
    <row r="1913" spans="1:29" x14ac:dyDescent="0.25">
      <c r="A1913" t="s">
        <v>3339</v>
      </c>
      <c r="B1913" s="166" t="s">
        <v>8893</v>
      </c>
      <c r="C1913" t="s">
        <v>8894</v>
      </c>
      <c r="D1913" s="1">
        <v>45171</v>
      </c>
      <c r="E1913">
        <f t="shared" si="209"/>
        <v>18</v>
      </c>
      <c r="F1913" t="s">
        <v>6</v>
      </c>
      <c r="G1913">
        <v>740</v>
      </c>
      <c r="H1913">
        <f t="shared" si="208"/>
        <v>74</v>
      </c>
      <c r="I1913" t="s">
        <v>7</v>
      </c>
      <c r="J1913" t="s">
        <v>8</v>
      </c>
      <c r="K1913" t="s">
        <v>8895</v>
      </c>
      <c r="L1913" t="s">
        <v>8</v>
      </c>
      <c r="M1913" t="s">
        <v>6</v>
      </c>
      <c r="N1913" t="str">
        <f t="shared" si="210"/>
        <v>M</v>
      </c>
      <c r="O1913" t="s">
        <v>267</v>
      </c>
      <c r="P1913" t="s">
        <v>276</v>
      </c>
      <c r="Q1913" t="s">
        <v>221</v>
      </c>
      <c r="R1913">
        <v>4</v>
      </c>
      <c r="S1913">
        <f t="shared" si="211"/>
        <v>2019</v>
      </c>
      <c r="T1913" t="s">
        <v>12</v>
      </c>
      <c r="U1913">
        <v>1</v>
      </c>
      <c r="V1913" t="s">
        <v>3363</v>
      </c>
      <c r="W1913">
        <f>VLOOKUP(Q1913,'PBT Tag Rates'!$B$5:$E$44,4,FALSE)</f>
        <v>0.95971980899999998</v>
      </c>
      <c r="X1913">
        <v>1</v>
      </c>
      <c r="Y1913" s="14">
        <f>IFERROR(LOOKUP(H1913,{30,43,48,53,58,63,68,73,78,83,88,93,97},{42,47,52,57,62,67,72,77,82,87,92,99,100}),999)</f>
        <v>77</v>
      </c>
      <c r="Z1913" s="17">
        <f t="shared" si="212"/>
        <v>5.5555555555555554</v>
      </c>
      <c r="AA1913" s="17">
        <f t="shared" si="213"/>
        <v>5.5555555555555554</v>
      </c>
      <c r="AB1913" s="17">
        <f t="shared" si="214"/>
        <v>11.658097686375321</v>
      </c>
      <c r="AC1913" s="17" t="s">
        <v>17654</v>
      </c>
    </row>
    <row r="1914" spans="1:29" x14ac:dyDescent="0.25">
      <c r="A1914" t="s">
        <v>3339</v>
      </c>
      <c r="B1914" s="166" t="s">
        <v>8896</v>
      </c>
      <c r="C1914" t="s">
        <v>8897</v>
      </c>
      <c r="D1914" s="1">
        <v>45171</v>
      </c>
      <c r="E1914">
        <f t="shared" si="209"/>
        <v>18</v>
      </c>
      <c r="F1914" t="s">
        <v>6</v>
      </c>
      <c r="G1914">
        <v>750</v>
      </c>
      <c r="H1914">
        <f t="shared" si="208"/>
        <v>75</v>
      </c>
      <c r="I1914" t="s">
        <v>7</v>
      </c>
      <c r="J1914" t="s">
        <v>8</v>
      </c>
      <c r="K1914" t="s">
        <v>8898</v>
      </c>
      <c r="L1914" t="s">
        <v>8</v>
      </c>
      <c r="M1914" t="s">
        <v>6</v>
      </c>
      <c r="N1914" t="str">
        <f t="shared" si="210"/>
        <v>M</v>
      </c>
      <c r="O1914" t="s">
        <v>1133</v>
      </c>
      <c r="P1914" t="s">
        <v>1134</v>
      </c>
      <c r="Q1914" t="s">
        <v>221</v>
      </c>
      <c r="R1914">
        <v>4</v>
      </c>
      <c r="S1914">
        <f t="shared" si="211"/>
        <v>2019</v>
      </c>
      <c r="T1914" t="s">
        <v>12</v>
      </c>
      <c r="U1914">
        <v>0.999999999999997</v>
      </c>
      <c r="V1914" t="s">
        <v>3346</v>
      </c>
      <c r="W1914">
        <f>VLOOKUP(Q1914,'PBT Tag Rates'!$B$5:$E$44,4,FALSE)</f>
        <v>0.95971980899999998</v>
      </c>
      <c r="X1914">
        <v>1</v>
      </c>
      <c r="Y1914" s="14">
        <f>IFERROR(LOOKUP(H1914,{30,43,48,53,58,63,68,73,78,83,88,93,97},{42,47,52,57,62,67,72,77,82,87,92,99,100}),999)</f>
        <v>77</v>
      </c>
      <c r="Z1914" s="17">
        <f t="shared" si="212"/>
        <v>5.5555555555555554</v>
      </c>
      <c r="AA1914" s="17">
        <f t="shared" si="213"/>
        <v>5.5555555555555554</v>
      </c>
      <c r="AB1914" s="17">
        <f t="shared" si="214"/>
        <v>11.658097686375321</v>
      </c>
      <c r="AC1914" s="17" t="s">
        <v>17654</v>
      </c>
    </row>
    <row r="1915" spans="1:29" x14ac:dyDescent="0.25">
      <c r="A1915" t="s">
        <v>3339</v>
      </c>
      <c r="B1915" s="166" t="s">
        <v>8899</v>
      </c>
      <c r="C1915" t="s">
        <v>1171</v>
      </c>
      <c r="D1915" s="1">
        <v>45171</v>
      </c>
      <c r="E1915">
        <f t="shared" si="209"/>
        <v>18</v>
      </c>
      <c r="F1915" t="s">
        <v>14</v>
      </c>
      <c r="G1915">
        <v>750</v>
      </c>
      <c r="H1915">
        <f t="shared" si="208"/>
        <v>75</v>
      </c>
      <c r="I1915" t="s">
        <v>7</v>
      </c>
      <c r="J1915" t="s">
        <v>8</v>
      </c>
      <c r="K1915" t="s">
        <v>8900</v>
      </c>
      <c r="L1915" t="s">
        <v>8</v>
      </c>
      <c r="M1915" t="s">
        <v>14</v>
      </c>
      <c r="N1915" t="str">
        <f t="shared" si="210"/>
        <v>F</v>
      </c>
      <c r="O1915" t="s">
        <v>992</v>
      </c>
      <c r="P1915" t="s">
        <v>993</v>
      </c>
      <c r="Q1915" t="s">
        <v>221</v>
      </c>
      <c r="R1915">
        <v>4</v>
      </c>
      <c r="S1915">
        <f t="shared" si="211"/>
        <v>2019</v>
      </c>
      <c r="T1915" t="s">
        <v>12</v>
      </c>
      <c r="U1915">
        <v>0.999999999999995</v>
      </c>
      <c r="V1915" t="s">
        <v>3386</v>
      </c>
      <c r="W1915">
        <f>VLOOKUP(Q1915,'PBT Tag Rates'!$B$5:$E$44,4,FALSE)</f>
        <v>0.95971980899999998</v>
      </c>
      <c r="X1915">
        <v>1</v>
      </c>
      <c r="Y1915" s="14">
        <f>IFERROR(LOOKUP(H1915,{30,43,48,53,58,63,68,73,78,83,88,93,97},{42,47,52,57,62,67,72,77,82,87,92,99,100}),999)</f>
        <v>77</v>
      </c>
      <c r="Z1915" s="17">
        <f t="shared" si="212"/>
        <v>5.5555555555555554</v>
      </c>
      <c r="AA1915" s="17">
        <f t="shared" si="213"/>
        <v>5.5555555555555554</v>
      </c>
      <c r="AB1915" s="17">
        <f t="shared" si="214"/>
        <v>11.658097686375321</v>
      </c>
      <c r="AC1915" s="17" t="s">
        <v>17654</v>
      </c>
    </row>
    <row r="1916" spans="1:29" x14ac:dyDescent="0.25">
      <c r="A1916" t="s">
        <v>3339</v>
      </c>
      <c r="B1916" s="166" t="s">
        <v>8901</v>
      </c>
      <c r="C1916" t="s">
        <v>1172</v>
      </c>
      <c r="D1916" s="1">
        <v>45171</v>
      </c>
      <c r="E1916">
        <f t="shared" si="209"/>
        <v>18</v>
      </c>
      <c r="F1916" t="s">
        <v>6</v>
      </c>
      <c r="G1916">
        <v>460</v>
      </c>
      <c r="H1916">
        <f t="shared" si="208"/>
        <v>46</v>
      </c>
      <c r="I1916" t="s">
        <v>7</v>
      </c>
      <c r="J1916" t="s">
        <v>8</v>
      </c>
      <c r="K1916" t="s">
        <v>8</v>
      </c>
      <c r="L1916" t="s">
        <v>8</v>
      </c>
      <c r="M1916" t="s">
        <v>6</v>
      </c>
      <c r="N1916" t="str">
        <f t="shared" si="210"/>
        <v>M</v>
      </c>
      <c r="O1916" t="s">
        <v>8902</v>
      </c>
      <c r="P1916" t="s">
        <v>8903</v>
      </c>
      <c r="Q1916" t="s">
        <v>3820</v>
      </c>
      <c r="R1916">
        <v>2</v>
      </c>
      <c r="S1916">
        <f t="shared" si="211"/>
        <v>2021</v>
      </c>
      <c r="T1916" t="s">
        <v>12</v>
      </c>
      <c r="U1916">
        <v>1</v>
      </c>
      <c r="V1916" t="s">
        <v>3357</v>
      </c>
      <c r="W1916">
        <f>VLOOKUP(Q1916,'PBT Tag Rates'!$B$5:$E$44,4,FALSE)</f>
        <v>0.98140000000000005</v>
      </c>
      <c r="X1916">
        <v>1</v>
      </c>
      <c r="Y1916" s="14">
        <f>IFERROR(LOOKUP(H1916,{30,43,48,53,58,63,68,73,78,83,88,93,97},{42,47,52,57,62,67,72,77,82,87,92,99,100}),999)</f>
        <v>47</v>
      </c>
      <c r="Z1916" s="17">
        <f t="shared" si="212"/>
        <v>5.5555555555555554</v>
      </c>
      <c r="AA1916" s="17">
        <f t="shared" si="213"/>
        <v>5.5555555555555554</v>
      </c>
      <c r="AB1916" s="17">
        <f t="shared" si="214"/>
        <v>11.658097686375321</v>
      </c>
      <c r="AC1916" s="17" t="s">
        <v>17654</v>
      </c>
    </row>
    <row r="1917" spans="1:29" x14ac:dyDescent="0.25">
      <c r="A1917" t="s">
        <v>3339</v>
      </c>
      <c r="B1917" s="166" t="s">
        <v>8904</v>
      </c>
      <c r="C1917" t="s">
        <v>8905</v>
      </c>
      <c r="D1917" s="1">
        <v>45171</v>
      </c>
      <c r="E1917">
        <f t="shared" si="209"/>
        <v>18</v>
      </c>
      <c r="F1917" t="s">
        <v>6</v>
      </c>
      <c r="G1917">
        <v>840</v>
      </c>
      <c r="H1917">
        <f t="shared" si="208"/>
        <v>84</v>
      </c>
      <c r="I1917" t="s">
        <v>7</v>
      </c>
      <c r="J1917" t="s">
        <v>8</v>
      </c>
      <c r="K1917" t="s">
        <v>8906</v>
      </c>
      <c r="L1917" t="s">
        <v>8</v>
      </c>
      <c r="M1917" t="s">
        <v>6</v>
      </c>
      <c r="N1917" t="str">
        <f t="shared" si="210"/>
        <v>M</v>
      </c>
      <c r="O1917" t="s">
        <v>694</v>
      </c>
      <c r="P1917" t="s">
        <v>2978</v>
      </c>
      <c r="Q1917" t="s">
        <v>221</v>
      </c>
      <c r="R1917">
        <v>4</v>
      </c>
      <c r="S1917">
        <f t="shared" si="211"/>
        <v>2019</v>
      </c>
      <c r="T1917" t="s">
        <v>12</v>
      </c>
      <c r="U1917">
        <v>1</v>
      </c>
      <c r="V1917" t="s">
        <v>3346</v>
      </c>
      <c r="W1917">
        <f>VLOOKUP(Q1917,'PBT Tag Rates'!$B$5:$E$44,4,FALSE)</f>
        <v>0.95971980899999998</v>
      </c>
      <c r="X1917">
        <v>1</v>
      </c>
      <c r="Y1917" s="14">
        <f>IFERROR(LOOKUP(H1917,{30,43,48,53,58,63,68,73,78,83,88,93,97},{42,47,52,57,62,67,72,77,82,87,92,99,100}),999)</f>
        <v>87</v>
      </c>
      <c r="Z1917" s="17">
        <f t="shared" si="212"/>
        <v>5.5555555555555554</v>
      </c>
      <c r="AA1917" s="17">
        <f t="shared" si="213"/>
        <v>5.5555555555555554</v>
      </c>
      <c r="AB1917" s="17">
        <f t="shared" si="214"/>
        <v>11.658097686375321</v>
      </c>
      <c r="AC1917" s="17" t="s">
        <v>17654</v>
      </c>
    </row>
    <row r="1918" spans="1:29" x14ac:dyDescent="0.25">
      <c r="A1918" t="s">
        <v>3339</v>
      </c>
      <c r="B1918" s="166" t="s">
        <v>8907</v>
      </c>
      <c r="C1918" t="s">
        <v>1173</v>
      </c>
      <c r="D1918" s="1">
        <v>45171</v>
      </c>
      <c r="E1918">
        <f t="shared" si="209"/>
        <v>18</v>
      </c>
      <c r="F1918" t="s">
        <v>6</v>
      </c>
      <c r="G1918">
        <v>860</v>
      </c>
      <c r="H1918">
        <f t="shared" si="208"/>
        <v>86</v>
      </c>
      <c r="I1918" t="s">
        <v>9</v>
      </c>
      <c r="J1918" t="s">
        <v>8</v>
      </c>
      <c r="K1918" t="s">
        <v>8908</v>
      </c>
      <c r="L1918" t="s">
        <v>8</v>
      </c>
      <c r="M1918" t="s">
        <v>6</v>
      </c>
      <c r="N1918" t="str">
        <f t="shared" si="210"/>
        <v>M</v>
      </c>
      <c r="O1918" t="s">
        <v>1209</v>
      </c>
      <c r="P1918" t="s">
        <v>1210</v>
      </c>
      <c r="Q1918" t="s">
        <v>221</v>
      </c>
      <c r="R1918">
        <v>4</v>
      </c>
      <c r="S1918">
        <f t="shared" si="211"/>
        <v>2019</v>
      </c>
      <c r="T1918" t="s">
        <v>12</v>
      </c>
      <c r="U1918">
        <v>1</v>
      </c>
      <c r="V1918" t="s">
        <v>3346</v>
      </c>
      <c r="W1918">
        <f>VLOOKUP(Q1918,'PBT Tag Rates'!$B$5:$E$44,4,FALSE)</f>
        <v>0.95971980899999998</v>
      </c>
      <c r="X1918">
        <v>1</v>
      </c>
      <c r="Y1918" s="14">
        <f>IFERROR(LOOKUP(H1918,{30,43,48,53,58,63,68,73,78,83,88,93,97},{42,47,52,57,62,67,72,77,82,87,92,99,100}),999)</f>
        <v>87</v>
      </c>
      <c r="Z1918" s="17">
        <f t="shared" si="212"/>
        <v>5.5555555555555554</v>
      </c>
      <c r="AA1918" s="17">
        <f t="shared" si="213"/>
        <v>5.5555555555555554</v>
      </c>
      <c r="AB1918" s="17">
        <f t="shared" si="214"/>
        <v>11.658097686375321</v>
      </c>
      <c r="AC1918" s="17" t="s">
        <v>17654</v>
      </c>
    </row>
    <row r="1919" spans="1:29" x14ac:dyDescent="0.25">
      <c r="A1919" t="s">
        <v>3339</v>
      </c>
      <c r="B1919" s="166" t="s">
        <v>8909</v>
      </c>
      <c r="C1919" t="s">
        <v>8910</v>
      </c>
      <c r="D1919" s="1">
        <v>45171</v>
      </c>
      <c r="E1919">
        <f t="shared" si="209"/>
        <v>18</v>
      </c>
      <c r="F1919" t="s">
        <v>6</v>
      </c>
      <c r="G1919">
        <v>730</v>
      </c>
      <c r="H1919">
        <f t="shared" si="208"/>
        <v>73</v>
      </c>
      <c r="I1919" t="s">
        <v>7</v>
      </c>
      <c r="J1919" t="s">
        <v>8</v>
      </c>
      <c r="K1919" t="s">
        <v>8911</v>
      </c>
      <c r="L1919" t="s">
        <v>8</v>
      </c>
      <c r="M1919" t="s">
        <v>6</v>
      </c>
      <c r="N1919" t="str">
        <f t="shared" si="210"/>
        <v>M</v>
      </c>
      <c r="O1919" t="s">
        <v>2034</v>
      </c>
      <c r="P1919" t="s">
        <v>2035</v>
      </c>
      <c r="Q1919" t="s">
        <v>221</v>
      </c>
      <c r="R1919">
        <v>4</v>
      </c>
      <c r="S1919">
        <f t="shared" si="211"/>
        <v>2019</v>
      </c>
      <c r="T1919" t="s">
        <v>12</v>
      </c>
      <c r="U1919">
        <v>1</v>
      </c>
      <c r="V1919" t="s">
        <v>3346</v>
      </c>
      <c r="W1919">
        <f>VLOOKUP(Q1919,'PBT Tag Rates'!$B$5:$E$44,4,FALSE)</f>
        <v>0.95971980899999998</v>
      </c>
      <c r="X1919">
        <v>1</v>
      </c>
      <c r="Y1919" s="14">
        <f>IFERROR(LOOKUP(H1919,{30,43,48,53,58,63,68,73,78,83,88,93,97},{42,47,52,57,62,67,72,77,82,87,92,99,100}),999)</f>
        <v>77</v>
      </c>
      <c r="Z1919" s="17">
        <f t="shared" si="212"/>
        <v>5.5555555555555554</v>
      </c>
      <c r="AA1919" s="17">
        <f t="shared" si="213"/>
        <v>5.5555555555555554</v>
      </c>
      <c r="AB1919" s="17">
        <f t="shared" si="214"/>
        <v>11.658097686375321</v>
      </c>
      <c r="AC1919" s="17" t="s">
        <v>17654</v>
      </c>
    </row>
    <row r="1920" spans="1:29" x14ac:dyDescent="0.25">
      <c r="A1920" t="s">
        <v>3339</v>
      </c>
      <c r="B1920" s="166" t="s">
        <v>8912</v>
      </c>
      <c r="C1920" t="s">
        <v>1174</v>
      </c>
      <c r="D1920" s="1">
        <v>45171</v>
      </c>
      <c r="E1920">
        <f t="shared" si="209"/>
        <v>18</v>
      </c>
      <c r="F1920" t="s">
        <v>6</v>
      </c>
      <c r="G1920">
        <v>730</v>
      </c>
      <c r="H1920">
        <f t="shared" si="208"/>
        <v>73</v>
      </c>
      <c r="I1920" t="s">
        <v>7</v>
      </c>
      <c r="J1920" t="s">
        <v>8</v>
      </c>
      <c r="K1920" t="s">
        <v>8913</v>
      </c>
      <c r="L1920" t="s">
        <v>8</v>
      </c>
      <c r="M1920" t="s">
        <v>14</v>
      </c>
      <c r="N1920" t="str">
        <f t="shared" si="210"/>
        <v>F</v>
      </c>
      <c r="O1920" t="s">
        <v>392</v>
      </c>
      <c r="P1920" t="s">
        <v>393</v>
      </c>
      <c r="Q1920" t="s">
        <v>221</v>
      </c>
      <c r="R1920">
        <v>4</v>
      </c>
      <c r="S1920">
        <f t="shared" si="211"/>
        <v>2019</v>
      </c>
      <c r="T1920" t="s">
        <v>12</v>
      </c>
      <c r="U1920">
        <v>1</v>
      </c>
      <c r="V1920" t="s">
        <v>3386</v>
      </c>
      <c r="W1920">
        <f>VLOOKUP(Q1920,'PBT Tag Rates'!$B$5:$E$44,4,FALSE)</f>
        <v>0.95971980899999998</v>
      </c>
      <c r="X1920">
        <v>1</v>
      </c>
      <c r="Y1920" s="14">
        <f>IFERROR(LOOKUP(H1920,{30,43,48,53,58,63,68,73,78,83,88,93,97},{42,47,52,57,62,67,72,77,82,87,92,99,100}),999)</f>
        <v>77</v>
      </c>
      <c r="Z1920" s="17">
        <f t="shared" si="212"/>
        <v>5.5555555555555554</v>
      </c>
      <c r="AA1920" s="17">
        <f t="shared" si="213"/>
        <v>5.5555555555555554</v>
      </c>
      <c r="AB1920" s="17">
        <f t="shared" si="214"/>
        <v>11.658097686375321</v>
      </c>
      <c r="AC1920" s="17" t="s">
        <v>17654</v>
      </c>
    </row>
    <row r="1921" spans="1:29" x14ac:dyDescent="0.25">
      <c r="A1921" t="s">
        <v>3339</v>
      </c>
      <c r="B1921" s="166" t="s">
        <v>8914</v>
      </c>
      <c r="C1921" t="s">
        <v>1175</v>
      </c>
      <c r="D1921" s="1">
        <v>45171</v>
      </c>
      <c r="E1921">
        <f t="shared" si="209"/>
        <v>18</v>
      </c>
      <c r="F1921" t="s">
        <v>6</v>
      </c>
      <c r="G1921">
        <v>490</v>
      </c>
      <c r="H1921">
        <f t="shared" si="208"/>
        <v>49</v>
      </c>
      <c r="I1921" t="s">
        <v>9</v>
      </c>
      <c r="J1921">
        <v>1</v>
      </c>
      <c r="K1921" t="s">
        <v>8</v>
      </c>
      <c r="L1921" t="s">
        <v>8</v>
      </c>
      <c r="M1921" t="s">
        <v>6</v>
      </c>
      <c r="N1921" t="str">
        <f t="shared" si="210"/>
        <v>M</v>
      </c>
      <c r="O1921" t="s">
        <v>8915</v>
      </c>
      <c r="P1921" t="s">
        <v>8916</v>
      </c>
      <c r="Q1921" t="s">
        <v>3820</v>
      </c>
      <c r="R1921">
        <v>2</v>
      </c>
      <c r="S1921">
        <f t="shared" si="211"/>
        <v>2021</v>
      </c>
      <c r="T1921" t="s">
        <v>12</v>
      </c>
      <c r="U1921">
        <v>1.00000000000001</v>
      </c>
      <c r="V1921" t="s">
        <v>3608</v>
      </c>
      <c r="W1921">
        <f>VLOOKUP(Q1921,'PBT Tag Rates'!$B$5:$E$44,4,FALSE)</f>
        <v>0.98140000000000005</v>
      </c>
      <c r="X1921">
        <v>1</v>
      </c>
      <c r="Y1921" s="14">
        <f>IFERROR(LOOKUP(H1921,{30,43,48,53,58,63,68,73,78,83,88,93,97},{42,47,52,57,62,67,72,77,82,87,92,99,100}),999)</f>
        <v>52</v>
      </c>
      <c r="Z1921" s="17">
        <f t="shared" si="212"/>
        <v>5.5555555555555554</v>
      </c>
      <c r="AA1921" s="17">
        <f t="shared" si="213"/>
        <v>5.5555555555555554</v>
      </c>
      <c r="AB1921" s="17">
        <f t="shared" si="214"/>
        <v>11.658097686375321</v>
      </c>
      <c r="AC1921" s="17" t="s">
        <v>17654</v>
      </c>
    </row>
    <row r="1922" spans="1:29" x14ac:dyDescent="0.25">
      <c r="A1922" t="s">
        <v>3339</v>
      </c>
      <c r="B1922" s="166" t="s">
        <v>8917</v>
      </c>
      <c r="C1922" t="s">
        <v>8918</v>
      </c>
      <c r="D1922" s="1">
        <v>45171</v>
      </c>
      <c r="E1922">
        <f t="shared" si="209"/>
        <v>18</v>
      </c>
      <c r="F1922" t="s">
        <v>14</v>
      </c>
      <c r="G1922">
        <v>710</v>
      </c>
      <c r="H1922">
        <f t="shared" si="208"/>
        <v>71</v>
      </c>
      <c r="I1922" t="s">
        <v>7</v>
      </c>
      <c r="J1922" t="s">
        <v>8</v>
      </c>
      <c r="K1922" t="s">
        <v>8919</v>
      </c>
      <c r="L1922" t="s">
        <v>8</v>
      </c>
      <c r="M1922" t="s">
        <v>14</v>
      </c>
      <c r="N1922" t="str">
        <f t="shared" si="210"/>
        <v>F</v>
      </c>
      <c r="O1922" t="s">
        <v>2753</v>
      </c>
      <c r="P1922" t="s">
        <v>2754</v>
      </c>
      <c r="Q1922" t="s">
        <v>221</v>
      </c>
      <c r="R1922">
        <v>4</v>
      </c>
      <c r="S1922">
        <f t="shared" si="211"/>
        <v>2019</v>
      </c>
      <c r="T1922" t="s">
        <v>12</v>
      </c>
      <c r="U1922">
        <v>0.999999999999998</v>
      </c>
      <c r="V1922" t="s">
        <v>3346</v>
      </c>
      <c r="W1922">
        <f>VLOOKUP(Q1922,'PBT Tag Rates'!$B$5:$E$44,4,FALSE)</f>
        <v>0.95971980899999998</v>
      </c>
      <c r="X1922">
        <v>1</v>
      </c>
      <c r="Y1922" s="14">
        <f>IFERROR(LOOKUP(H1922,{30,43,48,53,58,63,68,73,78,83,88,93,97},{42,47,52,57,62,67,72,77,82,87,92,99,100}),999)</f>
        <v>72</v>
      </c>
      <c r="Z1922" s="17">
        <f t="shared" si="212"/>
        <v>5.5555555555555554</v>
      </c>
      <c r="AA1922" s="17">
        <f t="shared" si="213"/>
        <v>5.5555555555555554</v>
      </c>
      <c r="AB1922" s="17">
        <f t="shared" si="214"/>
        <v>11.658097686375321</v>
      </c>
      <c r="AC1922" s="17" t="s">
        <v>17654</v>
      </c>
    </row>
    <row r="1923" spans="1:29" x14ac:dyDescent="0.25">
      <c r="A1923" t="s">
        <v>3339</v>
      </c>
      <c r="B1923" s="166" t="s">
        <v>8920</v>
      </c>
      <c r="C1923" t="s">
        <v>8921</v>
      </c>
      <c r="D1923" s="1">
        <v>45171</v>
      </c>
      <c r="E1923">
        <f t="shared" si="209"/>
        <v>18</v>
      </c>
      <c r="F1923" t="s">
        <v>14</v>
      </c>
      <c r="G1923">
        <v>820</v>
      </c>
      <c r="H1923">
        <f t="shared" si="208"/>
        <v>82</v>
      </c>
      <c r="I1923" t="s">
        <v>7</v>
      </c>
      <c r="J1923" t="s">
        <v>8</v>
      </c>
      <c r="K1923" t="s">
        <v>8922</v>
      </c>
      <c r="L1923" t="s">
        <v>8</v>
      </c>
      <c r="M1923" t="s">
        <v>14</v>
      </c>
      <c r="N1923" t="str">
        <f t="shared" si="210"/>
        <v>F</v>
      </c>
      <c r="O1923" t="s">
        <v>780</v>
      </c>
      <c r="P1923" t="s">
        <v>964</v>
      </c>
      <c r="Q1923" t="s">
        <v>221</v>
      </c>
      <c r="R1923">
        <v>4</v>
      </c>
      <c r="S1923">
        <f t="shared" si="211"/>
        <v>2019</v>
      </c>
      <c r="T1923" t="s">
        <v>12</v>
      </c>
      <c r="U1923">
        <v>0.999999999999999</v>
      </c>
      <c r="V1923" t="s">
        <v>3386</v>
      </c>
      <c r="W1923">
        <f>VLOOKUP(Q1923,'PBT Tag Rates'!$B$5:$E$44,4,FALSE)</f>
        <v>0.95971980899999998</v>
      </c>
      <c r="X1923">
        <v>1</v>
      </c>
      <c r="Y1923" s="14">
        <f>IFERROR(LOOKUP(H1923,{30,43,48,53,58,63,68,73,78,83,88,93,97},{42,47,52,57,62,67,72,77,82,87,92,99,100}),999)</f>
        <v>82</v>
      </c>
      <c r="Z1923" s="17">
        <f t="shared" si="212"/>
        <v>5.5555555555555554</v>
      </c>
      <c r="AA1923" s="17">
        <f t="shared" si="213"/>
        <v>5.5555555555555554</v>
      </c>
      <c r="AB1923" s="17">
        <f t="shared" si="214"/>
        <v>11.658097686375321</v>
      </c>
      <c r="AC1923" s="17" t="s">
        <v>17654</v>
      </c>
    </row>
    <row r="1924" spans="1:29" x14ac:dyDescent="0.25">
      <c r="A1924" t="s">
        <v>3339</v>
      </c>
      <c r="B1924" s="166" t="s">
        <v>8923</v>
      </c>
      <c r="C1924" t="s">
        <v>1177</v>
      </c>
      <c r="D1924" s="1">
        <v>45171</v>
      </c>
      <c r="E1924">
        <f t="shared" si="209"/>
        <v>18</v>
      </c>
      <c r="F1924" t="s">
        <v>14</v>
      </c>
      <c r="G1924">
        <v>740</v>
      </c>
      <c r="H1924">
        <f t="shared" si="208"/>
        <v>74</v>
      </c>
      <c r="I1924" t="s">
        <v>7</v>
      </c>
      <c r="J1924" t="s">
        <v>8</v>
      </c>
      <c r="K1924" t="s">
        <v>8924</v>
      </c>
      <c r="L1924" t="s">
        <v>8</v>
      </c>
      <c r="M1924" t="s">
        <v>14</v>
      </c>
      <c r="N1924" t="str">
        <f t="shared" si="210"/>
        <v>F</v>
      </c>
      <c r="O1924" t="s">
        <v>8</v>
      </c>
      <c r="P1924" t="s">
        <v>8</v>
      </c>
      <c r="Q1924" t="s">
        <v>11</v>
      </c>
      <c r="R1924" t="s">
        <v>8</v>
      </c>
      <c r="S1924" t="str">
        <f t="shared" si="211"/>
        <v>U</v>
      </c>
      <c r="T1924" t="s">
        <v>12</v>
      </c>
      <c r="U1924">
        <v>1</v>
      </c>
      <c r="V1924" t="s">
        <v>11</v>
      </c>
      <c r="W1924" t="e">
        <f>VLOOKUP(Q1924,'PBT Tag Rates'!$B$5:$E$44,4,FALSE)</f>
        <v>#N/A</v>
      </c>
      <c r="X1924">
        <v>1</v>
      </c>
      <c r="Y1924" s="14">
        <f>IFERROR(LOOKUP(H1924,{30,43,48,53,58,63,68,73,78,83,88,93,97},{42,47,52,57,62,67,72,77,82,87,92,99,100}),999)</f>
        <v>77</v>
      </c>
      <c r="Z1924" s="17">
        <f t="shared" si="212"/>
        <v>5.5555555555555554</v>
      </c>
      <c r="AA1924" s="17">
        <f t="shared" si="213"/>
        <v>5.5555555555555554</v>
      </c>
      <c r="AB1924" s="17">
        <f t="shared" si="214"/>
        <v>11.658097686375321</v>
      </c>
      <c r="AC1924" s="17" t="s">
        <v>17654</v>
      </c>
    </row>
    <row r="1925" spans="1:29" x14ac:dyDescent="0.25">
      <c r="A1925" t="s">
        <v>3339</v>
      </c>
      <c r="B1925" s="166" t="s">
        <v>8925</v>
      </c>
      <c r="C1925" t="s">
        <v>8926</v>
      </c>
      <c r="D1925" s="1">
        <v>45171</v>
      </c>
      <c r="E1925">
        <f t="shared" si="209"/>
        <v>18</v>
      </c>
      <c r="F1925" t="s">
        <v>6</v>
      </c>
      <c r="G1925">
        <v>860</v>
      </c>
      <c r="H1925">
        <f t="shared" si="208"/>
        <v>86</v>
      </c>
      <c r="I1925" t="s">
        <v>7</v>
      </c>
      <c r="J1925" t="s">
        <v>8</v>
      </c>
      <c r="K1925" t="s">
        <v>8927</v>
      </c>
      <c r="L1925" t="s">
        <v>8</v>
      </c>
      <c r="M1925" t="s">
        <v>6</v>
      </c>
      <c r="N1925" t="str">
        <f t="shared" si="210"/>
        <v>M</v>
      </c>
      <c r="O1925" t="s">
        <v>4298</v>
      </c>
      <c r="P1925" t="s">
        <v>8928</v>
      </c>
      <c r="Q1925" t="s">
        <v>221</v>
      </c>
      <c r="R1925">
        <v>4</v>
      </c>
      <c r="S1925">
        <f t="shared" si="211"/>
        <v>2019</v>
      </c>
      <c r="T1925" t="s">
        <v>12</v>
      </c>
      <c r="U1925">
        <v>1</v>
      </c>
      <c r="V1925" t="s">
        <v>3357</v>
      </c>
      <c r="W1925">
        <f>VLOOKUP(Q1925,'PBT Tag Rates'!$B$5:$E$44,4,FALSE)</f>
        <v>0.95971980899999998</v>
      </c>
      <c r="X1925">
        <v>1</v>
      </c>
      <c r="Y1925" s="14">
        <f>IFERROR(LOOKUP(H1925,{30,43,48,53,58,63,68,73,78,83,88,93,97},{42,47,52,57,62,67,72,77,82,87,92,99,100}),999)</f>
        <v>87</v>
      </c>
      <c r="Z1925" s="17">
        <f t="shared" si="212"/>
        <v>5.5555555555555554</v>
      </c>
      <c r="AA1925" s="17">
        <f t="shared" si="213"/>
        <v>5.5555555555555554</v>
      </c>
      <c r="AB1925" s="17">
        <f t="shared" si="214"/>
        <v>11.658097686375321</v>
      </c>
      <c r="AC1925" s="17" t="s">
        <v>17654</v>
      </c>
    </row>
    <row r="1926" spans="1:29" x14ac:dyDescent="0.25">
      <c r="A1926" t="s">
        <v>3339</v>
      </c>
      <c r="B1926" s="166" t="s">
        <v>8929</v>
      </c>
      <c r="C1926" t="s">
        <v>1178</v>
      </c>
      <c r="D1926" s="1">
        <v>45171</v>
      </c>
      <c r="E1926">
        <f t="shared" si="209"/>
        <v>18</v>
      </c>
      <c r="F1926" t="s">
        <v>14</v>
      </c>
      <c r="G1926">
        <v>790</v>
      </c>
      <c r="H1926">
        <f t="shared" si="208"/>
        <v>79</v>
      </c>
      <c r="I1926" t="s">
        <v>7</v>
      </c>
      <c r="J1926" t="s">
        <v>8</v>
      </c>
      <c r="K1926" t="s">
        <v>8930</v>
      </c>
      <c r="L1926" t="s">
        <v>8</v>
      </c>
      <c r="M1926" t="s">
        <v>14</v>
      </c>
      <c r="N1926" t="str">
        <f t="shared" si="210"/>
        <v>F</v>
      </c>
      <c r="O1926" t="s">
        <v>536</v>
      </c>
      <c r="P1926" t="s">
        <v>1016</v>
      </c>
      <c r="Q1926" t="s">
        <v>221</v>
      </c>
      <c r="R1926">
        <v>4</v>
      </c>
      <c r="S1926">
        <f t="shared" si="211"/>
        <v>2019</v>
      </c>
      <c r="T1926" t="s">
        <v>12</v>
      </c>
      <c r="U1926">
        <v>1</v>
      </c>
      <c r="V1926" t="s">
        <v>3357</v>
      </c>
      <c r="W1926">
        <f>VLOOKUP(Q1926,'PBT Tag Rates'!$B$5:$E$44,4,FALSE)</f>
        <v>0.95971980899999998</v>
      </c>
      <c r="X1926">
        <v>1</v>
      </c>
      <c r="Y1926" s="14">
        <f>IFERROR(LOOKUP(H1926,{30,43,48,53,58,63,68,73,78,83,88,93,97},{42,47,52,57,62,67,72,77,82,87,92,99,100}),999)</f>
        <v>82</v>
      </c>
      <c r="Z1926" s="17">
        <f t="shared" si="212"/>
        <v>5.5555555555555554</v>
      </c>
      <c r="AA1926" s="17">
        <f t="shared" si="213"/>
        <v>5.5555555555555554</v>
      </c>
      <c r="AB1926" s="17">
        <f t="shared" si="214"/>
        <v>11.658097686375321</v>
      </c>
      <c r="AC1926" s="17" t="s">
        <v>17654</v>
      </c>
    </row>
    <row r="1927" spans="1:29" x14ac:dyDescent="0.25">
      <c r="A1927" t="s">
        <v>3339</v>
      </c>
      <c r="B1927" s="166" t="s">
        <v>8931</v>
      </c>
      <c r="C1927" t="s">
        <v>8932</v>
      </c>
      <c r="D1927" s="1">
        <v>45171</v>
      </c>
      <c r="E1927">
        <f t="shared" si="209"/>
        <v>18</v>
      </c>
      <c r="F1927" t="s">
        <v>6</v>
      </c>
      <c r="G1927">
        <v>750</v>
      </c>
      <c r="H1927">
        <f t="shared" si="208"/>
        <v>75</v>
      </c>
      <c r="I1927" t="s">
        <v>7</v>
      </c>
      <c r="J1927" t="s">
        <v>8</v>
      </c>
      <c r="K1927" t="s">
        <v>8933</v>
      </c>
      <c r="L1927" t="s">
        <v>8</v>
      </c>
      <c r="M1927" t="s">
        <v>14</v>
      </c>
      <c r="N1927" t="str">
        <f t="shared" si="210"/>
        <v>F</v>
      </c>
      <c r="O1927" t="s">
        <v>2996</v>
      </c>
      <c r="P1927" t="s">
        <v>2997</v>
      </c>
      <c r="Q1927" t="s">
        <v>221</v>
      </c>
      <c r="R1927">
        <v>4</v>
      </c>
      <c r="S1927">
        <f t="shared" si="211"/>
        <v>2019</v>
      </c>
      <c r="T1927" t="s">
        <v>12</v>
      </c>
      <c r="U1927">
        <v>0.999999999999997</v>
      </c>
      <c r="V1927" t="s">
        <v>3346</v>
      </c>
      <c r="W1927">
        <f>VLOOKUP(Q1927,'PBT Tag Rates'!$B$5:$E$44,4,FALSE)</f>
        <v>0.95971980899999998</v>
      </c>
      <c r="X1927">
        <v>1</v>
      </c>
      <c r="Y1927" s="14">
        <f>IFERROR(LOOKUP(H1927,{30,43,48,53,58,63,68,73,78,83,88,93,97},{42,47,52,57,62,67,72,77,82,87,92,99,100}),999)</f>
        <v>77</v>
      </c>
      <c r="Z1927" s="17">
        <f t="shared" si="212"/>
        <v>5.5555555555555554</v>
      </c>
      <c r="AA1927" s="17">
        <f t="shared" si="213"/>
        <v>5.5555555555555554</v>
      </c>
      <c r="AB1927" s="17">
        <f t="shared" si="214"/>
        <v>11.658097686375321</v>
      </c>
      <c r="AC1927" s="17" t="s">
        <v>17654</v>
      </c>
    </row>
    <row r="1928" spans="1:29" x14ac:dyDescent="0.25">
      <c r="A1928" t="s">
        <v>3339</v>
      </c>
      <c r="B1928" s="166" t="s">
        <v>8934</v>
      </c>
      <c r="C1928" t="s">
        <v>8935</v>
      </c>
      <c r="D1928" s="1">
        <v>45171</v>
      </c>
      <c r="E1928">
        <f t="shared" si="209"/>
        <v>18</v>
      </c>
      <c r="F1928" t="s">
        <v>6</v>
      </c>
      <c r="G1928">
        <v>750</v>
      </c>
      <c r="H1928">
        <f t="shared" si="208"/>
        <v>75</v>
      </c>
      <c r="I1928" t="s">
        <v>7</v>
      </c>
      <c r="J1928" t="s">
        <v>8</v>
      </c>
      <c r="K1928" t="s">
        <v>8936</v>
      </c>
      <c r="L1928" t="s">
        <v>8</v>
      </c>
      <c r="M1928" t="s">
        <v>14</v>
      </c>
      <c r="N1928" t="str">
        <f t="shared" si="210"/>
        <v>F</v>
      </c>
      <c r="O1928" t="s">
        <v>363</v>
      </c>
      <c r="P1928" t="s">
        <v>2414</v>
      </c>
      <c r="Q1928" t="s">
        <v>221</v>
      </c>
      <c r="R1928">
        <v>4</v>
      </c>
      <c r="S1928">
        <f t="shared" si="211"/>
        <v>2019</v>
      </c>
      <c r="T1928" t="s">
        <v>12</v>
      </c>
      <c r="U1928">
        <v>1</v>
      </c>
      <c r="V1928" t="s">
        <v>3386</v>
      </c>
      <c r="W1928">
        <f>VLOOKUP(Q1928,'PBT Tag Rates'!$B$5:$E$44,4,FALSE)</f>
        <v>0.95971980899999998</v>
      </c>
      <c r="X1928">
        <v>1</v>
      </c>
      <c r="Y1928" s="14">
        <f>IFERROR(LOOKUP(H1928,{30,43,48,53,58,63,68,73,78,83,88,93,97},{42,47,52,57,62,67,72,77,82,87,92,99,100}),999)</f>
        <v>77</v>
      </c>
      <c r="Z1928" s="17">
        <f t="shared" si="212"/>
        <v>5.5555555555555554</v>
      </c>
      <c r="AA1928" s="17">
        <f t="shared" si="213"/>
        <v>5.5555555555555554</v>
      </c>
      <c r="AB1928" s="17">
        <f t="shared" si="214"/>
        <v>11.658097686375321</v>
      </c>
      <c r="AC1928" s="17" t="s">
        <v>17654</v>
      </c>
    </row>
    <row r="1929" spans="1:29" x14ac:dyDescent="0.25">
      <c r="A1929" t="s">
        <v>3339</v>
      </c>
      <c r="B1929" s="166" t="s">
        <v>8937</v>
      </c>
      <c r="C1929" t="s">
        <v>1180</v>
      </c>
      <c r="D1929" s="1">
        <v>45171</v>
      </c>
      <c r="E1929">
        <f t="shared" si="209"/>
        <v>18</v>
      </c>
      <c r="F1929" t="s">
        <v>14</v>
      </c>
      <c r="G1929">
        <v>710</v>
      </c>
      <c r="H1929">
        <f t="shared" si="208"/>
        <v>71</v>
      </c>
      <c r="I1929" t="s">
        <v>7</v>
      </c>
      <c r="J1929" t="s">
        <v>8</v>
      </c>
      <c r="K1929" t="s">
        <v>8938</v>
      </c>
      <c r="L1929" t="s">
        <v>8</v>
      </c>
      <c r="M1929" t="s">
        <v>14</v>
      </c>
      <c r="N1929" t="str">
        <f t="shared" si="210"/>
        <v>F</v>
      </c>
      <c r="O1929" t="s">
        <v>1866</v>
      </c>
      <c r="P1929" t="s">
        <v>2576</v>
      </c>
      <c r="Q1929" t="s">
        <v>221</v>
      </c>
      <c r="R1929">
        <v>4</v>
      </c>
      <c r="S1929">
        <f t="shared" si="211"/>
        <v>2019</v>
      </c>
      <c r="T1929" t="s">
        <v>12</v>
      </c>
      <c r="U1929">
        <v>1</v>
      </c>
      <c r="V1929" t="s">
        <v>3386</v>
      </c>
      <c r="W1929">
        <f>VLOOKUP(Q1929,'PBT Tag Rates'!$B$5:$E$44,4,FALSE)</f>
        <v>0.95971980899999998</v>
      </c>
      <c r="X1929">
        <v>1</v>
      </c>
      <c r="Y1929" s="14">
        <f>IFERROR(LOOKUP(H1929,{30,43,48,53,58,63,68,73,78,83,88,93,97},{42,47,52,57,62,67,72,77,82,87,92,99,100}),999)</f>
        <v>72</v>
      </c>
      <c r="Z1929" s="17">
        <f t="shared" si="212"/>
        <v>5.5555555555555554</v>
      </c>
      <c r="AA1929" s="17">
        <f t="shared" si="213"/>
        <v>5.5555555555555554</v>
      </c>
      <c r="AB1929" s="17">
        <f t="shared" si="214"/>
        <v>11.658097686375321</v>
      </c>
      <c r="AC1929" s="17" t="s">
        <v>17654</v>
      </c>
    </row>
    <row r="1930" spans="1:29" x14ac:dyDescent="0.25">
      <c r="A1930" t="s">
        <v>3339</v>
      </c>
      <c r="B1930" s="166" t="s">
        <v>8939</v>
      </c>
      <c r="C1930" t="s">
        <v>1182</v>
      </c>
      <c r="D1930" s="1">
        <v>45171</v>
      </c>
      <c r="E1930">
        <f t="shared" si="209"/>
        <v>18</v>
      </c>
      <c r="F1930" t="s">
        <v>6</v>
      </c>
      <c r="G1930">
        <v>470</v>
      </c>
      <c r="H1930">
        <f t="shared" si="208"/>
        <v>47</v>
      </c>
      <c r="I1930" t="s">
        <v>9</v>
      </c>
      <c r="J1930">
        <v>1</v>
      </c>
      <c r="K1930" t="s">
        <v>8</v>
      </c>
      <c r="L1930" t="s">
        <v>8</v>
      </c>
      <c r="M1930" t="s">
        <v>6</v>
      </c>
      <c r="N1930" t="str">
        <f t="shared" si="210"/>
        <v>M</v>
      </c>
      <c r="O1930" t="s">
        <v>8940</v>
      </c>
      <c r="P1930" t="s">
        <v>8941</v>
      </c>
      <c r="Q1930" t="s">
        <v>3820</v>
      </c>
      <c r="R1930">
        <v>2</v>
      </c>
      <c r="S1930">
        <f t="shared" si="211"/>
        <v>2021</v>
      </c>
      <c r="T1930" t="s">
        <v>12</v>
      </c>
      <c r="U1930">
        <v>1.00000000000001</v>
      </c>
      <c r="V1930" t="s">
        <v>3821</v>
      </c>
      <c r="W1930">
        <f>VLOOKUP(Q1930,'PBT Tag Rates'!$B$5:$E$44,4,FALSE)</f>
        <v>0.98140000000000005</v>
      </c>
      <c r="X1930">
        <v>1</v>
      </c>
      <c r="Y1930" s="14">
        <f>IFERROR(LOOKUP(H1930,{30,43,48,53,58,63,68,73,78,83,88,93,97},{42,47,52,57,62,67,72,77,82,87,92,99,100}),999)</f>
        <v>47</v>
      </c>
      <c r="Z1930" s="17">
        <f t="shared" si="212"/>
        <v>5.5555555555555554</v>
      </c>
      <c r="AA1930" s="17">
        <f t="shared" si="213"/>
        <v>5.5555555555555554</v>
      </c>
      <c r="AB1930" s="17">
        <f t="shared" si="214"/>
        <v>11.658097686375321</v>
      </c>
      <c r="AC1930" s="17" t="s">
        <v>17654</v>
      </c>
    </row>
    <row r="1931" spans="1:29" x14ac:dyDescent="0.25">
      <c r="A1931" t="s">
        <v>3339</v>
      </c>
      <c r="B1931" s="166" t="s">
        <v>8942</v>
      </c>
      <c r="C1931" t="s">
        <v>8943</v>
      </c>
      <c r="D1931" s="1">
        <v>45171</v>
      </c>
      <c r="E1931">
        <f t="shared" si="209"/>
        <v>18</v>
      </c>
      <c r="F1931" t="s">
        <v>6</v>
      </c>
      <c r="G1931">
        <v>750</v>
      </c>
      <c r="H1931">
        <f t="shared" si="208"/>
        <v>75</v>
      </c>
      <c r="I1931" t="s">
        <v>7</v>
      </c>
      <c r="J1931" t="s">
        <v>8</v>
      </c>
      <c r="K1931" t="s">
        <v>8944</v>
      </c>
      <c r="L1931" t="s">
        <v>8</v>
      </c>
      <c r="M1931" t="s">
        <v>14</v>
      </c>
      <c r="N1931" t="str">
        <f t="shared" si="210"/>
        <v>F</v>
      </c>
      <c r="O1931" t="s">
        <v>8945</v>
      </c>
      <c r="P1931" t="s">
        <v>8946</v>
      </c>
      <c r="Q1931" t="s">
        <v>281</v>
      </c>
      <c r="R1931">
        <v>4</v>
      </c>
      <c r="S1931">
        <f t="shared" si="211"/>
        <v>2019</v>
      </c>
      <c r="T1931" t="s">
        <v>12</v>
      </c>
      <c r="U1931">
        <v>0.999999999999998</v>
      </c>
      <c r="V1931" t="s">
        <v>3079</v>
      </c>
      <c r="W1931">
        <f>VLOOKUP(Q1931,'PBT Tag Rates'!$B$5:$E$44,4,FALSE)</f>
        <v>0.99705232300000002</v>
      </c>
      <c r="X1931">
        <v>1</v>
      </c>
      <c r="Y1931" s="14">
        <f>IFERROR(LOOKUP(H1931,{30,43,48,53,58,63,68,73,78,83,88,93,97},{42,47,52,57,62,67,72,77,82,87,92,99,100}),999)</f>
        <v>77</v>
      </c>
      <c r="Z1931" s="17">
        <f t="shared" si="212"/>
        <v>5.5555555555555554</v>
      </c>
      <c r="AA1931" s="17">
        <f t="shared" si="213"/>
        <v>5.5555555555555554</v>
      </c>
      <c r="AB1931" s="17">
        <f t="shared" si="214"/>
        <v>11.658097686375321</v>
      </c>
      <c r="AC1931" s="17" t="s">
        <v>17654</v>
      </c>
    </row>
    <row r="1932" spans="1:29" x14ac:dyDescent="0.25">
      <c r="A1932" t="s">
        <v>3339</v>
      </c>
      <c r="B1932" s="166" t="s">
        <v>8947</v>
      </c>
      <c r="C1932" t="s">
        <v>8948</v>
      </c>
      <c r="D1932" s="1">
        <v>45171</v>
      </c>
      <c r="E1932">
        <f t="shared" si="209"/>
        <v>18</v>
      </c>
      <c r="F1932" t="s">
        <v>6</v>
      </c>
      <c r="G1932">
        <v>740</v>
      </c>
      <c r="H1932">
        <f t="shared" si="208"/>
        <v>74</v>
      </c>
      <c r="I1932" t="s">
        <v>7</v>
      </c>
      <c r="J1932" t="s">
        <v>8</v>
      </c>
      <c r="K1932" t="s">
        <v>8949</v>
      </c>
      <c r="L1932" t="s">
        <v>8</v>
      </c>
      <c r="M1932" t="s">
        <v>6</v>
      </c>
      <c r="N1932" t="str">
        <f t="shared" si="210"/>
        <v>M</v>
      </c>
      <c r="O1932" t="s">
        <v>8</v>
      </c>
      <c r="P1932" t="s">
        <v>8</v>
      </c>
      <c r="Q1932" t="s">
        <v>11</v>
      </c>
      <c r="R1932" t="s">
        <v>8</v>
      </c>
      <c r="S1932" t="str">
        <f t="shared" si="211"/>
        <v>U</v>
      </c>
      <c r="T1932" t="s">
        <v>12</v>
      </c>
      <c r="U1932">
        <v>1</v>
      </c>
      <c r="V1932" t="s">
        <v>11</v>
      </c>
      <c r="W1932" t="e">
        <f>VLOOKUP(Q1932,'PBT Tag Rates'!$B$5:$E$44,4,FALSE)</f>
        <v>#N/A</v>
      </c>
      <c r="X1932">
        <v>1</v>
      </c>
      <c r="Y1932" s="14">
        <f>IFERROR(LOOKUP(H1932,{30,43,48,53,58,63,68,73,78,83,88,93,97},{42,47,52,57,62,67,72,77,82,87,92,99,100}),999)</f>
        <v>77</v>
      </c>
      <c r="Z1932" s="17">
        <f t="shared" si="212"/>
        <v>5.5555555555555554</v>
      </c>
      <c r="AA1932" s="17">
        <f t="shared" si="213"/>
        <v>5.5555555555555554</v>
      </c>
      <c r="AB1932" s="17">
        <f t="shared" si="214"/>
        <v>11.658097686375321</v>
      </c>
      <c r="AC1932" s="17" t="s">
        <v>17654</v>
      </c>
    </row>
    <row r="1933" spans="1:29" x14ac:dyDescent="0.25">
      <c r="A1933" t="s">
        <v>3339</v>
      </c>
      <c r="B1933" s="166" t="s">
        <v>8950</v>
      </c>
      <c r="C1933" t="s">
        <v>1183</v>
      </c>
      <c r="D1933" s="1">
        <v>45171</v>
      </c>
      <c r="E1933">
        <f t="shared" si="209"/>
        <v>18</v>
      </c>
      <c r="F1933" t="s">
        <v>14</v>
      </c>
      <c r="G1933">
        <v>750</v>
      </c>
      <c r="H1933">
        <f t="shared" si="208"/>
        <v>75</v>
      </c>
      <c r="I1933" t="s">
        <v>9</v>
      </c>
      <c r="J1933">
        <v>1</v>
      </c>
      <c r="K1933" t="s">
        <v>8</v>
      </c>
      <c r="L1933" t="s">
        <v>8</v>
      </c>
      <c r="M1933" t="s">
        <v>14</v>
      </c>
      <c r="N1933" t="str">
        <f t="shared" si="210"/>
        <v>F</v>
      </c>
      <c r="O1933" t="s">
        <v>399</v>
      </c>
      <c r="P1933" t="s">
        <v>8951</v>
      </c>
      <c r="Q1933" t="s">
        <v>221</v>
      </c>
      <c r="R1933">
        <v>4</v>
      </c>
      <c r="S1933">
        <f t="shared" si="211"/>
        <v>2019</v>
      </c>
      <c r="T1933" t="s">
        <v>12</v>
      </c>
      <c r="U1933">
        <v>1</v>
      </c>
      <c r="V1933" t="s">
        <v>3357</v>
      </c>
      <c r="W1933">
        <f>VLOOKUP(Q1933,'PBT Tag Rates'!$B$5:$E$44,4,FALSE)</f>
        <v>0.95971980899999998</v>
      </c>
      <c r="X1933">
        <v>1</v>
      </c>
      <c r="Y1933" s="14">
        <f>IFERROR(LOOKUP(H1933,{30,43,48,53,58,63,68,73,78,83,88,93,97},{42,47,52,57,62,67,72,77,82,87,92,99,100}),999)</f>
        <v>77</v>
      </c>
      <c r="Z1933" s="17">
        <f t="shared" si="212"/>
        <v>5.5555555555555554</v>
      </c>
      <c r="AA1933" s="17">
        <f t="shared" si="213"/>
        <v>5.5555555555555554</v>
      </c>
      <c r="AB1933" s="17">
        <f t="shared" si="214"/>
        <v>11.658097686375321</v>
      </c>
      <c r="AC1933" s="17" t="s">
        <v>17654</v>
      </c>
    </row>
    <row r="1934" spans="1:29" x14ac:dyDescent="0.25">
      <c r="A1934" t="s">
        <v>3339</v>
      </c>
      <c r="B1934" s="166" t="s">
        <v>8952</v>
      </c>
      <c r="C1934" t="s">
        <v>8953</v>
      </c>
      <c r="D1934" s="1">
        <v>45171</v>
      </c>
      <c r="E1934">
        <f t="shared" si="209"/>
        <v>18</v>
      </c>
      <c r="F1934" t="s">
        <v>6</v>
      </c>
      <c r="G1934">
        <v>830</v>
      </c>
      <c r="H1934">
        <f t="shared" si="208"/>
        <v>83</v>
      </c>
      <c r="I1934" t="s">
        <v>7</v>
      </c>
      <c r="J1934" t="s">
        <v>8</v>
      </c>
      <c r="K1934" t="s">
        <v>8954</v>
      </c>
      <c r="L1934" t="s">
        <v>8</v>
      </c>
      <c r="M1934" t="s">
        <v>6</v>
      </c>
      <c r="N1934" t="str">
        <f t="shared" si="210"/>
        <v>M</v>
      </c>
      <c r="O1934" t="s">
        <v>1691</v>
      </c>
      <c r="P1934" t="s">
        <v>2230</v>
      </c>
      <c r="Q1934" t="s">
        <v>221</v>
      </c>
      <c r="R1934">
        <v>4</v>
      </c>
      <c r="S1934">
        <f t="shared" si="211"/>
        <v>2019</v>
      </c>
      <c r="T1934" t="s">
        <v>12</v>
      </c>
      <c r="U1934">
        <v>1</v>
      </c>
      <c r="V1934" t="s">
        <v>3653</v>
      </c>
      <c r="W1934">
        <f>VLOOKUP(Q1934,'PBT Tag Rates'!$B$5:$E$44,4,FALSE)</f>
        <v>0.95971980899999998</v>
      </c>
      <c r="X1934">
        <v>1</v>
      </c>
      <c r="Y1934" s="14">
        <f>IFERROR(LOOKUP(H1934,{30,43,48,53,58,63,68,73,78,83,88,93,97},{42,47,52,57,62,67,72,77,82,87,92,99,100}),999)</f>
        <v>87</v>
      </c>
      <c r="Z1934" s="17">
        <f t="shared" si="212"/>
        <v>5.5555555555555554</v>
      </c>
      <c r="AA1934" s="17">
        <f t="shared" si="213"/>
        <v>5.5555555555555554</v>
      </c>
      <c r="AB1934" s="17">
        <f t="shared" si="214"/>
        <v>11.658097686375321</v>
      </c>
      <c r="AC1934" s="17" t="s">
        <v>17655</v>
      </c>
    </row>
    <row r="1935" spans="1:29" x14ac:dyDescent="0.25">
      <c r="A1935" t="s">
        <v>3339</v>
      </c>
      <c r="B1935" s="166" t="s">
        <v>8955</v>
      </c>
      <c r="C1935" t="s">
        <v>1184</v>
      </c>
      <c r="D1935" s="1">
        <v>45171</v>
      </c>
      <c r="E1935">
        <f t="shared" si="209"/>
        <v>18</v>
      </c>
      <c r="F1935" t="s">
        <v>6</v>
      </c>
      <c r="G1935">
        <v>810</v>
      </c>
      <c r="H1935">
        <f t="shared" si="208"/>
        <v>81</v>
      </c>
      <c r="I1935" t="s">
        <v>9</v>
      </c>
      <c r="J1935">
        <v>1</v>
      </c>
      <c r="K1935" t="s">
        <v>8956</v>
      </c>
      <c r="L1935" t="s">
        <v>8</v>
      </c>
      <c r="M1935" t="s">
        <v>14</v>
      </c>
      <c r="N1935" t="str">
        <f t="shared" si="210"/>
        <v>F</v>
      </c>
      <c r="O1935" t="s">
        <v>18</v>
      </c>
      <c r="P1935" t="s">
        <v>8957</v>
      </c>
      <c r="Q1935" t="s">
        <v>15</v>
      </c>
      <c r="R1935">
        <v>5</v>
      </c>
      <c r="S1935">
        <f t="shared" si="211"/>
        <v>2018</v>
      </c>
      <c r="T1935" t="s">
        <v>12</v>
      </c>
      <c r="U1935">
        <v>0.999999999999999</v>
      </c>
      <c r="V1935" t="s">
        <v>3386</v>
      </c>
      <c r="W1935">
        <f>VLOOKUP(Q1935,'PBT Tag Rates'!$B$5:$E$44,4,FALSE)</f>
        <v>0.80551598400000002</v>
      </c>
      <c r="X1935">
        <v>1</v>
      </c>
      <c r="Y1935" s="14">
        <f>IFERROR(LOOKUP(H1935,{30,43,48,53,58,63,68,73,78,83,88,93,97},{42,47,52,57,62,67,72,77,82,87,92,99,100}),999)</f>
        <v>82</v>
      </c>
      <c r="Z1935" s="17">
        <f t="shared" si="212"/>
        <v>5.5555555555555554</v>
      </c>
      <c r="AA1935" s="17">
        <f t="shared" si="213"/>
        <v>5.5555555555555554</v>
      </c>
      <c r="AB1935" s="17">
        <f t="shared" si="214"/>
        <v>11.658097686375321</v>
      </c>
      <c r="AC1935" s="17" t="s">
        <v>17654</v>
      </c>
    </row>
    <row r="1936" spans="1:29" x14ac:dyDescent="0.25">
      <c r="A1936" t="s">
        <v>3339</v>
      </c>
      <c r="B1936" s="166" t="s">
        <v>8958</v>
      </c>
      <c r="C1936" t="s">
        <v>8959</v>
      </c>
      <c r="D1936" s="1">
        <v>45171</v>
      </c>
      <c r="E1936">
        <f t="shared" si="209"/>
        <v>18</v>
      </c>
      <c r="F1936" t="s">
        <v>14</v>
      </c>
      <c r="G1936">
        <v>740</v>
      </c>
      <c r="H1936">
        <f t="shared" si="208"/>
        <v>74</v>
      </c>
      <c r="I1936" t="s">
        <v>7</v>
      </c>
      <c r="J1936" t="s">
        <v>8</v>
      </c>
      <c r="K1936" t="s">
        <v>8960</v>
      </c>
      <c r="L1936" t="s">
        <v>8</v>
      </c>
      <c r="M1936" t="s">
        <v>14</v>
      </c>
      <c r="N1936" t="str">
        <f t="shared" si="210"/>
        <v>F</v>
      </c>
      <c r="O1936" t="s">
        <v>1831</v>
      </c>
      <c r="P1936" t="s">
        <v>8961</v>
      </c>
      <c r="Q1936" t="s">
        <v>221</v>
      </c>
      <c r="R1936">
        <v>4</v>
      </c>
      <c r="S1936">
        <f t="shared" si="211"/>
        <v>2019</v>
      </c>
      <c r="T1936" t="s">
        <v>12</v>
      </c>
      <c r="U1936">
        <v>1</v>
      </c>
      <c r="V1936" t="s">
        <v>3346</v>
      </c>
      <c r="W1936">
        <f>VLOOKUP(Q1936,'PBT Tag Rates'!$B$5:$E$44,4,FALSE)</f>
        <v>0.95971980899999998</v>
      </c>
      <c r="X1936">
        <v>1</v>
      </c>
      <c r="Y1936" s="14">
        <f>IFERROR(LOOKUP(H1936,{30,43,48,53,58,63,68,73,78,83,88,93,97},{42,47,52,57,62,67,72,77,82,87,92,99,100}),999)</f>
        <v>77</v>
      </c>
      <c r="Z1936" s="17">
        <f t="shared" si="212"/>
        <v>5.5555555555555554</v>
      </c>
      <c r="AA1936" s="17">
        <f t="shared" si="213"/>
        <v>5.5555555555555554</v>
      </c>
      <c r="AB1936" s="17">
        <f t="shared" si="214"/>
        <v>11.658097686375321</v>
      </c>
      <c r="AC1936" s="17" t="s">
        <v>17654</v>
      </c>
    </row>
    <row r="1937" spans="1:29" x14ac:dyDescent="0.25">
      <c r="A1937" t="s">
        <v>3339</v>
      </c>
      <c r="B1937" s="166" t="s">
        <v>8962</v>
      </c>
      <c r="C1937" t="s">
        <v>1185</v>
      </c>
      <c r="D1937" s="1">
        <v>45171</v>
      </c>
      <c r="E1937">
        <f t="shared" si="209"/>
        <v>18</v>
      </c>
      <c r="F1937" t="s">
        <v>6</v>
      </c>
      <c r="G1937">
        <v>590</v>
      </c>
      <c r="H1937">
        <f t="shared" si="208"/>
        <v>59</v>
      </c>
      <c r="I1937" t="s">
        <v>7</v>
      </c>
      <c r="J1937" t="s">
        <v>8</v>
      </c>
      <c r="K1937" t="s">
        <v>8963</v>
      </c>
      <c r="L1937" t="s">
        <v>8</v>
      </c>
      <c r="M1937" t="s">
        <v>6</v>
      </c>
      <c r="N1937" t="str">
        <f t="shared" si="210"/>
        <v>M</v>
      </c>
      <c r="O1937" t="s">
        <v>992</v>
      </c>
      <c r="P1937" t="s">
        <v>2521</v>
      </c>
      <c r="Q1937" t="s">
        <v>221</v>
      </c>
      <c r="R1937">
        <v>4</v>
      </c>
      <c r="S1937">
        <f t="shared" si="211"/>
        <v>2019</v>
      </c>
      <c r="T1937" t="s">
        <v>12</v>
      </c>
      <c r="U1937">
        <v>0.999999999999999</v>
      </c>
      <c r="V1937" t="s">
        <v>3386</v>
      </c>
      <c r="W1937">
        <f>VLOOKUP(Q1937,'PBT Tag Rates'!$B$5:$E$44,4,FALSE)</f>
        <v>0.95971980899999998</v>
      </c>
      <c r="X1937">
        <v>1</v>
      </c>
      <c r="Y1937" s="14">
        <f>IFERROR(LOOKUP(H1937,{30,43,48,53,58,63,68,73,78,83,88,93,97},{42,47,52,57,62,67,72,77,82,87,92,99,100}),999)</f>
        <v>62</v>
      </c>
      <c r="Z1937" s="17">
        <f t="shared" si="212"/>
        <v>5.5555555555555554</v>
      </c>
      <c r="AA1937" s="17">
        <f t="shared" si="213"/>
        <v>5.5555555555555554</v>
      </c>
      <c r="AB1937" s="17">
        <f t="shared" si="214"/>
        <v>11.658097686375321</v>
      </c>
      <c r="AC1937" s="17" t="s">
        <v>17654</v>
      </c>
    </row>
    <row r="1938" spans="1:29" x14ac:dyDescent="0.25">
      <c r="A1938" t="s">
        <v>3339</v>
      </c>
      <c r="B1938" s="166" t="s">
        <v>8964</v>
      </c>
      <c r="C1938" t="s">
        <v>8965</v>
      </c>
      <c r="D1938" s="1">
        <v>45171</v>
      </c>
      <c r="E1938">
        <f t="shared" si="209"/>
        <v>18</v>
      </c>
      <c r="F1938" t="s">
        <v>14</v>
      </c>
      <c r="G1938">
        <v>710</v>
      </c>
      <c r="H1938">
        <f t="shared" si="208"/>
        <v>71</v>
      </c>
      <c r="I1938" t="s">
        <v>7</v>
      </c>
      <c r="J1938" t="s">
        <v>8</v>
      </c>
      <c r="K1938" t="s">
        <v>8966</v>
      </c>
      <c r="L1938" t="s">
        <v>8</v>
      </c>
      <c r="M1938" t="s">
        <v>14</v>
      </c>
      <c r="N1938" t="str">
        <f t="shared" si="210"/>
        <v>F</v>
      </c>
      <c r="O1938" t="s">
        <v>602</v>
      </c>
      <c r="P1938" t="s">
        <v>603</v>
      </c>
      <c r="Q1938" t="s">
        <v>221</v>
      </c>
      <c r="R1938">
        <v>4</v>
      </c>
      <c r="S1938">
        <f t="shared" si="211"/>
        <v>2019</v>
      </c>
      <c r="T1938" t="s">
        <v>12</v>
      </c>
      <c r="U1938">
        <v>1</v>
      </c>
      <c r="V1938" t="s">
        <v>3396</v>
      </c>
      <c r="W1938">
        <f>VLOOKUP(Q1938,'PBT Tag Rates'!$B$5:$E$44,4,FALSE)</f>
        <v>0.95971980899999998</v>
      </c>
      <c r="X1938">
        <v>1</v>
      </c>
      <c r="Y1938" s="14">
        <f>IFERROR(LOOKUP(H1938,{30,43,48,53,58,63,68,73,78,83,88,93,97},{42,47,52,57,62,67,72,77,82,87,92,99,100}),999)</f>
        <v>72</v>
      </c>
      <c r="Z1938" s="17">
        <f t="shared" si="212"/>
        <v>5.5555555555555554</v>
      </c>
      <c r="AA1938" s="17">
        <f t="shared" si="213"/>
        <v>5.5555555555555554</v>
      </c>
      <c r="AB1938" s="17">
        <f t="shared" si="214"/>
        <v>11.658097686375321</v>
      </c>
      <c r="AC1938" s="17" t="s">
        <v>17655</v>
      </c>
    </row>
    <row r="1939" spans="1:29" x14ac:dyDescent="0.25">
      <c r="A1939" t="s">
        <v>3339</v>
      </c>
      <c r="B1939" s="166" t="s">
        <v>8967</v>
      </c>
      <c r="C1939" t="s">
        <v>1186</v>
      </c>
      <c r="D1939" s="1">
        <v>45171</v>
      </c>
      <c r="E1939">
        <f t="shared" si="209"/>
        <v>18</v>
      </c>
      <c r="F1939" t="s">
        <v>6</v>
      </c>
      <c r="G1939">
        <v>730</v>
      </c>
      <c r="H1939">
        <f t="shared" si="208"/>
        <v>73</v>
      </c>
      <c r="I1939" t="s">
        <v>7</v>
      </c>
      <c r="J1939" t="s">
        <v>8</v>
      </c>
      <c r="K1939" t="s">
        <v>8968</v>
      </c>
      <c r="L1939" t="s">
        <v>8</v>
      </c>
      <c r="M1939" t="s">
        <v>6</v>
      </c>
      <c r="N1939" t="str">
        <f t="shared" si="210"/>
        <v>M</v>
      </c>
      <c r="O1939" t="s">
        <v>8</v>
      </c>
      <c r="P1939" t="s">
        <v>8</v>
      </c>
      <c r="Q1939" t="s">
        <v>11</v>
      </c>
      <c r="R1939" t="s">
        <v>8</v>
      </c>
      <c r="S1939" t="str">
        <f t="shared" si="211"/>
        <v>U</v>
      </c>
      <c r="T1939" t="s">
        <v>12</v>
      </c>
      <c r="U1939">
        <v>1</v>
      </c>
      <c r="V1939" t="s">
        <v>11</v>
      </c>
      <c r="W1939" t="e">
        <f>VLOOKUP(Q1939,'PBT Tag Rates'!$B$5:$E$44,4,FALSE)</f>
        <v>#N/A</v>
      </c>
      <c r="X1939">
        <v>1</v>
      </c>
      <c r="Y1939" s="14">
        <f>IFERROR(LOOKUP(H1939,{30,43,48,53,58,63,68,73,78,83,88,93,97},{42,47,52,57,62,67,72,77,82,87,92,99,100}),999)</f>
        <v>77</v>
      </c>
      <c r="Z1939" s="17">
        <f t="shared" si="212"/>
        <v>5.5555555555555554</v>
      </c>
      <c r="AA1939" s="17">
        <f t="shared" si="213"/>
        <v>5.5555555555555554</v>
      </c>
      <c r="AB1939" s="17">
        <f t="shared" si="214"/>
        <v>11.658097686375321</v>
      </c>
      <c r="AC1939" s="17" t="s">
        <v>17654</v>
      </c>
    </row>
    <row r="1940" spans="1:29" x14ac:dyDescent="0.25">
      <c r="A1940" t="s">
        <v>3339</v>
      </c>
      <c r="B1940" s="166" t="s">
        <v>8969</v>
      </c>
      <c r="C1940" t="s">
        <v>1187</v>
      </c>
      <c r="D1940" s="1">
        <v>45171</v>
      </c>
      <c r="E1940">
        <f t="shared" si="209"/>
        <v>18</v>
      </c>
      <c r="F1940" t="s">
        <v>6</v>
      </c>
      <c r="G1940">
        <v>690</v>
      </c>
      <c r="H1940">
        <f t="shared" si="208"/>
        <v>69</v>
      </c>
      <c r="I1940" t="s">
        <v>7</v>
      </c>
      <c r="J1940" t="s">
        <v>8</v>
      </c>
      <c r="K1940" t="s">
        <v>8</v>
      </c>
      <c r="L1940" t="s">
        <v>8</v>
      </c>
      <c r="M1940" t="s">
        <v>6</v>
      </c>
      <c r="N1940" t="str">
        <f t="shared" si="210"/>
        <v>M</v>
      </c>
      <c r="O1940" t="s">
        <v>8</v>
      </c>
      <c r="P1940" t="s">
        <v>8</v>
      </c>
      <c r="Q1940" t="s">
        <v>11</v>
      </c>
      <c r="R1940" t="s">
        <v>8</v>
      </c>
      <c r="S1940" t="str">
        <f t="shared" si="211"/>
        <v>U</v>
      </c>
      <c r="T1940" t="s">
        <v>12</v>
      </c>
      <c r="U1940">
        <v>1</v>
      </c>
      <c r="V1940" t="s">
        <v>11</v>
      </c>
      <c r="W1940" t="e">
        <f>VLOOKUP(Q1940,'PBT Tag Rates'!$B$5:$E$44,4,FALSE)</f>
        <v>#N/A</v>
      </c>
      <c r="X1940">
        <v>1</v>
      </c>
      <c r="Y1940" s="14">
        <f>IFERROR(LOOKUP(H1940,{30,43,48,53,58,63,68,73,78,83,88,93,97},{42,47,52,57,62,67,72,77,82,87,92,99,100}),999)</f>
        <v>72</v>
      </c>
      <c r="Z1940" s="17">
        <f t="shared" si="212"/>
        <v>5.5555555555555554</v>
      </c>
      <c r="AA1940" s="17">
        <f t="shared" si="213"/>
        <v>5.5555555555555554</v>
      </c>
      <c r="AB1940" s="17">
        <f t="shared" si="214"/>
        <v>11.658097686375321</v>
      </c>
      <c r="AC1940" s="17" t="s">
        <v>17654</v>
      </c>
    </row>
    <row r="1941" spans="1:29" x14ac:dyDescent="0.25">
      <c r="A1941" t="s">
        <v>3339</v>
      </c>
      <c r="B1941" s="166" t="s">
        <v>8970</v>
      </c>
      <c r="C1941" t="s">
        <v>8971</v>
      </c>
      <c r="D1941" s="1">
        <v>45171</v>
      </c>
      <c r="E1941">
        <f t="shared" si="209"/>
        <v>18</v>
      </c>
      <c r="F1941" t="s">
        <v>6</v>
      </c>
      <c r="G1941">
        <v>790</v>
      </c>
      <c r="H1941">
        <f t="shared" si="208"/>
        <v>79</v>
      </c>
      <c r="I1941" t="s">
        <v>7</v>
      </c>
      <c r="J1941" t="s">
        <v>8</v>
      </c>
      <c r="K1941" t="s">
        <v>8972</v>
      </c>
      <c r="L1941" t="s">
        <v>8</v>
      </c>
      <c r="M1941" t="s">
        <v>14</v>
      </c>
      <c r="N1941" t="str">
        <f t="shared" si="210"/>
        <v>F</v>
      </c>
      <c r="O1941" t="s">
        <v>2476</v>
      </c>
      <c r="P1941" t="s">
        <v>3381</v>
      </c>
      <c r="Q1941" t="s">
        <v>221</v>
      </c>
      <c r="R1941">
        <v>4</v>
      </c>
      <c r="S1941">
        <f t="shared" si="211"/>
        <v>2019</v>
      </c>
      <c r="T1941" t="s">
        <v>12</v>
      </c>
      <c r="U1941">
        <v>0.999999999999998</v>
      </c>
      <c r="V1941" t="s">
        <v>3357</v>
      </c>
      <c r="W1941">
        <f>VLOOKUP(Q1941,'PBT Tag Rates'!$B$5:$E$44,4,FALSE)</f>
        <v>0.95971980899999998</v>
      </c>
      <c r="X1941">
        <v>1</v>
      </c>
      <c r="Y1941" s="14">
        <f>IFERROR(LOOKUP(H1941,{30,43,48,53,58,63,68,73,78,83,88,93,97},{42,47,52,57,62,67,72,77,82,87,92,99,100}),999)</f>
        <v>82</v>
      </c>
      <c r="Z1941" s="17">
        <f t="shared" si="212"/>
        <v>5.5555555555555554</v>
      </c>
      <c r="AA1941" s="17">
        <f t="shared" si="213"/>
        <v>5.5555555555555554</v>
      </c>
      <c r="AB1941" s="17">
        <f t="shared" si="214"/>
        <v>11.658097686375321</v>
      </c>
      <c r="AC1941" s="17" t="s">
        <v>17654</v>
      </c>
    </row>
    <row r="1942" spans="1:29" x14ac:dyDescent="0.25">
      <c r="A1942" t="s">
        <v>3339</v>
      </c>
      <c r="B1942" s="166" t="s">
        <v>8973</v>
      </c>
      <c r="C1942" t="s">
        <v>1188</v>
      </c>
      <c r="D1942" s="1">
        <v>45171</v>
      </c>
      <c r="E1942">
        <f t="shared" si="209"/>
        <v>18</v>
      </c>
      <c r="F1942" t="s">
        <v>14</v>
      </c>
      <c r="G1942">
        <v>720</v>
      </c>
      <c r="H1942">
        <f t="shared" ref="H1942:H2005" si="215">G1942/10</f>
        <v>72</v>
      </c>
      <c r="I1942" t="s">
        <v>9</v>
      </c>
      <c r="J1942">
        <v>1</v>
      </c>
      <c r="K1942" t="s">
        <v>8</v>
      </c>
      <c r="L1942" t="s">
        <v>49</v>
      </c>
      <c r="M1942" t="s">
        <v>759</v>
      </c>
      <c r="N1942" t="str">
        <f t="shared" si="210"/>
        <v>F</v>
      </c>
      <c r="O1942" t="s">
        <v>1943</v>
      </c>
      <c r="P1942" t="s">
        <v>1943</v>
      </c>
      <c r="Q1942" t="s">
        <v>1943</v>
      </c>
      <c r="R1942" t="s">
        <v>8</v>
      </c>
      <c r="S1942" t="str">
        <f t="shared" si="211"/>
        <v>U</v>
      </c>
      <c r="T1942" t="s">
        <v>8</v>
      </c>
      <c r="U1942" t="s">
        <v>8</v>
      </c>
      <c r="V1942" t="s">
        <v>1943</v>
      </c>
      <c r="W1942" t="e">
        <f>VLOOKUP(Q1942,'PBT Tag Rates'!$B$5:$E$44,4,FALSE)</f>
        <v>#N/A</v>
      </c>
      <c r="X1942">
        <v>1</v>
      </c>
      <c r="Y1942" s="14">
        <f>IFERROR(LOOKUP(H1942,{30,43,48,53,58,63,68,73,78,83,88,93,97},{42,47,52,57,62,67,72,77,82,87,92,99,100}),999)</f>
        <v>72</v>
      </c>
      <c r="Z1942" s="17">
        <f t="shared" si="212"/>
        <v>5.5555555555555554</v>
      </c>
      <c r="AA1942" s="17">
        <f t="shared" si="213"/>
        <v>5.5555555555555554</v>
      </c>
      <c r="AB1942" s="17">
        <f t="shared" si="214"/>
        <v>11.658097686375321</v>
      </c>
      <c r="AC1942" s="17" t="s">
        <v>17654</v>
      </c>
    </row>
    <row r="1943" spans="1:29" x14ac:dyDescent="0.25">
      <c r="A1943" t="s">
        <v>3339</v>
      </c>
      <c r="B1943" s="166" t="s">
        <v>8974</v>
      </c>
      <c r="C1943" t="s">
        <v>8975</v>
      </c>
      <c r="D1943" s="1">
        <v>45171</v>
      </c>
      <c r="E1943">
        <f t="shared" ref="E1943:E2006" si="216">IF(D1943&lt;=$D$3,70,18)</f>
        <v>18</v>
      </c>
      <c r="F1943" t="s">
        <v>14</v>
      </c>
      <c r="G1943">
        <v>800</v>
      </c>
      <c r="H1943">
        <f t="shared" si="215"/>
        <v>80</v>
      </c>
      <c r="I1943" t="s">
        <v>7</v>
      </c>
      <c r="J1943" t="s">
        <v>8</v>
      </c>
      <c r="K1943" t="s">
        <v>8976</v>
      </c>
      <c r="L1943" t="s">
        <v>8</v>
      </c>
      <c r="M1943" t="s">
        <v>14</v>
      </c>
      <c r="N1943" t="str">
        <f t="shared" ref="N1943:N2006" si="217">IF(M1943="U",F1943,M1943)</f>
        <v>F</v>
      </c>
      <c r="O1943" t="s">
        <v>1866</v>
      </c>
      <c r="P1943" t="s">
        <v>1867</v>
      </c>
      <c r="Q1943" t="s">
        <v>221</v>
      </c>
      <c r="R1943">
        <v>4</v>
      </c>
      <c r="S1943">
        <f t="shared" ref="S1943:S2006" si="218">IFERROR($S$3-R1943,"U")</f>
        <v>2019</v>
      </c>
      <c r="T1943" t="s">
        <v>12</v>
      </c>
      <c r="U1943">
        <v>1</v>
      </c>
      <c r="V1943" t="s">
        <v>3386</v>
      </c>
      <c r="W1943">
        <f>VLOOKUP(Q1943,'PBT Tag Rates'!$B$5:$E$44,4,FALSE)</f>
        <v>0.95971980899999998</v>
      </c>
      <c r="X1943">
        <v>1</v>
      </c>
      <c r="Y1943" s="14">
        <f>IFERROR(LOOKUP(H1943,{30,43,48,53,58,63,68,73,78,83,88,93,97},{42,47,52,57,62,67,72,77,82,87,92,99,100}),999)</f>
        <v>82</v>
      </c>
      <c r="Z1943" s="17">
        <f t="shared" ref="Z1943:Z2006" si="219">IF(D1943&lt;$D$3,X1943/$Z$3,X1943/$Z$4)</f>
        <v>5.5555555555555554</v>
      </c>
      <c r="AA1943" s="17">
        <f t="shared" ref="AA1943:AA2006" si="220">Z1943*(1+$AA$4)</f>
        <v>5.5555555555555554</v>
      </c>
      <c r="AB1943" s="17">
        <f t="shared" ref="AB1943:AB2006" si="221">IF(D1943&lt;$D$3,AA1943/$AB$3,AA1943/$AB$4)</f>
        <v>11.658097686375321</v>
      </c>
      <c r="AC1943" s="17" t="s">
        <v>17654</v>
      </c>
    </row>
    <row r="1944" spans="1:29" x14ac:dyDescent="0.25">
      <c r="A1944" t="s">
        <v>3339</v>
      </c>
      <c r="B1944" s="166" t="s">
        <v>8977</v>
      </c>
      <c r="C1944" t="s">
        <v>1189</v>
      </c>
      <c r="D1944" s="1">
        <v>45171</v>
      </c>
      <c r="E1944">
        <f t="shared" si="216"/>
        <v>18</v>
      </c>
      <c r="F1944" t="s">
        <v>6</v>
      </c>
      <c r="G1944">
        <v>730</v>
      </c>
      <c r="H1944">
        <f t="shared" si="215"/>
        <v>73</v>
      </c>
      <c r="I1944" t="s">
        <v>7</v>
      </c>
      <c r="J1944" t="s">
        <v>8</v>
      </c>
      <c r="K1944" t="s">
        <v>8978</v>
      </c>
      <c r="L1944" t="s">
        <v>8</v>
      </c>
      <c r="M1944" t="s">
        <v>6</v>
      </c>
      <c r="N1944" t="str">
        <f t="shared" si="217"/>
        <v>M</v>
      </c>
      <c r="O1944" t="s">
        <v>8979</v>
      </c>
      <c r="P1944" t="s">
        <v>8980</v>
      </c>
      <c r="Q1944" t="s">
        <v>281</v>
      </c>
      <c r="R1944">
        <v>4</v>
      </c>
      <c r="S1944">
        <f t="shared" si="218"/>
        <v>2019</v>
      </c>
      <c r="T1944" t="s">
        <v>12</v>
      </c>
      <c r="U1944">
        <v>1</v>
      </c>
      <c r="V1944" t="s">
        <v>3079</v>
      </c>
      <c r="W1944">
        <f>VLOOKUP(Q1944,'PBT Tag Rates'!$B$5:$E$44,4,FALSE)</f>
        <v>0.99705232300000002</v>
      </c>
      <c r="X1944">
        <v>1</v>
      </c>
      <c r="Y1944" s="14">
        <f>IFERROR(LOOKUP(H1944,{30,43,48,53,58,63,68,73,78,83,88,93,97},{42,47,52,57,62,67,72,77,82,87,92,99,100}),999)</f>
        <v>77</v>
      </c>
      <c r="Z1944" s="17">
        <f t="shared" si="219"/>
        <v>5.5555555555555554</v>
      </c>
      <c r="AA1944" s="17">
        <f t="shared" si="220"/>
        <v>5.5555555555555554</v>
      </c>
      <c r="AB1944" s="17">
        <f t="shared" si="221"/>
        <v>11.658097686375321</v>
      </c>
      <c r="AC1944" s="17" t="s">
        <v>17654</v>
      </c>
    </row>
    <row r="1945" spans="1:29" x14ac:dyDescent="0.25">
      <c r="A1945" t="s">
        <v>3339</v>
      </c>
      <c r="B1945" s="166" t="s">
        <v>8981</v>
      </c>
      <c r="C1945" t="s">
        <v>8982</v>
      </c>
      <c r="D1945" s="1">
        <v>45171</v>
      </c>
      <c r="E1945">
        <f t="shared" si="216"/>
        <v>18</v>
      </c>
      <c r="F1945" t="s">
        <v>6</v>
      </c>
      <c r="G1945">
        <v>750</v>
      </c>
      <c r="H1945">
        <f t="shared" si="215"/>
        <v>75</v>
      </c>
      <c r="I1945" t="s">
        <v>7</v>
      </c>
      <c r="J1945" t="s">
        <v>8</v>
      </c>
      <c r="K1945" t="s">
        <v>8983</v>
      </c>
      <c r="L1945" t="s">
        <v>8</v>
      </c>
      <c r="M1945" t="s">
        <v>6</v>
      </c>
      <c r="N1945" t="str">
        <f t="shared" si="217"/>
        <v>M</v>
      </c>
      <c r="O1945" t="s">
        <v>1428</v>
      </c>
      <c r="P1945" t="s">
        <v>1429</v>
      </c>
      <c r="Q1945" t="s">
        <v>221</v>
      </c>
      <c r="R1945">
        <v>4</v>
      </c>
      <c r="S1945">
        <f t="shared" si="218"/>
        <v>2019</v>
      </c>
      <c r="T1945" t="s">
        <v>12</v>
      </c>
      <c r="U1945">
        <v>1</v>
      </c>
      <c r="V1945" t="s">
        <v>3396</v>
      </c>
      <c r="W1945">
        <f>VLOOKUP(Q1945,'PBT Tag Rates'!$B$5:$E$44,4,FALSE)</f>
        <v>0.95971980899999998</v>
      </c>
      <c r="X1945">
        <v>1</v>
      </c>
      <c r="Y1945" s="14">
        <f>IFERROR(LOOKUP(H1945,{30,43,48,53,58,63,68,73,78,83,88,93,97},{42,47,52,57,62,67,72,77,82,87,92,99,100}),999)</f>
        <v>77</v>
      </c>
      <c r="Z1945" s="17">
        <f t="shared" si="219"/>
        <v>5.5555555555555554</v>
      </c>
      <c r="AA1945" s="17">
        <f t="shared" si="220"/>
        <v>5.5555555555555554</v>
      </c>
      <c r="AB1945" s="17">
        <f t="shared" si="221"/>
        <v>11.658097686375321</v>
      </c>
      <c r="AC1945" s="17" t="s">
        <v>17655</v>
      </c>
    </row>
    <row r="1946" spans="1:29" x14ac:dyDescent="0.25">
      <c r="A1946" t="s">
        <v>3339</v>
      </c>
      <c r="B1946" s="166" t="s">
        <v>8984</v>
      </c>
      <c r="C1946" t="s">
        <v>1190</v>
      </c>
      <c r="D1946" s="1">
        <v>45171</v>
      </c>
      <c r="E1946">
        <f t="shared" si="216"/>
        <v>18</v>
      </c>
      <c r="F1946" t="s">
        <v>6</v>
      </c>
      <c r="G1946">
        <v>790</v>
      </c>
      <c r="H1946">
        <f t="shared" si="215"/>
        <v>79</v>
      </c>
      <c r="I1946" t="s">
        <v>7</v>
      </c>
      <c r="J1946" t="s">
        <v>8</v>
      </c>
      <c r="K1946" t="s">
        <v>8985</v>
      </c>
      <c r="L1946" t="s">
        <v>8</v>
      </c>
      <c r="M1946" t="s">
        <v>6</v>
      </c>
      <c r="N1946" t="str">
        <f t="shared" si="217"/>
        <v>M</v>
      </c>
      <c r="O1946" t="s">
        <v>8</v>
      </c>
      <c r="P1946" t="s">
        <v>8</v>
      </c>
      <c r="Q1946" t="s">
        <v>11</v>
      </c>
      <c r="R1946" t="s">
        <v>8</v>
      </c>
      <c r="S1946" t="str">
        <f t="shared" si="218"/>
        <v>U</v>
      </c>
      <c r="T1946" t="s">
        <v>12</v>
      </c>
      <c r="U1946">
        <v>1</v>
      </c>
      <c r="V1946" t="s">
        <v>11</v>
      </c>
      <c r="W1946" t="e">
        <f>VLOOKUP(Q1946,'PBT Tag Rates'!$B$5:$E$44,4,FALSE)</f>
        <v>#N/A</v>
      </c>
      <c r="X1946">
        <v>1</v>
      </c>
      <c r="Y1946" s="14">
        <f>IFERROR(LOOKUP(H1946,{30,43,48,53,58,63,68,73,78,83,88,93,97},{42,47,52,57,62,67,72,77,82,87,92,99,100}),999)</f>
        <v>82</v>
      </c>
      <c r="Z1946" s="17">
        <f t="shared" si="219"/>
        <v>5.5555555555555554</v>
      </c>
      <c r="AA1946" s="17">
        <f t="shared" si="220"/>
        <v>5.5555555555555554</v>
      </c>
      <c r="AB1946" s="17">
        <f t="shared" si="221"/>
        <v>11.658097686375321</v>
      </c>
      <c r="AC1946" s="17" t="s">
        <v>17654</v>
      </c>
    </row>
    <row r="1947" spans="1:29" x14ac:dyDescent="0.25">
      <c r="A1947" t="s">
        <v>3339</v>
      </c>
      <c r="B1947" s="166" t="s">
        <v>8986</v>
      </c>
      <c r="C1947" t="s">
        <v>8987</v>
      </c>
      <c r="D1947" s="1">
        <v>45171</v>
      </c>
      <c r="E1947">
        <f t="shared" si="216"/>
        <v>18</v>
      </c>
      <c r="F1947" t="s">
        <v>14</v>
      </c>
      <c r="G1947">
        <v>740</v>
      </c>
      <c r="H1947">
        <f t="shared" si="215"/>
        <v>74</v>
      </c>
      <c r="I1947" t="s">
        <v>7</v>
      </c>
      <c r="J1947" t="s">
        <v>8</v>
      </c>
      <c r="K1947" t="s">
        <v>8988</v>
      </c>
      <c r="L1947" t="s">
        <v>8</v>
      </c>
      <c r="M1947" t="s">
        <v>14</v>
      </c>
      <c r="N1947" t="str">
        <f t="shared" si="217"/>
        <v>F</v>
      </c>
      <c r="O1947" t="s">
        <v>8</v>
      </c>
      <c r="P1947" t="s">
        <v>8</v>
      </c>
      <c r="Q1947" t="s">
        <v>11</v>
      </c>
      <c r="R1947" t="s">
        <v>8</v>
      </c>
      <c r="S1947" t="str">
        <f t="shared" si="218"/>
        <v>U</v>
      </c>
      <c r="T1947" t="s">
        <v>12</v>
      </c>
      <c r="U1947">
        <v>1</v>
      </c>
      <c r="V1947" t="s">
        <v>11</v>
      </c>
      <c r="W1947" t="e">
        <f>VLOOKUP(Q1947,'PBT Tag Rates'!$B$5:$E$44,4,FALSE)</f>
        <v>#N/A</v>
      </c>
      <c r="X1947">
        <v>1</v>
      </c>
      <c r="Y1947" s="14">
        <f>IFERROR(LOOKUP(H1947,{30,43,48,53,58,63,68,73,78,83,88,93,97},{42,47,52,57,62,67,72,77,82,87,92,99,100}),999)</f>
        <v>77</v>
      </c>
      <c r="Z1947" s="17">
        <f t="shared" si="219"/>
        <v>5.5555555555555554</v>
      </c>
      <c r="AA1947" s="17">
        <f t="shared" si="220"/>
        <v>5.5555555555555554</v>
      </c>
      <c r="AB1947" s="17">
        <f t="shared" si="221"/>
        <v>11.658097686375321</v>
      </c>
      <c r="AC1947" s="17" t="s">
        <v>17654</v>
      </c>
    </row>
    <row r="1948" spans="1:29" x14ac:dyDescent="0.25">
      <c r="A1948" t="s">
        <v>3339</v>
      </c>
      <c r="B1948" s="166" t="s">
        <v>8989</v>
      </c>
      <c r="C1948" t="s">
        <v>8990</v>
      </c>
      <c r="D1948" s="1">
        <v>45171</v>
      </c>
      <c r="E1948">
        <f t="shared" si="216"/>
        <v>18</v>
      </c>
      <c r="F1948" t="s">
        <v>14</v>
      </c>
      <c r="G1948">
        <v>750</v>
      </c>
      <c r="H1948">
        <f t="shared" si="215"/>
        <v>75</v>
      </c>
      <c r="I1948" t="s">
        <v>7</v>
      </c>
      <c r="J1948" t="s">
        <v>8</v>
      </c>
      <c r="K1948" t="s">
        <v>8991</v>
      </c>
      <c r="L1948" t="s">
        <v>8</v>
      </c>
      <c r="M1948" t="s">
        <v>14</v>
      </c>
      <c r="N1948" t="str">
        <f t="shared" si="217"/>
        <v>F</v>
      </c>
      <c r="O1948" t="s">
        <v>8</v>
      </c>
      <c r="P1948" t="s">
        <v>8</v>
      </c>
      <c r="Q1948" t="s">
        <v>11</v>
      </c>
      <c r="R1948" t="s">
        <v>8</v>
      </c>
      <c r="S1948" t="str">
        <f t="shared" si="218"/>
        <v>U</v>
      </c>
      <c r="T1948" t="s">
        <v>12</v>
      </c>
      <c r="U1948">
        <v>1</v>
      </c>
      <c r="V1948" t="s">
        <v>11</v>
      </c>
      <c r="W1948" t="e">
        <f>VLOOKUP(Q1948,'PBT Tag Rates'!$B$5:$E$44,4,FALSE)</f>
        <v>#N/A</v>
      </c>
      <c r="X1948">
        <v>1</v>
      </c>
      <c r="Y1948" s="14">
        <f>IFERROR(LOOKUP(H1948,{30,43,48,53,58,63,68,73,78,83,88,93,97},{42,47,52,57,62,67,72,77,82,87,92,99,100}),999)</f>
        <v>77</v>
      </c>
      <c r="Z1948" s="17">
        <f t="shared" si="219"/>
        <v>5.5555555555555554</v>
      </c>
      <c r="AA1948" s="17">
        <f t="shared" si="220"/>
        <v>5.5555555555555554</v>
      </c>
      <c r="AB1948" s="17">
        <f t="shared" si="221"/>
        <v>11.658097686375321</v>
      </c>
      <c r="AC1948" s="17" t="s">
        <v>17654</v>
      </c>
    </row>
    <row r="1949" spans="1:29" x14ac:dyDescent="0.25">
      <c r="A1949" t="s">
        <v>3339</v>
      </c>
      <c r="B1949" s="166" t="s">
        <v>8992</v>
      </c>
      <c r="C1949" t="s">
        <v>1191</v>
      </c>
      <c r="D1949" s="1">
        <v>45171</v>
      </c>
      <c r="E1949">
        <f t="shared" si="216"/>
        <v>18</v>
      </c>
      <c r="F1949" t="s">
        <v>6</v>
      </c>
      <c r="G1949">
        <v>700</v>
      </c>
      <c r="H1949">
        <f t="shared" si="215"/>
        <v>70</v>
      </c>
      <c r="I1949" t="s">
        <v>7</v>
      </c>
      <c r="J1949" t="s">
        <v>8</v>
      </c>
      <c r="K1949" t="s">
        <v>8993</v>
      </c>
      <c r="L1949" t="s">
        <v>8</v>
      </c>
      <c r="M1949" t="s">
        <v>14</v>
      </c>
      <c r="N1949" t="str">
        <f t="shared" si="217"/>
        <v>F</v>
      </c>
      <c r="O1949" t="s">
        <v>8</v>
      </c>
      <c r="P1949" t="s">
        <v>8</v>
      </c>
      <c r="Q1949" t="s">
        <v>11</v>
      </c>
      <c r="R1949" t="s">
        <v>8</v>
      </c>
      <c r="S1949" t="str">
        <f t="shared" si="218"/>
        <v>U</v>
      </c>
      <c r="T1949" t="s">
        <v>12</v>
      </c>
      <c r="U1949">
        <v>1</v>
      </c>
      <c r="V1949" t="s">
        <v>11</v>
      </c>
      <c r="W1949" t="e">
        <f>VLOOKUP(Q1949,'PBT Tag Rates'!$B$5:$E$44,4,FALSE)</f>
        <v>#N/A</v>
      </c>
      <c r="X1949">
        <v>1</v>
      </c>
      <c r="Y1949" s="14">
        <f>IFERROR(LOOKUP(H1949,{30,43,48,53,58,63,68,73,78,83,88,93,97},{42,47,52,57,62,67,72,77,82,87,92,99,100}),999)</f>
        <v>72</v>
      </c>
      <c r="Z1949" s="17">
        <f t="shared" si="219"/>
        <v>5.5555555555555554</v>
      </c>
      <c r="AA1949" s="17">
        <f t="shared" si="220"/>
        <v>5.5555555555555554</v>
      </c>
      <c r="AB1949" s="17">
        <f t="shared" si="221"/>
        <v>11.658097686375321</v>
      </c>
      <c r="AC1949" s="17" t="s">
        <v>17654</v>
      </c>
    </row>
    <row r="1950" spans="1:29" x14ac:dyDescent="0.25">
      <c r="A1950" t="s">
        <v>3339</v>
      </c>
      <c r="B1950" s="166" t="s">
        <v>8994</v>
      </c>
      <c r="C1950" t="s">
        <v>8995</v>
      </c>
      <c r="D1950" s="1">
        <v>45171</v>
      </c>
      <c r="E1950">
        <f t="shared" si="216"/>
        <v>18</v>
      </c>
      <c r="F1950" t="s">
        <v>14</v>
      </c>
      <c r="G1950">
        <v>770</v>
      </c>
      <c r="H1950">
        <f t="shared" si="215"/>
        <v>77</v>
      </c>
      <c r="I1950" t="s">
        <v>7</v>
      </c>
      <c r="J1950" t="s">
        <v>8</v>
      </c>
      <c r="K1950" t="s">
        <v>8996</v>
      </c>
      <c r="L1950" t="s">
        <v>8</v>
      </c>
      <c r="M1950" t="s">
        <v>14</v>
      </c>
      <c r="N1950" t="str">
        <f t="shared" si="217"/>
        <v>F</v>
      </c>
      <c r="O1950" t="s">
        <v>1020</v>
      </c>
      <c r="P1950" t="s">
        <v>1021</v>
      </c>
      <c r="Q1950" t="s">
        <v>281</v>
      </c>
      <c r="R1950">
        <v>4</v>
      </c>
      <c r="S1950">
        <f t="shared" si="218"/>
        <v>2019</v>
      </c>
      <c r="T1950" t="s">
        <v>12</v>
      </c>
      <c r="U1950">
        <v>1</v>
      </c>
      <c r="V1950" t="s">
        <v>3169</v>
      </c>
      <c r="W1950">
        <f>VLOOKUP(Q1950,'PBT Tag Rates'!$B$5:$E$44,4,FALSE)</f>
        <v>0.99705232300000002</v>
      </c>
      <c r="X1950">
        <v>1</v>
      </c>
      <c r="Y1950" s="14">
        <f>IFERROR(LOOKUP(H1950,{30,43,48,53,58,63,68,73,78,83,88,93,97},{42,47,52,57,62,67,72,77,82,87,92,99,100}),999)</f>
        <v>77</v>
      </c>
      <c r="Z1950" s="17">
        <f t="shared" si="219"/>
        <v>5.5555555555555554</v>
      </c>
      <c r="AA1950" s="17">
        <f t="shared" si="220"/>
        <v>5.5555555555555554</v>
      </c>
      <c r="AB1950" s="17">
        <f t="shared" si="221"/>
        <v>11.658097686375321</v>
      </c>
      <c r="AC1950" s="17" t="s">
        <v>17654</v>
      </c>
    </row>
    <row r="1951" spans="1:29" x14ac:dyDescent="0.25">
      <c r="A1951" t="s">
        <v>3339</v>
      </c>
      <c r="B1951" s="166" t="s">
        <v>8997</v>
      </c>
      <c r="C1951" t="s">
        <v>1192</v>
      </c>
      <c r="D1951" s="1">
        <v>45171</v>
      </c>
      <c r="E1951">
        <f t="shared" si="216"/>
        <v>18</v>
      </c>
      <c r="F1951" t="s">
        <v>14</v>
      </c>
      <c r="G1951">
        <v>650</v>
      </c>
      <c r="H1951">
        <f t="shared" si="215"/>
        <v>65</v>
      </c>
      <c r="I1951" t="s">
        <v>9</v>
      </c>
      <c r="J1951">
        <v>1</v>
      </c>
      <c r="K1951" t="s">
        <v>8</v>
      </c>
      <c r="L1951" t="s">
        <v>8</v>
      </c>
      <c r="M1951" t="s">
        <v>14</v>
      </c>
      <c r="N1951" t="str">
        <f t="shared" si="217"/>
        <v>F</v>
      </c>
      <c r="O1951" t="s">
        <v>8998</v>
      </c>
      <c r="P1951" t="s">
        <v>8999</v>
      </c>
      <c r="Q1951" t="s">
        <v>918</v>
      </c>
      <c r="R1951">
        <v>3</v>
      </c>
      <c r="S1951">
        <f t="shared" si="218"/>
        <v>2020</v>
      </c>
      <c r="T1951" t="s">
        <v>12</v>
      </c>
      <c r="U1951">
        <v>1</v>
      </c>
      <c r="V1951" t="s">
        <v>3346</v>
      </c>
      <c r="W1951">
        <f>VLOOKUP(Q1951,'PBT Tag Rates'!$B$5:$E$44,4,FALSE)</f>
        <v>0.98961045999999997</v>
      </c>
      <c r="X1951">
        <v>1</v>
      </c>
      <c r="Y1951" s="14">
        <f>IFERROR(LOOKUP(H1951,{30,43,48,53,58,63,68,73,78,83,88,93,97},{42,47,52,57,62,67,72,77,82,87,92,99,100}),999)</f>
        <v>67</v>
      </c>
      <c r="Z1951" s="17">
        <f t="shared" si="219"/>
        <v>5.5555555555555554</v>
      </c>
      <c r="AA1951" s="17">
        <f t="shared" si="220"/>
        <v>5.5555555555555554</v>
      </c>
      <c r="AB1951" s="17">
        <f t="shared" si="221"/>
        <v>11.658097686375321</v>
      </c>
      <c r="AC1951" s="17" t="s">
        <v>17654</v>
      </c>
    </row>
    <row r="1952" spans="1:29" x14ac:dyDescent="0.25">
      <c r="A1952" t="s">
        <v>3339</v>
      </c>
      <c r="B1952" s="166" t="s">
        <v>9000</v>
      </c>
      <c r="C1952" t="s">
        <v>1193</v>
      </c>
      <c r="D1952" s="1">
        <v>45171</v>
      </c>
      <c r="E1952">
        <f t="shared" si="216"/>
        <v>18</v>
      </c>
      <c r="F1952" t="s">
        <v>6</v>
      </c>
      <c r="G1952">
        <v>760</v>
      </c>
      <c r="H1952">
        <f t="shared" si="215"/>
        <v>76</v>
      </c>
      <c r="I1952" t="s">
        <v>7</v>
      </c>
      <c r="J1952" t="s">
        <v>8</v>
      </c>
      <c r="K1952" t="s">
        <v>9001</v>
      </c>
      <c r="L1952" t="s">
        <v>8</v>
      </c>
      <c r="M1952" t="s">
        <v>6</v>
      </c>
      <c r="N1952" t="str">
        <f t="shared" si="217"/>
        <v>M</v>
      </c>
      <c r="O1952" t="s">
        <v>8</v>
      </c>
      <c r="P1952" t="s">
        <v>8</v>
      </c>
      <c r="Q1952" t="s">
        <v>11</v>
      </c>
      <c r="R1952" t="s">
        <v>8</v>
      </c>
      <c r="S1952" t="str">
        <f t="shared" si="218"/>
        <v>U</v>
      </c>
      <c r="T1952" t="s">
        <v>12</v>
      </c>
      <c r="U1952">
        <v>1</v>
      </c>
      <c r="V1952" t="s">
        <v>11</v>
      </c>
      <c r="W1952" t="e">
        <f>VLOOKUP(Q1952,'PBT Tag Rates'!$B$5:$E$44,4,FALSE)</f>
        <v>#N/A</v>
      </c>
      <c r="X1952">
        <v>1</v>
      </c>
      <c r="Y1952" s="14">
        <f>IFERROR(LOOKUP(H1952,{30,43,48,53,58,63,68,73,78,83,88,93,97},{42,47,52,57,62,67,72,77,82,87,92,99,100}),999)</f>
        <v>77</v>
      </c>
      <c r="Z1952" s="17">
        <f t="shared" si="219"/>
        <v>5.5555555555555554</v>
      </c>
      <c r="AA1952" s="17">
        <f t="shared" si="220"/>
        <v>5.5555555555555554</v>
      </c>
      <c r="AB1952" s="17">
        <f t="shared" si="221"/>
        <v>11.658097686375321</v>
      </c>
      <c r="AC1952" s="17" t="s">
        <v>17654</v>
      </c>
    </row>
    <row r="1953" spans="1:29" x14ac:dyDescent="0.25">
      <c r="A1953" t="s">
        <v>3339</v>
      </c>
      <c r="B1953" s="166" t="s">
        <v>9002</v>
      </c>
      <c r="C1953" t="s">
        <v>9003</v>
      </c>
      <c r="D1953" s="1">
        <v>45171</v>
      </c>
      <c r="E1953">
        <f t="shared" si="216"/>
        <v>18</v>
      </c>
      <c r="F1953" t="s">
        <v>6</v>
      </c>
      <c r="G1953">
        <v>810</v>
      </c>
      <c r="H1953">
        <f t="shared" si="215"/>
        <v>81</v>
      </c>
      <c r="I1953" t="s">
        <v>7</v>
      </c>
      <c r="J1953" t="s">
        <v>8</v>
      </c>
      <c r="K1953" t="s">
        <v>9004</v>
      </c>
      <c r="L1953" t="s">
        <v>8</v>
      </c>
      <c r="M1953" t="s">
        <v>14</v>
      </c>
      <c r="N1953" t="str">
        <f t="shared" si="217"/>
        <v>F</v>
      </c>
      <c r="O1953" t="s">
        <v>2975</v>
      </c>
      <c r="P1953" t="s">
        <v>2976</v>
      </c>
      <c r="Q1953" t="s">
        <v>221</v>
      </c>
      <c r="R1953">
        <v>4</v>
      </c>
      <c r="S1953">
        <f t="shared" si="218"/>
        <v>2019</v>
      </c>
      <c r="T1953" t="s">
        <v>12</v>
      </c>
      <c r="U1953">
        <v>1</v>
      </c>
      <c r="V1953" t="s">
        <v>3168</v>
      </c>
      <c r="W1953">
        <f>VLOOKUP(Q1953,'PBT Tag Rates'!$B$5:$E$44,4,FALSE)</f>
        <v>0.95971980899999998</v>
      </c>
      <c r="X1953">
        <v>1</v>
      </c>
      <c r="Y1953" s="14">
        <f>IFERROR(LOOKUP(H1953,{30,43,48,53,58,63,68,73,78,83,88,93,97},{42,47,52,57,62,67,72,77,82,87,92,99,100}),999)</f>
        <v>82</v>
      </c>
      <c r="Z1953" s="17">
        <f t="shared" si="219"/>
        <v>5.5555555555555554</v>
      </c>
      <c r="AA1953" s="17">
        <f t="shared" si="220"/>
        <v>5.5555555555555554</v>
      </c>
      <c r="AB1953" s="17">
        <f t="shared" si="221"/>
        <v>11.658097686375321</v>
      </c>
      <c r="AC1953" s="17" t="s">
        <v>17654</v>
      </c>
    </row>
    <row r="1954" spans="1:29" x14ac:dyDescent="0.25">
      <c r="A1954" t="s">
        <v>3339</v>
      </c>
      <c r="B1954" s="166" t="s">
        <v>9005</v>
      </c>
      <c r="C1954" t="s">
        <v>1194</v>
      </c>
      <c r="D1954" s="1">
        <v>45171</v>
      </c>
      <c r="E1954">
        <f t="shared" si="216"/>
        <v>18</v>
      </c>
      <c r="F1954" t="s">
        <v>6</v>
      </c>
      <c r="G1954">
        <v>680</v>
      </c>
      <c r="H1954">
        <f t="shared" si="215"/>
        <v>68</v>
      </c>
      <c r="I1954" t="s">
        <v>7</v>
      </c>
      <c r="J1954" t="s">
        <v>8</v>
      </c>
      <c r="K1954" t="s">
        <v>8</v>
      </c>
      <c r="L1954" t="s">
        <v>8</v>
      </c>
      <c r="M1954" t="s">
        <v>6</v>
      </c>
      <c r="N1954" t="str">
        <f t="shared" si="217"/>
        <v>M</v>
      </c>
      <c r="O1954" t="s">
        <v>9006</v>
      </c>
      <c r="P1954" t="s">
        <v>9007</v>
      </c>
      <c r="Q1954" t="s">
        <v>918</v>
      </c>
      <c r="R1954">
        <v>3</v>
      </c>
      <c r="S1954">
        <f t="shared" si="218"/>
        <v>2020</v>
      </c>
      <c r="T1954" t="s">
        <v>12</v>
      </c>
      <c r="U1954">
        <v>1</v>
      </c>
      <c r="V1954" t="s">
        <v>3357</v>
      </c>
      <c r="W1954">
        <f>VLOOKUP(Q1954,'PBT Tag Rates'!$B$5:$E$44,4,FALSE)</f>
        <v>0.98961045999999997</v>
      </c>
      <c r="X1954">
        <v>1</v>
      </c>
      <c r="Y1954" s="14">
        <f>IFERROR(LOOKUP(H1954,{30,43,48,53,58,63,68,73,78,83,88,93,97},{42,47,52,57,62,67,72,77,82,87,92,99,100}),999)</f>
        <v>72</v>
      </c>
      <c r="Z1954" s="17">
        <f t="shared" si="219"/>
        <v>5.5555555555555554</v>
      </c>
      <c r="AA1954" s="17">
        <f t="shared" si="220"/>
        <v>5.5555555555555554</v>
      </c>
      <c r="AB1954" s="17">
        <f t="shared" si="221"/>
        <v>11.658097686375321</v>
      </c>
      <c r="AC1954" s="17" t="s">
        <v>17654</v>
      </c>
    </row>
    <row r="1955" spans="1:29" x14ac:dyDescent="0.25">
      <c r="A1955" t="s">
        <v>3339</v>
      </c>
      <c r="B1955" s="166" t="s">
        <v>9008</v>
      </c>
      <c r="C1955" t="s">
        <v>9009</v>
      </c>
      <c r="D1955" s="1">
        <v>45171</v>
      </c>
      <c r="E1955">
        <f t="shared" si="216"/>
        <v>18</v>
      </c>
      <c r="F1955" t="s">
        <v>14</v>
      </c>
      <c r="G1955">
        <v>790</v>
      </c>
      <c r="H1955">
        <f t="shared" si="215"/>
        <v>79</v>
      </c>
      <c r="I1955" t="s">
        <v>7</v>
      </c>
      <c r="J1955" t="s">
        <v>8</v>
      </c>
      <c r="K1955" t="s">
        <v>9010</v>
      </c>
      <c r="L1955" t="s">
        <v>8</v>
      </c>
      <c r="M1955" t="s">
        <v>14</v>
      </c>
      <c r="N1955" t="str">
        <f t="shared" si="217"/>
        <v>F</v>
      </c>
      <c r="O1955" t="s">
        <v>1661</v>
      </c>
      <c r="P1955" t="s">
        <v>1926</v>
      </c>
      <c r="Q1955" t="s">
        <v>221</v>
      </c>
      <c r="R1955">
        <v>4</v>
      </c>
      <c r="S1955">
        <f t="shared" si="218"/>
        <v>2019</v>
      </c>
      <c r="T1955" t="s">
        <v>12</v>
      </c>
      <c r="U1955">
        <v>1</v>
      </c>
      <c r="V1955" t="s">
        <v>3386</v>
      </c>
      <c r="W1955">
        <f>VLOOKUP(Q1955,'PBT Tag Rates'!$B$5:$E$44,4,FALSE)</f>
        <v>0.95971980899999998</v>
      </c>
      <c r="X1955">
        <v>1</v>
      </c>
      <c r="Y1955" s="14">
        <f>IFERROR(LOOKUP(H1955,{30,43,48,53,58,63,68,73,78,83,88,93,97},{42,47,52,57,62,67,72,77,82,87,92,99,100}),999)</f>
        <v>82</v>
      </c>
      <c r="Z1955" s="17">
        <f t="shared" si="219"/>
        <v>5.5555555555555554</v>
      </c>
      <c r="AA1955" s="17">
        <f t="shared" si="220"/>
        <v>5.5555555555555554</v>
      </c>
      <c r="AB1955" s="17">
        <f t="shared" si="221"/>
        <v>11.658097686375321</v>
      </c>
      <c r="AC1955" s="17" t="s">
        <v>17654</v>
      </c>
    </row>
    <row r="1956" spans="1:29" x14ac:dyDescent="0.25">
      <c r="A1956" t="s">
        <v>3339</v>
      </c>
      <c r="B1956" s="166" t="s">
        <v>9011</v>
      </c>
      <c r="C1956" t="s">
        <v>1195</v>
      </c>
      <c r="D1956" s="1">
        <v>45171</v>
      </c>
      <c r="E1956">
        <f t="shared" si="216"/>
        <v>18</v>
      </c>
      <c r="F1956" t="s">
        <v>6</v>
      </c>
      <c r="G1956">
        <v>630</v>
      </c>
      <c r="H1956">
        <f t="shared" si="215"/>
        <v>63</v>
      </c>
      <c r="I1956" t="s">
        <v>9</v>
      </c>
      <c r="J1956">
        <v>1</v>
      </c>
      <c r="K1956" t="s">
        <v>8</v>
      </c>
      <c r="L1956" t="s">
        <v>8</v>
      </c>
      <c r="M1956" t="s">
        <v>6</v>
      </c>
      <c r="N1956" t="str">
        <f t="shared" si="217"/>
        <v>M</v>
      </c>
      <c r="O1956" t="s">
        <v>9012</v>
      </c>
      <c r="P1956" t="s">
        <v>9013</v>
      </c>
      <c r="Q1956" t="s">
        <v>221</v>
      </c>
      <c r="R1956">
        <v>4</v>
      </c>
      <c r="S1956">
        <f t="shared" si="218"/>
        <v>2019</v>
      </c>
      <c r="T1956" t="s">
        <v>12</v>
      </c>
      <c r="U1956">
        <v>0.999999999999997</v>
      </c>
      <c r="V1956" t="s">
        <v>3951</v>
      </c>
      <c r="W1956">
        <f>VLOOKUP(Q1956,'PBT Tag Rates'!$B$5:$E$44,4,FALSE)</f>
        <v>0.95971980899999998</v>
      </c>
      <c r="X1956">
        <v>1</v>
      </c>
      <c r="Y1956" s="14">
        <f>IFERROR(LOOKUP(H1956,{30,43,48,53,58,63,68,73,78,83,88,93,97},{42,47,52,57,62,67,72,77,82,87,92,99,100}),999)</f>
        <v>67</v>
      </c>
      <c r="Z1956" s="17">
        <f t="shared" si="219"/>
        <v>5.5555555555555554</v>
      </c>
      <c r="AA1956" s="17">
        <f t="shared" si="220"/>
        <v>5.5555555555555554</v>
      </c>
      <c r="AB1956" s="17">
        <f t="shared" si="221"/>
        <v>11.658097686375321</v>
      </c>
      <c r="AC1956" s="17" t="s">
        <v>17655</v>
      </c>
    </row>
    <row r="1957" spans="1:29" x14ac:dyDescent="0.25">
      <c r="A1957" t="s">
        <v>3339</v>
      </c>
      <c r="B1957" s="166" t="s">
        <v>9014</v>
      </c>
      <c r="C1957" t="s">
        <v>9015</v>
      </c>
      <c r="D1957" s="1">
        <v>45171</v>
      </c>
      <c r="E1957">
        <f t="shared" si="216"/>
        <v>18</v>
      </c>
      <c r="F1957" t="s">
        <v>14</v>
      </c>
      <c r="G1957">
        <v>800</v>
      </c>
      <c r="H1957">
        <f t="shared" si="215"/>
        <v>80</v>
      </c>
      <c r="I1957" t="s">
        <v>7</v>
      </c>
      <c r="J1957" t="s">
        <v>8</v>
      </c>
      <c r="K1957" t="s">
        <v>9016</v>
      </c>
      <c r="L1957" t="s">
        <v>8</v>
      </c>
      <c r="M1957" t="s">
        <v>14</v>
      </c>
      <c r="N1957" t="str">
        <f t="shared" si="217"/>
        <v>F</v>
      </c>
      <c r="O1957" t="s">
        <v>604</v>
      </c>
      <c r="P1957" t="s">
        <v>1496</v>
      </c>
      <c r="Q1957" t="s">
        <v>221</v>
      </c>
      <c r="R1957">
        <v>4</v>
      </c>
      <c r="S1957">
        <f t="shared" si="218"/>
        <v>2019</v>
      </c>
      <c r="T1957" t="s">
        <v>12</v>
      </c>
      <c r="U1957">
        <v>0.999999999999998</v>
      </c>
      <c r="V1957" t="s">
        <v>3346</v>
      </c>
      <c r="W1957">
        <f>VLOOKUP(Q1957,'PBT Tag Rates'!$B$5:$E$44,4,FALSE)</f>
        <v>0.95971980899999998</v>
      </c>
      <c r="X1957">
        <v>1</v>
      </c>
      <c r="Y1957" s="14">
        <f>IFERROR(LOOKUP(H1957,{30,43,48,53,58,63,68,73,78,83,88,93,97},{42,47,52,57,62,67,72,77,82,87,92,99,100}),999)</f>
        <v>82</v>
      </c>
      <c r="Z1957" s="17">
        <f t="shared" si="219"/>
        <v>5.5555555555555554</v>
      </c>
      <c r="AA1957" s="17">
        <f t="shared" si="220"/>
        <v>5.5555555555555554</v>
      </c>
      <c r="AB1957" s="17">
        <f t="shared" si="221"/>
        <v>11.658097686375321</v>
      </c>
      <c r="AC1957" s="17" t="s">
        <v>17654</v>
      </c>
    </row>
    <row r="1958" spans="1:29" x14ac:dyDescent="0.25">
      <c r="A1958" t="s">
        <v>3339</v>
      </c>
      <c r="B1958" s="166" t="s">
        <v>9017</v>
      </c>
      <c r="C1958" t="s">
        <v>1196</v>
      </c>
      <c r="D1958" s="1">
        <v>45171</v>
      </c>
      <c r="E1958">
        <f t="shared" si="216"/>
        <v>18</v>
      </c>
      <c r="F1958" t="s">
        <v>14</v>
      </c>
      <c r="G1958">
        <v>910</v>
      </c>
      <c r="H1958">
        <f t="shared" si="215"/>
        <v>91</v>
      </c>
      <c r="I1958" t="s">
        <v>7</v>
      </c>
      <c r="J1958" t="s">
        <v>8</v>
      </c>
      <c r="K1958" t="s">
        <v>9018</v>
      </c>
      <c r="L1958" t="s">
        <v>8</v>
      </c>
      <c r="M1958" t="s">
        <v>14</v>
      </c>
      <c r="N1958" t="str">
        <f t="shared" si="217"/>
        <v>F</v>
      </c>
      <c r="O1958" t="s">
        <v>2639</v>
      </c>
      <c r="P1958" t="s">
        <v>2640</v>
      </c>
      <c r="Q1958" t="s">
        <v>13</v>
      </c>
      <c r="R1958">
        <v>5</v>
      </c>
      <c r="S1958">
        <f t="shared" si="218"/>
        <v>2018</v>
      </c>
      <c r="T1958" t="s">
        <v>12</v>
      </c>
      <c r="U1958">
        <v>1</v>
      </c>
      <c r="V1958" t="s">
        <v>3171</v>
      </c>
      <c r="W1958">
        <f>VLOOKUP(Q1958,'PBT Tag Rates'!$B$5:$E$44,4,FALSE)</f>
        <v>0.96828396500000002</v>
      </c>
      <c r="X1958">
        <v>1</v>
      </c>
      <c r="Y1958" s="14">
        <f>IFERROR(LOOKUP(H1958,{30,43,48,53,58,63,68,73,78,83,88,93,97},{42,47,52,57,62,67,72,77,82,87,92,99,100}),999)</f>
        <v>92</v>
      </c>
      <c r="Z1958" s="17">
        <f t="shared" si="219"/>
        <v>5.5555555555555554</v>
      </c>
      <c r="AA1958" s="17">
        <f t="shared" si="220"/>
        <v>5.5555555555555554</v>
      </c>
      <c r="AB1958" s="17">
        <f t="shared" si="221"/>
        <v>11.658097686375321</v>
      </c>
      <c r="AC1958" s="17" t="s">
        <v>17654</v>
      </c>
    </row>
    <row r="1959" spans="1:29" x14ac:dyDescent="0.25">
      <c r="A1959" t="s">
        <v>3339</v>
      </c>
      <c r="B1959" s="166" t="s">
        <v>9019</v>
      </c>
      <c r="C1959" t="s">
        <v>9020</v>
      </c>
      <c r="D1959" s="1">
        <v>45171</v>
      </c>
      <c r="E1959">
        <f t="shared" si="216"/>
        <v>18</v>
      </c>
      <c r="F1959" t="s">
        <v>14</v>
      </c>
      <c r="G1959">
        <v>800</v>
      </c>
      <c r="H1959">
        <f t="shared" si="215"/>
        <v>80</v>
      </c>
      <c r="I1959" t="s">
        <v>7</v>
      </c>
      <c r="J1959" t="s">
        <v>8</v>
      </c>
      <c r="K1959" t="s">
        <v>9021</v>
      </c>
      <c r="L1959" t="s">
        <v>8</v>
      </c>
      <c r="M1959" t="s">
        <v>14</v>
      </c>
      <c r="N1959" t="str">
        <f t="shared" si="217"/>
        <v>F</v>
      </c>
      <c r="O1959" t="s">
        <v>1736</v>
      </c>
      <c r="P1959" t="s">
        <v>7517</v>
      </c>
      <c r="Q1959" t="s">
        <v>221</v>
      </c>
      <c r="R1959">
        <v>4</v>
      </c>
      <c r="S1959">
        <f t="shared" si="218"/>
        <v>2019</v>
      </c>
      <c r="T1959" t="s">
        <v>12</v>
      </c>
      <c r="U1959">
        <v>0.999999999999999</v>
      </c>
      <c r="V1959" t="s">
        <v>3363</v>
      </c>
      <c r="W1959">
        <f>VLOOKUP(Q1959,'PBT Tag Rates'!$B$5:$E$44,4,FALSE)</f>
        <v>0.95971980899999998</v>
      </c>
      <c r="X1959">
        <v>1</v>
      </c>
      <c r="Y1959" s="14">
        <f>IFERROR(LOOKUP(H1959,{30,43,48,53,58,63,68,73,78,83,88,93,97},{42,47,52,57,62,67,72,77,82,87,92,99,100}),999)</f>
        <v>82</v>
      </c>
      <c r="Z1959" s="17">
        <f t="shared" si="219"/>
        <v>5.5555555555555554</v>
      </c>
      <c r="AA1959" s="17">
        <f t="shared" si="220"/>
        <v>5.5555555555555554</v>
      </c>
      <c r="AB1959" s="17">
        <f t="shared" si="221"/>
        <v>11.658097686375321</v>
      </c>
      <c r="AC1959" s="17" t="s">
        <v>17654</v>
      </c>
    </row>
    <row r="1960" spans="1:29" x14ac:dyDescent="0.25">
      <c r="A1960" t="s">
        <v>3339</v>
      </c>
      <c r="B1960" s="166" t="s">
        <v>9022</v>
      </c>
      <c r="C1960" t="s">
        <v>1197</v>
      </c>
      <c r="D1960" s="1">
        <v>45171</v>
      </c>
      <c r="E1960">
        <f t="shared" si="216"/>
        <v>18</v>
      </c>
      <c r="F1960" t="s">
        <v>14</v>
      </c>
      <c r="G1960">
        <v>740</v>
      </c>
      <c r="H1960">
        <f t="shared" si="215"/>
        <v>74</v>
      </c>
      <c r="I1960" t="s">
        <v>7</v>
      </c>
      <c r="J1960" t="s">
        <v>8</v>
      </c>
      <c r="K1960" t="s">
        <v>9023</v>
      </c>
      <c r="L1960" t="s">
        <v>8</v>
      </c>
      <c r="M1960" t="s">
        <v>14</v>
      </c>
      <c r="N1960" t="str">
        <f t="shared" si="217"/>
        <v>F</v>
      </c>
      <c r="O1960" t="s">
        <v>589</v>
      </c>
      <c r="P1960" t="s">
        <v>590</v>
      </c>
      <c r="Q1960" t="s">
        <v>221</v>
      </c>
      <c r="R1960">
        <v>4</v>
      </c>
      <c r="S1960">
        <f t="shared" si="218"/>
        <v>2019</v>
      </c>
      <c r="T1960" t="s">
        <v>12</v>
      </c>
      <c r="U1960">
        <v>0.999999999999995</v>
      </c>
      <c r="V1960" t="s">
        <v>3386</v>
      </c>
      <c r="W1960">
        <f>VLOOKUP(Q1960,'PBT Tag Rates'!$B$5:$E$44,4,FALSE)</f>
        <v>0.95971980899999998</v>
      </c>
      <c r="X1960">
        <v>1</v>
      </c>
      <c r="Y1960" s="14">
        <f>IFERROR(LOOKUP(H1960,{30,43,48,53,58,63,68,73,78,83,88,93,97},{42,47,52,57,62,67,72,77,82,87,92,99,100}),999)</f>
        <v>77</v>
      </c>
      <c r="Z1960" s="17">
        <f t="shared" si="219"/>
        <v>5.5555555555555554</v>
      </c>
      <c r="AA1960" s="17">
        <f t="shared" si="220"/>
        <v>5.5555555555555554</v>
      </c>
      <c r="AB1960" s="17">
        <f t="shared" si="221"/>
        <v>11.658097686375321</v>
      </c>
      <c r="AC1960" s="17" t="s">
        <v>17654</v>
      </c>
    </row>
    <row r="1961" spans="1:29" x14ac:dyDescent="0.25">
      <c r="A1961" t="s">
        <v>3339</v>
      </c>
      <c r="B1961" s="166" t="s">
        <v>9024</v>
      </c>
      <c r="C1961" t="s">
        <v>9025</v>
      </c>
      <c r="D1961" s="1">
        <v>45171</v>
      </c>
      <c r="E1961">
        <f t="shared" si="216"/>
        <v>18</v>
      </c>
      <c r="F1961" t="s">
        <v>14</v>
      </c>
      <c r="G1961">
        <v>730</v>
      </c>
      <c r="H1961">
        <f t="shared" si="215"/>
        <v>73</v>
      </c>
      <c r="I1961" t="s">
        <v>7</v>
      </c>
      <c r="J1961" t="s">
        <v>8</v>
      </c>
      <c r="K1961" t="s">
        <v>9026</v>
      </c>
      <c r="L1961" t="s">
        <v>8</v>
      </c>
      <c r="M1961" t="s">
        <v>14</v>
      </c>
      <c r="N1961" t="str">
        <f t="shared" si="217"/>
        <v>F</v>
      </c>
      <c r="O1961" t="s">
        <v>8</v>
      </c>
      <c r="P1961" t="s">
        <v>8</v>
      </c>
      <c r="Q1961" t="s">
        <v>11</v>
      </c>
      <c r="R1961" t="s">
        <v>8</v>
      </c>
      <c r="S1961" t="str">
        <f t="shared" si="218"/>
        <v>U</v>
      </c>
      <c r="T1961" t="s">
        <v>12</v>
      </c>
      <c r="U1961">
        <v>0.999999999999999</v>
      </c>
      <c r="V1961" t="s">
        <v>11</v>
      </c>
      <c r="W1961" t="e">
        <f>VLOOKUP(Q1961,'PBT Tag Rates'!$B$5:$E$44,4,FALSE)</f>
        <v>#N/A</v>
      </c>
      <c r="X1961">
        <v>1</v>
      </c>
      <c r="Y1961" s="14">
        <f>IFERROR(LOOKUP(H1961,{30,43,48,53,58,63,68,73,78,83,88,93,97},{42,47,52,57,62,67,72,77,82,87,92,99,100}),999)</f>
        <v>77</v>
      </c>
      <c r="Z1961" s="17">
        <f t="shared" si="219"/>
        <v>5.5555555555555554</v>
      </c>
      <c r="AA1961" s="17">
        <f t="shared" si="220"/>
        <v>5.5555555555555554</v>
      </c>
      <c r="AB1961" s="17">
        <f t="shared" si="221"/>
        <v>11.658097686375321</v>
      </c>
      <c r="AC1961" s="17" t="s">
        <v>17654</v>
      </c>
    </row>
    <row r="1962" spans="1:29" x14ac:dyDescent="0.25">
      <c r="A1962" t="s">
        <v>3339</v>
      </c>
      <c r="B1962" s="166" t="s">
        <v>9027</v>
      </c>
      <c r="C1962" t="s">
        <v>1200</v>
      </c>
      <c r="D1962" s="1">
        <v>45171</v>
      </c>
      <c r="E1962">
        <f t="shared" si="216"/>
        <v>18</v>
      </c>
      <c r="F1962" t="s">
        <v>6</v>
      </c>
      <c r="G1962">
        <v>620</v>
      </c>
      <c r="H1962">
        <f t="shared" si="215"/>
        <v>62</v>
      </c>
      <c r="I1962" t="s">
        <v>7</v>
      </c>
      <c r="J1962" t="s">
        <v>8</v>
      </c>
      <c r="K1962" t="s">
        <v>8</v>
      </c>
      <c r="L1962" t="s">
        <v>8</v>
      </c>
      <c r="M1962" t="s">
        <v>6</v>
      </c>
      <c r="N1962" t="str">
        <f t="shared" si="217"/>
        <v>M</v>
      </c>
      <c r="O1962" t="s">
        <v>9028</v>
      </c>
      <c r="P1962" t="s">
        <v>9029</v>
      </c>
      <c r="Q1962" t="s">
        <v>281</v>
      </c>
      <c r="R1962">
        <v>4</v>
      </c>
      <c r="S1962">
        <f t="shared" si="218"/>
        <v>2019</v>
      </c>
      <c r="T1962" t="s">
        <v>12</v>
      </c>
      <c r="U1962">
        <v>0.999999999999998</v>
      </c>
      <c r="V1962" t="s">
        <v>3079</v>
      </c>
      <c r="W1962">
        <f>VLOOKUP(Q1962,'PBT Tag Rates'!$B$5:$E$44,4,FALSE)</f>
        <v>0.99705232300000002</v>
      </c>
      <c r="X1962">
        <v>1</v>
      </c>
      <c r="Y1962" s="14">
        <f>IFERROR(LOOKUP(H1962,{30,43,48,53,58,63,68,73,78,83,88,93,97},{42,47,52,57,62,67,72,77,82,87,92,99,100}),999)</f>
        <v>62</v>
      </c>
      <c r="Z1962" s="17">
        <f t="shared" si="219"/>
        <v>5.5555555555555554</v>
      </c>
      <c r="AA1962" s="17">
        <f t="shared" si="220"/>
        <v>5.5555555555555554</v>
      </c>
      <c r="AB1962" s="17">
        <f t="shared" si="221"/>
        <v>11.658097686375321</v>
      </c>
      <c r="AC1962" s="17" t="s">
        <v>17654</v>
      </c>
    </row>
    <row r="1963" spans="1:29" x14ac:dyDescent="0.25">
      <c r="A1963" t="s">
        <v>3339</v>
      </c>
      <c r="B1963" s="166" t="s">
        <v>9030</v>
      </c>
      <c r="C1963" t="s">
        <v>9031</v>
      </c>
      <c r="D1963" s="1">
        <v>45171</v>
      </c>
      <c r="E1963">
        <f t="shared" si="216"/>
        <v>18</v>
      </c>
      <c r="F1963" t="s">
        <v>14</v>
      </c>
      <c r="G1963">
        <v>730</v>
      </c>
      <c r="H1963">
        <f t="shared" si="215"/>
        <v>73</v>
      </c>
      <c r="I1963" t="s">
        <v>7</v>
      </c>
      <c r="J1963" t="s">
        <v>8</v>
      </c>
      <c r="K1963" t="s">
        <v>9032</v>
      </c>
      <c r="L1963" t="s">
        <v>8</v>
      </c>
      <c r="M1963" t="s">
        <v>14</v>
      </c>
      <c r="N1963" t="str">
        <f t="shared" si="217"/>
        <v>F</v>
      </c>
      <c r="O1963" t="s">
        <v>557</v>
      </c>
      <c r="P1963" t="s">
        <v>558</v>
      </c>
      <c r="Q1963" t="s">
        <v>221</v>
      </c>
      <c r="R1963">
        <v>4</v>
      </c>
      <c r="S1963">
        <f t="shared" si="218"/>
        <v>2019</v>
      </c>
      <c r="T1963" t="s">
        <v>12</v>
      </c>
      <c r="U1963">
        <v>1</v>
      </c>
      <c r="V1963" t="s">
        <v>3346</v>
      </c>
      <c r="W1963">
        <f>VLOOKUP(Q1963,'PBT Tag Rates'!$B$5:$E$44,4,FALSE)</f>
        <v>0.95971980899999998</v>
      </c>
      <c r="X1963">
        <v>1</v>
      </c>
      <c r="Y1963" s="14">
        <f>IFERROR(LOOKUP(H1963,{30,43,48,53,58,63,68,73,78,83,88,93,97},{42,47,52,57,62,67,72,77,82,87,92,99,100}),999)</f>
        <v>77</v>
      </c>
      <c r="Z1963" s="17">
        <f t="shared" si="219"/>
        <v>5.5555555555555554</v>
      </c>
      <c r="AA1963" s="17">
        <f t="shared" si="220"/>
        <v>5.5555555555555554</v>
      </c>
      <c r="AB1963" s="17">
        <f t="shared" si="221"/>
        <v>11.658097686375321</v>
      </c>
      <c r="AC1963" s="17" t="s">
        <v>17654</v>
      </c>
    </row>
    <row r="1964" spans="1:29" x14ac:dyDescent="0.25">
      <c r="A1964" t="s">
        <v>3339</v>
      </c>
      <c r="B1964" s="166" t="s">
        <v>9033</v>
      </c>
      <c r="C1964" t="s">
        <v>1202</v>
      </c>
      <c r="D1964" s="1">
        <v>45171</v>
      </c>
      <c r="E1964">
        <f t="shared" si="216"/>
        <v>18</v>
      </c>
      <c r="F1964" t="s">
        <v>14</v>
      </c>
      <c r="G1964">
        <v>670</v>
      </c>
      <c r="H1964">
        <f t="shared" si="215"/>
        <v>67</v>
      </c>
      <c r="I1964" t="s">
        <v>7</v>
      </c>
      <c r="J1964" t="s">
        <v>8</v>
      </c>
      <c r="K1964" t="s">
        <v>8</v>
      </c>
      <c r="L1964" t="s">
        <v>8</v>
      </c>
      <c r="M1964" t="s">
        <v>14</v>
      </c>
      <c r="N1964" t="str">
        <f t="shared" si="217"/>
        <v>F</v>
      </c>
      <c r="O1964" t="s">
        <v>4413</v>
      </c>
      <c r="P1964" t="s">
        <v>9034</v>
      </c>
      <c r="Q1964" t="s">
        <v>221</v>
      </c>
      <c r="R1964">
        <v>4</v>
      </c>
      <c r="S1964">
        <f t="shared" si="218"/>
        <v>2019</v>
      </c>
      <c r="T1964" t="s">
        <v>12</v>
      </c>
      <c r="U1964">
        <v>0.999999999999998</v>
      </c>
      <c r="V1964" t="s">
        <v>3357</v>
      </c>
      <c r="W1964">
        <f>VLOOKUP(Q1964,'PBT Tag Rates'!$B$5:$E$44,4,FALSE)</f>
        <v>0.95971980899999998</v>
      </c>
      <c r="X1964">
        <v>1</v>
      </c>
      <c r="Y1964" s="14">
        <f>IFERROR(LOOKUP(H1964,{30,43,48,53,58,63,68,73,78,83,88,93,97},{42,47,52,57,62,67,72,77,82,87,92,99,100}),999)</f>
        <v>67</v>
      </c>
      <c r="Z1964" s="17">
        <f t="shared" si="219"/>
        <v>5.5555555555555554</v>
      </c>
      <c r="AA1964" s="17">
        <f t="shared" si="220"/>
        <v>5.5555555555555554</v>
      </c>
      <c r="AB1964" s="17">
        <f t="shared" si="221"/>
        <v>11.658097686375321</v>
      </c>
      <c r="AC1964" s="17" t="s">
        <v>17654</v>
      </c>
    </row>
    <row r="1965" spans="1:29" x14ac:dyDescent="0.25">
      <c r="A1965" t="s">
        <v>3339</v>
      </c>
      <c r="B1965" s="166" t="s">
        <v>9035</v>
      </c>
      <c r="C1965" t="s">
        <v>9036</v>
      </c>
      <c r="D1965" s="1">
        <v>45171</v>
      </c>
      <c r="E1965">
        <f t="shared" si="216"/>
        <v>18</v>
      </c>
      <c r="F1965" t="s">
        <v>6</v>
      </c>
      <c r="G1965">
        <v>790</v>
      </c>
      <c r="H1965">
        <f t="shared" si="215"/>
        <v>79</v>
      </c>
      <c r="I1965" t="s">
        <v>7</v>
      </c>
      <c r="J1965" t="s">
        <v>8</v>
      </c>
      <c r="K1965" t="s">
        <v>9037</v>
      </c>
      <c r="L1965" t="s">
        <v>8</v>
      </c>
      <c r="M1965" t="s">
        <v>6</v>
      </c>
      <c r="N1965" t="str">
        <f t="shared" si="217"/>
        <v>M</v>
      </c>
      <c r="O1965" t="s">
        <v>552</v>
      </c>
      <c r="P1965" t="s">
        <v>8744</v>
      </c>
      <c r="Q1965" t="s">
        <v>221</v>
      </c>
      <c r="R1965">
        <v>4</v>
      </c>
      <c r="S1965">
        <f t="shared" si="218"/>
        <v>2019</v>
      </c>
      <c r="T1965" t="s">
        <v>12</v>
      </c>
      <c r="U1965">
        <v>0.999999999999999</v>
      </c>
      <c r="V1965" t="s">
        <v>3396</v>
      </c>
      <c r="W1965">
        <f>VLOOKUP(Q1965,'PBT Tag Rates'!$B$5:$E$44,4,FALSE)</f>
        <v>0.95971980899999998</v>
      </c>
      <c r="X1965">
        <v>1</v>
      </c>
      <c r="Y1965" s="14">
        <f>IFERROR(LOOKUP(H1965,{30,43,48,53,58,63,68,73,78,83,88,93,97},{42,47,52,57,62,67,72,77,82,87,92,99,100}),999)</f>
        <v>82</v>
      </c>
      <c r="Z1965" s="17">
        <f t="shared" si="219"/>
        <v>5.5555555555555554</v>
      </c>
      <c r="AA1965" s="17">
        <f t="shared" si="220"/>
        <v>5.5555555555555554</v>
      </c>
      <c r="AB1965" s="17">
        <f t="shared" si="221"/>
        <v>11.658097686375321</v>
      </c>
      <c r="AC1965" s="17" t="s">
        <v>17655</v>
      </c>
    </row>
    <row r="1966" spans="1:29" x14ac:dyDescent="0.25">
      <c r="A1966" t="s">
        <v>3339</v>
      </c>
      <c r="B1966" s="166" t="s">
        <v>9038</v>
      </c>
      <c r="C1966" t="s">
        <v>1203</v>
      </c>
      <c r="D1966" s="1">
        <v>45171</v>
      </c>
      <c r="E1966">
        <f t="shared" si="216"/>
        <v>18</v>
      </c>
      <c r="F1966" t="s">
        <v>14</v>
      </c>
      <c r="G1966">
        <v>870</v>
      </c>
      <c r="H1966">
        <f t="shared" si="215"/>
        <v>87</v>
      </c>
      <c r="I1966" t="s">
        <v>7</v>
      </c>
      <c r="J1966" t="s">
        <v>8</v>
      </c>
      <c r="K1966" t="s">
        <v>9039</v>
      </c>
      <c r="L1966" t="s">
        <v>8</v>
      </c>
      <c r="M1966" t="s">
        <v>14</v>
      </c>
      <c r="N1966" t="str">
        <f t="shared" si="217"/>
        <v>F</v>
      </c>
      <c r="O1966" t="s">
        <v>8</v>
      </c>
      <c r="P1966" t="s">
        <v>8</v>
      </c>
      <c r="Q1966" t="s">
        <v>11</v>
      </c>
      <c r="R1966" t="s">
        <v>8</v>
      </c>
      <c r="S1966" t="str">
        <f t="shared" si="218"/>
        <v>U</v>
      </c>
      <c r="T1966" t="s">
        <v>12</v>
      </c>
      <c r="U1966">
        <v>0.999999999999999</v>
      </c>
      <c r="V1966" t="s">
        <v>11</v>
      </c>
      <c r="W1966" t="e">
        <f>VLOOKUP(Q1966,'PBT Tag Rates'!$B$5:$E$44,4,FALSE)</f>
        <v>#N/A</v>
      </c>
      <c r="X1966">
        <v>1</v>
      </c>
      <c r="Y1966" s="14">
        <f>IFERROR(LOOKUP(H1966,{30,43,48,53,58,63,68,73,78,83,88,93,97},{42,47,52,57,62,67,72,77,82,87,92,99,100}),999)</f>
        <v>87</v>
      </c>
      <c r="Z1966" s="17">
        <f t="shared" si="219"/>
        <v>5.5555555555555554</v>
      </c>
      <c r="AA1966" s="17">
        <f t="shared" si="220"/>
        <v>5.5555555555555554</v>
      </c>
      <c r="AB1966" s="17">
        <f t="shared" si="221"/>
        <v>11.658097686375321</v>
      </c>
      <c r="AC1966" s="17" t="s">
        <v>17654</v>
      </c>
    </row>
    <row r="1967" spans="1:29" x14ac:dyDescent="0.25">
      <c r="A1967" t="s">
        <v>3339</v>
      </c>
      <c r="B1967" s="166" t="s">
        <v>9040</v>
      </c>
      <c r="C1967" t="s">
        <v>9041</v>
      </c>
      <c r="D1967" s="1">
        <v>45171</v>
      </c>
      <c r="E1967">
        <f t="shared" si="216"/>
        <v>18</v>
      </c>
      <c r="F1967" t="s">
        <v>6</v>
      </c>
      <c r="G1967">
        <v>850</v>
      </c>
      <c r="H1967">
        <f t="shared" si="215"/>
        <v>85</v>
      </c>
      <c r="I1967" t="s">
        <v>9</v>
      </c>
      <c r="J1967">
        <v>1</v>
      </c>
      <c r="K1967" t="s">
        <v>9042</v>
      </c>
      <c r="L1967" t="s">
        <v>8</v>
      </c>
      <c r="M1967" t="s">
        <v>6</v>
      </c>
      <c r="N1967" t="str">
        <f t="shared" si="217"/>
        <v>M</v>
      </c>
      <c r="O1967" t="s">
        <v>1154</v>
      </c>
      <c r="P1967" t="s">
        <v>1391</v>
      </c>
      <c r="Q1967" t="s">
        <v>221</v>
      </c>
      <c r="R1967">
        <v>4</v>
      </c>
      <c r="S1967">
        <f t="shared" si="218"/>
        <v>2019</v>
      </c>
      <c r="T1967" t="s">
        <v>12</v>
      </c>
      <c r="U1967">
        <v>1</v>
      </c>
      <c r="V1967" t="s">
        <v>3396</v>
      </c>
      <c r="W1967">
        <f>VLOOKUP(Q1967,'PBT Tag Rates'!$B$5:$E$44,4,FALSE)</f>
        <v>0.95971980899999998</v>
      </c>
      <c r="X1967">
        <v>1</v>
      </c>
      <c r="Y1967" s="14">
        <f>IFERROR(LOOKUP(H1967,{30,43,48,53,58,63,68,73,78,83,88,93,97},{42,47,52,57,62,67,72,77,82,87,92,99,100}),999)</f>
        <v>87</v>
      </c>
      <c r="Z1967" s="17">
        <f t="shared" si="219"/>
        <v>5.5555555555555554</v>
      </c>
      <c r="AA1967" s="17">
        <f t="shared" si="220"/>
        <v>5.5555555555555554</v>
      </c>
      <c r="AB1967" s="17">
        <f t="shared" si="221"/>
        <v>11.658097686375321</v>
      </c>
      <c r="AC1967" s="17" t="s">
        <v>17655</v>
      </c>
    </row>
    <row r="1968" spans="1:29" x14ac:dyDescent="0.25">
      <c r="A1968" t="s">
        <v>3339</v>
      </c>
      <c r="B1968" s="166" t="s">
        <v>9043</v>
      </c>
      <c r="C1968" t="s">
        <v>9044</v>
      </c>
      <c r="D1968" s="1">
        <v>45171</v>
      </c>
      <c r="E1968">
        <f t="shared" si="216"/>
        <v>18</v>
      </c>
      <c r="F1968" t="s">
        <v>6</v>
      </c>
      <c r="G1968">
        <v>810</v>
      </c>
      <c r="H1968">
        <f t="shared" si="215"/>
        <v>81</v>
      </c>
      <c r="I1968" t="s">
        <v>7</v>
      </c>
      <c r="J1968" t="s">
        <v>8</v>
      </c>
      <c r="K1968" t="s">
        <v>9045</v>
      </c>
      <c r="L1968" t="s">
        <v>8</v>
      </c>
      <c r="M1968" t="s">
        <v>14</v>
      </c>
      <c r="N1968" t="str">
        <f t="shared" si="217"/>
        <v>F</v>
      </c>
      <c r="O1968" t="s">
        <v>8</v>
      </c>
      <c r="P1968" t="s">
        <v>8</v>
      </c>
      <c r="Q1968" t="s">
        <v>11</v>
      </c>
      <c r="R1968" t="s">
        <v>8</v>
      </c>
      <c r="S1968" t="str">
        <f t="shared" si="218"/>
        <v>U</v>
      </c>
      <c r="T1968" t="s">
        <v>12</v>
      </c>
      <c r="U1968">
        <v>1</v>
      </c>
      <c r="V1968" t="s">
        <v>11</v>
      </c>
      <c r="W1968" t="e">
        <f>VLOOKUP(Q1968,'PBT Tag Rates'!$B$5:$E$44,4,FALSE)</f>
        <v>#N/A</v>
      </c>
      <c r="X1968">
        <v>1</v>
      </c>
      <c r="Y1968" s="14">
        <f>IFERROR(LOOKUP(H1968,{30,43,48,53,58,63,68,73,78,83,88,93,97},{42,47,52,57,62,67,72,77,82,87,92,99,100}),999)</f>
        <v>82</v>
      </c>
      <c r="Z1968" s="17">
        <f t="shared" si="219"/>
        <v>5.5555555555555554</v>
      </c>
      <c r="AA1968" s="17">
        <f t="shared" si="220"/>
        <v>5.5555555555555554</v>
      </c>
      <c r="AB1968" s="17">
        <f t="shared" si="221"/>
        <v>11.658097686375321</v>
      </c>
      <c r="AC1968" s="17" t="s">
        <v>17654</v>
      </c>
    </row>
    <row r="1969" spans="1:29" x14ac:dyDescent="0.25">
      <c r="A1969" t="s">
        <v>3339</v>
      </c>
      <c r="B1969" s="166" t="s">
        <v>9046</v>
      </c>
      <c r="C1969" t="s">
        <v>1204</v>
      </c>
      <c r="D1969" s="1">
        <v>45171</v>
      </c>
      <c r="E1969">
        <f t="shared" si="216"/>
        <v>18</v>
      </c>
      <c r="F1969" t="s">
        <v>6</v>
      </c>
      <c r="G1969">
        <v>820</v>
      </c>
      <c r="H1969">
        <f t="shared" si="215"/>
        <v>82</v>
      </c>
      <c r="I1969" t="s">
        <v>7</v>
      </c>
      <c r="J1969" t="s">
        <v>8</v>
      </c>
      <c r="K1969" t="s">
        <v>9047</v>
      </c>
      <c r="L1969" t="s">
        <v>8</v>
      </c>
      <c r="M1969" t="s">
        <v>6</v>
      </c>
      <c r="N1969" t="str">
        <f t="shared" si="217"/>
        <v>M</v>
      </c>
      <c r="O1969" t="s">
        <v>8</v>
      </c>
      <c r="P1969" t="s">
        <v>8</v>
      </c>
      <c r="Q1969" t="s">
        <v>11</v>
      </c>
      <c r="R1969" t="s">
        <v>8</v>
      </c>
      <c r="S1969" t="str">
        <f t="shared" si="218"/>
        <v>U</v>
      </c>
      <c r="T1969" t="s">
        <v>12</v>
      </c>
      <c r="U1969">
        <v>0.999999999999996</v>
      </c>
      <c r="V1969" t="s">
        <v>11</v>
      </c>
      <c r="W1969" t="e">
        <f>VLOOKUP(Q1969,'PBT Tag Rates'!$B$5:$E$44,4,FALSE)</f>
        <v>#N/A</v>
      </c>
      <c r="X1969">
        <v>1</v>
      </c>
      <c r="Y1969" s="14">
        <f>IFERROR(LOOKUP(H1969,{30,43,48,53,58,63,68,73,78,83,88,93,97},{42,47,52,57,62,67,72,77,82,87,92,99,100}),999)</f>
        <v>82</v>
      </c>
      <c r="Z1969" s="17">
        <f t="shared" si="219"/>
        <v>5.5555555555555554</v>
      </c>
      <c r="AA1969" s="17">
        <f t="shared" si="220"/>
        <v>5.5555555555555554</v>
      </c>
      <c r="AB1969" s="17">
        <f t="shared" si="221"/>
        <v>11.658097686375321</v>
      </c>
      <c r="AC1969" s="17" t="s">
        <v>17654</v>
      </c>
    </row>
    <row r="1970" spans="1:29" x14ac:dyDescent="0.25">
      <c r="A1970" t="s">
        <v>3339</v>
      </c>
      <c r="B1970" s="166" t="s">
        <v>9048</v>
      </c>
      <c r="C1970" t="s">
        <v>1205</v>
      </c>
      <c r="D1970" s="1">
        <v>45171</v>
      </c>
      <c r="E1970">
        <f t="shared" si="216"/>
        <v>18</v>
      </c>
      <c r="F1970" t="s">
        <v>6</v>
      </c>
      <c r="G1970">
        <v>690</v>
      </c>
      <c r="H1970">
        <f t="shared" si="215"/>
        <v>69</v>
      </c>
      <c r="I1970" t="s">
        <v>7</v>
      </c>
      <c r="J1970" t="s">
        <v>8</v>
      </c>
      <c r="K1970" t="s">
        <v>8</v>
      </c>
      <c r="L1970" t="s">
        <v>8</v>
      </c>
      <c r="M1970" t="s">
        <v>6</v>
      </c>
      <c r="N1970" t="str">
        <f t="shared" si="217"/>
        <v>M</v>
      </c>
      <c r="O1970" t="s">
        <v>399</v>
      </c>
      <c r="P1970" t="s">
        <v>8951</v>
      </c>
      <c r="Q1970" t="s">
        <v>221</v>
      </c>
      <c r="R1970">
        <v>4</v>
      </c>
      <c r="S1970">
        <f t="shared" si="218"/>
        <v>2019</v>
      </c>
      <c r="T1970" t="s">
        <v>12</v>
      </c>
      <c r="U1970">
        <v>1</v>
      </c>
      <c r="V1970" t="s">
        <v>3357</v>
      </c>
      <c r="W1970">
        <f>VLOOKUP(Q1970,'PBT Tag Rates'!$B$5:$E$44,4,FALSE)</f>
        <v>0.95971980899999998</v>
      </c>
      <c r="X1970">
        <v>1</v>
      </c>
      <c r="Y1970" s="14">
        <f>IFERROR(LOOKUP(H1970,{30,43,48,53,58,63,68,73,78,83,88,93,97},{42,47,52,57,62,67,72,77,82,87,92,99,100}),999)</f>
        <v>72</v>
      </c>
      <c r="Z1970" s="17">
        <f t="shared" si="219"/>
        <v>5.5555555555555554</v>
      </c>
      <c r="AA1970" s="17">
        <f t="shared" si="220"/>
        <v>5.5555555555555554</v>
      </c>
      <c r="AB1970" s="17">
        <f t="shared" si="221"/>
        <v>11.658097686375321</v>
      </c>
      <c r="AC1970" s="17" t="s">
        <v>17654</v>
      </c>
    </row>
    <row r="1971" spans="1:29" x14ac:dyDescent="0.25">
      <c r="A1971" t="s">
        <v>3339</v>
      </c>
      <c r="B1971" s="166" t="s">
        <v>9049</v>
      </c>
      <c r="C1971" t="s">
        <v>1206</v>
      </c>
      <c r="D1971" s="1">
        <v>45171</v>
      </c>
      <c r="E1971">
        <f t="shared" si="216"/>
        <v>18</v>
      </c>
      <c r="F1971" t="s">
        <v>6</v>
      </c>
      <c r="G1971">
        <v>590</v>
      </c>
      <c r="H1971">
        <f t="shared" si="215"/>
        <v>59</v>
      </c>
      <c r="I1971" t="s">
        <v>7</v>
      </c>
      <c r="J1971" t="s">
        <v>8</v>
      </c>
      <c r="K1971" t="s">
        <v>8</v>
      </c>
      <c r="L1971" t="s">
        <v>8</v>
      </c>
      <c r="M1971" t="s">
        <v>6</v>
      </c>
      <c r="N1971" t="str">
        <f t="shared" si="217"/>
        <v>M</v>
      </c>
      <c r="O1971" t="s">
        <v>9050</v>
      </c>
      <c r="P1971" t="s">
        <v>9051</v>
      </c>
      <c r="Q1971" t="s">
        <v>918</v>
      </c>
      <c r="R1971">
        <v>3</v>
      </c>
      <c r="S1971">
        <f t="shared" si="218"/>
        <v>2020</v>
      </c>
      <c r="T1971" t="s">
        <v>12</v>
      </c>
      <c r="U1971">
        <v>1</v>
      </c>
      <c r="V1971" t="s">
        <v>3346</v>
      </c>
      <c r="W1971">
        <f>VLOOKUP(Q1971,'PBT Tag Rates'!$B$5:$E$44,4,FALSE)</f>
        <v>0.98961045999999997</v>
      </c>
      <c r="X1971">
        <v>1</v>
      </c>
      <c r="Y1971" s="14">
        <f>IFERROR(LOOKUP(H1971,{30,43,48,53,58,63,68,73,78,83,88,93,97},{42,47,52,57,62,67,72,77,82,87,92,99,100}),999)</f>
        <v>62</v>
      </c>
      <c r="Z1971" s="17">
        <f t="shared" si="219"/>
        <v>5.5555555555555554</v>
      </c>
      <c r="AA1971" s="17">
        <f t="shared" si="220"/>
        <v>5.5555555555555554</v>
      </c>
      <c r="AB1971" s="17">
        <f t="shared" si="221"/>
        <v>11.658097686375321</v>
      </c>
      <c r="AC1971" s="17" t="s">
        <v>17654</v>
      </c>
    </row>
    <row r="1972" spans="1:29" x14ac:dyDescent="0.25">
      <c r="A1972" t="s">
        <v>3339</v>
      </c>
      <c r="B1972" s="166" t="s">
        <v>9052</v>
      </c>
      <c r="C1972" t="s">
        <v>9053</v>
      </c>
      <c r="D1972" s="1">
        <v>45171</v>
      </c>
      <c r="E1972">
        <f t="shared" si="216"/>
        <v>18</v>
      </c>
      <c r="F1972" t="s">
        <v>6</v>
      </c>
      <c r="G1972">
        <v>790</v>
      </c>
      <c r="H1972">
        <f t="shared" si="215"/>
        <v>79</v>
      </c>
      <c r="I1972" t="s">
        <v>7</v>
      </c>
      <c r="J1972" t="s">
        <v>8</v>
      </c>
      <c r="K1972" t="s">
        <v>9054</v>
      </c>
      <c r="L1972" t="s">
        <v>8</v>
      </c>
      <c r="M1972" t="s">
        <v>14</v>
      </c>
      <c r="N1972" t="str">
        <f t="shared" si="217"/>
        <v>F</v>
      </c>
      <c r="O1972" t="s">
        <v>871</v>
      </c>
      <c r="P1972" t="s">
        <v>1272</v>
      </c>
      <c r="Q1972" t="s">
        <v>221</v>
      </c>
      <c r="R1972">
        <v>4</v>
      </c>
      <c r="S1972">
        <f t="shared" si="218"/>
        <v>2019</v>
      </c>
      <c r="T1972" t="s">
        <v>12</v>
      </c>
      <c r="U1972">
        <v>1</v>
      </c>
      <c r="V1972" t="s">
        <v>3363</v>
      </c>
      <c r="W1972">
        <f>VLOOKUP(Q1972,'PBT Tag Rates'!$B$5:$E$44,4,FALSE)</f>
        <v>0.95971980899999998</v>
      </c>
      <c r="X1972">
        <v>1</v>
      </c>
      <c r="Y1972" s="14">
        <f>IFERROR(LOOKUP(H1972,{30,43,48,53,58,63,68,73,78,83,88,93,97},{42,47,52,57,62,67,72,77,82,87,92,99,100}),999)</f>
        <v>82</v>
      </c>
      <c r="Z1972" s="17">
        <f t="shared" si="219"/>
        <v>5.5555555555555554</v>
      </c>
      <c r="AA1972" s="17">
        <f t="shared" si="220"/>
        <v>5.5555555555555554</v>
      </c>
      <c r="AB1972" s="17">
        <f t="shared" si="221"/>
        <v>11.658097686375321</v>
      </c>
      <c r="AC1972" s="17" t="s">
        <v>17654</v>
      </c>
    </row>
    <row r="1973" spans="1:29" x14ac:dyDescent="0.25">
      <c r="A1973" t="s">
        <v>3339</v>
      </c>
      <c r="B1973" s="166" t="s">
        <v>9055</v>
      </c>
      <c r="C1973" t="s">
        <v>1207</v>
      </c>
      <c r="D1973" s="1">
        <v>45171</v>
      </c>
      <c r="E1973">
        <f t="shared" si="216"/>
        <v>18</v>
      </c>
      <c r="F1973" t="s">
        <v>14</v>
      </c>
      <c r="G1973">
        <v>700</v>
      </c>
      <c r="H1973">
        <f t="shared" si="215"/>
        <v>70</v>
      </c>
      <c r="I1973" t="s">
        <v>9</v>
      </c>
      <c r="J1973">
        <v>1</v>
      </c>
      <c r="K1973" t="s">
        <v>8</v>
      </c>
      <c r="L1973" t="s">
        <v>8</v>
      </c>
      <c r="M1973" t="s">
        <v>14</v>
      </c>
      <c r="N1973" t="str">
        <f t="shared" si="217"/>
        <v>F</v>
      </c>
      <c r="O1973" t="s">
        <v>4329</v>
      </c>
      <c r="P1973" t="s">
        <v>6760</v>
      </c>
      <c r="Q1973" t="s">
        <v>221</v>
      </c>
      <c r="R1973">
        <v>4</v>
      </c>
      <c r="S1973">
        <f t="shared" si="218"/>
        <v>2019</v>
      </c>
      <c r="T1973" t="s">
        <v>12</v>
      </c>
      <c r="U1973">
        <v>0.999999999999999</v>
      </c>
      <c r="V1973" t="s">
        <v>3608</v>
      </c>
      <c r="W1973">
        <f>VLOOKUP(Q1973,'PBT Tag Rates'!$B$5:$E$44,4,FALSE)</f>
        <v>0.95971980899999998</v>
      </c>
      <c r="X1973">
        <v>1</v>
      </c>
      <c r="Y1973" s="14">
        <f>IFERROR(LOOKUP(H1973,{30,43,48,53,58,63,68,73,78,83,88,93,97},{42,47,52,57,62,67,72,77,82,87,92,99,100}),999)</f>
        <v>72</v>
      </c>
      <c r="Z1973" s="17">
        <f t="shared" si="219"/>
        <v>5.5555555555555554</v>
      </c>
      <c r="AA1973" s="17">
        <f t="shared" si="220"/>
        <v>5.5555555555555554</v>
      </c>
      <c r="AB1973" s="17">
        <f t="shared" si="221"/>
        <v>11.658097686375321</v>
      </c>
      <c r="AC1973" s="17" t="s">
        <v>17654</v>
      </c>
    </row>
    <row r="1974" spans="1:29" x14ac:dyDescent="0.25">
      <c r="A1974" t="s">
        <v>3339</v>
      </c>
      <c r="B1974" s="166" t="s">
        <v>9056</v>
      </c>
      <c r="C1974" t="s">
        <v>1208</v>
      </c>
      <c r="D1974" s="1">
        <v>45171</v>
      </c>
      <c r="E1974">
        <f t="shared" si="216"/>
        <v>18</v>
      </c>
      <c r="F1974" t="s">
        <v>6</v>
      </c>
      <c r="G1974">
        <v>520</v>
      </c>
      <c r="H1974">
        <f t="shared" si="215"/>
        <v>52</v>
      </c>
      <c r="I1974" t="s">
        <v>9</v>
      </c>
      <c r="J1974">
        <v>1</v>
      </c>
      <c r="K1974" t="s">
        <v>8</v>
      </c>
      <c r="L1974" t="s">
        <v>8</v>
      </c>
      <c r="M1974" t="s">
        <v>6</v>
      </c>
      <c r="N1974" t="str">
        <f t="shared" si="217"/>
        <v>M</v>
      </c>
      <c r="O1974" t="s">
        <v>4142</v>
      </c>
      <c r="P1974" t="s">
        <v>4143</v>
      </c>
      <c r="Q1974" t="s">
        <v>3820</v>
      </c>
      <c r="R1974">
        <v>2</v>
      </c>
      <c r="S1974">
        <f t="shared" si="218"/>
        <v>2021</v>
      </c>
      <c r="T1974" t="s">
        <v>12</v>
      </c>
      <c r="U1974">
        <v>1</v>
      </c>
      <c r="V1974" t="s">
        <v>3876</v>
      </c>
      <c r="W1974">
        <f>VLOOKUP(Q1974,'PBT Tag Rates'!$B$5:$E$44,4,FALSE)</f>
        <v>0.98140000000000005</v>
      </c>
      <c r="X1974">
        <v>1</v>
      </c>
      <c r="Y1974" s="14">
        <f>IFERROR(LOOKUP(H1974,{30,43,48,53,58,63,68,73,78,83,88,93,97},{42,47,52,57,62,67,72,77,82,87,92,99,100}),999)</f>
        <v>52</v>
      </c>
      <c r="Z1974" s="17">
        <f t="shared" si="219"/>
        <v>5.5555555555555554</v>
      </c>
      <c r="AA1974" s="17">
        <f t="shared" si="220"/>
        <v>5.5555555555555554</v>
      </c>
      <c r="AB1974" s="17">
        <f t="shared" si="221"/>
        <v>11.658097686375321</v>
      </c>
      <c r="AC1974" s="17" t="s">
        <v>17654</v>
      </c>
    </row>
    <row r="1975" spans="1:29" x14ac:dyDescent="0.25">
      <c r="A1975" t="s">
        <v>3339</v>
      </c>
      <c r="B1975" s="166" t="s">
        <v>9057</v>
      </c>
      <c r="C1975" t="s">
        <v>9058</v>
      </c>
      <c r="D1975" s="1">
        <v>45171</v>
      </c>
      <c r="E1975">
        <f t="shared" si="216"/>
        <v>18</v>
      </c>
      <c r="F1975" t="s">
        <v>14</v>
      </c>
      <c r="G1975">
        <v>750</v>
      </c>
      <c r="H1975">
        <f t="shared" si="215"/>
        <v>75</v>
      </c>
      <c r="I1975" t="s">
        <v>7</v>
      </c>
      <c r="J1975" t="s">
        <v>8</v>
      </c>
      <c r="K1975" t="s">
        <v>9059</v>
      </c>
      <c r="L1975" t="s">
        <v>8</v>
      </c>
      <c r="M1975" t="s">
        <v>14</v>
      </c>
      <c r="N1975" t="str">
        <f t="shared" si="217"/>
        <v>F</v>
      </c>
      <c r="O1975" t="s">
        <v>3000</v>
      </c>
      <c r="P1975" t="s">
        <v>3446</v>
      </c>
      <c r="Q1975" t="s">
        <v>221</v>
      </c>
      <c r="R1975">
        <v>4</v>
      </c>
      <c r="S1975">
        <f t="shared" si="218"/>
        <v>2019</v>
      </c>
      <c r="T1975" t="s">
        <v>12</v>
      </c>
      <c r="U1975">
        <v>1</v>
      </c>
      <c r="V1975" t="s">
        <v>3357</v>
      </c>
      <c r="W1975">
        <f>VLOOKUP(Q1975,'PBT Tag Rates'!$B$5:$E$44,4,FALSE)</f>
        <v>0.95971980899999998</v>
      </c>
      <c r="X1975">
        <v>1</v>
      </c>
      <c r="Y1975" s="14">
        <f>IFERROR(LOOKUP(H1975,{30,43,48,53,58,63,68,73,78,83,88,93,97},{42,47,52,57,62,67,72,77,82,87,92,99,100}),999)</f>
        <v>77</v>
      </c>
      <c r="Z1975" s="17">
        <f t="shared" si="219"/>
        <v>5.5555555555555554</v>
      </c>
      <c r="AA1975" s="17">
        <f t="shared" si="220"/>
        <v>5.5555555555555554</v>
      </c>
      <c r="AB1975" s="17">
        <f t="shared" si="221"/>
        <v>11.658097686375321</v>
      </c>
      <c r="AC1975" s="17" t="s">
        <v>17654</v>
      </c>
    </row>
    <row r="1976" spans="1:29" x14ac:dyDescent="0.25">
      <c r="A1976" t="s">
        <v>3339</v>
      </c>
      <c r="B1976" s="166" t="s">
        <v>9060</v>
      </c>
      <c r="C1976" t="s">
        <v>9061</v>
      </c>
      <c r="D1976" s="1">
        <v>45171</v>
      </c>
      <c r="E1976">
        <f t="shared" si="216"/>
        <v>18</v>
      </c>
      <c r="F1976" t="s">
        <v>14</v>
      </c>
      <c r="G1976">
        <v>780</v>
      </c>
      <c r="H1976">
        <f t="shared" si="215"/>
        <v>78</v>
      </c>
      <c r="I1976" t="s">
        <v>7</v>
      </c>
      <c r="J1976" t="s">
        <v>8</v>
      </c>
      <c r="K1976" t="s">
        <v>9062</v>
      </c>
      <c r="L1976" t="s">
        <v>8</v>
      </c>
      <c r="M1976" t="s">
        <v>14</v>
      </c>
      <c r="N1976" t="str">
        <f t="shared" si="217"/>
        <v>F</v>
      </c>
      <c r="O1976" t="s">
        <v>8</v>
      </c>
      <c r="P1976" t="s">
        <v>8</v>
      </c>
      <c r="Q1976" t="s">
        <v>11</v>
      </c>
      <c r="R1976" t="s">
        <v>8</v>
      </c>
      <c r="S1976" t="str">
        <f t="shared" si="218"/>
        <v>U</v>
      </c>
      <c r="T1976" t="s">
        <v>12</v>
      </c>
      <c r="U1976">
        <v>1</v>
      </c>
      <c r="V1976" t="s">
        <v>11</v>
      </c>
      <c r="W1976" t="e">
        <f>VLOOKUP(Q1976,'PBT Tag Rates'!$B$5:$E$44,4,FALSE)</f>
        <v>#N/A</v>
      </c>
      <c r="X1976">
        <v>1</v>
      </c>
      <c r="Y1976" s="14">
        <f>IFERROR(LOOKUP(H1976,{30,43,48,53,58,63,68,73,78,83,88,93,97},{42,47,52,57,62,67,72,77,82,87,92,99,100}),999)</f>
        <v>82</v>
      </c>
      <c r="Z1976" s="17">
        <f t="shared" si="219"/>
        <v>5.5555555555555554</v>
      </c>
      <c r="AA1976" s="17">
        <f t="shared" si="220"/>
        <v>5.5555555555555554</v>
      </c>
      <c r="AB1976" s="17">
        <f t="shared" si="221"/>
        <v>11.658097686375321</v>
      </c>
      <c r="AC1976" s="17" t="s">
        <v>17654</v>
      </c>
    </row>
    <row r="1977" spans="1:29" x14ac:dyDescent="0.25">
      <c r="A1977" t="s">
        <v>3339</v>
      </c>
      <c r="B1977" s="166" t="s">
        <v>9063</v>
      </c>
      <c r="C1977" t="s">
        <v>1211</v>
      </c>
      <c r="D1977" s="1">
        <v>45171</v>
      </c>
      <c r="E1977">
        <f t="shared" si="216"/>
        <v>18</v>
      </c>
      <c r="F1977" t="s">
        <v>14</v>
      </c>
      <c r="G1977">
        <v>760</v>
      </c>
      <c r="H1977">
        <f t="shared" si="215"/>
        <v>76</v>
      </c>
      <c r="I1977" t="s">
        <v>9</v>
      </c>
      <c r="J1977" t="s">
        <v>8</v>
      </c>
      <c r="K1977" t="s">
        <v>8</v>
      </c>
      <c r="L1977" t="s">
        <v>8</v>
      </c>
      <c r="M1977" t="s">
        <v>14</v>
      </c>
      <c r="N1977" t="str">
        <f t="shared" si="217"/>
        <v>F</v>
      </c>
      <c r="O1977" t="s">
        <v>1286</v>
      </c>
      <c r="P1977" t="s">
        <v>1287</v>
      </c>
      <c r="Q1977" t="s">
        <v>221</v>
      </c>
      <c r="R1977">
        <v>4</v>
      </c>
      <c r="S1977">
        <f t="shared" si="218"/>
        <v>2019</v>
      </c>
      <c r="T1977" t="s">
        <v>12</v>
      </c>
      <c r="U1977">
        <v>0.999999999999998</v>
      </c>
      <c r="V1977" t="s">
        <v>3357</v>
      </c>
      <c r="W1977">
        <f>VLOOKUP(Q1977,'PBT Tag Rates'!$B$5:$E$44,4,FALSE)</f>
        <v>0.95971980899999998</v>
      </c>
      <c r="X1977">
        <v>1</v>
      </c>
      <c r="Y1977" s="14">
        <f>IFERROR(LOOKUP(H1977,{30,43,48,53,58,63,68,73,78,83,88,93,97},{42,47,52,57,62,67,72,77,82,87,92,99,100}),999)</f>
        <v>77</v>
      </c>
      <c r="Z1977" s="17">
        <f t="shared" si="219"/>
        <v>5.5555555555555554</v>
      </c>
      <c r="AA1977" s="17">
        <f t="shared" si="220"/>
        <v>5.5555555555555554</v>
      </c>
      <c r="AB1977" s="17">
        <f t="shared" si="221"/>
        <v>11.658097686375321</v>
      </c>
      <c r="AC1977" s="17" t="s">
        <v>17654</v>
      </c>
    </row>
    <row r="1978" spans="1:29" x14ac:dyDescent="0.25">
      <c r="A1978" t="s">
        <v>3339</v>
      </c>
      <c r="B1978" s="166" t="s">
        <v>9064</v>
      </c>
      <c r="C1978" t="s">
        <v>9065</v>
      </c>
      <c r="D1978" s="1">
        <v>45171</v>
      </c>
      <c r="E1978">
        <f t="shared" si="216"/>
        <v>18</v>
      </c>
      <c r="F1978" t="s">
        <v>6</v>
      </c>
      <c r="G1978">
        <v>860</v>
      </c>
      <c r="H1978">
        <f t="shared" si="215"/>
        <v>86</v>
      </c>
      <c r="I1978" t="s">
        <v>7</v>
      </c>
      <c r="J1978" t="s">
        <v>8</v>
      </c>
      <c r="K1978" t="s">
        <v>9066</v>
      </c>
      <c r="L1978" t="s">
        <v>8</v>
      </c>
      <c r="M1978" t="s">
        <v>6</v>
      </c>
      <c r="N1978" t="str">
        <f t="shared" si="217"/>
        <v>M</v>
      </c>
      <c r="O1978" t="s">
        <v>2633</v>
      </c>
      <c r="P1978" t="s">
        <v>2634</v>
      </c>
      <c r="Q1978" t="s">
        <v>281</v>
      </c>
      <c r="R1978">
        <v>4</v>
      </c>
      <c r="S1978">
        <f t="shared" si="218"/>
        <v>2019</v>
      </c>
      <c r="T1978" t="s">
        <v>12</v>
      </c>
      <c r="U1978">
        <v>1</v>
      </c>
      <c r="V1978" t="s">
        <v>3169</v>
      </c>
      <c r="W1978">
        <f>VLOOKUP(Q1978,'PBT Tag Rates'!$B$5:$E$44,4,FALSE)</f>
        <v>0.99705232300000002</v>
      </c>
      <c r="X1978">
        <v>1</v>
      </c>
      <c r="Y1978" s="14">
        <f>IFERROR(LOOKUP(H1978,{30,43,48,53,58,63,68,73,78,83,88,93,97},{42,47,52,57,62,67,72,77,82,87,92,99,100}),999)</f>
        <v>87</v>
      </c>
      <c r="Z1978" s="17">
        <f t="shared" si="219"/>
        <v>5.5555555555555554</v>
      </c>
      <c r="AA1978" s="17">
        <f t="shared" si="220"/>
        <v>5.5555555555555554</v>
      </c>
      <c r="AB1978" s="17">
        <f t="shared" si="221"/>
        <v>11.658097686375321</v>
      </c>
      <c r="AC1978" s="17" t="s">
        <v>17654</v>
      </c>
    </row>
    <row r="1979" spans="1:29" x14ac:dyDescent="0.25">
      <c r="A1979" t="s">
        <v>3339</v>
      </c>
      <c r="B1979" s="166" t="s">
        <v>9067</v>
      </c>
      <c r="C1979" t="s">
        <v>9068</v>
      </c>
      <c r="D1979" s="1">
        <v>45171</v>
      </c>
      <c r="E1979">
        <f t="shared" si="216"/>
        <v>18</v>
      </c>
      <c r="F1979" t="s">
        <v>6</v>
      </c>
      <c r="G1979">
        <v>880</v>
      </c>
      <c r="H1979">
        <f t="shared" si="215"/>
        <v>88</v>
      </c>
      <c r="I1979" t="s">
        <v>9</v>
      </c>
      <c r="J1979">
        <v>1</v>
      </c>
      <c r="K1979" t="s">
        <v>9069</v>
      </c>
      <c r="L1979" t="s">
        <v>8</v>
      </c>
      <c r="M1979" t="s">
        <v>6</v>
      </c>
      <c r="N1979" t="str">
        <f t="shared" si="217"/>
        <v>M</v>
      </c>
      <c r="O1979" t="s">
        <v>3965</v>
      </c>
      <c r="P1979" t="s">
        <v>7315</v>
      </c>
      <c r="Q1979" t="s">
        <v>281</v>
      </c>
      <c r="R1979">
        <v>4</v>
      </c>
      <c r="S1979">
        <f t="shared" si="218"/>
        <v>2019</v>
      </c>
      <c r="T1979" t="s">
        <v>12</v>
      </c>
      <c r="U1979">
        <v>1</v>
      </c>
      <c r="V1979" t="s">
        <v>3169</v>
      </c>
      <c r="W1979">
        <f>VLOOKUP(Q1979,'PBT Tag Rates'!$B$5:$E$44,4,FALSE)</f>
        <v>0.99705232300000002</v>
      </c>
      <c r="X1979">
        <v>1</v>
      </c>
      <c r="Y1979" s="14">
        <f>IFERROR(LOOKUP(H1979,{30,43,48,53,58,63,68,73,78,83,88,93,97},{42,47,52,57,62,67,72,77,82,87,92,99,100}),999)</f>
        <v>92</v>
      </c>
      <c r="Z1979" s="17">
        <f t="shared" si="219"/>
        <v>5.5555555555555554</v>
      </c>
      <c r="AA1979" s="17">
        <f t="shared" si="220"/>
        <v>5.5555555555555554</v>
      </c>
      <c r="AB1979" s="17">
        <f t="shared" si="221"/>
        <v>11.658097686375321</v>
      </c>
      <c r="AC1979" s="17" t="s">
        <v>17654</v>
      </c>
    </row>
    <row r="1980" spans="1:29" x14ac:dyDescent="0.25">
      <c r="A1980" t="s">
        <v>3339</v>
      </c>
      <c r="B1980" s="166" t="s">
        <v>9070</v>
      </c>
      <c r="C1980" t="s">
        <v>1213</v>
      </c>
      <c r="D1980" s="1">
        <v>45171</v>
      </c>
      <c r="E1980">
        <f t="shared" si="216"/>
        <v>18</v>
      </c>
      <c r="F1980" t="s">
        <v>14</v>
      </c>
      <c r="G1980">
        <v>760</v>
      </c>
      <c r="H1980">
        <f t="shared" si="215"/>
        <v>76</v>
      </c>
      <c r="I1980" t="s">
        <v>7</v>
      </c>
      <c r="J1980" t="s">
        <v>8</v>
      </c>
      <c r="K1980" t="s">
        <v>9071</v>
      </c>
      <c r="L1980" t="s">
        <v>8</v>
      </c>
      <c r="M1980" t="s">
        <v>14</v>
      </c>
      <c r="N1980" t="str">
        <f t="shared" si="217"/>
        <v>F</v>
      </c>
      <c r="O1980" t="s">
        <v>1041</v>
      </c>
      <c r="P1980" t="s">
        <v>1042</v>
      </c>
      <c r="Q1980" t="s">
        <v>221</v>
      </c>
      <c r="R1980">
        <v>4</v>
      </c>
      <c r="S1980">
        <f t="shared" si="218"/>
        <v>2019</v>
      </c>
      <c r="T1980" t="s">
        <v>12</v>
      </c>
      <c r="U1980">
        <v>0.999999999999997</v>
      </c>
      <c r="V1980" t="s">
        <v>3396</v>
      </c>
      <c r="W1980">
        <f>VLOOKUP(Q1980,'PBT Tag Rates'!$B$5:$E$44,4,FALSE)</f>
        <v>0.95971980899999998</v>
      </c>
      <c r="X1980">
        <v>1</v>
      </c>
      <c r="Y1980" s="14">
        <f>IFERROR(LOOKUP(H1980,{30,43,48,53,58,63,68,73,78,83,88,93,97},{42,47,52,57,62,67,72,77,82,87,92,99,100}),999)</f>
        <v>77</v>
      </c>
      <c r="Z1980" s="17">
        <f t="shared" si="219"/>
        <v>5.5555555555555554</v>
      </c>
      <c r="AA1980" s="17">
        <f t="shared" si="220"/>
        <v>5.5555555555555554</v>
      </c>
      <c r="AB1980" s="17">
        <f t="shared" si="221"/>
        <v>11.658097686375321</v>
      </c>
      <c r="AC1980" s="17" t="s">
        <v>17655</v>
      </c>
    </row>
    <row r="1981" spans="1:29" x14ac:dyDescent="0.25">
      <c r="A1981" t="s">
        <v>3339</v>
      </c>
      <c r="B1981" s="166" t="s">
        <v>9072</v>
      </c>
      <c r="C1981" t="s">
        <v>9073</v>
      </c>
      <c r="D1981" s="1">
        <v>45171</v>
      </c>
      <c r="E1981">
        <f t="shared" si="216"/>
        <v>18</v>
      </c>
      <c r="F1981" t="s">
        <v>14</v>
      </c>
      <c r="G1981">
        <v>710</v>
      </c>
      <c r="H1981">
        <f t="shared" si="215"/>
        <v>71</v>
      </c>
      <c r="I1981" t="s">
        <v>7</v>
      </c>
      <c r="J1981" t="s">
        <v>8</v>
      </c>
      <c r="K1981" t="s">
        <v>9074</v>
      </c>
      <c r="L1981" t="s">
        <v>8</v>
      </c>
      <c r="M1981" t="s">
        <v>14</v>
      </c>
      <c r="N1981" t="str">
        <f t="shared" si="217"/>
        <v>F</v>
      </c>
      <c r="O1981" t="s">
        <v>1440</v>
      </c>
      <c r="P1981" t="s">
        <v>1441</v>
      </c>
      <c r="Q1981" t="s">
        <v>281</v>
      </c>
      <c r="R1981">
        <v>4</v>
      </c>
      <c r="S1981">
        <f t="shared" si="218"/>
        <v>2019</v>
      </c>
      <c r="T1981" t="s">
        <v>12</v>
      </c>
      <c r="U1981">
        <v>1</v>
      </c>
      <c r="V1981" t="s">
        <v>3171</v>
      </c>
      <c r="W1981">
        <f>VLOOKUP(Q1981,'PBT Tag Rates'!$B$5:$E$44,4,FALSE)</f>
        <v>0.99705232300000002</v>
      </c>
      <c r="X1981">
        <v>1</v>
      </c>
      <c r="Y1981" s="14">
        <f>IFERROR(LOOKUP(H1981,{30,43,48,53,58,63,68,73,78,83,88,93,97},{42,47,52,57,62,67,72,77,82,87,92,99,100}),999)</f>
        <v>72</v>
      </c>
      <c r="Z1981" s="17">
        <f t="shared" si="219"/>
        <v>5.5555555555555554</v>
      </c>
      <c r="AA1981" s="17">
        <f t="shared" si="220"/>
        <v>5.5555555555555554</v>
      </c>
      <c r="AB1981" s="17">
        <f t="shared" si="221"/>
        <v>11.658097686375321</v>
      </c>
      <c r="AC1981" s="17" t="s">
        <v>17654</v>
      </c>
    </row>
    <row r="1982" spans="1:29" x14ac:dyDescent="0.25">
      <c r="A1982" t="s">
        <v>3339</v>
      </c>
      <c r="B1982" s="166" t="s">
        <v>9075</v>
      </c>
      <c r="C1982" t="s">
        <v>1214</v>
      </c>
      <c r="D1982" s="1">
        <v>45171</v>
      </c>
      <c r="E1982">
        <f t="shared" si="216"/>
        <v>18</v>
      </c>
      <c r="F1982" t="s">
        <v>6</v>
      </c>
      <c r="G1982">
        <v>550</v>
      </c>
      <c r="H1982">
        <f t="shared" si="215"/>
        <v>55</v>
      </c>
      <c r="I1982" t="s">
        <v>7</v>
      </c>
      <c r="J1982" t="s">
        <v>8</v>
      </c>
      <c r="K1982" t="s">
        <v>8</v>
      </c>
      <c r="L1982" t="s">
        <v>8</v>
      </c>
      <c r="M1982" t="s">
        <v>6</v>
      </c>
      <c r="N1982" t="str">
        <f t="shared" si="217"/>
        <v>M</v>
      </c>
      <c r="O1982" t="s">
        <v>9076</v>
      </c>
      <c r="P1982" t="s">
        <v>9077</v>
      </c>
      <c r="Q1982" t="s">
        <v>918</v>
      </c>
      <c r="R1982">
        <v>3</v>
      </c>
      <c r="S1982">
        <f t="shared" si="218"/>
        <v>2020</v>
      </c>
      <c r="T1982" t="s">
        <v>12</v>
      </c>
      <c r="U1982">
        <v>0.999999999999999</v>
      </c>
      <c r="V1982" t="s">
        <v>3346</v>
      </c>
      <c r="W1982">
        <f>VLOOKUP(Q1982,'PBT Tag Rates'!$B$5:$E$44,4,FALSE)</f>
        <v>0.98961045999999997</v>
      </c>
      <c r="X1982">
        <v>1</v>
      </c>
      <c r="Y1982" s="14">
        <f>IFERROR(LOOKUP(H1982,{30,43,48,53,58,63,68,73,78,83,88,93,97},{42,47,52,57,62,67,72,77,82,87,92,99,100}),999)</f>
        <v>57</v>
      </c>
      <c r="Z1982" s="17">
        <f t="shared" si="219"/>
        <v>5.5555555555555554</v>
      </c>
      <c r="AA1982" s="17">
        <f t="shared" si="220"/>
        <v>5.5555555555555554</v>
      </c>
      <c r="AB1982" s="17">
        <f t="shared" si="221"/>
        <v>11.658097686375321</v>
      </c>
      <c r="AC1982" s="17" t="s">
        <v>17654</v>
      </c>
    </row>
    <row r="1983" spans="1:29" x14ac:dyDescent="0.25">
      <c r="A1983" t="s">
        <v>3339</v>
      </c>
      <c r="B1983" s="166" t="s">
        <v>9078</v>
      </c>
      <c r="C1983" t="s">
        <v>1215</v>
      </c>
      <c r="D1983" s="1">
        <v>45171</v>
      </c>
      <c r="E1983">
        <f t="shared" si="216"/>
        <v>18</v>
      </c>
      <c r="F1983" t="s">
        <v>14</v>
      </c>
      <c r="G1983">
        <v>800</v>
      </c>
      <c r="H1983">
        <f t="shared" si="215"/>
        <v>80</v>
      </c>
      <c r="I1983" t="s">
        <v>7</v>
      </c>
      <c r="J1983" t="s">
        <v>8</v>
      </c>
      <c r="K1983" t="s">
        <v>9079</v>
      </c>
      <c r="L1983" t="s">
        <v>8</v>
      </c>
      <c r="M1983" t="s">
        <v>14</v>
      </c>
      <c r="N1983" t="str">
        <f t="shared" si="217"/>
        <v>F</v>
      </c>
      <c r="O1983" t="s">
        <v>8</v>
      </c>
      <c r="P1983" t="s">
        <v>8</v>
      </c>
      <c r="Q1983" t="s">
        <v>11</v>
      </c>
      <c r="R1983" t="s">
        <v>8</v>
      </c>
      <c r="S1983" t="str">
        <f t="shared" si="218"/>
        <v>U</v>
      </c>
      <c r="T1983" t="s">
        <v>12</v>
      </c>
      <c r="U1983">
        <v>0.999999999999996</v>
      </c>
      <c r="V1983" t="s">
        <v>11</v>
      </c>
      <c r="W1983" t="e">
        <f>VLOOKUP(Q1983,'PBT Tag Rates'!$B$5:$E$44,4,FALSE)</f>
        <v>#N/A</v>
      </c>
      <c r="X1983">
        <v>1</v>
      </c>
      <c r="Y1983" s="14">
        <f>IFERROR(LOOKUP(H1983,{30,43,48,53,58,63,68,73,78,83,88,93,97},{42,47,52,57,62,67,72,77,82,87,92,99,100}),999)</f>
        <v>82</v>
      </c>
      <c r="Z1983" s="17">
        <f t="shared" si="219"/>
        <v>5.5555555555555554</v>
      </c>
      <c r="AA1983" s="17">
        <f t="shared" si="220"/>
        <v>5.5555555555555554</v>
      </c>
      <c r="AB1983" s="17">
        <f t="shared" si="221"/>
        <v>11.658097686375321</v>
      </c>
      <c r="AC1983" s="17" t="s">
        <v>17654</v>
      </c>
    </row>
    <row r="1984" spans="1:29" x14ac:dyDescent="0.25">
      <c r="A1984" t="s">
        <v>3339</v>
      </c>
      <c r="B1984" s="166" t="s">
        <v>9080</v>
      </c>
      <c r="C1984" t="s">
        <v>9081</v>
      </c>
      <c r="D1984" s="1">
        <v>45171</v>
      </c>
      <c r="E1984">
        <f t="shared" si="216"/>
        <v>18</v>
      </c>
      <c r="F1984" t="s">
        <v>6</v>
      </c>
      <c r="G1984">
        <v>730</v>
      </c>
      <c r="H1984">
        <f t="shared" si="215"/>
        <v>73</v>
      </c>
      <c r="I1984" t="s">
        <v>7</v>
      </c>
      <c r="J1984" t="s">
        <v>8</v>
      </c>
      <c r="K1984" t="s">
        <v>9082</v>
      </c>
      <c r="L1984" t="s">
        <v>8</v>
      </c>
      <c r="M1984" t="s">
        <v>6</v>
      </c>
      <c r="N1984" t="str">
        <f t="shared" si="217"/>
        <v>M</v>
      </c>
      <c r="O1984" t="s">
        <v>9083</v>
      </c>
      <c r="P1984" t="s">
        <v>9084</v>
      </c>
      <c r="Q1984" t="s">
        <v>2596</v>
      </c>
      <c r="R1984">
        <v>3</v>
      </c>
      <c r="S1984">
        <f t="shared" si="218"/>
        <v>2020</v>
      </c>
      <c r="T1984" t="s">
        <v>12</v>
      </c>
      <c r="U1984">
        <v>0.999999999999999</v>
      </c>
      <c r="V1984" t="s">
        <v>3170</v>
      </c>
      <c r="W1984">
        <f>VLOOKUP(Q1984,'PBT Tag Rates'!$B$5:$E$44,4,FALSE)</f>
        <v>0.98845608500000004</v>
      </c>
      <c r="X1984">
        <v>1</v>
      </c>
      <c r="Y1984" s="14">
        <f>IFERROR(LOOKUP(H1984,{30,43,48,53,58,63,68,73,78,83,88,93,97},{42,47,52,57,62,67,72,77,82,87,92,99,100}),999)</f>
        <v>77</v>
      </c>
      <c r="Z1984" s="17">
        <f t="shared" si="219"/>
        <v>5.5555555555555554</v>
      </c>
      <c r="AA1984" s="17">
        <f t="shared" si="220"/>
        <v>5.5555555555555554</v>
      </c>
      <c r="AB1984" s="17">
        <f t="shared" si="221"/>
        <v>11.658097686375321</v>
      </c>
      <c r="AC1984" s="17" t="s">
        <v>17654</v>
      </c>
    </row>
    <row r="1985" spans="1:29" x14ac:dyDescent="0.25">
      <c r="A1985" t="s">
        <v>3339</v>
      </c>
      <c r="B1985" s="166" t="s">
        <v>9085</v>
      </c>
      <c r="C1985" t="s">
        <v>1218</v>
      </c>
      <c r="D1985" s="1">
        <v>45171</v>
      </c>
      <c r="E1985">
        <f t="shared" si="216"/>
        <v>18</v>
      </c>
      <c r="F1985" t="s">
        <v>6</v>
      </c>
      <c r="G1985">
        <v>700</v>
      </c>
      <c r="H1985">
        <f t="shared" si="215"/>
        <v>70</v>
      </c>
      <c r="I1985" t="s">
        <v>7</v>
      </c>
      <c r="J1985" t="s">
        <v>8</v>
      </c>
      <c r="K1985" t="s">
        <v>9086</v>
      </c>
      <c r="L1985" t="s">
        <v>8</v>
      </c>
      <c r="M1985" t="s">
        <v>14</v>
      </c>
      <c r="N1985" t="str">
        <f t="shared" si="217"/>
        <v>F</v>
      </c>
      <c r="O1985" t="s">
        <v>9087</v>
      </c>
      <c r="P1985" t="s">
        <v>9088</v>
      </c>
      <c r="Q1985" t="s">
        <v>918</v>
      </c>
      <c r="R1985">
        <v>3</v>
      </c>
      <c r="S1985">
        <f t="shared" si="218"/>
        <v>2020</v>
      </c>
      <c r="T1985" t="s">
        <v>12</v>
      </c>
      <c r="U1985">
        <v>0.999999999999997</v>
      </c>
      <c r="V1985" t="s">
        <v>3346</v>
      </c>
      <c r="W1985">
        <f>VLOOKUP(Q1985,'PBT Tag Rates'!$B$5:$E$44,4,FALSE)</f>
        <v>0.98961045999999997</v>
      </c>
      <c r="X1985">
        <v>1</v>
      </c>
      <c r="Y1985" s="14">
        <f>IFERROR(LOOKUP(H1985,{30,43,48,53,58,63,68,73,78,83,88,93,97},{42,47,52,57,62,67,72,77,82,87,92,99,100}),999)</f>
        <v>72</v>
      </c>
      <c r="Z1985" s="17">
        <f t="shared" si="219"/>
        <v>5.5555555555555554</v>
      </c>
      <c r="AA1985" s="17">
        <f t="shared" si="220"/>
        <v>5.5555555555555554</v>
      </c>
      <c r="AB1985" s="17">
        <f t="shared" si="221"/>
        <v>11.658097686375321</v>
      </c>
      <c r="AC1985" s="17" t="s">
        <v>17654</v>
      </c>
    </row>
    <row r="1986" spans="1:29" x14ac:dyDescent="0.25">
      <c r="A1986" t="s">
        <v>3339</v>
      </c>
      <c r="B1986" s="166" t="s">
        <v>9089</v>
      </c>
      <c r="C1986" t="s">
        <v>1219</v>
      </c>
      <c r="D1986" s="1">
        <v>45171</v>
      </c>
      <c r="E1986">
        <f t="shared" si="216"/>
        <v>18</v>
      </c>
      <c r="F1986" t="s">
        <v>6</v>
      </c>
      <c r="G1986">
        <v>690</v>
      </c>
      <c r="H1986">
        <f t="shared" si="215"/>
        <v>69</v>
      </c>
      <c r="I1986" t="s">
        <v>7</v>
      </c>
      <c r="J1986" t="s">
        <v>8</v>
      </c>
      <c r="K1986" t="s">
        <v>8</v>
      </c>
      <c r="L1986" t="s">
        <v>8</v>
      </c>
      <c r="M1986" t="s">
        <v>6</v>
      </c>
      <c r="N1986" t="str">
        <f t="shared" si="217"/>
        <v>M</v>
      </c>
      <c r="O1986" t="s">
        <v>9028</v>
      </c>
      <c r="P1986" t="s">
        <v>9029</v>
      </c>
      <c r="Q1986" t="s">
        <v>281</v>
      </c>
      <c r="R1986">
        <v>4</v>
      </c>
      <c r="S1986">
        <f t="shared" si="218"/>
        <v>2019</v>
      </c>
      <c r="T1986" t="s">
        <v>12</v>
      </c>
      <c r="U1986">
        <v>0.999999999999997</v>
      </c>
      <c r="V1986" t="s">
        <v>3079</v>
      </c>
      <c r="W1986">
        <f>VLOOKUP(Q1986,'PBT Tag Rates'!$B$5:$E$44,4,FALSE)</f>
        <v>0.99705232300000002</v>
      </c>
      <c r="X1986">
        <v>1</v>
      </c>
      <c r="Y1986" s="14">
        <f>IFERROR(LOOKUP(H1986,{30,43,48,53,58,63,68,73,78,83,88,93,97},{42,47,52,57,62,67,72,77,82,87,92,99,100}),999)</f>
        <v>72</v>
      </c>
      <c r="Z1986" s="17">
        <f t="shared" si="219"/>
        <v>5.5555555555555554</v>
      </c>
      <c r="AA1986" s="17">
        <f t="shared" si="220"/>
        <v>5.5555555555555554</v>
      </c>
      <c r="AB1986" s="17">
        <f t="shared" si="221"/>
        <v>11.658097686375321</v>
      </c>
      <c r="AC1986" s="17" t="s">
        <v>17654</v>
      </c>
    </row>
    <row r="1987" spans="1:29" x14ac:dyDescent="0.25">
      <c r="A1987" t="s">
        <v>3339</v>
      </c>
      <c r="B1987" s="166" t="s">
        <v>9090</v>
      </c>
      <c r="C1987" t="s">
        <v>1221</v>
      </c>
      <c r="D1987" s="1">
        <v>45171</v>
      </c>
      <c r="E1987">
        <f t="shared" si="216"/>
        <v>18</v>
      </c>
      <c r="F1987" t="s">
        <v>14</v>
      </c>
      <c r="G1987">
        <v>740</v>
      </c>
      <c r="H1987">
        <f t="shared" si="215"/>
        <v>74</v>
      </c>
      <c r="I1987" t="s">
        <v>7</v>
      </c>
      <c r="J1987" t="s">
        <v>8</v>
      </c>
      <c r="K1987" t="s">
        <v>9091</v>
      </c>
      <c r="L1987" t="s">
        <v>8</v>
      </c>
      <c r="M1987" t="s">
        <v>14</v>
      </c>
      <c r="N1987" t="str">
        <f t="shared" si="217"/>
        <v>F</v>
      </c>
      <c r="O1987" t="s">
        <v>576</v>
      </c>
      <c r="P1987" t="s">
        <v>865</v>
      </c>
      <c r="Q1987" t="s">
        <v>221</v>
      </c>
      <c r="R1987">
        <v>4</v>
      </c>
      <c r="S1987">
        <f t="shared" si="218"/>
        <v>2019</v>
      </c>
      <c r="T1987" t="s">
        <v>12</v>
      </c>
      <c r="U1987">
        <v>0.999999999999995</v>
      </c>
      <c r="V1987" t="s">
        <v>3357</v>
      </c>
      <c r="W1987">
        <f>VLOOKUP(Q1987,'PBT Tag Rates'!$B$5:$E$44,4,FALSE)</f>
        <v>0.95971980899999998</v>
      </c>
      <c r="X1987">
        <v>1</v>
      </c>
      <c r="Y1987" s="14">
        <f>IFERROR(LOOKUP(H1987,{30,43,48,53,58,63,68,73,78,83,88,93,97},{42,47,52,57,62,67,72,77,82,87,92,99,100}),999)</f>
        <v>77</v>
      </c>
      <c r="Z1987" s="17">
        <f t="shared" si="219"/>
        <v>5.5555555555555554</v>
      </c>
      <c r="AA1987" s="17">
        <f t="shared" si="220"/>
        <v>5.5555555555555554</v>
      </c>
      <c r="AB1987" s="17">
        <f t="shared" si="221"/>
        <v>11.658097686375321</v>
      </c>
      <c r="AC1987" s="17" t="s">
        <v>17654</v>
      </c>
    </row>
    <row r="1988" spans="1:29" x14ac:dyDescent="0.25">
      <c r="A1988" t="s">
        <v>3339</v>
      </c>
      <c r="B1988" s="166" t="s">
        <v>9092</v>
      </c>
      <c r="C1988" t="s">
        <v>9093</v>
      </c>
      <c r="D1988" s="1">
        <v>45171</v>
      </c>
      <c r="E1988">
        <f t="shared" si="216"/>
        <v>18</v>
      </c>
      <c r="F1988" t="s">
        <v>14</v>
      </c>
      <c r="G1988">
        <v>760</v>
      </c>
      <c r="H1988">
        <f t="shared" si="215"/>
        <v>76</v>
      </c>
      <c r="I1988" t="s">
        <v>7</v>
      </c>
      <c r="J1988" t="s">
        <v>8</v>
      </c>
      <c r="K1988" t="s">
        <v>9094</v>
      </c>
      <c r="L1988" t="s">
        <v>8</v>
      </c>
      <c r="M1988" t="s">
        <v>14</v>
      </c>
      <c r="N1988" t="str">
        <f t="shared" si="217"/>
        <v>F</v>
      </c>
      <c r="O1988" t="s">
        <v>1025</v>
      </c>
      <c r="P1988" t="s">
        <v>1026</v>
      </c>
      <c r="Q1988" t="s">
        <v>221</v>
      </c>
      <c r="R1988">
        <v>4</v>
      </c>
      <c r="S1988">
        <f t="shared" si="218"/>
        <v>2019</v>
      </c>
      <c r="T1988" t="s">
        <v>12</v>
      </c>
      <c r="U1988">
        <v>0.999999999999999</v>
      </c>
      <c r="V1988" t="s">
        <v>3357</v>
      </c>
      <c r="W1988">
        <f>VLOOKUP(Q1988,'PBT Tag Rates'!$B$5:$E$44,4,FALSE)</f>
        <v>0.95971980899999998</v>
      </c>
      <c r="X1988">
        <v>1</v>
      </c>
      <c r="Y1988" s="14">
        <f>IFERROR(LOOKUP(H1988,{30,43,48,53,58,63,68,73,78,83,88,93,97},{42,47,52,57,62,67,72,77,82,87,92,99,100}),999)</f>
        <v>77</v>
      </c>
      <c r="Z1988" s="17">
        <f t="shared" si="219"/>
        <v>5.5555555555555554</v>
      </c>
      <c r="AA1988" s="17">
        <f t="shared" si="220"/>
        <v>5.5555555555555554</v>
      </c>
      <c r="AB1988" s="17">
        <f t="shared" si="221"/>
        <v>11.658097686375321</v>
      </c>
      <c r="AC1988" s="17" t="s">
        <v>17654</v>
      </c>
    </row>
    <row r="1989" spans="1:29" x14ac:dyDescent="0.25">
      <c r="A1989" t="s">
        <v>3339</v>
      </c>
      <c r="B1989" s="166" t="s">
        <v>9095</v>
      </c>
      <c r="C1989" t="s">
        <v>9096</v>
      </c>
      <c r="D1989" s="1">
        <v>45171</v>
      </c>
      <c r="E1989">
        <f t="shared" si="216"/>
        <v>18</v>
      </c>
      <c r="F1989" t="s">
        <v>6</v>
      </c>
      <c r="G1989">
        <v>730</v>
      </c>
      <c r="H1989">
        <f t="shared" si="215"/>
        <v>73</v>
      </c>
      <c r="I1989" t="s">
        <v>7</v>
      </c>
      <c r="J1989" t="s">
        <v>8</v>
      </c>
      <c r="K1989" t="s">
        <v>9097</v>
      </c>
      <c r="L1989" t="s">
        <v>8</v>
      </c>
      <c r="M1989" t="s">
        <v>6</v>
      </c>
      <c r="N1989" t="str">
        <f t="shared" si="217"/>
        <v>M</v>
      </c>
      <c r="O1989" t="s">
        <v>1354</v>
      </c>
      <c r="P1989" t="s">
        <v>2509</v>
      </c>
      <c r="Q1989" t="s">
        <v>221</v>
      </c>
      <c r="R1989">
        <v>4</v>
      </c>
      <c r="S1989">
        <f t="shared" si="218"/>
        <v>2019</v>
      </c>
      <c r="T1989" t="s">
        <v>12</v>
      </c>
      <c r="U1989">
        <v>1</v>
      </c>
      <c r="V1989" t="s">
        <v>3346</v>
      </c>
      <c r="W1989">
        <f>VLOOKUP(Q1989,'PBT Tag Rates'!$B$5:$E$44,4,FALSE)</f>
        <v>0.95971980899999998</v>
      </c>
      <c r="X1989">
        <v>1</v>
      </c>
      <c r="Y1989" s="14">
        <f>IFERROR(LOOKUP(H1989,{30,43,48,53,58,63,68,73,78,83,88,93,97},{42,47,52,57,62,67,72,77,82,87,92,99,100}),999)</f>
        <v>77</v>
      </c>
      <c r="Z1989" s="17">
        <f t="shared" si="219"/>
        <v>5.5555555555555554</v>
      </c>
      <c r="AA1989" s="17">
        <f t="shared" si="220"/>
        <v>5.5555555555555554</v>
      </c>
      <c r="AB1989" s="17">
        <f t="shared" si="221"/>
        <v>11.658097686375321</v>
      </c>
      <c r="AC1989" s="17" t="s">
        <v>17654</v>
      </c>
    </row>
    <row r="1990" spans="1:29" x14ac:dyDescent="0.25">
      <c r="A1990" t="s">
        <v>3339</v>
      </c>
      <c r="B1990" s="166" t="s">
        <v>9098</v>
      </c>
      <c r="C1990" t="s">
        <v>1222</v>
      </c>
      <c r="D1990" s="1">
        <v>45171</v>
      </c>
      <c r="E1990">
        <f t="shared" si="216"/>
        <v>18</v>
      </c>
      <c r="F1990" t="s">
        <v>14</v>
      </c>
      <c r="G1990">
        <v>730</v>
      </c>
      <c r="H1990">
        <f t="shared" si="215"/>
        <v>73</v>
      </c>
      <c r="I1990" t="s">
        <v>7</v>
      </c>
      <c r="J1990" t="s">
        <v>8</v>
      </c>
      <c r="K1990" t="s">
        <v>9099</v>
      </c>
      <c r="L1990" t="s">
        <v>8</v>
      </c>
      <c r="M1990" t="s">
        <v>14</v>
      </c>
      <c r="N1990" t="str">
        <f t="shared" si="217"/>
        <v>F</v>
      </c>
      <c r="O1990" t="s">
        <v>8</v>
      </c>
      <c r="P1990" t="s">
        <v>8</v>
      </c>
      <c r="Q1990" t="s">
        <v>11</v>
      </c>
      <c r="R1990" t="s">
        <v>8</v>
      </c>
      <c r="S1990" t="str">
        <f t="shared" si="218"/>
        <v>U</v>
      </c>
      <c r="T1990" t="s">
        <v>12</v>
      </c>
      <c r="U1990">
        <v>0.999999999999999</v>
      </c>
      <c r="V1990" t="s">
        <v>11</v>
      </c>
      <c r="W1990" t="e">
        <f>VLOOKUP(Q1990,'PBT Tag Rates'!$B$5:$E$44,4,FALSE)</f>
        <v>#N/A</v>
      </c>
      <c r="X1990">
        <v>1</v>
      </c>
      <c r="Y1990" s="14">
        <f>IFERROR(LOOKUP(H1990,{30,43,48,53,58,63,68,73,78,83,88,93,97},{42,47,52,57,62,67,72,77,82,87,92,99,100}),999)</f>
        <v>77</v>
      </c>
      <c r="Z1990" s="17">
        <f t="shared" si="219"/>
        <v>5.5555555555555554</v>
      </c>
      <c r="AA1990" s="17">
        <f t="shared" si="220"/>
        <v>5.5555555555555554</v>
      </c>
      <c r="AB1990" s="17">
        <f t="shared" si="221"/>
        <v>11.658097686375321</v>
      </c>
      <c r="AC1990" s="17" t="s">
        <v>17654</v>
      </c>
    </row>
    <row r="1991" spans="1:29" x14ac:dyDescent="0.25">
      <c r="A1991" t="s">
        <v>3339</v>
      </c>
      <c r="B1991" s="166" t="s">
        <v>9100</v>
      </c>
      <c r="C1991" t="s">
        <v>9101</v>
      </c>
      <c r="D1991" s="1">
        <v>45171</v>
      </c>
      <c r="E1991">
        <f t="shared" si="216"/>
        <v>18</v>
      </c>
      <c r="F1991" t="s">
        <v>14</v>
      </c>
      <c r="G1991">
        <v>700</v>
      </c>
      <c r="H1991">
        <f t="shared" si="215"/>
        <v>70</v>
      </c>
      <c r="I1991" t="s">
        <v>7</v>
      </c>
      <c r="J1991" t="s">
        <v>8</v>
      </c>
      <c r="K1991" t="s">
        <v>9102</v>
      </c>
      <c r="L1991" t="s">
        <v>8</v>
      </c>
      <c r="M1991" t="s">
        <v>14</v>
      </c>
      <c r="N1991" t="str">
        <f t="shared" si="217"/>
        <v>F</v>
      </c>
      <c r="O1991" t="s">
        <v>466</v>
      </c>
      <c r="P1991" t="s">
        <v>2536</v>
      </c>
      <c r="Q1991" t="s">
        <v>281</v>
      </c>
      <c r="R1991">
        <v>4</v>
      </c>
      <c r="S1991">
        <f t="shared" si="218"/>
        <v>2019</v>
      </c>
      <c r="T1991" t="s">
        <v>12</v>
      </c>
      <c r="U1991">
        <v>1</v>
      </c>
      <c r="V1991" t="s">
        <v>3079</v>
      </c>
      <c r="W1991">
        <f>VLOOKUP(Q1991,'PBT Tag Rates'!$B$5:$E$44,4,FALSE)</f>
        <v>0.99705232300000002</v>
      </c>
      <c r="X1991">
        <v>1</v>
      </c>
      <c r="Y1991" s="14">
        <f>IFERROR(LOOKUP(H1991,{30,43,48,53,58,63,68,73,78,83,88,93,97},{42,47,52,57,62,67,72,77,82,87,92,99,100}),999)</f>
        <v>72</v>
      </c>
      <c r="Z1991" s="17">
        <f t="shared" si="219"/>
        <v>5.5555555555555554</v>
      </c>
      <c r="AA1991" s="17">
        <f t="shared" si="220"/>
        <v>5.5555555555555554</v>
      </c>
      <c r="AB1991" s="17">
        <f t="shared" si="221"/>
        <v>11.658097686375321</v>
      </c>
      <c r="AC1991" s="17" t="s">
        <v>17654</v>
      </c>
    </row>
    <row r="1992" spans="1:29" x14ac:dyDescent="0.25">
      <c r="A1992" t="s">
        <v>3339</v>
      </c>
      <c r="B1992" s="166" t="s">
        <v>9103</v>
      </c>
      <c r="C1992" t="s">
        <v>1224</v>
      </c>
      <c r="D1992" s="1">
        <v>45171</v>
      </c>
      <c r="E1992">
        <f t="shared" si="216"/>
        <v>18</v>
      </c>
      <c r="F1992" t="s">
        <v>14</v>
      </c>
      <c r="G1992">
        <v>800</v>
      </c>
      <c r="H1992">
        <f t="shared" si="215"/>
        <v>80</v>
      </c>
      <c r="I1992" t="s">
        <v>7</v>
      </c>
      <c r="J1992" t="s">
        <v>8</v>
      </c>
      <c r="K1992" t="s">
        <v>9104</v>
      </c>
      <c r="L1992" t="s">
        <v>8</v>
      </c>
      <c r="M1992" t="s">
        <v>14</v>
      </c>
      <c r="N1992" t="str">
        <f t="shared" si="217"/>
        <v>F</v>
      </c>
      <c r="O1992" t="s">
        <v>1304</v>
      </c>
      <c r="P1992" t="s">
        <v>1305</v>
      </c>
      <c r="Q1992" t="s">
        <v>221</v>
      </c>
      <c r="R1992">
        <v>4</v>
      </c>
      <c r="S1992">
        <f t="shared" si="218"/>
        <v>2019</v>
      </c>
      <c r="T1992" t="s">
        <v>12</v>
      </c>
      <c r="U1992">
        <v>0.999999999999996</v>
      </c>
      <c r="V1992" t="s">
        <v>3386</v>
      </c>
      <c r="W1992">
        <f>VLOOKUP(Q1992,'PBT Tag Rates'!$B$5:$E$44,4,FALSE)</f>
        <v>0.95971980899999998</v>
      </c>
      <c r="X1992">
        <v>1</v>
      </c>
      <c r="Y1992" s="14">
        <f>IFERROR(LOOKUP(H1992,{30,43,48,53,58,63,68,73,78,83,88,93,97},{42,47,52,57,62,67,72,77,82,87,92,99,100}),999)</f>
        <v>82</v>
      </c>
      <c r="Z1992" s="17">
        <f t="shared" si="219"/>
        <v>5.5555555555555554</v>
      </c>
      <c r="AA1992" s="17">
        <f t="shared" si="220"/>
        <v>5.5555555555555554</v>
      </c>
      <c r="AB1992" s="17">
        <f t="shared" si="221"/>
        <v>11.658097686375321</v>
      </c>
      <c r="AC1992" s="17" t="s">
        <v>17654</v>
      </c>
    </row>
    <row r="1993" spans="1:29" x14ac:dyDescent="0.25">
      <c r="A1993" t="s">
        <v>3339</v>
      </c>
      <c r="B1993" s="166" t="s">
        <v>9105</v>
      </c>
      <c r="C1993" t="s">
        <v>9106</v>
      </c>
      <c r="D1993" s="1">
        <v>45171</v>
      </c>
      <c r="E1993">
        <f t="shared" si="216"/>
        <v>18</v>
      </c>
      <c r="F1993" t="s">
        <v>14</v>
      </c>
      <c r="G1993">
        <v>730</v>
      </c>
      <c r="H1993">
        <f t="shared" si="215"/>
        <v>73</v>
      </c>
      <c r="I1993" t="s">
        <v>7</v>
      </c>
      <c r="J1993" t="s">
        <v>8</v>
      </c>
      <c r="K1993" t="s">
        <v>9107</v>
      </c>
      <c r="L1993" t="s">
        <v>8</v>
      </c>
      <c r="M1993" t="s">
        <v>14</v>
      </c>
      <c r="N1993" t="str">
        <f t="shared" si="217"/>
        <v>F</v>
      </c>
      <c r="O1993" t="s">
        <v>1404</v>
      </c>
      <c r="P1993" t="s">
        <v>1405</v>
      </c>
      <c r="Q1993" t="s">
        <v>221</v>
      </c>
      <c r="R1993">
        <v>4</v>
      </c>
      <c r="S1993">
        <f t="shared" si="218"/>
        <v>2019</v>
      </c>
      <c r="T1993" t="s">
        <v>12</v>
      </c>
      <c r="U1993">
        <v>1</v>
      </c>
      <c r="V1993" t="s">
        <v>3346</v>
      </c>
      <c r="W1993">
        <f>VLOOKUP(Q1993,'PBT Tag Rates'!$B$5:$E$44,4,FALSE)</f>
        <v>0.95971980899999998</v>
      </c>
      <c r="X1993">
        <v>1</v>
      </c>
      <c r="Y1993" s="14">
        <f>IFERROR(LOOKUP(H1993,{30,43,48,53,58,63,68,73,78,83,88,93,97},{42,47,52,57,62,67,72,77,82,87,92,99,100}),999)</f>
        <v>77</v>
      </c>
      <c r="Z1993" s="17">
        <f t="shared" si="219"/>
        <v>5.5555555555555554</v>
      </c>
      <c r="AA1993" s="17">
        <f t="shared" si="220"/>
        <v>5.5555555555555554</v>
      </c>
      <c r="AB1993" s="17">
        <f t="shared" si="221"/>
        <v>11.658097686375321</v>
      </c>
      <c r="AC1993" s="17" t="s">
        <v>17654</v>
      </c>
    </row>
    <row r="1994" spans="1:29" x14ac:dyDescent="0.25">
      <c r="A1994" t="s">
        <v>3339</v>
      </c>
      <c r="B1994" s="166" t="s">
        <v>9108</v>
      </c>
      <c r="C1994" t="s">
        <v>1225</v>
      </c>
      <c r="D1994" s="1">
        <v>45171</v>
      </c>
      <c r="E1994">
        <f t="shared" si="216"/>
        <v>18</v>
      </c>
      <c r="F1994" t="s">
        <v>6</v>
      </c>
      <c r="G1994">
        <v>680</v>
      </c>
      <c r="H1994">
        <f t="shared" si="215"/>
        <v>68</v>
      </c>
      <c r="I1994" t="s">
        <v>7</v>
      </c>
      <c r="J1994" t="s">
        <v>8</v>
      </c>
      <c r="K1994" t="s">
        <v>8</v>
      </c>
      <c r="L1994" t="s">
        <v>8</v>
      </c>
      <c r="M1994" t="s">
        <v>6</v>
      </c>
      <c r="N1994" t="str">
        <f t="shared" si="217"/>
        <v>M</v>
      </c>
      <c r="O1994" t="s">
        <v>8</v>
      </c>
      <c r="P1994" t="s">
        <v>8</v>
      </c>
      <c r="Q1994" t="s">
        <v>11</v>
      </c>
      <c r="R1994" t="s">
        <v>8</v>
      </c>
      <c r="S1994" t="str">
        <f t="shared" si="218"/>
        <v>U</v>
      </c>
      <c r="T1994" t="s">
        <v>12</v>
      </c>
      <c r="U1994">
        <v>0.999999999999995</v>
      </c>
      <c r="V1994" t="s">
        <v>11</v>
      </c>
      <c r="W1994" t="e">
        <f>VLOOKUP(Q1994,'PBT Tag Rates'!$B$5:$E$44,4,FALSE)</f>
        <v>#N/A</v>
      </c>
      <c r="X1994">
        <v>1</v>
      </c>
      <c r="Y1994" s="14">
        <f>IFERROR(LOOKUP(H1994,{30,43,48,53,58,63,68,73,78,83,88,93,97},{42,47,52,57,62,67,72,77,82,87,92,99,100}),999)</f>
        <v>72</v>
      </c>
      <c r="Z1994" s="17">
        <f t="shared" si="219"/>
        <v>5.5555555555555554</v>
      </c>
      <c r="AA1994" s="17">
        <f t="shared" si="220"/>
        <v>5.5555555555555554</v>
      </c>
      <c r="AB1994" s="17">
        <f t="shared" si="221"/>
        <v>11.658097686375321</v>
      </c>
      <c r="AC1994" s="17" t="s">
        <v>17654</v>
      </c>
    </row>
    <row r="1995" spans="1:29" x14ac:dyDescent="0.25">
      <c r="A1995" t="s">
        <v>3339</v>
      </c>
      <c r="B1995" s="166" t="s">
        <v>9109</v>
      </c>
      <c r="C1995" t="s">
        <v>9110</v>
      </c>
      <c r="D1995" s="1">
        <v>45171</v>
      </c>
      <c r="E1995">
        <f t="shared" si="216"/>
        <v>18</v>
      </c>
      <c r="F1995" t="s">
        <v>6</v>
      </c>
      <c r="G1995">
        <v>740</v>
      </c>
      <c r="H1995">
        <f t="shared" si="215"/>
        <v>74</v>
      </c>
      <c r="I1995" t="s">
        <v>7</v>
      </c>
      <c r="J1995" t="s">
        <v>8</v>
      </c>
      <c r="K1995" t="s">
        <v>9111</v>
      </c>
      <c r="L1995" t="s">
        <v>8</v>
      </c>
      <c r="M1995" t="s">
        <v>6</v>
      </c>
      <c r="N1995" t="str">
        <f t="shared" si="217"/>
        <v>M</v>
      </c>
      <c r="O1995" t="s">
        <v>693</v>
      </c>
      <c r="P1995" t="s">
        <v>7298</v>
      </c>
      <c r="Q1995" t="s">
        <v>221</v>
      </c>
      <c r="R1995">
        <v>4</v>
      </c>
      <c r="S1995">
        <f t="shared" si="218"/>
        <v>2019</v>
      </c>
      <c r="T1995" t="s">
        <v>12</v>
      </c>
      <c r="U1995">
        <v>0.999999999999997</v>
      </c>
      <c r="V1995" t="s">
        <v>3346</v>
      </c>
      <c r="W1995">
        <f>VLOOKUP(Q1995,'PBT Tag Rates'!$B$5:$E$44,4,FALSE)</f>
        <v>0.95971980899999998</v>
      </c>
      <c r="X1995">
        <v>1</v>
      </c>
      <c r="Y1995" s="14">
        <f>IFERROR(LOOKUP(H1995,{30,43,48,53,58,63,68,73,78,83,88,93,97},{42,47,52,57,62,67,72,77,82,87,92,99,100}),999)</f>
        <v>77</v>
      </c>
      <c r="Z1995" s="17">
        <f t="shared" si="219"/>
        <v>5.5555555555555554</v>
      </c>
      <c r="AA1995" s="17">
        <f t="shared" si="220"/>
        <v>5.5555555555555554</v>
      </c>
      <c r="AB1995" s="17">
        <f t="shared" si="221"/>
        <v>11.658097686375321</v>
      </c>
      <c r="AC1995" s="17" t="s">
        <v>17654</v>
      </c>
    </row>
    <row r="1996" spans="1:29" x14ac:dyDescent="0.25">
      <c r="A1996" t="s">
        <v>3339</v>
      </c>
      <c r="B1996" s="166" t="s">
        <v>9112</v>
      </c>
      <c r="C1996" t="s">
        <v>1226</v>
      </c>
      <c r="D1996" s="1">
        <v>45171</v>
      </c>
      <c r="E1996">
        <f t="shared" si="216"/>
        <v>18</v>
      </c>
      <c r="F1996" t="s">
        <v>14</v>
      </c>
      <c r="G1996">
        <v>790</v>
      </c>
      <c r="H1996">
        <f t="shared" si="215"/>
        <v>79</v>
      </c>
      <c r="I1996" t="s">
        <v>9</v>
      </c>
      <c r="J1996">
        <v>1</v>
      </c>
      <c r="K1996" t="s">
        <v>8</v>
      </c>
      <c r="L1996" t="s">
        <v>8</v>
      </c>
      <c r="M1996" t="s">
        <v>14</v>
      </c>
      <c r="N1996" t="str">
        <f t="shared" si="217"/>
        <v>F</v>
      </c>
      <c r="O1996" t="s">
        <v>272</v>
      </c>
      <c r="P1996" t="s">
        <v>273</v>
      </c>
      <c r="Q1996" t="s">
        <v>221</v>
      </c>
      <c r="R1996">
        <v>4</v>
      </c>
      <c r="S1996">
        <f t="shared" si="218"/>
        <v>2019</v>
      </c>
      <c r="T1996" t="s">
        <v>12</v>
      </c>
      <c r="U1996">
        <v>1</v>
      </c>
      <c r="V1996" t="s">
        <v>3396</v>
      </c>
      <c r="W1996">
        <f>VLOOKUP(Q1996,'PBT Tag Rates'!$B$5:$E$44,4,FALSE)</f>
        <v>0.95971980899999998</v>
      </c>
      <c r="X1996">
        <v>1</v>
      </c>
      <c r="Y1996" s="14">
        <f>IFERROR(LOOKUP(H1996,{30,43,48,53,58,63,68,73,78,83,88,93,97},{42,47,52,57,62,67,72,77,82,87,92,99,100}),999)</f>
        <v>82</v>
      </c>
      <c r="Z1996" s="17">
        <f t="shared" si="219"/>
        <v>5.5555555555555554</v>
      </c>
      <c r="AA1996" s="17">
        <f t="shared" si="220"/>
        <v>5.5555555555555554</v>
      </c>
      <c r="AB1996" s="17">
        <f t="shared" si="221"/>
        <v>11.658097686375321</v>
      </c>
      <c r="AC1996" s="17" t="s">
        <v>17655</v>
      </c>
    </row>
    <row r="1997" spans="1:29" x14ac:dyDescent="0.25">
      <c r="A1997" t="s">
        <v>3339</v>
      </c>
      <c r="B1997" s="166" t="s">
        <v>9113</v>
      </c>
      <c r="C1997" t="s">
        <v>9114</v>
      </c>
      <c r="D1997" s="1">
        <v>45171</v>
      </c>
      <c r="E1997">
        <f t="shared" si="216"/>
        <v>18</v>
      </c>
      <c r="F1997" t="s">
        <v>6</v>
      </c>
      <c r="G1997">
        <v>730</v>
      </c>
      <c r="H1997">
        <f t="shared" si="215"/>
        <v>73</v>
      </c>
      <c r="I1997" t="s">
        <v>7</v>
      </c>
      <c r="J1997" t="s">
        <v>8</v>
      </c>
      <c r="K1997" t="s">
        <v>9115</v>
      </c>
      <c r="L1997" t="s">
        <v>8</v>
      </c>
      <c r="M1997" t="s">
        <v>6</v>
      </c>
      <c r="N1997" t="str">
        <f t="shared" si="217"/>
        <v>M</v>
      </c>
      <c r="O1997" t="s">
        <v>875</v>
      </c>
      <c r="P1997" t="s">
        <v>1144</v>
      </c>
      <c r="Q1997" t="s">
        <v>221</v>
      </c>
      <c r="R1997">
        <v>4</v>
      </c>
      <c r="S1997">
        <f t="shared" si="218"/>
        <v>2019</v>
      </c>
      <c r="T1997" t="s">
        <v>12</v>
      </c>
      <c r="U1997">
        <v>1</v>
      </c>
      <c r="V1997" t="s">
        <v>3363</v>
      </c>
      <c r="W1997">
        <f>VLOOKUP(Q1997,'PBT Tag Rates'!$B$5:$E$44,4,FALSE)</f>
        <v>0.95971980899999998</v>
      </c>
      <c r="X1997">
        <v>1</v>
      </c>
      <c r="Y1997" s="14">
        <f>IFERROR(LOOKUP(H1997,{30,43,48,53,58,63,68,73,78,83,88,93,97},{42,47,52,57,62,67,72,77,82,87,92,99,100}),999)</f>
        <v>77</v>
      </c>
      <c r="Z1997" s="17">
        <f t="shared" si="219"/>
        <v>5.5555555555555554</v>
      </c>
      <c r="AA1997" s="17">
        <f t="shared" si="220"/>
        <v>5.5555555555555554</v>
      </c>
      <c r="AB1997" s="17">
        <f t="shared" si="221"/>
        <v>11.658097686375321</v>
      </c>
      <c r="AC1997" s="17" t="s">
        <v>17654</v>
      </c>
    </row>
    <row r="1998" spans="1:29" x14ac:dyDescent="0.25">
      <c r="A1998" t="s">
        <v>3339</v>
      </c>
      <c r="B1998" s="166" t="s">
        <v>9116</v>
      </c>
      <c r="C1998" t="s">
        <v>9117</v>
      </c>
      <c r="D1998" s="1">
        <v>45171</v>
      </c>
      <c r="E1998">
        <f t="shared" si="216"/>
        <v>18</v>
      </c>
      <c r="F1998" t="s">
        <v>14</v>
      </c>
      <c r="G1998">
        <v>840</v>
      </c>
      <c r="H1998">
        <f t="shared" si="215"/>
        <v>84</v>
      </c>
      <c r="I1998" t="s">
        <v>7</v>
      </c>
      <c r="J1998" t="s">
        <v>8</v>
      </c>
      <c r="K1998" t="s">
        <v>9118</v>
      </c>
      <c r="L1998" t="s">
        <v>8</v>
      </c>
      <c r="M1998" t="s">
        <v>14</v>
      </c>
      <c r="N1998" t="str">
        <f t="shared" si="217"/>
        <v>F</v>
      </c>
      <c r="O1998" t="s">
        <v>8</v>
      </c>
      <c r="P1998" t="s">
        <v>8</v>
      </c>
      <c r="Q1998" t="s">
        <v>11</v>
      </c>
      <c r="R1998" t="s">
        <v>8</v>
      </c>
      <c r="S1998" t="str">
        <f t="shared" si="218"/>
        <v>U</v>
      </c>
      <c r="T1998" t="s">
        <v>12</v>
      </c>
      <c r="U1998">
        <v>0.999999999999995</v>
      </c>
      <c r="V1998" t="s">
        <v>11</v>
      </c>
      <c r="W1998" t="e">
        <f>VLOOKUP(Q1998,'PBT Tag Rates'!$B$5:$E$44,4,FALSE)</f>
        <v>#N/A</v>
      </c>
      <c r="X1998">
        <v>1</v>
      </c>
      <c r="Y1998" s="14">
        <f>IFERROR(LOOKUP(H1998,{30,43,48,53,58,63,68,73,78,83,88,93,97},{42,47,52,57,62,67,72,77,82,87,92,99,100}),999)</f>
        <v>87</v>
      </c>
      <c r="Z1998" s="17">
        <f t="shared" si="219"/>
        <v>5.5555555555555554</v>
      </c>
      <c r="AA1998" s="17">
        <f t="shared" si="220"/>
        <v>5.5555555555555554</v>
      </c>
      <c r="AB1998" s="17">
        <f t="shared" si="221"/>
        <v>11.658097686375321</v>
      </c>
      <c r="AC1998" s="17" t="s">
        <v>17654</v>
      </c>
    </row>
    <row r="1999" spans="1:29" x14ac:dyDescent="0.25">
      <c r="A1999" t="s">
        <v>3339</v>
      </c>
      <c r="B1999" s="166" t="s">
        <v>9119</v>
      </c>
      <c r="C1999" t="s">
        <v>1227</v>
      </c>
      <c r="D1999" s="1">
        <v>45172</v>
      </c>
      <c r="E1999">
        <f t="shared" si="216"/>
        <v>18</v>
      </c>
      <c r="F1999" t="s">
        <v>14</v>
      </c>
      <c r="G1999">
        <v>820</v>
      </c>
      <c r="H1999">
        <f t="shared" si="215"/>
        <v>82</v>
      </c>
      <c r="I1999" t="s">
        <v>7</v>
      </c>
      <c r="J1999" t="s">
        <v>8</v>
      </c>
      <c r="K1999" t="s">
        <v>9120</v>
      </c>
      <c r="L1999" t="s">
        <v>8</v>
      </c>
      <c r="M1999" t="s">
        <v>14</v>
      </c>
      <c r="N1999" t="str">
        <f t="shared" si="217"/>
        <v>F</v>
      </c>
      <c r="O1999" t="s">
        <v>1780</v>
      </c>
      <c r="P1999" t="s">
        <v>1781</v>
      </c>
      <c r="Q1999" t="s">
        <v>221</v>
      </c>
      <c r="R1999">
        <v>4</v>
      </c>
      <c r="S1999">
        <f t="shared" si="218"/>
        <v>2019</v>
      </c>
      <c r="T1999" t="s">
        <v>12</v>
      </c>
      <c r="U1999">
        <v>1</v>
      </c>
      <c r="V1999" t="s">
        <v>3396</v>
      </c>
      <c r="W1999">
        <f>VLOOKUP(Q1999,'PBT Tag Rates'!$B$5:$E$44,4,FALSE)</f>
        <v>0.95971980899999998</v>
      </c>
      <c r="X1999">
        <v>1</v>
      </c>
      <c r="Y1999" s="14">
        <f>IFERROR(LOOKUP(H1999,{30,43,48,53,58,63,68,73,78,83,88,93,97},{42,47,52,57,62,67,72,77,82,87,92,99,100}),999)</f>
        <v>82</v>
      </c>
      <c r="Z1999" s="17">
        <f t="shared" si="219"/>
        <v>5.5555555555555554</v>
      </c>
      <c r="AA1999" s="17">
        <f t="shared" si="220"/>
        <v>5.5555555555555554</v>
      </c>
      <c r="AB1999" s="17">
        <f t="shared" si="221"/>
        <v>11.658097686375321</v>
      </c>
      <c r="AC1999" s="17" t="s">
        <v>17655</v>
      </c>
    </row>
    <row r="2000" spans="1:29" x14ac:dyDescent="0.25">
      <c r="A2000" t="s">
        <v>3339</v>
      </c>
      <c r="B2000" s="166" t="s">
        <v>9121</v>
      </c>
      <c r="C2000" t="s">
        <v>9122</v>
      </c>
      <c r="D2000" s="1">
        <v>45172</v>
      </c>
      <c r="E2000">
        <f t="shared" si="216"/>
        <v>18</v>
      </c>
      <c r="F2000" t="s">
        <v>6</v>
      </c>
      <c r="G2000">
        <v>840</v>
      </c>
      <c r="H2000">
        <f t="shared" si="215"/>
        <v>84</v>
      </c>
      <c r="I2000" t="s">
        <v>9</v>
      </c>
      <c r="J2000">
        <v>1</v>
      </c>
      <c r="K2000" t="s">
        <v>9123</v>
      </c>
      <c r="L2000" t="s">
        <v>8</v>
      </c>
      <c r="M2000" t="s">
        <v>14</v>
      </c>
      <c r="N2000" t="str">
        <f t="shared" si="217"/>
        <v>F</v>
      </c>
      <c r="O2000" t="s">
        <v>8</v>
      </c>
      <c r="P2000" t="s">
        <v>8</v>
      </c>
      <c r="Q2000" t="s">
        <v>11</v>
      </c>
      <c r="R2000" t="s">
        <v>8</v>
      </c>
      <c r="S2000" t="str">
        <f t="shared" si="218"/>
        <v>U</v>
      </c>
      <c r="T2000" t="s">
        <v>12</v>
      </c>
      <c r="U2000">
        <v>0.999999999999997</v>
      </c>
      <c r="V2000" t="s">
        <v>3100</v>
      </c>
      <c r="W2000" t="e">
        <f>VLOOKUP(Q2000,'PBT Tag Rates'!$B$5:$E$44,4,FALSE)</f>
        <v>#N/A</v>
      </c>
      <c r="X2000">
        <v>1</v>
      </c>
      <c r="Y2000" s="14">
        <f>IFERROR(LOOKUP(H2000,{30,43,48,53,58,63,68,73,78,83,88,93,97},{42,47,52,57,62,67,72,77,82,87,92,99,100}),999)</f>
        <v>87</v>
      </c>
      <c r="Z2000" s="17">
        <f t="shared" si="219"/>
        <v>5.5555555555555554</v>
      </c>
      <c r="AA2000" s="17">
        <f t="shared" si="220"/>
        <v>5.5555555555555554</v>
      </c>
      <c r="AB2000" s="17">
        <f t="shared" si="221"/>
        <v>11.658097686375321</v>
      </c>
      <c r="AC2000" s="17" t="s">
        <v>17654</v>
      </c>
    </row>
    <row r="2001" spans="1:29" x14ac:dyDescent="0.25">
      <c r="A2001" t="s">
        <v>3339</v>
      </c>
      <c r="B2001" s="166" t="s">
        <v>9124</v>
      </c>
      <c r="C2001" t="s">
        <v>1229</v>
      </c>
      <c r="D2001" s="1">
        <v>45172</v>
      </c>
      <c r="E2001">
        <f t="shared" si="216"/>
        <v>18</v>
      </c>
      <c r="F2001" t="s">
        <v>6</v>
      </c>
      <c r="G2001">
        <v>720</v>
      </c>
      <c r="H2001">
        <f t="shared" si="215"/>
        <v>72</v>
      </c>
      <c r="I2001" t="s">
        <v>7</v>
      </c>
      <c r="J2001" t="s">
        <v>8</v>
      </c>
      <c r="K2001" t="s">
        <v>9125</v>
      </c>
      <c r="L2001" t="s">
        <v>8</v>
      </c>
      <c r="M2001" t="s">
        <v>14</v>
      </c>
      <c r="N2001" t="str">
        <f t="shared" si="217"/>
        <v>F</v>
      </c>
      <c r="O2001" t="s">
        <v>2034</v>
      </c>
      <c r="P2001" t="s">
        <v>2103</v>
      </c>
      <c r="Q2001" t="s">
        <v>221</v>
      </c>
      <c r="R2001">
        <v>4</v>
      </c>
      <c r="S2001">
        <f t="shared" si="218"/>
        <v>2019</v>
      </c>
      <c r="T2001" t="s">
        <v>12</v>
      </c>
      <c r="U2001">
        <v>1</v>
      </c>
      <c r="V2001" t="s">
        <v>3346</v>
      </c>
      <c r="W2001">
        <f>VLOOKUP(Q2001,'PBT Tag Rates'!$B$5:$E$44,4,FALSE)</f>
        <v>0.95971980899999998</v>
      </c>
      <c r="X2001">
        <v>1</v>
      </c>
      <c r="Y2001" s="14">
        <f>IFERROR(LOOKUP(H2001,{30,43,48,53,58,63,68,73,78,83,88,93,97},{42,47,52,57,62,67,72,77,82,87,92,99,100}),999)</f>
        <v>72</v>
      </c>
      <c r="Z2001" s="17">
        <f t="shared" si="219"/>
        <v>5.5555555555555554</v>
      </c>
      <c r="AA2001" s="17">
        <f t="shared" si="220"/>
        <v>5.5555555555555554</v>
      </c>
      <c r="AB2001" s="17">
        <f t="shared" si="221"/>
        <v>11.658097686375321</v>
      </c>
      <c r="AC2001" s="17" t="s">
        <v>17654</v>
      </c>
    </row>
    <row r="2002" spans="1:29" x14ac:dyDescent="0.25">
      <c r="A2002" t="s">
        <v>3339</v>
      </c>
      <c r="B2002" s="166" t="s">
        <v>9126</v>
      </c>
      <c r="C2002" t="s">
        <v>9127</v>
      </c>
      <c r="D2002" s="1">
        <v>45172</v>
      </c>
      <c r="E2002">
        <f t="shared" si="216"/>
        <v>18</v>
      </c>
      <c r="F2002" t="s">
        <v>14</v>
      </c>
      <c r="G2002">
        <v>760</v>
      </c>
      <c r="H2002">
        <f t="shared" si="215"/>
        <v>76</v>
      </c>
      <c r="I2002" t="s">
        <v>7</v>
      </c>
      <c r="J2002" t="s">
        <v>8</v>
      </c>
      <c r="K2002" t="s">
        <v>9128</v>
      </c>
      <c r="L2002" t="s">
        <v>8</v>
      </c>
      <c r="M2002" t="s">
        <v>14</v>
      </c>
      <c r="N2002" t="str">
        <f t="shared" si="217"/>
        <v>F</v>
      </c>
      <c r="O2002" t="s">
        <v>866</v>
      </c>
      <c r="P2002" t="s">
        <v>867</v>
      </c>
      <c r="Q2002" t="s">
        <v>221</v>
      </c>
      <c r="R2002">
        <v>4</v>
      </c>
      <c r="S2002">
        <f t="shared" si="218"/>
        <v>2019</v>
      </c>
      <c r="T2002" t="s">
        <v>12</v>
      </c>
      <c r="U2002">
        <v>1</v>
      </c>
      <c r="V2002" t="s">
        <v>3357</v>
      </c>
      <c r="W2002">
        <f>VLOOKUP(Q2002,'PBT Tag Rates'!$B$5:$E$44,4,FALSE)</f>
        <v>0.95971980899999998</v>
      </c>
      <c r="X2002">
        <v>1</v>
      </c>
      <c r="Y2002" s="14">
        <f>IFERROR(LOOKUP(H2002,{30,43,48,53,58,63,68,73,78,83,88,93,97},{42,47,52,57,62,67,72,77,82,87,92,99,100}),999)</f>
        <v>77</v>
      </c>
      <c r="Z2002" s="17">
        <f t="shared" si="219"/>
        <v>5.5555555555555554</v>
      </c>
      <c r="AA2002" s="17">
        <f t="shared" si="220"/>
        <v>5.5555555555555554</v>
      </c>
      <c r="AB2002" s="17">
        <f t="shared" si="221"/>
        <v>11.658097686375321</v>
      </c>
      <c r="AC2002" s="17" t="s">
        <v>17654</v>
      </c>
    </row>
    <row r="2003" spans="1:29" x14ac:dyDescent="0.25">
      <c r="A2003" t="s">
        <v>3339</v>
      </c>
      <c r="B2003" s="166" t="s">
        <v>9129</v>
      </c>
      <c r="C2003" t="s">
        <v>1230</v>
      </c>
      <c r="D2003" s="1">
        <v>45172</v>
      </c>
      <c r="E2003">
        <f t="shared" si="216"/>
        <v>18</v>
      </c>
      <c r="F2003" t="s">
        <v>6</v>
      </c>
      <c r="G2003">
        <v>660</v>
      </c>
      <c r="H2003">
        <f t="shared" si="215"/>
        <v>66</v>
      </c>
      <c r="I2003" t="s">
        <v>7</v>
      </c>
      <c r="J2003" t="s">
        <v>8</v>
      </c>
      <c r="K2003" t="s">
        <v>8</v>
      </c>
      <c r="L2003" t="s">
        <v>49</v>
      </c>
      <c r="M2003" t="s">
        <v>759</v>
      </c>
      <c r="N2003" t="str">
        <f t="shared" si="217"/>
        <v>M</v>
      </c>
      <c r="O2003" t="s">
        <v>1943</v>
      </c>
      <c r="P2003" t="s">
        <v>1943</v>
      </c>
      <c r="Q2003" t="s">
        <v>1943</v>
      </c>
      <c r="R2003" t="s">
        <v>8</v>
      </c>
      <c r="S2003" t="str">
        <f t="shared" si="218"/>
        <v>U</v>
      </c>
      <c r="T2003" t="s">
        <v>8</v>
      </c>
      <c r="U2003" t="s">
        <v>8</v>
      </c>
      <c r="V2003" t="s">
        <v>1943</v>
      </c>
      <c r="W2003" t="e">
        <f>VLOOKUP(Q2003,'PBT Tag Rates'!$B$5:$E$44,4,FALSE)</f>
        <v>#N/A</v>
      </c>
      <c r="X2003">
        <v>1</v>
      </c>
      <c r="Y2003" s="14">
        <f>IFERROR(LOOKUP(H2003,{30,43,48,53,58,63,68,73,78,83,88,93,97},{42,47,52,57,62,67,72,77,82,87,92,99,100}),999)</f>
        <v>67</v>
      </c>
      <c r="Z2003" s="17">
        <f t="shared" si="219"/>
        <v>5.5555555555555554</v>
      </c>
      <c r="AA2003" s="17">
        <f t="shared" si="220"/>
        <v>5.5555555555555554</v>
      </c>
      <c r="AB2003" s="17">
        <f t="shared" si="221"/>
        <v>11.658097686375321</v>
      </c>
      <c r="AC2003" s="17" t="s">
        <v>17654</v>
      </c>
    </row>
    <row r="2004" spans="1:29" x14ac:dyDescent="0.25">
      <c r="A2004" t="s">
        <v>3339</v>
      </c>
      <c r="B2004" s="166" t="s">
        <v>9130</v>
      </c>
      <c r="C2004" t="s">
        <v>9131</v>
      </c>
      <c r="D2004" s="1">
        <v>45172</v>
      </c>
      <c r="E2004">
        <f t="shared" si="216"/>
        <v>18</v>
      </c>
      <c r="F2004" t="s">
        <v>14</v>
      </c>
      <c r="G2004">
        <v>870</v>
      </c>
      <c r="H2004">
        <f t="shared" si="215"/>
        <v>87</v>
      </c>
      <c r="I2004" t="s">
        <v>9</v>
      </c>
      <c r="J2004">
        <v>1</v>
      </c>
      <c r="K2004" t="s">
        <v>9132</v>
      </c>
      <c r="L2004" t="s">
        <v>8</v>
      </c>
      <c r="M2004" t="s">
        <v>14</v>
      </c>
      <c r="N2004" t="str">
        <f t="shared" si="217"/>
        <v>F</v>
      </c>
      <c r="O2004" t="s">
        <v>8</v>
      </c>
      <c r="P2004" t="s">
        <v>8</v>
      </c>
      <c r="Q2004" t="s">
        <v>11</v>
      </c>
      <c r="R2004" t="s">
        <v>8</v>
      </c>
      <c r="S2004" t="str">
        <f t="shared" si="218"/>
        <v>U</v>
      </c>
      <c r="T2004" t="s">
        <v>12</v>
      </c>
      <c r="U2004">
        <v>1</v>
      </c>
      <c r="V2004" t="s">
        <v>3100</v>
      </c>
      <c r="W2004" t="e">
        <f>VLOOKUP(Q2004,'PBT Tag Rates'!$B$5:$E$44,4,FALSE)</f>
        <v>#N/A</v>
      </c>
      <c r="X2004">
        <v>1</v>
      </c>
      <c r="Y2004" s="14">
        <f>IFERROR(LOOKUP(H2004,{30,43,48,53,58,63,68,73,78,83,88,93,97},{42,47,52,57,62,67,72,77,82,87,92,99,100}),999)</f>
        <v>87</v>
      </c>
      <c r="Z2004" s="17">
        <f t="shared" si="219"/>
        <v>5.5555555555555554</v>
      </c>
      <c r="AA2004" s="17">
        <f t="shared" si="220"/>
        <v>5.5555555555555554</v>
      </c>
      <c r="AB2004" s="17">
        <f t="shared" si="221"/>
        <v>11.658097686375321</v>
      </c>
      <c r="AC2004" s="17" t="s">
        <v>17654</v>
      </c>
    </row>
    <row r="2005" spans="1:29" x14ac:dyDescent="0.25">
      <c r="A2005" t="s">
        <v>3339</v>
      </c>
      <c r="B2005" s="166" t="s">
        <v>9133</v>
      </c>
      <c r="C2005" t="s">
        <v>9134</v>
      </c>
      <c r="D2005" s="1">
        <v>45172</v>
      </c>
      <c r="E2005">
        <f t="shared" si="216"/>
        <v>18</v>
      </c>
      <c r="F2005" t="s">
        <v>14</v>
      </c>
      <c r="G2005">
        <v>800</v>
      </c>
      <c r="H2005">
        <f t="shared" si="215"/>
        <v>80</v>
      </c>
      <c r="I2005" t="s">
        <v>7</v>
      </c>
      <c r="J2005" t="s">
        <v>8</v>
      </c>
      <c r="K2005" t="s">
        <v>9135</v>
      </c>
      <c r="L2005" t="s">
        <v>8</v>
      </c>
      <c r="M2005" t="s">
        <v>14</v>
      </c>
      <c r="N2005" t="str">
        <f t="shared" si="217"/>
        <v>F</v>
      </c>
      <c r="O2005" t="s">
        <v>682</v>
      </c>
      <c r="P2005" t="s">
        <v>683</v>
      </c>
      <c r="Q2005" t="s">
        <v>221</v>
      </c>
      <c r="R2005">
        <v>4</v>
      </c>
      <c r="S2005">
        <f t="shared" si="218"/>
        <v>2019</v>
      </c>
      <c r="T2005" t="s">
        <v>12</v>
      </c>
      <c r="U2005">
        <v>1</v>
      </c>
      <c r="V2005" t="s">
        <v>3386</v>
      </c>
      <c r="W2005">
        <f>VLOOKUP(Q2005,'PBT Tag Rates'!$B$5:$E$44,4,FALSE)</f>
        <v>0.95971980899999998</v>
      </c>
      <c r="X2005">
        <v>1</v>
      </c>
      <c r="Y2005" s="14">
        <f>IFERROR(LOOKUP(H2005,{30,43,48,53,58,63,68,73,78,83,88,93,97},{42,47,52,57,62,67,72,77,82,87,92,99,100}),999)</f>
        <v>82</v>
      </c>
      <c r="Z2005" s="17">
        <f t="shared" si="219"/>
        <v>5.5555555555555554</v>
      </c>
      <c r="AA2005" s="17">
        <f t="shared" si="220"/>
        <v>5.5555555555555554</v>
      </c>
      <c r="AB2005" s="17">
        <f t="shared" si="221"/>
        <v>11.658097686375321</v>
      </c>
      <c r="AC2005" s="17" t="s">
        <v>17654</v>
      </c>
    </row>
    <row r="2006" spans="1:29" x14ac:dyDescent="0.25">
      <c r="A2006" t="s">
        <v>3339</v>
      </c>
      <c r="B2006" s="166" t="s">
        <v>9136</v>
      </c>
      <c r="C2006" t="s">
        <v>1231</v>
      </c>
      <c r="D2006" s="1">
        <v>45172</v>
      </c>
      <c r="E2006">
        <f t="shared" si="216"/>
        <v>18</v>
      </c>
      <c r="F2006" t="s">
        <v>6</v>
      </c>
      <c r="G2006">
        <v>400</v>
      </c>
      <c r="H2006">
        <f t="shared" ref="H2006:H2069" si="222">G2006/10</f>
        <v>40</v>
      </c>
      <c r="I2006" t="s">
        <v>9</v>
      </c>
      <c r="J2006">
        <v>1</v>
      </c>
      <c r="K2006" t="s">
        <v>8</v>
      </c>
      <c r="L2006" t="s">
        <v>8</v>
      </c>
      <c r="M2006" t="s">
        <v>6</v>
      </c>
      <c r="N2006" t="str">
        <f t="shared" si="217"/>
        <v>M</v>
      </c>
      <c r="O2006" t="s">
        <v>9137</v>
      </c>
      <c r="P2006" t="s">
        <v>9138</v>
      </c>
      <c r="Q2006" t="s">
        <v>3820</v>
      </c>
      <c r="R2006">
        <v>2</v>
      </c>
      <c r="S2006">
        <f t="shared" si="218"/>
        <v>2021</v>
      </c>
      <c r="T2006" t="s">
        <v>12</v>
      </c>
      <c r="U2006">
        <v>1</v>
      </c>
      <c r="V2006" t="s">
        <v>3876</v>
      </c>
      <c r="W2006">
        <f>VLOOKUP(Q2006,'PBT Tag Rates'!$B$5:$E$44,4,FALSE)</f>
        <v>0.98140000000000005</v>
      </c>
      <c r="X2006">
        <v>1</v>
      </c>
      <c r="Y2006" s="14">
        <f>IFERROR(LOOKUP(H2006,{30,43,48,53,58,63,68,73,78,83,88,93,97},{42,47,52,57,62,67,72,77,82,87,92,99,100}),999)</f>
        <v>42</v>
      </c>
      <c r="Z2006" s="17">
        <f t="shared" si="219"/>
        <v>5.5555555555555554</v>
      </c>
      <c r="AA2006" s="17">
        <f t="shared" si="220"/>
        <v>5.5555555555555554</v>
      </c>
      <c r="AB2006" s="17">
        <f t="shared" si="221"/>
        <v>11.658097686375321</v>
      </c>
      <c r="AC2006" s="17" t="s">
        <v>17654</v>
      </c>
    </row>
    <row r="2007" spans="1:29" x14ac:dyDescent="0.25">
      <c r="A2007" t="s">
        <v>3339</v>
      </c>
      <c r="B2007" s="166" t="s">
        <v>9139</v>
      </c>
      <c r="C2007" t="s">
        <v>9140</v>
      </c>
      <c r="D2007" s="1">
        <v>45172</v>
      </c>
      <c r="E2007">
        <f t="shared" ref="E2007:E2070" si="223">IF(D2007&lt;=$D$3,70,18)</f>
        <v>18</v>
      </c>
      <c r="F2007" t="s">
        <v>14</v>
      </c>
      <c r="G2007">
        <v>860</v>
      </c>
      <c r="H2007">
        <f t="shared" si="222"/>
        <v>86</v>
      </c>
      <c r="I2007" t="s">
        <v>9</v>
      </c>
      <c r="J2007">
        <v>1</v>
      </c>
      <c r="K2007" t="s">
        <v>9141</v>
      </c>
      <c r="L2007" t="s">
        <v>8</v>
      </c>
      <c r="M2007" t="s">
        <v>6</v>
      </c>
      <c r="N2007" t="str">
        <f t="shared" ref="N2007:N2070" si="224">IF(M2007="U",F2007,M2007)</f>
        <v>M</v>
      </c>
      <c r="O2007" t="s">
        <v>2606</v>
      </c>
      <c r="P2007" t="s">
        <v>2607</v>
      </c>
      <c r="Q2007" t="s">
        <v>221</v>
      </c>
      <c r="R2007">
        <v>4</v>
      </c>
      <c r="S2007">
        <f t="shared" ref="S2007:S2070" si="225">IFERROR($S$3-R2007,"U")</f>
        <v>2019</v>
      </c>
      <c r="T2007" t="s">
        <v>12</v>
      </c>
      <c r="U2007">
        <v>1</v>
      </c>
      <c r="V2007" t="s">
        <v>3386</v>
      </c>
      <c r="W2007">
        <f>VLOOKUP(Q2007,'PBT Tag Rates'!$B$5:$E$44,4,FALSE)</f>
        <v>0.95971980899999998</v>
      </c>
      <c r="X2007">
        <v>1</v>
      </c>
      <c r="Y2007" s="14">
        <f>IFERROR(LOOKUP(H2007,{30,43,48,53,58,63,68,73,78,83,88,93,97},{42,47,52,57,62,67,72,77,82,87,92,99,100}),999)</f>
        <v>87</v>
      </c>
      <c r="Z2007" s="17">
        <f t="shared" ref="Z2007:Z2070" si="226">IF(D2007&lt;$D$3,X2007/$Z$3,X2007/$Z$4)</f>
        <v>5.5555555555555554</v>
      </c>
      <c r="AA2007" s="17">
        <f t="shared" ref="AA2007:AA2070" si="227">Z2007*(1+$AA$4)</f>
        <v>5.5555555555555554</v>
      </c>
      <c r="AB2007" s="17">
        <f t="shared" ref="AB2007:AB2070" si="228">IF(D2007&lt;$D$3,AA2007/$AB$3,AA2007/$AB$4)</f>
        <v>11.658097686375321</v>
      </c>
      <c r="AC2007" s="17" t="s">
        <v>17654</v>
      </c>
    </row>
    <row r="2008" spans="1:29" x14ac:dyDescent="0.25">
      <c r="A2008" t="s">
        <v>3339</v>
      </c>
      <c r="B2008" s="166" t="s">
        <v>9142</v>
      </c>
      <c r="C2008" t="s">
        <v>1233</v>
      </c>
      <c r="D2008" s="1">
        <v>45172</v>
      </c>
      <c r="E2008">
        <f t="shared" si="223"/>
        <v>18</v>
      </c>
      <c r="F2008" t="s">
        <v>6</v>
      </c>
      <c r="G2008">
        <v>770</v>
      </c>
      <c r="H2008">
        <f t="shared" si="222"/>
        <v>77</v>
      </c>
      <c r="I2008" t="s">
        <v>7</v>
      </c>
      <c r="J2008" t="s">
        <v>8</v>
      </c>
      <c r="K2008" t="s">
        <v>9143</v>
      </c>
      <c r="L2008" t="s">
        <v>8</v>
      </c>
      <c r="M2008" t="s">
        <v>6</v>
      </c>
      <c r="N2008" t="str">
        <f t="shared" si="224"/>
        <v>M</v>
      </c>
      <c r="O2008" t="s">
        <v>8</v>
      </c>
      <c r="P2008" t="s">
        <v>8</v>
      </c>
      <c r="Q2008" t="s">
        <v>11</v>
      </c>
      <c r="R2008" t="s">
        <v>8</v>
      </c>
      <c r="S2008" t="str">
        <f t="shared" si="225"/>
        <v>U</v>
      </c>
      <c r="T2008" t="s">
        <v>12</v>
      </c>
      <c r="U2008">
        <v>1</v>
      </c>
      <c r="V2008" t="s">
        <v>11</v>
      </c>
      <c r="W2008" t="e">
        <f>VLOOKUP(Q2008,'PBT Tag Rates'!$B$5:$E$44,4,FALSE)</f>
        <v>#N/A</v>
      </c>
      <c r="X2008">
        <v>1</v>
      </c>
      <c r="Y2008" s="14">
        <f>IFERROR(LOOKUP(H2008,{30,43,48,53,58,63,68,73,78,83,88,93,97},{42,47,52,57,62,67,72,77,82,87,92,99,100}),999)</f>
        <v>77</v>
      </c>
      <c r="Z2008" s="17">
        <f t="shared" si="226"/>
        <v>5.5555555555555554</v>
      </c>
      <c r="AA2008" s="17">
        <f t="shared" si="227"/>
        <v>5.5555555555555554</v>
      </c>
      <c r="AB2008" s="17">
        <f t="shared" si="228"/>
        <v>11.658097686375321</v>
      </c>
      <c r="AC2008" s="17" t="s">
        <v>17654</v>
      </c>
    </row>
    <row r="2009" spans="1:29" x14ac:dyDescent="0.25">
      <c r="A2009" t="s">
        <v>3339</v>
      </c>
      <c r="B2009" s="166" t="s">
        <v>9144</v>
      </c>
      <c r="C2009" t="s">
        <v>1234</v>
      </c>
      <c r="D2009" s="1">
        <v>45172</v>
      </c>
      <c r="E2009">
        <f t="shared" si="223"/>
        <v>18</v>
      </c>
      <c r="F2009" t="s">
        <v>6</v>
      </c>
      <c r="G2009">
        <v>850</v>
      </c>
      <c r="H2009">
        <f t="shared" si="222"/>
        <v>85</v>
      </c>
      <c r="I2009" t="s">
        <v>7</v>
      </c>
      <c r="J2009" t="s">
        <v>8</v>
      </c>
      <c r="K2009" t="s">
        <v>9145</v>
      </c>
      <c r="L2009" t="s">
        <v>8</v>
      </c>
      <c r="M2009" t="s">
        <v>6</v>
      </c>
      <c r="N2009" t="str">
        <f t="shared" si="224"/>
        <v>M</v>
      </c>
      <c r="O2009" t="s">
        <v>1133</v>
      </c>
      <c r="P2009" t="s">
        <v>1134</v>
      </c>
      <c r="Q2009" t="s">
        <v>221</v>
      </c>
      <c r="R2009">
        <v>4</v>
      </c>
      <c r="S2009">
        <f t="shared" si="225"/>
        <v>2019</v>
      </c>
      <c r="T2009" t="s">
        <v>12</v>
      </c>
      <c r="U2009">
        <v>0.999999999999997</v>
      </c>
      <c r="V2009" t="s">
        <v>3346</v>
      </c>
      <c r="W2009">
        <f>VLOOKUP(Q2009,'PBT Tag Rates'!$B$5:$E$44,4,FALSE)</f>
        <v>0.95971980899999998</v>
      </c>
      <c r="X2009">
        <v>1</v>
      </c>
      <c r="Y2009" s="14">
        <f>IFERROR(LOOKUP(H2009,{30,43,48,53,58,63,68,73,78,83,88,93,97},{42,47,52,57,62,67,72,77,82,87,92,99,100}),999)</f>
        <v>87</v>
      </c>
      <c r="Z2009" s="17">
        <f t="shared" si="226"/>
        <v>5.5555555555555554</v>
      </c>
      <c r="AA2009" s="17">
        <f t="shared" si="227"/>
        <v>5.5555555555555554</v>
      </c>
      <c r="AB2009" s="17">
        <f t="shared" si="228"/>
        <v>11.658097686375321</v>
      </c>
      <c r="AC2009" s="17" t="s">
        <v>17654</v>
      </c>
    </row>
    <row r="2010" spans="1:29" x14ac:dyDescent="0.25">
      <c r="A2010" t="s">
        <v>3339</v>
      </c>
      <c r="B2010" s="166" t="s">
        <v>9146</v>
      </c>
      <c r="C2010" t="s">
        <v>9147</v>
      </c>
      <c r="D2010" s="1">
        <v>45172</v>
      </c>
      <c r="E2010">
        <f t="shared" si="223"/>
        <v>18</v>
      </c>
      <c r="F2010" t="s">
        <v>6</v>
      </c>
      <c r="G2010">
        <v>710</v>
      </c>
      <c r="H2010">
        <f t="shared" si="222"/>
        <v>71</v>
      </c>
      <c r="I2010" t="s">
        <v>7</v>
      </c>
      <c r="J2010" t="s">
        <v>8</v>
      </c>
      <c r="K2010" t="s">
        <v>9148</v>
      </c>
      <c r="L2010" t="s">
        <v>8</v>
      </c>
      <c r="M2010" t="s">
        <v>6</v>
      </c>
      <c r="N2010" t="str">
        <f t="shared" si="224"/>
        <v>M</v>
      </c>
      <c r="O2010" t="s">
        <v>7138</v>
      </c>
      <c r="P2010" t="s">
        <v>7139</v>
      </c>
      <c r="Q2010" t="s">
        <v>281</v>
      </c>
      <c r="R2010">
        <v>4</v>
      </c>
      <c r="S2010">
        <f t="shared" si="225"/>
        <v>2019</v>
      </c>
      <c r="T2010" t="s">
        <v>12</v>
      </c>
      <c r="U2010">
        <v>1</v>
      </c>
      <c r="V2010" t="s">
        <v>3171</v>
      </c>
      <c r="W2010">
        <f>VLOOKUP(Q2010,'PBT Tag Rates'!$B$5:$E$44,4,FALSE)</f>
        <v>0.99705232300000002</v>
      </c>
      <c r="X2010">
        <v>1</v>
      </c>
      <c r="Y2010" s="14">
        <f>IFERROR(LOOKUP(H2010,{30,43,48,53,58,63,68,73,78,83,88,93,97},{42,47,52,57,62,67,72,77,82,87,92,99,100}),999)</f>
        <v>72</v>
      </c>
      <c r="Z2010" s="17">
        <f t="shared" si="226"/>
        <v>5.5555555555555554</v>
      </c>
      <c r="AA2010" s="17">
        <f t="shared" si="227"/>
        <v>5.5555555555555554</v>
      </c>
      <c r="AB2010" s="17">
        <f t="shared" si="228"/>
        <v>11.658097686375321</v>
      </c>
      <c r="AC2010" s="17" t="s">
        <v>17654</v>
      </c>
    </row>
    <row r="2011" spans="1:29" x14ac:dyDescent="0.25">
      <c r="A2011" t="s">
        <v>3339</v>
      </c>
      <c r="B2011" s="166" t="s">
        <v>9149</v>
      </c>
      <c r="C2011" t="s">
        <v>9150</v>
      </c>
      <c r="D2011" s="1">
        <v>45172</v>
      </c>
      <c r="E2011">
        <f t="shared" si="223"/>
        <v>18</v>
      </c>
      <c r="F2011" t="s">
        <v>14</v>
      </c>
      <c r="G2011">
        <v>790</v>
      </c>
      <c r="H2011">
        <f t="shared" si="222"/>
        <v>79</v>
      </c>
      <c r="I2011" t="s">
        <v>7</v>
      </c>
      <c r="J2011" t="s">
        <v>8</v>
      </c>
      <c r="K2011" t="s">
        <v>9151</v>
      </c>
      <c r="L2011" t="s">
        <v>8</v>
      </c>
      <c r="M2011" t="s">
        <v>14</v>
      </c>
      <c r="N2011" t="str">
        <f t="shared" si="224"/>
        <v>F</v>
      </c>
      <c r="O2011" t="s">
        <v>9152</v>
      </c>
      <c r="P2011" t="s">
        <v>9153</v>
      </c>
      <c r="Q2011" t="s">
        <v>281</v>
      </c>
      <c r="R2011">
        <v>4</v>
      </c>
      <c r="S2011">
        <f t="shared" si="225"/>
        <v>2019</v>
      </c>
      <c r="T2011" t="s">
        <v>12</v>
      </c>
      <c r="U2011">
        <v>1</v>
      </c>
      <c r="V2011" t="s">
        <v>3079</v>
      </c>
      <c r="W2011">
        <f>VLOOKUP(Q2011,'PBT Tag Rates'!$B$5:$E$44,4,FALSE)</f>
        <v>0.99705232300000002</v>
      </c>
      <c r="X2011">
        <v>1</v>
      </c>
      <c r="Y2011" s="14">
        <f>IFERROR(LOOKUP(H2011,{30,43,48,53,58,63,68,73,78,83,88,93,97},{42,47,52,57,62,67,72,77,82,87,92,99,100}),999)</f>
        <v>82</v>
      </c>
      <c r="Z2011" s="17">
        <f t="shared" si="226"/>
        <v>5.5555555555555554</v>
      </c>
      <c r="AA2011" s="17">
        <f t="shared" si="227"/>
        <v>5.5555555555555554</v>
      </c>
      <c r="AB2011" s="17">
        <f t="shared" si="228"/>
        <v>11.658097686375321</v>
      </c>
      <c r="AC2011" s="17" t="s">
        <v>17654</v>
      </c>
    </row>
    <row r="2012" spans="1:29" x14ac:dyDescent="0.25">
      <c r="A2012" t="s">
        <v>3339</v>
      </c>
      <c r="B2012" s="166" t="s">
        <v>9154</v>
      </c>
      <c r="C2012" t="s">
        <v>1235</v>
      </c>
      <c r="D2012" s="1">
        <v>45172</v>
      </c>
      <c r="E2012">
        <f t="shared" si="223"/>
        <v>18</v>
      </c>
      <c r="F2012" t="s">
        <v>6</v>
      </c>
      <c r="G2012">
        <v>690</v>
      </c>
      <c r="H2012">
        <f t="shared" si="222"/>
        <v>69</v>
      </c>
      <c r="I2012" t="s">
        <v>7</v>
      </c>
      <c r="J2012" t="s">
        <v>8</v>
      </c>
      <c r="K2012" t="s">
        <v>8</v>
      </c>
      <c r="L2012" t="s">
        <v>8</v>
      </c>
      <c r="M2012" t="s">
        <v>6</v>
      </c>
      <c r="N2012" t="str">
        <f t="shared" si="224"/>
        <v>M</v>
      </c>
      <c r="O2012" t="s">
        <v>8</v>
      </c>
      <c r="P2012" t="s">
        <v>8</v>
      </c>
      <c r="Q2012" t="s">
        <v>11</v>
      </c>
      <c r="R2012" t="s">
        <v>8</v>
      </c>
      <c r="S2012" t="str">
        <f t="shared" si="225"/>
        <v>U</v>
      </c>
      <c r="T2012" t="s">
        <v>12</v>
      </c>
      <c r="U2012">
        <v>1</v>
      </c>
      <c r="V2012" t="s">
        <v>11</v>
      </c>
      <c r="W2012" t="e">
        <f>VLOOKUP(Q2012,'PBT Tag Rates'!$B$5:$E$44,4,FALSE)</f>
        <v>#N/A</v>
      </c>
      <c r="X2012">
        <v>1</v>
      </c>
      <c r="Y2012" s="14">
        <f>IFERROR(LOOKUP(H2012,{30,43,48,53,58,63,68,73,78,83,88,93,97},{42,47,52,57,62,67,72,77,82,87,92,99,100}),999)</f>
        <v>72</v>
      </c>
      <c r="Z2012" s="17">
        <f t="shared" si="226"/>
        <v>5.5555555555555554</v>
      </c>
      <c r="AA2012" s="17">
        <f t="shared" si="227"/>
        <v>5.5555555555555554</v>
      </c>
      <c r="AB2012" s="17">
        <f t="shared" si="228"/>
        <v>11.658097686375321</v>
      </c>
      <c r="AC2012" s="17" t="s">
        <v>17654</v>
      </c>
    </row>
    <row r="2013" spans="1:29" x14ac:dyDescent="0.25">
      <c r="A2013" t="s">
        <v>3339</v>
      </c>
      <c r="B2013" s="166" t="s">
        <v>9155</v>
      </c>
      <c r="C2013" t="s">
        <v>1238</v>
      </c>
      <c r="D2013" s="1">
        <v>45172</v>
      </c>
      <c r="E2013">
        <f t="shared" si="223"/>
        <v>18</v>
      </c>
      <c r="F2013" t="s">
        <v>6</v>
      </c>
      <c r="G2013">
        <v>610</v>
      </c>
      <c r="H2013">
        <f t="shared" si="222"/>
        <v>61</v>
      </c>
      <c r="I2013" t="s">
        <v>9</v>
      </c>
      <c r="J2013">
        <v>1</v>
      </c>
      <c r="K2013" t="s">
        <v>8</v>
      </c>
      <c r="L2013" t="s">
        <v>8</v>
      </c>
      <c r="M2013" t="s">
        <v>6</v>
      </c>
      <c r="N2013" t="str">
        <f t="shared" si="224"/>
        <v>M</v>
      </c>
      <c r="O2013" t="s">
        <v>9156</v>
      </c>
      <c r="P2013" t="s">
        <v>9157</v>
      </c>
      <c r="Q2013" t="s">
        <v>918</v>
      </c>
      <c r="R2013">
        <v>3</v>
      </c>
      <c r="S2013">
        <f t="shared" si="225"/>
        <v>2020</v>
      </c>
      <c r="T2013" t="s">
        <v>12</v>
      </c>
      <c r="U2013">
        <v>1</v>
      </c>
      <c r="V2013" t="s">
        <v>3363</v>
      </c>
      <c r="W2013">
        <f>VLOOKUP(Q2013,'PBT Tag Rates'!$B$5:$E$44,4,FALSE)</f>
        <v>0.98961045999999997</v>
      </c>
      <c r="X2013">
        <v>1</v>
      </c>
      <c r="Y2013" s="14">
        <f>IFERROR(LOOKUP(H2013,{30,43,48,53,58,63,68,73,78,83,88,93,97},{42,47,52,57,62,67,72,77,82,87,92,99,100}),999)</f>
        <v>62</v>
      </c>
      <c r="Z2013" s="17">
        <f t="shared" si="226"/>
        <v>5.5555555555555554</v>
      </c>
      <c r="AA2013" s="17">
        <f t="shared" si="227"/>
        <v>5.5555555555555554</v>
      </c>
      <c r="AB2013" s="17">
        <f t="shared" si="228"/>
        <v>11.658097686375321</v>
      </c>
      <c r="AC2013" s="17" t="s">
        <v>17654</v>
      </c>
    </row>
    <row r="2014" spans="1:29" x14ac:dyDescent="0.25">
      <c r="A2014" t="s">
        <v>3339</v>
      </c>
      <c r="B2014" s="166" t="s">
        <v>9158</v>
      </c>
      <c r="C2014" t="s">
        <v>1239</v>
      </c>
      <c r="D2014" s="1">
        <v>45172</v>
      </c>
      <c r="E2014">
        <f t="shared" si="223"/>
        <v>18</v>
      </c>
      <c r="F2014" t="s">
        <v>6</v>
      </c>
      <c r="G2014">
        <v>630</v>
      </c>
      <c r="H2014">
        <f t="shared" si="222"/>
        <v>63</v>
      </c>
      <c r="I2014" t="s">
        <v>7</v>
      </c>
      <c r="J2014" t="s">
        <v>8</v>
      </c>
      <c r="K2014" t="s">
        <v>8</v>
      </c>
      <c r="L2014" t="s">
        <v>8</v>
      </c>
      <c r="M2014" t="s">
        <v>6</v>
      </c>
      <c r="N2014" t="str">
        <f t="shared" si="224"/>
        <v>M</v>
      </c>
      <c r="O2014" t="s">
        <v>2648</v>
      </c>
      <c r="P2014" t="s">
        <v>9159</v>
      </c>
      <c r="Q2014" t="s">
        <v>918</v>
      </c>
      <c r="R2014">
        <v>3</v>
      </c>
      <c r="S2014">
        <f t="shared" si="225"/>
        <v>2020</v>
      </c>
      <c r="T2014" t="s">
        <v>12</v>
      </c>
      <c r="U2014">
        <v>1.00000000000001</v>
      </c>
      <c r="V2014" t="s">
        <v>3386</v>
      </c>
      <c r="W2014">
        <f>VLOOKUP(Q2014,'PBT Tag Rates'!$B$5:$E$44,4,FALSE)</f>
        <v>0.98961045999999997</v>
      </c>
      <c r="X2014">
        <v>1</v>
      </c>
      <c r="Y2014" s="14">
        <f>IFERROR(LOOKUP(H2014,{30,43,48,53,58,63,68,73,78,83,88,93,97},{42,47,52,57,62,67,72,77,82,87,92,99,100}),999)</f>
        <v>67</v>
      </c>
      <c r="Z2014" s="17">
        <f t="shared" si="226"/>
        <v>5.5555555555555554</v>
      </c>
      <c r="AA2014" s="17">
        <f t="shared" si="227"/>
        <v>5.5555555555555554</v>
      </c>
      <c r="AB2014" s="17">
        <f t="shared" si="228"/>
        <v>11.658097686375321</v>
      </c>
      <c r="AC2014" s="17" t="s">
        <v>17654</v>
      </c>
    </row>
    <row r="2015" spans="1:29" x14ac:dyDescent="0.25">
      <c r="A2015" t="s">
        <v>3339</v>
      </c>
      <c r="B2015" s="166" t="s">
        <v>9160</v>
      </c>
      <c r="C2015" t="s">
        <v>1240</v>
      </c>
      <c r="D2015" s="1">
        <v>45172</v>
      </c>
      <c r="E2015">
        <f t="shared" si="223"/>
        <v>18</v>
      </c>
      <c r="F2015" t="s">
        <v>6</v>
      </c>
      <c r="G2015">
        <v>660</v>
      </c>
      <c r="H2015">
        <f t="shared" si="222"/>
        <v>66</v>
      </c>
      <c r="I2015" t="s">
        <v>9</v>
      </c>
      <c r="J2015">
        <v>1</v>
      </c>
      <c r="K2015" t="s">
        <v>8</v>
      </c>
      <c r="L2015" t="s">
        <v>8</v>
      </c>
      <c r="M2015" t="s">
        <v>14</v>
      </c>
      <c r="N2015" t="str">
        <f t="shared" si="224"/>
        <v>F</v>
      </c>
      <c r="O2015" t="s">
        <v>653</v>
      </c>
      <c r="P2015" t="s">
        <v>3040</v>
      </c>
      <c r="Q2015" t="s">
        <v>221</v>
      </c>
      <c r="R2015">
        <v>4</v>
      </c>
      <c r="S2015">
        <f t="shared" si="225"/>
        <v>2019</v>
      </c>
      <c r="T2015" t="s">
        <v>12</v>
      </c>
      <c r="U2015">
        <v>1.00000000000001</v>
      </c>
      <c r="V2015" t="s">
        <v>3951</v>
      </c>
      <c r="W2015">
        <f>VLOOKUP(Q2015,'PBT Tag Rates'!$B$5:$E$44,4,FALSE)</f>
        <v>0.95971980899999998</v>
      </c>
      <c r="X2015">
        <v>1</v>
      </c>
      <c r="Y2015" s="14">
        <f>IFERROR(LOOKUP(H2015,{30,43,48,53,58,63,68,73,78,83,88,93,97},{42,47,52,57,62,67,72,77,82,87,92,99,100}),999)</f>
        <v>67</v>
      </c>
      <c r="Z2015" s="17">
        <f t="shared" si="226"/>
        <v>5.5555555555555554</v>
      </c>
      <c r="AA2015" s="17">
        <f t="shared" si="227"/>
        <v>5.5555555555555554</v>
      </c>
      <c r="AB2015" s="17">
        <f t="shared" si="228"/>
        <v>11.658097686375321</v>
      </c>
      <c r="AC2015" s="17" t="s">
        <v>17655</v>
      </c>
    </row>
    <row r="2016" spans="1:29" x14ac:dyDescent="0.25">
      <c r="A2016" t="s">
        <v>3339</v>
      </c>
      <c r="B2016" s="166" t="s">
        <v>9161</v>
      </c>
      <c r="C2016" t="s">
        <v>9162</v>
      </c>
      <c r="D2016" s="1">
        <v>45172</v>
      </c>
      <c r="E2016">
        <f t="shared" si="223"/>
        <v>18</v>
      </c>
      <c r="F2016" t="s">
        <v>6</v>
      </c>
      <c r="G2016">
        <v>710</v>
      </c>
      <c r="H2016">
        <f t="shared" si="222"/>
        <v>71</v>
      </c>
      <c r="I2016" t="s">
        <v>7</v>
      </c>
      <c r="J2016" t="s">
        <v>8</v>
      </c>
      <c r="K2016" t="s">
        <v>9163</v>
      </c>
      <c r="L2016" t="s">
        <v>8</v>
      </c>
      <c r="M2016" t="s">
        <v>6</v>
      </c>
      <c r="N2016" t="str">
        <f t="shared" si="224"/>
        <v>M</v>
      </c>
      <c r="O2016" t="s">
        <v>633</v>
      </c>
      <c r="P2016" t="s">
        <v>634</v>
      </c>
      <c r="Q2016" t="s">
        <v>221</v>
      </c>
      <c r="R2016">
        <v>4</v>
      </c>
      <c r="S2016">
        <f t="shared" si="225"/>
        <v>2019</v>
      </c>
      <c r="T2016" t="s">
        <v>12</v>
      </c>
      <c r="U2016">
        <v>1</v>
      </c>
      <c r="V2016" t="s">
        <v>3346</v>
      </c>
      <c r="W2016">
        <f>VLOOKUP(Q2016,'PBT Tag Rates'!$B$5:$E$44,4,FALSE)</f>
        <v>0.95971980899999998</v>
      </c>
      <c r="X2016">
        <v>1</v>
      </c>
      <c r="Y2016" s="14">
        <f>IFERROR(LOOKUP(H2016,{30,43,48,53,58,63,68,73,78,83,88,93,97},{42,47,52,57,62,67,72,77,82,87,92,99,100}),999)</f>
        <v>72</v>
      </c>
      <c r="Z2016" s="17">
        <f t="shared" si="226"/>
        <v>5.5555555555555554</v>
      </c>
      <c r="AA2016" s="17">
        <f t="shared" si="227"/>
        <v>5.5555555555555554</v>
      </c>
      <c r="AB2016" s="17">
        <f t="shared" si="228"/>
        <v>11.658097686375321</v>
      </c>
      <c r="AC2016" s="17" t="s">
        <v>17654</v>
      </c>
    </row>
    <row r="2017" spans="1:29" x14ac:dyDescent="0.25">
      <c r="A2017" t="s">
        <v>3339</v>
      </c>
      <c r="B2017" s="166" t="s">
        <v>9164</v>
      </c>
      <c r="C2017" t="s">
        <v>9165</v>
      </c>
      <c r="D2017" s="1">
        <v>45172</v>
      </c>
      <c r="E2017">
        <f t="shared" si="223"/>
        <v>18</v>
      </c>
      <c r="F2017" t="s">
        <v>14</v>
      </c>
      <c r="G2017">
        <v>760</v>
      </c>
      <c r="H2017">
        <f t="shared" si="222"/>
        <v>76</v>
      </c>
      <c r="I2017" t="s">
        <v>7</v>
      </c>
      <c r="J2017" t="s">
        <v>8</v>
      </c>
      <c r="K2017" t="s">
        <v>9166</v>
      </c>
      <c r="L2017" t="s">
        <v>8</v>
      </c>
      <c r="M2017" t="s">
        <v>14</v>
      </c>
      <c r="N2017" t="str">
        <f t="shared" si="224"/>
        <v>F</v>
      </c>
      <c r="O2017" t="s">
        <v>33</v>
      </c>
      <c r="P2017" t="s">
        <v>927</v>
      </c>
      <c r="Q2017" t="s">
        <v>15</v>
      </c>
      <c r="R2017">
        <v>5</v>
      </c>
      <c r="S2017">
        <f t="shared" si="225"/>
        <v>2018</v>
      </c>
      <c r="T2017" t="s">
        <v>12</v>
      </c>
      <c r="U2017">
        <v>0.999999999999998</v>
      </c>
      <c r="V2017" t="s">
        <v>3357</v>
      </c>
      <c r="W2017">
        <f>VLOOKUP(Q2017,'PBT Tag Rates'!$B$5:$E$44,4,FALSE)</f>
        <v>0.80551598400000002</v>
      </c>
      <c r="X2017">
        <v>1</v>
      </c>
      <c r="Y2017" s="14">
        <f>IFERROR(LOOKUP(H2017,{30,43,48,53,58,63,68,73,78,83,88,93,97},{42,47,52,57,62,67,72,77,82,87,92,99,100}),999)</f>
        <v>77</v>
      </c>
      <c r="Z2017" s="17">
        <f t="shared" si="226"/>
        <v>5.5555555555555554</v>
      </c>
      <c r="AA2017" s="17">
        <f t="shared" si="227"/>
        <v>5.5555555555555554</v>
      </c>
      <c r="AB2017" s="17">
        <f t="shared" si="228"/>
        <v>11.658097686375321</v>
      </c>
      <c r="AC2017" s="17" t="s">
        <v>17654</v>
      </c>
    </row>
    <row r="2018" spans="1:29" x14ac:dyDescent="0.25">
      <c r="A2018" t="s">
        <v>3339</v>
      </c>
      <c r="B2018" s="166" t="s">
        <v>9167</v>
      </c>
      <c r="C2018" t="s">
        <v>1241</v>
      </c>
      <c r="D2018" s="1">
        <v>45172</v>
      </c>
      <c r="E2018">
        <f t="shared" si="223"/>
        <v>18</v>
      </c>
      <c r="F2018" t="s">
        <v>6</v>
      </c>
      <c r="G2018">
        <v>740</v>
      </c>
      <c r="H2018">
        <f t="shared" si="222"/>
        <v>74</v>
      </c>
      <c r="I2018" t="s">
        <v>7</v>
      </c>
      <c r="J2018" t="s">
        <v>8</v>
      </c>
      <c r="K2018" t="s">
        <v>9168</v>
      </c>
      <c r="L2018" t="s">
        <v>8</v>
      </c>
      <c r="M2018" t="s">
        <v>6</v>
      </c>
      <c r="N2018" t="str">
        <f t="shared" si="224"/>
        <v>M</v>
      </c>
      <c r="O2018" t="s">
        <v>739</v>
      </c>
      <c r="P2018" t="s">
        <v>1300</v>
      </c>
      <c r="Q2018" t="s">
        <v>221</v>
      </c>
      <c r="R2018">
        <v>4</v>
      </c>
      <c r="S2018">
        <f t="shared" si="225"/>
        <v>2019</v>
      </c>
      <c r="T2018" t="s">
        <v>12</v>
      </c>
      <c r="U2018">
        <v>0.999999999999999</v>
      </c>
      <c r="V2018" t="s">
        <v>3346</v>
      </c>
      <c r="W2018">
        <f>VLOOKUP(Q2018,'PBT Tag Rates'!$B$5:$E$44,4,FALSE)</f>
        <v>0.95971980899999998</v>
      </c>
      <c r="X2018">
        <v>1</v>
      </c>
      <c r="Y2018" s="14">
        <f>IFERROR(LOOKUP(H2018,{30,43,48,53,58,63,68,73,78,83,88,93,97},{42,47,52,57,62,67,72,77,82,87,92,99,100}),999)</f>
        <v>77</v>
      </c>
      <c r="Z2018" s="17">
        <f t="shared" si="226"/>
        <v>5.5555555555555554</v>
      </c>
      <c r="AA2018" s="17">
        <f t="shared" si="227"/>
        <v>5.5555555555555554</v>
      </c>
      <c r="AB2018" s="17">
        <f t="shared" si="228"/>
        <v>11.658097686375321</v>
      </c>
      <c r="AC2018" s="17" t="s">
        <v>17654</v>
      </c>
    </row>
    <row r="2019" spans="1:29" x14ac:dyDescent="0.25">
      <c r="A2019" t="s">
        <v>3339</v>
      </c>
      <c r="B2019" s="166" t="s">
        <v>9169</v>
      </c>
      <c r="C2019" t="s">
        <v>9170</v>
      </c>
      <c r="D2019" s="1">
        <v>45172</v>
      </c>
      <c r="E2019">
        <f t="shared" si="223"/>
        <v>18</v>
      </c>
      <c r="F2019" t="s">
        <v>14</v>
      </c>
      <c r="G2019">
        <v>810</v>
      </c>
      <c r="H2019">
        <f t="shared" si="222"/>
        <v>81</v>
      </c>
      <c r="I2019" t="s">
        <v>9</v>
      </c>
      <c r="J2019">
        <v>1</v>
      </c>
      <c r="K2019" t="s">
        <v>9171</v>
      </c>
      <c r="L2019" t="s">
        <v>8</v>
      </c>
      <c r="M2019" t="s">
        <v>14</v>
      </c>
      <c r="N2019" t="str">
        <f t="shared" si="224"/>
        <v>F</v>
      </c>
      <c r="O2019" t="s">
        <v>2476</v>
      </c>
      <c r="P2019" t="s">
        <v>2477</v>
      </c>
      <c r="Q2019" t="s">
        <v>221</v>
      </c>
      <c r="R2019">
        <v>4</v>
      </c>
      <c r="S2019">
        <f t="shared" si="225"/>
        <v>2019</v>
      </c>
      <c r="T2019" t="s">
        <v>12</v>
      </c>
      <c r="U2019">
        <v>0.999999999999999</v>
      </c>
      <c r="V2019" t="s">
        <v>3357</v>
      </c>
      <c r="W2019">
        <f>VLOOKUP(Q2019,'PBT Tag Rates'!$B$5:$E$44,4,FALSE)</f>
        <v>0.95971980899999998</v>
      </c>
      <c r="X2019">
        <v>1</v>
      </c>
      <c r="Y2019" s="14">
        <f>IFERROR(LOOKUP(H2019,{30,43,48,53,58,63,68,73,78,83,88,93,97},{42,47,52,57,62,67,72,77,82,87,92,99,100}),999)</f>
        <v>82</v>
      </c>
      <c r="Z2019" s="17">
        <f t="shared" si="226"/>
        <v>5.5555555555555554</v>
      </c>
      <c r="AA2019" s="17">
        <f t="shared" si="227"/>
        <v>5.5555555555555554</v>
      </c>
      <c r="AB2019" s="17">
        <f t="shared" si="228"/>
        <v>11.658097686375321</v>
      </c>
      <c r="AC2019" s="17" t="s">
        <v>17654</v>
      </c>
    </row>
    <row r="2020" spans="1:29" x14ac:dyDescent="0.25">
      <c r="A2020" t="s">
        <v>3339</v>
      </c>
      <c r="B2020" s="166" t="s">
        <v>9172</v>
      </c>
      <c r="C2020" t="s">
        <v>1242</v>
      </c>
      <c r="D2020" s="1">
        <v>45172</v>
      </c>
      <c r="E2020">
        <f t="shared" si="223"/>
        <v>18</v>
      </c>
      <c r="F2020" t="s">
        <v>6</v>
      </c>
      <c r="G2020">
        <v>660</v>
      </c>
      <c r="H2020">
        <f t="shared" si="222"/>
        <v>66</v>
      </c>
      <c r="I2020" t="s">
        <v>9</v>
      </c>
      <c r="J2020">
        <v>1</v>
      </c>
      <c r="K2020" t="s">
        <v>8</v>
      </c>
      <c r="L2020" t="s">
        <v>8</v>
      </c>
      <c r="M2020" t="s">
        <v>6</v>
      </c>
      <c r="N2020" t="str">
        <f t="shared" si="224"/>
        <v>M</v>
      </c>
      <c r="O2020" t="s">
        <v>1426</v>
      </c>
      <c r="P2020" t="s">
        <v>1427</v>
      </c>
      <c r="Q2020" t="s">
        <v>221</v>
      </c>
      <c r="R2020">
        <v>4</v>
      </c>
      <c r="S2020">
        <f t="shared" si="225"/>
        <v>2019</v>
      </c>
      <c r="T2020" t="s">
        <v>12</v>
      </c>
      <c r="U2020">
        <v>0.999999999999999</v>
      </c>
      <c r="V2020" t="s">
        <v>3168</v>
      </c>
      <c r="W2020">
        <f>VLOOKUP(Q2020,'PBT Tag Rates'!$B$5:$E$44,4,FALSE)</f>
        <v>0.95971980899999998</v>
      </c>
      <c r="X2020">
        <v>1</v>
      </c>
      <c r="Y2020" s="14">
        <f>IFERROR(LOOKUP(H2020,{30,43,48,53,58,63,68,73,78,83,88,93,97},{42,47,52,57,62,67,72,77,82,87,92,99,100}),999)</f>
        <v>67</v>
      </c>
      <c r="Z2020" s="17">
        <f t="shared" si="226"/>
        <v>5.5555555555555554</v>
      </c>
      <c r="AA2020" s="17">
        <f t="shared" si="227"/>
        <v>5.5555555555555554</v>
      </c>
      <c r="AB2020" s="17">
        <f t="shared" si="228"/>
        <v>11.658097686375321</v>
      </c>
      <c r="AC2020" s="17" t="s">
        <v>17654</v>
      </c>
    </row>
    <row r="2021" spans="1:29" x14ac:dyDescent="0.25">
      <c r="A2021" t="s">
        <v>3339</v>
      </c>
      <c r="B2021" s="166" t="s">
        <v>9173</v>
      </c>
      <c r="C2021" t="s">
        <v>1243</v>
      </c>
      <c r="D2021" s="1">
        <v>45172</v>
      </c>
      <c r="E2021">
        <f t="shared" si="223"/>
        <v>18</v>
      </c>
      <c r="F2021" t="s">
        <v>14</v>
      </c>
      <c r="G2021">
        <v>710</v>
      </c>
      <c r="H2021">
        <f t="shared" si="222"/>
        <v>71</v>
      </c>
      <c r="I2021" t="s">
        <v>9</v>
      </c>
      <c r="J2021">
        <v>1</v>
      </c>
      <c r="K2021" t="s">
        <v>8</v>
      </c>
      <c r="L2021" t="s">
        <v>8</v>
      </c>
      <c r="M2021" t="s">
        <v>14</v>
      </c>
      <c r="N2021" t="str">
        <f t="shared" si="224"/>
        <v>F</v>
      </c>
      <c r="O2021" t="s">
        <v>354</v>
      </c>
      <c r="P2021" t="s">
        <v>547</v>
      </c>
      <c r="Q2021" t="s">
        <v>221</v>
      </c>
      <c r="R2021">
        <v>4</v>
      </c>
      <c r="S2021">
        <f t="shared" si="225"/>
        <v>2019</v>
      </c>
      <c r="T2021" t="s">
        <v>12</v>
      </c>
      <c r="U2021">
        <v>1</v>
      </c>
      <c r="V2021" t="s">
        <v>3346</v>
      </c>
      <c r="W2021">
        <f>VLOOKUP(Q2021,'PBT Tag Rates'!$B$5:$E$44,4,FALSE)</f>
        <v>0.95971980899999998</v>
      </c>
      <c r="X2021">
        <v>1</v>
      </c>
      <c r="Y2021" s="14">
        <f>IFERROR(LOOKUP(H2021,{30,43,48,53,58,63,68,73,78,83,88,93,97},{42,47,52,57,62,67,72,77,82,87,92,99,100}),999)</f>
        <v>72</v>
      </c>
      <c r="Z2021" s="17">
        <f t="shared" si="226"/>
        <v>5.5555555555555554</v>
      </c>
      <c r="AA2021" s="17">
        <f t="shared" si="227"/>
        <v>5.5555555555555554</v>
      </c>
      <c r="AB2021" s="17">
        <f t="shared" si="228"/>
        <v>11.658097686375321</v>
      </c>
      <c r="AC2021" s="17" t="s">
        <v>17654</v>
      </c>
    </row>
    <row r="2022" spans="1:29" x14ac:dyDescent="0.25">
      <c r="A2022" t="s">
        <v>3339</v>
      </c>
      <c r="B2022" s="166" t="s">
        <v>9174</v>
      </c>
      <c r="C2022" t="s">
        <v>9175</v>
      </c>
      <c r="D2022" s="1">
        <v>45172</v>
      </c>
      <c r="E2022">
        <f t="shared" si="223"/>
        <v>18</v>
      </c>
      <c r="F2022" t="s">
        <v>14</v>
      </c>
      <c r="G2022">
        <v>820</v>
      </c>
      <c r="H2022">
        <f t="shared" si="222"/>
        <v>82</v>
      </c>
      <c r="I2022" t="s">
        <v>7</v>
      </c>
      <c r="J2022" t="s">
        <v>8</v>
      </c>
      <c r="K2022" t="s">
        <v>9176</v>
      </c>
      <c r="L2022" t="s">
        <v>8</v>
      </c>
      <c r="M2022" t="s">
        <v>14</v>
      </c>
      <c r="N2022" t="str">
        <f t="shared" si="224"/>
        <v>F</v>
      </c>
      <c r="O2022" t="s">
        <v>4066</v>
      </c>
      <c r="P2022" t="s">
        <v>4067</v>
      </c>
      <c r="Q2022" t="s">
        <v>221</v>
      </c>
      <c r="R2022">
        <v>4</v>
      </c>
      <c r="S2022">
        <f t="shared" si="225"/>
        <v>2019</v>
      </c>
      <c r="T2022" t="s">
        <v>12</v>
      </c>
      <c r="U2022">
        <v>1</v>
      </c>
      <c r="V2022" t="s">
        <v>3346</v>
      </c>
      <c r="W2022">
        <f>VLOOKUP(Q2022,'PBT Tag Rates'!$B$5:$E$44,4,FALSE)</f>
        <v>0.95971980899999998</v>
      </c>
      <c r="X2022">
        <v>1</v>
      </c>
      <c r="Y2022" s="14">
        <f>IFERROR(LOOKUP(H2022,{30,43,48,53,58,63,68,73,78,83,88,93,97},{42,47,52,57,62,67,72,77,82,87,92,99,100}),999)</f>
        <v>82</v>
      </c>
      <c r="Z2022" s="17">
        <f t="shared" si="226"/>
        <v>5.5555555555555554</v>
      </c>
      <c r="AA2022" s="17">
        <f t="shared" si="227"/>
        <v>5.5555555555555554</v>
      </c>
      <c r="AB2022" s="17">
        <f t="shared" si="228"/>
        <v>11.658097686375321</v>
      </c>
      <c r="AC2022" s="17" t="s">
        <v>17654</v>
      </c>
    </row>
    <row r="2023" spans="1:29" x14ac:dyDescent="0.25">
      <c r="A2023" t="s">
        <v>3339</v>
      </c>
      <c r="B2023" s="166" t="s">
        <v>9177</v>
      </c>
      <c r="C2023" t="s">
        <v>9178</v>
      </c>
      <c r="D2023" s="1">
        <v>45172</v>
      </c>
      <c r="E2023">
        <f t="shared" si="223"/>
        <v>18</v>
      </c>
      <c r="F2023" t="s">
        <v>14</v>
      </c>
      <c r="G2023">
        <v>800</v>
      </c>
      <c r="H2023">
        <f t="shared" si="222"/>
        <v>80</v>
      </c>
      <c r="I2023" t="s">
        <v>9</v>
      </c>
      <c r="J2023">
        <v>1</v>
      </c>
      <c r="K2023" t="s">
        <v>9179</v>
      </c>
      <c r="L2023" t="s">
        <v>8</v>
      </c>
      <c r="M2023" t="s">
        <v>14</v>
      </c>
      <c r="N2023" t="str">
        <f t="shared" si="224"/>
        <v>F</v>
      </c>
      <c r="O2023" t="s">
        <v>699</v>
      </c>
      <c r="P2023" t="s">
        <v>2553</v>
      </c>
      <c r="Q2023" t="s">
        <v>281</v>
      </c>
      <c r="R2023">
        <v>4</v>
      </c>
      <c r="S2023">
        <f t="shared" si="225"/>
        <v>2019</v>
      </c>
      <c r="T2023" t="s">
        <v>12</v>
      </c>
      <c r="U2023">
        <v>1</v>
      </c>
      <c r="V2023" t="s">
        <v>3170</v>
      </c>
      <c r="W2023">
        <f>VLOOKUP(Q2023,'PBT Tag Rates'!$B$5:$E$44,4,FALSE)</f>
        <v>0.99705232300000002</v>
      </c>
      <c r="X2023">
        <v>1</v>
      </c>
      <c r="Y2023" s="14">
        <f>IFERROR(LOOKUP(H2023,{30,43,48,53,58,63,68,73,78,83,88,93,97},{42,47,52,57,62,67,72,77,82,87,92,99,100}),999)</f>
        <v>82</v>
      </c>
      <c r="Z2023" s="17">
        <f t="shared" si="226"/>
        <v>5.5555555555555554</v>
      </c>
      <c r="AA2023" s="17">
        <f t="shared" si="227"/>
        <v>5.5555555555555554</v>
      </c>
      <c r="AB2023" s="17">
        <f t="shared" si="228"/>
        <v>11.658097686375321</v>
      </c>
      <c r="AC2023" s="17" t="s">
        <v>17654</v>
      </c>
    </row>
    <row r="2024" spans="1:29" x14ac:dyDescent="0.25">
      <c r="A2024" t="s">
        <v>3339</v>
      </c>
      <c r="B2024" s="166" t="s">
        <v>9180</v>
      </c>
      <c r="C2024" t="s">
        <v>1244</v>
      </c>
      <c r="D2024" s="1">
        <v>45172</v>
      </c>
      <c r="E2024">
        <f t="shared" si="223"/>
        <v>18</v>
      </c>
      <c r="F2024" t="s">
        <v>6</v>
      </c>
      <c r="G2024">
        <v>760</v>
      </c>
      <c r="H2024">
        <f t="shared" si="222"/>
        <v>76</v>
      </c>
      <c r="I2024" t="s">
        <v>9</v>
      </c>
      <c r="J2024">
        <v>1</v>
      </c>
      <c r="K2024" t="s">
        <v>8</v>
      </c>
      <c r="L2024" t="s">
        <v>8</v>
      </c>
      <c r="M2024" t="s">
        <v>6</v>
      </c>
      <c r="N2024" t="str">
        <f t="shared" si="224"/>
        <v>M</v>
      </c>
      <c r="O2024" t="s">
        <v>755</v>
      </c>
      <c r="P2024" t="s">
        <v>9181</v>
      </c>
      <c r="Q2024" t="s">
        <v>221</v>
      </c>
      <c r="R2024">
        <v>4</v>
      </c>
      <c r="S2024">
        <f t="shared" si="225"/>
        <v>2019</v>
      </c>
      <c r="T2024" t="s">
        <v>12</v>
      </c>
      <c r="U2024">
        <v>0.999999999999994</v>
      </c>
      <c r="V2024" t="s">
        <v>3168</v>
      </c>
      <c r="W2024">
        <f>VLOOKUP(Q2024,'PBT Tag Rates'!$B$5:$E$44,4,FALSE)</f>
        <v>0.95971980899999998</v>
      </c>
      <c r="X2024">
        <v>1</v>
      </c>
      <c r="Y2024" s="14">
        <f>IFERROR(LOOKUP(H2024,{30,43,48,53,58,63,68,73,78,83,88,93,97},{42,47,52,57,62,67,72,77,82,87,92,99,100}),999)</f>
        <v>77</v>
      </c>
      <c r="Z2024" s="17">
        <f t="shared" si="226"/>
        <v>5.5555555555555554</v>
      </c>
      <c r="AA2024" s="17">
        <f t="shared" si="227"/>
        <v>5.5555555555555554</v>
      </c>
      <c r="AB2024" s="17">
        <f t="shared" si="228"/>
        <v>11.658097686375321</v>
      </c>
      <c r="AC2024" s="17" t="s">
        <v>17654</v>
      </c>
    </row>
    <row r="2025" spans="1:29" x14ac:dyDescent="0.25">
      <c r="A2025" t="s">
        <v>3339</v>
      </c>
      <c r="B2025" s="166" t="s">
        <v>9182</v>
      </c>
      <c r="C2025" t="s">
        <v>9183</v>
      </c>
      <c r="D2025" s="1">
        <v>45172</v>
      </c>
      <c r="E2025">
        <f t="shared" si="223"/>
        <v>18</v>
      </c>
      <c r="F2025" t="s">
        <v>6</v>
      </c>
      <c r="G2025">
        <v>710</v>
      </c>
      <c r="H2025">
        <f t="shared" si="222"/>
        <v>71</v>
      </c>
      <c r="I2025" t="s">
        <v>7</v>
      </c>
      <c r="J2025" t="s">
        <v>8</v>
      </c>
      <c r="K2025" t="s">
        <v>9184</v>
      </c>
      <c r="L2025" t="s">
        <v>8</v>
      </c>
      <c r="M2025" t="s">
        <v>6</v>
      </c>
      <c r="N2025" t="str">
        <f t="shared" si="224"/>
        <v>M</v>
      </c>
      <c r="O2025" t="s">
        <v>1101</v>
      </c>
      <c r="P2025" t="s">
        <v>1102</v>
      </c>
      <c r="Q2025" t="s">
        <v>221</v>
      </c>
      <c r="R2025">
        <v>4</v>
      </c>
      <c r="S2025">
        <f t="shared" si="225"/>
        <v>2019</v>
      </c>
      <c r="T2025" t="s">
        <v>12</v>
      </c>
      <c r="U2025">
        <v>1</v>
      </c>
      <c r="V2025" t="s">
        <v>3346</v>
      </c>
      <c r="W2025">
        <f>VLOOKUP(Q2025,'PBT Tag Rates'!$B$5:$E$44,4,FALSE)</f>
        <v>0.95971980899999998</v>
      </c>
      <c r="X2025">
        <v>1</v>
      </c>
      <c r="Y2025" s="14">
        <f>IFERROR(LOOKUP(H2025,{30,43,48,53,58,63,68,73,78,83,88,93,97},{42,47,52,57,62,67,72,77,82,87,92,99,100}),999)</f>
        <v>72</v>
      </c>
      <c r="Z2025" s="17">
        <f t="shared" si="226"/>
        <v>5.5555555555555554</v>
      </c>
      <c r="AA2025" s="17">
        <f t="shared" si="227"/>
        <v>5.5555555555555554</v>
      </c>
      <c r="AB2025" s="17">
        <f t="shared" si="228"/>
        <v>11.658097686375321</v>
      </c>
      <c r="AC2025" s="17" t="s">
        <v>17654</v>
      </c>
    </row>
    <row r="2026" spans="1:29" x14ac:dyDescent="0.25">
      <c r="A2026" t="s">
        <v>3339</v>
      </c>
      <c r="B2026" s="166" t="s">
        <v>9185</v>
      </c>
      <c r="C2026" t="s">
        <v>9186</v>
      </c>
      <c r="D2026" s="1">
        <v>45172</v>
      </c>
      <c r="E2026">
        <f t="shared" si="223"/>
        <v>18</v>
      </c>
      <c r="F2026" t="s">
        <v>14</v>
      </c>
      <c r="G2026">
        <v>770</v>
      </c>
      <c r="H2026">
        <f t="shared" si="222"/>
        <v>77</v>
      </c>
      <c r="I2026" t="s">
        <v>7</v>
      </c>
      <c r="J2026" t="s">
        <v>8</v>
      </c>
      <c r="K2026" t="s">
        <v>9187</v>
      </c>
      <c r="L2026" t="s">
        <v>8</v>
      </c>
      <c r="M2026" t="s">
        <v>14</v>
      </c>
      <c r="N2026" t="str">
        <f t="shared" si="224"/>
        <v>F</v>
      </c>
      <c r="O2026" t="s">
        <v>2016</v>
      </c>
      <c r="P2026" t="s">
        <v>2017</v>
      </c>
      <c r="Q2026" t="s">
        <v>221</v>
      </c>
      <c r="R2026">
        <v>4</v>
      </c>
      <c r="S2026">
        <f t="shared" si="225"/>
        <v>2019</v>
      </c>
      <c r="T2026" t="s">
        <v>12</v>
      </c>
      <c r="U2026">
        <v>0.999999999999999</v>
      </c>
      <c r="V2026" t="s">
        <v>3363</v>
      </c>
      <c r="W2026">
        <f>VLOOKUP(Q2026,'PBT Tag Rates'!$B$5:$E$44,4,FALSE)</f>
        <v>0.95971980899999998</v>
      </c>
      <c r="X2026">
        <v>1</v>
      </c>
      <c r="Y2026" s="14">
        <f>IFERROR(LOOKUP(H2026,{30,43,48,53,58,63,68,73,78,83,88,93,97},{42,47,52,57,62,67,72,77,82,87,92,99,100}),999)</f>
        <v>77</v>
      </c>
      <c r="Z2026" s="17">
        <f t="shared" si="226"/>
        <v>5.5555555555555554</v>
      </c>
      <c r="AA2026" s="17">
        <f t="shared" si="227"/>
        <v>5.5555555555555554</v>
      </c>
      <c r="AB2026" s="17">
        <f t="shared" si="228"/>
        <v>11.658097686375321</v>
      </c>
      <c r="AC2026" s="17" t="s">
        <v>17654</v>
      </c>
    </row>
    <row r="2027" spans="1:29" x14ac:dyDescent="0.25">
      <c r="A2027" t="s">
        <v>3339</v>
      </c>
      <c r="B2027" s="166" t="s">
        <v>9188</v>
      </c>
      <c r="C2027" t="s">
        <v>1245</v>
      </c>
      <c r="D2027" s="1">
        <v>45172</v>
      </c>
      <c r="E2027">
        <f t="shared" si="223"/>
        <v>18</v>
      </c>
      <c r="F2027" t="s">
        <v>6</v>
      </c>
      <c r="G2027">
        <v>760</v>
      </c>
      <c r="H2027">
        <f t="shared" si="222"/>
        <v>76</v>
      </c>
      <c r="I2027" t="s">
        <v>7</v>
      </c>
      <c r="J2027" t="s">
        <v>8</v>
      </c>
      <c r="K2027" t="s">
        <v>9189</v>
      </c>
      <c r="L2027" t="s">
        <v>8</v>
      </c>
      <c r="M2027" t="s">
        <v>6</v>
      </c>
      <c r="N2027" t="str">
        <f t="shared" si="224"/>
        <v>M</v>
      </c>
      <c r="O2027" t="s">
        <v>4897</v>
      </c>
      <c r="P2027" t="s">
        <v>4898</v>
      </c>
      <c r="Q2027" t="s">
        <v>281</v>
      </c>
      <c r="R2027">
        <v>4</v>
      </c>
      <c r="S2027">
        <f t="shared" si="225"/>
        <v>2019</v>
      </c>
      <c r="T2027" t="s">
        <v>12</v>
      </c>
      <c r="U2027">
        <v>1</v>
      </c>
      <c r="V2027" t="s">
        <v>3170</v>
      </c>
      <c r="W2027">
        <f>VLOOKUP(Q2027,'PBT Tag Rates'!$B$5:$E$44,4,FALSE)</f>
        <v>0.99705232300000002</v>
      </c>
      <c r="X2027">
        <v>1</v>
      </c>
      <c r="Y2027" s="14">
        <f>IFERROR(LOOKUP(H2027,{30,43,48,53,58,63,68,73,78,83,88,93,97},{42,47,52,57,62,67,72,77,82,87,92,99,100}),999)</f>
        <v>77</v>
      </c>
      <c r="Z2027" s="17">
        <f t="shared" si="226"/>
        <v>5.5555555555555554</v>
      </c>
      <c r="AA2027" s="17">
        <f t="shared" si="227"/>
        <v>5.5555555555555554</v>
      </c>
      <c r="AB2027" s="17">
        <f t="shared" si="228"/>
        <v>11.658097686375321</v>
      </c>
      <c r="AC2027" s="17" t="s">
        <v>17654</v>
      </c>
    </row>
    <row r="2028" spans="1:29" x14ac:dyDescent="0.25">
      <c r="A2028" t="s">
        <v>3339</v>
      </c>
      <c r="B2028" s="166" t="s">
        <v>9190</v>
      </c>
      <c r="C2028" t="s">
        <v>1246</v>
      </c>
      <c r="D2028" s="1">
        <v>45172</v>
      </c>
      <c r="E2028">
        <f t="shared" si="223"/>
        <v>18</v>
      </c>
      <c r="F2028" t="s">
        <v>6</v>
      </c>
      <c r="G2028">
        <v>710</v>
      </c>
      <c r="H2028">
        <f t="shared" si="222"/>
        <v>71</v>
      </c>
      <c r="I2028" t="s">
        <v>9</v>
      </c>
      <c r="J2028">
        <v>1</v>
      </c>
      <c r="K2028" t="s">
        <v>8</v>
      </c>
      <c r="L2028" t="s">
        <v>8</v>
      </c>
      <c r="M2028" t="s">
        <v>6</v>
      </c>
      <c r="N2028" t="str">
        <f t="shared" si="224"/>
        <v>M</v>
      </c>
      <c r="O2028" t="s">
        <v>6372</v>
      </c>
      <c r="P2028" t="s">
        <v>9191</v>
      </c>
      <c r="Q2028" t="s">
        <v>221</v>
      </c>
      <c r="R2028">
        <v>4</v>
      </c>
      <c r="S2028">
        <f t="shared" si="225"/>
        <v>2019</v>
      </c>
      <c r="T2028" t="s">
        <v>12</v>
      </c>
      <c r="U2028">
        <v>1</v>
      </c>
      <c r="V2028" t="s">
        <v>3357</v>
      </c>
      <c r="W2028">
        <f>VLOOKUP(Q2028,'PBT Tag Rates'!$B$5:$E$44,4,FALSE)</f>
        <v>0.95971980899999998</v>
      </c>
      <c r="X2028">
        <v>1</v>
      </c>
      <c r="Y2028" s="14">
        <f>IFERROR(LOOKUP(H2028,{30,43,48,53,58,63,68,73,78,83,88,93,97},{42,47,52,57,62,67,72,77,82,87,92,99,100}),999)</f>
        <v>72</v>
      </c>
      <c r="Z2028" s="17">
        <f t="shared" si="226"/>
        <v>5.5555555555555554</v>
      </c>
      <c r="AA2028" s="17">
        <f t="shared" si="227"/>
        <v>5.5555555555555554</v>
      </c>
      <c r="AB2028" s="17">
        <f t="shared" si="228"/>
        <v>11.658097686375321</v>
      </c>
      <c r="AC2028" s="17" t="s">
        <v>17654</v>
      </c>
    </row>
    <row r="2029" spans="1:29" x14ac:dyDescent="0.25">
      <c r="A2029" t="s">
        <v>3339</v>
      </c>
      <c r="B2029" s="166" t="s">
        <v>9192</v>
      </c>
      <c r="C2029" t="s">
        <v>9193</v>
      </c>
      <c r="D2029" s="1">
        <v>45172</v>
      </c>
      <c r="E2029">
        <f t="shared" si="223"/>
        <v>18</v>
      </c>
      <c r="F2029" t="s">
        <v>14</v>
      </c>
      <c r="G2029">
        <v>800</v>
      </c>
      <c r="H2029">
        <f t="shared" si="222"/>
        <v>80</v>
      </c>
      <c r="I2029" t="s">
        <v>9</v>
      </c>
      <c r="J2029">
        <v>1</v>
      </c>
      <c r="K2029" t="s">
        <v>9194</v>
      </c>
      <c r="L2029" t="s">
        <v>8</v>
      </c>
      <c r="M2029" t="s">
        <v>14</v>
      </c>
      <c r="N2029" t="str">
        <f t="shared" si="224"/>
        <v>F</v>
      </c>
      <c r="O2029" t="s">
        <v>862</v>
      </c>
      <c r="P2029" t="s">
        <v>1412</v>
      </c>
      <c r="Q2029" t="s">
        <v>221</v>
      </c>
      <c r="R2029">
        <v>4</v>
      </c>
      <c r="S2029">
        <f t="shared" si="225"/>
        <v>2019</v>
      </c>
      <c r="T2029" t="s">
        <v>12</v>
      </c>
      <c r="U2029">
        <v>1</v>
      </c>
      <c r="V2029" t="s">
        <v>3363</v>
      </c>
      <c r="W2029">
        <f>VLOOKUP(Q2029,'PBT Tag Rates'!$B$5:$E$44,4,FALSE)</f>
        <v>0.95971980899999998</v>
      </c>
      <c r="X2029">
        <v>1</v>
      </c>
      <c r="Y2029" s="14">
        <f>IFERROR(LOOKUP(H2029,{30,43,48,53,58,63,68,73,78,83,88,93,97},{42,47,52,57,62,67,72,77,82,87,92,99,100}),999)</f>
        <v>82</v>
      </c>
      <c r="Z2029" s="17">
        <f t="shared" si="226"/>
        <v>5.5555555555555554</v>
      </c>
      <c r="AA2029" s="17">
        <f t="shared" si="227"/>
        <v>5.5555555555555554</v>
      </c>
      <c r="AB2029" s="17">
        <f t="shared" si="228"/>
        <v>11.658097686375321</v>
      </c>
      <c r="AC2029" s="17" t="s">
        <v>17654</v>
      </c>
    </row>
    <row r="2030" spans="1:29" x14ac:dyDescent="0.25">
      <c r="A2030" t="s">
        <v>3339</v>
      </c>
      <c r="B2030" s="166" t="s">
        <v>9195</v>
      </c>
      <c r="C2030" t="s">
        <v>1247</v>
      </c>
      <c r="D2030" s="1">
        <v>45172</v>
      </c>
      <c r="E2030">
        <f t="shared" si="223"/>
        <v>18</v>
      </c>
      <c r="F2030" t="s">
        <v>14</v>
      </c>
      <c r="G2030">
        <v>800</v>
      </c>
      <c r="H2030">
        <f t="shared" si="222"/>
        <v>80</v>
      </c>
      <c r="I2030" t="s">
        <v>7</v>
      </c>
      <c r="J2030" t="s">
        <v>8</v>
      </c>
      <c r="K2030" t="s">
        <v>8</v>
      </c>
      <c r="L2030" t="s">
        <v>8</v>
      </c>
      <c r="M2030" t="s">
        <v>14</v>
      </c>
      <c r="N2030" t="str">
        <f t="shared" si="224"/>
        <v>F</v>
      </c>
      <c r="O2030" t="s">
        <v>7794</v>
      </c>
      <c r="P2030" t="s">
        <v>7795</v>
      </c>
      <c r="Q2030" t="s">
        <v>221</v>
      </c>
      <c r="R2030">
        <v>4</v>
      </c>
      <c r="S2030">
        <f t="shared" si="225"/>
        <v>2019</v>
      </c>
      <c r="T2030" t="s">
        <v>12</v>
      </c>
      <c r="U2030">
        <v>1</v>
      </c>
      <c r="V2030" t="s">
        <v>3346</v>
      </c>
      <c r="W2030">
        <f>VLOOKUP(Q2030,'PBT Tag Rates'!$B$5:$E$44,4,FALSE)</f>
        <v>0.95971980899999998</v>
      </c>
      <c r="X2030">
        <v>1</v>
      </c>
      <c r="Y2030" s="14">
        <f>IFERROR(LOOKUP(H2030,{30,43,48,53,58,63,68,73,78,83,88,93,97},{42,47,52,57,62,67,72,77,82,87,92,99,100}),999)</f>
        <v>82</v>
      </c>
      <c r="Z2030" s="17">
        <f t="shared" si="226"/>
        <v>5.5555555555555554</v>
      </c>
      <c r="AA2030" s="17">
        <f t="shared" si="227"/>
        <v>5.5555555555555554</v>
      </c>
      <c r="AB2030" s="17">
        <f t="shared" si="228"/>
        <v>11.658097686375321</v>
      </c>
      <c r="AC2030" s="17" t="s">
        <v>17654</v>
      </c>
    </row>
    <row r="2031" spans="1:29" x14ac:dyDescent="0.25">
      <c r="A2031" t="s">
        <v>3339</v>
      </c>
      <c r="B2031" s="166" t="s">
        <v>9196</v>
      </c>
      <c r="C2031" t="s">
        <v>9197</v>
      </c>
      <c r="D2031" s="1">
        <v>45172</v>
      </c>
      <c r="E2031">
        <f t="shared" si="223"/>
        <v>18</v>
      </c>
      <c r="F2031" t="s">
        <v>6</v>
      </c>
      <c r="G2031">
        <v>860</v>
      </c>
      <c r="H2031">
        <f t="shared" si="222"/>
        <v>86</v>
      </c>
      <c r="I2031" t="s">
        <v>9</v>
      </c>
      <c r="J2031">
        <v>1</v>
      </c>
      <c r="K2031" t="s">
        <v>9198</v>
      </c>
      <c r="L2031" t="s">
        <v>8</v>
      </c>
      <c r="M2031" t="s">
        <v>6</v>
      </c>
      <c r="N2031" t="str">
        <f t="shared" si="224"/>
        <v>M</v>
      </c>
      <c r="O2031" t="s">
        <v>3902</v>
      </c>
      <c r="P2031" t="s">
        <v>3903</v>
      </c>
      <c r="Q2031" t="s">
        <v>221</v>
      </c>
      <c r="R2031">
        <v>4</v>
      </c>
      <c r="S2031">
        <f t="shared" si="225"/>
        <v>2019</v>
      </c>
      <c r="T2031" t="s">
        <v>12</v>
      </c>
      <c r="U2031">
        <v>0.999999999999999</v>
      </c>
      <c r="V2031" t="s">
        <v>3608</v>
      </c>
      <c r="W2031">
        <f>VLOOKUP(Q2031,'PBT Tag Rates'!$B$5:$E$44,4,FALSE)</f>
        <v>0.95971980899999998</v>
      </c>
      <c r="X2031">
        <v>1</v>
      </c>
      <c r="Y2031" s="14">
        <f>IFERROR(LOOKUP(H2031,{30,43,48,53,58,63,68,73,78,83,88,93,97},{42,47,52,57,62,67,72,77,82,87,92,99,100}),999)</f>
        <v>87</v>
      </c>
      <c r="Z2031" s="17">
        <f t="shared" si="226"/>
        <v>5.5555555555555554</v>
      </c>
      <c r="AA2031" s="17">
        <f t="shared" si="227"/>
        <v>5.5555555555555554</v>
      </c>
      <c r="AB2031" s="17">
        <f t="shared" si="228"/>
        <v>11.658097686375321</v>
      </c>
      <c r="AC2031" s="17" t="s">
        <v>17654</v>
      </c>
    </row>
    <row r="2032" spans="1:29" x14ac:dyDescent="0.25">
      <c r="A2032" t="s">
        <v>3339</v>
      </c>
      <c r="B2032" s="166" t="s">
        <v>9199</v>
      </c>
      <c r="C2032" t="s">
        <v>9200</v>
      </c>
      <c r="D2032" s="1">
        <v>45172</v>
      </c>
      <c r="E2032">
        <f t="shared" si="223"/>
        <v>18</v>
      </c>
      <c r="F2032" t="s">
        <v>14</v>
      </c>
      <c r="G2032">
        <v>800</v>
      </c>
      <c r="H2032">
        <f t="shared" si="222"/>
        <v>80</v>
      </c>
      <c r="I2032" t="s">
        <v>7</v>
      </c>
      <c r="J2032" t="s">
        <v>8</v>
      </c>
      <c r="K2032" t="s">
        <v>9201</v>
      </c>
      <c r="L2032" t="s">
        <v>8</v>
      </c>
      <c r="M2032" t="s">
        <v>14</v>
      </c>
      <c r="N2032" t="str">
        <f t="shared" si="224"/>
        <v>F</v>
      </c>
      <c r="O2032" t="s">
        <v>1093</v>
      </c>
      <c r="P2032" t="s">
        <v>1094</v>
      </c>
      <c r="Q2032" t="s">
        <v>221</v>
      </c>
      <c r="R2032">
        <v>4</v>
      </c>
      <c r="S2032">
        <f t="shared" si="225"/>
        <v>2019</v>
      </c>
      <c r="T2032" t="s">
        <v>12</v>
      </c>
      <c r="U2032">
        <v>0.999999999999996</v>
      </c>
      <c r="V2032" t="s">
        <v>3346</v>
      </c>
      <c r="W2032">
        <f>VLOOKUP(Q2032,'PBT Tag Rates'!$B$5:$E$44,4,FALSE)</f>
        <v>0.95971980899999998</v>
      </c>
      <c r="X2032">
        <v>1</v>
      </c>
      <c r="Y2032" s="14">
        <f>IFERROR(LOOKUP(H2032,{30,43,48,53,58,63,68,73,78,83,88,93,97},{42,47,52,57,62,67,72,77,82,87,92,99,100}),999)</f>
        <v>82</v>
      </c>
      <c r="Z2032" s="17">
        <f t="shared" si="226"/>
        <v>5.5555555555555554</v>
      </c>
      <c r="AA2032" s="17">
        <f t="shared" si="227"/>
        <v>5.5555555555555554</v>
      </c>
      <c r="AB2032" s="17">
        <f t="shared" si="228"/>
        <v>11.658097686375321</v>
      </c>
      <c r="AC2032" s="17" t="s">
        <v>17654</v>
      </c>
    </row>
    <row r="2033" spans="1:29" x14ac:dyDescent="0.25">
      <c r="A2033" t="s">
        <v>3339</v>
      </c>
      <c r="B2033" s="166" t="s">
        <v>9202</v>
      </c>
      <c r="C2033" t="s">
        <v>1248</v>
      </c>
      <c r="D2033" s="1">
        <v>45172</v>
      </c>
      <c r="E2033">
        <f t="shared" si="223"/>
        <v>18</v>
      </c>
      <c r="F2033" t="s">
        <v>6</v>
      </c>
      <c r="G2033">
        <v>630</v>
      </c>
      <c r="H2033">
        <f t="shared" si="222"/>
        <v>63</v>
      </c>
      <c r="I2033" t="s">
        <v>7</v>
      </c>
      <c r="J2033" t="s">
        <v>8</v>
      </c>
      <c r="K2033" t="s">
        <v>8</v>
      </c>
      <c r="L2033" t="s">
        <v>8</v>
      </c>
      <c r="M2033" t="s">
        <v>6</v>
      </c>
      <c r="N2033" t="str">
        <f t="shared" si="224"/>
        <v>M</v>
      </c>
      <c r="O2033" t="s">
        <v>1790</v>
      </c>
      <c r="P2033" t="s">
        <v>1791</v>
      </c>
      <c r="Q2033" t="s">
        <v>221</v>
      </c>
      <c r="R2033">
        <v>4</v>
      </c>
      <c r="S2033">
        <f t="shared" si="225"/>
        <v>2019</v>
      </c>
      <c r="T2033" t="s">
        <v>12</v>
      </c>
      <c r="U2033">
        <v>1.00000000000001</v>
      </c>
      <c r="V2033" t="s">
        <v>3346</v>
      </c>
      <c r="W2033">
        <f>VLOOKUP(Q2033,'PBT Tag Rates'!$B$5:$E$44,4,FALSE)</f>
        <v>0.95971980899999998</v>
      </c>
      <c r="X2033">
        <v>1</v>
      </c>
      <c r="Y2033" s="14">
        <f>IFERROR(LOOKUP(H2033,{30,43,48,53,58,63,68,73,78,83,88,93,97},{42,47,52,57,62,67,72,77,82,87,92,99,100}),999)</f>
        <v>67</v>
      </c>
      <c r="Z2033" s="17">
        <f t="shared" si="226"/>
        <v>5.5555555555555554</v>
      </c>
      <c r="AA2033" s="17">
        <f t="shared" si="227"/>
        <v>5.5555555555555554</v>
      </c>
      <c r="AB2033" s="17">
        <f t="shared" si="228"/>
        <v>11.658097686375321</v>
      </c>
      <c r="AC2033" s="17" t="s">
        <v>17654</v>
      </c>
    </row>
    <row r="2034" spans="1:29" x14ac:dyDescent="0.25">
      <c r="A2034" t="s">
        <v>3339</v>
      </c>
      <c r="B2034" s="166" t="s">
        <v>9203</v>
      </c>
      <c r="C2034" t="s">
        <v>1249</v>
      </c>
      <c r="D2034" s="1">
        <v>45172</v>
      </c>
      <c r="E2034">
        <f t="shared" si="223"/>
        <v>18</v>
      </c>
      <c r="F2034" t="s">
        <v>6</v>
      </c>
      <c r="G2034">
        <v>630</v>
      </c>
      <c r="H2034">
        <f t="shared" si="222"/>
        <v>63</v>
      </c>
      <c r="I2034" t="s">
        <v>9</v>
      </c>
      <c r="J2034">
        <v>1</v>
      </c>
      <c r="K2034" t="s">
        <v>8</v>
      </c>
      <c r="L2034" t="s">
        <v>8</v>
      </c>
      <c r="M2034" t="s">
        <v>6</v>
      </c>
      <c r="N2034" t="str">
        <f t="shared" si="224"/>
        <v>M</v>
      </c>
      <c r="O2034" t="s">
        <v>509</v>
      </c>
      <c r="P2034" t="s">
        <v>510</v>
      </c>
      <c r="Q2034" t="s">
        <v>221</v>
      </c>
      <c r="R2034">
        <v>4</v>
      </c>
      <c r="S2034">
        <f t="shared" si="225"/>
        <v>2019</v>
      </c>
      <c r="T2034" t="s">
        <v>12</v>
      </c>
      <c r="U2034">
        <v>0.999999999999999</v>
      </c>
      <c r="V2034" t="s">
        <v>3876</v>
      </c>
      <c r="W2034">
        <f>VLOOKUP(Q2034,'PBT Tag Rates'!$B$5:$E$44,4,FALSE)</f>
        <v>0.95971980899999998</v>
      </c>
      <c r="X2034">
        <v>1</v>
      </c>
      <c r="Y2034" s="14">
        <f>IFERROR(LOOKUP(H2034,{30,43,48,53,58,63,68,73,78,83,88,93,97},{42,47,52,57,62,67,72,77,82,87,92,99,100}),999)</f>
        <v>67</v>
      </c>
      <c r="Z2034" s="17">
        <f t="shared" si="226"/>
        <v>5.5555555555555554</v>
      </c>
      <c r="AA2034" s="17">
        <f t="shared" si="227"/>
        <v>5.5555555555555554</v>
      </c>
      <c r="AB2034" s="17">
        <f t="shared" si="228"/>
        <v>11.658097686375321</v>
      </c>
      <c r="AC2034" s="17" t="s">
        <v>17654</v>
      </c>
    </row>
    <row r="2035" spans="1:29" x14ac:dyDescent="0.25">
      <c r="A2035" t="s">
        <v>3339</v>
      </c>
      <c r="B2035" s="166" t="s">
        <v>9204</v>
      </c>
      <c r="C2035" t="s">
        <v>9205</v>
      </c>
      <c r="D2035" s="1">
        <v>45172</v>
      </c>
      <c r="E2035">
        <f t="shared" si="223"/>
        <v>18</v>
      </c>
      <c r="F2035" t="s">
        <v>14</v>
      </c>
      <c r="G2035">
        <v>860</v>
      </c>
      <c r="H2035">
        <f t="shared" si="222"/>
        <v>86</v>
      </c>
      <c r="I2035" t="s">
        <v>7</v>
      </c>
      <c r="J2035" t="s">
        <v>8</v>
      </c>
      <c r="K2035" t="s">
        <v>9206</v>
      </c>
      <c r="L2035" t="s">
        <v>8</v>
      </c>
      <c r="M2035" t="s">
        <v>14</v>
      </c>
      <c r="N2035" t="str">
        <f t="shared" si="224"/>
        <v>F</v>
      </c>
      <c r="O2035" t="s">
        <v>388</v>
      </c>
      <c r="P2035" t="s">
        <v>2787</v>
      </c>
      <c r="Q2035" t="s">
        <v>221</v>
      </c>
      <c r="R2035">
        <v>4</v>
      </c>
      <c r="S2035">
        <f t="shared" si="225"/>
        <v>2019</v>
      </c>
      <c r="T2035" t="s">
        <v>12</v>
      </c>
      <c r="U2035">
        <v>0.999999999999995</v>
      </c>
      <c r="V2035" t="s">
        <v>3346</v>
      </c>
      <c r="W2035">
        <f>VLOOKUP(Q2035,'PBT Tag Rates'!$B$5:$E$44,4,FALSE)</f>
        <v>0.95971980899999998</v>
      </c>
      <c r="X2035">
        <v>1</v>
      </c>
      <c r="Y2035" s="14">
        <f>IFERROR(LOOKUP(H2035,{30,43,48,53,58,63,68,73,78,83,88,93,97},{42,47,52,57,62,67,72,77,82,87,92,99,100}),999)</f>
        <v>87</v>
      </c>
      <c r="Z2035" s="17">
        <f t="shared" si="226"/>
        <v>5.5555555555555554</v>
      </c>
      <c r="AA2035" s="17">
        <f t="shared" si="227"/>
        <v>5.5555555555555554</v>
      </c>
      <c r="AB2035" s="17">
        <f t="shared" si="228"/>
        <v>11.658097686375321</v>
      </c>
      <c r="AC2035" s="17" t="s">
        <v>17654</v>
      </c>
    </row>
    <row r="2036" spans="1:29" x14ac:dyDescent="0.25">
      <c r="A2036" t="s">
        <v>3339</v>
      </c>
      <c r="B2036" s="166" t="s">
        <v>9207</v>
      </c>
      <c r="C2036" t="s">
        <v>1250</v>
      </c>
      <c r="D2036" s="1">
        <v>45172</v>
      </c>
      <c r="E2036">
        <f t="shared" si="223"/>
        <v>18</v>
      </c>
      <c r="F2036" t="s">
        <v>6</v>
      </c>
      <c r="G2036">
        <v>820</v>
      </c>
      <c r="H2036">
        <f t="shared" si="222"/>
        <v>82</v>
      </c>
      <c r="I2036" t="s">
        <v>7</v>
      </c>
      <c r="J2036" t="s">
        <v>8</v>
      </c>
      <c r="K2036" t="s">
        <v>9208</v>
      </c>
      <c r="L2036" t="s">
        <v>8</v>
      </c>
      <c r="M2036" t="s">
        <v>6</v>
      </c>
      <c r="N2036" t="str">
        <f t="shared" si="224"/>
        <v>M</v>
      </c>
      <c r="O2036" t="s">
        <v>2493</v>
      </c>
      <c r="P2036" t="s">
        <v>2494</v>
      </c>
      <c r="Q2036" t="s">
        <v>221</v>
      </c>
      <c r="R2036">
        <v>4</v>
      </c>
      <c r="S2036">
        <f t="shared" si="225"/>
        <v>2019</v>
      </c>
      <c r="T2036" t="s">
        <v>12</v>
      </c>
      <c r="U2036">
        <v>0.999999999999998</v>
      </c>
      <c r="V2036" t="s">
        <v>3357</v>
      </c>
      <c r="W2036">
        <f>VLOOKUP(Q2036,'PBT Tag Rates'!$B$5:$E$44,4,FALSE)</f>
        <v>0.95971980899999998</v>
      </c>
      <c r="X2036">
        <v>1</v>
      </c>
      <c r="Y2036" s="14">
        <f>IFERROR(LOOKUP(H2036,{30,43,48,53,58,63,68,73,78,83,88,93,97},{42,47,52,57,62,67,72,77,82,87,92,99,100}),999)</f>
        <v>82</v>
      </c>
      <c r="Z2036" s="17">
        <f t="shared" si="226"/>
        <v>5.5555555555555554</v>
      </c>
      <c r="AA2036" s="17">
        <f t="shared" si="227"/>
        <v>5.5555555555555554</v>
      </c>
      <c r="AB2036" s="17">
        <f t="shared" si="228"/>
        <v>11.658097686375321</v>
      </c>
      <c r="AC2036" s="17" t="s">
        <v>17654</v>
      </c>
    </row>
    <row r="2037" spans="1:29" x14ac:dyDescent="0.25">
      <c r="A2037" t="s">
        <v>3339</v>
      </c>
      <c r="B2037" s="166" t="s">
        <v>9209</v>
      </c>
      <c r="C2037" t="s">
        <v>9210</v>
      </c>
      <c r="D2037" s="1">
        <v>45172</v>
      </c>
      <c r="E2037">
        <f t="shared" si="223"/>
        <v>18</v>
      </c>
      <c r="F2037" t="s">
        <v>14</v>
      </c>
      <c r="G2037">
        <v>750</v>
      </c>
      <c r="H2037">
        <f t="shared" si="222"/>
        <v>75</v>
      </c>
      <c r="I2037" t="s">
        <v>7</v>
      </c>
      <c r="J2037" t="s">
        <v>8</v>
      </c>
      <c r="K2037" t="s">
        <v>9211</v>
      </c>
      <c r="L2037" t="s">
        <v>8</v>
      </c>
      <c r="M2037" t="s">
        <v>14</v>
      </c>
      <c r="N2037" t="str">
        <f t="shared" si="224"/>
        <v>F</v>
      </c>
      <c r="O2037" t="s">
        <v>3582</v>
      </c>
      <c r="P2037" t="s">
        <v>3583</v>
      </c>
      <c r="Q2037" t="s">
        <v>221</v>
      </c>
      <c r="R2037">
        <v>4</v>
      </c>
      <c r="S2037">
        <f t="shared" si="225"/>
        <v>2019</v>
      </c>
      <c r="T2037" t="s">
        <v>12</v>
      </c>
      <c r="U2037">
        <v>1</v>
      </c>
      <c r="V2037" t="s">
        <v>3357</v>
      </c>
      <c r="W2037">
        <f>VLOOKUP(Q2037,'PBT Tag Rates'!$B$5:$E$44,4,FALSE)</f>
        <v>0.95971980899999998</v>
      </c>
      <c r="X2037">
        <v>1</v>
      </c>
      <c r="Y2037" s="14">
        <f>IFERROR(LOOKUP(H2037,{30,43,48,53,58,63,68,73,78,83,88,93,97},{42,47,52,57,62,67,72,77,82,87,92,99,100}),999)</f>
        <v>77</v>
      </c>
      <c r="Z2037" s="17">
        <f t="shared" si="226"/>
        <v>5.5555555555555554</v>
      </c>
      <c r="AA2037" s="17">
        <f t="shared" si="227"/>
        <v>5.5555555555555554</v>
      </c>
      <c r="AB2037" s="17">
        <f t="shared" si="228"/>
        <v>11.658097686375321</v>
      </c>
      <c r="AC2037" s="17" t="s">
        <v>17654</v>
      </c>
    </row>
    <row r="2038" spans="1:29" x14ac:dyDescent="0.25">
      <c r="A2038" t="s">
        <v>3339</v>
      </c>
      <c r="B2038" s="166" t="s">
        <v>9212</v>
      </c>
      <c r="C2038" t="s">
        <v>9213</v>
      </c>
      <c r="D2038" s="1">
        <v>45172</v>
      </c>
      <c r="E2038">
        <f t="shared" si="223"/>
        <v>18</v>
      </c>
      <c r="F2038" t="s">
        <v>6</v>
      </c>
      <c r="G2038">
        <v>810</v>
      </c>
      <c r="H2038">
        <f t="shared" si="222"/>
        <v>81</v>
      </c>
      <c r="I2038" t="s">
        <v>7</v>
      </c>
      <c r="J2038" t="s">
        <v>8</v>
      </c>
      <c r="K2038" t="s">
        <v>9214</v>
      </c>
      <c r="L2038" t="s">
        <v>8</v>
      </c>
      <c r="M2038" t="s">
        <v>14</v>
      </c>
      <c r="N2038" t="str">
        <f t="shared" si="224"/>
        <v>F</v>
      </c>
      <c r="O2038" t="s">
        <v>1656</v>
      </c>
      <c r="P2038" t="s">
        <v>2140</v>
      </c>
      <c r="Q2038" t="s">
        <v>221</v>
      </c>
      <c r="R2038">
        <v>4</v>
      </c>
      <c r="S2038">
        <f t="shared" si="225"/>
        <v>2019</v>
      </c>
      <c r="T2038" t="s">
        <v>12</v>
      </c>
      <c r="U2038">
        <v>1</v>
      </c>
      <c r="V2038" t="s">
        <v>3346</v>
      </c>
      <c r="W2038">
        <f>VLOOKUP(Q2038,'PBT Tag Rates'!$B$5:$E$44,4,FALSE)</f>
        <v>0.95971980899999998</v>
      </c>
      <c r="X2038">
        <v>1</v>
      </c>
      <c r="Y2038" s="14">
        <f>IFERROR(LOOKUP(H2038,{30,43,48,53,58,63,68,73,78,83,88,93,97},{42,47,52,57,62,67,72,77,82,87,92,99,100}),999)</f>
        <v>82</v>
      </c>
      <c r="Z2038" s="17">
        <f t="shared" si="226"/>
        <v>5.5555555555555554</v>
      </c>
      <c r="AA2038" s="17">
        <f t="shared" si="227"/>
        <v>5.5555555555555554</v>
      </c>
      <c r="AB2038" s="17">
        <f t="shared" si="228"/>
        <v>11.658097686375321</v>
      </c>
      <c r="AC2038" s="17" t="s">
        <v>17654</v>
      </c>
    </row>
    <row r="2039" spans="1:29" x14ac:dyDescent="0.25">
      <c r="A2039" t="s">
        <v>3339</v>
      </c>
      <c r="B2039" s="166" t="s">
        <v>9215</v>
      </c>
      <c r="C2039" t="s">
        <v>1251</v>
      </c>
      <c r="D2039" s="1">
        <v>45172</v>
      </c>
      <c r="E2039">
        <f t="shared" si="223"/>
        <v>18</v>
      </c>
      <c r="F2039" t="s">
        <v>14</v>
      </c>
      <c r="G2039">
        <v>700</v>
      </c>
      <c r="H2039">
        <f t="shared" si="222"/>
        <v>70</v>
      </c>
      <c r="I2039" t="s">
        <v>7</v>
      </c>
      <c r="J2039" t="s">
        <v>8</v>
      </c>
      <c r="K2039" t="s">
        <v>9216</v>
      </c>
      <c r="L2039" t="s">
        <v>8</v>
      </c>
      <c r="M2039" t="s">
        <v>14</v>
      </c>
      <c r="N2039" t="str">
        <f t="shared" si="224"/>
        <v>F</v>
      </c>
      <c r="O2039" t="s">
        <v>2496</v>
      </c>
      <c r="P2039" t="s">
        <v>9217</v>
      </c>
      <c r="Q2039" t="s">
        <v>221</v>
      </c>
      <c r="R2039">
        <v>4</v>
      </c>
      <c r="S2039">
        <f t="shared" si="225"/>
        <v>2019</v>
      </c>
      <c r="T2039" t="s">
        <v>12</v>
      </c>
      <c r="U2039">
        <v>1</v>
      </c>
      <c r="V2039" t="s">
        <v>3346</v>
      </c>
      <c r="W2039">
        <f>VLOOKUP(Q2039,'PBT Tag Rates'!$B$5:$E$44,4,FALSE)</f>
        <v>0.95971980899999998</v>
      </c>
      <c r="X2039">
        <v>1</v>
      </c>
      <c r="Y2039" s="14">
        <f>IFERROR(LOOKUP(H2039,{30,43,48,53,58,63,68,73,78,83,88,93,97},{42,47,52,57,62,67,72,77,82,87,92,99,100}),999)</f>
        <v>72</v>
      </c>
      <c r="Z2039" s="17">
        <f t="shared" si="226"/>
        <v>5.5555555555555554</v>
      </c>
      <c r="AA2039" s="17">
        <f t="shared" si="227"/>
        <v>5.5555555555555554</v>
      </c>
      <c r="AB2039" s="17">
        <f t="shared" si="228"/>
        <v>11.658097686375321</v>
      </c>
      <c r="AC2039" s="17" t="s">
        <v>17654</v>
      </c>
    </row>
    <row r="2040" spans="1:29" x14ac:dyDescent="0.25">
      <c r="A2040" t="s">
        <v>3339</v>
      </c>
      <c r="B2040" s="166" t="s">
        <v>9218</v>
      </c>
      <c r="C2040" t="s">
        <v>1252</v>
      </c>
      <c r="D2040" s="1">
        <v>45172</v>
      </c>
      <c r="E2040">
        <f t="shared" si="223"/>
        <v>18</v>
      </c>
      <c r="F2040" t="s">
        <v>6</v>
      </c>
      <c r="G2040">
        <v>890</v>
      </c>
      <c r="H2040">
        <f t="shared" si="222"/>
        <v>89</v>
      </c>
      <c r="I2040" t="s">
        <v>7</v>
      </c>
      <c r="J2040" t="s">
        <v>8</v>
      </c>
      <c r="K2040" t="s">
        <v>9219</v>
      </c>
      <c r="L2040" t="s">
        <v>8</v>
      </c>
      <c r="M2040" t="s">
        <v>6</v>
      </c>
      <c r="N2040" t="str">
        <f t="shared" si="224"/>
        <v>M</v>
      </c>
      <c r="O2040" t="s">
        <v>4298</v>
      </c>
      <c r="P2040" t="s">
        <v>8928</v>
      </c>
      <c r="Q2040" t="s">
        <v>221</v>
      </c>
      <c r="R2040">
        <v>4</v>
      </c>
      <c r="S2040">
        <f t="shared" si="225"/>
        <v>2019</v>
      </c>
      <c r="T2040" t="s">
        <v>12</v>
      </c>
      <c r="U2040">
        <v>1</v>
      </c>
      <c r="V2040" t="s">
        <v>3357</v>
      </c>
      <c r="W2040">
        <f>VLOOKUP(Q2040,'PBT Tag Rates'!$B$5:$E$44,4,FALSE)</f>
        <v>0.95971980899999998</v>
      </c>
      <c r="X2040">
        <v>1</v>
      </c>
      <c r="Y2040" s="14">
        <f>IFERROR(LOOKUP(H2040,{30,43,48,53,58,63,68,73,78,83,88,93,97},{42,47,52,57,62,67,72,77,82,87,92,99,100}),999)</f>
        <v>92</v>
      </c>
      <c r="Z2040" s="17">
        <f t="shared" si="226"/>
        <v>5.5555555555555554</v>
      </c>
      <c r="AA2040" s="17">
        <f t="shared" si="227"/>
        <v>5.5555555555555554</v>
      </c>
      <c r="AB2040" s="17">
        <f t="shared" si="228"/>
        <v>11.658097686375321</v>
      </c>
      <c r="AC2040" s="17" t="s">
        <v>17654</v>
      </c>
    </row>
    <row r="2041" spans="1:29" x14ac:dyDescent="0.25">
      <c r="A2041" t="s">
        <v>3339</v>
      </c>
      <c r="B2041" s="166" t="s">
        <v>9220</v>
      </c>
      <c r="C2041" t="s">
        <v>9221</v>
      </c>
      <c r="D2041" s="1">
        <v>45172</v>
      </c>
      <c r="E2041">
        <f t="shared" si="223"/>
        <v>18</v>
      </c>
      <c r="F2041" t="s">
        <v>6</v>
      </c>
      <c r="G2041">
        <v>730</v>
      </c>
      <c r="H2041">
        <f t="shared" si="222"/>
        <v>73</v>
      </c>
      <c r="I2041" t="s">
        <v>7</v>
      </c>
      <c r="J2041" t="s">
        <v>8</v>
      </c>
      <c r="K2041" t="s">
        <v>9222</v>
      </c>
      <c r="L2041" t="s">
        <v>8</v>
      </c>
      <c r="M2041" t="s">
        <v>6</v>
      </c>
      <c r="N2041" t="str">
        <f t="shared" si="224"/>
        <v>M</v>
      </c>
      <c r="O2041" t="s">
        <v>596</v>
      </c>
      <c r="P2041" t="s">
        <v>6852</v>
      </c>
      <c r="Q2041" t="s">
        <v>221</v>
      </c>
      <c r="R2041">
        <v>4</v>
      </c>
      <c r="S2041">
        <f t="shared" si="225"/>
        <v>2019</v>
      </c>
      <c r="T2041" t="s">
        <v>12</v>
      </c>
      <c r="U2041">
        <v>1</v>
      </c>
      <c r="V2041" t="s">
        <v>3396</v>
      </c>
      <c r="W2041">
        <f>VLOOKUP(Q2041,'PBT Tag Rates'!$B$5:$E$44,4,FALSE)</f>
        <v>0.95971980899999998</v>
      </c>
      <c r="X2041">
        <v>1</v>
      </c>
      <c r="Y2041" s="14">
        <f>IFERROR(LOOKUP(H2041,{30,43,48,53,58,63,68,73,78,83,88,93,97},{42,47,52,57,62,67,72,77,82,87,92,99,100}),999)</f>
        <v>77</v>
      </c>
      <c r="Z2041" s="17">
        <f t="shared" si="226"/>
        <v>5.5555555555555554</v>
      </c>
      <c r="AA2041" s="17">
        <f t="shared" si="227"/>
        <v>5.5555555555555554</v>
      </c>
      <c r="AB2041" s="17">
        <f t="shared" si="228"/>
        <v>11.658097686375321</v>
      </c>
      <c r="AC2041" s="17" t="s">
        <v>17655</v>
      </c>
    </row>
    <row r="2042" spans="1:29" x14ac:dyDescent="0.25">
      <c r="A2042" t="s">
        <v>3339</v>
      </c>
      <c r="B2042" s="166" t="s">
        <v>9223</v>
      </c>
      <c r="C2042" t="s">
        <v>9224</v>
      </c>
      <c r="D2042" s="1">
        <v>45172</v>
      </c>
      <c r="E2042">
        <f t="shared" si="223"/>
        <v>18</v>
      </c>
      <c r="F2042" t="s">
        <v>14</v>
      </c>
      <c r="G2042">
        <v>840</v>
      </c>
      <c r="H2042">
        <f t="shared" si="222"/>
        <v>84</v>
      </c>
      <c r="I2042" t="s">
        <v>7</v>
      </c>
      <c r="J2042" t="s">
        <v>8</v>
      </c>
      <c r="K2042" t="s">
        <v>9225</v>
      </c>
      <c r="L2042" t="s">
        <v>8</v>
      </c>
      <c r="M2042" t="s">
        <v>14</v>
      </c>
      <c r="N2042" t="str">
        <f t="shared" si="224"/>
        <v>F</v>
      </c>
      <c r="O2042" t="s">
        <v>1101</v>
      </c>
      <c r="P2042" t="s">
        <v>1102</v>
      </c>
      <c r="Q2042" t="s">
        <v>221</v>
      </c>
      <c r="R2042">
        <v>4</v>
      </c>
      <c r="S2042">
        <f t="shared" si="225"/>
        <v>2019</v>
      </c>
      <c r="T2042" t="s">
        <v>12</v>
      </c>
      <c r="U2042">
        <v>0.999999999999999</v>
      </c>
      <c r="V2042" t="s">
        <v>3346</v>
      </c>
      <c r="W2042">
        <f>VLOOKUP(Q2042,'PBT Tag Rates'!$B$5:$E$44,4,FALSE)</f>
        <v>0.95971980899999998</v>
      </c>
      <c r="X2042">
        <v>1</v>
      </c>
      <c r="Y2042" s="14">
        <f>IFERROR(LOOKUP(H2042,{30,43,48,53,58,63,68,73,78,83,88,93,97},{42,47,52,57,62,67,72,77,82,87,92,99,100}),999)</f>
        <v>87</v>
      </c>
      <c r="Z2042" s="17">
        <f t="shared" si="226"/>
        <v>5.5555555555555554</v>
      </c>
      <c r="AA2042" s="17">
        <f t="shared" si="227"/>
        <v>5.5555555555555554</v>
      </c>
      <c r="AB2042" s="17">
        <f t="shared" si="228"/>
        <v>11.658097686375321</v>
      </c>
      <c r="AC2042" s="17" t="s">
        <v>17654</v>
      </c>
    </row>
    <row r="2043" spans="1:29" x14ac:dyDescent="0.25">
      <c r="A2043" t="s">
        <v>3339</v>
      </c>
      <c r="B2043" s="166" t="s">
        <v>9226</v>
      </c>
      <c r="C2043" t="s">
        <v>1253</v>
      </c>
      <c r="D2043" s="1">
        <v>45172</v>
      </c>
      <c r="E2043">
        <f t="shared" si="223"/>
        <v>18</v>
      </c>
      <c r="F2043" t="s">
        <v>14</v>
      </c>
      <c r="G2043">
        <v>720</v>
      </c>
      <c r="H2043">
        <f t="shared" si="222"/>
        <v>72</v>
      </c>
      <c r="I2043" t="s">
        <v>7</v>
      </c>
      <c r="J2043" t="s">
        <v>8</v>
      </c>
      <c r="K2043" t="s">
        <v>9227</v>
      </c>
      <c r="L2043" t="s">
        <v>8</v>
      </c>
      <c r="M2043" t="s">
        <v>14</v>
      </c>
      <c r="N2043" t="str">
        <f t="shared" si="224"/>
        <v>F</v>
      </c>
      <c r="O2043" t="s">
        <v>1139</v>
      </c>
      <c r="P2043" t="s">
        <v>4426</v>
      </c>
      <c r="Q2043" t="s">
        <v>221</v>
      </c>
      <c r="R2043">
        <v>4</v>
      </c>
      <c r="S2043">
        <f t="shared" si="225"/>
        <v>2019</v>
      </c>
      <c r="T2043" t="s">
        <v>12</v>
      </c>
      <c r="U2043">
        <v>1</v>
      </c>
      <c r="V2043" t="s">
        <v>3363</v>
      </c>
      <c r="W2043">
        <f>VLOOKUP(Q2043,'PBT Tag Rates'!$B$5:$E$44,4,FALSE)</f>
        <v>0.95971980899999998</v>
      </c>
      <c r="X2043">
        <v>1</v>
      </c>
      <c r="Y2043" s="14">
        <f>IFERROR(LOOKUP(H2043,{30,43,48,53,58,63,68,73,78,83,88,93,97},{42,47,52,57,62,67,72,77,82,87,92,99,100}),999)</f>
        <v>72</v>
      </c>
      <c r="Z2043" s="17">
        <f t="shared" si="226"/>
        <v>5.5555555555555554</v>
      </c>
      <c r="AA2043" s="17">
        <f t="shared" si="227"/>
        <v>5.5555555555555554</v>
      </c>
      <c r="AB2043" s="17">
        <f t="shared" si="228"/>
        <v>11.658097686375321</v>
      </c>
      <c r="AC2043" s="17" t="s">
        <v>17654</v>
      </c>
    </row>
    <row r="2044" spans="1:29" x14ac:dyDescent="0.25">
      <c r="A2044" t="s">
        <v>3339</v>
      </c>
      <c r="B2044" s="166" t="s">
        <v>9228</v>
      </c>
      <c r="C2044" t="s">
        <v>9229</v>
      </c>
      <c r="D2044" s="1">
        <v>45172</v>
      </c>
      <c r="E2044">
        <f t="shared" si="223"/>
        <v>18</v>
      </c>
      <c r="F2044" t="s">
        <v>6</v>
      </c>
      <c r="G2044">
        <v>750</v>
      </c>
      <c r="H2044">
        <f t="shared" si="222"/>
        <v>75</v>
      </c>
      <c r="I2044" t="s">
        <v>7</v>
      </c>
      <c r="J2044" t="s">
        <v>8</v>
      </c>
      <c r="K2044" t="s">
        <v>9230</v>
      </c>
      <c r="L2044" t="s">
        <v>8</v>
      </c>
      <c r="M2044" t="s">
        <v>6</v>
      </c>
      <c r="N2044" t="str">
        <f t="shared" si="224"/>
        <v>M</v>
      </c>
      <c r="O2044" t="s">
        <v>9231</v>
      </c>
      <c r="P2044" t="s">
        <v>9232</v>
      </c>
      <c r="Q2044" t="s">
        <v>9233</v>
      </c>
      <c r="R2044">
        <v>4</v>
      </c>
      <c r="S2044">
        <f t="shared" si="225"/>
        <v>2019</v>
      </c>
      <c r="T2044" t="s">
        <v>12</v>
      </c>
      <c r="U2044">
        <v>0.999999999999999</v>
      </c>
      <c r="V2044" t="s">
        <v>9234</v>
      </c>
      <c r="W2044">
        <f>VLOOKUP(Q2044,'PBT Tag Rates'!$B$5:$E$44,4,FALSE)</f>
        <v>0.56498000000000004</v>
      </c>
      <c r="X2044">
        <v>1</v>
      </c>
      <c r="Y2044" s="14">
        <f>IFERROR(LOOKUP(H2044,{30,43,48,53,58,63,68,73,78,83,88,93,97},{42,47,52,57,62,67,72,77,82,87,92,99,100}),999)</f>
        <v>77</v>
      </c>
      <c r="Z2044" s="17">
        <f t="shared" si="226"/>
        <v>5.5555555555555554</v>
      </c>
      <c r="AA2044" s="17">
        <f t="shared" si="227"/>
        <v>5.5555555555555554</v>
      </c>
      <c r="AB2044" s="17">
        <f t="shared" si="228"/>
        <v>11.658097686375321</v>
      </c>
      <c r="AC2044" s="17" t="s">
        <v>17655</v>
      </c>
    </row>
    <row r="2045" spans="1:29" x14ac:dyDescent="0.25">
      <c r="A2045" t="s">
        <v>3339</v>
      </c>
      <c r="B2045" s="166" t="s">
        <v>9235</v>
      </c>
      <c r="C2045" t="s">
        <v>1254</v>
      </c>
      <c r="D2045" s="1">
        <v>45172</v>
      </c>
      <c r="E2045">
        <f t="shared" si="223"/>
        <v>18</v>
      </c>
      <c r="F2045" t="s">
        <v>14</v>
      </c>
      <c r="G2045">
        <v>690</v>
      </c>
      <c r="H2045">
        <f t="shared" si="222"/>
        <v>69</v>
      </c>
      <c r="I2045" t="s">
        <v>9</v>
      </c>
      <c r="J2045">
        <v>1</v>
      </c>
      <c r="K2045" t="s">
        <v>8</v>
      </c>
      <c r="L2045" t="s">
        <v>8</v>
      </c>
      <c r="M2045" t="s">
        <v>14</v>
      </c>
      <c r="N2045" t="str">
        <f t="shared" si="224"/>
        <v>F</v>
      </c>
      <c r="O2045" t="s">
        <v>1277</v>
      </c>
      <c r="P2045" t="s">
        <v>1757</v>
      </c>
      <c r="Q2045" t="s">
        <v>221</v>
      </c>
      <c r="R2045">
        <v>4</v>
      </c>
      <c r="S2045">
        <f t="shared" si="225"/>
        <v>2019</v>
      </c>
      <c r="T2045" t="s">
        <v>12</v>
      </c>
      <c r="U2045">
        <v>0.999999999999999</v>
      </c>
      <c r="V2045" t="s">
        <v>3876</v>
      </c>
      <c r="W2045">
        <f>VLOOKUP(Q2045,'PBT Tag Rates'!$B$5:$E$44,4,FALSE)</f>
        <v>0.95971980899999998</v>
      </c>
      <c r="X2045">
        <v>1</v>
      </c>
      <c r="Y2045" s="14">
        <f>IFERROR(LOOKUP(H2045,{30,43,48,53,58,63,68,73,78,83,88,93,97},{42,47,52,57,62,67,72,77,82,87,92,99,100}),999)</f>
        <v>72</v>
      </c>
      <c r="Z2045" s="17">
        <f t="shared" si="226"/>
        <v>5.5555555555555554</v>
      </c>
      <c r="AA2045" s="17">
        <f t="shared" si="227"/>
        <v>5.5555555555555554</v>
      </c>
      <c r="AB2045" s="17">
        <f t="shared" si="228"/>
        <v>11.658097686375321</v>
      </c>
      <c r="AC2045" s="17" t="s">
        <v>17654</v>
      </c>
    </row>
    <row r="2046" spans="1:29" x14ac:dyDescent="0.25">
      <c r="A2046" t="s">
        <v>3339</v>
      </c>
      <c r="B2046" s="166" t="s">
        <v>9236</v>
      </c>
      <c r="C2046" t="s">
        <v>1255</v>
      </c>
      <c r="D2046" s="1">
        <v>45172</v>
      </c>
      <c r="E2046">
        <f t="shared" si="223"/>
        <v>18</v>
      </c>
      <c r="F2046" t="s">
        <v>6</v>
      </c>
      <c r="G2046">
        <v>760</v>
      </c>
      <c r="H2046">
        <f t="shared" si="222"/>
        <v>76</v>
      </c>
      <c r="I2046" t="s">
        <v>9</v>
      </c>
      <c r="J2046">
        <v>1</v>
      </c>
      <c r="K2046" t="s">
        <v>8</v>
      </c>
      <c r="L2046" t="s">
        <v>8</v>
      </c>
      <c r="M2046" t="s">
        <v>6</v>
      </c>
      <c r="N2046" t="str">
        <f t="shared" si="224"/>
        <v>M</v>
      </c>
      <c r="O2046" t="s">
        <v>529</v>
      </c>
      <c r="P2046" t="s">
        <v>1985</v>
      </c>
      <c r="Q2046" t="s">
        <v>221</v>
      </c>
      <c r="R2046">
        <v>4</v>
      </c>
      <c r="S2046">
        <f t="shared" si="225"/>
        <v>2019</v>
      </c>
      <c r="T2046" t="s">
        <v>12</v>
      </c>
      <c r="U2046">
        <v>1</v>
      </c>
      <c r="V2046" t="s">
        <v>3396</v>
      </c>
      <c r="W2046">
        <f>VLOOKUP(Q2046,'PBT Tag Rates'!$B$5:$E$44,4,FALSE)</f>
        <v>0.95971980899999998</v>
      </c>
      <c r="X2046">
        <v>1</v>
      </c>
      <c r="Y2046" s="14">
        <f>IFERROR(LOOKUP(H2046,{30,43,48,53,58,63,68,73,78,83,88,93,97},{42,47,52,57,62,67,72,77,82,87,92,99,100}),999)</f>
        <v>77</v>
      </c>
      <c r="Z2046" s="17">
        <f t="shared" si="226"/>
        <v>5.5555555555555554</v>
      </c>
      <c r="AA2046" s="17">
        <f t="shared" si="227"/>
        <v>5.5555555555555554</v>
      </c>
      <c r="AB2046" s="17">
        <f t="shared" si="228"/>
        <v>11.658097686375321</v>
      </c>
      <c r="AC2046" s="17" t="s">
        <v>17655</v>
      </c>
    </row>
    <row r="2047" spans="1:29" x14ac:dyDescent="0.25">
      <c r="A2047" t="s">
        <v>3339</v>
      </c>
      <c r="B2047" s="166" t="s">
        <v>9237</v>
      </c>
      <c r="C2047" t="s">
        <v>9238</v>
      </c>
      <c r="D2047" s="1">
        <v>45172</v>
      </c>
      <c r="E2047">
        <f t="shared" si="223"/>
        <v>18</v>
      </c>
      <c r="F2047" t="s">
        <v>14</v>
      </c>
      <c r="G2047">
        <v>700</v>
      </c>
      <c r="H2047">
        <f t="shared" si="222"/>
        <v>70</v>
      </c>
      <c r="I2047" t="s">
        <v>7</v>
      </c>
      <c r="J2047" t="s">
        <v>8</v>
      </c>
      <c r="K2047" t="s">
        <v>9239</v>
      </c>
      <c r="L2047" t="s">
        <v>8</v>
      </c>
      <c r="M2047" t="s">
        <v>14</v>
      </c>
      <c r="N2047" t="str">
        <f t="shared" si="224"/>
        <v>F</v>
      </c>
      <c r="O2047" t="s">
        <v>9240</v>
      </c>
      <c r="P2047" t="s">
        <v>9241</v>
      </c>
      <c r="Q2047" t="s">
        <v>221</v>
      </c>
      <c r="R2047">
        <v>4</v>
      </c>
      <c r="S2047">
        <f t="shared" si="225"/>
        <v>2019</v>
      </c>
      <c r="T2047" t="s">
        <v>12</v>
      </c>
      <c r="U2047">
        <v>1</v>
      </c>
      <c r="V2047" t="s">
        <v>3346</v>
      </c>
      <c r="W2047">
        <f>VLOOKUP(Q2047,'PBT Tag Rates'!$B$5:$E$44,4,FALSE)</f>
        <v>0.95971980899999998</v>
      </c>
      <c r="X2047">
        <v>1</v>
      </c>
      <c r="Y2047" s="14">
        <f>IFERROR(LOOKUP(H2047,{30,43,48,53,58,63,68,73,78,83,88,93,97},{42,47,52,57,62,67,72,77,82,87,92,99,100}),999)</f>
        <v>72</v>
      </c>
      <c r="Z2047" s="17">
        <f t="shared" si="226"/>
        <v>5.5555555555555554</v>
      </c>
      <c r="AA2047" s="17">
        <f t="shared" si="227"/>
        <v>5.5555555555555554</v>
      </c>
      <c r="AB2047" s="17">
        <f t="shared" si="228"/>
        <v>11.658097686375321</v>
      </c>
      <c r="AC2047" s="17" t="s">
        <v>17654</v>
      </c>
    </row>
    <row r="2048" spans="1:29" x14ac:dyDescent="0.25">
      <c r="A2048" t="s">
        <v>3339</v>
      </c>
      <c r="B2048" s="166" t="s">
        <v>9242</v>
      </c>
      <c r="C2048" t="s">
        <v>9243</v>
      </c>
      <c r="D2048" s="1">
        <v>45172</v>
      </c>
      <c r="E2048">
        <f t="shared" si="223"/>
        <v>18</v>
      </c>
      <c r="F2048" t="s">
        <v>6</v>
      </c>
      <c r="G2048">
        <v>770</v>
      </c>
      <c r="H2048">
        <f t="shared" si="222"/>
        <v>77</v>
      </c>
      <c r="I2048" t="s">
        <v>7</v>
      </c>
      <c r="J2048" t="s">
        <v>8</v>
      </c>
      <c r="K2048" t="s">
        <v>9244</v>
      </c>
      <c r="L2048" t="s">
        <v>8</v>
      </c>
      <c r="M2048" t="s">
        <v>14</v>
      </c>
      <c r="N2048" t="str">
        <f t="shared" si="224"/>
        <v>F</v>
      </c>
      <c r="O2048" t="s">
        <v>892</v>
      </c>
      <c r="P2048" t="s">
        <v>1285</v>
      </c>
      <c r="Q2048" t="s">
        <v>221</v>
      </c>
      <c r="R2048">
        <v>4</v>
      </c>
      <c r="S2048">
        <f t="shared" si="225"/>
        <v>2019</v>
      </c>
      <c r="T2048" t="s">
        <v>12</v>
      </c>
      <c r="U2048">
        <v>0.999999999999999</v>
      </c>
      <c r="V2048" t="s">
        <v>3363</v>
      </c>
      <c r="W2048">
        <f>VLOOKUP(Q2048,'PBT Tag Rates'!$B$5:$E$44,4,FALSE)</f>
        <v>0.95971980899999998</v>
      </c>
      <c r="X2048">
        <v>1</v>
      </c>
      <c r="Y2048" s="14">
        <f>IFERROR(LOOKUP(H2048,{30,43,48,53,58,63,68,73,78,83,88,93,97},{42,47,52,57,62,67,72,77,82,87,92,99,100}),999)</f>
        <v>77</v>
      </c>
      <c r="Z2048" s="17">
        <f t="shared" si="226"/>
        <v>5.5555555555555554</v>
      </c>
      <c r="AA2048" s="17">
        <f t="shared" si="227"/>
        <v>5.5555555555555554</v>
      </c>
      <c r="AB2048" s="17">
        <f t="shared" si="228"/>
        <v>11.658097686375321</v>
      </c>
      <c r="AC2048" s="17" t="s">
        <v>17654</v>
      </c>
    </row>
    <row r="2049" spans="1:29" x14ac:dyDescent="0.25">
      <c r="A2049" t="s">
        <v>3339</v>
      </c>
      <c r="B2049" s="166" t="s">
        <v>9245</v>
      </c>
      <c r="C2049" t="s">
        <v>1256</v>
      </c>
      <c r="D2049" s="1">
        <v>45172</v>
      </c>
      <c r="E2049">
        <f t="shared" si="223"/>
        <v>18</v>
      </c>
      <c r="F2049" t="s">
        <v>6</v>
      </c>
      <c r="G2049">
        <v>910</v>
      </c>
      <c r="H2049">
        <f t="shared" si="222"/>
        <v>91</v>
      </c>
      <c r="I2049" t="s">
        <v>9</v>
      </c>
      <c r="J2049">
        <v>1</v>
      </c>
      <c r="K2049" t="s">
        <v>9246</v>
      </c>
      <c r="L2049" t="s">
        <v>8</v>
      </c>
      <c r="M2049" t="s">
        <v>6</v>
      </c>
      <c r="N2049" t="str">
        <f t="shared" si="224"/>
        <v>M</v>
      </c>
      <c r="O2049" t="s">
        <v>2321</v>
      </c>
      <c r="P2049" t="s">
        <v>9247</v>
      </c>
      <c r="Q2049" t="s">
        <v>221</v>
      </c>
      <c r="R2049">
        <v>4</v>
      </c>
      <c r="S2049">
        <f t="shared" si="225"/>
        <v>2019</v>
      </c>
      <c r="T2049" t="s">
        <v>12</v>
      </c>
      <c r="U2049">
        <v>1</v>
      </c>
      <c r="V2049" t="s">
        <v>3346</v>
      </c>
      <c r="W2049">
        <f>VLOOKUP(Q2049,'PBT Tag Rates'!$B$5:$E$44,4,FALSE)</f>
        <v>0.95971980899999998</v>
      </c>
      <c r="X2049">
        <v>1</v>
      </c>
      <c r="Y2049" s="14">
        <f>IFERROR(LOOKUP(H2049,{30,43,48,53,58,63,68,73,78,83,88,93,97},{42,47,52,57,62,67,72,77,82,87,92,99,100}),999)</f>
        <v>92</v>
      </c>
      <c r="Z2049" s="17">
        <f t="shared" si="226"/>
        <v>5.5555555555555554</v>
      </c>
      <c r="AA2049" s="17">
        <f t="shared" si="227"/>
        <v>5.5555555555555554</v>
      </c>
      <c r="AB2049" s="17">
        <f t="shared" si="228"/>
        <v>11.658097686375321</v>
      </c>
      <c r="AC2049" s="17" t="s">
        <v>17654</v>
      </c>
    </row>
    <row r="2050" spans="1:29" x14ac:dyDescent="0.25">
      <c r="A2050" t="s">
        <v>3339</v>
      </c>
      <c r="B2050" s="166" t="s">
        <v>9248</v>
      </c>
      <c r="C2050" t="s">
        <v>9249</v>
      </c>
      <c r="D2050" s="1">
        <v>45172</v>
      </c>
      <c r="E2050">
        <f t="shared" si="223"/>
        <v>18</v>
      </c>
      <c r="F2050" t="s">
        <v>6</v>
      </c>
      <c r="G2050">
        <v>720</v>
      </c>
      <c r="H2050">
        <f t="shared" si="222"/>
        <v>72</v>
      </c>
      <c r="I2050" t="s">
        <v>7</v>
      </c>
      <c r="J2050" t="s">
        <v>8</v>
      </c>
      <c r="K2050" t="s">
        <v>9250</v>
      </c>
      <c r="L2050" t="s">
        <v>8</v>
      </c>
      <c r="M2050" t="s">
        <v>6</v>
      </c>
      <c r="N2050" t="str">
        <f t="shared" si="224"/>
        <v>M</v>
      </c>
      <c r="O2050" t="s">
        <v>1612</v>
      </c>
      <c r="P2050" t="s">
        <v>1613</v>
      </c>
      <c r="Q2050" t="s">
        <v>281</v>
      </c>
      <c r="R2050">
        <v>4</v>
      </c>
      <c r="S2050">
        <f t="shared" si="225"/>
        <v>2019</v>
      </c>
      <c r="T2050" t="s">
        <v>12</v>
      </c>
      <c r="U2050">
        <v>0.999999999999999</v>
      </c>
      <c r="V2050" t="s">
        <v>3171</v>
      </c>
      <c r="W2050">
        <f>VLOOKUP(Q2050,'PBT Tag Rates'!$B$5:$E$44,4,FALSE)</f>
        <v>0.99705232300000002</v>
      </c>
      <c r="X2050">
        <v>1</v>
      </c>
      <c r="Y2050" s="14">
        <f>IFERROR(LOOKUP(H2050,{30,43,48,53,58,63,68,73,78,83,88,93,97},{42,47,52,57,62,67,72,77,82,87,92,99,100}),999)</f>
        <v>72</v>
      </c>
      <c r="Z2050" s="17">
        <f t="shared" si="226"/>
        <v>5.5555555555555554</v>
      </c>
      <c r="AA2050" s="17">
        <f t="shared" si="227"/>
        <v>5.5555555555555554</v>
      </c>
      <c r="AB2050" s="17">
        <f t="shared" si="228"/>
        <v>11.658097686375321</v>
      </c>
      <c r="AC2050" s="17" t="s">
        <v>17654</v>
      </c>
    </row>
    <row r="2051" spans="1:29" x14ac:dyDescent="0.25">
      <c r="A2051" t="s">
        <v>3339</v>
      </c>
      <c r="B2051" s="166" t="s">
        <v>9251</v>
      </c>
      <c r="C2051" t="s">
        <v>9252</v>
      </c>
      <c r="D2051" s="1">
        <v>45172</v>
      </c>
      <c r="E2051">
        <f t="shared" si="223"/>
        <v>18</v>
      </c>
      <c r="F2051" t="s">
        <v>14</v>
      </c>
      <c r="G2051">
        <v>760</v>
      </c>
      <c r="H2051">
        <f t="shared" si="222"/>
        <v>76</v>
      </c>
      <c r="I2051" t="s">
        <v>7</v>
      </c>
      <c r="J2051" t="s">
        <v>8</v>
      </c>
      <c r="K2051" t="s">
        <v>9253</v>
      </c>
      <c r="L2051" t="s">
        <v>8</v>
      </c>
      <c r="M2051" t="s">
        <v>14</v>
      </c>
      <c r="N2051" t="str">
        <f t="shared" si="224"/>
        <v>F</v>
      </c>
      <c r="O2051" t="s">
        <v>32</v>
      </c>
      <c r="P2051" t="s">
        <v>9254</v>
      </c>
      <c r="Q2051" t="s">
        <v>15</v>
      </c>
      <c r="R2051">
        <v>5</v>
      </c>
      <c r="S2051">
        <f t="shared" si="225"/>
        <v>2018</v>
      </c>
      <c r="T2051" t="s">
        <v>12</v>
      </c>
      <c r="U2051">
        <v>1</v>
      </c>
      <c r="V2051" t="s">
        <v>3386</v>
      </c>
      <c r="W2051">
        <f>VLOOKUP(Q2051,'PBT Tag Rates'!$B$5:$E$44,4,FALSE)</f>
        <v>0.80551598400000002</v>
      </c>
      <c r="X2051">
        <v>1</v>
      </c>
      <c r="Y2051" s="14">
        <f>IFERROR(LOOKUP(H2051,{30,43,48,53,58,63,68,73,78,83,88,93,97},{42,47,52,57,62,67,72,77,82,87,92,99,100}),999)</f>
        <v>77</v>
      </c>
      <c r="Z2051" s="17">
        <f t="shared" si="226"/>
        <v>5.5555555555555554</v>
      </c>
      <c r="AA2051" s="17">
        <f t="shared" si="227"/>
        <v>5.5555555555555554</v>
      </c>
      <c r="AB2051" s="17">
        <f t="shared" si="228"/>
        <v>11.658097686375321</v>
      </c>
      <c r="AC2051" s="17" t="s">
        <v>17654</v>
      </c>
    </row>
    <row r="2052" spans="1:29" x14ac:dyDescent="0.25">
      <c r="A2052" t="s">
        <v>3339</v>
      </c>
      <c r="B2052" s="166" t="s">
        <v>9255</v>
      </c>
      <c r="C2052" t="s">
        <v>1258</v>
      </c>
      <c r="D2052" s="1">
        <v>45172</v>
      </c>
      <c r="E2052">
        <f t="shared" si="223"/>
        <v>18</v>
      </c>
      <c r="F2052" t="s">
        <v>6</v>
      </c>
      <c r="G2052">
        <v>780</v>
      </c>
      <c r="H2052">
        <f t="shared" si="222"/>
        <v>78</v>
      </c>
      <c r="I2052" t="s">
        <v>9</v>
      </c>
      <c r="J2052">
        <v>1</v>
      </c>
      <c r="K2052" t="s">
        <v>8</v>
      </c>
      <c r="L2052" t="s">
        <v>8</v>
      </c>
      <c r="M2052" t="s">
        <v>14</v>
      </c>
      <c r="N2052" t="str">
        <f t="shared" si="224"/>
        <v>F</v>
      </c>
      <c r="O2052" t="s">
        <v>2200</v>
      </c>
      <c r="P2052" t="s">
        <v>9256</v>
      </c>
      <c r="Q2052" t="s">
        <v>221</v>
      </c>
      <c r="R2052">
        <v>4</v>
      </c>
      <c r="S2052">
        <f t="shared" si="225"/>
        <v>2019</v>
      </c>
      <c r="T2052" t="s">
        <v>12</v>
      </c>
      <c r="U2052">
        <v>1</v>
      </c>
      <c r="V2052" t="s">
        <v>3168</v>
      </c>
      <c r="W2052">
        <f>VLOOKUP(Q2052,'PBT Tag Rates'!$B$5:$E$44,4,FALSE)</f>
        <v>0.95971980899999998</v>
      </c>
      <c r="X2052">
        <v>1</v>
      </c>
      <c r="Y2052" s="14">
        <f>IFERROR(LOOKUP(H2052,{30,43,48,53,58,63,68,73,78,83,88,93,97},{42,47,52,57,62,67,72,77,82,87,92,99,100}),999)</f>
        <v>82</v>
      </c>
      <c r="Z2052" s="17">
        <f t="shared" si="226"/>
        <v>5.5555555555555554</v>
      </c>
      <c r="AA2052" s="17">
        <f t="shared" si="227"/>
        <v>5.5555555555555554</v>
      </c>
      <c r="AB2052" s="17">
        <f t="shared" si="228"/>
        <v>11.658097686375321</v>
      </c>
      <c r="AC2052" s="17" t="s">
        <v>17654</v>
      </c>
    </row>
    <row r="2053" spans="1:29" x14ac:dyDescent="0.25">
      <c r="A2053" t="s">
        <v>3339</v>
      </c>
      <c r="B2053" s="166" t="s">
        <v>9257</v>
      </c>
      <c r="C2053" t="s">
        <v>9258</v>
      </c>
      <c r="D2053" s="1">
        <v>45172</v>
      </c>
      <c r="E2053">
        <f t="shared" si="223"/>
        <v>18</v>
      </c>
      <c r="F2053" t="s">
        <v>6</v>
      </c>
      <c r="G2053">
        <v>730</v>
      </c>
      <c r="H2053">
        <f t="shared" si="222"/>
        <v>73</v>
      </c>
      <c r="I2053" t="s">
        <v>7</v>
      </c>
      <c r="J2053" t="s">
        <v>8</v>
      </c>
      <c r="K2053" t="s">
        <v>9259</v>
      </c>
      <c r="L2053" t="s">
        <v>8</v>
      </c>
      <c r="M2053" t="s">
        <v>6</v>
      </c>
      <c r="N2053" t="str">
        <f t="shared" si="224"/>
        <v>M</v>
      </c>
      <c r="O2053" t="s">
        <v>573</v>
      </c>
      <c r="P2053" t="s">
        <v>574</v>
      </c>
      <c r="Q2053" t="s">
        <v>221</v>
      </c>
      <c r="R2053">
        <v>4</v>
      </c>
      <c r="S2053">
        <f t="shared" si="225"/>
        <v>2019</v>
      </c>
      <c r="T2053" t="s">
        <v>12</v>
      </c>
      <c r="U2053">
        <v>1</v>
      </c>
      <c r="V2053" t="s">
        <v>3346</v>
      </c>
      <c r="W2053">
        <f>VLOOKUP(Q2053,'PBT Tag Rates'!$B$5:$E$44,4,FALSE)</f>
        <v>0.95971980899999998</v>
      </c>
      <c r="X2053">
        <v>1</v>
      </c>
      <c r="Y2053" s="14">
        <f>IFERROR(LOOKUP(H2053,{30,43,48,53,58,63,68,73,78,83,88,93,97},{42,47,52,57,62,67,72,77,82,87,92,99,100}),999)</f>
        <v>77</v>
      </c>
      <c r="Z2053" s="17">
        <f t="shared" si="226"/>
        <v>5.5555555555555554</v>
      </c>
      <c r="AA2053" s="17">
        <f t="shared" si="227"/>
        <v>5.5555555555555554</v>
      </c>
      <c r="AB2053" s="17">
        <f t="shared" si="228"/>
        <v>11.658097686375321</v>
      </c>
      <c r="AC2053" s="17" t="s">
        <v>17654</v>
      </c>
    </row>
    <row r="2054" spans="1:29" x14ac:dyDescent="0.25">
      <c r="A2054" t="s">
        <v>3339</v>
      </c>
      <c r="B2054" s="166" t="s">
        <v>9260</v>
      </c>
      <c r="C2054" t="s">
        <v>9261</v>
      </c>
      <c r="D2054" s="1">
        <v>45172</v>
      </c>
      <c r="E2054">
        <f t="shared" si="223"/>
        <v>18</v>
      </c>
      <c r="F2054" t="s">
        <v>14</v>
      </c>
      <c r="G2054">
        <v>790</v>
      </c>
      <c r="H2054">
        <f t="shared" si="222"/>
        <v>79</v>
      </c>
      <c r="I2054" t="s">
        <v>7</v>
      </c>
      <c r="J2054" t="s">
        <v>8</v>
      </c>
      <c r="K2054" t="s">
        <v>9262</v>
      </c>
      <c r="L2054" t="s">
        <v>8</v>
      </c>
      <c r="M2054" t="s">
        <v>14</v>
      </c>
      <c r="N2054" t="str">
        <f t="shared" si="224"/>
        <v>F</v>
      </c>
      <c r="O2054" t="s">
        <v>324</v>
      </c>
      <c r="P2054" t="s">
        <v>6426</v>
      </c>
      <c r="Q2054" t="s">
        <v>15</v>
      </c>
      <c r="R2054">
        <v>5</v>
      </c>
      <c r="S2054">
        <f t="shared" si="225"/>
        <v>2018</v>
      </c>
      <c r="T2054" t="s">
        <v>12</v>
      </c>
      <c r="U2054">
        <v>1</v>
      </c>
      <c r="V2054" t="s">
        <v>3357</v>
      </c>
      <c r="W2054">
        <f>VLOOKUP(Q2054,'PBT Tag Rates'!$B$5:$E$44,4,FALSE)</f>
        <v>0.80551598400000002</v>
      </c>
      <c r="X2054">
        <v>1</v>
      </c>
      <c r="Y2054" s="14">
        <f>IFERROR(LOOKUP(H2054,{30,43,48,53,58,63,68,73,78,83,88,93,97},{42,47,52,57,62,67,72,77,82,87,92,99,100}),999)</f>
        <v>82</v>
      </c>
      <c r="Z2054" s="17">
        <f t="shared" si="226"/>
        <v>5.5555555555555554</v>
      </c>
      <c r="AA2054" s="17">
        <f t="shared" si="227"/>
        <v>5.5555555555555554</v>
      </c>
      <c r="AB2054" s="17">
        <f t="shared" si="228"/>
        <v>11.658097686375321</v>
      </c>
      <c r="AC2054" s="17" t="s">
        <v>17654</v>
      </c>
    </row>
    <row r="2055" spans="1:29" x14ac:dyDescent="0.25">
      <c r="A2055" t="s">
        <v>3339</v>
      </c>
      <c r="B2055" s="166" t="s">
        <v>9263</v>
      </c>
      <c r="C2055" t="s">
        <v>1259</v>
      </c>
      <c r="D2055" s="1">
        <v>45172</v>
      </c>
      <c r="E2055">
        <f t="shared" si="223"/>
        <v>18</v>
      </c>
      <c r="F2055" t="s">
        <v>14</v>
      </c>
      <c r="G2055">
        <v>780</v>
      </c>
      <c r="H2055">
        <f t="shared" si="222"/>
        <v>78</v>
      </c>
      <c r="I2055" t="s">
        <v>7</v>
      </c>
      <c r="J2055" t="s">
        <v>8</v>
      </c>
      <c r="K2055" t="s">
        <v>9264</v>
      </c>
      <c r="L2055" t="s">
        <v>8</v>
      </c>
      <c r="M2055" t="s">
        <v>14</v>
      </c>
      <c r="N2055" t="str">
        <f t="shared" si="224"/>
        <v>F</v>
      </c>
      <c r="O2055" t="s">
        <v>2743</v>
      </c>
      <c r="P2055" t="s">
        <v>3408</v>
      </c>
      <c r="Q2055" t="s">
        <v>281</v>
      </c>
      <c r="R2055">
        <v>4</v>
      </c>
      <c r="S2055">
        <f t="shared" si="225"/>
        <v>2019</v>
      </c>
      <c r="T2055" t="s">
        <v>12</v>
      </c>
      <c r="U2055">
        <v>0.999999999999998</v>
      </c>
      <c r="V2055" t="s">
        <v>3079</v>
      </c>
      <c r="W2055">
        <f>VLOOKUP(Q2055,'PBT Tag Rates'!$B$5:$E$44,4,FALSE)</f>
        <v>0.99705232300000002</v>
      </c>
      <c r="X2055">
        <v>1</v>
      </c>
      <c r="Y2055" s="14">
        <f>IFERROR(LOOKUP(H2055,{30,43,48,53,58,63,68,73,78,83,88,93,97},{42,47,52,57,62,67,72,77,82,87,92,99,100}),999)</f>
        <v>82</v>
      </c>
      <c r="Z2055" s="17">
        <f t="shared" si="226"/>
        <v>5.5555555555555554</v>
      </c>
      <c r="AA2055" s="17">
        <f t="shared" si="227"/>
        <v>5.5555555555555554</v>
      </c>
      <c r="AB2055" s="17">
        <f t="shared" si="228"/>
        <v>11.658097686375321</v>
      </c>
      <c r="AC2055" s="17" t="s">
        <v>17654</v>
      </c>
    </row>
    <row r="2056" spans="1:29" x14ac:dyDescent="0.25">
      <c r="A2056" t="s">
        <v>3339</v>
      </c>
      <c r="B2056" s="166" t="s">
        <v>9265</v>
      </c>
      <c r="C2056" t="s">
        <v>9266</v>
      </c>
      <c r="D2056" s="1">
        <v>45172</v>
      </c>
      <c r="E2056">
        <f t="shared" si="223"/>
        <v>18</v>
      </c>
      <c r="F2056" t="s">
        <v>6</v>
      </c>
      <c r="G2056">
        <v>760</v>
      </c>
      <c r="H2056">
        <f t="shared" si="222"/>
        <v>76</v>
      </c>
      <c r="I2056" t="s">
        <v>7</v>
      </c>
      <c r="J2056" t="s">
        <v>8</v>
      </c>
      <c r="K2056" t="s">
        <v>9267</v>
      </c>
      <c r="L2056" t="s">
        <v>8</v>
      </c>
      <c r="M2056" t="s">
        <v>6</v>
      </c>
      <c r="N2056" t="str">
        <f t="shared" si="224"/>
        <v>M</v>
      </c>
      <c r="O2056" t="s">
        <v>8</v>
      </c>
      <c r="P2056" t="s">
        <v>8</v>
      </c>
      <c r="Q2056" t="s">
        <v>11</v>
      </c>
      <c r="R2056" t="s">
        <v>8</v>
      </c>
      <c r="S2056" t="str">
        <f t="shared" si="225"/>
        <v>U</v>
      </c>
      <c r="T2056" t="s">
        <v>12</v>
      </c>
      <c r="U2056">
        <v>0.999999999999997</v>
      </c>
      <c r="V2056" t="s">
        <v>11</v>
      </c>
      <c r="W2056" t="e">
        <f>VLOOKUP(Q2056,'PBT Tag Rates'!$B$5:$E$44,4,FALSE)</f>
        <v>#N/A</v>
      </c>
      <c r="X2056">
        <v>1</v>
      </c>
      <c r="Y2056" s="14">
        <f>IFERROR(LOOKUP(H2056,{30,43,48,53,58,63,68,73,78,83,88,93,97},{42,47,52,57,62,67,72,77,82,87,92,99,100}),999)</f>
        <v>77</v>
      </c>
      <c r="Z2056" s="17">
        <f t="shared" si="226"/>
        <v>5.5555555555555554</v>
      </c>
      <c r="AA2056" s="17">
        <f t="shared" si="227"/>
        <v>5.5555555555555554</v>
      </c>
      <c r="AB2056" s="17">
        <f t="shared" si="228"/>
        <v>11.658097686375321</v>
      </c>
      <c r="AC2056" s="17" t="s">
        <v>17654</v>
      </c>
    </row>
    <row r="2057" spans="1:29" x14ac:dyDescent="0.25">
      <c r="A2057" t="s">
        <v>3339</v>
      </c>
      <c r="B2057" s="166" t="s">
        <v>9268</v>
      </c>
      <c r="C2057" t="s">
        <v>9269</v>
      </c>
      <c r="D2057" s="1">
        <v>45172</v>
      </c>
      <c r="E2057">
        <f t="shared" si="223"/>
        <v>18</v>
      </c>
      <c r="F2057" t="s">
        <v>6</v>
      </c>
      <c r="G2057">
        <v>810</v>
      </c>
      <c r="H2057">
        <f t="shared" si="222"/>
        <v>81</v>
      </c>
      <c r="I2057" t="s">
        <v>9</v>
      </c>
      <c r="J2057">
        <v>1</v>
      </c>
      <c r="K2057" t="s">
        <v>9270</v>
      </c>
      <c r="L2057" t="s">
        <v>8</v>
      </c>
      <c r="M2057" t="s">
        <v>6</v>
      </c>
      <c r="N2057" t="str">
        <f t="shared" si="224"/>
        <v>M</v>
      </c>
      <c r="O2057" t="s">
        <v>3713</v>
      </c>
      <c r="P2057" t="s">
        <v>5349</v>
      </c>
      <c r="Q2057" t="s">
        <v>221</v>
      </c>
      <c r="R2057">
        <v>4</v>
      </c>
      <c r="S2057">
        <f t="shared" si="225"/>
        <v>2019</v>
      </c>
      <c r="T2057" t="s">
        <v>12</v>
      </c>
      <c r="U2057">
        <v>1</v>
      </c>
      <c r="V2057" t="s">
        <v>3363</v>
      </c>
      <c r="W2057">
        <f>VLOOKUP(Q2057,'PBT Tag Rates'!$B$5:$E$44,4,FALSE)</f>
        <v>0.95971980899999998</v>
      </c>
      <c r="X2057">
        <v>1</v>
      </c>
      <c r="Y2057" s="14">
        <f>IFERROR(LOOKUP(H2057,{30,43,48,53,58,63,68,73,78,83,88,93,97},{42,47,52,57,62,67,72,77,82,87,92,99,100}),999)</f>
        <v>82</v>
      </c>
      <c r="Z2057" s="17">
        <f t="shared" si="226"/>
        <v>5.5555555555555554</v>
      </c>
      <c r="AA2057" s="17">
        <f t="shared" si="227"/>
        <v>5.5555555555555554</v>
      </c>
      <c r="AB2057" s="17">
        <f t="shared" si="228"/>
        <v>11.658097686375321</v>
      </c>
      <c r="AC2057" s="17" t="s">
        <v>17654</v>
      </c>
    </row>
    <row r="2058" spans="1:29" x14ac:dyDescent="0.25">
      <c r="A2058" t="s">
        <v>3339</v>
      </c>
      <c r="B2058" s="166" t="s">
        <v>9271</v>
      </c>
      <c r="C2058" t="s">
        <v>1260</v>
      </c>
      <c r="D2058" s="1">
        <v>45172</v>
      </c>
      <c r="E2058">
        <f t="shared" si="223"/>
        <v>18</v>
      </c>
      <c r="F2058" t="s">
        <v>6</v>
      </c>
      <c r="G2058">
        <v>740</v>
      </c>
      <c r="H2058">
        <f t="shared" si="222"/>
        <v>74</v>
      </c>
      <c r="I2058" t="s">
        <v>7</v>
      </c>
      <c r="J2058" t="s">
        <v>8</v>
      </c>
      <c r="K2058" t="s">
        <v>9272</v>
      </c>
      <c r="L2058" t="s">
        <v>8</v>
      </c>
      <c r="M2058" t="s">
        <v>14</v>
      </c>
      <c r="N2058" t="str">
        <f t="shared" si="224"/>
        <v>F</v>
      </c>
      <c r="O2058" t="s">
        <v>1107</v>
      </c>
      <c r="P2058" t="s">
        <v>1108</v>
      </c>
      <c r="Q2058" t="s">
        <v>221</v>
      </c>
      <c r="R2058">
        <v>4</v>
      </c>
      <c r="S2058">
        <f t="shared" si="225"/>
        <v>2019</v>
      </c>
      <c r="T2058" t="s">
        <v>12</v>
      </c>
      <c r="U2058">
        <v>1</v>
      </c>
      <c r="V2058" t="s">
        <v>3653</v>
      </c>
      <c r="W2058">
        <f>VLOOKUP(Q2058,'PBT Tag Rates'!$B$5:$E$44,4,FALSE)</f>
        <v>0.95971980899999998</v>
      </c>
      <c r="X2058">
        <v>1</v>
      </c>
      <c r="Y2058" s="14">
        <f>IFERROR(LOOKUP(H2058,{30,43,48,53,58,63,68,73,78,83,88,93,97},{42,47,52,57,62,67,72,77,82,87,92,99,100}),999)</f>
        <v>77</v>
      </c>
      <c r="Z2058" s="17">
        <f t="shared" si="226"/>
        <v>5.5555555555555554</v>
      </c>
      <c r="AA2058" s="17">
        <f t="shared" si="227"/>
        <v>5.5555555555555554</v>
      </c>
      <c r="AB2058" s="17">
        <f t="shared" si="228"/>
        <v>11.658097686375321</v>
      </c>
      <c r="AC2058" s="17" t="s">
        <v>17655</v>
      </c>
    </row>
    <row r="2059" spans="1:29" x14ac:dyDescent="0.25">
      <c r="A2059" t="s">
        <v>3339</v>
      </c>
      <c r="B2059" s="166" t="s">
        <v>9273</v>
      </c>
      <c r="C2059" t="s">
        <v>1261</v>
      </c>
      <c r="D2059" s="1">
        <v>45172</v>
      </c>
      <c r="E2059">
        <f t="shared" si="223"/>
        <v>18</v>
      </c>
      <c r="F2059" t="s">
        <v>14</v>
      </c>
      <c r="G2059">
        <v>840</v>
      </c>
      <c r="H2059">
        <f t="shared" si="222"/>
        <v>84</v>
      </c>
      <c r="I2059" t="s">
        <v>7</v>
      </c>
      <c r="J2059" t="s">
        <v>8</v>
      </c>
      <c r="K2059" t="s">
        <v>9274</v>
      </c>
      <c r="L2059" t="s">
        <v>8</v>
      </c>
      <c r="M2059" t="s">
        <v>14</v>
      </c>
      <c r="N2059" t="str">
        <f t="shared" si="224"/>
        <v>F</v>
      </c>
      <c r="O2059" t="s">
        <v>8</v>
      </c>
      <c r="P2059" t="s">
        <v>8</v>
      </c>
      <c r="Q2059" t="s">
        <v>11</v>
      </c>
      <c r="R2059" t="s">
        <v>8</v>
      </c>
      <c r="S2059" t="str">
        <f t="shared" si="225"/>
        <v>U</v>
      </c>
      <c r="T2059" t="s">
        <v>12</v>
      </c>
      <c r="U2059">
        <v>1</v>
      </c>
      <c r="V2059" t="s">
        <v>11</v>
      </c>
      <c r="W2059" t="e">
        <f>VLOOKUP(Q2059,'PBT Tag Rates'!$B$5:$E$44,4,FALSE)</f>
        <v>#N/A</v>
      </c>
      <c r="X2059">
        <v>1</v>
      </c>
      <c r="Y2059" s="14">
        <f>IFERROR(LOOKUP(H2059,{30,43,48,53,58,63,68,73,78,83,88,93,97},{42,47,52,57,62,67,72,77,82,87,92,99,100}),999)</f>
        <v>87</v>
      </c>
      <c r="Z2059" s="17">
        <f t="shared" si="226"/>
        <v>5.5555555555555554</v>
      </c>
      <c r="AA2059" s="17">
        <f t="shared" si="227"/>
        <v>5.5555555555555554</v>
      </c>
      <c r="AB2059" s="17">
        <f t="shared" si="228"/>
        <v>11.658097686375321</v>
      </c>
      <c r="AC2059" s="17" t="s">
        <v>17654</v>
      </c>
    </row>
    <row r="2060" spans="1:29" x14ac:dyDescent="0.25">
      <c r="A2060" t="s">
        <v>3339</v>
      </c>
      <c r="B2060" s="166" t="s">
        <v>9275</v>
      </c>
      <c r="C2060" t="s">
        <v>9276</v>
      </c>
      <c r="D2060" s="1">
        <v>45172</v>
      </c>
      <c r="E2060">
        <f t="shared" si="223"/>
        <v>18</v>
      </c>
      <c r="F2060" t="s">
        <v>14</v>
      </c>
      <c r="G2060">
        <v>790</v>
      </c>
      <c r="H2060">
        <f t="shared" si="222"/>
        <v>79</v>
      </c>
      <c r="I2060" t="s">
        <v>7</v>
      </c>
      <c r="J2060" t="s">
        <v>8</v>
      </c>
      <c r="K2060" t="s">
        <v>9277</v>
      </c>
      <c r="L2060" t="s">
        <v>8</v>
      </c>
      <c r="M2060" t="s">
        <v>14</v>
      </c>
      <c r="N2060" t="str">
        <f t="shared" si="224"/>
        <v>F</v>
      </c>
      <c r="O2060" t="s">
        <v>4066</v>
      </c>
      <c r="P2060" t="s">
        <v>4067</v>
      </c>
      <c r="Q2060" t="s">
        <v>221</v>
      </c>
      <c r="R2060">
        <v>4</v>
      </c>
      <c r="S2060">
        <f t="shared" si="225"/>
        <v>2019</v>
      </c>
      <c r="T2060" t="s">
        <v>12</v>
      </c>
      <c r="U2060">
        <v>1.00000000000001</v>
      </c>
      <c r="V2060" t="s">
        <v>3346</v>
      </c>
      <c r="W2060">
        <f>VLOOKUP(Q2060,'PBT Tag Rates'!$B$5:$E$44,4,FALSE)</f>
        <v>0.95971980899999998</v>
      </c>
      <c r="X2060">
        <v>1</v>
      </c>
      <c r="Y2060" s="14">
        <f>IFERROR(LOOKUP(H2060,{30,43,48,53,58,63,68,73,78,83,88,93,97},{42,47,52,57,62,67,72,77,82,87,92,99,100}),999)</f>
        <v>82</v>
      </c>
      <c r="Z2060" s="17">
        <f t="shared" si="226"/>
        <v>5.5555555555555554</v>
      </c>
      <c r="AA2060" s="17">
        <f t="shared" si="227"/>
        <v>5.5555555555555554</v>
      </c>
      <c r="AB2060" s="17">
        <f t="shared" si="228"/>
        <v>11.658097686375321</v>
      </c>
      <c r="AC2060" s="17" t="s">
        <v>17654</v>
      </c>
    </row>
    <row r="2061" spans="1:29" x14ac:dyDescent="0.25">
      <c r="A2061" t="s">
        <v>3339</v>
      </c>
      <c r="B2061" s="166" t="s">
        <v>9278</v>
      </c>
      <c r="C2061" t="s">
        <v>9279</v>
      </c>
      <c r="D2061" s="1">
        <v>45172</v>
      </c>
      <c r="E2061">
        <f t="shared" si="223"/>
        <v>18</v>
      </c>
      <c r="F2061" t="s">
        <v>14</v>
      </c>
      <c r="G2061">
        <v>790</v>
      </c>
      <c r="H2061">
        <f t="shared" si="222"/>
        <v>79</v>
      </c>
      <c r="I2061" t="s">
        <v>7</v>
      </c>
      <c r="J2061" t="s">
        <v>8</v>
      </c>
      <c r="K2061" t="s">
        <v>9280</v>
      </c>
      <c r="L2061" t="s">
        <v>8</v>
      </c>
      <c r="M2061" t="s">
        <v>14</v>
      </c>
      <c r="N2061" t="str">
        <f t="shared" si="224"/>
        <v>F</v>
      </c>
      <c r="O2061" t="s">
        <v>3000</v>
      </c>
      <c r="P2061" t="s">
        <v>3001</v>
      </c>
      <c r="Q2061" t="s">
        <v>221</v>
      </c>
      <c r="R2061">
        <v>4</v>
      </c>
      <c r="S2061">
        <f t="shared" si="225"/>
        <v>2019</v>
      </c>
      <c r="T2061" t="s">
        <v>12</v>
      </c>
      <c r="U2061">
        <v>1</v>
      </c>
      <c r="V2061" t="s">
        <v>3357</v>
      </c>
      <c r="W2061">
        <f>VLOOKUP(Q2061,'PBT Tag Rates'!$B$5:$E$44,4,FALSE)</f>
        <v>0.95971980899999998</v>
      </c>
      <c r="X2061">
        <v>1</v>
      </c>
      <c r="Y2061" s="14">
        <f>IFERROR(LOOKUP(H2061,{30,43,48,53,58,63,68,73,78,83,88,93,97},{42,47,52,57,62,67,72,77,82,87,92,99,100}),999)</f>
        <v>82</v>
      </c>
      <c r="Z2061" s="17">
        <f t="shared" si="226"/>
        <v>5.5555555555555554</v>
      </c>
      <c r="AA2061" s="17">
        <f t="shared" si="227"/>
        <v>5.5555555555555554</v>
      </c>
      <c r="AB2061" s="17">
        <f t="shared" si="228"/>
        <v>11.658097686375321</v>
      </c>
      <c r="AC2061" s="17" t="s">
        <v>17654</v>
      </c>
    </row>
    <row r="2062" spans="1:29" x14ac:dyDescent="0.25">
      <c r="A2062" t="s">
        <v>3339</v>
      </c>
      <c r="B2062" s="166" t="s">
        <v>9281</v>
      </c>
      <c r="C2062" t="s">
        <v>1262</v>
      </c>
      <c r="D2062" s="1">
        <v>45172</v>
      </c>
      <c r="E2062">
        <f t="shared" si="223"/>
        <v>18</v>
      </c>
      <c r="F2062" t="s">
        <v>6</v>
      </c>
      <c r="G2062">
        <v>680</v>
      </c>
      <c r="H2062">
        <f t="shared" si="222"/>
        <v>68</v>
      </c>
      <c r="I2062" t="s">
        <v>7</v>
      </c>
      <c r="J2062" t="s">
        <v>8</v>
      </c>
      <c r="K2062" t="s">
        <v>8</v>
      </c>
      <c r="L2062" t="s">
        <v>8</v>
      </c>
      <c r="M2062" t="s">
        <v>6</v>
      </c>
      <c r="N2062" t="str">
        <f t="shared" si="224"/>
        <v>M</v>
      </c>
      <c r="O2062" t="s">
        <v>270</v>
      </c>
      <c r="P2062" t="s">
        <v>1417</v>
      </c>
      <c r="Q2062" t="s">
        <v>221</v>
      </c>
      <c r="R2062">
        <v>4</v>
      </c>
      <c r="S2062">
        <f t="shared" si="225"/>
        <v>2019</v>
      </c>
      <c r="T2062" t="s">
        <v>12</v>
      </c>
      <c r="U2062">
        <v>0.999999999999999</v>
      </c>
      <c r="V2062" t="s">
        <v>3363</v>
      </c>
      <c r="W2062">
        <f>VLOOKUP(Q2062,'PBT Tag Rates'!$B$5:$E$44,4,FALSE)</f>
        <v>0.95971980899999998</v>
      </c>
      <c r="X2062">
        <v>1</v>
      </c>
      <c r="Y2062" s="14">
        <f>IFERROR(LOOKUP(H2062,{30,43,48,53,58,63,68,73,78,83,88,93,97},{42,47,52,57,62,67,72,77,82,87,92,99,100}),999)</f>
        <v>72</v>
      </c>
      <c r="Z2062" s="17">
        <f t="shared" si="226"/>
        <v>5.5555555555555554</v>
      </c>
      <c r="AA2062" s="17">
        <f t="shared" si="227"/>
        <v>5.5555555555555554</v>
      </c>
      <c r="AB2062" s="17">
        <f t="shared" si="228"/>
        <v>11.658097686375321</v>
      </c>
      <c r="AC2062" s="17" t="s">
        <v>17654</v>
      </c>
    </row>
    <row r="2063" spans="1:29" x14ac:dyDescent="0.25">
      <c r="A2063" t="s">
        <v>3339</v>
      </c>
      <c r="B2063" s="166" t="s">
        <v>9282</v>
      </c>
      <c r="C2063" t="s">
        <v>1263</v>
      </c>
      <c r="D2063" s="1">
        <v>45173</v>
      </c>
      <c r="E2063">
        <f t="shared" si="223"/>
        <v>18</v>
      </c>
      <c r="F2063" t="s">
        <v>14</v>
      </c>
      <c r="G2063">
        <v>750</v>
      </c>
      <c r="H2063">
        <f t="shared" si="222"/>
        <v>75</v>
      </c>
      <c r="I2063" t="s">
        <v>9</v>
      </c>
      <c r="J2063">
        <v>1</v>
      </c>
      <c r="K2063" t="s">
        <v>8</v>
      </c>
      <c r="L2063" t="s">
        <v>8</v>
      </c>
      <c r="M2063" t="s">
        <v>14</v>
      </c>
      <c r="N2063" t="str">
        <f t="shared" si="224"/>
        <v>F</v>
      </c>
      <c r="O2063" t="s">
        <v>1415</v>
      </c>
      <c r="P2063" t="s">
        <v>1416</v>
      </c>
      <c r="Q2063" t="s">
        <v>221</v>
      </c>
      <c r="R2063">
        <v>4</v>
      </c>
      <c r="S2063">
        <f t="shared" si="225"/>
        <v>2019</v>
      </c>
      <c r="T2063" t="s">
        <v>12</v>
      </c>
      <c r="U2063">
        <v>1</v>
      </c>
      <c r="V2063" t="s">
        <v>3396</v>
      </c>
      <c r="W2063">
        <f>VLOOKUP(Q2063,'PBT Tag Rates'!$B$5:$E$44,4,FALSE)</f>
        <v>0.95971980899999998</v>
      </c>
      <c r="X2063">
        <v>1</v>
      </c>
      <c r="Y2063" s="14">
        <f>IFERROR(LOOKUP(H2063,{30,43,48,53,58,63,68,73,78,83,88,93,97},{42,47,52,57,62,67,72,77,82,87,92,99,100}),999)</f>
        <v>77</v>
      </c>
      <c r="Z2063" s="17">
        <f t="shared" si="226"/>
        <v>5.5555555555555554</v>
      </c>
      <c r="AA2063" s="17">
        <f t="shared" si="227"/>
        <v>5.5555555555555554</v>
      </c>
      <c r="AB2063" s="17">
        <f t="shared" si="228"/>
        <v>11.658097686375321</v>
      </c>
      <c r="AC2063" s="17" t="s">
        <v>17655</v>
      </c>
    </row>
    <row r="2064" spans="1:29" x14ac:dyDescent="0.25">
      <c r="A2064" t="s">
        <v>3339</v>
      </c>
      <c r="B2064" s="166" t="s">
        <v>9283</v>
      </c>
      <c r="C2064" t="s">
        <v>9284</v>
      </c>
      <c r="D2064" s="1">
        <v>45173</v>
      </c>
      <c r="E2064">
        <f t="shared" si="223"/>
        <v>18</v>
      </c>
      <c r="F2064" t="s">
        <v>6</v>
      </c>
      <c r="G2064">
        <v>780</v>
      </c>
      <c r="H2064">
        <f t="shared" si="222"/>
        <v>78</v>
      </c>
      <c r="I2064" t="s">
        <v>7</v>
      </c>
      <c r="J2064" t="s">
        <v>8</v>
      </c>
      <c r="K2064" t="s">
        <v>9285</v>
      </c>
      <c r="L2064" t="s">
        <v>8</v>
      </c>
      <c r="M2064" t="s">
        <v>6</v>
      </c>
      <c r="N2064" t="str">
        <f t="shared" si="224"/>
        <v>M</v>
      </c>
      <c r="O2064" t="s">
        <v>518</v>
      </c>
      <c r="P2064" t="s">
        <v>519</v>
      </c>
      <c r="Q2064" t="s">
        <v>221</v>
      </c>
      <c r="R2064">
        <v>4</v>
      </c>
      <c r="S2064">
        <f t="shared" si="225"/>
        <v>2019</v>
      </c>
      <c r="T2064" t="s">
        <v>12</v>
      </c>
      <c r="U2064">
        <v>1</v>
      </c>
      <c r="V2064" t="s">
        <v>3543</v>
      </c>
      <c r="W2064">
        <f>VLOOKUP(Q2064,'PBT Tag Rates'!$B$5:$E$44,4,FALSE)</f>
        <v>0.95971980899999998</v>
      </c>
      <c r="X2064">
        <v>1</v>
      </c>
      <c r="Y2064" s="14">
        <f>IFERROR(LOOKUP(H2064,{30,43,48,53,58,63,68,73,78,83,88,93,97},{42,47,52,57,62,67,72,77,82,87,92,99,100}),999)</f>
        <v>82</v>
      </c>
      <c r="Z2064" s="17">
        <f t="shared" si="226"/>
        <v>5.5555555555555554</v>
      </c>
      <c r="AA2064" s="17">
        <f t="shared" si="227"/>
        <v>5.5555555555555554</v>
      </c>
      <c r="AB2064" s="17">
        <f t="shared" si="228"/>
        <v>11.658097686375321</v>
      </c>
      <c r="AC2064" s="17" t="s">
        <v>17655</v>
      </c>
    </row>
    <row r="2065" spans="1:29" x14ac:dyDescent="0.25">
      <c r="A2065" t="s">
        <v>3339</v>
      </c>
      <c r="B2065" s="166" t="s">
        <v>9286</v>
      </c>
      <c r="C2065" t="s">
        <v>1264</v>
      </c>
      <c r="D2065" s="1">
        <v>45173</v>
      </c>
      <c r="E2065">
        <f t="shared" si="223"/>
        <v>18</v>
      </c>
      <c r="F2065" t="s">
        <v>14</v>
      </c>
      <c r="G2065">
        <v>740</v>
      </c>
      <c r="H2065">
        <f t="shared" si="222"/>
        <v>74</v>
      </c>
      <c r="I2065" t="s">
        <v>9</v>
      </c>
      <c r="J2065">
        <v>1</v>
      </c>
      <c r="K2065" t="s">
        <v>8</v>
      </c>
      <c r="L2065" t="s">
        <v>8</v>
      </c>
      <c r="M2065" t="s">
        <v>14</v>
      </c>
      <c r="N2065" t="str">
        <f t="shared" si="224"/>
        <v>F</v>
      </c>
      <c r="O2065" t="s">
        <v>9287</v>
      </c>
      <c r="P2065" t="s">
        <v>9288</v>
      </c>
      <c r="Q2065" t="s">
        <v>281</v>
      </c>
      <c r="R2065">
        <v>4</v>
      </c>
      <c r="S2065">
        <f t="shared" si="225"/>
        <v>2019</v>
      </c>
      <c r="T2065" t="s">
        <v>12</v>
      </c>
      <c r="U2065">
        <v>1</v>
      </c>
      <c r="V2065" t="s">
        <v>3169</v>
      </c>
      <c r="W2065">
        <f>VLOOKUP(Q2065,'PBT Tag Rates'!$B$5:$E$44,4,FALSE)</f>
        <v>0.99705232300000002</v>
      </c>
      <c r="X2065">
        <v>1</v>
      </c>
      <c r="Y2065" s="14">
        <f>IFERROR(LOOKUP(H2065,{30,43,48,53,58,63,68,73,78,83,88,93,97},{42,47,52,57,62,67,72,77,82,87,92,99,100}),999)</f>
        <v>77</v>
      </c>
      <c r="Z2065" s="17">
        <f t="shared" si="226"/>
        <v>5.5555555555555554</v>
      </c>
      <c r="AA2065" s="17">
        <f t="shared" si="227"/>
        <v>5.5555555555555554</v>
      </c>
      <c r="AB2065" s="17">
        <f t="shared" si="228"/>
        <v>11.658097686375321</v>
      </c>
      <c r="AC2065" s="17" t="s">
        <v>17654</v>
      </c>
    </row>
    <row r="2066" spans="1:29" x14ac:dyDescent="0.25">
      <c r="A2066" t="s">
        <v>3339</v>
      </c>
      <c r="B2066" s="166" t="s">
        <v>9289</v>
      </c>
      <c r="C2066" t="s">
        <v>1265</v>
      </c>
      <c r="D2066" s="1">
        <v>45173</v>
      </c>
      <c r="E2066">
        <f t="shared" si="223"/>
        <v>18</v>
      </c>
      <c r="F2066" t="s">
        <v>6</v>
      </c>
      <c r="G2066">
        <v>680</v>
      </c>
      <c r="H2066">
        <f t="shared" si="222"/>
        <v>68</v>
      </c>
      <c r="I2066" t="s">
        <v>7</v>
      </c>
      <c r="J2066" t="s">
        <v>8</v>
      </c>
      <c r="K2066" t="s">
        <v>8</v>
      </c>
      <c r="L2066" t="s">
        <v>8</v>
      </c>
      <c r="M2066" t="s">
        <v>14</v>
      </c>
      <c r="N2066" t="str">
        <f t="shared" si="224"/>
        <v>F</v>
      </c>
      <c r="O2066" t="s">
        <v>8</v>
      </c>
      <c r="P2066" t="s">
        <v>8</v>
      </c>
      <c r="Q2066" t="s">
        <v>11</v>
      </c>
      <c r="R2066" t="s">
        <v>8</v>
      </c>
      <c r="S2066" t="str">
        <f t="shared" si="225"/>
        <v>U</v>
      </c>
      <c r="T2066" t="s">
        <v>12</v>
      </c>
      <c r="U2066">
        <v>0.999999999999997</v>
      </c>
      <c r="V2066" t="s">
        <v>11</v>
      </c>
      <c r="W2066" t="e">
        <f>VLOOKUP(Q2066,'PBT Tag Rates'!$B$5:$E$44,4,FALSE)</f>
        <v>#N/A</v>
      </c>
      <c r="X2066">
        <v>1</v>
      </c>
      <c r="Y2066" s="14">
        <f>IFERROR(LOOKUP(H2066,{30,43,48,53,58,63,68,73,78,83,88,93,97},{42,47,52,57,62,67,72,77,82,87,92,99,100}),999)</f>
        <v>72</v>
      </c>
      <c r="Z2066" s="17">
        <f t="shared" si="226"/>
        <v>5.5555555555555554</v>
      </c>
      <c r="AA2066" s="17">
        <f t="shared" si="227"/>
        <v>5.5555555555555554</v>
      </c>
      <c r="AB2066" s="17">
        <f t="shared" si="228"/>
        <v>11.658097686375321</v>
      </c>
      <c r="AC2066" s="17" t="s">
        <v>17654</v>
      </c>
    </row>
    <row r="2067" spans="1:29" x14ac:dyDescent="0.25">
      <c r="A2067" t="s">
        <v>3339</v>
      </c>
      <c r="B2067" s="166" t="s">
        <v>9290</v>
      </c>
      <c r="C2067" t="s">
        <v>9291</v>
      </c>
      <c r="D2067" s="1">
        <v>45173</v>
      </c>
      <c r="E2067">
        <f t="shared" si="223"/>
        <v>18</v>
      </c>
      <c r="F2067" t="s">
        <v>14</v>
      </c>
      <c r="G2067">
        <v>730</v>
      </c>
      <c r="H2067">
        <f t="shared" si="222"/>
        <v>73</v>
      </c>
      <c r="I2067" t="s">
        <v>7</v>
      </c>
      <c r="J2067" t="s">
        <v>8</v>
      </c>
      <c r="K2067" t="s">
        <v>9292</v>
      </c>
      <c r="L2067" t="s">
        <v>8</v>
      </c>
      <c r="M2067" t="s">
        <v>14</v>
      </c>
      <c r="N2067" t="str">
        <f t="shared" si="224"/>
        <v>F</v>
      </c>
      <c r="O2067" t="s">
        <v>8</v>
      </c>
      <c r="P2067" t="s">
        <v>8</v>
      </c>
      <c r="Q2067" t="s">
        <v>11</v>
      </c>
      <c r="R2067" t="s">
        <v>8</v>
      </c>
      <c r="S2067" t="str">
        <f t="shared" si="225"/>
        <v>U</v>
      </c>
      <c r="T2067" t="s">
        <v>12</v>
      </c>
      <c r="U2067">
        <v>0.999999999999998</v>
      </c>
      <c r="V2067" t="s">
        <v>11</v>
      </c>
      <c r="W2067" t="e">
        <f>VLOOKUP(Q2067,'PBT Tag Rates'!$B$5:$E$44,4,FALSE)</f>
        <v>#N/A</v>
      </c>
      <c r="X2067">
        <v>1</v>
      </c>
      <c r="Y2067" s="14">
        <f>IFERROR(LOOKUP(H2067,{30,43,48,53,58,63,68,73,78,83,88,93,97},{42,47,52,57,62,67,72,77,82,87,92,99,100}),999)</f>
        <v>77</v>
      </c>
      <c r="Z2067" s="17">
        <f t="shared" si="226"/>
        <v>5.5555555555555554</v>
      </c>
      <c r="AA2067" s="17">
        <f t="shared" si="227"/>
        <v>5.5555555555555554</v>
      </c>
      <c r="AB2067" s="17">
        <f t="shared" si="228"/>
        <v>11.658097686375321</v>
      </c>
      <c r="AC2067" s="17" t="s">
        <v>17654</v>
      </c>
    </row>
    <row r="2068" spans="1:29" x14ac:dyDescent="0.25">
      <c r="A2068" t="s">
        <v>3339</v>
      </c>
      <c r="B2068" s="166" t="s">
        <v>9293</v>
      </c>
      <c r="C2068" t="s">
        <v>1266</v>
      </c>
      <c r="D2068" s="1">
        <v>45173</v>
      </c>
      <c r="E2068">
        <f t="shared" si="223"/>
        <v>18</v>
      </c>
      <c r="F2068" t="s">
        <v>14</v>
      </c>
      <c r="G2068">
        <v>750</v>
      </c>
      <c r="H2068">
        <f t="shared" si="222"/>
        <v>75</v>
      </c>
      <c r="I2068" t="s">
        <v>7</v>
      </c>
      <c r="J2068" t="s">
        <v>8</v>
      </c>
      <c r="K2068" t="s">
        <v>9294</v>
      </c>
      <c r="L2068" t="s">
        <v>8</v>
      </c>
      <c r="M2068" t="s">
        <v>14</v>
      </c>
      <c r="N2068" t="str">
        <f t="shared" si="224"/>
        <v>F</v>
      </c>
      <c r="O2068" t="s">
        <v>1485</v>
      </c>
      <c r="P2068" t="s">
        <v>1746</v>
      </c>
      <c r="Q2068" t="s">
        <v>221</v>
      </c>
      <c r="R2068">
        <v>4</v>
      </c>
      <c r="S2068">
        <f t="shared" si="225"/>
        <v>2019</v>
      </c>
      <c r="T2068" t="s">
        <v>12</v>
      </c>
      <c r="U2068">
        <v>1</v>
      </c>
      <c r="V2068" t="s">
        <v>3396</v>
      </c>
      <c r="W2068">
        <f>VLOOKUP(Q2068,'PBT Tag Rates'!$B$5:$E$44,4,FALSE)</f>
        <v>0.95971980899999998</v>
      </c>
      <c r="X2068">
        <v>1</v>
      </c>
      <c r="Y2068" s="14">
        <f>IFERROR(LOOKUP(H2068,{30,43,48,53,58,63,68,73,78,83,88,93,97},{42,47,52,57,62,67,72,77,82,87,92,99,100}),999)</f>
        <v>77</v>
      </c>
      <c r="Z2068" s="17">
        <f t="shared" si="226"/>
        <v>5.5555555555555554</v>
      </c>
      <c r="AA2068" s="17">
        <f t="shared" si="227"/>
        <v>5.5555555555555554</v>
      </c>
      <c r="AB2068" s="17">
        <f t="shared" si="228"/>
        <v>11.658097686375321</v>
      </c>
      <c r="AC2068" s="17" t="s">
        <v>17655</v>
      </c>
    </row>
    <row r="2069" spans="1:29" x14ac:dyDescent="0.25">
      <c r="A2069" t="s">
        <v>3339</v>
      </c>
      <c r="B2069" s="166" t="s">
        <v>9295</v>
      </c>
      <c r="C2069" t="s">
        <v>1267</v>
      </c>
      <c r="D2069" s="1">
        <v>45173</v>
      </c>
      <c r="E2069">
        <f t="shared" si="223"/>
        <v>18</v>
      </c>
      <c r="F2069" t="s">
        <v>6</v>
      </c>
      <c r="G2069">
        <v>720</v>
      </c>
      <c r="H2069">
        <f t="shared" si="222"/>
        <v>72</v>
      </c>
      <c r="I2069" t="s">
        <v>7</v>
      </c>
      <c r="J2069" t="s">
        <v>8</v>
      </c>
      <c r="K2069" t="s">
        <v>9296</v>
      </c>
      <c r="L2069" t="s">
        <v>8</v>
      </c>
      <c r="M2069" t="s">
        <v>14</v>
      </c>
      <c r="N2069" t="str">
        <f t="shared" si="224"/>
        <v>F</v>
      </c>
      <c r="O2069" t="s">
        <v>3965</v>
      </c>
      <c r="P2069" t="s">
        <v>3966</v>
      </c>
      <c r="Q2069" t="s">
        <v>281</v>
      </c>
      <c r="R2069">
        <v>4</v>
      </c>
      <c r="S2069">
        <f t="shared" si="225"/>
        <v>2019</v>
      </c>
      <c r="T2069" t="s">
        <v>12</v>
      </c>
      <c r="U2069">
        <v>0.999999999999996</v>
      </c>
      <c r="V2069" t="s">
        <v>3169</v>
      </c>
      <c r="W2069">
        <f>VLOOKUP(Q2069,'PBT Tag Rates'!$B$5:$E$44,4,FALSE)</f>
        <v>0.99705232300000002</v>
      </c>
      <c r="X2069">
        <v>1</v>
      </c>
      <c r="Y2069" s="14">
        <f>IFERROR(LOOKUP(H2069,{30,43,48,53,58,63,68,73,78,83,88,93,97},{42,47,52,57,62,67,72,77,82,87,92,99,100}),999)</f>
        <v>72</v>
      </c>
      <c r="Z2069" s="17">
        <f t="shared" si="226"/>
        <v>5.5555555555555554</v>
      </c>
      <c r="AA2069" s="17">
        <f t="shared" si="227"/>
        <v>5.5555555555555554</v>
      </c>
      <c r="AB2069" s="17">
        <f t="shared" si="228"/>
        <v>11.658097686375321</v>
      </c>
      <c r="AC2069" s="17" t="s">
        <v>17654</v>
      </c>
    </row>
    <row r="2070" spans="1:29" x14ac:dyDescent="0.25">
      <c r="A2070" t="s">
        <v>3339</v>
      </c>
      <c r="B2070" s="166" t="s">
        <v>9297</v>
      </c>
      <c r="C2070" t="s">
        <v>9298</v>
      </c>
      <c r="D2070" s="1">
        <v>45173</v>
      </c>
      <c r="E2070">
        <f t="shared" si="223"/>
        <v>18</v>
      </c>
      <c r="F2070" t="s">
        <v>14</v>
      </c>
      <c r="G2070">
        <v>740</v>
      </c>
      <c r="H2070">
        <f t="shared" ref="H2070:H2133" si="229">G2070/10</f>
        <v>74</v>
      </c>
      <c r="I2070" t="s">
        <v>7</v>
      </c>
      <c r="J2070" t="s">
        <v>8</v>
      </c>
      <c r="K2070" t="s">
        <v>9299</v>
      </c>
      <c r="L2070" t="s">
        <v>8</v>
      </c>
      <c r="M2070" t="s">
        <v>14</v>
      </c>
      <c r="N2070" t="str">
        <f t="shared" si="224"/>
        <v>F</v>
      </c>
      <c r="O2070" t="s">
        <v>1637</v>
      </c>
      <c r="P2070" t="s">
        <v>1638</v>
      </c>
      <c r="Q2070" t="s">
        <v>221</v>
      </c>
      <c r="R2070">
        <v>4</v>
      </c>
      <c r="S2070">
        <f t="shared" si="225"/>
        <v>2019</v>
      </c>
      <c r="T2070" t="s">
        <v>12</v>
      </c>
      <c r="U2070">
        <v>1</v>
      </c>
      <c r="V2070" t="s">
        <v>3357</v>
      </c>
      <c r="W2070">
        <f>VLOOKUP(Q2070,'PBT Tag Rates'!$B$5:$E$44,4,FALSE)</f>
        <v>0.95971980899999998</v>
      </c>
      <c r="X2070">
        <v>1</v>
      </c>
      <c r="Y2070" s="14">
        <f>IFERROR(LOOKUP(H2070,{30,43,48,53,58,63,68,73,78,83,88,93,97},{42,47,52,57,62,67,72,77,82,87,92,99,100}),999)</f>
        <v>77</v>
      </c>
      <c r="Z2070" s="17">
        <f t="shared" si="226"/>
        <v>5.5555555555555554</v>
      </c>
      <c r="AA2070" s="17">
        <f t="shared" si="227"/>
        <v>5.5555555555555554</v>
      </c>
      <c r="AB2070" s="17">
        <f t="shared" si="228"/>
        <v>11.658097686375321</v>
      </c>
      <c r="AC2070" s="17" t="s">
        <v>17654</v>
      </c>
    </row>
    <row r="2071" spans="1:29" x14ac:dyDescent="0.25">
      <c r="A2071" t="s">
        <v>3339</v>
      </c>
      <c r="B2071" s="166" t="s">
        <v>9300</v>
      </c>
      <c r="C2071" t="s">
        <v>1268</v>
      </c>
      <c r="D2071" s="1">
        <v>45173</v>
      </c>
      <c r="E2071">
        <f t="shared" ref="E2071:E2134" si="230">IF(D2071&lt;=$D$3,70,18)</f>
        <v>18</v>
      </c>
      <c r="F2071" t="s">
        <v>6</v>
      </c>
      <c r="G2071">
        <v>750</v>
      </c>
      <c r="H2071">
        <f t="shared" si="229"/>
        <v>75</v>
      </c>
      <c r="I2071" t="s">
        <v>9</v>
      </c>
      <c r="J2071">
        <v>1</v>
      </c>
      <c r="K2071" t="s">
        <v>8</v>
      </c>
      <c r="L2071" t="s">
        <v>8</v>
      </c>
      <c r="M2071" t="s">
        <v>6</v>
      </c>
      <c r="N2071" t="str">
        <f t="shared" ref="N2071:N2134" si="231">IF(M2071="U",F2071,M2071)</f>
        <v>M</v>
      </c>
      <c r="O2071" t="s">
        <v>7430</v>
      </c>
      <c r="P2071" t="s">
        <v>9301</v>
      </c>
      <c r="Q2071" t="s">
        <v>221</v>
      </c>
      <c r="R2071">
        <v>4</v>
      </c>
      <c r="S2071">
        <f t="shared" ref="S2071:S2134" si="232">IFERROR($S$3-R2071,"U")</f>
        <v>2019</v>
      </c>
      <c r="T2071" t="s">
        <v>12</v>
      </c>
      <c r="U2071">
        <v>1</v>
      </c>
      <c r="V2071" t="s">
        <v>3346</v>
      </c>
      <c r="W2071">
        <f>VLOOKUP(Q2071,'PBT Tag Rates'!$B$5:$E$44,4,FALSE)</f>
        <v>0.95971980899999998</v>
      </c>
      <c r="X2071">
        <v>1</v>
      </c>
      <c r="Y2071" s="14">
        <f>IFERROR(LOOKUP(H2071,{30,43,48,53,58,63,68,73,78,83,88,93,97},{42,47,52,57,62,67,72,77,82,87,92,99,100}),999)</f>
        <v>77</v>
      </c>
      <c r="Z2071" s="17">
        <f t="shared" ref="Z2071:Z2134" si="233">IF(D2071&lt;$D$3,X2071/$Z$3,X2071/$Z$4)</f>
        <v>5.5555555555555554</v>
      </c>
      <c r="AA2071" s="17">
        <f t="shared" ref="AA2071:AA2134" si="234">Z2071*(1+$AA$4)</f>
        <v>5.5555555555555554</v>
      </c>
      <c r="AB2071" s="17">
        <f t="shared" ref="AB2071:AB2134" si="235">IF(D2071&lt;$D$3,AA2071/$AB$3,AA2071/$AB$4)</f>
        <v>11.658097686375321</v>
      </c>
      <c r="AC2071" s="17" t="s">
        <v>17654</v>
      </c>
    </row>
    <row r="2072" spans="1:29" x14ac:dyDescent="0.25">
      <c r="A2072" t="s">
        <v>3339</v>
      </c>
      <c r="B2072" s="166" t="s">
        <v>9302</v>
      </c>
      <c r="C2072" t="s">
        <v>1269</v>
      </c>
      <c r="D2072" s="1">
        <v>45173</v>
      </c>
      <c r="E2072">
        <f t="shared" si="230"/>
        <v>18</v>
      </c>
      <c r="F2072" t="s">
        <v>14</v>
      </c>
      <c r="G2072">
        <v>770</v>
      </c>
      <c r="H2072">
        <f t="shared" si="229"/>
        <v>77</v>
      </c>
      <c r="I2072" t="s">
        <v>7</v>
      </c>
      <c r="J2072" t="s">
        <v>8</v>
      </c>
      <c r="K2072" t="s">
        <v>9303</v>
      </c>
      <c r="L2072" t="s">
        <v>8</v>
      </c>
      <c r="M2072" t="s">
        <v>14</v>
      </c>
      <c r="N2072" t="str">
        <f t="shared" si="231"/>
        <v>F</v>
      </c>
      <c r="O2072" t="s">
        <v>8</v>
      </c>
      <c r="P2072" t="s">
        <v>8</v>
      </c>
      <c r="Q2072" t="s">
        <v>11</v>
      </c>
      <c r="R2072" t="s">
        <v>8</v>
      </c>
      <c r="S2072" t="str">
        <f t="shared" si="232"/>
        <v>U</v>
      </c>
      <c r="T2072" t="s">
        <v>12</v>
      </c>
      <c r="U2072">
        <v>1</v>
      </c>
      <c r="V2072" t="s">
        <v>11</v>
      </c>
      <c r="W2072" t="e">
        <f>VLOOKUP(Q2072,'PBT Tag Rates'!$B$5:$E$44,4,FALSE)</f>
        <v>#N/A</v>
      </c>
      <c r="X2072">
        <v>1</v>
      </c>
      <c r="Y2072" s="14">
        <f>IFERROR(LOOKUP(H2072,{30,43,48,53,58,63,68,73,78,83,88,93,97},{42,47,52,57,62,67,72,77,82,87,92,99,100}),999)</f>
        <v>77</v>
      </c>
      <c r="Z2072" s="17">
        <f t="shared" si="233"/>
        <v>5.5555555555555554</v>
      </c>
      <c r="AA2072" s="17">
        <f t="shared" si="234"/>
        <v>5.5555555555555554</v>
      </c>
      <c r="AB2072" s="17">
        <f t="shared" si="235"/>
        <v>11.658097686375321</v>
      </c>
      <c r="AC2072" s="17" t="s">
        <v>17654</v>
      </c>
    </row>
    <row r="2073" spans="1:29" x14ac:dyDescent="0.25">
      <c r="A2073" t="s">
        <v>3339</v>
      </c>
      <c r="B2073" s="166" t="s">
        <v>9304</v>
      </c>
      <c r="C2073" t="s">
        <v>9305</v>
      </c>
      <c r="D2073" s="1">
        <v>45173</v>
      </c>
      <c r="E2073">
        <f t="shared" si="230"/>
        <v>18</v>
      </c>
      <c r="F2073" t="s">
        <v>14</v>
      </c>
      <c r="G2073">
        <v>750</v>
      </c>
      <c r="H2073">
        <f t="shared" si="229"/>
        <v>75</v>
      </c>
      <c r="I2073" t="s">
        <v>7</v>
      </c>
      <c r="J2073" t="s">
        <v>8</v>
      </c>
      <c r="K2073" t="s">
        <v>9306</v>
      </c>
      <c r="L2073" t="s">
        <v>8</v>
      </c>
      <c r="M2073" t="s">
        <v>14</v>
      </c>
      <c r="N2073" t="str">
        <f t="shared" si="231"/>
        <v>F</v>
      </c>
      <c r="O2073" t="s">
        <v>8</v>
      </c>
      <c r="P2073" t="s">
        <v>8</v>
      </c>
      <c r="Q2073" t="s">
        <v>11</v>
      </c>
      <c r="R2073" t="s">
        <v>8</v>
      </c>
      <c r="S2073" t="str">
        <f t="shared" si="232"/>
        <v>U</v>
      </c>
      <c r="T2073" t="s">
        <v>12</v>
      </c>
      <c r="U2073">
        <v>1</v>
      </c>
      <c r="V2073" t="s">
        <v>11</v>
      </c>
      <c r="W2073" t="e">
        <f>VLOOKUP(Q2073,'PBT Tag Rates'!$B$5:$E$44,4,FALSE)</f>
        <v>#N/A</v>
      </c>
      <c r="X2073">
        <v>1</v>
      </c>
      <c r="Y2073" s="14">
        <f>IFERROR(LOOKUP(H2073,{30,43,48,53,58,63,68,73,78,83,88,93,97},{42,47,52,57,62,67,72,77,82,87,92,99,100}),999)</f>
        <v>77</v>
      </c>
      <c r="Z2073" s="17">
        <f t="shared" si="233"/>
        <v>5.5555555555555554</v>
      </c>
      <c r="AA2073" s="17">
        <f t="shared" si="234"/>
        <v>5.5555555555555554</v>
      </c>
      <c r="AB2073" s="17">
        <f t="shared" si="235"/>
        <v>11.658097686375321</v>
      </c>
      <c r="AC2073" s="17" t="s">
        <v>17654</v>
      </c>
    </row>
    <row r="2074" spans="1:29" x14ac:dyDescent="0.25">
      <c r="A2074" t="s">
        <v>3339</v>
      </c>
      <c r="B2074" s="166" t="s">
        <v>9307</v>
      </c>
      <c r="C2074" t="s">
        <v>1270</v>
      </c>
      <c r="D2074" s="1">
        <v>45173</v>
      </c>
      <c r="E2074">
        <f t="shared" si="230"/>
        <v>18</v>
      </c>
      <c r="F2074" t="s">
        <v>14</v>
      </c>
      <c r="G2074">
        <v>680</v>
      </c>
      <c r="H2074">
        <f t="shared" si="229"/>
        <v>68</v>
      </c>
      <c r="I2074" t="s">
        <v>9</v>
      </c>
      <c r="J2074">
        <v>1</v>
      </c>
      <c r="K2074" t="s">
        <v>8</v>
      </c>
      <c r="L2074" t="s">
        <v>8</v>
      </c>
      <c r="M2074" t="s">
        <v>14</v>
      </c>
      <c r="N2074" t="str">
        <f t="shared" si="231"/>
        <v>F</v>
      </c>
      <c r="O2074" t="s">
        <v>9308</v>
      </c>
      <c r="P2074" t="s">
        <v>9309</v>
      </c>
      <c r="Q2074" t="s">
        <v>221</v>
      </c>
      <c r="R2074">
        <v>4</v>
      </c>
      <c r="S2074">
        <f t="shared" si="232"/>
        <v>2019</v>
      </c>
      <c r="T2074" t="s">
        <v>12</v>
      </c>
      <c r="U2074">
        <v>1</v>
      </c>
      <c r="V2074" t="s">
        <v>3951</v>
      </c>
      <c r="W2074">
        <f>VLOOKUP(Q2074,'PBT Tag Rates'!$B$5:$E$44,4,FALSE)</f>
        <v>0.95971980899999998</v>
      </c>
      <c r="X2074">
        <v>1</v>
      </c>
      <c r="Y2074" s="14">
        <f>IFERROR(LOOKUP(H2074,{30,43,48,53,58,63,68,73,78,83,88,93,97},{42,47,52,57,62,67,72,77,82,87,92,99,100}),999)</f>
        <v>72</v>
      </c>
      <c r="Z2074" s="17">
        <f t="shared" si="233"/>
        <v>5.5555555555555554</v>
      </c>
      <c r="AA2074" s="17">
        <f t="shared" si="234"/>
        <v>5.5555555555555554</v>
      </c>
      <c r="AB2074" s="17">
        <f t="shared" si="235"/>
        <v>11.658097686375321</v>
      </c>
      <c r="AC2074" s="17" t="s">
        <v>17655</v>
      </c>
    </row>
    <row r="2075" spans="1:29" x14ac:dyDescent="0.25">
      <c r="A2075" t="s">
        <v>3339</v>
      </c>
      <c r="B2075" s="166" t="s">
        <v>9310</v>
      </c>
      <c r="C2075" t="s">
        <v>1271</v>
      </c>
      <c r="D2075" s="1">
        <v>45173</v>
      </c>
      <c r="E2075">
        <f t="shared" si="230"/>
        <v>18</v>
      </c>
      <c r="F2075" t="s">
        <v>6</v>
      </c>
      <c r="G2075">
        <v>560</v>
      </c>
      <c r="H2075">
        <f t="shared" si="229"/>
        <v>56</v>
      </c>
      <c r="I2075" t="s">
        <v>7</v>
      </c>
      <c r="J2075" t="s">
        <v>8</v>
      </c>
      <c r="K2075" t="s">
        <v>8</v>
      </c>
      <c r="L2075" t="s">
        <v>8</v>
      </c>
      <c r="M2075" t="s">
        <v>6</v>
      </c>
      <c r="N2075" t="str">
        <f t="shared" si="231"/>
        <v>M</v>
      </c>
      <c r="O2075" t="s">
        <v>9311</v>
      </c>
      <c r="P2075" t="s">
        <v>9312</v>
      </c>
      <c r="Q2075" t="s">
        <v>918</v>
      </c>
      <c r="R2075">
        <v>3</v>
      </c>
      <c r="S2075">
        <f t="shared" si="232"/>
        <v>2020</v>
      </c>
      <c r="T2075" t="s">
        <v>12</v>
      </c>
      <c r="U2075">
        <v>1</v>
      </c>
      <c r="V2075" t="s">
        <v>3396</v>
      </c>
      <c r="W2075">
        <f>VLOOKUP(Q2075,'PBT Tag Rates'!$B$5:$E$44,4,FALSE)</f>
        <v>0.98961045999999997</v>
      </c>
      <c r="X2075">
        <v>1</v>
      </c>
      <c r="Y2075" s="14">
        <f>IFERROR(LOOKUP(H2075,{30,43,48,53,58,63,68,73,78,83,88,93,97},{42,47,52,57,62,67,72,77,82,87,92,99,100}),999)</f>
        <v>57</v>
      </c>
      <c r="Z2075" s="17">
        <f t="shared" si="233"/>
        <v>5.5555555555555554</v>
      </c>
      <c r="AA2075" s="17">
        <f t="shared" si="234"/>
        <v>5.5555555555555554</v>
      </c>
      <c r="AB2075" s="17">
        <f t="shared" si="235"/>
        <v>11.658097686375321</v>
      </c>
      <c r="AC2075" s="17" t="s">
        <v>17655</v>
      </c>
    </row>
    <row r="2076" spans="1:29" x14ac:dyDescent="0.25">
      <c r="A2076" t="s">
        <v>3339</v>
      </c>
      <c r="B2076" s="166" t="s">
        <v>9313</v>
      </c>
      <c r="C2076" t="s">
        <v>316</v>
      </c>
      <c r="D2076" s="1">
        <v>45173</v>
      </c>
      <c r="E2076">
        <f t="shared" si="230"/>
        <v>18</v>
      </c>
      <c r="F2076" t="s">
        <v>6</v>
      </c>
      <c r="G2076">
        <v>680</v>
      </c>
      <c r="H2076">
        <f t="shared" si="229"/>
        <v>68</v>
      </c>
      <c r="I2076" t="s">
        <v>7</v>
      </c>
      <c r="J2076" t="s">
        <v>8</v>
      </c>
      <c r="K2076" t="s">
        <v>8</v>
      </c>
      <c r="L2076" t="s">
        <v>8</v>
      </c>
      <c r="M2076" t="s">
        <v>6</v>
      </c>
      <c r="N2076" t="str">
        <f t="shared" si="231"/>
        <v>M</v>
      </c>
      <c r="O2076" t="s">
        <v>9314</v>
      </c>
      <c r="P2076" t="s">
        <v>9315</v>
      </c>
      <c r="Q2076" t="s">
        <v>918</v>
      </c>
      <c r="R2076">
        <v>3</v>
      </c>
      <c r="S2076">
        <f t="shared" si="232"/>
        <v>2020</v>
      </c>
      <c r="T2076" t="s">
        <v>12</v>
      </c>
      <c r="U2076">
        <v>0.999999999999996</v>
      </c>
      <c r="V2076" t="s">
        <v>3363</v>
      </c>
      <c r="W2076">
        <f>VLOOKUP(Q2076,'PBT Tag Rates'!$B$5:$E$44,4,FALSE)</f>
        <v>0.98961045999999997</v>
      </c>
      <c r="X2076">
        <v>1</v>
      </c>
      <c r="Y2076" s="14">
        <f>IFERROR(LOOKUP(H2076,{30,43,48,53,58,63,68,73,78,83,88,93,97},{42,47,52,57,62,67,72,77,82,87,92,99,100}),999)</f>
        <v>72</v>
      </c>
      <c r="Z2076" s="17">
        <f t="shared" si="233"/>
        <v>5.5555555555555554</v>
      </c>
      <c r="AA2076" s="17">
        <f t="shared" si="234"/>
        <v>5.5555555555555554</v>
      </c>
      <c r="AB2076" s="17">
        <f t="shared" si="235"/>
        <v>11.658097686375321</v>
      </c>
      <c r="AC2076" s="17" t="s">
        <v>17654</v>
      </c>
    </row>
    <row r="2077" spans="1:29" x14ac:dyDescent="0.25">
      <c r="A2077" t="s">
        <v>3339</v>
      </c>
      <c r="B2077" s="166" t="s">
        <v>9316</v>
      </c>
      <c r="C2077" t="s">
        <v>9317</v>
      </c>
      <c r="D2077" s="1">
        <v>45173</v>
      </c>
      <c r="E2077">
        <f t="shared" si="230"/>
        <v>18</v>
      </c>
      <c r="F2077" t="s">
        <v>14</v>
      </c>
      <c r="G2077">
        <v>790</v>
      </c>
      <c r="H2077">
        <f t="shared" si="229"/>
        <v>79</v>
      </c>
      <c r="I2077" t="s">
        <v>7</v>
      </c>
      <c r="J2077" t="s">
        <v>8</v>
      </c>
      <c r="K2077" t="s">
        <v>9318</v>
      </c>
      <c r="L2077" t="s">
        <v>8</v>
      </c>
      <c r="M2077" t="s">
        <v>14</v>
      </c>
      <c r="N2077" t="str">
        <f t="shared" si="231"/>
        <v>F</v>
      </c>
      <c r="O2077" t="s">
        <v>8</v>
      </c>
      <c r="P2077" t="s">
        <v>8</v>
      </c>
      <c r="Q2077" t="s">
        <v>11</v>
      </c>
      <c r="R2077" t="s">
        <v>8</v>
      </c>
      <c r="S2077" t="str">
        <f t="shared" si="232"/>
        <v>U</v>
      </c>
      <c r="T2077" t="s">
        <v>12</v>
      </c>
      <c r="U2077">
        <v>1</v>
      </c>
      <c r="V2077" t="s">
        <v>11</v>
      </c>
      <c r="W2077" t="e">
        <f>VLOOKUP(Q2077,'PBT Tag Rates'!$B$5:$E$44,4,FALSE)</f>
        <v>#N/A</v>
      </c>
      <c r="X2077">
        <v>1</v>
      </c>
      <c r="Y2077" s="14">
        <f>IFERROR(LOOKUP(H2077,{30,43,48,53,58,63,68,73,78,83,88,93,97},{42,47,52,57,62,67,72,77,82,87,92,99,100}),999)</f>
        <v>82</v>
      </c>
      <c r="Z2077" s="17">
        <f t="shared" si="233"/>
        <v>5.5555555555555554</v>
      </c>
      <c r="AA2077" s="17">
        <f t="shared" si="234"/>
        <v>5.5555555555555554</v>
      </c>
      <c r="AB2077" s="17">
        <f t="shared" si="235"/>
        <v>11.658097686375321</v>
      </c>
      <c r="AC2077" s="17" t="s">
        <v>17654</v>
      </c>
    </row>
    <row r="2078" spans="1:29" x14ac:dyDescent="0.25">
      <c r="A2078" t="s">
        <v>3339</v>
      </c>
      <c r="B2078" s="166" t="s">
        <v>9319</v>
      </c>
      <c r="C2078" t="s">
        <v>317</v>
      </c>
      <c r="D2078" s="1">
        <v>45173</v>
      </c>
      <c r="E2078">
        <f t="shared" si="230"/>
        <v>18</v>
      </c>
      <c r="F2078" t="s">
        <v>6</v>
      </c>
      <c r="G2078">
        <v>760</v>
      </c>
      <c r="H2078">
        <f t="shared" si="229"/>
        <v>76</v>
      </c>
      <c r="I2078" t="s">
        <v>7</v>
      </c>
      <c r="J2078" t="s">
        <v>8</v>
      </c>
      <c r="K2078" t="s">
        <v>9320</v>
      </c>
      <c r="L2078" t="s">
        <v>8</v>
      </c>
      <c r="M2078" t="s">
        <v>6</v>
      </c>
      <c r="N2078" t="str">
        <f t="shared" si="231"/>
        <v>M</v>
      </c>
      <c r="O2078" t="s">
        <v>1236</v>
      </c>
      <c r="P2078" t="s">
        <v>2059</v>
      </c>
      <c r="Q2078" t="s">
        <v>221</v>
      </c>
      <c r="R2078">
        <v>4</v>
      </c>
      <c r="S2078">
        <f t="shared" si="232"/>
        <v>2019</v>
      </c>
      <c r="T2078" t="s">
        <v>12</v>
      </c>
      <c r="U2078">
        <v>0.999999999999998</v>
      </c>
      <c r="V2078" t="s">
        <v>3653</v>
      </c>
      <c r="W2078">
        <f>VLOOKUP(Q2078,'PBT Tag Rates'!$B$5:$E$44,4,FALSE)</f>
        <v>0.95971980899999998</v>
      </c>
      <c r="X2078">
        <v>1</v>
      </c>
      <c r="Y2078" s="14">
        <f>IFERROR(LOOKUP(H2078,{30,43,48,53,58,63,68,73,78,83,88,93,97},{42,47,52,57,62,67,72,77,82,87,92,99,100}),999)</f>
        <v>77</v>
      </c>
      <c r="Z2078" s="17">
        <f t="shared" si="233"/>
        <v>5.5555555555555554</v>
      </c>
      <c r="AA2078" s="17">
        <f t="shared" si="234"/>
        <v>5.5555555555555554</v>
      </c>
      <c r="AB2078" s="17">
        <f t="shared" si="235"/>
        <v>11.658097686375321</v>
      </c>
      <c r="AC2078" s="17" t="s">
        <v>17655</v>
      </c>
    </row>
    <row r="2079" spans="1:29" x14ac:dyDescent="0.25">
      <c r="A2079" t="s">
        <v>3339</v>
      </c>
      <c r="B2079" s="166" t="s">
        <v>9321</v>
      </c>
      <c r="C2079" t="s">
        <v>318</v>
      </c>
      <c r="D2079" s="1">
        <v>45173</v>
      </c>
      <c r="E2079">
        <f t="shared" si="230"/>
        <v>18</v>
      </c>
      <c r="F2079" t="s">
        <v>6</v>
      </c>
      <c r="G2079">
        <v>520</v>
      </c>
      <c r="H2079">
        <f t="shared" si="229"/>
        <v>52</v>
      </c>
      <c r="I2079" t="s">
        <v>7</v>
      </c>
      <c r="J2079" t="s">
        <v>8</v>
      </c>
      <c r="K2079" t="s">
        <v>8</v>
      </c>
      <c r="L2079" t="s">
        <v>8</v>
      </c>
      <c r="M2079" t="s">
        <v>6</v>
      </c>
      <c r="N2079" t="str">
        <f t="shared" si="231"/>
        <v>M</v>
      </c>
      <c r="O2079" t="s">
        <v>9322</v>
      </c>
      <c r="P2079" t="s">
        <v>9323</v>
      </c>
      <c r="Q2079" t="s">
        <v>3820</v>
      </c>
      <c r="R2079">
        <v>2</v>
      </c>
      <c r="S2079">
        <f t="shared" si="232"/>
        <v>2021</v>
      </c>
      <c r="T2079" t="s">
        <v>12</v>
      </c>
      <c r="U2079">
        <v>1</v>
      </c>
      <c r="V2079" t="s">
        <v>3396</v>
      </c>
      <c r="W2079">
        <f>VLOOKUP(Q2079,'PBT Tag Rates'!$B$5:$E$44,4,FALSE)</f>
        <v>0.98140000000000005</v>
      </c>
      <c r="X2079">
        <v>1</v>
      </c>
      <c r="Y2079" s="14">
        <f>IFERROR(LOOKUP(H2079,{30,43,48,53,58,63,68,73,78,83,88,93,97},{42,47,52,57,62,67,72,77,82,87,92,99,100}),999)</f>
        <v>52</v>
      </c>
      <c r="Z2079" s="17">
        <f t="shared" si="233"/>
        <v>5.5555555555555554</v>
      </c>
      <c r="AA2079" s="17">
        <f t="shared" si="234"/>
        <v>5.5555555555555554</v>
      </c>
      <c r="AB2079" s="17">
        <f t="shared" si="235"/>
        <v>11.658097686375321</v>
      </c>
      <c r="AC2079" s="17" t="s">
        <v>17655</v>
      </c>
    </row>
    <row r="2080" spans="1:29" x14ac:dyDescent="0.25">
      <c r="A2080" t="s">
        <v>3339</v>
      </c>
      <c r="B2080" s="166" t="s">
        <v>9324</v>
      </c>
      <c r="C2080" t="s">
        <v>9325</v>
      </c>
      <c r="D2080" s="1">
        <v>45173</v>
      </c>
      <c r="E2080">
        <f t="shared" si="230"/>
        <v>18</v>
      </c>
      <c r="F2080" t="s">
        <v>6</v>
      </c>
      <c r="G2080">
        <v>880</v>
      </c>
      <c r="H2080">
        <f t="shared" si="229"/>
        <v>88</v>
      </c>
      <c r="I2080" t="s">
        <v>7</v>
      </c>
      <c r="J2080" t="s">
        <v>8</v>
      </c>
      <c r="K2080" t="s">
        <v>9326</v>
      </c>
      <c r="L2080" t="s">
        <v>8</v>
      </c>
      <c r="M2080" t="s">
        <v>6</v>
      </c>
      <c r="N2080" t="str">
        <f t="shared" si="231"/>
        <v>M</v>
      </c>
      <c r="O2080" t="s">
        <v>900</v>
      </c>
      <c r="P2080" t="s">
        <v>901</v>
      </c>
      <c r="Q2080" t="s">
        <v>15</v>
      </c>
      <c r="R2080">
        <v>5</v>
      </c>
      <c r="S2080">
        <f t="shared" si="232"/>
        <v>2018</v>
      </c>
      <c r="T2080" t="s">
        <v>12</v>
      </c>
      <c r="U2080">
        <v>1</v>
      </c>
      <c r="V2080" t="s">
        <v>3543</v>
      </c>
      <c r="W2080">
        <f>VLOOKUP(Q2080,'PBT Tag Rates'!$B$5:$E$44,4,FALSE)</f>
        <v>0.80551598400000002</v>
      </c>
      <c r="X2080">
        <v>1</v>
      </c>
      <c r="Y2080" s="14">
        <f>IFERROR(LOOKUP(H2080,{30,43,48,53,58,63,68,73,78,83,88,93,97},{42,47,52,57,62,67,72,77,82,87,92,99,100}),999)</f>
        <v>92</v>
      </c>
      <c r="Z2080" s="17">
        <f t="shared" si="233"/>
        <v>5.5555555555555554</v>
      </c>
      <c r="AA2080" s="17">
        <f t="shared" si="234"/>
        <v>5.5555555555555554</v>
      </c>
      <c r="AB2080" s="17">
        <f t="shared" si="235"/>
        <v>11.658097686375321</v>
      </c>
      <c r="AC2080" s="17" t="s">
        <v>17655</v>
      </c>
    </row>
    <row r="2081" spans="1:29" x14ac:dyDescent="0.25">
      <c r="A2081" t="s">
        <v>3339</v>
      </c>
      <c r="B2081" s="166" t="s">
        <v>9327</v>
      </c>
      <c r="C2081" t="s">
        <v>319</v>
      </c>
      <c r="D2081" s="1">
        <v>45173</v>
      </c>
      <c r="E2081">
        <f t="shared" si="230"/>
        <v>18</v>
      </c>
      <c r="F2081" t="s">
        <v>14</v>
      </c>
      <c r="G2081">
        <v>900</v>
      </c>
      <c r="H2081">
        <f t="shared" si="229"/>
        <v>90</v>
      </c>
      <c r="I2081" t="s">
        <v>7</v>
      </c>
      <c r="J2081" t="s">
        <v>8</v>
      </c>
      <c r="K2081" t="s">
        <v>9328</v>
      </c>
      <c r="L2081" t="s">
        <v>8</v>
      </c>
      <c r="M2081" t="s">
        <v>14</v>
      </c>
      <c r="N2081" t="str">
        <f t="shared" si="231"/>
        <v>F</v>
      </c>
      <c r="O2081" t="s">
        <v>8</v>
      </c>
      <c r="P2081" t="s">
        <v>8</v>
      </c>
      <c r="Q2081" t="s">
        <v>11</v>
      </c>
      <c r="R2081" t="s">
        <v>8</v>
      </c>
      <c r="S2081" t="str">
        <f t="shared" si="232"/>
        <v>U</v>
      </c>
      <c r="T2081" t="s">
        <v>12</v>
      </c>
      <c r="U2081">
        <v>1</v>
      </c>
      <c r="V2081" t="s">
        <v>11</v>
      </c>
      <c r="W2081" t="e">
        <f>VLOOKUP(Q2081,'PBT Tag Rates'!$B$5:$E$44,4,FALSE)</f>
        <v>#N/A</v>
      </c>
      <c r="X2081">
        <v>1</v>
      </c>
      <c r="Y2081" s="14">
        <f>IFERROR(LOOKUP(H2081,{30,43,48,53,58,63,68,73,78,83,88,93,97},{42,47,52,57,62,67,72,77,82,87,92,99,100}),999)</f>
        <v>92</v>
      </c>
      <c r="Z2081" s="17">
        <f t="shared" si="233"/>
        <v>5.5555555555555554</v>
      </c>
      <c r="AA2081" s="17">
        <f t="shared" si="234"/>
        <v>5.5555555555555554</v>
      </c>
      <c r="AB2081" s="17">
        <f t="shared" si="235"/>
        <v>11.658097686375321</v>
      </c>
      <c r="AC2081" s="17" t="s">
        <v>17654</v>
      </c>
    </row>
    <row r="2082" spans="1:29" x14ac:dyDescent="0.25">
      <c r="A2082" t="s">
        <v>3339</v>
      </c>
      <c r="B2082" s="166" t="s">
        <v>9329</v>
      </c>
      <c r="C2082" t="s">
        <v>9330</v>
      </c>
      <c r="D2082" s="1">
        <v>45173</v>
      </c>
      <c r="E2082">
        <f t="shared" si="230"/>
        <v>18</v>
      </c>
      <c r="F2082" t="s">
        <v>6</v>
      </c>
      <c r="G2082">
        <v>740</v>
      </c>
      <c r="H2082">
        <f t="shared" si="229"/>
        <v>74</v>
      </c>
      <c r="I2082" t="s">
        <v>7</v>
      </c>
      <c r="J2082" t="s">
        <v>8</v>
      </c>
      <c r="K2082" t="s">
        <v>9331</v>
      </c>
      <c r="L2082" t="s">
        <v>8</v>
      </c>
      <c r="M2082" t="s">
        <v>6</v>
      </c>
      <c r="N2082" t="str">
        <f t="shared" si="231"/>
        <v>M</v>
      </c>
      <c r="O2082" t="s">
        <v>552</v>
      </c>
      <c r="P2082" t="s">
        <v>3039</v>
      </c>
      <c r="Q2082" t="s">
        <v>221</v>
      </c>
      <c r="R2082">
        <v>4</v>
      </c>
      <c r="S2082">
        <f t="shared" si="232"/>
        <v>2019</v>
      </c>
      <c r="T2082" t="s">
        <v>12</v>
      </c>
      <c r="U2082">
        <v>0.999999999999998</v>
      </c>
      <c r="V2082" t="s">
        <v>3396</v>
      </c>
      <c r="W2082">
        <f>VLOOKUP(Q2082,'PBT Tag Rates'!$B$5:$E$44,4,FALSE)</f>
        <v>0.95971980899999998</v>
      </c>
      <c r="X2082">
        <v>1</v>
      </c>
      <c r="Y2082" s="14">
        <f>IFERROR(LOOKUP(H2082,{30,43,48,53,58,63,68,73,78,83,88,93,97},{42,47,52,57,62,67,72,77,82,87,92,99,100}),999)</f>
        <v>77</v>
      </c>
      <c r="Z2082" s="17">
        <f t="shared" si="233"/>
        <v>5.5555555555555554</v>
      </c>
      <c r="AA2082" s="17">
        <f t="shared" si="234"/>
        <v>5.5555555555555554</v>
      </c>
      <c r="AB2082" s="17">
        <f t="shared" si="235"/>
        <v>11.658097686375321</v>
      </c>
      <c r="AC2082" s="17" t="s">
        <v>17655</v>
      </c>
    </row>
    <row r="2083" spans="1:29" x14ac:dyDescent="0.25">
      <c r="A2083" t="s">
        <v>3339</v>
      </c>
      <c r="B2083" s="166" t="s">
        <v>9332</v>
      </c>
      <c r="C2083" t="s">
        <v>320</v>
      </c>
      <c r="D2083" s="1">
        <v>45173</v>
      </c>
      <c r="E2083">
        <f t="shared" si="230"/>
        <v>18</v>
      </c>
      <c r="F2083" t="s">
        <v>6</v>
      </c>
      <c r="G2083">
        <v>720</v>
      </c>
      <c r="H2083">
        <f t="shared" si="229"/>
        <v>72</v>
      </c>
      <c r="I2083" t="s">
        <v>7</v>
      </c>
      <c r="J2083" t="s">
        <v>8</v>
      </c>
      <c r="K2083" t="s">
        <v>9333</v>
      </c>
      <c r="L2083" t="s">
        <v>8</v>
      </c>
      <c r="M2083" t="s">
        <v>6</v>
      </c>
      <c r="N2083" t="str">
        <f t="shared" si="231"/>
        <v>M</v>
      </c>
      <c r="O2083" t="s">
        <v>8</v>
      </c>
      <c r="P2083" t="s">
        <v>8</v>
      </c>
      <c r="Q2083" t="s">
        <v>11</v>
      </c>
      <c r="R2083" t="s">
        <v>8</v>
      </c>
      <c r="S2083" t="str">
        <f t="shared" si="232"/>
        <v>U</v>
      </c>
      <c r="T2083" t="s">
        <v>12</v>
      </c>
      <c r="U2083">
        <v>0.999999999999999</v>
      </c>
      <c r="V2083" t="s">
        <v>11</v>
      </c>
      <c r="W2083" t="e">
        <f>VLOOKUP(Q2083,'PBT Tag Rates'!$B$5:$E$44,4,FALSE)</f>
        <v>#N/A</v>
      </c>
      <c r="X2083">
        <v>1</v>
      </c>
      <c r="Y2083" s="14">
        <f>IFERROR(LOOKUP(H2083,{30,43,48,53,58,63,68,73,78,83,88,93,97},{42,47,52,57,62,67,72,77,82,87,92,99,100}),999)</f>
        <v>72</v>
      </c>
      <c r="Z2083" s="17">
        <f t="shared" si="233"/>
        <v>5.5555555555555554</v>
      </c>
      <c r="AA2083" s="17">
        <f t="shared" si="234"/>
        <v>5.5555555555555554</v>
      </c>
      <c r="AB2083" s="17">
        <f t="shared" si="235"/>
        <v>11.658097686375321</v>
      </c>
      <c r="AC2083" s="17" t="s">
        <v>17654</v>
      </c>
    </row>
    <row r="2084" spans="1:29" x14ac:dyDescent="0.25">
      <c r="A2084" t="s">
        <v>3339</v>
      </c>
      <c r="B2084" s="166" t="s">
        <v>9334</v>
      </c>
      <c r="C2084" t="s">
        <v>9335</v>
      </c>
      <c r="D2084" s="1">
        <v>45173</v>
      </c>
      <c r="E2084">
        <f t="shared" si="230"/>
        <v>18</v>
      </c>
      <c r="F2084" t="s">
        <v>14</v>
      </c>
      <c r="G2084">
        <v>760</v>
      </c>
      <c r="H2084">
        <f t="shared" si="229"/>
        <v>76</v>
      </c>
      <c r="I2084" t="s">
        <v>7</v>
      </c>
      <c r="J2084" t="s">
        <v>8</v>
      </c>
      <c r="K2084" t="s">
        <v>9336</v>
      </c>
      <c r="L2084" t="s">
        <v>8</v>
      </c>
      <c r="M2084" t="s">
        <v>14</v>
      </c>
      <c r="N2084" t="str">
        <f t="shared" si="231"/>
        <v>F</v>
      </c>
      <c r="O2084" t="s">
        <v>4108</v>
      </c>
      <c r="P2084" t="s">
        <v>9337</v>
      </c>
      <c r="Q2084" t="s">
        <v>221</v>
      </c>
      <c r="R2084">
        <v>4</v>
      </c>
      <c r="S2084">
        <f t="shared" si="232"/>
        <v>2019</v>
      </c>
      <c r="T2084" t="s">
        <v>12</v>
      </c>
      <c r="U2084">
        <v>0.999999999999997</v>
      </c>
      <c r="V2084" t="s">
        <v>3951</v>
      </c>
      <c r="W2084">
        <f>VLOOKUP(Q2084,'PBT Tag Rates'!$B$5:$E$44,4,FALSE)</f>
        <v>0.95971980899999998</v>
      </c>
      <c r="X2084">
        <v>1</v>
      </c>
      <c r="Y2084" s="14">
        <f>IFERROR(LOOKUP(H2084,{30,43,48,53,58,63,68,73,78,83,88,93,97},{42,47,52,57,62,67,72,77,82,87,92,99,100}),999)</f>
        <v>77</v>
      </c>
      <c r="Z2084" s="17">
        <f t="shared" si="233"/>
        <v>5.5555555555555554</v>
      </c>
      <c r="AA2084" s="17">
        <f t="shared" si="234"/>
        <v>5.5555555555555554</v>
      </c>
      <c r="AB2084" s="17">
        <f t="shared" si="235"/>
        <v>11.658097686375321</v>
      </c>
      <c r="AC2084" s="17" t="s">
        <v>17655</v>
      </c>
    </row>
    <row r="2085" spans="1:29" x14ac:dyDescent="0.25">
      <c r="A2085" t="s">
        <v>3339</v>
      </c>
      <c r="B2085" s="166" t="s">
        <v>9338</v>
      </c>
      <c r="C2085" t="s">
        <v>9339</v>
      </c>
      <c r="D2085" s="1">
        <v>45173</v>
      </c>
      <c r="E2085">
        <f t="shared" si="230"/>
        <v>18</v>
      </c>
      <c r="F2085" t="s">
        <v>6</v>
      </c>
      <c r="G2085">
        <v>830</v>
      </c>
      <c r="H2085">
        <f t="shared" si="229"/>
        <v>83</v>
      </c>
      <c r="I2085" t="s">
        <v>9</v>
      </c>
      <c r="J2085">
        <v>1</v>
      </c>
      <c r="K2085" t="s">
        <v>9340</v>
      </c>
      <c r="L2085" t="s">
        <v>8</v>
      </c>
      <c r="M2085" t="s">
        <v>6</v>
      </c>
      <c r="N2085" t="str">
        <f t="shared" si="231"/>
        <v>M</v>
      </c>
      <c r="O2085" t="s">
        <v>997</v>
      </c>
      <c r="P2085" t="s">
        <v>1869</v>
      </c>
      <c r="Q2085" t="s">
        <v>221</v>
      </c>
      <c r="R2085">
        <v>4</v>
      </c>
      <c r="S2085">
        <f t="shared" si="232"/>
        <v>2019</v>
      </c>
      <c r="T2085" t="s">
        <v>12</v>
      </c>
      <c r="U2085">
        <v>0.999999999999997</v>
      </c>
      <c r="V2085" t="s">
        <v>3386</v>
      </c>
      <c r="W2085">
        <f>VLOOKUP(Q2085,'PBT Tag Rates'!$B$5:$E$44,4,FALSE)</f>
        <v>0.95971980899999998</v>
      </c>
      <c r="X2085">
        <v>1</v>
      </c>
      <c r="Y2085" s="14">
        <f>IFERROR(LOOKUP(H2085,{30,43,48,53,58,63,68,73,78,83,88,93,97},{42,47,52,57,62,67,72,77,82,87,92,99,100}),999)</f>
        <v>87</v>
      </c>
      <c r="Z2085" s="17">
        <f t="shared" si="233"/>
        <v>5.5555555555555554</v>
      </c>
      <c r="AA2085" s="17">
        <f t="shared" si="234"/>
        <v>5.5555555555555554</v>
      </c>
      <c r="AB2085" s="17">
        <f t="shared" si="235"/>
        <v>11.658097686375321</v>
      </c>
      <c r="AC2085" s="17" t="s">
        <v>17654</v>
      </c>
    </row>
    <row r="2086" spans="1:29" x14ac:dyDescent="0.25">
      <c r="A2086" t="s">
        <v>3339</v>
      </c>
      <c r="B2086" s="166" t="s">
        <v>9341</v>
      </c>
      <c r="C2086" t="s">
        <v>321</v>
      </c>
      <c r="D2086" s="1">
        <v>45173</v>
      </c>
      <c r="E2086">
        <f t="shared" si="230"/>
        <v>18</v>
      </c>
      <c r="F2086" t="s">
        <v>14</v>
      </c>
      <c r="G2086">
        <v>790</v>
      </c>
      <c r="H2086">
        <f t="shared" si="229"/>
        <v>79</v>
      </c>
      <c r="I2086" t="s">
        <v>9</v>
      </c>
      <c r="J2086">
        <v>1</v>
      </c>
      <c r="K2086" t="s">
        <v>8</v>
      </c>
      <c r="L2086" t="s">
        <v>8</v>
      </c>
      <c r="M2086" t="s">
        <v>14</v>
      </c>
      <c r="N2086" t="str">
        <f t="shared" si="231"/>
        <v>F</v>
      </c>
      <c r="O2086" t="s">
        <v>635</v>
      </c>
      <c r="P2086" t="s">
        <v>1019</v>
      </c>
      <c r="Q2086" t="s">
        <v>221</v>
      </c>
      <c r="R2086">
        <v>4</v>
      </c>
      <c r="S2086">
        <f t="shared" si="232"/>
        <v>2019</v>
      </c>
      <c r="T2086" t="s">
        <v>12</v>
      </c>
      <c r="U2086">
        <v>0.999999999999996</v>
      </c>
      <c r="V2086" t="s">
        <v>3363</v>
      </c>
      <c r="W2086">
        <f>VLOOKUP(Q2086,'PBT Tag Rates'!$B$5:$E$44,4,FALSE)</f>
        <v>0.95971980899999998</v>
      </c>
      <c r="X2086">
        <v>1</v>
      </c>
      <c r="Y2086" s="14">
        <f>IFERROR(LOOKUP(H2086,{30,43,48,53,58,63,68,73,78,83,88,93,97},{42,47,52,57,62,67,72,77,82,87,92,99,100}),999)</f>
        <v>82</v>
      </c>
      <c r="Z2086" s="17">
        <f t="shared" si="233"/>
        <v>5.5555555555555554</v>
      </c>
      <c r="AA2086" s="17">
        <f t="shared" si="234"/>
        <v>5.5555555555555554</v>
      </c>
      <c r="AB2086" s="17">
        <f t="shared" si="235"/>
        <v>11.658097686375321</v>
      </c>
      <c r="AC2086" s="17" t="s">
        <v>17654</v>
      </c>
    </row>
    <row r="2087" spans="1:29" x14ac:dyDescent="0.25">
      <c r="A2087" t="s">
        <v>3339</v>
      </c>
      <c r="B2087" s="166" t="s">
        <v>9342</v>
      </c>
      <c r="C2087" t="s">
        <v>9343</v>
      </c>
      <c r="D2087" s="1">
        <v>45173</v>
      </c>
      <c r="E2087">
        <f t="shared" si="230"/>
        <v>18</v>
      </c>
      <c r="F2087" t="s">
        <v>14</v>
      </c>
      <c r="G2087">
        <v>810</v>
      </c>
      <c r="H2087">
        <f t="shared" si="229"/>
        <v>81</v>
      </c>
      <c r="I2087" t="s">
        <v>7</v>
      </c>
      <c r="J2087" t="s">
        <v>8</v>
      </c>
      <c r="K2087" t="s">
        <v>9344</v>
      </c>
      <c r="L2087" t="s">
        <v>8</v>
      </c>
      <c r="M2087" t="s">
        <v>14</v>
      </c>
      <c r="N2087" t="str">
        <f t="shared" si="231"/>
        <v>F</v>
      </c>
      <c r="O2087" t="s">
        <v>8</v>
      </c>
      <c r="P2087" t="s">
        <v>8</v>
      </c>
      <c r="Q2087" t="s">
        <v>11</v>
      </c>
      <c r="R2087" t="s">
        <v>8</v>
      </c>
      <c r="S2087" t="str">
        <f t="shared" si="232"/>
        <v>U</v>
      </c>
      <c r="T2087" t="s">
        <v>12</v>
      </c>
      <c r="U2087">
        <v>1</v>
      </c>
      <c r="V2087" t="s">
        <v>11</v>
      </c>
      <c r="W2087" t="e">
        <f>VLOOKUP(Q2087,'PBT Tag Rates'!$B$5:$E$44,4,FALSE)</f>
        <v>#N/A</v>
      </c>
      <c r="X2087">
        <v>1</v>
      </c>
      <c r="Y2087" s="14">
        <f>IFERROR(LOOKUP(H2087,{30,43,48,53,58,63,68,73,78,83,88,93,97},{42,47,52,57,62,67,72,77,82,87,92,99,100}),999)</f>
        <v>82</v>
      </c>
      <c r="Z2087" s="17">
        <f t="shared" si="233"/>
        <v>5.5555555555555554</v>
      </c>
      <c r="AA2087" s="17">
        <f t="shared" si="234"/>
        <v>5.5555555555555554</v>
      </c>
      <c r="AB2087" s="17">
        <f t="shared" si="235"/>
        <v>11.658097686375321</v>
      </c>
      <c r="AC2087" s="17" t="s">
        <v>17654</v>
      </c>
    </row>
    <row r="2088" spans="1:29" x14ac:dyDescent="0.25">
      <c r="A2088" t="s">
        <v>3339</v>
      </c>
      <c r="B2088" s="166" t="s">
        <v>9345</v>
      </c>
      <c r="C2088" t="s">
        <v>322</v>
      </c>
      <c r="D2088" s="1">
        <v>45173</v>
      </c>
      <c r="E2088">
        <f t="shared" si="230"/>
        <v>18</v>
      </c>
      <c r="F2088" t="s">
        <v>6</v>
      </c>
      <c r="G2088">
        <v>740</v>
      </c>
      <c r="H2088">
        <f t="shared" si="229"/>
        <v>74</v>
      </c>
      <c r="I2088" t="s">
        <v>9</v>
      </c>
      <c r="J2088">
        <v>1</v>
      </c>
      <c r="K2088" t="s">
        <v>8</v>
      </c>
      <c r="L2088" t="s">
        <v>8</v>
      </c>
      <c r="M2088" t="s">
        <v>6</v>
      </c>
      <c r="N2088" t="str">
        <f t="shared" si="231"/>
        <v>M</v>
      </c>
      <c r="O2088" t="s">
        <v>2623</v>
      </c>
      <c r="P2088" t="s">
        <v>2624</v>
      </c>
      <c r="Q2088" t="s">
        <v>221</v>
      </c>
      <c r="R2088">
        <v>4</v>
      </c>
      <c r="S2088">
        <f t="shared" si="232"/>
        <v>2019</v>
      </c>
      <c r="T2088" t="s">
        <v>12</v>
      </c>
      <c r="U2088">
        <v>1</v>
      </c>
      <c r="V2088" t="s">
        <v>3386</v>
      </c>
      <c r="W2088">
        <f>VLOOKUP(Q2088,'PBT Tag Rates'!$B$5:$E$44,4,FALSE)</f>
        <v>0.95971980899999998</v>
      </c>
      <c r="X2088">
        <v>1</v>
      </c>
      <c r="Y2088" s="14">
        <f>IFERROR(LOOKUP(H2088,{30,43,48,53,58,63,68,73,78,83,88,93,97},{42,47,52,57,62,67,72,77,82,87,92,99,100}),999)</f>
        <v>77</v>
      </c>
      <c r="Z2088" s="17">
        <f t="shared" si="233"/>
        <v>5.5555555555555554</v>
      </c>
      <c r="AA2088" s="17">
        <f t="shared" si="234"/>
        <v>5.5555555555555554</v>
      </c>
      <c r="AB2088" s="17">
        <f t="shared" si="235"/>
        <v>11.658097686375321</v>
      </c>
      <c r="AC2088" s="17" t="s">
        <v>17654</v>
      </c>
    </row>
    <row r="2089" spans="1:29" x14ac:dyDescent="0.25">
      <c r="A2089" t="s">
        <v>3339</v>
      </c>
      <c r="B2089" s="166" t="s">
        <v>9346</v>
      </c>
      <c r="C2089" t="s">
        <v>323</v>
      </c>
      <c r="D2089" s="1">
        <v>45173</v>
      </c>
      <c r="E2089">
        <f t="shared" si="230"/>
        <v>18</v>
      </c>
      <c r="F2089" t="s">
        <v>6</v>
      </c>
      <c r="G2089">
        <v>710</v>
      </c>
      <c r="H2089">
        <f t="shared" si="229"/>
        <v>71</v>
      </c>
      <c r="I2089" t="s">
        <v>7</v>
      </c>
      <c r="J2089" t="s">
        <v>8</v>
      </c>
      <c r="K2089" t="s">
        <v>9347</v>
      </c>
      <c r="L2089" t="s">
        <v>8</v>
      </c>
      <c r="M2089" t="s">
        <v>6</v>
      </c>
      <c r="N2089" t="str">
        <f t="shared" si="231"/>
        <v>M</v>
      </c>
      <c r="O2089" t="s">
        <v>2753</v>
      </c>
      <c r="P2089" t="s">
        <v>3587</v>
      </c>
      <c r="Q2089" t="s">
        <v>221</v>
      </c>
      <c r="R2089">
        <v>4</v>
      </c>
      <c r="S2089">
        <f t="shared" si="232"/>
        <v>2019</v>
      </c>
      <c r="T2089" t="s">
        <v>12</v>
      </c>
      <c r="U2089">
        <v>0.999999999999998</v>
      </c>
      <c r="V2089" t="s">
        <v>3346</v>
      </c>
      <c r="W2089">
        <f>VLOOKUP(Q2089,'PBT Tag Rates'!$B$5:$E$44,4,FALSE)</f>
        <v>0.95971980899999998</v>
      </c>
      <c r="X2089">
        <v>1</v>
      </c>
      <c r="Y2089" s="14">
        <f>IFERROR(LOOKUP(H2089,{30,43,48,53,58,63,68,73,78,83,88,93,97},{42,47,52,57,62,67,72,77,82,87,92,99,100}),999)</f>
        <v>72</v>
      </c>
      <c r="Z2089" s="17">
        <f t="shared" si="233"/>
        <v>5.5555555555555554</v>
      </c>
      <c r="AA2089" s="17">
        <f t="shared" si="234"/>
        <v>5.5555555555555554</v>
      </c>
      <c r="AB2089" s="17">
        <f t="shared" si="235"/>
        <v>11.658097686375321</v>
      </c>
      <c r="AC2089" s="17" t="s">
        <v>17654</v>
      </c>
    </row>
    <row r="2090" spans="1:29" x14ac:dyDescent="0.25">
      <c r="A2090" t="s">
        <v>3339</v>
      </c>
      <c r="B2090" s="166" t="s">
        <v>9348</v>
      </c>
      <c r="C2090" t="s">
        <v>325</v>
      </c>
      <c r="D2090" s="1">
        <v>45173</v>
      </c>
      <c r="E2090">
        <f t="shared" si="230"/>
        <v>18</v>
      </c>
      <c r="F2090" t="s">
        <v>6</v>
      </c>
      <c r="G2090">
        <v>690</v>
      </c>
      <c r="H2090">
        <f t="shared" si="229"/>
        <v>69</v>
      </c>
      <c r="I2090" t="s">
        <v>9</v>
      </c>
      <c r="J2090">
        <v>1</v>
      </c>
      <c r="K2090" t="s">
        <v>8</v>
      </c>
      <c r="L2090" t="s">
        <v>8</v>
      </c>
      <c r="M2090" t="s">
        <v>6</v>
      </c>
      <c r="N2090" t="str">
        <f t="shared" si="231"/>
        <v>M</v>
      </c>
      <c r="O2090" t="s">
        <v>2719</v>
      </c>
      <c r="P2090" t="s">
        <v>2720</v>
      </c>
      <c r="Q2090" t="s">
        <v>281</v>
      </c>
      <c r="R2090">
        <v>4</v>
      </c>
      <c r="S2090">
        <f t="shared" si="232"/>
        <v>2019</v>
      </c>
      <c r="T2090" t="s">
        <v>12</v>
      </c>
      <c r="U2090">
        <v>1</v>
      </c>
      <c r="V2090" t="s">
        <v>3171</v>
      </c>
      <c r="W2090">
        <f>VLOOKUP(Q2090,'PBT Tag Rates'!$B$5:$E$44,4,FALSE)</f>
        <v>0.99705232300000002</v>
      </c>
      <c r="X2090">
        <v>1</v>
      </c>
      <c r="Y2090" s="14">
        <f>IFERROR(LOOKUP(H2090,{30,43,48,53,58,63,68,73,78,83,88,93,97},{42,47,52,57,62,67,72,77,82,87,92,99,100}),999)</f>
        <v>72</v>
      </c>
      <c r="Z2090" s="17">
        <f t="shared" si="233"/>
        <v>5.5555555555555554</v>
      </c>
      <c r="AA2090" s="17">
        <f t="shared" si="234"/>
        <v>5.5555555555555554</v>
      </c>
      <c r="AB2090" s="17">
        <f t="shared" si="235"/>
        <v>11.658097686375321</v>
      </c>
      <c r="AC2090" s="17" t="s">
        <v>17654</v>
      </c>
    </row>
    <row r="2091" spans="1:29" x14ac:dyDescent="0.25">
      <c r="A2091" t="s">
        <v>3339</v>
      </c>
      <c r="B2091" s="166" t="s">
        <v>9349</v>
      </c>
      <c r="C2091" t="s">
        <v>9350</v>
      </c>
      <c r="D2091" s="1">
        <v>45173</v>
      </c>
      <c r="E2091">
        <f t="shared" si="230"/>
        <v>18</v>
      </c>
      <c r="F2091" t="s">
        <v>14</v>
      </c>
      <c r="G2091">
        <v>740</v>
      </c>
      <c r="H2091">
        <f t="shared" si="229"/>
        <v>74</v>
      </c>
      <c r="I2091" t="s">
        <v>7</v>
      </c>
      <c r="J2091" t="s">
        <v>8</v>
      </c>
      <c r="K2091" t="s">
        <v>9351</v>
      </c>
      <c r="L2091" t="s">
        <v>8</v>
      </c>
      <c r="M2091" t="s">
        <v>14</v>
      </c>
      <c r="N2091" t="str">
        <f t="shared" si="231"/>
        <v>F</v>
      </c>
      <c r="O2091" t="s">
        <v>260</v>
      </c>
      <c r="P2091" t="s">
        <v>3611</v>
      </c>
      <c r="Q2091" t="s">
        <v>221</v>
      </c>
      <c r="R2091">
        <v>4</v>
      </c>
      <c r="S2091">
        <f t="shared" si="232"/>
        <v>2019</v>
      </c>
      <c r="T2091" t="s">
        <v>12</v>
      </c>
      <c r="U2091">
        <v>1</v>
      </c>
      <c r="V2091" t="s">
        <v>3363</v>
      </c>
      <c r="W2091">
        <f>VLOOKUP(Q2091,'PBT Tag Rates'!$B$5:$E$44,4,FALSE)</f>
        <v>0.95971980899999998</v>
      </c>
      <c r="X2091">
        <v>1</v>
      </c>
      <c r="Y2091" s="14">
        <f>IFERROR(LOOKUP(H2091,{30,43,48,53,58,63,68,73,78,83,88,93,97},{42,47,52,57,62,67,72,77,82,87,92,99,100}),999)</f>
        <v>77</v>
      </c>
      <c r="Z2091" s="17">
        <f t="shared" si="233"/>
        <v>5.5555555555555554</v>
      </c>
      <c r="AA2091" s="17">
        <f t="shared" si="234"/>
        <v>5.5555555555555554</v>
      </c>
      <c r="AB2091" s="17">
        <f t="shared" si="235"/>
        <v>11.658097686375321</v>
      </c>
      <c r="AC2091" s="17" t="s">
        <v>17654</v>
      </c>
    </row>
    <row r="2092" spans="1:29" x14ac:dyDescent="0.25">
      <c r="A2092" t="s">
        <v>3339</v>
      </c>
      <c r="B2092" s="166" t="s">
        <v>9352</v>
      </c>
      <c r="C2092" t="s">
        <v>326</v>
      </c>
      <c r="D2092" s="1">
        <v>45173</v>
      </c>
      <c r="E2092">
        <f t="shared" si="230"/>
        <v>18</v>
      </c>
      <c r="F2092" t="s">
        <v>6</v>
      </c>
      <c r="G2092">
        <v>920</v>
      </c>
      <c r="H2092">
        <f t="shared" si="229"/>
        <v>92</v>
      </c>
      <c r="I2092" t="s">
        <v>7</v>
      </c>
      <c r="J2092" t="s">
        <v>8</v>
      </c>
      <c r="K2092" t="s">
        <v>9353</v>
      </c>
      <c r="L2092" t="s">
        <v>8</v>
      </c>
      <c r="M2092" t="s">
        <v>6</v>
      </c>
      <c r="N2092" t="str">
        <f t="shared" si="231"/>
        <v>M</v>
      </c>
      <c r="O2092" t="s">
        <v>9354</v>
      </c>
      <c r="P2092" t="s">
        <v>9355</v>
      </c>
      <c r="Q2092" t="s">
        <v>15</v>
      </c>
      <c r="R2092">
        <v>5</v>
      </c>
      <c r="S2092">
        <f t="shared" si="232"/>
        <v>2018</v>
      </c>
      <c r="T2092" t="s">
        <v>12</v>
      </c>
      <c r="U2092">
        <v>0.999999999999997</v>
      </c>
      <c r="V2092" t="s">
        <v>3357</v>
      </c>
      <c r="W2092">
        <f>VLOOKUP(Q2092,'PBT Tag Rates'!$B$5:$E$44,4,FALSE)</f>
        <v>0.80551598400000002</v>
      </c>
      <c r="X2092">
        <v>1</v>
      </c>
      <c r="Y2092" s="14">
        <f>IFERROR(LOOKUP(H2092,{30,43,48,53,58,63,68,73,78,83,88,93,97},{42,47,52,57,62,67,72,77,82,87,92,99,100}),999)</f>
        <v>92</v>
      </c>
      <c r="Z2092" s="17">
        <f t="shared" si="233"/>
        <v>5.5555555555555554</v>
      </c>
      <c r="AA2092" s="17">
        <f t="shared" si="234"/>
        <v>5.5555555555555554</v>
      </c>
      <c r="AB2092" s="17">
        <f t="shared" si="235"/>
        <v>11.658097686375321</v>
      </c>
      <c r="AC2092" s="17" t="s">
        <v>17654</v>
      </c>
    </row>
    <row r="2093" spans="1:29" x14ac:dyDescent="0.25">
      <c r="A2093" t="s">
        <v>3339</v>
      </c>
      <c r="B2093" s="166" t="s">
        <v>9356</v>
      </c>
      <c r="C2093" t="s">
        <v>9357</v>
      </c>
      <c r="D2093" s="1">
        <v>45173</v>
      </c>
      <c r="E2093">
        <f t="shared" si="230"/>
        <v>18</v>
      </c>
      <c r="F2093" t="s">
        <v>14</v>
      </c>
      <c r="G2093">
        <v>750</v>
      </c>
      <c r="H2093">
        <f t="shared" si="229"/>
        <v>75</v>
      </c>
      <c r="I2093" t="s">
        <v>7</v>
      </c>
      <c r="J2093" t="s">
        <v>8</v>
      </c>
      <c r="K2093" t="s">
        <v>9358</v>
      </c>
      <c r="L2093" t="s">
        <v>8</v>
      </c>
      <c r="M2093" t="s">
        <v>14</v>
      </c>
      <c r="N2093" t="str">
        <f t="shared" si="231"/>
        <v>F</v>
      </c>
      <c r="O2093" t="s">
        <v>2511</v>
      </c>
      <c r="P2093" t="s">
        <v>2512</v>
      </c>
      <c r="Q2093" t="s">
        <v>221</v>
      </c>
      <c r="R2093">
        <v>4</v>
      </c>
      <c r="S2093">
        <f t="shared" si="232"/>
        <v>2019</v>
      </c>
      <c r="T2093" t="s">
        <v>12</v>
      </c>
      <c r="U2093">
        <v>1</v>
      </c>
      <c r="V2093" t="s">
        <v>3346</v>
      </c>
      <c r="W2093">
        <f>VLOOKUP(Q2093,'PBT Tag Rates'!$B$5:$E$44,4,FALSE)</f>
        <v>0.95971980899999998</v>
      </c>
      <c r="X2093">
        <v>1</v>
      </c>
      <c r="Y2093" s="14">
        <f>IFERROR(LOOKUP(H2093,{30,43,48,53,58,63,68,73,78,83,88,93,97},{42,47,52,57,62,67,72,77,82,87,92,99,100}),999)</f>
        <v>77</v>
      </c>
      <c r="Z2093" s="17">
        <f t="shared" si="233"/>
        <v>5.5555555555555554</v>
      </c>
      <c r="AA2093" s="17">
        <f t="shared" si="234"/>
        <v>5.5555555555555554</v>
      </c>
      <c r="AB2093" s="17">
        <f t="shared" si="235"/>
        <v>11.658097686375321</v>
      </c>
      <c r="AC2093" s="17" t="s">
        <v>17654</v>
      </c>
    </row>
    <row r="2094" spans="1:29" x14ac:dyDescent="0.25">
      <c r="A2094" t="s">
        <v>3339</v>
      </c>
      <c r="B2094" s="166" t="s">
        <v>9359</v>
      </c>
      <c r="C2094" t="s">
        <v>327</v>
      </c>
      <c r="D2094" s="1">
        <v>45173</v>
      </c>
      <c r="E2094">
        <f t="shared" si="230"/>
        <v>18</v>
      </c>
      <c r="F2094" t="s">
        <v>6</v>
      </c>
      <c r="G2094">
        <v>540</v>
      </c>
      <c r="H2094">
        <f t="shared" si="229"/>
        <v>54</v>
      </c>
      <c r="I2094" t="s">
        <v>9</v>
      </c>
      <c r="J2094">
        <v>1</v>
      </c>
      <c r="K2094" t="s">
        <v>8</v>
      </c>
      <c r="L2094" t="s">
        <v>8</v>
      </c>
      <c r="M2094" t="s">
        <v>6</v>
      </c>
      <c r="N2094" t="str">
        <f t="shared" si="231"/>
        <v>M</v>
      </c>
      <c r="O2094" t="s">
        <v>8</v>
      </c>
      <c r="P2094" t="s">
        <v>8</v>
      </c>
      <c r="Q2094" t="s">
        <v>11</v>
      </c>
      <c r="R2094" t="s">
        <v>8</v>
      </c>
      <c r="S2094" t="str">
        <f t="shared" si="232"/>
        <v>U</v>
      </c>
      <c r="T2094" t="s">
        <v>12</v>
      </c>
      <c r="U2094">
        <v>1</v>
      </c>
      <c r="V2094" t="s">
        <v>3100</v>
      </c>
      <c r="W2094" t="e">
        <f>VLOOKUP(Q2094,'PBT Tag Rates'!$B$5:$E$44,4,FALSE)</f>
        <v>#N/A</v>
      </c>
      <c r="X2094">
        <v>1</v>
      </c>
      <c r="Y2094" s="14">
        <f>IFERROR(LOOKUP(H2094,{30,43,48,53,58,63,68,73,78,83,88,93,97},{42,47,52,57,62,67,72,77,82,87,92,99,100}),999)</f>
        <v>57</v>
      </c>
      <c r="Z2094" s="17">
        <f t="shared" si="233"/>
        <v>5.5555555555555554</v>
      </c>
      <c r="AA2094" s="17">
        <f t="shared" si="234"/>
        <v>5.5555555555555554</v>
      </c>
      <c r="AB2094" s="17">
        <f t="shared" si="235"/>
        <v>11.658097686375321</v>
      </c>
      <c r="AC2094" s="17" t="s">
        <v>17654</v>
      </c>
    </row>
    <row r="2095" spans="1:29" x14ac:dyDescent="0.25">
      <c r="A2095" t="s">
        <v>3339</v>
      </c>
      <c r="B2095" s="166" t="s">
        <v>9360</v>
      </c>
      <c r="C2095" t="s">
        <v>9361</v>
      </c>
      <c r="D2095" s="1">
        <v>45173</v>
      </c>
      <c r="E2095">
        <f t="shared" si="230"/>
        <v>18</v>
      </c>
      <c r="F2095" t="s">
        <v>6</v>
      </c>
      <c r="G2095">
        <v>710</v>
      </c>
      <c r="H2095">
        <f t="shared" si="229"/>
        <v>71</v>
      </c>
      <c r="I2095" t="s">
        <v>7</v>
      </c>
      <c r="J2095" t="s">
        <v>8</v>
      </c>
      <c r="K2095" t="s">
        <v>9362</v>
      </c>
      <c r="L2095" t="s">
        <v>8</v>
      </c>
      <c r="M2095" t="s">
        <v>6</v>
      </c>
      <c r="N2095" t="str">
        <f t="shared" si="231"/>
        <v>M</v>
      </c>
      <c r="O2095" t="s">
        <v>8</v>
      </c>
      <c r="P2095" t="s">
        <v>8</v>
      </c>
      <c r="Q2095" t="s">
        <v>11</v>
      </c>
      <c r="R2095" t="s">
        <v>8</v>
      </c>
      <c r="S2095" t="str">
        <f t="shared" si="232"/>
        <v>U</v>
      </c>
      <c r="T2095" t="s">
        <v>12</v>
      </c>
      <c r="U2095">
        <v>1</v>
      </c>
      <c r="V2095" t="s">
        <v>11</v>
      </c>
      <c r="W2095" t="e">
        <f>VLOOKUP(Q2095,'PBT Tag Rates'!$B$5:$E$44,4,FALSE)</f>
        <v>#N/A</v>
      </c>
      <c r="X2095">
        <v>1</v>
      </c>
      <c r="Y2095" s="14">
        <f>IFERROR(LOOKUP(H2095,{30,43,48,53,58,63,68,73,78,83,88,93,97},{42,47,52,57,62,67,72,77,82,87,92,99,100}),999)</f>
        <v>72</v>
      </c>
      <c r="Z2095" s="17">
        <f t="shared" si="233"/>
        <v>5.5555555555555554</v>
      </c>
      <c r="AA2095" s="17">
        <f t="shared" si="234"/>
        <v>5.5555555555555554</v>
      </c>
      <c r="AB2095" s="17">
        <f t="shared" si="235"/>
        <v>11.658097686375321</v>
      </c>
      <c r="AC2095" s="17" t="s">
        <v>17654</v>
      </c>
    </row>
    <row r="2096" spans="1:29" x14ac:dyDescent="0.25">
      <c r="A2096" t="s">
        <v>3339</v>
      </c>
      <c r="B2096" s="166" t="s">
        <v>9363</v>
      </c>
      <c r="C2096" t="s">
        <v>328</v>
      </c>
      <c r="D2096" s="1">
        <v>45173</v>
      </c>
      <c r="E2096">
        <f t="shared" si="230"/>
        <v>18</v>
      </c>
      <c r="F2096" t="s">
        <v>6</v>
      </c>
      <c r="G2096">
        <v>720</v>
      </c>
      <c r="H2096">
        <f t="shared" si="229"/>
        <v>72</v>
      </c>
      <c r="I2096" t="s">
        <v>9</v>
      </c>
      <c r="J2096">
        <v>1</v>
      </c>
      <c r="K2096" t="s">
        <v>8</v>
      </c>
      <c r="L2096" t="s">
        <v>8</v>
      </c>
      <c r="M2096" t="s">
        <v>6</v>
      </c>
      <c r="N2096" t="str">
        <f t="shared" si="231"/>
        <v>M</v>
      </c>
      <c r="O2096" t="s">
        <v>4073</v>
      </c>
      <c r="P2096" t="s">
        <v>4074</v>
      </c>
      <c r="Q2096" t="s">
        <v>281</v>
      </c>
      <c r="R2096">
        <v>4</v>
      </c>
      <c r="S2096">
        <f t="shared" si="232"/>
        <v>2019</v>
      </c>
      <c r="T2096" t="s">
        <v>12</v>
      </c>
      <c r="U2096">
        <v>0.999999999999998</v>
      </c>
      <c r="V2096" t="s">
        <v>3170</v>
      </c>
      <c r="W2096">
        <f>VLOOKUP(Q2096,'PBT Tag Rates'!$B$5:$E$44,4,FALSE)</f>
        <v>0.99705232300000002</v>
      </c>
      <c r="X2096">
        <v>1</v>
      </c>
      <c r="Y2096" s="14">
        <f>IFERROR(LOOKUP(H2096,{30,43,48,53,58,63,68,73,78,83,88,93,97},{42,47,52,57,62,67,72,77,82,87,92,99,100}),999)</f>
        <v>72</v>
      </c>
      <c r="Z2096" s="17">
        <f t="shared" si="233"/>
        <v>5.5555555555555554</v>
      </c>
      <c r="AA2096" s="17">
        <f t="shared" si="234"/>
        <v>5.5555555555555554</v>
      </c>
      <c r="AB2096" s="17">
        <f t="shared" si="235"/>
        <v>11.658097686375321</v>
      </c>
      <c r="AC2096" s="17" t="s">
        <v>17654</v>
      </c>
    </row>
    <row r="2097" spans="1:29" x14ac:dyDescent="0.25">
      <c r="A2097" t="s">
        <v>3339</v>
      </c>
      <c r="B2097" s="166" t="s">
        <v>9364</v>
      </c>
      <c r="C2097" t="s">
        <v>9365</v>
      </c>
      <c r="D2097" s="1">
        <v>45173</v>
      </c>
      <c r="E2097">
        <f t="shared" si="230"/>
        <v>18</v>
      </c>
      <c r="F2097" t="s">
        <v>14</v>
      </c>
      <c r="G2097">
        <v>770</v>
      </c>
      <c r="H2097">
        <f t="shared" si="229"/>
        <v>77</v>
      </c>
      <c r="I2097" t="s">
        <v>7</v>
      </c>
      <c r="J2097" t="s">
        <v>8</v>
      </c>
      <c r="K2097" t="s">
        <v>9366</v>
      </c>
      <c r="L2097" t="s">
        <v>8</v>
      </c>
      <c r="M2097" t="s">
        <v>14</v>
      </c>
      <c r="N2097" t="str">
        <f t="shared" si="231"/>
        <v>F</v>
      </c>
      <c r="O2097" t="s">
        <v>938</v>
      </c>
      <c r="P2097" t="s">
        <v>9367</v>
      </c>
      <c r="Q2097" t="s">
        <v>15</v>
      </c>
      <c r="R2097">
        <v>5</v>
      </c>
      <c r="S2097">
        <f t="shared" si="232"/>
        <v>2018</v>
      </c>
      <c r="T2097" t="s">
        <v>12</v>
      </c>
      <c r="U2097">
        <v>1</v>
      </c>
      <c r="V2097" t="s">
        <v>3363</v>
      </c>
      <c r="W2097">
        <f>VLOOKUP(Q2097,'PBT Tag Rates'!$B$5:$E$44,4,FALSE)</f>
        <v>0.80551598400000002</v>
      </c>
      <c r="X2097">
        <v>1</v>
      </c>
      <c r="Y2097" s="14">
        <f>IFERROR(LOOKUP(H2097,{30,43,48,53,58,63,68,73,78,83,88,93,97},{42,47,52,57,62,67,72,77,82,87,92,99,100}),999)</f>
        <v>77</v>
      </c>
      <c r="Z2097" s="17">
        <f t="shared" si="233"/>
        <v>5.5555555555555554</v>
      </c>
      <c r="AA2097" s="17">
        <f t="shared" si="234"/>
        <v>5.5555555555555554</v>
      </c>
      <c r="AB2097" s="17">
        <f t="shared" si="235"/>
        <v>11.658097686375321</v>
      </c>
      <c r="AC2097" s="17" t="s">
        <v>17654</v>
      </c>
    </row>
    <row r="2098" spans="1:29" x14ac:dyDescent="0.25">
      <c r="A2098" t="s">
        <v>3339</v>
      </c>
      <c r="B2098" s="166" t="s">
        <v>9368</v>
      </c>
      <c r="C2098" t="s">
        <v>329</v>
      </c>
      <c r="D2098" s="1">
        <v>45173</v>
      </c>
      <c r="E2098">
        <f t="shared" si="230"/>
        <v>18</v>
      </c>
      <c r="F2098" t="s">
        <v>14</v>
      </c>
      <c r="G2098">
        <v>810</v>
      </c>
      <c r="H2098">
        <f t="shared" si="229"/>
        <v>81</v>
      </c>
      <c r="I2098" t="s">
        <v>7</v>
      </c>
      <c r="J2098" t="s">
        <v>8</v>
      </c>
      <c r="K2098" t="s">
        <v>9369</v>
      </c>
      <c r="L2098" t="s">
        <v>8</v>
      </c>
      <c r="M2098" t="s">
        <v>14</v>
      </c>
      <c r="N2098" t="str">
        <f t="shared" si="231"/>
        <v>F</v>
      </c>
      <c r="O2098" t="s">
        <v>2695</v>
      </c>
      <c r="P2098" t="s">
        <v>2696</v>
      </c>
      <c r="Q2098" t="s">
        <v>221</v>
      </c>
      <c r="R2098">
        <v>4</v>
      </c>
      <c r="S2098">
        <f t="shared" si="232"/>
        <v>2019</v>
      </c>
      <c r="T2098" t="s">
        <v>12</v>
      </c>
      <c r="U2098">
        <v>0.999999999999998</v>
      </c>
      <c r="V2098" t="s">
        <v>3346</v>
      </c>
      <c r="W2098">
        <f>VLOOKUP(Q2098,'PBT Tag Rates'!$B$5:$E$44,4,FALSE)</f>
        <v>0.95971980899999998</v>
      </c>
      <c r="X2098">
        <v>1</v>
      </c>
      <c r="Y2098" s="14">
        <f>IFERROR(LOOKUP(H2098,{30,43,48,53,58,63,68,73,78,83,88,93,97},{42,47,52,57,62,67,72,77,82,87,92,99,100}),999)</f>
        <v>82</v>
      </c>
      <c r="Z2098" s="17">
        <f t="shared" si="233"/>
        <v>5.5555555555555554</v>
      </c>
      <c r="AA2098" s="17">
        <f t="shared" si="234"/>
        <v>5.5555555555555554</v>
      </c>
      <c r="AB2098" s="17">
        <f t="shared" si="235"/>
        <v>11.658097686375321</v>
      </c>
      <c r="AC2098" s="17" t="s">
        <v>17654</v>
      </c>
    </row>
    <row r="2099" spans="1:29" x14ac:dyDescent="0.25">
      <c r="A2099" t="s">
        <v>3339</v>
      </c>
      <c r="B2099" s="166" t="s">
        <v>9370</v>
      </c>
      <c r="C2099" t="s">
        <v>9371</v>
      </c>
      <c r="D2099" s="1">
        <v>45173</v>
      </c>
      <c r="E2099">
        <f t="shared" si="230"/>
        <v>18</v>
      </c>
      <c r="F2099" t="s">
        <v>6</v>
      </c>
      <c r="G2099">
        <v>810</v>
      </c>
      <c r="H2099">
        <f t="shared" si="229"/>
        <v>81</v>
      </c>
      <c r="I2099" t="s">
        <v>7</v>
      </c>
      <c r="J2099" t="s">
        <v>8</v>
      </c>
      <c r="K2099" t="s">
        <v>9372</v>
      </c>
      <c r="L2099" t="s">
        <v>8</v>
      </c>
      <c r="M2099" t="s">
        <v>6</v>
      </c>
      <c r="N2099" t="str">
        <f t="shared" si="231"/>
        <v>M</v>
      </c>
      <c r="O2099" t="s">
        <v>4298</v>
      </c>
      <c r="P2099" t="s">
        <v>4299</v>
      </c>
      <c r="Q2099" t="s">
        <v>221</v>
      </c>
      <c r="R2099">
        <v>4</v>
      </c>
      <c r="S2099">
        <f t="shared" si="232"/>
        <v>2019</v>
      </c>
      <c r="T2099" t="s">
        <v>12</v>
      </c>
      <c r="U2099">
        <v>1</v>
      </c>
      <c r="V2099" t="s">
        <v>3357</v>
      </c>
      <c r="W2099">
        <f>VLOOKUP(Q2099,'PBT Tag Rates'!$B$5:$E$44,4,FALSE)</f>
        <v>0.95971980899999998</v>
      </c>
      <c r="X2099">
        <v>1</v>
      </c>
      <c r="Y2099" s="14">
        <f>IFERROR(LOOKUP(H2099,{30,43,48,53,58,63,68,73,78,83,88,93,97},{42,47,52,57,62,67,72,77,82,87,92,99,100}),999)</f>
        <v>82</v>
      </c>
      <c r="Z2099" s="17">
        <f t="shared" si="233"/>
        <v>5.5555555555555554</v>
      </c>
      <c r="AA2099" s="17">
        <f t="shared" si="234"/>
        <v>5.5555555555555554</v>
      </c>
      <c r="AB2099" s="17">
        <f t="shared" si="235"/>
        <v>11.658097686375321</v>
      </c>
      <c r="AC2099" s="17" t="s">
        <v>17654</v>
      </c>
    </row>
    <row r="2100" spans="1:29" x14ac:dyDescent="0.25">
      <c r="A2100" t="s">
        <v>3339</v>
      </c>
      <c r="B2100" s="166" t="s">
        <v>9373</v>
      </c>
      <c r="C2100" t="s">
        <v>330</v>
      </c>
      <c r="D2100" s="1">
        <v>45173</v>
      </c>
      <c r="E2100">
        <f t="shared" si="230"/>
        <v>18</v>
      </c>
      <c r="F2100" t="s">
        <v>14</v>
      </c>
      <c r="G2100">
        <v>750</v>
      </c>
      <c r="H2100">
        <f t="shared" si="229"/>
        <v>75</v>
      </c>
      <c r="I2100" t="s">
        <v>7</v>
      </c>
      <c r="J2100" t="s">
        <v>8</v>
      </c>
      <c r="K2100" t="s">
        <v>9374</v>
      </c>
      <c r="L2100" t="s">
        <v>8</v>
      </c>
      <c r="M2100" t="s">
        <v>14</v>
      </c>
      <c r="N2100" t="str">
        <f t="shared" si="231"/>
        <v>F</v>
      </c>
      <c r="O2100" t="s">
        <v>371</v>
      </c>
      <c r="P2100" t="s">
        <v>372</v>
      </c>
      <c r="Q2100" t="s">
        <v>221</v>
      </c>
      <c r="R2100">
        <v>4</v>
      </c>
      <c r="S2100">
        <f t="shared" si="232"/>
        <v>2019</v>
      </c>
      <c r="T2100" t="s">
        <v>12</v>
      </c>
      <c r="U2100">
        <v>0.999999999999997</v>
      </c>
      <c r="V2100" t="s">
        <v>3363</v>
      </c>
      <c r="W2100">
        <f>VLOOKUP(Q2100,'PBT Tag Rates'!$B$5:$E$44,4,FALSE)</f>
        <v>0.95971980899999998</v>
      </c>
      <c r="X2100">
        <v>1</v>
      </c>
      <c r="Y2100" s="14">
        <f>IFERROR(LOOKUP(H2100,{30,43,48,53,58,63,68,73,78,83,88,93,97},{42,47,52,57,62,67,72,77,82,87,92,99,100}),999)</f>
        <v>77</v>
      </c>
      <c r="Z2100" s="17">
        <f t="shared" si="233"/>
        <v>5.5555555555555554</v>
      </c>
      <c r="AA2100" s="17">
        <f t="shared" si="234"/>
        <v>5.5555555555555554</v>
      </c>
      <c r="AB2100" s="17">
        <f t="shared" si="235"/>
        <v>11.658097686375321</v>
      </c>
      <c r="AC2100" s="17" t="s">
        <v>17654</v>
      </c>
    </row>
    <row r="2101" spans="1:29" x14ac:dyDescent="0.25">
      <c r="A2101" t="s">
        <v>3339</v>
      </c>
      <c r="B2101" s="166" t="s">
        <v>9375</v>
      </c>
      <c r="C2101" t="s">
        <v>9376</v>
      </c>
      <c r="D2101" s="1">
        <v>45173</v>
      </c>
      <c r="E2101">
        <f t="shared" si="230"/>
        <v>18</v>
      </c>
      <c r="F2101" t="s">
        <v>6</v>
      </c>
      <c r="G2101">
        <v>730</v>
      </c>
      <c r="H2101">
        <f t="shared" si="229"/>
        <v>73</v>
      </c>
      <c r="I2101" t="s">
        <v>7</v>
      </c>
      <c r="J2101" t="s">
        <v>8</v>
      </c>
      <c r="K2101" t="s">
        <v>9377</v>
      </c>
      <c r="L2101" t="s">
        <v>49</v>
      </c>
      <c r="M2101" t="s">
        <v>759</v>
      </c>
      <c r="N2101" t="str">
        <f t="shared" si="231"/>
        <v>M</v>
      </c>
      <c r="O2101" t="s">
        <v>1943</v>
      </c>
      <c r="P2101" t="s">
        <v>1943</v>
      </c>
      <c r="Q2101" t="s">
        <v>1943</v>
      </c>
      <c r="R2101" t="s">
        <v>8</v>
      </c>
      <c r="S2101" t="str">
        <f t="shared" si="232"/>
        <v>U</v>
      </c>
      <c r="T2101" t="s">
        <v>8</v>
      </c>
      <c r="U2101" t="s">
        <v>8</v>
      </c>
      <c r="V2101" t="s">
        <v>1943</v>
      </c>
      <c r="W2101" t="e">
        <f>VLOOKUP(Q2101,'PBT Tag Rates'!$B$5:$E$44,4,FALSE)</f>
        <v>#N/A</v>
      </c>
      <c r="X2101">
        <v>1</v>
      </c>
      <c r="Y2101" s="14">
        <f>IFERROR(LOOKUP(H2101,{30,43,48,53,58,63,68,73,78,83,88,93,97},{42,47,52,57,62,67,72,77,82,87,92,99,100}),999)</f>
        <v>77</v>
      </c>
      <c r="Z2101" s="17">
        <f t="shared" si="233"/>
        <v>5.5555555555555554</v>
      </c>
      <c r="AA2101" s="17">
        <f t="shared" si="234"/>
        <v>5.5555555555555554</v>
      </c>
      <c r="AB2101" s="17">
        <f t="shared" si="235"/>
        <v>11.658097686375321</v>
      </c>
      <c r="AC2101" s="17" t="s">
        <v>17654</v>
      </c>
    </row>
    <row r="2102" spans="1:29" x14ac:dyDescent="0.25">
      <c r="A2102" t="s">
        <v>3339</v>
      </c>
      <c r="B2102" s="166" t="s">
        <v>9378</v>
      </c>
      <c r="C2102" t="s">
        <v>331</v>
      </c>
      <c r="D2102" s="1">
        <v>45173</v>
      </c>
      <c r="E2102">
        <f t="shared" si="230"/>
        <v>18</v>
      </c>
      <c r="F2102" t="s">
        <v>14</v>
      </c>
      <c r="G2102">
        <v>750</v>
      </c>
      <c r="H2102">
        <f t="shared" si="229"/>
        <v>75</v>
      </c>
      <c r="I2102" t="s">
        <v>9</v>
      </c>
      <c r="J2102">
        <v>1</v>
      </c>
      <c r="K2102" t="s">
        <v>8</v>
      </c>
      <c r="L2102" t="s">
        <v>8</v>
      </c>
      <c r="M2102" t="s">
        <v>14</v>
      </c>
      <c r="N2102" t="str">
        <f t="shared" si="231"/>
        <v>F</v>
      </c>
      <c r="O2102" t="s">
        <v>358</v>
      </c>
      <c r="P2102" t="s">
        <v>359</v>
      </c>
      <c r="Q2102" t="s">
        <v>221</v>
      </c>
      <c r="R2102">
        <v>4</v>
      </c>
      <c r="S2102">
        <f t="shared" si="232"/>
        <v>2019</v>
      </c>
      <c r="T2102" t="s">
        <v>12</v>
      </c>
      <c r="U2102">
        <v>0.999999999999998</v>
      </c>
      <c r="V2102" t="s">
        <v>3386</v>
      </c>
      <c r="W2102">
        <f>VLOOKUP(Q2102,'PBT Tag Rates'!$B$5:$E$44,4,FALSE)</f>
        <v>0.95971980899999998</v>
      </c>
      <c r="X2102">
        <v>1</v>
      </c>
      <c r="Y2102" s="14">
        <f>IFERROR(LOOKUP(H2102,{30,43,48,53,58,63,68,73,78,83,88,93,97},{42,47,52,57,62,67,72,77,82,87,92,99,100}),999)</f>
        <v>77</v>
      </c>
      <c r="Z2102" s="17">
        <f t="shared" si="233"/>
        <v>5.5555555555555554</v>
      </c>
      <c r="AA2102" s="17">
        <f t="shared" si="234"/>
        <v>5.5555555555555554</v>
      </c>
      <c r="AB2102" s="17">
        <f t="shared" si="235"/>
        <v>11.658097686375321</v>
      </c>
      <c r="AC2102" s="17" t="s">
        <v>17654</v>
      </c>
    </row>
    <row r="2103" spans="1:29" x14ac:dyDescent="0.25">
      <c r="A2103" t="s">
        <v>3339</v>
      </c>
      <c r="B2103" s="166" t="s">
        <v>9379</v>
      </c>
      <c r="C2103" t="s">
        <v>9380</v>
      </c>
      <c r="D2103" s="1">
        <v>45173</v>
      </c>
      <c r="E2103">
        <f t="shared" si="230"/>
        <v>18</v>
      </c>
      <c r="F2103" t="s">
        <v>6</v>
      </c>
      <c r="G2103">
        <v>710</v>
      </c>
      <c r="H2103">
        <f t="shared" si="229"/>
        <v>71</v>
      </c>
      <c r="I2103" t="s">
        <v>7</v>
      </c>
      <c r="J2103" t="s">
        <v>8</v>
      </c>
      <c r="K2103" t="s">
        <v>9381</v>
      </c>
      <c r="L2103" t="s">
        <v>49</v>
      </c>
      <c r="M2103" t="s">
        <v>759</v>
      </c>
      <c r="N2103" t="str">
        <f t="shared" si="231"/>
        <v>M</v>
      </c>
      <c r="O2103" t="s">
        <v>1943</v>
      </c>
      <c r="P2103" t="s">
        <v>1943</v>
      </c>
      <c r="Q2103" t="s">
        <v>1943</v>
      </c>
      <c r="R2103" t="s">
        <v>8</v>
      </c>
      <c r="S2103" t="str">
        <f t="shared" si="232"/>
        <v>U</v>
      </c>
      <c r="T2103" t="s">
        <v>8</v>
      </c>
      <c r="U2103" t="s">
        <v>8</v>
      </c>
      <c r="V2103" t="s">
        <v>1943</v>
      </c>
      <c r="W2103" t="e">
        <f>VLOOKUP(Q2103,'PBT Tag Rates'!$B$5:$E$44,4,FALSE)</f>
        <v>#N/A</v>
      </c>
      <c r="X2103">
        <v>1</v>
      </c>
      <c r="Y2103" s="14">
        <f>IFERROR(LOOKUP(H2103,{30,43,48,53,58,63,68,73,78,83,88,93,97},{42,47,52,57,62,67,72,77,82,87,92,99,100}),999)</f>
        <v>72</v>
      </c>
      <c r="Z2103" s="17">
        <f t="shared" si="233"/>
        <v>5.5555555555555554</v>
      </c>
      <c r="AA2103" s="17">
        <f t="shared" si="234"/>
        <v>5.5555555555555554</v>
      </c>
      <c r="AB2103" s="17">
        <f t="shared" si="235"/>
        <v>11.658097686375321</v>
      </c>
      <c r="AC2103" s="17" t="s">
        <v>17654</v>
      </c>
    </row>
    <row r="2104" spans="1:29" x14ac:dyDescent="0.25">
      <c r="A2104" t="s">
        <v>3339</v>
      </c>
      <c r="B2104" s="166" t="s">
        <v>9382</v>
      </c>
      <c r="C2104" t="s">
        <v>9383</v>
      </c>
      <c r="D2104" s="1">
        <v>45173</v>
      </c>
      <c r="E2104">
        <f t="shared" si="230"/>
        <v>18</v>
      </c>
      <c r="F2104" t="s">
        <v>14</v>
      </c>
      <c r="G2104">
        <v>750</v>
      </c>
      <c r="H2104">
        <f t="shared" si="229"/>
        <v>75</v>
      </c>
      <c r="I2104" t="s">
        <v>7</v>
      </c>
      <c r="J2104" t="s">
        <v>8</v>
      </c>
      <c r="K2104" t="s">
        <v>9384</v>
      </c>
      <c r="L2104" t="s">
        <v>8</v>
      </c>
      <c r="M2104" t="s">
        <v>14</v>
      </c>
      <c r="N2104" t="str">
        <f t="shared" si="231"/>
        <v>F</v>
      </c>
      <c r="O2104" t="s">
        <v>3536</v>
      </c>
      <c r="P2104" t="s">
        <v>8152</v>
      </c>
      <c r="Q2104" t="s">
        <v>221</v>
      </c>
      <c r="R2104">
        <v>4</v>
      </c>
      <c r="S2104">
        <f t="shared" si="232"/>
        <v>2019</v>
      </c>
      <c r="T2104" t="s">
        <v>12</v>
      </c>
      <c r="U2104">
        <v>0.999999999999998</v>
      </c>
      <c r="V2104" t="s">
        <v>3396</v>
      </c>
      <c r="W2104">
        <f>VLOOKUP(Q2104,'PBT Tag Rates'!$B$5:$E$44,4,FALSE)</f>
        <v>0.95971980899999998</v>
      </c>
      <c r="X2104">
        <v>1</v>
      </c>
      <c r="Y2104" s="14">
        <f>IFERROR(LOOKUP(H2104,{30,43,48,53,58,63,68,73,78,83,88,93,97},{42,47,52,57,62,67,72,77,82,87,92,99,100}),999)</f>
        <v>77</v>
      </c>
      <c r="Z2104" s="17">
        <f t="shared" si="233"/>
        <v>5.5555555555555554</v>
      </c>
      <c r="AA2104" s="17">
        <f t="shared" si="234"/>
        <v>5.5555555555555554</v>
      </c>
      <c r="AB2104" s="17">
        <f t="shared" si="235"/>
        <v>11.658097686375321</v>
      </c>
      <c r="AC2104" s="17" t="s">
        <v>17655</v>
      </c>
    </row>
    <row r="2105" spans="1:29" x14ac:dyDescent="0.25">
      <c r="A2105" t="s">
        <v>3339</v>
      </c>
      <c r="B2105" s="166" t="s">
        <v>9385</v>
      </c>
      <c r="C2105" t="s">
        <v>332</v>
      </c>
      <c r="D2105" s="1">
        <v>45173</v>
      </c>
      <c r="E2105">
        <f t="shared" si="230"/>
        <v>18</v>
      </c>
      <c r="F2105" t="s">
        <v>6</v>
      </c>
      <c r="G2105">
        <v>750</v>
      </c>
      <c r="H2105">
        <f t="shared" si="229"/>
        <v>75</v>
      </c>
      <c r="I2105" t="s">
        <v>7</v>
      </c>
      <c r="J2105" t="s">
        <v>8</v>
      </c>
      <c r="K2105" t="s">
        <v>9386</v>
      </c>
      <c r="L2105" t="s">
        <v>8</v>
      </c>
      <c r="M2105" t="s">
        <v>6</v>
      </c>
      <c r="N2105" t="str">
        <f t="shared" si="231"/>
        <v>M</v>
      </c>
      <c r="O2105" t="s">
        <v>9387</v>
      </c>
      <c r="P2105" t="s">
        <v>9388</v>
      </c>
      <c r="Q2105" t="s">
        <v>281</v>
      </c>
      <c r="R2105">
        <v>4</v>
      </c>
      <c r="S2105">
        <f t="shared" si="232"/>
        <v>2019</v>
      </c>
      <c r="T2105" t="s">
        <v>12</v>
      </c>
      <c r="U2105">
        <v>0.999999999999998</v>
      </c>
      <c r="V2105" t="s">
        <v>3171</v>
      </c>
      <c r="W2105">
        <f>VLOOKUP(Q2105,'PBT Tag Rates'!$B$5:$E$44,4,FALSE)</f>
        <v>0.99705232300000002</v>
      </c>
      <c r="X2105">
        <v>1</v>
      </c>
      <c r="Y2105" s="14">
        <f>IFERROR(LOOKUP(H2105,{30,43,48,53,58,63,68,73,78,83,88,93,97},{42,47,52,57,62,67,72,77,82,87,92,99,100}),999)</f>
        <v>77</v>
      </c>
      <c r="Z2105" s="17">
        <f t="shared" si="233"/>
        <v>5.5555555555555554</v>
      </c>
      <c r="AA2105" s="17">
        <f t="shared" si="234"/>
        <v>5.5555555555555554</v>
      </c>
      <c r="AB2105" s="17">
        <f t="shared" si="235"/>
        <v>11.658097686375321</v>
      </c>
      <c r="AC2105" s="17" t="s">
        <v>17654</v>
      </c>
    </row>
    <row r="2106" spans="1:29" x14ac:dyDescent="0.25">
      <c r="A2106" t="s">
        <v>3339</v>
      </c>
      <c r="B2106" s="166" t="s">
        <v>9389</v>
      </c>
      <c r="C2106" t="s">
        <v>333</v>
      </c>
      <c r="D2106" s="1">
        <v>45173</v>
      </c>
      <c r="E2106">
        <f t="shared" si="230"/>
        <v>18</v>
      </c>
      <c r="F2106" t="s">
        <v>14</v>
      </c>
      <c r="G2106">
        <v>760</v>
      </c>
      <c r="H2106">
        <f t="shared" si="229"/>
        <v>76</v>
      </c>
      <c r="I2106" t="s">
        <v>7</v>
      </c>
      <c r="J2106" t="s">
        <v>8</v>
      </c>
      <c r="K2106" t="s">
        <v>9390</v>
      </c>
      <c r="L2106" t="s">
        <v>8</v>
      </c>
      <c r="M2106" t="s">
        <v>14</v>
      </c>
      <c r="N2106" t="str">
        <f t="shared" si="231"/>
        <v>F</v>
      </c>
      <c r="O2106" t="s">
        <v>2192</v>
      </c>
      <c r="P2106" t="s">
        <v>2193</v>
      </c>
      <c r="Q2106" t="s">
        <v>221</v>
      </c>
      <c r="R2106">
        <v>4</v>
      </c>
      <c r="S2106">
        <f t="shared" si="232"/>
        <v>2019</v>
      </c>
      <c r="T2106" t="s">
        <v>12</v>
      </c>
      <c r="U2106">
        <v>0.999999999999999</v>
      </c>
      <c r="V2106" t="s">
        <v>3346</v>
      </c>
      <c r="W2106">
        <f>VLOOKUP(Q2106,'PBT Tag Rates'!$B$5:$E$44,4,FALSE)</f>
        <v>0.95971980899999998</v>
      </c>
      <c r="X2106">
        <v>1</v>
      </c>
      <c r="Y2106" s="14">
        <f>IFERROR(LOOKUP(H2106,{30,43,48,53,58,63,68,73,78,83,88,93,97},{42,47,52,57,62,67,72,77,82,87,92,99,100}),999)</f>
        <v>77</v>
      </c>
      <c r="Z2106" s="17">
        <f t="shared" si="233"/>
        <v>5.5555555555555554</v>
      </c>
      <c r="AA2106" s="17">
        <f t="shared" si="234"/>
        <v>5.5555555555555554</v>
      </c>
      <c r="AB2106" s="17">
        <f t="shared" si="235"/>
        <v>11.658097686375321</v>
      </c>
      <c r="AC2106" s="17" t="s">
        <v>17654</v>
      </c>
    </row>
    <row r="2107" spans="1:29" x14ac:dyDescent="0.25">
      <c r="A2107" t="s">
        <v>3339</v>
      </c>
      <c r="B2107" s="166" t="s">
        <v>9391</v>
      </c>
      <c r="C2107" t="s">
        <v>9392</v>
      </c>
      <c r="D2107" s="1">
        <v>45173</v>
      </c>
      <c r="E2107">
        <f t="shared" si="230"/>
        <v>18</v>
      </c>
      <c r="F2107" t="s">
        <v>14</v>
      </c>
      <c r="G2107">
        <v>780</v>
      </c>
      <c r="H2107">
        <f t="shared" si="229"/>
        <v>78</v>
      </c>
      <c r="I2107" t="s">
        <v>7</v>
      </c>
      <c r="J2107" t="s">
        <v>8</v>
      </c>
      <c r="K2107" t="s">
        <v>9393</v>
      </c>
      <c r="L2107" t="s">
        <v>8</v>
      </c>
      <c r="M2107" t="s">
        <v>14</v>
      </c>
      <c r="N2107" t="str">
        <f t="shared" si="231"/>
        <v>F</v>
      </c>
      <c r="O2107" t="s">
        <v>270</v>
      </c>
      <c r="P2107" t="s">
        <v>271</v>
      </c>
      <c r="Q2107" t="s">
        <v>221</v>
      </c>
      <c r="R2107">
        <v>4</v>
      </c>
      <c r="S2107">
        <f t="shared" si="232"/>
        <v>2019</v>
      </c>
      <c r="T2107" t="s">
        <v>12</v>
      </c>
      <c r="U2107">
        <v>1</v>
      </c>
      <c r="V2107" t="s">
        <v>3363</v>
      </c>
      <c r="W2107">
        <f>VLOOKUP(Q2107,'PBT Tag Rates'!$B$5:$E$44,4,FALSE)</f>
        <v>0.95971980899999998</v>
      </c>
      <c r="X2107">
        <v>1</v>
      </c>
      <c r="Y2107" s="14">
        <f>IFERROR(LOOKUP(H2107,{30,43,48,53,58,63,68,73,78,83,88,93,97},{42,47,52,57,62,67,72,77,82,87,92,99,100}),999)</f>
        <v>82</v>
      </c>
      <c r="Z2107" s="17">
        <f t="shared" si="233"/>
        <v>5.5555555555555554</v>
      </c>
      <c r="AA2107" s="17">
        <f t="shared" si="234"/>
        <v>5.5555555555555554</v>
      </c>
      <c r="AB2107" s="17">
        <f t="shared" si="235"/>
        <v>11.658097686375321</v>
      </c>
      <c r="AC2107" s="17" t="s">
        <v>17654</v>
      </c>
    </row>
    <row r="2108" spans="1:29" x14ac:dyDescent="0.25">
      <c r="A2108" t="s">
        <v>3339</v>
      </c>
      <c r="B2108" s="166" t="s">
        <v>9394</v>
      </c>
      <c r="C2108" t="s">
        <v>334</v>
      </c>
      <c r="D2108" s="1">
        <v>45173</v>
      </c>
      <c r="E2108">
        <f t="shared" si="230"/>
        <v>18</v>
      </c>
      <c r="F2108" t="s">
        <v>6</v>
      </c>
      <c r="G2108">
        <v>690</v>
      </c>
      <c r="H2108">
        <f t="shared" si="229"/>
        <v>69</v>
      </c>
      <c r="I2108" t="s">
        <v>7</v>
      </c>
      <c r="J2108" t="s">
        <v>8</v>
      </c>
      <c r="K2108" t="s">
        <v>8</v>
      </c>
      <c r="L2108" t="s">
        <v>8</v>
      </c>
      <c r="M2108" t="s">
        <v>6</v>
      </c>
      <c r="N2108" t="str">
        <f t="shared" si="231"/>
        <v>M</v>
      </c>
      <c r="O2108" t="s">
        <v>8</v>
      </c>
      <c r="P2108" t="s">
        <v>8</v>
      </c>
      <c r="Q2108" t="s">
        <v>11</v>
      </c>
      <c r="R2108" t="s">
        <v>8</v>
      </c>
      <c r="S2108" t="str">
        <f t="shared" si="232"/>
        <v>U</v>
      </c>
      <c r="T2108" t="s">
        <v>12</v>
      </c>
      <c r="U2108">
        <v>0.999999999999999</v>
      </c>
      <c r="V2108" t="s">
        <v>11</v>
      </c>
      <c r="W2108" t="e">
        <f>VLOOKUP(Q2108,'PBT Tag Rates'!$B$5:$E$44,4,FALSE)</f>
        <v>#N/A</v>
      </c>
      <c r="X2108">
        <v>1</v>
      </c>
      <c r="Y2108" s="14">
        <f>IFERROR(LOOKUP(H2108,{30,43,48,53,58,63,68,73,78,83,88,93,97},{42,47,52,57,62,67,72,77,82,87,92,99,100}),999)</f>
        <v>72</v>
      </c>
      <c r="Z2108" s="17">
        <f t="shared" si="233"/>
        <v>5.5555555555555554</v>
      </c>
      <c r="AA2108" s="17">
        <f t="shared" si="234"/>
        <v>5.5555555555555554</v>
      </c>
      <c r="AB2108" s="17">
        <f t="shared" si="235"/>
        <v>11.658097686375321</v>
      </c>
      <c r="AC2108" s="17" t="s">
        <v>17654</v>
      </c>
    </row>
    <row r="2109" spans="1:29" x14ac:dyDescent="0.25">
      <c r="A2109" t="s">
        <v>3339</v>
      </c>
      <c r="B2109" s="166" t="s">
        <v>9395</v>
      </c>
      <c r="C2109" t="s">
        <v>9396</v>
      </c>
      <c r="D2109" s="1">
        <v>45173</v>
      </c>
      <c r="E2109">
        <f t="shared" si="230"/>
        <v>18</v>
      </c>
      <c r="F2109" t="s">
        <v>14</v>
      </c>
      <c r="G2109">
        <v>720</v>
      </c>
      <c r="H2109">
        <f t="shared" si="229"/>
        <v>72</v>
      </c>
      <c r="I2109" t="s">
        <v>7</v>
      </c>
      <c r="J2109" t="s">
        <v>8</v>
      </c>
      <c r="K2109" t="s">
        <v>9397</v>
      </c>
      <c r="L2109" t="s">
        <v>49</v>
      </c>
      <c r="M2109" t="s">
        <v>759</v>
      </c>
      <c r="N2109" t="str">
        <f t="shared" si="231"/>
        <v>F</v>
      </c>
      <c r="O2109" t="s">
        <v>1943</v>
      </c>
      <c r="P2109" t="s">
        <v>1943</v>
      </c>
      <c r="Q2109" t="s">
        <v>1943</v>
      </c>
      <c r="R2109" t="s">
        <v>8</v>
      </c>
      <c r="S2109" t="str">
        <f t="shared" si="232"/>
        <v>U</v>
      </c>
      <c r="T2109" t="s">
        <v>8</v>
      </c>
      <c r="U2109" t="s">
        <v>8</v>
      </c>
      <c r="V2109" t="s">
        <v>1943</v>
      </c>
      <c r="W2109" t="e">
        <f>VLOOKUP(Q2109,'PBT Tag Rates'!$B$5:$E$44,4,FALSE)</f>
        <v>#N/A</v>
      </c>
      <c r="X2109">
        <v>1</v>
      </c>
      <c r="Y2109" s="14">
        <f>IFERROR(LOOKUP(H2109,{30,43,48,53,58,63,68,73,78,83,88,93,97},{42,47,52,57,62,67,72,77,82,87,92,99,100}),999)</f>
        <v>72</v>
      </c>
      <c r="Z2109" s="17">
        <f t="shared" si="233"/>
        <v>5.5555555555555554</v>
      </c>
      <c r="AA2109" s="17">
        <f t="shared" si="234"/>
        <v>5.5555555555555554</v>
      </c>
      <c r="AB2109" s="17">
        <f t="shared" si="235"/>
        <v>11.658097686375321</v>
      </c>
      <c r="AC2109" s="17" t="s">
        <v>17654</v>
      </c>
    </row>
    <row r="2110" spans="1:29" x14ac:dyDescent="0.25">
      <c r="A2110" t="s">
        <v>3339</v>
      </c>
      <c r="B2110" s="166" t="s">
        <v>9398</v>
      </c>
      <c r="C2110" t="s">
        <v>335</v>
      </c>
      <c r="D2110" s="1">
        <v>45173</v>
      </c>
      <c r="E2110">
        <f t="shared" si="230"/>
        <v>18</v>
      </c>
      <c r="F2110" t="s">
        <v>6</v>
      </c>
      <c r="G2110">
        <v>430</v>
      </c>
      <c r="H2110">
        <f t="shared" si="229"/>
        <v>43</v>
      </c>
      <c r="I2110" t="s">
        <v>7</v>
      </c>
      <c r="J2110" t="s">
        <v>8</v>
      </c>
      <c r="K2110" t="s">
        <v>8</v>
      </c>
      <c r="L2110" t="s">
        <v>8</v>
      </c>
      <c r="M2110" t="s">
        <v>6</v>
      </c>
      <c r="N2110" t="str">
        <f t="shared" si="231"/>
        <v>M</v>
      </c>
      <c r="O2110" t="s">
        <v>7436</v>
      </c>
      <c r="P2110" t="s">
        <v>9399</v>
      </c>
      <c r="Q2110" t="s">
        <v>3820</v>
      </c>
      <c r="R2110">
        <v>2</v>
      </c>
      <c r="S2110">
        <f t="shared" si="232"/>
        <v>2021</v>
      </c>
      <c r="T2110" t="s">
        <v>12</v>
      </c>
      <c r="U2110">
        <v>0.999999999999996</v>
      </c>
      <c r="V2110" t="s">
        <v>3386</v>
      </c>
      <c r="W2110">
        <f>VLOOKUP(Q2110,'PBT Tag Rates'!$B$5:$E$44,4,FALSE)</f>
        <v>0.98140000000000005</v>
      </c>
      <c r="X2110">
        <v>1</v>
      </c>
      <c r="Y2110" s="14">
        <f>IFERROR(LOOKUP(H2110,{30,43,48,53,58,63,68,73,78,83,88,93,97},{42,47,52,57,62,67,72,77,82,87,92,99,100}),999)</f>
        <v>47</v>
      </c>
      <c r="Z2110" s="17">
        <f t="shared" si="233"/>
        <v>5.5555555555555554</v>
      </c>
      <c r="AA2110" s="17">
        <f t="shared" si="234"/>
        <v>5.5555555555555554</v>
      </c>
      <c r="AB2110" s="17">
        <f t="shared" si="235"/>
        <v>11.658097686375321</v>
      </c>
      <c r="AC2110" s="17" t="s">
        <v>17654</v>
      </c>
    </row>
    <row r="2111" spans="1:29" x14ac:dyDescent="0.25">
      <c r="A2111" t="s">
        <v>3339</v>
      </c>
      <c r="B2111" s="166" t="s">
        <v>9400</v>
      </c>
      <c r="C2111" t="s">
        <v>9401</v>
      </c>
      <c r="D2111" s="1">
        <v>45173</v>
      </c>
      <c r="E2111">
        <f t="shared" si="230"/>
        <v>18</v>
      </c>
      <c r="F2111" t="s">
        <v>6</v>
      </c>
      <c r="G2111">
        <v>850</v>
      </c>
      <c r="H2111">
        <f t="shared" si="229"/>
        <v>85</v>
      </c>
      <c r="I2111" t="s">
        <v>9</v>
      </c>
      <c r="J2111">
        <v>1</v>
      </c>
      <c r="K2111" t="s">
        <v>9402</v>
      </c>
      <c r="L2111" t="s">
        <v>49</v>
      </c>
      <c r="M2111" t="s">
        <v>759</v>
      </c>
      <c r="N2111" t="str">
        <f t="shared" si="231"/>
        <v>M</v>
      </c>
      <c r="O2111" t="s">
        <v>1943</v>
      </c>
      <c r="P2111" t="s">
        <v>1943</v>
      </c>
      <c r="Q2111" t="s">
        <v>1943</v>
      </c>
      <c r="R2111" t="s">
        <v>8</v>
      </c>
      <c r="S2111" t="str">
        <f t="shared" si="232"/>
        <v>U</v>
      </c>
      <c r="T2111" t="s">
        <v>8</v>
      </c>
      <c r="U2111" t="s">
        <v>8</v>
      </c>
      <c r="V2111" t="s">
        <v>1943</v>
      </c>
      <c r="W2111" t="e">
        <f>VLOOKUP(Q2111,'PBT Tag Rates'!$B$5:$E$44,4,FALSE)</f>
        <v>#N/A</v>
      </c>
      <c r="X2111">
        <v>1</v>
      </c>
      <c r="Y2111" s="14">
        <f>IFERROR(LOOKUP(H2111,{30,43,48,53,58,63,68,73,78,83,88,93,97},{42,47,52,57,62,67,72,77,82,87,92,99,100}),999)</f>
        <v>87</v>
      </c>
      <c r="Z2111" s="17">
        <f t="shared" si="233"/>
        <v>5.5555555555555554</v>
      </c>
      <c r="AA2111" s="17">
        <f t="shared" si="234"/>
        <v>5.5555555555555554</v>
      </c>
      <c r="AB2111" s="17">
        <f t="shared" si="235"/>
        <v>11.658097686375321</v>
      </c>
      <c r="AC2111" s="17" t="s">
        <v>17654</v>
      </c>
    </row>
    <row r="2112" spans="1:29" x14ac:dyDescent="0.25">
      <c r="A2112" t="s">
        <v>3339</v>
      </c>
      <c r="B2112" s="166" t="s">
        <v>9403</v>
      </c>
      <c r="C2112" t="s">
        <v>9404</v>
      </c>
      <c r="D2112" s="1">
        <v>45173</v>
      </c>
      <c r="E2112">
        <f t="shared" si="230"/>
        <v>18</v>
      </c>
      <c r="F2112" t="s">
        <v>14</v>
      </c>
      <c r="G2112">
        <v>800</v>
      </c>
      <c r="H2112">
        <f t="shared" si="229"/>
        <v>80</v>
      </c>
      <c r="I2112" t="s">
        <v>9</v>
      </c>
      <c r="J2112">
        <v>1</v>
      </c>
      <c r="K2112" t="s">
        <v>9405</v>
      </c>
      <c r="L2112" t="s">
        <v>8</v>
      </c>
      <c r="M2112" t="s">
        <v>14</v>
      </c>
      <c r="N2112" t="str">
        <f t="shared" si="231"/>
        <v>F</v>
      </c>
      <c r="O2112" t="s">
        <v>2373</v>
      </c>
      <c r="P2112" t="s">
        <v>2374</v>
      </c>
      <c r="Q2112" t="s">
        <v>281</v>
      </c>
      <c r="R2112">
        <v>4</v>
      </c>
      <c r="S2112">
        <f t="shared" si="232"/>
        <v>2019</v>
      </c>
      <c r="T2112" t="s">
        <v>12</v>
      </c>
      <c r="U2112">
        <v>0.999999999999996</v>
      </c>
      <c r="V2112" t="s">
        <v>3169</v>
      </c>
      <c r="W2112">
        <f>VLOOKUP(Q2112,'PBT Tag Rates'!$B$5:$E$44,4,FALSE)</f>
        <v>0.99705232300000002</v>
      </c>
      <c r="X2112">
        <v>1</v>
      </c>
      <c r="Y2112" s="14">
        <f>IFERROR(LOOKUP(H2112,{30,43,48,53,58,63,68,73,78,83,88,93,97},{42,47,52,57,62,67,72,77,82,87,92,99,100}),999)</f>
        <v>82</v>
      </c>
      <c r="Z2112" s="17">
        <f t="shared" si="233"/>
        <v>5.5555555555555554</v>
      </c>
      <c r="AA2112" s="17">
        <f t="shared" si="234"/>
        <v>5.5555555555555554</v>
      </c>
      <c r="AB2112" s="17">
        <f t="shared" si="235"/>
        <v>11.658097686375321</v>
      </c>
      <c r="AC2112" s="17" t="s">
        <v>17654</v>
      </c>
    </row>
    <row r="2113" spans="1:29" x14ac:dyDescent="0.25">
      <c r="A2113" t="s">
        <v>3339</v>
      </c>
      <c r="B2113" s="166" t="s">
        <v>9406</v>
      </c>
      <c r="C2113" t="s">
        <v>336</v>
      </c>
      <c r="D2113" s="1">
        <v>45173</v>
      </c>
      <c r="E2113">
        <f t="shared" si="230"/>
        <v>18</v>
      </c>
      <c r="F2113" t="s">
        <v>6</v>
      </c>
      <c r="G2113">
        <v>730</v>
      </c>
      <c r="H2113">
        <f t="shared" si="229"/>
        <v>73</v>
      </c>
      <c r="I2113" t="s">
        <v>7</v>
      </c>
      <c r="J2113" t="s">
        <v>8</v>
      </c>
      <c r="K2113" t="s">
        <v>9407</v>
      </c>
      <c r="L2113" t="s">
        <v>49</v>
      </c>
      <c r="M2113" t="s">
        <v>759</v>
      </c>
      <c r="N2113" t="str">
        <f t="shared" si="231"/>
        <v>M</v>
      </c>
      <c r="O2113" t="s">
        <v>1943</v>
      </c>
      <c r="P2113" t="s">
        <v>1943</v>
      </c>
      <c r="Q2113" t="s">
        <v>1943</v>
      </c>
      <c r="R2113" t="s">
        <v>8</v>
      </c>
      <c r="S2113" t="str">
        <f t="shared" si="232"/>
        <v>U</v>
      </c>
      <c r="T2113" t="s">
        <v>8</v>
      </c>
      <c r="U2113" t="s">
        <v>8</v>
      </c>
      <c r="V2113" t="s">
        <v>1943</v>
      </c>
      <c r="W2113" t="e">
        <f>VLOOKUP(Q2113,'PBT Tag Rates'!$B$5:$E$44,4,FALSE)</f>
        <v>#N/A</v>
      </c>
      <c r="X2113">
        <v>1</v>
      </c>
      <c r="Y2113" s="14">
        <f>IFERROR(LOOKUP(H2113,{30,43,48,53,58,63,68,73,78,83,88,93,97},{42,47,52,57,62,67,72,77,82,87,92,99,100}),999)</f>
        <v>77</v>
      </c>
      <c r="Z2113" s="17">
        <f t="shared" si="233"/>
        <v>5.5555555555555554</v>
      </c>
      <c r="AA2113" s="17">
        <f t="shared" si="234"/>
        <v>5.5555555555555554</v>
      </c>
      <c r="AB2113" s="17">
        <f t="shared" si="235"/>
        <v>11.658097686375321</v>
      </c>
      <c r="AC2113" s="17" t="s">
        <v>17654</v>
      </c>
    </row>
    <row r="2114" spans="1:29" x14ac:dyDescent="0.25">
      <c r="A2114" t="s">
        <v>3339</v>
      </c>
      <c r="B2114" s="166" t="s">
        <v>9408</v>
      </c>
      <c r="C2114" t="s">
        <v>9409</v>
      </c>
      <c r="D2114" s="1">
        <v>45173</v>
      </c>
      <c r="E2114">
        <f t="shared" si="230"/>
        <v>18</v>
      </c>
      <c r="F2114" t="s">
        <v>6</v>
      </c>
      <c r="G2114">
        <v>710</v>
      </c>
      <c r="H2114">
        <f t="shared" si="229"/>
        <v>71</v>
      </c>
      <c r="I2114" t="s">
        <v>7</v>
      </c>
      <c r="J2114" t="s">
        <v>8</v>
      </c>
      <c r="K2114" t="s">
        <v>9410</v>
      </c>
      <c r="L2114" t="s">
        <v>8</v>
      </c>
      <c r="M2114" t="s">
        <v>6</v>
      </c>
      <c r="N2114" t="str">
        <f t="shared" si="231"/>
        <v>M</v>
      </c>
      <c r="O2114" t="s">
        <v>1025</v>
      </c>
      <c r="P2114" t="s">
        <v>1026</v>
      </c>
      <c r="Q2114" t="s">
        <v>221</v>
      </c>
      <c r="R2114">
        <v>4</v>
      </c>
      <c r="S2114">
        <f t="shared" si="232"/>
        <v>2019</v>
      </c>
      <c r="T2114" t="s">
        <v>12</v>
      </c>
      <c r="U2114">
        <v>1</v>
      </c>
      <c r="V2114" t="s">
        <v>3357</v>
      </c>
      <c r="W2114">
        <f>VLOOKUP(Q2114,'PBT Tag Rates'!$B$5:$E$44,4,FALSE)</f>
        <v>0.95971980899999998</v>
      </c>
      <c r="X2114">
        <v>1</v>
      </c>
      <c r="Y2114" s="14">
        <f>IFERROR(LOOKUP(H2114,{30,43,48,53,58,63,68,73,78,83,88,93,97},{42,47,52,57,62,67,72,77,82,87,92,99,100}),999)</f>
        <v>72</v>
      </c>
      <c r="Z2114" s="17">
        <f t="shared" si="233"/>
        <v>5.5555555555555554</v>
      </c>
      <c r="AA2114" s="17">
        <f t="shared" si="234"/>
        <v>5.5555555555555554</v>
      </c>
      <c r="AB2114" s="17">
        <f t="shared" si="235"/>
        <v>11.658097686375321</v>
      </c>
      <c r="AC2114" s="17" t="s">
        <v>17654</v>
      </c>
    </row>
    <row r="2115" spans="1:29" x14ac:dyDescent="0.25">
      <c r="A2115" t="s">
        <v>3339</v>
      </c>
      <c r="B2115" s="166" t="s">
        <v>9411</v>
      </c>
      <c r="C2115" t="s">
        <v>337</v>
      </c>
      <c r="D2115" s="1">
        <v>45173</v>
      </c>
      <c r="E2115">
        <f t="shared" si="230"/>
        <v>18</v>
      </c>
      <c r="F2115" t="s">
        <v>6</v>
      </c>
      <c r="G2115">
        <v>630</v>
      </c>
      <c r="H2115">
        <f t="shared" si="229"/>
        <v>63</v>
      </c>
      <c r="I2115" t="s">
        <v>9</v>
      </c>
      <c r="J2115">
        <v>1</v>
      </c>
      <c r="K2115" t="s">
        <v>8</v>
      </c>
      <c r="L2115" t="s">
        <v>8</v>
      </c>
      <c r="M2115" t="s">
        <v>6</v>
      </c>
      <c r="N2115" t="str">
        <f t="shared" si="231"/>
        <v>M</v>
      </c>
      <c r="O2115" t="s">
        <v>731</v>
      </c>
      <c r="P2115" t="s">
        <v>1015</v>
      </c>
      <c r="Q2115" t="s">
        <v>15</v>
      </c>
      <c r="R2115">
        <v>5</v>
      </c>
      <c r="S2115">
        <f t="shared" si="232"/>
        <v>2018</v>
      </c>
      <c r="T2115" t="s">
        <v>12</v>
      </c>
      <c r="U2115">
        <v>0.999999999999998</v>
      </c>
      <c r="V2115" t="s">
        <v>3951</v>
      </c>
      <c r="W2115">
        <f>VLOOKUP(Q2115,'PBT Tag Rates'!$B$5:$E$44,4,FALSE)</f>
        <v>0.80551598400000002</v>
      </c>
      <c r="X2115">
        <v>1</v>
      </c>
      <c r="Y2115" s="14">
        <f>IFERROR(LOOKUP(H2115,{30,43,48,53,58,63,68,73,78,83,88,93,97},{42,47,52,57,62,67,72,77,82,87,92,99,100}),999)</f>
        <v>67</v>
      </c>
      <c r="Z2115" s="17">
        <f t="shared" si="233"/>
        <v>5.5555555555555554</v>
      </c>
      <c r="AA2115" s="17">
        <f t="shared" si="234"/>
        <v>5.5555555555555554</v>
      </c>
      <c r="AB2115" s="17">
        <f t="shared" si="235"/>
        <v>11.658097686375321</v>
      </c>
      <c r="AC2115" s="17" t="s">
        <v>17655</v>
      </c>
    </row>
    <row r="2116" spans="1:29" x14ac:dyDescent="0.25">
      <c r="A2116" t="s">
        <v>3339</v>
      </c>
      <c r="B2116" s="166" t="s">
        <v>9412</v>
      </c>
      <c r="C2116" t="s">
        <v>9413</v>
      </c>
      <c r="D2116" s="1">
        <v>45173</v>
      </c>
      <c r="E2116">
        <f t="shared" si="230"/>
        <v>18</v>
      </c>
      <c r="F2116" t="s">
        <v>14</v>
      </c>
      <c r="G2116">
        <v>780</v>
      </c>
      <c r="H2116">
        <f t="shared" si="229"/>
        <v>78</v>
      </c>
      <c r="I2116" t="s">
        <v>7</v>
      </c>
      <c r="J2116" t="s">
        <v>8</v>
      </c>
      <c r="K2116" t="s">
        <v>9414</v>
      </c>
      <c r="L2116" t="s">
        <v>8</v>
      </c>
      <c r="M2116" t="s">
        <v>14</v>
      </c>
      <c r="N2116" t="str">
        <f t="shared" si="231"/>
        <v>F</v>
      </c>
      <c r="O2116" t="s">
        <v>1916</v>
      </c>
      <c r="P2116" t="s">
        <v>1917</v>
      </c>
      <c r="Q2116" t="s">
        <v>221</v>
      </c>
      <c r="R2116">
        <v>4</v>
      </c>
      <c r="S2116">
        <f t="shared" si="232"/>
        <v>2019</v>
      </c>
      <c r="T2116" t="s">
        <v>12</v>
      </c>
      <c r="U2116">
        <v>1</v>
      </c>
      <c r="V2116" t="s">
        <v>3346</v>
      </c>
      <c r="W2116">
        <f>VLOOKUP(Q2116,'PBT Tag Rates'!$B$5:$E$44,4,FALSE)</f>
        <v>0.95971980899999998</v>
      </c>
      <c r="X2116">
        <v>1</v>
      </c>
      <c r="Y2116" s="14">
        <f>IFERROR(LOOKUP(H2116,{30,43,48,53,58,63,68,73,78,83,88,93,97},{42,47,52,57,62,67,72,77,82,87,92,99,100}),999)</f>
        <v>82</v>
      </c>
      <c r="Z2116" s="17">
        <f t="shared" si="233"/>
        <v>5.5555555555555554</v>
      </c>
      <c r="AA2116" s="17">
        <f t="shared" si="234"/>
        <v>5.5555555555555554</v>
      </c>
      <c r="AB2116" s="17">
        <f t="shared" si="235"/>
        <v>11.658097686375321</v>
      </c>
      <c r="AC2116" s="17" t="s">
        <v>17654</v>
      </c>
    </row>
    <row r="2117" spans="1:29" x14ac:dyDescent="0.25">
      <c r="A2117" t="s">
        <v>3339</v>
      </c>
      <c r="B2117" s="166" t="s">
        <v>9415</v>
      </c>
      <c r="C2117" t="s">
        <v>338</v>
      </c>
      <c r="D2117" s="1">
        <v>45173</v>
      </c>
      <c r="E2117">
        <f t="shared" si="230"/>
        <v>18</v>
      </c>
      <c r="F2117" t="s">
        <v>14</v>
      </c>
      <c r="G2117">
        <v>710</v>
      </c>
      <c r="H2117">
        <f t="shared" si="229"/>
        <v>71</v>
      </c>
      <c r="I2117" t="s">
        <v>9</v>
      </c>
      <c r="J2117">
        <v>1</v>
      </c>
      <c r="K2117" t="s">
        <v>8</v>
      </c>
      <c r="L2117" t="s">
        <v>8</v>
      </c>
      <c r="M2117" t="s">
        <v>14</v>
      </c>
      <c r="N2117" t="str">
        <f t="shared" si="231"/>
        <v>F</v>
      </c>
      <c r="O2117" t="s">
        <v>274</v>
      </c>
      <c r="P2117" t="s">
        <v>991</v>
      </c>
      <c r="Q2117" t="s">
        <v>221</v>
      </c>
      <c r="R2117">
        <v>4</v>
      </c>
      <c r="S2117">
        <f t="shared" si="232"/>
        <v>2019</v>
      </c>
      <c r="T2117" t="s">
        <v>12</v>
      </c>
      <c r="U2117">
        <v>0.999999999999997</v>
      </c>
      <c r="V2117" t="s">
        <v>3396</v>
      </c>
      <c r="W2117">
        <f>VLOOKUP(Q2117,'PBT Tag Rates'!$B$5:$E$44,4,FALSE)</f>
        <v>0.95971980899999998</v>
      </c>
      <c r="X2117">
        <v>1</v>
      </c>
      <c r="Y2117" s="14">
        <f>IFERROR(LOOKUP(H2117,{30,43,48,53,58,63,68,73,78,83,88,93,97},{42,47,52,57,62,67,72,77,82,87,92,99,100}),999)</f>
        <v>72</v>
      </c>
      <c r="Z2117" s="17">
        <f t="shared" si="233"/>
        <v>5.5555555555555554</v>
      </c>
      <c r="AA2117" s="17">
        <f t="shared" si="234"/>
        <v>5.5555555555555554</v>
      </c>
      <c r="AB2117" s="17">
        <f t="shared" si="235"/>
        <v>11.658097686375321</v>
      </c>
      <c r="AC2117" s="17" t="s">
        <v>17655</v>
      </c>
    </row>
    <row r="2118" spans="1:29" x14ac:dyDescent="0.25">
      <c r="A2118" t="s">
        <v>3339</v>
      </c>
      <c r="B2118" s="166" t="s">
        <v>9416</v>
      </c>
      <c r="C2118" t="s">
        <v>9417</v>
      </c>
      <c r="D2118" s="1">
        <v>45173</v>
      </c>
      <c r="E2118">
        <f t="shared" si="230"/>
        <v>18</v>
      </c>
      <c r="F2118" t="s">
        <v>14</v>
      </c>
      <c r="G2118">
        <v>770</v>
      </c>
      <c r="H2118">
        <f t="shared" si="229"/>
        <v>77</v>
      </c>
      <c r="I2118" t="s">
        <v>7</v>
      </c>
      <c r="J2118" t="s">
        <v>8</v>
      </c>
      <c r="K2118" t="s">
        <v>9418</v>
      </c>
      <c r="L2118" t="s">
        <v>8</v>
      </c>
      <c r="M2118" t="s">
        <v>14</v>
      </c>
      <c r="N2118" t="str">
        <f t="shared" si="231"/>
        <v>F</v>
      </c>
      <c r="O2118" t="s">
        <v>8</v>
      </c>
      <c r="P2118" t="s">
        <v>8</v>
      </c>
      <c r="Q2118" t="s">
        <v>11</v>
      </c>
      <c r="R2118" t="s">
        <v>8</v>
      </c>
      <c r="S2118" t="str">
        <f t="shared" si="232"/>
        <v>U</v>
      </c>
      <c r="T2118" t="s">
        <v>12</v>
      </c>
      <c r="U2118">
        <v>0.999999999999998</v>
      </c>
      <c r="V2118" t="s">
        <v>11</v>
      </c>
      <c r="W2118" t="e">
        <f>VLOOKUP(Q2118,'PBT Tag Rates'!$B$5:$E$44,4,FALSE)</f>
        <v>#N/A</v>
      </c>
      <c r="X2118">
        <v>1</v>
      </c>
      <c r="Y2118" s="14">
        <f>IFERROR(LOOKUP(H2118,{30,43,48,53,58,63,68,73,78,83,88,93,97},{42,47,52,57,62,67,72,77,82,87,92,99,100}),999)</f>
        <v>77</v>
      </c>
      <c r="Z2118" s="17">
        <f t="shared" si="233"/>
        <v>5.5555555555555554</v>
      </c>
      <c r="AA2118" s="17">
        <f t="shared" si="234"/>
        <v>5.5555555555555554</v>
      </c>
      <c r="AB2118" s="17">
        <f t="shared" si="235"/>
        <v>11.658097686375321</v>
      </c>
      <c r="AC2118" s="17" t="s">
        <v>17654</v>
      </c>
    </row>
    <row r="2119" spans="1:29" x14ac:dyDescent="0.25">
      <c r="A2119" t="s">
        <v>3339</v>
      </c>
      <c r="B2119" s="166" t="s">
        <v>9419</v>
      </c>
      <c r="C2119" t="s">
        <v>9420</v>
      </c>
      <c r="D2119" s="1">
        <v>45173</v>
      </c>
      <c r="E2119">
        <f t="shared" si="230"/>
        <v>18</v>
      </c>
      <c r="F2119" t="s">
        <v>14</v>
      </c>
      <c r="G2119">
        <v>710</v>
      </c>
      <c r="H2119">
        <f t="shared" si="229"/>
        <v>71</v>
      </c>
      <c r="I2119" t="s">
        <v>7</v>
      </c>
      <c r="J2119" t="s">
        <v>8</v>
      </c>
      <c r="K2119" t="s">
        <v>9421</v>
      </c>
      <c r="L2119" t="s">
        <v>8</v>
      </c>
      <c r="M2119" t="s">
        <v>14</v>
      </c>
      <c r="N2119" t="str">
        <f t="shared" si="231"/>
        <v>F</v>
      </c>
      <c r="O2119" t="s">
        <v>3582</v>
      </c>
      <c r="P2119" t="s">
        <v>3583</v>
      </c>
      <c r="Q2119" t="s">
        <v>221</v>
      </c>
      <c r="R2119">
        <v>4</v>
      </c>
      <c r="S2119">
        <f t="shared" si="232"/>
        <v>2019</v>
      </c>
      <c r="T2119" t="s">
        <v>12</v>
      </c>
      <c r="U2119">
        <v>0.999999999999998</v>
      </c>
      <c r="V2119" t="s">
        <v>3357</v>
      </c>
      <c r="W2119">
        <f>VLOOKUP(Q2119,'PBT Tag Rates'!$B$5:$E$44,4,FALSE)</f>
        <v>0.95971980899999998</v>
      </c>
      <c r="X2119">
        <v>1</v>
      </c>
      <c r="Y2119" s="14">
        <f>IFERROR(LOOKUP(H2119,{30,43,48,53,58,63,68,73,78,83,88,93,97},{42,47,52,57,62,67,72,77,82,87,92,99,100}),999)</f>
        <v>72</v>
      </c>
      <c r="Z2119" s="17">
        <f t="shared" si="233"/>
        <v>5.5555555555555554</v>
      </c>
      <c r="AA2119" s="17">
        <f t="shared" si="234"/>
        <v>5.5555555555555554</v>
      </c>
      <c r="AB2119" s="17">
        <f t="shared" si="235"/>
        <v>11.658097686375321</v>
      </c>
      <c r="AC2119" s="17" t="s">
        <v>17654</v>
      </c>
    </row>
    <row r="2120" spans="1:29" x14ac:dyDescent="0.25">
      <c r="A2120" t="s">
        <v>3339</v>
      </c>
      <c r="B2120" s="166" t="s">
        <v>9422</v>
      </c>
      <c r="C2120" t="s">
        <v>341</v>
      </c>
      <c r="D2120" s="1">
        <v>45173</v>
      </c>
      <c r="E2120">
        <f t="shared" si="230"/>
        <v>18</v>
      </c>
      <c r="F2120" t="s">
        <v>6</v>
      </c>
      <c r="G2120">
        <v>680</v>
      </c>
      <c r="H2120">
        <f t="shared" si="229"/>
        <v>68</v>
      </c>
      <c r="I2120" t="s">
        <v>7</v>
      </c>
      <c r="J2120" t="s">
        <v>8</v>
      </c>
      <c r="K2120" t="s">
        <v>8</v>
      </c>
      <c r="L2120" t="s">
        <v>8</v>
      </c>
      <c r="M2120" t="s">
        <v>6</v>
      </c>
      <c r="N2120" t="str">
        <f t="shared" si="231"/>
        <v>M</v>
      </c>
      <c r="O2120" t="s">
        <v>9423</v>
      </c>
      <c r="P2120" t="s">
        <v>9424</v>
      </c>
      <c r="Q2120" t="s">
        <v>221</v>
      </c>
      <c r="R2120">
        <v>4</v>
      </c>
      <c r="S2120">
        <f t="shared" si="232"/>
        <v>2019</v>
      </c>
      <c r="T2120" t="s">
        <v>12</v>
      </c>
      <c r="U2120">
        <v>1</v>
      </c>
      <c r="V2120" t="s">
        <v>3357</v>
      </c>
      <c r="W2120">
        <f>VLOOKUP(Q2120,'PBT Tag Rates'!$B$5:$E$44,4,FALSE)</f>
        <v>0.95971980899999998</v>
      </c>
      <c r="X2120">
        <v>1</v>
      </c>
      <c r="Y2120" s="14">
        <f>IFERROR(LOOKUP(H2120,{30,43,48,53,58,63,68,73,78,83,88,93,97},{42,47,52,57,62,67,72,77,82,87,92,99,100}),999)</f>
        <v>72</v>
      </c>
      <c r="Z2120" s="17">
        <f t="shared" si="233"/>
        <v>5.5555555555555554</v>
      </c>
      <c r="AA2120" s="17">
        <f t="shared" si="234"/>
        <v>5.5555555555555554</v>
      </c>
      <c r="AB2120" s="17">
        <f t="shared" si="235"/>
        <v>11.658097686375321</v>
      </c>
      <c r="AC2120" s="17" t="s">
        <v>17654</v>
      </c>
    </row>
    <row r="2121" spans="1:29" x14ac:dyDescent="0.25">
      <c r="A2121" t="s">
        <v>3339</v>
      </c>
      <c r="B2121" s="166" t="s">
        <v>9425</v>
      </c>
      <c r="C2121" t="s">
        <v>9426</v>
      </c>
      <c r="D2121" s="1">
        <v>45173</v>
      </c>
      <c r="E2121">
        <f t="shared" si="230"/>
        <v>18</v>
      </c>
      <c r="F2121" t="s">
        <v>14</v>
      </c>
      <c r="G2121">
        <v>780</v>
      </c>
      <c r="H2121">
        <f t="shared" si="229"/>
        <v>78</v>
      </c>
      <c r="I2121" t="s">
        <v>7</v>
      </c>
      <c r="J2121" t="s">
        <v>8</v>
      </c>
      <c r="K2121" t="s">
        <v>9427</v>
      </c>
      <c r="L2121" t="s">
        <v>8</v>
      </c>
      <c r="M2121" t="s">
        <v>14</v>
      </c>
      <c r="N2121" t="str">
        <f t="shared" si="231"/>
        <v>F</v>
      </c>
      <c r="O2121" t="s">
        <v>1866</v>
      </c>
      <c r="P2121" t="s">
        <v>1867</v>
      </c>
      <c r="Q2121" t="s">
        <v>221</v>
      </c>
      <c r="R2121">
        <v>4</v>
      </c>
      <c r="S2121">
        <f t="shared" si="232"/>
        <v>2019</v>
      </c>
      <c r="T2121" t="s">
        <v>12</v>
      </c>
      <c r="U2121">
        <v>1</v>
      </c>
      <c r="V2121" t="s">
        <v>3386</v>
      </c>
      <c r="W2121">
        <f>VLOOKUP(Q2121,'PBT Tag Rates'!$B$5:$E$44,4,FALSE)</f>
        <v>0.95971980899999998</v>
      </c>
      <c r="X2121">
        <v>1</v>
      </c>
      <c r="Y2121" s="14">
        <f>IFERROR(LOOKUP(H2121,{30,43,48,53,58,63,68,73,78,83,88,93,97},{42,47,52,57,62,67,72,77,82,87,92,99,100}),999)</f>
        <v>82</v>
      </c>
      <c r="Z2121" s="17">
        <f t="shared" si="233"/>
        <v>5.5555555555555554</v>
      </c>
      <c r="AA2121" s="17">
        <f t="shared" si="234"/>
        <v>5.5555555555555554</v>
      </c>
      <c r="AB2121" s="17">
        <f t="shared" si="235"/>
        <v>11.658097686375321</v>
      </c>
      <c r="AC2121" s="17" t="s">
        <v>17654</v>
      </c>
    </row>
    <row r="2122" spans="1:29" x14ac:dyDescent="0.25">
      <c r="A2122" t="s">
        <v>3339</v>
      </c>
      <c r="B2122" s="166" t="s">
        <v>9428</v>
      </c>
      <c r="C2122" t="s">
        <v>342</v>
      </c>
      <c r="D2122" s="1">
        <v>45173</v>
      </c>
      <c r="E2122">
        <f t="shared" si="230"/>
        <v>18</v>
      </c>
      <c r="F2122" t="s">
        <v>6</v>
      </c>
      <c r="G2122">
        <v>660</v>
      </c>
      <c r="H2122">
        <f t="shared" si="229"/>
        <v>66</v>
      </c>
      <c r="I2122" t="s">
        <v>7</v>
      </c>
      <c r="J2122" t="s">
        <v>8</v>
      </c>
      <c r="K2122" t="s">
        <v>8</v>
      </c>
      <c r="L2122" t="s">
        <v>8</v>
      </c>
      <c r="M2122" t="s">
        <v>6</v>
      </c>
      <c r="N2122" t="str">
        <f t="shared" si="231"/>
        <v>M</v>
      </c>
      <c r="O2122" t="s">
        <v>602</v>
      </c>
      <c r="P2122" t="s">
        <v>752</v>
      </c>
      <c r="Q2122" t="s">
        <v>221</v>
      </c>
      <c r="R2122">
        <v>4</v>
      </c>
      <c r="S2122">
        <f t="shared" si="232"/>
        <v>2019</v>
      </c>
      <c r="T2122" t="s">
        <v>12</v>
      </c>
      <c r="U2122">
        <v>1</v>
      </c>
      <c r="V2122" t="s">
        <v>3396</v>
      </c>
      <c r="W2122">
        <f>VLOOKUP(Q2122,'PBT Tag Rates'!$B$5:$E$44,4,FALSE)</f>
        <v>0.95971980899999998</v>
      </c>
      <c r="X2122">
        <v>1</v>
      </c>
      <c r="Y2122" s="14">
        <f>IFERROR(LOOKUP(H2122,{30,43,48,53,58,63,68,73,78,83,88,93,97},{42,47,52,57,62,67,72,77,82,87,92,99,100}),999)</f>
        <v>67</v>
      </c>
      <c r="Z2122" s="17">
        <f t="shared" si="233"/>
        <v>5.5555555555555554</v>
      </c>
      <c r="AA2122" s="17">
        <f t="shared" si="234"/>
        <v>5.5555555555555554</v>
      </c>
      <c r="AB2122" s="17">
        <f t="shared" si="235"/>
        <v>11.658097686375321</v>
      </c>
      <c r="AC2122" s="17" t="s">
        <v>17655</v>
      </c>
    </row>
    <row r="2123" spans="1:29" x14ac:dyDescent="0.25">
      <c r="A2123" t="s">
        <v>3339</v>
      </c>
      <c r="B2123" s="166" t="s">
        <v>9429</v>
      </c>
      <c r="C2123" t="s">
        <v>343</v>
      </c>
      <c r="D2123" s="1">
        <v>45173</v>
      </c>
      <c r="E2123">
        <f t="shared" si="230"/>
        <v>18</v>
      </c>
      <c r="F2123" t="s">
        <v>6</v>
      </c>
      <c r="G2123">
        <v>670</v>
      </c>
      <c r="H2123">
        <f t="shared" si="229"/>
        <v>67</v>
      </c>
      <c r="I2123" t="s">
        <v>7</v>
      </c>
      <c r="J2123" t="s">
        <v>8</v>
      </c>
      <c r="K2123" t="s">
        <v>8</v>
      </c>
      <c r="L2123" t="s">
        <v>8</v>
      </c>
      <c r="M2123" t="s">
        <v>6</v>
      </c>
      <c r="N2123" t="str">
        <f t="shared" si="231"/>
        <v>M</v>
      </c>
      <c r="O2123" t="s">
        <v>9387</v>
      </c>
      <c r="P2123" t="s">
        <v>9388</v>
      </c>
      <c r="Q2123" t="s">
        <v>281</v>
      </c>
      <c r="R2123">
        <v>4</v>
      </c>
      <c r="S2123">
        <f t="shared" si="232"/>
        <v>2019</v>
      </c>
      <c r="T2123" t="s">
        <v>12</v>
      </c>
      <c r="U2123">
        <v>1</v>
      </c>
      <c r="V2123" t="s">
        <v>3171</v>
      </c>
      <c r="W2123">
        <f>VLOOKUP(Q2123,'PBT Tag Rates'!$B$5:$E$44,4,FALSE)</f>
        <v>0.99705232300000002</v>
      </c>
      <c r="X2123">
        <v>1</v>
      </c>
      <c r="Y2123" s="14">
        <f>IFERROR(LOOKUP(H2123,{30,43,48,53,58,63,68,73,78,83,88,93,97},{42,47,52,57,62,67,72,77,82,87,92,99,100}),999)</f>
        <v>67</v>
      </c>
      <c r="Z2123" s="17">
        <f t="shared" si="233"/>
        <v>5.5555555555555554</v>
      </c>
      <c r="AA2123" s="17">
        <f t="shared" si="234"/>
        <v>5.5555555555555554</v>
      </c>
      <c r="AB2123" s="17">
        <f t="shared" si="235"/>
        <v>11.658097686375321</v>
      </c>
      <c r="AC2123" s="17" t="s">
        <v>17654</v>
      </c>
    </row>
    <row r="2124" spans="1:29" x14ac:dyDescent="0.25">
      <c r="A2124" t="s">
        <v>3339</v>
      </c>
      <c r="B2124" s="166" t="s">
        <v>9430</v>
      </c>
      <c r="C2124" t="s">
        <v>9431</v>
      </c>
      <c r="D2124" s="1">
        <v>45173</v>
      </c>
      <c r="E2124">
        <f t="shared" si="230"/>
        <v>18</v>
      </c>
      <c r="F2124" t="s">
        <v>14</v>
      </c>
      <c r="G2124">
        <v>780</v>
      </c>
      <c r="H2124">
        <f t="shared" si="229"/>
        <v>78</v>
      </c>
      <c r="I2124" t="s">
        <v>7</v>
      </c>
      <c r="J2124" t="s">
        <v>8</v>
      </c>
      <c r="K2124" t="s">
        <v>9432</v>
      </c>
      <c r="L2124" t="s">
        <v>8</v>
      </c>
      <c r="M2124" t="s">
        <v>14</v>
      </c>
      <c r="N2124" t="str">
        <f t="shared" si="231"/>
        <v>F</v>
      </c>
      <c r="O2124" t="s">
        <v>3571</v>
      </c>
      <c r="P2124" t="s">
        <v>3572</v>
      </c>
      <c r="Q2124" t="s">
        <v>221</v>
      </c>
      <c r="R2124">
        <v>4</v>
      </c>
      <c r="S2124">
        <f t="shared" si="232"/>
        <v>2019</v>
      </c>
      <c r="T2124" t="s">
        <v>12</v>
      </c>
      <c r="U2124">
        <v>1</v>
      </c>
      <c r="V2124" t="s">
        <v>3363</v>
      </c>
      <c r="W2124">
        <f>VLOOKUP(Q2124,'PBT Tag Rates'!$B$5:$E$44,4,FALSE)</f>
        <v>0.95971980899999998</v>
      </c>
      <c r="X2124">
        <v>1</v>
      </c>
      <c r="Y2124" s="14">
        <f>IFERROR(LOOKUP(H2124,{30,43,48,53,58,63,68,73,78,83,88,93,97},{42,47,52,57,62,67,72,77,82,87,92,99,100}),999)</f>
        <v>82</v>
      </c>
      <c r="Z2124" s="17">
        <f t="shared" si="233"/>
        <v>5.5555555555555554</v>
      </c>
      <c r="AA2124" s="17">
        <f t="shared" si="234"/>
        <v>5.5555555555555554</v>
      </c>
      <c r="AB2124" s="17">
        <f t="shared" si="235"/>
        <v>11.658097686375321</v>
      </c>
      <c r="AC2124" s="17" t="s">
        <v>17654</v>
      </c>
    </row>
    <row r="2125" spans="1:29" x14ac:dyDescent="0.25">
      <c r="A2125" t="s">
        <v>3339</v>
      </c>
      <c r="B2125" s="166" t="s">
        <v>9433</v>
      </c>
      <c r="C2125" t="s">
        <v>9434</v>
      </c>
      <c r="D2125" s="1">
        <v>45173</v>
      </c>
      <c r="E2125">
        <f t="shared" si="230"/>
        <v>18</v>
      </c>
      <c r="F2125" t="s">
        <v>6</v>
      </c>
      <c r="G2125">
        <v>810</v>
      </c>
      <c r="H2125">
        <f t="shared" si="229"/>
        <v>81</v>
      </c>
      <c r="I2125" t="s">
        <v>7</v>
      </c>
      <c r="J2125" t="s">
        <v>8</v>
      </c>
      <c r="K2125" t="s">
        <v>9435</v>
      </c>
      <c r="L2125" t="s">
        <v>8</v>
      </c>
      <c r="M2125" t="s">
        <v>6</v>
      </c>
      <c r="N2125" t="str">
        <f t="shared" si="231"/>
        <v>M</v>
      </c>
      <c r="O2125" t="s">
        <v>600</v>
      </c>
      <c r="P2125" t="s">
        <v>2664</v>
      </c>
      <c r="Q2125" t="s">
        <v>221</v>
      </c>
      <c r="R2125">
        <v>4</v>
      </c>
      <c r="S2125">
        <f t="shared" si="232"/>
        <v>2019</v>
      </c>
      <c r="T2125" t="s">
        <v>12</v>
      </c>
      <c r="U2125">
        <v>0.999999999999999</v>
      </c>
      <c r="V2125" t="s">
        <v>3346</v>
      </c>
      <c r="W2125">
        <f>VLOOKUP(Q2125,'PBT Tag Rates'!$B$5:$E$44,4,FALSE)</f>
        <v>0.95971980899999998</v>
      </c>
      <c r="X2125">
        <v>1</v>
      </c>
      <c r="Y2125" s="14">
        <f>IFERROR(LOOKUP(H2125,{30,43,48,53,58,63,68,73,78,83,88,93,97},{42,47,52,57,62,67,72,77,82,87,92,99,100}),999)</f>
        <v>82</v>
      </c>
      <c r="Z2125" s="17">
        <f t="shared" si="233"/>
        <v>5.5555555555555554</v>
      </c>
      <c r="AA2125" s="17">
        <f t="shared" si="234"/>
        <v>5.5555555555555554</v>
      </c>
      <c r="AB2125" s="17">
        <f t="shared" si="235"/>
        <v>11.658097686375321</v>
      </c>
      <c r="AC2125" s="17" t="s">
        <v>17654</v>
      </c>
    </row>
    <row r="2126" spans="1:29" x14ac:dyDescent="0.25">
      <c r="A2126" t="s">
        <v>3339</v>
      </c>
      <c r="B2126" s="166" t="s">
        <v>9436</v>
      </c>
      <c r="C2126" t="s">
        <v>344</v>
      </c>
      <c r="D2126" s="1">
        <v>45173</v>
      </c>
      <c r="E2126">
        <f t="shared" si="230"/>
        <v>18</v>
      </c>
      <c r="F2126" t="s">
        <v>14</v>
      </c>
      <c r="G2126">
        <v>740</v>
      </c>
      <c r="H2126">
        <f t="shared" si="229"/>
        <v>74</v>
      </c>
      <c r="I2126" t="s">
        <v>7</v>
      </c>
      <c r="J2126" t="s">
        <v>8</v>
      </c>
      <c r="K2126" t="s">
        <v>9437</v>
      </c>
      <c r="L2126" t="s">
        <v>8</v>
      </c>
      <c r="M2126" t="s">
        <v>14</v>
      </c>
      <c r="N2126" t="str">
        <f t="shared" si="231"/>
        <v>F</v>
      </c>
      <c r="O2126" t="s">
        <v>4045</v>
      </c>
      <c r="P2126" t="s">
        <v>4817</v>
      </c>
      <c r="Q2126" t="s">
        <v>281</v>
      </c>
      <c r="R2126">
        <v>4</v>
      </c>
      <c r="S2126">
        <f t="shared" si="232"/>
        <v>2019</v>
      </c>
      <c r="T2126" t="s">
        <v>12</v>
      </c>
      <c r="U2126">
        <v>1</v>
      </c>
      <c r="V2126" t="s">
        <v>3079</v>
      </c>
      <c r="W2126">
        <f>VLOOKUP(Q2126,'PBT Tag Rates'!$B$5:$E$44,4,FALSE)</f>
        <v>0.99705232300000002</v>
      </c>
      <c r="X2126">
        <v>1</v>
      </c>
      <c r="Y2126" s="14">
        <f>IFERROR(LOOKUP(H2126,{30,43,48,53,58,63,68,73,78,83,88,93,97},{42,47,52,57,62,67,72,77,82,87,92,99,100}),999)</f>
        <v>77</v>
      </c>
      <c r="Z2126" s="17">
        <f t="shared" si="233"/>
        <v>5.5555555555555554</v>
      </c>
      <c r="AA2126" s="17">
        <f t="shared" si="234"/>
        <v>5.5555555555555554</v>
      </c>
      <c r="AB2126" s="17">
        <f t="shared" si="235"/>
        <v>11.658097686375321</v>
      </c>
      <c r="AC2126" s="17" t="s">
        <v>17654</v>
      </c>
    </row>
    <row r="2127" spans="1:29" x14ac:dyDescent="0.25">
      <c r="A2127" t="s">
        <v>3339</v>
      </c>
      <c r="B2127" s="166" t="s">
        <v>9438</v>
      </c>
      <c r="C2127" t="s">
        <v>345</v>
      </c>
      <c r="D2127" s="1">
        <v>45173</v>
      </c>
      <c r="E2127">
        <f t="shared" si="230"/>
        <v>18</v>
      </c>
      <c r="F2127" t="s">
        <v>6</v>
      </c>
      <c r="G2127">
        <v>560</v>
      </c>
      <c r="H2127">
        <f t="shared" si="229"/>
        <v>56</v>
      </c>
      <c r="I2127" t="s">
        <v>7</v>
      </c>
      <c r="J2127" t="s">
        <v>8</v>
      </c>
      <c r="K2127" t="s">
        <v>8</v>
      </c>
      <c r="L2127" t="s">
        <v>49</v>
      </c>
      <c r="M2127" t="s">
        <v>759</v>
      </c>
      <c r="N2127" t="str">
        <f t="shared" si="231"/>
        <v>M</v>
      </c>
      <c r="O2127" t="s">
        <v>1943</v>
      </c>
      <c r="P2127" t="s">
        <v>1943</v>
      </c>
      <c r="Q2127" t="s">
        <v>1943</v>
      </c>
      <c r="R2127" t="s">
        <v>8</v>
      </c>
      <c r="S2127" t="str">
        <f t="shared" si="232"/>
        <v>U</v>
      </c>
      <c r="T2127" t="s">
        <v>8</v>
      </c>
      <c r="U2127" t="s">
        <v>8</v>
      </c>
      <c r="V2127" t="s">
        <v>1943</v>
      </c>
      <c r="W2127" t="e">
        <f>VLOOKUP(Q2127,'PBT Tag Rates'!$B$5:$E$44,4,FALSE)</f>
        <v>#N/A</v>
      </c>
      <c r="X2127">
        <v>1</v>
      </c>
      <c r="Y2127" s="14">
        <f>IFERROR(LOOKUP(H2127,{30,43,48,53,58,63,68,73,78,83,88,93,97},{42,47,52,57,62,67,72,77,82,87,92,99,100}),999)</f>
        <v>57</v>
      </c>
      <c r="Z2127" s="17">
        <f t="shared" si="233"/>
        <v>5.5555555555555554</v>
      </c>
      <c r="AA2127" s="17">
        <f t="shared" si="234"/>
        <v>5.5555555555555554</v>
      </c>
      <c r="AB2127" s="17">
        <f t="shared" si="235"/>
        <v>11.658097686375321</v>
      </c>
      <c r="AC2127" s="17" t="s">
        <v>17654</v>
      </c>
    </row>
    <row r="2128" spans="1:29" x14ac:dyDescent="0.25">
      <c r="A2128" t="s">
        <v>3339</v>
      </c>
      <c r="B2128" s="166" t="s">
        <v>9439</v>
      </c>
      <c r="C2128" t="s">
        <v>346</v>
      </c>
      <c r="D2128" s="1">
        <v>45173</v>
      </c>
      <c r="E2128">
        <f t="shared" si="230"/>
        <v>18</v>
      </c>
      <c r="F2128" t="s">
        <v>14</v>
      </c>
      <c r="G2128">
        <v>810</v>
      </c>
      <c r="H2128">
        <f t="shared" si="229"/>
        <v>81</v>
      </c>
      <c r="I2128" t="s">
        <v>7</v>
      </c>
      <c r="J2128" t="s">
        <v>8</v>
      </c>
      <c r="K2128" t="s">
        <v>9440</v>
      </c>
      <c r="L2128" t="s">
        <v>8</v>
      </c>
      <c r="M2128" t="s">
        <v>14</v>
      </c>
      <c r="N2128" t="str">
        <f t="shared" si="231"/>
        <v>F</v>
      </c>
      <c r="O2128" t="s">
        <v>2050</v>
      </c>
      <c r="P2128" t="s">
        <v>8726</v>
      </c>
      <c r="Q2128" t="s">
        <v>221</v>
      </c>
      <c r="R2128">
        <v>4</v>
      </c>
      <c r="S2128">
        <f t="shared" si="232"/>
        <v>2019</v>
      </c>
      <c r="T2128" t="s">
        <v>12</v>
      </c>
      <c r="U2128">
        <v>0.999999999999999</v>
      </c>
      <c r="V2128" t="s">
        <v>3346</v>
      </c>
      <c r="W2128">
        <f>VLOOKUP(Q2128,'PBT Tag Rates'!$B$5:$E$44,4,FALSE)</f>
        <v>0.95971980899999998</v>
      </c>
      <c r="X2128">
        <v>1</v>
      </c>
      <c r="Y2128" s="14">
        <f>IFERROR(LOOKUP(H2128,{30,43,48,53,58,63,68,73,78,83,88,93,97},{42,47,52,57,62,67,72,77,82,87,92,99,100}),999)</f>
        <v>82</v>
      </c>
      <c r="Z2128" s="17">
        <f t="shared" si="233"/>
        <v>5.5555555555555554</v>
      </c>
      <c r="AA2128" s="17">
        <f t="shared" si="234"/>
        <v>5.5555555555555554</v>
      </c>
      <c r="AB2128" s="17">
        <f t="shared" si="235"/>
        <v>11.658097686375321</v>
      </c>
      <c r="AC2128" s="17" t="s">
        <v>17654</v>
      </c>
    </row>
    <row r="2129" spans="1:29" x14ac:dyDescent="0.25">
      <c r="A2129" t="s">
        <v>3339</v>
      </c>
      <c r="B2129" s="166" t="s">
        <v>9441</v>
      </c>
      <c r="C2129" t="s">
        <v>9442</v>
      </c>
      <c r="D2129" s="1">
        <v>45173</v>
      </c>
      <c r="E2129">
        <f t="shared" si="230"/>
        <v>18</v>
      </c>
      <c r="F2129" t="s">
        <v>6</v>
      </c>
      <c r="G2129">
        <v>700</v>
      </c>
      <c r="H2129">
        <f t="shared" si="229"/>
        <v>70</v>
      </c>
      <c r="I2129" t="s">
        <v>7</v>
      </c>
      <c r="J2129" t="s">
        <v>8</v>
      </c>
      <c r="K2129" t="s">
        <v>9443</v>
      </c>
      <c r="L2129" t="s">
        <v>8</v>
      </c>
      <c r="M2129" t="s">
        <v>14</v>
      </c>
      <c r="N2129" t="str">
        <f t="shared" si="231"/>
        <v>F</v>
      </c>
      <c r="O2129" t="s">
        <v>9444</v>
      </c>
      <c r="P2129" t="s">
        <v>9445</v>
      </c>
      <c r="Q2129" t="s">
        <v>221</v>
      </c>
      <c r="R2129">
        <v>4</v>
      </c>
      <c r="S2129">
        <f t="shared" si="232"/>
        <v>2019</v>
      </c>
      <c r="T2129" t="s">
        <v>12</v>
      </c>
      <c r="U2129">
        <v>1</v>
      </c>
      <c r="V2129" t="s">
        <v>3357</v>
      </c>
      <c r="W2129">
        <f>VLOOKUP(Q2129,'PBT Tag Rates'!$B$5:$E$44,4,FALSE)</f>
        <v>0.95971980899999998</v>
      </c>
      <c r="X2129">
        <v>1</v>
      </c>
      <c r="Y2129" s="14">
        <f>IFERROR(LOOKUP(H2129,{30,43,48,53,58,63,68,73,78,83,88,93,97},{42,47,52,57,62,67,72,77,82,87,92,99,100}),999)</f>
        <v>72</v>
      </c>
      <c r="Z2129" s="17">
        <f t="shared" si="233"/>
        <v>5.5555555555555554</v>
      </c>
      <c r="AA2129" s="17">
        <f t="shared" si="234"/>
        <v>5.5555555555555554</v>
      </c>
      <c r="AB2129" s="17">
        <f t="shared" si="235"/>
        <v>11.658097686375321</v>
      </c>
      <c r="AC2129" s="17" t="s">
        <v>17654</v>
      </c>
    </row>
    <row r="2130" spans="1:29" x14ac:dyDescent="0.25">
      <c r="A2130" t="s">
        <v>3339</v>
      </c>
      <c r="B2130" s="166" t="s">
        <v>9446</v>
      </c>
      <c r="C2130" t="s">
        <v>347</v>
      </c>
      <c r="D2130" s="1">
        <v>45173</v>
      </c>
      <c r="E2130">
        <f t="shared" si="230"/>
        <v>18</v>
      </c>
      <c r="F2130" t="s">
        <v>6</v>
      </c>
      <c r="G2130">
        <v>610</v>
      </c>
      <c r="H2130">
        <f t="shared" si="229"/>
        <v>61</v>
      </c>
      <c r="I2130" t="s">
        <v>9</v>
      </c>
      <c r="J2130">
        <v>1</v>
      </c>
      <c r="K2130" t="s">
        <v>8</v>
      </c>
      <c r="L2130" t="s">
        <v>49</v>
      </c>
      <c r="M2130" t="s">
        <v>759</v>
      </c>
      <c r="N2130" t="str">
        <f t="shared" si="231"/>
        <v>M</v>
      </c>
      <c r="O2130" t="s">
        <v>1943</v>
      </c>
      <c r="P2130" t="s">
        <v>1943</v>
      </c>
      <c r="Q2130" t="s">
        <v>1943</v>
      </c>
      <c r="R2130" t="s">
        <v>8</v>
      </c>
      <c r="S2130" t="str">
        <f t="shared" si="232"/>
        <v>U</v>
      </c>
      <c r="T2130" t="s">
        <v>8</v>
      </c>
      <c r="U2130" t="s">
        <v>8</v>
      </c>
      <c r="V2130" t="s">
        <v>1943</v>
      </c>
      <c r="W2130" t="e">
        <f>VLOOKUP(Q2130,'PBT Tag Rates'!$B$5:$E$44,4,FALSE)</f>
        <v>#N/A</v>
      </c>
      <c r="X2130">
        <v>1</v>
      </c>
      <c r="Y2130" s="14">
        <f>IFERROR(LOOKUP(H2130,{30,43,48,53,58,63,68,73,78,83,88,93,97},{42,47,52,57,62,67,72,77,82,87,92,99,100}),999)</f>
        <v>62</v>
      </c>
      <c r="Z2130" s="17">
        <f t="shared" si="233"/>
        <v>5.5555555555555554</v>
      </c>
      <c r="AA2130" s="17">
        <f t="shared" si="234"/>
        <v>5.5555555555555554</v>
      </c>
      <c r="AB2130" s="17">
        <f t="shared" si="235"/>
        <v>11.658097686375321</v>
      </c>
      <c r="AC2130" s="17" t="s">
        <v>17654</v>
      </c>
    </row>
    <row r="2131" spans="1:29" x14ac:dyDescent="0.25">
      <c r="A2131" t="s">
        <v>3339</v>
      </c>
      <c r="B2131" s="166" t="s">
        <v>9447</v>
      </c>
      <c r="C2131" t="s">
        <v>9448</v>
      </c>
      <c r="D2131" s="1">
        <v>45173</v>
      </c>
      <c r="E2131">
        <f t="shared" si="230"/>
        <v>18</v>
      </c>
      <c r="F2131" t="s">
        <v>6</v>
      </c>
      <c r="G2131">
        <v>810</v>
      </c>
      <c r="H2131">
        <f t="shared" si="229"/>
        <v>81</v>
      </c>
      <c r="I2131" t="s">
        <v>7</v>
      </c>
      <c r="J2131" t="s">
        <v>8</v>
      </c>
      <c r="K2131" t="s">
        <v>9449</v>
      </c>
      <c r="L2131" t="s">
        <v>8</v>
      </c>
      <c r="M2131" t="s">
        <v>6</v>
      </c>
      <c r="N2131" t="str">
        <f t="shared" si="231"/>
        <v>M</v>
      </c>
      <c r="O2131" t="s">
        <v>1993</v>
      </c>
      <c r="P2131" t="s">
        <v>1994</v>
      </c>
      <c r="Q2131" t="s">
        <v>221</v>
      </c>
      <c r="R2131">
        <v>4</v>
      </c>
      <c r="S2131">
        <f t="shared" si="232"/>
        <v>2019</v>
      </c>
      <c r="T2131" t="s">
        <v>12</v>
      </c>
      <c r="U2131">
        <v>0.999999999999996</v>
      </c>
      <c r="V2131" t="s">
        <v>3346</v>
      </c>
      <c r="W2131">
        <f>VLOOKUP(Q2131,'PBT Tag Rates'!$B$5:$E$44,4,FALSE)</f>
        <v>0.95971980899999998</v>
      </c>
      <c r="X2131">
        <v>1</v>
      </c>
      <c r="Y2131" s="14">
        <f>IFERROR(LOOKUP(H2131,{30,43,48,53,58,63,68,73,78,83,88,93,97},{42,47,52,57,62,67,72,77,82,87,92,99,100}),999)</f>
        <v>82</v>
      </c>
      <c r="Z2131" s="17">
        <f t="shared" si="233"/>
        <v>5.5555555555555554</v>
      </c>
      <c r="AA2131" s="17">
        <f t="shared" si="234"/>
        <v>5.5555555555555554</v>
      </c>
      <c r="AB2131" s="17">
        <f t="shared" si="235"/>
        <v>11.658097686375321</v>
      </c>
      <c r="AC2131" s="17" t="s">
        <v>17654</v>
      </c>
    </row>
    <row r="2132" spans="1:29" x14ac:dyDescent="0.25">
      <c r="A2132" t="s">
        <v>3339</v>
      </c>
      <c r="B2132" s="166" t="s">
        <v>9450</v>
      </c>
      <c r="C2132" t="s">
        <v>348</v>
      </c>
      <c r="D2132" s="1">
        <v>45173</v>
      </c>
      <c r="E2132">
        <f t="shared" si="230"/>
        <v>18</v>
      </c>
      <c r="F2132" t="s">
        <v>6</v>
      </c>
      <c r="G2132">
        <v>780</v>
      </c>
      <c r="H2132">
        <f t="shared" si="229"/>
        <v>78</v>
      </c>
      <c r="I2132" t="s">
        <v>7</v>
      </c>
      <c r="J2132" t="s">
        <v>8</v>
      </c>
      <c r="K2132" t="s">
        <v>9451</v>
      </c>
      <c r="L2132" t="s">
        <v>8</v>
      </c>
      <c r="M2132" t="s">
        <v>6</v>
      </c>
      <c r="N2132" t="str">
        <f t="shared" si="231"/>
        <v>M</v>
      </c>
      <c r="O2132" t="s">
        <v>5980</v>
      </c>
      <c r="P2132" t="s">
        <v>5981</v>
      </c>
      <c r="Q2132" t="s">
        <v>281</v>
      </c>
      <c r="R2132">
        <v>4</v>
      </c>
      <c r="S2132">
        <f t="shared" si="232"/>
        <v>2019</v>
      </c>
      <c r="T2132" t="s">
        <v>12</v>
      </c>
      <c r="U2132">
        <v>1</v>
      </c>
      <c r="V2132" t="s">
        <v>3170</v>
      </c>
      <c r="W2132">
        <f>VLOOKUP(Q2132,'PBT Tag Rates'!$B$5:$E$44,4,FALSE)</f>
        <v>0.99705232300000002</v>
      </c>
      <c r="X2132">
        <v>1</v>
      </c>
      <c r="Y2132" s="14">
        <f>IFERROR(LOOKUP(H2132,{30,43,48,53,58,63,68,73,78,83,88,93,97},{42,47,52,57,62,67,72,77,82,87,92,99,100}),999)</f>
        <v>82</v>
      </c>
      <c r="Z2132" s="17">
        <f t="shared" si="233"/>
        <v>5.5555555555555554</v>
      </c>
      <c r="AA2132" s="17">
        <f t="shared" si="234"/>
        <v>5.5555555555555554</v>
      </c>
      <c r="AB2132" s="17">
        <f t="shared" si="235"/>
        <v>11.658097686375321</v>
      </c>
      <c r="AC2132" s="17" t="s">
        <v>17654</v>
      </c>
    </row>
    <row r="2133" spans="1:29" x14ac:dyDescent="0.25">
      <c r="A2133" t="s">
        <v>3339</v>
      </c>
      <c r="B2133" s="166" t="s">
        <v>9452</v>
      </c>
      <c r="C2133" t="s">
        <v>9453</v>
      </c>
      <c r="D2133" s="1">
        <v>45173</v>
      </c>
      <c r="E2133">
        <f t="shared" si="230"/>
        <v>18</v>
      </c>
      <c r="F2133" t="s">
        <v>14</v>
      </c>
      <c r="G2133">
        <v>810</v>
      </c>
      <c r="H2133">
        <f t="shared" si="229"/>
        <v>81</v>
      </c>
      <c r="I2133" t="s">
        <v>9</v>
      </c>
      <c r="J2133">
        <v>1</v>
      </c>
      <c r="K2133" t="s">
        <v>9454</v>
      </c>
      <c r="L2133" t="s">
        <v>49</v>
      </c>
      <c r="M2133" t="s">
        <v>759</v>
      </c>
      <c r="N2133" t="str">
        <f t="shared" si="231"/>
        <v>F</v>
      </c>
      <c r="O2133" t="s">
        <v>1943</v>
      </c>
      <c r="P2133" t="s">
        <v>1943</v>
      </c>
      <c r="Q2133" t="s">
        <v>1943</v>
      </c>
      <c r="R2133" t="s">
        <v>8</v>
      </c>
      <c r="S2133" t="str">
        <f t="shared" si="232"/>
        <v>U</v>
      </c>
      <c r="T2133" t="s">
        <v>8</v>
      </c>
      <c r="U2133" t="s">
        <v>8</v>
      </c>
      <c r="V2133" t="s">
        <v>1943</v>
      </c>
      <c r="W2133" t="e">
        <f>VLOOKUP(Q2133,'PBT Tag Rates'!$B$5:$E$44,4,FALSE)</f>
        <v>#N/A</v>
      </c>
      <c r="X2133">
        <v>1</v>
      </c>
      <c r="Y2133" s="14">
        <f>IFERROR(LOOKUP(H2133,{30,43,48,53,58,63,68,73,78,83,88,93,97},{42,47,52,57,62,67,72,77,82,87,92,99,100}),999)</f>
        <v>82</v>
      </c>
      <c r="Z2133" s="17">
        <f t="shared" si="233"/>
        <v>5.5555555555555554</v>
      </c>
      <c r="AA2133" s="17">
        <f t="shared" si="234"/>
        <v>5.5555555555555554</v>
      </c>
      <c r="AB2133" s="17">
        <f t="shared" si="235"/>
        <v>11.658097686375321</v>
      </c>
      <c r="AC2133" s="17" t="s">
        <v>17654</v>
      </c>
    </row>
    <row r="2134" spans="1:29" x14ac:dyDescent="0.25">
      <c r="A2134" t="s">
        <v>3339</v>
      </c>
      <c r="B2134" s="166" t="s">
        <v>9455</v>
      </c>
      <c r="C2134" t="s">
        <v>349</v>
      </c>
      <c r="D2134" s="1">
        <v>45173</v>
      </c>
      <c r="E2134">
        <f t="shared" si="230"/>
        <v>18</v>
      </c>
      <c r="F2134" t="s">
        <v>6</v>
      </c>
      <c r="G2134">
        <v>740</v>
      </c>
      <c r="H2134">
        <f t="shared" ref="H2134:H2197" si="236">G2134/10</f>
        <v>74</v>
      </c>
      <c r="I2134" t="s">
        <v>7</v>
      </c>
      <c r="J2134" t="s">
        <v>8</v>
      </c>
      <c r="K2134" t="s">
        <v>9456</v>
      </c>
      <c r="L2134" t="s">
        <v>8</v>
      </c>
      <c r="M2134" t="s">
        <v>14</v>
      </c>
      <c r="N2134" t="str">
        <f t="shared" si="231"/>
        <v>F</v>
      </c>
      <c r="O2134" t="s">
        <v>363</v>
      </c>
      <c r="P2134" t="s">
        <v>2414</v>
      </c>
      <c r="Q2134" t="s">
        <v>221</v>
      </c>
      <c r="R2134">
        <v>4</v>
      </c>
      <c r="S2134">
        <f t="shared" si="232"/>
        <v>2019</v>
      </c>
      <c r="T2134" t="s">
        <v>12</v>
      </c>
      <c r="U2134">
        <v>0.999999999999998</v>
      </c>
      <c r="V2134" t="s">
        <v>3386</v>
      </c>
      <c r="W2134">
        <f>VLOOKUP(Q2134,'PBT Tag Rates'!$B$5:$E$44,4,FALSE)</f>
        <v>0.95971980899999998</v>
      </c>
      <c r="X2134">
        <v>1</v>
      </c>
      <c r="Y2134" s="14">
        <f>IFERROR(LOOKUP(H2134,{30,43,48,53,58,63,68,73,78,83,88,93,97},{42,47,52,57,62,67,72,77,82,87,92,99,100}),999)</f>
        <v>77</v>
      </c>
      <c r="Z2134" s="17">
        <f t="shared" si="233"/>
        <v>5.5555555555555554</v>
      </c>
      <c r="AA2134" s="17">
        <f t="shared" si="234"/>
        <v>5.5555555555555554</v>
      </c>
      <c r="AB2134" s="17">
        <f t="shared" si="235"/>
        <v>11.658097686375321</v>
      </c>
      <c r="AC2134" s="17" t="s">
        <v>17654</v>
      </c>
    </row>
    <row r="2135" spans="1:29" x14ac:dyDescent="0.25">
      <c r="A2135" t="s">
        <v>3339</v>
      </c>
      <c r="B2135" s="166" t="s">
        <v>9457</v>
      </c>
      <c r="C2135" t="s">
        <v>350</v>
      </c>
      <c r="D2135" s="1">
        <v>45173</v>
      </c>
      <c r="E2135">
        <f t="shared" ref="E2135:E2198" si="237">IF(D2135&lt;=$D$3,70,18)</f>
        <v>18</v>
      </c>
      <c r="F2135" t="s">
        <v>14</v>
      </c>
      <c r="G2135">
        <v>720</v>
      </c>
      <c r="H2135">
        <f t="shared" si="236"/>
        <v>72</v>
      </c>
      <c r="I2135" t="s">
        <v>9</v>
      </c>
      <c r="J2135">
        <v>1</v>
      </c>
      <c r="K2135" t="s">
        <v>8</v>
      </c>
      <c r="L2135" t="s">
        <v>8</v>
      </c>
      <c r="M2135" t="s">
        <v>14</v>
      </c>
      <c r="N2135" t="str">
        <f t="shared" ref="N2135:N2198" si="238">IF(M2135="U",F2135,M2135)</f>
        <v>F</v>
      </c>
      <c r="O2135" t="s">
        <v>8</v>
      </c>
      <c r="P2135" t="s">
        <v>8</v>
      </c>
      <c r="Q2135" t="s">
        <v>11</v>
      </c>
      <c r="R2135" t="s">
        <v>8</v>
      </c>
      <c r="S2135" t="str">
        <f t="shared" ref="S2135:S2198" si="239">IFERROR($S$3-R2135,"U")</f>
        <v>U</v>
      </c>
      <c r="T2135" t="s">
        <v>12</v>
      </c>
      <c r="U2135">
        <v>1</v>
      </c>
      <c r="V2135" t="s">
        <v>3100</v>
      </c>
      <c r="W2135" t="e">
        <f>VLOOKUP(Q2135,'PBT Tag Rates'!$B$5:$E$44,4,FALSE)</f>
        <v>#N/A</v>
      </c>
      <c r="X2135">
        <v>1</v>
      </c>
      <c r="Y2135" s="14">
        <f>IFERROR(LOOKUP(H2135,{30,43,48,53,58,63,68,73,78,83,88,93,97},{42,47,52,57,62,67,72,77,82,87,92,99,100}),999)</f>
        <v>72</v>
      </c>
      <c r="Z2135" s="17">
        <f t="shared" ref="Z2135:Z2198" si="240">IF(D2135&lt;$D$3,X2135/$Z$3,X2135/$Z$4)</f>
        <v>5.5555555555555554</v>
      </c>
      <c r="AA2135" s="17">
        <f t="shared" ref="AA2135:AA2198" si="241">Z2135*(1+$AA$4)</f>
        <v>5.5555555555555554</v>
      </c>
      <c r="AB2135" s="17">
        <f t="shared" ref="AB2135:AB2198" si="242">IF(D2135&lt;$D$3,AA2135/$AB$3,AA2135/$AB$4)</f>
        <v>11.658097686375321</v>
      </c>
      <c r="AC2135" s="17" t="s">
        <v>17654</v>
      </c>
    </row>
    <row r="2136" spans="1:29" x14ac:dyDescent="0.25">
      <c r="A2136" t="s">
        <v>3339</v>
      </c>
      <c r="B2136" s="166" t="s">
        <v>9458</v>
      </c>
      <c r="C2136" t="s">
        <v>9459</v>
      </c>
      <c r="D2136" s="1">
        <v>45173</v>
      </c>
      <c r="E2136">
        <f t="shared" si="237"/>
        <v>18</v>
      </c>
      <c r="F2136" t="s">
        <v>14</v>
      </c>
      <c r="G2136">
        <v>750</v>
      </c>
      <c r="H2136">
        <f t="shared" si="236"/>
        <v>75</v>
      </c>
      <c r="I2136" t="s">
        <v>7</v>
      </c>
      <c r="J2136" t="s">
        <v>8</v>
      </c>
      <c r="K2136" t="s">
        <v>9460</v>
      </c>
      <c r="L2136" t="s">
        <v>8</v>
      </c>
      <c r="M2136" t="s">
        <v>14</v>
      </c>
      <c r="N2136" t="str">
        <f t="shared" si="238"/>
        <v>F</v>
      </c>
      <c r="O2136" t="s">
        <v>655</v>
      </c>
      <c r="P2136" t="s">
        <v>2526</v>
      </c>
      <c r="Q2136" t="s">
        <v>221</v>
      </c>
      <c r="R2136">
        <v>4</v>
      </c>
      <c r="S2136">
        <f t="shared" si="239"/>
        <v>2019</v>
      </c>
      <c r="T2136" t="s">
        <v>12</v>
      </c>
      <c r="U2136">
        <v>1</v>
      </c>
      <c r="V2136" t="s">
        <v>3346</v>
      </c>
      <c r="W2136">
        <f>VLOOKUP(Q2136,'PBT Tag Rates'!$B$5:$E$44,4,FALSE)</f>
        <v>0.95971980899999998</v>
      </c>
      <c r="X2136">
        <v>1</v>
      </c>
      <c r="Y2136" s="14">
        <f>IFERROR(LOOKUP(H2136,{30,43,48,53,58,63,68,73,78,83,88,93,97},{42,47,52,57,62,67,72,77,82,87,92,99,100}),999)</f>
        <v>77</v>
      </c>
      <c r="Z2136" s="17">
        <f t="shared" si="240"/>
        <v>5.5555555555555554</v>
      </c>
      <c r="AA2136" s="17">
        <f t="shared" si="241"/>
        <v>5.5555555555555554</v>
      </c>
      <c r="AB2136" s="17">
        <f t="shared" si="242"/>
        <v>11.658097686375321</v>
      </c>
      <c r="AC2136" s="17" t="s">
        <v>17654</v>
      </c>
    </row>
    <row r="2137" spans="1:29" x14ac:dyDescent="0.25">
      <c r="A2137" t="s">
        <v>3339</v>
      </c>
      <c r="B2137" s="166" t="s">
        <v>9461</v>
      </c>
      <c r="C2137" t="s">
        <v>9462</v>
      </c>
      <c r="D2137" s="1">
        <v>45173</v>
      </c>
      <c r="E2137">
        <f t="shared" si="237"/>
        <v>18</v>
      </c>
      <c r="F2137" t="s">
        <v>14</v>
      </c>
      <c r="G2137">
        <v>810</v>
      </c>
      <c r="H2137">
        <f t="shared" si="236"/>
        <v>81</v>
      </c>
      <c r="I2137" t="s">
        <v>7</v>
      </c>
      <c r="J2137" t="s">
        <v>8</v>
      </c>
      <c r="K2137" t="s">
        <v>9463</v>
      </c>
      <c r="L2137" t="s">
        <v>8</v>
      </c>
      <c r="M2137" t="s">
        <v>14</v>
      </c>
      <c r="N2137" t="str">
        <f t="shared" si="238"/>
        <v>F</v>
      </c>
      <c r="O2137" t="s">
        <v>7350</v>
      </c>
      <c r="P2137" t="s">
        <v>7351</v>
      </c>
      <c r="Q2137" t="s">
        <v>281</v>
      </c>
      <c r="R2137">
        <v>4</v>
      </c>
      <c r="S2137">
        <f t="shared" si="239"/>
        <v>2019</v>
      </c>
      <c r="T2137" t="s">
        <v>12</v>
      </c>
      <c r="U2137">
        <v>0.999999999999995</v>
      </c>
      <c r="V2137" t="s">
        <v>3169</v>
      </c>
      <c r="W2137">
        <f>VLOOKUP(Q2137,'PBT Tag Rates'!$B$5:$E$44,4,FALSE)</f>
        <v>0.99705232300000002</v>
      </c>
      <c r="X2137">
        <v>1</v>
      </c>
      <c r="Y2137" s="14">
        <f>IFERROR(LOOKUP(H2137,{30,43,48,53,58,63,68,73,78,83,88,93,97},{42,47,52,57,62,67,72,77,82,87,92,99,100}),999)</f>
        <v>82</v>
      </c>
      <c r="Z2137" s="17">
        <f t="shared" si="240"/>
        <v>5.5555555555555554</v>
      </c>
      <c r="AA2137" s="17">
        <f t="shared" si="241"/>
        <v>5.5555555555555554</v>
      </c>
      <c r="AB2137" s="17">
        <f t="shared" si="242"/>
        <v>11.658097686375321</v>
      </c>
      <c r="AC2137" s="17" t="s">
        <v>17654</v>
      </c>
    </row>
    <row r="2138" spans="1:29" x14ac:dyDescent="0.25">
      <c r="A2138" t="s">
        <v>3339</v>
      </c>
      <c r="B2138" s="166" t="s">
        <v>9464</v>
      </c>
      <c r="C2138" t="s">
        <v>351</v>
      </c>
      <c r="D2138" s="1">
        <v>45173</v>
      </c>
      <c r="E2138">
        <f t="shared" si="237"/>
        <v>18</v>
      </c>
      <c r="F2138" t="s">
        <v>6</v>
      </c>
      <c r="G2138">
        <v>690</v>
      </c>
      <c r="H2138">
        <f t="shared" si="236"/>
        <v>69</v>
      </c>
      <c r="I2138" t="s">
        <v>7</v>
      </c>
      <c r="J2138" t="s">
        <v>8</v>
      </c>
      <c r="K2138" t="s">
        <v>8</v>
      </c>
      <c r="L2138" t="s">
        <v>8</v>
      </c>
      <c r="M2138" t="s">
        <v>6</v>
      </c>
      <c r="N2138" t="str">
        <f t="shared" si="238"/>
        <v>M</v>
      </c>
      <c r="O2138" t="s">
        <v>1394</v>
      </c>
      <c r="P2138" t="s">
        <v>1395</v>
      </c>
      <c r="Q2138" t="s">
        <v>221</v>
      </c>
      <c r="R2138">
        <v>4</v>
      </c>
      <c r="S2138">
        <f t="shared" si="239"/>
        <v>2019</v>
      </c>
      <c r="T2138" t="s">
        <v>12</v>
      </c>
      <c r="U2138">
        <v>0.999999999999996</v>
      </c>
      <c r="V2138" t="s">
        <v>3386</v>
      </c>
      <c r="W2138">
        <f>VLOOKUP(Q2138,'PBT Tag Rates'!$B$5:$E$44,4,FALSE)</f>
        <v>0.95971980899999998</v>
      </c>
      <c r="X2138">
        <v>1</v>
      </c>
      <c r="Y2138" s="14">
        <f>IFERROR(LOOKUP(H2138,{30,43,48,53,58,63,68,73,78,83,88,93,97},{42,47,52,57,62,67,72,77,82,87,92,99,100}),999)</f>
        <v>72</v>
      </c>
      <c r="Z2138" s="17">
        <f t="shared" si="240"/>
        <v>5.5555555555555554</v>
      </c>
      <c r="AA2138" s="17">
        <f t="shared" si="241"/>
        <v>5.5555555555555554</v>
      </c>
      <c r="AB2138" s="17">
        <f t="shared" si="242"/>
        <v>11.658097686375321</v>
      </c>
      <c r="AC2138" s="17" t="s">
        <v>17654</v>
      </c>
    </row>
    <row r="2139" spans="1:29" x14ac:dyDescent="0.25">
      <c r="A2139" t="s">
        <v>3339</v>
      </c>
      <c r="B2139" s="166" t="s">
        <v>9465</v>
      </c>
      <c r="C2139" t="s">
        <v>9466</v>
      </c>
      <c r="D2139" s="1">
        <v>45173</v>
      </c>
      <c r="E2139">
        <f t="shared" si="237"/>
        <v>18</v>
      </c>
      <c r="F2139" t="s">
        <v>6</v>
      </c>
      <c r="G2139">
        <v>720</v>
      </c>
      <c r="H2139">
        <f t="shared" si="236"/>
        <v>72</v>
      </c>
      <c r="I2139" t="s">
        <v>7</v>
      </c>
      <c r="J2139" t="s">
        <v>8</v>
      </c>
      <c r="K2139" t="s">
        <v>9467</v>
      </c>
      <c r="L2139" t="s">
        <v>49</v>
      </c>
      <c r="M2139" t="s">
        <v>759</v>
      </c>
      <c r="N2139" t="str">
        <f t="shared" si="238"/>
        <v>M</v>
      </c>
      <c r="O2139" t="s">
        <v>1943</v>
      </c>
      <c r="P2139" t="s">
        <v>1943</v>
      </c>
      <c r="Q2139" t="s">
        <v>1943</v>
      </c>
      <c r="R2139" t="s">
        <v>8</v>
      </c>
      <c r="S2139" t="str">
        <f t="shared" si="239"/>
        <v>U</v>
      </c>
      <c r="T2139" t="s">
        <v>8</v>
      </c>
      <c r="U2139" t="s">
        <v>8</v>
      </c>
      <c r="V2139" t="s">
        <v>1943</v>
      </c>
      <c r="W2139" t="e">
        <f>VLOOKUP(Q2139,'PBT Tag Rates'!$B$5:$E$44,4,FALSE)</f>
        <v>#N/A</v>
      </c>
      <c r="X2139">
        <v>1</v>
      </c>
      <c r="Y2139" s="14">
        <f>IFERROR(LOOKUP(H2139,{30,43,48,53,58,63,68,73,78,83,88,93,97},{42,47,52,57,62,67,72,77,82,87,92,99,100}),999)</f>
        <v>72</v>
      </c>
      <c r="Z2139" s="17">
        <f t="shared" si="240"/>
        <v>5.5555555555555554</v>
      </c>
      <c r="AA2139" s="17">
        <f t="shared" si="241"/>
        <v>5.5555555555555554</v>
      </c>
      <c r="AB2139" s="17">
        <f t="shared" si="242"/>
        <v>11.658097686375321</v>
      </c>
      <c r="AC2139" s="17" t="s">
        <v>17654</v>
      </c>
    </row>
    <row r="2140" spans="1:29" x14ac:dyDescent="0.25">
      <c r="A2140" t="s">
        <v>3339</v>
      </c>
      <c r="B2140" s="166" t="s">
        <v>9468</v>
      </c>
      <c r="C2140" t="s">
        <v>352</v>
      </c>
      <c r="D2140" s="1">
        <v>45173</v>
      </c>
      <c r="E2140">
        <f t="shared" si="237"/>
        <v>18</v>
      </c>
      <c r="F2140" t="s">
        <v>6</v>
      </c>
      <c r="G2140">
        <v>950</v>
      </c>
      <c r="H2140">
        <f t="shared" si="236"/>
        <v>95</v>
      </c>
      <c r="I2140" t="s">
        <v>7</v>
      </c>
      <c r="J2140" t="s">
        <v>8</v>
      </c>
      <c r="K2140" t="s">
        <v>8</v>
      </c>
      <c r="L2140" t="s">
        <v>8</v>
      </c>
      <c r="M2140" t="s">
        <v>6</v>
      </c>
      <c r="N2140" t="str">
        <f t="shared" si="238"/>
        <v>M</v>
      </c>
      <c r="O2140" t="s">
        <v>8</v>
      </c>
      <c r="P2140" t="s">
        <v>8</v>
      </c>
      <c r="Q2140" t="s">
        <v>11</v>
      </c>
      <c r="R2140" t="s">
        <v>8</v>
      </c>
      <c r="S2140" t="str">
        <f t="shared" si="239"/>
        <v>U</v>
      </c>
      <c r="T2140" t="s">
        <v>12</v>
      </c>
      <c r="U2140">
        <v>1</v>
      </c>
      <c r="V2140" t="s">
        <v>11</v>
      </c>
      <c r="W2140" t="e">
        <f>VLOOKUP(Q2140,'PBT Tag Rates'!$B$5:$E$44,4,FALSE)</f>
        <v>#N/A</v>
      </c>
      <c r="X2140">
        <v>1</v>
      </c>
      <c r="Y2140" s="14">
        <f>IFERROR(LOOKUP(H2140,{30,43,48,53,58,63,68,73,78,83,88,93,97},{42,47,52,57,62,67,72,77,82,87,92,99,100}),999)</f>
        <v>99</v>
      </c>
      <c r="Z2140" s="17">
        <f t="shared" si="240"/>
        <v>5.5555555555555554</v>
      </c>
      <c r="AA2140" s="17">
        <f t="shared" si="241"/>
        <v>5.5555555555555554</v>
      </c>
      <c r="AB2140" s="17">
        <f t="shared" si="242"/>
        <v>11.658097686375321</v>
      </c>
      <c r="AC2140" s="17" t="s">
        <v>17654</v>
      </c>
    </row>
    <row r="2141" spans="1:29" x14ac:dyDescent="0.25">
      <c r="A2141" t="s">
        <v>3339</v>
      </c>
      <c r="B2141" s="166" t="s">
        <v>9469</v>
      </c>
      <c r="C2141" t="s">
        <v>9470</v>
      </c>
      <c r="D2141" s="1">
        <v>45173</v>
      </c>
      <c r="E2141">
        <f t="shared" si="237"/>
        <v>18</v>
      </c>
      <c r="F2141" t="s">
        <v>14</v>
      </c>
      <c r="G2141">
        <v>700</v>
      </c>
      <c r="H2141">
        <f t="shared" si="236"/>
        <v>70</v>
      </c>
      <c r="I2141" t="s">
        <v>7</v>
      </c>
      <c r="J2141" t="s">
        <v>8</v>
      </c>
      <c r="K2141" t="s">
        <v>9471</v>
      </c>
      <c r="L2141" t="s">
        <v>8</v>
      </c>
      <c r="M2141" t="s">
        <v>14</v>
      </c>
      <c r="N2141" t="str">
        <f t="shared" si="238"/>
        <v>F</v>
      </c>
      <c r="O2141" t="s">
        <v>9472</v>
      </c>
      <c r="P2141" t="s">
        <v>9473</v>
      </c>
      <c r="Q2141" t="s">
        <v>281</v>
      </c>
      <c r="R2141">
        <v>4</v>
      </c>
      <c r="S2141">
        <f t="shared" si="239"/>
        <v>2019</v>
      </c>
      <c r="T2141" t="s">
        <v>12</v>
      </c>
      <c r="U2141">
        <v>0.999999999999999</v>
      </c>
      <c r="V2141" t="s">
        <v>3079</v>
      </c>
      <c r="W2141">
        <f>VLOOKUP(Q2141,'PBT Tag Rates'!$B$5:$E$44,4,FALSE)</f>
        <v>0.99705232300000002</v>
      </c>
      <c r="X2141">
        <v>1</v>
      </c>
      <c r="Y2141" s="14">
        <f>IFERROR(LOOKUP(H2141,{30,43,48,53,58,63,68,73,78,83,88,93,97},{42,47,52,57,62,67,72,77,82,87,92,99,100}),999)</f>
        <v>72</v>
      </c>
      <c r="Z2141" s="17">
        <f t="shared" si="240"/>
        <v>5.5555555555555554</v>
      </c>
      <c r="AA2141" s="17">
        <f t="shared" si="241"/>
        <v>5.5555555555555554</v>
      </c>
      <c r="AB2141" s="17">
        <f t="shared" si="242"/>
        <v>11.658097686375321</v>
      </c>
      <c r="AC2141" s="17" t="s">
        <v>17654</v>
      </c>
    </row>
    <row r="2142" spans="1:29" x14ac:dyDescent="0.25">
      <c r="A2142" t="s">
        <v>3339</v>
      </c>
      <c r="B2142" s="166" t="s">
        <v>9474</v>
      </c>
      <c r="C2142" t="s">
        <v>9475</v>
      </c>
      <c r="D2142" s="1">
        <v>45173</v>
      </c>
      <c r="E2142">
        <f t="shared" si="237"/>
        <v>18</v>
      </c>
      <c r="F2142" t="s">
        <v>14</v>
      </c>
      <c r="G2142">
        <v>860</v>
      </c>
      <c r="H2142">
        <f t="shared" si="236"/>
        <v>86</v>
      </c>
      <c r="I2142" t="s">
        <v>7</v>
      </c>
      <c r="J2142" t="s">
        <v>8</v>
      </c>
      <c r="K2142" t="s">
        <v>9476</v>
      </c>
      <c r="L2142" t="s">
        <v>8</v>
      </c>
      <c r="M2142" t="s">
        <v>14</v>
      </c>
      <c r="N2142" t="str">
        <f t="shared" si="238"/>
        <v>F</v>
      </c>
      <c r="O2142" t="s">
        <v>1913</v>
      </c>
      <c r="P2142" t="s">
        <v>9477</v>
      </c>
      <c r="Q2142" t="s">
        <v>281</v>
      </c>
      <c r="R2142">
        <v>4</v>
      </c>
      <c r="S2142">
        <f t="shared" si="239"/>
        <v>2019</v>
      </c>
      <c r="T2142" t="s">
        <v>12</v>
      </c>
      <c r="U2142">
        <v>1</v>
      </c>
      <c r="V2142" t="s">
        <v>3171</v>
      </c>
      <c r="W2142">
        <f>VLOOKUP(Q2142,'PBT Tag Rates'!$B$5:$E$44,4,FALSE)</f>
        <v>0.99705232300000002</v>
      </c>
      <c r="X2142">
        <v>1</v>
      </c>
      <c r="Y2142" s="14">
        <f>IFERROR(LOOKUP(H2142,{30,43,48,53,58,63,68,73,78,83,88,93,97},{42,47,52,57,62,67,72,77,82,87,92,99,100}),999)</f>
        <v>87</v>
      </c>
      <c r="Z2142" s="17">
        <f t="shared" si="240"/>
        <v>5.5555555555555554</v>
      </c>
      <c r="AA2142" s="17">
        <f t="shared" si="241"/>
        <v>5.5555555555555554</v>
      </c>
      <c r="AB2142" s="17">
        <f t="shared" si="242"/>
        <v>11.658097686375321</v>
      </c>
      <c r="AC2142" s="17" t="s">
        <v>17654</v>
      </c>
    </row>
    <row r="2143" spans="1:29" x14ac:dyDescent="0.25">
      <c r="A2143" t="s">
        <v>3339</v>
      </c>
      <c r="B2143" s="166" t="s">
        <v>9478</v>
      </c>
      <c r="C2143" t="s">
        <v>353</v>
      </c>
      <c r="D2143" s="1">
        <v>45173</v>
      </c>
      <c r="E2143">
        <f t="shared" si="237"/>
        <v>18</v>
      </c>
      <c r="F2143" t="s">
        <v>14</v>
      </c>
      <c r="G2143">
        <v>780</v>
      </c>
      <c r="H2143">
        <f t="shared" si="236"/>
        <v>78</v>
      </c>
      <c r="I2143" t="s">
        <v>7</v>
      </c>
      <c r="J2143" t="s">
        <v>8</v>
      </c>
      <c r="K2143" t="s">
        <v>9479</v>
      </c>
      <c r="L2143" t="s">
        <v>8</v>
      </c>
      <c r="M2143" t="s">
        <v>14</v>
      </c>
      <c r="N2143" t="str">
        <f t="shared" si="238"/>
        <v>F</v>
      </c>
      <c r="O2143" t="s">
        <v>739</v>
      </c>
      <c r="P2143" t="s">
        <v>1300</v>
      </c>
      <c r="Q2143" t="s">
        <v>221</v>
      </c>
      <c r="R2143">
        <v>4</v>
      </c>
      <c r="S2143">
        <f t="shared" si="239"/>
        <v>2019</v>
      </c>
      <c r="T2143" t="s">
        <v>12</v>
      </c>
      <c r="U2143">
        <v>1</v>
      </c>
      <c r="V2143" t="s">
        <v>3346</v>
      </c>
      <c r="W2143">
        <f>VLOOKUP(Q2143,'PBT Tag Rates'!$B$5:$E$44,4,FALSE)</f>
        <v>0.95971980899999998</v>
      </c>
      <c r="X2143">
        <v>1</v>
      </c>
      <c r="Y2143" s="14">
        <f>IFERROR(LOOKUP(H2143,{30,43,48,53,58,63,68,73,78,83,88,93,97},{42,47,52,57,62,67,72,77,82,87,92,99,100}),999)</f>
        <v>82</v>
      </c>
      <c r="Z2143" s="17">
        <f t="shared" si="240"/>
        <v>5.5555555555555554</v>
      </c>
      <c r="AA2143" s="17">
        <f t="shared" si="241"/>
        <v>5.5555555555555554</v>
      </c>
      <c r="AB2143" s="17">
        <f t="shared" si="242"/>
        <v>11.658097686375321</v>
      </c>
      <c r="AC2143" s="17" t="s">
        <v>17654</v>
      </c>
    </row>
    <row r="2144" spans="1:29" x14ac:dyDescent="0.25">
      <c r="A2144" t="s">
        <v>3339</v>
      </c>
      <c r="B2144" s="166" t="s">
        <v>9480</v>
      </c>
      <c r="C2144" t="s">
        <v>9481</v>
      </c>
      <c r="D2144" s="1">
        <v>45173</v>
      </c>
      <c r="E2144">
        <f t="shared" si="237"/>
        <v>18</v>
      </c>
      <c r="F2144" t="s">
        <v>14</v>
      </c>
      <c r="G2144">
        <v>760</v>
      </c>
      <c r="H2144">
        <f t="shared" si="236"/>
        <v>76</v>
      </c>
      <c r="I2144" t="s">
        <v>7</v>
      </c>
      <c r="J2144" t="s">
        <v>8</v>
      </c>
      <c r="K2144" t="s">
        <v>9482</v>
      </c>
      <c r="L2144" t="s">
        <v>49</v>
      </c>
      <c r="M2144" t="s">
        <v>759</v>
      </c>
      <c r="N2144" t="str">
        <f t="shared" si="238"/>
        <v>F</v>
      </c>
      <c r="O2144" t="s">
        <v>1943</v>
      </c>
      <c r="P2144" t="s">
        <v>1943</v>
      </c>
      <c r="Q2144" t="s">
        <v>1943</v>
      </c>
      <c r="R2144" t="s">
        <v>8</v>
      </c>
      <c r="S2144" t="str">
        <f t="shared" si="239"/>
        <v>U</v>
      </c>
      <c r="T2144" t="s">
        <v>8</v>
      </c>
      <c r="U2144" t="s">
        <v>8</v>
      </c>
      <c r="V2144" t="s">
        <v>1943</v>
      </c>
      <c r="W2144" t="e">
        <f>VLOOKUP(Q2144,'PBT Tag Rates'!$B$5:$E$44,4,FALSE)</f>
        <v>#N/A</v>
      </c>
      <c r="X2144">
        <v>1</v>
      </c>
      <c r="Y2144" s="14">
        <f>IFERROR(LOOKUP(H2144,{30,43,48,53,58,63,68,73,78,83,88,93,97},{42,47,52,57,62,67,72,77,82,87,92,99,100}),999)</f>
        <v>77</v>
      </c>
      <c r="Z2144" s="17">
        <f t="shared" si="240"/>
        <v>5.5555555555555554</v>
      </c>
      <c r="AA2144" s="17">
        <f t="shared" si="241"/>
        <v>5.5555555555555554</v>
      </c>
      <c r="AB2144" s="17">
        <f t="shared" si="242"/>
        <v>11.658097686375321</v>
      </c>
      <c r="AC2144" s="17" t="s">
        <v>17654</v>
      </c>
    </row>
    <row r="2145" spans="1:29" x14ac:dyDescent="0.25">
      <c r="A2145" t="s">
        <v>3339</v>
      </c>
      <c r="B2145" s="166" t="s">
        <v>9483</v>
      </c>
      <c r="C2145" t="s">
        <v>9484</v>
      </c>
      <c r="D2145" s="1">
        <v>45173</v>
      </c>
      <c r="E2145">
        <f t="shared" si="237"/>
        <v>18</v>
      </c>
      <c r="F2145" t="s">
        <v>14</v>
      </c>
      <c r="G2145">
        <v>710</v>
      </c>
      <c r="H2145">
        <f t="shared" si="236"/>
        <v>71</v>
      </c>
      <c r="I2145" t="s">
        <v>7</v>
      </c>
      <c r="J2145" t="s">
        <v>8</v>
      </c>
      <c r="K2145" t="s">
        <v>9485</v>
      </c>
      <c r="L2145" t="s">
        <v>8</v>
      </c>
      <c r="M2145" t="s">
        <v>14</v>
      </c>
      <c r="N2145" t="str">
        <f t="shared" si="238"/>
        <v>F</v>
      </c>
      <c r="O2145" t="s">
        <v>2650</v>
      </c>
      <c r="P2145" t="s">
        <v>4868</v>
      </c>
      <c r="Q2145" t="s">
        <v>221</v>
      </c>
      <c r="R2145">
        <v>4</v>
      </c>
      <c r="S2145">
        <f t="shared" si="239"/>
        <v>2019</v>
      </c>
      <c r="T2145" t="s">
        <v>12</v>
      </c>
      <c r="U2145">
        <v>0.999999999999999</v>
      </c>
      <c r="V2145" t="s">
        <v>3386</v>
      </c>
      <c r="W2145">
        <f>VLOOKUP(Q2145,'PBT Tag Rates'!$B$5:$E$44,4,FALSE)</f>
        <v>0.95971980899999998</v>
      </c>
      <c r="X2145">
        <v>1</v>
      </c>
      <c r="Y2145" s="14">
        <f>IFERROR(LOOKUP(H2145,{30,43,48,53,58,63,68,73,78,83,88,93,97},{42,47,52,57,62,67,72,77,82,87,92,99,100}),999)</f>
        <v>72</v>
      </c>
      <c r="Z2145" s="17">
        <f t="shared" si="240"/>
        <v>5.5555555555555554</v>
      </c>
      <c r="AA2145" s="17">
        <f t="shared" si="241"/>
        <v>5.5555555555555554</v>
      </c>
      <c r="AB2145" s="17">
        <f t="shared" si="242"/>
        <v>11.658097686375321</v>
      </c>
      <c r="AC2145" s="17" t="s">
        <v>17654</v>
      </c>
    </row>
    <row r="2146" spans="1:29" x14ac:dyDescent="0.25">
      <c r="A2146" t="s">
        <v>3339</v>
      </c>
      <c r="B2146" s="166" t="s">
        <v>9486</v>
      </c>
      <c r="C2146" t="s">
        <v>1288</v>
      </c>
      <c r="D2146" s="1">
        <v>45173</v>
      </c>
      <c r="E2146">
        <f t="shared" si="237"/>
        <v>18</v>
      </c>
      <c r="F2146" t="s">
        <v>6</v>
      </c>
      <c r="G2146">
        <v>710</v>
      </c>
      <c r="H2146">
        <f t="shared" si="236"/>
        <v>71</v>
      </c>
      <c r="I2146" t="s">
        <v>9</v>
      </c>
      <c r="J2146">
        <v>1</v>
      </c>
      <c r="K2146" t="s">
        <v>8</v>
      </c>
      <c r="L2146" t="s">
        <v>8</v>
      </c>
      <c r="M2146" t="s">
        <v>6</v>
      </c>
      <c r="N2146" t="str">
        <f t="shared" si="238"/>
        <v>M</v>
      </c>
      <c r="O2146" t="s">
        <v>9487</v>
      </c>
      <c r="P2146" t="s">
        <v>9488</v>
      </c>
      <c r="Q2146" t="s">
        <v>221</v>
      </c>
      <c r="R2146">
        <v>4</v>
      </c>
      <c r="S2146">
        <f t="shared" si="239"/>
        <v>2019</v>
      </c>
      <c r="T2146" t="s">
        <v>12</v>
      </c>
      <c r="U2146">
        <v>0.999999999999996</v>
      </c>
      <c r="V2146" t="s">
        <v>3168</v>
      </c>
      <c r="W2146">
        <f>VLOOKUP(Q2146,'PBT Tag Rates'!$B$5:$E$44,4,FALSE)</f>
        <v>0.95971980899999998</v>
      </c>
      <c r="X2146">
        <v>1</v>
      </c>
      <c r="Y2146" s="14">
        <f>IFERROR(LOOKUP(H2146,{30,43,48,53,58,63,68,73,78,83,88,93,97},{42,47,52,57,62,67,72,77,82,87,92,99,100}),999)</f>
        <v>72</v>
      </c>
      <c r="Z2146" s="17">
        <f t="shared" si="240"/>
        <v>5.5555555555555554</v>
      </c>
      <c r="AA2146" s="17">
        <f t="shared" si="241"/>
        <v>5.5555555555555554</v>
      </c>
      <c r="AB2146" s="17">
        <f t="shared" si="242"/>
        <v>11.658097686375321</v>
      </c>
      <c r="AC2146" s="17" t="s">
        <v>17654</v>
      </c>
    </row>
    <row r="2147" spans="1:29" x14ac:dyDescent="0.25">
      <c r="A2147" t="s">
        <v>3339</v>
      </c>
      <c r="B2147" s="166" t="s">
        <v>9489</v>
      </c>
      <c r="C2147" t="s">
        <v>1289</v>
      </c>
      <c r="D2147" s="1">
        <v>45173</v>
      </c>
      <c r="E2147">
        <f t="shared" si="237"/>
        <v>18</v>
      </c>
      <c r="F2147" t="s">
        <v>14</v>
      </c>
      <c r="G2147">
        <v>690</v>
      </c>
      <c r="H2147">
        <f t="shared" si="236"/>
        <v>69</v>
      </c>
      <c r="I2147" t="s">
        <v>9</v>
      </c>
      <c r="J2147">
        <v>1</v>
      </c>
      <c r="K2147" t="s">
        <v>8</v>
      </c>
      <c r="L2147" t="s">
        <v>8</v>
      </c>
      <c r="M2147" t="s">
        <v>14</v>
      </c>
      <c r="N2147" t="str">
        <f t="shared" si="238"/>
        <v>F</v>
      </c>
      <c r="O2147" t="s">
        <v>8</v>
      </c>
      <c r="P2147" t="s">
        <v>8</v>
      </c>
      <c r="Q2147" t="s">
        <v>11</v>
      </c>
      <c r="R2147" t="s">
        <v>8</v>
      </c>
      <c r="S2147" t="str">
        <f t="shared" si="239"/>
        <v>U</v>
      </c>
      <c r="T2147" t="s">
        <v>12</v>
      </c>
      <c r="U2147">
        <v>1</v>
      </c>
      <c r="V2147" t="s">
        <v>3100</v>
      </c>
      <c r="W2147" t="e">
        <f>VLOOKUP(Q2147,'PBT Tag Rates'!$B$5:$E$44,4,FALSE)</f>
        <v>#N/A</v>
      </c>
      <c r="X2147">
        <v>1</v>
      </c>
      <c r="Y2147" s="14">
        <f>IFERROR(LOOKUP(H2147,{30,43,48,53,58,63,68,73,78,83,88,93,97},{42,47,52,57,62,67,72,77,82,87,92,99,100}),999)</f>
        <v>72</v>
      </c>
      <c r="Z2147" s="17">
        <f t="shared" si="240"/>
        <v>5.5555555555555554</v>
      </c>
      <c r="AA2147" s="17">
        <f t="shared" si="241"/>
        <v>5.5555555555555554</v>
      </c>
      <c r="AB2147" s="17">
        <f t="shared" si="242"/>
        <v>11.658097686375321</v>
      </c>
      <c r="AC2147" s="17" t="s">
        <v>17654</v>
      </c>
    </row>
    <row r="2148" spans="1:29" x14ac:dyDescent="0.25">
      <c r="A2148" t="s">
        <v>3339</v>
      </c>
      <c r="B2148" s="166" t="s">
        <v>9490</v>
      </c>
      <c r="C2148" t="s">
        <v>9491</v>
      </c>
      <c r="D2148" s="1">
        <v>45173</v>
      </c>
      <c r="E2148">
        <f t="shared" si="237"/>
        <v>18</v>
      </c>
      <c r="F2148" t="s">
        <v>14</v>
      </c>
      <c r="G2148">
        <v>750</v>
      </c>
      <c r="H2148">
        <f t="shared" si="236"/>
        <v>75</v>
      </c>
      <c r="I2148" t="s">
        <v>7</v>
      </c>
      <c r="J2148" t="s">
        <v>8</v>
      </c>
      <c r="K2148" t="s">
        <v>9492</v>
      </c>
      <c r="L2148" t="s">
        <v>8</v>
      </c>
      <c r="M2148" t="s">
        <v>14</v>
      </c>
      <c r="N2148" t="str">
        <f t="shared" si="238"/>
        <v>F</v>
      </c>
      <c r="O2148" t="s">
        <v>1293</v>
      </c>
      <c r="P2148" t="s">
        <v>1294</v>
      </c>
      <c r="Q2148" t="s">
        <v>221</v>
      </c>
      <c r="R2148">
        <v>4</v>
      </c>
      <c r="S2148">
        <f t="shared" si="239"/>
        <v>2019</v>
      </c>
      <c r="T2148" t="s">
        <v>12</v>
      </c>
      <c r="U2148">
        <v>1</v>
      </c>
      <c r="V2148" t="s">
        <v>3346</v>
      </c>
      <c r="W2148">
        <f>VLOOKUP(Q2148,'PBT Tag Rates'!$B$5:$E$44,4,FALSE)</f>
        <v>0.95971980899999998</v>
      </c>
      <c r="X2148">
        <v>1</v>
      </c>
      <c r="Y2148" s="14">
        <f>IFERROR(LOOKUP(H2148,{30,43,48,53,58,63,68,73,78,83,88,93,97},{42,47,52,57,62,67,72,77,82,87,92,99,100}),999)</f>
        <v>77</v>
      </c>
      <c r="Z2148" s="17">
        <f t="shared" si="240"/>
        <v>5.5555555555555554</v>
      </c>
      <c r="AA2148" s="17">
        <f t="shared" si="241"/>
        <v>5.5555555555555554</v>
      </c>
      <c r="AB2148" s="17">
        <f t="shared" si="242"/>
        <v>11.658097686375321</v>
      </c>
      <c r="AC2148" s="17" t="s">
        <v>17654</v>
      </c>
    </row>
    <row r="2149" spans="1:29" x14ac:dyDescent="0.25">
      <c r="A2149" t="s">
        <v>3339</v>
      </c>
      <c r="B2149" s="166" t="s">
        <v>9493</v>
      </c>
      <c r="C2149" t="s">
        <v>1290</v>
      </c>
      <c r="D2149" s="1">
        <v>45173</v>
      </c>
      <c r="E2149">
        <f t="shared" si="237"/>
        <v>18</v>
      </c>
      <c r="F2149" t="s">
        <v>6</v>
      </c>
      <c r="G2149">
        <v>690</v>
      </c>
      <c r="H2149">
        <f t="shared" si="236"/>
        <v>69</v>
      </c>
      <c r="I2149" t="s">
        <v>7</v>
      </c>
      <c r="J2149" t="s">
        <v>8</v>
      </c>
      <c r="K2149" t="s">
        <v>8</v>
      </c>
      <c r="L2149" t="s">
        <v>8</v>
      </c>
      <c r="M2149" t="s">
        <v>6</v>
      </c>
      <c r="N2149" t="str">
        <f t="shared" si="238"/>
        <v>M</v>
      </c>
      <c r="O2149" t="s">
        <v>542</v>
      </c>
      <c r="P2149" t="s">
        <v>1146</v>
      </c>
      <c r="Q2149" t="s">
        <v>221</v>
      </c>
      <c r="R2149">
        <v>4</v>
      </c>
      <c r="S2149">
        <f t="shared" si="239"/>
        <v>2019</v>
      </c>
      <c r="T2149" t="s">
        <v>12</v>
      </c>
      <c r="U2149">
        <v>1</v>
      </c>
      <c r="V2149" t="s">
        <v>3363</v>
      </c>
      <c r="W2149">
        <f>VLOOKUP(Q2149,'PBT Tag Rates'!$B$5:$E$44,4,FALSE)</f>
        <v>0.95971980899999998</v>
      </c>
      <c r="X2149">
        <v>1</v>
      </c>
      <c r="Y2149" s="14">
        <f>IFERROR(LOOKUP(H2149,{30,43,48,53,58,63,68,73,78,83,88,93,97},{42,47,52,57,62,67,72,77,82,87,92,99,100}),999)</f>
        <v>72</v>
      </c>
      <c r="Z2149" s="17">
        <f t="shared" si="240"/>
        <v>5.5555555555555554</v>
      </c>
      <c r="AA2149" s="17">
        <f t="shared" si="241"/>
        <v>5.5555555555555554</v>
      </c>
      <c r="AB2149" s="17">
        <f t="shared" si="242"/>
        <v>11.658097686375321</v>
      </c>
      <c r="AC2149" s="17" t="s">
        <v>17654</v>
      </c>
    </row>
    <row r="2150" spans="1:29" x14ac:dyDescent="0.25">
      <c r="A2150" t="s">
        <v>3339</v>
      </c>
      <c r="B2150" s="166" t="s">
        <v>9494</v>
      </c>
      <c r="C2150" t="s">
        <v>9495</v>
      </c>
      <c r="D2150" s="1">
        <v>45173</v>
      </c>
      <c r="E2150">
        <f t="shared" si="237"/>
        <v>18</v>
      </c>
      <c r="F2150" t="s">
        <v>14</v>
      </c>
      <c r="G2150">
        <v>760</v>
      </c>
      <c r="H2150">
        <f t="shared" si="236"/>
        <v>76</v>
      </c>
      <c r="I2150" t="s">
        <v>7</v>
      </c>
      <c r="J2150" t="s">
        <v>8</v>
      </c>
      <c r="K2150" t="s">
        <v>9496</v>
      </c>
      <c r="L2150" t="s">
        <v>8</v>
      </c>
      <c r="M2150" t="s">
        <v>14</v>
      </c>
      <c r="N2150" t="str">
        <f t="shared" si="238"/>
        <v>F</v>
      </c>
      <c r="O2150" t="s">
        <v>1223</v>
      </c>
      <c r="P2150" t="s">
        <v>2497</v>
      </c>
      <c r="Q2150" t="s">
        <v>221</v>
      </c>
      <c r="R2150">
        <v>4</v>
      </c>
      <c r="S2150">
        <f t="shared" si="239"/>
        <v>2019</v>
      </c>
      <c r="T2150" t="s">
        <v>12</v>
      </c>
      <c r="U2150">
        <v>1.00000000000001</v>
      </c>
      <c r="V2150" t="s">
        <v>3357</v>
      </c>
      <c r="W2150">
        <f>VLOOKUP(Q2150,'PBT Tag Rates'!$B$5:$E$44,4,FALSE)</f>
        <v>0.95971980899999998</v>
      </c>
      <c r="X2150">
        <v>1</v>
      </c>
      <c r="Y2150" s="14">
        <f>IFERROR(LOOKUP(H2150,{30,43,48,53,58,63,68,73,78,83,88,93,97},{42,47,52,57,62,67,72,77,82,87,92,99,100}),999)</f>
        <v>77</v>
      </c>
      <c r="Z2150" s="17">
        <f t="shared" si="240"/>
        <v>5.5555555555555554</v>
      </c>
      <c r="AA2150" s="17">
        <f t="shared" si="241"/>
        <v>5.5555555555555554</v>
      </c>
      <c r="AB2150" s="17">
        <f t="shared" si="242"/>
        <v>11.658097686375321</v>
      </c>
      <c r="AC2150" s="17" t="s">
        <v>17654</v>
      </c>
    </row>
    <row r="2151" spans="1:29" x14ac:dyDescent="0.25">
      <c r="A2151" t="s">
        <v>3339</v>
      </c>
      <c r="B2151" s="166" t="s">
        <v>9497</v>
      </c>
      <c r="C2151" t="s">
        <v>1291</v>
      </c>
      <c r="D2151" s="1">
        <v>45173</v>
      </c>
      <c r="E2151">
        <f t="shared" si="237"/>
        <v>18</v>
      </c>
      <c r="F2151" t="s">
        <v>14</v>
      </c>
      <c r="G2151">
        <v>730</v>
      </c>
      <c r="H2151">
        <f t="shared" si="236"/>
        <v>73</v>
      </c>
      <c r="I2151" t="s">
        <v>9</v>
      </c>
      <c r="J2151">
        <v>1</v>
      </c>
      <c r="K2151" t="s">
        <v>8</v>
      </c>
      <c r="L2151" t="s">
        <v>49</v>
      </c>
      <c r="M2151" t="s">
        <v>759</v>
      </c>
      <c r="N2151" t="str">
        <f t="shared" si="238"/>
        <v>F</v>
      </c>
      <c r="O2151" t="s">
        <v>1943</v>
      </c>
      <c r="P2151" t="s">
        <v>1943</v>
      </c>
      <c r="Q2151" t="s">
        <v>1943</v>
      </c>
      <c r="R2151" t="s">
        <v>8</v>
      </c>
      <c r="S2151" t="str">
        <f t="shared" si="239"/>
        <v>U</v>
      </c>
      <c r="T2151" t="s">
        <v>8</v>
      </c>
      <c r="U2151" t="s">
        <v>8</v>
      </c>
      <c r="V2151" t="s">
        <v>1943</v>
      </c>
      <c r="W2151" t="e">
        <f>VLOOKUP(Q2151,'PBT Tag Rates'!$B$5:$E$44,4,FALSE)</f>
        <v>#N/A</v>
      </c>
      <c r="X2151">
        <v>1</v>
      </c>
      <c r="Y2151" s="14">
        <f>IFERROR(LOOKUP(H2151,{30,43,48,53,58,63,68,73,78,83,88,93,97},{42,47,52,57,62,67,72,77,82,87,92,99,100}),999)</f>
        <v>77</v>
      </c>
      <c r="Z2151" s="17">
        <f t="shared" si="240"/>
        <v>5.5555555555555554</v>
      </c>
      <c r="AA2151" s="17">
        <f t="shared" si="241"/>
        <v>5.5555555555555554</v>
      </c>
      <c r="AB2151" s="17">
        <f t="shared" si="242"/>
        <v>11.658097686375321</v>
      </c>
      <c r="AC2151" s="17" t="s">
        <v>17654</v>
      </c>
    </row>
    <row r="2152" spans="1:29" x14ac:dyDescent="0.25">
      <c r="A2152" t="s">
        <v>3339</v>
      </c>
      <c r="B2152" s="166" t="s">
        <v>9498</v>
      </c>
      <c r="C2152" t="s">
        <v>9499</v>
      </c>
      <c r="D2152" s="1">
        <v>45173</v>
      </c>
      <c r="E2152">
        <f t="shared" si="237"/>
        <v>18</v>
      </c>
      <c r="F2152" t="s">
        <v>14</v>
      </c>
      <c r="G2152">
        <v>740</v>
      </c>
      <c r="H2152">
        <f t="shared" si="236"/>
        <v>74</v>
      </c>
      <c r="I2152" t="s">
        <v>7</v>
      </c>
      <c r="J2152" t="s">
        <v>8</v>
      </c>
      <c r="K2152" t="s">
        <v>9500</v>
      </c>
      <c r="L2152" t="s">
        <v>8</v>
      </c>
      <c r="M2152" t="s">
        <v>14</v>
      </c>
      <c r="N2152" t="str">
        <f t="shared" si="238"/>
        <v>F</v>
      </c>
      <c r="O2152" t="s">
        <v>8</v>
      </c>
      <c r="P2152" t="s">
        <v>8</v>
      </c>
      <c r="Q2152" t="s">
        <v>11</v>
      </c>
      <c r="R2152" t="s">
        <v>8</v>
      </c>
      <c r="S2152" t="str">
        <f t="shared" si="239"/>
        <v>U</v>
      </c>
      <c r="T2152" t="s">
        <v>12</v>
      </c>
      <c r="U2152">
        <v>1</v>
      </c>
      <c r="V2152" t="s">
        <v>11</v>
      </c>
      <c r="W2152" t="e">
        <f>VLOOKUP(Q2152,'PBT Tag Rates'!$B$5:$E$44,4,FALSE)</f>
        <v>#N/A</v>
      </c>
      <c r="X2152">
        <v>1</v>
      </c>
      <c r="Y2152" s="14">
        <f>IFERROR(LOOKUP(H2152,{30,43,48,53,58,63,68,73,78,83,88,93,97},{42,47,52,57,62,67,72,77,82,87,92,99,100}),999)</f>
        <v>77</v>
      </c>
      <c r="Z2152" s="17">
        <f t="shared" si="240"/>
        <v>5.5555555555555554</v>
      </c>
      <c r="AA2152" s="17">
        <f t="shared" si="241"/>
        <v>5.5555555555555554</v>
      </c>
      <c r="AB2152" s="17">
        <f t="shared" si="242"/>
        <v>11.658097686375321</v>
      </c>
      <c r="AC2152" s="17" t="s">
        <v>17654</v>
      </c>
    </row>
    <row r="2153" spans="1:29" x14ac:dyDescent="0.25">
      <c r="A2153" t="s">
        <v>3339</v>
      </c>
      <c r="B2153" s="166" t="s">
        <v>9501</v>
      </c>
      <c r="C2153" t="s">
        <v>1292</v>
      </c>
      <c r="D2153" s="1">
        <v>45173</v>
      </c>
      <c r="E2153">
        <f t="shared" si="237"/>
        <v>18</v>
      </c>
      <c r="F2153" t="s">
        <v>6</v>
      </c>
      <c r="G2153">
        <v>710</v>
      </c>
      <c r="H2153">
        <f t="shared" si="236"/>
        <v>71</v>
      </c>
      <c r="I2153" t="s">
        <v>7</v>
      </c>
      <c r="J2153" t="s">
        <v>8</v>
      </c>
      <c r="K2153" t="s">
        <v>9502</v>
      </c>
      <c r="L2153" t="s">
        <v>8</v>
      </c>
      <c r="M2153" t="s">
        <v>14</v>
      </c>
      <c r="N2153" t="str">
        <f t="shared" si="238"/>
        <v>F</v>
      </c>
      <c r="O2153" t="s">
        <v>1297</v>
      </c>
      <c r="P2153" t="s">
        <v>2913</v>
      </c>
      <c r="Q2153" t="s">
        <v>221</v>
      </c>
      <c r="R2153">
        <v>4</v>
      </c>
      <c r="S2153">
        <f t="shared" si="239"/>
        <v>2019</v>
      </c>
      <c r="T2153" t="s">
        <v>12</v>
      </c>
      <c r="U2153">
        <v>0.99999999999999301</v>
      </c>
      <c r="V2153" t="s">
        <v>3396</v>
      </c>
      <c r="W2153">
        <f>VLOOKUP(Q2153,'PBT Tag Rates'!$B$5:$E$44,4,FALSE)</f>
        <v>0.95971980899999998</v>
      </c>
      <c r="X2153">
        <v>1</v>
      </c>
      <c r="Y2153" s="14">
        <f>IFERROR(LOOKUP(H2153,{30,43,48,53,58,63,68,73,78,83,88,93,97},{42,47,52,57,62,67,72,77,82,87,92,99,100}),999)</f>
        <v>72</v>
      </c>
      <c r="Z2153" s="17">
        <f t="shared" si="240"/>
        <v>5.5555555555555554</v>
      </c>
      <c r="AA2153" s="17">
        <f t="shared" si="241"/>
        <v>5.5555555555555554</v>
      </c>
      <c r="AB2153" s="17">
        <f t="shared" si="242"/>
        <v>11.658097686375321</v>
      </c>
      <c r="AC2153" s="17" t="s">
        <v>17655</v>
      </c>
    </row>
    <row r="2154" spans="1:29" x14ac:dyDescent="0.25">
      <c r="A2154" t="s">
        <v>3339</v>
      </c>
      <c r="B2154" s="166" t="s">
        <v>9503</v>
      </c>
      <c r="C2154" t="s">
        <v>9504</v>
      </c>
      <c r="D2154" s="1">
        <v>45173</v>
      </c>
      <c r="E2154">
        <f t="shared" si="237"/>
        <v>18</v>
      </c>
      <c r="F2154" t="s">
        <v>14</v>
      </c>
      <c r="G2154">
        <v>820</v>
      </c>
      <c r="H2154">
        <f t="shared" si="236"/>
        <v>82</v>
      </c>
      <c r="I2154" t="s">
        <v>7</v>
      </c>
      <c r="J2154" t="s">
        <v>8</v>
      </c>
      <c r="K2154" t="s">
        <v>9505</v>
      </c>
      <c r="L2154" t="s">
        <v>8</v>
      </c>
      <c r="M2154" t="s">
        <v>14</v>
      </c>
      <c r="N2154" t="str">
        <f t="shared" si="238"/>
        <v>F</v>
      </c>
      <c r="O2154" t="s">
        <v>888</v>
      </c>
      <c r="P2154" t="s">
        <v>889</v>
      </c>
      <c r="Q2154" t="s">
        <v>221</v>
      </c>
      <c r="R2154">
        <v>4</v>
      </c>
      <c r="S2154">
        <f t="shared" si="239"/>
        <v>2019</v>
      </c>
      <c r="T2154" t="s">
        <v>12</v>
      </c>
      <c r="U2154">
        <v>0.999999999999999</v>
      </c>
      <c r="V2154" t="s">
        <v>3386</v>
      </c>
      <c r="W2154">
        <f>VLOOKUP(Q2154,'PBT Tag Rates'!$B$5:$E$44,4,FALSE)</f>
        <v>0.95971980899999998</v>
      </c>
      <c r="X2154">
        <v>1</v>
      </c>
      <c r="Y2154" s="14">
        <f>IFERROR(LOOKUP(H2154,{30,43,48,53,58,63,68,73,78,83,88,93,97},{42,47,52,57,62,67,72,77,82,87,92,99,100}),999)</f>
        <v>82</v>
      </c>
      <c r="Z2154" s="17">
        <f t="shared" si="240"/>
        <v>5.5555555555555554</v>
      </c>
      <c r="AA2154" s="17">
        <f t="shared" si="241"/>
        <v>5.5555555555555554</v>
      </c>
      <c r="AB2154" s="17">
        <f t="shared" si="242"/>
        <v>11.658097686375321</v>
      </c>
      <c r="AC2154" s="17" t="s">
        <v>17654</v>
      </c>
    </row>
    <row r="2155" spans="1:29" x14ac:dyDescent="0.25">
      <c r="A2155" t="s">
        <v>3339</v>
      </c>
      <c r="B2155" s="166" t="s">
        <v>9506</v>
      </c>
      <c r="C2155" t="s">
        <v>1295</v>
      </c>
      <c r="D2155" s="1">
        <v>45173</v>
      </c>
      <c r="E2155">
        <f t="shared" si="237"/>
        <v>18</v>
      </c>
      <c r="F2155" t="s">
        <v>14</v>
      </c>
      <c r="G2155">
        <v>810</v>
      </c>
      <c r="H2155">
        <f t="shared" si="236"/>
        <v>81</v>
      </c>
      <c r="I2155" t="s">
        <v>7</v>
      </c>
      <c r="J2155" t="s">
        <v>8</v>
      </c>
      <c r="K2155" t="s">
        <v>9507</v>
      </c>
      <c r="L2155" t="s">
        <v>8</v>
      </c>
      <c r="M2155" t="s">
        <v>14</v>
      </c>
      <c r="N2155" t="str">
        <f t="shared" si="238"/>
        <v>F</v>
      </c>
      <c r="O2155" t="s">
        <v>9508</v>
      </c>
      <c r="P2155" t="s">
        <v>9509</v>
      </c>
      <c r="Q2155" t="s">
        <v>13</v>
      </c>
      <c r="R2155">
        <v>5</v>
      </c>
      <c r="S2155">
        <f t="shared" si="239"/>
        <v>2018</v>
      </c>
      <c r="T2155" t="s">
        <v>12</v>
      </c>
      <c r="U2155">
        <v>0.999999999999995</v>
      </c>
      <c r="V2155" t="s">
        <v>3169</v>
      </c>
      <c r="W2155">
        <f>VLOOKUP(Q2155,'PBT Tag Rates'!$B$5:$E$44,4,FALSE)</f>
        <v>0.96828396500000002</v>
      </c>
      <c r="X2155">
        <v>1</v>
      </c>
      <c r="Y2155" s="14">
        <f>IFERROR(LOOKUP(H2155,{30,43,48,53,58,63,68,73,78,83,88,93,97},{42,47,52,57,62,67,72,77,82,87,92,99,100}),999)</f>
        <v>82</v>
      </c>
      <c r="Z2155" s="17">
        <f t="shared" si="240"/>
        <v>5.5555555555555554</v>
      </c>
      <c r="AA2155" s="17">
        <f t="shared" si="241"/>
        <v>5.5555555555555554</v>
      </c>
      <c r="AB2155" s="17">
        <f t="shared" si="242"/>
        <v>11.658097686375321</v>
      </c>
      <c r="AC2155" s="17" t="s">
        <v>17654</v>
      </c>
    </row>
    <row r="2156" spans="1:29" x14ac:dyDescent="0.25">
      <c r="A2156" t="s">
        <v>3339</v>
      </c>
      <c r="B2156" s="166" t="s">
        <v>9510</v>
      </c>
      <c r="C2156" t="s">
        <v>9511</v>
      </c>
      <c r="D2156" s="1">
        <v>45173</v>
      </c>
      <c r="E2156">
        <f t="shared" si="237"/>
        <v>18</v>
      </c>
      <c r="F2156" t="s">
        <v>14</v>
      </c>
      <c r="G2156">
        <v>790</v>
      </c>
      <c r="H2156">
        <f t="shared" si="236"/>
        <v>79</v>
      </c>
      <c r="I2156" t="s">
        <v>7</v>
      </c>
      <c r="J2156" t="s">
        <v>8</v>
      </c>
      <c r="K2156" t="s">
        <v>9512</v>
      </c>
      <c r="L2156" t="s">
        <v>8</v>
      </c>
      <c r="M2156" t="s">
        <v>14</v>
      </c>
      <c r="N2156" t="str">
        <f t="shared" si="238"/>
        <v>F</v>
      </c>
      <c r="O2156" t="s">
        <v>656</v>
      </c>
      <c r="P2156" t="s">
        <v>9513</v>
      </c>
      <c r="Q2156" t="s">
        <v>221</v>
      </c>
      <c r="R2156">
        <v>4</v>
      </c>
      <c r="S2156">
        <f t="shared" si="239"/>
        <v>2019</v>
      </c>
      <c r="T2156" t="s">
        <v>12</v>
      </c>
      <c r="U2156">
        <v>1</v>
      </c>
      <c r="V2156" t="s">
        <v>3386</v>
      </c>
      <c r="W2156">
        <f>VLOOKUP(Q2156,'PBT Tag Rates'!$B$5:$E$44,4,FALSE)</f>
        <v>0.95971980899999998</v>
      </c>
      <c r="X2156">
        <v>1</v>
      </c>
      <c r="Y2156" s="14">
        <f>IFERROR(LOOKUP(H2156,{30,43,48,53,58,63,68,73,78,83,88,93,97},{42,47,52,57,62,67,72,77,82,87,92,99,100}),999)</f>
        <v>82</v>
      </c>
      <c r="Z2156" s="17">
        <f t="shared" si="240"/>
        <v>5.5555555555555554</v>
      </c>
      <c r="AA2156" s="17">
        <f t="shared" si="241"/>
        <v>5.5555555555555554</v>
      </c>
      <c r="AB2156" s="17">
        <f t="shared" si="242"/>
        <v>11.658097686375321</v>
      </c>
      <c r="AC2156" s="17" t="s">
        <v>17654</v>
      </c>
    </row>
    <row r="2157" spans="1:29" x14ac:dyDescent="0.25">
      <c r="A2157" t="s">
        <v>3339</v>
      </c>
      <c r="B2157" s="166" t="s">
        <v>9514</v>
      </c>
      <c r="C2157" t="s">
        <v>1296</v>
      </c>
      <c r="D2157" s="1">
        <v>45173</v>
      </c>
      <c r="E2157">
        <f t="shared" si="237"/>
        <v>18</v>
      </c>
      <c r="F2157" t="s">
        <v>6</v>
      </c>
      <c r="G2157">
        <v>830</v>
      </c>
      <c r="H2157">
        <f t="shared" si="236"/>
        <v>83</v>
      </c>
      <c r="I2157" t="s">
        <v>7</v>
      </c>
      <c r="J2157" t="s">
        <v>8</v>
      </c>
      <c r="K2157" t="s">
        <v>9515</v>
      </c>
      <c r="L2157" t="s">
        <v>8</v>
      </c>
      <c r="M2157" t="s">
        <v>6</v>
      </c>
      <c r="N2157" t="str">
        <f t="shared" si="238"/>
        <v>M</v>
      </c>
      <c r="O2157" t="s">
        <v>4020</v>
      </c>
      <c r="P2157" t="s">
        <v>9516</v>
      </c>
      <c r="Q2157" t="s">
        <v>221</v>
      </c>
      <c r="R2157">
        <v>4</v>
      </c>
      <c r="S2157">
        <f t="shared" si="239"/>
        <v>2019</v>
      </c>
      <c r="T2157" t="s">
        <v>12</v>
      </c>
      <c r="U2157">
        <v>1.00000000000001</v>
      </c>
      <c r="V2157" t="s">
        <v>3363</v>
      </c>
      <c r="W2157">
        <f>VLOOKUP(Q2157,'PBT Tag Rates'!$B$5:$E$44,4,FALSE)</f>
        <v>0.95971980899999998</v>
      </c>
      <c r="X2157">
        <v>1</v>
      </c>
      <c r="Y2157" s="14">
        <f>IFERROR(LOOKUP(H2157,{30,43,48,53,58,63,68,73,78,83,88,93,97},{42,47,52,57,62,67,72,77,82,87,92,99,100}),999)</f>
        <v>87</v>
      </c>
      <c r="Z2157" s="17">
        <f t="shared" si="240"/>
        <v>5.5555555555555554</v>
      </c>
      <c r="AA2157" s="17">
        <f t="shared" si="241"/>
        <v>5.5555555555555554</v>
      </c>
      <c r="AB2157" s="17">
        <f t="shared" si="242"/>
        <v>11.658097686375321</v>
      </c>
      <c r="AC2157" s="17" t="s">
        <v>17654</v>
      </c>
    </row>
    <row r="2158" spans="1:29" x14ac:dyDescent="0.25">
      <c r="A2158" t="s">
        <v>3339</v>
      </c>
      <c r="B2158" s="166" t="s">
        <v>9517</v>
      </c>
      <c r="C2158" t="s">
        <v>9518</v>
      </c>
      <c r="D2158" s="1">
        <v>45173</v>
      </c>
      <c r="E2158">
        <f t="shared" si="237"/>
        <v>18</v>
      </c>
      <c r="F2158" t="s">
        <v>6</v>
      </c>
      <c r="G2158">
        <v>720</v>
      </c>
      <c r="H2158">
        <f t="shared" si="236"/>
        <v>72</v>
      </c>
      <c r="I2158" t="s">
        <v>7</v>
      </c>
      <c r="J2158" t="s">
        <v>8</v>
      </c>
      <c r="K2158" t="s">
        <v>9519</v>
      </c>
      <c r="L2158" t="s">
        <v>8</v>
      </c>
      <c r="M2158" t="s">
        <v>6</v>
      </c>
      <c r="N2158" t="str">
        <f t="shared" si="238"/>
        <v>M</v>
      </c>
      <c r="O2158" t="s">
        <v>1913</v>
      </c>
      <c r="P2158" t="s">
        <v>1914</v>
      </c>
      <c r="Q2158" t="s">
        <v>281</v>
      </c>
      <c r="R2158">
        <v>4</v>
      </c>
      <c r="S2158">
        <f t="shared" si="239"/>
        <v>2019</v>
      </c>
      <c r="T2158" t="s">
        <v>12</v>
      </c>
      <c r="U2158">
        <v>1</v>
      </c>
      <c r="V2158" t="s">
        <v>3171</v>
      </c>
      <c r="W2158">
        <f>VLOOKUP(Q2158,'PBT Tag Rates'!$B$5:$E$44,4,FALSE)</f>
        <v>0.99705232300000002</v>
      </c>
      <c r="X2158">
        <v>1</v>
      </c>
      <c r="Y2158" s="14">
        <f>IFERROR(LOOKUP(H2158,{30,43,48,53,58,63,68,73,78,83,88,93,97},{42,47,52,57,62,67,72,77,82,87,92,99,100}),999)</f>
        <v>72</v>
      </c>
      <c r="Z2158" s="17">
        <f t="shared" si="240"/>
        <v>5.5555555555555554</v>
      </c>
      <c r="AA2158" s="17">
        <f t="shared" si="241"/>
        <v>5.5555555555555554</v>
      </c>
      <c r="AB2158" s="17">
        <f t="shared" si="242"/>
        <v>11.658097686375321</v>
      </c>
      <c r="AC2158" s="17" t="s">
        <v>17654</v>
      </c>
    </row>
    <row r="2159" spans="1:29" x14ac:dyDescent="0.25">
      <c r="A2159" t="s">
        <v>3339</v>
      </c>
      <c r="B2159" s="166" t="s">
        <v>9520</v>
      </c>
      <c r="C2159" t="s">
        <v>1299</v>
      </c>
      <c r="D2159" s="1">
        <v>45173</v>
      </c>
      <c r="E2159">
        <f t="shared" si="237"/>
        <v>18</v>
      </c>
      <c r="F2159" t="s">
        <v>14</v>
      </c>
      <c r="G2159">
        <v>620</v>
      </c>
      <c r="H2159">
        <f t="shared" si="236"/>
        <v>62</v>
      </c>
      <c r="I2159" t="s">
        <v>9</v>
      </c>
      <c r="J2159">
        <v>1</v>
      </c>
      <c r="K2159" t="s">
        <v>8</v>
      </c>
      <c r="L2159" t="s">
        <v>8</v>
      </c>
      <c r="M2159" t="s">
        <v>14</v>
      </c>
      <c r="N2159" t="str">
        <f t="shared" si="238"/>
        <v>F</v>
      </c>
      <c r="O2159" t="s">
        <v>9521</v>
      </c>
      <c r="P2159" t="s">
        <v>9522</v>
      </c>
      <c r="Q2159" t="s">
        <v>918</v>
      </c>
      <c r="R2159">
        <v>3</v>
      </c>
      <c r="S2159">
        <f t="shared" si="239"/>
        <v>2020</v>
      </c>
      <c r="T2159" t="s">
        <v>12</v>
      </c>
      <c r="U2159">
        <v>0.999999999999996</v>
      </c>
      <c r="V2159" t="s">
        <v>3357</v>
      </c>
      <c r="W2159">
        <f>VLOOKUP(Q2159,'PBT Tag Rates'!$B$5:$E$44,4,FALSE)</f>
        <v>0.98961045999999997</v>
      </c>
      <c r="X2159">
        <v>1</v>
      </c>
      <c r="Y2159" s="14">
        <f>IFERROR(LOOKUP(H2159,{30,43,48,53,58,63,68,73,78,83,88,93,97},{42,47,52,57,62,67,72,77,82,87,92,99,100}),999)</f>
        <v>62</v>
      </c>
      <c r="Z2159" s="17">
        <f t="shared" si="240"/>
        <v>5.5555555555555554</v>
      </c>
      <c r="AA2159" s="17">
        <f t="shared" si="241"/>
        <v>5.5555555555555554</v>
      </c>
      <c r="AB2159" s="17">
        <f t="shared" si="242"/>
        <v>11.658097686375321</v>
      </c>
      <c r="AC2159" s="17" t="s">
        <v>17654</v>
      </c>
    </row>
    <row r="2160" spans="1:29" x14ac:dyDescent="0.25">
      <c r="A2160" t="s">
        <v>3339</v>
      </c>
      <c r="B2160" s="166" t="s">
        <v>9523</v>
      </c>
      <c r="C2160" t="s">
        <v>1301</v>
      </c>
      <c r="D2160" s="1">
        <v>45173</v>
      </c>
      <c r="E2160">
        <f t="shared" si="237"/>
        <v>18</v>
      </c>
      <c r="F2160" t="s">
        <v>759</v>
      </c>
      <c r="G2160">
        <v>730</v>
      </c>
      <c r="H2160">
        <f t="shared" si="236"/>
        <v>73</v>
      </c>
      <c r="I2160" t="s">
        <v>7</v>
      </c>
      <c r="J2160" t="s">
        <v>8</v>
      </c>
      <c r="K2160" t="s">
        <v>9524</v>
      </c>
      <c r="L2160" t="s">
        <v>8</v>
      </c>
      <c r="M2160" t="s">
        <v>14</v>
      </c>
      <c r="N2160" t="str">
        <f t="shared" si="238"/>
        <v>F</v>
      </c>
      <c r="O2160" t="s">
        <v>596</v>
      </c>
      <c r="P2160" t="s">
        <v>6852</v>
      </c>
      <c r="Q2160" t="s">
        <v>221</v>
      </c>
      <c r="R2160">
        <v>4</v>
      </c>
      <c r="S2160">
        <f t="shared" si="239"/>
        <v>2019</v>
      </c>
      <c r="T2160" t="s">
        <v>12</v>
      </c>
      <c r="U2160">
        <v>0.999999999999995</v>
      </c>
      <c r="V2160" t="s">
        <v>3396</v>
      </c>
      <c r="W2160">
        <f>VLOOKUP(Q2160,'PBT Tag Rates'!$B$5:$E$44,4,FALSE)</f>
        <v>0.95971980899999998</v>
      </c>
      <c r="X2160">
        <v>1</v>
      </c>
      <c r="Y2160" s="14">
        <f>IFERROR(LOOKUP(H2160,{30,43,48,53,58,63,68,73,78,83,88,93,97},{42,47,52,57,62,67,72,77,82,87,92,99,100}),999)</f>
        <v>77</v>
      </c>
      <c r="Z2160" s="17">
        <f t="shared" si="240"/>
        <v>5.5555555555555554</v>
      </c>
      <c r="AA2160" s="17">
        <f t="shared" si="241"/>
        <v>5.5555555555555554</v>
      </c>
      <c r="AB2160" s="17">
        <f t="shared" si="242"/>
        <v>11.658097686375321</v>
      </c>
      <c r="AC2160" s="17" t="s">
        <v>17655</v>
      </c>
    </row>
    <row r="2161" spans="1:29" x14ac:dyDescent="0.25">
      <c r="A2161" t="s">
        <v>3339</v>
      </c>
      <c r="B2161" s="166" t="s">
        <v>9525</v>
      </c>
      <c r="C2161" t="s">
        <v>9526</v>
      </c>
      <c r="D2161" s="1">
        <v>45173</v>
      </c>
      <c r="E2161">
        <f t="shared" si="237"/>
        <v>18</v>
      </c>
      <c r="F2161" t="s">
        <v>14</v>
      </c>
      <c r="G2161">
        <v>750</v>
      </c>
      <c r="H2161">
        <f t="shared" si="236"/>
        <v>75</v>
      </c>
      <c r="I2161" t="s">
        <v>7</v>
      </c>
      <c r="J2161" t="s">
        <v>8</v>
      </c>
      <c r="K2161" t="s">
        <v>9527</v>
      </c>
      <c r="L2161" t="s">
        <v>8</v>
      </c>
      <c r="M2161" t="s">
        <v>14</v>
      </c>
      <c r="N2161" t="str">
        <f t="shared" si="238"/>
        <v>F</v>
      </c>
      <c r="O2161" t="s">
        <v>576</v>
      </c>
      <c r="P2161" t="s">
        <v>577</v>
      </c>
      <c r="Q2161" t="s">
        <v>221</v>
      </c>
      <c r="R2161">
        <v>4</v>
      </c>
      <c r="S2161">
        <f t="shared" si="239"/>
        <v>2019</v>
      </c>
      <c r="T2161" t="s">
        <v>12</v>
      </c>
      <c r="U2161">
        <v>1</v>
      </c>
      <c r="V2161" t="s">
        <v>3357</v>
      </c>
      <c r="W2161">
        <f>VLOOKUP(Q2161,'PBT Tag Rates'!$B$5:$E$44,4,FALSE)</f>
        <v>0.95971980899999998</v>
      </c>
      <c r="X2161">
        <v>1</v>
      </c>
      <c r="Y2161" s="14">
        <f>IFERROR(LOOKUP(H2161,{30,43,48,53,58,63,68,73,78,83,88,93,97},{42,47,52,57,62,67,72,77,82,87,92,99,100}),999)</f>
        <v>77</v>
      </c>
      <c r="Z2161" s="17">
        <f t="shared" si="240"/>
        <v>5.5555555555555554</v>
      </c>
      <c r="AA2161" s="17">
        <f t="shared" si="241"/>
        <v>5.5555555555555554</v>
      </c>
      <c r="AB2161" s="17">
        <f t="shared" si="242"/>
        <v>11.658097686375321</v>
      </c>
      <c r="AC2161" s="17" t="s">
        <v>17654</v>
      </c>
    </row>
    <row r="2162" spans="1:29" x14ac:dyDescent="0.25">
      <c r="A2162" t="s">
        <v>3339</v>
      </c>
      <c r="B2162" s="166" t="s">
        <v>9528</v>
      </c>
      <c r="C2162" t="s">
        <v>1302</v>
      </c>
      <c r="D2162" s="1">
        <v>45173</v>
      </c>
      <c r="E2162">
        <f t="shared" si="237"/>
        <v>18</v>
      </c>
      <c r="F2162" t="s">
        <v>6</v>
      </c>
      <c r="G2162">
        <v>680</v>
      </c>
      <c r="H2162">
        <f t="shared" si="236"/>
        <v>68</v>
      </c>
      <c r="I2162" t="s">
        <v>9</v>
      </c>
      <c r="J2162">
        <v>1</v>
      </c>
      <c r="K2162" t="s">
        <v>8</v>
      </c>
      <c r="L2162" t="s">
        <v>8</v>
      </c>
      <c r="M2162" t="s">
        <v>6</v>
      </c>
      <c r="N2162" t="str">
        <f t="shared" si="238"/>
        <v>M</v>
      </c>
      <c r="O2162" t="s">
        <v>871</v>
      </c>
      <c r="P2162" t="s">
        <v>4682</v>
      </c>
      <c r="Q2162" t="s">
        <v>221</v>
      </c>
      <c r="R2162">
        <v>4</v>
      </c>
      <c r="S2162">
        <f t="shared" si="239"/>
        <v>2019</v>
      </c>
      <c r="T2162" t="s">
        <v>12</v>
      </c>
      <c r="U2162">
        <v>1</v>
      </c>
      <c r="V2162" t="s">
        <v>3363</v>
      </c>
      <c r="W2162">
        <f>VLOOKUP(Q2162,'PBT Tag Rates'!$B$5:$E$44,4,FALSE)</f>
        <v>0.95971980899999998</v>
      </c>
      <c r="X2162">
        <v>1</v>
      </c>
      <c r="Y2162" s="14">
        <f>IFERROR(LOOKUP(H2162,{30,43,48,53,58,63,68,73,78,83,88,93,97},{42,47,52,57,62,67,72,77,82,87,92,99,100}),999)</f>
        <v>72</v>
      </c>
      <c r="Z2162" s="17">
        <f t="shared" si="240"/>
        <v>5.5555555555555554</v>
      </c>
      <c r="AA2162" s="17">
        <f t="shared" si="241"/>
        <v>5.5555555555555554</v>
      </c>
      <c r="AB2162" s="17">
        <f t="shared" si="242"/>
        <v>11.658097686375321</v>
      </c>
      <c r="AC2162" s="17" t="s">
        <v>17654</v>
      </c>
    </row>
    <row r="2163" spans="1:29" x14ac:dyDescent="0.25">
      <c r="A2163" t="s">
        <v>3339</v>
      </c>
      <c r="B2163" s="166" t="s">
        <v>9529</v>
      </c>
      <c r="C2163" t="s">
        <v>9530</v>
      </c>
      <c r="D2163" s="1">
        <v>45173</v>
      </c>
      <c r="E2163">
        <f t="shared" si="237"/>
        <v>18</v>
      </c>
      <c r="F2163" t="s">
        <v>14</v>
      </c>
      <c r="G2163">
        <v>840</v>
      </c>
      <c r="H2163">
        <f t="shared" si="236"/>
        <v>84</v>
      </c>
      <c r="I2163" t="s">
        <v>9</v>
      </c>
      <c r="J2163">
        <v>1</v>
      </c>
      <c r="K2163" t="s">
        <v>9531</v>
      </c>
      <c r="L2163" t="s">
        <v>8</v>
      </c>
      <c r="M2163" t="s">
        <v>14</v>
      </c>
      <c r="N2163" t="str">
        <f t="shared" si="238"/>
        <v>F</v>
      </c>
      <c r="O2163" t="s">
        <v>9532</v>
      </c>
      <c r="P2163" t="s">
        <v>9533</v>
      </c>
      <c r="Q2163" t="s">
        <v>1575</v>
      </c>
      <c r="R2163">
        <v>4</v>
      </c>
      <c r="S2163">
        <f t="shared" si="239"/>
        <v>2019</v>
      </c>
      <c r="T2163" t="s">
        <v>12</v>
      </c>
      <c r="U2163">
        <v>1</v>
      </c>
      <c r="V2163" t="s">
        <v>9534</v>
      </c>
      <c r="W2163">
        <f>VLOOKUP(Q2163,'PBT Tag Rates'!$B$5:$E$44,4,FALSE)</f>
        <v>0.96016800000000002</v>
      </c>
      <c r="X2163">
        <v>1</v>
      </c>
      <c r="Y2163" s="14">
        <f>IFERROR(LOOKUP(H2163,{30,43,48,53,58,63,68,73,78,83,88,93,97},{42,47,52,57,62,67,72,77,82,87,92,99,100}),999)</f>
        <v>87</v>
      </c>
      <c r="Z2163" s="17">
        <f t="shared" si="240"/>
        <v>5.5555555555555554</v>
      </c>
      <c r="AA2163" s="17">
        <f t="shared" si="241"/>
        <v>5.5555555555555554</v>
      </c>
      <c r="AB2163" s="17">
        <f t="shared" si="242"/>
        <v>11.658097686375321</v>
      </c>
      <c r="AC2163" s="17" t="s">
        <v>17655</v>
      </c>
    </row>
    <row r="2164" spans="1:29" x14ac:dyDescent="0.25">
      <c r="A2164" t="s">
        <v>3339</v>
      </c>
      <c r="B2164" s="166" t="s">
        <v>9535</v>
      </c>
      <c r="C2164" t="s">
        <v>1303</v>
      </c>
      <c r="D2164" s="1">
        <v>45173</v>
      </c>
      <c r="E2164">
        <f t="shared" si="237"/>
        <v>18</v>
      </c>
      <c r="F2164" t="s">
        <v>14</v>
      </c>
      <c r="G2164">
        <v>720</v>
      </c>
      <c r="H2164">
        <f t="shared" si="236"/>
        <v>72</v>
      </c>
      <c r="I2164" t="s">
        <v>9</v>
      </c>
      <c r="J2164">
        <v>1</v>
      </c>
      <c r="K2164" t="s">
        <v>8</v>
      </c>
      <c r="L2164" t="s">
        <v>8</v>
      </c>
      <c r="M2164" t="s">
        <v>14</v>
      </c>
      <c r="N2164" t="str">
        <f t="shared" si="238"/>
        <v>F</v>
      </c>
      <c r="O2164" t="s">
        <v>8</v>
      </c>
      <c r="P2164" t="s">
        <v>8</v>
      </c>
      <c r="Q2164" t="s">
        <v>11</v>
      </c>
      <c r="R2164" t="s">
        <v>8</v>
      </c>
      <c r="S2164" t="str">
        <f t="shared" si="239"/>
        <v>U</v>
      </c>
      <c r="T2164" t="s">
        <v>12</v>
      </c>
      <c r="U2164">
        <v>0.999999999999998</v>
      </c>
      <c r="V2164" t="s">
        <v>3100</v>
      </c>
      <c r="W2164" t="e">
        <f>VLOOKUP(Q2164,'PBT Tag Rates'!$B$5:$E$44,4,FALSE)</f>
        <v>#N/A</v>
      </c>
      <c r="X2164">
        <v>1</v>
      </c>
      <c r="Y2164" s="14">
        <f>IFERROR(LOOKUP(H2164,{30,43,48,53,58,63,68,73,78,83,88,93,97},{42,47,52,57,62,67,72,77,82,87,92,99,100}),999)</f>
        <v>72</v>
      </c>
      <c r="Z2164" s="17">
        <f t="shared" si="240"/>
        <v>5.5555555555555554</v>
      </c>
      <c r="AA2164" s="17">
        <f t="shared" si="241"/>
        <v>5.5555555555555554</v>
      </c>
      <c r="AB2164" s="17">
        <f t="shared" si="242"/>
        <v>11.658097686375321</v>
      </c>
      <c r="AC2164" s="17" t="s">
        <v>17654</v>
      </c>
    </row>
    <row r="2165" spans="1:29" x14ac:dyDescent="0.25">
      <c r="A2165" t="s">
        <v>3339</v>
      </c>
      <c r="B2165" s="166" t="s">
        <v>9536</v>
      </c>
      <c r="C2165" t="s">
        <v>9537</v>
      </c>
      <c r="D2165" s="1">
        <v>45173</v>
      </c>
      <c r="E2165">
        <f t="shared" si="237"/>
        <v>18</v>
      </c>
      <c r="F2165" t="s">
        <v>14</v>
      </c>
      <c r="G2165">
        <v>780</v>
      </c>
      <c r="H2165">
        <f t="shared" si="236"/>
        <v>78</v>
      </c>
      <c r="I2165" t="s">
        <v>7</v>
      </c>
      <c r="J2165" t="s">
        <v>8</v>
      </c>
      <c r="K2165" t="s">
        <v>9538</v>
      </c>
      <c r="L2165" t="s">
        <v>8</v>
      </c>
      <c r="M2165" t="s">
        <v>14</v>
      </c>
      <c r="N2165" t="str">
        <f t="shared" si="238"/>
        <v>F</v>
      </c>
      <c r="O2165" t="s">
        <v>1413</v>
      </c>
      <c r="P2165" t="s">
        <v>1414</v>
      </c>
      <c r="Q2165" t="s">
        <v>221</v>
      </c>
      <c r="R2165">
        <v>4</v>
      </c>
      <c r="S2165">
        <f t="shared" si="239"/>
        <v>2019</v>
      </c>
      <c r="T2165" t="s">
        <v>12</v>
      </c>
      <c r="U2165">
        <v>1</v>
      </c>
      <c r="V2165" t="s">
        <v>3396</v>
      </c>
      <c r="W2165">
        <f>VLOOKUP(Q2165,'PBT Tag Rates'!$B$5:$E$44,4,FALSE)</f>
        <v>0.95971980899999998</v>
      </c>
      <c r="X2165">
        <v>1</v>
      </c>
      <c r="Y2165" s="14">
        <f>IFERROR(LOOKUP(H2165,{30,43,48,53,58,63,68,73,78,83,88,93,97},{42,47,52,57,62,67,72,77,82,87,92,99,100}),999)</f>
        <v>82</v>
      </c>
      <c r="Z2165" s="17">
        <f t="shared" si="240"/>
        <v>5.5555555555555554</v>
      </c>
      <c r="AA2165" s="17">
        <f t="shared" si="241"/>
        <v>5.5555555555555554</v>
      </c>
      <c r="AB2165" s="17">
        <f t="shared" si="242"/>
        <v>11.658097686375321</v>
      </c>
      <c r="AC2165" s="17" t="s">
        <v>17655</v>
      </c>
    </row>
    <row r="2166" spans="1:29" x14ac:dyDescent="0.25">
      <c r="A2166" t="s">
        <v>3339</v>
      </c>
      <c r="B2166" s="166" t="s">
        <v>9539</v>
      </c>
      <c r="C2166" t="s">
        <v>1306</v>
      </c>
      <c r="D2166" s="1">
        <v>45173</v>
      </c>
      <c r="E2166">
        <f t="shared" si="237"/>
        <v>18</v>
      </c>
      <c r="F2166" t="s">
        <v>6</v>
      </c>
      <c r="G2166">
        <v>470</v>
      </c>
      <c r="H2166">
        <f t="shared" si="236"/>
        <v>47</v>
      </c>
      <c r="I2166" t="s">
        <v>7</v>
      </c>
      <c r="J2166" t="s">
        <v>8</v>
      </c>
      <c r="K2166" t="s">
        <v>8</v>
      </c>
      <c r="L2166" t="s">
        <v>8</v>
      </c>
      <c r="M2166" t="s">
        <v>6</v>
      </c>
      <c r="N2166" t="str">
        <f t="shared" si="238"/>
        <v>M</v>
      </c>
      <c r="O2166" t="s">
        <v>9540</v>
      </c>
      <c r="P2166" t="s">
        <v>9541</v>
      </c>
      <c r="Q2166" t="s">
        <v>3820</v>
      </c>
      <c r="R2166">
        <v>2</v>
      </c>
      <c r="S2166">
        <f t="shared" si="239"/>
        <v>2021</v>
      </c>
      <c r="T2166" t="s">
        <v>12</v>
      </c>
      <c r="U2166">
        <v>0.999999999999998</v>
      </c>
      <c r="V2166" t="s">
        <v>3346</v>
      </c>
      <c r="W2166">
        <f>VLOOKUP(Q2166,'PBT Tag Rates'!$B$5:$E$44,4,FALSE)</f>
        <v>0.98140000000000005</v>
      </c>
      <c r="X2166">
        <v>1</v>
      </c>
      <c r="Y2166" s="14">
        <f>IFERROR(LOOKUP(H2166,{30,43,48,53,58,63,68,73,78,83,88,93,97},{42,47,52,57,62,67,72,77,82,87,92,99,100}),999)</f>
        <v>47</v>
      </c>
      <c r="Z2166" s="17">
        <f t="shared" si="240"/>
        <v>5.5555555555555554</v>
      </c>
      <c r="AA2166" s="17">
        <f t="shared" si="241"/>
        <v>5.5555555555555554</v>
      </c>
      <c r="AB2166" s="17">
        <f t="shared" si="242"/>
        <v>11.658097686375321</v>
      </c>
      <c r="AC2166" s="17" t="s">
        <v>17654</v>
      </c>
    </row>
    <row r="2167" spans="1:29" x14ac:dyDescent="0.25">
      <c r="A2167" t="s">
        <v>3339</v>
      </c>
      <c r="B2167" s="166" t="s">
        <v>9542</v>
      </c>
      <c r="C2167" t="s">
        <v>9543</v>
      </c>
      <c r="D2167" s="1">
        <v>45173</v>
      </c>
      <c r="E2167">
        <f t="shared" si="237"/>
        <v>18</v>
      </c>
      <c r="F2167" t="s">
        <v>6</v>
      </c>
      <c r="G2167">
        <v>780</v>
      </c>
      <c r="H2167">
        <f t="shared" si="236"/>
        <v>78</v>
      </c>
      <c r="I2167" t="s">
        <v>7</v>
      </c>
      <c r="J2167" t="s">
        <v>8</v>
      </c>
      <c r="K2167" t="s">
        <v>9544</v>
      </c>
      <c r="L2167" t="s">
        <v>8</v>
      </c>
      <c r="M2167" t="s">
        <v>6</v>
      </c>
      <c r="N2167" t="str">
        <f t="shared" si="238"/>
        <v>M</v>
      </c>
      <c r="O2167" t="s">
        <v>8</v>
      </c>
      <c r="P2167" t="s">
        <v>8</v>
      </c>
      <c r="Q2167" t="s">
        <v>11</v>
      </c>
      <c r="R2167" t="s">
        <v>8</v>
      </c>
      <c r="S2167" t="str">
        <f t="shared" si="239"/>
        <v>U</v>
      </c>
      <c r="T2167" t="s">
        <v>12</v>
      </c>
      <c r="U2167">
        <v>0.999999999999998</v>
      </c>
      <c r="V2167" t="s">
        <v>11</v>
      </c>
      <c r="W2167" t="e">
        <f>VLOOKUP(Q2167,'PBT Tag Rates'!$B$5:$E$44,4,FALSE)</f>
        <v>#N/A</v>
      </c>
      <c r="X2167">
        <v>1</v>
      </c>
      <c r="Y2167" s="14">
        <f>IFERROR(LOOKUP(H2167,{30,43,48,53,58,63,68,73,78,83,88,93,97},{42,47,52,57,62,67,72,77,82,87,92,99,100}),999)</f>
        <v>82</v>
      </c>
      <c r="Z2167" s="17">
        <f t="shared" si="240"/>
        <v>5.5555555555555554</v>
      </c>
      <c r="AA2167" s="17">
        <f t="shared" si="241"/>
        <v>5.5555555555555554</v>
      </c>
      <c r="AB2167" s="17">
        <f t="shared" si="242"/>
        <v>11.658097686375321</v>
      </c>
      <c r="AC2167" s="17" t="s">
        <v>17654</v>
      </c>
    </row>
    <row r="2168" spans="1:29" x14ac:dyDescent="0.25">
      <c r="A2168" t="s">
        <v>3339</v>
      </c>
      <c r="B2168" s="166" t="s">
        <v>9545</v>
      </c>
      <c r="C2168" t="s">
        <v>1307</v>
      </c>
      <c r="D2168" s="1">
        <v>45173</v>
      </c>
      <c r="E2168">
        <f t="shared" si="237"/>
        <v>18</v>
      </c>
      <c r="F2168" t="s">
        <v>6</v>
      </c>
      <c r="G2168">
        <v>630</v>
      </c>
      <c r="H2168">
        <f t="shared" si="236"/>
        <v>63</v>
      </c>
      <c r="I2168" t="s">
        <v>7</v>
      </c>
      <c r="J2168" t="s">
        <v>8</v>
      </c>
      <c r="K2168" t="s">
        <v>8</v>
      </c>
      <c r="L2168" t="s">
        <v>8</v>
      </c>
      <c r="M2168" t="s">
        <v>6</v>
      </c>
      <c r="N2168" t="str">
        <f t="shared" si="238"/>
        <v>M</v>
      </c>
      <c r="O2168" t="s">
        <v>9546</v>
      </c>
      <c r="P2168" t="s">
        <v>9547</v>
      </c>
      <c r="Q2168" t="s">
        <v>918</v>
      </c>
      <c r="R2168">
        <v>3</v>
      </c>
      <c r="S2168">
        <f t="shared" si="239"/>
        <v>2020</v>
      </c>
      <c r="T2168" t="s">
        <v>12</v>
      </c>
      <c r="U2168">
        <v>1</v>
      </c>
      <c r="V2168" t="s">
        <v>3386</v>
      </c>
      <c r="W2168">
        <f>VLOOKUP(Q2168,'PBT Tag Rates'!$B$5:$E$44,4,FALSE)</f>
        <v>0.98961045999999997</v>
      </c>
      <c r="X2168">
        <v>1</v>
      </c>
      <c r="Y2168" s="14">
        <f>IFERROR(LOOKUP(H2168,{30,43,48,53,58,63,68,73,78,83,88,93,97},{42,47,52,57,62,67,72,77,82,87,92,99,100}),999)</f>
        <v>67</v>
      </c>
      <c r="Z2168" s="17">
        <f t="shared" si="240"/>
        <v>5.5555555555555554</v>
      </c>
      <c r="AA2168" s="17">
        <f t="shared" si="241"/>
        <v>5.5555555555555554</v>
      </c>
      <c r="AB2168" s="17">
        <f t="shared" si="242"/>
        <v>11.658097686375321</v>
      </c>
      <c r="AC2168" s="17" t="s">
        <v>17654</v>
      </c>
    </row>
    <row r="2169" spans="1:29" x14ac:dyDescent="0.25">
      <c r="A2169" t="s">
        <v>3339</v>
      </c>
      <c r="B2169" s="166" t="s">
        <v>9548</v>
      </c>
      <c r="C2169" t="s">
        <v>9549</v>
      </c>
      <c r="D2169" s="1">
        <v>45173</v>
      </c>
      <c r="E2169">
        <f t="shared" si="237"/>
        <v>18</v>
      </c>
      <c r="F2169" t="s">
        <v>14</v>
      </c>
      <c r="G2169">
        <v>770</v>
      </c>
      <c r="H2169">
        <f t="shared" si="236"/>
        <v>77</v>
      </c>
      <c r="I2169" t="s">
        <v>7</v>
      </c>
      <c r="J2169" t="s">
        <v>8</v>
      </c>
      <c r="K2169" t="s">
        <v>9550</v>
      </c>
      <c r="L2169" t="s">
        <v>49</v>
      </c>
      <c r="M2169" t="s">
        <v>759</v>
      </c>
      <c r="N2169" t="str">
        <f t="shared" si="238"/>
        <v>F</v>
      </c>
      <c r="O2169" t="s">
        <v>1943</v>
      </c>
      <c r="P2169" t="s">
        <v>1943</v>
      </c>
      <c r="Q2169" t="s">
        <v>1943</v>
      </c>
      <c r="R2169" t="s">
        <v>8</v>
      </c>
      <c r="S2169" t="str">
        <f t="shared" si="239"/>
        <v>U</v>
      </c>
      <c r="T2169" t="s">
        <v>8</v>
      </c>
      <c r="U2169" t="s">
        <v>8</v>
      </c>
      <c r="V2169" t="s">
        <v>1943</v>
      </c>
      <c r="W2169" t="e">
        <f>VLOOKUP(Q2169,'PBT Tag Rates'!$B$5:$E$44,4,FALSE)</f>
        <v>#N/A</v>
      </c>
      <c r="X2169">
        <v>1</v>
      </c>
      <c r="Y2169" s="14">
        <f>IFERROR(LOOKUP(H2169,{30,43,48,53,58,63,68,73,78,83,88,93,97},{42,47,52,57,62,67,72,77,82,87,92,99,100}),999)</f>
        <v>77</v>
      </c>
      <c r="Z2169" s="17">
        <f t="shared" si="240"/>
        <v>5.5555555555555554</v>
      </c>
      <c r="AA2169" s="17">
        <f t="shared" si="241"/>
        <v>5.5555555555555554</v>
      </c>
      <c r="AB2169" s="17">
        <f t="shared" si="242"/>
        <v>11.658097686375321</v>
      </c>
      <c r="AC2169" s="17" t="s">
        <v>17654</v>
      </c>
    </row>
    <row r="2170" spans="1:29" x14ac:dyDescent="0.25">
      <c r="A2170" t="s">
        <v>3339</v>
      </c>
      <c r="B2170" s="166" t="s">
        <v>9551</v>
      </c>
      <c r="C2170" t="s">
        <v>1310</v>
      </c>
      <c r="D2170" s="1">
        <v>45173</v>
      </c>
      <c r="E2170">
        <f t="shared" si="237"/>
        <v>18</v>
      </c>
      <c r="F2170" t="s">
        <v>6</v>
      </c>
      <c r="G2170">
        <v>680</v>
      </c>
      <c r="H2170">
        <f t="shared" si="236"/>
        <v>68</v>
      </c>
      <c r="I2170" t="s">
        <v>9</v>
      </c>
      <c r="J2170">
        <v>1</v>
      </c>
      <c r="K2170" t="s">
        <v>8</v>
      </c>
      <c r="L2170" t="s">
        <v>8</v>
      </c>
      <c r="M2170" t="s">
        <v>6</v>
      </c>
      <c r="N2170" t="str">
        <f t="shared" si="238"/>
        <v>M</v>
      </c>
      <c r="O2170" t="s">
        <v>1389</v>
      </c>
      <c r="P2170" t="s">
        <v>4187</v>
      </c>
      <c r="Q2170" t="s">
        <v>918</v>
      </c>
      <c r="R2170">
        <v>3</v>
      </c>
      <c r="S2170">
        <f t="shared" si="239"/>
        <v>2020</v>
      </c>
      <c r="T2170" t="s">
        <v>12</v>
      </c>
      <c r="U2170">
        <v>0.999999999999998</v>
      </c>
      <c r="V2170" t="s">
        <v>3386</v>
      </c>
      <c r="W2170">
        <f>VLOOKUP(Q2170,'PBT Tag Rates'!$B$5:$E$44,4,FALSE)</f>
        <v>0.98961045999999997</v>
      </c>
      <c r="X2170">
        <v>1</v>
      </c>
      <c r="Y2170" s="14">
        <f>IFERROR(LOOKUP(H2170,{30,43,48,53,58,63,68,73,78,83,88,93,97},{42,47,52,57,62,67,72,77,82,87,92,99,100}),999)</f>
        <v>72</v>
      </c>
      <c r="Z2170" s="17">
        <f t="shared" si="240"/>
        <v>5.5555555555555554</v>
      </c>
      <c r="AA2170" s="17">
        <f t="shared" si="241"/>
        <v>5.5555555555555554</v>
      </c>
      <c r="AB2170" s="17">
        <f t="shared" si="242"/>
        <v>11.658097686375321</v>
      </c>
      <c r="AC2170" s="17" t="s">
        <v>17654</v>
      </c>
    </row>
    <row r="2171" spans="1:29" x14ac:dyDescent="0.25">
      <c r="A2171" t="s">
        <v>3339</v>
      </c>
      <c r="B2171" s="166" t="s">
        <v>9552</v>
      </c>
      <c r="C2171" t="s">
        <v>1311</v>
      </c>
      <c r="D2171" s="1">
        <v>45173</v>
      </c>
      <c r="E2171">
        <f t="shared" si="237"/>
        <v>18</v>
      </c>
      <c r="F2171" t="s">
        <v>6</v>
      </c>
      <c r="G2171">
        <v>630</v>
      </c>
      <c r="H2171">
        <f t="shared" si="236"/>
        <v>63</v>
      </c>
      <c r="I2171" t="s">
        <v>9</v>
      </c>
      <c r="J2171">
        <v>1</v>
      </c>
      <c r="K2171" t="s">
        <v>8</v>
      </c>
      <c r="L2171" t="s">
        <v>8</v>
      </c>
      <c r="M2171" t="s">
        <v>6</v>
      </c>
      <c r="N2171" t="str">
        <f t="shared" si="238"/>
        <v>M</v>
      </c>
      <c r="O2171" t="s">
        <v>2370</v>
      </c>
      <c r="P2171" t="s">
        <v>2371</v>
      </c>
      <c r="Q2171" t="s">
        <v>918</v>
      </c>
      <c r="R2171">
        <v>3</v>
      </c>
      <c r="S2171">
        <f t="shared" si="239"/>
        <v>2020</v>
      </c>
      <c r="T2171" t="s">
        <v>12</v>
      </c>
      <c r="U2171">
        <v>0.999999999999997</v>
      </c>
      <c r="V2171" t="s">
        <v>3346</v>
      </c>
      <c r="W2171">
        <f>VLOOKUP(Q2171,'PBT Tag Rates'!$B$5:$E$44,4,FALSE)</f>
        <v>0.98961045999999997</v>
      </c>
      <c r="X2171">
        <v>1</v>
      </c>
      <c r="Y2171" s="14">
        <f>IFERROR(LOOKUP(H2171,{30,43,48,53,58,63,68,73,78,83,88,93,97},{42,47,52,57,62,67,72,77,82,87,92,99,100}),999)</f>
        <v>67</v>
      </c>
      <c r="Z2171" s="17">
        <f t="shared" si="240"/>
        <v>5.5555555555555554</v>
      </c>
      <c r="AA2171" s="17">
        <f t="shared" si="241"/>
        <v>5.5555555555555554</v>
      </c>
      <c r="AB2171" s="17">
        <f t="shared" si="242"/>
        <v>11.658097686375321</v>
      </c>
      <c r="AC2171" s="17" t="s">
        <v>17654</v>
      </c>
    </row>
    <row r="2172" spans="1:29" x14ac:dyDescent="0.25">
      <c r="A2172" t="s">
        <v>3339</v>
      </c>
      <c r="B2172" s="166" t="s">
        <v>9553</v>
      </c>
      <c r="C2172" t="s">
        <v>1312</v>
      </c>
      <c r="D2172" s="1">
        <v>45173</v>
      </c>
      <c r="E2172">
        <f t="shared" si="237"/>
        <v>18</v>
      </c>
      <c r="F2172" t="s">
        <v>6</v>
      </c>
      <c r="G2172">
        <v>530</v>
      </c>
      <c r="H2172">
        <f t="shared" si="236"/>
        <v>53</v>
      </c>
      <c r="I2172" t="s">
        <v>7</v>
      </c>
      <c r="J2172" t="s">
        <v>8</v>
      </c>
      <c r="K2172" t="s">
        <v>8</v>
      </c>
      <c r="L2172" t="s">
        <v>8</v>
      </c>
      <c r="M2172" t="s">
        <v>6</v>
      </c>
      <c r="N2172" t="str">
        <f t="shared" si="238"/>
        <v>M</v>
      </c>
      <c r="O2172" t="s">
        <v>6098</v>
      </c>
      <c r="P2172" t="s">
        <v>9554</v>
      </c>
      <c r="Q2172" t="s">
        <v>918</v>
      </c>
      <c r="R2172">
        <v>3</v>
      </c>
      <c r="S2172">
        <f t="shared" si="239"/>
        <v>2020</v>
      </c>
      <c r="T2172" t="s">
        <v>12</v>
      </c>
      <c r="U2172">
        <v>0.999999999999999</v>
      </c>
      <c r="V2172" t="s">
        <v>3346</v>
      </c>
      <c r="W2172">
        <f>VLOOKUP(Q2172,'PBT Tag Rates'!$B$5:$E$44,4,FALSE)</f>
        <v>0.98961045999999997</v>
      </c>
      <c r="X2172">
        <v>1</v>
      </c>
      <c r="Y2172" s="14">
        <f>IFERROR(LOOKUP(H2172,{30,43,48,53,58,63,68,73,78,83,88,93,97},{42,47,52,57,62,67,72,77,82,87,92,99,100}),999)</f>
        <v>57</v>
      </c>
      <c r="Z2172" s="17">
        <f t="shared" si="240"/>
        <v>5.5555555555555554</v>
      </c>
      <c r="AA2172" s="17">
        <f t="shared" si="241"/>
        <v>5.5555555555555554</v>
      </c>
      <c r="AB2172" s="17">
        <f t="shared" si="242"/>
        <v>11.658097686375321</v>
      </c>
      <c r="AC2172" s="17" t="s">
        <v>17654</v>
      </c>
    </row>
    <row r="2173" spans="1:29" x14ac:dyDescent="0.25">
      <c r="A2173" t="s">
        <v>3339</v>
      </c>
      <c r="B2173" s="166" t="s">
        <v>9555</v>
      </c>
      <c r="C2173" t="s">
        <v>9556</v>
      </c>
      <c r="D2173" s="1">
        <v>45173</v>
      </c>
      <c r="E2173">
        <f t="shared" si="237"/>
        <v>18</v>
      </c>
      <c r="F2173" t="s">
        <v>14</v>
      </c>
      <c r="G2173">
        <v>770</v>
      </c>
      <c r="H2173">
        <f t="shared" si="236"/>
        <v>77</v>
      </c>
      <c r="I2173" t="s">
        <v>7</v>
      </c>
      <c r="J2173" t="s">
        <v>8</v>
      </c>
      <c r="K2173" t="s">
        <v>9557</v>
      </c>
      <c r="L2173" t="s">
        <v>8</v>
      </c>
      <c r="M2173" t="s">
        <v>14</v>
      </c>
      <c r="N2173" t="str">
        <f t="shared" si="238"/>
        <v>F</v>
      </c>
      <c r="O2173" t="s">
        <v>388</v>
      </c>
      <c r="P2173" t="s">
        <v>2787</v>
      </c>
      <c r="Q2173" t="s">
        <v>221</v>
      </c>
      <c r="R2173">
        <v>4</v>
      </c>
      <c r="S2173">
        <f t="shared" si="239"/>
        <v>2019</v>
      </c>
      <c r="T2173" t="s">
        <v>12</v>
      </c>
      <c r="U2173">
        <v>1</v>
      </c>
      <c r="V2173" t="s">
        <v>3346</v>
      </c>
      <c r="W2173">
        <f>VLOOKUP(Q2173,'PBT Tag Rates'!$B$5:$E$44,4,FALSE)</f>
        <v>0.95971980899999998</v>
      </c>
      <c r="X2173">
        <v>1</v>
      </c>
      <c r="Y2173" s="14">
        <f>IFERROR(LOOKUP(H2173,{30,43,48,53,58,63,68,73,78,83,88,93,97},{42,47,52,57,62,67,72,77,82,87,92,99,100}),999)</f>
        <v>77</v>
      </c>
      <c r="Z2173" s="17">
        <f t="shared" si="240"/>
        <v>5.5555555555555554</v>
      </c>
      <c r="AA2173" s="17">
        <f t="shared" si="241"/>
        <v>5.5555555555555554</v>
      </c>
      <c r="AB2173" s="17">
        <f t="shared" si="242"/>
        <v>11.658097686375321</v>
      </c>
      <c r="AC2173" s="17" t="s">
        <v>17654</v>
      </c>
    </row>
    <row r="2174" spans="1:29" x14ac:dyDescent="0.25">
      <c r="A2174" t="s">
        <v>3339</v>
      </c>
      <c r="B2174" s="166" t="s">
        <v>9558</v>
      </c>
      <c r="C2174" t="s">
        <v>9559</v>
      </c>
      <c r="D2174" s="1">
        <v>45173</v>
      </c>
      <c r="E2174">
        <f t="shared" si="237"/>
        <v>18</v>
      </c>
      <c r="F2174" t="s">
        <v>6</v>
      </c>
      <c r="G2174">
        <v>750</v>
      </c>
      <c r="H2174">
        <f t="shared" si="236"/>
        <v>75</v>
      </c>
      <c r="I2174" t="s">
        <v>7</v>
      </c>
      <c r="J2174" t="s">
        <v>8</v>
      </c>
      <c r="K2174" t="s">
        <v>9560</v>
      </c>
      <c r="L2174" t="s">
        <v>8</v>
      </c>
      <c r="M2174" t="s">
        <v>14</v>
      </c>
      <c r="N2174" t="str">
        <f t="shared" si="238"/>
        <v>F</v>
      </c>
      <c r="O2174" t="s">
        <v>1404</v>
      </c>
      <c r="P2174" t="s">
        <v>1405</v>
      </c>
      <c r="Q2174" t="s">
        <v>221</v>
      </c>
      <c r="R2174">
        <v>4</v>
      </c>
      <c r="S2174">
        <f t="shared" si="239"/>
        <v>2019</v>
      </c>
      <c r="T2174" t="s">
        <v>12</v>
      </c>
      <c r="U2174">
        <v>1.00000000000001</v>
      </c>
      <c r="V2174" t="s">
        <v>3346</v>
      </c>
      <c r="W2174">
        <f>VLOOKUP(Q2174,'PBT Tag Rates'!$B$5:$E$44,4,FALSE)</f>
        <v>0.95971980899999998</v>
      </c>
      <c r="X2174">
        <v>1</v>
      </c>
      <c r="Y2174" s="14">
        <f>IFERROR(LOOKUP(H2174,{30,43,48,53,58,63,68,73,78,83,88,93,97},{42,47,52,57,62,67,72,77,82,87,92,99,100}),999)</f>
        <v>77</v>
      </c>
      <c r="Z2174" s="17">
        <f t="shared" si="240"/>
        <v>5.5555555555555554</v>
      </c>
      <c r="AA2174" s="17">
        <f t="shared" si="241"/>
        <v>5.5555555555555554</v>
      </c>
      <c r="AB2174" s="17">
        <f t="shared" si="242"/>
        <v>11.658097686375321</v>
      </c>
      <c r="AC2174" s="17" t="s">
        <v>17654</v>
      </c>
    </row>
    <row r="2175" spans="1:29" x14ac:dyDescent="0.25">
      <c r="A2175" t="s">
        <v>3339</v>
      </c>
      <c r="B2175" s="166" t="s">
        <v>9561</v>
      </c>
      <c r="C2175" t="s">
        <v>1313</v>
      </c>
      <c r="D2175" s="1">
        <v>45173</v>
      </c>
      <c r="E2175">
        <f t="shared" si="237"/>
        <v>18</v>
      </c>
      <c r="F2175" t="s">
        <v>14</v>
      </c>
      <c r="G2175">
        <v>720</v>
      </c>
      <c r="H2175">
        <f t="shared" si="236"/>
        <v>72</v>
      </c>
      <c r="I2175" t="s">
        <v>9</v>
      </c>
      <c r="J2175">
        <v>1</v>
      </c>
      <c r="K2175" t="s">
        <v>8</v>
      </c>
      <c r="L2175" t="s">
        <v>8</v>
      </c>
      <c r="M2175" t="s">
        <v>14</v>
      </c>
      <c r="N2175" t="str">
        <f t="shared" si="238"/>
        <v>F</v>
      </c>
      <c r="O2175" t="s">
        <v>2812</v>
      </c>
      <c r="P2175" t="s">
        <v>2813</v>
      </c>
      <c r="Q2175" t="s">
        <v>221</v>
      </c>
      <c r="R2175">
        <v>4</v>
      </c>
      <c r="S2175">
        <f t="shared" si="239"/>
        <v>2019</v>
      </c>
      <c r="T2175" t="s">
        <v>12</v>
      </c>
      <c r="U2175">
        <v>0.999999999999998</v>
      </c>
      <c r="V2175" t="s">
        <v>3357</v>
      </c>
      <c r="W2175">
        <f>VLOOKUP(Q2175,'PBT Tag Rates'!$B$5:$E$44,4,FALSE)</f>
        <v>0.95971980899999998</v>
      </c>
      <c r="X2175">
        <v>1</v>
      </c>
      <c r="Y2175" s="14">
        <f>IFERROR(LOOKUP(H2175,{30,43,48,53,58,63,68,73,78,83,88,93,97},{42,47,52,57,62,67,72,77,82,87,92,99,100}),999)</f>
        <v>72</v>
      </c>
      <c r="Z2175" s="17">
        <f t="shared" si="240"/>
        <v>5.5555555555555554</v>
      </c>
      <c r="AA2175" s="17">
        <f t="shared" si="241"/>
        <v>5.5555555555555554</v>
      </c>
      <c r="AB2175" s="17">
        <f t="shared" si="242"/>
        <v>11.658097686375321</v>
      </c>
      <c r="AC2175" s="17" t="s">
        <v>17654</v>
      </c>
    </row>
    <row r="2176" spans="1:29" x14ac:dyDescent="0.25">
      <c r="A2176" t="s">
        <v>3339</v>
      </c>
      <c r="B2176" s="166" t="s">
        <v>9562</v>
      </c>
      <c r="C2176" t="s">
        <v>9563</v>
      </c>
      <c r="D2176" s="1">
        <v>45173</v>
      </c>
      <c r="E2176">
        <f t="shared" si="237"/>
        <v>18</v>
      </c>
      <c r="F2176" t="s">
        <v>14</v>
      </c>
      <c r="G2176">
        <v>790</v>
      </c>
      <c r="H2176">
        <f t="shared" si="236"/>
        <v>79</v>
      </c>
      <c r="I2176" t="s">
        <v>7</v>
      </c>
      <c r="J2176" t="s">
        <v>8</v>
      </c>
      <c r="K2176" t="s">
        <v>9564</v>
      </c>
      <c r="L2176" t="s">
        <v>8</v>
      </c>
      <c r="M2176" t="s">
        <v>14</v>
      </c>
      <c r="N2176" t="str">
        <f t="shared" si="238"/>
        <v>F</v>
      </c>
      <c r="O2176" t="s">
        <v>2041</v>
      </c>
      <c r="P2176" t="s">
        <v>2042</v>
      </c>
      <c r="Q2176" t="s">
        <v>221</v>
      </c>
      <c r="R2176">
        <v>4</v>
      </c>
      <c r="S2176">
        <f t="shared" si="239"/>
        <v>2019</v>
      </c>
      <c r="T2176" t="s">
        <v>12</v>
      </c>
      <c r="U2176">
        <v>0.999999999999999</v>
      </c>
      <c r="V2176" t="s">
        <v>3346</v>
      </c>
      <c r="W2176">
        <f>VLOOKUP(Q2176,'PBT Tag Rates'!$B$5:$E$44,4,FALSE)</f>
        <v>0.95971980899999998</v>
      </c>
      <c r="X2176">
        <v>1</v>
      </c>
      <c r="Y2176" s="14">
        <f>IFERROR(LOOKUP(H2176,{30,43,48,53,58,63,68,73,78,83,88,93,97},{42,47,52,57,62,67,72,77,82,87,92,99,100}),999)</f>
        <v>82</v>
      </c>
      <c r="Z2176" s="17">
        <f t="shared" si="240"/>
        <v>5.5555555555555554</v>
      </c>
      <c r="AA2176" s="17">
        <f t="shared" si="241"/>
        <v>5.5555555555555554</v>
      </c>
      <c r="AB2176" s="17">
        <f t="shared" si="242"/>
        <v>11.658097686375321</v>
      </c>
      <c r="AC2176" s="17" t="s">
        <v>17654</v>
      </c>
    </row>
    <row r="2177" spans="1:29" x14ac:dyDescent="0.25">
      <c r="A2177" t="s">
        <v>3339</v>
      </c>
      <c r="B2177" s="166" t="s">
        <v>9565</v>
      </c>
      <c r="C2177" t="s">
        <v>9566</v>
      </c>
      <c r="D2177" s="1">
        <v>45173</v>
      </c>
      <c r="E2177">
        <f t="shared" si="237"/>
        <v>18</v>
      </c>
      <c r="F2177" t="s">
        <v>14</v>
      </c>
      <c r="G2177">
        <v>860</v>
      </c>
      <c r="H2177">
        <f t="shared" si="236"/>
        <v>86</v>
      </c>
      <c r="I2177" t="s">
        <v>7</v>
      </c>
      <c r="J2177" t="s">
        <v>8</v>
      </c>
      <c r="K2177" t="s">
        <v>9567</v>
      </c>
      <c r="L2177" t="s">
        <v>8</v>
      </c>
      <c r="M2177" t="s">
        <v>14</v>
      </c>
      <c r="N2177" t="str">
        <f t="shared" si="238"/>
        <v>F</v>
      </c>
      <c r="O2177" t="s">
        <v>304</v>
      </c>
      <c r="P2177" t="s">
        <v>6448</v>
      </c>
      <c r="Q2177" t="s">
        <v>15</v>
      </c>
      <c r="R2177">
        <v>5</v>
      </c>
      <c r="S2177">
        <f t="shared" si="239"/>
        <v>2018</v>
      </c>
      <c r="T2177" t="s">
        <v>12</v>
      </c>
      <c r="U2177">
        <v>1</v>
      </c>
      <c r="V2177" t="s">
        <v>3386</v>
      </c>
      <c r="W2177">
        <f>VLOOKUP(Q2177,'PBT Tag Rates'!$B$5:$E$44,4,FALSE)</f>
        <v>0.80551598400000002</v>
      </c>
      <c r="X2177">
        <v>1</v>
      </c>
      <c r="Y2177" s="14">
        <f>IFERROR(LOOKUP(H2177,{30,43,48,53,58,63,68,73,78,83,88,93,97},{42,47,52,57,62,67,72,77,82,87,92,99,100}),999)</f>
        <v>87</v>
      </c>
      <c r="Z2177" s="17">
        <f t="shared" si="240"/>
        <v>5.5555555555555554</v>
      </c>
      <c r="AA2177" s="17">
        <f t="shared" si="241"/>
        <v>5.5555555555555554</v>
      </c>
      <c r="AB2177" s="17">
        <f t="shared" si="242"/>
        <v>11.658097686375321</v>
      </c>
      <c r="AC2177" s="17" t="s">
        <v>17654</v>
      </c>
    </row>
    <row r="2178" spans="1:29" x14ac:dyDescent="0.25">
      <c r="A2178" t="s">
        <v>3339</v>
      </c>
      <c r="B2178" s="166" t="s">
        <v>9568</v>
      </c>
      <c r="C2178" t="s">
        <v>1314</v>
      </c>
      <c r="D2178" s="1">
        <v>45173</v>
      </c>
      <c r="E2178">
        <f t="shared" si="237"/>
        <v>18</v>
      </c>
      <c r="F2178" t="s">
        <v>6</v>
      </c>
      <c r="G2178">
        <v>810</v>
      </c>
      <c r="H2178">
        <f t="shared" si="236"/>
        <v>81</v>
      </c>
      <c r="I2178" t="s">
        <v>7</v>
      </c>
      <c r="J2178" t="s">
        <v>8</v>
      </c>
      <c r="K2178" t="s">
        <v>9569</v>
      </c>
      <c r="L2178" t="s">
        <v>8</v>
      </c>
      <c r="M2178" t="s">
        <v>6</v>
      </c>
      <c r="N2178" t="str">
        <f t="shared" si="238"/>
        <v>M</v>
      </c>
      <c r="O2178" t="s">
        <v>8</v>
      </c>
      <c r="P2178" t="s">
        <v>8</v>
      </c>
      <c r="Q2178" t="s">
        <v>11</v>
      </c>
      <c r="R2178" t="s">
        <v>8</v>
      </c>
      <c r="S2178" t="str">
        <f t="shared" si="239"/>
        <v>U</v>
      </c>
      <c r="T2178" t="s">
        <v>12</v>
      </c>
      <c r="U2178">
        <v>1</v>
      </c>
      <c r="V2178" t="s">
        <v>11</v>
      </c>
      <c r="W2178" t="e">
        <f>VLOOKUP(Q2178,'PBT Tag Rates'!$B$5:$E$44,4,FALSE)</f>
        <v>#N/A</v>
      </c>
      <c r="X2178">
        <v>1</v>
      </c>
      <c r="Y2178" s="14">
        <f>IFERROR(LOOKUP(H2178,{30,43,48,53,58,63,68,73,78,83,88,93,97},{42,47,52,57,62,67,72,77,82,87,92,99,100}),999)</f>
        <v>82</v>
      </c>
      <c r="Z2178" s="17">
        <f t="shared" si="240"/>
        <v>5.5555555555555554</v>
      </c>
      <c r="AA2178" s="17">
        <f t="shared" si="241"/>
        <v>5.5555555555555554</v>
      </c>
      <c r="AB2178" s="17">
        <f t="shared" si="242"/>
        <v>11.658097686375321</v>
      </c>
      <c r="AC2178" s="17" t="s">
        <v>17654</v>
      </c>
    </row>
    <row r="2179" spans="1:29" x14ac:dyDescent="0.25">
      <c r="A2179" t="s">
        <v>3339</v>
      </c>
      <c r="B2179" s="166" t="s">
        <v>9570</v>
      </c>
      <c r="C2179" t="s">
        <v>1317</v>
      </c>
      <c r="D2179" s="1">
        <v>45173</v>
      </c>
      <c r="E2179">
        <f t="shared" si="237"/>
        <v>18</v>
      </c>
      <c r="F2179" t="s">
        <v>14</v>
      </c>
      <c r="G2179">
        <v>740</v>
      </c>
      <c r="H2179">
        <f t="shared" si="236"/>
        <v>74</v>
      </c>
      <c r="I2179" t="s">
        <v>9</v>
      </c>
      <c r="J2179">
        <v>1</v>
      </c>
      <c r="K2179" t="s">
        <v>8</v>
      </c>
      <c r="L2179" t="s">
        <v>8</v>
      </c>
      <c r="M2179" t="s">
        <v>14</v>
      </c>
      <c r="N2179" t="str">
        <f t="shared" si="238"/>
        <v>F</v>
      </c>
      <c r="O2179" t="s">
        <v>4897</v>
      </c>
      <c r="P2179" t="s">
        <v>7740</v>
      </c>
      <c r="Q2179" t="s">
        <v>281</v>
      </c>
      <c r="R2179">
        <v>4</v>
      </c>
      <c r="S2179">
        <f t="shared" si="239"/>
        <v>2019</v>
      </c>
      <c r="T2179" t="s">
        <v>12</v>
      </c>
      <c r="U2179">
        <v>1</v>
      </c>
      <c r="V2179" t="s">
        <v>3170</v>
      </c>
      <c r="W2179">
        <f>VLOOKUP(Q2179,'PBT Tag Rates'!$B$5:$E$44,4,FALSE)</f>
        <v>0.99705232300000002</v>
      </c>
      <c r="X2179">
        <v>1</v>
      </c>
      <c r="Y2179" s="14">
        <f>IFERROR(LOOKUP(H2179,{30,43,48,53,58,63,68,73,78,83,88,93,97},{42,47,52,57,62,67,72,77,82,87,92,99,100}),999)</f>
        <v>77</v>
      </c>
      <c r="Z2179" s="17">
        <f t="shared" si="240"/>
        <v>5.5555555555555554</v>
      </c>
      <c r="AA2179" s="17">
        <f t="shared" si="241"/>
        <v>5.5555555555555554</v>
      </c>
      <c r="AB2179" s="17">
        <f t="shared" si="242"/>
        <v>11.658097686375321</v>
      </c>
      <c r="AC2179" s="17" t="s">
        <v>17654</v>
      </c>
    </row>
    <row r="2180" spans="1:29" x14ac:dyDescent="0.25">
      <c r="A2180" t="s">
        <v>3339</v>
      </c>
      <c r="B2180" s="166" t="s">
        <v>9571</v>
      </c>
      <c r="C2180" t="s">
        <v>9572</v>
      </c>
      <c r="D2180" s="1">
        <v>45173</v>
      </c>
      <c r="E2180">
        <f t="shared" si="237"/>
        <v>18</v>
      </c>
      <c r="F2180" t="s">
        <v>14</v>
      </c>
      <c r="G2180">
        <v>770</v>
      </c>
      <c r="H2180">
        <f t="shared" si="236"/>
        <v>77</v>
      </c>
      <c r="I2180" t="s">
        <v>7</v>
      </c>
      <c r="J2180" t="s">
        <v>8</v>
      </c>
      <c r="K2180" t="s">
        <v>9573</v>
      </c>
      <c r="L2180" t="s">
        <v>8</v>
      </c>
      <c r="M2180" t="s">
        <v>14</v>
      </c>
      <c r="N2180" t="str">
        <f t="shared" si="238"/>
        <v>F</v>
      </c>
      <c r="O2180" t="s">
        <v>953</v>
      </c>
      <c r="P2180" t="s">
        <v>4267</v>
      </c>
      <c r="Q2180" t="s">
        <v>221</v>
      </c>
      <c r="R2180">
        <v>4</v>
      </c>
      <c r="S2180">
        <f t="shared" si="239"/>
        <v>2019</v>
      </c>
      <c r="T2180" t="s">
        <v>12</v>
      </c>
      <c r="U2180">
        <v>1</v>
      </c>
      <c r="V2180" t="s">
        <v>3396</v>
      </c>
      <c r="W2180">
        <f>VLOOKUP(Q2180,'PBT Tag Rates'!$B$5:$E$44,4,FALSE)</f>
        <v>0.95971980899999998</v>
      </c>
      <c r="X2180">
        <v>1</v>
      </c>
      <c r="Y2180" s="14">
        <f>IFERROR(LOOKUP(H2180,{30,43,48,53,58,63,68,73,78,83,88,93,97},{42,47,52,57,62,67,72,77,82,87,92,99,100}),999)</f>
        <v>77</v>
      </c>
      <c r="Z2180" s="17">
        <f t="shared" si="240"/>
        <v>5.5555555555555554</v>
      </c>
      <c r="AA2180" s="17">
        <f t="shared" si="241"/>
        <v>5.5555555555555554</v>
      </c>
      <c r="AB2180" s="17">
        <f t="shared" si="242"/>
        <v>11.658097686375321</v>
      </c>
      <c r="AC2180" s="17" t="s">
        <v>17655</v>
      </c>
    </row>
    <row r="2181" spans="1:29" x14ac:dyDescent="0.25">
      <c r="A2181" t="s">
        <v>3339</v>
      </c>
      <c r="B2181" s="166" t="s">
        <v>9574</v>
      </c>
      <c r="C2181" t="s">
        <v>1318</v>
      </c>
      <c r="D2181" s="1">
        <v>45173</v>
      </c>
      <c r="E2181">
        <f t="shared" si="237"/>
        <v>18</v>
      </c>
      <c r="F2181" t="s">
        <v>14</v>
      </c>
      <c r="G2181">
        <v>780</v>
      </c>
      <c r="H2181">
        <f t="shared" si="236"/>
        <v>78</v>
      </c>
      <c r="I2181" t="s">
        <v>9</v>
      </c>
      <c r="J2181">
        <v>1</v>
      </c>
      <c r="K2181" t="s">
        <v>8</v>
      </c>
      <c r="L2181" t="s">
        <v>8</v>
      </c>
      <c r="M2181" t="s">
        <v>14</v>
      </c>
      <c r="N2181" t="str">
        <f t="shared" si="238"/>
        <v>F</v>
      </c>
      <c r="O2181" t="s">
        <v>8846</v>
      </c>
      <c r="P2181" t="s">
        <v>8847</v>
      </c>
      <c r="Q2181" t="s">
        <v>221</v>
      </c>
      <c r="R2181">
        <v>4</v>
      </c>
      <c r="S2181">
        <f t="shared" si="239"/>
        <v>2019</v>
      </c>
      <c r="T2181" t="s">
        <v>12</v>
      </c>
      <c r="U2181">
        <v>1</v>
      </c>
      <c r="V2181" t="s">
        <v>3346</v>
      </c>
      <c r="W2181">
        <f>VLOOKUP(Q2181,'PBT Tag Rates'!$B$5:$E$44,4,FALSE)</f>
        <v>0.95971980899999998</v>
      </c>
      <c r="X2181">
        <v>1</v>
      </c>
      <c r="Y2181" s="14">
        <f>IFERROR(LOOKUP(H2181,{30,43,48,53,58,63,68,73,78,83,88,93,97},{42,47,52,57,62,67,72,77,82,87,92,99,100}),999)</f>
        <v>82</v>
      </c>
      <c r="Z2181" s="17">
        <f t="shared" si="240"/>
        <v>5.5555555555555554</v>
      </c>
      <c r="AA2181" s="17">
        <f t="shared" si="241"/>
        <v>5.5555555555555554</v>
      </c>
      <c r="AB2181" s="17">
        <f t="shared" si="242"/>
        <v>11.658097686375321</v>
      </c>
      <c r="AC2181" s="17" t="s">
        <v>17654</v>
      </c>
    </row>
    <row r="2182" spans="1:29" x14ac:dyDescent="0.25">
      <c r="A2182" t="s">
        <v>3339</v>
      </c>
      <c r="B2182" s="166" t="s">
        <v>9575</v>
      </c>
      <c r="C2182" t="s">
        <v>1319</v>
      </c>
      <c r="D2182" s="1">
        <v>45173</v>
      </c>
      <c r="E2182">
        <f t="shared" si="237"/>
        <v>18</v>
      </c>
      <c r="F2182" t="s">
        <v>14</v>
      </c>
      <c r="G2182">
        <v>750</v>
      </c>
      <c r="H2182">
        <f t="shared" si="236"/>
        <v>75</v>
      </c>
      <c r="I2182" t="s">
        <v>7</v>
      </c>
      <c r="J2182" t="s">
        <v>8</v>
      </c>
      <c r="K2182" t="s">
        <v>9576</v>
      </c>
      <c r="L2182" t="s">
        <v>8</v>
      </c>
      <c r="M2182" t="s">
        <v>14</v>
      </c>
      <c r="N2182" t="str">
        <f t="shared" si="238"/>
        <v>F</v>
      </c>
      <c r="O2182" t="s">
        <v>600</v>
      </c>
      <c r="P2182" t="s">
        <v>2664</v>
      </c>
      <c r="Q2182" t="s">
        <v>221</v>
      </c>
      <c r="R2182">
        <v>4</v>
      </c>
      <c r="S2182">
        <f t="shared" si="239"/>
        <v>2019</v>
      </c>
      <c r="T2182" t="s">
        <v>12</v>
      </c>
      <c r="U2182">
        <v>0.999999999999999</v>
      </c>
      <c r="V2182" t="s">
        <v>3346</v>
      </c>
      <c r="W2182">
        <f>VLOOKUP(Q2182,'PBT Tag Rates'!$B$5:$E$44,4,FALSE)</f>
        <v>0.95971980899999998</v>
      </c>
      <c r="X2182">
        <v>1</v>
      </c>
      <c r="Y2182" s="14">
        <f>IFERROR(LOOKUP(H2182,{30,43,48,53,58,63,68,73,78,83,88,93,97},{42,47,52,57,62,67,72,77,82,87,92,99,100}),999)</f>
        <v>77</v>
      </c>
      <c r="Z2182" s="17">
        <f t="shared" si="240"/>
        <v>5.5555555555555554</v>
      </c>
      <c r="AA2182" s="17">
        <f t="shared" si="241"/>
        <v>5.5555555555555554</v>
      </c>
      <c r="AB2182" s="17">
        <f t="shared" si="242"/>
        <v>11.658097686375321</v>
      </c>
      <c r="AC2182" s="17" t="s">
        <v>17654</v>
      </c>
    </row>
    <row r="2183" spans="1:29" x14ac:dyDescent="0.25">
      <c r="A2183" t="s">
        <v>3339</v>
      </c>
      <c r="B2183" s="166" t="s">
        <v>9577</v>
      </c>
      <c r="C2183" t="s">
        <v>9578</v>
      </c>
      <c r="D2183" s="1">
        <v>45173</v>
      </c>
      <c r="E2183">
        <f t="shared" si="237"/>
        <v>18</v>
      </c>
      <c r="F2183" t="s">
        <v>14</v>
      </c>
      <c r="G2183">
        <v>800</v>
      </c>
      <c r="H2183">
        <f t="shared" si="236"/>
        <v>80</v>
      </c>
      <c r="I2183" t="s">
        <v>7</v>
      </c>
      <c r="J2183" t="s">
        <v>8</v>
      </c>
      <c r="K2183" t="s">
        <v>9579</v>
      </c>
      <c r="L2183" t="s">
        <v>8</v>
      </c>
      <c r="M2183" t="s">
        <v>14</v>
      </c>
      <c r="N2183" t="str">
        <f t="shared" si="238"/>
        <v>F</v>
      </c>
      <c r="O2183" t="s">
        <v>8</v>
      </c>
      <c r="P2183" t="s">
        <v>8</v>
      </c>
      <c r="Q2183" t="s">
        <v>11</v>
      </c>
      <c r="R2183" t="s">
        <v>8</v>
      </c>
      <c r="S2183" t="str">
        <f t="shared" si="239"/>
        <v>U</v>
      </c>
      <c r="T2183" t="s">
        <v>12</v>
      </c>
      <c r="U2183">
        <v>1</v>
      </c>
      <c r="V2183" t="s">
        <v>11</v>
      </c>
      <c r="W2183" t="e">
        <f>VLOOKUP(Q2183,'PBT Tag Rates'!$B$5:$E$44,4,FALSE)</f>
        <v>#N/A</v>
      </c>
      <c r="X2183">
        <v>1</v>
      </c>
      <c r="Y2183" s="14">
        <f>IFERROR(LOOKUP(H2183,{30,43,48,53,58,63,68,73,78,83,88,93,97},{42,47,52,57,62,67,72,77,82,87,92,99,100}),999)</f>
        <v>82</v>
      </c>
      <c r="Z2183" s="17">
        <f t="shared" si="240"/>
        <v>5.5555555555555554</v>
      </c>
      <c r="AA2183" s="17">
        <f t="shared" si="241"/>
        <v>5.5555555555555554</v>
      </c>
      <c r="AB2183" s="17">
        <f t="shared" si="242"/>
        <v>11.658097686375321</v>
      </c>
      <c r="AC2183" s="17" t="s">
        <v>17654</v>
      </c>
    </row>
    <row r="2184" spans="1:29" x14ac:dyDescent="0.25">
      <c r="A2184" t="s">
        <v>3339</v>
      </c>
      <c r="B2184" s="166" t="s">
        <v>9580</v>
      </c>
      <c r="C2184" t="s">
        <v>9581</v>
      </c>
      <c r="D2184" s="1">
        <v>45173</v>
      </c>
      <c r="E2184">
        <f t="shared" si="237"/>
        <v>18</v>
      </c>
      <c r="F2184" t="s">
        <v>14</v>
      </c>
      <c r="G2184">
        <v>720</v>
      </c>
      <c r="H2184">
        <f t="shared" si="236"/>
        <v>72</v>
      </c>
      <c r="I2184" t="s">
        <v>7</v>
      </c>
      <c r="J2184" t="s">
        <v>8</v>
      </c>
      <c r="K2184" t="s">
        <v>9582</v>
      </c>
      <c r="L2184" t="s">
        <v>8</v>
      </c>
      <c r="M2184" t="s">
        <v>14</v>
      </c>
      <c r="N2184" t="str">
        <f t="shared" si="238"/>
        <v>F</v>
      </c>
      <c r="O2184" t="s">
        <v>2581</v>
      </c>
      <c r="P2184" t="s">
        <v>6901</v>
      </c>
      <c r="Q2184" t="s">
        <v>221</v>
      </c>
      <c r="R2184">
        <v>4</v>
      </c>
      <c r="S2184">
        <f t="shared" si="239"/>
        <v>2019</v>
      </c>
      <c r="T2184" t="s">
        <v>12</v>
      </c>
      <c r="U2184">
        <v>1</v>
      </c>
      <c r="V2184" t="s">
        <v>3386</v>
      </c>
      <c r="W2184">
        <f>VLOOKUP(Q2184,'PBT Tag Rates'!$B$5:$E$44,4,FALSE)</f>
        <v>0.95971980899999998</v>
      </c>
      <c r="X2184">
        <v>1</v>
      </c>
      <c r="Y2184" s="14">
        <f>IFERROR(LOOKUP(H2184,{30,43,48,53,58,63,68,73,78,83,88,93,97},{42,47,52,57,62,67,72,77,82,87,92,99,100}),999)</f>
        <v>72</v>
      </c>
      <c r="Z2184" s="17">
        <f t="shared" si="240"/>
        <v>5.5555555555555554</v>
      </c>
      <c r="AA2184" s="17">
        <f t="shared" si="241"/>
        <v>5.5555555555555554</v>
      </c>
      <c r="AB2184" s="17">
        <f t="shared" si="242"/>
        <v>11.658097686375321</v>
      </c>
      <c r="AC2184" s="17" t="s">
        <v>17654</v>
      </c>
    </row>
    <row r="2185" spans="1:29" x14ac:dyDescent="0.25">
      <c r="A2185" t="s">
        <v>3339</v>
      </c>
      <c r="B2185" s="166" t="s">
        <v>9583</v>
      </c>
      <c r="C2185" t="s">
        <v>1320</v>
      </c>
      <c r="D2185" s="1">
        <v>45173</v>
      </c>
      <c r="E2185">
        <f t="shared" si="237"/>
        <v>18</v>
      </c>
      <c r="F2185" t="s">
        <v>14</v>
      </c>
      <c r="G2185">
        <v>630</v>
      </c>
      <c r="H2185">
        <f t="shared" si="236"/>
        <v>63</v>
      </c>
      <c r="I2185" t="s">
        <v>7</v>
      </c>
      <c r="J2185" t="s">
        <v>8</v>
      </c>
      <c r="K2185" t="s">
        <v>8</v>
      </c>
      <c r="L2185" t="s">
        <v>8</v>
      </c>
      <c r="M2185" t="s">
        <v>14</v>
      </c>
      <c r="N2185" t="str">
        <f t="shared" si="238"/>
        <v>F</v>
      </c>
      <c r="O2185" t="s">
        <v>2661</v>
      </c>
      <c r="P2185" t="s">
        <v>2662</v>
      </c>
      <c r="Q2185" t="s">
        <v>2596</v>
      </c>
      <c r="R2185">
        <v>3</v>
      </c>
      <c r="S2185">
        <f t="shared" si="239"/>
        <v>2020</v>
      </c>
      <c r="T2185" t="s">
        <v>12</v>
      </c>
      <c r="U2185">
        <v>1</v>
      </c>
      <c r="V2185" t="s">
        <v>3079</v>
      </c>
      <c r="W2185">
        <f>VLOOKUP(Q2185,'PBT Tag Rates'!$B$5:$E$44,4,FALSE)</f>
        <v>0.98845608500000004</v>
      </c>
      <c r="X2185">
        <v>1</v>
      </c>
      <c r="Y2185" s="14">
        <f>IFERROR(LOOKUP(H2185,{30,43,48,53,58,63,68,73,78,83,88,93,97},{42,47,52,57,62,67,72,77,82,87,92,99,100}),999)</f>
        <v>67</v>
      </c>
      <c r="Z2185" s="17">
        <f t="shared" si="240"/>
        <v>5.5555555555555554</v>
      </c>
      <c r="AA2185" s="17">
        <f t="shared" si="241"/>
        <v>5.5555555555555554</v>
      </c>
      <c r="AB2185" s="17">
        <f t="shared" si="242"/>
        <v>11.658097686375321</v>
      </c>
      <c r="AC2185" s="17" t="s">
        <v>17654</v>
      </c>
    </row>
    <row r="2186" spans="1:29" x14ac:dyDescent="0.25">
      <c r="A2186" t="s">
        <v>3339</v>
      </c>
      <c r="B2186" s="166" t="s">
        <v>9584</v>
      </c>
      <c r="C2186" t="s">
        <v>9585</v>
      </c>
      <c r="D2186" s="1">
        <v>45173</v>
      </c>
      <c r="E2186">
        <f t="shared" si="237"/>
        <v>18</v>
      </c>
      <c r="F2186" t="s">
        <v>14</v>
      </c>
      <c r="G2186">
        <v>800</v>
      </c>
      <c r="H2186">
        <f t="shared" si="236"/>
        <v>80</v>
      </c>
      <c r="I2186" t="s">
        <v>9</v>
      </c>
      <c r="J2186">
        <v>1</v>
      </c>
      <c r="K2186" t="s">
        <v>9586</v>
      </c>
      <c r="L2186" t="s">
        <v>8</v>
      </c>
      <c r="M2186" t="s">
        <v>14</v>
      </c>
      <c r="N2186" t="str">
        <f t="shared" si="238"/>
        <v>F</v>
      </c>
      <c r="O2186" t="s">
        <v>51</v>
      </c>
      <c r="P2186" t="s">
        <v>190</v>
      </c>
      <c r="Q2186" t="s">
        <v>15</v>
      </c>
      <c r="R2186">
        <v>5</v>
      </c>
      <c r="S2186">
        <f t="shared" si="239"/>
        <v>2018</v>
      </c>
      <c r="T2186" t="s">
        <v>12</v>
      </c>
      <c r="U2186">
        <v>1</v>
      </c>
      <c r="V2186" t="s">
        <v>3951</v>
      </c>
      <c r="W2186">
        <f>VLOOKUP(Q2186,'PBT Tag Rates'!$B$5:$E$44,4,FALSE)</f>
        <v>0.80551598400000002</v>
      </c>
      <c r="X2186">
        <v>1</v>
      </c>
      <c r="Y2186" s="14">
        <f>IFERROR(LOOKUP(H2186,{30,43,48,53,58,63,68,73,78,83,88,93,97},{42,47,52,57,62,67,72,77,82,87,92,99,100}),999)</f>
        <v>82</v>
      </c>
      <c r="Z2186" s="17">
        <f t="shared" si="240"/>
        <v>5.5555555555555554</v>
      </c>
      <c r="AA2186" s="17">
        <f t="shared" si="241"/>
        <v>5.5555555555555554</v>
      </c>
      <c r="AB2186" s="17">
        <f t="shared" si="242"/>
        <v>11.658097686375321</v>
      </c>
      <c r="AC2186" s="17" t="s">
        <v>17655</v>
      </c>
    </row>
    <row r="2187" spans="1:29" x14ac:dyDescent="0.25">
      <c r="A2187" t="s">
        <v>3339</v>
      </c>
      <c r="B2187" s="166" t="s">
        <v>9587</v>
      </c>
      <c r="C2187" t="s">
        <v>1321</v>
      </c>
      <c r="D2187" s="1">
        <v>45173</v>
      </c>
      <c r="E2187">
        <f t="shared" si="237"/>
        <v>18</v>
      </c>
      <c r="F2187" t="s">
        <v>6</v>
      </c>
      <c r="G2187">
        <v>790</v>
      </c>
      <c r="H2187">
        <f t="shared" si="236"/>
        <v>79</v>
      </c>
      <c r="I2187" t="s">
        <v>7</v>
      </c>
      <c r="J2187" t="s">
        <v>8</v>
      </c>
      <c r="K2187" t="s">
        <v>9588</v>
      </c>
      <c r="L2187" t="s">
        <v>8</v>
      </c>
      <c r="M2187" t="s">
        <v>6</v>
      </c>
      <c r="N2187" t="str">
        <f t="shared" si="238"/>
        <v>M</v>
      </c>
      <c r="O2187" t="s">
        <v>645</v>
      </c>
      <c r="P2187" t="s">
        <v>1409</v>
      </c>
      <c r="Q2187" t="s">
        <v>221</v>
      </c>
      <c r="R2187">
        <v>4</v>
      </c>
      <c r="S2187">
        <f t="shared" si="239"/>
        <v>2019</v>
      </c>
      <c r="T2187" t="s">
        <v>12</v>
      </c>
      <c r="U2187">
        <v>0.999999999999999</v>
      </c>
      <c r="V2187" t="s">
        <v>3346</v>
      </c>
      <c r="W2187">
        <f>VLOOKUP(Q2187,'PBT Tag Rates'!$B$5:$E$44,4,FALSE)</f>
        <v>0.95971980899999998</v>
      </c>
      <c r="X2187">
        <v>1</v>
      </c>
      <c r="Y2187" s="14">
        <f>IFERROR(LOOKUP(H2187,{30,43,48,53,58,63,68,73,78,83,88,93,97},{42,47,52,57,62,67,72,77,82,87,92,99,100}),999)</f>
        <v>82</v>
      </c>
      <c r="Z2187" s="17">
        <f t="shared" si="240"/>
        <v>5.5555555555555554</v>
      </c>
      <c r="AA2187" s="17">
        <f t="shared" si="241"/>
        <v>5.5555555555555554</v>
      </c>
      <c r="AB2187" s="17">
        <f t="shared" si="242"/>
        <v>11.658097686375321</v>
      </c>
      <c r="AC2187" s="17" t="s">
        <v>17654</v>
      </c>
    </row>
    <row r="2188" spans="1:29" x14ac:dyDescent="0.25">
      <c r="A2188" t="s">
        <v>3339</v>
      </c>
      <c r="B2188" s="166" t="s">
        <v>9589</v>
      </c>
      <c r="C2188" t="s">
        <v>1324</v>
      </c>
      <c r="D2188" s="1">
        <v>45173</v>
      </c>
      <c r="E2188">
        <f t="shared" si="237"/>
        <v>18</v>
      </c>
      <c r="F2188" t="s">
        <v>6</v>
      </c>
      <c r="G2188">
        <v>760</v>
      </c>
      <c r="H2188">
        <f t="shared" si="236"/>
        <v>76</v>
      </c>
      <c r="I2188" t="s">
        <v>9</v>
      </c>
      <c r="J2188">
        <v>1</v>
      </c>
      <c r="K2188" t="s">
        <v>8</v>
      </c>
      <c r="L2188" t="s">
        <v>8</v>
      </c>
      <c r="M2188" t="s">
        <v>6</v>
      </c>
      <c r="N2188" t="str">
        <f t="shared" si="238"/>
        <v>M</v>
      </c>
      <c r="O2188" t="s">
        <v>8</v>
      </c>
      <c r="P2188" t="s">
        <v>8</v>
      </c>
      <c r="Q2188" t="s">
        <v>11</v>
      </c>
      <c r="R2188" t="s">
        <v>8</v>
      </c>
      <c r="S2188" t="str">
        <f t="shared" si="239"/>
        <v>U</v>
      </c>
      <c r="T2188" t="s">
        <v>12</v>
      </c>
      <c r="U2188">
        <v>1</v>
      </c>
      <c r="V2188" t="s">
        <v>3100</v>
      </c>
      <c r="W2188" t="e">
        <f>VLOOKUP(Q2188,'PBT Tag Rates'!$B$5:$E$44,4,FALSE)</f>
        <v>#N/A</v>
      </c>
      <c r="X2188">
        <v>1</v>
      </c>
      <c r="Y2188" s="14">
        <f>IFERROR(LOOKUP(H2188,{30,43,48,53,58,63,68,73,78,83,88,93,97},{42,47,52,57,62,67,72,77,82,87,92,99,100}),999)</f>
        <v>77</v>
      </c>
      <c r="Z2188" s="17">
        <f t="shared" si="240"/>
        <v>5.5555555555555554</v>
      </c>
      <c r="AA2188" s="17">
        <f t="shared" si="241"/>
        <v>5.5555555555555554</v>
      </c>
      <c r="AB2188" s="17">
        <f t="shared" si="242"/>
        <v>11.658097686375321</v>
      </c>
      <c r="AC2188" s="17" t="s">
        <v>17654</v>
      </c>
    </row>
    <row r="2189" spans="1:29" x14ac:dyDescent="0.25">
      <c r="A2189" t="s">
        <v>3339</v>
      </c>
      <c r="B2189" s="166" t="s">
        <v>9590</v>
      </c>
      <c r="C2189" t="s">
        <v>9591</v>
      </c>
      <c r="D2189" s="1">
        <v>45173</v>
      </c>
      <c r="E2189">
        <f t="shared" si="237"/>
        <v>18</v>
      </c>
      <c r="F2189" t="s">
        <v>14</v>
      </c>
      <c r="G2189">
        <v>720</v>
      </c>
      <c r="H2189">
        <f t="shared" si="236"/>
        <v>72</v>
      </c>
      <c r="I2189" t="s">
        <v>7</v>
      </c>
      <c r="J2189" t="s">
        <v>8</v>
      </c>
      <c r="K2189" t="s">
        <v>9592</v>
      </c>
      <c r="L2189" t="s">
        <v>8</v>
      </c>
      <c r="M2189" t="s">
        <v>14</v>
      </c>
      <c r="N2189" t="str">
        <f t="shared" si="238"/>
        <v>F</v>
      </c>
      <c r="O2189" t="s">
        <v>4045</v>
      </c>
      <c r="P2189" t="s">
        <v>4046</v>
      </c>
      <c r="Q2189" t="s">
        <v>281</v>
      </c>
      <c r="R2189">
        <v>4</v>
      </c>
      <c r="S2189">
        <f t="shared" si="239"/>
        <v>2019</v>
      </c>
      <c r="T2189" t="s">
        <v>12</v>
      </c>
      <c r="U2189">
        <v>1</v>
      </c>
      <c r="V2189" t="s">
        <v>3079</v>
      </c>
      <c r="W2189">
        <f>VLOOKUP(Q2189,'PBT Tag Rates'!$B$5:$E$44,4,FALSE)</f>
        <v>0.99705232300000002</v>
      </c>
      <c r="X2189">
        <v>1</v>
      </c>
      <c r="Y2189" s="14">
        <f>IFERROR(LOOKUP(H2189,{30,43,48,53,58,63,68,73,78,83,88,93,97},{42,47,52,57,62,67,72,77,82,87,92,99,100}),999)</f>
        <v>72</v>
      </c>
      <c r="Z2189" s="17">
        <f t="shared" si="240"/>
        <v>5.5555555555555554</v>
      </c>
      <c r="AA2189" s="17">
        <f t="shared" si="241"/>
        <v>5.5555555555555554</v>
      </c>
      <c r="AB2189" s="17">
        <f t="shared" si="242"/>
        <v>11.658097686375321</v>
      </c>
      <c r="AC2189" s="17" t="s">
        <v>17654</v>
      </c>
    </row>
    <row r="2190" spans="1:29" x14ac:dyDescent="0.25">
      <c r="A2190" t="s">
        <v>3339</v>
      </c>
      <c r="B2190" s="166" t="s">
        <v>9593</v>
      </c>
      <c r="C2190" t="s">
        <v>9594</v>
      </c>
      <c r="D2190" s="1">
        <v>45173</v>
      </c>
      <c r="E2190">
        <f t="shared" si="237"/>
        <v>18</v>
      </c>
      <c r="F2190" t="s">
        <v>14</v>
      </c>
      <c r="G2190">
        <v>730</v>
      </c>
      <c r="H2190">
        <f t="shared" si="236"/>
        <v>73</v>
      </c>
      <c r="I2190" t="s">
        <v>7</v>
      </c>
      <c r="J2190" t="s">
        <v>8</v>
      </c>
      <c r="K2190" t="s">
        <v>9595</v>
      </c>
      <c r="L2190" t="s">
        <v>8</v>
      </c>
      <c r="M2190" t="s">
        <v>14</v>
      </c>
      <c r="N2190" t="str">
        <f t="shared" si="238"/>
        <v>F</v>
      </c>
      <c r="O2190" t="s">
        <v>1876</v>
      </c>
      <c r="P2190" t="s">
        <v>7283</v>
      </c>
      <c r="Q2190" t="s">
        <v>221</v>
      </c>
      <c r="R2190">
        <v>4</v>
      </c>
      <c r="S2190">
        <f t="shared" si="239"/>
        <v>2019</v>
      </c>
      <c r="T2190" t="s">
        <v>12</v>
      </c>
      <c r="U2190">
        <v>0.999999999999999</v>
      </c>
      <c r="V2190" t="s">
        <v>3357</v>
      </c>
      <c r="W2190">
        <f>VLOOKUP(Q2190,'PBT Tag Rates'!$B$5:$E$44,4,FALSE)</f>
        <v>0.95971980899999998</v>
      </c>
      <c r="X2190">
        <v>1</v>
      </c>
      <c r="Y2190" s="14">
        <f>IFERROR(LOOKUP(H2190,{30,43,48,53,58,63,68,73,78,83,88,93,97},{42,47,52,57,62,67,72,77,82,87,92,99,100}),999)</f>
        <v>77</v>
      </c>
      <c r="Z2190" s="17">
        <f t="shared" si="240"/>
        <v>5.5555555555555554</v>
      </c>
      <c r="AA2190" s="17">
        <f t="shared" si="241"/>
        <v>5.5555555555555554</v>
      </c>
      <c r="AB2190" s="17">
        <f t="shared" si="242"/>
        <v>11.658097686375321</v>
      </c>
      <c r="AC2190" s="17" t="s">
        <v>17654</v>
      </c>
    </row>
    <row r="2191" spans="1:29" x14ac:dyDescent="0.25">
      <c r="A2191" t="s">
        <v>3339</v>
      </c>
      <c r="B2191" s="166" t="s">
        <v>9596</v>
      </c>
      <c r="C2191" t="s">
        <v>1325</v>
      </c>
      <c r="D2191" s="1">
        <v>45173</v>
      </c>
      <c r="E2191">
        <f t="shared" si="237"/>
        <v>18</v>
      </c>
      <c r="F2191" t="s">
        <v>14</v>
      </c>
      <c r="G2191">
        <v>750</v>
      </c>
      <c r="H2191">
        <f t="shared" si="236"/>
        <v>75</v>
      </c>
      <c r="I2191" t="s">
        <v>7</v>
      </c>
      <c r="J2191" t="s">
        <v>8</v>
      </c>
      <c r="K2191" t="s">
        <v>9597</v>
      </c>
      <c r="L2191" t="s">
        <v>8</v>
      </c>
      <c r="M2191" t="s">
        <v>14</v>
      </c>
      <c r="N2191" t="str">
        <f t="shared" si="238"/>
        <v>F</v>
      </c>
      <c r="O2191" t="s">
        <v>573</v>
      </c>
      <c r="P2191" t="s">
        <v>7277</v>
      </c>
      <c r="Q2191" t="s">
        <v>221</v>
      </c>
      <c r="R2191">
        <v>4</v>
      </c>
      <c r="S2191">
        <f t="shared" si="239"/>
        <v>2019</v>
      </c>
      <c r="T2191" t="s">
        <v>12</v>
      </c>
      <c r="U2191">
        <v>1</v>
      </c>
      <c r="V2191" t="s">
        <v>3346</v>
      </c>
      <c r="W2191">
        <f>VLOOKUP(Q2191,'PBT Tag Rates'!$B$5:$E$44,4,FALSE)</f>
        <v>0.95971980899999998</v>
      </c>
      <c r="X2191">
        <v>1</v>
      </c>
      <c r="Y2191" s="14">
        <f>IFERROR(LOOKUP(H2191,{30,43,48,53,58,63,68,73,78,83,88,93,97},{42,47,52,57,62,67,72,77,82,87,92,99,100}),999)</f>
        <v>77</v>
      </c>
      <c r="Z2191" s="17">
        <f t="shared" si="240"/>
        <v>5.5555555555555554</v>
      </c>
      <c r="AA2191" s="17">
        <f t="shared" si="241"/>
        <v>5.5555555555555554</v>
      </c>
      <c r="AB2191" s="17">
        <f t="shared" si="242"/>
        <v>11.658097686375321</v>
      </c>
      <c r="AC2191" s="17" t="s">
        <v>17654</v>
      </c>
    </row>
    <row r="2192" spans="1:29" x14ac:dyDescent="0.25">
      <c r="A2192" t="s">
        <v>3339</v>
      </c>
      <c r="B2192" s="166" t="s">
        <v>9598</v>
      </c>
      <c r="C2192" t="s">
        <v>1326</v>
      </c>
      <c r="D2192" s="1">
        <v>45173</v>
      </c>
      <c r="E2192">
        <f t="shared" si="237"/>
        <v>18</v>
      </c>
      <c r="F2192" t="s">
        <v>6</v>
      </c>
      <c r="G2192">
        <v>540</v>
      </c>
      <c r="H2192">
        <f t="shared" si="236"/>
        <v>54</v>
      </c>
      <c r="I2192" t="s">
        <v>7</v>
      </c>
      <c r="J2192" t="s">
        <v>8</v>
      </c>
      <c r="K2192" t="s">
        <v>8</v>
      </c>
      <c r="L2192" t="s">
        <v>8</v>
      </c>
      <c r="M2192" t="s">
        <v>6</v>
      </c>
      <c r="N2192" t="str">
        <f t="shared" si="238"/>
        <v>M</v>
      </c>
      <c r="O2192" t="s">
        <v>9599</v>
      </c>
      <c r="P2192" t="s">
        <v>9600</v>
      </c>
      <c r="Q2192" t="s">
        <v>3820</v>
      </c>
      <c r="R2192">
        <v>2</v>
      </c>
      <c r="S2192">
        <f t="shared" si="239"/>
        <v>2021</v>
      </c>
      <c r="T2192" t="s">
        <v>12</v>
      </c>
      <c r="U2192">
        <v>1</v>
      </c>
      <c r="V2192" t="s">
        <v>3357</v>
      </c>
      <c r="W2192">
        <f>VLOOKUP(Q2192,'PBT Tag Rates'!$B$5:$E$44,4,FALSE)</f>
        <v>0.98140000000000005</v>
      </c>
      <c r="X2192">
        <v>1</v>
      </c>
      <c r="Y2192" s="14">
        <f>IFERROR(LOOKUP(H2192,{30,43,48,53,58,63,68,73,78,83,88,93,97},{42,47,52,57,62,67,72,77,82,87,92,99,100}),999)</f>
        <v>57</v>
      </c>
      <c r="Z2192" s="17">
        <f t="shared" si="240"/>
        <v>5.5555555555555554</v>
      </c>
      <c r="AA2192" s="17">
        <f t="shared" si="241"/>
        <v>5.5555555555555554</v>
      </c>
      <c r="AB2192" s="17">
        <f t="shared" si="242"/>
        <v>11.658097686375321</v>
      </c>
      <c r="AC2192" s="17" t="s">
        <v>17654</v>
      </c>
    </row>
    <row r="2193" spans="1:29" x14ac:dyDescent="0.25">
      <c r="A2193" t="s">
        <v>3339</v>
      </c>
      <c r="B2193" s="166" t="s">
        <v>9601</v>
      </c>
      <c r="C2193" t="s">
        <v>9602</v>
      </c>
      <c r="D2193" s="1">
        <v>45173</v>
      </c>
      <c r="E2193">
        <f t="shared" si="237"/>
        <v>18</v>
      </c>
      <c r="F2193" t="s">
        <v>6</v>
      </c>
      <c r="G2193">
        <v>760</v>
      </c>
      <c r="H2193">
        <f t="shared" si="236"/>
        <v>76</v>
      </c>
      <c r="I2193" t="s">
        <v>7</v>
      </c>
      <c r="J2193" t="s">
        <v>8</v>
      </c>
      <c r="K2193" t="s">
        <v>9603</v>
      </c>
      <c r="L2193" t="s">
        <v>8</v>
      </c>
      <c r="M2193" t="s">
        <v>14</v>
      </c>
      <c r="N2193" t="str">
        <f t="shared" si="238"/>
        <v>F</v>
      </c>
      <c r="O2193" t="s">
        <v>2959</v>
      </c>
      <c r="P2193" t="s">
        <v>2960</v>
      </c>
      <c r="Q2193" t="s">
        <v>281</v>
      </c>
      <c r="R2193">
        <v>4</v>
      </c>
      <c r="S2193">
        <f t="shared" si="239"/>
        <v>2019</v>
      </c>
      <c r="T2193" t="s">
        <v>12</v>
      </c>
      <c r="U2193">
        <v>1</v>
      </c>
      <c r="V2193" t="s">
        <v>3079</v>
      </c>
      <c r="W2193">
        <f>VLOOKUP(Q2193,'PBT Tag Rates'!$B$5:$E$44,4,FALSE)</f>
        <v>0.99705232300000002</v>
      </c>
      <c r="X2193">
        <v>1</v>
      </c>
      <c r="Y2193" s="14">
        <f>IFERROR(LOOKUP(H2193,{30,43,48,53,58,63,68,73,78,83,88,93,97},{42,47,52,57,62,67,72,77,82,87,92,99,100}),999)</f>
        <v>77</v>
      </c>
      <c r="Z2193" s="17">
        <f t="shared" si="240"/>
        <v>5.5555555555555554</v>
      </c>
      <c r="AA2193" s="17">
        <f t="shared" si="241"/>
        <v>5.5555555555555554</v>
      </c>
      <c r="AB2193" s="17">
        <f t="shared" si="242"/>
        <v>11.658097686375321</v>
      </c>
      <c r="AC2193" s="17" t="s">
        <v>17654</v>
      </c>
    </row>
    <row r="2194" spans="1:29" x14ac:dyDescent="0.25">
      <c r="A2194" t="s">
        <v>3339</v>
      </c>
      <c r="B2194" s="166" t="s">
        <v>9604</v>
      </c>
      <c r="C2194" t="s">
        <v>9605</v>
      </c>
      <c r="D2194" s="1">
        <v>45173</v>
      </c>
      <c r="E2194">
        <f t="shared" si="237"/>
        <v>18</v>
      </c>
      <c r="F2194" t="s">
        <v>14</v>
      </c>
      <c r="G2194">
        <v>860</v>
      </c>
      <c r="H2194">
        <f t="shared" si="236"/>
        <v>86</v>
      </c>
      <c r="I2194" t="s">
        <v>7</v>
      </c>
      <c r="J2194" t="s">
        <v>8</v>
      </c>
      <c r="K2194" t="s">
        <v>9606</v>
      </c>
      <c r="L2194" t="s">
        <v>8</v>
      </c>
      <c r="M2194" t="s">
        <v>14</v>
      </c>
      <c r="N2194" t="str">
        <f t="shared" si="238"/>
        <v>F</v>
      </c>
      <c r="O2194" t="s">
        <v>2814</v>
      </c>
      <c r="P2194" t="s">
        <v>2815</v>
      </c>
      <c r="Q2194" t="s">
        <v>281</v>
      </c>
      <c r="R2194">
        <v>4</v>
      </c>
      <c r="S2194">
        <f t="shared" si="239"/>
        <v>2019</v>
      </c>
      <c r="T2194" t="s">
        <v>12</v>
      </c>
      <c r="U2194">
        <v>1</v>
      </c>
      <c r="V2194" t="s">
        <v>3079</v>
      </c>
      <c r="W2194">
        <f>VLOOKUP(Q2194,'PBT Tag Rates'!$B$5:$E$44,4,FALSE)</f>
        <v>0.99705232300000002</v>
      </c>
      <c r="X2194">
        <v>1</v>
      </c>
      <c r="Y2194" s="14">
        <f>IFERROR(LOOKUP(H2194,{30,43,48,53,58,63,68,73,78,83,88,93,97},{42,47,52,57,62,67,72,77,82,87,92,99,100}),999)</f>
        <v>87</v>
      </c>
      <c r="Z2194" s="17">
        <f t="shared" si="240"/>
        <v>5.5555555555555554</v>
      </c>
      <c r="AA2194" s="17">
        <f t="shared" si="241"/>
        <v>5.5555555555555554</v>
      </c>
      <c r="AB2194" s="17">
        <f t="shared" si="242"/>
        <v>11.658097686375321</v>
      </c>
      <c r="AC2194" s="17" t="s">
        <v>17654</v>
      </c>
    </row>
    <row r="2195" spans="1:29" x14ac:dyDescent="0.25">
      <c r="A2195" t="s">
        <v>3339</v>
      </c>
      <c r="B2195" s="166" t="s">
        <v>9607</v>
      </c>
      <c r="C2195" t="s">
        <v>1327</v>
      </c>
      <c r="D2195" s="1">
        <v>45173</v>
      </c>
      <c r="E2195">
        <f t="shared" si="237"/>
        <v>18</v>
      </c>
      <c r="F2195" t="s">
        <v>14</v>
      </c>
      <c r="G2195">
        <v>830</v>
      </c>
      <c r="H2195">
        <f t="shared" si="236"/>
        <v>83</v>
      </c>
      <c r="I2195" t="s">
        <v>7</v>
      </c>
      <c r="J2195" t="s">
        <v>8</v>
      </c>
      <c r="K2195" t="s">
        <v>9608</v>
      </c>
      <c r="L2195" t="s">
        <v>8</v>
      </c>
      <c r="M2195" t="s">
        <v>6</v>
      </c>
      <c r="N2195" t="str">
        <f t="shared" si="238"/>
        <v>M</v>
      </c>
      <c r="O2195" t="s">
        <v>2511</v>
      </c>
      <c r="P2195" t="s">
        <v>9609</v>
      </c>
      <c r="Q2195" t="s">
        <v>221</v>
      </c>
      <c r="R2195">
        <v>4</v>
      </c>
      <c r="S2195">
        <f t="shared" si="239"/>
        <v>2019</v>
      </c>
      <c r="T2195" t="s">
        <v>12</v>
      </c>
      <c r="U2195">
        <v>0.999999999999995</v>
      </c>
      <c r="V2195" t="s">
        <v>3346</v>
      </c>
      <c r="W2195">
        <f>VLOOKUP(Q2195,'PBT Tag Rates'!$B$5:$E$44,4,FALSE)</f>
        <v>0.95971980899999998</v>
      </c>
      <c r="X2195">
        <v>1</v>
      </c>
      <c r="Y2195" s="14">
        <f>IFERROR(LOOKUP(H2195,{30,43,48,53,58,63,68,73,78,83,88,93,97},{42,47,52,57,62,67,72,77,82,87,92,99,100}),999)</f>
        <v>87</v>
      </c>
      <c r="Z2195" s="17">
        <f t="shared" si="240"/>
        <v>5.5555555555555554</v>
      </c>
      <c r="AA2195" s="17">
        <f t="shared" si="241"/>
        <v>5.5555555555555554</v>
      </c>
      <c r="AB2195" s="17">
        <f t="shared" si="242"/>
        <v>11.658097686375321</v>
      </c>
      <c r="AC2195" s="17" t="s">
        <v>17654</v>
      </c>
    </row>
    <row r="2196" spans="1:29" x14ac:dyDescent="0.25">
      <c r="A2196" t="s">
        <v>3339</v>
      </c>
      <c r="B2196" s="166" t="s">
        <v>9610</v>
      </c>
      <c r="C2196" t="s">
        <v>9611</v>
      </c>
      <c r="D2196" s="1">
        <v>45173</v>
      </c>
      <c r="E2196">
        <f t="shared" si="237"/>
        <v>18</v>
      </c>
      <c r="F2196" t="s">
        <v>14</v>
      </c>
      <c r="G2196">
        <v>730</v>
      </c>
      <c r="H2196">
        <f t="shared" si="236"/>
        <v>73</v>
      </c>
      <c r="I2196" t="s">
        <v>7</v>
      </c>
      <c r="J2196" t="s">
        <v>8</v>
      </c>
      <c r="K2196" t="s">
        <v>9612</v>
      </c>
      <c r="L2196" t="s">
        <v>8</v>
      </c>
      <c r="M2196" t="s">
        <v>14</v>
      </c>
      <c r="N2196" t="str">
        <f t="shared" si="238"/>
        <v>F</v>
      </c>
      <c r="O2196" t="s">
        <v>8</v>
      </c>
      <c r="P2196" t="s">
        <v>8</v>
      </c>
      <c r="Q2196" t="s">
        <v>11</v>
      </c>
      <c r="R2196" t="s">
        <v>8</v>
      </c>
      <c r="S2196" t="str">
        <f t="shared" si="239"/>
        <v>U</v>
      </c>
      <c r="T2196" t="s">
        <v>12</v>
      </c>
      <c r="U2196">
        <v>1</v>
      </c>
      <c r="V2196" t="s">
        <v>11</v>
      </c>
      <c r="W2196" t="e">
        <f>VLOOKUP(Q2196,'PBT Tag Rates'!$B$5:$E$44,4,FALSE)</f>
        <v>#N/A</v>
      </c>
      <c r="X2196">
        <v>1</v>
      </c>
      <c r="Y2196" s="14">
        <f>IFERROR(LOOKUP(H2196,{30,43,48,53,58,63,68,73,78,83,88,93,97},{42,47,52,57,62,67,72,77,82,87,92,99,100}),999)</f>
        <v>77</v>
      </c>
      <c r="Z2196" s="17">
        <f t="shared" si="240"/>
        <v>5.5555555555555554</v>
      </c>
      <c r="AA2196" s="17">
        <f t="shared" si="241"/>
        <v>5.5555555555555554</v>
      </c>
      <c r="AB2196" s="17">
        <f t="shared" si="242"/>
        <v>11.658097686375321</v>
      </c>
      <c r="AC2196" s="17" t="s">
        <v>17654</v>
      </c>
    </row>
    <row r="2197" spans="1:29" x14ac:dyDescent="0.25">
      <c r="A2197" t="s">
        <v>3339</v>
      </c>
      <c r="B2197" s="166" t="s">
        <v>9613</v>
      </c>
      <c r="C2197" t="s">
        <v>1328</v>
      </c>
      <c r="D2197" s="1">
        <v>45173</v>
      </c>
      <c r="E2197">
        <f t="shared" si="237"/>
        <v>18</v>
      </c>
      <c r="F2197" t="s">
        <v>14</v>
      </c>
      <c r="G2197">
        <v>680</v>
      </c>
      <c r="H2197">
        <f t="shared" si="236"/>
        <v>68</v>
      </c>
      <c r="I2197" t="s">
        <v>9</v>
      </c>
      <c r="J2197">
        <v>1</v>
      </c>
      <c r="K2197" t="s">
        <v>8</v>
      </c>
      <c r="L2197" t="s">
        <v>8</v>
      </c>
      <c r="M2197" t="s">
        <v>14</v>
      </c>
      <c r="N2197" t="str">
        <f t="shared" si="238"/>
        <v>F</v>
      </c>
      <c r="O2197" t="s">
        <v>4073</v>
      </c>
      <c r="P2197" t="s">
        <v>4074</v>
      </c>
      <c r="Q2197" t="s">
        <v>281</v>
      </c>
      <c r="R2197">
        <v>4</v>
      </c>
      <c r="S2197">
        <f t="shared" si="239"/>
        <v>2019</v>
      </c>
      <c r="T2197" t="s">
        <v>12</v>
      </c>
      <c r="U2197">
        <v>1</v>
      </c>
      <c r="V2197" t="s">
        <v>3170</v>
      </c>
      <c r="W2197">
        <f>VLOOKUP(Q2197,'PBT Tag Rates'!$B$5:$E$44,4,FALSE)</f>
        <v>0.99705232300000002</v>
      </c>
      <c r="X2197">
        <v>1</v>
      </c>
      <c r="Y2197" s="14">
        <f>IFERROR(LOOKUP(H2197,{30,43,48,53,58,63,68,73,78,83,88,93,97},{42,47,52,57,62,67,72,77,82,87,92,99,100}),999)</f>
        <v>72</v>
      </c>
      <c r="Z2197" s="17">
        <f t="shared" si="240"/>
        <v>5.5555555555555554</v>
      </c>
      <c r="AA2197" s="17">
        <f t="shared" si="241"/>
        <v>5.5555555555555554</v>
      </c>
      <c r="AB2197" s="17">
        <f t="shared" si="242"/>
        <v>11.658097686375321</v>
      </c>
      <c r="AC2197" s="17" t="s">
        <v>17654</v>
      </c>
    </row>
    <row r="2198" spans="1:29" x14ac:dyDescent="0.25">
      <c r="A2198" t="s">
        <v>3339</v>
      </c>
      <c r="B2198" s="166" t="s">
        <v>9614</v>
      </c>
      <c r="C2198" t="s">
        <v>1329</v>
      </c>
      <c r="D2198" s="1">
        <v>45173</v>
      </c>
      <c r="E2198">
        <f t="shared" si="237"/>
        <v>18</v>
      </c>
      <c r="F2198" t="s">
        <v>6</v>
      </c>
      <c r="G2198">
        <v>470</v>
      </c>
      <c r="H2198">
        <f t="shared" ref="H2198:H2261" si="243">G2198/10</f>
        <v>47</v>
      </c>
      <c r="I2198" t="s">
        <v>7</v>
      </c>
      <c r="J2198" t="s">
        <v>8</v>
      </c>
      <c r="K2198" t="s">
        <v>8</v>
      </c>
      <c r="L2198" t="s">
        <v>8</v>
      </c>
      <c r="M2198" t="s">
        <v>6</v>
      </c>
      <c r="N2198" t="str">
        <f t="shared" si="238"/>
        <v>M</v>
      </c>
      <c r="O2198" t="s">
        <v>9615</v>
      </c>
      <c r="P2198" t="s">
        <v>9616</v>
      </c>
      <c r="Q2198" t="s">
        <v>3820</v>
      </c>
      <c r="R2198">
        <v>2</v>
      </c>
      <c r="S2198">
        <f t="shared" si="239"/>
        <v>2021</v>
      </c>
      <c r="T2198" t="s">
        <v>12</v>
      </c>
      <c r="U2198">
        <v>0.999999999999997</v>
      </c>
      <c r="V2198" t="s">
        <v>3363</v>
      </c>
      <c r="W2198">
        <f>VLOOKUP(Q2198,'PBT Tag Rates'!$B$5:$E$44,4,FALSE)</f>
        <v>0.98140000000000005</v>
      </c>
      <c r="X2198">
        <v>1</v>
      </c>
      <c r="Y2198" s="14">
        <f>IFERROR(LOOKUP(H2198,{30,43,48,53,58,63,68,73,78,83,88,93,97},{42,47,52,57,62,67,72,77,82,87,92,99,100}),999)</f>
        <v>47</v>
      </c>
      <c r="Z2198" s="17">
        <f t="shared" si="240"/>
        <v>5.5555555555555554</v>
      </c>
      <c r="AA2198" s="17">
        <f t="shared" si="241"/>
        <v>5.5555555555555554</v>
      </c>
      <c r="AB2198" s="17">
        <f t="shared" si="242"/>
        <v>11.658097686375321</v>
      </c>
      <c r="AC2198" s="17" t="s">
        <v>17654</v>
      </c>
    </row>
    <row r="2199" spans="1:29" x14ac:dyDescent="0.25">
      <c r="A2199" t="s">
        <v>3339</v>
      </c>
      <c r="B2199" s="166" t="s">
        <v>9617</v>
      </c>
      <c r="C2199" t="s">
        <v>9618</v>
      </c>
      <c r="D2199" s="1">
        <v>45173</v>
      </c>
      <c r="E2199">
        <f t="shared" ref="E2199:E2262" si="244">IF(D2199&lt;=$D$3,70,18)</f>
        <v>18</v>
      </c>
      <c r="F2199" t="s">
        <v>6</v>
      </c>
      <c r="G2199">
        <v>770</v>
      </c>
      <c r="H2199">
        <f t="shared" si="243"/>
        <v>77</v>
      </c>
      <c r="I2199" t="s">
        <v>7</v>
      </c>
      <c r="J2199" t="s">
        <v>8</v>
      </c>
      <c r="K2199" t="s">
        <v>9619</v>
      </c>
      <c r="L2199" t="s">
        <v>8</v>
      </c>
      <c r="M2199" t="s">
        <v>6</v>
      </c>
      <c r="N2199" t="str">
        <f t="shared" ref="N2199:N2262" si="245">IF(M2199="U",F2199,M2199)</f>
        <v>M</v>
      </c>
      <c r="O2199" t="s">
        <v>8</v>
      </c>
      <c r="P2199" t="s">
        <v>8</v>
      </c>
      <c r="Q2199" t="s">
        <v>11</v>
      </c>
      <c r="R2199" t="s">
        <v>8</v>
      </c>
      <c r="S2199" t="str">
        <f t="shared" ref="S2199:S2262" si="246">IFERROR($S$3-R2199,"U")</f>
        <v>U</v>
      </c>
      <c r="T2199" t="s">
        <v>12</v>
      </c>
      <c r="U2199">
        <v>0.999999999999997</v>
      </c>
      <c r="V2199" t="s">
        <v>11</v>
      </c>
      <c r="W2199" t="e">
        <f>VLOOKUP(Q2199,'PBT Tag Rates'!$B$5:$E$44,4,FALSE)</f>
        <v>#N/A</v>
      </c>
      <c r="X2199">
        <v>1</v>
      </c>
      <c r="Y2199" s="14">
        <f>IFERROR(LOOKUP(H2199,{30,43,48,53,58,63,68,73,78,83,88,93,97},{42,47,52,57,62,67,72,77,82,87,92,99,100}),999)</f>
        <v>77</v>
      </c>
      <c r="Z2199" s="17">
        <f t="shared" ref="Z2199:Z2262" si="247">IF(D2199&lt;$D$3,X2199/$Z$3,X2199/$Z$4)</f>
        <v>5.5555555555555554</v>
      </c>
      <c r="AA2199" s="17">
        <f t="shared" ref="AA2199:AA2262" si="248">Z2199*(1+$AA$4)</f>
        <v>5.5555555555555554</v>
      </c>
      <c r="AB2199" s="17">
        <f t="shared" ref="AB2199:AB2262" si="249">IF(D2199&lt;$D$3,AA2199/$AB$3,AA2199/$AB$4)</f>
        <v>11.658097686375321</v>
      </c>
      <c r="AC2199" s="17" t="s">
        <v>17654</v>
      </c>
    </row>
    <row r="2200" spans="1:29" x14ac:dyDescent="0.25">
      <c r="A2200" t="s">
        <v>3339</v>
      </c>
      <c r="B2200" s="166" t="s">
        <v>9620</v>
      </c>
      <c r="C2200" t="s">
        <v>9621</v>
      </c>
      <c r="D2200" s="1">
        <v>45173</v>
      </c>
      <c r="E2200">
        <f t="shared" si="244"/>
        <v>18</v>
      </c>
      <c r="F2200" t="s">
        <v>14</v>
      </c>
      <c r="G2200">
        <v>810</v>
      </c>
      <c r="H2200">
        <f t="shared" si="243"/>
        <v>81</v>
      </c>
      <c r="I2200" t="s">
        <v>9</v>
      </c>
      <c r="J2200">
        <v>1</v>
      </c>
      <c r="K2200" t="s">
        <v>9622</v>
      </c>
      <c r="L2200" t="s">
        <v>8</v>
      </c>
      <c r="M2200" t="s">
        <v>14</v>
      </c>
      <c r="N2200" t="str">
        <f t="shared" si="245"/>
        <v>F</v>
      </c>
      <c r="O2200" t="s">
        <v>253</v>
      </c>
      <c r="P2200" t="s">
        <v>896</v>
      </c>
      <c r="Q2200" t="s">
        <v>15</v>
      </c>
      <c r="R2200">
        <v>5</v>
      </c>
      <c r="S2200">
        <f t="shared" si="246"/>
        <v>2018</v>
      </c>
      <c r="T2200" t="s">
        <v>12</v>
      </c>
      <c r="U2200">
        <v>1</v>
      </c>
      <c r="V2200" t="s">
        <v>3363</v>
      </c>
      <c r="W2200">
        <f>VLOOKUP(Q2200,'PBT Tag Rates'!$B$5:$E$44,4,FALSE)</f>
        <v>0.80551598400000002</v>
      </c>
      <c r="X2200">
        <v>1</v>
      </c>
      <c r="Y2200" s="14">
        <f>IFERROR(LOOKUP(H2200,{30,43,48,53,58,63,68,73,78,83,88,93,97},{42,47,52,57,62,67,72,77,82,87,92,99,100}),999)</f>
        <v>82</v>
      </c>
      <c r="Z2200" s="17">
        <f t="shared" si="247"/>
        <v>5.5555555555555554</v>
      </c>
      <c r="AA2200" s="17">
        <f t="shared" si="248"/>
        <v>5.5555555555555554</v>
      </c>
      <c r="AB2200" s="17">
        <f t="shared" si="249"/>
        <v>11.658097686375321</v>
      </c>
      <c r="AC2200" s="17" t="s">
        <v>17654</v>
      </c>
    </row>
    <row r="2201" spans="1:29" x14ac:dyDescent="0.25">
      <c r="A2201" t="s">
        <v>3339</v>
      </c>
      <c r="B2201" s="166" t="s">
        <v>9623</v>
      </c>
      <c r="C2201" t="s">
        <v>1330</v>
      </c>
      <c r="D2201" s="1">
        <v>45173</v>
      </c>
      <c r="E2201">
        <f t="shared" si="244"/>
        <v>18</v>
      </c>
      <c r="F2201" t="s">
        <v>6</v>
      </c>
      <c r="G2201">
        <v>650</v>
      </c>
      <c r="H2201">
        <f t="shared" si="243"/>
        <v>65</v>
      </c>
      <c r="I2201" t="s">
        <v>9</v>
      </c>
      <c r="J2201">
        <v>1</v>
      </c>
      <c r="K2201" t="s">
        <v>8</v>
      </c>
      <c r="L2201" t="s">
        <v>8</v>
      </c>
      <c r="M2201" t="s">
        <v>6</v>
      </c>
      <c r="N2201" t="str">
        <f t="shared" si="245"/>
        <v>M</v>
      </c>
      <c r="O2201" t="s">
        <v>4112</v>
      </c>
      <c r="P2201" t="s">
        <v>4113</v>
      </c>
      <c r="Q2201" t="s">
        <v>918</v>
      </c>
      <c r="R2201">
        <v>3</v>
      </c>
      <c r="S2201">
        <f t="shared" si="246"/>
        <v>2020</v>
      </c>
      <c r="T2201" t="s">
        <v>12</v>
      </c>
      <c r="U2201">
        <v>1</v>
      </c>
      <c r="V2201" t="s">
        <v>3876</v>
      </c>
      <c r="W2201">
        <f>VLOOKUP(Q2201,'PBT Tag Rates'!$B$5:$E$44,4,FALSE)</f>
        <v>0.98961045999999997</v>
      </c>
      <c r="X2201">
        <v>1</v>
      </c>
      <c r="Y2201" s="14">
        <f>IFERROR(LOOKUP(H2201,{30,43,48,53,58,63,68,73,78,83,88,93,97},{42,47,52,57,62,67,72,77,82,87,92,99,100}),999)</f>
        <v>67</v>
      </c>
      <c r="Z2201" s="17">
        <f t="shared" si="247"/>
        <v>5.5555555555555554</v>
      </c>
      <c r="AA2201" s="17">
        <f t="shared" si="248"/>
        <v>5.5555555555555554</v>
      </c>
      <c r="AB2201" s="17">
        <f t="shared" si="249"/>
        <v>11.658097686375321</v>
      </c>
      <c r="AC2201" s="17" t="s">
        <v>17654</v>
      </c>
    </row>
    <row r="2202" spans="1:29" x14ac:dyDescent="0.25">
      <c r="A2202" t="s">
        <v>3339</v>
      </c>
      <c r="B2202" s="166" t="s">
        <v>9624</v>
      </c>
      <c r="C2202" t="s">
        <v>9625</v>
      </c>
      <c r="D2202" s="1">
        <v>45173</v>
      </c>
      <c r="E2202">
        <f t="shared" si="244"/>
        <v>18</v>
      </c>
      <c r="F2202" t="s">
        <v>14</v>
      </c>
      <c r="G2202">
        <v>840</v>
      </c>
      <c r="H2202">
        <f t="shared" si="243"/>
        <v>84</v>
      </c>
      <c r="I2202" t="s">
        <v>7</v>
      </c>
      <c r="J2202" t="s">
        <v>8</v>
      </c>
      <c r="K2202" t="s">
        <v>9626</v>
      </c>
      <c r="L2202" t="s">
        <v>8</v>
      </c>
      <c r="M2202" t="s">
        <v>14</v>
      </c>
      <c r="N2202" t="str">
        <f t="shared" si="245"/>
        <v>F</v>
      </c>
      <c r="O2202" t="s">
        <v>8</v>
      </c>
      <c r="P2202" t="s">
        <v>8</v>
      </c>
      <c r="Q2202" t="s">
        <v>11</v>
      </c>
      <c r="R2202" t="s">
        <v>8</v>
      </c>
      <c r="S2202" t="str">
        <f t="shared" si="246"/>
        <v>U</v>
      </c>
      <c r="T2202" t="s">
        <v>12</v>
      </c>
      <c r="U2202">
        <v>0.999999999999997</v>
      </c>
      <c r="V2202" t="s">
        <v>11</v>
      </c>
      <c r="W2202" t="e">
        <f>VLOOKUP(Q2202,'PBT Tag Rates'!$B$5:$E$44,4,FALSE)</f>
        <v>#N/A</v>
      </c>
      <c r="X2202">
        <v>1</v>
      </c>
      <c r="Y2202" s="14">
        <f>IFERROR(LOOKUP(H2202,{30,43,48,53,58,63,68,73,78,83,88,93,97},{42,47,52,57,62,67,72,77,82,87,92,99,100}),999)</f>
        <v>87</v>
      </c>
      <c r="Z2202" s="17">
        <f t="shared" si="247"/>
        <v>5.5555555555555554</v>
      </c>
      <c r="AA2202" s="17">
        <f t="shared" si="248"/>
        <v>5.5555555555555554</v>
      </c>
      <c r="AB2202" s="17">
        <f t="shared" si="249"/>
        <v>11.658097686375321</v>
      </c>
      <c r="AC2202" s="17" t="s">
        <v>17654</v>
      </c>
    </row>
    <row r="2203" spans="1:29" x14ac:dyDescent="0.25">
      <c r="A2203" t="s">
        <v>3339</v>
      </c>
      <c r="B2203" s="166" t="s">
        <v>9627</v>
      </c>
      <c r="C2203" t="s">
        <v>1331</v>
      </c>
      <c r="D2203" s="1">
        <v>45173</v>
      </c>
      <c r="E2203">
        <f t="shared" si="244"/>
        <v>18</v>
      </c>
      <c r="F2203" t="s">
        <v>6</v>
      </c>
      <c r="G2203">
        <v>640</v>
      </c>
      <c r="H2203">
        <f t="shared" si="243"/>
        <v>64</v>
      </c>
      <c r="I2203" t="s">
        <v>9</v>
      </c>
      <c r="J2203">
        <v>1</v>
      </c>
      <c r="K2203" t="s">
        <v>8</v>
      </c>
      <c r="L2203" t="s">
        <v>8</v>
      </c>
      <c r="M2203" t="s">
        <v>6</v>
      </c>
      <c r="N2203" t="str">
        <f t="shared" si="245"/>
        <v>M</v>
      </c>
      <c r="O2203" t="s">
        <v>2687</v>
      </c>
      <c r="P2203" t="s">
        <v>2688</v>
      </c>
      <c r="Q2203" t="s">
        <v>918</v>
      </c>
      <c r="R2203">
        <v>3</v>
      </c>
      <c r="S2203">
        <f t="shared" si="246"/>
        <v>2020</v>
      </c>
      <c r="T2203" t="s">
        <v>12</v>
      </c>
      <c r="U2203">
        <v>0.999999999999999</v>
      </c>
      <c r="V2203" t="s">
        <v>3168</v>
      </c>
      <c r="W2203">
        <f>VLOOKUP(Q2203,'PBT Tag Rates'!$B$5:$E$44,4,FALSE)</f>
        <v>0.98961045999999997</v>
      </c>
      <c r="X2203">
        <v>1</v>
      </c>
      <c r="Y2203" s="14">
        <f>IFERROR(LOOKUP(H2203,{30,43,48,53,58,63,68,73,78,83,88,93,97},{42,47,52,57,62,67,72,77,82,87,92,99,100}),999)</f>
        <v>67</v>
      </c>
      <c r="Z2203" s="17">
        <f t="shared" si="247"/>
        <v>5.5555555555555554</v>
      </c>
      <c r="AA2203" s="17">
        <f t="shared" si="248"/>
        <v>5.5555555555555554</v>
      </c>
      <c r="AB2203" s="17">
        <f t="shared" si="249"/>
        <v>11.658097686375321</v>
      </c>
      <c r="AC2203" s="17" t="s">
        <v>17654</v>
      </c>
    </row>
    <row r="2204" spans="1:29" x14ac:dyDescent="0.25">
      <c r="A2204" t="s">
        <v>3339</v>
      </c>
      <c r="B2204" s="166" t="s">
        <v>9628</v>
      </c>
      <c r="C2204" t="s">
        <v>1332</v>
      </c>
      <c r="D2204" s="1">
        <v>45173</v>
      </c>
      <c r="E2204">
        <f t="shared" si="244"/>
        <v>18</v>
      </c>
      <c r="F2204" t="s">
        <v>6</v>
      </c>
      <c r="G2204">
        <v>590</v>
      </c>
      <c r="H2204">
        <f t="shared" si="243"/>
        <v>59</v>
      </c>
      <c r="I2204" t="s">
        <v>7</v>
      </c>
      <c r="J2204" t="s">
        <v>8</v>
      </c>
      <c r="K2204" t="s">
        <v>8</v>
      </c>
      <c r="L2204" t="s">
        <v>8</v>
      </c>
      <c r="M2204" t="s">
        <v>6</v>
      </c>
      <c r="N2204" t="str">
        <f t="shared" si="245"/>
        <v>M</v>
      </c>
      <c r="O2204" t="s">
        <v>8</v>
      </c>
      <c r="P2204" t="s">
        <v>8</v>
      </c>
      <c r="Q2204" t="s">
        <v>11</v>
      </c>
      <c r="R2204" t="s">
        <v>8</v>
      </c>
      <c r="S2204" t="str">
        <f t="shared" si="246"/>
        <v>U</v>
      </c>
      <c r="T2204" t="s">
        <v>12</v>
      </c>
      <c r="U2204">
        <v>0.999999999999998</v>
      </c>
      <c r="V2204" t="s">
        <v>11</v>
      </c>
      <c r="W2204" t="e">
        <f>VLOOKUP(Q2204,'PBT Tag Rates'!$B$5:$E$44,4,FALSE)</f>
        <v>#N/A</v>
      </c>
      <c r="X2204">
        <v>1</v>
      </c>
      <c r="Y2204" s="14">
        <f>IFERROR(LOOKUP(H2204,{30,43,48,53,58,63,68,73,78,83,88,93,97},{42,47,52,57,62,67,72,77,82,87,92,99,100}),999)</f>
        <v>62</v>
      </c>
      <c r="Z2204" s="17">
        <f t="shared" si="247"/>
        <v>5.5555555555555554</v>
      </c>
      <c r="AA2204" s="17">
        <f t="shared" si="248"/>
        <v>5.5555555555555554</v>
      </c>
      <c r="AB2204" s="17">
        <f t="shared" si="249"/>
        <v>11.658097686375321</v>
      </c>
      <c r="AC2204" s="17" t="s">
        <v>17654</v>
      </c>
    </row>
    <row r="2205" spans="1:29" x14ac:dyDescent="0.25">
      <c r="A2205" t="s">
        <v>3339</v>
      </c>
      <c r="B2205" s="166" t="s">
        <v>9629</v>
      </c>
      <c r="C2205" t="s">
        <v>9630</v>
      </c>
      <c r="D2205" s="1">
        <v>45174</v>
      </c>
      <c r="E2205">
        <f t="shared" si="244"/>
        <v>18</v>
      </c>
      <c r="F2205" t="s">
        <v>14</v>
      </c>
      <c r="G2205">
        <v>760</v>
      </c>
      <c r="H2205">
        <f t="shared" si="243"/>
        <v>76</v>
      </c>
      <c r="I2205" t="s">
        <v>7</v>
      </c>
      <c r="J2205" t="s">
        <v>8</v>
      </c>
      <c r="K2205" t="s">
        <v>9631</v>
      </c>
      <c r="L2205" t="s">
        <v>8</v>
      </c>
      <c r="M2205" t="s">
        <v>14</v>
      </c>
      <c r="N2205" t="str">
        <f t="shared" si="245"/>
        <v>F</v>
      </c>
      <c r="O2205" t="s">
        <v>633</v>
      </c>
      <c r="P2205" t="s">
        <v>1212</v>
      </c>
      <c r="Q2205" t="s">
        <v>221</v>
      </c>
      <c r="R2205">
        <v>4</v>
      </c>
      <c r="S2205">
        <f t="shared" si="246"/>
        <v>2019</v>
      </c>
      <c r="T2205" t="s">
        <v>12</v>
      </c>
      <c r="U2205">
        <v>1</v>
      </c>
      <c r="V2205" t="s">
        <v>3346</v>
      </c>
      <c r="W2205">
        <f>VLOOKUP(Q2205,'PBT Tag Rates'!$B$5:$E$44,4,FALSE)</f>
        <v>0.95971980899999998</v>
      </c>
      <c r="X2205">
        <v>1</v>
      </c>
      <c r="Y2205" s="14">
        <f>IFERROR(LOOKUP(H2205,{30,43,48,53,58,63,68,73,78,83,88,93,97},{42,47,52,57,62,67,72,77,82,87,92,99,100}),999)</f>
        <v>77</v>
      </c>
      <c r="Z2205" s="17">
        <f t="shared" si="247"/>
        <v>5.5555555555555554</v>
      </c>
      <c r="AA2205" s="17">
        <f t="shared" si="248"/>
        <v>5.5555555555555554</v>
      </c>
      <c r="AB2205" s="17">
        <f t="shared" si="249"/>
        <v>11.658097686375321</v>
      </c>
      <c r="AC2205" s="17" t="s">
        <v>17654</v>
      </c>
    </row>
    <row r="2206" spans="1:29" x14ac:dyDescent="0.25">
      <c r="A2206" t="s">
        <v>3339</v>
      </c>
      <c r="B2206" s="166" t="s">
        <v>9632</v>
      </c>
      <c r="C2206" t="s">
        <v>1333</v>
      </c>
      <c r="D2206" s="1">
        <v>45174</v>
      </c>
      <c r="E2206">
        <f t="shared" si="244"/>
        <v>18</v>
      </c>
      <c r="F2206" t="s">
        <v>6</v>
      </c>
      <c r="G2206">
        <v>910</v>
      </c>
      <c r="H2206">
        <f t="shared" si="243"/>
        <v>91</v>
      </c>
      <c r="I2206" t="s">
        <v>9</v>
      </c>
      <c r="J2206" t="s">
        <v>8</v>
      </c>
      <c r="K2206" t="s">
        <v>9633</v>
      </c>
      <c r="L2206" t="s">
        <v>8</v>
      </c>
      <c r="M2206" t="s">
        <v>759</v>
      </c>
      <c r="N2206" t="str">
        <f t="shared" si="245"/>
        <v>M</v>
      </c>
      <c r="O2206" t="s">
        <v>3769</v>
      </c>
      <c r="P2206" t="s">
        <v>6793</v>
      </c>
      <c r="Q2206" t="s">
        <v>221</v>
      </c>
      <c r="R2206">
        <v>4</v>
      </c>
      <c r="S2206">
        <f t="shared" si="246"/>
        <v>2019</v>
      </c>
      <c r="T2206" t="s">
        <v>12</v>
      </c>
      <c r="U2206">
        <v>0.999999999999996</v>
      </c>
      <c r="V2206" t="s">
        <v>3357</v>
      </c>
      <c r="W2206">
        <f>VLOOKUP(Q2206,'PBT Tag Rates'!$B$5:$E$44,4,FALSE)</f>
        <v>0.95971980899999998</v>
      </c>
      <c r="X2206">
        <v>1</v>
      </c>
      <c r="Y2206" s="14">
        <f>IFERROR(LOOKUP(H2206,{30,43,48,53,58,63,68,73,78,83,88,93,97},{42,47,52,57,62,67,72,77,82,87,92,99,100}),999)</f>
        <v>92</v>
      </c>
      <c r="Z2206" s="17">
        <f t="shared" si="247"/>
        <v>5.5555555555555554</v>
      </c>
      <c r="AA2206" s="17">
        <f t="shared" si="248"/>
        <v>5.5555555555555554</v>
      </c>
      <c r="AB2206" s="17">
        <f t="shared" si="249"/>
        <v>11.658097686375321</v>
      </c>
      <c r="AC2206" s="17" t="s">
        <v>17654</v>
      </c>
    </row>
    <row r="2207" spans="1:29" x14ac:dyDescent="0.25">
      <c r="A2207" t="s">
        <v>3339</v>
      </c>
      <c r="B2207" s="166" t="s">
        <v>9634</v>
      </c>
      <c r="C2207" t="s">
        <v>9635</v>
      </c>
      <c r="D2207" s="1">
        <v>45174</v>
      </c>
      <c r="E2207">
        <f t="shared" si="244"/>
        <v>18</v>
      </c>
      <c r="F2207" t="s">
        <v>14</v>
      </c>
      <c r="G2207">
        <v>720</v>
      </c>
      <c r="H2207">
        <f t="shared" si="243"/>
        <v>72</v>
      </c>
      <c r="I2207" t="s">
        <v>7</v>
      </c>
      <c r="J2207" t="s">
        <v>8</v>
      </c>
      <c r="K2207" t="s">
        <v>9636</v>
      </c>
      <c r="L2207" t="s">
        <v>8</v>
      </c>
      <c r="M2207" t="s">
        <v>14</v>
      </c>
      <c r="N2207" t="str">
        <f t="shared" si="245"/>
        <v>F</v>
      </c>
      <c r="O2207" t="s">
        <v>2431</v>
      </c>
      <c r="P2207" t="s">
        <v>6017</v>
      </c>
      <c r="Q2207" t="s">
        <v>221</v>
      </c>
      <c r="R2207">
        <v>4</v>
      </c>
      <c r="S2207">
        <f t="shared" si="246"/>
        <v>2019</v>
      </c>
      <c r="T2207" t="s">
        <v>12</v>
      </c>
      <c r="U2207">
        <v>0.999999999999998</v>
      </c>
      <c r="V2207" t="s">
        <v>3363</v>
      </c>
      <c r="W2207">
        <f>VLOOKUP(Q2207,'PBT Tag Rates'!$B$5:$E$44,4,FALSE)</f>
        <v>0.95971980899999998</v>
      </c>
      <c r="X2207">
        <v>1</v>
      </c>
      <c r="Y2207" s="14">
        <f>IFERROR(LOOKUP(H2207,{30,43,48,53,58,63,68,73,78,83,88,93,97},{42,47,52,57,62,67,72,77,82,87,92,99,100}),999)</f>
        <v>72</v>
      </c>
      <c r="Z2207" s="17">
        <f t="shared" si="247"/>
        <v>5.5555555555555554</v>
      </c>
      <c r="AA2207" s="17">
        <f t="shared" si="248"/>
        <v>5.5555555555555554</v>
      </c>
      <c r="AB2207" s="17">
        <f t="shared" si="249"/>
        <v>11.658097686375321</v>
      </c>
      <c r="AC2207" s="17" t="s">
        <v>17654</v>
      </c>
    </row>
    <row r="2208" spans="1:29" x14ac:dyDescent="0.25">
      <c r="A2208" t="s">
        <v>3339</v>
      </c>
      <c r="B2208" s="166" t="s">
        <v>9637</v>
      </c>
      <c r="C2208" t="s">
        <v>1334</v>
      </c>
      <c r="D2208" s="1">
        <v>45174</v>
      </c>
      <c r="E2208">
        <f t="shared" si="244"/>
        <v>18</v>
      </c>
      <c r="F2208" t="s">
        <v>6</v>
      </c>
      <c r="G2208">
        <v>740</v>
      </c>
      <c r="H2208">
        <f t="shared" si="243"/>
        <v>74</v>
      </c>
      <c r="I2208" t="s">
        <v>7</v>
      </c>
      <c r="J2208" t="s">
        <v>8</v>
      </c>
      <c r="K2208" t="s">
        <v>9638</v>
      </c>
      <c r="L2208" t="s">
        <v>8</v>
      </c>
      <c r="M2208" t="s">
        <v>6</v>
      </c>
      <c r="N2208" t="str">
        <f t="shared" si="245"/>
        <v>M</v>
      </c>
      <c r="O2208" t="s">
        <v>8</v>
      </c>
      <c r="P2208" t="s">
        <v>8</v>
      </c>
      <c r="Q2208" t="s">
        <v>11</v>
      </c>
      <c r="R2208" t="s">
        <v>8</v>
      </c>
      <c r="S2208" t="str">
        <f t="shared" si="246"/>
        <v>U</v>
      </c>
      <c r="T2208" t="s">
        <v>12</v>
      </c>
      <c r="U2208">
        <v>0.999999999999998</v>
      </c>
      <c r="V2208" t="s">
        <v>11</v>
      </c>
      <c r="W2208" t="e">
        <f>VLOOKUP(Q2208,'PBT Tag Rates'!$B$5:$E$44,4,FALSE)</f>
        <v>#N/A</v>
      </c>
      <c r="X2208">
        <v>1</v>
      </c>
      <c r="Y2208" s="14">
        <f>IFERROR(LOOKUP(H2208,{30,43,48,53,58,63,68,73,78,83,88,93,97},{42,47,52,57,62,67,72,77,82,87,92,99,100}),999)</f>
        <v>77</v>
      </c>
      <c r="Z2208" s="17">
        <f t="shared" si="247"/>
        <v>5.5555555555555554</v>
      </c>
      <c r="AA2208" s="17">
        <f t="shared" si="248"/>
        <v>5.5555555555555554</v>
      </c>
      <c r="AB2208" s="17">
        <f t="shared" si="249"/>
        <v>11.658097686375321</v>
      </c>
      <c r="AC2208" s="17" t="s">
        <v>17654</v>
      </c>
    </row>
    <row r="2209" spans="1:29" x14ac:dyDescent="0.25">
      <c r="A2209" t="s">
        <v>3339</v>
      </c>
      <c r="B2209" s="166" t="s">
        <v>9639</v>
      </c>
      <c r="C2209" t="s">
        <v>1335</v>
      </c>
      <c r="D2209" s="1">
        <v>45174</v>
      </c>
      <c r="E2209">
        <f t="shared" si="244"/>
        <v>18</v>
      </c>
      <c r="F2209" t="s">
        <v>6</v>
      </c>
      <c r="G2209">
        <v>700</v>
      </c>
      <c r="H2209">
        <f t="shared" si="243"/>
        <v>70</v>
      </c>
      <c r="I2209" t="s">
        <v>9</v>
      </c>
      <c r="J2209">
        <v>1</v>
      </c>
      <c r="K2209" t="s">
        <v>8</v>
      </c>
      <c r="L2209" t="s">
        <v>8</v>
      </c>
      <c r="M2209" t="s">
        <v>14</v>
      </c>
      <c r="N2209" t="str">
        <f t="shared" si="245"/>
        <v>F</v>
      </c>
      <c r="O2209" t="s">
        <v>557</v>
      </c>
      <c r="P2209" t="s">
        <v>558</v>
      </c>
      <c r="Q2209" t="s">
        <v>221</v>
      </c>
      <c r="R2209">
        <v>4</v>
      </c>
      <c r="S2209">
        <f t="shared" si="246"/>
        <v>2019</v>
      </c>
      <c r="T2209" t="s">
        <v>12</v>
      </c>
      <c r="U2209">
        <v>1</v>
      </c>
      <c r="V2209" t="s">
        <v>3346</v>
      </c>
      <c r="W2209">
        <f>VLOOKUP(Q2209,'PBT Tag Rates'!$B$5:$E$44,4,FALSE)</f>
        <v>0.95971980899999998</v>
      </c>
      <c r="X2209">
        <v>1</v>
      </c>
      <c r="Y2209" s="14">
        <f>IFERROR(LOOKUP(H2209,{30,43,48,53,58,63,68,73,78,83,88,93,97},{42,47,52,57,62,67,72,77,82,87,92,99,100}),999)</f>
        <v>72</v>
      </c>
      <c r="Z2209" s="17">
        <f t="shared" si="247"/>
        <v>5.5555555555555554</v>
      </c>
      <c r="AA2209" s="17">
        <f t="shared" si="248"/>
        <v>5.5555555555555554</v>
      </c>
      <c r="AB2209" s="17">
        <f t="shared" si="249"/>
        <v>11.658097686375321</v>
      </c>
      <c r="AC2209" s="17" t="s">
        <v>17654</v>
      </c>
    </row>
    <row r="2210" spans="1:29" x14ac:dyDescent="0.25">
      <c r="A2210" t="s">
        <v>3339</v>
      </c>
      <c r="B2210" s="166" t="s">
        <v>9640</v>
      </c>
      <c r="C2210" t="s">
        <v>9641</v>
      </c>
      <c r="D2210" s="1">
        <v>45174</v>
      </c>
      <c r="E2210">
        <f t="shared" si="244"/>
        <v>18</v>
      </c>
      <c r="F2210" t="s">
        <v>6</v>
      </c>
      <c r="G2210">
        <v>890</v>
      </c>
      <c r="H2210">
        <f t="shared" si="243"/>
        <v>89</v>
      </c>
      <c r="I2210" t="s">
        <v>7</v>
      </c>
      <c r="J2210" t="s">
        <v>8</v>
      </c>
      <c r="K2210" t="s">
        <v>9642</v>
      </c>
      <c r="L2210" t="s">
        <v>8</v>
      </c>
      <c r="M2210" t="s">
        <v>6</v>
      </c>
      <c r="N2210" t="str">
        <f t="shared" si="245"/>
        <v>M</v>
      </c>
      <c r="O2210" t="s">
        <v>8</v>
      </c>
      <c r="P2210" t="s">
        <v>8</v>
      </c>
      <c r="Q2210" t="s">
        <v>11</v>
      </c>
      <c r="R2210" t="s">
        <v>8</v>
      </c>
      <c r="S2210" t="str">
        <f t="shared" si="246"/>
        <v>U</v>
      </c>
      <c r="T2210" t="s">
        <v>12</v>
      </c>
      <c r="U2210">
        <v>1</v>
      </c>
      <c r="V2210" t="s">
        <v>11</v>
      </c>
      <c r="W2210" t="e">
        <f>VLOOKUP(Q2210,'PBT Tag Rates'!$B$5:$E$44,4,FALSE)</f>
        <v>#N/A</v>
      </c>
      <c r="X2210">
        <v>1</v>
      </c>
      <c r="Y2210" s="14">
        <f>IFERROR(LOOKUP(H2210,{30,43,48,53,58,63,68,73,78,83,88,93,97},{42,47,52,57,62,67,72,77,82,87,92,99,100}),999)</f>
        <v>92</v>
      </c>
      <c r="Z2210" s="17">
        <f t="shared" si="247"/>
        <v>5.5555555555555554</v>
      </c>
      <c r="AA2210" s="17">
        <f t="shared" si="248"/>
        <v>5.5555555555555554</v>
      </c>
      <c r="AB2210" s="17">
        <f t="shared" si="249"/>
        <v>11.658097686375321</v>
      </c>
      <c r="AC2210" s="17" t="s">
        <v>17654</v>
      </c>
    </row>
    <row r="2211" spans="1:29" x14ac:dyDescent="0.25">
      <c r="A2211" t="s">
        <v>3339</v>
      </c>
      <c r="B2211" s="166" t="s">
        <v>9643</v>
      </c>
      <c r="C2211" t="s">
        <v>1336</v>
      </c>
      <c r="D2211" s="1">
        <v>45174</v>
      </c>
      <c r="E2211">
        <f t="shared" si="244"/>
        <v>18</v>
      </c>
      <c r="F2211" t="s">
        <v>6</v>
      </c>
      <c r="G2211">
        <v>830</v>
      </c>
      <c r="H2211">
        <f t="shared" si="243"/>
        <v>83</v>
      </c>
      <c r="I2211" t="s">
        <v>7</v>
      </c>
      <c r="J2211" t="s">
        <v>8</v>
      </c>
      <c r="K2211" t="s">
        <v>9644</v>
      </c>
      <c r="L2211" t="s">
        <v>8</v>
      </c>
      <c r="M2211" t="s">
        <v>6</v>
      </c>
      <c r="N2211" t="str">
        <f t="shared" si="245"/>
        <v>M</v>
      </c>
      <c r="O2211" t="s">
        <v>5078</v>
      </c>
      <c r="P2211" t="s">
        <v>9645</v>
      </c>
      <c r="Q2211" t="s">
        <v>221</v>
      </c>
      <c r="R2211">
        <v>4</v>
      </c>
      <c r="S2211">
        <f t="shared" si="246"/>
        <v>2019</v>
      </c>
      <c r="T2211" t="s">
        <v>12</v>
      </c>
      <c r="U2211">
        <v>1</v>
      </c>
      <c r="V2211" t="s">
        <v>3346</v>
      </c>
      <c r="W2211">
        <f>VLOOKUP(Q2211,'PBT Tag Rates'!$B$5:$E$44,4,FALSE)</f>
        <v>0.95971980899999998</v>
      </c>
      <c r="X2211">
        <v>1</v>
      </c>
      <c r="Y2211" s="14">
        <f>IFERROR(LOOKUP(H2211,{30,43,48,53,58,63,68,73,78,83,88,93,97},{42,47,52,57,62,67,72,77,82,87,92,99,100}),999)</f>
        <v>87</v>
      </c>
      <c r="Z2211" s="17">
        <f t="shared" si="247"/>
        <v>5.5555555555555554</v>
      </c>
      <c r="AA2211" s="17">
        <f t="shared" si="248"/>
        <v>5.5555555555555554</v>
      </c>
      <c r="AB2211" s="17">
        <f t="shared" si="249"/>
        <v>11.658097686375321</v>
      </c>
      <c r="AC2211" s="17" t="s">
        <v>17654</v>
      </c>
    </row>
    <row r="2212" spans="1:29" x14ac:dyDescent="0.25">
      <c r="A2212" t="s">
        <v>3339</v>
      </c>
      <c r="B2212" s="166" t="s">
        <v>9646</v>
      </c>
      <c r="C2212" t="s">
        <v>9647</v>
      </c>
      <c r="D2212" s="1">
        <v>45174</v>
      </c>
      <c r="E2212">
        <f t="shared" si="244"/>
        <v>18</v>
      </c>
      <c r="F2212" t="s">
        <v>6</v>
      </c>
      <c r="G2212">
        <v>800</v>
      </c>
      <c r="H2212">
        <f t="shared" si="243"/>
        <v>80</v>
      </c>
      <c r="I2212" t="s">
        <v>7</v>
      </c>
      <c r="J2212" t="s">
        <v>8</v>
      </c>
      <c r="K2212" t="s">
        <v>9648</v>
      </c>
      <c r="L2212" t="s">
        <v>8</v>
      </c>
      <c r="M2212" t="s">
        <v>6</v>
      </c>
      <c r="N2212" t="str">
        <f t="shared" si="245"/>
        <v>M</v>
      </c>
      <c r="O2212" t="s">
        <v>596</v>
      </c>
      <c r="P2212" t="s">
        <v>2377</v>
      </c>
      <c r="Q2212" t="s">
        <v>221</v>
      </c>
      <c r="R2212">
        <v>4</v>
      </c>
      <c r="S2212">
        <f t="shared" si="246"/>
        <v>2019</v>
      </c>
      <c r="T2212" t="s">
        <v>12</v>
      </c>
      <c r="U2212">
        <v>0.999999999999998</v>
      </c>
      <c r="V2212" t="s">
        <v>3396</v>
      </c>
      <c r="W2212">
        <f>VLOOKUP(Q2212,'PBT Tag Rates'!$B$5:$E$44,4,FALSE)</f>
        <v>0.95971980899999998</v>
      </c>
      <c r="X2212">
        <v>1</v>
      </c>
      <c r="Y2212" s="14">
        <f>IFERROR(LOOKUP(H2212,{30,43,48,53,58,63,68,73,78,83,88,93,97},{42,47,52,57,62,67,72,77,82,87,92,99,100}),999)</f>
        <v>82</v>
      </c>
      <c r="Z2212" s="17">
        <f t="shared" si="247"/>
        <v>5.5555555555555554</v>
      </c>
      <c r="AA2212" s="17">
        <f t="shared" si="248"/>
        <v>5.5555555555555554</v>
      </c>
      <c r="AB2212" s="17">
        <f t="shared" si="249"/>
        <v>11.658097686375321</v>
      </c>
      <c r="AC2212" s="17" t="s">
        <v>17655</v>
      </c>
    </row>
    <row r="2213" spans="1:29" x14ac:dyDescent="0.25">
      <c r="A2213" t="s">
        <v>3339</v>
      </c>
      <c r="B2213" s="166" t="s">
        <v>9649</v>
      </c>
      <c r="C2213" t="s">
        <v>9650</v>
      </c>
      <c r="D2213" s="1">
        <v>45174</v>
      </c>
      <c r="E2213">
        <f t="shared" si="244"/>
        <v>18</v>
      </c>
      <c r="F2213" t="s">
        <v>14</v>
      </c>
      <c r="G2213">
        <v>720</v>
      </c>
      <c r="H2213">
        <f t="shared" si="243"/>
        <v>72</v>
      </c>
      <c r="I2213" t="s">
        <v>7</v>
      </c>
      <c r="J2213" t="s">
        <v>8</v>
      </c>
      <c r="K2213" t="s">
        <v>9651</v>
      </c>
      <c r="L2213" t="s">
        <v>8</v>
      </c>
      <c r="M2213" t="s">
        <v>14</v>
      </c>
      <c r="N2213" t="str">
        <f t="shared" si="245"/>
        <v>F</v>
      </c>
      <c r="O2213" t="s">
        <v>8</v>
      </c>
      <c r="P2213" t="s">
        <v>8</v>
      </c>
      <c r="Q2213" t="s">
        <v>11</v>
      </c>
      <c r="R2213" t="s">
        <v>8</v>
      </c>
      <c r="S2213" t="str">
        <f t="shared" si="246"/>
        <v>U</v>
      </c>
      <c r="T2213" t="s">
        <v>12</v>
      </c>
      <c r="U2213">
        <v>1</v>
      </c>
      <c r="V2213" t="s">
        <v>11</v>
      </c>
      <c r="W2213" t="e">
        <f>VLOOKUP(Q2213,'PBT Tag Rates'!$B$5:$E$44,4,FALSE)</f>
        <v>#N/A</v>
      </c>
      <c r="X2213">
        <v>1</v>
      </c>
      <c r="Y2213" s="14">
        <f>IFERROR(LOOKUP(H2213,{30,43,48,53,58,63,68,73,78,83,88,93,97},{42,47,52,57,62,67,72,77,82,87,92,99,100}),999)</f>
        <v>72</v>
      </c>
      <c r="Z2213" s="17">
        <f t="shared" si="247"/>
        <v>5.5555555555555554</v>
      </c>
      <c r="AA2213" s="17">
        <f t="shared" si="248"/>
        <v>5.5555555555555554</v>
      </c>
      <c r="AB2213" s="17">
        <f t="shared" si="249"/>
        <v>11.658097686375321</v>
      </c>
      <c r="AC2213" s="17" t="s">
        <v>17654</v>
      </c>
    </row>
    <row r="2214" spans="1:29" x14ac:dyDescent="0.25">
      <c r="A2214" t="s">
        <v>3339</v>
      </c>
      <c r="B2214" s="166" t="s">
        <v>9652</v>
      </c>
      <c r="C2214" t="s">
        <v>1337</v>
      </c>
      <c r="D2214" s="1">
        <v>45174</v>
      </c>
      <c r="E2214">
        <f t="shared" si="244"/>
        <v>18</v>
      </c>
      <c r="F2214" t="s">
        <v>6</v>
      </c>
      <c r="G2214">
        <v>760</v>
      </c>
      <c r="H2214">
        <f t="shared" si="243"/>
        <v>76</v>
      </c>
      <c r="I2214" t="s">
        <v>7</v>
      </c>
      <c r="J2214" t="s">
        <v>8</v>
      </c>
      <c r="K2214" t="s">
        <v>9653</v>
      </c>
      <c r="L2214" t="s">
        <v>8</v>
      </c>
      <c r="M2214" t="s">
        <v>6</v>
      </c>
      <c r="N2214" t="str">
        <f t="shared" si="245"/>
        <v>M</v>
      </c>
      <c r="O2214" t="s">
        <v>8</v>
      </c>
      <c r="P2214" t="s">
        <v>8</v>
      </c>
      <c r="Q2214" t="s">
        <v>11</v>
      </c>
      <c r="R2214" t="s">
        <v>8</v>
      </c>
      <c r="S2214" t="str">
        <f t="shared" si="246"/>
        <v>U</v>
      </c>
      <c r="T2214" t="s">
        <v>12</v>
      </c>
      <c r="U2214">
        <v>1</v>
      </c>
      <c r="V2214" t="s">
        <v>11</v>
      </c>
      <c r="W2214" t="e">
        <f>VLOOKUP(Q2214,'PBT Tag Rates'!$B$5:$E$44,4,FALSE)</f>
        <v>#N/A</v>
      </c>
      <c r="X2214">
        <v>1</v>
      </c>
      <c r="Y2214" s="14">
        <f>IFERROR(LOOKUP(H2214,{30,43,48,53,58,63,68,73,78,83,88,93,97},{42,47,52,57,62,67,72,77,82,87,92,99,100}),999)</f>
        <v>77</v>
      </c>
      <c r="Z2214" s="17">
        <f t="shared" si="247"/>
        <v>5.5555555555555554</v>
      </c>
      <c r="AA2214" s="17">
        <f t="shared" si="248"/>
        <v>5.5555555555555554</v>
      </c>
      <c r="AB2214" s="17">
        <f t="shared" si="249"/>
        <v>11.658097686375321</v>
      </c>
      <c r="AC2214" s="17" t="s">
        <v>17654</v>
      </c>
    </row>
    <row r="2215" spans="1:29" x14ac:dyDescent="0.25">
      <c r="A2215" t="s">
        <v>3339</v>
      </c>
      <c r="B2215" s="166" t="s">
        <v>9654</v>
      </c>
      <c r="C2215" t="s">
        <v>9655</v>
      </c>
      <c r="D2215" s="1">
        <v>45174</v>
      </c>
      <c r="E2215">
        <f t="shared" si="244"/>
        <v>18</v>
      </c>
      <c r="F2215" t="s">
        <v>14</v>
      </c>
      <c r="G2215">
        <v>780</v>
      </c>
      <c r="H2215">
        <f t="shared" si="243"/>
        <v>78</v>
      </c>
      <c r="I2215" t="s">
        <v>7</v>
      </c>
      <c r="J2215" t="s">
        <v>8</v>
      </c>
      <c r="K2215" t="s">
        <v>9656</v>
      </c>
      <c r="L2215" t="s">
        <v>8</v>
      </c>
      <c r="M2215" t="s">
        <v>14</v>
      </c>
      <c r="N2215" t="str">
        <f t="shared" si="245"/>
        <v>F</v>
      </c>
      <c r="O2215" t="s">
        <v>1020</v>
      </c>
      <c r="P2215" t="s">
        <v>1021</v>
      </c>
      <c r="Q2215" t="s">
        <v>281</v>
      </c>
      <c r="R2215">
        <v>4</v>
      </c>
      <c r="S2215">
        <f t="shared" si="246"/>
        <v>2019</v>
      </c>
      <c r="T2215" t="s">
        <v>12</v>
      </c>
      <c r="U2215">
        <v>1</v>
      </c>
      <c r="V2215" t="s">
        <v>3169</v>
      </c>
      <c r="W2215">
        <f>VLOOKUP(Q2215,'PBT Tag Rates'!$B$5:$E$44,4,FALSE)</f>
        <v>0.99705232300000002</v>
      </c>
      <c r="X2215">
        <v>1</v>
      </c>
      <c r="Y2215" s="14">
        <f>IFERROR(LOOKUP(H2215,{30,43,48,53,58,63,68,73,78,83,88,93,97},{42,47,52,57,62,67,72,77,82,87,92,99,100}),999)</f>
        <v>82</v>
      </c>
      <c r="Z2215" s="17">
        <f t="shared" si="247"/>
        <v>5.5555555555555554</v>
      </c>
      <c r="AA2215" s="17">
        <f t="shared" si="248"/>
        <v>5.5555555555555554</v>
      </c>
      <c r="AB2215" s="17">
        <f t="shared" si="249"/>
        <v>11.658097686375321</v>
      </c>
      <c r="AC2215" s="17" t="s">
        <v>17654</v>
      </c>
    </row>
    <row r="2216" spans="1:29" x14ac:dyDescent="0.25">
      <c r="A2216" t="s">
        <v>3339</v>
      </c>
      <c r="B2216" s="166" t="s">
        <v>9657</v>
      </c>
      <c r="C2216" t="s">
        <v>9658</v>
      </c>
      <c r="D2216" s="1">
        <v>45174</v>
      </c>
      <c r="E2216">
        <f t="shared" si="244"/>
        <v>18</v>
      </c>
      <c r="F2216" t="s">
        <v>14</v>
      </c>
      <c r="G2216">
        <v>780</v>
      </c>
      <c r="H2216">
        <f t="shared" si="243"/>
        <v>78</v>
      </c>
      <c r="I2216" t="s">
        <v>7</v>
      </c>
      <c r="J2216" t="s">
        <v>8</v>
      </c>
      <c r="K2216" t="s">
        <v>9659</v>
      </c>
      <c r="L2216" t="s">
        <v>8</v>
      </c>
      <c r="M2216" t="s">
        <v>14</v>
      </c>
      <c r="N2216" t="str">
        <f t="shared" si="245"/>
        <v>F</v>
      </c>
      <c r="O2216" t="s">
        <v>5078</v>
      </c>
      <c r="P2216" t="s">
        <v>9645</v>
      </c>
      <c r="Q2216" t="s">
        <v>221</v>
      </c>
      <c r="R2216">
        <v>4</v>
      </c>
      <c r="S2216">
        <f t="shared" si="246"/>
        <v>2019</v>
      </c>
      <c r="T2216" t="s">
        <v>12</v>
      </c>
      <c r="U2216">
        <v>1</v>
      </c>
      <c r="V2216" t="s">
        <v>3346</v>
      </c>
      <c r="W2216">
        <f>VLOOKUP(Q2216,'PBT Tag Rates'!$B$5:$E$44,4,FALSE)</f>
        <v>0.95971980899999998</v>
      </c>
      <c r="X2216">
        <v>1</v>
      </c>
      <c r="Y2216" s="14">
        <f>IFERROR(LOOKUP(H2216,{30,43,48,53,58,63,68,73,78,83,88,93,97},{42,47,52,57,62,67,72,77,82,87,92,99,100}),999)</f>
        <v>82</v>
      </c>
      <c r="Z2216" s="17">
        <f t="shared" si="247"/>
        <v>5.5555555555555554</v>
      </c>
      <c r="AA2216" s="17">
        <f t="shared" si="248"/>
        <v>5.5555555555555554</v>
      </c>
      <c r="AB2216" s="17">
        <f t="shared" si="249"/>
        <v>11.658097686375321</v>
      </c>
      <c r="AC2216" s="17" t="s">
        <v>17654</v>
      </c>
    </row>
    <row r="2217" spans="1:29" x14ac:dyDescent="0.25">
      <c r="A2217" t="s">
        <v>3339</v>
      </c>
      <c r="B2217" s="166" t="s">
        <v>9660</v>
      </c>
      <c r="C2217" t="s">
        <v>1338</v>
      </c>
      <c r="D2217" s="1">
        <v>45174</v>
      </c>
      <c r="E2217">
        <f t="shared" si="244"/>
        <v>18</v>
      </c>
      <c r="F2217" t="s">
        <v>6</v>
      </c>
      <c r="G2217">
        <v>620</v>
      </c>
      <c r="H2217">
        <f t="shared" si="243"/>
        <v>62</v>
      </c>
      <c r="I2217" t="s">
        <v>7</v>
      </c>
      <c r="J2217" t="s">
        <v>8</v>
      </c>
      <c r="K2217" t="s">
        <v>8</v>
      </c>
      <c r="L2217" t="s">
        <v>8</v>
      </c>
      <c r="M2217" t="s">
        <v>6</v>
      </c>
      <c r="N2217" t="str">
        <f t="shared" si="245"/>
        <v>M</v>
      </c>
      <c r="O2217" t="s">
        <v>9661</v>
      </c>
      <c r="P2217" t="s">
        <v>9662</v>
      </c>
      <c r="Q2217" t="s">
        <v>2596</v>
      </c>
      <c r="R2217">
        <v>3</v>
      </c>
      <c r="S2217">
        <f t="shared" si="246"/>
        <v>2020</v>
      </c>
      <c r="T2217" t="s">
        <v>12</v>
      </c>
      <c r="U2217">
        <v>1</v>
      </c>
      <c r="V2217" t="s">
        <v>3171</v>
      </c>
      <c r="W2217">
        <f>VLOOKUP(Q2217,'PBT Tag Rates'!$B$5:$E$44,4,FALSE)</f>
        <v>0.98845608500000004</v>
      </c>
      <c r="X2217">
        <v>1</v>
      </c>
      <c r="Y2217" s="14">
        <f>IFERROR(LOOKUP(H2217,{30,43,48,53,58,63,68,73,78,83,88,93,97},{42,47,52,57,62,67,72,77,82,87,92,99,100}),999)</f>
        <v>62</v>
      </c>
      <c r="Z2217" s="17">
        <f t="shared" si="247"/>
        <v>5.5555555555555554</v>
      </c>
      <c r="AA2217" s="17">
        <f t="shared" si="248"/>
        <v>5.5555555555555554</v>
      </c>
      <c r="AB2217" s="17">
        <f t="shared" si="249"/>
        <v>11.658097686375321</v>
      </c>
      <c r="AC2217" s="17" t="s">
        <v>17654</v>
      </c>
    </row>
    <row r="2218" spans="1:29" x14ac:dyDescent="0.25">
      <c r="A2218" t="s">
        <v>3339</v>
      </c>
      <c r="B2218" s="166" t="s">
        <v>9663</v>
      </c>
      <c r="C2218" t="s">
        <v>9664</v>
      </c>
      <c r="D2218" s="1">
        <v>45174</v>
      </c>
      <c r="E2218">
        <f t="shared" si="244"/>
        <v>18</v>
      </c>
      <c r="F2218" t="s">
        <v>14</v>
      </c>
      <c r="G2218">
        <v>710</v>
      </c>
      <c r="H2218">
        <f t="shared" si="243"/>
        <v>71</v>
      </c>
      <c r="I2218" t="s">
        <v>7</v>
      </c>
      <c r="J2218" t="s">
        <v>8</v>
      </c>
      <c r="K2218" t="s">
        <v>9665</v>
      </c>
      <c r="L2218" t="s">
        <v>8</v>
      </c>
      <c r="M2218" t="s">
        <v>14</v>
      </c>
      <c r="N2218" t="str">
        <f t="shared" si="245"/>
        <v>F</v>
      </c>
      <c r="O2218" t="s">
        <v>272</v>
      </c>
      <c r="P2218" t="s">
        <v>5934</v>
      </c>
      <c r="Q2218" t="s">
        <v>221</v>
      </c>
      <c r="R2218">
        <v>4</v>
      </c>
      <c r="S2218">
        <f t="shared" si="246"/>
        <v>2019</v>
      </c>
      <c r="T2218" t="s">
        <v>12</v>
      </c>
      <c r="U2218">
        <v>1</v>
      </c>
      <c r="V2218" t="s">
        <v>3357</v>
      </c>
      <c r="W2218">
        <f>VLOOKUP(Q2218,'PBT Tag Rates'!$B$5:$E$44,4,FALSE)</f>
        <v>0.95971980899999998</v>
      </c>
      <c r="X2218">
        <v>1</v>
      </c>
      <c r="Y2218" s="14">
        <f>IFERROR(LOOKUP(H2218,{30,43,48,53,58,63,68,73,78,83,88,93,97},{42,47,52,57,62,67,72,77,82,87,92,99,100}),999)</f>
        <v>72</v>
      </c>
      <c r="Z2218" s="17">
        <f t="shared" si="247"/>
        <v>5.5555555555555554</v>
      </c>
      <c r="AA2218" s="17">
        <f t="shared" si="248"/>
        <v>5.5555555555555554</v>
      </c>
      <c r="AB2218" s="17">
        <f t="shared" si="249"/>
        <v>11.658097686375321</v>
      </c>
      <c r="AC2218" s="17" t="s">
        <v>17654</v>
      </c>
    </row>
    <row r="2219" spans="1:29" x14ac:dyDescent="0.25">
      <c r="A2219" t="s">
        <v>3339</v>
      </c>
      <c r="B2219" s="166" t="s">
        <v>9666</v>
      </c>
      <c r="C2219" t="s">
        <v>1339</v>
      </c>
      <c r="D2219" s="1">
        <v>45174</v>
      </c>
      <c r="E2219">
        <f t="shared" si="244"/>
        <v>18</v>
      </c>
      <c r="F2219" t="s">
        <v>14</v>
      </c>
      <c r="G2219">
        <v>730</v>
      </c>
      <c r="H2219">
        <f t="shared" si="243"/>
        <v>73</v>
      </c>
      <c r="I2219" t="s">
        <v>7</v>
      </c>
      <c r="J2219" t="s">
        <v>8</v>
      </c>
      <c r="K2219" t="s">
        <v>9667</v>
      </c>
      <c r="L2219" t="s">
        <v>8</v>
      </c>
      <c r="M2219" t="s">
        <v>14</v>
      </c>
      <c r="N2219" t="str">
        <f t="shared" si="245"/>
        <v>F</v>
      </c>
      <c r="O2219" t="s">
        <v>1726</v>
      </c>
      <c r="P2219" t="s">
        <v>1727</v>
      </c>
      <c r="Q2219" t="s">
        <v>221</v>
      </c>
      <c r="R2219">
        <v>4</v>
      </c>
      <c r="S2219">
        <f t="shared" si="246"/>
        <v>2019</v>
      </c>
      <c r="T2219" t="s">
        <v>12</v>
      </c>
      <c r="U2219">
        <v>0.999999999999995</v>
      </c>
      <c r="V2219" t="s">
        <v>3346</v>
      </c>
      <c r="W2219">
        <f>VLOOKUP(Q2219,'PBT Tag Rates'!$B$5:$E$44,4,FALSE)</f>
        <v>0.95971980899999998</v>
      </c>
      <c r="X2219">
        <v>1</v>
      </c>
      <c r="Y2219" s="14">
        <f>IFERROR(LOOKUP(H2219,{30,43,48,53,58,63,68,73,78,83,88,93,97},{42,47,52,57,62,67,72,77,82,87,92,99,100}),999)</f>
        <v>77</v>
      </c>
      <c r="Z2219" s="17">
        <f t="shared" si="247"/>
        <v>5.5555555555555554</v>
      </c>
      <c r="AA2219" s="17">
        <f t="shared" si="248"/>
        <v>5.5555555555555554</v>
      </c>
      <c r="AB2219" s="17">
        <f t="shared" si="249"/>
        <v>11.658097686375321</v>
      </c>
      <c r="AC2219" s="17" t="s">
        <v>17654</v>
      </c>
    </row>
    <row r="2220" spans="1:29" x14ac:dyDescent="0.25">
      <c r="A2220" t="s">
        <v>3339</v>
      </c>
      <c r="B2220" s="166" t="s">
        <v>9668</v>
      </c>
      <c r="C2220" t="s">
        <v>9669</v>
      </c>
      <c r="D2220" s="1">
        <v>45174</v>
      </c>
      <c r="E2220">
        <f t="shared" si="244"/>
        <v>18</v>
      </c>
      <c r="F2220" t="s">
        <v>14</v>
      </c>
      <c r="G2220">
        <v>770</v>
      </c>
      <c r="H2220">
        <f t="shared" si="243"/>
        <v>77</v>
      </c>
      <c r="I2220" t="s">
        <v>7</v>
      </c>
      <c r="J2220" t="s">
        <v>8</v>
      </c>
      <c r="K2220" t="s">
        <v>9670</v>
      </c>
      <c r="L2220" t="s">
        <v>8</v>
      </c>
      <c r="M2220" t="s">
        <v>14</v>
      </c>
      <c r="N2220" t="str">
        <f t="shared" si="245"/>
        <v>F</v>
      </c>
      <c r="O2220" t="s">
        <v>356</v>
      </c>
      <c r="P2220" t="s">
        <v>9671</v>
      </c>
      <c r="Q2220" t="s">
        <v>221</v>
      </c>
      <c r="R2220">
        <v>4</v>
      </c>
      <c r="S2220">
        <f t="shared" si="246"/>
        <v>2019</v>
      </c>
      <c r="T2220" t="s">
        <v>12</v>
      </c>
      <c r="U2220">
        <v>1</v>
      </c>
      <c r="V2220" t="s">
        <v>3951</v>
      </c>
      <c r="W2220">
        <f>VLOOKUP(Q2220,'PBT Tag Rates'!$B$5:$E$44,4,FALSE)</f>
        <v>0.95971980899999998</v>
      </c>
      <c r="X2220">
        <v>1</v>
      </c>
      <c r="Y2220" s="14">
        <f>IFERROR(LOOKUP(H2220,{30,43,48,53,58,63,68,73,78,83,88,93,97},{42,47,52,57,62,67,72,77,82,87,92,99,100}),999)</f>
        <v>77</v>
      </c>
      <c r="Z2220" s="17">
        <f t="shared" si="247"/>
        <v>5.5555555555555554</v>
      </c>
      <c r="AA2220" s="17">
        <f t="shared" si="248"/>
        <v>5.5555555555555554</v>
      </c>
      <c r="AB2220" s="17">
        <f t="shared" si="249"/>
        <v>11.658097686375321</v>
      </c>
      <c r="AC2220" s="17" t="s">
        <v>17655</v>
      </c>
    </row>
    <row r="2221" spans="1:29" x14ac:dyDescent="0.25">
      <c r="A2221" t="s">
        <v>3339</v>
      </c>
      <c r="B2221" s="166" t="s">
        <v>9672</v>
      </c>
      <c r="C2221" t="s">
        <v>9673</v>
      </c>
      <c r="D2221" s="1">
        <v>45174</v>
      </c>
      <c r="E2221">
        <f t="shared" si="244"/>
        <v>18</v>
      </c>
      <c r="F2221" t="s">
        <v>14</v>
      </c>
      <c r="G2221">
        <v>760</v>
      </c>
      <c r="H2221">
        <f t="shared" si="243"/>
        <v>76</v>
      </c>
      <c r="I2221" t="s">
        <v>7</v>
      </c>
      <c r="J2221" t="s">
        <v>8</v>
      </c>
      <c r="K2221" t="s">
        <v>9674</v>
      </c>
      <c r="L2221" t="s">
        <v>8</v>
      </c>
      <c r="M2221" t="s">
        <v>14</v>
      </c>
      <c r="N2221" t="str">
        <f t="shared" si="245"/>
        <v>F</v>
      </c>
      <c r="O2221" t="s">
        <v>392</v>
      </c>
      <c r="P2221" t="s">
        <v>1524</v>
      </c>
      <c r="Q2221" t="s">
        <v>221</v>
      </c>
      <c r="R2221">
        <v>4</v>
      </c>
      <c r="S2221">
        <f t="shared" si="246"/>
        <v>2019</v>
      </c>
      <c r="T2221" t="s">
        <v>12</v>
      </c>
      <c r="U2221">
        <v>1</v>
      </c>
      <c r="V2221" t="s">
        <v>3386</v>
      </c>
      <c r="W2221">
        <f>VLOOKUP(Q2221,'PBT Tag Rates'!$B$5:$E$44,4,FALSE)</f>
        <v>0.95971980899999998</v>
      </c>
      <c r="X2221">
        <v>1</v>
      </c>
      <c r="Y2221" s="14">
        <f>IFERROR(LOOKUP(H2221,{30,43,48,53,58,63,68,73,78,83,88,93,97},{42,47,52,57,62,67,72,77,82,87,92,99,100}),999)</f>
        <v>77</v>
      </c>
      <c r="Z2221" s="17">
        <f t="shared" si="247"/>
        <v>5.5555555555555554</v>
      </c>
      <c r="AA2221" s="17">
        <f t="shared" si="248"/>
        <v>5.5555555555555554</v>
      </c>
      <c r="AB2221" s="17">
        <f t="shared" si="249"/>
        <v>11.658097686375321</v>
      </c>
      <c r="AC2221" s="17" t="s">
        <v>17654</v>
      </c>
    </row>
    <row r="2222" spans="1:29" x14ac:dyDescent="0.25">
      <c r="A2222" t="s">
        <v>3339</v>
      </c>
      <c r="B2222" s="166" t="s">
        <v>9675</v>
      </c>
      <c r="C2222" t="s">
        <v>1340</v>
      </c>
      <c r="D2222" s="1">
        <v>45174</v>
      </c>
      <c r="E2222">
        <f t="shared" si="244"/>
        <v>18</v>
      </c>
      <c r="F2222" t="s">
        <v>14</v>
      </c>
      <c r="G2222">
        <v>780</v>
      </c>
      <c r="H2222">
        <f t="shared" si="243"/>
        <v>78</v>
      </c>
      <c r="I2222" t="s">
        <v>7</v>
      </c>
      <c r="J2222" t="s">
        <v>8</v>
      </c>
      <c r="K2222" t="s">
        <v>9676</v>
      </c>
      <c r="L2222" t="s">
        <v>8</v>
      </c>
      <c r="M2222" t="s">
        <v>14</v>
      </c>
      <c r="N2222" t="str">
        <f t="shared" si="245"/>
        <v>F</v>
      </c>
      <c r="O2222" t="s">
        <v>3582</v>
      </c>
      <c r="P2222" t="s">
        <v>8822</v>
      </c>
      <c r="Q2222" t="s">
        <v>221</v>
      </c>
      <c r="R2222">
        <v>4</v>
      </c>
      <c r="S2222">
        <f t="shared" si="246"/>
        <v>2019</v>
      </c>
      <c r="T2222" t="s">
        <v>12</v>
      </c>
      <c r="U2222">
        <v>1</v>
      </c>
      <c r="V2222" t="s">
        <v>3357</v>
      </c>
      <c r="W2222">
        <f>VLOOKUP(Q2222,'PBT Tag Rates'!$B$5:$E$44,4,FALSE)</f>
        <v>0.95971980899999998</v>
      </c>
      <c r="X2222">
        <v>1</v>
      </c>
      <c r="Y2222" s="14">
        <f>IFERROR(LOOKUP(H2222,{30,43,48,53,58,63,68,73,78,83,88,93,97},{42,47,52,57,62,67,72,77,82,87,92,99,100}),999)</f>
        <v>82</v>
      </c>
      <c r="Z2222" s="17">
        <f t="shared" si="247"/>
        <v>5.5555555555555554</v>
      </c>
      <c r="AA2222" s="17">
        <f t="shared" si="248"/>
        <v>5.5555555555555554</v>
      </c>
      <c r="AB2222" s="17">
        <f t="shared" si="249"/>
        <v>11.658097686375321</v>
      </c>
      <c r="AC2222" s="17" t="s">
        <v>17654</v>
      </c>
    </row>
    <row r="2223" spans="1:29" x14ac:dyDescent="0.25">
      <c r="A2223" t="s">
        <v>3339</v>
      </c>
      <c r="B2223" s="166" t="s">
        <v>9677</v>
      </c>
      <c r="C2223" t="s">
        <v>9678</v>
      </c>
      <c r="D2223" s="1">
        <v>45174</v>
      </c>
      <c r="E2223">
        <f t="shared" si="244"/>
        <v>18</v>
      </c>
      <c r="F2223" t="s">
        <v>14</v>
      </c>
      <c r="G2223">
        <v>700</v>
      </c>
      <c r="H2223">
        <f t="shared" si="243"/>
        <v>70</v>
      </c>
      <c r="I2223" t="s">
        <v>7</v>
      </c>
      <c r="J2223" t="s">
        <v>8</v>
      </c>
      <c r="K2223" t="s">
        <v>9679</v>
      </c>
      <c r="L2223" t="s">
        <v>8</v>
      </c>
      <c r="M2223" t="s">
        <v>14</v>
      </c>
      <c r="N2223" t="str">
        <f t="shared" si="245"/>
        <v>F</v>
      </c>
      <c r="O2223" t="s">
        <v>219</v>
      </c>
      <c r="P2223" t="s">
        <v>220</v>
      </c>
      <c r="Q2223" t="s">
        <v>221</v>
      </c>
      <c r="R2223">
        <v>4</v>
      </c>
      <c r="S2223">
        <f t="shared" si="246"/>
        <v>2019</v>
      </c>
      <c r="T2223" t="s">
        <v>12</v>
      </c>
      <c r="U2223">
        <v>0.999999999999997</v>
      </c>
      <c r="V2223" t="s">
        <v>3363</v>
      </c>
      <c r="W2223">
        <f>VLOOKUP(Q2223,'PBT Tag Rates'!$B$5:$E$44,4,FALSE)</f>
        <v>0.95971980899999998</v>
      </c>
      <c r="X2223">
        <v>1</v>
      </c>
      <c r="Y2223" s="14">
        <f>IFERROR(LOOKUP(H2223,{30,43,48,53,58,63,68,73,78,83,88,93,97},{42,47,52,57,62,67,72,77,82,87,92,99,100}),999)</f>
        <v>72</v>
      </c>
      <c r="Z2223" s="17">
        <f t="shared" si="247"/>
        <v>5.5555555555555554</v>
      </c>
      <c r="AA2223" s="17">
        <f t="shared" si="248"/>
        <v>5.5555555555555554</v>
      </c>
      <c r="AB2223" s="17">
        <f t="shared" si="249"/>
        <v>11.658097686375321</v>
      </c>
      <c r="AC2223" s="17" t="s">
        <v>17654</v>
      </c>
    </row>
    <row r="2224" spans="1:29" x14ac:dyDescent="0.25">
      <c r="A2224" t="s">
        <v>3339</v>
      </c>
      <c r="B2224" s="166" t="s">
        <v>9680</v>
      </c>
      <c r="C2224" t="s">
        <v>1341</v>
      </c>
      <c r="D2224" s="1">
        <v>45174</v>
      </c>
      <c r="E2224">
        <f t="shared" si="244"/>
        <v>18</v>
      </c>
      <c r="F2224" t="s">
        <v>6</v>
      </c>
      <c r="G2224">
        <v>670</v>
      </c>
      <c r="H2224">
        <f t="shared" si="243"/>
        <v>67</v>
      </c>
      <c r="I2224" t="s">
        <v>9</v>
      </c>
      <c r="J2224">
        <v>1</v>
      </c>
      <c r="K2224" t="s">
        <v>8</v>
      </c>
      <c r="L2224" t="s">
        <v>8</v>
      </c>
      <c r="M2224" t="s">
        <v>6</v>
      </c>
      <c r="N2224" t="str">
        <f t="shared" si="245"/>
        <v>M</v>
      </c>
      <c r="O2224" t="s">
        <v>8476</v>
      </c>
      <c r="P2224" t="s">
        <v>8477</v>
      </c>
      <c r="Q2224" t="s">
        <v>918</v>
      </c>
      <c r="R2224">
        <v>3</v>
      </c>
      <c r="S2224">
        <f t="shared" si="246"/>
        <v>2020</v>
      </c>
      <c r="T2224" t="s">
        <v>12</v>
      </c>
      <c r="U2224">
        <v>1</v>
      </c>
      <c r="V2224" t="s">
        <v>3346</v>
      </c>
      <c r="W2224">
        <f>VLOOKUP(Q2224,'PBT Tag Rates'!$B$5:$E$44,4,FALSE)</f>
        <v>0.98961045999999997</v>
      </c>
      <c r="X2224">
        <v>1</v>
      </c>
      <c r="Y2224" s="14">
        <f>IFERROR(LOOKUP(H2224,{30,43,48,53,58,63,68,73,78,83,88,93,97},{42,47,52,57,62,67,72,77,82,87,92,99,100}),999)</f>
        <v>67</v>
      </c>
      <c r="Z2224" s="17">
        <f t="shared" si="247"/>
        <v>5.5555555555555554</v>
      </c>
      <c r="AA2224" s="17">
        <f t="shared" si="248"/>
        <v>5.5555555555555554</v>
      </c>
      <c r="AB2224" s="17">
        <f t="shared" si="249"/>
        <v>11.658097686375321</v>
      </c>
      <c r="AC2224" s="17" t="s">
        <v>17654</v>
      </c>
    </row>
    <row r="2225" spans="1:29" x14ac:dyDescent="0.25">
      <c r="A2225" t="s">
        <v>3339</v>
      </c>
      <c r="B2225" s="166" t="s">
        <v>9681</v>
      </c>
      <c r="C2225" t="s">
        <v>9682</v>
      </c>
      <c r="D2225" s="1">
        <v>45174</v>
      </c>
      <c r="E2225">
        <f t="shared" si="244"/>
        <v>18</v>
      </c>
      <c r="F2225" t="s">
        <v>14</v>
      </c>
      <c r="G2225">
        <v>790</v>
      </c>
      <c r="H2225">
        <f t="shared" si="243"/>
        <v>79</v>
      </c>
      <c r="I2225" t="s">
        <v>7</v>
      </c>
      <c r="J2225" t="s">
        <v>8</v>
      </c>
      <c r="K2225" t="s">
        <v>9683</v>
      </c>
      <c r="L2225" t="s">
        <v>8</v>
      </c>
      <c r="M2225" t="s">
        <v>14</v>
      </c>
      <c r="N2225" t="str">
        <f t="shared" si="245"/>
        <v>F</v>
      </c>
      <c r="O2225" t="s">
        <v>9684</v>
      </c>
      <c r="P2225" t="s">
        <v>9685</v>
      </c>
      <c r="Q2225" t="s">
        <v>281</v>
      </c>
      <c r="R2225">
        <v>4</v>
      </c>
      <c r="S2225">
        <f t="shared" si="246"/>
        <v>2019</v>
      </c>
      <c r="T2225" t="s">
        <v>12</v>
      </c>
      <c r="U2225">
        <v>1</v>
      </c>
      <c r="V2225" t="s">
        <v>3079</v>
      </c>
      <c r="W2225">
        <f>VLOOKUP(Q2225,'PBT Tag Rates'!$B$5:$E$44,4,FALSE)</f>
        <v>0.99705232300000002</v>
      </c>
      <c r="X2225">
        <v>1</v>
      </c>
      <c r="Y2225" s="14">
        <f>IFERROR(LOOKUP(H2225,{30,43,48,53,58,63,68,73,78,83,88,93,97},{42,47,52,57,62,67,72,77,82,87,92,99,100}),999)</f>
        <v>82</v>
      </c>
      <c r="Z2225" s="17">
        <f t="shared" si="247"/>
        <v>5.5555555555555554</v>
      </c>
      <c r="AA2225" s="17">
        <f t="shared" si="248"/>
        <v>5.5555555555555554</v>
      </c>
      <c r="AB2225" s="17">
        <f t="shared" si="249"/>
        <v>11.658097686375321</v>
      </c>
      <c r="AC2225" s="17" t="s">
        <v>17654</v>
      </c>
    </row>
    <row r="2226" spans="1:29" x14ac:dyDescent="0.25">
      <c r="A2226" t="s">
        <v>3339</v>
      </c>
      <c r="B2226" s="166" t="s">
        <v>9686</v>
      </c>
      <c r="C2226" t="s">
        <v>1343</v>
      </c>
      <c r="D2226" s="1">
        <v>45174</v>
      </c>
      <c r="E2226">
        <f t="shared" si="244"/>
        <v>18</v>
      </c>
      <c r="F2226" t="s">
        <v>14</v>
      </c>
      <c r="G2226">
        <v>730</v>
      </c>
      <c r="H2226">
        <f t="shared" si="243"/>
        <v>73</v>
      </c>
      <c r="I2226" t="s">
        <v>9</v>
      </c>
      <c r="J2226">
        <v>1</v>
      </c>
      <c r="K2226" t="s">
        <v>8</v>
      </c>
      <c r="L2226" t="s">
        <v>8</v>
      </c>
      <c r="M2226" t="s">
        <v>14</v>
      </c>
      <c r="N2226" t="str">
        <f t="shared" si="245"/>
        <v>F</v>
      </c>
      <c r="O2226" t="s">
        <v>618</v>
      </c>
      <c r="P2226" t="s">
        <v>9687</v>
      </c>
      <c r="Q2226" t="s">
        <v>221</v>
      </c>
      <c r="R2226">
        <v>4</v>
      </c>
      <c r="S2226">
        <f t="shared" si="246"/>
        <v>2019</v>
      </c>
      <c r="T2226" t="s">
        <v>12</v>
      </c>
      <c r="U2226">
        <v>1</v>
      </c>
      <c r="V2226" t="s">
        <v>3821</v>
      </c>
      <c r="W2226">
        <f>VLOOKUP(Q2226,'PBT Tag Rates'!$B$5:$E$44,4,FALSE)</f>
        <v>0.95971980899999998</v>
      </c>
      <c r="X2226">
        <v>1</v>
      </c>
      <c r="Y2226" s="14">
        <f>IFERROR(LOOKUP(H2226,{30,43,48,53,58,63,68,73,78,83,88,93,97},{42,47,52,57,62,67,72,77,82,87,92,99,100}),999)</f>
        <v>77</v>
      </c>
      <c r="Z2226" s="17">
        <f t="shared" si="247"/>
        <v>5.5555555555555554</v>
      </c>
      <c r="AA2226" s="17">
        <f t="shared" si="248"/>
        <v>5.5555555555555554</v>
      </c>
      <c r="AB2226" s="17">
        <f t="shared" si="249"/>
        <v>11.658097686375321</v>
      </c>
      <c r="AC2226" s="17" t="s">
        <v>17654</v>
      </c>
    </row>
    <row r="2227" spans="1:29" x14ac:dyDescent="0.25">
      <c r="A2227" t="s">
        <v>3339</v>
      </c>
      <c r="B2227" s="166" t="s">
        <v>9688</v>
      </c>
      <c r="C2227" t="s">
        <v>1344</v>
      </c>
      <c r="D2227" s="1">
        <v>45174</v>
      </c>
      <c r="E2227">
        <f t="shared" si="244"/>
        <v>18</v>
      </c>
      <c r="F2227" t="s">
        <v>6</v>
      </c>
      <c r="G2227">
        <v>840</v>
      </c>
      <c r="H2227">
        <f t="shared" si="243"/>
        <v>84</v>
      </c>
      <c r="I2227" t="s">
        <v>7</v>
      </c>
      <c r="J2227" t="s">
        <v>8</v>
      </c>
      <c r="K2227" t="s">
        <v>9689</v>
      </c>
      <c r="L2227" t="s">
        <v>8</v>
      </c>
      <c r="M2227" t="s">
        <v>6</v>
      </c>
      <c r="N2227" t="str">
        <f t="shared" si="245"/>
        <v>M</v>
      </c>
      <c r="O2227" t="s">
        <v>2738</v>
      </c>
      <c r="P2227" t="s">
        <v>2761</v>
      </c>
      <c r="Q2227" t="s">
        <v>221</v>
      </c>
      <c r="R2227">
        <v>4</v>
      </c>
      <c r="S2227">
        <f t="shared" si="246"/>
        <v>2019</v>
      </c>
      <c r="T2227" t="s">
        <v>12</v>
      </c>
      <c r="U2227">
        <v>1</v>
      </c>
      <c r="V2227" t="s">
        <v>3346</v>
      </c>
      <c r="W2227">
        <f>VLOOKUP(Q2227,'PBT Tag Rates'!$B$5:$E$44,4,FALSE)</f>
        <v>0.95971980899999998</v>
      </c>
      <c r="X2227">
        <v>1</v>
      </c>
      <c r="Y2227" s="14">
        <f>IFERROR(LOOKUP(H2227,{30,43,48,53,58,63,68,73,78,83,88,93,97},{42,47,52,57,62,67,72,77,82,87,92,99,100}),999)</f>
        <v>87</v>
      </c>
      <c r="Z2227" s="17">
        <f t="shared" si="247"/>
        <v>5.5555555555555554</v>
      </c>
      <c r="AA2227" s="17">
        <f t="shared" si="248"/>
        <v>5.5555555555555554</v>
      </c>
      <c r="AB2227" s="17">
        <f t="shared" si="249"/>
        <v>11.658097686375321</v>
      </c>
      <c r="AC2227" s="17" t="s">
        <v>17654</v>
      </c>
    </row>
    <row r="2228" spans="1:29" x14ac:dyDescent="0.25">
      <c r="A2228" t="s">
        <v>3339</v>
      </c>
      <c r="B2228" s="166" t="s">
        <v>9690</v>
      </c>
      <c r="C2228" t="s">
        <v>9691</v>
      </c>
      <c r="D2228" s="1">
        <v>45174</v>
      </c>
      <c r="E2228">
        <f t="shared" si="244"/>
        <v>18</v>
      </c>
      <c r="F2228" t="s">
        <v>6</v>
      </c>
      <c r="G2228">
        <v>870</v>
      </c>
      <c r="H2228">
        <f t="shared" si="243"/>
        <v>87</v>
      </c>
      <c r="I2228" t="s">
        <v>7</v>
      </c>
      <c r="J2228" t="s">
        <v>8</v>
      </c>
      <c r="K2228" t="s">
        <v>9692</v>
      </c>
      <c r="L2228" t="s">
        <v>8</v>
      </c>
      <c r="M2228" t="s">
        <v>6</v>
      </c>
      <c r="N2228" t="str">
        <f t="shared" si="245"/>
        <v>M</v>
      </c>
      <c r="O2228" t="s">
        <v>2996</v>
      </c>
      <c r="P2228" t="s">
        <v>2997</v>
      </c>
      <c r="Q2228" t="s">
        <v>221</v>
      </c>
      <c r="R2228">
        <v>4</v>
      </c>
      <c r="S2228">
        <f t="shared" si="246"/>
        <v>2019</v>
      </c>
      <c r="T2228" t="s">
        <v>12</v>
      </c>
      <c r="U2228">
        <v>0.999999999999998</v>
      </c>
      <c r="V2228" t="s">
        <v>3346</v>
      </c>
      <c r="W2228">
        <f>VLOOKUP(Q2228,'PBT Tag Rates'!$B$5:$E$44,4,FALSE)</f>
        <v>0.95971980899999998</v>
      </c>
      <c r="X2228">
        <v>1</v>
      </c>
      <c r="Y2228" s="14">
        <f>IFERROR(LOOKUP(H2228,{30,43,48,53,58,63,68,73,78,83,88,93,97},{42,47,52,57,62,67,72,77,82,87,92,99,100}),999)</f>
        <v>87</v>
      </c>
      <c r="Z2228" s="17">
        <f t="shared" si="247"/>
        <v>5.5555555555555554</v>
      </c>
      <c r="AA2228" s="17">
        <f t="shared" si="248"/>
        <v>5.5555555555555554</v>
      </c>
      <c r="AB2228" s="17">
        <f t="shared" si="249"/>
        <v>11.658097686375321</v>
      </c>
      <c r="AC2228" s="17" t="s">
        <v>17654</v>
      </c>
    </row>
    <row r="2229" spans="1:29" x14ac:dyDescent="0.25">
      <c r="A2229" t="s">
        <v>3339</v>
      </c>
      <c r="B2229" s="166" t="s">
        <v>9693</v>
      </c>
      <c r="C2229" t="s">
        <v>1347</v>
      </c>
      <c r="D2229" s="1">
        <v>45174</v>
      </c>
      <c r="E2229">
        <f t="shared" si="244"/>
        <v>18</v>
      </c>
      <c r="F2229" t="s">
        <v>14</v>
      </c>
      <c r="G2229">
        <v>740</v>
      </c>
      <c r="H2229">
        <f t="shared" si="243"/>
        <v>74</v>
      </c>
      <c r="I2229" t="s">
        <v>7</v>
      </c>
      <c r="J2229" t="s">
        <v>8</v>
      </c>
      <c r="K2229" t="s">
        <v>9694</v>
      </c>
      <c r="L2229" t="s">
        <v>8</v>
      </c>
      <c r="M2229" t="s">
        <v>14</v>
      </c>
      <c r="N2229" t="str">
        <f t="shared" si="245"/>
        <v>F</v>
      </c>
      <c r="O2229" t="s">
        <v>2650</v>
      </c>
      <c r="P2229" t="s">
        <v>3432</v>
      </c>
      <c r="Q2229" t="s">
        <v>221</v>
      </c>
      <c r="R2229">
        <v>4</v>
      </c>
      <c r="S2229">
        <f t="shared" si="246"/>
        <v>2019</v>
      </c>
      <c r="T2229" t="s">
        <v>12</v>
      </c>
      <c r="U2229">
        <v>1</v>
      </c>
      <c r="V2229" t="s">
        <v>3386</v>
      </c>
      <c r="W2229">
        <f>VLOOKUP(Q2229,'PBT Tag Rates'!$B$5:$E$44,4,FALSE)</f>
        <v>0.95971980899999998</v>
      </c>
      <c r="X2229">
        <v>1</v>
      </c>
      <c r="Y2229" s="14">
        <f>IFERROR(LOOKUP(H2229,{30,43,48,53,58,63,68,73,78,83,88,93,97},{42,47,52,57,62,67,72,77,82,87,92,99,100}),999)</f>
        <v>77</v>
      </c>
      <c r="Z2229" s="17">
        <f t="shared" si="247"/>
        <v>5.5555555555555554</v>
      </c>
      <c r="AA2229" s="17">
        <f t="shared" si="248"/>
        <v>5.5555555555555554</v>
      </c>
      <c r="AB2229" s="17">
        <f t="shared" si="249"/>
        <v>11.658097686375321</v>
      </c>
      <c r="AC2229" s="17" t="s">
        <v>17654</v>
      </c>
    </row>
    <row r="2230" spans="1:29" x14ac:dyDescent="0.25">
      <c r="A2230" t="s">
        <v>3339</v>
      </c>
      <c r="B2230" s="166" t="s">
        <v>9695</v>
      </c>
      <c r="C2230" t="s">
        <v>9696</v>
      </c>
      <c r="D2230" s="1">
        <v>45174</v>
      </c>
      <c r="E2230">
        <f t="shared" si="244"/>
        <v>18</v>
      </c>
      <c r="F2230" t="s">
        <v>14</v>
      </c>
      <c r="G2230">
        <v>740</v>
      </c>
      <c r="H2230">
        <f t="shared" si="243"/>
        <v>74</v>
      </c>
      <c r="I2230" t="s">
        <v>7</v>
      </c>
      <c r="J2230" t="s">
        <v>8</v>
      </c>
      <c r="K2230" t="s">
        <v>9697</v>
      </c>
      <c r="L2230" t="s">
        <v>8</v>
      </c>
      <c r="M2230" t="s">
        <v>14</v>
      </c>
      <c r="N2230" t="str">
        <f t="shared" si="245"/>
        <v>F</v>
      </c>
      <c r="O2230" t="s">
        <v>8</v>
      </c>
      <c r="P2230" t="s">
        <v>8</v>
      </c>
      <c r="Q2230" t="s">
        <v>11</v>
      </c>
      <c r="R2230" t="s">
        <v>8</v>
      </c>
      <c r="S2230" t="str">
        <f t="shared" si="246"/>
        <v>U</v>
      </c>
      <c r="T2230" t="s">
        <v>12</v>
      </c>
      <c r="U2230">
        <v>1</v>
      </c>
      <c r="V2230" t="s">
        <v>11</v>
      </c>
      <c r="W2230" t="e">
        <f>VLOOKUP(Q2230,'PBT Tag Rates'!$B$5:$E$44,4,FALSE)</f>
        <v>#N/A</v>
      </c>
      <c r="X2230">
        <v>1</v>
      </c>
      <c r="Y2230" s="14">
        <f>IFERROR(LOOKUP(H2230,{30,43,48,53,58,63,68,73,78,83,88,93,97},{42,47,52,57,62,67,72,77,82,87,92,99,100}),999)</f>
        <v>77</v>
      </c>
      <c r="Z2230" s="17">
        <f t="shared" si="247"/>
        <v>5.5555555555555554</v>
      </c>
      <c r="AA2230" s="17">
        <f t="shared" si="248"/>
        <v>5.5555555555555554</v>
      </c>
      <c r="AB2230" s="17">
        <f t="shared" si="249"/>
        <v>11.658097686375321</v>
      </c>
      <c r="AC2230" s="17" t="s">
        <v>17654</v>
      </c>
    </row>
    <row r="2231" spans="1:29" x14ac:dyDescent="0.25">
      <c r="A2231" t="s">
        <v>3339</v>
      </c>
      <c r="B2231" s="166" t="s">
        <v>9698</v>
      </c>
      <c r="C2231" t="s">
        <v>1348</v>
      </c>
      <c r="D2231" s="1">
        <v>45174</v>
      </c>
      <c r="E2231">
        <f t="shared" si="244"/>
        <v>18</v>
      </c>
      <c r="F2231" t="s">
        <v>6</v>
      </c>
      <c r="G2231">
        <v>620</v>
      </c>
      <c r="H2231">
        <f t="shared" si="243"/>
        <v>62</v>
      </c>
      <c r="I2231" t="s">
        <v>7</v>
      </c>
      <c r="J2231" t="s">
        <v>8</v>
      </c>
      <c r="K2231" t="s">
        <v>8</v>
      </c>
      <c r="L2231" t="s">
        <v>8</v>
      </c>
      <c r="M2231" t="s">
        <v>6</v>
      </c>
      <c r="N2231" t="str">
        <f t="shared" si="245"/>
        <v>M</v>
      </c>
      <c r="O2231" t="s">
        <v>9699</v>
      </c>
      <c r="P2231" t="s">
        <v>9700</v>
      </c>
      <c r="Q2231" t="s">
        <v>918</v>
      </c>
      <c r="R2231">
        <v>3</v>
      </c>
      <c r="S2231">
        <f t="shared" si="246"/>
        <v>2020</v>
      </c>
      <c r="T2231" t="s">
        <v>12</v>
      </c>
      <c r="U2231">
        <v>1</v>
      </c>
      <c r="V2231" t="s">
        <v>3346</v>
      </c>
      <c r="W2231">
        <f>VLOOKUP(Q2231,'PBT Tag Rates'!$B$5:$E$44,4,FALSE)</f>
        <v>0.98961045999999997</v>
      </c>
      <c r="X2231">
        <v>1</v>
      </c>
      <c r="Y2231" s="14">
        <f>IFERROR(LOOKUP(H2231,{30,43,48,53,58,63,68,73,78,83,88,93,97},{42,47,52,57,62,67,72,77,82,87,92,99,100}),999)</f>
        <v>62</v>
      </c>
      <c r="Z2231" s="17">
        <f t="shared" si="247"/>
        <v>5.5555555555555554</v>
      </c>
      <c r="AA2231" s="17">
        <f t="shared" si="248"/>
        <v>5.5555555555555554</v>
      </c>
      <c r="AB2231" s="17">
        <f t="shared" si="249"/>
        <v>11.658097686375321</v>
      </c>
      <c r="AC2231" s="17" t="s">
        <v>17654</v>
      </c>
    </row>
    <row r="2232" spans="1:29" x14ac:dyDescent="0.25">
      <c r="A2232" t="s">
        <v>3339</v>
      </c>
      <c r="B2232" s="166" t="s">
        <v>9701</v>
      </c>
      <c r="C2232" t="s">
        <v>9702</v>
      </c>
      <c r="D2232" s="1">
        <v>45174</v>
      </c>
      <c r="E2232">
        <f t="shared" si="244"/>
        <v>18</v>
      </c>
      <c r="F2232" t="s">
        <v>14</v>
      </c>
      <c r="G2232">
        <v>720</v>
      </c>
      <c r="H2232">
        <f t="shared" si="243"/>
        <v>72</v>
      </c>
      <c r="I2232" t="s">
        <v>7</v>
      </c>
      <c r="J2232" t="s">
        <v>8</v>
      </c>
      <c r="K2232" t="s">
        <v>9703</v>
      </c>
      <c r="L2232" t="s">
        <v>8</v>
      </c>
      <c r="M2232" t="s">
        <v>14</v>
      </c>
      <c r="N2232" t="str">
        <f t="shared" si="245"/>
        <v>F</v>
      </c>
      <c r="O2232" t="s">
        <v>8</v>
      </c>
      <c r="P2232" t="s">
        <v>8</v>
      </c>
      <c r="Q2232" t="s">
        <v>11</v>
      </c>
      <c r="R2232" t="s">
        <v>8</v>
      </c>
      <c r="S2232" t="str">
        <f t="shared" si="246"/>
        <v>U</v>
      </c>
      <c r="T2232" t="s">
        <v>12</v>
      </c>
      <c r="U2232">
        <v>1</v>
      </c>
      <c r="V2232" t="s">
        <v>11</v>
      </c>
      <c r="W2232" t="e">
        <f>VLOOKUP(Q2232,'PBT Tag Rates'!$B$5:$E$44,4,FALSE)</f>
        <v>#N/A</v>
      </c>
      <c r="X2232">
        <v>1</v>
      </c>
      <c r="Y2232" s="14">
        <f>IFERROR(LOOKUP(H2232,{30,43,48,53,58,63,68,73,78,83,88,93,97},{42,47,52,57,62,67,72,77,82,87,92,99,100}),999)</f>
        <v>72</v>
      </c>
      <c r="Z2232" s="17">
        <f t="shared" si="247"/>
        <v>5.5555555555555554</v>
      </c>
      <c r="AA2232" s="17">
        <f t="shared" si="248"/>
        <v>5.5555555555555554</v>
      </c>
      <c r="AB2232" s="17">
        <f t="shared" si="249"/>
        <v>11.658097686375321</v>
      </c>
      <c r="AC2232" s="17" t="s">
        <v>17654</v>
      </c>
    </row>
    <row r="2233" spans="1:29" x14ac:dyDescent="0.25">
      <c r="A2233" t="s">
        <v>3339</v>
      </c>
      <c r="B2233" s="166" t="s">
        <v>9704</v>
      </c>
      <c r="C2233" t="s">
        <v>1349</v>
      </c>
      <c r="D2233" s="1">
        <v>45174</v>
      </c>
      <c r="E2233">
        <f t="shared" si="244"/>
        <v>18</v>
      </c>
      <c r="F2233" t="s">
        <v>14</v>
      </c>
      <c r="G2233">
        <v>760</v>
      </c>
      <c r="H2233">
        <f t="shared" si="243"/>
        <v>76</v>
      </c>
      <c r="I2233" t="s">
        <v>7</v>
      </c>
      <c r="J2233" t="s">
        <v>8</v>
      </c>
      <c r="K2233" t="s">
        <v>9705</v>
      </c>
      <c r="L2233" t="s">
        <v>8</v>
      </c>
      <c r="M2233" t="s">
        <v>14</v>
      </c>
      <c r="N2233" t="str">
        <f t="shared" si="245"/>
        <v>F</v>
      </c>
      <c r="O2233" t="s">
        <v>1273</v>
      </c>
      <c r="P2233" t="s">
        <v>2669</v>
      </c>
      <c r="Q2233" t="s">
        <v>221</v>
      </c>
      <c r="R2233">
        <v>4</v>
      </c>
      <c r="S2233">
        <f t="shared" si="246"/>
        <v>2019</v>
      </c>
      <c r="T2233" t="s">
        <v>12</v>
      </c>
      <c r="U2233">
        <v>0.999999999999996</v>
      </c>
      <c r="V2233" t="s">
        <v>3346</v>
      </c>
      <c r="W2233">
        <f>VLOOKUP(Q2233,'PBT Tag Rates'!$B$5:$E$44,4,FALSE)</f>
        <v>0.95971980899999998</v>
      </c>
      <c r="X2233">
        <v>1</v>
      </c>
      <c r="Y2233" s="14">
        <f>IFERROR(LOOKUP(H2233,{30,43,48,53,58,63,68,73,78,83,88,93,97},{42,47,52,57,62,67,72,77,82,87,92,99,100}),999)</f>
        <v>77</v>
      </c>
      <c r="Z2233" s="17">
        <f t="shared" si="247"/>
        <v>5.5555555555555554</v>
      </c>
      <c r="AA2233" s="17">
        <f t="shared" si="248"/>
        <v>5.5555555555555554</v>
      </c>
      <c r="AB2233" s="17">
        <f t="shared" si="249"/>
        <v>11.658097686375321</v>
      </c>
      <c r="AC2233" s="17" t="s">
        <v>17654</v>
      </c>
    </row>
    <row r="2234" spans="1:29" x14ac:dyDescent="0.25">
      <c r="A2234" t="s">
        <v>3339</v>
      </c>
      <c r="B2234" s="166" t="s">
        <v>9706</v>
      </c>
      <c r="C2234" t="s">
        <v>1350</v>
      </c>
      <c r="D2234" s="1">
        <v>45174</v>
      </c>
      <c r="E2234">
        <f t="shared" si="244"/>
        <v>18</v>
      </c>
      <c r="F2234" t="s">
        <v>6</v>
      </c>
      <c r="G2234">
        <v>510</v>
      </c>
      <c r="H2234">
        <f t="shared" si="243"/>
        <v>51</v>
      </c>
      <c r="I2234" t="s">
        <v>9</v>
      </c>
      <c r="J2234">
        <v>1</v>
      </c>
      <c r="K2234" t="s">
        <v>8</v>
      </c>
      <c r="L2234" t="s">
        <v>8</v>
      </c>
      <c r="M2234" t="s">
        <v>6</v>
      </c>
      <c r="N2234" t="str">
        <f t="shared" si="245"/>
        <v>M</v>
      </c>
      <c r="O2234" t="s">
        <v>2739</v>
      </c>
      <c r="P2234" t="s">
        <v>2740</v>
      </c>
      <c r="Q2234" t="s">
        <v>918</v>
      </c>
      <c r="R2234">
        <v>3</v>
      </c>
      <c r="S2234">
        <f t="shared" si="246"/>
        <v>2020</v>
      </c>
      <c r="T2234" t="s">
        <v>12</v>
      </c>
      <c r="U2234">
        <v>0.999999999999999</v>
      </c>
      <c r="V2234" t="s">
        <v>3876</v>
      </c>
      <c r="W2234">
        <f>VLOOKUP(Q2234,'PBT Tag Rates'!$B$5:$E$44,4,FALSE)</f>
        <v>0.98961045999999997</v>
      </c>
      <c r="X2234">
        <v>1</v>
      </c>
      <c r="Y2234" s="14">
        <f>IFERROR(LOOKUP(H2234,{30,43,48,53,58,63,68,73,78,83,88,93,97},{42,47,52,57,62,67,72,77,82,87,92,99,100}),999)</f>
        <v>52</v>
      </c>
      <c r="Z2234" s="17">
        <f t="shared" si="247"/>
        <v>5.5555555555555554</v>
      </c>
      <c r="AA2234" s="17">
        <f t="shared" si="248"/>
        <v>5.5555555555555554</v>
      </c>
      <c r="AB2234" s="17">
        <f t="shared" si="249"/>
        <v>11.658097686375321</v>
      </c>
      <c r="AC2234" s="17" t="s">
        <v>17654</v>
      </c>
    </row>
    <row r="2235" spans="1:29" x14ac:dyDescent="0.25">
      <c r="A2235" t="s">
        <v>3339</v>
      </c>
      <c r="B2235" s="166" t="s">
        <v>9707</v>
      </c>
      <c r="C2235" t="s">
        <v>1351</v>
      </c>
      <c r="D2235" s="1">
        <v>45174</v>
      </c>
      <c r="E2235">
        <f t="shared" si="244"/>
        <v>18</v>
      </c>
      <c r="F2235" t="s">
        <v>14</v>
      </c>
      <c r="G2235">
        <v>740</v>
      </c>
      <c r="H2235">
        <f t="shared" si="243"/>
        <v>74</v>
      </c>
      <c r="I2235" t="s">
        <v>7</v>
      </c>
      <c r="J2235" t="s">
        <v>8</v>
      </c>
      <c r="K2235" t="s">
        <v>9708</v>
      </c>
      <c r="L2235" t="s">
        <v>8</v>
      </c>
      <c r="M2235" t="s">
        <v>14</v>
      </c>
      <c r="N2235" t="str">
        <f t="shared" si="245"/>
        <v>F</v>
      </c>
      <c r="O2235" t="s">
        <v>1785</v>
      </c>
      <c r="P2235" t="s">
        <v>1786</v>
      </c>
      <c r="Q2235" t="s">
        <v>221</v>
      </c>
      <c r="R2235">
        <v>4</v>
      </c>
      <c r="S2235">
        <f t="shared" si="246"/>
        <v>2019</v>
      </c>
      <c r="T2235" t="s">
        <v>12</v>
      </c>
      <c r="U2235">
        <v>0.999999999999999</v>
      </c>
      <c r="V2235" t="s">
        <v>3396</v>
      </c>
      <c r="W2235">
        <f>VLOOKUP(Q2235,'PBT Tag Rates'!$B$5:$E$44,4,FALSE)</f>
        <v>0.95971980899999998</v>
      </c>
      <c r="X2235">
        <v>1</v>
      </c>
      <c r="Y2235" s="14">
        <f>IFERROR(LOOKUP(H2235,{30,43,48,53,58,63,68,73,78,83,88,93,97},{42,47,52,57,62,67,72,77,82,87,92,99,100}),999)</f>
        <v>77</v>
      </c>
      <c r="Z2235" s="17">
        <f t="shared" si="247"/>
        <v>5.5555555555555554</v>
      </c>
      <c r="AA2235" s="17">
        <f t="shared" si="248"/>
        <v>5.5555555555555554</v>
      </c>
      <c r="AB2235" s="17">
        <f t="shared" si="249"/>
        <v>11.658097686375321</v>
      </c>
      <c r="AC2235" s="17" t="s">
        <v>17655</v>
      </c>
    </row>
    <row r="2236" spans="1:29" x14ac:dyDescent="0.25">
      <c r="A2236" t="s">
        <v>3339</v>
      </c>
      <c r="B2236" s="166" t="s">
        <v>9709</v>
      </c>
      <c r="C2236" t="s">
        <v>9710</v>
      </c>
      <c r="D2236" s="1">
        <v>45174</v>
      </c>
      <c r="E2236">
        <f t="shared" si="244"/>
        <v>18</v>
      </c>
      <c r="F2236" t="s">
        <v>14</v>
      </c>
      <c r="G2236">
        <v>800</v>
      </c>
      <c r="H2236">
        <f t="shared" si="243"/>
        <v>80</v>
      </c>
      <c r="I2236" t="s">
        <v>7</v>
      </c>
      <c r="J2236" t="s">
        <v>8</v>
      </c>
      <c r="K2236" t="s">
        <v>9711</v>
      </c>
      <c r="L2236" t="s">
        <v>8</v>
      </c>
      <c r="M2236" t="s">
        <v>14</v>
      </c>
      <c r="N2236" t="str">
        <f t="shared" si="245"/>
        <v>F</v>
      </c>
      <c r="O2236" t="s">
        <v>2245</v>
      </c>
      <c r="P2236" t="s">
        <v>2977</v>
      </c>
      <c r="Q2236" t="s">
        <v>221</v>
      </c>
      <c r="R2236">
        <v>4</v>
      </c>
      <c r="S2236">
        <f t="shared" si="246"/>
        <v>2019</v>
      </c>
      <c r="T2236" t="s">
        <v>12</v>
      </c>
      <c r="U2236">
        <v>1</v>
      </c>
      <c r="V2236" t="s">
        <v>3396</v>
      </c>
      <c r="W2236">
        <f>VLOOKUP(Q2236,'PBT Tag Rates'!$B$5:$E$44,4,FALSE)</f>
        <v>0.95971980899999998</v>
      </c>
      <c r="X2236">
        <v>1</v>
      </c>
      <c r="Y2236" s="14">
        <f>IFERROR(LOOKUP(H2236,{30,43,48,53,58,63,68,73,78,83,88,93,97},{42,47,52,57,62,67,72,77,82,87,92,99,100}),999)</f>
        <v>82</v>
      </c>
      <c r="Z2236" s="17">
        <f t="shared" si="247"/>
        <v>5.5555555555555554</v>
      </c>
      <c r="AA2236" s="17">
        <f t="shared" si="248"/>
        <v>5.5555555555555554</v>
      </c>
      <c r="AB2236" s="17">
        <f t="shared" si="249"/>
        <v>11.658097686375321</v>
      </c>
      <c r="AC2236" s="17" t="s">
        <v>17655</v>
      </c>
    </row>
    <row r="2237" spans="1:29" x14ac:dyDescent="0.25">
      <c r="A2237" t="s">
        <v>3339</v>
      </c>
      <c r="B2237" s="166" t="s">
        <v>9712</v>
      </c>
      <c r="C2237" t="s">
        <v>1353</v>
      </c>
      <c r="D2237" s="1">
        <v>45174</v>
      </c>
      <c r="E2237">
        <f t="shared" si="244"/>
        <v>18</v>
      </c>
      <c r="F2237" t="s">
        <v>6</v>
      </c>
      <c r="G2237">
        <v>630</v>
      </c>
      <c r="H2237">
        <f t="shared" si="243"/>
        <v>63</v>
      </c>
      <c r="I2237" t="s">
        <v>9</v>
      </c>
      <c r="J2237">
        <v>1</v>
      </c>
      <c r="K2237" t="s">
        <v>8</v>
      </c>
      <c r="L2237" t="s">
        <v>8</v>
      </c>
      <c r="M2237" t="s">
        <v>6</v>
      </c>
      <c r="N2237" t="str">
        <f t="shared" si="245"/>
        <v>M</v>
      </c>
      <c r="O2237" t="s">
        <v>8</v>
      </c>
      <c r="P2237" t="s">
        <v>8</v>
      </c>
      <c r="Q2237" t="s">
        <v>11</v>
      </c>
      <c r="R2237" t="s">
        <v>8</v>
      </c>
      <c r="S2237" t="str">
        <f t="shared" si="246"/>
        <v>U</v>
      </c>
      <c r="T2237" t="s">
        <v>12</v>
      </c>
      <c r="U2237">
        <v>0.999999999999999</v>
      </c>
      <c r="V2237" t="s">
        <v>3100</v>
      </c>
      <c r="W2237" t="e">
        <f>VLOOKUP(Q2237,'PBT Tag Rates'!$B$5:$E$44,4,FALSE)</f>
        <v>#N/A</v>
      </c>
      <c r="X2237">
        <v>1</v>
      </c>
      <c r="Y2237" s="14">
        <f>IFERROR(LOOKUP(H2237,{30,43,48,53,58,63,68,73,78,83,88,93,97},{42,47,52,57,62,67,72,77,82,87,92,99,100}),999)</f>
        <v>67</v>
      </c>
      <c r="Z2237" s="17">
        <f t="shared" si="247"/>
        <v>5.5555555555555554</v>
      </c>
      <c r="AA2237" s="17">
        <f t="shared" si="248"/>
        <v>5.5555555555555554</v>
      </c>
      <c r="AB2237" s="17">
        <f t="shared" si="249"/>
        <v>11.658097686375321</v>
      </c>
      <c r="AC2237" s="17" t="s">
        <v>17654</v>
      </c>
    </row>
    <row r="2238" spans="1:29" x14ac:dyDescent="0.25">
      <c r="A2238" t="s">
        <v>3339</v>
      </c>
      <c r="B2238" s="166" t="s">
        <v>9713</v>
      </c>
      <c r="C2238" t="s">
        <v>9714</v>
      </c>
      <c r="D2238" s="1">
        <v>45174</v>
      </c>
      <c r="E2238">
        <f t="shared" si="244"/>
        <v>18</v>
      </c>
      <c r="F2238" t="s">
        <v>14</v>
      </c>
      <c r="G2238">
        <v>800</v>
      </c>
      <c r="H2238">
        <f t="shared" si="243"/>
        <v>80</v>
      </c>
      <c r="I2238" t="s">
        <v>9</v>
      </c>
      <c r="J2238">
        <v>1</v>
      </c>
      <c r="K2238" t="s">
        <v>9715</v>
      </c>
      <c r="L2238" t="s">
        <v>8</v>
      </c>
      <c r="M2238" t="s">
        <v>14</v>
      </c>
      <c r="N2238" t="str">
        <f t="shared" si="245"/>
        <v>F</v>
      </c>
      <c r="O2238" t="s">
        <v>658</v>
      </c>
      <c r="P2238" t="s">
        <v>1908</v>
      </c>
      <c r="Q2238" t="s">
        <v>15</v>
      </c>
      <c r="R2238">
        <v>5</v>
      </c>
      <c r="S2238">
        <f t="shared" si="246"/>
        <v>2018</v>
      </c>
      <c r="T2238" t="s">
        <v>12</v>
      </c>
      <c r="U2238">
        <v>0.99999999999999201</v>
      </c>
      <c r="V2238" t="s">
        <v>3951</v>
      </c>
      <c r="W2238">
        <f>VLOOKUP(Q2238,'PBT Tag Rates'!$B$5:$E$44,4,FALSE)</f>
        <v>0.80551598400000002</v>
      </c>
      <c r="X2238">
        <v>1</v>
      </c>
      <c r="Y2238" s="14">
        <f>IFERROR(LOOKUP(H2238,{30,43,48,53,58,63,68,73,78,83,88,93,97},{42,47,52,57,62,67,72,77,82,87,92,99,100}),999)</f>
        <v>82</v>
      </c>
      <c r="Z2238" s="17">
        <f t="shared" si="247"/>
        <v>5.5555555555555554</v>
      </c>
      <c r="AA2238" s="17">
        <f t="shared" si="248"/>
        <v>5.5555555555555554</v>
      </c>
      <c r="AB2238" s="17">
        <f t="shared" si="249"/>
        <v>11.658097686375321</v>
      </c>
      <c r="AC2238" s="17" t="s">
        <v>17655</v>
      </c>
    </row>
    <row r="2239" spans="1:29" x14ac:dyDescent="0.25">
      <c r="A2239" t="s">
        <v>3339</v>
      </c>
      <c r="B2239" s="166" t="s">
        <v>9716</v>
      </c>
      <c r="C2239" t="s">
        <v>1356</v>
      </c>
      <c r="D2239" s="1">
        <v>45174</v>
      </c>
      <c r="E2239">
        <f t="shared" si="244"/>
        <v>18</v>
      </c>
      <c r="F2239" t="s">
        <v>14</v>
      </c>
      <c r="G2239">
        <v>840</v>
      </c>
      <c r="H2239">
        <f t="shared" si="243"/>
        <v>84</v>
      </c>
      <c r="I2239" t="s">
        <v>7</v>
      </c>
      <c r="J2239" t="s">
        <v>8</v>
      </c>
      <c r="K2239" t="s">
        <v>9717</v>
      </c>
      <c r="L2239" t="s">
        <v>8</v>
      </c>
      <c r="M2239" t="s">
        <v>14</v>
      </c>
      <c r="N2239" t="str">
        <f t="shared" si="245"/>
        <v>F</v>
      </c>
      <c r="O2239" t="s">
        <v>1785</v>
      </c>
      <c r="P2239" t="s">
        <v>5617</v>
      </c>
      <c r="Q2239" t="s">
        <v>221</v>
      </c>
      <c r="R2239">
        <v>4</v>
      </c>
      <c r="S2239">
        <f t="shared" si="246"/>
        <v>2019</v>
      </c>
      <c r="T2239" t="s">
        <v>12</v>
      </c>
      <c r="U2239">
        <v>0.999999999999997</v>
      </c>
      <c r="V2239" t="s">
        <v>3396</v>
      </c>
      <c r="W2239">
        <f>VLOOKUP(Q2239,'PBT Tag Rates'!$B$5:$E$44,4,FALSE)</f>
        <v>0.95971980899999998</v>
      </c>
      <c r="X2239">
        <v>1</v>
      </c>
      <c r="Y2239" s="14">
        <f>IFERROR(LOOKUP(H2239,{30,43,48,53,58,63,68,73,78,83,88,93,97},{42,47,52,57,62,67,72,77,82,87,92,99,100}),999)</f>
        <v>87</v>
      </c>
      <c r="Z2239" s="17">
        <f t="shared" si="247"/>
        <v>5.5555555555555554</v>
      </c>
      <c r="AA2239" s="17">
        <f t="shared" si="248"/>
        <v>5.5555555555555554</v>
      </c>
      <c r="AB2239" s="17">
        <f t="shared" si="249"/>
        <v>11.658097686375321</v>
      </c>
      <c r="AC2239" s="17" t="s">
        <v>17655</v>
      </c>
    </row>
    <row r="2240" spans="1:29" x14ac:dyDescent="0.25">
      <c r="A2240" t="s">
        <v>3339</v>
      </c>
      <c r="B2240" s="166" t="s">
        <v>9718</v>
      </c>
      <c r="C2240" t="s">
        <v>9719</v>
      </c>
      <c r="D2240" s="1">
        <v>45174</v>
      </c>
      <c r="E2240">
        <f t="shared" si="244"/>
        <v>18</v>
      </c>
      <c r="F2240" t="s">
        <v>14</v>
      </c>
      <c r="G2240">
        <v>780</v>
      </c>
      <c r="H2240">
        <f t="shared" si="243"/>
        <v>78</v>
      </c>
      <c r="I2240" t="s">
        <v>7</v>
      </c>
      <c r="J2240" t="s">
        <v>8</v>
      </c>
      <c r="K2240" t="s">
        <v>9720</v>
      </c>
      <c r="L2240" t="s">
        <v>8</v>
      </c>
      <c r="M2240" t="s">
        <v>14</v>
      </c>
      <c r="N2240" t="str">
        <f t="shared" si="245"/>
        <v>F</v>
      </c>
      <c r="O2240" t="s">
        <v>274</v>
      </c>
      <c r="P2240" t="s">
        <v>991</v>
      </c>
      <c r="Q2240" t="s">
        <v>221</v>
      </c>
      <c r="R2240">
        <v>4</v>
      </c>
      <c r="S2240">
        <f t="shared" si="246"/>
        <v>2019</v>
      </c>
      <c r="T2240" t="s">
        <v>12</v>
      </c>
      <c r="U2240">
        <v>1</v>
      </c>
      <c r="V2240" t="s">
        <v>3396</v>
      </c>
      <c r="W2240">
        <f>VLOOKUP(Q2240,'PBT Tag Rates'!$B$5:$E$44,4,FALSE)</f>
        <v>0.95971980899999998</v>
      </c>
      <c r="X2240">
        <v>1</v>
      </c>
      <c r="Y2240" s="14">
        <f>IFERROR(LOOKUP(H2240,{30,43,48,53,58,63,68,73,78,83,88,93,97},{42,47,52,57,62,67,72,77,82,87,92,99,100}),999)</f>
        <v>82</v>
      </c>
      <c r="Z2240" s="17">
        <f t="shared" si="247"/>
        <v>5.5555555555555554</v>
      </c>
      <c r="AA2240" s="17">
        <f t="shared" si="248"/>
        <v>5.5555555555555554</v>
      </c>
      <c r="AB2240" s="17">
        <f t="shared" si="249"/>
        <v>11.658097686375321</v>
      </c>
      <c r="AC2240" s="17" t="s">
        <v>17655</v>
      </c>
    </row>
    <row r="2241" spans="1:29" x14ac:dyDescent="0.25">
      <c r="A2241" t="s">
        <v>3339</v>
      </c>
      <c r="B2241" s="166" t="s">
        <v>9721</v>
      </c>
      <c r="C2241" t="s">
        <v>9722</v>
      </c>
      <c r="D2241" s="1">
        <v>45174</v>
      </c>
      <c r="E2241">
        <f t="shared" si="244"/>
        <v>18</v>
      </c>
      <c r="F2241" t="s">
        <v>14</v>
      </c>
      <c r="G2241">
        <v>760</v>
      </c>
      <c r="H2241">
        <f t="shared" si="243"/>
        <v>76</v>
      </c>
      <c r="I2241" t="s">
        <v>7</v>
      </c>
      <c r="J2241" t="s">
        <v>8</v>
      </c>
      <c r="K2241" t="s">
        <v>9723</v>
      </c>
      <c r="L2241" t="s">
        <v>8</v>
      </c>
      <c r="M2241" t="s">
        <v>14</v>
      </c>
      <c r="N2241" t="str">
        <f t="shared" si="245"/>
        <v>F</v>
      </c>
      <c r="O2241" t="s">
        <v>3661</v>
      </c>
      <c r="P2241" t="s">
        <v>3662</v>
      </c>
      <c r="Q2241" t="s">
        <v>221</v>
      </c>
      <c r="R2241">
        <v>4</v>
      </c>
      <c r="S2241">
        <f t="shared" si="246"/>
        <v>2019</v>
      </c>
      <c r="T2241" t="s">
        <v>12</v>
      </c>
      <c r="U2241">
        <v>1</v>
      </c>
      <c r="V2241" t="s">
        <v>3363</v>
      </c>
      <c r="W2241">
        <f>VLOOKUP(Q2241,'PBT Tag Rates'!$B$5:$E$44,4,FALSE)</f>
        <v>0.95971980899999998</v>
      </c>
      <c r="X2241">
        <v>1</v>
      </c>
      <c r="Y2241" s="14">
        <f>IFERROR(LOOKUP(H2241,{30,43,48,53,58,63,68,73,78,83,88,93,97},{42,47,52,57,62,67,72,77,82,87,92,99,100}),999)</f>
        <v>77</v>
      </c>
      <c r="Z2241" s="17">
        <f t="shared" si="247"/>
        <v>5.5555555555555554</v>
      </c>
      <c r="AA2241" s="17">
        <f t="shared" si="248"/>
        <v>5.5555555555555554</v>
      </c>
      <c r="AB2241" s="17">
        <f t="shared" si="249"/>
        <v>11.658097686375321</v>
      </c>
      <c r="AC2241" s="17" t="s">
        <v>17654</v>
      </c>
    </row>
    <row r="2242" spans="1:29" x14ac:dyDescent="0.25">
      <c r="A2242" t="s">
        <v>3339</v>
      </c>
      <c r="B2242" s="166" t="s">
        <v>9724</v>
      </c>
      <c r="C2242" t="s">
        <v>1357</v>
      </c>
      <c r="D2242" s="1">
        <v>45174</v>
      </c>
      <c r="E2242">
        <f t="shared" si="244"/>
        <v>18</v>
      </c>
      <c r="F2242" t="s">
        <v>14</v>
      </c>
      <c r="G2242">
        <v>710</v>
      </c>
      <c r="H2242">
        <f t="shared" si="243"/>
        <v>71</v>
      </c>
      <c r="I2242" t="s">
        <v>7</v>
      </c>
      <c r="J2242" t="s">
        <v>8</v>
      </c>
      <c r="K2242" t="s">
        <v>9725</v>
      </c>
      <c r="L2242" t="s">
        <v>8</v>
      </c>
      <c r="M2242" t="s">
        <v>14</v>
      </c>
      <c r="N2242" t="str">
        <f t="shared" si="245"/>
        <v>F</v>
      </c>
      <c r="O2242" t="s">
        <v>358</v>
      </c>
      <c r="P2242" t="s">
        <v>3929</v>
      </c>
      <c r="Q2242" t="s">
        <v>221</v>
      </c>
      <c r="R2242">
        <v>4</v>
      </c>
      <c r="S2242">
        <f t="shared" si="246"/>
        <v>2019</v>
      </c>
      <c r="T2242" t="s">
        <v>12</v>
      </c>
      <c r="U2242">
        <v>0.999999999999995</v>
      </c>
      <c r="V2242" t="s">
        <v>3386</v>
      </c>
      <c r="W2242">
        <f>VLOOKUP(Q2242,'PBT Tag Rates'!$B$5:$E$44,4,FALSE)</f>
        <v>0.95971980899999998</v>
      </c>
      <c r="X2242">
        <v>1</v>
      </c>
      <c r="Y2242" s="14">
        <f>IFERROR(LOOKUP(H2242,{30,43,48,53,58,63,68,73,78,83,88,93,97},{42,47,52,57,62,67,72,77,82,87,92,99,100}),999)</f>
        <v>72</v>
      </c>
      <c r="Z2242" s="17">
        <f t="shared" si="247"/>
        <v>5.5555555555555554</v>
      </c>
      <c r="AA2242" s="17">
        <f t="shared" si="248"/>
        <v>5.5555555555555554</v>
      </c>
      <c r="AB2242" s="17">
        <f t="shared" si="249"/>
        <v>11.658097686375321</v>
      </c>
      <c r="AC2242" s="17" t="s">
        <v>17654</v>
      </c>
    </row>
    <row r="2243" spans="1:29" x14ac:dyDescent="0.25">
      <c r="A2243" t="s">
        <v>3339</v>
      </c>
      <c r="B2243" s="166" t="s">
        <v>9726</v>
      </c>
      <c r="C2243" t="s">
        <v>1360</v>
      </c>
      <c r="D2243" s="1">
        <v>45174</v>
      </c>
      <c r="E2243">
        <f t="shared" si="244"/>
        <v>18</v>
      </c>
      <c r="F2243" t="s">
        <v>6</v>
      </c>
      <c r="G2243">
        <v>620</v>
      </c>
      <c r="H2243">
        <f t="shared" si="243"/>
        <v>62</v>
      </c>
      <c r="I2243" t="s">
        <v>9</v>
      </c>
      <c r="J2243">
        <v>1</v>
      </c>
      <c r="K2243" t="s">
        <v>8</v>
      </c>
      <c r="L2243" t="s">
        <v>8</v>
      </c>
      <c r="M2243" t="s">
        <v>6</v>
      </c>
      <c r="N2243" t="str">
        <f t="shared" si="245"/>
        <v>M</v>
      </c>
      <c r="O2243" t="s">
        <v>2648</v>
      </c>
      <c r="P2243" t="s">
        <v>2649</v>
      </c>
      <c r="Q2243" t="s">
        <v>918</v>
      </c>
      <c r="R2243">
        <v>3</v>
      </c>
      <c r="S2243">
        <f t="shared" si="246"/>
        <v>2020</v>
      </c>
      <c r="T2243" t="s">
        <v>12</v>
      </c>
      <c r="U2243">
        <v>0.999999999999999</v>
      </c>
      <c r="V2243" t="s">
        <v>3386</v>
      </c>
      <c r="W2243">
        <f>VLOOKUP(Q2243,'PBT Tag Rates'!$B$5:$E$44,4,FALSE)</f>
        <v>0.98961045999999997</v>
      </c>
      <c r="X2243">
        <v>1</v>
      </c>
      <c r="Y2243" s="14">
        <f>IFERROR(LOOKUP(H2243,{30,43,48,53,58,63,68,73,78,83,88,93,97},{42,47,52,57,62,67,72,77,82,87,92,99,100}),999)</f>
        <v>62</v>
      </c>
      <c r="Z2243" s="17">
        <f t="shared" si="247"/>
        <v>5.5555555555555554</v>
      </c>
      <c r="AA2243" s="17">
        <f t="shared" si="248"/>
        <v>5.5555555555555554</v>
      </c>
      <c r="AB2243" s="17">
        <f t="shared" si="249"/>
        <v>11.658097686375321</v>
      </c>
      <c r="AC2243" s="17" t="s">
        <v>17654</v>
      </c>
    </row>
    <row r="2244" spans="1:29" x14ac:dyDescent="0.25">
      <c r="A2244" t="s">
        <v>3339</v>
      </c>
      <c r="B2244" s="166" t="s">
        <v>9727</v>
      </c>
      <c r="C2244" t="s">
        <v>1361</v>
      </c>
      <c r="D2244" s="1">
        <v>45174</v>
      </c>
      <c r="E2244">
        <f t="shared" si="244"/>
        <v>18</v>
      </c>
      <c r="F2244" t="s">
        <v>6</v>
      </c>
      <c r="G2244">
        <v>740</v>
      </c>
      <c r="H2244">
        <f t="shared" si="243"/>
        <v>74</v>
      </c>
      <c r="I2244" t="s">
        <v>7</v>
      </c>
      <c r="J2244" t="s">
        <v>8</v>
      </c>
      <c r="K2244" t="s">
        <v>9728</v>
      </c>
      <c r="L2244" t="s">
        <v>8</v>
      </c>
      <c r="M2244" t="s">
        <v>6</v>
      </c>
      <c r="N2244" t="str">
        <f t="shared" si="245"/>
        <v>M</v>
      </c>
      <c r="O2244" t="s">
        <v>5964</v>
      </c>
      <c r="P2244" t="s">
        <v>5965</v>
      </c>
      <c r="Q2244" t="s">
        <v>221</v>
      </c>
      <c r="R2244">
        <v>4</v>
      </c>
      <c r="S2244">
        <f t="shared" si="246"/>
        <v>2019</v>
      </c>
      <c r="T2244" t="s">
        <v>12</v>
      </c>
      <c r="U2244">
        <v>0.999999999999997</v>
      </c>
      <c r="V2244" t="s">
        <v>3346</v>
      </c>
      <c r="W2244">
        <f>VLOOKUP(Q2244,'PBT Tag Rates'!$B$5:$E$44,4,FALSE)</f>
        <v>0.95971980899999998</v>
      </c>
      <c r="X2244">
        <v>1</v>
      </c>
      <c r="Y2244" s="14">
        <f>IFERROR(LOOKUP(H2244,{30,43,48,53,58,63,68,73,78,83,88,93,97},{42,47,52,57,62,67,72,77,82,87,92,99,100}),999)</f>
        <v>77</v>
      </c>
      <c r="Z2244" s="17">
        <f t="shared" si="247"/>
        <v>5.5555555555555554</v>
      </c>
      <c r="AA2244" s="17">
        <f t="shared" si="248"/>
        <v>5.5555555555555554</v>
      </c>
      <c r="AB2244" s="17">
        <f t="shared" si="249"/>
        <v>11.658097686375321</v>
      </c>
      <c r="AC2244" s="17" t="s">
        <v>17654</v>
      </c>
    </row>
    <row r="2245" spans="1:29" x14ac:dyDescent="0.25">
      <c r="A2245" t="s">
        <v>3339</v>
      </c>
      <c r="B2245" s="166" t="s">
        <v>9729</v>
      </c>
      <c r="C2245" t="s">
        <v>9730</v>
      </c>
      <c r="D2245" s="1">
        <v>45174</v>
      </c>
      <c r="E2245">
        <f t="shared" si="244"/>
        <v>18</v>
      </c>
      <c r="F2245" t="s">
        <v>14</v>
      </c>
      <c r="G2245">
        <v>820</v>
      </c>
      <c r="H2245">
        <f t="shared" si="243"/>
        <v>82</v>
      </c>
      <c r="I2245" t="s">
        <v>7</v>
      </c>
      <c r="J2245" t="s">
        <v>8</v>
      </c>
      <c r="K2245" t="s">
        <v>9731</v>
      </c>
      <c r="L2245" t="s">
        <v>8</v>
      </c>
      <c r="M2245" t="s">
        <v>14</v>
      </c>
      <c r="N2245" t="str">
        <f t="shared" si="245"/>
        <v>F</v>
      </c>
      <c r="O2245" t="s">
        <v>8</v>
      </c>
      <c r="P2245" t="s">
        <v>8</v>
      </c>
      <c r="Q2245" t="s">
        <v>11</v>
      </c>
      <c r="R2245" t="s">
        <v>8</v>
      </c>
      <c r="S2245" t="str">
        <f t="shared" si="246"/>
        <v>U</v>
      </c>
      <c r="T2245" t="s">
        <v>12</v>
      </c>
      <c r="U2245">
        <v>1</v>
      </c>
      <c r="V2245" t="s">
        <v>11</v>
      </c>
      <c r="W2245" t="e">
        <f>VLOOKUP(Q2245,'PBT Tag Rates'!$B$5:$E$44,4,FALSE)</f>
        <v>#N/A</v>
      </c>
      <c r="X2245">
        <v>1</v>
      </c>
      <c r="Y2245" s="14">
        <f>IFERROR(LOOKUP(H2245,{30,43,48,53,58,63,68,73,78,83,88,93,97},{42,47,52,57,62,67,72,77,82,87,92,99,100}),999)</f>
        <v>82</v>
      </c>
      <c r="Z2245" s="17">
        <f t="shared" si="247"/>
        <v>5.5555555555555554</v>
      </c>
      <c r="AA2245" s="17">
        <f t="shared" si="248"/>
        <v>5.5555555555555554</v>
      </c>
      <c r="AB2245" s="17">
        <f t="shared" si="249"/>
        <v>11.658097686375321</v>
      </c>
      <c r="AC2245" s="17" t="s">
        <v>17654</v>
      </c>
    </row>
    <row r="2246" spans="1:29" x14ac:dyDescent="0.25">
      <c r="A2246" t="s">
        <v>3339</v>
      </c>
      <c r="B2246" s="166" t="s">
        <v>9732</v>
      </c>
      <c r="C2246" t="s">
        <v>1362</v>
      </c>
      <c r="D2246" s="1">
        <v>45174</v>
      </c>
      <c r="E2246">
        <f t="shared" si="244"/>
        <v>18</v>
      </c>
      <c r="F2246" t="s">
        <v>6</v>
      </c>
      <c r="G2246">
        <v>640</v>
      </c>
      <c r="H2246">
        <f t="shared" si="243"/>
        <v>64</v>
      </c>
      <c r="I2246" t="s">
        <v>9</v>
      </c>
      <c r="J2246">
        <v>1</v>
      </c>
      <c r="K2246" t="s">
        <v>8</v>
      </c>
      <c r="L2246" t="s">
        <v>8</v>
      </c>
      <c r="M2246" t="s">
        <v>6</v>
      </c>
      <c r="N2246" t="str">
        <f t="shared" si="245"/>
        <v>M</v>
      </c>
      <c r="O2246" t="s">
        <v>2612</v>
      </c>
      <c r="P2246" t="s">
        <v>9733</v>
      </c>
      <c r="Q2246" t="s">
        <v>918</v>
      </c>
      <c r="R2246">
        <v>3</v>
      </c>
      <c r="S2246">
        <f t="shared" si="246"/>
        <v>2020</v>
      </c>
      <c r="T2246" t="s">
        <v>12</v>
      </c>
      <c r="U2246">
        <v>1</v>
      </c>
      <c r="V2246" t="s">
        <v>3363</v>
      </c>
      <c r="W2246">
        <f>VLOOKUP(Q2246,'PBT Tag Rates'!$B$5:$E$44,4,FALSE)</f>
        <v>0.98961045999999997</v>
      </c>
      <c r="X2246">
        <v>1</v>
      </c>
      <c r="Y2246" s="14">
        <f>IFERROR(LOOKUP(H2246,{30,43,48,53,58,63,68,73,78,83,88,93,97},{42,47,52,57,62,67,72,77,82,87,92,99,100}),999)</f>
        <v>67</v>
      </c>
      <c r="Z2246" s="17">
        <f t="shared" si="247"/>
        <v>5.5555555555555554</v>
      </c>
      <c r="AA2246" s="17">
        <f t="shared" si="248"/>
        <v>5.5555555555555554</v>
      </c>
      <c r="AB2246" s="17">
        <f t="shared" si="249"/>
        <v>11.658097686375321</v>
      </c>
      <c r="AC2246" s="17" t="s">
        <v>17654</v>
      </c>
    </row>
    <row r="2247" spans="1:29" x14ac:dyDescent="0.25">
      <c r="A2247" t="s">
        <v>3339</v>
      </c>
      <c r="B2247" s="166" t="s">
        <v>9734</v>
      </c>
      <c r="C2247" t="s">
        <v>1363</v>
      </c>
      <c r="D2247" s="1">
        <v>45174</v>
      </c>
      <c r="E2247">
        <f t="shared" si="244"/>
        <v>18</v>
      </c>
      <c r="F2247" t="s">
        <v>6</v>
      </c>
      <c r="G2247">
        <v>510</v>
      </c>
      <c r="H2247">
        <f t="shared" si="243"/>
        <v>51</v>
      </c>
      <c r="I2247" t="s">
        <v>9</v>
      </c>
      <c r="J2247" t="s">
        <v>8</v>
      </c>
      <c r="K2247" t="s">
        <v>8</v>
      </c>
      <c r="L2247" t="s">
        <v>8</v>
      </c>
      <c r="M2247" t="s">
        <v>6</v>
      </c>
      <c r="N2247" t="str">
        <f t="shared" si="245"/>
        <v>M</v>
      </c>
      <c r="O2247" t="s">
        <v>9735</v>
      </c>
      <c r="P2247" t="s">
        <v>9736</v>
      </c>
      <c r="Q2247" t="s">
        <v>9737</v>
      </c>
      <c r="R2247">
        <v>3</v>
      </c>
      <c r="S2247">
        <f t="shared" si="246"/>
        <v>2020</v>
      </c>
      <c r="T2247" t="s">
        <v>12</v>
      </c>
      <c r="U2247">
        <v>0.999999999999995</v>
      </c>
      <c r="V2247" t="s">
        <v>9738</v>
      </c>
      <c r="W2247">
        <f>VLOOKUP(Q2247,'PBT Tag Rates'!$B$5:$E$44,4,FALSE)</f>
        <v>0.99450000000000005</v>
      </c>
      <c r="X2247">
        <v>1</v>
      </c>
      <c r="Y2247" s="14">
        <f>IFERROR(LOOKUP(H2247,{30,43,48,53,58,63,68,73,78,83,88,93,97},{42,47,52,57,62,67,72,77,82,87,92,99,100}),999)</f>
        <v>52</v>
      </c>
      <c r="Z2247" s="17">
        <f t="shared" si="247"/>
        <v>5.5555555555555554</v>
      </c>
      <c r="AA2247" s="17">
        <f t="shared" si="248"/>
        <v>5.5555555555555554</v>
      </c>
      <c r="AB2247" s="17">
        <f t="shared" si="249"/>
        <v>11.658097686375321</v>
      </c>
      <c r="AC2247" s="17" t="s">
        <v>17655</v>
      </c>
    </row>
    <row r="2248" spans="1:29" x14ac:dyDescent="0.25">
      <c r="A2248" t="s">
        <v>3339</v>
      </c>
      <c r="B2248" s="166" t="s">
        <v>9739</v>
      </c>
      <c r="C2248" t="s">
        <v>1364</v>
      </c>
      <c r="D2248" s="1">
        <v>45174</v>
      </c>
      <c r="E2248">
        <f t="shared" si="244"/>
        <v>18</v>
      </c>
      <c r="F2248" t="s">
        <v>6</v>
      </c>
      <c r="G2248">
        <v>730</v>
      </c>
      <c r="H2248">
        <f t="shared" si="243"/>
        <v>73</v>
      </c>
      <c r="I2248" t="s">
        <v>7</v>
      </c>
      <c r="J2248" t="s">
        <v>8</v>
      </c>
      <c r="K2248" t="s">
        <v>9740</v>
      </c>
      <c r="L2248" t="s">
        <v>8</v>
      </c>
      <c r="M2248" t="s">
        <v>6</v>
      </c>
      <c r="N2248" t="str">
        <f t="shared" si="245"/>
        <v>M</v>
      </c>
      <c r="O2248" t="s">
        <v>6265</v>
      </c>
      <c r="P2248" t="s">
        <v>9741</v>
      </c>
      <c r="Q2248" t="s">
        <v>221</v>
      </c>
      <c r="R2248">
        <v>4</v>
      </c>
      <c r="S2248">
        <f t="shared" si="246"/>
        <v>2019</v>
      </c>
      <c r="T2248" t="s">
        <v>12</v>
      </c>
      <c r="U2248">
        <v>1</v>
      </c>
      <c r="V2248" t="s">
        <v>3951</v>
      </c>
      <c r="W2248">
        <f>VLOOKUP(Q2248,'PBT Tag Rates'!$B$5:$E$44,4,FALSE)</f>
        <v>0.95971980899999998</v>
      </c>
      <c r="X2248">
        <v>1</v>
      </c>
      <c r="Y2248" s="14">
        <f>IFERROR(LOOKUP(H2248,{30,43,48,53,58,63,68,73,78,83,88,93,97},{42,47,52,57,62,67,72,77,82,87,92,99,100}),999)</f>
        <v>77</v>
      </c>
      <c r="Z2248" s="17">
        <f t="shared" si="247"/>
        <v>5.5555555555555554</v>
      </c>
      <c r="AA2248" s="17">
        <f t="shared" si="248"/>
        <v>5.5555555555555554</v>
      </c>
      <c r="AB2248" s="17">
        <f t="shared" si="249"/>
        <v>11.658097686375321</v>
      </c>
      <c r="AC2248" s="17" t="s">
        <v>17655</v>
      </c>
    </row>
    <row r="2249" spans="1:29" x14ac:dyDescent="0.25">
      <c r="A2249" t="s">
        <v>3339</v>
      </c>
      <c r="B2249" s="166" t="s">
        <v>9742</v>
      </c>
      <c r="C2249" t="s">
        <v>9743</v>
      </c>
      <c r="D2249" s="1">
        <v>45174</v>
      </c>
      <c r="E2249">
        <f t="shared" si="244"/>
        <v>18</v>
      </c>
      <c r="F2249" t="s">
        <v>14</v>
      </c>
      <c r="G2249">
        <v>840</v>
      </c>
      <c r="H2249">
        <f t="shared" si="243"/>
        <v>84</v>
      </c>
      <c r="I2249" t="s">
        <v>9</v>
      </c>
      <c r="J2249">
        <v>1</v>
      </c>
      <c r="K2249" t="s">
        <v>9744</v>
      </c>
      <c r="L2249" t="s">
        <v>8</v>
      </c>
      <c r="M2249" t="s">
        <v>14</v>
      </c>
      <c r="N2249" t="str">
        <f t="shared" si="245"/>
        <v>F</v>
      </c>
      <c r="O2249" t="s">
        <v>658</v>
      </c>
      <c r="P2249" t="s">
        <v>1257</v>
      </c>
      <c r="Q2249" t="s">
        <v>15</v>
      </c>
      <c r="R2249">
        <v>5</v>
      </c>
      <c r="S2249">
        <f t="shared" si="246"/>
        <v>2018</v>
      </c>
      <c r="T2249" t="s">
        <v>12</v>
      </c>
      <c r="U2249">
        <v>1</v>
      </c>
      <c r="V2249" t="s">
        <v>3951</v>
      </c>
      <c r="W2249">
        <f>VLOOKUP(Q2249,'PBT Tag Rates'!$B$5:$E$44,4,FALSE)</f>
        <v>0.80551598400000002</v>
      </c>
      <c r="X2249">
        <v>1</v>
      </c>
      <c r="Y2249" s="14">
        <f>IFERROR(LOOKUP(H2249,{30,43,48,53,58,63,68,73,78,83,88,93,97},{42,47,52,57,62,67,72,77,82,87,92,99,100}),999)</f>
        <v>87</v>
      </c>
      <c r="Z2249" s="17">
        <f t="shared" si="247"/>
        <v>5.5555555555555554</v>
      </c>
      <c r="AA2249" s="17">
        <f t="shared" si="248"/>
        <v>5.5555555555555554</v>
      </c>
      <c r="AB2249" s="17">
        <f t="shared" si="249"/>
        <v>11.658097686375321</v>
      </c>
      <c r="AC2249" s="17" t="s">
        <v>17655</v>
      </c>
    </row>
    <row r="2250" spans="1:29" x14ac:dyDescent="0.25">
      <c r="A2250" t="s">
        <v>3339</v>
      </c>
      <c r="B2250" s="166" t="s">
        <v>9745</v>
      </c>
      <c r="C2250" t="s">
        <v>9746</v>
      </c>
      <c r="D2250" s="1">
        <v>45174</v>
      </c>
      <c r="E2250">
        <f t="shared" si="244"/>
        <v>18</v>
      </c>
      <c r="F2250" t="s">
        <v>6</v>
      </c>
      <c r="G2250">
        <v>780</v>
      </c>
      <c r="H2250">
        <f t="shared" si="243"/>
        <v>78</v>
      </c>
      <c r="I2250" t="s">
        <v>7</v>
      </c>
      <c r="J2250" t="s">
        <v>8</v>
      </c>
      <c r="K2250" t="s">
        <v>9747</v>
      </c>
      <c r="L2250" t="s">
        <v>8</v>
      </c>
      <c r="M2250" t="s">
        <v>6</v>
      </c>
      <c r="N2250" t="str">
        <f t="shared" si="245"/>
        <v>M</v>
      </c>
      <c r="O2250" t="s">
        <v>8</v>
      </c>
      <c r="P2250" t="s">
        <v>8</v>
      </c>
      <c r="Q2250" t="s">
        <v>11</v>
      </c>
      <c r="R2250" t="s">
        <v>8</v>
      </c>
      <c r="S2250" t="str">
        <f t="shared" si="246"/>
        <v>U</v>
      </c>
      <c r="T2250" t="s">
        <v>12</v>
      </c>
      <c r="U2250">
        <v>0.999999999999998</v>
      </c>
      <c r="V2250" t="s">
        <v>11</v>
      </c>
      <c r="W2250" t="e">
        <f>VLOOKUP(Q2250,'PBT Tag Rates'!$B$5:$E$44,4,FALSE)</f>
        <v>#N/A</v>
      </c>
      <c r="X2250">
        <v>1</v>
      </c>
      <c r="Y2250" s="14">
        <f>IFERROR(LOOKUP(H2250,{30,43,48,53,58,63,68,73,78,83,88,93,97},{42,47,52,57,62,67,72,77,82,87,92,99,100}),999)</f>
        <v>82</v>
      </c>
      <c r="Z2250" s="17">
        <f t="shared" si="247"/>
        <v>5.5555555555555554</v>
      </c>
      <c r="AA2250" s="17">
        <f t="shared" si="248"/>
        <v>5.5555555555555554</v>
      </c>
      <c r="AB2250" s="17">
        <f t="shared" si="249"/>
        <v>11.658097686375321</v>
      </c>
      <c r="AC2250" s="17" t="s">
        <v>17654</v>
      </c>
    </row>
    <row r="2251" spans="1:29" x14ac:dyDescent="0.25">
      <c r="A2251" t="s">
        <v>3339</v>
      </c>
      <c r="B2251" s="166" t="s">
        <v>9748</v>
      </c>
      <c r="C2251" t="s">
        <v>1365</v>
      </c>
      <c r="D2251" s="1">
        <v>45174</v>
      </c>
      <c r="E2251">
        <f t="shared" si="244"/>
        <v>18</v>
      </c>
      <c r="F2251" t="s">
        <v>14</v>
      </c>
      <c r="G2251">
        <v>790</v>
      </c>
      <c r="H2251">
        <f t="shared" si="243"/>
        <v>79</v>
      </c>
      <c r="I2251" t="s">
        <v>9</v>
      </c>
      <c r="J2251">
        <v>1</v>
      </c>
      <c r="K2251" t="s">
        <v>8</v>
      </c>
      <c r="L2251" t="s">
        <v>8</v>
      </c>
      <c r="M2251" t="s">
        <v>14</v>
      </c>
      <c r="N2251" t="str">
        <f t="shared" si="245"/>
        <v>F</v>
      </c>
      <c r="O2251" t="s">
        <v>1415</v>
      </c>
      <c r="P2251" t="s">
        <v>1416</v>
      </c>
      <c r="Q2251" t="s">
        <v>221</v>
      </c>
      <c r="R2251">
        <v>4</v>
      </c>
      <c r="S2251">
        <f t="shared" si="246"/>
        <v>2019</v>
      </c>
      <c r="T2251" t="s">
        <v>12</v>
      </c>
      <c r="U2251">
        <v>1</v>
      </c>
      <c r="V2251" t="s">
        <v>3396</v>
      </c>
      <c r="W2251">
        <f>VLOOKUP(Q2251,'PBT Tag Rates'!$B$5:$E$44,4,FALSE)</f>
        <v>0.95971980899999998</v>
      </c>
      <c r="X2251">
        <v>1</v>
      </c>
      <c r="Y2251" s="14">
        <f>IFERROR(LOOKUP(H2251,{30,43,48,53,58,63,68,73,78,83,88,93,97},{42,47,52,57,62,67,72,77,82,87,92,99,100}),999)</f>
        <v>82</v>
      </c>
      <c r="Z2251" s="17">
        <f t="shared" si="247"/>
        <v>5.5555555555555554</v>
      </c>
      <c r="AA2251" s="17">
        <f t="shared" si="248"/>
        <v>5.5555555555555554</v>
      </c>
      <c r="AB2251" s="17">
        <f t="shared" si="249"/>
        <v>11.658097686375321</v>
      </c>
      <c r="AC2251" s="17" t="s">
        <v>17655</v>
      </c>
    </row>
    <row r="2252" spans="1:29" x14ac:dyDescent="0.25">
      <c r="A2252" t="s">
        <v>3339</v>
      </c>
      <c r="B2252" s="166" t="s">
        <v>9749</v>
      </c>
      <c r="C2252" t="s">
        <v>9750</v>
      </c>
      <c r="D2252" s="1">
        <v>45174</v>
      </c>
      <c r="E2252">
        <f t="shared" si="244"/>
        <v>18</v>
      </c>
      <c r="F2252" t="s">
        <v>6</v>
      </c>
      <c r="G2252">
        <v>740</v>
      </c>
      <c r="H2252">
        <f t="shared" si="243"/>
        <v>74</v>
      </c>
      <c r="I2252" t="s">
        <v>7</v>
      </c>
      <c r="J2252" t="s">
        <v>8</v>
      </c>
      <c r="K2252" t="s">
        <v>9751</v>
      </c>
      <c r="L2252" t="s">
        <v>8</v>
      </c>
      <c r="M2252" t="s">
        <v>6</v>
      </c>
      <c r="N2252" t="str">
        <f t="shared" si="245"/>
        <v>M</v>
      </c>
      <c r="O2252" t="s">
        <v>8</v>
      </c>
      <c r="P2252" t="s">
        <v>8</v>
      </c>
      <c r="Q2252" t="s">
        <v>11</v>
      </c>
      <c r="R2252" t="s">
        <v>8</v>
      </c>
      <c r="S2252" t="str">
        <f t="shared" si="246"/>
        <v>U</v>
      </c>
      <c r="T2252" t="s">
        <v>12</v>
      </c>
      <c r="U2252">
        <v>1.00000000000001</v>
      </c>
      <c r="V2252" t="s">
        <v>11</v>
      </c>
      <c r="W2252" t="e">
        <f>VLOOKUP(Q2252,'PBT Tag Rates'!$B$5:$E$44,4,FALSE)</f>
        <v>#N/A</v>
      </c>
      <c r="X2252">
        <v>1</v>
      </c>
      <c r="Y2252" s="14">
        <f>IFERROR(LOOKUP(H2252,{30,43,48,53,58,63,68,73,78,83,88,93,97},{42,47,52,57,62,67,72,77,82,87,92,99,100}),999)</f>
        <v>77</v>
      </c>
      <c r="Z2252" s="17">
        <f t="shared" si="247"/>
        <v>5.5555555555555554</v>
      </c>
      <c r="AA2252" s="17">
        <f t="shared" si="248"/>
        <v>5.5555555555555554</v>
      </c>
      <c r="AB2252" s="17">
        <f t="shared" si="249"/>
        <v>11.658097686375321</v>
      </c>
      <c r="AC2252" s="17" t="s">
        <v>17654</v>
      </c>
    </row>
    <row r="2253" spans="1:29" x14ac:dyDescent="0.25">
      <c r="A2253" t="s">
        <v>3339</v>
      </c>
      <c r="B2253" s="166" t="s">
        <v>9752</v>
      </c>
      <c r="C2253" t="s">
        <v>1366</v>
      </c>
      <c r="D2253" s="1">
        <v>45174</v>
      </c>
      <c r="E2253">
        <f t="shared" si="244"/>
        <v>18</v>
      </c>
      <c r="F2253" t="s">
        <v>14</v>
      </c>
      <c r="G2253">
        <v>750</v>
      </c>
      <c r="H2253">
        <f t="shared" si="243"/>
        <v>75</v>
      </c>
      <c r="I2253" t="s">
        <v>9</v>
      </c>
      <c r="J2253">
        <v>1</v>
      </c>
      <c r="K2253" t="s">
        <v>8</v>
      </c>
      <c r="L2253" t="s">
        <v>8</v>
      </c>
      <c r="M2253" t="s">
        <v>14</v>
      </c>
      <c r="N2253" t="str">
        <f t="shared" si="245"/>
        <v>F</v>
      </c>
      <c r="O2253" t="s">
        <v>997</v>
      </c>
      <c r="P2253" t="s">
        <v>998</v>
      </c>
      <c r="Q2253" t="s">
        <v>221</v>
      </c>
      <c r="R2253">
        <v>4</v>
      </c>
      <c r="S2253">
        <f t="shared" si="246"/>
        <v>2019</v>
      </c>
      <c r="T2253" t="s">
        <v>12</v>
      </c>
      <c r="U2253">
        <v>0.999999999999994</v>
      </c>
      <c r="V2253" t="s">
        <v>3386</v>
      </c>
      <c r="W2253">
        <f>VLOOKUP(Q2253,'PBT Tag Rates'!$B$5:$E$44,4,FALSE)</f>
        <v>0.95971980899999998</v>
      </c>
      <c r="X2253">
        <v>1</v>
      </c>
      <c r="Y2253" s="14">
        <f>IFERROR(LOOKUP(H2253,{30,43,48,53,58,63,68,73,78,83,88,93,97},{42,47,52,57,62,67,72,77,82,87,92,99,100}),999)</f>
        <v>77</v>
      </c>
      <c r="Z2253" s="17">
        <f t="shared" si="247"/>
        <v>5.5555555555555554</v>
      </c>
      <c r="AA2253" s="17">
        <f t="shared" si="248"/>
        <v>5.5555555555555554</v>
      </c>
      <c r="AB2253" s="17">
        <f t="shared" si="249"/>
        <v>11.658097686375321</v>
      </c>
      <c r="AC2253" s="17" t="s">
        <v>17654</v>
      </c>
    </row>
    <row r="2254" spans="1:29" x14ac:dyDescent="0.25">
      <c r="A2254" t="s">
        <v>3339</v>
      </c>
      <c r="B2254" s="166" t="s">
        <v>9753</v>
      </c>
      <c r="C2254" t="s">
        <v>9754</v>
      </c>
      <c r="D2254" s="1">
        <v>45174</v>
      </c>
      <c r="E2254">
        <f t="shared" si="244"/>
        <v>18</v>
      </c>
      <c r="F2254" t="s">
        <v>14</v>
      </c>
      <c r="G2254">
        <v>740</v>
      </c>
      <c r="H2254">
        <f t="shared" si="243"/>
        <v>74</v>
      </c>
      <c r="I2254" t="s">
        <v>7</v>
      </c>
      <c r="J2254" t="s">
        <v>8</v>
      </c>
      <c r="K2254" t="s">
        <v>9755</v>
      </c>
      <c r="L2254" t="s">
        <v>8</v>
      </c>
      <c r="M2254" t="s">
        <v>14</v>
      </c>
      <c r="N2254" t="str">
        <f t="shared" si="245"/>
        <v>F</v>
      </c>
      <c r="O2254" t="s">
        <v>3782</v>
      </c>
      <c r="P2254" t="s">
        <v>3783</v>
      </c>
      <c r="Q2254" t="s">
        <v>281</v>
      </c>
      <c r="R2254">
        <v>4</v>
      </c>
      <c r="S2254">
        <f t="shared" si="246"/>
        <v>2019</v>
      </c>
      <c r="T2254" t="s">
        <v>12</v>
      </c>
      <c r="U2254">
        <v>1</v>
      </c>
      <c r="V2254" t="s">
        <v>3079</v>
      </c>
      <c r="W2254">
        <f>VLOOKUP(Q2254,'PBT Tag Rates'!$B$5:$E$44,4,FALSE)</f>
        <v>0.99705232300000002</v>
      </c>
      <c r="X2254">
        <v>1</v>
      </c>
      <c r="Y2254" s="14">
        <f>IFERROR(LOOKUP(H2254,{30,43,48,53,58,63,68,73,78,83,88,93,97},{42,47,52,57,62,67,72,77,82,87,92,99,100}),999)</f>
        <v>77</v>
      </c>
      <c r="Z2254" s="17">
        <f t="shared" si="247"/>
        <v>5.5555555555555554</v>
      </c>
      <c r="AA2254" s="17">
        <f t="shared" si="248"/>
        <v>5.5555555555555554</v>
      </c>
      <c r="AB2254" s="17">
        <f t="shared" si="249"/>
        <v>11.658097686375321</v>
      </c>
      <c r="AC2254" s="17" t="s">
        <v>17654</v>
      </c>
    </row>
    <row r="2255" spans="1:29" x14ac:dyDescent="0.25">
      <c r="A2255" t="s">
        <v>3339</v>
      </c>
      <c r="B2255" s="166" t="s">
        <v>9756</v>
      </c>
      <c r="C2255" t="s">
        <v>9757</v>
      </c>
      <c r="D2255" s="1">
        <v>45174</v>
      </c>
      <c r="E2255">
        <f t="shared" si="244"/>
        <v>18</v>
      </c>
      <c r="F2255" t="s">
        <v>6</v>
      </c>
      <c r="G2255">
        <v>750</v>
      </c>
      <c r="H2255">
        <f t="shared" si="243"/>
        <v>75</v>
      </c>
      <c r="I2255" t="s">
        <v>7</v>
      </c>
      <c r="J2255" t="s">
        <v>8</v>
      </c>
      <c r="K2255" t="s">
        <v>9758</v>
      </c>
      <c r="L2255" t="s">
        <v>8</v>
      </c>
      <c r="M2255" t="s">
        <v>6</v>
      </c>
      <c r="N2255" t="str">
        <f t="shared" si="245"/>
        <v>M</v>
      </c>
      <c r="O2255" t="s">
        <v>881</v>
      </c>
      <c r="P2255" t="s">
        <v>882</v>
      </c>
      <c r="Q2255" t="s">
        <v>221</v>
      </c>
      <c r="R2255">
        <v>4</v>
      </c>
      <c r="S2255">
        <f t="shared" si="246"/>
        <v>2019</v>
      </c>
      <c r="T2255" t="s">
        <v>12</v>
      </c>
      <c r="U2255">
        <v>0.999999999999999</v>
      </c>
      <c r="V2255" t="s">
        <v>3357</v>
      </c>
      <c r="W2255">
        <f>VLOOKUP(Q2255,'PBT Tag Rates'!$B$5:$E$44,4,FALSE)</f>
        <v>0.95971980899999998</v>
      </c>
      <c r="X2255">
        <v>1</v>
      </c>
      <c r="Y2255" s="14">
        <f>IFERROR(LOOKUP(H2255,{30,43,48,53,58,63,68,73,78,83,88,93,97},{42,47,52,57,62,67,72,77,82,87,92,99,100}),999)</f>
        <v>77</v>
      </c>
      <c r="Z2255" s="17">
        <f t="shared" si="247"/>
        <v>5.5555555555555554</v>
      </c>
      <c r="AA2255" s="17">
        <f t="shared" si="248"/>
        <v>5.5555555555555554</v>
      </c>
      <c r="AB2255" s="17">
        <f t="shared" si="249"/>
        <v>11.658097686375321</v>
      </c>
      <c r="AC2255" s="17" t="s">
        <v>17654</v>
      </c>
    </row>
    <row r="2256" spans="1:29" x14ac:dyDescent="0.25">
      <c r="A2256" t="s">
        <v>3339</v>
      </c>
      <c r="B2256" s="166" t="s">
        <v>9759</v>
      </c>
      <c r="C2256" t="s">
        <v>1367</v>
      </c>
      <c r="D2256" s="1">
        <v>45174</v>
      </c>
      <c r="E2256">
        <f t="shared" si="244"/>
        <v>18</v>
      </c>
      <c r="F2256" t="s">
        <v>14</v>
      </c>
      <c r="G2256">
        <v>780</v>
      </c>
      <c r="H2256">
        <f t="shared" si="243"/>
        <v>78</v>
      </c>
      <c r="I2256" t="s">
        <v>7</v>
      </c>
      <c r="J2256" t="s">
        <v>8</v>
      </c>
      <c r="K2256" t="s">
        <v>9760</v>
      </c>
      <c r="L2256" t="s">
        <v>8</v>
      </c>
      <c r="M2256" t="s">
        <v>14</v>
      </c>
      <c r="N2256" t="str">
        <f t="shared" si="245"/>
        <v>F</v>
      </c>
      <c r="O2256" t="s">
        <v>892</v>
      </c>
      <c r="P2256" t="s">
        <v>893</v>
      </c>
      <c r="Q2256" t="s">
        <v>221</v>
      </c>
      <c r="R2256">
        <v>4</v>
      </c>
      <c r="S2256">
        <f t="shared" si="246"/>
        <v>2019</v>
      </c>
      <c r="T2256" t="s">
        <v>12</v>
      </c>
      <c r="U2256">
        <v>1</v>
      </c>
      <c r="V2256" t="s">
        <v>3363</v>
      </c>
      <c r="W2256">
        <f>VLOOKUP(Q2256,'PBT Tag Rates'!$B$5:$E$44,4,FALSE)</f>
        <v>0.95971980899999998</v>
      </c>
      <c r="X2256">
        <v>1</v>
      </c>
      <c r="Y2256" s="14">
        <f>IFERROR(LOOKUP(H2256,{30,43,48,53,58,63,68,73,78,83,88,93,97},{42,47,52,57,62,67,72,77,82,87,92,99,100}),999)</f>
        <v>82</v>
      </c>
      <c r="Z2256" s="17">
        <f t="shared" si="247"/>
        <v>5.5555555555555554</v>
      </c>
      <c r="AA2256" s="17">
        <f t="shared" si="248"/>
        <v>5.5555555555555554</v>
      </c>
      <c r="AB2256" s="17">
        <f t="shared" si="249"/>
        <v>11.658097686375321</v>
      </c>
      <c r="AC2256" s="17" t="s">
        <v>17654</v>
      </c>
    </row>
    <row r="2257" spans="1:29" x14ac:dyDescent="0.25">
      <c r="A2257" t="s">
        <v>3339</v>
      </c>
      <c r="B2257" s="166" t="s">
        <v>9761</v>
      </c>
      <c r="C2257" t="s">
        <v>9762</v>
      </c>
      <c r="D2257" s="1">
        <v>45174</v>
      </c>
      <c r="E2257">
        <f t="shared" si="244"/>
        <v>18</v>
      </c>
      <c r="F2257" t="s">
        <v>14</v>
      </c>
      <c r="G2257">
        <v>710</v>
      </c>
      <c r="H2257">
        <f t="shared" si="243"/>
        <v>71</v>
      </c>
      <c r="I2257" t="s">
        <v>7</v>
      </c>
      <c r="J2257" t="s">
        <v>8</v>
      </c>
      <c r="K2257" t="s">
        <v>9763</v>
      </c>
      <c r="L2257" t="s">
        <v>8</v>
      </c>
      <c r="M2257" t="s">
        <v>14</v>
      </c>
      <c r="N2257" t="str">
        <f t="shared" si="245"/>
        <v>F</v>
      </c>
      <c r="O2257" t="s">
        <v>2676</v>
      </c>
      <c r="P2257" t="s">
        <v>2677</v>
      </c>
      <c r="Q2257" t="s">
        <v>281</v>
      </c>
      <c r="R2257">
        <v>4</v>
      </c>
      <c r="S2257">
        <f t="shared" si="246"/>
        <v>2019</v>
      </c>
      <c r="T2257" t="s">
        <v>12</v>
      </c>
      <c r="U2257">
        <v>1</v>
      </c>
      <c r="V2257" t="s">
        <v>3079</v>
      </c>
      <c r="W2257">
        <f>VLOOKUP(Q2257,'PBT Tag Rates'!$B$5:$E$44,4,FALSE)</f>
        <v>0.99705232300000002</v>
      </c>
      <c r="X2257">
        <v>1</v>
      </c>
      <c r="Y2257" s="14">
        <f>IFERROR(LOOKUP(H2257,{30,43,48,53,58,63,68,73,78,83,88,93,97},{42,47,52,57,62,67,72,77,82,87,92,99,100}),999)</f>
        <v>72</v>
      </c>
      <c r="Z2257" s="17">
        <f t="shared" si="247"/>
        <v>5.5555555555555554</v>
      </c>
      <c r="AA2257" s="17">
        <f t="shared" si="248"/>
        <v>5.5555555555555554</v>
      </c>
      <c r="AB2257" s="17">
        <f t="shared" si="249"/>
        <v>11.658097686375321</v>
      </c>
      <c r="AC2257" s="17" t="s">
        <v>17654</v>
      </c>
    </row>
    <row r="2258" spans="1:29" x14ac:dyDescent="0.25">
      <c r="A2258" t="s">
        <v>3339</v>
      </c>
      <c r="B2258" s="166" t="s">
        <v>9764</v>
      </c>
      <c r="C2258" t="s">
        <v>1368</v>
      </c>
      <c r="D2258" s="1">
        <v>45174</v>
      </c>
      <c r="E2258">
        <f t="shared" si="244"/>
        <v>18</v>
      </c>
      <c r="F2258" t="s">
        <v>14</v>
      </c>
      <c r="G2258">
        <v>740</v>
      </c>
      <c r="H2258">
        <f t="shared" si="243"/>
        <v>74</v>
      </c>
      <c r="I2258" t="s">
        <v>7</v>
      </c>
      <c r="J2258" t="s">
        <v>8</v>
      </c>
      <c r="K2258" t="s">
        <v>9765</v>
      </c>
      <c r="L2258" t="s">
        <v>8</v>
      </c>
      <c r="M2258" t="s">
        <v>14</v>
      </c>
      <c r="N2258" t="str">
        <f t="shared" si="245"/>
        <v>F</v>
      </c>
      <c r="O2258" t="s">
        <v>1810</v>
      </c>
      <c r="P2258" t="s">
        <v>1811</v>
      </c>
      <c r="Q2258" t="s">
        <v>221</v>
      </c>
      <c r="R2258">
        <v>4</v>
      </c>
      <c r="S2258">
        <f t="shared" si="246"/>
        <v>2019</v>
      </c>
      <c r="T2258" t="s">
        <v>12</v>
      </c>
      <c r="U2258">
        <v>0.999999999999999</v>
      </c>
      <c r="V2258" t="s">
        <v>3346</v>
      </c>
      <c r="W2258">
        <f>VLOOKUP(Q2258,'PBT Tag Rates'!$B$5:$E$44,4,FALSE)</f>
        <v>0.95971980899999998</v>
      </c>
      <c r="X2258">
        <v>1</v>
      </c>
      <c r="Y2258" s="14">
        <f>IFERROR(LOOKUP(H2258,{30,43,48,53,58,63,68,73,78,83,88,93,97},{42,47,52,57,62,67,72,77,82,87,92,99,100}),999)</f>
        <v>77</v>
      </c>
      <c r="Z2258" s="17">
        <f t="shared" si="247"/>
        <v>5.5555555555555554</v>
      </c>
      <c r="AA2258" s="17">
        <f t="shared" si="248"/>
        <v>5.5555555555555554</v>
      </c>
      <c r="AB2258" s="17">
        <f t="shared" si="249"/>
        <v>11.658097686375321</v>
      </c>
      <c r="AC2258" s="17" t="s">
        <v>17654</v>
      </c>
    </row>
    <row r="2259" spans="1:29" x14ac:dyDescent="0.25">
      <c r="A2259" t="s">
        <v>3339</v>
      </c>
      <c r="B2259" s="166" t="s">
        <v>9766</v>
      </c>
      <c r="C2259" t="s">
        <v>9767</v>
      </c>
      <c r="D2259" s="1">
        <v>45174</v>
      </c>
      <c r="E2259">
        <f t="shared" si="244"/>
        <v>18</v>
      </c>
      <c r="F2259" t="s">
        <v>6</v>
      </c>
      <c r="G2259">
        <v>740</v>
      </c>
      <c r="H2259">
        <f t="shared" si="243"/>
        <v>74</v>
      </c>
      <c r="I2259" t="s">
        <v>7</v>
      </c>
      <c r="J2259" t="s">
        <v>8</v>
      </c>
      <c r="K2259" t="s">
        <v>9768</v>
      </c>
      <c r="L2259" t="s">
        <v>49</v>
      </c>
      <c r="M2259" t="s">
        <v>759</v>
      </c>
      <c r="N2259" t="str">
        <f t="shared" si="245"/>
        <v>M</v>
      </c>
      <c r="O2259" t="s">
        <v>1943</v>
      </c>
      <c r="P2259" t="s">
        <v>1943</v>
      </c>
      <c r="Q2259" t="s">
        <v>1943</v>
      </c>
      <c r="R2259" t="s">
        <v>8</v>
      </c>
      <c r="S2259" t="str">
        <f t="shared" si="246"/>
        <v>U</v>
      </c>
      <c r="T2259" t="s">
        <v>8</v>
      </c>
      <c r="U2259" t="s">
        <v>8</v>
      </c>
      <c r="V2259" t="s">
        <v>1943</v>
      </c>
      <c r="W2259" t="e">
        <f>VLOOKUP(Q2259,'PBT Tag Rates'!$B$5:$E$44,4,FALSE)</f>
        <v>#N/A</v>
      </c>
      <c r="X2259">
        <v>1</v>
      </c>
      <c r="Y2259" s="14">
        <f>IFERROR(LOOKUP(H2259,{30,43,48,53,58,63,68,73,78,83,88,93,97},{42,47,52,57,62,67,72,77,82,87,92,99,100}),999)</f>
        <v>77</v>
      </c>
      <c r="Z2259" s="17">
        <f t="shared" si="247"/>
        <v>5.5555555555555554</v>
      </c>
      <c r="AA2259" s="17">
        <f t="shared" si="248"/>
        <v>5.5555555555555554</v>
      </c>
      <c r="AB2259" s="17">
        <f t="shared" si="249"/>
        <v>11.658097686375321</v>
      </c>
      <c r="AC2259" s="17" t="s">
        <v>17654</v>
      </c>
    </row>
    <row r="2260" spans="1:29" x14ac:dyDescent="0.25">
      <c r="A2260" t="s">
        <v>3339</v>
      </c>
      <c r="B2260" s="166" t="s">
        <v>9769</v>
      </c>
      <c r="C2260" t="s">
        <v>1369</v>
      </c>
      <c r="D2260" s="1">
        <v>45174</v>
      </c>
      <c r="E2260">
        <f t="shared" si="244"/>
        <v>18</v>
      </c>
      <c r="F2260" t="s">
        <v>14</v>
      </c>
      <c r="G2260">
        <v>750</v>
      </c>
      <c r="H2260">
        <f t="shared" si="243"/>
        <v>75</v>
      </c>
      <c r="I2260" t="s">
        <v>9</v>
      </c>
      <c r="J2260">
        <v>1</v>
      </c>
      <c r="K2260" t="s">
        <v>8</v>
      </c>
      <c r="L2260" t="s">
        <v>8</v>
      </c>
      <c r="M2260" t="s">
        <v>14</v>
      </c>
      <c r="N2260" t="str">
        <f t="shared" si="245"/>
        <v>F</v>
      </c>
      <c r="O2260" t="s">
        <v>1754</v>
      </c>
      <c r="P2260" t="s">
        <v>1755</v>
      </c>
      <c r="Q2260" t="s">
        <v>15</v>
      </c>
      <c r="R2260">
        <v>5</v>
      </c>
      <c r="S2260">
        <f t="shared" si="246"/>
        <v>2018</v>
      </c>
      <c r="T2260" t="s">
        <v>12</v>
      </c>
      <c r="U2260">
        <v>1</v>
      </c>
      <c r="V2260" t="s">
        <v>3951</v>
      </c>
      <c r="W2260">
        <f>VLOOKUP(Q2260,'PBT Tag Rates'!$B$5:$E$44,4,FALSE)</f>
        <v>0.80551598400000002</v>
      </c>
      <c r="X2260">
        <v>1</v>
      </c>
      <c r="Y2260" s="14">
        <f>IFERROR(LOOKUP(H2260,{30,43,48,53,58,63,68,73,78,83,88,93,97},{42,47,52,57,62,67,72,77,82,87,92,99,100}),999)</f>
        <v>77</v>
      </c>
      <c r="Z2260" s="17">
        <f t="shared" si="247"/>
        <v>5.5555555555555554</v>
      </c>
      <c r="AA2260" s="17">
        <f t="shared" si="248"/>
        <v>5.5555555555555554</v>
      </c>
      <c r="AB2260" s="17">
        <f t="shared" si="249"/>
        <v>11.658097686375321</v>
      </c>
      <c r="AC2260" s="17" t="s">
        <v>17655</v>
      </c>
    </row>
    <row r="2261" spans="1:29" x14ac:dyDescent="0.25">
      <c r="A2261" t="s">
        <v>3339</v>
      </c>
      <c r="B2261" s="166" t="s">
        <v>9770</v>
      </c>
      <c r="C2261" t="s">
        <v>9771</v>
      </c>
      <c r="D2261" s="1">
        <v>45174</v>
      </c>
      <c r="E2261">
        <f t="shared" si="244"/>
        <v>18</v>
      </c>
      <c r="F2261" t="s">
        <v>6</v>
      </c>
      <c r="G2261">
        <v>820</v>
      </c>
      <c r="H2261">
        <f t="shared" si="243"/>
        <v>82</v>
      </c>
      <c r="I2261" t="s">
        <v>7</v>
      </c>
      <c r="J2261" t="s">
        <v>8</v>
      </c>
      <c r="K2261" t="s">
        <v>9772</v>
      </c>
      <c r="L2261" t="s">
        <v>8</v>
      </c>
      <c r="M2261" t="s">
        <v>6</v>
      </c>
      <c r="N2261" t="str">
        <f t="shared" si="245"/>
        <v>M</v>
      </c>
      <c r="O2261" t="s">
        <v>4010</v>
      </c>
      <c r="P2261" t="s">
        <v>4011</v>
      </c>
      <c r="Q2261" t="s">
        <v>281</v>
      </c>
      <c r="R2261">
        <v>4</v>
      </c>
      <c r="S2261">
        <f t="shared" si="246"/>
        <v>2019</v>
      </c>
      <c r="T2261" t="s">
        <v>12</v>
      </c>
      <c r="U2261">
        <v>1</v>
      </c>
      <c r="V2261" t="s">
        <v>3171</v>
      </c>
      <c r="W2261">
        <f>VLOOKUP(Q2261,'PBT Tag Rates'!$B$5:$E$44,4,FALSE)</f>
        <v>0.99705232300000002</v>
      </c>
      <c r="X2261">
        <v>1</v>
      </c>
      <c r="Y2261" s="14">
        <f>IFERROR(LOOKUP(H2261,{30,43,48,53,58,63,68,73,78,83,88,93,97},{42,47,52,57,62,67,72,77,82,87,92,99,100}),999)</f>
        <v>82</v>
      </c>
      <c r="Z2261" s="17">
        <f t="shared" si="247"/>
        <v>5.5555555555555554</v>
      </c>
      <c r="AA2261" s="17">
        <f t="shared" si="248"/>
        <v>5.5555555555555554</v>
      </c>
      <c r="AB2261" s="17">
        <f t="shared" si="249"/>
        <v>11.658097686375321</v>
      </c>
      <c r="AC2261" s="17" t="s">
        <v>17654</v>
      </c>
    </row>
    <row r="2262" spans="1:29" x14ac:dyDescent="0.25">
      <c r="A2262" t="s">
        <v>3339</v>
      </c>
      <c r="B2262" s="166" t="s">
        <v>9773</v>
      </c>
      <c r="C2262" t="s">
        <v>1371</v>
      </c>
      <c r="D2262" s="1">
        <v>45174</v>
      </c>
      <c r="E2262">
        <f t="shared" si="244"/>
        <v>18</v>
      </c>
      <c r="F2262" t="s">
        <v>6</v>
      </c>
      <c r="G2262">
        <v>340</v>
      </c>
      <c r="H2262">
        <f t="shared" ref="H2262:H2325" si="250">G2262/10</f>
        <v>34</v>
      </c>
      <c r="I2262" t="s">
        <v>7</v>
      </c>
      <c r="J2262" t="s">
        <v>8</v>
      </c>
      <c r="K2262" t="s">
        <v>8</v>
      </c>
      <c r="L2262" t="s">
        <v>8</v>
      </c>
      <c r="M2262" t="s">
        <v>6</v>
      </c>
      <c r="N2262" t="str">
        <f t="shared" si="245"/>
        <v>M</v>
      </c>
      <c r="O2262" t="s">
        <v>8</v>
      </c>
      <c r="P2262" t="s">
        <v>8</v>
      </c>
      <c r="Q2262" t="s">
        <v>11</v>
      </c>
      <c r="R2262" t="s">
        <v>8</v>
      </c>
      <c r="S2262" t="str">
        <f t="shared" si="246"/>
        <v>U</v>
      </c>
      <c r="T2262" t="s">
        <v>12</v>
      </c>
      <c r="U2262">
        <v>1</v>
      </c>
      <c r="V2262" t="s">
        <v>11</v>
      </c>
      <c r="W2262" t="e">
        <f>VLOOKUP(Q2262,'PBT Tag Rates'!$B$5:$E$44,4,FALSE)</f>
        <v>#N/A</v>
      </c>
      <c r="X2262">
        <v>1</v>
      </c>
      <c r="Y2262" s="14">
        <f>IFERROR(LOOKUP(H2262,{30,43,48,53,58,63,68,73,78,83,88,93,97},{42,47,52,57,62,67,72,77,82,87,92,99,100}),999)</f>
        <v>42</v>
      </c>
      <c r="Z2262" s="17">
        <f t="shared" si="247"/>
        <v>5.5555555555555554</v>
      </c>
      <c r="AA2262" s="17">
        <f t="shared" si="248"/>
        <v>5.5555555555555554</v>
      </c>
      <c r="AB2262" s="17">
        <f t="shared" si="249"/>
        <v>11.658097686375321</v>
      </c>
      <c r="AC2262" s="17" t="s">
        <v>17654</v>
      </c>
    </row>
    <row r="2263" spans="1:29" x14ac:dyDescent="0.25">
      <c r="A2263" t="s">
        <v>3339</v>
      </c>
      <c r="B2263" s="166" t="s">
        <v>9774</v>
      </c>
      <c r="C2263" t="s">
        <v>9775</v>
      </c>
      <c r="D2263" s="1">
        <v>45174</v>
      </c>
      <c r="E2263">
        <f t="shared" ref="E2263:E2326" si="251">IF(D2263&lt;=$D$3,70,18)</f>
        <v>18</v>
      </c>
      <c r="F2263" t="s">
        <v>14</v>
      </c>
      <c r="G2263">
        <v>800</v>
      </c>
      <c r="H2263">
        <f t="shared" si="250"/>
        <v>80</v>
      </c>
      <c r="I2263" t="s">
        <v>9</v>
      </c>
      <c r="J2263">
        <v>1</v>
      </c>
      <c r="K2263" t="s">
        <v>9776</v>
      </c>
      <c r="L2263" t="s">
        <v>8</v>
      </c>
      <c r="M2263" t="s">
        <v>14</v>
      </c>
      <c r="N2263" t="str">
        <f t="shared" ref="N2263:N2326" si="252">IF(M2263="U",F2263,M2263)</f>
        <v>F</v>
      </c>
      <c r="O2263" t="s">
        <v>1736</v>
      </c>
      <c r="P2263" t="s">
        <v>7211</v>
      </c>
      <c r="Q2263" t="s">
        <v>221</v>
      </c>
      <c r="R2263">
        <v>4</v>
      </c>
      <c r="S2263">
        <f t="shared" ref="S2263:S2326" si="253">IFERROR($S$3-R2263,"U")</f>
        <v>2019</v>
      </c>
      <c r="T2263" t="s">
        <v>12</v>
      </c>
      <c r="U2263">
        <v>0.999999999999999</v>
      </c>
      <c r="V2263" t="s">
        <v>3363</v>
      </c>
      <c r="W2263">
        <f>VLOOKUP(Q2263,'PBT Tag Rates'!$B$5:$E$44,4,FALSE)</f>
        <v>0.95971980899999998</v>
      </c>
      <c r="X2263">
        <v>1</v>
      </c>
      <c r="Y2263" s="14">
        <f>IFERROR(LOOKUP(H2263,{30,43,48,53,58,63,68,73,78,83,88,93,97},{42,47,52,57,62,67,72,77,82,87,92,99,100}),999)</f>
        <v>82</v>
      </c>
      <c r="Z2263" s="17">
        <f t="shared" ref="Z2263:Z2326" si="254">IF(D2263&lt;$D$3,X2263/$Z$3,X2263/$Z$4)</f>
        <v>5.5555555555555554</v>
      </c>
      <c r="AA2263" s="17">
        <f t="shared" ref="AA2263:AA2326" si="255">Z2263*(1+$AA$4)</f>
        <v>5.5555555555555554</v>
      </c>
      <c r="AB2263" s="17">
        <f t="shared" ref="AB2263:AB2326" si="256">IF(D2263&lt;$D$3,AA2263/$AB$3,AA2263/$AB$4)</f>
        <v>11.658097686375321</v>
      </c>
      <c r="AC2263" s="17" t="s">
        <v>17654</v>
      </c>
    </row>
    <row r="2264" spans="1:29" x14ac:dyDescent="0.25">
      <c r="A2264" t="s">
        <v>3339</v>
      </c>
      <c r="B2264" s="166" t="s">
        <v>9777</v>
      </c>
      <c r="C2264" t="s">
        <v>1372</v>
      </c>
      <c r="D2264" s="1">
        <v>45174</v>
      </c>
      <c r="E2264">
        <f t="shared" si="251"/>
        <v>18</v>
      </c>
      <c r="F2264" t="s">
        <v>6</v>
      </c>
      <c r="G2264">
        <v>670</v>
      </c>
      <c r="H2264">
        <f t="shared" si="250"/>
        <v>67</v>
      </c>
      <c r="I2264" t="s">
        <v>7</v>
      </c>
      <c r="J2264" t="s">
        <v>8</v>
      </c>
      <c r="K2264" t="s">
        <v>8</v>
      </c>
      <c r="L2264" t="s">
        <v>8</v>
      </c>
      <c r="M2264" t="s">
        <v>6</v>
      </c>
      <c r="N2264" t="str">
        <f t="shared" si="252"/>
        <v>M</v>
      </c>
      <c r="O2264" t="s">
        <v>8</v>
      </c>
      <c r="P2264" t="s">
        <v>8</v>
      </c>
      <c r="Q2264" t="s">
        <v>11</v>
      </c>
      <c r="R2264" t="s">
        <v>8</v>
      </c>
      <c r="S2264" t="str">
        <f t="shared" si="253"/>
        <v>U</v>
      </c>
      <c r="T2264" t="s">
        <v>12</v>
      </c>
      <c r="U2264">
        <v>1</v>
      </c>
      <c r="V2264" t="s">
        <v>11</v>
      </c>
      <c r="W2264" t="e">
        <f>VLOOKUP(Q2264,'PBT Tag Rates'!$B$5:$E$44,4,FALSE)</f>
        <v>#N/A</v>
      </c>
      <c r="X2264">
        <v>1</v>
      </c>
      <c r="Y2264" s="14">
        <f>IFERROR(LOOKUP(H2264,{30,43,48,53,58,63,68,73,78,83,88,93,97},{42,47,52,57,62,67,72,77,82,87,92,99,100}),999)</f>
        <v>67</v>
      </c>
      <c r="Z2264" s="17">
        <f t="shared" si="254"/>
        <v>5.5555555555555554</v>
      </c>
      <c r="AA2264" s="17">
        <f t="shared" si="255"/>
        <v>5.5555555555555554</v>
      </c>
      <c r="AB2264" s="17">
        <f t="shared" si="256"/>
        <v>11.658097686375321</v>
      </c>
      <c r="AC2264" s="17" t="s">
        <v>17654</v>
      </c>
    </row>
    <row r="2265" spans="1:29" x14ac:dyDescent="0.25">
      <c r="A2265" t="s">
        <v>3339</v>
      </c>
      <c r="B2265" s="166" t="s">
        <v>9778</v>
      </c>
      <c r="C2265" t="s">
        <v>9779</v>
      </c>
      <c r="D2265" s="1">
        <v>45174</v>
      </c>
      <c r="E2265">
        <f t="shared" si="251"/>
        <v>18</v>
      </c>
      <c r="F2265" t="s">
        <v>14</v>
      </c>
      <c r="G2265">
        <v>800</v>
      </c>
      <c r="H2265">
        <f t="shared" si="250"/>
        <v>80</v>
      </c>
      <c r="I2265" t="s">
        <v>7</v>
      </c>
      <c r="J2265" t="s">
        <v>8</v>
      </c>
      <c r="K2265" t="s">
        <v>9780</v>
      </c>
      <c r="L2265" t="s">
        <v>8</v>
      </c>
      <c r="M2265" t="s">
        <v>14</v>
      </c>
      <c r="N2265" t="str">
        <f t="shared" si="252"/>
        <v>F</v>
      </c>
      <c r="O2265" t="s">
        <v>311</v>
      </c>
      <c r="P2265" t="s">
        <v>649</v>
      </c>
      <c r="Q2265" t="s">
        <v>221</v>
      </c>
      <c r="R2265">
        <v>4</v>
      </c>
      <c r="S2265">
        <f t="shared" si="253"/>
        <v>2019</v>
      </c>
      <c r="T2265" t="s">
        <v>12</v>
      </c>
      <c r="U2265">
        <v>0.999999999999999</v>
      </c>
      <c r="V2265" t="s">
        <v>3386</v>
      </c>
      <c r="W2265">
        <f>VLOOKUP(Q2265,'PBT Tag Rates'!$B$5:$E$44,4,FALSE)</f>
        <v>0.95971980899999998</v>
      </c>
      <c r="X2265">
        <v>1</v>
      </c>
      <c r="Y2265" s="14">
        <f>IFERROR(LOOKUP(H2265,{30,43,48,53,58,63,68,73,78,83,88,93,97},{42,47,52,57,62,67,72,77,82,87,92,99,100}),999)</f>
        <v>82</v>
      </c>
      <c r="Z2265" s="17">
        <f t="shared" si="254"/>
        <v>5.5555555555555554</v>
      </c>
      <c r="AA2265" s="17">
        <f t="shared" si="255"/>
        <v>5.5555555555555554</v>
      </c>
      <c r="AB2265" s="17">
        <f t="shared" si="256"/>
        <v>11.658097686375321</v>
      </c>
      <c r="AC2265" s="17" t="s">
        <v>17654</v>
      </c>
    </row>
    <row r="2266" spans="1:29" x14ac:dyDescent="0.25">
      <c r="A2266" t="s">
        <v>3339</v>
      </c>
      <c r="B2266" s="166" t="s">
        <v>9781</v>
      </c>
      <c r="C2266" t="s">
        <v>1374</v>
      </c>
      <c r="D2266" s="1">
        <v>45174</v>
      </c>
      <c r="E2266">
        <f t="shared" si="251"/>
        <v>18</v>
      </c>
      <c r="F2266" t="s">
        <v>6</v>
      </c>
      <c r="G2266">
        <v>590</v>
      </c>
      <c r="H2266">
        <f t="shared" si="250"/>
        <v>59</v>
      </c>
      <c r="I2266" t="s">
        <v>7</v>
      </c>
      <c r="J2266" t="s">
        <v>8</v>
      </c>
      <c r="K2266" t="s">
        <v>8</v>
      </c>
      <c r="L2266" t="s">
        <v>8</v>
      </c>
      <c r="M2266" t="s">
        <v>6</v>
      </c>
      <c r="N2266" t="str">
        <f t="shared" si="252"/>
        <v>M</v>
      </c>
      <c r="O2266" t="s">
        <v>8</v>
      </c>
      <c r="P2266" t="s">
        <v>8</v>
      </c>
      <c r="Q2266" t="s">
        <v>11</v>
      </c>
      <c r="R2266" t="s">
        <v>8</v>
      </c>
      <c r="S2266" t="str">
        <f t="shared" si="253"/>
        <v>U</v>
      </c>
      <c r="T2266" t="s">
        <v>12</v>
      </c>
      <c r="U2266">
        <v>1</v>
      </c>
      <c r="V2266" t="s">
        <v>11</v>
      </c>
      <c r="W2266" t="e">
        <f>VLOOKUP(Q2266,'PBT Tag Rates'!$B$5:$E$44,4,FALSE)</f>
        <v>#N/A</v>
      </c>
      <c r="X2266">
        <v>1</v>
      </c>
      <c r="Y2266" s="14">
        <f>IFERROR(LOOKUP(H2266,{30,43,48,53,58,63,68,73,78,83,88,93,97},{42,47,52,57,62,67,72,77,82,87,92,99,100}),999)</f>
        <v>62</v>
      </c>
      <c r="Z2266" s="17">
        <f t="shared" si="254"/>
        <v>5.5555555555555554</v>
      </c>
      <c r="AA2266" s="17">
        <f t="shared" si="255"/>
        <v>5.5555555555555554</v>
      </c>
      <c r="AB2266" s="17">
        <f t="shared" si="256"/>
        <v>11.658097686375321</v>
      </c>
      <c r="AC2266" s="17" t="s">
        <v>17654</v>
      </c>
    </row>
    <row r="2267" spans="1:29" x14ac:dyDescent="0.25">
      <c r="A2267" t="s">
        <v>3339</v>
      </c>
      <c r="B2267" s="166" t="s">
        <v>9782</v>
      </c>
      <c r="C2267" t="s">
        <v>9783</v>
      </c>
      <c r="D2267" s="1">
        <v>45174</v>
      </c>
      <c r="E2267">
        <f t="shared" si="251"/>
        <v>18</v>
      </c>
      <c r="F2267" t="s">
        <v>6</v>
      </c>
      <c r="G2267">
        <v>950</v>
      </c>
      <c r="H2267">
        <f t="shared" si="250"/>
        <v>95</v>
      </c>
      <c r="I2267" t="s">
        <v>7</v>
      </c>
      <c r="J2267" t="s">
        <v>8</v>
      </c>
      <c r="K2267" t="s">
        <v>9784</v>
      </c>
      <c r="L2267" t="s">
        <v>8</v>
      </c>
      <c r="M2267" t="s">
        <v>6</v>
      </c>
      <c r="N2267" t="str">
        <f t="shared" si="252"/>
        <v>M</v>
      </c>
      <c r="O2267" t="s">
        <v>3541</v>
      </c>
      <c r="P2267" t="s">
        <v>3542</v>
      </c>
      <c r="Q2267" t="s">
        <v>15</v>
      </c>
      <c r="R2267">
        <v>5</v>
      </c>
      <c r="S2267">
        <f t="shared" si="253"/>
        <v>2018</v>
      </c>
      <c r="T2267" t="s">
        <v>12</v>
      </c>
      <c r="U2267">
        <v>1</v>
      </c>
      <c r="V2267" t="s">
        <v>3543</v>
      </c>
      <c r="W2267">
        <f>VLOOKUP(Q2267,'PBT Tag Rates'!$B$5:$E$44,4,FALSE)</f>
        <v>0.80551598400000002</v>
      </c>
      <c r="X2267">
        <v>1</v>
      </c>
      <c r="Y2267" s="14">
        <f>IFERROR(LOOKUP(H2267,{30,43,48,53,58,63,68,73,78,83,88,93,97},{42,47,52,57,62,67,72,77,82,87,92,99,100}),999)</f>
        <v>99</v>
      </c>
      <c r="Z2267" s="17">
        <f t="shared" si="254"/>
        <v>5.5555555555555554</v>
      </c>
      <c r="AA2267" s="17">
        <f t="shared" si="255"/>
        <v>5.5555555555555554</v>
      </c>
      <c r="AB2267" s="17">
        <f t="shared" si="256"/>
        <v>11.658097686375321</v>
      </c>
      <c r="AC2267" s="17" t="s">
        <v>17655</v>
      </c>
    </row>
    <row r="2268" spans="1:29" x14ac:dyDescent="0.25">
      <c r="A2268" t="s">
        <v>3339</v>
      </c>
      <c r="B2268" s="166" t="s">
        <v>9785</v>
      </c>
      <c r="C2268" t="s">
        <v>1376</v>
      </c>
      <c r="D2268" s="1">
        <v>45174</v>
      </c>
      <c r="E2268">
        <f t="shared" si="251"/>
        <v>18</v>
      </c>
      <c r="F2268" t="s">
        <v>14</v>
      </c>
      <c r="G2268">
        <v>810</v>
      </c>
      <c r="H2268">
        <f t="shared" si="250"/>
        <v>81</v>
      </c>
      <c r="I2268" t="s">
        <v>7</v>
      </c>
      <c r="J2268" t="s">
        <v>8</v>
      </c>
      <c r="K2268" t="s">
        <v>9786</v>
      </c>
      <c r="L2268" t="s">
        <v>8</v>
      </c>
      <c r="M2268" t="s">
        <v>14</v>
      </c>
      <c r="N2268" t="str">
        <f t="shared" si="252"/>
        <v>F</v>
      </c>
      <c r="O2268" t="s">
        <v>1913</v>
      </c>
      <c r="P2268" t="s">
        <v>9477</v>
      </c>
      <c r="Q2268" t="s">
        <v>281</v>
      </c>
      <c r="R2268">
        <v>4</v>
      </c>
      <c r="S2268">
        <f t="shared" si="253"/>
        <v>2019</v>
      </c>
      <c r="T2268" t="s">
        <v>12</v>
      </c>
      <c r="U2268">
        <v>1.00000000000001</v>
      </c>
      <c r="V2268" t="s">
        <v>3171</v>
      </c>
      <c r="W2268">
        <f>VLOOKUP(Q2268,'PBT Tag Rates'!$B$5:$E$44,4,FALSE)</f>
        <v>0.99705232300000002</v>
      </c>
      <c r="X2268">
        <v>1</v>
      </c>
      <c r="Y2268" s="14">
        <f>IFERROR(LOOKUP(H2268,{30,43,48,53,58,63,68,73,78,83,88,93,97},{42,47,52,57,62,67,72,77,82,87,92,99,100}),999)</f>
        <v>82</v>
      </c>
      <c r="Z2268" s="17">
        <f t="shared" si="254"/>
        <v>5.5555555555555554</v>
      </c>
      <c r="AA2268" s="17">
        <f t="shared" si="255"/>
        <v>5.5555555555555554</v>
      </c>
      <c r="AB2268" s="17">
        <f t="shared" si="256"/>
        <v>11.658097686375321</v>
      </c>
      <c r="AC2268" s="17" t="s">
        <v>17654</v>
      </c>
    </row>
    <row r="2269" spans="1:29" x14ac:dyDescent="0.25">
      <c r="A2269" t="s">
        <v>3339</v>
      </c>
      <c r="B2269" s="166" t="s">
        <v>9787</v>
      </c>
      <c r="C2269" t="s">
        <v>9788</v>
      </c>
      <c r="D2269" s="1">
        <v>45174</v>
      </c>
      <c r="E2269">
        <f t="shared" si="251"/>
        <v>18</v>
      </c>
      <c r="F2269" t="s">
        <v>6</v>
      </c>
      <c r="G2269">
        <v>870</v>
      </c>
      <c r="H2269">
        <f t="shared" si="250"/>
        <v>87</v>
      </c>
      <c r="I2269" t="s">
        <v>9</v>
      </c>
      <c r="J2269" t="s">
        <v>8</v>
      </c>
      <c r="K2269" t="s">
        <v>9789</v>
      </c>
      <c r="L2269" t="s">
        <v>8</v>
      </c>
      <c r="M2269" t="s">
        <v>6</v>
      </c>
      <c r="N2269" t="str">
        <f t="shared" si="252"/>
        <v>M</v>
      </c>
      <c r="O2269" t="s">
        <v>2352</v>
      </c>
      <c r="P2269" t="s">
        <v>8035</v>
      </c>
      <c r="Q2269" t="s">
        <v>221</v>
      </c>
      <c r="R2269">
        <v>4</v>
      </c>
      <c r="S2269">
        <f t="shared" si="253"/>
        <v>2019</v>
      </c>
      <c r="T2269" t="s">
        <v>12</v>
      </c>
      <c r="U2269">
        <v>1.00000000000001</v>
      </c>
      <c r="V2269" t="s">
        <v>3357</v>
      </c>
      <c r="W2269">
        <f>VLOOKUP(Q2269,'PBT Tag Rates'!$B$5:$E$44,4,FALSE)</f>
        <v>0.95971980899999998</v>
      </c>
      <c r="X2269">
        <v>1</v>
      </c>
      <c r="Y2269" s="14">
        <f>IFERROR(LOOKUP(H2269,{30,43,48,53,58,63,68,73,78,83,88,93,97},{42,47,52,57,62,67,72,77,82,87,92,99,100}),999)</f>
        <v>87</v>
      </c>
      <c r="Z2269" s="17">
        <f t="shared" si="254"/>
        <v>5.5555555555555554</v>
      </c>
      <c r="AA2269" s="17">
        <f t="shared" si="255"/>
        <v>5.5555555555555554</v>
      </c>
      <c r="AB2269" s="17">
        <f t="shared" si="256"/>
        <v>11.658097686375321</v>
      </c>
      <c r="AC2269" s="17" t="s">
        <v>17654</v>
      </c>
    </row>
    <row r="2270" spans="1:29" x14ac:dyDescent="0.25">
      <c r="A2270" t="s">
        <v>3339</v>
      </c>
      <c r="B2270" s="166" t="s">
        <v>9790</v>
      </c>
      <c r="C2270" t="s">
        <v>9791</v>
      </c>
      <c r="D2270" s="1">
        <v>45174</v>
      </c>
      <c r="E2270">
        <f t="shared" si="251"/>
        <v>18</v>
      </c>
      <c r="F2270" t="s">
        <v>6</v>
      </c>
      <c r="G2270">
        <v>920</v>
      </c>
      <c r="H2270">
        <f t="shared" si="250"/>
        <v>92</v>
      </c>
      <c r="I2270" t="s">
        <v>9</v>
      </c>
      <c r="J2270" t="s">
        <v>8</v>
      </c>
      <c r="K2270" t="s">
        <v>9792</v>
      </c>
      <c r="L2270" t="s">
        <v>8</v>
      </c>
      <c r="M2270" t="s">
        <v>6</v>
      </c>
      <c r="N2270" t="str">
        <f t="shared" si="252"/>
        <v>M</v>
      </c>
      <c r="O2270" t="s">
        <v>2278</v>
      </c>
      <c r="P2270" t="s">
        <v>3657</v>
      </c>
      <c r="Q2270" t="s">
        <v>221</v>
      </c>
      <c r="R2270">
        <v>4</v>
      </c>
      <c r="S2270">
        <f t="shared" si="253"/>
        <v>2019</v>
      </c>
      <c r="T2270" t="s">
        <v>12</v>
      </c>
      <c r="U2270">
        <v>0.999999999999998</v>
      </c>
      <c r="V2270" t="s">
        <v>3363</v>
      </c>
      <c r="W2270">
        <f>VLOOKUP(Q2270,'PBT Tag Rates'!$B$5:$E$44,4,FALSE)</f>
        <v>0.95971980899999998</v>
      </c>
      <c r="X2270">
        <v>1</v>
      </c>
      <c r="Y2270" s="14">
        <f>IFERROR(LOOKUP(H2270,{30,43,48,53,58,63,68,73,78,83,88,93,97},{42,47,52,57,62,67,72,77,82,87,92,99,100}),999)</f>
        <v>92</v>
      </c>
      <c r="Z2270" s="17">
        <f t="shared" si="254"/>
        <v>5.5555555555555554</v>
      </c>
      <c r="AA2270" s="17">
        <f t="shared" si="255"/>
        <v>5.5555555555555554</v>
      </c>
      <c r="AB2270" s="17">
        <f t="shared" si="256"/>
        <v>11.658097686375321</v>
      </c>
      <c r="AC2270" s="17" t="s">
        <v>17654</v>
      </c>
    </row>
    <row r="2271" spans="1:29" x14ac:dyDescent="0.25">
      <c r="A2271" t="s">
        <v>3339</v>
      </c>
      <c r="B2271" s="166" t="s">
        <v>9793</v>
      </c>
      <c r="C2271" t="s">
        <v>1378</v>
      </c>
      <c r="D2271" s="1">
        <v>45174</v>
      </c>
      <c r="E2271">
        <f t="shared" si="251"/>
        <v>18</v>
      </c>
      <c r="F2271" t="s">
        <v>6</v>
      </c>
      <c r="G2271">
        <v>800</v>
      </c>
      <c r="H2271">
        <f t="shared" si="250"/>
        <v>80</v>
      </c>
      <c r="I2271" t="s">
        <v>9</v>
      </c>
      <c r="J2271">
        <v>1</v>
      </c>
      <c r="K2271" t="s">
        <v>9794</v>
      </c>
      <c r="L2271" t="s">
        <v>8</v>
      </c>
      <c r="M2271" t="s">
        <v>759</v>
      </c>
      <c r="N2271" t="str">
        <f t="shared" si="252"/>
        <v>M</v>
      </c>
      <c r="O2271" t="s">
        <v>9795</v>
      </c>
      <c r="P2271" t="s">
        <v>9796</v>
      </c>
      <c r="Q2271" t="s">
        <v>281</v>
      </c>
      <c r="R2271">
        <v>4</v>
      </c>
      <c r="S2271">
        <f t="shared" si="253"/>
        <v>2019</v>
      </c>
      <c r="T2271" t="s">
        <v>12</v>
      </c>
      <c r="U2271">
        <v>1</v>
      </c>
      <c r="V2271" t="s">
        <v>3170</v>
      </c>
      <c r="W2271">
        <f>VLOOKUP(Q2271,'PBT Tag Rates'!$B$5:$E$44,4,FALSE)</f>
        <v>0.99705232300000002</v>
      </c>
      <c r="X2271">
        <v>1</v>
      </c>
      <c r="Y2271" s="14">
        <f>IFERROR(LOOKUP(H2271,{30,43,48,53,58,63,68,73,78,83,88,93,97},{42,47,52,57,62,67,72,77,82,87,92,99,100}),999)</f>
        <v>82</v>
      </c>
      <c r="Z2271" s="17">
        <f t="shared" si="254"/>
        <v>5.5555555555555554</v>
      </c>
      <c r="AA2271" s="17">
        <f t="shared" si="255"/>
        <v>5.5555555555555554</v>
      </c>
      <c r="AB2271" s="17">
        <f t="shared" si="256"/>
        <v>11.658097686375321</v>
      </c>
      <c r="AC2271" s="17" t="s">
        <v>17654</v>
      </c>
    </row>
    <row r="2272" spans="1:29" x14ac:dyDescent="0.25">
      <c r="A2272" t="s">
        <v>3339</v>
      </c>
      <c r="B2272" s="166" t="s">
        <v>9797</v>
      </c>
      <c r="C2272" t="s">
        <v>9798</v>
      </c>
      <c r="D2272" s="1">
        <v>45174</v>
      </c>
      <c r="E2272">
        <f t="shared" si="251"/>
        <v>18</v>
      </c>
      <c r="F2272" t="s">
        <v>14</v>
      </c>
      <c r="G2272">
        <v>790</v>
      </c>
      <c r="H2272">
        <f t="shared" si="250"/>
        <v>79</v>
      </c>
      <c r="I2272" t="s">
        <v>7</v>
      </c>
      <c r="J2272" t="s">
        <v>8</v>
      </c>
      <c r="K2272" t="s">
        <v>9799</v>
      </c>
      <c r="L2272" t="s">
        <v>8</v>
      </c>
      <c r="M2272" t="s">
        <v>14</v>
      </c>
      <c r="N2272" t="str">
        <f t="shared" si="252"/>
        <v>F</v>
      </c>
      <c r="O2272" t="s">
        <v>1736</v>
      </c>
      <c r="P2272" t="s">
        <v>1737</v>
      </c>
      <c r="Q2272" t="s">
        <v>221</v>
      </c>
      <c r="R2272">
        <v>4</v>
      </c>
      <c r="S2272">
        <f t="shared" si="253"/>
        <v>2019</v>
      </c>
      <c r="T2272" t="s">
        <v>12</v>
      </c>
      <c r="U2272">
        <v>1</v>
      </c>
      <c r="V2272" t="s">
        <v>3363</v>
      </c>
      <c r="W2272">
        <f>VLOOKUP(Q2272,'PBT Tag Rates'!$B$5:$E$44,4,FALSE)</f>
        <v>0.95971980899999998</v>
      </c>
      <c r="X2272">
        <v>1</v>
      </c>
      <c r="Y2272" s="14">
        <f>IFERROR(LOOKUP(H2272,{30,43,48,53,58,63,68,73,78,83,88,93,97},{42,47,52,57,62,67,72,77,82,87,92,99,100}),999)</f>
        <v>82</v>
      </c>
      <c r="Z2272" s="17">
        <f t="shared" si="254"/>
        <v>5.5555555555555554</v>
      </c>
      <c r="AA2272" s="17">
        <f t="shared" si="255"/>
        <v>5.5555555555555554</v>
      </c>
      <c r="AB2272" s="17">
        <f t="shared" si="256"/>
        <v>11.658097686375321</v>
      </c>
      <c r="AC2272" s="17" t="s">
        <v>17654</v>
      </c>
    </row>
    <row r="2273" spans="1:29" x14ac:dyDescent="0.25">
      <c r="A2273" t="s">
        <v>3339</v>
      </c>
      <c r="B2273" s="166" t="s">
        <v>9800</v>
      </c>
      <c r="C2273" t="s">
        <v>9801</v>
      </c>
      <c r="D2273" s="1">
        <v>45174</v>
      </c>
      <c r="E2273">
        <f t="shared" si="251"/>
        <v>18</v>
      </c>
      <c r="F2273" t="s">
        <v>14</v>
      </c>
      <c r="G2273">
        <v>770</v>
      </c>
      <c r="H2273">
        <f t="shared" si="250"/>
        <v>77</v>
      </c>
      <c r="I2273" t="s">
        <v>7</v>
      </c>
      <c r="J2273" t="s">
        <v>8</v>
      </c>
      <c r="K2273" t="s">
        <v>9802</v>
      </c>
      <c r="L2273" t="s">
        <v>8</v>
      </c>
      <c r="M2273" t="s">
        <v>14</v>
      </c>
      <c r="N2273" t="str">
        <f t="shared" si="252"/>
        <v>F</v>
      </c>
      <c r="O2273" t="s">
        <v>8</v>
      </c>
      <c r="P2273" t="s">
        <v>8</v>
      </c>
      <c r="Q2273" t="s">
        <v>11</v>
      </c>
      <c r="R2273" t="s">
        <v>8</v>
      </c>
      <c r="S2273" t="str">
        <f t="shared" si="253"/>
        <v>U</v>
      </c>
      <c r="T2273" t="s">
        <v>12</v>
      </c>
      <c r="U2273">
        <v>0.999999999999999</v>
      </c>
      <c r="V2273" t="s">
        <v>11</v>
      </c>
      <c r="W2273" t="e">
        <f>VLOOKUP(Q2273,'PBT Tag Rates'!$B$5:$E$44,4,FALSE)</f>
        <v>#N/A</v>
      </c>
      <c r="X2273">
        <v>1</v>
      </c>
      <c r="Y2273" s="14">
        <f>IFERROR(LOOKUP(H2273,{30,43,48,53,58,63,68,73,78,83,88,93,97},{42,47,52,57,62,67,72,77,82,87,92,99,100}),999)</f>
        <v>77</v>
      </c>
      <c r="Z2273" s="17">
        <f t="shared" si="254"/>
        <v>5.5555555555555554</v>
      </c>
      <c r="AA2273" s="17">
        <f t="shared" si="255"/>
        <v>5.5555555555555554</v>
      </c>
      <c r="AB2273" s="17">
        <f t="shared" si="256"/>
        <v>11.658097686375321</v>
      </c>
      <c r="AC2273" s="17" t="s">
        <v>17654</v>
      </c>
    </row>
    <row r="2274" spans="1:29" x14ac:dyDescent="0.25">
      <c r="A2274" t="s">
        <v>3339</v>
      </c>
      <c r="B2274" s="166" t="s">
        <v>9803</v>
      </c>
      <c r="C2274" t="s">
        <v>1379</v>
      </c>
      <c r="D2274" s="1">
        <v>45174</v>
      </c>
      <c r="E2274">
        <f t="shared" si="251"/>
        <v>18</v>
      </c>
      <c r="F2274" t="s">
        <v>6</v>
      </c>
      <c r="G2274">
        <v>790</v>
      </c>
      <c r="H2274">
        <f t="shared" si="250"/>
        <v>79</v>
      </c>
      <c r="I2274" t="s">
        <v>9</v>
      </c>
      <c r="J2274">
        <v>1</v>
      </c>
      <c r="K2274" t="s">
        <v>8</v>
      </c>
      <c r="L2274" t="s">
        <v>8</v>
      </c>
      <c r="M2274" t="s">
        <v>6</v>
      </c>
      <c r="N2274" t="str">
        <f t="shared" si="252"/>
        <v>M</v>
      </c>
      <c r="O2274" t="s">
        <v>9804</v>
      </c>
      <c r="P2274" t="s">
        <v>9805</v>
      </c>
      <c r="Q2274" t="s">
        <v>918</v>
      </c>
      <c r="R2274">
        <v>3</v>
      </c>
      <c r="S2274">
        <f t="shared" si="253"/>
        <v>2020</v>
      </c>
      <c r="T2274" t="s">
        <v>12</v>
      </c>
      <c r="U2274">
        <v>0.999999999999998</v>
      </c>
      <c r="V2274" t="s">
        <v>3543</v>
      </c>
      <c r="W2274">
        <f>VLOOKUP(Q2274,'PBT Tag Rates'!$B$5:$E$44,4,FALSE)</f>
        <v>0.98961045999999997</v>
      </c>
      <c r="X2274">
        <v>1</v>
      </c>
      <c r="Y2274" s="14">
        <f>IFERROR(LOOKUP(H2274,{30,43,48,53,58,63,68,73,78,83,88,93,97},{42,47,52,57,62,67,72,77,82,87,92,99,100}),999)</f>
        <v>82</v>
      </c>
      <c r="Z2274" s="17">
        <f t="shared" si="254"/>
        <v>5.5555555555555554</v>
      </c>
      <c r="AA2274" s="17">
        <f t="shared" si="255"/>
        <v>5.5555555555555554</v>
      </c>
      <c r="AB2274" s="17">
        <f t="shared" si="256"/>
        <v>11.658097686375321</v>
      </c>
      <c r="AC2274" s="17" t="s">
        <v>17655</v>
      </c>
    </row>
    <row r="2275" spans="1:29" x14ac:dyDescent="0.25">
      <c r="A2275" t="s">
        <v>3339</v>
      </c>
      <c r="B2275" s="166" t="s">
        <v>9806</v>
      </c>
      <c r="C2275" t="s">
        <v>9807</v>
      </c>
      <c r="D2275" s="1">
        <v>45174</v>
      </c>
      <c r="E2275">
        <f t="shared" si="251"/>
        <v>18</v>
      </c>
      <c r="F2275" t="s">
        <v>14</v>
      </c>
      <c r="G2275">
        <v>710</v>
      </c>
      <c r="H2275">
        <f t="shared" si="250"/>
        <v>71</v>
      </c>
      <c r="I2275" t="s">
        <v>7</v>
      </c>
      <c r="J2275" t="s">
        <v>8</v>
      </c>
      <c r="K2275" t="s">
        <v>9808</v>
      </c>
      <c r="L2275" t="s">
        <v>8</v>
      </c>
      <c r="M2275" t="s">
        <v>14</v>
      </c>
      <c r="N2275" t="str">
        <f t="shared" si="252"/>
        <v>F</v>
      </c>
      <c r="O2275" t="s">
        <v>2788</v>
      </c>
      <c r="P2275" t="s">
        <v>2789</v>
      </c>
      <c r="Q2275" t="s">
        <v>281</v>
      </c>
      <c r="R2275">
        <v>4</v>
      </c>
      <c r="S2275">
        <f t="shared" si="253"/>
        <v>2019</v>
      </c>
      <c r="T2275" t="s">
        <v>12</v>
      </c>
      <c r="U2275">
        <v>1</v>
      </c>
      <c r="V2275" t="s">
        <v>3079</v>
      </c>
      <c r="W2275">
        <f>VLOOKUP(Q2275,'PBT Tag Rates'!$B$5:$E$44,4,FALSE)</f>
        <v>0.99705232300000002</v>
      </c>
      <c r="X2275">
        <v>1</v>
      </c>
      <c r="Y2275" s="14">
        <f>IFERROR(LOOKUP(H2275,{30,43,48,53,58,63,68,73,78,83,88,93,97},{42,47,52,57,62,67,72,77,82,87,92,99,100}),999)</f>
        <v>72</v>
      </c>
      <c r="Z2275" s="17">
        <f t="shared" si="254"/>
        <v>5.5555555555555554</v>
      </c>
      <c r="AA2275" s="17">
        <f t="shared" si="255"/>
        <v>5.5555555555555554</v>
      </c>
      <c r="AB2275" s="17">
        <f t="shared" si="256"/>
        <v>11.658097686375321</v>
      </c>
      <c r="AC2275" s="17" t="s">
        <v>17654</v>
      </c>
    </row>
    <row r="2276" spans="1:29" x14ac:dyDescent="0.25">
      <c r="A2276" t="s">
        <v>3339</v>
      </c>
      <c r="B2276" s="166" t="s">
        <v>9809</v>
      </c>
      <c r="C2276" t="s">
        <v>360</v>
      </c>
      <c r="D2276" s="1">
        <v>45174</v>
      </c>
      <c r="E2276">
        <f t="shared" si="251"/>
        <v>18</v>
      </c>
      <c r="F2276" t="s">
        <v>6</v>
      </c>
      <c r="G2276">
        <v>640</v>
      </c>
      <c r="H2276">
        <f t="shared" si="250"/>
        <v>64</v>
      </c>
      <c r="I2276" t="s">
        <v>7</v>
      </c>
      <c r="J2276" t="s">
        <v>8</v>
      </c>
      <c r="K2276" t="s">
        <v>8</v>
      </c>
      <c r="L2276" t="s">
        <v>8</v>
      </c>
      <c r="M2276" t="s">
        <v>14</v>
      </c>
      <c r="N2276" t="str">
        <f t="shared" si="252"/>
        <v>F</v>
      </c>
      <c r="O2276" t="s">
        <v>9810</v>
      </c>
      <c r="P2276" t="s">
        <v>9811</v>
      </c>
      <c r="Q2276" t="s">
        <v>918</v>
      </c>
      <c r="R2276">
        <v>3</v>
      </c>
      <c r="S2276">
        <f t="shared" si="253"/>
        <v>2020</v>
      </c>
      <c r="T2276" t="s">
        <v>12</v>
      </c>
      <c r="U2276">
        <v>0.999999999999998</v>
      </c>
      <c r="V2276" t="s">
        <v>3363</v>
      </c>
      <c r="W2276">
        <f>VLOOKUP(Q2276,'PBT Tag Rates'!$B$5:$E$44,4,FALSE)</f>
        <v>0.98961045999999997</v>
      </c>
      <c r="X2276">
        <v>1</v>
      </c>
      <c r="Y2276" s="14">
        <f>IFERROR(LOOKUP(H2276,{30,43,48,53,58,63,68,73,78,83,88,93,97},{42,47,52,57,62,67,72,77,82,87,92,99,100}),999)</f>
        <v>67</v>
      </c>
      <c r="Z2276" s="17">
        <f t="shared" si="254"/>
        <v>5.5555555555555554</v>
      </c>
      <c r="AA2276" s="17">
        <f t="shared" si="255"/>
        <v>5.5555555555555554</v>
      </c>
      <c r="AB2276" s="17">
        <f t="shared" si="256"/>
        <v>11.658097686375321</v>
      </c>
      <c r="AC2276" s="17" t="s">
        <v>17654</v>
      </c>
    </row>
    <row r="2277" spans="1:29" x14ac:dyDescent="0.25">
      <c r="A2277" t="s">
        <v>3339</v>
      </c>
      <c r="B2277" s="166" t="s">
        <v>9812</v>
      </c>
      <c r="C2277" t="s">
        <v>361</v>
      </c>
      <c r="D2277" s="1">
        <v>45174</v>
      </c>
      <c r="E2277">
        <f t="shared" si="251"/>
        <v>18</v>
      </c>
      <c r="F2277" t="s">
        <v>14</v>
      </c>
      <c r="G2277">
        <v>760</v>
      </c>
      <c r="H2277">
        <f t="shared" si="250"/>
        <v>76</v>
      </c>
      <c r="I2277" t="s">
        <v>9</v>
      </c>
      <c r="J2277">
        <v>1</v>
      </c>
      <c r="K2277" t="s">
        <v>8</v>
      </c>
      <c r="L2277" t="s">
        <v>8</v>
      </c>
      <c r="M2277" t="s">
        <v>14</v>
      </c>
      <c r="N2277" t="str">
        <f t="shared" si="252"/>
        <v>F</v>
      </c>
      <c r="O2277" t="s">
        <v>44</v>
      </c>
      <c r="P2277" t="s">
        <v>533</v>
      </c>
      <c r="Q2277" t="s">
        <v>15</v>
      </c>
      <c r="R2277">
        <v>5</v>
      </c>
      <c r="S2277">
        <f t="shared" si="253"/>
        <v>2018</v>
      </c>
      <c r="T2277" t="s">
        <v>12</v>
      </c>
      <c r="U2277">
        <v>0.999999999999999</v>
      </c>
      <c r="V2277" t="s">
        <v>3951</v>
      </c>
      <c r="W2277">
        <f>VLOOKUP(Q2277,'PBT Tag Rates'!$B$5:$E$44,4,FALSE)</f>
        <v>0.80551598400000002</v>
      </c>
      <c r="X2277">
        <v>1</v>
      </c>
      <c r="Y2277" s="14">
        <f>IFERROR(LOOKUP(H2277,{30,43,48,53,58,63,68,73,78,83,88,93,97},{42,47,52,57,62,67,72,77,82,87,92,99,100}),999)</f>
        <v>77</v>
      </c>
      <c r="Z2277" s="17">
        <f t="shared" si="254"/>
        <v>5.5555555555555554</v>
      </c>
      <c r="AA2277" s="17">
        <f t="shared" si="255"/>
        <v>5.5555555555555554</v>
      </c>
      <c r="AB2277" s="17">
        <f t="shared" si="256"/>
        <v>11.658097686375321</v>
      </c>
      <c r="AC2277" s="17" t="s">
        <v>17655</v>
      </c>
    </row>
    <row r="2278" spans="1:29" x14ac:dyDescent="0.25">
      <c r="A2278" t="s">
        <v>3339</v>
      </c>
      <c r="B2278" s="166" t="s">
        <v>9813</v>
      </c>
      <c r="C2278" t="s">
        <v>362</v>
      </c>
      <c r="D2278" s="1">
        <v>45174</v>
      </c>
      <c r="E2278">
        <f t="shared" si="251"/>
        <v>18</v>
      </c>
      <c r="F2278" t="s">
        <v>6</v>
      </c>
      <c r="G2278">
        <v>470</v>
      </c>
      <c r="H2278">
        <f t="shared" si="250"/>
        <v>47</v>
      </c>
      <c r="I2278" t="s">
        <v>9</v>
      </c>
      <c r="J2278">
        <v>1</v>
      </c>
      <c r="K2278" t="s">
        <v>8</v>
      </c>
      <c r="L2278" t="s">
        <v>8</v>
      </c>
      <c r="M2278" t="s">
        <v>6</v>
      </c>
      <c r="N2278" t="str">
        <f t="shared" si="252"/>
        <v>M</v>
      </c>
      <c r="O2278" t="s">
        <v>3818</v>
      </c>
      <c r="P2278" t="s">
        <v>3819</v>
      </c>
      <c r="Q2278" t="s">
        <v>3820</v>
      </c>
      <c r="R2278">
        <v>2</v>
      </c>
      <c r="S2278">
        <f t="shared" si="253"/>
        <v>2021</v>
      </c>
      <c r="T2278" t="s">
        <v>12</v>
      </c>
      <c r="U2278">
        <v>0.999999999999999</v>
      </c>
      <c r="V2278" t="s">
        <v>3821</v>
      </c>
      <c r="W2278">
        <f>VLOOKUP(Q2278,'PBT Tag Rates'!$B$5:$E$44,4,FALSE)</f>
        <v>0.98140000000000005</v>
      </c>
      <c r="X2278">
        <v>1</v>
      </c>
      <c r="Y2278" s="14">
        <f>IFERROR(LOOKUP(H2278,{30,43,48,53,58,63,68,73,78,83,88,93,97},{42,47,52,57,62,67,72,77,82,87,92,99,100}),999)</f>
        <v>47</v>
      </c>
      <c r="Z2278" s="17">
        <f t="shared" si="254"/>
        <v>5.5555555555555554</v>
      </c>
      <c r="AA2278" s="17">
        <f t="shared" si="255"/>
        <v>5.5555555555555554</v>
      </c>
      <c r="AB2278" s="17">
        <f t="shared" si="256"/>
        <v>11.658097686375321</v>
      </c>
      <c r="AC2278" s="17" t="s">
        <v>17654</v>
      </c>
    </row>
    <row r="2279" spans="1:29" x14ac:dyDescent="0.25">
      <c r="A2279" t="s">
        <v>3339</v>
      </c>
      <c r="B2279" s="166" t="s">
        <v>9814</v>
      </c>
      <c r="C2279" t="s">
        <v>9815</v>
      </c>
      <c r="D2279" s="1">
        <v>45174</v>
      </c>
      <c r="E2279">
        <f t="shared" si="251"/>
        <v>18</v>
      </c>
      <c r="F2279" t="s">
        <v>14</v>
      </c>
      <c r="G2279">
        <v>740</v>
      </c>
      <c r="H2279">
        <f t="shared" si="250"/>
        <v>74</v>
      </c>
      <c r="I2279" t="s">
        <v>7</v>
      </c>
      <c r="J2279" t="s">
        <v>8</v>
      </c>
      <c r="K2279" t="s">
        <v>9816</v>
      </c>
      <c r="L2279" t="s">
        <v>8</v>
      </c>
      <c r="M2279" t="s">
        <v>14</v>
      </c>
      <c r="N2279" t="str">
        <f t="shared" si="252"/>
        <v>F</v>
      </c>
      <c r="O2279" t="s">
        <v>520</v>
      </c>
      <c r="P2279" t="s">
        <v>679</v>
      </c>
      <c r="Q2279" t="s">
        <v>221</v>
      </c>
      <c r="R2279">
        <v>4</v>
      </c>
      <c r="S2279">
        <f t="shared" si="253"/>
        <v>2019</v>
      </c>
      <c r="T2279" t="s">
        <v>12</v>
      </c>
      <c r="U2279">
        <v>0.999999999999999</v>
      </c>
      <c r="V2279" t="s">
        <v>3396</v>
      </c>
      <c r="W2279">
        <f>VLOOKUP(Q2279,'PBT Tag Rates'!$B$5:$E$44,4,FALSE)</f>
        <v>0.95971980899999998</v>
      </c>
      <c r="X2279">
        <v>1</v>
      </c>
      <c r="Y2279" s="14">
        <f>IFERROR(LOOKUP(H2279,{30,43,48,53,58,63,68,73,78,83,88,93,97},{42,47,52,57,62,67,72,77,82,87,92,99,100}),999)</f>
        <v>77</v>
      </c>
      <c r="Z2279" s="17">
        <f t="shared" si="254"/>
        <v>5.5555555555555554</v>
      </c>
      <c r="AA2279" s="17">
        <f t="shared" si="255"/>
        <v>5.5555555555555554</v>
      </c>
      <c r="AB2279" s="17">
        <f t="shared" si="256"/>
        <v>11.658097686375321</v>
      </c>
      <c r="AC2279" s="17" t="s">
        <v>17655</v>
      </c>
    </row>
    <row r="2280" spans="1:29" x14ac:dyDescent="0.25">
      <c r="A2280" t="s">
        <v>3339</v>
      </c>
      <c r="B2280" s="166" t="s">
        <v>9817</v>
      </c>
      <c r="C2280" t="s">
        <v>9818</v>
      </c>
      <c r="D2280" s="1">
        <v>45174</v>
      </c>
      <c r="E2280">
        <f t="shared" si="251"/>
        <v>18</v>
      </c>
      <c r="F2280" t="s">
        <v>6</v>
      </c>
      <c r="G2280">
        <v>860</v>
      </c>
      <c r="H2280">
        <f t="shared" si="250"/>
        <v>86</v>
      </c>
      <c r="I2280" t="s">
        <v>9</v>
      </c>
      <c r="J2280">
        <v>1</v>
      </c>
      <c r="K2280" t="s">
        <v>9819</v>
      </c>
      <c r="L2280" t="s">
        <v>8</v>
      </c>
      <c r="M2280" t="s">
        <v>6</v>
      </c>
      <c r="N2280" t="str">
        <f t="shared" si="252"/>
        <v>M</v>
      </c>
      <c r="O2280" t="s">
        <v>1358</v>
      </c>
      <c r="P2280" t="s">
        <v>2700</v>
      </c>
      <c r="Q2280" t="s">
        <v>221</v>
      </c>
      <c r="R2280">
        <v>4</v>
      </c>
      <c r="S2280">
        <f t="shared" si="253"/>
        <v>2019</v>
      </c>
      <c r="T2280" t="s">
        <v>12</v>
      </c>
      <c r="U2280">
        <v>0.999999999999998</v>
      </c>
      <c r="V2280" t="s">
        <v>3396</v>
      </c>
      <c r="W2280">
        <f>VLOOKUP(Q2280,'PBT Tag Rates'!$B$5:$E$44,4,FALSE)</f>
        <v>0.95971980899999998</v>
      </c>
      <c r="X2280">
        <v>1</v>
      </c>
      <c r="Y2280" s="14">
        <f>IFERROR(LOOKUP(H2280,{30,43,48,53,58,63,68,73,78,83,88,93,97},{42,47,52,57,62,67,72,77,82,87,92,99,100}),999)</f>
        <v>87</v>
      </c>
      <c r="Z2280" s="17">
        <f t="shared" si="254"/>
        <v>5.5555555555555554</v>
      </c>
      <c r="AA2280" s="17">
        <f t="shared" si="255"/>
        <v>5.5555555555555554</v>
      </c>
      <c r="AB2280" s="17">
        <f t="shared" si="256"/>
        <v>11.658097686375321</v>
      </c>
      <c r="AC2280" s="17" t="s">
        <v>17655</v>
      </c>
    </row>
    <row r="2281" spans="1:29" x14ac:dyDescent="0.25">
      <c r="A2281" t="s">
        <v>3339</v>
      </c>
      <c r="B2281" s="166" t="s">
        <v>9820</v>
      </c>
      <c r="C2281" t="s">
        <v>365</v>
      </c>
      <c r="D2281" s="1">
        <v>45174</v>
      </c>
      <c r="E2281">
        <f t="shared" si="251"/>
        <v>18</v>
      </c>
      <c r="F2281" t="s">
        <v>14</v>
      </c>
      <c r="G2281">
        <v>730</v>
      </c>
      <c r="H2281">
        <f t="shared" si="250"/>
        <v>73</v>
      </c>
      <c r="I2281" t="s">
        <v>7</v>
      </c>
      <c r="J2281" t="s">
        <v>8</v>
      </c>
      <c r="K2281" t="s">
        <v>9821</v>
      </c>
      <c r="L2281" t="s">
        <v>8</v>
      </c>
      <c r="M2281" t="s">
        <v>14</v>
      </c>
      <c r="N2281" t="str">
        <f t="shared" si="252"/>
        <v>F</v>
      </c>
      <c r="O2281" t="s">
        <v>8</v>
      </c>
      <c r="P2281" t="s">
        <v>8</v>
      </c>
      <c r="Q2281" t="s">
        <v>11</v>
      </c>
      <c r="R2281" t="s">
        <v>8</v>
      </c>
      <c r="S2281" t="str">
        <f t="shared" si="253"/>
        <v>U</v>
      </c>
      <c r="T2281" t="s">
        <v>12</v>
      </c>
      <c r="U2281">
        <v>1</v>
      </c>
      <c r="V2281" t="s">
        <v>11</v>
      </c>
      <c r="W2281" t="e">
        <f>VLOOKUP(Q2281,'PBT Tag Rates'!$B$5:$E$44,4,FALSE)</f>
        <v>#N/A</v>
      </c>
      <c r="X2281">
        <v>1</v>
      </c>
      <c r="Y2281" s="14">
        <f>IFERROR(LOOKUP(H2281,{30,43,48,53,58,63,68,73,78,83,88,93,97},{42,47,52,57,62,67,72,77,82,87,92,99,100}),999)</f>
        <v>77</v>
      </c>
      <c r="Z2281" s="17">
        <f t="shared" si="254"/>
        <v>5.5555555555555554</v>
      </c>
      <c r="AA2281" s="17">
        <f t="shared" si="255"/>
        <v>5.5555555555555554</v>
      </c>
      <c r="AB2281" s="17">
        <f t="shared" si="256"/>
        <v>11.658097686375321</v>
      </c>
      <c r="AC2281" s="17" t="s">
        <v>17654</v>
      </c>
    </row>
    <row r="2282" spans="1:29" x14ac:dyDescent="0.25">
      <c r="A2282" t="s">
        <v>3339</v>
      </c>
      <c r="B2282" s="166" t="s">
        <v>9822</v>
      </c>
      <c r="C2282" t="s">
        <v>366</v>
      </c>
      <c r="D2282" s="1">
        <v>45174</v>
      </c>
      <c r="E2282">
        <f t="shared" si="251"/>
        <v>18</v>
      </c>
      <c r="F2282" t="s">
        <v>6</v>
      </c>
      <c r="G2282">
        <v>540</v>
      </c>
      <c r="H2282">
        <f t="shared" si="250"/>
        <v>54</v>
      </c>
      <c r="I2282" t="s">
        <v>7</v>
      </c>
      <c r="J2282" t="s">
        <v>8</v>
      </c>
      <c r="K2282" t="s">
        <v>8</v>
      </c>
      <c r="L2282" t="s">
        <v>8</v>
      </c>
      <c r="M2282" t="s">
        <v>6</v>
      </c>
      <c r="N2282" t="str">
        <f t="shared" si="252"/>
        <v>M</v>
      </c>
      <c r="O2282" t="s">
        <v>9823</v>
      </c>
      <c r="P2282" t="s">
        <v>9824</v>
      </c>
      <c r="Q2282" t="s">
        <v>918</v>
      </c>
      <c r="R2282">
        <v>3</v>
      </c>
      <c r="S2282">
        <f t="shared" si="253"/>
        <v>2020</v>
      </c>
      <c r="T2282" t="s">
        <v>12</v>
      </c>
      <c r="U2282">
        <v>1</v>
      </c>
      <c r="V2282" t="s">
        <v>3346</v>
      </c>
      <c r="W2282">
        <f>VLOOKUP(Q2282,'PBT Tag Rates'!$B$5:$E$44,4,FALSE)</f>
        <v>0.98961045999999997</v>
      </c>
      <c r="X2282">
        <v>1</v>
      </c>
      <c r="Y2282" s="14">
        <f>IFERROR(LOOKUP(H2282,{30,43,48,53,58,63,68,73,78,83,88,93,97},{42,47,52,57,62,67,72,77,82,87,92,99,100}),999)</f>
        <v>57</v>
      </c>
      <c r="Z2282" s="17">
        <f t="shared" si="254"/>
        <v>5.5555555555555554</v>
      </c>
      <c r="AA2282" s="17">
        <f t="shared" si="255"/>
        <v>5.5555555555555554</v>
      </c>
      <c r="AB2282" s="17">
        <f t="shared" si="256"/>
        <v>11.658097686375321</v>
      </c>
      <c r="AC2282" s="17" t="s">
        <v>17654</v>
      </c>
    </row>
    <row r="2283" spans="1:29" x14ac:dyDescent="0.25">
      <c r="A2283" t="s">
        <v>3339</v>
      </c>
      <c r="B2283" s="166" t="s">
        <v>9825</v>
      </c>
      <c r="C2283" t="s">
        <v>9826</v>
      </c>
      <c r="D2283" s="1">
        <v>45174</v>
      </c>
      <c r="E2283">
        <f t="shared" si="251"/>
        <v>18</v>
      </c>
      <c r="F2283" t="s">
        <v>6</v>
      </c>
      <c r="G2283">
        <v>780</v>
      </c>
      <c r="H2283">
        <f t="shared" si="250"/>
        <v>78</v>
      </c>
      <c r="I2283" t="s">
        <v>7</v>
      </c>
      <c r="J2283" t="s">
        <v>8</v>
      </c>
      <c r="K2283" t="s">
        <v>9827</v>
      </c>
      <c r="L2283" t="s">
        <v>8</v>
      </c>
      <c r="M2283" t="s">
        <v>6</v>
      </c>
      <c r="N2283" t="str">
        <f t="shared" si="252"/>
        <v>M</v>
      </c>
      <c r="O2283" t="s">
        <v>1387</v>
      </c>
      <c r="P2283" t="s">
        <v>1388</v>
      </c>
      <c r="Q2283" t="s">
        <v>221</v>
      </c>
      <c r="R2283">
        <v>4</v>
      </c>
      <c r="S2283">
        <f t="shared" si="253"/>
        <v>2019</v>
      </c>
      <c r="T2283" t="s">
        <v>12</v>
      </c>
      <c r="U2283">
        <v>1</v>
      </c>
      <c r="V2283" t="s">
        <v>3346</v>
      </c>
      <c r="W2283">
        <f>VLOOKUP(Q2283,'PBT Tag Rates'!$B$5:$E$44,4,FALSE)</f>
        <v>0.95971980899999998</v>
      </c>
      <c r="X2283">
        <v>1</v>
      </c>
      <c r="Y2283" s="14">
        <f>IFERROR(LOOKUP(H2283,{30,43,48,53,58,63,68,73,78,83,88,93,97},{42,47,52,57,62,67,72,77,82,87,92,99,100}),999)</f>
        <v>82</v>
      </c>
      <c r="Z2283" s="17">
        <f t="shared" si="254"/>
        <v>5.5555555555555554</v>
      </c>
      <c r="AA2283" s="17">
        <f t="shared" si="255"/>
        <v>5.5555555555555554</v>
      </c>
      <c r="AB2283" s="17">
        <f t="shared" si="256"/>
        <v>11.658097686375321</v>
      </c>
      <c r="AC2283" s="17" t="s">
        <v>17654</v>
      </c>
    </row>
    <row r="2284" spans="1:29" x14ac:dyDescent="0.25">
      <c r="A2284" t="s">
        <v>3339</v>
      </c>
      <c r="B2284" s="166" t="s">
        <v>9828</v>
      </c>
      <c r="C2284" t="s">
        <v>367</v>
      </c>
      <c r="D2284" s="1">
        <v>45174</v>
      </c>
      <c r="E2284">
        <f t="shared" si="251"/>
        <v>18</v>
      </c>
      <c r="F2284" t="s">
        <v>6</v>
      </c>
      <c r="G2284">
        <v>860</v>
      </c>
      <c r="H2284">
        <f t="shared" si="250"/>
        <v>86</v>
      </c>
      <c r="I2284" t="s">
        <v>9</v>
      </c>
      <c r="J2284">
        <v>1</v>
      </c>
      <c r="K2284" t="s">
        <v>9829</v>
      </c>
      <c r="L2284" t="s">
        <v>8</v>
      </c>
      <c r="M2284" t="s">
        <v>6</v>
      </c>
      <c r="N2284" t="str">
        <f t="shared" si="252"/>
        <v>M</v>
      </c>
      <c r="O2284" t="s">
        <v>5878</v>
      </c>
      <c r="P2284" t="s">
        <v>6708</v>
      </c>
      <c r="Q2284" t="s">
        <v>281</v>
      </c>
      <c r="R2284">
        <v>4</v>
      </c>
      <c r="S2284">
        <f t="shared" si="253"/>
        <v>2019</v>
      </c>
      <c r="T2284" t="s">
        <v>12</v>
      </c>
      <c r="U2284">
        <v>1</v>
      </c>
      <c r="V2284" t="s">
        <v>3169</v>
      </c>
      <c r="W2284">
        <f>VLOOKUP(Q2284,'PBT Tag Rates'!$B$5:$E$44,4,FALSE)</f>
        <v>0.99705232300000002</v>
      </c>
      <c r="X2284">
        <v>1</v>
      </c>
      <c r="Y2284" s="14">
        <f>IFERROR(LOOKUP(H2284,{30,43,48,53,58,63,68,73,78,83,88,93,97},{42,47,52,57,62,67,72,77,82,87,92,99,100}),999)</f>
        <v>87</v>
      </c>
      <c r="Z2284" s="17">
        <f t="shared" si="254"/>
        <v>5.5555555555555554</v>
      </c>
      <c r="AA2284" s="17">
        <f t="shared" si="255"/>
        <v>5.5555555555555554</v>
      </c>
      <c r="AB2284" s="17">
        <f t="shared" si="256"/>
        <v>11.658097686375321</v>
      </c>
      <c r="AC2284" s="17" t="s">
        <v>17654</v>
      </c>
    </row>
    <row r="2285" spans="1:29" x14ac:dyDescent="0.25">
      <c r="A2285" t="s">
        <v>3339</v>
      </c>
      <c r="B2285" s="166" t="s">
        <v>9830</v>
      </c>
      <c r="C2285" t="s">
        <v>9831</v>
      </c>
      <c r="D2285" s="1">
        <v>45174</v>
      </c>
      <c r="E2285">
        <f t="shared" si="251"/>
        <v>18</v>
      </c>
      <c r="F2285" t="s">
        <v>6</v>
      </c>
      <c r="G2285">
        <v>880</v>
      </c>
      <c r="H2285">
        <f t="shared" si="250"/>
        <v>88</v>
      </c>
      <c r="I2285" t="s">
        <v>7</v>
      </c>
      <c r="J2285" t="s">
        <v>8</v>
      </c>
      <c r="K2285" t="s">
        <v>9832</v>
      </c>
      <c r="L2285" t="s">
        <v>8</v>
      </c>
      <c r="M2285" t="s">
        <v>6</v>
      </c>
      <c r="N2285" t="str">
        <f t="shared" si="252"/>
        <v>M</v>
      </c>
      <c r="O2285" t="s">
        <v>2321</v>
      </c>
      <c r="P2285" t="s">
        <v>2322</v>
      </c>
      <c r="Q2285" t="s">
        <v>221</v>
      </c>
      <c r="R2285">
        <v>4</v>
      </c>
      <c r="S2285">
        <f t="shared" si="253"/>
        <v>2019</v>
      </c>
      <c r="T2285" t="s">
        <v>12</v>
      </c>
      <c r="U2285">
        <v>0.999999999999998</v>
      </c>
      <c r="V2285" t="s">
        <v>3346</v>
      </c>
      <c r="W2285">
        <f>VLOOKUP(Q2285,'PBT Tag Rates'!$B$5:$E$44,4,FALSE)</f>
        <v>0.95971980899999998</v>
      </c>
      <c r="X2285">
        <v>1</v>
      </c>
      <c r="Y2285" s="14">
        <f>IFERROR(LOOKUP(H2285,{30,43,48,53,58,63,68,73,78,83,88,93,97},{42,47,52,57,62,67,72,77,82,87,92,99,100}),999)</f>
        <v>92</v>
      </c>
      <c r="Z2285" s="17">
        <f t="shared" si="254"/>
        <v>5.5555555555555554</v>
      </c>
      <c r="AA2285" s="17">
        <f t="shared" si="255"/>
        <v>5.5555555555555554</v>
      </c>
      <c r="AB2285" s="17">
        <f t="shared" si="256"/>
        <v>11.658097686375321</v>
      </c>
      <c r="AC2285" s="17" t="s">
        <v>17654</v>
      </c>
    </row>
    <row r="2286" spans="1:29" x14ac:dyDescent="0.25">
      <c r="A2286" t="s">
        <v>3339</v>
      </c>
      <c r="B2286" s="166" t="s">
        <v>9833</v>
      </c>
      <c r="C2286" t="s">
        <v>9834</v>
      </c>
      <c r="D2286" s="1">
        <v>45174</v>
      </c>
      <c r="E2286">
        <f t="shared" si="251"/>
        <v>18</v>
      </c>
      <c r="F2286" t="s">
        <v>6</v>
      </c>
      <c r="G2286">
        <v>760</v>
      </c>
      <c r="H2286">
        <f t="shared" si="250"/>
        <v>76</v>
      </c>
      <c r="I2286" t="s">
        <v>7</v>
      </c>
      <c r="J2286" t="s">
        <v>8</v>
      </c>
      <c r="K2286" t="s">
        <v>9835</v>
      </c>
      <c r="L2286" t="s">
        <v>8</v>
      </c>
      <c r="M2286" t="s">
        <v>6</v>
      </c>
      <c r="N2286" t="str">
        <f t="shared" si="252"/>
        <v>M</v>
      </c>
      <c r="O2286" t="s">
        <v>8</v>
      </c>
      <c r="P2286" t="s">
        <v>8</v>
      </c>
      <c r="Q2286" t="s">
        <v>11</v>
      </c>
      <c r="R2286" t="s">
        <v>8</v>
      </c>
      <c r="S2286" t="str">
        <f t="shared" si="253"/>
        <v>U</v>
      </c>
      <c r="T2286" t="s">
        <v>12</v>
      </c>
      <c r="U2286">
        <v>1</v>
      </c>
      <c r="V2286" t="s">
        <v>11</v>
      </c>
      <c r="W2286" t="e">
        <f>VLOOKUP(Q2286,'PBT Tag Rates'!$B$5:$E$44,4,FALSE)</f>
        <v>#N/A</v>
      </c>
      <c r="X2286">
        <v>1</v>
      </c>
      <c r="Y2286" s="14">
        <f>IFERROR(LOOKUP(H2286,{30,43,48,53,58,63,68,73,78,83,88,93,97},{42,47,52,57,62,67,72,77,82,87,92,99,100}),999)</f>
        <v>77</v>
      </c>
      <c r="Z2286" s="17">
        <f t="shared" si="254"/>
        <v>5.5555555555555554</v>
      </c>
      <c r="AA2286" s="17">
        <f t="shared" si="255"/>
        <v>5.5555555555555554</v>
      </c>
      <c r="AB2286" s="17">
        <f t="shared" si="256"/>
        <v>11.658097686375321</v>
      </c>
      <c r="AC2286" s="17" t="s">
        <v>17654</v>
      </c>
    </row>
    <row r="2287" spans="1:29" x14ac:dyDescent="0.25">
      <c r="A2287" t="s">
        <v>3339</v>
      </c>
      <c r="B2287" s="166" t="s">
        <v>9836</v>
      </c>
      <c r="C2287" t="s">
        <v>368</v>
      </c>
      <c r="D2287" s="1">
        <v>45174</v>
      </c>
      <c r="E2287">
        <f t="shared" si="251"/>
        <v>18</v>
      </c>
      <c r="F2287" t="s">
        <v>6</v>
      </c>
      <c r="G2287">
        <v>920</v>
      </c>
      <c r="H2287">
        <f t="shared" si="250"/>
        <v>92</v>
      </c>
      <c r="I2287" t="s">
        <v>9</v>
      </c>
      <c r="J2287">
        <v>1</v>
      </c>
      <c r="K2287" t="s">
        <v>9837</v>
      </c>
      <c r="L2287" t="s">
        <v>8</v>
      </c>
      <c r="M2287" t="s">
        <v>6</v>
      </c>
      <c r="N2287" t="str">
        <f t="shared" si="252"/>
        <v>M</v>
      </c>
      <c r="O2287" t="s">
        <v>253</v>
      </c>
      <c r="P2287" t="s">
        <v>1570</v>
      </c>
      <c r="Q2287" t="s">
        <v>15</v>
      </c>
      <c r="R2287">
        <v>5</v>
      </c>
      <c r="S2287">
        <f t="shared" si="253"/>
        <v>2018</v>
      </c>
      <c r="T2287" t="s">
        <v>12</v>
      </c>
      <c r="U2287">
        <v>0.999999999999994</v>
      </c>
      <c r="V2287" t="s">
        <v>3363</v>
      </c>
      <c r="W2287">
        <f>VLOOKUP(Q2287,'PBT Tag Rates'!$B$5:$E$44,4,FALSE)</f>
        <v>0.80551598400000002</v>
      </c>
      <c r="X2287">
        <v>1</v>
      </c>
      <c r="Y2287" s="14">
        <f>IFERROR(LOOKUP(H2287,{30,43,48,53,58,63,68,73,78,83,88,93,97},{42,47,52,57,62,67,72,77,82,87,92,99,100}),999)</f>
        <v>92</v>
      </c>
      <c r="Z2287" s="17">
        <f t="shared" si="254"/>
        <v>5.5555555555555554</v>
      </c>
      <c r="AA2287" s="17">
        <f t="shared" si="255"/>
        <v>5.5555555555555554</v>
      </c>
      <c r="AB2287" s="17">
        <f t="shared" si="256"/>
        <v>11.658097686375321</v>
      </c>
      <c r="AC2287" s="17" t="s">
        <v>17654</v>
      </c>
    </row>
    <row r="2288" spans="1:29" x14ac:dyDescent="0.25">
      <c r="A2288" t="s">
        <v>3339</v>
      </c>
      <c r="B2288" s="166" t="s">
        <v>9838</v>
      </c>
      <c r="C2288" t="s">
        <v>9839</v>
      </c>
      <c r="D2288" s="1">
        <v>45174</v>
      </c>
      <c r="E2288">
        <f t="shared" si="251"/>
        <v>18</v>
      </c>
      <c r="F2288" t="s">
        <v>14</v>
      </c>
      <c r="G2288">
        <v>730</v>
      </c>
      <c r="H2288">
        <f t="shared" si="250"/>
        <v>73</v>
      </c>
      <c r="I2288" t="s">
        <v>7</v>
      </c>
      <c r="J2288" t="s">
        <v>8</v>
      </c>
      <c r="K2288" t="s">
        <v>9840</v>
      </c>
      <c r="L2288" t="s">
        <v>8</v>
      </c>
      <c r="M2288" t="s">
        <v>14</v>
      </c>
      <c r="N2288" t="str">
        <f t="shared" si="252"/>
        <v>F</v>
      </c>
      <c r="O2288" t="s">
        <v>2165</v>
      </c>
      <c r="P2288" t="s">
        <v>3743</v>
      </c>
      <c r="Q2288" t="s">
        <v>221</v>
      </c>
      <c r="R2288">
        <v>4</v>
      </c>
      <c r="S2288">
        <f t="shared" si="253"/>
        <v>2019</v>
      </c>
      <c r="T2288" t="s">
        <v>12</v>
      </c>
      <c r="U2288">
        <v>0.999999999999996</v>
      </c>
      <c r="V2288" t="s">
        <v>3346</v>
      </c>
      <c r="W2288">
        <f>VLOOKUP(Q2288,'PBT Tag Rates'!$B$5:$E$44,4,FALSE)</f>
        <v>0.95971980899999998</v>
      </c>
      <c r="X2288">
        <v>1</v>
      </c>
      <c r="Y2288" s="14">
        <f>IFERROR(LOOKUP(H2288,{30,43,48,53,58,63,68,73,78,83,88,93,97},{42,47,52,57,62,67,72,77,82,87,92,99,100}),999)</f>
        <v>77</v>
      </c>
      <c r="Z2288" s="17">
        <f t="shared" si="254"/>
        <v>5.5555555555555554</v>
      </c>
      <c r="AA2288" s="17">
        <f t="shared" si="255"/>
        <v>5.5555555555555554</v>
      </c>
      <c r="AB2288" s="17">
        <f t="shared" si="256"/>
        <v>11.658097686375321</v>
      </c>
      <c r="AC2288" s="17" t="s">
        <v>17654</v>
      </c>
    </row>
    <row r="2289" spans="1:29" x14ac:dyDescent="0.25">
      <c r="A2289" t="s">
        <v>3339</v>
      </c>
      <c r="B2289" s="166" t="s">
        <v>9841</v>
      </c>
      <c r="C2289" t="s">
        <v>369</v>
      </c>
      <c r="D2289" s="1">
        <v>45174</v>
      </c>
      <c r="E2289">
        <f t="shared" si="251"/>
        <v>18</v>
      </c>
      <c r="F2289" t="s">
        <v>6</v>
      </c>
      <c r="G2289">
        <v>610</v>
      </c>
      <c r="H2289">
        <f t="shared" si="250"/>
        <v>61</v>
      </c>
      <c r="I2289" t="s">
        <v>7</v>
      </c>
      <c r="J2289" t="s">
        <v>8</v>
      </c>
      <c r="K2289" t="s">
        <v>8</v>
      </c>
      <c r="L2289" t="s">
        <v>8</v>
      </c>
      <c r="M2289" t="s">
        <v>6</v>
      </c>
      <c r="N2289" t="str">
        <f t="shared" si="252"/>
        <v>M</v>
      </c>
      <c r="O2289" t="s">
        <v>8</v>
      </c>
      <c r="P2289" t="s">
        <v>8</v>
      </c>
      <c r="Q2289" t="s">
        <v>11</v>
      </c>
      <c r="R2289" t="s">
        <v>8</v>
      </c>
      <c r="S2289" t="str">
        <f t="shared" si="253"/>
        <v>U</v>
      </c>
      <c r="T2289" t="s">
        <v>12</v>
      </c>
      <c r="U2289">
        <v>0.999999999999999</v>
      </c>
      <c r="V2289" t="s">
        <v>11</v>
      </c>
      <c r="W2289" t="e">
        <f>VLOOKUP(Q2289,'PBT Tag Rates'!$B$5:$E$44,4,FALSE)</f>
        <v>#N/A</v>
      </c>
      <c r="X2289">
        <v>1</v>
      </c>
      <c r="Y2289" s="14">
        <f>IFERROR(LOOKUP(H2289,{30,43,48,53,58,63,68,73,78,83,88,93,97},{42,47,52,57,62,67,72,77,82,87,92,99,100}),999)</f>
        <v>62</v>
      </c>
      <c r="Z2289" s="17">
        <f t="shared" si="254"/>
        <v>5.5555555555555554</v>
      </c>
      <c r="AA2289" s="17">
        <f t="shared" si="255"/>
        <v>5.5555555555555554</v>
      </c>
      <c r="AB2289" s="17">
        <f t="shared" si="256"/>
        <v>11.658097686375321</v>
      </c>
      <c r="AC2289" s="17" t="s">
        <v>17654</v>
      </c>
    </row>
    <row r="2290" spans="1:29" x14ac:dyDescent="0.25">
      <c r="A2290" t="s">
        <v>3339</v>
      </c>
      <c r="B2290" s="166" t="s">
        <v>9842</v>
      </c>
      <c r="C2290" t="s">
        <v>370</v>
      </c>
      <c r="D2290" s="1">
        <v>45174</v>
      </c>
      <c r="E2290">
        <f t="shared" si="251"/>
        <v>18</v>
      </c>
      <c r="F2290" t="s">
        <v>6</v>
      </c>
      <c r="G2290">
        <v>490</v>
      </c>
      <c r="H2290">
        <f t="shared" si="250"/>
        <v>49</v>
      </c>
      <c r="I2290" t="s">
        <v>7</v>
      </c>
      <c r="J2290" t="s">
        <v>8</v>
      </c>
      <c r="K2290" t="s">
        <v>8</v>
      </c>
      <c r="L2290" t="s">
        <v>8</v>
      </c>
      <c r="M2290" t="s">
        <v>6</v>
      </c>
      <c r="N2290" t="str">
        <f t="shared" si="252"/>
        <v>M</v>
      </c>
      <c r="O2290" t="s">
        <v>9843</v>
      </c>
      <c r="P2290" t="s">
        <v>9844</v>
      </c>
      <c r="Q2290" t="s">
        <v>3820</v>
      </c>
      <c r="R2290">
        <v>2</v>
      </c>
      <c r="S2290">
        <f t="shared" si="253"/>
        <v>2021</v>
      </c>
      <c r="T2290" t="s">
        <v>12</v>
      </c>
      <c r="U2290">
        <v>1</v>
      </c>
      <c r="V2290" t="s">
        <v>3346</v>
      </c>
      <c r="W2290">
        <f>VLOOKUP(Q2290,'PBT Tag Rates'!$B$5:$E$44,4,FALSE)</f>
        <v>0.98140000000000005</v>
      </c>
      <c r="X2290">
        <v>1</v>
      </c>
      <c r="Y2290" s="14">
        <f>IFERROR(LOOKUP(H2290,{30,43,48,53,58,63,68,73,78,83,88,93,97},{42,47,52,57,62,67,72,77,82,87,92,99,100}),999)</f>
        <v>52</v>
      </c>
      <c r="Z2290" s="17">
        <f t="shared" si="254"/>
        <v>5.5555555555555554</v>
      </c>
      <c r="AA2290" s="17">
        <f t="shared" si="255"/>
        <v>5.5555555555555554</v>
      </c>
      <c r="AB2290" s="17">
        <f t="shared" si="256"/>
        <v>11.658097686375321</v>
      </c>
      <c r="AC2290" s="17" t="s">
        <v>17654</v>
      </c>
    </row>
    <row r="2291" spans="1:29" x14ac:dyDescent="0.25">
      <c r="A2291" t="s">
        <v>3339</v>
      </c>
      <c r="B2291" s="166" t="s">
        <v>9845</v>
      </c>
      <c r="C2291" t="s">
        <v>9846</v>
      </c>
      <c r="D2291" s="1">
        <v>45174</v>
      </c>
      <c r="E2291">
        <f t="shared" si="251"/>
        <v>18</v>
      </c>
      <c r="F2291" t="s">
        <v>14</v>
      </c>
      <c r="G2291">
        <v>730</v>
      </c>
      <c r="H2291">
        <f t="shared" si="250"/>
        <v>73</v>
      </c>
      <c r="I2291" t="s">
        <v>7</v>
      </c>
      <c r="J2291" t="s">
        <v>8</v>
      </c>
      <c r="K2291" t="s">
        <v>9847</v>
      </c>
      <c r="L2291" t="s">
        <v>8</v>
      </c>
      <c r="M2291" t="s">
        <v>14</v>
      </c>
      <c r="N2291" t="str">
        <f t="shared" si="252"/>
        <v>F</v>
      </c>
      <c r="O2291" t="s">
        <v>260</v>
      </c>
      <c r="P2291" t="s">
        <v>6488</v>
      </c>
      <c r="Q2291" t="s">
        <v>221</v>
      </c>
      <c r="R2291">
        <v>4</v>
      </c>
      <c r="S2291">
        <f t="shared" si="253"/>
        <v>2019</v>
      </c>
      <c r="T2291" t="s">
        <v>12</v>
      </c>
      <c r="U2291">
        <v>0.999999999999998</v>
      </c>
      <c r="V2291" t="s">
        <v>3363</v>
      </c>
      <c r="W2291">
        <f>VLOOKUP(Q2291,'PBT Tag Rates'!$B$5:$E$44,4,FALSE)</f>
        <v>0.95971980899999998</v>
      </c>
      <c r="X2291">
        <v>1</v>
      </c>
      <c r="Y2291" s="14">
        <f>IFERROR(LOOKUP(H2291,{30,43,48,53,58,63,68,73,78,83,88,93,97},{42,47,52,57,62,67,72,77,82,87,92,99,100}),999)</f>
        <v>77</v>
      </c>
      <c r="Z2291" s="17">
        <f t="shared" si="254"/>
        <v>5.5555555555555554</v>
      </c>
      <c r="AA2291" s="17">
        <f t="shared" si="255"/>
        <v>5.5555555555555554</v>
      </c>
      <c r="AB2291" s="17">
        <f t="shared" si="256"/>
        <v>11.658097686375321</v>
      </c>
      <c r="AC2291" s="17" t="s">
        <v>17654</v>
      </c>
    </row>
    <row r="2292" spans="1:29" x14ac:dyDescent="0.25">
      <c r="A2292" t="s">
        <v>3339</v>
      </c>
      <c r="B2292" s="166" t="s">
        <v>9848</v>
      </c>
      <c r="C2292" t="s">
        <v>373</v>
      </c>
      <c r="D2292" s="1">
        <v>45174</v>
      </c>
      <c r="E2292">
        <f t="shared" si="251"/>
        <v>18</v>
      </c>
      <c r="F2292" t="s">
        <v>14</v>
      </c>
      <c r="G2292">
        <v>720</v>
      </c>
      <c r="H2292">
        <f t="shared" si="250"/>
        <v>72</v>
      </c>
      <c r="I2292" t="s">
        <v>9</v>
      </c>
      <c r="J2292">
        <v>1</v>
      </c>
      <c r="K2292" t="s">
        <v>8</v>
      </c>
      <c r="L2292" t="s">
        <v>8</v>
      </c>
      <c r="M2292" t="s">
        <v>14</v>
      </c>
      <c r="N2292" t="str">
        <f t="shared" si="252"/>
        <v>F</v>
      </c>
      <c r="O2292" t="s">
        <v>529</v>
      </c>
      <c r="P2292" t="s">
        <v>530</v>
      </c>
      <c r="Q2292" t="s">
        <v>221</v>
      </c>
      <c r="R2292">
        <v>4</v>
      </c>
      <c r="S2292">
        <f t="shared" si="253"/>
        <v>2019</v>
      </c>
      <c r="T2292" t="s">
        <v>12</v>
      </c>
      <c r="U2292">
        <v>1</v>
      </c>
      <c r="V2292" t="s">
        <v>3396</v>
      </c>
      <c r="W2292">
        <f>VLOOKUP(Q2292,'PBT Tag Rates'!$B$5:$E$44,4,FALSE)</f>
        <v>0.95971980899999998</v>
      </c>
      <c r="X2292">
        <v>1</v>
      </c>
      <c r="Y2292" s="14">
        <f>IFERROR(LOOKUP(H2292,{30,43,48,53,58,63,68,73,78,83,88,93,97},{42,47,52,57,62,67,72,77,82,87,92,99,100}),999)</f>
        <v>72</v>
      </c>
      <c r="Z2292" s="17">
        <f t="shared" si="254"/>
        <v>5.5555555555555554</v>
      </c>
      <c r="AA2292" s="17">
        <f t="shared" si="255"/>
        <v>5.5555555555555554</v>
      </c>
      <c r="AB2292" s="17">
        <f t="shared" si="256"/>
        <v>11.658097686375321</v>
      </c>
      <c r="AC2292" s="17" t="s">
        <v>17655</v>
      </c>
    </row>
    <row r="2293" spans="1:29" x14ac:dyDescent="0.25">
      <c r="A2293" t="s">
        <v>3339</v>
      </c>
      <c r="B2293" s="166" t="s">
        <v>9849</v>
      </c>
      <c r="C2293" t="s">
        <v>374</v>
      </c>
      <c r="D2293" s="1">
        <v>45174</v>
      </c>
      <c r="E2293">
        <f t="shared" si="251"/>
        <v>18</v>
      </c>
      <c r="F2293" t="s">
        <v>6</v>
      </c>
      <c r="G2293">
        <v>760</v>
      </c>
      <c r="H2293">
        <f t="shared" si="250"/>
        <v>76</v>
      </c>
      <c r="I2293" t="s">
        <v>7</v>
      </c>
      <c r="J2293" t="s">
        <v>8</v>
      </c>
      <c r="K2293" t="s">
        <v>9850</v>
      </c>
      <c r="L2293" t="s">
        <v>8</v>
      </c>
      <c r="M2293" t="s">
        <v>6</v>
      </c>
      <c r="N2293" t="str">
        <f t="shared" si="252"/>
        <v>M</v>
      </c>
      <c r="O2293" t="s">
        <v>607</v>
      </c>
      <c r="P2293" t="s">
        <v>2239</v>
      </c>
      <c r="Q2293" t="s">
        <v>221</v>
      </c>
      <c r="R2293">
        <v>4</v>
      </c>
      <c r="S2293">
        <f t="shared" si="253"/>
        <v>2019</v>
      </c>
      <c r="T2293" t="s">
        <v>12</v>
      </c>
      <c r="U2293">
        <v>0.99999999999999201</v>
      </c>
      <c r="V2293" t="s">
        <v>3346</v>
      </c>
      <c r="W2293">
        <f>VLOOKUP(Q2293,'PBT Tag Rates'!$B$5:$E$44,4,FALSE)</f>
        <v>0.95971980899999998</v>
      </c>
      <c r="X2293">
        <v>1</v>
      </c>
      <c r="Y2293" s="14">
        <f>IFERROR(LOOKUP(H2293,{30,43,48,53,58,63,68,73,78,83,88,93,97},{42,47,52,57,62,67,72,77,82,87,92,99,100}),999)</f>
        <v>77</v>
      </c>
      <c r="Z2293" s="17">
        <f t="shared" si="254"/>
        <v>5.5555555555555554</v>
      </c>
      <c r="AA2293" s="17">
        <f t="shared" si="255"/>
        <v>5.5555555555555554</v>
      </c>
      <c r="AB2293" s="17">
        <f t="shared" si="256"/>
        <v>11.658097686375321</v>
      </c>
      <c r="AC2293" s="17" t="s">
        <v>17654</v>
      </c>
    </row>
    <row r="2294" spans="1:29" x14ac:dyDescent="0.25">
      <c r="A2294" t="s">
        <v>3339</v>
      </c>
      <c r="B2294" s="166" t="s">
        <v>9851</v>
      </c>
      <c r="C2294" t="s">
        <v>375</v>
      </c>
      <c r="D2294" s="1">
        <v>45174</v>
      </c>
      <c r="E2294">
        <f t="shared" si="251"/>
        <v>18</v>
      </c>
      <c r="F2294" t="s">
        <v>14</v>
      </c>
      <c r="G2294">
        <v>820</v>
      </c>
      <c r="H2294">
        <f t="shared" si="250"/>
        <v>82</v>
      </c>
      <c r="I2294" t="s">
        <v>9</v>
      </c>
      <c r="J2294">
        <v>1</v>
      </c>
      <c r="K2294" t="s">
        <v>9852</v>
      </c>
      <c r="L2294" t="s">
        <v>8</v>
      </c>
      <c r="M2294" t="s">
        <v>14</v>
      </c>
      <c r="N2294" t="str">
        <f t="shared" si="252"/>
        <v>F</v>
      </c>
      <c r="O2294" t="s">
        <v>9853</v>
      </c>
      <c r="P2294" t="s">
        <v>9854</v>
      </c>
      <c r="Q2294" t="s">
        <v>281</v>
      </c>
      <c r="R2294">
        <v>4</v>
      </c>
      <c r="S2294">
        <f t="shared" si="253"/>
        <v>2019</v>
      </c>
      <c r="T2294" t="s">
        <v>12</v>
      </c>
      <c r="U2294">
        <v>1</v>
      </c>
      <c r="V2294" t="s">
        <v>3171</v>
      </c>
      <c r="W2294">
        <f>VLOOKUP(Q2294,'PBT Tag Rates'!$B$5:$E$44,4,FALSE)</f>
        <v>0.99705232300000002</v>
      </c>
      <c r="X2294">
        <v>1</v>
      </c>
      <c r="Y2294" s="14">
        <f>IFERROR(LOOKUP(H2294,{30,43,48,53,58,63,68,73,78,83,88,93,97},{42,47,52,57,62,67,72,77,82,87,92,99,100}),999)</f>
        <v>82</v>
      </c>
      <c r="Z2294" s="17">
        <f t="shared" si="254"/>
        <v>5.5555555555555554</v>
      </c>
      <c r="AA2294" s="17">
        <f t="shared" si="255"/>
        <v>5.5555555555555554</v>
      </c>
      <c r="AB2294" s="17">
        <f t="shared" si="256"/>
        <v>11.658097686375321</v>
      </c>
      <c r="AC2294" s="17" t="s">
        <v>17654</v>
      </c>
    </row>
    <row r="2295" spans="1:29" x14ac:dyDescent="0.25">
      <c r="A2295" t="s">
        <v>3339</v>
      </c>
      <c r="B2295" s="166" t="s">
        <v>9855</v>
      </c>
      <c r="C2295" t="s">
        <v>9856</v>
      </c>
      <c r="D2295" s="1">
        <v>45174</v>
      </c>
      <c r="E2295">
        <f t="shared" si="251"/>
        <v>18</v>
      </c>
      <c r="F2295" t="s">
        <v>14</v>
      </c>
      <c r="G2295">
        <v>920</v>
      </c>
      <c r="H2295">
        <f t="shared" si="250"/>
        <v>92</v>
      </c>
      <c r="I2295" t="s">
        <v>7</v>
      </c>
      <c r="J2295" t="s">
        <v>8</v>
      </c>
      <c r="K2295" t="s">
        <v>9857</v>
      </c>
      <c r="L2295" t="s">
        <v>8</v>
      </c>
      <c r="M2295" t="s">
        <v>14</v>
      </c>
      <c r="N2295" t="str">
        <f t="shared" si="252"/>
        <v>F</v>
      </c>
      <c r="O2295" t="s">
        <v>942</v>
      </c>
      <c r="P2295" t="s">
        <v>1385</v>
      </c>
      <c r="Q2295" t="s">
        <v>13</v>
      </c>
      <c r="R2295">
        <v>5</v>
      </c>
      <c r="S2295">
        <f t="shared" si="253"/>
        <v>2018</v>
      </c>
      <c r="T2295" t="s">
        <v>12</v>
      </c>
      <c r="U2295">
        <v>1</v>
      </c>
      <c r="V2295" t="s">
        <v>3171</v>
      </c>
      <c r="W2295">
        <f>VLOOKUP(Q2295,'PBT Tag Rates'!$B$5:$E$44,4,FALSE)</f>
        <v>0.96828396500000002</v>
      </c>
      <c r="X2295">
        <v>1</v>
      </c>
      <c r="Y2295" s="14">
        <f>IFERROR(LOOKUP(H2295,{30,43,48,53,58,63,68,73,78,83,88,93,97},{42,47,52,57,62,67,72,77,82,87,92,99,100}),999)</f>
        <v>92</v>
      </c>
      <c r="Z2295" s="17">
        <f t="shared" si="254"/>
        <v>5.5555555555555554</v>
      </c>
      <c r="AA2295" s="17">
        <f t="shared" si="255"/>
        <v>5.5555555555555554</v>
      </c>
      <c r="AB2295" s="17">
        <f t="shared" si="256"/>
        <v>11.658097686375321</v>
      </c>
      <c r="AC2295" s="17" t="s">
        <v>17654</v>
      </c>
    </row>
    <row r="2296" spans="1:29" x14ac:dyDescent="0.25">
      <c r="A2296" t="s">
        <v>3339</v>
      </c>
      <c r="B2296" s="166" t="s">
        <v>9858</v>
      </c>
      <c r="C2296" t="s">
        <v>376</v>
      </c>
      <c r="D2296" s="1">
        <v>45174</v>
      </c>
      <c r="E2296">
        <f t="shared" si="251"/>
        <v>18</v>
      </c>
      <c r="F2296" t="s">
        <v>14</v>
      </c>
      <c r="G2296">
        <v>730</v>
      </c>
      <c r="H2296">
        <f t="shared" si="250"/>
        <v>73</v>
      </c>
      <c r="I2296" t="s">
        <v>7</v>
      </c>
      <c r="J2296" t="s">
        <v>8</v>
      </c>
      <c r="K2296" t="s">
        <v>9859</v>
      </c>
      <c r="L2296" t="s">
        <v>8</v>
      </c>
      <c r="M2296" t="s">
        <v>14</v>
      </c>
      <c r="N2296" t="str">
        <f t="shared" si="252"/>
        <v>F</v>
      </c>
      <c r="O2296" t="s">
        <v>1413</v>
      </c>
      <c r="P2296" t="s">
        <v>3416</v>
      </c>
      <c r="Q2296" t="s">
        <v>221</v>
      </c>
      <c r="R2296">
        <v>4</v>
      </c>
      <c r="S2296">
        <f t="shared" si="253"/>
        <v>2019</v>
      </c>
      <c r="T2296" t="s">
        <v>12</v>
      </c>
      <c r="U2296">
        <v>0.999999999999996</v>
      </c>
      <c r="V2296" t="s">
        <v>3396</v>
      </c>
      <c r="W2296">
        <f>VLOOKUP(Q2296,'PBT Tag Rates'!$B$5:$E$44,4,FALSE)</f>
        <v>0.95971980899999998</v>
      </c>
      <c r="X2296">
        <v>1</v>
      </c>
      <c r="Y2296" s="14">
        <f>IFERROR(LOOKUP(H2296,{30,43,48,53,58,63,68,73,78,83,88,93,97},{42,47,52,57,62,67,72,77,82,87,92,99,100}),999)</f>
        <v>77</v>
      </c>
      <c r="Z2296" s="17">
        <f t="shared" si="254"/>
        <v>5.5555555555555554</v>
      </c>
      <c r="AA2296" s="17">
        <f t="shared" si="255"/>
        <v>5.5555555555555554</v>
      </c>
      <c r="AB2296" s="17">
        <f t="shared" si="256"/>
        <v>11.658097686375321</v>
      </c>
      <c r="AC2296" s="17" t="s">
        <v>17655</v>
      </c>
    </row>
    <row r="2297" spans="1:29" x14ac:dyDescent="0.25">
      <c r="A2297" t="s">
        <v>3339</v>
      </c>
      <c r="B2297" s="166" t="s">
        <v>9860</v>
      </c>
      <c r="C2297" t="s">
        <v>9861</v>
      </c>
      <c r="D2297" s="1">
        <v>45174</v>
      </c>
      <c r="E2297">
        <f t="shared" si="251"/>
        <v>18</v>
      </c>
      <c r="F2297" t="s">
        <v>14</v>
      </c>
      <c r="G2297">
        <v>800</v>
      </c>
      <c r="H2297">
        <f t="shared" si="250"/>
        <v>80</v>
      </c>
      <c r="I2297" t="s">
        <v>7</v>
      </c>
      <c r="J2297" t="s">
        <v>8</v>
      </c>
      <c r="K2297" t="s">
        <v>9862</v>
      </c>
      <c r="L2297" t="s">
        <v>8</v>
      </c>
      <c r="M2297" t="s">
        <v>14</v>
      </c>
      <c r="N2297" t="str">
        <f t="shared" si="252"/>
        <v>F</v>
      </c>
      <c r="O2297" t="s">
        <v>2540</v>
      </c>
      <c r="P2297" t="s">
        <v>2541</v>
      </c>
      <c r="Q2297" t="s">
        <v>221</v>
      </c>
      <c r="R2297">
        <v>4</v>
      </c>
      <c r="S2297">
        <f t="shared" si="253"/>
        <v>2019</v>
      </c>
      <c r="T2297" t="s">
        <v>12</v>
      </c>
      <c r="U2297">
        <v>1</v>
      </c>
      <c r="V2297" t="s">
        <v>3363</v>
      </c>
      <c r="W2297">
        <f>VLOOKUP(Q2297,'PBT Tag Rates'!$B$5:$E$44,4,FALSE)</f>
        <v>0.95971980899999998</v>
      </c>
      <c r="X2297">
        <v>1</v>
      </c>
      <c r="Y2297" s="14">
        <f>IFERROR(LOOKUP(H2297,{30,43,48,53,58,63,68,73,78,83,88,93,97},{42,47,52,57,62,67,72,77,82,87,92,99,100}),999)</f>
        <v>82</v>
      </c>
      <c r="Z2297" s="17">
        <f t="shared" si="254"/>
        <v>5.5555555555555554</v>
      </c>
      <c r="AA2297" s="17">
        <f t="shared" si="255"/>
        <v>5.5555555555555554</v>
      </c>
      <c r="AB2297" s="17">
        <f t="shared" si="256"/>
        <v>11.658097686375321</v>
      </c>
      <c r="AC2297" s="17" t="s">
        <v>17654</v>
      </c>
    </row>
    <row r="2298" spans="1:29" x14ac:dyDescent="0.25">
      <c r="A2298" t="s">
        <v>3339</v>
      </c>
      <c r="B2298" s="166" t="s">
        <v>9863</v>
      </c>
      <c r="C2298" t="s">
        <v>9864</v>
      </c>
      <c r="D2298" s="1">
        <v>45174</v>
      </c>
      <c r="E2298">
        <f t="shared" si="251"/>
        <v>18</v>
      </c>
      <c r="F2298" t="s">
        <v>14</v>
      </c>
      <c r="G2298">
        <v>850</v>
      </c>
      <c r="H2298">
        <f t="shared" si="250"/>
        <v>85</v>
      </c>
      <c r="I2298" t="s">
        <v>7</v>
      </c>
      <c r="J2298" t="s">
        <v>8</v>
      </c>
      <c r="K2298" t="s">
        <v>9865</v>
      </c>
      <c r="L2298" t="s">
        <v>8</v>
      </c>
      <c r="M2298" t="s">
        <v>14</v>
      </c>
      <c r="N2298" t="str">
        <f t="shared" si="252"/>
        <v>F</v>
      </c>
      <c r="O2298" t="s">
        <v>4453</v>
      </c>
      <c r="P2298" t="s">
        <v>9866</v>
      </c>
      <c r="Q2298" t="s">
        <v>221</v>
      </c>
      <c r="R2298">
        <v>4</v>
      </c>
      <c r="S2298">
        <f t="shared" si="253"/>
        <v>2019</v>
      </c>
      <c r="T2298" t="s">
        <v>12</v>
      </c>
      <c r="U2298">
        <v>1</v>
      </c>
      <c r="V2298" t="s">
        <v>3357</v>
      </c>
      <c r="W2298">
        <f>VLOOKUP(Q2298,'PBT Tag Rates'!$B$5:$E$44,4,FALSE)</f>
        <v>0.95971980899999998</v>
      </c>
      <c r="X2298">
        <v>1</v>
      </c>
      <c r="Y2298" s="14">
        <f>IFERROR(LOOKUP(H2298,{30,43,48,53,58,63,68,73,78,83,88,93,97},{42,47,52,57,62,67,72,77,82,87,92,99,100}),999)</f>
        <v>87</v>
      </c>
      <c r="Z2298" s="17">
        <f t="shared" si="254"/>
        <v>5.5555555555555554</v>
      </c>
      <c r="AA2298" s="17">
        <f t="shared" si="255"/>
        <v>5.5555555555555554</v>
      </c>
      <c r="AB2298" s="17">
        <f t="shared" si="256"/>
        <v>11.658097686375321</v>
      </c>
      <c r="AC2298" s="17" t="s">
        <v>17654</v>
      </c>
    </row>
    <row r="2299" spans="1:29" x14ac:dyDescent="0.25">
      <c r="A2299" t="s">
        <v>3339</v>
      </c>
      <c r="B2299" s="166" t="s">
        <v>9867</v>
      </c>
      <c r="C2299" t="s">
        <v>379</v>
      </c>
      <c r="D2299" s="1">
        <v>45174</v>
      </c>
      <c r="E2299">
        <f t="shared" si="251"/>
        <v>18</v>
      </c>
      <c r="F2299" t="s">
        <v>14</v>
      </c>
      <c r="G2299">
        <v>740</v>
      </c>
      <c r="H2299">
        <f t="shared" si="250"/>
        <v>74</v>
      </c>
      <c r="I2299" t="s">
        <v>7</v>
      </c>
      <c r="J2299" t="s">
        <v>8</v>
      </c>
      <c r="K2299" t="s">
        <v>9868</v>
      </c>
      <c r="L2299" t="s">
        <v>8</v>
      </c>
      <c r="M2299" t="s">
        <v>14</v>
      </c>
      <c r="N2299" t="str">
        <f t="shared" si="252"/>
        <v>F</v>
      </c>
      <c r="O2299" t="s">
        <v>8</v>
      </c>
      <c r="P2299" t="s">
        <v>8</v>
      </c>
      <c r="Q2299" t="s">
        <v>11</v>
      </c>
      <c r="R2299" t="s">
        <v>8</v>
      </c>
      <c r="S2299" t="str">
        <f t="shared" si="253"/>
        <v>U</v>
      </c>
      <c r="T2299" t="s">
        <v>12</v>
      </c>
      <c r="U2299">
        <v>1</v>
      </c>
      <c r="V2299" t="s">
        <v>11</v>
      </c>
      <c r="W2299" t="e">
        <f>VLOOKUP(Q2299,'PBT Tag Rates'!$B$5:$E$44,4,FALSE)</f>
        <v>#N/A</v>
      </c>
      <c r="X2299">
        <v>1</v>
      </c>
      <c r="Y2299" s="14">
        <f>IFERROR(LOOKUP(H2299,{30,43,48,53,58,63,68,73,78,83,88,93,97},{42,47,52,57,62,67,72,77,82,87,92,99,100}),999)</f>
        <v>77</v>
      </c>
      <c r="Z2299" s="17">
        <f t="shared" si="254"/>
        <v>5.5555555555555554</v>
      </c>
      <c r="AA2299" s="17">
        <f t="shared" si="255"/>
        <v>5.5555555555555554</v>
      </c>
      <c r="AB2299" s="17">
        <f t="shared" si="256"/>
        <v>11.658097686375321</v>
      </c>
      <c r="AC2299" s="17" t="s">
        <v>17654</v>
      </c>
    </row>
    <row r="2300" spans="1:29" x14ac:dyDescent="0.25">
      <c r="A2300" t="s">
        <v>3339</v>
      </c>
      <c r="B2300" s="166" t="s">
        <v>9869</v>
      </c>
      <c r="C2300" t="s">
        <v>380</v>
      </c>
      <c r="D2300" s="1">
        <v>45174</v>
      </c>
      <c r="E2300">
        <f t="shared" si="251"/>
        <v>18</v>
      </c>
      <c r="F2300" t="s">
        <v>6</v>
      </c>
      <c r="G2300">
        <v>650</v>
      </c>
      <c r="H2300">
        <f t="shared" si="250"/>
        <v>65</v>
      </c>
      <c r="I2300" t="s">
        <v>9</v>
      </c>
      <c r="J2300">
        <v>1</v>
      </c>
      <c r="K2300" t="s">
        <v>8</v>
      </c>
      <c r="L2300" t="s">
        <v>8</v>
      </c>
      <c r="M2300" t="s">
        <v>6</v>
      </c>
      <c r="N2300" t="str">
        <f t="shared" si="252"/>
        <v>M</v>
      </c>
      <c r="O2300" t="s">
        <v>9870</v>
      </c>
      <c r="P2300" t="s">
        <v>9871</v>
      </c>
      <c r="Q2300" t="s">
        <v>918</v>
      </c>
      <c r="R2300">
        <v>3</v>
      </c>
      <c r="S2300">
        <f t="shared" si="253"/>
        <v>2020</v>
      </c>
      <c r="T2300" t="s">
        <v>12</v>
      </c>
      <c r="U2300">
        <v>1</v>
      </c>
      <c r="V2300" t="s">
        <v>3168</v>
      </c>
      <c r="W2300">
        <f>VLOOKUP(Q2300,'PBT Tag Rates'!$B$5:$E$44,4,FALSE)</f>
        <v>0.98961045999999997</v>
      </c>
      <c r="X2300">
        <v>1</v>
      </c>
      <c r="Y2300" s="14">
        <f>IFERROR(LOOKUP(H2300,{30,43,48,53,58,63,68,73,78,83,88,93,97},{42,47,52,57,62,67,72,77,82,87,92,99,100}),999)</f>
        <v>67</v>
      </c>
      <c r="Z2300" s="17">
        <f t="shared" si="254"/>
        <v>5.5555555555555554</v>
      </c>
      <c r="AA2300" s="17">
        <f t="shared" si="255"/>
        <v>5.5555555555555554</v>
      </c>
      <c r="AB2300" s="17">
        <f t="shared" si="256"/>
        <v>11.658097686375321</v>
      </c>
      <c r="AC2300" s="17" t="s">
        <v>17654</v>
      </c>
    </row>
    <row r="2301" spans="1:29" x14ac:dyDescent="0.25">
      <c r="A2301" t="s">
        <v>3339</v>
      </c>
      <c r="B2301" s="166" t="s">
        <v>9872</v>
      </c>
      <c r="C2301" t="s">
        <v>9873</v>
      </c>
      <c r="D2301" s="1">
        <v>45174</v>
      </c>
      <c r="E2301">
        <f t="shared" si="251"/>
        <v>18</v>
      </c>
      <c r="F2301" t="s">
        <v>14</v>
      </c>
      <c r="G2301">
        <v>750</v>
      </c>
      <c r="H2301">
        <f t="shared" si="250"/>
        <v>75</v>
      </c>
      <c r="I2301" t="s">
        <v>7</v>
      </c>
      <c r="J2301" t="s">
        <v>8</v>
      </c>
      <c r="K2301" t="s">
        <v>9874</v>
      </c>
      <c r="L2301" t="s">
        <v>8</v>
      </c>
      <c r="M2301" t="s">
        <v>14</v>
      </c>
      <c r="N2301" t="str">
        <f t="shared" si="252"/>
        <v>F</v>
      </c>
      <c r="O2301" t="s">
        <v>778</v>
      </c>
      <c r="P2301" t="s">
        <v>9875</v>
      </c>
      <c r="Q2301" t="s">
        <v>13</v>
      </c>
      <c r="R2301">
        <v>5</v>
      </c>
      <c r="S2301">
        <f t="shared" si="253"/>
        <v>2018</v>
      </c>
      <c r="T2301" t="s">
        <v>12</v>
      </c>
      <c r="U2301">
        <v>0.999999999999999</v>
      </c>
      <c r="V2301" t="s">
        <v>3079</v>
      </c>
      <c r="W2301">
        <f>VLOOKUP(Q2301,'PBT Tag Rates'!$B$5:$E$44,4,FALSE)</f>
        <v>0.96828396500000002</v>
      </c>
      <c r="X2301">
        <v>1</v>
      </c>
      <c r="Y2301" s="14">
        <f>IFERROR(LOOKUP(H2301,{30,43,48,53,58,63,68,73,78,83,88,93,97},{42,47,52,57,62,67,72,77,82,87,92,99,100}),999)</f>
        <v>77</v>
      </c>
      <c r="Z2301" s="17">
        <f t="shared" si="254"/>
        <v>5.5555555555555554</v>
      </c>
      <c r="AA2301" s="17">
        <f t="shared" si="255"/>
        <v>5.5555555555555554</v>
      </c>
      <c r="AB2301" s="17">
        <f t="shared" si="256"/>
        <v>11.658097686375321</v>
      </c>
      <c r="AC2301" s="17" t="s">
        <v>17654</v>
      </c>
    </row>
    <row r="2302" spans="1:29" x14ac:dyDescent="0.25">
      <c r="A2302" t="s">
        <v>3339</v>
      </c>
      <c r="B2302" s="166" t="s">
        <v>9876</v>
      </c>
      <c r="C2302" t="s">
        <v>381</v>
      </c>
      <c r="D2302" s="1">
        <v>45174</v>
      </c>
      <c r="E2302">
        <f t="shared" si="251"/>
        <v>18</v>
      </c>
      <c r="F2302" t="s">
        <v>6</v>
      </c>
      <c r="G2302">
        <v>830</v>
      </c>
      <c r="H2302">
        <f t="shared" si="250"/>
        <v>83</v>
      </c>
      <c r="I2302" t="s">
        <v>7</v>
      </c>
      <c r="J2302" t="s">
        <v>8</v>
      </c>
      <c r="K2302" t="s">
        <v>9877</v>
      </c>
      <c r="L2302" t="s">
        <v>8</v>
      </c>
      <c r="M2302" t="s">
        <v>6</v>
      </c>
      <c r="N2302" t="str">
        <f t="shared" si="252"/>
        <v>M</v>
      </c>
      <c r="O2302" t="s">
        <v>8</v>
      </c>
      <c r="P2302" t="s">
        <v>8</v>
      </c>
      <c r="Q2302" t="s">
        <v>11</v>
      </c>
      <c r="R2302" t="s">
        <v>8</v>
      </c>
      <c r="S2302" t="str">
        <f t="shared" si="253"/>
        <v>U</v>
      </c>
      <c r="T2302" t="s">
        <v>12</v>
      </c>
      <c r="U2302">
        <v>0.999999999999995</v>
      </c>
      <c r="V2302" t="s">
        <v>11</v>
      </c>
      <c r="W2302" t="e">
        <f>VLOOKUP(Q2302,'PBT Tag Rates'!$B$5:$E$44,4,FALSE)</f>
        <v>#N/A</v>
      </c>
      <c r="X2302">
        <v>1</v>
      </c>
      <c r="Y2302" s="14">
        <f>IFERROR(LOOKUP(H2302,{30,43,48,53,58,63,68,73,78,83,88,93,97},{42,47,52,57,62,67,72,77,82,87,92,99,100}),999)</f>
        <v>87</v>
      </c>
      <c r="Z2302" s="17">
        <f t="shared" si="254"/>
        <v>5.5555555555555554</v>
      </c>
      <c r="AA2302" s="17">
        <f t="shared" si="255"/>
        <v>5.5555555555555554</v>
      </c>
      <c r="AB2302" s="17">
        <f t="shared" si="256"/>
        <v>11.658097686375321</v>
      </c>
      <c r="AC2302" s="17" t="s">
        <v>17654</v>
      </c>
    </row>
    <row r="2303" spans="1:29" x14ac:dyDescent="0.25">
      <c r="A2303" t="s">
        <v>3339</v>
      </c>
      <c r="B2303" s="166" t="s">
        <v>9878</v>
      </c>
      <c r="C2303" t="s">
        <v>9879</v>
      </c>
      <c r="D2303" s="1">
        <v>45174</v>
      </c>
      <c r="E2303">
        <f t="shared" si="251"/>
        <v>18</v>
      </c>
      <c r="F2303" t="s">
        <v>14</v>
      </c>
      <c r="G2303">
        <v>800</v>
      </c>
      <c r="H2303">
        <f t="shared" si="250"/>
        <v>80</v>
      </c>
      <c r="I2303" t="s">
        <v>9</v>
      </c>
      <c r="J2303">
        <v>1</v>
      </c>
      <c r="K2303" t="s">
        <v>9880</v>
      </c>
      <c r="L2303" t="s">
        <v>8</v>
      </c>
      <c r="M2303" t="s">
        <v>14</v>
      </c>
      <c r="N2303" t="str">
        <f t="shared" si="252"/>
        <v>F</v>
      </c>
      <c r="O2303" t="s">
        <v>5883</v>
      </c>
      <c r="P2303" t="s">
        <v>9881</v>
      </c>
      <c r="Q2303" t="s">
        <v>281</v>
      </c>
      <c r="R2303">
        <v>4</v>
      </c>
      <c r="S2303">
        <f t="shared" si="253"/>
        <v>2019</v>
      </c>
      <c r="T2303" t="s">
        <v>12</v>
      </c>
      <c r="U2303">
        <v>1</v>
      </c>
      <c r="V2303" t="s">
        <v>3169</v>
      </c>
      <c r="W2303">
        <f>VLOOKUP(Q2303,'PBT Tag Rates'!$B$5:$E$44,4,FALSE)</f>
        <v>0.99705232300000002</v>
      </c>
      <c r="X2303">
        <v>1</v>
      </c>
      <c r="Y2303" s="14">
        <f>IFERROR(LOOKUP(H2303,{30,43,48,53,58,63,68,73,78,83,88,93,97},{42,47,52,57,62,67,72,77,82,87,92,99,100}),999)</f>
        <v>82</v>
      </c>
      <c r="Z2303" s="17">
        <f t="shared" si="254"/>
        <v>5.5555555555555554</v>
      </c>
      <c r="AA2303" s="17">
        <f t="shared" si="255"/>
        <v>5.5555555555555554</v>
      </c>
      <c r="AB2303" s="17">
        <f t="shared" si="256"/>
        <v>11.658097686375321</v>
      </c>
      <c r="AC2303" s="17" t="s">
        <v>17654</v>
      </c>
    </row>
    <row r="2304" spans="1:29" x14ac:dyDescent="0.25">
      <c r="A2304" t="s">
        <v>3339</v>
      </c>
      <c r="B2304" s="166" t="s">
        <v>9882</v>
      </c>
      <c r="C2304" t="s">
        <v>383</v>
      </c>
      <c r="D2304" s="1">
        <v>45174</v>
      </c>
      <c r="E2304">
        <f t="shared" si="251"/>
        <v>18</v>
      </c>
      <c r="F2304" t="s">
        <v>14</v>
      </c>
      <c r="G2304">
        <v>730</v>
      </c>
      <c r="H2304">
        <f t="shared" si="250"/>
        <v>73</v>
      </c>
      <c r="I2304" t="s">
        <v>7</v>
      </c>
      <c r="J2304" t="s">
        <v>8</v>
      </c>
      <c r="K2304" t="s">
        <v>9883</v>
      </c>
      <c r="L2304" t="s">
        <v>8</v>
      </c>
      <c r="M2304" t="s">
        <v>14</v>
      </c>
      <c r="N2304" t="str">
        <f t="shared" si="252"/>
        <v>F</v>
      </c>
      <c r="O2304" t="s">
        <v>875</v>
      </c>
      <c r="P2304" t="s">
        <v>1665</v>
      </c>
      <c r="Q2304" t="s">
        <v>221</v>
      </c>
      <c r="R2304">
        <v>4</v>
      </c>
      <c r="S2304">
        <f t="shared" si="253"/>
        <v>2019</v>
      </c>
      <c r="T2304" t="s">
        <v>12</v>
      </c>
      <c r="U2304">
        <v>0.999999999999998</v>
      </c>
      <c r="V2304" t="s">
        <v>3363</v>
      </c>
      <c r="W2304">
        <f>VLOOKUP(Q2304,'PBT Tag Rates'!$B$5:$E$44,4,FALSE)</f>
        <v>0.95971980899999998</v>
      </c>
      <c r="X2304">
        <v>1</v>
      </c>
      <c r="Y2304" s="14">
        <f>IFERROR(LOOKUP(H2304,{30,43,48,53,58,63,68,73,78,83,88,93,97},{42,47,52,57,62,67,72,77,82,87,92,99,100}),999)</f>
        <v>77</v>
      </c>
      <c r="Z2304" s="17">
        <f t="shared" si="254"/>
        <v>5.5555555555555554</v>
      </c>
      <c r="AA2304" s="17">
        <f t="shared" si="255"/>
        <v>5.5555555555555554</v>
      </c>
      <c r="AB2304" s="17">
        <f t="shared" si="256"/>
        <v>11.658097686375321</v>
      </c>
      <c r="AC2304" s="17" t="s">
        <v>17654</v>
      </c>
    </row>
    <row r="2305" spans="1:29" x14ac:dyDescent="0.25">
      <c r="A2305" t="s">
        <v>3339</v>
      </c>
      <c r="B2305" s="166" t="s">
        <v>9884</v>
      </c>
      <c r="C2305" t="s">
        <v>384</v>
      </c>
      <c r="D2305" s="1">
        <v>45174</v>
      </c>
      <c r="E2305">
        <f t="shared" si="251"/>
        <v>18</v>
      </c>
      <c r="F2305" t="s">
        <v>14</v>
      </c>
      <c r="G2305">
        <v>780</v>
      </c>
      <c r="H2305">
        <f t="shared" si="250"/>
        <v>78</v>
      </c>
      <c r="I2305" t="s">
        <v>7</v>
      </c>
      <c r="J2305" t="s">
        <v>8</v>
      </c>
      <c r="K2305" t="s">
        <v>9885</v>
      </c>
      <c r="L2305" t="s">
        <v>8</v>
      </c>
      <c r="M2305" t="s">
        <v>14</v>
      </c>
      <c r="N2305" t="str">
        <f t="shared" si="252"/>
        <v>F</v>
      </c>
      <c r="O2305" t="s">
        <v>2324</v>
      </c>
      <c r="P2305" t="s">
        <v>2325</v>
      </c>
      <c r="Q2305" t="s">
        <v>281</v>
      </c>
      <c r="R2305">
        <v>4</v>
      </c>
      <c r="S2305">
        <f t="shared" si="253"/>
        <v>2019</v>
      </c>
      <c r="T2305" t="s">
        <v>12</v>
      </c>
      <c r="U2305">
        <v>1</v>
      </c>
      <c r="V2305" t="s">
        <v>3169</v>
      </c>
      <c r="W2305">
        <f>VLOOKUP(Q2305,'PBT Tag Rates'!$B$5:$E$44,4,FALSE)</f>
        <v>0.99705232300000002</v>
      </c>
      <c r="X2305">
        <v>1</v>
      </c>
      <c r="Y2305" s="14">
        <f>IFERROR(LOOKUP(H2305,{30,43,48,53,58,63,68,73,78,83,88,93,97},{42,47,52,57,62,67,72,77,82,87,92,99,100}),999)</f>
        <v>82</v>
      </c>
      <c r="Z2305" s="17">
        <f t="shared" si="254"/>
        <v>5.5555555555555554</v>
      </c>
      <c r="AA2305" s="17">
        <f t="shared" si="255"/>
        <v>5.5555555555555554</v>
      </c>
      <c r="AB2305" s="17">
        <f t="shared" si="256"/>
        <v>11.658097686375321</v>
      </c>
      <c r="AC2305" s="17" t="s">
        <v>17654</v>
      </c>
    </row>
    <row r="2306" spans="1:29" x14ac:dyDescent="0.25">
      <c r="A2306" t="s">
        <v>3339</v>
      </c>
      <c r="B2306" s="166" t="s">
        <v>9886</v>
      </c>
      <c r="C2306" t="s">
        <v>9887</v>
      </c>
      <c r="D2306" s="1">
        <v>45174</v>
      </c>
      <c r="E2306">
        <f t="shared" si="251"/>
        <v>18</v>
      </c>
      <c r="F2306" t="s">
        <v>14</v>
      </c>
      <c r="G2306">
        <v>830</v>
      </c>
      <c r="H2306">
        <f t="shared" si="250"/>
        <v>83</v>
      </c>
      <c r="I2306" t="s">
        <v>9</v>
      </c>
      <c r="J2306">
        <v>1</v>
      </c>
      <c r="K2306" t="s">
        <v>9888</v>
      </c>
      <c r="L2306" t="s">
        <v>8</v>
      </c>
      <c r="M2306" t="s">
        <v>14</v>
      </c>
      <c r="N2306" t="str">
        <f t="shared" si="252"/>
        <v>F</v>
      </c>
      <c r="O2306" t="s">
        <v>942</v>
      </c>
      <c r="P2306" t="s">
        <v>1385</v>
      </c>
      <c r="Q2306" t="s">
        <v>13</v>
      </c>
      <c r="R2306">
        <v>5</v>
      </c>
      <c r="S2306">
        <f t="shared" si="253"/>
        <v>2018</v>
      </c>
      <c r="T2306" t="s">
        <v>12</v>
      </c>
      <c r="U2306">
        <v>0.999999999999996</v>
      </c>
      <c r="V2306" t="s">
        <v>3171</v>
      </c>
      <c r="W2306">
        <f>VLOOKUP(Q2306,'PBT Tag Rates'!$B$5:$E$44,4,FALSE)</f>
        <v>0.96828396500000002</v>
      </c>
      <c r="X2306">
        <v>1</v>
      </c>
      <c r="Y2306" s="14">
        <f>IFERROR(LOOKUP(H2306,{30,43,48,53,58,63,68,73,78,83,88,93,97},{42,47,52,57,62,67,72,77,82,87,92,99,100}),999)</f>
        <v>87</v>
      </c>
      <c r="Z2306" s="17">
        <f t="shared" si="254"/>
        <v>5.5555555555555554</v>
      </c>
      <c r="AA2306" s="17">
        <f t="shared" si="255"/>
        <v>5.5555555555555554</v>
      </c>
      <c r="AB2306" s="17">
        <f t="shared" si="256"/>
        <v>11.658097686375321</v>
      </c>
      <c r="AC2306" s="17" t="s">
        <v>17654</v>
      </c>
    </row>
    <row r="2307" spans="1:29" x14ac:dyDescent="0.25">
      <c r="A2307" t="s">
        <v>3339</v>
      </c>
      <c r="B2307" s="166" t="s">
        <v>9889</v>
      </c>
      <c r="C2307" t="s">
        <v>385</v>
      </c>
      <c r="D2307" s="1">
        <v>45174</v>
      </c>
      <c r="E2307">
        <f t="shared" si="251"/>
        <v>18</v>
      </c>
      <c r="F2307" t="s">
        <v>14</v>
      </c>
      <c r="G2307">
        <v>710</v>
      </c>
      <c r="H2307">
        <f t="shared" si="250"/>
        <v>71</v>
      </c>
      <c r="I2307" t="s">
        <v>9</v>
      </c>
      <c r="J2307">
        <v>1</v>
      </c>
      <c r="K2307" t="s">
        <v>8</v>
      </c>
      <c r="L2307" t="s">
        <v>8</v>
      </c>
      <c r="M2307" t="s">
        <v>14</v>
      </c>
      <c r="N2307" t="str">
        <f t="shared" si="252"/>
        <v>F</v>
      </c>
      <c r="O2307" t="s">
        <v>9890</v>
      </c>
      <c r="P2307" t="s">
        <v>9891</v>
      </c>
      <c r="Q2307" t="s">
        <v>221</v>
      </c>
      <c r="R2307">
        <v>4</v>
      </c>
      <c r="S2307">
        <f t="shared" si="253"/>
        <v>2019</v>
      </c>
      <c r="T2307" t="s">
        <v>12</v>
      </c>
      <c r="U2307">
        <v>1</v>
      </c>
      <c r="V2307" t="s">
        <v>3951</v>
      </c>
      <c r="W2307">
        <f>VLOOKUP(Q2307,'PBT Tag Rates'!$B$5:$E$44,4,FALSE)</f>
        <v>0.95971980899999998</v>
      </c>
      <c r="X2307">
        <v>1</v>
      </c>
      <c r="Y2307" s="14">
        <f>IFERROR(LOOKUP(H2307,{30,43,48,53,58,63,68,73,78,83,88,93,97},{42,47,52,57,62,67,72,77,82,87,92,99,100}),999)</f>
        <v>72</v>
      </c>
      <c r="Z2307" s="17">
        <f t="shared" si="254"/>
        <v>5.5555555555555554</v>
      </c>
      <c r="AA2307" s="17">
        <f t="shared" si="255"/>
        <v>5.5555555555555554</v>
      </c>
      <c r="AB2307" s="17">
        <f t="shared" si="256"/>
        <v>11.658097686375321</v>
      </c>
      <c r="AC2307" s="17" t="s">
        <v>17655</v>
      </c>
    </row>
    <row r="2308" spans="1:29" x14ac:dyDescent="0.25">
      <c r="A2308" t="s">
        <v>3339</v>
      </c>
      <c r="B2308" s="166" t="s">
        <v>9892</v>
      </c>
      <c r="C2308" t="s">
        <v>9893</v>
      </c>
      <c r="D2308" s="1">
        <v>45174</v>
      </c>
      <c r="E2308">
        <f t="shared" si="251"/>
        <v>18</v>
      </c>
      <c r="F2308" t="s">
        <v>14</v>
      </c>
      <c r="G2308">
        <v>860</v>
      </c>
      <c r="H2308">
        <f t="shared" si="250"/>
        <v>86</v>
      </c>
      <c r="I2308" t="s">
        <v>7</v>
      </c>
      <c r="J2308" t="s">
        <v>8</v>
      </c>
      <c r="K2308" t="s">
        <v>9894</v>
      </c>
      <c r="L2308" t="s">
        <v>8</v>
      </c>
      <c r="M2308" t="s">
        <v>14</v>
      </c>
      <c r="N2308" t="str">
        <f t="shared" si="252"/>
        <v>F</v>
      </c>
      <c r="O2308" t="s">
        <v>8</v>
      </c>
      <c r="P2308" t="s">
        <v>8</v>
      </c>
      <c r="Q2308" t="s">
        <v>11</v>
      </c>
      <c r="R2308" t="s">
        <v>8</v>
      </c>
      <c r="S2308" t="str">
        <f t="shared" si="253"/>
        <v>U</v>
      </c>
      <c r="T2308" t="s">
        <v>12</v>
      </c>
      <c r="U2308">
        <v>1</v>
      </c>
      <c r="V2308" t="s">
        <v>11</v>
      </c>
      <c r="W2308" t="e">
        <f>VLOOKUP(Q2308,'PBT Tag Rates'!$B$5:$E$44,4,FALSE)</f>
        <v>#N/A</v>
      </c>
      <c r="X2308">
        <v>1</v>
      </c>
      <c r="Y2308" s="14">
        <f>IFERROR(LOOKUP(H2308,{30,43,48,53,58,63,68,73,78,83,88,93,97},{42,47,52,57,62,67,72,77,82,87,92,99,100}),999)</f>
        <v>87</v>
      </c>
      <c r="Z2308" s="17">
        <f t="shared" si="254"/>
        <v>5.5555555555555554</v>
      </c>
      <c r="AA2308" s="17">
        <f t="shared" si="255"/>
        <v>5.5555555555555554</v>
      </c>
      <c r="AB2308" s="17">
        <f t="shared" si="256"/>
        <v>11.658097686375321</v>
      </c>
      <c r="AC2308" s="17" t="s">
        <v>17654</v>
      </c>
    </row>
    <row r="2309" spans="1:29" x14ac:dyDescent="0.25">
      <c r="A2309" t="s">
        <v>3339</v>
      </c>
      <c r="B2309" s="166" t="s">
        <v>9895</v>
      </c>
      <c r="C2309" t="s">
        <v>386</v>
      </c>
      <c r="D2309" s="1">
        <v>45174</v>
      </c>
      <c r="E2309">
        <f t="shared" si="251"/>
        <v>18</v>
      </c>
      <c r="F2309" t="s">
        <v>6</v>
      </c>
      <c r="G2309">
        <v>930</v>
      </c>
      <c r="H2309">
        <f t="shared" si="250"/>
        <v>93</v>
      </c>
      <c r="I2309" t="s">
        <v>9</v>
      </c>
      <c r="J2309">
        <v>1</v>
      </c>
      <c r="K2309" t="s">
        <v>9896</v>
      </c>
      <c r="L2309" t="s">
        <v>8</v>
      </c>
      <c r="M2309" t="s">
        <v>6</v>
      </c>
      <c r="N2309" t="str">
        <f t="shared" si="252"/>
        <v>M</v>
      </c>
      <c r="O2309" t="s">
        <v>6318</v>
      </c>
      <c r="P2309" t="s">
        <v>6319</v>
      </c>
      <c r="Q2309" t="s">
        <v>221</v>
      </c>
      <c r="R2309">
        <v>4</v>
      </c>
      <c r="S2309">
        <f t="shared" si="253"/>
        <v>2019</v>
      </c>
      <c r="T2309" t="s">
        <v>12</v>
      </c>
      <c r="U2309">
        <v>0.999999999999998</v>
      </c>
      <c r="V2309" t="s">
        <v>3357</v>
      </c>
      <c r="W2309">
        <f>VLOOKUP(Q2309,'PBT Tag Rates'!$B$5:$E$44,4,FALSE)</f>
        <v>0.95971980899999998</v>
      </c>
      <c r="X2309">
        <v>1</v>
      </c>
      <c r="Y2309" s="14">
        <f>IFERROR(LOOKUP(H2309,{30,43,48,53,58,63,68,73,78,83,88,93,97},{42,47,52,57,62,67,72,77,82,87,92,99,100}),999)</f>
        <v>99</v>
      </c>
      <c r="Z2309" s="17">
        <f t="shared" si="254"/>
        <v>5.5555555555555554</v>
      </c>
      <c r="AA2309" s="17">
        <f t="shared" si="255"/>
        <v>5.5555555555555554</v>
      </c>
      <c r="AB2309" s="17">
        <f t="shared" si="256"/>
        <v>11.658097686375321</v>
      </c>
      <c r="AC2309" s="17" t="s">
        <v>17654</v>
      </c>
    </row>
    <row r="2310" spans="1:29" x14ac:dyDescent="0.25">
      <c r="A2310" t="s">
        <v>3339</v>
      </c>
      <c r="B2310" s="166" t="s">
        <v>9897</v>
      </c>
      <c r="C2310" t="s">
        <v>9898</v>
      </c>
      <c r="D2310" s="1">
        <v>45174</v>
      </c>
      <c r="E2310">
        <f t="shared" si="251"/>
        <v>18</v>
      </c>
      <c r="F2310" t="s">
        <v>14</v>
      </c>
      <c r="G2310">
        <v>800</v>
      </c>
      <c r="H2310">
        <f t="shared" si="250"/>
        <v>80</v>
      </c>
      <c r="I2310" t="s">
        <v>9</v>
      </c>
      <c r="J2310">
        <v>1</v>
      </c>
      <c r="K2310" t="s">
        <v>9899</v>
      </c>
      <c r="L2310" t="s">
        <v>8</v>
      </c>
      <c r="M2310" t="s">
        <v>14</v>
      </c>
      <c r="N2310" t="str">
        <f t="shared" si="252"/>
        <v>F</v>
      </c>
      <c r="O2310" t="s">
        <v>47</v>
      </c>
      <c r="P2310" t="s">
        <v>48</v>
      </c>
      <c r="Q2310" t="s">
        <v>15</v>
      </c>
      <c r="R2310">
        <v>5</v>
      </c>
      <c r="S2310">
        <f t="shared" si="253"/>
        <v>2018</v>
      </c>
      <c r="T2310" t="s">
        <v>12</v>
      </c>
      <c r="U2310">
        <v>1</v>
      </c>
      <c r="V2310" t="s">
        <v>3951</v>
      </c>
      <c r="W2310">
        <f>VLOOKUP(Q2310,'PBT Tag Rates'!$B$5:$E$44,4,FALSE)</f>
        <v>0.80551598400000002</v>
      </c>
      <c r="X2310">
        <v>1</v>
      </c>
      <c r="Y2310" s="14">
        <f>IFERROR(LOOKUP(H2310,{30,43,48,53,58,63,68,73,78,83,88,93,97},{42,47,52,57,62,67,72,77,82,87,92,99,100}),999)</f>
        <v>82</v>
      </c>
      <c r="Z2310" s="17">
        <f t="shared" si="254"/>
        <v>5.5555555555555554</v>
      </c>
      <c r="AA2310" s="17">
        <f t="shared" si="255"/>
        <v>5.5555555555555554</v>
      </c>
      <c r="AB2310" s="17">
        <f t="shared" si="256"/>
        <v>11.658097686375321</v>
      </c>
      <c r="AC2310" s="17" t="s">
        <v>17655</v>
      </c>
    </row>
    <row r="2311" spans="1:29" x14ac:dyDescent="0.25">
      <c r="A2311" t="s">
        <v>3339</v>
      </c>
      <c r="B2311" s="166" t="s">
        <v>9900</v>
      </c>
      <c r="C2311" t="s">
        <v>9901</v>
      </c>
      <c r="D2311" s="1">
        <v>45174</v>
      </c>
      <c r="E2311">
        <f t="shared" si="251"/>
        <v>18</v>
      </c>
      <c r="F2311" t="s">
        <v>14</v>
      </c>
      <c r="G2311">
        <v>800</v>
      </c>
      <c r="H2311">
        <f t="shared" si="250"/>
        <v>80</v>
      </c>
      <c r="I2311" t="s">
        <v>7</v>
      </c>
      <c r="J2311" t="s">
        <v>8</v>
      </c>
      <c r="K2311" t="s">
        <v>9902</v>
      </c>
      <c r="L2311" t="s">
        <v>8</v>
      </c>
      <c r="M2311" t="s">
        <v>6</v>
      </c>
      <c r="N2311" t="str">
        <f t="shared" si="252"/>
        <v>M</v>
      </c>
      <c r="O2311" t="s">
        <v>2606</v>
      </c>
      <c r="P2311" t="s">
        <v>6331</v>
      </c>
      <c r="Q2311" t="s">
        <v>221</v>
      </c>
      <c r="R2311">
        <v>4</v>
      </c>
      <c r="S2311">
        <f t="shared" si="253"/>
        <v>2019</v>
      </c>
      <c r="T2311" t="s">
        <v>12</v>
      </c>
      <c r="U2311">
        <v>0.999999999999999</v>
      </c>
      <c r="V2311" t="s">
        <v>3386</v>
      </c>
      <c r="W2311">
        <f>VLOOKUP(Q2311,'PBT Tag Rates'!$B$5:$E$44,4,FALSE)</f>
        <v>0.95971980899999998</v>
      </c>
      <c r="X2311">
        <v>1</v>
      </c>
      <c r="Y2311" s="14">
        <f>IFERROR(LOOKUP(H2311,{30,43,48,53,58,63,68,73,78,83,88,93,97},{42,47,52,57,62,67,72,77,82,87,92,99,100}),999)</f>
        <v>82</v>
      </c>
      <c r="Z2311" s="17">
        <f t="shared" si="254"/>
        <v>5.5555555555555554</v>
      </c>
      <c r="AA2311" s="17">
        <f t="shared" si="255"/>
        <v>5.5555555555555554</v>
      </c>
      <c r="AB2311" s="17">
        <f t="shared" si="256"/>
        <v>11.658097686375321</v>
      </c>
      <c r="AC2311" s="17" t="s">
        <v>17654</v>
      </c>
    </row>
    <row r="2312" spans="1:29" x14ac:dyDescent="0.25">
      <c r="A2312" t="s">
        <v>3339</v>
      </c>
      <c r="B2312" s="166" t="s">
        <v>9903</v>
      </c>
      <c r="C2312" t="s">
        <v>387</v>
      </c>
      <c r="D2312" s="1">
        <v>45174</v>
      </c>
      <c r="E2312">
        <f t="shared" si="251"/>
        <v>18</v>
      </c>
      <c r="F2312" t="s">
        <v>6</v>
      </c>
      <c r="G2312">
        <v>840</v>
      </c>
      <c r="H2312">
        <f t="shared" si="250"/>
        <v>84</v>
      </c>
      <c r="I2312" t="s">
        <v>9</v>
      </c>
      <c r="J2312">
        <v>1</v>
      </c>
      <c r="K2312" t="s">
        <v>9904</v>
      </c>
      <c r="L2312" t="s">
        <v>8</v>
      </c>
      <c r="M2312" t="s">
        <v>6</v>
      </c>
      <c r="N2312" t="str">
        <f t="shared" si="252"/>
        <v>M</v>
      </c>
      <c r="O2312" t="s">
        <v>1945</v>
      </c>
      <c r="P2312" t="s">
        <v>9905</v>
      </c>
      <c r="Q2312" t="s">
        <v>221</v>
      </c>
      <c r="R2312">
        <v>4</v>
      </c>
      <c r="S2312">
        <f t="shared" si="253"/>
        <v>2019</v>
      </c>
      <c r="T2312" t="s">
        <v>12</v>
      </c>
      <c r="U2312">
        <v>0.999999999999996</v>
      </c>
      <c r="V2312" t="s">
        <v>3608</v>
      </c>
      <c r="W2312">
        <f>VLOOKUP(Q2312,'PBT Tag Rates'!$B$5:$E$44,4,FALSE)</f>
        <v>0.95971980899999998</v>
      </c>
      <c r="X2312">
        <v>1</v>
      </c>
      <c r="Y2312" s="14">
        <f>IFERROR(LOOKUP(H2312,{30,43,48,53,58,63,68,73,78,83,88,93,97},{42,47,52,57,62,67,72,77,82,87,92,99,100}),999)</f>
        <v>87</v>
      </c>
      <c r="Z2312" s="17">
        <f t="shared" si="254"/>
        <v>5.5555555555555554</v>
      </c>
      <c r="AA2312" s="17">
        <f t="shared" si="255"/>
        <v>5.5555555555555554</v>
      </c>
      <c r="AB2312" s="17">
        <f t="shared" si="256"/>
        <v>11.658097686375321</v>
      </c>
      <c r="AC2312" s="17" t="s">
        <v>17654</v>
      </c>
    </row>
    <row r="2313" spans="1:29" x14ac:dyDescent="0.25">
      <c r="A2313" t="s">
        <v>3339</v>
      </c>
      <c r="B2313" s="166" t="s">
        <v>9906</v>
      </c>
      <c r="C2313" t="s">
        <v>9907</v>
      </c>
      <c r="D2313" s="1">
        <v>45174</v>
      </c>
      <c r="E2313">
        <f t="shared" si="251"/>
        <v>18</v>
      </c>
      <c r="F2313" t="s">
        <v>14</v>
      </c>
      <c r="G2313">
        <v>730</v>
      </c>
      <c r="H2313">
        <f t="shared" si="250"/>
        <v>73</v>
      </c>
      <c r="I2313" t="s">
        <v>7</v>
      </c>
      <c r="J2313" t="s">
        <v>8</v>
      </c>
      <c r="K2313" t="s">
        <v>9908</v>
      </c>
      <c r="L2313" t="s">
        <v>8</v>
      </c>
      <c r="M2313" t="s">
        <v>14</v>
      </c>
      <c r="N2313" t="str">
        <f t="shared" si="252"/>
        <v>F</v>
      </c>
      <c r="O2313" t="s">
        <v>272</v>
      </c>
      <c r="P2313" t="s">
        <v>5934</v>
      </c>
      <c r="Q2313" t="s">
        <v>221</v>
      </c>
      <c r="R2313">
        <v>4</v>
      </c>
      <c r="S2313">
        <f t="shared" si="253"/>
        <v>2019</v>
      </c>
      <c r="T2313" t="s">
        <v>12</v>
      </c>
      <c r="U2313">
        <v>1.00000000000001</v>
      </c>
      <c r="V2313" t="s">
        <v>3357</v>
      </c>
      <c r="W2313">
        <f>VLOOKUP(Q2313,'PBT Tag Rates'!$B$5:$E$44,4,FALSE)</f>
        <v>0.95971980899999998</v>
      </c>
      <c r="X2313">
        <v>1</v>
      </c>
      <c r="Y2313" s="14">
        <f>IFERROR(LOOKUP(H2313,{30,43,48,53,58,63,68,73,78,83,88,93,97},{42,47,52,57,62,67,72,77,82,87,92,99,100}),999)</f>
        <v>77</v>
      </c>
      <c r="Z2313" s="17">
        <f t="shared" si="254"/>
        <v>5.5555555555555554</v>
      </c>
      <c r="AA2313" s="17">
        <f t="shared" si="255"/>
        <v>5.5555555555555554</v>
      </c>
      <c r="AB2313" s="17">
        <f t="shared" si="256"/>
        <v>11.658097686375321</v>
      </c>
      <c r="AC2313" s="17" t="s">
        <v>17654</v>
      </c>
    </row>
    <row r="2314" spans="1:29" x14ac:dyDescent="0.25">
      <c r="A2314" t="s">
        <v>3339</v>
      </c>
      <c r="B2314" s="166" t="s">
        <v>9909</v>
      </c>
      <c r="C2314" t="s">
        <v>390</v>
      </c>
      <c r="D2314" s="1">
        <v>45174</v>
      </c>
      <c r="E2314">
        <f t="shared" si="251"/>
        <v>18</v>
      </c>
      <c r="F2314" t="s">
        <v>14</v>
      </c>
      <c r="G2314">
        <v>760</v>
      </c>
      <c r="H2314">
        <f t="shared" si="250"/>
        <v>76</v>
      </c>
      <c r="I2314" t="s">
        <v>7</v>
      </c>
      <c r="J2314" t="s">
        <v>8</v>
      </c>
      <c r="K2314" t="s">
        <v>9910</v>
      </c>
      <c r="L2314" t="s">
        <v>8</v>
      </c>
      <c r="M2314" t="s">
        <v>14</v>
      </c>
      <c r="N2314" t="str">
        <f t="shared" si="252"/>
        <v>F</v>
      </c>
      <c r="O2314" t="s">
        <v>1866</v>
      </c>
      <c r="P2314" t="s">
        <v>1867</v>
      </c>
      <c r="Q2314" t="s">
        <v>221</v>
      </c>
      <c r="R2314">
        <v>4</v>
      </c>
      <c r="S2314">
        <f t="shared" si="253"/>
        <v>2019</v>
      </c>
      <c r="T2314" t="s">
        <v>12</v>
      </c>
      <c r="U2314">
        <v>0.999999999999999</v>
      </c>
      <c r="V2314" t="s">
        <v>3386</v>
      </c>
      <c r="W2314">
        <f>VLOOKUP(Q2314,'PBT Tag Rates'!$B$5:$E$44,4,FALSE)</f>
        <v>0.95971980899999998</v>
      </c>
      <c r="X2314">
        <v>1</v>
      </c>
      <c r="Y2314" s="14">
        <f>IFERROR(LOOKUP(H2314,{30,43,48,53,58,63,68,73,78,83,88,93,97},{42,47,52,57,62,67,72,77,82,87,92,99,100}),999)</f>
        <v>77</v>
      </c>
      <c r="Z2314" s="17">
        <f t="shared" si="254"/>
        <v>5.5555555555555554</v>
      </c>
      <c r="AA2314" s="17">
        <f t="shared" si="255"/>
        <v>5.5555555555555554</v>
      </c>
      <c r="AB2314" s="17">
        <f t="shared" si="256"/>
        <v>11.658097686375321</v>
      </c>
      <c r="AC2314" s="17" t="s">
        <v>17654</v>
      </c>
    </row>
    <row r="2315" spans="1:29" x14ac:dyDescent="0.25">
      <c r="A2315" t="s">
        <v>3339</v>
      </c>
      <c r="B2315" s="166" t="s">
        <v>9911</v>
      </c>
      <c r="C2315" t="s">
        <v>9912</v>
      </c>
      <c r="D2315" s="1">
        <v>45174</v>
      </c>
      <c r="E2315">
        <f t="shared" si="251"/>
        <v>18</v>
      </c>
      <c r="F2315" t="s">
        <v>14</v>
      </c>
      <c r="G2315">
        <v>740</v>
      </c>
      <c r="H2315">
        <f t="shared" si="250"/>
        <v>74</v>
      </c>
      <c r="I2315" t="s">
        <v>7</v>
      </c>
      <c r="J2315" t="s">
        <v>8</v>
      </c>
      <c r="K2315" t="s">
        <v>9913</v>
      </c>
      <c r="L2315" t="s">
        <v>8</v>
      </c>
      <c r="M2315" t="s">
        <v>14</v>
      </c>
      <c r="N2315" t="str">
        <f t="shared" si="252"/>
        <v>F</v>
      </c>
      <c r="O2315" t="s">
        <v>1504</v>
      </c>
      <c r="P2315" t="s">
        <v>1505</v>
      </c>
      <c r="Q2315" t="s">
        <v>281</v>
      </c>
      <c r="R2315">
        <v>4</v>
      </c>
      <c r="S2315">
        <f t="shared" si="253"/>
        <v>2019</v>
      </c>
      <c r="T2315" t="s">
        <v>12</v>
      </c>
      <c r="U2315">
        <v>1</v>
      </c>
      <c r="V2315" t="s">
        <v>3169</v>
      </c>
      <c r="W2315">
        <f>VLOOKUP(Q2315,'PBT Tag Rates'!$B$5:$E$44,4,FALSE)</f>
        <v>0.99705232300000002</v>
      </c>
      <c r="X2315">
        <v>1</v>
      </c>
      <c r="Y2315" s="14">
        <f>IFERROR(LOOKUP(H2315,{30,43,48,53,58,63,68,73,78,83,88,93,97},{42,47,52,57,62,67,72,77,82,87,92,99,100}),999)</f>
        <v>77</v>
      </c>
      <c r="Z2315" s="17">
        <f t="shared" si="254"/>
        <v>5.5555555555555554</v>
      </c>
      <c r="AA2315" s="17">
        <f t="shared" si="255"/>
        <v>5.5555555555555554</v>
      </c>
      <c r="AB2315" s="17">
        <f t="shared" si="256"/>
        <v>11.658097686375321</v>
      </c>
      <c r="AC2315" s="17" t="s">
        <v>17654</v>
      </c>
    </row>
    <row r="2316" spans="1:29" x14ac:dyDescent="0.25">
      <c r="A2316" t="s">
        <v>3339</v>
      </c>
      <c r="B2316" s="166" t="s">
        <v>9914</v>
      </c>
      <c r="C2316" t="s">
        <v>391</v>
      </c>
      <c r="D2316" s="1">
        <v>45174</v>
      </c>
      <c r="E2316">
        <f t="shared" si="251"/>
        <v>18</v>
      </c>
      <c r="F2316" t="s">
        <v>6</v>
      </c>
      <c r="G2316">
        <v>570</v>
      </c>
      <c r="H2316">
        <f t="shared" si="250"/>
        <v>57</v>
      </c>
      <c r="I2316" t="s">
        <v>9</v>
      </c>
      <c r="J2316">
        <v>1</v>
      </c>
      <c r="K2316" t="s">
        <v>9915</v>
      </c>
      <c r="L2316" t="s">
        <v>8</v>
      </c>
      <c r="M2316" t="s">
        <v>6</v>
      </c>
      <c r="N2316" t="str">
        <f t="shared" si="252"/>
        <v>M</v>
      </c>
      <c r="O2316" t="s">
        <v>5369</v>
      </c>
      <c r="P2316" t="s">
        <v>5370</v>
      </c>
      <c r="Q2316" t="s">
        <v>918</v>
      </c>
      <c r="R2316">
        <v>3</v>
      </c>
      <c r="S2316">
        <f t="shared" si="253"/>
        <v>2020</v>
      </c>
      <c r="T2316" t="s">
        <v>12</v>
      </c>
      <c r="U2316">
        <v>0.999999999999999</v>
      </c>
      <c r="V2316" t="s">
        <v>3386</v>
      </c>
      <c r="W2316">
        <f>VLOOKUP(Q2316,'PBT Tag Rates'!$B$5:$E$44,4,FALSE)</f>
        <v>0.98961045999999997</v>
      </c>
      <c r="X2316">
        <v>1</v>
      </c>
      <c r="Y2316" s="14">
        <f>IFERROR(LOOKUP(H2316,{30,43,48,53,58,63,68,73,78,83,88,93,97},{42,47,52,57,62,67,72,77,82,87,92,99,100}),999)</f>
        <v>57</v>
      </c>
      <c r="Z2316" s="17">
        <f t="shared" si="254"/>
        <v>5.5555555555555554</v>
      </c>
      <c r="AA2316" s="17">
        <f t="shared" si="255"/>
        <v>5.5555555555555554</v>
      </c>
      <c r="AB2316" s="17">
        <f t="shared" si="256"/>
        <v>11.658097686375321</v>
      </c>
      <c r="AC2316" s="17" t="s">
        <v>17654</v>
      </c>
    </row>
    <row r="2317" spans="1:29" x14ac:dyDescent="0.25">
      <c r="A2317" t="s">
        <v>3339</v>
      </c>
      <c r="B2317" s="166" t="s">
        <v>9916</v>
      </c>
      <c r="C2317" t="s">
        <v>9917</v>
      </c>
      <c r="D2317" s="1">
        <v>45175</v>
      </c>
      <c r="E2317">
        <f t="shared" si="251"/>
        <v>18</v>
      </c>
      <c r="F2317" t="s">
        <v>14</v>
      </c>
      <c r="G2317">
        <v>760</v>
      </c>
      <c r="H2317">
        <f t="shared" si="250"/>
        <v>76</v>
      </c>
      <c r="I2317" t="s">
        <v>7</v>
      </c>
      <c r="J2317" t="s">
        <v>8</v>
      </c>
      <c r="K2317" t="s">
        <v>9918</v>
      </c>
      <c r="L2317" t="s">
        <v>8</v>
      </c>
      <c r="M2317" t="s">
        <v>14</v>
      </c>
      <c r="N2317" t="str">
        <f t="shared" si="252"/>
        <v>F</v>
      </c>
      <c r="O2317" t="s">
        <v>516</v>
      </c>
      <c r="P2317" t="s">
        <v>517</v>
      </c>
      <c r="Q2317" t="s">
        <v>221</v>
      </c>
      <c r="R2317">
        <v>4</v>
      </c>
      <c r="S2317">
        <f t="shared" si="253"/>
        <v>2019</v>
      </c>
      <c r="T2317" t="s">
        <v>12</v>
      </c>
      <c r="U2317">
        <v>1</v>
      </c>
      <c r="V2317" t="s">
        <v>3951</v>
      </c>
      <c r="W2317">
        <f>VLOOKUP(Q2317,'PBT Tag Rates'!$B$5:$E$44,4,FALSE)</f>
        <v>0.95971980899999998</v>
      </c>
      <c r="X2317">
        <v>1</v>
      </c>
      <c r="Y2317" s="14">
        <f>IFERROR(LOOKUP(H2317,{30,43,48,53,58,63,68,73,78,83,88,93,97},{42,47,52,57,62,67,72,77,82,87,92,99,100}),999)</f>
        <v>77</v>
      </c>
      <c r="Z2317" s="17">
        <f t="shared" si="254"/>
        <v>5.5555555555555554</v>
      </c>
      <c r="AA2317" s="17">
        <f t="shared" si="255"/>
        <v>5.5555555555555554</v>
      </c>
      <c r="AB2317" s="17">
        <f t="shared" si="256"/>
        <v>11.658097686375321</v>
      </c>
      <c r="AC2317" s="17" t="s">
        <v>17655</v>
      </c>
    </row>
    <row r="2318" spans="1:29" x14ac:dyDescent="0.25">
      <c r="A2318" t="s">
        <v>3339</v>
      </c>
      <c r="B2318" s="166" t="s">
        <v>9919</v>
      </c>
      <c r="C2318" t="s">
        <v>394</v>
      </c>
      <c r="D2318" s="1">
        <v>45175</v>
      </c>
      <c r="E2318">
        <f t="shared" si="251"/>
        <v>18</v>
      </c>
      <c r="F2318" t="s">
        <v>6</v>
      </c>
      <c r="G2318">
        <v>750</v>
      </c>
      <c r="H2318">
        <f t="shared" si="250"/>
        <v>75</v>
      </c>
      <c r="I2318" t="s">
        <v>9</v>
      </c>
      <c r="J2318">
        <v>1</v>
      </c>
      <c r="K2318" t="s">
        <v>8</v>
      </c>
      <c r="L2318" t="s">
        <v>8</v>
      </c>
      <c r="M2318" t="s">
        <v>6</v>
      </c>
      <c r="N2318" t="str">
        <f t="shared" si="252"/>
        <v>M</v>
      </c>
      <c r="O2318" t="s">
        <v>6103</v>
      </c>
      <c r="P2318" t="s">
        <v>8487</v>
      </c>
      <c r="Q2318" t="s">
        <v>281</v>
      </c>
      <c r="R2318">
        <v>4</v>
      </c>
      <c r="S2318">
        <f t="shared" si="253"/>
        <v>2019</v>
      </c>
      <c r="T2318" t="s">
        <v>12</v>
      </c>
      <c r="U2318">
        <v>1.00000000000001</v>
      </c>
      <c r="V2318" t="s">
        <v>3169</v>
      </c>
      <c r="W2318">
        <f>VLOOKUP(Q2318,'PBT Tag Rates'!$B$5:$E$44,4,FALSE)</f>
        <v>0.99705232300000002</v>
      </c>
      <c r="X2318">
        <v>1</v>
      </c>
      <c r="Y2318" s="14">
        <f>IFERROR(LOOKUP(H2318,{30,43,48,53,58,63,68,73,78,83,88,93,97},{42,47,52,57,62,67,72,77,82,87,92,99,100}),999)</f>
        <v>77</v>
      </c>
      <c r="Z2318" s="17">
        <f t="shared" si="254"/>
        <v>5.5555555555555554</v>
      </c>
      <c r="AA2318" s="17">
        <f t="shared" si="255"/>
        <v>5.5555555555555554</v>
      </c>
      <c r="AB2318" s="17">
        <f t="shared" si="256"/>
        <v>11.658097686375321</v>
      </c>
      <c r="AC2318" s="17" t="s">
        <v>17654</v>
      </c>
    </row>
    <row r="2319" spans="1:29" x14ac:dyDescent="0.25">
      <c r="A2319" t="s">
        <v>3339</v>
      </c>
      <c r="B2319" s="166" t="s">
        <v>9920</v>
      </c>
      <c r="C2319" t="s">
        <v>9921</v>
      </c>
      <c r="D2319" s="1">
        <v>45175</v>
      </c>
      <c r="E2319">
        <f t="shared" si="251"/>
        <v>18</v>
      </c>
      <c r="F2319" t="s">
        <v>6</v>
      </c>
      <c r="G2319">
        <v>830</v>
      </c>
      <c r="H2319">
        <f t="shared" si="250"/>
        <v>83</v>
      </c>
      <c r="I2319" t="s">
        <v>9</v>
      </c>
      <c r="J2319">
        <v>1</v>
      </c>
      <c r="K2319" t="s">
        <v>9922</v>
      </c>
      <c r="L2319" t="s">
        <v>8</v>
      </c>
      <c r="M2319" t="s">
        <v>6</v>
      </c>
      <c r="N2319" t="str">
        <f t="shared" si="252"/>
        <v>M</v>
      </c>
      <c r="O2319" t="s">
        <v>8</v>
      </c>
      <c r="P2319" t="s">
        <v>8</v>
      </c>
      <c r="Q2319" t="s">
        <v>11</v>
      </c>
      <c r="R2319" t="s">
        <v>8</v>
      </c>
      <c r="S2319" t="str">
        <f t="shared" si="253"/>
        <v>U</v>
      </c>
      <c r="T2319" t="s">
        <v>12</v>
      </c>
      <c r="U2319">
        <v>0.999999999999998</v>
      </c>
      <c r="V2319" t="s">
        <v>3100</v>
      </c>
      <c r="W2319" t="e">
        <f>VLOOKUP(Q2319,'PBT Tag Rates'!$B$5:$E$44,4,FALSE)</f>
        <v>#N/A</v>
      </c>
      <c r="X2319">
        <v>1</v>
      </c>
      <c r="Y2319" s="14">
        <f>IFERROR(LOOKUP(H2319,{30,43,48,53,58,63,68,73,78,83,88,93,97},{42,47,52,57,62,67,72,77,82,87,92,99,100}),999)</f>
        <v>87</v>
      </c>
      <c r="Z2319" s="17">
        <f t="shared" si="254"/>
        <v>5.5555555555555554</v>
      </c>
      <c r="AA2319" s="17">
        <f t="shared" si="255"/>
        <v>5.5555555555555554</v>
      </c>
      <c r="AB2319" s="17">
        <f t="shared" si="256"/>
        <v>11.658097686375321</v>
      </c>
      <c r="AC2319" s="17" t="s">
        <v>17654</v>
      </c>
    </row>
    <row r="2320" spans="1:29" x14ac:dyDescent="0.25">
      <c r="A2320" t="s">
        <v>3339</v>
      </c>
      <c r="B2320" s="166" t="s">
        <v>9923</v>
      </c>
      <c r="C2320" t="s">
        <v>395</v>
      </c>
      <c r="D2320" s="1">
        <v>45175</v>
      </c>
      <c r="E2320">
        <f t="shared" si="251"/>
        <v>18</v>
      </c>
      <c r="F2320" t="s">
        <v>6</v>
      </c>
      <c r="G2320">
        <v>680</v>
      </c>
      <c r="H2320">
        <f t="shared" si="250"/>
        <v>68</v>
      </c>
      <c r="I2320" t="s">
        <v>7</v>
      </c>
      <c r="J2320" t="s">
        <v>8</v>
      </c>
      <c r="K2320" t="s">
        <v>8</v>
      </c>
      <c r="L2320" t="s">
        <v>8</v>
      </c>
      <c r="M2320" t="s">
        <v>14</v>
      </c>
      <c r="N2320" t="str">
        <f t="shared" si="252"/>
        <v>F</v>
      </c>
      <c r="O2320" t="s">
        <v>1107</v>
      </c>
      <c r="P2320" t="s">
        <v>1108</v>
      </c>
      <c r="Q2320" t="s">
        <v>221</v>
      </c>
      <c r="R2320">
        <v>4</v>
      </c>
      <c r="S2320">
        <f t="shared" si="253"/>
        <v>2019</v>
      </c>
      <c r="T2320" t="s">
        <v>12</v>
      </c>
      <c r="U2320">
        <v>0.999999999999998</v>
      </c>
      <c r="V2320" t="s">
        <v>3653</v>
      </c>
      <c r="W2320">
        <f>VLOOKUP(Q2320,'PBT Tag Rates'!$B$5:$E$44,4,FALSE)</f>
        <v>0.95971980899999998</v>
      </c>
      <c r="X2320">
        <v>1</v>
      </c>
      <c r="Y2320" s="14">
        <f>IFERROR(LOOKUP(H2320,{30,43,48,53,58,63,68,73,78,83,88,93,97},{42,47,52,57,62,67,72,77,82,87,92,99,100}),999)</f>
        <v>72</v>
      </c>
      <c r="Z2320" s="17">
        <f t="shared" si="254"/>
        <v>5.5555555555555554</v>
      </c>
      <c r="AA2320" s="17">
        <f t="shared" si="255"/>
        <v>5.5555555555555554</v>
      </c>
      <c r="AB2320" s="17">
        <f t="shared" si="256"/>
        <v>11.658097686375321</v>
      </c>
      <c r="AC2320" s="17" t="s">
        <v>17655</v>
      </c>
    </row>
    <row r="2321" spans="1:29" x14ac:dyDescent="0.25">
      <c r="A2321" t="s">
        <v>3339</v>
      </c>
      <c r="B2321" s="166" t="s">
        <v>9924</v>
      </c>
      <c r="C2321" t="s">
        <v>9925</v>
      </c>
      <c r="D2321" s="1">
        <v>45175</v>
      </c>
      <c r="E2321">
        <f t="shared" si="251"/>
        <v>18</v>
      </c>
      <c r="F2321" t="s">
        <v>6</v>
      </c>
      <c r="G2321">
        <v>720</v>
      </c>
      <c r="H2321">
        <f t="shared" si="250"/>
        <v>72</v>
      </c>
      <c r="I2321" t="s">
        <v>7</v>
      </c>
      <c r="J2321" t="s">
        <v>8</v>
      </c>
      <c r="K2321" t="s">
        <v>9926</v>
      </c>
      <c r="L2321" t="s">
        <v>8</v>
      </c>
      <c r="M2321" t="s">
        <v>6</v>
      </c>
      <c r="N2321" t="str">
        <f t="shared" si="252"/>
        <v>M</v>
      </c>
      <c r="O2321" t="s">
        <v>1472</v>
      </c>
      <c r="P2321" t="s">
        <v>1473</v>
      </c>
      <c r="Q2321" t="s">
        <v>221</v>
      </c>
      <c r="R2321">
        <v>4</v>
      </c>
      <c r="S2321">
        <f t="shared" si="253"/>
        <v>2019</v>
      </c>
      <c r="T2321" t="s">
        <v>12</v>
      </c>
      <c r="U2321">
        <v>1</v>
      </c>
      <c r="V2321" t="s">
        <v>3346</v>
      </c>
      <c r="W2321">
        <f>VLOOKUP(Q2321,'PBT Tag Rates'!$B$5:$E$44,4,FALSE)</f>
        <v>0.95971980899999998</v>
      </c>
      <c r="X2321">
        <v>1</v>
      </c>
      <c r="Y2321" s="14">
        <f>IFERROR(LOOKUP(H2321,{30,43,48,53,58,63,68,73,78,83,88,93,97},{42,47,52,57,62,67,72,77,82,87,92,99,100}),999)</f>
        <v>72</v>
      </c>
      <c r="Z2321" s="17">
        <f t="shared" si="254"/>
        <v>5.5555555555555554</v>
      </c>
      <c r="AA2321" s="17">
        <f t="shared" si="255"/>
        <v>5.5555555555555554</v>
      </c>
      <c r="AB2321" s="17">
        <f t="shared" si="256"/>
        <v>11.658097686375321</v>
      </c>
      <c r="AC2321" s="17" t="s">
        <v>17654</v>
      </c>
    </row>
    <row r="2322" spans="1:29" x14ac:dyDescent="0.25">
      <c r="A2322" t="s">
        <v>3339</v>
      </c>
      <c r="B2322" s="166" t="s">
        <v>9927</v>
      </c>
      <c r="C2322" t="s">
        <v>397</v>
      </c>
      <c r="D2322" s="1">
        <v>45175</v>
      </c>
      <c r="E2322">
        <f t="shared" si="251"/>
        <v>18</v>
      </c>
      <c r="F2322" t="s">
        <v>14</v>
      </c>
      <c r="G2322">
        <v>680</v>
      </c>
      <c r="H2322">
        <f t="shared" si="250"/>
        <v>68</v>
      </c>
      <c r="I2322" t="s">
        <v>7</v>
      </c>
      <c r="J2322" t="s">
        <v>8</v>
      </c>
      <c r="K2322" t="s">
        <v>8</v>
      </c>
      <c r="L2322" t="s">
        <v>8</v>
      </c>
      <c r="M2322" t="s">
        <v>14</v>
      </c>
      <c r="N2322" t="str">
        <f t="shared" si="252"/>
        <v>F</v>
      </c>
      <c r="O2322" t="s">
        <v>2682</v>
      </c>
      <c r="P2322" t="s">
        <v>2683</v>
      </c>
      <c r="Q2322" t="s">
        <v>221</v>
      </c>
      <c r="R2322">
        <v>4</v>
      </c>
      <c r="S2322">
        <f t="shared" si="253"/>
        <v>2019</v>
      </c>
      <c r="T2322" t="s">
        <v>12</v>
      </c>
      <c r="U2322">
        <v>0.999999999999997</v>
      </c>
      <c r="V2322" t="s">
        <v>3386</v>
      </c>
      <c r="W2322">
        <f>VLOOKUP(Q2322,'PBT Tag Rates'!$B$5:$E$44,4,FALSE)</f>
        <v>0.95971980899999998</v>
      </c>
      <c r="X2322">
        <v>1</v>
      </c>
      <c r="Y2322" s="14">
        <f>IFERROR(LOOKUP(H2322,{30,43,48,53,58,63,68,73,78,83,88,93,97},{42,47,52,57,62,67,72,77,82,87,92,99,100}),999)</f>
        <v>72</v>
      </c>
      <c r="Z2322" s="17">
        <f t="shared" si="254"/>
        <v>5.5555555555555554</v>
      </c>
      <c r="AA2322" s="17">
        <f t="shared" si="255"/>
        <v>5.5555555555555554</v>
      </c>
      <c r="AB2322" s="17">
        <f t="shared" si="256"/>
        <v>11.658097686375321</v>
      </c>
      <c r="AC2322" s="17" t="s">
        <v>17654</v>
      </c>
    </row>
    <row r="2323" spans="1:29" x14ac:dyDescent="0.25">
      <c r="A2323" t="s">
        <v>3339</v>
      </c>
      <c r="B2323" s="151" t="s">
        <v>9928</v>
      </c>
      <c r="C2323" t="s">
        <v>398</v>
      </c>
      <c r="D2323" s="1">
        <v>45175</v>
      </c>
      <c r="E2323">
        <f t="shared" si="251"/>
        <v>18</v>
      </c>
      <c r="F2323" t="s">
        <v>14</v>
      </c>
      <c r="G2323">
        <v>740</v>
      </c>
      <c r="H2323">
        <f t="shared" si="250"/>
        <v>74</v>
      </c>
      <c r="I2323" t="s">
        <v>7</v>
      </c>
      <c r="J2323" t="s">
        <v>8</v>
      </c>
      <c r="K2323" t="s">
        <v>9929</v>
      </c>
      <c r="L2323" t="s">
        <v>8</v>
      </c>
      <c r="M2323" t="s">
        <v>14</v>
      </c>
      <c r="N2323" t="str">
        <f t="shared" si="252"/>
        <v>F</v>
      </c>
      <c r="O2323" t="s">
        <v>699</v>
      </c>
      <c r="P2323" t="s">
        <v>6125</v>
      </c>
      <c r="Q2323" t="s">
        <v>281</v>
      </c>
      <c r="R2323">
        <v>4</v>
      </c>
      <c r="S2323">
        <f t="shared" si="253"/>
        <v>2019</v>
      </c>
      <c r="T2323" t="s">
        <v>12</v>
      </c>
      <c r="U2323">
        <v>1</v>
      </c>
      <c r="V2323" t="s">
        <v>3171</v>
      </c>
      <c r="W2323">
        <f>VLOOKUP(Q2323,'PBT Tag Rates'!$B$5:$E$44,4,FALSE)</f>
        <v>0.99705232300000002</v>
      </c>
      <c r="X2323">
        <v>1</v>
      </c>
      <c r="Y2323" s="14">
        <f>IFERROR(LOOKUP(H2323,{30,43,48,53,58,63,68,73,78,83,88,93,97},{42,47,52,57,62,67,72,77,82,87,92,99,100}),999)</f>
        <v>77</v>
      </c>
      <c r="Z2323" s="17">
        <f t="shared" si="254"/>
        <v>5.5555555555555554</v>
      </c>
      <c r="AA2323" s="17">
        <f t="shared" si="255"/>
        <v>5.5555555555555554</v>
      </c>
      <c r="AB2323" s="17">
        <f t="shared" si="256"/>
        <v>11.658097686375321</v>
      </c>
      <c r="AC2323" s="17" t="s">
        <v>17654</v>
      </c>
    </row>
    <row r="2324" spans="1:29" x14ac:dyDescent="0.25">
      <c r="A2324" t="s">
        <v>3339</v>
      </c>
      <c r="B2324" s="151" t="s">
        <v>9930</v>
      </c>
      <c r="C2324" t="s">
        <v>9931</v>
      </c>
      <c r="D2324" s="1">
        <v>45175</v>
      </c>
      <c r="E2324">
        <f t="shared" si="251"/>
        <v>18</v>
      </c>
      <c r="F2324" t="s">
        <v>14</v>
      </c>
      <c r="G2324">
        <v>730</v>
      </c>
      <c r="H2324">
        <f t="shared" si="250"/>
        <v>73</v>
      </c>
      <c r="I2324" t="s">
        <v>7</v>
      </c>
      <c r="J2324" t="s">
        <v>8</v>
      </c>
      <c r="K2324" t="s">
        <v>9932</v>
      </c>
      <c r="L2324" t="s">
        <v>8</v>
      </c>
      <c r="M2324" t="s">
        <v>14</v>
      </c>
      <c r="N2324" t="str">
        <f t="shared" si="252"/>
        <v>F</v>
      </c>
      <c r="O2324" t="s">
        <v>602</v>
      </c>
      <c r="P2324" t="s">
        <v>752</v>
      </c>
      <c r="Q2324" t="s">
        <v>221</v>
      </c>
      <c r="R2324">
        <v>4</v>
      </c>
      <c r="S2324">
        <f t="shared" si="253"/>
        <v>2019</v>
      </c>
      <c r="T2324" t="s">
        <v>12</v>
      </c>
      <c r="U2324">
        <v>0.999999999999996</v>
      </c>
      <c r="V2324" t="s">
        <v>3396</v>
      </c>
      <c r="W2324">
        <f>VLOOKUP(Q2324,'PBT Tag Rates'!$B$5:$E$44,4,FALSE)</f>
        <v>0.95971980899999998</v>
      </c>
      <c r="X2324">
        <v>1</v>
      </c>
      <c r="Y2324" s="14">
        <f>IFERROR(LOOKUP(H2324,{30,43,48,53,58,63,68,73,78,83,88,93,97},{42,47,52,57,62,67,72,77,82,87,92,99,100}),999)</f>
        <v>77</v>
      </c>
      <c r="Z2324" s="17">
        <f t="shared" si="254"/>
        <v>5.5555555555555554</v>
      </c>
      <c r="AA2324" s="17">
        <f t="shared" si="255"/>
        <v>5.5555555555555554</v>
      </c>
      <c r="AB2324" s="17">
        <f t="shared" si="256"/>
        <v>11.658097686375321</v>
      </c>
      <c r="AC2324" s="17" t="s">
        <v>17655</v>
      </c>
    </row>
    <row r="2325" spans="1:29" x14ac:dyDescent="0.25">
      <c r="A2325" t="s">
        <v>3339</v>
      </c>
      <c r="B2325" s="151" t="s">
        <v>9933</v>
      </c>
      <c r="C2325" t="s">
        <v>401</v>
      </c>
      <c r="D2325" s="1">
        <v>45175</v>
      </c>
      <c r="E2325">
        <f t="shared" si="251"/>
        <v>18</v>
      </c>
      <c r="F2325" t="s">
        <v>14</v>
      </c>
      <c r="G2325">
        <v>790</v>
      </c>
      <c r="H2325">
        <f t="shared" si="250"/>
        <v>79</v>
      </c>
      <c r="I2325" t="s">
        <v>9</v>
      </c>
      <c r="J2325">
        <v>1</v>
      </c>
      <c r="K2325" t="s">
        <v>8</v>
      </c>
      <c r="L2325" t="s">
        <v>8</v>
      </c>
      <c r="M2325" t="s">
        <v>14</v>
      </c>
      <c r="N2325" t="str">
        <f t="shared" si="252"/>
        <v>F</v>
      </c>
      <c r="O2325" t="s">
        <v>8</v>
      </c>
      <c r="P2325" t="s">
        <v>8</v>
      </c>
      <c r="Q2325" t="s">
        <v>11</v>
      </c>
      <c r="R2325" t="s">
        <v>8</v>
      </c>
      <c r="S2325" t="str">
        <f t="shared" si="253"/>
        <v>U</v>
      </c>
      <c r="T2325" t="s">
        <v>12</v>
      </c>
      <c r="U2325">
        <v>0.999999999999998</v>
      </c>
      <c r="V2325" t="s">
        <v>3100</v>
      </c>
      <c r="W2325" t="e">
        <f>VLOOKUP(Q2325,'PBT Tag Rates'!$B$5:$E$44,4,FALSE)</f>
        <v>#N/A</v>
      </c>
      <c r="X2325">
        <v>1</v>
      </c>
      <c r="Y2325" s="14">
        <f>IFERROR(LOOKUP(H2325,{30,43,48,53,58,63,68,73,78,83,88,93,97},{42,47,52,57,62,67,72,77,82,87,92,99,100}),999)</f>
        <v>82</v>
      </c>
      <c r="Z2325" s="17">
        <f t="shared" si="254"/>
        <v>5.5555555555555554</v>
      </c>
      <c r="AA2325" s="17">
        <f t="shared" si="255"/>
        <v>5.5555555555555554</v>
      </c>
      <c r="AB2325" s="17">
        <f t="shared" si="256"/>
        <v>11.658097686375321</v>
      </c>
      <c r="AC2325" s="17" t="s">
        <v>17654</v>
      </c>
    </row>
    <row r="2326" spans="1:29" x14ac:dyDescent="0.25">
      <c r="A2326" t="s">
        <v>3339</v>
      </c>
      <c r="B2326" s="151" t="s">
        <v>9934</v>
      </c>
      <c r="C2326" t="s">
        <v>9935</v>
      </c>
      <c r="D2326" s="1">
        <v>45175</v>
      </c>
      <c r="E2326">
        <f t="shared" si="251"/>
        <v>18</v>
      </c>
      <c r="F2326" t="s">
        <v>14</v>
      </c>
      <c r="G2326">
        <v>760</v>
      </c>
      <c r="H2326">
        <f t="shared" ref="H2326:H2389" si="257">G2326/10</f>
        <v>76</v>
      </c>
      <c r="I2326" t="s">
        <v>7</v>
      </c>
      <c r="J2326" t="s">
        <v>8</v>
      </c>
      <c r="K2326" t="s">
        <v>9936</v>
      </c>
      <c r="L2326" t="s">
        <v>8</v>
      </c>
      <c r="M2326" t="s">
        <v>14</v>
      </c>
      <c r="N2326" t="str">
        <f t="shared" si="252"/>
        <v>F</v>
      </c>
      <c r="O2326" t="s">
        <v>8</v>
      </c>
      <c r="P2326" t="s">
        <v>8</v>
      </c>
      <c r="Q2326" t="s">
        <v>11</v>
      </c>
      <c r="R2326" t="s">
        <v>8</v>
      </c>
      <c r="S2326" t="str">
        <f t="shared" si="253"/>
        <v>U</v>
      </c>
      <c r="T2326" t="s">
        <v>12</v>
      </c>
      <c r="U2326">
        <v>1</v>
      </c>
      <c r="V2326" t="s">
        <v>11</v>
      </c>
      <c r="W2326" t="e">
        <f>VLOOKUP(Q2326,'PBT Tag Rates'!$B$5:$E$44,4,FALSE)</f>
        <v>#N/A</v>
      </c>
      <c r="X2326">
        <v>1</v>
      </c>
      <c r="Y2326" s="14">
        <f>IFERROR(LOOKUP(H2326,{30,43,48,53,58,63,68,73,78,83,88,93,97},{42,47,52,57,62,67,72,77,82,87,92,99,100}),999)</f>
        <v>77</v>
      </c>
      <c r="Z2326" s="17">
        <f t="shared" si="254"/>
        <v>5.5555555555555554</v>
      </c>
      <c r="AA2326" s="17">
        <f t="shared" si="255"/>
        <v>5.5555555555555554</v>
      </c>
      <c r="AB2326" s="17">
        <f t="shared" si="256"/>
        <v>11.658097686375321</v>
      </c>
      <c r="AC2326" s="17" t="s">
        <v>17654</v>
      </c>
    </row>
    <row r="2327" spans="1:29" x14ac:dyDescent="0.25">
      <c r="A2327" t="s">
        <v>3339</v>
      </c>
      <c r="B2327" s="151" t="s">
        <v>9937</v>
      </c>
      <c r="C2327" t="s">
        <v>402</v>
      </c>
      <c r="D2327" s="1">
        <v>45175</v>
      </c>
      <c r="E2327">
        <f t="shared" ref="E2327:E2390" si="258">IF(D2327&lt;=$D$3,70,18)</f>
        <v>18</v>
      </c>
      <c r="F2327" t="s">
        <v>14</v>
      </c>
      <c r="G2327">
        <v>770</v>
      </c>
      <c r="H2327">
        <f t="shared" si="257"/>
        <v>77</v>
      </c>
      <c r="I2327" t="s">
        <v>9</v>
      </c>
      <c r="J2327">
        <v>1</v>
      </c>
      <c r="K2327" t="s">
        <v>8</v>
      </c>
      <c r="L2327" t="s">
        <v>8</v>
      </c>
      <c r="M2327" t="s">
        <v>14</v>
      </c>
      <c r="N2327" t="str">
        <f t="shared" ref="N2327:N2390" si="259">IF(M2327="U",F2327,M2327)</f>
        <v>F</v>
      </c>
      <c r="O2327" t="s">
        <v>2545</v>
      </c>
      <c r="P2327" t="s">
        <v>2546</v>
      </c>
      <c r="Q2327" t="s">
        <v>221</v>
      </c>
      <c r="R2327">
        <v>4</v>
      </c>
      <c r="S2327">
        <f t="shared" ref="S2327:S2390" si="260">IFERROR($S$3-R2327,"U")</f>
        <v>2019</v>
      </c>
      <c r="T2327" t="s">
        <v>12</v>
      </c>
      <c r="U2327">
        <v>0.999999999999998</v>
      </c>
      <c r="V2327" t="s">
        <v>3363</v>
      </c>
      <c r="W2327">
        <f>VLOOKUP(Q2327,'PBT Tag Rates'!$B$5:$E$44,4,FALSE)</f>
        <v>0.95971980899999998</v>
      </c>
      <c r="X2327">
        <v>1</v>
      </c>
      <c r="Y2327" s="14">
        <f>IFERROR(LOOKUP(H2327,{30,43,48,53,58,63,68,73,78,83,88,93,97},{42,47,52,57,62,67,72,77,82,87,92,99,100}),999)</f>
        <v>77</v>
      </c>
      <c r="Z2327" s="17">
        <f t="shared" ref="Z2327:Z2390" si="261">IF(D2327&lt;$D$3,X2327/$Z$3,X2327/$Z$4)</f>
        <v>5.5555555555555554</v>
      </c>
      <c r="AA2327" s="17">
        <f t="shared" ref="AA2327:AA2390" si="262">Z2327*(1+$AA$4)</f>
        <v>5.5555555555555554</v>
      </c>
      <c r="AB2327" s="17">
        <f t="shared" ref="AB2327:AB2390" si="263">IF(D2327&lt;$D$3,AA2327/$AB$3,AA2327/$AB$4)</f>
        <v>11.658097686375321</v>
      </c>
      <c r="AC2327" s="17" t="s">
        <v>17654</v>
      </c>
    </row>
    <row r="2328" spans="1:29" x14ac:dyDescent="0.25">
      <c r="A2328" t="s">
        <v>3339</v>
      </c>
      <c r="B2328" s="151" t="s">
        <v>9938</v>
      </c>
      <c r="C2328" t="s">
        <v>403</v>
      </c>
      <c r="D2328" s="1">
        <v>45175</v>
      </c>
      <c r="E2328">
        <f t="shared" si="258"/>
        <v>18</v>
      </c>
      <c r="F2328" t="s">
        <v>14</v>
      </c>
      <c r="G2328">
        <v>730</v>
      </c>
      <c r="H2328">
        <f t="shared" si="257"/>
        <v>73</v>
      </c>
      <c r="I2328" t="s">
        <v>9</v>
      </c>
      <c r="J2328">
        <v>1</v>
      </c>
      <c r="K2328" t="s">
        <v>8</v>
      </c>
      <c r="L2328" t="s">
        <v>8</v>
      </c>
      <c r="M2328" t="s">
        <v>14</v>
      </c>
      <c r="N2328" t="str">
        <f t="shared" si="259"/>
        <v>F</v>
      </c>
      <c r="O2328" t="s">
        <v>9939</v>
      </c>
      <c r="P2328" t="s">
        <v>9940</v>
      </c>
      <c r="Q2328" t="s">
        <v>221</v>
      </c>
      <c r="R2328">
        <v>4</v>
      </c>
      <c r="S2328">
        <f t="shared" si="260"/>
        <v>2019</v>
      </c>
      <c r="T2328" t="s">
        <v>12</v>
      </c>
      <c r="U2328">
        <v>0.999999999999996</v>
      </c>
      <c r="V2328" t="s">
        <v>3168</v>
      </c>
      <c r="W2328">
        <f>VLOOKUP(Q2328,'PBT Tag Rates'!$B$5:$E$44,4,FALSE)</f>
        <v>0.95971980899999998</v>
      </c>
      <c r="X2328">
        <v>1</v>
      </c>
      <c r="Y2328" s="14">
        <f>IFERROR(LOOKUP(H2328,{30,43,48,53,58,63,68,73,78,83,88,93,97},{42,47,52,57,62,67,72,77,82,87,92,99,100}),999)</f>
        <v>77</v>
      </c>
      <c r="Z2328" s="17">
        <f t="shared" si="261"/>
        <v>5.5555555555555554</v>
      </c>
      <c r="AA2328" s="17">
        <f t="shared" si="262"/>
        <v>5.5555555555555554</v>
      </c>
      <c r="AB2328" s="17">
        <f t="shared" si="263"/>
        <v>11.658097686375321</v>
      </c>
      <c r="AC2328" s="17" t="s">
        <v>17654</v>
      </c>
    </row>
    <row r="2329" spans="1:29" x14ac:dyDescent="0.25">
      <c r="A2329" t="s">
        <v>3339</v>
      </c>
      <c r="B2329" s="151" t="s">
        <v>9941</v>
      </c>
      <c r="C2329" t="s">
        <v>404</v>
      </c>
      <c r="D2329" s="1">
        <v>45175</v>
      </c>
      <c r="E2329">
        <f t="shared" si="258"/>
        <v>18</v>
      </c>
      <c r="F2329" t="s">
        <v>14</v>
      </c>
      <c r="G2329">
        <v>660</v>
      </c>
      <c r="H2329">
        <f t="shared" si="257"/>
        <v>66</v>
      </c>
      <c r="I2329" t="s">
        <v>7</v>
      </c>
      <c r="J2329" t="s">
        <v>8</v>
      </c>
      <c r="K2329" t="s">
        <v>8</v>
      </c>
      <c r="L2329" t="s">
        <v>8</v>
      </c>
      <c r="M2329" t="s">
        <v>14</v>
      </c>
      <c r="N2329" t="str">
        <f t="shared" si="259"/>
        <v>F</v>
      </c>
      <c r="O2329" t="s">
        <v>1637</v>
      </c>
      <c r="P2329" t="s">
        <v>1638</v>
      </c>
      <c r="Q2329" t="s">
        <v>221</v>
      </c>
      <c r="R2329">
        <v>4</v>
      </c>
      <c r="S2329">
        <f t="shared" si="260"/>
        <v>2019</v>
      </c>
      <c r="T2329" t="s">
        <v>12</v>
      </c>
      <c r="U2329">
        <v>0.999999999999997</v>
      </c>
      <c r="V2329" t="s">
        <v>3357</v>
      </c>
      <c r="W2329">
        <f>VLOOKUP(Q2329,'PBT Tag Rates'!$B$5:$E$44,4,FALSE)</f>
        <v>0.95971980899999998</v>
      </c>
      <c r="X2329">
        <v>1</v>
      </c>
      <c r="Y2329" s="14">
        <f>IFERROR(LOOKUP(H2329,{30,43,48,53,58,63,68,73,78,83,88,93,97},{42,47,52,57,62,67,72,77,82,87,92,99,100}),999)</f>
        <v>67</v>
      </c>
      <c r="Z2329" s="17">
        <f t="shared" si="261"/>
        <v>5.5555555555555554</v>
      </c>
      <c r="AA2329" s="17">
        <f t="shared" si="262"/>
        <v>5.5555555555555554</v>
      </c>
      <c r="AB2329" s="17">
        <f t="shared" si="263"/>
        <v>11.658097686375321</v>
      </c>
      <c r="AC2329" s="17" t="s">
        <v>17654</v>
      </c>
    </row>
    <row r="2330" spans="1:29" x14ac:dyDescent="0.25">
      <c r="A2330" t="s">
        <v>3339</v>
      </c>
      <c r="B2330" s="151" t="s">
        <v>9942</v>
      </c>
      <c r="C2330" t="s">
        <v>9943</v>
      </c>
      <c r="D2330" s="1">
        <v>45175</v>
      </c>
      <c r="E2330">
        <f t="shared" si="258"/>
        <v>18</v>
      </c>
      <c r="F2330" t="s">
        <v>14</v>
      </c>
      <c r="G2330">
        <v>770</v>
      </c>
      <c r="H2330">
        <f t="shared" si="257"/>
        <v>77</v>
      </c>
      <c r="I2330" t="s">
        <v>7</v>
      </c>
      <c r="J2330" t="s">
        <v>8</v>
      </c>
      <c r="K2330" t="s">
        <v>9944</v>
      </c>
      <c r="L2330" t="s">
        <v>8</v>
      </c>
      <c r="M2330" t="s">
        <v>14</v>
      </c>
      <c r="N2330" t="str">
        <f t="shared" si="259"/>
        <v>F</v>
      </c>
      <c r="O2330" t="s">
        <v>1793</v>
      </c>
      <c r="P2330" t="s">
        <v>1794</v>
      </c>
      <c r="Q2330" t="s">
        <v>221</v>
      </c>
      <c r="R2330">
        <v>4</v>
      </c>
      <c r="S2330">
        <f t="shared" si="260"/>
        <v>2019</v>
      </c>
      <c r="T2330" t="s">
        <v>12</v>
      </c>
      <c r="U2330">
        <v>1</v>
      </c>
      <c r="V2330" t="s">
        <v>3357</v>
      </c>
      <c r="W2330">
        <f>VLOOKUP(Q2330,'PBT Tag Rates'!$B$5:$E$44,4,FALSE)</f>
        <v>0.95971980899999998</v>
      </c>
      <c r="X2330">
        <v>1</v>
      </c>
      <c r="Y2330" s="14">
        <f>IFERROR(LOOKUP(H2330,{30,43,48,53,58,63,68,73,78,83,88,93,97},{42,47,52,57,62,67,72,77,82,87,92,99,100}),999)</f>
        <v>77</v>
      </c>
      <c r="Z2330" s="17">
        <f t="shared" si="261"/>
        <v>5.5555555555555554</v>
      </c>
      <c r="AA2330" s="17">
        <f t="shared" si="262"/>
        <v>5.5555555555555554</v>
      </c>
      <c r="AB2330" s="17">
        <f t="shared" si="263"/>
        <v>11.658097686375321</v>
      </c>
      <c r="AC2330" s="17" t="s">
        <v>17654</v>
      </c>
    </row>
    <row r="2331" spans="1:29" x14ac:dyDescent="0.25">
      <c r="A2331" t="s">
        <v>3339</v>
      </c>
      <c r="B2331" s="151" t="s">
        <v>9945</v>
      </c>
      <c r="C2331" t="s">
        <v>405</v>
      </c>
      <c r="D2331" s="1">
        <v>45175</v>
      </c>
      <c r="E2331">
        <f t="shared" si="258"/>
        <v>18</v>
      </c>
      <c r="F2331" t="s">
        <v>14</v>
      </c>
      <c r="G2331">
        <v>780</v>
      </c>
      <c r="H2331">
        <f t="shared" si="257"/>
        <v>78</v>
      </c>
      <c r="I2331" t="s">
        <v>7</v>
      </c>
      <c r="J2331" t="s">
        <v>8</v>
      </c>
      <c r="K2331" t="s">
        <v>9946</v>
      </c>
      <c r="L2331" t="s">
        <v>8</v>
      </c>
      <c r="M2331" t="s">
        <v>6</v>
      </c>
      <c r="N2331" t="str">
        <f t="shared" si="259"/>
        <v>M</v>
      </c>
      <c r="O2331" t="s">
        <v>737</v>
      </c>
      <c r="P2331" t="s">
        <v>2652</v>
      </c>
      <c r="Q2331" t="s">
        <v>221</v>
      </c>
      <c r="R2331">
        <v>4</v>
      </c>
      <c r="S2331">
        <f t="shared" si="260"/>
        <v>2019</v>
      </c>
      <c r="T2331" t="s">
        <v>12</v>
      </c>
      <c r="U2331">
        <v>1</v>
      </c>
      <c r="V2331" t="s">
        <v>3386</v>
      </c>
      <c r="W2331">
        <f>VLOOKUP(Q2331,'PBT Tag Rates'!$B$5:$E$44,4,FALSE)</f>
        <v>0.95971980899999998</v>
      </c>
      <c r="X2331">
        <v>1</v>
      </c>
      <c r="Y2331" s="14">
        <f>IFERROR(LOOKUP(H2331,{30,43,48,53,58,63,68,73,78,83,88,93,97},{42,47,52,57,62,67,72,77,82,87,92,99,100}),999)</f>
        <v>82</v>
      </c>
      <c r="Z2331" s="17">
        <f t="shared" si="261"/>
        <v>5.5555555555555554</v>
      </c>
      <c r="AA2331" s="17">
        <f t="shared" si="262"/>
        <v>5.5555555555555554</v>
      </c>
      <c r="AB2331" s="17">
        <f t="shared" si="263"/>
        <v>11.658097686375321</v>
      </c>
      <c r="AC2331" s="17" t="s">
        <v>17654</v>
      </c>
    </row>
    <row r="2332" spans="1:29" x14ac:dyDescent="0.25">
      <c r="A2332" t="s">
        <v>3339</v>
      </c>
      <c r="B2332" s="151" t="s">
        <v>9947</v>
      </c>
      <c r="C2332" t="s">
        <v>9948</v>
      </c>
      <c r="D2332" s="1">
        <v>45175</v>
      </c>
      <c r="E2332">
        <f t="shared" si="258"/>
        <v>18</v>
      </c>
      <c r="F2332" t="s">
        <v>6</v>
      </c>
      <c r="G2332">
        <v>780</v>
      </c>
      <c r="H2332">
        <f t="shared" si="257"/>
        <v>78</v>
      </c>
      <c r="I2332" t="s">
        <v>7</v>
      </c>
      <c r="J2332" t="s">
        <v>8</v>
      </c>
      <c r="K2332" t="s">
        <v>9949</v>
      </c>
      <c r="L2332" t="s">
        <v>8</v>
      </c>
      <c r="M2332" t="s">
        <v>6</v>
      </c>
      <c r="N2332" t="str">
        <f t="shared" si="259"/>
        <v>M</v>
      </c>
      <c r="O2332" t="s">
        <v>2606</v>
      </c>
      <c r="P2332" t="s">
        <v>6331</v>
      </c>
      <c r="Q2332" t="s">
        <v>221</v>
      </c>
      <c r="R2332">
        <v>4</v>
      </c>
      <c r="S2332">
        <f t="shared" si="260"/>
        <v>2019</v>
      </c>
      <c r="T2332" t="s">
        <v>12</v>
      </c>
      <c r="U2332">
        <v>1</v>
      </c>
      <c r="V2332" t="s">
        <v>3386</v>
      </c>
      <c r="W2332">
        <f>VLOOKUP(Q2332,'PBT Tag Rates'!$B$5:$E$44,4,FALSE)</f>
        <v>0.95971980899999998</v>
      </c>
      <c r="X2332">
        <v>1</v>
      </c>
      <c r="Y2332" s="14">
        <f>IFERROR(LOOKUP(H2332,{30,43,48,53,58,63,68,73,78,83,88,93,97},{42,47,52,57,62,67,72,77,82,87,92,99,100}),999)</f>
        <v>82</v>
      </c>
      <c r="Z2332" s="17">
        <f t="shared" si="261"/>
        <v>5.5555555555555554</v>
      </c>
      <c r="AA2332" s="17">
        <f t="shared" si="262"/>
        <v>5.5555555555555554</v>
      </c>
      <c r="AB2332" s="17">
        <f t="shared" si="263"/>
        <v>11.658097686375321</v>
      </c>
      <c r="AC2332" s="17" t="s">
        <v>17654</v>
      </c>
    </row>
    <row r="2333" spans="1:29" x14ac:dyDescent="0.25">
      <c r="A2333" t="s">
        <v>3339</v>
      </c>
      <c r="B2333" s="151" t="s">
        <v>9950</v>
      </c>
      <c r="C2333" t="s">
        <v>9951</v>
      </c>
      <c r="D2333" s="1">
        <v>45175</v>
      </c>
      <c r="E2333">
        <f t="shared" si="258"/>
        <v>18</v>
      </c>
      <c r="F2333" t="s">
        <v>14</v>
      </c>
      <c r="G2333">
        <v>700</v>
      </c>
      <c r="H2333">
        <f t="shared" si="257"/>
        <v>70</v>
      </c>
      <c r="I2333" t="s">
        <v>7</v>
      </c>
      <c r="J2333" t="s">
        <v>8</v>
      </c>
      <c r="K2333" t="s">
        <v>9952</v>
      </c>
      <c r="L2333" t="s">
        <v>8</v>
      </c>
      <c r="M2333" t="s">
        <v>14</v>
      </c>
      <c r="N2333" t="str">
        <f t="shared" si="259"/>
        <v>F</v>
      </c>
      <c r="O2333" t="s">
        <v>875</v>
      </c>
      <c r="P2333" t="s">
        <v>876</v>
      </c>
      <c r="Q2333" t="s">
        <v>221</v>
      </c>
      <c r="R2333">
        <v>4</v>
      </c>
      <c r="S2333">
        <f t="shared" si="260"/>
        <v>2019</v>
      </c>
      <c r="T2333" t="s">
        <v>12</v>
      </c>
      <c r="U2333">
        <v>1</v>
      </c>
      <c r="V2333" t="s">
        <v>3363</v>
      </c>
      <c r="W2333">
        <f>VLOOKUP(Q2333,'PBT Tag Rates'!$B$5:$E$44,4,FALSE)</f>
        <v>0.95971980899999998</v>
      </c>
      <c r="X2333">
        <v>1</v>
      </c>
      <c r="Y2333" s="14">
        <f>IFERROR(LOOKUP(H2333,{30,43,48,53,58,63,68,73,78,83,88,93,97},{42,47,52,57,62,67,72,77,82,87,92,99,100}),999)</f>
        <v>72</v>
      </c>
      <c r="Z2333" s="17">
        <f t="shared" si="261"/>
        <v>5.5555555555555554</v>
      </c>
      <c r="AA2333" s="17">
        <f t="shared" si="262"/>
        <v>5.5555555555555554</v>
      </c>
      <c r="AB2333" s="17">
        <f t="shared" si="263"/>
        <v>11.658097686375321</v>
      </c>
      <c r="AC2333" s="17" t="s">
        <v>17654</v>
      </c>
    </row>
    <row r="2334" spans="1:29" x14ac:dyDescent="0.25">
      <c r="A2334" t="s">
        <v>3339</v>
      </c>
      <c r="B2334" s="151" t="s">
        <v>9953</v>
      </c>
      <c r="C2334" t="s">
        <v>406</v>
      </c>
      <c r="D2334" s="1">
        <v>45175</v>
      </c>
      <c r="E2334">
        <f t="shared" si="258"/>
        <v>18</v>
      </c>
      <c r="F2334" t="s">
        <v>6</v>
      </c>
      <c r="G2334">
        <v>530</v>
      </c>
      <c r="H2334">
        <f t="shared" si="257"/>
        <v>53</v>
      </c>
      <c r="I2334" t="s">
        <v>9</v>
      </c>
      <c r="J2334">
        <v>1</v>
      </c>
      <c r="K2334" t="s">
        <v>8</v>
      </c>
      <c r="L2334" t="s">
        <v>8</v>
      </c>
      <c r="M2334" t="s">
        <v>6</v>
      </c>
      <c r="N2334" t="str">
        <f t="shared" si="259"/>
        <v>M</v>
      </c>
      <c r="O2334" t="s">
        <v>9954</v>
      </c>
      <c r="P2334" t="s">
        <v>9955</v>
      </c>
      <c r="Q2334" t="s">
        <v>3820</v>
      </c>
      <c r="R2334">
        <v>2</v>
      </c>
      <c r="S2334">
        <f t="shared" si="260"/>
        <v>2021</v>
      </c>
      <c r="T2334" t="s">
        <v>12</v>
      </c>
      <c r="U2334">
        <v>0.999999999999999</v>
      </c>
      <c r="V2334" t="s">
        <v>3386</v>
      </c>
      <c r="W2334">
        <f>VLOOKUP(Q2334,'PBT Tag Rates'!$B$5:$E$44,4,FALSE)</f>
        <v>0.98140000000000005</v>
      </c>
      <c r="X2334">
        <v>1</v>
      </c>
      <c r="Y2334" s="14">
        <f>IFERROR(LOOKUP(H2334,{30,43,48,53,58,63,68,73,78,83,88,93,97},{42,47,52,57,62,67,72,77,82,87,92,99,100}),999)</f>
        <v>57</v>
      </c>
      <c r="Z2334" s="17">
        <f t="shared" si="261"/>
        <v>5.5555555555555554</v>
      </c>
      <c r="AA2334" s="17">
        <f t="shared" si="262"/>
        <v>5.5555555555555554</v>
      </c>
      <c r="AB2334" s="17">
        <f t="shared" si="263"/>
        <v>11.658097686375321</v>
      </c>
      <c r="AC2334" s="17" t="s">
        <v>17654</v>
      </c>
    </row>
    <row r="2335" spans="1:29" x14ac:dyDescent="0.25">
      <c r="A2335" t="s">
        <v>3339</v>
      </c>
      <c r="B2335" s="151" t="s">
        <v>9956</v>
      </c>
      <c r="C2335" t="s">
        <v>9957</v>
      </c>
      <c r="D2335" s="1">
        <v>45175</v>
      </c>
      <c r="E2335">
        <f t="shared" si="258"/>
        <v>18</v>
      </c>
      <c r="F2335" t="s">
        <v>6</v>
      </c>
      <c r="G2335">
        <v>800</v>
      </c>
      <c r="H2335">
        <f t="shared" si="257"/>
        <v>80</v>
      </c>
      <c r="I2335" t="s">
        <v>9</v>
      </c>
      <c r="J2335">
        <v>1</v>
      </c>
      <c r="K2335" t="s">
        <v>9958</v>
      </c>
      <c r="L2335" t="s">
        <v>8</v>
      </c>
      <c r="M2335" t="s">
        <v>6</v>
      </c>
      <c r="N2335" t="str">
        <f t="shared" si="259"/>
        <v>M</v>
      </c>
      <c r="O2335" t="s">
        <v>1945</v>
      </c>
      <c r="P2335" t="s">
        <v>9905</v>
      </c>
      <c r="Q2335" t="s">
        <v>221</v>
      </c>
      <c r="R2335">
        <v>4</v>
      </c>
      <c r="S2335">
        <f t="shared" si="260"/>
        <v>2019</v>
      </c>
      <c r="T2335" t="s">
        <v>12</v>
      </c>
      <c r="U2335">
        <v>1</v>
      </c>
      <c r="V2335" t="s">
        <v>3608</v>
      </c>
      <c r="W2335">
        <f>VLOOKUP(Q2335,'PBT Tag Rates'!$B$5:$E$44,4,FALSE)</f>
        <v>0.95971980899999998</v>
      </c>
      <c r="X2335">
        <v>1</v>
      </c>
      <c r="Y2335" s="14">
        <f>IFERROR(LOOKUP(H2335,{30,43,48,53,58,63,68,73,78,83,88,93,97},{42,47,52,57,62,67,72,77,82,87,92,99,100}),999)</f>
        <v>82</v>
      </c>
      <c r="Z2335" s="17">
        <f t="shared" si="261"/>
        <v>5.5555555555555554</v>
      </c>
      <c r="AA2335" s="17">
        <f t="shared" si="262"/>
        <v>5.5555555555555554</v>
      </c>
      <c r="AB2335" s="17">
        <f t="shared" si="263"/>
        <v>11.658097686375321</v>
      </c>
      <c r="AC2335" s="17" t="s">
        <v>17654</v>
      </c>
    </row>
    <row r="2336" spans="1:29" x14ac:dyDescent="0.25">
      <c r="A2336" t="s">
        <v>3339</v>
      </c>
      <c r="B2336" s="151" t="s">
        <v>9959</v>
      </c>
      <c r="C2336" t="s">
        <v>9960</v>
      </c>
      <c r="D2336" s="1">
        <v>45175</v>
      </c>
      <c r="E2336">
        <f t="shared" si="258"/>
        <v>18</v>
      </c>
      <c r="F2336" t="s">
        <v>14</v>
      </c>
      <c r="G2336">
        <v>720</v>
      </c>
      <c r="H2336">
        <f t="shared" si="257"/>
        <v>72</v>
      </c>
      <c r="I2336" t="s">
        <v>7</v>
      </c>
      <c r="J2336" t="s">
        <v>8</v>
      </c>
      <c r="K2336" t="s">
        <v>9961</v>
      </c>
      <c r="L2336" t="s">
        <v>8</v>
      </c>
      <c r="M2336" t="s">
        <v>14</v>
      </c>
      <c r="N2336" t="str">
        <f t="shared" si="259"/>
        <v>F</v>
      </c>
      <c r="O2336" t="s">
        <v>1399</v>
      </c>
      <c r="P2336" t="s">
        <v>1400</v>
      </c>
      <c r="Q2336" t="s">
        <v>221</v>
      </c>
      <c r="R2336">
        <v>4</v>
      </c>
      <c r="S2336">
        <f t="shared" si="260"/>
        <v>2019</v>
      </c>
      <c r="T2336" t="s">
        <v>12</v>
      </c>
      <c r="U2336">
        <v>1</v>
      </c>
      <c r="V2336" t="s">
        <v>3346</v>
      </c>
      <c r="W2336">
        <f>VLOOKUP(Q2336,'PBT Tag Rates'!$B$5:$E$44,4,FALSE)</f>
        <v>0.95971980899999998</v>
      </c>
      <c r="X2336">
        <v>1</v>
      </c>
      <c r="Y2336" s="14">
        <f>IFERROR(LOOKUP(H2336,{30,43,48,53,58,63,68,73,78,83,88,93,97},{42,47,52,57,62,67,72,77,82,87,92,99,100}),999)</f>
        <v>72</v>
      </c>
      <c r="Z2336" s="17">
        <f t="shared" si="261"/>
        <v>5.5555555555555554</v>
      </c>
      <c r="AA2336" s="17">
        <f t="shared" si="262"/>
        <v>5.5555555555555554</v>
      </c>
      <c r="AB2336" s="17">
        <f t="shared" si="263"/>
        <v>11.658097686375321</v>
      </c>
      <c r="AC2336" s="17" t="s">
        <v>17654</v>
      </c>
    </row>
    <row r="2337" spans="1:29" x14ac:dyDescent="0.25">
      <c r="A2337" t="s">
        <v>3339</v>
      </c>
      <c r="B2337" s="151" t="s">
        <v>9962</v>
      </c>
      <c r="C2337" t="s">
        <v>407</v>
      </c>
      <c r="D2337" s="1">
        <v>45175</v>
      </c>
      <c r="E2337">
        <f t="shared" si="258"/>
        <v>18</v>
      </c>
      <c r="F2337" t="s">
        <v>14</v>
      </c>
      <c r="G2337">
        <v>730</v>
      </c>
      <c r="H2337">
        <f t="shared" si="257"/>
        <v>73</v>
      </c>
      <c r="I2337" t="s">
        <v>9</v>
      </c>
      <c r="J2337">
        <v>1</v>
      </c>
      <c r="K2337" t="s">
        <v>8</v>
      </c>
      <c r="L2337" t="s">
        <v>8</v>
      </c>
      <c r="M2337" t="s">
        <v>14</v>
      </c>
      <c r="N2337" t="str">
        <f t="shared" si="259"/>
        <v>F</v>
      </c>
      <c r="O2337" t="s">
        <v>2614</v>
      </c>
      <c r="P2337" t="s">
        <v>9963</v>
      </c>
      <c r="Q2337" t="s">
        <v>221</v>
      </c>
      <c r="R2337">
        <v>4</v>
      </c>
      <c r="S2337">
        <f t="shared" si="260"/>
        <v>2019</v>
      </c>
      <c r="T2337" t="s">
        <v>12</v>
      </c>
      <c r="U2337">
        <v>1</v>
      </c>
      <c r="V2337" t="s">
        <v>3346</v>
      </c>
      <c r="W2337">
        <f>VLOOKUP(Q2337,'PBT Tag Rates'!$B$5:$E$44,4,FALSE)</f>
        <v>0.95971980899999998</v>
      </c>
      <c r="X2337">
        <v>1</v>
      </c>
      <c r="Y2337" s="14">
        <f>IFERROR(LOOKUP(H2337,{30,43,48,53,58,63,68,73,78,83,88,93,97},{42,47,52,57,62,67,72,77,82,87,92,99,100}),999)</f>
        <v>77</v>
      </c>
      <c r="Z2337" s="17">
        <f t="shared" si="261"/>
        <v>5.5555555555555554</v>
      </c>
      <c r="AA2337" s="17">
        <f t="shared" si="262"/>
        <v>5.5555555555555554</v>
      </c>
      <c r="AB2337" s="17">
        <f t="shared" si="263"/>
        <v>11.658097686375321</v>
      </c>
      <c r="AC2337" s="17" t="s">
        <v>17654</v>
      </c>
    </row>
    <row r="2338" spans="1:29" x14ac:dyDescent="0.25">
      <c r="A2338" t="s">
        <v>3339</v>
      </c>
      <c r="B2338" s="151" t="s">
        <v>9964</v>
      </c>
      <c r="C2338" t="s">
        <v>9965</v>
      </c>
      <c r="D2338" s="1">
        <v>45175</v>
      </c>
      <c r="E2338">
        <f t="shared" si="258"/>
        <v>18</v>
      </c>
      <c r="F2338" t="s">
        <v>6</v>
      </c>
      <c r="G2338">
        <v>790</v>
      </c>
      <c r="H2338">
        <f t="shared" si="257"/>
        <v>79</v>
      </c>
      <c r="I2338" t="s">
        <v>7</v>
      </c>
      <c r="J2338" t="s">
        <v>8</v>
      </c>
      <c r="K2338" t="s">
        <v>9966</v>
      </c>
      <c r="L2338" t="s">
        <v>8</v>
      </c>
      <c r="M2338" t="s">
        <v>6</v>
      </c>
      <c r="N2338" t="str">
        <f t="shared" si="259"/>
        <v>M</v>
      </c>
      <c r="O2338" t="s">
        <v>232</v>
      </c>
      <c r="P2338" t="s">
        <v>472</v>
      </c>
      <c r="Q2338" t="s">
        <v>221</v>
      </c>
      <c r="R2338">
        <v>4</v>
      </c>
      <c r="S2338">
        <f t="shared" si="260"/>
        <v>2019</v>
      </c>
      <c r="T2338" t="s">
        <v>12</v>
      </c>
      <c r="U2338">
        <v>0.999999999999998</v>
      </c>
      <c r="V2338" t="s">
        <v>3363</v>
      </c>
      <c r="W2338">
        <f>VLOOKUP(Q2338,'PBT Tag Rates'!$B$5:$E$44,4,FALSE)</f>
        <v>0.95971980899999998</v>
      </c>
      <c r="X2338">
        <v>1</v>
      </c>
      <c r="Y2338" s="14">
        <f>IFERROR(LOOKUP(H2338,{30,43,48,53,58,63,68,73,78,83,88,93,97},{42,47,52,57,62,67,72,77,82,87,92,99,100}),999)</f>
        <v>82</v>
      </c>
      <c r="Z2338" s="17">
        <f t="shared" si="261"/>
        <v>5.5555555555555554</v>
      </c>
      <c r="AA2338" s="17">
        <f t="shared" si="262"/>
        <v>5.5555555555555554</v>
      </c>
      <c r="AB2338" s="17">
        <f t="shared" si="263"/>
        <v>11.658097686375321</v>
      </c>
      <c r="AC2338" s="17" t="s">
        <v>17654</v>
      </c>
    </row>
    <row r="2339" spans="1:29" x14ac:dyDescent="0.25">
      <c r="A2339" t="s">
        <v>3339</v>
      </c>
      <c r="B2339" s="151" t="s">
        <v>9967</v>
      </c>
      <c r="C2339" t="s">
        <v>408</v>
      </c>
      <c r="D2339" s="1">
        <v>45175</v>
      </c>
      <c r="E2339">
        <f t="shared" si="258"/>
        <v>18</v>
      </c>
      <c r="F2339" t="s">
        <v>6</v>
      </c>
      <c r="G2339">
        <v>770</v>
      </c>
      <c r="H2339">
        <f t="shared" si="257"/>
        <v>77</v>
      </c>
      <c r="I2339" t="s">
        <v>9</v>
      </c>
      <c r="J2339">
        <v>1</v>
      </c>
      <c r="K2339" t="s">
        <v>8</v>
      </c>
      <c r="L2339" t="s">
        <v>8</v>
      </c>
      <c r="M2339" t="s">
        <v>6</v>
      </c>
      <c r="N2339" t="str">
        <f t="shared" si="259"/>
        <v>M</v>
      </c>
      <c r="O2339" t="s">
        <v>892</v>
      </c>
      <c r="P2339" t="s">
        <v>2588</v>
      </c>
      <c r="Q2339" t="s">
        <v>221</v>
      </c>
      <c r="R2339">
        <v>4</v>
      </c>
      <c r="S2339">
        <f t="shared" si="260"/>
        <v>2019</v>
      </c>
      <c r="T2339" t="s">
        <v>12</v>
      </c>
      <c r="U2339">
        <v>0.999999999999997</v>
      </c>
      <c r="V2339" t="s">
        <v>3363</v>
      </c>
      <c r="W2339">
        <f>VLOOKUP(Q2339,'PBT Tag Rates'!$B$5:$E$44,4,FALSE)</f>
        <v>0.95971980899999998</v>
      </c>
      <c r="X2339">
        <v>1</v>
      </c>
      <c r="Y2339" s="14">
        <f>IFERROR(LOOKUP(H2339,{30,43,48,53,58,63,68,73,78,83,88,93,97},{42,47,52,57,62,67,72,77,82,87,92,99,100}),999)</f>
        <v>77</v>
      </c>
      <c r="Z2339" s="17">
        <f t="shared" si="261"/>
        <v>5.5555555555555554</v>
      </c>
      <c r="AA2339" s="17">
        <f t="shared" si="262"/>
        <v>5.5555555555555554</v>
      </c>
      <c r="AB2339" s="17">
        <f t="shared" si="263"/>
        <v>11.658097686375321</v>
      </c>
      <c r="AC2339" s="17" t="s">
        <v>17654</v>
      </c>
    </row>
    <row r="2340" spans="1:29" x14ac:dyDescent="0.25">
      <c r="A2340" t="s">
        <v>3339</v>
      </c>
      <c r="B2340" s="151" t="s">
        <v>9968</v>
      </c>
      <c r="C2340" t="s">
        <v>409</v>
      </c>
      <c r="D2340" s="1">
        <v>45175</v>
      </c>
      <c r="E2340">
        <f t="shared" si="258"/>
        <v>18</v>
      </c>
      <c r="F2340" t="s">
        <v>14</v>
      </c>
      <c r="G2340">
        <v>750</v>
      </c>
      <c r="H2340">
        <f t="shared" si="257"/>
        <v>75</v>
      </c>
      <c r="I2340" t="s">
        <v>9</v>
      </c>
      <c r="J2340">
        <v>1</v>
      </c>
      <c r="K2340" t="s">
        <v>8</v>
      </c>
      <c r="L2340" t="s">
        <v>8</v>
      </c>
      <c r="M2340" t="s">
        <v>14</v>
      </c>
      <c r="N2340" t="str">
        <f t="shared" si="259"/>
        <v>F</v>
      </c>
      <c r="O2340" t="s">
        <v>2358</v>
      </c>
      <c r="P2340" t="s">
        <v>7102</v>
      </c>
      <c r="Q2340" t="s">
        <v>221</v>
      </c>
      <c r="R2340">
        <v>4</v>
      </c>
      <c r="S2340">
        <f t="shared" si="260"/>
        <v>2019</v>
      </c>
      <c r="T2340" t="s">
        <v>12</v>
      </c>
      <c r="U2340">
        <v>1</v>
      </c>
      <c r="V2340" t="s">
        <v>3168</v>
      </c>
      <c r="W2340">
        <f>VLOOKUP(Q2340,'PBT Tag Rates'!$B$5:$E$44,4,FALSE)</f>
        <v>0.95971980899999998</v>
      </c>
      <c r="X2340">
        <v>1</v>
      </c>
      <c r="Y2340" s="14">
        <f>IFERROR(LOOKUP(H2340,{30,43,48,53,58,63,68,73,78,83,88,93,97},{42,47,52,57,62,67,72,77,82,87,92,99,100}),999)</f>
        <v>77</v>
      </c>
      <c r="Z2340" s="17">
        <f t="shared" si="261"/>
        <v>5.5555555555555554</v>
      </c>
      <c r="AA2340" s="17">
        <f t="shared" si="262"/>
        <v>5.5555555555555554</v>
      </c>
      <c r="AB2340" s="17">
        <f t="shared" si="263"/>
        <v>11.658097686375321</v>
      </c>
      <c r="AC2340" s="17" t="s">
        <v>17654</v>
      </c>
    </row>
    <row r="2341" spans="1:29" x14ac:dyDescent="0.25">
      <c r="A2341" t="s">
        <v>3339</v>
      </c>
      <c r="B2341" s="151" t="s">
        <v>9969</v>
      </c>
      <c r="C2341" t="s">
        <v>9970</v>
      </c>
      <c r="D2341" s="1">
        <v>45175</v>
      </c>
      <c r="E2341">
        <f t="shared" si="258"/>
        <v>18</v>
      </c>
      <c r="F2341" t="s">
        <v>14</v>
      </c>
      <c r="G2341">
        <v>710</v>
      </c>
      <c r="H2341">
        <f t="shared" si="257"/>
        <v>71</v>
      </c>
      <c r="I2341" t="s">
        <v>7</v>
      </c>
      <c r="J2341" t="s">
        <v>8</v>
      </c>
      <c r="K2341" t="s">
        <v>9971</v>
      </c>
      <c r="L2341" t="s">
        <v>8</v>
      </c>
      <c r="M2341" t="s">
        <v>14</v>
      </c>
      <c r="N2341" t="str">
        <f t="shared" si="259"/>
        <v>F</v>
      </c>
      <c r="O2341" t="s">
        <v>9972</v>
      </c>
      <c r="P2341" t="s">
        <v>9973</v>
      </c>
      <c r="Q2341" t="s">
        <v>221</v>
      </c>
      <c r="R2341">
        <v>4</v>
      </c>
      <c r="S2341">
        <f t="shared" si="260"/>
        <v>2019</v>
      </c>
      <c r="T2341" t="s">
        <v>12</v>
      </c>
      <c r="U2341">
        <v>0.999999999999998</v>
      </c>
      <c r="V2341" t="s">
        <v>3951</v>
      </c>
      <c r="W2341">
        <f>VLOOKUP(Q2341,'PBT Tag Rates'!$B$5:$E$44,4,FALSE)</f>
        <v>0.95971980899999998</v>
      </c>
      <c r="X2341">
        <v>1</v>
      </c>
      <c r="Y2341" s="14">
        <f>IFERROR(LOOKUP(H2341,{30,43,48,53,58,63,68,73,78,83,88,93,97},{42,47,52,57,62,67,72,77,82,87,92,99,100}),999)</f>
        <v>72</v>
      </c>
      <c r="Z2341" s="17">
        <f t="shared" si="261"/>
        <v>5.5555555555555554</v>
      </c>
      <c r="AA2341" s="17">
        <f t="shared" si="262"/>
        <v>5.5555555555555554</v>
      </c>
      <c r="AB2341" s="17">
        <f t="shared" si="263"/>
        <v>11.658097686375321</v>
      </c>
      <c r="AC2341" s="17" t="s">
        <v>17655</v>
      </c>
    </row>
    <row r="2342" spans="1:29" x14ac:dyDescent="0.25">
      <c r="A2342" t="s">
        <v>3339</v>
      </c>
      <c r="B2342" s="151" t="s">
        <v>9974</v>
      </c>
      <c r="C2342" t="s">
        <v>9975</v>
      </c>
      <c r="D2342" s="1">
        <v>45175</v>
      </c>
      <c r="E2342">
        <f t="shared" si="258"/>
        <v>18</v>
      </c>
      <c r="F2342" t="s">
        <v>6</v>
      </c>
      <c r="G2342">
        <v>730</v>
      </c>
      <c r="H2342">
        <f t="shared" si="257"/>
        <v>73</v>
      </c>
      <c r="I2342" t="s">
        <v>7</v>
      </c>
      <c r="J2342" t="s">
        <v>8</v>
      </c>
      <c r="K2342" t="s">
        <v>9976</v>
      </c>
      <c r="L2342" t="s">
        <v>8</v>
      </c>
      <c r="M2342" t="s">
        <v>6</v>
      </c>
      <c r="N2342" t="str">
        <f t="shared" si="259"/>
        <v>M</v>
      </c>
      <c r="O2342" t="s">
        <v>3523</v>
      </c>
      <c r="P2342" t="s">
        <v>3524</v>
      </c>
      <c r="Q2342" t="s">
        <v>221</v>
      </c>
      <c r="R2342">
        <v>4</v>
      </c>
      <c r="S2342">
        <f t="shared" si="260"/>
        <v>2019</v>
      </c>
      <c r="T2342" t="s">
        <v>12</v>
      </c>
      <c r="U2342">
        <v>1</v>
      </c>
      <c r="V2342" t="s">
        <v>3386</v>
      </c>
      <c r="W2342">
        <f>VLOOKUP(Q2342,'PBT Tag Rates'!$B$5:$E$44,4,FALSE)</f>
        <v>0.95971980899999998</v>
      </c>
      <c r="X2342">
        <v>1</v>
      </c>
      <c r="Y2342" s="14">
        <f>IFERROR(LOOKUP(H2342,{30,43,48,53,58,63,68,73,78,83,88,93,97},{42,47,52,57,62,67,72,77,82,87,92,99,100}),999)</f>
        <v>77</v>
      </c>
      <c r="Z2342" s="17">
        <f t="shared" si="261"/>
        <v>5.5555555555555554</v>
      </c>
      <c r="AA2342" s="17">
        <f t="shared" si="262"/>
        <v>5.5555555555555554</v>
      </c>
      <c r="AB2342" s="17">
        <f t="shared" si="263"/>
        <v>11.658097686375321</v>
      </c>
      <c r="AC2342" s="17" t="s">
        <v>17654</v>
      </c>
    </row>
    <row r="2343" spans="1:29" x14ac:dyDescent="0.25">
      <c r="A2343" t="s">
        <v>3339</v>
      </c>
      <c r="B2343" s="151" t="s">
        <v>9977</v>
      </c>
      <c r="C2343" t="s">
        <v>410</v>
      </c>
      <c r="D2343" s="1">
        <v>45175</v>
      </c>
      <c r="E2343">
        <f t="shared" si="258"/>
        <v>18</v>
      </c>
      <c r="F2343" t="s">
        <v>14</v>
      </c>
      <c r="G2343">
        <v>740</v>
      </c>
      <c r="H2343">
        <f t="shared" si="257"/>
        <v>74</v>
      </c>
      <c r="I2343" t="s">
        <v>9</v>
      </c>
      <c r="J2343">
        <v>1</v>
      </c>
      <c r="K2343" t="s">
        <v>8</v>
      </c>
      <c r="L2343" t="s">
        <v>8</v>
      </c>
      <c r="M2343" t="s">
        <v>14</v>
      </c>
      <c r="N2343" t="str">
        <f t="shared" si="259"/>
        <v>F</v>
      </c>
      <c r="O2343" t="s">
        <v>1882</v>
      </c>
      <c r="P2343" t="s">
        <v>1883</v>
      </c>
      <c r="Q2343" t="s">
        <v>221</v>
      </c>
      <c r="R2343">
        <v>4</v>
      </c>
      <c r="S2343">
        <f t="shared" si="260"/>
        <v>2019</v>
      </c>
      <c r="T2343" t="s">
        <v>12</v>
      </c>
      <c r="U2343">
        <v>0.999999999999996</v>
      </c>
      <c r="V2343" t="s">
        <v>3396</v>
      </c>
      <c r="W2343">
        <f>VLOOKUP(Q2343,'PBT Tag Rates'!$B$5:$E$44,4,FALSE)</f>
        <v>0.95971980899999998</v>
      </c>
      <c r="X2343">
        <v>1</v>
      </c>
      <c r="Y2343" s="14">
        <f>IFERROR(LOOKUP(H2343,{30,43,48,53,58,63,68,73,78,83,88,93,97},{42,47,52,57,62,67,72,77,82,87,92,99,100}),999)</f>
        <v>77</v>
      </c>
      <c r="Z2343" s="17">
        <f t="shared" si="261"/>
        <v>5.5555555555555554</v>
      </c>
      <c r="AA2343" s="17">
        <f t="shared" si="262"/>
        <v>5.5555555555555554</v>
      </c>
      <c r="AB2343" s="17">
        <f t="shared" si="263"/>
        <v>11.658097686375321</v>
      </c>
      <c r="AC2343" s="17" t="s">
        <v>17655</v>
      </c>
    </row>
    <row r="2344" spans="1:29" x14ac:dyDescent="0.25">
      <c r="A2344" t="s">
        <v>3339</v>
      </c>
      <c r="B2344" s="151" t="s">
        <v>9978</v>
      </c>
      <c r="C2344" t="s">
        <v>9979</v>
      </c>
      <c r="D2344" s="1">
        <v>45175</v>
      </c>
      <c r="E2344">
        <f t="shared" si="258"/>
        <v>18</v>
      </c>
      <c r="F2344" t="s">
        <v>6</v>
      </c>
      <c r="G2344">
        <v>870</v>
      </c>
      <c r="H2344">
        <f t="shared" si="257"/>
        <v>87</v>
      </c>
      <c r="I2344" t="s">
        <v>9</v>
      </c>
      <c r="J2344">
        <v>1</v>
      </c>
      <c r="K2344" t="s">
        <v>9980</v>
      </c>
      <c r="L2344" t="s">
        <v>8</v>
      </c>
      <c r="M2344" t="s">
        <v>6</v>
      </c>
      <c r="N2344" t="str">
        <f t="shared" si="259"/>
        <v>M</v>
      </c>
      <c r="O2344" t="s">
        <v>5007</v>
      </c>
      <c r="P2344" t="s">
        <v>9981</v>
      </c>
      <c r="Q2344" t="s">
        <v>221</v>
      </c>
      <c r="R2344">
        <v>4</v>
      </c>
      <c r="S2344">
        <f t="shared" si="260"/>
        <v>2019</v>
      </c>
      <c r="T2344" t="s">
        <v>12</v>
      </c>
      <c r="U2344">
        <v>0.999999999999997</v>
      </c>
      <c r="V2344" t="s">
        <v>3363</v>
      </c>
      <c r="W2344">
        <f>VLOOKUP(Q2344,'PBT Tag Rates'!$B$5:$E$44,4,FALSE)</f>
        <v>0.95971980899999998</v>
      </c>
      <c r="X2344">
        <v>1</v>
      </c>
      <c r="Y2344" s="14">
        <f>IFERROR(LOOKUP(H2344,{30,43,48,53,58,63,68,73,78,83,88,93,97},{42,47,52,57,62,67,72,77,82,87,92,99,100}),999)</f>
        <v>87</v>
      </c>
      <c r="Z2344" s="17">
        <f t="shared" si="261"/>
        <v>5.5555555555555554</v>
      </c>
      <c r="AA2344" s="17">
        <f t="shared" si="262"/>
        <v>5.5555555555555554</v>
      </c>
      <c r="AB2344" s="17">
        <f t="shared" si="263"/>
        <v>11.658097686375321</v>
      </c>
      <c r="AC2344" s="17" t="s">
        <v>17654</v>
      </c>
    </row>
    <row r="2345" spans="1:29" x14ac:dyDescent="0.25">
      <c r="A2345" t="s">
        <v>3339</v>
      </c>
      <c r="B2345" s="151" t="s">
        <v>9982</v>
      </c>
      <c r="C2345" t="s">
        <v>411</v>
      </c>
      <c r="D2345" s="1">
        <v>45175</v>
      </c>
      <c r="E2345">
        <f t="shared" si="258"/>
        <v>18</v>
      </c>
      <c r="F2345" t="s">
        <v>14</v>
      </c>
      <c r="G2345">
        <v>720</v>
      </c>
      <c r="H2345">
        <f t="shared" si="257"/>
        <v>72</v>
      </c>
      <c r="I2345" t="s">
        <v>7</v>
      </c>
      <c r="J2345" t="s">
        <v>8</v>
      </c>
      <c r="K2345" t="s">
        <v>9983</v>
      </c>
      <c r="L2345" t="s">
        <v>8</v>
      </c>
      <c r="M2345" t="s">
        <v>14</v>
      </c>
      <c r="N2345" t="str">
        <f t="shared" si="259"/>
        <v>F</v>
      </c>
      <c r="O2345" t="s">
        <v>1041</v>
      </c>
      <c r="P2345" t="s">
        <v>2547</v>
      </c>
      <c r="Q2345" t="s">
        <v>221</v>
      </c>
      <c r="R2345">
        <v>4</v>
      </c>
      <c r="S2345">
        <f t="shared" si="260"/>
        <v>2019</v>
      </c>
      <c r="T2345" t="s">
        <v>12</v>
      </c>
      <c r="U2345">
        <v>0.999999999999994</v>
      </c>
      <c r="V2345" t="s">
        <v>3396</v>
      </c>
      <c r="W2345">
        <f>VLOOKUP(Q2345,'PBT Tag Rates'!$B$5:$E$44,4,FALSE)</f>
        <v>0.95971980899999998</v>
      </c>
      <c r="X2345">
        <v>1</v>
      </c>
      <c r="Y2345" s="14">
        <f>IFERROR(LOOKUP(H2345,{30,43,48,53,58,63,68,73,78,83,88,93,97},{42,47,52,57,62,67,72,77,82,87,92,99,100}),999)</f>
        <v>72</v>
      </c>
      <c r="Z2345" s="17">
        <f t="shared" si="261"/>
        <v>5.5555555555555554</v>
      </c>
      <c r="AA2345" s="17">
        <f t="shared" si="262"/>
        <v>5.5555555555555554</v>
      </c>
      <c r="AB2345" s="17">
        <f t="shared" si="263"/>
        <v>11.658097686375321</v>
      </c>
      <c r="AC2345" s="17" t="s">
        <v>17655</v>
      </c>
    </row>
    <row r="2346" spans="1:29" x14ac:dyDescent="0.25">
      <c r="A2346" t="s">
        <v>3339</v>
      </c>
      <c r="B2346" s="151" t="s">
        <v>9984</v>
      </c>
      <c r="C2346" t="s">
        <v>9985</v>
      </c>
      <c r="D2346" s="1">
        <v>45175</v>
      </c>
      <c r="E2346">
        <f t="shared" si="258"/>
        <v>18</v>
      </c>
      <c r="F2346" t="s">
        <v>6</v>
      </c>
      <c r="G2346">
        <v>700</v>
      </c>
      <c r="H2346">
        <f t="shared" si="257"/>
        <v>70</v>
      </c>
      <c r="I2346" t="s">
        <v>7</v>
      </c>
      <c r="J2346" t="s">
        <v>8</v>
      </c>
      <c r="K2346" t="s">
        <v>9986</v>
      </c>
      <c r="L2346" t="s">
        <v>8</v>
      </c>
      <c r="M2346" t="s">
        <v>6</v>
      </c>
      <c r="N2346" t="str">
        <f t="shared" si="259"/>
        <v>M</v>
      </c>
      <c r="O2346" t="s">
        <v>628</v>
      </c>
      <c r="P2346" t="s">
        <v>1443</v>
      </c>
      <c r="Q2346" t="s">
        <v>221</v>
      </c>
      <c r="R2346">
        <v>4</v>
      </c>
      <c r="S2346">
        <f t="shared" si="260"/>
        <v>2019</v>
      </c>
      <c r="T2346" t="s">
        <v>12</v>
      </c>
      <c r="U2346">
        <v>1.00000000000001</v>
      </c>
      <c r="V2346" t="s">
        <v>3386</v>
      </c>
      <c r="W2346">
        <f>VLOOKUP(Q2346,'PBT Tag Rates'!$B$5:$E$44,4,FALSE)</f>
        <v>0.95971980899999998</v>
      </c>
      <c r="X2346">
        <v>1</v>
      </c>
      <c r="Y2346" s="14">
        <f>IFERROR(LOOKUP(H2346,{30,43,48,53,58,63,68,73,78,83,88,93,97},{42,47,52,57,62,67,72,77,82,87,92,99,100}),999)</f>
        <v>72</v>
      </c>
      <c r="Z2346" s="17">
        <f t="shared" si="261"/>
        <v>5.5555555555555554</v>
      </c>
      <c r="AA2346" s="17">
        <f t="shared" si="262"/>
        <v>5.5555555555555554</v>
      </c>
      <c r="AB2346" s="17">
        <f t="shared" si="263"/>
        <v>11.658097686375321</v>
      </c>
      <c r="AC2346" s="17" t="s">
        <v>17654</v>
      </c>
    </row>
    <row r="2347" spans="1:29" x14ac:dyDescent="0.25">
      <c r="A2347" t="s">
        <v>3339</v>
      </c>
      <c r="B2347" s="151" t="s">
        <v>9987</v>
      </c>
      <c r="C2347" t="s">
        <v>9988</v>
      </c>
      <c r="D2347" s="1">
        <v>45175</v>
      </c>
      <c r="E2347">
        <f t="shared" si="258"/>
        <v>18</v>
      </c>
      <c r="F2347" t="s">
        <v>14</v>
      </c>
      <c r="G2347">
        <v>800</v>
      </c>
      <c r="H2347">
        <f t="shared" si="257"/>
        <v>80</v>
      </c>
      <c r="I2347" t="s">
        <v>9</v>
      </c>
      <c r="J2347">
        <v>1</v>
      </c>
      <c r="K2347" t="s">
        <v>9989</v>
      </c>
      <c r="L2347" t="s">
        <v>8</v>
      </c>
      <c r="M2347" t="s">
        <v>14</v>
      </c>
      <c r="N2347" t="str">
        <f t="shared" si="259"/>
        <v>F</v>
      </c>
      <c r="O2347" t="s">
        <v>997</v>
      </c>
      <c r="P2347" t="s">
        <v>1869</v>
      </c>
      <c r="Q2347" t="s">
        <v>221</v>
      </c>
      <c r="R2347">
        <v>4</v>
      </c>
      <c r="S2347">
        <f t="shared" si="260"/>
        <v>2019</v>
      </c>
      <c r="T2347" t="s">
        <v>12</v>
      </c>
      <c r="U2347">
        <v>0.999999999999996</v>
      </c>
      <c r="V2347" t="s">
        <v>3386</v>
      </c>
      <c r="W2347">
        <f>VLOOKUP(Q2347,'PBT Tag Rates'!$B$5:$E$44,4,FALSE)</f>
        <v>0.95971980899999998</v>
      </c>
      <c r="X2347">
        <v>1</v>
      </c>
      <c r="Y2347" s="14">
        <f>IFERROR(LOOKUP(H2347,{30,43,48,53,58,63,68,73,78,83,88,93,97},{42,47,52,57,62,67,72,77,82,87,92,99,100}),999)</f>
        <v>82</v>
      </c>
      <c r="Z2347" s="17">
        <f t="shared" si="261"/>
        <v>5.5555555555555554</v>
      </c>
      <c r="AA2347" s="17">
        <f t="shared" si="262"/>
        <v>5.5555555555555554</v>
      </c>
      <c r="AB2347" s="17">
        <f t="shared" si="263"/>
        <v>11.658097686375321</v>
      </c>
      <c r="AC2347" s="17" t="s">
        <v>17654</v>
      </c>
    </row>
    <row r="2348" spans="1:29" x14ac:dyDescent="0.25">
      <c r="A2348" t="s">
        <v>3339</v>
      </c>
      <c r="B2348" s="151" t="s">
        <v>9990</v>
      </c>
      <c r="C2348" t="s">
        <v>412</v>
      </c>
      <c r="D2348" s="1">
        <v>45175</v>
      </c>
      <c r="E2348">
        <f t="shared" si="258"/>
        <v>18</v>
      </c>
      <c r="F2348" t="s">
        <v>6</v>
      </c>
      <c r="G2348">
        <v>750</v>
      </c>
      <c r="H2348">
        <f t="shared" si="257"/>
        <v>75</v>
      </c>
      <c r="I2348" t="s">
        <v>7</v>
      </c>
      <c r="J2348" t="s">
        <v>8</v>
      </c>
      <c r="K2348" t="s">
        <v>9991</v>
      </c>
      <c r="L2348" t="s">
        <v>8</v>
      </c>
      <c r="M2348" t="s">
        <v>6</v>
      </c>
      <c r="N2348" t="str">
        <f t="shared" si="259"/>
        <v>M</v>
      </c>
      <c r="O2348" t="s">
        <v>2476</v>
      </c>
      <c r="P2348" t="s">
        <v>3381</v>
      </c>
      <c r="Q2348" t="s">
        <v>221</v>
      </c>
      <c r="R2348">
        <v>4</v>
      </c>
      <c r="S2348">
        <f t="shared" si="260"/>
        <v>2019</v>
      </c>
      <c r="T2348" t="s">
        <v>12</v>
      </c>
      <c r="U2348">
        <v>1</v>
      </c>
      <c r="V2348" t="s">
        <v>3357</v>
      </c>
      <c r="W2348">
        <f>VLOOKUP(Q2348,'PBT Tag Rates'!$B$5:$E$44,4,FALSE)</f>
        <v>0.95971980899999998</v>
      </c>
      <c r="X2348">
        <v>1</v>
      </c>
      <c r="Y2348" s="14">
        <f>IFERROR(LOOKUP(H2348,{30,43,48,53,58,63,68,73,78,83,88,93,97},{42,47,52,57,62,67,72,77,82,87,92,99,100}),999)</f>
        <v>77</v>
      </c>
      <c r="Z2348" s="17">
        <f t="shared" si="261"/>
        <v>5.5555555555555554</v>
      </c>
      <c r="AA2348" s="17">
        <f t="shared" si="262"/>
        <v>5.5555555555555554</v>
      </c>
      <c r="AB2348" s="17">
        <f t="shared" si="263"/>
        <v>11.658097686375321</v>
      </c>
      <c r="AC2348" s="17" t="s">
        <v>17654</v>
      </c>
    </row>
    <row r="2349" spans="1:29" x14ac:dyDescent="0.25">
      <c r="A2349" t="s">
        <v>3339</v>
      </c>
      <c r="B2349" s="151" t="s">
        <v>9992</v>
      </c>
      <c r="C2349" t="s">
        <v>413</v>
      </c>
      <c r="D2349" s="1">
        <v>45175</v>
      </c>
      <c r="E2349">
        <f t="shared" si="258"/>
        <v>18</v>
      </c>
      <c r="F2349" t="s">
        <v>14</v>
      </c>
      <c r="G2349">
        <v>800</v>
      </c>
      <c r="H2349">
        <f t="shared" si="257"/>
        <v>80</v>
      </c>
      <c r="I2349" t="s">
        <v>7</v>
      </c>
      <c r="J2349" t="s">
        <v>8</v>
      </c>
      <c r="K2349" t="s">
        <v>9993</v>
      </c>
      <c r="L2349" t="s">
        <v>8</v>
      </c>
      <c r="M2349" t="s">
        <v>14</v>
      </c>
      <c r="N2349" t="str">
        <f t="shared" si="259"/>
        <v>F</v>
      </c>
      <c r="O2349" t="s">
        <v>1440</v>
      </c>
      <c r="P2349" t="s">
        <v>1441</v>
      </c>
      <c r="Q2349" t="s">
        <v>281</v>
      </c>
      <c r="R2349">
        <v>4</v>
      </c>
      <c r="S2349">
        <f t="shared" si="260"/>
        <v>2019</v>
      </c>
      <c r="T2349" t="s">
        <v>12</v>
      </c>
      <c r="U2349">
        <v>0.999999999999996</v>
      </c>
      <c r="V2349" t="s">
        <v>3171</v>
      </c>
      <c r="W2349">
        <f>VLOOKUP(Q2349,'PBT Tag Rates'!$B$5:$E$44,4,FALSE)</f>
        <v>0.99705232300000002</v>
      </c>
      <c r="X2349">
        <v>1</v>
      </c>
      <c r="Y2349" s="14">
        <f>IFERROR(LOOKUP(H2349,{30,43,48,53,58,63,68,73,78,83,88,93,97},{42,47,52,57,62,67,72,77,82,87,92,99,100}),999)</f>
        <v>82</v>
      </c>
      <c r="Z2349" s="17">
        <f t="shared" si="261"/>
        <v>5.5555555555555554</v>
      </c>
      <c r="AA2349" s="17">
        <f t="shared" si="262"/>
        <v>5.5555555555555554</v>
      </c>
      <c r="AB2349" s="17">
        <f t="shared" si="263"/>
        <v>11.658097686375321</v>
      </c>
      <c r="AC2349" s="17" t="s">
        <v>17654</v>
      </c>
    </row>
    <row r="2350" spans="1:29" x14ac:dyDescent="0.25">
      <c r="A2350" t="s">
        <v>3339</v>
      </c>
      <c r="B2350" s="151" t="s">
        <v>9994</v>
      </c>
      <c r="C2350" t="s">
        <v>414</v>
      </c>
      <c r="D2350" s="1">
        <v>45175</v>
      </c>
      <c r="E2350">
        <f t="shared" si="258"/>
        <v>18</v>
      </c>
      <c r="F2350" t="s">
        <v>14</v>
      </c>
      <c r="G2350">
        <v>660</v>
      </c>
      <c r="H2350">
        <f t="shared" si="257"/>
        <v>66</v>
      </c>
      <c r="I2350" t="s">
        <v>7</v>
      </c>
      <c r="J2350" t="s">
        <v>8</v>
      </c>
      <c r="K2350" t="s">
        <v>8</v>
      </c>
      <c r="L2350" t="s">
        <v>8</v>
      </c>
      <c r="M2350" t="s">
        <v>14</v>
      </c>
      <c r="N2350" t="str">
        <f t="shared" si="259"/>
        <v>F</v>
      </c>
      <c r="O2350" t="s">
        <v>9995</v>
      </c>
      <c r="P2350" t="s">
        <v>9996</v>
      </c>
      <c r="Q2350" t="s">
        <v>918</v>
      </c>
      <c r="R2350">
        <v>3</v>
      </c>
      <c r="S2350">
        <f t="shared" si="260"/>
        <v>2020</v>
      </c>
      <c r="T2350" t="s">
        <v>12</v>
      </c>
      <c r="U2350">
        <v>0.999999999999999</v>
      </c>
      <c r="V2350" t="s">
        <v>3386</v>
      </c>
      <c r="W2350">
        <f>VLOOKUP(Q2350,'PBT Tag Rates'!$B$5:$E$44,4,FALSE)</f>
        <v>0.98961045999999997</v>
      </c>
      <c r="X2350">
        <v>1</v>
      </c>
      <c r="Y2350" s="14">
        <f>IFERROR(LOOKUP(H2350,{30,43,48,53,58,63,68,73,78,83,88,93,97},{42,47,52,57,62,67,72,77,82,87,92,99,100}),999)</f>
        <v>67</v>
      </c>
      <c r="Z2350" s="17">
        <f t="shared" si="261"/>
        <v>5.5555555555555554</v>
      </c>
      <c r="AA2350" s="17">
        <f t="shared" si="262"/>
        <v>5.5555555555555554</v>
      </c>
      <c r="AB2350" s="17">
        <f t="shared" si="263"/>
        <v>11.658097686375321</v>
      </c>
      <c r="AC2350" s="17" t="s">
        <v>17654</v>
      </c>
    </row>
    <row r="2351" spans="1:29" x14ac:dyDescent="0.25">
      <c r="A2351" t="s">
        <v>3339</v>
      </c>
      <c r="B2351" s="151" t="s">
        <v>9997</v>
      </c>
      <c r="C2351" t="s">
        <v>416</v>
      </c>
      <c r="D2351" s="1">
        <v>45175</v>
      </c>
      <c r="E2351">
        <f t="shared" si="258"/>
        <v>18</v>
      </c>
      <c r="F2351" t="s">
        <v>6</v>
      </c>
      <c r="G2351">
        <v>550</v>
      </c>
      <c r="H2351">
        <f t="shared" si="257"/>
        <v>55</v>
      </c>
      <c r="I2351" t="s">
        <v>9</v>
      </c>
      <c r="J2351">
        <v>1</v>
      </c>
      <c r="K2351" t="s">
        <v>8</v>
      </c>
      <c r="L2351" t="s">
        <v>8</v>
      </c>
      <c r="M2351" t="s">
        <v>6</v>
      </c>
      <c r="N2351" t="str">
        <f t="shared" si="259"/>
        <v>M</v>
      </c>
      <c r="O2351" t="s">
        <v>1954</v>
      </c>
      <c r="P2351" t="s">
        <v>2764</v>
      </c>
      <c r="Q2351" t="s">
        <v>918</v>
      </c>
      <c r="R2351">
        <v>3</v>
      </c>
      <c r="S2351">
        <f t="shared" si="260"/>
        <v>2020</v>
      </c>
      <c r="T2351" t="s">
        <v>12</v>
      </c>
      <c r="U2351">
        <v>1</v>
      </c>
      <c r="V2351" t="s">
        <v>3386</v>
      </c>
      <c r="W2351">
        <f>VLOOKUP(Q2351,'PBT Tag Rates'!$B$5:$E$44,4,FALSE)</f>
        <v>0.98961045999999997</v>
      </c>
      <c r="X2351">
        <v>1</v>
      </c>
      <c r="Y2351" s="14">
        <f>IFERROR(LOOKUP(H2351,{30,43,48,53,58,63,68,73,78,83,88,93,97},{42,47,52,57,62,67,72,77,82,87,92,99,100}),999)</f>
        <v>57</v>
      </c>
      <c r="Z2351" s="17">
        <f t="shared" si="261"/>
        <v>5.5555555555555554</v>
      </c>
      <c r="AA2351" s="17">
        <f t="shared" si="262"/>
        <v>5.5555555555555554</v>
      </c>
      <c r="AB2351" s="17">
        <f t="shared" si="263"/>
        <v>11.658097686375321</v>
      </c>
      <c r="AC2351" s="17" t="s">
        <v>17654</v>
      </c>
    </row>
    <row r="2352" spans="1:29" x14ac:dyDescent="0.25">
      <c r="A2352" t="s">
        <v>3339</v>
      </c>
      <c r="B2352" s="151" t="s">
        <v>9998</v>
      </c>
      <c r="C2352" t="s">
        <v>417</v>
      </c>
      <c r="D2352" s="1">
        <v>45175</v>
      </c>
      <c r="E2352">
        <f t="shared" si="258"/>
        <v>18</v>
      </c>
      <c r="F2352" t="s">
        <v>14</v>
      </c>
      <c r="G2352">
        <v>700</v>
      </c>
      <c r="H2352">
        <f t="shared" si="257"/>
        <v>70</v>
      </c>
      <c r="I2352" t="s">
        <v>7</v>
      </c>
      <c r="J2352" t="s">
        <v>8</v>
      </c>
      <c r="K2352" t="s">
        <v>9999</v>
      </c>
      <c r="L2352" t="s">
        <v>8</v>
      </c>
      <c r="M2352" t="s">
        <v>14</v>
      </c>
      <c r="N2352" t="str">
        <f t="shared" si="259"/>
        <v>F</v>
      </c>
      <c r="O2352" t="s">
        <v>4827</v>
      </c>
      <c r="P2352" t="s">
        <v>6033</v>
      </c>
      <c r="Q2352" t="s">
        <v>221</v>
      </c>
      <c r="R2352">
        <v>4</v>
      </c>
      <c r="S2352">
        <f t="shared" si="260"/>
        <v>2019</v>
      </c>
      <c r="T2352" t="s">
        <v>12</v>
      </c>
      <c r="U2352">
        <v>1</v>
      </c>
      <c r="V2352" t="s">
        <v>3396</v>
      </c>
      <c r="W2352">
        <f>VLOOKUP(Q2352,'PBT Tag Rates'!$B$5:$E$44,4,FALSE)</f>
        <v>0.95971980899999998</v>
      </c>
      <c r="X2352">
        <v>1</v>
      </c>
      <c r="Y2352" s="14">
        <f>IFERROR(LOOKUP(H2352,{30,43,48,53,58,63,68,73,78,83,88,93,97},{42,47,52,57,62,67,72,77,82,87,92,99,100}),999)</f>
        <v>72</v>
      </c>
      <c r="Z2352" s="17">
        <f t="shared" si="261"/>
        <v>5.5555555555555554</v>
      </c>
      <c r="AA2352" s="17">
        <f t="shared" si="262"/>
        <v>5.5555555555555554</v>
      </c>
      <c r="AB2352" s="17">
        <f t="shared" si="263"/>
        <v>11.658097686375321</v>
      </c>
      <c r="AC2352" s="17" t="s">
        <v>17655</v>
      </c>
    </row>
    <row r="2353" spans="1:29" x14ac:dyDescent="0.25">
      <c r="A2353" t="s">
        <v>3339</v>
      </c>
      <c r="B2353" s="151" t="s">
        <v>10000</v>
      </c>
      <c r="C2353" t="s">
        <v>10001</v>
      </c>
      <c r="D2353" s="1">
        <v>45175</v>
      </c>
      <c r="E2353">
        <f t="shared" si="258"/>
        <v>18</v>
      </c>
      <c r="F2353" t="s">
        <v>14</v>
      </c>
      <c r="G2353">
        <v>790</v>
      </c>
      <c r="H2353">
        <f t="shared" si="257"/>
        <v>79</v>
      </c>
      <c r="I2353" t="s">
        <v>7</v>
      </c>
      <c r="J2353" t="s">
        <v>8</v>
      </c>
      <c r="K2353" t="s">
        <v>10002</v>
      </c>
      <c r="L2353" t="s">
        <v>8</v>
      </c>
      <c r="M2353" t="s">
        <v>14</v>
      </c>
      <c r="N2353" t="str">
        <f t="shared" si="259"/>
        <v>F</v>
      </c>
      <c r="O2353" t="s">
        <v>163</v>
      </c>
      <c r="P2353" t="s">
        <v>1411</v>
      </c>
      <c r="Q2353" t="s">
        <v>13</v>
      </c>
      <c r="R2353">
        <v>5</v>
      </c>
      <c r="S2353">
        <f t="shared" si="260"/>
        <v>2018</v>
      </c>
      <c r="T2353" t="s">
        <v>12</v>
      </c>
      <c r="U2353">
        <v>0.999999999999997</v>
      </c>
      <c r="V2353" t="s">
        <v>3171</v>
      </c>
      <c r="W2353">
        <f>VLOOKUP(Q2353,'PBT Tag Rates'!$B$5:$E$44,4,FALSE)</f>
        <v>0.96828396500000002</v>
      </c>
      <c r="X2353">
        <v>1</v>
      </c>
      <c r="Y2353" s="14">
        <f>IFERROR(LOOKUP(H2353,{30,43,48,53,58,63,68,73,78,83,88,93,97},{42,47,52,57,62,67,72,77,82,87,92,99,100}),999)</f>
        <v>82</v>
      </c>
      <c r="Z2353" s="17">
        <f t="shared" si="261"/>
        <v>5.5555555555555554</v>
      </c>
      <c r="AA2353" s="17">
        <f t="shared" si="262"/>
        <v>5.5555555555555554</v>
      </c>
      <c r="AB2353" s="17">
        <f t="shared" si="263"/>
        <v>11.658097686375321</v>
      </c>
      <c r="AC2353" s="17" t="s">
        <v>17654</v>
      </c>
    </row>
    <row r="2354" spans="1:29" x14ac:dyDescent="0.25">
      <c r="A2354" t="s">
        <v>3339</v>
      </c>
      <c r="B2354" s="151" t="s">
        <v>10003</v>
      </c>
      <c r="C2354" t="s">
        <v>10004</v>
      </c>
      <c r="D2354" s="1">
        <v>45175</v>
      </c>
      <c r="E2354">
        <f t="shared" si="258"/>
        <v>18</v>
      </c>
      <c r="F2354" t="s">
        <v>14</v>
      </c>
      <c r="G2354">
        <v>800</v>
      </c>
      <c r="H2354">
        <f t="shared" si="257"/>
        <v>80</v>
      </c>
      <c r="I2354" t="s">
        <v>9</v>
      </c>
      <c r="J2354">
        <v>1</v>
      </c>
      <c r="K2354" t="s">
        <v>10005</v>
      </c>
      <c r="L2354" t="s">
        <v>8</v>
      </c>
      <c r="M2354" t="s">
        <v>14</v>
      </c>
      <c r="N2354" t="str">
        <f t="shared" si="259"/>
        <v>F</v>
      </c>
      <c r="O2354" t="s">
        <v>892</v>
      </c>
      <c r="P2354" t="s">
        <v>2588</v>
      </c>
      <c r="Q2354" t="s">
        <v>221</v>
      </c>
      <c r="R2354">
        <v>4</v>
      </c>
      <c r="S2354">
        <f t="shared" si="260"/>
        <v>2019</v>
      </c>
      <c r="T2354" t="s">
        <v>12</v>
      </c>
      <c r="U2354">
        <v>0.999999999999998</v>
      </c>
      <c r="V2354" t="s">
        <v>3363</v>
      </c>
      <c r="W2354">
        <f>VLOOKUP(Q2354,'PBT Tag Rates'!$B$5:$E$44,4,FALSE)</f>
        <v>0.95971980899999998</v>
      </c>
      <c r="X2354">
        <v>1</v>
      </c>
      <c r="Y2354" s="14">
        <f>IFERROR(LOOKUP(H2354,{30,43,48,53,58,63,68,73,78,83,88,93,97},{42,47,52,57,62,67,72,77,82,87,92,99,100}),999)</f>
        <v>82</v>
      </c>
      <c r="Z2354" s="17">
        <f t="shared" si="261"/>
        <v>5.5555555555555554</v>
      </c>
      <c r="AA2354" s="17">
        <f t="shared" si="262"/>
        <v>5.5555555555555554</v>
      </c>
      <c r="AB2354" s="17">
        <f t="shared" si="263"/>
        <v>11.658097686375321</v>
      </c>
      <c r="AC2354" s="17" t="s">
        <v>17654</v>
      </c>
    </row>
    <row r="2355" spans="1:29" x14ac:dyDescent="0.25">
      <c r="A2355" t="s">
        <v>3339</v>
      </c>
      <c r="B2355" s="151" t="s">
        <v>10006</v>
      </c>
      <c r="C2355" t="s">
        <v>418</v>
      </c>
      <c r="D2355" s="1">
        <v>45175</v>
      </c>
      <c r="E2355">
        <f t="shared" si="258"/>
        <v>18</v>
      </c>
      <c r="F2355" t="s">
        <v>6</v>
      </c>
      <c r="G2355">
        <v>690</v>
      </c>
      <c r="H2355">
        <f t="shared" si="257"/>
        <v>69</v>
      </c>
      <c r="I2355" t="s">
        <v>7</v>
      </c>
      <c r="J2355" t="s">
        <v>8</v>
      </c>
      <c r="K2355" t="s">
        <v>8</v>
      </c>
      <c r="L2355" t="s">
        <v>8</v>
      </c>
      <c r="M2355" t="s">
        <v>6</v>
      </c>
      <c r="N2355" t="str">
        <f t="shared" si="259"/>
        <v>M</v>
      </c>
      <c r="O2355" t="s">
        <v>1472</v>
      </c>
      <c r="P2355" t="s">
        <v>1803</v>
      </c>
      <c r="Q2355" t="s">
        <v>221</v>
      </c>
      <c r="R2355">
        <v>4</v>
      </c>
      <c r="S2355">
        <f t="shared" si="260"/>
        <v>2019</v>
      </c>
      <c r="T2355" t="s">
        <v>12</v>
      </c>
      <c r="U2355">
        <v>1</v>
      </c>
      <c r="V2355" t="s">
        <v>3346</v>
      </c>
      <c r="W2355">
        <f>VLOOKUP(Q2355,'PBT Tag Rates'!$B$5:$E$44,4,FALSE)</f>
        <v>0.95971980899999998</v>
      </c>
      <c r="X2355">
        <v>1</v>
      </c>
      <c r="Y2355" s="14">
        <f>IFERROR(LOOKUP(H2355,{30,43,48,53,58,63,68,73,78,83,88,93,97},{42,47,52,57,62,67,72,77,82,87,92,99,100}),999)</f>
        <v>72</v>
      </c>
      <c r="Z2355" s="17">
        <f t="shared" si="261"/>
        <v>5.5555555555555554</v>
      </c>
      <c r="AA2355" s="17">
        <f t="shared" si="262"/>
        <v>5.5555555555555554</v>
      </c>
      <c r="AB2355" s="17">
        <f t="shared" si="263"/>
        <v>11.658097686375321</v>
      </c>
      <c r="AC2355" s="17" t="s">
        <v>17654</v>
      </c>
    </row>
    <row r="2356" spans="1:29" x14ac:dyDescent="0.25">
      <c r="A2356" t="s">
        <v>3339</v>
      </c>
      <c r="B2356" s="151" t="s">
        <v>10007</v>
      </c>
      <c r="C2356" t="s">
        <v>419</v>
      </c>
      <c r="D2356" s="1">
        <v>45175</v>
      </c>
      <c r="E2356">
        <f t="shared" si="258"/>
        <v>18</v>
      </c>
      <c r="F2356" t="s">
        <v>14</v>
      </c>
      <c r="G2356">
        <v>740</v>
      </c>
      <c r="H2356">
        <f t="shared" si="257"/>
        <v>74</v>
      </c>
      <c r="I2356" t="s">
        <v>9</v>
      </c>
      <c r="J2356">
        <v>1</v>
      </c>
      <c r="K2356" t="s">
        <v>8</v>
      </c>
      <c r="L2356" t="s">
        <v>8</v>
      </c>
      <c r="M2356" t="s">
        <v>14</v>
      </c>
      <c r="N2356" t="str">
        <f t="shared" si="259"/>
        <v>F</v>
      </c>
      <c r="O2356" t="s">
        <v>1530</v>
      </c>
      <c r="P2356" t="s">
        <v>1531</v>
      </c>
      <c r="Q2356" t="s">
        <v>221</v>
      </c>
      <c r="R2356">
        <v>4</v>
      </c>
      <c r="S2356">
        <f t="shared" si="260"/>
        <v>2019</v>
      </c>
      <c r="T2356" t="s">
        <v>12</v>
      </c>
      <c r="U2356">
        <v>1</v>
      </c>
      <c r="V2356" t="s">
        <v>3168</v>
      </c>
      <c r="W2356">
        <f>VLOOKUP(Q2356,'PBT Tag Rates'!$B$5:$E$44,4,FALSE)</f>
        <v>0.95971980899999998</v>
      </c>
      <c r="X2356">
        <v>1</v>
      </c>
      <c r="Y2356" s="14">
        <f>IFERROR(LOOKUP(H2356,{30,43,48,53,58,63,68,73,78,83,88,93,97},{42,47,52,57,62,67,72,77,82,87,92,99,100}),999)</f>
        <v>77</v>
      </c>
      <c r="Z2356" s="17">
        <f t="shared" si="261"/>
        <v>5.5555555555555554</v>
      </c>
      <c r="AA2356" s="17">
        <f t="shared" si="262"/>
        <v>5.5555555555555554</v>
      </c>
      <c r="AB2356" s="17">
        <f t="shared" si="263"/>
        <v>11.658097686375321</v>
      </c>
      <c r="AC2356" s="17" t="s">
        <v>17654</v>
      </c>
    </row>
    <row r="2357" spans="1:29" x14ac:dyDescent="0.25">
      <c r="A2357" t="s">
        <v>3339</v>
      </c>
      <c r="B2357" s="151" t="s">
        <v>10008</v>
      </c>
      <c r="C2357" t="s">
        <v>10009</v>
      </c>
      <c r="D2357" s="1">
        <v>45175</v>
      </c>
      <c r="E2357">
        <f t="shared" si="258"/>
        <v>18</v>
      </c>
      <c r="F2357" t="s">
        <v>14</v>
      </c>
      <c r="G2357">
        <v>740</v>
      </c>
      <c r="H2357">
        <f t="shared" si="257"/>
        <v>74</v>
      </c>
      <c r="I2357" t="s">
        <v>7</v>
      </c>
      <c r="J2357" t="s">
        <v>8</v>
      </c>
      <c r="K2357" t="s">
        <v>10010</v>
      </c>
      <c r="L2357" t="s">
        <v>8</v>
      </c>
      <c r="M2357" t="s">
        <v>14</v>
      </c>
      <c r="N2357" t="str">
        <f t="shared" si="259"/>
        <v>F</v>
      </c>
      <c r="O2357" t="s">
        <v>2041</v>
      </c>
      <c r="P2357" t="s">
        <v>2042</v>
      </c>
      <c r="Q2357" t="s">
        <v>221</v>
      </c>
      <c r="R2357">
        <v>4</v>
      </c>
      <c r="S2357">
        <f t="shared" si="260"/>
        <v>2019</v>
      </c>
      <c r="T2357" t="s">
        <v>12</v>
      </c>
      <c r="U2357">
        <v>0.999999999999998</v>
      </c>
      <c r="V2357" t="s">
        <v>3346</v>
      </c>
      <c r="W2357">
        <f>VLOOKUP(Q2357,'PBT Tag Rates'!$B$5:$E$44,4,FALSE)</f>
        <v>0.95971980899999998</v>
      </c>
      <c r="X2357">
        <v>1</v>
      </c>
      <c r="Y2357" s="14">
        <f>IFERROR(LOOKUP(H2357,{30,43,48,53,58,63,68,73,78,83,88,93,97},{42,47,52,57,62,67,72,77,82,87,92,99,100}),999)</f>
        <v>77</v>
      </c>
      <c r="Z2357" s="17">
        <f t="shared" si="261"/>
        <v>5.5555555555555554</v>
      </c>
      <c r="AA2357" s="17">
        <f t="shared" si="262"/>
        <v>5.5555555555555554</v>
      </c>
      <c r="AB2357" s="17">
        <f t="shared" si="263"/>
        <v>11.658097686375321</v>
      </c>
      <c r="AC2357" s="17" t="s">
        <v>17654</v>
      </c>
    </row>
    <row r="2358" spans="1:29" x14ac:dyDescent="0.25">
      <c r="A2358" t="s">
        <v>3339</v>
      </c>
      <c r="B2358" s="151" t="s">
        <v>10011</v>
      </c>
      <c r="C2358" t="s">
        <v>420</v>
      </c>
      <c r="D2358" s="1">
        <v>45175</v>
      </c>
      <c r="E2358">
        <f t="shared" si="258"/>
        <v>18</v>
      </c>
      <c r="F2358" t="s">
        <v>14</v>
      </c>
      <c r="G2358">
        <v>720</v>
      </c>
      <c r="H2358">
        <f t="shared" si="257"/>
        <v>72</v>
      </c>
      <c r="I2358" t="s">
        <v>7</v>
      </c>
      <c r="J2358" t="s">
        <v>8</v>
      </c>
      <c r="K2358" t="s">
        <v>10012</v>
      </c>
      <c r="L2358" t="s">
        <v>8</v>
      </c>
      <c r="M2358" t="s">
        <v>14</v>
      </c>
      <c r="N2358" t="str">
        <f t="shared" si="259"/>
        <v>F</v>
      </c>
      <c r="O2358" t="s">
        <v>1456</v>
      </c>
      <c r="P2358" t="s">
        <v>1457</v>
      </c>
      <c r="Q2358" t="s">
        <v>221</v>
      </c>
      <c r="R2358">
        <v>4</v>
      </c>
      <c r="S2358">
        <f t="shared" si="260"/>
        <v>2019</v>
      </c>
      <c r="T2358" t="s">
        <v>12</v>
      </c>
      <c r="U2358">
        <v>0.999999999999997</v>
      </c>
      <c r="V2358" t="s">
        <v>3346</v>
      </c>
      <c r="W2358">
        <f>VLOOKUP(Q2358,'PBT Tag Rates'!$B$5:$E$44,4,FALSE)</f>
        <v>0.95971980899999998</v>
      </c>
      <c r="X2358">
        <v>1</v>
      </c>
      <c r="Y2358" s="14">
        <f>IFERROR(LOOKUP(H2358,{30,43,48,53,58,63,68,73,78,83,88,93,97},{42,47,52,57,62,67,72,77,82,87,92,99,100}),999)</f>
        <v>72</v>
      </c>
      <c r="Z2358" s="17">
        <f t="shared" si="261"/>
        <v>5.5555555555555554</v>
      </c>
      <c r="AA2358" s="17">
        <f t="shared" si="262"/>
        <v>5.5555555555555554</v>
      </c>
      <c r="AB2358" s="17">
        <f t="shared" si="263"/>
        <v>11.658097686375321</v>
      </c>
      <c r="AC2358" s="17" t="s">
        <v>17654</v>
      </c>
    </row>
    <row r="2359" spans="1:29" x14ac:dyDescent="0.25">
      <c r="A2359" t="s">
        <v>3339</v>
      </c>
      <c r="B2359" s="151" t="s">
        <v>10013</v>
      </c>
      <c r="C2359" t="s">
        <v>421</v>
      </c>
      <c r="D2359" s="1">
        <v>45175</v>
      </c>
      <c r="E2359">
        <f t="shared" si="258"/>
        <v>18</v>
      </c>
      <c r="F2359" t="s">
        <v>6</v>
      </c>
      <c r="G2359">
        <v>610</v>
      </c>
      <c r="H2359">
        <f t="shared" si="257"/>
        <v>61</v>
      </c>
      <c r="I2359" t="s">
        <v>7</v>
      </c>
      <c r="J2359" t="s">
        <v>8</v>
      </c>
      <c r="K2359" t="s">
        <v>8</v>
      </c>
      <c r="L2359" t="s">
        <v>8</v>
      </c>
      <c r="M2359" t="s">
        <v>6</v>
      </c>
      <c r="N2359" t="str">
        <f t="shared" si="259"/>
        <v>M</v>
      </c>
      <c r="O2359" t="s">
        <v>5369</v>
      </c>
      <c r="P2359" t="s">
        <v>5370</v>
      </c>
      <c r="Q2359" t="s">
        <v>918</v>
      </c>
      <c r="R2359">
        <v>3</v>
      </c>
      <c r="S2359">
        <f t="shared" si="260"/>
        <v>2020</v>
      </c>
      <c r="T2359" t="s">
        <v>12</v>
      </c>
      <c r="U2359">
        <v>1</v>
      </c>
      <c r="V2359" t="s">
        <v>3386</v>
      </c>
      <c r="W2359">
        <f>VLOOKUP(Q2359,'PBT Tag Rates'!$B$5:$E$44,4,FALSE)</f>
        <v>0.98961045999999997</v>
      </c>
      <c r="X2359">
        <v>1</v>
      </c>
      <c r="Y2359" s="14">
        <f>IFERROR(LOOKUP(H2359,{30,43,48,53,58,63,68,73,78,83,88,93,97},{42,47,52,57,62,67,72,77,82,87,92,99,100}),999)</f>
        <v>62</v>
      </c>
      <c r="Z2359" s="17">
        <f t="shared" si="261"/>
        <v>5.5555555555555554</v>
      </c>
      <c r="AA2359" s="17">
        <f t="shared" si="262"/>
        <v>5.5555555555555554</v>
      </c>
      <c r="AB2359" s="17">
        <f t="shared" si="263"/>
        <v>11.658097686375321</v>
      </c>
      <c r="AC2359" s="17" t="s">
        <v>17654</v>
      </c>
    </row>
    <row r="2360" spans="1:29" x14ac:dyDescent="0.25">
      <c r="A2360" t="s">
        <v>3339</v>
      </c>
      <c r="B2360" s="151" t="s">
        <v>10014</v>
      </c>
      <c r="C2360" t="s">
        <v>10015</v>
      </c>
      <c r="D2360" s="1">
        <v>45175</v>
      </c>
      <c r="E2360">
        <f t="shared" si="258"/>
        <v>18</v>
      </c>
      <c r="F2360" t="s">
        <v>14</v>
      </c>
      <c r="G2360">
        <v>830</v>
      </c>
      <c r="H2360">
        <f t="shared" si="257"/>
        <v>83</v>
      </c>
      <c r="I2360" t="s">
        <v>9</v>
      </c>
      <c r="J2360">
        <v>1</v>
      </c>
      <c r="K2360" t="s">
        <v>10016</v>
      </c>
      <c r="L2360" t="s">
        <v>8</v>
      </c>
      <c r="M2360" t="s">
        <v>14</v>
      </c>
      <c r="N2360" t="str">
        <f t="shared" si="259"/>
        <v>F</v>
      </c>
      <c r="O2360" t="s">
        <v>10017</v>
      </c>
      <c r="P2360" t="s">
        <v>10018</v>
      </c>
      <c r="Q2360" t="s">
        <v>185</v>
      </c>
      <c r="R2360">
        <v>5</v>
      </c>
      <c r="S2360">
        <f t="shared" si="260"/>
        <v>2018</v>
      </c>
      <c r="T2360" t="s">
        <v>12</v>
      </c>
      <c r="U2360">
        <v>1</v>
      </c>
      <c r="V2360" t="s">
        <v>10019</v>
      </c>
      <c r="W2360">
        <f>VLOOKUP(Q2360,'PBT Tag Rates'!$B$5:$E$44,4,FALSE)</f>
        <v>0.95730000000000004</v>
      </c>
      <c r="X2360">
        <v>1</v>
      </c>
      <c r="Y2360" s="14">
        <f>IFERROR(LOOKUP(H2360,{30,43,48,53,58,63,68,73,78,83,88,93,97},{42,47,52,57,62,67,72,77,82,87,92,99,100}),999)</f>
        <v>87</v>
      </c>
      <c r="Z2360" s="17">
        <f t="shared" si="261"/>
        <v>5.5555555555555554</v>
      </c>
      <c r="AA2360" s="17">
        <f t="shared" si="262"/>
        <v>5.5555555555555554</v>
      </c>
      <c r="AB2360" s="17">
        <f t="shared" si="263"/>
        <v>11.658097686375321</v>
      </c>
      <c r="AC2360" s="17" t="s">
        <v>17655</v>
      </c>
    </row>
    <row r="2361" spans="1:29" x14ac:dyDescent="0.25">
      <c r="A2361" t="s">
        <v>3339</v>
      </c>
      <c r="B2361" s="151" t="s">
        <v>10020</v>
      </c>
      <c r="C2361" t="s">
        <v>422</v>
      </c>
      <c r="D2361" s="1">
        <v>45175</v>
      </c>
      <c r="E2361">
        <f t="shared" si="258"/>
        <v>18</v>
      </c>
      <c r="F2361" t="s">
        <v>14</v>
      </c>
      <c r="G2361">
        <v>820</v>
      </c>
      <c r="H2361">
        <f t="shared" si="257"/>
        <v>82</v>
      </c>
      <c r="I2361" t="s">
        <v>9</v>
      </c>
      <c r="J2361">
        <v>1</v>
      </c>
      <c r="K2361" t="s">
        <v>10021</v>
      </c>
      <c r="L2361" t="s">
        <v>8</v>
      </c>
      <c r="M2361" t="s">
        <v>14</v>
      </c>
      <c r="N2361" t="str">
        <f t="shared" si="259"/>
        <v>F</v>
      </c>
      <c r="O2361" t="s">
        <v>8</v>
      </c>
      <c r="P2361" t="s">
        <v>8</v>
      </c>
      <c r="Q2361" t="s">
        <v>11</v>
      </c>
      <c r="R2361" t="s">
        <v>8</v>
      </c>
      <c r="S2361" t="str">
        <f t="shared" si="260"/>
        <v>U</v>
      </c>
      <c r="T2361" t="s">
        <v>12</v>
      </c>
      <c r="U2361">
        <v>0.999999999999999</v>
      </c>
      <c r="V2361" t="s">
        <v>3100</v>
      </c>
      <c r="W2361" t="e">
        <f>VLOOKUP(Q2361,'PBT Tag Rates'!$B$5:$E$44,4,FALSE)</f>
        <v>#N/A</v>
      </c>
      <c r="X2361">
        <v>1</v>
      </c>
      <c r="Y2361" s="14">
        <f>IFERROR(LOOKUP(H2361,{30,43,48,53,58,63,68,73,78,83,88,93,97},{42,47,52,57,62,67,72,77,82,87,92,99,100}),999)</f>
        <v>82</v>
      </c>
      <c r="Z2361" s="17">
        <f t="shared" si="261"/>
        <v>5.5555555555555554</v>
      </c>
      <c r="AA2361" s="17">
        <f t="shared" si="262"/>
        <v>5.5555555555555554</v>
      </c>
      <c r="AB2361" s="17">
        <f t="shared" si="263"/>
        <v>11.658097686375321</v>
      </c>
      <c r="AC2361" s="17" t="s">
        <v>17654</v>
      </c>
    </row>
    <row r="2362" spans="1:29" x14ac:dyDescent="0.25">
      <c r="A2362" t="s">
        <v>3339</v>
      </c>
      <c r="B2362" s="151" t="s">
        <v>10022</v>
      </c>
      <c r="C2362" t="s">
        <v>10023</v>
      </c>
      <c r="D2362" s="1">
        <v>45175</v>
      </c>
      <c r="E2362">
        <f t="shared" si="258"/>
        <v>18</v>
      </c>
      <c r="F2362" t="s">
        <v>14</v>
      </c>
      <c r="G2362">
        <v>800</v>
      </c>
      <c r="H2362">
        <f t="shared" si="257"/>
        <v>80</v>
      </c>
      <c r="I2362" t="s">
        <v>7</v>
      </c>
      <c r="J2362" t="s">
        <v>8</v>
      </c>
      <c r="K2362" t="s">
        <v>10024</v>
      </c>
      <c r="L2362" t="s">
        <v>8</v>
      </c>
      <c r="M2362" t="s">
        <v>14</v>
      </c>
      <c r="N2362" t="str">
        <f t="shared" si="259"/>
        <v>F</v>
      </c>
      <c r="O2362" t="s">
        <v>4362</v>
      </c>
      <c r="P2362" t="s">
        <v>4363</v>
      </c>
      <c r="Q2362" t="s">
        <v>281</v>
      </c>
      <c r="R2362">
        <v>4</v>
      </c>
      <c r="S2362">
        <f t="shared" si="260"/>
        <v>2019</v>
      </c>
      <c r="T2362" t="s">
        <v>12</v>
      </c>
      <c r="U2362">
        <v>0.999999999999999</v>
      </c>
      <c r="V2362" t="s">
        <v>3169</v>
      </c>
      <c r="W2362">
        <f>VLOOKUP(Q2362,'PBT Tag Rates'!$B$5:$E$44,4,FALSE)</f>
        <v>0.99705232300000002</v>
      </c>
      <c r="X2362">
        <v>1</v>
      </c>
      <c r="Y2362" s="14">
        <f>IFERROR(LOOKUP(H2362,{30,43,48,53,58,63,68,73,78,83,88,93,97},{42,47,52,57,62,67,72,77,82,87,92,99,100}),999)</f>
        <v>82</v>
      </c>
      <c r="Z2362" s="17">
        <f t="shared" si="261"/>
        <v>5.5555555555555554</v>
      </c>
      <c r="AA2362" s="17">
        <f t="shared" si="262"/>
        <v>5.5555555555555554</v>
      </c>
      <c r="AB2362" s="17">
        <f t="shared" si="263"/>
        <v>11.658097686375321</v>
      </c>
      <c r="AC2362" s="17" t="s">
        <v>17654</v>
      </c>
    </row>
    <row r="2363" spans="1:29" x14ac:dyDescent="0.25">
      <c r="A2363" t="s">
        <v>3339</v>
      </c>
      <c r="B2363" s="151" t="s">
        <v>10025</v>
      </c>
      <c r="C2363" t="s">
        <v>423</v>
      </c>
      <c r="D2363" s="1">
        <v>45175</v>
      </c>
      <c r="E2363">
        <f t="shared" si="258"/>
        <v>18</v>
      </c>
      <c r="F2363" t="s">
        <v>14</v>
      </c>
      <c r="G2363">
        <v>770</v>
      </c>
      <c r="H2363">
        <f t="shared" si="257"/>
        <v>77</v>
      </c>
      <c r="I2363" t="s">
        <v>7</v>
      </c>
      <c r="J2363" t="s">
        <v>8</v>
      </c>
      <c r="K2363" t="s">
        <v>10026</v>
      </c>
      <c r="L2363" t="s">
        <v>8</v>
      </c>
      <c r="M2363" t="s">
        <v>14</v>
      </c>
      <c r="N2363" t="str">
        <f t="shared" si="259"/>
        <v>F</v>
      </c>
      <c r="O2363" t="s">
        <v>8</v>
      </c>
      <c r="P2363" t="s">
        <v>8</v>
      </c>
      <c r="Q2363" t="s">
        <v>11</v>
      </c>
      <c r="R2363" t="s">
        <v>8</v>
      </c>
      <c r="S2363" t="str">
        <f t="shared" si="260"/>
        <v>U</v>
      </c>
      <c r="T2363" t="s">
        <v>12</v>
      </c>
      <c r="U2363">
        <v>0.999999999999998</v>
      </c>
      <c r="V2363" t="s">
        <v>11</v>
      </c>
      <c r="W2363" t="e">
        <f>VLOOKUP(Q2363,'PBT Tag Rates'!$B$5:$E$44,4,FALSE)</f>
        <v>#N/A</v>
      </c>
      <c r="X2363">
        <v>1</v>
      </c>
      <c r="Y2363" s="14">
        <f>IFERROR(LOOKUP(H2363,{30,43,48,53,58,63,68,73,78,83,88,93,97},{42,47,52,57,62,67,72,77,82,87,92,99,100}),999)</f>
        <v>77</v>
      </c>
      <c r="Z2363" s="17">
        <f t="shared" si="261"/>
        <v>5.5555555555555554</v>
      </c>
      <c r="AA2363" s="17">
        <f t="shared" si="262"/>
        <v>5.5555555555555554</v>
      </c>
      <c r="AB2363" s="17">
        <f t="shared" si="263"/>
        <v>11.658097686375321</v>
      </c>
      <c r="AC2363" s="17" t="s">
        <v>17654</v>
      </c>
    </row>
    <row r="2364" spans="1:29" x14ac:dyDescent="0.25">
      <c r="A2364" t="s">
        <v>3339</v>
      </c>
      <c r="B2364" s="151" t="s">
        <v>10027</v>
      </c>
      <c r="C2364" t="s">
        <v>426</v>
      </c>
      <c r="D2364" s="1">
        <v>45175</v>
      </c>
      <c r="E2364">
        <f t="shared" si="258"/>
        <v>18</v>
      </c>
      <c r="F2364" t="s">
        <v>6</v>
      </c>
      <c r="G2364">
        <v>850</v>
      </c>
      <c r="H2364">
        <f t="shared" si="257"/>
        <v>85</v>
      </c>
      <c r="I2364" t="s">
        <v>7</v>
      </c>
      <c r="J2364" t="s">
        <v>8</v>
      </c>
      <c r="K2364" t="s">
        <v>10028</v>
      </c>
      <c r="L2364" t="s">
        <v>8</v>
      </c>
      <c r="M2364" t="s">
        <v>6</v>
      </c>
      <c r="N2364" t="str">
        <f t="shared" si="259"/>
        <v>M</v>
      </c>
      <c r="O2364" t="s">
        <v>8</v>
      </c>
      <c r="P2364" t="s">
        <v>8</v>
      </c>
      <c r="Q2364" t="s">
        <v>11</v>
      </c>
      <c r="R2364" t="s">
        <v>8</v>
      </c>
      <c r="S2364" t="str">
        <f t="shared" si="260"/>
        <v>U</v>
      </c>
      <c r="T2364" t="s">
        <v>12</v>
      </c>
      <c r="U2364">
        <v>1</v>
      </c>
      <c r="V2364" t="s">
        <v>11</v>
      </c>
      <c r="W2364" t="e">
        <f>VLOOKUP(Q2364,'PBT Tag Rates'!$B$5:$E$44,4,FALSE)</f>
        <v>#N/A</v>
      </c>
      <c r="X2364">
        <v>1</v>
      </c>
      <c r="Y2364" s="14">
        <f>IFERROR(LOOKUP(H2364,{30,43,48,53,58,63,68,73,78,83,88,93,97},{42,47,52,57,62,67,72,77,82,87,92,99,100}),999)</f>
        <v>87</v>
      </c>
      <c r="Z2364" s="17">
        <f t="shared" si="261"/>
        <v>5.5555555555555554</v>
      </c>
      <c r="AA2364" s="17">
        <f t="shared" si="262"/>
        <v>5.5555555555555554</v>
      </c>
      <c r="AB2364" s="17">
        <f t="shared" si="263"/>
        <v>11.658097686375321</v>
      </c>
      <c r="AC2364" s="17" t="s">
        <v>17654</v>
      </c>
    </row>
    <row r="2365" spans="1:29" x14ac:dyDescent="0.25">
      <c r="A2365" t="s">
        <v>3339</v>
      </c>
      <c r="B2365" s="151" t="s">
        <v>10029</v>
      </c>
      <c r="C2365" t="s">
        <v>10030</v>
      </c>
      <c r="D2365" s="1">
        <v>45175</v>
      </c>
      <c r="E2365">
        <f t="shared" si="258"/>
        <v>18</v>
      </c>
      <c r="F2365" t="s">
        <v>14</v>
      </c>
      <c r="G2365">
        <v>820</v>
      </c>
      <c r="H2365">
        <f t="shared" si="257"/>
        <v>82</v>
      </c>
      <c r="I2365" t="s">
        <v>9</v>
      </c>
      <c r="J2365">
        <v>1</v>
      </c>
      <c r="K2365" t="s">
        <v>10031</v>
      </c>
      <c r="L2365" t="s">
        <v>8</v>
      </c>
      <c r="M2365" t="s">
        <v>14</v>
      </c>
      <c r="N2365" t="str">
        <f t="shared" si="259"/>
        <v>F</v>
      </c>
      <c r="O2365" t="s">
        <v>2690</v>
      </c>
      <c r="P2365" t="s">
        <v>10032</v>
      </c>
      <c r="Q2365" t="s">
        <v>221</v>
      </c>
      <c r="R2365">
        <v>4</v>
      </c>
      <c r="S2365">
        <f t="shared" si="260"/>
        <v>2019</v>
      </c>
      <c r="T2365" t="s">
        <v>12</v>
      </c>
      <c r="U2365">
        <v>1</v>
      </c>
      <c r="V2365" t="s">
        <v>3608</v>
      </c>
      <c r="W2365">
        <f>VLOOKUP(Q2365,'PBT Tag Rates'!$B$5:$E$44,4,FALSE)</f>
        <v>0.95971980899999998</v>
      </c>
      <c r="X2365">
        <v>1</v>
      </c>
      <c r="Y2365" s="14">
        <f>IFERROR(LOOKUP(H2365,{30,43,48,53,58,63,68,73,78,83,88,93,97},{42,47,52,57,62,67,72,77,82,87,92,99,100}),999)</f>
        <v>82</v>
      </c>
      <c r="Z2365" s="17">
        <f t="shared" si="261"/>
        <v>5.5555555555555554</v>
      </c>
      <c r="AA2365" s="17">
        <f t="shared" si="262"/>
        <v>5.5555555555555554</v>
      </c>
      <c r="AB2365" s="17">
        <f t="shared" si="263"/>
        <v>11.658097686375321</v>
      </c>
      <c r="AC2365" s="17" t="s">
        <v>17654</v>
      </c>
    </row>
    <row r="2366" spans="1:29" x14ac:dyDescent="0.25">
      <c r="A2366" t="s">
        <v>3339</v>
      </c>
      <c r="B2366" s="151" t="s">
        <v>10033</v>
      </c>
      <c r="C2366" t="s">
        <v>10034</v>
      </c>
      <c r="D2366" s="1">
        <v>45175</v>
      </c>
      <c r="E2366">
        <f t="shared" si="258"/>
        <v>18</v>
      </c>
      <c r="F2366" t="s">
        <v>14</v>
      </c>
      <c r="G2366">
        <v>780</v>
      </c>
      <c r="H2366">
        <f t="shared" si="257"/>
        <v>78</v>
      </c>
      <c r="I2366" t="s">
        <v>7</v>
      </c>
      <c r="J2366" t="s">
        <v>8</v>
      </c>
      <c r="K2366" t="s">
        <v>10035</v>
      </c>
      <c r="L2366" t="s">
        <v>8</v>
      </c>
      <c r="M2366" t="s">
        <v>14</v>
      </c>
      <c r="N2366" t="str">
        <f t="shared" si="259"/>
        <v>F</v>
      </c>
      <c r="O2366" t="s">
        <v>635</v>
      </c>
      <c r="P2366" t="s">
        <v>636</v>
      </c>
      <c r="Q2366" t="s">
        <v>221</v>
      </c>
      <c r="R2366">
        <v>4</v>
      </c>
      <c r="S2366">
        <f t="shared" si="260"/>
        <v>2019</v>
      </c>
      <c r="T2366" t="s">
        <v>12</v>
      </c>
      <c r="U2366">
        <v>1</v>
      </c>
      <c r="V2366" t="s">
        <v>3363</v>
      </c>
      <c r="W2366">
        <f>VLOOKUP(Q2366,'PBT Tag Rates'!$B$5:$E$44,4,FALSE)</f>
        <v>0.95971980899999998</v>
      </c>
      <c r="X2366">
        <v>1</v>
      </c>
      <c r="Y2366" s="14">
        <f>IFERROR(LOOKUP(H2366,{30,43,48,53,58,63,68,73,78,83,88,93,97},{42,47,52,57,62,67,72,77,82,87,92,99,100}),999)</f>
        <v>82</v>
      </c>
      <c r="Z2366" s="17">
        <f t="shared" si="261"/>
        <v>5.5555555555555554</v>
      </c>
      <c r="AA2366" s="17">
        <f t="shared" si="262"/>
        <v>5.5555555555555554</v>
      </c>
      <c r="AB2366" s="17">
        <f t="shared" si="263"/>
        <v>11.658097686375321</v>
      </c>
      <c r="AC2366" s="17" t="s">
        <v>17654</v>
      </c>
    </row>
    <row r="2367" spans="1:29" x14ac:dyDescent="0.25">
      <c r="A2367" t="s">
        <v>3339</v>
      </c>
      <c r="B2367" s="151" t="s">
        <v>10036</v>
      </c>
      <c r="C2367" t="s">
        <v>427</v>
      </c>
      <c r="D2367" s="1">
        <v>45175</v>
      </c>
      <c r="E2367">
        <f t="shared" si="258"/>
        <v>18</v>
      </c>
      <c r="F2367" t="s">
        <v>6</v>
      </c>
      <c r="G2367">
        <v>750</v>
      </c>
      <c r="H2367">
        <f t="shared" si="257"/>
        <v>75</v>
      </c>
      <c r="I2367" t="s">
        <v>7</v>
      </c>
      <c r="J2367" t="s">
        <v>8</v>
      </c>
      <c r="K2367" t="s">
        <v>10037</v>
      </c>
      <c r="L2367" t="s">
        <v>8</v>
      </c>
      <c r="M2367" t="s">
        <v>6</v>
      </c>
      <c r="N2367" t="str">
        <f t="shared" si="259"/>
        <v>M</v>
      </c>
      <c r="O2367" t="s">
        <v>536</v>
      </c>
      <c r="P2367" t="s">
        <v>1016</v>
      </c>
      <c r="Q2367" t="s">
        <v>221</v>
      </c>
      <c r="R2367">
        <v>4</v>
      </c>
      <c r="S2367">
        <f t="shared" si="260"/>
        <v>2019</v>
      </c>
      <c r="T2367" t="s">
        <v>12</v>
      </c>
      <c r="U2367">
        <v>1</v>
      </c>
      <c r="V2367" t="s">
        <v>3357</v>
      </c>
      <c r="W2367">
        <f>VLOOKUP(Q2367,'PBT Tag Rates'!$B$5:$E$44,4,FALSE)</f>
        <v>0.95971980899999998</v>
      </c>
      <c r="X2367">
        <v>1</v>
      </c>
      <c r="Y2367" s="14">
        <f>IFERROR(LOOKUP(H2367,{30,43,48,53,58,63,68,73,78,83,88,93,97},{42,47,52,57,62,67,72,77,82,87,92,99,100}),999)</f>
        <v>77</v>
      </c>
      <c r="Z2367" s="17">
        <f t="shared" si="261"/>
        <v>5.5555555555555554</v>
      </c>
      <c r="AA2367" s="17">
        <f t="shared" si="262"/>
        <v>5.5555555555555554</v>
      </c>
      <c r="AB2367" s="17">
        <f t="shared" si="263"/>
        <v>11.658097686375321</v>
      </c>
      <c r="AC2367" s="17" t="s">
        <v>17654</v>
      </c>
    </row>
    <row r="2368" spans="1:29" x14ac:dyDescent="0.25">
      <c r="A2368" t="s">
        <v>3339</v>
      </c>
      <c r="B2368" s="151" t="s">
        <v>10038</v>
      </c>
      <c r="C2368" t="s">
        <v>10039</v>
      </c>
      <c r="D2368" s="1">
        <v>45175</v>
      </c>
      <c r="E2368">
        <f t="shared" si="258"/>
        <v>18</v>
      </c>
      <c r="F2368" t="s">
        <v>14</v>
      </c>
      <c r="G2368">
        <v>710</v>
      </c>
      <c r="H2368">
        <f t="shared" si="257"/>
        <v>71</v>
      </c>
      <c r="I2368" t="s">
        <v>7</v>
      </c>
      <c r="J2368" t="s">
        <v>8</v>
      </c>
      <c r="K2368" t="s">
        <v>10040</v>
      </c>
      <c r="L2368" t="s">
        <v>8</v>
      </c>
      <c r="M2368" t="s">
        <v>14</v>
      </c>
      <c r="N2368" t="str">
        <f t="shared" si="259"/>
        <v>F</v>
      </c>
      <c r="O2368" t="s">
        <v>1358</v>
      </c>
      <c r="P2368" t="s">
        <v>2700</v>
      </c>
      <c r="Q2368" t="s">
        <v>221</v>
      </c>
      <c r="R2368">
        <v>4</v>
      </c>
      <c r="S2368">
        <f t="shared" si="260"/>
        <v>2019</v>
      </c>
      <c r="T2368" t="s">
        <v>12</v>
      </c>
      <c r="U2368">
        <v>1</v>
      </c>
      <c r="V2368" t="s">
        <v>3396</v>
      </c>
      <c r="W2368">
        <f>VLOOKUP(Q2368,'PBT Tag Rates'!$B$5:$E$44,4,FALSE)</f>
        <v>0.95971980899999998</v>
      </c>
      <c r="X2368">
        <v>1</v>
      </c>
      <c r="Y2368" s="14">
        <f>IFERROR(LOOKUP(H2368,{30,43,48,53,58,63,68,73,78,83,88,93,97},{42,47,52,57,62,67,72,77,82,87,92,99,100}),999)</f>
        <v>72</v>
      </c>
      <c r="Z2368" s="17">
        <f t="shared" si="261"/>
        <v>5.5555555555555554</v>
      </c>
      <c r="AA2368" s="17">
        <f t="shared" si="262"/>
        <v>5.5555555555555554</v>
      </c>
      <c r="AB2368" s="17">
        <f t="shared" si="263"/>
        <v>11.658097686375321</v>
      </c>
      <c r="AC2368" s="17" t="s">
        <v>17655</v>
      </c>
    </row>
    <row r="2369" spans="1:29" x14ac:dyDescent="0.25">
      <c r="A2369" t="s">
        <v>3339</v>
      </c>
      <c r="B2369" s="151" t="s">
        <v>10041</v>
      </c>
      <c r="C2369" t="s">
        <v>428</v>
      </c>
      <c r="D2369" s="1">
        <v>45175</v>
      </c>
      <c r="E2369">
        <f t="shared" si="258"/>
        <v>18</v>
      </c>
      <c r="F2369" t="s">
        <v>14</v>
      </c>
      <c r="G2369">
        <v>700</v>
      </c>
      <c r="H2369">
        <f t="shared" si="257"/>
        <v>70</v>
      </c>
      <c r="I2369" t="s">
        <v>7</v>
      </c>
      <c r="J2369" t="s">
        <v>8</v>
      </c>
      <c r="K2369" t="s">
        <v>10042</v>
      </c>
      <c r="L2369" t="s">
        <v>8</v>
      </c>
      <c r="M2369" t="s">
        <v>14</v>
      </c>
      <c r="N2369" t="str">
        <f t="shared" si="259"/>
        <v>F</v>
      </c>
      <c r="O2369" t="s">
        <v>8</v>
      </c>
      <c r="P2369" t="s">
        <v>8</v>
      </c>
      <c r="Q2369" t="s">
        <v>11</v>
      </c>
      <c r="R2369" t="s">
        <v>8</v>
      </c>
      <c r="S2369" t="str">
        <f t="shared" si="260"/>
        <v>U</v>
      </c>
      <c r="T2369" t="s">
        <v>12</v>
      </c>
      <c r="U2369">
        <v>0.999999999999994</v>
      </c>
      <c r="V2369" t="s">
        <v>11</v>
      </c>
      <c r="W2369" t="e">
        <f>VLOOKUP(Q2369,'PBT Tag Rates'!$B$5:$E$44,4,FALSE)</f>
        <v>#N/A</v>
      </c>
      <c r="X2369">
        <v>1</v>
      </c>
      <c r="Y2369" s="14">
        <f>IFERROR(LOOKUP(H2369,{30,43,48,53,58,63,68,73,78,83,88,93,97},{42,47,52,57,62,67,72,77,82,87,92,99,100}),999)</f>
        <v>72</v>
      </c>
      <c r="Z2369" s="17">
        <f t="shared" si="261"/>
        <v>5.5555555555555554</v>
      </c>
      <c r="AA2369" s="17">
        <f t="shared" si="262"/>
        <v>5.5555555555555554</v>
      </c>
      <c r="AB2369" s="17">
        <f t="shared" si="263"/>
        <v>11.658097686375321</v>
      </c>
      <c r="AC2369" s="17" t="s">
        <v>17654</v>
      </c>
    </row>
    <row r="2370" spans="1:29" x14ac:dyDescent="0.25">
      <c r="A2370" t="s">
        <v>3339</v>
      </c>
      <c r="B2370" s="151" t="s">
        <v>10043</v>
      </c>
      <c r="C2370" t="s">
        <v>10044</v>
      </c>
      <c r="D2370" s="1">
        <v>45175</v>
      </c>
      <c r="E2370">
        <f t="shared" si="258"/>
        <v>18</v>
      </c>
      <c r="F2370" t="s">
        <v>14</v>
      </c>
      <c r="G2370">
        <v>750</v>
      </c>
      <c r="H2370">
        <f t="shared" si="257"/>
        <v>75</v>
      </c>
      <c r="I2370" t="s">
        <v>7</v>
      </c>
      <c r="J2370" t="s">
        <v>8</v>
      </c>
      <c r="K2370" t="s">
        <v>10045</v>
      </c>
      <c r="L2370" t="s">
        <v>8</v>
      </c>
      <c r="M2370" t="s">
        <v>14</v>
      </c>
      <c r="N2370" t="str">
        <f t="shared" si="259"/>
        <v>F</v>
      </c>
      <c r="O2370" t="s">
        <v>8</v>
      </c>
      <c r="P2370" t="s">
        <v>8</v>
      </c>
      <c r="Q2370" t="s">
        <v>11</v>
      </c>
      <c r="R2370" t="s">
        <v>8</v>
      </c>
      <c r="S2370" t="str">
        <f t="shared" si="260"/>
        <v>U</v>
      </c>
      <c r="T2370" t="s">
        <v>12</v>
      </c>
      <c r="U2370">
        <v>1</v>
      </c>
      <c r="V2370" t="s">
        <v>11</v>
      </c>
      <c r="W2370" t="e">
        <f>VLOOKUP(Q2370,'PBT Tag Rates'!$B$5:$E$44,4,FALSE)</f>
        <v>#N/A</v>
      </c>
      <c r="X2370">
        <v>1</v>
      </c>
      <c r="Y2370" s="14">
        <f>IFERROR(LOOKUP(H2370,{30,43,48,53,58,63,68,73,78,83,88,93,97},{42,47,52,57,62,67,72,77,82,87,92,99,100}),999)</f>
        <v>77</v>
      </c>
      <c r="Z2370" s="17">
        <f t="shared" si="261"/>
        <v>5.5555555555555554</v>
      </c>
      <c r="AA2370" s="17">
        <f t="shared" si="262"/>
        <v>5.5555555555555554</v>
      </c>
      <c r="AB2370" s="17">
        <f t="shared" si="263"/>
        <v>11.658097686375321</v>
      </c>
      <c r="AC2370" s="17" t="s">
        <v>17654</v>
      </c>
    </row>
    <row r="2371" spans="1:29" x14ac:dyDescent="0.25">
      <c r="A2371" t="s">
        <v>3339</v>
      </c>
      <c r="B2371" s="151" t="s">
        <v>10046</v>
      </c>
      <c r="C2371" t="s">
        <v>10047</v>
      </c>
      <c r="D2371" s="1">
        <v>45175</v>
      </c>
      <c r="E2371">
        <f t="shared" si="258"/>
        <v>18</v>
      </c>
      <c r="F2371" t="s">
        <v>6</v>
      </c>
      <c r="G2371">
        <v>730</v>
      </c>
      <c r="H2371">
        <f t="shared" si="257"/>
        <v>73</v>
      </c>
      <c r="I2371" t="s">
        <v>7</v>
      </c>
      <c r="J2371" t="s">
        <v>8</v>
      </c>
      <c r="K2371" t="s">
        <v>10048</v>
      </c>
      <c r="L2371" t="s">
        <v>8</v>
      </c>
      <c r="M2371" t="s">
        <v>6</v>
      </c>
      <c r="N2371" t="str">
        <f t="shared" si="259"/>
        <v>M</v>
      </c>
      <c r="O2371" t="s">
        <v>4321</v>
      </c>
      <c r="P2371" t="s">
        <v>6146</v>
      </c>
      <c r="Q2371" t="s">
        <v>221</v>
      </c>
      <c r="R2371">
        <v>4</v>
      </c>
      <c r="S2371">
        <f t="shared" si="260"/>
        <v>2019</v>
      </c>
      <c r="T2371" t="s">
        <v>12</v>
      </c>
      <c r="U2371">
        <v>0.999999999999998</v>
      </c>
      <c r="V2371" t="s">
        <v>3346</v>
      </c>
      <c r="W2371">
        <f>VLOOKUP(Q2371,'PBT Tag Rates'!$B$5:$E$44,4,FALSE)</f>
        <v>0.95971980899999998</v>
      </c>
      <c r="X2371">
        <v>1</v>
      </c>
      <c r="Y2371" s="14">
        <f>IFERROR(LOOKUP(H2371,{30,43,48,53,58,63,68,73,78,83,88,93,97},{42,47,52,57,62,67,72,77,82,87,92,99,100}),999)</f>
        <v>77</v>
      </c>
      <c r="Z2371" s="17">
        <f t="shared" si="261"/>
        <v>5.5555555555555554</v>
      </c>
      <c r="AA2371" s="17">
        <f t="shared" si="262"/>
        <v>5.5555555555555554</v>
      </c>
      <c r="AB2371" s="17">
        <f t="shared" si="263"/>
        <v>11.658097686375321</v>
      </c>
      <c r="AC2371" s="17" t="s">
        <v>17654</v>
      </c>
    </row>
    <row r="2372" spans="1:29" x14ac:dyDescent="0.25">
      <c r="A2372" t="s">
        <v>3339</v>
      </c>
      <c r="B2372" s="151" t="s">
        <v>10049</v>
      </c>
      <c r="C2372" t="s">
        <v>429</v>
      </c>
      <c r="D2372" s="1">
        <v>45175</v>
      </c>
      <c r="E2372">
        <f t="shared" si="258"/>
        <v>18</v>
      </c>
      <c r="F2372" t="s">
        <v>14</v>
      </c>
      <c r="G2372">
        <v>730</v>
      </c>
      <c r="H2372">
        <f t="shared" si="257"/>
        <v>73</v>
      </c>
      <c r="I2372" t="s">
        <v>9</v>
      </c>
      <c r="J2372">
        <v>1</v>
      </c>
      <c r="K2372" t="s">
        <v>8</v>
      </c>
      <c r="L2372" t="s">
        <v>8</v>
      </c>
      <c r="M2372" t="s">
        <v>6</v>
      </c>
      <c r="N2372" t="str">
        <f t="shared" si="259"/>
        <v>M</v>
      </c>
      <c r="O2372" t="s">
        <v>1133</v>
      </c>
      <c r="P2372" t="s">
        <v>1176</v>
      </c>
      <c r="Q2372" t="s">
        <v>221</v>
      </c>
      <c r="R2372">
        <v>4</v>
      </c>
      <c r="S2372">
        <f t="shared" si="260"/>
        <v>2019</v>
      </c>
      <c r="T2372" t="s">
        <v>12</v>
      </c>
      <c r="U2372">
        <v>1</v>
      </c>
      <c r="V2372" t="s">
        <v>3346</v>
      </c>
      <c r="W2372">
        <f>VLOOKUP(Q2372,'PBT Tag Rates'!$B$5:$E$44,4,FALSE)</f>
        <v>0.95971980899999998</v>
      </c>
      <c r="X2372">
        <v>1</v>
      </c>
      <c r="Y2372" s="14">
        <f>IFERROR(LOOKUP(H2372,{30,43,48,53,58,63,68,73,78,83,88,93,97},{42,47,52,57,62,67,72,77,82,87,92,99,100}),999)</f>
        <v>77</v>
      </c>
      <c r="Z2372" s="17">
        <f t="shared" si="261"/>
        <v>5.5555555555555554</v>
      </c>
      <c r="AA2372" s="17">
        <f t="shared" si="262"/>
        <v>5.5555555555555554</v>
      </c>
      <c r="AB2372" s="17">
        <f t="shared" si="263"/>
        <v>11.658097686375321</v>
      </c>
      <c r="AC2372" s="17" t="s">
        <v>17654</v>
      </c>
    </row>
    <row r="2373" spans="1:29" x14ac:dyDescent="0.25">
      <c r="A2373" t="s">
        <v>3339</v>
      </c>
      <c r="B2373" s="151" t="s">
        <v>10050</v>
      </c>
      <c r="C2373" t="s">
        <v>10051</v>
      </c>
      <c r="D2373" s="1">
        <v>45175</v>
      </c>
      <c r="E2373">
        <f t="shared" si="258"/>
        <v>18</v>
      </c>
      <c r="F2373" t="s">
        <v>14</v>
      </c>
      <c r="G2373">
        <v>760</v>
      </c>
      <c r="H2373">
        <f t="shared" si="257"/>
        <v>76</v>
      </c>
      <c r="I2373" t="s">
        <v>7</v>
      </c>
      <c r="J2373" t="s">
        <v>8</v>
      </c>
      <c r="K2373" t="s">
        <v>10052</v>
      </c>
      <c r="L2373" t="s">
        <v>8</v>
      </c>
      <c r="M2373" t="s">
        <v>14</v>
      </c>
      <c r="N2373" t="str">
        <f t="shared" si="259"/>
        <v>F</v>
      </c>
      <c r="O2373" t="s">
        <v>739</v>
      </c>
      <c r="P2373" t="s">
        <v>1300</v>
      </c>
      <c r="Q2373" t="s">
        <v>221</v>
      </c>
      <c r="R2373">
        <v>4</v>
      </c>
      <c r="S2373">
        <f t="shared" si="260"/>
        <v>2019</v>
      </c>
      <c r="T2373" t="s">
        <v>12</v>
      </c>
      <c r="U2373">
        <v>0.999999999999997</v>
      </c>
      <c r="V2373" t="s">
        <v>3346</v>
      </c>
      <c r="W2373">
        <f>VLOOKUP(Q2373,'PBT Tag Rates'!$B$5:$E$44,4,FALSE)</f>
        <v>0.95971980899999998</v>
      </c>
      <c r="X2373">
        <v>1</v>
      </c>
      <c r="Y2373" s="14">
        <f>IFERROR(LOOKUP(H2373,{30,43,48,53,58,63,68,73,78,83,88,93,97},{42,47,52,57,62,67,72,77,82,87,92,99,100}),999)</f>
        <v>77</v>
      </c>
      <c r="Z2373" s="17">
        <f t="shared" si="261"/>
        <v>5.5555555555555554</v>
      </c>
      <c r="AA2373" s="17">
        <f t="shared" si="262"/>
        <v>5.5555555555555554</v>
      </c>
      <c r="AB2373" s="17">
        <f t="shared" si="263"/>
        <v>11.658097686375321</v>
      </c>
      <c r="AC2373" s="17" t="s">
        <v>17654</v>
      </c>
    </row>
    <row r="2374" spans="1:29" x14ac:dyDescent="0.25">
      <c r="A2374" t="s">
        <v>3339</v>
      </c>
      <c r="B2374" s="151" t="s">
        <v>10053</v>
      </c>
      <c r="C2374" t="s">
        <v>430</v>
      </c>
      <c r="D2374" s="1">
        <v>45175</v>
      </c>
      <c r="E2374">
        <f t="shared" si="258"/>
        <v>18</v>
      </c>
      <c r="F2374" t="s">
        <v>6</v>
      </c>
      <c r="G2374">
        <v>690</v>
      </c>
      <c r="H2374">
        <f t="shared" si="257"/>
        <v>69</v>
      </c>
      <c r="I2374" t="s">
        <v>7</v>
      </c>
      <c r="J2374" t="s">
        <v>8</v>
      </c>
      <c r="K2374" t="s">
        <v>8</v>
      </c>
      <c r="L2374" t="s">
        <v>8</v>
      </c>
      <c r="M2374" t="s">
        <v>6</v>
      </c>
      <c r="N2374" t="str">
        <f t="shared" si="259"/>
        <v>M</v>
      </c>
      <c r="O2374" t="s">
        <v>8</v>
      </c>
      <c r="P2374" t="s">
        <v>8</v>
      </c>
      <c r="Q2374" t="s">
        <v>11</v>
      </c>
      <c r="R2374" t="s">
        <v>8</v>
      </c>
      <c r="S2374" t="str">
        <f t="shared" si="260"/>
        <v>U</v>
      </c>
      <c r="T2374" t="s">
        <v>12</v>
      </c>
      <c r="U2374">
        <v>0.999999999999998</v>
      </c>
      <c r="V2374" t="s">
        <v>11</v>
      </c>
      <c r="W2374" t="e">
        <f>VLOOKUP(Q2374,'PBT Tag Rates'!$B$5:$E$44,4,FALSE)</f>
        <v>#N/A</v>
      </c>
      <c r="X2374">
        <v>1</v>
      </c>
      <c r="Y2374" s="14">
        <f>IFERROR(LOOKUP(H2374,{30,43,48,53,58,63,68,73,78,83,88,93,97},{42,47,52,57,62,67,72,77,82,87,92,99,100}),999)</f>
        <v>72</v>
      </c>
      <c r="Z2374" s="17">
        <f t="shared" si="261"/>
        <v>5.5555555555555554</v>
      </c>
      <c r="AA2374" s="17">
        <f t="shared" si="262"/>
        <v>5.5555555555555554</v>
      </c>
      <c r="AB2374" s="17">
        <f t="shared" si="263"/>
        <v>11.658097686375321</v>
      </c>
      <c r="AC2374" s="17" t="s">
        <v>17654</v>
      </c>
    </row>
    <row r="2375" spans="1:29" x14ac:dyDescent="0.25">
      <c r="A2375" t="s">
        <v>3339</v>
      </c>
      <c r="B2375" s="151" t="s">
        <v>10054</v>
      </c>
      <c r="C2375" t="s">
        <v>433</v>
      </c>
      <c r="D2375" s="1">
        <v>45175</v>
      </c>
      <c r="E2375">
        <f t="shared" si="258"/>
        <v>18</v>
      </c>
      <c r="F2375" t="s">
        <v>14</v>
      </c>
      <c r="G2375">
        <v>760</v>
      </c>
      <c r="H2375">
        <f t="shared" si="257"/>
        <v>76</v>
      </c>
      <c r="I2375" t="s">
        <v>9</v>
      </c>
      <c r="J2375">
        <v>1</v>
      </c>
      <c r="K2375" t="s">
        <v>8</v>
      </c>
      <c r="L2375" t="s">
        <v>8</v>
      </c>
      <c r="M2375" t="s">
        <v>14</v>
      </c>
      <c r="N2375" t="str">
        <f t="shared" si="259"/>
        <v>F</v>
      </c>
      <c r="O2375" t="s">
        <v>8</v>
      </c>
      <c r="P2375" t="s">
        <v>8</v>
      </c>
      <c r="Q2375" t="s">
        <v>11</v>
      </c>
      <c r="R2375" t="s">
        <v>8</v>
      </c>
      <c r="S2375" t="str">
        <f t="shared" si="260"/>
        <v>U</v>
      </c>
      <c r="T2375" t="s">
        <v>12</v>
      </c>
      <c r="U2375">
        <v>1</v>
      </c>
      <c r="V2375" t="s">
        <v>3100</v>
      </c>
      <c r="W2375" t="e">
        <f>VLOOKUP(Q2375,'PBT Tag Rates'!$B$5:$E$44,4,FALSE)</f>
        <v>#N/A</v>
      </c>
      <c r="X2375">
        <v>1</v>
      </c>
      <c r="Y2375" s="14">
        <f>IFERROR(LOOKUP(H2375,{30,43,48,53,58,63,68,73,78,83,88,93,97},{42,47,52,57,62,67,72,77,82,87,92,99,100}),999)</f>
        <v>77</v>
      </c>
      <c r="Z2375" s="17">
        <f t="shared" si="261"/>
        <v>5.5555555555555554</v>
      </c>
      <c r="AA2375" s="17">
        <f t="shared" si="262"/>
        <v>5.5555555555555554</v>
      </c>
      <c r="AB2375" s="17">
        <f t="shared" si="263"/>
        <v>11.658097686375321</v>
      </c>
      <c r="AC2375" s="17" t="s">
        <v>17654</v>
      </c>
    </row>
    <row r="2376" spans="1:29" x14ac:dyDescent="0.25">
      <c r="A2376" t="s">
        <v>3339</v>
      </c>
      <c r="B2376" s="151" t="s">
        <v>10055</v>
      </c>
      <c r="C2376" t="s">
        <v>434</v>
      </c>
      <c r="D2376" s="1">
        <v>45175</v>
      </c>
      <c r="E2376">
        <f t="shared" si="258"/>
        <v>18</v>
      </c>
      <c r="F2376" t="s">
        <v>14</v>
      </c>
      <c r="G2376">
        <v>760</v>
      </c>
      <c r="H2376">
        <f t="shared" si="257"/>
        <v>76</v>
      </c>
      <c r="I2376" t="s">
        <v>7</v>
      </c>
      <c r="J2376" t="s">
        <v>8</v>
      </c>
      <c r="K2376" t="s">
        <v>10056</v>
      </c>
      <c r="L2376" t="s">
        <v>8</v>
      </c>
      <c r="M2376" t="s">
        <v>6</v>
      </c>
      <c r="N2376" t="str">
        <f t="shared" si="259"/>
        <v>M</v>
      </c>
      <c r="O2376" t="s">
        <v>2650</v>
      </c>
      <c r="P2376" t="s">
        <v>3432</v>
      </c>
      <c r="Q2376" t="s">
        <v>221</v>
      </c>
      <c r="R2376">
        <v>4</v>
      </c>
      <c r="S2376">
        <f t="shared" si="260"/>
        <v>2019</v>
      </c>
      <c r="T2376" t="s">
        <v>12</v>
      </c>
      <c r="U2376">
        <v>1</v>
      </c>
      <c r="V2376" t="s">
        <v>3386</v>
      </c>
      <c r="W2376">
        <f>VLOOKUP(Q2376,'PBT Tag Rates'!$B$5:$E$44,4,FALSE)</f>
        <v>0.95971980899999998</v>
      </c>
      <c r="X2376">
        <v>1</v>
      </c>
      <c r="Y2376" s="14">
        <f>IFERROR(LOOKUP(H2376,{30,43,48,53,58,63,68,73,78,83,88,93,97},{42,47,52,57,62,67,72,77,82,87,92,99,100}),999)</f>
        <v>77</v>
      </c>
      <c r="Z2376" s="17">
        <f t="shared" si="261"/>
        <v>5.5555555555555554</v>
      </c>
      <c r="AA2376" s="17">
        <f t="shared" si="262"/>
        <v>5.5555555555555554</v>
      </c>
      <c r="AB2376" s="17">
        <f t="shared" si="263"/>
        <v>11.658097686375321</v>
      </c>
      <c r="AC2376" s="17" t="s">
        <v>17654</v>
      </c>
    </row>
    <row r="2377" spans="1:29" x14ac:dyDescent="0.25">
      <c r="A2377" t="s">
        <v>3339</v>
      </c>
      <c r="B2377" s="151" t="s">
        <v>10057</v>
      </c>
      <c r="C2377" t="s">
        <v>10058</v>
      </c>
      <c r="D2377" s="1">
        <v>45175</v>
      </c>
      <c r="E2377">
        <f t="shared" si="258"/>
        <v>18</v>
      </c>
      <c r="F2377" t="s">
        <v>14</v>
      </c>
      <c r="G2377">
        <v>740</v>
      </c>
      <c r="H2377">
        <f t="shared" si="257"/>
        <v>74</v>
      </c>
      <c r="I2377" t="s">
        <v>7</v>
      </c>
      <c r="J2377" t="s">
        <v>8</v>
      </c>
      <c r="K2377" t="s">
        <v>10059</v>
      </c>
      <c r="L2377" t="s">
        <v>8</v>
      </c>
      <c r="M2377" t="s">
        <v>14</v>
      </c>
      <c r="N2377" t="str">
        <f t="shared" si="259"/>
        <v>F</v>
      </c>
      <c r="O2377" t="s">
        <v>2755</v>
      </c>
      <c r="P2377" t="s">
        <v>6664</v>
      </c>
      <c r="Q2377" t="s">
        <v>221</v>
      </c>
      <c r="R2377">
        <v>4</v>
      </c>
      <c r="S2377">
        <f t="shared" si="260"/>
        <v>2019</v>
      </c>
      <c r="T2377" t="s">
        <v>12</v>
      </c>
      <c r="U2377">
        <v>1</v>
      </c>
      <c r="V2377" t="s">
        <v>3396</v>
      </c>
      <c r="W2377">
        <f>VLOOKUP(Q2377,'PBT Tag Rates'!$B$5:$E$44,4,FALSE)</f>
        <v>0.95971980899999998</v>
      </c>
      <c r="X2377">
        <v>1</v>
      </c>
      <c r="Y2377" s="14">
        <f>IFERROR(LOOKUP(H2377,{30,43,48,53,58,63,68,73,78,83,88,93,97},{42,47,52,57,62,67,72,77,82,87,92,99,100}),999)</f>
        <v>77</v>
      </c>
      <c r="Z2377" s="17">
        <f t="shared" si="261"/>
        <v>5.5555555555555554</v>
      </c>
      <c r="AA2377" s="17">
        <f t="shared" si="262"/>
        <v>5.5555555555555554</v>
      </c>
      <c r="AB2377" s="17">
        <f t="shared" si="263"/>
        <v>11.658097686375321</v>
      </c>
      <c r="AC2377" s="17" t="s">
        <v>17655</v>
      </c>
    </row>
    <row r="2378" spans="1:29" x14ac:dyDescent="0.25">
      <c r="A2378" t="s">
        <v>3339</v>
      </c>
      <c r="B2378" s="151" t="s">
        <v>10060</v>
      </c>
      <c r="C2378" t="s">
        <v>10061</v>
      </c>
      <c r="D2378" s="1">
        <v>45175</v>
      </c>
      <c r="E2378">
        <f t="shared" si="258"/>
        <v>18</v>
      </c>
      <c r="F2378" t="s">
        <v>6</v>
      </c>
      <c r="G2378">
        <v>700</v>
      </c>
      <c r="H2378">
        <f t="shared" si="257"/>
        <v>70</v>
      </c>
      <c r="I2378" t="s">
        <v>7</v>
      </c>
      <c r="J2378" t="s">
        <v>8</v>
      </c>
      <c r="K2378" t="s">
        <v>10062</v>
      </c>
      <c r="L2378" t="s">
        <v>8</v>
      </c>
      <c r="M2378" t="s">
        <v>6</v>
      </c>
      <c r="N2378" t="str">
        <f t="shared" si="259"/>
        <v>M</v>
      </c>
      <c r="O2378" t="s">
        <v>562</v>
      </c>
      <c r="P2378" t="s">
        <v>5930</v>
      </c>
      <c r="Q2378" t="s">
        <v>221</v>
      </c>
      <c r="R2378">
        <v>4</v>
      </c>
      <c r="S2378">
        <f t="shared" si="260"/>
        <v>2019</v>
      </c>
      <c r="T2378" t="s">
        <v>12</v>
      </c>
      <c r="U2378">
        <v>0.999999999999999</v>
      </c>
      <c r="V2378" t="s">
        <v>3396</v>
      </c>
      <c r="W2378">
        <f>VLOOKUP(Q2378,'PBT Tag Rates'!$B$5:$E$44,4,FALSE)</f>
        <v>0.95971980899999998</v>
      </c>
      <c r="X2378">
        <v>1</v>
      </c>
      <c r="Y2378" s="14">
        <f>IFERROR(LOOKUP(H2378,{30,43,48,53,58,63,68,73,78,83,88,93,97},{42,47,52,57,62,67,72,77,82,87,92,99,100}),999)</f>
        <v>72</v>
      </c>
      <c r="Z2378" s="17">
        <f t="shared" si="261"/>
        <v>5.5555555555555554</v>
      </c>
      <c r="AA2378" s="17">
        <f t="shared" si="262"/>
        <v>5.5555555555555554</v>
      </c>
      <c r="AB2378" s="17">
        <f t="shared" si="263"/>
        <v>11.658097686375321</v>
      </c>
      <c r="AC2378" s="17" t="s">
        <v>17655</v>
      </c>
    </row>
    <row r="2379" spans="1:29" x14ac:dyDescent="0.25">
      <c r="A2379" t="s">
        <v>3339</v>
      </c>
      <c r="B2379" s="151" t="s">
        <v>10063</v>
      </c>
      <c r="C2379" t="s">
        <v>435</v>
      </c>
      <c r="D2379" s="1">
        <v>45175</v>
      </c>
      <c r="E2379">
        <f t="shared" si="258"/>
        <v>18</v>
      </c>
      <c r="F2379" t="s">
        <v>6</v>
      </c>
      <c r="G2379">
        <v>640</v>
      </c>
      <c r="H2379">
        <f t="shared" si="257"/>
        <v>64</v>
      </c>
      <c r="I2379" t="s">
        <v>7</v>
      </c>
      <c r="J2379" t="s">
        <v>8</v>
      </c>
      <c r="K2379" t="s">
        <v>8</v>
      </c>
      <c r="L2379" t="s">
        <v>8</v>
      </c>
      <c r="M2379" t="s">
        <v>6</v>
      </c>
      <c r="N2379" t="str">
        <f t="shared" si="259"/>
        <v>M</v>
      </c>
      <c r="O2379" t="s">
        <v>8</v>
      </c>
      <c r="P2379" t="s">
        <v>8</v>
      </c>
      <c r="Q2379" t="s">
        <v>11</v>
      </c>
      <c r="R2379" t="s">
        <v>8</v>
      </c>
      <c r="S2379" t="str">
        <f t="shared" si="260"/>
        <v>U</v>
      </c>
      <c r="T2379" t="s">
        <v>12</v>
      </c>
      <c r="U2379">
        <v>1</v>
      </c>
      <c r="V2379" t="s">
        <v>11</v>
      </c>
      <c r="W2379" t="e">
        <f>VLOOKUP(Q2379,'PBT Tag Rates'!$B$5:$E$44,4,FALSE)</f>
        <v>#N/A</v>
      </c>
      <c r="X2379">
        <v>1</v>
      </c>
      <c r="Y2379" s="14">
        <f>IFERROR(LOOKUP(H2379,{30,43,48,53,58,63,68,73,78,83,88,93,97},{42,47,52,57,62,67,72,77,82,87,92,99,100}),999)</f>
        <v>67</v>
      </c>
      <c r="Z2379" s="17">
        <f t="shared" si="261"/>
        <v>5.5555555555555554</v>
      </c>
      <c r="AA2379" s="17">
        <f t="shared" si="262"/>
        <v>5.5555555555555554</v>
      </c>
      <c r="AB2379" s="17">
        <f t="shared" si="263"/>
        <v>11.658097686375321</v>
      </c>
      <c r="AC2379" s="17" t="s">
        <v>17654</v>
      </c>
    </row>
    <row r="2380" spans="1:29" x14ac:dyDescent="0.25">
      <c r="A2380" t="s">
        <v>3339</v>
      </c>
      <c r="B2380" s="151" t="s">
        <v>10064</v>
      </c>
      <c r="C2380" t="s">
        <v>436</v>
      </c>
      <c r="D2380" s="1">
        <v>45175</v>
      </c>
      <c r="E2380">
        <f t="shared" si="258"/>
        <v>18</v>
      </c>
      <c r="F2380" t="s">
        <v>6</v>
      </c>
      <c r="G2380">
        <v>520</v>
      </c>
      <c r="H2380">
        <f t="shared" si="257"/>
        <v>52</v>
      </c>
      <c r="I2380" t="s">
        <v>9</v>
      </c>
      <c r="J2380">
        <v>1</v>
      </c>
      <c r="K2380" t="s">
        <v>8</v>
      </c>
      <c r="L2380" t="s">
        <v>8</v>
      </c>
      <c r="M2380" t="s">
        <v>6</v>
      </c>
      <c r="N2380" t="str">
        <f t="shared" si="259"/>
        <v>M</v>
      </c>
      <c r="O2380" t="s">
        <v>10065</v>
      </c>
      <c r="P2380" t="s">
        <v>10066</v>
      </c>
      <c r="Q2380" t="s">
        <v>3820</v>
      </c>
      <c r="R2380">
        <v>2</v>
      </c>
      <c r="S2380">
        <f t="shared" si="260"/>
        <v>2021</v>
      </c>
      <c r="T2380" t="s">
        <v>12</v>
      </c>
      <c r="U2380">
        <v>0.999999999999999</v>
      </c>
      <c r="V2380" t="s">
        <v>3876</v>
      </c>
      <c r="W2380">
        <f>VLOOKUP(Q2380,'PBT Tag Rates'!$B$5:$E$44,4,FALSE)</f>
        <v>0.98140000000000005</v>
      </c>
      <c r="X2380">
        <v>1</v>
      </c>
      <c r="Y2380" s="14">
        <f>IFERROR(LOOKUP(H2380,{30,43,48,53,58,63,68,73,78,83,88,93,97},{42,47,52,57,62,67,72,77,82,87,92,99,100}),999)</f>
        <v>52</v>
      </c>
      <c r="Z2380" s="17">
        <f t="shared" si="261"/>
        <v>5.5555555555555554</v>
      </c>
      <c r="AA2380" s="17">
        <f t="shared" si="262"/>
        <v>5.5555555555555554</v>
      </c>
      <c r="AB2380" s="17">
        <f t="shared" si="263"/>
        <v>11.658097686375321</v>
      </c>
      <c r="AC2380" s="17" t="s">
        <v>17654</v>
      </c>
    </row>
    <row r="2381" spans="1:29" x14ac:dyDescent="0.25">
      <c r="A2381" t="s">
        <v>3339</v>
      </c>
      <c r="B2381" s="151" t="s">
        <v>10067</v>
      </c>
      <c r="C2381" t="s">
        <v>10068</v>
      </c>
      <c r="D2381" s="1">
        <v>45175</v>
      </c>
      <c r="E2381">
        <f t="shared" si="258"/>
        <v>18</v>
      </c>
      <c r="F2381" t="s">
        <v>14</v>
      </c>
      <c r="G2381">
        <v>800</v>
      </c>
      <c r="H2381">
        <f t="shared" si="257"/>
        <v>80</v>
      </c>
      <c r="I2381" t="s">
        <v>7</v>
      </c>
      <c r="J2381" t="s">
        <v>8</v>
      </c>
      <c r="K2381" t="s">
        <v>10069</v>
      </c>
      <c r="L2381" t="s">
        <v>8</v>
      </c>
      <c r="M2381" t="s">
        <v>14</v>
      </c>
      <c r="N2381" t="str">
        <f t="shared" si="259"/>
        <v>F</v>
      </c>
      <c r="O2381" t="s">
        <v>1209</v>
      </c>
      <c r="P2381" t="s">
        <v>1210</v>
      </c>
      <c r="Q2381" t="s">
        <v>221</v>
      </c>
      <c r="R2381">
        <v>4</v>
      </c>
      <c r="S2381">
        <f t="shared" si="260"/>
        <v>2019</v>
      </c>
      <c r="T2381" t="s">
        <v>12</v>
      </c>
      <c r="U2381">
        <v>1</v>
      </c>
      <c r="V2381" t="s">
        <v>3346</v>
      </c>
      <c r="W2381">
        <f>VLOOKUP(Q2381,'PBT Tag Rates'!$B$5:$E$44,4,FALSE)</f>
        <v>0.95971980899999998</v>
      </c>
      <c r="X2381">
        <v>1</v>
      </c>
      <c r="Y2381" s="14">
        <f>IFERROR(LOOKUP(H2381,{30,43,48,53,58,63,68,73,78,83,88,93,97},{42,47,52,57,62,67,72,77,82,87,92,99,100}),999)</f>
        <v>82</v>
      </c>
      <c r="Z2381" s="17">
        <f t="shared" si="261"/>
        <v>5.5555555555555554</v>
      </c>
      <c r="AA2381" s="17">
        <f t="shared" si="262"/>
        <v>5.5555555555555554</v>
      </c>
      <c r="AB2381" s="17">
        <f t="shared" si="263"/>
        <v>11.658097686375321</v>
      </c>
      <c r="AC2381" s="17" t="s">
        <v>17654</v>
      </c>
    </row>
    <row r="2382" spans="1:29" x14ac:dyDescent="0.25">
      <c r="A2382" t="s">
        <v>3339</v>
      </c>
      <c r="B2382" s="151" t="s">
        <v>10070</v>
      </c>
      <c r="C2382" t="s">
        <v>10071</v>
      </c>
      <c r="D2382" s="1">
        <v>45175</v>
      </c>
      <c r="E2382">
        <f t="shared" si="258"/>
        <v>18</v>
      </c>
      <c r="F2382" t="s">
        <v>14</v>
      </c>
      <c r="G2382">
        <v>850</v>
      </c>
      <c r="H2382">
        <f t="shared" si="257"/>
        <v>85</v>
      </c>
      <c r="I2382" t="s">
        <v>9</v>
      </c>
      <c r="J2382">
        <v>1</v>
      </c>
      <c r="K2382" t="s">
        <v>10072</v>
      </c>
      <c r="L2382" t="s">
        <v>8</v>
      </c>
      <c r="M2382" t="s">
        <v>14</v>
      </c>
      <c r="N2382" t="str">
        <f t="shared" si="259"/>
        <v>F</v>
      </c>
      <c r="O2382" t="s">
        <v>8</v>
      </c>
      <c r="P2382" t="s">
        <v>8</v>
      </c>
      <c r="Q2382" t="s">
        <v>11</v>
      </c>
      <c r="R2382" t="s">
        <v>8</v>
      </c>
      <c r="S2382" t="str">
        <f t="shared" si="260"/>
        <v>U</v>
      </c>
      <c r="T2382" t="s">
        <v>12</v>
      </c>
      <c r="U2382">
        <v>1</v>
      </c>
      <c r="V2382" t="s">
        <v>3100</v>
      </c>
      <c r="W2382" t="e">
        <f>VLOOKUP(Q2382,'PBT Tag Rates'!$B$5:$E$44,4,FALSE)</f>
        <v>#N/A</v>
      </c>
      <c r="X2382">
        <v>1</v>
      </c>
      <c r="Y2382" s="14">
        <f>IFERROR(LOOKUP(H2382,{30,43,48,53,58,63,68,73,78,83,88,93,97},{42,47,52,57,62,67,72,77,82,87,92,99,100}),999)</f>
        <v>87</v>
      </c>
      <c r="Z2382" s="17">
        <f t="shared" si="261"/>
        <v>5.5555555555555554</v>
      </c>
      <c r="AA2382" s="17">
        <f t="shared" si="262"/>
        <v>5.5555555555555554</v>
      </c>
      <c r="AB2382" s="17">
        <f t="shared" si="263"/>
        <v>11.658097686375321</v>
      </c>
      <c r="AC2382" s="17" t="s">
        <v>17654</v>
      </c>
    </row>
    <row r="2383" spans="1:29" x14ac:dyDescent="0.25">
      <c r="A2383" t="s">
        <v>3339</v>
      </c>
      <c r="B2383" s="151" t="s">
        <v>10073</v>
      </c>
      <c r="C2383" t="s">
        <v>437</v>
      </c>
      <c r="D2383" s="1">
        <v>45175</v>
      </c>
      <c r="E2383">
        <f t="shared" si="258"/>
        <v>18</v>
      </c>
      <c r="F2383" t="s">
        <v>14</v>
      </c>
      <c r="G2383">
        <v>830</v>
      </c>
      <c r="H2383">
        <f t="shared" si="257"/>
        <v>83</v>
      </c>
      <c r="I2383" t="s">
        <v>7</v>
      </c>
      <c r="J2383" t="s">
        <v>8</v>
      </c>
      <c r="K2383" t="s">
        <v>10074</v>
      </c>
      <c r="L2383" t="s">
        <v>8</v>
      </c>
      <c r="M2383" t="s">
        <v>14</v>
      </c>
      <c r="N2383" t="str">
        <f t="shared" si="259"/>
        <v>F</v>
      </c>
      <c r="O2383" t="s">
        <v>3661</v>
      </c>
      <c r="P2383" t="s">
        <v>5312</v>
      </c>
      <c r="Q2383" t="s">
        <v>221</v>
      </c>
      <c r="R2383">
        <v>4</v>
      </c>
      <c r="S2383">
        <f t="shared" si="260"/>
        <v>2019</v>
      </c>
      <c r="T2383" t="s">
        <v>12</v>
      </c>
      <c r="U2383">
        <v>0.999999999999997</v>
      </c>
      <c r="V2383" t="s">
        <v>3363</v>
      </c>
      <c r="W2383">
        <f>VLOOKUP(Q2383,'PBT Tag Rates'!$B$5:$E$44,4,FALSE)</f>
        <v>0.95971980899999998</v>
      </c>
      <c r="X2383">
        <v>1</v>
      </c>
      <c r="Y2383" s="14">
        <f>IFERROR(LOOKUP(H2383,{30,43,48,53,58,63,68,73,78,83,88,93,97},{42,47,52,57,62,67,72,77,82,87,92,99,100}),999)</f>
        <v>87</v>
      </c>
      <c r="Z2383" s="17">
        <f t="shared" si="261"/>
        <v>5.5555555555555554</v>
      </c>
      <c r="AA2383" s="17">
        <f t="shared" si="262"/>
        <v>5.5555555555555554</v>
      </c>
      <c r="AB2383" s="17">
        <f t="shared" si="263"/>
        <v>11.658097686375321</v>
      </c>
      <c r="AC2383" s="17" t="s">
        <v>17654</v>
      </c>
    </row>
    <row r="2384" spans="1:29" x14ac:dyDescent="0.25">
      <c r="A2384" t="s">
        <v>3339</v>
      </c>
      <c r="B2384" s="151" t="s">
        <v>10075</v>
      </c>
      <c r="C2384" t="s">
        <v>10076</v>
      </c>
      <c r="D2384" s="1">
        <v>45175</v>
      </c>
      <c r="E2384">
        <f t="shared" si="258"/>
        <v>18</v>
      </c>
      <c r="F2384" t="s">
        <v>14</v>
      </c>
      <c r="G2384">
        <v>820</v>
      </c>
      <c r="H2384">
        <f t="shared" si="257"/>
        <v>82</v>
      </c>
      <c r="I2384" t="s">
        <v>7</v>
      </c>
      <c r="J2384" t="s">
        <v>8</v>
      </c>
      <c r="K2384" t="s">
        <v>10077</v>
      </c>
      <c r="L2384" t="s">
        <v>8</v>
      </c>
      <c r="M2384" t="s">
        <v>6</v>
      </c>
      <c r="N2384" t="str">
        <f t="shared" si="259"/>
        <v>M</v>
      </c>
      <c r="O2384" t="s">
        <v>1415</v>
      </c>
      <c r="P2384" t="s">
        <v>2678</v>
      </c>
      <c r="Q2384" t="s">
        <v>221</v>
      </c>
      <c r="R2384">
        <v>4</v>
      </c>
      <c r="S2384">
        <f t="shared" si="260"/>
        <v>2019</v>
      </c>
      <c r="T2384" t="s">
        <v>12</v>
      </c>
      <c r="U2384">
        <v>0.999999999999998</v>
      </c>
      <c r="V2384" t="s">
        <v>3396</v>
      </c>
      <c r="W2384">
        <f>VLOOKUP(Q2384,'PBT Tag Rates'!$B$5:$E$44,4,FALSE)</f>
        <v>0.95971980899999998</v>
      </c>
      <c r="X2384">
        <v>1</v>
      </c>
      <c r="Y2384" s="14">
        <f>IFERROR(LOOKUP(H2384,{30,43,48,53,58,63,68,73,78,83,88,93,97},{42,47,52,57,62,67,72,77,82,87,92,99,100}),999)</f>
        <v>82</v>
      </c>
      <c r="Z2384" s="17">
        <f t="shared" si="261"/>
        <v>5.5555555555555554</v>
      </c>
      <c r="AA2384" s="17">
        <f t="shared" si="262"/>
        <v>5.5555555555555554</v>
      </c>
      <c r="AB2384" s="17">
        <f t="shared" si="263"/>
        <v>11.658097686375321</v>
      </c>
      <c r="AC2384" s="17" t="s">
        <v>17655</v>
      </c>
    </row>
    <row r="2385" spans="1:29" x14ac:dyDescent="0.25">
      <c r="A2385" t="s">
        <v>3339</v>
      </c>
      <c r="B2385" s="151" t="s">
        <v>10078</v>
      </c>
      <c r="C2385" t="s">
        <v>10079</v>
      </c>
      <c r="D2385" s="1">
        <v>45175</v>
      </c>
      <c r="E2385">
        <f t="shared" si="258"/>
        <v>18</v>
      </c>
      <c r="F2385" t="s">
        <v>14</v>
      </c>
      <c r="G2385">
        <v>770</v>
      </c>
      <c r="H2385">
        <f t="shared" si="257"/>
        <v>77</v>
      </c>
      <c r="I2385" t="s">
        <v>7</v>
      </c>
      <c r="J2385" t="s">
        <v>8</v>
      </c>
      <c r="K2385" t="s">
        <v>10080</v>
      </c>
      <c r="L2385" t="s">
        <v>8</v>
      </c>
      <c r="M2385" t="s">
        <v>14</v>
      </c>
      <c r="N2385" t="str">
        <f t="shared" si="259"/>
        <v>F</v>
      </c>
      <c r="O2385" t="s">
        <v>1726</v>
      </c>
      <c r="P2385" t="s">
        <v>1727</v>
      </c>
      <c r="Q2385" t="s">
        <v>221</v>
      </c>
      <c r="R2385">
        <v>4</v>
      </c>
      <c r="S2385">
        <f t="shared" si="260"/>
        <v>2019</v>
      </c>
      <c r="T2385" t="s">
        <v>12</v>
      </c>
      <c r="U2385">
        <v>1</v>
      </c>
      <c r="V2385" t="s">
        <v>3346</v>
      </c>
      <c r="W2385">
        <f>VLOOKUP(Q2385,'PBT Tag Rates'!$B$5:$E$44,4,FALSE)</f>
        <v>0.95971980899999998</v>
      </c>
      <c r="X2385">
        <v>1</v>
      </c>
      <c r="Y2385" s="14">
        <f>IFERROR(LOOKUP(H2385,{30,43,48,53,58,63,68,73,78,83,88,93,97},{42,47,52,57,62,67,72,77,82,87,92,99,100}),999)</f>
        <v>77</v>
      </c>
      <c r="Z2385" s="17">
        <f t="shared" si="261"/>
        <v>5.5555555555555554</v>
      </c>
      <c r="AA2385" s="17">
        <f t="shared" si="262"/>
        <v>5.5555555555555554</v>
      </c>
      <c r="AB2385" s="17">
        <f t="shared" si="263"/>
        <v>11.658097686375321</v>
      </c>
      <c r="AC2385" s="17" t="s">
        <v>17654</v>
      </c>
    </row>
    <row r="2386" spans="1:29" x14ac:dyDescent="0.25">
      <c r="A2386" t="s">
        <v>3339</v>
      </c>
      <c r="B2386" s="151" t="s">
        <v>10081</v>
      </c>
      <c r="C2386" t="s">
        <v>438</v>
      </c>
      <c r="D2386" s="1">
        <v>45175</v>
      </c>
      <c r="E2386">
        <f t="shared" si="258"/>
        <v>18</v>
      </c>
      <c r="F2386" t="s">
        <v>14</v>
      </c>
      <c r="G2386">
        <v>730</v>
      </c>
      <c r="H2386">
        <f t="shared" si="257"/>
        <v>73</v>
      </c>
      <c r="I2386" t="s">
        <v>9</v>
      </c>
      <c r="J2386">
        <v>1</v>
      </c>
      <c r="K2386" t="s">
        <v>8</v>
      </c>
      <c r="L2386" t="s">
        <v>8</v>
      </c>
      <c r="M2386" t="s">
        <v>14</v>
      </c>
      <c r="N2386" t="str">
        <f t="shared" si="259"/>
        <v>F</v>
      </c>
      <c r="O2386" t="s">
        <v>2606</v>
      </c>
      <c r="P2386" t="s">
        <v>4395</v>
      </c>
      <c r="Q2386" t="s">
        <v>221</v>
      </c>
      <c r="R2386">
        <v>4</v>
      </c>
      <c r="S2386">
        <f t="shared" si="260"/>
        <v>2019</v>
      </c>
      <c r="T2386" t="s">
        <v>12</v>
      </c>
      <c r="U2386">
        <v>0.999999999999998</v>
      </c>
      <c r="V2386" t="s">
        <v>3386</v>
      </c>
      <c r="W2386">
        <f>VLOOKUP(Q2386,'PBT Tag Rates'!$B$5:$E$44,4,FALSE)</f>
        <v>0.95971980899999998</v>
      </c>
      <c r="X2386">
        <v>1</v>
      </c>
      <c r="Y2386" s="14">
        <f>IFERROR(LOOKUP(H2386,{30,43,48,53,58,63,68,73,78,83,88,93,97},{42,47,52,57,62,67,72,77,82,87,92,99,100}),999)</f>
        <v>77</v>
      </c>
      <c r="Z2386" s="17">
        <f t="shared" si="261"/>
        <v>5.5555555555555554</v>
      </c>
      <c r="AA2386" s="17">
        <f t="shared" si="262"/>
        <v>5.5555555555555554</v>
      </c>
      <c r="AB2386" s="17">
        <f t="shared" si="263"/>
        <v>11.658097686375321</v>
      </c>
      <c r="AC2386" s="17" t="s">
        <v>17654</v>
      </c>
    </row>
    <row r="2387" spans="1:29" x14ac:dyDescent="0.25">
      <c r="A2387" t="s">
        <v>3339</v>
      </c>
      <c r="B2387" s="151" t="s">
        <v>10082</v>
      </c>
      <c r="C2387" t="s">
        <v>10083</v>
      </c>
      <c r="D2387" s="1">
        <v>45175</v>
      </c>
      <c r="E2387">
        <f t="shared" si="258"/>
        <v>18</v>
      </c>
      <c r="F2387" t="s">
        <v>14</v>
      </c>
      <c r="G2387">
        <v>720</v>
      </c>
      <c r="H2387">
        <f t="shared" si="257"/>
        <v>72</v>
      </c>
      <c r="I2387" t="s">
        <v>7</v>
      </c>
      <c r="J2387" t="s">
        <v>8</v>
      </c>
      <c r="K2387" t="s">
        <v>10084</v>
      </c>
      <c r="L2387" t="s">
        <v>8</v>
      </c>
      <c r="M2387" t="s">
        <v>14</v>
      </c>
      <c r="N2387" t="str">
        <f t="shared" si="259"/>
        <v>F</v>
      </c>
      <c r="O2387" t="s">
        <v>1413</v>
      </c>
      <c r="P2387" t="s">
        <v>1414</v>
      </c>
      <c r="Q2387" t="s">
        <v>221</v>
      </c>
      <c r="R2387">
        <v>4</v>
      </c>
      <c r="S2387">
        <f t="shared" si="260"/>
        <v>2019</v>
      </c>
      <c r="T2387" t="s">
        <v>12</v>
      </c>
      <c r="U2387">
        <v>1</v>
      </c>
      <c r="V2387" t="s">
        <v>3396</v>
      </c>
      <c r="W2387">
        <f>VLOOKUP(Q2387,'PBT Tag Rates'!$B$5:$E$44,4,FALSE)</f>
        <v>0.95971980899999998</v>
      </c>
      <c r="X2387">
        <v>1</v>
      </c>
      <c r="Y2387" s="14">
        <f>IFERROR(LOOKUP(H2387,{30,43,48,53,58,63,68,73,78,83,88,93,97},{42,47,52,57,62,67,72,77,82,87,92,99,100}),999)</f>
        <v>72</v>
      </c>
      <c r="Z2387" s="17">
        <f t="shared" si="261"/>
        <v>5.5555555555555554</v>
      </c>
      <c r="AA2387" s="17">
        <f t="shared" si="262"/>
        <v>5.5555555555555554</v>
      </c>
      <c r="AB2387" s="17">
        <f t="shared" si="263"/>
        <v>11.658097686375321</v>
      </c>
      <c r="AC2387" s="17" t="s">
        <v>17655</v>
      </c>
    </row>
    <row r="2388" spans="1:29" x14ac:dyDescent="0.25">
      <c r="A2388" t="s">
        <v>3339</v>
      </c>
      <c r="B2388" s="151" t="s">
        <v>10085</v>
      </c>
      <c r="C2388" t="s">
        <v>10086</v>
      </c>
      <c r="D2388" s="1">
        <v>45175</v>
      </c>
      <c r="E2388">
        <f t="shared" si="258"/>
        <v>18</v>
      </c>
      <c r="F2388" t="s">
        <v>14</v>
      </c>
      <c r="G2388">
        <v>710</v>
      </c>
      <c r="H2388">
        <f t="shared" si="257"/>
        <v>71</v>
      </c>
      <c r="I2388" t="s">
        <v>7</v>
      </c>
      <c r="J2388" t="s">
        <v>8</v>
      </c>
      <c r="K2388" t="s">
        <v>10087</v>
      </c>
      <c r="L2388" t="s">
        <v>8</v>
      </c>
      <c r="M2388" t="s">
        <v>14</v>
      </c>
      <c r="N2388" t="str">
        <f t="shared" si="259"/>
        <v>F</v>
      </c>
      <c r="O2388" t="s">
        <v>8</v>
      </c>
      <c r="P2388" t="s">
        <v>8</v>
      </c>
      <c r="Q2388" t="s">
        <v>11</v>
      </c>
      <c r="R2388" t="s">
        <v>8</v>
      </c>
      <c r="S2388" t="str">
        <f t="shared" si="260"/>
        <v>U</v>
      </c>
      <c r="T2388" t="s">
        <v>12</v>
      </c>
      <c r="U2388">
        <v>0.999999999999997</v>
      </c>
      <c r="V2388" t="s">
        <v>11</v>
      </c>
      <c r="W2388" t="e">
        <f>VLOOKUP(Q2388,'PBT Tag Rates'!$B$5:$E$44,4,FALSE)</f>
        <v>#N/A</v>
      </c>
      <c r="X2388">
        <v>1</v>
      </c>
      <c r="Y2388" s="14">
        <f>IFERROR(LOOKUP(H2388,{30,43,48,53,58,63,68,73,78,83,88,93,97},{42,47,52,57,62,67,72,77,82,87,92,99,100}),999)</f>
        <v>72</v>
      </c>
      <c r="Z2388" s="17">
        <f t="shared" si="261"/>
        <v>5.5555555555555554</v>
      </c>
      <c r="AA2388" s="17">
        <f t="shared" si="262"/>
        <v>5.5555555555555554</v>
      </c>
      <c r="AB2388" s="17">
        <f t="shared" si="263"/>
        <v>11.658097686375321</v>
      </c>
      <c r="AC2388" s="17" t="s">
        <v>17654</v>
      </c>
    </row>
    <row r="2389" spans="1:29" x14ac:dyDescent="0.25">
      <c r="A2389" t="s">
        <v>3339</v>
      </c>
      <c r="B2389" s="151" t="s">
        <v>10088</v>
      </c>
      <c r="C2389" t="s">
        <v>439</v>
      </c>
      <c r="D2389" s="1">
        <v>45175</v>
      </c>
      <c r="E2389">
        <f t="shared" si="258"/>
        <v>18</v>
      </c>
      <c r="F2389" t="s">
        <v>14</v>
      </c>
      <c r="G2389">
        <v>670</v>
      </c>
      <c r="H2389">
        <f t="shared" si="257"/>
        <v>67</v>
      </c>
      <c r="I2389" t="s">
        <v>7</v>
      </c>
      <c r="J2389" t="s">
        <v>8</v>
      </c>
      <c r="K2389" t="s">
        <v>8</v>
      </c>
      <c r="L2389" t="s">
        <v>8</v>
      </c>
      <c r="M2389" t="s">
        <v>6</v>
      </c>
      <c r="N2389" t="str">
        <f t="shared" si="259"/>
        <v>M</v>
      </c>
      <c r="O2389" t="s">
        <v>8</v>
      </c>
      <c r="P2389" t="s">
        <v>8</v>
      </c>
      <c r="Q2389" t="s">
        <v>11</v>
      </c>
      <c r="R2389" t="s">
        <v>8</v>
      </c>
      <c r="S2389" t="str">
        <f t="shared" si="260"/>
        <v>U</v>
      </c>
      <c r="T2389" t="s">
        <v>12</v>
      </c>
      <c r="U2389">
        <v>0.999999999999998</v>
      </c>
      <c r="V2389" t="s">
        <v>11</v>
      </c>
      <c r="W2389" t="e">
        <f>VLOOKUP(Q2389,'PBT Tag Rates'!$B$5:$E$44,4,FALSE)</f>
        <v>#N/A</v>
      </c>
      <c r="X2389">
        <v>1</v>
      </c>
      <c r="Y2389" s="14">
        <f>IFERROR(LOOKUP(H2389,{30,43,48,53,58,63,68,73,78,83,88,93,97},{42,47,52,57,62,67,72,77,82,87,92,99,100}),999)</f>
        <v>67</v>
      </c>
      <c r="Z2389" s="17">
        <f t="shared" si="261"/>
        <v>5.5555555555555554</v>
      </c>
      <c r="AA2389" s="17">
        <f t="shared" si="262"/>
        <v>5.5555555555555554</v>
      </c>
      <c r="AB2389" s="17">
        <f t="shared" si="263"/>
        <v>11.658097686375321</v>
      </c>
      <c r="AC2389" s="17" t="s">
        <v>17654</v>
      </c>
    </row>
    <row r="2390" spans="1:29" x14ac:dyDescent="0.25">
      <c r="A2390" t="s">
        <v>3339</v>
      </c>
      <c r="B2390" s="151" t="s">
        <v>10089</v>
      </c>
      <c r="C2390" t="s">
        <v>10090</v>
      </c>
      <c r="D2390" s="1">
        <v>45175</v>
      </c>
      <c r="E2390">
        <f t="shared" si="258"/>
        <v>18</v>
      </c>
      <c r="F2390" t="s">
        <v>6</v>
      </c>
      <c r="G2390">
        <v>720</v>
      </c>
      <c r="H2390">
        <f t="shared" ref="H2390:H2453" si="264">G2390/10</f>
        <v>72</v>
      </c>
      <c r="I2390" t="s">
        <v>7</v>
      </c>
      <c r="J2390" t="s">
        <v>8</v>
      </c>
      <c r="K2390" t="s">
        <v>10091</v>
      </c>
      <c r="L2390" t="s">
        <v>8</v>
      </c>
      <c r="M2390" t="s">
        <v>6</v>
      </c>
      <c r="N2390" t="str">
        <f t="shared" si="259"/>
        <v>M</v>
      </c>
      <c r="O2390" t="s">
        <v>635</v>
      </c>
      <c r="P2390" t="s">
        <v>636</v>
      </c>
      <c r="Q2390" t="s">
        <v>221</v>
      </c>
      <c r="R2390">
        <v>4</v>
      </c>
      <c r="S2390">
        <f t="shared" si="260"/>
        <v>2019</v>
      </c>
      <c r="T2390" t="s">
        <v>12</v>
      </c>
      <c r="U2390">
        <v>1</v>
      </c>
      <c r="V2390" t="s">
        <v>3363</v>
      </c>
      <c r="W2390">
        <f>VLOOKUP(Q2390,'PBT Tag Rates'!$B$5:$E$44,4,FALSE)</f>
        <v>0.95971980899999998</v>
      </c>
      <c r="X2390">
        <v>1</v>
      </c>
      <c r="Y2390" s="14">
        <f>IFERROR(LOOKUP(H2390,{30,43,48,53,58,63,68,73,78,83,88,93,97},{42,47,52,57,62,67,72,77,82,87,92,99,100}),999)</f>
        <v>72</v>
      </c>
      <c r="Z2390" s="17">
        <f t="shared" si="261"/>
        <v>5.5555555555555554</v>
      </c>
      <c r="AA2390" s="17">
        <f t="shared" si="262"/>
        <v>5.5555555555555554</v>
      </c>
      <c r="AB2390" s="17">
        <f t="shared" si="263"/>
        <v>11.658097686375321</v>
      </c>
      <c r="AC2390" s="17" t="s">
        <v>17654</v>
      </c>
    </row>
    <row r="2391" spans="1:29" x14ac:dyDescent="0.25">
      <c r="A2391" t="s">
        <v>3339</v>
      </c>
      <c r="B2391" s="151" t="s">
        <v>10092</v>
      </c>
      <c r="C2391" t="s">
        <v>10093</v>
      </c>
      <c r="D2391" s="1">
        <v>45175</v>
      </c>
      <c r="E2391">
        <f t="shared" ref="E2391:E2454" si="265">IF(D2391&lt;=$D$3,70,18)</f>
        <v>18</v>
      </c>
      <c r="F2391" t="s">
        <v>14</v>
      </c>
      <c r="G2391">
        <v>810</v>
      </c>
      <c r="H2391">
        <f t="shared" si="264"/>
        <v>81</v>
      </c>
      <c r="I2391" t="s">
        <v>7</v>
      </c>
      <c r="J2391" t="s">
        <v>8</v>
      </c>
      <c r="K2391" t="s">
        <v>10094</v>
      </c>
      <c r="L2391" t="s">
        <v>8</v>
      </c>
      <c r="M2391" t="s">
        <v>14</v>
      </c>
      <c r="N2391" t="str">
        <f t="shared" ref="N2391:N2454" si="266">IF(M2391="U",F2391,M2391)</f>
        <v>F</v>
      </c>
      <c r="O2391" t="s">
        <v>1081</v>
      </c>
      <c r="P2391" t="s">
        <v>1392</v>
      </c>
      <c r="Q2391" t="s">
        <v>221</v>
      </c>
      <c r="R2391">
        <v>4</v>
      </c>
      <c r="S2391">
        <f t="shared" ref="S2391:S2454" si="267">IFERROR($S$3-R2391,"U")</f>
        <v>2019</v>
      </c>
      <c r="T2391" t="s">
        <v>12</v>
      </c>
      <c r="U2391">
        <v>1</v>
      </c>
      <c r="V2391" t="s">
        <v>3386</v>
      </c>
      <c r="W2391">
        <f>VLOOKUP(Q2391,'PBT Tag Rates'!$B$5:$E$44,4,FALSE)</f>
        <v>0.95971980899999998</v>
      </c>
      <c r="X2391">
        <v>1</v>
      </c>
      <c r="Y2391" s="14">
        <f>IFERROR(LOOKUP(H2391,{30,43,48,53,58,63,68,73,78,83,88,93,97},{42,47,52,57,62,67,72,77,82,87,92,99,100}),999)</f>
        <v>82</v>
      </c>
      <c r="Z2391" s="17">
        <f t="shared" ref="Z2391:Z2454" si="268">IF(D2391&lt;$D$3,X2391/$Z$3,X2391/$Z$4)</f>
        <v>5.5555555555555554</v>
      </c>
      <c r="AA2391" s="17">
        <f t="shared" ref="AA2391:AA2454" si="269">Z2391*(1+$AA$4)</f>
        <v>5.5555555555555554</v>
      </c>
      <c r="AB2391" s="17">
        <f t="shared" ref="AB2391:AB2454" si="270">IF(D2391&lt;$D$3,AA2391/$AB$3,AA2391/$AB$4)</f>
        <v>11.658097686375321</v>
      </c>
      <c r="AC2391" s="17" t="s">
        <v>17654</v>
      </c>
    </row>
    <row r="2392" spans="1:29" x14ac:dyDescent="0.25">
      <c r="A2392" t="s">
        <v>3339</v>
      </c>
      <c r="B2392" s="151" t="s">
        <v>10095</v>
      </c>
      <c r="C2392" t="s">
        <v>440</v>
      </c>
      <c r="D2392" s="1">
        <v>45175</v>
      </c>
      <c r="E2392">
        <f t="shared" si="265"/>
        <v>18</v>
      </c>
      <c r="F2392" t="s">
        <v>14</v>
      </c>
      <c r="G2392">
        <v>770</v>
      </c>
      <c r="H2392">
        <f t="shared" si="264"/>
        <v>77</v>
      </c>
      <c r="I2392" t="s">
        <v>7</v>
      </c>
      <c r="J2392" t="s">
        <v>8</v>
      </c>
      <c r="K2392" t="s">
        <v>10096</v>
      </c>
      <c r="L2392" t="s">
        <v>8</v>
      </c>
      <c r="M2392" t="s">
        <v>14</v>
      </c>
      <c r="N2392" t="str">
        <f t="shared" si="266"/>
        <v>F</v>
      </c>
      <c r="O2392" t="s">
        <v>552</v>
      </c>
      <c r="P2392" t="s">
        <v>8744</v>
      </c>
      <c r="Q2392" t="s">
        <v>221</v>
      </c>
      <c r="R2392">
        <v>4</v>
      </c>
      <c r="S2392">
        <f t="shared" si="267"/>
        <v>2019</v>
      </c>
      <c r="T2392" t="s">
        <v>12</v>
      </c>
      <c r="U2392">
        <v>0.999999999999995</v>
      </c>
      <c r="V2392" t="s">
        <v>3396</v>
      </c>
      <c r="W2392">
        <f>VLOOKUP(Q2392,'PBT Tag Rates'!$B$5:$E$44,4,FALSE)</f>
        <v>0.95971980899999998</v>
      </c>
      <c r="X2392">
        <v>1</v>
      </c>
      <c r="Y2392" s="14">
        <f>IFERROR(LOOKUP(H2392,{30,43,48,53,58,63,68,73,78,83,88,93,97},{42,47,52,57,62,67,72,77,82,87,92,99,100}),999)</f>
        <v>77</v>
      </c>
      <c r="Z2392" s="17">
        <f t="shared" si="268"/>
        <v>5.5555555555555554</v>
      </c>
      <c r="AA2392" s="17">
        <f t="shared" si="269"/>
        <v>5.5555555555555554</v>
      </c>
      <c r="AB2392" s="17">
        <f t="shared" si="270"/>
        <v>11.658097686375321</v>
      </c>
      <c r="AC2392" s="17" t="s">
        <v>17655</v>
      </c>
    </row>
    <row r="2393" spans="1:29" x14ac:dyDescent="0.25">
      <c r="A2393" t="s">
        <v>3339</v>
      </c>
      <c r="B2393" s="151" t="s">
        <v>10097</v>
      </c>
      <c r="C2393" t="s">
        <v>10098</v>
      </c>
      <c r="D2393" s="1">
        <v>45175</v>
      </c>
      <c r="E2393">
        <f t="shared" si="265"/>
        <v>18</v>
      </c>
      <c r="F2393" t="s">
        <v>14</v>
      </c>
      <c r="G2393">
        <v>840</v>
      </c>
      <c r="H2393">
        <f t="shared" si="264"/>
        <v>84</v>
      </c>
      <c r="I2393" t="s">
        <v>7</v>
      </c>
      <c r="J2393" t="s">
        <v>8</v>
      </c>
      <c r="K2393" t="s">
        <v>10099</v>
      </c>
      <c r="L2393" t="s">
        <v>8</v>
      </c>
      <c r="M2393" t="s">
        <v>14</v>
      </c>
      <c r="N2393" t="str">
        <f t="shared" si="266"/>
        <v>F</v>
      </c>
      <c r="O2393" t="s">
        <v>596</v>
      </c>
      <c r="P2393" t="s">
        <v>2377</v>
      </c>
      <c r="Q2393" t="s">
        <v>221</v>
      </c>
      <c r="R2393">
        <v>4</v>
      </c>
      <c r="S2393">
        <f t="shared" si="267"/>
        <v>2019</v>
      </c>
      <c r="T2393" t="s">
        <v>12</v>
      </c>
      <c r="U2393">
        <v>0.999999999999999</v>
      </c>
      <c r="V2393" t="s">
        <v>3396</v>
      </c>
      <c r="W2393">
        <f>VLOOKUP(Q2393,'PBT Tag Rates'!$B$5:$E$44,4,FALSE)</f>
        <v>0.95971980899999998</v>
      </c>
      <c r="X2393">
        <v>1</v>
      </c>
      <c r="Y2393" s="14">
        <f>IFERROR(LOOKUP(H2393,{30,43,48,53,58,63,68,73,78,83,88,93,97},{42,47,52,57,62,67,72,77,82,87,92,99,100}),999)</f>
        <v>87</v>
      </c>
      <c r="Z2393" s="17">
        <f t="shared" si="268"/>
        <v>5.5555555555555554</v>
      </c>
      <c r="AA2393" s="17">
        <f t="shared" si="269"/>
        <v>5.5555555555555554</v>
      </c>
      <c r="AB2393" s="17">
        <f t="shared" si="270"/>
        <v>11.658097686375321</v>
      </c>
      <c r="AC2393" s="17" t="s">
        <v>17655</v>
      </c>
    </row>
    <row r="2394" spans="1:29" x14ac:dyDescent="0.25">
      <c r="A2394" t="s">
        <v>3339</v>
      </c>
      <c r="B2394" s="151" t="s">
        <v>10100</v>
      </c>
      <c r="C2394" t="s">
        <v>10101</v>
      </c>
      <c r="D2394" s="1">
        <v>45175</v>
      </c>
      <c r="E2394">
        <f t="shared" si="265"/>
        <v>18</v>
      </c>
      <c r="F2394" t="s">
        <v>6</v>
      </c>
      <c r="G2394">
        <v>760</v>
      </c>
      <c r="H2394">
        <f t="shared" si="264"/>
        <v>76</v>
      </c>
      <c r="I2394" t="s">
        <v>7</v>
      </c>
      <c r="J2394" t="s">
        <v>8</v>
      </c>
      <c r="K2394" t="s">
        <v>10102</v>
      </c>
      <c r="L2394" t="s">
        <v>8</v>
      </c>
      <c r="M2394" t="s">
        <v>6</v>
      </c>
      <c r="N2394" t="str">
        <f t="shared" si="266"/>
        <v>M</v>
      </c>
      <c r="O2394" t="s">
        <v>520</v>
      </c>
      <c r="P2394" t="s">
        <v>679</v>
      </c>
      <c r="Q2394" t="s">
        <v>221</v>
      </c>
      <c r="R2394">
        <v>4</v>
      </c>
      <c r="S2394">
        <f t="shared" si="267"/>
        <v>2019</v>
      </c>
      <c r="T2394" t="s">
        <v>12</v>
      </c>
      <c r="U2394">
        <v>1</v>
      </c>
      <c r="V2394" t="s">
        <v>3396</v>
      </c>
      <c r="W2394">
        <f>VLOOKUP(Q2394,'PBT Tag Rates'!$B$5:$E$44,4,FALSE)</f>
        <v>0.95971980899999998</v>
      </c>
      <c r="X2394">
        <v>1</v>
      </c>
      <c r="Y2394" s="14">
        <f>IFERROR(LOOKUP(H2394,{30,43,48,53,58,63,68,73,78,83,88,93,97},{42,47,52,57,62,67,72,77,82,87,92,99,100}),999)</f>
        <v>77</v>
      </c>
      <c r="Z2394" s="17">
        <f t="shared" si="268"/>
        <v>5.5555555555555554</v>
      </c>
      <c r="AA2394" s="17">
        <f t="shared" si="269"/>
        <v>5.5555555555555554</v>
      </c>
      <c r="AB2394" s="17">
        <f t="shared" si="270"/>
        <v>11.658097686375321</v>
      </c>
      <c r="AC2394" s="17" t="s">
        <v>17655</v>
      </c>
    </row>
    <row r="2395" spans="1:29" x14ac:dyDescent="0.25">
      <c r="A2395" t="s">
        <v>3339</v>
      </c>
      <c r="B2395" s="151" t="s">
        <v>10103</v>
      </c>
      <c r="C2395" t="s">
        <v>441</v>
      </c>
      <c r="D2395" s="1">
        <v>45175</v>
      </c>
      <c r="E2395">
        <f t="shared" si="265"/>
        <v>18</v>
      </c>
      <c r="F2395" t="s">
        <v>14</v>
      </c>
      <c r="G2395">
        <v>760</v>
      </c>
      <c r="H2395">
        <f t="shared" si="264"/>
        <v>76</v>
      </c>
      <c r="I2395" t="s">
        <v>9</v>
      </c>
      <c r="J2395">
        <v>1</v>
      </c>
      <c r="K2395" t="s">
        <v>8</v>
      </c>
      <c r="L2395" t="s">
        <v>8</v>
      </c>
      <c r="M2395" t="s">
        <v>14</v>
      </c>
      <c r="N2395" t="str">
        <f t="shared" si="266"/>
        <v>F</v>
      </c>
      <c r="O2395" t="s">
        <v>677</v>
      </c>
      <c r="P2395" t="s">
        <v>5271</v>
      </c>
      <c r="Q2395" t="s">
        <v>221</v>
      </c>
      <c r="R2395">
        <v>4</v>
      </c>
      <c r="S2395">
        <f t="shared" si="267"/>
        <v>2019</v>
      </c>
      <c r="T2395" t="s">
        <v>12</v>
      </c>
      <c r="U2395">
        <v>0.999999999999999</v>
      </c>
      <c r="V2395" t="s">
        <v>3608</v>
      </c>
      <c r="W2395">
        <f>VLOOKUP(Q2395,'PBT Tag Rates'!$B$5:$E$44,4,FALSE)</f>
        <v>0.95971980899999998</v>
      </c>
      <c r="X2395">
        <v>1</v>
      </c>
      <c r="Y2395" s="14">
        <f>IFERROR(LOOKUP(H2395,{30,43,48,53,58,63,68,73,78,83,88,93,97},{42,47,52,57,62,67,72,77,82,87,92,99,100}),999)</f>
        <v>77</v>
      </c>
      <c r="Z2395" s="17">
        <f t="shared" si="268"/>
        <v>5.5555555555555554</v>
      </c>
      <c r="AA2395" s="17">
        <f t="shared" si="269"/>
        <v>5.5555555555555554</v>
      </c>
      <c r="AB2395" s="17">
        <f t="shared" si="270"/>
        <v>11.658097686375321</v>
      </c>
      <c r="AC2395" s="17" t="s">
        <v>17654</v>
      </c>
    </row>
    <row r="2396" spans="1:29" x14ac:dyDescent="0.25">
      <c r="A2396" t="s">
        <v>3339</v>
      </c>
      <c r="B2396" s="151" t="s">
        <v>10104</v>
      </c>
      <c r="C2396" t="s">
        <v>442</v>
      </c>
      <c r="D2396" s="1">
        <v>45175</v>
      </c>
      <c r="E2396">
        <f t="shared" si="265"/>
        <v>18</v>
      </c>
      <c r="F2396" t="s">
        <v>14</v>
      </c>
      <c r="G2396">
        <v>670</v>
      </c>
      <c r="H2396">
        <f t="shared" si="264"/>
        <v>67</v>
      </c>
      <c r="I2396" t="s">
        <v>7</v>
      </c>
      <c r="J2396" t="s">
        <v>8</v>
      </c>
      <c r="K2396" t="s">
        <v>8</v>
      </c>
      <c r="L2396" t="s">
        <v>8</v>
      </c>
      <c r="M2396" t="s">
        <v>14</v>
      </c>
      <c r="N2396" t="str">
        <f t="shared" si="266"/>
        <v>F</v>
      </c>
      <c r="O2396" t="s">
        <v>1101</v>
      </c>
      <c r="P2396" t="s">
        <v>1102</v>
      </c>
      <c r="Q2396" t="s">
        <v>221</v>
      </c>
      <c r="R2396">
        <v>4</v>
      </c>
      <c r="S2396">
        <f t="shared" si="267"/>
        <v>2019</v>
      </c>
      <c r="T2396" t="s">
        <v>12</v>
      </c>
      <c r="U2396">
        <v>0.999999999999998</v>
      </c>
      <c r="V2396" t="s">
        <v>3346</v>
      </c>
      <c r="W2396">
        <f>VLOOKUP(Q2396,'PBT Tag Rates'!$B$5:$E$44,4,FALSE)</f>
        <v>0.95971980899999998</v>
      </c>
      <c r="X2396">
        <v>1</v>
      </c>
      <c r="Y2396" s="14">
        <f>IFERROR(LOOKUP(H2396,{30,43,48,53,58,63,68,73,78,83,88,93,97},{42,47,52,57,62,67,72,77,82,87,92,99,100}),999)</f>
        <v>67</v>
      </c>
      <c r="Z2396" s="17">
        <f t="shared" si="268"/>
        <v>5.5555555555555554</v>
      </c>
      <c r="AA2396" s="17">
        <f t="shared" si="269"/>
        <v>5.5555555555555554</v>
      </c>
      <c r="AB2396" s="17">
        <f t="shared" si="270"/>
        <v>11.658097686375321</v>
      </c>
      <c r="AC2396" s="17" t="s">
        <v>17654</v>
      </c>
    </row>
    <row r="2397" spans="1:29" x14ac:dyDescent="0.25">
      <c r="A2397" t="s">
        <v>3339</v>
      </c>
      <c r="B2397" s="151" t="s">
        <v>10105</v>
      </c>
      <c r="C2397" t="s">
        <v>10106</v>
      </c>
      <c r="D2397" s="1">
        <v>45175</v>
      </c>
      <c r="E2397">
        <f t="shared" si="265"/>
        <v>18</v>
      </c>
      <c r="F2397" t="s">
        <v>14</v>
      </c>
      <c r="G2397">
        <v>740</v>
      </c>
      <c r="H2397">
        <f t="shared" si="264"/>
        <v>74</v>
      </c>
      <c r="I2397" t="s">
        <v>7</v>
      </c>
      <c r="J2397" t="s">
        <v>8</v>
      </c>
      <c r="K2397" t="s">
        <v>10107</v>
      </c>
      <c r="L2397" t="s">
        <v>8</v>
      </c>
      <c r="M2397" t="s">
        <v>14</v>
      </c>
      <c r="N2397" t="str">
        <f t="shared" si="266"/>
        <v>F</v>
      </c>
      <c r="O2397" t="s">
        <v>232</v>
      </c>
      <c r="P2397" t="s">
        <v>472</v>
      </c>
      <c r="Q2397" t="s">
        <v>221</v>
      </c>
      <c r="R2397">
        <v>4</v>
      </c>
      <c r="S2397">
        <f t="shared" si="267"/>
        <v>2019</v>
      </c>
      <c r="T2397" t="s">
        <v>12</v>
      </c>
      <c r="U2397">
        <v>1</v>
      </c>
      <c r="V2397" t="s">
        <v>3363</v>
      </c>
      <c r="W2397">
        <f>VLOOKUP(Q2397,'PBT Tag Rates'!$B$5:$E$44,4,FALSE)</f>
        <v>0.95971980899999998</v>
      </c>
      <c r="X2397">
        <v>1</v>
      </c>
      <c r="Y2397" s="14">
        <f>IFERROR(LOOKUP(H2397,{30,43,48,53,58,63,68,73,78,83,88,93,97},{42,47,52,57,62,67,72,77,82,87,92,99,100}),999)</f>
        <v>77</v>
      </c>
      <c r="Z2397" s="17">
        <f t="shared" si="268"/>
        <v>5.5555555555555554</v>
      </c>
      <c r="AA2397" s="17">
        <f t="shared" si="269"/>
        <v>5.5555555555555554</v>
      </c>
      <c r="AB2397" s="17">
        <f t="shared" si="270"/>
        <v>11.658097686375321</v>
      </c>
      <c r="AC2397" s="17" t="s">
        <v>17654</v>
      </c>
    </row>
    <row r="2398" spans="1:29" x14ac:dyDescent="0.25">
      <c r="A2398" t="s">
        <v>3339</v>
      </c>
      <c r="B2398" s="151" t="s">
        <v>10108</v>
      </c>
      <c r="C2398" t="s">
        <v>443</v>
      </c>
      <c r="D2398" s="1">
        <v>45175</v>
      </c>
      <c r="E2398">
        <f t="shared" si="265"/>
        <v>18</v>
      </c>
      <c r="F2398" t="s">
        <v>6</v>
      </c>
      <c r="G2398">
        <v>620</v>
      </c>
      <c r="H2398">
        <f t="shared" si="264"/>
        <v>62</v>
      </c>
      <c r="I2398" t="s">
        <v>7</v>
      </c>
      <c r="J2398" t="s">
        <v>8</v>
      </c>
      <c r="K2398" t="s">
        <v>8</v>
      </c>
      <c r="L2398" t="s">
        <v>8</v>
      </c>
      <c r="M2398" t="s">
        <v>6</v>
      </c>
      <c r="N2398" t="str">
        <f t="shared" si="266"/>
        <v>M</v>
      </c>
      <c r="O2398" t="s">
        <v>8</v>
      </c>
      <c r="P2398" t="s">
        <v>8</v>
      </c>
      <c r="Q2398" t="s">
        <v>11</v>
      </c>
      <c r="R2398" t="s">
        <v>8</v>
      </c>
      <c r="S2398" t="str">
        <f t="shared" si="267"/>
        <v>U</v>
      </c>
      <c r="T2398" t="s">
        <v>12</v>
      </c>
      <c r="U2398">
        <v>0.999999999999998</v>
      </c>
      <c r="V2398" t="s">
        <v>11</v>
      </c>
      <c r="W2398" t="e">
        <f>VLOOKUP(Q2398,'PBT Tag Rates'!$B$5:$E$44,4,FALSE)</f>
        <v>#N/A</v>
      </c>
      <c r="X2398">
        <v>1</v>
      </c>
      <c r="Y2398" s="14">
        <f>IFERROR(LOOKUP(H2398,{30,43,48,53,58,63,68,73,78,83,88,93,97},{42,47,52,57,62,67,72,77,82,87,92,99,100}),999)</f>
        <v>62</v>
      </c>
      <c r="Z2398" s="17">
        <f t="shared" si="268"/>
        <v>5.5555555555555554</v>
      </c>
      <c r="AA2398" s="17">
        <f t="shared" si="269"/>
        <v>5.5555555555555554</v>
      </c>
      <c r="AB2398" s="17">
        <f t="shared" si="270"/>
        <v>11.658097686375321</v>
      </c>
      <c r="AC2398" s="17" t="s">
        <v>17654</v>
      </c>
    </row>
    <row r="2399" spans="1:29" x14ac:dyDescent="0.25">
      <c r="A2399" t="s">
        <v>3339</v>
      </c>
      <c r="B2399" s="151" t="s">
        <v>10109</v>
      </c>
      <c r="C2399" t="s">
        <v>444</v>
      </c>
      <c r="D2399" s="1">
        <v>45175</v>
      </c>
      <c r="E2399">
        <f t="shared" si="265"/>
        <v>18</v>
      </c>
      <c r="F2399" t="s">
        <v>6</v>
      </c>
      <c r="G2399">
        <v>600</v>
      </c>
      <c r="H2399">
        <f t="shared" si="264"/>
        <v>60</v>
      </c>
      <c r="I2399" t="s">
        <v>9</v>
      </c>
      <c r="J2399">
        <v>1</v>
      </c>
      <c r="K2399" t="s">
        <v>8</v>
      </c>
      <c r="L2399" t="s">
        <v>8</v>
      </c>
      <c r="M2399" t="s">
        <v>6</v>
      </c>
      <c r="N2399" t="str">
        <f t="shared" si="266"/>
        <v>M</v>
      </c>
      <c r="O2399" t="s">
        <v>2757</v>
      </c>
      <c r="P2399" t="s">
        <v>2758</v>
      </c>
      <c r="Q2399" t="s">
        <v>918</v>
      </c>
      <c r="R2399">
        <v>3</v>
      </c>
      <c r="S2399">
        <f t="shared" si="267"/>
        <v>2020</v>
      </c>
      <c r="T2399" t="s">
        <v>12</v>
      </c>
      <c r="U2399">
        <v>1</v>
      </c>
      <c r="V2399" t="s">
        <v>3357</v>
      </c>
      <c r="W2399">
        <f>VLOOKUP(Q2399,'PBT Tag Rates'!$B$5:$E$44,4,FALSE)</f>
        <v>0.98961045999999997</v>
      </c>
      <c r="X2399">
        <v>1</v>
      </c>
      <c r="Y2399" s="14">
        <f>IFERROR(LOOKUP(H2399,{30,43,48,53,58,63,68,73,78,83,88,93,97},{42,47,52,57,62,67,72,77,82,87,92,99,100}),999)</f>
        <v>62</v>
      </c>
      <c r="Z2399" s="17">
        <f t="shared" si="268"/>
        <v>5.5555555555555554</v>
      </c>
      <c r="AA2399" s="17">
        <f t="shared" si="269"/>
        <v>5.5555555555555554</v>
      </c>
      <c r="AB2399" s="17">
        <f t="shared" si="270"/>
        <v>11.658097686375321</v>
      </c>
      <c r="AC2399" s="17" t="s">
        <v>17654</v>
      </c>
    </row>
    <row r="2400" spans="1:29" x14ac:dyDescent="0.25">
      <c r="A2400" t="s">
        <v>3339</v>
      </c>
      <c r="B2400" s="151" t="s">
        <v>10110</v>
      </c>
      <c r="C2400" t="s">
        <v>445</v>
      </c>
      <c r="D2400" s="1">
        <v>45175</v>
      </c>
      <c r="E2400">
        <f t="shared" si="265"/>
        <v>18</v>
      </c>
      <c r="F2400" t="s">
        <v>14</v>
      </c>
      <c r="G2400">
        <v>850</v>
      </c>
      <c r="H2400">
        <f t="shared" si="264"/>
        <v>85</v>
      </c>
      <c r="I2400" t="s">
        <v>9</v>
      </c>
      <c r="J2400">
        <v>1</v>
      </c>
      <c r="K2400" t="s">
        <v>10111</v>
      </c>
      <c r="L2400" t="s">
        <v>8</v>
      </c>
      <c r="M2400" t="s">
        <v>14</v>
      </c>
      <c r="N2400" t="str">
        <f t="shared" si="266"/>
        <v>F</v>
      </c>
      <c r="O2400" t="s">
        <v>3965</v>
      </c>
      <c r="P2400" t="s">
        <v>7315</v>
      </c>
      <c r="Q2400" t="s">
        <v>281</v>
      </c>
      <c r="R2400">
        <v>4</v>
      </c>
      <c r="S2400">
        <f t="shared" si="267"/>
        <v>2019</v>
      </c>
      <c r="T2400" t="s">
        <v>12</v>
      </c>
      <c r="U2400">
        <v>0.999999999999998</v>
      </c>
      <c r="V2400" t="s">
        <v>3169</v>
      </c>
      <c r="W2400">
        <f>VLOOKUP(Q2400,'PBT Tag Rates'!$B$5:$E$44,4,FALSE)</f>
        <v>0.99705232300000002</v>
      </c>
      <c r="X2400">
        <v>1</v>
      </c>
      <c r="Y2400" s="14">
        <f>IFERROR(LOOKUP(H2400,{30,43,48,53,58,63,68,73,78,83,88,93,97},{42,47,52,57,62,67,72,77,82,87,92,99,100}),999)</f>
        <v>87</v>
      </c>
      <c r="Z2400" s="17">
        <f t="shared" si="268"/>
        <v>5.5555555555555554</v>
      </c>
      <c r="AA2400" s="17">
        <f t="shared" si="269"/>
        <v>5.5555555555555554</v>
      </c>
      <c r="AB2400" s="17">
        <f t="shared" si="270"/>
        <v>11.658097686375321</v>
      </c>
      <c r="AC2400" s="17" t="s">
        <v>17654</v>
      </c>
    </row>
    <row r="2401" spans="1:29" x14ac:dyDescent="0.25">
      <c r="A2401" t="s">
        <v>3339</v>
      </c>
      <c r="B2401" s="151" t="s">
        <v>10112</v>
      </c>
      <c r="C2401" t="s">
        <v>10113</v>
      </c>
      <c r="D2401" s="1">
        <v>45175</v>
      </c>
      <c r="E2401">
        <f t="shared" si="265"/>
        <v>18</v>
      </c>
      <c r="F2401" t="s">
        <v>14</v>
      </c>
      <c r="G2401">
        <v>720</v>
      </c>
      <c r="H2401">
        <f t="shared" si="264"/>
        <v>72</v>
      </c>
      <c r="I2401" t="s">
        <v>7</v>
      </c>
      <c r="J2401" t="s">
        <v>8</v>
      </c>
      <c r="K2401" t="s">
        <v>10114</v>
      </c>
      <c r="L2401" t="s">
        <v>8</v>
      </c>
      <c r="M2401" t="s">
        <v>6</v>
      </c>
      <c r="N2401" t="str">
        <f t="shared" si="266"/>
        <v>M</v>
      </c>
      <c r="O2401" t="s">
        <v>10115</v>
      </c>
      <c r="P2401" t="s">
        <v>10116</v>
      </c>
      <c r="Q2401" t="s">
        <v>918</v>
      </c>
      <c r="R2401">
        <v>3</v>
      </c>
      <c r="S2401">
        <f t="shared" si="267"/>
        <v>2020</v>
      </c>
      <c r="T2401" t="s">
        <v>12</v>
      </c>
      <c r="U2401">
        <v>0.999999999999996</v>
      </c>
      <c r="V2401" t="s">
        <v>3168</v>
      </c>
      <c r="W2401">
        <f>VLOOKUP(Q2401,'PBT Tag Rates'!$B$5:$E$44,4,FALSE)</f>
        <v>0.98961045999999997</v>
      </c>
      <c r="X2401">
        <v>1</v>
      </c>
      <c r="Y2401" s="14">
        <f>IFERROR(LOOKUP(H2401,{30,43,48,53,58,63,68,73,78,83,88,93,97},{42,47,52,57,62,67,72,77,82,87,92,99,100}),999)</f>
        <v>72</v>
      </c>
      <c r="Z2401" s="17">
        <f t="shared" si="268"/>
        <v>5.5555555555555554</v>
      </c>
      <c r="AA2401" s="17">
        <f t="shared" si="269"/>
        <v>5.5555555555555554</v>
      </c>
      <c r="AB2401" s="17">
        <f t="shared" si="270"/>
        <v>11.658097686375321</v>
      </c>
      <c r="AC2401" s="17" t="s">
        <v>17654</v>
      </c>
    </row>
    <row r="2402" spans="1:29" x14ac:dyDescent="0.25">
      <c r="A2402" t="s">
        <v>3339</v>
      </c>
      <c r="B2402" s="151" t="s">
        <v>10117</v>
      </c>
      <c r="C2402" t="s">
        <v>10118</v>
      </c>
      <c r="D2402" s="1">
        <v>45175</v>
      </c>
      <c r="E2402">
        <f t="shared" si="265"/>
        <v>18</v>
      </c>
      <c r="F2402" t="s">
        <v>14</v>
      </c>
      <c r="G2402">
        <v>740</v>
      </c>
      <c r="H2402">
        <f t="shared" si="264"/>
        <v>74</v>
      </c>
      <c r="I2402" t="s">
        <v>7</v>
      </c>
      <c r="J2402" t="s">
        <v>8</v>
      </c>
      <c r="K2402" t="s">
        <v>10119</v>
      </c>
      <c r="L2402" t="s">
        <v>8</v>
      </c>
      <c r="M2402" t="s">
        <v>14</v>
      </c>
      <c r="N2402" t="str">
        <f t="shared" si="266"/>
        <v>F</v>
      </c>
      <c r="O2402" t="s">
        <v>602</v>
      </c>
      <c r="P2402" t="s">
        <v>603</v>
      </c>
      <c r="Q2402" t="s">
        <v>221</v>
      </c>
      <c r="R2402">
        <v>4</v>
      </c>
      <c r="S2402">
        <f t="shared" si="267"/>
        <v>2019</v>
      </c>
      <c r="T2402" t="s">
        <v>12</v>
      </c>
      <c r="U2402">
        <v>1.00000000000001</v>
      </c>
      <c r="V2402" t="s">
        <v>3396</v>
      </c>
      <c r="W2402">
        <f>VLOOKUP(Q2402,'PBT Tag Rates'!$B$5:$E$44,4,FALSE)</f>
        <v>0.95971980899999998</v>
      </c>
      <c r="X2402">
        <v>1</v>
      </c>
      <c r="Y2402" s="14">
        <f>IFERROR(LOOKUP(H2402,{30,43,48,53,58,63,68,73,78,83,88,93,97},{42,47,52,57,62,67,72,77,82,87,92,99,100}),999)</f>
        <v>77</v>
      </c>
      <c r="Z2402" s="17">
        <f t="shared" si="268"/>
        <v>5.5555555555555554</v>
      </c>
      <c r="AA2402" s="17">
        <f t="shared" si="269"/>
        <v>5.5555555555555554</v>
      </c>
      <c r="AB2402" s="17">
        <f t="shared" si="270"/>
        <v>11.658097686375321</v>
      </c>
      <c r="AC2402" s="17" t="s">
        <v>17655</v>
      </c>
    </row>
    <row r="2403" spans="1:29" x14ac:dyDescent="0.25">
      <c r="A2403" t="s">
        <v>3339</v>
      </c>
      <c r="B2403" s="151" t="s">
        <v>10120</v>
      </c>
      <c r="C2403" t="s">
        <v>446</v>
      </c>
      <c r="D2403" s="1">
        <v>45175</v>
      </c>
      <c r="E2403">
        <f t="shared" si="265"/>
        <v>18</v>
      </c>
      <c r="F2403" t="s">
        <v>14</v>
      </c>
      <c r="G2403">
        <v>700</v>
      </c>
      <c r="H2403">
        <f t="shared" si="264"/>
        <v>70</v>
      </c>
      <c r="I2403" t="s">
        <v>7</v>
      </c>
      <c r="J2403" t="s">
        <v>8</v>
      </c>
      <c r="K2403" t="s">
        <v>10121</v>
      </c>
      <c r="L2403" t="s">
        <v>8</v>
      </c>
      <c r="M2403" t="s">
        <v>14</v>
      </c>
      <c r="N2403" t="str">
        <f t="shared" si="266"/>
        <v>F</v>
      </c>
      <c r="O2403" t="s">
        <v>8</v>
      </c>
      <c r="P2403" t="s">
        <v>8</v>
      </c>
      <c r="Q2403" t="s">
        <v>11</v>
      </c>
      <c r="R2403" t="s">
        <v>8</v>
      </c>
      <c r="S2403" t="str">
        <f t="shared" si="267"/>
        <v>U</v>
      </c>
      <c r="T2403" t="s">
        <v>12</v>
      </c>
      <c r="U2403">
        <v>1</v>
      </c>
      <c r="V2403" t="s">
        <v>11</v>
      </c>
      <c r="W2403" t="e">
        <f>VLOOKUP(Q2403,'PBT Tag Rates'!$B$5:$E$44,4,FALSE)</f>
        <v>#N/A</v>
      </c>
      <c r="X2403">
        <v>1</v>
      </c>
      <c r="Y2403" s="14">
        <f>IFERROR(LOOKUP(H2403,{30,43,48,53,58,63,68,73,78,83,88,93,97},{42,47,52,57,62,67,72,77,82,87,92,99,100}),999)</f>
        <v>72</v>
      </c>
      <c r="Z2403" s="17">
        <f t="shared" si="268"/>
        <v>5.5555555555555554</v>
      </c>
      <c r="AA2403" s="17">
        <f t="shared" si="269"/>
        <v>5.5555555555555554</v>
      </c>
      <c r="AB2403" s="17">
        <f t="shared" si="270"/>
        <v>11.658097686375321</v>
      </c>
      <c r="AC2403" s="17" t="s">
        <v>17654</v>
      </c>
    </row>
    <row r="2404" spans="1:29" x14ac:dyDescent="0.25">
      <c r="A2404" t="s">
        <v>3339</v>
      </c>
      <c r="B2404" s="151" t="s">
        <v>10122</v>
      </c>
      <c r="C2404" t="s">
        <v>447</v>
      </c>
      <c r="D2404" s="1">
        <v>45175</v>
      </c>
      <c r="E2404">
        <f t="shared" si="265"/>
        <v>18</v>
      </c>
      <c r="F2404" t="s">
        <v>6</v>
      </c>
      <c r="G2404">
        <v>590</v>
      </c>
      <c r="H2404">
        <f t="shared" si="264"/>
        <v>59</v>
      </c>
      <c r="I2404" t="s">
        <v>9</v>
      </c>
      <c r="J2404">
        <v>1</v>
      </c>
      <c r="K2404" t="s">
        <v>8</v>
      </c>
      <c r="L2404" t="s">
        <v>8</v>
      </c>
      <c r="M2404" t="s">
        <v>6</v>
      </c>
      <c r="N2404" t="str">
        <f t="shared" si="266"/>
        <v>M</v>
      </c>
      <c r="O2404" t="s">
        <v>5536</v>
      </c>
      <c r="P2404" t="s">
        <v>5537</v>
      </c>
      <c r="Q2404" t="s">
        <v>918</v>
      </c>
      <c r="R2404">
        <v>3</v>
      </c>
      <c r="S2404">
        <f t="shared" si="267"/>
        <v>2020</v>
      </c>
      <c r="T2404" t="s">
        <v>12</v>
      </c>
      <c r="U2404">
        <v>0.999999999999999</v>
      </c>
      <c r="V2404" t="s">
        <v>3363</v>
      </c>
      <c r="W2404">
        <f>VLOOKUP(Q2404,'PBT Tag Rates'!$B$5:$E$44,4,FALSE)</f>
        <v>0.98961045999999997</v>
      </c>
      <c r="X2404">
        <v>1</v>
      </c>
      <c r="Y2404" s="14">
        <f>IFERROR(LOOKUP(H2404,{30,43,48,53,58,63,68,73,78,83,88,93,97},{42,47,52,57,62,67,72,77,82,87,92,99,100}),999)</f>
        <v>62</v>
      </c>
      <c r="Z2404" s="17">
        <f t="shared" si="268"/>
        <v>5.5555555555555554</v>
      </c>
      <c r="AA2404" s="17">
        <f t="shared" si="269"/>
        <v>5.5555555555555554</v>
      </c>
      <c r="AB2404" s="17">
        <f t="shared" si="270"/>
        <v>11.658097686375321</v>
      </c>
      <c r="AC2404" s="17" t="s">
        <v>17654</v>
      </c>
    </row>
    <row r="2405" spans="1:29" x14ac:dyDescent="0.25">
      <c r="A2405" t="s">
        <v>3339</v>
      </c>
      <c r="B2405" s="151" t="s">
        <v>10123</v>
      </c>
      <c r="C2405" t="s">
        <v>10124</v>
      </c>
      <c r="D2405" s="1">
        <v>45175</v>
      </c>
      <c r="E2405">
        <f t="shared" si="265"/>
        <v>18</v>
      </c>
      <c r="F2405" t="s">
        <v>14</v>
      </c>
      <c r="G2405">
        <v>800</v>
      </c>
      <c r="H2405">
        <f t="shared" si="264"/>
        <v>80</v>
      </c>
      <c r="I2405" t="s">
        <v>7</v>
      </c>
      <c r="J2405" t="s">
        <v>8</v>
      </c>
      <c r="K2405" t="s">
        <v>10125</v>
      </c>
      <c r="L2405" t="s">
        <v>8</v>
      </c>
      <c r="M2405" t="s">
        <v>14</v>
      </c>
      <c r="N2405" t="str">
        <f t="shared" si="266"/>
        <v>F</v>
      </c>
      <c r="O2405" t="s">
        <v>611</v>
      </c>
      <c r="P2405" t="s">
        <v>612</v>
      </c>
      <c r="Q2405" t="s">
        <v>221</v>
      </c>
      <c r="R2405">
        <v>4</v>
      </c>
      <c r="S2405">
        <f t="shared" si="267"/>
        <v>2019</v>
      </c>
      <c r="T2405" t="s">
        <v>12</v>
      </c>
      <c r="U2405">
        <v>1</v>
      </c>
      <c r="V2405" t="s">
        <v>3346</v>
      </c>
      <c r="W2405">
        <f>VLOOKUP(Q2405,'PBT Tag Rates'!$B$5:$E$44,4,FALSE)</f>
        <v>0.95971980899999998</v>
      </c>
      <c r="X2405">
        <v>1</v>
      </c>
      <c r="Y2405" s="14">
        <f>IFERROR(LOOKUP(H2405,{30,43,48,53,58,63,68,73,78,83,88,93,97},{42,47,52,57,62,67,72,77,82,87,92,99,100}),999)</f>
        <v>82</v>
      </c>
      <c r="Z2405" s="17">
        <f t="shared" si="268"/>
        <v>5.5555555555555554</v>
      </c>
      <c r="AA2405" s="17">
        <f t="shared" si="269"/>
        <v>5.5555555555555554</v>
      </c>
      <c r="AB2405" s="17">
        <f t="shared" si="270"/>
        <v>11.658097686375321</v>
      </c>
      <c r="AC2405" s="17" t="s">
        <v>17654</v>
      </c>
    </row>
    <row r="2406" spans="1:29" x14ac:dyDescent="0.25">
      <c r="A2406" t="s">
        <v>3339</v>
      </c>
      <c r="B2406" s="151" t="s">
        <v>10126</v>
      </c>
      <c r="C2406" t="s">
        <v>448</v>
      </c>
      <c r="D2406" s="1">
        <v>45175</v>
      </c>
      <c r="E2406">
        <f t="shared" si="265"/>
        <v>18</v>
      </c>
      <c r="F2406" t="s">
        <v>14</v>
      </c>
      <c r="G2406">
        <v>850</v>
      </c>
      <c r="H2406">
        <f t="shared" si="264"/>
        <v>85</v>
      </c>
      <c r="I2406" t="s">
        <v>9</v>
      </c>
      <c r="J2406">
        <v>1</v>
      </c>
      <c r="K2406" t="s">
        <v>10127</v>
      </c>
      <c r="L2406" t="s">
        <v>8</v>
      </c>
      <c r="M2406" t="s">
        <v>14</v>
      </c>
      <c r="N2406" t="str">
        <f t="shared" si="266"/>
        <v>F</v>
      </c>
      <c r="O2406" t="s">
        <v>2623</v>
      </c>
      <c r="P2406" t="s">
        <v>2624</v>
      </c>
      <c r="Q2406" t="s">
        <v>221</v>
      </c>
      <c r="R2406">
        <v>4</v>
      </c>
      <c r="S2406">
        <f t="shared" si="267"/>
        <v>2019</v>
      </c>
      <c r="T2406" t="s">
        <v>12</v>
      </c>
      <c r="U2406">
        <v>1</v>
      </c>
      <c r="V2406" t="s">
        <v>3386</v>
      </c>
      <c r="W2406">
        <f>VLOOKUP(Q2406,'PBT Tag Rates'!$B$5:$E$44,4,FALSE)</f>
        <v>0.95971980899999998</v>
      </c>
      <c r="X2406">
        <v>1</v>
      </c>
      <c r="Y2406" s="14">
        <f>IFERROR(LOOKUP(H2406,{30,43,48,53,58,63,68,73,78,83,88,93,97},{42,47,52,57,62,67,72,77,82,87,92,99,100}),999)</f>
        <v>87</v>
      </c>
      <c r="Z2406" s="17">
        <f t="shared" si="268"/>
        <v>5.5555555555555554</v>
      </c>
      <c r="AA2406" s="17">
        <f t="shared" si="269"/>
        <v>5.5555555555555554</v>
      </c>
      <c r="AB2406" s="17">
        <f t="shared" si="270"/>
        <v>11.658097686375321</v>
      </c>
      <c r="AC2406" s="17" t="s">
        <v>17654</v>
      </c>
    </row>
    <row r="2407" spans="1:29" x14ac:dyDescent="0.25">
      <c r="A2407" t="s">
        <v>3339</v>
      </c>
      <c r="B2407" s="151" t="s">
        <v>10128</v>
      </c>
      <c r="C2407" t="s">
        <v>449</v>
      </c>
      <c r="D2407" s="1">
        <v>45175</v>
      </c>
      <c r="E2407">
        <f t="shared" si="265"/>
        <v>18</v>
      </c>
      <c r="F2407" t="s">
        <v>14</v>
      </c>
      <c r="G2407">
        <v>750</v>
      </c>
      <c r="H2407">
        <f t="shared" si="264"/>
        <v>75</v>
      </c>
      <c r="I2407" t="s">
        <v>7</v>
      </c>
      <c r="J2407" t="s">
        <v>8</v>
      </c>
      <c r="K2407" t="s">
        <v>10129</v>
      </c>
      <c r="L2407" t="s">
        <v>8</v>
      </c>
      <c r="M2407" t="s">
        <v>14</v>
      </c>
      <c r="N2407" t="str">
        <f t="shared" si="266"/>
        <v>F</v>
      </c>
      <c r="O2407" t="s">
        <v>1220</v>
      </c>
      <c r="P2407" t="s">
        <v>10130</v>
      </c>
      <c r="Q2407" t="s">
        <v>281</v>
      </c>
      <c r="R2407">
        <v>4</v>
      </c>
      <c r="S2407">
        <f t="shared" si="267"/>
        <v>2019</v>
      </c>
      <c r="T2407" t="s">
        <v>12</v>
      </c>
      <c r="U2407">
        <v>0.999999999999999</v>
      </c>
      <c r="V2407" t="s">
        <v>3079</v>
      </c>
      <c r="W2407">
        <f>VLOOKUP(Q2407,'PBT Tag Rates'!$B$5:$E$44,4,FALSE)</f>
        <v>0.99705232300000002</v>
      </c>
      <c r="X2407">
        <v>1</v>
      </c>
      <c r="Y2407" s="14">
        <f>IFERROR(LOOKUP(H2407,{30,43,48,53,58,63,68,73,78,83,88,93,97},{42,47,52,57,62,67,72,77,82,87,92,99,100}),999)</f>
        <v>77</v>
      </c>
      <c r="Z2407" s="17">
        <f t="shared" si="268"/>
        <v>5.5555555555555554</v>
      </c>
      <c r="AA2407" s="17">
        <f t="shared" si="269"/>
        <v>5.5555555555555554</v>
      </c>
      <c r="AB2407" s="17">
        <f t="shared" si="270"/>
        <v>11.658097686375321</v>
      </c>
      <c r="AC2407" s="17" t="s">
        <v>17654</v>
      </c>
    </row>
    <row r="2408" spans="1:29" x14ac:dyDescent="0.25">
      <c r="A2408" t="s">
        <v>3339</v>
      </c>
      <c r="B2408" s="151" t="s">
        <v>10131</v>
      </c>
      <c r="C2408" t="s">
        <v>450</v>
      </c>
      <c r="D2408" s="1">
        <v>45175</v>
      </c>
      <c r="E2408">
        <f t="shared" si="265"/>
        <v>18</v>
      </c>
      <c r="F2408" t="s">
        <v>14</v>
      </c>
      <c r="G2408">
        <v>680</v>
      </c>
      <c r="H2408">
        <f t="shared" si="264"/>
        <v>68</v>
      </c>
      <c r="I2408" t="s">
        <v>9</v>
      </c>
      <c r="J2408">
        <v>1</v>
      </c>
      <c r="K2408" t="s">
        <v>8</v>
      </c>
      <c r="L2408" t="s">
        <v>8</v>
      </c>
      <c r="M2408" t="s">
        <v>14</v>
      </c>
      <c r="N2408" t="str">
        <f t="shared" si="266"/>
        <v>F</v>
      </c>
      <c r="O2408" t="s">
        <v>1882</v>
      </c>
      <c r="P2408" t="s">
        <v>7775</v>
      </c>
      <c r="Q2408" t="s">
        <v>221</v>
      </c>
      <c r="R2408">
        <v>4</v>
      </c>
      <c r="S2408">
        <f t="shared" si="267"/>
        <v>2019</v>
      </c>
      <c r="T2408" t="s">
        <v>12</v>
      </c>
      <c r="U2408">
        <v>1</v>
      </c>
      <c r="V2408" t="s">
        <v>3396</v>
      </c>
      <c r="W2408">
        <f>VLOOKUP(Q2408,'PBT Tag Rates'!$B$5:$E$44,4,FALSE)</f>
        <v>0.95971980899999998</v>
      </c>
      <c r="X2408">
        <v>1</v>
      </c>
      <c r="Y2408" s="14">
        <f>IFERROR(LOOKUP(H2408,{30,43,48,53,58,63,68,73,78,83,88,93,97},{42,47,52,57,62,67,72,77,82,87,92,99,100}),999)</f>
        <v>72</v>
      </c>
      <c r="Z2408" s="17">
        <f t="shared" si="268"/>
        <v>5.5555555555555554</v>
      </c>
      <c r="AA2408" s="17">
        <f t="shared" si="269"/>
        <v>5.5555555555555554</v>
      </c>
      <c r="AB2408" s="17">
        <f t="shared" si="270"/>
        <v>11.658097686375321</v>
      </c>
      <c r="AC2408" s="17" t="s">
        <v>17655</v>
      </c>
    </row>
    <row r="2409" spans="1:29" x14ac:dyDescent="0.25">
      <c r="A2409" t="s">
        <v>3339</v>
      </c>
      <c r="B2409" s="151" t="s">
        <v>10132</v>
      </c>
      <c r="C2409" t="s">
        <v>451</v>
      </c>
      <c r="D2409" s="1">
        <v>45175</v>
      </c>
      <c r="E2409">
        <f t="shared" si="265"/>
        <v>18</v>
      </c>
      <c r="F2409" t="s">
        <v>6</v>
      </c>
      <c r="G2409">
        <v>510</v>
      </c>
      <c r="H2409">
        <f t="shared" si="264"/>
        <v>51</v>
      </c>
      <c r="I2409" t="s">
        <v>7</v>
      </c>
      <c r="J2409" t="s">
        <v>8</v>
      </c>
      <c r="K2409" t="s">
        <v>8</v>
      </c>
      <c r="L2409" t="s">
        <v>8</v>
      </c>
      <c r="M2409" t="s">
        <v>6</v>
      </c>
      <c r="N2409" t="str">
        <f t="shared" si="266"/>
        <v>M</v>
      </c>
      <c r="O2409" t="s">
        <v>8</v>
      </c>
      <c r="P2409" t="s">
        <v>8</v>
      </c>
      <c r="Q2409" t="s">
        <v>11</v>
      </c>
      <c r="R2409" t="s">
        <v>8</v>
      </c>
      <c r="S2409" t="str">
        <f t="shared" si="267"/>
        <v>U</v>
      </c>
      <c r="T2409" t="s">
        <v>12</v>
      </c>
      <c r="U2409">
        <v>0.999999999999999</v>
      </c>
      <c r="V2409" t="s">
        <v>11</v>
      </c>
      <c r="W2409" t="e">
        <f>VLOOKUP(Q2409,'PBT Tag Rates'!$B$5:$E$44,4,FALSE)</f>
        <v>#N/A</v>
      </c>
      <c r="X2409">
        <v>1</v>
      </c>
      <c r="Y2409" s="14">
        <f>IFERROR(LOOKUP(H2409,{30,43,48,53,58,63,68,73,78,83,88,93,97},{42,47,52,57,62,67,72,77,82,87,92,99,100}),999)</f>
        <v>52</v>
      </c>
      <c r="Z2409" s="17">
        <f t="shared" si="268"/>
        <v>5.5555555555555554</v>
      </c>
      <c r="AA2409" s="17">
        <f t="shared" si="269"/>
        <v>5.5555555555555554</v>
      </c>
      <c r="AB2409" s="17">
        <f t="shared" si="270"/>
        <v>11.658097686375321</v>
      </c>
      <c r="AC2409" s="17" t="s">
        <v>17654</v>
      </c>
    </row>
    <row r="2410" spans="1:29" x14ac:dyDescent="0.25">
      <c r="A2410" t="s">
        <v>3339</v>
      </c>
      <c r="B2410" s="151" t="s">
        <v>10133</v>
      </c>
      <c r="C2410" t="s">
        <v>10134</v>
      </c>
      <c r="D2410" s="1">
        <v>45175</v>
      </c>
      <c r="E2410">
        <f t="shared" si="265"/>
        <v>18</v>
      </c>
      <c r="F2410" t="s">
        <v>14</v>
      </c>
      <c r="G2410">
        <v>790</v>
      </c>
      <c r="H2410">
        <f t="shared" si="264"/>
        <v>79</v>
      </c>
      <c r="I2410" t="s">
        <v>7</v>
      </c>
      <c r="J2410" t="s">
        <v>8</v>
      </c>
      <c r="K2410" t="s">
        <v>10135</v>
      </c>
      <c r="L2410" t="s">
        <v>8</v>
      </c>
      <c r="M2410" t="s">
        <v>14</v>
      </c>
      <c r="N2410" t="str">
        <f t="shared" si="266"/>
        <v>F</v>
      </c>
      <c r="O2410" t="s">
        <v>1358</v>
      </c>
      <c r="P2410" t="s">
        <v>1359</v>
      </c>
      <c r="Q2410" t="s">
        <v>221</v>
      </c>
      <c r="R2410">
        <v>4</v>
      </c>
      <c r="S2410">
        <f t="shared" si="267"/>
        <v>2019</v>
      </c>
      <c r="T2410" t="s">
        <v>12</v>
      </c>
      <c r="U2410">
        <v>0.999999999999998</v>
      </c>
      <c r="V2410" t="s">
        <v>3396</v>
      </c>
      <c r="W2410">
        <f>VLOOKUP(Q2410,'PBT Tag Rates'!$B$5:$E$44,4,FALSE)</f>
        <v>0.95971980899999998</v>
      </c>
      <c r="X2410">
        <v>1</v>
      </c>
      <c r="Y2410" s="14">
        <f>IFERROR(LOOKUP(H2410,{30,43,48,53,58,63,68,73,78,83,88,93,97},{42,47,52,57,62,67,72,77,82,87,92,99,100}),999)</f>
        <v>82</v>
      </c>
      <c r="Z2410" s="17">
        <f t="shared" si="268"/>
        <v>5.5555555555555554</v>
      </c>
      <c r="AA2410" s="17">
        <f t="shared" si="269"/>
        <v>5.5555555555555554</v>
      </c>
      <c r="AB2410" s="17">
        <f t="shared" si="270"/>
        <v>11.658097686375321</v>
      </c>
      <c r="AC2410" s="17" t="s">
        <v>17655</v>
      </c>
    </row>
    <row r="2411" spans="1:29" x14ac:dyDescent="0.25">
      <c r="A2411" t="s">
        <v>3339</v>
      </c>
      <c r="B2411" s="151" t="s">
        <v>10136</v>
      </c>
      <c r="C2411" t="s">
        <v>452</v>
      </c>
      <c r="D2411" s="1">
        <v>45175</v>
      </c>
      <c r="E2411">
        <f t="shared" si="265"/>
        <v>18</v>
      </c>
      <c r="F2411" t="s">
        <v>6</v>
      </c>
      <c r="G2411">
        <v>910</v>
      </c>
      <c r="H2411">
        <f t="shared" si="264"/>
        <v>91</v>
      </c>
      <c r="I2411" t="s">
        <v>9</v>
      </c>
      <c r="J2411">
        <v>1</v>
      </c>
      <c r="K2411" t="s">
        <v>10137</v>
      </c>
      <c r="L2411" t="s">
        <v>8</v>
      </c>
      <c r="M2411" t="s">
        <v>6</v>
      </c>
      <c r="N2411" t="str">
        <f t="shared" si="266"/>
        <v>M</v>
      </c>
      <c r="O2411" t="s">
        <v>938</v>
      </c>
      <c r="P2411" t="s">
        <v>9367</v>
      </c>
      <c r="Q2411" t="s">
        <v>15</v>
      </c>
      <c r="R2411">
        <v>5</v>
      </c>
      <c r="S2411">
        <f t="shared" si="267"/>
        <v>2018</v>
      </c>
      <c r="T2411" t="s">
        <v>12</v>
      </c>
      <c r="U2411">
        <v>0.999999999999998</v>
      </c>
      <c r="V2411" t="s">
        <v>3363</v>
      </c>
      <c r="W2411">
        <f>VLOOKUP(Q2411,'PBT Tag Rates'!$B$5:$E$44,4,FALSE)</f>
        <v>0.80551598400000002</v>
      </c>
      <c r="X2411">
        <v>1</v>
      </c>
      <c r="Y2411" s="14">
        <f>IFERROR(LOOKUP(H2411,{30,43,48,53,58,63,68,73,78,83,88,93,97},{42,47,52,57,62,67,72,77,82,87,92,99,100}),999)</f>
        <v>92</v>
      </c>
      <c r="Z2411" s="17">
        <f t="shared" si="268"/>
        <v>5.5555555555555554</v>
      </c>
      <c r="AA2411" s="17">
        <f t="shared" si="269"/>
        <v>5.5555555555555554</v>
      </c>
      <c r="AB2411" s="17">
        <f t="shared" si="270"/>
        <v>11.658097686375321</v>
      </c>
      <c r="AC2411" s="17" t="s">
        <v>17654</v>
      </c>
    </row>
    <row r="2412" spans="1:29" x14ac:dyDescent="0.25">
      <c r="A2412" t="s">
        <v>3339</v>
      </c>
      <c r="B2412" s="151" t="s">
        <v>10138</v>
      </c>
      <c r="C2412" t="s">
        <v>10139</v>
      </c>
      <c r="D2412" s="1">
        <v>45175</v>
      </c>
      <c r="E2412">
        <f t="shared" si="265"/>
        <v>18</v>
      </c>
      <c r="F2412" t="s">
        <v>6</v>
      </c>
      <c r="G2412">
        <v>860</v>
      </c>
      <c r="H2412">
        <f t="shared" si="264"/>
        <v>86</v>
      </c>
      <c r="I2412" t="s">
        <v>9</v>
      </c>
      <c r="J2412">
        <v>1</v>
      </c>
      <c r="K2412" t="s">
        <v>10140</v>
      </c>
      <c r="L2412" t="s">
        <v>8</v>
      </c>
      <c r="M2412" t="s">
        <v>6</v>
      </c>
      <c r="N2412" t="str">
        <f t="shared" si="266"/>
        <v>M</v>
      </c>
      <c r="O2412" t="s">
        <v>189</v>
      </c>
      <c r="P2412" t="s">
        <v>838</v>
      </c>
      <c r="Q2412" t="s">
        <v>15</v>
      </c>
      <c r="R2412">
        <v>5</v>
      </c>
      <c r="S2412">
        <f t="shared" si="267"/>
        <v>2018</v>
      </c>
      <c r="T2412" t="s">
        <v>12</v>
      </c>
      <c r="U2412">
        <v>1</v>
      </c>
      <c r="V2412" t="s">
        <v>3951</v>
      </c>
      <c r="W2412">
        <f>VLOOKUP(Q2412,'PBT Tag Rates'!$B$5:$E$44,4,FALSE)</f>
        <v>0.80551598400000002</v>
      </c>
      <c r="X2412">
        <v>1</v>
      </c>
      <c r="Y2412" s="14">
        <f>IFERROR(LOOKUP(H2412,{30,43,48,53,58,63,68,73,78,83,88,93,97},{42,47,52,57,62,67,72,77,82,87,92,99,100}),999)</f>
        <v>87</v>
      </c>
      <c r="Z2412" s="17">
        <f t="shared" si="268"/>
        <v>5.5555555555555554</v>
      </c>
      <c r="AA2412" s="17">
        <f t="shared" si="269"/>
        <v>5.5555555555555554</v>
      </c>
      <c r="AB2412" s="17">
        <f t="shared" si="270"/>
        <v>11.658097686375321</v>
      </c>
      <c r="AC2412" s="17" t="s">
        <v>17655</v>
      </c>
    </row>
    <row r="2413" spans="1:29" x14ac:dyDescent="0.25">
      <c r="A2413" t="s">
        <v>3339</v>
      </c>
      <c r="B2413" s="151" t="s">
        <v>10141</v>
      </c>
      <c r="C2413" t="s">
        <v>10142</v>
      </c>
      <c r="D2413" s="1">
        <v>45175</v>
      </c>
      <c r="E2413">
        <f t="shared" si="265"/>
        <v>18</v>
      </c>
      <c r="F2413" t="s">
        <v>14</v>
      </c>
      <c r="G2413">
        <v>830</v>
      </c>
      <c r="H2413">
        <f t="shared" si="264"/>
        <v>83</v>
      </c>
      <c r="I2413" t="s">
        <v>7</v>
      </c>
      <c r="J2413" t="s">
        <v>8</v>
      </c>
      <c r="K2413" t="s">
        <v>10143</v>
      </c>
      <c r="L2413" t="s">
        <v>8</v>
      </c>
      <c r="M2413" t="s">
        <v>14</v>
      </c>
      <c r="N2413" t="str">
        <f t="shared" si="266"/>
        <v>F</v>
      </c>
      <c r="O2413" t="s">
        <v>8</v>
      </c>
      <c r="P2413" t="s">
        <v>8</v>
      </c>
      <c r="Q2413" t="s">
        <v>11</v>
      </c>
      <c r="R2413" t="s">
        <v>8</v>
      </c>
      <c r="S2413" t="str">
        <f t="shared" si="267"/>
        <v>U</v>
      </c>
      <c r="T2413" t="s">
        <v>12</v>
      </c>
      <c r="U2413">
        <v>0.999999999999997</v>
      </c>
      <c r="V2413" t="s">
        <v>11</v>
      </c>
      <c r="W2413" t="e">
        <f>VLOOKUP(Q2413,'PBT Tag Rates'!$B$5:$E$44,4,FALSE)</f>
        <v>#N/A</v>
      </c>
      <c r="X2413">
        <v>1</v>
      </c>
      <c r="Y2413" s="14">
        <f>IFERROR(LOOKUP(H2413,{30,43,48,53,58,63,68,73,78,83,88,93,97},{42,47,52,57,62,67,72,77,82,87,92,99,100}),999)</f>
        <v>87</v>
      </c>
      <c r="Z2413" s="17">
        <f t="shared" si="268"/>
        <v>5.5555555555555554</v>
      </c>
      <c r="AA2413" s="17">
        <f t="shared" si="269"/>
        <v>5.5555555555555554</v>
      </c>
      <c r="AB2413" s="17">
        <f t="shared" si="270"/>
        <v>11.658097686375321</v>
      </c>
      <c r="AC2413" s="17" t="s">
        <v>17654</v>
      </c>
    </row>
    <row r="2414" spans="1:29" x14ac:dyDescent="0.25">
      <c r="A2414" t="s">
        <v>3339</v>
      </c>
      <c r="B2414" s="151" t="s">
        <v>10144</v>
      </c>
      <c r="C2414" t="s">
        <v>453</v>
      </c>
      <c r="D2414" s="1">
        <v>45175</v>
      </c>
      <c r="E2414">
        <f t="shared" si="265"/>
        <v>18</v>
      </c>
      <c r="F2414" t="s">
        <v>14</v>
      </c>
      <c r="G2414">
        <v>790</v>
      </c>
      <c r="H2414">
        <f t="shared" si="264"/>
        <v>79</v>
      </c>
      <c r="I2414" t="s">
        <v>7</v>
      </c>
      <c r="J2414" t="s">
        <v>8</v>
      </c>
      <c r="K2414" t="s">
        <v>10145</v>
      </c>
      <c r="L2414" t="s">
        <v>8</v>
      </c>
      <c r="M2414" t="s">
        <v>14</v>
      </c>
      <c r="N2414" t="str">
        <f t="shared" si="266"/>
        <v>F</v>
      </c>
      <c r="O2414" t="s">
        <v>10146</v>
      </c>
      <c r="P2414" t="s">
        <v>10147</v>
      </c>
      <c r="Q2414" t="s">
        <v>281</v>
      </c>
      <c r="R2414">
        <v>4</v>
      </c>
      <c r="S2414">
        <f t="shared" si="267"/>
        <v>2019</v>
      </c>
      <c r="T2414" t="s">
        <v>12</v>
      </c>
      <c r="U2414">
        <v>0.999999999999997</v>
      </c>
      <c r="V2414" t="s">
        <v>3079</v>
      </c>
      <c r="W2414">
        <f>VLOOKUP(Q2414,'PBT Tag Rates'!$B$5:$E$44,4,FALSE)</f>
        <v>0.99705232300000002</v>
      </c>
      <c r="X2414">
        <v>1</v>
      </c>
      <c r="Y2414" s="14">
        <f>IFERROR(LOOKUP(H2414,{30,43,48,53,58,63,68,73,78,83,88,93,97},{42,47,52,57,62,67,72,77,82,87,92,99,100}),999)</f>
        <v>82</v>
      </c>
      <c r="Z2414" s="17">
        <f t="shared" si="268"/>
        <v>5.5555555555555554</v>
      </c>
      <c r="AA2414" s="17">
        <f t="shared" si="269"/>
        <v>5.5555555555555554</v>
      </c>
      <c r="AB2414" s="17">
        <f t="shared" si="270"/>
        <v>11.658097686375321</v>
      </c>
      <c r="AC2414" s="17" t="s">
        <v>17654</v>
      </c>
    </row>
    <row r="2415" spans="1:29" x14ac:dyDescent="0.25">
      <c r="A2415" t="s">
        <v>3339</v>
      </c>
      <c r="B2415" s="151" t="s">
        <v>10148</v>
      </c>
      <c r="C2415" t="s">
        <v>454</v>
      </c>
      <c r="D2415" s="1">
        <v>45175</v>
      </c>
      <c r="E2415">
        <f t="shared" si="265"/>
        <v>18</v>
      </c>
      <c r="F2415" t="s">
        <v>6</v>
      </c>
      <c r="G2415">
        <v>750</v>
      </c>
      <c r="H2415">
        <f t="shared" si="264"/>
        <v>75</v>
      </c>
      <c r="I2415" t="s">
        <v>7</v>
      </c>
      <c r="J2415" t="s">
        <v>8</v>
      </c>
      <c r="K2415" t="s">
        <v>10149</v>
      </c>
      <c r="L2415" t="s">
        <v>8</v>
      </c>
      <c r="M2415" t="s">
        <v>6</v>
      </c>
      <c r="N2415" t="str">
        <f t="shared" si="266"/>
        <v>M</v>
      </c>
      <c r="O2415" t="s">
        <v>798</v>
      </c>
      <c r="P2415" t="s">
        <v>10150</v>
      </c>
      <c r="Q2415" t="s">
        <v>221</v>
      </c>
      <c r="R2415">
        <v>4</v>
      </c>
      <c r="S2415">
        <f t="shared" si="267"/>
        <v>2019</v>
      </c>
      <c r="T2415" t="s">
        <v>12</v>
      </c>
      <c r="U2415">
        <v>0.999999999999998</v>
      </c>
      <c r="V2415" t="s">
        <v>3346</v>
      </c>
      <c r="W2415">
        <f>VLOOKUP(Q2415,'PBT Tag Rates'!$B$5:$E$44,4,FALSE)</f>
        <v>0.95971980899999998</v>
      </c>
      <c r="X2415">
        <v>1</v>
      </c>
      <c r="Y2415" s="14">
        <f>IFERROR(LOOKUP(H2415,{30,43,48,53,58,63,68,73,78,83,88,93,97},{42,47,52,57,62,67,72,77,82,87,92,99,100}),999)</f>
        <v>77</v>
      </c>
      <c r="Z2415" s="17">
        <f t="shared" si="268"/>
        <v>5.5555555555555554</v>
      </c>
      <c r="AA2415" s="17">
        <f t="shared" si="269"/>
        <v>5.5555555555555554</v>
      </c>
      <c r="AB2415" s="17">
        <f t="shared" si="270"/>
        <v>11.658097686375321</v>
      </c>
      <c r="AC2415" s="17" t="s">
        <v>17654</v>
      </c>
    </row>
    <row r="2416" spans="1:29" x14ac:dyDescent="0.25">
      <c r="A2416" t="s">
        <v>3339</v>
      </c>
      <c r="B2416" s="151" t="s">
        <v>10151</v>
      </c>
      <c r="C2416" t="s">
        <v>10152</v>
      </c>
      <c r="D2416" s="1">
        <v>45175</v>
      </c>
      <c r="E2416">
        <f t="shared" si="265"/>
        <v>18</v>
      </c>
      <c r="F2416" t="s">
        <v>14</v>
      </c>
      <c r="G2416">
        <v>720</v>
      </c>
      <c r="H2416">
        <f t="shared" si="264"/>
        <v>72</v>
      </c>
      <c r="I2416" t="s">
        <v>7</v>
      </c>
      <c r="J2416" t="s">
        <v>8</v>
      </c>
      <c r="K2416" t="s">
        <v>10153</v>
      </c>
      <c r="L2416" t="s">
        <v>8</v>
      </c>
      <c r="M2416" t="s">
        <v>14</v>
      </c>
      <c r="N2416" t="str">
        <f t="shared" si="266"/>
        <v>F</v>
      </c>
      <c r="O2416" t="s">
        <v>1041</v>
      </c>
      <c r="P2416" t="s">
        <v>2262</v>
      </c>
      <c r="Q2416" t="s">
        <v>221</v>
      </c>
      <c r="R2416">
        <v>4</v>
      </c>
      <c r="S2416">
        <f t="shared" si="267"/>
        <v>2019</v>
      </c>
      <c r="T2416" t="s">
        <v>12</v>
      </c>
      <c r="U2416">
        <v>1</v>
      </c>
      <c r="V2416" t="s">
        <v>3396</v>
      </c>
      <c r="W2416">
        <f>VLOOKUP(Q2416,'PBT Tag Rates'!$B$5:$E$44,4,FALSE)</f>
        <v>0.95971980899999998</v>
      </c>
      <c r="X2416">
        <v>1</v>
      </c>
      <c r="Y2416" s="14">
        <f>IFERROR(LOOKUP(H2416,{30,43,48,53,58,63,68,73,78,83,88,93,97},{42,47,52,57,62,67,72,77,82,87,92,99,100}),999)</f>
        <v>72</v>
      </c>
      <c r="Z2416" s="17">
        <f t="shared" si="268"/>
        <v>5.5555555555555554</v>
      </c>
      <c r="AA2416" s="17">
        <f t="shared" si="269"/>
        <v>5.5555555555555554</v>
      </c>
      <c r="AB2416" s="17">
        <f t="shared" si="270"/>
        <v>11.658097686375321</v>
      </c>
      <c r="AC2416" s="17" t="s">
        <v>17655</v>
      </c>
    </row>
    <row r="2417" spans="1:29" x14ac:dyDescent="0.25">
      <c r="A2417" t="s">
        <v>3339</v>
      </c>
      <c r="B2417" s="151" t="s">
        <v>10154</v>
      </c>
      <c r="C2417" t="s">
        <v>455</v>
      </c>
      <c r="D2417" s="1">
        <v>45175</v>
      </c>
      <c r="E2417">
        <f t="shared" si="265"/>
        <v>18</v>
      </c>
      <c r="F2417" t="s">
        <v>6</v>
      </c>
      <c r="G2417">
        <v>580</v>
      </c>
      <c r="H2417">
        <f t="shared" si="264"/>
        <v>58</v>
      </c>
      <c r="I2417" t="s">
        <v>7</v>
      </c>
      <c r="J2417" t="s">
        <v>8</v>
      </c>
      <c r="K2417" t="s">
        <v>8</v>
      </c>
      <c r="L2417" t="s">
        <v>8</v>
      </c>
      <c r="M2417" t="s">
        <v>6</v>
      </c>
      <c r="N2417" t="str">
        <f t="shared" si="266"/>
        <v>M</v>
      </c>
      <c r="O2417" t="s">
        <v>2792</v>
      </c>
      <c r="P2417" t="s">
        <v>2793</v>
      </c>
      <c r="Q2417" t="s">
        <v>918</v>
      </c>
      <c r="R2417">
        <v>3</v>
      </c>
      <c r="S2417">
        <f t="shared" si="267"/>
        <v>2020</v>
      </c>
      <c r="T2417" t="s">
        <v>12</v>
      </c>
      <c r="U2417">
        <v>1</v>
      </c>
      <c r="V2417" t="s">
        <v>3386</v>
      </c>
      <c r="W2417">
        <f>VLOOKUP(Q2417,'PBT Tag Rates'!$B$5:$E$44,4,FALSE)</f>
        <v>0.98961045999999997</v>
      </c>
      <c r="X2417">
        <v>1</v>
      </c>
      <c r="Y2417" s="14">
        <f>IFERROR(LOOKUP(H2417,{30,43,48,53,58,63,68,73,78,83,88,93,97},{42,47,52,57,62,67,72,77,82,87,92,99,100}),999)</f>
        <v>62</v>
      </c>
      <c r="Z2417" s="17">
        <f t="shared" si="268"/>
        <v>5.5555555555555554</v>
      </c>
      <c r="AA2417" s="17">
        <f t="shared" si="269"/>
        <v>5.5555555555555554</v>
      </c>
      <c r="AB2417" s="17">
        <f t="shared" si="270"/>
        <v>11.658097686375321</v>
      </c>
      <c r="AC2417" s="17" t="s">
        <v>17654</v>
      </c>
    </row>
    <row r="2418" spans="1:29" x14ac:dyDescent="0.25">
      <c r="A2418" t="s">
        <v>3339</v>
      </c>
      <c r="B2418" s="151" t="s">
        <v>10155</v>
      </c>
      <c r="C2418" t="s">
        <v>10156</v>
      </c>
      <c r="D2418" s="1">
        <v>45175</v>
      </c>
      <c r="E2418">
        <f t="shared" si="265"/>
        <v>18</v>
      </c>
      <c r="F2418" t="s">
        <v>6</v>
      </c>
      <c r="G2418">
        <v>710</v>
      </c>
      <c r="H2418">
        <f t="shared" si="264"/>
        <v>71</v>
      </c>
      <c r="I2418" t="s">
        <v>7</v>
      </c>
      <c r="J2418" t="s">
        <v>8</v>
      </c>
      <c r="K2418" t="s">
        <v>10157</v>
      </c>
      <c r="L2418" t="s">
        <v>8</v>
      </c>
      <c r="M2418" t="s">
        <v>6</v>
      </c>
      <c r="N2418" t="str">
        <f t="shared" si="266"/>
        <v>M</v>
      </c>
      <c r="O2418" t="s">
        <v>1081</v>
      </c>
      <c r="P2418" t="s">
        <v>1082</v>
      </c>
      <c r="Q2418" t="s">
        <v>221</v>
      </c>
      <c r="R2418">
        <v>4</v>
      </c>
      <c r="S2418">
        <f t="shared" si="267"/>
        <v>2019</v>
      </c>
      <c r="T2418" t="s">
        <v>12</v>
      </c>
      <c r="U2418">
        <v>1</v>
      </c>
      <c r="V2418" t="s">
        <v>3386</v>
      </c>
      <c r="W2418">
        <f>VLOOKUP(Q2418,'PBT Tag Rates'!$B$5:$E$44,4,FALSE)</f>
        <v>0.95971980899999998</v>
      </c>
      <c r="X2418">
        <v>1</v>
      </c>
      <c r="Y2418" s="14">
        <f>IFERROR(LOOKUP(H2418,{30,43,48,53,58,63,68,73,78,83,88,93,97},{42,47,52,57,62,67,72,77,82,87,92,99,100}),999)</f>
        <v>72</v>
      </c>
      <c r="Z2418" s="17">
        <f t="shared" si="268"/>
        <v>5.5555555555555554</v>
      </c>
      <c r="AA2418" s="17">
        <f t="shared" si="269"/>
        <v>5.5555555555555554</v>
      </c>
      <c r="AB2418" s="17">
        <f t="shared" si="270"/>
        <v>11.658097686375321</v>
      </c>
      <c r="AC2418" s="17" t="s">
        <v>17654</v>
      </c>
    </row>
    <row r="2419" spans="1:29" x14ac:dyDescent="0.25">
      <c r="A2419" t="s">
        <v>3339</v>
      </c>
      <c r="B2419" s="151" t="s">
        <v>10158</v>
      </c>
      <c r="C2419" t="s">
        <v>10159</v>
      </c>
      <c r="D2419" s="1">
        <v>45175</v>
      </c>
      <c r="E2419">
        <f t="shared" si="265"/>
        <v>18</v>
      </c>
      <c r="F2419" t="s">
        <v>14</v>
      </c>
      <c r="G2419">
        <v>800</v>
      </c>
      <c r="H2419">
        <f t="shared" si="264"/>
        <v>80</v>
      </c>
      <c r="I2419" t="s">
        <v>9</v>
      </c>
      <c r="J2419">
        <v>1</v>
      </c>
      <c r="K2419" t="s">
        <v>10160</v>
      </c>
      <c r="L2419" t="s">
        <v>8</v>
      </c>
      <c r="M2419" t="s">
        <v>14</v>
      </c>
      <c r="N2419" t="str">
        <f t="shared" si="266"/>
        <v>F</v>
      </c>
      <c r="O2419" t="s">
        <v>5007</v>
      </c>
      <c r="P2419" t="s">
        <v>5008</v>
      </c>
      <c r="Q2419" t="s">
        <v>221</v>
      </c>
      <c r="R2419">
        <v>4</v>
      </c>
      <c r="S2419">
        <f t="shared" si="267"/>
        <v>2019</v>
      </c>
      <c r="T2419" t="s">
        <v>12</v>
      </c>
      <c r="U2419">
        <v>0.999999999999998</v>
      </c>
      <c r="V2419" t="s">
        <v>3363</v>
      </c>
      <c r="W2419">
        <f>VLOOKUP(Q2419,'PBT Tag Rates'!$B$5:$E$44,4,FALSE)</f>
        <v>0.95971980899999998</v>
      </c>
      <c r="X2419">
        <v>1</v>
      </c>
      <c r="Y2419" s="14">
        <f>IFERROR(LOOKUP(H2419,{30,43,48,53,58,63,68,73,78,83,88,93,97},{42,47,52,57,62,67,72,77,82,87,92,99,100}),999)</f>
        <v>82</v>
      </c>
      <c r="Z2419" s="17">
        <f t="shared" si="268"/>
        <v>5.5555555555555554</v>
      </c>
      <c r="AA2419" s="17">
        <f t="shared" si="269"/>
        <v>5.5555555555555554</v>
      </c>
      <c r="AB2419" s="17">
        <f t="shared" si="270"/>
        <v>11.658097686375321</v>
      </c>
      <c r="AC2419" s="17" t="s">
        <v>17654</v>
      </c>
    </row>
    <row r="2420" spans="1:29" x14ac:dyDescent="0.25">
      <c r="A2420" t="s">
        <v>3339</v>
      </c>
      <c r="B2420" s="151" t="s">
        <v>10161</v>
      </c>
      <c r="C2420" t="s">
        <v>456</v>
      </c>
      <c r="D2420" s="1">
        <v>45175</v>
      </c>
      <c r="E2420">
        <f t="shared" si="265"/>
        <v>18</v>
      </c>
      <c r="F2420" t="s">
        <v>6</v>
      </c>
      <c r="G2420">
        <v>730</v>
      </c>
      <c r="H2420">
        <f t="shared" si="264"/>
        <v>73</v>
      </c>
      <c r="I2420" t="s">
        <v>9</v>
      </c>
      <c r="J2420">
        <v>1</v>
      </c>
      <c r="K2420" t="s">
        <v>8</v>
      </c>
      <c r="L2420" t="s">
        <v>8</v>
      </c>
      <c r="M2420" t="s">
        <v>6</v>
      </c>
      <c r="N2420" t="str">
        <f t="shared" si="266"/>
        <v>M</v>
      </c>
      <c r="O2420" t="s">
        <v>1428</v>
      </c>
      <c r="P2420" t="s">
        <v>1429</v>
      </c>
      <c r="Q2420" t="s">
        <v>221</v>
      </c>
      <c r="R2420">
        <v>4</v>
      </c>
      <c r="S2420">
        <f t="shared" si="267"/>
        <v>2019</v>
      </c>
      <c r="T2420" t="s">
        <v>12</v>
      </c>
      <c r="U2420">
        <v>1</v>
      </c>
      <c r="V2420" t="s">
        <v>3396</v>
      </c>
      <c r="W2420">
        <f>VLOOKUP(Q2420,'PBT Tag Rates'!$B$5:$E$44,4,FALSE)</f>
        <v>0.95971980899999998</v>
      </c>
      <c r="X2420">
        <v>1</v>
      </c>
      <c r="Y2420" s="14">
        <f>IFERROR(LOOKUP(H2420,{30,43,48,53,58,63,68,73,78,83,88,93,97},{42,47,52,57,62,67,72,77,82,87,92,99,100}),999)</f>
        <v>77</v>
      </c>
      <c r="Z2420" s="17">
        <f t="shared" si="268"/>
        <v>5.5555555555555554</v>
      </c>
      <c r="AA2420" s="17">
        <f t="shared" si="269"/>
        <v>5.5555555555555554</v>
      </c>
      <c r="AB2420" s="17">
        <f t="shared" si="270"/>
        <v>11.658097686375321</v>
      </c>
      <c r="AC2420" s="17" t="s">
        <v>17655</v>
      </c>
    </row>
    <row r="2421" spans="1:29" x14ac:dyDescent="0.25">
      <c r="A2421" t="s">
        <v>3339</v>
      </c>
      <c r="B2421" s="151" t="s">
        <v>10162</v>
      </c>
      <c r="C2421" t="s">
        <v>10163</v>
      </c>
      <c r="D2421" s="1">
        <v>45175</v>
      </c>
      <c r="E2421">
        <f t="shared" si="265"/>
        <v>18</v>
      </c>
      <c r="F2421" t="s">
        <v>6</v>
      </c>
      <c r="G2421">
        <v>850</v>
      </c>
      <c r="H2421">
        <f t="shared" si="264"/>
        <v>85</v>
      </c>
      <c r="I2421" t="s">
        <v>7</v>
      </c>
      <c r="J2421" t="s">
        <v>8</v>
      </c>
      <c r="K2421" t="s">
        <v>10164</v>
      </c>
      <c r="L2421" t="s">
        <v>8</v>
      </c>
      <c r="M2421" t="s">
        <v>6</v>
      </c>
      <c r="N2421" t="str">
        <f t="shared" si="266"/>
        <v>M</v>
      </c>
      <c r="O2421" t="s">
        <v>983</v>
      </c>
      <c r="P2421" t="s">
        <v>984</v>
      </c>
      <c r="Q2421" t="s">
        <v>221</v>
      </c>
      <c r="R2421">
        <v>4</v>
      </c>
      <c r="S2421">
        <f t="shared" si="267"/>
        <v>2019</v>
      </c>
      <c r="T2421" t="s">
        <v>12</v>
      </c>
      <c r="U2421">
        <v>1</v>
      </c>
      <c r="V2421" t="s">
        <v>3396</v>
      </c>
      <c r="W2421">
        <f>VLOOKUP(Q2421,'PBT Tag Rates'!$B$5:$E$44,4,FALSE)</f>
        <v>0.95971980899999998</v>
      </c>
      <c r="X2421">
        <v>1</v>
      </c>
      <c r="Y2421" s="14">
        <f>IFERROR(LOOKUP(H2421,{30,43,48,53,58,63,68,73,78,83,88,93,97},{42,47,52,57,62,67,72,77,82,87,92,99,100}),999)</f>
        <v>87</v>
      </c>
      <c r="Z2421" s="17">
        <f t="shared" si="268"/>
        <v>5.5555555555555554</v>
      </c>
      <c r="AA2421" s="17">
        <f t="shared" si="269"/>
        <v>5.5555555555555554</v>
      </c>
      <c r="AB2421" s="17">
        <f t="shared" si="270"/>
        <v>11.658097686375321</v>
      </c>
      <c r="AC2421" s="17" t="s">
        <v>17655</v>
      </c>
    </row>
    <row r="2422" spans="1:29" x14ac:dyDescent="0.25">
      <c r="A2422" t="s">
        <v>3339</v>
      </c>
      <c r="B2422" s="151" t="s">
        <v>10165</v>
      </c>
      <c r="C2422" t="s">
        <v>457</v>
      </c>
      <c r="D2422" s="1">
        <v>45175</v>
      </c>
      <c r="E2422">
        <f t="shared" si="265"/>
        <v>18</v>
      </c>
      <c r="F2422" t="s">
        <v>6</v>
      </c>
      <c r="G2422">
        <v>820</v>
      </c>
      <c r="H2422">
        <f t="shared" si="264"/>
        <v>82</v>
      </c>
      <c r="I2422" t="s">
        <v>7</v>
      </c>
      <c r="J2422" t="s">
        <v>8</v>
      </c>
      <c r="K2422" t="s">
        <v>10166</v>
      </c>
      <c r="L2422" t="s">
        <v>8</v>
      </c>
      <c r="M2422" t="s">
        <v>6</v>
      </c>
      <c r="N2422" t="str">
        <f t="shared" si="266"/>
        <v>M</v>
      </c>
      <c r="O2422" t="s">
        <v>992</v>
      </c>
      <c r="P2422" t="s">
        <v>993</v>
      </c>
      <c r="Q2422" t="s">
        <v>221</v>
      </c>
      <c r="R2422">
        <v>4</v>
      </c>
      <c r="S2422">
        <f t="shared" si="267"/>
        <v>2019</v>
      </c>
      <c r="T2422" t="s">
        <v>12</v>
      </c>
      <c r="U2422">
        <v>0.999999999999994</v>
      </c>
      <c r="V2422" t="s">
        <v>3386</v>
      </c>
      <c r="W2422">
        <f>VLOOKUP(Q2422,'PBT Tag Rates'!$B$5:$E$44,4,FALSE)</f>
        <v>0.95971980899999998</v>
      </c>
      <c r="X2422">
        <v>1</v>
      </c>
      <c r="Y2422" s="14">
        <f>IFERROR(LOOKUP(H2422,{30,43,48,53,58,63,68,73,78,83,88,93,97},{42,47,52,57,62,67,72,77,82,87,92,99,100}),999)</f>
        <v>82</v>
      </c>
      <c r="Z2422" s="17">
        <f t="shared" si="268"/>
        <v>5.5555555555555554</v>
      </c>
      <c r="AA2422" s="17">
        <f t="shared" si="269"/>
        <v>5.5555555555555554</v>
      </c>
      <c r="AB2422" s="17">
        <f t="shared" si="270"/>
        <v>11.658097686375321</v>
      </c>
      <c r="AC2422" s="17" t="s">
        <v>17654</v>
      </c>
    </row>
    <row r="2423" spans="1:29" x14ac:dyDescent="0.25">
      <c r="A2423" t="s">
        <v>3339</v>
      </c>
      <c r="B2423" s="151" t="s">
        <v>10167</v>
      </c>
      <c r="C2423" t="s">
        <v>458</v>
      </c>
      <c r="D2423" s="1">
        <v>45175</v>
      </c>
      <c r="E2423">
        <f t="shared" si="265"/>
        <v>18</v>
      </c>
      <c r="F2423" t="s">
        <v>14</v>
      </c>
      <c r="G2423">
        <v>780</v>
      </c>
      <c r="H2423">
        <f t="shared" si="264"/>
        <v>78</v>
      </c>
      <c r="I2423" t="s">
        <v>9</v>
      </c>
      <c r="J2423">
        <v>1</v>
      </c>
      <c r="K2423" t="s">
        <v>8</v>
      </c>
      <c r="L2423" t="s">
        <v>8</v>
      </c>
      <c r="M2423" t="s">
        <v>6</v>
      </c>
      <c r="N2423" t="str">
        <f t="shared" si="266"/>
        <v>M</v>
      </c>
      <c r="O2423" t="s">
        <v>1283</v>
      </c>
      <c r="P2423" t="s">
        <v>10168</v>
      </c>
      <c r="Q2423" t="s">
        <v>221</v>
      </c>
      <c r="R2423">
        <v>4</v>
      </c>
      <c r="S2423">
        <f t="shared" si="267"/>
        <v>2019</v>
      </c>
      <c r="T2423" t="s">
        <v>12</v>
      </c>
      <c r="U2423">
        <v>0.999999999999999</v>
      </c>
      <c r="V2423" t="s">
        <v>3821</v>
      </c>
      <c r="W2423">
        <f>VLOOKUP(Q2423,'PBT Tag Rates'!$B$5:$E$44,4,FALSE)</f>
        <v>0.95971980899999998</v>
      </c>
      <c r="X2423">
        <v>1</v>
      </c>
      <c r="Y2423" s="14">
        <f>IFERROR(LOOKUP(H2423,{30,43,48,53,58,63,68,73,78,83,88,93,97},{42,47,52,57,62,67,72,77,82,87,92,99,100}),999)</f>
        <v>82</v>
      </c>
      <c r="Z2423" s="17">
        <f t="shared" si="268"/>
        <v>5.5555555555555554</v>
      </c>
      <c r="AA2423" s="17">
        <f t="shared" si="269"/>
        <v>5.5555555555555554</v>
      </c>
      <c r="AB2423" s="17">
        <f t="shared" si="270"/>
        <v>11.658097686375321</v>
      </c>
      <c r="AC2423" s="17" t="s">
        <v>17654</v>
      </c>
    </row>
    <row r="2424" spans="1:29" x14ac:dyDescent="0.25">
      <c r="A2424" t="s">
        <v>3339</v>
      </c>
      <c r="B2424" s="151" t="s">
        <v>10169</v>
      </c>
      <c r="C2424" t="s">
        <v>10170</v>
      </c>
      <c r="D2424" s="1">
        <v>45175</v>
      </c>
      <c r="E2424">
        <f t="shared" si="265"/>
        <v>18</v>
      </c>
      <c r="F2424" t="s">
        <v>6</v>
      </c>
      <c r="G2424">
        <v>740</v>
      </c>
      <c r="H2424">
        <f t="shared" si="264"/>
        <v>74</v>
      </c>
      <c r="I2424" t="s">
        <v>7</v>
      </c>
      <c r="J2424" t="s">
        <v>8</v>
      </c>
      <c r="K2424" t="s">
        <v>10171</v>
      </c>
      <c r="L2424" t="s">
        <v>8</v>
      </c>
      <c r="M2424" t="s">
        <v>6</v>
      </c>
      <c r="N2424" t="str">
        <f t="shared" si="266"/>
        <v>M</v>
      </c>
      <c r="O2424" t="s">
        <v>8</v>
      </c>
      <c r="P2424" t="s">
        <v>8</v>
      </c>
      <c r="Q2424" t="s">
        <v>11</v>
      </c>
      <c r="R2424" t="s">
        <v>8</v>
      </c>
      <c r="S2424" t="str">
        <f t="shared" si="267"/>
        <v>U</v>
      </c>
      <c r="T2424" t="s">
        <v>12</v>
      </c>
      <c r="U2424">
        <v>1</v>
      </c>
      <c r="V2424" t="s">
        <v>11</v>
      </c>
      <c r="W2424" t="e">
        <f>VLOOKUP(Q2424,'PBT Tag Rates'!$B$5:$E$44,4,FALSE)</f>
        <v>#N/A</v>
      </c>
      <c r="X2424">
        <v>1</v>
      </c>
      <c r="Y2424" s="14">
        <f>IFERROR(LOOKUP(H2424,{30,43,48,53,58,63,68,73,78,83,88,93,97},{42,47,52,57,62,67,72,77,82,87,92,99,100}),999)</f>
        <v>77</v>
      </c>
      <c r="Z2424" s="17">
        <f t="shared" si="268"/>
        <v>5.5555555555555554</v>
      </c>
      <c r="AA2424" s="17">
        <f t="shared" si="269"/>
        <v>5.5555555555555554</v>
      </c>
      <c r="AB2424" s="17">
        <f t="shared" si="270"/>
        <v>11.658097686375321</v>
      </c>
      <c r="AC2424" s="17" t="s">
        <v>17654</v>
      </c>
    </row>
    <row r="2425" spans="1:29" x14ac:dyDescent="0.25">
      <c r="A2425" t="s">
        <v>3339</v>
      </c>
      <c r="B2425" s="151" t="s">
        <v>10172</v>
      </c>
      <c r="C2425" t="s">
        <v>459</v>
      </c>
      <c r="D2425" s="1">
        <v>45175</v>
      </c>
      <c r="E2425">
        <f t="shared" si="265"/>
        <v>18</v>
      </c>
      <c r="F2425" t="s">
        <v>14</v>
      </c>
      <c r="G2425">
        <v>700</v>
      </c>
      <c r="H2425">
        <f t="shared" si="264"/>
        <v>70</v>
      </c>
      <c r="I2425" t="s">
        <v>7</v>
      </c>
      <c r="J2425" t="s">
        <v>8</v>
      </c>
      <c r="K2425" t="s">
        <v>10173</v>
      </c>
      <c r="L2425" t="s">
        <v>8</v>
      </c>
      <c r="M2425" t="s">
        <v>14</v>
      </c>
      <c r="N2425" t="str">
        <f t="shared" si="266"/>
        <v>F</v>
      </c>
      <c r="O2425" t="s">
        <v>953</v>
      </c>
      <c r="P2425" t="s">
        <v>954</v>
      </c>
      <c r="Q2425" t="s">
        <v>221</v>
      </c>
      <c r="R2425">
        <v>4</v>
      </c>
      <c r="S2425">
        <f t="shared" si="267"/>
        <v>2019</v>
      </c>
      <c r="T2425" t="s">
        <v>12</v>
      </c>
      <c r="U2425">
        <v>0.999999999999997</v>
      </c>
      <c r="V2425" t="s">
        <v>3396</v>
      </c>
      <c r="W2425">
        <f>VLOOKUP(Q2425,'PBT Tag Rates'!$B$5:$E$44,4,FALSE)</f>
        <v>0.95971980899999998</v>
      </c>
      <c r="X2425">
        <v>1</v>
      </c>
      <c r="Y2425" s="14">
        <f>IFERROR(LOOKUP(H2425,{30,43,48,53,58,63,68,73,78,83,88,93,97},{42,47,52,57,62,67,72,77,82,87,92,99,100}),999)</f>
        <v>72</v>
      </c>
      <c r="Z2425" s="17">
        <f t="shared" si="268"/>
        <v>5.5555555555555554</v>
      </c>
      <c r="AA2425" s="17">
        <f t="shared" si="269"/>
        <v>5.5555555555555554</v>
      </c>
      <c r="AB2425" s="17">
        <f t="shared" si="270"/>
        <v>11.658097686375321</v>
      </c>
      <c r="AC2425" s="17" t="s">
        <v>17655</v>
      </c>
    </row>
    <row r="2426" spans="1:29" x14ac:dyDescent="0.25">
      <c r="A2426" t="s">
        <v>3339</v>
      </c>
      <c r="B2426" s="151" t="s">
        <v>10174</v>
      </c>
      <c r="C2426" t="s">
        <v>10175</v>
      </c>
      <c r="D2426" s="1">
        <v>45175</v>
      </c>
      <c r="E2426">
        <f t="shared" si="265"/>
        <v>18</v>
      </c>
      <c r="F2426" t="s">
        <v>14</v>
      </c>
      <c r="G2426">
        <v>770</v>
      </c>
      <c r="H2426">
        <f t="shared" si="264"/>
        <v>77</v>
      </c>
      <c r="I2426" t="s">
        <v>7</v>
      </c>
      <c r="J2426" t="s">
        <v>8</v>
      </c>
      <c r="K2426" t="s">
        <v>10176</v>
      </c>
      <c r="L2426" t="s">
        <v>8</v>
      </c>
      <c r="M2426" t="s">
        <v>14</v>
      </c>
      <c r="N2426" t="str">
        <f t="shared" si="266"/>
        <v>F</v>
      </c>
      <c r="O2426" t="s">
        <v>550</v>
      </c>
      <c r="P2426" t="s">
        <v>551</v>
      </c>
      <c r="Q2426" t="s">
        <v>281</v>
      </c>
      <c r="R2426">
        <v>4</v>
      </c>
      <c r="S2426">
        <f t="shared" si="267"/>
        <v>2019</v>
      </c>
      <c r="T2426" t="s">
        <v>12</v>
      </c>
      <c r="U2426">
        <v>1</v>
      </c>
      <c r="V2426" t="s">
        <v>3079</v>
      </c>
      <c r="W2426">
        <f>VLOOKUP(Q2426,'PBT Tag Rates'!$B$5:$E$44,4,FALSE)</f>
        <v>0.99705232300000002</v>
      </c>
      <c r="X2426">
        <v>1</v>
      </c>
      <c r="Y2426" s="14">
        <f>IFERROR(LOOKUP(H2426,{30,43,48,53,58,63,68,73,78,83,88,93,97},{42,47,52,57,62,67,72,77,82,87,92,99,100}),999)</f>
        <v>77</v>
      </c>
      <c r="Z2426" s="17">
        <f t="shared" si="268"/>
        <v>5.5555555555555554</v>
      </c>
      <c r="AA2426" s="17">
        <f t="shared" si="269"/>
        <v>5.5555555555555554</v>
      </c>
      <c r="AB2426" s="17">
        <f t="shared" si="270"/>
        <v>11.658097686375321</v>
      </c>
      <c r="AC2426" s="17" t="s">
        <v>17654</v>
      </c>
    </row>
    <row r="2427" spans="1:29" x14ac:dyDescent="0.25">
      <c r="A2427" t="s">
        <v>3339</v>
      </c>
      <c r="B2427" s="151" t="s">
        <v>10177</v>
      </c>
      <c r="C2427" t="s">
        <v>460</v>
      </c>
      <c r="D2427" s="1">
        <v>45175</v>
      </c>
      <c r="E2427">
        <f t="shared" si="265"/>
        <v>18</v>
      </c>
      <c r="F2427" t="s">
        <v>14</v>
      </c>
      <c r="G2427">
        <v>740</v>
      </c>
      <c r="H2427">
        <f t="shared" si="264"/>
        <v>74</v>
      </c>
      <c r="I2427" t="s">
        <v>9</v>
      </c>
      <c r="J2427">
        <v>1</v>
      </c>
      <c r="K2427" t="s">
        <v>8</v>
      </c>
      <c r="L2427" t="s">
        <v>8</v>
      </c>
      <c r="M2427" t="s">
        <v>14</v>
      </c>
      <c r="N2427" t="str">
        <f t="shared" si="266"/>
        <v>F</v>
      </c>
      <c r="O2427" t="s">
        <v>313</v>
      </c>
      <c r="P2427" t="s">
        <v>2832</v>
      </c>
      <c r="Q2427" t="s">
        <v>221</v>
      </c>
      <c r="R2427">
        <v>4</v>
      </c>
      <c r="S2427">
        <f t="shared" si="267"/>
        <v>2019</v>
      </c>
      <c r="T2427" t="s">
        <v>12</v>
      </c>
      <c r="U2427">
        <v>1</v>
      </c>
      <c r="V2427" t="s">
        <v>3396</v>
      </c>
      <c r="W2427">
        <f>VLOOKUP(Q2427,'PBT Tag Rates'!$B$5:$E$44,4,FALSE)</f>
        <v>0.95971980899999998</v>
      </c>
      <c r="X2427">
        <v>1</v>
      </c>
      <c r="Y2427" s="14">
        <f>IFERROR(LOOKUP(H2427,{30,43,48,53,58,63,68,73,78,83,88,93,97},{42,47,52,57,62,67,72,77,82,87,92,99,100}),999)</f>
        <v>77</v>
      </c>
      <c r="Z2427" s="17">
        <f t="shared" si="268"/>
        <v>5.5555555555555554</v>
      </c>
      <c r="AA2427" s="17">
        <f t="shared" si="269"/>
        <v>5.5555555555555554</v>
      </c>
      <c r="AB2427" s="17">
        <f t="shared" si="270"/>
        <v>11.658097686375321</v>
      </c>
      <c r="AC2427" s="17" t="s">
        <v>17655</v>
      </c>
    </row>
    <row r="2428" spans="1:29" x14ac:dyDescent="0.25">
      <c r="A2428" t="s">
        <v>3339</v>
      </c>
      <c r="B2428" s="151" t="s">
        <v>10178</v>
      </c>
      <c r="C2428" t="s">
        <v>10179</v>
      </c>
      <c r="D2428" s="1">
        <v>45175</v>
      </c>
      <c r="E2428">
        <f t="shared" si="265"/>
        <v>18</v>
      </c>
      <c r="F2428" t="s">
        <v>14</v>
      </c>
      <c r="G2428">
        <v>720</v>
      </c>
      <c r="H2428">
        <f t="shared" si="264"/>
        <v>72</v>
      </c>
      <c r="I2428" t="s">
        <v>7</v>
      </c>
      <c r="J2428" t="s">
        <v>8</v>
      </c>
      <c r="K2428" t="s">
        <v>10180</v>
      </c>
      <c r="L2428" t="s">
        <v>8</v>
      </c>
      <c r="M2428" t="s">
        <v>14</v>
      </c>
      <c r="N2428" t="str">
        <f t="shared" si="266"/>
        <v>F</v>
      </c>
      <c r="O2428" t="s">
        <v>1557</v>
      </c>
      <c r="P2428" t="s">
        <v>1558</v>
      </c>
      <c r="Q2428" t="s">
        <v>221</v>
      </c>
      <c r="R2428">
        <v>4</v>
      </c>
      <c r="S2428">
        <f t="shared" si="267"/>
        <v>2019</v>
      </c>
      <c r="T2428" t="s">
        <v>12</v>
      </c>
      <c r="U2428">
        <v>0.999999999999999</v>
      </c>
      <c r="V2428" t="s">
        <v>3357</v>
      </c>
      <c r="W2428">
        <f>VLOOKUP(Q2428,'PBT Tag Rates'!$B$5:$E$44,4,FALSE)</f>
        <v>0.95971980899999998</v>
      </c>
      <c r="X2428">
        <v>1</v>
      </c>
      <c r="Y2428" s="14">
        <f>IFERROR(LOOKUP(H2428,{30,43,48,53,58,63,68,73,78,83,88,93,97},{42,47,52,57,62,67,72,77,82,87,92,99,100}),999)</f>
        <v>72</v>
      </c>
      <c r="Z2428" s="17">
        <f t="shared" si="268"/>
        <v>5.5555555555555554</v>
      </c>
      <c r="AA2428" s="17">
        <f t="shared" si="269"/>
        <v>5.5555555555555554</v>
      </c>
      <c r="AB2428" s="17">
        <f t="shared" si="270"/>
        <v>11.658097686375321</v>
      </c>
      <c r="AC2428" s="17" t="s">
        <v>17654</v>
      </c>
    </row>
    <row r="2429" spans="1:29" x14ac:dyDescent="0.25">
      <c r="A2429" t="s">
        <v>3339</v>
      </c>
      <c r="B2429" s="151" t="s">
        <v>10181</v>
      </c>
      <c r="C2429" t="s">
        <v>10182</v>
      </c>
      <c r="D2429" s="1">
        <v>45175</v>
      </c>
      <c r="E2429">
        <f t="shared" si="265"/>
        <v>18</v>
      </c>
      <c r="F2429" t="s">
        <v>6</v>
      </c>
      <c r="G2429">
        <v>700</v>
      </c>
      <c r="H2429">
        <f t="shared" si="264"/>
        <v>70</v>
      </c>
      <c r="I2429" t="s">
        <v>7</v>
      </c>
      <c r="J2429" t="s">
        <v>8</v>
      </c>
      <c r="K2429" t="s">
        <v>10183</v>
      </c>
      <c r="L2429" t="s">
        <v>8</v>
      </c>
      <c r="M2429" t="s">
        <v>6</v>
      </c>
      <c r="N2429" t="str">
        <f t="shared" si="266"/>
        <v>M</v>
      </c>
      <c r="O2429" t="s">
        <v>8</v>
      </c>
      <c r="P2429" t="s">
        <v>8</v>
      </c>
      <c r="Q2429" t="s">
        <v>11</v>
      </c>
      <c r="R2429" t="s">
        <v>8</v>
      </c>
      <c r="S2429" t="str">
        <f t="shared" si="267"/>
        <v>U</v>
      </c>
      <c r="T2429" t="s">
        <v>12</v>
      </c>
      <c r="U2429">
        <v>1</v>
      </c>
      <c r="V2429" t="s">
        <v>11</v>
      </c>
      <c r="W2429" t="e">
        <f>VLOOKUP(Q2429,'PBT Tag Rates'!$B$5:$E$44,4,FALSE)</f>
        <v>#N/A</v>
      </c>
      <c r="X2429">
        <v>1</v>
      </c>
      <c r="Y2429" s="14">
        <f>IFERROR(LOOKUP(H2429,{30,43,48,53,58,63,68,73,78,83,88,93,97},{42,47,52,57,62,67,72,77,82,87,92,99,100}),999)</f>
        <v>72</v>
      </c>
      <c r="Z2429" s="17">
        <f t="shared" si="268"/>
        <v>5.5555555555555554</v>
      </c>
      <c r="AA2429" s="17">
        <f t="shared" si="269"/>
        <v>5.5555555555555554</v>
      </c>
      <c r="AB2429" s="17">
        <f t="shared" si="270"/>
        <v>11.658097686375321</v>
      </c>
      <c r="AC2429" s="17" t="s">
        <v>17654</v>
      </c>
    </row>
    <row r="2430" spans="1:29" x14ac:dyDescent="0.25">
      <c r="A2430" t="s">
        <v>3339</v>
      </c>
      <c r="B2430" s="151" t="s">
        <v>10184</v>
      </c>
      <c r="C2430" t="s">
        <v>461</v>
      </c>
      <c r="D2430" s="1">
        <v>45175</v>
      </c>
      <c r="E2430">
        <f t="shared" si="265"/>
        <v>18</v>
      </c>
      <c r="F2430" t="s">
        <v>6</v>
      </c>
      <c r="G2430">
        <v>600</v>
      </c>
      <c r="H2430">
        <f t="shared" si="264"/>
        <v>60</v>
      </c>
      <c r="I2430" t="s">
        <v>7</v>
      </c>
      <c r="J2430" t="s">
        <v>8</v>
      </c>
      <c r="K2430" t="s">
        <v>8</v>
      </c>
      <c r="L2430" t="s">
        <v>8</v>
      </c>
      <c r="M2430" t="s">
        <v>6</v>
      </c>
      <c r="N2430" t="str">
        <f t="shared" si="266"/>
        <v>M</v>
      </c>
      <c r="O2430" t="s">
        <v>7962</v>
      </c>
      <c r="P2430" t="s">
        <v>10185</v>
      </c>
      <c r="Q2430" t="s">
        <v>918</v>
      </c>
      <c r="R2430">
        <v>3</v>
      </c>
      <c r="S2430">
        <f t="shared" si="267"/>
        <v>2020</v>
      </c>
      <c r="T2430" t="s">
        <v>12</v>
      </c>
      <c r="U2430">
        <v>1.00000000000001</v>
      </c>
      <c r="V2430" t="s">
        <v>3396</v>
      </c>
      <c r="W2430">
        <f>VLOOKUP(Q2430,'PBT Tag Rates'!$B$5:$E$44,4,FALSE)</f>
        <v>0.98961045999999997</v>
      </c>
      <c r="X2430">
        <v>1</v>
      </c>
      <c r="Y2430" s="14">
        <f>IFERROR(LOOKUP(H2430,{30,43,48,53,58,63,68,73,78,83,88,93,97},{42,47,52,57,62,67,72,77,82,87,92,99,100}),999)</f>
        <v>62</v>
      </c>
      <c r="Z2430" s="17">
        <f t="shared" si="268"/>
        <v>5.5555555555555554</v>
      </c>
      <c r="AA2430" s="17">
        <f t="shared" si="269"/>
        <v>5.5555555555555554</v>
      </c>
      <c r="AB2430" s="17">
        <f t="shared" si="270"/>
        <v>11.658097686375321</v>
      </c>
      <c r="AC2430" s="17" t="s">
        <v>17655</v>
      </c>
    </row>
    <row r="2431" spans="1:29" x14ac:dyDescent="0.25">
      <c r="A2431" t="s">
        <v>3339</v>
      </c>
      <c r="B2431" s="151" t="s">
        <v>10186</v>
      </c>
      <c r="C2431" t="s">
        <v>10187</v>
      </c>
      <c r="D2431" s="1">
        <v>45175</v>
      </c>
      <c r="E2431">
        <f t="shared" si="265"/>
        <v>18</v>
      </c>
      <c r="F2431" t="s">
        <v>14</v>
      </c>
      <c r="G2431">
        <v>800</v>
      </c>
      <c r="H2431">
        <f t="shared" si="264"/>
        <v>80</v>
      </c>
      <c r="I2431" t="s">
        <v>9</v>
      </c>
      <c r="J2431">
        <v>1</v>
      </c>
      <c r="K2431" t="s">
        <v>10188</v>
      </c>
      <c r="L2431" t="s">
        <v>8</v>
      </c>
      <c r="M2431" t="s">
        <v>14</v>
      </c>
      <c r="N2431" t="str">
        <f t="shared" si="266"/>
        <v>F</v>
      </c>
      <c r="O2431" t="s">
        <v>8</v>
      </c>
      <c r="P2431" t="s">
        <v>8</v>
      </c>
      <c r="Q2431" t="s">
        <v>11</v>
      </c>
      <c r="R2431" t="s">
        <v>8</v>
      </c>
      <c r="S2431" t="str">
        <f t="shared" si="267"/>
        <v>U</v>
      </c>
      <c r="T2431" t="s">
        <v>12</v>
      </c>
      <c r="U2431">
        <v>1</v>
      </c>
      <c r="V2431" t="s">
        <v>3100</v>
      </c>
      <c r="W2431" t="e">
        <f>VLOOKUP(Q2431,'PBT Tag Rates'!$B$5:$E$44,4,FALSE)</f>
        <v>#N/A</v>
      </c>
      <c r="X2431">
        <v>1</v>
      </c>
      <c r="Y2431" s="14">
        <f>IFERROR(LOOKUP(H2431,{30,43,48,53,58,63,68,73,78,83,88,93,97},{42,47,52,57,62,67,72,77,82,87,92,99,100}),999)</f>
        <v>82</v>
      </c>
      <c r="Z2431" s="17">
        <f t="shared" si="268"/>
        <v>5.5555555555555554</v>
      </c>
      <c r="AA2431" s="17">
        <f t="shared" si="269"/>
        <v>5.5555555555555554</v>
      </c>
      <c r="AB2431" s="17">
        <f t="shared" si="270"/>
        <v>11.658097686375321</v>
      </c>
      <c r="AC2431" s="17" t="s">
        <v>17654</v>
      </c>
    </row>
    <row r="2432" spans="1:29" x14ac:dyDescent="0.25">
      <c r="A2432" t="s">
        <v>3339</v>
      </c>
      <c r="B2432" s="151" t="s">
        <v>10189</v>
      </c>
      <c r="C2432" t="s">
        <v>10190</v>
      </c>
      <c r="D2432" s="1">
        <v>45175</v>
      </c>
      <c r="E2432">
        <f t="shared" si="265"/>
        <v>18</v>
      </c>
      <c r="F2432" t="s">
        <v>14</v>
      </c>
      <c r="G2432">
        <v>830</v>
      </c>
      <c r="H2432">
        <f t="shared" si="264"/>
        <v>83</v>
      </c>
      <c r="I2432" t="s">
        <v>7</v>
      </c>
      <c r="J2432" t="s">
        <v>8</v>
      </c>
      <c r="K2432" t="s">
        <v>10191</v>
      </c>
      <c r="L2432" t="s">
        <v>8</v>
      </c>
      <c r="M2432" t="s">
        <v>14</v>
      </c>
      <c r="N2432" t="str">
        <f t="shared" si="266"/>
        <v>F</v>
      </c>
      <c r="O2432" t="s">
        <v>8</v>
      </c>
      <c r="P2432" t="s">
        <v>8</v>
      </c>
      <c r="Q2432" t="s">
        <v>11</v>
      </c>
      <c r="R2432" t="s">
        <v>8</v>
      </c>
      <c r="S2432" t="str">
        <f t="shared" si="267"/>
        <v>U</v>
      </c>
      <c r="T2432" t="s">
        <v>12</v>
      </c>
      <c r="U2432">
        <v>0.999999999999997</v>
      </c>
      <c r="V2432" t="s">
        <v>11</v>
      </c>
      <c r="W2432" t="e">
        <f>VLOOKUP(Q2432,'PBT Tag Rates'!$B$5:$E$44,4,FALSE)</f>
        <v>#N/A</v>
      </c>
      <c r="X2432">
        <v>1</v>
      </c>
      <c r="Y2432" s="14">
        <f>IFERROR(LOOKUP(H2432,{30,43,48,53,58,63,68,73,78,83,88,93,97},{42,47,52,57,62,67,72,77,82,87,92,99,100}),999)</f>
        <v>87</v>
      </c>
      <c r="Z2432" s="17">
        <f t="shared" si="268"/>
        <v>5.5555555555555554</v>
      </c>
      <c r="AA2432" s="17">
        <f t="shared" si="269"/>
        <v>5.5555555555555554</v>
      </c>
      <c r="AB2432" s="17">
        <f t="shared" si="270"/>
        <v>11.658097686375321</v>
      </c>
      <c r="AC2432" s="17" t="s">
        <v>17654</v>
      </c>
    </row>
    <row r="2433" spans="1:29" x14ac:dyDescent="0.25">
      <c r="A2433" t="s">
        <v>3339</v>
      </c>
      <c r="B2433" s="151" t="s">
        <v>10192</v>
      </c>
      <c r="C2433" t="s">
        <v>462</v>
      </c>
      <c r="D2433" s="1">
        <v>45175</v>
      </c>
      <c r="E2433">
        <f t="shared" si="265"/>
        <v>18</v>
      </c>
      <c r="F2433" t="s">
        <v>14</v>
      </c>
      <c r="G2433">
        <v>780</v>
      </c>
      <c r="H2433">
        <f t="shared" si="264"/>
        <v>78</v>
      </c>
      <c r="I2433" t="s">
        <v>9</v>
      </c>
      <c r="J2433" t="s">
        <v>8</v>
      </c>
      <c r="K2433" t="s">
        <v>8</v>
      </c>
      <c r="L2433" t="s">
        <v>8</v>
      </c>
      <c r="M2433" t="s">
        <v>14</v>
      </c>
      <c r="N2433" t="str">
        <f t="shared" si="266"/>
        <v>F</v>
      </c>
      <c r="O2433" t="s">
        <v>1394</v>
      </c>
      <c r="P2433" t="s">
        <v>1395</v>
      </c>
      <c r="Q2433" t="s">
        <v>221</v>
      </c>
      <c r="R2433">
        <v>4</v>
      </c>
      <c r="S2433">
        <f t="shared" si="267"/>
        <v>2019</v>
      </c>
      <c r="T2433" t="s">
        <v>12</v>
      </c>
      <c r="U2433">
        <v>0.999999999999997</v>
      </c>
      <c r="V2433" t="s">
        <v>3386</v>
      </c>
      <c r="W2433">
        <f>VLOOKUP(Q2433,'PBT Tag Rates'!$B$5:$E$44,4,FALSE)</f>
        <v>0.95971980899999998</v>
      </c>
      <c r="X2433">
        <v>1</v>
      </c>
      <c r="Y2433" s="14">
        <f>IFERROR(LOOKUP(H2433,{30,43,48,53,58,63,68,73,78,83,88,93,97},{42,47,52,57,62,67,72,77,82,87,92,99,100}),999)</f>
        <v>82</v>
      </c>
      <c r="Z2433" s="17">
        <f t="shared" si="268"/>
        <v>5.5555555555555554</v>
      </c>
      <c r="AA2433" s="17">
        <f t="shared" si="269"/>
        <v>5.5555555555555554</v>
      </c>
      <c r="AB2433" s="17">
        <f t="shared" si="270"/>
        <v>11.658097686375321</v>
      </c>
      <c r="AC2433" s="17" t="s">
        <v>17654</v>
      </c>
    </row>
    <row r="2434" spans="1:29" x14ac:dyDescent="0.25">
      <c r="A2434" t="s">
        <v>3339</v>
      </c>
      <c r="B2434" s="151" t="s">
        <v>10193</v>
      </c>
      <c r="C2434" t="s">
        <v>10194</v>
      </c>
      <c r="D2434" s="1">
        <v>45175</v>
      </c>
      <c r="E2434">
        <f t="shared" si="265"/>
        <v>18</v>
      </c>
      <c r="F2434" t="s">
        <v>14</v>
      </c>
      <c r="G2434">
        <v>740</v>
      </c>
      <c r="H2434">
        <f t="shared" si="264"/>
        <v>74</v>
      </c>
      <c r="I2434" t="s">
        <v>7</v>
      </c>
      <c r="J2434" t="s">
        <v>8</v>
      </c>
      <c r="K2434" t="s">
        <v>10195</v>
      </c>
      <c r="L2434" t="s">
        <v>8</v>
      </c>
      <c r="M2434" t="s">
        <v>14</v>
      </c>
      <c r="N2434" t="str">
        <f t="shared" si="266"/>
        <v>F</v>
      </c>
      <c r="O2434" t="s">
        <v>272</v>
      </c>
      <c r="P2434" t="s">
        <v>5934</v>
      </c>
      <c r="Q2434" t="s">
        <v>221</v>
      </c>
      <c r="R2434">
        <v>4</v>
      </c>
      <c r="S2434">
        <f t="shared" si="267"/>
        <v>2019</v>
      </c>
      <c r="T2434" t="s">
        <v>12</v>
      </c>
      <c r="U2434">
        <v>0.999999999999999</v>
      </c>
      <c r="V2434" t="s">
        <v>3357</v>
      </c>
      <c r="W2434">
        <f>VLOOKUP(Q2434,'PBT Tag Rates'!$B$5:$E$44,4,FALSE)</f>
        <v>0.95971980899999998</v>
      </c>
      <c r="X2434">
        <v>1</v>
      </c>
      <c r="Y2434" s="14">
        <f>IFERROR(LOOKUP(H2434,{30,43,48,53,58,63,68,73,78,83,88,93,97},{42,47,52,57,62,67,72,77,82,87,92,99,100}),999)</f>
        <v>77</v>
      </c>
      <c r="Z2434" s="17">
        <f t="shared" si="268"/>
        <v>5.5555555555555554</v>
      </c>
      <c r="AA2434" s="17">
        <f t="shared" si="269"/>
        <v>5.5555555555555554</v>
      </c>
      <c r="AB2434" s="17">
        <f t="shared" si="270"/>
        <v>11.658097686375321</v>
      </c>
      <c r="AC2434" s="17" t="s">
        <v>17654</v>
      </c>
    </row>
    <row r="2435" spans="1:29" x14ac:dyDescent="0.25">
      <c r="A2435" t="s">
        <v>3339</v>
      </c>
      <c r="B2435" s="151" t="s">
        <v>10196</v>
      </c>
      <c r="C2435" t="s">
        <v>463</v>
      </c>
      <c r="D2435" s="1">
        <v>45175</v>
      </c>
      <c r="E2435">
        <f t="shared" si="265"/>
        <v>18</v>
      </c>
      <c r="F2435" t="s">
        <v>6</v>
      </c>
      <c r="G2435">
        <v>650</v>
      </c>
      <c r="H2435">
        <f t="shared" si="264"/>
        <v>65</v>
      </c>
      <c r="I2435" t="s">
        <v>7</v>
      </c>
      <c r="J2435" t="s">
        <v>8</v>
      </c>
      <c r="K2435" t="s">
        <v>8</v>
      </c>
      <c r="L2435" t="s">
        <v>8</v>
      </c>
      <c r="M2435" t="s">
        <v>6</v>
      </c>
      <c r="N2435" t="str">
        <f t="shared" si="266"/>
        <v>M</v>
      </c>
      <c r="O2435" t="s">
        <v>2655</v>
      </c>
      <c r="P2435" t="s">
        <v>10197</v>
      </c>
      <c r="Q2435" t="s">
        <v>221</v>
      </c>
      <c r="R2435">
        <v>4</v>
      </c>
      <c r="S2435">
        <f t="shared" si="267"/>
        <v>2019</v>
      </c>
      <c r="T2435" t="s">
        <v>12</v>
      </c>
      <c r="U2435">
        <v>1</v>
      </c>
      <c r="V2435" t="s">
        <v>3346</v>
      </c>
      <c r="W2435">
        <f>VLOOKUP(Q2435,'PBT Tag Rates'!$B$5:$E$44,4,FALSE)</f>
        <v>0.95971980899999998</v>
      </c>
      <c r="X2435">
        <v>1</v>
      </c>
      <c r="Y2435" s="14">
        <f>IFERROR(LOOKUP(H2435,{30,43,48,53,58,63,68,73,78,83,88,93,97},{42,47,52,57,62,67,72,77,82,87,92,99,100}),999)</f>
        <v>67</v>
      </c>
      <c r="Z2435" s="17">
        <f t="shared" si="268"/>
        <v>5.5555555555555554</v>
      </c>
      <c r="AA2435" s="17">
        <f t="shared" si="269"/>
        <v>5.5555555555555554</v>
      </c>
      <c r="AB2435" s="17">
        <f t="shared" si="270"/>
        <v>11.658097686375321</v>
      </c>
      <c r="AC2435" s="17" t="s">
        <v>17654</v>
      </c>
    </row>
    <row r="2436" spans="1:29" x14ac:dyDescent="0.25">
      <c r="A2436" t="s">
        <v>3339</v>
      </c>
      <c r="B2436" s="151" t="s">
        <v>10198</v>
      </c>
      <c r="C2436" t="s">
        <v>10199</v>
      </c>
      <c r="D2436" s="1">
        <v>45175</v>
      </c>
      <c r="E2436">
        <f t="shared" si="265"/>
        <v>18</v>
      </c>
      <c r="F2436" t="s">
        <v>6</v>
      </c>
      <c r="G2436">
        <v>890</v>
      </c>
      <c r="H2436">
        <f t="shared" si="264"/>
        <v>89</v>
      </c>
      <c r="I2436" t="s">
        <v>7</v>
      </c>
      <c r="J2436" t="s">
        <v>8</v>
      </c>
      <c r="K2436" t="s">
        <v>10200</v>
      </c>
      <c r="L2436" t="s">
        <v>8</v>
      </c>
      <c r="M2436" t="s">
        <v>6</v>
      </c>
      <c r="N2436" t="str">
        <f t="shared" si="266"/>
        <v>M</v>
      </c>
      <c r="O2436" t="s">
        <v>3847</v>
      </c>
      <c r="P2436" t="s">
        <v>3848</v>
      </c>
      <c r="Q2436" t="s">
        <v>281</v>
      </c>
      <c r="R2436">
        <v>4</v>
      </c>
      <c r="S2436">
        <f t="shared" si="267"/>
        <v>2019</v>
      </c>
      <c r="T2436" t="s">
        <v>12</v>
      </c>
      <c r="U2436">
        <v>1</v>
      </c>
      <c r="V2436" t="s">
        <v>3169</v>
      </c>
      <c r="W2436">
        <f>VLOOKUP(Q2436,'PBT Tag Rates'!$B$5:$E$44,4,FALSE)</f>
        <v>0.99705232300000002</v>
      </c>
      <c r="X2436">
        <v>1</v>
      </c>
      <c r="Y2436" s="14">
        <f>IFERROR(LOOKUP(H2436,{30,43,48,53,58,63,68,73,78,83,88,93,97},{42,47,52,57,62,67,72,77,82,87,92,99,100}),999)</f>
        <v>92</v>
      </c>
      <c r="Z2436" s="17">
        <f t="shared" si="268"/>
        <v>5.5555555555555554</v>
      </c>
      <c r="AA2436" s="17">
        <f t="shared" si="269"/>
        <v>5.5555555555555554</v>
      </c>
      <c r="AB2436" s="17">
        <f t="shared" si="270"/>
        <v>11.658097686375321</v>
      </c>
      <c r="AC2436" s="17" t="s">
        <v>17654</v>
      </c>
    </row>
    <row r="2437" spans="1:29" x14ac:dyDescent="0.25">
      <c r="A2437" t="s">
        <v>3339</v>
      </c>
      <c r="B2437" s="151" t="s">
        <v>10201</v>
      </c>
      <c r="C2437" t="s">
        <v>10202</v>
      </c>
      <c r="D2437" s="1">
        <v>45175</v>
      </c>
      <c r="E2437">
        <f t="shared" si="265"/>
        <v>18</v>
      </c>
      <c r="F2437" t="s">
        <v>14</v>
      </c>
      <c r="G2437">
        <v>750</v>
      </c>
      <c r="H2437">
        <f t="shared" si="264"/>
        <v>75</v>
      </c>
      <c r="I2437" t="s">
        <v>7</v>
      </c>
      <c r="J2437" t="s">
        <v>8</v>
      </c>
      <c r="K2437" t="s">
        <v>10203</v>
      </c>
      <c r="L2437" t="s">
        <v>8</v>
      </c>
      <c r="M2437" t="s">
        <v>14</v>
      </c>
      <c r="N2437" t="str">
        <f t="shared" si="266"/>
        <v>F</v>
      </c>
      <c r="O2437" t="s">
        <v>8</v>
      </c>
      <c r="P2437" t="s">
        <v>8</v>
      </c>
      <c r="Q2437" t="s">
        <v>11</v>
      </c>
      <c r="R2437" t="s">
        <v>8</v>
      </c>
      <c r="S2437" t="str">
        <f t="shared" si="267"/>
        <v>U</v>
      </c>
      <c r="T2437" t="s">
        <v>12</v>
      </c>
      <c r="U2437">
        <v>1</v>
      </c>
      <c r="V2437" t="s">
        <v>11</v>
      </c>
      <c r="W2437" t="e">
        <f>VLOOKUP(Q2437,'PBT Tag Rates'!$B$5:$E$44,4,FALSE)</f>
        <v>#N/A</v>
      </c>
      <c r="X2437">
        <v>1</v>
      </c>
      <c r="Y2437" s="14">
        <f>IFERROR(LOOKUP(H2437,{30,43,48,53,58,63,68,73,78,83,88,93,97},{42,47,52,57,62,67,72,77,82,87,92,99,100}),999)</f>
        <v>77</v>
      </c>
      <c r="Z2437" s="17">
        <f t="shared" si="268"/>
        <v>5.5555555555555554</v>
      </c>
      <c r="AA2437" s="17">
        <f t="shared" si="269"/>
        <v>5.5555555555555554</v>
      </c>
      <c r="AB2437" s="17">
        <f t="shared" si="270"/>
        <v>11.658097686375321</v>
      </c>
      <c r="AC2437" s="17" t="s">
        <v>17654</v>
      </c>
    </row>
    <row r="2438" spans="1:29" x14ac:dyDescent="0.25">
      <c r="A2438" t="s">
        <v>3339</v>
      </c>
      <c r="B2438" s="151" t="s">
        <v>10204</v>
      </c>
      <c r="C2438" t="s">
        <v>464</v>
      </c>
      <c r="D2438" s="1">
        <v>45175</v>
      </c>
      <c r="E2438">
        <f t="shared" si="265"/>
        <v>18</v>
      </c>
      <c r="F2438" t="s">
        <v>6</v>
      </c>
      <c r="G2438">
        <v>690</v>
      </c>
      <c r="H2438">
        <f t="shared" si="264"/>
        <v>69</v>
      </c>
      <c r="I2438" t="s">
        <v>9</v>
      </c>
      <c r="J2438">
        <v>1</v>
      </c>
      <c r="K2438" t="s">
        <v>8</v>
      </c>
      <c r="L2438" t="s">
        <v>8</v>
      </c>
      <c r="M2438" t="s">
        <v>6</v>
      </c>
      <c r="N2438" t="str">
        <f t="shared" si="266"/>
        <v>M</v>
      </c>
      <c r="O2438" t="s">
        <v>875</v>
      </c>
      <c r="P2438" t="s">
        <v>6037</v>
      </c>
      <c r="Q2438" t="s">
        <v>221</v>
      </c>
      <c r="R2438">
        <v>4</v>
      </c>
      <c r="S2438">
        <f t="shared" si="267"/>
        <v>2019</v>
      </c>
      <c r="T2438" t="s">
        <v>12</v>
      </c>
      <c r="U2438">
        <v>1</v>
      </c>
      <c r="V2438" t="s">
        <v>3363</v>
      </c>
      <c r="W2438">
        <f>VLOOKUP(Q2438,'PBT Tag Rates'!$B$5:$E$44,4,FALSE)</f>
        <v>0.95971980899999998</v>
      </c>
      <c r="X2438">
        <v>1</v>
      </c>
      <c r="Y2438" s="14">
        <f>IFERROR(LOOKUP(H2438,{30,43,48,53,58,63,68,73,78,83,88,93,97},{42,47,52,57,62,67,72,77,82,87,92,99,100}),999)</f>
        <v>72</v>
      </c>
      <c r="Z2438" s="17">
        <f t="shared" si="268"/>
        <v>5.5555555555555554</v>
      </c>
      <c r="AA2438" s="17">
        <f t="shared" si="269"/>
        <v>5.5555555555555554</v>
      </c>
      <c r="AB2438" s="17">
        <f t="shared" si="270"/>
        <v>11.658097686375321</v>
      </c>
      <c r="AC2438" s="17" t="s">
        <v>17654</v>
      </c>
    </row>
    <row r="2439" spans="1:29" x14ac:dyDescent="0.25">
      <c r="A2439" t="s">
        <v>3339</v>
      </c>
      <c r="B2439" s="151" t="s">
        <v>10205</v>
      </c>
      <c r="C2439" t="s">
        <v>10206</v>
      </c>
      <c r="D2439" s="1">
        <v>45175</v>
      </c>
      <c r="E2439">
        <f t="shared" si="265"/>
        <v>18</v>
      </c>
      <c r="F2439" t="s">
        <v>14</v>
      </c>
      <c r="G2439">
        <v>720</v>
      </c>
      <c r="H2439">
        <f t="shared" si="264"/>
        <v>72</v>
      </c>
      <c r="I2439" t="s">
        <v>7</v>
      </c>
      <c r="J2439" t="s">
        <v>8</v>
      </c>
      <c r="K2439" t="s">
        <v>10207</v>
      </c>
      <c r="L2439" t="s">
        <v>8</v>
      </c>
      <c r="M2439" t="s">
        <v>14</v>
      </c>
      <c r="N2439" t="str">
        <f t="shared" si="266"/>
        <v>F</v>
      </c>
      <c r="O2439" t="s">
        <v>232</v>
      </c>
      <c r="P2439" t="s">
        <v>4383</v>
      </c>
      <c r="Q2439" t="s">
        <v>221</v>
      </c>
      <c r="R2439">
        <v>4</v>
      </c>
      <c r="S2439">
        <f t="shared" si="267"/>
        <v>2019</v>
      </c>
      <c r="T2439" t="s">
        <v>12</v>
      </c>
      <c r="U2439">
        <v>0.999999999999999</v>
      </c>
      <c r="V2439" t="s">
        <v>3363</v>
      </c>
      <c r="W2439">
        <f>VLOOKUP(Q2439,'PBT Tag Rates'!$B$5:$E$44,4,FALSE)</f>
        <v>0.95971980899999998</v>
      </c>
      <c r="X2439">
        <v>1</v>
      </c>
      <c r="Y2439" s="14">
        <f>IFERROR(LOOKUP(H2439,{30,43,48,53,58,63,68,73,78,83,88,93,97},{42,47,52,57,62,67,72,77,82,87,92,99,100}),999)</f>
        <v>72</v>
      </c>
      <c r="Z2439" s="17">
        <f t="shared" si="268"/>
        <v>5.5555555555555554</v>
      </c>
      <c r="AA2439" s="17">
        <f t="shared" si="269"/>
        <v>5.5555555555555554</v>
      </c>
      <c r="AB2439" s="17">
        <f t="shared" si="270"/>
        <v>11.658097686375321</v>
      </c>
      <c r="AC2439" s="17" t="s">
        <v>17654</v>
      </c>
    </row>
    <row r="2440" spans="1:29" x14ac:dyDescent="0.25">
      <c r="A2440" t="s">
        <v>3339</v>
      </c>
      <c r="B2440" s="151" t="s">
        <v>10208</v>
      </c>
      <c r="C2440" t="s">
        <v>465</v>
      </c>
      <c r="D2440" s="1">
        <v>45175</v>
      </c>
      <c r="E2440">
        <f t="shared" si="265"/>
        <v>18</v>
      </c>
      <c r="F2440" t="s">
        <v>14</v>
      </c>
      <c r="G2440">
        <v>840</v>
      </c>
      <c r="H2440">
        <f t="shared" si="264"/>
        <v>84</v>
      </c>
      <c r="I2440" t="s">
        <v>9</v>
      </c>
      <c r="J2440">
        <v>1</v>
      </c>
      <c r="K2440" t="s">
        <v>10209</v>
      </c>
      <c r="L2440" t="s">
        <v>8</v>
      </c>
      <c r="M2440" t="s">
        <v>14</v>
      </c>
      <c r="N2440" t="str">
        <f t="shared" si="266"/>
        <v>F</v>
      </c>
      <c r="O2440" t="s">
        <v>1283</v>
      </c>
      <c r="P2440" t="s">
        <v>10168</v>
      </c>
      <c r="Q2440" t="s">
        <v>221</v>
      </c>
      <c r="R2440">
        <v>4</v>
      </c>
      <c r="S2440">
        <f t="shared" si="267"/>
        <v>2019</v>
      </c>
      <c r="T2440" t="s">
        <v>12</v>
      </c>
      <c r="U2440">
        <v>1</v>
      </c>
      <c r="V2440" t="s">
        <v>3821</v>
      </c>
      <c r="W2440">
        <f>VLOOKUP(Q2440,'PBT Tag Rates'!$B$5:$E$44,4,FALSE)</f>
        <v>0.95971980899999998</v>
      </c>
      <c r="X2440">
        <v>1</v>
      </c>
      <c r="Y2440" s="14">
        <f>IFERROR(LOOKUP(H2440,{30,43,48,53,58,63,68,73,78,83,88,93,97},{42,47,52,57,62,67,72,77,82,87,92,99,100}),999)</f>
        <v>87</v>
      </c>
      <c r="Z2440" s="17">
        <f t="shared" si="268"/>
        <v>5.5555555555555554</v>
      </c>
      <c r="AA2440" s="17">
        <f t="shared" si="269"/>
        <v>5.5555555555555554</v>
      </c>
      <c r="AB2440" s="17">
        <f t="shared" si="270"/>
        <v>11.658097686375321</v>
      </c>
      <c r="AC2440" s="17" t="s">
        <v>17654</v>
      </c>
    </row>
    <row r="2441" spans="1:29" x14ac:dyDescent="0.25">
      <c r="A2441" t="s">
        <v>3339</v>
      </c>
      <c r="B2441" s="151" t="s">
        <v>10210</v>
      </c>
      <c r="C2441" t="s">
        <v>10211</v>
      </c>
      <c r="D2441" s="1">
        <v>45175</v>
      </c>
      <c r="E2441">
        <f t="shared" si="265"/>
        <v>18</v>
      </c>
      <c r="F2441" t="s">
        <v>6</v>
      </c>
      <c r="G2441">
        <v>860</v>
      </c>
      <c r="H2441">
        <f t="shared" si="264"/>
        <v>86</v>
      </c>
      <c r="I2441" t="s">
        <v>7</v>
      </c>
      <c r="J2441" t="s">
        <v>8</v>
      </c>
      <c r="K2441" t="s">
        <v>10212</v>
      </c>
      <c r="L2441" t="s">
        <v>8</v>
      </c>
      <c r="M2441" t="s">
        <v>6</v>
      </c>
      <c r="N2441" t="str">
        <f t="shared" si="266"/>
        <v>M</v>
      </c>
      <c r="O2441" t="s">
        <v>2729</v>
      </c>
      <c r="P2441" t="s">
        <v>2730</v>
      </c>
      <c r="Q2441" t="s">
        <v>221</v>
      </c>
      <c r="R2441">
        <v>4</v>
      </c>
      <c r="S2441">
        <f t="shared" si="267"/>
        <v>2019</v>
      </c>
      <c r="T2441" t="s">
        <v>12</v>
      </c>
      <c r="U2441">
        <v>1</v>
      </c>
      <c r="V2441" t="s">
        <v>3346</v>
      </c>
      <c r="W2441">
        <f>VLOOKUP(Q2441,'PBT Tag Rates'!$B$5:$E$44,4,FALSE)</f>
        <v>0.95971980899999998</v>
      </c>
      <c r="X2441">
        <v>1</v>
      </c>
      <c r="Y2441" s="14">
        <f>IFERROR(LOOKUP(H2441,{30,43,48,53,58,63,68,73,78,83,88,93,97},{42,47,52,57,62,67,72,77,82,87,92,99,100}),999)</f>
        <v>87</v>
      </c>
      <c r="Z2441" s="17">
        <f t="shared" si="268"/>
        <v>5.5555555555555554</v>
      </c>
      <c r="AA2441" s="17">
        <f t="shared" si="269"/>
        <v>5.5555555555555554</v>
      </c>
      <c r="AB2441" s="17">
        <f t="shared" si="270"/>
        <v>11.658097686375321</v>
      </c>
      <c r="AC2441" s="17" t="s">
        <v>17654</v>
      </c>
    </row>
    <row r="2442" spans="1:29" x14ac:dyDescent="0.25">
      <c r="A2442" t="s">
        <v>3339</v>
      </c>
      <c r="B2442" s="151" t="s">
        <v>10213</v>
      </c>
      <c r="C2442" t="s">
        <v>10214</v>
      </c>
      <c r="D2442" s="1">
        <v>45175</v>
      </c>
      <c r="E2442">
        <f t="shared" si="265"/>
        <v>18</v>
      </c>
      <c r="F2442" t="s">
        <v>14</v>
      </c>
      <c r="G2442">
        <v>850</v>
      </c>
      <c r="H2442">
        <f t="shared" si="264"/>
        <v>85</v>
      </c>
      <c r="I2442" t="s">
        <v>7</v>
      </c>
      <c r="J2442" t="s">
        <v>8</v>
      </c>
      <c r="K2442" t="s">
        <v>10215</v>
      </c>
      <c r="L2442" t="s">
        <v>8</v>
      </c>
      <c r="M2442" t="s">
        <v>14</v>
      </c>
      <c r="N2442" t="str">
        <f t="shared" si="266"/>
        <v>F</v>
      </c>
      <c r="O2442" t="s">
        <v>8</v>
      </c>
      <c r="P2442" t="s">
        <v>8</v>
      </c>
      <c r="Q2442" t="s">
        <v>11</v>
      </c>
      <c r="R2442" t="s">
        <v>8</v>
      </c>
      <c r="S2442" t="str">
        <f t="shared" si="267"/>
        <v>U</v>
      </c>
      <c r="T2442" t="s">
        <v>12</v>
      </c>
      <c r="U2442">
        <v>1.00000000000001</v>
      </c>
      <c r="V2442" t="s">
        <v>11</v>
      </c>
      <c r="W2442" t="e">
        <f>VLOOKUP(Q2442,'PBT Tag Rates'!$B$5:$E$44,4,FALSE)</f>
        <v>#N/A</v>
      </c>
      <c r="X2442">
        <v>1</v>
      </c>
      <c r="Y2442" s="14">
        <f>IFERROR(LOOKUP(H2442,{30,43,48,53,58,63,68,73,78,83,88,93,97},{42,47,52,57,62,67,72,77,82,87,92,99,100}),999)</f>
        <v>87</v>
      </c>
      <c r="Z2442" s="17">
        <f t="shared" si="268"/>
        <v>5.5555555555555554</v>
      </c>
      <c r="AA2442" s="17">
        <f t="shared" si="269"/>
        <v>5.5555555555555554</v>
      </c>
      <c r="AB2442" s="17">
        <f t="shared" si="270"/>
        <v>11.658097686375321</v>
      </c>
      <c r="AC2442" s="17" t="s">
        <v>17654</v>
      </c>
    </row>
    <row r="2443" spans="1:29" x14ac:dyDescent="0.25">
      <c r="A2443" t="s">
        <v>3339</v>
      </c>
      <c r="B2443" s="151" t="s">
        <v>10216</v>
      </c>
      <c r="C2443" t="s">
        <v>467</v>
      </c>
      <c r="D2443" s="1">
        <v>45175</v>
      </c>
      <c r="E2443">
        <f t="shared" si="265"/>
        <v>18</v>
      </c>
      <c r="F2443" t="s">
        <v>14</v>
      </c>
      <c r="G2443">
        <v>770</v>
      </c>
      <c r="H2443">
        <f t="shared" si="264"/>
        <v>77</v>
      </c>
      <c r="I2443" t="s">
        <v>7</v>
      </c>
      <c r="J2443" t="s">
        <v>8</v>
      </c>
      <c r="K2443" t="s">
        <v>10217</v>
      </c>
      <c r="L2443" t="s">
        <v>8</v>
      </c>
      <c r="M2443" t="s">
        <v>14</v>
      </c>
      <c r="N2443" t="str">
        <f t="shared" si="266"/>
        <v>F</v>
      </c>
      <c r="O2443" t="s">
        <v>1399</v>
      </c>
      <c r="P2443" t="s">
        <v>1400</v>
      </c>
      <c r="Q2443" t="s">
        <v>221</v>
      </c>
      <c r="R2443">
        <v>4</v>
      </c>
      <c r="S2443">
        <f t="shared" si="267"/>
        <v>2019</v>
      </c>
      <c r="T2443" t="s">
        <v>12</v>
      </c>
      <c r="U2443">
        <v>1</v>
      </c>
      <c r="V2443" t="s">
        <v>3346</v>
      </c>
      <c r="W2443">
        <f>VLOOKUP(Q2443,'PBT Tag Rates'!$B$5:$E$44,4,FALSE)</f>
        <v>0.95971980899999998</v>
      </c>
      <c r="X2443">
        <v>1</v>
      </c>
      <c r="Y2443" s="14">
        <f>IFERROR(LOOKUP(H2443,{30,43,48,53,58,63,68,73,78,83,88,93,97},{42,47,52,57,62,67,72,77,82,87,92,99,100}),999)</f>
        <v>77</v>
      </c>
      <c r="Z2443" s="17">
        <f t="shared" si="268"/>
        <v>5.5555555555555554</v>
      </c>
      <c r="AA2443" s="17">
        <f t="shared" si="269"/>
        <v>5.5555555555555554</v>
      </c>
      <c r="AB2443" s="17">
        <f t="shared" si="270"/>
        <v>11.658097686375321</v>
      </c>
      <c r="AC2443" s="17" t="s">
        <v>17654</v>
      </c>
    </row>
    <row r="2444" spans="1:29" x14ac:dyDescent="0.25">
      <c r="A2444" t="s">
        <v>3339</v>
      </c>
      <c r="B2444" s="151" t="s">
        <v>10218</v>
      </c>
      <c r="C2444" t="s">
        <v>10219</v>
      </c>
      <c r="D2444" s="1">
        <v>45175</v>
      </c>
      <c r="E2444">
        <f t="shared" si="265"/>
        <v>18</v>
      </c>
      <c r="F2444" t="s">
        <v>14</v>
      </c>
      <c r="G2444">
        <v>820</v>
      </c>
      <c r="H2444">
        <f t="shared" si="264"/>
        <v>82</v>
      </c>
      <c r="I2444" t="s">
        <v>7</v>
      </c>
      <c r="J2444" t="s">
        <v>8</v>
      </c>
      <c r="K2444" t="s">
        <v>10220</v>
      </c>
      <c r="L2444" t="s">
        <v>8</v>
      </c>
      <c r="M2444" t="s">
        <v>14</v>
      </c>
      <c r="N2444" t="str">
        <f t="shared" si="266"/>
        <v>F</v>
      </c>
      <c r="O2444" t="s">
        <v>1910</v>
      </c>
      <c r="P2444" t="s">
        <v>10221</v>
      </c>
      <c r="Q2444" t="s">
        <v>281</v>
      </c>
      <c r="R2444">
        <v>4</v>
      </c>
      <c r="S2444">
        <f t="shared" si="267"/>
        <v>2019</v>
      </c>
      <c r="T2444" t="s">
        <v>12</v>
      </c>
      <c r="U2444">
        <v>0.999999999999998</v>
      </c>
      <c r="V2444" t="s">
        <v>3171</v>
      </c>
      <c r="W2444">
        <f>VLOOKUP(Q2444,'PBT Tag Rates'!$B$5:$E$44,4,FALSE)</f>
        <v>0.99705232300000002</v>
      </c>
      <c r="X2444">
        <v>1</v>
      </c>
      <c r="Y2444" s="14">
        <f>IFERROR(LOOKUP(H2444,{30,43,48,53,58,63,68,73,78,83,88,93,97},{42,47,52,57,62,67,72,77,82,87,92,99,100}),999)</f>
        <v>82</v>
      </c>
      <c r="Z2444" s="17">
        <f t="shared" si="268"/>
        <v>5.5555555555555554</v>
      </c>
      <c r="AA2444" s="17">
        <f t="shared" si="269"/>
        <v>5.5555555555555554</v>
      </c>
      <c r="AB2444" s="17">
        <f t="shared" si="270"/>
        <v>11.658097686375321</v>
      </c>
      <c r="AC2444" s="17" t="s">
        <v>17654</v>
      </c>
    </row>
    <row r="2445" spans="1:29" x14ac:dyDescent="0.25">
      <c r="A2445" t="s">
        <v>3339</v>
      </c>
      <c r="B2445" s="151" t="s">
        <v>10222</v>
      </c>
      <c r="C2445" t="s">
        <v>10223</v>
      </c>
      <c r="D2445" s="1">
        <v>45175</v>
      </c>
      <c r="E2445">
        <f t="shared" si="265"/>
        <v>18</v>
      </c>
      <c r="F2445" t="s">
        <v>14</v>
      </c>
      <c r="G2445">
        <v>780</v>
      </c>
      <c r="H2445">
        <f t="shared" si="264"/>
        <v>78</v>
      </c>
      <c r="I2445" t="s">
        <v>7</v>
      </c>
      <c r="J2445" t="s">
        <v>8</v>
      </c>
      <c r="K2445" t="s">
        <v>10224</v>
      </c>
      <c r="L2445" t="s">
        <v>8</v>
      </c>
      <c r="M2445" t="s">
        <v>14</v>
      </c>
      <c r="N2445" t="str">
        <f t="shared" si="266"/>
        <v>F</v>
      </c>
      <c r="O2445" t="s">
        <v>2573</v>
      </c>
      <c r="P2445" t="s">
        <v>2811</v>
      </c>
      <c r="Q2445" t="s">
        <v>221</v>
      </c>
      <c r="R2445">
        <v>4</v>
      </c>
      <c r="S2445">
        <f t="shared" si="267"/>
        <v>2019</v>
      </c>
      <c r="T2445" t="s">
        <v>12</v>
      </c>
      <c r="U2445">
        <v>1</v>
      </c>
      <c r="V2445" t="s">
        <v>3346</v>
      </c>
      <c r="W2445">
        <f>VLOOKUP(Q2445,'PBT Tag Rates'!$B$5:$E$44,4,FALSE)</f>
        <v>0.95971980899999998</v>
      </c>
      <c r="X2445">
        <v>1</v>
      </c>
      <c r="Y2445" s="14">
        <f>IFERROR(LOOKUP(H2445,{30,43,48,53,58,63,68,73,78,83,88,93,97},{42,47,52,57,62,67,72,77,82,87,92,99,100}),999)</f>
        <v>82</v>
      </c>
      <c r="Z2445" s="17">
        <f t="shared" si="268"/>
        <v>5.5555555555555554</v>
      </c>
      <c r="AA2445" s="17">
        <f t="shared" si="269"/>
        <v>5.5555555555555554</v>
      </c>
      <c r="AB2445" s="17">
        <f t="shared" si="270"/>
        <v>11.658097686375321</v>
      </c>
      <c r="AC2445" s="17" t="s">
        <v>17654</v>
      </c>
    </row>
    <row r="2446" spans="1:29" x14ac:dyDescent="0.25">
      <c r="A2446" t="s">
        <v>3339</v>
      </c>
      <c r="B2446" s="151" t="s">
        <v>10225</v>
      </c>
      <c r="C2446" t="s">
        <v>468</v>
      </c>
      <c r="D2446" s="1">
        <v>45175</v>
      </c>
      <c r="E2446">
        <f t="shared" si="265"/>
        <v>18</v>
      </c>
      <c r="F2446" t="s">
        <v>14</v>
      </c>
      <c r="G2446">
        <v>740</v>
      </c>
      <c r="H2446">
        <f t="shared" si="264"/>
        <v>74</v>
      </c>
      <c r="I2446" t="s">
        <v>7</v>
      </c>
      <c r="J2446" t="s">
        <v>8</v>
      </c>
      <c r="K2446" t="s">
        <v>10226</v>
      </c>
      <c r="L2446" t="s">
        <v>8</v>
      </c>
      <c r="M2446" t="s">
        <v>14</v>
      </c>
      <c r="N2446" t="str">
        <f t="shared" si="266"/>
        <v>F</v>
      </c>
      <c r="O2446" t="s">
        <v>2431</v>
      </c>
      <c r="P2446" t="s">
        <v>6017</v>
      </c>
      <c r="Q2446" t="s">
        <v>221</v>
      </c>
      <c r="R2446">
        <v>4</v>
      </c>
      <c r="S2446">
        <f t="shared" si="267"/>
        <v>2019</v>
      </c>
      <c r="T2446" t="s">
        <v>12</v>
      </c>
      <c r="U2446">
        <v>1</v>
      </c>
      <c r="V2446" t="s">
        <v>3363</v>
      </c>
      <c r="W2446">
        <f>VLOOKUP(Q2446,'PBT Tag Rates'!$B$5:$E$44,4,FALSE)</f>
        <v>0.95971980899999998</v>
      </c>
      <c r="X2446">
        <v>1</v>
      </c>
      <c r="Y2446" s="14">
        <f>IFERROR(LOOKUP(H2446,{30,43,48,53,58,63,68,73,78,83,88,93,97},{42,47,52,57,62,67,72,77,82,87,92,99,100}),999)</f>
        <v>77</v>
      </c>
      <c r="Z2446" s="17">
        <f t="shared" si="268"/>
        <v>5.5555555555555554</v>
      </c>
      <c r="AA2446" s="17">
        <f t="shared" si="269"/>
        <v>5.5555555555555554</v>
      </c>
      <c r="AB2446" s="17">
        <f t="shared" si="270"/>
        <v>11.658097686375321</v>
      </c>
      <c r="AC2446" s="17" t="s">
        <v>17654</v>
      </c>
    </row>
    <row r="2447" spans="1:29" x14ac:dyDescent="0.25">
      <c r="A2447" t="s">
        <v>3339</v>
      </c>
      <c r="B2447" s="151" t="s">
        <v>10227</v>
      </c>
      <c r="C2447" t="s">
        <v>10228</v>
      </c>
      <c r="D2447" s="1">
        <v>45175</v>
      </c>
      <c r="E2447">
        <f t="shared" si="265"/>
        <v>18</v>
      </c>
      <c r="F2447" t="s">
        <v>14</v>
      </c>
      <c r="G2447">
        <v>720</v>
      </c>
      <c r="H2447">
        <f t="shared" si="264"/>
        <v>72</v>
      </c>
      <c r="I2447" t="s">
        <v>7</v>
      </c>
      <c r="J2447" t="s">
        <v>8</v>
      </c>
      <c r="K2447" t="s">
        <v>10229</v>
      </c>
      <c r="L2447" t="s">
        <v>8</v>
      </c>
      <c r="M2447" t="s">
        <v>14</v>
      </c>
      <c r="N2447" t="str">
        <f t="shared" si="266"/>
        <v>F</v>
      </c>
      <c r="O2447" t="s">
        <v>602</v>
      </c>
      <c r="P2447" t="s">
        <v>752</v>
      </c>
      <c r="Q2447" t="s">
        <v>221</v>
      </c>
      <c r="R2447">
        <v>4</v>
      </c>
      <c r="S2447">
        <f t="shared" si="267"/>
        <v>2019</v>
      </c>
      <c r="T2447" t="s">
        <v>12</v>
      </c>
      <c r="U2447">
        <v>1</v>
      </c>
      <c r="V2447" t="s">
        <v>3396</v>
      </c>
      <c r="W2447">
        <f>VLOOKUP(Q2447,'PBT Tag Rates'!$B$5:$E$44,4,FALSE)</f>
        <v>0.95971980899999998</v>
      </c>
      <c r="X2447">
        <v>1</v>
      </c>
      <c r="Y2447" s="14">
        <f>IFERROR(LOOKUP(H2447,{30,43,48,53,58,63,68,73,78,83,88,93,97},{42,47,52,57,62,67,72,77,82,87,92,99,100}),999)</f>
        <v>72</v>
      </c>
      <c r="Z2447" s="17">
        <f t="shared" si="268"/>
        <v>5.5555555555555554</v>
      </c>
      <c r="AA2447" s="17">
        <f t="shared" si="269"/>
        <v>5.5555555555555554</v>
      </c>
      <c r="AB2447" s="17">
        <f t="shared" si="270"/>
        <v>11.658097686375321</v>
      </c>
      <c r="AC2447" s="17" t="s">
        <v>17655</v>
      </c>
    </row>
    <row r="2448" spans="1:29" x14ac:dyDescent="0.25">
      <c r="A2448" t="s">
        <v>3339</v>
      </c>
      <c r="B2448" s="151" t="s">
        <v>10230</v>
      </c>
      <c r="C2448" t="s">
        <v>10231</v>
      </c>
      <c r="D2448" s="1">
        <v>45175</v>
      </c>
      <c r="E2448">
        <f t="shared" si="265"/>
        <v>18</v>
      </c>
      <c r="F2448" t="s">
        <v>14</v>
      </c>
      <c r="G2448">
        <v>760</v>
      </c>
      <c r="H2448">
        <f t="shared" si="264"/>
        <v>76</v>
      </c>
      <c r="I2448" t="s">
        <v>7</v>
      </c>
      <c r="J2448" t="s">
        <v>8</v>
      </c>
      <c r="K2448" t="s">
        <v>10232</v>
      </c>
      <c r="L2448" t="s">
        <v>8</v>
      </c>
      <c r="M2448" t="s">
        <v>14</v>
      </c>
      <c r="N2448" t="str">
        <f t="shared" si="266"/>
        <v>F</v>
      </c>
      <c r="O2448" t="s">
        <v>753</v>
      </c>
      <c r="P2448" t="s">
        <v>2768</v>
      </c>
      <c r="Q2448" t="s">
        <v>221</v>
      </c>
      <c r="R2448">
        <v>4</v>
      </c>
      <c r="S2448">
        <f t="shared" si="267"/>
        <v>2019</v>
      </c>
      <c r="T2448" t="s">
        <v>12</v>
      </c>
      <c r="U2448">
        <v>1</v>
      </c>
      <c r="V2448" t="s">
        <v>3653</v>
      </c>
      <c r="W2448">
        <f>VLOOKUP(Q2448,'PBT Tag Rates'!$B$5:$E$44,4,FALSE)</f>
        <v>0.95971980899999998</v>
      </c>
      <c r="X2448">
        <v>1</v>
      </c>
      <c r="Y2448" s="14">
        <f>IFERROR(LOOKUP(H2448,{30,43,48,53,58,63,68,73,78,83,88,93,97},{42,47,52,57,62,67,72,77,82,87,92,99,100}),999)</f>
        <v>77</v>
      </c>
      <c r="Z2448" s="17">
        <f t="shared" si="268"/>
        <v>5.5555555555555554</v>
      </c>
      <c r="AA2448" s="17">
        <f t="shared" si="269"/>
        <v>5.5555555555555554</v>
      </c>
      <c r="AB2448" s="17">
        <f t="shared" si="270"/>
        <v>11.658097686375321</v>
      </c>
      <c r="AC2448" s="17" t="s">
        <v>17655</v>
      </c>
    </row>
    <row r="2449" spans="1:29" x14ac:dyDescent="0.25">
      <c r="A2449" t="s">
        <v>3339</v>
      </c>
      <c r="B2449" s="151" t="s">
        <v>10233</v>
      </c>
      <c r="C2449" t="s">
        <v>469</v>
      </c>
      <c r="D2449" s="1">
        <v>45175</v>
      </c>
      <c r="E2449">
        <f t="shared" si="265"/>
        <v>18</v>
      </c>
      <c r="F2449" t="s">
        <v>6</v>
      </c>
      <c r="G2449">
        <v>600</v>
      </c>
      <c r="H2449">
        <f t="shared" si="264"/>
        <v>60</v>
      </c>
      <c r="I2449" t="s">
        <v>7</v>
      </c>
      <c r="J2449" t="s">
        <v>8</v>
      </c>
      <c r="K2449" t="s">
        <v>8</v>
      </c>
      <c r="L2449" t="s">
        <v>8</v>
      </c>
      <c r="M2449" t="s">
        <v>6</v>
      </c>
      <c r="N2449" t="str">
        <f t="shared" si="266"/>
        <v>M</v>
      </c>
      <c r="O2449" t="s">
        <v>9521</v>
      </c>
      <c r="P2449" t="s">
        <v>9522</v>
      </c>
      <c r="Q2449" t="s">
        <v>918</v>
      </c>
      <c r="R2449">
        <v>3</v>
      </c>
      <c r="S2449">
        <f t="shared" si="267"/>
        <v>2020</v>
      </c>
      <c r="T2449" t="s">
        <v>12</v>
      </c>
      <c r="U2449">
        <v>1</v>
      </c>
      <c r="V2449" t="s">
        <v>3357</v>
      </c>
      <c r="W2449">
        <f>VLOOKUP(Q2449,'PBT Tag Rates'!$B$5:$E$44,4,FALSE)</f>
        <v>0.98961045999999997</v>
      </c>
      <c r="X2449">
        <v>1</v>
      </c>
      <c r="Y2449" s="14">
        <f>IFERROR(LOOKUP(H2449,{30,43,48,53,58,63,68,73,78,83,88,93,97},{42,47,52,57,62,67,72,77,82,87,92,99,100}),999)</f>
        <v>62</v>
      </c>
      <c r="Z2449" s="17">
        <f t="shared" si="268"/>
        <v>5.5555555555555554</v>
      </c>
      <c r="AA2449" s="17">
        <f t="shared" si="269"/>
        <v>5.5555555555555554</v>
      </c>
      <c r="AB2449" s="17">
        <f t="shared" si="270"/>
        <v>11.658097686375321</v>
      </c>
      <c r="AC2449" s="17" t="s">
        <v>17654</v>
      </c>
    </row>
    <row r="2450" spans="1:29" x14ac:dyDescent="0.25">
      <c r="A2450" t="s">
        <v>3339</v>
      </c>
      <c r="B2450" s="151" t="s">
        <v>10234</v>
      </c>
      <c r="C2450" t="s">
        <v>10235</v>
      </c>
      <c r="D2450" s="1">
        <v>45175</v>
      </c>
      <c r="E2450">
        <f t="shared" si="265"/>
        <v>18</v>
      </c>
      <c r="F2450" t="s">
        <v>14</v>
      </c>
      <c r="G2450">
        <v>800</v>
      </c>
      <c r="H2450">
        <f t="shared" si="264"/>
        <v>80</v>
      </c>
      <c r="I2450" t="s">
        <v>7</v>
      </c>
      <c r="J2450" t="s">
        <v>8</v>
      </c>
      <c r="K2450" t="s">
        <v>10236</v>
      </c>
      <c r="L2450" t="s">
        <v>8</v>
      </c>
      <c r="M2450" t="s">
        <v>14</v>
      </c>
      <c r="N2450" t="str">
        <f t="shared" si="266"/>
        <v>F</v>
      </c>
      <c r="O2450" t="s">
        <v>1785</v>
      </c>
      <c r="P2450" t="s">
        <v>1786</v>
      </c>
      <c r="Q2450" t="s">
        <v>221</v>
      </c>
      <c r="R2450">
        <v>4</v>
      </c>
      <c r="S2450">
        <f t="shared" si="267"/>
        <v>2019</v>
      </c>
      <c r="T2450" t="s">
        <v>12</v>
      </c>
      <c r="U2450">
        <v>1</v>
      </c>
      <c r="V2450" t="s">
        <v>3396</v>
      </c>
      <c r="W2450">
        <f>VLOOKUP(Q2450,'PBT Tag Rates'!$B$5:$E$44,4,FALSE)</f>
        <v>0.95971980899999998</v>
      </c>
      <c r="X2450">
        <v>1</v>
      </c>
      <c r="Y2450" s="14">
        <f>IFERROR(LOOKUP(H2450,{30,43,48,53,58,63,68,73,78,83,88,93,97},{42,47,52,57,62,67,72,77,82,87,92,99,100}),999)</f>
        <v>82</v>
      </c>
      <c r="Z2450" s="17">
        <f t="shared" si="268"/>
        <v>5.5555555555555554</v>
      </c>
      <c r="AA2450" s="17">
        <f t="shared" si="269"/>
        <v>5.5555555555555554</v>
      </c>
      <c r="AB2450" s="17">
        <f t="shared" si="270"/>
        <v>11.658097686375321</v>
      </c>
      <c r="AC2450" s="17" t="s">
        <v>17655</v>
      </c>
    </row>
    <row r="2451" spans="1:29" x14ac:dyDescent="0.25">
      <c r="A2451" t="s">
        <v>3339</v>
      </c>
      <c r="B2451" s="151" t="s">
        <v>10237</v>
      </c>
      <c r="C2451" t="s">
        <v>470</v>
      </c>
      <c r="D2451" s="1">
        <v>45175</v>
      </c>
      <c r="E2451">
        <f t="shared" si="265"/>
        <v>18</v>
      </c>
      <c r="F2451" t="s">
        <v>14</v>
      </c>
      <c r="G2451">
        <v>810</v>
      </c>
      <c r="H2451">
        <f t="shared" si="264"/>
        <v>81</v>
      </c>
      <c r="I2451" t="s">
        <v>7</v>
      </c>
      <c r="J2451" t="s">
        <v>8</v>
      </c>
      <c r="K2451" t="s">
        <v>10238</v>
      </c>
      <c r="L2451" t="s">
        <v>8</v>
      </c>
      <c r="M2451" t="s">
        <v>14</v>
      </c>
      <c r="N2451" t="str">
        <f t="shared" si="266"/>
        <v>F</v>
      </c>
      <c r="O2451" t="s">
        <v>562</v>
      </c>
      <c r="P2451" t="s">
        <v>5930</v>
      </c>
      <c r="Q2451" t="s">
        <v>221</v>
      </c>
      <c r="R2451">
        <v>4</v>
      </c>
      <c r="S2451">
        <f t="shared" si="267"/>
        <v>2019</v>
      </c>
      <c r="T2451" t="s">
        <v>12</v>
      </c>
      <c r="U2451">
        <v>0.999999999999997</v>
      </c>
      <c r="V2451" t="s">
        <v>3396</v>
      </c>
      <c r="W2451">
        <f>VLOOKUP(Q2451,'PBT Tag Rates'!$B$5:$E$44,4,FALSE)</f>
        <v>0.95971980899999998</v>
      </c>
      <c r="X2451">
        <v>1</v>
      </c>
      <c r="Y2451" s="14">
        <f>IFERROR(LOOKUP(H2451,{30,43,48,53,58,63,68,73,78,83,88,93,97},{42,47,52,57,62,67,72,77,82,87,92,99,100}),999)</f>
        <v>82</v>
      </c>
      <c r="Z2451" s="17">
        <f t="shared" si="268"/>
        <v>5.5555555555555554</v>
      </c>
      <c r="AA2451" s="17">
        <f t="shared" si="269"/>
        <v>5.5555555555555554</v>
      </c>
      <c r="AB2451" s="17">
        <f t="shared" si="270"/>
        <v>11.658097686375321</v>
      </c>
      <c r="AC2451" s="17" t="s">
        <v>17655</v>
      </c>
    </row>
    <row r="2452" spans="1:29" x14ac:dyDescent="0.25">
      <c r="A2452" t="s">
        <v>3339</v>
      </c>
      <c r="B2452" s="151" t="s">
        <v>10239</v>
      </c>
      <c r="C2452" t="s">
        <v>10240</v>
      </c>
      <c r="D2452" s="1">
        <v>45175</v>
      </c>
      <c r="E2452">
        <f t="shared" si="265"/>
        <v>18</v>
      </c>
      <c r="F2452" t="s">
        <v>14</v>
      </c>
      <c r="G2452">
        <v>810</v>
      </c>
      <c r="H2452">
        <f t="shared" si="264"/>
        <v>81</v>
      </c>
      <c r="I2452" t="s">
        <v>7</v>
      </c>
      <c r="J2452" t="s">
        <v>8</v>
      </c>
      <c r="K2452" t="s">
        <v>10241</v>
      </c>
      <c r="L2452" t="s">
        <v>8</v>
      </c>
      <c r="M2452" t="s">
        <v>14</v>
      </c>
      <c r="N2452" t="str">
        <f t="shared" si="266"/>
        <v>F</v>
      </c>
      <c r="O2452" t="s">
        <v>8</v>
      </c>
      <c r="P2452" t="s">
        <v>8</v>
      </c>
      <c r="Q2452" t="s">
        <v>11</v>
      </c>
      <c r="R2452" t="s">
        <v>8</v>
      </c>
      <c r="S2452" t="str">
        <f t="shared" si="267"/>
        <v>U</v>
      </c>
      <c r="T2452" t="s">
        <v>12</v>
      </c>
      <c r="U2452">
        <v>1</v>
      </c>
      <c r="V2452" t="s">
        <v>11</v>
      </c>
      <c r="W2452" t="e">
        <f>VLOOKUP(Q2452,'PBT Tag Rates'!$B$5:$E$44,4,FALSE)</f>
        <v>#N/A</v>
      </c>
      <c r="X2452">
        <v>1</v>
      </c>
      <c r="Y2452" s="14">
        <f>IFERROR(LOOKUP(H2452,{30,43,48,53,58,63,68,73,78,83,88,93,97},{42,47,52,57,62,67,72,77,82,87,92,99,100}),999)</f>
        <v>82</v>
      </c>
      <c r="Z2452" s="17">
        <f t="shared" si="268"/>
        <v>5.5555555555555554</v>
      </c>
      <c r="AA2452" s="17">
        <f t="shared" si="269"/>
        <v>5.5555555555555554</v>
      </c>
      <c r="AB2452" s="17">
        <f t="shared" si="270"/>
        <v>11.658097686375321</v>
      </c>
      <c r="AC2452" s="17" t="s">
        <v>17654</v>
      </c>
    </row>
    <row r="2453" spans="1:29" x14ac:dyDescent="0.25">
      <c r="A2453" t="s">
        <v>3339</v>
      </c>
      <c r="B2453" s="151" t="s">
        <v>10242</v>
      </c>
      <c r="C2453" t="s">
        <v>10243</v>
      </c>
      <c r="D2453" s="1">
        <v>45175</v>
      </c>
      <c r="E2453">
        <f t="shared" si="265"/>
        <v>18</v>
      </c>
      <c r="F2453" t="s">
        <v>14</v>
      </c>
      <c r="G2453">
        <v>800</v>
      </c>
      <c r="H2453">
        <f t="shared" si="264"/>
        <v>80</v>
      </c>
      <c r="I2453" t="s">
        <v>7</v>
      </c>
      <c r="J2453" t="s">
        <v>8</v>
      </c>
      <c r="K2453" t="s">
        <v>10244</v>
      </c>
      <c r="L2453" t="s">
        <v>8</v>
      </c>
      <c r="M2453" t="s">
        <v>14</v>
      </c>
      <c r="N2453" t="str">
        <f t="shared" si="266"/>
        <v>F</v>
      </c>
      <c r="O2453" t="s">
        <v>10245</v>
      </c>
      <c r="P2453" t="s">
        <v>10246</v>
      </c>
      <c r="Q2453" t="s">
        <v>13</v>
      </c>
      <c r="R2453">
        <v>5</v>
      </c>
      <c r="S2453">
        <f t="shared" si="267"/>
        <v>2018</v>
      </c>
      <c r="T2453" t="s">
        <v>12</v>
      </c>
      <c r="U2453">
        <v>0.999999999999997</v>
      </c>
      <c r="V2453" t="s">
        <v>3171</v>
      </c>
      <c r="W2453">
        <f>VLOOKUP(Q2453,'PBT Tag Rates'!$B$5:$E$44,4,FALSE)</f>
        <v>0.96828396500000002</v>
      </c>
      <c r="X2453">
        <v>1</v>
      </c>
      <c r="Y2453" s="14">
        <f>IFERROR(LOOKUP(H2453,{30,43,48,53,58,63,68,73,78,83,88,93,97},{42,47,52,57,62,67,72,77,82,87,92,99,100}),999)</f>
        <v>82</v>
      </c>
      <c r="Z2453" s="17">
        <f t="shared" si="268"/>
        <v>5.5555555555555554</v>
      </c>
      <c r="AA2453" s="17">
        <f t="shared" si="269"/>
        <v>5.5555555555555554</v>
      </c>
      <c r="AB2453" s="17">
        <f t="shared" si="270"/>
        <v>11.658097686375321</v>
      </c>
      <c r="AC2453" s="17" t="s">
        <v>17654</v>
      </c>
    </row>
    <row r="2454" spans="1:29" x14ac:dyDescent="0.25">
      <c r="A2454" t="s">
        <v>3339</v>
      </c>
      <c r="B2454" s="151" t="s">
        <v>10247</v>
      </c>
      <c r="C2454" t="s">
        <v>471</v>
      </c>
      <c r="D2454" s="1">
        <v>45175</v>
      </c>
      <c r="E2454">
        <f t="shared" si="265"/>
        <v>18</v>
      </c>
      <c r="F2454" t="s">
        <v>14</v>
      </c>
      <c r="G2454">
        <v>730</v>
      </c>
      <c r="H2454">
        <f t="shared" ref="H2454:H2517" si="271">G2454/10</f>
        <v>73</v>
      </c>
      <c r="I2454" t="s">
        <v>7</v>
      </c>
      <c r="J2454" t="s">
        <v>8</v>
      </c>
      <c r="K2454" t="s">
        <v>10248</v>
      </c>
      <c r="L2454" t="s">
        <v>8</v>
      </c>
      <c r="M2454" t="s">
        <v>14</v>
      </c>
      <c r="N2454" t="str">
        <f t="shared" si="266"/>
        <v>F</v>
      </c>
      <c r="O2454" t="s">
        <v>358</v>
      </c>
      <c r="P2454" t="s">
        <v>3929</v>
      </c>
      <c r="Q2454" t="s">
        <v>221</v>
      </c>
      <c r="R2454">
        <v>4</v>
      </c>
      <c r="S2454">
        <f t="shared" si="267"/>
        <v>2019</v>
      </c>
      <c r="T2454" t="s">
        <v>12</v>
      </c>
      <c r="U2454">
        <v>0.999999999999998</v>
      </c>
      <c r="V2454" t="s">
        <v>3386</v>
      </c>
      <c r="W2454">
        <f>VLOOKUP(Q2454,'PBT Tag Rates'!$B$5:$E$44,4,FALSE)</f>
        <v>0.95971980899999998</v>
      </c>
      <c r="X2454">
        <v>1</v>
      </c>
      <c r="Y2454" s="14">
        <f>IFERROR(LOOKUP(H2454,{30,43,48,53,58,63,68,73,78,83,88,93,97},{42,47,52,57,62,67,72,77,82,87,92,99,100}),999)</f>
        <v>77</v>
      </c>
      <c r="Z2454" s="17">
        <f t="shared" si="268"/>
        <v>5.5555555555555554</v>
      </c>
      <c r="AA2454" s="17">
        <f t="shared" si="269"/>
        <v>5.5555555555555554</v>
      </c>
      <c r="AB2454" s="17">
        <f t="shared" si="270"/>
        <v>11.658097686375321</v>
      </c>
      <c r="AC2454" s="17" t="s">
        <v>17654</v>
      </c>
    </row>
    <row r="2455" spans="1:29" x14ac:dyDescent="0.25">
      <c r="A2455" t="s">
        <v>3339</v>
      </c>
      <c r="B2455" s="151" t="s">
        <v>10249</v>
      </c>
      <c r="C2455" t="s">
        <v>10250</v>
      </c>
      <c r="D2455" s="1">
        <v>45175</v>
      </c>
      <c r="E2455">
        <f t="shared" ref="E2455:E2518" si="272">IF(D2455&lt;=$D$3,70,18)</f>
        <v>18</v>
      </c>
      <c r="F2455" t="s">
        <v>6</v>
      </c>
      <c r="G2455">
        <v>700</v>
      </c>
      <c r="H2455">
        <f t="shared" si="271"/>
        <v>70</v>
      </c>
      <c r="I2455" t="s">
        <v>7</v>
      </c>
      <c r="J2455" t="s">
        <v>8</v>
      </c>
      <c r="K2455" t="s">
        <v>10251</v>
      </c>
      <c r="L2455" t="s">
        <v>8</v>
      </c>
      <c r="M2455" t="s">
        <v>6</v>
      </c>
      <c r="N2455" t="str">
        <f t="shared" ref="N2455:N2518" si="273">IF(M2455="U",F2455,M2455)</f>
        <v>M</v>
      </c>
      <c r="O2455" t="s">
        <v>2861</v>
      </c>
      <c r="P2455" t="s">
        <v>2862</v>
      </c>
      <c r="Q2455" t="s">
        <v>221</v>
      </c>
      <c r="R2455">
        <v>4</v>
      </c>
      <c r="S2455">
        <f t="shared" ref="S2455:S2518" si="274">IFERROR($S$3-R2455,"U")</f>
        <v>2019</v>
      </c>
      <c r="T2455" t="s">
        <v>12</v>
      </c>
      <c r="U2455">
        <v>0.999999999999998</v>
      </c>
      <c r="V2455" t="s">
        <v>3396</v>
      </c>
      <c r="W2455">
        <f>VLOOKUP(Q2455,'PBT Tag Rates'!$B$5:$E$44,4,FALSE)</f>
        <v>0.95971980899999998</v>
      </c>
      <c r="X2455">
        <v>1</v>
      </c>
      <c r="Y2455" s="14">
        <f>IFERROR(LOOKUP(H2455,{30,43,48,53,58,63,68,73,78,83,88,93,97},{42,47,52,57,62,67,72,77,82,87,92,99,100}),999)</f>
        <v>72</v>
      </c>
      <c r="Z2455" s="17">
        <f t="shared" ref="Z2455:Z2518" si="275">IF(D2455&lt;$D$3,X2455/$Z$3,X2455/$Z$4)</f>
        <v>5.5555555555555554</v>
      </c>
      <c r="AA2455" s="17">
        <f t="shared" ref="AA2455:AA2518" si="276">Z2455*(1+$AA$4)</f>
        <v>5.5555555555555554</v>
      </c>
      <c r="AB2455" s="17">
        <f t="shared" ref="AB2455:AB2518" si="277">IF(D2455&lt;$D$3,AA2455/$AB$3,AA2455/$AB$4)</f>
        <v>11.658097686375321</v>
      </c>
      <c r="AC2455" s="17" t="s">
        <v>17655</v>
      </c>
    </row>
    <row r="2456" spans="1:29" x14ac:dyDescent="0.25">
      <c r="A2456" t="s">
        <v>3339</v>
      </c>
      <c r="B2456" s="151" t="s">
        <v>10252</v>
      </c>
      <c r="C2456" t="s">
        <v>473</v>
      </c>
      <c r="D2456" s="1">
        <v>45175</v>
      </c>
      <c r="E2456">
        <f t="shared" si="272"/>
        <v>18</v>
      </c>
      <c r="F2456" t="s">
        <v>6</v>
      </c>
      <c r="G2456">
        <v>650</v>
      </c>
      <c r="H2456">
        <f t="shared" si="271"/>
        <v>65</v>
      </c>
      <c r="I2456" t="s">
        <v>7</v>
      </c>
      <c r="J2456" t="s">
        <v>8</v>
      </c>
      <c r="K2456" t="s">
        <v>8</v>
      </c>
      <c r="L2456" t="s">
        <v>8</v>
      </c>
      <c r="M2456" t="s">
        <v>6</v>
      </c>
      <c r="N2456" t="str">
        <f t="shared" si="273"/>
        <v>M</v>
      </c>
      <c r="O2456" t="s">
        <v>2741</v>
      </c>
      <c r="P2456" t="s">
        <v>10253</v>
      </c>
      <c r="Q2456" t="s">
        <v>918</v>
      </c>
      <c r="R2456">
        <v>3</v>
      </c>
      <c r="S2456">
        <f t="shared" si="274"/>
        <v>2020</v>
      </c>
      <c r="T2456" t="s">
        <v>12</v>
      </c>
      <c r="U2456">
        <v>0.999999999999998</v>
      </c>
      <c r="V2456" t="s">
        <v>3346</v>
      </c>
      <c r="W2456">
        <f>VLOOKUP(Q2456,'PBT Tag Rates'!$B$5:$E$44,4,FALSE)</f>
        <v>0.98961045999999997</v>
      </c>
      <c r="X2456">
        <v>1</v>
      </c>
      <c r="Y2456" s="14">
        <f>IFERROR(LOOKUP(H2456,{30,43,48,53,58,63,68,73,78,83,88,93,97},{42,47,52,57,62,67,72,77,82,87,92,99,100}),999)</f>
        <v>67</v>
      </c>
      <c r="Z2456" s="17">
        <f t="shared" si="275"/>
        <v>5.5555555555555554</v>
      </c>
      <c r="AA2456" s="17">
        <f t="shared" si="276"/>
        <v>5.5555555555555554</v>
      </c>
      <c r="AB2456" s="17">
        <f t="shared" si="277"/>
        <v>11.658097686375321</v>
      </c>
      <c r="AC2456" s="17" t="s">
        <v>17654</v>
      </c>
    </row>
    <row r="2457" spans="1:29" x14ac:dyDescent="0.25">
      <c r="A2457" t="s">
        <v>3339</v>
      </c>
      <c r="B2457" s="151" t="s">
        <v>10254</v>
      </c>
      <c r="C2457" t="s">
        <v>474</v>
      </c>
      <c r="D2457" s="1">
        <v>45175</v>
      </c>
      <c r="E2457">
        <f t="shared" si="272"/>
        <v>18</v>
      </c>
      <c r="F2457" t="s">
        <v>6</v>
      </c>
      <c r="G2457">
        <v>650</v>
      </c>
      <c r="H2457">
        <f t="shared" si="271"/>
        <v>65</v>
      </c>
      <c r="I2457" t="s">
        <v>9</v>
      </c>
      <c r="J2457">
        <v>1</v>
      </c>
      <c r="K2457" t="s">
        <v>8</v>
      </c>
      <c r="L2457" t="s">
        <v>8</v>
      </c>
      <c r="M2457" t="s">
        <v>6</v>
      </c>
      <c r="N2457" t="str">
        <f t="shared" si="273"/>
        <v>M</v>
      </c>
      <c r="O2457" t="s">
        <v>1793</v>
      </c>
      <c r="P2457" t="s">
        <v>6008</v>
      </c>
      <c r="Q2457" t="s">
        <v>221</v>
      </c>
      <c r="R2457">
        <v>4</v>
      </c>
      <c r="S2457">
        <f t="shared" si="274"/>
        <v>2019</v>
      </c>
      <c r="T2457" t="s">
        <v>12</v>
      </c>
      <c r="U2457">
        <v>0.99999999999999201</v>
      </c>
      <c r="V2457" t="s">
        <v>3357</v>
      </c>
      <c r="W2457">
        <f>VLOOKUP(Q2457,'PBT Tag Rates'!$B$5:$E$44,4,FALSE)</f>
        <v>0.95971980899999998</v>
      </c>
      <c r="X2457">
        <v>1</v>
      </c>
      <c r="Y2457" s="14">
        <f>IFERROR(LOOKUP(H2457,{30,43,48,53,58,63,68,73,78,83,88,93,97},{42,47,52,57,62,67,72,77,82,87,92,99,100}),999)</f>
        <v>67</v>
      </c>
      <c r="Z2457" s="17">
        <f t="shared" si="275"/>
        <v>5.5555555555555554</v>
      </c>
      <c r="AA2457" s="17">
        <f t="shared" si="276"/>
        <v>5.5555555555555554</v>
      </c>
      <c r="AB2457" s="17">
        <f t="shared" si="277"/>
        <v>11.658097686375321</v>
      </c>
      <c r="AC2457" s="17" t="s">
        <v>17654</v>
      </c>
    </row>
    <row r="2458" spans="1:29" x14ac:dyDescent="0.25">
      <c r="A2458" t="s">
        <v>3339</v>
      </c>
      <c r="B2458" s="151" t="s">
        <v>10255</v>
      </c>
      <c r="C2458" t="s">
        <v>475</v>
      </c>
      <c r="D2458" s="1">
        <v>45175</v>
      </c>
      <c r="E2458">
        <f t="shared" si="272"/>
        <v>18</v>
      </c>
      <c r="F2458" t="s">
        <v>6</v>
      </c>
      <c r="G2458">
        <v>570</v>
      </c>
      <c r="H2458">
        <f t="shared" si="271"/>
        <v>57</v>
      </c>
      <c r="I2458" t="s">
        <v>7</v>
      </c>
      <c r="J2458" t="s">
        <v>8</v>
      </c>
      <c r="K2458" t="s">
        <v>8</v>
      </c>
      <c r="L2458" t="s">
        <v>8</v>
      </c>
      <c r="M2458" t="s">
        <v>6</v>
      </c>
      <c r="N2458" t="str">
        <f t="shared" si="273"/>
        <v>M</v>
      </c>
      <c r="O2458" t="s">
        <v>10256</v>
      </c>
      <c r="P2458" t="s">
        <v>10257</v>
      </c>
      <c r="Q2458" t="s">
        <v>918</v>
      </c>
      <c r="R2458">
        <v>3</v>
      </c>
      <c r="S2458">
        <f t="shared" si="274"/>
        <v>2020</v>
      </c>
      <c r="T2458" t="s">
        <v>12</v>
      </c>
      <c r="U2458">
        <v>1</v>
      </c>
      <c r="V2458" t="s">
        <v>3346</v>
      </c>
      <c r="W2458">
        <f>VLOOKUP(Q2458,'PBT Tag Rates'!$B$5:$E$44,4,FALSE)</f>
        <v>0.98961045999999997</v>
      </c>
      <c r="X2458">
        <v>1</v>
      </c>
      <c r="Y2458" s="14">
        <f>IFERROR(LOOKUP(H2458,{30,43,48,53,58,63,68,73,78,83,88,93,97},{42,47,52,57,62,67,72,77,82,87,92,99,100}),999)</f>
        <v>57</v>
      </c>
      <c r="Z2458" s="17">
        <f t="shared" si="275"/>
        <v>5.5555555555555554</v>
      </c>
      <c r="AA2458" s="17">
        <f t="shared" si="276"/>
        <v>5.5555555555555554</v>
      </c>
      <c r="AB2458" s="17">
        <f t="shared" si="277"/>
        <v>11.658097686375321</v>
      </c>
      <c r="AC2458" s="17" t="s">
        <v>17654</v>
      </c>
    </row>
    <row r="2459" spans="1:29" x14ac:dyDescent="0.25">
      <c r="A2459" t="s">
        <v>3339</v>
      </c>
      <c r="B2459" s="151" t="s">
        <v>10258</v>
      </c>
      <c r="C2459" t="s">
        <v>476</v>
      </c>
      <c r="D2459" s="1">
        <v>45175</v>
      </c>
      <c r="E2459">
        <f t="shared" si="272"/>
        <v>18</v>
      </c>
      <c r="F2459" t="s">
        <v>14</v>
      </c>
      <c r="G2459">
        <v>780</v>
      </c>
      <c r="H2459">
        <f t="shared" si="271"/>
        <v>78</v>
      </c>
      <c r="I2459" t="s">
        <v>7</v>
      </c>
      <c r="J2459" t="s">
        <v>8</v>
      </c>
      <c r="K2459" t="s">
        <v>10259</v>
      </c>
      <c r="L2459" t="s">
        <v>8</v>
      </c>
      <c r="M2459" t="s">
        <v>14</v>
      </c>
      <c r="N2459" t="str">
        <f t="shared" si="273"/>
        <v>F</v>
      </c>
      <c r="O2459" t="s">
        <v>1433</v>
      </c>
      <c r="P2459" t="s">
        <v>1434</v>
      </c>
      <c r="Q2459" t="s">
        <v>281</v>
      </c>
      <c r="R2459">
        <v>4</v>
      </c>
      <c r="S2459">
        <f t="shared" si="274"/>
        <v>2019</v>
      </c>
      <c r="T2459" t="s">
        <v>12</v>
      </c>
      <c r="U2459">
        <v>1</v>
      </c>
      <c r="V2459" t="s">
        <v>3079</v>
      </c>
      <c r="W2459">
        <f>VLOOKUP(Q2459,'PBT Tag Rates'!$B$5:$E$44,4,FALSE)</f>
        <v>0.99705232300000002</v>
      </c>
      <c r="X2459">
        <v>1</v>
      </c>
      <c r="Y2459" s="14">
        <f>IFERROR(LOOKUP(H2459,{30,43,48,53,58,63,68,73,78,83,88,93,97},{42,47,52,57,62,67,72,77,82,87,92,99,100}),999)</f>
        <v>82</v>
      </c>
      <c r="Z2459" s="17">
        <f t="shared" si="275"/>
        <v>5.5555555555555554</v>
      </c>
      <c r="AA2459" s="17">
        <f t="shared" si="276"/>
        <v>5.5555555555555554</v>
      </c>
      <c r="AB2459" s="17">
        <f t="shared" si="277"/>
        <v>11.658097686375321</v>
      </c>
      <c r="AC2459" s="17" t="s">
        <v>17654</v>
      </c>
    </row>
    <row r="2460" spans="1:29" x14ac:dyDescent="0.25">
      <c r="A2460" t="s">
        <v>3339</v>
      </c>
      <c r="B2460" s="151" t="s">
        <v>10260</v>
      </c>
      <c r="C2460" t="s">
        <v>10261</v>
      </c>
      <c r="D2460" s="1">
        <v>45175</v>
      </c>
      <c r="E2460">
        <f t="shared" si="272"/>
        <v>18</v>
      </c>
      <c r="F2460" t="s">
        <v>6</v>
      </c>
      <c r="G2460">
        <v>830</v>
      </c>
      <c r="H2460">
        <f t="shared" si="271"/>
        <v>83</v>
      </c>
      <c r="I2460" t="s">
        <v>7</v>
      </c>
      <c r="J2460" t="s">
        <v>8</v>
      </c>
      <c r="K2460" t="s">
        <v>10262</v>
      </c>
      <c r="L2460" t="s">
        <v>8</v>
      </c>
      <c r="M2460" t="s">
        <v>6</v>
      </c>
      <c r="N2460" t="str">
        <f t="shared" si="273"/>
        <v>M</v>
      </c>
      <c r="O2460" t="s">
        <v>892</v>
      </c>
      <c r="P2460" t="s">
        <v>1285</v>
      </c>
      <c r="Q2460" t="s">
        <v>221</v>
      </c>
      <c r="R2460">
        <v>4</v>
      </c>
      <c r="S2460">
        <f t="shared" si="274"/>
        <v>2019</v>
      </c>
      <c r="T2460" t="s">
        <v>12</v>
      </c>
      <c r="U2460">
        <v>1</v>
      </c>
      <c r="V2460" t="s">
        <v>3363</v>
      </c>
      <c r="W2460">
        <f>VLOOKUP(Q2460,'PBT Tag Rates'!$B$5:$E$44,4,FALSE)</f>
        <v>0.95971980899999998</v>
      </c>
      <c r="X2460">
        <v>1</v>
      </c>
      <c r="Y2460" s="14">
        <f>IFERROR(LOOKUP(H2460,{30,43,48,53,58,63,68,73,78,83,88,93,97},{42,47,52,57,62,67,72,77,82,87,92,99,100}),999)</f>
        <v>87</v>
      </c>
      <c r="Z2460" s="17">
        <f t="shared" si="275"/>
        <v>5.5555555555555554</v>
      </c>
      <c r="AA2460" s="17">
        <f t="shared" si="276"/>
        <v>5.5555555555555554</v>
      </c>
      <c r="AB2460" s="17">
        <f t="shared" si="277"/>
        <v>11.658097686375321</v>
      </c>
      <c r="AC2460" s="17" t="s">
        <v>17654</v>
      </c>
    </row>
    <row r="2461" spans="1:29" x14ac:dyDescent="0.25">
      <c r="A2461" t="s">
        <v>3339</v>
      </c>
      <c r="B2461" s="151" t="s">
        <v>10263</v>
      </c>
      <c r="C2461" t="s">
        <v>10264</v>
      </c>
      <c r="D2461" s="1">
        <v>45175</v>
      </c>
      <c r="E2461">
        <f t="shared" si="272"/>
        <v>18</v>
      </c>
      <c r="F2461" t="s">
        <v>6</v>
      </c>
      <c r="G2461">
        <v>800</v>
      </c>
      <c r="H2461">
        <f t="shared" si="271"/>
        <v>80</v>
      </c>
      <c r="I2461" t="s">
        <v>7</v>
      </c>
      <c r="J2461" t="s">
        <v>8</v>
      </c>
      <c r="K2461" t="s">
        <v>10265</v>
      </c>
      <c r="L2461" t="s">
        <v>8</v>
      </c>
      <c r="M2461" t="s">
        <v>6</v>
      </c>
      <c r="N2461" t="str">
        <f t="shared" si="273"/>
        <v>M</v>
      </c>
      <c r="O2461" t="s">
        <v>8</v>
      </c>
      <c r="P2461" t="s">
        <v>8</v>
      </c>
      <c r="Q2461" t="s">
        <v>11</v>
      </c>
      <c r="R2461" t="s">
        <v>8</v>
      </c>
      <c r="S2461" t="str">
        <f t="shared" si="274"/>
        <v>U</v>
      </c>
      <c r="T2461" t="s">
        <v>12</v>
      </c>
      <c r="U2461">
        <v>0.999999999999999</v>
      </c>
      <c r="V2461" t="s">
        <v>11</v>
      </c>
      <c r="W2461" t="e">
        <f>VLOOKUP(Q2461,'PBT Tag Rates'!$B$5:$E$44,4,FALSE)</f>
        <v>#N/A</v>
      </c>
      <c r="X2461">
        <v>1</v>
      </c>
      <c r="Y2461" s="14">
        <f>IFERROR(LOOKUP(H2461,{30,43,48,53,58,63,68,73,78,83,88,93,97},{42,47,52,57,62,67,72,77,82,87,92,99,100}),999)</f>
        <v>82</v>
      </c>
      <c r="Z2461" s="17">
        <f t="shared" si="275"/>
        <v>5.5555555555555554</v>
      </c>
      <c r="AA2461" s="17">
        <f t="shared" si="276"/>
        <v>5.5555555555555554</v>
      </c>
      <c r="AB2461" s="17">
        <f t="shared" si="277"/>
        <v>11.658097686375321</v>
      </c>
      <c r="AC2461" s="17" t="s">
        <v>17654</v>
      </c>
    </row>
    <row r="2462" spans="1:29" x14ac:dyDescent="0.25">
      <c r="A2462" t="s">
        <v>3339</v>
      </c>
      <c r="B2462" s="151" t="s">
        <v>10266</v>
      </c>
      <c r="C2462" t="s">
        <v>477</v>
      </c>
      <c r="D2462" s="1">
        <v>45175</v>
      </c>
      <c r="E2462">
        <f t="shared" si="272"/>
        <v>18</v>
      </c>
      <c r="F2462" t="s">
        <v>6</v>
      </c>
      <c r="G2462">
        <v>780</v>
      </c>
      <c r="H2462">
        <f t="shared" si="271"/>
        <v>78</v>
      </c>
      <c r="I2462" t="s">
        <v>7</v>
      </c>
      <c r="J2462" t="s">
        <v>8</v>
      </c>
      <c r="K2462" t="s">
        <v>10267</v>
      </c>
      <c r="L2462" t="s">
        <v>8</v>
      </c>
      <c r="M2462" t="s">
        <v>6</v>
      </c>
      <c r="N2462" t="str">
        <f t="shared" si="273"/>
        <v>M</v>
      </c>
      <c r="O2462" t="s">
        <v>2581</v>
      </c>
      <c r="P2462" t="s">
        <v>6901</v>
      </c>
      <c r="Q2462" t="s">
        <v>221</v>
      </c>
      <c r="R2462">
        <v>4</v>
      </c>
      <c r="S2462">
        <f t="shared" si="274"/>
        <v>2019</v>
      </c>
      <c r="T2462" t="s">
        <v>12</v>
      </c>
      <c r="U2462">
        <v>1</v>
      </c>
      <c r="V2462" t="s">
        <v>3386</v>
      </c>
      <c r="W2462">
        <f>VLOOKUP(Q2462,'PBT Tag Rates'!$B$5:$E$44,4,FALSE)</f>
        <v>0.95971980899999998</v>
      </c>
      <c r="X2462">
        <v>1</v>
      </c>
      <c r="Y2462" s="14">
        <f>IFERROR(LOOKUP(H2462,{30,43,48,53,58,63,68,73,78,83,88,93,97},{42,47,52,57,62,67,72,77,82,87,92,99,100}),999)</f>
        <v>82</v>
      </c>
      <c r="Z2462" s="17">
        <f t="shared" si="275"/>
        <v>5.5555555555555554</v>
      </c>
      <c r="AA2462" s="17">
        <f t="shared" si="276"/>
        <v>5.5555555555555554</v>
      </c>
      <c r="AB2462" s="17">
        <f t="shared" si="277"/>
        <v>11.658097686375321</v>
      </c>
      <c r="AC2462" s="17" t="s">
        <v>17654</v>
      </c>
    </row>
    <row r="2463" spans="1:29" x14ac:dyDescent="0.25">
      <c r="A2463" t="s">
        <v>3339</v>
      </c>
      <c r="B2463" s="151" t="s">
        <v>10268</v>
      </c>
      <c r="C2463" t="s">
        <v>10269</v>
      </c>
      <c r="D2463" s="1">
        <v>45175</v>
      </c>
      <c r="E2463">
        <f t="shared" si="272"/>
        <v>18</v>
      </c>
      <c r="F2463" t="s">
        <v>6</v>
      </c>
      <c r="G2463">
        <v>760</v>
      </c>
      <c r="H2463">
        <f t="shared" si="271"/>
        <v>76</v>
      </c>
      <c r="I2463" t="s">
        <v>7</v>
      </c>
      <c r="J2463" t="s">
        <v>8</v>
      </c>
      <c r="K2463" t="s">
        <v>10270</v>
      </c>
      <c r="L2463" t="s">
        <v>8</v>
      </c>
      <c r="M2463" t="s">
        <v>6</v>
      </c>
      <c r="N2463" t="str">
        <f t="shared" si="273"/>
        <v>M</v>
      </c>
      <c r="O2463" t="s">
        <v>2564</v>
      </c>
      <c r="P2463" t="s">
        <v>2742</v>
      </c>
      <c r="Q2463" t="s">
        <v>221</v>
      </c>
      <c r="R2463">
        <v>4</v>
      </c>
      <c r="S2463">
        <f t="shared" si="274"/>
        <v>2019</v>
      </c>
      <c r="T2463" t="s">
        <v>12</v>
      </c>
      <c r="U2463">
        <v>1</v>
      </c>
      <c r="V2463" t="s">
        <v>3346</v>
      </c>
      <c r="W2463">
        <f>VLOOKUP(Q2463,'PBT Tag Rates'!$B$5:$E$44,4,FALSE)</f>
        <v>0.95971980899999998</v>
      </c>
      <c r="X2463">
        <v>1</v>
      </c>
      <c r="Y2463" s="14">
        <f>IFERROR(LOOKUP(H2463,{30,43,48,53,58,63,68,73,78,83,88,93,97},{42,47,52,57,62,67,72,77,82,87,92,99,100}),999)</f>
        <v>77</v>
      </c>
      <c r="Z2463" s="17">
        <f t="shared" si="275"/>
        <v>5.5555555555555554</v>
      </c>
      <c r="AA2463" s="17">
        <f t="shared" si="276"/>
        <v>5.5555555555555554</v>
      </c>
      <c r="AB2463" s="17">
        <f t="shared" si="277"/>
        <v>11.658097686375321</v>
      </c>
      <c r="AC2463" s="17" t="s">
        <v>17654</v>
      </c>
    </row>
    <row r="2464" spans="1:29" x14ac:dyDescent="0.25">
      <c r="A2464" t="s">
        <v>3339</v>
      </c>
      <c r="B2464" s="151" t="s">
        <v>10271</v>
      </c>
      <c r="C2464" t="s">
        <v>10272</v>
      </c>
      <c r="D2464" s="1">
        <v>45175</v>
      </c>
      <c r="E2464">
        <f t="shared" si="272"/>
        <v>18</v>
      </c>
      <c r="F2464" t="s">
        <v>14</v>
      </c>
      <c r="G2464">
        <v>760</v>
      </c>
      <c r="H2464">
        <f t="shared" si="271"/>
        <v>76</v>
      </c>
      <c r="I2464" t="s">
        <v>7</v>
      </c>
      <c r="J2464" t="s">
        <v>8</v>
      </c>
      <c r="K2464" t="s">
        <v>10273</v>
      </c>
      <c r="L2464" t="s">
        <v>8</v>
      </c>
      <c r="M2464" t="s">
        <v>14</v>
      </c>
      <c r="N2464" t="str">
        <f t="shared" si="273"/>
        <v>F</v>
      </c>
      <c r="O2464" t="s">
        <v>844</v>
      </c>
      <c r="P2464" t="s">
        <v>1498</v>
      </c>
      <c r="Q2464" t="s">
        <v>221</v>
      </c>
      <c r="R2464">
        <v>4</v>
      </c>
      <c r="S2464">
        <f t="shared" si="274"/>
        <v>2019</v>
      </c>
      <c r="T2464" t="s">
        <v>12</v>
      </c>
      <c r="U2464">
        <v>0.999999999999998</v>
      </c>
      <c r="V2464" t="s">
        <v>3396</v>
      </c>
      <c r="W2464">
        <f>VLOOKUP(Q2464,'PBT Tag Rates'!$B$5:$E$44,4,FALSE)</f>
        <v>0.95971980899999998</v>
      </c>
      <c r="X2464">
        <v>1</v>
      </c>
      <c r="Y2464" s="14">
        <f>IFERROR(LOOKUP(H2464,{30,43,48,53,58,63,68,73,78,83,88,93,97},{42,47,52,57,62,67,72,77,82,87,92,99,100}),999)</f>
        <v>77</v>
      </c>
      <c r="Z2464" s="17">
        <f t="shared" si="275"/>
        <v>5.5555555555555554</v>
      </c>
      <c r="AA2464" s="17">
        <f t="shared" si="276"/>
        <v>5.5555555555555554</v>
      </c>
      <c r="AB2464" s="17">
        <f t="shared" si="277"/>
        <v>11.658097686375321</v>
      </c>
      <c r="AC2464" s="17" t="s">
        <v>17655</v>
      </c>
    </row>
    <row r="2465" spans="1:29" x14ac:dyDescent="0.25">
      <c r="A2465" t="s">
        <v>3339</v>
      </c>
      <c r="B2465" s="151" t="s">
        <v>10274</v>
      </c>
      <c r="C2465" t="s">
        <v>478</v>
      </c>
      <c r="D2465" s="1">
        <v>45175</v>
      </c>
      <c r="E2465">
        <f t="shared" si="272"/>
        <v>18</v>
      </c>
      <c r="F2465" t="s">
        <v>14</v>
      </c>
      <c r="G2465">
        <v>760</v>
      </c>
      <c r="H2465">
        <f t="shared" si="271"/>
        <v>76</v>
      </c>
      <c r="I2465" t="s">
        <v>7</v>
      </c>
      <c r="J2465" t="s">
        <v>8</v>
      </c>
      <c r="K2465" t="s">
        <v>8</v>
      </c>
      <c r="L2465" t="s">
        <v>8</v>
      </c>
      <c r="M2465" t="s">
        <v>14</v>
      </c>
      <c r="N2465" t="str">
        <f t="shared" si="273"/>
        <v>F</v>
      </c>
      <c r="O2465" t="s">
        <v>5047</v>
      </c>
      <c r="P2465" t="s">
        <v>5048</v>
      </c>
      <c r="Q2465" t="s">
        <v>281</v>
      </c>
      <c r="R2465">
        <v>4</v>
      </c>
      <c r="S2465">
        <f t="shared" si="274"/>
        <v>2019</v>
      </c>
      <c r="T2465" t="s">
        <v>12</v>
      </c>
      <c r="U2465">
        <v>0.999999999999997</v>
      </c>
      <c r="V2465" t="s">
        <v>3079</v>
      </c>
      <c r="W2465">
        <f>VLOOKUP(Q2465,'PBT Tag Rates'!$B$5:$E$44,4,FALSE)</f>
        <v>0.99705232300000002</v>
      </c>
      <c r="X2465">
        <v>1</v>
      </c>
      <c r="Y2465" s="14">
        <f>IFERROR(LOOKUP(H2465,{30,43,48,53,58,63,68,73,78,83,88,93,97},{42,47,52,57,62,67,72,77,82,87,92,99,100}),999)</f>
        <v>77</v>
      </c>
      <c r="Z2465" s="17">
        <f t="shared" si="275"/>
        <v>5.5555555555555554</v>
      </c>
      <c r="AA2465" s="17">
        <f t="shared" si="276"/>
        <v>5.5555555555555554</v>
      </c>
      <c r="AB2465" s="17">
        <f t="shared" si="277"/>
        <v>11.658097686375321</v>
      </c>
      <c r="AC2465" s="17" t="s">
        <v>17654</v>
      </c>
    </row>
    <row r="2466" spans="1:29" x14ac:dyDescent="0.25">
      <c r="A2466" t="s">
        <v>3339</v>
      </c>
      <c r="B2466" s="151" t="s">
        <v>10275</v>
      </c>
      <c r="C2466" t="s">
        <v>479</v>
      </c>
      <c r="D2466" s="1">
        <v>45175</v>
      </c>
      <c r="E2466">
        <f t="shared" si="272"/>
        <v>18</v>
      </c>
      <c r="F2466" t="s">
        <v>14</v>
      </c>
      <c r="G2466">
        <v>710</v>
      </c>
      <c r="H2466">
        <f t="shared" si="271"/>
        <v>71</v>
      </c>
      <c r="I2466" t="s">
        <v>9</v>
      </c>
      <c r="J2466">
        <v>1</v>
      </c>
      <c r="K2466" t="s">
        <v>8</v>
      </c>
      <c r="L2466" t="s">
        <v>8</v>
      </c>
      <c r="M2466" t="s">
        <v>14</v>
      </c>
      <c r="N2466" t="str">
        <f t="shared" si="273"/>
        <v>F</v>
      </c>
      <c r="O2466" t="s">
        <v>10276</v>
      </c>
      <c r="P2466" t="s">
        <v>10277</v>
      </c>
      <c r="Q2466" t="s">
        <v>281</v>
      </c>
      <c r="R2466">
        <v>4</v>
      </c>
      <c r="S2466">
        <f t="shared" si="274"/>
        <v>2019</v>
      </c>
      <c r="T2466" t="s">
        <v>12</v>
      </c>
      <c r="U2466">
        <v>1</v>
      </c>
      <c r="V2466" t="s">
        <v>3170</v>
      </c>
      <c r="W2466">
        <f>VLOOKUP(Q2466,'PBT Tag Rates'!$B$5:$E$44,4,FALSE)</f>
        <v>0.99705232300000002</v>
      </c>
      <c r="X2466">
        <v>1</v>
      </c>
      <c r="Y2466" s="14">
        <f>IFERROR(LOOKUP(H2466,{30,43,48,53,58,63,68,73,78,83,88,93,97},{42,47,52,57,62,67,72,77,82,87,92,99,100}),999)</f>
        <v>72</v>
      </c>
      <c r="Z2466" s="17">
        <f t="shared" si="275"/>
        <v>5.5555555555555554</v>
      </c>
      <c r="AA2466" s="17">
        <f t="shared" si="276"/>
        <v>5.5555555555555554</v>
      </c>
      <c r="AB2466" s="17">
        <f t="shared" si="277"/>
        <v>11.658097686375321</v>
      </c>
      <c r="AC2466" s="17" t="s">
        <v>17654</v>
      </c>
    </row>
    <row r="2467" spans="1:29" x14ac:dyDescent="0.25">
      <c r="A2467" t="s">
        <v>3339</v>
      </c>
      <c r="B2467" s="151" t="s">
        <v>10278</v>
      </c>
      <c r="C2467" t="s">
        <v>480</v>
      </c>
      <c r="D2467" s="1">
        <v>45175</v>
      </c>
      <c r="E2467">
        <f t="shared" si="272"/>
        <v>18</v>
      </c>
      <c r="F2467" t="s">
        <v>6</v>
      </c>
      <c r="G2467">
        <v>780</v>
      </c>
      <c r="H2467">
        <f t="shared" si="271"/>
        <v>78</v>
      </c>
      <c r="I2467" t="s">
        <v>7</v>
      </c>
      <c r="J2467" t="s">
        <v>8</v>
      </c>
      <c r="K2467" t="s">
        <v>10279</v>
      </c>
      <c r="L2467" t="s">
        <v>8</v>
      </c>
      <c r="M2467" t="s">
        <v>6</v>
      </c>
      <c r="N2467" t="str">
        <f t="shared" si="273"/>
        <v>M</v>
      </c>
      <c r="O2467" t="s">
        <v>2548</v>
      </c>
      <c r="P2467" t="s">
        <v>3493</v>
      </c>
      <c r="Q2467" t="s">
        <v>221</v>
      </c>
      <c r="R2467">
        <v>4</v>
      </c>
      <c r="S2467">
        <f t="shared" si="274"/>
        <v>2019</v>
      </c>
      <c r="T2467" t="s">
        <v>12</v>
      </c>
      <c r="U2467">
        <v>1</v>
      </c>
      <c r="V2467" t="s">
        <v>3363</v>
      </c>
      <c r="W2467">
        <f>VLOOKUP(Q2467,'PBT Tag Rates'!$B$5:$E$44,4,FALSE)</f>
        <v>0.95971980899999998</v>
      </c>
      <c r="X2467">
        <v>1</v>
      </c>
      <c r="Y2467" s="14">
        <f>IFERROR(LOOKUP(H2467,{30,43,48,53,58,63,68,73,78,83,88,93,97},{42,47,52,57,62,67,72,77,82,87,92,99,100}),999)</f>
        <v>82</v>
      </c>
      <c r="Z2467" s="17">
        <f t="shared" si="275"/>
        <v>5.5555555555555554</v>
      </c>
      <c r="AA2467" s="17">
        <f t="shared" si="276"/>
        <v>5.5555555555555554</v>
      </c>
      <c r="AB2467" s="17">
        <f t="shared" si="277"/>
        <v>11.658097686375321</v>
      </c>
      <c r="AC2467" s="17" t="s">
        <v>17654</v>
      </c>
    </row>
    <row r="2468" spans="1:29" x14ac:dyDescent="0.25">
      <c r="A2468" t="s">
        <v>3339</v>
      </c>
      <c r="B2468" s="151" t="s">
        <v>10280</v>
      </c>
      <c r="C2468" t="s">
        <v>10281</v>
      </c>
      <c r="D2468" s="1">
        <v>45175</v>
      </c>
      <c r="E2468">
        <f t="shared" si="272"/>
        <v>18</v>
      </c>
      <c r="F2468" t="s">
        <v>6</v>
      </c>
      <c r="G2468">
        <v>910</v>
      </c>
      <c r="H2468">
        <f t="shared" si="271"/>
        <v>91</v>
      </c>
      <c r="I2468" t="s">
        <v>7</v>
      </c>
      <c r="J2468" t="s">
        <v>8</v>
      </c>
      <c r="K2468" t="s">
        <v>10282</v>
      </c>
      <c r="L2468" t="s">
        <v>8</v>
      </c>
      <c r="M2468" t="s">
        <v>6</v>
      </c>
      <c r="N2468" t="str">
        <f t="shared" si="273"/>
        <v>M</v>
      </c>
      <c r="O2468" t="s">
        <v>2703</v>
      </c>
      <c r="P2468" t="s">
        <v>2704</v>
      </c>
      <c r="Q2468" t="s">
        <v>221</v>
      </c>
      <c r="R2468">
        <v>4</v>
      </c>
      <c r="S2468">
        <f t="shared" si="274"/>
        <v>2019</v>
      </c>
      <c r="T2468" t="s">
        <v>12</v>
      </c>
      <c r="U2468">
        <v>0.999999999999998</v>
      </c>
      <c r="V2468" t="s">
        <v>3396</v>
      </c>
      <c r="W2468">
        <f>VLOOKUP(Q2468,'PBT Tag Rates'!$B$5:$E$44,4,FALSE)</f>
        <v>0.95971980899999998</v>
      </c>
      <c r="X2468">
        <v>1</v>
      </c>
      <c r="Y2468" s="14">
        <f>IFERROR(LOOKUP(H2468,{30,43,48,53,58,63,68,73,78,83,88,93,97},{42,47,52,57,62,67,72,77,82,87,92,99,100}),999)</f>
        <v>92</v>
      </c>
      <c r="Z2468" s="17">
        <f t="shared" si="275"/>
        <v>5.5555555555555554</v>
      </c>
      <c r="AA2468" s="17">
        <f t="shared" si="276"/>
        <v>5.5555555555555554</v>
      </c>
      <c r="AB2468" s="17">
        <f t="shared" si="277"/>
        <v>11.658097686375321</v>
      </c>
      <c r="AC2468" s="17" t="s">
        <v>17655</v>
      </c>
    </row>
    <row r="2469" spans="1:29" x14ac:dyDescent="0.25">
      <c r="A2469" t="s">
        <v>3339</v>
      </c>
      <c r="B2469" s="151" t="s">
        <v>10283</v>
      </c>
      <c r="C2469" t="s">
        <v>481</v>
      </c>
      <c r="D2469" s="1">
        <v>45175</v>
      </c>
      <c r="E2469">
        <f t="shared" si="272"/>
        <v>18</v>
      </c>
      <c r="F2469" t="s">
        <v>14</v>
      </c>
      <c r="G2469">
        <v>740</v>
      </c>
      <c r="H2469">
        <f t="shared" si="271"/>
        <v>74</v>
      </c>
      <c r="I2469" t="s">
        <v>7</v>
      </c>
      <c r="J2469" t="s">
        <v>8</v>
      </c>
      <c r="K2469" t="s">
        <v>10284</v>
      </c>
      <c r="L2469" t="s">
        <v>8</v>
      </c>
      <c r="M2469" t="s">
        <v>14</v>
      </c>
      <c r="N2469" t="str">
        <f t="shared" si="273"/>
        <v>F</v>
      </c>
      <c r="O2469" t="s">
        <v>2050</v>
      </c>
      <c r="P2469" t="s">
        <v>2051</v>
      </c>
      <c r="Q2469" t="s">
        <v>221</v>
      </c>
      <c r="R2469">
        <v>4</v>
      </c>
      <c r="S2469">
        <f t="shared" si="274"/>
        <v>2019</v>
      </c>
      <c r="T2469" t="s">
        <v>12</v>
      </c>
      <c r="U2469">
        <v>0.999999999999999</v>
      </c>
      <c r="V2469" t="s">
        <v>3346</v>
      </c>
      <c r="W2469">
        <f>VLOOKUP(Q2469,'PBT Tag Rates'!$B$5:$E$44,4,FALSE)</f>
        <v>0.95971980899999998</v>
      </c>
      <c r="X2469">
        <v>1</v>
      </c>
      <c r="Y2469" s="14">
        <f>IFERROR(LOOKUP(H2469,{30,43,48,53,58,63,68,73,78,83,88,93,97},{42,47,52,57,62,67,72,77,82,87,92,99,100}),999)</f>
        <v>77</v>
      </c>
      <c r="Z2469" s="17">
        <f t="shared" si="275"/>
        <v>5.5555555555555554</v>
      </c>
      <c r="AA2469" s="17">
        <f t="shared" si="276"/>
        <v>5.5555555555555554</v>
      </c>
      <c r="AB2469" s="17">
        <f t="shared" si="277"/>
        <v>11.658097686375321</v>
      </c>
      <c r="AC2469" s="17" t="s">
        <v>17654</v>
      </c>
    </row>
    <row r="2470" spans="1:29" x14ac:dyDescent="0.25">
      <c r="A2470" t="s">
        <v>3339</v>
      </c>
      <c r="B2470" s="151" t="s">
        <v>10285</v>
      </c>
      <c r="C2470" t="s">
        <v>482</v>
      </c>
      <c r="D2470" s="1">
        <v>45175</v>
      </c>
      <c r="E2470">
        <f t="shared" si="272"/>
        <v>18</v>
      </c>
      <c r="F2470" t="s">
        <v>6</v>
      </c>
      <c r="G2470">
        <v>740</v>
      </c>
      <c r="H2470">
        <f t="shared" si="271"/>
        <v>74</v>
      </c>
      <c r="I2470" t="s">
        <v>7</v>
      </c>
      <c r="J2470" t="s">
        <v>8</v>
      </c>
      <c r="K2470" t="s">
        <v>10286</v>
      </c>
      <c r="L2470" t="s">
        <v>8</v>
      </c>
      <c r="M2470" t="s">
        <v>6</v>
      </c>
      <c r="N2470" t="str">
        <f t="shared" si="273"/>
        <v>M</v>
      </c>
      <c r="O2470" t="s">
        <v>8</v>
      </c>
      <c r="P2470" t="s">
        <v>8</v>
      </c>
      <c r="Q2470" t="s">
        <v>11</v>
      </c>
      <c r="R2470" t="s">
        <v>8</v>
      </c>
      <c r="S2470" t="str">
        <f t="shared" si="274"/>
        <v>U</v>
      </c>
      <c r="T2470" t="s">
        <v>12</v>
      </c>
      <c r="U2470">
        <v>0.999999999999999</v>
      </c>
      <c r="V2470" t="s">
        <v>11</v>
      </c>
      <c r="W2470" t="e">
        <f>VLOOKUP(Q2470,'PBT Tag Rates'!$B$5:$E$44,4,FALSE)</f>
        <v>#N/A</v>
      </c>
      <c r="X2470">
        <v>1</v>
      </c>
      <c r="Y2470" s="14">
        <f>IFERROR(LOOKUP(H2470,{30,43,48,53,58,63,68,73,78,83,88,93,97},{42,47,52,57,62,67,72,77,82,87,92,99,100}),999)</f>
        <v>77</v>
      </c>
      <c r="Z2470" s="17">
        <f t="shared" si="275"/>
        <v>5.5555555555555554</v>
      </c>
      <c r="AA2470" s="17">
        <f t="shared" si="276"/>
        <v>5.5555555555555554</v>
      </c>
      <c r="AB2470" s="17">
        <f t="shared" si="277"/>
        <v>11.658097686375321</v>
      </c>
      <c r="AC2470" s="17" t="s">
        <v>17654</v>
      </c>
    </row>
    <row r="2471" spans="1:29" x14ac:dyDescent="0.25">
      <c r="A2471" t="s">
        <v>3339</v>
      </c>
      <c r="B2471" s="151" t="s">
        <v>10287</v>
      </c>
      <c r="C2471" t="s">
        <v>483</v>
      </c>
      <c r="D2471" s="1">
        <v>45175</v>
      </c>
      <c r="E2471">
        <f t="shared" si="272"/>
        <v>18</v>
      </c>
      <c r="F2471" t="s">
        <v>6</v>
      </c>
      <c r="G2471">
        <v>640</v>
      </c>
      <c r="H2471">
        <f t="shared" si="271"/>
        <v>64</v>
      </c>
      <c r="I2471" t="s">
        <v>7</v>
      </c>
      <c r="J2471" t="s">
        <v>8</v>
      </c>
      <c r="K2471" t="s">
        <v>8</v>
      </c>
      <c r="L2471" t="s">
        <v>8</v>
      </c>
      <c r="M2471" t="s">
        <v>6</v>
      </c>
      <c r="N2471" t="str">
        <f t="shared" si="273"/>
        <v>M</v>
      </c>
      <c r="O2471" t="s">
        <v>8</v>
      </c>
      <c r="P2471" t="s">
        <v>8</v>
      </c>
      <c r="Q2471" t="s">
        <v>11</v>
      </c>
      <c r="R2471" t="s">
        <v>8</v>
      </c>
      <c r="S2471" t="str">
        <f t="shared" si="274"/>
        <v>U</v>
      </c>
      <c r="T2471" t="s">
        <v>12</v>
      </c>
      <c r="U2471">
        <v>1</v>
      </c>
      <c r="V2471" t="s">
        <v>11</v>
      </c>
      <c r="W2471" t="e">
        <f>VLOOKUP(Q2471,'PBT Tag Rates'!$B$5:$E$44,4,FALSE)</f>
        <v>#N/A</v>
      </c>
      <c r="X2471">
        <v>1</v>
      </c>
      <c r="Y2471" s="14">
        <f>IFERROR(LOOKUP(H2471,{30,43,48,53,58,63,68,73,78,83,88,93,97},{42,47,52,57,62,67,72,77,82,87,92,99,100}),999)</f>
        <v>67</v>
      </c>
      <c r="Z2471" s="17">
        <f t="shared" si="275"/>
        <v>5.5555555555555554</v>
      </c>
      <c r="AA2471" s="17">
        <f t="shared" si="276"/>
        <v>5.5555555555555554</v>
      </c>
      <c r="AB2471" s="17">
        <f t="shared" si="277"/>
        <v>11.658097686375321</v>
      </c>
      <c r="AC2471" s="17" t="s">
        <v>17654</v>
      </c>
    </row>
    <row r="2472" spans="1:29" x14ac:dyDescent="0.25">
      <c r="A2472" t="s">
        <v>3339</v>
      </c>
      <c r="B2472" s="151" t="s">
        <v>10288</v>
      </c>
      <c r="C2472" t="s">
        <v>10289</v>
      </c>
      <c r="D2472" s="1">
        <v>45175</v>
      </c>
      <c r="E2472">
        <f t="shared" si="272"/>
        <v>18</v>
      </c>
      <c r="F2472" t="s">
        <v>14</v>
      </c>
      <c r="G2472">
        <v>790</v>
      </c>
      <c r="H2472">
        <f t="shared" si="271"/>
        <v>79</v>
      </c>
      <c r="I2472" t="s">
        <v>7</v>
      </c>
      <c r="J2472" t="s">
        <v>8</v>
      </c>
      <c r="K2472" t="s">
        <v>10290</v>
      </c>
      <c r="L2472" t="s">
        <v>8</v>
      </c>
      <c r="M2472" t="s">
        <v>14</v>
      </c>
      <c r="N2472" t="str">
        <f t="shared" si="273"/>
        <v>F</v>
      </c>
      <c r="O2472" t="s">
        <v>576</v>
      </c>
      <c r="P2472" t="s">
        <v>858</v>
      </c>
      <c r="Q2472" t="s">
        <v>221</v>
      </c>
      <c r="R2472">
        <v>4</v>
      </c>
      <c r="S2472">
        <f t="shared" si="274"/>
        <v>2019</v>
      </c>
      <c r="T2472" t="s">
        <v>12</v>
      </c>
      <c r="U2472">
        <v>1</v>
      </c>
      <c r="V2472" t="s">
        <v>3357</v>
      </c>
      <c r="W2472">
        <f>VLOOKUP(Q2472,'PBT Tag Rates'!$B$5:$E$44,4,FALSE)</f>
        <v>0.95971980899999998</v>
      </c>
      <c r="X2472">
        <v>1</v>
      </c>
      <c r="Y2472" s="14">
        <f>IFERROR(LOOKUP(H2472,{30,43,48,53,58,63,68,73,78,83,88,93,97},{42,47,52,57,62,67,72,77,82,87,92,99,100}),999)</f>
        <v>82</v>
      </c>
      <c r="Z2472" s="17">
        <f t="shared" si="275"/>
        <v>5.5555555555555554</v>
      </c>
      <c r="AA2472" s="17">
        <f t="shared" si="276"/>
        <v>5.5555555555555554</v>
      </c>
      <c r="AB2472" s="17">
        <f t="shared" si="277"/>
        <v>11.658097686375321</v>
      </c>
      <c r="AC2472" s="17" t="s">
        <v>17654</v>
      </c>
    </row>
    <row r="2473" spans="1:29" x14ac:dyDescent="0.25">
      <c r="A2473" t="s">
        <v>3339</v>
      </c>
      <c r="B2473" s="151" t="s">
        <v>10291</v>
      </c>
      <c r="C2473" t="s">
        <v>484</v>
      </c>
      <c r="D2473" s="1">
        <v>45175</v>
      </c>
      <c r="E2473">
        <f t="shared" si="272"/>
        <v>18</v>
      </c>
      <c r="F2473" t="s">
        <v>14</v>
      </c>
      <c r="G2473">
        <v>820</v>
      </c>
      <c r="H2473">
        <f t="shared" si="271"/>
        <v>82</v>
      </c>
      <c r="I2473" t="s">
        <v>7</v>
      </c>
      <c r="J2473" t="s">
        <v>8</v>
      </c>
      <c r="K2473" t="s">
        <v>10292</v>
      </c>
      <c r="L2473" t="s">
        <v>8</v>
      </c>
      <c r="M2473" t="s">
        <v>14</v>
      </c>
      <c r="N2473" t="str">
        <f t="shared" si="273"/>
        <v>F</v>
      </c>
      <c r="O2473" t="s">
        <v>8</v>
      </c>
      <c r="P2473" t="s">
        <v>8</v>
      </c>
      <c r="Q2473" t="s">
        <v>11</v>
      </c>
      <c r="R2473" t="s">
        <v>8</v>
      </c>
      <c r="S2473" t="str">
        <f t="shared" si="274"/>
        <v>U</v>
      </c>
      <c r="T2473" t="s">
        <v>12</v>
      </c>
      <c r="U2473">
        <v>1</v>
      </c>
      <c r="V2473" t="s">
        <v>11</v>
      </c>
      <c r="W2473" t="e">
        <f>VLOOKUP(Q2473,'PBT Tag Rates'!$B$5:$E$44,4,FALSE)</f>
        <v>#N/A</v>
      </c>
      <c r="X2473">
        <v>1</v>
      </c>
      <c r="Y2473" s="14">
        <f>IFERROR(LOOKUP(H2473,{30,43,48,53,58,63,68,73,78,83,88,93,97},{42,47,52,57,62,67,72,77,82,87,92,99,100}),999)</f>
        <v>82</v>
      </c>
      <c r="Z2473" s="17">
        <f t="shared" si="275"/>
        <v>5.5555555555555554</v>
      </c>
      <c r="AA2473" s="17">
        <f t="shared" si="276"/>
        <v>5.5555555555555554</v>
      </c>
      <c r="AB2473" s="17">
        <f t="shared" si="277"/>
        <v>11.658097686375321</v>
      </c>
      <c r="AC2473" s="17" t="s">
        <v>17654</v>
      </c>
    </row>
    <row r="2474" spans="1:29" x14ac:dyDescent="0.25">
      <c r="A2474" t="s">
        <v>3339</v>
      </c>
      <c r="B2474" s="151" t="s">
        <v>10293</v>
      </c>
      <c r="C2474" t="s">
        <v>10294</v>
      </c>
      <c r="D2474" s="1">
        <v>45175</v>
      </c>
      <c r="E2474">
        <f t="shared" si="272"/>
        <v>18</v>
      </c>
      <c r="F2474" t="s">
        <v>14</v>
      </c>
      <c r="G2474">
        <v>820</v>
      </c>
      <c r="H2474">
        <f t="shared" si="271"/>
        <v>82</v>
      </c>
      <c r="I2474" t="s">
        <v>7</v>
      </c>
      <c r="J2474" t="s">
        <v>8</v>
      </c>
      <c r="K2474" t="s">
        <v>10295</v>
      </c>
      <c r="L2474" t="s">
        <v>8</v>
      </c>
      <c r="M2474" t="s">
        <v>14</v>
      </c>
      <c r="N2474" t="str">
        <f t="shared" si="273"/>
        <v>F</v>
      </c>
      <c r="O2474" t="s">
        <v>569</v>
      </c>
      <c r="P2474" t="s">
        <v>2444</v>
      </c>
      <c r="Q2474" t="s">
        <v>221</v>
      </c>
      <c r="R2474">
        <v>4</v>
      </c>
      <c r="S2474">
        <f t="shared" si="274"/>
        <v>2019</v>
      </c>
      <c r="T2474" t="s">
        <v>12</v>
      </c>
      <c r="U2474">
        <v>1</v>
      </c>
      <c r="V2474" t="s">
        <v>3346</v>
      </c>
      <c r="W2474">
        <f>VLOOKUP(Q2474,'PBT Tag Rates'!$B$5:$E$44,4,FALSE)</f>
        <v>0.95971980899999998</v>
      </c>
      <c r="X2474">
        <v>1</v>
      </c>
      <c r="Y2474" s="14">
        <f>IFERROR(LOOKUP(H2474,{30,43,48,53,58,63,68,73,78,83,88,93,97},{42,47,52,57,62,67,72,77,82,87,92,99,100}),999)</f>
        <v>82</v>
      </c>
      <c r="Z2474" s="17">
        <f t="shared" si="275"/>
        <v>5.5555555555555554</v>
      </c>
      <c r="AA2474" s="17">
        <f t="shared" si="276"/>
        <v>5.5555555555555554</v>
      </c>
      <c r="AB2474" s="17">
        <f t="shared" si="277"/>
        <v>11.658097686375321</v>
      </c>
      <c r="AC2474" s="17" t="s">
        <v>17654</v>
      </c>
    </row>
    <row r="2475" spans="1:29" x14ac:dyDescent="0.25">
      <c r="A2475" t="s">
        <v>3339</v>
      </c>
      <c r="B2475" s="151" t="s">
        <v>10296</v>
      </c>
      <c r="C2475" t="s">
        <v>10297</v>
      </c>
      <c r="D2475" s="1">
        <v>45175</v>
      </c>
      <c r="E2475">
        <f t="shared" si="272"/>
        <v>18</v>
      </c>
      <c r="F2475" t="s">
        <v>14</v>
      </c>
      <c r="G2475">
        <v>790</v>
      </c>
      <c r="H2475">
        <f t="shared" si="271"/>
        <v>79</v>
      </c>
      <c r="I2475" t="s">
        <v>7</v>
      </c>
      <c r="J2475" t="s">
        <v>8</v>
      </c>
      <c r="K2475" t="s">
        <v>10298</v>
      </c>
      <c r="L2475" t="s">
        <v>8</v>
      </c>
      <c r="M2475" t="s">
        <v>14</v>
      </c>
      <c r="N2475" t="str">
        <f t="shared" si="273"/>
        <v>F</v>
      </c>
      <c r="O2475" t="s">
        <v>8</v>
      </c>
      <c r="P2475" t="s">
        <v>8</v>
      </c>
      <c r="Q2475" t="s">
        <v>11</v>
      </c>
      <c r="R2475" t="s">
        <v>8</v>
      </c>
      <c r="S2475" t="str">
        <f t="shared" si="274"/>
        <v>U</v>
      </c>
      <c r="T2475" t="s">
        <v>12</v>
      </c>
      <c r="U2475">
        <v>0.999999999999999</v>
      </c>
      <c r="V2475" t="s">
        <v>11</v>
      </c>
      <c r="W2475" t="e">
        <f>VLOOKUP(Q2475,'PBT Tag Rates'!$B$5:$E$44,4,FALSE)</f>
        <v>#N/A</v>
      </c>
      <c r="X2475">
        <v>1</v>
      </c>
      <c r="Y2475" s="14">
        <f>IFERROR(LOOKUP(H2475,{30,43,48,53,58,63,68,73,78,83,88,93,97},{42,47,52,57,62,67,72,77,82,87,92,99,100}),999)</f>
        <v>82</v>
      </c>
      <c r="Z2475" s="17">
        <f t="shared" si="275"/>
        <v>5.5555555555555554</v>
      </c>
      <c r="AA2475" s="17">
        <f t="shared" si="276"/>
        <v>5.5555555555555554</v>
      </c>
      <c r="AB2475" s="17">
        <f t="shared" si="277"/>
        <v>11.658097686375321</v>
      </c>
      <c r="AC2475" s="17" t="s">
        <v>17654</v>
      </c>
    </row>
    <row r="2476" spans="1:29" x14ac:dyDescent="0.25">
      <c r="A2476" t="s">
        <v>3339</v>
      </c>
      <c r="B2476" s="151" t="s">
        <v>10299</v>
      </c>
      <c r="C2476" t="s">
        <v>487</v>
      </c>
      <c r="D2476" s="1">
        <v>45175</v>
      </c>
      <c r="E2476">
        <f t="shared" si="272"/>
        <v>18</v>
      </c>
      <c r="F2476" t="s">
        <v>14</v>
      </c>
      <c r="G2476">
        <v>820</v>
      </c>
      <c r="H2476">
        <f t="shared" si="271"/>
        <v>82</v>
      </c>
      <c r="I2476" t="s">
        <v>9</v>
      </c>
      <c r="J2476">
        <v>1</v>
      </c>
      <c r="K2476" t="s">
        <v>10300</v>
      </c>
      <c r="L2476" t="s">
        <v>8</v>
      </c>
      <c r="M2476" t="s">
        <v>14</v>
      </c>
      <c r="N2476" t="str">
        <f t="shared" si="273"/>
        <v>F</v>
      </c>
      <c r="O2476" t="s">
        <v>8</v>
      </c>
      <c r="P2476" t="s">
        <v>8</v>
      </c>
      <c r="Q2476" t="s">
        <v>11</v>
      </c>
      <c r="R2476" t="s">
        <v>8</v>
      </c>
      <c r="S2476" t="str">
        <f t="shared" si="274"/>
        <v>U</v>
      </c>
      <c r="T2476" t="s">
        <v>12</v>
      </c>
      <c r="U2476">
        <v>1</v>
      </c>
      <c r="V2476" t="s">
        <v>3100</v>
      </c>
      <c r="W2476" t="e">
        <f>VLOOKUP(Q2476,'PBT Tag Rates'!$B$5:$E$44,4,FALSE)</f>
        <v>#N/A</v>
      </c>
      <c r="X2476">
        <v>1</v>
      </c>
      <c r="Y2476" s="14">
        <f>IFERROR(LOOKUP(H2476,{30,43,48,53,58,63,68,73,78,83,88,93,97},{42,47,52,57,62,67,72,77,82,87,92,99,100}),999)</f>
        <v>82</v>
      </c>
      <c r="Z2476" s="17">
        <f t="shared" si="275"/>
        <v>5.5555555555555554</v>
      </c>
      <c r="AA2476" s="17">
        <f t="shared" si="276"/>
        <v>5.5555555555555554</v>
      </c>
      <c r="AB2476" s="17">
        <f t="shared" si="277"/>
        <v>11.658097686375321</v>
      </c>
      <c r="AC2476" s="17" t="s">
        <v>17654</v>
      </c>
    </row>
    <row r="2477" spans="1:29" x14ac:dyDescent="0.25">
      <c r="A2477" t="s">
        <v>3339</v>
      </c>
      <c r="B2477" s="151" t="s">
        <v>10301</v>
      </c>
      <c r="C2477" t="s">
        <v>10302</v>
      </c>
      <c r="D2477" s="1">
        <v>45175</v>
      </c>
      <c r="E2477">
        <f t="shared" si="272"/>
        <v>18</v>
      </c>
      <c r="F2477" t="s">
        <v>14</v>
      </c>
      <c r="G2477">
        <v>770</v>
      </c>
      <c r="H2477">
        <f t="shared" si="271"/>
        <v>77</v>
      </c>
      <c r="I2477" t="s">
        <v>7</v>
      </c>
      <c r="J2477" t="s">
        <v>8</v>
      </c>
      <c r="K2477" t="s">
        <v>10303</v>
      </c>
      <c r="L2477" t="s">
        <v>8</v>
      </c>
      <c r="M2477" t="s">
        <v>14</v>
      </c>
      <c r="N2477" t="str">
        <f t="shared" si="273"/>
        <v>F</v>
      </c>
      <c r="O2477" t="s">
        <v>8</v>
      </c>
      <c r="P2477" t="s">
        <v>8</v>
      </c>
      <c r="Q2477" t="s">
        <v>11</v>
      </c>
      <c r="R2477" t="s">
        <v>8</v>
      </c>
      <c r="S2477" t="str">
        <f t="shared" si="274"/>
        <v>U</v>
      </c>
      <c r="T2477" t="s">
        <v>12</v>
      </c>
      <c r="U2477">
        <v>0.999999999999996</v>
      </c>
      <c r="V2477" t="s">
        <v>11</v>
      </c>
      <c r="W2477" t="e">
        <f>VLOOKUP(Q2477,'PBT Tag Rates'!$B$5:$E$44,4,FALSE)</f>
        <v>#N/A</v>
      </c>
      <c r="X2477">
        <v>1</v>
      </c>
      <c r="Y2477" s="14">
        <f>IFERROR(LOOKUP(H2477,{30,43,48,53,58,63,68,73,78,83,88,93,97},{42,47,52,57,62,67,72,77,82,87,92,99,100}),999)</f>
        <v>77</v>
      </c>
      <c r="Z2477" s="17">
        <f t="shared" si="275"/>
        <v>5.5555555555555554</v>
      </c>
      <c r="AA2477" s="17">
        <f t="shared" si="276"/>
        <v>5.5555555555555554</v>
      </c>
      <c r="AB2477" s="17">
        <f t="shared" si="277"/>
        <v>11.658097686375321</v>
      </c>
      <c r="AC2477" s="17" t="s">
        <v>17654</v>
      </c>
    </row>
    <row r="2478" spans="1:29" x14ac:dyDescent="0.25">
      <c r="A2478" t="s">
        <v>3339</v>
      </c>
      <c r="B2478" s="151" t="s">
        <v>10304</v>
      </c>
      <c r="C2478" t="s">
        <v>10305</v>
      </c>
      <c r="D2478" s="1">
        <v>45175</v>
      </c>
      <c r="E2478">
        <f t="shared" si="272"/>
        <v>18</v>
      </c>
      <c r="F2478" t="s">
        <v>6</v>
      </c>
      <c r="G2478">
        <v>730</v>
      </c>
      <c r="H2478">
        <f t="shared" si="271"/>
        <v>73</v>
      </c>
      <c r="I2478" t="s">
        <v>7</v>
      </c>
      <c r="J2478" t="s">
        <v>8</v>
      </c>
      <c r="K2478" t="s">
        <v>10306</v>
      </c>
      <c r="L2478" t="s">
        <v>8</v>
      </c>
      <c r="M2478" t="s">
        <v>6</v>
      </c>
      <c r="N2478" t="str">
        <f t="shared" si="273"/>
        <v>M</v>
      </c>
      <c r="O2478" t="s">
        <v>4045</v>
      </c>
      <c r="P2478" t="s">
        <v>4817</v>
      </c>
      <c r="Q2478" t="s">
        <v>281</v>
      </c>
      <c r="R2478">
        <v>4</v>
      </c>
      <c r="S2478">
        <f t="shared" si="274"/>
        <v>2019</v>
      </c>
      <c r="T2478" t="s">
        <v>12</v>
      </c>
      <c r="U2478">
        <v>0.999999999999998</v>
      </c>
      <c r="V2478" t="s">
        <v>3079</v>
      </c>
      <c r="W2478">
        <f>VLOOKUP(Q2478,'PBT Tag Rates'!$B$5:$E$44,4,FALSE)</f>
        <v>0.99705232300000002</v>
      </c>
      <c r="X2478">
        <v>1</v>
      </c>
      <c r="Y2478" s="14">
        <f>IFERROR(LOOKUP(H2478,{30,43,48,53,58,63,68,73,78,83,88,93,97},{42,47,52,57,62,67,72,77,82,87,92,99,100}),999)</f>
        <v>77</v>
      </c>
      <c r="Z2478" s="17">
        <f t="shared" si="275"/>
        <v>5.5555555555555554</v>
      </c>
      <c r="AA2478" s="17">
        <f t="shared" si="276"/>
        <v>5.5555555555555554</v>
      </c>
      <c r="AB2478" s="17">
        <f t="shared" si="277"/>
        <v>11.658097686375321</v>
      </c>
      <c r="AC2478" s="17" t="s">
        <v>17654</v>
      </c>
    </row>
    <row r="2479" spans="1:29" x14ac:dyDescent="0.25">
      <c r="A2479" t="s">
        <v>3339</v>
      </c>
      <c r="B2479" s="151" t="s">
        <v>10307</v>
      </c>
      <c r="C2479" t="s">
        <v>488</v>
      </c>
      <c r="D2479" s="1">
        <v>45175</v>
      </c>
      <c r="E2479">
        <f t="shared" si="272"/>
        <v>18</v>
      </c>
      <c r="F2479" t="s">
        <v>14</v>
      </c>
      <c r="G2479">
        <v>780</v>
      </c>
      <c r="H2479">
        <f t="shared" si="271"/>
        <v>78</v>
      </c>
      <c r="I2479" t="s">
        <v>7</v>
      </c>
      <c r="J2479" t="s">
        <v>8</v>
      </c>
      <c r="K2479" t="s">
        <v>10308</v>
      </c>
      <c r="L2479" t="s">
        <v>8</v>
      </c>
      <c r="M2479" t="s">
        <v>14</v>
      </c>
      <c r="N2479" t="str">
        <f t="shared" si="273"/>
        <v>F</v>
      </c>
      <c r="O2479" t="s">
        <v>2606</v>
      </c>
      <c r="P2479" t="s">
        <v>4395</v>
      </c>
      <c r="Q2479" t="s">
        <v>221</v>
      </c>
      <c r="R2479">
        <v>4</v>
      </c>
      <c r="S2479">
        <f t="shared" si="274"/>
        <v>2019</v>
      </c>
      <c r="T2479" t="s">
        <v>12</v>
      </c>
      <c r="U2479">
        <v>0.999999999999994</v>
      </c>
      <c r="V2479" t="s">
        <v>3386</v>
      </c>
      <c r="W2479">
        <f>VLOOKUP(Q2479,'PBT Tag Rates'!$B$5:$E$44,4,FALSE)</f>
        <v>0.95971980899999998</v>
      </c>
      <c r="X2479">
        <v>1</v>
      </c>
      <c r="Y2479" s="14">
        <f>IFERROR(LOOKUP(H2479,{30,43,48,53,58,63,68,73,78,83,88,93,97},{42,47,52,57,62,67,72,77,82,87,92,99,100}),999)</f>
        <v>82</v>
      </c>
      <c r="Z2479" s="17">
        <f t="shared" si="275"/>
        <v>5.5555555555555554</v>
      </c>
      <c r="AA2479" s="17">
        <f t="shared" si="276"/>
        <v>5.5555555555555554</v>
      </c>
      <c r="AB2479" s="17">
        <f t="shared" si="277"/>
        <v>11.658097686375321</v>
      </c>
      <c r="AC2479" s="17" t="s">
        <v>17654</v>
      </c>
    </row>
    <row r="2480" spans="1:29" x14ac:dyDescent="0.25">
      <c r="A2480" t="s">
        <v>3339</v>
      </c>
      <c r="B2480" s="151" t="s">
        <v>10309</v>
      </c>
      <c r="C2480" t="s">
        <v>10310</v>
      </c>
      <c r="D2480" s="1">
        <v>45175</v>
      </c>
      <c r="E2480">
        <f t="shared" si="272"/>
        <v>18</v>
      </c>
      <c r="F2480" t="s">
        <v>6</v>
      </c>
      <c r="G2480">
        <v>730</v>
      </c>
      <c r="H2480">
        <f t="shared" si="271"/>
        <v>73</v>
      </c>
      <c r="I2480" t="s">
        <v>7</v>
      </c>
      <c r="J2480" t="s">
        <v>8</v>
      </c>
      <c r="K2480" t="s">
        <v>10311</v>
      </c>
      <c r="L2480" t="s">
        <v>8</v>
      </c>
      <c r="M2480" t="s">
        <v>6</v>
      </c>
      <c r="N2480" t="str">
        <f t="shared" si="273"/>
        <v>M</v>
      </c>
      <c r="O2480" t="s">
        <v>4066</v>
      </c>
      <c r="P2480" t="s">
        <v>4067</v>
      </c>
      <c r="Q2480" t="s">
        <v>221</v>
      </c>
      <c r="R2480">
        <v>4</v>
      </c>
      <c r="S2480">
        <f t="shared" si="274"/>
        <v>2019</v>
      </c>
      <c r="T2480" t="s">
        <v>12</v>
      </c>
      <c r="U2480">
        <v>0.999999999999994</v>
      </c>
      <c r="V2480" t="s">
        <v>3346</v>
      </c>
      <c r="W2480">
        <f>VLOOKUP(Q2480,'PBT Tag Rates'!$B$5:$E$44,4,FALSE)</f>
        <v>0.95971980899999998</v>
      </c>
      <c r="X2480">
        <v>1</v>
      </c>
      <c r="Y2480" s="14">
        <f>IFERROR(LOOKUP(H2480,{30,43,48,53,58,63,68,73,78,83,88,93,97},{42,47,52,57,62,67,72,77,82,87,92,99,100}),999)</f>
        <v>77</v>
      </c>
      <c r="Z2480" s="17">
        <f t="shared" si="275"/>
        <v>5.5555555555555554</v>
      </c>
      <c r="AA2480" s="17">
        <f t="shared" si="276"/>
        <v>5.5555555555555554</v>
      </c>
      <c r="AB2480" s="17">
        <f t="shared" si="277"/>
        <v>11.658097686375321</v>
      </c>
      <c r="AC2480" s="17" t="s">
        <v>17654</v>
      </c>
    </row>
    <row r="2481" spans="1:29" x14ac:dyDescent="0.25">
      <c r="A2481" t="s">
        <v>3339</v>
      </c>
      <c r="B2481" s="151" t="s">
        <v>10312</v>
      </c>
      <c r="C2481" t="s">
        <v>489</v>
      </c>
      <c r="D2481" s="1">
        <v>45175</v>
      </c>
      <c r="E2481">
        <f t="shared" si="272"/>
        <v>18</v>
      </c>
      <c r="F2481" t="s">
        <v>6</v>
      </c>
      <c r="G2481">
        <v>680</v>
      </c>
      <c r="H2481">
        <f t="shared" si="271"/>
        <v>68</v>
      </c>
      <c r="I2481" t="s">
        <v>7</v>
      </c>
      <c r="J2481" t="s">
        <v>8</v>
      </c>
      <c r="K2481" t="s">
        <v>8</v>
      </c>
      <c r="L2481" t="s">
        <v>8</v>
      </c>
      <c r="M2481" t="s">
        <v>6</v>
      </c>
      <c r="N2481" t="str">
        <f t="shared" si="273"/>
        <v>M</v>
      </c>
      <c r="O2481" t="s">
        <v>2530</v>
      </c>
      <c r="P2481" t="s">
        <v>2531</v>
      </c>
      <c r="Q2481" t="s">
        <v>221</v>
      </c>
      <c r="R2481">
        <v>4</v>
      </c>
      <c r="S2481">
        <f t="shared" si="274"/>
        <v>2019</v>
      </c>
      <c r="T2481" t="s">
        <v>12</v>
      </c>
      <c r="U2481">
        <v>0.999999999999998</v>
      </c>
      <c r="V2481" t="s">
        <v>3386</v>
      </c>
      <c r="W2481">
        <f>VLOOKUP(Q2481,'PBT Tag Rates'!$B$5:$E$44,4,FALSE)</f>
        <v>0.95971980899999998</v>
      </c>
      <c r="X2481">
        <v>1</v>
      </c>
      <c r="Y2481" s="14">
        <f>IFERROR(LOOKUP(H2481,{30,43,48,53,58,63,68,73,78,83,88,93,97},{42,47,52,57,62,67,72,77,82,87,92,99,100}),999)</f>
        <v>72</v>
      </c>
      <c r="Z2481" s="17">
        <f t="shared" si="275"/>
        <v>5.5555555555555554</v>
      </c>
      <c r="AA2481" s="17">
        <f t="shared" si="276"/>
        <v>5.5555555555555554</v>
      </c>
      <c r="AB2481" s="17">
        <f t="shared" si="277"/>
        <v>11.658097686375321</v>
      </c>
      <c r="AC2481" s="17" t="s">
        <v>17654</v>
      </c>
    </row>
    <row r="2482" spans="1:29" x14ac:dyDescent="0.25">
      <c r="A2482" t="s">
        <v>3339</v>
      </c>
      <c r="B2482" s="151" t="s">
        <v>10313</v>
      </c>
      <c r="C2482" t="s">
        <v>490</v>
      </c>
      <c r="D2482" s="1">
        <v>45175</v>
      </c>
      <c r="E2482">
        <f t="shared" si="272"/>
        <v>18</v>
      </c>
      <c r="F2482" t="s">
        <v>6</v>
      </c>
      <c r="G2482">
        <v>610</v>
      </c>
      <c r="H2482">
        <f t="shared" si="271"/>
        <v>61</v>
      </c>
      <c r="I2482" t="s">
        <v>9</v>
      </c>
      <c r="J2482">
        <v>1</v>
      </c>
      <c r="K2482" t="s">
        <v>8</v>
      </c>
      <c r="L2482" t="s">
        <v>8</v>
      </c>
      <c r="M2482" t="s">
        <v>6</v>
      </c>
      <c r="N2482" t="str">
        <f t="shared" si="273"/>
        <v>M</v>
      </c>
      <c r="O2482" t="s">
        <v>10314</v>
      </c>
      <c r="P2482" t="s">
        <v>10315</v>
      </c>
      <c r="Q2482" t="s">
        <v>2596</v>
      </c>
      <c r="R2482">
        <v>3</v>
      </c>
      <c r="S2482">
        <f t="shared" si="274"/>
        <v>2020</v>
      </c>
      <c r="T2482" t="s">
        <v>12</v>
      </c>
      <c r="U2482">
        <v>1</v>
      </c>
      <c r="V2482" t="s">
        <v>3169</v>
      </c>
      <c r="W2482">
        <f>VLOOKUP(Q2482,'PBT Tag Rates'!$B$5:$E$44,4,FALSE)</f>
        <v>0.98845608500000004</v>
      </c>
      <c r="X2482">
        <v>1</v>
      </c>
      <c r="Y2482" s="14">
        <f>IFERROR(LOOKUP(H2482,{30,43,48,53,58,63,68,73,78,83,88,93,97},{42,47,52,57,62,67,72,77,82,87,92,99,100}),999)</f>
        <v>62</v>
      </c>
      <c r="Z2482" s="17">
        <f t="shared" si="275"/>
        <v>5.5555555555555554</v>
      </c>
      <c r="AA2482" s="17">
        <f t="shared" si="276"/>
        <v>5.5555555555555554</v>
      </c>
      <c r="AB2482" s="17">
        <f t="shared" si="277"/>
        <v>11.658097686375321</v>
      </c>
      <c r="AC2482" s="17" t="s">
        <v>17654</v>
      </c>
    </row>
    <row r="2483" spans="1:29" x14ac:dyDescent="0.25">
      <c r="A2483" t="s">
        <v>3339</v>
      </c>
      <c r="B2483" s="151" t="s">
        <v>10316</v>
      </c>
      <c r="C2483" t="s">
        <v>491</v>
      </c>
      <c r="D2483" s="1">
        <v>45175</v>
      </c>
      <c r="E2483">
        <f t="shared" si="272"/>
        <v>18</v>
      </c>
      <c r="F2483" t="s">
        <v>14</v>
      </c>
      <c r="G2483">
        <v>610</v>
      </c>
      <c r="H2483">
        <f t="shared" si="271"/>
        <v>61</v>
      </c>
      <c r="I2483" t="s">
        <v>7</v>
      </c>
      <c r="J2483" t="s">
        <v>8</v>
      </c>
      <c r="K2483" t="s">
        <v>8</v>
      </c>
      <c r="L2483" t="s">
        <v>8</v>
      </c>
      <c r="M2483" t="s">
        <v>14</v>
      </c>
      <c r="N2483" t="str">
        <f t="shared" si="273"/>
        <v>F</v>
      </c>
      <c r="O2483" t="s">
        <v>3048</v>
      </c>
      <c r="P2483" t="s">
        <v>10317</v>
      </c>
      <c r="Q2483" t="s">
        <v>918</v>
      </c>
      <c r="R2483">
        <v>3</v>
      </c>
      <c r="S2483">
        <f t="shared" si="274"/>
        <v>2020</v>
      </c>
      <c r="T2483" t="s">
        <v>12</v>
      </c>
      <c r="U2483">
        <v>1</v>
      </c>
      <c r="V2483" t="s">
        <v>3951</v>
      </c>
      <c r="W2483">
        <f>VLOOKUP(Q2483,'PBT Tag Rates'!$B$5:$E$44,4,FALSE)</f>
        <v>0.98961045999999997</v>
      </c>
      <c r="X2483">
        <v>1</v>
      </c>
      <c r="Y2483" s="14">
        <f>IFERROR(LOOKUP(H2483,{30,43,48,53,58,63,68,73,78,83,88,93,97},{42,47,52,57,62,67,72,77,82,87,92,99,100}),999)</f>
        <v>62</v>
      </c>
      <c r="Z2483" s="17">
        <f t="shared" si="275"/>
        <v>5.5555555555555554</v>
      </c>
      <c r="AA2483" s="17">
        <f t="shared" si="276"/>
        <v>5.5555555555555554</v>
      </c>
      <c r="AB2483" s="17">
        <f t="shared" si="277"/>
        <v>11.658097686375321</v>
      </c>
      <c r="AC2483" s="17" t="s">
        <v>17655</v>
      </c>
    </row>
    <row r="2484" spans="1:29" x14ac:dyDescent="0.25">
      <c r="A2484" t="s">
        <v>3339</v>
      </c>
      <c r="B2484" s="151" t="s">
        <v>10318</v>
      </c>
      <c r="C2484" t="s">
        <v>10319</v>
      </c>
      <c r="D2484" s="1">
        <v>45175</v>
      </c>
      <c r="E2484">
        <f t="shared" si="272"/>
        <v>18</v>
      </c>
      <c r="F2484" t="s">
        <v>14</v>
      </c>
      <c r="G2484">
        <v>780</v>
      </c>
      <c r="H2484">
        <f t="shared" si="271"/>
        <v>78</v>
      </c>
      <c r="I2484" t="s">
        <v>7</v>
      </c>
      <c r="J2484" t="s">
        <v>8</v>
      </c>
      <c r="K2484" t="s">
        <v>10320</v>
      </c>
      <c r="L2484" t="s">
        <v>8</v>
      </c>
      <c r="M2484" t="s">
        <v>14</v>
      </c>
      <c r="N2484" t="str">
        <f t="shared" si="273"/>
        <v>F</v>
      </c>
      <c r="O2484" t="s">
        <v>552</v>
      </c>
      <c r="P2484" t="s">
        <v>8744</v>
      </c>
      <c r="Q2484" t="s">
        <v>221</v>
      </c>
      <c r="R2484">
        <v>4</v>
      </c>
      <c r="S2484">
        <f t="shared" si="274"/>
        <v>2019</v>
      </c>
      <c r="T2484" t="s">
        <v>12</v>
      </c>
      <c r="U2484">
        <v>0.99999999999999301</v>
      </c>
      <c r="V2484" t="s">
        <v>3396</v>
      </c>
      <c r="W2484">
        <f>VLOOKUP(Q2484,'PBT Tag Rates'!$B$5:$E$44,4,FALSE)</f>
        <v>0.95971980899999998</v>
      </c>
      <c r="X2484">
        <v>1</v>
      </c>
      <c r="Y2484" s="14">
        <f>IFERROR(LOOKUP(H2484,{30,43,48,53,58,63,68,73,78,83,88,93,97},{42,47,52,57,62,67,72,77,82,87,92,99,100}),999)</f>
        <v>82</v>
      </c>
      <c r="Z2484" s="17">
        <f t="shared" si="275"/>
        <v>5.5555555555555554</v>
      </c>
      <c r="AA2484" s="17">
        <f t="shared" si="276"/>
        <v>5.5555555555555554</v>
      </c>
      <c r="AB2484" s="17">
        <f t="shared" si="277"/>
        <v>11.658097686375321</v>
      </c>
      <c r="AC2484" s="17" t="s">
        <v>17655</v>
      </c>
    </row>
    <row r="2485" spans="1:29" x14ac:dyDescent="0.25">
      <c r="A2485" t="s">
        <v>3339</v>
      </c>
      <c r="B2485" s="151" t="s">
        <v>10321</v>
      </c>
      <c r="C2485" t="s">
        <v>10322</v>
      </c>
      <c r="D2485" s="1">
        <v>45175</v>
      </c>
      <c r="E2485">
        <f t="shared" si="272"/>
        <v>18</v>
      </c>
      <c r="F2485" t="s">
        <v>6</v>
      </c>
      <c r="G2485">
        <v>910</v>
      </c>
      <c r="H2485">
        <f t="shared" si="271"/>
        <v>91</v>
      </c>
      <c r="I2485" t="s">
        <v>9</v>
      </c>
      <c r="J2485">
        <v>1</v>
      </c>
      <c r="K2485" t="s">
        <v>10323</v>
      </c>
      <c r="L2485" t="s">
        <v>8</v>
      </c>
      <c r="M2485" t="s">
        <v>6</v>
      </c>
      <c r="N2485" t="str">
        <f t="shared" si="273"/>
        <v>M</v>
      </c>
      <c r="O2485" t="s">
        <v>3965</v>
      </c>
      <c r="P2485" t="s">
        <v>7315</v>
      </c>
      <c r="Q2485" t="s">
        <v>281</v>
      </c>
      <c r="R2485">
        <v>4</v>
      </c>
      <c r="S2485">
        <f t="shared" si="274"/>
        <v>2019</v>
      </c>
      <c r="T2485" t="s">
        <v>12</v>
      </c>
      <c r="U2485">
        <v>1</v>
      </c>
      <c r="V2485" t="s">
        <v>3169</v>
      </c>
      <c r="W2485">
        <f>VLOOKUP(Q2485,'PBT Tag Rates'!$B$5:$E$44,4,FALSE)</f>
        <v>0.99705232300000002</v>
      </c>
      <c r="X2485">
        <v>1</v>
      </c>
      <c r="Y2485" s="14">
        <f>IFERROR(LOOKUP(H2485,{30,43,48,53,58,63,68,73,78,83,88,93,97},{42,47,52,57,62,67,72,77,82,87,92,99,100}),999)</f>
        <v>92</v>
      </c>
      <c r="Z2485" s="17">
        <f t="shared" si="275"/>
        <v>5.5555555555555554</v>
      </c>
      <c r="AA2485" s="17">
        <f t="shared" si="276"/>
        <v>5.5555555555555554</v>
      </c>
      <c r="AB2485" s="17">
        <f t="shared" si="277"/>
        <v>11.658097686375321</v>
      </c>
      <c r="AC2485" s="17" t="s">
        <v>17654</v>
      </c>
    </row>
    <row r="2486" spans="1:29" x14ac:dyDescent="0.25">
      <c r="A2486" t="s">
        <v>3339</v>
      </c>
      <c r="B2486" s="151" t="s">
        <v>10324</v>
      </c>
      <c r="C2486" t="s">
        <v>492</v>
      </c>
      <c r="D2486" s="1">
        <v>45175</v>
      </c>
      <c r="E2486">
        <f t="shared" si="272"/>
        <v>18</v>
      </c>
      <c r="F2486" t="s">
        <v>6</v>
      </c>
      <c r="G2486">
        <v>820</v>
      </c>
      <c r="H2486">
        <f t="shared" si="271"/>
        <v>82</v>
      </c>
      <c r="I2486" t="s">
        <v>9</v>
      </c>
      <c r="J2486">
        <v>1</v>
      </c>
      <c r="K2486" t="s">
        <v>10325</v>
      </c>
      <c r="L2486" t="s">
        <v>8</v>
      </c>
      <c r="M2486" t="s">
        <v>6</v>
      </c>
      <c r="N2486" t="str">
        <f t="shared" si="273"/>
        <v>M</v>
      </c>
      <c r="O2486" t="s">
        <v>6566</v>
      </c>
      <c r="P2486" t="s">
        <v>6567</v>
      </c>
      <c r="Q2486" t="s">
        <v>221</v>
      </c>
      <c r="R2486">
        <v>4</v>
      </c>
      <c r="S2486">
        <f t="shared" si="274"/>
        <v>2019</v>
      </c>
      <c r="T2486" t="s">
        <v>12</v>
      </c>
      <c r="U2486">
        <v>0.999999999999999</v>
      </c>
      <c r="V2486" t="s">
        <v>3386</v>
      </c>
      <c r="W2486">
        <f>VLOOKUP(Q2486,'PBT Tag Rates'!$B$5:$E$44,4,FALSE)</f>
        <v>0.95971980899999998</v>
      </c>
      <c r="X2486">
        <v>1</v>
      </c>
      <c r="Y2486" s="14">
        <f>IFERROR(LOOKUP(H2486,{30,43,48,53,58,63,68,73,78,83,88,93,97},{42,47,52,57,62,67,72,77,82,87,92,99,100}),999)</f>
        <v>82</v>
      </c>
      <c r="Z2486" s="17">
        <f t="shared" si="275"/>
        <v>5.5555555555555554</v>
      </c>
      <c r="AA2486" s="17">
        <f t="shared" si="276"/>
        <v>5.5555555555555554</v>
      </c>
      <c r="AB2486" s="17">
        <f t="shared" si="277"/>
        <v>11.658097686375321</v>
      </c>
      <c r="AC2486" s="17" t="s">
        <v>17654</v>
      </c>
    </row>
    <row r="2487" spans="1:29" x14ac:dyDescent="0.25">
      <c r="A2487" t="s">
        <v>3339</v>
      </c>
      <c r="B2487" s="151" t="s">
        <v>10326</v>
      </c>
      <c r="C2487" t="s">
        <v>10327</v>
      </c>
      <c r="D2487" s="1">
        <v>45175</v>
      </c>
      <c r="E2487">
        <f t="shared" si="272"/>
        <v>18</v>
      </c>
      <c r="F2487" t="s">
        <v>14</v>
      </c>
      <c r="G2487">
        <v>810</v>
      </c>
      <c r="H2487">
        <f t="shared" si="271"/>
        <v>81</v>
      </c>
      <c r="I2487" t="s">
        <v>7</v>
      </c>
      <c r="J2487" t="s">
        <v>8</v>
      </c>
      <c r="K2487" t="s">
        <v>10328</v>
      </c>
      <c r="L2487" t="s">
        <v>8</v>
      </c>
      <c r="M2487" t="s">
        <v>14</v>
      </c>
      <c r="N2487" t="str">
        <f t="shared" si="273"/>
        <v>F</v>
      </c>
      <c r="O2487" t="s">
        <v>1640</v>
      </c>
      <c r="P2487" t="s">
        <v>1646</v>
      </c>
      <c r="Q2487" t="s">
        <v>221</v>
      </c>
      <c r="R2487">
        <v>4</v>
      </c>
      <c r="S2487">
        <f t="shared" si="274"/>
        <v>2019</v>
      </c>
      <c r="T2487" t="s">
        <v>12</v>
      </c>
      <c r="U2487">
        <v>1</v>
      </c>
      <c r="V2487" t="s">
        <v>3357</v>
      </c>
      <c r="W2487">
        <f>VLOOKUP(Q2487,'PBT Tag Rates'!$B$5:$E$44,4,FALSE)</f>
        <v>0.95971980899999998</v>
      </c>
      <c r="X2487">
        <v>1</v>
      </c>
      <c r="Y2487" s="14">
        <f>IFERROR(LOOKUP(H2487,{30,43,48,53,58,63,68,73,78,83,88,93,97},{42,47,52,57,62,67,72,77,82,87,92,99,100}),999)</f>
        <v>82</v>
      </c>
      <c r="Z2487" s="17">
        <f t="shared" si="275"/>
        <v>5.5555555555555554</v>
      </c>
      <c r="AA2487" s="17">
        <f t="shared" si="276"/>
        <v>5.5555555555555554</v>
      </c>
      <c r="AB2487" s="17">
        <f t="shared" si="277"/>
        <v>11.658097686375321</v>
      </c>
      <c r="AC2487" s="17" t="s">
        <v>17654</v>
      </c>
    </row>
    <row r="2488" spans="1:29" x14ac:dyDescent="0.25">
      <c r="A2488" t="s">
        <v>3339</v>
      </c>
      <c r="B2488" s="151" t="s">
        <v>10329</v>
      </c>
      <c r="C2488" t="s">
        <v>493</v>
      </c>
      <c r="D2488" s="1">
        <v>45175</v>
      </c>
      <c r="E2488">
        <f t="shared" si="272"/>
        <v>18</v>
      </c>
      <c r="F2488" t="s">
        <v>14</v>
      </c>
      <c r="G2488">
        <v>720</v>
      </c>
      <c r="H2488">
        <f t="shared" si="271"/>
        <v>72</v>
      </c>
      <c r="I2488" t="s">
        <v>9</v>
      </c>
      <c r="J2488" t="s">
        <v>8</v>
      </c>
      <c r="K2488" t="s">
        <v>8</v>
      </c>
      <c r="L2488" t="s">
        <v>8</v>
      </c>
      <c r="M2488" t="s">
        <v>14</v>
      </c>
      <c r="N2488" t="str">
        <f t="shared" si="273"/>
        <v>F</v>
      </c>
      <c r="O2488" t="s">
        <v>10330</v>
      </c>
      <c r="P2488" t="s">
        <v>10331</v>
      </c>
      <c r="Q2488" t="s">
        <v>10332</v>
      </c>
      <c r="R2488">
        <v>4</v>
      </c>
      <c r="S2488">
        <f t="shared" si="274"/>
        <v>2019</v>
      </c>
      <c r="T2488" t="s">
        <v>12</v>
      </c>
      <c r="U2488">
        <v>1</v>
      </c>
      <c r="V2488" t="s">
        <v>10019</v>
      </c>
      <c r="W2488">
        <f>VLOOKUP(Q2488,'PBT Tag Rates'!$B$5:$E$44,4,FALSE)</f>
        <v>1</v>
      </c>
      <c r="X2488">
        <v>1</v>
      </c>
      <c r="Y2488" s="14">
        <f>IFERROR(LOOKUP(H2488,{30,43,48,53,58,63,68,73,78,83,88,93,97},{42,47,52,57,62,67,72,77,82,87,92,99,100}),999)</f>
        <v>72</v>
      </c>
      <c r="Z2488" s="17">
        <f t="shared" si="275"/>
        <v>5.5555555555555554</v>
      </c>
      <c r="AA2488" s="17">
        <f t="shared" si="276"/>
        <v>5.5555555555555554</v>
      </c>
      <c r="AB2488" s="17">
        <f t="shared" si="277"/>
        <v>11.658097686375321</v>
      </c>
      <c r="AC2488" s="17" t="s">
        <v>17655</v>
      </c>
    </row>
    <row r="2489" spans="1:29" x14ac:dyDescent="0.25">
      <c r="A2489" t="s">
        <v>3339</v>
      </c>
      <c r="B2489" s="151" t="s">
        <v>10333</v>
      </c>
      <c r="C2489" t="s">
        <v>10334</v>
      </c>
      <c r="D2489" s="1">
        <v>45175</v>
      </c>
      <c r="E2489">
        <f t="shared" si="272"/>
        <v>18</v>
      </c>
      <c r="F2489" t="s">
        <v>6</v>
      </c>
      <c r="G2489">
        <v>710</v>
      </c>
      <c r="H2489">
        <f t="shared" si="271"/>
        <v>71</v>
      </c>
      <c r="I2489" t="s">
        <v>7</v>
      </c>
      <c r="J2489" t="s">
        <v>8</v>
      </c>
      <c r="K2489" t="s">
        <v>10335</v>
      </c>
      <c r="L2489" t="s">
        <v>8</v>
      </c>
      <c r="M2489" t="s">
        <v>6</v>
      </c>
      <c r="N2489" t="str">
        <f t="shared" si="273"/>
        <v>M</v>
      </c>
      <c r="O2489" t="s">
        <v>2564</v>
      </c>
      <c r="P2489" t="s">
        <v>2565</v>
      </c>
      <c r="Q2489" t="s">
        <v>221</v>
      </c>
      <c r="R2489">
        <v>4</v>
      </c>
      <c r="S2489">
        <f t="shared" si="274"/>
        <v>2019</v>
      </c>
      <c r="T2489" t="s">
        <v>12</v>
      </c>
      <c r="U2489">
        <v>1</v>
      </c>
      <c r="V2489" t="s">
        <v>3346</v>
      </c>
      <c r="W2489">
        <f>VLOOKUP(Q2489,'PBT Tag Rates'!$B$5:$E$44,4,FALSE)</f>
        <v>0.95971980899999998</v>
      </c>
      <c r="X2489">
        <v>1</v>
      </c>
      <c r="Y2489" s="14">
        <f>IFERROR(LOOKUP(H2489,{30,43,48,53,58,63,68,73,78,83,88,93,97},{42,47,52,57,62,67,72,77,82,87,92,99,100}),999)</f>
        <v>72</v>
      </c>
      <c r="Z2489" s="17">
        <f t="shared" si="275"/>
        <v>5.5555555555555554</v>
      </c>
      <c r="AA2489" s="17">
        <f t="shared" si="276"/>
        <v>5.5555555555555554</v>
      </c>
      <c r="AB2489" s="17">
        <f t="shared" si="277"/>
        <v>11.658097686375321</v>
      </c>
      <c r="AC2489" s="17" t="s">
        <v>17654</v>
      </c>
    </row>
    <row r="2490" spans="1:29" x14ac:dyDescent="0.25">
      <c r="A2490" t="s">
        <v>3339</v>
      </c>
      <c r="B2490" s="151" t="s">
        <v>10336</v>
      </c>
      <c r="C2490" t="s">
        <v>10337</v>
      </c>
      <c r="D2490" s="1">
        <v>45175</v>
      </c>
      <c r="E2490">
        <f t="shared" si="272"/>
        <v>18</v>
      </c>
      <c r="F2490" t="s">
        <v>14</v>
      </c>
      <c r="G2490">
        <v>800</v>
      </c>
      <c r="H2490">
        <f t="shared" si="271"/>
        <v>80</v>
      </c>
      <c r="I2490" t="s">
        <v>7</v>
      </c>
      <c r="J2490" t="s">
        <v>8</v>
      </c>
      <c r="K2490" t="s">
        <v>10338</v>
      </c>
      <c r="L2490" t="s">
        <v>8</v>
      </c>
      <c r="M2490" t="s">
        <v>14</v>
      </c>
      <c r="N2490" t="str">
        <f t="shared" si="273"/>
        <v>F</v>
      </c>
      <c r="O2490" t="s">
        <v>8</v>
      </c>
      <c r="P2490" t="s">
        <v>8</v>
      </c>
      <c r="Q2490" t="s">
        <v>11</v>
      </c>
      <c r="R2490" t="s">
        <v>8</v>
      </c>
      <c r="S2490" t="str">
        <f t="shared" si="274"/>
        <v>U</v>
      </c>
      <c r="T2490" t="s">
        <v>12</v>
      </c>
      <c r="U2490">
        <v>1.00000000000001</v>
      </c>
      <c r="V2490" t="s">
        <v>11</v>
      </c>
      <c r="W2490" t="e">
        <f>VLOOKUP(Q2490,'PBT Tag Rates'!$B$5:$E$44,4,FALSE)</f>
        <v>#N/A</v>
      </c>
      <c r="X2490">
        <v>1</v>
      </c>
      <c r="Y2490" s="14">
        <f>IFERROR(LOOKUP(H2490,{30,43,48,53,58,63,68,73,78,83,88,93,97},{42,47,52,57,62,67,72,77,82,87,92,99,100}),999)</f>
        <v>82</v>
      </c>
      <c r="Z2490" s="17">
        <f t="shared" si="275"/>
        <v>5.5555555555555554</v>
      </c>
      <c r="AA2490" s="17">
        <f t="shared" si="276"/>
        <v>5.5555555555555554</v>
      </c>
      <c r="AB2490" s="17">
        <f t="shared" si="277"/>
        <v>11.658097686375321</v>
      </c>
      <c r="AC2490" s="17" t="s">
        <v>17654</v>
      </c>
    </row>
    <row r="2491" spans="1:29" x14ac:dyDescent="0.25">
      <c r="A2491" t="s">
        <v>3339</v>
      </c>
      <c r="B2491" s="151" t="s">
        <v>10339</v>
      </c>
      <c r="C2491" t="s">
        <v>494</v>
      </c>
      <c r="D2491" s="1">
        <v>45175</v>
      </c>
      <c r="E2491">
        <f t="shared" si="272"/>
        <v>18</v>
      </c>
      <c r="F2491" t="s">
        <v>14</v>
      </c>
      <c r="G2491">
        <v>840</v>
      </c>
      <c r="H2491">
        <f t="shared" si="271"/>
        <v>84</v>
      </c>
      <c r="I2491" t="s">
        <v>7</v>
      </c>
      <c r="J2491" t="s">
        <v>8</v>
      </c>
      <c r="K2491" t="s">
        <v>10340</v>
      </c>
      <c r="L2491" t="s">
        <v>8</v>
      </c>
      <c r="M2491" t="s">
        <v>14</v>
      </c>
      <c r="N2491" t="str">
        <f t="shared" si="273"/>
        <v>F</v>
      </c>
      <c r="O2491" t="s">
        <v>511</v>
      </c>
      <c r="P2491" t="s">
        <v>5321</v>
      </c>
      <c r="Q2491" t="s">
        <v>221</v>
      </c>
      <c r="R2491">
        <v>4</v>
      </c>
      <c r="S2491">
        <f t="shared" si="274"/>
        <v>2019</v>
      </c>
      <c r="T2491" t="s">
        <v>12</v>
      </c>
      <c r="U2491">
        <v>1</v>
      </c>
      <c r="V2491" t="s">
        <v>3346</v>
      </c>
      <c r="W2491">
        <f>VLOOKUP(Q2491,'PBT Tag Rates'!$B$5:$E$44,4,FALSE)</f>
        <v>0.95971980899999998</v>
      </c>
      <c r="X2491">
        <v>1</v>
      </c>
      <c r="Y2491" s="14">
        <f>IFERROR(LOOKUP(H2491,{30,43,48,53,58,63,68,73,78,83,88,93,97},{42,47,52,57,62,67,72,77,82,87,92,99,100}),999)</f>
        <v>87</v>
      </c>
      <c r="Z2491" s="17">
        <f t="shared" si="275"/>
        <v>5.5555555555555554</v>
      </c>
      <c r="AA2491" s="17">
        <f t="shared" si="276"/>
        <v>5.5555555555555554</v>
      </c>
      <c r="AB2491" s="17">
        <f t="shared" si="277"/>
        <v>11.658097686375321</v>
      </c>
      <c r="AC2491" s="17" t="s">
        <v>17654</v>
      </c>
    </row>
    <row r="2492" spans="1:29" x14ac:dyDescent="0.25">
      <c r="A2492" t="s">
        <v>3339</v>
      </c>
      <c r="B2492" s="151" t="s">
        <v>10341</v>
      </c>
      <c r="C2492" t="s">
        <v>10342</v>
      </c>
      <c r="D2492" s="1">
        <v>45175</v>
      </c>
      <c r="E2492">
        <f t="shared" si="272"/>
        <v>18</v>
      </c>
      <c r="F2492" t="s">
        <v>14</v>
      </c>
      <c r="G2492">
        <v>750</v>
      </c>
      <c r="H2492">
        <f t="shared" si="271"/>
        <v>75</v>
      </c>
      <c r="I2492" t="s">
        <v>7</v>
      </c>
      <c r="J2492" t="s">
        <v>8</v>
      </c>
      <c r="K2492" t="s">
        <v>10343</v>
      </c>
      <c r="L2492" t="s">
        <v>8</v>
      </c>
      <c r="M2492" t="s">
        <v>14</v>
      </c>
      <c r="N2492" t="str">
        <f t="shared" si="273"/>
        <v>F</v>
      </c>
      <c r="O2492" t="s">
        <v>1780</v>
      </c>
      <c r="P2492" t="s">
        <v>2487</v>
      </c>
      <c r="Q2492" t="s">
        <v>221</v>
      </c>
      <c r="R2492">
        <v>4</v>
      </c>
      <c r="S2492">
        <f t="shared" si="274"/>
        <v>2019</v>
      </c>
      <c r="T2492" t="s">
        <v>12</v>
      </c>
      <c r="U2492">
        <v>0.999999999999997</v>
      </c>
      <c r="V2492" t="s">
        <v>3396</v>
      </c>
      <c r="W2492">
        <f>VLOOKUP(Q2492,'PBT Tag Rates'!$B$5:$E$44,4,FALSE)</f>
        <v>0.95971980899999998</v>
      </c>
      <c r="X2492">
        <v>1</v>
      </c>
      <c r="Y2492" s="14">
        <f>IFERROR(LOOKUP(H2492,{30,43,48,53,58,63,68,73,78,83,88,93,97},{42,47,52,57,62,67,72,77,82,87,92,99,100}),999)</f>
        <v>77</v>
      </c>
      <c r="Z2492" s="17">
        <f t="shared" si="275"/>
        <v>5.5555555555555554</v>
      </c>
      <c r="AA2492" s="17">
        <f t="shared" si="276"/>
        <v>5.5555555555555554</v>
      </c>
      <c r="AB2492" s="17">
        <f t="shared" si="277"/>
        <v>11.658097686375321</v>
      </c>
      <c r="AC2492" s="17" t="s">
        <v>17655</v>
      </c>
    </row>
    <row r="2493" spans="1:29" x14ac:dyDescent="0.25">
      <c r="A2493" t="s">
        <v>3339</v>
      </c>
      <c r="B2493" s="151" t="s">
        <v>10344</v>
      </c>
      <c r="C2493" t="s">
        <v>10345</v>
      </c>
      <c r="D2493" s="1">
        <v>45175</v>
      </c>
      <c r="E2493">
        <f t="shared" si="272"/>
        <v>18</v>
      </c>
      <c r="F2493" t="s">
        <v>6</v>
      </c>
      <c r="G2493">
        <v>700</v>
      </c>
      <c r="H2493">
        <f t="shared" si="271"/>
        <v>70</v>
      </c>
      <c r="I2493" t="s">
        <v>7</v>
      </c>
      <c r="J2493" t="s">
        <v>8</v>
      </c>
      <c r="K2493" t="s">
        <v>10346</v>
      </c>
      <c r="L2493" t="s">
        <v>8</v>
      </c>
      <c r="M2493" t="s">
        <v>6</v>
      </c>
      <c r="N2493" t="str">
        <f t="shared" si="273"/>
        <v>M</v>
      </c>
      <c r="O2493" t="s">
        <v>580</v>
      </c>
      <c r="P2493" t="s">
        <v>2666</v>
      </c>
      <c r="Q2493" t="s">
        <v>221</v>
      </c>
      <c r="R2493">
        <v>4</v>
      </c>
      <c r="S2493">
        <f t="shared" si="274"/>
        <v>2019</v>
      </c>
      <c r="T2493" t="s">
        <v>12</v>
      </c>
      <c r="U2493">
        <v>0.999999999999997</v>
      </c>
      <c r="V2493" t="s">
        <v>3357</v>
      </c>
      <c r="W2493">
        <f>VLOOKUP(Q2493,'PBT Tag Rates'!$B$5:$E$44,4,FALSE)</f>
        <v>0.95971980899999998</v>
      </c>
      <c r="X2493">
        <v>1</v>
      </c>
      <c r="Y2493" s="14">
        <f>IFERROR(LOOKUP(H2493,{30,43,48,53,58,63,68,73,78,83,88,93,97},{42,47,52,57,62,67,72,77,82,87,92,99,100}),999)</f>
        <v>72</v>
      </c>
      <c r="Z2493" s="17">
        <f t="shared" si="275"/>
        <v>5.5555555555555554</v>
      </c>
      <c r="AA2493" s="17">
        <f t="shared" si="276"/>
        <v>5.5555555555555554</v>
      </c>
      <c r="AB2493" s="17">
        <f t="shared" si="277"/>
        <v>11.658097686375321</v>
      </c>
      <c r="AC2493" s="17" t="s">
        <v>17654</v>
      </c>
    </row>
    <row r="2494" spans="1:29" x14ac:dyDescent="0.25">
      <c r="A2494" t="s">
        <v>3339</v>
      </c>
      <c r="B2494" s="151" t="s">
        <v>10347</v>
      </c>
      <c r="C2494" t="s">
        <v>495</v>
      </c>
      <c r="D2494" s="1">
        <v>45175</v>
      </c>
      <c r="E2494">
        <f t="shared" si="272"/>
        <v>18</v>
      </c>
      <c r="F2494" t="s">
        <v>6</v>
      </c>
      <c r="G2494">
        <v>760</v>
      </c>
      <c r="H2494">
        <f t="shared" si="271"/>
        <v>76</v>
      </c>
      <c r="I2494" t="s">
        <v>7</v>
      </c>
      <c r="J2494">
        <v>1</v>
      </c>
      <c r="K2494" t="s">
        <v>8</v>
      </c>
      <c r="L2494" t="s">
        <v>8</v>
      </c>
      <c r="M2494" t="s">
        <v>6</v>
      </c>
      <c r="N2494" t="str">
        <f t="shared" si="273"/>
        <v>M</v>
      </c>
      <c r="O2494" t="s">
        <v>10348</v>
      </c>
      <c r="P2494" t="s">
        <v>10349</v>
      </c>
      <c r="Q2494" t="s">
        <v>221</v>
      </c>
      <c r="R2494">
        <v>4</v>
      </c>
      <c r="S2494">
        <f t="shared" si="274"/>
        <v>2019</v>
      </c>
      <c r="T2494" t="s">
        <v>12</v>
      </c>
      <c r="U2494">
        <v>0.999999999999998</v>
      </c>
      <c r="V2494" t="s">
        <v>3168</v>
      </c>
      <c r="W2494">
        <f>VLOOKUP(Q2494,'PBT Tag Rates'!$B$5:$E$44,4,FALSE)</f>
        <v>0.95971980899999998</v>
      </c>
      <c r="X2494">
        <v>1</v>
      </c>
      <c r="Y2494" s="14">
        <f>IFERROR(LOOKUP(H2494,{30,43,48,53,58,63,68,73,78,83,88,93,97},{42,47,52,57,62,67,72,77,82,87,92,99,100}),999)</f>
        <v>77</v>
      </c>
      <c r="Z2494" s="17">
        <f t="shared" si="275"/>
        <v>5.5555555555555554</v>
      </c>
      <c r="AA2494" s="17">
        <f t="shared" si="276"/>
        <v>5.5555555555555554</v>
      </c>
      <c r="AB2494" s="17">
        <f t="shared" si="277"/>
        <v>11.658097686375321</v>
      </c>
      <c r="AC2494" s="17" t="s">
        <v>17654</v>
      </c>
    </row>
    <row r="2495" spans="1:29" x14ac:dyDescent="0.25">
      <c r="A2495" t="s">
        <v>3339</v>
      </c>
      <c r="B2495" s="151" t="s">
        <v>10350</v>
      </c>
      <c r="C2495" t="s">
        <v>10351</v>
      </c>
      <c r="D2495" s="1">
        <v>45175</v>
      </c>
      <c r="E2495">
        <f t="shared" si="272"/>
        <v>18</v>
      </c>
      <c r="F2495" t="s">
        <v>6</v>
      </c>
      <c r="G2495">
        <v>740</v>
      </c>
      <c r="H2495">
        <f t="shared" si="271"/>
        <v>74</v>
      </c>
      <c r="I2495" t="s">
        <v>7</v>
      </c>
      <c r="J2495" t="s">
        <v>8</v>
      </c>
      <c r="K2495" t="s">
        <v>10352</v>
      </c>
      <c r="L2495" t="s">
        <v>8</v>
      </c>
      <c r="M2495" t="s">
        <v>6</v>
      </c>
      <c r="N2495" t="str">
        <f t="shared" si="273"/>
        <v>M</v>
      </c>
      <c r="O2495" t="s">
        <v>8</v>
      </c>
      <c r="P2495" t="s">
        <v>8</v>
      </c>
      <c r="Q2495" t="s">
        <v>11</v>
      </c>
      <c r="R2495" t="s">
        <v>8</v>
      </c>
      <c r="S2495" t="str">
        <f t="shared" si="274"/>
        <v>U</v>
      </c>
      <c r="T2495" t="s">
        <v>12</v>
      </c>
      <c r="U2495">
        <v>0.999999999999997</v>
      </c>
      <c r="V2495" t="s">
        <v>11</v>
      </c>
      <c r="W2495" t="e">
        <f>VLOOKUP(Q2495,'PBT Tag Rates'!$B$5:$E$44,4,FALSE)</f>
        <v>#N/A</v>
      </c>
      <c r="X2495">
        <v>1</v>
      </c>
      <c r="Y2495" s="14">
        <f>IFERROR(LOOKUP(H2495,{30,43,48,53,58,63,68,73,78,83,88,93,97},{42,47,52,57,62,67,72,77,82,87,92,99,100}),999)</f>
        <v>77</v>
      </c>
      <c r="Z2495" s="17">
        <f t="shared" si="275"/>
        <v>5.5555555555555554</v>
      </c>
      <c r="AA2495" s="17">
        <f t="shared" si="276"/>
        <v>5.5555555555555554</v>
      </c>
      <c r="AB2495" s="17">
        <f t="shared" si="277"/>
        <v>11.658097686375321</v>
      </c>
      <c r="AC2495" s="17" t="s">
        <v>17654</v>
      </c>
    </row>
    <row r="2496" spans="1:29" x14ac:dyDescent="0.25">
      <c r="A2496" t="s">
        <v>3339</v>
      </c>
      <c r="B2496" s="151" t="s">
        <v>10353</v>
      </c>
      <c r="C2496" t="s">
        <v>10354</v>
      </c>
      <c r="D2496" s="1">
        <v>45175</v>
      </c>
      <c r="E2496">
        <f t="shared" si="272"/>
        <v>18</v>
      </c>
      <c r="F2496" t="s">
        <v>6</v>
      </c>
      <c r="G2496">
        <v>700</v>
      </c>
      <c r="H2496">
        <f t="shared" si="271"/>
        <v>70</v>
      </c>
      <c r="I2496" t="s">
        <v>7</v>
      </c>
      <c r="J2496" t="s">
        <v>8</v>
      </c>
      <c r="K2496" t="s">
        <v>10355</v>
      </c>
      <c r="L2496" t="s">
        <v>8</v>
      </c>
      <c r="M2496" t="s">
        <v>6</v>
      </c>
      <c r="N2496" t="str">
        <f t="shared" si="273"/>
        <v>M</v>
      </c>
      <c r="O2496" t="s">
        <v>2776</v>
      </c>
      <c r="P2496" t="s">
        <v>10356</v>
      </c>
      <c r="Q2496" t="s">
        <v>918</v>
      </c>
      <c r="R2496">
        <v>3</v>
      </c>
      <c r="S2496">
        <f t="shared" si="274"/>
        <v>2020</v>
      </c>
      <c r="T2496" t="s">
        <v>12</v>
      </c>
      <c r="U2496">
        <v>1</v>
      </c>
      <c r="V2496" t="s">
        <v>3386</v>
      </c>
      <c r="W2496">
        <f>VLOOKUP(Q2496,'PBT Tag Rates'!$B$5:$E$44,4,FALSE)</f>
        <v>0.98961045999999997</v>
      </c>
      <c r="X2496">
        <v>1</v>
      </c>
      <c r="Y2496" s="14">
        <f>IFERROR(LOOKUP(H2496,{30,43,48,53,58,63,68,73,78,83,88,93,97},{42,47,52,57,62,67,72,77,82,87,92,99,100}),999)</f>
        <v>72</v>
      </c>
      <c r="Z2496" s="17">
        <f t="shared" si="275"/>
        <v>5.5555555555555554</v>
      </c>
      <c r="AA2496" s="17">
        <f t="shared" si="276"/>
        <v>5.5555555555555554</v>
      </c>
      <c r="AB2496" s="17">
        <f t="shared" si="277"/>
        <v>11.658097686375321</v>
      </c>
      <c r="AC2496" s="17" t="s">
        <v>17654</v>
      </c>
    </row>
    <row r="2497" spans="1:29" x14ac:dyDescent="0.25">
      <c r="A2497" t="s">
        <v>3339</v>
      </c>
      <c r="B2497" s="151" t="s">
        <v>10357</v>
      </c>
      <c r="C2497" t="s">
        <v>496</v>
      </c>
      <c r="D2497" s="1">
        <v>45175</v>
      </c>
      <c r="E2497">
        <f t="shared" si="272"/>
        <v>18</v>
      </c>
      <c r="F2497" t="s">
        <v>6</v>
      </c>
      <c r="G2497">
        <v>870</v>
      </c>
      <c r="H2497">
        <f t="shared" si="271"/>
        <v>87</v>
      </c>
      <c r="I2497" t="s">
        <v>7</v>
      </c>
      <c r="J2497" t="s">
        <v>8</v>
      </c>
      <c r="K2497" t="s">
        <v>10358</v>
      </c>
      <c r="L2497" t="s">
        <v>8</v>
      </c>
      <c r="M2497" t="s">
        <v>6</v>
      </c>
      <c r="N2497" t="str">
        <f t="shared" si="273"/>
        <v>M</v>
      </c>
      <c r="O2497" t="s">
        <v>1413</v>
      </c>
      <c r="P2497" t="s">
        <v>1414</v>
      </c>
      <c r="Q2497" t="s">
        <v>221</v>
      </c>
      <c r="R2497">
        <v>4</v>
      </c>
      <c r="S2497">
        <f t="shared" si="274"/>
        <v>2019</v>
      </c>
      <c r="T2497" t="s">
        <v>12</v>
      </c>
      <c r="U2497">
        <v>1</v>
      </c>
      <c r="V2497" t="s">
        <v>3396</v>
      </c>
      <c r="W2497">
        <f>VLOOKUP(Q2497,'PBT Tag Rates'!$B$5:$E$44,4,FALSE)</f>
        <v>0.95971980899999998</v>
      </c>
      <c r="X2497">
        <v>1</v>
      </c>
      <c r="Y2497" s="14">
        <f>IFERROR(LOOKUP(H2497,{30,43,48,53,58,63,68,73,78,83,88,93,97},{42,47,52,57,62,67,72,77,82,87,92,99,100}),999)</f>
        <v>87</v>
      </c>
      <c r="Z2497" s="17">
        <f t="shared" si="275"/>
        <v>5.5555555555555554</v>
      </c>
      <c r="AA2497" s="17">
        <f t="shared" si="276"/>
        <v>5.5555555555555554</v>
      </c>
      <c r="AB2497" s="17">
        <f t="shared" si="277"/>
        <v>11.658097686375321</v>
      </c>
      <c r="AC2497" s="17" t="s">
        <v>17655</v>
      </c>
    </row>
    <row r="2498" spans="1:29" x14ac:dyDescent="0.25">
      <c r="A2498" t="s">
        <v>3339</v>
      </c>
      <c r="B2498" s="151" t="s">
        <v>10359</v>
      </c>
      <c r="C2498" t="s">
        <v>10360</v>
      </c>
      <c r="D2498" s="1">
        <v>45175</v>
      </c>
      <c r="E2498">
        <f t="shared" si="272"/>
        <v>18</v>
      </c>
      <c r="F2498" t="s">
        <v>6</v>
      </c>
      <c r="G2498">
        <v>850</v>
      </c>
      <c r="H2498">
        <f t="shared" si="271"/>
        <v>85</v>
      </c>
      <c r="I2498" t="s">
        <v>7</v>
      </c>
      <c r="J2498" t="s">
        <v>8</v>
      </c>
      <c r="K2498" t="s">
        <v>10361</v>
      </c>
      <c r="L2498" t="s">
        <v>8</v>
      </c>
      <c r="M2498" t="s">
        <v>6</v>
      </c>
      <c r="N2498" t="str">
        <f t="shared" si="273"/>
        <v>M</v>
      </c>
      <c r="O2498" t="s">
        <v>570</v>
      </c>
      <c r="P2498" t="s">
        <v>2845</v>
      </c>
      <c r="Q2498" t="s">
        <v>221</v>
      </c>
      <c r="R2498">
        <v>4</v>
      </c>
      <c r="S2498">
        <f t="shared" si="274"/>
        <v>2019</v>
      </c>
      <c r="T2498" t="s">
        <v>12</v>
      </c>
      <c r="U2498">
        <v>1</v>
      </c>
      <c r="V2498" t="s">
        <v>3346</v>
      </c>
      <c r="W2498">
        <f>VLOOKUP(Q2498,'PBT Tag Rates'!$B$5:$E$44,4,FALSE)</f>
        <v>0.95971980899999998</v>
      </c>
      <c r="X2498">
        <v>1</v>
      </c>
      <c r="Y2498" s="14">
        <f>IFERROR(LOOKUP(H2498,{30,43,48,53,58,63,68,73,78,83,88,93,97},{42,47,52,57,62,67,72,77,82,87,92,99,100}),999)</f>
        <v>87</v>
      </c>
      <c r="Z2498" s="17">
        <f t="shared" si="275"/>
        <v>5.5555555555555554</v>
      </c>
      <c r="AA2498" s="17">
        <f t="shared" si="276"/>
        <v>5.5555555555555554</v>
      </c>
      <c r="AB2498" s="17">
        <f t="shared" si="277"/>
        <v>11.658097686375321</v>
      </c>
      <c r="AC2498" s="17" t="s">
        <v>17654</v>
      </c>
    </row>
    <row r="2499" spans="1:29" x14ac:dyDescent="0.25">
      <c r="A2499" t="s">
        <v>3339</v>
      </c>
      <c r="B2499" s="151" t="s">
        <v>10362</v>
      </c>
      <c r="C2499" t="s">
        <v>497</v>
      </c>
      <c r="D2499" s="1">
        <v>45175</v>
      </c>
      <c r="E2499">
        <f t="shared" si="272"/>
        <v>18</v>
      </c>
      <c r="F2499" t="s">
        <v>6</v>
      </c>
      <c r="G2499">
        <v>660</v>
      </c>
      <c r="H2499">
        <f t="shared" si="271"/>
        <v>66</v>
      </c>
      <c r="I2499" t="s">
        <v>9</v>
      </c>
      <c r="J2499">
        <v>1</v>
      </c>
      <c r="K2499" t="s">
        <v>8</v>
      </c>
      <c r="L2499" t="s">
        <v>8</v>
      </c>
      <c r="M2499" t="s">
        <v>6</v>
      </c>
      <c r="N2499" t="str">
        <f t="shared" si="273"/>
        <v>M</v>
      </c>
      <c r="O2499" t="s">
        <v>10363</v>
      </c>
      <c r="P2499" t="s">
        <v>10364</v>
      </c>
      <c r="Q2499" t="s">
        <v>281</v>
      </c>
      <c r="R2499">
        <v>4</v>
      </c>
      <c r="S2499">
        <f t="shared" si="274"/>
        <v>2019</v>
      </c>
      <c r="T2499" t="s">
        <v>12</v>
      </c>
      <c r="U2499">
        <v>0.99999999999999301</v>
      </c>
      <c r="V2499" t="s">
        <v>3170</v>
      </c>
      <c r="W2499">
        <f>VLOOKUP(Q2499,'PBT Tag Rates'!$B$5:$E$44,4,FALSE)</f>
        <v>0.99705232300000002</v>
      </c>
      <c r="X2499">
        <v>1</v>
      </c>
      <c r="Y2499" s="14">
        <f>IFERROR(LOOKUP(H2499,{30,43,48,53,58,63,68,73,78,83,88,93,97},{42,47,52,57,62,67,72,77,82,87,92,99,100}),999)</f>
        <v>67</v>
      </c>
      <c r="Z2499" s="17">
        <f t="shared" si="275"/>
        <v>5.5555555555555554</v>
      </c>
      <c r="AA2499" s="17">
        <f t="shared" si="276"/>
        <v>5.5555555555555554</v>
      </c>
      <c r="AB2499" s="17">
        <f t="shared" si="277"/>
        <v>11.658097686375321</v>
      </c>
      <c r="AC2499" s="17" t="s">
        <v>17654</v>
      </c>
    </row>
    <row r="2500" spans="1:29" x14ac:dyDescent="0.25">
      <c r="A2500" t="s">
        <v>3339</v>
      </c>
      <c r="B2500" s="151" t="s">
        <v>10365</v>
      </c>
      <c r="C2500" t="s">
        <v>498</v>
      </c>
      <c r="D2500" s="1">
        <v>45175</v>
      </c>
      <c r="E2500">
        <f t="shared" si="272"/>
        <v>18</v>
      </c>
      <c r="F2500" t="s">
        <v>6</v>
      </c>
      <c r="G2500">
        <v>610</v>
      </c>
      <c r="H2500">
        <f t="shared" si="271"/>
        <v>61</v>
      </c>
      <c r="I2500" t="s">
        <v>9</v>
      </c>
      <c r="J2500">
        <v>1</v>
      </c>
      <c r="K2500" t="s">
        <v>8</v>
      </c>
      <c r="L2500" t="s">
        <v>8</v>
      </c>
      <c r="M2500" t="s">
        <v>6</v>
      </c>
      <c r="N2500" t="str">
        <f t="shared" si="273"/>
        <v>M</v>
      </c>
      <c r="O2500" t="s">
        <v>576</v>
      </c>
      <c r="P2500" t="s">
        <v>858</v>
      </c>
      <c r="Q2500" t="s">
        <v>221</v>
      </c>
      <c r="R2500">
        <v>4</v>
      </c>
      <c r="S2500">
        <f t="shared" si="274"/>
        <v>2019</v>
      </c>
      <c r="T2500" t="s">
        <v>12</v>
      </c>
      <c r="U2500">
        <v>1</v>
      </c>
      <c r="V2500" t="s">
        <v>3357</v>
      </c>
      <c r="W2500">
        <f>VLOOKUP(Q2500,'PBT Tag Rates'!$B$5:$E$44,4,FALSE)</f>
        <v>0.95971980899999998</v>
      </c>
      <c r="X2500">
        <v>1</v>
      </c>
      <c r="Y2500" s="14">
        <f>IFERROR(LOOKUP(H2500,{30,43,48,53,58,63,68,73,78,83,88,93,97},{42,47,52,57,62,67,72,77,82,87,92,99,100}),999)</f>
        <v>62</v>
      </c>
      <c r="Z2500" s="17">
        <f t="shared" si="275"/>
        <v>5.5555555555555554</v>
      </c>
      <c r="AA2500" s="17">
        <f t="shared" si="276"/>
        <v>5.5555555555555554</v>
      </c>
      <c r="AB2500" s="17">
        <f t="shared" si="277"/>
        <v>11.658097686375321</v>
      </c>
      <c r="AC2500" s="17" t="s">
        <v>17654</v>
      </c>
    </row>
    <row r="2501" spans="1:29" x14ac:dyDescent="0.25">
      <c r="A2501" t="s">
        <v>3339</v>
      </c>
      <c r="B2501" s="151" t="s">
        <v>10366</v>
      </c>
      <c r="C2501" t="s">
        <v>10367</v>
      </c>
      <c r="D2501" s="1">
        <v>45175</v>
      </c>
      <c r="E2501">
        <f t="shared" si="272"/>
        <v>18</v>
      </c>
      <c r="F2501" t="s">
        <v>14</v>
      </c>
      <c r="G2501">
        <v>810</v>
      </c>
      <c r="H2501">
        <f t="shared" si="271"/>
        <v>81</v>
      </c>
      <c r="I2501" t="s">
        <v>9</v>
      </c>
      <c r="J2501" t="s">
        <v>8</v>
      </c>
      <c r="K2501" t="s">
        <v>10368</v>
      </c>
      <c r="L2501" t="s">
        <v>8</v>
      </c>
      <c r="M2501" t="s">
        <v>14</v>
      </c>
      <c r="N2501" t="str">
        <f t="shared" si="273"/>
        <v>F</v>
      </c>
      <c r="O2501" t="s">
        <v>10369</v>
      </c>
      <c r="P2501" t="s">
        <v>10370</v>
      </c>
      <c r="Q2501" t="s">
        <v>10332</v>
      </c>
      <c r="R2501">
        <v>4</v>
      </c>
      <c r="S2501">
        <f t="shared" si="274"/>
        <v>2019</v>
      </c>
      <c r="T2501" t="s">
        <v>12</v>
      </c>
      <c r="U2501">
        <v>1</v>
      </c>
      <c r="V2501" t="s">
        <v>10019</v>
      </c>
      <c r="W2501">
        <f>VLOOKUP(Q2501,'PBT Tag Rates'!$B$5:$E$44,4,FALSE)</f>
        <v>1</v>
      </c>
      <c r="X2501">
        <v>1</v>
      </c>
      <c r="Y2501" s="14">
        <f>IFERROR(LOOKUP(H2501,{30,43,48,53,58,63,68,73,78,83,88,93,97},{42,47,52,57,62,67,72,77,82,87,92,99,100}),999)</f>
        <v>82</v>
      </c>
      <c r="Z2501" s="17">
        <f t="shared" si="275"/>
        <v>5.5555555555555554</v>
      </c>
      <c r="AA2501" s="17">
        <f t="shared" si="276"/>
        <v>5.5555555555555554</v>
      </c>
      <c r="AB2501" s="17">
        <f t="shared" si="277"/>
        <v>11.658097686375321</v>
      </c>
      <c r="AC2501" s="17" t="s">
        <v>17655</v>
      </c>
    </row>
    <row r="2502" spans="1:29" x14ac:dyDescent="0.25">
      <c r="A2502" t="s">
        <v>3339</v>
      </c>
      <c r="B2502" s="151" t="s">
        <v>10371</v>
      </c>
      <c r="C2502" t="s">
        <v>10372</v>
      </c>
      <c r="D2502" s="1">
        <v>45175</v>
      </c>
      <c r="E2502">
        <f t="shared" si="272"/>
        <v>18</v>
      </c>
      <c r="F2502" t="s">
        <v>6</v>
      </c>
      <c r="G2502">
        <v>770</v>
      </c>
      <c r="H2502">
        <f t="shared" si="271"/>
        <v>77</v>
      </c>
      <c r="I2502" t="s">
        <v>7</v>
      </c>
      <c r="J2502" t="s">
        <v>8</v>
      </c>
      <c r="K2502" t="s">
        <v>10373</v>
      </c>
      <c r="L2502" t="s">
        <v>8</v>
      </c>
      <c r="M2502" t="s">
        <v>14</v>
      </c>
      <c r="N2502" t="str">
        <f t="shared" si="273"/>
        <v>F</v>
      </c>
      <c r="O2502" t="s">
        <v>545</v>
      </c>
      <c r="P2502" t="s">
        <v>546</v>
      </c>
      <c r="Q2502" t="s">
        <v>221</v>
      </c>
      <c r="R2502">
        <v>4</v>
      </c>
      <c r="S2502">
        <f t="shared" si="274"/>
        <v>2019</v>
      </c>
      <c r="T2502" t="s">
        <v>12</v>
      </c>
      <c r="U2502">
        <v>1</v>
      </c>
      <c r="V2502" t="s">
        <v>3346</v>
      </c>
      <c r="W2502">
        <f>VLOOKUP(Q2502,'PBT Tag Rates'!$B$5:$E$44,4,FALSE)</f>
        <v>0.95971980899999998</v>
      </c>
      <c r="X2502">
        <v>1</v>
      </c>
      <c r="Y2502" s="14">
        <f>IFERROR(LOOKUP(H2502,{30,43,48,53,58,63,68,73,78,83,88,93,97},{42,47,52,57,62,67,72,77,82,87,92,99,100}),999)</f>
        <v>77</v>
      </c>
      <c r="Z2502" s="17">
        <f t="shared" si="275"/>
        <v>5.5555555555555554</v>
      </c>
      <c r="AA2502" s="17">
        <f t="shared" si="276"/>
        <v>5.5555555555555554</v>
      </c>
      <c r="AB2502" s="17">
        <f t="shared" si="277"/>
        <v>11.658097686375321</v>
      </c>
      <c r="AC2502" s="17" t="s">
        <v>17654</v>
      </c>
    </row>
    <row r="2503" spans="1:29" x14ac:dyDescent="0.25">
      <c r="A2503" t="s">
        <v>3339</v>
      </c>
      <c r="B2503" s="151" t="s">
        <v>10374</v>
      </c>
      <c r="C2503" t="s">
        <v>499</v>
      </c>
      <c r="D2503" s="1">
        <v>45175</v>
      </c>
      <c r="E2503">
        <f t="shared" si="272"/>
        <v>18</v>
      </c>
      <c r="F2503" t="s">
        <v>14</v>
      </c>
      <c r="G2503">
        <v>760</v>
      </c>
      <c r="H2503">
        <f t="shared" si="271"/>
        <v>76</v>
      </c>
      <c r="I2503" t="s">
        <v>9</v>
      </c>
      <c r="J2503">
        <v>1</v>
      </c>
      <c r="K2503" t="s">
        <v>8</v>
      </c>
      <c r="L2503" t="s">
        <v>8</v>
      </c>
      <c r="M2503" t="s">
        <v>14</v>
      </c>
      <c r="N2503" t="str">
        <f t="shared" si="273"/>
        <v>F</v>
      </c>
      <c r="O2503" t="s">
        <v>737</v>
      </c>
      <c r="P2503" t="s">
        <v>2652</v>
      </c>
      <c r="Q2503" t="s">
        <v>221</v>
      </c>
      <c r="R2503">
        <v>4</v>
      </c>
      <c r="S2503">
        <f t="shared" si="274"/>
        <v>2019</v>
      </c>
      <c r="T2503" t="s">
        <v>12</v>
      </c>
      <c r="U2503">
        <v>0.999999999999999</v>
      </c>
      <c r="V2503" t="s">
        <v>3386</v>
      </c>
      <c r="W2503">
        <f>VLOOKUP(Q2503,'PBT Tag Rates'!$B$5:$E$44,4,FALSE)</f>
        <v>0.95971980899999998</v>
      </c>
      <c r="X2503">
        <v>1</v>
      </c>
      <c r="Y2503" s="14">
        <f>IFERROR(LOOKUP(H2503,{30,43,48,53,58,63,68,73,78,83,88,93,97},{42,47,52,57,62,67,72,77,82,87,92,99,100}),999)</f>
        <v>77</v>
      </c>
      <c r="Z2503" s="17">
        <f t="shared" si="275"/>
        <v>5.5555555555555554</v>
      </c>
      <c r="AA2503" s="17">
        <f t="shared" si="276"/>
        <v>5.5555555555555554</v>
      </c>
      <c r="AB2503" s="17">
        <f t="shared" si="277"/>
        <v>11.658097686375321</v>
      </c>
      <c r="AC2503" s="17" t="s">
        <v>17654</v>
      </c>
    </row>
    <row r="2504" spans="1:29" x14ac:dyDescent="0.25">
      <c r="A2504" t="s">
        <v>3339</v>
      </c>
      <c r="B2504" s="151" t="s">
        <v>10375</v>
      </c>
      <c r="C2504" t="s">
        <v>10376</v>
      </c>
      <c r="D2504" s="1">
        <v>45175</v>
      </c>
      <c r="E2504">
        <f t="shared" si="272"/>
        <v>18</v>
      </c>
      <c r="F2504" t="s">
        <v>14</v>
      </c>
      <c r="G2504">
        <v>730</v>
      </c>
      <c r="H2504">
        <f t="shared" si="271"/>
        <v>73</v>
      </c>
      <c r="I2504" t="s">
        <v>7</v>
      </c>
      <c r="J2504" t="s">
        <v>8</v>
      </c>
      <c r="K2504" t="s">
        <v>10377</v>
      </c>
      <c r="L2504" t="s">
        <v>8</v>
      </c>
      <c r="M2504" t="s">
        <v>14</v>
      </c>
      <c r="N2504" t="str">
        <f t="shared" si="273"/>
        <v>F</v>
      </c>
      <c r="O2504" t="s">
        <v>1866</v>
      </c>
      <c r="P2504" t="s">
        <v>1867</v>
      </c>
      <c r="Q2504" t="s">
        <v>221</v>
      </c>
      <c r="R2504">
        <v>4</v>
      </c>
      <c r="S2504">
        <f t="shared" si="274"/>
        <v>2019</v>
      </c>
      <c r="T2504" t="s">
        <v>12</v>
      </c>
      <c r="U2504">
        <v>1</v>
      </c>
      <c r="V2504" t="s">
        <v>3386</v>
      </c>
      <c r="W2504">
        <f>VLOOKUP(Q2504,'PBT Tag Rates'!$B$5:$E$44,4,FALSE)</f>
        <v>0.95971980899999998</v>
      </c>
      <c r="X2504">
        <v>1</v>
      </c>
      <c r="Y2504" s="14">
        <f>IFERROR(LOOKUP(H2504,{30,43,48,53,58,63,68,73,78,83,88,93,97},{42,47,52,57,62,67,72,77,82,87,92,99,100}),999)</f>
        <v>77</v>
      </c>
      <c r="Z2504" s="17">
        <f t="shared" si="275"/>
        <v>5.5555555555555554</v>
      </c>
      <c r="AA2504" s="17">
        <f t="shared" si="276"/>
        <v>5.5555555555555554</v>
      </c>
      <c r="AB2504" s="17">
        <f t="shared" si="277"/>
        <v>11.658097686375321</v>
      </c>
      <c r="AC2504" s="17" t="s">
        <v>17654</v>
      </c>
    </row>
    <row r="2505" spans="1:29" x14ac:dyDescent="0.25">
      <c r="A2505" t="s">
        <v>3339</v>
      </c>
      <c r="B2505" s="151" t="s">
        <v>10378</v>
      </c>
      <c r="C2505" t="s">
        <v>500</v>
      </c>
      <c r="D2505" s="1">
        <v>45175</v>
      </c>
      <c r="E2505">
        <f t="shared" si="272"/>
        <v>18</v>
      </c>
      <c r="F2505" t="s">
        <v>6</v>
      </c>
      <c r="G2505">
        <v>880</v>
      </c>
      <c r="H2505">
        <f t="shared" si="271"/>
        <v>88</v>
      </c>
      <c r="I2505" t="s">
        <v>7</v>
      </c>
      <c r="J2505" t="s">
        <v>8</v>
      </c>
      <c r="K2505" t="s">
        <v>10379</v>
      </c>
      <c r="L2505" t="s">
        <v>8</v>
      </c>
      <c r="M2505" t="s">
        <v>6</v>
      </c>
      <c r="N2505" t="str">
        <f t="shared" si="273"/>
        <v>M</v>
      </c>
      <c r="O2505" t="s">
        <v>8</v>
      </c>
      <c r="P2505" t="s">
        <v>8</v>
      </c>
      <c r="Q2505" t="s">
        <v>11</v>
      </c>
      <c r="R2505" t="s">
        <v>8</v>
      </c>
      <c r="S2505" t="str">
        <f t="shared" si="274"/>
        <v>U</v>
      </c>
      <c r="T2505" t="s">
        <v>12</v>
      </c>
      <c r="U2505">
        <v>0.999999999999999</v>
      </c>
      <c r="V2505" t="s">
        <v>11</v>
      </c>
      <c r="W2505" t="e">
        <f>VLOOKUP(Q2505,'PBT Tag Rates'!$B$5:$E$44,4,FALSE)</f>
        <v>#N/A</v>
      </c>
      <c r="X2505">
        <v>1</v>
      </c>
      <c r="Y2505" s="14">
        <f>IFERROR(LOOKUP(H2505,{30,43,48,53,58,63,68,73,78,83,88,93,97},{42,47,52,57,62,67,72,77,82,87,92,99,100}),999)</f>
        <v>92</v>
      </c>
      <c r="Z2505" s="17">
        <f t="shared" si="275"/>
        <v>5.5555555555555554</v>
      </c>
      <c r="AA2505" s="17">
        <f t="shared" si="276"/>
        <v>5.5555555555555554</v>
      </c>
      <c r="AB2505" s="17">
        <f t="shared" si="277"/>
        <v>11.658097686375321</v>
      </c>
      <c r="AC2505" s="17" t="s">
        <v>17654</v>
      </c>
    </row>
    <row r="2506" spans="1:29" x14ac:dyDescent="0.25">
      <c r="A2506" t="s">
        <v>3339</v>
      </c>
      <c r="B2506" s="151" t="s">
        <v>10380</v>
      </c>
      <c r="C2506" t="s">
        <v>501</v>
      </c>
      <c r="D2506" s="1">
        <v>45175</v>
      </c>
      <c r="E2506">
        <f t="shared" si="272"/>
        <v>18</v>
      </c>
      <c r="F2506" t="s">
        <v>6</v>
      </c>
      <c r="G2506">
        <v>630</v>
      </c>
      <c r="H2506">
        <f t="shared" si="271"/>
        <v>63</v>
      </c>
      <c r="I2506" t="s">
        <v>7</v>
      </c>
      <c r="J2506" t="s">
        <v>8</v>
      </c>
      <c r="K2506" t="s">
        <v>8</v>
      </c>
      <c r="L2506" t="s">
        <v>8</v>
      </c>
      <c r="M2506" t="s">
        <v>6</v>
      </c>
      <c r="N2506" t="str">
        <f t="shared" si="273"/>
        <v>M</v>
      </c>
      <c r="O2506" t="s">
        <v>9521</v>
      </c>
      <c r="P2506" t="s">
        <v>9522</v>
      </c>
      <c r="Q2506" t="s">
        <v>918</v>
      </c>
      <c r="R2506">
        <v>3</v>
      </c>
      <c r="S2506">
        <f t="shared" si="274"/>
        <v>2020</v>
      </c>
      <c r="T2506" t="s">
        <v>12</v>
      </c>
      <c r="U2506">
        <v>1.00000000000001</v>
      </c>
      <c r="V2506" t="s">
        <v>3357</v>
      </c>
      <c r="W2506">
        <f>VLOOKUP(Q2506,'PBT Tag Rates'!$B$5:$E$44,4,FALSE)</f>
        <v>0.98961045999999997</v>
      </c>
      <c r="X2506">
        <v>1</v>
      </c>
      <c r="Y2506" s="14">
        <f>IFERROR(LOOKUP(H2506,{30,43,48,53,58,63,68,73,78,83,88,93,97},{42,47,52,57,62,67,72,77,82,87,92,99,100}),999)</f>
        <v>67</v>
      </c>
      <c r="Z2506" s="17">
        <f t="shared" si="275"/>
        <v>5.5555555555555554</v>
      </c>
      <c r="AA2506" s="17">
        <f t="shared" si="276"/>
        <v>5.5555555555555554</v>
      </c>
      <c r="AB2506" s="17">
        <f t="shared" si="277"/>
        <v>11.658097686375321</v>
      </c>
      <c r="AC2506" s="17" t="s">
        <v>17654</v>
      </c>
    </row>
    <row r="2507" spans="1:29" x14ac:dyDescent="0.25">
      <c r="A2507" t="s">
        <v>3339</v>
      </c>
      <c r="B2507" s="151" t="s">
        <v>10381</v>
      </c>
      <c r="C2507" t="s">
        <v>502</v>
      </c>
      <c r="D2507" s="1">
        <v>45175</v>
      </c>
      <c r="E2507">
        <f t="shared" si="272"/>
        <v>18</v>
      </c>
      <c r="F2507" t="s">
        <v>14</v>
      </c>
      <c r="G2507">
        <v>800</v>
      </c>
      <c r="H2507">
        <f t="shared" si="271"/>
        <v>80</v>
      </c>
      <c r="I2507" t="s">
        <v>7</v>
      </c>
      <c r="J2507" t="s">
        <v>8</v>
      </c>
      <c r="K2507" t="s">
        <v>10382</v>
      </c>
      <c r="L2507" t="s">
        <v>8</v>
      </c>
      <c r="M2507" t="s">
        <v>14</v>
      </c>
      <c r="N2507" t="str">
        <f t="shared" si="273"/>
        <v>F</v>
      </c>
      <c r="O2507" t="s">
        <v>8</v>
      </c>
      <c r="P2507" t="s">
        <v>8</v>
      </c>
      <c r="Q2507" t="s">
        <v>11</v>
      </c>
      <c r="R2507" t="s">
        <v>8</v>
      </c>
      <c r="S2507" t="str">
        <f t="shared" si="274"/>
        <v>U</v>
      </c>
      <c r="T2507" t="s">
        <v>12</v>
      </c>
      <c r="U2507">
        <v>0.999999999999997</v>
      </c>
      <c r="V2507" t="s">
        <v>11</v>
      </c>
      <c r="W2507" t="e">
        <f>VLOOKUP(Q2507,'PBT Tag Rates'!$B$5:$E$44,4,FALSE)</f>
        <v>#N/A</v>
      </c>
      <c r="X2507">
        <v>1</v>
      </c>
      <c r="Y2507" s="14">
        <f>IFERROR(LOOKUP(H2507,{30,43,48,53,58,63,68,73,78,83,88,93,97},{42,47,52,57,62,67,72,77,82,87,92,99,100}),999)</f>
        <v>82</v>
      </c>
      <c r="Z2507" s="17">
        <f t="shared" si="275"/>
        <v>5.5555555555555554</v>
      </c>
      <c r="AA2507" s="17">
        <f t="shared" si="276"/>
        <v>5.5555555555555554</v>
      </c>
      <c r="AB2507" s="17">
        <f t="shared" si="277"/>
        <v>11.658097686375321</v>
      </c>
      <c r="AC2507" s="17" t="s">
        <v>17654</v>
      </c>
    </row>
    <row r="2508" spans="1:29" x14ac:dyDescent="0.25">
      <c r="A2508" t="s">
        <v>3339</v>
      </c>
      <c r="B2508" s="151" t="s">
        <v>10383</v>
      </c>
      <c r="C2508" t="s">
        <v>10384</v>
      </c>
      <c r="D2508" s="1">
        <v>45175</v>
      </c>
      <c r="E2508">
        <f t="shared" si="272"/>
        <v>18</v>
      </c>
      <c r="F2508" t="s">
        <v>14</v>
      </c>
      <c r="G2508">
        <v>840</v>
      </c>
      <c r="H2508">
        <f t="shared" si="271"/>
        <v>84</v>
      </c>
      <c r="I2508" t="s">
        <v>9</v>
      </c>
      <c r="J2508">
        <v>1</v>
      </c>
      <c r="K2508" t="s">
        <v>10385</v>
      </c>
      <c r="L2508" t="s">
        <v>8</v>
      </c>
      <c r="M2508" t="s">
        <v>14</v>
      </c>
      <c r="N2508" t="str">
        <f t="shared" si="273"/>
        <v>F</v>
      </c>
      <c r="O2508" t="s">
        <v>8</v>
      </c>
      <c r="P2508" t="s">
        <v>8</v>
      </c>
      <c r="Q2508" t="s">
        <v>11</v>
      </c>
      <c r="R2508" t="s">
        <v>8</v>
      </c>
      <c r="S2508" t="str">
        <f t="shared" si="274"/>
        <v>U</v>
      </c>
      <c r="T2508" t="s">
        <v>12</v>
      </c>
      <c r="U2508">
        <v>1</v>
      </c>
      <c r="V2508" t="s">
        <v>3100</v>
      </c>
      <c r="W2508" t="e">
        <f>VLOOKUP(Q2508,'PBT Tag Rates'!$B$5:$E$44,4,FALSE)</f>
        <v>#N/A</v>
      </c>
      <c r="X2508">
        <v>1</v>
      </c>
      <c r="Y2508" s="14">
        <f>IFERROR(LOOKUP(H2508,{30,43,48,53,58,63,68,73,78,83,88,93,97},{42,47,52,57,62,67,72,77,82,87,92,99,100}),999)</f>
        <v>87</v>
      </c>
      <c r="Z2508" s="17">
        <f t="shared" si="275"/>
        <v>5.5555555555555554</v>
      </c>
      <c r="AA2508" s="17">
        <f t="shared" si="276"/>
        <v>5.5555555555555554</v>
      </c>
      <c r="AB2508" s="17">
        <f t="shared" si="277"/>
        <v>11.658097686375321</v>
      </c>
      <c r="AC2508" s="17" t="s">
        <v>17654</v>
      </c>
    </row>
    <row r="2509" spans="1:29" x14ac:dyDescent="0.25">
      <c r="A2509" t="s">
        <v>3339</v>
      </c>
      <c r="B2509" s="151" t="s">
        <v>10386</v>
      </c>
      <c r="C2509" t="s">
        <v>10387</v>
      </c>
      <c r="D2509" s="1">
        <v>45175</v>
      </c>
      <c r="E2509">
        <f t="shared" si="272"/>
        <v>18</v>
      </c>
      <c r="F2509" t="s">
        <v>14</v>
      </c>
      <c r="G2509">
        <v>820</v>
      </c>
      <c r="H2509">
        <f t="shared" si="271"/>
        <v>82</v>
      </c>
      <c r="I2509" t="s">
        <v>7</v>
      </c>
      <c r="J2509" t="s">
        <v>8</v>
      </c>
      <c r="K2509" t="s">
        <v>10388</v>
      </c>
      <c r="L2509" t="s">
        <v>8</v>
      </c>
      <c r="M2509" t="s">
        <v>14</v>
      </c>
      <c r="N2509" t="str">
        <f t="shared" si="273"/>
        <v>F</v>
      </c>
      <c r="O2509" t="s">
        <v>1691</v>
      </c>
      <c r="P2509" t="s">
        <v>1692</v>
      </c>
      <c r="Q2509" t="s">
        <v>221</v>
      </c>
      <c r="R2509">
        <v>4</v>
      </c>
      <c r="S2509">
        <f t="shared" si="274"/>
        <v>2019</v>
      </c>
      <c r="T2509" t="s">
        <v>12</v>
      </c>
      <c r="U2509">
        <v>1</v>
      </c>
      <c r="V2509" t="s">
        <v>3653</v>
      </c>
      <c r="W2509">
        <f>VLOOKUP(Q2509,'PBT Tag Rates'!$B$5:$E$44,4,FALSE)</f>
        <v>0.95971980899999998</v>
      </c>
      <c r="X2509">
        <v>1</v>
      </c>
      <c r="Y2509" s="14">
        <f>IFERROR(LOOKUP(H2509,{30,43,48,53,58,63,68,73,78,83,88,93,97},{42,47,52,57,62,67,72,77,82,87,92,99,100}),999)</f>
        <v>82</v>
      </c>
      <c r="Z2509" s="17">
        <f t="shared" si="275"/>
        <v>5.5555555555555554</v>
      </c>
      <c r="AA2509" s="17">
        <f t="shared" si="276"/>
        <v>5.5555555555555554</v>
      </c>
      <c r="AB2509" s="17">
        <f t="shared" si="277"/>
        <v>11.658097686375321</v>
      </c>
      <c r="AC2509" s="17" t="s">
        <v>17655</v>
      </c>
    </row>
    <row r="2510" spans="1:29" x14ac:dyDescent="0.25">
      <c r="A2510" t="s">
        <v>3339</v>
      </c>
      <c r="B2510" s="151" t="s">
        <v>10389</v>
      </c>
      <c r="C2510" t="s">
        <v>503</v>
      </c>
      <c r="D2510" s="1">
        <v>45175</v>
      </c>
      <c r="E2510">
        <f t="shared" si="272"/>
        <v>18</v>
      </c>
      <c r="F2510" t="s">
        <v>14</v>
      </c>
      <c r="G2510">
        <v>740</v>
      </c>
      <c r="H2510">
        <f t="shared" si="271"/>
        <v>74</v>
      </c>
      <c r="I2510" t="s">
        <v>7</v>
      </c>
      <c r="J2510" t="s">
        <v>8</v>
      </c>
      <c r="K2510" t="s">
        <v>10390</v>
      </c>
      <c r="L2510" t="s">
        <v>8</v>
      </c>
      <c r="M2510" t="s">
        <v>14</v>
      </c>
      <c r="N2510" t="str">
        <f t="shared" si="273"/>
        <v>F</v>
      </c>
      <c r="O2510" t="s">
        <v>8</v>
      </c>
      <c r="P2510" t="s">
        <v>8</v>
      </c>
      <c r="Q2510" t="s">
        <v>11</v>
      </c>
      <c r="R2510" t="s">
        <v>8</v>
      </c>
      <c r="S2510" t="str">
        <f t="shared" si="274"/>
        <v>U</v>
      </c>
      <c r="T2510" t="s">
        <v>12</v>
      </c>
      <c r="U2510">
        <v>1</v>
      </c>
      <c r="V2510" t="s">
        <v>11</v>
      </c>
      <c r="W2510" t="e">
        <f>VLOOKUP(Q2510,'PBT Tag Rates'!$B$5:$E$44,4,FALSE)</f>
        <v>#N/A</v>
      </c>
      <c r="X2510">
        <v>1</v>
      </c>
      <c r="Y2510" s="14">
        <f>IFERROR(LOOKUP(H2510,{30,43,48,53,58,63,68,73,78,83,88,93,97},{42,47,52,57,62,67,72,77,82,87,92,99,100}),999)</f>
        <v>77</v>
      </c>
      <c r="Z2510" s="17">
        <f t="shared" si="275"/>
        <v>5.5555555555555554</v>
      </c>
      <c r="AA2510" s="17">
        <f t="shared" si="276"/>
        <v>5.5555555555555554</v>
      </c>
      <c r="AB2510" s="17">
        <f t="shared" si="277"/>
        <v>11.658097686375321</v>
      </c>
      <c r="AC2510" s="17" t="s">
        <v>17654</v>
      </c>
    </row>
    <row r="2511" spans="1:29" x14ac:dyDescent="0.25">
      <c r="A2511" t="s">
        <v>3339</v>
      </c>
      <c r="B2511" s="151" t="s">
        <v>10391</v>
      </c>
      <c r="C2511" t="s">
        <v>10392</v>
      </c>
      <c r="D2511" s="1">
        <v>45175</v>
      </c>
      <c r="E2511">
        <f t="shared" si="272"/>
        <v>18</v>
      </c>
      <c r="F2511" t="s">
        <v>6</v>
      </c>
      <c r="G2511">
        <v>700</v>
      </c>
      <c r="H2511">
        <f t="shared" si="271"/>
        <v>70</v>
      </c>
      <c r="I2511" t="s">
        <v>7</v>
      </c>
      <c r="J2511" t="s">
        <v>8</v>
      </c>
      <c r="K2511" t="s">
        <v>10393</v>
      </c>
      <c r="L2511" t="s">
        <v>8</v>
      </c>
      <c r="M2511" t="s">
        <v>6</v>
      </c>
      <c r="N2511" t="str">
        <f t="shared" si="273"/>
        <v>M</v>
      </c>
      <c r="O2511" t="s">
        <v>8</v>
      </c>
      <c r="P2511" t="s">
        <v>8</v>
      </c>
      <c r="Q2511" t="s">
        <v>11</v>
      </c>
      <c r="R2511" t="s">
        <v>8</v>
      </c>
      <c r="S2511" t="str">
        <f t="shared" si="274"/>
        <v>U</v>
      </c>
      <c r="T2511" t="s">
        <v>12</v>
      </c>
      <c r="U2511">
        <v>0.999999999999997</v>
      </c>
      <c r="V2511" t="s">
        <v>11</v>
      </c>
      <c r="W2511" t="e">
        <f>VLOOKUP(Q2511,'PBT Tag Rates'!$B$5:$E$44,4,FALSE)</f>
        <v>#N/A</v>
      </c>
      <c r="X2511">
        <v>1</v>
      </c>
      <c r="Y2511" s="14">
        <f>IFERROR(LOOKUP(H2511,{30,43,48,53,58,63,68,73,78,83,88,93,97},{42,47,52,57,62,67,72,77,82,87,92,99,100}),999)</f>
        <v>72</v>
      </c>
      <c r="Z2511" s="17">
        <f t="shared" si="275"/>
        <v>5.5555555555555554</v>
      </c>
      <c r="AA2511" s="17">
        <f t="shared" si="276"/>
        <v>5.5555555555555554</v>
      </c>
      <c r="AB2511" s="17">
        <f t="shared" si="277"/>
        <v>11.658097686375321</v>
      </c>
      <c r="AC2511" s="17" t="s">
        <v>17654</v>
      </c>
    </row>
    <row r="2512" spans="1:29" x14ac:dyDescent="0.25">
      <c r="A2512" t="s">
        <v>3339</v>
      </c>
      <c r="B2512" s="151" t="s">
        <v>10394</v>
      </c>
      <c r="C2512" t="s">
        <v>504</v>
      </c>
      <c r="D2512" s="1">
        <v>45175</v>
      </c>
      <c r="E2512">
        <f t="shared" si="272"/>
        <v>18</v>
      </c>
      <c r="F2512" t="s">
        <v>14</v>
      </c>
      <c r="G2512">
        <v>730</v>
      </c>
      <c r="H2512">
        <f t="shared" si="271"/>
        <v>73</v>
      </c>
      <c r="I2512" t="s">
        <v>9</v>
      </c>
      <c r="J2512">
        <v>1</v>
      </c>
      <c r="K2512" t="s">
        <v>8</v>
      </c>
      <c r="L2512" t="s">
        <v>8</v>
      </c>
      <c r="M2512" t="s">
        <v>14</v>
      </c>
      <c r="N2512" t="str">
        <f t="shared" si="273"/>
        <v>F</v>
      </c>
      <c r="O2512" t="s">
        <v>2909</v>
      </c>
      <c r="P2512" t="s">
        <v>10395</v>
      </c>
      <c r="Q2512" t="s">
        <v>221</v>
      </c>
      <c r="R2512">
        <v>4</v>
      </c>
      <c r="S2512">
        <f t="shared" si="274"/>
        <v>2019</v>
      </c>
      <c r="T2512" t="s">
        <v>12</v>
      </c>
      <c r="U2512">
        <v>1</v>
      </c>
      <c r="V2512" t="s">
        <v>3386</v>
      </c>
      <c r="W2512">
        <f>VLOOKUP(Q2512,'PBT Tag Rates'!$B$5:$E$44,4,FALSE)</f>
        <v>0.95971980899999998</v>
      </c>
      <c r="X2512">
        <v>1</v>
      </c>
      <c r="Y2512" s="14">
        <f>IFERROR(LOOKUP(H2512,{30,43,48,53,58,63,68,73,78,83,88,93,97},{42,47,52,57,62,67,72,77,82,87,92,99,100}),999)</f>
        <v>77</v>
      </c>
      <c r="Z2512" s="17">
        <f t="shared" si="275"/>
        <v>5.5555555555555554</v>
      </c>
      <c r="AA2512" s="17">
        <f t="shared" si="276"/>
        <v>5.5555555555555554</v>
      </c>
      <c r="AB2512" s="17">
        <f t="shared" si="277"/>
        <v>11.658097686375321</v>
      </c>
      <c r="AC2512" s="17" t="s">
        <v>17654</v>
      </c>
    </row>
    <row r="2513" spans="1:29" x14ac:dyDescent="0.25">
      <c r="A2513" t="s">
        <v>3339</v>
      </c>
      <c r="B2513" s="151" t="s">
        <v>10396</v>
      </c>
      <c r="C2513" t="s">
        <v>505</v>
      </c>
      <c r="D2513" s="1">
        <v>45175</v>
      </c>
      <c r="E2513">
        <f t="shared" si="272"/>
        <v>18</v>
      </c>
      <c r="F2513" t="s">
        <v>6</v>
      </c>
      <c r="G2513">
        <v>660</v>
      </c>
      <c r="H2513">
        <f t="shared" si="271"/>
        <v>66</v>
      </c>
      <c r="I2513" t="s">
        <v>7</v>
      </c>
      <c r="J2513" t="s">
        <v>8</v>
      </c>
      <c r="K2513" t="s">
        <v>8</v>
      </c>
      <c r="L2513" t="s">
        <v>8</v>
      </c>
      <c r="M2513" t="s">
        <v>6</v>
      </c>
      <c r="N2513" t="str">
        <f t="shared" si="273"/>
        <v>M</v>
      </c>
      <c r="O2513" t="s">
        <v>989</v>
      </c>
      <c r="P2513" t="s">
        <v>4386</v>
      </c>
      <c r="Q2513" t="s">
        <v>221</v>
      </c>
      <c r="R2513">
        <v>4</v>
      </c>
      <c r="S2513">
        <f t="shared" si="274"/>
        <v>2019</v>
      </c>
      <c r="T2513" t="s">
        <v>12</v>
      </c>
      <c r="U2513">
        <v>0.999999999999999</v>
      </c>
      <c r="V2513" t="s">
        <v>3346</v>
      </c>
      <c r="W2513">
        <f>VLOOKUP(Q2513,'PBT Tag Rates'!$B$5:$E$44,4,FALSE)</f>
        <v>0.95971980899999998</v>
      </c>
      <c r="X2513">
        <v>1</v>
      </c>
      <c r="Y2513" s="14">
        <f>IFERROR(LOOKUP(H2513,{30,43,48,53,58,63,68,73,78,83,88,93,97},{42,47,52,57,62,67,72,77,82,87,92,99,100}),999)</f>
        <v>67</v>
      </c>
      <c r="Z2513" s="17">
        <f t="shared" si="275"/>
        <v>5.5555555555555554</v>
      </c>
      <c r="AA2513" s="17">
        <f t="shared" si="276"/>
        <v>5.5555555555555554</v>
      </c>
      <c r="AB2513" s="17">
        <f t="shared" si="277"/>
        <v>11.658097686375321</v>
      </c>
      <c r="AC2513" s="17" t="s">
        <v>17654</v>
      </c>
    </row>
    <row r="2514" spans="1:29" x14ac:dyDescent="0.25">
      <c r="A2514" t="s">
        <v>3339</v>
      </c>
      <c r="B2514" s="151" t="s">
        <v>10397</v>
      </c>
      <c r="C2514" t="s">
        <v>1435</v>
      </c>
      <c r="D2514" s="1">
        <v>45176</v>
      </c>
      <c r="E2514">
        <f t="shared" si="272"/>
        <v>18</v>
      </c>
      <c r="F2514" t="s">
        <v>14</v>
      </c>
      <c r="G2514">
        <v>750</v>
      </c>
      <c r="H2514">
        <f t="shared" si="271"/>
        <v>75</v>
      </c>
      <c r="I2514" t="s">
        <v>7</v>
      </c>
      <c r="J2514" t="s">
        <v>8</v>
      </c>
      <c r="K2514" t="s">
        <v>10398</v>
      </c>
      <c r="L2514" t="s">
        <v>8</v>
      </c>
      <c r="M2514" t="s">
        <v>14</v>
      </c>
      <c r="N2514" t="str">
        <f t="shared" si="273"/>
        <v>F</v>
      </c>
      <c r="O2514" t="s">
        <v>673</v>
      </c>
      <c r="P2514" t="s">
        <v>2134</v>
      </c>
      <c r="Q2514" t="s">
        <v>15</v>
      </c>
      <c r="R2514">
        <v>5</v>
      </c>
      <c r="S2514">
        <f t="shared" si="274"/>
        <v>2018</v>
      </c>
      <c r="T2514" t="s">
        <v>12</v>
      </c>
      <c r="U2514">
        <v>1</v>
      </c>
      <c r="V2514" t="s">
        <v>3386</v>
      </c>
      <c r="W2514">
        <f>VLOOKUP(Q2514,'PBT Tag Rates'!$B$5:$E$44,4,FALSE)</f>
        <v>0.80551598400000002</v>
      </c>
      <c r="X2514">
        <v>1</v>
      </c>
      <c r="Y2514" s="14">
        <f>IFERROR(LOOKUP(H2514,{30,43,48,53,58,63,68,73,78,83,88,93,97},{42,47,52,57,62,67,72,77,82,87,92,99,100}),999)</f>
        <v>77</v>
      </c>
      <c r="Z2514" s="17">
        <f t="shared" si="275"/>
        <v>5.5555555555555554</v>
      </c>
      <c r="AA2514" s="17">
        <f t="shared" si="276"/>
        <v>5.5555555555555554</v>
      </c>
      <c r="AB2514" s="17">
        <f t="shared" si="277"/>
        <v>11.658097686375321</v>
      </c>
      <c r="AC2514" s="17" t="s">
        <v>17654</v>
      </c>
    </row>
    <row r="2515" spans="1:29" x14ac:dyDescent="0.25">
      <c r="A2515" t="s">
        <v>3339</v>
      </c>
      <c r="B2515" s="151" t="s">
        <v>10399</v>
      </c>
      <c r="C2515" t="s">
        <v>10400</v>
      </c>
      <c r="D2515" s="1">
        <v>45176</v>
      </c>
      <c r="E2515">
        <f t="shared" si="272"/>
        <v>18</v>
      </c>
      <c r="F2515" t="s">
        <v>14</v>
      </c>
      <c r="G2515">
        <v>770</v>
      </c>
      <c r="H2515">
        <f t="shared" si="271"/>
        <v>77</v>
      </c>
      <c r="I2515" t="s">
        <v>7</v>
      </c>
      <c r="J2515" t="s">
        <v>8</v>
      </c>
      <c r="K2515" t="s">
        <v>10401</v>
      </c>
      <c r="L2515" t="s">
        <v>8</v>
      </c>
      <c r="M2515" t="s">
        <v>14</v>
      </c>
      <c r="N2515" t="str">
        <f t="shared" si="273"/>
        <v>F</v>
      </c>
      <c r="O2515" t="s">
        <v>1780</v>
      </c>
      <c r="P2515" t="s">
        <v>1781</v>
      </c>
      <c r="Q2515" t="s">
        <v>221</v>
      </c>
      <c r="R2515">
        <v>4</v>
      </c>
      <c r="S2515">
        <f t="shared" si="274"/>
        <v>2019</v>
      </c>
      <c r="T2515" t="s">
        <v>12</v>
      </c>
      <c r="U2515">
        <v>1</v>
      </c>
      <c r="V2515" t="s">
        <v>3396</v>
      </c>
      <c r="W2515">
        <f>VLOOKUP(Q2515,'PBT Tag Rates'!$B$5:$E$44,4,FALSE)</f>
        <v>0.95971980899999998</v>
      </c>
      <c r="X2515">
        <v>1</v>
      </c>
      <c r="Y2515" s="14">
        <f>IFERROR(LOOKUP(H2515,{30,43,48,53,58,63,68,73,78,83,88,93,97},{42,47,52,57,62,67,72,77,82,87,92,99,100}),999)</f>
        <v>77</v>
      </c>
      <c r="Z2515" s="17">
        <f t="shared" si="275"/>
        <v>5.5555555555555554</v>
      </c>
      <c r="AA2515" s="17">
        <f t="shared" si="276"/>
        <v>5.5555555555555554</v>
      </c>
      <c r="AB2515" s="17">
        <f t="shared" si="277"/>
        <v>11.658097686375321</v>
      </c>
      <c r="AC2515" s="17" t="s">
        <v>17655</v>
      </c>
    </row>
    <row r="2516" spans="1:29" x14ac:dyDescent="0.25">
      <c r="A2516" t="s">
        <v>3339</v>
      </c>
      <c r="B2516" s="151" t="s">
        <v>10402</v>
      </c>
      <c r="C2516" t="s">
        <v>1436</v>
      </c>
      <c r="D2516" s="1">
        <v>45176</v>
      </c>
      <c r="E2516">
        <f t="shared" si="272"/>
        <v>18</v>
      </c>
      <c r="F2516" t="s">
        <v>6</v>
      </c>
      <c r="G2516">
        <v>700</v>
      </c>
      <c r="H2516">
        <f t="shared" si="271"/>
        <v>70</v>
      </c>
      <c r="I2516" t="s">
        <v>7</v>
      </c>
      <c r="J2516" t="s">
        <v>8</v>
      </c>
      <c r="K2516" t="s">
        <v>10403</v>
      </c>
      <c r="L2516" t="s">
        <v>8</v>
      </c>
      <c r="M2516" t="s">
        <v>14</v>
      </c>
      <c r="N2516" t="str">
        <f t="shared" si="273"/>
        <v>F</v>
      </c>
      <c r="O2516" t="s">
        <v>8</v>
      </c>
      <c r="P2516" t="s">
        <v>8</v>
      </c>
      <c r="Q2516" t="s">
        <v>11</v>
      </c>
      <c r="R2516" t="s">
        <v>8</v>
      </c>
      <c r="S2516" t="str">
        <f t="shared" si="274"/>
        <v>U</v>
      </c>
      <c r="T2516" t="s">
        <v>12</v>
      </c>
      <c r="U2516">
        <v>0.999999999999997</v>
      </c>
      <c r="V2516" t="s">
        <v>11</v>
      </c>
      <c r="W2516" t="e">
        <f>VLOOKUP(Q2516,'PBT Tag Rates'!$B$5:$E$44,4,FALSE)</f>
        <v>#N/A</v>
      </c>
      <c r="X2516">
        <v>1</v>
      </c>
      <c r="Y2516" s="14">
        <f>IFERROR(LOOKUP(H2516,{30,43,48,53,58,63,68,73,78,83,88,93,97},{42,47,52,57,62,67,72,77,82,87,92,99,100}),999)</f>
        <v>72</v>
      </c>
      <c r="Z2516" s="17">
        <f t="shared" si="275"/>
        <v>5.5555555555555554</v>
      </c>
      <c r="AA2516" s="17">
        <f t="shared" si="276"/>
        <v>5.5555555555555554</v>
      </c>
      <c r="AB2516" s="17">
        <f t="shared" si="277"/>
        <v>11.658097686375321</v>
      </c>
      <c r="AC2516" s="17" t="s">
        <v>17654</v>
      </c>
    </row>
    <row r="2517" spans="1:29" x14ac:dyDescent="0.25">
      <c r="A2517" t="s">
        <v>3339</v>
      </c>
      <c r="B2517" s="151" t="s">
        <v>10404</v>
      </c>
      <c r="C2517" t="s">
        <v>10405</v>
      </c>
      <c r="D2517" s="1">
        <v>45176</v>
      </c>
      <c r="E2517">
        <f t="shared" si="272"/>
        <v>18</v>
      </c>
      <c r="F2517" t="s">
        <v>14</v>
      </c>
      <c r="G2517">
        <v>870</v>
      </c>
      <c r="H2517">
        <f t="shared" si="271"/>
        <v>87</v>
      </c>
      <c r="I2517" t="s">
        <v>7</v>
      </c>
      <c r="J2517" t="s">
        <v>8</v>
      </c>
      <c r="K2517" t="s">
        <v>10406</v>
      </c>
      <c r="L2517" t="s">
        <v>8</v>
      </c>
      <c r="M2517" t="s">
        <v>14</v>
      </c>
      <c r="N2517" t="str">
        <f t="shared" si="273"/>
        <v>F</v>
      </c>
      <c r="O2517" t="s">
        <v>2165</v>
      </c>
      <c r="P2517" t="s">
        <v>2166</v>
      </c>
      <c r="Q2517" t="s">
        <v>221</v>
      </c>
      <c r="R2517">
        <v>4</v>
      </c>
      <c r="S2517">
        <f t="shared" si="274"/>
        <v>2019</v>
      </c>
      <c r="T2517" t="s">
        <v>12</v>
      </c>
      <c r="U2517">
        <v>1</v>
      </c>
      <c r="V2517" t="s">
        <v>3346</v>
      </c>
      <c r="W2517">
        <f>VLOOKUP(Q2517,'PBT Tag Rates'!$B$5:$E$44,4,FALSE)</f>
        <v>0.95971980899999998</v>
      </c>
      <c r="X2517">
        <v>1</v>
      </c>
      <c r="Y2517" s="14">
        <f>IFERROR(LOOKUP(H2517,{30,43,48,53,58,63,68,73,78,83,88,93,97},{42,47,52,57,62,67,72,77,82,87,92,99,100}),999)</f>
        <v>87</v>
      </c>
      <c r="Z2517" s="17">
        <f t="shared" si="275"/>
        <v>5.5555555555555554</v>
      </c>
      <c r="AA2517" s="17">
        <f t="shared" si="276"/>
        <v>5.5555555555555554</v>
      </c>
      <c r="AB2517" s="17">
        <f t="shared" si="277"/>
        <v>11.658097686375321</v>
      </c>
      <c r="AC2517" s="17" t="s">
        <v>17654</v>
      </c>
    </row>
    <row r="2518" spans="1:29" x14ac:dyDescent="0.25">
      <c r="A2518" t="s">
        <v>3339</v>
      </c>
      <c r="B2518" s="151" t="s">
        <v>10407</v>
      </c>
      <c r="C2518" t="s">
        <v>1437</v>
      </c>
      <c r="D2518" s="1">
        <v>45176</v>
      </c>
      <c r="E2518">
        <f t="shared" si="272"/>
        <v>18</v>
      </c>
      <c r="F2518" t="s">
        <v>6</v>
      </c>
      <c r="G2518">
        <v>710</v>
      </c>
      <c r="H2518">
        <f t="shared" ref="H2518:H2581" si="278">G2518/10</f>
        <v>71</v>
      </c>
      <c r="I2518" t="s">
        <v>9</v>
      </c>
      <c r="J2518">
        <v>1</v>
      </c>
      <c r="K2518" t="s">
        <v>8</v>
      </c>
      <c r="L2518" t="s">
        <v>8</v>
      </c>
      <c r="M2518" t="s">
        <v>6</v>
      </c>
      <c r="N2518" t="str">
        <f t="shared" si="273"/>
        <v>M</v>
      </c>
      <c r="O2518" t="s">
        <v>571</v>
      </c>
      <c r="P2518" t="s">
        <v>572</v>
      </c>
      <c r="Q2518" t="s">
        <v>221</v>
      </c>
      <c r="R2518">
        <v>4</v>
      </c>
      <c r="S2518">
        <f t="shared" si="274"/>
        <v>2019</v>
      </c>
      <c r="T2518" t="s">
        <v>12</v>
      </c>
      <c r="U2518">
        <v>1</v>
      </c>
      <c r="V2518" t="s">
        <v>3396</v>
      </c>
      <c r="W2518">
        <f>VLOOKUP(Q2518,'PBT Tag Rates'!$B$5:$E$44,4,FALSE)</f>
        <v>0.95971980899999998</v>
      </c>
      <c r="X2518">
        <v>1</v>
      </c>
      <c r="Y2518" s="14">
        <f>IFERROR(LOOKUP(H2518,{30,43,48,53,58,63,68,73,78,83,88,93,97},{42,47,52,57,62,67,72,77,82,87,92,99,100}),999)</f>
        <v>72</v>
      </c>
      <c r="Z2518" s="17">
        <f t="shared" si="275"/>
        <v>5.5555555555555554</v>
      </c>
      <c r="AA2518" s="17">
        <f t="shared" si="276"/>
        <v>5.5555555555555554</v>
      </c>
      <c r="AB2518" s="17">
        <f t="shared" si="277"/>
        <v>11.658097686375321</v>
      </c>
      <c r="AC2518" s="17" t="s">
        <v>17655</v>
      </c>
    </row>
    <row r="2519" spans="1:29" x14ac:dyDescent="0.25">
      <c r="A2519" t="s">
        <v>3339</v>
      </c>
      <c r="B2519" s="151" t="s">
        <v>10408</v>
      </c>
      <c r="C2519" t="s">
        <v>1438</v>
      </c>
      <c r="D2519" s="1">
        <v>45176</v>
      </c>
      <c r="E2519">
        <f t="shared" ref="E2519:E2582" si="279">IF(D2519&lt;=$D$3,70,18)</f>
        <v>18</v>
      </c>
      <c r="F2519" t="s">
        <v>14</v>
      </c>
      <c r="G2519">
        <v>760</v>
      </c>
      <c r="H2519">
        <f t="shared" si="278"/>
        <v>76</v>
      </c>
      <c r="I2519" t="s">
        <v>7</v>
      </c>
      <c r="J2519" t="s">
        <v>8</v>
      </c>
      <c r="K2519" t="s">
        <v>10409</v>
      </c>
      <c r="L2519" t="s">
        <v>8</v>
      </c>
      <c r="M2519" t="s">
        <v>14</v>
      </c>
      <c r="N2519" t="str">
        <f t="shared" ref="N2519:N2582" si="280">IF(M2519="U",F2519,M2519)</f>
        <v>F</v>
      </c>
      <c r="O2519" t="s">
        <v>557</v>
      </c>
      <c r="P2519" t="s">
        <v>558</v>
      </c>
      <c r="Q2519" t="s">
        <v>221</v>
      </c>
      <c r="R2519">
        <v>4</v>
      </c>
      <c r="S2519">
        <f t="shared" ref="S2519:S2582" si="281">IFERROR($S$3-R2519,"U")</f>
        <v>2019</v>
      </c>
      <c r="T2519" t="s">
        <v>12</v>
      </c>
      <c r="U2519">
        <v>1</v>
      </c>
      <c r="V2519" t="s">
        <v>3346</v>
      </c>
      <c r="W2519">
        <f>VLOOKUP(Q2519,'PBT Tag Rates'!$B$5:$E$44,4,FALSE)</f>
        <v>0.95971980899999998</v>
      </c>
      <c r="X2519">
        <v>1</v>
      </c>
      <c r="Y2519" s="14">
        <f>IFERROR(LOOKUP(H2519,{30,43,48,53,58,63,68,73,78,83,88,93,97},{42,47,52,57,62,67,72,77,82,87,92,99,100}),999)</f>
        <v>77</v>
      </c>
      <c r="Z2519" s="17">
        <f t="shared" ref="Z2519:Z2582" si="282">IF(D2519&lt;$D$3,X2519/$Z$3,X2519/$Z$4)</f>
        <v>5.5555555555555554</v>
      </c>
      <c r="AA2519" s="17">
        <f t="shared" ref="AA2519:AA2582" si="283">Z2519*(1+$AA$4)</f>
        <v>5.5555555555555554</v>
      </c>
      <c r="AB2519" s="17">
        <f t="shared" ref="AB2519:AB2582" si="284">IF(D2519&lt;$D$3,AA2519/$AB$3,AA2519/$AB$4)</f>
        <v>11.658097686375321</v>
      </c>
      <c r="AC2519" s="17" t="s">
        <v>17654</v>
      </c>
    </row>
    <row r="2520" spans="1:29" x14ac:dyDescent="0.25">
      <c r="A2520" t="s">
        <v>3339</v>
      </c>
      <c r="B2520" s="151" t="s">
        <v>10410</v>
      </c>
      <c r="C2520" t="s">
        <v>10411</v>
      </c>
      <c r="D2520" s="1">
        <v>45176</v>
      </c>
      <c r="E2520">
        <f t="shared" si="279"/>
        <v>18</v>
      </c>
      <c r="F2520" t="s">
        <v>14</v>
      </c>
      <c r="G2520">
        <v>730</v>
      </c>
      <c r="H2520">
        <f t="shared" si="278"/>
        <v>73</v>
      </c>
      <c r="I2520" t="s">
        <v>7</v>
      </c>
      <c r="J2520" t="s">
        <v>8</v>
      </c>
      <c r="K2520" t="s">
        <v>10412</v>
      </c>
      <c r="L2520" t="s">
        <v>8</v>
      </c>
      <c r="M2520" t="s">
        <v>14</v>
      </c>
      <c r="N2520" t="str">
        <f t="shared" si="280"/>
        <v>F</v>
      </c>
      <c r="O2520" t="s">
        <v>1407</v>
      </c>
      <c r="P2520" t="s">
        <v>1408</v>
      </c>
      <c r="Q2520" t="s">
        <v>281</v>
      </c>
      <c r="R2520">
        <v>4</v>
      </c>
      <c r="S2520">
        <f t="shared" si="281"/>
        <v>2019</v>
      </c>
      <c r="T2520" t="s">
        <v>12</v>
      </c>
      <c r="U2520">
        <v>1</v>
      </c>
      <c r="V2520" t="s">
        <v>3079</v>
      </c>
      <c r="W2520">
        <f>VLOOKUP(Q2520,'PBT Tag Rates'!$B$5:$E$44,4,FALSE)</f>
        <v>0.99705232300000002</v>
      </c>
      <c r="X2520">
        <v>1</v>
      </c>
      <c r="Y2520" s="14">
        <f>IFERROR(LOOKUP(H2520,{30,43,48,53,58,63,68,73,78,83,88,93,97},{42,47,52,57,62,67,72,77,82,87,92,99,100}),999)</f>
        <v>77</v>
      </c>
      <c r="Z2520" s="17">
        <f t="shared" si="282"/>
        <v>5.5555555555555554</v>
      </c>
      <c r="AA2520" s="17">
        <f t="shared" si="283"/>
        <v>5.5555555555555554</v>
      </c>
      <c r="AB2520" s="17">
        <f t="shared" si="284"/>
        <v>11.658097686375321</v>
      </c>
      <c r="AC2520" s="17" t="s">
        <v>17654</v>
      </c>
    </row>
    <row r="2521" spans="1:29" x14ac:dyDescent="0.25">
      <c r="A2521" t="s">
        <v>3339</v>
      </c>
      <c r="B2521" s="151" t="s">
        <v>10413</v>
      </c>
      <c r="C2521" t="s">
        <v>1439</v>
      </c>
      <c r="D2521" s="1">
        <v>45176</v>
      </c>
      <c r="E2521">
        <f t="shared" si="279"/>
        <v>18</v>
      </c>
      <c r="F2521" t="s">
        <v>6</v>
      </c>
      <c r="G2521">
        <v>670</v>
      </c>
      <c r="H2521">
        <f t="shared" si="278"/>
        <v>67</v>
      </c>
      <c r="I2521" t="s">
        <v>9</v>
      </c>
      <c r="J2521">
        <v>1</v>
      </c>
      <c r="K2521" t="s">
        <v>8</v>
      </c>
      <c r="L2521" t="s">
        <v>8</v>
      </c>
      <c r="M2521" t="s">
        <v>6</v>
      </c>
      <c r="N2521" t="str">
        <f t="shared" si="280"/>
        <v>M</v>
      </c>
      <c r="O2521" t="s">
        <v>2648</v>
      </c>
      <c r="P2521" t="s">
        <v>2649</v>
      </c>
      <c r="Q2521" t="s">
        <v>918</v>
      </c>
      <c r="R2521">
        <v>3</v>
      </c>
      <c r="S2521">
        <f t="shared" si="281"/>
        <v>2020</v>
      </c>
      <c r="T2521" t="s">
        <v>12</v>
      </c>
      <c r="U2521">
        <v>1</v>
      </c>
      <c r="V2521" t="s">
        <v>3386</v>
      </c>
      <c r="W2521">
        <f>VLOOKUP(Q2521,'PBT Tag Rates'!$B$5:$E$44,4,FALSE)</f>
        <v>0.98961045999999997</v>
      </c>
      <c r="X2521">
        <v>1</v>
      </c>
      <c r="Y2521" s="14">
        <f>IFERROR(LOOKUP(H2521,{30,43,48,53,58,63,68,73,78,83,88,93,97},{42,47,52,57,62,67,72,77,82,87,92,99,100}),999)</f>
        <v>67</v>
      </c>
      <c r="Z2521" s="17">
        <f t="shared" si="282"/>
        <v>5.5555555555555554</v>
      </c>
      <c r="AA2521" s="17">
        <f t="shared" si="283"/>
        <v>5.5555555555555554</v>
      </c>
      <c r="AB2521" s="17">
        <f t="shared" si="284"/>
        <v>11.658097686375321</v>
      </c>
      <c r="AC2521" s="17" t="s">
        <v>17654</v>
      </c>
    </row>
    <row r="2522" spans="1:29" x14ac:dyDescent="0.25">
      <c r="A2522" t="s">
        <v>3339</v>
      </c>
      <c r="B2522" s="151" t="s">
        <v>10414</v>
      </c>
      <c r="C2522" t="s">
        <v>10415</v>
      </c>
      <c r="D2522" s="1">
        <v>45176</v>
      </c>
      <c r="E2522">
        <f t="shared" si="279"/>
        <v>18</v>
      </c>
      <c r="F2522" t="s">
        <v>14</v>
      </c>
      <c r="G2522">
        <v>810</v>
      </c>
      <c r="H2522">
        <f t="shared" si="278"/>
        <v>81</v>
      </c>
      <c r="I2522" t="s">
        <v>9</v>
      </c>
      <c r="J2522">
        <v>1</v>
      </c>
      <c r="K2522" t="s">
        <v>10416</v>
      </c>
      <c r="L2522" t="s">
        <v>8</v>
      </c>
      <c r="M2522" t="s">
        <v>14</v>
      </c>
      <c r="N2522" t="str">
        <f t="shared" si="280"/>
        <v>F</v>
      </c>
      <c r="O2522" t="s">
        <v>628</v>
      </c>
      <c r="P2522" t="s">
        <v>2773</v>
      </c>
      <c r="Q2522" t="s">
        <v>221</v>
      </c>
      <c r="R2522">
        <v>4</v>
      </c>
      <c r="S2522">
        <f t="shared" si="281"/>
        <v>2019</v>
      </c>
      <c r="T2522" t="s">
        <v>12</v>
      </c>
      <c r="U2522">
        <v>1</v>
      </c>
      <c r="V2522" t="s">
        <v>3386</v>
      </c>
      <c r="W2522">
        <f>VLOOKUP(Q2522,'PBT Tag Rates'!$B$5:$E$44,4,FALSE)</f>
        <v>0.95971980899999998</v>
      </c>
      <c r="X2522">
        <v>1</v>
      </c>
      <c r="Y2522" s="14">
        <f>IFERROR(LOOKUP(H2522,{30,43,48,53,58,63,68,73,78,83,88,93,97},{42,47,52,57,62,67,72,77,82,87,92,99,100}),999)</f>
        <v>82</v>
      </c>
      <c r="Z2522" s="17">
        <f t="shared" si="282"/>
        <v>5.5555555555555554</v>
      </c>
      <c r="AA2522" s="17">
        <f t="shared" si="283"/>
        <v>5.5555555555555554</v>
      </c>
      <c r="AB2522" s="17">
        <f t="shared" si="284"/>
        <v>11.658097686375321</v>
      </c>
      <c r="AC2522" s="17" t="s">
        <v>17654</v>
      </c>
    </row>
    <row r="2523" spans="1:29" x14ac:dyDescent="0.25">
      <c r="A2523" t="s">
        <v>3339</v>
      </c>
      <c r="B2523" s="151" t="s">
        <v>10417</v>
      </c>
      <c r="C2523" t="s">
        <v>1442</v>
      </c>
      <c r="D2523" s="1">
        <v>45176</v>
      </c>
      <c r="E2523">
        <f t="shared" si="279"/>
        <v>18</v>
      </c>
      <c r="F2523" t="s">
        <v>6</v>
      </c>
      <c r="G2523">
        <v>780</v>
      </c>
      <c r="H2523">
        <f t="shared" si="278"/>
        <v>78</v>
      </c>
      <c r="I2523" t="s">
        <v>7</v>
      </c>
      <c r="J2523" t="s">
        <v>8</v>
      </c>
      <c r="K2523" t="s">
        <v>10418</v>
      </c>
      <c r="L2523" t="s">
        <v>8</v>
      </c>
      <c r="M2523" t="s">
        <v>6</v>
      </c>
      <c r="N2523" t="str">
        <f t="shared" si="280"/>
        <v>M</v>
      </c>
      <c r="O2523" t="s">
        <v>2016</v>
      </c>
      <c r="P2523" t="s">
        <v>10419</v>
      </c>
      <c r="Q2523" t="s">
        <v>221</v>
      </c>
      <c r="R2523">
        <v>4</v>
      </c>
      <c r="S2523">
        <f t="shared" si="281"/>
        <v>2019</v>
      </c>
      <c r="T2523" t="s">
        <v>12</v>
      </c>
      <c r="U2523">
        <v>1</v>
      </c>
      <c r="V2523" t="s">
        <v>3363</v>
      </c>
      <c r="W2523">
        <f>VLOOKUP(Q2523,'PBT Tag Rates'!$B$5:$E$44,4,FALSE)</f>
        <v>0.95971980899999998</v>
      </c>
      <c r="X2523">
        <v>1</v>
      </c>
      <c r="Y2523" s="14">
        <f>IFERROR(LOOKUP(H2523,{30,43,48,53,58,63,68,73,78,83,88,93,97},{42,47,52,57,62,67,72,77,82,87,92,99,100}),999)</f>
        <v>82</v>
      </c>
      <c r="Z2523" s="17">
        <f t="shared" si="282"/>
        <v>5.5555555555555554</v>
      </c>
      <c r="AA2523" s="17">
        <f t="shared" si="283"/>
        <v>5.5555555555555554</v>
      </c>
      <c r="AB2523" s="17">
        <f t="shared" si="284"/>
        <v>11.658097686375321</v>
      </c>
      <c r="AC2523" s="17" t="s">
        <v>17654</v>
      </c>
    </row>
    <row r="2524" spans="1:29" x14ac:dyDescent="0.25">
      <c r="A2524" t="s">
        <v>3339</v>
      </c>
      <c r="B2524" s="151" t="s">
        <v>10420</v>
      </c>
      <c r="C2524" t="s">
        <v>1444</v>
      </c>
      <c r="D2524" s="1">
        <v>45176</v>
      </c>
      <c r="E2524">
        <f t="shared" si="279"/>
        <v>18</v>
      </c>
      <c r="F2524" t="s">
        <v>14</v>
      </c>
      <c r="G2524">
        <v>780</v>
      </c>
      <c r="H2524">
        <f t="shared" si="278"/>
        <v>78</v>
      </c>
      <c r="I2524" t="s">
        <v>7</v>
      </c>
      <c r="J2524" t="s">
        <v>8</v>
      </c>
      <c r="K2524" t="s">
        <v>10421</v>
      </c>
      <c r="L2524" t="s">
        <v>8</v>
      </c>
      <c r="M2524" t="s">
        <v>14</v>
      </c>
      <c r="N2524" t="str">
        <f t="shared" si="280"/>
        <v>F</v>
      </c>
      <c r="O2524" t="s">
        <v>604</v>
      </c>
      <c r="P2524" t="s">
        <v>1496</v>
      </c>
      <c r="Q2524" t="s">
        <v>221</v>
      </c>
      <c r="R2524">
        <v>4</v>
      </c>
      <c r="S2524">
        <f t="shared" si="281"/>
        <v>2019</v>
      </c>
      <c r="T2524" t="s">
        <v>12</v>
      </c>
      <c r="U2524">
        <v>1</v>
      </c>
      <c r="V2524" t="s">
        <v>3346</v>
      </c>
      <c r="W2524">
        <f>VLOOKUP(Q2524,'PBT Tag Rates'!$B$5:$E$44,4,FALSE)</f>
        <v>0.95971980899999998</v>
      </c>
      <c r="X2524">
        <v>1</v>
      </c>
      <c r="Y2524" s="14">
        <f>IFERROR(LOOKUP(H2524,{30,43,48,53,58,63,68,73,78,83,88,93,97},{42,47,52,57,62,67,72,77,82,87,92,99,100}),999)</f>
        <v>82</v>
      </c>
      <c r="Z2524" s="17">
        <f t="shared" si="282"/>
        <v>5.5555555555555554</v>
      </c>
      <c r="AA2524" s="17">
        <f t="shared" si="283"/>
        <v>5.5555555555555554</v>
      </c>
      <c r="AB2524" s="17">
        <f t="shared" si="284"/>
        <v>11.658097686375321</v>
      </c>
      <c r="AC2524" s="17" t="s">
        <v>17654</v>
      </c>
    </row>
    <row r="2525" spans="1:29" x14ac:dyDescent="0.25">
      <c r="A2525" t="s">
        <v>3339</v>
      </c>
      <c r="B2525" s="151" t="s">
        <v>10422</v>
      </c>
      <c r="C2525" t="s">
        <v>10423</v>
      </c>
      <c r="D2525" s="1">
        <v>45176</v>
      </c>
      <c r="E2525">
        <f t="shared" si="279"/>
        <v>18</v>
      </c>
      <c r="F2525" t="s">
        <v>6</v>
      </c>
      <c r="G2525">
        <v>750</v>
      </c>
      <c r="H2525">
        <f t="shared" si="278"/>
        <v>75</v>
      </c>
      <c r="I2525" t="s">
        <v>7</v>
      </c>
      <c r="J2525" t="s">
        <v>8</v>
      </c>
      <c r="K2525" t="s">
        <v>10424</v>
      </c>
      <c r="L2525" t="s">
        <v>8</v>
      </c>
      <c r="M2525" t="s">
        <v>6</v>
      </c>
      <c r="N2525" t="str">
        <f t="shared" si="280"/>
        <v>M</v>
      </c>
      <c r="O2525" t="s">
        <v>10425</v>
      </c>
      <c r="P2525" t="s">
        <v>10426</v>
      </c>
      <c r="Q2525" t="s">
        <v>281</v>
      </c>
      <c r="R2525">
        <v>4</v>
      </c>
      <c r="S2525">
        <f t="shared" si="281"/>
        <v>2019</v>
      </c>
      <c r="T2525" t="s">
        <v>12</v>
      </c>
      <c r="U2525">
        <v>1</v>
      </c>
      <c r="V2525" t="s">
        <v>3079</v>
      </c>
      <c r="W2525">
        <f>VLOOKUP(Q2525,'PBT Tag Rates'!$B$5:$E$44,4,FALSE)</f>
        <v>0.99705232300000002</v>
      </c>
      <c r="X2525">
        <v>1</v>
      </c>
      <c r="Y2525" s="14">
        <f>IFERROR(LOOKUP(H2525,{30,43,48,53,58,63,68,73,78,83,88,93,97},{42,47,52,57,62,67,72,77,82,87,92,99,100}),999)</f>
        <v>77</v>
      </c>
      <c r="Z2525" s="17">
        <f t="shared" si="282"/>
        <v>5.5555555555555554</v>
      </c>
      <c r="AA2525" s="17">
        <f t="shared" si="283"/>
        <v>5.5555555555555554</v>
      </c>
      <c r="AB2525" s="17">
        <f t="shared" si="284"/>
        <v>11.658097686375321</v>
      </c>
      <c r="AC2525" s="17" t="s">
        <v>17654</v>
      </c>
    </row>
    <row r="2526" spans="1:29" x14ac:dyDescent="0.25">
      <c r="A2526" t="s">
        <v>3339</v>
      </c>
      <c r="B2526" s="151" t="s">
        <v>10427</v>
      </c>
      <c r="C2526" t="s">
        <v>1445</v>
      </c>
      <c r="D2526" s="1">
        <v>45176</v>
      </c>
      <c r="E2526">
        <f t="shared" si="279"/>
        <v>18</v>
      </c>
      <c r="F2526" t="s">
        <v>14</v>
      </c>
      <c r="G2526">
        <v>670</v>
      </c>
      <c r="H2526">
        <f t="shared" si="278"/>
        <v>67</v>
      </c>
      <c r="I2526" t="s">
        <v>9</v>
      </c>
      <c r="J2526">
        <v>1</v>
      </c>
      <c r="K2526" t="s">
        <v>8</v>
      </c>
      <c r="L2526" t="s">
        <v>8</v>
      </c>
      <c r="M2526" t="s">
        <v>6</v>
      </c>
      <c r="N2526" t="str">
        <f t="shared" si="280"/>
        <v>M</v>
      </c>
      <c r="O2526" t="s">
        <v>10428</v>
      </c>
      <c r="P2526" t="s">
        <v>10429</v>
      </c>
      <c r="Q2526" t="s">
        <v>2596</v>
      </c>
      <c r="R2526">
        <v>3</v>
      </c>
      <c r="S2526">
        <f t="shared" si="281"/>
        <v>2020</v>
      </c>
      <c r="T2526" t="s">
        <v>12</v>
      </c>
      <c r="U2526">
        <v>1</v>
      </c>
      <c r="V2526" t="s">
        <v>3169</v>
      </c>
      <c r="W2526">
        <f>VLOOKUP(Q2526,'PBT Tag Rates'!$B$5:$E$44,4,FALSE)</f>
        <v>0.98845608500000004</v>
      </c>
      <c r="X2526">
        <v>1</v>
      </c>
      <c r="Y2526" s="14">
        <f>IFERROR(LOOKUP(H2526,{30,43,48,53,58,63,68,73,78,83,88,93,97},{42,47,52,57,62,67,72,77,82,87,92,99,100}),999)</f>
        <v>67</v>
      </c>
      <c r="Z2526" s="17">
        <f t="shared" si="282"/>
        <v>5.5555555555555554</v>
      </c>
      <c r="AA2526" s="17">
        <f t="shared" si="283"/>
        <v>5.5555555555555554</v>
      </c>
      <c r="AB2526" s="17">
        <f t="shared" si="284"/>
        <v>11.658097686375321</v>
      </c>
      <c r="AC2526" s="17" t="s">
        <v>17654</v>
      </c>
    </row>
    <row r="2527" spans="1:29" x14ac:dyDescent="0.25">
      <c r="A2527" t="s">
        <v>3339</v>
      </c>
      <c r="B2527" s="151" t="s">
        <v>10430</v>
      </c>
      <c r="C2527" t="s">
        <v>1447</v>
      </c>
      <c r="D2527" s="1">
        <v>45176</v>
      </c>
      <c r="E2527">
        <f t="shared" si="279"/>
        <v>18</v>
      </c>
      <c r="F2527" t="s">
        <v>14</v>
      </c>
      <c r="G2527">
        <v>780</v>
      </c>
      <c r="H2527">
        <f t="shared" si="278"/>
        <v>78</v>
      </c>
      <c r="I2527" t="s">
        <v>9</v>
      </c>
      <c r="J2527" t="s">
        <v>8</v>
      </c>
      <c r="K2527" t="s">
        <v>8</v>
      </c>
      <c r="L2527" t="s">
        <v>8</v>
      </c>
      <c r="M2527" t="s">
        <v>14</v>
      </c>
      <c r="N2527" t="str">
        <f t="shared" si="280"/>
        <v>F</v>
      </c>
      <c r="O2527" t="s">
        <v>3965</v>
      </c>
      <c r="P2527" t="s">
        <v>7315</v>
      </c>
      <c r="Q2527" t="s">
        <v>281</v>
      </c>
      <c r="R2527">
        <v>4</v>
      </c>
      <c r="S2527">
        <f t="shared" si="281"/>
        <v>2019</v>
      </c>
      <c r="T2527" t="s">
        <v>12</v>
      </c>
      <c r="U2527">
        <v>1</v>
      </c>
      <c r="V2527" t="s">
        <v>3169</v>
      </c>
      <c r="W2527">
        <f>VLOOKUP(Q2527,'PBT Tag Rates'!$B$5:$E$44,4,FALSE)</f>
        <v>0.99705232300000002</v>
      </c>
      <c r="X2527">
        <v>1</v>
      </c>
      <c r="Y2527" s="14">
        <f>IFERROR(LOOKUP(H2527,{30,43,48,53,58,63,68,73,78,83,88,93,97},{42,47,52,57,62,67,72,77,82,87,92,99,100}),999)</f>
        <v>82</v>
      </c>
      <c r="Z2527" s="17">
        <f t="shared" si="282"/>
        <v>5.5555555555555554</v>
      </c>
      <c r="AA2527" s="17">
        <f t="shared" si="283"/>
        <v>5.5555555555555554</v>
      </c>
      <c r="AB2527" s="17">
        <f t="shared" si="284"/>
        <v>11.658097686375321</v>
      </c>
      <c r="AC2527" s="17" t="s">
        <v>17654</v>
      </c>
    </row>
    <row r="2528" spans="1:29" x14ac:dyDescent="0.25">
      <c r="A2528" t="s">
        <v>3339</v>
      </c>
      <c r="B2528" s="151" t="s">
        <v>10431</v>
      </c>
      <c r="C2528" t="s">
        <v>10432</v>
      </c>
      <c r="D2528" s="1">
        <v>45176</v>
      </c>
      <c r="E2528">
        <f t="shared" si="279"/>
        <v>18</v>
      </c>
      <c r="F2528" t="s">
        <v>6</v>
      </c>
      <c r="G2528">
        <v>890</v>
      </c>
      <c r="H2528">
        <f t="shared" si="278"/>
        <v>89</v>
      </c>
      <c r="I2528" t="s">
        <v>9</v>
      </c>
      <c r="J2528">
        <v>1</v>
      </c>
      <c r="K2528" t="s">
        <v>10433</v>
      </c>
      <c r="L2528" t="s">
        <v>8</v>
      </c>
      <c r="M2528" t="s">
        <v>6</v>
      </c>
      <c r="N2528" t="str">
        <f t="shared" si="280"/>
        <v>M</v>
      </c>
      <c r="O2528" t="s">
        <v>10434</v>
      </c>
      <c r="P2528" t="s">
        <v>10435</v>
      </c>
      <c r="Q2528" t="s">
        <v>281</v>
      </c>
      <c r="R2528">
        <v>4</v>
      </c>
      <c r="S2528">
        <f t="shared" si="281"/>
        <v>2019</v>
      </c>
      <c r="T2528" t="s">
        <v>12</v>
      </c>
      <c r="U2528">
        <v>1</v>
      </c>
      <c r="V2528" t="s">
        <v>3170</v>
      </c>
      <c r="W2528">
        <f>VLOOKUP(Q2528,'PBT Tag Rates'!$B$5:$E$44,4,FALSE)</f>
        <v>0.99705232300000002</v>
      </c>
      <c r="X2528">
        <v>1</v>
      </c>
      <c r="Y2528" s="14">
        <f>IFERROR(LOOKUP(H2528,{30,43,48,53,58,63,68,73,78,83,88,93,97},{42,47,52,57,62,67,72,77,82,87,92,99,100}),999)</f>
        <v>92</v>
      </c>
      <c r="Z2528" s="17">
        <f t="shared" si="282"/>
        <v>5.5555555555555554</v>
      </c>
      <c r="AA2528" s="17">
        <f t="shared" si="283"/>
        <v>5.5555555555555554</v>
      </c>
      <c r="AB2528" s="17">
        <f t="shared" si="284"/>
        <v>11.658097686375321</v>
      </c>
      <c r="AC2528" s="17" t="s">
        <v>17654</v>
      </c>
    </row>
    <row r="2529" spans="1:29" x14ac:dyDescent="0.25">
      <c r="A2529" t="s">
        <v>3339</v>
      </c>
      <c r="B2529" s="151" t="s">
        <v>10436</v>
      </c>
      <c r="C2529" t="s">
        <v>10437</v>
      </c>
      <c r="D2529" s="1">
        <v>45176</v>
      </c>
      <c r="E2529">
        <f t="shared" si="279"/>
        <v>18</v>
      </c>
      <c r="F2529" t="s">
        <v>14</v>
      </c>
      <c r="G2529">
        <v>860</v>
      </c>
      <c r="H2529">
        <f t="shared" si="278"/>
        <v>86</v>
      </c>
      <c r="I2529" t="s">
        <v>9</v>
      </c>
      <c r="J2529">
        <v>1</v>
      </c>
      <c r="K2529" t="s">
        <v>10438</v>
      </c>
      <c r="L2529" t="s">
        <v>8</v>
      </c>
      <c r="M2529" t="s">
        <v>14</v>
      </c>
      <c r="N2529" t="str">
        <f t="shared" si="280"/>
        <v>F</v>
      </c>
      <c r="O2529" t="s">
        <v>2271</v>
      </c>
      <c r="P2529" t="s">
        <v>2272</v>
      </c>
      <c r="Q2529" t="s">
        <v>221</v>
      </c>
      <c r="R2529">
        <v>4</v>
      </c>
      <c r="S2529">
        <f t="shared" si="281"/>
        <v>2019</v>
      </c>
      <c r="T2529" t="s">
        <v>12</v>
      </c>
      <c r="U2529">
        <v>0.999999999999998</v>
      </c>
      <c r="V2529" t="s">
        <v>3346</v>
      </c>
      <c r="W2529">
        <f>VLOOKUP(Q2529,'PBT Tag Rates'!$B$5:$E$44,4,FALSE)</f>
        <v>0.95971980899999998</v>
      </c>
      <c r="X2529">
        <v>1</v>
      </c>
      <c r="Y2529" s="14">
        <f>IFERROR(LOOKUP(H2529,{30,43,48,53,58,63,68,73,78,83,88,93,97},{42,47,52,57,62,67,72,77,82,87,92,99,100}),999)</f>
        <v>87</v>
      </c>
      <c r="Z2529" s="17">
        <f t="shared" si="282"/>
        <v>5.5555555555555554</v>
      </c>
      <c r="AA2529" s="17">
        <f t="shared" si="283"/>
        <v>5.5555555555555554</v>
      </c>
      <c r="AB2529" s="17">
        <f t="shared" si="284"/>
        <v>11.658097686375321</v>
      </c>
      <c r="AC2529" s="17" t="s">
        <v>17654</v>
      </c>
    </row>
    <row r="2530" spans="1:29" x14ac:dyDescent="0.25">
      <c r="A2530" t="s">
        <v>3339</v>
      </c>
      <c r="B2530" s="151" t="s">
        <v>10439</v>
      </c>
      <c r="C2530" t="s">
        <v>1448</v>
      </c>
      <c r="D2530" s="1">
        <v>45176</v>
      </c>
      <c r="E2530">
        <f t="shared" si="279"/>
        <v>18</v>
      </c>
      <c r="F2530" t="s">
        <v>14</v>
      </c>
      <c r="G2530">
        <v>810</v>
      </c>
      <c r="H2530">
        <f t="shared" si="278"/>
        <v>81</v>
      </c>
      <c r="I2530" t="s">
        <v>7</v>
      </c>
      <c r="J2530" t="s">
        <v>8</v>
      </c>
      <c r="K2530" t="s">
        <v>10440</v>
      </c>
      <c r="L2530" t="s">
        <v>8</v>
      </c>
      <c r="M2530" t="s">
        <v>14</v>
      </c>
      <c r="N2530" t="str">
        <f t="shared" si="280"/>
        <v>F</v>
      </c>
      <c r="O2530" t="s">
        <v>8</v>
      </c>
      <c r="P2530" t="s">
        <v>8</v>
      </c>
      <c r="Q2530" t="s">
        <v>11</v>
      </c>
      <c r="R2530" t="s">
        <v>8</v>
      </c>
      <c r="S2530" t="str">
        <f t="shared" si="281"/>
        <v>U</v>
      </c>
      <c r="T2530" t="s">
        <v>12</v>
      </c>
      <c r="U2530">
        <v>0.999999999999998</v>
      </c>
      <c r="V2530" t="s">
        <v>11</v>
      </c>
      <c r="W2530" t="e">
        <f>VLOOKUP(Q2530,'PBT Tag Rates'!$B$5:$E$44,4,FALSE)</f>
        <v>#N/A</v>
      </c>
      <c r="X2530">
        <v>1</v>
      </c>
      <c r="Y2530" s="14">
        <f>IFERROR(LOOKUP(H2530,{30,43,48,53,58,63,68,73,78,83,88,93,97},{42,47,52,57,62,67,72,77,82,87,92,99,100}),999)</f>
        <v>82</v>
      </c>
      <c r="Z2530" s="17">
        <f t="shared" si="282"/>
        <v>5.5555555555555554</v>
      </c>
      <c r="AA2530" s="17">
        <f t="shared" si="283"/>
        <v>5.5555555555555554</v>
      </c>
      <c r="AB2530" s="17">
        <f t="shared" si="284"/>
        <v>11.658097686375321</v>
      </c>
      <c r="AC2530" s="17" t="s">
        <v>17654</v>
      </c>
    </row>
    <row r="2531" spans="1:29" x14ac:dyDescent="0.25">
      <c r="A2531" t="s">
        <v>3339</v>
      </c>
      <c r="B2531" s="151" t="s">
        <v>10441</v>
      </c>
      <c r="C2531" t="s">
        <v>10442</v>
      </c>
      <c r="D2531" s="1">
        <v>45176</v>
      </c>
      <c r="E2531">
        <f t="shared" si="279"/>
        <v>18</v>
      </c>
      <c r="F2531" t="s">
        <v>14</v>
      </c>
      <c r="G2531">
        <v>730</v>
      </c>
      <c r="H2531">
        <f t="shared" si="278"/>
        <v>73</v>
      </c>
      <c r="I2531" t="s">
        <v>7</v>
      </c>
      <c r="J2531" t="s">
        <v>8</v>
      </c>
      <c r="K2531" t="s">
        <v>10443</v>
      </c>
      <c r="L2531" t="s">
        <v>10444</v>
      </c>
      <c r="M2531" t="s">
        <v>14</v>
      </c>
      <c r="N2531" t="str">
        <f t="shared" si="280"/>
        <v>F</v>
      </c>
      <c r="O2531" t="s">
        <v>1273</v>
      </c>
      <c r="P2531" t="s">
        <v>2669</v>
      </c>
      <c r="Q2531" t="s">
        <v>221</v>
      </c>
      <c r="R2531">
        <v>4</v>
      </c>
      <c r="S2531">
        <f t="shared" si="281"/>
        <v>2019</v>
      </c>
      <c r="T2531" t="s">
        <v>12</v>
      </c>
      <c r="U2531">
        <v>0.999999999999997</v>
      </c>
      <c r="V2531" t="s">
        <v>3346</v>
      </c>
      <c r="W2531">
        <f>VLOOKUP(Q2531,'PBT Tag Rates'!$B$5:$E$44,4,FALSE)</f>
        <v>0.95971980899999998</v>
      </c>
      <c r="X2531">
        <v>1</v>
      </c>
      <c r="Y2531" s="14">
        <f>IFERROR(LOOKUP(H2531,{30,43,48,53,58,63,68,73,78,83,88,93,97},{42,47,52,57,62,67,72,77,82,87,92,99,100}),999)</f>
        <v>77</v>
      </c>
      <c r="Z2531" s="17">
        <f t="shared" si="282"/>
        <v>5.5555555555555554</v>
      </c>
      <c r="AA2531" s="17">
        <f t="shared" si="283"/>
        <v>5.5555555555555554</v>
      </c>
      <c r="AB2531" s="17">
        <f t="shared" si="284"/>
        <v>11.658097686375321</v>
      </c>
      <c r="AC2531" s="17" t="s">
        <v>17654</v>
      </c>
    </row>
    <row r="2532" spans="1:29" x14ac:dyDescent="0.25">
      <c r="A2532" t="s">
        <v>3339</v>
      </c>
      <c r="B2532" s="151" t="s">
        <v>10445</v>
      </c>
      <c r="C2532" t="s">
        <v>1449</v>
      </c>
      <c r="D2532" s="1">
        <v>45176</v>
      </c>
      <c r="E2532">
        <f t="shared" si="279"/>
        <v>18</v>
      </c>
      <c r="F2532" t="s">
        <v>6</v>
      </c>
      <c r="G2532">
        <v>810</v>
      </c>
      <c r="H2532">
        <f t="shared" si="278"/>
        <v>81</v>
      </c>
      <c r="I2532" t="s">
        <v>7</v>
      </c>
      <c r="J2532" t="s">
        <v>8</v>
      </c>
      <c r="K2532" t="s">
        <v>10446</v>
      </c>
      <c r="L2532" t="s">
        <v>8</v>
      </c>
      <c r="M2532" t="s">
        <v>6</v>
      </c>
      <c r="N2532" t="str">
        <f t="shared" si="280"/>
        <v>M</v>
      </c>
      <c r="O2532" t="s">
        <v>2459</v>
      </c>
      <c r="P2532" t="s">
        <v>2460</v>
      </c>
      <c r="Q2532" t="s">
        <v>281</v>
      </c>
      <c r="R2532">
        <v>4</v>
      </c>
      <c r="S2532">
        <f t="shared" si="281"/>
        <v>2019</v>
      </c>
      <c r="T2532" t="s">
        <v>12</v>
      </c>
      <c r="U2532">
        <v>0.999999999999996</v>
      </c>
      <c r="V2532" t="s">
        <v>3169</v>
      </c>
      <c r="W2532">
        <f>VLOOKUP(Q2532,'PBT Tag Rates'!$B$5:$E$44,4,FALSE)</f>
        <v>0.99705232300000002</v>
      </c>
      <c r="X2532">
        <v>1</v>
      </c>
      <c r="Y2532" s="14">
        <f>IFERROR(LOOKUP(H2532,{30,43,48,53,58,63,68,73,78,83,88,93,97},{42,47,52,57,62,67,72,77,82,87,92,99,100}),999)</f>
        <v>82</v>
      </c>
      <c r="Z2532" s="17">
        <f t="shared" si="282"/>
        <v>5.5555555555555554</v>
      </c>
      <c r="AA2532" s="17">
        <f t="shared" si="283"/>
        <v>5.5555555555555554</v>
      </c>
      <c r="AB2532" s="17">
        <f t="shared" si="284"/>
        <v>11.658097686375321</v>
      </c>
      <c r="AC2532" s="17" t="s">
        <v>17654</v>
      </c>
    </row>
    <row r="2533" spans="1:29" x14ac:dyDescent="0.25">
      <c r="A2533" t="s">
        <v>3339</v>
      </c>
      <c r="B2533" s="151" t="s">
        <v>10447</v>
      </c>
      <c r="C2533" t="s">
        <v>10448</v>
      </c>
      <c r="D2533" s="1">
        <v>45176</v>
      </c>
      <c r="E2533">
        <f t="shared" si="279"/>
        <v>18</v>
      </c>
      <c r="F2533" t="s">
        <v>6</v>
      </c>
      <c r="G2533">
        <v>930</v>
      </c>
      <c r="H2533">
        <f t="shared" si="278"/>
        <v>93</v>
      </c>
      <c r="I2533" t="s">
        <v>9</v>
      </c>
      <c r="J2533">
        <v>1</v>
      </c>
      <c r="K2533" t="s">
        <v>10449</v>
      </c>
      <c r="L2533" t="s">
        <v>8</v>
      </c>
      <c r="M2533" t="s">
        <v>6</v>
      </c>
      <c r="N2533" t="str">
        <f t="shared" si="280"/>
        <v>M</v>
      </c>
      <c r="O2533" t="s">
        <v>47</v>
      </c>
      <c r="P2533" t="s">
        <v>10450</v>
      </c>
      <c r="Q2533" t="s">
        <v>15</v>
      </c>
      <c r="R2533">
        <v>5</v>
      </c>
      <c r="S2533">
        <f t="shared" si="281"/>
        <v>2018</v>
      </c>
      <c r="T2533" t="s">
        <v>12</v>
      </c>
      <c r="U2533">
        <v>1</v>
      </c>
      <c r="V2533" t="s">
        <v>3951</v>
      </c>
      <c r="W2533">
        <f>VLOOKUP(Q2533,'PBT Tag Rates'!$B$5:$E$44,4,FALSE)</f>
        <v>0.80551598400000002</v>
      </c>
      <c r="X2533">
        <v>1</v>
      </c>
      <c r="Y2533" s="14">
        <f>IFERROR(LOOKUP(H2533,{30,43,48,53,58,63,68,73,78,83,88,93,97},{42,47,52,57,62,67,72,77,82,87,92,99,100}),999)</f>
        <v>99</v>
      </c>
      <c r="Z2533" s="17">
        <f t="shared" si="282"/>
        <v>5.5555555555555554</v>
      </c>
      <c r="AA2533" s="17">
        <f t="shared" si="283"/>
        <v>5.5555555555555554</v>
      </c>
      <c r="AB2533" s="17">
        <f t="shared" si="284"/>
        <v>11.658097686375321</v>
      </c>
      <c r="AC2533" s="17" t="s">
        <v>17655</v>
      </c>
    </row>
    <row r="2534" spans="1:29" x14ac:dyDescent="0.25">
      <c r="A2534" t="s">
        <v>3339</v>
      </c>
      <c r="B2534" s="151" t="s">
        <v>10451</v>
      </c>
      <c r="C2534" t="s">
        <v>1450</v>
      </c>
      <c r="D2534" s="1">
        <v>45176</v>
      </c>
      <c r="E2534">
        <f t="shared" si="279"/>
        <v>18</v>
      </c>
      <c r="F2534" t="s">
        <v>6</v>
      </c>
      <c r="G2534">
        <v>660</v>
      </c>
      <c r="H2534">
        <f t="shared" si="278"/>
        <v>66</v>
      </c>
      <c r="I2534" t="s">
        <v>9</v>
      </c>
      <c r="J2534">
        <v>1</v>
      </c>
      <c r="K2534" t="s">
        <v>8</v>
      </c>
      <c r="L2534" t="s">
        <v>8</v>
      </c>
      <c r="M2534" t="s">
        <v>6</v>
      </c>
      <c r="N2534" t="str">
        <f t="shared" si="280"/>
        <v>M</v>
      </c>
      <c r="O2534" t="s">
        <v>8312</v>
      </c>
      <c r="P2534" t="s">
        <v>8313</v>
      </c>
      <c r="Q2534" t="s">
        <v>918</v>
      </c>
      <c r="R2534">
        <v>3</v>
      </c>
      <c r="S2534">
        <f t="shared" si="281"/>
        <v>2020</v>
      </c>
      <c r="T2534" t="s">
        <v>12</v>
      </c>
      <c r="U2534">
        <v>1</v>
      </c>
      <c r="V2534" t="s">
        <v>3363</v>
      </c>
      <c r="W2534">
        <f>VLOOKUP(Q2534,'PBT Tag Rates'!$B$5:$E$44,4,FALSE)</f>
        <v>0.98961045999999997</v>
      </c>
      <c r="X2534">
        <v>1</v>
      </c>
      <c r="Y2534" s="14">
        <f>IFERROR(LOOKUP(H2534,{30,43,48,53,58,63,68,73,78,83,88,93,97},{42,47,52,57,62,67,72,77,82,87,92,99,100}),999)</f>
        <v>67</v>
      </c>
      <c r="Z2534" s="17">
        <f t="shared" si="282"/>
        <v>5.5555555555555554</v>
      </c>
      <c r="AA2534" s="17">
        <f t="shared" si="283"/>
        <v>5.5555555555555554</v>
      </c>
      <c r="AB2534" s="17">
        <f t="shared" si="284"/>
        <v>11.658097686375321</v>
      </c>
      <c r="AC2534" s="17" t="s">
        <v>17654</v>
      </c>
    </row>
    <row r="2535" spans="1:29" x14ac:dyDescent="0.25">
      <c r="A2535" t="s">
        <v>3339</v>
      </c>
      <c r="B2535" s="151" t="s">
        <v>10452</v>
      </c>
      <c r="C2535" t="s">
        <v>10453</v>
      </c>
      <c r="D2535" s="1">
        <v>45176</v>
      </c>
      <c r="E2535">
        <f t="shared" si="279"/>
        <v>18</v>
      </c>
      <c r="F2535" t="s">
        <v>14</v>
      </c>
      <c r="G2535">
        <v>740</v>
      </c>
      <c r="H2535">
        <f t="shared" si="278"/>
        <v>74</v>
      </c>
      <c r="I2535" t="s">
        <v>7</v>
      </c>
      <c r="J2535" t="s">
        <v>8</v>
      </c>
      <c r="K2535" t="s">
        <v>10454</v>
      </c>
      <c r="L2535" t="s">
        <v>8</v>
      </c>
      <c r="M2535" t="s">
        <v>14</v>
      </c>
      <c r="N2535" t="str">
        <f t="shared" si="280"/>
        <v>F</v>
      </c>
      <c r="O2535" t="s">
        <v>875</v>
      </c>
      <c r="P2535" t="s">
        <v>876</v>
      </c>
      <c r="Q2535" t="s">
        <v>221</v>
      </c>
      <c r="R2535">
        <v>4</v>
      </c>
      <c r="S2535">
        <f t="shared" si="281"/>
        <v>2019</v>
      </c>
      <c r="T2535" t="s">
        <v>12</v>
      </c>
      <c r="U2535">
        <v>1</v>
      </c>
      <c r="V2535" t="s">
        <v>3363</v>
      </c>
      <c r="W2535">
        <f>VLOOKUP(Q2535,'PBT Tag Rates'!$B$5:$E$44,4,FALSE)</f>
        <v>0.95971980899999998</v>
      </c>
      <c r="X2535">
        <v>1</v>
      </c>
      <c r="Y2535" s="14">
        <f>IFERROR(LOOKUP(H2535,{30,43,48,53,58,63,68,73,78,83,88,93,97},{42,47,52,57,62,67,72,77,82,87,92,99,100}),999)</f>
        <v>77</v>
      </c>
      <c r="Z2535" s="17">
        <f t="shared" si="282"/>
        <v>5.5555555555555554</v>
      </c>
      <c r="AA2535" s="17">
        <f t="shared" si="283"/>
        <v>5.5555555555555554</v>
      </c>
      <c r="AB2535" s="17">
        <f t="shared" si="284"/>
        <v>11.658097686375321</v>
      </c>
      <c r="AC2535" s="17" t="s">
        <v>17654</v>
      </c>
    </row>
    <row r="2536" spans="1:29" x14ac:dyDescent="0.25">
      <c r="A2536" t="s">
        <v>3339</v>
      </c>
      <c r="B2536" s="151" t="s">
        <v>10455</v>
      </c>
      <c r="C2536" t="s">
        <v>10456</v>
      </c>
      <c r="D2536" s="1">
        <v>45176</v>
      </c>
      <c r="E2536">
        <f t="shared" si="279"/>
        <v>18</v>
      </c>
      <c r="F2536" t="s">
        <v>14</v>
      </c>
      <c r="G2536">
        <v>740</v>
      </c>
      <c r="H2536">
        <f t="shared" si="278"/>
        <v>74</v>
      </c>
      <c r="I2536" t="s">
        <v>7</v>
      </c>
      <c r="J2536" t="s">
        <v>8</v>
      </c>
      <c r="K2536" t="s">
        <v>10457</v>
      </c>
      <c r="L2536" t="s">
        <v>8</v>
      </c>
      <c r="M2536" t="s">
        <v>14</v>
      </c>
      <c r="N2536" t="str">
        <f t="shared" si="280"/>
        <v>F</v>
      </c>
      <c r="O2536" t="s">
        <v>665</v>
      </c>
      <c r="P2536" t="s">
        <v>666</v>
      </c>
      <c r="Q2536" t="s">
        <v>221</v>
      </c>
      <c r="R2536">
        <v>4</v>
      </c>
      <c r="S2536">
        <f t="shared" si="281"/>
        <v>2019</v>
      </c>
      <c r="T2536" t="s">
        <v>12</v>
      </c>
      <c r="U2536">
        <v>0.999999999999999</v>
      </c>
      <c r="V2536" t="s">
        <v>3346</v>
      </c>
      <c r="W2536">
        <f>VLOOKUP(Q2536,'PBT Tag Rates'!$B$5:$E$44,4,FALSE)</f>
        <v>0.95971980899999998</v>
      </c>
      <c r="X2536">
        <v>1</v>
      </c>
      <c r="Y2536" s="14">
        <f>IFERROR(LOOKUP(H2536,{30,43,48,53,58,63,68,73,78,83,88,93,97},{42,47,52,57,62,67,72,77,82,87,92,99,100}),999)</f>
        <v>77</v>
      </c>
      <c r="Z2536" s="17">
        <f t="shared" si="282"/>
        <v>5.5555555555555554</v>
      </c>
      <c r="AA2536" s="17">
        <f t="shared" si="283"/>
        <v>5.5555555555555554</v>
      </c>
      <c r="AB2536" s="17">
        <f t="shared" si="284"/>
        <v>11.658097686375321</v>
      </c>
      <c r="AC2536" s="17" t="s">
        <v>17654</v>
      </c>
    </row>
    <row r="2537" spans="1:29" x14ac:dyDescent="0.25">
      <c r="A2537" t="s">
        <v>3339</v>
      </c>
      <c r="B2537" s="151" t="s">
        <v>10458</v>
      </c>
      <c r="C2537" t="s">
        <v>1451</v>
      </c>
      <c r="D2537" s="1">
        <v>45176</v>
      </c>
      <c r="E2537">
        <f t="shared" si="279"/>
        <v>18</v>
      </c>
      <c r="F2537" t="s">
        <v>6</v>
      </c>
      <c r="G2537">
        <v>730</v>
      </c>
      <c r="H2537">
        <f t="shared" si="278"/>
        <v>73</v>
      </c>
      <c r="I2537" t="s">
        <v>9</v>
      </c>
      <c r="J2537">
        <v>1</v>
      </c>
      <c r="K2537" t="s">
        <v>8</v>
      </c>
      <c r="L2537" t="s">
        <v>8</v>
      </c>
      <c r="M2537" t="s">
        <v>14</v>
      </c>
      <c r="N2537" t="str">
        <f t="shared" si="280"/>
        <v>F</v>
      </c>
      <c r="O2537" t="s">
        <v>10459</v>
      </c>
      <c r="P2537" t="s">
        <v>10460</v>
      </c>
      <c r="Q2537" t="s">
        <v>13</v>
      </c>
      <c r="R2537">
        <v>5</v>
      </c>
      <c r="S2537">
        <f t="shared" si="281"/>
        <v>2018</v>
      </c>
      <c r="T2537" t="s">
        <v>12</v>
      </c>
      <c r="U2537">
        <v>1</v>
      </c>
      <c r="V2537" t="s">
        <v>3079</v>
      </c>
      <c r="W2537">
        <f>VLOOKUP(Q2537,'PBT Tag Rates'!$B$5:$E$44,4,FALSE)</f>
        <v>0.96828396500000002</v>
      </c>
      <c r="X2537">
        <v>1</v>
      </c>
      <c r="Y2537" s="14">
        <f>IFERROR(LOOKUP(H2537,{30,43,48,53,58,63,68,73,78,83,88,93,97},{42,47,52,57,62,67,72,77,82,87,92,99,100}),999)</f>
        <v>77</v>
      </c>
      <c r="Z2537" s="17">
        <f t="shared" si="282"/>
        <v>5.5555555555555554</v>
      </c>
      <c r="AA2537" s="17">
        <f t="shared" si="283"/>
        <v>5.5555555555555554</v>
      </c>
      <c r="AB2537" s="17">
        <f t="shared" si="284"/>
        <v>11.658097686375321</v>
      </c>
      <c r="AC2537" s="17" t="s">
        <v>17654</v>
      </c>
    </row>
    <row r="2538" spans="1:29" x14ac:dyDescent="0.25">
      <c r="A2538" t="s">
        <v>3339</v>
      </c>
      <c r="B2538" s="151" t="s">
        <v>10461</v>
      </c>
      <c r="C2538" t="s">
        <v>1452</v>
      </c>
      <c r="D2538" s="1">
        <v>45176</v>
      </c>
      <c r="E2538">
        <f t="shared" si="279"/>
        <v>18</v>
      </c>
      <c r="F2538" t="s">
        <v>6</v>
      </c>
      <c r="G2538">
        <v>630</v>
      </c>
      <c r="H2538">
        <f t="shared" si="278"/>
        <v>63</v>
      </c>
      <c r="I2538" t="s">
        <v>7</v>
      </c>
      <c r="J2538" t="s">
        <v>8</v>
      </c>
      <c r="K2538" t="s">
        <v>8</v>
      </c>
      <c r="L2538" t="s">
        <v>8</v>
      </c>
      <c r="M2538" t="s">
        <v>6</v>
      </c>
      <c r="N2538" t="str">
        <f t="shared" si="280"/>
        <v>M</v>
      </c>
      <c r="O2538" t="s">
        <v>2655</v>
      </c>
      <c r="P2538" t="s">
        <v>10197</v>
      </c>
      <c r="Q2538" t="s">
        <v>221</v>
      </c>
      <c r="R2538">
        <v>4</v>
      </c>
      <c r="S2538">
        <f t="shared" si="281"/>
        <v>2019</v>
      </c>
      <c r="T2538" t="s">
        <v>12</v>
      </c>
      <c r="U2538">
        <v>1</v>
      </c>
      <c r="V2538" t="s">
        <v>3346</v>
      </c>
      <c r="W2538">
        <f>VLOOKUP(Q2538,'PBT Tag Rates'!$B$5:$E$44,4,FALSE)</f>
        <v>0.95971980899999998</v>
      </c>
      <c r="X2538">
        <v>1</v>
      </c>
      <c r="Y2538" s="14">
        <f>IFERROR(LOOKUP(H2538,{30,43,48,53,58,63,68,73,78,83,88,93,97},{42,47,52,57,62,67,72,77,82,87,92,99,100}),999)</f>
        <v>67</v>
      </c>
      <c r="Z2538" s="17">
        <f t="shared" si="282"/>
        <v>5.5555555555555554</v>
      </c>
      <c r="AA2538" s="17">
        <f t="shared" si="283"/>
        <v>5.5555555555555554</v>
      </c>
      <c r="AB2538" s="17">
        <f t="shared" si="284"/>
        <v>11.658097686375321</v>
      </c>
      <c r="AC2538" s="17" t="s">
        <v>17654</v>
      </c>
    </row>
    <row r="2539" spans="1:29" x14ac:dyDescent="0.25">
      <c r="A2539" t="s">
        <v>3339</v>
      </c>
      <c r="B2539" s="151" t="s">
        <v>10462</v>
      </c>
      <c r="C2539" t="s">
        <v>10463</v>
      </c>
      <c r="D2539" s="1">
        <v>45176</v>
      </c>
      <c r="E2539">
        <f t="shared" si="279"/>
        <v>18</v>
      </c>
      <c r="F2539" t="s">
        <v>6</v>
      </c>
      <c r="G2539">
        <v>710</v>
      </c>
      <c r="H2539">
        <f t="shared" si="278"/>
        <v>71</v>
      </c>
      <c r="I2539" t="s">
        <v>7</v>
      </c>
      <c r="J2539" t="s">
        <v>8</v>
      </c>
      <c r="K2539" t="s">
        <v>10464</v>
      </c>
      <c r="L2539" t="s">
        <v>8</v>
      </c>
      <c r="M2539" t="s">
        <v>6</v>
      </c>
      <c r="N2539" t="str">
        <f t="shared" si="280"/>
        <v>M</v>
      </c>
      <c r="O2539" t="s">
        <v>989</v>
      </c>
      <c r="P2539" t="s">
        <v>4386</v>
      </c>
      <c r="Q2539" t="s">
        <v>221</v>
      </c>
      <c r="R2539">
        <v>4</v>
      </c>
      <c r="S2539">
        <f t="shared" si="281"/>
        <v>2019</v>
      </c>
      <c r="T2539" t="s">
        <v>12</v>
      </c>
      <c r="U2539">
        <v>0.999999999999995</v>
      </c>
      <c r="V2539" t="s">
        <v>3346</v>
      </c>
      <c r="W2539">
        <f>VLOOKUP(Q2539,'PBT Tag Rates'!$B$5:$E$44,4,FALSE)</f>
        <v>0.95971980899999998</v>
      </c>
      <c r="X2539">
        <v>1</v>
      </c>
      <c r="Y2539" s="14">
        <f>IFERROR(LOOKUP(H2539,{30,43,48,53,58,63,68,73,78,83,88,93,97},{42,47,52,57,62,67,72,77,82,87,92,99,100}),999)</f>
        <v>72</v>
      </c>
      <c r="Z2539" s="17">
        <f t="shared" si="282"/>
        <v>5.5555555555555554</v>
      </c>
      <c r="AA2539" s="17">
        <f t="shared" si="283"/>
        <v>5.5555555555555554</v>
      </c>
      <c r="AB2539" s="17">
        <f t="shared" si="284"/>
        <v>11.658097686375321</v>
      </c>
      <c r="AC2539" s="17" t="s">
        <v>17654</v>
      </c>
    </row>
    <row r="2540" spans="1:29" x14ac:dyDescent="0.25">
      <c r="A2540" t="s">
        <v>3339</v>
      </c>
      <c r="B2540" s="151" t="s">
        <v>10465</v>
      </c>
      <c r="C2540" t="s">
        <v>10466</v>
      </c>
      <c r="D2540" s="1">
        <v>45176</v>
      </c>
      <c r="E2540">
        <f t="shared" si="279"/>
        <v>18</v>
      </c>
      <c r="F2540" t="s">
        <v>14</v>
      </c>
      <c r="G2540">
        <v>800</v>
      </c>
      <c r="H2540">
        <f t="shared" si="278"/>
        <v>80</v>
      </c>
      <c r="I2540" t="s">
        <v>9</v>
      </c>
      <c r="J2540">
        <v>1</v>
      </c>
      <c r="K2540" t="s">
        <v>10467</v>
      </c>
      <c r="L2540" t="s">
        <v>8</v>
      </c>
      <c r="M2540" t="s">
        <v>14</v>
      </c>
      <c r="N2540" t="str">
        <f t="shared" si="280"/>
        <v>F</v>
      </c>
      <c r="O2540" t="s">
        <v>3661</v>
      </c>
      <c r="P2540" t="s">
        <v>5040</v>
      </c>
      <c r="Q2540" t="s">
        <v>221</v>
      </c>
      <c r="R2540">
        <v>4</v>
      </c>
      <c r="S2540">
        <f t="shared" si="281"/>
        <v>2019</v>
      </c>
      <c r="T2540" t="s">
        <v>12</v>
      </c>
      <c r="U2540">
        <v>0.999999999999999</v>
      </c>
      <c r="V2540" t="s">
        <v>3363</v>
      </c>
      <c r="W2540">
        <f>VLOOKUP(Q2540,'PBT Tag Rates'!$B$5:$E$44,4,FALSE)</f>
        <v>0.95971980899999998</v>
      </c>
      <c r="X2540">
        <v>1</v>
      </c>
      <c r="Y2540" s="14">
        <f>IFERROR(LOOKUP(H2540,{30,43,48,53,58,63,68,73,78,83,88,93,97},{42,47,52,57,62,67,72,77,82,87,92,99,100}),999)</f>
        <v>82</v>
      </c>
      <c r="Z2540" s="17">
        <f t="shared" si="282"/>
        <v>5.5555555555555554</v>
      </c>
      <c r="AA2540" s="17">
        <f t="shared" si="283"/>
        <v>5.5555555555555554</v>
      </c>
      <c r="AB2540" s="17">
        <f t="shared" si="284"/>
        <v>11.658097686375321</v>
      </c>
      <c r="AC2540" s="17" t="s">
        <v>17654</v>
      </c>
    </row>
    <row r="2541" spans="1:29" x14ac:dyDescent="0.25">
      <c r="A2541" t="s">
        <v>3339</v>
      </c>
      <c r="B2541" s="151" t="s">
        <v>10468</v>
      </c>
      <c r="C2541" t="s">
        <v>1453</v>
      </c>
      <c r="D2541" s="1">
        <v>45176</v>
      </c>
      <c r="E2541">
        <f t="shared" si="279"/>
        <v>18</v>
      </c>
      <c r="F2541" t="s">
        <v>6</v>
      </c>
      <c r="G2541">
        <v>790</v>
      </c>
      <c r="H2541">
        <f t="shared" si="278"/>
        <v>79</v>
      </c>
      <c r="I2541" t="s">
        <v>9</v>
      </c>
      <c r="J2541">
        <v>1</v>
      </c>
      <c r="K2541" t="s">
        <v>8</v>
      </c>
      <c r="L2541" t="s">
        <v>8</v>
      </c>
      <c r="M2541" t="s">
        <v>6</v>
      </c>
      <c r="N2541" t="str">
        <f t="shared" si="280"/>
        <v>M</v>
      </c>
      <c r="O2541" t="s">
        <v>2729</v>
      </c>
      <c r="P2541" t="s">
        <v>2730</v>
      </c>
      <c r="Q2541" t="s">
        <v>221</v>
      </c>
      <c r="R2541">
        <v>4</v>
      </c>
      <c r="S2541">
        <f t="shared" si="281"/>
        <v>2019</v>
      </c>
      <c r="T2541" t="s">
        <v>12</v>
      </c>
      <c r="U2541">
        <v>1</v>
      </c>
      <c r="V2541" t="s">
        <v>3346</v>
      </c>
      <c r="W2541">
        <f>VLOOKUP(Q2541,'PBT Tag Rates'!$B$5:$E$44,4,FALSE)</f>
        <v>0.95971980899999998</v>
      </c>
      <c r="X2541">
        <v>1</v>
      </c>
      <c r="Y2541" s="14">
        <f>IFERROR(LOOKUP(H2541,{30,43,48,53,58,63,68,73,78,83,88,93,97},{42,47,52,57,62,67,72,77,82,87,92,99,100}),999)</f>
        <v>82</v>
      </c>
      <c r="Z2541" s="17">
        <f t="shared" si="282"/>
        <v>5.5555555555555554</v>
      </c>
      <c r="AA2541" s="17">
        <f t="shared" si="283"/>
        <v>5.5555555555555554</v>
      </c>
      <c r="AB2541" s="17">
        <f t="shared" si="284"/>
        <v>11.658097686375321</v>
      </c>
      <c r="AC2541" s="17" t="s">
        <v>17654</v>
      </c>
    </row>
    <row r="2542" spans="1:29" x14ac:dyDescent="0.25">
      <c r="A2542" t="s">
        <v>3339</v>
      </c>
      <c r="B2542" s="151" t="s">
        <v>10469</v>
      </c>
      <c r="C2542" t="s">
        <v>10470</v>
      </c>
      <c r="D2542" s="1">
        <v>45176</v>
      </c>
      <c r="E2542">
        <f t="shared" si="279"/>
        <v>18</v>
      </c>
      <c r="F2542" t="s">
        <v>14</v>
      </c>
      <c r="G2542">
        <v>780</v>
      </c>
      <c r="H2542">
        <f t="shared" si="278"/>
        <v>78</v>
      </c>
      <c r="I2542" t="s">
        <v>7</v>
      </c>
      <c r="J2542" t="s">
        <v>8</v>
      </c>
      <c r="K2542" t="s">
        <v>10471</v>
      </c>
      <c r="L2542" t="s">
        <v>8</v>
      </c>
      <c r="M2542" t="s">
        <v>14</v>
      </c>
      <c r="N2542" t="str">
        <f t="shared" si="280"/>
        <v>F</v>
      </c>
      <c r="O2542" t="s">
        <v>564</v>
      </c>
      <c r="P2542" t="s">
        <v>565</v>
      </c>
      <c r="Q2542" t="s">
        <v>221</v>
      </c>
      <c r="R2542">
        <v>4</v>
      </c>
      <c r="S2542">
        <f t="shared" si="281"/>
        <v>2019</v>
      </c>
      <c r="T2542" t="s">
        <v>12</v>
      </c>
      <c r="U2542">
        <v>1</v>
      </c>
      <c r="V2542" t="s">
        <v>3346</v>
      </c>
      <c r="W2542">
        <f>VLOOKUP(Q2542,'PBT Tag Rates'!$B$5:$E$44,4,FALSE)</f>
        <v>0.95971980899999998</v>
      </c>
      <c r="X2542">
        <v>1</v>
      </c>
      <c r="Y2542" s="14">
        <f>IFERROR(LOOKUP(H2542,{30,43,48,53,58,63,68,73,78,83,88,93,97},{42,47,52,57,62,67,72,77,82,87,92,99,100}),999)</f>
        <v>82</v>
      </c>
      <c r="Z2542" s="17">
        <f t="shared" si="282"/>
        <v>5.5555555555555554</v>
      </c>
      <c r="AA2542" s="17">
        <f t="shared" si="283"/>
        <v>5.5555555555555554</v>
      </c>
      <c r="AB2542" s="17">
        <f t="shared" si="284"/>
        <v>11.658097686375321</v>
      </c>
      <c r="AC2542" s="17" t="s">
        <v>17654</v>
      </c>
    </row>
    <row r="2543" spans="1:29" x14ac:dyDescent="0.25">
      <c r="A2543" t="s">
        <v>3339</v>
      </c>
      <c r="B2543" s="151" t="s">
        <v>10472</v>
      </c>
      <c r="C2543" t="s">
        <v>1454</v>
      </c>
      <c r="D2543" s="1">
        <v>45176</v>
      </c>
      <c r="E2543">
        <f t="shared" si="279"/>
        <v>18</v>
      </c>
      <c r="F2543" t="s">
        <v>14</v>
      </c>
      <c r="G2543">
        <v>710</v>
      </c>
      <c r="H2543">
        <f t="shared" si="278"/>
        <v>71</v>
      </c>
      <c r="I2543" t="s">
        <v>7</v>
      </c>
      <c r="J2543" t="s">
        <v>8</v>
      </c>
      <c r="K2543" t="s">
        <v>10473</v>
      </c>
      <c r="L2543" t="s">
        <v>8</v>
      </c>
      <c r="M2543" t="s">
        <v>14</v>
      </c>
      <c r="N2543" t="str">
        <f t="shared" si="280"/>
        <v>F</v>
      </c>
      <c r="O2543" t="s">
        <v>2050</v>
      </c>
      <c r="P2543" t="s">
        <v>8726</v>
      </c>
      <c r="Q2543" t="s">
        <v>221</v>
      </c>
      <c r="R2543">
        <v>4</v>
      </c>
      <c r="S2543">
        <f t="shared" si="281"/>
        <v>2019</v>
      </c>
      <c r="T2543" t="s">
        <v>12</v>
      </c>
      <c r="U2543">
        <v>0.999999999999999</v>
      </c>
      <c r="V2543" t="s">
        <v>3346</v>
      </c>
      <c r="W2543">
        <f>VLOOKUP(Q2543,'PBT Tag Rates'!$B$5:$E$44,4,FALSE)</f>
        <v>0.95971980899999998</v>
      </c>
      <c r="X2543">
        <v>1</v>
      </c>
      <c r="Y2543" s="14">
        <f>IFERROR(LOOKUP(H2543,{30,43,48,53,58,63,68,73,78,83,88,93,97},{42,47,52,57,62,67,72,77,82,87,92,99,100}),999)</f>
        <v>72</v>
      </c>
      <c r="Z2543" s="17">
        <f t="shared" si="282"/>
        <v>5.5555555555555554</v>
      </c>
      <c r="AA2543" s="17">
        <f t="shared" si="283"/>
        <v>5.5555555555555554</v>
      </c>
      <c r="AB2543" s="17">
        <f t="shared" si="284"/>
        <v>11.658097686375321</v>
      </c>
      <c r="AC2543" s="17" t="s">
        <v>17654</v>
      </c>
    </row>
    <row r="2544" spans="1:29" x14ac:dyDescent="0.25">
      <c r="A2544" t="s">
        <v>3339</v>
      </c>
      <c r="B2544" s="151" t="s">
        <v>10474</v>
      </c>
      <c r="C2544" t="s">
        <v>10475</v>
      </c>
      <c r="D2544" s="1">
        <v>45176</v>
      </c>
      <c r="E2544">
        <f t="shared" si="279"/>
        <v>18</v>
      </c>
      <c r="F2544" t="s">
        <v>14</v>
      </c>
      <c r="G2544">
        <v>760</v>
      </c>
      <c r="H2544">
        <f t="shared" si="278"/>
        <v>76</v>
      </c>
      <c r="I2544" t="s">
        <v>7</v>
      </c>
      <c r="J2544" t="s">
        <v>8</v>
      </c>
      <c r="K2544" t="s">
        <v>10476</v>
      </c>
      <c r="L2544" t="s">
        <v>8</v>
      </c>
      <c r="M2544" t="s">
        <v>14</v>
      </c>
      <c r="N2544" t="str">
        <f t="shared" si="280"/>
        <v>F</v>
      </c>
      <c r="O2544" t="s">
        <v>1823</v>
      </c>
      <c r="P2544" t="s">
        <v>1824</v>
      </c>
      <c r="Q2544" t="s">
        <v>221</v>
      </c>
      <c r="R2544">
        <v>4</v>
      </c>
      <c r="S2544">
        <f t="shared" si="281"/>
        <v>2019</v>
      </c>
      <c r="T2544" t="s">
        <v>12</v>
      </c>
      <c r="U2544">
        <v>1</v>
      </c>
      <c r="V2544" t="s">
        <v>3386</v>
      </c>
      <c r="W2544">
        <f>VLOOKUP(Q2544,'PBT Tag Rates'!$B$5:$E$44,4,FALSE)</f>
        <v>0.95971980899999998</v>
      </c>
      <c r="X2544">
        <v>1</v>
      </c>
      <c r="Y2544" s="14">
        <f>IFERROR(LOOKUP(H2544,{30,43,48,53,58,63,68,73,78,83,88,93,97},{42,47,52,57,62,67,72,77,82,87,92,99,100}),999)</f>
        <v>77</v>
      </c>
      <c r="Z2544" s="17">
        <f t="shared" si="282"/>
        <v>5.5555555555555554</v>
      </c>
      <c r="AA2544" s="17">
        <f t="shared" si="283"/>
        <v>5.5555555555555554</v>
      </c>
      <c r="AB2544" s="17">
        <f t="shared" si="284"/>
        <v>11.658097686375321</v>
      </c>
      <c r="AC2544" s="17" t="s">
        <v>17654</v>
      </c>
    </row>
    <row r="2545" spans="1:29" x14ac:dyDescent="0.25">
      <c r="A2545" t="s">
        <v>3339</v>
      </c>
      <c r="B2545" s="151" t="s">
        <v>10477</v>
      </c>
      <c r="C2545" t="s">
        <v>1455</v>
      </c>
      <c r="D2545" s="1">
        <v>45176</v>
      </c>
      <c r="E2545">
        <f t="shared" si="279"/>
        <v>18</v>
      </c>
      <c r="F2545" t="s">
        <v>6</v>
      </c>
      <c r="G2545">
        <v>570</v>
      </c>
      <c r="H2545">
        <f t="shared" si="278"/>
        <v>57</v>
      </c>
      <c r="I2545" t="s">
        <v>7</v>
      </c>
      <c r="J2545" t="s">
        <v>8</v>
      </c>
      <c r="K2545" t="s">
        <v>8</v>
      </c>
      <c r="L2545" t="s">
        <v>8</v>
      </c>
      <c r="M2545" t="s">
        <v>6</v>
      </c>
      <c r="N2545" t="str">
        <f t="shared" si="280"/>
        <v>M</v>
      </c>
      <c r="O2545" t="s">
        <v>10478</v>
      </c>
      <c r="P2545" t="s">
        <v>10479</v>
      </c>
      <c r="Q2545" t="s">
        <v>2596</v>
      </c>
      <c r="R2545">
        <v>3</v>
      </c>
      <c r="S2545">
        <f t="shared" si="281"/>
        <v>2020</v>
      </c>
      <c r="T2545" t="s">
        <v>12</v>
      </c>
      <c r="U2545">
        <v>0.999999999999999</v>
      </c>
      <c r="V2545" t="s">
        <v>3169</v>
      </c>
      <c r="W2545">
        <f>VLOOKUP(Q2545,'PBT Tag Rates'!$B$5:$E$44,4,FALSE)</f>
        <v>0.98845608500000004</v>
      </c>
      <c r="X2545">
        <v>1</v>
      </c>
      <c r="Y2545" s="14">
        <f>IFERROR(LOOKUP(H2545,{30,43,48,53,58,63,68,73,78,83,88,93,97},{42,47,52,57,62,67,72,77,82,87,92,99,100}),999)</f>
        <v>57</v>
      </c>
      <c r="Z2545" s="17">
        <f t="shared" si="282"/>
        <v>5.5555555555555554</v>
      </c>
      <c r="AA2545" s="17">
        <f t="shared" si="283"/>
        <v>5.5555555555555554</v>
      </c>
      <c r="AB2545" s="17">
        <f t="shared" si="284"/>
        <v>11.658097686375321</v>
      </c>
      <c r="AC2545" s="17" t="s">
        <v>17654</v>
      </c>
    </row>
    <row r="2546" spans="1:29" x14ac:dyDescent="0.25">
      <c r="A2546" t="s">
        <v>3339</v>
      </c>
      <c r="B2546" s="151" t="s">
        <v>10480</v>
      </c>
      <c r="C2546" t="s">
        <v>1458</v>
      </c>
      <c r="D2546" s="1">
        <v>45176</v>
      </c>
      <c r="E2546">
        <f t="shared" si="279"/>
        <v>18</v>
      </c>
      <c r="F2546" t="s">
        <v>6</v>
      </c>
      <c r="G2546">
        <v>730</v>
      </c>
      <c r="H2546">
        <f t="shared" si="278"/>
        <v>73</v>
      </c>
      <c r="I2546" t="s">
        <v>7</v>
      </c>
      <c r="J2546" t="s">
        <v>8</v>
      </c>
      <c r="K2546" t="s">
        <v>10481</v>
      </c>
      <c r="L2546" t="s">
        <v>8</v>
      </c>
      <c r="M2546" t="s">
        <v>14</v>
      </c>
      <c r="N2546" t="str">
        <f t="shared" si="280"/>
        <v>F</v>
      </c>
      <c r="O2546" t="s">
        <v>2682</v>
      </c>
      <c r="P2546" t="s">
        <v>10482</v>
      </c>
      <c r="Q2546" t="s">
        <v>221</v>
      </c>
      <c r="R2546">
        <v>4</v>
      </c>
      <c r="S2546">
        <f t="shared" si="281"/>
        <v>2019</v>
      </c>
      <c r="T2546" t="s">
        <v>12</v>
      </c>
      <c r="U2546">
        <v>1</v>
      </c>
      <c r="V2546" t="s">
        <v>3386</v>
      </c>
      <c r="W2546">
        <f>VLOOKUP(Q2546,'PBT Tag Rates'!$B$5:$E$44,4,FALSE)</f>
        <v>0.95971980899999998</v>
      </c>
      <c r="X2546">
        <v>1</v>
      </c>
      <c r="Y2546" s="14">
        <f>IFERROR(LOOKUP(H2546,{30,43,48,53,58,63,68,73,78,83,88,93,97},{42,47,52,57,62,67,72,77,82,87,92,99,100}),999)</f>
        <v>77</v>
      </c>
      <c r="Z2546" s="17">
        <f t="shared" si="282"/>
        <v>5.5555555555555554</v>
      </c>
      <c r="AA2546" s="17">
        <f t="shared" si="283"/>
        <v>5.5555555555555554</v>
      </c>
      <c r="AB2546" s="17">
        <f t="shared" si="284"/>
        <v>11.658097686375321</v>
      </c>
      <c r="AC2546" s="17" t="s">
        <v>17654</v>
      </c>
    </row>
    <row r="2547" spans="1:29" x14ac:dyDescent="0.25">
      <c r="A2547" t="s">
        <v>3339</v>
      </c>
      <c r="B2547" s="151" t="s">
        <v>10483</v>
      </c>
      <c r="C2547" t="s">
        <v>10484</v>
      </c>
      <c r="D2547" s="1">
        <v>45176</v>
      </c>
      <c r="E2547">
        <f t="shared" si="279"/>
        <v>18</v>
      </c>
      <c r="F2547" t="s">
        <v>14</v>
      </c>
      <c r="G2547">
        <v>770</v>
      </c>
      <c r="H2547">
        <f t="shared" si="278"/>
        <v>77</v>
      </c>
      <c r="I2547" t="s">
        <v>7</v>
      </c>
      <c r="J2547" t="s">
        <v>8</v>
      </c>
      <c r="K2547" t="s">
        <v>10485</v>
      </c>
      <c r="L2547" t="s">
        <v>8</v>
      </c>
      <c r="M2547" t="s">
        <v>14</v>
      </c>
      <c r="N2547" t="str">
        <f t="shared" si="280"/>
        <v>F</v>
      </c>
      <c r="O2547" t="s">
        <v>1133</v>
      </c>
      <c r="P2547" t="s">
        <v>1134</v>
      </c>
      <c r="Q2547" t="s">
        <v>221</v>
      </c>
      <c r="R2547">
        <v>4</v>
      </c>
      <c r="S2547">
        <f t="shared" si="281"/>
        <v>2019</v>
      </c>
      <c r="T2547" t="s">
        <v>12</v>
      </c>
      <c r="U2547">
        <v>1</v>
      </c>
      <c r="V2547" t="s">
        <v>3346</v>
      </c>
      <c r="W2547">
        <f>VLOOKUP(Q2547,'PBT Tag Rates'!$B$5:$E$44,4,FALSE)</f>
        <v>0.95971980899999998</v>
      </c>
      <c r="X2547">
        <v>1</v>
      </c>
      <c r="Y2547" s="14">
        <f>IFERROR(LOOKUP(H2547,{30,43,48,53,58,63,68,73,78,83,88,93,97},{42,47,52,57,62,67,72,77,82,87,92,99,100}),999)</f>
        <v>77</v>
      </c>
      <c r="Z2547" s="17">
        <f t="shared" si="282"/>
        <v>5.5555555555555554</v>
      </c>
      <c r="AA2547" s="17">
        <f t="shared" si="283"/>
        <v>5.5555555555555554</v>
      </c>
      <c r="AB2547" s="17">
        <f t="shared" si="284"/>
        <v>11.658097686375321</v>
      </c>
      <c r="AC2547" s="17" t="s">
        <v>17654</v>
      </c>
    </row>
    <row r="2548" spans="1:29" x14ac:dyDescent="0.25">
      <c r="A2548" t="s">
        <v>3339</v>
      </c>
      <c r="B2548" s="151" t="s">
        <v>10486</v>
      </c>
      <c r="C2548" t="s">
        <v>10487</v>
      </c>
      <c r="D2548" s="1">
        <v>45176</v>
      </c>
      <c r="E2548">
        <f t="shared" si="279"/>
        <v>18</v>
      </c>
      <c r="F2548" t="s">
        <v>6</v>
      </c>
      <c r="G2548">
        <v>810</v>
      </c>
      <c r="H2548">
        <f t="shared" si="278"/>
        <v>81</v>
      </c>
      <c r="I2548" t="s">
        <v>9</v>
      </c>
      <c r="J2548">
        <v>1</v>
      </c>
      <c r="K2548" t="s">
        <v>10488</v>
      </c>
      <c r="L2548" t="s">
        <v>8</v>
      </c>
      <c r="M2548" t="s">
        <v>6</v>
      </c>
      <c r="N2548" t="str">
        <f t="shared" si="280"/>
        <v>M</v>
      </c>
      <c r="O2548" t="s">
        <v>2523</v>
      </c>
      <c r="P2548" t="s">
        <v>5995</v>
      </c>
      <c r="Q2548" t="s">
        <v>221</v>
      </c>
      <c r="R2548">
        <v>4</v>
      </c>
      <c r="S2548">
        <f t="shared" si="281"/>
        <v>2019</v>
      </c>
      <c r="T2548" t="s">
        <v>12</v>
      </c>
      <c r="U2548">
        <v>1</v>
      </c>
      <c r="V2548" t="s">
        <v>3396</v>
      </c>
      <c r="W2548">
        <f>VLOOKUP(Q2548,'PBT Tag Rates'!$B$5:$E$44,4,FALSE)</f>
        <v>0.95971980899999998</v>
      </c>
      <c r="X2548">
        <v>1</v>
      </c>
      <c r="Y2548" s="14">
        <f>IFERROR(LOOKUP(H2548,{30,43,48,53,58,63,68,73,78,83,88,93,97},{42,47,52,57,62,67,72,77,82,87,92,99,100}),999)</f>
        <v>82</v>
      </c>
      <c r="Z2548" s="17">
        <f t="shared" si="282"/>
        <v>5.5555555555555554</v>
      </c>
      <c r="AA2548" s="17">
        <f t="shared" si="283"/>
        <v>5.5555555555555554</v>
      </c>
      <c r="AB2548" s="17">
        <f t="shared" si="284"/>
        <v>11.658097686375321</v>
      </c>
      <c r="AC2548" s="17" t="s">
        <v>17655</v>
      </c>
    </row>
    <row r="2549" spans="1:29" x14ac:dyDescent="0.25">
      <c r="A2549" t="s">
        <v>3339</v>
      </c>
      <c r="B2549" s="151" t="s">
        <v>10489</v>
      </c>
      <c r="C2549" t="s">
        <v>1459</v>
      </c>
      <c r="D2549" s="1">
        <v>45176</v>
      </c>
      <c r="E2549">
        <f t="shared" si="279"/>
        <v>18</v>
      </c>
      <c r="F2549" t="s">
        <v>14</v>
      </c>
      <c r="G2549">
        <v>710</v>
      </c>
      <c r="H2549">
        <f t="shared" si="278"/>
        <v>71</v>
      </c>
      <c r="I2549" t="s">
        <v>7</v>
      </c>
      <c r="J2549" t="s">
        <v>8</v>
      </c>
      <c r="K2549" t="s">
        <v>10490</v>
      </c>
      <c r="L2549" t="s">
        <v>8</v>
      </c>
      <c r="M2549" t="s">
        <v>14</v>
      </c>
      <c r="N2549" t="str">
        <f t="shared" si="280"/>
        <v>F</v>
      </c>
      <c r="O2549" t="s">
        <v>630</v>
      </c>
      <c r="P2549" t="s">
        <v>1375</v>
      </c>
      <c r="Q2549" t="s">
        <v>221</v>
      </c>
      <c r="R2549">
        <v>4</v>
      </c>
      <c r="S2549">
        <f t="shared" si="281"/>
        <v>2019</v>
      </c>
      <c r="T2549" t="s">
        <v>12</v>
      </c>
      <c r="U2549">
        <v>1</v>
      </c>
      <c r="V2549" t="s">
        <v>3346</v>
      </c>
      <c r="W2549">
        <f>VLOOKUP(Q2549,'PBT Tag Rates'!$B$5:$E$44,4,FALSE)</f>
        <v>0.95971980899999998</v>
      </c>
      <c r="X2549">
        <v>1</v>
      </c>
      <c r="Y2549" s="14">
        <f>IFERROR(LOOKUP(H2549,{30,43,48,53,58,63,68,73,78,83,88,93,97},{42,47,52,57,62,67,72,77,82,87,92,99,100}),999)</f>
        <v>72</v>
      </c>
      <c r="Z2549" s="17">
        <f t="shared" si="282"/>
        <v>5.5555555555555554</v>
      </c>
      <c r="AA2549" s="17">
        <f t="shared" si="283"/>
        <v>5.5555555555555554</v>
      </c>
      <c r="AB2549" s="17">
        <f t="shared" si="284"/>
        <v>11.658097686375321</v>
      </c>
      <c r="AC2549" s="17" t="s">
        <v>17654</v>
      </c>
    </row>
    <row r="2550" spans="1:29" x14ac:dyDescent="0.25">
      <c r="A2550" t="s">
        <v>3339</v>
      </c>
      <c r="B2550" s="151" t="s">
        <v>10491</v>
      </c>
      <c r="C2550" t="s">
        <v>1462</v>
      </c>
      <c r="D2550" s="1">
        <v>45176</v>
      </c>
      <c r="E2550">
        <f t="shared" si="279"/>
        <v>18</v>
      </c>
      <c r="F2550" t="s">
        <v>14</v>
      </c>
      <c r="G2550">
        <v>750</v>
      </c>
      <c r="H2550">
        <f t="shared" si="278"/>
        <v>75</v>
      </c>
      <c r="I2550" t="s">
        <v>7</v>
      </c>
      <c r="J2550" t="s">
        <v>8</v>
      </c>
      <c r="K2550" t="s">
        <v>10492</v>
      </c>
      <c r="L2550" t="s">
        <v>8</v>
      </c>
      <c r="M2550" t="s">
        <v>14</v>
      </c>
      <c r="N2550" t="str">
        <f t="shared" si="280"/>
        <v>F</v>
      </c>
      <c r="O2550" t="s">
        <v>8</v>
      </c>
      <c r="P2550" t="s">
        <v>8</v>
      </c>
      <c r="Q2550" t="s">
        <v>11</v>
      </c>
      <c r="R2550" t="s">
        <v>8</v>
      </c>
      <c r="S2550" t="str">
        <f t="shared" si="281"/>
        <v>U</v>
      </c>
      <c r="T2550" t="s">
        <v>12</v>
      </c>
      <c r="U2550">
        <v>0.999999999999997</v>
      </c>
      <c r="V2550" t="s">
        <v>11</v>
      </c>
      <c r="W2550" t="e">
        <f>VLOOKUP(Q2550,'PBT Tag Rates'!$B$5:$E$44,4,FALSE)</f>
        <v>#N/A</v>
      </c>
      <c r="X2550">
        <v>1</v>
      </c>
      <c r="Y2550" s="14">
        <f>IFERROR(LOOKUP(H2550,{30,43,48,53,58,63,68,73,78,83,88,93,97},{42,47,52,57,62,67,72,77,82,87,92,99,100}),999)</f>
        <v>77</v>
      </c>
      <c r="Z2550" s="17">
        <f t="shared" si="282"/>
        <v>5.5555555555555554</v>
      </c>
      <c r="AA2550" s="17">
        <f t="shared" si="283"/>
        <v>5.5555555555555554</v>
      </c>
      <c r="AB2550" s="17">
        <f t="shared" si="284"/>
        <v>11.658097686375321</v>
      </c>
      <c r="AC2550" s="17" t="s">
        <v>17654</v>
      </c>
    </row>
    <row r="2551" spans="1:29" x14ac:dyDescent="0.25">
      <c r="A2551" t="s">
        <v>3339</v>
      </c>
      <c r="B2551" s="151" t="s">
        <v>10493</v>
      </c>
      <c r="C2551" t="s">
        <v>10494</v>
      </c>
      <c r="D2551" s="1">
        <v>45176</v>
      </c>
      <c r="E2551">
        <f t="shared" si="279"/>
        <v>18</v>
      </c>
      <c r="F2551" t="s">
        <v>6</v>
      </c>
      <c r="G2551">
        <v>780</v>
      </c>
      <c r="H2551">
        <f t="shared" si="278"/>
        <v>78</v>
      </c>
      <c r="I2551" t="s">
        <v>7</v>
      </c>
      <c r="J2551" t="s">
        <v>8</v>
      </c>
      <c r="K2551" t="s">
        <v>10495</v>
      </c>
      <c r="L2551" t="s">
        <v>8</v>
      </c>
      <c r="M2551" t="s">
        <v>14</v>
      </c>
      <c r="N2551" t="str">
        <f t="shared" si="280"/>
        <v>F</v>
      </c>
      <c r="O2551" t="s">
        <v>583</v>
      </c>
      <c r="P2551" t="s">
        <v>584</v>
      </c>
      <c r="Q2551" t="s">
        <v>221</v>
      </c>
      <c r="R2551">
        <v>4</v>
      </c>
      <c r="S2551">
        <f t="shared" si="281"/>
        <v>2019</v>
      </c>
      <c r="T2551" t="s">
        <v>12</v>
      </c>
      <c r="U2551">
        <v>0.999999999999997</v>
      </c>
      <c r="V2551" t="s">
        <v>3346</v>
      </c>
      <c r="W2551">
        <f>VLOOKUP(Q2551,'PBT Tag Rates'!$B$5:$E$44,4,FALSE)</f>
        <v>0.95971980899999998</v>
      </c>
      <c r="X2551">
        <v>1</v>
      </c>
      <c r="Y2551" s="14">
        <f>IFERROR(LOOKUP(H2551,{30,43,48,53,58,63,68,73,78,83,88,93,97},{42,47,52,57,62,67,72,77,82,87,92,99,100}),999)</f>
        <v>82</v>
      </c>
      <c r="Z2551" s="17">
        <f t="shared" si="282"/>
        <v>5.5555555555555554</v>
      </c>
      <c r="AA2551" s="17">
        <f t="shared" si="283"/>
        <v>5.5555555555555554</v>
      </c>
      <c r="AB2551" s="17">
        <f t="shared" si="284"/>
        <v>11.658097686375321</v>
      </c>
      <c r="AC2551" s="17" t="s">
        <v>17654</v>
      </c>
    </row>
    <row r="2552" spans="1:29" x14ac:dyDescent="0.25">
      <c r="A2552" t="s">
        <v>3339</v>
      </c>
      <c r="B2552" s="151" t="s">
        <v>10496</v>
      </c>
      <c r="C2552" t="s">
        <v>1463</v>
      </c>
      <c r="D2552" s="1">
        <v>45176</v>
      </c>
      <c r="E2552">
        <f t="shared" si="279"/>
        <v>18</v>
      </c>
      <c r="F2552" t="s">
        <v>6</v>
      </c>
      <c r="G2552">
        <v>710</v>
      </c>
      <c r="H2552">
        <f t="shared" si="278"/>
        <v>71</v>
      </c>
      <c r="I2552" t="s">
        <v>7</v>
      </c>
      <c r="J2552" t="s">
        <v>8</v>
      </c>
      <c r="K2552" t="s">
        <v>10497</v>
      </c>
      <c r="L2552" t="s">
        <v>8</v>
      </c>
      <c r="M2552" t="s">
        <v>6</v>
      </c>
      <c r="N2552" t="str">
        <f t="shared" si="280"/>
        <v>M</v>
      </c>
      <c r="O2552" t="s">
        <v>9521</v>
      </c>
      <c r="P2552" t="s">
        <v>10498</v>
      </c>
      <c r="Q2552" t="s">
        <v>918</v>
      </c>
      <c r="R2552">
        <v>3</v>
      </c>
      <c r="S2552">
        <f t="shared" si="281"/>
        <v>2020</v>
      </c>
      <c r="T2552" t="s">
        <v>12</v>
      </c>
      <c r="U2552">
        <v>1</v>
      </c>
      <c r="V2552" t="s">
        <v>3357</v>
      </c>
      <c r="W2552">
        <f>VLOOKUP(Q2552,'PBT Tag Rates'!$B$5:$E$44,4,FALSE)</f>
        <v>0.98961045999999997</v>
      </c>
      <c r="X2552">
        <v>1</v>
      </c>
      <c r="Y2552" s="14">
        <f>IFERROR(LOOKUP(H2552,{30,43,48,53,58,63,68,73,78,83,88,93,97},{42,47,52,57,62,67,72,77,82,87,92,99,100}),999)</f>
        <v>72</v>
      </c>
      <c r="Z2552" s="17">
        <f t="shared" si="282"/>
        <v>5.5555555555555554</v>
      </c>
      <c r="AA2552" s="17">
        <f t="shared" si="283"/>
        <v>5.5555555555555554</v>
      </c>
      <c r="AB2552" s="17">
        <f t="shared" si="284"/>
        <v>11.658097686375321</v>
      </c>
      <c r="AC2552" s="17" t="s">
        <v>17654</v>
      </c>
    </row>
    <row r="2553" spans="1:29" x14ac:dyDescent="0.25">
      <c r="A2553" t="s">
        <v>3339</v>
      </c>
      <c r="B2553" s="151" t="s">
        <v>10499</v>
      </c>
      <c r="C2553" t="s">
        <v>10500</v>
      </c>
      <c r="D2553" s="1">
        <v>45176</v>
      </c>
      <c r="E2553">
        <f t="shared" si="279"/>
        <v>18</v>
      </c>
      <c r="F2553" t="s">
        <v>14</v>
      </c>
      <c r="G2553">
        <v>800</v>
      </c>
      <c r="H2553">
        <f t="shared" si="278"/>
        <v>80</v>
      </c>
      <c r="I2553" t="s">
        <v>7</v>
      </c>
      <c r="J2553" t="s">
        <v>8</v>
      </c>
      <c r="K2553" t="s">
        <v>10501</v>
      </c>
      <c r="L2553" t="s">
        <v>8</v>
      </c>
      <c r="M2553" t="s">
        <v>14</v>
      </c>
      <c r="N2553" t="str">
        <f t="shared" si="280"/>
        <v>F</v>
      </c>
      <c r="O2553" t="s">
        <v>1640</v>
      </c>
      <c r="P2553" t="s">
        <v>1646</v>
      </c>
      <c r="Q2553" t="s">
        <v>221</v>
      </c>
      <c r="R2553">
        <v>4</v>
      </c>
      <c r="S2553">
        <f t="shared" si="281"/>
        <v>2019</v>
      </c>
      <c r="T2553" t="s">
        <v>12</v>
      </c>
      <c r="U2553">
        <v>1</v>
      </c>
      <c r="V2553" t="s">
        <v>3357</v>
      </c>
      <c r="W2553">
        <f>VLOOKUP(Q2553,'PBT Tag Rates'!$B$5:$E$44,4,FALSE)</f>
        <v>0.95971980899999998</v>
      </c>
      <c r="X2553">
        <v>1</v>
      </c>
      <c r="Y2553" s="14">
        <f>IFERROR(LOOKUP(H2553,{30,43,48,53,58,63,68,73,78,83,88,93,97},{42,47,52,57,62,67,72,77,82,87,92,99,100}),999)</f>
        <v>82</v>
      </c>
      <c r="Z2553" s="17">
        <f t="shared" si="282"/>
        <v>5.5555555555555554</v>
      </c>
      <c r="AA2553" s="17">
        <f t="shared" si="283"/>
        <v>5.5555555555555554</v>
      </c>
      <c r="AB2553" s="17">
        <f t="shared" si="284"/>
        <v>11.658097686375321</v>
      </c>
      <c r="AC2553" s="17" t="s">
        <v>17654</v>
      </c>
    </row>
    <row r="2554" spans="1:29" x14ac:dyDescent="0.25">
      <c r="A2554" t="s">
        <v>3339</v>
      </c>
      <c r="B2554" s="151" t="s">
        <v>10502</v>
      </c>
      <c r="C2554" t="s">
        <v>1464</v>
      </c>
      <c r="D2554" s="1">
        <v>45176</v>
      </c>
      <c r="E2554">
        <f t="shared" si="279"/>
        <v>18</v>
      </c>
      <c r="F2554" t="s">
        <v>6</v>
      </c>
      <c r="G2554">
        <v>660</v>
      </c>
      <c r="H2554">
        <f t="shared" si="278"/>
        <v>66</v>
      </c>
      <c r="I2554" t="s">
        <v>9</v>
      </c>
      <c r="J2554">
        <v>1</v>
      </c>
      <c r="K2554" t="s">
        <v>8</v>
      </c>
      <c r="L2554" t="s">
        <v>8</v>
      </c>
      <c r="M2554" t="s">
        <v>6</v>
      </c>
      <c r="N2554" t="str">
        <f t="shared" si="280"/>
        <v>M</v>
      </c>
      <c r="O2554" t="s">
        <v>2897</v>
      </c>
      <c r="P2554" t="s">
        <v>2898</v>
      </c>
      <c r="Q2554" t="s">
        <v>221</v>
      </c>
      <c r="R2554">
        <v>4</v>
      </c>
      <c r="S2554">
        <f t="shared" si="281"/>
        <v>2019</v>
      </c>
      <c r="T2554" t="s">
        <v>12</v>
      </c>
      <c r="U2554">
        <v>1</v>
      </c>
      <c r="V2554" t="s">
        <v>3346</v>
      </c>
      <c r="W2554">
        <f>VLOOKUP(Q2554,'PBT Tag Rates'!$B$5:$E$44,4,FALSE)</f>
        <v>0.95971980899999998</v>
      </c>
      <c r="X2554">
        <v>1</v>
      </c>
      <c r="Y2554" s="14">
        <f>IFERROR(LOOKUP(H2554,{30,43,48,53,58,63,68,73,78,83,88,93,97},{42,47,52,57,62,67,72,77,82,87,92,99,100}),999)</f>
        <v>67</v>
      </c>
      <c r="Z2554" s="17">
        <f t="shared" si="282"/>
        <v>5.5555555555555554</v>
      </c>
      <c r="AA2554" s="17">
        <f t="shared" si="283"/>
        <v>5.5555555555555554</v>
      </c>
      <c r="AB2554" s="17">
        <f t="shared" si="284"/>
        <v>11.658097686375321</v>
      </c>
      <c r="AC2554" s="17" t="s">
        <v>17654</v>
      </c>
    </row>
    <row r="2555" spans="1:29" x14ac:dyDescent="0.25">
      <c r="A2555" t="s">
        <v>3339</v>
      </c>
      <c r="B2555" s="151" t="s">
        <v>10503</v>
      </c>
      <c r="C2555" t="s">
        <v>1467</v>
      </c>
      <c r="D2555" s="1">
        <v>45176</v>
      </c>
      <c r="E2555">
        <f t="shared" si="279"/>
        <v>18</v>
      </c>
      <c r="F2555" t="s">
        <v>6</v>
      </c>
      <c r="G2555">
        <v>620</v>
      </c>
      <c r="H2555">
        <f t="shared" si="278"/>
        <v>62</v>
      </c>
      <c r="I2555" t="s">
        <v>7</v>
      </c>
      <c r="J2555" t="s">
        <v>8</v>
      </c>
      <c r="K2555" t="s">
        <v>8</v>
      </c>
      <c r="L2555" t="s">
        <v>8</v>
      </c>
      <c r="M2555" t="s">
        <v>6</v>
      </c>
      <c r="N2555" t="str">
        <f t="shared" si="280"/>
        <v>M</v>
      </c>
      <c r="O2555" t="s">
        <v>10504</v>
      </c>
      <c r="P2555" t="s">
        <v>10505</v>
      </c>
      <c r="Q2555" t="s">
        <v>918</v>
      </c>
      <c r="R2555">
        <v>3</v>
      </c>
      <c r="S2555">
        <f t="shared" si="281"/>
        <v>2020</v>
      </c>
      <c r="T2555" t="s">
        <v>12</v>
      </c>
      <c r="U2555">
        <v>0.999999999999997</v>
      </c>
      <c r="V2555" t="s">
        <v>3346</v>
      </c>
      <c r="W2555">
        <f>VLOOKUP(Q2555,'PBT Tag Rates'!$B$5:$E$44,4,FALSE)</f>
        <v>0.98961045999999997</v>
      </c>
      <c r="X2555">
        <v>1</v>
      </c>
      <c r="Y2555" s="14">
        <f>IFERROR(LOOKUP(H2555,{30,43,48,53,58,63,68,73,78,83,88,93,97},{42,47,52,57,62,67,72,77,82,87,92,99,100}),999)</f>
        <v>62</v>
      </c>
      <c r="Z2555" s="17">
        <f t="shared" si="282"/>
        <v>5.5555555555555554</v>
      </c>
      <c r="AA2555" s="17">
        <f t="shared" si="283"/>
        <v>5.5555555555555554</v>
      </c>
      <c r="AB2555" s="17">
        <f t="shared" si="284"/>
        <v>11.658097686375321</v>
      </c>
      <c r="AC2555" s="17" t="s">
        <v>17654</v>
      </c>
    </row>
    <row r="2556" spans="1:29" x14ac:dyDescent="0.25">
      <c r="A2556" t="s">
        <v>3339</v>
      </c>
      <c r="B2556" s="151" t="s">
        <v>10506</v>
      </c>
      <c r="C2556" t="s">
        <v>10507</v>
      </c>
      <c r="D2556" s="1">
        <v>45176</v>
      </c>
      <c r="E2556">
        <f t="shared" si="279"/>
        <v>18</v>
      </c>
      <c r="F2556" t="s">
        <v>6</v>
      </c>
      <c r="G2556">
        <v>710</v>
      </c>
      <c r="H2556">
        <f t="shared" si="278"/>
        <v>71</v>
      </c>
      <c r="I2556" t="s">
        <v>7</v>
      </c>
      <c r="J2556" t="s">
        <v>8</v>
      </c>
      <c r="K2556" t="s">
        <v>10508</v>
      </c>
      <c r="L2556" t="s">
        <v>8</v>
      </c>
      <c r="M2556" t="s">
        <v>6</v>
      </c>
      <c r="N2556" t="str">
        <f t="shared" si="280"/>
        <v>M</v>
      </c>
      <c r="O2556" t="s">
        <v>8</v>
      </c>
      <c r="P2556" t="s">
        <v>8</v>
      </c>
      <c r="Q2556" t="s">
        <v>11</v>
      </c>
      <c r="R2556" t="s">
        <v>8</v>
      </c>
      <c r="S2556" t="str">
        <f t="shared" si="281"/>
        <v>U</v>
      </c>
      <c r="T2556" t="s">
        <v>12</v>
      </c>
      <c r="U2556">
        <v>1</v>
      </c>
      <c r="V2556" t="s">
        <v>11</v>
      </c>
      <c r="W2556" t="e">
        <f>VLOOKUP(Q2556,'PBT Tag Rates'!$B$5:$E$44,4,FALSE)</f>
        <v>#N/A</v>
      </c>
      <c r="X2556">
        <v>1</v>
      </c>
      <c r="Y2556" s="14">
        <f>IFERROR(LOOKUP(H2556,{30,43,48,53,58,63,68,73,78,83,88,93,97},{42,47,52,57,62,67,72,77,82,87,92,99,100}),999)</f>
        <v>72</v>
      </c>
      <c r="Z2556" s="17">
        <f t="shared" si="282"/>
        <v>5.5555555555555554</v>
      </c>
      <c r="AA2556" s="17">
        <f t="shared" si="283"/>
        <v>5.5555555555555554</v>
      </c>
      <c r="AB2556" s="17">
        <f t="shared" si="284"/>
        <v>11.658097686375321</v>
      </c>
      <c r="AC2556" s="17" t="s">
        <v>17654</v>
      </c>
    </row>
    <row r="2557" spans="1:29" x14ac:dyDescent="0.25">
      <c r="A2557" t="s">
        <v>3339</v>
      </c>
      <c r="B2557" s="151" t="s">
        <v>10509</v>
      </c>
      <c r="C2557" t="s">
        <v>1468</v>
      </c>
      <c r="D2557" s="1">
        <v>45176</v>
      </c>
      <c r="E2557">
        <f t="shared" si="279"/>
        <v>18</v>
      </c>
      <c r="F2557" t="s">
        <v>14</v>
      </c>
      <c r="G2557">
        <v>830</v>
      </c>
      <c r="H2557">
        <f t="shared" si="278"/>
        <v>83</v>
      </c>
      <c r="I2557" t="s">
        <v>7</v>
      </c>
      <c r="J2557" t="s">
        <v>8</v>
      </c>
      <c r="K2557" t="s">
        <v>10510</v>
      </c>
      <c r="L2557" t="s">
        <v>8</v>
      </c>
      <c r="M2557" t="s">
        <v>14</v>
      </c>
      <c r="N2557" t="str">
        <f t="shared" si="280"/>
        <v>F</v>
      </c>
      <c r="O2557" t="s">
        <v>8</v>
      </c>
      <c r="P2557" t="s">
        <v>8</v>
      </c>
      <c r="Q2557" t="s">
        <v>11</v>
      </c>
      <c r="R2557" t="s">
        <v>8</v>
      </c>
      <c r="S2557" t="str">
        <f t="shared" si="281"/>
        <v>U</v>
      </c>
      <c r="T2557" t="s">
        <v>12</v>
      </c>
      <c r="U2557">
        <v>1</v>
      </c>
      <c r="V2557" t="s">
        <v>11</v>
      </c>
      <c r="W2557" t="e">
        <f>VLOOKUP(Q2557,'PBT Tag Rates'!$B$5:$E$44,4,FALSE)</f>
        <v>#N/A</v>
      </c>
      <c r="X2557">
        <v>1</v>
      </c>
      <c r="Y2557" s="14">
        <f>IFERROR(LOOKUP(H2557,{30,43,48,53,58,63,68,73,78,83,88,93,97},{42,47,52,57,62,67,72,77,82,87,92,99,100}),999)</f>
        <v>87</v>
      </c>
      <c r="Z2557" s="17">
        <f t="shared" si="282"/>
        <v>5.5555555555555554</v>
      </c>
      <c r="AA2557" s="17">
        <f t="shared" si="283"/>
        <v>5.5555555555555554</v>
      </c>
      <c r="AB2557" s="17">
        <f t="shared" si="284"/>
        <v>11.658097686375321</v>
      </c>
      <c r="AC2557" s="17" t="s">
        <v>17654</v>
      </c>
    </row>
    <row r="2558" spans="1:29" x14ac:dyDescent="0.25">
      <c r="A2558" t="s">
        <v>3339</v>
      </c>
      <c r="B2558" s="151" t="s">
        <v>10511</v>
      </c>
      <c r="C2558" t="s">
        <v>10512</v>
      </c>
      <c r="D2558" s="1">
        <v>45176</v>
      </c>
      <c r="E2558">
        <f t="shared" si="279"/>
        <v>18</v>
      </c>
      <c r="F2558" t="s">
        <v>6</v>
      </c>
      <c r="G2558">
        <v>730</v>
      </c>
      <c r="H2558">
        <f t="shared" si="278"/>
        <v>73</v>
      </c>
      <c r="I2558" t="s">
        <v>7</v>
      </c>
      <c r="J2558" t="s">
        <v>8</v>
      </c>
      <c r="K2558" t="s">
        <v>10513</v>
      </c>
      <c r="L2558" t="s">
        <v>8</v>
      </c>
      <c r="M2558" t="s">
        <v>6</v>
      </c>
      <c r="N2558" t="str">
        <f t="shared" si="280"/>
        <v>M</v>
      </c>
      <c r="O2558" t="s">
        <v>989</v>
      </c>
      <c r="P2558" t="s">
        <v>4386</v>
      </c>
      <c r="Q2558" t="s">
        <v>221</v>
      </c>
      <c r="R2558">
        <v>4</v>
      </c>
      <c r="S2558">
        <f t="shared" si="281"/>
        <v>2019</v>
      </c>
      <c r="T2558" t="s">
        <v>12</v>
      </c>
      <c r="U2558">
        <v>0.999999999999999</v>
      </c>
      <c r="V2558" t="s">
        <v>3346</v>
      </c>
      <c r="W2558">
        <f>VLOOKUP(Q2558,'PBT Tag Rates'!$B$5:$E$44,4,FALSE)</f>
        <v>0.95971980899999998</v>
      </c>
      <c r="X2558">
        <v>1</v>
      </c>
      <c r="Y2558" s="14">
        <f>IFERROR(LOOKUP(H2558,{30,43,48,53,58,63,68,73,78,83,88,93,97},{42,47,52,57,62,67,72,77,82,87,92,99,100}),999)</f>
        <v>77</v>
      </c>
      <c r="Z2558" s="17">
        <f t="shared" si="282"/>
        <v>5.5555555555555554</v>
      </c>
      <c r="AA2558" s="17">
        <f t="shared" si="283"/>
        <v>5.5555555555555554</v>
      </c>
      <c r="AB2558" s="17">
        <f t="shared" si="284"/>
        <v>11.658097686375321</v>
      </c>
      <c r="AC2558" s="17" t="s">
        <v>17654</v>
      </c>
    </row>
    <row r="2559" spans="1:29" x14ac:dyDescent="0.25">
      <c r="A2559" t="s">
        <v>3339</v>
      </c>
      <c r="B2559" s="151" t="s">
        <v>10514</v>
      </c>
      <c r="C2559" t="s">
        <v>1471</v>
      </c>
      <c r="D2559" s="1">
        <v>45176</v>
      </c>
      <c r="E2559">
        <f t="shared" si="279"/>
        <v>18</v>
      </c>
      <c r="F2559" t="s">
        <v>6</v>
      </c>
      <c r="G2559">
        <v>680</v>
      </c>
      <c r="H2559">
        <f t="shared" si="278"/>
        <v>68</v>
      </c>
      <c r="I2559" t="s">
        <v>7</v>
      </c>
      <c r="J2559" t="s">
        <v>8</v>
      </c>
      <c r="K2559" t="s">
        <v>8</v>
      </c>
      <c r="L2559" t="s">
        <v>8</v>
      </c>
      <c r="M2559" t="s">
        <v>6</v>
      </c>
      <c r="N2559" t="str">
        <f t="shared" si="280"/>
        <v>M</v>
      </c>
      <c r="O2559" t="s">
        <v>8</v>
      </c>
      <c r="P2559" t="s">
        <v>8</v>
      </c>
      <c r="Q2559" t="s">
        <v>11</v>
      </c>
      <c r="R2559" t="s">
        <v>8</v>
      </c>
      <c r="S2559" t="str">
        <f t="shared" si="281"/>
        <v>U</v>
      </c>
      <c r="T2559" t="s">
        <v>12</v>
      </c>
      <c r="U2559">
        <v>0.999999999999998</v>
      </c>
      <c r="V2559" t="s">
        <v>11</v>
      </c>
      <c r="W2559" t="e">
        <f>VLOOKUP(Q2559,'PBT Tag Rates'!$B$5:$E$44,4,FALSE)</f>
        <v>#N/A</v>
      </c>
      <c r="X2559">
        <v>1</v>
      </c>
      <c r="Y2559" s="14">
        <f>IFERROR(LOOKUP(H2559,{30,43,48,53,58,63,68,73,78,83,88,93,97},{42,47,52,57,62,67,72,77,82,87,92,99,100}),999)</f>
        <v>72</v>
      </c>
      <c r="Z2559" s="17">
        <f t="shared" si="282"/>
        <v>5.5555555555555554</v>
      </c>
      <c r="AA2559" s="17">
        <f t="shared" si="283"/>
        <v>5.5555555555555554</v>
      </c>
      <c r="AB2559" s="17">
        <f t="shared" si="284"/>
        <v>11.658097686375321</v>
      </c>
      <c r="AC2559" s="17" t="s">
        <v>17654</v>
      </c>
    </row>
    <row r="2560" spans="1:29" x14ac:dyDescent="0.25">
      <c r="A2560" t="s">
        <v>3339</v>
      </c>
      <c r="B2560" s="151" t="s">
        <v>10515</v>
      </c>
      <c r="C2560" t="s">
        <v>10516</v>
      </c>
      <c r="D2560" s="1">
        <v>45176</v>
      </c>
      <c r="E2560">
        <f t="shared" si="279"/>
        <v>18</v>
      </c>
      <c r="F2560" t="s">
        <v>14</v>
      </c>
      <c r="G2560">
        <v>810</v>
      </c>
      <c r="H2560">
        <f t="shared" si="278"/>
        <v>81</v>
      </c>
      <c r="I2560" t="s">
        <v>7</v>
      </c>
      <c r="J2560" t="s">
        <v>8</v>
      </c>
      <c r="K2560" t="s">
        <v>10517</v>
      </c>
      <c r="L2560" t="s">
        <v>8</v>
      </c>
      <c r="M2560" t="s">
        <v>14</v>
      </c>
      <c r="N2560" t="str">
        <f t="shared" si="280"/>
        <v>F</v>
      </c>
      <c r="O2560" t="s">
        <v>732</v>
      </c>
      <c r="P2560" t="s">
        <v>10518</v>
      </c>
      <c r="Q2560" t="s">
        <v>221</v>
      </c>
      <c r="R2560">
        <v>4</v>
      </c>
      <c r="S2560">
        <f t="shared" si="281"/>
        <v>2019</v>
      </c>
      <c r="T2560" t="s">
        <v>12</v>
      </c>
      <c r="U2560">
        <v>1</v>
      </c>
      <c r="V2560" t="s">
        <v>3346</v>
      </c>
      <c r="W2560">
        <f>VLOOKUP(Q2560,'PBT Tag Rates'!$B$5:$E$44,4,FALSE)</f>
        <v>0.95971980899999998</v>
      </c>
      <c r="X2560">
        <v>1</v>
      </c>
      <c r="Y2560" s="14">
        <f>IFERROR(LOOKUP(H2560,{30,43,48,53,58,63,68,73,78,83,88,93,97},{42,47,52,57,62,67,72,77,82,87,92,99,100}),999)</f>
        <v>82</v>
      </c>
      <c r="Z2560" s="17">
        <f t="shared" si="282"/>
        <v>5.5555555555555554</v>
      </c>
      <c r="AA2560" s="17">
        <f t="shared" si="283"/>
        <v>5.5555555555555554</v>
      </c>
      <c r="AB2560" s="17">
        <f t="shared" si="284"/>
        <v>11.658097686375321</v>
      </c>
      <c r="AC2560" s="17" t="s">
        <v>17654</v>
      </c>
    </row>
    <row r="2561" spans="1:29" x14ac:dyDescent="0.25">
      <c r="A2561" t="s">
        <v>3339</v>
      </c>
      <c r="B2561" s="151" t="s">
        <v>10519</v>
      </c>
      <c r="C2561" t="s">
        <v>1474</v>
      </c>
      <c r="D2561" s="1">
        <v>45176</v>
      </c>
      <c r="E2561">
        <f t="shared" si="279"/>
        <v>18</v>
      </c>
      <c r="F2561" t="s">
        <v>14</v>
      </c>
      <c r="G2561">
        <v>720</v>
      </c>
      <c r="H2561">
        <f t="shared" si="278"/>
        <v>72</v>
      </c>
      <c r="I2561" t="s">
        <v>7</v>
      </c>
      <c r="J2561" t="s">
        <v>8</v>
      </c>
      <c r="K2561" t="s">
        <v>10520</v>
      </c>
      <c r="L2561" t="s">
        <v>8</v>
      </c>
      <c r="M2561" t="s">
        <v>14</v>
      </c>
      <c r="N2561" t="str">
        <f t="shared" si="280"/>
        <v>F</v>
      </c>
      <c r="O2561" t="s">
        <v>225</v>
      </c>
      <c r="P2561" t="s">
        <v>226</v>
      </c>
      <c r="Q2561" t="s">
        <v>221</v>
      </c>
      <c r="R2561">
        <v>4</v>
      </c>
      <c r="S2561">
        <f t="shared" si="281"/>
        <v>2019</v>
      </c>
      <c r="T2561" t="s">
        <v>12</v>
      </c>
      <c r="U2561">
        <v>1</v>
      </c>
      <c r="V2561" t="s">
        <v>3346</v>
      </c>
      <c r="W2561">
        <f>VLOOKUP(Q2561,'PBT Tag Rates'!$B$5:$E$44,4,FALSE)</f>
        <v>0.95971980899999998</v>
      </c>
      <c r="X2561">
        <v>1</v>
      </c>
      <c r="Y2561" s="14">
        <f>IFERROR(LOOKUP(H2561,{30,43,48,53,58,63,68,73,78,83,88,93,97},{42,47,52,57,62,67,72,77,82,87,92,99,100}),999)</f>
        <v>72</v>
      </c>
      <c r="Z2561" s="17">
        <f t="shared" si="282"/>
        <v>5.5555555555555554</v>
      </c>
      <c r="AA2561" s="17">
        <f t="shared" si="283"/>
        <v>5.5555555555555554</v>
      </c>
      <c r="AB2561" s="17">
        <f t="shared" si="284"/>
        <v>11.658097686375321</v>
      </c>
      <c r="AC2561" s="17" t="s">
        <v>17654</v>
      </c>
    </row>
    <row r="2562" spans="1:29" x14ac:dyDescent="0.25">
      <c r="A2562" t="s">
        <v>3339</v>
      </c>
      <c r="B2562" s="151" t="s">
        <v>10521</v>
      </c>
      <c r="C2562" t="s">
        <v>10522</v>
      </c>
      <c r="D2562" s="1">
        <v>45176</v>
      </c>
      <c r="E2562">
        <f t="shared" si="279"/>
        <v>18</v>
      </c>
      <c r="F2562" t="s">
        <v>14</v>
      </c>
      <c r="G2562">
        <v>770</v>
      </c>
      <c r="H2562">
        <f t="shared" si="278"/>
        <v>77</v>
      </c>
      <c r="I2562" t="s">
        <v>7</v>
      </c>
      <c r="J2562" t="s">
        <v>8</v>
      </c>
      <c r="K2562" t="s">
        <v>10523</v>
      </c>
      <c r="L2562" t="s">
        <v>8</v>
      </c>
      <c r="M2562" t="s">
        <v>14</v>
      </c>
      <c r="N2562" t="str">
        <f t="shared" si="280"/>
        <v>F</v>
      </c>
      <c r="O2562" t="s">
        <v>656</v>
      </c>
      <c r="P2562" t="s">
        <v>9513</v>
      </c>
      <c r="Q2562" t="s">
        <v>221</v>
      </c>
      <c r="R2562">
        <v>4</v>
      </c>
      <c r="S2562">
        <f t="shared" si="281"/>
        <v>2019</v>
      </c>
      <c r="T2562" t="s">
        <v>12</v>
      </c>
      <c r="U2562">
        <v>0.999999999999999</v>
      </c>
      <c r="V2562" t="s">
        <v>3386</v>
      </c>
      <c r="W2562">
        <f>VLOOKUP(Q2562,'PBT Tag Rates'!$B$5:$E$44,4,FALSE)</f>
        <v>0.95971980899999998</v>
      </c>
      <c r="X2562">
        <v>1</v>
      </c>
      <c r="Y2562" s="14">
        <f>IFERROR(LOOKUP(H2562,{30,43,48,53,58,63,68,73,78,83,88,93,97},{42,47,52,57,62,67,72,77,82,87,92,99,100}),999)</f>
        <v>77</v>
      </c>
      <c r="Z2562" s="17">
        <f t="shared" si="282"/>
        <v>5.5555555555555554</v>
      </c>
      <c r="AA2562" s="17">
        <f t="shared" si="283"/>
        <v>5.5555555555555554</v>
      </c>
      <c r="AB2562" s="17">
        <f t="shared" si="284"/>
        <v>11.658097686375321</v>
      </c>
      <c r="AC2562" s="17" t="s">
        <v>17654</v>
      </c>
    </row>
    <row r="2563" spans="1:29" x14ac:dyDescent="0.25">
      <c r="A2563" t="s">
        <v>3339</v>
      </c>
      <c r="B2563" s="151" t="s">
        <v>10524</v>
      </c>
      <c r="C2563" t="s">
        <v>1475</v>
      </c>
      <c r="D2563" s="1">
        <v>45176</v>
      </c>
      <c r="E2563">
        <f t="shared" si="279"/>
        <v>18</v>
      </c>
      <c r="F2563" t="s">
        <v>14</v>
      </c>
      <c r="G2563">
        <v>850</v>
      </c>
      <c r="H2563">
        <f t="shared" si="278"/>
        <v>85</v>
      </c>
      <c r="I2563" t="s">
        <v>7</v>
      </c>
      <c r="J2563" t="s">
        <v>8</v>
      </c>
      <c r="K2563" t="s">
        <v>10525</v>
      </c>
      <c r="L2563" t="s">
        <v>8</v>
      </c>
      <c r="M2563" t="s">
        <v>14</v>
      </c>
      <c r="N2563" t="str">
        <f t="shared" si="280"/>
        <v>F</v>
      </c>
      <c r="O2563" t="s">
        <v>2287</v>
      </c>
      <c r="P2563" t="s">
        <v>2288</v>
      </c>
      <c r="Q2563" t="s">
        <v>281</v>
      </c>
      <c r="R2563">
        <v>4</v>
      </c>
      <c r="S2563">
        <f t="shared" si="281"/>
        <v>2019</v>
      </c>
      <c r="T2563" t="s">
        <v>12</v>
      </c>
      <c r="U2563">
        <v>1</v>
      </c>
      <c r="V2563" t="s">
        <v>3079</v>
      </c>
      <c r="W2563">
        <f>VLOOKUP(Q2563,'PBT Tag Rates'!$B$5:$E$44,4,FALSE)</f>
        <v>0.99705232300000002</v>
      </c>
      <c r="X2563">
        <v>1</v>
      </c>
      <c r="Y2563" s="14">
        <f>IFERROR(LOOKUP(H2563,{30,43,48,53,58,63,68,73,78,83,88,93,97},{42,47,52,57,62,67,72,77,82,87,92,99,100}),999)</f>
        <v>87</v>
      </c>
      <c r="Z2563" s="17">
        <f t="shared" si="282"/>
        <v>5.5555555555555554</v>
      </c>
      <c r="AA2563" s="17">
        <f t="shared" si="283"/>
        <v>5.5555555555555554</v>
      </c>
      <c r="AB2563" s="17">
        <f t="shared" si="284"/>
        <v>11.658097686375321</v>
      </c>
      <c r="AC2563" s="17" t="s">
        <v>17654</v>
      </c>
    </row>
    <row r="2564" spans="1:29" x14ac:dyDescent="0.25">
      <c r="A2564" t="s">
        <v>3339</v>
      </c>
      <c r="B2564" s="151" t="s">
        <v>10526</v>
      </c>
      <c r="C2564" t="s">
        <v>10527</v>
      </c>
      <c r="D2564" s="1">
        <v>45176</v>
      </c>
      <c r="E2564">
        <f t="shared" si="279"/>
        <v>18</v>
      </c>
      <c r="F2564" t="s">
        <v>14</v>
      </c>
      <c r="G2564">
        <v>750</v>
      </c>
      <c r="H2564">
        <f t="shared" si="278"/>
        <v>75</v>
      </c>
      <c r="I2564" t="s">
        <v>7</v>
      </c>
      <c r="J2564" t="s">
        <v>8</v>
      </c>
      <c r="K2564" t="s">
        <v>10528</v>
      </c>
      <c r="L2564" t="s">
        <v>8</v>
      </c>
      <c r="M2564" t="s">
        <v>14</v>
      </c>
      <c r="N2564" t="str">
        <f t="shared" si="280"/>
        <v>F</v>
      </c>
      <c r="O2564" t="s">
        <v>8</v>
      </c>
      <c r="P2564" t="s">
        <v>8</v>
      </c>
      <c r="Q2564" t="s">
        <v>11</v>
      </c>
      <c r="R2564" t="s">
        <v>8</v>
      </c>
      <c r="S2564" t="str">
        <f t="shared" si="281"/>
        <v>U</v>
      </c>
      <c r="T2564" t="s">
        <v>12</v>
      </c>
      <c r="U2564">
        <v>1</v>
      </c>
      <c r="V2564" t="s">
        <v>11</v>
      </c>
      <c r="W2564" t="e">
        <f>VLOOKUP(Q2564,'PBT Tag Rates'!$B$5:$E$44,4,FALSE)</f>
        <v>#N/A</v>
      </c>
      <c r="X2564">
        <v>1</v>
      </c>
      <c r="Y2564" s="14">
        <f>IFERROR(LOOKUP(H2564,{30,43,48,53,58,63,68,73,78,83,88,93,97},{42,47,52,57,62,67,72,77,82,87,92,99,100}),999)</f>
        <v>77</v>
      </c>
      <c r="Z2564" s="17">
        <f t="shared" si="282"/>
        <v>5.5555555555555554</v>
      </c>
      <c r="AA2564" s="17">
        <f t="shared" si="283"/>
        <v>5.5555555555555554</v>
      </c>
      <c r="AB2564" s="17">
        <f t="shared" si="284"/>
        <v>11.658097686375321</v>
      </c>
      <c r="AC2564" s="17" t="s">
        <v>17654</v>
      </c>
    </row>
    <row r="2565" spans="1:29" x14ac:dyDescent="0.25">
      <c r="A2565" t="s">
        <v>3339</v>
      </c>
      <c r="B2565" s="151" t="s">
        <v>10529</v>
      </c>
      <c r="C2565" t="s">
        <v>10530</v>
      </c>
      <c r="D2565" s="1">
        <v>45176</v>
      </c>
      <c r="E2565">
        <f t="shared" si="279"/>
        <v>18</v>
      </c>
      <c r="F2565" t="s">
        <v>14</v>
      </c>
      <c r="G2565">
        <v>810</v>
      </c>
      <c r="H2565">
        <f t="shared" si="278"/>
        <v>81</v>
      </c>
      <c r="I2565" t="s">
        <v>7</v>
      </c>
      <c r="J2565" t="s">
        <v>8</v>
      </c>
      <c r="K2565" t="s">
        <v>10531</v>
      </c>
      <c r="L2565" t="s">
        <v>8</v>
      </c>
      <c r="M2565" t="s">
        <v>14</v>
      </c>
      <c r="N2565" t="str">
        <f t="shared" si="280"/>
        <v>F</v>
      </c>
      <c r="O2565" t="s">
        <v>8</v>
      </c>
      <c r="P2565" t="s">
        <v>8</v>
      </c>
      <c r="Q2565" t="s">
        <v>11</v>
      </c>
      <c r="R2565" t="s">
        <v>8</v>
      </c>
      <c r="S2565" t="str">
        <f t="shared" si="281"/>
        <v>U</v>
      </c>
      <c r="T2565" t="s">
        <v>12</v>
      </c>
      <c r="U2565">
        <v>1</v>
      </c>
      <c r="V2565" t="s">
        <v>11</v>
      </c>
      <c r="W2565" t="e">
        <f>VLOOKUP(Q2565,'PBT Tag Rates'!$B$5:$E$44,4,FALSE)</f>
        <v>#N/A</v>
      </c>
      <c r="X2565">
        <v>1</v>
      </c>
      <c r="Y2565" s="14">
        <f>IFERROR(LOOKUP(H2565,{30,43,48,53,58,63,68,73,78,83,88,93,97},{42,47,52,57,62,67,72,77,82,87,92,99,100}),999)</f>
        <v>82</v>
      </c>
      <c r="Z2565" s="17">
        <f t="shared" si="282"/>
        <v>5.5555555555555554</v>
      </c>
      <c r="AA2565" s="17">
        <f t="shared" si="283"/>
        <v>5.5555555555555554</v>
      </c>
      <c r="AB2565" s="17">
        <f t="shared" si="284"/>
        <v>11.658097686375321</v>
      </c>
      <c r="AC2565" s="17" t="s">
        <v>17654</v>
      </c>
    </row>
    <row r="2566" spans="1:29" x14ac:dyDescent="0.25">
      <c r="A2566" t="s">
        <v>3339</v>
      </c>
      <c r="B2566" s="151" t="s">
        <v>10532</v>
      </c>
      <c r="C2566" t="s">
        <v>1476</v>
      </c>
      <c r="D2566" s="1">
        <v>45176</v>
      </c>
      <c r="E2566">
        <f t="shared" si="279"/>
        <v>18</v>
      </c>
      <c r="F2566" t="s">
        <v>14</v>
      </c>
      <c r="G2566">
        <v>720</v>
      </c>
      <c r="H2566">
        <f t="shared" si="278"/>
        <v>72</v>
      </c>
      <c r="I2566" t="s">
        <v>7</v>
      </c>
      <c r="J2566" t="s">
        <v>8</v>
      </c>
      <c r="K2566" t="s">
        <v>10533</v>
      </c>
      <c r="L2566" t="s">
        <v>8</v>
      </c>
      <c r="M2566" t="s">
        <v>14</v>
      </c>
      <c r="N2566" t="str">
        <f t="shared" si="280"/>
        <v>F</v>
      </c>
      <c r="O2566" t="s">
        <v>4020</v>
      </c>
      <c r="P2566" t="s">
        <v>4021</v>
      </c>
      <c r="Q2566" t="s">
        <v>221</v>
      </c>
      <c r="R2566">
        <v>4</v>
      </c>
      <c r="S2566">
        <f t="shared" si="281"/>
        <v>2019</v>
      </c>
      <c r="T2566" t="s">
        <v>12</v>
      </c>
      <c r="U2566">
        <v>1</v>
      </c>
      <c r="V2566" t="s">
        <v>3363</v>
      </c>
      <c r="W2566">
        <f>VLOOKUP(Q2566,'PBT Tag Rates'!$B$5:$E$44,4,FALSE)</f>
        <v>0.95971980899999998</v>
      </c>
      <c r="X2566">
        <v>1</v>
      </c>
      <c r="Y2566" s="14">
        <f>IFERROR(LOOKUP(H2566,{30,43,48,53,58,63,68,73,78,83,88,93,97},{42,47,52,57,62,67,72,77,82,87,92,99,100}),999)</f>
        <v>72</v>
      </c>
      <c r="Z2566" s="17">
        <f t="shared" si="282"/>
        <v>5.5555555555555554</v>
      </c>
      <c r="AA2566" s="17">
        <f t="shared" si="283"/>
        <v>5.5555555555555554</v>
      </c>
      <c r="AB2566" s="17">
        <f t="shared" si="284"/>
        <v>11.658097686375321</v>
      </c>
      <c r="AC2566" s="17" t="s">
        <v>17654</v>
      </c>
    </row>
    <row r="2567" spans="1:29" x14ac:dyDescent="0.25">
      <c r="A2567" t="s">
        <v>3339</v>
      </c>
      <c r="B2567" s="151" t="s">
        <v>10534</v>
      </c>
      <c r="C2567" t="s">
        <v>10535</v>
      </c>
      <c r="D2567" s="1">
        <v>45176</v>
      </c>
      <c r="E2567">
        <f t="shared" si="279"/>
        <v>18</v>
      </c>
      <c r="F2567" t="s">
        <v>6</v>
      </c>
      <c r="G2567">
        <v>720</v>
      </c>
      <c r="H2567">
        <f t="shared" si="278"/>
        <v>72</v>
      </c>
      <c r="I2567" t="s">
        <v>7</v>
      </c>
      <c r="J2567" t="s">
        <v>8</v>
      </c>
      <c r="K2567" t="s">
        <v>10536</v>
      </c>
      <c r="L2567" t="s">
        <v>8</v>
      </c>
      <c r="M2567" t="s">
        <v>14</v>
      </c>
      <c r="N2567" t="str">
        <f t="shared" si="280"/>
        <v>F</v>
      </c>
      <c r="O2567" t="s">
        <v>10537</v>
      </c>
      <c r="P2567" t="s">
        <v>10538</v>
      </c>
      <c r="Q2567" t="s">
        <v>221</v>
      </c>
      <c r="R2567">
        <v>4</v>
      </c>
      <c r="S2567">
        <f t="shared" si="281"/>
        <v>2019</v>
      </c>
      <c r="T2567" t="s">
        <v>12</v>
      </c>
      <c r="U2567">
        <v>0.999999999999997</v>
      </c>
      <c r="V2567" t="s">
        <v>3357</v>
      </c>
      <c r="W2567">
        <f>VLOOKUP(Q2567,'PBT Tag Rates'!$B$5:$E$44,4,FALSE)</f>
        <v>0.95971980899999998</v>
      </c>
      <c r="X2567">
        <v>1</v>
      </c>
      <c r="Y2567" s="14">
        <f>IFERROR(LOOKUP(H2567,{30,43,48,53,58,63,68,73,78,83,88,93,97},{42,47,52,57,62,67,72,77,82,87,92,99,100}),999)</f>
        <v>72</v>
      </c>
      <c r="Z2567" s="17">
        <f t="shared" si="282"/>
        <v>5.5555555555555554</v>
      </c>
      <c r="AA2567" s="17">
        <f t="shared" si="283"/>
        <v>5.5555555555555554</v>
      </c>
      <c r="AB2567" s="17">
        <f t="shared" si="284"/>
        <v>11.658097686375321</v>
      </c>
      <c r="AC2567" s="17" t="s">
        <v>17654</v>
      </c>
    </row>
    <row r="2568" spans="1:29" x14ac:dyDescent="0.25">
      <c r="A2568" t="s">
        <v>3339</v>
      </c>
      <c r="B2568" s="151" t="s">
        <v>10539</v>
      </c>
      <c r="C2568" t="s">
        <v>1477</v>
      </c>
      <c r="D2568" s="1">
        <v>45176</v>
      </c>
      <c r="E2568">
        <f t="shared" si="279"/>
        <v>18</v>
      </c>
      <c r="F2568" t="s">
        <v>6</v>
      </c>
      <c r="G2568">
        <v>580</v>
      </c>
      <c r="H2568">
        <f t="shared" si="278"/>
        <v>58</v>
      </c>
      <c r="I2568" t="s">
        <v>7</v>
      </c>
      <c r="J2568" t="s">
        <v>8</v>
      </c>
      <c r="K2568" t="s">
        <v>8</v>
      </c>
      <c r="L2568" t="s">
        <v>8</v>
      </c>
      <c r="M2568" t="s">
        <v>6</v>
      </c>
      <c r="N2568" t="str">
        <f t="shared" si="280"/>
        <v>M</v>
      </c>
      <c r="O2568" t="s">
        <v>8</v>
      </c>
      <c r="P2568" t="s">
        <v>8</v>
      </c>
      <c r="Q2568" t="s">
        <v>11</v>
      </c>
      <c r="R2568" t="s">
        <v>8</v>
      </c>
      <c r="S2568" t="str">
        <f t="shared" si="281"/>
        <v>U</v>
      </c>
      <c r="T2568" t="s">
        <v>12</v>
      </c>
      <c r="U2568">
        <v>0.999999999999999</v>
      </c>
      <c r="V2568" t="s">
        <v>11</v>
      </c>
      <c r="W2568" t="e">
        <f>VLOOKUP(Q2568,'PBT Tag Rates'!$B$5:$E$44,4,FALSE)</f>
        <v>#N/A</v>
      </c>
      <c r="X2568">
        <v>1</v>
      </c>
      <c r="Y2568" s="14">
        <f>IFERROR(LOOKUP(H2568,{30,43,48,53,58,63,68,73,78,83,88,93,97},{42,47,52,57,62,67,72,77,82,87,92,99,100}),999)</f>
        <v>62</v>
      </c>
      <c r="Z2568" s="17">
        <f t="shared" si="282"/>
        <v>5.5555555555555554</v>
      </c>
      <c r="AA2568" s="17">
        <f t="shared" si="283"/>
        <v>5.5555555555555554</v>
      </c>
      <c r="AB2568" s="17">
        <f t="shared" si="284"/>
        <v>11.658097686375321</v>
      </c>
      <c r="AC2568" s="17" t="s">
        <v>17654</v>
      </c>
    </row>
    <row r="2569" spans="1:29" x14ac:dyDescent="0.25">
      <c r="A2569" t="s">
        <v>3339</v>
      </c>
      <c r="B2569" s="151" t="s">
        <v>10540</v>
      </c>
      <c r="C2569" t="s">
        <v>1478</v>
      </c>
      <c r="D2569" s="1">
        <v>45176</v>
      </c>
      <c r="E2569">
        <f t="shared" si="279"/>
        <v>18</v>
      </c>
      <c r="F2569" t="s">
        <v>14</v>
      </c>
      <c r="G2569">
        <v>840</v>
      </c>
      <c r="H2569">
        <f t="shared" si="278"/>
        <v>84</v>
      </c>
      <c r="I2569" t="s">
        <v>7</v>
      </c>
      <c r="J2569" t="s">
        <v>8</v>
      </c>
      <c r="K2569" t="s">
        <v>10541</v>
      </c>
      <c r="L2569" t="s">
        <v>8</v>
      </c>
      <c r="M2569" t="s">
        <v>14</v>
      </c>
      <c r="N2569" t="str">
        <f t="shared" si="280"/>
        <v>F</v>
      </c>
      <c r="O2569" t="s">
        <v>2814</v>
      </c>
      <c r="P2569" t="s">
        <v>2815</v>
      </c>
      <c r="Q2569" t="s">
        <v>281</v>
      </c>
      <c r="R2569">
        <v>4</v>
      </c>
      <c r="S2569">
        <f t="shared" si="281"/>
        <v>2019</v>
      </c>
      <c r="T2569" t="s">
        <v>12</v>
      </c>
      <c r="U2569">
        <v>1</v>
      </c>
      <c r="V2569" t="s">
        <v>3079</v>
      </c>
      <c r="W2569">
        <f>VLOOKUP(Q2569,'PBT Tag Rates'!$B$5:$E$44,4,FALSE)</f>
        <v>0.99705232300000002</v>
      </c>
      <c r="X2569">
        <v>1</v>
      </c>
      <c r="Y2569" s="14">
        <f>IFERROR(LOOKUP(H2569,{30,43,48,53,58,63,68,73,78,83,88,93,97},{42,47,52,57,62,67,72,77,82,87,92,99,100}),999)</f>
        <v>87</v>
      </c>
      <c r="Z2569" s="17">
        <f t="shared" si="282"/>
        <v>5.5555555555555554</v>
      </c>
      <c r="AA2569" s="17">
        <f t="shared" si="283"/>
        <v>5.5555555555555554</v>
      </c>
      <c r="AB2569" s="17">
        <f t="shared" si="284"/>
        <v>11.658097686375321</v>
      </c>
      <c r="AC2569" s="17" t="s">
        <v>17654</v>
      </c>
    </row>
    <row r="2570" spans="1:29" x14ac:dyDescent="0.25">
      <c r="A2570" t="s">
        <v>3339</v>
      </c>
      <c r="B2570" s="151" t="s">
        <v>10542</v>
      </c>
      <c r="C2570" t="s">
        <v>1479</v>
      </c>
      <c r="D2570" s="1">
        <v>45176</v>
      </c>
      <c r="E2570">
        <f t="shared" si="279"/>
        <v>18</v>
      </c>
      <c r="F2570" t="s">
        <v>14</v>
      </c>
      <c r="G2570">
        <v>730</v>
      </c>
      <c r="H2570">
        <f t="shared" si="278"/>
        <v>73</v>
      </c>
      <c r="I2570" t="s">
        <v>7</v>
      </c>
      <c r="J2570" t="s">
        <v>8</v>
      </c>
      <c r="K2570" t="s">
        <v>10543</v>
      </c>
      <c r="L2570" t="s">
        <v>8</v>
      </c>
      <c r="M2570" t="s">
        <v>14</v>
      </c>
      <c r="N2570" t="str">
        <f t="shared" si="280"/>
        <v>F</v>
      </c>
      <c r="O2570" t="s">
        <v>871</v>
      </c>
      <c r="P2570" t="s">
        <v>1272</v>
      </c>
      <c r="Q2570" t="s">
        <v>221</v>
      </c>
      <c r="R2570">
        <v>4</v>
      </c>
      <c r="S2570">
        <f t="shared" si="281"/>
        <v>2019</v>
      </c>
      <c r="T2570" t="s">
        <v>12</v>
      </c>
      <c r="U2570">
        <v>1.00000000000001</v>
      </c>
      <c r="V2570" t="s">
        <v>3363</v>
      </c>
      <c r="W2570">
        <f>VLOOKUP(Q2570,'PBT Tag Rates'!$B$5:$E$44,4,FALSE)</f>
        <v>0.95971980899999998</v>
      </c>
      <c r="X2570">
        <v>1</v>
      </c>
      <c r="Y2570" s="14">
        <f>IFERROR(LOOKUP(H2570,{30,43,48,53,58,63,68,73,78,83,88,93,97},{42,47,52,57,62,67,72,77,82,87,92,99,100}),999)</f>
        <v>77</v>
      </c>
      <c r="Z2570" s="17">
        <f t="shared" si="282"/>
        <v>5.5555555555555554</v>
      </c>
      <c r="AA2570" s="17">
        <f t="shared" si="283"/>
        <v>5.5555555555555554</v>
      </c>
      <c r="AB2570" s="17">
        <f t="shared" si="284"/>
        <v>11.658097686375321</v>
      </c>
      <c r="AC2570" s="17" t="s">
        <v>17654</v>
      </c>
    </row>
    <row r="2571" spans="1:29" x14ac:dyDescent="0.25">
      <c r="A2571" t="s">
        <v>3339</v>
      </c>
      <c r="B2571" s="151" t="s">
        <v>10544</v>
      </c>
      <c r="C2571" t="s">
        <v>1480</v>
      </c>
      <c r="D2571" s="1">
        <v>45176</v>
      </c>
      <c r="E2571">
        <f t="shared" si="279"/>
        <v>18</v>
      </c>
      <c r="F2571" t="s">
        <v>6</v>
      </c>
      <c r="G2571">
        <v>630</v>
      </c>
      <c r="H2571">
        <f t="shared" si="278"/>
        <v>63</v>
      </c>
      <c r="I2571" t="s">
        <v>9</v>
      </c>
      <c r="J2571">
        <v>1</v>
      </c>
      <c r="K2571" t="s">
        <v>8</v>
      </c>
      <c r="L2571" t="s">
        <v>8</v>
      </c>
      <c r="M2571" t="s">
        <v>6</v>
      </c>
      <c r="N2571" t="str">
        <f t="shared" si="280"/>
        <v>M</v>
      </c>
      <c r="O2571" t="s">
        <v>3661</v>
      </c>
      <c r="P2571" t="s">
        <v>5312</v>
      </c>
      <c r="Q2571" t="s">
        <v>221</v>
      </c>
      <c r="R2571">
        <v>4</v>
      </c>
      <c r="S2571">
        <f t="shared" si="281"/>
        <v>2019</v>
      </c>
      <c r="T2571" t="s">
        <v>12</v>
      </c>
      <c r="U2571">
        <v>0.999999999999999</v>
      </c>
      <c r="V2571" t="s">
        <v>3363</v>
      </c>
      <c r="W2571">
        <f>VLOOKUP(Q2571,'PBT Tag Rates'!$B$5:$E$44,4,FALSE)</f>
        <v>0.95971980899999998</v>
      </c>
      <c r="X2571">
        <v>1</v>
      </c>
      <c r="Y2571" s="14">
        <f>IFERROR(LOOKUP(H2571,{30,43,48,53,58,63,68,73,78,83,88,93,97},{42,47,52,57,62,67,72,77,82,87,92,99,100}),999)</f>
        <v>67</v>
      </c>
      <c r="Z2571" s="17">
        <f t="shared" si="282"/>
        <v>5.5555555555555554</v>
      </c>
      <c r="AA2571" s="17">
        <f t="shared" si="283"/>
        <v>5.5555555555555554</v>
      </c>
      <c r="AB2571" s="17">
        <f t="shared" si="284"/>
        <v>11.658097686375321</v>
      </c>
      <c r="AC2571" s="17" t="s">
        <v>17654</v>
      </c>
    </row>
    <row r="2572" spans="1:29" x14ac:dyDescent="0.25">
      <c r="A2572" t="s">
        <v>3339</v>
      </c>
      <c r="B2572" s="151" t="s">
        <v>10545</v>
      </c>
      <c r="C2572" t="s">
        <v>1481</v>
      </c>
      <c r="D2572" s="1">
        <v>45176</v>
      </c>
      <c r="E2572">
        <f t="shared" si="279"/>
        <v>18</v>
      </c>
      <c r="F2572" t="s">
        <v>6</v>
      </c>
      <c r="G2572">
        <v>620</v>
      </c>
      <c r="H2572">
        <f t="shared" si="278"/>
        <v>62</v>
      </c>
      <c r="I2572" t="s">
        <v>7</v>
      </c>
      <c r="J2572" t="s">
        <v>8</v>
      </c>
      <c r="K2572" t="s">
        <v>8</v>
      </c>
      <c r="L2572" t="s">
        <v>8</v>
      </c>
      <c r="M2572" t="s">
        <v>6</v>
      </c>
      <c r="N2572" t="str">
        <f t="shared" si="280"/>
        <v>M</v>
      </c>
      <c r="O2572" t="s">
        <v>2776</v>
      </c>
      <c r="P2572" t="s">
        <v>10356</v>
      </c>
      <c r="Q2572" t="s">
        <v>918</v>
      </c>
      <c r="R2572">
        <v>3</v>
      </c>
      <c r="S2572">
        <f t="shared" si="281"/>
        <v>2020</v>
      </c>
      <c r="T2572" t="s">
        <v>12</v>
      </c>
      <c r="U2572">
        <v>1</v>
      </c>
      <c r="V2572" t="s">
        <v>3386</v>
      </c>
      <c r="W2572">
        <f>VLOOKUP(Q2572,'PBT Tag Rates'!$B$5:$E$44,4,FALSE)</f>
        <v>0.98961045999999997</v>
      </c>
      <c r="X2572">
        <v>1</v>
      </c>
      <c r="Y2572" s="14">
        <f>IFERROR(LOOKUP(H2572,{30,43,48,53,58,63,68,73,78,83,88,93,97},{42,47,52,57,62,67,72,77,82,87,92,99,100}),999)</f>
        <v>62</v>
      </c>
      <c r="Z2572" s="17">
        <f t="shared" si="282"/>
        <v>5.5555555555555554</v>
      </c>
      <c r="AA2572" s="17">
        <f t="shared" si="283"/>
        <v>5.5555555555555554</v>
      </c>
      <c r="AB2572" s="17">
        <f t="shared" si="284"/>
        <v>11.658097686375321</v>
      </c>
      <c r="AC2572" s="17" t="s">
        <v>17654</v>
      </c>
    </row>
    <row r="2573" spans="1:29" x14ac:dyDescent="0.25">
      <c r="A2573" t="s">
        <v>3339</v>
      </c>
      <c r="B2573" s="151" t="s">
        <v>10546</v>
      </c>
      <c r="C2573" t="s">
        <v>1483</v>
      </c>
      <c r="D2573" s="1">
        <v>45176</v>
      </c>
      <c r="E2573">
        <f t="shared" si="279"/>
        <v>18</v>
      </c>
      <c r="F2573" t="s">
        <v>14</v>
      </c>
      <c r="G2573">
        <v>750</v>
      </c>
      <c r="H2573">
        <f t="shared" si="278"/>
        <v>75</v>
      </c>
      <c r="I2573" t="s">
        <v>9</v>
      </c>
      <c r="J2573">
        <v>1</v>
      </c>
      <c r="K2573" t="s">
        <v>8</v>
      </c>
      <c r="L2573" t="s">
        <v>8</v>
      </c>
      <c r="M2573" t="s">
        <v>14</v>
      </c>
      <c r="N2573" t="str">
        <f t="shared" si="280"/>
        <v>F</v>
      </c>
      <c r="O2573" t="s">
        <v>974</v>
      </c>
      <c r="P2573" t="s">
        <v>975</v>
      </c>
      <c r="Q2573" t="s">
        <v>221</v>
      </c>
      <c r="R2573">
        <v>4</v>
      </c>
      <c r="S2573">
        <f t="shared" si="281"/>
        <v>2019</v>
      </c>
      <c r="T2573" t="s">
        <v>12</v>
      </c>
      <c r="U2573">
        <v>1</v>
      </c>
      <c r="V2573" t="s">
        <v>3386</v>
      </c>
      <c r="W2573">
        <f>VLOOKUP(Q2573,'PBT Tag Rates'!$B$5:$E$44,4,FALSE)</f>
        <v>0.95971980899999998</v>
      </c>
      <c r="X2573">
        <v>1</v>
      </c>
      <c r="Y2573" s="14">
        <f>IFERROR(LOOKUP(H2573,{30,43,48,53,58,63,68,73,78,83,88,93,97},{42,47,52,57,62,67,72,77,82,87,92,99,100}),999)</f>
        <v>77</v>
      </c>
      <c r="Z2573" s="17">
        <f t="shared" si="282"/>
        <v>5.5555555555555554</v>
      </c>
      <c r="AA2573" s="17">
        <f t="shared" si="283"/>
        <v>5.5555555555555554</v>
      </c>
      <c r="AB2573" s="17">
        <f t="shared" si="284"/>
        <v>11.658097686375321</v>
      </c>
      <c r="AC2573" s="17" t="s">
        <v>17654</v>
      </c>
    </row>
    <row r="2574" spans="1:29" x14ac:dyDescent="0.25">
      <c r="A2574" t="s">
        <v>3339</v>
      </c>
      <c r="B2574" s="151" t="s">
        <v>10547</v>
      </c>
      <c r="C2574" t="s">
        <v>1484</v>
      </c>
      <c r="D2574" s="1">
        <v>45176</v>
      </c>
      <c r="E2574">
        <f t="shared" si="279"/>
        <v>18</v>
      </c>
      <c r="F2574" t="s">
        <v>6</v>
      </c>
      <c r="G2574">
        <v>910</v>
      </c>
      <c r="H2574">
        <f t="shared" si="278"/>
        <v>91</v>
      </c>
      <c r="I2574" t="s">
        <v>7</v>
      </c>
      <c r="J2574" t="s">
        <v>8</v>
      </c>
      <c r="K2574" t="s">
        <v>10548</v>
      </c>
      <c r="L2574" t="s">
        <v>8</v>
      </c>
      <c r="M2574" t="s">
        <v>6</v>
      </c>
      <c r="N2574" t="str">
        <f t="shared" si="280"/>
        <v>M</v>
      </c>
      <c r="O2574" t="s">
        <v>2750</v>
      </c>
      <c r="P2574" t="s">
        <v>10549</v>
      </c>
      <c r="Q2574" t="s">
        <v>221</v>
      </c>
      <c r="R2574">
        <v>4</v>
      </c>
      <c r="S2574">
        <f t="shared" si="281"/>
        <v>2019</v>
      </c>
      <c r="T2574" t="s">
        <v>12</v>
      </c>
      <c r="U2574">
        <v>1</v>
      </c>
      <c r="V2574" t="s">
        <v>3346</v>
      </c>
      <c r="W2574">
        <f>VLOOKUP(Q2574,'PBT Tag Rates'!$B$5:$E$44,4,FALSE)</f>
        <v>0.95971980899999998</v>
      </c>
      <c r="X2574">
        <v>1</v>
      </c>
      <c r="Y2574" s="14">
        <f>IFERROR(LOOKUP(H2574,{30,43,48,53,58,63,68,73,78,83,88,93,97},{42,47,52,57,62,67,72,77,82,87,92,99,100}),999)</f>
        <v>92</v>
      </c>
      <c r="Z2574" s="17">
        <f t="shared" si="282"/>
        <v>5.5555555555555554</v>
      </c>
      <c r="AA2574" s="17">
        <f t="shared" si="283"/>
        <v>5.5555555555555554</v>
      </c>
      <c r="AB2574" s="17">
        <f t="shared" si="284"/>
        <v>11.658097686375321</v>
      </c>
      <c r="AC2574" s="17" t="s">
        <v>17654</v>
      </c>
    </row>
    <row r="2575" spans="1:29" x14ac:dyDescent="0.25">
      <c r="A2575" t="s">
        <v>3339</v>
      </c>
      <c r="B2575" s="151" t="s">
        <v>10550</v>
      </c>
      <c r="C2575" t="s">
        <v>1487</v>
      </c>
      <c r="D2575" s="1">
        <v>45176</v>
      </c>
      <c r="E2575">
        <f t="shared" si="279"/>
        <v>18</v>
      </c>
      <c r="F2575" t="s">
        <v>14</v>
      </c>
      <c r="G2575">
        <v>750</v>
      </c>
      <c r="H2575">
        <f t="shared" si="278"/>
        <v>75</v>
      </c>
      <c r="I2575" t="s">
        <v>9</v>
      </c>
      <c r="J2575">
        <v>1</v>
      </c>
      <c r="K2575" t="s">
        <v>8</v>
      </c>
      <c r="L2575" t="s">
        <v>8</v>
      </c>
      <c r="M2575" t="s">
        <v>14</v>
      </c>
      <c r="N2575" t="str">
        <f t="shared" si="280"/>
        <v>F</v>
      </c>
      <c r="O2575" t="s">
        <v>10551</v>
      </c>
      <c r="P2575" t="s">
        <v>10552</v>
      </c>
      <c r="Q2575" t="s">
        <v>221</v>
      </c>
      <c r="R2575">
        <v>4</v>
      </c>
      <c r="S2575">
        <f t="shared" si="281"/>
        <v>2019</v>
      </c>
      <c r="T2575" t="s">
        <v>12</v>
      </c>
      <c r="U2575">
        <v>1</v>
      </c>
      <c r="V2575" t="s">
        <v>3168</v>
      </c>
      <c r="W2575">
        <f>VLOOKUP(Q2575,'PBT Tag Rates'!$B$5:$E$44,4,FALSE)</f>
        <v>0.95971980899999998</v>
      </c>
      <c r="X2575">
        <v>1</v>
      </c>
      <c r="Y2575" s="14">
        <f>IFERROR(LOOKUP(H2575,{30,43,48,53,58,63,68,73,78,83,88,93,97},{42,47,52,57,62,67,72,77,82,87,92,99,100}),999)</f>
        <v>77</v>
      </c>
      <c r="Z2575" s="17">
        <f t="shared" si="282"/>
        <v>5.5555555555555554</v>
      </c>
      <c r="AA2575" s="17">
        <f t="shared" si="283"/>
        <v>5.5555555555555554</v>
      </c>
      <c r="AB2575" s="17">
        <f t="shared" si="284"/>
        <v>11.658097686375321</v>
      </c>
      <c r="AC2575" s="17" t="s">
        <v>17654</v>
      </c>
    </row>
    <row r="2576" spans="1:29" x14ac:dyDescent="0.25">
      <c r="A2576" t="s">
        <v>3339</v>
      </c>
      <c r="B2576" s="151" t="s">
        <v>10553</v>
      </c>
      <c r="C2576" t="s">
        <v>1490</v>
      </c>
      <c r="D2576" s="1">
        <v>45176</v>
      </c>
      <c r="E2576">
        <f t="shared" si="279"/>
        <v>18</v>
      </c>
      <c r="F2576" t="s">
        <v>6</v>
      </c>
      <c r="G2576">
        <v>680</v>
      </c>
      <c r="H2576">
        <f t="shared" si="278"/>
        <v>68</v>
      </c>
      <c r="I2576" t="s">
        <v>7</v>
      </c>
      <c r="J2576" t="s">
        <v>8</v>
      </c>
      <c r="K2576" t="s">
        <v>8</v>
      </c>
      <c r="L2576" t="s">
        <v>8</v>
      </c>
      <c r="M2576" t="s">
        <v>6</v>
      </c>
      <c r="N2576" t="str">
        <f t="shared" si="280"/>
        <v>M</v>
      </c>
      <c r="O2576" t="s">
        <v>10554</v>
      </c>
      <c r="P2576" t="s">
        <v>10555</v>
      </c>
      <c r="Q2576" t="s">
        <v>918</v>
      </c>
      <c r="R2576">
        <v>3</v>
      </c>
      <c r="S2576">
        <f t="shared" si="281"/>
        <v>2020</v>
      </c>
      <c r="T2576" t="s">
        <v>12</v>
      </c>
      <c r="U2576">
        <v>0.999999999999998</v>
      </c>
      <c r="V2576" t="s">
        <v>3386</v>
      </c>
      <c r="W2576">
        <f>VLOOKUP(Q2576,'PBT Tag Rates'!$B$5:$E$44,4,FALSE)</f>
        <v>0.98961045999999997</v>
      </c>
      <c r="X2576">
        <v>1</v>
      </c>
      <c r="Y2576" s="14">
        <f>IFERROR(LOOKUP(H2576,{30,43,48,53,58,63,68,73,78,83,88,93,97},{42,47,52,57,62,67,72,77,82,87,92,99,100}),999)</f>
        <v>72</v>
      </c>
      <c r="Z2576" s="17">
        <f t="shared" si="282"/>
        <v>5.5555555555555554</v>
      </c>
      <c r="AA2576" s="17">
        <f t="shared" si="283"/>
        <v>5.5555555555555554</v>
      </c>
      <c r="AB2576" s="17">
        <f t="shared" si="284"/>
        <v>11.658097686375321</v>
      </c>
      <c r="AC2576" s="17" t="s">
        <v>17654</v>
      </c>
    </row>
    <row r="2577" spans="1:29" x14ac:dyDescent="0.25">
      <c r="A2577" t="s">
        <v>3339</v>
      </c>
      <c r="B2577" s="151" t="s">
        <v>10556</v>
      </c>
      <c r="C2577" t="s">
        <v>1493</v>
      </c>
      <c r="D2577" s="1">
        <v>45176</v>
      </c>
      <c r="E2577">
        <f t="shared" si="279"/>
        <v>18</v>
      </c>
      <c r="F2577" t="s">
        <v>6</v>
      </c>
      <c r="G2577">
        <v>750</v>
      </c>
      <c r="H2577">
        <f t="shared" si="278"/>
        <v>75</v>
      </c>
      <c r="I2577" t="s">
        <v>7</v>
      </c>
      <c r="J2577" t="s">
        <v>8</v>
      </c>
      <c r="K2577" t="s">
        <v>10557</v>
      </c>
      <c r="L2577" t="s">
        <v>8</v>
      </c>
      <c r="M2577" t="s">
        <v>6</v>
      </c>
      <c r="N2577" t="str">
        <f t="shared" si="280"/>
        <v>M</v>
      </c>
      <c r="O2577" t="s">
        <v>732</v>
      </c>
      <c r="P2577" t="s">
        <v>10518</v>
      </c>
      <c r="Q2577" t="s">
        <v>221</v>
      </c>
      <c r="R2577">
        <v>4</v>
      </c>
      <c r="S2577">
        <f t="shared" si="281"/>
        <v>2019</v>
      </c>
      <c r="T2577" t="s">
        <v>12</v>
      </c>
      <c r="U2577">
        <v>1</v>
      </c>
      <c r="V2577" t="s">
        <v>3346</v>
      </c>
      <c r="W2577">
        <f>VLOOKUP(Q2577,'PBT Tag Rates'!$B$5:$E$44,4,FALSE)</f>
        <v>0.95971980899999998</v>
      </c>
      <c r="X2577">
        <v>1</v>
      </c>
      <c r="Y2577" s="14">
        <f>IFERROR(LOOKUP(H2577,{30,43,48,53,58,63,68,73,78,83,88,93,97},{42,47,52,57,62,67,72,77,82,87,92,99,100}),999)</f>
        <v>77</v>
      </c>
      <c r="Z2577" s="17">
        <f t="shared" si="282"/>
        <v>5.5555555555555554</v>
      </c>
      <c r="AA2577" s="17">
        <f t="shared" si="283"/>
        <v>5.5555555555555554</v>
      </c>
      <c r="AB2577" s="17">
        <f t="shared" si="284"/>
        <v>11.658097686375321</v>
      </c>
      <c r="AC2577" s="17" t="s">
        <v>17654</v>
      </c>
    </row>
    <row r="2578" spans="1:29" x14ac:dyDescent="0.25">
      <c r="A2578" t="s">
        <v>3339</v>
      </c>
      <c r="B2578" s="151" t="s">
        <v>10558</v>
      </c>
      <c r="C2578" t="s">
        <v>10559</v>
      </c>
      <c r="D2578" s="1">
        <v>45176</v>
      </c>
      <c r="E2578">
        <f t="shared" si="279"/>
        <v>18</v>
      </c>
      <c r="F2578" t="s">
        <v>6</v>
      </c>
      <c r="G2578">
        <v>790</v>
      </c>
      <c r="H2578">
        <f t="shared" si="278"/>
        <v>79</v>
      </c>
      <c r="I2578" t="s">
        <v>7</v>
      </c>
      <c r="J2578" t="s">
        <v>8</v>
      </c>
      <c r="K2578" t="s">
        <v>10560</v>
      </c>
      <c r="L2578" t="s">
        <v>8</v>
      </c>
      <c r="M2578" t="s">
        <v>6</v>
      </c>
      <c r="N2578" t="str">
        <f t="shared" si="280"/>
        <v>M</v>
      </c>
      <c r="O2578" t="s">
        <v>2534</v>
      </c>
      <c r="P2578" t="s">
        <v>2535</v>
      </c>
      <c r="Q2578" t="s">
        <v>281</v>
      </c>
      <c r="R2578">
        <v>4</v>
      </c>
      <c r="S2578">
        <f t="shared" si="281"/>
        <v>2019</v>
      </c>
      <c r="T2578" t="s">
        <v>12</v>
      </c>
      <c r="U2578">
        <v>0.999999999999997</v>
      </c>
      <c r="V2578" t="s">
        <v>3079</v>
      </c>
      <c r="W2578">
        <f>VLOOKUP(Q2578,'PBT Tag Rates'!$B$5:$E$44,4,FALSE)</f>
        <v>0.99705232300000002</v>
      </c>
      <c r="X2578">
        <v>1</v>
      </c>
      <c r="Y2578" s="14">
        <f>IFERROR(LOOKUP(H2578,{30,43,48,53,58,63,68,73,78,83,88,93,97},{42,47,52,57,62,67,72,77,82,87,92,99,100}),999)</f>
        <v>82</v>
      </c>
      <c r="Z2578" s="17">
        <f t="shared" si="282"/>
        <v>5.5555555555555554</v>
      </c>
      <c r="AA2578" s="17">
        <f t="shared" si="283"/>
        <v>5.5555555555555554</v>
      </c>
      <c r="AB2578" s="17">
        <f t="shared" si="284"/>
        <v>11.658097686375321</v>
      </c>
      <c r="AC2578" s="17" t="s">
        <v>17654</v>
      </c>
    </row>
    <row r="2579" spans="1:29" x14ac:dyDescent="0.25">
      <c r="A2579" t="s">
        <v>3339</v>
      </c>
      <c r="B2579" s="151" t="s">
        <v>10561</v>
      </c>
      <c r="C2579" t="s">
        <v>1494</v>
      </c>
      <c r="D2579" s="1">
        <v>45176</v>
      </c>
      <c r="E2579">
        <f t="shared" si="279"/>
        <v>18</v>
      </c>
      <c r="F2579" t="s">
        <v>14</v>
      </c>
      <c r="G2579">
        <v>800</v>
      </c>
      <c r="H2579">
        <f t="shared" si="278"/>
        <v>80</v>
      </c>
      <c r="I2579" t="s">
        <v>7</v>
      </c>
      <c r="J2579" t="s">
        <v>8</v>
      </c>
      <c r="K2579" t="s">
        <v>10562</v>
      </c>
      <c r="L2579" t="s">
        <v>8</v>
      </c>
      <c r="M2579" t="s">
        <v>14</v>
      </c>
      <c r="N2579" t="str">
        <f t="shared" si="280"/>
        <v>F</v>
      </c>
      <c r="O2579" t="s">
        <v>9387</v>
      </c>
      <c r="P2579" t="s">
        <v>9388</v>
      </c>
      <c r="Q2579" t="s">
        <v>281</v>
      </c>
      <c r="R2579">
        <v>4</v>
      </c>
      <c r="S2579">
        <f t="shared" si="281"/>
        <v>2019</v>
      </c>
      <c r="T2579" t="s">
        <v>12</v>
      </c>
      <c r="U2579">
        <v>1</v>
      </c>
      <c r="V2579" t="s">
        <v>3171</v>
      </c>
      <c r="W2579">
        <f>VLOOKUP(Q2579,'PBT Tag Rates'!$B$5:$E$44,4,FALSE)</f>
        <v>0.99705232300000002</v>
      </c>
      <c r="X2579">
        <v>1</v>
      </c>
      <c r="Y2579" s="14">
        <f>IFERROR(LOOKUP(H2579,{30,43,48,53,58,63,68,73,78,83,88,93,97},{42,47,52,57,62,67,72,77,82,87,92,99,100}),999)</f>
        <v>82</v>
      </c>
      <c r="Z2579" s="17">
        <f t="shared" si="282"/>
        <v>5.5555555555555554</v>
      </c>
      <c r="AA2579" s="17">
        <f t="shared" si="283"/>
        <v>5.5555555555555554</v>
      </c>
      <c r="AB2579" s="17">
        <f t="shared" si="284"/>
        <v>11.658097686375321</v>
      </c>
      <c r="AC2579" s="17" t="s">
        <v>17654</v>
      </c>
    </row>
    <row r="2580" spans="1:29" x14ac:dyDescent="0.25">
      <c r="A2580" t="s">
        <v>3339</v>
      </c>
      <c r="B2580" s="151" t="s">
        <v>10563</v>
      </c>
      <c r="C2580" t="s">
        <v>10564</v>
      </c>
      <c r="D2580" s="1">
        <v>45176</v>
      </c>
      <c r="E2580">
        <f t="shared" si="279"/>
        <v>18</v>
      </c>
      <c r="F2580" t="s">
        <v>6</v>
      </c>
      <c r="G2580">
        <v>740</v>
      </c>
      <c r="H2580">
        <f t="shared" si="278"/>
        <v>74</v>
      </c>
      <c r="I2580" t="s">
        <v>7</v>
      </c>
      <c r="J2580" t="s">
        <v>8</v>
      </c>
      <c r="K2580" t="s">
        <v>10565</v>
      </c>
      <c r="L2580" t="s">
        <v>8</v>
      </c>
      <c r="M2580" t="s">
        <v>6</v>
      </c>
      <c r="N2580" t="str">
        <f t="shared" si="280"/>
        <v>M</v>
      </c>
      <c r="O2580" t="s">
        <v>1006</v>
      </c>
      <c r="P2580" t="s">
        <v>1007</v>
      </c>
      <c r="Q2580" t="s">
        <v>281</v>
      </c>
      <c r="R2580">
        <v>4</v>
      </c>
      <c r="S2580">
        <f t="shared" si="281"/>
        <v>2019</v>
      </c>
      <c r="T2580" t="s">
        <v>12</v>
      </c>
      <c r="U2580">
        <v>0.999999999999997</v>
      </c>
      <c r="V2580" t="s">
        <v>3169</v>
      </c>
      <c r="W2580">
        <f>VLOOKUP(Q2580,'PBT Tag Rates'!$B$5:$E$44,4,FALSE)</f>
        <v>0.99705232300000002</v>
      </c>
      <c r="X2580">
        <v>1</v>
      </c>
      <c r="Y2580" s="14">
        <f>IFERROR(LOOKUP(H2580,{30,43,48,53,58,63,68,73,78,83,88,93,97},{42,47,52,57,62,67,72,77,82,87,92,99,100}),999)</f>
        <v>77</v>
      </c>
      <c r="Z2580" s="17">
        <f t="shared" si="282"/>
        <v>5.5555555555555554</v>
      </c>
      <c r="AA2580" s="17">
        <f t="shared" si="283"/>
        <v>5.5555555555555554</v>
      </c>
      <c r="AB2580" s="17">
        <f t="shared" si="284"/>
        <v>11.658097686375321</v>
      </c>
      <c r="AC2580" s="17" t="s">
        <v>17654</v>
      </c>
    </row>
    <row r="2581" spans="1:29" x14ac:dyDescent="0.25">
      <c r="A2581" t="s">
        <v>3339</v>
      </c>
      <c r="B2581" s="151" t="s">
        <v>10566</v>
      </c>
      <c r="C2581" t="s">
        <v>1495</v>
      </c>
      <c r="D2581" s="1">
        <v>45176</v>
      </c>
      <c r="E2581">
        <f t="shared" si="279"/>
        <v>18</v>
      </c>
      <c r="F2581" t="s">
        <v>14</v>
      </c>
      <c r="G2581">
        <v>770</v>
      </c>
      <c r="H2581">
        <f t="shared" si="278"/>
        <v>77</v>
      </c>
      <c r="I2581" t="s">
        <v>7</v>
      </c>
      <c r="J2581" t="s">
        <v>8</v>
      </c>
      <c r="K2581" t="s">
        <v>10567</v>
      </c>
      <c r="L2581" t="s">
        <v>10568</v>
      </c>
      <c r="M2581" t="s">
        <v>14</v>
      </c>
      <c r="N2581" t="str">
        <f t="shared" si="280"/>
        <v>F</v>
      </c>
      <c r="O2581" t="s">
        <v>1273</v>
      </c>
      <c r="P2581" t="s">
        <v>2669</v>
      </c>
      <c r="Q2581" t="s">
        <v>221</v>
      </c>
      <c r="R2581">
        <v>4</v>
      </c>
      <c r="S2581">
        <f t="shared" si="281"/>
        <v>2019</v>
      </c>
      <c r="T2581" t="s">
        <v>12</v>
      </c>
      <c r="U2581">
        <v>0.999999999999997</v>
      </c>
      <c r="V2581" t="s">
        <v>3346</v>
      </c>
      <c r="W2581">
        <f>VLOOKUP(Q2581,'PBT Tag Rates'!$B$5:$E$44,4,FALSE)</f>
        <v>0.95971980899999998</v>
      </c>
      <c r="X2581">
        <v>1</v>
      </c>
      <c r="Y2581" s="14">
        <f>IFERROR(LOOKUP(H2581,{30,43,48,53,58,63,68,73,78,83,88,93,97},{42,47,52,57,62,67,72,77,82,87,92,99,100}),999)</f>
        <v>77</v>
      </c>
      <c r="Z2581" s="17">
        <f t="shared" si="282"/>
        <v>5.5555555555555554</v>
      </c>
      <c r="AA2581" s="17">
        <f t="shared" si="283"/>
        <v>5.5555555555555554</v>
      </c>
      <c r="AB2581" s="17">
        <f t="shared" si="284"/>
        <v>11.658097686375321</v>
      </c>
      <c r="AC2581" s="17" t="s">
        <v>17654</v>
      </c>
    </row>
    <row r="2582" spans="1:29" x14ac:dyDescent="0.25">
      <c r="A2582" t="s">
        <v>3339</v>
      </c>
      <c r="B2582" s="151" t="s">
        <v>10569</v>
      </c>
      <c r="C2582" t="s">
        <v>10570</v>
      </c>
      <c r="D2582" s="1">
        <v>45176</v>
      </c>
      <c r="E2582">
        <f t="shared" si="279"/>
        <v>18</v>
      </c>
      <c r="F2582" t="s">
        <v>14</v>
      </c>
      <c r="G2582">
        <v>820</v>
      </c>
      <c r="H2582">
        <f t="shared" ref="H2582:H2645" si="285">G2582/10</f>
        <v>82</v>
      </c>
      <c r="I2582" t="s">
        <v>7</v>
      </c>
      <c r="J2582" t="s">
        <v>8</v>
      </c>
      <c r="K2582" t="s">
        <v>10571</v>
      </c>
      <c r="L2582" t="s">
        <v>8</v>
      </c>
      <c r="M2582" t="s">
        <v>14</v>
      </c>
      <c r="N2582" t="str">
        <f t="shared" si="280"/>
        <v>F</v>
      </c>
      <c r="O2582" t="s">
        <v>8</v>
      </c>
      <c r="P2582" t="s">
        <v>8</v>
      </c>
      <c r="Q2582" t="s">
        <v>11</v>
      </c>
      <c r="R2582" t="s">
        <v>8</v>
      </c>
      <c r="S2582" t="str">
        <f t="shared" si="281"/>
        <v>U</v>
      </c>
      <c r="T2582" t="s">
        <v>12</v>
      </c>
      <c r="U2582">
        <v>1</v>
      </c>
      <c r="V2582" t="s">
        <v>11</v>
      </c>
      <c r="W2582" t="e">
        <f>VLOOKUP(Q2582,'PBT Tag Rates'!$B$5:$E$44,4,FALSE)</f>
        <v>#N/A</v>
      </c>
      <c r="X2582">
        <v>1</v>
      </c>
      <c r="Y2582" s="14">
        <f>IFERROR(LOOKUP(H2582,{30,43,48,53,58,63,68,73,78,83,88,93,97},{42,47,52,57,62,67,72,77,82,87,92,99,100}),999)</f>
        <v>82</v>
      </c>
      <c r="Z2582" s="17">
        <f t="shared" si="282"/>
        <v>5.5555555555555554</v>
      </c>
      <c r="AA2582" s="17">
        <f t="shared" si="283"/>
        <v>5.5555555555555554</v>
      </c>
      <c r="AB2582" s="17">
        <f t="shared" si="284"/>
        <v>11.658097686375321</v>
      </c>
      <c r="AC2582" s="17" t="s">
        <v>17654</v>
      </c>
    </row>
    <row r="2583" spans="1:29" x14ac:dyDescent="0.25">
      <c r="A2583" t="s">
        <v>3339</v>
      </c>
      <c r="B2583" s="151" t="s">
        <v>10572</v>
      </c>
      <c r="C2583" t="s">
        <v>1497</v>
      </c>
      <c r="D2583" s="1">
        <v>45176</v>
      </c>
      <c r="E2583">
        <f t="shared" ref="E2583:E2646" si="286">IF(D2583&lt;=$D$3,70,18)</f>
        <v>18</v>
      </c>
      <c r="F2583" t="s">
        <v>6</v>
      </c>
      <c r="G2583">
        <v>590</v>
      </c>
      <c r="H2583">
        <f t="shared" si="285"/>
        <v>59</v>
      </c>
      <c r="I2583" t="s">
        <v>9</v>
      </c>
      <c r="J2583">
        <v>1</v>
      </c>
      <c r="K2583" t="s">
        <v>8</v>
      </c>
      <c r="L2583" t="s">
        <v>8</v>
      </c>
      <c r="M2583" t="s">
        <v>6</v>
      </c>
      <c r="N2583" t="str">
        <f t="shared" ref="N2583:N2646" si="287">IF(M2583="U",F2583,M2583)</f>
        <v>M</v>
      </c>
      <c r="O2583" t="s">
        <v>10573</v>
      </c>
      <c r="P2583" t="s">
        <v>10574</v>
      </c>
      <c r="Q2583" t="s">
        <v>918</v>
      </c>
      <c r="R2583">
        <v>3</v>
      </c>
      <c r="S2583">
        <f t="shared" ref="S2583:S2646" si="288">IFERROR($S$3-R2583,"U")</f>
        <v>2020</v>
      </c>
      <c r="T2583" t="s">
        <v>12</v>
      </c>
      <c r="U2583">
        <v>0.999999999999996</v>
      </c>
      <c r="V2583" t="s">
        <v>3357</v>
      </c>
      <c r="W2583">
        <f>VLOOKUP(Q2583,'PBT Tag Rates'!$B$5:$E$44,4,FALSE)</f>
        <v>0.98961045999999997</v>
      </c>
      <c r="X2583">
        <v>1</v>
      </c>
      <c r="Y2583" s="14">
        <f>IFERROR(LOOKUP(H2583,{30,43,48,53,58,63,68,73,78,83,88,93,97},{42,47,52,57,62,67,72,77,82,87,92,99,100}),999)</f>
        <v>62</v>
      </c>
      <c r="Z2583" s="17">
        <f t="shared" ref="Z2583:Z2646" si="289">IF(D2583&lt;$D$3,X2583/$Z$3,X2583/$Z$4)</f>
        <v>5.5555555555555554</v>
      </c>
      <c r="AA2583" s="17">
        <f t="shared" ref="AA2583:AA2646" si="290">Z2583*(1+$AA$4)</f>
        <v>5.5555555555555554</v>
      </c>
      <c r="AB2583" s="17">
        <f t="shared" ref="AB2583:AB2646" si="291">IF(D2583&lt;$D$3,AA2583/$AB$3,AA2583/$AB$4)</f>
        <v>11.658097686375321</v>
      </c>
      <c r="AC2583" s="17" t="s">
        <v>17654</v>
      </c>
    </row>
    <row r="2584" spans="1:29" x14ac:dyDescent="0.25">
      <c r="A2584" t="s">
        <v>3339</v>
      </c>
      <c r="B2584" s="151" t="s">
        <v>10575</v>
      </c>
      <c r="C2584" t="s">
        <v>10576</v>
      </c>
      <c r="D2584" s="1">
        <v>45176</v>
      </c>
      <c r="E2584">
        <f t="shared" si="286"/>
        <v>18</v>
      </c>
      <c r="F2584" t="s">
        <v>14</v>
      </c>
      <c r="G2584">
        <v>750</v>
      </c>
      <c r="H2584">
        <f t="shared" si="285"/>
        <v>75</v>
      </c>
      <c r="I2584" t="s">
        <v>7</v>
      </c>
      <c r="J2584" t="s">
        <v>8</v>
      </c>
      <c r="K2584" t="s">
        <v>10577</v>
      </c>
      <c r="L2584" t="s">
        <v>8</v>
      </c>
      <c r="M2584" t="s">
        <v>14</v>
      </c>
      <c r="N2584" t="str">
        <f t="shared" si="287"/>
        <v>F</v>
      </c>
      <c r="O2584" t="s">
        <v>232</v>
      </c>
      <c r="P2584" t="s">
        <v>233</v>
      </c>
      <c r="Q2584" t="s">
        <v>221</v>
      </c>
      <c r="R2584">
        <v>4</v>
      </c>
      <c r="S2584">
        <f t="shared" si="288"/>
        <v>2019</v>
      </c>
      <c r="T2584" t="s">
        <v>12</v>
      </c>
      <c r="U2584">
        <v>1</v>
      </c>
      <c r="V2584" t="s">
        <v>3363</v>
      </c>
      <c r="W2584">
        <f>VLOOKUP(Q2584,'PBT Tag Rates'!$B$5:$E$44,4,FALSE)</f>
        <v>0.95971980899999998</v>
      </c>
      <c r="X2584">
        <v>1</v>
      </c>
      <c r="Y2584" s="14">
        <f>IFERROR(LOOKUP(H2584,{30,43,48,53,58,63,68,73,78,83,88,93,97},{42,47,52,57,62,67,72,77,82,87,92,99,100}),999)</f>
        <v>77</v>
      </c>
      <c r="Z2584" s="17">
        <f t="shared" si="289"/>
        <v>5.5555555555555554</v>
      </c>
      <c r="AA2584" s="17">
        <f t="shared" si="290"/>
        <v>5.5555555555555554</v>
      </c>
      <c r="AB2584" s="17">
        <f t="shared" si="291"/>
        <v>11.658097686375321</v>
      </c>
      <c r="AC2584" s="17" t="s">
        <v>17654</v>
      </c>
    </row>
    <row r="2585" spans="1:29" x14ac:dyDescent="0.25">
      <c r="A2585" t="s">
        <v>3339</v>
      </c>
      <c r="B2585" s="151" t="s">
        <v>10578</v>
      </c>
      <c r="C2585" t="s">
        <v>1499</v>
      </c>
      <c r="D2585" s="1">
        <v>45176</v>
      </c>
      <c r="E2585">
        <f t="shared" si="286"/>
        <v>18</v>
      </c>
      <c r="F2585" t="s">
        <v>14</v>
      </c>
      <c r="G2585">
        <v>870</v>
      </c>
      <c r="H2585">
        <f t="shared" si="285"/>
        <v>87</v>
      </c>
      <c r="I2585" t="s">
        <v>7</v>
      </c>
      <c r="J2585" t="s">
        <v>8</v>
      </c>
      <c r="K2585" t="s">
        <v>10579</v>
      </c>
      <c r="L2585" t="s">
        <v>8</v>
      </c>
      <c r="M2585" t="s">
        <v>14</v>
      </c>
      <c r="N2585" t="str">
        <f t="shared" si="287"/>
        <v>F</v>
      </c>
      <c r="O2585" t="s">
        <v>691</v>
      </c>
      <c r="P2585" t="s">
        <v>692</v>
      </c>
      <c r="Q2585" t="s">
        <v>221</v>
      </c>
      <c r="R2585">
        <v>4</v>
      </c>
      <c r="S2585">
        <f t="shared" si="288"/>
        <v>2019</v>
      </c>
      <c r="T2585" t="s">
        <v>12</v>
      </c>
      <c r="U2585">
        <v>1</v>
      </c>
      <c r="V2585" t="s">
        <v>3653</v>
      </c>
      <c r="W2585">
        <f>VLOOKUP(Q2585,'PBT Tag Rates'!$B$5:$E$44,4,FALSE)</f>
        <v>0.95971980899999998</v>
      </c>
      <c r="X2585">
        <v>1</v>
      </c>
      <c r="Y2585" s="14">
        <f>IFERROR(LOOKUP(H2585,{30,43,48,53,58,63,68,73,78,83,88,93,97},{42,47,52,57,62,67,72,77,82,87,92,99,100}),999)</f>
        <v>87</v>
      </c>
      <c r="Z2585" s="17">
        <f t="shared" si="289"/>
        <v>5.5555555555555554</v>
      </c>
      <c r="AA2585" s="17">
        <f t="shared" si="290"/>
        <v>5.5555555555555554</v>
      </c>
      <c r="AB2585" s="17">
        <f t="shared" si="291"/>
        <v>11.658097686375321</v>
      </c>
      <c r="AC2585" s="17" t="s">
        <v>17655</v>
      </c>
    </row>
    <row r="2586" spans="1:29" x14ac:dyDescent="0.25">
      <c r="A2586" t="s">
        <v>3339</v>
      </c>
      <c r="B2586" s="151" t="s">
        <v>10580</v>
      </c>
      <c r="C2586" t="s">
        <v>10581</v>
      </c>
      <c r="D2586" s="1">
        <v>45176</v>
      </c>
      <c r="E2586">
        <f t="shared" si="286"/>
        <v>18</v>
      </c>
      <c r="F2586" t="s">
        <v>14</v>
      </c>
      <c r="G2586">
        <v>740</v>
      </c>
      <c r="H2586">
        <f t="shared" si="285"/>
        <v>74</v>
      </c>
      <c r="I2586" t="s">
        <v>7</v>
      </c>
      <c r="J2586" t="s">
        <v>8</v>
      </c>
      <c r="K2586" t="s">
        <v>10582</v>
      </c>
      <c r="L2586" t="s">
        <v>8</v>
      </c>
      <c r="M2586" t="s">
        <v>14</v>
      </c>
      <c r="N2586" t="str">
        <f t="shared" si="287"/>
        <v>F</v>
      </c>
      <c r="O2586" t="s">
        <v>219</v>
      </c>
      <c r="P2586" t="s">
        <v>220</v>
      </c>
      <c r="Q2586" t="s">
        <v>221</v>
      </c>
      <c r="R2586">
        <v>4</v>
      </c>
      <c r="S2586">
        <f t="shared" si="288"/>
        <v>2019</v>
      </c>
      <c r="T2586" t="s">
        <v>12</v>
      </c>
      <c r="U2586">
        <v>1</v>
      </c>
      <c r="V2586" t="s">
        <v>3363</v>
      </c>
      <c r="W2586">
        <f>VLOOKUP(Q2586,'PBT Tag Rates'!$B$5:$E$44,4,FALSE)</f>
        <v>0.95971980899999998</v>
      </c>
      <c r="X2586">
        <v>1</v>
      </c>
      <c r="Y2586" s="14">
        <f>IFERROR(LOOKUP(H2586,{30,43,48,53,58,63,68,73,78,83,88,93,97},{42,47,52,57,62,67,72,77,82,87,92,99,100}),999)</f>
        <v>77</v>
      </c>
      <c r="Z2586" s="17">
        <f t="shared" si="289"/>
        <v>5.5555555555555554</v>
      </c>
      <c r="AA2586" s="17">
        <f t="shared" si="290"/>
        <v>5.5555555555555554</v>
      </c>
      <c r="AB2586" s="17">
        <f t="shared" si="291"/>
        <v>11.658097686375321</v>
      </c>
      <c r="AC2586" s="17" t="s">
        <v>17654</v>
      </c>
    </row>
    <row r="2587" spans="1:29" x14ac:dyDescent="0.25">
      <c r="A2587" t="s">
        <v>3339</v>
      </c>
      <c r="B2587" s="151" t="s">
        <v>10583</v>
      </c>
      <c r="C2587" t="s">
        <v>10584</v>
      </c>
      <c r="D2587" s="1">
        <v>45176</v>
      </c>
      <c r="E2587">
        <f t="shared" si="286"/>
        <v>18</v>
      </c>
      <c r="F2587" t="s">
        <v>6</v>
      </c>
      <c r="G2587">
        <v>800</v>
      </c>
      <c r="H2587">
        <f t="shared" si="285"/>
        <v>80</v>
      </c>
      <c r="I2587" t="s">
        <v>7</v>
      </c>
      <c r="J2587" t="s">
        <v>8</v>
      </c>
      <c r="K2587" t="s">
        <v>10585</v>
      </c>
      <c r="L2587" t="s">
        <v>8</v>
      </c>
      <c r="M2587" t="s">
        <v>6</v>
      </c>
      <c r="N2587" t="str">
        <f t="shared" si="287"/>
        <v>M</v>
      </c>
      <c r="O2587" t="s">
        <v>4321</v>
      </c>
      <c r="P2587" t="s">
        <v>4322</v>
      </c>
      <c r="Q2587" t="s">
        <v>221</v>
      </c>
      <c r="R2587">
        <v>4</v>
      </c>
      <c r="S2587">
        <f t="shared" si="288"/>
        <v>2019</v>
      </c>
      <c r="T2587" t="s">
        <v>12</v>
      </c>
      <c r="U2587">
        <v>1</v>
      </c>
      <c r="V2587" t="s">
        <v>3346</v>
      </c>
      <c r="W2587">
        <f>VLOOKUP(Q2587,'PBT Tag Rates'!$B$5:$E$44,4,FALSE)</f>
        <v>0.95971980899999998</v>
      </c>
      <c r="X2587">
        <v>1</v>
      </c>
      <c r="Y2587" s="14">
        <f>IFERROR(LOOKUP(H2587,{30,43,48,53,58,63,68,73,78,83,88,93,97},{42,47,52,57,62,67,72,77,82,87,92,99,100}),999)</f>
        <v>82</v>
      </c>
      <c r="Z2587" s="17">
        <f t="shared" si="289"/>
        <v>5.5555555555555554</v>
      </c>
      <c r="AA2587" s="17">
        <f t="shared" si="290"/>
        <v>5.5555555555555554</v>
      </c>
      <c r="AB2587" s="17">
        <f t="shared" si="291"/>
        <v>11.658097686375321</v>
      </c>
      <c r="AC2587" s="17" t="s">
        <v>17654</v>
      </c>
    </row>
    <row r="2588" spans="1:29" x14ac:dyDescent="0.25">
      <c r="A2588" t="s">
        <v>3339</v>
      </c>
      <c r="B2588" s="151" t="s">
        <v>10586</v>
      </c>
      <c r="C2588" t="s">
        <v>1500</v>
      </c>
      <c r="D2588" s="1">
        <v>45176</v>
      </c>
      <c r="E2588">
        <f t="shared" si="286"/>
        <v>18</v>
      </c>
      <c r="F2588" t="s">
        <v>14</v>
      </c>
      <c r="G2588">
        <v>800</v>
      </c>
      <c r="H2588">
        <f t="shared" si="285"/>
        <v>80</v>
      </c>
      <c r="I2588" t="s">
        <v>7</v>
      </c>
      <c r="J2588" t="s">
        <v>8</v>
      </c>
      <c r="K2588" t="s">
        <v>10587</v>
      </c>
      <c r="L2588" t="s">
        <v>8</v>
      </c>
      <c r="M2588" t="s">
        <v>14</v>
      </c>
      <c r="N2588" t="str">
        <f t="shared" si="287"/>
        <v>F</v>
      </c>
      <c r="O2588" t="s">
        <v>1623</v>
      </c>
      <c r="P2588" t="s">
        <v>1624</v>
      </c>
      <c r="Q2588" t="s">
        <v>221</v>
      </c>
      <c r="R2588">
        <v>4</v>
      </c>
      <c r="S2588">
        <f t="shared" si="288"/>
        <v>2019</v>
      </c>
      <c r="T2588" t="s">
        <v>12</v>
      </c>
      <c r="U2588">
        <v>1</v>
      </c>
      <c r="V2588" t="s">
        <v>3346</v>
      </c>
      <c r="W2588">
        <f>VLOOKUP(Q2588,'PBT Tag Rates'!$B$5:$E$44,4,FALSE)</f>
        <v>0.95971980899999998</v>
      </c>
      <c r="X2588">
        <v>1</v>
      </c>
      <c r="Y2588" s="14">
        <f>IFERROR(LOOKUP(H2588,{30,43,48,53,58,63,68,73,78,83,88,93,97},{42,47,52,57,62,67,72,77,82,87,92,99,100}),999)</f>
        <v>82</v>
      </c>
      <c r="Z2588" s="17">
        <f t="shared" si="289"/>
        <v>5.5555555555555554</v>
      </c>
      <c r="AA2588" s="17">
        <f t="shared" si="290"/>
        <v>5.5555555555555554</v>
      </c>
      <c r="AB2588" s="17">
        <f t="shared" si="291"/>
        <v>11.658097686375321</v>
      </c>
      <c r="AC2588" s="17" t="s">
        <v>17654</v>
      </c>
    </row>
    <row r="2589" spans="1:29" x14ac:dyDescent="0.25">
      <c r="A2589" t="s">
        <v>3339</v>
      </c>
      <c r="B2589" s="151" t="s">
        <v>10588</v>
      </c>
      <c r="C2589" t="s">
        <v>1501</v>
      </c>
      <c r="D2589" s="1">
        <v>45176</v>
      </c>
      <c r="E2589">
        <f t="shared" si="286"/>
        <v>18</v>
      </c>
      <c r="F2589" t="s">
        <v>14</v>
      </c>
      <c r="G2589">
        <v>770</v>
      </c>
      <c r="H2589">
        <f t="shared" si="285"/>
        <v>77</v>
      </c>
      <c r="I2589" t="s">
        <v>9</v>
      </c>
      <c r="J2589">
        <v>1</v>
      </c>
      <c r="K2589" t="s">
        <v>8</v>
      </c>
      <c r="L2589" t="s">
        <v>8</v>
      </c>
      <c r="M2589" t="s">
        <v>14</v>
      </c>
      <c r="N2589" t="str">
        <f t="shared" si="287"/>
        <v>F</v>
      </c>
      <c r="O2589" t="s">
        <v>635</v>
      </c>
      <c r="P2589" t="s">
        <v>1019</v>
      </c>
      <c r="Q2589" t="s">
        <v>221</v>
      </c>
      <c r="R2589">
        <v>4</v>
      </c>
      <c r="S2589">
        <f t="shared" si="288"/>
        <v>2019</v>
      </c>
      <c r="T2589" t="s">
        <v>12</v>
      </c>
      <c r="U2589">
        <v>1</v>
      </c>
      <c r="V2589" t="s">
        <v>3363</v>
      </c>
      <c r="W2589">
        <f>VLOOKUP(Q2589,'PBT Tag Rates'!$B$5:$E$44,4,FALSE)</f>
        <v>0.95971980899999998</v>
      </c>
      <c r="X2589">
        <v>1</v>
      </c>
      <c r="Y2589" s="14">
        <f>IFERROR(LOOKUP(H2589,{30,43,48,53,58,63,68,73,78,83,88,93,97},{42,47,52,57,62,67,72,77,82,87,92,99,100}),999)</f>
        <v>77</v>
      </c>
      <c r="Z2589" s="17">
        <f t="shared" si="289"/>
        <v>5.5555555555555554</v>
      </c>
      <c r="AA2589" s="17">
        <f t="shared" si="290"/>
        <v>5.5555555555555554</v>
      </c>
      <c r="AB2589" s="17">
        <f t="shared" si="291"/>
        <v>11.658097686375321</v>
      </c>
      <c r="AC2589" s="17" t="s">
        <v>17654</v>
      </c>
    </row>
    <row r="2590" spans="1:29" x14ac:dyDescent="0.25">
      <c r="A2590" t="s">
        <v>3339</v>
      </c>
      <c r="B2590" s="151" t="s">
        <v>10589</v>
      </c>
      <c r="C2590" t="s">
        <v>10590</v>
      </c>
      <c r="D2590" s="1">
        <v>45176</v>
      </c>
      <c r="E2590">
        <f t="shared" si="286"/>
        <v>18</v>
      </c>
      <c r="F2590" t="s">
        <v>14</v>
      </c>
      <c r="G2590">
        <v>820</v>
      </c>
      <c r="H2590">
        <f t="shared" si="285"/>
        <v>82</v>
      </c>
      <c r="I2590" t="s">
        <v>9</v>
      </c>
      <c r="J2590">
        <v>1</v>
      </c>
      <c r="K2590" t="s">
        <v>10591</v>
      </c>
      <c r="L2590" t="s">
        <v>8</v>
      </c>
      <c r="M2590" t="s">
        <v>14</v>
      </c>
      <c r="N2590" t="str">
        <f t="shared" si="287"/>
        <v>F</v>
      </c>
      <c r="O2590" t="s">
        <v>1293</v>
      </c>
      <c r="P2590" t="s">
        <v>2699</v>
      </c>
      <c r="Q2590" t="s">
        <v>221</v>
      </c>
      <c r="R2590">
        <v>4</v>
      </c>
      <c r="S2590">
        <f t="shared" si="288"/>
        <v>2019</v>
      </c>
      <c r="T2590" t="s">
        <v>12</v>
      </c>
      <c r="U2590">
        <v>0.999999999999999</v>
      </c>
      <c r="V2590" t="s">
        <v>3346</v>
      </c>
      <c r="W2590">
        <f>VLOOKUP(Q2590,'PBT Tag Rates'!$B$5:$E$44,4,FALSE)</f>
        <v>0.95971980899999998</v>
      </c>
      <c r="X2590">
        <v>1</v>
      </c>
      <c r="Y2590" s="14">
        <f>IFERROR(LOOKUP(H2590,{30,43,48,53,58,63,68,73,78,83,88,93,97},{42,47,52,57,62,67,72,77,82,87,92,99,100}),999)</f>
        <v>82</v>
      </c>
      <c r="Z2590" s="17">
        <f t="shared" si="289"/>
        <v>5.5555555555555554</v>
      </c>
      <c r="AA2590" s="17">
        <f t="shared" si="290"/>
        <v>5.5555555555555554</v>
      </c>
      <c r="AB2590" s="17">
        <f t="shared" si="291"/>
        <v>11.658097686375321</v>
      </c>
      <c r="AC2590" s="17" t="s">
        <v>17654</v>
      </c>
    </row>
    <row r="2591" spans="1:29" x14ac:dyDescent="0.25">
      <c r="A2591" t="s">
        <v>3339</v>
      </c>
      <c r="B2591" s="151" t="s">
        <v>10592</v>
      </c>
      <c r="C2591" t="s">
        <v>10593</v>
      </c>
      <c r="D2591" s="1">
        <v>45176</v>
      </c>
      <c r="E2591">
        <f t="shared" si="286"/>
        <v>18</v>
      </c>
      <c r="F2591" t="s">
        <v>14</v>
      </c>
      <c r="G2591">
        <v>850</v>
      </c>
      <c r="H2591">
        <f t="shared" si="285"/>
        <v>85</v>
      </c>
      <c r="I2591" t="s">
        <v>9</v>
      </c>
      <c r="J2591">
        <v>1</v>
      </c>
      <c r="K2591" t="s">
        <v>10594</v>
      </c>
      <c r="L2591" t="s">
        <v>8</v>
      </c>
      <c r="M2591" t="s">
        <v>14</v>
      </c>
      <c r="N2591" t="str">
        <f t="shared" si="287"/>
        <v>F</v>
      </c>
      <c r="O2591" t="s">
        <v>540</v>
      </c>
      <c r="P2591" t="s">
        <v>541</v>
      </c>
      <c r="Q2591" t="s">
        <v>13</v>
      </c>
      <c r="R2591">
        <v>5</v>
      </c>
      <c r="S2591">
        <f t="shared" si="288"/>
        <v>2018</v>
      </c>
      <c r="T2591" t="s">
        <v>12</v>
      </c>
      <c r="U2591">
        <v>1</v>
      </c>
      <c r="V2591" t="s">
        <v>3169</v>
      </c>
      <c r="W2591">
        <f>VLOOKUP(Q2591,'PBT Tag Rates'!$B$5:$E$44,4,FALSE)</f>
        <v>0.96828396500000002</v>
      </c>
      <c r="X2591">
        <v>1</v>
      </c>
      <c r="Y2591" s="14">
        <f>IFERROR(LOOKUP(H2591,{30,43,48,53,58,63,68,73,78,83,88,93,97},{42,47,52,57,62,67,72,77,82,87,92,99,100}),999)</f>
        <v>87</v>
      </c>
      <c r="Z2591" s="17">
        <f t="shared" si="289"/>
        <v>5.5555555555555554</v>
      </c>
      <c r="AA2591" s="17">
        <f t="shared" si="290"/>
        <v>5.5555555555555554</v>
      </c>
      <c r="AB2591" s="17">
        <f t="shared" si="291"/>
        <v>11.658097686375321</v>
      </c>
      <c r="AC2591" s="17" t="s">
        <v>17654</v>
      </c>
    </row>
    <row r="2592" spans="1:29" x14ac:dyDescent="0.25">
      <c r="A2592" t="s">
        <v>3339</v>
      </c>
      <c r="B2592" s="151" t="s">
        <v>10595</v>
      </c>
      <c r="C2592" t="s">
        <v>1502</v>
      </c>
      <c r="D2592" s="1">
        <v>45176</v>
      </c>
      <c r="E2592">
        <f t="shared" si="286"/>
        <v>18</v>
      </c>
      <c r="F2592" t="s">
        <v>14</v>
      </c>
      <c r="G2592">
        <v>800</v>
      </c>
      <c r="H2592">
        <f t="shared" si="285"/>
        <v>80</v>
      </c>
      <c r="I2592" t="s">
        <v>9</v>
      </c>
      <c r="J2592">
        <v>1</v>
      </c>
      <c r="K2592" t="s">
        <v>10596</v>
      </c>
      <c r="L2592" t="s">
        <v>8</v>
      </c>
      <c r="M2592" t="s">
        <v>14</v>
      </c>
      <c r="N2592" t="str">
        <f t="shared" si="287"/>
        <v>F</v>
      </c>
      <c r="O2592" t="s">
        <v>1308</v>
      </c>
      <c r="P2592" t="s">
        <v>10597</v>
      </c>
      <c r="Q2592" t="s">
        <v>281</v>
      </c>
      <c r="R2592">
        <v>4</v>
      </c>
      <c r="S2592">
        <f t="shared" si="288"/>
        <v>2019</v>
      </c>
      <c r="T2592" t="s">
        <v>12</v>
      </c>
      <c r="U2592">
        <v>1.00000000000001</v>
      </c>
      <c r="V2592" t="s">
        <v>3170</v>
      </c>
      <c r="W2592">
        <f>VLOOKUP(Q2592,'PBT Tag Rates'!$B$5:$E$44,4,FALSE)</f>
        <v>0.99705232300000002</v>
      </c>
      <c r="X2592">
        <v>1</v>
      </c>
      <c r="Y2592" s="14">
        <f>IFERROR(LOOKUP(H2592,{30,43,48,53,58,63,68,73,78,83,88,93,97},{42,47,52,57,62,67,72,77,82,87,92,99,100}),999)</f>
        <v>82</v>
      </c>
      <c r="Z2592" s="17">
        <f t="shared" si="289"/>
        <v>5.5555555555555554</v>
      </c>
      <c r="AA2592" s="17">
        <f t="shared" si="290"/>
        <v>5.5555555555555554</v>
      </c>
      <c r="AB2592" s="17">
        <f t="shared" si="291"/>
        <v>11.658097686375321</v>
      </c>
      <c r="AC2592" s="17" t="s">
        <v>17654</v>
      </c>
    </row>
    <row r="2593" spans="1:29" x14ac:dyDescent="0.25">
      <c r="A2593" t="s">
        <v>3339</v>
      </c>
      <c r="B2593" s="151" t="s">
        <v>10598</v>
      </c>
      <c r="C2593" t="s">
        <v>10599</v>
      </c>
      <c r="D2593" s="1">
        <v>45176</v>
      </c>
      <c r="E2593">
        <f t="shared" si="286"/>
        <v>18</v>
      </c>
      <c r="F2593" t="s">
        <v>14</v>
      </c>
      <c r="G2593">
        <v>730</v>
      </c>
      <c r="H2593">
        <f t="shared" si="285"/>
        <v>73</v>
      </c>
      <c r="I2593" t="s">
        <v>7</v>
      </c>
      <c r="J2593" t="s">
        <v>8</v>
      </c>
      <c r="K2593" t="s">
        <v>10600</v>
      </c>
      <c r="L2593" t="s">
        <v>8</v>
      </c>
      <c r="M2593" t="s">
        <v>14</v>
      </c>
      <c r="N2593" t="str">
        <f t="shared" si="287"/>
        <v>F</v>
      </c>
      <c r="O2593" t="s">
        <v>10601</v>
      </c>
      <c r="P2593" t="s">
        <v>10602</v>
      </c>
      <c r="Q2593" t="s">
        <v>281</v>
      </c>
      <c r="R2593">
        <v>4</v>
      </c>
      <c r="S2593">
        <f t="shared" si="288"/>
        <v>2019</v>
      </c>
      <c r="T2593" t="s">
        <v>12</v>
      </c>
      <c r="U2593">
        <v>1.00000000000001</v>
      </c>
      <c r="V2593" t="s">
        <v>3079</v>
      </c>
      <c r="W2593">
        <f>VLOOKUP(Q2593,'PBT Tag Rates'!$B$5:$E$44,4,FALSE)</f>
        <v>0.99705232300000002</v>
      </c>
      <c r="X2593">
        <v>1</v>
      </c>
      <c r="Y2593" s="14">
        <f>IFERROR(LOOKUP(H2593,{30,43,48,53,58,63,68,73,78,83,88,93,97},{42,47,52,57,62,67,72,77,82,87,92,99,100}),999)</f>
        <v>77</v>
      </c>
      <c r="Z2593" s="17">
        <f t="shared" si="289"/>
        <v>5.5555555555555554</v>
      </c>
      <c r="AA2593" s="17">
        <f t="shared" si="290"/>
        <v>5.5555555555555554</v>
      </c>
      <c r="AB2593" s="17">
        <f t="shared" si="291"/>
        <v>11.658097686375321</v>
      </c>
      <c r="AC2593" s="17" t="s">
        <v>17654</v>
      </c>
    </row>
    <row r="2594" spans="1:29" x14ac:dyDescent="0.25">
      <c r="A2594" t="s">
        <v>3339</v>
      </c>
      <c r="B2594" s="151" t="s">
        <v>10603</v>
      </c>
      <c r="C2594" t="s">
        <v>10604</v>
      </c>
      <c r="D2594" s="1">
        <v>45176</v>
      </c>
      <c r="E2594">
        <f t="shared" si="286"/>
        <v>18</v>
      </c>
      <c r="F2594" t="s">
        <v>6</v>
      </c>
      <c r="G2594">
        <v>850</v>
      </c>
      <c r="H2594">
        <f t="shared" si="285"/>
        <v>85</v>
      </c>
      <c r="I2594" t="s">
        <v>7</v>
      </c>
      <c r="J2594" t="s">
        <v>8</v>
      </c>
      <c r="K2594" t="s">
        <v>10605</v>
      </c>
      <c r="L2594" t="s">
        <v>8</v>
      </c>
      <c r="M2594" t="s">
        <v>6</v>
      </c>
      <c r="N2594" t="str">
        <f t="shared" si="287"/>
        <v>M</v>
      </c>
      <c r="O2594" t="s">
        <v>3551</v>
      </c>
      <c r="P2594" t="s">
        <v>3552</v>
      </c>
      <c r="Q2594" t="s">
        <v>281</v>
      </c>
      <c r="R2594">
        <v>4</v>
      </c>
      <c r="S2594">
        <f t="shared" si="288"/>
        <v>2019</v>
      </c>
      <c r="T2594" t="s">
        <v>12</v>
      </c>
      <c r="U2594">
        <v>0.999999999999999</v>
      </c>
      <c r="V2594" t="s">
        <v>3079</v>
      </c>
      <c r="W2594">
        <f>VLOOKUP(Q2594,'PBT Tag Rates'!$B$5:$E$44,4,FALSE)</f>
        <v>0.99705232300000002</v>
      </c>
      <c r="X2594">
        <v>1</v>
      </c>
      <c r="Y2594" s="14">
        <f>IFERROR(LOOKUP(H2594,{30,43,48,53,58,63,68,73,78,83,88,93,97},{42,47,52,57,62,67,72,77,82,87,92,99,100}),999)</f>
        <v>87</v>
      </c>
      <c r="Z2594" s="17">
        <f t="shared" si="289"/>
        <v>5.5555555555555554</v>
      </c>
      <c r="AA2594" s="17">
        <f t="shared" si="290"/>
        <v>5.5555555555555554</v>
      </c>
      <c r="AB2594" s="17">
        <f t="shared" si="291"/>
        <v>11.658097686375321</v>
      </c>
      <c r="AC2594" s="17" t="s">
        <v>17654</v>
      </c>
    </row>
    <row r="2595" spans="1:29" x14ac:dyDescent="0.25">
      <c r="A2595" t="s">
        <v>3339</v>
      </c>
      <c r="B2595" s="151" t="s">
        <v>10606</v>
      </c>
      <c r="C2595" t="s">
        <v>1503</v>
      </c>
      <c r="D2595" s="1">
        <v>45176</v>
      </c>
      <c r="E2595">
        <f t="shared" si="286"/>
        <v>18</v>
      </c>
      <c r="F2595" t="s">
        <v>6</v>
      </c>
      <c r="G2595">
        <v>730</v>
      </c>
      <c r="H2595">
        <f t="shared" si="285"/>
        <v>73</v>
      </c>
      <c r="I2595" t="s">
        <v>7</v>
      </c>
      <c r="J2595" t="s">
        <v>8</v>
      </c>
      <c r="K2595" t="s">
        <v>10607</v>
      </c>
      <c r="L2595" t="s">
        <v>8</v>
      </c>
      <c r="M2595" t="s">
        <v>6</v>
      </c>
      <c r="N2595" t="str">
        <f t="shared" si="287"/>
        <v>M</v>
      </c>
      <c r="O2595" t="s">
        <v>1656</v>
      </c>
      <c r="P2595" t="s">
        <v>2140</v>
      </c>
      <c r="Q2595" t="s">
        <v>221</v>
      </c>
      <c r="R2595">
        <v>4</v>
      </c>
      <c r="S2595">
        <f t="shared" si="288"/>
        <v>2019</v>
      </c>
      <c r="T2595" t="s">
        <v>12</v>
      </c>
      <c r="U2595">
        <v>1</v>
      </c>
      <c r="V2595" t="s">
        <v>3346</v>
      </c>
      <c r="W2595">
        <f>VLOOKUP(Q2595,'PBT Tag Rates'!$B$5:$E$44,4,FALSE)</f>
        <v>0.95971980899999998</v>
      </c>
      <c r="X2595">
        <v>1</v>
      </c>
      <c r="Y2595" s="14">
        <f>IFERROR(LOOKUP(H2595,{30,43,48,53,58,63,68,73,78,83,88,93,97},{42,47,52,57,62,67,72,77,82,87,92,99,100}),999)</f>
        <v>77</v>
      </c>
      <c r="Z2595" s="17">
        <f t="shared" si="289"/>
        <v>5.5555555555555554</v>
      </c>
      <c r="AA2595" s="17">
        <f t="shared" si="290"/>
        <v>5.5555555555555554</v>
      </c>
      <c r="AB2595" s="17">
        <f t="shared" si="291"/>
        <v>11.658097686375321</v>
      </c>
      <c r="AC2595" s="17" t="s">
        <v>17654</v>
      </c>
    </row>
    <row r="2596" spans="1:29" x14ac:dyDescent="0.25">
      <c r="A2596" t="s">
        <v>3339</v>
      </c>
      <c r="B2596" s="151" t="s">
        <v>10608</v>
      </c>
      <c r="C2596" t="s">
        <v>10609</v>
      </c>
      <c r="D2596" s="1">
        <v>45176</v>
      </c>
      <c r="E2596">
        <f t="shared" si="286"/>
        <v>18</v>
      </c>
      <c r="F2596" t="s">
        <v>6</v>
      </c>
      <c r="G2596">
        <v>770</v>
      </c>
      <c r="H2596">
        <f t="shared" si="285"/>
        <v>77</v>
      </c>
      <c r="I2596" t="s">
        <v>7</v>
      </c>
      <c r="J2596" t="s">
        <v>8</v>
      </c>
      <c r="K2596" t="s">
        <v>10610</v>
      </c>
      <c r="L2596" t="s">
        <v>8</v>
      </c>
      <c r="M2596" t="s">
        <v>6</v>
      </c>
      <c r="N2596" t="str">
        <f t="shared" si="287"/>
        <v>M</v>
      </c>
      <c r="O2596" t="s">
        <v>8</v>
      </c>
      <c r="P2596" t="s">
        <v>8</v>
      </c>
      <c r="Q2596" t="s">
        <v>11</v>
      </c>
      <c r="R2596" t="s">
        <v>8</v>
      </c>
      <c r="S2596" t="str">
        <f t="shared" si="288"/>
        <v>U</v>
      </c>
      <c r="T2596" t="s">
        <v>12</v>
      </c>
      <c r="U2596">
        <v>1</v>
      </c>
      <c r="V2596" t="s">
        <v>11</v>
      </c>
      <c r="W2596" t="e">
        <f>VLOOKUP(Q2596,'PBT Tag Rates'!$B$5:$E$44,4,FALSE)</f>
        <v>#N/A</v>
      </c>
      <c r="X2596">
        <v>1</v>
      </c>
      <c r="Y2596" s="14">
        <f>IFERROR(LOOKUP(H2596,{30,43,48,53,58,63,68,73,78,83,88,93,97},{42,47,52,57,62,67,72,77,82,87,92,99,100}),999)</f>
        <v>77</v>
      </c>
      <c r="Z2596" s="17">
        <f t="shared" si="289"/>
        <v>5.5555555555555554</v>
      </c>
      <c r="AA2596" s="17">
        <f t="shared" si="290"/>
        <v>5.5555555555555554</v>
      </c>
      <c r="AB2596" s="17">
        <f t="shared" si="291"/>
        <v>11.658097686375321</v>
      </c>
      <c r="AC2596" s="17" t="s">
        <v>17654</v>
      </c>
    </row>
    <row r="2597" spans="1:29" x14ac:dyDescent="0.25">
      <c r="A2597" t="s">
        <v>3339</v>
      </c>
      <c r="B2597" s="151" t="s">
        <v>10611</v>
      </c>
      <c r="C2597" t="s">
        <v>1506</v>
      </c>
      <c r="D2597" s="1">
        <v>45176</v>
      </c>
      <c r="E2597">
        <f t="shared" si="286"/>
        <v>18</v>
      </c>
      <c r="F2597" t="s">
        <v>14</v>
      </c>
      <c r="G2597">
        <v>720</v>
      </c>
      <c r="H2597">
        <f t="shared" si="285"/>
        <v>72</v>
      </c>
      <c r="I2597" t="s">
        <v>7</v>
      </c>
      <c r="J2597" t="s">
        <v>8</v>
      </c>
      <c r="K2597" t="s">
        <v>10612</v>
      </c>
      <c r="L2597" t="s">
        <v>8</v>
      </c>
      <c r="M2597" t="s">
        <v>14</v>
      </c>
      <c r="N2597" t="str">
        <f t="shared" si="287"/>
        <v>F</v>
      </c>
      <c r="O2597" t="s">
        <v>313</v>
      </c>
      <c r="P2597" t="s">
        <v>314</v>
      </c>
      <c r="Q2597" t="s">
        <v>221</v>
      </c>
      <c r="R2597">
        <v>4</v>
      </c>
      <c r="S2597">
        <f t="shared" si="288"/>
        <v>2019</v>
      </c>
      <c r="T2597" t="s">
        <v>12</v>
      </c>
      <c r="U2597">
        <v>0.999999999999996</v>
      </c>
      <c r="V2597" t="s">
        <v>3396</v>
      </c>
      <c r="W2597">
        <f>VLOOKUP(Q2597,'PBT Tag Rates'!$B$5:$E$44,4,FALSE)</f>
        <v>0.95971980899999998</v>
      </c>
      <c r="X2597">
        <v>1</v>
      </c>
      <c r="Y2597" s="14">
        <f>IFERROR(LOOKUP(H2597,{30,43,48,53,58,63,68,73,78,83,88,93,97},{42,47,52,57,62,67,72,77,82,87,92,99,100}),999)</f>
        <v>72</v>
      </c>
      <c r="Z2597" s="17">
        <f t="shared" si="289"/>
        <v>5.5555555555555554</v>
      </c>
      <c r="AA2597" s="17">
        <f t="shared" si="290"/>
        <v>5.5555555555555554</v>
      </c>
      <c r="AB2597" s="17">
        <f t="shared" si="291"/>
        <v>11.658097686375321</v>
      </c>
      <c r="AC2597" s="17" t="s">
        <v>17655</v>
      </c>
    </row>
    <row r="2598" spans="1:29" x14ac:dyDescent="0.25">
      <c r="A2598" t="s">
        <v>3339</v>
      </c>
      <c r="B2598" s="151" t="s">
        <v>10613</v>
      </c>
      <c r="C2598" t="s">
        <v>10614</v>
      </c>
      <c r="D2598" s="1">
        <v>45176</v>
      </c>
      <c r="E2598">
        <f t="shared" si="286"/>
        <v>18</v>
      </c>
      <c r="F2598" t="s">
        <v>6</v>
      </c>
      <c r="G2598">
        <v>700</v>
      </c>
      <c r="H2598">
        <f t="shared" si="285"/>
        <v>70</v>
      </c>
      <c r="I2598" t="s">
        <v>7</v>
      </c>
      <c r="J2598" t="s">
        <v>8</v>
      </c>
      <c r="K2598" t="s">
        <v>10615</v>
      </c>
      <c r="L2598" t="s">
        <v>8</v>
      </c>
      <c r="M2598" t="s">
        <v>6</v>
      </c>
      <c r="N2598" t="str">
        <f t="shared" si="287"/>
        <v>M</v>
      </c>
      <c r="O2598" t="s">
        <v>2050</v>
      </c>
      <c r="P2598" t="s">
        <v>2051</v>
      </c>
      <c r="Q2598" t="s">
        <v>221</v>
      </c>
      <c r="R2598">
        <v>4</v>
      </c>
      <c r="S2598">
        <f t="shared" si="288"/>
        <v>2019</v>
      </c>
      <c r="T2598" t="s">
        <v>12</v>
      </c>
      <c r="U2598">
        <v>1</v>
      </c>
      <c r="V2598" t="s">
        <v>3346</v>
      </c>
      <c r="W2598">
        <f>VLOOKUP(Q2598,'PBT Tag Rates'!$B$5:$E$44,4,FALSE)</f>
        <v>0.95971980899999998</v>
      </c>
      <c r="X2598">
        <v>1</v>
      </c>
      <c r="Y2598" s="14">
        <f>IFERROR(LOOKUP(H2598,{30,43,48,53,58,63,68,73,78,83,88,93,97},{42,47,52,57,62,67,72,77,82,87,92,99,100}),999)</f>
        <v>72</v>
      </c>
      <c r="Z2598" s="17">
        <f t="shared" si="289"/>
        <v>5.5555555555555554</v>
      </c>
      <c r="AA2598" s="17">
        <f t="shared" si="290"/>
        <v>5.5555555555555554</v>
      </c>
      <c r="AB2598" s="17">
        <f t="shared" si="291"/>
        <v>11.658097686375321</v>
      </c>
      <c r="AC2598" s="17" t="s">
        <v>17654</v>
      </c>
    </row>
    <row r="2599" spans="1:29" x14ac:dyDescent="0.25">
      <c r="A2599" t="s">
        <v>3339</v>
      </c>
      <c r="B2599" s="151" t="s">
        <v>10616</v>
      </c>
      <c r="C2599" t="s">
        <v>1507</v>
      </c>
      <c r="D2599" s="1">
        <v>45176</v>
      </c>
      <c r="E2599">
        <f t="shared" si="286"/>
        <v>18</v>
      </c>
      <c r="F2599" t="s">
        <v>6</v>
      </c>
      <c r="G2599">
        <v>700</v>
      </c>
      <c r="H2599">
        <f t="shared" si="285"/>
        <v>70</v>
      </c>
      <c r="I2599" t="s">
        <v>7</v>
      </c>
      <c r="J2599" t="s">
        <v>8</v>
      </c>
      <c r="K2599" t="s">
        <v>10617</v>
      </c>
      <c r="L2599" t="s">
        <v>8</v>
      </c>
      <c r="M2599" t="s">
        <v>6</v>
      </c>
      <c r="N2599" t="str">
        <f t="shared" si="287"/>
        <v>M</v>
      </c>
      <c r="O2599" t="s">
        <v>1790</v>
      </c>
      <c r="P2599" t="s">
        <v>1791</v>
      </c>
      <c r="Q2599" t="s">
        <v>221</v>
      </c>
      <c r="R2599">
        <v>4</v>
      </c>
      <c r="S2599">
        <f t="shared" si="288"/>
        <v>2019</v>
      </c>
      <c r="T2599" t="s">
        <v>12</v>
      </c>
      <c r="U2599">
        <v>0.999999999999997</v>
      </c>
      <c r="V2599" t="s">
        <v>3346</v>
      </c>
      <c r="W2599">
        <f>VLOOKUP(Q2599,'PBT Tag Rates'!$B$5:$E$44,4,FALSE)</f>
        <v>0.95971980899999998</v>
      </c>
      <c r="X2599">
        <v>1</v>
      </c>
      <c r="Y2599" s="14">
        <f>IFERROR(LOOKUP(H2599,{30,43,48,53,58,63,68,73,78,83,88,93,97},{42,47,52,57,62,67,72,77,82,87,92,99,100}),999)</f>
        <v>72</v>
      </c>
      <c r="Z2599" s="17">
        <f t="shared" si="289"/>
        <v>5.5555555555555554</v>
      </c>
      <c r="AA2599" s="17">
        <f t="shared" si="290"/>
        <v>5.5555555555555554</v>
      </c>
      <c r="AB2599" s="17">
        <f t="shared" si="291"/>
        <v>11.658097686375321</v>
      </c>
      <c r="AC2599" s="17" t="s">
        <v>17654</v>
      </c>
    </row>
    <row r="2600" spans="1:29" x14ac:dyDescent="0.25">
      <c r="A2600" t="s">
        <v>3339</v>
      </c>
      <c r="B2600" s="151" t="s">
        <v>10618</v>
      </c>
      <c r="C2600" t="s">
        <v>10619</v>
      </c>
      <c r="D2600" s="1">
        <v>45176</v>
      </c>
      <c r="E2600">
        <f t="shared" si="286"/>
        <v>18</v>
      </c>
      <c r="F2600" t="s">
        <v>6</v>
      </c>
      <c r="G2600">
        <v>750</v>
      </c>
      <c r="H2600">
        <f t="shared" si="285"/>
        <v>75</v>
      </c>
      <c r="I2600" t="s">
        <v>7</v>
      </c>
      <c r="J2600" t="s">
        <v>8</v>
      </c>
      <c r="K2600" t="s">
        <v>10620</v>
      </c>
      <c r="L2600" t="s">
        <v>8</v>
      </c>
      <c r="M2600" t="s">
        <v>6</v>
      </c>
      <c r="N2600" t="str">
        <f t="shared" si="287"/>
        <v>M</v>
      </c>
      <c r="O2600" t="s">
        <v>1286</v>
      </c>
      <c r="P2600" t="s">
        <v>1287</v>
      </c>
      <c r="Q2600" t="s">
        <v>221</v>
      </c>
      <c r="R2600">
        <v>4</v>
      </c>
      <c r="S2600">
        <f t="shared" si="288"/>
        <v>2019</v>
      </c>
      <c r="T2600" t="s">
        <v>12</v>
      </c>
      <c r="U2600">
        <v>0.999999999999999</v>
      </c>
      <c r="V2600" t="s">
        <v>3357</v>
      </c>
      <c r="W2600">
        <f>VLOOKUP(Q2600,'PBT Tag Rates'!$B$5:$E$44,4,FALSE)</f>
        <v>0.95971980899999998</v>
      </c>
      <c r="X2600">
        <v>1</v>
      </c>
      <c r="Y2600" s="14">
        <f>IFERROR(LOOKUP(H2600,{30,43,48,53,58,63,68,73,78,83,88,93,97},{42,47,52,57,62,67,72,77,82,87,92,99,100}),999)</f>
        <v>77</v>
      </c>
      <c r="Z2600" s="17">
        <f t="shared" si="289"/>
        <v>5.5555555555555554</v>
      </c>
      <c r="AA2600" s="17">
        <f t="shared" si="290"/>
        <v>5.5555555555555554</v>
      </c>
      <c r="AB2600" s="17">
        <f t="shared" si="291"/>
        <v>11.658097686375321</v>
      </c>
      <c r="AC2600" s="17" t="s">
        <v>17654</v>
      </c>
    </row>
    <row r="2601" spans="1:29" x14ac:dyDescent="0.25">
      <c r="A2601" t="s">
        <v>3339</v>
      </c>
      <c r="B2601" s="151" t="s">
        <v>10621</v>
      </c>
      <c r="C2601" t="s">
        <v>10622</v>
      </c>
      <c r="D2601" s="1">
        <v>45176</v>
      </c>
      <c r="E2601">
        <f t="shared" si="286"/>
        <v>18</v>
      </c>
      <c r="F2601" t="s">
        <v>6</v>
      </c>
      <c r="G2601">
        <v>810</v>
      </c>
      <c r="H2601">
        <f t="shared" si="285"/>
        <v>81</v>
      </c>
      <c r="I2601" t="s">
        <v>9</v>
      </c>
      <c r="J2601">
        <v>1</v>
      </c>
      <c r="K2601" t="s">
        <v>8</v>
      </c>
      <c r="L2601" t="s">
        <v>8</v>
      </c>
      <c r="M2601" t="s">
        <v>6</v>
      </c>
      <c r="N2601" t="str">
        <f t="shared" si="287"/>
        <v>M</v>
      </c>
      <c r="O2601" t="s">
        <v>3528</v>
      </c>
      <c r="P2601" t="s">
        <v>3529</v>
      </c>
      <c r="Q2601" t="s">
        <v>221</v>
      </c>
      <c r="R2601">
        <v>4</v>
      </c>
      <c r="S2601">
        <f t="shared" si="288"/>
        <v>2019</v>
      </c>
      <c r="T2601" t="s">
        <v>12</v>
      </c>
      <c r="U2601">
        <v>1</v>
      </c>
      <c r="V2601" t="s">
        <v>3357</v>
      </c>
      <c r="W2601">
        <f>VLOOKUP(Q2601,'PBT Tag Rates'!$B$5:$E$44,4,FALSE)</f>
        <v>0.95971980899999998</v>
      </c>
      <c r="X2601">
        <v>1</v>
      </c>
      <c r="Y2601" s="14">
        <f>IFERROR(LOOKUP(H2601,{30,43,48,53,58,63,68,73,78,83,88,93,97},{42,47,52,57,62,67,72,77,82,87,92,99,100}),999)</f>
        <v>82</v>
      </c>
      <c r="Z2601" s="17">
        <f t="shared" si="289"/>
        <v>5.5555555555555554</v>
      </c>
      <c r="AA2601" s="17">
        <f t="shared" si="290"/>
        <v>5.5555555555555554</v>
      </c>
      <c r="AB2601" s="17">
        <f t="shared" si="291"/>
        <v>11.658097686375321</v>
      </c>
      <c r="AC2601" s="17" t="s">
        <v>17654</v>
      </c>
    </row>
    <row r="2602" spans="1:29" x14ac:dyDescent="0.25">
      <c r="A2602" t="s">
        <v>3339</v>
      </c>
      <c r="B2602" s="151" t="s">
        <v>10623</v>
      </c>
      <c r="C2602" t="s">
        <v>1508</v>
      </c>
      <c r="D2602" s="1">
        <v>45176</v>
      </c>
      <c r="E2602">
        <f t="shared" si="286"/>
        <v>18</v>
      </c>
      <c r="F2602" t="s">
        <v>6</v>
      </c>
      <c r="G2602">
        <v>830</v>
      </c>
      <c r="H2602">
        <f t="shared" si="285"/>
        <v>83</v>
      </c>
      <c r="I2602" t="s">
        <v>7</v>
      </c>
      <c r="J2602" t="s">
        <v>8</v>
      </c>
      <c r="K2602" t="s">
        <v>10624</v>
      </c>
      <c r="L2602" t="s">
        <v>8</v>
      </c>
      <c r="M2602" t="s">
        <v>6</v>
      </c>
      <c r="N2602" t="str">
        <f t="shared" si="287"/>
        <v>M</v>
      </c>
      <c r="O2602" t="s">
        <v>10625</v>
      </c>
      <c r="P2602" t="s">
        <v>10626</v>
      </c>
      <c r="Q2602" t="s">
        <v>2605</v>
      </c>
      <c r="R2602">
        <v>4</v>
      </c>
      <c r="S2602">
        <f t="shared" si="288"/>
        <v>2019</v>
      </c>
      <c r="T2602" t="s">
        <v>12</v>
      </c>
      <c r="U2602">
        <v>1</v>
      </c>
      <c r="V2602" t="s">
        <v>7657</v>
      </c>
      <c r="W2602">
        <f>VLOOKUP(Q2602,'PBT Tag Rates'!$B$5:$E$44,4,FALSE)</f>
        <v>0.96152300000000002</v>
      </c>
      <c r="X2602">
        <v>1</v>
      </c>
      <c r="Y2602" s="14">
        <f>IFERROR(LOOKUP(H2602,{30,43,48,53,58,63,68,73,78,83,88,93,97},{42,47,52,57,62,67,72,77,82,87,92,99,100}),999)</f>
        <v>87</v>
      </c>
      <c r="Z2602" s="17">
        <f t="shared" si="289"/>
        <v>5.5555555555555554</v>
      </c>
      <c r="AA2602" s="17">
        <f t="shared" si="290"/>
        <v>5.5555555555555554</v>
      </c>
      <c r="AB2602" s="17">
        <f t="shared" si="291"/>
        <v>11.658097686375321</v>
      </c>
      <c r="AC2602" s="17" t="s">
        <v>17655</v>
      </c>
    </row>
    <row r="2603" spans="1:29" x14ac:dyDescent="0.25">
      <c r="A2603" t="s">
        <v>3339</v>
      </c>
      <c r="B2603" s="151" t="s">
        <v>10627</v>
      </c>
      <c r="C2603" t="s">
        <v>10628</v>
      </c>
      <c r="D2603" s="1">
        <v>45176</v>
      </c>
      <c r="E2603">
        <f t="shared" si="286"/>
        <v>18</v>
      </c>
      <c r="F2603" t="s">
        <v>14</v>
      </c>
      <c r="G2603">
        <v>780</v>
      </c>
      <c r="H2603">
        <f t="shared" si="285"/>
        <v>78</v>
      </c>
      <c r="I2603" t="s">
        <v>7</v>
      </c>
      <c r="J2603" t="s">
        <v>8</v>
      </c>
      <c r="K2603" t="s">
        <v>10629</v>
      </c>
      <c r="L2603" t="s">
        <v>8</v>
      </c>
      <c r="M2603" t="s">
        <v>14</v>
      </c>
      <c r="N2603" t="str">
        <f t="shared" si="287"/>
        <v>F</v>
      </c>
      <c r="O2603" t="s">
        <v>892</v>
      </c>
      <c r="P2603" t="s">
        <v>893</v>
      </c>
      <c r="Q2603" t="s">
        <v>221</v>
      </c>
      <c r="R2603">
        <v>4</v>
      </c>
      <c r="S2603">
        <f t="shared" si="288"/>
        <v>2019</v>
      </c>
      <c r="T2603" t="s">
        <v>12</v>
      </c>
      <c r="U2603">
        <v>1</v>
      </c>
      <c r="V2603" t="s">
        <v>3363</v>
      </c>
      <c r="W2603">
        <f>VLOOKUP(Q2603,'PBT Tag Rates'!$B$5:$E$44,4,FALSE)</f>
        <v>0.95971980899999998</v>
      </c>
      <c r="X2603">
        <v>1</v>
      </c>
      <c r="Y2603" s="14">
        <f>IFERROR(LOOKUP(H2603,{30,43,48,53,58,63,68,73,78,83,88,93,97},{42,47,52,57,62,67,72,77,82,87,92,99,100}),999)</f>
        <v>82</v>
      </c>
      <c r="Z2603" s="17">
        <f t="shared" si="289"/>
        <v>5.5555555555555554</v>
      </c>
      <c r="AA2603" s="17">
        <f t="shared" si="290"/>
        <v>5.5555555555555554</v>
      </c>
      <c r="AB2603" s="17">
        <f t="shared" si="291"/>
        <v>11.658097686375321</v>
      </c>
      <c r="AC2603" s="17" t="s">
        <v>17654</v>
      </c>
    </row>
    <row r="2604" spans="1:29" x14ac:dyDescent="0.25">
      <c r="A2604" t="s">
        <v>3339</v>
      </c>
      <c r="B2604" s="151" t="s">
        <v>10630</v>
      </c>
      <c r="C2604" t="s">
        <v>1509</v>
      </c>
      <c r="D2604" s="1">
        <v>45176</v>
      </c>
      <c r="E2604">
        <f t="shared" si="286"/>
        <v>18</v>
      </c>
      <c r="F2604" t="s">
        <v>6</v>
      </c>
      <c r="G2604">
        <v>680</v>
      </c>
      <c r="H2604">
        <f t="shared" si="285"/>
        <v>68</v>
      </c>
      <c r="I2604" t="s">
        <v>7</v>
      </c>
      <c r="J2604" t="s">
        <v>8</v>
      </c>
      <c r="K2604" t="s">
        <v>8</v>
      </c>
      <c r="L2604" t="s">
        <v>8</v>
      </c>
      <c r="M2604" t="s">
        <v>6</v>
      </c>
      <c r="N2604" t="str">
        <f t="shared" si="287"/>
        <v>M</v>
      </c>
      <c r="O2604" t="s">
        <v>10631</v>
      </c>
      <c r="P2604" t="s">
        <v>10632</v>
      </c>
      <c r="Q2604" t="s">
        <v>918</v>
      </c>
      <c r="R2604">
        <v>3</v>
      </c>
      <c r="S2604">
        <f t="shared" si="288"/>
        <v>2020</v>
      </c>
      <c r="T2604" t="s">
        <v>12</v>
      </c>
      <c r="U2604">
        <v>0.999999999999998</v>
      </c>
      <c r="V2604" t="s">
        <v>3363</v>
      </c>
      <c r="W2604">
        <f>VLOOKUP(Q2604,'PBT Tag Rates'!$B$5:$E$44,4,FALSE)</f>
        <v>0.98961045999999997</v>
      </c>
      <c r="X2604">
        <v>1</v>
      </c>
      <c r="Y2604" s="14">
        <f>IFERROR(LOOKUP(H2604,{30,43,48,53,58,63,68,73,78,83,88,93,97},{42,47,52,57,62,67,72,77,82,87,92,99,100}),999)</f>
        <v>72</v>
      </c>
      <c r="Z2604" s="17">
        <f t="shared" si="289"/>
        <v>5.5555555555555554</v>
      </c>
      <c r="AA2604" s="17">
        <f t="shared" si="290"/>
        <v>5.5555555555555554</v>
      </c>
      <c r="AB2604" s="17">
        <f t="shared" si="291"/>
        <v>11.658097686375321</v>
      </c>
      <c r="AC2604" s="17" t="s">
        <v>17654</v>
      </c>
    </row>
    <row r="2605" spans="1:29" x14ac:dyDescent="0.25">
      <c r="A2605" t="s">
        <v>3339</v>
      </c>
      <c r="B2605" s="151" t="s">
        <v>10633</v>
      </c>
      <c r="C2605" t="s">
        <v>1510</v>
      </c>
      <c r="D2605" s="1">
        <v>45176</v>
      </c>
      <c r="E2605">
        <f t="shared" si="286"/>
        <v>18</v>
      </c>
      <c r="F2605" t="s">
        <v>14</v>
      </c>
      <c r="G2605">
        <v>740</v>
      </c>
      <c r="H2605">
        <f t="shared" si="285"/>
        <v>74</v>
      </c>
      <c r="I2605" t="s">
        <v>7</v>
      </c>
      <c r="J2605" t="s">
        <v>8</v>
      </c>
      <c r="K2605" t="s">
        <v>10634</v>
      </c>
      <c r="L2605" t="s">
        <v>8</v>
      </c>
      <c r="M2605" t="s">
        <v>14</v>
      </c>
      <c r="N2605" t="str">
        <f t="shared" si="287"/>
        <v>F</v>
      </c>
      <c r="O2605" t="s">
        <v>2606</v>
      </c>
      <c r="P2605" t="s">
        <v>2607</v>
      </c>
      <c r="Q2605" t="s">
        <v>221</v>
      </c>
      <c r="R2605">
        <v>4</v>
      </c>
      <c r="S2605">
        <f t="shared" si="288"/>
        <v>2019</v>
      </c>
      <c r="T2605" t="s">
        <v>12</v>
      </c>
      <c r="U2605">
        <v>0.999999999999999</v>
      </c>
      <c r="V2605" t="s">
        <v>3386</v>
      </c>
      <c r="W2605">
        <f>VLOOKUP(Q2605,'PBT Tag Rates'!$B$5:$E$44,4,FALSE)</f>
        <v>0.95971980899999998</v>
      </c>
      <c r="X2605">
        <v>1</v>
      </c>
      <c r="Y2605" s="14">
        <f>IFERROR(LOOKUP(H2605,{30,43,48,53,58,63,68,73,78,83,88,93,97},{42,47,52,57,62,67,72,77,82,87,92,99,100}),999)</f>
        <v>77</v>
      </c>
      <c r="Z2605" s="17">
        <f t="shared" si="289"/>
        <v>5.5555555555555554</v>
      </c>
      <c r="AA2605" s="17">
        <f t="shared" si="290"/>
        <v>5.5555555555555554</v>
      </c>
      <c r="AB2605" s="17">
        <f t="shared" si="291"/>
        <v>11.658097686375321</v>
      </c>
      <c r="AC2605" s="17" t="s">
        <v>17654</v>
      </c>
    </row>
    <row r="2606" spans="1:29" x14ac:dyDescent="0.25">
      <c r="A2606" t="s">
        <v>3339</v>
      </c>
      <c r="B2606" s="151" t="s">
        <v>10635</v>
      </c>
      <c r="C2606" t="s">
        <v>10636</v>
      </c>
      <c r="D2606" s="1">
        <v>45176</v>
      </c>
      <c r="E2606">
        <f t="shared" si="286"/>
        <v>18</v>
      </c>
      <c r="F2606" t="s">
        <v>14</v>
      </c>
      <c r="G2606">
        <v>810</v>
      </c>
      <c r="H2606">
        <f t="shared" si="285"/>
        <v>81</v>
      </c>
      <c r="I2606" t="s">
        <v>7</v>
      </c>
      <c r="J2606" t="s">
        <v>8</v>
      </c>
      <c r="K2606" t="s">
        <v>10637</v>
      </c>
      <c r="L2606" t="s">
        <v>8</v>
      </c>
      <c r="M2606" t="s">
        <v>14</v>
      </c>
      <c r="N2606" t="str">
        <f t="shared" si="287"/>
        <v>F</v>
      </c>
      <c r="O2606" t="s">
        <v>511</v>
      </c>
      <c r="P2606" t="s">
        <v>512</v>
      </c>
      <c r="Q2606" t="s">
        <v>221</v>
      </c>
      <c r="R2606">
        <v>4</v>
      </c>
      <c r="S2606">
        <f t="shared" si="288"/>
        <v>2019</v>
      </c>
      <c r="T2606" t="s">
        <v>12</v>
      </c>
      <c r="U2606">
        <v>1</v>
      </c>
      <c r="V2606" t="s">
        <v>3346</v>
      </c>
      <c r="W2606">
        <f>VLOOKUP(Q2606,'PBT Tag Rates'!$B$5:$E$44,4,FALSE)</f>
        <v>0.95971980899999998</v>
      </c>
      <c r="X2606">
        <v>1</v>
      </c>
      <c r="Y2606" s="14">
        <f>IFERROR(LOOKUP(H2606,{30,43,48,53,58,63,68,73,78,83,88,93,97},{42,47,52,57,62,67,72,77,82,87,92,99,100}),999)</f>
        <v>82</v>
      </c>
      <c r="Z2606" s="17">
        <f t="shared" si="289"/>
        <v>5.5555555555555554</v>
      </c>
      <c r="AA2606" s="17">
        <f t="shared" si="290"/>
        <v>5.5555555555555554</v>
      </c>
      <c r="AB2606" s="17">
        <f t="shared" si="291"/>
        <v>11.658097686375321</v>
      </c>
      <c r="AC2606" s="17" t="s">
        <v>17654</v>
      </c>
    </row>
    <row r="2607" spans="1:29" x14ac:dyDescent="0.25">
      <c r="A2607" t="s">
        <v>3339</v>
      </c>
      <c r="B2607" s="151" t="s">
        <v>10638</v>
      </c>
      <c r="C2607" t="s">
        <v>10639</v>
      </c>
      <c r="D2607" s="1">
        <v>45176</v>
      </c>
      <c r="E2607">
        <f t="shared" si="286"/>
        <v>18</v>
      </c>
      <c r="F2607" t="s">
        <v>14</v>
      </c>
      <c r="G2607">
        <v>770</v>
      </c>
      <c r="H2607">
        <f t="shared" si="285"/>
        <v>77</v>
      </c>
      <c r="I2607" t="s">
        <v>7</v>
      </c>
      <c r="J2607" t="s">
        <v>8</v>
      </c>
      <c r="K2607" t="s">
        <v>10640</v>
      </c>
      <c r="L2607" t="s">
        <v>8</v>
      </c>
      <c r="M2607" t="s">
        <v>14</v>
      </c>
      <c r="N2607" t="str">
        <f t="shared" si="287"/>
        <v>F</v>
      </c>
      <c r="O2607" t="s">
        <v>1637</v>
      </c>
      <c r="P2607" t="s">
        <v>1638</v>
      </c>
      <c r="Q2607" t="s">
        <v>221</v>
      </c>
      <c r="R2607">
        <v>4</v>
      </c>
      <c r="S2607">
        <f t="shared" si="288"/>
        <v>2019</v>
      </c>
      <c r="T2607" t="s">
        <v>12</v>
      </c>
      <c r="U2607">
        <v>1</v>
      </c>
      <c r="V2607" t="s">
        <v>3357</v>
      </c>
      <c r="W2607">
        <f>VLOOKUP(Q2607,'PBT Tag Rates'!$B$5:$E$44,4,FALSE)</f>
        <v>0.95971980899999998</v>
      </c>
      <c r="X2607">
        <v>1</v>
      </c>
      <c r="Y2607" s="14">
        <f>IFERROR(LOOKUP(H2607,{30,43,48,53,58,63,68,73,78,83,88,93,97},{42,47,52,57,62,67,72,77,82,87,92,99,100}),999)</f>
        <v>77</v>
      </c>
      <c r="Z2607" s="17">
        <f t="shared" si="289"/>
        <v>5.5555555555555554</v>
      </c>
      <c r="AA2607" s="17">
        <f t="shared" si="290"/>
        <v>5.5555555555555554</v>
      </c>
      <c r="AB2607" s="17">
        <f t="shared" si="291"/>
        <v>11.658097686375321</v>
      </c>
      <c r="AC2607" s="17" t="s">
        <v>17654</v>
      </c>
    </row>
    <row r="2608" spans="1:29" x14ac:dyDescent="0.25">
      <c r="A2608" t="s">
        <v>3339</v>
      </c>
      <c r="B2608" s="151" t="s">
        <v>10641</v>
      </c>
      <c r="C2608" t="s">
        <v>1511</v>
      </c>
      <c r="D2608" s="1">
        <v>45176</v>
      </c>
      <c r="E2608">
        <f t="shared" si="286"/>
        <v>18</v>
      </c>
      <c r="F2608" t="s">
        <v>6</v>
      </c>
      <c r="G2608">
        <v>740</v>
      </c>
      <c r="H2608">
        <f t="shared" si="285"/>
        <v>74</v>
      </c>
      <c r="I2608" t="s">
        <v>7</v>
      </c>
      <c r="J2608" t="s">
        <v>8</v>
      </c>
      <c r="K2608" t="s">
        <v>10642</v>
      </c>
      <c r="L2608" t="s">
        <v>8</v>
      </c>
      <c r="M2608" t="s">
        <v>14</v>
      </c>
      <c r="N2608" t="str">
        <f t="shared" si="287"/>
        <v>F</v>
      </c>
      <c r="O2608" t="s">
        <v>8</v>
      </c>
      <c r="P2608" t="s">
        <v>8</v>
      </c>
      <c r="Q2608" t="s">
        <v>11</v>
      </c>
      <c r="R2608" t="s">
        <v>8</v>
      </c>
      <c r="S2608" t="str">
        <f t="shared" si="288"/>
        <v>U</v>
      </c>
      <c r="T2608" t="s">
        <v>12</v>
      </c>
      <c r="U2608">
        <v>0.999999999999995</v>
      </c>
      <c r="V2608" t="s">
        <v>11</v>
      </c>
      <c r="W2608" t="e">
        <f>VLOOKUP(Q2608,'PBT Tag Rates'!$B$5:$E$44,4,FALSE)</f>
        <v>#N/A</v>
      </c>
      <c r="X2608">
        <v>1</v>
      </c>
      <c r="Y2608" s="14">
        <f>IFERROR(LOOKUP(H2608,{30,43,48,53,58,63,68,73,78,83,88,93,97},{42,47,52,57,62,67,72,77,82,87,92,99,100}),999)</f>
        <v>77</v>
      </c>
      <c r="Z2608" s="17">
        <f t="shared" si="289"/>
        <v>5.5555555555555554</v>
      </c>
      <c r="AA2608" s="17">
        <f t="shared" si="290"/>
        <v>5.5555555555555554</v>
      </c>
      <c r="AB2608" s="17">
        <f t="shared" si="291"/>
        <v>11.658097686375321</v>
      </c>
      <c r="AC2608" s="17" t="s">
        <v>17654</v>
      </c>
    </row>
    <row r="2609" spans="1:29" x14ac:dyDescent="0.25">
      <c r="A2609" t="s">
        <v>3339</v>
      </c>
      <c r="B2609" s="151" t="s">
        <v>10643</v>
      </c>
      <c r="C2609" t="s">
        <v>10644</v>
      </c>
      <c r="D2609" s="1">
        <v>45176</v>
      </c>
      <c r="E2609">
        <f t="shared" si="286"/>
        <v>18</v>
      </c>
      <c r="F2609" t="s">
        <v>14</v>
      </c>
      <c r="G2609">
        <v>730</v>
      </c>
      <c r="H2609">
        <f t="shared" si="285"/>
        <v>73</v>
      </c>
      <c r="I2609" t="s">
        <v>7</v>
      </c>
      <c r="J2609" t="s">
        <v>8</v>
      </c>
      <c r="K2609" t="s">
        <v>10645</v>
      </c>
      <c r="L2609" t="s">
        <v>8</v>
      </c>
      <c r="M2609" t="s">
        <v>14</v>
      </c>
      <c r="N2609" t="str">
        <f t="shared" si="287"/>
        <v>F</v>
      </c>
      <c r="O2609" t="s">
        <v>1866</v>
      </c>
      <c r="P2609" t="s">
        <v>2576</v>
      </c>
      <c r="Q2609" t="s">
        <v>221</v>
      </c>
      <c r="R2609">
        <v>4</v>
      </c>
      <c r="S2609">
        <f t="shared" si="288"/>
        <v>2019</v>
      </c>
      <c r="T2609" t="s">
        <v>12</v>
      </c>
      <c r="U2609">
        <v>1</v>
      </c>
      <c r="V2609" t="s">
        <v>3386</v>
      </c>
      <c r="W2609">
        <f>VLOOKUP(Q2609,'PBT Tag Rates'!$B$5:$E$44,4,FALSE)</f>
        <v>0.95971980899999998</v>
      </c>
      <c r="X2609">
        <v>1</v>
      </c>
      <c r="Y2609" s="14">
        <f>IFERROR(LOOKUP(H2609,{30,43,48,53,58,63,68,73,78,83,88,93,97},{42,47,52,57,62,67,72,77,82,87,92,99,100}),999)</f>
        <v>77</v>
      </c>
      <c r="Z2609" s="17">
        <f t="shared" si="289"/>
        <v>5.5555555555555554</v>
      </c>
      <c r="AA2609" s="17">
        <f t="shared" si="290"/>
        <v>5.5555555555555554</v>
      </c>
      <c r="AB2609" s="17">
        <f t="shared" si="291"/>
        <v>11.658097686375321</v>
      </c>
      <c r="AC2609" s="17" t="s">
        <v>17654</v>
      </c>
    </row>
    <row r="2610" spans="1:29" x14ac:dyDescent="0.25">
      <c r="A2610" t="s">
        <v>3339</v>
      </c>
      <c r="B2610" s="151" t="s">
        <v>10646</v>
      </c>
      <c r="C2610" t="s">
        <v>10647</v>
      </c>
      <c r="D2610" s="1">
        <v>45176</v>
      </c>
      <c r="E2610">
        <f t="shared" si="286"/>
        <v>18</v>
      </c>
      <c r="F2610" t="s">
        <v>14</v>
      </c>
      <c r="G2610">
        <v>750</v>
      </c>
      <c r="H2610">
        <f t="shared" si="285"/>
        <v>75</v>
      </c>
      <c r="I2610" t="s">
        <v>7</v>
      </c>
      <c r="J2610" t="s">
        <v>8</v>
      </c>
      <c r="K2610" t="s">
        <v>10648</v>
      </c>
      <c r="L2610" t="s">
        <v>8</v>
      </c>
      <c r="M2610" t="s">
        <v>14</v>
      </c>
      <c r="N2610" t="str">
        <f t="shared" si="287"/>
        <v>F</v>
      </c>
      <c r="O2610" t="s">
        <v>4321</v>
      </c>
      <c r="P2610" t="s">
        <v>4322</v>
      </c>
      <c r="Q2610" t="s">
        <v>221</v>
      </c>
      <c r="R2610">
        <v>4</v>
      </c>
      <c r="S2610">
        <f t="shared" si="288"/>
        <v>2019</v>
      </c>
      <c r="T2610" t="s">
        <v>12</v>
      </c>
      <c r="U2610">
        <v>1</v>
      </c>
      <c r="V2610" t="s">
        <v>3346</v>
      </c>
      <c r="W2610">
        <f>VLOOKUP(Q2610,'PBT Tag Rates'!$B$5:$E$44,4,FALSE)</f>
        <v>0.95971980899999998</v>
      </c>
      <c r="X2610">
        <v>1</v>
      </c>
      <c r="Y2610" s="14">
        <f>IFERROR(LOOKUP(H2610,{30,43,48,53,58,63,68,73,78,83,88,93,97},{42,47,52,57,62,67,72,77,82,87,92,99,100}),999)</f>
        <v>77</v>
      </c>
      <c r="Z2610" s="17">
        <f t="shared" si="289"/>
        <v>5.5555555555555554</v>
      </c>
      <c r="AA2610" s="17">
        <f t="shared" si="290"/>
        <v>5.5555555555555554</v>
      </c>
      <c r="AB2610" s="17">
        <f t="shared" si="291"/>
        <v>11.658097686375321</v>
      </c>
      <c r="AC2610" s="17" t="s">
        <v>17654</v>
      </c>
    </row>
    <row r="2611" spans="1:29" x14ac:dyDescent="0.25">
      <c r="A2611" t="s">
        <v>3339</v>
      </c>
      <c r="B2611" s="151" t="s">
        <v>10649</v>
      </c>
      <c r="C2611" t="s">
        <v>1514</v>
      </c>
      <c r="D2611" s="1">
        <v>45176</v>
      </c>
      <c r="E2611">
        <f t="shared" si="286"/>
        <v>18</v>
      </c>
      <c r="F2611" t="s">
        <v>6</v>
      </c>
      <c r="G2611">
        <v>600</v>
      </c>
      <c r="H2611">
        <f t="shared" si="285"/>
        <v>60</v>
      </c>
      <c r="I2611" t="s">
        <v>7</v>
      </c>
      <c r="J2611" t="s">
        <v>8</v>
      </c>
      <c r="K2611" t="s">
        <v>8</v>
      </c>
      <c r="L2611" t="s">
        <v>8</v>
      </c>
      <c r="M2611" t="s">
        <v>6</v>
      </c>
      <c r="N2611" t="str">
        <f t="shared" si="287"/>
        <v>M</v>
      </c>
      <c r="O2611" t="s">
        <v>10650</v>
      </c>
      <c r="P2611" t="s">
        <v>10651</v>
      </c>
      <c r="Q2611" t="s">
        <v>918</v>
      </c>
      <c r="R2611">
        <v>3</v>
      </c>
      <c r="S2611">
        <f t="shared" si="288"/>
        <v>2020</v>
      </c>
      <c r="T2611" t="s">
        <v>12</v>
      </c>
      <c r="U2611">
        <v>1.00000000000001</v>
      </c>
      <c r="V2611" t="s">
        <v>3346</v>
      </c>
      <c r="W2611">
        <f>VLOOKUP(Q2611,'PBT Tag Rates'!$B$5:$E$44,4,FALSE)</f>
        <v>0.98961045999999997</v>
      </c>
      <c r="X2611">
        <v>1</v>
      </c>
      <c r="Y2611" s="14">
        <f>IFERROR(LOOKUP(H2611,{30,43,48,53,58,63,68,73,78,83,88,93,97},{42,47,52,57,62,67,72,77,82,87,92,99,100}),999)</f>
        <v>62</v>
      </c>
      <c r="Z2611" s="17">
        <f t="shared" si="289"/>
        <v>5.5555555555555554</v>
      </c>
      <c r="AA2611" s="17">
        <f t="shared" si="290"/>
        <v>5.5555555555555554</v>
      </c>
      <c r="AB2611" s="17">
        <f t="shared" si="291"/>
        <v>11.658097686375321</v>
      </c>
      <c r="AC2611" s="17" t="s">
        <v>17654</v>
      </c>
    </row>
    <row r="2612" spans="1:29" x14ac:dyDescent="0.25">
      <c r="A2612" t="s">
        <v>3339</v>
      </c>
      <c r="B2612" s="151" t="s">
        <v>10652</v>
      </c>
      <c r="C2612" t="s">
        <v>1515</v>
      </c>
      <c r="D2612" s="1">
        <v>45176</v>
      </c>
      <c r="E2612">
        <f t="shared" si="286"/>
        <v>18</v>
      </c>
      <c r="F2612" t="s">
        <v>6</v>
      </c>
      <c r="G2612">
        <v>420</v>
      </c>
      <c r="H2612">
        <f t="shared" si="285"/>
        <v>42</v>
      </c>
      <c r="I2612" t="s">
        <v>7</v>
      </c>
      <c r="J2612" t="s">
        <v>8</v>
      </c>
      <c r="K2612" t="s">
        <v>8</v>
      </c>
      <c r="L2612" t="s">
        <v>8</v>
      </c>
      <c r="M2612" t="s">
        <v>6</v>
      </c>
      <c r="N2612" t="str">
        <f t="shared" si="287"/>
        <v>M</v>
      </c>
      <c r="O2612" t="s">
        <v>10653</v>
      </c>
      <c r="P2612" t="s">
        <v>10654</v>
      </c>
      <c r="Q2612" t="s">
        <v>3820</v>
      </c>
      <c r="R2612">
        <v>2</v>
      </c>
      <c r="S2612">
        <f t="shared" si="288"/>
        <v>2021</v>
      </c>
      <c r="T2612" t="s">
        <v>12</v>
      </c>
      <c r="U2612">
        <v>1</v>
      </c>
      <c r="V2612" t="s">
        <v>3363</v>
      </c>
      <c r="W2612">
        <f>VLOOKUP(Q2612,'PBT Tag Rates'!$B$5:$E$44,4,FALSE)</f>
        <v>0.98140000000000005</v>
      </c>
      <c r="X2612">
        <v>1</v>
      </c>
      <c r="Y2612" s="14">
        <f>IFERROR(LOOKUP(H2612,{30,43,48,53,58,63,68,73,78,83,88,93,97},{42,47,52,57,62,67,72,77,82,87,92,99,100}),999)</f>
        <v>42</v>
      </c>
      <c r="Z2612" s="17">
        <f t="shared" si="289"/>
        <v>5.5555555555555554</v>
      </c>
      <c r="AA2612" s="17">
        <f t="shared" si="290"/>
        <v>5.5555555555555554</v>
      </c>
      <c r="AB2612" s="17">
        <f t="shared" si="291"/>
        <v>11.658097686375321</v>
      </c>
      <c r="AC2612" s="17" t="s">
        <v>17654</v>
      </c>
    </row>
    <row r="2613" spans="1:29" x14ac:dyDescent="0.25">
      <c r="A2613" t="s">
        <v>3339</v>
      </c>
      <c r="B2613" s="151" t="s">
        <v>10655</v>
      </c>
      <c r="C2613" t="s">
        <v>10656</v>
      </c>
      <c r="D2613" s="1">
        <v>45176</v>
      </c>
      <c r="E2613">
        <f t="shared" si="286"/>
        <v>18</v>
      </c>
      <c r="F2613" t="s">
        <v>6</v>
      </c>
      <c r="G2613">
        <v>920</v>
      </c>
      <c r="H2613">
        <f t="shared" si="285"/>
        <v>92</v>
      </c>
      <c r="I2613" t="s">
        <v>7</v>
      </c>
      <c r="J2613" t="s">
        <v>8</v>
      </c>
      <c r="K2613" t="s">
        <v>10657</v>
      </c>
      <c r="L2613" t="s">
        <v>8</v>
      </c>
      <c r="M2613" t="s">
        <v>6</v>
      </c>
      <c r="N2613" t="str">
        <f t="shared" si="287"/>
        <v>M</v>
      </c>
      <c r="O2613" t="s">
        <v>938</v>
      </c>
      <c r="P2613" t="s">
        <v>10658</v>
      </c>
      <c r="Q2613" t="s">
        <v>15</v>
      </c>
      <c r="R2613">
        <v>5</v>
      </c>
      <c r="S2613">
        <f t="shared" si="288"/>
        <v>2018</v>
      </c>
      <c r="T2613" t="s">
        <v>12</v>
      </c>
      <c r="U2613">
        <v>0.999999999999996</v>
      </c>
      <c r="V2613" t="s">
        <v>3363</v>
      </c>
      <c r="W2613">
        <f>VLOOKUP(Q2613,'PBT Tag Rates'!$B$5:$E$44,4,FALSE)</f>
        <v>0.80551598400000002</v>
      </c>
      <c r="X2613">
        <v>1</v>
      </c>
      <c r="Y2613" s="14">
        <f>IFERROR(LOOKUP(H2613,{30,43,48,53,58,63,68,73,78,83,88,93,97},{42,47,52,57,62,67,72,77,82,87,92,99,100}),999)</f>
        <v>92</v>
      </c>
      <c r="Z2613" s="17">
        <f t="shared" si="289"/>
        <v>5.5555555555555554</v>
      </c>
      <c r="AA2613" s="17">
        <f t="shared" si="290"/>
        <v>5.5555555555555554</v>
      </c>
      <c r="AB2613" s="17">
        <f t="shared" si="291"/>
        <v>11.658097686375321</v>
      </c>
      <c r="AC2613" s="17" t="s">
        <v>17654</v>
      </c>
    </row>
    <row r="2614" spans="1:29" x14ac:dyDescent="0.25">
      <c r="A2614" t="s">
        <v>3339</v>
      </c>
      <c r="B2614" s="151" t="s">
        <v>10659</v>
      </c>
      <c r="C2614" t="s">
        <v>1516</v>
      </c>
      <c r="D2614" s="1">
        <v>45176</v>
      </c>
      <c r="E2614">
        <f t="shared" si="286"/>
        <v>18</v>
      </c>
      <c r="F2614" t="s">
        <v>6</v>
      </c>
      <c r="G2614">
        <v>890</v>
      </c>
      <c r="H2614">
        <f t="shared" si="285"/>
        <v>89</v>
      </c>
      <c r="I2614" t="s">
        <v>7</v>
      </c>
      <c r="J2614" t="s">
        <v>8</v>
      </c>
      <c r="K2614" t="s">
        <v>10660</v>
      </c>
      <c r="L2614" t="s">
        <v>8</v>
      </c>
      <c r="M2614" t="s">
        <v>6</v>
      </c>
      <c r="N2614" t="str">
        <f t="shared" si="287"/>
        <v>M</v>
      </c>
      <c r="O2614" t="s">
        <v>8</v>
      </c>
      <c r="P2614" t="s">
        <v>8</v>
      </c>
      <c r="Q2614" t="s">
        <v>11</v>
      </c>
      <c r="R2614" t="s">
        <v>8</v>
      </c>
      <c r="S2614" t="str">
        <f t="shared" si="288"/>
        <v>U</v>
      </c>
      <c r="T2614" t="s">
        <v>12</v>
      </c>
      <c r="U2614">
        <v>1</v>
      </c>
      <c r="V2614" t="s">
        <v>11</v>
      </c>
      <c r="W2614" t="e">
        <f>VLOOKUP(Q2614,'PBT Tag Rates'!$B$5:$E$44,4,FALSE)</f>
        <v>#N/A</v>
      </c>
      <c r="X2614">
        <v>1</v>
      </c>
      <c r="Y2614" s="14">
        <f>IFERROR(LOOKUP(H2614,{30,43,48,53,58,63,68,73,78,83,88,93,97},{42,47,52,57,62,67,72,77,82,87,92,99,100}),999)</f>
        <v>92</v>
      </c>
      <c r="Z2614" s="17">
        <f t="shared" si="289"/>
        <v>5.5555555555555554</v>
      </c>
      <c r="AA2614" s="17">
        <f t="shared" si="290"/>
        <v>5.5555555555555554</v>
      </c>
      <c r="AB2614" s="17">
        <f t="shared" si="291"/>
        <v>11.658097686375321</v>
      </c>
      <c r="AC2614" s="17" t="s">
        <v>17654</v>
      </c>
    </row>
    <row r="2615" spans="1:29" x14ac:dyDescent="0.25">
      <c r="A2615" t="s">
        <v>3339</v>
      </c>
      <c r="B2615" s="151" t="s">
        <v>10661</v>
      </c>
      <c r="C2615" t="s">
        <v>10662</v>
      </c>
      <c r="D2615" s="1">
        <v>45176</v>
      </c>
      <c r="E2615">
        <f t="shared" si="286"/>
        <v>18</v>
      </c>
      <c r="F2615" t="s">
        <v>6</v>
      </c>
      <c r="G2615">
        <v>740</v>
      </c>
      <c r="H2615">
        <f t="shared" si="285"/>
        <v>74</v>
      </c>
      <c r="I2615" t="s">
        <v>7</v>
      </c>
      <c r="J2615" t="s">
        <v>8</v>
      </c>
      <c r="K2615" t="s">
        <v>10663</v>
      </c>
      <c r="L2615" t="s">
        <v>8</v>
      </c>
      <c r="M2615" t="s">
        <v>6</v>
      </c>
      <c r="N2615" t="str">
        <f t="shared" si="287"/>
        <v>M</v>
      </c>
      <c r="O2615" t="s">
        <v>232</v>
      </c>
      <c r="P2615" t="s">
        <v>233</v>
      </c>
      <c r="Q2615" t="s">
        <v>221</v>
      </c>
      <c r="R2615">
        <v>4</v>
      </c>
      <c r="S2615">
        <f t="shared" si="288"/>
        <v>2019</v>
      </c>
      <c r="T2615" t="s">
        <v>12</v>
      </c>
      <c r="U2615">
        <v>1</v>
      </c>
      <c r="V2615" t="s">
        <v>3363</v>
      </c>
      <c r="W2615">
        <f>VLOOKUP(Q2615,'PBT Tag Rates'!$B$5:$E$44,4,FALSE)</f>
        <v>0.95971980899999998</v>
      </c>
      <c r="X2615">
        <v>1</v>
      </c>
      <c r="Y2615" s="14">
        <f>IFERROR(LOOKUP(H2615,{30,43,48,53,58,63,68,73,78,83,88,93,97},{42,47,52,57,62,67,72,77,82,87,92,99,100}),999)</f>
        <v>77</v>
      </c>
      <c r="Z2615" s="17">
        <f t="shared" si="289"/>
        <v>5.5555555555555554</v>
      </c>
      <c r="AA2615" s="17">
        <f t="shared" si="290"/>
        <v>5.5555555555555554</v>
      </c>
      <c r="AB2615" s="17">
        <f t="shared" si="291"/>
        <v>11.658097686375321</v>
      </c>
      <c r="AC2615" s="17" t="s">
        <v>17654</v>
      </c>
    </row>
    <row r="2616" spans="1:29" x14ac:dyDescent="0.25">
      <c r="A2616" t="s">
        <v>3339</v>
      </c>
      <c r="B2616" s="151" t="s">
        <v>10664</v>
      </c>
      <c r="C2616" t="s">
        <v>1517</v>
      </c>
      <c r="D2616" s="1">
        <v>45176</v>
      </c>
      <c r="E2616">
        <f t="shared" si="286"/>
        <v>18</v>
      </c>
      <c r="F2616" t="s">
        <v>14</v>
      </c>
      <c r="G2616">
        <v>680</v>
      </c>
      <c r="H2616">
        <f t="shared" si="285"/>
        <v>68</v>
      </c>
      <c r="I2616" t="s">
        <v>9</v>
      </c>
      <c r="J2616">
        <v>1</v>
      </c>
      <c r="K2616" t="s">
        <v>8</v>
      </c>
      <c r="L2616" t="s">
        <v>8</v>
      </c>
      <c r="M2616" t="s">
        <v>14</v>
      </c>
      <c r="N2616" t="str">
        <f t="shared" si="287"/>
        <v>F</v>
      </c>
      <c r="O2616" t="s">
        <v>892</v>
      </c>
      <c r="P2616" t="s">
        <v>1285</v>
      </c>
      <c r="Q2616" t="s">
        <v>221</v>
      </c>
      <c r="R2616">
        <v>4</v>
      </c>
      <c r="S2616">
        <f t="shared" si="288"/>
        <v>2019</v>
      </c>
      <c r="T2616" t="s">
        <v>12</v>
      </c>
      <c r="U2616">
        <v>1</v>
      </c>
      <c r="V2616" t="s">
        <v>3363</v>
      </c>
      <c r="W2616">
        <f>VLOOKUP(Q2616,'PBT Tag Rates'!$B$5:$E$44,4,FALSE)</f>
        <v>0.95971980899999998</v>
      </c>
      <c r="X2616">
        <v>1</v>
      </c>
      <c r="Y2616" s="14">
        <f>IFERROR(LOOKUP(H2616,{30,43,48,53,58,63,68,73,78,83,88,93,97},{42,47,52,57,62,67,72,77,82,87,92,99,100}),999)</f>
        <v>72</v>
      </c>
      <c r="Z2616" s="17">
        <f t="shared" si="289"/>
        <v>5.5555555555555554</v>
      </c>
      <c r="AA2616" s="17">
        <f t="shared" si="290"/>
        <v>5.5555555555555554</v>
      </c>
      <c r="AB2616" s="17">
        <f t="shared" si="291"/>
        <v>11.658097686375321</v>
      </c>
      <c r="AC2616" s="17" t="s">
        <v>17654</v>
      </c>
    </row>
    <row r="2617" spans="1:29" x14ac:dyDescent="0.25">
      <c r="A2617" t="s">
        <v>3339</v>
      </c>
      <c r="B2617" s="151" t="s">
        <v>10665</v>
      </c>
      <c r="C2617" t="s">
        <v>10666</v>
      </c>
      <c r="D2617" s="1">
        <v>45176</v>
      </c>
      <c r="E2617">
        <f t="shared" si="286"/>
        <v>18</v>
      </c>
      <c r="F2617" t="s">
        <v>6</v>
      </c>
      <c r="G2617">
        <v>700</v>
      </c>
      <c r="H2617">
        <f t="shared" si="285"/>
        <v>70</v>
      </c>
      <c r="I2617" t="s">
        <v>7</v>
      </c>
      <c r="J2617" t="s">
        <v>8</v>
      </c>
      <c r="K2617" t="s">
        <v>10667</v>
      </c>
      <c r="L2617" t="s">
        <v>8</v>
      </c>
      <c r="M2617" t="s">
        <v>14</v>
      </c>
      <c r="N2617" t="str">
        <f t="shared" si="287"/>
        <v>F</v>
      </c>
      <c r="O2617" t="s">
        <v>8</v>
      </c>
      <c r="P2617" t="s">
        <v>8</v>
      </c>
      <c r="Q2617" t="s">
        <v>11</v>
      </c>
      <c r="R2617" t="s">
        <v>8</v>
      </c>
      <c r="S2617" t="str">
        <f t="shared" si="288"/>
        <v>U</v>
      </c>
      <c r="T2617" t="s">
        <v>12</v>
      </c>
      <c r="U2617">
        <v>1</v>
      </c>
      <c r="V2617" t="s">
        <v>11</v>
      </c>
      <c r="W2617" t="e">
        <f>VLOOKUP(Q2617,'PBT Tag Rates'!$B$5:$E$44,4,FALSE)</f>
        <v>#N/A</v>
      </c>
      <c r="X2617">
        <v>1</v>
      </c>
      <c r="Y2617" s="14">
        <f>IFERROR(LOOKUP(H2617,{30,43,48,53,58,63,68,73,78,83,88,93,97},{42,47,52,57,62,67,72,77,82,87,92,99,100}),999)</f>
        <v>72</v>
      </c>
      <c r="Z2617" s="17">
        <f t="shared" si="289"/>
        <v>5.5555555555555554</v>
      </c>
      <c r="AA2617" s="17">
        <f t="shared" si="290"/>
        <v>5.5555555555555554</v>
      </c>
      <c r="AB2617" s="17">
        <f t="shared" si="291"/>
        <v>11.658097686375321</v>
      </c>
      <c r="AC2617" s="17" t="s">
        <v>17654</v>
      </c>
    </row>
    <row r="2618" spans="1:29" x14ac:dyDescent="0.25">
      <c r="A2618" t="s">
        <v>3339</v>
      </c>
      <c r="B2618" s="151" t="s">
        <v>10668</v>
      </c>
      <c r="C2618" t="s">
        <v>1518</v>
      </c>
      <c r="D2618" s="1">
        <v>45176</v>
      </c>
      <c r="E2618">
        <f t="shared" si="286"/>
        <v>18</v>
      </c>
      <c r="F2618" t="s">
        <v>14</v>
      </c>
      <c r="G2618">
        <v>710</v>
      </c>
      <c r="H2618">
        <f t="shared" si="285"/>
        <v>71</v>
      </c>
      <c r="I2618" t="s">
        <v>7</v>
      </c>
      <c r="J2618" t="s">
        <v>8</v>
      </c>
      <c r="K2618" t="s">
        <v>8</v>
      </c>
      <c r="L2618" t="s">
        <v>8</v>
      </c>
      <c r="M2618" t="s">
        <v>14</v>
      </c>
      <c r="N2618" t="str">
        <f t="shared" si="287"/>
        <v>F</v>
      </c>
      <c r="O2618" t="s">
        <v>1154</v>
      </c>
      <c r="P2618" t="s">
        <v>2705</v>
      </c>
      <c r="Q2618" t="s">
        <v>221</v>
      </c>
      <c r="R2618">
        <v>4</v>
      </c>
      <c r="S2618">
        <f t="shared" si="288"/>
        <v>2019</v>
      </c>
      <c r="T2618" t="s">
        <v>12</v>
      </c>
      <c r="U2618">
        <v>1</v>
      </c>
      <c r="V2618" t="s">
        <v>3396</v>
      </c>
      <c r="W2618">
        <f>VLOOKUP(Q2618,'PBT Tag Rates'!$B$5:$E$44,4,FALSE)</f>
        <v>0.95971980899999998</v>
      </c>
      <c r="X2618">
        <v>1</v>
      </c>
      <c r="Y2618" s="14">
        <f>IFERROR(LOOKUP(H2618,{30,43,48,53,58,63,68,73,78,83,88,93,97},{42,47,52,57,62,67,72,77,82,87,92,99,100}),999)</f>
        <v>72</v>
      </c>
      <c r="Z2618" s="17">
        <f t="shared" si="289"/>
        <v>5.5555555555555554</v>
      </c>
      <c r="AA2618" s="17">
        <f t="shared" si="290"/>
        <v>5.5555555555555554</v>
      </c>
      <c r="AB2618" s="17">
        <f t="shared" si="291"/>
        <v>11.658097686375321</v>
      </c>
      <c r="AC2618" s="17" t="s">
        <v>17655</v>
      </c>
    </row>
    <row r="2619" spans="1:29" x14ac:dyDescent="0.25">
      <c r="A2619" t="s">
        <v>3339</v>
      </c>
      <c r="B2619" s="151" t="s">
        <v>10669</v>
      </c>
      <c r="C2619" t="s">
        <v>1519</v>
      </c>
      <c r="D2619" s="1">
        <v>45176</v>
      </c>
      <c r="E2619">
        <f t="shared" si="286"/>
        <v>18</v>
      </c>
      <c r="F2619" t="s">
        <v>6</v>
      </c>
      <c r="G2619">
        <v>660</v>
      </c>
      <c r="H2619">
        <f t="shared" si="285"/>
        <v>66</v>
      </c>
      <c r="I2619" t="s">
        <v>7</v>
      </c>
      <c r="J2619" t="s">
        <v>8</v>
      </c>
      <c r="K2619" t="s">
        <v>8</v>
      </c>
      <c r="L2619" t="s">
        <v>8</v>
      </c>
      <c r="M2619" t="s">
        <v>6</v>
      </c>
      <c r="N2619" t="str">
        <f t="shared" si="287"/>
        <v>M</v>
      </c>
      <c r="O2619" t="s">
        <v>8</v>
      </c>
      <c r="P2619" t="s">
        <v>8</v>
      </c>
      <c r="Q2619" t="s">
        <v>11</v>
      </c>
      <c r="R2619" t="s">
        <v>8</v>
      </c>
      <c r="S2619" t="str">
        <f t="shared" si="288"/>
        <v>U</v>
      </c>
      <c r="T2619" t="s">
        <v>12</v>
      </c>
      <c r="U2619">
        <v>1</v>
      </c>
      <c r="V2619" t="s">
        <v>11</v>
      </c>
      <c r="W2619" t="e">
        <f>VLOOKUP(Q2619,'PBT Tag Rates'!$B$5:$E$44,4,FALSE)</f>
        <v>#N/A</v>
      </c>
      <c r="X2619">
        <v>1</v>
      </c>
      <c r="Y2619" s="14">
        <f>IFERROR(LOOKUP(H2619,{30,43,48,53,58,63,68,73,78,83,88,93,97},{42,47,52,57,62,67,72,77,82,87,92,99,100}),999)</f>
        <v>67</v>
      </c>
      <c r="Z2619" s="17">
        <f t="shared" si="289"/>
        <v>5.5555555555555554</v>
      </c>
      <c r="AA2619" s="17">
        <f t="shared" si="290"/>
        <v>5.5555555555555554</v>
      </c>
      <c r="AB2619" s="17">
        <f t="shared" si="291"/>
        <v>11.658097686375321</v>
      </c>
      <c r="AC2619" s="17" t="s">
        <v>17654</v>
      </c>
    </row>
    <row r="2620" spans="1:29" x14ac:dyDescent="0.25">
      <c r="A2620" t="s">
        <v>3339</v>
      </c>
      <c r="B2620" s="151" t="s">
        <v>10670</v>
      </c>
      <c r="C2620" t="s">
        <v>10671</v>
      </c>
      <c r="D2620" s="1">
        <v>45176</v>
      </c>
      <c r="E2620">
        <f t="shared" si="286"/>
        <v>18</v>
      </c>
      <c r="F2620" t="s">
        <v>6</v>
      </c>
      <c r="G2620">
        <v>750</v>
      </c>
      <c r="H2620">
        <f t="shared" si="285"/>
        <v>75</v>
      </c>
      <c r="I2620" t="s">
        <v>7</v>
      </c>
      <c r="J2620" t="s">
        <v>8</v>
      </c>
      <c r="K2620" t="s">
        <v>10672</v>
      </c>
      <c r="L2620" t="s">
        <v>8</v>
      </c>
      <c r="M2620" t="s">
        <v>6</v>
      </c>
      <c r="N2620" t="str">
        <f t="shared" si="287"/>
        <v>M</v>
      </c>
      <c r="O2620" t="s">
        <v>1987</v>
      </c>
      <c r="P2620" t="s">
        <v>10673</v>
      </c>
      <c r="Q2620" t="s">
        <v>221</v>
      </c>
      <c r="R2620">
        <v>4</v>
      </c>
      <c r="S2620">
        <f t="shared" si="288"/>
        <v>2019</v>
      </c>
      <c r="T2620" t="s">
        <v>12</v>
      </c>
      <c r="U2620">
        <v>1</v>
      </c>
      <c r="V2620" t="s">
        <v>3346</v>
      </c>
      <c r="W2620">
        <f>VLOOKUP(Q2620,'PBT Tag Rates'!$B$5:$E$44,4,FALSE)</f>
        <v>0.95971980899999998</v>
      </c>
      <c r="X2620">
        <v>1</v>
      </c>
      <c r="Y2620" s="14">
        <f>IFERROR(LOOKUP(H2620,{30,43,48,53,58,63,68,73,78,83,88,93,97},{42,47,52,57,62,67,72,77,82,87,92,99,100}),999)</f>
        <v>77</v>
      </c>
      <c r="Z2620" s="17">
        <f t="shared" si="289"/>
        <v>5.5555555555555554</v>
      </c>
      <c r="AA2620" s="17">
        <f t="shared" si="290"/>
        <v>5.5555555555555554</v>
      </c>
      <c r="AB2620" s="17">
        <f t="shared" si="291"/>
        <v>11.658097686375321</v>
      </c>
      <c r="AC2620" s="17" t="s">
        <v>17654</v>
      </c>
    </row>
    <row r="2621" spans="1:29" x14ac:dyDescent="0.25">
      <c r="A2621" t="s">
        <v>3339</v>
      </c>
      <c r="B2621" s="151" t="s">
        <v>10674</v>
      </c>
      <c r="C2621" t="s">
        <v>10675</v>
      </c>
      <c r="D2621" s="1">
        <v>45176</v>
      </c>
      <c r="E2621">
        <f t="shared" si="286"/>
        <v>18</v>
      </c>
      <c r="F2621" t="s">
        <v>14</v>
      </c>
      <c r="G2621">
        <v>740</v>
      </c>
      <c r="H2621">
        <f t="shared" si="285"/>
        <v>74</v>
      </c>
      <c r="I2621" t="s">
        <v>7</v>
      </c>
      <c r="J2621" t="s">
        <v>8</v>
      </c>
      <c r="K2621" t="s">
        <v>10676</v>
      </c>
      <c r="L2621" t="s">
        <v>8</v>
      </c>
      <c r="M2621" t="s">
        <v>14</v>
      </c>
      <c r="N2621" t="str">
        <f t="shared" si="287"/>
        <v>F</v>
      </c>
      <c r="O2621" t="s">
        <v>1815</v>
      </c>
      <c r="P2621" t="s">
        <v>1816</v>
      </c>
      <c r="Q2621" t="s">
        <v>221</v>
      </c>
      <c r="R2621">
        <v>4</v>
      </c>
      <c r="S2621">
        <f t="shared" si="288"/>
        <v>2019</v>
      </c>
      <c r="T2621" t="s">
        <v>12</v>
      </c>
      <c r="U2621">
        <v>0.999999999999999</v>
      </c>
      <c r="V2621" t="s">
        <v>3346</v>
      </c>
      <c r="W2621">
        <f>VLOOKUP(Q2621,'PBT Tag Rates'!$B$5:$E$44,4,FALSE)</f>
        <v>0.95971980899999998</v>
      </c>
      <c r="X2621">
        <v>1</v>
      </c>
      <c r="Y2621" s="14">
        <f>IFERROR(LOOKUP(H2621,{30,43,48,53,58,63,68,73,78,83,88,93,97},{42,47,52,57,62,67,72,77,82,87,92,99,100}),999)</f>
        <v>77</v>
      </c>
      <c r="Z2621" s="17">
        <f t="shared" si="289"/>
        <v>5.5555555555555554</v>
      </c>
      <c r="AA2621" s="17">
        <f t="shared" si="290"/>
        <v>5.5555555555555554</v>
      </c>
      <c r="AB2621" s="17">
        <f t="shared" si="291"/>
        <v>11.658097686375321</v>
      </c>
      <c r="AC2621" s="17" t="s">
        <v>17654</v>
      </c>
    </row>
    <row r="2622" spans="1:29" x14ac:dyDescent="0.25">
      <c r="A2622" t="s">
        <v>3339</v>
      </c>
      <c r="B2622" s="151" t="s">
        <v>10677</v>
      </c>
      <c r="C2622" t="s">
        <v>1520</v>
      </c>
      <c r="D2622" s="1">
        <v>45176</v>
      </c>
      <c r="E2622">
        <f t="shared" si="286"/>
        <v>18</v>
      </c>
      <c r="F2622" t="s">
        <v>14</v>
      </c>
      <c r="G2622">
        <v>810</v>
      </c>
      <c r="H2622">
        <f t="shared" si="285"/>
        <v>81</v>
      </c>
      <c r="I2622" t="s">
        <v>7</v>
      </c>
      <c r="J2622" t="s">
        <v>8</v>
      </c>
      <c r="K2622" t="s">
        <v>10678</v>
      </c>
      <c r="L2622" t="s">
        <v>8</v>
      </c>
      <c r="M2622" t="s">
        <v>14</v>
      </c>
      <c r="N2622" t="str">
        <f t="shared" si="287"/>
        <v>F</v>
      </c>
      <c r="O2622" t="s">
        <v>8</v>
      </c>
      <c r="P2622" t="s">
        <v>8</v>
      </c>
      <c r="Q2622" t="s">
        <v>11</v>
      </c>
      <c r="R2622" t="s">
        <v>8</v>
      </c>
      <c r="S2622" t="str">
        <f t="shared" si="288"/>
        <v>U</v>
      </c>
      <c r="T2622" t="s">
        <v>12</v>
      </c>
      <c r="U2622">
        <v>0.999999999999999</v>
      </c>
      <c r="V2622" t="s">
        <v>11</v>
      </c>
      <c r="W2622" t="e">
        <f>VLOOKUP(Q2622,'PBT Tag Rates'!$B$5:$E$44,4,FALSE)</f>
        <v>#N/A</v>
      </c>
      <c r="X2622">
        <v>1</v>
      </c>
      <c r="Y2622" s="14">
        <f>IFERROR(LOOKUP(H2622,{30,43,48,53,58,63,68,73,78,83,88,93,97},{42,47,52,57,62,67,72,77,82,87,92,99,100}),999)</f>
        <v>82</v>
      </c>
      <c r="Z2622" s="17">
        <f t="shared" si="289"/>
        <v>5.5555555555555554</v>
      </c>
      <c r="AA2622" s="17">
        <f t="shared" si="290"/>
        <v>5.5555555555555554</v>
      </c>
      <c r="AB2622" s="17">
        <f t="shared" si="291"/>
        <v>11.658097686375321</v>
      </c>
      <c r="AC2622" s="17" t="s">
        <v>17654</v>
      </c>
    </row>
    <row r="2623" spans="1:29" x14ac:dyDescent="0.25">
      <c r="A2623" t="s">
        <v>3339</v>
      </c>
      <c r="B2623" s="151" t="s">
        <v>10679</v>
      </c>
      <c r="C2623" t="s">
        <v>10680</v>
      </c>
      <c r="D2623" s="1">
        <v>45176</v>
      </c>
      <c r="E2623">
        <f t="shared" si="286"/>
        <v>18</v>
      </c>
      <c r="F2623" t="s">
        <v>14</v>
      </c>
      <c r="G2623">
        <v>830</v>
      </c>
      <c r="H2623">
        <f t="shared" si="285"/>
        <v>83</v>
      </c>
      <c r="I2623" t="s">
        <v>7</v>
      </c>
      <c r="J2623" t="s">
        <v>8</v>
      </c>
      <c r="K2623" t="s">
        <v>10681</v>
      </c>
      <c r="L2623" t="s">
        <v>8</v>
      </c>
      <c r="M2623" t="s">
        <v>14</v>
      </c>
      <c r="N2623" t="str">
        <f t="shared" si="287"/>
        <v>F</v>
      </c>
      <c r="O2623" t="s">
        <v>8</v>
      </c>
      <c r="P2623" t="s">
        <v>8</v>
      </c>
      <c r="Q2623" t="s">
        <v>11</v>
      </c>
      <c r="R2623" t="s">
        <v>8</v>
      </c>
      <c r="S2623" t="str">
        <f t="shared" si="288"/>
        <v>U</v>
      </c>
      <c r="T2623" t="s">
        <v>12</v>
      </c>
      <c r="U2623">
        <v>0.999999999999998</v>
      </c>
      <c r="V2623" t="s">
        <v>11</v>
      </c>
      <c r="W2623" t="e">
        <f>VLOOKUP(Q2623,'PBT Tag Rates'!$B$5:$E$44,4,FALSE)</f>
        <v>#N/A</v>
      </c>
      <c r="X2623">
        <v>1</v>
      </c>
      <c r="Y2623" s="14">
        <f>IFERROR(LOOKUP(H2623,{30,43,48,53,58,63,68,73,78,83,88,93,97},{42,47,52,57,62,67,72,77,82,87,92,99,100}),999)</f>
        <v>87</v>
      </c>
      <c r="Z2623" s="17">
        <f t="shared" si="289"/>
        <v>5.5555555555555554</v>
      </c>
      <c r="AA2623" s="17">
        <f t="shared" si="290"/>
        <v>5.5555555555555554</v>
      </c>
      <c r="AB2623" s="17">
        <f t="shared" si="291"/>
        <v>11.658097686375321</v>
      </c>
      <c r="AC2623" s="17" t="s">
        <v>17654</v>
      </c>
    </row>
    <row r="2624" spans="1:29" x14ac:dyDescent="0.25">
      <c r="A2624" t="s">
        <v>3339</v>
      </c>
      <c r="B2624" s="151" t="s">
        <v>10682</v>
      </c>
      <c r="C2624" t="s">
        <v>10683</v>
      </c>
      <c r="D2624" s="1">
        <v>45176</v>
      </c>
      <c r="E2624">
        <f t="shared" si="286"/>
        <v>18</v>
      </c>
      <c r="F2624" t="s">
        <v>14</v>
      </c>
      <c r="G2624">
        <v>760</v>
      </c>
      <c r="H2624">
        <f t="shared" si="285"/>
        <v>76</v>
      </c>
      <c r="I2624" t="s">
        <v>7</v>
      </c>
      <c r="J2624" t="s">
        <v>8</v>
      </c>
      <c r="K2624" t="s">
        <v>10684</v>
      </c>
      <c r="L2624" t="s">
        <v>8</v>
      </c>
      <c r="M2624" t="s">
        <v>14</v>
      </c>
      <c r="N2624" t="str">
        <f t="shared" si="287"/>
        <v>F</v>
      </c>
      <c r="O2624" t="s">
        <v>1488</v>
      </c>
      <c r="P2624" t="s">
        <v>1631</v>
      </c>
      <c r="Q2624" t="s">
        <v>221</v>
      </c>
      <c r="R2624">
        <v>4</v>
      </c>
      <c r="S2624">
        <f t="shared" si="288"/>
        <v>2019</v>
      </c>
      <c r="T2624" t="s">
        <v>12</v>
      </c>
      <c r="U2624">
        <v>0.999999999999998</v>
      </c>
      <c r="V2624" t="s">
        <v>3386</v>
      </c>
      <c r="W2624">
        <f>VLOOKUP(Q2624,'PBT Tag Rates'!$B$5:$E$44,4,FALSE)</f>
        <v>0.95971980899999998</v>
      </c>
      <c r="X2624">
        <v>1</v>
      </c>
      <c r="Y2624" s="14">
        <f>IFERROR(LOOKUP(H2624,{30,43,48,53,58,63,68,73,78,83,88,93,97},{42,47,52,57,62,67,72,77,82,87,92,99,100}),999)</f>
        <v>77</v>
      </c>
      <c r="Z2624" s="17">
        <f t="shared" si="289"/>
        <v>5.5555555555555554</v>
      </c>
      <c r="AA2624" s="17">
        <f t="shared" si="290"/>
        <v>5.5555555555555554</v>
      </c>
      <c r="AB2624" s="17">
        <f t="shared" si="291"/>
        <v>11.658097686375321</v>
      </c>
      <c r="AC2624" s="17" t="s">
        <v>17654</v>
      </c>
    </row>
    <row r="2625" spans="1:29" x14ac:dyDescent="0.25">
      <c r="A2625" t="s">
        <v>3339</v>
      </c>
      <c r="B2625" s="151" t="s">
        <v>10685</v>
      </c>
      <c r="C2625" t="s">
        <v>1521</v>
      </c>
      <c r="D2625" s="1">
        <v>45176</v>
      </c>
      <c r="E2625">
        <f t="shared" si="286"/>
        <v>18</v>
      </c>
      <c r="F2625" t="s">
        <v>6</v>
      </c>
      <c r="G2625">
        <v>790</v>
      </c>
      <c r="H2625">
        <f t="shared" si="285"/>
        <v>79</v>
      </c>
      <c r="I2625" t="s">
        <v>7</v>
      </c>
      <c r="J2625" t="s">
        <v>8</v>
      </c>
      <c r="K2625" t="s">
        <v>10686</v>
      </c>
      <c r="L2625" t="s">
        <v>8</v>
      </c>
      <c r="M2625" t="s">
        <v>6</v>
      </c>
      <c r="N2625" t="str">
        <f t="shared" si="287"/>
        <v>M</v>
      </c>
      <c r="O2625" t="s">
        <v>2034</v>
      </c>
      <c r="P2625" t="s">
        <v>2035</v>
      </c>
      <c r="Q2625" t="s">
        <v>221</v>
      </c>
      <c r="R2625">
        <v>4</v>
      </c>
      <c r="S2625">
        <f t="shared" si="288"/>
        <v>2019</v>
      </c>
      <c r="T2625" t="s">
        <v>12</v>
      </c>
      <c r="U2625">
        <v>1</v>
      </c>
      <c r="V2625" t="s">
        <v>3346</v>
      </c>
      <c r="W2625">
        <f>VLOOKUP(Q2625,'PBT Tag Rates'!$B$5:$E$44,4,FALSE)</f>
        <v>0.95971980899999998</v>
      </c>
      <c r="X2625">
        <v>1</v>
      </c>
      <c r="Y2625" s="14">
        <f>IFERROR(LOOKUP(H2625,{30,43,48,53,58,63,68,73,78,83,88,93,97},{42,47,52,57,62,67,72,77,82,87,92,99,100}),999)</f>
        <v>82</v>
      </c>
      <c r="Z2625" s="17">
        <f t="shared" si="289"/>
        <v>5.5555555555555554</v>
      </c>
      <c r="AA2625" s="17">
        <f t="shared" si="290"/>
        <v>5.5555555555555554</v>
      </c>
      <c r="AB2625" s="17">
        <f t="shared" si="291"/>
        <v>11.658097686375321</v>
      </c>
      <c r="AC2625" s="17" t="s">
        <v>17654</v>
      </c>
    </row>
    <row r="2626" spans="1:29" x14ac:dyDescent="0.25">
      <c r="A2626" t="s">
        <v>3339</v>
      </c>
      <c r="B2626" s="151" t="s">
        <v>10687</v>
      </c>
      <c r="C2626" t="s">
        <v>10688</v>
      </c>
      <c r="D2626" s="1">
        <v>45176</v>
      </c>
      <c r="E2626">
        <f t="shared" si="286"/>
        <v>18</v>
      </c>
      <c r="F2626" t="s">
        <v>14</v>
      </c>
      <c r="G2626">
        <v>720</v>
      </c>
      <c r="H2626">
        <f t="shared" si="285"/>
        <v>72</v>
      </c>
      <c r="I2626" t="s">
        <v>7</v>
      </c>
      <c r="J2626" t="s">
        <v>8</v>
      </c>
      <c r="K2626" t="s">
        <v>10689</v>
      </c>
      <c r="L2626" t="s">
        <v>8</v>
      </c>
      <c r="M2626" t="s">
        <v>14</v>
      </c>
      <c r="N2626" t="str">
        <f t="shared" si="287"/>
        <v>F</v>
      </c>
      <c r="O2626" t="s">
        <v>1297</v>
      </c>
      <c r="P2626" t="s">
        <v>1298</v>
      </c>
      <c r="Q2626" t="s">
        <v>221</v>
      </c>
      <c r="R2626">
        <v>4</v>
      </c>
      <c r="S2626">
        <f t="shared" si="288"/>
        <v>2019</v>
      </c>
      <c r="T2626" t="s">
        <v>12</v>
      </c>
      <c r="U2626">
        <v>1.00000000000001</v>
      </c>
      <c r="V2626" t="s">
        <v>3396</v>
      </c>
      <c r="W2626">
        <f>VLOOKUP(Q2626,'PBT Tag Rates'!$B$5:$E$44,4,FALSE)</f>
        <v>0.95971980899999998</v>
      </c>
      <c r="X2626">
        <v>1</v>
      </c>
      <c r="Y2626" s="14">
        <f>IFERROR(LOOKUP(H2626,{30,43,48,53,58,63,68,73,78,83,88,93,97},{42,47,52,57,62,67,72,77,82,87,92,99,100}),999)</f>
        <v>72</v>
      </c>
      <c r="Z2626" s="17">
        <f t="shared" si="289"/>
        <v>5.5555555555555554</v>
      </c>
      <c r="AA2626" s="17">
        <f t="shared" si="290"/>
        <v>5.5555555555555554</v>
      </c>
      <c r="AB2626" s="17">
        <f t="shared" si="291"/>
        <v>11.658097686375321</v>
      </c>
      <c r="AC2626" s="17" t="s">
        <v>17655</v>
      </c>
    </row>
    <row r="2627" spans="1:29" x14ac:dyDescent="0.25">
      <c r="A2627" t="s">
        <v>3339</v>
      </c>
      <c r="B2627" s="151" t="s">
        <v>10690</v>
      </c>
      <c r="C2627" t="s">
        <v>1522</v>
      </c>
      <c r="D2627" s="1">
        <v>45176</v>
      </c>
      <c r="E2627">
        <f t="shared" si="286"/>
        <v>18</v>
      </c>
      <c r="F2627" t="s">
        <v>6</v>
      </c>
      <c r="G2627">
        <v>630</v>
      </c>
      <c r="H2627">
        <f t="shared" si="285"/>
        <v>63</v>
      </c>
      <c r="I2627" t="s">
        <v>7</v>
      </c>
      <c r="J2627" t="s">
        <v>8</v>
      </c>
      <c r="K2627" t="s">
        <v>8</v>
      </c>
      <c r="L2627" t="s">
        <v>8</v>
      </c>
      <c r="M2627" t="s">
        <v>6</v>
      </c>
      <c r="N2627" t="str">
        <f t="shared" si="287"/>
        <v>M</v>
      </c>
      <c r="O2627" t="s">
        <v>2204</v>
      </c>
      <c r="P2627" t="s">
        <v>10691</v>
      </c>
      <c r="Q2627" t="s">
        <v>918</v>
      </c>
      <c r="R2627">
        <v>3</v>
      </c>
      <c r="S2627">
        <f t="shared" si="288"/>
        <v>2020</v>
      </c>
      <c r="T2627" t="s">
        <v>12</v>
      </c>
      <c r="U2627">
        <v>1.00000000000001</v>
      </c>
      <c r="V2627" t="s">
        <v>3386</v>
      </c>
      <c r="W2627">
        <f>VLOOKUP(Q2627,'PBT Tag Rates'!$B$5:$E$44,4,FALSE)</f>
        <v>0.98961045999999997</v>
      </c>
      <c r="X2627">
        <v>1</v>
      </c>
      <c r="Y2627" s="14">
        <f>IFERROR(LOOKUP(H2627,{30,43,48,53,58,63,68,73,78,83,88,93,97},{42,47,52,57,62,67,72,77,82,87,92,99,100}),999)</f>
        <v>67</v>
      </c>
      <c r="Z2627" s="17">
        <f t="shared" si="289"/>
        <v>5.5555555555555554</v>
      </c>
      <c r="AA2627" s="17">
        <f t="shared" si="290"/>
        <v>5.5555555555555554</v>
      </c>
      <c r="AB2627" s="17">
        <f t="shared" si="291"/>
        <v>11.658097686375321</v>
      </c>
      <c r="AC2627" s="17" t="s">
        <v>17654</v>
      </c>
    </row>
    <row r="2628" spans="1:29" x14ac:dyDescent="0.25">
      <c r="A2628" t="s">
        <v>3339</v>
      </c>
      <c r="B2628" s="151" t="s">
        <v>10692</v>
      </c>
      <c r="C2628" t="s">
        <v>10693</v>
      </c>
      <c r="D2628" s="1">
        <v>45176</v>
      </c>
      <c r="E2628">
        <f t="shared" si="286"/>
        <v>18</v>
      </c>
      <c r="F2628" t="s">
        <v>14</v>
      </c>
      <c r="G2628">
        <v>860</v>
      </c>
      <c r="H2628">
        <f t="shared" si="285"/>
        <v>86</v>
      </c>
      <c r="I2628" t="s">
        <v>7</v>
      </c>
      <c r="J2628" t="s">
        <v>8</v>
      </c>
      <c r="K2628" t="s">
        <v>10694</v>
      </c>
      <c r="L2628" t="s">
        <v>8</v>
      </c>
      <c r="M2628" t="s">
        <v>14</v>
      </c>
      <c r="N2628" t="str">
        <f t="shared" si="287"/>
        <v>F</v>
      </c>
      <c r="O2628" t="s">
        <v>5007</v>
      </c>
      <c r="P2628" t="s">
        <v>5008</v>
      </c>
      <c r="Q2628" t="s">
        <v>221</v>
      </c>
      <c r="R2628">
        <v>4</v>
      </c>
      <c r="S2628">
        <f t="shared" si="288"/>
        <v>2019</v>
      </c>
      <c r="T2628" t="s">
        <v>12</v>
      </c>
      <c r="U2628">
        <v>1</v>
      </c>
      <c r="V2628" t="s">
        <v>3363</v>
      </c>
      <c r="W2628">
        <f>VLOOKUP(Q2628,'PBT Tag Rates'!$B$5:$E$44,4,FALSE)</f>
        <v>0.95971980899999998</v>
      </c>
      <c r="X2628">
        <v>1</v>
      </c>
      <c r="Y2628" s="14">
        <f>IFERROR(LOOKUP(H2628,{30,43,48,53,58,63,68,73,78,83,88,93,97},{42,47,52,57,62,67,72,77,82,87,92,99,100}),999)</f>
        <v>87</v>
      </c>
      <c r="Z2628" s="17">
        <f t="shared" si="289"/>
        <v>5.5555555555555554</v>
      </c>
      <c r="AA2628" s="17">
        <f t="shared" si="290"/>
        <v>5.5555555555555554</v>
      </c>
      <c r="AB2628" s="17">
        <f t="shared" si="291"/>
        <v>11.658097686375321</v>
      </c>
      <c r="AC2628" s="17" t="s">
        <v>17654</v>
      </c>
    </row>
    <row r="2629" spans="1:29" x14ac:dyDescent="0.25">
      <c r="A2629" t="s">
        <v>3339</v>
      </c>
      <c r="B2629" s="151" t="s">
        <v>10695</v>
      </c>
      <c r="C2629" t="s">
        <v>1523</v>
      </c>
      <c r="D2629" s="1">
        <v>45176</v>
      </c>
      <c r="E2629">
        <f t="shared" si="286"/>
        <v>18</v>
      </c>
      <c r="F2629" t="s">
        <v>14</v>
      </c>
      <c r="G2629">
        <v>740</v>
      </c>
      <c r="H2629">
        <f t="shared" si="285"/>
        <v>74</v>
      </c>
      <c r="I2629" t="s">
        <v>9</v>
      </c>
      <c r="J2629">
        <v>1</v>
      </c>
      <c r="K2629" t="s">
        <v>8</v>
      </c>
      <c r="L2629" t="s">
        <v>8</v>
      </c>
      <c r="M2629" t="s">
        <v>14</v>
      </c>
      <c r="N2629" t="str">
        <f t="shared" si="287"/>
        <v>F</v>
      </c>
      <c r="O2629" t="s">
        <v>1036</v>
      </c>
      <c r="P2629" t="s">
        <v>1037</v>
      </c>
      <c r="Q2629" t="s">
        <v>221</v>
      </c>
      <c r="R2629">
        <v>4</v>
      </c>
      <c r="S2629">
        <f t="shared" si="288"/>
        <v>2019</v>
      </c>
      <c r="T2629" t="s">
        <v>12</v>
      </c>
      <c r="U2629">
        <v>0.999999999999998</v>
      </c>
      <c r="V2629" t="s">
        <v>3346</v>
      </c>
      <c r="W2629">
        <f>VLOOKUP(Q2629,'PBT Tag Rates'!$B$5:$E$44,4,FALSE)</f>
        <v>0.95971980899999998</v>
      </c>
      <c r="X2629">
        <v>1</v>
      </c>
      <c r="Y2629" s="14">
        <f>IFERROR(LOOKUP(H2629,{30,43,48,53,58,63,68,73,78,83,88,93,97},{42,47,52,57,62,67,72,77,82,87,92,99,100}),999)</f>
        <v>77</v>
      </c>
      <c r="Z2629" s="17">
        <f t="shared" si="289"/>
        <v>5.5555555555555554</v>
      </c>
      <c r="AA2629" s="17">
        <f t="shared" si="290"/>
        <v>5.5555555555555554</v>
      </c>
      <c r="AB2629" s="17">
        <f t="shared" si="291"/>
        <v>11.658097686375321</v>
      </c>
      <c r="AC2629" s="17" t="s">
        <v>17654</v>
      </c>
    </row>
    <row r="2630" spans="1:29" x14ac:dyDescent="0.25">
      <c r="A2630" t="s">
        <v>3339</v>
      </c>
      <c r="B2630" s="151" t="s">
        <v>10696</v>
      </c>
      <c r="C2630" t="s">
        <v>1525</v>
      </c>
      <c r="D2630" s="1">
        <v>45176</v>
      </c>
      <c r="E2630">
        <f t="shared" si="286"/>
        <v>18</v>
      </c>
      <c r="F2630" t="s">
        <v>6</v>
      </c>
      <c r="G2630">
        <v>710</v>
      </c>
      <c r="H2630">
        <f t="shared" si="285"/>
        <v>71</v>
      </c>
      <c r="I2630" t="s">
        <v>7</v>
      </c>
      <c r="J2630" t="s">
        <v>8</v>
      </c>
      <c r="K2630" t="s">
        <v>10697</v>
      </c>
      <c r="L2630" t="s">
        <v>8</v>
      </c>
      <c r="M2630" t="s">
        <v>6</v>
      </c>
      <c r="N2630" t="str">
        <f t="shared" si="287"/>
        <v>M</v>
      </c>
      <c r="O2630" t="s">
        <v>1705</v>
      </c>
      <c r="P2630" t="s">
        <v>2698</v>
      </c>
      <c r="Q2630" t="s">
        <v>221</v>
      </c>
      <c r="R2630">
        <v>4</v>
      </c>
      <c r="S2630">
        <f t="shared" si="288"/>
        <v>2019</v>
      </c>
      <c r="T2630" t="s">
        <v>12</v>
      </c>
      <c r="U2630">
        <v>0.999999999999999</v>
      </c>
      <c r="V2630" t="s">
        <v>3346</v>
      </c>
      <c r="W2630">
        <f>VLOOKUP(Q2630,'PBT Tag Rates'!$B$5:$E$44,4,FALSE)</f>
        <v>0.95971980899999998</v>
      </c>
      <c r="X2630">
        <v>1</v>
      </c>
      <c r="Y2630" s="14">
        <f>IFERROR(LOOKUP(H2630,{30,43,48,53,58,63,68,73,78,83,88,93,97},{42,47,52,57,62,67,72,77,82,87,92,99,100}),999)</f>
        <v>72</v>
      </c>
      <c r="Z2630" s="17">
        <f t="shared" si="289"/>
        <v>5.5555555555555554</v>
      </c>
      <c r="AA2630" s="17">
        <f t="shared" si="290"/>
        <v>5.5555555555555554</v>
      </c>
      <c r="AB2630" s="17">
        <f t="shared" si="291"/>
        <v>11.658097686375321</v>
      </c>
      <c r="AC2630" s="17" t="s">
        <v>17654</v>
      </c>
    </row>
    <row r="2631" spans="1:29" x14ac:dyDescent="0.25">
      <c r="A2631" t="s">
        <v>3339</v>
      </c>
      <c r="B2631" s="151" t="s">
        <v>10698</v>
      </c>
      <c r="C2631" t="s">
        <v>1526</v>
      </c>
      <c r="D2631" s="1">
        <v>45176</v>
      </c>
      <c r="E2631">
        <f t="shared" si="286"/>
        <v>18</v>
      </c>
      <c r="F2631" t="s">
        <v>6</v>
      </c>
      <c r="G2631">
        <v>670</v>
      </c>
      <c r="H2631">
        <f t="shared" si="285"/>
        <v>67</v>
      </c>
      <c r="I2631" t="s">
        <v>7</v>
      </c>
      <c r="J2631" t="s">
        <v>8</v>
      </c>
      <c r="K2631" t="s">
        <v>8</v>
      </c>
      <c r="L2631" t="s">
        <v>8</v>
      </c>
      <c r="M2631" t="s">
        <v>6</v>
      </c>
      <c r="N2631" t="str">
        <f t="shared" si="287"/>
        <v>M</v>
      </c>
      <c r="O2631" t="s">
        <v>392</v>
      </c>
      <c r="P2631" t="s">
        <v>1393</v>
      </c>
      <c r="Q2631" t="s">
        <v>221</v>
      </c>
      <c r="R2631">
        <v>4</v>
      </c>
      <c r="S2631">
        <f t="shared" si="288"/>
        <v>2019</v>
      </c>
      <c r="T2631" t="s">
        <v>12</v>
      </c>
      <c r="U2631">
        <v>0.999999999999999</v>
      </c>
      <c r="V2631" t="s">
        <v>3386</v>
      </c>
      <c r="W2631">
        <f>VLOOKUP(Q2631,'PBT Tag Rates'!$B$5:$E$44,4,FALSE)</f>
        <v>0.95971980899999998</v>
      </c>
      <c r="X2631">
        <v>1</v>
      </c>
      <c r="Y2631" s="14">
        <f>IFERROR(LOOKUP(H2631,{30,43,48,53,58,63,68,73,78,83,88,93,97},{42,47,52,57,62,67,72,77,82,87,92,99,100}),999)</f>
        <v>67</v>
      </c>
      <c r="Z2631" s="17">
        <f t="shared" si="289"/>
        <v>5.5555555555555554</v>
      </c>
      <c r="AA2631" s="17">
        <f t="shared" si="290"/>
        <v>5.5555555555555554</v>
      </c>
      <c r="AB2631" s="17">
        <f t="shared" si="291"/>
        <v>11.658097686375321</v>
      </c>
      <c r="AC2631" s="17" t="s">
        <v>17654</v>
      </c>
    </row>
    <row r="2632" spans="1:29" x14ac:dyDescent="0.25">
      <c r="A2632" t="s">
        <v>3339</v>
      </c>
      <c r="B2632" s="151" t="s">
        <v>10699</v>
      </c>
      <c r="C2632" t="s">
        <v>1527</v>
      </c>
      <c r="D2632" s="1">
        <v>45176</v>
      </c>
      <c r="E2632">
        <f t="shared" si="286"/>
        <v>18</v>
      </c>
      <c r="F2632" t="s">
        <v>14</v>
      </c>
      <c r="G2632">
        <v>780</v>
      </c>
      <c r="H2632">
        <f t="shared" si="285"/>
        <v>78</v>
      </c>
      <c r="I2632" t="s">
        <v>7</v>
      </c>
      <c r="J2632" t="s">
        <v>8</v>
      </c>
      <c r="K2632" t="s">
        <v>10700</v>
      </c>
      <c r="L2632" t="s">
        <v>8</v>
      </c>
      <c r="M2632" t="s">
        <v>14</v>
      </c>
      <c r="N2632" t="str">
        <f t="shared" si="287"/>
        <v>F</v>
      </c>
      <c r="O2632" t="s">
        <v>8</v>
      </c>
      <c r="P2632" t="s">
        <v>8</v>
      </c>
      <c r="Q2632" t="s">
        <v>11</v>
      </c>
      <c r="R2632" t="s">
        <v>8</v>
      </c>
      <c r="S2632" t="str">
        <f t="shared" si="288"/>
        <v>U</v>
      </c>
      <c r="T2632" t="s">
        <v>12</v>
      </c>
      <c r="U2632">
        <v>1</v>
      </c>
      <c r="V2632" t="s">
        <v>11</v>
      </c>
      <c r="W2632" t="e">
        <f>VLOOKUP(Q2632,'PBT Tag Rates'!$B$5:$E$44,4,FALSE)</f>
        <v>#N/A</v>
      </c>
      <c r="X2632">
        <v>1</v>
      </c>
      <c r="Y2632" s="14">
        <f>IFERROR(LOOKUP(H2632,{30,43,48,53,58,63,68,73,78,83,88,93,97},{42,47,52,57,62,67,72,77,82,87,92,99,100}),999)</f>
        <v>82</v>
      </c>
      <c r="Z2632" s="17">
        <f t="shared" si="289"/>
        <v>5.5555555555555554</v>
      </c>
      <c r="AA2632" s="17">
        <f t="shared" si="290"/>
        <v>5.5555555555555554</v>
      </c>
      <c r="AB2632" s="17">
        <f t="shared" si="291"/>
        <v>11.658097686375321</v>
      </c>
      <c r="AC2632" s="17" t="s">
        <v>17654</v>
      </c>
    </row>
    <row r="2633" spans="1:29" x14ac:dyDescent="0.25">
      <c r="A2633" t="s">
        <v>3339</v>
      </c>
      <c r="B2633" s="151" t="s">
        <v>10701</v>
      </c>
      <c r="C2633" t="s">
        <v>10702</v>
      </c>
      <c r="D2633" s="1">
        <v>45176</v>
      </c>
      <c r="E2633">
        <f t="shared" si="286"/>
        <v>18</v>
      </c>
      <c r="F2633" t="s">
        <v>14</v>
      </c>
      <c r="G2633">
        <v>730</v>
      </c>
      <c r="H2633">
        <f t="shared" si="285"/>
        <v>73</v>
      </c>
      <c r="I2633" t="s">
        <v>7</v>
      </c>
      <c r="J2633" t="s">
        <v>8</v>
      </c>
      <c r="K2633" t="s">
        <v>10703</v>
      </c>
      <c r="L2633" t="s">
        <v>8</v>
      </c>
      <c r="M2633" t="s">
        <v>14</v>
      </c>
      <c r="N2633" t="str">
        <f t="shared" si="287"/>
        <v>F</v>
      </c>
      <c r="O2633" t="s">
        <v>1637</v>
      </c>
      <c r="P2633" t="s">
        <v>1638</v>
      </c>
      <c r="Q2633" t="s">
        <v>221</v>
      </c>
      <c r="R2633">
        <v>4</v>
      </c>
      <c r="S2633">
        <f t="shared" si="288"/>
        <v>2019</v>
      </c>
      <c r="T2633" t="s">
        <v>12</v>
      </c>
      <c r="U2633">
        <v>1</v>
      </c>
      <c r="V2633" t="s">
        <v>3357</v>
      </c>
      <c r="W2633">
        <f>VLOOKUP(Q2633,'PBT Tag Rates'!$B$5:$E$44,4,FALSE)</f>
        <v>0.95971980899999998</v>
      </c>
      <c r="X2633">
        <v>1</v>
      </c>
      <c r="Y2633" s="14">
        <f>IFERROR(LOOKUP(H2633,{30,43,48,53,58,63,68,73,78,83,88,93,97},{42,47,52,57,62,67,72,77,82,87,92,99,100}),999)</f>
        <v>77</v>
      </c>
      <c r="Z2633" s="17">
        <f t="shared" si="289"/>
        <v>5.5555555555555554</v>
      </c>
      <c r="AA2633" s="17">
        <f t="shared" si="290"/>
        <v>5.5555555555555554</v>
      </c>
      <c r="AB2633" s="17">
        <f t="shared" si="291"/>
        <v>11.658097686375321</v>
      </c>
      <c r="AC2633" s="17" t="s">
        <v>17654</v>
      </c>
    </row>
    <row r="2634" spans="1:29" x14ac:dyDescent="0.25">
      <c r="A2634" t="s">
        <v>3339</v>
      </c>
      <c r="B2634" s="151" t="s">
        <v>10704</v>
      </c>
      <c r="C2634" t="s">
        <v>10705</v>
      </c>
      <c r="D2634" s="1">
        <v>45176</v>
      </c>
      <c r="E2634">
        <f t="shared" si="286"/>
        <v>18</v>
      </c>
      <c r="F2634" t="s">
        <v>14</v>
      </c>
      <c r="G2634">
        <v>840</v>
      </c>
      <c r="H2634">
        <f t="shared" si="285"/>
        <v>84</v>
      </c>
      <c r="I2634" t="s">
        <v>9</v>
      </c>
      <c r="J2634">
        <v>1</v>
      </c>
      <c r="K2634" t="s">
        <v>10706</v>
      </c>
      <c r="L2634" t="s">
        <v>8</v>
      </c>
      <c r="M2634" t="s">
        <v>14</v>
      </c>
      <c r="N2634" t="str">
        <f t="shared" si="287"/>
        <v>F</v>
      </c>
      <c r="O2634" t="s">
        <v>658</v>
      </c>
      <c r="P2634" t="s">
        <v>659</v>
      </c>
      <c r="Q2634" t="s">
        <v>15</v>
      </c>
      <c r="R2634">
        <v>5</v>
      </c>
      <c r="S2634">
        <f t="shared" si="288"/>
        <v>2018</v>
      </c>
      <c r="T2634" t="s">
        <v>12</v>
      </c>
      <c r="U2634">
        <v>1</v>
      </c>
      <c r="V2634" t="s">
        <v>3951</v>
      </c>
      <c r="W2634">
        <f>VLOOKUP(Q2634,'PBT Tag Rates'!$B$5:$E$44,4,FALSE)</f>
        <v>0.80551598400000002</v>
      </c>
      <c r="X2634">
        <v>1</v>
      </c>
      <c r="Y2634" s="14">
        <f>IFERROR(LOOKUP(H2634,{30,43,48,53,58,63,68,73,78,83,88,93,97},{42,47,52,57,62,67,72,77,82,87,92,99,100}),999)</f>
        <v>87</v>
      </c>
      <c r="Z2634" s="17">
        <f t="shared" si="289"/>
        <v>5.5555555555555554</v>
      </c>
      <c r="AA2634" s="17">
        <f t="shared" si="290"/>
        <v>5.5555555555555554</v>
      </c>
      <c r="AB2634" s="17">
        <f t="shared" si="291"/>
        <v>11.658097686375321</v>
      </c>
      <c r="AC2634" s="17" t="s">
        <v>17655</v>
      </c>
    </row>
    <row r="2635" spans="1:29" x14ac:dyDescent="0.25">
      <c r="A2635" t="s">
        <v>3339</v>
      </c>
      <c r="B2635" s="151" t="s">
        <v>10707</v>
      </c>
      <c r="C2635" t="s">
        <v>1528</v>
      </c>
      <c r="D2635" s="1">
        <v>45176</v>
      </c>
      <c r="E2635">
        <f t="shared" si="286"/>
        <v>18</v>
      </c>
      <c r="F2635" t="s">
        <v>14</v>
      </c>
      <c r="G2635">
        <v>740</v>
      </c>
      <c r="H2635">
        <f t="shared" si="285"/>
        <v>74</v>
      </c>
      <c r="I2635" t="s">
        <v>9</v>
      </c>
      <c r="J2635">
        <v>1</v>
      </c>
      <c r="K2635" t="s">
        <v>8</v>
      </c>
      <c r="L2635" t="s">
        <v>8</v>
      </c>
      <c r="M2635" t="s">
        <v>14</v>
      </c>
      <c r="N2635" t="str">
        <f t="shared" si="287"/>
        <v>F</v>
      </c>
      <c r="O2635" t="s">
        <v>2566</v>
      </c>
      <c r="P2635" t="s">
        <v>10708</v>
      </c>
      <c r="Q2635" t="s">
        <v>221</v>
      </c>
      <c r="R2635">
        <v>4</v>
      </c>
      <c r="S2635">
        <f t="shared" si="288"/>
        <v>2019</v>
      </c>
      <c r="T2635" t="s">
        <v>12</v>
      </c>
      <c r="U2635">
        <v>1</v>
      </c>
      <c r="V2635" t="s">
        <v>3346</v>
      </c>
      <c r="W2635">
        <f>VLOOKUP(Q2635,'PBT Tag Rates'!$B$5:$E$44,4,FALSE)</f>
        <v>0.95971980899999998</v>
      </c>
      <c r="X2635">
        <v>1</v>
      </c>
      <c r="Y2635" s="14">
        <f>IFERROR(LOOKUP(H2635,{30,43,48,53,58,63,68,73,78,83,88,93,97},{42,47,52,57,62,67,72,77,82,87,92,99,100}),999)</f>
        <v>77</v>
      </c>
      <c r="Z2635" s="17">
        <f t="shared" si="289"/>
        <v>5.5555555555555554</v>
      </c>
      <c r="AA2635" s="17">
        <f t="shared" si="290"/>
        <v>5.5555555555555554</v>
      </c>
      <c r="AB2635" s="17">
        <f t="shared" si="291"/>
        <v>11.658097686375321</v>
      </c>
      <c r="AC2635" s="17" t="s">
        <v>17654</v>
      </c>
    </row>
    <row r="2636" spans="1:29" x14ac:dyDescent="0.25">
      <c r="A2636" t="s">
        <v>3339</v>
      </c>
      <c r="B2636" s="151" t="s">
        <v>10709</v>
      </c>
      <c r="C2636" t="s">
        <v>10710</v>
      </c>
      <c r="D2636" s="1">
        <v>45176</v>
      </c>
      <c r="E2636">
        <f t="shared" si="286"/>
        <v>18</v>
      </c>
      <c r="F2636" t="s">
        <v>14</v>
      </c>
      <c r="G2636">
        <v>740</v>
      </c>
      <c r="H2636">
        <f t="shared" si="285"/>
        <v>74</v>
      </c>
      <c r="I2636" t="s">
        <v>7</v>
      </c>
      <c r="J2636" t="s">
        <v>8</v>
      </c>
      <c r="K2636" t="s">
        <v>10711</v>
      </c>
      <c r="L2636" t="s">
        <v>8</v>
      </c>
      <c r="M2636" t="s">
        <v>14</v>
      </c>
      <c r="N2636" t="str">
        <f t="shared" si="287"/>
        <v>F</v>
      </c>
      <c r="O2636" t="s">
        <v>660</v>
      </c>
      <c r="P2636" t="s">
        <v>10712</v>
      </c>
      <c r="Q2636" t="s">
        <v>281</v>
      </c>
      <c r="R2636">
        <v>4</v>
      </c>
      <c r="S2636">
        <f t="shared" si="288"/>
        <v>2019</v>
      </c>
      <c r="T2636" t="s">
        <v>12</v>
      </c>
      <c r="U2636">
        <v>1</v>
      </c>
      <c r="V2636" t="s">
        <v>3170</v>
      </c>
      <c r="W2636">
        <f>VLOOKUP(Q2636,'PBT Tag Rates'!$B$5:$E$44,4,FALSE)</f>
        <v>0.99705232300000002</v>
      </c>
      <c r="X2636">
        <v>1</v>
      </c>
      <c r="Y2636" s="14">
        <f>IFERROR(LOOKUP(H2636,{30,43,48,53,58,63,68,73,78,83,88,93,97},{42,47,52,57,62,67,72,77,82,87,92,99,100}),999)</f>
        <v>77</v>
      </c>
      <c r="Z2636" s="17">
        <f t="shared" si="289"/>
        <v>5.5555555555555554</v>
      </c>
      <c r="AA2636" s="17">
        <f t="shared" si="290"/>
        <v>5.5555555555555554</v>
      </c>
      <c r="AB2636" s="17">
        <f t="shared" si="291"/>
        <v>11.658097686375321</v>
      </c>
      <c r="AC2636" s="17" t="s">
        <v>17654</v>
      </c>
    </row>
    <row r="2637" spans="1:29" x14ac:dyDescent="0.25">
      <c r="A2637" t="s">
        <v>3339</v>
      </c>
      <c r="B2637" s="151" t="s">
        <v>10713</v>
      </c>
      <c r="C2637" t="s">
        <v>10714</v>
      </c>
      <c r="D2637" s="1">
        <v>45176</v>
      </c>
      <c r="E2637">
        <f t="shared" si="286"/>
        <v>18</v>
      </c>
      <c r="F2637" t="s">
        <v>14</v>
      </c>
      <c r="G2637">
        <v>750</v>
      </c>
      <c r="H2637">
        <f t="shared" si="285"/>
        <v>75</v>
      </c>
      <c r="I2637" t="s">
        <v>7</v>
      </c>
      <c r="J2637" t="s">
        <v>8</v>
      </c>
      <c r="K2637" t="s">
        <v>10715</v>
      </c>
      <c r="L2637" t="s">
        <v>8</v>
      </c>
      <c r="M2637" t="s">
        <v>14</v>
      </c>
      <c r="N2637" t="str">
        <f t="shared" si="287"/>
        <v>F</v>
      </c>
      <c r="O2637" t="s">
        <v>10716</v>
      </c>
      <c r="P2637" t="s">
        <v>10717</v>
      </c>
      <c r="Q2637" t="s">
        <v>9233</v>
      </c>
      <c r="R2637">
        <v>4</v>
      </c>
      <c r="S2637">
        <f t="shared" si="288"/>
        <v>2019</v>
      </c>
      <c r="T2637" t="s">
        <v>12</v>
      </c>
      <c r="U2637">
        <v>0.999999999999998</v>
      </c>
      <c r="V2637" t="s">
        <v>9234</v>
      </c>
      <c r="W2637">
        <f>VLOOKUP(Q2637,'PBT Tag Rates'!$B$5:$E$44,4,FALSE)</f>
        <v>0.56498000000000004</v>
      </c>
      <c r="X2637">
        <v>1</v>
      </c>
      <c r="Y2637" s="14">
        <f>IFERROR(LOOKUP(H2637,{30,43,48,53,58,63,68,73,78,83,88,93,97},{42,47,52,57,62,67,72,77,82,87,92,99,100}),999)</f>
        <v>77</v>
      </c>
      <c r="Z2637" s="17">
        <f t="shared" si="289"/>
        <v>5.5555555555555554</v>
      </c>
      <c r="AA2637" s="17">
        <f t="shared" si="290"/>
        <v>5.5555555555555554</v>
      </c>
      <c r="AB2637" s="17">
        <f t="shared" si="291"/>
        <v>11.658097686375321</v>
      </c>
      <c r="AC2637" s="17" t="s">
        <v>17655</v>
      </c>
    </row>
    <row r="2638" spans="1:29" x14ac:dyDescent="0.25">
      <c r="A2638" t="s">
        <v>3339</v>
      </c>
      <c r="B2638" s="151" t="s">
        <v>10718</v>
      </c>
      <c r="C2638" t="s">
        <v>1529</v>
      </c>
      <c r="D2638" s="1">
        <v>45176</v>
      </c>
      <c r="E2638">
        <f t="shared" si="286"/>
        <v>18</v>
      </c>
      <c r="F2638" t="s">
        <v>6</v>
      </c>
      <c r="G2638">
        <v>740</v>
      </c>
      <c r="H2638">
        <f t="shared" si="285"/>
        <v>74</v>
      </c>
      <c r="I2638" t="s">
        <v>7</v>
      </c>
      <c r="J2638" t="s">
        <v>8</v>
      </c>
      <c r="K2638" t="s">
        <v>10719</v>
      </c>
      <c r="L2638" t="s">
        <v>8</v>
      </c>
      <c r="M2638" t="s">
        <v>6</v>
      </c>
      <c r="N2638" t="str">
        <f t="shared" si="287"/>
        <v>M</v>
      </c>
      <c r="O2638" t="s">
        <v>1705</v>
      </c>
      <c r="P2638" t="s">
        <v>1706</v>
      </c>
      <c r="Q2638" t="s">
        <v>221</v>
      </c>
      <c r="R2638">
        <v>4</v>
      </c>
      <c r="S2638">
        <f t="shared" si="288"/>
        <v>2019</v>
      </c>
      <c r="T2638" t="s">
        <v>12</v>
      </c>
      <c r="U2638">
        <v>1</v>
      </c>
      <c r="V2638" t="s">
        <v>3346</v>
      </c>
      <c r="W2638">
        <f>VLOOKUP(Q2638,'PBT Tag Rates'!$B$5:$E$44,4,FALSE)</f>
        <v>0.95971980899999998</v>
      </c>
      <c r="X2638">
        <v>1</v>
      </c>
      <c r="Y2638" s="14">
        <f>IFERROR(LOOKUP(H2638,{30,43,48,53,58,63,68,73,78,83,88,93,97},{42,47,52,57,62,67,72,77,82,87,92,99,100}),999)</f>
        <v>77</v>
      </c>
      <c r="Z2638" s="17">
        <f t="shared" si="289"/>
        <v>5.5555555555555554</v>
      </c>
      <c r="AA2638" s="17">
        <f t="shared" si="290"/>
        <v>5.5555555555555554</v>
      </c>
      <c r="AB2638" s="17">
        <f t="shared" si="291"/>
        <v>11.658097686375321</v>
      </c>
      <c r="AC2638" s="17" t="s">
        <v>17654</v>
      </c>
    </row>
    <row r="2639" spans="1:29" x14ac:dyDescent="0.25">
      <c r="A2639" t="s">
        <v>3339</v>
      </c>
      <c r="B2639" s="151" t="s">
        <v>10720</v>
      </c>
      <c r="C2639" t="s">
        <v>1532</v>
      </c>
      <c r="D2639" s="1">
        <v>45176</v>
      </c>
      <c r="E2639">
        <f t="shared" si="286"/>
        <v>18</v>
      </c>
      <c r="F2639" t="s">
        <v>14</v>
      </c>
      <c r="G2639">
        <v>710</v>
      </c>
      <c r="H2639">
        <f t="shared" si="285"/>
        <v>71</v>
      </c>
      <c r="I2639" t="s">
        <v>7</v>
      </c>
      <c r="J2639" t="s">
        <v>8</v>
      </c>
      <c r="K2639" t="s">
        <v>8</v>
      </c>
      <c r="L2639" t="s">
        <v>8</v>
      </c>
      <c r="M2639" t="s">
        <v>14</v>
      </c>
      <c r="N2639" t="str">
        <f t="shared" si="287"/>
        <v>F</v>
      </c>
      <c r="O2639" t="s">
        <v>2692</v>
      </c>
      <c r="P2639" t="s">
        <v>2693</v>
      </c>
      <c r="Q2639" t="s">
        <v>221</v>
      </c>
      <c r="R2639">
        <v>4</v>
      </c>
      <c r="S2639">
        <f t="shared" si="288"/>
        <v>2019</v>
      </c>
      <c r="T2639" t="s">
        <v>12</v>
      </c>
      <c r="U2639">
        <v>0.999999999999995</v>
      </c>
      <c r="V2639" t="s">
        <v>3346</v>
      </c>
      <c r="W2639">
        <f>VLOOKUP(Q2639,'PBT Tag Rates'!$B$5:$E$44,4,FALSE)</f>
        <v>0.95971980899999998</v>
      </c>
      <c r="X2639">
        <v>1</v>
      </c>
      <c r="Y2639" s="14">
        <f>IFERROR(LOOKUP(H2639,{30,43,48,53,58,63,68,73,78,83,88,93,97},{42,47,52,57,62,67,72,77,82,87,92,99,100}),999)</f>
        <v>72</v>
      </c>
      <c r="Z2639" s="17">
        <f t="shared" si="289"/>
        <v>5.5555555555555554</v>
      </c>
      <c r="AA2639" s="17">
        <f t="shared" si="290"/>
        <v>5.5555555555555554</v>
      </c>
      <c r="AB2639" s="17">
        <f t="shared" si="291"/>
        <v>11.658097686375321</v>
      </c>
      <c r="AC2639" s="17" t="s">
        <v>17654</v>
      </c>
    </row>
    <row r="2640" spans="1:29" x14ac:dyDescent="0.25">
      <c r="A2640" t="s">
        <v>3339</v>
      </c>
      <c r="B2640" s="151" t="s">
        <v>10721</v>
      </c>
      <c r="C2640" t="s">
        <v>10722</v>
      </c>
      <c r="D2640" s="1">
        <v>45176</v>
      </c>
      <c r="E2640">
        <f t="shared" si="286"/>
        <v>18</v>
      </c>
      <c r="F2640" t="s">
        <v>14</v>
      </c>
      <c r="G2640">
        <v>730</v>
      </c>
      <c r="H2640">
        <f t="shared" si="285"/>
        <v>73</v>
      </c>
      <c r="I2640" t="s">
        <v>7</v>
      </c>
      <c r="J2640" t="s">
        <v>8</v>
      </c>
      <c r="K2640" t="s">
        <v>10723</v>
      </c>
      <c r="L2640" t="s">
        <v>8</v>
      </c>
      <c r="M2640" t="s">
        <v>14</v>
      </c>
      <c r="N2640" t="str">
        <f t="shared" si="287"/>
        <v>F</v>
      </c>
      <c r="O2640" t="s">
        <v>798</v>
      </c>
      <c r="P2640" t="s">
        <v>799</v>
      </c>
      <c r="Q2640" t="s">
        <v>221</v>
      </c>
      <c r="R2640">
        <v>4</v>
      </c>
      <c r="S2640">
        <f t="shared" si="288"/>
        <v>2019</v>
      </c>
      <c r="T2640" t="s">
        <v>12</v>
      </c>
      <c r="U2640">
        <v>0.999999999999997</v>
      </c>
      <c r="V2640" t="s">
        <v>3346</v>
      </c>
      <c r="W2640">
        <f>VLOOKUP(Q2640,'PBT Tag Rates'!$B$5:$E$44,4,FALSE)</f>
        <v>0.95971980899999998</v>
      </c>
      <c r="X2640">
        <v>1</v>
      </c>
      <c r="Y2640" s="14">
        <f>IFERROR(LOOKUP(H2640,{30,43,48,53,58,63,68,73,78,83,88,93,97},{42,47,52,57,62,67,72,77,82,87,92,99,100}),999)</f>
        <v>77</v>
      </c>
      <c r="Z2640" s="17">
        <f t="shared" si="289"/>
        <v>5.5555555555555554</v>
      </c>
      <c r="AA2640" s="17">
        <f t="shared" si="290"/>
        <v>5.5555555555555554</v>
      </c>
      <c r="AB2640" s="17">
        <f t="shared" si="291"/>
        <v>11.658097686375321</v>
      </c>
      <c r="AC2640" s="17" t="s">
        <v>17654</v>
      </c>
    </row>
    <row r="2641" spans="1:29" x14ac:dyDescent="0.25">
      <c r="A2641" t="s">
        <v>3339</v>
      </c>
      <c r="B2641" s="151" t="s">
        <v>10724</v>
      </c>
      <c r="C2641" t="s">
        <v>1533</v>
      </c>
      <c r="D2641" s="1">
        <v>45176</v>
      </c>
      <c r="E2641">
        <f t="shared" si="286"/>
        <v>18</v>
      </c>
      <c r="F2641" t="s">
        <v>14</v>
      </c>
      <c r="G2641">
        <v>690</v>
      </c>
      <c r="H2641">
        <f t="shared" si="285"/>
        <v>69</v>
      </c>
      <c r="I2641" t="s">
        <v>7</v>
      </c>
      <c r="J2641" t="s">
        <v>8</v>
      </c>
      <c r="K2641" t="s">
        <v>8</v>
      </c>
      <c r="L2641" t="s">
        <v>8</v>
      </c>
      <c r="M2641" t="s">
        <v>14</v>
      </c>
      <c r="N2641" t="str">
        <f t="shared" si="287"/>
        <v>F</v>
      </c>
      <c r="O2641" t="s">
        <v>4413</v>
      </c>
      <c r="P2641" t="s">
        <v>4414</v>
      </c>
      <c r="Q2641" t="s">
        <v>221</v>
      </c>
      <c r="R2641">
        <v>4</v>
      </c>
      <c r="S2641">
        <f t="shared" si="288"/>
        <v>2019</v>
      </c>
      <c r="T2641" t="s">
        <v>12</v>
      </c>
      <c r="U2641">
        <v>1</v>
      </c>
      <c r="V2641" t="s">
        <v>3357</v>
      </c>
      <c r="W2641">
        <f>VLOOKUP(Q2641,'PBT Tag Rates'!$B$5:$E$44,4,FALSE)</f>
        <v>0.95971980899999998</v>
      </c>
      <c r="X2641">
        <v>1</v>
      </c>
      <c r="Y2641" s="14">
        <f>IFERROR(LOOKUP(H2641,{30,43,48,53,58,63,68,73,78,83,88,93,97},{42,47,52,57,62,67,72,77,82,87,92,99,100}),999)</f>
        <v>72</v>
      </c>
      <c r="Z2641" s="17">
        <f t="shared" si="289"/>
        <v>5.5555555555555554</v>
      </c>
      <c r="AA2641" s="17">
        <f t="shared" si="290"/>
        <v>5.5555555555555554</v>
      </c>
      <c r="AB2641" s="17">
        <f t="shared" si="291"/>
        <v>11.658097686375321</v>
      </c>
      <c r="AC2641" s="17" t="s">
        <v>17654</v>
      </c>
    </row>
    <row r="2642" spans="1:29" x14ac:dyDescent="0.25">
      <c r="A2642" t="s">
        <v>3339</v>
      </c>
      <c r="B2642" s="151" t="s">
        <v>10725</v>
      </c>
      <c r="C2642" t="s">
        <v>1534</v>
      </c>
      <c r="D2642" s="1">
        <v>45176</v>
      </c>
      <c r="E2642">
        <f t="shared" si="286"/>
        <v>18</v>
      </c>
      <c r="F2642" t="s">
        <v>6</v>
      </c>
      <c r="G2642">
        <v>630</v>
      </c>
      <c r="H2642">
        <f t="shared" si="285"/>
        <v>63</v>
      </c>
      <c r="I2642" t="s">
        <v>9</v>
      </c>
      <c r="J2642">
        <v>1</v>
      </c>
      <c r="K2642" t="s">
        <v>8</v>
      </c>
      <c r="L2642" t="s">
        <v>8</v>
      </c>
      <c r="M2642" t="s">
        <v>6</v>
      </c>
      <c r="N2642" t="str">
        <f t="shared" si="287"/>
        <v>M</v>
      </c>
      <c r="O2642" t="s">
        <v>2884</v>
      </c>
      <c r="P2642" t="s">
        <v>2885</v>
      </c>
      <c r="Q2642" t="s">
        <v>918</v>
      </c>
      <c r="R2642">
        <v>3</v>
      </c>
      <c r="S2642">
        <f t="shared" si="288"/>
        <v>2020</v>
      </c>
      <c r="T2642" t="s">
        <v>12</v>
      </c>
      <c r="U2642">
        <v>0.999999999999999</v>
      </c>
      <c r="V2642" t="s">
        <v>3363</v>
      </c>
      <c r="W2642">
        <f>VLOOKUP(Q2642,'PBT Tag Rates'!$B$5:$E$44,4,FALSE)</f>
        <v>0.98961045999999997</v>
      </c>
      <c r="X2642">
        <v>1</v>
      </c>
      <c r="Y2642" s="14">
        <f>IFERROR(LOOKUP(H2642,{30,43,48,53,58,63,68,73,78,83,88,93,97},{42,47,52,57,62,67,72,77,82,87,92,99,100}),999)</f>
        <v>67</v>
      </c>
      <c r="Z2642" s="17">
        <f t="shared" si="289"/>
        <v>5.5555555555555554</v>
      </c>
      <c r="AA2642" s="17">
        <f t="shared" si="290"/>
        <v>5.5555555555555554</v>
      </c>
      <c r="AB2642" s="17">
        <f t="shared" si="291"/>
        <v>11.658097686375321</v>
      </c>
      <c r="AC2642" s="17" t="s">
        <v>17654</v>
      </c>
    </row>
    <row r="2643" spans="1:29" x14ac:dyDescent="0.25">
      <c r="A2643" t="s">
        <v>3339</v>
      </c>
      <c r="B2643" s="151" t="s">
        <v>10726</v>
      </c>
      <c r="C2643" t="s">
        <v>1535</v>
      </c>
      <c r="D2643" s="1">
        <v>45176</v>
      </c>
      <c r="E2643">
        <f t="shared" si="286"/>
        <v>18</v>
      </c>
      <c r="F2643" t="s">
        <v>6</v>
      </c>
      <c r="G2643">
        <v>840</v>
      </c>
      <c r="H2643">
        <f t="shared" si="285"/>
        <v>84</v>
      </c>
      <c r="I2643" t="s">
        <v>7</v>
      </c>
      <c r="J2643" t="s">
        <v>8</v>
      </c>
      <c r="K2643" t="s">
        <v>10727</v>
      </c>
      <c r="L2643" t="s">
        <v>8</v>
      </c>
      <c r="M2643" t="s">
        <v>6</v>
      </c>
      <c r="N2643" t="str">
        <f t="shared" si="287"/>
        <v>M</v>
      </c>
      <c r="O2643" t="s">
        <v>953</v>
      </c>
      <c r="P2643" t="s">
        <v>954</v>
      </c>
      <c r="Q2643" t="s">
        <v>221</v>
      </c>
      <c r="R2643">
        <v>4</v>
      </c>
      <c r="S2643">
        <f t="shared" si="288"/>
        <v>2019</v>
      </c>
      <c r="T2643" t="s">
        <v>12</v>
      </c>
      <c r="U2643">
        <v>0.999999999999999</v>
      </c>
      <c r="V2643" t="s">
        <v>3396</v>
      </c>
      <c r="W2643">
        <f>VLOOKUP(Q2643,'PBT Tag Rates'!$B$5:$E$44,4,FALSE)</f>
        <v>0.95971980899999998</v>
      </c>
      <c r="X2643">
        <v>1</v>
      </c>
      <c r="Y2643" s="14">
        <f>IFERROR(LOOKUP(H2643,{30,43,48,53,58,63,68,73,78,83,88,93,97},{42,47,52,57,62,67,72,77,82,87,92,99,100}),999)</f>
        <v>87</v>
      </c>
      <c r="Z2643" s="17">
        <f t="shared" si="289"/>
        <v>5.5555555555555554</v>
      </c>
      <c r="AA2643" s="17">
        <f t="shared" si="290"/>
        <v>5.5555555555555554</v>
      </c>
      <c r="AB2643" s="17">
        <f t="shared" si="291"/>
        <v>11.658097686375321</v>
      </c>
      <c r="AC2643" s="17" t="s">
        <v>17655</v>
      </c>
    </row>
    <row r="2644" spans="1:29" x14ac:dyDescent="0.25">
      <c r="A2644" t="s">
        <v>3339</v>
      </c>
      <c r="B2644" s="151" t="s">
        <v>10728</v>
      </c>
      <c r="C2644" t="s">
        <v>10729</v>
      </c>
      <c r="D2644" s="1">
        <v>45176</v>
      </c>
      <c r="E2644">
        <f t="shared" si="286"/>
        <v>18</v>
      </c>
      <c r="F2644" t="s">
        <v>14</v>
      </c>
      <c r="G2644">
        <v>780</v>
      </c>
      <c r="H2644">
        <f t="shared" si="285"/>
        <v>78</v>
      </c>
      <c r="I2644" t="s">
        <v>7</v>
      </c>
      <c r="J2644" t="s">
        <v>8</v>
      </c>
      <c r="K2644" t="s">
        <v>10730</v>
      </c>
      <c r="L2644" t="s">
        <v>8</v>
      </c>
      <c r="M2644" t="s">
        <v>14</v>
      </c>
      <c r="N2644" t="str">
        <f t="shared" si="287"/>
        <v>F</v>
      </c>
      <c r="O2644" t="s">
        <v>225</v>
      </c>
      <c r="P2644" t="s">
        <v>226</v>
      </c>
      <c r="Q2644" t="s">
        <v>221</v>
      </c>
      <c r="R2644">
        <v>4</v>
      </c>
      <c r="S2644">
        <f t="shared" si="288"/>
        <v>2019</v>
      </c>
      <c r="T2644" t="s">
        <v>12</v>
      </c>
      <c r="U2644">
        <v>1</v>
      </c>
      <c r="V2644" t="s">
        <v>3346</v>
      </c>
      <c r="W2644">
        <f>VLOOKUP(Q2644,'PBT Tag Rates'!$B$5:$E$44,4,FALSE)</f>
        <v>0.95971980899999998</v>
      </c>
      <c r="X2644">
        <v>1</v>
      </c>
      <c r="Y2644" s="14">
        <f>IFERROR(LOOKUP(H2644,{30,43,48,53,58,63,68,73,78,83,88,93,97},{42,47,52,57,62,67,72,77,82,87,92,99,100}),999)</f>
        <v>82</v>
      </c>
      <c r="Z2644" s="17">
        <f t="shared" si="289"/>
        <v>5.5555555555555554</v>
      </c>
      <c r="AA2644" s="17">
        <f t="shared" si="290"/>
        <v>5.5555555555555554</v>
      </c>
      <c r="AB2644" s="17">
        <f t="shared" si="291"/>
        <v>11.658097686375321</v>
      </c>
      <c r="AC2644" s="17" t="s">
        <v>17654</v>
      </c>
    </row>
    <row r="2645" spans="1:29" x14ac:dyDescent="0.25">
      <c r="A2645" t="s">
        <v>3339</v>
      </c>
      <c r="B2645" s="151" t="s">
        <v>10731</v>
      </c>
      <c r="C2645" t="s">
        <v>10732</v>
      </c>
      <c r="D2645" s="1">
        <v>45176</v>
      </c>
      <c r="E2645">
        <f t="shared" si="286"/>
        <v>18</v>
      </c>
      <c r="F2645" t="s">
        <v>6</v>
      </c>
      <c r="G2645">
        <v>870</v>
      </c>
      <c r="H2645">
        <f t="shared" si="285"/>
        <v>87</v>
      </c>
      <c r="I2645" t="s">
        <v>7</v>
      </c>
      <c r="J2645" t="s">
        <v>8</v>
      </c>
      <c r="K2645" t="s">
        <v>10733</v>
      </c>
      <c r="L2645" t="s">
        <v>8</v>
      </c>
      <c r="M2645" t="s">
        <v>6</v>
      </c>
      <c r="N2645" t="str">
        <f t="shared" si="287"/>
        <v>M</v>
      </c>
      <c r="O2645" t="s">
        <v>4298</v>
      </c>
      <c r="P2645" t="s">
        <v>10734</v>
      </c>
      <c r="Q2645" t="s">
        <v>221</v>
      </c>
      <c r="R2645">
        <v>4</v>
      </c>
      <c r="S2645">
        <f t="shared" si="288"/>
        <v>2019</v>
      </c>
      <c r="T2645" t="s">
        <v>12</v>
      </c>
      <c r="U2645">
        <v>0.999999999999999</v>
      </c>
      <c r="V2645" t="s">
        <v>3357</v>
      </c>
      <c r="W2645">
        <f>VLOOKUP(Q2645,'PBT Tag Rates'!$B$5:$E$44,4,FALSE)</f>
        <v>0.95971980899999998</v>
      </c>
      <c r="X2645">
        <v>1</v>
      </c>
      <c r="Y2645" s="14">
        <f>IFERROR(LOOKUP(H2645,{30,43,48,53,58,63,68,73,78,83,88,93,97},{42,47,52,57,62,67,72,77,82,87,92,99,100}),999)</f>
        <v>87</v>
      </c>
      <c r="Z2645" s="17">
        <f t="shared" si="289"/>
        <v>5.5555555555555554</v>
      </c>
      <c r="AA2645" s="17">
        <f t="shared" si="290"/>
        <v>5.5555555555555554</v>
      </c>
      <c r="AB2645" s="17">
        <f t="shared" si="291"/>
        <v>11.658097686375321</v>
      </c>
      <c r="AC2645" s="17" t="s">
        <v>17654</v>
      </c>
    </row>
    <row r="2646" spans="1:29" x14ac:dyDescent="0.25">
      <c r="A2646" t="s">
        <v>3339</v>
      </c>
      <c r="B2646" s="151" t="s">
        <v>10735</v>
      </c>
      <c r="C2646" t="s">
        <v>1536</v>
      </c>
      <c r="D2646" s="1">
        <v>45176</v>
      </c>
      <c r="E2646">
        <f t="shared" si="286"/>
        <v>18</v>
      </c>
      <c r="F2646" t="s">
        <v>6</v>
      </c>
      <c r="G2646">
        <v>790</v>
      </c>
      <c r="H2646">
        <f t="shared" ref="H2646:H2709" si="292">G2646/10</f>
        <v>79</v>
      </c>
      <c r="I2646" t="s">
        <v>7</v>
      </c>
      <c r="J2646" t="s">
        <v>8</v>
      </c>
      <c r="K2646" t="s">
        <v>10736</v>
      </c>
      <c r="L2646" t="s">
        <v>8</v>
      </c>
      <c r="M2646" t="s">
        <v>6</v>
      </c>
      <c r="N2646" t="str">
        <f t="shared" si="287"/>
        <v>M</v>
      </c>
      <c r="O2646" t="s">
        <v>8</v>
      </c>
      <c r="P2646" t="s">
        <v>8</v>
      </c>
      <c r="Q2646" t="s">
        <v>11</v>
      </c>
      <c r="R2646" t="s">
        <v>8</v>
      </c>
      <c r="S2646" t="str">
        <f t="shared" si="288"/>
        <v>U</v>
      </c>
      <c r="T2646" t="s">
        <v>12</v>
      </c>
      <c r="U2646">
        <v>1</v>
      </c>
      <c r="V2646" t="s">
        <v>11</v>
      </c>
      <c r="W2646" t="e">
        <f>VLOOKUP(Q2646,'PBT Tag Rates'!$B$5:$E$44,4,FALSE)</f>
        <v>#N/A</v>
      </c>
      <c r="X2646">
        <v>1</v>
      </c>
      <c r="Y2646" s="14">
        <f>IFERROR(LOOKUP(H2646,{30,43,48,53,58,63,68,73,78,83,88,93,97},{42,47,52,57,62,67,72,77,82,87,92,99,100}),999)</f>
        <v>82</v>
      </c>
      <c r="Z2646" s="17">
        <f t="shared" si="289"/>
        <v>5.5555555555555554</v>
      </c>
      <c r="AA2646" s="17">
        <f t="shared" si="290"/>
        <v>5.5555555555555554</v>
      </c>
      <c r="AB2646" s="17">
        <f t="shared" si="291"/>
        <v>11.658097686375321</v>
      </c>
      <c r="AC2646" s="17" t="s">
        <v>17654</v>
      </c>
    </row>
    <row r="2647" spans="1:29" x14ac:dyDescent="0.25">
      <c r="A2647" t="s">
        <v>3339</v>
      </c>
      <c r="B2647" s="151" t="s">
        <v>10737</v>
      </c>
      <c r="C2647" t="s">
        <v>10738</v>
      </c>
      <c r="D2647" s="1">
        <v>45176</v>
      </c>
      <c r="E2647">
        <f t="shared" ref="E2647:E2710" si="293">IF(D2647&lt;=$D$3,70,18)</f>
        <v>18</v>
      </c>
      <c r="F2647" t="s">
        <v>6</v>
      </c>
      <c r="G2647">
        <v>790</v>
      </c>
      <c r="H2647">
        <f t="shared" si="292"/>
        <v>79</v>
      </c>
      <c r="I2647" t="s">
        <v>7</v>
      </c>
      <c r="J2647" t="s">
        <v>8</v>
      </c>
      <c r="K2647" t="s">
        <v>10739</v>
      </c>
      <c r="L2647" t="s">
        <v>8</v>
      </c>
      <c r="M2647" t="s">
        <v>6</v>
      </c>
      <c r="N2647" t="str">
        <f t="shared" ref="N2647:N2710" si="294">IF(M2647="U",F2647,M2647)</f>
        <v>M</v>
      </c>
      <c r="O2647" t="s">
        <v>8</v>
      </c>
      <c r="P2647" t="s">
        <v>8</v>
      </c>
      <c r="Q2647" t="s">
        <v>11</v>
      </c>
      <c r="R2647" t="s">
        <v>8</v>
      </c>
      <c r="S2647" t="str">
        <f t="shared" ref="S2647:S2710" si="295">IFERROR($S$3-R2647,"U")</f>
        <v>U</v>
      </c>
      <c r="T2647" t="s">
        <v>12</v>
      </c>
      <c r="U2647">
        <v>1</v>
      </c>
      <c r="V2647" t="s">
        <v>11</v>
      </c>
      <c r="W2647" t="e">
        <f>VLOOKUP(Q2647,'PBT Tag Rates'!$B$5:$E$44,4,FALSE)</f>
        <v>#N/A</v>
      </c>
      <c r="X2647">
        <v>1</v>
      </c>
      <c r="Y2647" s="14">
        <f>IFERROR(LOOKUP(H2647,{30,43,48,53,58,63,68,73,78,83,88,93,97},{42,47,52,57,62,67,72,77,82,87,92,99,100}),999)</f>
        <v>82</v>
      </c>
      <c r="Z2647" s="17">
        <f t="shared" ref="Z2647:Z2710" si="296">IF(D2647&lt;$D$3,X2647/$Z$3,X2647/$Z$4)</f>
        <v>5.5555555555555554</v>
      </c>
      <c r="AA2647" s="17">
        <f t="shared" ref="AA2647:AA2710" si="297">Z2647*(1+$AA$4)</f>
        <v>5.5555555555555554</v>
      </c>
      <c r="AB2647" s="17">
        <f t="shared" ref="AB2647:AB2710" si="298">IF(D2647&lt;$D$3,AA2647/$AB$3,AA2647/$AB$4)</f>
        <v>11.658097686375321</v>
      </c>
      <c r="AC2647" s="17" t="s">
        <v>17654</v>
      </c>
    </row>
    <row r="2648" spans="1:29" x14ac:dyDescent="0.25">
      <c r="A2648" t="s">
        <v>3339</v>
      </c>
      <c r="B2648" s="151" t="s">
        <v>10740</v>
      </c>
      <c r="C2648" t="s">
        <v>1537</v>
      </c>
      <c r="D2648" s="1">
        <v>45176</v>
      </c>
      <c r="E2648">
        <f t="shared" si="293"/>
        <v>18</v>
      </c>
      <c r="F2648" t="s">
        <v>14</v>
      </c>
      <c r="G2648">
        <v>810</v>
      </c>
      <c r="H2648">
        <f t="shared" si="292"/>
        <v>81</v>
      </c>
      <c r="I2648" t="s">
        <v>9</v>
      </c>
      <c r="J2648">
        <v>1</v>
      </c>
      <c r="K2648" t="s">
        <v>10741</v>
      </c>
      <c r="L2648" t="s">
        <v>8</v>
      </c>
      <c r="M2648" t="s">
        <v>14</v>
      </c>
      <c r="N2648" t="str">
        <f t="shared" si="294"/>
        <v>F</v>
      </c>
      <c r="O2648" t="s">
        <v>51</v>
      </c>
      <c r="P2648" t="s">
        <v>622</v>
      </c>
      <c r="Q2648" t="s">
        <v>15</v>
      </c>
      <c r="R2648">
        <v>5</v>
      </c>
      <c r="S2648">
        <f t="shared" si="295"/>
        <v>2018</v>
      </c>
      <c r="T2648" t="s">
        <v>12</v>
      </c>
      <c r="U2648">
        <v>1</v>
      </c>
      <c r="V2648" t="s">
        <v>3951</v>
      </c>
      <c r="W2648">
        <f>VLOOKUP(Q2648,'PBT Tag Rates'!$B$5:$E$44,4,FALSE)</f>
        <v>0.80551598400000002</v>
      </c>
      <c r="X2648">
        <v>1</v>
      </c>
      <c r="Y2648" s="14">
        <f>IFERROR(LOOKUP(H2648,{30,43,48,53,58,63,68,73,78,83,88,93,97},{42,47,52,57,62,67,72,77,82,87,92,99,100}),999)</f>
        <v>82</v>
      </c>
      <c r="Z2648" s="17">
        <f t="shared" si="296"/>
        <v>5.5555555555555554</v>
      </c>
      <c r="AA2648" s="17">
        <f t="shared" si="297"/>
        <v>5.5555555555555554</v>
      </c>
      <c r="AB2648" s="17">
        <f t="shared" si="298"/>
        <v>11.658097686375321</v>
      </c>
      <c r="AC2648" s="17" t="s">
        <v>17655</v>
      </c>
    </row>
    <row r="2649" spans="1:29" x14ac:dyDescent="0.25">
      <c r="A2649" t="s">
        <v>3339</v>
      </c>
      <c r="B2649" s="151" t="s">
        <v>10742</v>
      </c>
      <c r="C2649" t="s">
        <v>10743</v>
      </c>
      <c r="D2649" s="1">
        <v>45176</v>
      </c>
      <c r="E2649">
        <f t="shared" si="293"/>
        <v>18</v>
      </c>
      <c r="F2649" t="s">
        <v>6</v>
      </c>
      <c r="G2649">
        <v>840</v>
      </c>
      <c r="H2649">
        <f t="shared" si="292"/>
        <v>84</v>
      </c>
      <c r="I2649" t="s">
        <v>7</v>
      </c>
      <c r="J2649" t="s">
        <v>8</v>
      </c>
      <c r="K2649" t="s">
        <v>10744</v>
      </c>
      <c r="L2649" t="s">
        <v>8</v>
      </c>
      <c r="M2649" t="s">
        <v>6</v>
      </c>
      <c r="N2649" t="str">
        <f t="shared" si="294"/>
        <v>M</v>
      </c>
      <c r="O2649" t="s">
        <v>3000</v>
      </c>
      <c r="P2649" t="s">
        <v>3001</v>
      </c>
      <c r="Q2649" t="s">
        <v>221</v>
      </c>
      <c r="R2649">
        <v>4</v>
      </c>
      <c r="S2649">
        <f t="shared" si="295"/>
        <v>2019</v>
      </c>
      <c r="T2649" t="s">
        <v>12</v>
      </c>
      <c r="U2649">
        <v>1</v>
      </c>
      <c r="V2649" t="s">
        <v>3357</v>
      </c>
      <c r="W2649">
        <f>VLOOKUP(Q2649,'PBT Tag Rates'!$B$5:$E$44,4,FALSE)</f>
        <v>0.95971980899999998</v>
      </c>
      <c r="X2649">
        <v>1</v>
      </c>
      <c r="Y2649" s="14">
        <f>IFERROR(LOOKUP(H2649,{30,43,48,53,58,63,68,73,78,83,88,93,97},{42,47,52,57,62,67,72,77,82,87,92,99,100}),999)</f>
        <v>87</v>
      </c>
      <c r="Z2649" s="17">
        <f t="shared" si="296"/>
        <v>5.5555555555555554</v>
      </c>
      <c r="AA2649" s="17">
        <f t="shared" si="297"/>
        <v>5.5555555555555554</v>
      </c>
      <c r="AB2649" s="17">
        <f t="shared" si="298"/>
        <v>11.658097686375321</v>
      </c>
      <c r="AC2649" s="17" t="s">
        <v>17654</v>
      </c>
    </row>
    <row r="2650" spans="1:29" x14ac:dyDescent="0.25">
      <c r="A2650" t="s">
        <v>3339</v>
      </c>
      <c r="B2650" s="151" t="s">
        <v>10745</v>
      </c>
      <c r="C2650" t="s">
        <v>10746</v>
      </c>
      <c r="D2650" s="1">
        <v>45176</v>
      </c>
      <c r="E2650">
        <f t="shared" si="293"/>
        <v>18</v>
      </c>
      <c r="F2650" t="s">
        <v>14</v>
      </c>
      <c r="G2650">
        <v>710</v>
      </c>
      <c r="H2650">
        <f t="shared" si="292"/>
        <v>71</v>
      </c>
      <c r="I2650" t="s">
        <v>7</v>
      </c>
      <c r="J2650" t="s">
        <v>8</v>
      </c>
      <c r="K2650" t="s">
        <v>10747</v>
      </c>
      <c r="L2650" t="s">
        <v>8</v>
      </c>
      <c r="M2650" t="s">
        <v>14</v>
      </c>
      <c r="N2650" t="str">
        <f t="shared" si="294"/>
        <v>F</v>
      </c>
      <c r="O2650" t="s">
        <v>557</v>
      </c>
      <c r="P2650" t="s">
        <v>558</v>
      </c>
      <c r="Q2650" t="s">
        <v>221</v>
      </c>
      <c r="R2650">
        <v>4</v>
      </c>
      <c r="S2650">
        <f t="shared" si="295"/>
        <v>2019</v>
      </c>
      <c r="T2650" t="s">
        <v>12</v>
      </c>
      <c r="U2650">
        <v>1</v>
      </c>
      <c r="V2650" t="s">
        <v>3346</v>
      </c>
      <c r="W2650">
        <f>VLOOKUP(Q2650,'PBT Tag Rates'!$B$5:$E$44,4,FALSE)</f>
        <v>0.95971980899999998</v>
      </c>
      <c r="X2650">
        <v>1</v>
      </c>
      <c r="Y2650" s="14">
        <f>IFERROR(LOOKUP(H2650,{30,43,48,53,58,63,68,73,78,83,88,93,97},{42,47,52,57,62,67,72,77,82,87,92,99,100}),999)</f>
        <v>72</v>
      </c>
      <c r="Z2650" s="17">
        <f t="shared" si="296"/>
        <v>5.5555555555555554</v>
      </c>
      <c r="AA2650" s="17">
        <f t="shared" si="297"/>
        <v>5.5555555555555554</v>
      </c>
      <c r="AB2650" s="17">
        <f t="shared" si="298"/>
        <v>11.658097686375321</v>
      </c>
      <c r="AC2650" s="17" t="s">
        <v>17654</v>
      </c>
    </row>
    <row r="2651" spans="1:29" x14ac:dyDescent="0.25">
      <c r="A2651" t="s">
        <v>3339</v>
      </c>
      <c r="B2651" s="151" t="s">
        <v>10748</v>
      </c>
      <c r="C2651" t="s">
        <v>1538</v>
      </c>
      <c r="D2651" s="1">
        <v>45176</v>
      </c>
      <c r="E2651">
        <f t="shared" si="293"/>
        <v>18</v>
      </c>
      <c r="F2651" t="s">
        <v>14</v>
      </c>
      <c r="G2651">
        <v>650</v>
      </c>
      <c r="H2651">
        <f t="shared" si="292"/>
        <v>65</v>
      </c>
      <c r="I2651" t="s">
        <v>7</v>
      </c>
      <c r="J2651" t="s">
        <v>8</v>
      </c>
      <c r="K2651" t="s">
        <v>8</v>
      </c>
      <c r="L2651" t="s">
        <v>8</v>
      </c>
      <c r="M2651" t="s">
        <v>14</v>
      </c>
      <c r="N2651" t="str">
        <f t="shared" si="294"/>
        <v>F</v>
      </c>
      <c r="O2651" t="s">
        <v>9314</v>
      </c>
      <c r="P2651" t="s">
        <v>9315</v>
      </c>
      <c r="Q2651" t="s">
        <v>918</v>
      </c>
      <c r="R2651">
        <v>3</v>
      </c>
      <c r="S2651">
        <f t="shared" si="295"/>
        <v>2020</v>
      </c>
      <c r="T2651" t="s">
        <v>12</v>
      </c>
      <c r="U2651">
        <v>0.999999999999998</v>
      </c>
      <c r="V2651" t="s">
        <v>3363</v>
      </c>
      <c r="W2651">
        <f>VLOOKUP(Q2651,'PBT Tag Rates'!$B$5:$E$44,4,FALSE)</f>
        <v>0.98961045999999997</v>
      </c>
      <c r="X2651">
        <v>1</v>
      </c>
      <c r="Y2651" s="14">
        <f>IFERROR(LOOKUP(H2651,{30,43,48,53,58,63,68,73,78,83,88,93,97},{42,47,52,57,62,67,72,77,82,87,92,99,100}),999)</f>
        <v>67</v>
      </c>
      <c r="Z2651" s="17">
        <f t="shared" si="296"/>
        <v>5.5555555555555554</v>
      </c>
      <c r="AA2651" s="17">
        <f t="shared" si="297"/>
        <v>5.5555555555555554</v>
      </c>
      <c r="AB2651" s="17">
        <f t="shared" si="298"/>
        <v>11.658097686375321</v>
      </c>
      <c r="AC2651" s="17" t="s">
        <v>17654</v>
      </c>
    </row>
    <row r="2652" spans="1:29" x14ac:dyDescent="0.25">
      <c r="A2652" t="s">
        <v>3339</v>
      </c>
      <c r="B2652" s="151" t="s">
        <v>10749</v>
      </c>
      <c r="C2652" t="s">
        <v>1540</v>
      </c>
      <c r="D2652" s="1">
        <v>45176</v>
      </c>
      <c r="E2652">
        <f t="shared" si="293"/>
        <v>18</v>
      </c>
      <c r="F2652" t="s">
        <v>14</v>
      </c>
      <c r="G2652">
        <v>770</v>
      </c>
      <c r="H2652">
        <f t="shared" si="292"/>
        <v>77</v>
      </c>
      <c r="I2652" t="s">
        <v>7</v>
      </c>
      <c r="J2652" t="s">
        <v>8</v>
      </c>
      <c r="K2652" t="s">
        <v>10750</v>
      </c>
      <c r="L2652" t="s">
        <v>8</v>
      </c>
      <c r="M2652" t="s">
        <v>14</v>
      </c>
      <c r="N2652" t="str">
        <f t="shared" si="294"/>
        <v>F</v>
      </c>
      <c r="O2652" t="s">
        <v>2801</v>
      </c>
      <c r="P2652" t="s">
        <v>2802</v>
      </c>
      <c r="Q2652" t="s">
        <v>221</v>
      </c>
      <c r="R2652">
        <v>4</v>
      </c>
      <c r="S2652">
        <f t="shared" si="295"/>
        <v>2019</v>
      </c>
      <c r="T2652" t="s">
        <v>12</v>
      </c>
      <c r="U2652">
        <v>0.999999999999997</v>
      </c>
      <c r="V2652" t="s">
        <v>3396</v>
      </c>
      <c r="W2652">
        <f>VLOOKUP(Q2652,'PBT Tag Rates'!$B$5:$E$44,4,FALSE)</f>
        <v>0.95971980899999998</v>
      </c>
      <c r="X2652">
        <v>1</v>
      </c>
      <c r="Y2652" s="14">
        <f>IFERROR(LOOKUP(H2652,{30,43,48,53,58,63,68,73,78,83,88,93,97},{42,47,52,57,62,67,72,77,82,87,92,99,100}),999)</f>
        <v>77</v>
      </c>
      <c r="Z2652" s="17">
        <f t="shared" si="296"/>
        <v>5.5555555555555554</v>
      </c>
      <c r="AA2652" s="17">
        <f t="shared" si="297"/>
        <v>5.5555555555555554</v>
      </c>
      <c r="AB2652" s="17">
        <f t="shared" si="298"/>
        <v>11.658097686375321</v>
      </c>
      <c r="AC2652" s="17" t="s">
        <v>17655</v>
      </c>
    </row>
    <row r="2653" spans="1:29" x14ac:dyDescent="0.25">
      <c r="A2653" t="s">
        <v>3339</v>
      </c>
      <c r="B2653" s="151" t="s">
        <v>10751</v>
      </c>
      <c r="C2653" t="s">
        <v>1541</v>
      </c>
      <c r="D2653" s="1">
        <v>45176</v>
      </c>
      <c r="E2653">
        <f t="shared" si="293"/>
        <v>18</v>
      </c>
      <c r="F2653" t="s">
        <v>6</v>
      </c>
      <c r="G2653">
        <v>750</v>
      </c>
      <c r="H2653">
        <f t="shared" si="292"/>
        <v>75</v>
      </c>
      <c r="I2653" t="s">
        <v>7</v>
      </c>
      <c r="J2653" t="s">
        <v>8</v>
      </c>
      <c r="K2653" t="s">
        <v>10752</v>
      </c>
      <c r="L2653" t="s">
        <v>8</v>
      </c>
      <c r="M2653" t="s">
        <v>6</v>
      </c>
      <c r="N2653" t="str">
        <f t="shared" si="294"/>
        <v>M</v>
      </c>
      <c r="O2653" t="s">
        <v>8</v>
      </c>
      <c r="P2653" t="s">
        <v>8</v>
      </c>
      <c r="Q2653" t="s">
        <v>11</v>
      </c>
      <c r="R2653" t="s">
        <v>8</v>
      </c>
      <c r="S2653" t="str">
        <f t="shared" si="295"/>
        <v>U</v>
      </c>
      <c r="T2653" t="s">
        <v>12</v>
      </c>
      <c r="U2653">
        <v>1</v>
      </c>
      <c r="V2653" t="s">
        <v>11</v>
      </c>
      <c r="W2653" t="e">
        <f>VLOOKUP(Q2653,'PBT Tag Rates'!$B$5:$E$44,4,FALSE)</f>
        <v>#N/A</v>
      </c>
      <c r="X2653">
        <v>1</v>
      </c>
      <c r="Y2653" s="14">
        <f>IFERROR(LOOKUP(H2653,{30,43,48,53,58,63,68,73,78,83,88,93,97},{42,47,52,57,62,67,72,77,82,87,92,99,100}),999)</f>
        <v>77</v>
      </c>
      <c r="Z2653" s="17">
        <f t="shared" si="296"/>
        <v>5.5555555555555554</v>
      </c>
      <c r="AA2653" s="17">
        <f t="shared" si="297"/>
        <v>5.5555555555555554</v>
      </c>
      <c r="AB2653" s="17">
        <f t="shared" si="298"/>
        <v>11.658097686375321</v>
      </c>
      <c r="AC2653" s="17" t="s">
        <v>17654</v>
      </c>
    </row>
    <row r="2654" spans="1:29" x14ac:dyDescent="0.25">
      <c r="A2654" t="s">
        <v>3339</v>
      </c>
      <c r="B2654" s="151" t="s">
        <v>10753</v>
      </c>
      <c r="C2654" t="s">
        <v>10754</v>
      </c>
      <c r="D2654" s="1">
        <v>45176</v>
      </c>
      <c r="E2654">
        <f t="shared" si="293"/>
        <v>18</v>
      </c>
      <c r="F2654" t="s">
        <v>14</v>
      </c>
      <c r="G2654">
        <v>730</v>
      </c>
      <c r="H2654">
        <f t="shared" si="292"/>
        <v>73</v>
      </c>
      <c r="I2654" t="s">
        <v>7</v>
      </c>
      <c r="J2654" t="s">
        <v>8</v>
      </c>
      <c r="K2654" t="s">
        <v>10755</v>
      </c>
      <c r="L2654" t="s">
        <v>8</v>
      </c>
      <c r="M2654" t="s">
        <v>14</v>
      </c>
      <c r="N2654" t="str">
        <f t="shared" si="294"/>
        <v>F</v>
      </c>
      <c r="O2654" t="s">
        <v>2523</v>
      </c>
      <c r="P2654" t="s">
        <v>2524</v>
      </c>
      <c r="Q2654" t="s">
        <v>221</v>
      </c>
      <c r="R2654">
        <v>4</v>
      </c>
      <c r="S2654">
        <f t="shared" si="295"/>
        <v>2019</v>
      </c>
      <c r="T2654" t="s">
        <v>12</v>
      </c>
      <c r="U2654">
        <v>0.999999999999998</v>
      </c>
      <c r="V2654" t="s">
        <v>3396</v>
      </c>
      <c r="W2654">
        <f>VLOOKUP(Q2654,'PBT Tag Rates'!$B$5:$E$44,4,FALSE)</f>
        <v>0.95971980899999998</v>
      </c>
      <c r="X2654">
        <v>1</v>
      </c>
      <c r="Y2654" s="14">
        <f>IFERROR(LOOKUP(H2654,{30,43,48,53,58,63,68,73,78,83,88,93,97},{42,47,52,57,62,67,72,77,82,87,92,99,100}),999)</f>
        <v>77</v>
      </c>
      <c r="Z2654" s="17">
        <f t="shared" si="296"/>
        <v>5.5555555555555554</v>
      </c>
      <c r="AA2654" s="17">
        <f t="shared" si="297"/>
        <v>5.5555555555555554</v>
      </c>
      <c r="AB2654" s="17">
        <f t="shared" si="298"/>
        <v>11.658097686375321</v>
      </c>
      <c r="AC2654" s="17" t="s">
        <v>17655</v>
      </c>
    </row>
    <row r="2655" spans="1:29" x14ac:dyDescent="0.25">
      <c r="A2655" t="s">
        <v>3339</v>
      </c>
      <c r="B2655" s="151" t="s">
        <v>10756</v>
      </c>
      <c r="C2655" t="s">
        <v>10757</v>
      </c>
      <c r="D2655" s="1">
        <v>45176</v>
      </c>
      <c r="E2655">
        <f t="shared" si="293"/>
        <v>18</v>
      </c>
      <c r="F2655" t="s">
        <v>14</v>
      </c>
      <c r="G2655">
        <v>750</v>
      </c>
      <c r="H2655">
        <f t="shared" si="292"/>
        <v>75</v>
      </c>
      <c r="I2655" t="s">
        <v>7</v>
      </c>
      <c r="J2655" t="s">
        <v>8</v>
      </c>
      <c r="K2655" t="s">
        <v>10758</v>
      </c>
      <c r="L2655" t="s">
        <v>8</v>
      </c>
      <c r="M2655" t="s">
        <v>14</v>
      </c>
      <c r="N2655" t="str">
        <f t="shared" si="294"/>
        <v>F</v>
      </c>
      <c r="O2655" t="s">
        <v>1741</v>
      </c>
      <c r="P2655" t="s">
        <v>1950</v>
      </c>
      <c r="Q2655" t="s">
        <v>221</v>
      </c>
      <c r="R2655">
        <v>4</v>
      </c>
      <c r="S2655">
        <f t="shared" si="295"/>
        <v>2019</v>
      </c>
      <c r="T2655" t="s">
        <v>12</v>
      </c>
      <c r="U2655">
        <v>0.999999999999995</v>
      </c>
      <c r="V2655" t="s">
        <v>3386</v>
      </c>
      <c r="W2655">
        <f>VLOOKUP(Q2655,'PBT Tag Rates'!$B$5:$E$44,4,FALSE)</f>
        <v>0.95971980899999998</v>
      </c>
      <c r="X2655">
        <v>1</v>
      </c>
      <c r="Y2655" s="14">
        <f>IFERROR(LOOKUP(H2655,{30,43,48,53,58,63,68,73,78,83,88,93,97},{42,47,52,57,62,67,72,77,82,87,92,99,100}),999)</f>
        <v>77</v>
      </c>
      <c r="Z2655" s="17">
        <f t="shared" si="296"/>
        <v>5.5555555555555554</v>
      </c>
      <c r="AA2655" s="17">
        <f t="shared" si="297"/>
        <v>5.5555555555555554</v>
      </c>
      <c r="AB2655" s="17">
        <f t="shared" si="298"/>
        <v>11.658097686375321</v>
      </c>
      <c r="AC2655" s="17" t="s">
        <v>17654</v>
      </c>
    </row>
    <row r="2656" spans="1:29" x14ac:dyDescent="0.25">
      <c r="A2656" t="s">
        <v>3339</v>
      </c>
      <c r="B2656" s="151" t="s">
        <v>10759</v>
      </c>
      <c r="C2656" t="s">
        <v>1542</v>
      </c>
      <c r="D2656" s="1">
        <v>45176</v>
      </c>
      <c r="E2656">
        <f t="shared" si="293"/>
        <v>18</v>
      </c>
      <c r="F2656" t="s">
        <v>14</v>
      </c>
      <c r="G2656">
        <v>730</v>
      </c>
      <c r="H2656">
        <f t="shared" si="292"/>
        <v>73</v>
      </c>
      <c r="I2656" t="s">
        <v>9</v>
      </c>
      <c r="J2656">
        <v>1</v>
      </c>
      <c r="K2656" t="s">
        <v>8</v>
      </c>
      <c r="L2656" t="s">
        <v>8</v>
      </c>
      <c r="M2656" t="s">
        <v>14</v>
      </c>
      <c r="N2656" t="str">
        <f t="shared" si="294"/>
        <v>F</v>
      </c>
      <c r="O2656" t="s">
        <v>1127</v>
      </c>
      <c r="P2656" t="s">
        <v>1128</v>
      </c>
      <c r="Q2656" t="s">
        <v>221</v>
      </c>
      <c r="R2656">
        <v>4</v>
      </c>
      <c r="S2656">
        <f t="shared" si="295"/>
        <v>2019</v>
      </c>
      <c r="T2656" t="s">
        <v>12</v>
      </c>
      <c r="U2656">
        <v>0.999999999999995</v>
      </c>
      <c r="V2656" t="s">
        <v>3363</v>
      </c>
      <c r="W2656">
        <f>VLOOKUP(Q2656,'PBT Tag Rates'!$B$5:$E$44,4,FALSE)</f>
        <v>0.95971980899999998</v>
      </c>
      <c r="X2656">
        <v>1</v>
      </c>
      <c r="Y2656" s="14">
        <f>IFERROR(LOOKUP(H2656,{30,43,48,53,58,63,68,73,78,83,88,93,97},{42,47,52,57,62,67,72,77,82,87,92,99,100}),999)</f>
        <v>77</v>
      </c>
      <c r="Z2656" s="17">
        <f t="shared" si="296"/>
        <v>5.5555555555555554</v>
      </c>
      <c r="AA2656" s="17">
        <f t="shared" si="297"/>
        <v>5.5555555555555554</v>
      </c>
      <c r="AB2656" s="17">
        <f t="shared" si="298"/>
        <v>11.658097686375321</v>
      </c>
      <c r="AC2656" s="17" t="s">
        <v>17654</v>
      </c>
    </row>
    <row r="2657" spans="1:29" x14ac:dyDescent="0.25">
      <c r="A2657" t="s">
        <v>3339</v>
      </c>
      <c r="B2657" s="151" t="s">
        <v>10760</v>
      </c>
      <c r="C2657" t="s">
        <v>1543</v>
      </c>
      <c r="D2657" s="1">
        <v>45176</v>
      </c>
      <c r="E2657">
        <f t="shared" si="293"/>
        <v>18</v>
      </c>
      <c r="F2657" t="s">
        <v>14</v>
      </c>
      <c r="G2657">
        <v>690</v>
      </c>
      <c r="H2657">
        <f t="shared" si="292"/>
        <v>69</v>
      </c>
      <c r="I2657" t="s">
        <v>9</v>
      </c>
      <c r="J2657">
        <v>1</v>
      </c>
      <c r="K2657" t="s">
        <v>8</v>
      </c>
      <c r="L2657" t="s">
        <v>8</v>
      </c>
      <c r="M2657" t="s">
        <v>14</v>
      </c>
      <c r="N2657" t="str">
        <f t="shared" si="294"/>
        <v>F</v>
      </c>
      <c r="O2657" t="s">
        <v>1709</v>
      </c>
      <c r="P2657" t="s">
        <v>1710</v>
      </c>
      <c r="Q2657" t="s">
        <v>221</v>
      </c>
      <c r="R2657">
        <v>4</v>
      </c>
      <c r="S2657">
        <f t="shared" si="295"/>
        <v>2019</v>
      </c>
      <c r="T2657" t="s">
        <v>12</v>
      </c>
      <c r="U2657">
        <v>1</v>
      </c>
      <c r="V2657" t="s">
        <v>3386</v>
      </c>
      <c r="W2657">
        <f>VLOOKUP(Q2657,'PBT Tag Rates'!$B$5:$E$44,4,FALSE)</f>
        <v>0.95971980899999998</v>
      </c>
      <c r="X2657">
        <v>1</v>
      </c>
      <c r="Y2657" s="14">
        <f>IFERROR(LOOKUP(H2657,{30,43,48,53,58,63,68,73,78,83,88,93,97},{42,47,52,57,62,67,72,77,82,87,92,99,100}),999)</f>
        <v>72</v>
      </c>
      <c r="Z2657" s="17">
        <f t="shared" si="296"/>
        <v>5.5555555555555554</v>
      </c>
      <c r="AA2657" s="17">
        <f t="shared" si="297"/>
        <v>5.5555555555555554</v>
      </c>
      <c r="AB2657" s="17">
        <f t="shared" si="298"/>
        <v>11.658097686375321</v>
      </c>
      <c r="AC2657" s="17" t="s">
        <v>17654</v>
      </c>
    </row>
    <row r="2658" spans="1:29" x14ac:dyDescent="0.25">
      <c r="A2658" t="s">
        <v>3339</v>
      </c>
      <c r="B2658" s="151" t="s">
        <v>10761</v>
      </c>
      <c r="C2658" t="s">
        <v>1544</v>
      </c>
      <c r="D2658" s="1">
        <v>45176</v>
      </c>
      <c r="E2658">
        <f t="shared" si="293"/>
        <v>18</v>
      </c>
      <c r="F2658" t="s">
        <v>6</v>
      </c>
      <c r="G2658">
        <v>590</v>
      </c>
      <c r="H2658">
        <f t="shared" si="292"/>
        <v>59</v>
      </c>
      <c r="I2658" t="s">
        <v>9</v>
      </c>
      <c r="J2658">
        <v>1</v>
      </c>
      <c r="K2658" t="s">
        <v>8</v>
      </c>
      <c r="L2658" t="s">
        <v>8</v>
      </c>
      <c r="M2658" t="s">
        <v>6</v>
      </c>
      <c r="N2658" t="str">
        <f t="shared" si="294"/>
        <v>M</v>
      </c>
      <c r="O2658" t="s">
        <v>651</v>
      </c>
      <c r="P2658" t="s">
        <v>652</v>
      </c>
      <c r="Q2658" t="s">
        <v>15</v>
      </c>
      <c r="R2658">
        <v>5</v>
      </c>
      <c r="S2658">
        <f t="shared" si="295"/>
        <v>2018</v>
      </c>
      <c r="T2658" t="s">
        <v>12</v>
      </c>
      <c r="U2658">
        <v>0.999999999999998</v>
      </c>
      <c r="V2658" t="s">
        <v>3951</v>
      </c>
      <c r="W2658">
        <f>VLOOKUP(Q2658,'PBT Tag Rates'!$B$5:$E$44,4,FALSE)</f>
        <v>0.80551598400000002</v>
      </c>
      <c r="X2658">
        <v>1</v>
      </c>
      <c r="Y2658" s="14">
        <f>IFERROR(LOOKUP(H2658,{30,43,48,53,58,63,68,73,78,83,88,93,97},{42,47,52,57,62,67,72,77,82,87,92,99,100}),999)</f>
        <v>62</v>
      </c>
      <c r="Z2658" s="17">
        <f t="shared" si="296"/>
        <v>5.5555555555555554</v>
      </c>
      <c r="AA2658" s="17">
        <f t="shared" si="297"/>
        <v>5.5555555555555554</v>
      </c>
      <c r="AB2658" s="17">
        <f t="shared" si="298"/>
        <v>11.658097686375321</v>
      </c>
      <c r="AC2658" s="17" t="s">
        <v>17655</v>
      </c>
    </row>
    <row r="2659" spans="1:29" x14ac:dyDescent="0.25">
      <c r="A2659" t="s">
        <v>3339</v>
      </c>
      <c r="B2659" s="151" t="s">
        <v>10762</v>
      </c>
      <c r="C2659" t="s">
        <v>10763</v>
      </c>
      <c r="D2659" s="1">
        <v>45176</v>
      </c>
      <c r="E2659">
        <f t="shared" si="293"/>
        <v>18</v>
      </c>
      <c r="F2659" t="s">
        <v>14</v>
      </c>
      <c r="G2659">
        <v>820</v>
      </c>
      <c r="H2659">
        <f t="shared" si="292"/>
        <v>82</v>
      </c>
      <c r="I2659" t="s">
        <v>9</v>
      </c>
      <c r="J2659">
        <v>1</v>
      </c>
      <c r="K2659" t="s">
        <v>10764</v>
      </c>
      <c r="L2659" t="s">
        <v>8</v>
      </c>
      <c r="M2659" t="s">
        <v>14</v>
      </c>
      <c r="N2659" t="str">
        <f t="shared" si="294"/>
        <v>F</v>
      </c>
      <c r="O2659" t="s">
        <v>6318</v>
      </c>
      <c r="P2659" t="s">
        <v>7765</v>
      </c>
      <c r="Q2659" t="s">
        <v>221</v>
      </c>
      <c r="R2659">
        <v>4</v>
      </c>
      <c r="S2659">
        <f t="shared" si="295"/>
        <v>2019</v>
      </c>
      <c r="T2659" t="s">
        <v>12</v>
      </c>
      <c r="U2659">
        <v>0.999999999999999</v>
      </c>
      <c r="V2659" t="s">
        <v>3357</v>
      </c>
      <c r="W2659">
        <f>VLOOKUP(Q2659,'PBT Tag Rates'!$B$5:$E$44,4,FALSE)</f>
        <v>0.95971980899999998</v>
      </c>
      <c r="X2659">
        <v>1</v>
      </c>
      <c r="Y2659" s="14">
        <f>IFERROR(LOOKUP(H2659,{30,43,48,53,58,63,68,73,78,83,88,93,97},{42,47,52,57,62,67,72,77,82,87,92,99,100}),999)</f>
        <v>82</v>
      </c>
      <c r="Z2659" s="17">
        <f t="shared" si="296"/>
        <v>5.5555555555555554</v>
      </c>
      <c r="AA2659" s="17">
        <f t="shared" si="297"/>
        <v>5.5555555555555554</v>
      </c>
      <c r="AB2659" s="17">
        <f t="shared" si="298"/>
        <v>11.658097686375321</v>
      </c>
      <c r="AC2659" s="17" t="s">
        <v>17654</v>
      </c>
    </row>
    <row r="2660" spans="1:29" x14ac:dyDescent="0.25">
      <c r="A2660" t="s">
        <v>3339</v>
      </c>
      <c r="B2660" s="151" t="s">
        <v>10765</v>
      </c>
      <c r="C2660" t="s">
        <v>10766</v>
      </c>
      <c r="D2660" s="1">
        <v>45176</v>
      </c>
      <c r="E2660">
        <f t="shared" si="293"/>
        <v>18</v>
      </c>
      <c r="F2660" t="s">
        <v>14</v>
      </c>
      <c r="G2660">
        <v>800</v>
      </c>
      <c r="H2660">
        <f t="shared" si="292"/>
        <v>80</v>
      </c>
      <c r="I2660" t="s">
        <v>9</v>
      </c>
      <c r="J2660">
        <v>1</v>
      </c>
      <c r="K2660" t="s">
        <v>10767</v>
      </c>
      <c r="L2660" t="s">
        <v>8</v>
      </c>
      <c r="M2660" t="s">
        <v>14</v>
      </c>
      <c r="N2660" t="str">
        <f t="shared" si="294"/>
        <v>F</v>
      </c>
      <c r="O2660" t="s">
        <v>1415</v>
      </c>
      <c r="P2660" t="s">
        <v>1818</v>
      </c>
      <c r="Q2660" t="s">
        <v>221</v>
      </c>
      <c r="R2660">
        <v>4</v>
      </c>
      <c r="S2660">
        <f t="shared" si="295"/>
        <v>2019</v>
      </c>
      <c r="T2660" t="s">
        <v>12</v>
      </c>
      <c r="U2660">
        <v>0.999999999999995</v>
      </c>
      <c r="V2660" t="s">
        <v>3396</v>
      </c>
      <c r="W2660">
        <f>VLOOKUP(Q2660,'PBT Tag Rates'!$B$5:$E$44,4,FALSE)</f>
        <v>0.95971980899999998</v>
      </c>
      <c r="X2660">
        <v>1</v>
      </c>
      <c r="Y2660" s="14">
        <f>IFERROR(LOOKUP(H2660,{30,43,48,53,58,63,68,73,78,83,88,93,97},{42,47,52,57,62,67,72,77,82,87,92,99,100}),999)</f>
        <v>82</v>
      </c>
      <c r="Z2660" s="17">
        <f t="shared" si="296"/>
        <v>5.5555555555555554</v>
      </c>
      <c r="AA2660" s="17">
        <f t="shared" si="297"/>
        <v>5.5555555555555554</v>
      </c>
      <c r="AB2660" s="17">
        <f t="shared" si="298"/>
        <v>11.658097686375321</v>
      </c>
      <c r="AC2660" s="17" t="s">
        <v>17655</v>
      </c>
    </row>
    <row r="2661" spans="1:29" x14ac:dyDescent="0.25">
      <c r="A2661" t="s">
        <v>3339</v>
      </c>
      <c r="B2661" s="151" t="s">
        <v>10768</v>
      </c>
      <c r="C2661" t="s">
        <v>1545</v>
      </c>
      <c r="D2661" s="1">
        <v>45176</v>
      </c>
      <c r="E2661">
        <f t="shared" si="293"/>
        <v>18</v>
      </c>
      <c r="F2661" t="s">
        <v>14</v>
      </c>
      <c r="G2661">
        <v>770</v>
      </c>
      <c r="H2661">
        <f t="shared" si="292"/>
        <v>77</v>
      </c>
      <c r="I2661" t="s">
        <v>7</v>
      </c>
      <c r="J2661" t="s">
        <v>8</v>
      </c>
      <c r="K2661" t="s">
        <v>10769</v>
      </c>
      <c r="L2661" t="s">
        <v>8</v>
      </c>
      <c r="M2661" t="s">
        <v>14</v>
      </c>
      <c r="N2661" t="str">
        <f t="shared" si="294"/>
        <v>F</v>
      </c>
      <c r="O2661" t="s">
        <v>8</v>
      </c>
      <c r="P2661" t="s">
        <v>8</v>
      </c>
      <c r="Q2661" t="s">
        <v>11</v>
      </c>
      <c r="R2661" t="s">
        <v>8</v>
      </c>
      <c r="S2661" t="str">
        <f t="shared" si="295"/>
        <v>U</v>
      </c>
      <c r="T2661" t="s">
        <v>12</v>
      </c>
      <c r="U2661">
        <v>1</v>
      </c>
      <c r="V2661" t="s">
        <v>11</v>
      </c>
      <c r="W2661" t="e">
        <f>VLOOKUP(Q2661,'PBT Tag Rates'!$B$5:$E$44,4,FALSE)</f>
        <v>#N/A</v>
      </c>
      <c r="X2661">
        <v>1</v>
      </c>
      <c r="Y2661" s="14">
        <f>IFERROR(LOOKUP(H2661,{30,43,48,53,58,63,68,73,78,83,88,93,97},{42,47,52,57,62,67,72,77,82,87,92,99,100}),999)</f>
        <v>77</v>
      </c>
      <c r="Z2661" s="17">
        <f t="shared" si="296"/>
        <v>5.5555555555555554</v>
      </c>
      <c r="AA2661" s="17">
        <f t="shared" si="297"/>
        <v>5.5555555555555554</v>
      </c>
      <c r="AB2661" s="17">
        <f t="shared" si="298"/>
        <v>11.658097686375321</v>
      </c>
      <c r="AC2661" s="17" t="s">
        <v>17654</v>
      </c>
    </row>
    <row r="2662" spans="1:29" x14ac:dyDescent="0.25">
      <c r="A2662" t="s">
        <v>3339</v>
      </c>
      <c r="B2662" s="151" t="s">
        <v>10770</v>
      </c>
      <c r="C2662" t="s">
        <v>10771</v>
      </c>
      <c r="D2662" s="1">
        <v>45176</v>
      </c>
      <c r="E2662">
        <f t="shared" si="293"/>
        <v>18</v>
      </c>
      <c r="F2662" t="s">
        <v>6</v>
      </c>
      <c r="G2662">
        <v>710</v>
      </c>
      <c r="H2662">
        <f t="shared" si="292"/>
        <v>71</v>
      </c>
      <c r="I2662" t="s">
        <v>7</v>
      </c>
      <c r="J2662" t="s">
        <v>8</v>
      </c>
      <c r="K2662" t="s">
        <v>10772</v>
      </c>
      <c r="L2662" t="s">
        <v>8</v>
      </c>
      <c r="M2662" t="s">
        <v>6</v>
      </c>
      <c r="N2662" t="str">
        <f t="shared" si="294"/>
        <v>M</v>
      </c>
      <c r="O2662" t="s">
        <v>8</v>
      </c>
      <c r="P2662" t="s">
        <v>8</v>
      </c>
      <c r="Q2662" t="s">
        <v>11</v>
      </c>
      <c r="R2662" t="s">
        <v>8</v>
      </c>
      <c r="S2662" t="str">
        <f t="shared" si="295"/>
        <v>U</v>
      </c>
      <c r="T2662" t="s">
        <v>12</v>
      </c>
      <c r="U2662">
        <v>0.999999999999998</v>
      </c>
      <c r="V2662" t="s">
        <v>11</v>
      </c>
      <c r="W2662" t="e">
        <f>VLOOKUP(Q2662,'PBT Tag Rates'!$B$5:$E$44,4,FALSE)</f>
        <v>#N/A</v>
      </c>
      <c r="X2662">
        <v>1</v>
      </c>
      <c r="Y2662" s="14">
        <f>IFERROR(LOOKUP(H2662,{30,43,48,53,58,63,68,73,78,83,88,93,97},{42,47,52,57,62,67,72,77,82,87,92,99,100}),999)</f>
        <v>72</v>
      </c>
      <c r="Z2662" s="17">
        <f t="shared" si="296"/>
        <v>5.5555555555555554</v>
      </c>
      <c r="AA2662" s="17">
        <f t="shared" si="297"/>
        <v>5.5555555555555554</v>
      </c>
      <c r="AB2662" s="17">
        <f t="shared" si="298"/>
        <v>11.658097686375321</v>
      </c>
      <c r="AC2662" s="17" t="s">
        <v>17654</v>
      </c>
    </row>
    <row r="2663" spans="1:29" x14ac:dyDescent="0.25">
      <c r="A2663" t="s">
        <v>3339</v>
      </c>
      <c r="B2663" s="151" t="s">
        <v>10773</v>
      </c>
      <c r="C2663" t="s">
        <v>1546</v>
      </c>
      <c r="D2663" s="1">
        <v>45176</v>
      </c>
      <c r="E2663">
        <f t="shared" si="293"/>
        <v>18</v>
      </c>
      <c r="F2663" t="s">
        <v>6</v>
      </c>
      <c r="G2663">
        <v>630</v>
      </c>
      <c r="H2663">
        <f t="shared" si="292"/>
        <v>63</v>
      </c>
      <c r="I2663" t="s">
        <v>9</v>
      </c>
      <c r="J2663">
        <v>1</v>
      </c>
      <c r="K2663" t="s">
        <v>8</v>
      </c>
      <c r="L2663" t="s">
        <v>8</v>
      </c>
      <c r="M2663" t="s">
        <v>6</v>
      </c>
      <c r="N2663" t="str">
        <f t="shared" si="294"/>
        <v>M</v>
      </c>
      <c r="O2663" t="s">
        <v>8</v>
      </c>
      <c r="P2663" t="s">
        <v>8</v>
      </c>
      <c r="Q2663" t="s">
        <v>11</v>
      </c>
      <c r="R2663" t="s">
        <v>8</v>
      </c>
      <c r="S2663" t="str">
        <f t="shared" si="295"/>
        <v>U</v>
      </c>
      <c r="T2663" t="s">
        <v>12</v>
      </c>
      <c r="U2663">
        <v>1</v>
      </c>
      <c r="V2663" t="s">
        <v>3100</v>
      </c>
      <c r="W2663" t="e">
        <f>VLOOKUP(Q2663,'PBT Tag Rates'!$B$5:$E$44,4,FALSE)</f>
        <v>#N/A</v>
      </c>
      <c r="X2663">
        <v>1</v>
      </c>
      <c r="Y2663" s="14">
        <f>IFERROR(LOOKUP(H2663,{30,43,48,53,58,63,68,73,78,83,88,93,97},{42,47,52,57,62,67,72,77,82,87,92,99,100}),999)</f>
        <v>67</v>
      </c>
      <c r="Z2663" s="17">
        <f t="shared" si="296"/>
        <v>5.5555555555555554</v>
      </c>
      <c r="AA2663" s="17">
        <f t="shared" si="297"/>
        <v>5.5555555555555554</v>
      </c>
      <c r="AB2663" s="17">
        <f t="shared" si="298"/>
        <v>11.658097686375321</v>
      </c>
      <c r="AC2663" s="17" t="s">
        <v>17654</v>
      </c>
    </row>
    <row r="2664" spans="1:29" x14ac:dyDescent="0.25">
      <c r="A2664" t="s">
        <v>3339</v>
      </c>
      <c r="B2664" s="151" t="s">
        <v>10774</v>
      </c>
      <c r="C2664" t="s">
        <v>10775</v>
      </c>
      <c r="D2664" s="1">
        <v>45176</v>
      </c>
      <c r="E2664">
        <f t="shared" si="293"/>
        <v>18</v>
      </c>
      <c r="F2664" t="s">
        <v>6</v>
      </c>
      <c r="G2664">
        <v>710</v>
      </c>
      <c r="H2664">
        <f t="shared" si="292"/>
        <v>71</v>
      </c>
      <c r="I2664" t="s">
        <v>7</v>
      </c>
      <c r="J2664" t="s">
        <v>8</v>
      </c>
      <c r="K2664" t="s">
        <v>10776</v>
      </c>
      <c r="L2664" t="s">
        <v>8</v>
      </c>
      <c r="M2664" t="s">
        <v>6</v>
      </c>
      <c r="N2664" t="str">
        <f t="shared" si="294"/>
        <v>M</v>
      </c>
      <c r="O2664" t="s">
        <v>4045</v>
      </c>
      <c r="P2664" t="s">
        <v>4817</v>
      </c>
      <c r="Q2664" t="s">
        <v>281</v>
      </c>
      <c r="R2664">
        <v>4</v>
      </c>
      <c r="S2664">
        <f t="shared" si="295"/>
        <v>2019</v>
      </c>
      <c r="T2664" t="s">
        <v>12</v>
      </c>
      <c r="U2664">
        <v>1.00000000000001</v>
      </c>
      <c r="V2664" t="s">
        <v>3079</v>
      </c>
      <c r="W2664">
        <f>VLOOKUP(Q2664,'PBT Tag Rates'!$B$5:$E$44,4,FALSE)</f>
        <v>0.99705232300000002</v>
      </c>
      <c r="X2664">
        <v>1</v>
      </c>
      <c r="Y2664" s="14">
        <f>IFERROR(LOOKUP(H2664,{30,43,48,53,58,63,68,73,78,83,88,93,97},{42,47,52,57,62,67,72,77,82,87,92,99,100}),999)</f>
        <v>72</v>
      </c>
      <c r="Z2664" s="17">
        <f t="shared" si="296"/>
        <v>5.5555555555555554</v>
      </c>
      <c r="AA2664" s="17">
        <f t="shared" si="297"/>
        <v>5.5555555555555554</v>
      </c>
      <c r="AB2664" s="17">
        <f t="shared" si="298"/>
        <v>11.658097686375321</v>
      </c>
      <c r="AC2664" s="17" t="s">
        <v>17654</v>
      </c>
    </row>
    <row r="2665" spans="1:29" x14ac:dyDescent="0.25">
      <c r="A2665" t="s">
        <v>3339</v>
      </c>
      <c r="B2665" s="151" t="s">
        <v>10777</v>
      </c>
      <c r="C2665" t="s">
        <v>1547</v>
      </c>
      <c r="D2665" s="1">
        <v>45176</v>
      </c>
      <c r="E2665">
        <f t="shared" si="293"/>
        <v>18</v>
      </c>
      <c r="F2665" t="s">
        <v>6</v>
      </c>
      <c r="G2665">
        <v>520</v>
      </c>
      <c r="H2665">
        <f t="shared" si="292"/>
        <v>52</v>
      </c>
      <c r="I2665" t="s">
        <v>9</v>
      </c>
      <c r="J2665">
        <v>1</v>
      </c>
      <c r="K2665" t="s">
        <v>8</v>
      </c>
      <c r="L2665" t="s">
        <v>8</v>
      </c>
      <c r="M2665" t="s">
        <v>6</v>
      </c>
      <c r="N2665" t="str">
        <f t="shared" si="294"/>
        <v>M</v>
      </c>
      <c r="O2665" t="s">
        <v>10778</v>
      </c>
      <c r="P2665" t="s">
        <v>10779</v>
      </c>
      <c r="Q2665" t="s">
        <v>3820</v>
      </c>
      <c r="R2665">
        <v>2</v>
      </c>
      <c r="S2665">
        <f t="shared" si="295"/>
        <v>2021</v>
      </c>
      <c r="T2665" t="s">
        <v>12</v>
      </c>
      <c r="U2665">
        <v>1</v>
      </c>
      <c r="V2665" t="s">
        <v>3386</v>
      </c>
      <c r="W2665">
        <f>VLOOKUP(Q2665,'PBT Tag Rates'!$B$5:$E$44,4,FALSE)</f>
        <v>0.98140000000000005</v>
      </c>
      <c r="X2665">
        <v>1</v>
      </c>
      <c r="Y2665" s="14">
        <f>IFERROR(LOOKUP(H2665,{30,43,48,53,58,63,68,73,78,83,88,93,97},{42,47,52,57,62,67,72,77,82,87,92,99,100}),999)</f>
        <v>52</v>
      </c>
      <c r="Z2665" s="17">
        <f t="shared" si="296"/>
        <v>5.5555555555555554</v>
      </c>
      <c r="AA2665" s="17">
        <f t="shared" si="297"/>
        <v>5.5555555555555554</v>
      </c>
      <c r="AB2665" s="17">
        <f t="shared" si="298"/>
        <v>11.658097686375321</v>
      </c>
      <c r="AC2665" s="17" t="s">
        <v>17654</v>
      </c>
    </row>
    <row r="2666" spans="1:29" x14ac:dyDescent="0.25">
      <c r="A2666" t="s">
        <v>3339</v>
      </c>
      <c r="B2666" s="151" t="s">
        <v>10780</v>
      </c>
      <c r="C2666" t="s">
        <v>10781</v>
      </c>
      <c r="D2666" s="1">
        <v>45176</v>
      </c>
      <c r="E2666">
        <f t="shared" si="293"/>
        <v>18</v>
      </c>
      <c r="F2666" t="s">
        <v>14</v>
      </c>
      <c r="G2666">
        <v>770</v>
      </c>
      <c r="H2666">
        <f t="shared" si="292"/>
        <v>77</v>
      </c>
      <c r="I2666" t="s">
        <v>7</v>
      </c>
      <c r="J2666" t="s">
        <v>8</v>
      </c>
      <c r="K2666" t="s">
        <v>10782</v>
      </c>
      <c r="L2666" t="s">
        <v>8</v>
      </c>
      <c r="M2666" t="s">
        <v>14</v>
      </c>
      <c r="N2666" t="str">
        <f t="shared" si="294"/>
        <v>F</v>
      </c>
      <c r="O2666" t="s">
        <v>2226</v>
      </c>
      <c r="P2666" t="s">
        <v>2227</v>
      </c>
      <c r="Q2666" t="s">
        <v>221</v>
      </c>
      <c r="R2666">
        <v>4</v>
      </c>
      <c r="S2666">
        <f t="shared" si="295"/>
        <v>2019</v>
      </c>
      <c r="T2666" t="s">
        <v>12</v>
      </c>
      <c r="U2666">
        <v>0.999999999999996</v>
      </c>
      <c r="V2666" t="s">
        <v>3346</v>
      </c>
      <c r="W2666">
        <f>VLOOKUP(Q2666,'PBT Tag Rates'!$B$5:$E$44,4,FALSE)</f>
        <v>0.95971980899999998</v>
      </c>
      <c r="X2666">
        <v>1</v>
      </c>
      <c r="Y2666" s="14">
        <f>IFERROR(LOOKUP(H2666,{30,43,48,53,58,63,68,73,78,83,88,93,97},{42,47,52,57,62,67,72,77,82,87,92,99,100}),999)</f>
        <v>77</v>
      </c>
      <c r="Z2666" s="17">
        <f t="shared" si="296"/>
        <v>5.5555555555555554</v>
      </c>
      <c r="AA2666" s="17">
        <f t="shared" si="297"/>
        <v>5.5555555555555554</v>
      </c>
      <c r="AB2666" s="17">
        <f t="shared" si="298"/>
        <v>11.658097686375321</v>
      </c>
      <c r="AC2666" s="17" t="s">
        <v>17654</v>
      </c>
    </row>
    <row r="2667" spans="1:29" x14ac:dyDescent="0.25">
      <c r="A2667" t="s">
        <v>3339</v>
      </c>
      <c r="B2667" s="151" t="s">
        <v>10783</v>
      </c>
      <c r="C2667" t="s">
        <v>10784</v>
      </c>
      <c r="D2667" s="1">
        <v>45176</v>
      </c>
      <c r="E2667">
        <f t="shared" si="293"/>
        <v>18</v>
      </c>
      <c r="F2667" t="s">
        <v>14</v>
      </c>
      <c r="G2667">
        <v>820</v>
      </c>
      <c r="H2667">
        <f t="shared" si="292"/>
        <v>82</v>
      </c>
      <c r="I2667" t="s">
        <v>9</v>
      </c>
      <c r="J2667">
        <v>1</v>
      </c>
      <c r="K2667" t="s">
        <v>10785</v>
      </c>
      <c r="L2667" t="s">
        <v>8</v>
      </c>
      <c r="M2667" t="s">
        <v>14</v>
      </c>
      <c r="N2667" t="str">
        <f t="shared" si="294"/>
        <v>F</v>
      </c>
      <c r="O2667" t="s">
        <v>2707</v>
      </c>
      <c r="P2667" t="s">
        <v>2708</v>
      </c>
      <c r="Q2667" t="s">
        <v>221</v>
      </c>
      <c r="R2667">
        <v>4</v>
      </c>
      <c r="S2667">
        <f t="shared" si="295"/>
        <v>2019</v>
      </c>
      <c r="T2667" t="s">
        <v>12</v>
      </c>
      <c r="U2667">
        <v>1</v>
      </c>
      <c r="V2667" t="s">
        <v>3346</v>
      </c>
      <c r="W2667">
        <f>VLOOKUP(Q2667,'PBT Tag Rates'!$B$5:$E$44,4,FALSE)</f>
        <v>0.95971980899999998</v>
      </c>
      <c r="X2667">
        <v>1</v>
      </c>
      <c r="Y2667" s="14">
        <f>IFERROR(LOOKUP(H2667,{30,43,48,53,58,63,68,73,78,83,88,93,97},{42,47,52,57,62,67,72,77,82,87,92,99,100}),999)</f>
        <v>82</v>
      </c>
      <c r="Z2667" s="17">
        <f t="shared" si="296"/>
        <v>5.5555555555555554</v>
      </c>
      <c r="AA2667" s="17">
        <f t="shared" si="297"/>
        <v>5.5555555555555554</v>
      </c>
      <c r="AB2667" s="17">
        <f t="shared" si="298"/>
        <v>11.658097686375321</v>
      </c>
      <c r="AC2667" s="17" t="s">
        <v>17654</v>
      </c>
    </row>
    <row r="2668" spans="1:29" x14ac:dyDescent="0.25">
      <c r="A2668" t="s">
        <v>3339</v>
      </c>
      <c r="B2668" s="151" t="s">
        <v>10786</v>
      </c>
      <c r="C2668" t="s">
        <v>1548</v>
      </c>
      <c r="D2668" s="1">
        <v>45176</v>
      </c>
      <c r="E2668">
        <f t="shared" si="293"/>
        <v>18</v>
      </c>
      <c r="F2668" t="s">
        <v>14</v>
      </c>
      <c r="G2668">
        <v>770</v>
      </c>
      <c r="H2668">
        <f t="shared" si="292"/>
        <v>77</v>
      </c>
      <c r="I2668" t="s">
        <v>9</v>
      </c>
      <c r="J2668" t="s">
        <v>8</v>
      </c>
      <c r="K2668" t="s">
        <v>8</v>
      </c>
      <c r="L2668" t="s">
        <v>8</v>
      </c>
      <c r="M2668" t="s">
        <v>14</v>
      </c>
      <c r="N2668" t="str">
        <f t="shared" si="294"/>
        <v>F</v>
      </c>
      <c r="O2668" t="s">
        <v>10787</v>
      </c>
      <c r="P2668" t="s">
        <v>10788</v>
      </c>
      <c r="Q2668" t="s">
        <v>10332</v>
      </c>
      <c r="R2668">
        <v>4</v>
      </c>
      <c r="S2668">
        <f t="shared" si="295"/>
        <v>2019</v>
      </c>
      <c r="T2668" t="s">
        <v>12</v>
      </c>
      <c r="U2668">
        <v>1</v>
      </c>
      <c r="V2668" t="s">
        <v>10019</v>
      </c>
      <c r="W2668">
        <f>VLOOKUP(Q2668,'PBT Tag Rates'!$B$5:$E$44,4,FALSE)</f>
        <v>1</v>
      </c>
      <c r="X2668">
        <v>1</v>
      </c>
      <c r="Y2668" s="14">
        <f>IFERROR(LOOKUP(H2668,{30,43,48,53,58,63,68,73,78,83,88,93,97},{42,47,52,57,62,67,72,77,82,87,92,99,100}),999)</f>
        <v>77</v>
      </c>
      <c r="Z2668" s="17">
        <f t="shared" si="296"/>
        <v>5.5555555555555554</v>
      </c>
      <c r="AA2668" s="17">
        <f t="shared" si="297"/>
        <v>5.5555555555555554</v>
      </c>
      <c r="AB2668" s="17">
        <f t="shared" si="298"/>
        <v>11.658097686375321</v>
      </c>
      <c r="AC2668" s="17" t="s">
        <v>17655</v>
      </c>
    </row>
    <row r="2669" spans="1:29" x14ac:dyDescent="0.25">
      <c r="A2669" t="s">
        <v>3339</v>
      </c>
      <c r="B2669" s="151" t="s">
        <v>10789</v>
      </c>
      <c r="C2669" t="s">
        <v>10790</v>
      </c>
      <c r="D2669" s="1">
        <v>45176</v>
      </c>
      <c r="E2669">
        <f t="shared" si="293"/>
        <v>18</v>
      </c>
      <c r="F2669" t="s">
        <v>14</v>
      </c>
      <c r="G2669">
        <v>740</v>
      </c>
      <c r="H2669">
        <f t="shared" si="292"/>
        <v>74</v>
      </c>
      <c r="I2669" t="s">
        <v>7</v>
      </c>
      <c r="J2669" t="s">
        <v>8</v>
      </c>
      <c r="K2669" t="s">
        <v>10791</v>
      </c>
      <c r="L2669" t="s">
        <v>8</v>
      </c>
      <c r="M2669" t="s">
        <v>14</v>
      </c>
      <c r="N2669" t="str">
        <f t="shared" si="294"/>
        <v>F</v>
      </c>
      <c r="O2669" t="s">
        <v>602</v>
      </c>
      <c r="P2669" t="s">
        <v>661</v>
      </c>
      <c r="Q2669" t="s">
        <v>221</v>
      </c>
      <c r="R2669">
        <v>4</v>
      </c>
      <c r="S2669">
        <f t="shared" si="295"/>
        <v>2019</v>
      </c>
      <c r="T2669" t="s">
        <v>12</v>
      </c>
      <c r="U2669">
        <v>1</v>
      </c>
      <c r="V2669" t="s">
        <v>3396</v>
      </c>
      <c r="W2669">
        <f>VLOOKUP(Q2669,'PBT Tag Rates'!$B$5:$E$44,4,FALSE)</f>
        <v>0.95971980899999998</v>
      </c>
      <c r="X2669">
        <v>1</v>
      </c>
      <c r="Y2669" s="14">
        <f>IFERROR(LOOKUP(H2669,{30,43,48,53,58,63,68,73,78,83,88,93,97},{42,47,52,57,62,67,72,77,82,87,92,99,100}),999)</f>
        <v>77</v>
      </c>
      <c r="Z2669" s="17">
        <f t="shared" si="296"/>
        <v>5.5555555555555554</v>
      </c>
      <c r="AA2669" s="17">
        <f t="shared" si="297"/>
        <v>5.5555555555555554</v>
      </c>
      <c r="AB2669" s="17">
        <f t="shared" si="298"/>
        <v>11.658097686375321</v>
      </c>
      <c r="AC2669" s="17" t="s">
        <v>17655</v>
      </c>
    </row>
    <row r="2670" spans="1:29" x14ac:dyDescent="0.25">
      <c r="A2670" t="s">
        <v>3339</v>
      </c>
      <c r="B2670" s="151" t="s">
        <v>10792</v>
      </c>
      <c r="C2670" t="s">
        <v>1549</v>
      </c>
      <c r="D2670" s="1">
        <v>45176</v>
      </c>
      <c r="E2670">
        <f t="shared" si="293"/>
        <v>18</v>
      </c>
      <c r="F2670" t="s">
        <v>6</v>
      </c>
      <c r="G2670">
        <v>720</v>
      </c>
      <c r="H2670">
        <f t="shared" si="292"/>
        <v>72</v>
      </c>
      <c r="I2670" t="s">
        <v>9</v>
      </c>
      <c r="J2670">
        <v>1</v>
      </c>
      <c r="K2670" t="s">
        <v>8</v>
      </c>
      <c r="L2670" t="s">
        <v>8</v>
      </c>
      <c r="M2670" t="s">
        <v>6</v>
      </c>
      <c r="N2670" t="str">
        <f t="shared" si="294"/>
        <v>M</v>
      </c>
      <c r="O2670" t="s">
        <v>243</v>
      </c>
      <c r="P2670" t="s">
        <v>5419</v>
      </c>
      <c r="Q2670" t="s">
        <v>221</v>
      </c>
      <c r="R2670">
        <v>4</v>
      </c>
      <c r="S2670">
        <f t="shared" si="295"/>
        <v>2019</v>
      </c>
      <c r="T2670" t="s">
        <v>12</v>
      </c>
      <c r="U2670">
        <v>1</v>
      </c>
      <c r="V2670" t="s">
        <v>3386</v>
      </c>
      <c r="W2670">
        <f>VLOOKUP(Q2670,'PBT Tag Rates'!$B$5:$E$44,4,FALSE)</f>
        <v>0.95971980899999998</v>
      </c>
      <c r="X2670">
        <v>1</v>
      </c>
      <c r="Y2670" s="14">
        <f>IFERROR(LOOKUP(H2670,{30,43,48,53,58,63,68,73,78,83,88,93,97},{42,47,52,57,62,67,72,77,82,87,92,99,100}),999)</f>
        <v>72</v>
      </c>
      <c r="Z2670" s="17">
        <f t="shared" si="296"/>
        <v>5.5555555555555554</v>
      </c>
      <c r="AA2670" s="17">
        <f t="shared" si="297"/>
        <v>5.5555555555555554</v>
      </c>
      <c r="AB2670" s="17">
        <f t="shared" si="298"/>
        <v>11.658097686375321</v>
      </c>
      <c r="AC2670" s="17" t="s">
        <v>17654</v>
      </c>
    </row>
    <row r="2671" spans="1:29" x14ac:dyDescent="0.25">
      <c r="A2671" t="s">
        <v>3339</v>
      </c>
      <c r="B2671" s="151" t="s">
        <v>10793</v>
      </c>
      <c r="C2671" t="s">
        <v>10794</v>
      </c>
      <c r="D2671" s="1">
        <v>45176</v>
      </c>
      <c r="E2671">
        <f t="shared" si="293"/>
        <v>18</v>
      </c>
      <c r="F2671" t="s">
        <v>14</v>
      </c>
      <c r="G2671">
        <v>730</v>
      </c>
      <c r="H2671">
        <f t="shared" si="292"/>
        <v>73</v>
      </c>
      <c r="I2671" t="s">
        <v>7</v>
      </c>
      <c r="J2671" t="s">
        <v>8</v>
      </c>
      <c r="K2671" t="s">
        <v>10795</v>
      </c>
      <c r="L2671" t="s">
        <v>8</v>
      </c>
      <c r="M2671" t="s">
        <v>14</v>
      </c>
      <c r="N2671" t="str">
        <f t="shared" si="294"/>
        <v>F</v>
      </c>
      <c r="O2671" t="s">
        <v>562</v>
      </c>
      <c r="P2671" t="s">
        <v>5930</v>
      </c>
      <c r="Q2671" t="s">
        <v>221</v>
      </c>
      <c r="R2671">
        <v>4</v>
      </c>
      <c r="S2671">
        <f t="shared" si="295"/>
        <v>2019</v>
      </c>
      <c r="T2671" t="s">
        <v>12</v>
      </c>
      <c r="U2671">
        <v>0.999999999999998</v>
      </c>
      <c r="V2671" t="s">
        <v>3396</v>
      </c>
      <c r="W2671">
        <f>VLOOKUP(Q2671,'PBT Tag Rates'!$B$5:$E$44,4,FALSE)</f>
        <v>0.95971980899999998</v>
      </c>
      <c r="X2671">
        <v>1</v>
      </c>
      <c r="Y2671" s="14">
        <f>IFERROR(LOOKUP(H2671,{30,43,48,53,58,63,68,73,78,83,88,93,97},{42,47,52,57,62,67,72,77,82,87,92,99,100}),999)</f>
        <v>77</v>
      </c>
      <c r="Z2671" s="17">
        <f t="shared" si="296"/>
        <v>5.5555555555555554</v>
      </c>
      <c r="AA2671" s="17">
        <f t="shared" si="297"/>
        <v>5.5555555555555554</v>
      </c>
      <c r="AB2671" s="17">
        <f t="shared" si="298"/>
        <v>11.658097686375321</v>
      </c>
      <c r="AC2671" s="17" t="s">
        <v>17655</v>
      </c>
    </row>
    <row r="2672" spans="1:29" x14ac:dyDescent="0.25">
      <c r="A2672" t="s">
        <v>3339</v>
      </c>
      <c r="B2672" s="151" t="s">
        <v>10796</v>
      </c>
      <c r="C2672" t="s">
        <v>1551</v>
      </c>
      <c r="D2672" s="1">
        <v>45176</v>
      </c>
      <c r="E2672">
        <f t="shared" si="293"/>
        <v>18</v>
      </c>
      <c r="F2672" t="s">
        <v>14</v>
      </c>
      <c r="G2672">
        <v>720</v>
      </c>
      <c r="H2672">
        <f t="shared" si="292"/>
        <v>72</v>
      </c>
      <c r="I2672" t="s">
        <v>9</v>
      </c>
      <c r="J2672">
        <v>1</v>
      </c>
      <c r="K2672" t="s">
        <v>8</v>
      </c>
      <c r="L2672" t="s">
        <v>8</v>
      </c>
      <c r="M2672" t="s">
        <v>14</v>
      </c>
      <c r="N2672" t="str">
        <f t="shared" si="294"/>
        <v>F</v>
      </c>
      <c r="O2672" t="s">
        <v>2016</v>
      </c>
      <c r="P2672" t="s">
        <v>2017</v>
      </c>
      <c r="Q2672" t="s">
        <v>221</v>
      </c>
      <c r="R2672">
        <v>4</v>
      </c>
      <c r="S2672">
        <f t="shared" si="295"/>
        <v>2019</v>
      </c>
      <c r="T2672" t="s">
        <v>12</v>
      </c>
      <c r="U2672">
        <v>0.999999999999998</v>
      </c>
      <c r="V2672" t="s">
        <v>3363</v>
      </c>
      <c r="W2672">
        <f>VLOOKUP(Q2672,'PBT Tag Rates'!$B$5:$E$44,4,FALSE)</f>
        <v>0.95971980899999998</v>
      </c>
      <c r="X2672">
        <v>1</v>
      </c>
      <c r="Y2672" s="14">
        <f>IFERROR(LOOKUP(H2672,{30,43,48,53,58,63,68,73,78,83,88,93,97},{42,47,52,57,62,67,72,77,82,87,92,99,100}),999)</f>
        <v>72</v>
      </c>
      <c r="Z2672" s="17">
        <f t="shared" si="296"/>
        <v>5.5555555555555554</v>
      </c>
      <c r="AA2672" s="17">
        <f t="shared" si="297"/>
        <v>5.5555555555555554</v>
      </c>
      <c r="AB2672" s="17">
        <f t="shared" si="298"/>
        <v>11.658097686375321</v>
      </c>
      <c r="AC2672" s="17" t="s">
        <v>17654</v>
      </c>
    </row>
    <row r="2673" spans="1:29" x14ac:dyDescent="0.25">
      <c r="A2673" t="s">
        <v>3339</v>
      </c>
      <c r="B2673" s="151" t="s">
        <v>10797</v>
      </c>
      <c r="C2673" t="s">
        <v>10798</v>
      </c>
      <c r="D2673" s="1">
        <v>45176</v>
      </c>
      <c r="E2673">
        <f t="shared" si="293"/>
        <v>18</v>
      </c>
      <c r="F2673" t="s">
        <v>14</v>
      </c>
      <c r="G2673">
        <v>810</v>
      </c>
      <c r="H2673">
        <f t="shared" si="292"/>
        <v>81</v>
      </c>
      <c r="I2673" t="s">
        <v>9</v>
      </c>
      <c r="J2673">
        <v>1</v>
      </c>
      <c r="K2673" t="s">
        <v>10799</v>
      </c>
      <c r="L2673" t="s">
        <v>8</v>
      </c>
      <c r="M2673" t="s">
        <v>14</v>
      </c>
      <c r="N2673" t="str">
        <f t="shared" si="294"/>
        <v>F</v>
      </c>
      <c r="O2673" t="s">
        <v>37</v>
      </c>
      <c r="P2673" t="s">
        <v>2954</v>
      </c>
      <c r="Q2673" t="s">
        <v>15</v>
      </c>
      <c r="R2673">
        <v>5</v>
      </c>
      <c r="S2673">
        <f t="shared" si="295"/>
        <v>2018</v>
      </c>
      <c r="T2673" t="s">
        <v>12</v>
      </c>
      <c r="U2673">
        <v>1</v>
      </c>
      <c r="V2673" t="s">
        <v>3951</v>
      </c>
      <c r="W2673">
        <f>VLOOKUP(Q2673,'PBT Tag Rates'!$B$5:$E$44,4,FALSE)</f>
        <v>0.80551598400000002</v>
      </c>
      <c r="X2673">
        <v>1</v>
      </c>
      <c r="Y2673" s="14">
        <f>IFERROR(LOOKUP(H2673,{30,43,48,53,58,63,68,73,78,83,88,93,97},{42,47,52,57,62,67,72,77,82,87,92,99,100}),999)</f>
        <v>82</v>
      </c>
      <c r="Z2673" s="17">
        <f t="shared" si="296"/>
        <v>5.5555555555555554</v>
      </c>
      <c r="AA2673" s="17">
        <f t="shared" si="297"/>
        <v>5.5555555555555554</v>
      </c>
      <c r="AB2673" s="17">
        <f t="shared" si="298"/>
        <v>11.658097686375321</v>
      </c>
      <c r="AC2673" s="17" t="s">
        <v>17655</v>
      </c>
    </row>
    <row r="2674" spans="1:29" x14ac:dyDescent="0.25">
      <c r="A2674" t="s">
        <v>3339</v>
      </c>
      <c r="B2674" s="151" t="s">
        <v>10800</v>
      </c>
      <c r="C2674" t="s">
        <v>10801</v>
      </c>
      <c r="D2674" s="1">
        <v>45176</v>
      </c>
      <c r="E2674">
        <f t="shared" si="293"/>
        <v>18</v>
      </c>
      <c r="F2674" t="s">
        <v>6</v>
      </c>
      <c r="G2674">
        <v>730</v>
      </c>
      <c r="H2674">
        <f t="shared" si="292"/>
        <v>73</v>
      </c>
      <c r="I2674" t="s">
        <v>7</v>
      </c>
      <c r="J2674" t="s">
        <v>8</v>
      </c>
      <c r="K2674" t="s">
        <v>10802</v>
      </c>
      <c r="L2674" t="s">
        <v>8</v>
      </c>
      <c r="M2674" t="s">
        <v>6</v>
      </c>
      <c r="N2674" t="str">
        <f t="shared" si="294"/>
        <v>M</v>
      </c>
      <c r="O2674" t="s">
        <v>260</v>
      </c>
      <c r="P2674" t="s">
        <v>3611</v>
      </c>
      <c r="Q2674" t="s">
        <v>221</v>
      </c>
      <c r="R2674">
        <v>4</v>
      </c>
      <c r="S2674">
        <f t="shared" si="295"/>
        <v>2019</v>
      </c>
      <c r="T2674" t="s">
        <v>12</v>
      </c>
      <c r="U2674">
        <v>1</v>
      </c>
      <c r="V2674" t="s">
        <v>3363</v>
      </c>
      <c r="W2674">
        <f>VLOOKUP(Q2674,'PBT Tag Rates'!$B$5:$E$44,4,FALSE)</f>
        <v>0.95971980899999998</v>
      </c>
      <c r="X2674">
        <v>1</v>
      </c>
      <c r="Y2674" s="14">
        <f>IFERROR(LOOKUP(H2674,{30,43,48,53,58,63,68,73,78,83,88,93,97},{42,47,52,57,62,67,72,77,82,87,92,99,100}),999)</f>
        <v>77</v>
      </c>
      <c r="Z2674" s="17">
        <f t="shared" si="296"/>
        <v>5.5555555555555554</v>
      </c>
      <c r="AA2674" s="17">
        <f t="shared" si="297"/>
        <v>5.5555555555555554</v>
      </c>
      <c r="AB2674" s="17">
        <f t="shared" si="298"/>
        <v>11.658097686375321</v>
      </c>
      <c r="AC2674" s="17" t="s">
        <v>17654</v>
      </c>
    </row>
    <row r="2675" spans="1:29" x14ac:dyDescent="0.25">
      <c r="A2675" t="s">
        <v>3339</v>
      </c>
      <c r="B2675" s="151" t="s">
        <v>10803</v>
      </c>
      <c r="C2675" t="s">
        <v>1552</v>
      </c>
      <c r="D2675" s="1">
        <v>45176</v>
      </c>
      <c r="E2675">
        <f t="shared" si="293"/>
        <v>18</v>
      </c>
      <c r="F2675" t="s">
        <v>6</v>
      </c>
      <c r="G2675">
        <v>680</v>
      </c>
      <c r="H2675">
        <f t="shared" si="292"/>
        <v>68</v>
      </c>
      <c r="I2675" t="s">
        <v>9</v>
      </c>
      <c r="J2675">
        <v>1</v>
      </c>
      <c r="K2675" t="s">
        <v>8</v>
      </c>
      <c r="L2675" t="s">
        <v>8</v>
      </c>
      <c r="M2675" t="s">
        <v>6</v>
      </c>
      <c r="N2675" t="str">
        <f t="shared" si="294"/>
        <v>M</v>
      </c>
      <c r="O2675" t="s">
        <v>630</v>
      </c>
      <c r="P2675" t="s">
        <v>631</v>
      </c>
      <c r="Q2675" t="s">
        <v>221</v>
      </c>
      <c r="R2675">
        <v>4</v>
      </c>
      <c r="S2675">
        <f t="shared" si="295"/>
        <v>2019</v>
      </c>
      <c r="T2675" t="s">
        <v>12</v>
      </c>
      <c r="U2675">
        <v>1</v>
      </c>
      <c r="V2675" t="s">
        <v>3951</v>
      </c>
      <c r="W2675">
        <f>VLOOKUP(Q2675,'PBT Tag Rates'!$B$5:$E$44,4,FALSE)</f>
        <v>0.95971980899999998</v>
      </c>
      <c r="X2675">
        <v>1</v>
      </c>
      <c r="Y2675" s="14">
        <f>IFERROR(LOOKUP(H2675,{30,43,48,53,58,63,68,73,78,83,88,93,97},{42,47,52,57,62,67,72,77,82,87,92,99,100}),999)</f>
        <v>72</v>
      </c>
      <c r="Z2675" s="17">
        <f t="shared" si="296"/>
        <v>5.5555555555555554</v>
      </c>
      <c r="AA2675" s="17">
        <f t="shared" si="297"/>
        <v>5.5555555555555554</v>
      </c>
      <c r="AB2675" s="17">
        <f t="shared" si="298"/>
        <v>11.658097686375321</v>
      </c>
      <c r="AC2675" s="17" t="s">
        <v>17655</v>
      </c>
    </row>
    <row r="2676" spans="1:29" x14ac:dyDescent="0.25">
      <c r="A2676" t="s">
        <v>3339</v>
      </c>
      <c r="B2676" s="151" t="s">
        <v>10804</v>
      </c>
      <c r="C2676" t="s">
        <v>1553</v>
      </c>
      <c r="D2676" s="1">
        <v>45176</v>
      </c>
      <c r="E2676">
        <f t="shared" si="293"/>
        <v>18</v>
      </c>
      <c r="F2676" t="s">
        <v>6</v>
      </c>
      <c r="G2676">
        <v>600</v>
      </c>
      <c r="H2676">
        <f t="shared" si="292"/>
        <v>60</v>
      </c>
      <c r="I2676" t="s">
        <v>7</v>
      </c>
      <c r="J2676" t="s">
        <v>8</v>
      </c>
      <c r="K2676" t="s">
        <v>8</v>
      </c>
      <c r="L2676" t="s">
        <v>8</v>
      </c>
      <c r="M2676" t="s">
        <v>6</v>
      </c>
      <c r="N2676" t="str">
        <f t="shared" si="294"/>
        <v>M</v>
      </c>
      <c r="O2676" t="s">
        <v>8393</v>
      </c>
      <c r="P2676" t="s">
        <v>10805</v>
      </c>
      <c r="Q2676" t="s">
        <v>918</v>
      </c>
      <c r="R2676">
        <v>3</v>
      </c>
      <c r="S2676">
        <f t="shared" si="295"/>
        <v>2020</v>
      </c>
      <c r="T2676" t="s">
        <v>12</v>
      </c>
      <c r="U2676">
        <v>0.999999999999997</v>
      </c>
      <c r="V2676" t="s">
        <v>3363</v>
      </c>
      <c r="W2676">
        <f>VLOOKUP(Q2676,'PBT Tag Rates'!$B$5:$E$44,4,FALSE)</f>
        <v>0.98961045999999997</v>
      </c>
      <c r="X2676">
        <v>1</v>
      </c>
      <c r="Y2676" s="14">
        <f>IFERROR(LOOKUP(H2676,{30,43,48,53,58,63,68,73,78,83,88,93,97},{42,47,52,57,62,67,72,77,82,87,92,99,100}),999)</f>
        <v>62</v>
      </c>
      <c r="Z2676" s="17">
        <f t="shared" si="296"/>
        <v>5.5555555555555554</v>
      </c>
      <c r="AA2676" s="17">
        <f t="shared" si="297"/>
        <v>5.5555555555555554</v>
      </c>
      <c r="AB2676" s="17">
        <f t="shared" si="298"/>
        <v>11.658097686375321</v>
      </c>
      <c r="AC2676" s="17" t="s">
        <v>17654</v>
      </c>
    </row>
    <row r="2677" spans="1:29" x14ac:dyDescent="0.25">
      <c r="A2677" t="s">
        <v>3339</v>
      </c>
      <c r="B2677" s="151" t="s">
        <v>10806</v>
      </c>
      <c r="C2677" t="s">
        <v>1554</v>
      </c>
      <c r="D2677" s="1">
        <v>45176</v>
      </c>
      <c r="E2677">
        <f t="shared" si="293"/>
        <v>18</v>
      </c>
      <c r="F2677" t="s">
        <v>14</v>
      </c>
      <c r="G2677">
        <v>770</v>
      </c>
      <c r="H2677">
        <f t="shared" si="292"/>
        <v>77</v>
      </c>
      <c r="I2677" t="s">
        <v>7</v>
      </c>
      <c r="J2677" t="s">
        <v>8</v>
      </c>
      <c r="K2677" t="s">
        <v>10807</v>
      </c>
      <c r="L2677" t="s">
        <v>8</v>
      </c>
      <c r="M2677" t="s">
        <v>14</v>
      </c>
      <c r="N2677" t="str">
        <f t="shared" si="294"/>
        <v>F</v>
      </c>
      <c r="O2677" t="s">
        <v>576</v>
      </c>
      <c r="P2677" t="s">
        <v>577</v>
      </c>
      <c r="Q2677" t="s">
        <v>221</v>
      </c>
      <c r="R2677">
        <v>4</v>
      </c>
      <c r="S2677">
        <f t="shared" si="295"/>
        <v>2019</v>
      </c>
      <c r="T2677" t="s">
        <v>12</v>
      </c>
      <c r="U2677">
        <v>1</v>
      </c>
      <c r="V2677" t="s">
        <v>3357</v>
      </c>
      <c r="W2677">
        <f>VLOOKUP(Q2677,'PBT Tag Rates'!$B$5:$E$44,4,FALSE)</f>
        <v>0.95971980899999998</v>
      </c>
      <c r="X2677">
        <v>1</v>
      </c>
      <c r="Y2677" s="14">
        <f>IFERROR(LOOKUP(H2677,{30,43,48,53,58,63,68,73,78,83,88,93,97},{42,47,52,57,62,67,72,77,82,87,92,99,100}),999)</f>
        <v>77</v>
      </c>
      <c r="Z2677" s="17">
        <f t="shared" si="296"/>
        <v>5.5555555555555554</v>
      </c>
      <c r="AA2677" s="17">
        <f t="shared" si="297"/>
        <v>5.5555555555555554</v>
      </c>
      <c r="AB2677" s="17">
        <f t="shared" si="298"/>
        <v>11.658097686375321</v>
      </c>
      <c r="AC2677" s="17" t="s">
        <v>17654</v>
      </c>
    </row>
    <row r="2678" spans="1:29" x14ac:dyDescent="0.25">
      <c r="A2678" t="s">
        <v>3339</v>
      </c>
      <c r="B2678" s="151" t="s">
        <v>10808</v>
      </c>
      <c r="C2678" t="s">
        <v>10809</v>
      </c>
      <c r="D2678" s="1">
        <v>45176</v>
      </c>
      <c r="E2678">
        <f t="shared" si="293"/>
        <v>18</v>
      </c>
      <c r="F2678" t="s">
        <v>6</v>
      </c>
      <c r="G2678">
        <v>880</v>
      </c>
      <c r="H2678">
        <f t="shared" si="292"/>
        <v>88</v>
      </c>
      <c r="I2678" t="s">
        <v>7</v>
      </c>
      <c r="J2678" t="s">
        <v>8</v>
      </c>
      <c r="K2678" t="s">
        <v>10810</v>
      </c>
      <c r="L2678" t="s">
        <v>8</v>
      </c>
      <c r="M2678" t="s">
        <v>6</v>
      </c>
      <c r="N2678" t="str">
        <f t="shared" si="294"/>
        <v>M</v>
      </c>
      <c r="O2678" t="s">
        <v>2321</v>
      </c>
      <c r="P2678" t="s">
        <v>2322</v>
      </c>
      <c r="Q2678" t="s">
        <v>221</v>
      </c>
      <c r="R2678">
        <v>4</v>
      </c>
      <c r="S2678">
        <f t="shared" si="295"/>
        <v>2019</v>
      </c>
      <c r="T2678" t="s">
        <v>12</v>
      </c>
      <c r="U2678">
        <v>1</v>
      </c>
      <c r="V2678" t="s">
        <v>3346</v>
      </c>
      <c r="W2678">
        <f>VLOOKUP(Q2678,'PBT Tag Rates'!$B$5:$E$44,4,FALSE)</f>
        <v>0.95971980899999998</v>
      </c>
      <c r="X2678">
        <v>1</v>
      </c>
      <c r="Y2678" s="14">
        <f>IFERROR(LOOKUP(H2678,{30,43,48,53,58,63,68,73,78,83,88,93,97},{42,47,52,57,62,67,72,77,82,87,92,99,100}),999)</f>
        <v>92</v>
      </c>
      <c r="Z2678" s="17">
        <f t="shared" si="296"/>
        <v>5.5555555555555554</v>
      </c>
      <c r="AA2678" s="17">
        <f t="shared" si="297"/>
        <v>5.5555555555555554</v>
      </c>
      <c r="AB2678" s="17">
        <f t="shared" si="298"/>
        <v>11.658097686375321</v>
      </c>
      <c r="AC2678" s="17" t="s">
        <v>17654</v>
      </c>
    </row>
    <row r="2679" spans="1:29" x14ac:dyDescent="0.25">
      <c r="A2679" t="s">
        <v>3339</v>
      </c>
      <c r="B2679" s="151" t="s">
        <v>10811</v>
      </c>
      <c r="C2679" t="s">
        <v>1555</v>
      </c>
      <c r="D2679" s="1">
        <v>45176</v>
      </c>
      <c r="E2679">
        <f t="shared" si="293"/>
        <v>18</v>
      </c>
      <c r="F2679" t="s">
        <v>14</v>
      </c>
      <c r="G2679">
        <v>780</v>
      </c>
      <c r="H2679">
        <f t="shared" si="292"/>
        <v>78</v>
      </c>
      <c r="I2679" t="s">
        <v>7</v>
      </c>
      <c r="J2679" t="s">
        <v>8</v>
      </c>
      <c r="K2679" t="s">
        <v>10812</v>
      </c>
      <c r="L2679" t="s">
        <v>8</v>
      </c>
      <c r="M2679" t="s">
        <v>14</v>
      </c>
      <c r="N2679" t="str">
        <f t="shared" si="294"/>
        <v>F</v>
      </c>
      <c r="O2679" t="s">
        <v>8</v>
      </c>
      <c r="P2679" t="s">
        <v>8</v>
      </c>
      <c r="Q2679" t="s">
        <v>11</v>
      </c>
      <c r="R2679" t="s">
        <v>8</v>
      </c>
      <c r="S2679" t="str">
        <f t="shared" si="295"/>
        <v>U</v>
      </c>
      <c r="T2679" t="s">
        <v>12</v>
      </c>
      <c r="U2679">
        <v>1</v>
      </c>
      <c r="V2679" t="s">
        <v>11</v>
      </c>
      <c r="W2679" t="e">
        <f>VLOOKUP(Q2679,'PBT Tag Rates'!$B$5:$E$44,4,FALSE)</f>
        <v>#N/A</v>
      </c>
      <c r="X2679">
        <v>1</v>
      </c>
      <c r="Y2679" s="14">
        <f>IFERROR(LOOKUP(H2679,{30,43,48,53,58,63,68,73,78,83,88,93,97},{42,47,52,57,62,67,72,77,82,87,92,99,100}),999)</f>
        <v>82</v>
      </c>
      <c r="Z2679" s="17">
        <f t="shared" si="296"/>
        <v>5.5555555555555554</v>
      </c>
      <c r="AA2679" s="17">
        <f t="shared" si="297"/>
        <v>5.5555555555555554</v>
      </c>
      <c r="AB2679" s="17">
        <f t="shared" si="298"/>
        <v>11.658097686375321</v>
      </c>
      <c r="AC2679" s="17" t="s">
        <v>17654</v>
      </c>
    </row>
    <row r="2680" spans="1:29" x14ac:dyDescent="0.25">
      <c r="A2680" t="s">
        <v>3339</v>
      </c>
      <c r="B2680" s="151" t="s">
        <v>10813</v>
      </c>
      <c r="C2680" t="s">
        <v>10814</v>
      </c>
      <c r="D2680" s="1">
        <v>45176</v>
      </c>
      <c r="E2680">
        <f t="shared" si="293"/>
        <v>18</v>
      </c>
      <c r="F2680" t="s">
        <v>14</v>
      </c>
      <c r="G2680">
        <v>730</v>
      </c>
      <c r="H2680">
        <f t="shared" si="292"/>
        <v>73</v>
      </c>
      <c r="I2680" t="s">
        <v>7</v>
      </c>
      <c r="J2680" t="s">
        <v>8</v>
      </c>
      <c r="K2680" t="s">
        <v>10815</v>
      </c>
      <c r="L2680" t="s">
        <v>8</v>
      </c>
      <c r="M2680" t="s">
        <v>14</v>
      </c>
      <c r="N2680" t="str">
        <f t="shared" si="294"/>
        <v>F</v>
      </c>
      <c r="O2680" t="s">
        <v>8</v>
      </c>
      <c r="P2680" t="s">
        <v>8</v>
      </c>
      <c r="Q2680" t="s">
        <v>11</v>
      </c>
      <c r="R2680" t="s">
        <v>8</v>
      </c>
      <c r="S2680" t="str">
        <f t="shared" si="295"/>
        <v>U</v>
      </c>
      <c r="T2680" t="s">
        <v>12</v>
      </c>
      <c r="U2680">
        <v>0.999999999999998</v>
      </c>
      <c r="V2680" t="s">
        <v>11</v>
      </c>
      <c r="W2680" t="e">
        <f>VLOOKUP(Q2680,'PBT Tag Rates'!$B$5:$E$44,4,FALSE)</f>
        <v>#N/A</v>
      </c>
      <c r="X2680">
        <v>1</v>
      </c>
      <c r="Y2680" s="14">
        <f>IFERROR(LOOKUP(H2680,{30,43,48,53,58,63,68,73,78,83,88,93,97},{42,47,52,57,62,67,72,77,82,87,92,99,100}),999)</f>
        <v>77</v>
      </c>
      <c r="Z2680" s="17">
        <f t="shared" si="296"/>
        <v>5.5555555555555554</v>
      </c>
      <c r="AA2680" s="17">
        <f t="shared" si="297"/>
        <v>5.5555555555555554</v>
      </c>
      <c r="AB2680" s="17">
        <f t="shared" si="298"/>
        <v>11.658097686375321</v>
      </c>
      <c r="AC2680" s="17" t="s">
        <v>17654</v>
      </c>
    </row>
    <row r="2681" spans="1:29" x14ac:dyDescent="0.25">
      <c r="A2681" t="s">
        <v>3339</v>
      </c>
      <c r="B2681" s="151" t="s">
        <v>10816</v>
      </c>
      <c r="C2681" t="s">
        <v>10817</v>
      </c>
      <c r="D2681" s="1">
        <v>45176</v>
      </c>
      <c r="E2681">
        <f t="shared" si="293"/>
        <v>18</v>
      </c>
      <c r="F2681" t="s">
        <v>14</v>
      </c>
      <c r="G2681">
        <v>760</v>
      </c>
      <c r="H2681">
        <f t="shared" si="292"/>
        <v>76</v>
      </c>
      <c r="I2681" t="s">
        <v>7</v>
      </c>
      <c r="J2681" t="s">
        <v>8</v>
      </c>
      <c r="K2681" t="s">
        <v>10818</v>
      </c>
      <c r="L2681" t="s">
        <v>8</v>
      </c>
      <c r="M2681" t="s">
        <v>14</v>
      </c>
      <c r="N2681" t="str">
        <f t="shared" si="294"/>
        <v>F</v>
      </c>
      <c r="O2681" t="s">
        <v>2606</v>
      </c>
      <c r="P2681" t="s">
        <v>10819</v>
      </c>
      <c r="Q2681" t="s">
        <v>221</v>
      </c>
      <c r="R2681">
        <v>4</v>
      </c>
      <c r="S2681">
        <f t="shared" si="295"/>
        <v>2019</v>
      </c>
      <c r="T2681" t="s">
        <v>12</v>
      </c>
      <c r="U2681">
        <v>1</v>
      </c>
      <c r="V2681" t="s">
        <v>3386</v>
      </c>
      <c r="W2681">
        <f>VLOOKUP(Q2681,'PBT Tag Rates'!$B$5:$E$44,4,FALSE)</f>
        <v>0.95971980899999998</v>
      </c>
      <c r="X2681">
        <v>1</v>
      </c>
      <c r="Y2681" s="14">
        <f>IFERROR(LOOKUP(H2681,{30,43,48,53,58,63,68,73,78,83,88,93,97},{42,47,52,57,62,67,72,77,82,87,92,99,100}),999)</f>
        <v>77</v>
      </c>
      <c r="Z2681" s="17">
        <f t="shared" si="296"/>
        <v>5.5555555555555554</v>
      </c>
      <c r="AA2681" s="17">
        <f t="shared" si="297"/>
        <v>5.5555555555555554</v>
      </c>
      <c r="AB2681" s="17">
        <f t="shared" si="298"/>
        <v>11.658097686375321</v>
      </c>
      <c r="AC2681" s="17" t="s">
        <v>17654</v>
      </c>
    </row>
    <row r="2682" spans="1:29" x14ac:dyDescent="0.25">
      <c r="A2682" t="s">
        <v>3339</v>
      </c>
      <c r="B2682" s="151" t="s">
        <v>10820</v>
      </c>
      <c r="C2682" t="s">
        <v>1556</v>
      </c>
      <c r="D2682" s="1">
        <v>45176</v>
      </c>
      <c r="E2682">
        <f t="shared" si="293"/>
        <v>18</v>
      </c>
      <c r="F2682" t="s">
        <v>6</v>
      </c>
      <c r="G2682">
        <v>690</v>
      </c>
      <c r="H2682">
        <f t="shared" si="292"/>
        <v>69</v>
      </c>
      <c r="I2682" t="s">
        <v>7</v>
      </c>
      <c r="J2682" t="s">
        <v>8</v>
      </c>
      <c r="K2682" t="s">
        <v>8</v>
      </c>
      <c r="L2682" t="s">
        <v>8</v>
      </c>
      <c r="M2682" t="s">
        <v>6</v>
      </c>
      <c r="N2682" t="str">
        <f t="shared" si="294"/>
        <v>M</v>
      </c>
      <c r="O2682" t="s">
        <v>1823</v>
      </c>
      <c r="P2682" t="s">
        <v>1824</v>
      </c>
      <c r="Q2682" t="s">
        <v>221</v>
      </c>
      <c r="R2682">
        <v>4</v>
      </c>
      <c r="S2682">
        <f t="shared" si="295"/>
        <v>2019</v>
      </c>
      <c r="T2682" t="s">
        <v>12</v>
      </c>
      <c r="U2682">
        <v>0.999999999999998</v>
      </c>
      <c r="V2682" t="s">
        <v>3386</v>
      </c>
      <c r="W2682">
        <f>VLOOKUP(Q2682,'PBT Tag Rates'!$B$5:$E$44,4,FALSE)</f>
        <v>0.95971980899999998</v>
      </c>
      <c r="X2682">
        <v>1</v>
      </c>
      <c r="Y2682" s="14">
        <f>IFERROR(LOOKUP(H2682,{30,43,48,53,58,63,68,73,78,83,88,93,97},{42,47,52,57,62,67,72,77,82,87,92,99,100}),999)</f>
        <v>72</v>
      </c>
      <c r="Z2682" s="17">
        <f t="shared" si="296"/>
        <v>5.5555555555555554</v>
      </c>
      <c r="AA2682" s="17">
        <f t="shared" si="297"/>
        <v>5.5555555555555554</v>
      </c>
      <c r="AB2682" s="17">
        <f t="shared" si="298"/>
        <v>11.658097686375321</v>
      </c>
      <c r="AC2682" s="17" t="s">
        <v>17654</v>
      </c>
    </row>
    <row r="2683" spans="1:29" x14ac:dyDescent="0.25">
      <c r="A2683" t="s">
        <v>3339</v>
      </c>
      <c r="B2683" s="151" t="s">
        <v>10821</v>
      </c>
      <c r="C2683" t="s">
        <v>1559</v>
      </c>
      <c r="D2683" s="1">
        <v>45176</v>
      </c>
      <c r="E2683">
        <f t="shared" si="293"/>
        <v>18</v>
      </c>
      <c r="F2683" t="s">
        <v>14</v>
      </c>
      <c r="G2683">
        <v>780</v>
      </c>
      <c r="H2683">
        <f t="shared" si="292"/>
        <v>78</v>
      </c>
      <c r="I2683" t="s">
        <v>7</v>
      </c>
      <c r="J2683" t="s">
        <v>8</v>
      </c>
      <c r="K2683" t="s">
        <v>10822</v>
      </c>
      <c r="L2683" t="s">
        <v>8</v>
      </c>
      <c r="M2683" t="s">
        <v>14</v>
      </c>
      <c r="N2683" t="str">
        <f t="shared" si="294"/>
        <v>F</v>
      </c>
      <c r="O2683" t="s">
        <v>2245</v>
      </c>
      <c r="P2683" t="s">
        <v>2977</v>
      </c>
      <c r="Q2683" t="s">
        <v>221</v>
      </c>
      <c r="R2683">
        <v>4</v>
      </c>
      <c r="S2683">
        <f t="shared" si="295"/>
        <v>2019</v>
      </c>
      <c r="T2683" t="s">
        <v>12</v>
      </c>
      <c r="U2683">
        <v>1</v>
      </c>
      <c r="V2683" t="s">
        <v>3396</v>
      </c>
      <c r="W2683">
        <f>VLOOKUP(Q2683,'PBT Tag Rates'!$B$5:$E$44,4,FALSE)</f>
        <v>0.95971980899999998</v>
      </c>
      <c r="X2683">
        <v>1</v>
      </c>
      <c r="Y2683" s="14">
        <f>IFERROR(LOOKUP(H2683,{30,43,48,53,58,63,68,73,78,83,88,93,97},{42,47,52,57,62,67,72,77,82,87,92,99,100}),999)</f>
        <v>82</v>
      </c>
      <c r="Z2683" s="17">
        <f t="shared" si="296"/>
        <v>5.5555555555555554</v>
      </c>
      <c r="AA2683" s="17">
        <f t="shared" si="297"/>
        <v>5.5555555555555554</v>
      </c>
      <c r="AB2683" s="17">
        <f t="shared" si="298"/>
        <v>11.658097686375321</v>
      </c>
      <c r="AC2683" s="17" t="s">
        <v>17655</v>
      </c>
    </row>
    <row r="2684" spans="1:29" x14ac:dyDescent="0.25">
      <c r="A2684" t="s">
        <v>3339</v>
      </c>
      <c r="B2684" s="151" t="s">
        <v>10823</v>
      </c>
      <c r="C2684" t="s">
        <v>10824</v>
      </c>
      <c r="D2684" s="1">
        <v>45176</v>
      </c>
      <c r="E2684">
        <f t="shared" si="293"/>
        <v>18</v>
      </c>
      <c r="F2684" t="s">
        <v>6</v>
      </c>
      <c r="G2684">
        <v>800</v>
      </c>
      <c r="H2684">
        <f t="shared" si="292"/>
        <v>80</v>
      </c>
      <c r="I2684" t="s">
        <v>7</v>
      </c>
      <c r="J2684" t="s">
        <v>8</v>
      </c>
      <c r="K2684" t="s">
        <v>10825</v>
      </c>
      <c r="L2684" t="s">
        <v>8</v>
      </c>
      <c r="M2684" t="s">
        <v>6</v>
      </c>
      <c r="N2684" t="str">
        <f t="shared" si="294"/>
        <v>M</v>
      </c>
      <c r="O2684" t="s">
        <v>8</v>
      </c>
      <c r="P2684" t="s">
        <v>8</v>
      </c>
      <c r="Q2684" t="s">
        <v>11</v>
      </c>
      <c r="R2684" t="s">
        <v>8</v>
      </c>
      <c r="S2684" t="str">
        <f t="shared" si="295"/>
        <v>U</v>
      </c>
      <c r="T2684" t="s">
        <v>12</v>
      </c>
      <c r="U2684">
        <v>0.99999999999999201</v>
      </c>
      <c r="V2684" t="s">
        <v>11</v>
      </c>
      <c r="W2684" t="e">
        <f>VLOOKUP(Q2684,'PBT Tag Rates'!$B$5:$E$44,4,FALSE)</f>
        <v>#N/A</v>
      </c>
      <c r="X2684">
        <v>1</v>
      </c>
      <c r="Y2684" s="14">
        <f>IFERROR(LOOKUP(H2684,{30,43,48,53,58,63,68,73,78,83,88,93,97},{42,47,52,57,62,67,72,77,82,87,92,99,100}),999)</f>
        <v>82</v>
      </c>
      <c r="Z2684" s="17">
        <f t="shared" si="296"/>
        <v>5.5555555555555554</v>
      </c>
      <c r="AA2684" s="17">
        <f t="shared" si="297"/>
        <v>5.5555555555555554</v>
      </c>
      <c r="AB2684" s="17">
        <f t="shared" si="298"/>
        <v>11.658097686375321</v>
      </c>
      <c r="AC2684" s="17" t="s">
        <v>17654</v>
      </c>
    </row>
    <row r="2685" spans="1:29" x14ac:dyDescent="0.25">
      <c r="A2685" t="s">
        <v>3339</v>
      </c>
      <c r="B2685" s="151" t="s">
        <v>10826</v>
      </c>
      <c r="C2685" t="s">
        <v>1561</v>
      </c>
      <c r="D2685" s="1">
        <v>45176</v>
      </c>
      <c r="E2685">
        <f t="shared" si="293"/>
        <v>18</v>
      </c>
      <c r="F2685" t="s">
        <v>14</v>
      </c>
      <c r="G2685">
        <v>750</v>
      </c>
      <c r="H2685">
        <f t="shared" si="292"/>
        <v>75</v>
      </c>
      <c r="I2685" t="s">
        <v>7</v>
      </c>
      <c r="J2685" t="s">
        <v>8</v>
      </c>
      <c r="K2685" t="s">
        <v>10827</v>
      </c>
      <c r="L2685" t="s">
        <v>8</v>
      </c>
      <c r="M2685" t="s">
        <v>14</v>
      </c>
      <c r="N2685" t="str">
        <f t="shared" si="294"/>
        <v>F</v>
      </c>
      <c r="O2685" t="s">
        <v>8495</v>
      </c>
      <c r="P2685" t="s">
        <v>8496</v>
      </c>
      <c r="Q2685" t="s">
        <v>221</v>
      </c>
      <c r="R2685">
        <v>4</v>
      </c>
      <c r="S2685">
        <f t="shared" si="295"/>
        <v>2019</v>
      </c>
      <c r="T2685" t="s">
        <v>12</v>
      </c>
      <c r="U2685">
        <v>0.999999999999995</v>
      </c>
      <c r="V2685" t="s">
        <v>3396</v>
      </c>
      <c r="W2685">
        <f>VLOOKUP(Q2685,'PBT Tag Rates'!$B$5:$E$44,4,FALSE)</f>
        <v>0.95971980899999998</v>
      </c>
      <c r="X2685">
        <v>1</v>
      </c>
      <c r="Y2685" s="14">
        <f>IFERROR(LOOKUP(H2685,{30,43,48,53,58,63,68,73,78,83,88,93,97},{42,47,52,57,62,67,72,77,82,87,92,99,100}),999)</f>
        <v>77</v>
      </c>
      <c r="Z2685" s="17">
        <f t="shared" si="296"/>
        <v>5.5555555555555554</v>
      </c>
      <c r="AA2685" s="17">
        <f t="shared" si="297"/>
        <v>5.5555555555555554</v>
      </c>
      <c r="AB2685" s="17">
        <f t="shared" si="298"/>
        <v>11.658097686375321</v>
      </c>
      <c r="AC2685" s="17" t="s">
        <v>17655</v>
      </c>
    </row>
    <row r="2686" spans="1:29" x14ac:dyDescent="0.25">
      <c r="A2686" t="s">
        <v>3339</v>
      </c>
      <c r="B2686" s="151" t="s">
        <v>10828</v>
      </c>
      <c r="C2686" t="s">
        <v>10829</v>
      </c>
      <c r="D2686" s="1">
        <v>45176</v>
      </c>
      <c r="E2686">
        <f t="shared" si="293"/>
        <v>18</v>
      </c>
      <c r="F2686" t="s">
        <v>14</v>
      </c>
      <c r="G2686">
        <v>710</v>
      </c>
      <c r="H2686">
        <f t="shared" si="292"/>
        <v>71</v>
      </c>
      <c r="I2686" t="s">
        <v>7</v>
      </c>
      <c r="J2686" t="s">
        <v>8</v>
      </c>
      <c r="K2686" t="s">
        <v>10830</v>
      </c>
      <c r="L2686" t="s">
        <v>8</v>
      </c>
      <c r="M2686" t="s">
        <v>14</v>
      </c>
      <c r="N2686" t="str">
        <f t="shared" si="294"/>
        <v>F</v>
      </c>
      <c r="O2686" t="s">
        <v>4108</v>
      </c>
      <c r="P2686" t="s">
        <v>9337</v>
      </c>
      <c r="Q2686" t="s">
        <v>221</v>
      </c>
      <c r="R2686">
        <v>4</v>
      </c>
      <c r="S2686">
        <f t="shared" si="295"/>
        <v>2019</v>
      </c>
      <c r="T2686" t="s">
        <v>12</v>
      </c>
      <c r="U2686">
        <v>1</v>
      </c>
      <c r="V2686" t="s">
        <v>3951</v>
      </c>
      <c r="W2686">
        <f>VLOOKUP(Q2686,'PBT Tag Rates'!$B$5:$E$44,4,FALSE)</f>
        <v>0.95971980899999998</v>
      </c>
      <c r="X2686">
        <v>1</v>
      </c>
      <c r="Y2686" s="14">
        <f>IFERROR(LOOKUP(H2686,{30,43,48,53,58,63,68,73,78,83,88,93,97},{42,47,52,57,62,67,72,77,82,87,92,99,100}),999)</f>
        <v>72</v>
      </c>
      <c r="Z2686" s="17">
        <f t="shared" si="296"/>
        <v>5.5555555555555554</v>
      </c>
      <c r="AA2686" s="17">
        <f t="shared" si="297"/>
        <v>5.5555555555555554</v>
      </c>
      <c r="AB2686" s="17">
        <f t="shared" si="298"/>
        <v>11.658097686375321</v>
      </c>
      <c r="AC2686" s="17" t="s">
        <v>17655</v>
      </c>
    </row>
    <row r="2687" spans="1:29" x14ac:dyDescent="0.25">
      <c r="A2687" t="s">
        <v>3339</v>
      </c>
      <c r="B2687" s="151" t="s">
        <v>10831</v>
      </c>
      <c r="C2687" t="s">
        <v>1562</v>
      </c>
      <c r="D2687" s="1">
        <v>45176</v>
      </c>
      <c r="E2687">
        <f t="shared" si="293"/>
        <v>18</v>
      </c>
      <c r="F2687" t="s">
        <v>6</v>
      </c>
      <c r="G2687">
        <v>640</v>
      </c>
      <c r="H2687">
        <f t="shared" si="292"/>
        <v>64</v>
      </c>
      <c r="I2687" t="s">
        <v>9</v>
      </c>
      <c r="J2687">
        <v>1</v>
      </c>
      <c r="K2687" t="s">
        <v>8</v>
      </c>
      <c r="L2687" t="s">
        <v>8</v>
      </c>
      <c r="M2687" t="s">
        <v>6</v>
      </c>
      <c r="N2687" t="str">
        <f t="shared" si="294"/>
        <v>M</v>
      </c>
      <c r="O2687" t="s">
        <v>10832</v>
      </c>
      <c r="P2687" t="s">
        <v>10833</v>
      </c>
      <c r="Q2687" t="s">
        <v>918</v>
      </c>
      <c r="R2687">
        <v>3</v>
      </c>
      <c r="S2687">
        <f t="shared" si="295"/>
        <v>2020</v>
      </c>
      <c r="T2687" t="s">
        <v>12</v>
      </c>
      <c r="U2687">
        <v>1</v>
      </c>
      <c r="V2687" t="s">
        <v>3821</v>
      </c>
      <c r="W2687">
        <f>VLOOKUP(Q2687,'PBT Tag Rates'!$B$5:$E$44,4,FALSE)</f>
        <v>0.98961045999999997</v>
      </c>
      <c r="X2687">
        <v>1</v>
      </c>
      <c r="Y2687" s="14">
        <f>IFERROR(LOOKUP(H2687,{30,43,48,53,58,63,68,73,78,83,88,93,97},{42,47,52,57,62,67,72,77,82,87,92,99,100}),999)</f>
        <v>67</v>
      </c>
      <c r="Z2687" s="17">
        <f t="shared" si="296"/>
        <v>5.5555555555555554</v>
      </c>
      <c r="AA2687" s="17">
        <f t="shared" si="297"/>
        <v>5.5555555555555554</v>
      </c>
      <c r="AB2687" s="17">
        <f t="shared" si="298"/>
        <v>11.658097686375321</v>
      </c>
      <c r="AC2687" s="17" t="s">
        <v>17654</v>
      </c>
    </row>
    <row r="2688" spans="1:29" x14ac:dyDescent="0.25">
      <c r="A2688" t="s">
        <v>3339</v>
      </c>
      <c r="B2688" s="151" t="s">
        <v>10834</v>
      </c>
      <c r="C2688" t="s">
        <v>10835</v>
      </c>
      <c r="D2688" s="1">
        <v>45176</v>
      </c>
      <c r="E2688">
        <f t="shared" si="293"/>
        <v>18</v>
      </c>
      <c r="F2688" t="s">
        <v>6</v>
      </c>
      <c r="G2688">
        <v>720</v>
      </c>
      <c r="H2688">
        <f t="shared" si="292"/>
        <v>72</v>
      </c>
      <c r="I2688" t="s">
        <v>7</v>
      </c>
      <c r="J2688" t="s">
        <v>8</v>
      </c>
      <c r="K2688" t="s">
        <v>10836</v>
      </c>
      <c r="L2688" t="s">
        <v>8</v>
      </c>
      <c r="M2688" t="s">
        <v>6</v>
      </c>
      <c r="N2688" t="str">
        <f t="shared" si="294"/>
        <v>M</v>
      </c>
      <c r="O2688" t="s">
        <v>1020</v>
      </c>
      <c r="P2688" t="s">
        <v>1021</v>
      </c>
      <c r="Q2688" t="s">
        <v>281</v>
      </c>
      <c r="R2688">
        <v>4</v>
      </c>
      <c r="S2688">
        <f t="shared" si="295"/>
        <v>2019</v>
      </c>
      <c r="T2688" t="s">
        <v>12</v>
      </c>
      <c r="U2688">
        <v>0.999999999999995</v>
      </c>
      <c r="V2688" t="s">
        <v>3169</v>
      </c>
      <c r="W2688">
        <f>VLOOKUP(Q2688,'PBT Tag Rates'!$B$5:$E$44,4,FALSE)</f>
        <v>0.99705232300000002</v>
      </c>
      <c r="X2688">
        <v>1</v>
      </c>
      <c r="Y2688" s="14">
        <f>IFERROR(LOOKUP(H2688,{30,43,48,53,58,63,68,73,78,83,88,93,97},{42,47,52,57,62,67,72,77,82,87,92,99,100}),999)</f>
        <v>72</v>
      </c>
      <c r="Z2688" s="17">
        <f t="shared" si="296"/>
        <v>5.5555555555555554</v>
      </c>
      <c r="AA2688" s="17">
        <f t="shared" si="297"/>
        <v>5.5555555555555554</v>
      </c>
      <c r="AB2688" s="17">
        <f t="shared" si="298"/>
        <v>11.658097686375321</v>
      </c>
      <c r="AC2688" s="17" t="s">
        <v>17654</v>
      </c>
    </row>
    <row r="2689" spans="1:29" x14ac:dyDescent="0.25">
      <c r="A2689" t="s">
        <v>3339</v>
      </c>
      <c r="B2689" s="151" t="s">
        <v>10837</v>
      </c>
      <c r="C2689" t="s">
        <v>1563</v>
      </c>
      <c r="D2689" s="1">
        <v>45176</v>
      </c>
      <c r="E2689">
        <f t="shared" si="293"/>
        <v>18</v>
      </c>
      <c r="F2689" t="s">
        <v>6</v>
      </c>
      <c r="G2689">
        <v>630</v>
      </c>
      <c r="H2689">
        <f t="shared" si="292"/>
        <v>63</v>
      </c>
      <c r="I2689" t="s">
        <v>9</v>
      </c>
      <c r="J2689">
        <v>1</v>
      </c>
      <c r="K2689" t="s">
        <v>8</v>
      </c>
      <c r="L2689" t="s">
        <v>8</v>
      </c>
      <c r="M2689" t="s">
        <v>14</v>
      </c>
      <c r="N2689" t="str">
        <f t="shared" si="294"/>
        <v>F</v>
      </c>
      <c r="O2689" t="s">
        <v>8</v>
      </c>
      <c r="P2689" t="s">
        <v>8</v>
      </c>
      <c r="Q2689" t="s">
        <v>11</v>
      </c>
      <c r="R2689" t="s">
        <v>8</v>
      </c>
      <c r="S2689" t="str">
        <f t="shared" si="295"/>
        <v>U</v>
      </c>
      <c r="T2689" t="s">
        <v>12</v>
      </c>
      <c r="U2689">
        <v>0.999999999999998</v>
      </c>
      <c r="V2689" t="s">
        <v>3100</v>
      </c>
      <c r="W2689" t="e">
        <f>VLOOKUP(Q2689,'PBT Tag Rates'!$B$5:$E$44,4,FALSE)</f>
        <v>#N/A</v>
      </c>
      <c r="X2689">
        <v>1</v>
      </c>
      <c r="Y2689" s="14">
        <f>IFERROR(LOOKUP(H2689,{30,43,48,53,58,63,68,73,78,83,88,93,97},{42,47,52,57,62,67,72,77,82,87,92,99,100}),999)</f>
        <v>67</v>
      </c>
      <c r="Z2689" s="17">
        <f t="shared" si="296"/>
        <v>5.5555555555555554</v>
      </c>
      <c r="AA2689" s="17">
        <f t="shared" si="297"/>
        <v>5.5555555555555554</v>
      </c>
      <c r="AB2689" s="17">
        <f t="shared" si="298"/>
        <v>11.658097686375321</v>
      </c>
      <c r="AC2689" s="17" t="s">
        <v>17654</v>
      </c>
    </row>
    <row r="2690" spans="1:29" x14ac:dyDescent="0.25">
      <c r="A2690" t="s">
        <v>3339</v>
      </c>
      <c r="B2690" s="151" t="s">
        <v>10838</v>
      </c>
      <c r="C2690" t="s">
        <v>1564</v>
      </c>
      <c r="D2690" s="1">
        <v>45176</v>
      </c>
      <c r="E2690">
        <f t="shared" si="293"/>
        <v>18</v>
      </c>
      <c r="F2690" t="s">
        <v>6</v>
      </c>
      <c r="G2690">
        <v>490</v>
      </c>
      <c r="H2690">
        <f t="shared" si="292"/>
        <v>49</v>
      </c>
      <c r="I2690" t="s">
        <v>9</v>
      </c>
      <c r="J2690">
        <v>1</v>
      </c>
      <c r="K2690" t="s">
        <v>8</v>
      </c>
      <c r="L2690" t="s">
        <v>8</v>
      </c>
      <c r="M2690" t="s">
        <v>6</v>
      </c>
      <c r="N2690" t="str">
        <f t="shared" si="294"/>
        <v>M</v>
      </c>
      <c r="O2690" t="s">
        <v>10839</v>
      </c>
      <c r="P2690" t="s">
        <v>10840</v>
      </c>
      <c r="Q2690" t="s">
        <v>918</v>
      </c>
      <c r="R2690">
        <v>3</v>
      </c>
      <c r="S2690">
        <f t="shared" si="295"/>
        <v>2020</v>
      </c>
      <c r="T2690" t="s">
        <v>12</v>
      </c>
      <c r="U2690">
        <v>1</v>
      </c>
      <c r="V2690" t="s">
        <v>3951</v>
      </c>
      <c r="W2690">
        <f>VLOOKUP(Q2690,'PBT Tag Rates'!$B$5:$E$44,4,FALSE)</f>
        <v>0.98961045999999997</v>
      </c>
      <c r="X2690">
        <v>1</v>
      </c>
      <c r="Y2690" s="14">
        <f>IFERROR(LOOKUP(H2690,{30,43,48,53,58,63,68,73,78,83,88,93,97},{42,47,52,57,62,67,72,77,82,87,92,99,100}),999)</f>
        <v>52</v>
      </c>
      <c r="Z2690" s="17">
        <f t="shared" si="296"/>
        <v>5.5555555555555554</v>
      </c>
      <c r="AA2690" s="17">
        <f t="shared" si="297"/>
        <v>5.5555555555555554</v>
      </c>
      <c r="AB2690" s="17">
        <f t="shared" si="298"/>
        <v>11.658097686375321</v>
      </c>
      <c r="AC2690" s="17" t="s">
        <v>17655</v>
      </c>
    </row>
    <row r="2691" spans="1:29" x14ac:dyDescent="0.25">
      <c r="A2691" t="s">
        <v>3339</v>
      </c>
      <c r="B2691" s="151" t="s">
        <v>10841</v>
      </c>
      <c r="C2691" t="s">
        <v>1565</v>
      </c>
      <c r="D2691" s="1">
        <v>45176</v>
      </c>
      <c r="E2691">
        <f t="shared" si="293"/>
        <v>18</v>
      </c>
      <c r="F2691" t="s">
        <v>6</v>
      </c>
      <c r="G2691">
        <v>940</v>
      </c>
      <c r="H2691">
        <f t="shared" si="292"/>
        <v>94</v>
      </c>
      <c r="I2691" t="s">
        <v>7</v>
      </c>
      <c r="J2691" t="s">
        <v>8</v>
      </c>
      <c r="K2691" t="s">
        <v>10842</v>
      </c>
      <c r="L2691" t="s">
        <v>8</v>
      </c>
      <c r="M2691" t="s">
        <v>6</v>
      </c>
      <c r="N2691" t="str">
        <f t="shared" si="294"/>
        <v>M</v>
      </c>
      <c r="O2691" t="s">
        <v>8</v>
      </c>
      <c r="P2691" t="s">
        <v>8</v>
      </c>
      <c r="Q2691" t="s">
        <v>11</v>
      </c>
      <c r="R2691" t="s">
        <v>8</v>
      </c>
      <c r="S2691" t="str">
        <f t="shared" si="295"/>
        <v>U</v>
      </c>
      <c r="T2691" t="s">
        <v>12</v>
      </c>
      <c r="U2691">
        <v>1</v>
      </c>
      <c r="V2691" t="s">
        <v>11</v>
      </c>
      <c r="W2691" t="e">
        <f>VLOOKUP(Q2691,'PBT Tag Rates'!$B$5:$E$44,4,FALSE)</f>
        <v>#N/A</v>
      </c>
      <c r="X2691">
        <v>1</v>
      </c>
      <c r="Y2691" s="14">
        <f>IFERROR(LOOKUP(H2691,{30,43,48,53,58,63,68,73,78,83,88,93,97},{42,47,52,57,62,67,72,77,82,87,92,99,100}),999)</f>
        <v>99</v>
      </c>
      <c r="Z2691" s="17">
        <f t="shared" si="296"/>
        <v>5.5555555555555554</v>
      </c>
      <c r="AA2691" s="17">
        <f t="shared" si="297"/>
        <v>5.5555555555555554</v>
      </c>
      <c r="AB2691" s="17">
        <f t="shared" si="298"/>
        <v>11.658097686375321</v>
      </c>
      <c r="AC2691" s="17" t="s">
        <v>17654</v>
      </c>
    </row>
    <row r="2692" spans="1:29" x14ac:dyDescent="0.25">
      <c r="A2692" t="s">
        <v>3339</v>
      </c>
      <c r="B2692" s="151" t="s">
        <v>10843</v>
      </c>
      <c r="C2692" t="s">
        <v>10844</v>
      </c>
      <c r="D2692" s="1">
        <v>45176</v>
      </c>
      <c r="E2692">
        <f t="shared" si="293"/>
        <v>18</v>
      </c>
      <c r="F2692" t="s">
        <v>14</v>
      </c>
      <c r="G2692">
        <v>760</v>
      </c>
      <c r="H2692">
        <f t="shared" si="292"/>
        <v>76</v>
      </c>
      <c r="I2692" t="s">
        <v>7</v>
      </c>
      <c r="J2692" t="s">
        <v>8</v>
      </c>
      <c r="K2692" t="s">
        <v>10845</v>
      </c>
      <c r="L2692" t="s">
        <v>8</v>
      </c>
      <c r="M2692" t="s">
        <v>14</v>
      </c>
      <c r="N2692" t="str">
        <f t="shared" si="294"/>
        <v>F</v>
      </c>
      <c r="O2692" t="s">
        <v>260</v>
      </c>
      <c r="P2692" t="s">
        <v>6488</v>
      </c>
      <c r="Q2692" t="s">
        <v>221</v>
      </c>
      <c r="R2692">
        <v>4</v>
      </c>
      <c r="S2692">
        <f t="shared" si="295"/>
        <v>2019</v>
      </c>
      <c r="T2692" t="s">
        <v>12</v>
      </c>
      <c r="U2692">
        <v>1</v>
      </c>
      <c r="V2692" t="s">
        <v>3363</v>
      </c>
      <c r="W2692">
        <f>VLOOKUP(Q2692,'PBT Tag Rates'!$B$5:$E$44,4,FALSE)</f>
        <v>0.95971980899999998</v>
      </c>
      <c r="X2692">
        <v>1</v>
      </c>
      <c r="Y2692" s="14">
        <f>IFERROR(LOOKUP(H2692,{30,43,48,53,58,63,68,73,78,83,88,93,97},{42,47,52,57,62,67,72,77,82,87,92,99,100}),999)</f>
        <v>77</v>
      </c>
      <c r="Z2692" s="17">
        <f t="shared" si="296"/>
        <v>5.5555555555555554</v>
      </c>
      <c r="AA2692" s="17">
        <f t="shared" si="297"/>
        <v>5.5555555555555554</v>
      </c>
      <c r="AB2692" s="17">
        <f t="shared" si="298"/>
        <v>11.658097686375321</v>
      </c>
      <c r="AC2692" s="17" t="s">
        <v>17654</v>
      </c>
    </row>
    <row r="2693" spans="1:29" x14ac:dyDescent="0.25">
      <c r="A2693" t="s">
        <v>3339</v>
      </c>
      <c r="B2693" s="151" t="s">
        <v>10846</v>
      </c>
      <c r="C2693" t="s">
        <v>1566</v>
      </c>
      <c r="D2693" s="1">
        <v>45176</v>
      </c>
      <c r="E2693">
        <f t="shared" si="293"/>
        <v>18</v>
      </c>
      <c r="F2693" t="s">
        <v>14</v>
      </c>
      <c r="G2693">
        <v>770</v>
      </c>
      <c r="H2693">
        <f t="shared" si="292"/>
        <v>77</v>
      </c>
      <c r="I2693" t="s">
        <v>7</v>
      </c>
      <c r="J2693" t="s">
        <v>8</v>
      </c>
      <c r="K2693" t="s">
        <v>10847</v>
      </c>
      <c r="L2693" t="s">
        <v>8</v>
      </c>
      <c r="M2693" t="s">
        <v>14</v>
      </c>
      <c r="N2693" t="str">
        <f t="shared" si="294"/>
        <v>F</v>
      </c>
      <c r="O2693" t="s">
        <v>2703</v>
      </c>
      <c r="P2693" t="s">
        <v>2704</v>
      </c>
      <c r="Q2693" t="s">
        <v>221</v>
      </c>
      <c r="R2693">
        <v>4</v>
      </c>
      <c r="S2693">
        <f t="shared" si="295"/>
        <v>2019</v>
      </c>
      <c r="T2693" t="s">
        <v>12</v>
      </c>
      <c r="U2693">
        <v>0.999999999999999</v>
      </c>
      <c r="V2693" t="s">
        <v>3396</v>
      </c>
      <c r="W2693">
        <f>VLOOKUP(Q2693,'PBT Tag Rates'!$B$5:$E$44,4,FALSE)</f>
        <v>0.95971980899999998</v>
      </c>
      <c r="X2693">
        <v>1</v>
      </c>
      <c r="Y2693" s="14">
        <f>IFERROR(LOOKUP(H2693,{30,43,48,53,58,63,68,73,78,83,88,93,97},{42,47,52,57,62,67,72,77,82,87,92,99,100}),999)</f>
        <v>77</v>
      </c>
      <c r="Z2693" s="17">
        <f t="shared" si="296"/>
        <v>5.5555555555555554</v>
      </c>
      <c r="AA2693" s="17">
        <f t="shared" si="297"/>
        <v>5.5555555555555554</v>
      </c>
      <c r="AB2693" s="17">
        <f t="shared" si="298"/>
        <v>11.658097686375321</v>
      </c>
      <c r="AC2693" s="17" t="s">
        <v>17655</v>
      </c>
    </row>
    <row r="2694" spans="1:29" x14ac:dyDescent="0.25">
      <c r="A2694" t="s">
        <v>3339</v>
      </c>
      <c r="B2694" s="151" t="s">
        <v>10848</v>
      </c>
      <c r="C2694" t="s">
        <v>1567</v>
      </c>
      <c r="D2694" s="1">
        <v>45176</v>
      </c>
      <c r="E2694">
        <f t="shared" si="293"/>
        <v>18</v>
      </c>
      <c r="F2694" t="s">
        <v>6</v>
      </c>
      <c r="G2694">
        <v>680</v>
      </c>
      <c r="H2694">
        <f t="shared" si="292"/>
        <v>68</v>
      </c>
      <c r="I2694" t="s">
        <v>7</v>
      </c>
      <c r="J2694" t="s">
        <v>8</v>
      </c>
      <c r="K2694" t="s">
        <v>8</v>
      </c>
      <c r="L2694" t="s">
        <v>8</v>
      </c>
      <c r="M2694" t="s">
        <v>6</v>
      </c>
      <c r="N2694" t="str">
        <f t="shared" si="294"/>
        <v>M</v>
      </c>
      <c r="O2694" t="s">
        <v>1236</v>
      </c>
      <c r="P2694" t="s">
        <v>1237</v>
      </c>
      <c r="Q2694" t="s">
        <v>221</v>
      </c>
      <c r="R2694">
        <v>4</v>
      </c>
      <c r="S2694">
        <f t="shared" si="295"/>
        <v>2019</v>
      </c>
      <c r="T2694" t="s">
        <v>12</v>
      </c>
      <c r="U2694">
        <v>0.999999999999999</v>
      </c>
      <c r="V2694" t="s">
        <v>3653</v>
      </c>
      <c r="W2694">
        <f>VLOOKUP(Q2694,'PBT Tag Rates'!$B$5:$E$44,4,FALSE)</f>
        <v>0.95971980899999998</v>
      </c>
      <c r="X2694">
        <v>1</v>
      </c>
      <c r="Y2694" s="14">
        <f>IFERROR(LOOKUP(H2694,{30,43,48,53,58,63,68,73,78,83,88,93,97},{42,47,52,57,62,67,72,77,82,87,92,99,100}),999)</f>
        <v>72</v>
      </c>
      <c r="Z2694" s="17">
        <f t="shared" si="296"/>
        <v>5.5555555555555554</v>
      </c>
      <c r="AA2694" s="17">
        <f t="shared" si="297"/>
        <v>5.5555555555555554</v>
      </c>
      <c r="AB2694" s="17">
        <f t="shared" si="298"/>
        <v>11.658097686375321</v>
      </c>
      <c r="AC2694" s="17" t="s">
        <v>17655</v>
      </c>
    </row>
    <row r="2695" spans="1:29" x14ac:dyDescent="0.25">
      <c r="A2695" t="s">
        <v>3339</v>
      </c>
      <c r="B2695" s="151" t="s">
        <v>10849</v>
      </c>
      <c r="C2695" t="s">
        <v>1568</v>
      </c>
      <c r="D2695" s="1">
        <v>45176</v>
      </c>
      <c r="E2695">
        <f t="shared" si="293"/>
        <v>18</v>
      </c>
      <c r="F2695" t="s">
        <v>14</v>
      </c>
      <c r="G2695">
        <v>770</v>
      </c>
      <c r="H2695">
        <f t="shared" si="292"/>
        <v>77</v>
      </c>
      <c r="I2695" t="s">
        <v>7</v>
      </c>
      <c r="J2695" t="s">
        <v>8</v>
      </c>
      <c r="K2695" t="s">
        <v>10850</v>
      </c>
      <c r="L2695" t="s">
        <v>8</v>
      </c>
      <c r="M2695" t="s">
        <v>14</v>
      </c>
      <c r="N2695" t="str">
        <f t="shared" si="294"/>
        <v>F</v>
      </c>
      <c r="O2695" t="s">
        <v>8</v>
      </c>
      <c r="P2695" t="s">
        <v>8</v>
      </c>
      <c r="Q2695" t="s">
        <v>11</v>
      </c>
      <c r="R2695" t="s">
        <v>8</v>
      </c>
      <c r="S2695" t="str">
        <f t="shared" si="295"/>
        <v>U</v>
      </c>
      <c r="T2695" t="s">
        <v>12</v>
      </c>
      <c r="U2695">
        <v>1</v>
      </c>
      <c r="V2695" t="s">
        <v>11</v>
      </c>
      <c r="W2695" t="e">
        <f>VLOOKUP(Q2695,'PBT Tag Rates'!$B$5:$E$44,4,FALSE)</f>
        <v>#N/A</v>
      </c>
      <c r="X2695">
        <v>1</v>
      </c>
      <c r="Y2695" s="14">
        <f>IFERROR(LOOKUP(H2695,{30,43,48,53,58,63,68,73,78,83,88,93,97},{42,47,52,57,62,67,72,77,82,87,92,99,100}),999)</f>
        <v>77</v>
      </c>
      <c r="Z2695" s="17">
        <f t="shared" si="296"/>
        <v>5.5555555555555554</v>
      </c>
      <c r="AA2695" s="17">
        <f t="shared" si="297"/>
        <v>5.5555555555555554</v>
      </c>
      <c r="AB2695" s="17">
        <f t="shared" si="298"/>
        <v>11.658097686375321</v>
      </c>
      <c r="AC2695" s="17" t="s">
        <v>17654</v>
      </c>
    </row>
    <row r="2696" spans="1:29" x14ac:dyDescent="0.25">
      <c r="A2696" t="s">
        <v>3339</v>
      </c>
      <c r="B2696" s="151" t="s">
        <v>10851</v>
      </c>
      <c r="C2696" t="s">
        <v>10852</v>
      </c>
      <c r="D2696" s="1">
        <v>45176</v>
      </c>
      <c r="E2696">
        <f t="shared" si="293"/>
        <v>18</v>
      </c>
      <c r="F2696" t="s">
        <v>14</v>
      </c>
      <c r="G2696">
        <v>780</v>
      </c>
      <c r="H2696">
        <f t="shared" si="292"/>
        <v>78</v>
      </c>
      <c r="I2696" t="s">
        <v>7</v>
      </c>
      <c r="J2696" t="s">
        <v>8</v>
      </c>
      <c r="K2696" t="s">
        <v>10853</v>
      </c>
      <c r="L2696" t="s">
        <v>8</v>
      </c>
      <c r="M2696" t="s">
        <v>14</v>
      </c>
      <c r="N2696" t="str">
        <f t="shared" si="294"/>
        <v>F</v>
      </c>
      <c r="O2696" t="s">
        <v>2585</v>
      </c>
      <c r="P2696" t="s">
        <v>2586</v>
      </c>
      <c r="Q2696" t="s">
        <v>221</v>
      </c>
      <c r="R2696">
        <v>4</v>
      </c>
      <c r="S2696">
        <f t="shared" si="295"/>
        <v>2019</v>
      </c>
      <c r="T2696" t="s">
        <v>12</v>
      </c>
      <c r="U2696">
        <v>1</v>
      </c>
      <c r="V2696" t="s">
        <v>3653</v>
      </c>
      <c r="W2696">
        <f>VLOOKUP(Q2696,'PBT Tag Rates'!$B$5:$E$44,4,FALSE)</f>
        <v>0.95971980899999998</v>
      </c>
      <c r="X2696">
        <v>1</v>
      </c>
      <c r="Y2696" s="14">
        <f>IFERROR(LOOKUP(H2696,{30,43,48,53,58,63,68,73,78,83,88,93,97},{42,47,52,57,62,67,72,77,82,87,92,99,100}),999)</f>
        <v>82</v>
      </c>
      <c r="Z2696" s="17">
        <f t="shared" si="296"/>
        <v>5.5555555555555554</v>
      </c>
      <c r="AA2696" s="17">
        <f t="shared" si="297"/>
        <v>5.5555555555555554</v>
      </c>
      <c r="AB2696" s="17">
        <f t="shared" si="298"/>
        <v>11.658097686375321</v>
      </c>
      <c r="AC2696" s="17" t="s">
        <v>17655</v>
      </c>
    </row>
    <row r="2697" spans="1:29" x14ac:dyDescent="0.25">
      <c r="A2697" t="s">
        <v>3339</v>
      </c>
      <c r="B2697" s="151" t="s">
        <v>10854</v>
      </c>
      <c r="C2697" t="s">
        <v>10855</v>
      </c>
      <c r="D2697" s="1">
        <v>45176</v>
      </c>
      <c r="E2697">
        <f t="shared" si="293"/>
        <v>18</v>
      </c>
      <c r="F2697" t="s">
        <v>6</v>
      </c>
      <c r="G2697">
        <v>770</v>
      </c>
      <c r="H2697">
        <f t="shared" si="292"/>
        <v>77</v>
      </c>
      <c r="I2697" t="s">
        <v>7</v>
      </c>
      <c r="J2697" t="s">
        <v>8</v>
      </c>
      <c r="K2697" t="s">
        <v>10856</v>
      </c>
      <c r="L2697" t="s">
        <v>8</v>
      </c>
      <c r="M2697" t="s">
        <v>6</v>
      </c>
      <c r="N2697" t="str">
        <f t="shared" si="294"/>
        <v>M</v>
      </c>
      <c r="O2697" t="s">
        <v>2479</v>
      </c>
      <c r="P2697" t="s">
        <v>2974</v>
      </c>
      <c r="Q2697" t="s">
        <v>221</v>
      </c>
      <c r="R2697">
        <v>4</v>
      </c>
      <c r="S2697">
        <f t="shared" si="295"/>
        <v>2019</v>
      </c>
      <c r="T2697" t="s">
        <v>12</v>
      </c>
      <c r="U2697">
        <v>1</v>
      </c>
      <c r="V2697" t="s">
        <v>3386</v>
      </c>
      <c r="W2697">
        <f>VLOOKUP(Q2697,'PBT Tag Rates'!$B$5:$E$44,4,FALSE)</f>
        <v>0.95971980899999998</v>
      </c>
      <c r="X2697">
        <v>1</v>
      </c>
      <c r="Y2697" s="14">
        <f>IFERROR(LOOKUP(H2697,{30,43,48,53,58,63,68,73,78,83,88,93,97},{42,47,52,57,62,67,72,77,82,87,92,99,100}),999)</f>
        <v>77</v>
      </c>
      <c r="Z2697" s="17">
        <f t="shared" si="296"/>
        <v>5.5555555555555554</v>
      </c>
      <c r="AA2697" s="17">
        <f t="shared" si="297"/>
        <v>5.5555555555555554</v>
      </c>
      <c r="AB2697" s="17">
        <f t="shared" si="298"/>
        <v>11.658097686375321</v>
      </c>
      <c r="AC2697" s="17" t="s">
        <v>17654</v>
      </c>
    </row>
    <row r="2698" spans="1:29" x14ac:dyDescent="0.25">
      <c r="A2698" t="s">
        <v>3339</v>
      </c>
      <c r="B2698" s="151" t="s">
        <v>10857</v>
      </c>
      <c r="C2698" t="s">
        <v>1569</v>
      </c>
      <c r="D2698" s="1">
        <v>45176</v>
      </c>
      <c r="E2698">
        <f t="shared" si="293"/>
        <v>18</v>
      </c>
      <c r="F2698" t="s">
        <v>14</v>
      </c>
      <c r="G2698">
        <v>760</v>
      </c>
      <c r="H2698">
        <f t="shared" si="292"/>
        <v>76</v>
      </c>
      <c r="I2698" t="s">
        <v>7</v>
      </c>
      <c r="J2698" t="s">
        <v>8</v>
      </c>
      <c r="K2698" t="s">
        <v>10858</v>
      </c>
      <c r="L2698" t="s">
        <v>8</v>
      </c>
      <c r="M2698" t="s">
        <v>14</v>
      </c>
      <c r="N2698" t="str">
        <f t="shared" si="294"/>
        <v>F</v>
      </c>
      <c r="O2698" t="s">
        <v>2755</v>
      </c>
      <c r="P2698" t="s">
        <v>6664</v>
      </c>
      <c r="Q2698" t="s">
        <v>221</v>
      </c>
      <c r="R2698">
        <v>4</v>
      </c>
      <c r="S2698">
        <f t="shared" si="295"/>
        <v>2019</v>
      </c>
      <c r="T2698" t="s">
        <v>12</v>
      </c>
      <c r="U2698">
        <v>1</v>
      </c>
      <c r="V2698" t="s">
        <v>3396</v>
      </c>
      <c r="W2698">
        <f>VLOOKUP(Q2698,'PBT Tag Rates'!$B$5:$E$44,4,FALSE)</f>
        <v>0.95971980899999998</v>
      </c>
      <c r="X2698">
        <v>1</v>
      </c>
      <c r="Y2698" s="14">
        <f>IFERROR(LOOKUP(H2698,{30,43,48,53,58,63,68,73,78,83,88,93,97},{42,47,52,57,62,67,72,77,82,87,92,99,100}),999)</f>
        <v>77</v>
      </c>
      <c r="Z2698" s="17">
        <f t="shared" si="296"/>
        <v>5.5555555555555554</v>
      </c>
      <c r="AA2698" s="17">
        <f t="shared" si="297"/>
        <v>5.5555555555555554</v>
      </c>
      <c r="AB2698" s="17">
        <f t="shared" si="298"/>
        <v>11.658097686375321</v>
      </c>
      <c r="AC2698" s="17" t="s">
        <v>17655</v>
      </c>
    </row>
    <row r="2699" spans="1:29" x14ac:dyDescent="0.25">
      <c r="A2699" t="s">
        <v>3339</v>
      </c>
      <c r="B2699" s="151" t="s">
        <v>10859</v>
      </c>
      <c r="C2699" t="s">
        <v>10860</v>
      </c>
      <c r="D2699" s="1">
        <v>45176</v>
      </c>
      <c r="E2699">
        <f t="shared" si="293"/>
        <v>18</v>
      </c>
      <c r="F2699" t="s">
        <v>6</v>
      </c>
      <c r="G2699">
        <v>750</v>
      </c>
      <c r="H2699">
        <f t="shared" si="292"/>
        <v>75</v>
      </c>
      <c r="I2699" t="s">
        <v>7</v>
      </c>
      <c r="J2699" t="s">
        <v>8</v>
      </c>
      <c r="K2699" t="s">
        <v>10861</v>
      </c>
      <c r="L2699" t="s">
        <v>8</v>
      </c>
      <c r="M2699" t="s">
        <v>6</v>
      </c>
      <c r="N2699" t="str">
        <f t="shared" si="294"/>
        <v>M</v>
      </c>
      <c r="O2699" t="s">
        <v>8</v>
      </c>
      <c r="P2699" t="s">
        <v>8</v>
      </c>
      <c r="Q2699" t="s">
        <v>11</v>
      </c>
      <c r="R2699" t="s">
        <v>8</v>
      </c>
      <c r="S2699" t="str">
        <f t="shared" si="295"/>
        <v>U</v>
      </c>
      <c r="T2699" t="s">
        <v>12</v>
      </c>
      <c r="U2699">
        <v>1</v>
      </c>
      <c r="V2699" t="s">
        <v>11</v>
      </c>
      <c r="W2699" t="e">
        <f>VLOOKUP(Q2699,'PBT Tag Rates'!$B$5:$E$44,4,FALSE)</f>
        <v>#N/A</v>
      </c>
      <c r="X2699">
        <v>1</v>
      </c>
      <c r="Y2699" s="14">
        <f>IFERROR(LOOKUP(H2699,{30,43,48,53,58,63,68,73,78,83,88,93,97},{42,47,52,57,62,67,72,77,82,87,92,99,100}),999)</f>
        <v>77</v>
      </c>
      <c r="Z2699" s="17">
        <f t="shared" si="296"/>
        <v>5.5555555555555554</v>
      </c>
      <c r="AA2699" s="17">
        <f t="shared" si="297"/>
        <v>5.5555555555555554</v>
      </c>
      <c r="AB2699" s="17">
        <f t="shared" si="298"/>
        <v>11.658097686375321</v>
      </c>
      <c r="AC2699" s="17" t="s">
        <v>17654</v>
      </c>
    </row>
    <row r="2700" spans="1:29" x14ac:dyDescent="0.25">
      <c r="A2700" t="s">
        <v>3339</v>
      </c>
      <c r="B2700" s="151" t="s">
        <v>10862</v>
      </c>
      <c r="C2700" t="s">
        <v>1571</v>
      </c>
      <c r="D2700" s="1">
        <v>45176</v>
      </c>
      <c r="E2700">
        <f t="shared" si="293"/>
        <v>18</v>
      </c>
      <c r="F2700" t="s">
        <v>14</v>
      </c>
      <c r="G2700">
        <v>660</v>
      </c>
      <c r="H2700">
        <f t="shared" si="292"/>
        <v>66</v>
      </c>
      <c r="I2700" t="s">
        <v>9</v>
      </c>
      <c r="J2700">
        <v>1</v>
      </c>
      <c r="K2700" t="s">
        <v>8</v>
      </c>
      <c r="L2700" t="s">
        <v>8</v>
      </c>
      <c r="M2700" t="s">
        <v>14</v>
      </c>
      <c r="N2700" t="str">
        <f t="shared" si="294"/>
        <v>F</v>
      </c>
      <c r="O2700" t="s">
        <v>593</v>
      </c>
      <c r="P2700" t="s">
        <v>594</v>
      </c>
      <c r="Q2700" t="s">
        <v>221</v>
      </c>
      <c r="R2700">
        <v>4</v>
      </c>
      <c r="S2700">
        <f t="shared" si="295"/>
        <v>2019</v>
      </c>
      <c r="T2700" t="s">
        <v>12</v>
      </c>
      <c r="U2700">
        <v>1</v>
      </c>
      <c r="V2700" t="s">
        <v>3821</v>
      </c>
      <c r="W2700">
        <f>VLOOKUP(Q2700,'PBT Tag Rates'!$B$5:$E$44,4,FALSE)</f>
        <v>0.95971980899999998</v>
      </c>
      <c r="X2700">
        <v>1</v>
      </c>
      <c r="Y2700" s="14">
        <f>IFERROR(LOOKUP(H2700,{30,43,48,53,58,63,68,73,78,83,88,93,97},{42,47,52,57,62,67,72,77,82,87,92,99,100}),999)</f>
        <v>67</v>
      </c>
      <c r="Z2700" s="17">
        <f t="shared" si="296"/>
        <v>5.5555555555555554</v>
      </c>
      <c r="AA2700" s="17">
        <f t="shared" si="297"/>
        <v>5.5555555555555554</v>
      </c>
      <c r="AB2700" s="17">
        <f t="shared" si="298"/>
        <v>11.658097686375321</v>
      </c>
      <c r="AC2700" s="17" t="s">
        <v>17654</v>
      </c>
    </row>
    <row r="2701" spans="1:29" x14ac:dyDescent="0.25">
      <c r="A2701" t="s">
        <v>3339</v>
      </c>
      <c r="B2701" s="151" t="s">
        <v>10863</v>
      </c>
      <c r="C2701" t="s">
        <v>1573</v>
      </c>
      <c r="D2701" s="1">
        <v>45176</v>
      </c>
      <c r="E2701">
        <f t="shared" si="293"/>
        <v>18</v>
      </c>
      <c r="F2701" t="s">
        <v>6</v>
      </c>
      <c r="G2701">
        <v>590</v>
      </c>
      <c r="H2701">
        <f t="shared" si="292"/>
        <v>59</v>
      </c>
      <c r="I2701" t="s">
        <v>9</v>
      </c>
      <c r="J2701">
        <v>1</v>
      </c>
      <c r="K2701" t="s">
        <v>8</v>
      </c>
      <c r="L2701" t="s">
        <v>8</v>
      </c>
      <c r="M2701" t="s">
        <v>6</v>
      </c>
      <c r="N2701" t="str">
        <f t="shared" si="294"/>
        <v>M</v>
      </c>
      <c r="O2701" t="s">
        <v>1936</v>
      </c>
      <c r="P2701" t="s">
        <v>10864</v>
      </c>
      <c r="Q2701" t="s">
        <v>918</v>
      </c>
      <c r="R2701">
        <v>3</v>
      </c>
      <c r="S2701">
        <f t="shared" si="295"/>
        <v>2020</v>
      </c>
      <c r="T2701" t="s">
        <v>12</v>
      </c>
      <c r="U2701">
        <v>1</v>
      </c>
      <c r="V2701" t="s">
        <v>3821</v>
      </c>
      <c r="W2701">
        <f>VLOOKUP(Q2701,'PBT Tag Rates'!$B$5:$E$44,4,FALSE)</f>
        <v>0.98961045999999997</v>
      </c>
      <c r="X2701">
        <v>1</v>
      </c>
      <c r="Y2701" s="14">
        <f>IFERROR(LOOKUP(H2701,{30,43,48,53,58,63,68,73,78,83,88,93,97},{42,47,52,57,62,67,72,77,82,87,92,99,100}),999)</f>
        <v>62</v>
      </c>
      <c r="Z2701" s="17">
        <f t="shared" si="296"/>
        <v>5.5555555555555554</v>
      </c>
      <c r="AA2701" s="17">
        <f t="shared" si="297"/>
        <v>5.5555555555555554</v>
      </c>
      <c r="AB2701" s="17">
        <f t="shared" si="298"/>
        <v>11.658097686375321</v>
      </c>
      <c r="AC2701" s="17" t="s">
        <v>17654</v>
      </c>
    </row>
    <row r="2702" spans="1:29" x14ac:dyDescent="0.25">
      <c r="A2702" t="s">
        <v>3339</v>
      </c>
      <c r="B2702" s="151" t="s">
        <v>10865</v>
      </c>
      <c r="C2702" t="s">
        <v>10866</v>
      </c>
      <c r="D2702" s="1">
        <v>45176</v>
      </c>
      <c r="E2702">
        <f t="shared" si="293"/>
        <v>18</v>
      </c>
      <c r="F2702" t="s">
        <v>6</v>
      </c>
      <c r="G2702">
        <v>730</v>
      </c>
      <c r="H2702">
        <f t="shared" si="292"/>
        <v>73</v>
      </c>
      <c r="I2702" t="s">
        <v>7</v>
      </c>
      <c r="J2702" t="s">
        <v>8</v>
      </c>
      <c r="K2702" t="s">
        <v>10867</v>
      </c>
      <c r="L2702" t="s">
        <v>8</v>
      </c>
      <c r="M2702" t="s">
        <v>6</v>
      </c>
      <c r="N2702" t="str">
        <f t="shared" si="294"/>
        <v>M</v>
      </c>
      <c r="O2702" t="s">
        <v>8</v>
      </c>
      <c r="P2702" t="s">
        <v>8</v>
      </c>
      <c r="Q2702" t="s">
        <v>11</v>
      </c>
      <c r="R2702" t="s">
        <v>8</v>
      </c>
      <c r="S2702" t="str">
        <f t="shared" si="295"/>
        <v>U</v>
      </c>
      <c r="T2702" t="s">
        <v>12</v>
      </c>
      <c r="U2702">
        <v>1</v>
      </c>
      <c r="V2702" t="s">
        <v>11</v>
      </c>
      <c r="W2702" t="e">
        <f>VLOOKUP(Q2702,'PBT Tag Rates'!$B$5:$E$44,4,FALSE)</f>
        <v>#N/A</v>
      </c>
      <c r="X2702">
        <v>1</v>
      </c>
      <c r="Y2702" s="14">
        <f>IFERROR(LOOKUP(H2702,{30,43,48,53,58,63,68,73,78,83,88,93,97},{42,47,52,57,62,67,72,77,82,87,92,99,100}),999)</f>
        <v>77</v>
      </c>
      <c r="Z2702" s="17">
        <f t="shared" si="296"/>
        <v>5.5555555555555554</v>
      </c>
      <c r="AA2702" s="17">
        <f t="shared" si="297"/>
        <v>5.5555555555555554</v>
      </c>
      <c r="AB2702" s="17">
        <f t="shared" si="298"/>
        <v>11.658097686375321</v>
      </c>
      <c r="AC2702" s="17" t="s">
        <v>17654</v>
      </c>
    </row>
    <row r="2703" spans="1:29" x14ac:dyDescent="0.25">
      <c r="A2703" t="s">
        <v>3339</v>
      </c>
      <c r="B2703" s="151" t="s">
        <v>10868</v>
      </c>
      <c r="C2703" t="s">
        <v>10869</v>
      </c>
      <c r="D2703" s="1">
        <v>45176</v>
      </c>
      <c r="E2703">
        <f t="shared" si="293"/>
        <v>18</v>
      </c>
      <c r="F2703" t="s">
        <v>6</v>
      </c>
      <c r="G2703">
        <v>870</v>
      </c>
      <c r="H2703">
        <f t="shared" si="292"/>
        <v>87</v>
      </c>
      <c r="I2703" t="s">
        <v>7</v>
      </c>
      <c r="J2703" t="s">
        <v>8</v>
      </c>
      <c r="K2703" t="s">
        <v>10870</v>
      </c>
      <c r="L2703" t="s">
        <v>8</v>
      </c>
      <c r="M2703" t="s">
        <v>6</v>
      </c>
      <c r="N2703" t="str">
        <f t="shared" si="294"/>
        <v>M</v>
      </c>
      <c r="O2703" t="s">
        <v>8</v>
      </c>
      <c r="P2703" t="s">
        <v>8</v>
      </c>
      <c r="Q2703" t="s">
        <v>11</v>
      </c>
      <c r="R2703" t="s">
        <v>8</v>
      </c>
      <c r="S2703" t="str">
        <f t="shared" si="295"/>
        <v>U</v>
      </c>
      <c r="T2703" t="s">
        <v>12</v>
      </c>
      <c r="U2703">
        <v>1</v>
      </c>
      <c r="V2703" t="s">
        <v>11</v>
      </c>
      <c r="W2703" t="e">
        <f>VLOOKUP(Q2703,'PBT Tag Rates'!$B$5:$E$44,4,FALSE)</f>
        <v>#N/A</v>
      </c>
      <c r="X2703">
        <v>1</v>
      </c>
      <c r="Y2703" s="14">
        <f>IFERROR(LOOKUP(H2703,{30,43,48,53,58,63,68,73,78,83,88,93,97},{42,47,52,57,62,67,72,77,82,87,92,99,100}),999)</f>
        <v>87</v>
      </c>
      <c r="Z2703" s="17">
        <f t="shared" si="296"/>
        <v>5.5555555555555554</v>
      </c>
      <c r="AA2703" s="17">
        <f t="shared" si="297"/>
        <v>5.5555555555555554</v>
      </c>
      <c r="AB2703" s="17">
        <f t="shared" si="298"/>
        <v>11.658097686375321</v>
      </c>
      <c r="AC2703" s="17" t="s">
        <v>17654</v>
      </c>
    </row>
    <row r="2704" spans="1:29" x14ac:dyDescent="0.25">
      <c r="A2704" t="s">
        <v>3339</v>
      </c>
      <c r="B2704" s="151" t="s">
        <v>10871</v>
      </c>
      <c r="C2704" t="s">
        <v>1576</v>
      </c>
      <c r="D2704" s="1">
        <v>45176</v>
      </c>
      <c r="E2704">
        <f t="shared" si="293"/>
        <v>18</v>
      </c>
      <c r="F2704" t="s">
        <v>14</v>
      </c>
      <c r="G2704">
        <v>850</v>
      </c>
      <c r="H2704">
        <f t="shared" si="292"/>
        <v>85</v>
      </c>
      <c r="I2704" t="s">
        <v>7</v>
      </c>
      <c r="J2704" t="s">
        <v>8</v>
      </c>
      <c r="K2704" t="s">
        <v>10872</v>
      </c>
      <c r="L2704" t="s">
        <v>8</v>
      </c>
      <c r="M2704" t="s">
        <v>14</v>
      </c>
      <c r="N2704" t="str">
        <f t="shared" si="294"/>
        <v>F</v>
      </c>
      <c r="O2704" t="s">
        <v>3965</v>
      </c>
      <c r="P2704" t="s">
        <v>3966</v>
      </c>
      <c r="Q2704" t="s">
        <v>281</v>
      </c>
      <c r="R2704">
        <v>4</v>
      </c>
      <c r="S2704">
        <f t="shared" si="295"/>
        <v>2019</v>
      </c>
      <c r="T2704" t="s">
        <v>12</v>
      </c>
      <c r="U2704">
        <v>1</v>
      </c>
      <c r="V2704" t="s">
        <v>3169</v>
      </c>
      <c r="W2704">
        <f>VLOOKUP(Q2704,'PBT Tag Rates'!$B$5:$E$44,4,FALSE)</f>
        <v>0.99705232300000002</v>
      </c>
      <c r="X2704">
        <v>1</v>
      </c>
      <c r="Y2704" s="14">
        <f>IFERROR(LOOKUP(H2704,{30,43,48,53,58,63,68,73,78,83,88,93,97},{42,47,52,57,62,67,72,77,82,87,92,99,100}),999)</f>
        <v>87</v>
      </c>
      <c r="Z2704" s="17">
        <f t="shared" si="296"/>
        <v>5.5555555555555554</v>
      </c>
      <c r="AA2704" s="17">
        <f t="shared" si="297"/>
        <v>5.5555555555555554</v>
      </c>
      <c r="AB2704" s="17">
        <f t="shared" si="298"/>
        <v>11.658097686375321</v>
      </c>
      <c r="AC2704" s="17" t="s">
        <v>17654</v>
      </c>
    </row>
    <row r="2705" spans="1:29" x14ac:dyDescent="0.25">
      <c r="A2705" t="s">
        <v>3339</v>
      </c>
      <c r="B2705" s="151" t="s">
        <v>10873</v>
      </c>
      <c r="C2705" t="s">
        <v>1577</v>
      </c>
      <c r="D2705" s="1">
        <v>45176</v>
      </c>
      <c r="E2705">
        <f t="shared" si="293"/>
        <v>18</v>
      </c>
      <c r="F2705" t="s">
        <v>14</v>
      </c>
      <c r="G2705">
        <v>750</v>
      </c>
      <c r="H2705">
        <f t="shared" si="292"/>
        <v>75</v>
      </c>
      <c r="I2705" t="s">
        <v>7</v>
      </c>
      <c r="J2705" t="s">
        <v>8</v>
      </c>
      <c r="K2705" t="s">
        <v>10874</v>
      </c>
      <c r="L2705" t="s">
        <v>8</v>
      </c>
      <c r="M2705" t="s">
        <v>14</v>
      </c>
      <c r="N2705" t="str">
        <f t="shared" si="294"/>
        <v>F</v>
      </c>
      <c r="O2705" t="s">
        <v>1709</v>
      </c>
      <c r="P2705" t="s">
        <v>1710</v>
      </c>
      <c r="Q2705" t="s">
        <v>221</v>
      </c>
      <c r="R2705">
        <v>4</v>
      </c>
      <c r="S2705">
        <f t="shared" si="295"/>
        <v>2019</v>
      </c>
      <c r="T2705" t="s">
        <v>12</v>
      </c>
      <c r="U2705">
        <v>1</v>
      </c>
      <c r="V2705" t="s">
        <v>3386</v>
      </c>
      <c r="W2705">
        <f>VLOOKUP(Q2705,'PBT Tag Rates'!$B$5:$E$44,4,FALSE)</f>
        <v>0.95971980899999998</v>
      </c>
      <c r="X2705">
        <v>1</v>
      </c>
      <c r="Y2705" s="14">
        <f>IFERROR(LOOKUP(H2705,{30,43,48,53,58,63,68,73,78,83,88,93,97},{42,47,52,57,62,67,72,77,82,87,92,99,100}),999)</f>
        <v>77</v>
      </c>
      <c r="Z2705" s="17">
        <f t="shared" si="296"/>
        <v>5.5555555555555554</v>
      </c>
      <c r="AA2705" s="17">
        <f t="shared" si="297"/>
        <v>5.5555555555555554</v>
      </c>
      <c r="AB2705" s="17">
        <f t="shared" si="298"/>
        <v>11.658097686375321</v>
      </c>
      <c r="AC2705" s="17" t="s">
        <v>17654</v>
      </c>
    </row>
    <row r="2706" spans="1:29" x14ac:dyDescent="0.25">
      <c r="A2706" t="s">
        <v>3339</v>
      </c>
      <c r="B2706" s="151" t="s">
        <v>10875</v>
      </c>
      <c r="C2706" t="s">
        <v>1578</v>
      </c>
      <c r="D2706" s="1">
        <v>45176</v>
      </c>
      <c r="E2706">
        <f t="shared" si="293"/>
        <v>18</v>
      </c>
      <c r="F2706" t="s">
        <v>6</v>
      </c>
      <c r="G2706">
        <v>850</v>
      </c>
      <c r="H2706">
        <f t="shared" si="292"/>
        <v>85</v>
      </c>
      <c r="I2706" t="s">
        <v>7</v>
      </c>
      <c r="J2706" t="s">
        <v>8</v>
      </c>
      <c r="K2706" t="s">
        <v>10876</v>
      </c>
      <c r="L2706" t="s">
        <v>8</v>
      </c>
      <c r="M2706" t="s">
        <v>6</v>
      </c>
      <c r="N2706" t="str">
        <f t="shared" si="294"/>
        <v>M</v>
      </c>
      <c r="O2706" t="s">
        <v>2983</v>
      </c>
      <c r="P2706" t="s">
        <v>2984</v>
      </c>
      <c r="Q2706" t="s">
        <v>221</v>
      </c>
      <c r="R2706">
        <v>4</v>
      </c>
      <c r="S2706">
        <f t="shared" si="295"/>
        <v>2019</v>
      </c>
      <c r="T2706" t="s">
        <v>12</v>
      </c>
      <c r="U2706">
        <v>1</v>
      </c>
      <c r="V2706" t="s">
        <v>3653</v>
      </c>
      <c r="W2706">
        <f>VLOOKUP(Q2706,'PBT Tag Rates'!$B$5:$E$44,4,FALSE)</f>
        <v>0.95971980899999998</v>
      </c>
      <c r="X2706">
        <v>1</v>
      </c>
      <c r="Y2706" s="14">
        <f>IFERROR(LOOKUP(H2706,{30,43,48,53,58,63,68,73,78,83,88,93,97},{42,47,52,57,62,67,72,77,82,87,92,99,100}),999)</f>
        <v>87</v>
      </c>
      <c r="Z2706" s="17">
        <f t="shared" si="296"/>
        <v>5.5555555555555554</v>
      </c>
      <c r="AA2706" s="17">
        <f t="shared" si="297"/>
        <v>5.5555555555555554</v>
      </c>
      <c r="AB2706" s="17">
        <f t="shared" si="298"/>
        <v>11.658097686375321</v>
      </c>
      <c r="AC2706" s="17" t="s">
        <v>17655</v>
      </c>
    </row>
    <row r="2707" spans="1:29" x14ac:dyDescent="0.25">
      <c r="A2707" t="s">
        <v>3339</v>
      </c>
      <c r="B2707" s="151" t="s">
        <v>10877</v>
      </c>
      <c r="C2707" t="s">
        <v>10878</v>
      </c>
      <c r="D2707" s="1">
        <v>45176</v>
      </c>
      <c r="E2707">
        <f t="shared" si="293"/>
        <v>18</v>
      </c>
      <c r="F2707" t="s">
        <v>6</v>
      </c>
      <c r="G2707">
        <v>860</v>
      </c>
      <c r="H2707">
        <f t="shared" si="292"/>
        <v>86</v>
      </c>
      <c r="I2707" t="s">
        <v>7</v>
      </c>
      <c r="J2707" t="s">
        <v>8</v>
      </c>
      <c r="K2707" t="s">
        <v>10879</v>
      </c>
      <c r="L2707" t="s">
        <v>8</v>
      </c>
      <c r="M2707" t="s">
        <v>6</v>
      </c>
      <c r="N2707" t="str">
        <f t="shared" si="294"/>
        <v>M</v>
      </c>
      <c r="O2707" t="s">
        <v>8495</v>
      </c>
      <c r="P2707" t="s">
        <v>10880</v>
      </c>
      <c r="Q2707" t="s">
        <v>221</v>
      </c>
      <c r="R2707">
        <v>4</v>
      </c>
      <c r="S2707">
        <f t="shared" si="295"/>
        <v>2019</v>
      </c>
      <c r="T2707" t="s">
        <v>12</v>
      </c>
      <c r="U2707">
        <v>1</v>
      </c>
      <c r="V2707" t="s">
        <v>3396</v>
      </c>
      <c r="W2707">
        <f>VLOOKUP(Q2707,'PBT Tag Rates'!$B$5:$E$44,4,FALSE)</f>
        <v>0.95971980899999998</v>
      </c>
      <c r="X2707">
        <v>1</v>
      </c>
      <c r="Y2707" s="14">
        <f>IFERROR(LOOKUP(H2707,{30,43,48,53,58,63,68,73,78,83,88,93,97},{42,47,52,57,62,67,72,77,82,87,92,99,100}),999)</f>
        <v>87</v>
      </c>
      <c r="Z2707" s="17">
        <f t="shared" si="296"/>
        <v>5.5555555555555554</v>
      </c>
      <c r="AA2707" s="17">
        <f t="shared" si="297"/>
        <v>5.5555555555555554</v>
      </c>
      <c r="AB2707" s="17">
        <f t="shared" si="298"/>
        <v>11.658097686375321</v>
      </c>
      <c r="AC2707" s="17" t="s">
        <v>17655</v>
      </c>
    </row>
    <row r="2708" spans="1:29" x14ac:dyDescent="0.25">
      <c r="A2708" t="s">
        <v>3339</v>
      </c>
      <c r="B2708" s="151" t="s">
        <v>10881</v>
      </c>
      <c r="C2708" t="s">
        <v>1579</v>
      </c>
      <c r="D2708" s="1">
        <v>45176</v>
      </c>
      <c r="E2708">
        <f t="shared" si="293"/>
        <v>18</v>
      </c>
      <c r="F2708" t="s">
        <v>14</v>
      </c>
      <c r="G2708">
        <v>750</v>
      </c>
      <c r="H2708">
        <f t="shared" si="292"/>
        <v>75</v>
      </c>
      <c r="I2708" t="s">
        <v>9</v>
      </c>
      <c r="J2708">
        <v>1</v>
      </c>
      <c r="K2708" t="s">
        <v>8</v>
      </c>
      <c r="L2708" t="s">
        <v>8</v>
      </c>
      <c r="M2708" t="s">
        <v>14</v>
      </c>
      <c r="N2708" t="str">
        <f t="shared" si="294"/>
        <v>F</v>
      </c>
      <c r="O2708" t="s">
        <v>2816</v>
      </c>
      <c r="P2708" t="s">
        <v>2817</v>
      </c>
      <c r="Q2708" t="s">
        <v>221</v>
      </c>
      <c r="R2708">
        <v>4</v>
      </c>
      <c r="S2708">
        <f t="shared" si="295"/>
        <v>2019</v>
      </c>
      <c r="T2708" t="s">
        <v>12</v>
      </c>
      <c r="U2708">
        <v>0.999999999999998</v>
      </c>
      <c r="V2708" t="s">
        <v>3168</v>
      </c>
      <c r="W2708">
        <f>VLOOKUP(Q2708,'PBT Tag Rates'!$B$5:$E$44,4,FALSE)</f>
        <v>0.95971980899999998</v>
      </c>
      <c r="X2708">
        <v>1</v>
      </c>
      <c r="Y2708" s="14">
        <f>IFERROR(LOOKUP(H2708,{30,43,48,53,58,63,68,73,78,83,88,93,97},{42,47,52,57,62,67,72,77,82,87,92,99,100}),999)</f>
        <v>77</v>
      </c>
      <c r="Z2708" s="17">
        <f t="shared" si="296"/>
        <v>5.5555555555555554</v>
      </c>
      <c r="AA2708" s="17">
        <f t="shared" si="297"/>
        <v>5.5555555555555554</v>
      </c>
      <c r="AB2708" s="17">
        <f t="shared" si="298"/>
        <v>11.658097686375321</v>
      </c>
      <c r="AC2708" s="17" t="s">
        <v>17654</v>
      </c>
    </row>
    <row r="2709" spans="1:29" x14ac:dyDescent="0.25">
      <c r="A2709" t="s">
        <v>3339</v>
      </c>
      <c r="B2709" s="151" t="s">
        <v>10882</v>
      </c>
      <c r="C2709" t="s">
        <v>10883</v>
      </c>
      <c r="D2709" s="1">
        <v>45176</v>
      </c>
      <c r="E2709">
        <f t="shared" si="293"/>
        <v>18</v>
      </c>
      <c r="F2709" t="s">
        <v>14</v>
      </c>
      <c r="G2709">
        <v>780</v>
      </c>
      <c r="H2709">
        <f t="shared" si="292"/>
        <v>78</v>
      </c>
      <c r="I2709" t="s">
        <v>7</v>
      </c>
      <c r="J2709" t="s">
        <v>8</v>
      </c>
      <c r="K2709" t="s">
        <v>10884</v>
      </c>
      <c r="L2709" t="s">
        <v>8</v>
      </c>
      <c r="M2709" t="s">
        <v>14</v>
      </c>
      <c r="N2709" t="str">
        <f t="shared" si="294"/>
        <v>F</v>
      </c>
      <c r="O2709" t="s">
        <v>4020</v>
      </c>
      <c r="P2709" t="s">
        <v>9516</v>
      </c>
      <c r="Q2709" t="s">
        <v>221</v>
      </c>
      <c r="R2709">
        <v>4</v>
      </c>
      <c r="S2709">
        <f t="shared" si="295"/>
        <v>2019</v>
      </c>
      <c r="T2709" t="s">
        <v>12</v>
      </c>
      <c r="U2709">
        <v>0.999999999999997</v>
      </c>
      <c r="V2709" t="s">
        <v>3363</v>
      </c>
      <c r="W2709">
        <f>VLOOKUP(Q2709,'PBT Tag Rates'!$B$5:$E$44,4,FALSE)</f>
        <v>0.95971980899999998</v>
      </c>
      <c r="X2709">
        <v>1</v>
      </c>
      <c r="Y2709" s="14">
        <f>IFERROR(LOOKUP(H2709,{30,43,48,53,58,63,68,73,78,83,88,93,97},{42,47,52,57,62,67,72,77,82,87,92,99,100}),999)</f>
        <v>82</v>
      </c>
      <c r="Z2709" s="17">
        <f t="shared" si="296"/>
        <v>5.5555555555555554</v>
      </c>
      <c r="AA2709" s="17">
        <f t="shared" si="297"/>
        <v>5.5555555555555554</v>
      </c>
      <c r="AB2709" s="17">
        <f t="shared" si="298"/>
        <v>11.658097686375321</v>
      </c>
      <c r="AC2709" s="17" t="s">
        <v>17654</v>
      </c>
    </row>
    <row r="2710" spans="1:29" x14ac:dyDescent="0.25">
      <c r="A2710" t="s">
        <v>3339</v>
      </c>
      <c r="B2710" s="151" t="s">
        <v>10885</v>
      </c>
      <c r="C2710" t="s">
        <v>10886</v>
      </c>
      <c r="D2710" s="1">
        <v>45176</v>
      </c>
      <c r="E2710">
        <f t="shared" si="293"/>
        <v>18</v>
      </c>
      <c r="F2710" t="s">
        <v>14</v>
      </c>
      <c r="G2710">
        <v>760</v>
      </c>
      <c r="H2710">
        <f t="shared" ref="H2710:H2773" si="299">G2710/10</f>
        <v>76</v>
      </c>
      <c r="I2710" t="s">
        <v>7</v>
      </c>
      <c r="J2710" t="s">
        <v>8</v>
      </c>
      <c r="K2710" t="s">
        <v>10887</v>
      </c>
      <c r="L2710" t="s">
        <v>8</v>
      </c>
      <c r="M2710" t="s">
        <v>14</v>
      </c>
      <c r="N2710" t="str">
        <f t="shared" si="294"/>
        <v>F</v>
      </c>
      <c r="O2710" t="s">
        <v>8</v>
      </c>
      <c r="P2710" t="s">
        <v>8</v>
      </c>
      <c r="Q2710" t="s">
        <v>11</v>
      </c>
      <c r="R2710" t="s">
        <v>8</v>
      </c>
      <c r="S2710" t="str">
        <f t="shared" si="295"/>
        <v>U</v>
      </c>
      <c r="T2710" t="s">
        <v>12</v>
      </c>
      <c r="U2710">
        <v>1</v>
      </c>
      <c r="V2710" t="s">
        <v>11</v>
      </c>
      <c r="W2710" t="e">
        <f>VLOOKUP(Q2710,'PBT Tag Rates'!$B$5:$E$44,4,FALSE)</f>
        <v>#N/A</v>
      </c>
      <c r="X2710">
        <v>1</v>
      </c>
      <c r="Y2710" s="14">
        <f>IFERROR(LOOKUP(H2710,{30,43,48,53,58,63,68,73,78,83,88,93,97},{42,47,52,57,62,67,72,77,82,87,92,99,100}),999)</f>
        <v>77</v>
      </c>
      <c r="Z2710" s="17">
        <f t="shared" si="296"/>
        <v>5.5555555555555554</v>
      </c>
      <c r="AA2710" s="17">
        <f t="shared" si="297"/>
        <v>5.5555555555555554</v>
      </c>
      <c r="AB2710" s="17">
        <f t="shared" si="298"/>
        <v>11.658097686375321</v>
      </c>
      <c r="AC2710" s="17" t="s">
        <v>17654</v>
      </c>
    </row>
    <row r="2711" spans="1:29" x14ac:dyDescent="0.25">
      <c r="A2711" t="s">
        <v>3339</v>
      </c>
      <c r="B2711" s="151" t="s">
        <v>10888</v>
      </c>
      <c r="C2711" t="s">
        <v>1580</v>
      </c>
      <c r="D2711" s="1">
        <v>45176</v>
      </c>
      <c r="E2711">
        <f t="shared" ref="E2711:E2774" si="300">IF(D2711&lt;=$D$3,70,18)</f>
        <v>18</v>
      </c>
      <c r="F2711" t="s">
        <v>6</v>
      </c>
      <c r="G2711">
        <v>720</v>
      </c>
      <c r="H2711">
        <f t="shared" si="299"/>
        <v>72</v>
      </c>
      <c r="I2711" t="s">
        <v>7</v>
      </c>
      <c r="J2711" t="s">
        <v>8</v>
      </c>
      <c r="K2711" t="s">
        <v>10889</v>
      </c>
      <c r="L2711" t="s">
        <v>8</v>
      </c>
      <c r="M2711" t="s">
        <v>14</v>
      </c>
      <c r="N2711" t="str">
        <f t="shared" ref="N2711:N2774" si="301">IF(M2711="U",F2711,M2711)</f>
        <v>F</v>
      </c>
      <c r="O2711" t="s">
        <v>3769</v>
      </c>
      <c r="P2711" t="s">
        <v>3770</v>
      </c>
      <c r="Q2711" t="s">
        <v>221</v>
      </c>
      <c r="R2711">
        <v>4</v>
      </c>
      <c r="S2711">
        <f t="shared" ref="S2711:S2774" si="302">IFERROR($S$3-R2711,"U")</f>
        <v>2019</v>
      </c>
      <c r="T2711" t="s">
        <v>12</v>
      </c>
      <c r="U2711">
        <v>0.999999999999996</v>
      </c>
      <c r="V2711" t="s">
        <v>3357</v>
      </c>
      <c r="W2711">
        <f>VLOOKUP(Q2711,'PBT Tag Rates'!$B$5:$E$44,4,FALSE)</f>
        <v>0.95971980899999998</v>
      </c>
      <c r="X2711">
        <v>1</v>
      </c>
      <c r="Y2711" s="14">
        <f>IFERROR(LOOKUP(H2711,{30,43,48,53,58,63,68,73,78,83,88,93,97},{42,47,52,57,62,67,72,77,82,87,92,99,100}),999)</f>
        <v>72</v>
      </c>
      <c r="Z2711" s="17">
        <f t="shared" ref="Z2711:Z2774" si="303">IF(D2711&lt;$D$3,X2711/$Z$3,X2711/$Z$4)</f>
        <v>5.5555555555555554</v>
      </c>
      <c r="AA2711" s="17">
        <f t="shared" ref="AA2711:AA2774" si="304">Z2711*(1+$AA$4)</f>
        <v>5.5555555555555554</v>
      </c>
      <c r="AB2711" s="17">
        <f t="shared" ref="AB2711:AB2774" si="305">IF(D2711&lt;$D$3,AA2711/$AB$3,AA2711/$AB$4)</f>
        <v>11.658097686375321</v>
      </c>
      <c r="AC2711" s="17" t="s">
        <v>17654</v>
      </c>
    </row>
    <row r="2712" spans="1:29" x14ac:dyDescent="0.25">
      <c r="A2712" t="s">
        <v>3339</v>
      </c>
      <c r="B2712" s="151" t="s">
        <v>10890</v>
      </c>
      <c r="C2712" t="s">
        <v>10891</v>
      </c>
      <c r="D2712" s="1">
        <v>45176</v>
      </c>
      <c r="E2712">
        <f t="shared" si="300"/>
        <v>18</v>
      </c>
      <c r="F2712" t="s">
        <v>14</v>
      </c>
      <c r="G2712">
        <v>740</v>
      </c>
      <c r="H2712">
        <f t="shared" si="299"/>
        <v>74</v>
      </c>
      <c r="I2712" t="s">
        <v>7</v>
      </c>
      <c r="J2712" t="s">
        <v>8</v>
      </c>
      <c r="K2712" t="s">
        <v>10892</v>
      </c>
      <c r="L2712" t="s">
        <v>8</v>
      </c>
      <c r="M2712" t="s">
        <v>14</v>
      </c>
      <c r="N2712" t="str">
        <f t="shared" si="301"/>
        <v>F</v>
      </c>
      <c r="O2712" t="s">
        <v>8846</v>
      </c>
      <c r="P2712" t="s">
        <v>8847</v>
      </c>
      <c r="Q2712" t="s">
        <v>221</v>
      </c>
      <c r="R2712">
        <v>4</v>
      </c>
      <c r="S2712">
        <f t="shared" si="302"/>
        <v>2019</v>
      </c>
      <c r="T2712" t="s">
        <v>12</v>
      </c>
      <c r="U2712">
        <v>0.999999999999996</v>
      </c>
      <c r="V2712" t="s">
        <v>3346</v>
      </c>
      <c r="W2712">
        <f>VLOOKUP(Q2712,'PBT Tag Rates'!$B$5:$E$44,4,FALSE)</f>
        <v>0.95971980899999998</v>
      </c>
      <c r="X2712">
        <v>1</v>
      </c>
      <c r="Y2712" s="14">
        <f>IFERROR(LOOKUP(H2712,{30,43,48,53,58,63,68,73,78,83,88,93,97},{42,47,52,57,62,67,72,77,82,87,92,99,100}),999)</f>
        <v>77</v>
      </c>
      <c r="Z2712" s="17">
        <f t="shared" si="303"/>
        <v>5.5555555555555554</v>
      </c>
      <c r="AA2712" s="17">
        <f t="shared" si="304"/>
        <v>5.5555555555555554</v>
      </c>
      <c r="AB2712" s="17">
        <f t="shared" si="305"/>
        <v>11.658097686375321</v>
      </c>
      <c r="AC2712" s="17" t="s">
        <v>17654</v>
      </c>
    </row>
    <row r="2713" spans="1:29" x14ac:dyDescent="0.25">
      <c r="A2713" t="s">
        <v>3339</v>
      </c>
      <c r="B2713" s="151" t="s">
        <v>10893</v>
      </c>
      <c r="C2713" t="s">
        <v>1581</v>
      </c>
      <c r="D2713" s="1">
        <v>45176</v>
      </c>
      <c r="E2713">
        <f t="shared" si="300"/>
        <v>18</v>
      </c>
      <c r="F2713" t="s">
        <v>14</v>
      </c>
      <c r="G2713">
        <v>690</v>
      </c>
      <c r="H2713">
        <f t="shared" si="299"/>
        <v>69</v>
      </c>
      <c r="I2713" t="s">
        <v>9</v>
      </c>
      <c r="J2713">
        <v>1</v>
      </c>
      <c r="K2713" t="s">
        <v>8</v>
      </c>
      <c r="L2713" t="s">
        <v>8</v>
      </c>
      <c r="M2713" t="s">
        <v>14</v>
      </c>
      <c r="N2713" t="str">
        <f t="shared" si="301"/>
        <v>F</v>
      </c>
      <c r="O2713" t="s">
        <v>279</v>
      </c>
      <c r="P2713" t="s">
        <v>2600</v>
      </c>
      <c r="Q2713" t="s">
        <v>281</v>
      </c>
      <c r="R2713">
        <v>4</v>
      </c>
      <c r="S2713">
        <f t="shared" si="302"/>
        <v>2019</v>
      </c>
      <c r="T2713" t="s">
        <v>12</v>
      </c>
      <c r="U2713">
        <v>0.999999999999999</v>
      </c>
      <c r="V2713" t="s">
        <v>3170</v>
      </c>
      <c r="W2713">
        <f>VLOOKUP(Q2713,'PBT Tag Rates'!$B$5:$E$44,4,FALSE)</f>
        <v>0.99705232300000002</v>
      </c>
      <c r="X2713">
        <v>1</v>
      </c>
      <c r="Y2713" s="14">
        <f>IFERROR(LOOKUP(H2713,{30,43,48,53,58,63,68,73,78,83,88,93,97},{42,47,52,57,62,67,72,77,82,87,92,99,100}),999)</f>
        <v>72</v>
      </c>
      <c r="Z2713" s="17">
        <f t="shared" si="303"/>
        <v>5.5555555555555554</v>
      </c>
      <c r="AA2713" s="17">
        <f t="shared" si="304"/>
        <v>5.5555555555555554</v>
      </c>
      <c r="AB2713" s="17">
        <f t="shared" si="305"/>
        <v>11.658097686375321</v>
      </c>
      <c r="AC2713" s="17" t="s">
        <v>17654</v>
      </c>
    </row>
    <row r="2714" spans="1:29" x14ac:dyDescent="0.25">
      <c r="A2714" t="s">
        <v>3339</v>
      </c>
      <c r="B2714" s="151" t="s">
        <v>10894</v>
      </c>
      <c r="C2714" t="s">
        <v>1582</v>
      </c>
      <c r="D2714" s="1">
        <v>45176</v>
      </c>
      <c r="E2714">
        <f t="shared" si="300"/>
        <v>18</v>
      </c>
      <c r="F2714" t="s">
        <v>6</v>
      </c>
      <c r="G2714">
        <v>600</v>
      </c>
      <c r="H2714">
        <f t="shared" si="299"/>
        <v>60</v>
      </c>
      <c r="I2714" t="s">
        <v>7</v>
      </c>
      <c r="J2714" t="s">
        <v>8</v>
      </c>
      <c r="K2714" t="s">
        <v>8</v>
      </c>
      <c r="L2714" t="s">
        <v>8</v>
      </c>
      <c r="M2714" t="s">
        <v>6</v>
      </c>
      <c r="N2714" t="str">
        <f t="shared" si="301"/>
        <v>M</v>
      </c>
      <c r="O2714" t="s">
        <v>10895</v>
      </c>
      <c r="P2714" t="s">
        <v>10896</v>
      </c>
      <c r="Q2714" t="s">
        <v>2596</v>
      </c>
      <c r="R2714">
        <v>3</v>
      </c>
      <c r="S2714">
        <f t="shared" si="302"/>
        <v>2020</v>
      </c>
      <c r="T2714" t="s">
        <v>12</v>
      </c>
      <c r="U2714">
        <v>0.999999999999997</v>
      </c>
      <c r="V2714" t="s">
        <v>3079</v>
      </c>
      <c r="W2714">
        <f>VLOOKUP(Q2714,'PBT Tag Rates'!$B$5:$E$44,4,FALSE)</f>
        <v>0.98845608500000004</v>
      </c>
      <c r="X2714">
        <v>1</v>
      </c>
      <c r="Y2714" s="14">
        <f>IFERROR(LOOKUP(H2714,{30,43,48,53,58,63,68,73,78,83,88,93,97},{42,47,52,57,62,67,72,77,82,87,92,99,100}),999)</f>
        <v>62</v>
      </c>
      <c r="Z2714" s="17">
        <f t="shared" si="303"/>
        <v>5.5555555555555554</v>
      </c>
      <c r="AA2714" s="17">
        <f t="shared" si="304"/>
        <v>5.5555555555555554</v>
      </c>
      <c r="AB2714" s="17">
        <f t="shared" si="305"/>
        <v>11.658097686375321</v>
      </c>
      <c r="AC2714" s="17" t="s">
        <v>17654</v>
      </c>
    </row>
    <row r="2715" spans="1:29" x14ac:dyDescent="0.25">
      <c r="A2715" t="s">
        <v>3339</v>
      </c>
      <c r="B2715" s="151" t="s">
        <v>10897</v>
      </c>
      <c r="C2715" t="s">
        <v>10898</v>
      </c>
      <c r="D2715" s="1">
        <v>45176</v>
      </c>
      <c r="E2715">
        <f t="shared" si="300"/>
        <v>18</v>
      </c>
      <c r="F2715" t="s">
        <v>14</v>
      </c>
      <c r="G2715">
        <v>760</v>
      </c>
      <c r="H2715">
        <f t="shared" si="299"/>
        <v>76</v>
      </c>
      <c r="I2715" t="s">
        <v>7</v>
      </c>
      <c r="J2715" t="s">
        <v>8</v>
      </c>
      <c r="K2715" t="s">
        <v>10899</v>
      </c>
      <c r="L2715" t="s">
        <v>8</v>
      </c>
      <c r="M2715" t="s">
        <v>14</v>
      </c>
      <c r="N2715" t="str">
        <f t="shared" si="301"/>
        <v>F</v>
      </c>
      <c r="O2715" t="s">
        <v>578</v>
      </c>
      <c r="P2715" t="s">
        <v>579</v>
      </c>
      <c r="Q2715" t="s">
        <v>221</v>
      </c>
      <c r="R2715">
        <v>4</v>
      </c>
      <c r="S2715">
        <f t="shared" si="302"/>
        <v>2019</v>
      </c>
      <c r="T2715" t="s">
        <v>12</v>
      </c>
      <c r="U2715">
        <v>1</v>
      </c>
      <c r="V2715" t="s">
        <v>3363</v>
      </c>
      <c r="W2715">
        <f>VLOOKUP(Q2715,'PBT Tag Rates'!$B$5:$E$44,4,FALSE)</f>
        <v>0.95971980899999998</v>
      </c>
      <c r="X2715">
        <v>1</v>
      </c>
      <c r="Y2715" s="14">
        <f>IFERROR(LOOKUP(H2715,{30,43,48,53,58,63,68,73,78,83,88,93,97},{42,47,52,57,62,67,72,77,82,87,92,99,100}),999)</f>
        <v>77</v>
      </c>
      <c r="Z2715" s="17">
        <f t="shared" si="303"/>
        <v>5.5555555555555554</v>
      </c>
      <c r="AA2715" s="17">
        <f t="shared" si="304"/>
        <v>5.5555555555555554</v>
      </c>
      <c r="AB2715" s="17">
        <f t="shared" si="305"/>
        <v>11.658097686375321</v>
      </c>
      <c r="AC2715" s="17" t="s">
        <v>17654</v>
      </c>
    </row>
    <row r="2716" spans="1:29" x14ac:dyDescent="0.25">
      <c r="A2716" t="s">
        <v>3339</v>
      </c>
      <c r="B2716" s="151" t="s">
        <v>10900</v>
      </c>
      <c r="C2716" t="s">
        <v>1583</v>
      </c>
      <c r="D2716" s="1">
        <v>45176</v>
      </c>
      <c r="E2716">
        <f t="shared" si="300"/>
        <v>18</v>
      </c>
      <c r="F2716" t="s">
        <v>14</v>
      </c>
      <c r="G2716">
        <v>800</v>
      </c>
      <c r="H2716">
        <f t="shared" si="299"/>
        <v>80</v>
      </c>
      <c r="I2716" t="s">
        <v>7</v>
      </c>
      <c r="J2716" t="s">
        <v>8</v>
      </c>
      <c r="K2716" t="s">
        <v>10901</v>
      </c>
      <c r="L2716" t="s">
        <v>8</v>
      </c>
      <c r="M2716" t="s">
        <v>14</v>
      </c>
      <c r="N2716" t="str">
        <f t="shared" si="301"/>
        <v>F</v>
      </c>
      <c r="O2716" t="s">
        <v>1485</v>
      </c>
      <c r="P2716" t="s">
        <v>1486</v>
      </c>
      <c r="Q2716" t="s">
        <v>221</v>
      </c>
      <c r="R2716">
        <v>4</v>
      </c>
      <c r="S2716">
        <f t="shared" si="302"/>
        <v>2019</v>
      </c>
      <c r="T2716" t="s">
        <v>12</v>
      </c>
      <c r="U2716">
        <v>0.999999999999997</v>
      </c>
      <c r="V2716" t="s">
        <v>3396</v>
      </c>
      <c r="W2716">
        <f>VLOOKUP(Q2716,'PBT Tag Rates'!$B$5:$E$44,4,FALSE)</f>
        <v>0.95971980899999998</v>
      </c>
      <c r="X2716">
        <v>1</v>
      </c>
      <c r="Y2716" s="14">
        <f>IFERROR(LOOKUP(H2716,{30,43,48,53,58,63,68,73,78,83,88,93,97},{42,47,52,57,62,67,72,77,82,87,92,99,100}),999)</f>
        <v>82</v>
      </c>
      <c r="Z2716" s="17">
        <f t="shared" si="303"/>
        <v>5.5555555555555554</v>
      </c>
      <c r="AA2716" s="17">
        <f t="shared" si="304"/>
        <v>5.5555555555555554</v>
      </c>
      <c r="AB2716" s="17">
        <f t="shared" si="305"/>
        <v>11.658097686375321</v>
      </c>
      <c r="AC2716" s="17" t="s">
        <v>17655</v>
      </c>
    </row>
    <row r="2717" spans="1:29" x14ac:dyDescent="0.25">
      <c r="A2717" t="s">
        <v>3339</v>
      </c>
      <c r="B2717" s="151" t="s">
        <v>10902</v>
      </c>
      <c r="C2717" t="s">
        <v>10903</v>
      </c>
      <c r="D2717" s="1">
        <v>45176</v>
      </c>
      <c r="E2717">
        <f t="shared" si="300"/>
        <v>18</v>
      </c>
      <c r="F2717" t="s">
        <v>6</v>
      </c>
      <c r="G2717">
        <v>750</v>
      </c>
      <c r="H2717">
        <f t="shared" si="299"/>
        <v>75</v>
      </c>
      <c r="I2717" t="s">
        <v>7</v>
      </c>
      <c r="J2717" t="s">
        <v>8</v>
      </c>
      <c r="K2717" t="s">
        <v>10904</v>
      </c>
      <c r="L2717" t="s">
        <v>8</v>
      </c>
      <c r="M2717" t="s">
        <v>6</v>
      </c>
      <c r="N2717" t="str">
        <f t="shared" si="301"/>
        <v>M</v>
      </c>
      <c r="O2717" t="s">
        <v>5893</v>
      </c>
      <c r="P2717" t="s">
        <v>5894</v>
      </c>
      <c r="Q2717" t="s">
        <v>281</v>
      </c>
      <c r="R2717">
        <v>4</v>
      </c>
      <c r="S2717">
        <f t="shared" si="302"/>
        <v>2019</v>
      </c>
      <c r="T2717" t="s">
        <v>12</v>
      </c>
      <c r="U2717">
        <v>0.999999999999997</v>
      </c>
      <c r="V2717" t="s">
        <v>3079</v>
      </c>
      <c r="W2717">
        <f>VLOOKUP(Q2717,'PBT Tag Rates'!$B$5:$E$44,4,FALSE)</f>
        <v>0.99705232300000002</v>
      </c>
      <c r="X2717">
        <v>1</v>
      </c>
      <c r="Y2717" s="14">
        <f>IFERROR(LOOKUP(H2717,{30,43,48,53,58,63,68,73,78,83,88,93,97},{42,47,52,57,62,67,72,77,82,87,92,99,100}),999)</f>
        <v>77</v>
      </c>
      <c r="Z2717" s="17">
        <f t="shared" si="303"/>
        <v>5.5555555555555554</v>
      </c>
      <c r="AA2717" s="17">
        <f t="shared" si="304"/>
        <v>5.5555555555555554</v>
      </c>
      <c r="AB2717" s="17">
        <f t="shared" si="305"/>
        <v>11.658097686375321</v>
      </c>
      <c r="AC2717" s="17" t="s">
        <v>17654</v>
      </c>
    </row>
    <row r="2718" spans="1:29" x14ac:dyDescent="0.25">
      <c r="A2718" t="s">
        <v>3339</v>
      </c>
      <c r="B2718" s="151" t="s">
        <v>10905</v>
      </c>
      <c r="C2718" t="s">
        <v>10906</v>
      </c>
      <c r="D2718" s="1">
        <v>45176</v>
      </c>
      <c r="E2718">
        <f t="shared" si="300"/>
        <v>18</v>
      </c>
      <c r="F2718" t="s">
        <v>14</v>
      </c>
      <c r="G2718">
        <v>700</v>
      </c>
      <c r="H2718">
        <f t="shared" si="299"/>
        <v>70</v>
      </c>
      <c r="I2718" t="s">
        <v>7</v>
      </c>
      <c r="J2718" t="s">
        <v>8</v>
      </c>
      <c r="K2718" t="s">
        <v>10907</v>
      </c>
      <c r="L2718" t="s">
        <v>8</v>
      </c>
      <c r="M2718" t="s">
        <v>14</v>
      </c>
      <c r="N2718" t="str">
        <f t="shared" si="301"/>
        <v>F</v>
      </c>
      <c r="O2718" t="s">
        <v>10908</v>
      </c>
      <c r="P2718" t="s">
        <v>10909</v>
      </c>
      <c r="Q2718" t="s">
        <v>918</v>
      </c>
      <c r="R2718">
        <v>3</v>
      </c>
      <c r="S2718">
        <f t="shared" si="302"/>
        <v>2020</v>
      </c>
      <c r="T2718" t="s">
        <v>12</v>
      </c>
      <c r="U2718">
        <v>1</v>
      </c>
      <c r="V2718" t="s">
        <v>3346</v>
      </c>
      <c r="W2718">
        <f>VLOOKUP(Q2718,'PBT Tag Rates'!$B$5:$E$44,4,FALSE)</f>
        <v>0.98961045999999997</v>
      </c>
      <c r="X2718">
        <v>1</v>
      </c>
      <c r="Y2718" s="14">
        <f>IFERROR(LOOKUP(H2718,{30,43,48,53,58,63,68,73,78,83,88,93,97},{42,47,52,57,62,67,72,77,82,87,92,99,100}),999)</f>
        <v>72</v>
      </c>
      <c r="Z2718" s="17">
        <f t="shared" si="303"/>
        <v>5.5555555555555554</v>
      </c>
      <c r="AA2718" s="17">
        <f t="shared" si="304"/>
        <v>5.5555555555555554</v>
      </c>
      <c r="AB2718" s="17">
        <f t="shared" si="305"/>
        <v>11.658097686375321</v>
      </c>
      <c r="AC2718" s="17" t="s">
        <v>17654</v>
      </c>
    </row>
    <row r="2719" spans="1:29" x14ac:dyDescent="0.25">
      <c r="A2719" t="s">
        <v>3339</v>
      </c>
      <c r="B2719" s="151" t="s">
        <v>10910</v>
      </c>
      <c r="C2719" t="s">
        <v>1584</v>
      </c>
      <c r="D2719" s="1">
        <v>45176</v>
      </c>
      <c r="E2719">
        <f t="shared" si="300"/>
        <v>18</v>
      </c>
      <c r="F2719" t="s">
        <v>6</v>
      </c>
      <c r="G2719">
        <v>650</v>
      </c>
      <c r="H2719">
        <f t="shared" si="299"/>
        <v>65</v>
      </c>
      <c r="I2719" t="s">
        <v>9</v>
      </c>
      <c r="J2719">
        <v>1</v>
      </c>
      <c r="K2719" t="s">
        <v>8</v>
      </c>
      <c r="L2719" t="s">
        <v>8</v>
      </c>
      <c r="M2719" t="s">
        <v>6</v>
      </c>
      <c r="N2719" t="str">
        <f t="shared" si="301"/>
        <v>M</v>
      </c>
      <c r="O2719" t="s">
        <v>1965</v>
      </c>
      <c r="P2719" t="s">
        <v>1966</v>
      </c>
      <c r="Q2719" t="s">
        <v>221</v>
      </c>
      <c r="R2719">
        <v>4</v>
      </c>
      <c r="S2719">
        <f t="shared" si="302"/>
        <v>2019</v>
      </c>
      <c r="T2719" t="s">
        <v>12</v>
      </c>
      <c r="U2719">
        <v>1</v>
      </c>
      <c r="V2719" t="s">
        <v>3951</v>
      </c>
      <c r="W2719">
        <f>VLOOKUP(Q2719,'PBT Tag Rates'!$B$5:$E$44,4,FALSE)</f>
        <v>0.95971980899999998</v>
      </c>
      <c r="X2719">
        <v>1</v>
      </c>
      <c r="Y2719" s="14">
        <f>IFERROR(LOOKUP(H2719,{30,43,48,53,58,63,68,73,78,83,88,93,97},{42,47,52,57,62,67,72,77,82,87,92,99,100}),999)</f>
        <v>67</v>
      </c>
      <c r="Z2719" s="17">
        <f t="shared" si="303"/>
        <v>5.5555555555555554</v>
      </c>
      <c r="AA2719" s="17">
        <f t="shared" si="304"/>
        <v>5.5555555555555554</v>
      </c>
      <c r="AB2719" s="17">
        <f t="shared" si="305"/>
        <v>11.658097686375321</v>
      </c>
      <c r="AC2719" s="17" t="s">
        <v>17655</v>
      </c>
    </row>
    <row r="2720" spans="1:29" x14ac:dyDescent="0.25">
      <c r="A2720" t="s">
        <v>3339</v>
      </c>
      <c r="B2720" s="151" t="s">
        <v>10911</v>
      </c>
      <c r="C2720" t="s">
        <v>1585</v>
      </c>
      <c r="D2720" s="1">
        <v>45176</v>
      </c>
      <c r="E2720">
        <f t="shared" si="300"/>
        <v>18</v>
      </c>
      <c r="F2720" t="s">
        <v>14</v>
      </c>
      <c r="G2720">
        <v>640</v>
      </c>
      <c r="H2720">
        <f t="shared" si="299"/>
        <v>64</v>
      </c>
      <c r="I2720" t="s">
        <v>9</v>
      </c>
      <c r="J2720">
        <v>1</v>
      </c>
      <c r="K2720" t="s">
        <v>8</v>
      </c>
      <c r="L2720" t="s">
        <v>8</v>
      </c>
      <c r="M2720" t="s">
        <v>14</v>
      </c>
      <c r="N2720" t="str">
        <f t="shared" si="301"/>
        <v>F</v>
      </c>
      <c r="O2720" t="s">
        <v>10912</v>
      </c>
      <c r="P2720" t="s">
        <v>10913</v>
      </c>
      <c r="Q2720" t="s">
        <v>918</v>
      </c>
      <c r="R2720">
        <v>3</v>
      </c>
      <c r="S2720">
        <f t="shared" si="302"/>
        <v>2020</v>
      </c>
      <c r="T2720" t="s">
        <v>12</v>
      </c>
      <c r="U2720">
        <v>1</v>
      </c>
      <c r="V2720" t="s">
        <v>3386</v>
      </c>
      <c r="W2720">
        <f>VLOOKUP(Q2720,'PBT Tag Rates'!$B$5:$E$44,4,FALSE)</f>
        <v>0.98961045999999997</v>
      </c>
      <c r="X2720">
        <v>1</v>
      </c>
      <c r="Y2720" s="14">
        <f>IFERROR(LOOKUP(H2720,{30,43,48,53,58,63,68,73,78,83,88,93,97},{42,47,52,57,62,67,72,77,82,87,92,99,100}),999)</f>
        <v>67</v>
      </c>
      <c r="Z2720" s="17">
        <f t="shared" si="303"/>
        <v>5.5555555555555554</v>
      </c>
      <c r="AA2720" s="17">
        <f t="shared" si="304"/>
        <v>5.5555555555555554</v>
      </c>
      <c r="AB2720" s="17">
        <f t="shared" si="305"/>
        <v>11.658097686375321</v>
      </c>
      <c r="AC2720" s="17" t="s">
        <v>17654</v>
      </c>
    </row>
    <row r="2721" spans="1:29" x14ac:dyDescent="0.25">
      <c r="A2721" t="s">
        <v>3339</v>
      </c>
      <c r="B2721" s="151" t="s">
        <v>10914</v>
      </c>
      <c r="C2721" t="s">
        <v>10915</v>
      </c>
      <c r="D2721" s="1">
        <v>45176</v>
      </c>
      <c r="E2721">
        <f t="shared" si="300"/>
        <v>18</v>
      </c>
      <c r="F2721" t="s">
        <v>6</v>
      </c>
      <c r="G2721">
        <v>890</v>
      </c>
      <c r="H2721">
        <f t="shared" si="299"/>
        <v>89</v>
      </c>
      <c r="I2721" t="s">
        <v>7</v>
      </c>
      <c r="J2721" t="s">
        <v>8</v>
      </c>
      <c r="K2721" t="s">
        <v>10916</v>
      </c>
      <c r="L2721" t="s">
        <v>8</v>
      </c>
      <c r="M2721" t="s">
        <v>6</v>
      </c>
      <c r="N2721" t="str">
        <f t="shared" si="301"/>
        <v>M</v>
      </c>
      <c r="O2721" t="s">
        <v>933</v>
      </c>
      <c r="P2721" t="s">
        <v>10917</v>
      </c>
      <c r="Q2721" t="s">
        <v>13</v>
      </c>
      <c r="R2721">
        <v>5</v>
      </c>
      <c r="S2721">
        <f t="shared" si="302"/>
        <v>2018</v>
      </c>
      <c r="T2721" t="s">
        <v>12</v>
      </c>
      <c r="U2721">
        <v>1</v>
      </c>
      <c r="V2721" t="s">
        <v>3170</v>
      </c>
      <c r="W2721">
        <f>VLOOKUP(Q2721,'PBT Tag Rates'!$B$5:$E$44,4,FALSE)</f>
        <v>0.96828396500000002</v>
      </c>
      <c r="X2721">
        <v>1</v>
      </c>
      <c r="Y2721" s="14">
        <f>IFERROR(LOOKUP(H2721,{30,43,48,53,58,63,68,73,78,83,88,93,97},{42,47,52,57,62,67,72,77,82,87,92,99,100}),999)</f>
        <v>92</v>
      </c>
      <c r="Z2721" s="17">
        <f t="shared" si="303"/>
        <v>5.5555555555555554</v>
      </c>
      <c r="AA2721" s="17">
        <f t="shared" si="304"/>
        <v>5.5555555555555554</v>
      </c>
      <c r="AB2721" s="17">
        <f t="shared" si="305"/>
        <v>11.658097686375321</v>
      </c>
      <c r="AC2721" s="17" t="s">
        <v>17654</v>
      </c>
    </row>
    <row r="2722" spans="1:29" x14ac:dyDescent="0.25">
      <c r="A2722" t="s">
        <v>3339</v>
      </c>
      <c r="B2722" s="151" t="s">
        <v>10918</v>
      </c>
      <c r="C2722" t="s">
        <v>10919</v>
      </c>
      <c r="D2722" s="1">
        <v>45176</v>
      </c>
      <c r="E2722">
        <f t="shared" si="300"/>
        <v>18</v>
      </c>
      <c r="F2722" t="s">
        <v>6</v>
      </c>
      <c r="G2722">
        <v>880</v>
      </c>
      <c r="H2722">
        <f t="shared" si="299"/>
        <v>88</v>
      </c>
      <c r="I2722" t="s">
        <v>7</v>
      </c>
      <c r="J2722" t="s">
        <v>8</v>
      </c>
      <c r="K2722" t="s">
        <v>10920</v>
      </c>
      <c r="L2722" t="s">
        <v>8</v>
      </c>
      <c r="M2722" t="s">
        <v>6</v>
      </c>
      <c r="N2722" t="str">
        <f t="shared" si="301"/>
        <v>M</v>
      </c>
      <c r="O2722" t="s">
        <v>10921</v>
      </c>
      <c r="P2722" t="s">
        <v>10922</v>
      </c>
      <c r="Q2722" t="s">
        <v>2605</v>
      </c>
      <c r="R2722">
        <v>4</v>
      </c>
      <c r="S2722">
        <f t="shared" si="302"/>
        <v>2019</v>
      </c>
      <c r="T2722" t="s">
        <v>12</v>
      </c>
      <c r="U2722">
        <v>0.999999999999999</v>
      </c>
      <c r="V2722" t="s">
        <v>7657</v>
      </c>
      <c r="W2722">
        <f>VLOOKUP(Q2722,'PBT Tag Rates'!$B$5:$E$44,4,FALSE)</f>
        <v>0.96152300000000002</v>
      </c>
      <c r="X2722">
        <v>1</v>
      </c>
      <c r="Y2722" s="14">
        <f>IFERROR(LOOKUP(H2722,{30,43,48,53,58,63,68,73,78,83,88,93,97},{42,47,52,57,62,67,72,77,82,87,92,99,100}),999)</f>
        <v>92</v>
      </c>
      <c r="Z2722" s="17">
        <f t="shared" si="303"/>
        <v>5.5555555555555554</v>
      </c>
      <c r="AA2722" s="17">
        <f t="shared" si="304"/>
        <v>5.5555555555555554</v>
      </c>
      <c r="AB2722" s="17">
        <f t="shared" si="305"/>
        <v>11.658097686375321</v>
      </c>
      <c r="AC2722" s="17" t="s">
        <v>17655</v>
      </c>
    </row>
    <row r="2723" spans="1:29" x14ac:dyDescent="0.25">
      <c r="A2723" t="s">
        <v>3339</v>
      </c>
      <c r="B2723" s="151" t="s">
        <v>10923</v>
      </c>
      <c r="C2723" t="s">
        <v>1586</v>
      </c>
      <c r="D2723" s="1">
        <v>45176</v>
      </c>
      <c r="E2723">
        <f t="shared" si="300"/>
        <v>18</v>
      </c>
      <c r="F2723" t="s">
        <v>14</v>
      </c>
      <c r="G2723">
        <v>810</v>
      </c>
      <c r="H2723">
        <f t="shared" si="299"/>
        <v>81</v>
      </c>
      <c r="I2723" t="s">
        <v>7</v>
      </c>
      <c r="J2723" t="s">
        <v>8</v>
      </c>
      <c r="K2723" t="s">
        <v>10924</v>
      </c>
      <c r="L2723" t="s">
        <v>10925</v>
      </c>
      <c r="M2723" t="s">
        <v>14</v>
      </c>
      <c r="N2723" t="str">
        <f t="shared" si="301"/>
        <v>F</v>
      </c>
      <c r="O2723" t="s">
        <v>3661</v>
      </c>
      <c r="P2723" t="s">
        <v>5040</v>
      </c>
      <c r="Q2723" t="s">
        <v>221</v>
      </c>
      <c r="R2723">
        <v>4</v>
      </c>
      <c r="S2723">
        <f t="shared" si="302"/>
        <v>2019</v>
      </c>
      <c r="T2723" t="s">
        <v>12</v>
      </c>
      <c r="U2723">
        <v>1</v>
      </c>
      <c r="V2723" t="s">
        <v>3363</v>
      </c>
      <c r="W2723">
        <f>VLOOKUP(Q2723,'PBT Tag Rates'!$B$5:$E$44,4,FALSE)</f>
        <v>0.95971980899999998</v>
      </c>
      <c r="X2723">
        <v>1</v>
      </c>
      <c r="Y2723" s="14">
        <f>IFERROR(LOOKUP(H2723,{30,43,48,53,58,63,68,73,78,83,88,93,97},{42,47,52,57,62,67,72,77,82,87,92,99,100}),999)</f>
        <v>82</v>
      </c>
      <c r="Z2723" s="17">
        <f t="shared" si="303"/>
        <v>5.5555555555555554</v>
      </c>
      <c r="AA2723" s="17">
        <f t="shared" si="304"/>
        <v>5.5555555555555554</v>
      </c>
      <c r="AB2723" s="17">
        <f t="shared" si="305"/>
        <v>11.658097686375321</v>
      </c>
      <c r="AC2723" s="17" t="s">
        <v>17654</v>
      </c>
    </row>
    <row r="2724" spans="1:29" x14ac:dyDescent="0.25">
      <c r="A2724" t="s">
        <v>3339</v>
      </c>
      <c r="B2724" s="151" t="s">
        <v>10926</v>
      </c>
      <c r="C2724" t="s">
        <v>10927</v>
      </c>
      <c r="D2724" s="1">
        <v>45176</v>
      </c>
      <c r="E2724">
        <f t="shared" si="300"/>
        <v>18</v>
      </c>
      <c r="F2724" t="s">
        <v>6</v>
      </c>
      <c r="G2724">
        <v>760</v>
      </c>
      <c r="H2724">
        <f t="shared" si="299"/>
        <v>76</v>
      </c>
      <c r="I2724" t="s">
        <v>7</v>
      </c>
      <c r="J2724" t="s">
        <v>8</v>
      </c>
      <c r="K2724" t="s">
        <v>10928</v>
      </c>
      <c r="L2724" t="s">
        <v>8</v>
      </c>
      <c r="M2724" t="s">
        <v>6</v>
      </c>
      <c r="N2724" t="str">
        <f t="shared" si="301"/>
        <v>M</v>
      </c>
      <c r="O2724" t="s">
        <v>596</v>
      </c>
      <c r="P2724" t="s">
        <v>2377</v>
      </c>
      <c r="Q2724" t="s">
        <v>221</v>
      </c>
      <c r="R2724">
        <v>4</v>
      </c>
      <c r="S2724">
        <f t="shared" si="302"/>
        <v>2019</v>
      </c>
      <c r="T2724" t="s">
        <v>12</v>
      </c>
      <c r="U2724">
        <v>1</v>
      </c>
      <c r="V2724" t="s">
        <v>3396</v>
      </c>
      <c r="W2724">
        <f>VLOOKUP(Q2724,'PBT Tag Rates'!$B$5:$E$44,4,FALSE)</f>
        <v>0.95971980899999998</v>
      </c>
      <c r="X2724">
        <v>1</v>
      </c>
      <c r="Y2724" s="14">
        <f>IFERROR(LOOKUP(H2724,{30,43,48,53,58,63,68,73,78,83,88,93,97},{42,47,52,57,62,67,72,77,82,87,92,99,100}),999)</f>
        <v>77</v>
      </c>
      <c r="Z2724" s="17">
        <f t="shared" si="303"/>
        <v>5.5555555555555554</v>
      </c>
      <c r="AA2724" s="17">
        <f t="shared" si="304"/>
        <v>5.5555555555555554</v>
      </c>
      <c r="AB2724" s="17">
        <f t="shared" si="305"/>
        <v>11.658097686375321</v>
      </c>
      <c r="AC2724" s="17" t="s">
        <v>17655</v>
      </c>
    </row>
    <row r="2725" spans="1:29" x14ac:dyDescent="0.25">
      <c r="A2725" t="s">
        <v>3339</v>
      </c>
      <c r="B2725" s="151" t="s">
        <v>10929</v>
      </c>
      <c r="C2725" t="s">
        <v>10930</v>
      </c>
      <c r="D2725" s="1">
        <v>45176</v>
      </c>
      <c r="E2725">
        <f t="shared" si="300"/>
        <v>18</v>
      </c>
      <c r="F2725" t="s">
        <v>14</v>
      </c>
      <c r="G2725">
        <v>780</v>
      </c>
      <c r="H2725">
        <f t="shared" si="299"/>
        <v>78</v>
      </c>
      <c r="I2725" t="s">
        <v>7</v>
      </c>
      <c r="J2725" t="s">
        <v>8</v>
      </c>
      <c r="K2725" t="s">
        <v>10931</v>
      </c>
      <c r="L2725" t="s">
        <v>8</v>
      </c>
      <c r="M2725" t="s">
        <v>14</v>
      </c>
      <c r="N2725" t="str">
        <f t="shared" si="301"/>
        <v>F</v>
      </c>
      <c r="O2725" t="s">
        <v>1691</v>
      </c>
      <c r="P2725" t="s">
        <v>2230</v>
      </c>
      <c r="Q2725" t="s">
        <v>221</v>
      </c>
      <c r="R2725">
        <v>4</v>
      </c>
      <c r="S2725">
        <f t="shared" si="302"/>
        <v>2019</v>
      </c>
      <c r="T2725" t="s">
        <v>12</v>
      </c>
      <c r="U2725">
        <v>1</v>
      </c>
      <c r="V2725" t="s">
        <v>3653</v>
      </c>
      <c r="W2725">
        <f>VLOOKUP(Q2725,'PBT Tag Rates'!$B$5:$E$44,4,FALSE)</f>
        <v>0.95971980899999998</v>
      </c>
      <c r="X2725">
        <v>1</v>
      </c>
      <c r="Y2725" s="14">
        <f>IFERROR(LOOKUP(H2725,{30,43,48,53,58,63,68,73,78,83,88,93,97},{42,47,52,57,62,67,72,77,82,87,92,99,100}),999)</f>
        <v>82</v>
      </c>
      <c r="Z2725" s="17">
        <f t="shared" si="303"/>
        <v>5.5555555555555554</v>
      </c>
      <c r="AA2725" s="17">
        <f t="shared" si="304"/>
        <v>5.5555555555555554</v>
      </c>
      <c r="AB2725" s="17">
        <f t="shared" si="305"/>
        <v>11.658097686375321</v>
      </c>
      <c r="AC2725" s="17" t="s">
        <v>17655</v>
      </c>
    </row>
    <row r="2726" spans="1:29" x14ac:dyDescent="0.25">
      <c r="A2726" t="s">
        <v>3339</v>
      </c>
      <c r="B2726" s="151" t="s">
        <v>10932</v>
      </c>
      <c r="C2726" t="s">
        <v>1587</v>
      </c>
      <c r="D2726" s="1">
        <v>45176</v>
      </c>
      <c r="E2726">
        <f t="shared" si="300"/>
        <v>18</v>
      </c>
      <c r="F2726" t="s">
        <v>14</v>
      </c>
      <c r="G2726">
        <v>720</v>
      </c>
      <c r="H2726">
        <f t="shared" si="299"/>
        <v>72</v>
      </c>
      <c r="I2726" t="s">
        <v>7</v>
      </c>
      <c r="J2726" t="s">
        <v>8</v>
      </c>
      <c r="K2726" t="s">
        <v>10933</v>
      </c>
      <c r="L2726" t="s">
        <v>8</v>
      </c>
      <c r="M2726" t="s">
        <v>14</v>
      </c>
      <c r="N2726" t="str">
        <f t="shared" si="301"/>
        <v>F</v>
      </c>
      <c r="O2726" t="s">
        <v>8</v>
      </c>
      <c r="P2726" t="s">
        <v>8</v>
      </c>
      <c r="Q2726" t="s">
        <v>11</v>
      </c>
      <c r="R2726" t="s">
        <v>8</v>
      </c>
      <c r="S2726" t="str">
        <f t="shared" si="302"/>
        <v>U</v>
      </c>
      <c r="T2726" t="s">
        <v>12</v>
      </c>
      <c r="U2726">
        <v>1</v>
      </c>
      <c r="V2726" t="s">
        <v>11</v>
      </c>
      <c r="W2726" t="e">
        <f>VLOOKUP(Q2726,'PBT Tag Rates'!$B$5:$E$44,4,FALSE)</f>
        <v>#N/A</v>
      </c>
      <c r="X2726">
        <v>1</v>
      </c>
      <c r="Y2726" s="14">
        <f>IFERROR(LOOKUP(H2726,{30,43,48,53,58,63,68,73,78,83,88,93,97},{42,47,52,57,62,67,72,77,82,87,92,99,100}),999)</f>
        <v>72</v>
      </c>
      <c r="Z2726" s="17">
        <f t="shared" si="303"/>
        <v>5.5555555555555554</v>
      </c>
      <c r="AA2726" s="17">
        <f t="shared" si="304"/>
        <v>5.5555555555555554</v>
      </c>
      <c r="AB2726" s="17">
        <f t="shared" si="305"/>
        <v>11.658097686375321</v>
      </c>
      <c r="AC2726" s="17" t="s">
        <v>17654</v>
      </c>
    </row>
    <row r="2727" spans="1:29" x14ac:dyDescent="0.25">
      <c r="A2727" t="s">
        <v>3339</v>
      </c>
      <c r="B2727" s="151" t="s">
        <v>10934</v>
      </c>
      <c r="C2727" t="s">
        <v>10935</v>
      </c>
      <c r="D2727" s="1">
        <v>45176</v>
      </c>
      <c r="E2727">
        <f t="shared" si="300"/>
        <v>18</v>
      </c>
      <c r="F2727" t="s">
        <v>6</v>
      </c>
      <c r="G2727">
        <v>740</v>
      </c>
      <c r="H2727">
        <f t="shared" si="299"/>
        <v>74</v>
      </c>
      <c r="I2727" t="s">
        <v>7</v>
      </c>
      <c r="J2727" t="s">
        <v>8</v>
      </c>
      <c r="K2727" t="s">
        <v>10936</v>
      </c>
      <c r="L2727" t="s">
        <v>8</v>
      </c>
      <c r="M2727" t="s">
        <v>6</v>
      </c>
      <c r="N2727" t="str">
        <f t="shared" si="301"/>
        <v>M</v>
      </c>
      <c r="O2727" t="s">
        <v>2601</v>
      </c>
      <c r="P2727" t="s">
        <v>2602</v>
      </c>
      <c r="Q2727" t="s">
        <v>281</v>
      </c>
      <c r="R2727">
        <v>4</v>
      </c>
      <c r="S2727">
        <f t="shared" si="302"/>
        <v>2019</v>
      </c>
      <c r="T2727" t="s">
        <v>12</v>
      </c>
      <c r="U2727">
        <v>1</v>
      </c>
      <c r="V2727" t="s">
        <v>3079</v>
      </c>
      <c r="W2727">
        <f>VLOOKUP(Q2727,'PBT Tag Rates'!$B$5:$E$44,4,FALSE)</f>
        <v>0.99705232300000002</v>
      </c>
      <c r="X2727">
        <v>1</v>
      </c>
      <c r="Y2727" s="14">
        <f>IFERROR(LOOKUP(H2727,{30,43,48,53,58,63,68,73,78,83,88,93,97},{42,47,52,57,62,67,72,77,82,87,92,99,100}),999)</f>
        <v>77</v>
      </c>
      <c r="Z2727" s="17">
        <f t="shared" si="303"/>
        <v>5.5555555555555554</v>
      </c>
      <c r="AA2727" s="17">
        <f t="shared" si="304"/>
        <v>5.5555555555555554</v>
      </c>
      <c r="AB2727" s="17">
        <f t="shared" si="305"/>
        <v>11.658097686375321</v>
      </c>
      <c r="AC2727" s="17" t="s">
        <v>17654</v>
      </c>
    </row>
    <row r="2728" spans="1:29" x14ac:dyDescent="0.25">
      <c r="A2728" t="s">
        <v>3339</v>
      </c>
      <c r="B2728" s="151" t="s">
        <v>10937</v>
      </c>
      <c r="C2728" t="s">
        <v>10938</v>
      </c>
      <c r="D2728" s="1">
        <v>45176</v>
      </c>
      <c r="E2728">
        <f t="shared" si="300"/>
        <v>18</v>
      </c>
      <c r="F2728" t="s">
        <v>14</v>
      </c>
      <c r="G2728">
        <v>720</v>
      </c>
      <c r="H2728">
        <f t="shared" si="299"/>
        <v>72</v>
      </c>
      <c r="I2728" t="s">
        <v>7</v>
      </c>
      <c r="J2728" t="s">
        <v>8</v>
      </c>
      <c r="K2728" t="s">
        <v>10939</v>
      </c>
      <c r="L2728" t="s">
        <v>8</v>
      </c>
      <c r="M2728" t="s">
        <v>14</v>
      </c>
      <c r="N2728" t="str">
        <f t="shared" si="301"/>
        <v>F</v>
      </c>
      <c r="O2728" t="s">
        <v>2703</v>
      </c>
      <c r="P2728" t="s">
        <v>6849</v>
      </c>
      <c r="Q2728" t="s">
        <v>221</v>
      </c>
      <c r="R2728">
        <v>4</v>
      </c>
      <c r="S2728">
        <f t="shared" si="302"/>
        <v>2019</v>
      </c>
      <c r="T2728" t="s">
        <v>12</v>
      </c>
      <c r="U2728">
        <v>1</v>
      </c>
      <c r="V2728" t="s">
        <v>3396</v>
      </c>
      <c r="W2728">
        <f>VLOOKUP(Q2728,'PBT Tag Rates'!$B$5:$E$44,4,FALSE)</f>
        <v>0.95971980899999998</v>
      </c>
      <c r="X2728">
        <v>1</v>
      </c>
      <c r="Y2728" s="14">
        <f>IFERROR(LOOKUP(H2728,{30,43,48,53,58,63,68,73,78,83,88,93,97},{42,47,52,57,62,67,72,77,82,87,92,99,100}),999)</f>
        <v>72</v>
      </c>
      <c r="Z2728" s="17">
        <f t="shared" si="303"/>
        <v>5.5555555555555554</v>
      </c>
      <c r="AA2728" s="17">
        <f t="shared" si="304"/>
        <v>5.5555555555555554</v>
      </c>
      <c r="AB2728" s="17">
        <f t="shared" si="305"/>
        <v>11.658097686375321</v>
      </c>
      <c r="AC2728" s="17" t="s">
        <v>17655</v>
      </c>
    </row>
    <row r="2729" spans="1:29" x14ac:dyDescent="0.25">
      <c r="A2729" t="s">
        <v>3339</v>
      </c>
      <c r="B2729" s="151" t="s">
        <v>10940</v>
      </c>
      <c r="C2729" t="s">
        <v>1588</v>
      </c>
      <c r="D2729" s="1">
        <v>45176</v>
      </c>
      <c r="E2729">
        <f t="shared" si="300"/>
        <v>18</v>
      </c>
      <c r="F2729" t="s">
        <v>14</v>
      </c>
      <c r="G2729">
        <v>760</v>
      </c>
      <c r="H2729">
        <f t="shared" si="299"/>
        <v>76</v>
      </c>
      <c r="I2729" t="s">
        <v>9</v>
      </c>
      <c r="J2729">
        <v>1</v>
      </c>
      <c r="K2729" t="s">
        <v>8</v>
      </c>
      <c r="L2729" t="s">
        <v>8</v>
      </c>
      <c r="M2729" t="s">
        <v>14</v>
      </c>
      <c r="N2729" t="str">
        <f t="shared" si="301"/>
        <v>F</v>
      </c>
      <c r="O2729" t="s">
        <v>2192</v>
      </c>
      <c r="P2729" t="s">
        <v>2193</v>
      </c>
      <c r="Q2729" t="s">
        <v>221</v>
      </c>
      <c r="R2729">
        <v>4</v>
      </c>
      <c r="S2729">
        <f t="shared" si="302"/>
        <v>2019</v>
      </c>
      <c r="T2729" t="s">
        <v>12</v>
      </c>
      <c r="U2729">
        <v>1</v>
      </c>
      <c r="V2729" t="s">
        <v>3346</v>
      </c>
      <c r="W2729">
        <f>VLOOKUP(Q2729,'PBT Tag Rates'!$B$5:$E$44,4,FALSE)</f>
        <v>0.95971980899999998</v>
      </c>
      <c r="X2729">
        <v>1</v>
      </c>
      <c r="Y2729" s="14">
        <f>IFERROR(LOOKUP(H2729,{30,43,48,53,58,63,68,73,78,83,88,93,97},{42,47,52,57,62,67,72,77,82,87,92,99,100}),999)</f>
        <v>77</v>
      </c>
      <c r="Z2729" s="17">
        <f t="shared" si="303"/>
        <v>5.5555555555555554</v>
      </c>
      <c r="AA2729" s="17">
        <f t="shared" si="304"/>
        <v>5.5555555555555554</v>
      </c>
      <c r="AB2729" s="17">
        <f t="shared" si="305"/>
        <v>11.658097686375321</v>
      </c>
      <c r="AC2729" s="17" t="s">
        <v>17654</v>
      </c>
    </row>
    <row r="2730" spans="1:29" x14ac:dyDescent="0.25">
      <c r="A2730" t="s">
        <v>3339</v>
      </c>
      <c r="B2730" s="151" t="s">
        <v>10941</v>
      </c>
      <c r="C2730" t="s">
        <v>1591</v>
      </c>
      <c r="D2730" s="1">
        <v>45176</v>
      </c>
      <c r="E2730">
        <f t="shared" si="300"/>
        <v>18</v>
      </c>
      <c r="F2730" t="s">
        <v>6</v>
      </c>
      <c r="G2730">
        <v>750</v>
      </c>
      <c r="H2730">
        <f t="shared" si="299"/>
        <v>75</v>
      </c>
      <c r="I2730" t="s">
        <v>7</v>
      </c>
      <c r="J2730" t="s">
        <v>8</v>
      </c>
      <c r="K2730" t="s">
        <v>10942</v>
      </c>
      <c r="L2730" t="s">
        <v>8</v>
      </c>
      <c r="M2730" t="s">
        <v>6</v>
      </c>
      <c r="N2730" t="str">
        <f t="shared" si="301"/>
        <v>M</v>
      </c>
      <c r="O2730" t="s">
        <v>3043</v>
      </c>
      <c r="P2730" t="s">
        <v>3044</v>
      </c>
      <c r="Q2730" t="s">
        <v>221</v>
      </c>
      <c r="R2730">
        <v>4</v>
      </c>
      <c r="S2730">
        <f t="shared" si="302"/>
        <v>2019</v>
      </c>
      <c r="T2730" t="s">
        <v>12</v>
      </c>
      <c r="U2730">
        <v>0.999999999999999</v>
      </c>
      <c r="V2730" t="s">
        <v>3653</v>
      </c>
      <c r="W2730">
        <f>VLOOKUP(Q2730,'PBT Tag Rates'!$B$5:$E$44,4,FALSE)</f>
        <v>0.95971980899999998</v>
      </c>
      <c r="X2730">
        <v>1</v>
      </c>
      <c r="Y2730" s="14">
        <f>IFERROR(LOOKUP(H2730,{30,43,48,53,58,63,68,73,78,83,88,93,97},{42,47,52,57,62,67,72,77,82,87,92,99,100}),999)</f>
        <v>77</v>
      </c>
      <c r="Z2730" s="17">
        <f t="shared" si="303"/>
        <v>5.5555555555555554</v>
      </c>
      <c r="AA2730" s="17">
        <f t="shared" si="304"/>
        <v>5.5555555555555554</v>
      </c>
      <c r="AB2730" s="17">
        <f t="shared" si="305"/>
        <v>11.658097686375321</v>
      </c>
      <c r="AC2730" s="17" t="s">
        <v>17655</v>
      </c>
    </row>
    <row r="2731" spans="1:29" x14ac:dyDescent="0.25">
      <c r="A2731" t="s">
        <v>3339</v>
      </c>
      <c r="B2731" s="151" t="s">
        <v>10943</v>
      </c>
      <c r="C2731" t="s">
        <v>10944</v>
      </c>
      <c r="D2731" s="1">
        <v>45176</v>
      </c>
      <c r="E2731">
        <f t="shared" si="300"/>
        <v>18</v>
      </c>
      <c r="F2731" t="s">
        <v>14</v>
      </c>
      <c r="G2731">
        <v>780</v>
      </c>
      <c r="H2731">
        <f t="shared" si="299"/>
        <v>78</v>
      </c>
      <c r="I2731" t="s">
        <v>7</v>
      </c>
      <c r="J2731" t="s">
        <v>8</v>
      </c>
      <c r="K2731" t="s">
        <v>10945</v>
      </c>
      <c r="L2731" t="s">
        <v>8</v>
      </c>
      <c r="M2731" t="s">
        <v>14</v>
      </c>
      <c r="N2731" t="str">
        <f t="shared" si="301"/>
        <v>F</v>
      </c>
      <c r="O2731" t="s">
        <v>6876</v>
      </c>
      <c r="P2731" t="s">
        <v>6877</v>
      </c>
      <c r="Q2731" t="s">
        <v>221</v>
      </c>
      <c r="R2731">
        <v>4</v>
      </c>
      <c r="S2731">
        <f t="shared" si="302"/>
        <v>2019</v>
      </c>
      <c r="T2731" t="s">
        <v>12</v>
      </c>
      <c r="U2731">
        <v>1</v>
      </c>
      <c r="V2731" t="s">
        <v>3346</v>
      </c>
      <c r="W2731">
        <f>VLOOKUP(Q2731,'PBT Tag Rates'!$B$5:$E$44,4,FALSE)</f>
        <v>0.95971980899999998</v>
      </c>
      <c r="X2731">
        <v>1</v>
      </c>
      <c r="Y2731" s="14">
        <f>IFERROR(LOOKUP(H2731,{30,43,48,53,58,63,68,73,78,83,88,93,97},{42,47,52,57,62,67,72,77,82,87,92,99,100}),999)</f>
        <v>82</v>
      </c>
      <c r="Z2731" s="17">
        <f t="shared" si="303"/>
        <v>5.5555555555555554</v>
      </c>
      <c r="AA2731" s="17">
        <f t="shared" si="304"/>
        <v>5.5555555555555554</v>
      </c>
      <c r="AB2731" s="17">
        <f t="shared" si="305"/>
        <v>11.658097686375321</v>
      </c>
      <c r="AC2731" s="17" t="s">
        <v>17654</v>
      </c>
    </row>
    <row r="2732" spans="1:29" x14ac:dyDescent="0.25">
      <c r="A2732" t="s">
        <v>3339</v>
      </c>
      <c r="B2732" s="151" t="s">
        <v>10946</v>
      </c>
      <c r="C2732" t="s">
        <v>1592</v>
      </c>
      <c r="D2732" s="1">
        <v>45176</v>
      </c>
      <c r="E2732">
        <f t="shared" si="300"/>
        <v>18</v>
      </c>
      <c r="F2732" t="s">
        <v>14</v>
      </c>
      <c r="G2732">
        <v>730</v>
      </c>
      <c r="H2732">
        <f t="shared" si="299"/>
        <v>73</v>
      </c>
      <c r="I2732" t="s">
        <v>7</v>
      </c>
      <c r="J2732" t="s">
        <v>8</v>
      </c>
      <c r="K2732" t="s">
        <v>10947</v>
      </c>
      <c r="L2732" t="s">
        <v>8</v>
      </c>
      <c r="M2732" t="s">
        <v>14</v>
      </c>
      <c r="N2732" t="str">
        <f t="shared" si="301"/>
        <v>F</v>
      </c>
      <c r="O2732" t="s">
        <v>8</v>
      </c>
      <c r="P2732" t="s">
        <v>8</v>
      </c>
      <c r="Q2732" t="s">
        <v>11</v>
      </c>
      <c r="R2732" t="s">
        <v>8</v>
      </c>
      <c r="S2732" t="str">
        <f t="shared" si="302"/>
        <v>U</v>
      </c>
      <c r="T2732" t="s">
        <v>12</v>
      </c>
      <c r="U2732">
        <v>1</v>
      </c>
      <c r="V2732" t="s">
        <v>11</v>
      </c>
      <c r="W2732" t="e">
        <f>VLOOKUP(Q2732,'PBT Tag Rates'!$B$5:$E$44,4,FALSE)</f>
        <v>#N/A</v>
      </c>
      <c r="X2732">
        <v>1</v>
      </c>
      <c r="Y2732" s="14">
        <f>IFERROR(LOOKUP(H2732,{30,43,48,53,58,63,68,73,78,83,88,93,97},{42,47,52,57,62,67,72,77,82,87,92,99,100}),999)</f>
        <v>77</v>
      </c>
      <c r="Z2732" s="17">
        <f t="shared" si="303"/>
        <v>5.5555555555555554</v>
      </c>
      <c r="AA2732" s="17">
        <f t="shared" si="304"/>
        <v>5.5555555555555554</v>
      </c>
      <c r="AB2732" s="17">
        <f t="shared" si="305"/>
        <v>11.658097686375321</v>
      </c>
      <c r="AC2732" s="17" t="s">
        <v>17654</v>
      </c>
    </row>
    <row r="2733" spans="1:29" x14ac:dyDescent="0.25">
      <c r="A2733" t="s">
        <v>3339</v>
      </c>
      <c r="B2733" s="151" t="s">
        <v>10948</v>
      </c>
      <c r="C2733" t="s">
        <v>10949</v>
      </c>
      <c r="D2733" s="1">
        <v>45176</v>
      </c>
      <c r="E2733">
        <f t="shared" si="300"/>
        <v>18</v>
      </c>
      <c r="F2733" t="s">
        <v>6</v>
      </c>
      <c r="G2733">
        <v>760</v>
      </c>
      <c r="H2733">
        <f t="shared" si="299"/>
        <v>76</v>
      </c>
      <c r="I2733" t="s">
        <v>7</v>
      </c>
      <c r="J2733" t="s">
        <v>8</v>
      </c>
      <c r="K2733" t="s">
        <v>10950</v>
      </c>
      <c r="L2733" t="s">
        <v>8</v>
      </c>
      <c r="M2733" t="s">
        <v>6</v>
      </c>
      <c r="N2733" t="str">
        <f t="shared" si="301"/>
        <v>M</v>
      </c>
      <c r="O2733" t="s">
        <v>225</v>
      </c>
      <c r="P2733" t="s">
        <v>226</v>
      </c>
      <c r="Q2733" t="s">
        <v>221</v>
      </c>
      <c r="R2733">
        <v>4</v>
      </c>
      <c r="S2733">
        <f t="shared" si="302"/>
        <v>2019</v>
      </c>
      <c r="T2733" t="s">
        <v>12</v>
      </c>
      <c r="U2733">
        <v>0.999999999999996</v>
      </c>
      <c r="V2733" t="s">
        <v>3346</v>
      </c>
      <c r="W2733">
        <f>VLOOKUP(Q2733,'PBT Tag Rates'!$B$5:$E$44,4,FALSE)</f>
        <v>0.95971980899999998</v>
      </c>
      <c r="X2733">
        <v>1</v>
      </c>
      <c r="Y2733" s="14">
        <f>IFERROR(LOOKUP(H2733,{30,43,48,53,58,63,68,73,78,83,88,93,97},{42,47,52,57,62,67,72,77,82,87,92,99,100}),999)</f>
        <v>77</v>
      </c>
      <c r="Z2733" s="17">
        <f t="shared" si="303"/>
        <v>5.5555555555555554</v>
      </c>
      <c r="AA2733" s="17">
        <f t="shared" si="304"/>
        <v>5.5555555555555554</v>
      </c>
      <c r="AB2733" s="17">
        <f t="shared" si="305"/>
        <v>11.658097686375321</v>
      </c>
      <c r="AC2733" s="17" t="s">
        <v>17654</v>
      </c>
    </row>
    <row r="2734" spans="1:29" x14ac:dyDescent="0.25">
      <c r="A2734" t="s">
        <v>3339</v>
      </c>
      <c r="B2734" s="151" t="s">
        <v>10951</v>
      </c>
      <c r="C2734" t="s">
        <v>10952</v>
      </c>
      <c r="D2734" s="1">
        <v>45176</v>
      </c>
      <c r="E2734">
        <f t="shared" si="300"/>
        <v>18</v>
      </c>
      <c r="F2734" t="s">
        <v>14</v>
      </c>
      <c r="G2734">
        <v>790</v>
      </c>
      <c r="H2734">
        <f t="shared" si="299"/>
        <v>79</v>
      </c>
      <c r="I2734" t="s">
        <v>7</v>
      </c>
      <c r="J2734" t="s">
        <v>8</v>
      </c>
      <c r="K2734" t="s">
        <v>10953</v>
      </c>
      <c r="L2734" t="s">
        <v>8</v>
      </c>
      <c r="M2734" t="s">
        <v>14</v>
      </c>
      <c r="N2734" t="str">
        <f t="shared" si="301"/>
        <v>F</v>
      </c>
      <c r="O2734" t="s">
        <v>578</v>
      </c>
      <c r="P2734" t="s">
        <v>579</v>
      </c>
      <c r="Q2734" t="s">
        <v>221</v>
      </c>
      <c r="R2734">
        <v>4</v>
      </c>
      <c r="S2734">
        <f t="shared" si="302"/>
        <v>2019</v>
      </c>
      <c r="T2734" t="s">
        <v>12</v>
      </c>
      <c r="U2734">
        <v>1</v>
      </c>
      <c r="V2734" t="s">
        <v>3363</v>
      </c>
      <c r="W2734">
        <f>VLOOKUP(Q2734,'PBT Tag Rates'!$B$5:$E$44,4,FALSE)</f>
        <v>0.95971980899999998</v>
      </c>
      <c r="X2734">
        <v>1</v>
      </c>
      <c r="Y2734" s="14">
        <f>IFERROR(LOOKUP(H2734,{30,43,48,53,58,63,68,73,78,83,88,93,97},{42,47,52,57,62,67,72,77,82,87,92,99,100}),999)</f>
        <v>82</v>
      </c>
      <c r="Z2734" s="17">
        <f t="shared" si="303"/>
        <v>5.5555555555555554</v>
      </c>
      <c r="AA2734" s="17">
        <f t="shared" si="304"/>
        <v>5.5555555555555554</v>
      </c>
      <c r="AB2734" s="17">
        <f t="shared" si="305"/>
        <v>11.658097686375321</v>
      </c>
      <c r="AC2734" s="17" t="s">
        <v>17654</v>
      </c>
    </row>
    <row r="2735" spans="1:29" x14ac:dyDescent="0.25">
      <c r="A2735" t="s">
        <v>3339</v>
      </c>
      <c r="B2735" s="151" t="s">
        <v>10954</v>
      </c>
      <c r="C2735" t="s">
        <v>1594</v>
      </c>
      <c r="D2735" s="1">
        <v>45176</v>
      </c>
      <c r="E2735">
        <f t="shared" si="300"/>
        <v>18</v>
      </c>
      <c r="F2735" t="s">
        <v>14</v>
      </c>
      <c r="G2735">
        <v>760</v>
      </c>
      <c r="H2735">
        <f t="shared" si="299"/>
        <v>76</v>
      </c>
      <c r="I2735" t="s">
        <v>7</v>
      </c>
      <c r="J2735" t="s">
        <v>8</v>
      </c>
      <c r="K2735" t="s">
        <v>10955</v>
      </c>
      <c r="L2735" t="s">
        <v>8</v>
      </c>
      <c r="M2735" t="s">
        <v>14</v>
      </c>
      <c r="N2735" t="str">
        <f t="shared" si="301"/>
        <v>F</v>
      </c>
      <c r="O2735" t="s">
        <v>1485</v>
      </c>
      <c r="P2735" t="s">
        <v>1486</v>
      </c>
      <c r="Q2735" t="s">
        <v>221</v>
      </c>
      <c r="R2735">
        <v>4</v>
      </c>
      <c r="S2735">
        <f t="shared" si="302"/>
        <v>2019</v>
      </c>
      <c r="T2735" t="s">
        <v>12</v>
      </c>
      <c r="U2735">
        <v>1</v>
      </c>
      <c r="V2735" t="s">
        <v>3396</v>
      </c>
      <c r="W2735">
        <f>VLOOKUP(Q2735,'PBT Tag Rates'!$B$5:$E$44,4,FALSE)</f>
        <v>0.95971980899999998</v>
      </c>
      <c r="X2735">
        <v>1</v>
      </c>
      <c r="Y2735" s="14">
        <f>IFERROR(LOOKUP(H2735,{30,43,48,53,58,63,68,73,78,83,88,93,97},{42,47,52,57,62,67,72,77,82,87,92,99,100}),999)</f>
        <v>77</v>
      </c>
      <c r="Z2735" s="17">
        <f t="shared" si="303"/>
        <v>5.5555555555555554</v>
      </c>
      <c r="AA2735" s="17">
        <f t="shared" si="304"/>
        <v>5.5555555555555554</v>
      </c>
      <c r="AB2735" s="17">
        <f t="shared" si="305"/>
        <v>11.658097686375321</v>
      </c>
      <c r="AC2735" s="17" t="s">
        <v>17655</v>
      </c>
    </row>
    <row r="2736" spans="1:29" x14ac:dyDescent="0.25">
      <c r="A2736" t="s">
        <v>3339</v>
      </c>
      <c r="B2736" s="151" t="s">
        <v>10956</v>
      </c>
      <c r="C2736" t="s">
        <v>10957</v>
      </c>
      <c r="D2736" s="1">
        <v>45176</v>
      </c>
      <c r="E2736">
        <f t="shared" si="300"/>
        <v>18</v>
      </c>
      <c r="F2736" t="s">
        <v>14</v>
      </c>
      <c r="G2736">
        <v>780</v>
      </c>
      <c r="H2736">
        <f t="shared" si="299"/>
        <v>78</v>
      </c>
      <c r="I2736" t="s">
        <v>7</v>
      </c>
      <c r="J2736" t="s">
        <v>8</v>
      </c>
      <c r="K2736" t="s">
        <v>10958</v>
      </c>
      <c r="L2736" t="s">
        <v>8</v>
      </c>
      <c r="M2736" t="s">
        <v>14</v>
      </c>
      <c r="N2736" t="str">
        <f t="shared" si="301"/>
        <v>F</v>
      </c>
      <c r="O2736" t="s">
        <v>10959</v>
      </c>
      <c r="P2736" t="s">
        <v>10960</v>
      </c>
      <c r="Q2736" t="s">
        <v>2105</v>
      </c>
      <c r="R2736">
        <v>4</v>
      </c>
      <c r="S2736">
        <f t="shared" si="302"/>
        <v>2019</v>
      </c>
      <c r="T2736" t="s">
        <v>12</v>
      </c>
      <c r="U2736">
        <v>0.999999999999996</v>
      </c>
      <c r="V2736" t="s">
        <v>9738</v>
      </c>
      <c r="W2736">
        <f>VLOOKUP(Q2736,'PBT Tag Rates'!$B$5:$E$44,4,FALSE)</f>
        <v>1</v>
      </c>
      <c r="X2736">
        <v>1</v>
      </c>
      <c r="Y2736" s="14">
        <f>IFERROR(LOOKUP(H2736,{30,43,48,53,58,63,68,73,78,83,88,93,97},{42,47,52,57,62,67,72,77,82,87,92,99,100}),999)</f>
        <v>82</v>
      </c>
      <c r="Z2736" s="17">
        <f t="shared" si="303"/>
        <v>5.5555555555555554</v>
      </c>
      <c r="AA2736" s="17">
        <f t="shared" si="304"/>
        <v>5.5555555555555554</v>
      </c>
      <c r="AB2736" s="17">
        <f t="shared" si="305"/>
        <v>11.658097686375321</v>
      </c>
      <c r="AC2736" s="17" t="s">
        <v>17655</v>
      </c>
    </row>
    <row r="2737" spans="1:29" x14ac:dyDescent="0.25">
      <c r="A2737" t="s">
        <v>3339</v>
      </c>
      <c r="B2737" s="151" t="s">
        <v>10961</v>
      </c>
      <c r="C2737" t="s">
        <v>10962</v>
      </c>
      <c r="D2737" s="1">
        <v>45176</v>
      </c>
      <c r="E2737">
        <f t="shared" si="300"/>
        <v>18</v>
      </c>
      <c r="F2737" t="s">
        <v>14</v>
      </c>
      <c r="G2737">
        <v>840</v>
      </c>
      <c r="H2737">
        <f t="shared" si="299"/>
        <v>84</v>
      </c>
      <c r="I2737" t="s">
        <v>7</v>
      </c>
      <c r="J2737" t="s">
        <v>8</v>
      </c>
      <c r="K2737" t="s">
        <v>10963</v>
      </c>
      <c r="L2737" t="s">
        <v>8</v>
      </c>
      <c r="M2737" t="s">
        <v>14</v>
      </c>
      <c r="N2737" t="str">
        <f t="shared" si="301"/>
        <v>F</v>
      </c>
      <c r="O2737" t="s">
        <v>2278</v>
      </c>
      <c r="P2737" t="s">
        <v>2279</v>
      </c>
      <c r="Q2737" t="s">
        <v>221</v>
      </c>
      <c r="R2737">
        <v>4</v>
      </c>
      <c r="S2737">
        <f t="shared" si="302"/>
        <v>2019</v>
      </c>
      <c r="T2737" t="s">
        <v>12</v>
      </c>
      <c r="U2737">
        <v>1</v>
      </c>
      <c r="V2737" t="s">
        <v>3363</v>
      </c>
      <c r="W2737">
        <f>VLOOKUP(Q2737,'PBT Tag Rates'!$B$5:$E$44,4,FALSE)</f>
        <v>0.95971980899999998</v>
      </c>
      <c r="X2737">
        <v>1</v>
      </c>
      <c r="Y2737" s="14">
        <f>IFERROR(LOOKUP(H2737,{30,43,48,53,58,63,68,73,78,83,88,93,97},{42,47,52,57,62,67,72,77,82,87,92,99,100}),999)</f>
        <v>87</v>
      </c>
      <c r="Z2737" s="17">
        <f t="shared" si="303"/>
        <v>5.5555555555555554</v>
      </c>
      <c r="AA2737" s="17">
        <f t="shared" si="304"/>
        <v>5.5555555555555554</v>
      </c>
      <c r="AB2737" s="17">
        <f t="shared" si="305"/>
        <v>11.658097686375321</v>
      </c>
      <c r="AC2737" s="17" t="s">
        <v>17654</v>
      </c>
    </row>
    <row r="2738" spans="1:29" x14ac:dyDescent="0.25">
      <c r="A2738" t="s">
        <v>3339</v>
      </c>
      <c r="B2738" s="151" t="s">
        <v>10964</v>
      </c>
      <c r="C2738" t="s">
        <v>1595</v>
      </c>
      <c r="D2738" s="1">
        <v>45176</v>
      </c>
      <c r="E2738">
        <f t="shared" si="300"/>
        <v>18</v>
      </c>
      <c r="F2738" t="s">
        <v>14</v>
      </c>
      <c r="G2738">
        <v>780</v>
      </c>
      <c r="H2738">
        <f t="shared" si="299"/>
        <v>78</v>
      </c>
      <c r="I2738" t="s">
        <v>9</v>
      </c>
      <c r="J2738" t="s">
        <v>8</v>
      </c>
      <c r="K2738" t="s">
        <v>8</v>
      </c>
      <c r="L2738" t="s">
        <v>8</v>
      </c>
      <c r="M2738" t="s">
        <v>14</v>
      </c>
      <c r="N2738" t="str">
        <f t="shared" si="301"/>
        <v>F</v>
      </c>
      <c r="O2738" t="s">
        <v>1945</v>
      </c>
      <c r="P2738" t="s">
        <v>9905</v>
      </c>
      <c r="Q2738" t="s">
        <v>221</v>
      </c>
      <c r="R2738">
        <v>4</v>
      </c>
      <c r="S2738">
        <f t="shared" si="302"/>
        <v>2019</v>
      </c>
      <c r="T2738" t="s">
        <v>12</v>
      </c>
      <c r="U2738">
        <v>0.999999999999999</v>
      </c>
      <c r="V2738" t="s">
        <v>3608</v>
      </c>
      <c r="W2738">
        <f>VLOOKUP(Q2738,'PBT Tag Rates'!$B$5:$E$44,4,FALSE)</f>
        <v>0.95971980899999998</v>
      </c>
      <c r="X2738">
        <v>1</v>
      </c>
      <c r="Y2738" s="14">
        <f>IFERROR(LOOKUP(H2738,{30,43,48,53,58,63,68,73,78,83,88,93,97},{42,47,52,57,62,67,72,77,82,87,92,99,100}),999)</f>
        <v>82</v>
      </c>
      <c r="Z2738" s="17">
        <f t="shared" si="303"/>
        <v>5.5555555555555554</v>
      </c>
      <c r="AA2738" s="17">
        <f t="shared" si="304"/>
        <v>5.5555555555555554</v>
      </c>
      <c r="AB2738" s="17">
        <f t="shared" si="305"/>
        <v>11.658097686375321</v>
      </c>
      <c r="AC2738" s="17" t="s">
        <v>17654</v>
      </c>
    </row>
    <row r="2739" spans="1:29" x14ac:dyDescent="0.25">
      <c r="A2739" t="s">
        <v>3339</v>
      </c>
      <c r="B2739" s="151" t="s">
        <v>10965</v>
      </c>
      <c r="C2739" t="s">
        <v>10966</v>
      </c>
      <c r="D2739" s="1">
        <v>45176</v>
      </c>
      <c r="E2739">
        <f t="shared" si="300"/>
        <v>18</v>
      </c>
      <c r="F2739" t="s">
        <v>14</v>
      </c>
      <c r="G2739">
        <v>720</v>
      </c>
      <c r="H2739">
        <f t="shared" si="299"/>
        <v>72</v>
      </c>
      <c r="I2739" t="s">
        <v>7</v>
      </c>
      <c r="J2739" t="s">
        <v>8</v>
      </c>
      <c r="K2739" t="s">
        <v>10967</v>
      </c>
      <c r="L2739" t="s">
        <v>8</v>
      </c>
      <c r="M2739" t="s">
        <v>14</v>
      </c>
      <c r="N2739" t="str">
        <f t="shared" si="301"/>
        <v>F</v>
      </c>
      <c r="O2739" t="s">
        <v>892</v>
      </c>
      <c r="P2739" t="s">
        <v>893</v>
      </c>
      <c r="Q2739" t="s">
        <v>221</v>
      </c>
      <c r="R2739">
        <v>4</v>
      </c>
      <c r="S2739">
        <f t="shared" si="302"/>
        <v>2019</v>
      </c>
      <c r="T2739" t="s">
        <v>12</v>
      </c>
      <c r="U2739">
        <v>1</v>
      </c>
      <c r="V2739" t="s">
        <v>3363</v>
      </c>
      <c r="W2739">
        <f>VLOOKUP(Q2739,'PBT Tag Rates'!$B$5:$E$44,4,FALSE)</f>
        <v>0.95971980899999998</v>
      </c>
      <c r="X2739">
        <v>1</v>
      </c>
      <c r="Y2739" s="14">
        <f>IFERROR(LOOKUP(H2739,{30,43,48,53,58,63,68,73,78,83,88,93,97},{42,47,52,57,62,67,72,77,82,87,92,99,100}),999)</f>
        <v>72</v>
      </c>
      <c r="Z2739" s="17">
        <f t="shared" si="303"/>
        <v>5.5555555555555554</v>
      </c>
      <c r="AA2739" s="17">
        <f t="shared" si="304"/>
        <v>5.5555555555555554</v>
      </c>
      <c r="AB2739" s="17">
        <f t="shared" si="305"/>
        <v>11.658097686375321</v>
      </c>
      <c r="AC2739" s="17" t="s">
        <v>17654</v>
      </c>
    </row>
    <row r="2740" spans="1:29" x14ac:dyDescent="0.25">
      <c r="A2740" t="s">
        <v>3339</v>
      </c>
      <c r="B2740" s="151" t="s">
        <v>10968</v>
      </c>
      <c r="C2740" t="s">
        <v>10969</v>
      </c>
      <c r="D2740" s="1">
        <v>45176</v>
      </c>
      <c r="E2740">
        <f t="shared" si="300"/>
        <v>18</v>
      </c>
      <c r="F2740" t="s">
        <v>14</v>
      </c>
      <c r="G2740">
        <v>700</v>
      </c>
      <c r="H2740">
        <f t="shared" si="299"/>
        <v>70</v>
      </c>
      <c r="I2740" t="s">
        <v>7</v>
      </c>
      <c r="J2740" t="s">
        <v>8</v>
      </c>
      <c r="K2740" t="s">
        <v>10970</v>
      </c>
      <c r="L2740" t="s">
        <v>8</v>
      </c>
      <c r="M2740" t="s">
        <v>14</v>
      </c>
      <c r="N2740" t="str">
        <f t="shared" si="301"/>
        <v>F</v>
      </c>
      <c r="O2740" t="s">
        <v>656</v>
      </c>
      <c r="P2740" t="s">
        <v>9513</v>
      </c>
      <c r="Q2740" t="s">
        <v>221</v>
      </c>
      <c r="R2740">
        <v>4</v>
      </c>
      <c r="S2740">
        <f t="shared" si="302"/>
        <v>2019</v>
      </c>
      <c r="T2740" t="s">
        <v>12</v>
      </c>
      <c r="U2740">
        <v>1.00000000000001</v>
      </c>
      <c r="V2740" t="s">
        <v>3386</v>
      </c>
      <c r="W2740">
        <f>VLOOKUP(Q2740,'PBT Tag Rates'!$B$5:$E$44,4,FALSE)</f>
        <v>0.95971980899999998</v>
      </c>
      <c r="X2740">
        <v>1</v>
      </c>
      <c r="Y2740" s="14">
        <f>IFERROR(LOOKUP(H2740,{30,43,48,53,58,63,68,73,78,83,88,93,97},{42,47,52,57,62,67,72,77,82,87,92,99,100}),999)</f>
        <v>72</v>
      </c>
      <c r="Z2740" s="17">
        <f t="shared" si="303"/>
        <v>5.5555555555555554</v>
      </c>
      <c r="AA2740" s="17">
        <f t="shared" si="304"/>
        <v>5.5555555555555554</v>
      </c>
      <c r="AB2740" s="17">
        <f t="shared" si="305"/>
        <v>11.658097686375321</v>
      </c>
      <c r="AC2740" s="17" t="s">
        <v>17654</v>
      </c>
    </row>
    <row r="2741" spans="1:29" x14ac:dyDescent="0.25">
      <c r="A2741" t="s">
        <v>3339</v>
      </c>
      <c r="B2741" s="151" t="s">
        <v>10971</v>
      </c>
      <c r="C2741" t="s">
        <v>1596</v>
      </c>
      <c r="D2741" s="1">
        <v>45176</v>
      </c>
      <c r="E2741">
        <f t="shared" si="300"/>
        <v>18</v>
      </c>
      <c r="F2741" t="s">
        <v>14</v>
      </c>
      <c r="G2741">
        <v>660</v>
      </c>
      <c r="H2741">
        <f t="shared" si="299"/>
        <v>66</v>
      </c>
      <c r="I2741" t="s">
        <v>9</v>
      </c>
      <c r="J2741">
        <v>1</v>
      </c>
      <c r="K2741" t="s">
        <v>8</v>
      </c>
      <c r="L2741" t="s">
        <v>8</v>
      </c>
      <c r="M2741" t="s">
        <v>14</v>
      </c>
      <c r="N2741" t="str">
        <f t="shared" si="301"/>
        <v>F</v>
      </c>
      <c r="O2741" t="s">
        <v>509</v>
      </c>
      <c r="P2741" t="s">
        <v>10972</v>
      </c>
      <c r="Q2741" t="s">
        <v>221</v>
      </c>
      <c r="R2741">
        <v>4</v>
      </c>
      <c r="S2741">
        <f t="shared" si="302"/>
        <v>2019</v>
      </c>
      <c r="T2741" t="s">
        <v>12</v>
      </c>
      <c r="U2741">
        <v>0.999999999999995</v>
      </c>
      <c r="V2741" t="s">
        <v>3876</v>
      </c>
      <c r="W2741">
        <f>VLOOKUP(Q2741,'PBT Tag Rates'!$B$5:$E$44,4,FALSE)</f>
        <v>0.95971980899999998</v>
      </c>
      <c r="X2741">
        <v>1</v>
      </c>
      <c r="Y2741" s="14">
        <f>IFERROR(LOOKUP(H2741,{30,43,48,53,58,63,68,73,78,83,88,93,97},{42,47,52,57,62,67,72,77,82,87,92,99,100}),999)</f>
        <v>67</v>
      </c>
      <c r="Z2741" s="17">
        <f t="shared" si="303"/>
        <v>5.5555555555555554</v>
      </c>
      <c r="AA2741" s="17">
        <f t="shared" si="304"/>
        <v>5.5555555555555554</v>
      </c>
      <c r="AB2741" s="17">
        <f t="shared" si="305"/>
        <v>11.658097686375321</v>
      </c>
      <c r="AC2741" s="17" t="s">
        <v>17654</v>
      </c>
    </row>
    <row r="2742" spans="1:29" x14ac:dyDescent="0.25">
      <c r="A2742" t="s">
        <v>3339</v>
      </c>
      <c r="B2742" s="151" t="s">
        <v>10973</v>
      </c>
      <c r="C2742" t="s">
        <v>1597</v>
      </c>
      <c r="D2742" s="1">
        <v>45176</v>
      </c>
      <c r="E2742">
        <f t="shared" si="300"/>
        <v>18</v>
      </c>
      <c r="F2742" t="s">
        <v>6</v>
      </c>
      <c r="G2742">
        <v>610</v>
      </c>
      <c r="H2742">
        <f t="shared" si="299"/>
        <v>61</v>
      </c>
      <c r="I2742" t="s">
        <v>7</v>
      </c>
      <c r="J2742" t="s">
        <v>8</v>
      </c>
      <c r="K2742" t="s">
        <v>8</v>
      </c>
      <c r="L2742" t="s">
        <v>8</v>
      </c>
      <c r="M2742" t="s">
        <v>6</v>
      </c>
      <c r="N2742" t="str">
        <f t="shared" si="301"/>
        <v>M</v>
      </c>
      <c r="O2742" t="s">
        <v>8</v>
      </c>
      <c r="P2742" t="s">
        <v>8</v>
      </c>
      <c r="Q2742" t="s">
        <v>11</v>
      </c>
      <c r="R2742" t="s">
        <v>8</v>
      </c>
      <c r="S2742" t="str">
        <f t="shared" si="302"/>
        <v>U</v>
      </c>
      <c r="T2742" t="s">
        <v>12</v>
      </c>
      <c r="U2742">
        <v>1</v>
      </c>
      <c r="V2742" t="s">
        <v>11</v>
      </c>
      <c r="W2742" t="e">
        <f>VLOOKUP(Q2742,'PBT Tag Rates'!$B$5:$E$44,4,FALSE)</f>
        <v>#N/A</v>
      </c>
      <c r="X2742">
        <v>1</v>
      </c>
      <c r="Y2742" s="14">
        <f>IFERROR(LOOKUP(H2742,{30,43,48,53,58,63,68,73,78,83,88,93,97},{42,47,52,57,62,67,72,77,82,87,92,99,100}),999)</f>
        <v>62</v>
      </c>
      <c r="Z2742" s="17">
        <f t="shared" si="303"/>
        <v>5.5555555555555554</v>
      </c>
      <c r="AA2742" s="17">
        <f t="shared" si="304"/>
        <v>5.5555555555555554</v>
      </c>
      <c r="AB2742" s="17">
        <f t="shared" si="305"/>
        <v>11.658097686375321</v>
      </c>
      <c r="AC2742" s="17" t="s">
        <v>17654</v>
      </c>
    </row>
    <row r="2743" spans="1:29" x14ac:dyDescent="0.25">
      <c r="A2743" t="s">
        <v>3339</v>
      </c>
      <c r="B2743" s="151" t="s">
        <v>10974</v>
      </c>
      <c r="C2743" t="s">
        <v>1598</v>
      </c>
      <c r="D2743" s="1">
        <v>45176</v>
      </c>
      <c r="E2743">
        <f t="shared" si="300"/>
        <v>18</v>
      </c>
      <c r="F2743" t="s">
        <v>6</v>
      </c>
      <c r="G2743">
        <v>600</v>
      </c>
      <c r="H2743">
        <f t="shared" si="299"/>
        <v>60</v>
      </c>
      <c r="I2743" t="s">
        <v>9</v>
      </c>
      <c r="J2743">
        <v>1</v>
      </c>
      <c r="K2743" t="s">
        <v>8</v>
      </c>
      <c r="L2743" t="s">
        <v>8</v>
      </c>
      <c r="M2743" t="s">
        <v>6</v>
      </c>
      <c r="N2743" t="str">
        <f t="shared" si="301"/>
        <v>M</v>
      </c>
      <c r="O2743" t="s">
        <v>2453</v>
      </c>
      <c r="P2743" t="s">
        <v>10975</v>
      </c>
      <c r="Q2743" t="s">
        <v>918</v>
      </c>
      <c r="R2743">
        <v>3</v>
      </c>
      <c r="S2743">
        <f t="shared" si="302"/>
        <v>2020</v>
      </c>
      <c r="T2743" t="s">
        <v>12</v>
      </c>
      <c r="U2743">
        <v>1.00000000000001</v>
      </c>
      <c r="V2743" t="s">
        <v>3386</v>
      </c>
      <c r="W2743">
        <f>VLOOKUP(Q2743,'PBT Tag Rates'!$B$5:$E$44,4,FALSE)</f>
        <v>0.98961045999999997</v>
      </c>
      <c r="X2743">
        <v>1</v>
      </c>
      <c r="Y2743" s="14">
        <f>IFERROR(LOOKUP(H2743,{30,43,48,53,58,63,68,73,78,83,88,93,97},{42,47,52,57,62,67,72,77,82,87,92,99,100}),999)</f>
        <v>62</v>
      </c>
      <c r="Z2743" s="17">
        <f t="shared" si="303"/>
        <v>5.5555555555555554</v>
      </c>
      <c r="AA2743" s="17">
        <f t="shared" si="304"/>
        <v>5.5555555555555554</v>
      </c>
      <c r="AB2743" s="17">
        <f t="shared" si="305"/>
        <v>11.658097686375321</v>
      </c>
      <c r="AC2743" s="17" t="s">
        <v>17654</v>
      </c>
    </row>
    <row r="2744" spans="1:29" x14ac:dyDescent="0.25">
      <c r="A2744" t="s">
        <v>3339</v>
      </c>
      <c r="B2744" s="151" t="s">
        <v>10976</v>
      </c>
      <c r="C2744" t="s">
        <v>10977</v>
      </c>
      <c r="D2744" s="1">
        <v>45176</v>
      </c>
      <c r="E2744">
        <f t="shared" si="300"/>
        <v>18</v>
      </c>
      <c r="F2744" t="s">
        <v>6</v>
      </c>
      <c r="G2744">
        <v>730</v>
      </c>
      <c r="H2744">
        <f t="shared" si="299"/>
        <v>73</v>
      </c>
      <c r="I2744" t="s">
        <v>7</v>
      </c>
      <c r="J2744" t="s">
        <v>8</v>
      </c>
      <c r="K2744" t="s">
        <v>10978</v>
      </c>
      <c r="L2744" t="s">
        <v>8</v>
      </c>
      <c r="M2744" t="s">
        <v>6</v>
      </c>
      <c r="N2744" t="str">
        <f t="shared" si="301"/>
        <v>M</v>
      </c>
      <c r="O2744" t="s">
        <v>10979</v>
      </c>
      <c r="P2744" t="s">
        <v>10980</v>
      </c>
      <c r="Q2744" t="s">
        <v>281</v>
      </c>
      <c r="R2744">
        <v>4</v>
      </c>
      <c r="S2744">
        <f t="shared" si="302"/>
        <v>2019</v>
      </c>
      <c r="T2744" t="s">
        <v>12</v>
      </c>
      <c r="U2744">
        <v>1</v>
      </c>
      <c r="V2744" t="s">
        <v>3171</v>
      </c>
      <c r="W2744">
        <f>VLOOKUP(Q2744,'PBT Tag Rates'!$B$5:$E$44,4,FALSE)</f>
        <v>0.99705232300000002</v>
      </c>
      <c r="X2744">
        <v>1</v>
      </c>
      <c r="Y2744" s="14">
        <f>IFERROR(LOOKUP(H2744,{30,43,48,53,58,63,68,73,78,83,88,93,97},{42,47,52,57,62,67,72,77,82,87,92,99,100}),999)</f>
        <v>77</v>
      </c>
      <c r="Z2744" s="17">
        <f t="shared" si="303"/>
        <v>5.5555555555555554</v>
      </c>
      <c r="AA2744" s="17">
        <f t="shared" si="304"/>
        <v>5.5555555555555554</v>
      </c>
      <c r="AB2744" s="17">
        <f t="shared" si="305"/>
        <v>11.658097686375321</v>
      </c>
      <c r="AC2744" s="17" t="s">
        <v>17654</v>
      </c>
    </row>
    <row r="2745" spans="1:29" x14ac:dyDescent="0.25">
      <c r="A2745" t="s">
        <v>3339</v>
      </c>
      <c r="B2745" s="151" t="s">
        <v>10981</v>
      </c>
      <c r="C2745" t="s">
        <v>1599</v>
      </c>
      <c r="D2745" s="1">
        <v>45176</v>
      </c>
      <c r="E2745">
        <f t="shared" si="300"/>
        <v>18</v>
      </c>
      <c r="F2745" t="s">
        <v>14</v>
      </c>
      <c r="G2745">
        <v>910</v>
      </c>
      <c r="H2745">
        <f t="shared" si="299"/>
        <v>91</v>
      </c>
      <c r="I2745" t="s">
        <v>7</v>
      </c>
      <c r="J2745" t="s">
        <v>8</v>
      </c>
      <c r="K2745" t="s">
        <v>10982</v>
      </c>
      <c r="L2745" t="s">
        <v>8</v>
      </c>
      <c r="M2745" t="s">
        <v>6</v>
      </c>
      <c r="N2745" t="str">
        <f t="shared" si="301"/>
        <v>M</v>
      </c>
      <c r="O2745" t="s">
        <v>8</v>
      </c>
      <c r="P2745" t="s">
        <v>8</v>
      </c>
      <c r="Q2745" t="s">
        <v>11</v>
      </c>
      <c r="R2745" t="s">
        <v>8</v>
      </c>
      <c r="S2745" t="str">
        <f t="shared" si="302"/>
        <v>U</v>
      </c>
      <c r="T2745" t="s">
        <v>12</v>
      </c>
      <c r="U2745">
        <v>1</v>
      </c>
      <c r="V2745" t="s">
        <v>11</v>
      </c>
      <c r="W2745" t="e">
        <f>VLOOKUP(Q2745,'PBT Tag Rates'!$B$5:$E$44,4,FALSE)</f>
        <v>#N/A</v>
      </c>
      <c r="X2745">
        <v>1</v>
      </c>
      <c r="Y2745" s="14">
        <f>IFERROR(LOOKUP(H2745,{30,43,48,53,58,63,68,73,78,83,88,93,97},{42,47,52,57,62,67,72,77,82,87,92,99,100}),999)</f>
        <v>92</v>
      </c>
      <c r="Z2745" s="17">
        <f t="shared" si="303"/>
        <v>5.5555555555555554</v>
      </c>
      <c r="AA2745" s="17">
        <f t="shared" si="304"/>
        <v>5.5555555555555554</v>
      </c>
      <c r="AB2745" s="17">
        <f t="shared" si="305"/>
        <v>11.658097686375321</v>
      </c>
      <c r="AC2745" s="17" t="s">
        <v>17654</v>
      </c>
    </row>
    <row r="2746" spans="1:29" x14ac:dyDescent="0.25">
      <c r="A2746" t="s">
        <v>3339</v>
      </c>
      <c r="B2746" s="151" t="s">
        <v>10983</v>
      </c>
      <c r="C2746" t="s">
        <v>1600</v>
      </c>
      <c r="D2746" s="1">
        <v>45176</v>
      </c>
      <c r="E2746">
        <f t="shared" si="300"/>
        <v>18</v>
      </c>
      <c r="F2746" t="s">
        <v>14</v>
      </c>
      <c r="G2746">
        <v>800</v>
      </c>
      <c r="H2746">
        <f t="shared" si="299"/>
        <v>80</v>
      </c>
      <c r="I2746" t="s">
        <v>7</v>
      </c>
      <c r="J2746" t="s">
        <v>8</v>
      </c>
      <c r="K2746" t="s">
        <v>10984</v>
      </c>
      <c r="L2746" t="s">
        <v>8</v>
      </c>
      <c r="M2746" t="s">
        <v>14</v>
      </c>
      <c r="N2746" t="str">
        <f t="shared" si="301"/>
        <v>F</v>
      </c>
      <c r="O2746" t="s">
        <v>1960</v>
      </c>
      <c r="P2746" t="s">
        <v>1961</v>
      </c>
      <c r="Q2746" t="s">
        <v>281</v>
      </c>
      <c r="R2746">
        <v>4</v>
      </c>
      <c r="S2746">
        <f t="shared" si="302"/>
        <v>2019</v>
      </c>
      <c r="T2746" t="s">
        <v>12</v>
      </c>
      <c r="U2746">
        <v>0.999999999999998</v>
      </c>
      <c r="V2746" t="s">
        <v>3079</v>
      </c>
      <c r="W2746">
        <f>VLOOKUP(Q2746,'PBT Tag Rates'!$B$5:$E$44,4,FALSE)</f>
        <v>0.99705232300000002</v>
      </c>
      <c r="X2746">
        <v>1</v>
      </c>
      <c r="Y2746" s="14">
        <f>IFERROR(LOOKUP(H2746,{30,43,48,53,58,63,68,73,78,83,88,93,97},{42,47,52,57,62,67,72,77,82,87,92,99,100}),999)</f>
        <v>82</v>
      </c>
      <c r="Z2746" s="17">
        <f t="shared" si="303"/>
        <v>5.5555555555555554</v>
      </c>
      <c r="AA2746" s="17">
        <f t="shared" si="304"/>
        <v>5.5555555555555554</v>
      </c>
      <c r="AB2746" s="17">
        <f t="shared" si="305"/>
        <v>11.658097686375321</v>
      </c>
      <c r="AC2746" s="17" t="s">
        <v>17654</v>
      </c>
    </row>
    <row r="2747" spans="1:29" x14ac:dyDescent="0.25">
      <c r="A2747" t="s">
        <v>3339</v>
      </c>
      <c r="B2747" s="151" t="s">
        <v>10985</v>
      </c>
      <c r="C2747" t="s">
        <v>10986</v>
      </c>
      <c r="D2747" s="1">
        <v>45176</v>
      </c>
      <c r="E2747">
        <f t="shared" si="300"/>
        <v>18</v>
      </c>
      <c r="F2747" t="s">
        <v>14</v>
      </c>
      <c r="G2747">
        <v>750</v>
      </c>
      <c r="H2747">
        <f t="shared" si="299"/>
        <v>75</v>
      </c>
      <c r="I2747" t="s">
        <v>7</v>
      </c>
      <c r="J2747" t="s">
        <v>8</v>
      </c>
      <c r="K2747" t="s">
        <v>10987</v>
      </c>
      <c r="L2747" t="s">
        <v>8</v>
      </c>
      <c r="M2747" t="s">
        <v>14</v>
      </c>
      <c r="N2747" t="str">
        <f t="shared" si="301"/>
        <v>F</v>
      </c>
      <c r="O2747" t="s">
        <v>4321</v>
      </c>
      <c r="P2747" t="s">
        <v>4322</v>
      </c>
      <c r="Q2747" t="s">
        <v>221</v>
      </c>
      <c r="R2747">
        <v>4</v>
      </c>
      <c r="S2747">
        <f t="shared" si="302"/>
        <v>2019</v>
      </c>
      <c r="T2747" t="s">
        <v>12</v>
      </c>
      <c r="U2747">
        <v>1</v>
      </c>
      <c r="V2747" t="s">
        <v>3346</v>
      </c>
      <c r="W2747">
        <f>VLOOKUP(Q2747,'PBT Tag Rates'!$B$5:$E$44,4,FALSE)</f>
        <v>0.95971980899999998</v>
      </c>
      <c r="X2747">
        <v>1</v>
      </c>
      <c r="Y2747" s="14">
        <f>IFERROR(LOOKUP(H2747,{30,43,48,53,58,63,68,73,78,83,88,93,97},{42,47,52,57,62,67,72,77,82,87,92,99,100}),999)</f>
        <v>77</v>
      </c>
      <c r="Z2747" s="17">
        <f t="shared" si="303"/>
        <v>5.5555555555555554</v>
      </c>
      <c r="AA2747" s="17">
        <f t="shared" si="304"/>
        <v>5.5555555555555554</v>
      </c>
      <c r="AB2747" s="17">
        <f t="shared" si="305"/>
        <v>11.658097686375321</v>
      </c>
      <c r="AC2747" s="17" t="s">
        <v>17654</v>
      </c>
    </row>
    <row r="2748" spans="1:29" x14ac:dyDescent="0.25">
      <c r="A2748" t="s">
        <v>3339</v>
      </c>
      <c r="B2748" s="151" t="s">
        <v>10988</v>
      </c>
      <c r="C2748" t="s">
        <v>10989</v>
      </c>
      <c r="D2748" s="1">
        <v>45176</v>
      </c>
      <c r="E2748">
        <f t="shared" si="300"/>
        <v>18</v>
      </c>
      <c r="F2748" t="s">
        <v>14</v>
      </c>
      <c r="G2748">
        <v>870</v>
      </c>
      <c r="H2748">
        <f t="shared" si="299"/>
        <v>87</v>
      </c>
      <c r="I2748" t="s">
        <v>7</v>
      </c>
      <c r="J2748" t="s">
        <v>8</v>
      </c>
      <c r="K2748" t="s">
        <v>10990</v>
      </c>
      <c r="L2748" t="s">
        <v>8</v>
      </c>
      <c r="M2748" t="s">
        <v>14</v>
      </c>
      <c r="N2748" t="str">
        <f t="shared" si="301"/>
        <v>F</v>
      </c>
      <c r="O2748" t="s">
        <v>2165</v>
      </c>
      <c r="P2748" t="s">
        <v>2166</v>
      </c>
      <c r="Q2748" t="s">
        <v>221</v>
      </c>
      <c r="R2748">
        <v>4</v>
      </c>
      <c r="S2748">
        <f t="shared" si="302"/>
        <v>2019</v>
      </c>
      <c r="T2748" t="s">
        <v>12</v>
      </c>
      <c r="U2748">
        <v>1</v>
      </c>
      <c r="V2748" t="s">
        <v>3346</v>
      </c>
      <c r="W2748">
        <f>VLOOKUP(Q2748,'PBT Tag Rates'!$B$5:$E$44,4,FALSE)</f>
        <v>0.95971980899999998</v>
      </c>
      <c r="X2748">
        <v>1</v>
      </c>
      <c r="Y2748" s="14">
        <f>IFERROR(LOOKUP(H2748,{30,43,48,53,58,63,68,73,78,83,88,93,97},{42,47,52,57,62,67,72,77,82,87,92,99,100}),999)</f>
        <v>87</v>
      </c>
      <c r="Z2748" s="17">
        <f t="shared" si="303"/>
        <v>5.5555555555555554</v>
      </c>
      <c r="AA2748" s="17">
        <f t="shared" si="304"/>
        <v>5.5555555555555554</v>
      </c>
      <c r="AB2748" s="17">
        <f t="shared" si="305"/>
        <v>11.658097686375321</v>
      </c>
      <c r="AC2748" s="17" t="s">
        <v>17654</v>
      </c>
    </row>
    <row r="2749" spans="1:29" x14ac:dyDescent="0.25">
      <c r="A2749" t="s">
        <v>3339</v>
      </c>
      <c r="B2749" s="151" t="s">
        <v>10991</v>
      </c>
      <c r="C2749" t="s">
        <v>1601</v>
      </c>
      <c r="D2749" s="1">
        <v>45176</v>
      </c>
      <c r="E2749">
        <f t="shared" si="300"/>
        <v>18</v>
      </c>
      <c r="F2749" t="s">
        <v>14</v>
      </c>
      <c r="G2749">
        <v>700</v>
      </c>
      <c r="H2749">
        <f t="shared" si="299"/>
        <v>70</v>
      </c>
      <c r="I2749" t="s">
        <v>7</v>
      </c>
      <c r="J2749" t="s">
        <v>8</v>
      </c>
      <c r="K2749" t="s">
        <v>10992</v>
      </c>
      <c r="L2749" t="s">
        <v>10993</v>
      </c>
      <c r="M2749" t="s">
        <v>14</v>
      </c>
      <c r="N2749" t="str">
        <f t="shared" si="301"/>
        <v>F</v>
      </c>
      <c r="O2749" t="s">
        <v>794</v>
      </c>
      <c r="P2749" t="s">
        <v>2406</v>
      </c>
      <c r="Q2749" t="s">
        <v>221</v>
      </c>
      <c r="R2749">
        <v>4</v>
      </c>
      <c r="S2749">
        <f t="shared" si="302"/>
        <v>2019</v>
      </c>
      <c r="T2749" t="s">
        <v>12</v>
      </c>
      <c r="U2749">
        <v>0.999999999999999</v>
      </c>
      <c r="V2749" t="s">
        <v>3363</v>
      </c>
      <c r="W2749">
        <f>VLOOKUP(Q2749,'PBT Tag Rates'!$B$5:$E$44,4,FALSE)</f>
        <v>0.95971980899999998</v>
      </c>
      <c r="X2749">
        <v>1</v>
      </c>
      <c r="Y2749" s="14">
        <f>IFERROR(LOOKUP(H2749,{30,43,48,53,58,63,68,73,78,83,88,93,97},{42,47,52,57,62,67,72,77,82,87,92,99,100}),999)</f>
        <v>72</v>
      </c>
      <c r="Z2749" s="17">
        <f t="shared" si="303"/>
        <v>5.5555555555555554</v>
      </c>
      <c r="AA2749" s="17">
        <f t="shared" si="304"/>
        <v>5.5555555555555554</v>
      </c>
      <c r="AB2749" s="17">
        <f t="shared" si="305"/>
        <v>11.658097686375321</v>
      </c>
      <c r="AC2749" s="17" t="s">
        <v>17654</v>
      </c>
    </row>
    <row r="2750" spans="1:29" x14ac:dyDescent="0.25">
      <c r="A2750" t="s">
        <v>3339</v>
      </c>
      <c r="B2750" s="151" t="s">
        <v>10994</v>
      </c>
      <c r="C2750" t="s">
        <v>10995</v>
      </c>
      <c r="D2750" s="1">
        <v>45176</v>
      </c>
      <c r="E2750">
        <f t="shared" si="300"/>
        <v>18</v>
      </c>
      <c r="F2750" t="s">
        <v>6</v>
      </c>
      <c r="G2750">
        <v>730</v>
      </c>
      <c r="H2750">
        <f t="shared" si="299"/>
        <v>73</v>
      </c>
      <c r="I2750" t="s">
        <v>7</v>
      </c>
      <c r="J2750" t="s">
        <v>8</v>
      </c>
      <c r="K2750" t="s">
        <v>10996</v>
      </c>
      <c r="L2750" t="s">
        <v>8</v>
      </c>
      <c r="M2750" t="s">
        <v>6</v>
      </c>
      <c r="N2750" t="str">
        <f t="shared" si="301"/>
        <v>M</v>
      </c>
      <c r="O2750" t="s">
        <v>1790</v>
      </c>
      <c r="P2750" t="s">
        <v>1791</v>
      </c>
      <c r="Q2750" t="s">
        <v>221</v>
      </c>
      <c r="R2750">
        <v>4</v>
      </c>
      <c r="S2750">
        <f t="shared" si="302"/>
        <v>2019</v>
      </c>
      <c r="T2750" t="s">
        <v>12</v>
      </c>
      <c r="U2750">
        <v>1</v>
      </c>
      <c r="V2750" t="s">
        <v>3346</v>
      </c>
      <c r="W2750">
        <f>VLOOKUP(Q2750,'PBT Tag Rates'!$B$5:$E$44,4,FALSE)</f>
        <v>0.95971980899999998</v>
      </c>
      <c r="X2750">
        <v>1</v>
      </c>
      <c r="Y2750" s="14">
        <f>IFERROR(LOOKUP(H2750,{30,43,48,53,58,63,68,73,78,83,88,93,97},{42,47,52,57,62,67,72,77,82,87,92,99,100}),999)</f>
        <v>77</v>
      </c>
      <c r="Z2750" s="17">
        <f t="shared" si="303"/>
        <v>5.5555555555555554</v>
      </c>
      <c r="AA2750" s="17">
        <f t="shared" si="304"/>
        <v>5.5555555555555554</v>
      </c>
      <c r="AB2750" s="17">
        <f t="shared" si="305"/>
        <v>11.658097686375321</v>
      </c>
      <c r="AC2750" s="17" t="s">
        <v>17654</v>
      </c>
    </row>
    <row r="2751" spans="1:29" x14ac:dyDescent="0.25">
      <c r="A2751" t="s">
        <v>3339</v>
      </c>
      <c r="B2751" s="151" t="s">
        <v>10997</v>
      </c>
      <c r="C2751" t="s">
        <v>1602</v>
      </c>
      <c r="D2751" s="1">
        <v>45176</v>
      </c>
      <c r="E2751">
        <f t="shared" si="300"/>
        <v>18</v>
      </c>
      <c r="F2751" t="s">
        <v>14</v>
      </c>
      <c r="G2751">
        <v>840</v>
      </c>
      <c r="H2751">
        <f t="shared" si="299"/>
        <v>84</v>
      </c>
      <c r="I2751" t="s">
        <v>9</v>
      </c>
      <c r="J2751">
        <v>1</v>
      </c>
      <c r="K2751" t="s">
        <v>10998</v>
      </c>
      <c r="L2751" t="s">
        <v>8</v>
      </c>
      <c r="M2751" t="s">
        <v>14</v>
      </c>
      <c r="N2751" t="str">
        <f t="shared" si="301"/>
        <v>F</v>
      </c>
      <c r="O2751" t="s">
        <v>2476</v>
      </c>
      <c r="P2751" t="s">
        <v>2477</v>
      </c>
      <c r="Q2751" t="s">
        <v>221</v>
      </c>
      <c r="R2751">
        <v>4</v>
      </c>
      <c r="S2751">
        <f t="shared" si="302"/>
        <v>2019</v>
      </c>
      <c r="T2751" t="s">
        <v>12</v>
      </c>
      <c r="U2751">
        <v>1</v>
      </c>
      <c r="V2751" t="s">
        <v>3357</v>
      </c>
      <c r="W2751">
        <f>VLOOKUP(Q2751,'PBT Tag Rates'!$B$5:$E$44,4,FALSE)</f>
        <v>0.95971980899999998</v>
      </c>
      <c r="X2751">
        <v>1</v>
      </c>
      <c r="Y2751" s="14">
        <f>IFERROR(LOOKUP(H2751,{30,43,48,53,58,63,68,73,78,83,88,93,97},{42,47,52,57,62,67,72,77,82,87,92,99,100}),999)</f>
        <v>87</v>
      </c>
      <c r="Z2751" s="17">
        <f t="shared" si="303"/>
        <v>5.5555555555555554</v>
      </c>
      <c r="AA2751" s="17">
        <f t="shared" si="304"/>
        <v>5.5555555555555554</v>
      </c>
      <c r="AB2751" s="17">
        <f t="shared" si="305"/>
        <v>11.658097686375321</v>
      </c>
      <c r="AC2751" s="17" t="s">
        <v>17654</v>
      </c>
    </row>
    <row r="2752" spans="1:29" x14ac:dyDescent="0.25">
      <c r="A2752" t="s">
        <v>3339</v>
      </c>
      <c r="B2752" s="151" t="s">
        <v>10999</v>
      </c>
      <c r="C2752" t="s">
        <v>1603</v>
      </c>
      <c r="D2752" s="1">
        <v>45176</v>
      </c>
      <c r="E2752">
        <f t="shared" si="300"/>
        <v>18</v>
      </c>
      <c r="F2752" t="s">
        <v>6</v>
      </c>
      <c r="G2752">
        <v>650</v>
      </c>
      <c r="H2752">
        <f t="shared" si="299"/>
        <v>65</v>
      </c>
      <c r="I2752" t="s">
        <v>7</v>
      </c>
      <c r="J2752" t="s">
        <v>8</v>
      </c>
      <c r="K2752" t="s">
        <v>8</v>
      </c>
      <c r="L2752" t="s">
        <v>8</v>
      </c>
      <c r="M2752" t="s">
        <v>6</v>
      </c>
      <c r="N2752" t="str">
        <f t="shared" si="301"/>
        <v>M</v>
      </c>
      <c r="O2752" t="s">
        <v>684</v>
      </c>
      <c r="P2752" t="s">
        <v>685</v>
      </c>
      <c r="Q2752" t="s">
        <v>221</v>
      </c>
      <c r="R2752">
        <v>4</v>
      </c>
      <c r="S2752">
        <f t="shared" si="302"/>
        <v>2019</v>
      </c>
      <c r="T2752" t="s">
        <v>12</v>
      </c>
      <c r="U2752">
        <v>0.999999999999998</v>
      </c>
      <c r="V2752" t="s">
        <v>3346</v>
      </c>
      <c r="W2752">
        <f>VLOOKUP(Q2752,'PBT Tag Rates'!$B$5:$E$44,4,FALSE)</f>
        <v>0.95971980899999998</v>
      </c>
      <c r="X2752">
        <v>1</v>
      </c>
      <c r="Y2752" s="14">
        <f>IFERROR(LOOKUP(H2752,{30,43,48,53,58,63,68,73,78,83,88,93,97},{42,47,52,57,62,67,72,77,82,87,92,99,100}),999)</f>
        <v>67</v>
      </c>
      <c r="Z2752" s="17">
        <f t="shared" si="303"/>
        <v>5.5555555555555554</v>
      </c>
      <c r="AA2752" s="17">
        <f t="shared" si="304"/>
        <v>5.5555555555555554</v>
      </c>
      <c r="AB2752" s="17">
        <f t="shared" si="305"/>
        <v>11.658097686375321</v>
      </c>
      <c r="AC2752" s="17" t="s">
        <v>17654</v>
      </c>
    </row>
    <row r="2753" spans="1:29" x14ac:dyDescent="0.25">
      <c r="A2753" t="s">
        <v>3339</v>
      </c>
      <c r="B2753" s="151" t="s">
        <v>11000</v>
      </c>
      <c r="C2753" t="s">
        <v>11001</v>
      </c>
      <c r="D2753" s="1">
        <v>45176</v>
      </c>
      <c r="E2753">
        <f t="shared" si="300"/>
        <v>18</v>
      </c>
      <c r="F2753" t="s">
        <v>14</v>
      </c>
      <c r="G2753">
        <v>800</v>
      </c>
      <c r="H2753">
        <f t="shared" si="299"/>
        <v>80</v>
      </c>
      <c r="I2753" t="s">
        <v>9</v>
      </c>
      <c r="J2753">
        <v>1</v>
      </c>
      <c r="K2753" t="s">
        <v>11002</v>
      </c>
      <c r="L2753" t="s">
        <v>8</v>
      </c>
      <c r="M2753" t="s">
        <v>14</v>
      </c>
      <c r="N2753" t="str">
        <f t="shared" si="301"/>
        <v>F</v>
      </c>
      <c r="O2753" t="s">
        <v>37</v>
      </c>
      <c r="P2753" t="s">
        <v>38</v>
      </c>
      <c r="Q2753" t="s">
        <v>15</v>
      </c>
      <c r="R2753">
        <v>5</v>
      </c>
      <c r="S2753">
        <f t="shared" si="302"/>
        <v>2018</v>
      </c>
      <c r="T2753" t="s">
        <v>12</v>
      </c>
      <c r="U2753">
        <v>0.999999999999999</v>
      </c>
      <c r="V2753" t="s">
        <v>3951</v>
      </c>
      <c r="W2753">
        <f>VLOOKUP(Q2753,'PBT Tag Rates'!$B$5:$E$44,4,FALSE)</f>
        <v>0.80551598400000002</v>
      </c>
      <c r="X2753">
        <v>1</v>
      </c>
      <c r="Y2753" s="14">
        <f>IFERROR(LOOKUP(H2753,{30,43,48,53,58,63,68,73,78,83,88,93,97},{42,47,52,57,62,67,72,77,82,87,92,99,100}),999)</f>
        <v>82</v>
      </c>
      <c r="Z2753" s="17">
        <f t="shared" si="303"/>
        <v>5.5555555555555554</v>
      </c>
      <c r="AA2753" s="17">
        <f t="shared" si="304"/>
        <v>5.5555555555555554</v>
      </c>
      <c r="AB2753" s="17">
        <f t="shared" si="305"/>
        <v>11.658097686375321</v>
      </c>
      <c r="AC2753" s="17" t="s">
        <v>17655</v>
      </c>
    </row>
    <row r="2754" spans="1:29" x14ac:dyDescent="0.25">
      <c r="A2754" t="s">
        <v>3339</v>
      </c>
      <c r="B2754" s="151" t="s">
        <v>11003</v>
      </c>
      <c r="C2754" t="s">
        <v>1606</v>
      </c>
      <c r="D2754" s="1">
        <v>45176</v>
      </c>
      <c r="E2754">
        <f t="shared" si="300"/>
        <v>18</v>
      </c>
      <c r="F2754" t="s">
        <v>14</v>
      </c>
      <c r="G2754">
        <v>820</v>
      </c>
      <c r="H2754">
        <f t="shared" si="299"/>
        <v>82</v>
      </c>
      <c r="I2754" t="s">
        <v>7</v>
      </c>
      <c r="J2754" t="s">
        <v>8</v>
      </c>
      <c r="K2754" t="s">
        <v>11004</v>
      </c>
      <c r="L2754" t="s">
        <v>8</v>
      </c>
      <c r="M2754" t="s">
        <v>14</v>
      </c>
      <c r="N2754" t="str">
        <f t="shared" si="301"/>
        <v>F</v>
      </c>
      <c r="O2754" t="s">
        <v>8</v>
      </c>
      <c r="P2754" t="s">
        <v>8</v>
      </c>
      <c r="Q2754" t="s">
        <v>11</v>
      </c>
      <c r="R2754" t="s">
        <v>8</v>
      </c>
      <c r="S2754" t="str">
        <f t="shared" si="302"/>
        <v>U</v>
      </c>
      <c r="T2754" t="s">
        <v>12</v>
      </c>
      <c r="U2754">
        <v>1</v>
      </c>
      <c r="V2754" t="s">
        <v>11</v>
      </c>
      <c r="W2754" t="e">
        <f>VLOOKUP(Q2754,'PBT Tag Rates'!$B$5:$E$44,4,FALSE)</f>
        <v>#N/A</v>
      </c>
      <c r="X2754">
        <v>1</v>
      </c>
      <c r="Y2754" s="14">
        <f>IFERROR(LOOKUP(H2754,{30,43,48,53,58,63,68,73,78,83,88,93,97},{42,47,52,57,62,67,72,77,82,87,92,99,100}),999)</f>
        <v>82</v>
      </c>
      <c r="Z2754" s="17">
        <f t="shared" si="303"/>
        <v>5.5555555555555554</v>
      </c>
      <c r="AA2754" s="17">
        <f t="shared" si="304"/>
        <v>5.5555555555555554</v>
      </c>
      <c r="AB2754" s="17">
        <f t="shared" si="305"/>
        <v>11.658097686375321</v>
      </c>
      <c r="AC2754" s="17" t="s">
        <v>17654</v>
      </c>
    </row>
    <row r="2755" spans="1:29" x14ac:dyDescent="0.25">
      <c r="A2755" t="s">
        <v>3339</v>
      </c>
      <c r="B2755" s="151" t="s">
        <v>11005</v>
      </c>
      <c r="C2755" t="s">
        <v>11006</v>
      </c>
      <c r="D2755" s="1">
        <v>45176</v>
      </c>
      <c r="E2755">
        <f t="shared" si="300"/>
        <v>18</v>
      </c>
      <c r="F2755" t="s">
        <v>14</v>
      </c>
      <c r="G2755">
        <v>830</v>
      </c>
      <c r="H2755">
        <f t="shared" si="299"/>
        <v>83</v>
      </c>
      <c r="I2755" t="s">
        <v>7</v>
      </c>
      <c r="J2755" t="s">
        <v>8</v>
      </c>
      <c r="K2755" t="s">
        <v>11007</v>
      </c>
      <c r="L2755" t="s">
        <v>8</v>
      </c>
      <c r="M2755" t="s">
        <v>14</v>
      </c>
      <c r="N2755" t="str">
        <f t="shared" si="301"/>
        <v>F</v>
      </c>
      <c r="O2755" t="s">
        <v>4827</v>
      </c>
      <c r="P2755" t="s">
        <v>6033</v>
      </c>
      <c r="Q2755" t="s">
        <v>221</v>
      </c>
      <c r="R2755">
        <v>4</v>
      </c>
      <c r="S2755">
        <f t="shared" si="302"/>
        <v>2019</v>
      </c>
      <c r="T2755" t="s">
        <v>12</v>
      </c>
      <c r="U2755">
        <v>1</v>
      </c>
      <c r="V2755" t="s">
        <v>3396</v>
      </c>
      <c r="W2755">
        <f>VLOOKUP(Q2755,'PBT Tag Rates'!$B$5:$E$44,4,FALSE)</f>
        <v>0.95971980899999998</v>
      </c>
      <c r="X2755">
        <v>1</v>
      </c>
      <c r="Y2755" s="14">
        <f>IFERROR(LOOKUP(H2755,{30,43,48,53,58,63,68,73,78,83,88,93,97},{42,47,52,57,62,67,72,77,82,87,92,99,100}),999)</f>
        <v>87</v>
      </c>
      <c r="Z2755" s="17">
        <f t="shared" si="303"/>
        <v>5.5555555555555554</v>
      </c>
      <c r="AA2755" s="17">
        <f t="shared" si="304"/>
        <v>5.5555555555555554</v>
      </c>
      <c r="AB2755" s="17">
        <f t="shared" si="305"/>
        <v>11.658097686375321</v>
      </c>
      <c r="AC2755" s="17" t="s">
        <v>17655</v>
      </c>
    </row>
    <row r="2756" spans="1:29" x14ac:dyDescent="0.25">
      <c r="A2756" t="s">
        <v>3339</v>
      </c>
      <c r="B2756" s="151" t="s">
        <v>11008</v>
      </c>
      <c r="C2756" t="s">
        <v>11009</v>
      </c>
      <c r="D2756" s="1">
        <v>45176</v>
      </c>
      <c r="E2756">
        <f t="shared" si="300"/>
        <v>18</v>
      </c>
      <c r="F2756" t="s">
        <v>14</v>
      </c>
      <c r="G2756">
        <v>800</v>
      </c>
      <c r="H2756">
        <f t="shared" si="299"/>
        <v>80</v>
      </c>
      <c r="I2756" t="s">
        <v>9</v>
      </c>
      <c r="J2756">
        <v>1</v>
      </c>
      <c r="K2756" t="s">
        <v>11010</v>
      </c>
      <c r="L2756" t="s">
        <v>8</v>
      </c>
      <c r="M2756" t="s">
        <v>14</v>
      </c>
      <c r="N2756" t="str">
        <f t="shared" si="301"/>
        <v>F</v>
      </c>
      <c r="O2756" t="s">
        <v>5870</v>
      </c>
      <c r="P2756" t="s">
        <v>8389</v>
      </c>
      <c r="Q2756" t="s">
        <v>281</v>
      </c>
      <c r="R2756">
        <v>4</v>
      </c>
      <c r="S2756">
        <f t="shared" si="302"/>
        <v>2019</v>
      </c>
      <c r="T2756" t="s">
        <v>12</v>
      </c>
      <c r="U2756">
        <v>0.999999999999998</v>
      </c>
      <c r="V2756" t="s">
        <v>3170</v>
      </c>
      <c r="W2756">
        <f>VLOOKUP(Q2756,'PBT Tag Rates'!$B$5:$E$44,4,FALSE)</f>
        <v>0.99705232300000002</v>
      </c>
      <c r="X2756">
        <v>1</v>
      </c>
      <c r="Y2756" s="14">
        <f>IFERROR(LOOKUP(H2756,{30,43,48,53,58,63,68,73,78,83,88,93,97},{42,47,52,57,62,67,72,77,82,87,92,99,100}),999)</f>
        <v>82</v>
      </c>
      <c r="Z2756" s="17">
        <f t="shared" si="303"/>
        <v>5.5555555555555554</v>
      </c>
      <c r="AA2756" s="17">
        <f t="shared" si="304"/>
        <v>5.5555555555555554</v>
      </c>
      <c r="AB2756" s="17">
        <f t="shared" si="305"/>
        <v>11.658097686375321</v>
      </c>
      <c r="AC2756" s="17" t="s">
        <v>17654</v>
      </c>
    </row>
    <row r="2757" spans="1:29" x14ac:dyDescent="0.25">
      <c r="A2757" t="s">
        <v>3339</v>
      </c>
      <c r="B2757" s="151" t="s">
        <v>11011</v>
      </c>
      <c r="C2757" t="s">
        <v>1607</v>
      </c>
      <c r="D2757" s="1">
        <v>45176</v>
      </c>
      <c r="E2757">
        <f t="shared" si="300"/>
        <v>18</v>
      </c>
      <c r="F2757" t="s">
        <v>14</v>
      </c>
      <c r="G2757">
        <v>800</v>
      </c>
      <c r="H2757">
        <f t="shared" si="299"/>
        <v>80</v>
      </c>
      <c r="I2757" t="s">
        <v>9</v>
      </c>
      <c r="J2757">
        <v>1</v>
      </c>
      <c r="K2757" t="s">
        <v>11012</v>
      </c>
      <c r="L2757" t="s">
        <v>8</v>
      </c>
      <c r="M2757" t="s">
        <v>6</v>
      </c>
      <c r="N2757" t="str">
        <f t="shared" si="301"/>
        <v>M</v>
      </c>
      <c r="O2757" t="s">
        <v>2016</v>
      </c>
      <c r="P2757" t="s">
        <v>2017</v>
      </c>
      <c r="Q2757" t="s">
        <v>221</v>
      </c>
      <c r="R2757">
        <v>4</v>
      </c>
      <c r="S2757">
        <f t="shared" si="302"/>
        <v>2019</v>
      </c>
      <c r="T2757" t="s">
        <v>12</v>
      </c>
      <c r="U2757">
        <v>1.00000000000001</v>
      </c>
      <c r="V2757" t="s">
        <v>3363</v>
      </c>
      <c r="W2757">
        <f>VLOOKUP(Q2757,'PBT Tag Rates'!$B$5:$E$44,4,FALSE)</f>
        <v>0.95971980899999998</v>
      </c>
      <c r="X2757">
        <v>1</v>
      </c>
      <c r="Y2757" s="14">
        <f>IFERROR(LOOKUP(H2757,{30,43,48,53,58,63,68,73,78,83,88,93,97},{42,47,52,57,62,67,72,77,82,87,92,99,100}),999)</f>
        <v>82</v>
      </c>
      <c r="Z2757" s="17">
        <f t="shared" si="303"/>
        <v>5.5555555555555554</v>
      </c>
      <c r="AA2757" s="17">
        <f t="shared" si="304"/>
        <v>5.5555555555555554</v>
      </c>
      <c r="AB2757" s="17">
        <f t="shared" si="305"/>
        <v>11.658097686375321</v>
      </c>
      <c r="AC2757" s="17" t="s">
        <v>17654</v>
      </c>
    </row>
    <row r="2758" spans="1:29" x14ac:dyDescent="0.25">
      <c r="A2758" t="s">
        <v>3339</v>
      </c>
      <c r="B2758" s="151" t="s">
        <v>11013</v>
      </c>
      <c r="C2758" t="s">
        <v>11014</v>
      </c>
      <c r="D2758" s="1">
        <v>45176</v>
      </c>
      <c r="E2758">
        <f t="shared" si="300"/>
        <v>18</v>
      </c>
      <c r="F2758" t="s">
        <v>14</v>
      </c>
      <c r="G2758">
        <v>820</v>
      </c>
      <c r="H2758">
        <f t="shared" si="299"/>
        <v>82</v>
      </c>
      <c r="I2758" t="s">
        <v>7</v>
      </c>
      <c r="J2758" t="s">
        <v>8</v>
      </c>
      <c r="K2758" t="s">
        <v>11015</v>
      </c>
      <c r="L2758" t="s">
        <v>8</v>
      </c>
      <c r="M2758" t="s">
        <v>14</v>
      </c>
      <c r="N2758" t="str">
        <f t="shared" si="301"/>
        <v>F</v>
      </c>
      <c r="O2758" t="s">
        <v>8</v>
      </c>
      <c r="P2758" t="s">
        <v>8</v>
      </c>
      <c r="Q2758" t="s">
        <v>11</v>
      </c>
      <c r="R2758" t="s">
        <v>8</v>
      </c>
      <c r="S2758" t="str">
        <f t="shared" si="302"/>
        <v>U</v>
      </c>
      <c r="T2758" t="s">
        <v>12</v>
      </c>
      <c r="U2758">
        <v>1</v>
      </c>
      <c r="V2758" t="s">
        <v>11</v>
      </c>
      <c r="W2758" t="e">
        <f>VLOOKUP(Q2758,'PBT Tag Rates'!$B$5:$E$44,4,FALSE)</f>
        <v>#N/A</v>
      </c>
      <c r="X2758">
        <v>1</v>
      </c>
      <c r="Y2758" s="14">
        <f>IFERROR(LOOKUP(H2758,{30,43,48,53,58,63,68,73,78,83,88,93,97},{42,47,52,57,62,67,72,77,82,87,92,99,100}),999)</f>
        <v>82</v>
      </c>
      <c r="Z2758" s="17">
        <f t="shared" si="303"/>
        <v>5.5555555555555554</v>
      </c>
      <c r="AA2758" s="17">
        <f t="shared" si="304"/>
        <v>5.5555555555555554</v>
      </c>
      <c r="AB2758" s="17">
        <f t="shared" si="305"/>
        <v>11.658097686375321</v>
      </c>
      <c r="AC2758" s="17" t="s">
        <v>17654</v>
      </c>
    </row>
    <row r="2759" spans="1:29" x14ac:dyDescent="0.25">
      <c r="A2759" t="s">
        <v>3339</v>
      </c>
      <c r="B2759" s="151" t="s">
        <v>11016</v>
      </c>
      <c r="C2759" t="s">
        <v>1608</v>
      </c>
      <c r="D2759" s="1">
        <v>45176</v>
      </c>
      <c r="E2759">
        <f t="shared" si="300"/>
        <v>18</v>
      </c>
      <c r="F2759" t="s">
        <v>6</v>
      </c>
      <c r="G2759">
        <v>640</v>
      </c>
      <c r="H2759">
        <f t="shared" si="299"/>
        <v>64</v>
      </c>
      <c r="I2759" t="s">
        <v>7</v>
      </c>
      <c r="J2759">
        <v>1</v>
      </c>
      <c r="K2759" t="s">
        <v>8</v>
      </c>
      <c r="L2759" t="s">
        <v>8</v>
      </c>
      <c r="M2759" t="s">
        <v>6</v>
      </c>
      <c r="N2759" t="str">
        <f t="shared" si="301"/>
        <v>M</v>
      </c>
      <c r="O2759" t="s">
        <v>11017</v>
      </c>
      <c r="P2759" t="s">
        <v>11018</v>
      </c>
      <c r="Q2759" t="s">
        <v>918</v>
      </c>
      <c r="R2759">
        <v>3</v>
      </c>
      <c r="S2759">
        <f t="shared" si="302"/>
        <v>2020</v>
      </c>
      <c r="T2759" t="s">
        <v>12</v>
      </c>
      <c r="U2759">
        <v>1</v>
      </c>
      <c r="V2759" t="s">
        <v>3876</v>
      </c>
      <c r="W2759">
        <f>VLOOKUP(Q2759,'PBT Tag Rates'!$B$5:$E$44,4,FALSE)</f>
        <v>0.98961045999999997</v>
      </c>
      <c r="X2759">
        <v>1</v>
      </c>
      <c r="Y2759" s="14">
        <f>IFERROR(LOOKUP(H2759,{30,43,48,53,58,63,68,73,78,83,88,93,97},{42,47,52,57,62,67,72,77,82,87,92,99,100}),999)</f>
        <v>67</v>
      </c>
      <c r="Z2759" s="17">
        <f t="shared" si="303"/>
        <v>5.5555555555555554</v>
      </c>
      <c r="AA2759" s="17">
        <f t="shared" si="304"/>
        <v>5.5555555555555554</v>
      </c>
      <c r="AB2759" s="17">
        <f t="shared" si="305"/>
        <v>11.658097686375321</v>
      </c>
      <c r="AC2759" s="17" t="s">
        <v>17654</v>
      </c>
    </row>
    <row r="2760" spans="1:29" x14ac:dyDescent="0.25">
      <c r="A2760" t="s">
        <v>3339</v>
      </c>
      <c r="B2760" s="151" t="s">
        <v>11019</v>
      </c>
      <c r="C2760" t="s">
        <v>1609</v>
      </c>
      <c r="D2760" s="1">
        <v>45176</v>
      </c>
      <c r="E2760">
        <f t="shared" si="300"/>
        <v>18</v>
      </c>
      <c r="F2760" t="s">
        <v>14</v>
      </c>
      <c r="G2760">
        <v>770</v>
      </c>
      <c r="H2760">
        <f t="shared" si="299"/>
        <v>77</v>
      </c>
      <c r="I2760" t="s">
        <v>9</v>
      </c>
      <c r="J2760">
        <v>1</v>
      </c>
      <c r="K2760" t="s">
        <v>8</v>
      </c>
      <c r="L2760" t="s">
        <v>8</v>
      </c>
      <c r="M2760" t="s">
        <v>14</v>
      </c>
      <c r="N2760" t="str">
        <f t="shared" si="301"/>
        <v>F</v>
      </c>
      <c r="O2760" t="s">
        <v>44</v>
      </c>
      <c r="P2760" t="s">
        <v>533</v>
      </c>
      <c r="Q2760" t="s">
        <v>15</v>
      </c>
      <c r="R2760">
        <v>5</v>
      </c>
      <c r="S2760">
        <f t="shared" si="302"/>
        <v>2018</v>
      </c>
      <c r="T2760" t="s">
        <v>12</v>
      </c>
      <c r="U2760">
        <v>0.999999999999999</v>
      </c>
      <c r="V2760" t="s">
        <v>3951</v>
      </c>
      <c r="W2760">
        <f>VLOOKUP(Q2760,'PBT Tag Rates'!$B$5:$E$44,4,FALSE)</f>
        <v>0.80551598400000002</v>
      </c>
      <c r="X2760">
        <v>1</v>
      </c>
      <c r="Y2760" s="14">
        <f>IFERROR(LOOKUP(H2760,{30,43,48,53,58,63,68,73,78,83,88,93,97},{42,47,52,57,62,67,72,77,82,87,92,99,100}),999)</f>
        <v>77</v>
      </c>
      <c r="Z2760" s="17">
        <f t="shared" si="303"/>
        <v>5.5555555555555554</v>
      </c>
      <c r="AA2760" s="17">
        <f t="shared" si="304"/>
        <v>5.5555555555555554</v>
      </c>
      <c r="AB2760" s="17">
        <f t="shared" si="305"/>
        <v>11.658097686375321</v>
      </c>
      <c r="AC2760" s="17" t="s">
        <v>17655</v>
      </c>
    </row>
    <row r="2761" spans="1:29" x14ac:dyDescent="0.25">
      <c r="A2761" t="s">
        <v>3339</v>
      </c>
      <c r="B2761" s="151" t="s">
        <v>11020</v>
      </c>
      <c r="C2761" t="s">
        <v>11021</v>
      </c>
      <c r="D2761" s="1">
        <v>45176</v>
      </c>
      <c r="E2761">
        <f t="shared" si="300"/>
        <v>18</v>
      </c>
      <c r="F2761" t="s">
        <v>14</v>
      </c>
      <c r="G2761">
        <v>780</v>
      </c>
      <c r="H2761">
        <f t="shared" si="299"/>
        <v>78</v>
      </c>
      <c r="I2761" t="s">
        <v>7</v>
      </c>
      <c r="J2761" t="s">
        <v>8</v>
      </c>
      <c r="K2761" t="s">
        <v>11022</v>
      </c>
      <c r="L2761" t="s">
        <v>8</v>
      </c>
      <c r="M2761" t="s">
        <v>14</v>
      </c>
      <c r="N2761" t="str">
        <f t="shared" si="301"/>
        <v>F</v>
      </c>
      <c r="O2761" t="s">
        <v>2122</v>
      </c>
      <c r="P2761" t="s">
        <v>11023</v>
      </c>
      <c r="Q2761" t="s">
        <v>221</v>
      </c>
      <c r="R2761">
        <v>4</v>
      </c>
      <c r="S2761">
        <f t="shared" si="302"/>
        <v>2019</v>
      </c>
      <c r="T2761" t="s">
        <v>12</v>
      </c>
      <c r="U2761">
        <v>1</v>
      </c>
      <c r="V2761" t="s">
        <v>3346</v>
      </c>
      <c r="W2761">
        <f>VLOOKUP(Q2761,'PBT Tag Rates'!$B$5:$E$44,4,FALSE)</f>
        <v>0.95971980899999998</v>
      </c>
      <c r="X2761">
        <v>1</v>
      </c>
      <c r="Y2761" s="14">
        <f>IFERROR(LOOKUP(H2761,{30,43,48,53,58,63,68,73,78,83,88,93,97},{42,47,52,57,62,67,72,77,82,87,92,99,100}),999)</f>
        <v>82</v>
      </c>
      <c r="Z2761" s="17">
        <f t="shared" si="303"/>
        <v>5.5555555555555554</v>
      </c>
      <c r="AA2761" s="17">
        <f t="shared" si="304"/>
        <v>5.5555555555555554</v>
      </c>
      <c r="AB2761" s="17">
        <f t="shared" si="305"/>
        <v>11.658097686375321</v>
      </c>
      <c r="AC2761" s="17" t="s">
        <v>17654</v>
      </c>
    </row>
    <row r="2762" spans="1:29" x14ac:dyDescent="0.25">
      <c r="A2762" t="s">
        <v>3339</v>
      </c>
      <c r="B2762" s="151" t="s">
        <v>11024</v>
      </c>
      <c r="C2762" t="s">
        <v>11025</v>
      </c>
      <c r="D2762" s="1">
        <v>45176</v>
      </c>
      <c r="E2762">
        <f t="shared" si="300"/>
        <v>18</v>
      </c>
      <c r="F2762" t="s">
        <v>14</v>
      </c>
      <c r="G2762">
        <v>770</v>
      </c>
      <c r="H2762">
        <f t="shared" si="299"/>
        <v>77</v>
      </c>
      <c r="I2762" t="s">
        <v>7</v>
      </c>
      <c r="J2762" t="s">
        <v>8</v>
      </c>
      <c r="K2762" t="s">
        <v>11026</v>
      </c>
      <c r="L2762" t="s">
        <v>8</v>
      </c>
      <c r="M2762" t="s">
        <v>14</v>
      </c>
      <c r="N2762" t="str">
        <f t="shared" si="301"/>
        <v>F</v>
      </c>
      <c r="O2762" t="s">
        <v>922</v>
      </c>
      <c r="P2762" t="s">
        <v>923</v>
      </c>
      <c r="Q2762" t="s">
        <v>221</v>
      </c>
      <c r="R2762">
        <v>4</v>
      </c>
      <c r="S2762">
        <f t="shared" si="302"/>
        <v>2019</v>
      </c>
      <c r="T2762" t="s">
        <v>12</v>
      </c>
      <c r="U2762">
        <v>1</v>
      </c>
      <c r="V2762" t="s">
        <v>3396</v>
      </c>
      <c r="W2762">
        <f>VLOOKUP(Q2762,'PBT Tag Rates'!$B$5:$E$44,4,FALSE)</f>
        <v>0.95971980899999998</v>
      </c>
      <c r="X2762">
        <v>1</v>
      </c>
      <c r="Y2762" s="14">
        <f>IFERROR(LOOKUP(H2762,{30,43,48,53,58,63,68,73,78,83,88,93,97},{42,47,52,57,62,67,72,77,82,87,92,99,100}),999)</f>
        <v>77</v>
      </c>
      <c r="Z2762" s="17">
        <f t="shared" si="303"/>
        <v>5.5555555555555554</v>
      </c>
      <c r="AA2762" s="17">
        <f t="shared" si="304"/>
        <v>5.5555555555555554</v>
      </c>
      <c r="AB2762" s="17">
        <f t="shared" si="305"/>
        <v>11.658097686375321</v>
      </c>
      <c r="AC2762" s="17" t="s">
        <v>17655</v>
      </c>
    </row>
    <row r="2763" spans="1:29" x14ac:dyDescent="0.25">
      <c r="A2763" t="s">
        <v>3339</v>
      </c>
      <c r="B2763" s="151" t="s">
        <v>11027</v>
      </c>
      <c r="C2763" t="s">
        <v>1610</v>
      </c>
      <c r="D2763" s="1">
        <v>45176</v>
      </c>
      <c r="E2763">
        <f t="shared" si="300"/>
        <v>18</v>
      </c>
      <c r="F2763" t="s">
        <v>14</v>
      </c>
      <c r="G2763">
        <v>750</v>
      </c>
      <c r="H2763">
        <f t="shared" si="299"/>
        <v>75</v>
      </c>
      <c r="I2763" t="s">
        <v>9</v>
      </c>
      <c r="J2763">
        <v>1</v>
      </c>
      <c r="K2763" t="s">
        <v>8</v>
      </c>
      <c r="L2763" t="s">
        <v>8</v>
      </c>
      <c r="M2763" t="s">
        <v>14</v>
      </c>
      <c r="N2763" t="str">
        <f t="shared" si="301"/>
        <v>F</v>
      </c>
      <c r="O2763" t="s">
        <v>8</v>
      </c>
      <c r="P2763" t="s">
        <v>8</v>
      </c>
      <c r="Q2763" t="s">
        <v>11</v>
      </c>
      <c r="R2763" t="s">
        <v>8</v>
      </c>
      <c r="S2763" t="str">
        <f t="shared" si="302"/>
        <v>U</v>
      </c>
      <c r="T2763" t="s">
        <v>12</v>
      </c>
      <c r="U2763">
        <v>1</v>
      </c>
      <c r="V2763" t="s">
        <v>3100</v>
      </c>
      <c r="W2763" t="e">
        <f>VLOOKUP(Q2763,'PBT Tag Rates'!$B$5:$E$44,4,FALSE)</f>
        <v>#N/A</v>
      </c>
      <c r="X2763">
        <v>1</v>
      </c>
      <c r="Y2763" s="14">
        <f>IFERROR(LOOKUP(H2763,{30,43,48,53,58,63,68,73,78,83,88,93,97},{42,47,52,57,62,67,72,77,82,87,92,99,100}),999)</f>
        <v>77</v>
      </c>
      <c r="Z2763" s="17">
        <f t="shared" si="303"/>
        <v>5.5555555555555554</v>
      </c>
      <c r="AA2763" s="17">
        <f t="shared" si="304"/>
        <v>5.5555555555555554</v>
      </c>
      <c r="AB2763" s="17">
        <f t="shared" si="305"/>
        <v>11.658097686375321</v>
      </c>
      <c r="AC2763" s="17" t="s">
        <v>17654</v>
      </c>
    </row>
    <row r="2764" spans="1:29" x14ac:dyDescent="0.25">
      <c r="A2764" t="s">
        <v>3339</v>
      </c>
      <c r="B2764" s="151" t="s">
        <v>11028</v>
      </c>
      <c r="C2764" t="s">
        <v>11029</v>
      </c>
      <c r="D2764" s="1">
        <v>45176</v>
      </c>
      <c r="E2764">
        <f t="shared" si="300"/>
        <v>18</v>
      </c>
      <c r="F2764" t="s">
        <v>6</v>
      </c>
      <c r="G2764">
        <v>790</v>
      </c>
      <c r="H2764">
        <f t="shared" si="299"/>
        <v>79</v>
      </c>
      <c r="I2764" t="s">
        <v>7</v>
      </c>
      <c r="J2764" t="s">
        <v>8</v>
      </c>
      <c r="K2764" t="s">
        <v>11030</v>
      </c>
      <c r="L2764" t="s">
        <v>8</v>
      </c>
      <c r="M2764" t="s">
        <v>14</v>
      </c>
      <c r="N2764" t="str">
        <f t="shared" si="301"/>
        <v>F</v>
      </c>
      <c r="O2764" t="s">
        <v>8</v>
      </c>
      <c r="P2764" t="s">
        <v>8</v>
      </c>
      <c r="Q2764" t="s">
        <v>11</v>
      </c>
      <c r="R2764" t="s">
        <v>8</v>
      </c>
      <c r="S2764" t="str">
        <f t="shared" si="302"/>
        <v>U</v>
      </c>
      <c r="T2764" t="s">
        <v>12</v>
      </c>
      <c r="U2764">
        <v>1</v>
      </c>
      <c r="V2764" t="s">
        <v>11</v>
      </c>
      <c r="W2764" t="e">
        <f>VLOOKUP(Q2764,'PBT Tag Rates'!$B$5:$E$44,4,FALSE)</f>
        <v>#N/A</v>
      </c>
      <c r="X2764">
        <v>1</v>
      </c>
      <c r="Y2764" s="14">
        <f>IFERROR(LOOKUP(H2764,{30,43,48,53,58,63,68,73,78,83,88,93,97},{42,47,52,57,62,67,72,77,82,87,92,99,100}),999)</f>
        <v>82</v>
      </c>
      <c r="Z2764" s="17">
        <f t="shared" si="303"/>
        <v>5.5555555555555554</v>
      </c>
      <c r="AA2764" s="17">
        <f t="shared" si="304"/>
        <v>5.5555555555555554</v>
      </c>
      <c r="AB2764" s="17">
        <f t="shared" si="305"/>
        <v>11.658097686375321</v>
      </c>
      <c r="AC2764" s="17" t="s">
        <v>17654</v>
      </c>
    </row>
    <row r="2765" spans="1:29" x14ac:dyDescent="0.25">
      <c r="A2765" t="s">
        <v>3339</v>
      </c>
      <c r="B2765" s="151" t="s">
        <v>11031</v>
      </c>
      <c r="C2765" t="s">
        <v>1611</v>
      </c>
      <c r="D2765" s="1">
        <v>45176</v>
      </c>
      <c r="E2765">
        <f t="shared" si="300"/>
        <v>18</v>
      </c>
      <c r="F2765" t="s">
        <v>14</v>
      </c>
      <c r="G2765">
        <v>710</v>
      </c>
      <c r="H2765">
        <f t="shared" si="299"/>
        <v>71</v>
      </c>
      <c r="I2765" t="s">
        <v>9</v>
      </c>
      <c r="J2765">
        <v>1</v>
      </c>
      <c r="K2765" t="s">
        <v>8</v>
      </c>
      <c r="L2765" t="s">
        <v>8</v>
      </c>
      <c r="M2765" t="s">
        <v>14</v>
      </c>
      <c r="N2765" t="str">
        <f t="shared" si="301"/>
        <v>F</v>
      </c>
      <c r="O2765" t="s">
        <v>2609</v>
      </c>
      <c r="P2765" t="s">
        <v>2610</v>
      </c>
      <c r="Q2765" t="s">
        <v>221</v>
      </c>
      <c r="R2765">
        <v>4</v>
      </c>
      <c r="S2765">
        <f t="shared" si="302"/>
        <v>2019</v>
      </c>
      <c r="T2765" t="s">
        <v>12</v>
      </c>
      <c r="U2765">
        <v>1</v>
      </c>
      <c r="V2765" t="s">
        <v>3876</v>
      </c>
      <c r="W2765">
        <f>VLOOKUP(Q2765,'PBT Tag Rates'!$B$5:$E$44,4,FALSE)</f>
        <v>0.95971980899999998</v>
      </c>
      <c r="X2765">
        <v>1</v>
      </c>
      <c r="Y2765" s="14">
        <f>IFERROR(LOOKUP(H2765,{30,43,48,53,58,63,68,73,78,83,88,93,97},{42,47,52,57,62,67,72,77,82,87,92,99,100}),999)</f>
        <v>72</v>
      </c>
      <c r="Z2765" s="17">
        <f t="shared" si="303"/>
        <v>5.5555555555555554</v>
      </c>
      <c r="AA2765" s="17">
        <f t="shared" si="304"/>
        <v>5.5555555555555554</v>
      </c>
      <c r="AB2765" s="17">
        <f t="shared" si="305"/>
        <v>11.658097686375321</v>
      </c>
      <c r="AC2765" s="17" t="s">
        <v>17654</v>
      </c>
    </row>
    <row r="2766" spans="1:29" x14ac:dyDescent="0.25">
      <c r="A2766" t="s">
        <v>3339</v>
      </c>
      <c r="B2766" s="151" t="s">
        <v>11032</v>
      </c>
      <c r="C2766" t="s">
        <v>1614</v>
      </c>
      <c r="D2766" s="1">
        <v>45176</v>
      </c>
      <c r="E2766">
        <f t="shared" si="300"/>
        <v>18</v>
      </c>
      <c r="F2766" t="s">
        <v>6</v>
      </c>
      <c r="G2766">
        <v>450</v>
      </c>
      <c r="H2766">
        <f t="shared" si="299"/>
        <v>45</v>
      </c>
      <c r="I2766" t="s">
        <v>7</v>
      </c>
      <c r="J2766" t="s">
        <v>8</v>
      </c>
      <c r="K2766" t="s">
        <v>8</v>
      </c>
      <c r="L2766" t="s">
        <v>8</v>
      </c>
      <c r="M2766" t="s">
        <v>6</v>
      </c>
      <c r="N2766" t="str">
        <f t="shared" si="301"/>
        <v>M</v>
      </c>
      <c r="O2766" t="s">
        <v>11033</v>
      </c>
      <c r="P2766" t="s">
        <v>11034</v>
      </c>
      <c r="Q2766" t="s">
        <v>3820</v>
      </c>
      <c r="R2766">
        <v>2</v>
      </c>
      <c r="S2766">
        <f t="shared" si="302"/>
        <v>2021</v>
      </c>
      <c r="T2766" t="s">
        <v>12</v>
      </c>
      <c r="U2766">
        <v>0.999999999999995</v>
      </c>
      <c r="V2766" t="s">
        <v>3346</v>
      </c>
      <c r="W2766">
        <f>VLOOKUP(Q2766,'PBT Tag Rates'!$B$5:$E$44,4,FALSE)</f>
        <v>0.98140000000000005</v>
      </c>
      <c r="X2766">
        <v>1</v>
      </c>
      <c r="Y2766" s="14">
        <f>IFERROR(LOOKUP(H2766,{30,43,48,53,58,63,68,73,78,83,88,93,97},{42,47,52,57,62,67,72,77,82,87,92,99,100}),999)</f>
        <v>47</v>
      </c>
      <c r="Z2766" s="17">
        <f t="shared" si="303"/>
        <v>5.5555555555555554</v>
      </c>
      <c r="AA2766" s="17">
        <f t="shared" si="304"/>
        <v>5.5555555555555554</v>
      </c>
      <c r="AB2766" s="17">
        <f t="shared" si="305"/>
        <v>11.658097686375321</v>
      </c>
      <c r="AC2766" s="17" t="s">
        <v>17654</v>
      </c>
    </row>
    <row r="2767" spans="1:29" x14ac:dyDescent="0.25">
      <c r="A2767" t="s">
        <v>3339</v>
      </c>
      <c r="B2767" s="151" t="s">
        <v>11035</v>
      </c>
      <c r="C2767" t="s">
        <v>11036</v>
      </c>
      <c r="D2767" s="1">
        <v>45176</v>
      </c>
      <c r="E2767">
        <f t="shared" si="300"/>
        <v>18</v>
      </c>
      <c r="F2767" t="s">
        <v>6</v>
      </c>
      <c r="G2767">
        <v>730</v>
      </c>
      <c r="H2767">
        <f t="shared" si="299"/>
        <v>73</v>
      </c>
      <c r="I2767" t="s">
        <v>7</v>
      </c>
      <c r="J2767" t="s">
        <v>8</v>
      </c>
      <c r="K2767" t="s">
        <v>11037</v>
      </c>
      <c r="L2767" t="s">
        <v>8</v>
      </c>
      <c r="M2767" t="s">
        <v>6</v>
      </c>
      <c r="N2767" t="str">
        <f t="shared" si="301"/>
        <v>M</v>
      </c>
      <c r="O2767" t="s">
        <v>1354</v>
      </c>
      <c r="P2767" t="s">
        <v>1355</v>
      </c>
      <c r="Q2767" t="s">
        <v>221</v>
      </c>
      <c r="R2767">
        <v>4</v>
      </c>
      <c r="S2767">
        <f t="shared" si="302"/>
        <v>2019</v>
      </c>
      <c r="T2767" t="s">
        <v>12</v>
      </c>
      <c r="U2767">
        <v>0.999999999999999</v>
      </c>
      <c r="V2767" t="s">
        <v>3346</v>
      </c>
      <c r="W2767">
        <f>VLOOKUP(Q2767,'PBT Tag Rates'!$B$5:$E$44,4,FALSE)</f>
        <v>0.95971980899999998</v>
      </c>
      <c r="X2767">
        <v>1</v>
      </c>
      <c r="Y2767" s="14">
        <f>IFERROR(LOOKUP(H2767,{30,43,48,53,58,63,68,73,78,83,88,93,97},{42,47,52,57,62,67,72,77,82,87,92,99,100}),999)</f>
        <v>77</v>
      </c>
      <c r="Z2767" s="17">
        <f t="shared" si="303"/>
        <v>5.5555555555555554</v>
      </c>
      <c r="AA2767" s="17">
        <f t="shared" si="304"/>
        <v>5.5555555555555554</v>
      </c>
      <c r="AB2767" s="17">
        <f t="shared" si="305"/>
        <v>11.658097686375321</v>
      </c>
      <c r="AC2767" s="17" t="s">
        <v>17654</v>
      </c>
    </row>
    <row r="2768" spans="1:29" x14ac:dyDescent="0.25">
      <c r="A2768" t="s">
        <v>3339</v>
      </c>
      <c r="B2768" s="151" t="s">
        <v>11038</v>
      </c>
      <c r="C2768" t="s">
        <v>1615</v>
      </c>
      <c r="D2768" s="1">
        <v>45176</v>
      </c>
      <c r="E2768">
        <f t="shared" si="300"/>
        <v>18</v>
      </c>
      <c r="F2768" t="s">
        <v>14</v>
      </c>
      <c r="G2768">
        <v>780</v>
      </c>
      <c r="H2768">
        <f t="shared" si="299"/>
        <v>78</v>
      </c>
      <c r="I2768" t="s">
        <v>9</v>
      </c>
      <c r="J2768">
        <v>1</v>
      </c>
      <c r="K2768" t="s">
        <v>8</v>
      </c>
      <c r="L2768" t="s">
        <v>8</v>
      </c>
      <c r="M2768" t="s">
        <v>14</v>
      </c>
      <c r="N2768" t="str">
        <f t="shared" si="301"/>
        <v>F</v>
      </c>
      <c r="O2768" t="s">
        <v>1410</v>
      </c>
      <c r="P2768" t="s">
        <v>3880</v>
      </c>
      <c r="Q2768" t="s">
        <v>221</v>
      </c>
      <c r="R2768">
        <v>4</v>
      </c>
      <c r="S2768">
        <f t="shared" si="302"/>
        <v>2019</v>
      </c>
      <c r="T2768" t="s">
        <v>12</v>
      </c>
      <c r="U2768">
        <v>1</v>
      </c>
      <c r="V2768" t="s">
        <v>3608</v>
      </c>
      <c r="W2768">
        <f>VLOOKUP(Q2768,'PBT Tag Rates'!$B$5:$E$44,4,FALSE)</f>
        <v>0.95971980899999998</v>
      </c>
      <c r="X2768">
        <v>1</v>
      </c>
      <c r="Y2768" s="14">
        <f>IFERROR(LOOKUP(H2768,{30,43,48,53,58,63,68,73,78,83,88,93,97},{42,47,52,57,62,67,72,77,82,87,92,99,100}),999)</f>
        <v>82</v>
      </c>
      <c r="Z2768" s="17">
        <f t="shared" si="303"/>
        <v>5.5555555555555554</v>
      </c>
      <c r="AA2768" s="17">
        <f t="shared" si="304"/>
        <v>5.5555555555555554</v>
      </c>
      <c r="AB2768" s="17">
        <f t="shared" si="305"/>
        <v>11.658097686375321</v>
      </c>
      <c r="AC2768" s="17" t="s">
        <v>17654</v>
      </c>
    </row>
    <row r="2769" spans="1:29" x14ac:dyDescent="0.25">
      <c r="A2769" t="s">
        <v>3339</v>
      </c>
      <c r="B2769" s="151" t="s">
        <v>11039</v>
      </c>
      <c r="C2769" t="s">
        <v>11040</v>
      </c>
      <c r="D2769" s="1">
        <v>45176</v>
      </c>
      <c r="E2769">
        <f t="shared" si="300"/>
        <v>18</v>
      </c>
      <c r="F2769" t="s">
        <v>14</v>
      </c>
      <c r="G2769">
        <v>730</v>
      </c>
      <c r="H2769">
        <f t="shared" si="299"/>
        <v>73</v>
      </c>
      <c r="I2769" t="s">
        <v>7</v>
      </c>
      <c r="J2769" t="s">
        <v>8</v>
      </c>
      <c r="K2769" t="s">
        <v>11041</v>
      </c>
      <c r="L2769" t="s">
        <v>8</v>
      </c>
      <c r="M2769" t="s">
        <v>14</v>
      </c>
      <c r="N2769" t="str">
        <f t="shared" si="301"/>
        <v>F</v>
      </c>
      <c r="O2769" t="s">
        <v>1428</v>
      </c>
      <c r="P2769" t="s">
        <v>2608</v>
      </c>
      <c r="Q2769" t="s">
        <v>221</v>
      </c>
      <c r="R2769">
        <v>4</v>
      </c>
      <c r="S2769">
        <f t="shared" si="302"/>
        <v>2019</v>
      </c>
      <c r="T2769" t="s">
        <v>12</v>
      </c>
      <c r="U2769">
        <v>0.999999999999999</v>
      </c>
      <c r="V2769" t="s">
        <v>3396</v>
      </c>
      <c r="W2769">
        <f>VLOOKUP(Q2769,'PBT Tag Rates'!$B$5:$E$44,4,FALSE)</f>
        <v>0.95971980899999998</v>
      </c>
      <c r="X2769">
        <v>1</v>
      </c>
      <c r="Y2769" s="14">
        <f>IFERROR(LOOKUP(H2769,{30,43,48,53,58,63,68,73,78,83,88,93,97},{42,47,52,57,62,67,72,77,82,87,92,99,100}),999)</f>
        <v>77</v>
      </c>
      <c r="Z2769" s="17">
        <f t="shared" si="303"/>
        <v>5.5555555555555554</v>
      </c>
      <c r="AA2769" s="17">
        <f t="shared" si="304"/>
        <v>5.5555555555555554</v>
      </c>
      <c r="AB2769" s="17">
        <f t="shared" si="305"/>
        <v>11.658097686375321</v>
      </c>
      <c r="AC2769" s="17" t="s">
        <v>17655</v>
      </c>
    </row>
    <row r="2770" spans="1:29" x14ac:dyDescent="0.25">
      <c r="A2770" t="s">
        <v>3339</v>
      </c>
      <c r="B2770" s="151" t="s">
        <v>11042</v>
      </c>
      <c r="C2770" t="s">
        <v>1618</v>
      </c>
      <c r="D2770" s="1">
        <v>45176</v>
      </c>
      <c r="E2770">
        <f t="shared" si="300"/>
        <v>18</v>
      </c>
      <c r="F2770" t="s">
        <v>6</v>
      </c>
      <c r="G2770">
        <v>840</v>
      </c>
      <c r="H2770">
        <f t="shared" si="299"/>
        <v>84</v>
      </c>
      <c r="I2770" t="s">
        <v>7</v>
      </c>
      <c r="J2770" t="s">
        <v>8</v>
      </c>
      <c r="K2770" t="s">
        <v>11043</v>
      </c>
      <c r="L2770" t="s">
        <v>8</v>
      </c>
      <c r="M2770" t="s">
        <v>6</v>
      </c>
      <c r="N2770" t="str">
        <f t="shared" si="301"/>
        <v>M</v>
      </c>
      <c r="O2770" t="s">
        <v>1279</v>
      </c>
      <c r="P2770" t="s">
        <v>1280</v>
      </c>
      <c r="Q2770" t="s">
        <v>281</v>
      </c>
      <c r="R2770">
        <v>4</v>
      </c>
      <c r="S2770">
        <f t="shared" si="302"/>
        <v>2019</v>
      </c>
      <c r="T2770" t="s">
        <v>12</v>
      </c>
      <c r="U2770">
        <v>0.999999999999996</v>
      </c>
      <c r="V2770" t="s">
        <v>3170</v>
      </c>
      <c r="W2770">
        <f>VLOOKUP(Q2770,'PBT Tag Rates'!$B$5:$E$44,4,FALSE)</f>
        <v>0.99705232300000002</v>
      </c>
      <c r="X2770">
        <v>1</v>
      </c>
      <c r="Y2770" s="14">
        <f>IFERROR(LOOKUP(H2770,{30,43,48,53,58,63,68,73,78,83,88,93,97},{42,47,52,57,62,67,72,77,82,87,92,99,100}),999)</f>
        <v>87</v>
      </c>
      <c r="Z2770" s="17">
        <f t="shared" si="303"/>
        <v>5.5555555555555554</v>
      </c>
      <c r="AA2770" s="17">
        <f t="shared" si="304"/>
        <v>5.5555555555555554</v>
      </c>
      <c r="AB2770" s="17">
        <f t="shared" si="305"/>
        <v>11.658097686375321</v>
      </c>
      <c r="AC2770" s="17" t="s">
        <v>17654</v>
      </c>
    </row>
    <row r="2771" spans="1:29" x14ac:dyDescent="0.25">
      <c r="A2771" t="s">
        <v>3339</v>
      </c>
      <c r="B2771" s="151" t="s">
        <v>11044</v>
      </c>
      <c r="C2771" t="s">
        <v>11045</v>
      </c>
      <c r="D2771" s="1">
        <v>45176</v>
      </c>
      <c r="E2771">
        <f t="shared" si="300"/>
        <v>18</v>
      </c>
      <c r="F2771" t="s">
        <v>14</v>
      </c>
      <c r="G2771">
        <v>790</v>
      </c>
      <c r="H2771">
        <f t="shared" si="299"/>
        <v>79</v>
      </c>
      <c r="I2771" t="s">
        <v>7</v>
      </c>
      <c r="J2771" t="s">
        <v>8</v>
      </c>
      <c r="K2771" t="s">
        <v>11046</v>
      </c>
      <c r="L2771" t="s">
        <v>8</v>
      </c>
      <c r="M2771" t="s">
        <v>14</v>
      </c>
      <c r="N2771" t="str">
        <f t="shared" si="301"/>
        <v>F</v>
      </c>
      <c r="O2771" t="s">
        <v>545</v>
      </c>
      <c r="P2771" t="s">
        <v>546</v>
      </c>
      <c r="Q2771" t="s">
        <v>221</v>
      </c>
      <c r="R2771">
        <v>4</v>
      </c>
      <c r="S2771">
        <f t="shared" si="302"/>
        <v>2019</v>
      </c>
      <c r="T2771" t="s">
        <v>12</v>
      </c>
      <c r="U2771">
        <v>0.999999999999997</v>
      </c>
      <c r="V2771" t="s">
        <v>3346</v>
      </c>
      <c r="W2771">
        <f>VLOOKUP(Q2771,'PBT Tag Rates'!$B$5:$E$44,4,FALSE)</f>
        <v>0.95971980899999998</v>
      </c>
      <c r="X2771">
        <v>1</v>
      </c>
      <c r="Y2771" s="14">
        <f>IFERROR(LOOKUP(H2771,{30,43,48,53,58,63,68,73,78,83,88,93,97},{42,47,52,57,62,67,72,77,82,87,92,99,100}),999)</f>
        <v>82</v>
      </c>
      <c r="Z2771" s="17">
        <f t="shared" si="303"/>
        <v>5.5555555555555554</v>
      </c>
      <c r="AA2771" s="17">
        <f t="shared" si="304"/>
        <v>5.5555555555555554</v>
      </c>
      <c r="AB2771" s="17">
        <f t="shared" si="305"/>
        <v>11.658097686375321</v>
      </c>
      <c r="AC2771" s="17" t="s">
        <v>17654</v>
      </c>
    </row>
    <row r="2772" spans="1:29" x14ac:dyDescent="0.25">
      <c r="A2772" t="s">
        <v>3339</v>
      </c>
      <c r="B2772" s="151" t="s">
        <v>11047</v>
      </c>
      <c r="C2772" t="s">
        <v>1619</v>
      </c>
      <c r="D2772" s="1">
        <v>45176</v>
      </c>
      <c r="E2772">
        <f t="shared" si="300"/>
        <v>18</v>
      </c>
      <c r="F2772" t="s">
        <v>14</v>
      </c>
      <c r="G2772">
        <v>740</v>
      </c>
      <c r="H2772">
        <f t="shared" si="299"/>
        <v>74</v>
      </c>
      <c r="I2772" t="s">
        <v>9</v>
      </c>
      <c r="J2772" t="s">
        <v>8</v>
      </c>
      <c r="K2772" t="s">
        <v>8</v>
      </c>
      <c r="L2772" t="s">
        <v>8</v>
      </c>
      <c r="M2772" t="s">
        <v>14</v>
      </c>
      <c r="N2772" t="str">
        <f t="shared" si="301"/>
        <v>F</v>
      </c>
      <c r="O2772" t="s">
        <v>11048</v>
      </c>
      <c r="P2772" t="s">
        <v>11049</v>
      </c>
      <c r="Q2772" t="s">
        <v>1575</v>
      </c>
      <c r="R2772">
        <v>4</v>
      </c>
      <c r="S2772">
        <f t="shared" si="302"/>
        <v>2019</v>
      </c>
      <c r="T2772" t="s">
        <v>12</v>
      </c>
      <c r="U2772">
        <v>0.999999999999997</v>
      </c>
      <c r="V2772" t="s">
        <v>9534</v>
      </c>
      <c r="W2772">
        <f>VLOOKUP(Q2772,'PBT Tag Rates'!$B$5:$E$44,4,FALSE)</f>
        <v>0.96016800000000002</v>
      </c>
      <c r="X2772">
        <v>1</v>
      </c>
      <c r="Y2772" s="14">
        <f>IFERROR(LOOKUP(H2772,{30,43,48,53,58,63,68,73,78,83,88,93,97},{42,47,52,57,62,67,72,77,82,87,92,99,100}),999)</f>
        <v>77</v>
      </c>
      <c r="Z2772" s="17">
        <f t="shared" si="303"/>
        <v>5.5555555555555554</v>
      </c>
      <c r="AA2772" s="17">
        <f t="shared" si="304"/>
        <v>5.5555555555555554</v>
      </c>
      <c r="AB2772" s="17">
        <f t="shared" si="305"/>
        <v>11.658097686375321</v>
      </c>
      <c r="AC2772" s="17" t="s">
        <v>17655</v>
      </c>
    </row>
    <row r="2773" spans="1:29" x14ac:dyDescent="0.25">
      <c r="A2773" t="s">
        <v>3339</v>
      </c>
      <c r="B2773" s="151" t="s">
        <v>11050</v>
      </c>
      <c r="C2773" t="s">
        <v>11051</v>
      </c>
      <c r="D2773" s="1">
        <v>45176</v>
      </c>
      <c r="E2773">
        <f t="shared" si="300"/>
        <v>18</v>
      </c>
      <c r="F2773" t="s">
        <v>14</v>
      </c>
      <c r="G2773">
        <v>760</v>
      </c>
      <c r="H2773">
        <f t="shared" si="299"/>
        <v>76</v>
      </c>
      <c r="I2773" t="s">
        <v>7</v>
      </c>
      <c r="J2773" t="s">
        <v>8</v>
      </c>
      <c r="K2773" t="s">
        <v>11052</v>
      </c>
      <c r="L2773" t="s">
        <v>8</v>
      </c>
      <c r="M2773" t="s">
        <v>14</v>
      </c>
      <c r="N2773" t="str">
        <f t="shared" si="301"/>
        <v>F</v>
      </c>
      <c r="O2773" t="s">
        <v>11053</v>
      </c>
      <c r="P2773" t="s">
        <v>11054</v>
      </c>
      <c r="Q2773" t="s">
        <v>221</v>
      </c>
      <c r="R2773">
        <v>4</v>
      </c>
      <c r="S2773">
        <f t="shared" si="302"/>
        <v>2019</v>
      </c>
      <c r="T2773" t="s">
        <v>12</v>
      </c>
      <c r="U2773">
        <v>1</v>
      </c>
      <c r="V2773" t="s">
        <v>3346</v>
      </c>
      <c r="W2773">
        <f>VLOOKUP(Q2773,'PBT Tag Rates'!$B$5:$E$44,4,FALSE)</f>
        <v>0.95971980899999998</v>
      </c>
      <c r="X2773">
        <v>1</v>
      </c>
      <c r="Y2773" s="14">
        <f>IFERROR(LOOKUP(H2773,{30,43,48,53,58,63,68,73,78,83,88,93,97},{42,47,52,57,62,67,72,77,82,87,92,99,100}),999)</f>
        <v>77</v>
      </c>
      <c r="Z2773" s="17">
        <f t="shared" si="303"/>
        <v>5.5555555555555554</v>
      </c>
      <c r="AA2773" s="17">
        <f t="shared" si="304"/>
        <v>5.5555555555555554</v>
      </c>
      <c r="AB2773" s="17">
        <f t="shared" si="305"/>
        <v>11.658097686375321</v>
      </c>
      <c r="AC2773" s="17" t="s">
        <v>17654</v>
      </c>
    </row>
    <row r="2774" spans="1:29" x14ac:dyDescent="0.25">
      <c r="A2774" t="s">
        <v>3339</v>
      </c>
      <c r="B2774" s="151" t="s">
        <v>11055</v>
      </c>
      <c r="C2774" t="s">
        <v>1620</v>
      </c>
      <c r="D2774" s="1">
        <v>45176</v>
      </c>
      <c r="E2774">
        <f t="shared" si="300"/>
        <v>18</v>
      </c>
      <c r="F2774" t="s">
        <v>14</v>
      </c>
      <c r="G2774">
        <v>790</v>
      </c>
      <c r="H2774">
        <f t="shared" ref="H2774:H2837" si="306">G2774/10</f>
        <v>79</v>
      </c>
      <c r="I2774" t="s">
        <v>9</v>
      </c>
      <c r="J2774">
        <v>1</v>
      </c>
      <c r="K2774" t="s">
        <v>8</v>
      </c>
      <c r="L2774" t="s">
        <v>8</v>
      </c>
      <c r="M2774" t="s">
        <v>14</v>
      </c>
      <c r="N2774" t="str">
        <f t="shared" si="301"/>
        <v>F</v>
      </c>
      <c r="O2774" t="s">
        <v>571</v>
      </c>
      <c r="P2774" t="s">
        <v>941</v>
      </c>
      <c r="Q2774" t="s">
        <v>221</v>
      </c>
      <c r="R2774">
        <v>4</v>
      </c>
      <c r="S2774">
        <f t="shared" si="302"/>
        <v>2019</v>
      </c>
      <c r="T2774" t="s">
        <v>12</v>
      </c>
      <c r="U2774">
        <v>0.999999999999999</v>
      </c>
      <c r="V2774" t="s">
        <v>3396</v>
      </c>
      <c r="W2774">
        <f>VLOOKUP(Q2774,'PBT Tag Rates'!$B$5:$E$44,4,FALSE)</f>
        <v>0.95971980899999998</v>
      </c>
      <c r="X2774">
        <v>1</v>
      </c>
      <c r="Y2774" s="14">
        <f>IFERROR(LOOKUP(H2774,{30,43,48,53,58,63,68,73,78,83,88,93,97},{42,47,52,57,62,67,72,77,82,87,92,99,100}),999)</f>
        <v>82</v>
      </c>
      <c r="Z2774" s="17">
        <f t="shared" si="303"/>
        <v>5.5555555555555554</v>
      </c>
      <c r="AA2774" s="17">
        <f t="shared" si="304"/>
        <v>5.5555555555555554</v>
      </c>
      <c r="AB2774" s="17">
        <f t="shared" si="305"/>
        <v>11.658097686375321</v>
      </c>
      <c r="AC2774" s="17" t="s">
        <v>17655</v>
      </c>
    </row>
    <row r="2775" spans="1:29" x14ac:dyDescent="0.25">
      <c r="A2775" t="s">
        <v>3339</v>
      </c>
      <c r="B2775" s="151" t="s">
        <v>11056</v>
      </c>
      <c r="C2775" t="s">
        <v>11057</v>
      </c>
      <c r="D2775" s="1">
        <v>45176</v>
      </c>
      <c r="E2775">
        <f t="shared" ref="E2775:E2838" si="307">IF(D2775&lt;=$D$3,70,18)</f>
        <v>18</v>
      </c>
      <c r="F2775" t="s">
        <v>6</v>
      </c>
      <c r="G2775">
        <v>720</v>
      </c>
      <c r="H2775">
        <f t="shared" si="306"/>
        <v>72</v>
      </c>
      <c r="I2775" t="s">
        <v>7</v>
      </c>
      <c r="J2775" t="s">
        <v>8</v>
      </c>
      <c r="K2775" t="s">
        <v>11058</v>
      </c>
      <c r="L2775" t="s">
        <v>8</v>
      </c>
      <c r="M2775" t="s">
        <v>6</v>
      </c>
      <c r="N2775" t="str">
        <f t="shared" ref="N2775:N2838" si="308">IF(M2775="U",F2775,M2775)</f>
        <v>M</v>
      </c>
      <c r="O2775" t="s">
        <v>11059</v>
      </c>
      <c r="P2775" t="s">
        <v>11060</v>
      </c>
      <c r="Q2775" t="s">
        <v>2596</v>
      </c>
      <c r="R2775">
        <v>3</v>
      </c>
      <c r="S2775">
        <f t="shared" ref="S2775:S2838" si="309">IFERROR($S$3-R2775,"U")</f>
        <v>2020</v>
      </c>
      <c r="T2775" t="s">
        <v>12</v>
      </c>
      <c r="U2775">
        <v>1</v>
      </c>
      <c r="V2775" t="s">
        <v>3079</v>
      </c>
      <c r="W2775">
        <f>VLOOKUP(Q2775,'PBT Tag Rates'!$B$5:$E$44,4,FALSE)</f>
        <v>0.98845608500000004</v>
      </c>
      <c r="X2775">
        <v>1</v>
      </c>
      <c r="Y2775" s="14">
        <f>IFERROR(LOOKUP(H2775,{30,43,48,53,58,63,68,73,78,83,88,93,97},{42,47,52,57,62,67,72,77,82,87,92,99,100}),999)</f>
        <v>72</v>
      </c>
      <c r="Z2775" s="17">
        <f t="shared" ref="Z2775:Z2838" si="310">IF(D2775&lt;$D$3,X2775/$Z$3,X2775/$Z$4)</f>
        <v>5.5555555555555554</v>
      </c>
      <c r="AA2775" s="17">
        <f t="shared" ref="AA2775:AA2838" si="311">Z2775*(1+$AA$4)</f>
        <v>5.5555555555555554</v>
      </c>
      <c r="AB2775" s="17">
        <f t="shared" ref="AB2775:AB2838" si="312">IF(D2775&lt;$D$3,AA2775/$AB$3,AA2775/$AB$4)</f>
        <v>11.658097686375321</v>
      </c>
      <c r="AC2775" s="17" t="s">
        <v>17654</v>
      </c>
    </row>
    <row r="2776" spans="1:29" x14ac:dyDescent="0.25">
      <c r="A2776" t="s">
        <v>3339</v>
      </c>
      <c r="B2776" s="151" t="s">
        <v>11061</v>
      </c>
      <c r="C2776" t="s">
        <v>1621</v>
      </c>
      <c r="D2776" s="1">
        <v>45176</v>
      </c>
      <c r="E2776">
        <f t="shared" si="307"/>
        <v>18</v>
      </c>
      <c r="F2776" t="s">
        <v>14</v>
      </c>
      <c r="G2776">
        <v>800</v>
      </c>
      <c r="H2776">
        <f t="shared" si="306"/>
        <v>80</v>
      </c>
      <c r="I2776" t="s">
        <v>7</v>
      </c>
      <c r="J2776" t="s">
        <v>8</v>
      </c>
      <c r="K2776" t="s">
        <v>11062</v>
      </c>
      <c r="L2776" t="s">
        <v>8</v>
      </c>
      <c r="M2776" t="s">
        <v>14</v>
      </c>
      <c r="N2776" t="str">
        <f t="shared" si="308"/>
        <v>F</v>
      </c>
      <c r="O2776" t="s">
        <v>552</v>
      </c>
      <c r="P2776" t="s">
        <v>2472</v>
      </c>
      <c r="Q2776" t="s">
        <v>221</v>
      </c>
      <c r="R2776">
        <v>4</v>
      </c>
      <c r="S2776">
        <f t="shared" si="309"/>
        <v>2019</v>
      </c>
      <c r="T2776" t="s">
        <v>12</v>
      </c>
      <c r="U2776">
        <v>1</v>
      </c>
      <c r="V2776" t="s">
        <v>3396</v>
      </c>
      <c r="W2776">
        <f>VLOOKUP(Q2776,'PBT Tag Rates'!$B$5:$E$44,4,FALSE)</f>
        <v>0.95971980899999998</v>
      </c>
      <c r="X2776">
        <v>1</v>
      </c>
      <c r="Y2776" s="14">
        <f>IFERROR(LOOKUP(H2776,{30,43,48,53,58,63,68,73,78,83,88,93,97},{42,47,52,57,62,67,72,77,82,87,92,99,100}),999)</f>
        <v>82</v>
      </c>
      <c r="Z2776" s="17">
        <f t="shared" si="310"/>
        <v>5.5555555555555554</v>
      </c>
      <c r="AA2776" s="17">
        <f t="shared" si="311"/>
        <v>5.5555555555555554</v>
      </c>
      <c r="AB2776" s="17">
        <f t="shared" si="312"/>
        <v>11.658097686375321</v>
      </c>
      <c r="AC2776" s="17" t="s">
        <v>17655</v>
      </c>
    </row>
    <row r="2777" spans="1:29" x14ac:dyDescent="0.25">
      <c r="A2777" t="s">
        <v>3339</v>
      </c>
      <c r="B2777" s="151" t="s">
        <v>11063</v>
      </c>
      <c r="C2777" t="s">
        <v>11064</v>
      </c>
      <c r="D2777" s="1">
        <v>45176</v>
      </c>
      <c r="E2777">
        <f t="shared" si="307"/>
        <v>18</v>
      </c>
      <c r="F2777" t="s">
        <v>14</v>
      </c>
      <c r="G2777">
        <v>710</v>
      </c>
      <c r="H2777">
        <f t="shared" si="306"/>
        <v>71</v>
      </c>
      <c r="I2777" t="s">
        <v>7</v>
      </c>
      <c r="J2777" t="s">
        <v>8</v>
      </c>
      <c r="K2777" t="s">
        <v>11065</v>
      </c>
      <c r="L2777" t="s">
        <v>8</v>
      </c>
      <c r="M2777" t="s">
        <v>14</v>
      </c>
      <c r="N2777" t="str">
        <f t="shared" si="308"/>
        <v>F</v>
      </c>
      <c r="O2777" t="s">
        <v>2000</v>
      </c>
      <c r="P2777" t="s">
        <v>2001</v>
      </c>
      <c r="Q2777" t="s">
        <v>221</v>
      </c>
      <c r="R2777">
        <v>4</v>
      </c>
      <c r="S2777">
        <f t="shared" si="309"/>
        <v>2019</v>
      </c>
      <c r="T2777" t="s">
        <v>12</v>
      </c>
      <c r="U2777">
        <v>1</v>
      </c>
      <c r="V2777" t="s">
        <v>3346</v>
      </c>
      <c r="W2777">
        <f>VLOOKUP(Q2777,'PBT Tag Rates'!$B$5:$E$44,4,FALSE)</f>
        <v>0.95971980899999998</v>
      </c>
      <c r="X2777">
        <v>1</v>
      </c>
      <c r="Y2777" s="14">
        <f>IFERROR(LOOKUP(H2777,{30,43,48,53,58,63,68,73,78,83,88,93,97},{42,47,52,57,62,67,72,77,82,87,92,99,100}),999)</f>
        <v>72</v>
      </c>
      <c r="Z2777" s="17">
        <f t="shared" si="310"/>
        <v>5.5555555555555554</v>
      </c>
      <c r="AA2777" s="17">
        <f t="shared" si="311"/>
        <v>5.5555555555555554</v>
      </c>
      <c r="AB2777" s="17">
        <f t="shared" si="312"/>
        <v>11.658097686375321</v>
      </c>
      <c r="AC2777" s="17" t="s">
        <v>17654</v>
      </c>
    </row>
    <row r="2778" spans="1:29" x14ac:dyDescent="0.25">
      <c r="A2778" t="s">
        <v>3339</v>
      </c>
      <c r="B2778" s="151" t="s">
        <v>11066</v>
      </c>
      <c r="C2778" t="s">
        <v>1622</v>
      </c>
      <c r="D2778" s="1">
        <v>45176</v>
      </c>
      <c r="E2778">
        <f t="shared" si="307"/>
        <v>18</v>
      </c>
      <c r="F2778" t="s">
        <v>6</v>
      </c>
      <c r="G2778">
        <v>600</v>
      </c>
      <c r="H2778">
        <f t="shared" si="306"/>
        <v>60</v>
      </c>
      <c r="I2778" t="s">
        <v>9</v>
      </c>
      <c r="J2778">
        <v>1</v>
      </c>
      <c r="K2778" t="s">
        <v>8</v>
      </c>
      <c r="L2778" t="s">
        <v>8</v>
      </c>
      <c r="M2778" t="s">
        <v>6</v>
      </c>
      <c r="N2778" t="str">
        <f t="shared" si="308"/>
        <v>M</v>
      </c>
      <c r="O2778" t="s">
        <v>2648</v>
      </c>
      <c r="P2778" t="s">
        <v>9159</v>
      </c>
      <c r="Q2778" t="s">
        <v>918</v>
      </c>
      <c r="R2778">
        <v>3</v>
      </c>
      <c r="S2778">
        <f t="shared" si="309"/>
        <v>2020</v>
      </c>
      <c r="T2778" t="s">
        <v>12</v>
      </c>
      <c r="U2778">
        <v>0.999999999999998</v>
      </c>
      <c r="V2778" t="s">
        <v>3386</v>
      </c>
      <c r="W2778">
        <f>VLOOKUP(Q2778,'PBT Tag Rates'!$B$5:$E$44,4,FALSE)</f>
        <v>0.98961045999999997</v>
      </c>
      <c r="X2778">
        <v>1</v>
      </c>
      <c r="Y2778" s="14">
        <f>IFERROR(LOOKUP(H2778,{30,43,48,53,58,63,68,73,78,83,88,93,97},{42,47,52,57,62,67,72,77,82,87,92,99,100}),999)</f>
        <v>62</v>
      </c>
      <c r="Z2778" s="17">
        <f t="shared" si="310"/>
        <v>5.5555555555555554</v>
      </c>
      <c r="AA2778" s="17">
        <f t="shared" si="311"/>
        <v>5.5555555555555554</v>
      </c>
      <c r="AB2778" s="17">
        <f t="shared" si="312"/>
        <v>11.658097686375321</v>
      </c>
      <c r="AC2778" s="17" t="s">
        <v>17654</v>
      </c>
    </row>
    <row r="2779" spans="1:29" x14ac:dyDescent="0.25">
      <c r="A2779" t="s">
        <v>3339</v>
      </c>
      <c r="B2779" s="151" t="s">
        <v>11067</v>
      </c>
      <c r="C2779" t="s">
        <v>11068</v>
      </c>
      <c r="D2779" s="1">
        <v>45176</v>
      </c>
      <c r="E2779">
        <f t="shared" si="307"/>
        <v>18</v>
      </c>
      <c r="F2779" t="s">
        <v>6</v>
      </c>
      <c r="G2779">
        <v>700</v>
      </c>
      <c r="H2779">
        <f t="shared" si="306"/>
        <v>70</v>
      </c>
      <c r="I2779" t="s">
        <v>7</v>
      </c>
      <c r="J2779" t="s">
        <v>8</v>
      </c>
      <c r="K2779" t="s">
        <v>11069</v>
      </c>
      <c r="L2779" t="s">
        <v>8</v>
      </c>
      <c r="M2779" t="s">
        <v>6</v>
      </c>
      <c r="N2779" t="str">
        <f t="shared" si="308"/>
        <v>M</v>
      </c>
      <c r="O2779" t="s">
        <v>11070</v>
      </c>
      <c r="P2779" t="s">
        <v>11071</v>
      </c>
      <c r="Q2779" t="s">
        <v>2105</v>
      </c>
      <c r="R2779">
        <v>4</v>
      </c>
      <c r="S2779">
        <f t="shared" si="309"/>
        <v>2019</v>
      </c>
      <c r="T2779" t="s">
        <v>12</v>
      </c>
      <c r="U2779">
        <v>0.999999999999997</v>
      </c>
      <c r="V2779" t="s">
        <v>9738</v>
      </c>
      <c r="W2779">
        <f>VLOOKUP(Q2779,'PBT Tag Rates'!$B$5:$E$44,4,FALSE)</f>
        <v>1</v>
      </c>
      <c r="X2779">
        <v>1</v>
      </c>
      <c r="Y2779" s="14">
        <f>IFERROR(LOOKUP(H2779,{30,43,48,53,58,63,68,73,78,83,88,93,97},{42,47,52,57,62,67,72,77,82,87,92,99,100}),999)</f>
        <v>72</v>
      </c>
      <c r="Z2779" s="17">
        <f t="shared" si="310"/>
        <v>5.5555555555555554</v>
      </c>
      <c r="AA2779" s="17">
        <f t="shared" si="311"/>
        <v>5.5555555555555554</v>
      </c>
      <c r="AB2779" s="17">
        <f t="shared" si="312"/>
        <v>11.658097686375321</v>
      </c>
      <c r="AC2779" s="17" t="s">
        <v>17655</v>
      </c>
    </row>
    <row r="2780" spans="1:29" x14ac:dyDescent="0.25">
      <c r="A2780" t="s">
        <v>3339</v>
      </c>
      <c r="B2780" s="151" t="s">
        <v>11072</v>
      </c>
      <c r="C2780" t="s">
        <v>1625</v>
      </c>
      <c r="D2780" s="1">
        <v>45176</v>
      </c>
      <c r="E2780">
        <f t="shared" si="307"/>
        <v>18</v>
      </c>
      <c r="F2780" t="s">
        <v>6</v>
      </c>
      <c r="G2780">
        <v>700</v>
      </c>
      <c r="H2780">
        <f t="shared" si="306"/>
        <v>70</v>
      </c>
      <c r="I2780" t="s">
        <v>9</v>
      </c>
      <c r="J2780">
        <v>1</v>
      </c>
      <c r="K2780" t="s">
        <v>8</v>
      </c>
      <c r="L2780" t="s">
        <v>8</v>
      </c>
      <c r="M2780" t="s">
        <v>6</v>
      </c>
      <c r="N2780" t="str">
        <f t="shared" si="308"/>
        <v>M</v>
      </c>
      <c r="O2780" t="s">
        <v>5019</v>
      </c>
      <c r="P2780" t="s">
        <v>5020</v>
      </c>
      <c r="Q2780" t="s">
        <v>221</v>
      </c>
      <c r="R2780">
        <v>4</v>
      </c>
      <c r="S2780">
        <f t="shared" si="309"/>
        <v>2019</v>
      </c>
      <c r="T2780" t="s">
        <v>12</v>
      </c>
      <c r="U2780">
        <v>1.00000000000001</v>
      </c>
      <c r="V2780" t="s">
        <v>3951</v>
      </c>
      <c r="W2780">
        <f>VLOOKUP(Q2780,'PBT Tag Rates'!$B$5:$E$44,4,FALSE)</f>
        <v>0.95971980899999998</v>
      </c>
      <c r="X2780">
        <v>1</v>
      </c>
      <c r="Y2780" s="14">
        <f>IFERROR(LOOKUP(H2780,{30,43,48,53,58,63,68,73,78,83,88,93,97},{42,47,52,57,62,67,72,77,82,87,92,99,100}),999)</f>
        <v>72</v>
      </c>
      <c r="Z2780" s="17">
        <f t="shared" si="310"/>
        <v>5.5555555555555554</v>
      </c>
      <c r="AA2780" s="17">
        <f t="shared" si="311"/>
        <v>5.5555555555555554</v>
      </c>
      <c r="AB2780" s="17">
        <f t="shared" si="312"/>
        <v>11.658097686375321</v>
      </c>
      <c r="AC2780" s="17" t="s">
        <v>17655</v>
      </c>
    </row>
    <row r="2781" spans="1:29" x14ac:dyDescent="0.25">
      <c r="A2781" t="s">
        <v>3339</v>
      </c>
      <c r="B2781" s="151" t="s">
        <v>11073</v>
      </c>
      <c r="C2781" t="s">
        <v>1626</v>
      </c>
      <c r="D2781" s="1">
        <v>45176</v>
      </c>
      <c r="E2781">
        <f t="shared" si="307"/>
        <v>18</v>
      </c>
      <c r="F2781" t="s">
        <v>6</v>
      </c>
      <c r="G2781">
        <v>580</v>
      </c>
      <c r="H2781">
        <f t="shared" si="306"/>
        <v>58</v>
      </c>
      <c r="I2781" t="s">
        <v>7</v>
      </c>
      <c r="J2781" t="s">
        <v>8</v>
      </c>
      <c r="K2781" t="s">
        <v>8</v>
      </c>
      <c r="L2781" t="s">
        <v>8</v>
      </c>
      <c r="M2781" t="s">
        <v>6</v>
      </c>
      <c r="N2781" t="str">
        <f t="shared" si="308"/>
        <v>M</v>
      </c>
      <c r="O2781" t="s">
        <v>11074</v>
      </c>
      <c r="P2781" t="s">
        <v>11075</v>
      </c>
      <c r="Q2781" t="s">
        <v>918</v>
      </c>
      <c r="R2781">
        <v>3</v>
      </c>
      <c r="S2781">
        <f t="shared" si="309"/>
        <v>2020</v>
      </c>
      <c r="T2781" t="s">
        <v>12</v>
      </c>
      <c r="U2781">
        <v>0.999999999999997</v>
      </c>
      <c r="V2781" t="s">
        <v>3357</v>
      </c>
      <c r="W2781">
        <f>VLOOKUP(Q2781,'PBT Tag Rates'!$B$5:$E$44,4,FALSE)</f>
        <v>0.98961045999999997</v>
      </c>
      <c r="X2781">
        <v>1</v>
      </c>
      <c r="Y2781" s="14">
        <f>IFERROR(LOOKUP(H2781,{30,43,48,53,58,63,68,73,78,83,88,93,97},{42,47,52,57,62,67,72,77,82,87,92,99,100}),999)</f>
        <v>62</v>
      </c>
      <c r="Z2781" s="17">
        <f t="shared" si="310"/>
        <v>5.5555555555555554</v>
      </c>
      <c r="AA2781" s="17">
        <f t="shared" si="311"/>
        <v>5.5555555555555554</v>
      </c>
      <c r="AB2781" s="17">
        <f t="shared" si="312"/>
        <v>11.658097686375321</v>
      </c>
      <c r="AC2781" s="17" t="s">
        <v>17654</v>
      </c>
    </row>
    <row r="2782" spans="1:29" x14ac:dyDescent="0.25">
      <c r="A2782" t="s">
        <v>3339</v>
      </c>
      <c r="B2782" s="151" t="s">
        <v>11076</v>
      </c>
      <c r="C2782" t="s">
        <v>11077</v>
      </c>
      <c r="D2782" s="1">
        <v>45176</v>
      </c>
      <c r="E2782">
        <f t="shared" si="307"/>
        <v>18</v>
      </c>
      <c r="F2782" t="s">
        <v>14</v>
      </c>
      <c r="G2782">
        <v>830</v>
      </c>
      <c r="H2782">
        <f t="shared" si="306"/>
        <v>83</v>
      </c>
      <c r="I2782" t="s">
        <v>7</v>
      </c>
      <c r="J2782" t="s">
        <v>8</v>
      </c>
      <c r="K2782" t="s">
        <v>11078</v>
      </c>
      <c r="L2782" t="s">
        <v>8</v>
      </c>
      <c r="M2782" t="s">
        <v>14</v>
      </c>
      <c r="N2782" t="str">
        <f t="shared" si="308"/>
        <v>F</v>
      </c>
      <c r="O2782" t="s">
        <v>11079</v>
      </c>
      <c r="P2782" t="s">
        <v>11080</v>
      </c>
      <c r="Q2782" t="s">
        <v>221</v>
      </c>
      <c r="R2782">
        <v>4</v>
      </c>
      <c r="S2782">
        <f t="shared" si="309"/>
        <v>2019</v>
      </c>
      <c r="T2782" t="s">
        <v>12</v>
      </c>
      <c r="U2782">
        <v>1</v>
      </c>
      <c r="V2782" t="s">
        <v>3357</v>
      </c>
      <c r="W2782">
        <f>VLOOKUP(Q2782,'PBT Tag Rates'!$B$5:$E$44,4,FALSE)</f>
        <v>0.95971980899999998</v>
      </c>
      <c r="X2782">
        <v>1</v>
      </c>
      <c r="Y2782" s="14">
        <f>IFERROR(LOOKUP(H2782,{30,43,48,53,58,63,68,73,78,83,88,93,97},{42,47,52,57,62,67,72,77,82,87,92,99,100}),999)</f>
        <v>87</v>
      </c>
      <c r="Z2782" s="17">
        <f t="shared" si="310"/>
        <v>5.5555555555555554</v>
      </c>
      <c r="AA2782" s="17">
        <f t="shared" si="311"/>
        <v>5.5555555555555554</v>
      </c>
      <c r="AB2782" s="17">
        <f t="shared" si="312"/>
        <v>11.658097686375321</v>
      </c>
      <c r="AC2782" s="17" t="s">
        <v>17654</v>
      </c>
    </row>
    <row r="2783" spans="1:29" x14ac:dyDescent="0.25">
      <c r="A2783" t="s">
        <v>3339</v>
      </c>
      <c r="B2783" s="151" t="s">
        <v>11081</v>
      </c>
      <c r="C2783" t="s">
        <v>1627</v>
      </c>
      <c r="D2783" s="1">
        <v>45176</v>
      </c>
      <c r="E2783">
        <f t="shared" si="307"/>
        <v>18</v>
      </c>
      <c r="F2783" t="s">
        <v>6</v>
      </c>
      <c r="G2783">
        <v>660</v>
      </c>
      <c r="H2783">
        <f t="shared" si="306"/>
        <v>66</v>
      </c>
      <c r="I2783" t="s">
        <v>7</v>
      </c>
      <c r="J2783" t="s">
        <v>8</v>
      </c>
      <c r="K2783" t="s">
        <v>8</v>
      </c>
      <c r="L2783" t="s">
        <v>8</v>
      </c>
      <c r="M2783" t="s">
        <v>14</v>
      </c>
      <c r="N2783" t="str">
        <f t="shared" si="308"/>
        <v>F</v>
      </c>
      <c r="O2783" t="s">
        <v>1354</v>
      </c>
      <c r="P2783" t="s">
        <v>1355</v>
      </c>
      <c r="Q2783" t="s">
        <v>221</v>
      </c>
      <c r="R2783">
        <v>4</v>
      </c>
      <c r="S2783">
        <f t="shared" si="309"/>
        <v>2019</v>
      </c>
      <c r="T2783" t="s">
        <v>12</v>
      </c>
      <c r="U2783">
        <v>0.999999999999998</v>
      </c>
      <c r="V2783" t="s">
        <v>3346</v>
      </c>
      <c r="W2783">
        <f>VLOOKUP(Q2783,'PBT Tag Rates'!$B$5:$E$44,4,FALSE)</f>
        <v>0.95971980899999998</v>
      </c>
      <c r="X2783">
        <v>1</v>
      </c>
      <c r="Y2783" s="14">
        <f>IFERROR(LOOKUP(H2783,{30,43,48,53,58,63,68,73,78,83,88,93,97},{42,47,52,57,62,67,72,77,82,87,92,99,100}),999)</f>
        <v>67</v>
      </c>
      <c r="Z2783" s="17">
        <f t="shared" si="310"/>
        <v>5.5555555555555554</v>
      </c>
      <c r="AA2783" s="17">
        <f t="shared" si="311"/>
        <v>5.5555555555555554</v>
      </c>
      <c r="AB2783" s="17">
        <f t="shared" si="312"/>
        <v>11.658097686375321</v>
      </c>
      <c r="AC2783" s="17" t="s">
        <v>17654</v>
      </c>
    </row>
    <row r="2784" spans="1:29" x14ac:dyDescent="0.25">
      <c r="A2784" t="s">
        <v>3339</v>
      </c>
      <c r="B2784" s="151" t="s">
        <v>11082</v>
      </c>
      <c r="C2784" t="s">
        <v>11083</v>
      </c>
      <c r="D2784" s="1">
        <v>45176</v>
      </c>
      <c r="E2784">
        <f t="shared" si="307"/>
        <v>18</v>
      </c>
      <c r="F2784" t="s">
        <v>6</v>
      </c>
      <c r="G2784">
        <v>800</v>
      </c>
      <c r="H2784">
        <f t="shared" si="306"/>
        <v>80</v>
      </c>
      <c r="I2784" t="s">
        <v>9</v>
      </c>
      <c r="J2784">
        <v>1</v>
      </c>
      <c r="K2784" t="s">
        <v>11084</v>
      </c>
      <c r="L2784" t="s">
        <v>8</v>
      </c>
      <c r="M2784" t="s">
        <v>6</v>
      </c>
      <c r="N2784" t="str">
        <f t="shared" si="308"/>
        <v>M</v>
      </c>
      <c r="O2784" t="s">
        <v>2016</v>
      </c>
      <c r="P2784" t="s">
        <v>5366</v>
      </c>
      <c r="Q2784" t="s">
        <v>221</v>
      </c>
      <c r="R2784">
        <v>4</v>
      </c>
      <c r="S2784">
        <f t="shared" si="309"/>
        <v>2019</v>
      </c>
      <c r="T2784" t="s">
        <v>12</v>
      </c>
      <c r="U2784">
        <v>1.00000000000001</v>
      </c>
      <c r="V2784" t="s">
        <v>3363</v>
      </c>
      <c r="W2784">
        <f>VLOOKUP(Q2784,'PBT Tag Rates'!$B$5:$E$44,4,FALSE)</f>
        <v>0.95971980899999998</v>
      </c>
      <c r="X2784">
        <v>1</v>
      </c>
      <c r="Y2784" s="14">
        <f>IFERROR(LOOKUP(H2784,{30,43,48,53,58,63,68,73,78,83,88,93,97},{42,47,52,57,62,67,72,77,82,87,92,99,100}),999)</f>
        <v>82</v>
      </c>
      <c r="Z2784" s="17">
        <f t="shared" si="310"/>
        <v>5.5555555555555554</v>
      </c>
      <c r="AA2784" s="17">
        <f t="shared" si="311"/>
        <v>5.5555555555555554</v>
      </c>
      <c r="AB2784" s="17">
        <f t="shared" si="312"/>
        <v>11.658097686375321</v>
      </c>
      <c r="AC2784" s="17" t="s">
        <v>17654</v>
      </c>
    </row>
    <row r="2785" spans="1:29" x14ac:dyDescent="0.25">
      <c r="A2785" t="s">
        <v>3339</v>
      </c>
      <c r="B2785" s="151" t="s">
        <v>11085</v>
      </c>
      <c r="C2785" t="s">
        <v>11086</v>
      </c>
      <c r="D2785" s="1">
        <v>45176</v>
      </c>
      <c r="E2785">
        <f t="shared" si="307"/>
        <v>18</v>
      </c>
      <c r="F2785" t="s">
        <v>6</v>
      </c>
      <c r="G2785">
        <v>700</v>
      </c>
      <c r="H2785">
        <f t="shared" si="306"/>
        <v>70</v>
      </c>
      <c r="I2785" t="s">
        <v>7</v>
      </c>
      <c r="J2785" t="s">
        <v>8</v>
      </c>
      <c r="K2785" t="s">
        <v>11087</v>
      </c>
      <c r="L2785" t="s">
        <v>8</v>
      </c>
      <c r="M2785" t="s">
        <v>6</v>
      </c>
      <c r="N2785" t="str">
        <f t="shared" si="308"/>
        <v>M</v>
      </c>
      <c r="O2785" t="s">
        <v>10554</v>
      </c>
      <c r="P2785" t="s">
        <v>10555</v>
      </c>
      <c r="Q2785" t="s">
        <v>918</v>
      </c>
      <c r="R2785">
        <v>3</v>
      </c>
      <c r="S2785">
        <f t="shared" si="309"/>
        <v>2020</v>
      </c>
      <c r="T2785" t="s">
        <v>12</v>
      </c>
      <c r="U2785">
        <v>1</v>
      </c>
      <c r="V2785" t="s">
        <v>3386</v>
      </c>
      <c r="W2785">
        <f>VLOOKUP(Q2785,'PBT Tag Rates'!$B$5:$E$44,4,FALSE)</f>
        <v>0.98961045999999997</v>
      </c>
      <c r="X2785">
        <v>1</v>
      </c>
      <c r="Y2785" s="14">
        <f>IFERROR(LOOKUP(H2785,{30,43,48,53,58,63,68,73,78,83,88,93,97},{42,47,52,57,62,67,72,77,82,87,92,99,100}),999)</f>
        <v>72</v>
      </c>
      <c r="Z2785" s="17">
        <f t="shared" si="310"/>
        <v>5.5555555555555554</v>
      </c>
      <c r="AA2785" s="17">
        <f t="shared" si="311"/>
        <v>5.5555555555555554</v>
      </c>
      <c r="AB2785" s="17">
        <f t="shared" si="312"/>
        <v>11.658097686375321</v>
      </c>
      <c r="AC2785" s="17" t="s">
        <v>17654</v>
      </c>
    </row>
    <row r="2786" spans="1:29" x14ac:dyDescent="0.25">
      <c r="A2786" t="s">
        <v>3339</v>
      </c>
      <c r="B2786" s="151" t="s">
        <v>11088</v>
      </c>
      <c r="C2786" t="s">
        <v>1630</v>
      </c>
      <c r="D2786" s="1">
        <v>45176</v>
      </c>
      <c r="E2786">
        <f t="shared" si="307"/>
        <v>18</v>
      </c>
      <c r="F2786" t="s">
        <v>6</v>
      </c>
      <c r="G2786">
        <v>660</v>
      </c>
      <c r="H2786">
        <f t="shared" si="306"/>
        <v>66</v>
      </c>
      <c r="I2786" t="s">
        <v>9</v>
      </c>
      <c r="J2786">
        <v>1</v>
      </c>
      <c r="K2786" t="s">
        <v>8</v>
      </c>
      <c r="L2786" t="s">
        <v>8</v>
      </c>
      <c r="M2786" t="s">
        <v>6</v>
      </c>
      <c r="N2786" t="str">
        <f t="shared" si="308"/>
        <v>M</v>
      </c>
      <c r="O2786" t="s">
        <v>1404</v>
      </c>
      <c r="P2786" t="s">
        <v>1405</v>
      </c>
      <c r="Q2786" t="s">
        <v>221</v>
      </c>
      <c r="R2786">
        <v>4</v>
      </c>
      <c r="S2786">
        <f t="shared" si="309"/>
        <v>2019</v>
      </c>
      <c r="T2786" t="s">
        <v>12</v>
      </c>
      <c r="U2786">
        <v>1</v>
      </c>
      <c r="V2786" t="s">
        <v>3346</v>
      </c>
      <c r="W2786">
        <f>VLOOKUP(Q2786,'PBT Tag Rates'!$B$5:$E$44,4,FALSE)</f>
        <v>0.95971980899999998</v>
      </c>
      <c r="X2786">
        <v>1</v>
      </c>
      <c r="Y2786" s="14">
        <f>IFERROR(LOOKUP(H2786,{30,43,48,53,58,63,68,73,78,83,88,93,97},{42,47,52,57,62,67,72,77,82,87,92,99,100}),999)</f>
        <v>67</v>
      </c>
      <c r="Z2786" s="17">
        <f t="shared" si="310"/>
        <v>5.5555555555555554</v>
      </c>
      <c r="AA2786" s="17">
        <f t="shared" si="311"/>
        <v>5.5555555555555554</v>
      </c>
      <c r="AB2786" s="17">
        <f t="shared" si="312"/>
        <v>11.658097686375321</v>
      </c>
      <c r="AC2786" s="17" t="s">
        <v>17654</v>
      </c>
    </row>
    <row r="2787" spans="1:29" x14ac:dyDescent="0.25">
      <c r="A2787" t="s">
        <v>3339</v>
      </c>
      <c r="B2787" s="151" t="s">
        <v>11089</v>
      </c>
      <c r="C2787" t="s">
        <v>1632</v>
      </c>
      <c r="D2787" s="1">
        <v>45177</v>
      </c>
      <c r="E2787">
        <f t="shared" si="307"/>
        <v>18</v>
      </c>
      <c r="F2787" t="s">
        <v>14</v>
      </c>
      <c r="G2787">
        <v>690</v>
      </c>
      <c r="H2787">
        <f t="shared" si="306"/>
        <v>69</v>
      </c>
      <c r="I2787" t="s">
        <v>9</v>
      </c>
      <c r="J2787">
        <v>1</v>
      </c>
      <c r="K2787" t="s">
        <v>8</v>
      </c>
      <c r="L2787" t="s">
        <v>8</v>
      </c>
      <c r="M2787" t="s">
        <v>14</v>
      </c>
      <c r="N2787" t="str">
        <f t="shared" si="308"/>
        <v>F</v>
      </c>
      <c r="O2787" t="s">
        <v>4562</v>
      </c>
      <c r="P2787" t="s">
        <v>5464</v>
      </c>
      <c r="Q2787" t="s">
        <v>221</v>
      </c>
      <c r="R2787">
        <v>4</v>
      </c>
      <c r="S2787">
        <f t="shared" si="309"/>
        <v>2019</v>
      </c>
      <c r="T2787" t="s">
        <v>12</v>
      </c>
      <c r="U2787">
        <v>0.999999999999999</v>
      </c>
      <c r="V2787" t="s">
        <v>3386</v>
      </c>
      <c r="W2787">
        <f>VLOOKUP(Q2787,'PBT Tag Rates'!$B$5:$E$44,4,FALSE)</f>
        <v>0.95971980899999998</v>
      </c>
      <c r="X2787">
        <v>1</v>
      </c>
      <c r="Y2787" s="14">
        <f>IFERROR(LOOKUP(H2787,{30,43,48,53,58,63,68,73,78,83,88,93,97},{42,47,52,57,62,67,72,77,82,87,92,99,100}),999)</f>
        <v>72</v>
      </c>
      <c r="Z2787" s="17">
        <f t="shared" si="310"/>
        <v>5.5555555555555554</v>
      </c>
      <c r="AA2787" s="17">
        <f t="shared" si="311"/>
        <v>5.5555555555555554</v>
      </c>
      <c r="AB2787" s="17">
        <f t="shared" si="312"/>
        <v>11.658097686375321</v>
      </c>
      <c r="AC2787" s="17" t="s">
        <v>17654</v>
      </c>
    </row>
    <row r="2788" spans="1:29" x14ac:dyDescent="0.25">
      <c r="A2788" t="s">
        <v>3339</v>
      </c>
      <c r="B2788" s="151" t="s">
        <v>11090</v>
      </c>
      <c r="C2788" t="s">
        <v>11091</v>
      </c>
      <c r="D2788" s="1">
        <v>45177</v>
      </c>
      <c r="E2788">
        <f t="shared" si="307"/>
        <v>18</v>
      </c>
      <c r="F2788" t="s">
        <v>6</v>
      </c>
      <c r="G2788">
        <v>850</v>
      </c>
      <c r="H2788">
        <f t="shared" si="306"/>
        <v>85</v>
      </c>
      <c r="I2788" t="s">
        <v>7</v>
      </c>
      <c r="J2788" t="s">
        <v>8</v>
      </c>
      <c r="K2788" t="s">
        <v>11092</v>
      </c>
      <c r="L2788" t="s">
        <v>8</v>
      </c>
      <c r="M2788" t="s">
        <v>14</v>
      </c>
      <c r="N2788" t="str">
        <f t="shared" si="308"/>
        <v>F</v>
      </c>
      <c r="O2788" t="s">
        <v>23</v>
      </c>
      <c r="P2788" t="s">
        <v>11093</v>
      </c>
      <c r="Q2788" t="s">
        <v>15</v>
      </c>
      <c r="R2788">
        <v>5</v>
      </c>
      <c r="S2788">
        <f t="shared" si="309"/>
        <v>2018</v>
      </c>
      <c r="T2788" t="s">
        <v>12</v>
      </c>
      <c r="U2788">
        <v>0.999999999999997</v>
      </c>
      <c r="V2788" t="s">
        <v>3363</v>
      </c>
      <c r="W2788">
        <f>VLOOKUP(Q2788,'PBT Tag Rates'!$B$5:$E$44,4,FALSE)</f>
        <v>0.80551598400000002</v>
      </c>
      <c r="X2788">
        <v>1</v>
      </c>
      <c r="Y2788" s="14">
        <f>IFERROR(LOOKUP(H2788,{30,43,48,53,58,63,68,73,78,83,88,93,97},{42,47,52,57,62,67,72,77,82,87,92,99,100}),999)</f>
        <v>87</v>
      </c>
      <c r="Z2788" s="17">
        <f t="shared" si="310"/>
        <v>5.5555555555555554</v>
      </c>
      <c r="AA2788" s="17">
        <f t="shared" si="311"/>
        <v>5.5555555555555554</v>
      </c>
      <c r="AB2788" s="17">
        <f t="shared" si="312"/>
        <v>11.658097686375321</v>
      </c>
      <c r="AC2788" s="17" t="s">
        <v>17654</v>
      </c>
    </row>
    <row r="2789" spans="1:29" x14ac:dyDescent="0.25">
      <c r="A2789" t="s">
        <v>3339</v>
      </c>
      <c r="B2789" s="151" t="s">
        <v>11094</v>
      </c>
      <c r="C2789" t="s">
        <v>11095</v>
      </c>
      <c r="D2789" s="1">
        <v>45177</v>
      </c>
      <c r="E2789">
        <f t="shared" si="307"/>
        <v>18</v>
      </c>
      <c r="F2789" t="s">
        <v>14</v>
      </c>
      <c r="G2789">
        <v>800</v>
      </c>
      <c r="H2789">
        <f t="shared" si="306"/>
        <v>80</v>
      </c>
      <c r="I2789" t="s">
        <v>9</v>
      </c>
      <c r="J2789">
        <v>1</v>
      </c>
      <c r="K2789" t="s">
        <v>11096</v>
      </c>
      <c r="L2789" t="s">
        <v>8</v>
      </c>
      <c r="M2789" t="s">
        <v>14</v>
      </c>
      <c r="N2789" t="str">
        <f t="shared" si="308"/>
        <v>F</v>
      </c>
      <c r="O2789" t="s">
        <v>1283</v>
      </c>
      <c r="P2789" t="s">
        <v>1284</v>
      </c>
      <c r="Q2789" t="s">
        <v>221</v>
      </c>
      <c r="R2789">
        <v>4</v>
      </c>
      <c r="S2789">
        <f t="shared" si="309"/>
        <v>2019</v>
      </c>
      <c r="T2789" t="s">
        <v>12</v>
      </c>
      <c r="U2789">
        <v>1</v>
      </c>
      <c r="V2789" t="s">
        <v>3821</v>
      </c>
      <c r="W2789">
        <f>VLOOKUP(Q2789,'PBT Tag Rates'!$B$5:$E$44,4,FALSE)</f>
        <v>0.95971980899999998</v>
      </c>
      <c r="X2789">
        <v>1</v>
      </c>
      <c r="Y2789" s="14">
        <f>IFERROR(LOOKUP(H2789,{30,43,48,53,58,63,68,73,78,83,88,93,97},{42,47,52,57,62,67,72,77,82,87,92,99,100}),999)</f>
        <v>82</v>
      </c>
      <c r="Z2789" s="17">
        <f t="shared" si="310"/>
        <v>5.5555555555555554</v>
      </c>
      <c r="AA2789" s="17">
        <f t="shared" si="311"/>
        <v>5.5555555555555554</v>
      </c>
      <c r="AB2789" s="17">
        <f t="shared" si="312"/>
        <v>11.658097686375321</v>
      </c>
      <c r="AC2789" s="17" t="s">
        <v>17654</v>
      </c>
    </row>
    <row r="2790" spans="1:29" x14ac:dyDescent="0.25">
      <c r="A2790" t="s">
        <v>3339</v>
      </c>
      <c r="B2790" s="151" t="s">
        <v>11097</v>
      </c>
      <c r="C2790" t="s">
        <v>1633</v>
      </c>
      <c r="D2790" s="1">
        <v>45177</v>
      </c>
      <c r="E2790">
        <f t="shared" si="307"/>
        <v>18</v>
      </c>
      <c r="F2790" t="s">
        <v>14</v>
      </c>
      <c r="G2790">
        <v>830</v>
      </c>
      <c r="H2790">
        <f t="shared" si="306"/>
        <v>83</v>
      </c>
      <c r="I2790" t="s">
        <v>7</v>
      </c>
      <c r="J2790" t="s">
        <v>8</v>
      </c>
      <c r="K2790" t="s">
        <v>11098</v>
      </c>
      <c r="L2790" t="s">
        <v>8</v>
      </c>
      <c r="M2790" t="s">
        <v>14</v>
      </c>
      <c r="N2790" t="str">
        <f t="shared" si="308"/>
        <v>F</v>
      </c>
      <c r="O2790" t="s">
        <v>2729</v>
      </c>
      <c r="P2790" t="s">
        <v>2730</v>
      </c>
      <c r="Q2790" t="s">
        <v>221</v>
      </c>
      <c r="R2790">
        <v>4</v>
      </c>
      <c r="S2790">
        <f t="shared" si="309"/>
        <v>2019</v>
      </c>
      <c r="T2790" t="s">
        <v>12</v>
      </c>
      <c r="U2790">
        <v>1</v>
      </c>
      <c r="V2790" t="s">
        <v>3346</v>
      </c>
      <c r="W2790">
        <f>VLOOKUP(Q2790,'PBT Tag Rates'!$B$5:$E$44,4,FALSE)</f>
        <v>0.95971980899999998</v>
      </c>
      <c r="X2790">
        <v>1</v>
      </c>
      <c r="Y2790" s="14">
        <f>IFERROR(LOOKUP(H2790,{30,43,48,53,58,63,68,73,78,83,88,93,97},{42,47,52,57,62,67,72,77,82,87,92,99,100}),999)</f>
        <v>87</v>
      </c>
      <c r="Z2790" s="17">
        <f t="shared" si="310"/>
        <v>5.5555555555555554</v>
      </c>
      <c r="AA2790" s="17">
        <f t="shared" si="311"/>
        <v>5.5555555555555554</v>
      </c>
      <c r="AB2790" s="17">
        <f t="shared" si="312"/>
        <v>11.658097686375321</v>
      </c>
      <c r="AC2790" s="17" t="s">
        <v>17654</v>
      </c>
    </row>
    <row r="2791" spans="1:29" x14ac:dyDescent="0.25">
      <c r="A2791" t="s">
        <v>3339</v>
      </c>
      <c r="B2791" s="151" t="s">
        <v>11099</v>
      </c>
      <c r="C2791" t="s">
        <v>11100</v>
      </c>
      <c r="D2791" s="1">
        <v>45177</v>
      </c>
      <c r="E2791">
        <f t="shared" si="307"/>
        <v>18</v>
      </c>
      <c r="F2791" t="s">
        <v>14</v>
      </c>
      <c r="G2791">
        <v>780</v>
      </c>
      <c r="H2791">
        <f t="shared" si="306"/>
        <v>78</v>
      </c>
      <c r="I2791" t="s">
        <v>7</v>
      </c>
      <c r="J2791" t="s">
        <v>8</v>
      </c>
      <c r="K2791" t="s">
        <v>11101</v>
      </c>
      <c r="L2791" t="s">
        <v>8</v>
      </c>
      <c r="M2791" t="s">
        <v>14</v>
      </c>
      <c r="N2791" t="str">
        <f t="shared" si="308"/>
        <v>F</v>
      </c>
      <c r="O2791" t="s">
        <v>656</v>
      </c>
      <c r="P2791" t="s">
        <v>2773</v>
      </c>
      <c r="Q2791" t="s">
        <v>221</v>
      </c>
      <c r="R2791">
        <v>4</v>
      </c>
      <c r="S2791">
        <f t="shared" si="309"/>
        <v>2019</v>
      </c>
      <c r="T2791" t="s">
        <v>12</v>
      </c>
      <c r="U2791">
        <v>0.999999999999998</v>
      </c>
      <c r="V2791" t="s">
        <v>3386</v>
      </c>
      <c r="W2791">
        <f>VLOOKUP(Q2791,'PBT Tag Rates'!$B$5:$E$44,4,FALSE)</f>
        <v>0.95971980899999998</v>
      </c>
      <c r="X2791">
        <v>1</v>
      </c>
      <c r="Y2791" s="14">
        <f>IFERROR(LOOKUP(H2791,{30,43,48,53,58,63,68,73,78,83,88,93,97},{42,47,52,57,62,67,72,77,82,87,92,99,100}),999)</f>
        <v>82</v>
      </c>
      <c r="Z2791" s="17">
        <f t="shared" si="310"/>
        <v>5.5555555555555554</v>
      </c>
      <c r="AA2791" s="17">
        <f t="shared" si="311"/>
        <v>5.5555555555555554</v>
      </c>
      <c r="AB2791" s="17">
        <f t="shared" si="312"/>
        <v>11.658097686375321</v>
      </c>
      <c r="AC2791" s="17" t="s">
        <v>17654</v>
      </c>
    </row>
    <row r="2792" spans="1:29" x14ac:dyDescent="0.25">
      <c r="A2792" t="s">
        <v>3339</v>
      </c>
      <c r="B2792" s="151" t="s">
        <v>11102</v>
      </c>
      <c r="C2792" t="s">
        <v>11103</v>
      </c>
      <c r="D2792" s="1">
        <v>45177</v>
      </c>
      <c r="E2792">
        <f t="shared" si="307"/>
        <v>18</v>
      </c>
      <c r="F2792" t="s">
        <v>6</v>
      </c>
      <c r="G2792">
        <v>820</v>
      </c>
      <c r="H2792">
        <f t="shared" si="306"/>
        <v>82</v>
      </c>
      <c r="I2792" t="s">
        <v>9</v>
      </c>
      <c r="J2792">
        <v>1</v>
      </c>
      <c r="K2792" t="s">
        <v>11104</v>
      </c>
      <c r="L2792" t="s">
        <v>8</v>
      </c>
      <c r="M2792" t="s">
        <v>6</v>
      </c>
      <c r="N2792" t="str">
        <f t="shared" si="308"/>
        <v>M</v>
      </c>
      <c r="O2792" t="s">
        <v>3606</v>
      </c>
      <c r="P2792" t="s">
        <v>3607</v>
      </c>
      <c r="Q2792" t="s">
        <v>221</v>
      </c>
      <c r="R2792">
        <v>4</v>
      </c>
      <c r="S2792">
        <f t="shared" si="309"/>
        <v>2019</v>
      </c>
      <c r="T2792" t="s">
        <v>12</v>
      </c>
      <c r="U2792">
        <v>0.999999999999998</v>
      </c>
      <c r="V2792" t="s">
        <v>3608</v>
      </c>
      <c r="W2792">
        <f>VLOOKUP(Q2792,'PBT Tag Rates'!$B$5:$E$44,4,FALSE)</f>
        <v>0.95971980899999998</v>
      </c>
      <c r="X2792">
        <v>1</v>
      </c>
      <c r="Y2792" s="14">
        <f>IFERROR(LOOKUP(H2792,{30,43,48,53,58,63,68,73,78,83,88,93,97},{42,47,52,57,62,67,72,77,82,87,92,99,100}),999)</f>
        <v>82</v>
      </c>
      <c r="Z2792" s="17">
        <f t="shared" si="310"/>
        <v>5.5555555555555554</v>
      </c>
      <c r="AA2792" s="17">
        <f t="shared" si="311"/>
        <v>5.5555555555555554</v>
      </c>
      <c r="AB2792" s="17">
        <f t="shared" si="312"/>
        <v>11.658097686375321</v>
      </c>
      <c r="AC2792" s="17" t="s">
        <v>17654</v>
      </c>
    </row>
    <row r="2793" spans="1:29" x14ac:dyDescent="0.25">
      <c r="A2793" t="s">
        <v>3339</v>
      </c>
      <c r="B2793" s="151" t="s">
        <v>11105</v>
      </c>
      <c r="C2793" t="s">
        <v>1636</v>
      </c>
      <c r="D2793" s="1">
        <v>45177</v>
      </c>
      <c r="E2793">
        <f t="shared" si="307"/>
        <v>18</v>
      </c>
      <c r="F2793" t="s">
        <v>6</v>
      </c>
      <c r="G2793">
        <v>720</v>
      </c>
      <c r="H2793">
        <f t="shared" si="306"/>
        <v>72</v>
      </c>
      <c r="I2793" t="s">
        <v>7</v>
      </c>
      <c r="J2793" t="s">
        <v>8</v>
      </c>
      <c r="K2793" t="s">
        <v>11106</v>
      </c>
      <c r="L2793" t="s">
        <v>8</v>
      </c>
      <c r="M2793" t="s">
        <v>14</v>
      </c>
      <c r="N2793" t="str">
        <f t="shared" si="308"/>
        <v>F</v>
      </c>
      <c r="O2793" t="s">
        <v>2606</v>
      </c>
      <c r="P2793" t="s">
        <v>4395</v>
      </c>
      <c r="Q2793" t="s">
        <v>221</v>
      </c>
      <c r="R2793">
        <v>4</v>
      </c>
      <c r="S2793">
        <f t="shared" si="309"/>
        <v>2019</v>
      </c>
      <c r="T2793" t="s">
        <v>12</v>
      </c>
      <c r="U2793">
        <v>0.999999999999999</v>
      </c>
      <c r="V2793" t="s">
        <v>3386</v>
      </c>
      <c r="W2793">
        <f>VLOOKUP(Q2793,'PBT Tag Rates'!$B$5:$E$44,4,FALSE)</f>
        <v>0.95971980899999998</v>
      </c>
      <c r="X2793">
        <v>1</v>
      </c>
      <c r="Y2793" s="14">
        <f>IFERROR(LOOKUP(H2793,{30,43,48,53,58,63,68,73,78,83,88,93,97},{42,47,52,57,62,67,72,77,82,87,92,99,100}),999)</f>
        <v>72</v>
      </c>
      <c r="Z2793" s="17">
        <f t="shared" si="310"/>
        <v>5.5555555555555554</v>
      </c>
      <c r="AA2793" s="17">
        <f t="shared" si="311"/>
        <v>5.5555555555555554</v>
      </c>
      <c r="AB2793" s="17">
        <f t="shared" si="312"/>
        <v>11.658097686375321</v>
      </c>
      <c r="AC2793" s="17" t="s">
        <v>17654</v>
      </c>
    </row>
    <row r="2794" spans="1:29" x14ac:dyDescent="0.25">
      <c r="A2794" t="s">
        <v>3339</v>
      </c>
      <c r="B2794" s="151" t="s">
        <v>11107</v>
      </c>
      <c r="C2794" t="s">
        <v>11108</v>
      </c>
      <c r="D2794" s="1">
        <v>45177</v>
      </c>
      <c r="E2794">
        <f t="shared" si="307"/>
        <v>18</v>
      </c>
      <c r="F2794" t="s">
        <v>14</v>
      </c>
      <c r="G2794">
        <v>720</v>
      </c>
      <c r="H2794">
        <f t="shared" si="306"/>
        <v>72</v>
      </c>
      <c r="I2794" t="s">
        <v>9</v>
      </c>
      <c r="J2794" t="s">
        <v>8</v>
      </c>
      <c r="K2794" t="s">
        <v>11109</v>
      </c>
      <c r="L2794" t="s">
        <v>8</v>
      </c>
      <c r="M2794" t="s">
        <v>14</v>
      </c>
      <c r="N2794" t="str">
        <f t="shared" si="308"/>
        <v>F</v>
      </c>
      <c r="O2794" t="s">
        <v>1322</v>
      </c>
      <c r="P2794" t="s">
        <v>1323</v>
      </c>
      <c r="Q2794" t="s">
        <v>221</v>
      </c>
      <c r="R2794">
        <v>4</v>
      </c>
      <c r="S2794">
        <f t="shared" si="309"/>
        <v>2019</v>
      </c>
      <c r="T2794" t="s">
        <v>12</v>
      </c>
      <c r="U2794">
        <v>1</v>
      </c>
      <c r="V2794" t="s">
        <v>3346</v>
      </c>
      <c r="W2794">
        <f>VLOOKUP(Q2794,'PBT Tag Rates'!$B$5:$E$44,4,FALSE)</f>
        <v>0.95971980899999998</v>
      </c>
      <c r="X2794">
        <v>1</v>
      </c>
      <c r="Y2794" s="14">
        <f>IFERROR(LOOKUP(H2794,{30,43,48,53,58,63,68,73,78,83,88,93,97},{42,47,52,57,62,67,72,77,82,87,92,99,100}),999)</f>
        <v>72</v>
      </c>
      <c r="Z2794" s="17">
        <f t="shared" si="310"/>
        <v>5.5555555555555554</v>
      </c>
      <c r="AA2794" s="17">
        <f t="shared" si="311"/>
        <v>5.5555555555555554</v>
      </c>
      <c r="AB2794" s="17">
        <f t="shared" si="312"/>
        <v>11.658097686375321</v>
      </c>
      <c r="AC2794" s="17" t="s">
        <v>17654</v>
      </c>
    </row>
    <row r="2795" spans="1:29" x14ac:dyDescent="0.25">
      <c r="A2795" t="s">
        <v>3339</v>
      </c>
      <c r="B2795" s="151" t="s">
        <v>11110</v>
      </c>
      <c r="C2795" t="s">
        <v>1639</v>
      </c>
      <c r="D2795" s="1">
        <v>45177</v>
      </c>
      <c r="E2795">
        <f t="shared" si="307"/>
        <v>18</v>
      </c>
      <c r="F2795" t="s">
        <v>6</v>
      </c>
      <c r="G2795">
        <v>730</v>
      </c>
      <c r="H2795">
        <f t="shared" si="306"/>
        <v>73</v>
      </c>
      <c r="I2795" t="s">
        <v>7</v>
      </c>
      <c r="J2795" t="s">
        <v>8</v>
      </c>
      <c r="K2795" t="s">
        <v>11111</v>
      </c>
      <c r="L2795" t="s">
        <v>8</v>
      </c>
      <c r="M2795" t="s">
        <v>6</v>
      </c>
      <c r="N2795" t="str">
        <f t="shared" si="308"/>
        <v>M</v>
      </c>
      <c r="O2795" t="s">
        <v>4827</v>
      </c>
      <c r="P2795" t="s">
        <v>6033</v>
      </c>
      <c r="Q2795" t="s">
        <v>221</v>
      </c>
      <c r="R2795">
        <v>4</v>
      </c>
      <c r="S2795">
        <f t="shared" si="309"/>
        <v>2019</v>
      </c>
      <c r="T2795" t="s">
        <v>12</v>
      </c>
      <c r="U2795">
        <v>0.999999999999998</v>
      </c>
      <c r="V2795" t="s">
        <v>3396</v>
      </c>
      <c r="W2795">
        <f>VLOOKUP(Q2795,'PBT Tag Rates'!$B$5:$E$44,4,FALSE)</f>
        <v>0.95971980899999998</v>
      </c>
      <c r="X2795">
        <v>1</v>
      </c>
      <c r="Y2795" s="14">
        <f>IFERROR(LOOKUP(H2795,{30,43,48,53,58,63,68,73,78,83,88,93,97},{42,47,52,57,62,67,72,77,82,87,92,99,100}),999)</f>
        <v>77</v>
      </c>
      <c r="Z2795" s="17">
        <f t="shared" si="310"/>
        <v>5.5555555555555554</v>
      </c>
      <c r="AA2795" s="17">
        <f t="shared" si="311"/>
        <v>5.5555555555555554</v>
      </c>
      <c r="AB2795" s="17">
        <f t="shared" si="312"/>
        <v>11.658097686375321</v>
      </c>
      <c r="AC2795" s="17" t="s">
        <v>17655</v>
      </c>
    </row>
    <row r="2796" spans="1:29" x14ac:dyDescent="0.25">
      <c r="A2796" t="s">
        <v>3339</v>
      </c>
      <c r="B2796" s="151" t="s">
        <v>11112</v>
      </c>
      <c r="C2796" t="s">
        <v>11113</v>
      </c>
      <c r="D2796" s="1">
        <v>45177</v>
      </c>
      <c r="E2796">
        <f t="shared" si="307"/>
        <v>18</v>
      </c>
      <c r="F2796" t="s">
        <v>6</v>
      </c>
      <c r="G2796">
        <v>720</v>
      </c>
      <c r="H2796">
        <f t="shared" si="306"/>
        <v>72</v>
      </c>
      <c r="I2796" t="s">
        <v>7</v>
      </c>
      <c r="J2796" t="s">
        <v>8</v>
      </c>
      <c r="K2796" t="s">
        <v>11114</v>
      </c>
      <c r="L2796" t="s">
        <v>8</v>
      </c>
      <c r="M2796" t="s">
        <v>6</v>
      </c>
      <c r="N2796" t="str">
        <f t="shared" si="308"/>
        <v>M</v>
      </c>
      <c r="O2796" t="s">
        <v>8</v>
      </c>
      <c r="P2796" t="s">
        <v>8</v>
      </c>
      <c r="Q2796" t="s">
        <v>11</v>
      </c>
      <c r="R2796" t="s">
        <v>8</v>
      </c>
      <c r="S2796" t="str">
        <f t="shared" si="309"/>
        <v>U</v>
      </c>
      <c r="T2796" t="s">
        <v>12</v>
      </c>
      <c r="U2796">
        <v>1</v>
      </c>
      <c r="V2796" t="s">
        <v>11</v>
      </c>
      <c r="W2796" t="e">
        <f>VLOOKUP(Q2796,'PBT Tag Rates'!$B$5:$E$44,4,FALSE)</f>
        <v>#N/A</v>
      </c>
      <c r="X2796">
        <v>1</v>
      </c>
      <c r="Y2796" s="14">
        <f>IFERROR(LOOKUP(H2796,{30,43,48,53,58,63,68,73,78,83,88,93,97},{42,47,52,57,62,67,72,77,82,87,92,99,100}),999)</f>
        <v>72</v>
      </c>
      <c r="Z2796" s="17">
        <f t="shared" si="310"/>
        <v>5.5555555555555554</v>
      </c>
      <c r="AA2796" s="17">
        <f t="shared" si="311"/>
        <v>5.5555555555555554</v>
      </c>
      <c r="AB2796" s="17">
        <f t="shared" si="312"/>
        <v>11.658097686375321</v>
      </c>
      <c r="AC2796" s="17" t="s">
        <v>17654</v>
      </c>
    </row>
    <row r="2797" spans="1:29" x14ac:dyDescent="0.25">
      <c r="A2797" t="s">
        <v>3339</v>
      </c>
      <c r="B2797" s="151" t="s">
        <v>11115</v>
      </c>
      <c r="C2797" t="s">
        <v>11116</v>
      </c>
      <c r="D2797" s="1">
        <v>45177</v>
      </c>
      <c r="E2797">
        <f t="shared" si="307"/>
        <v>18</v>
      </c>
      <c r="F2797" t="s">
        <v>14</v>
      </c>
      <c r="G2797">
        <v>740</v>
      </c>
      <c r="H2797">
        <f t="shared" si="306"/>
        <v>74</v>
      </c>
      <c r="I2797" t="s">
        <v>7</v>
      </c>
      <c r="J2797" t="s">
        <v>8</v>
      </c>
      <c r="K2797" t="s">
        <v>11117</v>
      </c>
      <c r="L2797" t="s">
        <v>8</v>
      </c>
      <c r="M2797" t="s">
        <v>14</v>
      </c>
      <c r="N2797" t="str">
        <f t="shared" si="308"/>
        <v>F</v>
      </c>
      <c r="O2797" t="s">
        <v>1637</v>
      </c>
      <c r="P2797" t="s">
        <v>1638</v>
      </c>
      <c r="Q2797" t="s">
        <v>221</v>
      </c>
      <c r="R2797">
        <v>4</v>
      </c>
      <c r="S2797">
        <f t="shared" si="309"/>
        <v>2019</v>
      </c>
      <c r="T2797" t="s">
        <v>12</v>
      </c>
      <c r="U2797">
        <v>1</v>
      </c>
      <c r="V2797" t="s">
        <v>3357</v>
      </c>
      <c r="W2797">
        <f>VLOOKUP(Q2797,'PBT Tag Rates'!$B$5:$E$44,4,FALSE)</f>
        <v>0.95971980899999998</v>
      </c>
      <c r="X2797">
        <v>1</v>
      </c>
      <c r="Y2797" s="14">
        <f>IFERROR(LOOKUP(H2797,{30,43,48,53,58,63,68,73,78,83,88,93,97},{42,47,52,57,62,67,72,77,82,87,92,99,100}),999)</f>
        <v>77</v>
      </c>
      <c r="Z2797" s="17">
        <f t="shared" si="310"/>
        <v>5.5555555555555554</v>
      </c>
      <c r="AA2797" s="17">
        <f t="shared" si="311"/>
        <v>5.5555555555555554</v>
      </c>
      <c r="AB2797" s="17">
        <f t="shared" si="312"/>
        <v>11.658097686375321</v>
      </c>
      <c r="AC2797" s="17" t="s">
        <v>17654</v>
      </c>
    </row>
    <row r="2798" spans="1:29" x14ac:dyDescent="0.25">
      <c r="A2798" t="s">
        <v>3339</v>
      </c>
      <c r="B2798" s="151" t="s">
        <v>11118</v>
      </c>
      <c r="C2798" t="s">
        <v>1642</v>
      </c>
      <c r="D2798" s="1">
        <v>45177</v>
      </c>
      <c r="E2798">
        <f t="shared" si="307"/>
        <v>18</v>
      </c>
      <c r="F2798" t="s">
        <v>14</v>
      </c>
      <c r="G2798">
        <v>820</v>
      </c>
      <c r="H2798">
        <f t="shared" si="306"/>
        <v>82</v>
      </c>
      <c r="I2798" t="s">
        <v>7</v>
      </c>
      <c r="J2798" t="s">
        <v>8</v>
      </c>
      <c r="K2798" t="s">
        <v>11119</v>
      </c>
      <c r="L2798" t="s">
        <v>8</v>
      </c>
      <c r="M2798" t="s">
        <v>14</v>
      </c>
      <c r="N2798" t="str">
        <f t="shared" si="308"/>
        <v>F</v>
      </c>
      <c r="O2798" t="s">
        <v>11120</v>
      </c>
      <c r="P2798" t="s">
        <v>11121</v>
      </c>
      <c r="Q2798" t="s">
        <v>281</v>
      </c>
      <c r="R2798">
        <v>4</v>
      </c>
      <c r="S2798">
        <f t="shared" si="309"/>
        <v>2019</v>
      </c>
      <c r="T2798" t="s">
        <v>12</v>
      </c>
      <c r="U2798">
        <v>1</v>
      </c>
      <c r="V2798" t="s">
        <v>3171</v>
      </c>
      <c r="W2798">
        <f>VLOOKUP(Q2798,'PBT Tag Rates'!$B$5:$E$44,4,FALSE)</f>
        <v>0.99705232300000002</v>
      </c>
      <c r="X2798">
        <v>1</v>
      </c>
      <c r="Y2798" s="14">
        <f>IFERROR(LOOKUP(H2798,{30,43,48,53,58,63,68,73,78,83,88,93,97},{42,47,52,57,62,67,72,77,82,87,92,99,100}),999)</f>
        <v>82</v>
      </c>
      <c r="Z2798" s="17">
        <f t="shared" si="310"/>
        <v>5.5555555555555554</v>
      </c>
      <c r="AA2798" s="17">
        <f t="shared" si="311"/>
        <v>5.5555555555555554</v>
      </c>
      <c r="AB2798" s="17">
        <f t="shared" si="312"/>
        <v>11.658097686375321</v>
      </c>
      <c r="AC2798" s="17" t="s">
        <v>17654</v>
      </c>
    </row>
    <row r="2799" spans="1:29" x14ac:dyDescent="0.25">
      <c r="A2799" t="s">
        <v>3339</v>
      </c>
      <c r="B2799" s="151" t="s">
        <v>11122</v>
      </c>
      <c r="C2799" t="s">
        <v>11123</v>
      </c>
      <c r="D2799" s="1">
        <v>45177</v>
      </c>
      <c r="E2799">
        <f t="shared" si="307"/>
        <v>18</v>
      </c>
      <c r="F2799" t="s">
        <v>6</v>
      </c>
      <c r="G2799">
        <v>830</v>
      </c>
      <c r="H2799">
        <f t="shared" si="306"/>
        <v>83</v>
      </c>
      <c r="I2799" t="s">
        <v>7</v>
      </c>
      <c r="J2799" t="s">
        <v>8</v>
      </c>
      <c r="K2799" t="s">
        <v>11124</v>
      </c>
      <c r="L2799" t="s">
        <v>8</v>
      </c>
      <c r="M2799" t="s">
        <v>6</v>
      </c>
      <c r="N2799" t="str">
        <f t="shared" si="308"/>
        <v>M</v>
      </c>
      <c r="O2799" t="s">
        <v>2729</v>
      </c>
      <c r="P2799" t="s">
        <v>2906</v>
      </c>
      <c r="Q2799" t="s">
        <v>221</v>
      </c>
      <c r="R2799">
        <v>4</v>
      </c>
      <c r="S2799">
        <f t="shared" si="309"/>
        <v>2019</v>
      </c>
      <c r="T2799" t="s">
        <v>12</v>
      </c>
      <c r="U2799">
        <v>0.999999999999999</v>
      </c>
      <c r="V2799" t="s">
        <v>3346</v>
      </c>
      <c r="W2799">
        <f>VLOOKUP(Q2799,'PBT Tag Rates'!$B$5:$E$44,4,FALSE)</f>
        <v>0.95971980899999998</v>
      </c>
      <c r="X2799">
        <v>1</v>
      </c>
      <c r="Y2799" s="14">
        <f>IFERROR(LOOKUP(H2799,{30,43,48,53,58,63,68,73,78,83,88,93,97},{42,47,52,57,62,67,72,77,82,87,92,99,100}),999)</f>
        <v>87</v>
      </c>
      <c r="Z2799" s="17">
        <f t="shared" si="310"/>
        <v>5.5555555555555554</v>
      </c>
      <c r="AA2799" s="17">
        <f t="shared" si="311"/>
        <v>5.5555555555555554</v>
      </c>
      <c r="AB2799" s="17">
        <f t="shared" si="312"/>
        <v>11.658097686375321</v>
      </c>
      <c r="AC2799" s="17" t="s">
        <v>17654</v>
      </c>
    </row>
    <row r="2800" spans="1:29" x14ac:dyDescent="0.25">
      <c r="A2800" t="s">
        <v>3339</v>
      </c>
      <c r="B2800" s="151" t="s">
        <v>11125</v>
      </c>
      <c r="C2800" t="s">
        <v>1643</v>
      </c>
      <c r="D2800" s="1">
        <v>45177</v>
      </c>
      <c r="E2800">
        <f t="shared" si="307"/>
        <v>18</v>
      </c>
      <c r="F2800" t="s">
        <v>14</v>
      </c>
      <c r="G2800">
        <v>730</v>
      </c>
      <c r="H2800">
        <f t="shared" si="306"/>
        <v>73</v>
      </c>
      <c r="I2800" t="s">
        <v>9</v>
      </c>
      <c r="J2800">
        <v>1</v>
      </c>
      <c r="K2800" t="s">
        <v>8</v>
      </c>
      <c r="L2800" t="s">
        <v>8</v>
      </c>
      <c r="M2800" t="s">
        <v>14</v>
      </c>
      <c r="N2800" t="str">
        <f t="shared" si="308"/>
        <v>F</v>
      </c>
      <c r="O2800" t="s">
        <v>2783</v>
      </c>
      <c r="P2800" t="s">
        <v>2784</v>
      </c>
      <c r="Q2800" t="s">
        <v>221</v>
      </c>
      <c r="R2800">
        <v>4</v>
      </c>
      <c r="S2800">
        <f t="shared" si="309"/>
        <v>2019</v>
      </c>
      <c r="T2800" t="s">
        <v>12</v>
      </c>
      <c r="U2800">
        <v>1</v>
      </c>
      <c r="V2800" t="s">
        <v>3876</v>
      </c>
      <c r="W2800">
        <f>VLOOKUP(Q2800,'PBT Tag Rates'!$B$5:$E$44,4,FALSE)</f>
        <v>0.95971980899999998</v>
      </c>
      <c r="X2800">
        <v>1</v>
      </c>
      <c r="Y2800" s="14">
        <f>IFERROR(LOOKUP(H2800,{30,43,48,53,58,63,68,73,78,83,88,93,97},{42,47,52,57,62,67,72,77,82,87,92,99,100}),999)</f>
        <v>77</v>
      </c>
      <c r="Z2800" s="17">
        <f t="shared" si="310"/>
        <v>5.5555555555555554</v>
      </c>
      <c r="AA2800" s="17">
        <f t="shared" si="311"/>
        <v>5.5555555555555554</v>
      </c>
      <c r="AB2800" s="17">
        <f t="shared" si="312"/>
        <v>11.658097686375321</v>
      </c>
      <c r="AC2800" s="17" t="s">
        <v>17654</v>
      </c>
    </row>
    <row r="2801" spans="1:29" x14ac:dyDescent="0.25">
      <c r="A2801" t="s">
        <v>3339</v>
      </c>
      <c r="B2801" s="151" t="s">
        <v>11126</v>
      </c>
      <c r="C2801" t="s">
        <v>11127</v>
      </c>
      <c r="D2801" s="1">
        <v>45177</v>
      </c>
      <c r="E2801">
        <f t="shared" si="307"/>
        <v>18</v>
      </c>
      <c r="F2801" t="s">
        <v>14</v>
      </c>
      <c r="G2801">
        <v>700</v>
      </c>
      <c r="H2801">
        <f t="shared" si="306"/>
        <v>70</v>
      </c>
      <c r="I2801" t="s">
        <v>7</v>
      </c>
      <c r="J2801" t="s">
        <v>8</v>
      </c>
      <c r="K2801" t="s">
        <v>11128</v>
      </c>
      <c r="L2801" t="s">
        <v>8</v>
      </c>
      <c r="M2801" t="s">
        <v>14</v>
      </c>
      <c r="N2801" t="str">
        <f t="shared" si="308"/>
        <v>F</v>
      </c>
      <c r="O2801" t="s">
        <v>8</v>
      </c>
      <c r="P2801" t="s">
        <v>8</v>
      </c>
      <c r="Q2801" t="s">
        <v>11</v>
      </c>
      <c r="R2801" t="s">
        <v>8</v>
      </c>
      <c r="S2801" t="str">
        <f t="shared" si="309"/>
        <v>U</v>
      </c>
      <c r="T2801" t="s">
        <v>12</v>
      </c>
      <c r="U2801">
        <v>1</v>
      </c>
      <c r="V2801" t="s">
        <v>11</v>
      </c>
      <c r="W2801" t="e">
        <f>VLOOKUP(Q2801,'PBT Tag Rates'!$B$5:$E$44,4,FALSE)</f>
        <v>#N/A</v>
      </c>
      <c r="X2801">
        <v>1</v>
      </c>
      <c r="Y2801" s="14">
        <f>IFERROR(LOOKUP(H2801,{30,43,48,53,58,63,68,73,78,83,88,93,97},{42,47,52,57,62,67,72,77,82,87,92,99,100}),999)</f>
        <v>72</v>
      </c>
      <c r="Z2801" s="17">
        <f t="shared" si="310"/>
        <v>5.5555555555555554</v>
      </c>
      <c r="AA2801" s="17">
        <f t="shared" si="311"/>
        <v>5.5555555555555554</v>
      </c>
      <c r="AB2801" s="17">
        <f t="shared" si="312"/>
        <v>11.658097686375321</v>
      </c>
      <c r="AC2801" s="17" t="s">
        <v>17654</v>
      </c>
    </row>
    <row r="2802" spans="1:29" x14ac:dyDescent="0.25">
      <c r="A2802" t="s">
        <v>3339</v>
      </c>
      <c r="B2802" s="151" t="s">
        <v>11129</v>
      </c>
      <c r="C2802" t="s">
        <v>1644</v>
      </c>
      <c r="D2802" s="1">
        <v>45177</v>
      </c>
      <c r="E2802">
        <f t="shared" si="307"/>
        <v>18</v>
      </c>
      <c r="F2802" t="s">
        <v>14</v>
      </c>
      <c r="G2802">
        <v>770</v>
      </c>
      <c r="H2802">
        <f t="shared" si="306"/>
        <v>77</v>
      </c>
      <c r="I2802" t="s">
        <v>7</v>
      </c>
      <c r="J2802" t="s">
        <v>8</v>
      </c>
      <c r="K2802" t="s">
        <v>11130</v>
      </c>
      <c r="L2802" t="s">
        <v>8</v>
      </c>
      <c r="M2802" t="s">
        <v>14</v>
      </c>
      <c r="N2802" t="str">
        <f t="shared" si="308"/>
        <v>F</v>
      </c>
      <c r="O2802" t="s">
        <v>8</v>
      </c>
      <c r="P2802" t="s">
        <v>8</v>
      </c>
      <c r="Q2802" t="s">
        <v>11</v>
      </c>
      <c r="R2802" t="s">
        <v>8</v>
      </c>
      <c r="S2802" t="str">
        <f t="shared" si="309"/>
        <v>U</v>
      </c>
      <c r="T2802" t="s">
        <v>12</v>
      </c>
      <c r="U2802">
        <v>0.999999999999999</v>
      </c>
      <c r="V2802" t="s">
        <v>11</v>
      </c>
      <c r="W2802" t="e">
        <f>VLOOKUP(Q2802,'PBT Tag Rates'!$B$5:$E$44,4,FALSE)</f>
        <v>#N/A</v>
      </c>
      <c r="X2802">
        <v>1</v>
      </c>
      <c r="Y2802" s="14">
        <f>IFERROR(LOOKUP(H2802,{30,43,48,53,58,63,68,73,78,83,88,93,97},{42,47,52,57,62,67,72,77,82,87,92,99,100}),999)</f>
        <v>77</v>
      </c>
      <c r="Z2802" s="17">
        <f t="shared" si="310"/>
        <v>5.5555555555555554</v>
      </c>
      <c r="AA2802" s="17">
        <f t="shared" si="311"/>
        <v>5.5555555555555554</v>
      </c>
      <c r="AB2802" s="17">
        <f t="shared" si="312"/>
        <v>11.658097686375321</v>
      </c>
      <c r="AC2802" s="17" t="s">
        <v>17654</v>
      </c>
    </row>
    <row r="2803" spans="1:29" x14ac:dyDescent="0.25">
      <c r="A2803" t="s">
        <v>3339</v>
      </c>
      <c r="B2803" s="151" t="s">
        <v>11131</v>
      </c>
      <c r="C2803" t="s">
        <v>11132</v>
      </c>
      <c r="D2803" s="1">
        <v>45177</v>
      </c>
      <c r="E2803">
        <f t="shared" si="307"/>
        <v>18</v>
      </c>
      <c r="F2803" t="s">
        <v>14</v>
      </c>
      <c r="G2803">
        <v>830</v>
      </c>
      <c r="H2803">
        <f t="shared" si="306"/>
        <v>83</v>
      </c>
      <c r="I2803" t="s">
        <v>9</v>
      </c>
      <c r="J2803">
        <v>1</v>
      </c>
      <c r="K2803" t="s">
        <v>11133</v>
      </c>
      <c r="L2803" t="s">
        <v>8</v>
      </c>
      <c r="M2803" t="s">
        <v>14</v>
      </c>
      <c r="N2803" t="str">
        <f t="shared" si="308"/>
        <v>F</v>
      </c>
      <c r="O2803" t="s">
        <v>11134</v>
      </c>
      <c r="P2803" t="s">
        <v>11135</v>
      </c>
      <c r="Q2803" t="s">
        <v>15</v>
      </c>
      <c r="R2803">
        <v>5</v>
      </c>
      <c r="S2803">
        <f t="shared" si="309"/>
        <v>2018</v>
      </c>
      <c r="T2803" t="s">
        <v>12</v>
      </c>
      <c r="U2803">
        <v>1</v>
      </c>
      <c r="V2803" t="s">
        <v>3608</v>
      </c>
      <c r="W2803">
        <f>VLOOKUP(Q2803,'PBT Tag Rates'!$B$5:$E$44,4,FALSE)</f>
        <v>0.80551598400000002</v>
      </c>
      <c r="X2803">
        <v>1</v>
      </c>
      <c r="Y2803" s="14">
        <f>IFERROR(LOOKUP(H2803,{30,43,48,53,58,63,68,73,78,83,88,93,97},{42,47,52,57,62,67,72,77,82,87,92,99,100}),999)</f>
        <v>87</v>
      </c>
      <c r="Z2803" s="17">
        <f t="shared" si="310"/>
        <v>5.5555555555555554</v>
      </c>
      <c r="AA2803" s="17">
        <f t="shared" si="311"/>
        <v>5.5555555555555554</v>
      </c>
      <c r="AB2803" s="17">
        <f t="shared" si="312"/>
        <v>11.658097686375321</v>
      </c>
      <c r="AC2803" s="17" t="s">
        <v>17654</v>
      </c>
    </row>
    <row r="2804" spans="1:29" x14ac:dyDescent="0.25">
      <c r="A2804" t="s">
        <v>3339</v>
      </c>
      <c r="B2804" s="151" t="s">
        <v>11136</v>
      </c>
      <c r="C2804" t="s">
        <v>11137</v>
      </c>
      <c r="D2804" s="1">
        <v>45177</v>
      </c>
      <c r="E2804">
        <f t="shared" si="307"/>
        <v>18</v>
      </c>
      <c r="F2804" t="s">
        <v>14</v>
      </c>
      <c r="G2804">
        <v>790</v>
      </c>
      <c r="H2804">
        <f t="shared" si="306"/>
        <v>79</v>
      </c>
      <c r="I2804" t="s">
        <v>7</v>
      </c>
      <c r="J2804" t="s">
        <v>8</v>
      </c>
      <c r="K2804" t="s">
        <v>11138</v>
      </c>
      <c r="L2804" t="s">
        <v>8</v>
      </c>
      <c r="M2804" t="s">
        <v>14</v>
      </c>
      <c r="N2804" t="str">
        <f t="shared" si="308"/>
        <v>F</v>
      </c>
      <c r="O2804" t="s">
        <v>11139</v>
      </c>
      <c r="P2804" t="s">
        <v>11140</v>
      </c>
      <c r="Q2804" t="s">
        <v>221</v>
      </c>
      <c r="R2804">
        <v>4</v>
      </c>
      <c r="S2804">
        <f t="shared" si="309"/>
        <v>2019</v>
      </c>
      <c r="T2804" t="s">
        <v>12</v>
      </c>
      <c r="U2804">
        <v>0.999999999999999</v>
      </c>
      <c r="V2804" t="s">
        <v>3346</v>
      </c>
      <c r="W2804">
        <f>VLOOKUP(Q2804,'PBT Tag Rates'!$B$5:$E$44,4,FALSE)</f>
        <v>0.95971980899999998</v>
      </c>
      <c r="X2804">
        <v>1</v>
      </c>
      <c r="Y2804" s="14">
        <f>IFERROR(LOOKUP(H2804,{30,43,48,53,58,63,68,73,78,83,88,93,97},{42,47,52,57,62,67,72,77,82,87,92,99,100}),999)</f>
        <v>82</v>
      </c>
      <c r="Z2804" s="17">
        <f t="shared" si="310"/>
        <v>5.5555555555555554</v>
      </c>
      <c r="AA2804" s="17">
        <f t="shared" si="311"/>
        <v>5.5555555555555554</v>
      </c>
      <c r="AB2804" s="17">
        <f t="shared" si="312"/>
        <v>11.658097686375321</v>
      </c>
      <c r="AC2804" s="17" t="s">
        <v>17654</v>
      </c>
    </row>
    <row r="2805" spans="1:29" x14ac:dyDescent="0.25">
      <c r="A2805" t="s">
        <v>3339</v>
      </c>
      <c r="B2805" s="151" t="s">
        <v>11141</v>
      </c>
      <c r="C2805" t="s">
        <v>1645</v>
      </c>
      <c r="D2805" s="1">
        <v>45177</v>
      </c>
      <c r="E2805">
        <f t="shared" si="307"/>
        <v>18</v>
      </c>
      <c r="F2805" t="s">
        <v>14</v>
      </c>
      <c r="G2805">
        <v>690</v>
      </c>
      <c r="H2805">
        <f t="shared" si="306"/>
        <v>69</v>
      </c>
      <c r="I2805" t="s">
        <v>9</v>
      </c>
      <c r="J2805">
        <v>1</v>
      </c>
      <c r="K2805" t="s">
        <v>8</v>
      </c>
      <c r="L2805" t="s">
        <v>8</v>
      </c>
      <c r="M2805" t="s">
        <v>14</v>
      </c>
      <c r="N2805" t="str">
        <f t="shared" si="308"/>
        <v>F</v>
      </c>
      <c r="O2805" t="s">
        <v>40</v>
      </c>
      <c r="P2805" t="s">
        <v>53</v>
      </c>
      <c r="Q2805" t="s">
        <v>15</v>
      </c>
      <c r="R2805">
        <v>5</v>
      </c>
      <c r="S2805">
        <f t="shared" si="309"/>
        <v>2018</v>
      </c>
      <c r="T2805" t="s">
        <v>12</v>
      </c>
      <c r="U2805">
        <v>0.999999999999995</v>
      </c>
      <c r="V2805" t="s">
        <v>3951</v>
      </c>
      <c r="W2805">
        <f>VLOOKUP(Q2805,'PBT Tag Rates'!$B$5:$E$44,4,FALSE)</f>
        <v>0.80551598400000002</v>
      </c>
      <c r="X2805">
        <v>1</v>
      </c>
      <c r="Y2805" s="14">
        <f>IFERROR(LOOKUP(H2805,{30,43,48,53,58,63,68,73,78,83,88,93,97},{42,47,52,57,62,67,72,77,82,87,92,99,100}),999)</f>
        <v>72</v>
      </c>
      <c r="Z2805" s="17">
        <f t="shared" si="310"/>
        <v>5.5555555555555554</v>
      </c>
      <c r="AA2805" s="17">
        <f t="shared" si="311"/>
        <v>5.5555555555555554</v>
      </c>
      <c r="AB2805" s="17">
        <f t="shared" si="312"/>
        <v>11.658097686375321</v>
      </c>
      <c r="AC2805" s="17" t="s">
        <v>17655</v>
      </c>
    </row>
    <row r="2806" spans="1:29" x14ac:dyDescent="0.25">
      <c r="A2806" t="s">
        <v>3339</v>
      </c>
      <c r="B2806" s="151" t="s">
        <v>11142</v>
      </c>
      <c r="C2806" t="s">
        <v>11143</v>
      </c>
      <c r="D2806" s="1">
        <v>45177</v>
      </c>
      <c r="E2806">
        <f t="shared" si="307"/>
        <v>18</v>
      </c>
      <c r="F2806" t="s">
        <v>14</v>
      </c>
      <c r="G2806">
        <v>820</v>
      </c>
      <c r="H2806">
        <f t="shared" si="306"/>
        <v>82</v>
      </c>
      <c r="I2806" t="s">
        <v>9</v>
      </c>
      <c r="J2806">
        <v>1</v>
      </c>
      <c r="K2806" t="s">
        <v>11144</v>
      </c>
      <c r="L2806" t="s">
        <v>8</v>
      </c>
      <c r="M2806" t="s">
        <v>14</v>
      </c>
      <c r="N2806" t="str">
        <f t="shared" si="308"/>
        <v>F</v>
      </c>
      <c r="O2806" t="s">
        <v>44</v>
      </c>
      <c r="P2806" t="s">
        <v>533</v>
      </c>
      <c r="Q2806" t="s">
        <v>15</v>
      </c>
      <c r="R2806">
        <v>5</v>
      </c>
      <c r="S2806">
        <f t="shared" si="309"/>
        <v>2018</v>
      </c>
      <c r="T2806" t="s">
        <v>12</v>
      </c>
      <c r="U2806">
        <v>1</v>
      </c>
      <c r="V2806" t="s">
        <v>3951</v>
      </c>
      <c r="W2806">
        <f>VLOOKUP(Q2806,'PBT Tag Rates'!$B$5:$E$44,4,FALSE)</f>
        <v>0.80551598400000002</v>
      </c>
      <c r="X2806">
        <v>1</v>
      </c>
      <c r="Y2806" s="14">
        <f>IFERROR(LOOKUP(H2806,{30,43,48,53,58,63,68,73,78,83,88,93,97},{42,47,52,57,62,67,72,77,82,87,92,99,100}),999)</f>
        <v>82</v>
      </c>
      <c r="Z2806" s="17">
        <f t="shared" si="310"/>
        <v>5.5555555555555554</v>
      </c>
      <c r="AA2806" s="17">
        <f t="shared" si="311"/>
        <v>5.5555555555555554</v>
      </c>
      <c r="AB2806" s="17">
        <f t="shared" si="312"/>
        <v>11.658097686375321</v>
      </c>
      <c r="AC2806" s="17" t="s">
        <v>17655</v>
      </c>
    </row>
    <row r="2807" spans="1:29" x14ac:dyDescent="0.25">
      <c r="A2807" t="s">
        <v>3339</v>
      </c>
      <c r="B2807" s="151" t="s">
        <v>11145</v>
      </c>
      <c r="C2807" t="s">
        <v>11146</v>
      </c>
      <c r="D2807" s="1">
        <v>45177</v>
      </c>
      <c r="E2807">
        <f t="shared" si="307"/>
        <v>18</v>
      </c>
      <c r="F2807" t="s">
        <v>14</v>
      </c>
      <c r="G2807">
        <v>770</v>
      </c>
      <c r="H2807">
        <f t="shared" si="306"/>
        <v>77</v>
      </c>
      <c r="I2807" t="s">
        <v>7</v>
      </c>
      <c r="J2807" t="s">
        <v>8</v>
      </c>
      <c r="K2807" t="s">
        <v>11147</v>
      </c>
      <c r="L2807" t="s">
        <v>8</v>
      </c>
      <c r="M2807" t="s">
        <v>14</v>
      </c>
      <c r="N2807" t="str">
        <f t="shared" si="308"/>
        <v>F</v>
      </c>
      <c r="O2807" t="s">
        <v>270</v>
      </c>
      <c r="P2807" t="s">
        <v>271</v>
      </c>
      <c r="Q2807" t="s">
        <v>221</v>
      </c>
      <c r="R2807">
        <v>4</v>
      </c>
      <c r="S2807">
        <f t="shared" si="309"/>
        <v>2019</v>
      </c>
      <c r="T2807" t="s">
        <v>12</v>
      </c>
      <c r="U2807">
        <v>1</v>
      </c>
      <c r="V2807" t="s">
        <v>3363</v>
      </c>
      <c r="W2807">
        <f>VLOOKUP(Q2807,'PBT Tag Rates'!$B$5:$E$44,4,FALSE)</f>
        <v>0.95971980899999998</v>
      </c>
      <c r="X2807">
        <v>1</v>
      </c>
      <c r="Y2807" s="14">
        <f>IFERROR(LOOKUP(H2807,{30,43,48,53,58,63,68,73,78,83,88,93,97},{42,47,52,57,62,67,72,77,82,87,92,99,100}),999)</f>
        <v>77</v>
      </c>
      <c r="Z2807" s="17">
        <f t="shared" si="310"/>
        <v>5.5555555555555554</v>
      </c>
      <c r="AA2807" s="17">
        <f t="shared" si="311"/>
        <v>5.5555555555555554</v>
      </c>
      <c r="AB2807" s="17">
        <f t="shared" si="312"/>
        <v>11.658097686375321</v>
      </c>
      <c r="AC2807" s="17" t="s">
        <v>17654</v>
      </c>
    </row>
    <row r="2808" spans="1:29" x14ac:dyDescent="0.25">
      <c r="A2808" t="s">
        <v>3339</v>
      </c>
      <c r="B2808" s="151" t="s">
        <v>11148</v>
      </c>
      <c r="C2808" t="s">
        <v>1647</v>
      </c>
      <c r="D2808" s="1">
        <v>45177</v>
      </c>
      <c r="E2808">
        <f t="shared" si="307"/>
        <v>18</v>
      </c>
      <c r="F2808" t="s">
        <v>6</v>
      </c>
      <c r="G2808">
        <v>660</v>
      </c>
      <c r="H2808">
        <f t="shared" si="306"/>
        <v>66</v>
      </c>
      <c r="I2808" t="s">
        <v>7</v>
      </c>
      <c r="J2808" t="s">
        <v>8</v>
      </c>
      <c r="K2808" t="s">
        <v>8</v>
      </c>
      <c r="L2808" t="s">
        <v>8</v>
      </c>
      <c r="M2808" t="s">
        <v>6</v>
      </c>
      <c r="N2808" t="str">
        <f t="shared" si="308"/>
        <v>M</v>
      </c>
      <c r="O2808" t="s">
        <v>9311</v>
      </c>
      <c r="P2808" t="s">
        <v>11149</v>
      </c>
      <c r="Q2808" t="s">
        <v>918</v>
      </c>
      <c r="R2808">
        <v>3</v>
      </c>
      <c r="S2808">
        <f t="shared" si="309"/>
        <v>2020</v>
      </c>
      <c r="T2808" t="s">
        <v>12</v>
      </c>
      <c r="U2808">
        <v>0.999999999999999</v>
      </c>
      <c r="V2808" t="s">
        <v>3396</v>
      </c>
      <c r="W2808">
        <f>VLOOKUP(Q2808,'PBT Tag Rates'!$B$5:$E$44,4,FALSE)</f>
        <v>0.98961045999999997</v>
      </c>
      <c r="X2808">
        <v>1</v>
      </c>
      <c r="Y2808" s="14">
        <f>IFERROR(LOOKUP(H2808,{30,43,48,53,58,63,68,73,78,83,88,93,97},{42,47,52,57,62,67,72,77,82,87,92,99,100}),999)</f>
        <v>67</v>
      </c>
      <c r="Z2808" s="17">
        <f t="shared" si="310"/>
        <v>5.5555555555555554</v>
      </c>
      <c r="AA2808" s="17">
        <f t="shared" si="311"/>
        <v>5.5555555555555554</v>
      </c>
      <c r="AB2808" s="17">
        <f t="shared" si="312"/>
        <v>11.658097686375321</v>
      </c>
      <c r="AC2808" s="17" t="s">
        <v>17655</v>
      </c>
    </row>
    <row r="2809" spans="1:29" x14ac:dyDescent="0.25">
      <c r="A2809" t="s">
        <v>3339</v>
      </c>
      <c r="B2809" s="151" t="s">
        <v>11150</v>
      </c>
      <c r="C2809" t="s">
        <v>1648</v>
      </c>
      <c r="D2809" s="1">
        <v>45177</v>
      </c>
      <c r="E2809">
        <f t="shared" si="307"/>
        <v>18</v>
      </c>
      <c r="F2809" t="s">
        <v>14</v>
      </c>
      <c r="G2809">
        <v>790</v>
      </c>
      <c r="H2809">
        <f t="shared" si="306"/>
        <v>79</v>
      </c>
      <c r="I2809" t="s">
        <v>9</v>
      </c>
      <c r="J2809">
        <v>1</v>
      </c>
      <c r="K2809" t="s">
        <v>8</v>
      </c>
      <c r="L2809" t="s">
        <v>8</v>
      </c>
      <c r="M2809" t="s">
        <v>14</v>
      </c>
      <c r="N2809" t="str">
        <f t="shared" si="308"/>
        <v>F</v>
      </c>
      <c r="O2809" t="s">
        <v>529</v>
      </c>
      <c r="P2809" t="s">
        <v>1985</v>
      </c>
      <c r="Q2809" t="s">
        <v>221</v>
      </c>
      <c r="R2809">
        <v>4</v>
      </c>
      <c r="S2809">
        <f t="shared" si="309"/>
        <v>2019</v>
      </c>
      <c r="T2809" t="s">
        <v>12</v>
      </c>
      <c r="U2809">
        <v>1</v>
      </c>
      <c r="V2809" t="s">
        <v>3396</v>
      </c>
      <c r="W2809">
        <f>VLOOKUP(Q2809,'PBT Tag Rates'!$B$5:$E$44,4,FALSE)</f>
        <v>0.95971980899999998</v>
      </c>
      <c r="X2809">
        <v>1</v>
      </c>
      <c r="Y2809" s="14">
        <f>IFERROR(LOOKUP(H2809,{30,43,48,53,58,63,68,73,78,83,88,93,97},{42,47,52,57,62,67,72,77,82,87,92,99,100}),999)</f>
        <v>82</v>
      </c>
      <c r="Z2809" s="17">
        <f t="shared" si="310"/>
        <v>5.5555555555555554</v>
      </c>
      <c r="AA2809" s="17">
        <f t="shared" si="311"/>
        <v>5.5555555555555554</v>
      </c>
      <c r="AB2809" s="17">
        <f t="shared" si="312"/>
        <v>11.658097686375321</v>
      </c>
      <c r="AC2809" s="17" t="s">
        <v>17655</v>
      </c>
    </row>
    <row r="2810" spans="1:29" x14ac:dyDescent="0.25">
      <c r="A2810" t="s">
        <v>3339</v>
      </c>
      <c r="B2810" s="151" t="s">
        <v>11151</v>
      </c>
      <c r="C2810" t="s">
        <v>11152</v>
      </c>
      <c r="D2810" s="1">
        <v>45177</v>
      </c>
      <c r="E2810">
        <f t="shared" si="307"/>
        <v>18</v>
      </c>
      <c r="F2810" t="s">
        <v>14</v>
      </c>
      <c r="G2810">
        <v>780</v>
      </c>
      <c r="H2810">
        <f t="shared" si="306"/>
        <v>78</v>
      </c>
      <c r="I2810" t="s">
        <v>7</v>
      </c>
      <c r="J2810" t="s">
        <v>8</v>
      </c>
      <c r="K2810" t="s">
        <v>11153</v>
      </c>
      <c r="L2810" t="s">
        <v>8</v>
      </c>
      <c r="M2810" t="s">
        <v>14</v>
      </c>
      <c r="N2810" t="str">
        <f t="shared" si="308"/>
        <v>F</v>
      </c>
      <c r="O2810" t="s">
        <v>11154</v>
      </c>
      <c r="P2810" t="s">
        <v>11155</v>
      </c>
      <c r="Q2810" t="s">
        <v>281</v>
      </c>
      <c r="R2810">
        <v>4</v>
      </c>
      <c r="S2810">
        <f t="shared" si="309"/>
        <v>2019</v>
      </c>
      <c r="T2810" t="s">
        <v>12</v>
      </c>
      <c r="U2810">
        <v>1</v>
      </c>
      <c r="V2810" t="s">
        <v>3079</v>
      </c>
      <c r="W2810">
        <f>VLOOKUP(Q2810,'PBT Tag Rates'!$B$5:$E$44,4,FALSE)</f>
        <v>0.99705232300000002</v>
      </c>
      <c r="X2810">
        <v>1</v>
      </c>
      <c r="Y2810" s="14">
        <f>IFERROR(LOOKUP(H2810,{30,43,48,53,58,63,68,73,78,83,88,93,97},{42,47,52,57,62,67,72,77,82,87,92,99,100}),999)</f>
        <v>82</v>
      </c>
      <c r="Z2810" s="17">
        <f t="shared" si="310"/>
        <v>5.5555555555555554</v>
      </c>
      <c r="AA2810" s="17">
        <f t="shared" si="311"/>
        <v>5.5555555555555554</v>
      </c>
      <c r="AB2810" s="17">
        <f t="shared" si="312"/>
        <v>11.658097686375321</v>
      </c>
      <c r="AC2810" s="17" t="s">
        <v>17654</v>
      </c>
    </row>
    <row r="2811" spans="1:29" x14ac:dyDescent="0.25">
      <c r="A2811" t="s">
        <v>3339</v>
      </c>
      <c r="B2811" s="151" t="s">
        <v>11156</v>
      </c>
      <c r="C2811" t="s">
        <v>11157</v>
      </c>
      <c r="D2811" s="1">
        <v>45177</v>
      </c>
      <c r="E2811">
        <f t="shared" si="307"/>
        <v>18</v>
      </c>
      <c r="F2811" t="s">
        <v>14</v>
      </c>
      <c r="G2811">
        <v>740</v>
      </c>
      <c r="H2811">
        <f t="shared" si="306"/>
        <v>74</v>
      </c>
      <c r="I2811" t="s">
        <v>7</v>
      </c>
      <c r="J2811" t="s">
        <v>8</v>
      </c>
      <c r="K2811" t="s">
        <v>11158</v>
      </c>
      <c r="L2811" t="s">
        <v>8</v>
      </c>
      <c r="M2811" t="s">
        <v>14</v>
      </c>
      <c r="N2811" t="str">
        <f t="shared" si="308"/>
        <v>F</v>
      </c>
      <c r="O2811" t="s">
        <v>2316</v>
      </c>
      <c r="P2811" t="s">
        <v>2317</v>
      </c>
      <c r="Q2811" t="s">
        <v>281</v>
      </c>
      <c r="R2811">
        <v>4</v>
      </c>
      <c r="S2811">
        <f t="shared" si="309"/>
        <v>2019</v>
      </c>
      <c r="T2811" t="s">
        <v>12</v>
      </c>
      <c r="U2811">
        <v>0.999999999999997</v>
      </c>
      <c r="V2811" t="s">
        <v>3169</v>
      </c>
      <c r="W2811">
        <f>VLOOKUP(Q2811,'PBT Tag Rates'!$B$5:$E$44,4,FALSE)</f>
        <v>0.99705232300000002</v>
      </c>
      <c r="X2811">
        <v>1</v>
      </c>
      <c r="Y2811" s="14">
        <f>IFERROR(LOOKUP(H2811,{30,43,48,53,58,63,68,73,78,83,88,93,97},{42,47,52,57,62,67,72,77,82,87,92,99,100}),999)</f>
        <v>77</v>
      </c>
      <c r="Z2811" s="17">
        <f t="shared" si="310"/>
        <v>5.5555555555555554</v>
      </c>
      <c r="AA2811" s="17">
        <f t="shared" si="311"/>
        <v>5.5555555555555554</v>
      </c>
      <c r="AB2811" s="17">
        <f t="shared" si="312"/>
        <v>11.658097686375321</v>
      </c>
      <c r="AC2811" s="17" t="s">
        <v>17654</v>
      </c>
    </row>
    <row r="2812" spans="1:29" x14ac:dyDescent="0.25">
      <c r="A2812" t="s">
        <v>3339</v>
      </c>
      <c r="B2812" s="151" t="s">
        <v>11159</v>
      </c>
      <c r="C2812" t="s">
        <v>1649</v>
      </c>
      <c r="D2812" s="1">
        <v>45177</v>
      </c>
      <c r="E2812">
        <f t="shared" si="307"/>
        <v>18</v>
      </c>
      <c r="F2812" t="s">
        <v>6</v>
      </c>
      <c r="G2812">
        <v>690</v>
      </c>
      <c r="H2812">
        <f t="shared" si="306"/>
        <v>69</v>
      </c>
      <c r="I2812" t="s">
        <v>7</v>
      </c>
      <c r="J2812" t="s">
        <v>8</v>
      </c>
      <c r="K2812" t="s">
        <v>8</v>
      </c>
      <c r="L2812" t="s">
        <v>8</v>
      </c>
      <c r="M2812" t="s">
        <v>6</v>
      </c>
      <c r="N2812" t="str">
        <f t="shared" si="308"/>
        <v>M</v>
      </c>
      <c r="O2812" t="s">
        <v>11160</v>
      </c>
      <c r="P2812" t="s">
        <v>11161</v>
      </c>
      <c r="Q2812" t="s">
        <v>221</v>
      </c>
      <c r="R2812">
        <v>4</v>
      </c>
      <c r="S2812">
        <f t="shared" si="309"/>
        <v>2019</v>
      </c>
      <c r="T2812" t="s">
        <v>12</v>
      </c>
      <c r="U2812">
        <v>1</v>
      </c>
      <c r="V2812" t="s">
        <v>3357</v>
      </c>
      <c r="W2812">
        <f>VLOOKUP(Q2812,'PBT Tag Rates'!$B$5:$E$44,4,FALSE)</f>
        <v>0.95971980899999998</v>
      </c>
      <c r="X2812">
        <v>1</v>
      </c>
      <c r="Y2812" s="14">
        <f>IFERROR(LOOKUP(H2812,{30,43,48,53,58,63,68,73,78,83,88,93,97},{42,47,52,57,62,67,72,77,82,87,92,99,100}),999)</f>
        <v>72</v>
      </c>
      <c r="Z2812" s="17">
        <f t="shared" si="310"/>
        <v>5.5555555555555554</v>
      </c>
      <c r="AA2812" s="17">
        <f t="shared" si="311"/>
        <v>5.5555555555555554</v>
      </c>
      <c r="AB2812" s="17">
        <f t="shared" si="312"/>
        <v>11.658097686375321</v>
      </c>
      <c r="AC2812" s="17" t="s">
        <v>17654</v>
      </c>
    </row>
    <row r="2813" spans="1:29" x14ac:dyDescent="0.25">
      <c r="A2813" t="s">
        <v>3339</v>
      </c>
      <c r="B2813" s="151" t="s">
        <v>11162</v>
      </c>
      <c r="C2813" t="s">
        <v>1650</v>
      </c>
      <c r="D2813" s="1">
        <v>45177</v>
      </c>
      <c r="E2813">
        <f t="shared" si="307"/>
        <v>18</v>
      </c>
      <c r="F2813" t="s">
        <v>6</v>
      </c>
      <c r="G2813">
        <v>630</v>
      </c>
      <c r="H2813">
        <f t="shared" si="306"/>
        <v>63</v>
      </c>
      <c r="I2813" t="s">
        <v>7</v>
      </c>
      <c r="J2813" t="s">
        <v>8</v>
      </c>
      <c r="K2813" t="s">
        <v>8</v>
      </c>
      <c r="L2813" t="s">
        <v>8</v>
      </c>
      <c r="M2813" t="s">
        <v>6</v>
      </c>
      <c r="N2813" t="str">
        <f t="shared" si="308"/>
        <v>M</v>
      </c>
      <c r="O2813" t="s">
        <v>11163</v>
      </c>
      <c r="P2813" t="s">
        <v>11164</v>
      </c>
      <c r="Q2813" t="s">
        <v>2596</v>
      </c>
      <c r="R2813">
        <v>3</v>
      </c>
      <c r="S2813">
        <f t="shared" si="309"/>
        <v>2020</v>
      </c>
      <c r="T2813" t="s">
        <v>12</v>
      </c>
      <c r="U2813">
        <v>0.999999999999995</v>
      </c>
      <c r="V2813" t="s">
        <v>3079</v>
      </c>
      <c r="W2813">
        <f>VLOOKUP(Q2813,'PBT Tag Rates'!$B$5:$E$44,4,FALSE)</f>
        <v>0.98845608500000004</v>
      </c>
      <c r="X2813">
        <v>1</v>
      </c>
      <c r="Y2813" s="14">
        <f>IFERROR(LOOKUP(H2813,{30,43,48,53,58,63,68,73,78,83,88,93,97},{42,47,52,57,62,67,72,77,82,87,92,99,100}),999)</f>
        <v>67</v>
      </c>
      <c r="Z2813" s="17">
        <f t="shared" si="310"/>
        <v>5.5555555555555554</v>
      </c>
      <c r="AA2813" s="17">
        <f t="shared" si="311"/>
        <v>5.5555555555555554</v>
      </c>
      <c r="AB2813" s="17">
        <f t="shared" si="312"/>
        <v>11.658097686375321</v>
      </c>
      <c r="AC2813" s="17" t="s">
        <v>17654</v>
      </c>
    </row>
    <row r="2814" spans="1:29" x14ac:dyDescent="0.25">
      <c r="A2814" t="s">
        <v>3339</v>
      </c>
      <c r="B2814" s="151" t="s">
        <v>11165</v>
      </c>
      <c r="C2814" t="s">
        <v>1651</v>
      </c>
      <c r="D2814" s="1">
        <v>45177</v>
      </c>
      <c r="E2814">
        <f t="shared" si="307"/>
        <v>18</v>
      </c>
      <c r="F2814" t="s">
        <v>6</v>
      </c>
      <c r="G2814">
        <v>490</v>
      </c>
      <c r="H2814">
        <f t="shared" si="306"/>
        <v>49</v>
      </c>
      <c r="I2814" t="s">
        <v>7</v>
      </c>
      <c r="J2814" t="s">
        <v>8</v>
      </c>
      <c r="K2814" t="s">
        <v>8</v>
      </c>
      <c r="L2814" t="s">
        <v>8</v>
      </c>
      <c r="M2814" t="s">
        <v>6</v>
      </c>
      <c r="N2814" t="str">
        <f t="shared" si="308"/>
        <v>M</v>
      </c>
      <c r="O2814" t="s">
        <v>11166</v>
      </c>
      <c r="P2814" t="s">
        <v>11167</v>
      </c>
      <c r="Q2814" t="s">
        <v>3820</v>
      </c>
      <c r="R2814">
        <v>2</v>
      </c>
      <c r="S2814">
        <f t="shared" si="309"/>
        <v>2021</v>
      </c>
      <c r="T2814" t="s">
        <v>12</v>
      </c>
      <c r="U2814">
        <v>0.999999999999999</v>
      </c>
      <c r="V2814" t="s">
        <v>3363</v>
      </c>
      <c r="W2814">
        <f>VLOOKUP(Q2814,'PBT Tag Rates'!$B$5:$E$44,4,FALSE)</f>
        <v>0.98140000000000005</v>
      </c>
      <c r="X2814">
        <v>1</v>
      </c>
      <c r="Y2814" s="14">
        <f>IFERROR(LOOKUP(H2814,{30,43,48,53,58,63,68,73,78,83,88,93,97},{42,47,52,57,62,67,72,77,82,87,92,99,100}),999)</f>
        <v>52</v>
      </c>
      <c r="Z2814" s="17">
        <f t="shared" si="310"/>
        <v>5.5555555555555554</v>
      </c>
      <c r="AA2814" s="17">
        <f t="shared" si="311"/>
        <v>5.5555555555555554</v>
      </c>
      <c r="AB2814" s="17">
        <f t="shared" si="312"/>
        <v>11.658097686375321</v>
      </c>
      <c r="AC2814" s="17" t="s">
        <v>17654</v>
      </c>
    </row>
    <row r="2815" spans="1:29" x14ac:dyDescent="0.25">
      <c r="A2815" t="s">
        <v>3339</v>
      </c>
      <c r="B2815" s="151" t="s">
        <v>11168</v>
      </c>
      <c r="C2815" t="s">
        <v>11169</v>
      </c>
      <c r="D2815" s="1">
        <v>45177</v>
      </c>
      <c r="E2815">
        <f t="shared" si="307"/>
        <v>18</v>
      </c>
      <c r="F2815" t="s">
        <v>6</v>
      </c>
      <c r="G2815">
        <v>780</v>
      </c>
      <c r="H2815">
        <f t="shared" si="306"/>
        <v>78</v>
      </c>
      <c r="I2815" t="s">
        <v>7</v>
      </c>
      <c r="J2815" t="s">
        <v>8</v>
      </c>
      <c r="K2815" t="s">
        <v>11170</v>
      </c>
      <c r="L2815" t="s">
        <v>8</v>
      </c>
      <c r="M2815" t="s">
        <v>6</v>
      </c>
      <c r="N2815" t="str">
        <f t="shared" si="308"/>
        <v>M</v>
      </c>
      <c r="O2815" t="s">
        <v>2000</v>
      </c>
      <c r="P2815" t="s">
        <v>2001</v>
      </c>
      <c r="Q2815" t="s">
        <v>221</v>
      </c>
      <c r="R2815">
        <v>4</v>
      </c>
      <c r="S2815">
        <f t="shared" si="309"/>
        <v>2019</v>
      </c>
      <c r="T2815" t="s">
        <v>12</v>
      </c>
      <c r="U2815">
        <v>1</v>
      </c>
      <c r="V2815" t="s">
        <v>3346</v>
      </c>
      <c r="W2815">
        <f>VLOOKUP(Q2815,'PBT Tag Rates'!$B$5:$E$44,4,FALSE)</f>
        <v>0.95971980899999998</v>
      </c>
      <c r="X2815">
        <v>1</v>
      </c>
      <c r="Y2815" s="14">
        <f>IFERROR(LOOKUP(H2815,{30,43,48,53,58,63,68,73,78,83,88,93,97},{42,47,52,57,62,67,72,77,82,87,92,99,100}),999)</f>
        <v>82</v>
      </c>
      <c r="Z2815" s="17">
        <f t="shared" si="310"/>
        <v>5.5555555555555554</v>
      </c>
      <c r="AA2815" s="17">
        <f t="shared" si="311"/>
        <v>5.5555555555555554</v>
      </c>
      <c r="AB2815" s="17">
        <f t="shared" si="312"/>
        <v>11.658097686375321</v>
      </c>
      <c r="AC2815" s="17" t="s">
        <v>17654</v>
      </c>
    </row>
    <row r="2816" spans="1:29" x14ac:dyDescent="0.25">
      <c r="A2816" t="s">
        <v>3339</v>
      </c>
      <c r="B2816" s="151" t="s">
        <v>11171</v>
      </c>
      <c r="C2816" t="s">
        <v>1652</v>
      </c>
      <c r="D2816" s="1">
        <v>45177</v>
      </c>
      <c r="E2816">
        <f t="shared" si="307"/>
        <v>18</v>
      </c>
      <c r="F2816" t="s">
        <v>14</v>
      </c>
      <c r="G2816">
        <v>730</v>
      </c>
      <c r="H2816">
        <f t="shared" si="306"/>
        <v>73</v>
      </c>
      <c r="I2816" t="s">
        <v>7</v>
      </c>
      <c r="J2816" t="s">
        <v>8</v>
      </c>
      <c r="K2816" t="s">
        <v>11172</v>
      </c>
      <c r="L2816" t="s">
        <v>8</v>
      </c>
      <c r="M2816" t="s">
        <v>14</v>
      </c>
      <c r="N2816" t="str">
        <f t="shared" si="308"/>
        <v>F</v>
      </c>
      <c r="O2816" t="s">
        <v>3571</v>
      </c>
      <c r="P2816" t="s">
        <v>3884</v>
      </c>
      <c r="Q2816" t="s">
        <v>221</v>
      </c>
      <c r="R2816">
        <v>4</v>
      </c>
      <c r="S2816">
        <f t="shared" si="309"/>
        <v>2019</v>
      </c>
      <c r="T2816" t="s">
        <v>12</v>
      </c>
      <c r="U2816">
        <v>0.999999999999999</v>
      </c>
      <c r="V2816" t="s">
        <v>3363</v>
      </c>
      <c r="W2816">
        <f>VLOOKUP(Q2816,'PBT Tag Rates'!$B$5:$E$44,4,FALSE)</f>
        <v>0.95971980899999998</v>
      </c>
      <c r="X2816">
        <v>1</v>
      </c>
      <c r="Y2816" s="14">
        <f>IFERROR(LOOKUP(H2816,{30,43,48,53,58,63,68,73,78,83,88,93,97},{42,47,52,57,62,67,72,77,82,87,92,99,100}),999)</f>
        <v>77</v>
      </c>
      <c r="Z2816" s="17">
        <f t="shared" si="310"/>
        <v>5.5555555555555554</v>
      </c>
      <c r="AA2816" s="17">
        <f t="shared" si="311"/>
        <v>5.5555555555555554</v>
      </c>
      <c r="AB2816" s="17">
        <f t="shared" si="312"/>
        <v>11.658097686375321</v>
      </c>
      <c r="AC2816" s="17" t="s">
        <v>17654</v>
      </c>
    </row>
    <row r="2817" spans="1:29" x14ac:dyDescent="0.25">
      <c r="A2817" t="s">
        <v>3339</v>
      </c>
      <c r="B2817" s="151" t="s">
        <v>11173</v>
      </c>
      <c r="C2817" t="s">
        <v>11174</v>
      </c>
      <c r="D2817" s="1">
        <v>45177</v>
      </c>
      <c r="E2817">
        <f t="shared" si="307"/>
        <v>18</v>
      </c>
      <c r="F2817" t="s">
        <v>14</v>
      </c>
      <c r="G2817">
        <v>720</v>
      </c>
      <c r="H2817">
        <f t="shared" si="306"/>
        <v>72</v>
      </c>
      <c r="I2817" t="s">
        <v>7</v>
      </c>
      <c r="J2817" t="s">
        <v>8</v>
      </c>
      <c r="K2817" t="s">
        <v>11175</v>
      </c>
      <c r="L2817" t="s">
        <v>8</v>
      </c>
      <c r="M2817" t="s">
        <v>14</v>
      </c>
      <c r="N2817" t="str">
        <f t="shared" si="308"/>
        <v>F</v>
      </c>
      <c r="O2817" t="s">
        <v>2278</v>
      </c>
      <c r="P2817" t="s">
        <v>2279</v>
      </c>
      <c r="Q2817" t="s">
        <v>221</v>
      </c>
      <c r="R2817">
        <v>4</v>
      </c>
      <c r="S2817">
        <f t="shared" si="309"/>
        <v>2019</v>
      </c>
      <c r="T2817" t="s">
        <v>12</v>
      </c>
      <c r="U2817">
        <v>0.999999999999994</v>
      </c>
      <c r="V2817" t="s">
        <v>3363</v>
      </c>
      <c r="W2817">
        <f>VLOOKUP(Q2817,'PBT Tag Rates'!$B$5:$E$44,4,FALSE)</f>
        <v>0.95971980899999998</v>
      </c>
      <c r="X2817">
        <v>1</v>
      </c>
      <c r="Y2817" s="14">
        <f>IFERROR(LOOKUP(H2817,{30,43,48,53,58,63,68,73,78,83,88,93,97},{42,47,52,57,62,67,72,77,82,87,92,99,100}),999)</f>
        <v>72</v>
      </c>
      <c r="Z2817" s="17">
        <f t="shared" si="310"/>
        <v>5.5555555555555554</v>
      </c>
      <c r="AA2817" s="17">
        <f t="shared" si="311"/>
        <v>5.5555555555555554</v>
      </c>
      <c r="AB2817" s="17">
        <f t="shared" si="312"/>
        <v>11.658097686375321</v>
      </c>
      <c r="AC2817" s="17" t="s">
        <v>17654</v>
      </c>
    </row>
    <row r="2818" spans="1:29" x14ac:dyDescent="0.25">
      <c r="A2818" t="s">
        <v>3339</v>
      </c>
      <c r="B2818" s="151" t="s">
        <v>11176</v>
      </c>
      <c r="C2818" t="s">
        <v>11177</v>
      </c>
      <c r="D2818" s="1">
        <v>45177</v>
      </c>
      <c r="E2818">
        <f t="shared" si="307"/>
        <v>18</v>
      </c>
      <c r="F2818" t="s">
        <v>14</v>
      </c>
      <c r="G2818">
        <v>740</v>
      </c>
      <c r="H2818">
        <f t="shared" si="306"/>
        <v>74</v>
      </c>
      <c r="I2818" t="s">
        <v>7</v>
      </c>
      <c r="J2818" t="s">
        <v>8</v>
      </c>
      <c r="K2818" t="s">
        <v>11178</v>
      </c>
      <c r="L2818" t="s">
        <v>8</v>
      </c>
      <c r="M2818" t="s">
        <v>14</v>
      </c>
      <c r="N2818" t="str">
        <f t="shared" si="308"/>
        <v>F</v>
      </c>
      <c r="O2818" t="s">
        <v>4061</v>
      </c>
      <c r="P2818" t="s">
        <v>11179</v>
      </c>
      <c r="Q2818" t="s">
        <v>281</v>
      </c>
      <c r="R2818">
        <v>4</v>
      </c>
      <c r="S2818">
        <f t="shared" si="309"/>
        <v>2019</v>
      </c>
      <c r="T2818" t="s">
        <v>12</v>
      </c>
      <c r="U2818">
        <v>0.999999999999999</v>
      </c>
      <c r="V2818" t="s">
        <v>3079</v>
      </c>
      <c r="W2818">
        <f>VLOOKUP(Q2818,'PBT Tag Rates'!$B$5:$E$44,4,FALSE)</f>
        <v>0.99705232300000002</v>
      </c>
      <c r="X2818">
        <v>1</v>
      </c>
      <c r="Y2818" s="14">
        <f>IFERROR(LOOKUP(H2818,{30,43,48,53,58,63,68,73,78,83,88,93,97},{42,47,52,57,62,67,72,77,82,87,92,99,100}),999)</f>
        <v>77</v>
      </c>
      <c r="Z2818" s="17">
        <f t="shared" si="310"/>
        <v>5.5555555555555554</v>
      </c>
      <c r="AA2818" s="17">
        <f t="shared" si="311"/>
        <v>5.5555555555555554</v>
      </c>
      <c r="AB2818" s="17">
        <f t="shared" si="312"/>
        <v>11.658097686375321</v>
      </c>
      <c r="AC2818" s="17" t="s">
        <v>17654</v>
      </c>
    </row>
    <row r="2819" spans="1:29" x14ac:dyDescent="0.25">
      <c r="A2819" t="s">
        <v>3339</v>
      </c>
      <c r="B2819" s="151" t="s">
        <v>11180</v>
      </c>
      <c r="C2819" t="s">
        <v>1653</v>
      </c>
      <c r="D2819" s="1">
        <v>45177</v>
      </c>
      <c r="E2819">
        <f t="shared" si="307"/>
        <v>18</v>
      </c>
      <c r="F2819" t="s">
        <v>6</v>
      </c>
      <c r="G2819">
        <v>730</v>
      </c>
      <c r="H2819">
        <f t="shared" si="306"/>
        <v>73</v>
      </c>
      <c r="I2819" t="s">
        <v>7</v>
      </c>
      <c r="J2819" t="s">
        <v>8</v>
      </c>
      <c r="K2819" t="s">
        <v>11181</v>
      </c>
      <c r="L2819" t="s">
        <v>8</v>
      </c>
      <c r="M2819" t="s">
        <v>6</v>
      </c>
      <c r="N2819" t="str">
        <f t="shared" si="308"/>
        <v>M</v>
      </c>
      <c r="O2819" t="s">
        <v>8</v>
      </c>
      <c r="P2819" t="s">
        <v>8</v>
      </c>
      <c r="Q2819" t="s">
        <v>11</v>
      </c>
      <c r="R2819" t="s">
        <v>8</v>
      </c>
      <c r="S2819" t="str">
        <f t="shared" si="309"/>
        <v>U</v>
      </c>
      <c r="T2819" t="s">
        <v>12</v>
      </c>
      <c r="U2819">
        <v>0.999999999999998</v>
      </c>
      <c r="V2819" t="s">
        <v>11</v>
      </c>
      <c r="W2819" t="e">
        <f>VLOOKUP(Q2819,'PBT Tag Rates'!$B$5:$E$44,4,FALSE)</f>
        <v>#N/A</v>
      </c>
      <c r="X2819">
        <v>1</v>
      </c>
      <c r="Y2819" s="14">
        <f>IFERROR(LOOKUP(H2819,{30,43,48,53,58,63,68,73,78,83,88,93,97},{42,47,52,57,62,67,72,77,82,87,92,99,100}),999)</f>
        <v>77</v>
      </c>
      <c r="Z2819" s="17">
        <f t="shared" si="310"/>
        <v>5.5555555555555554</v>
      </c>
      <c r="AA2819" s="17">
        <f t="shared" si="311"/>
        <v>5.5555555555555554</v>
      </c>
      <c r="AB2819" s="17">
        <f t="shared" si="312"/>
        <v>11.658097686375321</v>
      </c>
      <c r="AC2819" s="17" t="s">
        <v>17654</v>
      </c>
    </row>
    <row r="2820" spans="1:29" x14ac:dyDescent="0.25">
      <c r="A2820" t="s">
        <v>3339</v>
      </c>
      <c r="B2820" s="151" t="s">
        <v>11182</v>
      </c>
      <c r="C2820" t="s">
        <v>1654</v>
      </c>
      <c r="D2820" s="1">
        <v>45177</v>
      </c>
      <c r="E2820">
        <f t="shared" si="307"/>
        <v>18</v>
      </c>
      <c r="F2820" t="s">
        <v>6</v>
      </c>
      <c r="G2820">
        <v>600</v>
      </c>
      <c r="H2820">
        <f t="shared" si="306"/>
        <v>60</v>
      </c>
      <c r="I2820" t="s">
        <v>9</v>
      </c>
      <c r="J2820">
        <v>1</v>
      </c>
      <c r="K2820" t="s">
        <v>8</v>
      </c>
      <c r="L2820" t="s">
        <v>8</v>
      </c>
      <c r="M2820" t="s">
        <v>6</v>
      </c>
      <c r="N2820" t="str">
        <f t="shared" si="308"/>
        <v>M</v>
      </c>
      <c r="O2820" t="s">
        <v>2665</v>
      </c>
      <c r="P2820" t="s">
        <v>11183</v>
      </c>
      <c r="Q2820" t="s">
        <v>2596</v>
      </c>
      <c r="R2820">
        <v>3</v>
      </c>
      <c r="S2820">
        <f t="shared" si="309"/>
        <v>2020</v>
      </c>
      <c r="T2820" t="s">
        <v>12</v>
      </c>
      <c r="U2820">
        <v>1</v>
      </c>
      <c r="V2820" t="s">
        <v>3079</v>
      </c>
      <c r="W2820">
        <f>VLOOKUP(Q2820,'PBT Tag Rates'!$B$5:$E$44,4,FALSE)</f>
        <v>0.98845608500000004</v>
      </c>
      <c r="X2820">
        <v>1</v>
      </c>
      <c r="Y2820" s="14">
        <f>IFERROR(LOOKUP(H2820,{30,43,48,53,58,63,68,73,78,83,88,93,97},{42,47,52,57,62,67,72,77,82,87,92,99,100}),999)</f>
        <v>62</v>
      </c>
      <c r="Z2820" s="17">
        <f t="shared" si="310"/>
        <v>5.5555555555555554</v>
      </c>
      <c r="AA2820" s="17">
        <f t="shared" si="311"/>
        <v>5.5555555555555554</v>
      </c>
      <c r="AB2820" s="17">
        <f t="shared" si="312"/>
        <v>11.658097686375321</v>
      </c>
      <c r="AC2820" s="17" t="s">
        <v>17654</v>
      </c>
    </row>
    <row r="2821" spans="1:29" x14ac:dyDescent="0.25">
      <c r="A2821" t="s">
        <v>3339</v>
      </c>
      <c r="B2821" s="151" t="s">
        <v>11184</v>
      </c>
      <c r="C2821" t="s">
        <v>1655</v>
      </c>
      <c r="D2821" s="1">
        <v>45177</v>
      </c>
      <c r="E2821">
        <f t="shared" si="307"/>
        <v>18</v>
      </c>
      <c r="F2821" t="s">
        <v>14</v>
      </c>
      <c r="G2821">
        <v>760</v>
      </c>
      <c r="H2821">
        <f t="shared" si="306"/>
        <v>76</v>
      </c>
      <c r="I2821" t="s">
        <v>9</v>
      </c>
      <c r="J2821">
        <v>1</v>
      </c>
      <c r="K2821" t="s">
        <v>8</v>
      </c>
      <c r="L2821" t="s">
        <v>8</v>
      </c>
      <c r="M2821" t="s">
        <v>14</v>
      </c>
      <c r="N2821" t="str">
        <f t="shared" si="308"/>
        <v>F</v>
      </c>
      <c r="O2821" t="s">
        <v>1785</v>
      </c>
      <c r="P2821" t="s">
        <v>2011</v>
      </c>
      <c r="Q2821" t="s">
        <v>221</v>
      </c>
      <c r="R2821">
        <v>4</v>
      </c>
      <c r="S2821">
        <f t="shared" si="309"/>
        <v>2019</v>
      </c>
      <c r="T2821" t="s">
        <v>12</v>
      </c>
      <c r="U2821">
        <v>1</v>
      </c>
      <c r="V2821" t="s">
        <v>3396</v>
      </c>
      <c r="W2821">
        <f>VLOOKUP(Q2821,'PBT Tag Rates'!$B$5:$E$44,4,FALSE)</f>
        <v>0.95971980899999998</v>
      </c>
      <c r="X2821">
        <v>1</v>
      </c>
      <c r="Y2821" s="14">
        <f>IFERROR(LOOKUP(H2821,{30,43,48,53,58,63,68,73,78,83,88,93,97},{42,47,52,57,62,67,72,77,82,87,92,99,100}),999)</f>
        <v>77</v>
      </c>
      <c r="Z2821" s="17">
        <f t="shared" si="310"/>
        <v>5.5555555555555554</v>
      </c>
      <c r="AA2821" s="17">
        <f t="shared" si="311"/>
        <v>5.5555555555555554</v>
      </c>
      <c r="AB2821" s="17">
        <f t="shared" si="312"/>
        <v>11.658097686375321</v>
      </c>
      <c r="AC2821" s="17" t="s">
        <v>17655</v>
      </c>
    </row>
    <row r="2822" spans="1:29" x14ac:dyDescent="0.25">
      <c r="A2822" t="s">
        <v>3339</v>
      </c>
      <c r="B2822" s="151" t="s">
        <v>11185</v>
      </c>
      <c r="C2822" t="s">
        <v>11186</v>
      </c>
      <c r="D2822" s="1">
        <v>45177</v>
      </c>
      <c r="E2822">
        <f t="shared" si="307"/>
        <v>18</v>
      </c>
      <c r="F2822" t="s">
        <v>14</v>
      </c>
      <c r="G2822">
        <v>760</v>
      </c>
      <c r="H2822">
        <f t="shared" si="306"/>
        <v>76</v>
      </c>
      <c r="I2822" t="s">
        <v>7</v>
      </c>
      <c r="J2822" t="s">
        <v>8</v>
      </c>
      <c r="K2822" t="s">
        <v>11187</v>
      </c>
      <c r="L2822" t="s">
        <v>8</v>
      </c>
      <c r="M2822" t="s">
        <v>14</v>
      </c>
      <c r="N2822" t="str">
        <f t="shared" si="308"/>
        <v>F</v>
      </c>
      <c r="O2822" t="s">
        <v>2122</v>
      </c>
      <c r="P2822" t="s">
        <v>11023</v>
      </c>
      <c r="Q2822" t="s">
        <v>221</v>
      </c>
      <c r="R2822">
        <v>4</v>
      </c>
      <c r="S2822">
        <f t="shared" si="309"/>
        <v>2019</v>
      </c>
      <c r="T2822" t="s">
        <v>12</v>
      </c>
      <c r="U2822">
        <v>1</v>
      </c>
      <c r="V2822" t="s">
        <v>3346</v>
      </c>
      <c r="W2822">
        <f>VLOOKUP(Q2822,'PBT Tag Rates'!$B$5:$E$44,4,FALSE)</f>
        <v>0.95971980899999998</v>
      </c>
      <c r="X2822">
        <v>1</v>
      </c>
      <c r="Y2822" s="14">
        <f>IFERROR(LOOKUP(H2822,{30,43,48,53,58,63,68,73,78,83,88,93,97},{42,47,52,57,62,67,72,77,82,87,92,99,100}),999)</f>
        <v>77</v>
      </c>
      <c r="Z2822" s="17">
        <f t="shared" si="310"/>
        <v>5.5555555555555554</v>
      </c>
      <c r="AA2822" s="17">
        <f t="shared" si="311"/>
        <v>5.5555555555555554</v>
      </c>
      <c r="AB2822" s="17">
        <f t="shared" si="312"/>
        <v>11.658097686375321</v>
      </c>
      <c r="AC2822" s="17" t="s">
        <v>17654</v>
      </c>
    </row>
    <row r="2823" spans="1:29" x14ac:dyDescent="0.25">
      <c r="A2823" t="s">
        <v>3339</v>
      </c>
      <c r="B2823" s="151" t="s">
        <v>11188</v>
      </c>
      <c r="C2823" t="s">
        <v>11189</v>
      </c>
      <c r="D2823" s="1">
        <v>45177</v>
      </c>
      <c r="E2823">
        <f t="shared" si="307"/>
        <v>18</v>
      </c>
      <c r="F2823" t="s">
        <v>14</v>
      </c>
      <c r="G2823">
        <v>770</v>
      </c>
      <c r="H2823">
        <f t="shared" si="306"/>
        <v>77</v>
      </c>
      <c r="I2823" t="s">
        <v>7</v>
      </c>
      <c r="J2823" t="s">
        <v>8</v>
      </c>
      <c r="K2823" t="s">
        <v>11190</v>
      </c>
      <c r="L2823" t="s">
        <v>8</v>
      </c>
      <c r="M2823" t="s">
        <v>14</v>
      </c>
      <c r="N2823" t="str">
        <f t="shared" si="308"/>
        <v>F</v>
      </c>
      <c r="O2823" t="s">
        <v>1413</v>
      </c>
      <c r="P2823" t="s">
        <v>3416</v>
      </c>
      <c r="Q2823" t="s">
        <v>221</v>
      </c>
      <c r="R2823">
        <v>4</v>
      </c>
      <c r="S2823">
        <f t="shared" si="309"/>
        <v>2019</v>
      </c>
      <c r="T2823" t="s">
        <v>12</v>
      </c>
      <c r="U2823">
        <v>1</v>
      </c>
      <c r="V2823" t="s">
        <v>3396</v>
      </c>
      <c r="W2823">
        <f>VLOOKUP(Q2823,'PBT Tag Rates'!$B$5:$E$44,4,FALSE)</f>
        <v>0.95971980899999998</v>
      </c>
      <c r="X2823">
        <v>1</v>
      </c>
      <c r="Y2823" s="14">
        <f>IFERROR(LOOKUP(H2823,{30,43,48,53,58,63,68,73,78,83,88,93,97},{42,47,52,57,62,67,72,77,82,87,92,99,100}),999)</f>
        <v>77</v>
      </c>
      <c r="Z2823" s="17">
        <f t="shared" si="310"/>
        <v>5.5555555555555554</v>
      </c>
      <c r="AA2823" s="17">
        <f t="shared" si="311"/>
        <v>5.5555555555555554</v>
      </c>
      <c r="AB2823" s="17">
        <f t="shared" si="312"/>
        <v>11.658097686375321</v>
      </c>
      <c r="AC2823" s="17" t="s">
        <v>17655</v>
      </c>
    </row>
    <row r="2824" spans="1:29" x14ac:dyDescent="0.25">
      <c r="A2824" t="s">
        <v>3339</v>
      </c>
      <c r="B2824" s="151" t="s">
        <v>11191</v>
      </c>
      <c r="C2824" t="s">
        <v>1658</v>
      </c>
      <c r="D2824" s="1">
        <v>45177</v>
      </c>
      <c r="E2824">
        <f t="shared" si="307"/>
        <v>18</v>
      </c>
      <c r="F2824" t="s">
        <v>14</v>
      </c>
      <c r="G2824">
        <v>760</v>
      </c>
      <c r="H2824">
        <f t="shared" si="306"/>
        <v>76</v>
      </c>
      <c r="I2824" t="s">
        <v>9</v>
      </c>
      <c r="J2824">
        <v>1</v>
      </c>
      <c r="K2824" t="s">
        <v>8</v>
      </c>
      <c r="L2824" t="s">
        <v>8</v>
      </c>
      <c r="M2824" t="s">
        <v>14</v>
      </c>
      <c r="N2824" t="str">
        <f t="shared" si="308"/>
        <v>F</v>
      </c>
      <c r="O2824" t="s">
        <v>62</v>
      </c>
      <c r="P2824" t="s">
        <v>63</v>
      </c>
      <c r="Q2824" t="s">
        <v>15</v>
      </c>
      <c r="R2824">
        <v>5</v>
      </c>
      <c r="S2824">
        <f t="shared" si="309"/>
        <v>2018</v>
      </c>
      <c r="T2824" t="s">
        <v>12</v>
      </c>
      <c r="U2824">
        <v>0.999999999999999</v>
      </c>
      <c r="V2824" t="s">
        <v>3951</v>
      </c>
      <c r="W2824">
        <f>VLOOKUP(Q2824,'PBT Tag Rates'!$B$5:$E$44,4,FALSE)</f>
        <v>0.80551598400000002</v>
      </c>
      <c r="X2824">
        <v>1</v>
      </c>
      <c r="Y2824" s="14">
        <f>IFERROR(LOOKUP(H2824,{30,43,48,53,58,63,68,73,78,83,88,93,97},{42,47,52,57,62,67,72,77,82,87,92,99,100}),999)</f>
        <v>77</v>
      </c>
      <c r="Z2824" s="17">
        <f t="shared" si="310"/>
        <v>5.5555555555555554</v>
      </c>
      <c r="AA2824" s="17">
        <f t="shared" si="311"/>
        <v>5.5555555555555554</v>
      </c>
      <c r="AB2824" s="17">
        <f t="shared" si="312"/>
        <v>11.658097686375321</v>
      </c>
      <c r="AC2824" s="17" t="s">
        <v>17655</v>
      </c>
    </row>
    <row r="2825" spans="1:29" x14ac:dyDescent="0.25">
      <c r="A2825" t="s">
        <v>3339</v>
      </c>
      <c r="B2825" s="151" t="s">
        <v>11192</v>
      </c>
      <c r="C2825" t="s">
        <v>1659</v>
      </c>
      <c r="D2825" s="1">
        <v>45177</v>
      </c>
      <c r="E2825">
        <f t="shared" si="307"/>
        <v>18</v>
      </c>
      <c r="F2825" t="s">
        <v>14</v>
      </c>
      <c r="G2825">
        <v>780</v>
      </c>
      <c r="H2825">
        <f t="shared" si="306"/>
        <v>78</v>
      </c>
      <c r="I2825" t="s">
        <v>7</v>
      </c>
      <c r="J2825" t="s">
        <v>8</v>
      </c>
      <c r="K2825" t="s">
        <v>11193</v>
      </c>
      <c r="L2825" t="s">
        <v>8</v>
      </c>
      <c r="M2825" t="s">
        <v>14</v>
      </c>
      <c r="N2825" t="str">
        <f t="shared" si="308"/>
        <v>F</v>
      </c>
      <c r="O2825" t="s">
        <v>922</v>
      </c>
      <c r="P2825" t="s">
        <v>923</v>
      </c>
      <c r="Q2825" t="s">
        <v>221</v>
      </c>
      <c r="R2825">
        <v>4</v>
      </c>
      <c r="S2825">
        <f t="shared" si="309"/>
        <v>2019</v>
      </c>
      <c r="T2825" t="s">
        <v>12</v>
      </c>
      <c r="U2825">
        <v>1</v>
      </c>
      <c r="V2825" t="s">
        <v>3396</v>
      </c>
      <c r="W2825">
        <f>VLOOKUP(Q2825,'PBT Tag Rates'!$B$5:$E$44,4,FALSE)</f>
        <v>0.95971980899999998</v>
      </c>
      <c r="X2825">
        <v>1</v>
      </c>
      <c r="Y2825" s="14">
        <f>IFERROR(LOOKUP(H2825,{30,43,48,53,58,63,68,73,78,83,88,93,97},{42,47,52,57,62,67,72,77,82,87,92,99,100}),999)</f>
        <v>82</v>
      </c>
      <c r="Z2825" s="17">
        <f t="shared" si="310"/>
        <v>5.5555555555555554</v>
      </c>
      <c r="AA2825" s="17">
        <f t="shared" si="311"/>
        <v>5.5555555555555554</v>
      </c>
      <c r="AB2825" s="17">
        <f t="shared" si="312"/>
        <v>11.658097686375321</v>
      </c>
      <c r="AC2825" s="17" t="s">
        <v>17655</v>
      </c>
    </row>
    <row r="2826" spans="1:29" x14ac:dyDescent="0.25">
      <c r="A2826" t="s">
        <v>3339</v>
      </c>
      <c r="B2826" s="151" t="s">
        <v>11194</v>
      </c>
      <c r="C2826" t="s">
        <v>11195</v>
      </c>
      <c r="D2826" s="1">
        <v>45177</v>
      </c>
      <c r="E2826">
        <f t="shared" si="307"/>
        <v>18</v>
      </c>
      <c r="F2826" t="s">
        <v>14</v>
      </c>
      <c r="G2826">
        <v>870</v>
      </c>
      <c r="H2826">
        <f t="shared" si="306"/>
        <v>87</v>
      </c>
      <c r="I2826" t="s">
        <v>7</v>
      </c>
      <c r="J2826" t="s">
        <v>8</v>
      </c>
      <c r="K2826" t="s">
        <v>11196</v>
      </c>
      <c r="L2826" t="s">
        <v>8</v>
      </c>
      <c r="M2826" t="s">
        <v>14</v>
      </c>
      <c r="N2826" t="str">
        <f t="shared" si="308"/>
        <v>F</v>
      </c>
      <c r="O2826" t="s">
        <v>8</v>
      </c>
      <c r="P2826" t="s">
        <v>8</v>
      </c>
      <c r="Q2826" t="s">
        <v>11</v>
      </c>
      <c r="R2826" t="s">
        <v>8</v>
      </c>
      <c r="S2826" t="str">
        <f t="shared" si="309"/>
        <v>U</v>
      </c>
      <c r="T2826" t="s">
        <v>12</v>
      </c>
      <c r="U2826">
        <v>1</v>
      </c>
      <c r="V2826" t="s">
        <v>11</v>
      </c>
      <c r="W2826" t="e">
        <f>VLOOKUP(Q2826,'PBT Tag Rates'!$B$5:$E$44,4,FALSE)</f>
        <v>#N/A</v>
      </c>
      <c r="X2826">
        <v>1</v>
      </c>
      <c r="Y2826" s="14">
        <f>IFERROR(LOOKUP(H2826,{30,43,48,53,58,63,68,73,78,83,88,93,97},{42,47,52,57,62,67,72,77,82,87,92,99,100}),999)</f>
        <v>87</v>
      </c>
      <c r="Z2826" s="17">
        <f t="shared" si="310"/>
        <v>5.5555555555555554</v>
      </c>
      <c r="AA2826" s="17">
        <f t="shared" si="311"/>
        <v>5.5555555555555554</v>
      </c>
      <c r="AB2826" s="17">
        <f t="shared" si="312"/>
        <v>11.658097686375321</v>
      </c>
      <c r="AC2826" s="17" t="s">
        <v>17654</v>
      </c>
    </row>
    <row r="2827" spans="1:29" x14ac:dyDescent="0.25">
      <c r="A2827" t="s">
        <v>3339</v>
      </c>
      <c r="B2827" s="151" t="s">
        <v>11197</v>
      </c>
      <c r="C2827" t="s">
        <v>1660</v>
      </c>
      <c r="D2827" s="1">
        <v>45177</v>
      </c>
      <c r="E2827">
        <f t="shared" si="307"/>
        <v>18</v>
      </c>
      <c r="F2827" t="s">
        <v>14</v>
      </c>
      <c r="G2827">
        <v>700</v>
      </c>
      <c r="H2827">
        <f t="shared" si="306"/>
        <v>70</v>
      </c>
      <c r="I2827" t="s">
        <v>7</v>
      </c>
      <c r="J2827" t="s">
        <v>8</v>
      </c>
      <c r="K2827" t="s">
        <v>11198</v>
      </c>
      <c r="L2827" t="s">
        <v>8</v>
      </c>
      <c r="M2827" t="s">
        <v>14</v>
      </c>
      <c r="N2827" t="str">
        <f t="shared" si="308"/>
        <v>F</v>
      </c>
      <c r="O2827" t="s">
        <v>1236</v>
      </c>
      <c r="P2827" t="s">
        <v>1237</v>
      </c>
      <c r="Q2827" t="s">
        <v>221</v>
      </c>
      <c r="R2827">
        <v>4</v>
      </c>
      <c r="S2827">
        <f t="shared" si="309"/>
        <v>2019</v>
      </c>
      <c r="T2827" t="s">
        <v>12</v>
      </c>
      <c r="U2827">
        <v>0.999999999999998</v>
      </c>
      <c r="V2827" t="s">
        <v>3653</v>
      </c>
      <c r="W2827">
        <f>VLOOKUP(Q2827,'PBT Tag Rates'!$B$5:$E$44,4,FALSE)</f>
        <v>0.95971980899999998</v>
      </c>
      <c r="X2827">
        <v>1</v>
      </c>
      <c r="Y2827" s="14">
        <f>IFERROR(LOOKUP(H2827,{30,43,48,53,58,63,68,73,78,83,88,93,97},{42,47,52,57,62,67,72,77,82,87,92,99,100}),999)</f>
        <v>72</v>
      </c>
      <c r="Z2827" s="17">
        <f t="shared" si="310"/>
        <v>5.5555555555555554</v>
      </c>
      <c r="AA2827" s="17">
        <f t="shared" si="311"/>
        <v>5.5555555555555554</v>
      </c>
      <c r="AB2827" s="17">
        <f t="shared" si="312"/>
        <v>11.658097686375321</v>
      </c>
      <c r="AC2827" s="17" t="s">
        <v>17655</v>
      </c>
    </row>
    <row r="2828" spans="1:29" x14ac:dyDescent="0.25">
      <c r="A2828" t="s">
        <v>3339</v>
      </c>
      <c r="B2828" s="151" t="s">
        <v>11199</v>
      </c>
      <c r="C2828" t="s">
        <v>1663</v>
      </c>
      <c r="D2828" s="1">
        <v>45177</v>
      </c>
      <c r="E2828">
        <f t="shared" si="307"/>
        <v>18</v>
      </c>
      <c r="F2828" t="s">
        <v>6</v>
      </c>
      <c r="G2828">
        <v>530</v>
      </c>
      <c r="H2828">
        <f t="shared" si="306"/>
        <v>53</v>
      </c>
      <c r="I2828" t="s">
        <v>7</v>
      </c>
      <c r="J2828" t="s">
        <v>8</v>
      </c>
      <c r="K2828" t="s">
        <v>8</v>
      </c>
      <c r="L2828" t="s">
        <v>8</v>
      </c>
      <c r="M2828" t="s">
        <v>6</v>
      </c>
      <c r="N2828" t="str">
        <f t="shared" si="308"/>
        <v>M</v>
      </c>
      <c r="O2828" t="s">
        <v>542</v>
      </c>
      <c r="P2828" t="s">
        <v>1146</v>
      </c>
      <c r="Q2828" t="s">
        <v>221</v>
      </c>
      <c r="R2828">
        <v>4</v>
      </c>
      <c r="S2828">
        <f t="shared" si="309"/>
        <v>2019</v>
      </c>
      <c r="T2828" t="s">
        <v>12</v>
      </c>
      <c r="U2828">
        <v>1</v>
      </c>
      <c r="V2828" t="s">
        <v>3363</v>
      </c>
      <c r="W2828">
        <f>VLOOKUP(Q2828,'PBT Tag Rates'!$B$5:$E$44,4,FALSE)</f>
        <v>0.95971980899999998</v>
      </c>
      <c r="X2828">
        <v>1</v>
      </c>
      <c r="Y2828" s="14">
        <f>IFERROR(LOOKUP(H2828,{30,43,48,53,58,63,68,73,78,83,88,93,97},{42,47,52,57,62,67,72,77,82,87,92,99,100}),999)</f>
        <v>57</v>
      </c>
      <c r="Z2828" s="17">
        <f t="shared" si="310"/>
        <v>5.5555555555555554</v>
      </c>
      <c r="AA2828" s="17">
        <f t="shared" si="311"/>
        <v>5.5555555555555554</v>
      </c>
      <c r="AB2828" s="17">
        <f t="shared" si="312"/>
        <v>11.658097686375321</v>
      </c>
      <c r="AC2828" s="17" t="s">
        <v>17654</v>
      </c>
    </row>
    <row r="2829" spans="1:29" x14ac:dyDescent="0.25">
      <c r="A2829" t="s">
        <v>3339</v>
      </c>
      <c r="B2829" s="151" t="s">
        <v>11200</v>
      </c>
      <c r="C2829" t="s">
        <v>11201</v>
      </c>
      <c r="D2829" s="1">
        <v>45177</v>
      </c>
      <c r="E2829">
        <f t="shared" si="307"/>
        <v>18</v>
      </c>
      <c r="F2829" t="s">
        <v>6</v>
      </c>
      <c r="G2829">
        <v>800</v>
      </c>
      <c r="H2829">
        <f t="shared" si="306"/>
        <v>80</v>
      </c>
      <c r="I2829" t="s">
        <v>9</v>
      </c>
      <c r="J2829">
        <v>1</v>
      </c>
      <c r="K2829" t="s">
        <v>11202</v>
      </c>
      <c r="L2829" t="s">
        <v>8</v>
      </c>
      <c r="M2829" t="s">
        <v>6</v>
      </c>
      <c r="N2829" t="str">
        <f t="shared" si="308"/>
        <v>M</v>
      </c>
      <c r="O2829" t="s">
        <v>688</v>
      </c>
      <c r="P2829" t="s">
        <v>11203</v>
      </c>
      <c r="Q2829" t="s">
        <v>221</v>
      </c>
      <c r="R2829">
        <v>4</v>
      </c>
      <c r="S2829">
        <f t="shared" si="309"/>
        <v>2019</v>
      </c>
      <c r="T2829" t="s">
        <v>12</v>
      </c>
      <c r="U2829">
        <v>1</v>
      </c>
      <c r="V2829" t="s">
        <v>3876</v>
      </c>
      <c r="W2829">
        <f>VLOOKUP(Q2829,'PBT Tag Rates'!$B$5:$E$44,4,FALSE)</f>
        <v>0.95971980899999998</v>
      </c>
      <c r="X2829">
        <v>1</v>
      </c>
      <c r="Y2829" s="14">
        <f>IFERROR(LOOKUP(H2829,{30,43,48,53,58,63,68,73,78,83,88,93,97},{42,47,52,57,62,67,72,77,82,87,92,99,100}),999)</f>
        <v>82</v>
      </c>
      <c r="Z2829" s="17">
        <f t="shared" si="310"/>
        <v>5.5555555555555554</v>
      </c>
      <c r="AA2829" s="17">
        <f t="shared" si="311"/>
        <v>5.5555555555555554</v>
      </c>
      <c r="AB2829" s="17">
        <f t="shared" si="312"/>
        <v>11.658097686375321</v>
      </c>
      <c r="AC2829" s="17" t="s">
        <v>17654</v>
      </c>
    </row>
    <row r="2830" spans="1:29" x14ac:dyDescent="0.25">
      <c r="A2830" t="s">
        <v>3339</v>
      </c>
      <c r="B2830" s="151" t="s">
        <v>11204</v>
      </c>
      <c r="C2830" t="s">
        <v>11205</v>
      </c>
      <c r="D2830" s="1">
        <v>45177</v>
      </c>
      <c r="E2830">
        <f t="shared" si="307"/>
        <v>18</v>
      </c>
      <c r="F2830" t="s">
        <v>14</v>
      </c>
      <c r="G2830">
        <v>810</v>
      </c>
      <c r="H2830">
        <f t="shared" si="306"/>
        <v>81</v>
      </c>
      <c r="I2830" t="s">
        <v>9</v>
      </c>
      <c r="J2830">
        <v>1</v>
      </c>
      <c r="K2830" t="s">
        <v>11206</v>
      </c>
      <c r="L2830" t="s">
        <v>8</v>
      </c>
      <c r="M2830" t="s">
        <v>14</v>
      </c>
      <c r="N2830" t="str">
        <f t="shared" si="308"/>
        <v>F</v>
      </c>
      <c r="O2830" t="s">
        <v>538</v>
      </c>
      <c r="P2830" t="s">
        <v>539</v>
      </c>
      <c r="Q2830" t="s">
        <v>15</v>
      </c>
      <c r="R2830">
        <v>5</v>
      </c>
      <c r="S2830">
        <f t="shared" si="309"/>
        <v>2018</v>
      </c>
      <c r="T2830" t="s">
        <v>12</v>
      </c>
      <c r="U2830">
        <v>0.999999999999999</v>
      </c>
      <c r="V2830" t="s">
        <v>3363</v>
      </c>
      <c r="W2830">
        <f>VLOOKUP(Q2830,'PBT Tag Rates'!$B$5:$E$44,4,FALSE)</f>
        <v>0.80551598400000002</v>
      </c>
      <c r="X2830">
        <v>1</v>
      </c>
      <c r="Y2830" s="14">
        <f>IFERROR(LOOKUP(H2830,{30,43,48,53,58,63,68,73,78,83,88,93,97},{42,47,52,57,62,67,72,77,82,87,92,99,100}),999)</f>
        <v>82</v>
      </c>
      <c r="Z2830" s="17">
        <f t="shared" si="310"/>
        <v>5.5555555555555554</v>
      </c>
      <c r="AA2830" s="17">
        <f t="shared" si="311"/>
        <v>5.5555555555555554</v>
      </c>
      <c r="AB2830" s="17">
        <f t="shared" si="312"/>
        <v>11.658097686375321</v>
      </c>
      <c r="AC2830" s="17" t="s">
        <v>17654</v>
      </c>
    </row>
    <row r="2831" spans="1:29" x14ac:dyDescent="0.25">
      <c r="A2831" t="s">
        <v>3339</v>
      </c>
      <c r="B2831" s="151" t="s">
        <v>11207</v>
      </c>
      <c r="C2831" t="s">
        <v>1664</v>
      </c>
      <c r="D2831" s="1">
        <v>45177</v>
      </c>
      <c r="E2831">
        <f t="shared" si="307"/>
        <v>18</v>
      </c>
      <c r="F2831" t="s">
        <v>14</v>
      </c>
      <c r="G2831">
        <v>740</v>
      </c>
      <c r="H2831">
        <f t="shared" si="306"/>
        <v>74</v>
      </c>
      <c r="I2831" t="s">
        <v>9</v>
      </c>
      <c r="J2831">
        <v>1</v>
      </c>
      <c r="K2831" t="s">
        <v>8</v>
      </c>
      <c r="L2831" t="s">
        <v>8</v>
      </c>
      <c r="M2831" t="s">
        <v>14</v>
      </c>
      <c r="N2831" t="str">
        <f t="shared" si="308"/>
        <v>F</v>
      </c>
      <c r="O2831" t="s">
        <v>7866</v>
      </c>
      <c r="P2831" t="s">
        <v>11208</v>
      </c>
      <c r="Q2831" t="s">
        <v>221</v>
      </c>
      <c r="R2831">
        <v>4</v>
      </c>
      <c r="S2831">
        <f t="shared" si="309"/>
        <v>2019</v>
      </c>
      <c r="T2831" t="s">
        <v>12</v>
      </c>
      <c r="U2831">
        <v>1.00000000000001</v>
      </c>
      <c r="V2831" t="s">
        <v>3876</v>
      </c>
      <c r="W2831">
        <f>VLOOKUP(Q2831,'PBT Tag Rates'!$B$5:$E$44,4,FALSE)</f>
        <v>0.95971980899999998</v>
      </c>
      <c r="X2831">
        <v>1</v>
      </c>
      <c r="Y2831" s="14">
        <f>IFERROR(LOOKUP(H2831,{30,43,48,53,58,63,68,73,78,83,88,93,97},{42,47,52,57,62,67,72,77,82,87,92,99,100}),999)</f>
        <v>77</v>
      </c>
      <c r="Z2831" s="17">
        <f t="shared" si="310"/>
        <v>5.5555555555555554</v>
      </c>
      <c r="AA2831" s="17">
        <f t="shared" si="311"/>
        <v>5.5555555555555554</v>
      </c>
      <c r="AB2831" s="17">
        <f t="shared" si="312"/>
        <v>11.658097686375321</v>
      </c>
      <c r="AC2831" s="17" t="s">
        <v>17654</v>
      </c>
    </row>
    <row r="2832" spans="1:29" x14ac:dyDescent="0.25">
      <c r="A2832" t="s">
        <v>3339</v>
      </c>
      <c r="B2832" s="151" t="s">
        <v>11209</v>
      </c>
      <c r="C2832" t="s">
        <v>1666</v>
      </c>
      <c r="D2832" s="1">
        <v>45177</v>
      </c>
      <c r="E2832">
        <f t="shared" si="307"/>
        <v>18</v>
      </c>
      <c r="F2832" t="s">
        <v>6</v>
      </c>
      <c r="G2832">
        <v>740</v>
      </c>
      <c r="H2832">
        <f t="shared" si="306"/>
        <v>74</v>
      </c>
      <c r="I2832" t="s">
        <v>9</v>
      </c>
      <c r="J2832">
        <v>1</v>
      </c>
      <c r="K2832" t="s">
        <v>8</v>
      </c>
      <c r="L2832" t="s">
        <v>8</v>
      </c>
      <c r="M2832" t="s">
        <v>6</v>
      </c>
      <c r="N2832" t="str">
        <f t="shared" si="308"/>
        <v>M</v>
      </c>
      <c r="O2832" t="s">
        <v>35</v>
      </c>
      <c r="P2832" t="s">
        <v>1482</v>
      </c>
      <c r="Q2832" t="s">
        <v>15</v>
      </c>
      <c r="R2832">
        <v>5</v>
      </c>
      <c r="S2832">
        <f t="shared" si="309"/>
        <v>2018</v>
      </c>
      <c r="T2832" t="s">
        <v>12</v>
      </c>
      <c r="U2832">
        <v>0.999999999999998</v>
      </c>
      <c r="V2832" t="s">
        <v>3951</v>
      </c>
      <c r="W2832">
        <f>VLOOKUP(Q2832,'PBT Tag Rates'!$B$5:$E$44,4,FALSE)</f>
        <v>0.80551598400000002</v>
      </c>
      <c r="X2832">
        <v>1</v>
      </c>
      <c r="Y2832" s="14">
        <f>IFERROR(LOOKUP(H2832,{30,43,48,53,58,63,68,73,78,83,88,93,97},{42,47,52,57,62,67,72,77,82,87,92,99,100}),999)</f>
        <v>77</v>
      </c>
      <c r="Z2832" s="17">
        <f t="shared" si="310"/>
        <v>5.5555555555555554</v>
      </c>
      <c r="AA2832" s="17">
        <f t="shared" si="311"/>
        <v>5.5555555555555554</v>
      </c>
      <c r="AB2832" s="17">
        <f t="shared" si="312"/>
        <v>11.658097686375321</v>
      </c>
      <c r="AC2832" s="17" t="s">
        <v>17655</v>
      </c>
    </row>
    <row r="2833" spans="1:29" x14ac:dyDescent="0.25">
      <c r="A2833" t="s">
        <v>3339</v>
      </c>
      <c r="B2833" s="151" t="s">
        <v>11210</v>
      </c>
      <c r="C2833" t="s">
        <v>1668</v>
      </c>
      <c r="D2833" s="1">
        <v>45177</v>
      </c>
      <c r="E2833">
        <f t="shared" si="307"/>
        <v>18</v>
      </c>
      <c r="F2833" t="s">
        <v>6</v>
      </c>
      <c r="G2833">
        <v>650</v>
      </c>
      <c r="H2833">
        <f t="shared" si="306"/>
        <v>65</v>
      </c>
      <c r="I2833" t="s">
        <v>9</v>
      </c>
      <c r="J2833">
        <v>1</v>
      </c>
      <c r="K2833" t="s">
        <v>8</v>
      </c>
      <c r="L2833" t="s">
        <v>8</v>
      </c>
      <c r="M2833" t="s">
        <v>6</v>
      </c>
      <c r="N2833" t="str">
        <f t="shared" si="308"/>
        <v>M</v>
      </c>
      <c r="O2833" t="s">
        <v>10908</v>
      </c>
      <c r="P2833" t="s">
        <v>10909</v>
      </c>
      <c r="Q2833" t="s">
        <v>918</v>
      </c>
      <c r="R2833">
        <v>3</v>
      </c>
      <c r="S2833">
        <f t="shared" si="309"/>
        <v>2020</v>
      </c>
      <c r="T2833" t="s">
        <v>12</v>
      </c>
      <c r="U2833">
        <v>1</v>
      </c>
      <c r="V2833" t="s">
        <v>3346</v>
      </c>
      <c r="W2833">
        <f>VLOOKUP(Q2833,'PBT Tag Rates'!$B$5:$E$44,4,FALSE)</f>
        <v>0.98961045999999997</v>
      </c>
      <c r="X2833">
        <v>1</v>
      </c>
      <c r="Y2833" s="14">
        <f>IFERROR(LOOKUP(H2833,{30,43,48,53,58,63,68,73,78,83,88,93,97},{42,47,52,57,62,67,72,77,82,87,92,99,100}),999)</f>
        <v>67</v>
      </c>
      <c r="Z2833" s="17">
        <f t="shared" si="310"/>
        <v>5.5555555555555554</v>
      </c>
      <c r="AA2833" s="17">
        <f t="shared" si="311"/>
        <v>5.5555555555555554</v>
      </c>
      <c r="AB2833" s="17">
        <f t="shared" si="312"/>
        <v>11.658097686375321</v>
      </c>
      <c r="AC2833" s="17" t="s">
        <v>17654</v>
      </c>
    </row>
    <row r="2834" spans="1:29" x14ac:dyDescent="0.25">
      <c r="A2834" t="s">
        <v>3339</v>
      </c>
      <c r="B2834" s="151" t="s">
        <v>11211</v>
      </c>
      <c r="C2834" t="s">
        <v>11212</v>
      </c>
      <c r="D2834" s="1">
        <v>45177</v>
      </c>
      <c r="E2834">
        <f t="shared" si="307"/>
        <v>18</v>
      </c>
      <c r="F2834" t="s">
        <v>14</v>
      </c>
      <c r="G2834">
        <v>750</v>
      </c>
      <c r="H2834">
        <f t="shared" si="306"/>
        <v>75</v>
      </c>
      <c r="I2834" t="s">
        <v>7</v>
      </c>
      <c r="J2834" t="s">
        <v>8</v>
      </c>
      <c r="K2834" t="s">
        <v>11213</v>
      </c>
      <c r="L2834" t="s">
        <v>8</v>
      </c>
      <c r="M2834" t="s">
        <v>14</v>
      </c>
      <c r="N2834" t="str">
        <f t="shared" si="308"/>
        <v>F</v>
      </c>
      <c r="O2834" t="s">
        <v>1785</v>
      </c>
      <c r="P2834" t="s">
        <v>2011</v>
      </c>
      <c r="Q2834" t="s">
        <v>221</v>
      </c>
      <c r="R2834">
        <v>4</v>
      </c>
      <c r="S2834">
        <f t="shared" si="309"/>
        <v>2019</v>
      </c>
      <c r="T2834" t="s">
        <v>12</v>
      </c>
      <c r="U2834">
        <v>1</v>
      </c>
      <c r="V2834" t="s">
        <v>3396</v>
      </c>
      <c r="W2834">
        <f>VLOOKUP(Q2834,'PBT Tag Rates'!$B$5:$E$44,4,FALSE)</f>
        <v>0.95971980899999998</v>
      </c>
      <c r="X2834">
        <v>1</v>
      </c>
      <c r="Y2834" s="14">
        <f>IFERROR(LOOKUP(H2834,{30,43,48,53,58,63,68,73,78,83,88,93,97},{42,47,52,57,62,67,72,77,82,87,92,99,100}),999)</f>
        <v>77</v>
      </c>
      <c r="Z2834" s="17">
        <f t="shared" si="310"/>
        <v>5.5555555555555554</v>
      </c>
      <c r="AA2834" s="17">
        <f t="shared" si="311"/>
        <v>5.5555555555555554</v>
      </c>
      <c r="AB2834" s="17">
        <f t="shared" si="312"/>
        <v>11.658097686375321</v>
      </c>
      <c r="AC2834" s="17" t="s">
        <v>17655</v>
      </c>
    </row>
    <row r="2835" spans="1:29" x14ac:dyDescent="0.25">
      <c r="A2835" t="s">
        <v>3339</v>
      </c>
      <c r="B2835" s="151" t="s">
        <v>11214</v>
      </c>
      <c r="C2835" t="s">
        <v>1669</v>
      </c>
      <c r="D2835" s="1">
        <v>45177</v>
      </c>
      <c r="E2835">
        <f t="shared" si="307"/>
        <v>18</v>
      </c>
      <c r="F2835" t="s">
        <v>6</v>
      </c>
      <c r="G2835">
        <v>790</v>
      </c>
      <c r="H2835">
        <f t="shared" si="306"/>
        <v>79</v>
      </c>
      <c r="I2835" t="s">
        <v>7</v>
      </c>
      <c r="J2835" t="s">
        <v>8</v>
      </c>
      <c r="K2835" t="s">
        <v>11215</v>
      </c>
      <c r="L2835" t="s">
        <v>8</v>
      </c>
      <c r="M2835" t="s">
        <v>759</v>
      </c>
      <c r="N2835" t="str">
        <f t="shared" si="308"/>
        <v>M</v>
      </c>
      <c r="O2835" t="s">
        <v>2942</v>
      </c>
      <c r="P2835" t="s">
        <v>2943</v>
      </c>
      <c r="Q2835" t="s">
        <v>221</v>
      </c>
      <c r="R2835">
        <v>4</v>
      </c>
      <c r="S2835">
        <f t="shared" si="309"/>
        <v>2019</v>
      </c>
      <c r="T2835" t="s">
        <v>12</v>
      </c>
      <c r="U2835">
        <v>1</v>
      </c>
      <c r="V2835" t="s">
        <v>3396</v>
      </c>
      <c r="W2835">
        <f>VLOOKUP(Q2835,'PBT Tag Rates'!$B$5:$E$44,4,FALSE)</f>
        <v>0.95971980899999998</v>
      </c>
      <c r="X2835">
        <v>1</v>
      </c>
      <c r="Y2835" s="14">
        <f>IFERROR(LOOKUP(H2835,{30,43,48,53,58,63,68,73,78,83,88,93,97},{42,47,52,57,62,67,72,77,82,87,92,99,100}),999)</f>
        <v>82</v>
      </c>
      <c r="Z2835" s="17">
        <f t="shared" si="310"/>
        <v>5.5555555555555554</v>
      </c>
      <c r="AA2835" s="17">
        <f t="shared" si="311"/>
        <v>5.5555555555555554</v>
      </c>
      <c r="AB2835" s="17">
        <f t="shared" si="312"/>
        <v>11.658097686375321</v>
      </c>
      <c r="AC2835" s="17" t="s">
        <v>17655</v>
      </c>
    </row>
    <row r="2836" spans="1:29" x14ac:dyDescent="0.25">
      <c r="A2836" t="s">
        <v>3339</v>
      </c>
      <c r="B2836" s="151" t="s">
        <v>11216</v>
      </c>
      <c r="C2836" t="s">
        <v>11217</v>
      </c>
      <c r="D2836" s="1">
        <v>45177</v>
      </c>
      <c r="E2836">
        <f t="shared" si="307"/>
        <v>18</v>
      </c>
      <c r="F2836" t="s">
        <v>6</v>
      </c>
      <c r="G2836">
        <v>760</v>
      </c>
      <c r="H2836">
        <f t="shared" si="306"/>
        <v>76</v>
      </c>
      <c r="I2836" t="s">
        <v>7</v>
      </c>
      <c r="J2836" t="s">
        <v>8</v>
      </c>
      <c r="K2836" t="s">
        <v>11218</v>
      </c>
      <c r="L2836" t="s">
        <v>8</v>
      </c>
      <c r="M2836" t="s">
        <v>6</v>
      </c>
      <c r="N2836" t="str">
        <f t="shared" si="308"/>
        <v>M</v>
      </c>
      <c r="O2836" t="s">
        <v>260</v>
      </c>
      <c r="P2836" t="s">
        <v>6488</v>
      </c>
      <c r="Q2836" t="s">
        <v>221</v>
      </c>
      <c r="R2836">
        <v>4</v>
      </c>
      <c r="S2836">
        <f t="shared" si="309"/>
        <v>2019</v>
      </c>
      <c r="T2836" t="s">
        <v>12</v>
      </c>
      <c r="U2836">
        <v>0.999999999999998</v>
      </c>
      <c r="V2836" t="s">
        <v>3363</v>
      </c>
      <c r="W2836">
        <f>VLOOKUP(Q2836,'PBT Tag Rates'!$B$5:$E$44,4,FALSE)</f>
        <v>0.95971980899999998</v>
      </c>
      <c r="X2836">
        <v>1</v>
      </c>
      <c r="Y2836" s="14">
        <f>IFERROR(LOOKUP(H2836,{30,43,48,53,58,63,68,73,78,83,88,93,97},{42,47,52,57,62,67,72,77,82,87,92,99,100}),999)</f>
        <v>77</v>
      </c>
      <c r="Z2836" s="17">
        <f t="shared" si="310"/>
        <v>5.5555555555555554</v>
      </c>
      <c r="AA2836" s="17">
        <f t="shared" si="311"/>
        <v>5.5555555555555554</v>
      </c>
      <c r="AB2836" s="17">
        <f t="shared" si="312"/>
        <v>11.658097686375321</v>
      </c>
      <c r="AC2836" s="17" t="s">
        <v>17654</v>
      </c>
    </row>
    <row r="2837" spans="1:29" x14ac:dyDescent="0.25">
      <c r="A2837" t="s">
        <v>3339</v>
      </c>
      <c r="B2837" s="151" t="s">
        <v>11219</v>
      </c>
      <c r="C2837" t="s">
        <v>1670</v>
      </c>
      <c r="D2837" s="1">
        <v>45177</v>
      </c>
      <c r="E2837">
        <f t="shared" si="307"/>
        <v>18</v>
      </c>
      <c r="F2837" t="s">
        <v>14</v>
      </c>
      <c r="G2837">
        <v>720</v>
      </c>
      <c r="H2837">
        <f t="shared" si="306"/>
        <v>72</v>
      </c>
      <c r="I2837" t="s">
        <v>7</v>
      </c>
      <c r="J2837" t="s">
        <v>8</v>
      </c>
      <c r="K2837" t="s">
        <v>11220</v>
      </c>
      <c r="L2837" t="s">
        <v>8</v>
      </c>
      <c r="M2837" t="s">
        <v>14</v>
      </c>
      <c r="N2837" t="str">
        <f t="shared" si="308"/>
        <v>F</v>
      </c>
      <c r="O2837" t="s">
        <v>2352</v>
      </c>
      <c r="P2837" t="s">
        <v>8035</v>
      </c>
      <c r="Q2837" t="s">
        <v>221</v>
      </c>
      <c r="R2837">
        <v>4</v>
      </c>
      <c r="S2837">
        <f t="shared" si="309"/>
        <v>2019</v>
      </c>
      <c r="T2837" t="s">
        <v>12</v>
      </c>
      <c r="U2837">
        <v>0.999999999999996</v>
      </c>
      <c r="V2837" t="s">
        <v>3357</v>
      </c>
      <c r="W2837">
        <f>VLOOKUP(Q2837,'PBT Tag Rates'!$B$5:$E$44,4,FALSE)</f>
        <v>0.95971980899999998</v>
      </c>
      <c r="X2837">
        <v>1</v>
      </c>
      <c r="Y2837" s="14">
        <f>IFERROR(LOOKUP(H2837,{30,43,48,53,58,63,68,73,78,83,88,93,97},{42,47,52,57,62,67,72,77,82,87,92,99,100}),999)</f>
        <v>72</v>
      </c>
      <c r="Z2837" s="17">
        <f t="shared" si="310"/>
        <v>5.5555555555555554</v>
      </c>
      <c r="AA2837" s="17">
        <f t="shared" si="311"/>
        <v>5.5555555555555554</v>
      </c>
      <c r="AB2837" s="17">
        <f t="shared" si="312"/>
        <v>11.658097686375321</v>
      </c>
      <c r="AC2837" s="17" t="s">
        <v>17654</v>
      </c>
    </row>
    <row r="2838" spans="1:29" x14ac:dyDescent="0.25">
      <c r="A2838" t="s">
        <v>3339</v>
      </c>
      <c r="B2838" s="151" t="s">
        <v>11221</v>
      </c>
      <c r="C2838" t="s">
        <v>1671</v>
      </c>
      <c r="D2838" s="1">
        <v>45177</v>
      </c>
      <c r="E2838">
        <f t="shared" si="307"/>
        <v>18</v>
      </c>
      <c r="F2838" t="s">
        <v>6</v>
      </c>
      <c r="G2838">
        <v>570</v>
      </c>
      <c r="H2838">
        <f t="shared" ref="H2838:H2901" si="313">G2838/10</f>
        <v>57</v>
      </c>
      <c r="I2838" t="s">
        <v>7</v>
      </c>
      <c r="J2838" t="s">
        <v>8</v>
      </c>
      <c r="K2838" t="s">
        <v>8</v>
      </c>
      <c r="L2838" t="s">
        <v>8</v>
      </c>
      <c r="M2838" t="s">
        <v>6</v>
      </c>
      <c r="N2838" t="str">
        <f t="shared" si="308"/>
        <v>M</v>
      </c>
      <c r="O2838" t="s">
        <v>2790</v>
      </c>
      <c r="P2838" t="s">
        <v>2791</v>
      </c>
      <c r="Q2838" t="s">
        <v>918</v>
      </c>
      <c r="R2838">
        <v>3</v>
      </c>
      <c r="S2838">
        <f t="shared" si="309"/>
        <v>2020</v>
      </c>
      <c r="T2838" t="s">
        <v>12</v>
      </c>
      <c r="U2838">
        <v>1</v>
      </c>
      <c r="V2838" t="s">
        <v>3357</v>
      </c>
      <c r="W2838">
        <f>VLOOKUP(Q2838,'PBT Tag Rates'!$B$5:$E$44,4,FALSE)</f>
        <v>0.98961045999999997</v>
      </c>
      <c r="X2838">
        <v>1</v>
      </c>
      <c r="Y2838" s="14">
        <f>IFERROR(LOOKUP(H2838,{30,43,48,53,58,63,68,73,78,83,88,93,97},{42,47,52,57,62,67,72,77,82,87,92,99,100}),999)</f>
        <v>57</v>
      </c>
      <c r="Z2838" s="17">
        <f t="shared" si="310"/>
        <v>5.5555555555555554</v>
      </c>
      <c r="AA2838" s="17">
        <f t="shared" si="311"/>
        <v>5.5555555555555554</v>
      </c>
      <c r="AB2838" s="17">
        <f t="shared" si="312"/>
        <v>11.658097686375321</v>
      </c>
      <c r="AC2838" s="17" t="s">
        <v>17654</v>
      </c>
    </row>
    <row r="2839" spans="1:29" x14ac:dyDescent="0.25">
      <c r="A2839" t="s">
        <v>3339</v>
      </c>
      <c r="B2839" s="151" t="s">
        <v>11222</v>
      </c>
      <c r="C2839" t="s">
        <v>1672</v>
      </c>
      <c r="D2839" s="1">
        <v>45177</v>
      </c>
      <c r="E2839">
        <f t="shared" ref="E2839:E2902" si="314">IF(D2839&lt;=$D$3,70,18)</f>
        <v>18</v>
      </c>
      <c r="F2839" t="s">
        <v>14</v>
      </c>
      <c r="G2839">
        <v>760</v>
      </c>
      <c r="H2839">
        <f t="shared" si="313"/>
        <v>76</v>
      </c>
      <c r="I2839" t="s">
        <v>7</v>
      </c>
      <c r="J2839" t="s">
        <v>8</v>
      </c>
      <c r="K2839" t="s">
        <v>11223</v>
      </c>
      <c r="L2839" t="s">
        <v>8</v>
      </c>
      <c r="M2839" t="s">
        <v>14</v>
      </c>
      <c r="N2839" t="str">
        <f t="shared" ref="N2839:N2902" si="315">IF(M2839="U",F2839,M2839)</f>
        <v>F</v>
      </c>
      <c r="O2839" t="s">
        <v>11224</v>
      </c>
      <c r="P2839" t="s">
        <v>11225</v>
      </c>
      <c r="Q2839" t="s">
        <v>9233</v>
      </c>
      <c r="R2839">
        <v>4</v>
      </c>
      <c r="S2839">
        <f t="shared" ref="S2839:S2902" si="316">IFERROR($S$3-R2839,"U")</f>
        <v>2019</v>
      </c>
      <c r="T2839" t="s">
        <v>12</v>
      </c>
      <c r="U2839">
        <v>1</v>
      </c>
      <c r="V2839" t="s">
        <v>9234</v>
      </c>
      <c r="W2839">
        <f>VLOOKUP(Q2839,'PBT Tag Rates'!$B$5:$E$44,4,FALSE)</f>
        <v>0.56498000000000004</v>
      </c>
      <c r="X2839">
        <v>1</v>
      </c>
      <c r="Y2839" s="14">
        <f>IFERROR(LOOKUP(H2839,{30,43,48,53,58,63,68,73,78,83,88,93,97},{42,47,52,57,62,67,72,77,82,87,92,99,100}),999)</f>
        <v>77</v>
      </c>
      <c r="Z2839" s="17">
        <f t="shared" ref="Z2839:Z2902" si="317">IF(D2839&lt;$D$3,X2839/$Z$3,X2839/$Z$4)</f>
        <v>5.5555555555555554</v>
      </c>
      <c r="AA2839" s="17">
        <f t="shared" ref="AA2839:AA2902" si="318">Z2839*(1+$AA$4)</f>
        <v>5.5555555555555554</v>
      </c>
      <c r="AB2839" s="17">
        <f t="shared" ref="AB2839:AB2902" si="319">IF(D2839&lt;$D$3,AA2839/$AB$3,AA2839/$AB$4)</f>
        <v>11.658097686375321</v>
      </c>
      <c r="AC2839" s="17" t="s">
        <v>17655</v>
      </c>
    </row>
    <row r="2840" spans="1:29" x14ac:dyDescent="0.25">
      <c r="A2840" t="s">
        <v>3339</v>
      </c>
      <c r="B2840" s="151" t="s">
        <v>11226</v>
      </c>
      <c r="C2840" t="s">
        <v>11227</v>
      </c>
      <c r="D2840" s="1">
        <v>45177</v>
      </c>
      <c r="E2840">
        <f t="shared" si="314"/>
        <v>18</v>
      </c>
      <c r="F2840" t="s">
        <v>6</v>
      </c>
      <c r="G2840">
        <v>810</v>
      </c>
      <c r="H2840">
        <f t="shared" si="313"/>
        <v>81</v>
      </c>
      <c r="I2840" t="s">
        <v>7</v>
      </c>
      <c r="J2840" t="s">
        <v>8</v>
      </c>
      <c r="K2840" t="s">
        <v>11228</v>
      </c>
      <c r="L2840" t="s">
        <v>8</v>
      </c>
      <c r="M2840" t="s">
        <v>6</v>
      </c>
      <c r="N2840" t="str">
        <f t="shared" si="315"/>
        <v>M</v>
      </c>
      <c r="O2840" t="s">
        <v>892</v>
      </c>
      <c r="P2840" t="s">
        <v>1285</v>
      </c>
      <c r="Q2840" t="s">
        <v>221</v>
      </c>
      <c r="R2840">
        <v>4</v>
      </c>
      <c r="S2840">
        <f t="shared" si="316"/>
        <v>2019</v>
      </c>
      <c r="T2840" t="s">
        <v>12</v>
      </c>
      <c r="U2840">
        <v>1</v>
      </c>
      <c r="V2840" t="s">
        <v>3363</v>
      </c>
      <c r="W2840">
        <f>VLOOKUP(Q2840,'PBT Tag Rates'!$B$5:$E$44,4,FALSE)</f>
        <v>0.95971980899999998</v>
      </c>
      <c r="X2840">
        <v>1</v>
      </c>
      <c r="Y2840" s="14">
        <f>IFERROR(LOOKUP(H2840,{30,43,48,53,58,63,68,73,78,83,88,93,97},{42,47,52,57,62,67,72,77,82,87,92,99,100}),999)</f>
        <v>82</v>
      </c>
      <c r="Z2840" s="17">
        <f t="shared" si="317"/>
        <v>5.5555555555555554</v>
      </c>
      <c r="AA2840" s="17">
        <f t="shared" si="318"/>
        <v>5.5555555555555554</v>
      </c>
      <c r="AB2840" s="17">
        <f t="shared" si="319"/>
        <v>11.658097686375321</v>
      </c>
      <c r="AC2840" s="17" t="s">
        <v>17654</v>
      </c>
    </row>
    <row r="2841" spans="1:29" x14ac:dyDescent="0.25">
      <c r="A2841" t="s">
        <v>3339</v>
      </c>
      <c r="B2841" s="151" t="s">
        <v>11229</v>
      </c>
      <c r="C2841" t="s">
        <v>11230</v>
      </c>
      <c r="D2841" s="1">
        <v>45177</v>
      </c>
      <c r="E2841">
        <f t="shared" si="314"/>
        <v>18</v>
      </c>
      <c r="F2841" t="s">
        <v>14</v>
      </c>
      <c r="G2841">
        <v>760</v>
      </c>
      <c r="H2841">
        <f t="shared" si="313"/>
        <v>76</v>
      </c>
      <c r="I2841" t="s">
        <v>7</v>
      </c>
      <c r="J2841" t="s">
        <v>8</v>
      </c>
      <c r="K2841" t="s">
        <v>11231</v>
      </c>
      <c r="L2841" t="s">
        <v>8</v>
      </c>
      <c r="M2841" t="s">
        <v>14</v>
      </c>
      <c r="N2841" t="str">
        <f t="shared" si="315"/>
        <v>F</v>
      </c>
      <c r="O2841" t="s">
        <v>2050</v>
      </c>
      <c r="P2841" t="s">
        <v>2051</v>
      </c>
      <c r="Q2841" t="s">
        <v>221</v>
      </c>
      <c r="R2841">
        <v>4</v>
      </c>
      <c r="S2841">
        <f t="shared" si="316"/>
        <v>2019</v>
      </c>
      <c r="T2841" t="s">
        <v>12</v>
      </c>
      <c r="U2841">
        <v>1</v>
      </c>
      <c r="V2841" t="s">
        <v>3346</v>
      </c>
      <c r="W2841">
        <f>VLOOKUP(Q2841,'PBT Tag Rates'!$B$5:$E$44,4,FALSE)</f>
        <v>0.95971980899999998</v>
      </c>
      <c r="X2841">
        <v>1</v>
      </c>
      <c r="Y2841" s="14">
        <f>IFERROR(LOOKUP(H2841,{30,43,48,53,58,63,68,73,78,83,88,93,97},{42,47,52,57,62,67,72,77,82,87,92,99,100}),999)</f>
        <v>77</v>
      </c>
      <c r="Z2841" s="17">
        <f t="shared" si="317"/>
        <v>5.5555555555555554</v>
      </c>
      <c r="AA2841" s="17">
        <f t="shared" si="318"/>
        <v>5.5555555555555554</v>
      </c>
      <c r="AB2841" s="17">
        <f t="shared" si="319"/>
        <v>11.658097686375321</v>
      </c>
      <c r="AC2841" s="17" t="s">
        <v>17654</v>
      </c>
    </row>
    <row r="2842" spans="1:29" x14ac:dyDescent="0.25">
      <c r="A2842" t="s">
        <v>3339</v>
      </c>
      <c r="B2842" s="151" t="s">
        <v>11232</v>
      </c>
      <c r="C2842" t="s">
        <v>1675</v>
      </c>
      <c r="D2842" s="1">
        <v>45177</v>
      </c>
      <c r="E2842">
        <f t="shared" si="314"/>
        <v>18</v>
      </c>
      <c r="F2842" t="s">
        <v>14</v>
      </c>
      <c r="G2842">
        <v>730</v>
      </c>
      <c r="H2842">
        <f t="shared" si="313"/>
        <v>73</v>
      </c>
      <c r="I2842" t="s">
        <v>7</v>
      </c>
      <c r="J2842" t="s">
        <v>8</v>
      </c>
      <c r="K2842" t="s">
        <v>11233</v>
      </c>
      <c r="L2842" t="s">
        <v>8</v>
      </c>
      <c r="M2842" t="s">
        <v>14</v>
      </c>
      <c r="N2842" t="str">
        <f t="shared" si="315"/>
        <v>F</v>
      </c>
      <c r="O2842" t="s">
        <v>1081</v>
      </c>
      <c r="P2842" t="s">
        <v>1392</v>
      </c>
      <c r="Q2842" t="s">
        <v>221</v>
      </c>
      <c r="R2842">
        <v>4</v>
      </c>
      <c r="S2842">
        <f t="shared" si="316"/>
        <v>2019</v>
      </c>
      <c r="T2842" t="s">
        <v>12</v>
      </c>
      <c r="U2842">
        <v>0.999999999999996</v>
      </c>
      <c r="V2842" t="s">
        <v>3386</v>
      </c>
      <c r="W2842">
        <f>VLOOKUP(Q2842,'PBT Tag Rates'!$B$5:$E$44,4,FALSE)</f>
        <v>0.95971980899999998</v>
      </c>
      <c r="X2842">
        <v>1</v>
      </c>
      <c r="Y2842" s="14">
        <f>IFERROR(LOOKUP(H2842,{30,43,48,53,58,63,68,73,78,83,88,93,97},{42,47,52,57,62,67,72,77,82,87,92,99,100}),999)</f>
        <v>77</v>
      </c>
      <c r="Z2842" s="17">
        <f t="shared" si="317"/>
        <v>5.5555555555555554</v>
      </c>
      <c r="AA2842" s="17">
        <f t="shared" si="318"/>
        <v>5.5555555555555554</v>
      </c>
      <c r="AB2842" s="17">
        <f t="shared" si="319"/>
        <v>11.658097686375321</v>
      </c>
      <c r="AC2842" s="17" t="s">
        <v>17654</v>
      </c>
    </row>
    <row r="2843" spans="1:29" x14ac:dyDescent="0.25">
      <c r="A2843" t="s">
        <v>3339</v>
      </c>
      <c r="B2843" s="151" t="s">
        <v>11234</v>
      </c>
      <c r="C2843" t="s">
        <v>1676</v>
      </c>
      <c r="D2843" s="1">
        <v>45177</v>
      </c>
      <c r="E2843">
        <f t="shared" si="314"/>
        <v>18</v>
      </c>
      <c r="F2843" t="s">
        <v>6</v>
      </c>
      <c r="G2843">
        <v>620</v>
      </c>
      <c r="H2843">
        <f t="shared" si="313"/>
        <v>62</v>
      </c>
      <c r="I2843" t="s">
        <v>7</v>
      </c>
      <c r="J2843" t="s">
        <v>8</v>
      </c>
      <c r="K2843" t="s">
        <v>8</v>
      </c>
      <c r="L2843" t="s">
        <v>8</v>
      </c>
      <c r="M2843" t="s">
        <v>6</v>
      </c>
      <c r="N2843" t="str">
        <f t="shared" si="315"/>
        <v>M</v>
      </c>
      <c r="O2843" t="s">
        <v>8</v>
      </c>
      <c r="P2843" t="s">
        <v>8</v>
      </c>
      <c r="Q2843" t="s">
        <v>11</v>
      </c>
      <c r="R2843" t="s">
        <v>8</v>
      </c>
      <c r="S2843" t="str">
        <f t="shared" si="316"/>
        <v>U</v>
      </c>
      <c r="T2843" t="s">
        <v>12</v>
      </c>
      <c r="U2843">
        <v>0.999999999999998</v>
      </c>
      <c r="V2843" t="s">
        <v>11</v>
      </c>
      <c r="W2843" t="e">
        <f>VLOOKUP(Q2843,'PBT Tag Rates'!$B$5:$E$44,4,FALSE)</f>
        <v>#N/A</v>
      </c>
      <c r="X2843">
        <v>1</v>
      </c>
      <c r="Y2843" s="14">
        <f>IFERROR(LOOKUP(H2843,{30,43,48,53,58,63,68,73,78,83,88,93,97},{42,47,52,57,62,67,72,77,82,87,92,99,100}),999)</f>
        <v>62</v>
      </c>
      <c r="Z2843" s="17">
        <f t="shared" si="317"/>
        <v>5.5555555555555554</v>
      </c>
      <c r="AA2843" s="17">
        <f t="shared" si="318"/>
        <v>5.5555555555555554</v>
      </c>
      <c r="AB2843" s="17">
        <f t="shared" si="319"/>
        <v>11.658097686375321</v>
      </c>
      <c r="AC2843" s="17" t="s">
        <v>17654</v>
      </c>
    </row>
    <row r="2844" spans="1:29" x14ac:dyDescent="0.25">
      <c r="A2844" t="s">
        <v>3339</v>
      </c>
      <c r="B2844" s="151" t="s">
        <v>11235</v>
      </c>
      <c r="C2844" t="s">
        <v>11236</v>
      </c>
      <c r="D2844" s="1">
        <v>45177</v>
      </c>
      <c r="E2844">
        <f t="shared" si="314"/>
        <v>18</v>
      </c>
      <c r="F2844" t="s">
        <v>6</v>
      </c>
      <c r="G2844">
        <v>760</v>
      </c>
      <c r="H2844">
        <f t="shared" si="313"/>
        <v>76</v>
      </c>
      <c r="I2844" t="s">
        <v>7</v>
      </c>
      <c r="J2844" t="s">
        <v>8</v>
      </c>
      <c r="K2844" t="s">
        <v>11237</v>
      </c>
      <c r="L2844" t="s">
        <v>8</v>
      </c>
      <c r="M2844" t="s">
        <v>6</v>
      </c>
      <c r="N2844" t="str">
        <f t="shared" si="315"/>
        <v>M</v>
      </c>
      <c r="O2844" t="s">
        <v>8</v>
      </c>
      <c r="P2844" t="s">
        <v>8</v>
      </c>
      <c r="Q2844" t="s">
        <v>11</v>
      </c>
      <c r="R2844" t="s">
        <v>8</v>
      </c>
      <c r="S2844" t="str">
        <f t="shared" si="316"/>
        <v>U</v>
      </c>
      <c r="T2844" t="s">
        <v>12</v>
      </c>
      <c r="U2844">
        <v>0.999999999999997</v>
      </c>
      <c r="V2844" t="s">
        <v>11</v>
      </c>
      <c r="W2844" t="e">
        <f>VLOOKUP(Q2844,'PBT Tag Rates'!$B$5:$E$44,4,FALSE)</f>
        <v>#N/A</v>
      </c>
      <c r="X2844">
        <v>1</v>
      </c>
      <c r="Y2844" s="14">
        <f>IFERROR(LOOKUP(H2844,{30,43,48,53,58,63,68,73,78,83,88,93,97},{42,47,52,57,62,67,72,77,82,87,92,99,100}),999)</f>
        <v>77</v>
      </c>
      <c r="Z2844" s="17">
        <f t="shared" si="317"/>
        <v>5.5555555555555554</v>
      </c>
      <c r="AA2844" s="17">
        <f t="shared" si="318"/>
        <v>5.5555555555555554</v>
      </c>
      <c r="AB2844" s="17">
        <f t="shared" si="319"/>
        <v>11.658097686375321</v>
      </c>
      <c r="AC2844" s="17" t="s">
        <v>17654</v>
      </c>
    </row>
    <row r="2845" spans="1:29" x14ac:dyDescent="0.25">
      <c r="A2845" t="s">
        <v>3339</v>
      </c>
      <c r="B2845" s="151" t="s">
        <v>11238</v>
      </c>
      <c r="C2845" t="s">
        <v>11239</v>
      </c>
      <c r="D2845" s="1">
        <v>45177</v>
      </c>
      <c r="E2845">
        <f t="shared" si="314"/>
        <v>18</v>
      </c>
      <c r="F2845" t="s">
        <v>6</v>
      </c>
      <c r="G2845">
        <v>750</v>
      </c>
      <c r="H2845">
        <f t="shared" si="313"/>
        <v>75</v>
      </c>
      <c r="I2845" t="s">
        <v>7</v>
      </c>
      <c r="J2845" t="s">
        <v>8</v>
      </c>
      <c r="K2845" t="s">
        <v>11240</v>
      </c>
      <c r="L2845" t="s">
        <v>8</v>
      </c>
      <c r="M2845" t="s">
        <v>6</v>
      </c>
      <c r="N2845" t="str">
        <f t="shared" si="315"/>
        <v>M</v>
      </c>
      <c r="O2845" t="s">
        <v>8</v>
      </c>
      <c r="P2845" t="s">
        <v>8</v>
      </c>
      <c r="Q2845" t="s">
        <v>11</v>
      </c>
      <c r="R2845" t="s">
        <v>8</v>
      </c>
      <c r="S2845" t="str">
        <f t="shared" si="316"/>
        <v>U</v>
      </c>
      <c r="T2845" t="s">
        <v>12</v>
      </c>
      <c r="U2845">
        <v>0.999999999999997</v>
      </c>
      <c r="V2845" t="s">
        <v>11</v>
      </c>
      <c r="W2845" t="e">
        <f>VLOOKUP(Q2845,'PBT Tag Rates'!$B$5:$E$44,4,FALSE)</f>
        <v>#N/A</v>
      </c>
      <c r="X2845">
        <v>1</v>
      </c>
      <c r="Y2845" s="14">
        <f>IFERROR(LOOKUP(H2845,{30,43,48,53,58,63,68,73,78,83,88,93,97},{42,47,52,57,62,67,72,77,82,87,92,99,100}),999)</f>
        <v>77</v>
      </c>
      <c r="Z2845" s="17">
        <f t="shared" si="317"/>
        <v>5.5555555555555554</v>
      </c>
      <c r="AA2845" s="17">
        <f t="shared" si="318"/>
        <v>5.5555555555555554</v>
      </c>
      <c r="AB2845" s="17">
        <f t="shared" si="319"/>
        <v>11.658097686375321</v>
      </c>
      <c r="AC2845" s="17" t="s">
        <v>17654</v>
      </c>
    </row>
    <row r="2846" spans="1:29" x14ac:dyDescent="0.25">
      <c r="A2846" t="s">
        <v>3339</v>
      </c>
      <c r="B2846" s="151" t="s">
        <v>11241</v>
      </c>
      <c r="C2846" t="s">
        <v>1677</v>
      </c>
      <c r="D2846" s="1">
        <v>45177</v>
      </c>
      <c r="E2846">
        <f t="shared" si="314"/>
        <v>18</v>
      </c>
      <c r="F2846" t="s">
        <v>14</v>
      </c>
      <c r="G2846">
        <v>740</v>
      </c>
      <c r="H2846">
        <f t="shared" si="313"/>
        <v>74</v>
      </c>
      <c r="I2846" t="s">
        <v>7</v>
      </c>
      <c r="J2846" t="s">
        <v>8</v>
      </c>
      <c r="K2846" t="s">
        <v>11242</v>
      </c>
      <c r="L2846" t="s">
        <v>8</v>
      </c>
      <c r="M2846" t="s">
        <v>14</v>
      </c>
      <c r="N2846" t="str">
        <f t="shared" si="315"/>
        <v>F</v>
      </c>
      <c r="O2846" t="s">
        <v>8</v>
      </c>
      <c r="P2846" t="s">
        <v>8</v>
      </c>
      <c r="Q2846" t="s">
        <v>11</v>
      </c>
      <c r="R2846" t="s">
        <v>8</v>
      </c>
      <c r="S2846" t="str">
        <f t="shared" si="316"/>
        <v>U</v>
      </c>
      <c r="T2846" t="s">
        <v>12</v>
      </c>
      <c r="U2846">
        <v>0.999999999999994</v>
      </c>
      <c r="V2846" t="s">
        <v>11</v>
      </c>
      <c r="W2846" t="e">
        <f>VLOOKUP(Q2846,'PBT Tag Rates'!$B$5:$E$44,4,FALSE)</f>
        <v>#N/A</v>
      </c>
      <c r="X2846">
        <v>1</v>
      </c>
      <c r="Y2846" s="14">
        <f>IFERROR(LOOKUP(H2846,{30,43,48,53,58,63,68,73,78,83,88,93,97},{42,47,52,57,62,67,72,77,82,87,92,99,100}),999)</f>
        <v>77</v>
      </c>
      <c r="Z2846" s="17">
        <f t="shared" si="317"/>
        <v>5.5555555555555554</v>
      </c>
      <c r="AA2846" s="17">
        <f t="shared" si="318"/>
        <v>5.5555555555555554</v>
      </c>
      <c r="AB2846" s="17">
        <f t="shared" si="319"/>
        <v>11.658097686375321</v>
      </c>
      <c r="AC2846" s="17" t="s">
        <v>17654</v>
      </c>
    </row>
    <row r="2847" spans="1:29" x14ac:dyDescent="0.25">
      <c r="A2847" t="s">
        <v>3339</v>
      </c>
      <c r="B2847" s="151" t="s">
        <v>11243</v>
      </c>
      <c r="C2847" t="s">
        <v>11244</v>
      </c>
      <c r="D2847" s="1">
        <v>45177</v>
      </c>
      <c r="E2847">
        <f t="shared" si="314"/>
        <v>18</v>
      </c>
      <c r="F2847" t="s">
        <v>6</v>
      </c>
      <c r="G2847">
        <v>770</v>
      </c>
      <c r="H2847">
        <f t="shared" si="313"/>
        <v>77</v>
      </c>
      <c r="I2847" t="s">
        <v>7</v>
      </c>
      <c r="J2847" t="s">
        <v>8</v>
      </c>
      <c r="K2847" t="s">
        <v>11245</v>
      </c>
      <c r="L2847" t="s">
        <v>8</v>
      </c>
      <c r="M2847" t="s">
        <v>6</v>
      </c>
      <c r="N2847" t="str">
        <f t="shared" si="315"/>
        <v>M</v>
      </c>
      <c r="O2847" t="s">
        <v>2755</v>
      </c>
      <c r="P2847" t="s">
        <v>6664</v>
      </c>
      <c r="Q2847" t="s">
        <v>221</v>
      </c>
      <c r="R2847">
        <v>4</v>
      </c>
      <c r="S2847">
        <f t="shared" si="316"/>
        <v>2019</v>
      </c>
      <c r="T2847" t="s">
        <v>12</v>
      </c>
      <c r="U2847">
        <v>1</v>
      </c>
      <c r="V2847" t="s">
        <v>3396</v>
      </c>
      <c r="W2847">
        <f>VLOOKUP(Q2847,'PBT Tag Rates'!$B$5:$E$44,4,FALSE)</f>
        <v>0.95971980899999998</v>
      </c>
      <c r="X2847">
        <v>1</v>
      </c>
      <c r="Y2847" s="14">
        <f>IFERROR(LOOKUP(H2847,{30,43,48,53,58,63,68,73,78,83,88,93,97},{42,47,52,57,62,67,72,77,82,87,92,99,100}),999)</f>
        <v>77</v>
      </c>
      <c r="Z2847" s="17">
        <f t="shared" si="317"/>
        <v>5.5555555555555554</v>
      </c>
      <c r="AA2847" s="17">
        <f t="shared" si="318"/>
        <v>5.5555555555555554</v>
      </c>
      <c r="AB2847" s="17">
        <f t="shared" si="319"/>
        <v>11.658097686375321</v>
      </c>
      <c r="AC2847" s="17" t="s">
        <v>17655</v>
      </c>
    </row>
    <row r="2848" spans="1:29" x14ac:dyDescent="0.25">
      <c r="A2848" t="s">
        <v>3339</v>
      </c>
      <c r="B2848" s="151" t="s">
        <v>11246</v>
      </c>
      <c r="C2848" t="s">
        <v>1678</v>
      </c>
      <c r="D2848" s="1">
        <v>45177</v>
      </c>
      <c r="E2848">
        <f t="shared" si="314"/>
        <v>18</v>
      </c>
      <c r="F2848" t="s">
        <v>14</v>
      </c>
      <c r="G2848">
        <v>760</v>
      </c>
      <c r="H2848">
        <f t="shared" si="313"/>
        <v>76</v>
      </c>
      <c r="I2848" t="s">
        <v>9</v>
      </c>
      <c r="J2848">
        <v>1</v>
      </c>
      <c r="K2848" t="s">
        <v>8</v>
      </c>
      <c r="L2848" t="s">
        <v>8</v>
      </c>
      <c r="M2848" t="s">
        <v>14</v>
      </c>
      <c r="N2848" t="str">
        <f t="shared" si="315"/>
        <v>F</v>
      </c>
      <c r="O2848" t="s">
        <v>516</v>
      </c>
      <c r="P2848" t="s">
        <v>11247</v>
      </c>
      <c r="Q2848" t="s">
        <v>221</v>
      </c>
      <c r="R2848">
        <v>4</v>
      </c>
      <c r="S2848">
        <f t="shared" si="316"/>
        <v>2019</v>
      </c>
      <c r="T2848" t="s">
        <v>12</v>
      </c>
      <c r="U2848">
        <v>1.00000000000001</v>
      </c>
      <c r="V2848" t="s">
        <v>3951</v>
      </c>
      <c r="W2848">
        <f>VLOOKUP(Q2848,'PBT Tag Rates'!$B$5:$E$44,4,FALSE)</f>
        <v>0.95971980899999998</v>
      </c>
      <c r="X2848">
        <v>1</v>
      </c>
      <c r="Y2848" s="14">
        <f>IFERROR(LOOKUP(H2848,{30,43,48,53,58,63,68,73,78,83,88,93,97},{42,47,52,57,62,67,72,77,82,87,92,99,100}),999)</f>
        <v>77</v>
      </c>
      <c r="Z2848" s="17">
        <f t="shared" si="317"/>
        <v>5.5555555555555554</v>
      </c>
      <c r="AA2848" s="17">
        <f t="shared" si="318"/>
        <v>5.5555555555555554</v>
      </c>
      <c r="AB2848" s="17">
        <f t="shared" si="319"/>
        <v>11.658097686375321</v>
      </c>
      <c r="AC2848" s="17" t="s">
        <v>17655</v>
      </c>
    </row>
    <row r="2849" spans="1:29" x14ac:dyDescent="0.25">
      <c r="A2849" t="s">
        <v>3339</v>
      </c>
      <c r="B2849" s="151" t="s">
        <v>11248</v>
      </c>
      <c r="C2849" t="s">
        <v>1679</v>
      </c>
      <c r="D2849" s="1">
        <v>45177</v>
      </c>
      <c r="E2849">
        <f t="shared" si="314"/>
        <v>18</v>
      </c>
      <c r="F2849" t="s">
        <v>14</v>
      </c>
      <c r="G2849">
        <v>700</v>
      </c>
      <c r="H2849">
        <f t="shared" si="313"/>
        <v>70</v>
      </c>
      <c r="I2849" t="s">
        <v>7</v>
      </c>
      <c r="J2849" t="s">
        <v>8</v>
      </c>
      <c r="K2849" t="s">
        <v>11249</v>
      </c>
      <c r="L2849" t="s">
        <v>8</v>
      </c>
      <c r="M2849" t="s">
        <v>14</v>
      </c>
      <c r="N2849" t="str">
        <f t="shared" si="315"/>
        <v>F</v>
      </c>
      <c r="O2849" t="s">
        <v>534</v>
      </c>
      <c r="P2849" t="s">
        <v>535</v>
      </c>
      <c r="Q2849" t="s">
        <v>221</v>
      </c>
      <c r="R2849">
        <v>4</v>
      </c>
      <c r="S2849">
        <f t="shared" si="316"/>
        <v>2019</v>
      </c>
      <c r="T2849" t="s">
        <v>12</v>
      </c>
      <c r="U2849">
        <v>0.999999999999994</v>
      </c>
      <c r="V2849" t="s">
        <v>3396</v>
      </c>
      <c r="W2849">
        <f>VLOOKUP(Q2849,'PBT Tag Rates'!$B$5:$E$44,4,FALSE)</f>
        <v>0.95971980899999998</v>
      </c>
      <c r="X2849">
        <v>1</v>
      </c>
      <c r="Y2849" s="14">
        <f>IFERROR(LOOKUP(H2849,{30,43,48,53,58,63,68,73,78,83,88,93,97},{42,47,52,57,62,67,72,77,82,87,92,99,100}),999)</f>
        <v>72</v>
      </c>
      <c r="Z2849" s="17">
        <f t="shared" si="317"/>
        <v>5.5555555555555554</v>
      </c>
      <c r="AA2849" s="17">
        <f t="shared" si="318"/>
        <v>5.5555555555555554</v>
      </c>
      <c r="AB2849" s="17">
        <f t="shared" si="319"/>
        <v>11.658097686375321</v>
      </c>
      <c r="AC2849" s="17" t="s">
        <v>17655</v>
      </c>
    </row>
    <row r="2850" spans="1:29" x14ac:dyDescent="0.25">
      <c r="A2850" t="s">
        <v>3339</v>
      </c>
      <c r="B2850" s="151" t="s">
        <v>11250</v>
      </c>
      <c r="C2850" t="s">
        <v>11251</v>
      </c>
      <c r="D2850" s="1">
        <v>45177</v>
      </c>
      <c r="E2850">
        <f t="shared" si="314"/>
        <v>18</v>
      </c>
      <c r="F2850" t="s">
        <v>14</v>
      </c>
      <c r="G2850">
        <v>780</v>
      </c>
      <c r="H2850">
        <f t="shared" si="313"/>
        <v>78</v>
      </c>
      <c r="I2850" t="s">
        <v>7</v>
      </c>
      <c r="J2850" t="s">
        <v>8</v>
      </c>
      <c r="K2850" t="s">
        <v>11252</v>
      </c>
      <c r="L2850" t="s">
        <v>8</v>
      </c>
      <c r="M2850" t="s">
        <v>14</v>
      </c>
      <c r="N2850" t="str">
        <f t="shared" si="315"/>
        <v>F</v>
      </c>
      <c r="O2850" t="s">
        <v>888</v>
      </c>
      <c r="P2850" t="s">
        <v>889</v>
      </c>
      <c r="Q2850" t="s">
        <v>221</v>
      </c>
      <c r="R2850">
        <v>4</v>
      </c>
      <c r="S2850">
        <f t="shared" si="316"/>
        <v>2019</v>
      </c>
      <c r="T2850" t="s">
        <v>12</v>
      </c>
      <c r="U2850">
        <v>0.999999999999999</v>
      </c>
      <c r="V2850" t="s">
        <v>3386</v>
      </c>
      <c r="W2850">
        <f>VLOOKUP(Q2850,'PBT Tag Rates'!$B$5:$E$44,4,FALSE)</f>
        <v>0.95971980899999998</v>
      </c>
      <c r="X2850">
        <v>1</v>
      </c>
      <c r="Y2850" s="14">
        <f>IFERROR(LOOKUP(H2850,{30,43,48,53,58,63,68,73,78,83,88,93,97},{42,47,52,57,62,67,72,77,82,87,92,99,100}),999)</f>
        <v>82</v>
      </c>
      <c r="Z2850" s="17">
        <f t="shared" si="317"/>
        <v>5.5555555555555554</v>
      </c>
      <c r="AA2850" s="17">
        <f t="shared" si="318"/>
        <v>5.5555555555555554</v>
      </c>
      <c r="AB2850" s="17">
        <f t="shared" si="319"/>
        <v>11.658097686375321</v>
      </c>
      <c r="AC2850" s="17" t="s">
        <v>17654</v>
      </c>
    </row>
    <row r="2851" spans="1:29" x14ac:dyDescent="0.25">
      <c r="A2851" t="s">
        <v>3339</v>
      </c>
      <c r="B2851" s="151" t="s">
        <v>11253</v>
      </c>
      <c r="C2851" t="s">
        <v>11254</v>
      </c>
      <c r="D2851" s="1">
        <v>45177</v>
      </c>
      <c r="E2851">
        <f t="shared" si="314"/>
        <v>18</v>
      </c>
      <c r="F2851" t="s">
        <v>6</v>
      </c>
      <c r="G2851">
        <v>820</v>
      </c>
      <c r="H2851">
        <f t="shared" si="313"/>
        <v>82</v>
      </c>
      <c r="I2851" t="s">
        <v>7</v>
      </c>
      <c r="J2851" t="s">
        <v>8</v>
      </c>
      <c r="K2851" t="s">
        <v>11255</v>
      </c>
      <c r="L2851" t="s">
        <v>8</v>
      </c>
      <c r="M2851" t="s">
        <v>6</v>
      </c>
      <c r="N2851" t="str">
        <f t="shared" si="315"/>
        <v>M</v>
      </c>
      <c r="O2851" t="s">
        <v>1691</v>
      </c>
      <c r="P2851" t="s">
        <v>11256</v>
      </c>
      <c r="Q2851" t="s">
        <v>221</v>
      </c>
      <c r="R2851">
        <v>4</v>
      </c>
      <c r="S2851">
        <f t="shared" si="316"/>
        <v>2019</v>
      </c>
      <c r="T2851" t="s">
        <v>12</v>
      </c>
      <c r="U2851">
        <v>1</v>
      </c>
      <c r="V2851" t="s">
        <v>3653</v>
      </c>
      <c r="W2851">
        <f>VLOOKUP(Q2851,'PBT Tag Rates'!$B$5:$E$44,4,FALSE)</f>
        <v>0.95971980899999998</v>
      </c>
      <c r="X2851">
        <v>1</v>
      </c>
      <c r="Y2851" s="14">
        <f>IFERROR(LOOKUP(H2851,{30,43,48,53,58,63,68,73,78,83,88,93,97},{42,47,52,57,62,67,72,77,82,87,92,99,100}),999)</f>
        <v>82</v>
      </c>
      <c r="Z2851" s="17">
        <f t="shared" si="317"/>
        <v>5.5555555555555554</v>
      </c>
      <c r="AA2851" s="17">
        <f t="shared" si="318"/>
        <v>5.5555555555555554</v>
      </c>
      <c r="AB2851" s="17">
        <f t="shared" si="319"/>
        <v>11.658097686375321</v>
      </c>
      <c r="AC2851" s="17" t="s">
        <v>17655</v>
      </c>
    </row>
    <row r="2852" spans="1:29" x14ac:dyDescent="0.25">
      <c r="A2852" t="s">
        <v>3339</v>
      </c>
      <c r="B2852" s="151" t="s">
        <v>11257</v>
      </c>
      <c r="C2852" t="s">
        <v>1680</v>
      </c>
      <c r="D2852" s="1">
        <v>45177</v>
      </c>
      <c r="E2852">
        <f t="shared" si="314"/>
        <v>18</v>
      </c>
      <c r="F2852" t="s">
        <v>6</v>
      </c>
      <c r="G2852">
        <v>700</v>
      </c>
      <c r="H2852">
        <f t="shared" si="313"/>
        <v>70</v>
      </c>
      <c r="I2852" t="s">
        <v>7</v>
      </c>
      <c r="J2852" t="s">
        <v>8</v>
      </c>
      <c r="K2852" t="s">
        <v>11258</v>
      </c>
      <c r="L2852" t="s">
        <v>8</v>
      </c>
      <c r="M2852" t="s">
        <v>14</v>
      </c>
      <c r="N2852" t="str">
        <f t="shared" si="315"/>
        <v>F</v>
      </c>
      <c r="O2852" t="s">
        <v>8</v>
      </c>
      <c r="P2852" t="s">
        <v>8</v>
      </c>
      <c r="Q2852" t="s">
        <v>11</v>
      </c>
      <c r="R2852" t="s">
        <v>8</v>
      </c>
      <c r="S2852" t="str">
        <f t="shared" si="316"/>
        <v>U</v>
      </c>
      <c r="T2852" t="s">
        <v>12</v>
      </c>
      <c r="U2852">
        <v>1</v>
      </c>
      <c r="V2852" t="s">
        <v>11</v>
      </c>
      <c r="W2852" t="e">
        <f>VLOOKUP(Q2852,'PBT Tag Rates'!$B$5:$E$44,4,FALSE)</f>
        <v>#N/A</v>
      </c>
      <c r="X2852">
        <v>1</v>
      </c>
      <c r="Y2852" s="14">
        <f>IFERROR(LOOKUP(H2852,{30,43,48,53,58,63,68,73,78,83,88,93,97},{42,47,52,57,62,67,72,77,82,87,92,99,100}),999)</f>
        <v>72</v>
      </c>
      <c r="Z2852" s="17">
        <f t="shared" si="317"/>
        <v>5.5555555555555554</v>
      </c>
      <c r="AA2852" s="17">
        <f t="shared" si="318"/>
        <v>5.5555555555555554</v>
      </c>
      <c r="AB2852" s="17">
        <f t="shared" si="319"/>
        <v>11.658097686375321</v>
      </c>
      <c r="AC2852" s="17" t="s">
        <v>17654</v>
      </c>
    </row>
    <row r="2853" spans="1:29" x14ac:dyDescent="0.25">
      <c r="A2853" t="s">
        <v>3339</v>
      </c>
      <c r="B2853" s="151" t="s">
        <v>11259</v>
      </c>
      <c r="C2853" t="s">
        <v>11260</v>
      </c>
      <c r="D2853" s="1">
        <v>45177</v>
      </c>
      <c r="E2853">
        <f t="shared" si="314"/>
        <v>18</v>
      </c>
      <c r="F2853" t="s">
        <v>14</v>
      </c>
      <c r="G2853">
        <v>700</v>
      </c>
      <c r="H2853">
        <f t="shared" si="313"/>
        <v>70</v>
      </c>
      <c r="I2853" t="s">
        <v>7</v>
      </c>
      <c r="J2853" t="s">
        <v>8</v>
      </c>
      <c r="K2853" t="s">
        <v>11261</v>
      </c>
      <c r="L2853" t="s">
        <v>8</v>
      </c>
      <c r="M2853" t="s">
        <v>14</v>
      </c>
      <c r="N2853" t="str">
        <f t="shared" si="315"/>
        <v>F</v>
      </c>
      <c r="O2853" t="s">
        <v>8</v>
      </c>
      <c r="P2853" t="s">
        <v>8</v>
      </c>
      <c r="Q2853" t="s">
        <v>11</v>
      </c>
      <c r="R2853" t="s">
        <v>8</v>
      </c>
      <c r="S2853" t="str">
        <f t="shared" si="316"/>
        <v>U</v>
      </c>
      <c r="T2853" t="s">
        <v>12</v>
      </c>
      <c r="U2853">
        <v>1</v>
      </c>
      <c r="V2853" t="s">
        <v>11</v>
      </c>
      <c r="W2853" t="e">
        <f>VLOOKUP(Q2853,'PBT Tag Rates'!$B$5:$E$44,4,FALSE)</f>
        <v>#N/A</v>
      </c>
      <c r="X2853">
        <v>1</v>
      </c>
      <c r="Y2853" s="14">
        <f>IFERROR(LOOKUP(H2853,{30,43,48,53,58,63,68,73,78,83,88,93,97},{42,47,52,57,62,67,72,77,82,87,92,99,100}),999)</f>
        <v>72</v>
      </c>
      <c r="Z2853" s="17">
        <f t="shared" si="317"/>
        <v>5.5555555555555554</v>
      </c>
      <c r="AA2853" s="17">
        <f t="shared" si="318"/>
        <v>5.5555555555555554</v>
      </c>
      <c r="AB2853" s="17">
        <f t="shared" si="319"/>
        <v>11.658097686375321</v>
      </c>
      <c r="AC2853" s="17" t="s">
        <v>17654</v>
      </c>
    </row>
    <row r="2854" spans="1:29" x14ac:dyDescent="0.25">
      <c r="A2854" t="s">
        <v>3339</v>
      </c>
      <c r="B2854" s="151" t="s">
        <v>11262</v>
      </c>
      <c r="C2854" t="s">
        <v>1683</v>
      </c>
      <c r="D2854" s="1">
        <v>45177</v>
      </c>
      <c r="E2854">
        <f t="shared" si="314"/>
        <v>18</v>
      </c>
      <c r="F2854" t="s">
        <v>14</v>
      </c>
      <c r="G2854">
        <v>740</v>
      </c>
      <c r="H2854">
        <f t="shared" si="313"/>
        <v>74</v>
      </c>
      <c r="I2854" t="s">
        <v>7</v>
      </c>
      <c r="J2854" t="s">
        <v>8</v>
      </c>
      <c r="K2854" t="s">
        <v>11263</v>
      </c>
      <c r="L2854" t="s">
        <v>8</v>
      </c>
      <c r="M2854" t="s">
        <v>14</v>
      </c>
      <c r="N2854" t="str">
        <f t="shared" si="315"/>
        <v>F</v>
      </c>
      <c r="O2854" t="s">
        <v>1882</v>
      </c>
      <c r="P2854" t="s">
        <v>4993</v>
      </c>
      <c r="Q2854" t="s">
        <v>221</v>
      </c>
      <c r="R2854">
        <v>4</v>
      </c>
      <c r="S2854">
        <f t="shared" si="316"/>
        <v>2019</v>
      </c>
      <c r="T2854" t="s">
        <v>12</v>
      </c>
      <c r="U2854">
        <v>0.999999999999996</v>
      </c>
      <c r="V2854" t="s">
        <v>3396</v>
      </c>
      <c r="W2854">
        <f>VLOOKUP(Q2854,'PBT Tag Rates'!$B$5:$E$44,4,FALSE)</f>
        <v>0.95971980899999998</v>
      </c>
      <c r="X2854">
        <v>1</v>
      </c>
      <c r="Y2854" s="14">
        <f>IFERROR(LOOKUP(H2854,{30,43,48,53,58,63,68,73,78,83,88,93,97},{42,47,52,57,62,67,72,77,82,87,92,99,100}),999)</f>
        <v>77</v>
      </c>
      <c r="Z2854" s="17">
        <f t="shared" si="317"/>
        <v>5.5555555555555554</v>
      </c>
      <c r="AA2854" s="17">
        <f t="shared" si="318"/>
        <v>5.5555555555555554</v>
      </c>
      <c r="AB2854" s="17">
        <f t="shared" si="319"/>
        <v>11.658097686375321</v>
      </c>
      <c r="AC2854" s="17" t="s">
        <v>17655</v>
      </c>
    </row>
    <row r="2855" spans="1:29" x14ac:dyDescent="0.25">
      <c r="A2855" t="s">
        <v>3339</v>
      </c>
      <c r="B2855" s="151" t="s">
        <v>11264</v>
      </c>
      <c r="C2855" t="s">
        <v>11265</v>
      </c>
      <c r="D2855" s="1">
        <v>45177</v>
      </c>
      <c r="E2855">
        <f t="shared" si="314"/>
        <v>18</v>
      </c>
      <c r="F2855" t="s">
        <v>14</v>
      </c>
      <c r="G2855">
        <v>720</v>
      </c>
      <c r="H2855">
        <f t="shared" si="313"/>
        <v>72</v>
      </c>
      <c r="I2855" t="s">
        <v>7</v>
      </c>
      <c r="J2855" t="s">
        <v>8</v>
      </c>
      <c r="K2855" t="s">
        <v>11266</v>
      </c>
      <c r="L2855" t="s">
        <v>8</v>
      </c>
      <c r="M2855" t="s">
        <v>14</v>
      </c>
      <c r="N2855" t="str">
        <f t="shared" si="315"/>
        <v>F</v>
      </c>
      <c r="O2855" t="s">
        <v>2861</v>
      </c>
      <c r="P2855" t="s">
        <v>8596</v>
      </c>
      <c r="Q2855" t="s">
        <v>221</v>
      </c>
      <c r="R2855">
        <v>4</v>
      </c>
      <c r="S2855">
        <f t="shared" si="316"/>
        <v>2019</v>
      </c>
      <c r="T2855" t="s">
        <v>12</v>
      </c>
      <c r="U2855">
        <v>0.999999999999999</v>
      </c>
      <c r="V2855" t="s">
        <v>3396</v>
      </c>
      <c r="W2855">
        <f>VLOOKUP(Q2855,'PBT Tag Rates'!$B$5:$E$44,4,FALSE)</f>
        <v>0.95971980899999998</v>
      </c>
      <c r="X2855">
        <v>1</v>
      </c>
      <c r="Y2855" s="14">
        <f>IFERROR(LOOKUP(H2855,{30,43,48,53,58,63,68,73,78,83,88,93,97},{42,47,52,57,62,67,72,77,82,87,92,99,100}),999)</f>
        <v>72</v>
      </c>
      <c r="Z2855" s="17">
        <f t="shared" si="317"/>
        <v>5.5555555555555554</v>
      </c>
      <c r="AA2855" s="17">
        <f t="shared" si="318"/>
        <v>5.5555555555555554</v>
      </c>
      <c r="AB2855" s="17">
        <f t="shared" si="319"/>
        <v>11.658097686375321</v>
      </c>
      <c r="AC2855" s="17" t="s">
        <v>17655</v>
      </c>
    </row>
    <row r="2856" spans="1:29" x14ac:dyDescent="0.25">
      <c r="A2856" t="s">
        <v>3339</v>
      </c>
      <c r="B2856" s="151" t="s">
        <v>11267</v>
      </c>
      <c r="C2856" t="s">
        <v>1684</v>
      </c>
      <c r="D2856" s="1">
        <v>45177</v>
      </c>
      <c r="E2856">
        <f t="shared" si="314"/>
        <v>18</v>
      </c>
      <c r="F2856" t="s">
        <v>6</v>
      </c>
      <c r="G2856">
        <v>690</v>
      </c>
      <c r="H2856">
        <f t="shared" si="313"/>
        <v>69</v>
      </c>
      <c r="I2856" t="s">
        <v>7</v>
      </c>
      <c r="J2856" t="s">
        <v>8</v>
      </c>
      <c r="K2856" t="s">
        <v>8</v>
      </c>
      <c r="L2856" t="s">
        <v>8</v>
      </c>
      <c r="M2856" t="s">
        <v>6</v>
      </c>
      <c r="N2856" t="str">
        <f t="shared" si="315"/>
        <v>M</v>
      </c>
      <c r="O2856" t="s">
        <v>2463</v>
      </c>
      <c r="P2856" t="s">
        <v>8391</v>
      </c>
      <c r="Q2856" t="s">
        <v>918</v>
      </c>
      <c r="R2856">
        <v>3</v>
      </c>
      <c r="S2856">
        <f t="shared" si="316"/>
        <v>2020</v>
      </c>
      <c r="T2856" t="s">
        <v>12</v>
      </c>
      <c r="U2856">
        <v>0.999999999999998</v>
      </c>
      <c r="V2856" t="s">
        <v>3386</v>
      </c>
      <c r="W2856">
        <f>VLOOKUP(Q2856,'PBT Tag Rates'!$B$5:$E$44,4,FALSE)</f>
        <v>0.98961045999999997</v>
      </c>
      <c r="X2856">
        <v>1</v>
      </c>
      <c r="Y2856" s="14">
        <f>IFERROR(LOOKUP(H2856,{30,43,48,53,58,63,68,73,78,83,88,93,97},{42,47,52,57,62,67,72,77,82,87,92,99,100}),999)</f>
        <v>72</v>
      </c>
      <c r="Z2856" s="17">
        <f t="shared" si="317"/>
        <v>5.5555555555555554</v>
      </c>
      <c r="AA2856" s="17">
        <f t="shared" si="318"/>
        <v>5.5555555555555554</v>
      </c>
      <c r="AB2856" s="17">
        <f t="shared" si="319"/>
        <v>11.658097686375321</v>
      </c>
      <c r="AC2856" s="17" t="s">
        <v>17654</v>
      </c>
    </row>
    <row r="2857" spans="1:29" x14ac:dyDescent="0.25">
      <c r="A2857" t="s">
        <v>3339</v>
      </c>
      <c r="B2857" s="151" t="s">
        <v>11268</v>
      </c>
      <c r="C2857" t="s">
        <v>1685</v>
      </c>
      <c r="D2857" s="1">
        <v>45177</v>
      </c>
      <c r="E2857">
        <f t="shared" si="314"/>
        <v>18</v>
      </c>
      <c r="F2857" t="s">
        <v>14</v>
      </c>
      <c r="G2857">
        <v>730</v>
      </c>
      <c r="H2857">
        <f t="shared" si="313"/>
        <v>73</v>
      </c>
      <c r="I2857" t="s">
        <v>7</v>
      </c>
      <c r="J2857" t="s">
        <v>8</v>
      </c>
      <c r="K2857" t="s">
        <v>11269</v>
      </c>
      <c r="L2857" t="s">
        <v>8</v>
      </c>
      <c r="M2857" t="s">
        <v>14</v>
      </c>
      <c r="N2857" t="str">
        <f t="shared" si="315"/>
        <v>F</v>
      </c>
      <c r="O2857" t="s">
        <v>8</v>
      </c>
      <c r="P2857" t="s">
        <v>8</v>
      </c>
      <c r="Q2857" t="s">
        <v>11</v>
      </c>
      <c r="R2857" t="s">
        <v>8</v>
      </c>
      <c r="S2857" t="str">
        <f t="shared" si="316"/>
        <v>U</v>
      </c>
      <c r="T2857" t="s">
        <v>12</v>
      </c>
      <c r="U2857">
        <v>1</v>
      </c>
      <c r="V2857" t="s">
        <v>11</v>
      </c>
      <c r="W2857" t="e">
        <f>VLOOKUP(Q2857,'PBT Tag Rates'!$B$5:$E$44,4,FALSE)</f>
        <v>#N/A</v>
      </c>
      <c r="X2857">
        <v>1</v>
      </c>
      <c r="Y2857" s="14">
        <f>IFERROR(LOOKUP(H2857,{30,43,48,53,58,63,68,73,78,83,88,93,97},{42,47,52,57,62,67,72,77,82,87,92,99,100}),999)</f>
        <v>77</v>
      </c>
      <c r="Z2857" s="17">
        <f t="shared" si="317"/>
        <v>5.5555555555555554</v>
      </c>
      <c r="AA2857" s="17">
        <f t="shared" si="318"/>
        <v>5.5555555555555554</v>
      </c>
      <c r="AB2857" s="17">
        <f t="shared" si="319"/>
        <v>11.658097686375321</v>
      </c>
      <c r="AC2857" s="17" t="s">
        <v>17654</v>
      </c>
    </row>
    <row r="2858" spans="1:29" x14ac:dyDescent="0.25">
      <c r="A2858" t="s">
        <v>3339</v>
      </c>
      <c r="B2858" s="151" t="s">
        <v>11270</v>
      </c>
      <c r="C2858" t="s">
        <v>11271</v>
      </c>
      <c r="D2858" s="1">
        <v>45177</v>
      </c>
      <c r="E2858">
        <f t="shared" si="314"/>
        <v>18</v>
      </c>
      <c r="F2858" t="s">
        <v>14</v>
      </c>
      <c r="G2858">
        <v>700</v>
      </c>
      <c r="H2858">
        <f t="shared" si="313"/>
        <v>70</v>
      </c>
      <c r="I2858" t="s">
        <v>7</v>
      </c>
      <c r="J2858" t="s">
        <v>8</v>
      </c>
      <c r="K2858" t="s">
        <v>11272</v>
      </c>
      <c r="L2858" t="s">
        <v>8</v>
      </c>
      <c r="M2858" t="s">
        <v>14</v>
      </c>
      <c r="N2858" t="str">
        <f t="shared" si="315"/>
        <v>F</v>
      </c>
      <c r="O2858" t="s">
        <v>548</v>
      </c>
      <c r="P2858" t="s">
        <v>1370</v>
      </c>
      <c r="Q2858" t="s">
        <v>221</v>
      </c>
      <c r="R2858">
        <v>4</v>
      </c>
      <c r="S2858">
        <f t="shared" si="316"/>
        <v>2019</v>
      </c>
      <c r="T2858" t="s">
        <v>12</v>
      </c>
      <c r="U2858">
        <v>0.999999999999997</v>
      </c>
      <c r="V2858" t="s">
        <v>3396</v>
      </c>
      <c r="W2858">
        <f>VLOOKUP(Q2858,'PBT Tag Rates'!$B$5:$E$44,4,FALSE)</f>
        <v>0.95971980899999998</v>
      </c>
      <c r="X2858">
        <v>1</v>
      </c>
      <c r="Y2858" s="14">
        <f>IFERROR(LOOKUP(H2858,{30,43,48,53,58,63,68,73,78,83,88,93,97},{42,47,52,57,62,67,72,77,82,87,92,99,100}),999)</f>
        <v>72</v>
      </c>
      <c r="Z2858" s="17">
        <f t="shared" si="317"/>
        <v>5.5555555555555554</v>
      </c>
      <c r="AA2858" s="17">
        <f t="shared" si="318"/>
        <v>5.5555555555555554</v>
      </c>
      <c r="AB2858" s="17">
        <f t="shared" si="319"/>
        <v>11.658097686375321</v>
      </c>
      <c r="AC2858" s="17" t="s">
        <v>17655</v>
      </c>
    </row>
    <row r="2859" spans="1:29" x14ac:dyDescent="0.25">
      <c r="A2859" t="s">
        <v>3339</v>
      </c>
      <c r="B2859" s="151" t="s">
        <v>11273</v>
      </c>
      <c r="C2859" t="s">
        <v>1686</v>
      </c>
      <c r="D2859" s="1">
        <v>45177</v>
      </c>
      <c r="E2859">
        <f t="shared" si="314"/>
        <v>18</v>
      </c>
      <c r="F2859" t="s">
        <v>14</v>
      </c>
      <c r="G2859">
        <v>740</v>
      </c>
      <c r="H2859">
        <f t="shared" si="313"/>
        <v>74</v>
      </c>
      <c r="I2859" t="s">
        <v>9</v>
      </c>
      <c r="J2859">
        <v>1</v>
      </c>
      <c r="K2859" t="s">
        <v>8</v>
      </c>
      <c r="L2859" t="s">
        <v>8</v>
      </c>
      <c r="M2859" t="s">
        <v>14</v>
      </c>
      <c r="N2859" t="str">
        <f t="shared" si="315"/>
        <v>F</v>
      </c>
      <c r="O2859" t="s">
        <v>2655</v>
      </c>
      <c r="P2859" t="s">
        <v>2656</v>
      </c>
      <c r="Q2859" t="s">
        <v>221</v>
      </c>
      <c r="R2859">
        <v>4</v>
      </c>
      <c r="S2859">
        <f t="shared" si="316"/>
        <v>2019</v>
      </c>
      <c r="T2859" t="s">
        <v>12</v>
      </c>
      <c r="U2859">
        <v>1.00000000000001</v>
      </c>
      <c r="V2859" t="s">
        <v>3346</v>
      </c>
      <c r="W2859">
        <f>VLOOKUP(Q2859,'PBT Tag Rates'!$B$5:$E$44,4,FALSE)</f>
        <v>0.95971980899999998</v>
      </c>
      <c r="X2859">
        <v>1</v>
      </c>
      <c r="Y2859" s="14">
        <f>IFERROR(LOOKUP(H2859,{30,43,48,53,58,63,68,73,78,83,88,93,97},{42,47,52,57,62,67,72,77,82,87,92,99,100}),999)</f>
        <v>77</v>
      </c>
      <c r="Z2859" s="17">
        <f t="shared" si="317"/>
        <v>5.5555555555555554</v>
      </c>
      <c r="AA2859" s="17">
        <f t="shared" si="318"/>
        <v>5.5555555555555554</v>
      </c>
      <c r="AB2859" s="17">
        <f t="shared" si="319"/>
        <v>11.658097686375321</v>
      </c>
      <c r="AC2859" s="17" t="s">
        <v>17654</v>
      </c>
    </row>
    <row r="2860" spans="1:29" x14ac:dyDescent="0.25">
      <c r="A2860" t="s">
        <v>3339</v>
      </c>
      <c r="B2860" s="151" t="s">
        <v>11274</v>
      </c>
      <c r="C2860" t="s">
        <v>1688</v>
      </c>
      <c r="D2860" s="1">
        <v>45177</v>
      </c>
      <c r="E2860">
        <f t="shared" si="314"/>
        <v>18</v>
      </c>
      <c r="F2860" t="s">
        <v>6</v>
      </c>
      <c r="G2860">
        <v>670</v>
      </c>
      <c r="H2860">
        <f t="shared" si="313"/>
        <v>67</v>
      </c>
      <c r="I2860" t="s">
        <v>7</v>
      </c>
      <c r="J2860" t="s">
        <v>8</v>
      </c>
      <c r="K2860" t="s">
        <v>8</v>
      </c>
      <c r="L2860" t="s">
        <v>8</v>
      </c>
      <c r="M2860" t="s">
        <v>6</v>
      </c>
      <c r="N2860" t="str">
        <f t="shared" si="315"/>
        <v>M</v>
      </c>
      <c r="O2860" t="s">
        <v>881</v>
      </c>
      <c r="P2860" t="s">
        <v>3957</v>
      </c>
      <c r="Q2860" t="s">
        <v>221</v>
      </c>
      <c r="R2860">
        <v>4</v>
      </c>
      <c r="S2860">
        <f t="shared" si="316"/>
        <v>2019</v>
      </c>
      <c r="T2860" t="s">
        <v>12</v>
      </c>
      <c r="U2860">
        <v>0.999999999999999</v>
      </c>
      <c r="V2860" t="s">
        <v>3357</v>
      </c>
      <c r="W2860">
        <f>VLOOKUP(Q2860,'PBT Tag Rates'!$B$5:$E$44,4,FALSE)</f>
        <v>0.95971980899999998</v>
      </c>
      <c r="X2860">
        <v>1</v>
      </c>
      <c r="Y2860" s="14">
        <f>IFERROR(LOOKUP(H2860,{30,43,48,53,58,63,68,73,78,83,88,93,97},{42,47,52,57,62,67,72,77,82,87,92,99,100}),999)</f>
        <v>67</v>
      </c>
      <c r="Z2860" s="17">
        <f t="shared" si="317"/>
        <v>5.5555555555555554</v>
      </c>
      <c r="AA2860" s="17">
        <f t="shared" si="318"/>
        <v>5.5555555555555554</v>
      </c>
      <c r="AB2860" s="17">
        <f t="shared" si="319"/>
        <v>11.658097686375321</v>
      </c>
      <c r="AC2860" s="17" t="s">
        <v>17654</v>
      </c>
    </row>
    <row r="2861" spans="1:29" x14ac:dyDescent="0.25">
      <c r="A2861" t="s">
        <v>3339</v>
      </c>
      <c r="B2861" s="151" t="s">
        <v>11275</v>
      </c>
      <c r="C2861" t="s">
        <v>1689</v>
      </c>
      <c r="D2861" s="1">
        <v>45177</v>
      </c>
      <c r="E2861">
        <f t="shared" si="314"/>
        <v>18</v>
      </c>
      <c r="F2861" t="s">
        <v>6</v>
      </c>
      <c r="G2861">
        <v>500</v>
      </c>
      <c r="H2861">
        <f t="shared" si="313"/>
        <v>50</v>
      </c>
      <c r="I2861" t="s">
        <v>9</v>
      </c>
      <c r="J2861">
        <v>1</v>
      </c>
      <c r="K2861" t="s">
        <v>8</v>
      </c>
      <c r="L2861" t="s">
        <v>8</v>
      </c>
      <c r="M2861" t="s">
        <v>6</v>
      </c>
      <c r="N2861" t="str">
        <f t="shared" si="315"/>
        <v>M</v>
      </c>
      <c r="O2861" t="s">
        <v>11276</v>
      </c>
      <c r="P2861" t="s">
        <v>11277</v>
      </c>
      <c r="Q2861" t="s">
        <v>3820</v>
      </c>
      <c r="R2861">
        <v>2</v>
      </c>
      <c r="S2861">
        <f t="shared" si="316"/>
        <v>2021</v>
      </c>
      <c r="T2861" t="s">
        <v>12</v>
      </c>
      <c r="U2861">
        <v>1</v>
      </c>
      <c r="V2861" t="s">
        <v>3608</v>
      </c>
      <c r="W2861">
        <f>VLOOKUP(Q2861,'PBT Tag Rates'!$B$5:$E$44,4,FALSE)</f>
        <v>0.98140000000000005</v>
      </c>
      <c r="X2861">
        <v>1</v>
      </c>
      <c r="Y2861" s="14">
        <f>IFERROR(LOOKUP(H2861,{30,43,48,53,58,63,68,73,78,83,88,93,97},{42,47,52,57,62,67,72,77,82,87,92,99,100}),999)</f>
        <v>52</v>
      </c>
      <c r="Z2861" s="17">
        <f t="shared" si="317"/>
        <v>5.5555555555555554</v>
      </c>
      <c r="AA2861" s="17">
        <f t="shared" si="318"/>
        <v>5.5555555555555554</v>
      </c>
      <c r="AB2861" s="17">
        <f t="shared" si="319"/>
        <v>11.658097686375321</v>
      </c>
      <c r="AC2861" s="17" t="s">
        <v>17654</v>
      </c>
    </row>
    <row r="2862" spans="1:29" x14ac:dyDescent="0.25">
      <c r="A2862" t="s">
        <v>3339</v>
      </c>
      <c r="B2862" s="151" t="s">
        <v>11278</v>
      </c>
      <c r="C2862" t="s">
        <v>11279</v>
      </c>
      <c r="D2862" s="1">
        <v>45177</v>
      </c>
      <c r="E2862">
        <f t="shared" si="314"/>
        <v>18</v>
      </c>
      <c r="F2862" t="s">
        <v>6</v>
      </c>
      <c r="G2862">
        <v>720</v>
      </c>
      <c r="H2862">
        <f t="shared" si="313"/>
        <v>72</v>
      </c>
      <c r="I2862" t="s">
        <v>7</v>
      </c>
      <c r="J2862" t="s">
        <v>8</v>
      </c>
      <c r="K2862" t="s">
        <v>11280</v>
      </c>
      <c r="L2862" t="s">
        <v>8</v>
      </c>
      <c r="M2862" t="s">
        <v>6</v>
      </c>
      <c r="N2862" t="str">
        <f t="shared" si="315"/>
        <v>M</v>
      </c>
      <c r="O2862" t="s">
        <v>814</v>
      </c>
      <c r="P2862" t="s">
        <v>3466</v>
      </c>
      <c r="Q2862" t="s">
        <v>221</v>
      </c>
      <c r="R2862">
        <v>4</v>
      </c>
      <c r="S2862">
        <f t="shared" si="316"/>
        <v>2019</v>
      </c>
      <c r="T2862" t="s">
        <v>12</v>
      </c>
      <c r="U2862">
        <v>1</v>
      </c>
      <c r="V2862" t="s">
        <v>3363</v>
      </c>
      <c r="W2862">
        <f>VLOOKUP(Q2862,'PBT Tag Rates'!$B$5:$E$44,4,FALSE)</f>
        <v>0.95971980899999998</v>
      </c>
      <c r="X2862">
        <v>1</v>
      </c>
      <c r="Y2862" s="14">
        <f>IFERROR(LOOKUP(H2862,{30,43,48,53,58,63,68,73,78,83,88,93,97},{42,47,52,57,62,67,72,77,82,87,92,99,100}),999)</f>
        <v>72</v>
      </c>
      <c r="Z2862" s="17">
        <f t="shared" si="317"/>
        <v>5.5555555555555554</v>
      </c>
      <c r="AA2862" s="17">
        <f t="shared" si="318"/>
        <v>5.5555555555555554</v>
      </c>
      <c r="AB2862" s="17">
        <f t="shared" si="319"/>
        <v>11.658097686375321</v>
      </c>
      <c r="AC2862" s="17" t="s">
        <v>17654</v>
      </c>
    </row>
    <row r="2863" spans="1:29" x14ac:dyDescent="0.25">
      <c r="A2863" t="s">
        <v>3339</v>
      </c>
      <c r="B2863" s="151" t="s">
        <v>11281</v>
      </c>
      <c r="C2863" t="s">
        <v>11282</v>
      </c>
      <c r="D2863" s="1">
        <v>45177</v>
      </c>
      <c r="E2863">
        <f t="shared" si="314"/>
        <v>18</v>
      </c>
      <c r="F2863" t="s">
        <v>6</v>
      </c>
      <c r="G2863">
        <v>880</v>
      </c>
      <c r="H2863">
        <f t="shared" si="313"/>
        <v>88</v>
      </c>
      <c r="I2863" t="s">
        <v>7</v>
      </c>
      <c r="J2863" t="s">
        <v>8</v>
      </c>
      <c r="K2863" t="s">
        <v>11283</v>
      </c>
      <c r="L2863" t="s">
        <v>8</v>
      </c>
      <c r="M2863" t="s">
        <v>759</v>
      </c>
      <c r="N2863" t="str">
        <f t="shared" si="315"/>
        <v>M</v>
      </c>
      <c r="O2863" t="s">
        <v>2000</v>
      </c>
      <c r="P2863" t="s">
        <v>2478</v>
      </c>
      <c r="Q2863" t="s">
        <v>221</v>
      </c>
      <c r="R2863">
        <v>4</v>
      </c>
      <c r="S2863">
        <f t="shared" si="316"/>
        <v>2019</v>
      </c>
      <c r="T2863" t="s">
        <v>12</v>
      </c>
      <c r="U2863">
        <v>1</v>
      </c>
      <c r="V2863" t="s">
        <v>3346</v>
      </c>
      <c r="W2863">
        <f>VLOOKUP(Q2863,'PBT Tag Rates'!$B$5:$E$44,4,FALSE)</f>
        <v>0.95971980899999998</v>
      </c>
      <c r="X2863">
        <v>1</v>
      </c>
      <c r="Y2863" s="14">
        <f>IFERROR(LOOKUP(H2863,{30,43,48,53,58,63,68,73,78,83,88,93,97},{42,47,52,57,62,67,72,77,82,87,92,99,100}),999)</f>
        <v>92</v>
      </c>
      <c r="Z2863" s="17">
        <f t="shared" si="317"/>
        <v>5.5555555555555554</v>
      </c>
      <c r="AA2863" s="17">
        <f t="shared" si="318"/>
        <v>5.5555555555555554</v>
      </c>
      <c r="AB2863" s="17">
        <f t="shared" si="319"/>
        <v>11.658097686375321</v>
      </c>
      <c r="AC2863" s="17" t="s">
        <v>17654</v>
      </c>
    </row>
    <row r="2864" spans="1:29" x14ac:dyDescent="0.25">
      <c r="A2864" t="s">
        <v>3339</v>
      </c>
      <c r="B2864" s="151" t="s">
        <v>11284</v>
      </c>
      <c r="C2864" t="s">
        <v>1690</v>
      </c>
      <c r="D2864" s="1">
        <v>45177</v>
      </c>
      <c r="E2864">
        <f t="shared" si="314"/>
        <v>18</v>
      </c>
      <c r="F2864" t="s">
        <v>14</v>
      </c>
      <c r="G2864">
        <v>740</v>
      </c>
      <c r="H2864">
        <f t="shared" si="313"/>
        <v>74</v>
      </c>
      <c r="I2864" t="s">
        <v>7</v>
      </c>
      <c r="J2864" t="s">
        <v>8</v>
      </c>
      <c r="K2864" t="s">
        <v>11285</v>
      </c>
      <c r="L2864" t="s">
        <v>8</v>
      </c>
      <c r="M2864" t="s">
        <v>14</v>
      </c>
      <c r="N2864" t="str">
        <f t="shared" si="315"/>
        <v>F</v>
      </c>
      <c r="O2864" t="s">
        <v>8</v>
      </c>
      <c r="P2864" t="s">
        <v>8</v>
      </c>
      <c r="Q2864" t="s">
        <v>11</v>
      </c>
      <c r="R2864" t="s">
        <v>8</v>
      </c>
      <c r="S2864" t="str">
        <f t="shared" si="316"/>
        <v>U</v>
      </c>
      <c r="T2864" t="s">
        <v>12</v>
      </c>
      <c r="U2864">
        <v>1</v>
      </c>
      <c r="V2864" t="s">
        <v>11</v>
      </c>
      <c r="W2864" t="e">
        <f>VLOOKUP(Q2864,'PBT Tag Rates'!$B$5:$E$44,4,FALSE)</f>
        <v>#N/A</v>
      </c>
      <c r="X2864">
        <v>1</v>
      </c>
      <c r="Y2864" s="14">
        <f>IFERROR(LOOKUP(H2864,{30,43,48,53,58,63,68,73,78,83,88,93,97},{42,47,52,57,62,67,72,77,82,87,92,99,100}),999)</f>
        <v>77</v>
      </c>
      <c r="Z2864" s="17">
        <f t="shared" si="317"/>
        <v>5.5555555555555554</v>
      </c>
      <c r="AA2864" s="17">
        <f t="shared" si="318"/>
        <v>5.5555555555555554</v>
      </c>
      <c r="AB2864" s="17">
        <f t="shared" si="319"/>
        <v>11.658097686375321</v>
      </c>
      <c r="AC2864" s="17" t="s">
        <v>17654</v>
      </c>
    </row>
    <row r="2865" spans="1:29" x14ac:dyDescent="0.25">
      <c r="A2865" t="s">
        <v>3339</v>
      </c>
      <c r="B2865" s="151" t="s">
        <v>11286</v>
      </c>
      <c r="C2865" t="s">
        <v>1693</v>
      </c>
      <c r="D2865" s="1">
        <v>45177</v>
      </c>
      <c r="E2865">
        <f t="shared" si="314"/>
        <v>18</v>
      </c>
      <c r="F2865" t="s">
        <v>6</v>
      </c>
      <c r="G2865">
        <v>750</v>
      </c>
      <c r="H2865">
        <f t="shared" si="313"/>
        <v>75</v>
      </c>
      <c r="I2865" t="s">
        <v>7</v>
      </c>
      <c r="J2865" t="s">
        <v>8</v>
      </c>
      <c r="K2865" t="s">
        <v>11287</v>
      </c>
      <c r="L2865" t="s">
        <v>8</v>
      </c>
      <c r="M2865" t="s">
        <v>6</v>
      </c>
      <c r="N2865" t="str">
        <f t="shared" si="315"/>
        <v>M</v>
      </c>
      <c r="O2865" t="s">
        <v>8</v>
      </c>
      <c r="P2865" t="s">
        <v>8</v>
      </c>
      <c r="Q2865" t="s">
        <v>11</v>
      </c>
      <c r="R2865" t="s">
        <v>8</v>
      </c>
      <c r="S2865" t="str">
        <f t="shared" si="316"/>
        <v>U</v>
      </c>
      <c r="T2865" t="s">
        <v>12</v>
      </c>
      <c r="U2865">
        <v>1</v>
      </c>
      <c r="V2865" t="s">
        <v>11</v>
      </c>
      <c r="W2865" t="e">
        <f>VLOOKUP(Q2865,'PBT Tag Rates'!$B$5:$E$44,4,FALSE)</f>
        <v>#N/A</v>
      </c>
      <c r="X2865">
        <v>1</v>
      </c>
      <c r="Y2865" s="14">
        <f>IFERROR(LOOKUP(H2865,{30,43,48,53,58,63,68,73,78,83,88,93,97},{42,47,52,57,62,67,72,77,82,87,92,99,100}),999)</f>
        <v>77</v>
      </c>
      <c r="Z2865" s="17">
        <f t="shared" si="317"/>
        <v>5.5555555555555554</v>
      </c>
      <c r="AA2865" s="17">
        <f t="shared" si="318"/>
        <v>5.5555555555555554</v>
      </c>
      <c r="AB2865" s="17">
        <f t="shared" si="319"/>
        <v>11.658097686375321</v>
      </c>
      <c r="AC2865" s="17" t="s">
        <v>17654</v>
      </c>
    </row>
    <row r="2866" spans="1:29" x14ac:dyDescent="0.25">
      <c r="A2866" t="s">
        <v>3339</v>
      </c>
      <c r="B2866" s="151" t="s">
        <v>11288</v>
      </c>
      <c r="C2866" t="s">
        <v>11289</v>
      </c>
      <c r="D2866" s="1">
        <v>45177</v>
      </c>
      <c r="E2866">
        <f t="shared" si="314"/>
        <v>18</v>
      </c>
      <c r="F2866" t="s">
        <v>14</v>
      </c>
      <c r="G2866">
        <v>710</v>
      </c>
      <c r="H2866">
        <f t="shared" si="313"/>
        <v>71</v>
      </c>
      <c r="I2866" t="s">
        <v>7</v>
      </c>
      <c r="J2866" t="s">
        <v>8</v>
      </c>
      <c r="K2866" t="s">
        <v>11290</v>
      </c>
      <c r="L2866" t="s">
        <v>8</v>
      </c>
      <c r="M2866" t="s">
        <v>14</v>
      </c>
      <c r="N2866" t="str">
        <f t="shared" si="315"/>
        <v>F</v>
      </c>
      <c r="O2866" t="s">
        <v>953</v>
      </c>
      <c r="P2866" t="s">
        <v>954</v>
      </c>
      <c r="Q2866" t="s">
        <v>221</v>
      </c>
      <c r="R2866">
        <v>4</v>
      </c>
      <c r="S2866">
        <f t="shared" si="316"/>
        <v>2019</v>
      </c>
      <c r="T2866" t="s">
        <v>12</v>
      </c>
      <c r="U2866">
        <v>1</v>
      </c>
      <c r="V2866" t="s">
        <v>3396</v>
      </c>
      <c r="W2866">
        <f>VLOOKUP(Q2866,'PBT Tag Rates'!$B$5:$E$44,4,FALSE)</f>
        <v>0.95971980899999998</v>
      </c>
      <c r="X2866">
        <v>1</v>
      </c>
      <c r="Y2866" s="14">
        <f>IFERROR(LOOKUP(H2866,{30,43,48,53,58,63,68,73,78,83,88,93,97},{42,47,52,57,62,67,72,77,82,87,92,99,100}),999)</f>
        <v>72</v>
      </c>
      <c r="Z2866" s="17">
        <f t="shared" si="317"/>
        <v>5.5555555555555554</v>
      </c>
      <c r="AA2866" s="17">
        <f t="shared" si="318"/>
        <v>5.5555555555555554</v>
      </c>
      <c r="AB2866" s="17">
        <f t="shared" si="319"/>
        <v>11.658097686375321</v>
      </c>
      <c r="AC2866" s="17" t="s">
        <v>17655</v>
      </c>
    </row>
    <row r="2867" spans="1:29" x14ac:dyDescent="0.25">
      <c r="A2867" t="s">
        <v>3339</v>
      </c>
      <c r="B2867" s="151" t="s">
        <v>11291</v>
      </c>
      <c r="C2867" t="s">
        <v>1694</v>
      </c>
      <c r="D2867" s="1">
        <v>45177</v>
      </c>
      <c r="E2867">
        <f t="shared" si="314"/>
        <v>18</v>
      </c>
      <c r="F2867" t="s">
        <v>6</v>
      </c>
      <c r="G2867">
        <v>610</v>
      </c>
      <c r="H2867">
        <f t="shared" si="313"/>
        <v>61</v>
      </c>
      <c r="I2867" t="s">
        <v>7</v>
      </c>
      <c r="J2867" t="s">
        <v>8</v>
      </c>
      <c r="K2867" t="s">
        <v>8</v>
      </c>
      <c r="L2867" t="s">
        <v>8</v>
      </c>
      <c r="M2867" t="s">
        <v>6</v>
      </c>
      <c r="N2867" t="str">
        <f t="shared" si="315"/>
        <v>M</v>
      </c>
      <c r="O2867" t="s">
        <v>589</v>
      </c>
      <c r="P2867" t="s">
        <v>1179</v>
      </c>
      <c r="Q2867" t="s">
        <v>221</v>
      </c>
      <c r="R2867">
        <v>4</v>
      </c>
      <c r="S2867">
        <f t="shared" si="316"/>
        <v>2019</v>
      </c>
      <c r="T2867" t="s">
        <v>12</v>
      </c>
      <c r="U2867">
        <v>0.999999999999994</v>
      </c>
      <c r="V2867" t="s">
        <v>3386</v>
      </c>
      <c r="W2867">
        <f>VLOOKUP(Q2867,'PBT Tag Rates'!$B$5:$E$44,4,FALSE)</f>
        <v>0.95971980899999998</v>
      </c>
      <c r="X2867">
        <v>1</v>
      </c>
      <c r="Y2867" s="14">
        <f>IFERROR(LOOKUP(H2867,{30,43,48,53,58,63,68,73,78,83,88,93,97},{42,47,52,57,62,67,72,77,82,87,92,99,100}),999)</f>
        <v>62</v>
      </c>
      <c r="Z2867" s="17">
        <f t="shared" si="317"/>
        <v>5.5555555555555554</v>
      </c>
      <c r="AA2867" s="17">
        <f t="shared" si="318"/>
        <v>5.5555555555555554</v>
      </c>
      <c r="AB2867" s="17">
        <f t="shared" si="319"/>
        <v>11.658097686375321</v>
      </c>
      <c r="AC2867" s="17" t="s">
        <v>17654</v>
      </c>
    </row>
    <row r="2868" spans="1:29" x14ac:dyDescent="0.25">
      <c r="A2868" t="s">
        <v>3339</v>
      </c>
      <c r="B2868" s="151" t="s">
        <v>11292</v>
      </c>
      <c r="C2868" t="s">
        <v>11293</v>
      </c>
      <c r="D2868" s="1">
        <v>45177</v>
      </c>
      <c r="E2868">
        <f t="shared" si="314"/>
        <v>18</v>
      </c>
      <c r="F2868" t="s">
        <v>6</v>
      </c>
      <c r="G2868">
        <v>740</v>
      </c>
      <c r="H2868">
        <f t="shared" si="313"/>
        <v>74</v>
      </c>
      <c r="I2868" t="s">
        <v>7</v>
      </c>
      <c r="J2868" t="s">
        <v>8</v>
      </c>
      <c r="K2868" t="s">
        <v>11294</v>
      </c>
      <c r="L2868" t="s">
        <v>8</v>
      </c>
      <c r="M2868" t="s">
        <v>6</v>
      </c>
      <c r="N2868" t="str">
        <f t="shared" si="315"/>
        <v>M</v>
      </c>
      <c r="O2868" t="s">
        <v>11295</v>
      </c>
      <c r="P2868" t="s">
        <v>11296</v>
      </c>
      <c r="Q2868" t="s">
        <v>221</v>
      </c>
      <c r="R2868">
        <v>4</v>
      </c>
      <c r="S2868">
        <f t="shared" si="316"/>
        <v>2019</v>
      </c>
      <c r="T2868" t="s">
        <v>12</v>
      </c>
      <c r="U2868">
        <v>1</v>
      </c>
      <c r="V2868" t="s">
        <v>3346</v>
      </c>
      <c r="W2868">
        <f>VLOOKUP(Q2868,'PBT Tag Rates'!$B$5:$E$44,4,FALSE)</f>
        <v>0.95971980899999998</v>
      </c>
      <c r="X2868">
        <v>1</v>
      </c>
      <c r="Y2868" s="14">
        <f>IFERROR(LOOKUP(H2868,{30,43,48,53,58,63,68,73,78,83,88,93,97},{42,47,52,57,62,67,72,77,82,87,92,99,100}),999)</f>
        <v>77</v>
      </c>
      <c r="Z2868" s="17">
        <f t="shared" si="317"/>
        <v>5.5555555555555554</v>
      </c>
      <c r="AA2868" s="17">
        <f t="shared" si="318"/>
        <v>5.5555555555555554</v>
      </c>
      <c r="AB2868" s="17">
        <f t="shared" si="319"/>
        <v>11.658097686375321</v>
      </c>
      <c r="AC2868" s="17" t="s">
        <v>17654</v>
      </c>
    </row>
    <row r="2869" spans="1:29" x14ac:dyDescent="0.25">
      <c r="A2869" t="s">
        <v>3339</v>
      </c>
      <c r="B2869" s="151" t="s">
        <v>11297</v>
      </c>
      <c r="C2869" t="s">
        <v>1695</v>
      </c>
      <c r="D2869" s="1">
        <v>45177</v>
      </c>
      <c r="E2869">
        <f t="shared" si="314"/>
        <v>18</v>
      </c>
      <c r="F2869" t="s">
        <v>6</v>
      </c>
      <c r="G2869">
        <v>700</v>
      </c>
      <c r="H2869">
        <f t="shared" si="313"/>
        <v>70</v>
      </c>
      <c r="I2869" t="s">
        <v>9</v>
      </c>
      <c r="J2869">
        <v>1</v>
      </c>
      <c r="K2869" t="s">
        <v>8</v>
      </c>
      <c r="L2869" t="s">
        <v>8</v>
      </c>
      <c r="M2869" t="s">
        <v>6</v>
      </c>
      <c r="N2869" t="str">
        <f t="shared" si="315"/>
        <v>M</v>
      </c>
      <c r="O2869" t="s">
        <v>3902</v>
      </c>
      <c r="P2869" t="s">
        <v>3903</v>
      </c>
      <c r="Q2869" t="s">
        <v>221</v>
      </c>
      <c r="R2869">
        <v>4</v>
      </c>
      <c r="S2869">
        <f t="shared" si="316"/>
        <v>2019</v>
      </c>
      <c r="T2869" t="s">
        <v>12</v>
      </c>
      <c r="U2869">
        <v>0.999999999999996</v>
      </c>
      <c r="V2869" t="s">
        <v>3608</v>
      </c>
      <c r="W2869">
        <f>VLOOKUP(Q2869,'PBT Tag Rates'!$B$5:$E$44,4,FALSE)</f>
        <v>0.95971980899999998</v>
      </c>
      <c r="X2869">
        <v>1</v>
      </c>
      <c r="Y2869" s="14">
        <f>IFERROR(LOOKUP(H2869,{30,43,48,53,58,63,68,73,78,83,88,93,97},{42,47,52,57,62,67,72,77,82,87,92,99,100}),999)</f>
        <v>72</v>
      </c>
      <c r="Z2869" s="17">
        <f t="shared" si="317"/>
        <v>5.5555555555555554</v>
      </c>
      <c r="AA2869" s="17">
        <f t="shared" si="318"/>
        <v>5.5555555555555554</v>
      </c>
      <c r="AB2869" s="17">
        <f t="shared" si="319"/>
        <v>11.658097686375321</v>
      </c>
      <c r="AC2869" s="17" t="s">
        <v>17654</v>
      </c>
    </row>
    <row r="2870" spans="1:29" x14ac:dyDescent="0.25">
      <c r="A2870" t="s">
        <v>3339</v>
      </c>
      <c r="B2870" s="151" t="s">
        <v>11298</v>
      </c>
      <c r="C2870" t="s">
        <v>11299</v>
      </c>
      <c r="D2870" s="1">
        <v>45177</v>
      </c>
      <c r="E2870">
        <f t="shared" si="314"/>
        <v>18</v>
      </c>
      <c r="F2870" t="s">
        <v>6</v>
      </c>
      <c r="G2870">
        <v>730</v>
      </c>
      <c r="H2870">
        <f t="shared" si="313"/>
        <v>73</v>
      </c>
      <c r="I2870" t="s">
        <v>7</v>
      </c>
      <c r="J2870" t="s">
        <v>8</v>
      </c>
      <c r="K2870" t="s">
        <v>11300</v>
      </c>
      <c r="L2870" t="s">
        <v>8</v>
      </c>
      <c r="M2870" t="s">
        <v>6</v>
      </c>
      <c r="N2870" t="str">
        <f t="shared" si="315"/>
        <v>M</v>
      </c>
      <c r="O2870" t="s">
        <v>3523</v>
      </c>
      <c r="P2870" t="s">
        <v>11301</v>
      </c>
      <c r="Q2870" t="s">
        <v>221</v>
      </c>
      <c r="R2870">
        <v>4</v>
      </c>
      <c r="S2870">
        <f t="shared" si="316"/>
        <v>2019</v>
      </c>
      <c r="T2870" t="s">
        <v>12</v>
      </c>
      <c r="U2870">
        <v>0.999999999999998</v>
      </c>
      <c r="V2870" t="s">
        <v>3386</v>
      </c>
      <c r="W2870">
        <f>VLOOKUP(Q2870,'PBT Tag Rates'!$B$5:$E$44,4,FALSE)</f>
        <v>0.95971980899999998</v>
      </c>
      <c r="X2870">
        <v>1</v>
      </c>
      <c r="Y2870" s="14">
        <f>IFERROR(LOOKUP(H2870,{30,43,48,53,58,63,68,73,78,83,88,93,97},{42,47,52,57,62,67,72,77,82,87,92,99,100}),999)</f>
        <v>77</v>
      </c>
      <c r="Z2870" s="17">
        <f t="shared" si="317"/>
        <v>5.5555555555555554</v>
      </c>
      <c r="AA2870" s="17">
        <f t="shared" si="318"/>
        <v>5.5555555555555554</v>
      </c>
      <c r="AB2870" s="17">
        <f t="shared" si="319"/>
        <v>11.658097686375321</v>
      </c>
      <c r="AC2870" s="17" t="s">
        <v>17654</v>
      </c>
    </row>
    <row r="2871" spans="1:29" x14ac:dyDescent="0.25">
      <c r="A2871" t="s">
        <v>3339</v>
      </c>
      <c r="B2871" s="151" t="s">
        <v>11302</v>
      </c>
      <c r="C2871" t="s">
        <v>1696</v>
      </c>
      <c r="D2871" s="1">
        <v>45177</v>
      </c>
      <c r="E2871">
        <f t="shared" si="314"/>
        <v>18</v>
      </c>
      <c r="F2871" t="s">
        <v>6</v>
      </c>
      <c r="G2871">
        <v>720</v>
      </c>
      <c r="H2871">
        <f t="shared" si="313"/>
        <v>72</v>
      </c>
      <c r="I2871" t="s">
        <v>7</v>
      </c>
      <c r="J2871" t="s">
        <v>8</v>
      </c>
      <c r="K2871" t="s">
        <v>11303</v>
      </c>
      <c r="L2871" t="s">
        <v>8</v>
      </c>
      <c r="M2871" t="s">
        <v>6</v>
      </c>
      <c r="N2871" t="str">
        <f t="shared" si="315"/>
        <v>M</v>
      </c>
      <c r="O2871" t="s">
        <v>1025</v>
      </c>
      <c r="P2871" t="s">
        <v>1026</v>
      </c>
      <c r="Q2871" t="s">
        <v>221</v>
      </c>
      <c r="R2871">
        <v>4</v>
      </c>
      <c r="S2871">
        <f t="shared" si="316"/>
        <v>2019</v>
      </c>
      <c r="T2871" t="s">
        <v>12</v>
      </c>
      <c r="U2871">
        <v>0.99999999999999301</v>
      </c>
      <c r="V2871" t="s">
        <v>3357</v>
      </c>
      <c r="W2871">
        <f>VLOOKUP(Q2871,'PBT Tag Rates'!$B$5:$E$44,4,FALSE)</f>
        <v>0.95971980899999998</v>
      </c>
      <c r="X2871">
        <v>1</v>
      </c>
      <c r="Y2871" s="14">
        <f>IFERROR(LOOKUP(H2871,{30,43,48,53,58,63,68,73,78,83,88,93,97},{42,47,52,57,62,67,72,77,82,87,92,99,100}),999)</f>
        <v>72</v>
      </c>
      <c r="Z2871" s="17">
        <f t="shared" si="317"/>
        <v>5.5555555555555554</v>
      </c>
      <c r="AA2871" s="17">
        <f t="shared" si="318"/>
        <v>5.5555555555555554</v>
      </c>
      <c r="AB2871" s="17">
        <f t="shared" si="319"/>
        <v>11.658097686375321</v>
      </c>
      <c r="AC2871" s="17" t="s">
        <v>17654</v>
      </c>
    </row>
    <row r="2872" spans="1:29" x14ac:dyDescent="0.25">
      <c r="A2872" t="s">
        <v>3339</v>
      </c>
      <c r="B2872" s="151" t="s">
        <v>11304</v>
      </c>
      <c r="C2872" t="s">
        <v>1697</v>
      </c>
      <c r="D2872" s="1">
        <v>45177</v>
      </c>
      <c r="E2872">
        <f t="shared" si="314"/>
        <v>18</v>
      </c>
      <c r="F2872" t="s">
        <v>14</v>
      </c>
      <c r="G2872">
        <v>650</v>
      </c>
      <c r="H2872">
        <f t="shared" si="313"/>
        <v>65</v>
      </c>
      <c r="I2872" t="s">
        <v>7</v>
      </c>
      <c r="J2872" t="s">
        <v>8</v>
      </c>
      <c r="K2872" t="s">
        <v>8</v>
      </c>
      <c r="L2872" t="s">
        <v>8</v>
      </c>
      <c r="M2872" t="s">
        <v>14</v>
      </c>
      <c r="N2872" t="str">
        <f t="shared" si="315"/>
        <v>F</v>
      </c>
      <c r="O2872" t="s">
        <v>11305</v>
      </c>
      <c r="P2872" t="s">
        <v>11306</v>
      </c>
      <c r="Q2872" t="s">
        <v>918</v>
      </c>
      <c r="R2872">
        <v>3</v>
      </c>
      <c r="S2872">
        <f t="shared" si="316"/>
        <v>2020</v>
      </c>
      <c r="T2872" t="s">
        <v>12</v>
      </c>
      <c r="U2872">
        <v>1</v>
      </c>
      <c r="V2872" t="s">
        <v>3396</v>
      </c>
      <c r="W2872">
        <f>VLOOKUP(Q2872,'PBT Tag Rates'!$B$5:$E$44,4,FALSE)</f>
        <v>0.98961045999999997</v>
      </c>
      <c r="X2872">
        <v>1</v>
      </c>
      <c r="Y2872" s="14">
        <f>IFERROR(LOOKUP(H2872,{30,43,48,53,58,63,68,73,78,83,88,93,97},{42,47,52,57,62,67,72,77,82,87,92,99,100}),999)</f>
        <v>67</v>
      </c>
      <c r="Z2872" s="17">
        <f t="shared" si="317"/>
        <v>5.5555555555555554</v>
      </c>
      <c r="AA2872" s="17">
        <f t="shared" si="318"/>
        <v>5.5555555555555554</v>
      </c>
      <c r="AB2872" s="17">
        <f t="shared" si="319"/>
        <v>11.658097686375321</v>
      </c>
      <c r="AC2872" s="17" t="s">
        <v>17655</v>
      </c>
    </row>
    <row r="2873" spans="1:29" x14ac:dyDescent="0.25">
      <c r="A2873" t="s">
        <v>3339</v>
      </c>
      <c r="B2873" s="151" t="s">
        <v>11307</v>
      </c>
      <c r="C2873" t="s">
        <v>1698</v>
      </c>
      <c r="D2873" s="1">
        <v>45177</v>
      </c>
      <c r="E2873">
        <f t="shared" si="314"/>
        <v>18</v>
      </c>
      <c r="F2873" t="s">
        <v>14</v>
      </c>
      <c r="G2873">
        <v>690</v>
      </c>
      <c r="H2873">
        <f t="shared" si="313"/>
        <v>69</v>
      </c>
      <c r="I2873" t="s">
        <v>7</v>
      </c>
      <c r="J2873" t="s">
        <v>8</v>
      </c>
      <c r="K2873" t="s">
        <v>8</v>
      </c>
      <c r="L2873" t="s">
        <v>8</v>
      </c>
      <c r="M2873" t="s">
        <v>14</v>
      </c>
      <c r="N2873" t="str">
        <f t="shared" si="315"/>
        <v>F</v>
      </c>
      <c r="O2873" t="s">
        <v>2000</v>
      </c>
      <c r="P2873" t="s">
        <v>2001</v>
      </c>
      <c r="Q2873" t="s">
        <v>221</v>
      </c>
      <c r="R2873">
        <v>4</v>
      </c>
      <c r="S2873">
        <f t="shared" si="316"/>
        <v>2019</v>
      </c>
      <c r="T2873" t="s">
        <v>12</v>
      </c>
      <c r="U2873">
        <v>0.999999999999999</v>
      </c>
      <c r="V2873" t="s">
        <v>3346</v>
      </c>
      <c r="W2873">
        <f>VLOOKUP(Q2873,'PBT Tag Rates'!$B$5:$E$44,4,FALSE)</f>
        <v>0.95971980899999998</v>
      </c>
      <c r="X2873">
        <v>1</v>
      </c>
      <c r="Y2873" s="14">
        <f>IFERROR(LOOKUP(H2873,{30,43,48,53,58,63,68,73,78,83,88,93,97},{42,47,52,57,62,67,72,77,82,87,92,99,100}),999)</f>
        <v>72</v>
      </c>
      <c r="Z2873" s="17">
        <f t="shared" si="317"/>
        <v>5.5555555555555554</v>
      </c>
      <c r="AA2873" s="17">
        <f t="shared" si="318"/>
        <v>5.5555555555555554</v>
      </c>
      <c r="AB2873" s="17">
        <f t="shared" si="319"/>
        <v>11.658097686375321</v>
      </c>
      <c r="AC2873" s="17" t="s">
        <v>17654</v>
      </c>
    </row>
    <row r="2874" spans="1:29" x14ac:dyDescent="0.25">
      <c r="A2874" t="s">
        <v>3339</v>
      </c>
      <c r="B2874" s="151" t="s">
        <v>11308</v>
      </c>
      <c r="C2874" t="s">
        <v>11309</v>
      </c>
      <c r="D2874" s="1">
        <v>45177</v>
      </c>
      <c r="E2874">
        <f t="shared" si="314"/>
        <v>18</v>
      </c>
      <c r="F2874" t="s">
        <v>6</v>
      </c>
      <c r="G2874">
        <v>810</v>
      </c>
      <c r="H2874">
        <f t="shared" si="313"/>
        <v>81</v>
      </c>
      <c r="I2874" t="s">
        <v>7</v>
      </c>
      <c r="J2874" t="s">
        <v>8</v>
      </c>
      <c r="K2874" t="s">
        <v>11310</v>
      </c>
      <c r="L2874" t="s">
        <v>8</v>
      </c>
      <c r="M2874" t="s">
        <v>6</v>
      </c>
      <c r="N2874" t="str">
        <f t="shared" si="315"/>
        <v>M</v>
      </c>
      <c r="O2874" t="s">
        <v>2514</v>
      </c>
      <c r="P2874" t="s">
        <v>2515</v>
      </c>
      <c r="Q2874" t="s">
        <v>221</v>
      </c>
      <c r="R2874">
        <v>4</v>
      </c>
      <c r="S2874">
        <f t="shared" si="316"/>
        <v>2019</v>
      </c>
      <c r="T2874" t="s">
        <v>12</v>
      </c>
      <c r="U2874">
        <v>0.999999999999996</v>
      </c>
      <c r="V2874" t="s">
        <v>3653</v>
      </c>
      <c r="W2874">
        <f>VLOOKUP(Q2874,'PBT Tag Rates'!$B$5:$E$44,4,FALSE)</f>
        <v>0.95971980899999998</v>
      </c>
      <c r="X2874">
        <v>1</v>
      </c>
      <c r="Y2874" s="14">
        <f>IFERROR(LOOKUP(H2874,{30,43,48,53,58,63,68,73,78,83,88,93,97},{42,47,52,57,62,67,72,77,82,87,92,99,100}),999)</f>
        <v>82</v>
      </c>
      <c r="Z2874" s="17">
        <f t="shared" si="317"/>
        <v>5.5555555555555554</v>
      </c>
      <c r="AA2874" s="17">
        <f t="shared" si="318"/>
        <v>5.5555555555555554</v>
      </c>
      <c r="AB2874" s="17">
        <f t="shared" si="319"/>
        <v>11.658097686375321</v>
      </c>
      <c r="AC2874" s="17" t="s">
        <v>17655</v>
      </c>
    </row>
    <row r="2875" spans="1:29" x14ac:dyDescent="0.25">
      <c r="A2875" t="s">
        <v>3339</v>
      </c>
      <c r="B2875" s="151" t="s">
        <v>11311</v>
      </c>
      <c r="C2875" t="s">
        <v>1699</v>
      </c>
      <c r="D2875" s="1">
        <v>45177</v>
      </c>
      <c r="E2875">
        <f t="shared" si="314"/>
        <v>18</v>
      </c>
      <c r="F2875" t="s">
        <v>14</v>
      </c>
      <c r="G2875">
        <v>810</v>
      </c>
      <c r="H2875">
        <f t="shared" si="313"/>
        <v>81</v>
      </c>
      <c r="I2875" t="s">
        <v>9</v>
      </c>
      <c r="J2875" t="s">
        <v>8</v>
      </c>
      <c r="K2875" t="s">
        <v>11312</v>
      </c>
      <c r="L2875" t="s">
        <v>8</v>
      </c>
      <c r="M2875" t="s">
        <v>14</v>
      </c>
      <c r="N2875" t="str">
        <f t="shared" si="315"/>
        <v>F</v>
      </c>
      <c r="O2875" t="s">
        <v>11313</v>
      </c>
      <c r="P2875" t="s">
        <v>11314</v>
      </c>
      <c r="Q2875" t="s">
        <v>185</v>
      </c>
      <c r="R2875">
        <v>5</v>
      </c>
      <c r="S2875">
        <f t="shared" si="316"/>
        <v>2018</v>
      </c>
      <c r="T2875" t="s">
        <v>12</v>
      </c>
      <c r="U2875">
        <v>1.00000000000001</v>
      </c>
      <c r="V2875" t="s">
        <v>10019</v>
      </c>
      <c r="W2875">
        <f>VLOOKUP(Q2875,'PBT Tag Rates'!$B$5:$E$44,4,FALSE)</f>
        <v>0.95730000000000004</v>
      </c>
      <c r="X2875">
        <v>1</v>
      </c>
      <c r="Y2875" s="14">
        <f>IFERROR(LOOKUP(H2875,{30,43,48,53,58,63,68,73,78,83,88,93,97},{42,47,52,57,62,67,72,77,82,87,92,99,100}),999)</f>
        <v>82</v>
      </c>
      <c r="Z2875" s="17">
        <f t="shared" si="317"/>
        <v>5.5555555555555554</v>
      </c>
      <c r="AA2875" s="17">
        <f t="shared" si="318"/>
        <v>5.5555555555555554</v>
      </c>
      <c r="AB2875" s="17">
        <f t="shared" si="319"/>
        <v>11.658097686375321</v>
      </c>
      <c r="AC2875" s="17" t="s">
        <v>17655</v>
      </c>
    </row>
    <row r="2876" spans="1:29" x14ac:dyDescent="0.25">
      <c r="A2876" t="s">
        <v>3339</v>
      </c>
      <c r="B2876" s="151" t="s">
        <v>11315</v>
      </c>
      <c r="C2876" t="s">
        <v>11316</v>
      </c>
      <c r="D2876" s="1">
        <v>45177</v>
      </c>
      <c r="E2876">
        <f t="shared" si="314"/>
        <v>18</v>
      </c>
      <c r="F2876" t="s">
        <v>6</v>
      </c>
      <c r="G2876">
        <v>750</v>
      </c>
      <c r="H2876">
        <f t="shared" si="313"/>
        <v>75</v>
      </c>
      <c r="I2876" t="s">
        <v>7</v>
      </c>
      <c r="J2876" t="s">
        <v>8</v>
      </c>
      <c r="K2876" t="s">
        <v>11317</v>
      </c>
      <c r="L2876" t="s">
        <v>8</v>
      </c>
      <c r="M2876" t="s">
        <v>6</v>
      </c>
      <c r="N2876" t="str">
        <f t="shared" si="315"/>
        <v>M</v>
      </c>
      <c r="O2876" t="s">
        <v>8</v>
      </c>
      <c r="P2876" t="s">
        <v>8</v>
      </c>
      <c r="Q2876" t="s">
        <v>11</v>
      </c>
      <c r="R2876" t="s">
        <v>8</v>
      </c>
      <c r="S2876" t="str">
        <f t="shared" si="316"/>
        <v>U</v>
      </c>
      <c r="T2876" t="s">
        <v>12</v>
      </c>
      <c r="U2876">
        <v>1</v>
      </c>
      <c r="V2876" t="s">
        <v>11</v>
      </c>
      <c r="W2876" t="e">
        <f>VLOOKUP(Q2876,'PBT Tag Rates'!$B$5:$E$44,4,FALSE)</f>
        <v>#N/A</v>
      </c>
      <c r="X2876">
        <v>1</v>
      </c>
      <c r="Y2876" s="14">
        <f>IFERROR(LOOKUP(H2876,{30,43,48,53,58,63,68,73,78,83,88,93,97},{42,47,52,57,62,67,72,77,82,87,92,99,100}),999)</f>
        <v>77</v>
      </c>
      <c r="Z2876" s="17">
        <f t="shared" si="317"/>
        <v>5.5555555555555554</v>
      </c>
      <c r="AA2876" s="17">
        <f t="shared" si="318"/>
        <v>5.5555555555555554</v>
      </c>
      <c r="AB2876" s="17">
        <f t="shared" si="319"/>
        <v>11.658097686375321</v>
      </c>
      <c r="AC2876" s="17" t="s">
        <v>17654</v>
      </c>
    </row>
    <row r="2877" spans="1:29" x14ac:dyDescent="0.25">
      <c r="A2877" t="s">
        <v>3339</v>
      </c>
      <c r="B2877" s="151" t="s">
        <v>11318</v>
      </c>
      <c r="C2877" t="s">
        <v>1700</v>
      </c>
      <c r="D2877" s="1">
        <v>45177</v>
      </c>
      <c r="E2877">
        <f t="shared" si="314"/>
        <v>18</v>
      </c>
      <c r="F2877" t="s">
        <v>14</v>
      </c>
      <c r="G2877">
        <v>750</v>
      </c>
      <c r="H2877">
        <f t="shared" si="313"/>
        <v>75</v>
      </c>
      <c r="I2877" t="s">
        <v>7</v>
      </c>
      <c r="J2877" t="s">
        <v>8</v>
      </c>
      <c r="K2877" t="s">
        <v>11319</v>
      </c>
      <c r="L2877" t="s">
        <v>8</v>
      </c>
      <c r="M2877" t="s">
        <v>14</v>
      </c>
      <c r="N2877" t="str">
        <f t="shared" si="315"/>
        <v>F</v>
      </c>
      <c r="O2877" t="s">
        <v>4453</v>
      </c>
      <c r="P2877" t="s">
        <v>4454</v>
      </c>
      <c r="Q2877" t="s">
        <v>221</v>
      </c>
      <c r="R2877">
        <v>4</v>
      </c>
      <c r="S2877">
        <f t="shared" si="316"/>
        <v>2019</v>
      </c>
      <c r="T2877" t="s">
        <v>12</v>
      </c>
      <c r="U2877">
        <v>0.999999999999999</v>
      </c>
      <c r="V2877" t="s">
        <v>3357</v>
      </c>
      <c r="W2877">
        <f>VLOOKUP(Q2877,'PBT Tag Rates'!$B$5:$E$44,4,FALSE)</f>
        <v>0.95971980899999998</v>
      </c>
      <c r="X2877">
        <v>1</v>
      </c>
      <c r="Y2877" s="14">
        <f>IFERROR(LOOKUP(H2877,{30,43,48,53,58,63,68,73,78,83,88,93,97},{42,47,52,57,62,67,72,77,82,87,92,99,100}),999)</f>
        <v>77</v>
      </c>
      <c r="Z2877" s="17">
        <f t="shared" si="317"/>
        <v>5.5555555555555554</v>
      </c>
      <c r="AA2877" s="17">
        <f t="shared" si="318"/>
        <v>5.5555555555555554</v>
      </c>
      <c r="AB2877" s="17">
        <f t="shared" si="319"/>
        <v>11.658097686375321</v>
      </c>
      <c r="AC2877" s="17" t="s">
        <v>17654</v>
      </c>
    </row>
    <row r="2878" spans="1:29" x14ac:dyDescent="0.25">
      <c r="A2878" t="s">
        <v>3339</v>
      </c>
      <c r="B2878" s="151" t="s">
        <v>11320</v>
      </c>
      <c r="C2878" t="s">
        <v>11321</v>
      </c>
      <c r="D2878" s="1">
        <v>45177</v>
      </c>
      <c r="E2878">
        <f t="shared" si="314"/>
        <v>18</v>
      </c>
      <c r="F2878" t="s">
        <v>6</v>
      </c>
      <c r="G2878">
        <v>720</v>
      </c>
      <c r="H2878">
        <f t="shared" si="313"/>
        <v>72</v>
      </c>
      <c r="I2878" t="s">
        <v>7</v>
      </c>
      <c r="J2878" t="s">
        <v>8</v>
      </c>
      <c r="K2878" t="s">
        <v>11322</v>
      </c>
      <c r="L2878" t="s">
        <v>8</v>
      </c>
      <c r="M2878" t="s">
        <v>14</v>
      </c>
      <c r="N2878" t="str">
        <f t="shared" si="315"/>
        <v>F</v>
      </c>
      <c r="O2878" t="s">
        <v>11323</v>
      </c>
      <c r="P2878" t="s">
        <v>11324</v>
      </c>
      <c r="Q2878" t="s">
        <v>2596</v>
      </c>
      <c r="R2878">
        <v>3</v>
      </c>
      <c r="S2878">
        <f t="shared" si="316"/>
        <v>2020</v>
      </c>
      <c r="T2878" t="s">
        <v>12</v>
      </c>
      <c r="U2878">
        <v>1</v>
      </c>
      <c r="V2878" t="s">
        <v>3169</v>
      </c>
      <c r="W2878">
        <f>VLOOKUP(Q2878,'PBT Tag Rates'!$B$5:$E$44,4,FALSE)</f>
        <v>0.98845608500000004</v>
      </c>
      <c r="X2878">
        <v>1</v>
      </c>
      <c r="Y2878" s="14">
        <f>IFERROR(LOOKUP(H2878,{30,43,48,53,58,63,68,73,78,83,88,93,97},{42,47,52,57,62,67,72,77,82,87,92,99,100}),999)</f>
        <v>72</v>
      </c>
      <c r="Z2878" s="17">
        <f t="shared" si="317"/>
        <v>5.5555555555555554</v>
      </c>
      <c r="AA2878" s="17">
        <f t="shared" si="318"/>
        <v>5.5555555555555554</v>
      </c>
      <c r="AB2878" s="17">
        <f t="shared" si="319"/>
        <v>11.658097686375321</v>
      </c>
      <c r="AC2878" s="17" t="s">
        <v>17654</v>
      </c>
    </row>
    <row r="2879" spans="1:29" x14ac:dyDescent="0.25">
      <c r="A2879" t="s">
        <v>3339</v>
      </c>
      <c r="B2879" s="151" t="s">
        <v>11325</v>
      </c>
      <c r="C2879" t="s">
        <v>11326</v>
      </c>
      <c r="D2879" s="1">
        <v>45177</v>
      </c>
      <c r="E2879">
        <f t="shared" si="314"/>
        <v>18</v>
      </c>
      <c r="F2879" t="s">
        <v>14</v>
      </c>
      <c r="G2879">
        <v>800</v>
      </c>
      <c r="H2879">
        <f t="shared" si="313"/>
        <v>80</v>
      </c>
      <c r="I2879" t="s">
        <v>9</v>
      </c>
      <c r="J2879">
        <v>1</v>
      </c>
      <c r="K2879" t="s">
        <v>11327</v>
      </c>
      <c r="L2879" t="s">
        <v>8</v>
      </c>
      <c r="M2879" t="s">
        <v>14</v>
      </c>
      <c r="N2879" t="str">
        <f t="shared" si="315"/>
        <v>F</v>
      </c>
      <c r="O2879" t="s">
        <v>1315</v>
      </c>
      <c r="P2879" t="s">
        <v>6615</v>
      </c>
      <c r="Q2879" t="s">
        <v>221</v>
      </c>
      <c r="R2879">
        <v>4</v>
      </c>
      <c r="S2879">
        <f t="shared" si="316"/>
        <v>2019</v>
      </c>
      <c r="T2879" t="s">
        <v>12</v>
      </c>
      <c r="U2879">
        <v>0.999999999999996</v>
      </c>
      <c r="V2879" t="s">
        <v>3363</v>
      </c>
      <c r="W2879">
        <f>VLOOKUP(Q2879,'PBT Tag Rates'!$B$5:$E$44,4,FALSE)</f>
        <v>0.95971980899999998</v>
      </c>
      <c r="X2879">
        <v>1</v>
      </c>
      <c r="Y2879" s="14">
        <f>IFERROR(LOOKUP(H2879,{30,43,48,53,58,63,68,73,78,83,88,93,97},{42,47,52,57,62,67,72,77,82,87,92,99,100}),999)</f>
        <v>82</v>
      </c>
      <c r="Z2879" s="17">
        <f t="shared" si="317"/>
        <v>5.5555555555555554</v>
      </c>
      <c r="AA2879" s="17">
        <f t="shared" si="318"/>
        <v>5.5555555555555554</v>
      </c>
      <c r="AB2879" s="17">
        <f t="shared" si="319"/>
        <v>11.658097686375321</v>
      </c>
      <c r="AC2879" s="17" t="s">
        <v>17654</v>
      </c>
    </row>
    <row r="2880" spans="1:29" x14ac:dyDescent="0.25">
      <c r="A2880" t="s">
        <v>3339</v>
      </c>
      <c r="B2880" s="151" t="s">
        <v>11328</v>
      </c>
      <c r="C2880" t="s">
        <v>1703</v>
      </c>
      <c r="D2880" s="1">
        <v>45177</v>
      </c>
      <c r="E2880">
        <f t="shared" si="314"/>
        <v>18</v>
      </c>
      <c r="F2880" t="s">
        <v>14</v>
      </c>
      <c r="G2880">
        <v>760</v>
      </c>
      <c r="H2880">
        <f t="shared" si="313"/>
        <v>76</v>
      </c>
      <c r="I2880" t="s">
        <v>7</v>
      </c>
      <c r="J2880" t="s">
        <v>8</v>
      </c>
      <c r="K2880" t="s">
        <v>11329</v>
      </c>
      <c r="L2880" t="s">
        <v>8</v>
      </c>
      <c r="M2880" t="s">
        <v>14</v>
      </c>
      <c r="N2880" t="str">
        <f t="shared" si="315"/>
        <v>F</v>
      </c>
      <c r="O2880" t="s">
        <v>311</v>
      </c>
      <c r="P2880" t="s">
        <v>649</v>
      </c>
      <c r="Q2880" t="s">
        <v>221</v>
      </c>
      <c r="R2880">
        <v>4</v>
      </c>
      <c r="S2880">
        <f t="shared" si="316"/>
        <v>2019</v>
      </c>
      <c r="T2880" t="s">
        <v>12</v>
      </c>
      <c r="U2880">
        <v>1</v>
      </c>
      <c r="V2880" t="s">
        <v>3386</v>
      </c>
      <c r="W2880">
        <f>VLOOKUP(Q2880,'PBT Tag Rates'!$B$5:$E$44,4,FALSE)</f>
        <v>0.95971980899999998</v>
      </c>
      <c r="X2880">
        <v>1</v>
      </c>
      <c r="Y2880" s="14">
        <f>IFERROR(LOOKUP(H2880,{30,43,48,53,58,63,68,73,78,83,88,93,97},{42,47,52,57,62,67,72,77,82,87,92,99,100}),999)</f>
        <v>77</v>
      </c>
      <c r="Z2880" s="17">
        <f t="shared" si="317"/>
        <v>5.5555555555555554</v>
      </c>
      <c r="AA2880" s="17">
        <f t="shared" si="318"/>
        <v>5.5555555555555554</v>
      </c>
      <c r="AB2880" s="17">
        <f t="shared" si="319"/>
        <v>11.658097686375321</v>
      </c>
      <c r="AC2880" s="17" t="s">
        <v>17654</v>
      </c>
    </row>
    <row r="2881" spans="1:29" x14ac:dyDescent="0.25">
      <c r="A2881" t="s">
        <v>3339</v>
      </c>
      <c r="B2881" s="151" t="s">
        <v>11330</v>
      </c>
      <c r="C2881" t="s">
        <v>11331</v>
      </c>
      <c r="D2881" s="1">
        <v>45177</v>
      </c>
      <c r="E2881">
        <f t="shared" si="314"/>
        <v>18</v>
      </c>
      <c r="F2881" t="s">
        <v>6</v>
      </c>
      <c r="G2881">
        <v>700</v>
      </c>
      <c r="H2881">
        <f t="shared" si="313"/>
        <v>70</v>
      </c>
      <c r="I2881" t="s">
        <v>7</v>
      </c>
      <c r="J2881" t="s">
        <v>8</v>
      </c>
      <c r="K2881" t="s">
        <v>11332</v>
      </c>
      <c r="L2881" t="s">
        <v>8</v>
      </c>
      <c r="M2881" t="s">
        <v>6</v>
      </c>
      <c r="N2881" t="str">
        <f t="shared" si="315"/>
        <v>M</v>
      </c>
      <c r="O2881" t="s">
        <v>11333</v>
      </c>
      <c r="P2881" t="s">
        <v>11334</v>
      </c>
      <c r="Q2881" t="s">
        <v>2596</v>
      </c>
      <c r="R2881">
        <v>3</v>
      </c>
      <c r="S2881">
        <f t="shared" si="316"/>
        <v>2020</v>
      </c>
      <c r="T2881" t="s">
        <v>12</v>
      </c>
      <c r="U2881">
        <v>1</v>
      </c>
      <c r="V2881" t="s">
        <v>3169</v>
      </c>
      <c r="W2881">
        <f>VLOOKUP(Q2881,'PBT Tag Rates'!$B$5:$E$44,4,FALSE)</f>
        <v>0.98845608500000004</v>
      </c>
      <c r="X2881">
        <v>1</v>
      </c>
      <c r="Y2881" s="14">
        <f>IFERROR(LOOKUP(H2881,{30,43,48,53,58,63,68,73,78,83,88,93,97},{42,47,52,57,62,67,72,77,82,87,92,99,100}),999)</f>
        <v>72</v>
      </c>
      <c r="Z2881" s="17">
        <f t="shared" si="317"/>
        <v>5.5555555555555554</v>
      </c>
      <c r="AA2881" s="17">
        <f t="shared" si="318"/>
        <v>5.5555555555555554</v>
      </c>
      <c r="AB2881" s="17">
        <f t="shared" si="319"/>
        <v>11.658097686375321</v>
      </c>
      <c r="AC2881" s="17" t="s">
        <v>17654</v>
      </c>
    </row>
    <row r="2882" spans="1:29" x14ac:dyDescent="0.25">
      <c r="A2882" t="s">
        <v>3339</v>
      </c>
      <c r="B2882" s="151" t="s">
        <v>11335</v>
      </c>
      <c r="C2882" t="s">
        <v>1704</v>
      </c>
      <c r="D2882" s="1">
        <v>45177</v>
      </c>
      <c r="E2882">
        <f t="shared" si="314"/>
        <v>18</v>
      </c>
      <c r="F2882" t="s">
        <v>14</v>
      </c>
      <c r="G2882">
        <v>710</v>
      </c>
      <c r="H2882">
        <f t="shared" si="313"/>
        <v>71</v>
      </c>
      <c r="I2882" t="s">
        <v>9</v>
      </c>
      <c r="J2882">
        <v>1</v>
      </c>
      <c r="K2882" t="s">
        <v>8</v>
      </c>
      <c r="L2882" t="s">
        <v>8</v>
      </c>
      <c r="M2882" t="s">
        <v>14</v>
      </c>
      <c r="N2882" t="str">
        <f t="shared" si="315"/>
        <v>F</v>
      </c>
      <c r="O2882" t="s">
        <v>600</v>
      </c>
      <c r="P2882" t="s">
        <v>601</v>
      </c>
      <c r="Q2882" t="s">
        <v>221</v>
      </c>
      <c r="R2882">
        <v>4</v>
      </c>
      <c r="S2882">
        <f t="shared" si="316"/>
        <v>2019</v>
      </c>
      <c r="T2882" t="s">
        <v>12</v>
      </c>
      <c r="U2882">
        <v>1</v>
      </c>
      <c r="V2882" t="s">
        <v>3346</v>
      </c>
      <c r="W2882">
        <f>VLOOKUP(Q2882,'PBT Tag Rates'!$B$5:$E$44,4,FALSE)</f>
        <v>0.95971980899999998</v>
      </c>
      <c r="X2882">
        <v>1</v>
      </c>
      <c r="Y2882" s="14">
        <f>IFERROR(LOOKUP(H2882,{30,43,48,53,58,63,68,73,78,83,88,93,97},{42,47,52,57,62,67,72,77,82,87,92,99,100}),999)</f>
        <v>72</v>
      </c>
      <c r="Z2882" s="17">
        <f t="shared" si="317"/>
        <v>5.5555555555555554</v>
      </c>
      <c r="AA2882" s="17">
        <f t="shared" si="318"/>
        <v>5.5555555555555554</v>
      </c>
      <c r="AB2882" s="17">
        <f t="shared" si="319"/>
        <v>11.658097686375321</v>
      </c>
      <c r="AC2882" s="17" t="s">
        <v>17654</v>
      </c>
    </row>
    <row r="2883" spans="1:29" x14ac:dyDescent="0.25">
      <c r="A2883" t="s">
        <v>3339</v>
      </c>
      <c r="B2883" s="151" t="s">
        <v>11336</v>
      </c>
      <c r="C2883" t="s">
        <v>11337</v>
      </c>
      <c r="D2883" s="1">
        <v>45177</v>
      </c>
      <c r="E2883">
        <f t="shared" si="314"/>
        <v>18</v>
      </c>
      <c r="F2883" t="s">
        <v>14</v>
      </c>
      <c r="G2883">
        <v>840</v>
      </c>
      <c r="H2883">
        <f t="shared" si="313"/>
        <v>84</v>
      </c>
      <c r="I2883" t="s">
        <v>9</v>
      </c>
      <c r="J2883">
        <v>1</v>
      </c>
      <c r="K2883" t="s">
        <v>11338</v>
      </c>
      <c r="L2883" t="s">
        <v>8</v>
      </c>
      <c r="M2883" t="s">
        <v>14</v>
      </c>
      <c r="N2883" t="str">
        <f t="shared" si="315"/>
        <v>F</v>
      </c>
      <c r="O2883" t="s">
        <v>2701</v>
      </c>
      <c r="P2883" t="s">
        <v>6324</v>
      </c>
      <c r="Q2883" t="s">
        <v>221</v>
      </c>
      <c r="R2883">
        <v>4</v>
      </c>
      <c r="S2883">
        <f t="shared" si="316"/>
        <v>2019</v>
      </c>
      <c r="T2883" t="s">
        <v>12</v>
      </c>
      <c r="U2883">
        <v>0.999999999999996</v>
      </c>
      <c r="V2883" t="s">
        <v>3357</v>
      </c>
      <c r="W2883">
        <f>VLOOKUP(Q2883,'PBT Tag Rates'!$B$5:$E$44,4,FALSE)</f>
        <v>0.95971980899999998</v>
      </c>
      <c r="X2883">
        <v>1</v>
      </c>
      <c r="Y2883" s="14">
        <f>IFERROR(LOOKUP(H2883,{30,43,48,53,58,63,68,73,78,83,88,93,97},{42,47,52,57,62,67,72,77,82,87,92,99,100}),999)</f>
        <v>87</v>
      </c>
      <c r="Z2883" s="17">
        <f t="shared" si="317"/>
        <v>5.5555555555555554</v>
      </c>
      <c r="AA2883" s="17">
        <f t="shared" si="318"/>
        <v>5.5555555555555554</v>
      </c>
      <c r="AB2883" s="17">
        <f t="shared" si="319"/>
        <v>11.658097686375321</v>
      </c>
      <c r="AC2883" s="17" t="s">
        <v>17654</v>
      </c>
    </row>
    <row r="2884" spans="1:29" x14ac:dyDescent="0.25">
      <c r="A2884" t="s">
        <v>3339</v>
      </c>
      <c r="B2884" s="151" t="s">
        <v>11339</v>
      </c>
      <c r="C2884" t="s">
        <v>11340</v>
      </c>
      <c r="D2884" s="1">
        <v>45177</v>
      </c>
      <c r="E2884">
        <f t="shared" si="314"/>
        <v>18</v>
      </c>
      <c r="F2884" t="s">
        <v>6</v>
      </c>
      <c r="G2884">
        <v>900</v>
      </c>
      <c r="H2884">
        <f t="shared" si="313"/>
        <v>90</v>
      </c>
      <c r="I2884" t="s">
        <v>7</v>
      </c>
      <c r="J2884" t="s">
        <v>8</v>
      </c>
      <c r="K2884" t="s">
        <v>11341</v>
      </c>
      <c r="L2884" t="s">
        <v>8</v>
      </c>
      <c r="M2884" t="s">
        <v>6</v>
      </c>
      <c r="N2884" t="str">
        <f t="shared" si="315"/>
        <v>M</v>
      </c>
      <c r="O2884" t="s">
        <v>994</v>
      </c>
      <c r="P2884" t="s">
        <v>11342</v>
      </c>
      <c r="Q2884" t="s">
        <v>221</v>
      </c>
      <c r="R2884">
        <v>4</v>
      </c>
      <c r="S2884">
        <f t="shared" si="316"/>
        <v>2019</v>
      </c>
      <c r="T2884" t="s">
        <v>12</v>
      </c>
      <c r="U2884">
        <v>1.00000000000001</v>
      </c>
      <c r="V2884" t="s">
        <v>3346</v>
      </c>
      <c r="W2884">
        <f>VLOOKUP(Q2884,'PBT Tag Rates'!$B$5:$E$44,4,FALSE)</f>
        <v>0.95971980899999998</v>
      </c>
      <c r="X2884">
        <v>1</v>
      </c>
      <c r="Y2884" s="14">
        <f>IFERROR(LOOKUP(H2884,{30,43,48,53,58,63,68,73,78,83,88,93,97},{42,47,52,57,62,67,72,77,82,87,92,99,100}),999)</f>
        <v>92</v>
      </c>
      <c r="Z2884" s="17">
        <f t="shared" si="317"/>
        <v>5.5555555555555554</v>
      </c>
      <c r="AA2884" s="17">
        <f t="shared" si="318"/>
        <v>5.5555555555555554</v>
      </c>
      <c r="AB2884" s="17">
        <f t="shared" si="319"/>
        <v>11.658097686375321</v>
      </c>
      <c r="AC2884" s="17" t="s">
        <v>17654</v>
      </c>
    </row>
    <row r="2885" spans="1:29" x14ac:dyDescent="0.25">
      <c r="A2885" t="s">
        <v>3339</v>
      </c>
      <c r="B2885" s="151" t="s">
        <v>11343</v>
      </c>
      <c r="C2885" t="s">
        <v>1707</v>
      </c>
      <c r="D2885" s="1">
        <v>45177</v>
      </c>
      <c r="E2885">
        <f t="shared" si="314"/>
        <v>18</v>
      </c>
      <c r="F2885" t="s">
        <v>14</v>
      </c>
      <c r="G2885">
        <v>750</v>
      </c>
      <c r="H2885">
        <f t="shared" si="313"/>
        <v>75</v>
      </c>
      <c r="I2885" t="s">
        <v>7</v>
      </c>
      <c r="J2885" t="s">
        <v>8</v>
      </c>
      <c r="K2885" t="s">
        <v>11344</v>
      </c>
      <c r="L2885" t="s">
        <v>8</v>
      </c>
      <c r="M2885" t="s">
        <v>14</v>
      </c>
      <c r="N2885" t="str">
        <f t="shared" si="315"/>
        <v>F</v>
      </c>
      <c r="O2885" t="s">
        <v>4375</v>
      </c>
      <c r="P2885" t="s">
        <v>4376</v>
      </c>
      <c r="Q2885" t="s">
        <v>281</v>
      </c>
      <c r="R2885">
        <v>4</v>
      </c>
      <c r="S2885">
        <f t="shared" si="316"/>
        <v>2019</v>
      </c>
      <c r="T2885" t="s">
        <v>12</v>
      </c>
      <c r="U2885">
        <v>0.999999999999999</v>
      </c>
      <c r="V2885" t="s">
        <v>3169</v>
      </c>
      <c r="W2885">
        <f>VLOOKUP(Q2885,'PBT Tag Rates'!$B$5:$E$44,4,FALSE)</f>
        <v>0.99705232300000002</v>
      </c>
      <c r="X2885">
        <v>1</v>
      </c>
      <c r="Y2885" s="14">
        <f>IFERROR(LOOKUP(H2885,{30,43,48,53,58,63,68,73,78,83,88,93,97},{42,47,52,57,62,67,72,77,82,87,92,99,100}),999)</f>
        <v>77</v>
      </c>
      <c r="Z2885" s="17">
        <f t="shared" si="317"/>
        <v>5.5555555555555554</v>
      </c>
      <c r="AA2885" s="17">
        <f t="shared" si="318"/>
        <v>5.5555555555555554</v>
      </c>
      <c r="AB2885" s="17">
        <f t="shared" si="319"/>
        <v>11.658097686375321</v>
      </c>
      <c r="AC2885" s="17" t="s">
        <v>17654</v>
      </c>
    </row>
    <row r="2886" spans="1:29" x14ac:dyDescent="0.25">
      <c r="A2886" t="s">
        <v>3339</v>
      </c>
      <c r="B2886" s="151" t="s">
        <v>11345</v>
      </c>
      <c r="C2886" t="s">
        <v>11346</v>
      </c>
      <c r="D2886" s="1">
        <v>45177</v>
      </c>
      <c r="E2886">
        <f t="shared" si="314"/>
        <v>18</v>
      </c>
      <c r="F2886" t="s">
        <v>14</v>
      </c>
      <c r="G2886">
        <v>760</v>
      </c>
      <c r="H2886">
        <f t="shared" si="313"/>
        <v>76</v>
      </c>
      <c r="I2886" t="s">
        <v>7</v>
      </c>
      <c r="J2886" t="s">
        <v>8</v>
      </c>
      <c r="K2886" t="s">
        <v>11347</v>
      </c>
      <c r="L2886" t="s">
        <v>8</v>
      </c>
      <c r="M2886" t="s">
        <v>14</v>
      </c>
      <c r="N2886" t="str">
        <f t="shared" si="315"/>
        <v>F</v>
      </c>
      <c r="O2886" t="s">
        <v>2682</v>
      </c>
      <c r="P2886" t="s">
        <v>11348</v>
      </c>
      <c r="Q2886" t="s">
        <v>221</v>
      </c>
      <c r="R2886">
        <v>4</v>
      </c>
      <c r="S2886">
        <f t="shared" si="316"/>
        <v>2019</v>
      </c>
      <c r="T2886" t="s">
        <v>12</v>
      </c>
      <c r="U2886">
        <v>1</v>
      </c>
      <c r="V2886" t="s">
        <v>3386</v>
      </c>
      <c r="W2886">
        <f>VLOOKUP(Q2886,'PBT Tag Rates'!$B$5:$E$44,4,FALSE)</f>
        <v>0.95971980899999998</v>
      </c>
      <c r="X2886">
        <v>1</v>
      </c>
      <c r="Y2886" s="14">
        <f>IFERROR(LOOKUP(H2886,{30,43,48,53,58,63,68,73,78,83,88,93,97},{42,47,52,57,62,67,72,77,82,87,92,99,100}),999)</f>
        <v>77</v>
      </c>
      <c r="Z2886" s="17">
        <f t="shared" si="317"/>
        <v>5.5555555555555554</v>
      </c>
      <c r="AA2886" s="17">
        <f t="shared" si="318"/>
        <v>5.5555555555555554</v>
      </c>
      <c r="AB2886" s="17">
        <f t="shared" si="319"/>
        <v>11.658097686375321</v>
      </c>
      <c r="AC2886" s="17" t="s">
        <v>17654</v>
      </c>
    </row>
    <row r="2887" spans="1:29" x14ac:dyDescent="0.25">
      <c r="A2887" t="s">
        <v>3339</v>
      </c>
      <c r="B2887" s="151" t="s">
        <v>11349</v>
      </c>
      <c r="C2887" t="s">
        <v>1708</v>
      </c>
      <c r="D2887" s="1">
        <v>45177</v>
      </c>
      <c r="E2887">
        <f t="shared" si="314"/>
        <v>18</v>
      </c>
      <c r="F2887" t="s">
        <v>14</v>
      </c>
      <c r="G2887">
        <v>760</v>
      </c>
      <c r="H2887">
        <f t="shared" si="313"/>
        <v>76</v>
      </c>
      <c r="I2887" t="s">
        <v>9</v>
      </c>
      <c r="J2887">
        <v>1</v>
      </c>
      <c r="K2887" t="s">
        <v>8</v>
      </c>
      <c r="L2887" t="s">
        <v>8</v>
      </c>
      <c r="M2887" t="s">
        <v>14</v>
      </c>
      <c r="N2887" t="str">
        <f t="shared" si="315"/>
        <v>F</v>
      </c>
      <c r="O2887" t="s">
        <v>2278</v>
      </c>
      <c r="P2887" t="s">
        <v>5863</v>
      </c>
      <c r="Q2887" t="s">
        <v>221</v>
      </c>
      <c r="R2887">
        <v>4</v>
      </c>
      <c r="S2887">
        <f t="shared" si="316"/>
        <v>2019</v>
      </c>
      <c r="T2887" t="s">
        <v>12</v>
      </c>
      <c r="U2887">
        <v>1</v>
      </c>
      <c r="V2887" t="s">
        <v>3363</v>
      </c>
      <c r="W2887">
        <f>VLOOKUP(Q2887,'PBT Tag Rates'!$B$5:$E$44,4,FALSE)</f>
        <v>0.95971980899999998</v>
      </c>
      <c r="X2887">
        <v>1</v>
      </c>
      <c r="Y2887" s="14">
        <f>IFERROR(LOOKUP(H2887,{30,43,48,53,58,63,68,73,78,83,88,93,97},{42,47,52,57,62,67,72,77,82,87,92,99,100}),999)</f>
        <v>77</v>
      </c>
      <c r="Z2887" s="17">
        <f t="shared" si="317"/>
        <v>5.5555555555555554</v>
      </c>
      <c r="AA2887" s="17">
        <f t="shared" si="318"/>
        <v>5.5555555555555554</v>
      </c>
      <c r="AB2887" s="17">
        <f t="shared" si="319"/>
        <v>11.658097686375321</v>
      </c>
      <c r="AC2887" s="17" t="s">
        <v>17654</v>
      </c>
    </row>
    <row r="2888" spans="1:29" x14ac:dyDescent="0.25">
      <c r="A2888" t="s">
        <v>3339</v>
      </c>
      <c r="B2888" s="151" t="s">
        <v>11350</v>
      </c>
      <c r="C2888" t="s">
        <v>11351</v>
      </c>
      <c r="D2888" s="1">
        <v>45177</v>
      </c>
      <c r="E2888">
        <f t="shared" si="314"/>
        <v>18</v>
      </c>
      <c r="F2888" t="s">
        <v>14</v>
      </c>
      <c r="G2888">
        <v>740</v>
      </c>
      <c r="H2888">
        <f t="shared" si="313"/>
        <v>74</v>
      </c>
      <c r="I2888" t="s">
        <v>7</v>
      </c>
      <c r="J2888" t="s">
        <v>8</v>
      </c>
      <c r="K2888" t="s">
        <v>11352</v>
      </c>
      <c r="L2888" t="s">
        <v>8</v>
      </c>
      <c r="M2888" t="s">
        <v>14</v>
      </c>
      <c r="N2888" t="str">
        <f t="shared" si="315"/>
        <v>F</v>
      </c>
      <c r="O2888" t="s">
        <v>11353</v>
      </c>
      <c r="P2888" t="s">
        <v>11354</v>
      </c>
      <c r="Q2888" t="s">
        <v>221</v>
      </c>
      <c r="R2888">
        <v>4</v>
      </c>
      <c r="S2888">
        <f t="shared" si="316"/>
        <v>2019</v>
      </c>
      <c r="T2888" t="s">
        <v>12</v>
      </c>
      <c r="U2888">
        <v>1</v>
      </c>
      <c r="V2888" t="s">
        <v>3357</v>
      </c>
      <c r="W2888">
        <f>VLOOKUP(Q2888,'PBT Tag Rates'!$B$5:$E$44,4,FALSE)</f>
        <v>0.95971980899999998</v>
      </c>
      <c r="X2888">
        <v>1</v>
      </c>
      <c r="Y2888" s="14">
        <f>IFERROR(LOOKUP(H2888,{30,43,48,53,58,63,68,73,78,83,88,93,97},{42,47,52,57,62,67,72,77,82,87,92,99,100}),999)</f>
        <v>77</v>
      </c>
      <c r="Z2888" s="17">
        <f t="shared" si="317"/>
        <v>5.5555555555555554</v>
      </c>
      <c r="AA2888" s="17">
        <f t="shared" si="318"/>
        <v>5.5555555555555554</v>
      </c>
      <c r="AB2888" s="17">
        <f t="shared" si="319"/>
        <v>11.658097686375321</v>
      </c>
      <c r="AC2888" s="17" t="s">
        <v>17654</v>
      </c>
    </row>
    <row r="2889" spans="1:29" x14ac:dyDescent="0.25">
      <c r="A2889" t="s">
        <v>3339</v>
      </c>
      <c r="B2889" s="151" t="s">
        <v>11355</v>
      </c>
      <c r="C2889" t="s">
        <v>1711</v>
      </c>
      <c r="D2889" s="1">
        <v>45177</v>
      </c>
      <c r="E2889">
        <f t="shared" si="314"/>
        <v>18</v>
      </c>
      <c r="F2889" t="s">
        <v>6</v>
      </c>
      <c r="G2889">
        <v>650</v>
      </c>
      <c r="H2889">
        <f t="shared" si="313"/>
        <v>65</v>
      </c>
      <c r="I2889" t="s">
        <v>9</v>
      </c>
      <c r="J2889">
        <v>1</v>
      </c>
      <c r="K2889" t="s">
        <v>8</v>
      </c>
      <c r="L2889" t="s">
        <v>8</v>
      </c>
      <c r="M2889" t="s">
        <v>6</v>
      </c>
      <c r="N2889" t="str">
        <f t="shared" si="315"/>
        <v>M</v>
      </c>
      <c r="O2889" t="s">
        <v>2632</v>
      </c>
      <c r="P2889" t="s">
        <v>2796</v>
      </c>
      <c r="Q2889" t="s">
        <v>918</v>
      </c>
      <c r="R2889">
        <v>3</v>
      </c>
      <c r="S2889">
        <f t="shared" si="316"/>
        <v>2020</v>
      </c>
      <c r="T2889" t="s">
        <v>12</v>
      </c>
      <c r="U2889">
        <v>1</v>
      </c>
      <c r="V2889" t="s">
        <v>3357</v>
      </c>
      <c r="W2889">
        <f>VLOOKUP(Q2889,'PBT Tag Rates'!$B$5:$E$44,4,FALSE)</f>
        <v>0.98961045999999997</v>
      </c>
      <c r="X2889">
        <v>1</v>
      </c>
      <c r="Y2889" s="14">
        <f>IFERROR(LOOKUP(H2889,{30,43,48,53,58,63,68,73,78,83,88,93,97},{42,47,52,57,62,67,72,77,82,87,92,99,100}),999)</f>
        <v>67</v>
      </c>
      <c r="Z2889" s="17">
        <f t="shared" si="317"/>
        <v>5.5555555555555554</v>
      </c>
      <c r="AA2889" s="17">
        <f t="shared" si="318"/>
        <v>5.5555555555555554</v>
      </c>
      <c r="AB2889" s="17">
        <f t="shared" si="319"/>
        <v>11.658097686375321</v>
      </c>
      <c r="AC2889" s="17" t="s">
        <v>17654</v>
      </c>
    </row>
    <row r="2890" spans="1:29" x14ac:dyDescent="0.25">
      <c r="A2890" t="s">
        <v>3339</v>
      </c>
      <c r="B2890" s="151" t="s">
        <v>11356</v>
      </c>
      <c r="C2890" t="s">
        <v>1712</v>
      </c>
      <c r="D2890" s="1">
        <v>45177</v>
      </c>
      <c r="E2890">
        <f t="shared" si="314"/>
        <v>18</v>
      </c>
      <c r="F2890" t="s">
        <v>14</v>
      </c>
      <c r="G2890">
        <v>810</v>
      </c>
      <c r="H2890">
        <f t="shared" si="313"/>
        <v>81</v>
      </c>
      <c r="I2890" t="s">
        <v>7</v>
      </c>
      <c r="J2890" t="s">
        <v>8</v>
      </c>
      <c r="K2890" t="s">
        <v>11357</v>
      </c>
      <c r="L2890" t="s">
        <v>8</v>
      </c>
      <c r="M2890" t="s">
        <v>14</v>
      </c>
      <c r="N2890" t="str">
        <f t="shared" si="315"/>
        <v>F</v>
      </c>
      <c r="O2890" t="s">
        <v>8</v>
      </c>
      <c r="P2890" t="s">
        <v>8</v>
      </c>
      <c r="Q2890" t="s">
        <v>11</v>
      </c>
      <c r="R2890" t="s">
        <v>8</v>
      </c>
      <c r="S2890" t="str">
        <f t="shared" si="316"/>
        <v>U</v>
      </c>
      <c r="T2890" t="s">
        <v>12</v>
      </c>
      <c r="U2890">
        <v>1</v>
      </c>
      <c r="V2890" t="s">
        <v>11</v>
      </c>
      <c r="W2890" t="e">
        <f>VLOOKUP(Q2890,'PBT Tag Rates'!$B$5:$E$44,4,FALSE)</f>
        <v>#N/A</v>
      </c>
      <c r="X2890">
        <v>1</v>
      </c>
      <c r="Y2890" s="14">
        <f>IFERROR(LOOKUP(H2890,{30,43,48,53,58,63,68,73,78,83,88,93,97},{42,47,52,57,62,67,72,77,82,87,92,99,100}),999)</f>
        <v>82</v>
      </c>
      <c r="Z2890" s="17">
        <f t="shared" si="317"/>
        <v>5.5555555555555554</v>
      </c>
      <c r="AA2890" s="17">
        <f t="shared" si="318"/>
        <v>5.5555555555555554</v>
      </c>
      <c r="AB2890" s="17">
        <f t="shared" si="319"/>
        <v>11.658097686375321</v>
      </c>
      <c r="AC2890" s="17" t="s">
        <v>17654</v>
      </c>
    </row>
    <row r="2891" spans="1:29" x14ac:dyDescent="0.25">
      <c r="A2891" t="s">
        <v>3339</v>
      </c>
      <c r="B2891" s="151" t="s">
        <v>11358</v>
      </c>
      <c r="C2891" t="s">
        <v>11359</v>
      </c>
      <c r="D2891" s="1">
        <v>45177</v>
      </c>
      <c r="E2891">
        <f t="shared" si="314"/>
        <v>18</v>
      </c>
      <c r="F2891" t="s">
        <v>14</v>
      </c>
      <c r="G2891">
        <v>840</v>
      </c>
      <c r="H2891">
        <f t="shared" si="313"/>
        <v>84</v>
      </c>
      <c r="I2891" t="s">
        <v>7</v>
      </c>
      <c r="J2891" t="s">
        <v>8</v>
      </c>
      <c r="K2891" t="s">
        <v>11360</v>
      </c>
      <c r="L2891" t="s">
        <v>8</v>
      </c>
      <c r="M2891" t="s">
        <v>14</v>
      </c>
      <c r="N2891" t="str">
        <f t="shared" si="315"/>
        <v>F</v>
      </c>
      <c r="O2891" t="s">
        <v>1209</v>
      </c>
      <c r="P2891" t="s">
        <v>1210</v>
      </c>
      <c r="Q2891" t="s">
        <v>221</v>
      </c>
      <c r="R2891">
        <v>4</v>
      </c>
      <c r="S2891">
        <f t="shared" si="316"/>
        <v>2019</v>
      </c>
      <c r="T2891" t="s">
        <v>12</v>
      </c>
      <c r="U2891">
        <v>1</v>
      </c>
      <c r="V2891" t="s">
        <v>3346</v>
      </c>
      <c r="W2891">
        <f>VLOOKUP(Q2891,'PBT Tag Rates'!$B$5:$E$44,4,FALSE)</f>
        <v>0.95971980899999998</v>
      </c>
      <c r="X2891">
        <v>1</v>
      </c>
      <c r="Y2891" s="14">
        <f>IFERROR(LOOKUP(H2891,{30,43,48,53,58,63,68,73,78,83,88,93,97},{42,47,52,57,62,67,72,77,82,87,92,99,100}),999)</f>
        <v>87</v>
      </c>
      <c r="Z2891" s="17">
        <f t="shared" si="317"/>
        <v>5.5555555555555554</v>
      </c>
      <c r="AA2891" s="17">
        <f t="shared" si="318"/>
        <v>5.5555555555555554</v>
      </c>
      <c r="AB2891" s="17">
        <f t="shared" si="319"/>
        <v>11.658097686375321</v>
      </c>
      <c r="AC2891" s="17" t="s">
        <v>17654</v>
      </c>
    </row>
    <row r="2892" spans="1:29" x14ac:dyDescent="0.25">
      <c r="A2892" t="s">
        <v>3339</v>
      </c>
      <c r="B2892" s="151" t="s">
        <v>11361</v>
      </c>
      <c r="C2892" t="s">
        <v>1713</v>
      </c>
      <c r="D2892" s="1">
        <v>45177</v>
      </c>
      <c r="E2892">
        <f t="shared" si="314"/>
        <v>18</v>
      </c>
      <c r="F2892" t="s">
        <v>6</v>
      </c>
      <c r="G2892">
        <v>730</v>
      </c>
      <c r="H2892">
        <f t="shared" si="313"/>
        <v>73</v>
      </c>
      <c r="I2892" t="s">
        <v>9</v>
      </c>
      <c r="J2892">
        <v>1</v>
      </c>
      <c r="K2892" t="s">
        <v>8</v>
      </c>
      <c r="L2892" t="s">
        <v>8</v>
      </c>
      <c r="M2892" t="s">
        <v>6</v>
      </c>
      <c r="N2892" t="str">
        <f t="shared" si="315"/>
        <v>M</v>
      </c>
      <c r="O2892" t="s">
        <v>2562</v>
      </c>
      <c r="P2892" t="s">
        <v>2563</v>
      </c>
      <c r="Q2892" t="s">
        <v>221</v>
      </c>
      <c r="R2892">
        <v>4</v>
      </c>
      <c r="S2892">
        <f t="shared" si="316"/>
        <v>2019</v>
      </c>
      <c r="T2892" t="s">
        <v>12</v>
      </c>
      <c r="U2892">
        <v>1</v>
      </c>
      <c r="V2892" t="s">
        <v>3396</v>
      </c>
      <c r="W2892">
        <f>VLOOKUP(Q2892,'PBT Tag Rates'!$B$5:$E$44,4,FALSE)</f>
        <v>0.95971980899999998</v>
      </c>
      <c r="X2892">
        <v>1</v>
      </c>
      <c r="Y2892" s="14">
        <f>IFERROR(LOOKUP(H2892,{30,43,48,53,58,63,68,73,78,83,88,93,97},{42,47,52,57,62,67,72,77,82,87,92,99,100}),999)</f>
        <v>77</v>
      </c>
      <c r="Z2892" s="17">
        <f t="shared" si="317"/>
        <v>5.5555555555555554</v>
      </c>
      <c r="AA2892" s="17">
        <f t="shared" si="318"/>
        <v>5.5555555555555554</v>
      </c>
      <c r="AB2892" s="17">
        <f t="shared" si="319"/>
        <v>11.658097686375321</v>
      </c>
      <c r="AC2892" s="17" t="s">
        <v>17655</v>
      </c>
    </row>
    <row r="2893" spans="1:29" x14ac:dyDescent="0.25">
      <c r="A2893" t="s">
        <v>3339</v>
      </c>
      <c r="B2893" s="151" t="s">
        <v>11362</v>
      </c>
      <c r="C2893" t="s">
        <v>11363</v>
      </c>
      <c r="D2893" s="1">
        <v>45177</v>
      </c>
      <c r="E2893">
        <f t="shared" si="314"/>
        <v>18</v>
      </c>
      <c r="F2893" t="s">
        <v>14</v>
      </c>
      <c r="G2893">
        <v>720</v>
      </c>
      <c r="H2893">
        <f t="shared" si="313"/>
        <v>72</v>
      </c>
      <c r="I2893" t="s">
        <v>7</v>
      </c>
      <c r="J2893" t="s">
        <v>8</v>
      </c>
      <c r="K2893" t="s">
        <v>11364</v>
      </c>
      <c r="L2893" t="s">
        <v>8</v>
      </c>
      <c r="M2893" t="s">
        <v>14</v>
      </c>
      <c r="N2893" t="str">
        <f t="shared" si="315"/>
        <v>F</v>
      </c>
      <c r="O2893" t="s">
        <v>1286</v>
      </c>
      <c r="P2893" t="s">
        <v>1287</v>
      </c>
      <c r="Q2893" t="s">
        <v>221</v>
      </c>
      <c r="R2893">
        <v>4</v>
      </c>
      <c r="S2893">
        <f t="shared" si="316"/>
        <v>2019</v>
      </c>
      <c r="T2893" t="s">
        <v>12</v>
      </c>
      <c r="U2893">
        <v>1</v>
      </c>
      <c r="V2893" t="s">
        <v>3357</v>
      </c>
      <c r="W2893">
        <f>VLOOKUP(Q2893,'PBT Tag Rates'!$B$5:$E$44,4,FALSE)</f>
        <v>0.95971980899999998</v>
      </c>
      <c r="X2893">
        <v>1</v>
      </c>
      <c r="Y2893" s="14">
        <f>IFERROR(LOOKUP(H2893,{30,43,48,53,58,63,68,73,78,83,88,93,97},{42,47,52,57,62,67,72,77,82,87,92,99,100}),999)</f>
        <v>72</v>
      </c>
      <c r="Z2893" s="17">
        <f t="shared" si="317"/>
        <v>5.5555555555555554</v>
      </c>
      <c r="AA2893" s="17">
        <f t="shared" si="318"/>
        <v>5.5555555555555554</v>
      </c>
      <c r="AB2893" s="17">
        <f t="shared" si="319"/>
        <v>11.658097686375321</v>
      </c>
      <c r="AC2893" s="17" t="s">
        <v>17654</v>
      </c>
    </row>
    <row r="2894" spans="1:29" x14ac:dyDescent="0.25">
      <c r="A2894" t="s">
        <v>3339</v>
      </c>
      <c r="B2894" s="151" t="s">
        <v>11365</v>
      </c>
      <c r="C2894" t="s">
        <v>11366</v>
      </c>
      <c r="D2894" s="1">
        <v>45177</v>
      </c>
      <c r="E2894">
        <f t="shared" si="314"/>
        <v>18</v>
      </c>
      <c r="F2894" t="s">
        <v>14</v>
      </c>
      <c r="G2894">
        <v>740</v>
      </c>
      <c r="H2894">
        <f t="shared" si="313"/>
        <v>74</v>
      </c>
      <c r="I2894" t="s">
        <v>7</v>
      </c>
      <c r="J2894" t="s">
        <v>8</v>
      </c>
      <c r="K2894" t="s">
        <v>11367</v>
      </c>
      <c r="L2894" t="s">
        <v>8</v>
      </c>
      <c r="M2894" t="s">
        <v>14</v>
      </c>
      <c r="N2894" t="str">
        <f t="shared" si="315"/>
        <v>F</v>
      </c>
      <c r="O2894" t="s">
        <v>2016</v>
      </c>
      <c r="P2894" t="s">
        <v>2017</v>
      </c>
      <c r="Q2894" t="s">
        <v>221</v>
      </c>
      <c r="R2894">
        <v>4</v>
      </c>
      <c r="S2894">
        <f t="shared" si="316"/>
        <v>2019</v>
      </c>
      <c r="T2894" t="s">
        <v>12</v>
      </c>
      <c r="U2894">
        <v>0.999999999999999</v>
      </c>
      <c r="V2894" t="s">
        <v>3363</v>
      </c>
      <c r="W2894">
        <f>VLOOKUP(Q2894,'PBT Tag Rates'!$B$5:$E$44,4,FALSE)</f>
        <v>0.95971980899999998</v>
      </c>
      <c r="X2894">
        <v>1</v>
      </c>
      <c r="Y2894" s="14">
        <f>IFERROR(LOOKUP(H2894,{30,43,48,53,58,63,68,73,78,83,88,93,97},{42,47,52,57,62,67,72,77,82,87,92,99,100}),999)</f>
        <v>77</v>
      </c>
      <c r="Z2894" s="17">
        <f t="shared" si="317"/>
        <v>5.5555555555555554</v>
      </c>
      <c r="AA2894" s="17">
        <f t="shared" si="318"/>
        <v>5.5555555555555554</v>
      </c>
      <c r="AB2894" s="17">
        <f t="shared" si="319"/>
        <v>11.658097686375321</v>
      </c>
      <c r="AC2894" s="17" t="s">
        <v>17654</v>
      </c>
    </row>
    <row r="2895" spans="1:29" x14ac:dyDescent="0.25">
      <c r="A2895" t="s">
        <v>3339</v>
      </c>
      <c r="B2895" s="151" t="s">
        <v>11368</v>
      </c>
      <c r="C2895" t="s">
        <v>1714</v>
      </c>
      <c r="D2895" s="1">
        <v>45177</v>
      </c>
      <c r="E2895">
        <f t="shared" si="314"/>
        <v>18</v>
      </c>
      <c r="F2895" t="s">
        <v>14</v>
      </c>
      <c r="G2895">
        <v>710</v>
      </c>
      <c r="H2895">
        <f t="shared" si="313"/>
        <v>71</v>
      </c>
      <c r="I2895" t="s">
        <v>9</v>
      </c>
      <c r="J2895">
        <v>1</v>
      </c>
      <c r="K2895" t="s">
        <v>8</v>
      </c>
      <c r="L2895" t="s">
        <v>8</v>
      </c>
      <c r="M2895" t="s">
        <v>14</v>
      </c>
      <c r="N2895" t="str">
        <f t="shared" si="315"/>
        <v>F</v>
      </c>
      <c r="O2895" t="s">
        <v>1283</v>
      </c>
      <c r="P2895" t="s">
        <v>11369</v>
      </c>
      <c r="Q2895" t="s">
        <v>221</v>
      </c>
      <c r="R2895">
        <v>4</v>
      </c>
      <c r="S2895">
        <f t="shared" si="316"/>
        <v>2019</v>
      </c>
      <c r="T2895" t="s">
        <v>12</v>
      </c>
      <c r="U2895">
        <v>1</v>
      </c>
      <c r="V2895" t="s">
        <v>3821</v>
      </c>
      <c r="W2895">
        <f>VLOOKUP(Q2895,'PBT Tag Rates'!$B$5:$E$44,4,FALSE)</f>
        <v>0.95971980899999998</v>
      </c>
      <c r="X2895">
        <v>1</v>
      </c>
      <c r="Y2895" s="14">
        <f>IFERROR(LOOKUP(H2895,{30,43,48,53,58,63,68,73,78,83,88,93,97},{42,47,52,57,62,67,72,77,82,87,92,99,100}),999)</f>
        <v>72</v>
      </c>
      <c r="Z2895" s="17">
        <f t="shared" si="317"/>
        <v>5.5555555555555554</v>
      </c>
      <c r="AA2895" s="17">
        <f t="shared" si="318"/>
        <v>5.5555555555555554</v>
      </c>
      <c r="AB2895" s="17">
        <f t="shared" si="319"/>
        <v>11.658097686375321</v>
      </c>
      <c r="AC2895" s="17" t="s">
        <v>17654</v>
      </c>
    </row>
    <row r="2896" spans="1:29" x14ac:dyDescent="0.25">
      <c r="A2896" t="s">
        <v>3339</v>
      </c>
      <c r="B2896" s="151" t="s">
        <v>11370</v>
      </c>
      <c r="C2896" t="s">
        <v>11371</v>
      </c>
      <c r="D2896" s="1">
        <v>45177</v>
      </c>
      <c r="E2896">
        <f t="shared" si="314"/>
        <v>18</v>
      </c>
      <c r="F2896" t="s">
        <v>14</v>
      </c>
      <c r="G2896">
        <v>780</v>
      </c>
      <c r="H2896">
        <f t="shared" si="313"/>
        <v>78</v>
      </c>
      <c r="I2896" t="s">
        <v>7</v>
      </c>
      <c r="J2896" t="s">
        <v>8</v>
      </c>
      <c r="K2896" t="s">
        <v>11372</v>
      </c>
      <c r="L2896" t="s">
        <v>8</v>
      </c>
      <c r="M2896" t="s">
        <v>14</v>
      </c>
      <c r="N2896" t="str">
        <f t="shared" si="315"/>
        <v>F</v>
      </c>
      <c r="O2896" t="s">
        <v>888</v>
      </c>
      <c r="P2896" t="s">
        <v>5636</v>
      </c>
      <c r="Q2896" t="s">
        <v>221</v>
      </c>
      <c r="R2896">
        <v>4</v>
      </c>
      <c r="S2896">
        <f t="shared" si="316"/>
        <v>2019</v>
      </c>
      <c r="T2896" t="s">
        <v>12</v>
      </c>
      <c r="U2896">
        <v>0.999999999999999</v>
      </c>
      <c r="V2896" t="s">
        <v>3386</v>
      </c>
      <c r="W2896">
        <f>VLOOKUP(Q2896,'PBT Tag Rates'!$B$5:$E$44,4,FALSE)</f>
        <v>0.95971980899999998</v>
      </c>
      <c r="X2896">
        <v>1</v>
      </c>
      <c r="Y2896" s="14">
        <f>IFERROR(LOOKUP(H2896,{30,43,48,53,58,63,68,73,78,83,88,93,97},{42,47,52,57,62,67,72,77,82,87,92,99,100}),999)</f>
        <v>82</v>
      </c>
      <c r="Z2896" s="17">
        <f t="shared" si="317"/>
        <v>5.5555555555555554</v>
      </c>
      <c r="AA2896" s="17">
        <f t="shared" si="318"/>
        <v>5.5555555555555554</v>
      </c>
      <c r="AB2896" s="17">
        <f t="shared" si="319"/>
        <v>11.658097686375321</v>
      </c>
      <c r="AC2896" s="17" t="s">
        <v>17654</v>
      </c>
    </row>
    <row r="2897" spans="1:29" x14ac:dyDescent="0.25">
      <c r="A2897" t="s">
        <v>3339</v>
      </c>
      <c r="B2897" s="151" t="s">
        <v>11373</v>
      </c>
      <c r="C2897" t="s">
        <v>1715</v>
      </c>
      <c r="D2897" s="1">
        <v>45177</v>
      </c>
      <c r="E2897">
        <f t="shared" si="314"/>
        <v>18</v>
      </c>
      <c r="F2897" t="s">
        <v>6</v>
      </c>
      <c r="G2897">
        <v>670</v>
      </c>
      <c r="H2897">
        <f t="shared" si="313"/>
        <v>67</v>
      </c>
      <c r="I2897" t="s">
        <v>9</v>
      </c>
      <c r="J2897">
        <v>1</v>
      </c>
      <c r="K2897" t="s">
        <v>8</v>
      </c>
      <c r="L2897" t="s">
        <v>8</v>
      </c>
      <c r="M2897" t="s">
        <v>6</v>
      </c>
      <c r="N2897" t="str">
        <f t="shared" si="315"/>
        <v>M</v>
      </c>
      <c r="O2897" t="s">
        <v>2620</v>
      </c>
      <c r="P2897" t="s">
        <v>2621</v>
      </c>
      <c r="Q2897" t="s">
        <v>221</v>
      </c>
      <c r="R2897">
        <v>4</v>
      </c>
      <c r="S2897">
        <f t="shared" si="316"/>
        <v>2019</v>
      </c>
      <c r="T2897" t="s">
        <v>12</v>
      </c>
      <c r="U2897">
        <v>1</v>
      </c>
      <c r="V2897" t="s">
        <v>3876</v>
      </c>
      <c r="W2897">
        <f>VLOOKUP(Q2897,'PBT Tag Rates'!$B$5:$E$44,4,FALSE)</f>
        <v>0.95971980899999998</v>
      </c>
      <c r="X2897">
        <v>1</v>
      </c>
      <c r="Y2897" s="14">
        <f>IFERROR(LOOKUP(H2897,{30,43,48,53,58,63,68,73,78,83,88,93,97},{42,47,52,57,62,67,72,77,82,87,92,99,100}),999)</f>
        <v>67</v>
      </c>
      <c r="Z2897" s="17">
        <f t="shared" si="317"/>
        <v>5.5555555555555554</v>
      </c>
      <c r="AA2897" s="17">
        <f t="shared" si="318"/>
        <v>5.5555555555555554</v>
      </c>
      <c r="AB2897" s="17">
        <f t="shared" si="319"/>
        <v>11.658097686375321</v>
      </c>
      <c r="AC2897" s="17" t="s">
        <v>17654</v>
      </c>
    </row>
    <row r="2898" spans="1:29" x14ac:dyDescent="0.25">
      <c r="A2898" t="s">
        <v>3339</v>
      </c>
      <c r="B2898" s="151" t="s">
        <v>11374</v>
      </c>
      <c r="C2898" t="s">
        <v>1716</v>
      </c>
      <c r="D2898" s="1">
        <v>45177</v>
      </c>
      <c r="E2898">
        <f t="shared" si="314"/>
        <v>18</v>
      </c>
      <c r="F2898" t="s">
        <v>6</v>
      </c>
      <c r="G2898">
        <v>660</v>
      </c>
      <c r="H2898">
        <f t="shared" si="313"/>
        <v>66</v>
      </c>
      <c r="I2898" t="s">
        <v>9</v>
      </c>
      <c r="J2898">
        <v>1</v>
      </c>
      <c r="K2898" t="s">
        <v>8</v>
      </c>
      <c r="L2898" t="s">
        <v>8</v>
      </c>
      <c r="M2898" t="s">
        <v>6</v>
      </c>
      <c r="N2898" t="str">
        <f t="shared" si="315"/>
        <v>M</v>
      </c>
      <c r="O2898" t="s">
        <v>2658</v>
      </c>
      <c r="P2898" t="s">
        <v>11375</v>
      </c>
      <c r="Q2898" t="s">
        <v>918</v>
      </c>
      <c r="R2898">
        <v>3</v>
      </c>
      <c r="S2898">
        <f t="shared" si="316"/>
        <v>2020</v>
      </c>
      <c r="T2898" t="s">
        <v>12</v>
      </c>
      <c r="U2898">
        <v>0.999999999999997</v>
      </c>
      <c r="V2898" t="s">
        <v>3396</v>
      </c>
      <c r="W2898">
        <f>VLOOKUP(Q2898,'PBT Tag Rates'!$B$5:$E$44,4,FALSE)</f>
        <v>0.98961045999999997</v>
      </c>
      <c r="X2898">
        <v>1</v>
      </c>
      <c r="Y2898" s="14">
        <f>IFERROR(LOOKUP(H2898,{30,43,48,53,58,63,68,73,78,83,88,93,97},{42,47,52,57,62,67,72,77,82,87,92,99,100}),999)</f>
        <v>67</v>
      </c>
      <c r="Z2898" s="17">
        <f t="shared" si="317"/>
        <v>5.5555555555555554</v>
      </c>
      <c r="AA2898" s="17">
        <f t="shared" si="318"/>
        <v>5.5555555555555554</v>
      </c>
      <c r="AB2898" s="17">
        <f t="shared" si="319"/>
        <v>11.658097686375321</v>
      </c>
      <c r="AC2898" s="17" t="s">
        <v>17655</v>
      </c>
    </row>
    <row r="2899" spans="1:29" x14ac:dyDescent="0.25">
      <c r="A2899" t="s">
        <v>3339</v>
      </c>
      <c r="B2899" s="151" t="s">
        <v>11376</v>
      </c>
      <c r="C2899" t="s">
        <v>11377</v>
      </c>
      <c r="D2899" s="1">
        <v>45177</v>
      </c>
      <c r="E2899">
        <f t="shared" si="314"/>
        <v>18</v>
      </c>
      <c r="F2899" t="s">
        <v>6</v>
      </c>
      <c r="G2899">
        <v>830</v>
      </c>
      <c r="H2899">
        <f t="shared" si="313"/>
        <v>83</v>
      </c>
      <c r="I2899" t="s">
        <v>7</v>
      </c>
      <c r="J2899" t="s">
        <v>8</v>
      </c>
      <c r="K2899" t="s">
        <v>11378</v>
      </c>
      <c r="L2899" t="s">
        <v>8</v>
      </c>
      <c r="M2899" t="s">
        <v>6</v>
      </c>
      <c r="N2899" t="str">
        <f t="shared" si="315"/>
        <v>M</v>
      </c>
      <c r="O2899" t="s">
        <v>272</v>
      </c>
      <c r="P2899" t="s">
        <v>4003</v>
      </c>
      <c r="Q2899" t="s">
        <v>221</v>
      </c>
      <c r="R2899">
        <v>4</v>
      </c>
      <c r="S2899">
        <f t="shared" si="316"/>
        <v>2019</v>
      </c>
      <c r="T2899" t="s">
        <v>12</v>
      </c>
      <c r="U2899">
        <v>1</v>
      </c>
      <c r="V2899" t="s">
        <v>3357</v>
      </c>
      <c r="W2899">
        <f>VLOOKUP(Q2899,'PBT Tag Rates'!$B$5:$E$44,4,FALSE)</f>
        <v>0.95971980899999998</v>
      </c>
      <c r="X2899">
        <v>1</v>
      </c>
      <c r="Y2899" s="14">
        <f>IFERROR(LOOKUP(H2899,{30,43,48,53,58,63,68,73,78,83,88,93,97},{42,47,52,57,62,67,72,77,82,87,92,99,100}),999)</f>
        <v>87</v>
      </c>
      <c r="Z2899" s="17">
        <f t="shared" si="317"/>
        <v>5.5555555555555554</v>
      </c>
      <c r="AA2899" s="17">
        <f t="shared" si="318"/>
        <v>5.5555555555555554</v>
      </c>
      <c r="AB2899" s="17">
        <f t="shared" si="319"/>
        <v>11.658097686375321</v>
      </c>
      <c r="AC2899" s="17" t="s">
        <v>17654</v>
      </c>
    </row>
    <row r="2900" spans="1:29" x14ac:dyDescent="0.25">
      <c r="A2900" t="s">
        <v>3339</v>
      </c>
      <c r="B2900" s="151" t="s">
        <v>11379</v>
      </c>
      <c r="C2900" t="s">
        <v>1717</v>
      </c>
      <c r="D2900" s="1">
        <v>45177</v>
      </c>
      <c r="E2900">
        <f t="shared" si="314"/>
        <v>18</v>
      </c>
      <c r="F2900" t="s">
        <v>6</v>
      </c>
      <c r="G2900">
        <v>720</v>
      </c>
      <c r="H2900">
        <f t="shared" si="313"/>
        <v>72</v>
      </c>
      <c r="I2900" t="s">
        <v>9</v>
      </c>
      <c r="J2900" t="s">
        <v>8</v>
      </c>
      <c r="K2900" t="s">
        <v>8</v>
      </c>
      <c r="L2900" t="s">
        <v>8</v>
      </c>
      <c r="M2900" t="s">
        <v>6</v>
      </c>
      <c r="N2900" t="str">
        <f t="shared" si="315"/>
        <v>M</v>
      </c>
      <c r="O2900" t="s">
        <v>593</v>
      </c>
      <c r="P2900" t="s">
        <v>2940</v>
      </c>
      <c r="Q2900" t="s">
        <v>221</v>
      </c>
      <c r="R2900">
        <v>4</v>
      </c>
      <c r="S2900">
        <f t="shared" si="316"/>
        <v>2019</v>
      </c>
      <c r="T2900" t="s">
        <v>12</v>
      </c>
      <c r="U2900">
        <v>1</v>
      </c>
      <c r="V2900" t="s">
        <v>3821</v>
      </c>
      <c r="W2900">
        <f>VLOOKUP(Q2900,'PBT Tag Rates'!$B$5:$E$44,4,FALSE)</f>
        <v>0.95971980899999998</v>
      </c>
      <c r="X2900">
        <v>1</v>
      </c>
      <c r="Y2900" s="14">
        <f>IFERROR(LOOKUP(H2900,{30,43,48,53,58,63,68,73,78,83,88,93,97},{42,47,52,57,62,67,72,77,82,87,92,99,100}),999)</f>
        <v>72</v>
      </c>
      <c r="Z2900" s="17">
        <f t="shared" si="317"/>
        <v>5.5555555555555554</v>
      </c>
      <c r="AA2900" s="17">
        <f t="shared" si="318"/>
        <v>5.5555555555555554</v>
      </c>
      <c r="AB2900" s="17">
        <f t="shared" si="319"/>
        <v>11.658097686375321</v>
      </c>
      <c r="AC2900" s="17" t="s">
        <v>17654</v>
      </c>
    </row>
    <row r="2901" spans="1:29" x14ac:dyDescent="0.25">
      <c r="A2901" t="s">
        <v>3339</v>
      </c>
      <c r="B2901" s="151" t="s">
        <v>11380</v>
      </c>
      <c r="C2901" t="s">
        <v>11381</v>
      </c>
      <c r="D2901" s="1">
        <v>45177</v>
      </c>
      <c r="E2901">
        <f t="shared" si="314"/>
        <v>18</v>
      </c>
      <c r="F2901" t="s">
        <v>14</v>
      </c>
      <c r="G2901">
        <v>760</v>
      </c>
      <c r="H2901">
        <f t="shared" si="313"/>
        <v>76</v>
      </c>
      <c r="I2901" t="s">
        <v>7</v>
      </c>
      <c r="J2901" t="s">
        <v>8</v>
      </c>
      <c r="K2901" t="s">
        <v>11382</v>
      </c>
      <c r="L2901" t="s">
        <v>8</v>
      </c>
      <c r="M2901" t="s">
        <v>14</v>
      </c>
      <c r="N2901" t="str">
        <f t="shared" si="315"/>
        <v>F</v>
      </c>
      <c r="O2901" t="s">
        <v>8</v>
      </c>
      <c r="P2901" t="s">
        <v>8</v>
      </c>
      <c r="Q2901" t="s">
        <v>11</v>
      </c>
      <c r="R2901" t="s">
        <v>8</v>
      </c>
      <c r="S2901" t="str">
        <f t="shared" si="316"/>
        <v>U</v>
      </c>
      <c r="T2901" t="s">
        <v>12</v>
      </c>
      <c r="U2901">
        <v>0.999999999999999</v>
      </c>
      <c r="V2901" t="s">
        <v>11</v>
      </c>
      <c r="W2901" t="e">
        <f>VLOOKUP(Q2901,'PBT Tag Rates'!$B$5:$E$44,4,FALSE)</f>
        <v>#N/A</v>
      </c>
      <c r="X2901">
        <v>1</v>
      </c>
      <c r="Y2901" s="14">
        <f>IFERROR(LOOKUP(H2901,{30,43,48,53,58,63,68,73,78,83,88,93,97},{42,47,52,57,62,67,72,77,82,87,92,99,100}),999)</f>
        <v>77</v>
      </c>
      <c r="Z2901" s="17">
        <f t="shared" si="317"/>
        <v>5.5555555555555554</v>
      </c>
      <c r="AA2901" s="17">
        <f t="shared" si="318"/>
        <v>5.5555555555555554</v>
      </c>
      <c r="AB2901" s="17">
        <f t="shared" si="319"/>
        <v>11.658097686375321</v>
      </c>
      <c r="AC2901" s="17" t="s">
        <v>17654</v>
      </c>
    </row>
    <row r="2902" spans="1:29" x14ac:dyDescent="0.25">
      <c r="A2902" t="s">
        <v>3339</v>
      </c>
      <c r="B2902" s="151" t="s">
        <v>11383</v>
      </c>
      <c r="C2902" t="s">
        <v>11384</v>
      </c>
      <c r="D2902" s="1">
        <v>45177</v>
      </c>
      <c r="E2902">
        <f t="shared" si="314"/>
        <v>18</v>
      </c>
      <c r="F2902" t="s">
        <v>14</v>
      </c>
      <c r="G2902">
        <v>820</v>
      </c>
      <c r="H2902">
        <f t="shared" ref="H2902:H2965" si="320">G2902/10</f>
        <v>82</v>
      </c>
      <c r="I2902" t="s">
        <v>7</v>
      </c>
      <c r="J2902" t="s">
        <v>8</v>
      </c>
      <c r="K2902" t="s">
        <v>11385</v>
      </c>
      <c r="L2902" t="s">
        <v>8</v>
      </c>
      <c r="M2902" t="s">
        <v>14</v>
      </c>
      <c r="N2902" t="str">
        <f t="shared" si="315"/>
        <v>F</v>
      </c>
      <c r="O2902" t="s">
        <v>485</v>
      </c>
      <c r="P2902" t="s">
        <v>486</v>
      </c>
      <c r="Q2902" t="s">
        <v>221</v>
      </c>
      <c r="R2902">
        <v>4</v>
      </c>
      <c r="S2902">
        <f t="shared" si="316"/>
        <v>2019</v>
      </c>
      <c r="T2902" t="s">
        <v>12</v>
      </c>
      <c r="U2902">
        <v>1</v>
      </c>
      <c r="V2902" t="s">
        <v>3346</v>
      </c>
      <c r="W2902">
        <f>VLOOKUP(Q2902,'PBT Tag Rates'!$B$5:$E$44,4,FALSE)</f>
        <v>0.95971980899999998</v>
      </c>
      <c r="X2902">
        <v>1</v>
      </c>
      <c r="Y2902" s="14">
        <f>IFERROR(LOOKUP(H2902,{30,43,48,53,58,63,68,73,78,83,88,93,97},{42,47,52,57,62,67,72,77,82,87,92,99,100}),999)</f>
        <v>82</v>
      </c>
      <c r="Z2902" s="17">
        <f t="shared" si="317"/>
        <v>5.5555555555555554</v>
      </c>
      <c r="AA2902" s="17">
        <f t="shared" si="318"/>
        <v>5.5555555555555554</v>
      </c>
      <c r="AB2902" s="17">
        <f t="shared" si="319"/>
        <v>11.658097686375321</v>
      </c>
      <c r="AC2902" s="17" t="s">
        <v>17654</v>
      </c>
    </row>
    <row r="2903" spans="1:29" x14ac:dyDescent="0.25">
      <c r="A2903" t="s">
        <v>3339</v>
      </c>
      <c r="B2903" s="151" t="s">
        <v>11386</v>
      </c>
      <c r="C2903" t="s">
        <v>1718</v>
      </c>
      <c r="D2903" s="1">
        <v>45177</v>
      </c>
      <c r="E2903">
        <f t="shared" ref="E2903:E2966" si="321">IF(D2903&lt;=$D$3,70,18)</f>
        <v>18</v>
      </c>
      <c r="F2903" t="s">
        <v>6</v>
      </c>
      <c r="G2903">
        <v>640</v>
      </c>
      <c r="H2903">
        <f t="shared" si="320"/>
        <v>64</v>
      </c>
      <c r="I2903" t="s">
        <v>7</v>
      </c>
      <c r="J2903" t="s">
        <v>8</v>
      </c>
      <c r="K2903" t="s">
        <v>8</v>
      </c>
      <c r="L2903" t="s">
        <v>8</v>
      </c>
      <c r="M2903" t="s">
        <v>14</v>
      </c>
      <c r="N2903" t="str">
        <f t="shared" ref="N2903:N2966" si="322">IF(M2903="U",F2903,M2903)</f>
        <v>F</v>
      </c>
      <c r="O2903" t="s">
        <v>2726</v>
      </c>
      <c r="P2903" t="s">
        <v>11387</v>
      </c>
      <c r="Q2903" t="s">
        <v>918</v>
      </c>
      <c r="R2903">
        <v>3</v>
      </c>
      <c r="S2903">
        <f t="shared" ref="S2903:S2966" si="323">IFERROR($S$3-R2903,"U")</f>
        <v>2020</v>
      </c>
      <c r="T2903" t="s">
        <v>12</v>
      </c>
      <c r="U2903">
        <v>1</v>
      </c>
      <c r="V2903" t="s">
        <v>3386</v>
      </c>
      <c r="W2903">
        <f>VLOOKUP(Q2903,'PBT Tag Rates'!$B$5:$E$44,4,FALSE)</f>
        <v>0.98961045999999997</v>
      </c>
      <c r="X2903">
        <v>1</v>
      </c>
      <c r="Y2903" s="14">
        <f>IFERROR(LOOKUP(H2903,{30,43,48,53,58,63,68,73,78,83,88,93,97},{42,47,52,57,62,67,72,77,82,87,92,99,100}),999)</f>
        <v>67</v>
      </c>
      <c r="Z2903" s="17">
        <f t="shared" ref="Z2903:Z2966" si="324">IF(D2903&lt;$D$3,X2903/$Z$3,X2903/$Z$4)</f>
        <v>5.5555555555555554</v>
      </c>
      <c r="AA2903" s="17">
        <f t="shared" ref="AA2903:AA2966" si="325">Z2903*(1+$AA$4)</f>
        <v>5.5555555555555554</v>
      </c>
      <c r="AB2903" s="17">
        <f t="shared" ref="AB2903:AB2966" si="326">IF(D2903&lt;$D$3,AA2903/$AB$3,AA2903/$AB$4)</f>
        <v>11.658097686375321</v>
      </c>
      <c r="AC2903" s="17" t="s">
        <v>17654</v>
      </c>
    </row>
    <row r="2904" spans="1:29" x14ac:dyDescent="0.25">
      <c r="A2904" t="s">
        <v>3339</v>
      </c>
      <c r="B2904" s="151" t="s">
        <v>11388</v>
      </c>
      <c r="C2904" t="s">
        <v>1720</v>
      </c>
      <c r="D2904" s="1">
        <v>45177</v>
      </c>
      <c r="E2904">
        <f t="shared" si="321"/>
        <v>18</v>
      </c>
      <c r="F2904" t="s">
        <v>6</v>
      </c>
      <c r="G2904">
        <v>580</v>
      </c>
      <c r="H2904">
        <f t="shared" si="320"/>
        <v>58</v>
      </c>
      <c r="I2904" t="s">
        <v>7</v>
      </c>
      <c r="J2904" t="s">
        <v>8</v>
      </c>
      <c r="K2904" t="s">
        <v>8</v>
      </c>
      <c r="L2904" t="s">
        <v>8</v>
      </c>
      <c r="M2904" t="s">
        <v>6</v>
      </c>
      <c r="N2904" t="str">
        <f t="shared" si="322"/>
        <v>M</v>
      </c>
      <c r="O2904" t="s">
        <v>11389</v>
      </c>
      <c r="P2904" t="s">
        <v>11390</v>
      </c>
      <c r="Q2904" t="s">
        <v>918</v>
      </c>
      <c r="R2904">
        <v>3</v>
      </c>
      <c r="S2904">
        <f t="shared" si="323"/>
        <v>2020</v>
      </c>
      <c r="T2904" t="s">
        <v>12</v>
      </c>
      <c r="U2904">
        <v>0.999999999999997</v>
      </c>
      <c r="V2904" t="s">
        <v>3396</v>
      </c>
      <c r="W2904">
        <f>VLOOKUP(Q2904,'PBT Tag Rates'!$B$5:$E$44,4,FALSE)</f>
        <v>0.98961045999999997</v>
      </c>
      <c r="X2904">
        <v>1</v>
      </c>
      <c r="Y2904" s="14">
        <f>IFERROR(LOOKUP(H2904,{30,43,48,53,58,63,68,73,78,83,88,93,97},{42,47,52,57,62,67,72,77,82,87,92,99,100}),999)</f>
        <v>62</v>
      </c>
      <c r="Z2904" s="17">
        <f t="shared" si="324"/>
        <v>5.5555555555555554</v>
      </c>
      <c r="AA2904" s="17">
        <f t="shared" si="325"/>
        <v>5.5555555555555554</v>
      </c>
      <c r="AB2904" s="17">
        <f t="shared" si="326"/>
        <v>11.658097686375321</v>
      </c>
      <c r="AC2904" s="17" t="s">
        <v>17655</v>
      </c>
    </row>
    <row r="2905" spans="1:29" x14ac:dyDescent="0.25">
      <c r="A2905" t="s">
        <v>3339</v>
      </c>
      <c r="B2905" s="151" t="s">
        <v>11391</v>
      </c>
      <c r="C2905" t="s">
        <v>11392</v>
      </c>
      <c r="D2905" s="1">
        <v>45177</v>
      </c>
      <c r="E2905">
        <f t="shared" si="321"/>
        <v>18</v>
      </c>
      <c r="F2905" t="s">
        <v>6</v>
      </c>
      <c r="G2905">
        <v>820</v>
      </c>
      <c r="H2905">
        <f t="shared" si="320"/>
        <v>82</v>
      </c>
      <c r="I2905" t="s">
        <v>7</v>
      </c>
      <c r="J2905" t="s">
        <v>8</v>
      </c>
      <c r="K2905" t="s">
        <v>11393</v>
      </c>
      <c r="L2905" t="s">
        <v>8</v>
      </c>
      <c r="M2905" t="s">
        <v>6</v>
      </c>
      <c r="N2905" t="str">
        <f t="shared" si="322"/>
        <v>M</v>
      </c>
      <c r="O2905" t="s">
        <v>4562</v>
      </c>
      <c r="P2905" t="s">
        <v>4563</v>
      </c>
      <c r="Q2905" t="s">
        <v>221</v>
      </c>
      <c r="R2905">
        <v>4</v>
      </c>
      <c r="S2905">
        <f t="shared" si="323"/>
        <v>2019</v>
      </c>
      <c r="T2905" t="s">
        <v>12</v>
      </c>
      <c r="U2905">
        <v>1</v>
      </c>
      <c r="V2905" t="s">
        <v>3386</v>
      </c>
      <c r="W2905">
        <f>VLOOKUP(Q2905,'PBT Tag Rates'!$B$5:$E$44,4,FALSE)</f>
        <v>0.95971980899999998</v>
      </c>
      <c r="X2905">
        <v>1</v>
      </c>
      <c r="Y2905" s="14">
        <f>IFERROR(LOOKUP(H2905,{30,43,48,53,58,63,68,73,78,83,88,93,97},{42,47,52,57,62,67,72,77,82,87,92,99,100}),999)</f>
        <v>82</v>
      </c>
      <c r="Z2905" s="17">
        <f t="shared" si="324"/>
        <v>5.5555555555555554</v>
      </c>
      <c r="AA2905" s="17">
        <f t="shared" si="325"/>
        <v>5.5555555555555554</v>
      </c>
      <c r="AB2905" s="17">
        <f t="shared" si="326"/>
        <v>11.658097686375321</v>
      </c>
      <c r="AC2905" s="17" t="s">
        <v>17654</v>
      </c>
    </row>
    <row r="2906" spans="1:29" x14ac:dyDescent="0.25">
      <c r="A2906" t="s">
        <v>3339</v>
      </c>
      <c r="B2906" s="151" t="s">
        <v>11394</v>
      </c>
      <c r="C2906" t="s">
        <v>1721</v>
      </c>
      <c r="D2906" s="1">
        <v>45177</v>
      </c>
      <c r="E2906">
        <f t="shared" si="321"/>
        <v>18</v>
      </c>
      <c r="F2906" t="s">
        <v>14</v>
      </c>
      <c r="G2906">
        <v>730</v>
      </c>
      <c r="H2906">
        <f t="shared" si="320"/>
        <v>73</v>
      </c>
      <c r="I2906" t="s">
        <v>9</v>
      </c>
      <c r="J2906">
        <v>1</v>
      </c>
      <c r="K2906" t="s">
        <v>8</v>
      </c>
      <c r="L2906" t="s">
        <v>8</v>
      </c>
      <c r="M2906" t="s">
        <v>14</v>
      </c>
      <c r="N2906" t="str">
        <f t="shared" si="322"/>
        <v>F</v>
      </c>
      <c r="O2906" t="s">
        <v>635</v>
      </c>
      <c r="P2906" t="s">
        <v>1019</v>
      </c>
      <c r="Q2906" t="s">
        <v>221</v>
      </c>
      <c r="R2906">
        <v>4</v>
      </c>
      <c r="S2906">
        <f t="shared" si="323"/>
        <v>2019</v>
      </c>
      <c r="T2906" t="s">
        <v>12</v>
      </c>
      <c r="U2906">
        <v>0.999999999999999</v>
      </c>
      <c r="V2906" t="s">
        <v>3363</v>
      </c>
      <c r="W2906">
        <f>VLOOKUP(Q2906,'PBT Tag Rates'!$B$5:$E$44,4,FALSE)</f>
        <v>0.95971980899999998</v>
      </c>
      <c r="X2906">
        <v>1</v>
      </c>
      <c r="Y2906" s="14">
        <f>IFERROR(LOOKUP(H2906,{30,43,48,53,58,63,68,73,78,83,88,93,97},{42,47,52,57,62,67,72,77,82,87,92,99,100}),999)</f>
        <v>77</v>
      </c>
      <c r="Z2906" s="17">
        <f t="shared" si="324"/>
        <v>5.5555555555555554</v>
      </c>
      <c r="AA2906" s="17">
        <f t="shared" si="325"/>
        <v>5.5555555555555554</v>
      </c>
      <c r="AB2906" s="17">
        <f t="shared" si="326"/>
        <v>11.658097686375321</v>
      </c>
      <c r="AC2906" s="17" t="s">
        <v>17654</v>
      </c>
    </row>
    <row r="2907" spans="1:29" x14ac:dyDescent="0.25">
      <c r="A2907" t="s">
        <v>3339</v>
      </c>
      <c r="B2907" s="151" t="s">
        <v>11395</v>
      </c>
      <c r="C2907" t="s">
        <v>11396</v>
      </c>
      <c r="D2907" s="1">
        <v>45177</v>
      </c>
      <c r="E2907">
        <f t="shared" si="321"/>
        <v>18</v>
      </c>
      <c r="F2907" t="s">
        <v>14</v>
      </c>
      <c r="G2907">
        <v>790</v>
      </c>
      <c r="H2907">
        <f t="shared" si="320"/>
        <v>79</v>
      </c>
      <c r="I2907" t="s">
        <v>7</v>
      </c>
      <c r="J2907" t="s">
        <v>8</v>
      </c>
      <c r="K2907" t="s">
        <v>11397</v>
      </c>
      <c r="L2907" t="s">
        <v>8</v>
      </c>
      <c r="M2907" t="s">
        <v>14</v>
      </c>
      <c r="N2907" t="str">
        <f t="shared" si="322"/>
        <v>F</v>
      </c>
      <c r="O2907" t="s">
        <v>1322</v>
      </c>
      <c r="P2907" t="s">
        <v>1323</v>
      </c>
      <c r="Q2907" t="s">
        <v>221</v>
      </c>
      <c r="R2907">
        <v>4</v>
      </c>
      <c r="S2907">
        <f t="shared" si="323"/>
        <v>2019</v>
      </c>
      <c r="T2907" t="s">
        <v>12</v>
      </c>
      <c r="U2907">
        <v>1.00000000000001</v>
      </c>
      <c r="V2907" t="s">
        <v>3346</v>
      </c>
      <c r="W2907">
        <f>VLOOKUP(Q2907,'PBT Tag Rates'!$B$5:$E$44,4,FALSE)</f>
        <v>0.95971980899999998</v>
      </c>
      <c r="X2907">
        <v>1</v>
      </c>
      <c r="Y2907" s="14">
        <f>IFERROR(LOOKUP(H2907,{30,43,48,53,58,63,68,73,78,83,88,93,97},{42,47,52,57,62,67,72,77,82,87,92,99,100}),999)</f>
        <v>82</v>
      </c>
      <c r="Z2907" s="17">
        <f t="shared" si="324"/>
        <v>5.5555555555555554</v>
      </c>
      <c r="AA2907" s="17">
        <f t="shared" si="325"/>
        <v>5.5555555555555554</v>
      </c>
      <c r="AB2907" s="17">
        <f t="shared" si="326"/>
        <v>11.658097686375321</v>
      </c>
      <c r="AC2907" s="17" t="s">
        <v>17654</v>
      </c>
    </row>
    <row r="2908" spans="1:29" x14ac:dyDescent="0.25">
      <c r="A2908" t="s">
        <v>3339</v>
      </c>
      <c r="B2908" s="151" t="s">
        <v>11398</v>
      </c>
      <c r="C2908" t="s">
        <v>11399</v>
      </c>
      <c r="D2908" s="1">
        <v>45177</v>
      </c>
      <c r="E2908">
        <f t="shared" si="321"/>
        <v>18</v>
      </c>
      <c r="F2908" t="s">
        <v>14</v>
      </c>
      <c r="G2908">
        <v>770</v>
      </c>
      <c r="H2908">
        <f t="shared" si="320"/>
        <v>77</v>
      </c>
      <c r="I2908" t="s">
        <v>7</v>
      </c>
      <c r="J2908" t="s">
        <v>8</v>
      </c>
      <c r="K2908" t="s">
        <v>11400</v>
      </c>
      <c r="L2908" t="s">
        <v>8</v>
      </c>
      <c r="M2908" t="s">
        <v>14</v>
      </c>
      <c r="N2908" t="str">
        <f t="shared" si="322"/>
        <v>F</v>
      </c>
      <c r="O2908" t="s">
        <v>1691</v>
      </c>
      <c r="P2908" t="s">
        <v>2230</v>
      </c>
      <c r="Q2908" t="s">
        <v>221</v>
      </c>
      <c r="R2908">
        <v>4</v>
      </c>
      <c r="S2908">
        <f t="shared" si="323"/>
        <v>2019</v>
      </c>
      <c r="T2908" t="s">
        <v>12</v>
      </c>
      <c r="U2908">
        <v>1.00000000000001</v>
      </c>
      <c r="V2908" t="s">
        <v>3653</v>
      </c>
      <c r="W2908">
        <f>VLOOKUP(Q2908,'PBT Tag Rates'!$B$5:$E$44,4,FALSE)</f>
        <v>0.95971980899999998</v>
      </c>
      <c r="X2908">
        <v>1</v>
      </c>
      <c r="Y2908" s="14">
        <f>IFERROR(LOOKUP(H2908,{30,43,48,53,58,63,68,73,78,83,88,93,97},{42,47,52,57,62,67,72,77,82,87,92,99,100}),999)</f>
        <v>77</v>
      </c>
      <c r="Z2908" s="17">
        <f t="shared" si="324"/>
        <v>5.5555555555555554</v>
      </c>
      <c r="AA2908" s="17">
        <f t="shared" si="325"/>
        <v>5.5555555555555554</v>
      </c>
      <c r="AB2908" s="17">
        <f t="shared" si="326"/>
        <v>11.658097686375321</v>
      </c>
      <c r="AC2908" s="17" t="s">
        <v>17655</v>
      </c>
    </row>
    <row r="2909" spans="1:29" x14ac:dyDescent="0.25">
      <c r="A2909" t="s">
        <v>3339</v>
      </c>
      <c r="B2909" s="151" t="s">
        <v>11401</v>
      </c>
      <c r="C2909" t="s">
        <v>1722</v>
      </c>
      <c r="D2909" s="1">
        <v>45177</v>
      </c>
      <c r="E2909">
        <f t="shared" si="321"/>
        <v>18</v>
      </c>
      <c r="F2909" t="s">
        <v>6</v>
      </c>
      <c r="G2909">
        <v>790</v>
      </c>
      <c r="H2909">
        <f t="shared" si="320"/>
        <v>79</v>
      </c>
      <c r="I2909" t="s">
        <v>7</v>
      </c>
      <c r="J2909" t="s">
        <v>8</v>
      </c>
      <c r="K2909" t="s">
        <v>11402</v>
      </c>
      <c r="L2909" t="s">
        <v>8</v>
      </c>
      <c r="M2909" t="s">
        <v>6</v>
      </c>
      <c r="N2909" t="str">
        <f t="shared" si="322"/>
        <v>M</v>
      </c>
      <c r="O2909" t="s">
        <v>8</v>
      </c>
      <c r="P2909" t="s">
        <v>8</v>
      </c>
      <c r="Q2909" t="s">
        <v>11</v>
      </c>
      <c r="R2909" t="s">
        <v>8</v>
      </c>
      <c r="S2909" t="str">
        <f t="shared" si="323"/>
        <v>U</v>
      </c>
      <c r="T2909" t="s">
        <v>12</v>
      </c>
      <c r="U2909">
        <v>0.999999999999995</v>
      </c>
      <c r="V2909" t="s">
        <v>11</v>
      </c>
      <c r="W2909" t="e">
        <f>VLOOKUP(Q2909,'PBT Tag Rates'!$B$5:$E$44,4,FALSE)</f>
        <v>#N/A</v>
      </c>
      <c r="X2909">
        <v>1</v>
      </c>
      <c r="Y2909" s="14">
        <f>IFERROR(LOOKUP(H2909,{30,43,48,53,58,63,68,73,78,83,88,93,97},{42,47,52,57,62,67,72,77,82,87,92,99,100}),999)</f>
        <v>82</v>
      </c>
      <c r="Z2909" s="17">
        <f t="shared" si="324"/>
        <v>5.5555555555555554</v>
      </c>
      <c r="AA2909" s="17">
        <f t="shared" si="325"/>
        <v>5.5555555555555554</v>
      </c>
      <c r="AB2909" s="17">
        <f t="shared" si="326"/>
        <v>11.658097686375321</v>
      </c>
      <c r="AC2909" s="17" t="s">
        <v>17654</v>
      </c>
    </row>
    <row r="2910" spans="1:29" x14ac:dyDescent="0.25">
      <c r="A2910" t="s">
        <v>3339</v>
      </c>
      <c r="B2910" s="151" t="s">
        <v>11403</v>
      </c>
      <c r="C2910" t="s">
        <v>11404</v>
      </c>
      <c r="D2910" s="1">
        <v>45177</v>
      </c>
      <c r="E2910">
        <f t="shared" si="321"/>
        <v>18</v>
      </c>
      <c r="F2910" t="s">
        <v>14</v>
      </c>
      <c r="G2910">
        <v>810</v>
      </c>
      <c r="H2910">
        <f t="shared" si="320"/>
        <v>81</v>
      </c>
      <c r="I2910" t="s">
        <v>7</v>
      </c>
      <c r="J2910" t="s">
        <v>8</v>
      </c>
      <c r="K2910" t="s">
        <v>11405</v>
      </c>
      <c r="L2910" t="s">
        <v>8</v>
      </c>
      <c r="M2910" t="s">
        <v>14</v>
      </c>
      <c r="N2910" t="str">
        <f t="shared" si="322"/>
        <v>F</v>
      </c>
      <c r="O2910" t="s">
        <v>241</v>
      </c>
      <c r="P2910" t="s">
        <v>242</v>
      </c>
      <c r="Q2910" t="s">
        <v>15</v>
      </c>
      <c r="R2910">
        <v>5</v>
      </c>
      <c r="S2910">
        <f t="shared" si="323"/>
        <v>2018</v>
      </c>
      <c r="T2910" t="s">
        <v>12</v>
      </c>
      <c r="U2910">
        <v>1</v>
      </c>
      <c r="V2910" t="s">
        <v>3386</v>
      </c>
      <c r="W2910">
        <f>VLOOKUP(Q2910,'PBT Tag Rates'!$B$5:$E$44,4,FALSE)</f>
        <v>0.80551598400000002</v>
      </c>
      <c r="X2910">
        <v>1</v>
      </c>
      <c r="Y2910" s="14">
        <f>IFERROR(LOOKUP(H2910,{30,43,48,53,58,63,68,73,78,83,88,93,97},{42,47,52,57,62,67,72,77,82,87,92,99,100}),999)</f>
        <v>82</v>
      </c>
      <c r="Z2910" s="17">
        <f t="shared" si="324"/>
        <v>5.5555555555555554</v>
      </c>
      <c r="AA2910" s="17">
        <f t="shared" si="325"/>
        <v>5.5555555555555554</v>
      </c>
      <c r="AB2910" s="17">
        <f t="shared" si="326"/>
        <v>11.658097686375321</v>
      </c>
      <c r="AC2910" s="17" t="s">
        <v>17654</v>
      </c>
    </row>
    <row r="2911" spans="1:29" x14ac:dyDescent="0.25">
      <c r="A2911" t="s">
        <v>3339</v>
      </c>
      <c r="B2911" s="151" t="s">
        <v>11406</v>
      </c>
      <c r="C2911" t="s">
        <v>1723</v>
      </c>
      <c r="D2911" s="1">
        <v>45177</v>
      </c>
      <c r="E2911">
        <f t="shared" si="321"/>
        <v>18</v>
      </c>
      <c r="F2911" t="s">
        <v>6</v>
      </c>
      <c r="G2911">
        <v>770</v>
      </c>
      <c r="H2911">
        <f t="shared" si="320"/>
        <v>77</v>
      </c>
      <c r="I2911" t="s">
        <v>7</v>
      </c>
      <c r="J2911" t="s">
        <v>8</v>
      </c>
      <c r="K2911" t="s">
        <v>11407</v>
      </c>
      <c r="L2911" t="s">
        <v>8</v>
      </c>
      <c r="M2911" t="s">
        <v>6</v>
      </c>
      <c r="N2911" t="str">
        <f t="shared" si="322"/>
        <v>M</v>
      </c>
      <c r="O2911" t="s">
        <v>2650</v>
      </c>
      <c r="P2911" t="s">
        <v>2651</v>
      </c>
      <c r="Q2911" t="s">
        <v>221</v>
      </c>
      <c r="R2911">
        <v>4</v>
      </c>
      <c r="S2911">
        <f t="shared" si="323"/>
        <v>2019</v>
      </c>
      <c r="T2911" t="s">
        <v>12</v>
      </c>
      <c r="U2911">
        <v>1.00000000000001</v>
      </c>
      <c r="V2911" t="s">
        <v>3386</v>
      </c>
      <c r="W2911">
        <f>VLOOKUP(Q2911,'PBT Tag Rates'!$B$5:$E$44,4,FALSE)</f>
        <v>0.95971980899999998</v>
      </c>
      <c r="X2911">
        <v>1</v>
      </c>
      <c r="Y2911" s="14">
        <f>IFERROR(LOOKUP(H2911,{30,43,48,53,58,63,68,73,78,83,88,93,97},{42,47,52,57,62,67,72,77,82,87,92,99,100}),999)</f>
        <v>77</v>
      </c>
      <c r="Z2911" s="17">
        <f t="shared" si="324"/>
        <v>5.5555555555555554</v>
      </c>
      <c r="AA2911" s="17">
        <f t="shared" si="325"/>
        <v>5.5555555555555554</v>
      </c>
      <c r="AB2911" s="17">
        <f t="shared" si="326"/>
        <v>11.658097686375321</v>
      </c>
      <c r="AC2911" s="17" t="s">
        <v>17654</v>
      </c>
    </row>
    <row r="2912" spans="1:29" x14ac:dyDescent="0.25">
      <c r="A2912" t="s">
        <v>3339</v>
      </c>
      <c r="B2912" s="151" t="s">
        <v>11408</v>
      </c>
      <c r="C2912" t="s">
        <v>11409</v>
      </c>
      <c r="D2912" s="1">
        <v>45177</v>
      </c>
      <c r="E2912">
        <f t="shared" si="321"/>
        <v>18</v>
      </c>
      <c r="F2912" t="s">
        <v>6</v>
      </c>
      <c r="G2912">
        <v>710</v>
      </c>
      <c r="H2912">
        <f t="shared" si="320"/>
        <v>71</v>
      </c>
      <c r="I2912" t="s">
        <v>7</v>
      </c>
      <c r="J2912" t="s">
        <v>8</v>
      </c>
      <c r="K2912" t="s">
        <v>11410</v>
      </c>
      <c r="L2912" t="s">
        <v>8</v>
      </c>
      <c r="M2912" t="s">
        <v>6</v>
      </c>
      <c r="N2912" t="str">
        <f t="shared" si="322"/>
        <v>M</v>
      </c>
      <c r="O2912" t="s">
        <v>2034</v>
      </c>
      <c r="P2912" t="s">
        <v>2103</v>
      </c>
      <c r="Q2912" t="s">
        <v>221</v>
      </c>
      <c r="R2912">
        <v>4</v>
      </c>
      <c r="S2912">
        <f t="shared" si="323"/>
        <v>2019</v>
      </c>
      <c r="T2912" t="s">
        <v>12</v>
      </c>
      <c r="U2912">
        <v>1</v>
      </c>
      <c r="V2912" t="s">
        <v>3346</v>
      </c>
      <c r="W2912">
        <f>VLOOKUP(Q2912,'PBT Tag Rates'!$B$5:$E$44,4,FALSE)</f>
        <v>0.95971980899999998</v>
      </c>
      <c r="X2912">
        <v>1</v>
      </c>
      <c r="Y2912" s="14">
        <f>IFERROR(LOOKUP(H2912,{30,43,48,53,58,63,68,73,78,83,88,93,97},{42,47,52,57,62,67,72,77,82,87,92,99,100}),999)</f>
        <v>72</v>
      </c>
      <c r="Z2912" s="17">
        <f t="shared" si="324"/>
        <v>5.5555555555555554</v>
      </c>
      <c r="AA2912" s="17">
        <f t="shared" si="325"/>
        <v>5.5555555555555554</v>
      </c>
      <c r="AB2912" s="17">
        <f t="shared" si="326"/>
        <v>11.658097686375321</v>
      </c>
      <c r="AC2912" s="17" t="s">
        <v>17654</v>
      </c>
    </row>
    <row r="2913" spans="1:29" x14ac:dyDescent="0.25">
      <c r="A2913" t="s">
        <v>3339</v>
      </c>
      <c r="B2913" s="151" t="s">
        <v>11411</v>
      </c>
      <c r="C2913" t="s">
        <v>1724</v>
      </c>
      <c r="D2913" s="1">
        <v>45177</v>
      </c>
      <c r="E2913">
        <f t="shared" si="321"/>
        <v>18</v>
      </c>
      <c r="F2913" t="s">
        <v>14</v>
      </c>
      <c r="G2913">
        <v>770</v>
      </c>
      <c r="H2913">
        <f t="shared" si="320"/>
        <v>77</v>
      </c>
      <c r="I2913" t="s">
        <v>7</v>
      </c>
      <c r="J2913" t="s">
        <v>8</v>
      </c>
      <c r="K2913" t="s">
        <v>11412</v>
      </c>
      <c r="L2913" t="s">
        <v>8</v>
      </c>
      <c r="M2913" t="s">
        <v>14</v>
      </c>
      <c r="N2913" t="str">
        <f t="shared" si="322"/>
        <v>F</v>
      </c>
      <c r="O2913" t="s">
        <v>2287</v>
      </c>
      <c r="P2913" t="s">
        <v>2288</v>
      </c>
      <c r="Q2913" t="s">
        <v>281</v>
      </c>
      <c r="R2913">
        <v>4</v>
      </c>
      <c r="S2913">
        <f t="shared" si="323"/>
        <v>2019</v>
      </c>
      <c r="T2913" t="s">
        <v>12</v>
      </c>
      <c r="U2913">
        <v>0.999999999999998</v>
      </c>
      <c r="V2913" t="s">
        <v>3079</v>
      </c>
      <c r="W2913">
        <f>VLOOKUP(Q2913,'PBT Tag Rates'!$B$5:$E$44,4,FALSE)</f>
        <v>0.99705232300000002</v>
      </c>
      <c r="X2913">
        <v>1</v>
      </c>
      <c r="Y2913" s="14">
        <f>IFERROR(LOOKUP(H2913,{30,43,48,53,58,63,68,73,78,83,88,93,97},{42,47,52,57,62,67,72,77,82,87,92,99,100}),999)</f>
        <v>77</v>
      </c>
      <c r="Z2913" s="17">
        <f t="shared" si="324"/>
        <v>5.5555555555555554</v>
      </c>
      <c r="AA2913" s="17">
        <f t="shared" si="325"/>
        <v>5.5555555555555554</v>
      </c>
      <c r="AB2913" s="17">
        <f t="shared" si="326"/>
        <v>11.658097686375321</v>
      </c>
      <c r="AC2913" s="17" t="s">
        <v>17654</v>
      </c>
    </row>
    <row r="2914" spans="1:29" x14ac:dyDescent="0.25">
      <c r="A2914" t="s">
        <v>3339</v>
      </c>
      <c r="B2914" s="151" t="s">
        <v>11413</v>
      </c>
      <c r="C2914" t="s">
        <v>1725</v>
      </c>
      <c r="D2914" s="1">
        <v>45177</v>
      </c>
      <c r="E2914">
        <f t="shared" si="321"/>
        <v>18</v>
      </c>
      <c r="F2914" t="s">
        <v>14</v>
      </c>
      <c r="G2914">
        <v>720</v>
      </c>
      <c r="H2914">
        <f t="shared" si="320"/>
        <v>72</v>
      </c>
      <c r="I2914" t="s">
        <v>7</v>
      </c>
      <c r="J2914" t="s">
        <v>8</v>
      </c>
      <c r="K2914" t="s">
        <v>11414</v>
      </c>
      <c r="L2914" t="s">
        <v>8</v>
      </c>
      <c r="M2914" t="s">
        <v>14</v>
      </c>
      <c r="N2914" t="str">
        <f t="shared" si="322"/>
        <v>F</v>
      </c>
      <c r="O2914" t="s">
        <v>1612</v>
      </c>
      <c r="P2914" t="s">
        <v>11415</v>
      </c>
      <c r="Q2914" t="s">
        <v>281</v>
      </c>
      <c r="R2914">
        <v>4</v>
      </c>
      <c r="S2914">
        <f t="shared" si="323"/>
        <v>2019</v>
      </c>
      <c r="T2914" t="s">
        <v>12</v>
      </c>
      <c r="U2914">
        <v>1</v>
      </c>
      <c r="V2914" t="s">
        <v>3171</v>
      </c>
      <c r="W2914">
        <f>VLOOKUP(Q2914,'PBT Tag Rates'!$B$5:$E$44,4,FALSE)</f>
        <v>0.99705232300000002</v>
      </c>
      <c r="X2914">
        <v>1</v>
      </c>
      <c r="Y2914" s="14">
        <f>IFERROR(LOOKUP(H2914,{30,43,48,53,58,63,68,73,78,83,88,93,97},{42,47,52,57,62,67,72,77,82,87,92,99,100}),999)</f>
        <v>72</v>
      </c>
      <c r="Z2914" s="17">
        <f t="shared" si="324"/>
        <v>5.5555555555555554</v>
      </c>
      <c r="AA2914" s="17">
        <f t="shared" si="325"/>
        <v>5.5555555555555554</v>
      </c>
      <c r="AB2914" s="17">
        <f t="shared" si="326"/>
        <v>11.658097686375321</v>
      </c>
      <c r="AC2914" s="17" t="s">
        <v>17654</v>
      </c>
    </row>
    <row r="2915" spans="1:29" x14ac:dyDescent="0.25">
      <c r="A2915" t="s">
        <v>3339</v>
      </c>
      <c r="B2915" s="151" t="s">
        <v>11416</v>
      </c>
      <c r="C2915" t="s">
        <v>1728</v>
      </c>
      <c r="D2915" s="1">
        <v>45177</v>
      </c>
      <c r="E2915">
        <f t="shared" si="321"/>
        <v>18</v>
      </c>
      <c r="F2915" t="s">
        <v>6</v>
      </c>
      <c r="G2915">
        <v>700</v>
      </c>
      <c r="H2915">
        <f t="shared" si="320"/>
        <v>70</v>
      </c>
      <c r="I2915" t="s">
        <v>9</v>
      </c>
      <c r="J2915">
        <v>1</v>
      </c>
      <c r="K2915" t="s">
        <v>8</v>
      </c>
      <c r="L2915" t="s">
        <v>8</v>
      </c>
      <c r="M2915" t="s">
        <v>6</v>
      </c>
      <c r="N2915" t="str">
        <f t="shared" si="322"/>
        <v>M</v>
      </c>
      <c r="O2915" t="s">
        <v>11417</v>
      </c>
      <c r="P2915" t="s">
        <v>11418</v>
      </c>
      <c r="Q2915" t="s">
        <v>918</v>
      </c>
      <c r="R2915">
        <v>3</v>
      </c>
      <c r="S2915">
        <f t="shared" si="323"/>
        <v>2020</v>
      </c>
      <c r="T2915" t="s">
        <v>12</v>
      </c>
      <c r="U2915">
        <v>1</v>
      </c>
      <c r="V2915" t="s">
        <v>3876</v>
      </c>
      <c r="W2915">
        <f>VLOOKUP(Q2915,'PBT Tag Rates'!$B$5:$E$44,4,FALSE)</f>
        <v>0.98961045999999997</v>
      </c>
      <c r="X2915">
        <v>1</v>
      </c>
      <c r="Y2915" s="14">
        <f>IFERROR(LOOKUP(H2915,{30,43,48,53,58,63,68,73,78,83,88,93,97},{42,47,52,57,62,67,72,77,82,87,92,99,100}),999)</f>
        <v>72</v>
      </c>
      <c r="Z2915" s="17">
        <f t="shared" si="324"/>
        <v>5.5555555555555554</v>
      </c>
      <c r="AA2915" s="17">
        <f t="shared" si="325"/>
        <v>5.5555555555555554</v>
      </c>
      <c r="AB2915" s="17">
        <f t="shared" si="326"/>
        <v>11.658097686375321</v>
      </c>
      <c r="AC2915" s="17" t="s">
        <v>17654</v>
      </c>
    </row>
    <row r="2916" spans="1:29" x14ac:dyDescent="0.25">
      <c r="A2916" t="s">
        <v>3339</v>
      </c>
      <c r="B2916" s="151" t="s">
        <v>11419</v>
      </c>
      <c r="C2916" t="s">
        <v>1729</v>
      </c>
      <c r="D2916" s="1">
        <v>45177</v>
      </c>
      <c r="E2916">
        <f t="shared" si="321"/>
        <v>18</v>
      </c>
      <c r="F2916" t="s">
        <v>6</v>
      </c>
      <c r="G2916">
        <v>560</v>
      </c>
      <c r="H2916">
        <f t="shared" si="320"/>
        <v>56</v>
      </c>
      <c r="I2916" t="s">
        <v>7</v>
      </c>
      <c r="J2916" t="s">
        <v>8</v>
      </c>
      <c r="K2916" t="s">
        <v>8</v>
      </c>
      <c r="L2916" t="s">
        <v>8</v>
      </c>
      <c r="M2916" t="s">
        <v>6</v>
      </c>
      <c r="N2916" t="str">
        <f t="shared" si="322"/>
        <v>M</v>
      </c>
      <c r="O2916" t="s">
        <v>8</v>
      </c>
      <c r="P2916" t="s">
        <v>8</v>
      </c>
      <c r="Q2916" t="s">
        <v>11</v>
      </c>
      <c r="R2916" t="s">
        <v>8</v>
      </c>
      <c r="S2916" t="str">
        <f t="shared" si="323"/>
        <v>U</v>
      </c>
      <c r="T2916" t="s">
        <v>12</v>
      </c>
      <c r="U2916">
        <v>1.00000000000001</v>
      </c>
      <c r="V2916" t="s">
        <v>11</v>
      </c>
      <c r="W2916" t="e">
        <f>VLOOKUP(Q2916,'PBT Tag Rates'!$B$5:$E$44,4,FALSE)</f>
        <v>#N/A</v>
      </c>
      <c r="X2916">
        <v>1</v>
      </c>
      <c r="Y2916" s="14">
        <f>IFERROR(LOOKUP(H2916,{30,43,48,53,58,63,68,73,78,83,88,93,97},{42,47,52,57,62,67,72,77,82,87,92,99,100}),999)</f>
        <v>57</v>
      </c>
      <c r="Z2916" s="17">
        <f t="shared" si="324"/>
        <v>5.5555555555555554</v>
      </c>
      <c r="AA2916" s="17">
        <f t="shared" si="325"/>
        <v>5.5555555555555554</v>
      </c>
      <c r="AB2916" s="17">
        <f t="shared" si="326"/>
        <v>11.658097686375321</v>
      </c>
      <c r="AC2916" s="17" t="s">
        <v>17654</v>
      </c>
    </row>
    <row r="2917" spans="1:29" x14ac:dyDescent="0.25">
      <c r="A2917" t="s">
        <v>3339</v>
      </c>
      <c r="B2917" s="151" t="s">
        <v>11420</v>
      </c>
      <c r="C2917" t="s">
        <v>11421</v>
      </c>
      <c r="D2917" s="1">
        <v>45177</v>
      </c>
      <c r="E2917">
        <f t="shared" si="321"/>
        <v>18</v>
      </c>
      <c r="F2917" t="s">
        <v>14</v>
      </c>
      <c r="G2917">
        <v>780</v>
      </c>
      <c r="H2917">
        <f t="shared" si="320"/>
        <v>78</v>
      </c>
      <c r="I2917" t="s">
        <v>7</v>
      </c>
      <c r="J2917" t="s">
        <v>8</v>
      </c>
      <c r="K2917" t="s">
        <v>11422</v>
      </c>
      <c r="L2917" t="s">
        <v>8</v>
      </c>
      <c r="M2917" t="s">
        <v>14</v>
      </c>
      <c r="N2917" t="str">
        <f t="shared" si="322"/>
        <v>F</v>
      </c>
      <c r="O2917" t="s">
        <v>1415</v>
      </c>
      <c r="P2917" t="s">
        <v>1416</v>
      </c>
      <c r="Q2917" t="s">
        <v>221</v>
      </c>
      <c r="R2917">
        <v>4</v>
      </c>
      <c r="S2917">
        <f t="shared" si="323"/>
        <v>2019</v>
      </c>
      <c r="T2917" t="s">
        <v>12</v>
      </c>
      <c r="U2917">
        <v>1</v>
      </c>
      <c r="V2917" t="s">
        <v>3396</v>
      </c>
      <c r="W2917">
        <f>VLOOKUP(Q2917,'PBT Tag Rates'!$B$5:$E$44,4,FALSE)</f>
        <v>0.95971980899999998</v>
      </c>
      <c r="X2917">
        <v>1</v>
      </c>
      <c r="Y2917" s="14">
        <f>IFERROR(LOOKUP(H2917,{30,43,48,53,58,63,68,73,78,83,88,93,97},{42,47,52,57,62,67,72,77,82,87,92,99,100}),999)</f>
        <v>82</v>
      </c>
      <c r="Z2917" s="17">
        <f t="shared" si="324"/>
        <v>5.5555555555555554</v>
      </c>
      <c r="AA2917" s="17">
        <f t="shared" si="325"/>
        <v>5.5555555555555554</v>
      </c>
      <c r="AB2917" s="17">
        <f t="shared" si="326"/>
        <v>11.658097686375321</v>
      </c>
      <c r="AC2917" s="17" t="s">
        <v>17655</v>
      </c>
    </row>
    <row r="2918" spans="1:29" x14ac:dyDescent="0.25">
      <c r="A2918" t="s">
        <v>3339</v>
      </c>
      <c r="B2918" s="151" t="s">
        <v>11423</v>
      </c>
      <c r="C2918" t="s">
        <v>11424</v>
      </c>
      <c r="D2918" s="1">
        <v>45177</v>
      </c>
      <c r="E2918">
        <f t="shared" si="321"/>
        <v>18</v>
      </c>
      <c r="F2918" t="s">
        <v>6</v>
      </c>
      <c r="G2918">
        <v>880</v>
      </c>
      <c r="H2918">
        <f t="shared" si="320"/>
        <v>88</v>
      </c>
      <c r="I2918" t="s">
        <v>9</v>
      </c>
      <c r="J2918" t="s">
        <v>8</v>
      </c>
      <c r="K2918" t="s">
        <v>11425</v>
      </c>
      <c r="L2918" t="s">
        <v>8</v>
      </c>
      <c r="M2918" t="s">
        <v>6</v>
      </c>
      <c r="N2918" t="str">
        <f t="shared" si="322"/>
        <v>M</v>
      </c>
      <c r="O2918" t="s">
        <v>8</v>
      </c>
      <c r="P2918" t="s">
        <v>8</v>
      </c>
      <c r="Q2918" t="s">
        <v>11</v>
      </c>
      <c r="R2918" t="s">
        <v>8</v>
      </c>
      <c r="S2918" t="str">
        <f t="shared" si="323"/>
        <v>U</v>
      </c>
      <c r="T2918" t="s">
        <v>12</v>
      </c>
      <c r="U2918">
        <v>1</v>
      </c>
      <c r="V2918" t="s">
        <v>3100</v>
      </c>
      <c r="W2918" t="e">
        <f>VLOOKUP(Q2918,'PBT Tag Rates'!$B$5:$E$44,4,FALSE)</f>
        <v>#N/A</v>
      </c>
      <c r="X2918">
        <v>1</v>
      </c>
      <c r="Y2918" s="14">
        <f>IFERROR(LOOKUP(H2918,{30,43,48,53,58,63,68,73,78,83,88,93,97},{42,47,52,57,62,67,72,77,82,87,92,99,100}),999)</f>
        <v>92</v>
      </c>
      <c r="Z2918" s="17">
        <f t="shared" si="324"/>
        <v>5.5555555555555554</v>
      </c>
      <c r="AA2918" s="17">
        <f t="shared" si="325"/>
        <v>5.5555555555555554</v>
      </c>
      <c r="AB2918" s="17">
        <f t="shared" si="326"/>
        <v>11.658097686375321</v>
      </c>
      <c r="AC2918" s="17" t="s">
        <v>17654</v>
      </c>
    </row>
    <row r="2919" spans="1:29" x14ac:dyDescent="0.25">
      <c r="A2919" t="s">
        <v>3339</v>
      </c>
      <c r="B2919" s="151" t="s">
        <v>11426</v>
      </c>
      <c r="C2919" t="s">
        <v>1730</v>
      </c>
      <c r="D2919" s="1">
        <v>45177</v>
      </c>
      <c r="E2919">
        <f t="shared" si="321"/>
        <v>18</v>
      </c>
      <c r="F2919" t="s">
        <v>14</v>
      </c>
      <c r="G2919">
        <v>760</v>
      </c>
      <c r="H2919">
        <f t="shared" si="320"/>
        <v>76</v>
      </c>
      <c r="I2919" t="s">
        <v>9</v>
      </c>
      <c r="J2919">
        <v>1</v>
      </c>
      <c r="K2919" t="s">
        <v>8</v>
      </c>
      <c r="L2919" t="s">
        <v>8</v>
      </c>
      <c r="M2919" t="s">
        <v>14</v>
      </c>
      <c r="N2919" t="str">
        <f t="shared" si="322"/>
        <v>F</v>
      </c>
      <c r="O2919" t="s">
        <v>2020</v>
      </c>
      <c r="P2919" t="s">
        <v>2129</v>
      </c>
      <c r="Q2919" t="s">
        <v>221</v>
      </c>
      <c r="R2919">
        <v>4</v>
      </c>
      <c r="S2919">
        <f t="shared" si="323"/>
        <v>2019</v>
      </c>
      <c r="T2919" t="s">
        <v>12</v>
      </c>
      <c r="U2919">
        <v>1</v>
      </c>
      <c r="V2919" t="s">
        <v>3876</v>
      </c>
      <c r="W2919">
        <f>VLOOKUP(Q2919,'PBT Tag Rates'!$B$5:$E$44,4,FALSE)</f>
        <v>0.95971980899999998</v>
      </c>
      <c r="X2919">
        <v>1</v>
      </c>
      <c r="Y2919" s="14">
        <f>IFERROR(LOOKUP(H2919,{30,43,48,53,58,63,68,73,78,83,88,93,97},{42,47,52,57,62,67,72,77,82,87,92,99,100}),999)</f>
        <v>77</v>
      </c>
      <c r="Z2919" s="17">
        <f t="shared" si="324"/>
        <v>5.5555555555555554</v>
      </c>
      <c r="AA2919" s="17">
        <f t="shared" si="325"/>
        <v>5.5555555555555554</v>
      </c>
      <c r="AB2919" s="17">
        <f t="shared" si="326"/>
        <v>11.658097686375321</v>
      </c>
      <c r="AC2919" s="17" t="s">
        <v>17654</v>
      </c>
    </row>
    <row r="2920" spans="1:29" x14ac:dyDescent="0.25">
      <c r="A2920" t="s">
        <v>3339</v>
      </c>
      <c r="B2920" s="151" t="s">
        <v>11427</v>
      </c>
      <c r="C2920" t="s">
        <v>11428</v>
      </c>
      <c r="D2920" s="1">
        <v>45177</v>
      </c>
      <c r="E2920">
        <f t="shared" si="321"/>
        <v>18</v>
      </c>
      <c r="F2920" t="s">
        <v>14</v>
      </c>
      <c r="G2920">
        <v>730</v>
      </c>
      <c r="H2920">
        <f t="shared" si="320"/>
        <v>73</v>
      </c>
      <c r="I2920" t="s">
        <v>7</v>
      </c>
      <c r="J2920" t="s">
        <v>8</v>
      </c>
      <c r="K2920" t="s">
        <v>11429</v>
      </c>
      <c r="L2920" t="s">
        <v>8</v>
      </c>
      <c r="M2920" t="s">
        <v>14</v>
      </c>
      <c r="N2920" t="str">
        <f t="shared" si="322"/>
        <v>F</v>
      </c>
      <c r="O2920" t="s">
        <v>1322</v>
      </c>
      <c r="P2920" t="s">
        <v>1902</v>
      </c>
      <c r="Q2920" t="s">
        <v>221</v>
      </c>
      <c r="R2920">
        <v>4</v>
      </c>
      <c r="S2920">
        <f t="shared" si="323"/>
        <v>2019</v>
      </c>
      <c r="T2920" t="s">
        <v>12</v>
      </c>
      <c r="U2920">
        <v>0.999999999999995</v>
      </c>
      <c r="V2920" t="s">
        <v>3346</v>
      </c>
      <c r="W2920">
        <f>VLOOKUP(Q2920,'PBT Tag Rates'!$B$5:$E$44,4,FALSE)</f>
        <v>0.95971980899999998</v>
      </c>
      <c r="X2920">
        <v>1</v>
      </c>
      <c r="Y2920" s="14">
        <f>IFERROR(LOOKUP(H2920,{30,43,48,53,58,63,68,73,78,83,88,93,97},{42,47,52,57,62,67,72,77,82,87,92,99,100}),999)</f>
        <v>77</v>
      </c>
      <c r="Z2920" s="17">
        <f t="shared" si="324"/>
        <v>5.5555555555555554</v>
      </c>
      <c r="AA2920" s="17">
        <f t="shared" si="325"/>
        <v>5.5555555555555554</v>
      </c>
      <c r="AB2920" s="17">
        <f t="shared" si="326"/>
        <v>11.658097686375321</v>
      </c>
      <c r="AC2920" s="17" t="s">
        <v>17654</v>
      </c>
    </row>
    <row r="2921" spans="1:29" x14ac:dyDescent="0.25">
      <c r="A2921" t="s">
        <v>3339</v>
      </c>
      <c r="B2921" s="151" t="s">
        <v>11430</v>
      </c>
      <c r="C2921" t="s">
        <v>1731</v>
      </c>
      <c r="D2921" s="1">
        <v>45177</v>
      </c>
      <c r="E2921">
        <f t="shared" si="321"/>
        <v>18</v>
      </c>
      <c r="F2921" t="s">
        <v>14</v>
      </c>
      <c r="G2921">
        <v>740</v>
      </c>
      <c r="H2921">
        <f t="shared" si="320"/>
        <v>74</v>
      </c>
      <c r="I2921" t="s">
        <v>9</v>
      </c>
      <c r="J2921">
        <v>1</v>
      </c>
      <c r="K2921" t="s">
        <v>11431</v>
      </c>
      <c r="L2921" t="s">
        <v>8</v>
      </c>
      <c r="M2921" t="s">
        <v>14</v>
      </c>
      <c r="N2921" t="str">
        <f t="shared" si="322"/>
        <v>F</v>
      </c>
      <c r="O2921" t="s">
        <v>844</v>
      </c>
      <c r="P2921" t="s">
        <v>1373</v>
      </c>
      <c r="Q2921" t="s">
        <v>221</v>
      </c>
      <c r="R2921">
        <v>4</v>
      </c>
      <c r="S2921">
        <f t="shared" si="323"/>
        <v>2019</v>
      </c>
      <c r="T2921" t="s">
        <v>12</v>
      </c>
      <c r="U2921">
        <v>1</v>
      </c>
      <c r="V2921" t="s">
        <v>3396</v>
      </c>
      <c r="W2921">
        <f>VLOOKUP(Q2921,'PBT Tag Rates'!$B$5:$E$44,4,FALSE)</f>
        <v>0.95971980899999998</v>
      </c>
      <c r="X2921">
        <v>1</v>
      </c>
      <c r="Y2921" s="14">
        <f>IFERROR(LOOKUP(H2921,{30,43,48,53,58,63,68,73,78,83,88,93,97},{42,47,52,57,62,67,72,77,82,87,92,99,100}),999)</f>
        <v>77</v>
      </c>
      <c r="Z2921" s="17">
        <f t="shared" si="324"/>
        <v>5.5555555555555554</v>
      </c>
      <c r="AA2921" s="17">
        <f t="shared" si="325"/>
        <v>5.5555555555555554</v>
      </c>
      <c r="AB2921" s="17">
        <f t="shared" si="326"/>
        <v>11.658097686375321</v>
      </c>
      <c r="AC2921" s="17" t="s">
        <v>17655</v>
      </c>
    </row>
    <row r="2922" spans="1:29" x14ac:dyDescent="0.25">
      <c r="A2922" t="s">
        <v>3339</v>
      </c>
      <c r="B2922" s="151" t="s">
        <v>11432</v>
      </c>
      <c r="C2922" t="s">
        <v>11433</v>
      </c>
      <c r="D2922" s="1">
        <v>45177</v>
      </c>
      <c r="E2922">
        <f t="shared" si="321"/>
        <v>18</v>
      </c>
      <c r="F2922" t="s">
        <v>6</v>
      </c>
      <c r="G2922">
        <v>740</v>
      </c>
      <c r="H2922">
        <f t="shared" si="320"/>
        <v>74</v>
      </c>
      <c r="I2922" t="s">
        <v>7</v>
      </c>
      <c r="J2922" t="s">
        <v>8</v>
      </c>
      <c r="K2922" t="s">
        <v>11434</v>
      </c>
      <c r="L2922" t="s">
        <v>8</v>
      </c>
      <c r="M2922" t="s">
        <v>759</v>
      </c>
      <c r="N2922" t="str">
        <f t="shared" si="322"/>
        <v>M</v>
      </c>
      <c r="O2922" t="s">
        <v>992</v>
      </c>
      <c r="P2922" t="s">
        <v>2521</v>
      </c>
      <c r="Q2922" t="s">
        <v>221</v>
      </c>
      <c r="R2922">
        <v>4</v>
      </c>
      <c r="S2922">
        <f t="shared" si="323"/>
        <v>2019</v>
      </c>
      <c r="T2922" t="s">
        <v>12</v>
      </c>
      <c r="U2922">
        <v>1</v>
      </c>
      <c r="V2922" t="s">
        <v>3386</v>
      </c>
      <c r="W2922">
        <f>VLOOKUP(Q2922,'PBT Tag Rates'!$B$5:$E$44,4,FALSE)</f>
        <v>0.95971980899999998</v>
      </c>
      <c r="X2922">
        <v>1</v>
      </c>
      <c r="Y2922" s="14">
        <f>IFERROR(LOOKUP(H2922,{30,43,48,53,58,63,68,73,78,83,88,93,97},{42,47,52,57,62,67,72,77,82,87,92,99,100}),999)</f>
        <v>77</v>
      </c>
      <c r="Z2922" s="17">
        <f t="shared" si="324"/>
        <v>5.5555555555555554</v>
      </c>
      <c r="AA2922" s="17">
        <f t="shared" si="325"/>
        <v>5.5555555555555554</v>
      </c>
      <c r="AB2922" s="17">
        <f t="shared" si="326"/>
        <v>11.658097686375321</v>
      </c>
      <c r="AC2922" s="17" t="s">
        <v>17654</v>
      </c>
    </row>
    <row r="2923" spans="1:29" x14ac:dyDescent="0.25">
      <c r="A2923" t="s">
        <v>3339</v>
      </c>
      <c r="B2923" s="151" t="s">
        <v>11435</v>
      </c>
      <c r="C2923" t="s">
        <v>1734</v>
      </c>
      <c r="D2923" s="1">
        <v>45177</v>
      </c>
      <c r="E2923">
        <f t="shared" si="321"/>
        <v>18</v>
      </c>
      <c r="F2923" t="s">
        <v>14</v>
      </c>
      <c r="G2923">
        <v>720</v>
      </c>
      <c r="H2923">
        <f t="shared" si="320"/>
        <v>72</v>
      </c>
      <c r="I2923" t="s">
        <v>9</v>
      </c>
      <c r="J2923">
        <v>1</v>
      </c>
      <c r="K2923" t="s">
        <v>8</v>
      </c>
      <c r="L2923" t="s">
        <v>8</v>
      </c>
      <c r="M2923" t="s">
        <v>14</v>
      </c>
      <c r="N2923" t="str">
        <f t="shared" si="322"/>
        <v>F</v>
      </c>
      <c r="O2923" t="s">
        <v>794</v>
      </c>
      <c r="P2923" t="s">
        <v>831</v>
      </c>
      <c r="Q2923" t="s">
        <v>221</v>
      </c>
      <c r="R2923">
        <v>4</v>
      </c>
      <c r="S2923">
        <f t="shared" si="323"/>
        <v>2019</v>
      </c>
      <c r="T2923" t="s">
        <v>12</v>
      </c>
      <c r="U2923">
        <v>1</v>
      </c>
      <c r="V2923" t="s">
        <v>3363</v>
      </c>
      <c r="W2923">
        <f>VLOOKUP(Q2923,'PBT Tag Rates'!$B$5:$E$44,4,FALSE)</f>
        <v>0.95971980899999998</v>
      </c>
      <c r="X2923">
        <v>1</v>
      </c>
      <c r="Y2923" s="14">
        <f>IFERROR(LOOKUP(H2923,{30,43,48,53,58,63,68,73,78,83,88,93,97},{42,47,52,57,62,67,72,77,82,87,92,99,100}),999)</f>
        <v>72</v>
      </c>
      <c r="Z2923" s="17">
        <f t="shared" si="324"/>
        <v>5.5555555555555554</v>
      </c>
      <c r="AA2923" s="17">
        <f t="shared" si="325"/>
        <v>5.5555555555555554</v>
      </c>
      <c r="AB2923" s="17">
        <f t="shared" si="326"/>
        <v>11.658097686375321</v>
      </c>
      <c r="AC2923" s="17" t="s">
        <v>17654</v>
      </c>
    </row>
    <row r="2924" spans="1:29" x14ac:dyDescent="0.25">
      <c r="A2924" t="s">
        <v>3339</v>
      </c>
      <c r="B2924" s="151" t="s">
        <v>11436</v>
      </c>
      <c r="C2924" t="s">
        <v>11437</v>
      </c>
      <c r="D2924" s="1">
        <v>45177</v>
      </c>
      <c r="E2924">
        <f t="shared" si="321"/>
        <v>18</v>
      </c>
      <c r="F2924" t="s">
        <v>14</v>
      </c>
      <c r="G2924">
        <v>780</v>
      </c>
      <c r="H2924">
        <f t="shared" si="320"/>
        <v>78</v>
      </c>
      <c r="I2924" t="s">
        <v>7</v>
      </c>
      <c r="J2924" t="s">
        <v>8</v>
      </c>
      <c r="K2924" t="s">
        <v>11438</v>
      </c>
      <c r="L2924" t="s">
        <v>8</v>
      </c>
      <c r="M2924" t="s">
        <v>14</v>
      </c>
      <c r="N2924" t="str">
        <f t="shared" si="322"/>
        <v>F</v>
      </c>
      <c r="O2924" t="s">
        <v>613</v>
      </c>
      <c r="P2924" t="s">
        <v>614</v>
      </c>
      <c r="Q2924" t="s">
        <v>221</v>
      </c>
      <c r="R2924">
        <v>4</v>
      </c>
      <c r="S2924">
        <f t="shared" si="323"/>
        <v>2019</v>
      </c>
      <c r="T2924" t="s">
        <v>12</v>
      </c>
      <c r="U2924">
        <v>0.999999999999995</v>
      </c>
      <c r="V2924" t="s">
        <v>3346</v>
      </c>
      <c r="W2924">
        <f>VLOOKUP(Q2924,'PBT Tag Rates'!$B$5:$E$44,4,FALSE)</f>
        <v>0.95971980899999998</v>
      </c>
      <c r="X2924">
        <v>1</v>
      </c>
      <c r="Y2924" s="14">
        <f>IFERROR(LOOKUP(H2924,{30,43,48,53,58,63,68,73,78,83,88,93,97},{42,47,52,57,62,67,72,77,82,87,92,99,100}),999)</f>
        <v>82</v>
      </c>
      <c r="Z2924" s="17">
        <f t="shared" si="324"/>
        <v>5.5555555555555554</v>
      </c>
      <c r="AA2924" s="17">
        <f t="shared" si="325"/>
        <v>5.5555555555555554</v>
      </c>
      <c r="AB2924" s="17">
        <f t="shared" si="326"/>
        <v>11.658097686375321</v>
      </c>
      <c r="AC2924" s="17" t="s">
        <v>17654</v>
      </c>
    </row>
    <row r="2925" spans="1:29" x14ac:dyDescent="0.25">
      <c r="A2925" t="s">
        <v>3339</v>
      </c>
      <c r="B2925" s="151" t="s">
        <v>11439</v>
      </c>
      <c r="C2925" t="s">
        <v>1735</v>
      </c>
      <c r="D2925" s="1">
        <v>45177</v>
      </c>
      <c r="E2925">
        <f t="shared" si="321"/>
        <v>18</v>
      </c>
      <c r="F2925" t="s">
        <v>14</v>
      </c>
      <c r="G2925">
        <v>680</v>
      </c>
      <c r="H2925">
        <f t="shared" si="320"/>
        <v>68</v>
      </c>
      <c r="I2925" t="s">
        <v>9</v>
      </c>
      <c r="J2925">
        <v>1</v>
      </c>
      <c r="K2925" t="s">
        <v>8</v>
      </c>
      <c r="L2925" t="s">
        <v>8</v>
      </c>
      <c r="M2925" t="s">
        <v>6</v>
      </c>
      <c r="N2925" t="str">
        <f t="shared" si="322"/>
        <v>M</v>
      </c>
      <c r="O2925" t="s">
        <v>11440</v>
      </c>
      <c r="P2925" t="s">
        <v>11441</v>
      </c>
      <c r="Q2925" t="s">
        <v>918</v>
      </c>
      <c r="R2925">
        <v>3</v>
      </c>
      <c r="S2925">
        <f t="shared" si="323"/>
        <v>2020</v>
      </c>
      <c r="T2925" t="s">
        <v>12</v>
      </c>
      <c r="U2925">
        <v>0.999999999999998</v>
      </c>
      <c r="V2925" t="s">
        <v>3396</v>
      </c>
      <c r="W2925">
        <f>VLOOKUP(Q2925,'PBT Tag Rates'!$B$5:$E$44,4,FALSE)</f>
        <v>0.98961045999999997</v>
      </c>
      <c r="X2925">
        <v>1</v>
      </c>
      <c r="Y2925" s="14">
        <f>IFERROR(LOOKUP(H2925,{30,43,48,53,58,63,68,73,78,83,88,93,97},{42,47,52,57,62,67,72,77,82,87,92,99,100}),999)</f>
        <v>72</v>
      </c>
      <c r="Z2925" s="17">
        <f t="shared" si="324"/>
        <v>5.5555555555555554</v>
      </c>
      <c r="AA2925" s="17">
        <f t="shared" si="325"/>
        <v>5.5555555555555554</v>
      </c>
      <c r="AB2925" s="17">
        <f t="shared" si="326"/>
        <v>11.658097686375321</v>
      </c>
      <c r="AC2925" s="17" t="s">
        <v>17655</v>
      </c>
    </row>
    <row r="2926" spans="1:29" x14ac:dyDescent="0.25">
      <c r="A2926" t="s">
        <v>3339</v>
      </c>
      <c r="B2926" s="151" t="s">
        <v>11442</v>
      </c>
      <c r="C2926" t="s">
        <v>11443</v>
      </c>
      <c r="D2926" s="1">
        <v>45177</v>
      </c>
      <c r="E2926">
        <f t="shared" si="321"/>
        <v>18</v>
      </c>
      <c r="F2926" t="s">
        <v>6</v>
      </c>
      <c r="G2926">
        <v>880</v>
      </c>
      <c r="H2926">
        <f t="shared" si="320"/>
        <v>88</v>
      </c>
      <c r="I2926" t="s">
        <v>7</v>
      </c>
      <c r="J2926" t="s">
        <v>8</v>
      </c>
      <c r="K2926" t="s">
        <v>11444</v>
      </c>
      <c r="L2926" t="s">
        <v>8</v>
      </c>
      <c r="M2926" t="s">
        <v>6</v>
      </c>
      <c r="N2926" t="str">
        <f t="shared" si="322"/>
        <v>M</v>
      </c>
      <c r="O2926" t="s">
        <v>272</v>
      </c>
      <c r="P2926" t="s">
        <v>5934</v>
      </c>
      <c r="Q2926" t="s">
        <v>221</v>
      </c>
      <c r="R2926">
        <v>4</v>
      </c>
      <c r="S2926">
        <f t="shared" si="323"/>
        <v>2019</v>
      </c>
      <c r="T2926" t="s">
        <v>12</v>
      </c>
      <c r="U2926">
        <v>1</v>
      </c>
      <c r="V2926" t="s">
        <v>3357</v>
      </c>
      <c r="W2926">
        <f>VLOOKUP(Q2926,'PBT Tag Rates'!$B$5:$E$44,4,FALSE)</f>
        <v>0.95971980899999998</v>
      </c>
      <c r="X2926">
        <v>1</v>
      </c>
      <c r="Y2926" s="14">
        <f>IFERROR(LOOKUP(H2926,{30,43,48,53,58,63,68,73,78,83,88,93,97},{42,47,52,57,62,67,72,77,82,87,92,99,100}),999)</f>
        <v>92</v>
      </c>
      <c r="Z2926" s="17">
        <f t="shared" si="324"/>
        <v>5.5555555555555554</v>
      </c>
      <c r="AA2926" s="17">
        <f t="shared" si="325"/>
        <v>5.5555555555555554</v>
      </c>
      <c r="AB2926" s="17">
        <f t="shared" si="326"/>
        <v>11.658097686375321</v>
      </c>
      <c r="AC2926" s="17" t="s">
        <v>17654</v>
      </c>
    </row>
    <row r="2927" spans="1:29" x14ac:dyDescent="0.25">
      <c r="A2927" t="s">
        <v>3339</v>
      </c>
      <c r="B2927" s="151" t="s">
        <v>11445</v>
      </c>
      <c r="C2927" t="s">
        <v>1738</v>
      </c>
      <c r="D2927" s="1">
        <v>45177</v>
      </c>
      <c r="E2927">
        <f t="shared" si="321"/>
        <v>18</v>
      </c>
      <c r="F2927" t="s">
        <v>14</v>
      </c>
      <c r="G2927">
        <v>730</v>
      </c>
      <c r="H2927">
        <f t="shared" si="320"/>
        <v>73</v>
      </c>
      <c r="I2927" t="s">
        <v>7</v>
      </c>
      <c r="J2927" t="s">
        <v>8</v>
      </c>
      <c r="K2927" t="s">
        <v>11446</v>
      </c>
      <c r="L2927" t="s">
        <v>8</v>
      </c>
      <c r="M2927" t="s">
        <v>14</v>
      </c>
      <c r="N2927" t="str">
        <f t="shared" si="322"/>
        <v>F</v>
      </c>
      <c r="O2927" t="s">
        <v>339</v>
      </c>
      <c r="P2927" t="s">
        <v>340</v>
      </c>
      <c r="Q2927" t="s">
        <v>221</v>
      </c>
      <c r="R2927">
        <v>4</v>
      </c>
      <c r="S2927">
        <f t="shared" si="323"/>
        <v>2019</v>
      </c>
      <c r="T2927" t="s">
        <v>12</v>
      </c>
      <c r="U2927">
        <v>1</v>
      </c>
      <c r="V2927" t="s">
        <v>3346</v>
      </c>
      <c r="W2927">
        <f>VLOOKUP(Q2927,'PBT Tag Rates'!$B$5:$E$44,4,FALSE)</f>
        <v>0.95971980899999998</v>
      </c>
      <c r="X2927">
        <v>1</v>
      </c>
      <c r="Y2927" s="14">
        <f>IFERROR(LOOKUP(H2927,{30,43,48,53,58,63,68,73,78,83,88,93,97},{42,47,52,57,62,67,72,77,82,87,92,99,100}),999)</f>
        <v>77</v>
      </c>
      <c r="Z2927" s="17">
        <f t="shared" si="324"/>
        <v>5.5555555555555554</v>
      </c>
      <c r="AA2927" s="17">
        <f t="shared" si="325"/>
        <v>5.5555555555555554</v>
      </c>
      <c r="AB2927" s="17">
        <f t="shared" si="326"/>
        <v>11.658097686375321</v>
      </c>
      <c r="AC2927" s="17" t="s">
        <v>17654</v>
      </c>
    </row>
    <row r="2928" spans="1:29" x14ac:dyDescent="0.25">
      <c r="A2928" t="s">
        <v>3339</v>
      </c>
      <c r="B2928" s="151" t="s">
        <v>11447</v>
      </c>
      <c r="C2928" t="s">
        <v>11448</v>
      </c>
      <c r="D2928" s="1">
        <v>45177</v>
      </c>
      <c r="E2928">
        <f t="shared" si="321"/>
        <v>18</v>
      </c>
      <c r="F2928" t="s">
        <v>14</v>
      </c>
      <c r="G2928">
        <v>880</v>
      </c>
      <c r="H2928">
        <f t="shared" si="320"/>
        <v>88</v>
      </c>
      <c r="I2928" t="s">
        <v>9</v>
      </c>
      <c r="J2928">
        <v>1</v>
      </c>
      <c r="K2928" t="s">
        <v>11449</v>
      </c>
      <c r="L2928" t="s">
        <v>8</v>
      </c>
      <c r="M2928" t="s">
        <v>14</v>
      </c>
      <c r="N2928" t="str">
        <f t="shared" si="322"/>
        <v>F</v>
      </c>
      <c r="O2928" t="s">
        <v>1169</v>
      </c>
      <c r="P2928" t="s">
        <v>8815</v>
      </c>
      <c r="Q2928" t="s">
        <v>281</v>
      </c>
      <c r="R2928">
        <v>4</v>
      </c>
      <c r="S2928">
        <f t="shared" si="323"/>
        <v>2019</v>
      </c>
      <c r="T2928" t="s">
        <v>12</v>
      </c>
      <c r="U2928">
        <v>1</v>
      </c>
      <c r="V2928" t="s">
        <v>3170</v>
      </c>
      <c r="W2928">
        <f>VLOOKUP(Q2928,'PBT Tag Rates'!$B$5:$E$44,4,FALSE)</f>
        <v>0.99705232300000002</v>
      </c>
      <c r="X2928">
        <v>1</v>
      </c>
      <c r="Y2928" s="14">
        <f>IFERROR(LOOKUP(H2928,{30,43,48,53,58,63,68,73,78,83,88,93,97},{42,47,52,57,62,67,72,77,82,87,92,99,100}),999)</f>
        <v>92</v>
      </c>
      <c r="Z2928" s="17">
        <f t="shared" si="324"/>
        <v>5.5555555555555554</v>
      </c>
      <c r="AA2928" s="17">
        <f t="shared" si="325"/>
        <v>5.5555555555555554</v>
      </c>
      <c r="AB2928" s="17">
        <f t="shared" si="326"/>
        <v>11.658097686375321</v>
      </c>
      <c r="AC2928" s="17" t="s">
        <v>17654</v>
      </c>
    </row>
    <row r="2929" spans="1:29" x14ac:dyDescent="0.25">
      <c r="A2929" t="s">
        <v>3339</v>
      </c>
      <c r="B2929" s="151" t="s">
        <v>11450</v>
      </c>
      <c r="C2929" t="s">
        <v>11451</v>
      </c>
      <c r="D2929" s="1">
        <v>45177</v>
      </c>
      <c r="E2929">
        <f t="shared" si="321"/>
        <v>18</v>
      </c>
      <c r="F2929" t="s">
        <v>14</v>
      </c>
      <c r="G2929">
        <v>710</v>
      </c>
      <c r="H2929">
        <f t="shared" si="320"/>
        <v>71</v>
      </c>
      <c r="I2929" t="s">
        <v>7</v>
      </c>
      <c r="J2929" t="s">
        <v>8</v>
      </c>
      <c r="K2929" t="s">
        <v>11452</v>
      </c>
      <c r="L2929" t="s">
        <v>8</v>
      </c>
      <c r="M2929" t="s">
        <v>14</v>
      </c>
      <c r="N2929" t="str">
        <f t="shared" si="322"/>
        <v>F</v>
      </c>
      <c r="O2929" t="s">
        <v>922</v>
      </c>
      <c r="P2929" t="s">
        <v>11453</v>
      </c>
      <c r="Q2929" t="s">
        <v>221</v>
      </c>
      <c r="R2929">
        <v>4</v>
      </c>
      <c r="S2929">
        <f t="shared" si="323"/>
        <v>2019</v>
      </c>
      <c r="T2929" t="s">
        <v>12</v>
      </c>
      <c r="U2929">
        <v>1</v>
      </c>
      <c r="V2929" t="s">
        <v>3396</v>
      </c>
      <c r="W2929">
        <f>VLOOKUP(Q2929,'PBT Tag Rates'!$B$5:$E$44,4,FALSE)</f>
        <v>0.95971980899999998</v>
      </c>
      <c r="X2929">
        <v>1</v>
      </c>
      <c r="Y2929" s="14">
        <f>IFERROR(LOOKUP(H2929,{30,43,48,53,58,63,68,73,78,83,88,93,97},{42,47,52,57,62,67,72,77,82,87,92,99,100}),999)</f>
        <v>72</v>
      </c>
      <c r="Z2929" s="17">
        <f t="shared" si="324"/>
        <v>5.5555555555555554</v>
      </c>
      <c r="AA2929" s="17">
        <f t="shared" si="325"/>
        <v>5.5555555555555554</v>
      </c>
      <c r="AB2929" s="17">
        <f t="shared" si="326"/>
        <v>11.658097686375321</v>
      </c>
      <c r="AC2929" s="17" t="s">
        <v>17655</v>
      </c>
    </row>
    <row r="2930" spans="1:29" x14ac:dyDescent="0.25">
      <c r="A2930" t="s">
        <v>3339</v>
      </c>
      <c r="B2930" s="151" t="s">
        <v>11454</v>
      </c>
      <c r="C2930" t="s">
        <v>1739</v>
      </c>
      <c r="D2930" s="1">
        <v>45177</v>
      </c>
      <c r="E2930">
        <f t="shared" si="321"/>
        <v>18</v>
      </c>
      <c r="F2930" t="s">
        <v>6</v>
      </c>
      <c r="G2930">
        <v>690</v>
      </c>
      <c r="H2930">
        <f t="shared" si="320"/>
        <v>69</v>
      </c>
      <c r="I2930" t="s">
        <v>7</v>
      </c>
      <c r="J2930" t="s">
        <v>8</v>
      </c>
      <c r="K2930" t="s">
        <v>8</v>
      </c>
      <c r="L2930" t="s">
        <v>8</v>
      </c>
      <c r="M2930" t="s">
        <v>6</v>
      </c>
      <c r="N2930" t="str">
        <f t="shared" si="322"/>
        <v>M</v>
      </c>
      <c r="O2930" t="s">
        <v>881</v>
      </c>
      <c r="P2930" t="s">
        <v>3957</v>
      </c>
      <c r="Q2930" t="s">
        <v>221</v>
      </c>
      <c r="R2930">
        <v>4</v>
      </c>
      <c r="S2930">
        <f t="shared" si="323"/>
        <v>2019</v>
      </c>
      <c r="T2930" t="s">
        <v>12</v>
      </c>
      <c r="U2930">
        <v>1</v>
      </c>
      <c r="V2930" t="s">
        <v>3357</v>
      </c>
      <c r="W2930">
        <f>VLOOKUP(Q2930,'PBT Tag Rates'!$B$5:$E$44,4,FALSE)</f>
        <v>0.95971980899999998</v>
      </c>
      <c r="X2930">
        <v>1</v>
      </c>
      <c r="Y2930" s="14">
        <f>IFERROR(LOOKUP(H2930,{30,43,48,53,58,63,68,73,78,83,88,93,97},{42,47,52,57,62,67,72,77,82,87,92,99,100}),999)</f>
        <v>72</v>
      </c>
      <c r="Z2930" s="17">
        <f t="shared" si="324"/>
        <v>5.5555555555555554</v>
      </c>
      <c r="AA2930" s="17">
        <f t="shared" si="325"/>
        <v>5.5555555555555554</v>
      </c>
      <c r="AB2930" s="17">
        <f t="shared" si="326"/>
        <v>11.658097686375321</v>
      </c>
      <c r="AC2930" s="17" t="s">
        <v>17654</v>
      </c>
    </row>
    <row r="2931" spans="1:29" x14ac:dyDescent="0.25">
      <c r="A2931" t="s">
        <v>3339</v>
      </c>
      <c r="B2931" s="151" t="s">
        <v>11455</v>
      </c>
      <c r="C2931" t="s">
        <v>1740</v>
      </c>
      <c r="D2931" s="1">
        <v>45177</v>
      </c>
      <c r="E2931">
        <f t="shared" si="321"/>
        <v>18</v>
      </c>
      <c r="F2931" t="s">
        <v>14</v>
      </c>
      <c r="G2931">
        <v>700</v>
      </c>
      <c r="H2931">
        <f t="shared" si="320"/>
        <v>70</v>
      </c>
      <c r="I2931" t="s">
        <v>7</v>
      </c>
      <c r="J2931" t="s">
        <v>8</v>
      </c>
      <c r="K2931" t="s">
        <v>11456</v>
      </c>
      <c r="L2931" t="s">
        <v>8</v>
      </c>
      <c r="M2931" t="s">
        <v>6</v>
      </c>
      <c r="N2931" t="str">
        <f t="shared" si="322"/>
        <v>M</v>
      </c>
      <c r="O2931" t="s">
        <v>1488</v>
      </c>
      <c r="P2931" t="s">
        <v>1631</v>
      </c>
      <c r="Q2931" t="s">
        <v>221</v>
      </c>
      <c r="R2931">
        <v>4</v>
      </c>
      <c r="S2931">
        <f t="shared" si="323"/>
        <v>2019</v>
      </c>
      <c r="T2931" t="s">
        <v>12</v>
      </c>
      <c r="U2931">
        <v>1</v>
      </c>
      <c r="V2931" t="s">
        <v>3386</v>
      </c>
      <c r="W2931">
        <f>VLOOKUP(Q2931,'PBT Tag Rates'!$B$5:$E$44,4,FALSE)</f>
        <v>0.95971980899999998</v>
      </c>
      <c r="X2931">
        <v>1</v>
      </c>
      <c r="Y2931" s="14">
        <f>IFERROR(LOOKUP(H2931,{30,43,48,53,58,63,68,73,78,83,88,93,97},{42,47,52,57,62,67,72,77,82,87,92,99,100}),999)</f>
        <v>72</v>
      </c>
      <c r="Z2931" s="17">
        <f t="shared" si="324"/>
        <v>5.5555555555555554</v>
      </c>
      <c r="AA2931" s="17">
        <f t="shared" si="325"/>
        <v>5.5555555555555554</v>
      </c>
      <c r="AB2931" s="17">
        <f t="shared" si="326"/>
        <v>11.658097686375321</v>
      </c>
      <c r="AC2931" s="17" t="s">
        <v>17654</v>
      </c>
    </row>
    <row r="2932" spans="1:29" x14ac:dyDescent="0.25">
      <c r="A2932" t="s">
        <v>3339</v>
      </c>
      <c r="B2932" s="151" t="s">
        <v>11457</v>
      </c>
      <c r="C2932" t="s">
        <v>11458</v>
      </c>
      <c r="D2932" s="1">
        <v>45177</v>
      </c>
      <c r="E2932">
        <f t="shared" si="321"/>
        <v>18</v>
      </c>
      <c r="F2932" t="s">
        <v>14</v>
      </c>
      <c r="G2932">
        <v>770</v>
      </c>
      <c r="H2932">
        <f t="shared" si="320"/>
        <v>77</v>
      </c>
      <c r="I2932" t="s">
        <v>7</v>
      </c>
      <c r="J2932" t="s">
        <v>8</v>
      </c>
      <c r="K2932" t="s">
        <v>11459</v>
      </c>
      <c r="L2932" t="s">
        <v>8</v>
      </c>
      <c r="M2932" t="s">
        <v>14</v>
      </c>
      <c r="N2932" t="str">
        <f t="shared" si="322"/>
        <v>F</v>
      </c>
      <c r="O2932" t="s">
        <v>518</v>
      </c>
      <c r="P2932" t="s">
        <v>519</v>
      </c>
      <c r="Q2932" t="s">
        <v>221</v>
      </c>
      <c r="R2932">
        <v>4</v>
      </c>
      <c r="S2932">
        <f t="shared" si="323"/>
        <v>2019</v>
      </c>
      <c r="T2932" t="s">
        <v>12</v>
      </c>
      <c r="U2932">
        <v>1</v>
      </c>
      <c r="V2932" t="s">
        <v>3543</v>
      </c>
      <c r="W2932">
        <f>VLOOKUP(Q2932,'PBT Tag Rates'!$B$5:$E$44,4,FALSE)</f>
        <v>0.95971980899999998</v>
      </c>
      <c r="X2932">
        <v>1</v>
      </c>
      <c r="Y2932" s="14">
        <f>IFERROR(LOOKUP(H2932,{30,43,48,53,58,63,68,73,78,83,88,93,97},{42,47,52,57,62,67,72,77,82,87,92,99,100}),999)</f>
        <v>77</v>
      </c>
      <c r="Z2932" s="17">
        <f t="shared" si="324"/>
        <v>5.5555555555555554</v>
      </c>
      <c r="AA2932" s="17">
        <f t="shared" si="325"/>
        <v>5.5555555555555554</v>
      </c>
      <c r="AB2932" s="17">
        <f t="shared" si="326"/>
        <v>11.658097686375321</v>
      </c>
      <c r="AC2932" s="17" t="s">
        <v>17655</v>
      </c>
    </row>
    <row r="2933" spans="1:29" x14ac:dyDescent="0.25">
      <c r="A2933" t="s">
        <v>3339</v>
      </c>
      <c r="B2933" s="151" t="s">
        <v>11460</v>
      </c>
      <c r="C2933" t="s">
        <v>1743</v>
      </c>
      <c r="D2933" s="1">
        <v>45177</v>
      </c>
      <c r="E2933">
        <f t="shared" si="321"/>
        <v>18</v>
      </c>
      <c r="F2933" t="s">
        <v>6</v>
      </c>
      <c r="G2933">
        <v>890</v>
      </c>
      <c r="H2933">
        <f t="shared" si="320"/>
        <v>89</v>
      </c>
      <c r="I2933" t="s">
        <v>9</v>
      </c>
      <c r="J2933">
        <v>1</v>
      </c>
      <c r="K2933" t="s">
        <v>11461</v>
      </c>
      <c r="L2933" t="s">
        <v>8</v>
      </c>
      <c r="M2933" t="s">
        <v>6</v>
      </c>
      <c r="N2933" t="str">
        <f t="shared" si="322"/>
        <v>M</v>
      </c>
      <c r="O2933" t="s">
        <v>892</v>
      </c>
      <c r="P2933" t="s">
        <v>2588</v>
      </c>
      <c r="Q2933" t="s">
        <v>221</v>
      </c>
      <c r="R2933">
        <v>4</v>
      </c>
      <c r="S2933">
        <f t="shared" si="323"/>
        <v>2019</v>
      </c>
      <c r="T2933" t="s">
        <v>12</v>
      </c>
      <c r="U2933">
        <v>1</v>
      </c>
      <c r="V2933" t="s">
        <v>3363</v>
      </c>
      <c r="W2933">
        <f>VLOOKUP(Q2933,'PBT Tag Rates'!$B$5:$E$44,4,FALSE)</f>
        <v>0.95971980899999998</v>
      </c>
      <c r="X2933">
        <v>1</v>
      </c>
      <c r="Y2933" s="14">
        <f>IFERROR(LOOKUP(H2933,{30,43,48,53,58,63,68,73,78,83,88,93,97},{42,47,52,57,62,67,72,77,82,87,92,99,100}),999)</f>
        <v>92</v>
      </c>
      <c r="Z2933" s="17">
        <f t="shared" si="324"/>
        <v>5.5555555555555554</v>
      </c>
      <c r="AA2933" s="17">
        <f t="shared" si="325"/>
        <v>5.5555555555555554</v>
      </c>
      <c r="AB2933" s="17">
        <f t="shared" si="326"/>
        <v>11.658097686375321</v>
      </c>
      <c r="AC2933" s="17" t="s">
        <v>17654</v>
      </c>
    </row>
    <row r="2934" spans="1:29" x14ac:dyDescent="0.25">
      <c r="A2934" t="s">
        <v>3339</v>
      </c>
      <c r="B2934" s="151" t="s">
        <v>11462</v>
      </c>
      <c r="C2934" t="s">
        <v>11463</v>
      </c>
      <c r="D2934" s="1">
        <v>45177</v>
      </c>
      <c r="E2934">
        <f t="shared" si="321"/>
        <v>18</v>
      </c>
      <c r="F2934" t="s">
        <v>6</v>
      </c>
      <c r="G2934">
        <v>940</v>
      </c>
      <c r="H2934">
        <f t="shared" si="320"/>
        <v>94</v>
      </c>
      <c r="I2934" t="s">
        <v>7</v>
      </c>
      <c r="J2934" t="s">
        <v>8</v>
      </c>
      <c r="K2934" t="s">
        <v>11464</v>
      </c>
      <c r="L2934" t="s">
        <v>8</v>
      </c>
      <c r="M2934" t="s">
        <v>6</v>
      </c>
      <c r="N2934" t="str">
        <f t="shared" si="322"/>
        <v>M</v>
      </c>
      <c r="O2934" t="s">
        <v>2159</v>
      </c>
      <c r="P2934" t="s">
        <v>11465</v>
      </c>
      <c r="Q2934" t="s">
        <v>13</v>
      </c>
      <c r="R2934">
        <v>5</v>
      </c>
      <c r="S2934">
        <f t="shared" si="323"/>
        <v>2018</v>
      </c>
      <c r="T2934" t="s">
        <v>12</v>
      </c>
      <c r="U2934">
        <v>1</v>
      </c>
      <c r="V2934" t="s">
        <v>3079</v>
      </c>
      <c r="W2934">
        <f>VLOOKUP(Q2934,'PBT Tag Rates'!$B$5:$E$44,4,FALSE)</f>
        <v>0.96828396500000002</v>
      </c>
      <c r="X2934">
        <v>1</v>
      </c>
      <c r="Y2934" s="14">
        <f>IFERROR(LOOKUP(H2934,{30,43,48,53,58,63,68,73,78,83,88,93,97},{42,47,52,57,62,67,72,77,82,87,92,99,100}),999)</f>
        <v>99</v>
      </c>
      <c r="Z2934" s="17">
        <f t="shared" si="324"/>
        <v>5.5555555555555554</v>
      </c>
      <c r="AA2934" s="17">
        <f t="shared" si="325"/>
        <v>5.5555555555555554</v>
      </c>
      <c r="AB2934" s="17">
        <f t="shared" si="326"/>
        <v>11.658097686375321</v>
      </c>
      <c r="AC2934" s="17" t="s">
        <v>17654</v>
      </c>
    </row>
    <row r="2935" spans="1:29" x14ac:dyDescent="0.25">
      <c r="A2935" t="s">
        <v>3339</v>
      </c>
      <c r="B2935" s="151" t="s">
        <v>11466</v>
      </c>
      <c r="C2935" t="s">
        <v>11467</v>
      </c>
      <c r="D2935" s="1">
        <v>45177</v>
      </c>
      <c r="E2935">
        <f t="shared" si="321"/>
        <v>18</v>
      </c>
      <c r="F2935" t="s">
        <v>14</v>
      </c>
      <c r="G2935">
        <v>850</v>
      </c>
      <c r="H2935">
        <f t="shared" si="320"/>
        <v>85</v>
      </c>
      <c r="I2935" t="s">
        <v>7</v>
      </c>
      <c r="J2935" t="s">
        <v>8</v>
      </c>
      <c r="K2935" t="s">
        <v>11468</v>
      </c>
      <c r="L2935" t="s">
        <v>8</v>
      </c>
      <c r="M2935" t="s">
        <v>14</v>
      </c>
      <c r="N2935" t="str">
        <f t="shared" si="322"/>
        <v>F</v>
      </c>
      <c r="O2935" t="s">
        <v>8</v>
      </c>
      <c r="P2935" t="s">
        <v>8</v>
      </c>
      <c r="Q2935" t="s">
        <v>11</v>
      </c>
      <c r="R2935" t="s">
        <v>8</v>
      </c>
      <c r="S2935" t="str">
        <f t="shared" si="323"/>
        <v>U</v>
      </c>
      <c r="T2935" t="s">
        <v>12</v>
      </c>
      <c r="U2935">
        <v>0.999999999999996</v>
      </c>
      <c r="V2935" t="s">
        <v>11</v>
      </c>
      <c r="W2935" t="e">
        <f>VLOOKUP(Q2935,'PBT Tag Rates'!$B$5:$E$44,4,FALSE)</f>
        <v>#N/A</v>
      </c>
      <c r="X2935">
        <v>1</v>
      </c>
      <c r="Y2935" s="14">
        <f>IFERROR(LOOKUP(H2935,{30,43,48,53,58,63,68,73,78,83,88,93,97},{42,47,52,57,62,67,72,77,82,87,92,99,100}),999)</f>
        <v>87</v>
      </c>
      <c r="Z2935" s="17">
        <f t="shared" si="324"/>
        <v>5.5555555555555554</v>
      </c>
      <c r="AA2935" s="17">
        <f t="shared" si="325"/>
        <v>5.5555555555555554</v>
      </c>
      <c r="AB2935" s="17">
        <f t="shared" si="326"/>
        <v>11.658097686375321</v>
      </c>
      <c r="AC2935" s="17" t="s">
        <v>17654</v>
      </c>
    </row>
    <row r="2936" spans="1:29" x14ac:dyDescent="0.25">
      <c r="A2936" t="s">
        <v>3339</v>
      </c>
      <c r="B2936" s="151" t="s">
        <v>11469</v>
      </c>
      <c r="C2936" t="s">
        <v>1744</v>
      </c>
      <c r="D2936" s="1">
        <v>45177</v>
      </c>
      <c r="E2936">
        <f t="shared" si="321"/>
        <v>18</v>
      </c>
      <c r="F2936" t="s">
        <v>6</v>
      </c>
      <c r="G2936">
        <v>880</v>
      </c>
      <c r="H2936">
        <f t="shared" si="320"/>
        <v>88</v>
      </c>
      <c r="I2936" t="s">
        <v>7</v>
      </c>
      <c r="J2936" t="s">
        <v>8</v>
      </c>
      <c r="K2936" t="s">
        <v>11470</v>
      </c>
      <c r="L2936" t="s">
        <v>8</v>
      </c>
      <c r="M2936" t="s">
        <v>6</v>
      </c>
      <c r="N2936" t="str">
        <f t="shared" si="322"/>
        <v>M</v>
      </c>
      <c r="O2936" t="s">
        <v>2996</v>
      </c>
      <c r="P2936" t="s">
        <v>7188</v>
      </c>
      <c r="Q2936" t="s">
        <v>221</v>
      </c>
      <c r="R2936">
        <v>4</v>
      </c>
      <c r="S2936">
        <f t="shared" si="323"/>
        <v>2019</v>
      </c>
      <c r="T2936" t="s">
        <v>12</v>
      </c>
      <c r="U2936">
        <v>0.999999999999999</v>
      </c>
      <c r="V2936" t="s">
        <v>3346</v>
      </c>
      <c r="W2936">
        <f>VLOOKUP(Q2936,'PBT Tag Rates'!$B$5:$E$44,4,FALSE)</f>
        <v>0.95971980899999998</v>
      </c>
      <c r="X2936">
        <v>1</v>
      </c>
      <c r="Y2936" s="14">
        <f>IFERROR(LOOKUP(H2936,{30,43,48,53,58,63,68,73,78,83,88,93,97},{42,47,52,57,62,67,72,77,82,87,92,99,100}),999)</f>
        <v>92</v>
      </c>
      <c r="Z2936" s="17">
        <f t="shared" si="324"/>
        <v>5.5555555555555554</v>
      </c>
      <c r="AA2936" s="17">
        <f t="shared" si="325"/>
        <v>5.5555555555555554</v>
      </c>
      <c r="AB2936" s="17">
        <f t="shared" si="326"/>
        <v>11.658097686375321</v>
      </c>
      <c r="AC2936" s="17" t="s">
        <v>17654</v>
      </c>
    </row>
    <row r="2937" spans="1:29" x14ac:dyDescent="0.25">
      <c r="A2937" t="s">
        <v>3339</v>
      </c>
      <c r="B2937" s="151" t="s">
        <v>11471</v>
      </c>
      <c r="C2937" t="s">
        <v>11472</v>
      </c>
      <c r="D2937" s="1">
        <v>45177</v>
      </c>
      <c r="E2937">
        <f t="shared" si="321"/>
        <v>18</v>
      </c>
      <c r="F2937" t="s">
        <v>14</v>
      </c>
      <c r="G2937">
        <v>750</v>
      </c>
      <c r="H2937">
        <f t="shared" si="320"/>
        <v>75</v>
      </c>
      <c r="I2937" t="s">
        <v>7</v>
      </c>
      <c r="J2937" t="s">
        <v>8</v>
      </c>
      <c r="K2937" t="s">
        <v>11473</v>
      </c>
      <c r="L2937" t="s">
        <v>8</v>
      </c>
      <c r="M2937" t="s">
        <v>14</v>
      </c>
      <c r="N2937" t="str">
        <f t="shared" si="322"/>
        <v>F</v>
      </c>
      <c r="O2937" t="s">
        <v>9423</v>
      </c>
      <c r="P2937" t="s">
        <v>11474</v>
      </c>
      <c r="Q2937" t="s">
        <v>221</v>
      </c>
      <c r="R2937">
        <v>4</v>
      </c>
      <c r="S2937">
        <f t="shared" si="323"/>
        <v>2019</v>
      </c>
      <c r="T2937" t="s">
        <v>12</v>
      </c>
      <c r="U2937">
        <v>1</v>
      </c>
      <c r="V2937" t="s">
        <v>3357</v>
      </c>
      <c r="W2937">
        <f>VLOOKUP(Q2937,'PBT Tag Rates'!$B$5:$E$44,4,FALSE)</f>
        <v>0.95971980899999998</v>
      </c>
      <c r="X2937">
        <v>1</v>
      </c>
      <c r="Y2937" s="14">
        <f>IFERROR(LOOKUP(H2937,{30,43,48,53,58,63,68,73,78,83,88,93,97},{42,47,52,57,62,67,72,77,82,87,92,99,100}),999)</f>
        <v>77</v>
      </c>
      <c r="Z2937" s="17">
        <f t="shared" si="324"/>
        <v>5.5555555555555554</v>
      </c>
      <c r="AA2937" s="17">
        <f t="shared" si="325"/>
        <v>5.5555555555555554</v>
      </c>
      <c r="AB2937" s="17">
        <f t="shared" si="326"/>
        <v>11.658097686375321</v>
      </c>
      <c r="AC2937" s="17" t="s">
        <v>17654</v>
      </c>
    </row>
    <row r="2938" spans="1:29" x14ac:dyDescent="0.25">
      <c r="A2938" t="s">
        <v>3339</v>
      </c>
      <c r="B2938" s="151" t="s">
        <v>11475</v>
      </c>
      <c r="C2938" t="s">
        <v>11476</v>
      </c>
      <c r="D2938" s="1">
        <v>45177</v>
      </c>
      <c r="E2938">
        <f t="shared" si="321"/>
        <v>18</v>
      </c>
      <c r="F2938" t="s">
        <v>14</v>
      </c>
      <c r="G2938">
        <v>740</v>
      </c>
      <c r="H2938">
        <f t="shared" si="320"/>
        <v>74</v>
      </c>
      <c r="I2938" t="s">
        <v>7</v>
      </c>
      <c r="J2938" t="s">
        <v>8</v>
      </c>
      <c r="K2938" t="s">
        <v>11477</v>
      </c>
      <c r="L2938" t="s">
        <v>8</v>
      </c>
      <c r="M2938" t="s">
        <v>14</v>
      </c>
      <c r="N2938" t="str">
        <f t="shared" si="322"/>
        <v>F</v>
      </c>
      <c r="O2938" t="s">
        <v>2861</v>
      </c>
      <c r="P2938" t="s">
        <v>2862</v>
      </c>
      <c r="Q2938" t="s">
        <v>221</v>
      </c>
      <c r="R2938">
        <v>4</v>
      </c>
      <c r="S2938">
        <f t="shared" si="323"/>
        <v>2019</v>
      </c>
      <c r="T2938" t="s">
        <v>12</v>
      </c>
      <c r="U2938">
        <v>1</v>
      </c>
      <c r="V2938" t="s">
        <v>3396</v>
      </c>
      <c r="W2938">
        <f>VLOOKUP(Q2938,'PBT Tag Rates'!$B$5:$E$44,4,FALSE)</f>
        <v>0.95971980899999998</v>
      </c>
      <c r="X2938">
        <v>1</v>
      </c>
      <c r="Y2938" s="14">
        <f>IFERROR(LOOKUP(H2938,{30,43,48,53,58,63,68,73,78,83,88,93,97},{42,47,52,57,62,67,72,77,82,87,92,99,100}),999)</f>
        <v>77</v>
      </c>
      <c r="Z2938" s="17">
        <f t="shared" si="324"/>
        <v>5.5555555555555554</v>
      </c>
      <c r="AA2938" s="17">
        <f t="shared" si="325"/>
        <v>5.5555555555555554</v>
      </c>
      <c r="AB2938" s="17">
        <f t="shared" si="326"/>
        <v>11.658097686375321</v>
      </c>
      <c r="AC2938" s="17" t="s">
        <v>17655</v>
      </c>
    </row>
    <row r="2939" spans="1:29" x14ac:dyDescent="0.25">
      <c r="A2939" t="s">
        <v>3339</v>
      </c>
      <c r="B2939" s="151" t="s">
        <v>11478</v>
      </c>
      <c r="C2939" t="s">
        <v>1745</v>
      </c>
      <c r="D2939" s="1">
        <v>45177</v>
      </c>
      <c r="E2939">
        <f t="shared" si="321"/>
        <v>18</v>
      </c>
      <c r="F2939" t="s">
        <v>14</v>
      </c>
      <c r="G2939">
        <v>740</v>
      </c>
      <c r="H2939">
        <f t="shared" si="320"/>
        <v>74</v>
      </c>
      <c r="I2939" t="s">
        <v>9</v>
      </c>
      <c r="J2939">
        <v>1</v>
      </c>
      <c r="K2939" t="s">
        <v>8</v>
      </c>
      <c r="L2939" t="s">
        <v>8</v>
      </c>
      <c r="M2939" t="s">
        <v>14</v>
      </c>
      <c r="N2939" t="str">
        <f t="shared" si="322"/>
        <v>F</v>
      </c>
      <c r="O2939" t="s">
        <v>8</v>
      </c>
      <c r="P2939" t="s">
        <v>8</v>
      </c>
      <c r="Q2939" t="s">
        <v>11</v>
      </c>
      <c r="R2939" t="s">
        <v>8</v>
      </c>
      <c r="S2939" t="str">
        <f t="shared" si="323"/>
        <v>U</v>
      </c>
      <c r="T2939" t="s">
        <v>12</v>
      </c>
      <c r="U2939">
        <v>1</v>
      </c>
      <c r="V2939" t="s">
        <v>3100</v>
      </c>
      <c r="W2939" t="e">
        <f>VLOOKUP(Q2939,'PBT Tag Rates'!$B$5:$E$44,4,FALSE)</f>
        <v>#N/A</v>
      </c>
      <c r="X2939">
        <v>1</v>
      </c>
      <c r="Y2939" s="14">
        <f>IFERROR(LOOKUP(H2939,{30,43,48,53,58,63,68,73,78,83,88,93,97},{42,47,52,57,62,67,72,77,82,87,92,99,100}),999)</f>
        <v>77</v>
      </c>
      <c r="Z2939" s="17">
        <f t="shared" si="324"/>
        <v>5.5555555555555554</v>
      </c>
      <c r="AA2939" s="17">
        <f t="shared" si="325"/>
        <v>5.5555555555555554</v>
      </c>
      <c r="AB2939" s="17">
        <f t="shared" si="326"/>
        <v>11.658097686375321</v>
      </c>
      <c r="AC2939" s="17" t="s">
        <v>17654</v>
      </c>
    </row>
    <row r="2940" spans="1:29" x14ac:dyDescent="0.25">
      <c r="A2940" t="s">
        <v>3339</v>
      </c>
      <c r="B2940" s="151" t="s">
        <v>11479</v>
      </c>
      <c r="C2940" t="s">
        <v>11480</v>
      </c>
      <c r="D2940" s="1">
        <v>45177</v>
      </c>
      <c r="E2940">
        <f t="shared" si="321"/>
        <v>18</v>
      </c>
      <c r="F2940" t="s">
        <v>14</v>
      </c>
      <c r="G2940">
        <v>750</v>
      </c>
      <c r="H2940">
        <f t="shared" si="320"/>
        <v>75</v>
      </c>
      <c r="I2940" t="s">
        <v>7</v>
      </c>
      <c r="J2940" t="s">
        <v>8</v>
      </c>
      <c r="K2940" t="s">
        <v>11481</v>
      </c>
      <c r="L2940" t="s">
        <v>8</v>
      </c>
      <c r="M2940" t="s">
        <v>14</v>
      </c>
      <c r="N2940" t="str">
        <f t="shared" si="322"/>
        <v>F</v>
      </c>
      <c r="O2940" t="s">
        <v>566</v>
      </c>
      <c r="P2940" t="s">
        <v>11482</v>
      </c>
      <c r="Q2940" t="s">
        <v>221</v>
      </c>
      <c r="R2940">
        <v>4</v>
      </c>
      <c r="S2940">
        <f t="shared" si="323"/>
        <v>2019</v>
      </c>
      <c r="T2940" t="s">
        <v>12</v>
      </c>
      <c r="U2940">
        <v>1</v>
      </c>
      <c r="V2940" t="s">
        <v>3653</v>
      </c>
      <c r="W2940">
        <f>VLOOKUP(Q2940,'PBT Tag Rates'!$B$5:$E$44,4,FALSE)</f>
        <v>0.95971980899999998</v>
      </c>
      <c r="X2940">
        <v>1</v>
      </c>
      <c r="Y2940" s="14">
        <f>IFERROR(LOOKUP(H2940,{30,43,48,53,58,63,68,73,78,83,88,93,97},{42,47,52,57,62,67,72,77,82,87,92,99,100}),999)</f>
        <v>77</v>
      </c>
      <c r="Z2940" s="17">
        <f t="shared" si="324"/>
        <v>5.5555555555555554</v>
      </c>
      <c r="AA2940" s="17">
        <f t="shared" si="325"/>
        <v>5.5555555555555554</v>
      </c>
      <c r="AB2940" s="17">
        <f t="shared" si="326"/>
        <v>11.658097686375321</v>
      </c>
      <c r="AC2940" s="17" t="s">
        <v>17655</v>
      </c>
    </row>
    <row r="2941" spans="1:29" x14ac:dyDescent="0.25">
      <c r="A2941" t="s">
        <v>3339</v>
      </c>
      <c r="B2941" s="151" t="s">
        <v>11483</v>
      </c>
      <c r="C2941" t="s">
        <v>1747</v>
      </c>
      <c r="D2941" s="1">
        <v>45177</v>
      </c>
      <c r="E2941">
        <f t="shared" si="321"/>
        <v>18</v>
      </c>
      <c r="F2941" t="s">
        <v>6</v>
      </c>
      <c r="G2941">
        <v>660</v>
      </c>
      <c r="H2941">
        <f t="shared" si="320"/>
        <v>66</v>
      </c>
      <c r="I2941" t="s">
        <v>7</v>
      </c>
      <c r="J2941" t="s">
        <v>8</v>
      </c>
      <c r="K2941" t="s">
        <v>8</v>
      </c>
      <c r="L2941" t="s">
        <v>8</v>
      </c>
      <c r="M2941" t="s">
        <v>6</v>
      </c>
      <c r="N2941" t="str">
        <f t="shared" si="322"/>
        <v>M</v>
      </c>
      <c r="O2941" t="s">
        <v>543</v>
      </c>
      <c r="P2941" t="s">
        <v>1871</v>
      </c>
      <c r="Q2941" t="s">
        <v>221</v>
      </c>
      <c r="R2941">
        <v>4</v>
      </c>
      <c r="S2941">
        <f t="shared" si="323"/>
        <v>2019</v>
      </c>
      <c r="T2941" t="s">
        <v>12</v>
      </c>
      <c r="U2941">
        <v>1</v>
      </c>
      <c r="V2941" t="s">
        <v>3386</v>
      </c>
      <c r="W2941">
        <f>VLOOKUP(Q2941,'PBT Tag Rates'!$B$5:$E$44,4,FALSE)</f>
        <v>0.95971980899999998</v>
      </c>
      <c r="X2941">
        <v>1</v>
      </c>
      <c r="Y2941" s="14">
        <f>IFERROR(LOOKUP(H2941,{30,43,48,53,58,63,68,73,78,83,88,93,97},{42,47,52,57,62,67,72,77,82,87,92,99,100}),999)</f>
        <v>67</v>
      </c>
      <c r="Z2941" s="17">
        <f t="shared" si="324"/>
        <v>5.5555555555555554</v>
      </c>
      <c r="AA2941" s="17">
        <f t="shared" si="325"/>
        <v>5.5555555555555554</v>
      </c>
      <c r="AB2941" s="17">
        <f t="shared" si="326"/>
        <v>11.658097686375321</v>
      </c>
      <c r="AC2941" s="17" t="s">
        <v>17654</v>
      </c>
    </row>
    <row r="2942" spans="1:29" x14ac:dyDescent="0.25">
      <c r="A2942" t="s">
        <v>3339</v>
      </c>
      <c r="B2942" s="151" t="s">
        <v>11484</v>
      </c>
      <c r="C2942" t="s">
        <v>1748</v>
      </c>
      <c r="D2942" s="1">
        <v>45177</v>
      </c>
      <c r="E2942">
        <f t="shared" si="321"/>
        <v>18</v>
      </c>
      <c r="F2942" t="s">
        <v>14</v>
      </c>
      <c r="G2942">
        <v>630</v>
      </c>
      <c r="H2942">
        <f t="shared" si="320"/>
        <v>63</v>
      </c>
      <c r="I2942" t="s">
        <v>9</v>
      </c>
      <c r="J2942">
        <v>1</v>
      </c>
      <c r="K2942" t="s">
        <v>8</v>
      </c>
      <c r="L2942" t="s">
        <v>8</v>
      </c>
      <c r="M2942" t="s">
        <v>14</v>
      </c>
      <c r="N2942" t="str">
        <f t="shared" si="322"/>
        <v>F</v>
      </c>
      <c r="O2942" t="s">
        <v>11485</v>
      </c>
      <c r="P2942" t="s">
        <v>11486</v>
      </c>
      <c r="Q2942" t="s">
        <v>918</v>
      </c>
      <c r="R2942">
        <v>3</v>
      </c>
      <c r="S2942">
        <f t="shared" si="323"/>
        <v>2020</v>
      </c>
      <c r="T2942" t="s">
        <v>12</v>
      </c>
      <c r="U2942">
        <v>0.999999999999996</v>
      </c>
      <c r="V2942" t="s">
        <v>3386</v>
      </c>
      <c r="W2942">
        <f>VLOOKUP(Q2942,'PBT Tag Rates'!$B$5:$E$44,4,FALSE)</f>
        <v>0.98961045999999997</v>
      </c>
      <c r="X2942">
        <v>1</v>
      </c>
      <c r="Y2942" s="14">
        <f>IFERROR(LOOKUP(H2942,{30,43,48,53,58,63,68,73,78,83,88,93,97},{42,47,52,57,62,67,72,77,82,87,92,99,100}),999)</f>
        <v>67</v>
      </c>
      <c r="Z2942" s="17">
        <f t="shared" si="324"/>
        <v>5.5555555555555554</v>
      </c>
      <c r="AA2942" s="17">
        <f t="shared" si="325"/>
        <v>5.5555555555555554</v>
      </c>
      <c r="AB2942" s="17">
        <f t="shared" si="326"/>
        <v>11.658097686375321</v>
      </c>
      <c r="AC2942" s="17" t="s">
        <v>17654</v>
      </c>
    </row>
    <row r="2943" spans="1:29" x14ac:dyDescent="0.25">
      <c r="A2943" t="s">
        <v>3339</v>
      </c>
      <c r="B2943" s="151" t="s">
        <v>11487</v>
      </c>
      <c r="C2943" t="s">
        <v>11488</v>
      </c>
      <c r="D2943" s="1">
        <v>45177</v>
      </c>
      <c r="E2943">
        <f t="shared" si="321"/>
        <v>18</v>
      </c>
      <c r="F2943" t="s">
        <v>6</v>
      </c>
      <c r="G2943">
        <v>700</v>
      </c>
      <c r="H2943">
        <f t="shared" si="320"/>
        <v>70</v>
      </c>
      <c r="I2943" t="s">
        <v>7</v>
      </c>
      <c r="J2943" t="s">
        <v>8</v>
      </c>
      <c r="K2943" t="s">
        <v>11489</v>
      </c>
      <c r="L2943" t="s">
        <v>8</v>
      </c>
      <c r="M2943" t="s">
        <v>6</v>
      </c>
      <c r="N2943" t="str">
        <f t="shared" si="322"/>
        <v>M</v>
      </c>
      <c r="O2943" t="s">
        <v>8</v>
      </c>
      <c r="P2943" t="s">
        <v>8</v>
      </c>
      <c r="Q2943" t="s">
        <v>11</v>
      </c>
      <c r="R2943" t="s">
        <v>8</v>
      </c>
      <c r="S2943" t="str">
        <f t="shared" si="323"/>
        <v>U</v>
      </c>
      <c r="T2943" t="s">
        <v>12</v>
      </c>
      <c r="U2943">
        <v>1</v>
      </c>
      <c r="V2943" t="s">
        <v>11</v>
      </c>
      <c r="W2943" t="e">
        <f>VLOOKUP(Q2943,'PBT Tag Rates'!$B$5:$E$44,4,FALSE)</f>
        <v>#N/A</v>
      </c>
      <c r="X2943">
        <v>1</v>
      </c>
      <c r="Y2943" s="14">
        <f>IFERROR(LOOKUP(H2943,{30,43,48,53,58,63,68,73,78,83,88,93,97},{42,47,52,57,62,67,72,77,82,87,92,99,100}),999)</f>
        <v>72</v>
      </c>
      <c r="Z2943" s="17">
        <f t="shared" si="324"/>
        <v>5.5555555555555554</v>
      </c>
      <c r="AA2943" s="17">
        <f t="shared" si="325"/>
        <v>5.5555555555555554</v>
      </c>
      <c r="AB2943" s="17">
        <f t="shared" si="326"/>
        <v>11.658097686375321</v>
      </c>
      <c r="AC2943" s="17" t="s">
        <v>17654</v>
      </c>
    </row>
    <row r="2944" spans="1:29" x14ac:dyDescent="0.25">
      <c r="A2944" t="s">
        <v>3339</v>
      </c>
      <c r="B2944" s="151" t="s">
        <v>11490</v>
      </c>
      <c r="C2944" t="s">
        <v>11491</v>
      </c>
      <c r="D2944" s="1">
        <v>45177</v>
      </c>
      <c r="E2944">
        <f t="shared" si="321"/>
        <v>18</v>
      </c>
      <c r="F2944" t="s">
        <v>14</v>
      </c>
      <c r="G2944">
        <v>760</v>
      </c>
      <c r="H2944">
        <f t="shared" si="320"/>
        <v>76</v>
      </c>
      <c r="I2944" t="s">
        <v>7</v>
      </c>
      <c r="J2944" t="s">
        <v>8</v>
      </c>
      <c r="K2944" t="s">
        <v>11492</v>
      </c>
      <c r="L2944" t="s">
        <v>8</v>
      </c>
      <c r="M2944" t="s">
        <v>14</v>
      </c>
      <c r="N2944" t="str">
        <f t="shared" si="322"/>
        <v>F</v>
      </c>
      <c r="O2944" t="s">
        <v>2965</v>
      </c>
      <c r="P2944" t="s">
        <v>2966</v>
      </c>
      <c r="Q2944" t="s">
        <v>221</v>
      </c>
      <c r="R2944">
        <v>4</v>
      </c>
      <c r="S2944">
        <f t="shared" si="323"/>
        <v>2019</v>
      </c>
      <c r="T2944" t="s">
        <v>12</v>
      </c>
      <c r="U2944">
        <v>1</v>
      </c>
      <c r="V2944" t="s">
        <v>3346</v>
      </c>
      <c r="W2944">
        <f>VLOOKUP(Q2944,'PBT Tag Rates'!$B$5:$E$44,4,FALSE)</f>
        <v>0.95971980899999998</v>
      </c>
      <c r="X2944">
        <v>1</v>
      </c>
      <c r="Y2944" s="14">
        <f>IFERROR(LOOKUP(H2944,{30,43,48,53,58,63,68,73,78,83,88,93,97},{42,47,52,57,62,67,72,77,82,87,92,99,100}),999)</f>
        <v>77</v>
      </c>
      <c r="Z2944" s="17">
        <f t="shared" si="324"/>
        <v>5.5555555555555554</v>
      </c>
      <c r="AA2944" s="17">
        <f t="shared" si="325"/>
        <v>5.5555555555555554</v>
      </c>
      <c r="AB2944" s="17">
        <f t="shared" si="326"/>
        <v>11.658097686375321</v>
      </c>
      <c r="AC2944" s="17" t="s">
        <v>17654</v>
      </c>
    </row>
    <row r="2945" spans="1:29" x14ac:dyDescent="0.25">
      <c r="A2945" t="s">
        <v>3339</v>
      </c>
      <c r="B2945" s="151" t="s">
        <v>11493</v>
      </c>
      <c r="C2945" t="s">
        <v>1749</v>
      </c>
      <c r="D2945" s="1">
        <v>45177</v>
      </c>
      <c r="E2945">
        <f t="shared" si="321"/>
        <v>18</v>
      </c>
      <c r="F2945" t="s">
        <v>14</v>
      </c>
      <c r="G2945">
        <v>800</v>
      </c>
      <c r="H2945">
        <f t="shared" si="320"/>
        <v>80</v>
      </c>
      <c r="I2945" t="s">
        <v>9</v>
      </c>
      <c r="J2945">
        <v>1</v>
      </c>
      <c r="K2945" t="s">
        <v>11494</v>
      </c>
      <c r="L2945" t="s">
        <v>8</v>
      </c>
      <c r="M2945" t="s">
        <v>14</v>
      </c>
      <c r="N2945" t="str">
        <f t="shared" si="322"/>
        <v>F</v>
      </c>
      <c r="O2945" t="s">
        <v>272</v>
      </c>
      <c r="P2945" t="s">
        <v>273</v>
      </c>
      <c r="Q2945" t="s">
        <v>221</v>
      </c>
      <c r="R2945">
        <v>4</v>
      </c>
      <c r="S2945">
        <f t="shared" si="323"/>
        <v>2019</v>
      </c>
      <c r="T2945" t="s">
        <v>12</v>
      </c>
      <c r="U2945">
        <v>0.999999999999997</v>
      </c>
      <c r="V2945" t="s">
        <v>3396</v>
      </c>
      <c r="W2945">
        <f>VLOOKUP(Q2945,'PBT Tag Rates'!$B$5:$E$44,4,FALSE)</f>
        <v>0.95971980899999998</v>
      </c>
      <c r="X2945">
        <v>1</v>
      </c>
      <c r="Y2945" s="14">
        <f>IFERROR(LOOKUP(H2945,{30,43,48,53,58,63,68,73,78,83,88,93,97},{42,47,52,57,62,67,72,77,82,87,92,99,100}),999)</f>
        <v>82</v>
      </c>
      <c r="Z2945" s="17">
        <f t="shared" si="324"/>
        <v>5.5555555555555554</v>
      </c>
      <c r="AA2945" s="17">
        <f t="shared" si="325"/>
        <v>5.5555555555555554</v>
      </c>
      <c r="AB2945" s="17">
        <f t="shared" si="326"/>
        <v>11.658097686375321</v>
      </c>
      <c r="AC2945" s="17" t="s">
        <v>17655</v>
      </c>
    </row>
    <row r="2946" spans="1:29" x14ac:dyDescent="0.25">
      <c r="A2946" t="s">
        <v>3339</v>
      </c>
      <c r="B2946" s="151" t="s">
        <v>11495</v>
      </c>
      <c r="C2946" t="s">
        <v>11496</v>
      </c>
      <c r="D2946" s="1">
        <v>45177</v>
      </c>
      <c r="E2946">
        <f t="shared" si="321"/>
        <v>18</v>
      </c>
      <c r="F2946" t="s">
        <v>14</v>
      </c>
      <c r="G2946">
        <v>770</v>
      </c>
      <c r="H2946">
        <f t="shared" si="320"/>
        <v>77</v>
      </c>
      <c r="I2946" t="s">
        <v>7</v>
      </c>
      <c r="J2946" t="s">
        <v>8</v>
      </c>
      <c r="K2946" t="s">
        <v>11497</v>
      </c>
      <c r="L2946" t="s">
        <v>8</v>
      </c>
      <c r="M2946" t="s">
        <v>14</v>
      </c>
      <c r="N2946" t="str">
        <f t="shared" si="322"/>
        <v>F</v>
      </c>
      <c r="O2946" t="s">
        <v>11498</v>
      </c>
      <c r="P2946" t="s">
        <v>11499</v>
      </c>
      <c r="Q2946" t="s">
        <v>281</v>
      </c>
      <c r="R2946">
        <v>4</v>
      </c>
      <c r="S2946">
        <f t="shared" si="323"/>
        <v>2019</v>
      </c>
      <c r="T2946" t="s">
        <v>12</v>
      </c>
      <c r="U2946">
        <v>1</v>
      </c>
      <c r="V2946" t="s">
        <v>3079</v>
      </c>
      <c r="W2946">
        <f>VLOOKUP(Q2946,'PBT Tag Rates'!$B$5:$E$44,4,FALSE)</f>
        <v>0.99705232300000002</v>
      </c>
      <c r="X2946">
        <v>1</v>
      </c>
      <c r="Y2946" s="14">
        <f>IFERROR(LOOKUP(H2946,{30,43,48,53,58,63,68,73,78,83,88,93,97},{42,47,52,57,62,67,72,77,82,87,92,99,100}),999)</f>
        <v>77</v>
      </c>
      <c r="Z2946" s="17">
        <f t="shared" si="324"/>
        <v>5.5555555555555554</v>
      </c>
      <c r="AA2946" s="17">
        <f t="shared" si="325"/>
        <v>5.5555555555555554</v>
      </c>
      <c r="AB2946" s="17">
        <f t="shared" si="326"/>
        <v>11.658097686375321</v>
      </c>
      <c r="AC2946" s="17" t="s">
        <v>17654</v>
      </c>
    </row>
    <row r="2947" spans="1:29" x14ac:dyDescent="0.25">
      <c r="A2947" t="s">
        <v>3339</v>
      </c>
      <c r="B2947" s="151" t="s">
        <v>11500</v>
      </c>
      <c r="C2947" t="s">
        <v>1750</v>
      </c>
      <c r="D2947" s="1">
        <v>45177</v>
      </c>
      <c r="E2947">
        <f t="shared" si="321"/>
        <v>18</v>
      </c>
      <c r="F2947" t="s">
        <v>6</v>
      </c>
      <c r="G2947">
        <v>800</v>
      </c>
      <c r="H2947">
        <f t="shared" si="320"/>
        <v>80</v>
      </c>
      <c r="I2947" t="s">
        <v>7</v>
      </c>
      <c r="J2947" t="s">
        <v>8</v>
      </c>
      <c r="K2947" t="s">
        <v>11501</v>
      </c>
      <c r="L2947" t="s">
        <v>8</v>
      </c>
      <c r="M2947" t="s">
        <v>6</v>
      </c>
      <c r="N2947" t="str">
        <f t="shared" si="322"/>
        <v>M</v>
      </c>
      <c r="O2947" t="s">
        <v>8</v>
      </c>
      <c r="P2947" t="s">
        <v>8</v>
      </c>
      <c r="Q2947" t="s">
        <v>11</v>
      </c>
      <c r="R2947" t="s">
        <v>8</v>
      </c>
      <c r="S2947" t="str">
        <f t="shared" si="323"/>
        <v>U</v>
      </c>
      <c r="T2947" t="s">
        <v>12</v>
      </c>
      <c r="U2947">
        <v>1</v>
      </c>
      <c r="V2947" t="s">
        <v>11</v>
      </c>
      <c r="W2947" t="e">
        <f>VLOOKUP(Q2947,'PBT Tag Rates'!$B$5:$E$44,4,FALSE)</f>
        <v>#N/A</v>
      </c>
      <c r="X2947">
        <v>1</v>
      </c>
      <c r="Y2947" s="14">
        <f>IFERROR(LOOKUP(H2947,{30,43,48,53,58,63,68,73,78,83,88,93,97},{42,47,52,57,62,67,72,77,82,87,92,99,100}),999)</f>
        <v>82</v>
      </c>
      <c r="Z2947" s="17">
        <f t="shared" si="324"/>
        <v>5.5555555555555554</v>
      </c>
      <c r="AA2947" s="17">
        <f t="shared" si="325"/>
        <v>5.5555555555555554</v>
      </c>
      <c r="AB2947" s="17">
        <f t="shared" si="326"/>
        <v>11.658097686375321</v>
      </c>
      <c r="AC2947" s="17" t="s">
        <v>17654</v>
      </c>
    </row>
    <row r="2948" spans="1:29" x14ac:dyDescent="0.25">
      <c r="A2948" t="s">
        <v>3339</v>
      </c>
      <c r="B2948" s="151" t="s">
        <v>11502</v>
      </c>
      <c r="C2948" t="s">
        <v>1751</v>
      </c>
      <c r="D2948" s="1">
        <v>45177</v>
      </c>
      <c r="E2948">
        <f t="shared" si="321"/>
        <v>18</v>
      </c>
      <c r="F2948" t="s">
        <v>14</v>
      </c>
      <c r="G2948">
        <v>680</v>
      </c>
      <c r="H2948">
        <f t="shared" si="320"/>
        <v>68</v>
      </c>
      <c r="I2948" t="s">
        <v>7</v>
      </c>
      <c r="J2948" t="s">
        <v>8</v>
      </c>
      <c r="K2948" t="s">
        <v>8</v>
      </c>
      <c r="L2948" t="s">
        <v>8</v>
      </c>
      <c r="M2948" t="s">
        <v>14</v>
      </c>
      <c r="N2948" t="str">
        <f t="shared" si="322"/>
        <v>F</v>
      </c>
      <c r="O2948" t="s">
        <v>520</v>
      </c>
      <c r="P2948" t="s">
        <v>2778</v>
      </c>
      <c r="Q2948" t="s">
        <v>221</v>
      </c>
      <c r="R2948">
        <v>4</v>
      </c>
      <c r="S2948">
        <f t="shared" si="323"/>
        <v>2019</v>
      </c>
      <c r="T2948" t="s">
        <v>12</v>
      </c>
      <c r="U2948">
        <v>0.999999999999994</v>
      </c>
      <c r="V2948" t="s">
        <v>3396</v>
      </c>
      <c r="W2948">
        <f>VLOOKUP(Q2948,'PBT Tag Rates'!$B$5:$E$44,4,FALSE)</f>
        <v>0.95971980899999998</v>
      </c>
      <c r="X2948">
        <v>1</v>
      </c>
      <c r="Y2948" s="14">
        <f>IFERROR(LOOKUP(H2948,{30,43,48,53,58,63,68,73,78,83,88,93,97},{42,47,52,57,62,67,72,77,82,87,92,99,100}),999)</f>
        <v>72</v>
      </c>
      <c r="Z2948" s="17">
        <f t="shared" si="324"/>
        <v>5.5555555555555554</v>
      </c>
      <c r="AA2948" s="17">
        <f t="shared" si="325"/>
        <v>5.5555555555555554</v>
      </c>
      <c r="AB2948" s="17">
        <f t="shared" si="326"/>
        <v>11.658097686375321</v>
      </c>
      <c r="AC2948" s="17" t="s">
        <v>17655</v>
      </c>
    </row>
    <row r="2949" spans="1:29" x14ac:dyDescent="0.25">
      <c r="A2949" t="s">
        <v>3339</v>
      </c>
      <c r="B2949" s="151" t="s">
        <v>11503</v>
      </c>
      <c r="C2949" t="s">
        <v>11504</v>
      </c>
      <c r="D2949" s="1">
        <v>45177</v>
      </c>
      <c r="E2949">
        <f t="shared" si="321"/>
        <v>18</v>
      </c>
      <c r="F2949" t="s">
        <v>14</v>
      </c>
      <c r="G2949">
        <v>780</v>
      </c>
      <c r="H2949">
        <f t="shared" si="320"/>
        <v>78</v>
      </c>
      <c r="I2949" t="s">
        <v>7</v>
      </c>
      <c r="J2949" t="s">
        <v>8</v>
      </c>
      <c r="K2949" t="s">
        <v>11505</v>
      </c>
      <c r="L2949" t="s">
        <v>8</v>
      </c>
      <c r="M2949" t="s">
        <v>6</v>
      </c>
      <c r="N2949" t="str">
        <f t="shared" si="322"/>
        <v>M</v>
      </c>
      <c r="O2949" t="s">
        <v>1399</v>
      </c>
      <c r="P2949" t="s">
        <v>1400</v>
      </c>
      <c r="Q2949" t="s">
        <v>221</v>
      </c>
      <c r="R2949">
        <v>4</v>
      </c>
      <c r="S2949">
        <f t="shared" si="323"/>
        <v>2019</v>
      </c>
      <c r="T2949" t="s">
        <v>12</v>
      </c>
      <c r="U2949">
        <v>1</v>
      </c>
      <c r="V2949" t="s">
        <v>3346</v>
      </c>
      <c r="W2949">
        <f>VLOOKUP(Q2949,'PBT Tag Rates'!$B$5:$E$44,4,FALSE)</f>
        <v>0.95971980899999998</v>
      </c>
      <c r="X2949">
        <v>1</v>
      </c>
      <c r="Y2949" s="14">
        <f>IFERROR(LOOKUP(H2949,{30,43,48,53,58,63,68,73,78,83,88,93,97},{42,47,52,57,62,67,72,77,82,87,92,99,100}),999)</f>
        <v>82</v>
      </c>
      <c r="Z2949" s="17">
        <f t="shared" si="324"/>
        <v>5.5555555555555554</v>
      </c>
      <c r="AA2949" s="17">
        <f t="shared" si="325"/>
        <v>5.5555555555555554</v>
      </c>
      <c r="AB2949" s="17">
        <f t="shared" si="326"/>
        <v>11.658097686375321</v>
      </c>
      <c r="AC2949" s="17" t="s">
        <v>17654</v>
      </c>
    </row>
    <row r="2950" spans="1:29" x14ac:dyDescent="0.25">
      <c r="A2950" t="s">
        <v>3339</v>
      </c>
      <c r="B2950" s="151" t="s">
        <v>11506</v>
      </c>
      <c r="C2950" t="s">
        <v>11507</v>
      </c>
      <c r="D2950" s="1">
        <v>45177</v>
      </c>
      <c r="E2950">
        <f t="shared" si="321"/>
        <v>18</v>
      </c>
      <c r="F2950" t="s">
        <v>6</v>
      </c>
      <c r="G2950">
        <v>910</v>
      </c>
      <c r="H2950">
        <f t="shared" si="320"/>
        <v>91</v>
      </c>
      <c r="I2950" t="s">
        <v>9</v>
      </c>
      <c r="J2950">
        <v>1</v>
      </c>
      <c r="K2950" t="s">
        <v>11508</v>
      </c>
      <c r="L2950" t="s">
        <v>8</v>
      </c>
      <c r="M2950" t="s">
        <v>6</v>
      </c>
      <c r="N2950" t="str">
        <f t="shared" si="322"/>
        <v>M</v>
      </c>
      <c r="O2950" t="s">
        <v>4375</v>
      </c>
      <c r="P2950" t="s">
        <v>11509</v>
      </c>
      <c r="Q2950" t="s">
        <v>281</v>
      </c>
      <c r="R2950">
        <v>4</v>
      </c>
      <c r="S2950">
        <f t="shared" si="323"/>
        <v>2019</v>
      </c>
      <c r="T2950" t="s">
        <v>12</v>
      </c>
      <c r="U2950">
        <v>1.00000000000001</v>
      </c>
      <c r="V2950" t="s">
        <v>3169</v>
      </c>
      <c r="W2950">
        <f>VLOOKUP(Q2950,'PBT Tag Rates'!$B$5:$E$44,4,FALSE)</f>
        <v>0.99705232300000002</v>
      </c>
      <c r="X2950">
        <v>1</v>
      </c>
      <c r="Y2950" s="14">
        <f>IFERROR(LOOKUP(H2950,{30,43,48,53,58,63,68,73,78,83,88,93,97},{42,47,52,57,62,67,72,77,82,87,92,99,100}),999)</f>
        <v>92</v>
      </c>
      <c r="Z2950" s="17">
        <f t="shared" si="324"/>
        <v>5.5555555555555554</v>
      </c>
      <c r="AA2950" s="17">
        <f t="shared" si="325"/>
        <v>5.5555555555555554</v>
      </c>
      <c r="AB2950" s="17">
        <f t="shared" si="326"/>
        <v>11.658097686375321</v>
      </c>
      <c r="AC2950" s="17" t="s">
        <v>17654</v>
      </c>
    </row>
    <row r="2951" spans="1:29" x14ac:dyDescent="0.25">
      <c r="A2951" t="s">
        <v>3339</v>
      </c>
      <c r="B2951" s="151" t="s">
        <v>11510</v>
      </c>
      <c r="C2951" t="s">
        <v>1752</v>
      </c>
      <c r="D2951" s="1">
        <v>45177</v>
      </c>
      <c r="E2951">
        <f t="shared" si="321"/>
        <v>18</v>
      </c>
      <c r="F2951" t="s">
        <v>14</v>
      </c>
      <c r="G2951">
        <v>770</v>
      </c>
      <c r="H2951">
        <f t="shared" si="320"/>
        <v>77</v>
      </c>
      <c r="I2951" t="s">
        <v>9</v>
      </c>
      <c r="J2951">
        <v>1</v>
      </c>
      <c r="K2951" t="s">
        <v>8</v>
      </c>
      <c r="L2951" t="s">
        <v>8</v>
      </c>
      <c r="M2951" t="s">
        <v>14</v>
      </c>
      <c r="N2951" t="str">
        <f t="shared" si="322"/>
        <v>F</v>
      </c>
      <c r="O2951" t="s">
        <v>2488</v>
      </c>
      <c r="P2951" t="s">
        <v>2752</v>
      </c>
      <c r="Q2951" t="s">
        <v>15</v>
      </c>
      <c r="R2951">
        <v>5</v>
      </c>
      <c r="S2951">
        <f t="shared" si="323"/>
        <v>2018</v>
      </c>
      <c r="T2951" t="s">
        <v>12</v>
      </c>
      <c r="U2951">
        <v>0.999999999999999</v>
      </c>
      <c r="V2951" t="s">
        <v>3951</v>
      </c>
      <c r="W2951">
        <f>VLOOKUP(Q2951,'PBT Tag Rates'!$B$5:$E$44,4,FALSE)</f>
        <v>0.80551598400000002</v>
      </c>
      <c r="X2951">
        <v>1</v>
      </c>
      <c r="Y2951" s="14">
        <f>IFERROR(LOOKUP(H2951,{30,43,48,53,58,63,68,73,78,83,88,93,97},{42,47,52,57,62,67,72,77,82,87,92,99,100}),999)</f>
        <v>77</v>
      </c>
      <c r="Z2951" s="17">
        <f t="shared" si="324"/>
        <v>5.5555555555555554</v>
      </c>
      <c r="AA2951" s="17">
        <f t="shared" si="325"/>
        <v>5.5555555555555554</v>
      </c>
      <c r="AB2951" s="17">
        <f t="shared" si="326"/>
        <v>11.658097686375321</v>
      </c>
      <c r="AC2951" s="17" t="s">
        <v>17655</v>
      </c>
    </row>
    <row r="2952" spans="1:29" x14ac:dyDescent="0.25">
      <c r="A2952" t="s">
        <v>3339</v>
      </c>
      <c r="B2952" s="151" t="s">
        <v>11511</v>
      </c>
      <c r="C2952" t="s">
        <v>11512</v>
      </c>
      <c r="D2952" s="1">
        <v>45177</v>
      </c>
      <c r="E2952">
        <f t="shared" si="321"/>
        <v>18</v>
      </c>
      <c r="F2952" t="s">
        <v>14</v>
      </c>
      <c r="G2952">
        <v>720</v>
      </c>
      <c r="H2952">
        <f t="shared" si="320"/>
        <v>72</v>
      </c>
      <c r="I2952" t="s">
        <v>7</v>
      </c>
      <c r="J2952" t="s">
        <v>8</v>
      </c>
      <c r="K2952" t="s">
        <v>11513</v>
      </c>
      <c r="L2952" t="s">
        <v>8</v>
      </c>
      <c r="M2952" t="s">
        <v>14</v>
      </c>
      <c r="N2952" t="str">
        <f t="shared" si="322"/>
        <v>F</v>
      </c>
      <c r="O2952" t="s">
        <v>11053</v>
      </c>
      <c r="P2952" t="s">
        <v>11514</v>
      </c>
      <c r="Q2952" t="s">
        <v>221</v>
      </c>
      <c r="R2952">
        <v>4</v>
      </c>
      <c r="S2952">
        <f t="shared" si="323"/>
        <v>2019</v>
      </c>
      <c r="T2952" t="s">
        <v>12</v>
      </c>
      <c r="U2952">
        <v>1</v>
      </c>
      <c r="V2952" t="s">
        <v>3346</v>
      </c>
      <c r="W2952">
        <f>VLOOKUP(Q2952,'PBT Tag Rates'!$B$5:$E$44,4,FALSE)</f>
        <v>0.95971980899999998</v>
      </c>
      <c r="X2952">
        <v>1</v>
      </c>
      <c r="Y2952" s="14">
        <f>IFERROR(LOOKUP(H2952,{30,43,48,53,58,63,68,73,78,83,88,93,97},{42,47,52,57,62,67,72,77,82,87,92,99,100}),999)</f>
        <v>72</v>
      </c>
      <c r="Z2952" s="17">
        <f t="shared" si="324"/>
        <v>5.5555555555555554</v>
      </c>
      <c r="AA2952" s="17">
        <f t="shared" si="325"/>
        <v>5.5555555555555554</v>
      </c>
      <c r="AB2952" s="17">
        <f t="shared" si="326"/>
        <v>11.658097686375321</v>
      </c>
      <c r="AC2952" s="17" t="s">
        <v>17654</v>
      </c>
    </row>
    <row r="2953" spans="1:29" x14ac:dyDescent="0.25">
      <c r="A2953" t="s">
        <v>3339</v>
      </c>
      <c r="B2953" s="151" t="s">
        <v>11515</v>
      </c>
      <c r="C2953" t="s">
        <v>11516</v>
      </c>
      <c r="D2953" s="1">
        <v>45177</v>
      </c>
      <c r="E2953">
        <f t="shared" si="321"/>
        <v>18</v>
      </c>
      <c r="F2953" t="s">
        <v>6</v>
      </c>
      <c r="G2953">
        <v>770</v>
      </c>
      <c r="H2953">
        <f t="shared" si="320"/>
        <v>77</v>
      </c>
      <c r="I2953" t="s">
        <v>7</v>
      </c>
      <c r="J2953" t="s">
        <v>8</v>
      </c>
      <c r="K2953" t="s">
        <v>11517</v>
      </c>
      <c r="L2953" t="s">
        <v>8</v>
      </c>
      <c r="M2953" t="s">
        <v>6</v>
      </c>
      <c r="N2953" t="str">
        <f t="shared" si="322"/>
        <v>M</v>
      </c>
      <c r="O2953" t="s">
        <v>8</v>
      </c>
      <c r="P2953" t="s">
        <v>8</v>
      </c>
      <c r="Q2953" t="s">
        <v>11</v>
      </c>
      <c r="R2953" t="s">
        <v>8</v>
      </c>
      <c r="S2953" t="str">
        <f t="shared" si="323"/>
        <v>U</v>
      </c>
      <c r="T2953" t="s">
        <v>12</v>
      </c>
      <c r="U2953">
        <v>1</v>
      </c>
      <c r="V2953" t="s">
        <v>11</v>
      </c>
      <c r="W2953" t="e">
        <f>VLOOKUP(Q2953,'PBT Tag Rates'!$B$5:$E$44,4,FALSE)</f>
        <v>#N/A</v>
      </c>
      <c r="X2953">
        <v>1</v>
      </c>
      <c r="Y2953" s="14">
        <f>IFERROR(LOOKUP(H2953,{30,43,48,53,58,63,68,73,78,83,88,93,97},{42,47,52,57,62,67,72,77,82,87,92,99,100}),999)</f>
        <v>77</v>
      </c>
      <c r="Z2953" s="17">
        <f t="shared" si="324"/>
        <v>5.5555555555555554</v>
      </c>
      <c r="AA2953" s="17">
        <f t="shared" si="325"/>
        <v>5.5555555555555554</v>
      </c>
      <c r="AB2953" s="17">
        <f t="shared" si="326"/>
        <v>11.658097686375321</v>
      </c>
      <c r="AC2953" s="17" t="s">
        <v>17654</v>
      </c>
    </row>
    <row r="2954" spans="1:29" x14ac:dyDescent="0.25">
      <c r="A2954" t="s">
        <v>3339</v>
      </c>
      <c r="B2954" s="151" t="s">
        <v>11518</v>
      </c>
      <c r="C2954" t="s">
        <v>1753</v>
      </c>
      <c r="D2954" s="1">
        <v>45177</v>
      </c>
      <c r="E2954">
        <f t="shared" si="321"/>
        <v>18</v>
      </c>
      <c r="F2954" t="s">
        <v>14</v>
      </c>
      <c r="G2954">
        <v>780</v>
      </c>
      <c r="H2954">
        <f t="shared" si="320"/>
        <v>78</v>
      </c>
      <c r="I2954" t="s">
        <v>7</v>
      </c>
      <c r="J2954" t="s">
        <v>8</v>
      </c>
      <c r="K2954" t="s">
        <v>11519</v>
      </c>
      <c r="L2954" t="s">
        <v>8</v>
      </c>
      <c r="M2954" t="s">
        <v>14</v>
      </c>
      <c r="N2954" t="str">
        <f t="shared" si="322"/>
        <v>F</v>
      </c>
      <c r="O2954" t="s">
        <v>11520</v>
      </c>
      <c r="P2954" t="s">
        <v>11521</v>
      </c>
      <c r="Q2954" t="s">
        <v>281</v>
      </c>
      <c r="R2954">
        <v>4</v>
      </c>
      <c r="S2954">
        <f t="shared" si="323"/>
        <v>2019</v>
      </c>
      <c r="T2954" t="s">
        <v>12</v>
      </c>
      <c r="U2954">
        <v>1</v>
      </c>
      <c r="V2954" t="s">
        <v>3169</v>
      </c>
      <c r="W2954">
        <f>VLOOKUP(Q2954,'PBT Tag Rates'!$B$5:$E$44,4,FALSE)</f>
        <v>0.99705232300000002</v>
      </c>
      <c r="X2954">
        <v>1</v>
      </c>
      <c r="Y2954" s="14">
        <f>IFERROR(LOOKUP(H2954,{30,43,48,53,58,63,68,73,78,83,88,93,97},{42,47,52,57,62,67,72,77,82,87,92,99,100}),999)</f>
        <v>82</v>
      </c>
      <c r="Z2954" s="17">
        <f t="shared" si="324"/>
        <v>5.5555555555555554</v>
      </c>
      <c r="AA2954" s="17">
        <f t="shared" si="325"/>
        <v>5.5555555555555554</v>
      </c>
      <c r="AB2954" s="17">
        <f t="shared" si="326"/>
        <v>11.658097686375321</v>
      </c>
      <c r="AC2954" s="17" t="s">
        <v>17654</v>
      </c>
    </row>
    <row r="2955" spans="1:29" x14ac:dyDescent="0.25">
      <c r="A2955" t="s">
        <v>3339</v>
      </c>
      <c r="B2955" s="151" t="s">
        <v>11522</v>
      </c>
      <c r="C2955" t="s">
        <v>11523</v>
      </c>
      <c r="D2955" s="1">
        <v>45177</v>
      </c>
      <c r="E2955">
        <f t="shared" si="321"/>
        <v>18</v>
      </c>
      <c r="F2955" t="s">
        <v>14</v>
      </c>
      <c r="G2955">
        <v>730</v>
      </c>
      <c r="H2955">
        <f t="shared" si="320"/>
        <v>73</v>
      </c>
      <c r="I2955" t="s">
        <v>7</v>
      </c>
      <c r="J2955" t="s">
        <v>8</v>
      </c>
      <c r="K2955" t="s">
        <v>11524</v>
      </c>
      <c r="L2955" t="s">
        <v>8</v>
      </c>
      <c r="M2955" t="s">
        <v>14</v>
      </c>
      <c r="N2955" t="str">
        <f t="shared" si="322"/>
        <v>F</v>
      </c>
      <c r="O2955" t="s">
        <v>585</v>
      </c>
      <c r="P2955" t="s">
        <v>11525</v>
      </c>
      <c r="Q2955" t="s">
        <v>221</v>
      </c>
      <c r="R2955">
        <v>4</v>
      </c>
      <c r="S2955">
        <f t="shared" si="323"/>
        <v>2019</v>
      </c>
      <c r="T2955" t="s">
        <v>12</v>
      </c>
      <c r="U2955">
        <v>1</v>
      </c>
      <c r="V2955" t="s">
        <v>3357</v>
      </c>
      <c r="W2955">
        <f>VLOOKUP(Q2955,'PBT Tag Rates'!$B$5:$E$44,4,FALSE)</f>
        <v>0.95971980899999998</v>
      </c>
      <c r="X2955">
        <v>1</v>
      </c>
      <c r="Y2955" s="14">
        <f>IFERROR(LOOKUP(H2955,{30,43,48,53,58,63,68,73,78,83,88,93,97},{42,47,52,57,62,67,72,77,82,87,92,99,100}),999)</f>
        <v>77</v>
      </c>
      <c r="Z2955" s="17">
        <f t="shared" si="324"/>
        <v>5.5555555555555554</v>
      </c>
      <c r="AA2955" s="17">
        <f t="shared" si="325"/>
        <v>5.5555555555555554</v>
      </c>
      <c r="AB2955" s="17">
        <f t="shared" si="326"/>
        <v>11.658097686375321</v>
      </c>
      <c r="AC2955" s="17" t="s">
        <v>17654</v>
      </c>
    </row>
    <row r="2956" spans="1:29" x14ac:dyDescent="0.25">
      <c r="A2956" t="s">
        <v>3339</v>
      </c>
      <c r="B2956" s="151" t="s">
        <v>11526</v>
      </c>
      <c r="C2956" t="s">
        <v>1756</v>
      </c>
      <c r="D2956" s="1">
        <v>45177</v>
      </c>
      <c r="E2956">
        <f t="shared" si="321"/>
        <v>18</v>
      </c>
      <c r="F2956" t="s">
        <v>6</v>
      </c>
      <c r="G2956">
        <v>630</v>
      </c>
      <c r="H2956">
        <f t="shared" si="320"/>
        <v>63</v>
      </c>
      <c r="I2956" t="s">
        <v>9</v>
      </c>
      <c r="J2956">
        <v>1</v>
      </c>
      <c r="K2956" t="s">
        <v>8</v>
      </c>
      <c r="L2956" t="s">
        <v>8</v>
      </c>
      <c r="M2956" t="s">
        <v>6</v>
      </c>
      <c r="N2956" t="str">
        <f t="shared" si="322"/>
        <v>M</v>
      </c>
      <c r="O2956" t="s">
        <v>11527</v>
      </c>
      <c r="P2956" t="s">
        <v>11528</v>
      </c>
      <c r="Q2956" t="s">
        <v>918</v>
      </c>
      <c r="R2956">
        <v>3</v>
      </c>
      <c r="S2956">
        <f t="shared" si="323"/>
        <v>2020</v>
      </c>
      <c r="T2956" t="s">
        <v>12</v>
      </c>
      <c r="U2956">
        <v>1</v>
      </c>
      <c r="V2956" t="s">
        <v>3396</v>
      </c>
      <c r="W2956">
        <f>VLOOKUP(Q2956,'PBT Tag Rates'!$B$5:$E$44,4,FALSE)</f>
        <v>0.98961045999999997</v>
      </c>
      <c r="X2956">
        <v>1</v>
      </c>
      <c r="Y2956" s="14">
        <f>IFERROR(LOOKUP(H2956,{30,43,48,53,58,63,68,73,78,83,88,93,97},{42,47,52,57,62,67,72,77,82,87,92,99,100}),999)</f>
        <v>67</v>
      </c>
      <c r="Z2956" s="17">
        <f t="shared" si="324"/>
        <v>5.5555555555555554</v>
      </c>
      <c r="AA2956" s="17">
        <f t="shared" si="325"/>
        <v>5.5555555555555554</v>
      </c>
      <c r="AB2956" s="17">
        <f t="shared" si="326"/>
        <v>11.658097686375321</v>
      </c>
      <c r="AC2956" s="17" t="s">
        <v>17655</v>
      </c>
    </row>
    <row r="2957" spans="1:29" x14ac:dyDescent="0.25">
      <c r="A2957" t="s">
        <v>3339</v>
      </c>
      <c r="B2957" s="151" t="s">
        <v>11529</v>
      </c>
      <c r="C2957" t="s">
        <v>1758</v>
      </c>
      <c r="D2957" s="1">
        <v>45177</v>
      </c>
      <c r="E2957">
        <f t="shared" si="321"/>
        <v>18</v>
      </c>
      <c r="F2957" t="s">
        <v>14</v>
      </c>
      <c r="G2957">
        <v>760</v>
      </c>
      <c r="H2957">
        <f t="shared" si="320"/>
        <v>76</v>
      </c>
      <c r="I2957" t="s">
        <v>7</v>
      </c>
      <c r="J2957" t="s">
        <v>8</v>
      </c>
      <c r="K2957" t="s">
        <v>11530</v>
      </c>
      <c r="L2957" t="s">
        <v>8</v>
      </c>
      <c r="M2957" t="s">
        <v>14</v>
      </c>
      <c r="N2957" t="str">
        <f t="shared" si="322"/>
        <v>F</v>
      </c>
      <c r="O2957" t="s">
        <v>3945</v>
      </c>
      <c r="P2957" t="s">
        <v>4651</v>
      </c>
      <c r="Q2957" t="s">
        <v>281</v>
      </c>
      <c r="R2957">
        <v>4</v>
      </c>
      <c r="S2957">
        <f t="shared" si="323"/>
        <v>2019</v>
      </c>
      <c r="T2957" t="s">
        <v>12</v>
      </c>
      <c r="U2957">
        <v>0.999999999999997</v>
      </c>
      <c r="V2957" t="s">
        <v>3079</v>
      </c>
      <c r="W2957">
        <f>VLOOKUP(Q2957,'PBT Tag Rates'!$B$5:$E$44,4,FALSE)</f>
        <v>0.99705232300000002</v>
      </c>
      <c r="X2957">
        <v>1</v>
      </c>
      <c r="Y2957" s="14">
        <f>IFERROR(LOOKUP(H2957,{30,43,48,53,58,63,68,73,78,83,88,93,97},{42,47,52,57,62,67,72,77,82,87,92,99,100}),999)</f>
        <v>77</v>
      </c>
      <c r="Z2957" s="17">
        <f t="shared" si="324"/>
        <v>5.5555555555555554</v>
      </c>
      <c r="AA2957" s="17">
        <f t="shared" si="325"/>
        <v>5.5555555555555554</v>
      </c>
      <c r="AB2957" s="17">
        <f t="shared" si="326"/>
        <v>11.658097686375321</v>
      </c>
      <c r="AC2957" s="17" t="s">
        <v>17654</v>
      </c>
    </row>
    <row r="2958" spans="1:29" x14ac:dyDescent="0.25">
      <c r="A2958" t="s">
        <v>3339</v>
      </c>
      <c r="B2958" s="151" t="s">
        <v>11531</v>
      </c>
      <c r="C2958" t="s">
        <v>11532</v>
      </c>
      <c r="D2958" s="1">
        <v>45177</v>
      </c>
      <c r="E2958">
        <f t="shared" si="321"/>
        <v>18</v>
      </c>
      <c r="F2958" t="s">
        <v>6</v>
      </c>
      <c r="G2958">
        <v>850</v>
      </c>
      <c r="H2958">
        <f t="shared" si="320"/>
        <v>85</v>
      </c>
      <c r="I2958" t="s">
        <v>7</v>
      </c>
      <c r="J2958" t="s">
        <v>8</v>
      </c>
      <c r="K2958" t="s">
        <v>11533</v>
      </c>
      <c r="L2958" t="s">
        <v>8</v>
      </c>
      <c r="M2958" t="s">
        <v>6</v>
      </c>
      <c r="N2958" t="str">
        <f t="shared" si="322"/>
        <v>M</v>
      </c>
      <c r="O2958" t="s">
        <v>1512</v>
      </c>
      <c r="P2958" t="s">
        <v>1513</v>
      </c>
      <c r="Q2958" t="s">
        <v>281</v>
      </c>
      <c r="R2958">
        <v>4</v>
      </c>
      <c r="S2958">
        <f t="shared" si="323"/>
        <v>2019</v>
      </c>
      <c r="T2958" t="s">
        <v>12</v>
      </c>
      <c r="U2958">
        <v>1</v>
      </c>
      <c r="V2958" t="s">
        <v>3171</v>
      </c>
      <c r="W2958">
        <f>VLOOKUP(Q2958,'PBT Tag Rates'!$B$5:$E$44,4,FALSE)</f>
        <v>0.99705232300000002</v>
      </c>
      <c r="X2958">
        <v>1</v>
      </c>
      <c r="Y2958" s="14">
        <f>IFERROR(LOOKUP(H2958,{30,43,48,53,58,63,68,73,78,83,88,93,97},{42,47,52,57,62,67,72,77,82,87,92,99,100}),999)</f>
        <v>87</v>
      </c>
      <c r="Z2958" s="17">
        <f t="shared" si="324"/>
        <v>5.5555555555555554</v>
      </c>
      <c r="AA2958" s="17">
        <f t="shared" si="325"/>
        <v>5.5555555555555554</v>
      </c>
      <c r="AB2958" s="17">
        <f t="shared" si="326"/>
        <v>11.658097686375321</v>
      </c>
      <c r="AC2958" s="17" t="s">
        <v>17654</v>
      </c>
    </row>
    <row r="2959" spans="1:29" x14ac:dyDescent="0.25">
      <c r="A2959" t="s">
        <v>3339</v>
      </c>
      <c r="B2959" s="151" t="s">
        <v>11534</v>
      </c>
      <c r="C2959" t="s">
        <v>11535</v>
      </c>
      <c r="D2959" s="1">
        <v>45177</v>
      </c>
      <c r="E2959">
        <f t="shared" si="321"/>
        <v>18</v>
      </c>
      <c r="F2959" t="s">
        <v>14</v>
      </c>
      <c r="G2959">
        <v>790</v>
      </c>
      <c r="H2959">
        <f t="shared" si="320"/>
        <v>79</v>
      </c>
      <c r="I2959" t="s">
        <v>7</v>
      </c>
      <c r="J2959" t="s">
        <v>8</v>
      </c>
      <c r="K2959" t="s">
        <v>11536</v>
      </c>
      <c r="L2959" t="s">
        <v>8</v>
      </c>
      <c r="M2959" t="s">
        <v>14</v>
      </c>
      <c r="N2959" t="str">
        <f t="shared" si="322"/>
        <v>F</v>
      </c>
      <c r="O2959" t="s">
        <v>8</v>
      </c>
      <c r="P2959" t="s">
        <v>8</v>
      </c>
      <c r="Q2959" t="s">
        <v>11</v>
      </c>
      <c r="R2959" t="s">
        <v>8</v>
      </c>
      <c r="S2959" t="str">
        <f t="shared" si="323"/>
        <v>U</v>
      </c>
      <c r="T2959" t="s">
        <v>12</v>
      </c>
      <c r="U2959">
        <v>0.999999999999996</v>
      </c>
      <c r="V2959" t="s">
        <v>11</v>
      </c>
      <c r="W2959" t="e">
        <f>VLOOKUP(Q2959,'PBT Tag Rates'!$B$5:$E$44,4,FALSE)</f>
        <v>#N/A</v>
      </c>
      <c r="X2959">
        <v>1</v>
      </c>
      <c r="Y2959" s="14">
        <f>IFERROR(LOOKUP(H2959,{30,43,48,53,58,63,68,73,78,83,88,93,97},{42,47,52,57,62,67,72,77,82,87,92,99,100}),999)</f>
        <v>82</v>
      </c>
      <c r="Z2959" s="17">
        <f t="shared" si="324"/>
        <v>5.5555555555555554</v>
      </c>
      <c r="AA2959" s="17">
        <f t="shared" si="325"/>
        <v>5.5555555555555554</v>
      </c>
      <c r="AB2959" s="17">
        <f t="shared" si="326"/>
        <v>11.658097686375321</v>
      </c>
      <c r="AC2959" s="17" t="s">
        <v>17654</v>
      </c>
    </row>
    <row r="2960" spans="1:29" x14ac:dyDescent="0.25">
      <c r="A2960" t="s">
        <v>3339</v>
      </c>
      <c r="B2960" s="151" t="s">
        <v>11537</v>
      </c>
      <c r="C2960" t="s">
        <v>1759</v>
      </c>
      <c r="D2960" s="1">
        <v>45177</v>
      </c>
      <c r="E2960">
        <f t="shared" si="321"/>
        <v>18</v>
      </c>
      <c r="F2960" t="s">
        <v>14</v>
      </c>
      <c r="G2960">
        <v>730</v>
      </c>
      <c r="H2960">
        <f t="shared" si="320"/>
        <v>73</v>
      </c>
      <c r="I2960" t="s">
        <v>7</v>
      </c>
      <c r="J2960" t="s">
        <v>8</v>
      </c>
      <c r="K2960" t="s">
        <v>11538</v>
      </c>
      <c r="L2960" t="s">
        <v>8</v>
      </c>
      <c r="M2960" t="s">
        <v>14</v>
      </c>
      <c r="N2960" t="str">
        <f t="shared" si="322"/>
        <v>F</v>
      </c>
      <c r="O2960" t="s">
        <v>1428</v>
      </c>
      <c r="P2960" t="s">
        <v>1429</v>
      </c>
      <c r="Q2960" t="s">
        <v>221</v>
      </c>
      <c r="R2960">
        <v>4</v>
      </c>
      <c r="S2960">
        <f t="shared" si="323"/>
        <v>2019</v>
      </c>
      <c r="T2960" t="s">
        <v>12</v>
      </c>
      <c r="U2960">
        <v>1.00000000000001</v>
      </c>
      <c r="V2960" t="s">
        <v>3396</v>
      </c>
      <c r="W2960">
        <f>VLOOKUP(Q2960,'PBT Tag Rates'!$B$5:$E$44,4,FALSE)</f>
        <v>0.95971980899999998</v>
      </c>
      <c r="X2960">
        <v>1</v>
      </c>
      <c r="Y2960" s="14">
        <f>IFERROR(LOOKUP(H2960,{30,43,48,53,58,63,68,73,78,83,88,93,97},{42,47,52,57,62,67,72,77,82,87,92,99,100}),999)</f>
        <v>77</v>
      </c>
      <c r="Z2960" s="17">
        <f t="shared" si="324"/>
        <v>5.5555555555555554</v>
      </c>
      <c r="AA2960" s="17">
        <f t="shared" si="325"/>
        <v>5.5555555555555554</v>
      </c>
      <c r="AB2960" s="17">
        <f t="shared" si="326"/>
        <v>11.658097686375321</v>
      </c>
      <c r="AC2960" s="17" t="s">
        <v>17655</v>
      </c>
    </row>
    <row r="2961" spans="1:29" x14ac:dyDescent="0.25">
      <c r="A2961" t="s">
        <v>3339</v>
      </c>
      <c r="B2961" s="151" t="s">
        <v>11539</v>
      </c>
      <c r="C2961" t="s">
        <v>11540</v>
      </c>
      <c r="D2961" s="1">
        <v>45177</v>
      </c>
      <c r="E2961">
        <f t="shared" si="321"/>
        <v>18</v>
      </c>
      <c r="F2961" t="s">
        <v>6</v>
      </c>
      <c r="G2961">
        <v>840</v>
      </c>
      <c r="H2961">
        <f t="shared" si="320"/>
        <v>84</v>
      </c>
      <c r="I2961" t="s">
        <v>7</v>
      </c>
      <c r="J2961" t="s">
        <v>8</v>
      </c>
      <c r="K2961" t="s">
        <v>11541</v>
      </c>
      <c r="L2961" t="s">
        <v>8</v>
      </c>
      <c r="M2961" t="s">
        <v>6</v>
      </c>
      <c r="N2961" t="str">
        <f t="shared" si="322"/>
        <v>M</v>
      </c>
      <c r="O2961" t="s">
        <v>8</v>
      </c>
      <c r="P2961" t="s">
        <v>8</v>
      </c>
      <c r="Q2961" t="s">
        <v>11</v>
      </c>
      <c r="R2961" t="s">
        <v>8</v>
      </c>
      <c r="S2961" t="str">
        <f t="shared" si="323"/>
        <v>U</v>
      </c>
      <c r="T2961" t="s">
        <v>12</v>
      </c>
      <c r="U2961">
        <v>0.999999999999999</v>
      </c>
      <c r="V2961" t="s">
        <v>11</v>
      </c>
      <c r="W2961" t="e">
        <f>VLOOKUP(Q2961,'PBT Tag Rates'!$B$5:$E$44,4,FALSE)</f>
        <v>#N/A</v>
      </c>
      <c r="X2961">
        <v>1</v>
      </c>
      <c r="Y2961" s="14">
        <f>IFERROR(LOOKUP(H2961,{30,43,48,53,58,63,68,73,78,83,88,93,97},{42,47,52,57,62,67,72,77,82,87,92,99,100}),999)</f>
        <v>87</v>
      </c>
      <c r="Z2961" s="17">
        <f t="shared" si="324"/>
        <v>5.5555555555555554</v>
      </c>
      <c r="AA2961" s="17">
        <f t="shared" si="325"/>
        <v>5.5555555555555554</v>
      </c>
      <c r="AB2961" s="17">
        <f t="shared" si="326"/>
        <v>11.658097686375321</v>
      </c>
      <c r="AC2961" s="17" t="s">
        <v>17654</v>
      </c>
    </row>
    <row r="2962" spans="1:29" x14ac:dyDescent="0.25">
      <c r="A2962" t="s">
        <v>3339</v>
      </c>
      <c r="B2962" s="151" t="s">
        <v>11542</v>
      </c>
      <c r="C2962" t="s">
        <v>1760</v>
      </c>
      <c r="D2962" s="1">
        <v>45177</v>
      </c>
      <c r="E2962">
        <f t="shared" si="321"/>
        <v>18</v>
      </c>
      <c r="F2962" t="s">
        <v>14</v>
      </c>
      <c r="G2962">
        <v>720</v>
      </c>
      <c r="H2962">
        <f t="shared" si="320"/>
        <v>72</v>
      </c>
      <c r="I2962" t="s">
        <v>7</v>
      </c>
      <c r="J2962" t="s">
        <v>8</v>
      </c>
      <c r="K2962" t="s">
        <v>11543</v>
      </c>
      <c r="L2962" t="s">
        <v>8</v>
      </c>
      <c r="M2962" t="s">
        <v>14</v>
      </c>
      <c r="N2962" t="str">
        <f t="shared" si="322"/>
        <v>F</v>
      </c>
      <c r="O2962" t="s">
        <v>953</v>
      </c>
      <c r="P2962" t="s">
        <v>4267</v>
      </c>
      <c r="Q2962" t="s">
        <v>221</v>
      </c>
      <c r="R2962">
        <v>4</v>
      </c>
      <c r="S2962">
        <f t="shared" si="323"/>
        <v>2019</v>
      </c>
      <c r="T2962" t="s">
        <v>12</v>
      </c>
      <c r="U2962">
        <v>0.999999999999997</v>
      </c>
      <c r="V2962" t="s">
        <v>3396</v>
      </c>
      <c r="W2962">
        <f>VLOOKUP(Q2962,'PBT Tag Rates'!$B$5:$E$44,4,FALSE)</f>
        <v>0.95971980899999998</v>
      </c>
      <c r="X2962">
        <v>1</v>
      </c>
      <c r="Y2962" s="14">
        <f>IFERROR(LOOKUP(H2962,{30,43,48,53,58,63,68,73,78,83,88,93,97},{42,47,52,57,62,67,72,77,82,87,92,99,100}),999)</f>
        <v>72</v>
      </c>
      <c r="Z2962" s="17">
        <f t="shared" si="324"/>
        <v>5.5555555555555554</v>
      </c>
      <c r="AA2962" s="17">
        <f t="shared" si="325"/>
        <v>5.5555555555555554</v>
      </c>
      <c r="AB2962" s="17">
        <f t="shared" si="326"/>
        <v>11.658097686375321</v>
      </c>
      <c r="AC2962" s="17" t="s">
        <v>17655</v>
      </c>
    </row>
    <row r="2963" spans="1:29" x14ac:dyDescent="0.25">
      <c r="A2963" t="s">
        <v>3339</v>
      </c>
      <c r="B2963" s="151" t="s">
        <v>11544</v>
      </c>
      <c r="C2963" t="s">
        <v>1763</v>
      </c>
      <c r="D2963" s="1">
        <v>45177</v>
      </c>
      <c r="E2963">
        <f t="shared" si="321"/>
        <v>18</v>
      </c>
      <c r="F2963" t="s">
        <v>14</v>
      </c>
      <c r="G2963">
        <v>810</v>
      </c>
      <c r="H2963">
        <f t="shared" si="320"/>
        <v>81</v>
      </c>
      <c r="I2963" t="s">
        <v>7</v>
      </c>
      <c r="J2963" t="s">
        <v>8</v>
      </c>
      <c r="K2963" t="s">
        <v>11545</v>
      </c>
      <c r="L2963" t="s">
        <v>8</v>
      </c>
      <c r="M2963" t="s">
        <v>14</v>
      </c>
      <c r="N2963" t="str">
        <f t="shared" si="322"/>
        <v>F</v>
      </c>
      <c r="O2963" t="s">
        <v>1293</v>
      </c>
      <c r="P2963" t="s">
        <v>2699</v>
      </c>
      <c r="Q2963" t="s">
        <v>221</v>
      </c>
      <c r="R2963">
        <v>4</v>
      </c>
      <c r="S2963">
        <f t="shared" si="323"/>
        <v>2019</v>
      </c>
      <c r="T2963" t="s">
        <v>12</v>
      </c>
      <c r="U2963">
        <v>1.00000000000001</v>
      </c>
      <c r="V2963" t="s">
        <v>3346</v>
      </c>
      <c r="W2963">
        <f>VLOOKUP(Q2963,'PBT Tag Rates'!$B$5:$E$44,4,FALSE)</f>
        <v>0.95971980899999998</v>
      </c>
      <c r="X2963">
        <v>1</v>
      </c>
      <c r="Y2963" s="14">
        <f>IFERROR(LOOKUP(H2963,{30,43,48,53,58,63,68,73,78,83,88,93,97},{42,47,52,57,62,67,72,77,82,87,92,99,100}),999)</f>
        <v>82</v>
      </c>
      <c r="Z2963" s="17">
        <f t="shared" si="324"/>
        <v>5.5555555555555554</v>
      </c>
      <c r="AA2963" s="17">
        <f t="shared" si="325"/>
        <v>5.5555555555555554</v>
      </c>
      <c r="AB2963" s="17">
        <f t="shared" si="326"/>
        <v>11.658097686375321</v>
      </c>
      <c r="AC2963" s="17" t="s">
        <v>17654</v>
      </c>
    </row>
    <row r="2964" spans="1:29" x14ac:dyDescent="0.25">
      <c r="A2964" t="s">
        <v>3339</v>
      </c>
      <c r="B2964" s="151" t="s">
        <v>11546</v>
      </c>
      <c r="C2964" t="s">
        <v>11547</v>
      </c>
      <c r="D2964" s="1">
        <v>45177</v>
      </c>
      <c r="E2964">
        <f t="shared" si="321"/>
        <v>18</v>
      </c>
      <c r="F2964" t="s">
        <v>14</v>
      </c>
      <c r="G2964">
        <v>800</v>
      </c>
      <c r="H2964">
        <f t="shared" si="320"/>
        <v>80</v>
      </c>
      <c r="I2964" t="s">
        <v>7</v>
      </c>
      <c r="J2964" t="s">
        <v>8</v>
      </c>
      <c r="K2964" t="s">
        <v>11548</v>
      </c>
      <c r="L2964" t="s">
        <v>8</v>
      </c>
      <c r="M2964" t="s">
        <v>14</v>
      </c>
      <c r="N2964" t="str">
        <f t="shared" si="322"/>
        <v>F</v>
      </c>
      <c r="O2964" t="s">
        <v>8</v>
      </c>
      <c r="P2964" t="s">
        <v>8</v>
      </c>
      <c r="Q2964" t="s">
        <v>11</v>
      </c>
      <c r="R2964" t="s">
        <v>8</v>
      </c>
      <c r="S2964" t="str">
        <f t="shared" si="323"/>
        <v>U</v>
      </c>
      <c r="T2964" t="s">
        <v>12</v>
      </c>
      <c r="U2964">
        <v>0.999999999999998</v>
      </c>
      <c r="V2964" t="s">
        <v>11</v>
      </c>
      <c r="W2964" t="e">
        <f>VLOOKUP(Q2964,'PBT Tag Rates'!$B$5:$E$44,4,FALSE)</f>
        <v>#N/A</v>
      </c>
      <c r="X2964">
        <v>1</v>
      </c>
      <c r="Y2964" s="14">
        <f>IFERROR(LOOKUP(H2964,{30,43,48,53,58,63,68,73,78,83,88,93,97},{42,47,52,57,62,67,72,77,82,87,92,99,100}),999)</f>
        <v>82</v>
      </c>
      <c r="Z2964" s="17">
        <f t="shared" si="324"/>
        <v>5.5555555555555554</v>
      </c>
      <c r="AA2964" s="17">
        <f t="shared" si="325"/>
        <v>5.5555555555555554</v>
      </c>
      <c r="AB2964" s="17">
        <f t="shared" si="326"/>
        <v>11.658097686375321</v>
      </c>
      <c r="AC2964" s="17" t="s">
        <v>17654</v>
      </c>
    </row>
    <row r="2965" spans="1:29" x14ac:dyDescent="0.25">
      <c r="A2965" t="s">
        <v>3339</v>
      </c>
      <c r="B2965" s="151" t="s">
        <v>11549</v>
      </c>
      <c r="C2965" t="s">
        <v>1764</v>
      </c>
      <c r="D2965" s="1">
        <v>45177</v>
      </c>
      <c r="E2965">
        <f t="shared" si="321"/>
        <v>18</v>
      </c>
      <c r="F2965" t="s">
        <v>6</v>
      </c>
      <c r="G2965">
        <v>680</v>
      </c>
      <c r="H2965">
        <f t="shared" si="320"/>
        <v>68</v>
      </c>
      <c r="I2965" t="s">
        <v>9</v>
      </c>
      <c r="J2965">
        <v>1</v>
      </c>
      <c r="K2965" t="s">
        <v>8</v>
      </c>
      <c r="L2965" t="s">
        <v>8</v>
      </c>
      <c r="M2965" t="s">
        <v>6</v>
      </c>
      <c r="N2965" t="str">
        <f t="shared" si="322"/>
        <v>M</v>
      </c>
      <c r="O2965" t="s">
        <v>2721</v>
      </c>
      <c r="P2965" t="s">
        <v>11550</v>
      </c>
      <c r="Q2965" t="s">
        <v>221</v>
      </c>
      <c r="R2965">
        <v>4</v>
      </c>
      <c r="S2965">
        <f t="shared" si="323"/>
        <v>2019</v>
      </c>
      <c r="T2965" t="s">
        <v>12</v>
      </c>
      <c r="U2965">
        <v>0.999999999999998</v>
      </c>
      <c r="V2965" t="s">
        <v>3346</v>
      </c>
      <c r="W2965">
        <f>VLOOKUP(Q2965,'PBT Tag Rates'!$B$5:$E$44,4,FALSE)</f>
        <v>0.95971980899999998</v>
      </c>
      <c r="X2965">
        <v>1</v>
      </c>
      <c r="Y2965" s="14">
        <f>IFERROR(LOOKUP(H2965,{30,43,48,53,58,63,68,73,78,83,88,93,97},{42,47,52,57,62,67,72,77,82,87,92,99,100}),999)</f>
        <v>72</v>
      </c>
      <c r="Z2965" s="17">
        <f t="shared" si="324"/>
        <v>5.5555555555555554</v>
      </c>
      <c r="AA2965" s="17">
        <f t="shared" si="325"/>
        <v>5.5555555555555554</v>
      </c>
      <c r="AB2965" s="17">
        <f t="shared" si="326"/>
        <v>11.658097686375321</v>
      </c>
      <c r="AC2965" s="17" t="s">
        <v>17654</v>
      </c>
    </row>
    <row r="2966" spans="1:29" x14ac:dyDescent="0.25">
      <c r="A2966" t="s">
        <v>3339</v>
      </c>
      <c r="B2966" s="151" t="s">
        <v>11551</v>
      </c>
      <c r="C2966" t="s">
        <v>1765</v>
      </c>
      <c r="D2966" s="1">
        <v>45177</v>
      </c>
      <c r="E2966">
        <f t="shared" si="321"/>
        <v>18</v>
      </c>
      <c r="F2966" t="s">
        <v>6</v>
      </c>
      <c r="G2966">
        <v>670</v>
      </c>
      <c r="H2966">
        <f t="shared" ref="H2966:H3029" si="327">G2966/10</f>
        <v>67</v>
      </c>
      <c r="I2966" t="s">
        <v>7</v>
      </c>
      <c r="J2966" t="s">
        <v>8</v>
      </c>
      <c r="K2966" t="s">
        <v>8</v>
      </c>
      <c r="L2966" t="s">
        <v>8</v>
      </c>
      <c r="M2966" t="s">
        <v>6</v>
      </c>
      <c r="N2966" t="str">
        <f t="shared" si="322"/>
        <v>M</v>
      </c>
      <c r="O2966" t="s">
        <v>8</v>
      </c>
      <c r="P2966" t="s">
        <v>8</v>
      </c>
      <c r="Q2966" t="s">
        <v>11</v>
      </c>
      <c r="R2966" t="s">
        <v>8</v>
      </c>
      <c r="S2966" t="str">
        <f t="shared" si="323"/>
        <v>U</v>
      </c>
      <c r="T2966" t="s">
        <v>12</v>
      </c>
      <c r="U2966">
        <v>1</v>
      </c>
      <c r="V2966" t="s">
        <v>11</v>
      </c>
      <c r="W2966" t="e">
        <f>VLOOKUP(Q2966,'PBT Tag Rates'!$B$5:$E$44,4,FALSE)</f>
        <v>#N/A</v>
      </c>
      <c r="X2966">
        <v>1</v>
      </c>
      <c r="Y2966" s="14">
        <f>IFERROR(LOOKUP(H2966,{30,43,48,53,58,63,68,73,78,83,88,93,97},{42,47,52,57,62,67,72,77,82,87,92,99,100}),999)</f>
        <v>67</v>
      </c>
      <c r="Z2966" s="17">
        <f t="shared" si="324"/>
        <v>5.5555555555555554</v>
      </c>
      <c r="AA2966" s="17">
        <f t="shared" si="325"/>
        <v>5.5555555555555554</v>
      </c>
      <c r="AB2966" s="17">
        <f t="shared" si="326"/>
        <v>11.658097686375321</v>
      </c>
      <c r="AC2966" s="17" t="s">
        <v>17654</v>
      </c>
    </row>
    <row r="2967" spans="1:29" x14ac:dyDescent="0.25">
      <c r="A2967" t="s">
        <v>3339</v>
      </c>
      <c r="B2967" s="151" t="s">
        <v>11552</v>
      </c>
      <c r="C2967" t="s">
        <v>11553</v>
      </c>
      <c r="D2967" s="1">
        <v>45177</v>
      </c>
      <c r="E2967">
        <f t="shared" ref="E2967:E3030" si="328">IF(D2967&lt;=$D$3,70,18)</f>
        <v>18</v>
      </c>
      <c r="F2967" t="s">
        <v>14</v>
      </c>
      <c r="G2967">
        <v>730</v>
      </c>
      <c r="H2967">
        <f t="shared" si="327"/>
        <v>73</v>
      </c>
      <c r="I2967" t="s">
        <v>7</v>
      </c>
      <c r="J2967" t="s">
        <v>8</v>
      </c>
      <c r="K2967" t="s">
        <v>11554</v>
      </c>
      <c r="L2967" t="s">
        <v>8</v>
      </c>
      <c r="M2967" t="s">
        <v>14</v>
      </c>
      <c r="N2967" t="str">
        <f t="shared" ref="N2967:N3030" si="329">IF(M2967="U",F2967,M2967)</f>
        <v>F</v>
      </c>
      <c r="O2967" t="s">
        <v>8</v>
      </c>
      <c r="P2967" t="s">
        <v>8</v>
      </c>
      <c r="Q2967" t="s">
        <v>11</v>
      </c>
      <c r="R2967" t="s">
        <v>8</v>
      </c>
      <c r="S2967" t="str">
        <f t="shared" ref="S2967:S3030" si="330">IFERROR($S$3-R2967,"U")</f>
        <v>U</v>
      </c>
      <c r="T2967" t="s">
        <v>12</v>
      </c>
      <c r="U2967">
        <v>0.999999999999999</v>
      </c>
      <c r="V2967" t="s">
        <v>11</v>
      </c>
      <c r="W2967" t="e">
        <f>VLOOKUP(Q2967,'PBT Tag Rates'!$B$5:$E$44,4,FALSE)</f>
        <v>#N/A</v>
      </c>
      <c r="X2967">
        <v>1</v>
      </c>
      <c r="Y2967" s="14">
        <f>IFERROR(LOOKUP(H2967,{30,43,48,53,58,63,68,73,78,83,88,93,97},{42,47,52,57,62,67,72,77,82,87,92,99,100}),999)</f>
        <v>77</v>
      </c>
      <c r="Z2967" s="17">
        <f t="shared" ref="Z2967:Z3030" si="331">IF(D2967&lt;$D$3,X2967/$Z$3,X2967/$Z$4)</f>
        <v>5.5555555555555554</v>
      </c>
      <c r="AA2967" s="17">
        <f t="shared" ref="AA2967:AA3030" si="332">Z2967*(1+$AA$4)</f>
        <v>5.5555555555555554</v>
      </c>
      <c r="AB2967" s="17">
        <f t="shared" ref="AB2967:AB3030" si="333">IF(D2967&lt;$D$3,AA2967/$AB$3,AA2967/$AB$4)</f>
        <v>11.658097686375321</v>
      </c>
      <c r="AC2967" s="17" t="s">
        <v>17654</v>
      </c>
    </row>
    <row r="2968" spans="1:29" x14ac:dyDescent="0.25">
      <c r="A2968" t="s">
        <v>3339</v>
      </c>
      <c r="B2968" s="151" t="s">
        <v>11555</v>
      </c>
      <c r="C2968" t="s">
        <v>1766</v>
      </c>
      <c r="D2968" s="1">
        <v>45177</v>
      </c>
      <c r="E2968">
        <f t="shared" si="328"/>
        <v>18</v>
      </c>
      <c r="F2968" t="s">
        <v>6</v>
      </c>
      <c r="G2968">
        <v>780</v>
      </c>
      <c r="H2968">
        <f t="shared" si="327"/>
        <v>78</v>
      </c>
      <c r="I2968" t="s">
        <v>9</v>
      </c>
      <c r="J2968">
        <v>1</v>
      </c>
      <c r="K2968" t="s">
        <v>8</v>
      </c>
      <c r="L2968" t="s">
        <v>8</v>
      </c>
      <c r="M2968" t="s">
        <v>14</v>
      </c>
      <c r="N2968" t="str">
        <f t="shared" si="329"/>
        <v>F</v>
      </c>
      <c r="O2968" t="s">
        <v>8469</v>
      </c>
      <c r="P2968" t="s">
        <v>8470</v>
      </c>
      <c r="Q2968" t="s">
        <v>13</v>
      </c>
      <c r="R2968">
        <v>5</v>
      </c>
      <c r="S2968">
        <f t="shared" si="330"/>
        <v>2018</v>
      </c>
      <c r="T2968" t="s">
        <v>12</v>
      </c>
      <c r="U2968">
        <v>1</v>
      </c>
      <c r="V2968" t="s">
        <v>3079</v>
      </c>
      <c r="W2968">
        <f>VLOOKUP(Q2968,'PBT Tag Rates'!$B$5:$E$44,4,FALSE)</f>
        <v>0.96828396500000002</v>
      </c>
      <c r="X2968">
        <v>1</v>
      </c>
      <c r="Y2968" s="14">
        <f>IFERROR(LOOKUP(H2968,{30,43,48,53,58,63,68,73,78,83,88,93,97},{42,47,52,57,62,67,72,77,82,87,92,99,100}),999)</f>
        <v>82</v>
      </c>
      <c r="Z2968" s="17">
        <f t="shared" si="331"/>
        <v>5.5555555555555554</v>
      </c>
      <c r="AA2968" s="17">
        <f t="shared" si="332"/>
        <v>5.5555555555555554</v>
      </c>
      <c r="AB2968" s="17">
        <f t="shared" si="333"/>
        <v>11.658097686375321</v>
      </c>
      <c r="AC2968" s="17" t="s">
        <v>17654</v>
      </c>
    </row>
    <row r="2969" spans="1:29" x14ac:dyDescent="0.25">
      <c r="A2969" t="s">
        <v>3339</v>
      </c>
      <c r="B2969" s="151" t="s">
        <v>11556</v>
      </c>
      <c r="C2969" t="s">
        <v>1767</v>
      </c>
      <c r="D2969" s="1">
        <v>45177</v>
      </c>
      <c r="E2969">
        <f t="shared" si="328"/>
        <v>18</v>
      </c>
      <c r="F2969" t="s">
        <v>14</v>
      </c>
      <c r="G2969">
        <v>790</v>
      </c>
      <c r="H2969">
        <f t="shared" si="327"/>
        <v>79</v>
      </c>
      <c r="I2969" t="s">
        <v>7</v>
      </c>
      <c r="J2969" t="s">
        <v>8</v>
      </c>
      <c r="K2969" t="s">
        <v>11557</v>
      </c>
      <c r="L2969" t="s">
        <v>8</v>
      </c>
      <c r="M2969" t="s">
        <v>6</v>
      </c>
      <c r="N2969" t="str">
        <f t="shared" si="329"/>
        <v>M</v>
      </c>
      <c r="O2969" t="s">
        <v>8</v>
      </c>
      <c r="P2969" t="s">
        <v>8</v>
      </c>
      <c r="Q2969" t="s">
        <v>11</v>
      </c>
      <c r="R2969" t="s">
        <v>8</v>
      </c>
      <c r="S2969" t="str">
        <f t="shared" si="330"/>
        <v>U</v>
      </c>
      <c r="T2969" t="s">
        <v>12</v>
      </c>
      <c r="U2969">
        <v>1</v>
      </c>
      <c r="V2969" t="s">
        <v>11</v>
      </c>
      <c r="W2969" t="e">
        <f>VLOOKUP(Q2969,'PBT Tag Rates'!$B$5:$E$44,4,FALSE)</f>
        <v>#N/A</v>
      </c>
      <c r="X2969">
        <v>1</v>
      </c>
      <c r="Y2969" s="14">
        <f>IFERROR(LOOKUP(H2969,{30,43,48,53,58,63,68,73,78,83,88,93,97},{42,47,52,57,62,67,72,77,82,87,92,99,100}),999)</f>
        <v>82</v>
      </c>
      <c r="Z2969" s="17">
        <f t="shared" si="331"/>
        <v>5.5555555555555554</v>
      </c>
      <c r="AA2969" s="17">
        <f t="shared" si="332"/>
        <v>5.5555555555555554</v>
      </c>
      <c r="AB2969" s="17">
        <f t="shared" si="333"/>
        <v>11.658097686375321</v>
      </c>
      <c r="AC2969" s="17" t="s">
        <v>17654</v>
      </c>
    </row>
    <row r="2970" spans="1:29" x14ac:dyDescent="0.25">
      <c r="A2970" t="s">
        <v>3339</v>
      </c>
      <c r="B2970" s="151" t="s">
        <v>11558</v>
      </c>
      <c r="C2970" t="s">
        <v>1768</v>
      </c>
      <c r="D2970" s="1">
        <v>45177</v>
      </c>
      <c r="E2970">
        <f t="shared" si="328"/>
        <v>18</v>
      </c>
      <c r="F2970" t="s">
        <v>14</v>
      </c>
      <c r="G2970">
        <v>700</v>
      </c>
      <c r="H2970">
        <f t="shared" si="327"/>
        <v>70</v>
      </c>
      <c r="I2970" t="s">
        <v>7</v>
      </c>
      <c r="J2970" t="s">
        <v>8</v>
      </c>
      <c r="K2970" t="s">
        <v>11559</v>
      </c>
      <c r="L2970" t="s">
        <v>8</v>
      </c>
      <c r="M2970" t="s">
        <v>14</v>
      </c>
      <c r="N2970" t="str">
        <f t="shared" si="329"/>
        <v>F</v>
      </c>
      <c r="O2970" t="s">
        <v>8</v>
      </c>
      <c r="P2970" t="s">
        <v>8</v>
      </c>
      <c r="Q2970" t="s">
        <v>11</v>
      </c>
      <c r="R2970" t="s">
        <v>8</v>
      </c>
      <c r="S2970" t="str">
        <f t="shared" si="330"/>
        <v>U</v>
      </c>
      <c r="T2970" t="s">
        <v>12</v>
      </c>
      <c r="U2970">
        <v>0.999999999999999</v>
      </c>
      <c r="V2970" t="s">
        <v>11</v>
      </c>
      <c r="W2970" t="e">
        <f>VLOOKUP(Q2970,'PBT Tag Rates'!$B$5:$E$44,4,FALSE)</f>
        <v>#N/A</v>
      </c>
      <c r="X2970">
        <v>1</v>
      </c>
      <c r="Y2970" s="14">
        <f>IFERROR(LOOKUP(H2970,{30,43,48,53,58,63,68,73,78,83,88,93,97},{42,47,52,57,62,67,72,77,82,87,92,99,100}),999)</f>
        <v>72</v>
      </c>
      <c r="Z2970" s="17">
        <f t="shared" si="331"/>
        <v>5.5555555555555554</v>
      </c>
      <c r="AA2970" s="17">
        <f t="shared" si="332"/>
        <v>5.5555555555555554</v>
      </c>
      <c r="AB2970" s="17">
        <f t="shared" si="333"/>
        <v>11.658097686375321</v>
      </c>
      <c r="AC2970" s="17" t="s">
        <v>17654</v>
      </c>
    </row>
    <row r="2971" spans="1:29" x14ac:dyDescent="0.25">
      <c r="A2971" t="s">
        <v>3339</v>
      </c>
      <c r="B2971" s="151" t="s">
        <v>11560</v>
      </c>
      <c r="C2971" t="s">
        <v>1769</v>
      </c>
      <c r="D2971" s="1">
        <v>45177</v>
      </c>
      <c r="E2971">
        <f t="shared" si="328"/>
        <v>18</v>
      </c>
      <c r="F2971" t="s">
        <v>6</v>
      </c>
      <c r="G2971">
        <v>590</v>
      </c>
      <c r="H2971">
        <f t="shared" si="327"/>
        <v>59</v>
      </c>
      <c r="I2971" t="s">
        <v>7</v>
      </c>
      <c r="J2971" t="s">
        <v>8</v>
      </c>
      <c r="K2971" t="s">
        <v>8</v>
      </c>
      <c r="L2971" t="s">
        <v>8</v>
      </c>
      <c r="M2971" t="s">
        <v>6</v>
      </c>
      <c r="N2971" t="str">
        <f t="shared" si="329"/>
        <v>M</v>
      </c>
      <c r="O2971" t="s">
        <v>8</v>
      </c>
      <c r="P2971" t="s">
        <v>8</v>
      </c>
      <c r="Q2971" t="s">
        <v>11</v>
      </c>
      <c r="R2971" t="s">
        <v>8</v>
      </c>
      <c r="S2971" t="str">
        <f t="shared" si="330"/>
        <v>U</v>
      </c>
      <c r="T2971" t="s">
        <v>12</v>
      </c>
      <c r="U2971">
        <v>0.999999999999995</v>
      </c>
      <c r="V2971" t="s">
        <v>11</v>
      </c>
      <c r="W2971" t="e">
        <f>VLOOKUP(Q2971,'PBT Tag Rates'!$B$5:$E$44,4,FALSE)</f>
        <v>#N/A</v>
      </c>
      <c r="X2971">
        <v>1</v>
      </c>
      <c r="Y2971" s="14">
        <f>IFERROR(LOOKUP(H2971,{30,43,48,53,58,63,68,73,78,83,88,93,97},{42,47,52,57,62,67,72,77,82,87,92,99,100}),999)</f>
        <v>62</v>
      </c>
      <c r="Z2971" s="17">
        <f t="shared" si="331"/>
        <v>5.5555555555555554</v>
      </c>
      <c r="AA2971" s="17">
        <f t="shared" si="332"/>
        <v>5.5555555555555554</v>
      </c>
      <c r="AB2971" s="17">
        <f t="shared" si="333"/>
        <v>11.658097686375321</v>
      </c>
      <c r="AC2971" s="17" t="s">
        <v>17654</v>
      </c>
    </row>
    <row r="2972" spans="1:29" x14ac:dyDescent="0.25">
      <c r="A2972" t="s">
        <v>3339</v>
      </c>
      <c r="B2972" s="151" t="s">
        <v>11561</v>
      </c>
      <c r="C2972" t="s">
        <v>11562</v>
      </c>
      <c r="D2972" s="1">
        <v>45177</v>
      </c>
      <c r="E2972">
        <f t="shared" si="328"/>
        <v>18</v>
      </c>
      <c r="F2972" t="s">
        <v>6</v>
      </c>
      <c r="G2972">
        <v>890</v>
      </c>
      <c r="H2972">
        <f t="shared" si="327"/>
        <v>89</v>
      </c>
      <c r="I2972" t="s">
        <v>7</v>
      </c>
      <c r="J2972" t="s">
        <v>8</v>
      </c>
      <c r="K2972" t="s">
        <v>11563</v>
      </c>
      <c r="L2972" t="s">
        <v>8</v>
      </c>
      <c r="M2972" t="s">
        <v>6</v>
      </c>
      <c r="N2972" t="str">
        <f t="shared" si="329"/>
        <v>M</v>
      </c>
      <c r="O2972" t="s">
        <v>8</v>
      </c>
      <c r="P2972" t="s">
        <v>8</v>
      </c>
      <c r="Q2972" t="s">
        <v>11</v>
      </c>
      <c r="R2972" t="s">
        <v>8</v>
      </c>
      <c r="S2972" t="str">
        <f t="shared" si="330"/>
        <v>U</v>
      </c>
      <c r="T2972" t="s">
        <v>12</v>
      </c>
      <c r="U2972">
        <v>0.999999999999999</v>
      </c>
      <c r="V2972" t="s">
        <v>11</v>
      </c>
      <c r="W2972" t="e">
        <f>VLOOKUP(Q2972,'PBT Tag Rates'!$B$5:$E$44,4,FALSE)</f>
        <v>#N/A</v>
      </c>
      <c r="X2972">
        <v>1</v>
      </c>
      <c r="Y2972" s="14">
        <f>IFERROR(LOOKUP(H2972,{30,43,48,53,58,63,68,73,78,83,88,93,97},{42,47,52,57,62,67,72,77,82,87,92,99,100}),999)</f>
        <v>92</v>
      </c>
      <c r="Z2972" s="17">
        <f t="shared" si="331"/>
        <v>5.5555555555555554</v>
      </c>
      <c r="AA2972" s="17">
        <f t="shared" si="332"/>
        <v>5.5555555555555554</v>
      </c>
      <c r="AB2972" s="17">
        <f t="shared" si="333"/>
        <v>11.658097686375321</v>
      </c>
      <c r="AC2972" s="17" t="s">
        <v>17654</v>
      </c>
    </row>
    <row r="2973" spans="1:29" x14ac:dyDescent="0.25">
      <c r="A2973" t="s">
        <v>3339</v>
      </c>
      <c r="B2973" s="151" t="s">
        <v>11564</v>
      </c>
      <c r="C2973" t="s">
        <v>11565</v>
      </c>
      <c r="D2973" s="1">
        <v>45177</v>
      </c>
      <c r="E2973">
        <f t="shared" si="328"/>
        <v>18</v>
      </c>
      <c r="F2973" t="s">
        <v>14</v>
      </c>
      <c r="G2973">
        <v>910</v>
      </c>
      <c r="H2973">
        <f t="shared" si="327"/>
        <v>91</v>
      </c>
      <c r="I2973" t="s">
        <v>7</v>
      </c>
      <c r="J2973" t="s">
        <v>8</v>
      </c>
      <c r="K2973" t="s">
        <v>11566</v>
      </c>
      <c r="L2973" t="s">
        <v>8</v>
      </c>
      <c r="M2973" t="s">
        <v>14</v>
      </c>
      <c r="N2973" t="str">
        <f t="shared" si="329"/>
        <v>F</v>
      </c>
      <c r="O2973" t="s">
        <v>1293</v>
      </c>
      <c r="P2973" t="s">
        <v>2699</v>
      </c>
      <c r="Q2973" t="s">
        <v>221</v>
      </c>
      <c r="R2973">
        <v>4</v>
      </c>
      <c r="S2973">
        <f t="shared" si="330"/>
        <v>2019</v>
      </c>
      <c r="T2973" t="s">
        <v>12</v>
      </c>
      <c r="U2973">
        <v>1</v>
      </c>
      <c r="V2973" t="s">
        <v>3346</v>
      </c>
      <c r="W2973">
        <f>VLOOKUP(Q2973,'PBT Tag Rates'!$B$5:$E$44,4,FALSE)</f>
        <v>0.95971980899999998</v>
      </c>
      <c r="X2973">
        <v>1</v>
      </c>
      <c r="Y2973" s="14">
        <f>IFERROR(LOOKUP(H2973,{30,43,48,53,58,63,68,73,78,83,88,93,97},{42,47,52,57,62,67,72,77,82,87,92,99,100}),999)</f>
        <v>92</v>
      </c>
      <c r="Z2973" s="17">
        <f t="shared" si="331"/>
        <v>5.5555555555555554</v>
      </c>
      <c r="AA2973" s="17">
        <f t="shared" si="332"/>
        <v>5.5555555555555554</v>
      </c>
      <c r="AB2973" s="17">
        <f t="shared" si="333"/>
        <v>11.658097686375321</v>
      </c>
      <c r="AC2973" s="17" t="s">
        <v>17654</v>
      </c>
    </row>
    <row r="2974" spans="1:29" x14ac:dyDescent="0.25">
      <c r="A2974" t="s">
        <v>3339</v>
      </c>
      <c r="B2974" s="151" t="s">
        <v>11567</v>
      </c>
      <c r="C2974" t="s">
        <v>1770</v>
      </c>
      <c r="D2974" s="1">
        <v>45177</v>
      </c>
      <c r="E2974">
        <f t="shared" si="328"/>
        <v>18</v>
      </c>
      <c r="F2974" t="s">
        <v>14</v>
      </c>
      <c r="G2974">
        <v>800</v>
      </c>
      <c r="H2974">
        <f t="shared" si="327"/>
        <v>80</v>
      </c>
      <c r="I2974" t="s">
        <v>7</v>
      </c>
      <c r="J2974" t="s">
        <v>8</v>
      </c>
      <c r="K2974" t="s">
        <v>11568</v>
      </c>
      <c r="L2974" t="s">
        <v>8</v>
      </c>
      <c r="M2974" t="s">
        <v>14</v>
      </c>
      <c r="N2974" t="str">
        <f t="shared" si="329"/>
        <v>F</v>
      </c>
      <c r="O2974" t="s">
        <v>8</v>
      </c>
      <c r="P2974" t="s">
        <v>8</v>
      </c>
      <c r="Q2974" t="s">
        <v>11</v>
      </c>
      <c r="R2974" t="s">
        <v>8</v>
      </c>
      <c r="S2974" t="str">
        <f t="shared" si="330"/>
        <v>U</v>
      </c>
      <c r="T2974" t="s">
        <v>12</v>
      </c>
      <c r="U2974">
        <v>1</v>
      </c>
      <c r="V2974" t="s">
        <v>11</v>
      </c>
      <c r="W2974" t="e">
        <f>VLOOKUP(Q2974,'PBT Tag Rates'!$B$5:$E$44,4,FALSE)</f>
        <v>#N/A</v>
      </c>
      <c r="X2974">
        <v>1</v>
      </c>
      <c r="Y2974" s="14">
        <f>IFERROR(LOOKUP(H2974,{30,43,48,53,58,63,68,73,78,83,88,93,97},{42,47,52,57,62,67,72,77,82,87,92,99,100}),999)</f>
        <v>82</v>
      </c>
      <c r="Z2974" s="17">
        <f t="shared" si="331"/>
        <v>5.5555555555555554</v>
      </c>
      <c r="AA2974" s="17">
        <f t="shared" si="332"/>
        <v>5.5555555555555554</v>
      </c>
      <c r="AB2974" s="17">
        <f t="shared" si="333"/>
        <v>11.658097686375321</v>
      </c>
      <c r="AC2974" s="17" t="s">
        <v>17654</v>
      </c>
    </row>
    <row r="2975" spans="1:29" x14ac:dyDescent="0.25">
      <c r="A2975" t="s">
        <v>3339</v>
      </c>
      <c r="B2975" s="151" t="s">
        <v>11569</v>
      </c>
      <c r="C2975" t="s">
        <v>11570</v>
      </c>
      <c r="D2975" s="1">
        <v>45177</v>
      </c>
      <c r="E2975">
        <f t="shared" si="328"/>
        <v>18</v>
      </c>
      <c r="F2975" t="s">
        <v>14</v>
      </c>
      <c r="G2975">
        <v>850</v>
      </c>
      <c r="H2975">
        <f t="shared" si="327"/>
        <v>85</v>
      </c>
      <c r="I2975" t="s">
        <v>9</v>
      </c>
      <c r="J2975">
        <v>1</v>
      </c>
      <c r="K2975" t="s">
        <v>11571</v>
      </c>
      <c r="L2975" t="s">
        <v>8</v>
      </c>
      <c r="M2975" t="s">
        <v>14</v>
      </c>
      <c r="N2975" t="str">
        <f t="shared" si="329"/>
        <v>F</v>
      </c>
      <c r="O2975" t="s">
        <v>2384</v>
      </c>
      <c r="P2975" t="s">
        <v>2820</v>
      </c>
      <c r="Q2975" t="s">
        <v>221</v>
      </c>
      <c r="R2975">
        <v>4</v>
      </c>
      <c r="S2975">
        <f t="shared" si="330"/>
        <v>2019</v>
      </c>
      <c r="T2975" t="s">
        <v>12</v>
      </c>
      <c r="U2975">
        <v>1</v>
      </c>
      <c r="V2975" t="s">
        <v>3876</v>
      </c>
      <c r="W2975">
        <f>VLOOKUP(Q2975,'PBT Tag Rates'!$B$5:$E$44,4,FALSE)</f>
        <v>0.95971980899999998</v>
      </c>
      <c r="X2975">
        <v>1</v>
      </c>
      <c r="Y2975" s="14">
        <f>IFERROR(LOOKUP(H2975,{30,43,48,53,58,63,68,73,78,83,88,93,97},{42,47,52,57,62,67,72,77,82,87,92,99,100}),999)</f>
        <v>87</v>
      </c>
      <c r="Z2975" s="17">
        <f t="shared" si="331"/>
        <v>5.5555555555555554</v>
      </c>
      <c r="AA2975" s="17">
        <f t="shared" si="332"/>
        <v>5.5555555555555554</v>
      </c>
      <c r="AB2975" s="17">
        <f t="shared" si="333"/>
        <v>11.658097686375321</v>
      </c>
      <c r="AC2975" s="17" t="s">
        <v>17654</v>
      </c>
    </row>
    <row r="2976" spans="1:29" x14ac:dyDescent="0.25">
      <c r="A2976" t="s">
        <v>3339</v>
      </c>
      <c r="B2976" s="151" t="s">
        <v>11572</v>
      </c>
      <c r="C2976" t="s">
        <v>1771</v>
      </c>
      <c r="D2976" s="1">
        <v>45177</v>
      </c>
      <c r="E2976">
        <f t="shared" si="328"/>
        <v>18</v>
      </c>
      <c r="F2976" t="s">
        <v>6</v>
      </c>
      <c r="G2976">
        <v>740</v>
      </c>
      <c r="H2976">
        <f t="shared" si="327"/>
        <v>74</v>
      </c>
      <c r="I2976" t="s">
        <v>9</v>
      </c>
      <c r="J2976">
        <v>1</v>
      </c>
      <c r="K2976" t="s">
        <v>8</v>
      </c>
      <c r="L2976" t="s">
        <v>8</v>
      </c>
      <c r="M2976" t="s">
        <v>14</v>
      </c>
      <c r="N2976" t="str">
        <f t="shared" si="329"/>
        <v>F</v>
      </c>
      <c r="O2976" t="s">
        <v>2770</v>
      </c>
      <c r="P2976" t="s">
        <v>2771</v>
      </c>
      <c r="Q2976" t="s">
        <v>221</v>
      </c>
      <c r="R2976">
        <v>4</v>
      </c>
      <c r="S2976">
        <f t="shared" si="330"/>
        <v>2019</v>
      </c>
      <c r="T2976" t="s">
        <v>12</v>
      </c>
      <c r="U2976">
        <v>1</v>
      </c>
      <c r="V2976" t="s">
        <v>3346</v>
      </c>
      <c r="W2976">
        <f>VLOOKUP(Q2976,'PBT Tag Rates'!$B$5:$E$44,4,FALSE)</f>
        <v>0.95971980899999998</v>
      </c>
      <c r="X2976">
        <v>1</v>
      </c>
      <c r="Y2976" s="14">
        <f>IFERROR(LOOKUP(H2976,{30,43,48,53,58,63,68,73,78,83,88,93,97},{42,47,52,57,62,67,72,77,82,87,92,99,100}),999)</f>
        <v>77</v>
      </c>
      <c r="Z2976" s="17">
        <f t="shared" si="331"/>
        <v>5.5555555555555554</v>
      </c>
      <c r="AA2976" s="17">
        <f t="shared" si="332"/>
        <v>5.5555555555555554</v>
      </c>
      <c r="AB2976" s="17">
        <f t="shared" si="333"/>
        <v>11.658097686375321</v>
      </c>
      <c r="AC2976" s="17" t="s">
        <v>17654</v>
      </c>
    </row>
    <row r="2977" spans="1:29" x14ac:dyDescent="0.25">
      <c r="A2977" t="s">
        <v>3339</v>
      </c>
      <c r="B2977" s="151" t="s">
        <v>11573</v>
      </c>
      <c r="C2977" t="s">
        <v>11574</v>
      </c>
      <c r="D2977" s="1">
        <v>45177</v>
      </c>
      <c r="E2977">
        <f t="shared" si="328"/>
        <v>18</v>
      </c>
      <c r="F2977" t="s">
        <v>6</v>
      </c>
      <c r="G2977">
        <v>830</v>
      </c>
      <c r="H2977">
        <f t="shared" si="327"/>
        <v>83</v>
      </c>
      <c r="I2977" t="s">
        <v>7</v>
      </c>
      <c r="J2977" t="s">
        <v>8</v>
      </c>
      <c r="K2977" t="s">
        <v>11575</v>
      </c>
      <c r="L2977" t="s">
        <v>8</v>
      </c>
      <c r="M2977" t="s">
        <v>14</v>
      </c>
      <c r="N2977" t="str">
        <f t="shared" si="329"/>
        <v>F</v>
      </c>
      <c r="O2977" t="s">
        <v>2701</v>
      </c>
      <c r="P2977" t="s">
        <v>2702</v>
      </c>
      <c r="Q2977" t="s">
        <v>221</v>
      </c>
      <c r="R2977">
        <v>4</v>
      </c>
      <c r="S2977">
        <f t="shared" si="330"/>
        <v>2019</v>
      </c>
      <c r="T2977" t="s">
        <v>12</v>
      </c>
      <c r="U2977">
        <v>1</v>
      </c>
      <c r="V2977" t="s">
        <v>3357</v>
      </c>
      <c r="W2977">
        <f>VLOOKUP(Q2977,'PBT Tag Rates'!$B$5:$E$44,4,FALSE)</f>
        <v>0.95971980899999998</v>
      </c>
      <c r="X2977">
        <v>1</v>
      </c>
      <c r="Y2977" s="14">
        <f>IFERROR(LOOKUP(H2977,{30,43,48,53,58,63,68,73,78,83,88,93,97},{42,47,52,57,62,67,72,77,82,87,92,99,100}),999)</f>
        <v>87</v>
      </c>
      <c r="Z2977" s="17">
        <f t="shared" si="331"/>
        <v>5.5555555555555554</v>
      </c>
      <c r="AA2977" s="17">
        <f t="shared" si="332"/>
        <v>5.5555555555555554</v>
      </c>
      <c r="AB2977" s="17">
        <f t="shared" si="333"/>
        <v>11.658097686375321</v>
      </c>
      <c r="AC2977" s="17" t="s">
        <v>17654</v>
      </c>
    </row>
    <row r="2978" spans="1:29" x14ac:dyDescent="0.25">
      <c r="A2978" t="s">
        <v>3339</v>
      </c>
      <c r="B2978" s="151" t="s">
        <v>11576</v>
      </c>
      <c r="C2978" t="s">
        <v>11577</v>
      </c>
      <c r="D2978" s="1">
        <v>45177</v>
      </c>
      <c r="E2978">
        <f t="shared" si="328"/>
        <v>18</v>
      </c>
      <c r="F2978" t="s">
        <v>14</v>
      </c>
      <c r="G2978">
        <v>760</v>
      </c>
      <c r="H2978">
        <f t="shared" si="327"/>
        <v>76</v>
      </c>
      <c r="I2978" t="s">
        <v>7</v>
      </c>
      <c r="J2978" t="s">
        <v>8</v>
      </c>
      <c r="K2978" t="s">
        <v>11578</v>
      </c>
      <c r="L2978" t="s">
        <v>8</v>
      </c>
      <c r="M2978" t="s">
        <v>14</v>
      </c>
      <c r="N2978" t="str">
        <f t="shared" si="329"/>
        <v>F</v>
      </c>
      <c r="O2978" t="s">
        <v>1273</v>
      </c>
      <c r="P2978" t="s">
        <v>1274</v>
      </c>
      <c r="Q2978" t="s">
        <v>221</v>
      </c>
      <c r="R2978">
        <v>4</v>
      </c>
      <c r="S2978">
        <f t="shared" si="330"/>
        <v>2019</v>
      </c>
      <c r="T2978" t="s">
        <v>12</v>
      </c>
      <c r="U2978">
        <v>0.999999999999998</v>
      </c>
      <c r="V2978" t="s">
        <v>3346</v>
      </c>
      <c r="W2978">
        <f>VLOOKUP(Q2978,'PBT Tag Rates'!$B$5:$E$44,4,FALSE)</f>
        <v>0.95971980899999998</v>
      </c>
      <c r="X2978">
        <v>1</v>
      </c>
      <c r="Y2978" s="14">
        <f>IFERROR(LOOKUP(H2978,{30,43,48,53,58,63,68,73,78,83,88,93,97},{42,47,52,57,62,67,72,77,82,87,92,99,100}),999)</f>
        <v>77</v>
      </c>
      <c r="Z2978" s="17">
        <f t="shared" si="331"/>
        <v>5.5555555555555554</v>
      </c>
      <c r="AA2978" s="17">
        <f t="shared" si="332"/>
        <v>5.5555555555555554</v>
      </c>
      <c r="AB2978" s="17">
        <f t="shared" si="333"/>
        <v>11.658097686375321</v>
      </c>
      <c r="AC2978" s="17" t="s">
        <v>17654</v>
      </c>
    </row>
    <row r="2979" spans="1:29" x14ac:dyDescent="0.25">
      <c r="A2979" t="s">
        <v>3339</v>
      </c>
      <c r="B2979" s="151" t="s">
        <v>11579</v>
      </c>
      <c r="C2979" t="s">
        <v>1773</v>
      </c>
      <c r="D2979" s="1">
        <v>45177</v>
      </c>
      <c r="E2979">
        <f t="shared" si="328"/>
        <v>18</v>
      </c>
      <c r="F2979" t="s">
        <v>6</v>
      </c>
      <c r="G2979">
        <v>690</v>
      </c>
      <c r="H2979">
        <f t="shared" si="327"/>
        <v>69</v>
      </c>
      <c r="I2979" t="s">
        <v>7</v>
      </c>
      <c r="J2979" t="s">
        <v>8</v>
      </c>
      <c r="K2979" t="s">
        <v>8</v>
      </c>
      <c r="L2979" t="s">
        <v>8</v>
      </c>
      <c r="M2979" t="s">
        <v>6</v>
      </c>
      <c r="N2979" t="str">
        <f t="shared" si="329"/>
        <v>M</v>
      </c>
      <c r="O2979" t="s">
        <v>2204</v>
      </c>
      <c r="P2979" t="s">
        <v>10691</v>
      </c>
      <c r="Q2979" t="s">
        <v>918</v>
      </c>
      <c r="R2979">
        <v>3</v>
      </c>
      <c r="S2979">
        <f t="shared" si="330"/>
        <v>2020</v>
      </c>
      <c r="T2979" t="s">
        <v>12</v>
      </c>
      <c r="U2979">
        <v>1</v>
      </c>
      <c r="V2979" t="s">
        <v>3386</v>
      </c>
      <c r="W2979">
        <f>VLOOKUP(Q2979,'PBT Tag Rates'!$B$5:$E$44,4,FALSE)</f>
        <v>0.98961045999999997</v>
      </c>
      <c r="X2979">
        <v>1</v>
      </c>
      <c r="Y2979" s="14">
        <f>IFERROR(LOOKUP(H2979,{30,43,48,53,58,63,68,73,78,83,88,93,97},{42,47,52,57,62,67,72,77,82,87,92,99,100}),999)</f>
        <v>72</v>
      </c>
      <c r="Z2979" s="17">
        <f t="shared" si="331"/>
        <v>5.5555555555555554</v>
      </c>
      <c r="AA2979" s="17">
        <f t="shared" si="332"/>
        <v>5.5555555555555554</v>
      </c>
      <c r="AB2979" s="17">
        <f t="shared" si="333"/>
        <v>11.658097686375321</v>
      </c>
      <c r="AC2979" s="17" t="s">
        <v>17654</v>
      </c>
    </row>
    <row r="2980" spans="1:29" x14ac:dyDescent="0.25">
      <c r="A2980" t="s">
        <v>3339</v>
      </c>
      <c r="B2980" s="151" t="s">
        <v>11580</v>
      </c>
      <c r="C2980" t="s">
        <v>11581</v>
      </c>
      <c r="D2980" s="1">
        <v>45177</v>
      </c>
      <c r="E2980">
        <f t="shared" si="328"/>
        <v>18</v>
      </c>
      <c r="F2980" t="s">
        <v>6</v>
      </c>
      <c r="G2980">
        <v>760</v>
      </c>
      <c r="H2980">
        <f t="shared" si="327"/>
        <v>76</v>
      </c>
      <c r="I2980" t="s">
        <v>7</v>
      </c>
      <c r="J2980" t="s">
        <v>8</v>
      </c>
      <c r="K2980" t="s">
        <v>11582</v>
      </c>
      <c r="L2980" t="s">
        <v>8</v>
      </c>
      <c r="M2980" t="s">
        <v>6</v>
      </c>
      <c r="N2980" t="str">
        <f t="shared" si="329"/>
        <v>M</v>
      </c>
      <c r="O2980" t="s">
        <v>992</v>
      </c>
      <c r="P2980" t="s">
        <v>993</v>
      </c>
      <c r="Q2980" t="s">
        <v>221</v>
      </c>
      <c r="R2980">
        <v>4</v>
      </c>
      <c r="S2980">
        <f t="shared" si="330"/>
        <v>2019</v>
      </c>
      <c r="T2980" t="s">
        <v>12</v>
      </c>
      <c r="U2980">
        <v>1</v>
      </c>
      <c r="V2980" t="s">
        <v>3386</v>
      </c>
      <c r="W2980">
        <f>VLOOKUP(Q2980,'PBT Tag Rates'!$B$5:$E$44,4,FALSE)</f>
        <v>0.95971980899999998</v>
      </c>
      <c r="X2980">
        <v>1</v>
      </c>
      <c r="Y2980" s="14">
        <f>IFERROR(LOOKUP(H2980,{30,43,48,53,58,63,68,73,78,83,88,93,97},{42,47,52,57,62,67,72,77,82,87,92,99,100}),999)</f>
        <v>77</v>
      </c>
      <c r="Z2980" s="17">
        <f t="shared" si="331"/>
        <v>5.5555555555555554</v>
      </c>
      <c r="AA2980" s="17">
        <f t="shared" si="332"/>
        <v>5.5555555555555554</v>
      </c>
      <c r="AB2980" s="17">
        <f t="shared" si="333"/>
        <v>11.658097686375321</v>
      </c>
      <c r="AC2980" s="17" t="s">
        <v>17654</v>
      </c>
    </row>
    <row r="2981" spans="1:29" x14ac:dyDescent="0.25">
      <c r="A2981" t="s">
        <v>3339</v>
      </c>
      <c r="B2981" s="151" t="s">
        <v>11583</v>
      </c>
      <c r="C2981" t="s">
        <v>1774</v>
      </c>
      <c r="D2981" s="1">
        <v>45177</v>
      </c>
      <c r="E2981">
        <f t="shared" si="328"/>
        <v>18</v>
      </c>
      <c r="F2981" t="s">
        <v>6</v>
      </c>
      <c r="G2981">
        <v>620</v>
      </c>
      <c r="H2981">
        <f t="shared" si="327"/>
        <v>62</v>
      </c>
      <c r="I2981" t="s">
        <v>7</v>
      </c>
      <c r="J2981" t="s">
        <v>8</v>
      </c>
      <c r="K2981" t="s">
        <v>8</v>
      </c>
      <c r="L2981" t="s">
        <v>8</v>
      </c>
      <c r="M2981" t="s">
        <v>6</v>
      </c>
      <c r="N2981" t="str">
        <f t="shared" si="329"/>
        <v>M</v>
      </c>
      <c r="O2981" t="s">
        <v>8</v>
      </c>
      <c r="P2981" t="s">
        <v>8</v>
      </c>
      <c r="Q2981" t="s">
        <v>11</v>
      </c>
      <c r="R2981" t="s">
        <v>8</v>
      </c>
      <c r="S2981" t="str">
        <f t="shared" si="330"/>
        <v>U</v>
      </c>
      <c r="T2981" t="s">
        <v>12</v>
      </c>
      <c r="U2981">
        <v>1</v>
      </c>
      <c r="V2981" t="s">
        <v>11</v>
      </c>
      <c r="W2981" t="e">
        <f>VLOOKUP(Q2981,'PBT Tag Rates'!$B$5:$E$44,4,FALSE)</f>
        <v>#N/A</v>
      </c>
      <c r="X2981">
        <v>1</v>
      </c>
      <c r="Y2981" s="14">
        <f>IFERROR(LOOKUP(H2981,{30,43,48,53,58,63,68,73,78,83,88,93,97},{42,47,52,57,62,67,72,77,82,87,92,99,100}),999)</f>
        <v>62</v>
      </c>
      <c r="Z2981" s="17">
        <f t="shared" si="331"/>
        <v>5.5555555555555554</v>
      </c>
      <c r="AA2981" s="17">
        <f t="shared" si="332"/>
        <v>5.5555555555555554</v>
      </c>
      <c r="AB2981" s="17">
        <f t="shared" si="333"/>
        <v>11.658097686375321</v>
      </c>
      <c r="AC2981" s="17" t="s">
        <v>17654</v>
      </c>
    </row>
    <row r="2982" spans="1:29" x14ac:dyDescent="0.25">
      <c r="A2982" t="s">
        <v>3339</v>
      </c>
      <c r="B2982" s="151" t="s">
        <v>11584</v>
      </c>
      <c r="C2982" t="s">
        <v>11585</v>
      </c>
      <c r="D2982" s="1">
        <v>45177</v>
      </c>
      <c r="E2982">
        <f t="shared" si="328"/>
        <v>18</v>
      </c>
      <c r="F2982" t="s">
        <v>14</v>
      </c>
      <c r="G2982">
        <v>800</v>
      </c>
      <c r="H2982">
        <f t="shared" si="327"/>
        <v>80</v>
      </c>
      <c r="I2982" t="s">
        <v>9</v>
      </c>
      <c r="J2982">
        <v>1</v>
      </c>
      <c r="K2982" t="s">
        <v>11586</v>
      </c>
      <c r="L2982" t="s">
        <v>8</v>
      </c>
      <c r="M2982" t="s">
        <v>14</v>
      </c>
      <c r="N2982" t="str">
        <f t="shared" si="329"/>
        <v>F</v>
      </c>
      <c r="O2982" t="s">
        <v>688</v>
      </c>
      <c r="P2982" t="s">
        <v>689</v>
      </c>
      <c r="Q2982" t="s">
        <v>221</v>
      </c>
      <c r="R2982">
        <v>4</v>
      </c>
      <c r="S2982">
        <f t="shared" si="330"/>
        <v>2019</v>
      </c>
      <c r="T2982" t="s">
        <v>12</v>
      </c>
      <c r="U2982">
        <v>0.999999999999996</v>
      </c>
      <c r="V2982" t="s">
        <v>3876</v>
      </c>
      <c r="W2982">
        <f>VLOOKUP(Q2982,'PBT Tag Rates'!$B$5:$E$44,4,FALSE)</f>
        <v>0.95971980899999998</v>
      </c>
      <c r="X2982">
        <v>1</v>
      </c>
      <c r="Y2982" s="14">
        <f>IFERROR(LOOKUP(H2982,{30,43,48,53,58,63,68,73,78,83,88,93,97},{42,47,52,57,62,67,72,77,82,87,92,99,100}),999)</f>
        <v>82</v>
      </c>
      <c r="Z2982" s="17">
        <f t="shared" si="331"/>
        <v>5.5555555555555554</v>
      </c>
      <c r="AA2982" s="17">
        <f t="shared" si="332"/>
        <v>5.5555555555555554</v>
      </c>
      <c r="AB2982" s="17">
        <f t="shared" si="333"/>
        <v>11.658097686375321</v>
      </c>
      <c r="AC2982" s="17" t="s">
        <v>17654</v>
      </c>
    </row>
    <row r="2983" spans="1:29" x14ac:dyDescent="0.25">
      <c r="A2983" t="s">
        <v>3339</v>
      </c>
      <c r="B2983" s="151" t="s">
        <v>11587</v>
      </c>
      <c r="C2983" t="s">
        <v>11588</v>
      </c>
      <c r="D2983" s="1">
        <v>45177</v>
      </c>
      <c r="E2983">
        <f t="shared" si="328"/>
        <v>18</v>
      </c>
      <c r="F2983" t="s">
        <v>6</v>
      </c>
      <c r="G2983">
        <v>910</v>
      </c>
      <c r="H2983">
        <f t="shared" si="327"/>
        <v>91</v>
      </c>
      <c r="I2983" t="s">
        <v>7</v>
      </c>
      <c r="J2983" t="s">
        <v>8</v>
      </c>
      <c r="K2983" t="s">
        <v>11589</v>
      </c>
      <c r="L2983" t="s">
        <v>8</v>
      </c>
      <c r="M2983" t="s">
        <v>6</v>
      </c>
      <c r="N2983" t="str">
        <f t="shared" si="329"/>
        <v>M</v>
      </c>
      <c r="O2983" t="s">
        <v>2511</v>
      </c>
      <c r="P2983" t="s">
        <v>2512</v>
      </c>
      <c r="Q2983" t="s">
        <v>221</v>
      </c>
      <c r="R2983">
        <v>4</v>
      </c>
      <c r="S2983">
        <f t="shared" si="330"/>
        <v>2019</v>
      </c>
      <c r="T2983" t="s">
        <v>12</v>
      </c>
      <c r="U2983">
        <v>0.999999999999999</v>
      </c>
      <c r="V2983" t="s">
        <v>3346</v>
      </c>
      <c r="W2983">
        <f>VLOOKUP(Q2983,'PBT Tag Rates'!$B$5:$E$44,4,FALSE)</f>
        <v>0.95971980899999998</v>
      </c>
      <c r="X2983">
        <v>1</v>
      </c>
      <c r="Y2983" s="14">
        <f>IFERROR(LOOKUP(H2983,{30,43,48,53,58,63,68,73,78,83,88,93,97},{42,47,52,57,62,67,72,77,82,87,92,99,100}),999)</f>
        <v>92</v>
      </c>
      <c r="Z2983" s="17">
        <f t="shared" si="331"/>
        <v>5.5555555555555554</v>
      </c>
      <c r="AA2983" s="17">
        <f t="shared" si="332"/>
        <v>5.5555555555555554</v>
      </c>
      <c r="AB2983" s="17">
        <f t="shared" si="333"/>
        <v>11.658097686375321</v>
      </c>
      <c r="AC2983" s="17" t="s">
        <v>17654</v>
      </c>
    </row>
    <row r="2984" spans="1:29" x14ac:dyDescent="0.25">
      <c r="A2984" t="s">
        <v>3339</v>
      </c>
      <c r="B2984" s="151" t="s">
        <v>11590</v>
      </c>
      <c r="C2984" t="s">
        <v>1775</v>
      </c>
      <c r="D2984" s="1">
        <v>45177</v>
      </c>
      <c r="E2984">
        <f t="shared" si="328"/>
        <v>18</v>
      </c>
      <c r="F2984" t="s">
        <v>6</v>
      </c>
      <c r="G2984">
        <v>710</v>
      </c>
      <c r="H2984">
        <f t="shared" si="327"/>
        <v>71</v>
      </c>
      <c r="I2984" t="s">
        <v>9</v>
      </c>
      <c r="J2984">
        <v>1</v>
      </c>
      <c r="K2984" t="s">
        <v>8</v>
      </c>
      <c r="L2984" t="s">
        <v>8</v>
      </c>
      <c r="M2984" t="s">
        <v>6</v>
      </c>
      <c r="N2984" t="str">
        <f t="shared" si="329"/>
        <v>M</v>
      </c>
      <c r="O2984" t="s">
        <v>11591</v>
      </c>
      <c r="P2984" t="s">
        <v>11592</v>
      </c>
      <c r="Q2984" t="s">
        <v>918</v>
      </c>
      <c r="R2984">
        <v>3</v>
      </c>
      <c r="S2984">
        <f t="shared" si="330"/>
        <v>2020</v>
      </c>
      <c r="T2984" t="s">
        <v>12</v>
      </c>
      <c r="U2984">
        <v>0.99999999999999301</v>
      </c>
      <c r="V2984" t="s">
        <v>3386</v>
      </c>
      <c r="W2984">
        <f>VLOOKUP(Q2984,'PBT Tag Rates'!$B$5:$E$44,4,FALSE)</f>
        <v>0.98961045999999997</v>
      </c>
      <c r="X2984">
        <v>1</v>
      </c>
      <c r="Y2984" s="14">
        <f>IFERROR(LOOKUP(H2984,{30,43,48,53,58,63,68,73,78,83,88,93,97},{42,47,52,57,62,67,72,77,82,87,92,99,100}),999)</f>
        <v>72</v>
      </c>
      <c r="Z2984" s="17">
        <f t="shared" si="331"/>
        <v>5.5555555555555554</v>
      </c>
      <c r="AA2984" s="17">
        <f t="shared" si="332"/>
        <v>5.5555555555555554</v>
      </c>
      <c r="AB2984" s="17">
        <f t="shared" si="333"/>
        <v>11.658097686375321</v>
      </c>
      <c r="AC2984" s="17" t="s">
        <v>17654</v>
      </c>
    </row>
    <row r="2985" spans="1:29" x14ac:dyDescent="0.25">
      <c r="A2985" t="s">
        <v>3339</v>
      </c>
      <c r="B2985" s="151" t="s">
        <v>11593</v>
      </c>
      <c r="C2985" t="s">
        <v>11594</v>
      </c>
      <c r="D2985" s="1">
        <v>45177</v>
      </c>
      <c r="E2985">
        <f t="shared" si="328"/>
        <v>18</v>
      </c>
      <c r="F2985" t="s">
        <v>14</v>
      </c>
      <c r="G2985">
        <v>720</v>
      </c>
      <c r="H2985">
        <f t="shared" si="327"/>
        <v>72</v>
      </c>
      <c r="I2985" t="s">
        <v>7</v>
      </c>
      <c r="J2985" t="s">
        <v>8</v>
      </c>
      <c r="K2985" t="s">
        <v>11595</v>
      </c>
      <c r="L2985" t="s">
        <v>8</v>
      </c>
      <c r="M2985" t="s">
        <v>14</v>
      </c>
      <c r="N2985" t="str">
        <f t="shared" si="329"/>
        <v>F</v>
      </c>
      <c r="O2985" t="s">
        <v>1358</v>
      </c>
      <c r="P2985" t="s">
        <v>1359</v>
      </c>
      <c r="Q2985" t="s">
        <v>221</v>
      </c>
      <c r="R2985">
        <v>4</v>
      </c>
      <c r="S2985">
        <f t="shared" si="330"/>
        <v>2019</v>
      </c>
      <c r="T2985" t="s">
        <v>12</v>
      </c>
      <c r="U2985">
        <v>0.999999999999998</v>
      </c>
      <c r="V2985" t="s">
        <v>3396</v>
      </c>
      <c r="W2985">
        <f>VLOOKUP(Q2985,'PBT Tag Rates'!$B$5:$E$44,4,FALSE)</f>
        <v>0.95971980899999998</v>
      </c>
      <c r="X2985">
        <v>1</v>
      </c>
      <c r="Y2985" s="14">
        <f>IFERROR(LOOKUP(H2985,{30,43,48,53,58,63,68,73,78,83,88,93,97},{42,47,52,57,62,67,72,77,82,87,92,99,100}),999)</f>
        <v>72</v>
      </c>
      <c r="Z2985" s="17">
        <f t="shared" si="331"/>
        <v>5.5555555555555554</v>
      </c>
      <c r="AA2985" s="17">
        <f t="shared" si="332"/>
        <v>5.5555555555555554</v>
      </c>
      <c r="AB2985" s="17">
        <f t="shared" si="333"/>
        <v>11.658097686375321</v>
      </c>
      <c r="AC2985" s="17" t="s">
        <v>17655</v>
      </c>
    </row>
    <row r="2986" spans="1:29" x14ac:dyDescent="0.25">
      <c r="A2986" t="s">
        <v>3339</v>
      </c>
      <c r="B2986" s="151" t="s">
        <v>11596</v>
      </c>
      <c r="C2986" t="s">
        <v>1776</v>
      </c>
      <c r="D2986" s="1">
        <v>45177</v>
      </c>
      <c r="E2986">
        <f t="shared" si="328"/>
        <v>18</v>
      </c>
      <c r="F2986" t="s">
        <v>6</v>
      </c>
      <c r="G2986">
        <v>880</v>
      </c>
      <c r="H2986">
        <f t="shared" si="327"/>
        <v>88</v>
      </c>
      <c r="I2986" t="s">
        <v>7</v>
      </c>
      <c r="J2986" t="s">
        <v>8</v>
      </c>
      <c r="K2986" t="s">
        <v>11597</v>
      </c>
      <c r="L2986" t="s">
        <v>8</v>
      </c>
      <c r="M2986" t="s">
        <v>14</v>
      </c>
      <c r="N2986" t="str">
        <f t="shared" si="329"/>
        <v>F</v>
      </c>
      <c r="O2986" t="s">
        <v>8</v>
      </c>
      <c r="P2986" t="s">
        <v>8</v>
      </c>
      <c r="Q2986" t="s">
        <v>11</v>
      </c>
      <c r="R2986" t="s">
        <v>8</v>
      </c>
      <c r="S2986" t="str">
        <f t="shared" si="330"/>
        <v>U</v>
      </c>
      <c r="T2986" t="s">
        <v>12</v>
      </c>
      <c r="U2986">
        <v>1</v>
      </c>
      <c r="V2986" t="s">
        <v>11</v>
      </c>
      <c r="W2986" t="e">
        <f>VLOOKUP(Q2986,'PBT Tag Rates'!$B$5:$E$44,4,FALSE)</f>
        <v>#N/A</v>
      </c>
      <c r="X2986">
        <v>1</v>
      </c>
      <c r="Y2986" s="14">
        <f>IFERROR(LOOKUP(H2986,{30,43,48,53,58,63,68,73,78,83,88,93,97},{42,47,52,57,62,67,72,77,82,87,92,99,100}),999)</f>
        <v>92</v>
      </c>
      <c r="Z2986" s="17">
        <f t="shared" si="331"/>
        <v>5.5555555555555554</v>
      </c>
      <c r="AA2986" s="17">
        <f t="shared" si="332"/>
        <v>5.5555555555555554</v>
      </c>
      <c r="AB2986" s="17">
        <f t="shared" si="333"/>
        <v>11.658097686375321</v>
      </c>
      <c r="AC2986" s="17" t="s">
        <v>17654</v>
      </c>
    </row>
    <row r="2987" spans="1:29" x14ac:dyDescent="0.25">
      <c r="A2987" t="s">
        <v>3339</v>
      </c>
      <c r="B2987" s="151" t="s">
        <v>11598</v>
      </c>
      <c r="C2987" t="s">
        <v>11599</v>
      </c>
      <c r="D2987" s="1">
        <v>45177</v>
      </c>
      <c r="E2987">
        <f t="shared" si="328"/>
        <v>18</v>
      </c>
      <c r="F2987" t="s">
        <v>14</v>
      </c>
      <c r="G2987">
        <v>760</v>
      </c>
      <c r="H2987">
        <f t="shared" si="327"/>
        <v>76</v>
      </c>
      <c r="I2987" t="s">
        <v>7</v>
      </c>
      <c r="J2987" t="s">
        <v>8</v>
      </c>
      <c r="K2987" t="s">
        <v>11600</v>
      </c>
      <c r="L2987" t="s">
        <v>8</v>
      </c>
      <c r="M2987" t="s">
        <v>14</v>
      </c>
      <c r="N2987" t="str">
        <f t="shared" si="329"/>
        <v>F</v>
      </c>
      <c r="O2987" t="s">
        <v>620</v>
      </c>
      <c r="P2987" t="s">
        <v>621</v>
      </c>
      <c r="Q2987" t="s">
        <v>221</v>
      </c>
      <c r="R2987">
        <v>4</v>
      </c>
      <c r="S2987">
        <f t="shared" si="330"/>
        <v>2019</v>
      </c>
      <c r="T2987" t="s">
        <v>12</v>
      </c>
      <c r="U2987">
        <v>1</v>
      </c>
      <c r="V2987" t="s">
        <v>3346</v>
      </c>
      <c r="W2987">
        <f>VLOOKUP(Q2987,'PBT Tag Rates'!$B$5:$E$44,4,FALSE)</f>
        <v>0.95971980899999998</v>
      </c>
      <c r="X2987">
        <v>1</v>
      </c>
      <c r="Y2987" s="14">
        <f>IFERROR(LOOKUP(H2987,{30,43,48,53,58,63,68,73,78,83,88,93,97},{42,47,52,57,62,67,72,77,82,87,92,99,100}),999)</f>
        <v>77</v>
      </c>
      <c r="Z2987" s="17">
        <f t="shared" si="331"/>
        <v>5.5555555555555554</v>
      </c>
      <c r="AA2987" s="17">
        <f t="shared" si="332"/>
        <v>5.5555555555555554</v>
      </c>
      <c r="AB2987" s="17">
        <f t="shared" si="333"/>
        <v>11.658097686375321</v>
      </c>
      <c r="AC2987" s="17" t="s">
        <v>17654</v>
      </c>
    </row>
    <row r="2988" spans="1:29" x14ac:dyDescent="0.25">
      <c r="A2988" t="s">
        <v>3339</v>
      </c>
      <c r="B2988" s="151" t="s">
        <v>11601</v>
      </c>
      <c r="C2988" t="s">
        <v>1777</v>
      </c>
      <c r="D2988" s="1">
        <v>45177</v>
      </c>
      <c r="E2988">
        <f t="shared" si="328"/>
        <v>18</v>
      </c>
      <c r="F2988" t="s">
        <v>14</v>
      </c>
      <c r="G2988">
        <v>760</v>
      </c>
      <c r="H2988">
        <f t="shared" si="327"/>
        <v>76</v>
      </c>
      <c r="I2988" t="s">
        <v>7</v>
      </c>
      <c r="J2988" t="s">
        <v>8</v>
      </c>
      <c r="K2988" t="s">
        <v>11602</v>
      </c>
      <c r="L2988" t="s">
        <v>8</v>
      </c>
      <c r="M2988" t="s">
        <v>14</v>
      </c>
      <c r="N2988" t="str">
        <f t="shared" si="329"/>
        <v>F</v>
      </c>
      <c r="O2988" t="s">
        <v>953</v>
      </c>
      <c r="P2988" t="s">
        <v>954</v>
      </c>
      <c r="Q2988" t="s">
        <v>221</v>
      </c>
      <c r="R2988">
        <v>4</v>
      </c>
      <c r="S2988">
        <f t="shared" si="330"/>
        <v>2019</v>
      </c>
      <c r="T2988" t="s">
        <v>12</v>
      </c>
      <c r="U2988">
        <v>0.999999999999998</v>
      </c>
      <c r="V2988" t="s">
        <v>3396</v>
      </c>
      <c r="W2988">
        <f>VLOOKUP(Q2988,'PBT Tag Rates'!$B$5:$E$44,4,FALSE)</f>
        <v>0.95971980899999998</v>
      </c>
      <c r="X2988">
        <v>1</v>
      </c>
      <c r="Y2988" s="14">
        <f>IFERROR(LOOKUP(H2988,{30,43,48,53,58,63,68,73,78,83,88,93,97},{42,47,52,57,62,67,72,77,82,87,92,99,100}),999)</f>
        <v>77</v>
      </c>
      <c r="Z2988" s="17">
        <f t="shared" si="331"/>
        <v>5.5555555555555554</v>
      </c>
      <c r="AA2988" s="17">
        <f t="shared" si="332"/>
        <v>5.5555555555555554</v>
      </c>
      <c r="AB2988" s="17">
        <f t="shared" si="333"/>
        <v>11.658097686375321</v>
      </c>
      <c r="AC2988" s="17" t="s">
        <v>17655</v>
      </c>
    </row>
    <row r="2989" spans="1:29" x14ac:dyDescent="0.25">
      <c r="A2989" t="s">
        <v>3339</v>
      </c>
      <c r="B2989" s="151" t="s">
        <v>11603</v>
      </c>
      <c r="C2989" t="s">
        <v>11604</v>
      </c>
      <c r="D2989" s="1">
        <v>45177</v>
      </c>
      <c r="E2989">
        <f t="shared" si="328"/>
        <v>18</v>
      </c>
      <c r="F2989" t="s">
        <v>6</v>
      </c>
      <c r="G2989">
        <v>730</v>
      </c>
      <c r="H2989">
        <f t="shared" si="327"/>
        <v>73</v>
      </c>
      <c r="I2989" t="s">
        <v>7</v>
      </c>
      <c r="J2989" t="s">
        <v>8</v>
      </c>
      <c r="K2989" t="s">
        <v>11605</v>
      </c>
      <c r="L2989" t="s">
        <v>8</v>
      </c>
      <c r="M2989" t="s">
        <v>6</v>
      </c>
      <c r="N2989" t="str">
        <f t="shared" si="329"/>
        <v>M</v>
      </c>
      <c r="O2989" t="s">
        <v>1790</v>
      </c>
      <c r="P2989" t="s">
        <v>1791</v>
      </c>
      <c r="Q2989" t="s">
        <v>221</v>
      </c>
      <c r="R2989">
        <v>4</v>
      </c>
      <c r="S2989">
        <f t="shared" si="330"/>
        <v>2019</v>
      </c>
      <c r="T2989" t="s">
        <v>12</v>
      </c>
      <c r="U2989">
        <v>0.999999999999996</v>
      </c>
      <c r="V2989" t="s">
        <v>3346</v>
      </c>
      <c r="W2989">
        <f>VLOOKUP(Q2989,'PBT Tag Rates'!$B$5:$E$44,4,FALSE)</f>
        <v>0.95971980899999998</v>
      </c>
      <c r="X2989">
        <v>1</v>
      </c>
      <c r="Y2989" s="14">
        <f>IFERROR(LOOKUP(H2989,{30,43,48,53,58,63,68,73,78,83,88,93,97},{42,47,52,57,62,67,72,77,82,87,92,99,100}),999)</f>
        <v>77</v>
      </c>
      <c r="Z2989" s="17">
        <f t="shared" si="331"/>
        <v>5.5555555555555554</v>
      </c>
      <c r="AA2989" s="17">
        <f t="shared" si="332"/>
        <v>5.5555555555555554</v>
      </c>
      <c r="AB2989" s="17">
        <f t="shared" si="333"/>
        <v>11.658097686375321</v>
      </c>
      <c r="AC2989" s="17" t="s">
        <v>17654</v>
      </c>
    </row>
    <row r="2990" spans="1:29" x14ac:dyDescent="0.25">
      <c r="A2990" t="s">
        <v>3339</v>
      </c>
      <c r="B2990" s="151" t="s">
        <v>11606</v>
      </c>
      <c r="C2990" t="s">
        <v>1778</v>
      </c>
      <c r="D2990" s="1">
        <v>45177</v>
      </c>
      <c r="E2990">
        <f t="shared" si="328"/>
        <v>18</v>
      </c>
      <c r="F2990" t="s">
        <v>6</v>
      </c>
      <c r="G2990">
        <v>870</v>
      </c>
      <c r="H2990">
        <f t="shared" si="327"/>
        <v>87</v>
      </c>
      <c r="I2990" t="s">
        <v>7</v>
      </c>
      <c r="J2990" t="s">
        <v>8</v>
      </c>
      <c r="K2990" t="s">
        <v>11607</v>
      </c>
      <c r="L2990" t="s">
        <v>8</v>
      </c>
      <c r="M2990" t="s">
        <v>6</v>
      </c>
      <c r="N2990" t="str">
        <f t="shared" si="329"/>
        <v>M</v>
      </c>
      <c r="O2990" t="s">
        <v>11608</v>
      </c>
      <c r="P2990" t="s">
        <v>11609</v>
      </c>
      <c r="Q2990" t="s">
        <v>281</v>
      </c>
      <c r="R2990">
        <v>4</v>
      </c>
      <c r="S2990">
        <f t="shared" si="330"/>
        <v>2019</v>
      </c>
      <c r="T2990" t="s">
        <v>12</v>
      </c>
      <c r="U2990">
        <v>0.999999999999999</v>
      </c>
      <c r="V2990" t="s">
        <v>3079</v>
      </c>
      <c r="W2990">
        <f>VLOOKUP(Q2990,'PBT Tag Rates'!$B$5:$E$44,4,FALSE)</f>
        <v>0.99705232300000002</v>
      </c>
      <c r="X2990">
        <v>1</v>
      </c>
      <c r="Y2990" s="14">
        <f>IFERROR(LOOKUP(H2990,{30,43,48,53,58,63,68,73,78,83,88,93,97},{42,47,52,57,62,67,72,77,82,87,92,99,100}),999)</f>
        <v>87</v>
      </c>
      <c r="Z2990" s="17">
        <f t="shared" si="331"/>
        <v>5.5555555555555554</v>
      </c>
      <c r="AA2990" s="17">
        <f t="shared" si="332"/>
        <v>5.5555555555555554</v>
      </c>
      <c r="AB2990" s="17">
        <f t="shared" si="333"/>
        <v>11.658097686375321</v>
      </c>
      <c r="AC2990" s="17" t="s">
        <v>17654</v>
      </c>
    </row>
    <row r="2991" spans="1:29" x14ac:dyDescent="0.25">
      <c r="A2991" t="s">
        <v>3339</v>
      </c>
      <c r="B2991" s="151" t="s">
        <v>11610</v>
      </c>
      <c r="C2991" t="s">
        <v>1779</v>
      </c>
      <c r="D2991" s="1">
        <v>45177</v>
      </c>
      <c r="E2991">
        <f t="shared" si="328"/>
        <v>18</v>
      </c>
      <c r="F2991" t="s">
        <v>14</v>
      </c>
      <c r="G2991">
        <v>760</v>
      </c>
      <c r="H2991">
        <f t="shared" si="327"/>
        <v>76</v>
      </c>
      <c r="I2991" t="s">
        <v>7</v>
      </c>
      <c r="J2991" t="s">
        <v>8</v>
      </c>
      <c r="K2991" t="s">
        <v>11611</v>
      </c>
      <c r="L2991" t="s">
        <v>8</v>
      </c>
      <c r="M2991" t="s">
        <v>14</v>
      </c>
      <c r="N2991" t="str">
        <f t="shared" si="329"/>
        <v>F</v>
      </c>
      <c r="O2991" t="s">
        <v>1277</v>
      </c>
      <c r="P2991" t="s">
        <v>11612</v>
      </c>
      <c r="Q2991" t="s">
        <v>221</v>
      </c>
      <c r="R2991">
        <v>4</v>
      </c>
      <c r="S2991">
        <f t="shared" si="330"/>
        <v>2019</v>
      </c>
      <c r="T2991" t="s">
        <v>12</v>
      </c>
      <c r="U2991">
        <v>1</v>
      </c>
      <c r="V2991" t="s">
        <v>3386</v>
      </c>
      <c r="W2991">
        <f>VLOOKUP(Q2991,'PBT Tag Rates'!$B$5:$E$44,4,FALSE)</f>
        <v>0.95971980899999998</v>
      </c>
      <c r="X2991">
        <v>1</v>
      </c>
      <c r="Y2991" s="14">
        <f>IFERROR(LOOKUP(H2991,{30,43,48,53,58,63,68,73,78,83,88,93,97},{42,47,52,57,62,67,72,77,82,87,92,99,100}),999)</f>
        <v>77</v>
      </c>
      <c r="Z2991" s="17">
        <f t="shared" si="331"/>
        <v>5.5555555555555554</v>
      </c>
      <c r="AA2991" s="17">
        <f t="shared" si="332"/>
        <v>5.5555555555555554</v>
      </c>
      <c r="AB2991" s="17">
        <f t="shared" si="333"/>
        <v>11.658097686375321</v>
      </c>
      <c r="AC2991" s="17" t="s">
        <v>17654</v>
      </c>
    </row>
    <row r="2992" spans="1:29" x14ac:dyDescent="0.25">
      <c r="A2992" t="s">
        <v>3339</v>
      </c>
      <c r="B2992" s="151" t="s">
        <v>11613</v>
      </c>
      <c r="C2992" t="s">
        <v>1782</v>
      </c>
      <c r="D2992" s="1">
        <v>45177</v>
      </c>
      <c r="E2992">
        <f t="shared" si="328"/>
        <v>18</v>
      </c>
      <c r="F2992" t="s">
        <v>6</v>
      </c>
      <c r="G2992">
        <v>580</v>
      </c>
      <c r="H2992">
        <f t="shared" si="327"/>
        <v>58</v>
      </c>
      <c r="I2992" t="s">
        <v>7</v>
      </c>
      <c r="J2992" t="s">
        <v>8</v>
      </c>
      <c r="K2992" t="s">
        <v>8</v>
      </c>
      <c r="L2992" t="s">
        <v>8</v>
      </c>
      <c r="M2992" t="s">
        <v>6</v>
      </c>
      <c r="N2992" t="str">
        <f t="shared" si="329"/>
        <v>M</v>
      </c>
      <c r="O2992" t="s">
        <v>11614</v>
      </c>
      <c r="P2992" t="s">
        <v>11615</v>
      </c>
      <c r="Q2992" t="s">
        <v>2596</v>
      </c>
      <c r="R2992">
        <v>3</v>
      </c>
      <c r="S2992">
        <f t="shared" si="330"/>
        <v>2020</v>
      </c>
      <c r="T2992" t="s">
        <v>12</v>
      </c>
      <c r="U2992">
        <v>0.999999999999998</v>
      </c>
      <c r="V2992" t="s">
        <v>3079</v>
      </c>
      <c r="W2992">
        <f>VLOOKUP(Q2992,'PBT Tag Rates'!$B$5:$E$44,4,FALSE)</f>
        <v>0.98845608500000004</v>
      </c>
      <c r="X2992">
        <v>1</v>
      </c>
      <c r="Y2992" s="14">
        <f>IFERROR(LOOKUP(H2992,{30,43,48,53,58,63,68,73,78,83,88,93,97},{42,47,52,57,62,67,72,77,82,87,92,99,100}),999)</f>
        <v>62</v>
      </c>
      <c r="Z2992" s="17">
        <f t="shared" si="331"/>
        <v>5.5555555555555554</v>
      </c>
      <c r="AA2992" s="17">
        <f t="shared" si="332"/>
        <v>5.5555555555555554</v>
      </c>
      <c r="AB2992" s="17">
        <f t="shared" si="333"/>
        <v>11.658097686375321</v>
      </c>
      <c r="AC2992" s="17" t="s">
        <v>17654</v>
      </c>
    </row>
    <row r="2993" spans="1:29" x14ac:dyDescent="0.25">
      <c r="A2993" t="s">
        <v>3339</v>
      </c>
      <c r="B2993" s="151" t="s">
        <v>11616</v>
      </c>
      <c r="C2993" t="s">
        <v>11617</v>
      </c>
      <c r="D2993" s="1">
        <v>45177</v>
      </c>
      <c r="E2993">
        <f t="shared" si="328"/>
        <v>18</v>
      </c>
      <c r="F2993" t="s">
        <v>6</v>
      </c>
      <c r="G2993">
        <v>740</v>
      </c>
      <c r="H2993">
        <f t="shared" si="327"/>
        <v>74</v>
      </c>
      <c r="I2993" t="s">
        <v>7</v>
      </c>
      <c r="J2993" t="s">
        <v>8</v>
      </c>
      <c r="K2993" t="s">
        <v>11618</v>
      </c>
      <c r="L2993" t="s">
        <v>8</v>
      </c>
      <c r="M2993" t="s">
        <v>6</v>
      </c>
      <c r="N2993" t="str">
        <f t="shared" si="329"/>
        <v>M</v>
      </c>
      <c r="O2993" t="s">
        <v>694</v>
      </c>
      <c r="P2993" t="s">
        <v>695</v>
      </c>
      <c r="Q2993" t="s">
        <v>221</v>
      </c>
      <c r="R2993">
        <v>4</v>
      </c>
      <c r="S2993">
        <f t="shared" si="330"/>
        <v>2019</v>
      </c>
      <c r="T2993" t="s">
        <v>12</v>
      </c>
      <c r="U2993">
        <v>1</v>
      </c>
      <c r="V2993" t="s">
        <v>3346</v>
      </c>
      <c r="W2993">
        <f>VLOOKUP(Q2993,'PBT Tag Rates'!$B$5:$E$44,4,FALSE)</f>
        <v>0.95971980899999998</v>
      </c>
      <c r="X2993">
        <v>1</v>
      </c>
      <c r="Y2993" s="14">
        <f>IFERROR(LOOKUP(H2993,{30,43,48,53,58,63,68,73,78,83,88,93,97},{42,47,52,57,62,67,72,77,82,87,92,99,100}),999)</f>
        <v>77</v>
      </c>
      <c r="Z2993" s="17">
        <f t="shared" si="331"/>
        <v>5.5555555555555554</v>
      </c>
      <c r="AA2993" s="17">
        <f t="shared" si="332"/>
        <v>5.5555555555555554</v>
      </c>
      <c r="AB2993" s="17">
        <f t="shared" si="333"/>
        <v>11.658097686375321</v>
      </c>
      <c r="AC2993" s="17" t="s">
        <v>17654</v>
      </c>
    </row>
    <row r="2994" spans="1:29" x14ac:dyDescent="0.25">
      <c r="A2994" t="s">
        <v>3339</v>
      </c>
      <c r="B2994" s="151" t="s">
        <v>11619</v>
      </c>
      <c r="C2994" t="s">
        <v>1783</v>
      </c>
      <c r="D2994" s="1">
        <v>45177</v>
      </c>
      <c r="E2994">
        <f t="shared" si="328"/>
        <v>18</v>
      </c>
      <c r="F2994" t="s">
        <v>6</v>
      </c>
      <c r="G2994">
        <v>730</v>
      </c>
      <c r="H2994">
        <f t="shared" si="327"/>
        <v>73</v>
      </c>
      <c r="I2994" t="s">
        <v>9</v>
      </c>
      <c r="J2994">
        <v>1</v>
      </c>
      <c r="K2994" t="s">
        <v>8</v>
      </c>
      <c r="L2994" t="s">
        <v>8</v>
      </c>
      <c r="M2994" t="s">
        <v>14</v>
      </c>
      <c r="N2994" t="str">
        <f t="shared" si="329"/>
        <v>F</v>
      </c>
      <c r="O2994" t="s">
        <v>509</v>
      </c>
      <c r="P2994" t="s">
        <v>11620</v>
      </c>
      <c r="Q2994" t="s">
        <v>221</v>
      </c>
      <c r="R2994">
        <v>4</v>
      </c>
      <c r="S2994">
        <f t="shared" si="330"/>
        <v>2019</v>
      </c>
      <c r="T2994" t="s">
        <v>12</v>
      </c>
      <c r="U2994">
        <v>1</v>
      </c>
      <c r="V2994" t="s">
        <v>3876</v>
      </c>
      <c r="W2994">
        <f>VLOOKUP(Q2994,'PBT Tag Rates'!$B$5:$E$44,4,FALSE)</f>
        <v>0.95971980899999998</v>
      </c>
      <c r="X2994">
        <v>1</v>
      </c>
      <c r="Y2994" s="14">
        <f>IFERROR(LOOKUP(H2994,{30,43,48,53,58,63,68,73,78,83,88,93,97},{42,47,52,57,62,67,72,77,82,87,92,99,100}),999)</f>
        <v>77</v>
      </c>
      <c r="Z2994" s="17">
        <f t="shared" si="331"/>
        <v>5.5555555555555554</v>
      </c>
      <c r="AA2994" s="17">
        <f t="shared" si="332"/>
        <v>5.5555555555555554</v>
      </c>
      <c r="AB2994" s="17">
        <f t="shared" si="333"/>
        <v>11.658097686375321</v>
      </c>
      <c r="AC2994" s="17" t="s">
        <v>17654</v>
      </c>
    </row>
    <row r="2995" spans="1:29" x14ac:dyDescent="0.25">
      <c r="A2995" t="s">
        <v>3339</v>
      </c>
      <c r="B2995" s="151" t="s">
        <v>11621</v>
      </c>
      <c r="C2995" t="s">
        <v>11622</v>
      </c>
      <c r="D2995" s="1">
        <v>45177</v>
      </c>
      <c r="E2995">
        <f t="shared" si="328"/>
        <v>18</v>
      </c>
      <c r="F2995" t="s">
        <v>14</v>
      </c>
      <c r="G2995">
        <v>740</v>
      </c>
      <c r="H2995">
        <f t="shared" si="327"/>
        <v>74</v>
      </c>
      <c r="I2995" t="s">
        <v>7</v>
      </c>
      <c r="J2995" t="s">
        <v>8</v>
      </c>
      <c r="K2995" t="s">
        <v>11623</v>
      </c>
      <c r="L2995" t="s">
        <v>8</v>
      </c>
      <c r="M2995" t="s">
        <v>14</v>
      </c>
      <c r="N2995" t="str">
        <f t="shared" si="329"/>
        <v>F</v>
      </c>
      <c r="O2995" t="s">
        <v>1081</v>
      </c>
      <c r="P2995" t="s">
        <v>1392</v>
      </c>
      <c r="Q2995" t="s">
        <v>221</v>
      </c>
      <c r="R2995">
        <v>4</v>
      </c>
      <c r="S2995">
        <f t="shared" si="330"/>
        <v>2019</v>
      </c>
      <c r="T2995" t="s">
        <v>12</v>
      </c>
      <c r="U2995">
        <v>1</v>
      </c>
      <c r="V2995" t="s">
        <v>3386</v>
      </c>
      <c r="W2995">
        <f>VLOOKUP(Q2995,'PBT Tag Rates'!$B$5:$E$44,4,FALSE)</f>
        <v>0.95971980899999998</v>
      </c>
      <c r="X2995">
        <v>1</v>
      </c>
      <c r="Y2995" s="14">
        <f>IFERROR(LOOKUP(H2995,{30,43,48,53,58,63,68,73,78,83,88,93,97},{42,47,52,57,62,67,72,77,82,87,92,99,100}),999)</f>
        <v>77</v>
      </c>
      <c r="Z2995" s="17">
        <f t="shared" si="331"/>
        <v>5.5555555555555554</v>
      </c>
      <c r="AA2995" s="17">
        <f t="shared" si="332"/>
        <v>5.5555555555555554</v>
      </c>
      <c r="AB2995" s="17">
        <f t="shared" si="333"/>
        <v>11.658097686375321</v>
      </c>
      <c r="AC2995" s="17" t="s">
        <v>17654</v>
      </c>
    </row>
    <row r="2996" spans="1:29" x14ac:dyDescent="0.25">
      <c r="A2996" t="s">
        <v>3339</v>
      </c>
      <c r="B2996" s="151" t="s">
        <v>11624</v>
      </c>
      <c r="C2996" t="s">
        <v>1784</v>
      </c>
      <c r="D2996" s="1">
        <v>45177</v>
      </c>
      <c r="E2996">
        <f t="shared" si="328"/>
        <v>18</v>
      </c>
      <c r="F2996" t="s">
        <v>6</v>
      </c>
      <c r="G2996">
        <v>770</v>
      </c>
      <c r="H2996">
        <f t="shared" si="327"/>
        <v>77</v>
      </c>
      <c r="I2996" t="s">
        <v>7</v>
      </c>
      <c r="J2996" t="s">
        <v>8</v>
      </c>
      <c r="K2996" t="s">
        <v>11625</v>
      </c>
      <c r="L2996" t="s">
        <v>8</v>
      </c>
      <c r="M2996" t="s">
        <v>6</v>
      </c>
      <c r="N2996" t="str">
        <f t="shared" si="329"/>
        <v>M</v>
      </c>
      <c r="O2996" t="s">
        <v>682</v>
      </c>
      <c r="P2996" t="s">
        <v>683</v>
      </c>
      <c r="Q2996" t="s">
        <v>221</v>
      </c>
      <c r="R2996">
        <v>4</v>
      </c>
      <c r="S2996">
        <f t="shared" si="330"/>
        <v>2019</v>
      </c>
      <c r="T2996" t="s">
        <v>12</v>
      </c>
      <c r="U2996">
        <v>1</v>
      </c>
      <c r="V2996" t="s">
        <v>3386</v>
      </c>
      <c r="W2996">
        <f>VLOOKUP(Q2996,'PBT Tag Rates'!$B$5:$E$44,4,FALSE)</f>
        <v>0.95971980899999998</v>
      </c>
      <c r="X2996">
        <v>1</v>
      </c>
      <c r="Y2996" s="14">
        <f>IFERROR(LOOKUP(H2996,{30,43,48,53,58,63,68,73,78,83,88,93,97},{42,47,52,57,62,67,72,77,82,87,92,99,100}),999)</f>
        <v>77</v>
      </c>
      <c r="Z2996" s="17">
        <f t="shared" si="331"/>
        <v>5.5555555555555554</v>
      </c>
      <c r="AA2996" s="17">
        <f t="shared" si="332"/>
        <v>5.5555555555555554</v>
      </c>
      <c r="AB2996" s="17">
        <f t="shared" si="333"/>
        <v>11.658097686375321</v>
      </c>
      <c r="AC2996" s="17" t="s">
        <v>17654</v>
      </c>
    </row>
    <row r="2997" spans="1:29" x14ac:dyDescent="0.25">
      <c r="A2997" t="s">
        <v>3339</v>
      </c>
      <c r="B2997" s="151" t="s">
        <v>11626</v>
      </c>
      <c r="C2997" t="s">
        <v>11627</v>
      </c>
      <c r="D2997" s="1">
        <v>45177</v>
      </c>
      <c r="E2997">
        <f t="shared" si="328"/>
        <v>18</v>
      </c>
      <c r="F2997" t="s">
        <v>6</v>
      </c>
      <c r="G2997">
        <v>770</v>
      </c>
      <c r="H2997">
        <f t="shared" si="327"/>
        <v>77</v>
      </c>
      <c r="I2997" t="s">
        <v>7</v>
      </c>
      <c r="J2997" t="s">
        <v>8</v>
      </c>
      <c r="K2997" t="s">
        <v>11628</v>
      </c>
      <c r="L2997" t="s">
        <v>8</v>
      </c>
      <c r="M2997" t="s">
        <v>6</v>
      </c>
      <c r="N2997" t="str">
        <f t="shared" si="329"/>
        <v>M</v>
      </c>
      <c r="O2997" t="s">
        <v>8</v>
      </c>
      <c r="P2997" t="s">
        <v>8</v>
      </c>
      <c r="Q2997" t="s">
        <v>11</v>
      </c>
      <c r="R2997" t="s">
        <v>8</v>
      </c>
      <c r="S2997" t="str">
        <f t="shared" si="330"/>
        <v>U</v>
      </c>
      <c r="T2997" t="s">
        <v>12</v>
      </c>
      <c r="U2997">
        <v>1</v>
      </c>
      <c r="V2997" t="s">
        <v>11</v>
      </c>
      <c r="W2997" t="e">
        <f>VLOOKUP(Q2997,'PBT Tag Rates'!$B$5:$E$44,4,FALSE)</f>
        <v>#N/A</v>
      </c>
      <c r="X2997">
        <v>1</v>
      </c>
      <c r="Y2997" s="14">
        <f>IFERROR(LOOKUP(H2997,{30,43,48,53,58,63,68,73,78,83,88,93,97},{42,47,52,57,62,67,72,77,82,87,92,99,100}),999)</f>
        <v>77</v>
      </c>
      <c r="Z2997" s="17">
        <f t="shared" si="331"/>
        <v>5.5555555555555554</v>
      </c>
      <c r="AA2997" s="17">
        <f t="shared" si="332"/>
        <v>5.5555555555555554</v>
      </c>
      <c r="AB2997" s="17">
        <f t="shared" si="333"/>
        <v>11.658097686375321</v>
      </c>
      <c r="AC2997" s="17" t="s">
        <v>17654</v>
      </c>
    </row>
    <row r="2998" spans="1:29" x14ac:dyDescent="0.25">
      <c r="A2998" t="s">
        <v>3339</v>
      </c>
      <c r="B2998" s="151" t="s">
        <v>11629</v>
      </c>
      <c r="C2998" t="s">
        <v>1787</v>
      </c>
      <c r="D2998" s="1">
        <v>45177</v>
      </c>
      <c r="E2998">
        <f t="shared" si="328"/>
        <v>18</v>
      </c>
      <c r="F2998" t="s">
        <v>14</v>
      </c>
      <c r="G2998">
        <v>710</v>
      </c>
      <c r="H2998">
        <f t="shared" si="327"/>
        <v>71</v>
      </c>
      <c r="I2998" t="s">
        <v>9</v>
      </c>
      <c r="J2998">
        <v>1</v>
      </c>
      <c r="K2998" t="s">
        <v>8</v>
      </c>
      <c r="L2998" t="s">
        <v>8</v>
      </c>
      <c r="M2998" t="s">
        <v>14</v>
      </c>
      <c r="N2998" t="str">
        <f t="shared" si="329"/>
        <v>F</v>
      </c>
      <c r="O2998" t="s">
        <v>5007</v>
      </c>
      <c r="P2998" t="s">
        <v>5008</v>
      </c>
      <c r="Q2998" t="s">
        <v>221</v>
      </c>
      <c r="R2998">
        <v>4</v>
      </c>
      <c r="S2998">
        <f t="shared" si="330"/>
        <v>2019</v>
      </c>
      <c r="T2998" t="s">
        <v>12</v>
      </c>
      <c r="U2998">
        <v>1</v>
      </c>
      <c r="V2998" t="s">
        <v>3363</v>
      </c>
      <c r="W2998">
        <f>VLOOKUP(Q2998,'PBT Tag Rates'!$B$5:$E$44,4,FALSE)</f>
        <v>0.95971980899999998</v>
      </c>
      <c r="X2998">
        <v>1</v>
      </c>
      <c r="Y2998" s="14">
        <f>IFERROR(LOOKUP(H2998,{30,43,48,53,58,63,68,73,78,83,88,93,97},{42,47,52,57,62,67,72,77,82,87,92,99,100}),999)</f>
        <v>72</v>
      </c>
      <c r="Z2998" s="17">
        <f t="shared" si="331"/>
        <v>5.5555555555555554</v>
      </c>
      <c r="AA2998" s="17">
        <f t="shared" si="332"/>
        <v>5.5555555555555554</v>
      </c>
      <c r="AB2998" s="17">
        <f t="shared" si="333"/>
        <v>11.658097686375321</v>
      </c>
      <c r="AC2998" s="17" t="s">
        <v>17654</v>
      </c>
    </row>
    <row r="2999" spans="1:29" x14ac:dyDescent="0.25">
      <c r="A2999" t="s">
        <v>3339</v>
      </c>
      <c r="B2999" s="151" t="s">
        <v>11630</v>
      </c>
      <c r="C2999" t="s">
        <v>11631</v>
      </c>
      <c r="D2999" s="1">
        <v>45177</v>
      </c>
      <c r="E2999">
        <f t="shared" si="328"/>
        <v>18</v>
      </c>
      <c r="F2999" t="s">
        <v>6</v>
      </c>
      <c r="G2999">
        <v>710</v>
      </c>
      <c r="H2999">
        <f t="shared" si="327"/>
        <v>71</v>
      </c>
      <c r="I2999" t="s">
        <v>7</v>
      </c>
      <c r="J2999" t="s">
        <v>8</v>
      </c>
      <c r="K2999" t="s">
        <v>11632</v>
      </c>
      <c r="L2999" t="s">
        <v>8</v>
      </c>
      <c r="M2999" t="s">
        <v>6</v>
      </c>
      <c r="N2999" t="str">
        <f t="shared" si="329"/>
        <v>M</v>
      </c>
      <c r="O2999" t="s">
        <v>1020</v>
      </c>
      <c r="P2999" t="s">
        <v>1021</v>
      </c>
      <c r="Q2999" t="s">
        <v>281</v>
      </c>
      <c r="R2999">
        <v>4</v>
      </c>
      <c r="S2999">
        <f t="shared" si="330"/>
        <v>2019</v>
      </c>
      <c r="T2999" t="s">
        <v>12</v>
      </c>
      <c r="U2999">
        <v>0.999999999999999</v>
      </c>
      <c r="V2999" t="s">
        <v>3169</v>
      </c>
      <c r="W2999">
        <f>VLOOKUP(Q2999,'PBT Tag Rates'!$B$5:$E$44,4,FALSE)</f>
        <v>0.99705232300000002</v>
      </c>
      <c r="X2999">
        <v>1</v>
      </c>
      <c r="Y2999" s="14">
        <f>IFERROR(LOOKUP(H2999,{30,43,48,53,58,63,68,73,78,83,88,93,97},{42,47,52,57,62,67,72,77,82,87,92,99,100}),999)</f>
        <v>72</v>
      </c>
      <c r="Z2999" s="17">
        <f t="shared" si="331"/>
        <v>5.5555555555555554</v>
      </c>
      <c r="AA2999" s="17">
        <f t="shared" si="332"/>
        <v>5.5555555555555554</v>
      </c>
      <c r="AB2999" s="17">
        <f t="shared" si="333"/>
        <v>11.658097686375321</v>
      </c>
      <c r="AC2999" s="17" t="s">
        <v>17654</v>
      </c>
    </row>
    <row r="3000" spans="1:29" x14ac:dyDescent="0.25">
      <c r="A3000" t="s">
        <v>3339</v>
      </c>
      <c r="B3000" s="151" t="s">
        <v>11633</v>
      </c>
      <c r="C3000" t="s">
        <v>11634</v>
      </c>
      <c r="D3000" s="1">
        <v>45177</v>
      </c>
      <c r="E3000">
        <f t="shared" si="328"/>
        <v>18</v>
      </c>
      <c r="F3000" t="s">
        <v>6</v>
      </c>
      <c r="G3000">
        <v>830</v>
      </c>
      <c r="H3000">
        <f t="shared" si="327"/>
        <v>83</v>
      </c>
      <c r="I3000" t="s">
        <v>9</v>
      </c>
      <c r="J3000">
        <v>1</v>
      </c>
      <c r="K3000" t="s">
        <v>11635</v>
      </c>
      <c r="L3000" t="s">
        <v>8</v>
      </c>
      <c r="M3000" t="s">
        <v>6</v>
      </c>
      <c r="N3000" t="str">
        <f t="shared" si="329"/>
        <v>M</v>
      </c>
      <c r="O3000" t="s">
        <v>2467</v>
      </c>
      <c r="P3000" t="s">
        <v>2647</v>
      </c>
      <c r="Q3000" t="s">
        <v>15</v>
      </c>
      <c r="R3000">
        <v>5</v>
      </c>
      <c r="S3000">
        <f t="shared" si="330"/>
        <v>2018</v>
      </c>
      <c r="T3000" t="s">
        <v>12</v>
      </c>
      <c r="U3000">
        <v>1</v>
      </c>
      <c r="V3000" t="s">
        <v>3951</v>
      </c>
      <c r="W3000">
        <f>VLOOKUP(Q3000,'PBT Tag Rates'!$B$5:$E$44,4,FALSE)</f>
        <v>0.80551598400000002</v>
      </c>
      <c r="X3000">
        <v>1</v>
      </c>
      <c r="Y3000" s="14">
        <f>IFERROR(LOOKUP(H3000,{30,43,48,53,58,63,68,73,78,83,88,93,97},{42,47,52,57,62,67,72,77,82,87,92,99,100}),999)</f>
        <v>87</v>
      </c>
      <c r="Z3000" s="17">
        <f t="shared" si="331"/>
        <v>5.5555555555555554</v>
      </c>
      <c r="AA3000" s="17">
        <f t="shared" si="332"/>
        <v>5.5555555555555554</v>
      </c>
      <c r="AB3000" s="17">
        <f t="shared" si="333"/>
        <v>11.658097686375321</v>
      </c>
      <c r="AC3000" s="17" t="s">
        <v>17655</v>
      </c>
    </row>
    <row r="3001" spans="1:29" x14ac:dyDescent="0.25">
      <c r="A3001" t="s">
        <v>3339</v>
      </c>
      <c r="B3001" s="151" t="s">
        <v>11636</v>
      </c>
      <c r="C3001" t="s">
        <v>1788</v>
      </c>
      <c r="D3001" s="1">
        <v>45177</v>
      </c>
      <c r="E3001">
        <f t="shared" si="328"/>
        <v>18</v>
      </c>
      <c r="F3001" t="s">
        <v>6</v>
      </c>
      <c r="G3001">
        <v>810</v>
      </c>
      <c r="H3001">
        <f t="shared" si="327"/>
        <v>81</v>
      </c>
      <c r="I3001" t="s">
        <v>9</v>
      </c>
      <c r="J3001">
        <v>1</v>
      </c>
      <c r="K3001" t="s">
        <v>11637</v>
      </c>
      <c r="L3001" t="s">
        <v>8</v>
      </c>
      <c r="M3001" t="s">
        <v>14</v>
      </c>
      <c r="N3001" t="str">
        <f t="shared" si="329"/>
        <v>F</v>
      </c>
      <c r="O3001" t="s">
        <v>737</v>
      </c>
      <c r="P3001" t="s">
        <v>2652</v>
      </c>
      <c r="Q3001" t="s">
        <v>221</v>
      </c>
      <c r="R3001">
        <v>4</v>
      </c>
      <c r="S3001">
        <f t="shared" si="330"/>
        <v>2019</v>
      </c>
      <c r="T3001" t="s">
        <v>12</v>
      </c>
      <c r="U3001">
        <v>0.999999999999998</v>
      </c>
      <c r="V3001" t="s">
        <v>3386</v>
      </c>
      <c r="W3001">
        <f>VLOOKUP(Q3001,'PBT Tag Rates'!$B$5:$E$44,4,FALSE)</f>
        <v>0.95971980899999998</v>
      </c>
      <c r="X3001">
        <v>1</v>
      </c>
      <c r="Y3001" s="14">
        <f>IFERROR(LOOKUP(H3001,{30,43,48,53,58,63,68,73,78,83,88,93,97},{42,47,52,57,62,67,72,77,82,87,92,99,100}),999)</f>
        <v>82</v>
      </c>
      <c r="Z3001" s="17">
        <f t="shared" si="331"/>
        <v>5.5555555555555554</v>
      </c>
      <c r="AA3001" s="17">
        <f t="shared" si="332"/>
        <v>5.5555555555555554</v>
      </c>
      <c r="AB3001" s="17">
        <f t="shared" si="333"/>
        <v>11.658097686375321</v>
      </c>
      <c r="AC3001" s="17" t="s">
        <v>17654</v>
      </c>
    </row>
    <row r="3002" spans="1:29" x14ac:dyDescent="0.25">
      <c r="A3002" t="s">
        <v>3339</v>
      </c>
      <c r="B3002" s="151" t="s">
        <v>11638</v>
      </c>
      <c r="C3002" t="s">
        <v>11639</v>
      </c>
      <c r="D3002" s="1">
        <v>45177</v>
      </c>
      <c r="E3002">
        <f t="shared" si="328"/>
        <v>18</v>
      </c>
      <c r="F3002" t="s">
        <v>14</v>
      </c>
      <c r="G3002">
        <v>760</v>
      </c>
      <c r="H3002">
        <f t="shared" si="327"/>
        <v>76</v>
      </c>
      <c r="I3002" t="s">
        <v>7</v>
      </c>
      <c r="J3002" t="s">
        <v>8</v>
      </c>
      <c r="K3002" t="s">
        <v>11640</v>
      </c>
      <c r="L3002" t="s">
        <v>8</v>
      </c>
      <c r="M3002" t="s">
        <v>14</v>
      </c>
      <c r="N3002" t="str">
        <f t="shared" si="329"/>
        <v>F</v>
      </c>
      <c r="O3002" t="s">
        <v>2922</v>
      </c>
      <c r="P3002" t="s">
        <v>11641</v>
      </c>
      <c r="Q3002" t="s">
        <v>221</v>
      </c>
      <c r="R3002">
        <v>4</v>
      </c>
      <c r="S3002">
        <f t="shared" si="330"/>
        <v>2019</v>
      </c>
      <c r="T3002" t="s">
        <v>12</v>
      </c>
      <c r="U3002">
        <v>1</v>
      </c>
      <c r="V3002" t="s">
        <v>3346</v>
      </c>
      <c r="W3002">
        <f>VLOOKUP(Q3002,'PBT Tag Rates'!$B$5:$E$44,4,FALSE)</f>
        <v>0.95971980899999998</v>
      </c>
      <c r="X3002">
        <v>1</v>
      </c>
      <c r="Y3002" s="14">
        <f>IFERROR(LOOKUP(H3002,{30,43,48,53,58,63,68,73,78,83,88,93,97},{42,47,52,57,62,67,72,77,82,87,92,99,100}),999)</f>
        <v>77</v>
      </c>
      <c r="Z3002" s="17">
        <f t="shared" si="331"/>
        <v>5.5555555555555554</v>
      </c>
      <c r="AA3002" s="17">
        <f t="shared" si="332"/>
        <v>5.5555555555555554</v>
      </c>
      <c r="AB3002" s="17">
        <f t="shared" si="333"/>
        <v>11.658097686375321</v>
      </c>
      <c r="AC3002" s="17" t="s">
        <v>17654</v>
      </c>
    </row>
    <row r="3003" spans="1:29" x14ac:dyDescent="0.25">
      <c r="A3003" t="s">
        <v>3339</v>
      </c>
      <c r="B3003" s="151" t="s">
        <v>11642</v>
      </c>
      <c r="C3003" t="s">
        <v>1789</v>
      </c>
      <c r="D3003" s="1">
        <v>45177</v>
      </c>
      <c r="E3003">
        <f t="shared" si="328"/>
        <v>18</v>
      </c>
      <c r="F3003" t="s">
        <v>6</v>
      </c>
      <c r="G3003">
        <v>780</v>
      </c>
      <c r="H3003">
        <f t="shared" si="327"/>
        <v>78</v>
      </c>
      <c r="I3003" t="s">
        <v>7</v>
      </c>
      <c r="J3003" t="s">
        <v>8</v>
      </c>
      <c r="K3003" t="s">
        <v>11643</v>
      </c>
      <c r="L3003" t="s">
        <v>8</v>
      </c>
      <c r="M3003" t="s">
        <v>6</v>
      </c>
      <c r="N3003" t="str">
        <f t="shared" si="329"/>
        <v>M</v>
      </c>
      <c r="O3003" t="s">
        <v>11644</v>
      </c>
      <c r="P3003" t="s">
        <v>11645</v>
      </c>
      <c r="Q3003" t="s">
        <v>918</v>
      </c>
      <c r="R3003">
        <v>3</v>
      </c>
      <c r="S3003">
        <f t="shared" si="330"/>
        <v>2020</v>
      </c>
      <c r="T3003" t="s">
        <v>12</v>
      </c>
      <c r="U3003">
        <v>1</v>
      </c>
      <c r="V3003" t="s">
        <v>3363</v>
      </c>
      <c r="W3003">
        <f>VLOOKUP(Q3003,'PBT Tag Rates'!$B$5:$E$44,4,FALSE)</f>
        <v>0.98961045999999997</v>
      </c>
      <c r="X3003">
        <v>1</v>
      </c>
      <c r="Y3003" s="14">
        <f>IFERROR(LOOKUP(H3003,{30,43,48,53,58,63,68,73,78,83,88,93,97},{42,47,52,57,62,67,72,77,82,87,92,99,100}),999)</f>
        <v>82</v>
      </c>
      <c r="Z3003" s="17">
        <f t="shared" si="331"/>
        <v>5.5555555555555554</v>
      </c>
      <c r="AA3003" s="17">
        <f t="shared" si="332"/>
        <v>5.5555555555555554</v>
      </c>
      <c r="AB3003" s="17">
        <f t="shared" si="333"/>
        <v>11.658097686375321</v>
      </c>
      <c r="AC3003" s="17" t="s">
        <v>17654</v>
      </c>
    </row>
    <row r="3004" spans="1:29" x14ac:dyDescent="0.25">
      <c r="A3004" t="s">
        <v>3339</v>
      </c>
      <c r="B3004" s="151" t="s">
        <v>11646</v>
      </c>
      <c r="C3004" t="s">
        <v>1792</v>
      </c>
      <c r="D3004" s="1">
        <v>45177</v>
      </c>
      <c r="E3004">
        <f t="shared" si="328"/>
        <v>18</v>
      </c>
      <c r="F3004" t="s">
        <v>6</v>
      </c>
      <c r="G3004">
        <v>820</v>
      </c>
      <c r="H3004">
        <f t="shared" si="327"/>
        <v>82</v>
      </c>
      <c r="I3004" t="s">
        <v>7</v>
      </c>
      <c r="J3004" t="s">
        <v>8</v>
      </c>
      <c r="K3004" t="s">
        <v>11647</v>
      </c>
      <c r="L3004" t="s">
        <v>8</v>
      </c>
      <c r="M3004" t="s">
        <v>6</v>
      </c>
      <c r="N3004" t="str">
        <f t="shared" si="329"/>
        <v>M</v>
      </c>
      <c r="O3004" t="s">
        <v>1133</v>
      </c>
      <c r="P3004" t="s">
        <v>1176</v>
      </c>
      <c r="Q3004" t="s">
        <v>221</v>
      </c>
      <c r="R3004">
        <v>4</v>
      </c>
      <c r="S3004">
        <f t="shared" si="330"/>
        <v>2019</v>
      </c>
      <c r="T3004" t="s">
        <v>12</v>
      </c>
      <c r="U3004">
        <v>0.999999999999999</v>
      </c>
      <c r="V3004" t="s">
        <v>3346</v>
      </c>
      <c r="W3004">
        <f>VLOOKUP(Q3004,'PBT Tag Rates'!$B$5:$E$44,4,FALSE)</f>
        <v>0.95971980899999998</v>
      </c>
      <c r="X3004">
        <v>1</v>
      </c>
      <c r="Y3004" s="14">
        <f>IFERROR(LOOKUP(H3004,{30,43,48,53,58,63,68,73,78,83,88,93,97},{42,47,52,57,62,67,72,77,82,87,92,99,100}),999)</f>
        <v>82</v>
      </c>
      <c r="Z3004" s="17">
        <f t="shared" si="331"/>
        <v>5.5555555555555554</v>
      </c>
      <c r="AA3004" s="17">
        <f t="shared" si="332"/>
        <v>5.5555555555555554</v>
      </c>
      <c r="AB3004" s="17">
        <f t="shared" si="333"/>
        <v>11.658097686375321</v>
      </c>
      <c r="AC3004" s="17" t="s">
        <v>17654</v>
      </c>
    </row>
    <row r="3005" spans="1:29" x14ac:dyDescent="0.25">
      <c r="A3005" t="s">
        <v>3339</v>
      </c>
      <c r="B3005" s="151" t="s">
        <v>11648</v>
      </c>
      <c r="C3005" t="s">
        <v>11649</v>
      </c>
      <c r="D3005" s="1">
        <v>45177</v>
      </c>
      <c r="E3005">
        <f t="shared" si="328"/>
        <v>18</v>
      </c>
      <c r="F3005" t="s">
        <v>14</v>
      </c>
      <c r="G3005">
        <v>740</v>
      </c>
      <c r="H3005">
        <f t="shared" si="327"/>
        <v>74</v>
      </c>
      <c r="I3005" t="s">
        <v>7</v>
      </c>
      <c r="J3005" t="s">
        <v>8</v>
      </c>
      <c r="K3005" t="s">
        <v>11650</v>
      </c>
      <c r="L3005" t="s">
        <v>8</v>
      </c>
      <c r="M3005" t="s">
        <v>14</v>
      </c>
      <c r="N3005" t="str">
        <f t="shared" si="329"/>
        <v>F</v>
      </c>
      <c r="O3005" t="s">
        <v>2606</v>
      </c>
      <c r="P3005" t="s">
        <v>2607</v>
      </c>
      <c r="Q3005" t="s">
        <v>221</v>
      </c>
      <c r="R3005">
        <v>4</v>
      </c>
      <c r="S3005">
        <f t="shared" si="330"/>
        <v>2019</v>
      </c>
      <c r="T3005" t="s">
        <v>12</v>
      </c>
      <c r="U3005">
        <v>1</v>
      </c>
      <c r="V3005" t="s">
        <v>3386</v>
      </c>
      <c r="W3005">
        <f>VLOOKUP(Q3005,'PBT Tag Rates'!$B$5:$E$44,4,FALSE)</f>
        <v>0.95971980899999998</v>
      </c>
      <c r="X3005">
        <v>1</v>
      </c>
      <c r="Y3005" s="14">
        <f>IFERROR(LOOKUP(H3005,{30,43,48,53,58,63,68,73,78,83,88,93,97},{42,47,52,57,62,67,72,77,82,87,92,99,100}),999)</f>
        <v>77</v>
      </c>
      <c r="Z3005" s="17">
        <f t="shared" si="331"/>
        <v>5.5555555555555554</v>
      </c>
      <c r="AA3005" s="17">
        <f t="shared" si="332"/>
        <v>5.5555555555555554</v>
      </c>
      <c r="AB3005" s="17">
        <f t="shared" si="333"/>
        <v>11.658097686375321</v>
      </c>
      <c r="AC3005" s="17" t="s">
        <v>17654</v>
      </c>
    </row>
    <row r="3006" spans="1:29" x14ac:dyDescent="0.25">
      <c r="A3006" t="s">
        <v>3339</v>
      </c>
      <c r="B3006" s="151" t="s">
        <v>11651</v>
      </c>
      <c r="C3006" t="s">
        <v>1795</v>
      </c>
      <c r="D3006" s="1">
        <v>45177</v>
      </c>
      <c r="E3006">
        <f t="shared" si="328"/>
        <v>18</v>
      </c>
      <c r="F3006" t="s">
        <v>14</v>
      </c>
      <c r="G3006">
        <v>780</v>
      </c>
      <c r="H3006">
        <f t="shared" si="327"/>
        <v>78</v>
      </c>
      <c r="I3006" t="s">
        <v>9</v>
      </c>
      <c r="J3006">
        <v>1</v>
      </c>
      <c r="K3006" t="s">
        <v>8</v>
      </c>
      <c r="L3006" t="s">
        <v>8</v>
      </c>
      <c r="M3006" t="s">
        <v>14</v>
      </c>
      <c r="N3006" t="str">
        <f t="shared" si="329"/>
        <v>F</v>
      </c>
      <c r="O3006" t="s">
        <v>630</v>
      </c>
      <c r="P3006" t="s">
        <v>631</v>
      </c>
      <c r="Q3006" t="s">
        <v>221</v>
      </c>
      <c r="R3006">
        <v>4</v>
      </c>
      <c r="S3006">
        <f t="shared" si="330"/>
        <v>2019</v>
      </c>
      <c r="T3006" t="s">
        <v>12</v>
      </c>
      <c r="U3006">
        <v>1</v>
      </c>
      <c r="V3006" t="s">
        <v>3951</v>
      </c>
      <c r="W3006">
        <f>VLOOKUP(Q3006,'PBT Tag Rates'!$B$5:$E$44,4,FALSE)</f>
        <v>0.95971980899999998</v>
      </c>
      <c r="X3006">
        <v>1</v>
      </c>
      <c r="Y3006" s="14">
        <f>IFERROR(LOOKUP(H3006,{30,43,48,53,58,63,68,73,78,83,88,93,97},{42,47,52,57,62,67,72,77,82,87,92,99,100}),999)</f>
        <v>82</v>
      </c>
      <c r="Z3006" s="17">
        <f t="shared" si="331"/>
        <v>5.5555555555555554</v>
      </c>
      <c r="AA3006" s="17">
        <f t="shared" si="332"/>
        <v>5.5555555555555554</v>
      </c>
      <c r="AB3006" s="17">
        <f t="shared" si="333"/>
        <v>11.658097686375321</v>
      </c>
      <c r="AC3006" s="17" t="s">
        <v>17655</v>
      </c>
    </row>
    <row r="3007" spans="1:29" x14ac:dyDescent="0.25">
      <c r="A3007" t="s">
        <v>3339</v>
      </c>
      <c r="B3007" s="151" t="s">
        <v>11652</v>
      </c>
      <c r="C3007" t="s">
        <v>11653</v>
      </c>
      <c r="D3007" s="1">
        <v>45177</v>
      </c>
      <c r="E3007">
        <f t="shared" si="328"/>
        <v>18</v>
      </c>
      <c r="F3007" t="s">
        <v>6</v>
      </c>
      <c r="G3007">
        <v>710</v>
      </c>
      <c r="H3007">
        <f t="shared" si="327"/>
        <v>71</v>
      </c>
      <c r="I3007" t="s">
        <v>7</v>
      </c>
      <c r="J3007" t="s">
        <v>8</v>
      </c>
      <c r="K3007" t="s">
        <v>11654</v>
      </c>
      <c r="L3007" t="s">
        <v>8</v>
      </c>
      <c r="M3007" t="s">
        <v>14</v>
      </c>
      <c r="N3007" t="str">
        <f t="shared" si="329"/>
        <v>F</v>
      </c>
      <c r="O3007" t="s">
        <v>602</v>
      </c>
      <c r="P3007" t="s">
        <v>752</v>
      </c>
      <c r="Q3007" t="s">
        <v>221</v>
      </c>
      <c r="R3007">
        <v>4</v>
      </c>
      <c r="S3007">
        <f t="shared" si="330"/>
        <v>2019</v>
      </c>
      <c r="T3007" t="s">
        <v>12</v>
      </c>
      <c r="U3007">
        <v>1</v>
      </c>
      <c r="V3007" t="s">
        <v>3396</v>
      </c>
      <c r="W3007">
        <f>VLOOKUP(Q3007,'PBT Tag Rates'!$B$5:$E$44,4,FALSE)</f>
        <v>0.95971980899999998</v>
      </c>
      <c r="X3007">
        <v>1</v>
      </c>
      <c r="Y3007" s="14">
        <f>IFERROR(LOOKUP(H3007,{30,43,48,53,58,63,68,73,78,83,88,93,97},{42,47,52,57,62,67,72,77,82,87,92,99,100}),999)</f>
        <v>72</v>
      </c>
      <c r="Z3007" s="17">
        <f t="shared" si="331"/>
        <v>5.5555555555555554</v>
      </c>
      <c r="AA3007" s="17">
        <f t="shared" si="332"/>
        <v>5.5555555555555554</v>
      </c>
      <c r="AB3007" s="17">
        <f t="shared" si="333"/>
        <v>11.658097686375321</v>
      </c>
      <c r="AC3007" s="17" t="s">
        <v>17655</v>
      </c>
    </row>
    <row r="3008" spans="1:29" x14ac:dyDescent="0.25">
      <c r="A3008" t="s">
        <v>3339</v>
      </c>
      <c r="B3008" s="151" t="s">
        <v>11655</v>
      </c>
      <c r="C3008" t="s">
        <v>11656</v>
      </c>
      <c r="D3008" s="1">
        <v>45177</v>
      </c>
      <c r="E3008">
        <f t="shared" si="328"/>
        <v>18</v>
      </c>
      <c r="F3008" t="s">
        <v>14</v>
      </c>
      <c r="G3008">
        <v>730</v>
      </c>
      <c r="H3008">
        <f t="shared" si="327"/>
        <v>73</v>
      </c>
      <c r="I3008" t="s">
        <v>7</v>
      </c>
      <c r="J3008" t="s">
        <v>8</v>
      </c>
      <c r="K3008" t="s">
        <v>11657</v>
      </c>
      <c r="L3008" t="s">
        <v>8</v>
      </c>
      <c r="M3008" t="s">
        <v>14</v>
      </c>
      <c r="N3008" t="str">
        <f t="shared" si="329"/>
        <v>F</v>
      </c>
      <c r="O3008" t="s">
        <v>1866</v>
      </c>
      <c r="P3008" t="s">
        <v>2576</v>
      </c>
      <c r="Q3008" t="s">
        <v>221</v>
      </c>
      <c r="R3008">
        <v>4</v>
      </c>
      <c r="S3008">
        <f t="shared" si="330"/>
        <v>2019</v>
      </c>
      <c r="T3008" t="s">
        <v>12</v>
      </c>
      <c r="U3008">
        <v>1</v>
      </c>
      <c r="V3008" t="s">
        <v>3386</v>
      </c>
      <c r="W3008">
        <f>VLOOKUP(Q3008,'PBT Tag Rates'!$B$5:$E$44,4,FALSE)</f>
        <v>0.95971980899999998</v>
      </c>
      <c r="X3008">
        <v>1</v>
      </c>
      <c r="Y3008" s="14">
        <f>IFERROR(LOOKUP(H3008,{30,43,48,53,58,63,68,73,78,83,88,93,97},{42,47,52,57,62,67,72,77,82,87,92,99,100}),999)</f>
        <v>77</v>
      </c>
      <c r="Z3008" s="17">
        <f t="shared" si="331"/>
        <v>5.5555555555555554</v>
      </c>
      <c r="AA3008" s="17">
        <f t="shared" si="332"/>
        <v>5.5555555555555554</v>
      </c>
      <c r="AB3008" s="17">
        <f t="shared" si="333"/>
        <v>11.658097686375321</v>
      </c>
      <c r="AC3008" s="17" t="s">
        <v>17654</v>
      </c>
    </row>
    <row r="3009" spans="1:29" x14ac:dyDescent="0.25">
      <c r="A3009" t="s">
        <v>3339</v>
      </c>
      <c r="B3009" s="151" t="s">
        <v>11658</v>
      </c>
      <c r="C3009" t="s">
        <v>1796</v>
      </c>
      <c r="D3009" s="1">
        <v>45177</v>
      </c>
      <c r="E3009">
        <f t="shared" si="328"/>
        <v>18</v>
      </c>
      <c r="F3009" t="s">
        <v>6</v>
      </c>
      <c r="G3009">
        <v>680</v>
      </c>
      <c r="H3009">
        <f t="shared" si="327"/>
        <v>68</v>
      </c>
      <c r="I3009" t="s">
        <v>9</v>
      </c>
      <c r="J3009">
        <v>1</v>
      </c>
      <c r="K3009" t="s">
        <v>8</v>
      </c>
      <c r="L3009" t="s">
        <v>8</v>
      </c>
      <c r="M3009" t="s">
        <v>6</v>
      </c>
      <c r="N3009" t="str">
        <f t="shared" si="329"/>
        <v>M</v>
      </c>
      <c r="O3009" t="s">
        <v>2498</v>
      </c>
      <c r="P3009" t="s">
        <v>2499</v>
      </c>
      <c r="Q3009" t="s">
        <v>221</v>
      </c>
      <c r="R3009">
        <v>4</v>
      </c>
      <c r="S3009">
        <f t="shared" si="330"/>
        <v>2019</v>
      </c>
      <c r="T3009" t="s">
        <v>12</v>
      </c>
      <c r="U3009">
        <v>1</v>
      </c>
      <c r="V3009" t="s">
        <v>3951</v>
      </c>
      <c r="W3009">
        <f>VLOOKUP(Q3009,'PBT Tag Rates'!$B$5:$E$44,4,FALSE)</f>
        <v>0.95971980899999998</v>
      </c>
      <c r="X3009">
        <v>1</v>
      </c>
      <c r="Y3009" s="14">
        <f>IFERROR(LOOKUP(H3009,{30,43,48,53,58,63,68,73,78,83,88,93,97},{42,47,52,57,62,67,72,77,82,87,92,99,100}),999)</f>
        <v>72</v>
      </c>
      <c r="Z3009" s="17">
        <f t="shared" si="331"/>
        <v>5.5555555555555554</v>
      </c>
      <c r="AA3009" s="17">
        <f t="shared" si="332"/>
        <v>5.5555555555555554</v>
      </c>
      <c r="AB3009" s="17">
        <f t="shared" si="333"/>
        <v>11.658097686375321</v>
      </c>
      <c r="AC3009" s="17" t="s">
        <v>17655</v>
      </c>
    </row>
    <row r="3010" spans="1:29" x14ac:dyDescent="0.25">
      <c r="A3010" t="s">
        <v>3339</v>
      </c>
      <c r="B3010" s="151" t="s">
        <v>11659</v>
      </c>
      <c r="C3010" t="s">
        <v>1797</v>
      </c>
      <c r="D3010" s="1">
        <v>45177</v>
      </c>
      <c r="E3010">
        <f t="shared" si="328"/>
        <v>18</v>
      </c>
      <c r="F3010" t="s">
        <v>6</v>
      </c>
      <c r="G3010">
        <v>620</v>
      </c>
      <c r="H3010">
        <f t="shared" si="327"/>
        <v>62</v>
      </c>
      <c r="I3010" t="s">
        <v>7</v>
      </c>
      <c r="J3010" t="s">
        <v>8</v>
      </c>
      <c r="K3010" t="s">
        <v>8</v>
      </c>
      <c r="L3010" t="s">
        <v>8</v>
      </c>
      <c r="M3010" t="s">
        <v>6</v>
      </c>
      <c r="N3010" t="str">
        <f t="shared" si="329"/>
        <v>M</v>
      </c>
      <c r="O3010" t="s">
        <v>2328</v>
      </c>
      <c r="P3010" t="s">
        <v>2329</v>
      </c>
      <c r="Q3010" t="s">
        <v>221</v>
      </c>
      <c r="R3010">
        <v>4</v>
      </c>
      <c r="S3010">
        <f t="shared" si="330"/>
        <v>2019</v>
      </c>
      <c r="T3010" t="s">
        <v>12</v>
      </c>
      <c r="U3010">
        <v>0.999999999999998</v>
      </c>
      <c r="V3010" t="s">
        <v>3653</v>
      </c>
      <c r="W3010">
        <f>VLOOKUP(Q3010,'PBT Tag Rates'!$B$5:$E$44,4,FALSE)</f>
        <v>0.95971980899999998</v>
      </c>
      <c r="X3010">
        <v>1</v>
      </c>
      <c r="Y3010" s="14">
        <f>IFERROR(LOOKUP(H3010,{30,43,48,53,58,63,68,73,78,83,88,93,97},{42,47,52,57,62,67,72,77,82,87,92,99,100}),999)</f>
        <v>62</v>
      </c>
      <c r="Z3010" s="17">
        <f t="shared" si="331"/>
        <v>5.5555555555555554</v>
      </c>
      <c r="AA3010" s="17">
        <f t="shared" si="332"/>
        <v>5.5555555555555554</v>
      </c>
      <c r="AB3010" s="17">
        <f t="shared" si="333"/>
        <v>11.658097686375321</v>
      </c>
      <c r="AC3010" s="17" t="s">
        <v>17655</v>
      </c>
    </row>
    <row r="3011" spans="1:29" x14ac:dyDescent="0.25">
      <c r="A3011" t="s">
        <v>3339</v>
      </c>
      <c r="B3011" s="151" t="s">
        <v>11660</v>
      </c>
      <c r="C3011" t="s">
        <v>11661</v>
      </c>
      <c r="D3011" s="1">
        <v>45177</v>
      </c>
      <c r="E3011">
        <f t="shared" si="328"/>
        <v>18</v>
      </c>
      <c r="F3011" t="s">
        <v>6</v>
      </c>
      <c r="G3011">
        <v>800</v>
      </c>
      <c r="H3011">
        <f t="shared" si="327"/>
        <v>80</v>
      </c>
      <c r="I3011" t="s">
        <v>7</v>
      </c>
      <c r="J3011" t="s">
        <v>8</v>
      </c>
      <c r="K3011" t="s">
        <v>11662</v>
      </c>
      <c r="L3011" t="s">
        <v>8</v>
      </c>
      <c r="M3011" t="s">
        <v>6</v>
      </c>
      <c r="N3011" t="str">
        <f t="shared" si="329"/>
        <v>M</v>
      </c>
      <c r="O3011" t="s">
        <v>11353</v>
      </c>
      <c r="P3011" t="s">
        <v>11354</v>
      </c>
      <c r="Q3011" t="s">
        <v>221</v>
      </c>
      <c r="R3011">
        <v>4</v>
      </c>
      <c r="S3011">
        <f t="shared" si="330"/>
        <v>2019</v>
      </c>
      <c r="T3011" t="s">
        <v>12</v>
      </c>
      <c r="U3011">
        <v>0.999999999999998</v>
      </c>
      <c r="V3011" t="s">
        <v>3357</v>
      </c>
      <c r="W3011">
        <f>VLOOKUP(Q3011,'PBT Tag Rates'!$B$5:$E$44,4,FALSE)</f>
        <v>0.95971980899999998</v>
      </c>
      <c r="X3011">
        <v>1</v>
      </c>
      <c r="Y3011" s="14">
        <f>IFERROR(LOOKUP(H3011,{30,43,48,53,58,63,68,73,78,83,88,93,97},{42,47,52,57,62,67,72,77,82,87,92,99,100}),999)</f>
        <v>82</v>
      </c>
      <c r="Z3011" s="17">
        <f t="shared" si="331"/>
        <v>5.5555555555555554</v>
      </c>
      <c r="AA3011" s="17">
        <f t="shared" si="332"/>
        <v>5.5555555555555554</v>
      </c>
      <c r="AB3011" s="17">
        <f t="shared" si="333"/>
        <v>11.658097686375321</v>
      </c>
      <c r="AC3011" s="17" t="s">
        <v>17654</v>
      </c>
    </row>
    <row r="3012" spans="1:29" x14ac:dyDescent="0.25">
      <c r="A3012" t="s">
        <v>3339</v>
      </c>
      <c r="B3012" s="151" t="s">
        <v>11663</v>
      </c>
      <c r="C3012" t="s">
        <v>1798</v>
      </c>
      <c r="D3012" s="1">
        <v>45177</v>
      </c>
      <c r="E3012">
        <f t="shared" si="328"/>
        <v>18</v>
      </c>
      <c r="F3012" t="s">
        <v>6</v>
      </c>
      <c r="G3012">
        <v>780</v>
      </c>
      <c r="H3012">
        <f t="shared" si="327"/>
        <v>78</v>
      </c>
      <c r="I3012" t="s">
        <v>7</v>
      </c>
      <c r="J3012" t="s">
        <v>8</v>
      </c>
      <c r="K3012" t="s">
        <v>11664</v>
      </c>
      <c r="L3012" t="s">
        <v>8</v>
      </c>
      <c r="M3012" t="s">
        <v>6</v>
      </c>
      <c r="N3012" t="str">
        <f t="shared" si="329"/>
        <v>M</v>
      </c>
      <c r="O3012" t="s">
        <v>633</v>
      </c>
      <c r="P3012" t="s">
        <v>634</v>
      </c>
      <c r="Q3012" t="s">
        <v>221</v>
      </c>
      <c r="R3012">
        <v>4</v>
      </c>
      <c r="S3012">
        <f t="shared" si="330"/>
        <v>2019</v>
      </c>
      <c r="T3012" t="s">
        <v>12</v>
      </c>
      <c r="U3012">
        <v>0.999999999999999</v>
      </c>
      <c r="V3012" t="s">
        <v>3346</v>
      </c>
      <c r="W3012">
        <f>VLOOKUP(Q3012,'PBT Tag Rates'!$B$5:$E$44,4,FALSE)</f>
        <v>0.95971980899999998</v>
      </c>
      <c r="X3012">
        <v>1</v>
      </c>
      <c r="Y3012" s="14">
        <f>IFERROR(LOOKUP(H3012,{30,43,48,53,58,63,68,73,78,83,88,93,97},{42,47,52,57,62,67,72,77,82,87,92,99,100}),999)</f>
        <v>82</v>
      </c>
      <c r="Z3012" s="17">
        <f t="shared" si="331"/>
        <v>5.5555555555555554</v>
      </c>
      <c r="AA3012" s="17">
        <f t="shared" si="332"/>
        <v>5.5555555555555554</v>
      </c>
      <c r="AB3012" s="17">
        <f t="shared" si="333"/>
        <v>11.658097686375321</v>
      </c>
      <c r="AC3012" s="17" t="s">
        <v>17654</v>
      </c>
    </row>
    <row r="3013" spans="1:29" x14ac:dyDescent="0.25">
      <c r="A3013" t="s">
        <v>3339</v>
      </c>
      <c r="B3013" s="151" t="s">
        <v>11665</v>
      </c>
      <c r="C3013" t="s">
        <v>11666</v>
      </c>
      <c r="D3013" s="1">
        <v>45177</v>
      </c>
      <c r="E3013">
        <f t="shared" si="328"/>
        <v>18</v>
      </c>
      <c r="F3013" t="s">
        <v>14</v>
      </c>
      <c r="G3013">
        <v>830</v>
      </c>
      <c r="H3013">
        <f t="shared" si="327"/>
        <v>83</v>
      </c>
      <c r="I3013" t="s">
        <v>9</v>
      </c>
      <c r="J3013" t="s">
        <v>8</v>
      </c>
      <c r="K3013" t="s">
        <v>11667</v>
      </c>
      <c r="L3013" t="s">
        <v>8</v>
      </c>
      <c r="M3013" t="s">
        <v>14</v>
      </c>
      <c r="N3013" t="str">
        <f t="shared" si="329"/>
        <v>F</v>
      </c>
      <c r="O3013" t="s">
        <v>11668</v>
      </c>
      <c r="P3013" t="s">
        <v>11669</v>
      </c>
      <c r="Q3013" t="s">
        <v>185</v>
      </c>
      <c r="R3013">
        <v>5</v>
      </c>
      <c r="S3013">
        <f t="shared" si="330"/>
        <v>2018</v>
      </c>
      <c r="T3013" t="s">
        <v>12</v>
      </c>
      <c r="U3013">
        <v>1</v>
      </c>
      <c r="V3013" t="s">
        <v>10019</v>
      </c>
      <c r="W3013">
        <f>VLOOKUP(Q3013,'PBT Tag Rates'!$B$5:$E$44,4,FALSE)</f>
        <v>0.95730000000000004</v>
      </c>
      <c r="X3013">
        <v>1</v>
      </c>
      <c r="Y3013" s="14">
        <f>IFERROR(LOOKUP(H3013,{30,43,48,53,58,63,68,73,78,83,88,93,97},{42,47,52,57,62,67,72,77,82,87,92,99,100}),999)</f>
        <v>87</v>
      </c>
      <c r="Z3013" s="17">
        <f t="shared" si="331"/>
        <v>5.5555555555555554</v>
      </c>
      <c r="AA3013" s="17">
        <f t="shared" si="332"/>
        <v>5.5555555555555554</v>
      </c>
      <c r="AB3013" s="17">
        <f t="shared" si="333"/>
        <v>11.658097686375321</v>
      </c>
      <c r="AC3013" s="17" t="s">
        <v>17655</v>
      </c>
    </row>
    <row r="3014" spans="1:29" x14ac:dyDescent="0.25">
      <c r="A3014" t="s">
        <v>3339</v>
      </c>
      <c r="B3014" s="151" t="s">
        <v>11670</v>
      </c>
      <c r="C3014" t="s">
        <v>1799</v>
      </c>
      <c r="D3014" s="1">
        <v>45177</v>
      </c>
      <c r="E3014">
        <f t="shared" si="328"/>
        <v>18</v>
      </c>
      <c r="F3014" t="s">
        <v>6</v>
      </c>
      <c r="G3014">
        <v>640</v>
      </c>
      <c r="H3014">
        <f t="shared" si="327"/>
        <v>64</v>
      </c>
      <c r="I3014" t="s">
        <v>9</v>
      </c>
      <c r="J3014">
        <v>1</v>
      </c>
      <c r="K3014" t="s">
        <v>8</v>
      </c>
      <c r="L3014" t="s">
        <v>8</v>
      </c>
      <c r="M3014" t="s">
        <v>6</v>
      </c>
      <c r="N3014" t="str">
        <f t="shared" si="329"/>
        <v>M</v>
      </c>
      <c r="O3014" t="s">
        <v>4511</v>
      </c>
      <c r="P3014" t="s">
        <v>4512</v>
      </c>
      <c r="Q3014" t="s">
        <v>918</v>
      </c>
      <c r="R3014">
        <v>3</v>
      </c>
      <c r="S3014">
        <f t="shared" si="330"/>
        <v>2020</v>
      </c>
      <c r="T3014" t="s">
        <v>12</v>
      </c>
      <c r="U3014">
        <v>1</v>
      </c>
      <c r="V3014" t="s">
        <v>3386</v>
      </c>
      <c r="W3014">
        <f>VLOOKUP(Q3014,'PBT Tag Rates'!$B$5:$E$44,4,FALSE)</f>
        <v>0.98961045999999997</v>
      </c>
      <c r="X3014">
        <v>1</v>
      </c>
      <c r="Y3014" s="14">
        <f>IFERROR(LOOKUP(H3014,{30,43,48,53,58,63,68,73,78,83,88,93,97},{42,47,52,57,62,67,72,77,82,87,92,99,100}),999)</f>
        <v>67</v>
      </c>
      <c r="Z3014" s="17">
        <f t="shared" si="331"/>
        <v>5.5555555555555554</v>
      </c>
      <c r="AA3014" s="17">
        <f t="shared" si="332"/>
        <v>5.5555555555555554</v>
      </c>
      <c r="AB3014" s="17">
        <f t="shared" si="333"/>
        <v>11.658097686375321</v>
      </c>
      <c r="AC3014" s="17" t="s">
        <v>17654</v>
      </c>
    </row>
    <row r="3015" spans="1:29" x14ac:dyDescent="0.25">
      <c r="A3015" t="s">
        <v>3339</v>
      </c>
      <c r="B3015" s="151" t="s">
        <v>11671</v>
      </c>
      <c r="C3015" t="s">
        <v>11672</v>
      </c>
      <c r="D3015" s="1">
        <v>45177</v>
      </c>
      <c r="E3015">
        <f t="shared" si="328"/>
        <v>18</v>
      </c>
      <c r="F3015" t="s">
        <v>6</v>
      </c>
      <c r="G3015">
        <v>770</v>
      </c>
      <c r="H3015">
        <f t="shared" si="327"/>
        <v>77</v>
      </c>
      <c r="I3015" t="s">
        <v>7</v>
      </c>
      <c r="J3015" t="s">
        <v>8</v>
      </c>
      <c r="K3015" t="s">
        <v>11673</v>
      </c>
      <c r="L3015" t="s">
        <v>8</v>
      </c>
      <c r="M3015" t="s">
        <v>6</v>
      </c>
      <c r="N3015" t="str">
        <f t="shared" si="329"/>
        <v>M</v>
      </c>
      <c r="O3015" t="s">
        <v>2606</v>
      </c>
      <c r="P3015" t="s">
        <v>2607</v>
      </c>
      <c r="Q3015" t="s">
        <v>221</v>
      </c>
      <c r="R3015">
        <v>4</v>
      </c>
      <c r="S3015">
        <f t="shared" si="330"/>
        <v>2019</v>
      </c>
      <c r="T3015" t="s">
        <v>12</v>
      </c>
      <c r="U3015">
        <v>1</v>
      </c>
      <c r="V3015" t="s">
        <v>3386</v>
      </c>
      <c r="W3015">
        <f>VLOOKUP(Q3015,'PBT Tag Rates'!$B$5:$E$44,4,FALSE)</f>
        <v>0.95971980899999998</v>
      </c>
      <c r="X3015">
        <v>1</v>
      </c>
      <c r="Y3015" s="14">
        <f>IFERROR(LOOKUP(H3015,{30,43,48,53,58,63,68,73,78,83,88,93,97},{42,47,52,57,62,67,72,77,82,87,92,99,100}),999)</f>
        <v>77</v>
      </c>
      <c r="Z3015" s="17">
        <f t="shared" si="331"/>
        <v>5.5555555555555554</v>
      </c>
      <c r="AA3015" s="17">
        <f t="shared" si="332"/>
        <v>5.5555555555555554</v>
      </c>
      <c r="AB3015" s="17">
        <f t="shared" si="333"/>
        <v>11.658097686375321</v>
      </c>
      <c r="AC3015" s="17" t="s">
        <v>17654</v>
      </c>
    </row>
    <row r="3016" spans="1:29" x14ac:dyDescent="0.25">
      <c r="A3016" t="s">
        <v>3339</v>
      </c>
      <c r="B3016" s="151" t="s">
        <v>11674</v>
      </c>
      <c r="C3016" t="s">
        <v>1800</v>
      </c>
      <c r="D3016" s="1">
        <v>45177</v>
      </c>
      <c r="E3016">
        <f t="shared" si="328"/>
        <v>18</v>
      </c>
      <c r="F3016" t="s">
        <v>6</v>
      </c>
      <c r="G3016">
        <v>680</v>
      </c>
      <c r="H3016">
        <f t="shared" si="327"/>
        <v>68</v>
      </c>
      <c r="I3016" t="s">
        <v>7</v>
      </c>
      <c r="J3016" t="s">
        <v>8</v>
      </c>
      <c r="K3016" t="s">
        <v>8</v>
      </c>
      <c r="L3016" t="s">
        <v>8</v>
      </c>
      <c r="M3016" t="s">
        <v>6</v>
      </c>
      <c r="N3016" t="str">
        <f t="shared" si="329"/>
        <v>M</v>
      </c>
      <c r="O3016" t="s">
        <v>656</v>
      </c>
      <c r="P3016" t="s">
        <v>2126</v>
      </c>
      <c r="Q3016" t="s">
        <v>221</v>
      </c>
      <c r="R3016">
        <v>4</v>
      </c>
      <c r="S3016">
        <f t="shared" si="330"/>
        <v>2019</v>
      </c>
      <c r="T3016" t="s">
        <v>12</v>
      </c>
      <c r="U3016">
        <v>1</v>
      </c>
      <c r="V3016" t="s">
        <v>3386</v>
      </c>
      <c r="W3016">
        <f>VLOOKUP(Q3016,'PBT Tag Rates'!$B$5:$E$44,4,FALSE)</f>
        <v>0.95971980899999998</v>
      </c>
      <c r="X3016">
        <v>1</v>
      </c>
      <c r="Y3016" s="14">
        <f>IFERROR(LOOKUP(H3016,{30,43,48,53,58,63,68,73,78,83,88,93,97},{42,47,52,57,62,67,72,77,82,87,92,99,100}),999)</f>
        <v>72</v>
      </c>
      <c r="Z3016" s="17">
        <f t="shared" si="331"/>
        <v>5.5555555555555554</v>
      </c>
      <c r="AA3016" s="17">
        <f t="shared" si="332"/>
        <v>5.5555555555555554</v>
      </c>
      <c r="AB3016" s="17">
        <f t="shared" si="333"/>
        <v>11.658097686375321</v>
      </c>
      <c r="AC3016" s="17" t="s">
        <v>17654</v>
      </c>
    </row>
    <row r="3017" spans="1:29" x14ac:dyDescent="0.25">
      <c r="A3017" t="s">
        <v>3339</v>
      </c>
      <c r="B3017" s="151" t="s">
        <v>11675</v>
      </c>
      <c r="C3017" t="s">
        <v>1801</v>
      </c>
      <c r="D3017" s="1">
        <v>45177</v>
      </c>
      <c r="E3017">
        <f t="shared" si="328"/>
        <v>18</v>
      </c>
      <c r="F3017" t="s">
        <v>6</v>
      </c>
      <c r="G3017">
        <v>670</v>
      </c>
      <c r="H3017">
        <f t="shared" si="327"/>
        <v>67</v>
      </c>
      <c r="I3017" t="s">
        <v>9</v>
      </c>
      <c r="J3017" t="s">
        <v>8</v>
      </c>
      <c r="K3017" t="s">
        <v>8</v>
      </c>
      <c r="L3017" t="s">
        <v>8</v>
      </c>
      <c r="M3017" t="s">
        <v>6</v>
      </c>
      <c r="N3017" t="str">
        <f t="shared" si="329"/>
        <v>M</v>
      </c>
      <c r="O3017" t="s">
        <v>11676</v>
      </c>
      <c r="P3017" t="s">
        <v>11677</v>
      </c>
      <c r="Q3017" t="s">
        <v>1575</v>
      </c>
      <c r="R3017">
        <v>4</v>
      </c>
      <c r="S3017">
        <f t="shared" si="330"/>
        <v>2019</v>
      </c>
      <c r="T3017" t="s">
        <v>12</v>
      </c>
      <c r="U3017">
        <v>0.999999999999998</v>
      </c>
      <c r="V3017" t="s">
        <v>9534</v>
      </c>
      <c r="W3017">
        <f>VLOOKUP(Q3017,'PBT Tag Rates'!$B$5:$E$44,4,FALSE)</f>
        <v>0.96016800000000002</v>
      </c>
      <c r="X3017">
        <v>1</v>
      </c>
      <c r="Y3017" s="14">
        <f>IFERROR(LOOKUP(H3017,{30,43,48,53,58,63,68,73,78,83,88,93,97},{42,47,52,57,62,67,72,77,82,87,92,99,100}),999)</f>
        <v>67</v>
      </c>
      <c r="Z3017" s="17">
        <f t="shared" si="331"/>
        <v>5.5555555555555554</v>
      </c>
      <c r="AA3017" s="17">
        <f t="shared" si="332"/>
        <v>5.5555555555555554</v>
      </c>
      <c r="AB3017" s="17">
        <f t="shared" si="333"/>
        <v>11.658097686375321</v>
      </c>
      <c r="AC3017" s="17" t="s">
        <v>17655</v>
      </c>
    </row>
    <row r="3018" spans="1:29" x14ac:dyDescent="0.25">
      <c r="A3018" t="s">
        <v>3339</v>
      </c>
      <c r="B3018" s="151" t="s">
        <v>11678</v>
      </c>
      <c r="C3018" t="s">
        <v>1802</v>
      </c>
      <c r="D3018" s="1">
        <v>45177</v>
      </c>
      <c r="E3018">
        <f t="shared" si="328"/>
        <v>18</v>
      </c>
      <c r="F3018" t="s">
        <v>6</v>
      </c>
      <c r="G3018">
        <v>770</v>
      </c>
      <c r="H3018">
        <f t="shared" si="327"/>
        <v>77</v>
      </c>
      <c r="I3018" t="s">
        <v>9</v>
      </c>
      <c r="J3018">
        <v>1</v>
      </c>
      <c r="K3018" t="s">
        <v>8</v>
      </c>
      <c r="L3018" t="s">
        <v>8</v>
      </c>
      <c r="M3018" t="s">
        <v>6</v>
      </c>
      <c r="N3018" t="str">
        <f t="shared" si="329"/>
        <v>M</v>
      </c>
      <c r="O3018" t="s">
        <v>1315</v>
      </c>
      <c r="P3018" t="s">
        <v>6615</v>
      </c>
      <c r="Q3018" t="s">
        <v>221</v>
      </c>
      <c r="R3018">
        <v>4</v>
      </c>
      <c r="S3018">
        <f t="shared" si="330"/>
        <v>2019</v>
      </c>
      <c r="T3018" t="s">
        <v>12</v>
      </c>
      <c r="U3018">
        <v>1</v>
      </c>
      <c r="V3018" t="s">
        <v>3363</v>
      </c>
      <c r="W3018">
        <f>VLOOKUP(Q3018,'PBT Tag Rates'!$B$5:$E$44,4,FALSE)</f>
        <v>0.95971980899999998</v>
      </c>
      <c r="X3018">
        <v>1</v>
      </c>
      <c r="Y3018" s="14">
        <f>IFERROR(LOOKUP(H3018,{30,43,48,53,58,63,68,73,78,83,88,93,97},{42,47,52,57,62,67,72,77,82,87,92,99,100}),999)</f>
        <v>77</v>
      </c>
      <c r="Z3018" s="17">
        <f t="shared" si="331"/>
        <v>5.5555555555555554</v>
      </c>
      <c r="AA3018" s="17">
        <f t="shared" si="332"/>
        <v>5.5555555555555554</v>
      </c>
      <c r="AB3018" s="17">
        <f t="shared" si="333"/>
        <v>11.658097686375321</v>
      </c>
      <c r="AC3018" s="17" t="s">
        <v>17654</v>
      </c>
    </row>
    <row r="3019" spans="1:29" x14ac:dyDescent="0.25">
      <c r="A3019" t="s">
        <v>3339</v>
      </c>
      <c r="B3019" s="151" t="s">
        <v>11679</v>
      </c>
      <c r="C3019" t="s">
        <v>11680</v>
      </c>
      <c r="D3019" s="1">
        <v>45177</v>
      </c>
      <c r="E3019">
        <f t="shared" si="328"/>
        <v>18</v>
      </c>
      <c r="F3019" t="s">
        <v>14</v>
      </c>
      <c r="G3019">
        <v>830</v>
      </c>
      <c r="H3019">
        <f t="shared" si="327"/>
        <v>83</v>
      </c>
      <c r="I3019" t="s">
        <v>7</v>
      </c>
      <c r="J3019" t="s">
        <v>8</v>
      </c>
      <c r="K3019" t="s">
        <v>11681</v>
      </c>
      <c r="L3019" t="s">
        <v>8</v>
      </c>
      <c r="M3019" t="s">
        <v>14</v>
      </c>
      <c r="N3019" t="str">
        <f t="shared" si="329"/>
        <v>F</v>
      </c>
      <c r="O3019" t="s">
        <v>11682</v>
      </c>
      <c r="P3019" t="s">
        <v>11683</v>
      </c>
      <c r="Q3019" t="s">
        <v>281</v>
      </c>
      <c r="R3019">
        <v>4</v>
      </c>
      <c r="S3019">
        <f t="shared" si="330"/>
        <v>2019</v>
      </c>
      <c r="T3019" t="s">
        <v>12</v>
      </c>
      <c r="U3019">
        <v>1</v>
      </c>
      <c r="V3019" t="s">
        <v>3079</v>
      </c>
      <c r="W3019">
        <f>VLOOKUP(Q3019,'PBT Tag Rates'!$B$5:$E$44,4,FALSE)</f>
        <v>0.99705232300000002</v>
      </c>
      <c r="X3019">
        <v>1</v>
      </c>
      <c r="Y3019" s="14">
        <f>IFERROR(LOOKUP(H3019,{30,43,48,53,58,63,68,73,78,83,88,93,97},{42,47,52,57,62,67,72,77,82,87,92,99,100}),999)</f>
        <v>87</v>
      </c>
      <c r="Z3019" s="17">
        <f t="shared" si="331"/>
        <v>5.5555555555555554</v>
      </c>
      <c r="AA3019" s="17">
        <f t="shared" si="332"/>
        <v>5.5555555555555554</v>
      </c>
      <c r="AB3019" s="17">
        <f t="shared" si="333"/>
        <v>11.658097686375321</v>
      </c>
      <c r="AC3019" s="17" t="s">
        <v>17654</v>
      </c>
    </row>
    <row r="3020" spans="1:29" x14ac:dyDescent="0.25">
      <c r="A3020" t="s">
        <v>3339</v>
      </c>
      <c r="B3020" s="151" t="s">
        <v>11684</v>
      </c>
      <c r="C3020" t="s">
        <v>1804</v>
      </c>
      <c r="D3020" s="1">
        <v>45177</v>
      </c>
      <c r="E3020">
        <f t="shared" si="328"/>
        <v>18</v>
      </c>
      <c r="F3020" t="s">
        <v>14</v>
      </c>
      <c r="G3020">
        <v>820</v>
      </c>
      <c r="H3020">
        <f t="shared" si="327"/>
        <v>82</v>
      </c>
      <c r="I3020" t="s">
        <v>7</v>
      </c>
      <c r="J3020" t="s">
        <v>8</v>
      </c>
      <c r="K3020" t="s">
        <v>11685</v>
      </c>
      <c r="L3020" t="s">
        <v>8</v>
      </c>
      <c r="M3020" t="s">
        <v>14</v>
      </c>
      <c r="N3020" t="str">
        <f t="shared" si="329"/>
        <v>F</v>
      </c>
      <c r="O3020" t="s">
        <v>8</v>
      </c>
      <c r="P3020" t="s">
        <v>8</v>
      </c>
      <c r="Q3020" t="s">
        <v>11</v>
      </c>
      <c r="R3020" t="s">
        <v>8</v>
      </c>
      <c r="S3020" t="str">
        <f t="shared" si="330"/>
        <v>U</v>
      </c>
      <c r="T3020" t="s">
        <v>12</v>
      </c>
      <c r="U3020">
        <v>1</v>
      </c>
      <c r="V3020" t="s">
        <v>11</v>
      </c>
      <c r="W3020" t="e">
        <f>VLOOKUP(Q3020,'PBT Tag Rates'!$B$5:$E$44,4,FALSE)</f>
        <v>#N/A</v>
      </c>
      <c r="X3020">
        <v>1</v>
      </c>
      <c r="Y3020" s="14">
        <f>IFERROR(LOOKUP(H3020,{30,43,48,53,58,63,68,73,78,83,88,93,97},{42,47,52,57,62,67,72,77,82,87,92,99,100}),999)</f>
        <v>82</v>
      </c>
      <c r="Z3020" s="17">
        <f t="shared" si="331"/>
        <v>5.5555555555555554</v>
      </c>
      <c r="AA3020" s="17">
        <f t="shared" si="332"/>
        <v>5.5555555555555554</v>
      </c>
      <c r="AB3020" s="17">
        <f t="shared" si="333"/>
        <v>11.658097686375321</v>
      </c>
      <c r="AC3020" s="17" t="s">
        <v>17654</v>
      </c>
    </row>
    <row r="3021" spans="1:29" x14ac:dyDescent="0.25">
      <c r="A3021" t="s">
        <v>3339</v>
      </c>
      <c r="B3021" s="151" t="s">
        <v>11686</v>
      </c>
      <c r="C3021" t="s">
        <v>11687</v>
      </c>
      <c r="D3021" s="1">
        <v>45177</v>
      </c>
      <c r="E3021">
        <f t="shared" si="328"/>
        <v>18</v>
      </c>
      <c r="F3021" t="s">
        <v>14</v>
      </c>
      <c r="G3021">
        <v>760</v>
      </c>
      <c r="H3021">
        <f t="shared" si="327"/>
        <v>76</v>
      </c>
      <c r="I3021" t="s">
        <v>7</v>
      </c>
      <c r="J3021" t="s">
        <v>8</v>
      </c>
      <c r="K3021" t="s">
        <v>11688</v>
      </c>
      <c r="L3021" t="s">
        <v>8</v>
      </c>
      <c r="M3021" t="s">
        <v>14</v>
      </c>
      <c r="N3021" t="str">
        <f t="shared" si="329"/>
        <v>F</v>
      </c>
      <c r="O3021" t="s">
        <v>8</v>
      </c>
      <c r="P3021" t="s">
        <v>8</v>
      </c>
      <c r="Q3021" t="s">
        <v>11</v>
      </c>
      <c r="R3021" t="s">
        <v>8</v>
      </c>
      <c r="S3021" t="str">
        <f t="shared" si="330"/>
        <v>U</v>
      </c>
      <c r="T3021" t="s">
        <v>12</v>
      </c>
      <c r="U3021">
        <v>1</v>
      </c>
      <c r="V3021" t="s">
        <v>11</v>
      </c>
      <c r="W3021" t="e">
        <f>VLOOKUP(Q3021,'PBT Tag Rates'!$B$5:$E$44,4,FALSE)</f>
        <v>#N/A</v>
      </c>
      <c r="X3021">
        <v>1</v>
      </c>
      <c r="Y3021" s="14">
        <f>IFERROR(LOOKUP(H3021,{30,43,48,53,58,63,68,73,78,83,88,93,97},{42,47,52,57,62,67,72,77,82,87,92,99,100}),999)</f>
        <v>77</v>
      </c>
      <c r="Z3021" s="17">
        <f t="shared" si="331"/>
        <v>5.5555555555555554</v>
      </c>
      <c r="AA3021" s="17">
        <f t="shared" si="332"/>
        <v>5.5555555555555554</v>
      </c>
      <c r="AB3021" s="17">
        <f t="shared" si="333"/>
        <v>11.658097686375321</v>
      </c>
      <c r="AC3021" s="17" t="s">
        <v>17654</v>
      </c>
    </row>
    <row r="3022" spans="1:29" x14ac:dyDescent="0.25">
      <c r="A3022" t="s">
        <v>3339</v>
      </c>
      <c r="B3022" s="151" t="s">
        <v>11689</v>
      </c>
      <c r="C3022" t="s">
        <v>1805</v>
      </c>
      <c r="D3022" s="1">
        <v>45177</v>
      </c>
      <c r="E3022">
        <f t="shared" si="328"/>
        <v>18</v>
      </c>
      <c r="F3022" t="s">
        <v>14</v>
      </c>
      <c r="G3022">
        <v>780</v>
      </c>
      <c r="H3022">
        <f t="shared" si="327"/>
        <v>78</v>
      </c>
      <c r="I3022" t="s">
        <v>9</v>
      </c>
      <c r="J3022">
        <v>1</v>
      </c>
      <c r="K3022" t="s">
        <v>8</v>
      </c>
      <c r="L3022" t="s">
        <v>8</v>
      </c>
      <c r="M3022" t="s">
        <v>14</v>
      </c>
      <c r="N3022" t="str">
        <f t="shared" si="329"/>
        <v>F</v>
      </c>
      <c r="O3022" t="s">
        <v>2020</v>
      </c>
      <c r="P3022" t="s">
        <v>2129</v>
      </c>
      <c r="Q3022" t="s">
        <v>221</v>
      </c>
      <c r="R3022">
        <v>4</v>
      </c>
      <c r="S3022">
        <f t="shared" si="330"/>
        <v>2019</v>
      </c>
      <c r="T3022" t="s">
        <v>12</v>
      </c>
      <c r="U3022">
        <v>1</v>
      </c>
      <c r="V3022" t="s">
        <v>3876</v>
      </c>
      <c r="W3022">
        <f>VLOOKUP(Q3022,'PBT Tag Rates'!$B$5:$E$44,4,FALSE)</f>
        <v>0.95971980899999998</v>
      </c>
      <c r="X3022">
        <v>1</v>
      </c>
      <c r="Y3022" s="14">
        <f>IFERROR(LOOKUP(H3022,{30,43,48,53,58,63,68,73,78,83,88,93,97},{42,47,52,57,62,67,72,77,82,87,92,99,100}),999)</f>
        <v>82</v>
      </c>
      <c r="Z3022" s="17">
        <f t="shared" si="331"/>
        <v>5.5555555555555554</v>
      </c>
      <c r="AA3022" s="17">
        <f t="shared" si="332"/>
        <v>5.5555555555555554</v>
      </c>
      <c r="AB3022" s="17">
        <f t="shared" si="333"/>
        <v>11.658097686375321</v>
      </c>
      <c r="AC3022" s="17" t="s">
        <v>17654</v>
      </c>
    </row>
    <row r="3023" spans="1:29" x14ac:dyDescent="0.25">
      <c r="A3023" t="s">
        <v>3339</v>
      </c>
      <c r="B3023" s="151" t="s">
        <v>11690</v>
      </c>
      <c r="C3023" t="s">
        <v>11691</v>
      </c>
      <c r="D3023" s="1">
        <v>45177</v>
      </c>
      <c r="E3023">
        <f t="shared" si="328"/>
        <v>18</v>
      </c>
      <c r="F3023" t="s">
        <v>14</v>
      </c>
      <c r="G3023">
        <v>820</v>
      </c>
      <c r="H3023">
        <f t="shared" si="327"/>
        <v>82</v>
      </c>
      <c r="I3023" t="s">
        <v>7</v>
      </c>
      <c r="J3023" t="s">
        <v>8</v>
      </c>
      <c r="K3023" t="s">
        <v>11692</v>
      </c>
      <c r="L3023" t="s">
        <v>8</v>
      </c>
      <c r="M3023" t="s">
        <v>14</v>
      </c>
      <c r="N3023" t="str">
        <f t="shared" si="329"/>
        <v>F</v>
      </c>
      <c r="O3023" t="s">
        <v>8</v>
      </c>
      <c r="P3023" t="s">
        <v>8</v>
      </c>
      <c r="Q3023" t="s">
        <v>11</v>
      </c>
      <c r="R3023" t="s">
        <v>8</v>
      </c>
      <c r="S3023" t="str">
        <f t="shared" si="330"/>
        <v>U</v>
      </c>
      <c r="T3023" t="s">
        <v>12</v>
      </c>
      <c r="U3023">
        <v>0.999999999999998</v>
      </c>
      <c r="V3023" t="s">
        <v>11</v>
      </c>
      <c r="W3023" t="e">
        <f>VLOOKUP(Q3023,'PBT Tag Rates'!$B$5:$E$44,4,FALSE)</f>
        <v>#N/A</v>
      </c>
      <c r="X3023">
        <v>1</v>
      </c>
      <c r="Y3023" s="14">
        <f>IFERROR(LOOKUP(H3023,{30,43,48,53,58,63,68,73,78,83,88,93,97},{42,47,52,57,62,67,72,77,82,87,92,99,100}),999)</f>
        <v>82</v>
      </c>
      <c r="Z3023" s="17">
        <f t="shared" si="331"/>
        <v>5.5555555555555554</v>
      </c>
      <c r="AA3023" s="17">
        <f t="shared" si="332"/>
        <v>5.5555555555555554</v>
      </c>
      <c r="AB3023" s="17">
        <f t="shared" si="333"/>
        <v>11.658097686375321</v>
      </c>
      <c r="AC3023" s="17" t="s">
        <v>17654</v>
      </c>
    </row>
    <row r="3024" spans="1:29" x14ac:dyDescent="0.25">
      <c r="A3024" t="s">
        <v>3339</v>
      </c>
      <c r="B3024" s="151" t="s">
        <v>11693</v>
      </c>
      <c r="C3024" t="s">
        <v>1807</v>
      </c>
      <c r="D3024" s="1">
        <v>45177</v>
      </c>
      <c r="E3024">
        <f t="shared" si="328"/>
        <v>18</v>
      </c>
      <c r="F3024" t="s">
        <v>14</v>
      </c>
      <c r="G3024">
        <v>780</v>
      </c>
      <c r="H3024">
        <f t="shared" si="327"/>
        <v>78</v>
      </c>
      <c r="I3024" t="s">
        <v>9</v>
      </c>
      <c r="J3024">
        <v>1</v>
      </c>
      <c r="K3024" t="s">
        <v>8</v>
      </c>
      <c r="L3024" t="s">
        <v>8</v>
      </c>
      <c r="M3024" t="s">
        <v>14</v>
      </c>
      <c r="N3024" t="str">
        <f t="shared" si="329"/>
        <v>F</v>
      </c>
      <c r="O3024" t="s">
        <v>643</v>
      </c>
      <c r="P3024" t="s">
        <v>644</v>
      </c>
      <c r="Q3024" t="s">
        <v>281</v>
      </c>
      <c r="R3024">
        <v>4</v>
      </c>
      <c r="S3024">
        <f t="shared" si="330"/>
        <v>2019</v>
      </c>
      <c r="T3024" t="s">
        <v>12</v>
      </c>
      <c r="U3024">
        <v>1</v>
      </c>
      <c r="V3024" t="s">
        <v>3170</v>
      </c>
      <c r="W3024">
        <f>VLOOKUP(Q3024,'PBT Tag Rates'!$B$5:$E$44,4,FALSE)</f>
        <v>0.99705232300000002</v>
      </c>
      <c r="X3024">
        <v>1</v>
      </c>
      <c r="Y3024" s="14">
        <f>IFERROR(LOOKUP(H3024,{30,43,48,53,58,63,68,73,78,83,88,93,97},{42,47,52,57,62,67,72,77,82,87,92,99,100}),999)</f>
        <v>82</v>
      </c>
      <c r="Z3024" s="17">
        <f t="shared" si="331"/>
        <v>5.5555555555555554</v>
      </c>
      <c r="AA3024" s="17">
        <f t="shared" si="332"/>
        <v>5.5555555555555554</v>
      </c>
      <c r="AB3024" s="17">
        <f t="shared" si="333"/>
        <v>11.658097686375321</v>
      </c>
      <c r="AC3024" s="17" t="s">
        <v>17654</v>
      </c>
    </row>
    <row r="3025" spans="1:29" x14ac:dyDescent="0.25">
      <c r="A3025" t="s">
        <v>3339</v>
      </c>
      <c r="B3025" s="151" t="s">
        <v>11694</v>
      </c>
      <c r="C3025" t="s">
        <v>1808</v>
      </c>
      <c r="D3025" s="1">
        <v>45177</v>
      </c>
      <c r="E3025">
        <f t="shared" si="328"/>
        <v>18</v>
      </c>
      <c r="F3025" t="s">
        <v>14</v>
      </c>
      <c r="G3025">
        <v>700</v>
      </c>
      <c r="H3025">
        <f t="shared" si="327"/>
        <v>70</v>
      </c>
      <c r="I3025" t="s">
        <v>7</v>
      </c>
      <c r="J3025" t="s">
        <v>8</v>
      </c>
      <c r="K3025" t="s">
        <v>11695</v>
      </c>
      <c r="L3025" t="s">
        <v>8</v>
      </c>
      <c r="M3025" t="s">
        <v>14</v>
      </c>
      <c r="N3025" t="str">
        <f t="shared" si="329"/>
        <v>F</v>
      </c>
      <c r="O3025" t="s">
        <v>1415</v>
      </c>
      <c r="P3025" t="s">
        <v>2678</v>
      </c>
      <c r="Q3025" t="s">
        <v>221</v>
      </c>
      <c r="R3025">
        <v>4</v>
      </c>
      <c r="S3025">
        <f t="shared" si="330"/>
        <v>2019</v>
      </c>
      <c r="T3025" t="s">
        <v>12</v>
      </c>
      <c r="U3025">
        <v>1</v>
      </c>
      <c r="V3025" t="s">
        <v>3396</v>
      </c>
      <c r="W3025">
        <f>VLOOKUP(Q3025,'PBT Tag Rates'!$B$5:$E$44,4,FALSE)</f>
        <v>0.95971980899999998</v>
      </c>
      <c r="X3025">
        <v>1</v>
      </c>
      <c r="Y3025" s="14">
        <f>IFERROR(LOOKUP(H3025,{30,43,48,53,58,63,68,73,78,83,88,93,97},{42,47,52,57,62,67,72,77,82,87,92,99,100}),999)</f>
        <v>72</v>
      </c>
      <c r="Z3025" s="17">
        <f t="shared" si="331"/>
        <v>5.5555555555555554</v>
      </c>
      <c r="AA3025" s="17">
        <f t="shared" si="332"/>
        <v>5.5555555555555554</v>
      </c>
      <c r="AB3025" s="17">
        <f t="shared" si="333"/>
        <v>11.658097686375321</v>
      </c>
      <c r="AC3025" s="17" t="s">
        <v>17655</v>
      </c>
    </row>
    <row r="3026" spans="1:29" x14ac:dyDescent="0.25">
      <c r="A3026" t="s">
        <v>3339</v>
      </c>
      <c r="B3026" s="151" t="s">
        <v>11696</v>
      </c>
      <c r="C3026" t="s">
        <v>1809</v>
      </c>
      <c r="D3026" s="1">
        <v>45177</v>
      </c>
      <c r="E3026">
        <f t="shared" si="328"/>
        <v>18</v>
      </c>
      <c r="F3026" t="s">
        <v>14</v>
      </c>
      <c r="G3026">
        <v>770</v>
      </c>
      <c r="H3026">
        <f t="shared" si="327"/>
        <v>77</v>
      </c>
      <c r="I3026" t="s">
        <v>9</v>
      </c>
      <c r="J3026" t="s">
        <v>8</v>
      </c>
      <c r="K3026" t="s">
        <v>8</v>
      </c>
      <c r="L3026" t="s">
        <v>8</v>
      </c>
      <c r="M3026" t="s">
        <v>14</v>
      </c>
      <c r="N3026" t="str">
        <f t="shared" si="329"/>
        <v>F</v>
      </c>
      <c r="O3026" t="s">
        <v>7866</v>
      </c>
      <c r="P3026" t="s">
        <v>11697</v>
      </c>
      <c r="Q3026" t="s">
        <v>221</v>
      </c>
      <c r="R3026">
        <v>4</v>
      </c>
      <c r="S3026">
        <f t="shared" si="330"/>
        <v>2019</v>
      </c>
      <c r="T3026" t="s">
        <v>12</v>
      </c>
      <c r="U3026">
        <v>1</v>
      </c>
      <c r="V3026" t="s">
        <v>3876</v>
      </c>
      <c r="W3026">
        <f>VLOOKUP(Q3026,'PBT Tag Rates'!$B$5:$E$44,4,FALSE)</f>
        <v>0.95971980899999998</v>
      </c>
      <c r="X3026">
        <v>1</v>
      </c>
      <c r="Y3026" s="14">
        <f>IFERROR(LOOKUP(H3026,{30,43,48,53,58,63,68,73,78,83,88,93,97},{42,47,52,57,62,67,72,77,82,87,92,99,100}),999)</f>
        <v>77</v>
      </c>
      <c r="Z3026" s="17">
        <f t="shared" si="331"/>
        <v>5.5555555555555554</v>
      </c>
      <c r="AA3026" s="17">
        <f t="shared" si="332"/>
        <v>5.5555555555555554</v>
      </c>
      <c r="AB3026" s="17">
        <f t="shared" si="333"/>
        <v>11.658097686375321</v>
      </c>
      <c r="AC3026" s="17" t="s">
        <v>17654</v>
      </c>
    </row>
    <row r="3027" spans="1:29" x14ac:dyDescent="0.25">
      <c r="A3027" t="s">
        <v>3339</v>
      </c>
      <c r="B3027" s="151" t="s">
        <v>11698</v>
      </c>
      <c r="C3027" t="s">
        <v>11699</v>
      </c>
      <c r="D3027" s="1">
        <v>45177</v>
      </c>
      <c r="E3027">
        <f t="shared" si="328"/>
        <v>18</v>
      </c>
      <c r="F3027" t="s">
        <v>14</v>
      </c>
      <c r="G3027">
        <v>820</v>
      </c>
      <c r="H3027">
        <f t="shared" si="327"/>
        <v>82</v>
      </c>
      <c r="I3027" t="s">
        <v>7</v>
      </c>
      <c r="J3027" t="s">
        <v>8</v>
      </c>
      <c r="K3027" t="s">
        <v>11700</v>
      </c>
      <c r="L3027" t="s">
        <v>8</v>
      </c>
      <c r="M3027" t="s">
        <v>14</v>
      </c>
      <c r="N3027" t="str">
        <f t="shared" si="329"/>
        <v>F</v>
      </c>
      <c r="O3027" t="s">
        <v>8</v>
      </c>
      <c r="P3027" t="s">
        <v>8</v>
      </c>
      <c r="Q3027" t="s">
        <v>11</v>
      </c>
      <c r="R3027" t="s">
        <v>8</v>
      </c>
      <c r="S3027" t="str">
        <f t="shared" si="330"/>
        <v>U</v>
      </c>
      <c r="T3027" t="s">
        <v>12</v>
      </c>
      <c r="U3027">
        <v>0.999999999999996</v>
      </c>
      <c r="V3027" t="s">
        <v>11</v>
      </c>
      <c r="W3027" t="e">
        <f>VLOOKUP(Q3027,'PBT Tag Rates'!$B$5:$E$44,4,FALSE)</f>
        <v>#N/A</v>
      </c>
      <c r="X3027">
        <v>1</v>
      </c>
      <c r="Y3027" s="14">
        <f>IFERROR(LOOKUP(H3027,{30,43,48,53,58,63,68,73,78,83,88,93,97},{42,47,52,57,62,67,72,77,82,87,92,99,100}),999)</f>
        <v>82</v>
      </c>
      <c r="Z3027" s="17">
        <f t="shared" si="331"/>
        <v>5.5555555555555554</v>
      </c>
      <c r="AA3027" s="17">
        <f t="shared" si="332"/>
        <v>5.5555555555555554</v>
      </c>
      <c r="AB3027" s="17">
        <f t="shared" si="333"/>
        <v>11.658097686375321</v>
      </c>
      <c r="AC3027" s="17" t="s">
        <v>17654</v>
      </c>
    </row>
    <row r="3028" spans="1:29" x14ac:dyDescent="0.25">
      <c r="A3028" t="s">
        <v>3339</v>
      </c>
      <c r="B3028" s="151" t="s">
        <v>11701</v>
      </c>
      <c r="C3028" t="s">
        <v>11702</v>
      </c>
      <c r="D3028" s="1">
        <v>45177</v>
      </c>
      <c r="E3028">
        <f t="shared" si="328"/>
        <v>18</v>
      </c>
      <c r="F3028" t="s">
        <v>6</v>
      </c>
      <c r="G3028">
        <v>740</v>
      </c>
      <c r="H3028">
        <f t="shared" si="327"/>
        <v>74</v>
      </c>
      <c r="I3028" t="s">
        <v>7</v>
      </c>
      <c r="J3028" t="s">
        <v>8</v>
      </c>
      <c r="K3028" t="s">
        <v>11703</v>
      </c>
      <c r="L3028" t="s">
        <v>8</v>
      </c>
      <c r="M3028" t="s">
        <v>6</v>
      </c>
      <c r="N3028" t="str">
        <f t="shared" si="329"/>
        <v>M</v>
      </c>
      <c r="O3028" t="s">
        <v>8</v>
      </c>
      <c r="P3028" t="s">
        <v>8</v>
      </c>
      <c r="Q3028" t="s">
        <v>11</v>
      </c>
      <c r="R3028" t="s">
        <v>8</v>
      </c>
      <c r="S3028" t="str">
        <f t="shared" si="330"/>
        <v>U</v>
      </c>
      <c r="T3028" t="s">
        <v>12</v>
      </c>
      <c r="U3028">
        <v>0.999999999999997</v>
      </c>
      <c r="V3028" t="s">
        <v>11</v>
      </c>
      <c r="W3028" t="e">
        <f>VLOOKUP(Q3028,'PBT Tag Rates'!$B$5:$E$44,4,FALSE)</f>
        <v>#N/A</v>
      </c>
      <c r="X3028">
        <v>1</v>
      </c>
      <c r="Y3028" s="14">
        <f>IFERROR(LOOKUP(H3028,{30,43,48,53,58,63,68,73,78,83,88,93,97},{42,47,52,57,62,67,72,77,82,87,92,99,100}),999)</f>
        <v>77</v>
      </c>
      <c r="Z3028" s="17">
        <f t="shared" si="331"/>
        <v>5.5555555555555554</v>
      </c>
      <c r="AA3028" s="17">
        <f t="shared" si="332"/>
        <v>5.5555555555555554</v>
      </c>
      <c r="AB3028" s="17">
        <f t="shared" si="333"/>
        <v>11.658097686375321</v>
      </c>
      <c r="AC3028" s="17" t="s">
        <v>17654</v>
      </c>
    </row>
    <row r="3029" spans="1:29" x14ac:dyDescent="0.25">
      <c r="A3029" t="s">
        <v>3339</v>
      </c>
      <c r="B3029" s="151" t="s">
        <v>11704</v>
      </c>
      <c r="C3029" t="s">
        <v>1812</v>
      </c>
      <c r="D3029" s="1">
        <v>45177</v>
      </c>
      <c r="E3029">
        <f t="shared" si="328"/>
        <v>18</v>
      </c>
      <c r="F3029" t="s">
        <v>14</v>
      </c>
      <c r="G3029">
        <v>730</v>
      </c>
      <c r="H3029">
        <f t="shared" si="327"/>
        <v>73</v>
      </c>
      <c r="I3029" t="s">
        <v>7</v>
      </c>
      <c r="J3029" t="s">
        <v>8</v>
      </c>
      <c r="K3029" t="s">
        <v>11705</v>
      </c>
      <c r="L3029" t="s">
        <v>8</v>
      </c>
      <c r="M3029" t="s">
        <v>14</v>
      </c>
      <c r="N3029" t="str">
        <f t="shared" si="329"/>
        <v>F</v>
      </c>
      <c r="O3029" t="s">
        <v>2909</v>
      </c>
      <c r="P3029" t="s">
        <v>11706</v>
      </c>
      <c r="Q3029" t="s">
        <v>221</v>
      </c>
      <c r="R3029">
        <v>4</v>
      </c>
      <c r="S3029">
        <f t="shared" si="330"/>
        <v>2019</v>
      </c>
      <c r="T3029" t="s">
        <v>12</v>
      </c>
      <c r="U3029">
        <v>0.999999999999999</v>
      </c>
      <c r="V3029" t="s">
        <v>3386</v>
      </c>
      <c r="W3029">
        <f>VLOOKUP(Q3029,'PBT Tag Rates'!$B$5:$E$44,4,FALSE)</f>
        <v>0.95971980899999998</v>
      </c>
      <c r="X3029">
        <v>1</v>
      </c>
      <c r="Y3029" s="14">
        <f>IFERROR(LOOKUP(H3029,{30,43,48,53,58,63,68,73,78,83,88,93,97},{42,47,52,57,62,67,72,77,82,87,92,99,100}),999)</f>
        <v>77</v>
      </c>
      <c r="Z3029" s="17">
        <f t="shared" si="331"/>
        <v>5.5555555555555554</v>
      </c>
      <c r="AA3029" s="17">
        <f t="shared" si="332"/>
        <v>5.5555555555555554</v>
      </c>
      <c r="AB3029" s="17">
        <f t="shared" si="333"/>
        <v>11.658097686375321</v>
      </c>
      <c r="AC3029" s="17" t="s">
        <v>17654</v>
      </c>
    </row>
    <row r="3030" spans="1:29" x14ac:dyDescent="0.25">
      <c r="A3030" t="s">
        <v>3339</v>
      </c>
      <c r="B3030" s="151" t="s">
        <v>11707</v>
      </c>
      <c r="C3030" t="s">
        <v>11708</v>
      </c>
      <c r="D3030" s="1">
        <v>45177</v>
      </c>
      <c r="E3030">
        <f t="shared" si="328"/>
        <v>18</v>
      </c>
      <c r="F3030" t="s">
        <v>14</v>
      </c>
      <c r="G3030">
        <v>780</v>
      </c>
      <c r="H3030">
        <f t="shared" ref="H3030:H3093" si="334">G3030/10</f>
        <v>78</v>
      </c>
      <c r="I3030" t="s">
        <v>7</v>
      </c>
      <c r="J3030" t="s">
        <v>8</v>
      </c>
      <c r="K3030" t="s">
        <v>11709</v>
      </c>
      <c r="L3030" t="s">
        <v>8</v>
      </c>
      <c r="M3030" t="s">
        <v>14</v>
      </c>
      <c r="N3030" t="str">
        <f t="shared" si="329"/>
        <v>F</v>
      </c>
      <c r="O3030" t="s">
        <v>5964</v>
      </c>
      <c r="P3030" t="s">
        <v>5965</v>
      </c>
      <c r="Q3030" t="s">
        <v>221</v>
      </c>
      <c r="R3030">
        <v>4</v>
      </c>
      <c r="S3030">
        <f t="shared" si="330"/>
        <v>2019</v>
      </c>
      <c r="T3030" t="s">
        <v>12</v>
      </c>
      <c r="U3030">
        <v>0.999999999999999</v>
      </c>
      <c r="V3030" t="s">
        <v>3346</v>
      </c>
      <c r="W3030">
        <f>VLOOKUP(Q3030,'PBT Tag Rates'!$B$5:$E$44,4,FALSE)</f>
        <v>0.95971980899999998</v>
      </c>
      <c r="X3030">
        <v>1</v>
      </c>
      <c r="Y3030" s="14">
        <f>IFERROR(LOOKUP(H3030,{30,43,48,53,58,63,68,73,78,83,88,93,97},{42,47,52,57,62,67,72,77,82,87,92,99,100}),999)</f>
        <v>82</v>
      </c>
      <c r="Z3030" s="17">
        <f t="shared" si="331"/>
        <v>5.5555555555555554</v>
      </c>
      <c r="AA3030" s="17">
        <f t="shared" si="332"/>
        <v>5.5555555555555554</v>
      </c>
      <c r="AB3030" s="17">
        <f t="shared" si="333"/>
        <v>11.658097686375321</v>
      </c>
      <c r="AC3030" s="17" t="s">
        <v>17654</v>
      </c>
    </row>
    <row r="3031" spans="1:29" x14ac:dyDescent="0.25">
      <c r="A3031" t="s">
        <v>3339</v>
      </c>
      <c r="B3031" s="151" t="s">
        <v>11710</v>
      </c>
      <c r="C3031" t="s">
        <v>11711</v>
      </c>
      <c r="D3031" s="1">
        <v>45177</v>
      </c>
      <c r="E3031">
        <f t="shared" ref="E3031:E3094" si="335">IF(D3031&lt;=$D$3,70,18)</f>
        <v>18</v>
      </c>
      <c r="F3031" t="s">
        <v>6</v>
      </c>
      <c r="G3031">
        <v>800</v>
      </c>
      <c r="H3031">
        <f t="shared" si="334"/>
        <v>80</v>
      </c>
      <c r="I3031" t="s">
        <v>7</v>
      </c>
      <c r="J3031" t="s">
        <v>8</v>
      </c>
      <c r="K3031" t="s">
        <v>11712</v>
      </c>
      <c r="L3031" t="s">
        <v>8</v>
      </c>
      <c r="M3031" t="s">
        <v>6</v>
      </c>
      <c r="N3031" t="str">
        <f t="shared" ref="N3031:N3094" si="336">IF(M3031="U",F3031,M3031)</f>
        <v>M</v>
      </c>
      <c r="O3031" t="s">
        <v>8</v>
      </c>
      <c r="P3031" t="s">
        <v>8</v>
      </c>
      <c r="Q3031" t="s">
        <v>11</v>
      </c>
      <c r="R3031" t="s">
        <v>8</v>
      </c>
      <c r="S3031" t="str">
        <f t="shared" ref="S3031:S3094" si="337">IFERROR($S$3-R3031,"U")</f>
        <v>U</v>
      </c>
      <c r="T3031" t="s">
        <v>12</v>
      </c>
      <c r="U3031">
        <v>0.999999999999999</v>
      </c>
      <c r="V3031" t="s">
        <v>11</v>
      </c>
      <c r="W3031" t="e">
        <f>VLOOKUP(Q3031,'PBT Tag Rates'!$B$5:$E$44,4,FALSE)</f>
        <v>#N/A</v>
      </c>
      <c r="X3031">
        <v>1</v>
      </c>
      <c r="Y3031" s="14">
        <f>IFERROR(LOOKUP(H3031,{30,43,48,53,58,63,68,73,78,83,88,93,97},{42,47,52,57,62,67,72,77,82,87,92,99,100}),999)</f>
        <v>82</v>
      </c>
      <c r="Z3031" s="17">
        <f t="shared" ref="Z3031:Z3094" si="338">IF(D3031&lt;$D$3,X3031/$Z$3,X3031/$Z$4)</f>
        <v>5.5555555555555554</v>
      </c>
      <c r="AA3031" s="17">
        <f t="shared" ref="AA3031:AA3094" si="339">Z3031*(1+$AA$4)</f>
        <v>5.5555555555555554</v>
      </c>
      <c r="AB3031" s="17">
        <f t="shared" ref="AB3031:AB3094" si="340">IF(D3031&lt;$D$3,AA3031/$AB$3,AA3031/$AB$4)</f>
        <v>11.658097686375321</v>
      </c>
      <c r="AC3031" s="17" t="s">
        <v>17654</v>
      </c>
    </row>
    <row r="3032" spans="1:29" x14ac:dyDescent="0.25">
      <c r="A3032" t="s">
        <v>3339</v>
      </c>
      <c r="B3032" s="151" t="s">
        <v>11713</v>
      </c>
      <c r="C3032" t="s">
        <v>1813</v>
      </c>
      <c r="D3032" s="1">
        <v>45177</v>
      </c>
      <c r="E3032">
        <f t="shared" si="335"/>
        <v>18</v>
      </c>
      <c r="F3032" t="s">
        <v>6</v>
      </c>
      <c r="G3032">
        <v>680</v>
      </c>
      <c r="H3032">
        <f t="shared" si="334"/>
        <v>68</v>
      </c>
      <c r="I3032" t="s">
        <v>7</v>
      </c>
      <c r="J3032" t="s">
        <v>8</v>
      </c>
      <c r="K3032" t="s">
        <v>8</v>
      </c>
      <c r="L3032" t="s">
        <v>8</v>
      </c>
      <c r="M3032" t="s">
        <v>6</v>
      </c>
      <c r="N3032" t="str">
        <f t="shared" si="336"/>
        <v>M</v>
      </c>
      <c r="O3032" t="s">
        <v>8</v>
      </c>
      <c r="P3032" t="s">
        <v>8</v>
      </c>
      <c r="Q3032" t="s">
        <v>11</v>
      </c>
      <c r="R3032" t="s">
        <v>8</v>
      </c>
      <c r="S3032" t="str">
        <f t="shared" si="337"/>
        <v>U</v>
      </c>
      <c r="T3032" t="s">
        <v>12</v>
      </c>
      <c r="U3032">
        <v>1</v>
      </c>
      <c r="V3032" t="s">
        <v>11</v>
      </c>
      <c r="W3032" t="e">
        <f>VLOOKUP(Q3032,'PBT Tag Rates'!$B$5:$E$44,4,FALSE)</f>
        <v>#N/A</v>
      </c>
      <c r="X3032">
        <v>1</v>
      </c>
      <c r="Y3032" s="14">
        <f>IFERROR(LOOKUP(H3032,{30,43,48,53,58,63,68,73,78,83,88,93,97},{42,47,52,57,62,67,72,77,82,87,92,99,100}),999)</f>
        <v>72</v>
      </c>
      <c r="Z3032" s="17">
        <f t="shared" si="338"/>
        <v>5.5555555555555554</v>
      </c>
      <c r="AA3032" s="17">
        <f t="shared" si="339"/>
        <v>5.5555555555555554</v>
      </c>
      <c r="AB3032" s="17">
        <f t="shared" si="340"/>
        <v>11.658097686375321</v>
      </c>
      <c r="AC3032" s="17" t="s">
        <v>17654</v>
      </c>
    </row>
    <row r="3033" spans="1:29" x14ac:dyDescent="0.25">
      <c r="A3033" t="s">
        <v>3339</v>
      </c>
      <c r="B3033" s="151" t="s">
        <v>11714</v>
      </c>
      <c r="C3033" t="s">
        <v>1814</v>
      </c>
      <c r="D3033" s="1">
        <v>45177</v>
      </c>
      <c r="E3033">
        <f t="shared" si="335"/>
        <v>18</v>
      </c>
      <c r="F3033" t="s">
        <v>6</v>
      </c>
      <c r="G3033">
        <v>860</v>
      </c>
      <c r="H3033">
        <f t="shared" si="334"/>
        <v>86</v>
      </c>
      <c r="I3033" t="s">
        <v>7</v>
      </c>
      <c r="J3033" t="s">
        <v>8</v>
      </c>
      <c r="K3033" t="s">
        <v>11715</v>
      </c>
      <c r="L3033" t="s">
        <v>8</v>
      </c>
      <c r="M3033" t="s">
        <v>14</v>
      </c>
      <c r="N3033" t="str">
        <f t="shared" si="336"/>
        <v>F</v>
      </c>
      <c r="O3033" t="s">
        <v>3965</v>
      </c>
      <c r="P3033" t="s">
        <v>11716</v>
      </c>
      <c r="Q3033" t="s">
        <v>281</v>
      </c>
      <c r="R3033">
        <v>4</v>
      </c>
      <c r="S3033">
        <f t="shared" si="337"/>
        <v>2019</v>
      </c>
      <c r="T3033" t="s">
        <v>12</v>
      </c>
      <c r="U3033">
        <v>0.999999999999994</v>
      </c>
      <c r="V3033" t="s">
        <v>3169</v>
      </c>
      <c r="W3033">
        <f>VLOOKUP(Q3033,'PBT Tag Rates'!$B$5:$E$44,4,FALSE)</f>
        <v>0.99705232300000002</v>
      </c>
      <c r="X3033">
        <v>1</v>
      </c>
      <c r="Y3033" s="14">
        <f>IFERROR(LOOKUP(H3033,{30,43,48,53,58,63,68,73,78,83,88,93,97},{42,47,52,57,62,67,72,77,82,87,92,99,100}),999)</f>
        <v>87</v>
      </c>
      <c r="Z3033" s="17">
        <f t="shared" si="338"/>
        <v>5.5555555555555554</v>
      </c>
      <c r="AA3033" s="17">
        <f t="shared" si="339"/>
        <v>5.5555555555555554</v>
      </c>
      <c r="AB3033" s="17">
        <f t="shared" si="340"/>
        <v>11.658097686375321</v>
      </c>
      <c r="AC3033" s="17" t="s">
        <v>17654</v>
      </c>
    </row>
    <row r="3034" spans="1:29" x14ac:dyDescent="0.25">
      <c r="A3034" t="s">
        <v>3339</v>
      </c>
      <c r="B3034" s="151" t="s">
        <v>11717</v>
      </c>
      <c r="C3034" t="s">
        <v>11718</v>
      </c>
      <c r="D3034" s="1">
        <v>45177</v>
      </c>
      <c r="E3034">
        <f t="shared" si="335"/>
        <v>18</v>
      </c>
      <c r="F3034" t="s">
        <v>6</v>
      </c>
      <c r="G3034">
        <v>900</v>
      </c>
      <c r="H3034">
        <f t="shared" si="334"/>
        <v>90</v>
      </c>
      <c r="I3034" t="s">
        <v>9</v>
      </c>
      <c r="J3034">
        <v>1</v>
      </c>
      <c r="K3034" t="s">
        <v>11719</v>
      </c>
      <c r="L3034" t="s">
        <v>8</v>
      </c>
      <c r="M3034" t="s">
        <v>6</v>
      </c>
      <c r="N3034" t="str">
        <f t="shared" si="336"/>
        <v>M</v>
      </c>
      <c r="O3034" t="s">
        <v>11720</v>
      </c>
      <c r="P3034" t="s">
        <v>11721</v>
      </c>
      <c r="Q3034" t="s">
        <v>281</v>
      </c>
      <c r="R3034">
        <v>4</v>
      </c>
      <c r="S3034">
        <f t="shared" si="337"/>
        <v>2019</v>
      </c>
      <c r="T3034" t="s">
        <v>12</v>
      </c>
      <c r="U3034">
        <v>1</v>
      </c>
      <c r="V3034" t="s">
        <v>3079</v>
      </c>
      <c r="W3034">
        <f>VLOOKUP(Q3034,'PBT Tag Rates'!$B$5:$E$44,4,FALSE)</f>
        <v>0.99705232300000002</v>
      </c>
      <c r="X3034">
        <v>1</v>
      </c>
      <c r="Y3034" s="14">
        <f>IFERROR(LOOKUP(H3034,{30,43,48,53,58,63,68,73,78,83,88,93,97},{42,47,52,57,62,67,72,77,82,87,92,99,100}),999)</f>
        <v>92</v>
      </c>
      <c r="Z3034" s="17">
        <f t="shared" si="338"/>
        <v>5.5555555555555554</v>
      </c>
      <c r="AA3034" s="17">
        <f t="shared" si="339"/>
        <v>5.5555555555555554</v>
      </c>
      <c r="AB3034" s="17">
        <f t="shared" si="340"/>
        <v>11.658097686375321</v>
      </c>
      <c r="AC3034" s="17" t="s">
        <v>17654</v>
      </c>
    </row>
    <row r="3035" spans="1:29" x14ac:dyDescent="0.25">
      <c r="A3035" t="s">
        <v>3339</v>
      </c>
      <c r="B3035" s="151" t="s">
        <v>11722</v>
      </c>
      <c r="C3035" t="s">
        <v>11723</v>
      </c>
      <c r="D3035" s="1">
        <v>45177</v>
      </c>
      <c r="E3035">
        <f t="shared" si="335"/>
        <v>18</v>
      </c>
      <c r="F3035" t="s">
        <v>14</v>
      </c>
      <c r="G3035">
        <v>800</v>
      </c>
      <c r="H3035">
        <f t="shared" si="334"/>
        <v>80</v>
      </c>
      <c r="I3035" t="s">
        <v>7</v>
      </c>
      <c r="J3035" t="s">
        <v>8</v>
      </c>
      <c r="K3035" t="s">
        <v>11724</v>
      </c>
      <c r="L3035" t="s">
        <v>8</v>
      </c>
      <c r="M3035" t="s">
        <v>14</v>
      </c>
      <c r="N3035" t="str">
        <f t="shared" si="336"/>
        <v>F</v>
      </c>
      <c r="O3035" t="s">
        <v>2703</v>
      </c>
      <c r="P3035" t="s">
        <v>2704</v>
      </c>
      <c r="Q3035" t="s">
        <v>221</v>
      </c>
      <c r="R3035">
        <v>4</v>
      </c>
      <c r="S3035">
        <f t="shared" si="337"/>
        <v>2019</v>
      </c>
      <c r="T3035" t="s">
        <v>12</v>
      </c>
      <c r="U3035">
        <v>0.999999999999998</v>
      </c>
      <c r="V3035" t="s">
        <v>3396</v>
      </c>
      <c r="W3035">
        <f>VLOOKUP(Q3035,'PBT Tag Rates'!$B$5:$E$44,4,FALSE)</f>
        <v>0.95971980899999998</v>
      </c>
      <c r="X3035">
        <v>1</v>
      </c>
      <c r="Y3035" s="14">
        <f>IFERROR(LOOKUP(H3035,{30,43,48,53,58,63,68,73,78,83,88,93,97},{42,47,52,57,62,67,72,77,82,87,92,99,100}),999)</f>
        <v>82</v>
      </c>
      <c r="Z3035" s="17">
        <f t="shared" si="338"/>
        <v>5.5555555555555554</v>
      </c>
      <c r="AA3035" s="17">
        <f t="shared" si="339"/>
        <v>5.5555555555555554</v>
      </c>
      <c r="AB3035" s="17">
        <f t="shared" si="340"/>
        <v>11.658097686375321</v>
      </c>
      <c r="AC3035" s="17" t="s">
        <v>17655</v>
      </c>
    </row>
    <row r="3036" spans="1:29" x14ac:dyDescent="0.25">
      <c r="A3036" t="s">
        <v>3339</v>
      </c>
      <c r="B3036" s="151" t="s">
        <v>11725</v>
      </c>
      <c r="C3036" t="s">
        <v>1817</v>
      </c>
      <c r="D3036" s="1">
        <v>45177</v>
      </c>
      <c r="E3036">
        <f t="shared" si="335"/>
        <v>18</v>
      </c>
      <c r="F3036" t="s">
        <v>14</v>
      </c>
      <c r="G3036">
        <v>760</v>
      </c>
      <c r="H3036">
        <f t="shared" si="334"/>
        <v>76</v>
      </c>
      <c r="I3036" t="s">
        <v>7</v>
      </c>
      <c r="J3036" t="s">
        <v>8</v>
      </c>
      <c r="K3036" t="s">
        <v>11726</v>
      </c>
      <c r="L3036" t="s">
        <v>8</v>
      </c>
      <c r="M3036" t="s">
        <v>14</v>
      </c>
      <c r="N3036" t="str">
        <f t="shared" si="336"/>
        <v>F</v>
      </c>
      <c r="O3036" t="s">
        <v>2215</v>
      </c>
      <c r="P3036" t="s">
        <v>2216</v>
      </c>
      <c r="Q3036" t="s">
        <v>221</v>
      </c>
      <c r="R3036">
        <v>4</v>
      </c>
      <c r="S3036">
        <f t="shared" si="337"/>
        <v>2019</v>
      </c>
      <c r="T3036" t="s">
        <v>12</v>
      </c>
      <c r="U3036">
        <v>1</v>
      </c>
      <c r="V3036" t="s">
        <v>3346</v>
      </c>
      <c r="W3036">
        <f>VLOOKUP(Q3036,'PBT Tag Rates'!$B$5:$E$44,4,FALSE)</f>
        <v>0.95971980899999998</v>
      </c>
      <c r="X3036">
        <v>1</v>
      </c>
      <c r="Y3036" s="14">
        <f>IFERROR(LOOKUP(H3036,{30,43,48,53,58,63,68,73,78,83,88,93,97},{42,47,52,57,62,67,72,77,82,87,92,99,100}),999)</f>
        <v>77</v>
      </c>
      <c r="Z3036" s="17">
        <f t="shared" si="338"/>
        <v>5.5555555555555554</v>
      </c>
      <c r="AA3036" s="17">
        <f t="shared" si="339"/>
        <v>5.5555555555555554</v>
      </c>
      <c r="AB3036" s="17">
        <f t="shared" si="340"/>
        <v>11.658097686375321</v>
      </c>
      <c r="AC3036" s="17" t="s">
        <v>17654</v>
      </c>
    </row>
    <row r="3037" spans="1:29" x14ac:dyDescent="0.25">
      <c r="A3037" t="s">
        <v>3339</v>
      </c>
      <c r="B3037" s="151" t="s">
        <v>11727</v>
      </c>
      <c r="C3037" t="s">
        <v>11728</v>
      </c>
      <c r="D3037" s="1">
        <v>45177</v>
      </c>
      <c r="E3037">
        <f t="shared" si="335"/>
        <v>18</v>
      </c>
      <c r="F3037" t="s">
        <v>6</v>
      </c>
      <c r="G3037">
        <v>770</v>
      </c>
      <c r="H3037">
        <f t="shared" si="334"/>
        <v>77</v>
      </c>
      <c r="I3037" t="s">
        <v>7</v>
      </c>
      <c r="J3037" t="s">
        <v>8</v>
      </c>
      <c r="K3037" t="s">
        <v>11729</v>
      </c>
      <c r="L3037" t="s">
        <v>8</v>
      </c>
      <c r="M3037" t="s">
        <v>14</v>
      </c>
      <c r="N3037" t="str">
        <f t="shared" si="336"/>
        <v>F</v>
      </c>
      <c r="O3037" t="s">
        <v>1345</v>
      </c>
      <c r="P3037" t="s">
        <v>1398</v>
      </c>
      <c r="Q3037" t="s">
        <v>221</v>
      </c>
      <c r="R3037">
        <v>4</v>
      </c>
      <c r="S3037">
        <f t="shared" si="337"/>
        <v>2019</v>
      </c>
      <c r="T3037" t="s">
        <v>12</v>
      </c>
      <c r="U3037">
        <v>0.999999999999995</v>
      </c>
      <c r="V3037" t="s">
        <v>3346</v>
      </c>
      <c r="W3037">
        <f>VLOOKUP(Q3037,'PBT Tag Rates'!$B$5:$E$44,4,FALSE)</f>
        <v>0.95971980899999998</v>
      </c>
      <c r="X3037">
        <v>1</v>
      </c>
      <c r="Y3037" s="14">
        <f>IFERROR(LOOKUP(H3037,{30,43,48,53,58,63,68,73,78,83,88,93,97},{42,47,52,57,62,67,72,77,82,87,92,99,100}),999)</f>
        <v>77</v>
      </c>
      <c r="Z3037" s="17">
        <f t="shared" si="338"/>
        <v>5.5555555555555554</v>
      </c>
      <c r="AA3037" s="17">
        <f t="shared" si="339"/>
        <v>5.5555555555555554</v>
      </c>
      <c r="AB3037" s="17">
        <f t="shared" si="340"/>
        <v>11.658097686375321</v>
      </c>
      <c r="AC3037" s="17" t="s">
        <v>17654</v>
      </c>
    </row>
    <row r="3038" spans="1:29" x14ac:dyDescent="0.25">
      <c r="A3038" t="s">
        <v>3339</v>
      </c>
      <c r="B3038" s="151" t="s">
        <v>11730</v>
      </c>
      <c r="C3038" t="s">
        <v>11731</v>
      </c>
      <c r="D3038" s="1">
        <v>45177</v>
      </c>
      <c r="E3038">
        <f t="shared" si="335"/>
        <v>18</v>
      </c>
      <c r="F3038" t="s">
        <v>6</v>
      </c>
      <c r="G3038">
        <v>720</v>
      </c>
      <c r="H3038">
        <f t="shared" si="334"/>
        <v>72</v>
      </c>
      <c r="I3038" t="s">
        <v>7</v>
      </c>
      <c r="J3038" t="s">
        <v>8</v>
      </c>
      <c r="K3038" t="s">
        <v>11732</v>
      </c>
      <c r="L3038" t="s">
        <v>8</v>
      </c>
      <c r="M3038" t="s">
        <v>14</v>
      </c>
      <c r="N3038" t="str">
        <f t="shared" si="336"/>
        <v>F</v>
      </c>
      <c r="O3038" t="s">
        <v>3523</v>
      </c>
      <c r="P3038" t="s">
        <v>3524</v>
      </c>
      <c r="Q3038" t="s">
        <v>221</v>
      </c>
      <c r="R3038">
        <v>4</v>
      </c>
      <c r="S3038">
        <f t="shared" si="337"/>
        <v>2019</v>
      </c>
      <c r="T3038" t="s">
        <v>12</v>
      </c>
      <c r="U3038">
        <v>0.999999999999995</v>
      </c>
      <c r="V3038" t="s">
        <v>3386</v>
      </c>
      <c r="W3038">
        <f>VLOOKUP(Q3038,'PBT Tag Rates'!$B$5:$E$44,4,FALSE)</f>
        <v>0.95971980899999998</v>
      </c>
      <c r="X3038">
        <v>1</v>
      </c>
      <c r="Y3038" s="14">
        <f>IFERROR(LOOKUP(H3038,{30,43,48,53,58,63,68,73,78,83,88,93,97},{42,47,52,57,62,67,72,77,82,87,92,99,100}),999)</f>
        <v>72</v>
      </c>
      <c r="Z3038" s="17">
        <f t="shared" si="338"/>
        <v>5.5555555555555554</v>
      </c>
      <c r="AA3038" s="17">
        <f t="shared" si="339"/>
        <v>5.5555555555555554</v>
      </c>
      <c r="AB3038" s="17">
        <f t="shared" si="340"/>
        <v>11.658097686375321</v>
      </c>
      <c r="AC3038" s="17" t="s">
        <v>17654</v>
      </c>
    </row>
    <row r="3039" spans="1:29" x14ac:dyDescent="0.25">
      <c r="A3039" t="s">
        <v>3339</v>
      </c>
      <c r="B3039" s="151" t="s">
        <v>11733</v>
      </c>
      <c r="C3039" t="s">
        <v>1819</v>
      </c>
      <c r="D3039" s="1">
        <v>45177</v>
      </c>
      <c r="E3039">
        <f t="shared" si="335"/>
        <v>18</v>
      </c>
      <c r="F3039" t="s">
        <v>14</v>
      </c>
      <c r="G3039">
        <v>700</v>
      </c>
      <c r="H3039">
        <f t="shared" si="334"/>
        <v>70</v>
      </c>
      <c r="I3039" t="s">
        <v>7</v>
      </c>
      <c r="J3039" t="s">
        <v>8</v>
      </c>
      <c r="K3039" t="s">
        <v>11734</v>
      </c>
      <c r="L3039" t="s">
        <v>8</v>
      </c>
      <c r="M3039" t="s">
        <v>14</v>
      </c>
      <c r="N3039" t="str">
        <f t="shared" si="336"/>
        <v>F</v>
      </c>
      <c r="O3039" t="s">
        <v>11735</v>
      </c>
      <c r="P3039" t="s">
        <v>11736</v>
      </c>
      <c r="Q3039" t="s">
        <v>918</v>
      </c>
      <c r="R3039">
        <v>3</v>
      </c>
      <c r="S3039">
        <f t="shared" si="337"/>
        <v>2020</v>
      </c>
      <c r="T3039" t="s">
        <v>12</v>
      </c>
      <c r="U3039">
        <v>1</v>
      </c>
      <c r="V3039" t="s">
        <v>3396</v>
      </c>
      <c r="W3039">
        <f>VLOOKUP(Q3039,'PBT Tag Rates'!$B$5:$E$44,4,FALSE)</f>
        <v>0.98961045999999997</v>
      </c>
      <c r="X3039">
        <v>1</v>
      </c>
      <c r="Y3039" s="14">
        <f>IFERROR(LOOKUP(H3039,{30,43,48,53,58,63,68,73,78,83,88,93,97},{42,47,52,57,62,67,72,77,82,87,92,99,100}),999)</f>
        <v>72</v>
      </c>
      <c r="Z3039" s="17">
        <f t="shared" si="338"/>
        <v>5.5555555555555554</v>
      </c>
      <c r="AA3039" s="17">
        <f t="shared" si="339"/>
        <v>5.5555555555555554</v>
      </c>
      <c r="AB3039" s="17">
        <f t="shared" si="340"/>
        <v>11.658097686375321</v>
      </c>
      <c r="AC3039" s="17" t="s">
        <v>17655</v>
      </c>
    </row>
    <row r="3040" spans="1:29" x14ac:dyDescent="0.25">
      <c r="A3040" t="s">
        <v>3339</v>
      </c>
      <c r="B3040" s="151" t="s">
        <v>11737</v>
      </c>
      <c r="C3040" t="s">
        <v>1822</v>
      </c>
      <c r="D3040" s="1">
        <v>45177</v>
      </c>
      <c r="E3040">
        <f t="shared" si="335"/>
        <v>18</v>
      </c>
      <c r="F3040" t="s">
        <v>6</v>
      </c>
      <c r="G3040">
        <v>850</v>
      </c>
      <c r="H3040">
        <f t="shared" si="334"/>
        <v>85</v>
      </c>
      <c r="I3040" t="s">
        <v>7</v>
      </c>
      <c r="J3040" t="s">
        <v>8</v>
      </c>
      <c r="K3040" t="s">
        <v>11738</v>
      </c>
      <c r="L3040" t="s">
        <v>8</v>
      </c>
      <c r="M3040" t="s">
        <v>759</v>
      </c>
      <c r="N3040" t="str">
        <f t="shared" si="336"/>
        <v>M</v>
      </c>
      <c r="O3040" t="s">
        <v>3571</v>
      </c>
      <c r="P3040" t="s">
        <v>3884</v>
      </c>
      <c r="Q3040" t="s">
        <v>221</v>
      </c>
      <c r="R3040">
        <v>4</v>
      </c>
      <c r="S3040">
        <f t="shared" si="337"/>
        <v>2019</v>
      </c>
      <c r="T3040" t="s">
        <v>12</v>
      </c>
      <c r="U3040">
        <v>0.999999999999994</v>
      </c>
      <c r="V3040" t="s">
        <v>3363</v>
      </c>
      <c r="W3040">
        <f>VLOOKUP(Q3040,'PBT Tag Rates'!$B$5:$E$44,4,FALSE)</f>
        <v>0.95971980899999998</v>
      </c>
      <c r="X3040">
        <v>1</v>
      </c>
      <c r="Y3040" s="14">
        <f>IFERROR(LOOKUP(H3040,{30,43,48,53,58,63,68,73,78,83,88,93,97},{42,47,52,57,62,67,72,77,82,87,92,99,100}),999)</f>
        <v>87</v>
      </c>
      <c r="Z3040" s="17">
        <f t="shared" si="338"/>
        <v>5.5555555555555554</v>
      </c>
      <c r="AA3040" s="17">
        <f t="shared" si="339"/>
        <v>5.5555555555555554</v>
      </c>
      <c r="AB3040" s="17">
        <f t="shared" si="340"/>
        <v>11.658097686375321</v>
      </c>
      <c r="AC3040" s="17" t="s">
        <v>17654</v>
      </c>
    </row>
    <row r="3041" spans="1:29" x14ac:dyDescent="0.25">
      <c r="A3041" t="s">
        <v>3339</v>
      </c>
      <c r="B3041" s="151" t="s">
        <v>11739</v>
      </c>
      <c r="C3041" t="s">
        <v>11740</v>
      </c>
      <c r="D3041" s="1">
        <v>45177</v>
      </c>
      <c r="E3041">
        <f t="shared" si="335"/>
        <v>18</v>
      </c>
      <c r="F3041" t="s">
        <v>6</v>
      </c>
      <c r="G3041">
        <v>760</v>
      </c>
      <c r="H3041">
        <f t="shared" si="334"/>
        <v>76</v>
      </c>
      <c r="I3041" t="s">
        <v>7</v>
      </c>
      <c r="J3041" t="s">
        <v>8</v>
      </c>
      <c r="K3041" t="s">
        <v>11741</v>
      </c>
      <c r="L3041" t="s">
        <v>8</v>
      </c>
      <c r="M3041" t="s">
        <v>6</v>
      </c>
      <c r="N3041" t="str">
        <f t="shared" si="336"/>
        <v>M</v>
      </c>
      <c r="O3041" t="s">
        <v>9423</v>
      </c>
      <c r="P3041" t="s">
        <v>11474</v>
      </c>
      <c r="Q3041" t="s">
        <v>221</v>
      </c>
      <c r="R3041">
        <v>4</v>
      </c>
      <c r="S3041">
        <f t="shared" si="337"/>
        <v>2019</v>
      </c>
      <c r="T3041" t="s">
        <v>12</v>
      </c>
      <c r="U3041">
        <v>0.999999999999997</v>
      </c>
      <c r="V3041" t="s">
        <v>3357</v>
      </c>
      <c r="W3041">
        <f>VLOOKUP(Q3041,'PBT Tag Rates'!$B$5:$E$44,4,FALSE)</f>
        <v>0.95971980899999998</v>
      </c>
      <c r="X3041">
        <v>1</v>
      </c>
      <c r="Y3041" s="14">
        <f>IFERROR(LOOKUP(H3041,{30,43,48,53,58,63,68,73,78,83,88,93,97},{42,47,52,57,62,67,72,77,82,87,92,99,100}),999)</f>
        <v>77</v>
      </c>
      <c r="Z3041" s="17">
        <f t="shared" si="338"/>
        <v>5.5555555555555554</v>
      </c>
      <c r="AA3041" s="17">
        <f t="shared" si="339"/>
        <v>5.5555555555555554</v>
      </c>
      <c r="AB3041" s="17">
        <f t="shared" si="340"/>
        <v>11.658097686375321</v>
      </c>
      <c r="AC3041" s="17" t="s">
        <v>17654</v>
      </c>
    </row>
    <row r="3042" spans="1:29" x14ac:dyDescent="0.25">
      <c r="A3042" t="s">
        <v>3339</v>
      </c>
      <c r="B3042" s="151" t="s">
        <v>11742</v>
      </c>
      <c r="C3042" t="s">
        <v>11743</v>
      </c>
      <c r="D3042" s="1">
        <v>45177</v>
      </c>
      <c r="E3042">
        <f t="shared" si="335"/>
        <v>18</v>
      </c>
      <c r="F3042" t="s">
        <v>6</v>
      </c>
      <c r="G3042">
        <v>710</v>
      </c>
      <c r="H3042">
        <f t="shared" si="334"/>
        <v>71</v>
      </c>
      <c r="I3042" t="s">
        <v>7</v>
      </c>
      <c r="J3042" t="s">
        <v>8</v>
      </c>
      <c r="K3042" t="s">
        <v>11744</v>
      </c>
      <c r="L3042" t="s">
        <v>8</v>
      </c>
      <c r="M3042" t="s">
        <v>6</v>
      </c>
      <c r="N3042" t="str">
        <f t="shared" si="336"/>
        <v>M</v>
      </c>
      <c r="O3042" t="s">
        <v>4045</v>
      </c>
      <c r="P3042" t="s">
        <v>4817</v>
      </c>
      <c r="Q3042" t="s">
        <v>281</v>
      </c>
      <c r="R3042">
        <v>4</v>
      </c>
      <c r="S3042">
        <f t="shared" si="337"/>
        <v>2019</v>
      </c>
      <c r="T3042" t="s">
        <v>12</v>
      </c>
      <c r="U3042">
        <v>0.999999999999997</v>
      </c>
      <c r="V3042" t="s">
        <v>3079</v>
      </c>
      <c r="W3042">
        <f>VLOOKUP(Q3042,'PBT Tag Rates'!$B$5:$E$44,4,FALSE)</f>
        <v>0.99705232300000002</v>
      </c>
      <c r="X3042">
        <v>1</v>
      </c>
      <c r="Y3042" s="14">
        <f>IFERROR(LOOKUP(H3042,{30,43,48,53,58,63,68,73,78,83,88,93,97},{42,47,52,57,62,67,72,77,82,87,92,99,100}),999)</f>
        <v>72</v>
      </c>
      <c r="Z3042" s="17">
        <f t="shared" si="338"/>
        <v>5.5555555555555554</v>
      </c>
      <c r="AA3042" s="17">
        <f t="shared" si="339"/>
        <v>5.5555555555555554</v>
      </c>
      <c r="AB3042" s="17">
        <f t="shared" si="340"/>
        <v>11.658097686375321</v>
      </c>
      <c r="AC3042" s="17" t="s">
        <v>17654</v>
      </c>
    </row>
    <row r="3043" spans="1:29" x14ac:dyDescent="0.25">
      <c r="A3043" t="s">
        <v>3339</v>
      </c>
      <c r="B3043" s="151" t="s">
        <v>11745</v>
      </c>
      <c r="C3043" t="s">
        <v>1825</v>
      </c>
      <c r="D3043" s="1">
        <v>45177</v>
      </c>
      <c r="E3043">
        <f t="shared" si="335"/>
        <v>18</v>
      </c>
      <c r="F3043" t="s">
        <v>14</v>
      </c>
      <c r="G3043">
        <v>710</v>
      </c>
      <c r="H3043">
        <f t="shared" si="334"/>
        <v>71</v>
      </c>
      <c r="I3043" t="s">
        <v>9</v>
      </c>
      <c r="J3043">
        <v>1</v>
      </c>
      <c r="K3043" t="s">
        <v>8</v>
      </c>
      <c r="L3043" t="s">
        <v>8</v>
      </c>
      <c r="M3043" t="s">
        <v>14</v>
      </c>
      <c r="N3043" t="str">
        <f t="shared" si="336"/>
        <v>F</v>
      </c>
      <c r="O3043" t="s">
        <v>3009</v>
      </c>
      <c r="P3043" t="s">
        <v>3010</v>
      </c>
      <c r="Q3043" t="s">
        <v>221</v>
      </c>
      <c r="R3043">
        <v>4</v>
      </c>
      <c r="S3043">
        <f t="shared" si="337"/>
        <v>2019</v>
      </c>
      <c r="T3043" t="s">
        <v>12</v>
      </c>
      <c r="U3043">
        <v>1</v>
      </c>
      <c r="V3043" t="s">
        <v>3357</v>
      </c>
      <c r="W3043">
        <f>VLOOKUP(Q3043,'PBT Tag Rates'!$B$5:$E$44,4,FALSE)</f>
        <v>0.95971980899999998</v>
      </c>
      <c r="X3043">
        <v>1</v>
      </c>
      <c r="Y3043" s="14">
        <f>IFERROR(LOOKUP(H3043,{30,43,48,53,58,63,68,73,78,83,88,93,97},{42,47,52,57,62,67,72,77,82,87,92,99,100}),999)</f>
        <v>72</v>
      </c>
      <c r="Z3043" s="17">
        <f t="shared" si="338"/>
        <v>5.5555555555555554</v>
      </c>
      <c r="AA3043" s="17">
        <f t="shared" si="339"/>
        <v>5.5555555555555554</v>
      </c>
      <c r="AB3043" s="17">
        <f t="shared" si="340"/>
        <v>11.658097686375321</v>
      </c>
      <c r="AC3043" s="17" t="s">
        <v>17654</v>
      </c>
    </row>
    <row r="3044" spans="1:29" x14ac:dyDescent="0.25">
      <c r="A3044" t="s">
        <v>3339</v>
      </c>
      <c r="B3044" s="151" t="s">
        <v>11746</v>
      </c>
      <c r="C3044" t="s">
        <v>1826</v>
      </c>
      <c r="D3044" s="1">
        <v>45177</v>
      </c>
      <c r="E3044">
        <f t="shared" si="335"/>
        <v>18</v>
      </c>
      <c r="F3044" t="s">
        <v>6</v>
      </c>
      <c r="G3044">
        <v>690</v>
      </c>
      <c r="H3044">
        <f t="shared" si="334"/>
        <v>69</v>
      </c>
      <c r="I3044" t="s">
        <v>7</v>
      </c>
      <c r="J3044" t="s">
        <v>8</v>
      </c>
      <c r="K3044" t="s">
        <v>8</v>
      </c>
      <c r="L3044" t="s">
        <v>8</v>
      </c>
      <c r="M3044" t="s">
        <v>6</v>
      </c>
      <c r="N3044" t="str">
        <f t="shared" si="336"/>
        <v>M</v>
      </c>
      <c r="O3044" t="s">
        <v>1387</v>
      </c>
      <c r="P3044" t="s">
        <v>1388</v>
      </c>
      <c r="Q3044" t="s">
        <v>221</v>
      </c>
      <c r="R3044">
        <v>4</v>
      </c>
      <c r="S3044">
        <f t="shared" si="337"/>
        <v>2019</v>
      </c>
      <c r="T3044" t="s">
        <v>12</v>
      </c>
      <c r="U3044">
        <v>0.999999999999994</v>
      </c>
      <c r="V3044" t="s">
        <v>3346</v>
      </c>
      <c r="W3044">
        <f>VLOOKUP(Q3044,'PBT Tag Rates'!$B$5:$E$44,4,FALSE)</f>
        <v>0.95971980899999998</v>
      </c>
      <c r="X3044">
        <v>1</v>
      </c>
      <c r="Y3044" s="14">
        <f>IFERROR(LOOKUP(H3044,{30,43,48,53,58,63,68,73,78,83,88,93,97},{42,47,52,57,62,67,72,77,82,87,92,99,100}),999)</f>
        <v>72</v>
      </c>
      <c r="Z3044" s="17">
        <f t="shared" si="338"/>
        <v>5.5555555555555554</v>
      </c>
      <c r="AA3044" s="17">
        <f t="shared" si="339"/>
        <v>5.5555555555555554</v>
      </c>
      <c r="AB3044" s="17">
        <f t="shared" si="340"/>
        <v>11.658097686375321</v>
      </c>
      <c r="AC3044" s="17" t="s">
        <v>17654</v>
      </c>
    </row>
    <row r="3045" spans="1:29" x14ac:dyDescent="0.25">
      <c r="A3045" t="s">
        <v>3339</v>
      </c>
      <c r="B3045" s="151" t="s">
        <v>11747</v>
      </c>
      <c r="C3045" t="s">
        <v>11748</v>
      </c>
      <c r="D3045" s="1">
        <v>45177</v>
      </c>
      <c r="E3045">
        <f t="shared" si="335"/>
        <v>18</v>
      </c>
      <c r="F3045" t="s">
        <v>14</v>
      </c>
      <c r="G3045">
        <v>720</v>
      </c>
      <c r="H3045">
        <f t="shared" si="334"/>
        <v>72</v>
      </c>
      <c r="I3045" t="s">
        <v>7</v>
      </c>
      <c r="J3045" t="s">
        <v>8</v>
      </c>
      <c r="K3045" t="s">
        <v>11749</v>
      </c>
      <c r="L3045" t="s">
        <v>8</v>
      </c>
      <c r="M3045" t="s">
        <v>14</v>
      </c>
      <c r="N3045" t="str">
        <f t="shared" si="336"/>
        <v>F</v>
      </c>
      <c r="O3045" t="s">
        <v>1139</v>
      </c>
      <c r="P3045" t="s">
        <v>4426</v>
      </c>
      <c r="Q3045" t="s">
        <v>221</v>
      </c>
      <c r="R3045">
        <v>4</v>
      </c>
      <c r="S3045">
        <f t="shared" si="337"/>
        <v>2019</v>
      </c>
      <c r="T3045" t="s">
        <v>12</v>
      </c>
      <c r="U3045">
        <v>1</v>
      </c>
      <c r="V3045" t="s">
        <v>3363</v>
      </c>
      <c r="W3045">
        <f>VLOOKUP(Q3045,'PBT Tag Rates'!$B$5:$E$44,4,FALSE)</f>
        <v>0.95971980899999998</v>
      </c>
      <c r="X3045">
        <v>1</v>
      </c>
      <c r="Y3045" s="14">
        <f>IFERROR(LOOKUP(H3045,{30,43,48,53,58,63,68,73,78,83,88,93,97},{42,47,52,57,62,67,72,77,82,87,92,99,100}),999)</f>
        <v>72</v>
      </c>
      <c r="Z3045" s="17">
        <f t="shared" si="338"/>
        <v>5.5555555555555554</v>
      </c>
      <c r="AA3045" s="17">
        <f t="shared" si="339"/>
        <v>5.5555555555555554</v>
      </c>
      <c r="AB3045" s="17">
        <f t="shared" si="340"/>
        <v>11.658097686375321</v>
      </c>
      <c r="AC3045" s="17" t="s">
        <v>17654</v>
      </c>
    </row>
    <row r="3046" spans="1:29" x14ac:dyDescent="0.25">
      <c r="A3046" t="s">
        <v>3339</v>
      </c>
      <c r="B3046" s="151" t="s">
        <v>11750</v>
      </c>
      <c r="C3046" t="s">
        <v>1827</v>
      </c>
      <c r="D3046" s="1">
        <v>45177</v>
      </c>
      <c r="E3046">
        <f t="shared" si="335"/>
        <v>18</v>
      </c>
      <c r="F3046" t="s">
        <v>6</v>
      </c>
      <c r="G3046">
        <v>550</v>
      </c>
      <c r="H3046">
        <f t="shared" si="334"/>
        <v>55</v>
      </c>
      <c r="I3046" t="s">
        <v>7</v>
      </c>
      <c r="J3046" t="s">
        <v>8</v>
      </c>
      <c r="K3046" t="s">
        <v>8</v>
      </c>
      <c r="L3046" t="s">
        <v>8</v>
      </c>
      <c r="M3046" t="s">
        <v>6</v>
      </c>
      <c r="N3046" t="str">
        <f t="shared" si="336"/>
        <v>M</v>
      </c>
      <c r="O3046" t="s">
        <v>11751</v>
      </c>
      <c r="P3046" t="s">
        <v>11752</v>
      </c>
      <c r="Q3046" t="s">
        <v>3820</v>
      </c>
      <c r="R3046">
        <v>2</v>
      </c>
      <c r="S3046">
        <f t="shared" si="337"/>
        <v>2021</v>
      </c>
      <c r="T3046" t="s">
        <v>12</v>
      </c>
      <c r="U3046">
        <v>1</v>
      </c>
      <c r="V3046" t="s">
        <v>3363</v>
      </c>
      <c r="W3046">
        <f>VLOOKUP(Q3046,'PBT Tag Rates'!$B$5:$E$44,4,FALSE)</f>
        <v>0.98140000000000005</v>
      </c>
      <c r="X3046">
        <v>1</v>
      </c>
      <c r="Y3046" s="14">
        <f>IFERROR(LOOKUP(H3046,{30,43,48,53,58,63,68,73,78,83,88,93,97},{42,47,52,57,62,67,72,77,82,87,92,99,100}),999)</f>
        <v>57</v>
      </c>
      <c r="Z3046" s="17">
        <f t="shared" si="338"/>
        <v>5.5555555555555554</v>
      </c>
      <c r="AA3046" s="17">
        <f t="shared" si="339"/>
        <v>5.5555555555555554</v>
      </c>
      <c r="AB3046" s="17">
        <f t="shared" si="340"/>
        <v>11.658097686375321</v>
      </c>
      <c r="AC3046" s="17" t="s">
        <v>17654</v>
      </c>
    </row>
    <row r="3047" spans="1:29" x14ac:dyDescent="0.25">
      <c r="A3047" t="s">
        <v>3339</v>
      </c>
      <c r="B3047" s="151" t="s">
        <v>11753</v>
      </c>
      <c r="C3047" t="s">
        <v>11754</v>
      </c>
      <c r="D3047" s="1">
        <v>45177</v>
      </c>
      <c r="E3047">
        <f t="shared" si="335"/>
        <v>18</v>
      </c>
      <c r="F3047" t="s">
        <v>6</v>
      </c>
      <c r="G3047">
        <v>930</v>
      </c>
      <c r="H3047">
        <f t="shared" si="334"/>
        <v>93</v>
      </c>
      <c r="I3047" t="s">
        <v>7</v>
      </c>
      <c r="J3047" t="s">
        <v>8</v>
      </c>
      <c r="K3047" t="s">
        <v>11755</v>
      </c>
      <c r="L3047" t="s">
        <v>8</v>
      </c>
      <c r="M3047" t="s">
        <v>6</v>
      </c>
      <c r="N3047" t="str">
        <f t="shared" si="336"/>
        <v>M</v>
      </c>
      <c r="O3047" t="s">
        <v>2000</v>
      </c>
      <c r="P3047" t="s">
        <v>2001</v>
      </c>
      <c r="Q3047" t="s">
        <v>221</v>
      </c>
      <c r="R3047">
        <v>4</v>
      </c>
      <c r="S3047">
        <f t="shared" si="337"/>
        <v>2019</v>
      </c>
      <c r="T3047" t="s">
        <v>12</v>
      </c>
      <c r="U3047">
        <v>0.999999999999999</v>
      </c>
      <c r="V3047" t="s">
        <v>3346</v>
      </c>
      <c r="W3047">
        <f>VLOOKUP(Q3047,'PBT Tag Rates'!$B$5:$E$44,4,FALSE)</f>
        <v>0.95971980899999998</v>
      </c>
      <c r="X3047">
        <v>1</v>
      </c>
      <c r="Y3047" s="14">
        <f>IFERROR(LOOKUP(H3047,{30,43,48,53,58,63,68,73,78,83,88,93,97},{42,47,52,57,62,67,72,77,82,87,92,99,100}),999)</f>
        <v>99</v>
      </c>
      <c r="Z3047" s="17">
        <f t="shared" si="338"/>
        <v>5.5555555555555554</v>
      </c>
      <c r="AA3047" s="17">
        <f t="shared" si="339"/>
        <v>5.5555555555555554</v>
      </c>
      <c r="AB3047" s="17">
        <f t="shared" si="340"/>
        <v>11.658097686375321</v>
      </c>
      <c r="AC3047" s="17" t="s">
        <v>17654</v>
      </c>
    </row>
    <row r="3048" spans="1:29" x14ac:dyDescent="0.25">
      <c r="A3048" t="s">
        <v>3339</v>
      </c>
      <c r="B3048" s="151" t="s">
        <v>11756</v>
      </c>
      <c r="C3048" t="s">
        <v>1828</v>
      </c>
      <c r="D3048" s="1">
        <v>45177</v>
      </c>
      <c r="E3048">
        <f t="shared" si="335"/>
        <v>18</v>
      </c>
      <c r="F3048" t="s">
        <v>14</v>
      </c>
      <c r="G3048">
        <v>830</v>
      </c>
      <c r="H3048">
        <f t="shared" si="334"/>
        <v>83</v>
      </c>
      <c r="I3048" t="s">
        <v>7</v>
      </c>
      <c r="J3048" t="s">
        <v>8</v>
      </c>
      <c r="K3048" t="s">
        <v>11757</v>
      </c>
      <c r="L3048" t="s">
        <v>8</v>
      </c>
      <c r="M3048" t="s">
        <v>14</v>
      </c>
      <c r="N3048" t="str">
        <f t="shared" si="336"/>
        <v>F</v>
      </c>
      <c r="O3048" t="s">
        <v>2041</v>
      </c>
      <c r="P3048" t="s">
        <v>2042</v>
      </c>
      <c r="Q3048" t="s">
        <v>221</v>
      </c>
      <c r="R3048">
        <v>4</v>
      </c>
      <c r="S3048">
        <f t="shared" si="337"/>
        <v>2019</v>
      </c>
      <c r="T3048" t="s">
        <v>12</v>
      </c>
      <c r="U3048">
        <v>1</v>
      </c>
      <c r="V3048" t="s">
        <v>3346</v>
      </c>
      <c r="W3048">
        <f>VLOOKUP(Q3048,'PBT Tag Rates'!$B$5:$E$44,4,FALSE)</f>
        <v>0.95971980899999998</v>
      </c>
      <c r="X3048">
        <v>1</v>
      </c>
      <c r="Y3048" s="14">
        <f>IFERROR(LOOKUP(H3048,{30,43,48,53,58,63,68,73,78,83,88,93,97},{42,47,52,57,62,67,72,77,82,87,92,99,100}),999)</f>
        <v>87</v>
      </c>
      <c r="Z3048" s="17">
        <f t="shared" si="338"/>
        <v>5.5555555555555554</v>
      </c>
      <c r="AA3048" s="17">
        <f t="shared" si="339"/>
        <v>5.5555555555555554</v>
      </c>
      <c r="AB3048" s="17">
        <f t="shared" si="340"/>
        <v>11.658097686375321</v>
      </c>
      <c r="AC3048" s="17" t="s">
        <v>17654</v>
      </c>
    </row>
    <row r="3049" spans="1:29" x14ac:dyDescent="0.25">
      <c r="A3049" t="s">
        <v>3339</v>
      </c>
      <c r="B3049" s="151" t="s">
        <v>11758</v>
      </c>
      <c r="C3049" t="s">
        <v>1829</v>
      </c>
      <c r="D3049" s="1">
        <v>45177</v>
      </c>
      <c r="E3049">
        <f t="shared" si="335"/>
        <v>18</v>
      </c>
      <c r="F3049" t="s">
        <v>6</v>
      </c>
      <c r="G3049">
        <v>770</v>
      </c>
      <c r="H3049">
        <f t="shared" si="334"/>
        <v>77</v>
      </c>
      <c r="I3049" t="s">
        <v>7</v>
      </c>
      <c r="J3049" t="s">
        <v>8</v>
      </c>
      <c r="K3049" t="s">
        <v>11759</v>
      </c>
      <c r="L3049" t="s">
        <v>8</v>
      </c>
      <c r="M3049" t="s">
        <v>6</v>
      </c>
      <c r="N3049" t="str">
        <f t="shared" si="336"/>
        <v>M</v>
      </c>
      <c r="O3049" t="s">
        <v>8</v>
      </c>
      <c r="P3049" t="s">
        <v>8</v>
      </c>
      <c r="Q3049" t="s">
        <v>11</v>
      </c>
      <c r="R3049" t="s">
        <v>8</v>
      </c>
      <c r="S3049" t="str">
        <f t="shared" si="337"/>
        <v>U</v>
      </c>
      <c r="T3049" t="s">
        <v>12</v>
      </c>
      <c r="U3049">
        <v>1</v>
      </c>
      <c r="V3049" t="s">
        <v>11</v>
      </c>
      <c r="W3049" t="e">
        <f>VLOOKUP(Q3049,'PBT Tag Rates'!$B$5:$E$44,4,FALSE)</f>
        <v>#N/A</v>
      </c>
      <c r="X3049">
        <v>1</v>
      </c>
      <c r="Y3049" s="14">
        <f>IFERROR(LOOKUP(H3049,{30,43,48,53,58,63,68,73,78,83,88,93,97},{42,47,52,57,62,67,72,77,82,87,92,99,100}),999)</f>
        <v>77</v>
      </c>
      <c r="Z3049" s="17">
        <f t="shared" si="338"/>
        <v>5.5555555555555554</v>
      </c>
      <c r="AA3049" s="17">
        <f t="shared" si="339"/>
        <v>5.5555555555555554</v>
      </c>
      <c r="AB3049" s="17">
        <f t="shared" si="340"/>
        <v>11.658097686375321</v>
      </c>
      <c r="AC3049" s="17" t="s">
        <v>17654</v>
      </c>
    </row>
    <row r="3050" spans="1:29" x14ac:dyDescent="0.25">
      <c r="A3050" t="s">
        <v>3339</v>
      </c>
      <c r="B3050" s="151" t="s">
        <v>11760</v>
      </c>
      <c r="C3050" t="s">
        <v>1830</v>
      </c>
      <c r="D3050" s="1">
        <v>45177</v>
      </c>
      <c r="E3050">
        <f t="shared" si="335"/>
        <v>18</v>
      </c>
      <c r="F3050" t="s">
        <v>14</v>
      </c>
      <c r="G3050">
        <v>720</v>
      </c>
      <c r="H3050">
        <f t="shared" si="334"/>
        <v>72</v>
      </c>
      <c r="I3050" t="s">
        <v>7</v>
      </c>
      <c r="J3050" t="s">
        <v>8</v>
      </c>
      <c r="K3050" t="s">
        <v>11761</v>
      </c>
      <c r="L3050" t="s">
        <v>8</v>
      </c>
      <c r="M3050" t="s">
        <v>14</v>
      </c>
      <c r="N3050" t="str">
        <f t="shared" si="336"/>
        <v>F</v>
      </c>
      <c r="O3050" t="s">
        <v>1297</v>
      </c>
      <c r="P3050" t="s">
        <v>2913</v>
      </c>
      <c r="Q3050" t="s">
        <v>221</v>
      </c>
      <c r="R3050">
        <v>4</v>
      </c>
      <c r="S3050">
        <f t="shared" si="337"/>
        <v>2019</v>
      </c>
      <c r="T3050" t="s">
        <v>12</v>
      </c>
      <c r="U3050">
        <v>1.00000000000001</v>
      </c>
      <c r="V3050" t="s">
        <v>3396</v>
      </c>
      <c r="W3050">
        <f>VLOOKUP(Q3050,'PBT Tag Rates'!$B$5:$E$44,4,FALSE)</f>
        <v>0.95971980899999998</v>
      </c>
      <c r="X3050">
        <v>1</v>
      </c>
      <c r="Y3050" s="14">
        <f>IFERROR(LOOKUP(H3050,{30,43,48,53,58,63,68,73,78,83,88,93,97},{42,47,52,57,62,67,72,77,82,87,92,99,100}),999)</f>
        <v>72</v>
      </c>
      <c r="Z3050" s="17">
        <f t="shared" si="338"/>
        <v>5.5555555555555554</v>
      </c>
      <c r="AA3050" s="17">
        <f t="shared" si="339"/>
        <v>5.5555555555555554</v>
      </c>
      <c r="AB3050" s="17">
        <f t="shared" si="340"/>
        <v>11.658097686375321</v>
      </c>
      <c r="AC3050" s="17" t="s">
        <v>17655</v>
      </c>
    </row>
    <row r="3051" spans="1:29" x14ac:dyDescent="0.25">
      <c r="A3051" t="s">
        <v>3339</v>
      </c>
      <c r="B3051" s="151" t="s">
        <v>11762</v>
      </c>
      <c r="C3051" t="s">
        <v>11763</v>
      </c>
      <c r="D3051" s="1">
        <v>45177</v>
      </c>
      <c r="E3051">
        <f t="shared" si="335"/>
        <v>18</v>
      </c>
      <c r="F3051" t="s">
        <v>14</v>
      </c>
      <c r="G3051">
        <v>710</v>
      </c>
      <c r="H3051">
        <f t="shared" si="334"/>
        <v>71</v>
      </c>
      <c r="I3051" t="s">
        <v>7</v>
      </c>
      <c r="J3051" t="s">
        <v>8</v>
      </c>
      <c r="K3051" t="s">
        <v>11764</v>
      </c>
      <c r="L3051" t="s">
        <v>8</v>
      </c>
      <c r="M3051" t="s">
        <v>14</v>
      </c>
      <c r="N3051" t="str">
        <f t="shared" si="336"/>
        <v>F</v>
      </c>
      <c r="O3051" t="s">
        <v>4298</v>
      </c>
      <c r="P3051" t="s">
        <v>4299</v>
      </c>
      <c r="Q3051" t="s">
        <v>221</v>
      </c>
      <c r="R3051">
        <v>4</v>
      </c>
      <c r="S3051">
        <f t="shared" si="337"/>
        <v>2019</v>
      </c>
      <c r="T3051" t="s">
        <v>12</v>
      </c>
      <c r="U3051">
        <v>1</v>
      </c>
      <c r="V3051" t="s">
        <v>3357</v>
      </c>
      <c r="W3051">
        <f>VLOOKUP(Q3051,'PBT Tag Rates'!$B$5:$E$44,4,FALSE)</f>
        <v>0.95971980899999998</v>
      </c>
      <c r="X3051">
        <v>1</v>
      </c>
      <c r="Y3051" s="14">
        <f>IFERROR(LOOKUP(H3051,{30,43,48,53,58,63,68,73,78,83,88,93,97},{42,47,52,57,62,67,72,77,82,87,92,99,100}),999)</f>
        <v>72</v>
      </c>
      <c r="Z3051" s="17">
        <f t="shared" si="338"/>
        <v>5.5555555555555554</v>
      </c>
      <c r="AA3051" s="17">
        <f t="shared" si="339"/>
        <v>5.5555555555555554</v>
      </c>
      <c r="AB3051" s="17">
        <f t="shared" si="340"/>
        <v>11.658097686375321</v>
      </c>
      <c r="AC3051" s="17" t="s">
        <v>17654</v>
      </c>
    </row>
    <row r="3052" spans="1:29" x14ac:dyDescent="0.25">
      <c r="A3052" t="s">
        <v>3339</v>
      </c>
      <c r="B3052" s="151" t="s">
        <v>11765</v>
      </c>
      <c r="C3052" t="s">
        <v>1833</v>
      </c>
      <c r="D3052" s="1">
        <v>45177</v>
      </c>
      <c r="E3052">
        <f t="shared" si="335"/>
        <v>18</v>
      </c>
      <c r="F3052" t="s">
        <v>6</v>
      </c>
      <c r="G3052">
        <v>770</v>
      </c>
      <c r="H3052">
        <f t="shared" si="334"/>
        <v>77</v>
      </c>
      <c r="I3052" t="s">
        <v>9</v>
      </c>
      <c r="J3052" t="s">
        <v>8</v>
      </c>
      <c r="K3052" t="s">
        <v>8</v>
      </c>
      <c r="L3052" t="s">
        <v>8</v>
      </c>
      <c r="M3052" t="s">
        <v>6</v>
      </c>
      <c r="N3052" t="str">
        <f t="shared" si="336"/>
        <v>M</v>
      </c>
      <c r="O3052" t="s">
        <v>2606</v>
      </c>
      <c r="P3052" t="s">
        <v>4395</v>
      </c>
      <c r="Q3052" t="s">
        <v>221</v>
      </c>
      <c r="R3052">
        <v>4</v>
      </c>
      <c r="S3052">
        <f t="shared" si="337"/>
        <v>2019</v>
      </c>
      <c r="T3052" t="s">
        <v>12</v>
      </c>
      <c r="U3052">
        <v>1</v>
      </c>
      <c r="V3052" t="s">
        <v>3386</v>
      </c>
      <c r="W3052">
        <f>VLOOKUP(Q3052,'PBT Tag Rates'!$B$5:$E$44,4,FALSE)</f>
        <v>0.95971980899999998</v>
      </c>
      <c r="X3052">
        <v>1</v>
      </c>
      <c r="Y3052" s="14">
        <f>IFERROR(LOOKUP(H3052,{30,43,48,53,58,63,68,73,78,83,88,93,97},{42,47,52,57,62,67,72,77,82,87,92,99,100}),999)</f>
        <v>77</v>
      </c>
      <c r="Z3052" s="17">
        <f t="shared" si="338"/>
        <v>5.5555555555555554</v>
      </c>
      <c r="AA3052" s="17">
        <f t="shared" si="339"/>
        <v>5.5555555555555554</v>
      </c>
      <c r="AB3052" s="17">
        <f t="shared" si="340"/>
        <v>11.658097686375321</v>
      </c>
      <c r="AC3052" s="17" t="s">
        <v>17654</v>
      </c>
    </row>
    <row r="3053" spans="1:29" x14ac:dyDescent="0.25">
      <c r="A3053" t="s">
        <v>3339</v>
      </c>
      <c r="B3053" s="151" t="s">
        <v>11766</v>
      </c>
      <c r="C3053" t="s">
        <v>11767</v>
      </c>
      <c r="D3053" s="1">
        <v>45177</v>
      </c>
      <c r="E3053">
        <f t="shared" si="335"/>
        <v>18</v>
      </c>
      <c r="F3053" t="s">
        <v>14</v>
      </c>
      <c r="G3053">
        <v>790</v>
      </c>
      <c r="H3053">
        <f t="shared" si="334"/>
        <v>79</v>
      </c>
      <c r="I3053" t="s">
        <v>7</v>
      </c>
      <c r="J3053" t="s">
        <v>8</v>
      </c>
      <c r="K3053" t="s">
        <v>11768</v>
      </c>
      <c r="L3053" t="s">
        <v>8</v>
      </c>
      <c r="M3053" t="s">
        <v>14</v>
      </c>
      <c r="N3053" t="str">
        <f t="shared" si="336"/>
        <v>F</v>
      </c>
      <c r="O3053" t="s">
        <v>8</v>
      </c>
      <c r="P3053" t="s">
        <v>8</v>
      </c>
      <c r="Q3053" t="s">
        <v>11</v>
      </c>
      <c r="R3053" t="s">
        <v>8</v>
      </c>
      <c r="S3053" t="str">
        <f t="shared" si="337"/>
        <v>U</v>
      </c>
      <c r="T3053" t="s">
        <v>12</v>
      </c>
      <c r="U3053">
        <v>1</v>
      </c>
      <c r="V3053" t="s">
        <v>11</v>
      </c>
      <c r="W3053" t="e">
        <f>VLOOKUP(Q3053,'PBT Tag Rates'!$B$5:$E$44,4,FALSE)</f>
        <v>#N/A</v>
      </c>
      <c r="X3053">
        <v>1</v>
      </c>
      <c r="Y3053" s="14">
        <f>IFERROR(LOOKUP(H3053,{30,43,48,53,58,63,68,73,78,83,88,93,97},{42,47,52,57,62,67,72,77,82,87,92,99,100}),999)</f>
        <v>82</v>
      </c>
      <c r="Z3053" s="17">
        <f t="shared" si="338"/>
        <v>5.5555555555555554</v>
      </c>
      <c r="AA3053" s="17">
        <f t="shared" si="339"/>
        <v>5.5555555555555554</v>
      </c>
      <c r="AB3053" s="17">
        <f t="shared" si="340"/>
        <v>11.658097686375321</v>
      </c>
      <c r="AC3053" s="17" t="s">
        <v>17654</v>
      </c>
    </row>
    <row r="3054" spans="1:29" x14ac:dyDescent="0.25">
      <c r="A3054" t="s">
        <v>3339</v>
      </c>
      <c r="B3054" s="151" t="s">
        <v>11769</v>
      </c>
      <c r="C3054" t="s">
        <v>11770</v>
      </c>
      <c r="D3054" s="1">
        <v>45177</v>
      </c>
      <c r="E3054">
        <f t="shared" si="335"/>
        <v>18</v>
      </c>
      <c r="F3054" t="s">
        <v>6</v>
      </c>
      <c r="G3054">
        <v>860</v>
      </c>
      <c r="H3054">
        <f t="shared" si="334"/>
        <v>86</v>
      </c>
      <c r="I3054" t="s">
        <v>7</v>
      </c>
      <c r="J3054" t="s">
        <v>8</v>
      </c>
      <c r="K3054" t="s">
        <v>11771</v>
      </c>
      <c r="L3054" t="s">
        <v>8</v>
      </c>
      <c r="M3054" t="s">
        <v>6</v>
      </c>
      <c r="N3054" t="str">
        <f t="shared" si="336"/>
        <v>M</v>
      </c>
      <c r="O3054" t="s">
        <v>2812</v>
      </c>
      <c r="P3054" t="s">
        <v>2813</v>
      </c>
      <c r="Q3054" t="s">
        <v>221</v>
      </c>
      <c r="R3054">
        <v>4</v>
      </c>
      <c r="S3054">
        <f t="shared" si="337"/>
        <v>2019</v>
      </c>
      <c r="T3054" t="s">
        <v>12</v>
      </c>
      <c r="U3054">
        <v>0.999999999999999</v>
      </c>
      <c r="V3054" t="s">
        <v>3357</v>
      </c>
      <c r="W3054">
        <f>VLOOKUP(Q3054,'PBT Tag Rates'!$B$5:$E$44,4,FALSE)</f>
        <v>0.95971980899999998</v>
      </c>
      <c r="X3054">
        <v>1</v>
      </c>
      <c r="Y3054" s="14">
        <f>IFERROR(LOOKUP(H3054,{30,43,48,53,58,63,68,73,78,83,88,93,97},{42,47,52,57,62,67,72,77,82,87,92,99,100}),999)</f>
        <v>87</v>
      </c>
      <c r="Z3054" s="17">
        <f t="shared" si="338"/>
        <v>5.5555555555555554</v>
      </c>
      <c r="AA3054" s="17">
        <f t="shared" si="339"/>
        <v>5.5555555555555554</v>
      </c>
      <c r="AB3054" s="17">
        <f t="shared" si="340"/>
        <v>11.658097686375321</v>
      </c>
      <c r="AC3054" s="17" t="s">
        <v>17654</v>
      </c>
    </row>
    <row r="3055" spans="1:29" x14ac:dyDescent="0.25">
      <c r="A3055" t="s">
        <v>3339</v>
      </c>
      <c r="B3055" s="151" t="s">
        <v>11772</v>
      </c>
      <c r="C3055" t="s">
        <v>1834</v>
      </c>
      <c r="D3055" s="1">
        <v>45177</v>
      </c>
      <c r="E3055">
        <f t="shared" si="335"/>
        <v>18</v>
      </c>
      <c r="F3055" t="s">
        <v>14</v>
      </c>
      <c r="G3055">
        <v>800</v>
      </c>
      <c r="H3055">
        <f t="shared" si="334"/>
        <v>80</v>
      </c>
      <c r="I3055" t="s">
        <v>7</v>
      </c>
      <c r="J3055" t="s">
        <v>8</v>
      </c>
      <c r="K3055" t="s">
        <v>11773</v>
      </c>
      <c r="L3055" t="s">
        <v>8</v>
      </c>
      <c r="M3055" t="s">
        <v>14</v>
      </c>
      <c r="N3055" t="str">
        <f t="shared" si="336"/>
        <v>F</v>
      </c>
      <c r="O3055" t="s">
        <v>737</v>
      </c>
      <c r="P3055" t="s">
        <v>11774</v>
      </c>
      <c r="Q3055" t="s">
        <v>221</v>
      </c>
      <c r="R3055">
        <v>4</v>
      </c>
      <c r="S3055">
        <f t="shared" si="337"/>
        <v>2019</v>
      </c>
      <c r="T3055" t="s">
        <v>12</v>
      </c>
      <c r="U3055">
        <v>1</v>
      </c>
      <c r="V3055" t="s">
        <v>3386</v>
      </c>
      <c r="W3055">
        <f>VLOOKUP(Q3055,'PBT Tag Rates'!$B$5:$E$44,4,FALSE)</f>
        <v>0.95971980899999998</v>
      </c>
      <c r="X3055">
        <v>1</v>
      </c>
      <c r="Y3055" s="14">
        <f>IFERROR(LOOKUP(H3055,{30,43,48,53,58,63,68,73,78,83,88,93,97},{42,47,52,57,62,67,72,77,82,87,92,99,100}),999)</f>
        <v>82</v>
      </c>
      <c r="Z3055" s="17">
        <f t="shared" si="338"/>
        <v>5.5555555555555554</v>
      </c>
      <c r="AA3055" s="17">
        <f t="shared" si="339"/>
        <v>5.5555555555555554</v>
      </c>
      <c r="AB3055" s="17">
        <f t="shared" si="340"/>
        <v>11.658097686375321</v>
      </c>
      <c r="AC3055" s="17" t="s">
        <v>17654</v>
      </c>
    </row>
    <row r="3056" spans="1:29" x14ac:dyDescent="0.25">
      <c r="A3056" t="s">
        <v>3339</v>
      </c>
      <c r="B3056" s="151" t="s">
        <v>11775</v>
      </c>
      <c r="C3056" t="s">
        <v>11776</v>
      </c>
      <c r="D3056" s="1">
        <v>45177</v>
      </c>
      <c r="E3056">
        <f t="shared" si="335"/>
        <v>18</v>
      </c>
      <c r="F3056" t="s">
        <v>6</v>
      </c>
      <c r="G3056">
        <v>820</v>
      </c>
      <c r="H3056">
        <f t="shared" si="334"/>
        <v>82</v>
      </c>
      <c r="I3056" t="s">
        <v>7</v>
      </c>
      <c r="J3056" t="s">
        <v>8</v>
      </c>
      <c r="K3056" t="s">
        <v>11777</v>
      </c>
      <c r="L3056" t="s">
        <v>8</v>
      </c>
      <c r="M3056" t="s">
        <v>6</v>
      </c>
      <c r="N3056" t="str">
        <f t="shared" si="336"/>
        <v>M</v>
      </c>
      <c r="O3056" t="s">
        <v>8</v>
      </c>
      <c r="P3056" t="s">
        <v>8</v>
      </c>
      <c r="Q3056" t="s">
        <v>11</v>
      </c>
      <c r="R3056" t="s">
        <v>8</v>
      </c>
      <c r="S3056" t="str">
        <f t="shared" si="337"/>
        <v>U</v>
      </c>
      <c r="T3056" t="s">
        <v>12</v>
      </c>
      <c r="U3056">
        <v>0.999999999999996</v>
      </c>
      <c r="V3056" t="s">
        <v>11</v>
      </c>
      <c r="W3056" t="e">
        <f>VLOOKUP(Q3056,'PBT Tag Rates'!$B$5:$E$44,4,FALSE)</f>
        <v>#N/A</v>
      </c>
      <c r="X3056">
        <v>1</v>
      </c>
      <c r="Y3056" s="14">
        <f>IFERROR(LOOKUP(H3056,{30,43,48,53,58,63,68,73,78,83,88,93,97},{42,47,52,57,62,67,72,77,82,87,92,99,100}),999)</f>
        <v>82</v>
      </c>
      <c r="Z3056" s="17">
        <f t="shared" si="338"/>
        <v>5.5555555555555554</v>
      </c>
      <c r="AA3056" s="17">
        <f t="shared" si="339"/>
        <v>5.5555555555555554</v>
      </c>
      <c r="AB3056" s="17">
        <f t="shared" si="340"/>
        <v>11.658097686375321</v>
      </c>
      <c r="AC3056" s="17" t="s">
        <v>17654</v>
      </c>
    </row>
    <row r="3057" spans="1:29" x14ac:dyDescent="0.25">
      <c r="A3057" t="s">
        <v>3339</v>
      </c>
      <c r="B3057" s="151" t="s">
        <v>11778</v>
      </c>
      <c r="C3057" t="s">
        <v>11779</v>
      </c>
      <c r="D3057" s="1">
        <v>45177</v>
      </c>
      <c r="E3057">
        <f t="shared" si="335"/>
        <v>18</v>
      </c>
      <c r="F3057" t="s">
        <v>14</v>
      </c>
      <c r="G3057">
        <v>840</v>
      </c>
      <c r="H3057">
        <f t="shared" si="334"/>
        <v>84</v>
      </c>
      <c r="I3057" t="s">
        <v>7</v>
      </c>
      <c r="J3057" t="s">
        <v>8</v>
      </c>
      <c r="K3057" t="s">
        <v>11780</v>
      </c>
      <c r="L3057" t="s">
        <v>8</v>
      </c>
      <c r="M3057" t="s">
        <v>14</v>
      </c>
      <c r="N3057" t="str">
        <f t="shared" si="336"/>
        <v>F</v>
      </c>
      <c r="O3057" t="s">
        <v>8</v>
      </c>
      <c r="P3057" t="s">
        <v>8</v>
      </c>
      <c r="Q3057" t="s">
        <v>11</v>
      </c>
      <c r="R3057" t="s">
        <v>8</v>
      </c>
      <c r="S3057" t="str">
        <f t="shared" si="337"/>
        <v>U</v>
      </c>
      <c r="T3057" t="s">
        <v>12</v>
      </c>
      <c r="U3057">
        <v>0.999999999999999</v>
      </c>
      <c r="V3057" t="s">
        <v>11</v>
      </c>
      <c r="W3057" t="e">
        <f>VLOOKUP(Q3057,'PBT Tag Rates'!$B$5:$E$44,4,FALSE)</f>
        <v>#N/A</v>
      </c>
      <c r="X3057">
        <v>1</v>
      </c>
      <c r="Y3057" s="14">
        <f>IFERROR(LOOKUP(H3057,{30,43,48,53,58,63,68,73,78,83,88,93,97},{42,47,52,57,62,67,72,77,82,87,92,99,100}),999)</f>
        <v>87</v>
      </c>
      <c r="Z3057" s="17">
        <f t="shared" si="338"/>
        <v>5.5555555555555554</v>
      </c>
      <c r="AA3057" s="17">
        <f t="shared" si="339"/>
        <v>5.5555555555555554</v>
      </c>
      <c r="AB3057" s="17">
        <f t="shared" si="340"/>
        <v>11.658097686375321</v>
      </c>
      <c r="AC3057" s="17" t="s">
        <v>17654</v>
      </c>
    </row>
    <row r="3058" spans="1:29" x14ac:dyDescent="0.25">
      <c r="A3058" t="s">
        <v>3339</v>
      </c>
      <c r="B3058" s="151" t="s">
        <v>11781</v>
      </c>
      <c r="C3058" t="s">
        <v>1835</v>
      </c>
      <c r="D3058" s="1">
        <v>45177</v>
      </c>
      <c r="E3058">
        <f t="shared" si="335"/>
        <v>18</v>
      </c>
      <c r="F3058" t="s">
        <v>6</v>
      </c>
      <c r="G3058">
        <v>650</v>
      </c>
      <c r="H3058">
        <f t="shared" si="334"/>
        <v>65</v>
      </c>
      <c r="I3058" t="s">
        <v>7</v>
      </c>
      <c r="J3058" t="s">
        <v>8</v>
      </c>
      <c r="K3058" t="s">
        <v>8</v>
      </c>
      <c r="L3058" t="s">
        <v>8</v>
      </c>
      <c r="M3058" t="s">
        <v>6</v>
      </c>
      <c r="N3058" t="str">
        <f t="shared" si="336"/>
        <v>M</v>
      </c>
      <c r="O3058" t="s">
        <v>8</v>
      </c>
      <c r="P3058" t="s">
        <v>8</v>
      </c>
      <c r="Q3058" t="s">
        <v>11</v>
      </c>
      <c r="R3058" t="s">
        <v>8</v>
      </c>
      <c r="S3058" t="str">
        <f t="shared" si="337"/>
        <v>U</v>
      </c>
      <c r="T3058" t="s">
        <v>12</v>
      </c>
      <c r="U3058">
        <v>0.999999999999999</v>
      </c>
      <c r="V3058" t="s">
        <v>11</v>
      </c>
      <c r="W3058" t="e">
        <f>VLOOKUP(Q3058,'PBT Tag Rates'!$B$5:$E$44,4,FALSE)</f>
        <v>#N/A</v>
      </c>
      <c r="X3058">
        <v>1</v>
      </c>
      <c r="Y3058" s="14">
        <f>IFERROR(LOOKUP(H3058,{30,43,48,53,58,63,68,73,78,83,88,93,97},{42,47,52,57,62,67,72,77,82,87,92,99,100}),999)</f>
        <v>67</v>
      </c>
      <c r="Z3058" s="17">
        <f t="shared" si="338"/>
        <v>5.5555555555555554</v>
      </c>
      <c r="AA3058" s="17">
        <f t="shared" si="339"/>
        <v>5.5555555555555554</v>
      </c>
      <c r="AB3058" s="17">
        <f t="shared" si="340"/>
        <v>11.658097686375321</v>
      </c>
      <c r="AC3058" s="17" t="s">
        <v>17654</v>
      </c>
    </row>
    <row r="3059" spans="1:29" x14ac:dyDescent="0.25">
      <c r="A3059" t="s">
        <v>3339</v>
      </c>
      <c r="B3059" s="151" t="s">
        <v>11782</v>
      </c>
      <c r="C3059" t="s">
        <v>11783</v>
      </c>
      <c r="D3059" s="1">
        <v>45177</v>
      </c>
      <c r="E3059">
        <f t="shared" si="335"/>
        <v>18</v>
      </c>
      <c r="F3059" t="s">
        <v>6</v>
      </c>
      <c r="G3059">
        <v>750</v>
      </c>
      <c r="H3059">
        <f t="shared" si="334"/>
        <v>75</v>
      </c>
      <c r="I3059" t="s">
        <v>7</v>
      </c>
      <c r="J3059" t="s">
        <v>8</v>
      </c>
      <c r="K3059" t="s">
        <v>11784</v>
      </c>
      <c r="L3059" t="s">
        <v>8</v>
      </c>
      <c r="M3059" t="s">
        <v>6</v>
      </c>
      <c r="N3059" t="str">
        <f t="shared" si="336"/>
        <v>M</v>
      </c>
      <c r="O3059" t="s">
        <v>8</v>
      </c>
      <c r="P3059" t="s">
        <v>8</v>
      </c>
      <c r="Q3059" t="s">
        <v>11</v>
      </c>
      <c r="R3059" t="s">
        <v>8</v>
      </c>
      <c r="S3059" t="str">
        <f t="shared" si="337"/>
        <v>U</v>
      </c>
      <c r="T3059" t="s">
        <v>12</v>
      </c>
      <c r="U3059">
        <v>1</v>
      </c>
      <c r="V3059" t="s">
        <v>11</v>
      </c>
      <c r="W3059" t="e">
        <f>VLOOKUP(Q3059,'PBT Tag Rates'!$B$5:$E$44,4,FALSE)</f>
        <v>#N/A</v>
      </c>
      <c r="X3059">
        <v>1</v>
      </c>
      <c r="Y3059" s="14">
        <f>IFERROR(LOOKUP(H3059,{30,43,48,53,58,63,68,73,78,83,88,93,97},{42,47,52,57,62,67,72,77,82,87,92,99,100}),999)</f>
        <v>77</v>
      </c>
      <c r="Z3059" s="17">
        <f t="shared" si="338"/>
        <v>5.5555555555555554</v>
      </c>
      <c r="AA3059" s="17">
        <f t="shared" si="339"/>
        <v>5.5555555555555554</v>
      </c>
      <c r="AB3059" s="17">
        <f t="shared" si="340"/>
        <v>11.658097686375321</v>
      </c>
      <c r="AC3059" s="17" t="s">
        <v>17654</v>
      </c>
    </row>
    <row r="3060" spans="1:29" x14ac:dyDescent="0.25">
      <c r="A3060" t="s">
        <v>3339</v>
      </c>
      <c r="B3060" s="151" t="s">
        <v>11785</v>
      </c>
      <c r="C3060" t="s">
        <v>1836</v>
      </c>
      <c r="D3060" s="1">
        <v>45177</v>
      </c>
      <c r="E3060">
        <f t="shared" si="335"/>
        <v>18</v>
      </c>
      <c r="F3060" t="s">
        <v>14</v>
      </c>
      <c r="G3060">
        <v>650</v>
      </c>
      <c r="H3060">
        <f t="shared" si="334"/>
        <v>65</v>
      </c>
      <c r="I3060" t="s">
        <v>9</v>
      </c>
      <c r="J3060">
        <v>1</v>
      </c>
      <c r="K3060" t="s">
        <v>8</v>
      </c>
      <c r="L3060" t="s">
        <v>8</v>
      </c>
      <c r="M3060" t="s">
        <v>6</v>
      </c>
      <c r="N3060" t="str">
        <f t="shared" si="336"/>
        <v>M</v>
      </c>
      <c r="O3060" t="s">
        <v>1387</v>
      </c>
      <c r="P3060" t="s">
        <v>11786</v>
      </c>
      <c r="Q3060" t="s">
        <v>221</v>
      </c>
      <c r="R3060">
        <v>4</v>
      </c>
      <c r="S3060">
        <f t="shared" si="337"/>
        <v>2019</v>
      </c>
      <c r="T3060" t="s">
        <v>12</v>
      </c>
      <c r="U3060">
        <v>1</v>
      </c>
      <c r="V3060" t="s">
        <v>3346</v>
      </c>
      <c r="W3060">
        <f>VLOOKUP(Q3060,'PBT Tag Rates'!$B$5:$E$44,4,FALSE)</f>
        <v>0.95971980899999998</v>
      </c>
      <c r="X3060">
        <v>1</v>
      </c>
      <c r="Y3060" s="14">
        <f>IFERROR(LOOKUP(H3060,{30,43,48,53,58,63,68,73,78,83,88,93,97},{42,47,52,57,62,67,72,77,82,87,92,99,100}),999)</f>
        <v>67</v>
      </c>
      <c r="Z3060" s="17">
        <f t="shared" si="338"/>
        <v>5.5555555555555554</v>
      </c>
      <c r="AA3060" s="17">
        <f t="shared" si="339"/>
        <v>5.5555555555555554</v>
      </c>
      <c r="AB3060" s="17">
        <f t="shared" si="340"/>
        <v>11.658097686375321</v>
      </c>
      <c r="AC3060" s="17" t="s">
        <v>17654</v>
      </c>
    </row>
    <row r="3061" spans="1:29" x14ac:dyDescent="0.25">
      <c r="A3061" t="s">
        <v>3339</v>
      </c>
      <c r="B3061" s="151" t="s">
        <v>11787</v>
      </c>
      <c r="C3061" t="s">
        <v>11788</v>
      </c>
      <c r="D3061" s="1">
        <v>45177</v>
      </c>
      <c r="E3061">
        <f t="shared" si="335"/>
        <v>18</v>
      </c>
      <c r="F3061" t="s">
        <v>6</v>
      </c>
      <c r="G3061">
        <v>730</v>
      </c>
      <c r="H3061">
        <f t="shared" si="334"/>
        <v>73</v>
      </c>
      <c r="I3061" t="s">
        <v>7</v>
      </c>
      <c r="J3061" t="s">
        <v>8</v>
      </c>
      <c r="K3061" t="s">
        <v>11789</v>
      </c>
      <c r="L3061" t="s">
        <v>8</v>
      </c>
      <c r="M3061" t="s">
        <v>14</v>
      </c>
      <c r="N3061" t="str">
        <f t="shared" si="336"/>
        <v>F</v>
      </c>
      <c r="O3061" t="s">
        <v>1790</v>
      </c>
      <c r="P3061" t="s">
        <v>11790</v>
      </c>
      <c r="Q3061" t="s">
        <v>221</v>
      </c>
      <c r="R3061">
        <v>4</v>
      </c>
      <c r="S3061">
        <f t="shared" si="337"/>
        <v>2019</v>
      </c>
      <c r="T3061" t="s">
        <v>12</v>
      </c>
      <c r="U3061">
        <v>1</v>
      </c>
      <c r="V3061" t="s">
        <v>3346</v>
      </c>
      <c r="W3061">
        <f>VLOOKUP(Q3061,'PBT Tag Rates'!$B$5:$E$44,4,FALSE)</f>
        <v>0.95971980899999998</v>
      </c>
      <c r="X3061">
        <v>1</v>
      </c>
      <c r="Y3061" s="14">
        <f>IFERROR(LOOKUP(H3061,{30,43,48,53,58,63,68,73,78,83,88,93,97},{42,47,52,57,62,67,72,77,82,87,92,99,100}),999)</f>
        <v>77</v>
      </c>
      <c r="Z3061" s="17">
        <f t="shared" si="338"/>
        <v>5.5555555555555554</v>
      </c>
      <c r="AA3061" s="17">
        <f t="shared" si="339"/>
        <v>5.5555555555555554</v>
      </c>
      <c r="AB3061" s="17">
        <f t="shared" si="340"/>
        <v>11.658097686375321</v>
      </c>
      <c r="AC3061" s="17" t="s">
        <v>17654</v>
      </c>
    </row>
    <row r="3062" spans="1:29" x14ac:dyDescent="0.25">
      <c r="A3062" t="s">
        <v>3339</v>
      </c>
      <c r="B3062" s="151" t="s">
        <v>11791</v>
      </c>
      <c r="C3062" t="s">
        <v>1837</v>
      </c>
      <c r="D3062" s="1">
        <v>45177</v>
      </c>
      <c r="E3062">
        <f t="shared" si="335"/>
        <v>18</v>
      </c>
      <c r="F3062" t="s">
        <v>6</v>
      </c>
      <c r="G3062">
        <v>640</v>
      </c>
      <c r="H3062">
        <f t="shared" si="334"/>
        <v>64</v>
      </c>
      <c r="I3062" t="s">
        <v>9</v>
      </c>
      <c r="J3062">
        <v>1</v>
      </c>
      <c r="K3062" t="s">
        <v>8</v>
      </c>
      <c r="L3062" t="s">
        <v>8</v>
      </c>
      <c r="M3062" t="s">
        <v>6</v>
      </c>
      <c r="N3062" t="str">
        <f t="shared" si="336"/>
        <v>M</v>
      </c>
      <c r="O3062" t="s">
        <v>11792</v>
      </c>
      <c r="P3062" t="s">
        <v>11793</v>
      </c>
      <c r="Q3062" t="s">
        <v>918</v>
      </c>
      <c r="R3062">
        <v>3</v>
      </c>
      <c r="S3062">
        <f t="shared" si="337"/>
        <v>2020</v>
      </c>
      <c r="T3062" t="s">
        <v>12</v>
      </c>
      <c r="U3062">
        <v>0.999999999999994</v>
      </c>
      <c r="V3062" t="s">
        <v>3346</v>
      </c>
      <c r="W3062">
        <f>VLOOKUP(Q3062,'PBT Tag Rates'!$B$5:$E$44,4,FALSE)</f>
        <v>0.98961045999999997</v>
      </c>
      <c r="X3062">
        <v>1</v>
      </c>
      <c r="Y3062" s="14">
        <f>IFERROR(LOOKUP(H3062,{30,43,48,53,58,63,68,73,78,83,88,93,97},{42,47,52,57,62,67,72,77,82,87,92,99,100}),999)</f>
        <v>67</v>
      </c>
      <c r="Z3062" s="17">
        <f t="shared" si="338"/>
        <v>5.5555555555555554</v>
      </c>
      <c r="AA3062" s="17">
        <f t="shared" si="339"/>
        <v>5.5555555555555554</v>
      </c>
      <c r="AB3062" s="17">
        <f t="shared" si="340"/>
        <v>11.658097686375321</v>
      </c>
      <c r="AC3062" s="17" t="s">
        <v>17654</v>
      </c>
    </row>
    <row r="3063" spans="1:29" x14ac:dyDescent="0.25">
      <c r="A3063" t="s">
        <v>3339</v>
      </c>
      <c r="B3063" s="151" t="s">
        <v>11794</v>
      </c>
      <c r="C3063" t="s">
        <v>1838</v>
      </c>
      <c r="D3063" s="1">
        <v>45177</v>
      </c>
      <c r="E3063">
        <f t="shared" si="335"/>
        <v>18</v>
      </c>
      <c r="F3063" t="s">
        <v>14</v>
      </c>
      <c r="G3063">
        <v>750</v>
      </c>
      <c r="H3063">
        <f t="shared" si="334"/>
        <v>75</v>
      </c>
      <c r="I3063" t="s">
        <v>7</v>
      </c>
      <c r="J3063" t="s">
        <v>8</v>
      </c>
      <c r="K3063" t="s">
        <v>11795</v>
      </c>
      <c r="L3063" t="s">
        <v>8</v>
      </c>
      <c r="M3063" t="s">
        <v>14</v>
      </c>
      <c r="N3063" t="str">
        <f t="shared" si="336"/>
        <v>F</v>
      </c>
      <c r="O3063" t="s">
        <v>6170</v>
      </c>
      <c r="P3063" t="s">
        <v>11796</v>
      </c>
      <c r="Q3063" t="s">
        <v>281</v>
      </c>
      <c r="R3063">
        <v>4</v>
      </c>
      <c r="S3063">
        <f t="shared" si="337"/>
        <v>2019</v>
      </c>
      <c r="T3063" t="s">
        <v>12</v>
      </c>
      <c r="U3063">
        <v>1</v>
      </c>
      <c r="V3063" t="s">
        <v>3079</v>
      </c>
      <c r="W3063">
        <f>VLOOKUP(Q3063,'PBT Tag Rates'!$B$5:$E$44,4,FALSE)</f>
        <v>0.99705232300000002</v>
      </c>
      <c r="X3063">
        <v>1</v>
      </c>
      <c r="Y3063" s="14">
        <f>IFERROR(LOOKUP(H3063,{30,43,48,53,58,63,68,73,78,83,88,93,97},{42,47,52,57,62,67,72,77,82,87,92,99,100}),999)</f>
        <v>77</v>
      </c>
      <c r="Z3063" s="17">
        <f t="shared" si="338"/>
        <v>5.5555555555555554</v>
      </c>
      <c r="AA3063" s="17">
        <f t="shared" si="339"/>
        <v>5.5555555555555554</v>
      </c>
      <c r="AB3063" s="17">
        <f t="shared" si="340"/>
        <v>11.658097686375321</v>
      </c>
      <c r="AC3063" s="17" t="s">
        <v>17654</v>
      </c>
    </row>
    <row r="3064" spans="1:29" x14ac:dyDescent="0.25">
      <c r="A3064" t="s">
        <v>3339</v>
      </c>
      <c r="B3064" s="151" t="s">
        <v>11797</v>
      </c>
      <c r="C3064" t="s">
        <v>11798</v>
      </c>
      <c r="D3064" s="1">
        <v>45177</v>
      </c>
      <c r="E3064">
        <f t="shared" si="335"/>
        <v>18</v>
      </c>
      <c r="F3064" t="s">
        <v>14</v>
      </c>
      <c r="G3064">
        <v>810</v>
      </c>
      <c r="H3064">
        <f t="shared" si="334"/>
        <v>81</v>
      </c>
      <c r="I3064" t="s">
        <v>7</v>
      </c>
      <c r="J3064" t="s">
        <v>8</v>
      </c>
      <c r="K3064" t="s">
        <v>11799</v>
      </c>
      <c r="L3064" t="s">
        <v>8</v>
      </c>
      <c r="M3064" t="s">
        <v>14</v>
      </c>
      <c r="N3064" t="str">
        <f t="shared" si="336"/>
        <v>F</v>
      </c>
      <c r="O3064" t="s">
        <v>2703</v>
      </c>
      <c r="P3064" t="s">
        <v>2704</v>
      </c>
      <c r="Q3064" t="s">
        <v>221</v>
      </c>
      <c r="R3064">
        <v>4</v>
      </c>
      <c r="S3064">
        <f t="shared" si="337"/>
        <v>2019</v>
      </c>
      <c r="T3064" t="s">
        <v>12</v>
      </c>
      <c r="U3064">
        <v>0.999999999999997</v>
      </c>
      <c r="V3064" t="s">
        <v>3396</v>
      </c>
      <c r="W3064">
        <f>VLOOKUP(Q3064,'PBT Tag Rates'!$B$5:$E$44,4,FALSE)</f>
        <v>0.95971980899999998</v>
      </c>
      <c r="X3064">
        <v>1</v>
      </c>
      <c r="Y3064" s="14">
        <f>IFERROR(LOOKUP(H3064,{30,43,48,53,58,63,68,73,78,83,88,93,97},{42,47,52,57,62,67,72,77,82,87,92,99,100}),999)</f>
        <v>82</v>
      </c>
      <c r="Z3064" s="17">
        <f t="shared" si="338"/>
        <v>5.5555555555555554</v>
      </c>
      <c r="AA3064" s="17">
        <f t="shared" si="339"/>
        <v>5.5555555555555554</v>
      </c>
      <c r="AB3064" s="17">
        <f t="shared" si="340"/>
        <v>11.658097686375321</v>
      </c>
      <c r="AC3064" s="17" t="s">
        <v>17655</v>
      </c>
    </row>
    <row r="3065" spans="1:29" x14ac:dyDescent="0.25">
      <c r="A3065" t="s">
        <v>3339</v>
      </c>
      <c r="B3065" s="151" t="s">
        <v>11800</v>
      </c>
      <c r="C3065" t="s">
        <v>1839</v>
      </c>
      <c r="D3065" s="1">
        <v>45177</v>
      </c>
      <c r="E3065">
        <f t="shared" si="335"/>
        <v>18</v>
      </c>
      <c r="F3065" t="s">
        <v>14</v>
      </c>
      <c r="G3065">
        <v>740</v>
      </c>
      <c r="H3065">
        <f t="shared" si="334"/>
        <v>74</v>
      </c>
      <c r="I3065" t="s">
        <v>7</v>
      </c>
      <c r="J3065" t="s">
        <v>8</v>
      </c>
      <c r="K3065" t="s">
        <v>11801</v>
      </c>
      <c r="L3065" t="s">
        <v>8</v>
      </c>
      <c r="M3065" t="s">
        <v>14</v>
      </c>
      <c r="N3065" t="str">
        <f t="shared" si="336"/>
        <v>F</v>
      </c>
      <c r="O3065" t="s">
        <v>8</v>
      </c>
      <c r="P3065" t="s">
        <v>8</v>
      </c>
      <c r="Q3065" t="s">
        <v>11</v>
      </c>
      <c r="R3065" t="s">
        <v>8</v>
      </c>
      <c r="S3065" t="str">
        <f t="shared" si="337"/>
        <v>U</v>
      </c>
      <c r="T3065" t="s">
        <v>12</v>
      </c>
      <c r="U3065">
        <v>1</v>
      </c>
      <c r="V3065" t="s">
        <v>11</v>
      </c>
      <c r="W3065" t="e">
        <f>VLOOKUP(Q3065,'PBT Tag Rates'!$B$5:$E$44,4,FALSE)</f>
        <v>#N/A</v>
      </c>
      <c r="X3065">
        <v>1</v>
      </c>
      <c r="Y3065" s="14">
        <f>IFERROR(LOOKUP(H3065,{30,43,48,53,58,63,68,73,78,83,88,93,97},{42,47,52,57,62,67,72,77,82,87,92,99,100}),999)</f>
        <v>77</v>
      </c>
      <c r="Z3065" s="17">
        <f t="shared" si="338"/>
        <v>5.5555555555555554</v>
      </c>
      <c r="AA3065" s="17">
        <f t="shared" si="339"/>
        <v>5.5555555555555554</v>
      </c>
      <c r="AB3065" s="17">
        <f t="shared" si="340"/>
        <v>11.658097686375321</v>
      </c>
      <c r="AC3065" s="17" t="s">
        <v>17654</v>
      </c>
    </row>
    <row r="3066" spans="1:29" x14ac:dyDescent="0.25">
      <c r="A3066" t="s">
        <v>3339</v>
      </c>
      <c r="B3066" s="151" t="s">
        <v>11802</v>
      </c>
      <c r="C3066" t="s">
        <v>11803</v>
      </c>
      <c r="D3066" s="1">
        <v>45177</v>
      </c>
      <c r="E3066">
        <f t="shared" si="335"/>
        <v>18</v>
      </c>
      <c r="F3066" t="s">
        <v>14</v>
      </c>
      <c r="G3066">
        <v>810</v>
      </c>
      <c r="H3066">
        <f t="shared" si="334"/>
        <v>81</v>
      </c>
      <c r="I3066" t="s">
        <v>7</v>
      </c>
      <c r="J3066" t="s">
        <v>8</v>
      </c>
      <c r="K3066" t="s">
        <v>11804</v>
      </c>
      <c r="L3066" t="s">
        <v>8</v>
      </c>
      <c r="M3066" t="s">
        <v>14</v>
      </c>
      <c r="N3066" t="str">
        <f t="shared" si="336"/>
        <v>F</v>
      </c>
      <c r="O3066" t="s">
        <v>11805</v>
      </c>
      <c r="P3066" t="s">
        <v>11806</v>
      </c>
      <c r="Q3066" t="s">
        <v>281</v>
      </c>
      <c r="R3066">
        <v>4</v>
      </c>
      <c r="S3066">
        <f t="shared" si="337"/>
        <v>2019</v>
      </c>
      <c r="T3066" t="s">
        <v>12</v>
      </c>
      <c r="U3066">
        <v>1</v>
      </c>
      <c r="V3066" t="s">
        <v>3079</v>
      </c>
      <c r="W3066">
        <f>VLOOKUP(Q3066,'PBT Tag Rates'!$B$5:$E$44,4,FALSE)</f>
        <v>0.99705232300000002</v>
      </c>
      <c r="X3066">
        <v>1</v>
      </c>
      <c r="Y3066" s="14">
        <f>IFERROR(LOOKUP(H3066,{30,43,48,53,58,63,68,73,78,83,88,93,97},{42,47,52,57,62,67,72,77,82,87,92,99,100}),999)</f>
        <v>82</v>
      </c>
      <c r="Z3066" s="17">
        <f t="shared" si="338"/>
        <v>5.5555555555555554</v>
      </c>
      <c r="AA3066" s="17">
        <f t="shared" si="339"/>
        <v>5.5555555555555554</v>
      </c>
      <c r="AB3066" s="17">
        <f t="shared" si="340"/>
        <v>11.658097686375321</v>
      </c>
      <c r="AC3066" s="17" t="s">
        <v>17654</v>
      </c>
    </row>
    <row r="3067" spans="1:29" x14ac:dyDescent="0.25">
      <c r="A3067" t="s">
        <v>3339</v>
      </c>
      <c r="B3067" s="151" t="s">
        <v>11807</v>
      </c>
      <c r="C3067" t="s">
        <v>1840</v>
      </c>
      <c r="D3067" s="1">
        <v>45177</v>
      </c>
      <c r="E3067">
        <f t="shared" si="335"/>
        <v>18</v>
      </c>
      <c r="F3067" t="s">
        <v>14</v>
      </c>
      <c r="G3067">
        <v>770</v>
      </c>
      <c r="H3067">
        <f t="shared" si="334"/>
        <v>77</v>
      </c>
      <c r="I3067" t="s">
        <v>9</v>
      </c>
      <c r="J3067">
        <v>1</v>
      </c>
      <c r="K3067" t="s">
        <v>8</v>
      </c>
      <c r="L3067" t="s">
        <v>8</v>
      </c>
      <c r="M3067" t="s">
        <v>14</v>
      </c>
      <c r="N3067" t="str">
        <f t="shared" si="336"/>
        <v>F</v>
      </c>
      <c r="O3067" t="s">
        <v>922</v>
      </c>
      <c r="P3067" t="s">
        <v>1275</v>
      </c>
      <c r="Q3067" t="s">
        <v>221</v>
      </c>
      <c r="R3067">
        <v>4</v>
      </c>
      <c r="S3067">
        <f t="shared" si="337"/>
        <v>2019</v>
      </c>
      <c r="T3067" t="s">
        <v>12</v>
      </c>
      <c r="U3067">
        <v>1</v>
      </c>
      <c r="V3067" t="s">
        <v>3396</v>
      </c>
      <c r="W3067">
        <f>VLOOKUP(Q3067,'PBT Tag Rates'!$B$5:$E$44,4,FALSE)</f>
        <v>0.95971980899999998</v>
      </c>
      <c r="X3067">
        <v>1</v>
      </c>
      <c r="Y3067" s="14">
        <f>IFERROR(LOOKUP(H3067,{30,43,48,53,58,63,68,73,78,83,88,93,97},{42,47,52,57,62,67,72,77,82,87,92,99,100}),999)</f>
        <v>77</v>
      </c>
      <c r="Z3067" s="17">
        <f t="shared" si="338"/>
        <v>5.5555555555555554</v>
      </c>
      <c r="AA3067" s="17">
        <f t="shared" si="339"/>
        <v>5.5555555555555554</v>
      </c>
      <c r="AB3067" s="17">
        <f t="shared" si="340"/>
        <v>11.658097686375321</v>
      </c>
      <c r="AC3067" s="17" t="s">
        <v>17655</v>
      </c>
    </row>
    <row r="3068" spans="1:29" x14ac:dyDescent="0.25">
      <c r="A3068" t="s">
        <v>3339</v>
      </c>
      <c r="B3068" s="151" t="s">
        <v>11808</v>
      </c>
      <c r="C3068" t="s">
        <v>1841</v>
      </c>
      <c r="D3068" s="1">
        <v>45177</v>
      </c>
      <c r="E3068">
        <f t="shared" si="335"/>
        <v>18</v>
      </c>
      <c r="F3068" t="s">
        <v>14</v>
      </c>
      <c r="G3068">
        <v>730</v>
      </c>
      <c r="H3068">
        <f t="shared" si="334"/>
        <v>73</v>
      </c>
      <c r="I3068" t="s">
        <v>9</v>
      </c>
      <c r="J3068">
        <v>1</v>
      </c>
      <c r="K3068" t="s">
        <v>8</v>
      </c>
      <c r="L3068" t="s">
        <v>8</v>
      </c>
      <c r="M3068" t="s">
        <v>14</v>
      </c>
      <c r="N3068" t="str">
        <f t="shared" si="336"/>
        <v>F</v>
      </c>
      <c r="O3068" t="s">
        <v>509</v>
      </c>
      <c r="P3068" t="s">
        <v>11620</v>
      </c>
      <c r="Q3068" t="s">
        <v>221</v>
      </c>
      <c r="R3068">
        <v>4</v>
      </c>
      <c r="S3068">
        <f t="shared" si="337"/>
        <v>2019</v>
      </c>
      <c r="T3068" t="s">
        <v>12</v>
      </c>
      <c r="U3068">
        <v>1</v>
      </c>
      <c r="V3068" t="s">
        <v>3876</v>
      </c>
      <c r="W3068">
        <f>VLOOKUP(Q3068,'PBT Tag Rates'!$B$5:$E$44,4,FALSE)</f>
        <v>0.95971980899999998</v>
      </c>
      <c r="X3068">
        <v>1</v>
      </c>
      <c r="Y3068" s="14">
        <f>IFERROR(LOOKUP(H3068,{30,43,48,53,58,63,68,73,78,83,88,93,97},{42,47,52,57,62,67,72,77,82,87,92,99,100}),999)</f>
        <v>77</v>
      </c>
      <c r="Z3068" s="17">
        <f t="shared" si="338"/>
        <v>5.5555555555555554</v>
      </c>
      <c r="AA3068" s="17">
        <f t="shared" si="339"/>
        <v>5.5555555555555554</v>
      </c>
      <c r="AB3068" s="17">
        <f t="shared" si="340"/>
        <v>11.658097686375321</v>
      </c>
      <c r="AC3068" s="17" t="s">
        <v>17654</v>
      </c>
    </row>
    <row r="3069" spans="1:29" x14ac:dyDescent="0.25">
      <c r="A3069" t="s">
        <v>3339</v>
      </c>
      <c r="B3069" s="151" t="s">
        <v>11809</v>
      </c>
      <c r="C3069" t="s">
        <v>1842</v>
      </c>
      <c r="D3069" s="1">
        <v>45177</v>
      </c>
      <c r="E3069">
        <f t="shared" si="335"/>
        <v>18</v>
      </c>
      <c r="F3069" t="s">
        <v>14</v>
      </c>
      <c r="G3069">
        <v>740</v>
      </c>
      <c r="H3069">
        <f t="shared" si="334"/>
        <v>74</v>
      </c>
      <c r="I3069" t="s">
        <v>7</v>
      </c>
      <c r="J3069" t="s">
        <v>8</v>
      </c>
      <c r="K3069" t="s">
        <v>11810</v>
      </c>
      <c r="L3069" t="s">
        <v>8</v>
      </c>
      <c r="M3069" t="s">
        <v>14</v>
      </c>
      <c r="N3069" t="str">
        <f t="shared" si="336"/>
        <v>F</v>
      </c>
      <c r="O3069" t="s">
        <v>866</v>
      </c>
      <c r="P3069" t="s">
        <v>867</v>
      </c>
      <c r="Q3069" t="s">
        <v>221</v>
      </c>
      <c r="R3069">
        <v>4</v>
      </c>
      <c r="S3069">
        <f t="shared" si="337"/>
        <v>2019</v>
      </c>
      <c r="T3069" t="s">
        <v>12</v>
      </c>
      <c r="U3069">
        <v>0.999999999999997</v>
      </c>
      <c r="V3069" t="s">
        <v>3357</v>
      </c>
      <c r="W3069">
        <f>VLOOKUP(Q3069,'PBT Tag Rates'!$B$5:$E$44,4,FALSE)</f>
        <v>0.95971980899999998</v>
      </c>
      <c r="X3069">
        <v>1</v>
      </c>
      <c r="Y3069" s="14">
        <f>IFERROR(LOOKUP(H3069,{30,43,48,53,58,63,68,73,78,83,88,93,97},{42,47,52,57,62,67,72,77,82,87,92,99,100}),999)</f>
        <v>77</v>
      </c>
      <c r="Z3069" s="17">
        <f t="shared" si="338"/>
        <v>5.5555555555555554</v>
      </c>
      <c r="AA3069" s="17">
        <f t="shared" si="339"/>
        <v>5.5555555555555554</v>
      </c>
      <c r="AB3069" s="17">
        <f t="shared" si="340"/>
        <v>11.658097686375321</v>
      </c>
      <c r="AC3069" s="17" t="s">
        <v>17654</v>
      </c>
    </row>
    <row r="3070" spans="1:29" x14ac:dyDescent="0.25">
      <c r="A3070" t="s">
        <v>3339</v>
      </c>
      <c r="B3070" s="151" t="s">
        <v>11811</v>
      </c>
      <c r="C3070" t="s">
        <v>1843</v>
      </c>
      <c r="D3070" s="1">
        <v>45177</v>
      </c>
      <c r="E3070">
        <f t="shared" si="335"/>
        <v>18</v>
      </c>
      <c r="F3070" t="s">
        <v>6</v>
      </c>
      <c r="G3070">
        <v>630</v>
      </c>
      <c r="H3070">
        <f t="shared" si="334"/>
        <v>63</v>
      </c>
      <c r="I3070" t="s">
        <v>7</v>
      </c>
      <c r="J3070" t="s">
        <v>8</v>
      </c>
      <c r="K3070" t="s">
        <v>8</v>
      </c>
      <c r="L3070" t="s">
        <v>8</v>
      </c>
      <c r="M3070" t="s">
        <v>6</v>
      </c>
      <c r="N3070" t="str">
        <f t="shared" si="336"/>
        <v>M</v>
      </c>
      <c r="O3070" t="s">
        <v>8</v>
      </c>
      <c r="P3070" t="s">
        <v>8</v>
      </c>
      <c r="Q3070" t="s">
        <v>11</v>
      </c>
      <c r="R3070" t="s">
        <v>8</v>
      </c>
      <c r="S3070" t="str">
        <f t="shared" si="337"/>
        <v>U</v>
      </c>
      <c r="T3070" t="s">
        <v>12</v>
      </c>
      <c r="U3070">
        <v>0.999999999999998</v>
      </c>
      <c r="V3070" t="s">
        <v>11</v>
      </c>
      <c r="W3070" t="e">
        <f>VLOOKUP(Q3070,'PBT Tag Rates'!$B$5:$E$44,4,FALSE)</f>
        <v>#N/A</v>
      </c>
      <c r="X3070">
        <v>1</v>
      </c>
      <c r="Y3070" s="14">
        <f>IFERROR(LOOKUP(H3070,{30,43,48,53,58,63,68,73,78,83,88,93,97},{42,47,52,57,62,67,72,77,82,87,92,99,100}),999)</f>
        <v>67</v>
      </c>
      <c r="Z3070" s="17">
        <f t="shared" si="338"/>
        <v>5.5555555555555554</v>
      </c>
      <c r="AA3070" s="17">
        <f t="shared" si="339"/>
        <v>5.5555555555555554</v>
      </c>
      <c r="AB3070" s="17">
        <f t="shared" si="340"/>
        <v>11.658097686375321</v>
      </c>
      <c r="AC3070" s="17" t="s">
        <v>17654</v>
      </c>
    </row>
    <row r="3071" spans="1:29" x14ac:dyDescent="0.25">
      <c r="A3071" t="s">
        <v>3339</v>
      </c>
      <c r="B3071" s="151" t="s">
        <v>11812</v>
      </c>
      <c r="C3071" t="s">
        <v>1844</v>
      </c>
      <c r="D3071" s="1">
        <v>45178</v>
      </c>
      <c r="E3071">
        <f t="shared" si="335"/>
        <v>18</v>
      </c>
      <c r="F3071" t="s">
        <v>6</v>
      </c>
      <c r="G3071">
        <v>670</v>
      </c>
      <c r="H3071">
        <f t="shared" si="334"/>
        <v>67</v>
      </c>
      <c r="I3071" t="s">
        <v>7</v>
      </c>
      <c r="J3071" t="s">
        <v>8</v>
      </c>
      <c r="K3071" t="s">
        <v>8</v>
      </c>
      <c r="L3071" t="s">
        <v>8</v>
      </c>
      <c r="M3071" t="s">
        <v>6</v>
      </c>
      <c r="N3071" t="str">
        <f t="shared" si="336"/>
        <v>M</v>
      </c>
      <c r="O3071" t="s">
        <v>11644</v>
      </c>
      <c r="P3071" t="s">
        <v>11645</v>
      </c>
      <c r="Q3071" t="s">
        <v>918</v>
      </c>
      <c r="R3071">
        <v>3</v>
      </c>
      <c r="S3071">
        <f t="shared" si="337"/>
        <v>2020</v>
      </c>
      <c r="T3071" t="s">
        <v>12</v>
      </c>
      <c r="U3071">
        <v>1</v>
      </c>
      <c r="V3071" t="s">
        <v>3363</v>
      </c>
      <c r="W3071">
        <f>VLOOKUP(Q3071,'PBT Tag Rates'!$B$5:$E$44,4,FALSE)</f>
        <v>0.98961045999999997</v>
      </c>
      <c r="X3071">
        <v>1</v>
      </c>
      <c r="Y3071" s="14">
        <f>IFERROR(LOOKUP(H3071,{30,43,48,53,58,63,68,73,78,83,88,93,97},{42,47,52,57,62,67,72,77,82,87,92,99,100}),999)</f>
        <v>67</v>
      </c>
      <c r="Z3071" s="17">
        <f t="shared" si="338"/>
        <v>5.5555555555555554</v>
      </c>
      <c r="AA3071" s="17">
        <f t="shared" si="339"/>
        <v>5.5555555555555554</v>
      </c>
      <c r="AB3071" s="17">
        <f t="shared" si="340"/>
        <v>11.658097686375321</v>
      </c>
      <c r="AC3071" s="17" t="s">
        <v>17654</v>
      </c>
    </row>
    <row r="3072" spans="1:29" x14ac:dyDescent="0.25">
      <c r="A3072" t="s">
        <v>3339</v>
      </c>
      <c r="B3072" s="151" t="s">
        <v>11813</v>
      </c>
      <c r="C3072" t="s">
        <v>1847</v>
      </c>
      <c r="D3072" s="1">
        <v>45178</v>
      </c>
      <c r="E3072">
        <f t="shared" si="335"/>
        <v>18</v>
      </c>
      <c r="F3072" t="s">
        <v>6</v>
      </c>
      <c r="G3072">
        <v>790</v>
      </c>
      <c r="H3072">
        <f t="shared" si="334"/>
        <v>79</v>
      </c>
      <c r="I3072" t="s">
        <v>7</v>
      </c>
      <c r="J3072" t="s">
        <v>8</v>
      </c>
      <c r="K3072" t="s">
        <v>8</v>
      </c>
      <c r="L3072" t="s">
        <v>8</v>
      </c>
      <c r="M3072" t="s">
        <v>6</v>
      </c>
      <c r="N3072" t="str">
        <f t="shared" si="336"/>
        <v>M</v>
      </c>
      <c r="O3072" t="s">
        <v>2692</v>
      </c>
      <c r="P3072" t="s">
        <v>2693</v>
      </c>
      <c r="Q3072" t="s">
        <v>221</v>
      </c>
      <c r="R3072">
        <v>4</v>
      </c>
      <c r="S3072">
        <f t="shared" si="337"/>
        <v>2019</v>
      </c>
      <c r="T3072" t="s">
        <v>12</v>
      </c>
      <c r="U3072">
        <v>1</v>
      </c>
      <c r="V3072" t="s">
        <v>3346</v>
      </c>
      <c r="W3072">
        <f>VLOOKUP(Q3072,'PBT Tag Rates'!$B$5:$E$44,4,FALSE)</f>
        <v>0.95971980899999998</v>
      </c>
      <c r="X3072">
        <v>1</v>
      </c>
      <c r="Y3072" s="14">
        <f>IFERROR(LOOKUP(H3072,{30,43,48,53,58,63,68,73,78,83,88,93,97},{42,47,52,57,62,67,72,77,82,87,92,99,100}),999)</f>
        <v>82</v>
      </c>
      <c r="Z3072" s="17">
        <f t="shared" si="338"/>
        <v>5.5555555555555554</v>
      </c>
      <c r="AA3072" s="17">
        <f t="shared" si="339"/>
        <v>5.5555555555555554</v>
      </c>
      <c r="AB3072" s="17">
        <f t="shared" si="340"/>
        <v>11.658097686375321</v>
      </c>
      <c r="AC3072" s="17" t="s">
        <v>17654</v>
      </c>
    </row>
    <row r="3073" spans="1:29" x14ac:dyDescent="0.25">
      <c r="A3073" t="s">
        <v>3339</v>
      </c>
      <c r="B3073" s="151" t="s">
        <v>11814</v>
      </c>
      <c r="C3073" t="s">
        <v>11815</v>
      </c>
      <c r="D3073" s="1">
        <v>45178</v>
      </c>
      <c r="E3073">
        <f t="shared" si="335"/>
        <v>18</v>
      </c>
      <c r="F3073" t="s">
        <v>14</v>
      </c>
      <c r="G3073">
        <v>810</v>
      </c>
      <c r="H3073">
        <f t="shared" si="334"/>
        <v>81</v>
      </c>
      <c r="I3073" t="s">
        <v>7</v>
      </c>
      <c r="J3073" t="s">
        <v>8</v>
      </c>
      <c r="K3073" t="s">
        <v>11816</v>
      </c>
      <c r="L3073" t="s">
        <v>8</v>
      </c>
      <c r="M3073" t="s">
        <v>14</v>
      </c>
      <c r="N3073" t="str">
        <f t="shared" si="336"/>
        <v>F</v>
      </c>
      <c r="O3073" t="s">
        <v>1831</v>
      </c>
      <c r="P3073" t="s">
        <v>1832</v>
      </c>
      <c r="Q3073" t="s">
        <v>221</v>
      </c>
      <c r="R3073">
        <v>4</v>
      </c>
      <c r="S3073">
        <f t="shared" si="337"/>
        <v>2019</v>
      </c>
      <c r="T3073" t="s">
        <v>12</v>
      </c>
      <c r="U3073">
        <v>1</v>
      </c>
      <c r="V3073" t="s">
        <v>3346</v>
      </c>
      <c r="W3073">
        <f>VLOOKUP(Q3073,'PBT Tag Rates'!$B$5:$E$44,4,FALSE)</f>
        <v>0.95971980899999998</v>
      </c>
      <c r="X3073">
        <v>1</v>
      </c>
      <c r="Y3073" s="14">
        <f>IFERROR(LOOKUP(H3073,{30,43,48,53,58,63,68,73,78,83,88,93,97},{42,47,52,57,62,67,72,77,82,87,92,99,100}),999)</f>
        <v>82</v>
      </c>
      <c r="Z3073" s="17">
        <f t="shared" si="338"/>
        <v>5.5555555555555554</v>
      </c>
      <c r="AA3073" s="17">
        <f t="shared" si="339"/>
        <v>5.5555555555555554</v>
      </c>
      <c r="AB3073" s="17">
        <f t="shared" si="340"/>
        <v>11.658097686375321</v>
      </c>
      <c r="AC3073" s="17" t="s">
        <v>17654</v>
      </c>
    </row>
    <row r="3074" spans="1:29" x14ac:dyDescent="0.25">
      <c r="A3074" t="s">
        <v>3339</v>
      </c>
      <c r="B3074" s="151" t="s">
        <v>11817</v>
      </c>
      <c r="C3074" t="s">
        <v>1848</v>
      </c>
      <c r="D3074" s="1">
        <v>45178</v>
      </c>
      <c r="E3074">
        <f t="shared" si="335"/>
        <v>18</v>
      </c>
      <c r="F3074" t="s">
        <v>6</v>
      </c>
      <c r="G3074">
        <v>660</v>
      </c>
      <c r="H3074">
        <f t="shared" si="334"/>
        <v>66</v>
      </c>
      <c r="I3074" t="s">
        <v>9</v>
      </c>
      <c r="J3074">
        <v>1</v>
      </c>
      <c r="K3074" t="s">
        <v>8</v>
      </c>
      <c r="L3074" t="s">
        <v>8</v>
      </c>
      <c r="M3074" t="s">
        <v>6</v>
      </c>
      <c r="N3074" t="str">
        <f t="shared" si="336"/>
        <v>M</v>
      </c>
      <c r="O3074" t="s">
        <v>2562</v>
      </c>
      <c r="P3074" t="s">
        <v>2563</v>
      </c>
      <c r="Q3074" t="s">
        <v>221</v>
      </c>
      <c r="R3074">
        <v>4</v>
      </c>
      <c r="S3074">
        <f t="shared" si="337"/>
        <v>2019</v>
      </c>
      <c r="T3074" t="s">
        <v>12</v>
      </c>
      <c r="U3074">
        <v>0.999999999999999</v>
      </c>
      <c r="V3074" t="s">
        <v>3396</v>
      </c>
      <c r="W3074">
        <f>VLOOKUP(Q3074,'PBT Tag Rates'!$B$5:$E$44,4,FALSE)</f>
        <v>0.95971980899999998</v>
      </c>
      <c r="X3074">
        <v>1</v>
      </c>
      <c r="Y3074" s="14">
        <f>IFERROR(LOOKUP(H3074,{30,43,48,53,58,63,68,73,78,83,88,93,97},{42,47,52,57,62,67,72,77,82,87,92,99,100}),999)</f>
        <v>67</v>
      </c>
      <c r="Z3074" s="17">
        <f t="shared" si="338"/>
        <v>5.5555555555555554</v>
      </c>
      <c r="AA3074" s="17">
        <f t="shared" si="339"/>
        <v>5.5555555555555554</v>
      </c>
      <c r="AB3074" s="17">
        <f t="shared" si="340"/>
        <v>11.658097686375321</v>
      </c>
      <c r="AC3074" s="17" t="s">
        <v>17655</v>
      </c>
    </row>
    <row r="3075" spans="1:29" x14ac:dyDescent="0.25">
      <c r="A3075" t="s">
        <v>3339</v>
      </c>
      <c r="B3075" s="151" t="s">
        <v>11818</v>
      </c>
      <c r="C3075" t="s">
        <v>1849</v>
      </c>
      <c r="D3075" s="1">
        <v>45178</v>
      </c>
      <c r="E3075">
        <f t="shared" si="335"/>
        <v>18</v>
      </c>
      <c r="F3075" t="s">
        <v>6</v>
      </c>
      <c r="G3075">
        <v>720</v>
      </c>
      <c r="H3075">
        <f t="shared" si="334"/>
        <v>72</v>
      </c>
      <c r="I3075" t="s">
        <v>7</v>
      </c>
      <c r="J3075" t="s">
        <v>8</v>
      </c>
      <c r="K3075" t="s">
        <v>8</v>
      </c>
      <c r="L3075" t="s">
        <v>8</v>
      </c>
      <c r="M3075" t="s">
        <v>6</v>
      </c>
      <c r="N3075" t="str">
        <f t="shared" si="336"/>
        <v>M</v>
      </c>
      <c r="O3075" t="s">
        <v>596</v>
      </c>
      <c r="P3075" t="s">
        <v>2377</v>
      </c>
      <c r="Q3075" t="s">
        <v>221</v>
      </c>
      <c r="R3075">
        <v>4</v>
      </c>
      <c r="S3075">
        <f t="shared" si="337"/>
        <v>2019</v>
      </c>
      <c r="T3075" t="s">
        <v>12</v>
      </c>
      <c r="U3075">
        <v>1</v>
      </c>
      <c r="V3075" t="s">
        <v>3396</v>
      </c>
      <c r="W3075">
        <f>VLOOKUP(Q3075,'PBT Tag Rates'!$B$5:$E$44,4,FALSE)</f>
        <v>0.95971980899999998</v>
      </c>
      <c r="X3075">
        <v>1</v>
      </c>
      <c r="Y3075" s="14">
        <f>IFERROR(LOOKUP(H3075,{30,43,48,53,58,63,68,73,78,83,88,93,97},{42,47,52,57,62,67,72,77,82,87,92,99,100}),999)</f>
        <v>72</v>
      </c>
      <c r="Z3075" s="17">
        <f t="shared" si="338"/>
        <v>5.5555555555555554</v>
      </c>
      <c r="AA3075" s="17">
        <f t="shared" si="339"/>
        <v>5.5555555555555554</v>
      </c>
      <c r="AB3075" s="17">
        <f t="shared" si="340"/>
        <v>11.658097686375321</v>
      </c>
      <c r="AC3075" s="17" t="s">
        <v>17655</v>
      </c>
    </row>
    <row r="3076" spans="1:29" x14ac:dyDescent="0.25">
      <c r="A3076" t="s">
        <v>3339</v>
      </c>
      <c r="B3076" s="151" t="s">
        <v>11819</v>
      </c>
      <c r="C3076" t="s">
        <v>1852</v>
      </c>
      <c r="D3076" s="1">
        <v>45178</v>
      </c>
      <c r="E3076">
        <f t="shared" si="335"/>
        <v>18</v>
      </c>
      <c r="F3076" t="s">
        <v>6</v>
      </c>
      <c r="G3076">
        <v>750</v>
      </c>
      <c r="H3076">
        <f t="shared" si="334"/>
        <v>75</v>
      </c>
      <c r="I3076" t="s">
        <v>7</v>
      </c>
      <c r="J3076" t="s">
        <v>8</v>
      </c>
      <c r="K3076" t="s">
        <v>8</v>
      </c>
      <c r="L3076" t="s">
        <v>8</v>
      </c>
      <c r="M3076" t="s">
        <v>6</v>
      </c>
      <c r="N3076" t="str">
        <f t="shared" si="336"/>
        <v>M</v>
      </c>
      <c r="O3076" t="s">
        <v>2226</v>
      </c>
      <c r="P3076" t="s">
        <v>2227</v>
      </c>
      <c r="Q3076" t="s">
        <v>221</v>
      </c>
      <c r="R3076">
        <v>4</v>
      </c>
      <c r="S3076">
        <f t="shared" si="337"/>
        <v>2019</v>
      </c>
      <c r="T3076" t="s">
        <v>12</v>
      </c>
      <c r="U3076">
        <v>1</v>
      </c>
      <c r="V3076" t="s">
        <v>3346</v>
      </c>
      <c r="W3076">
        <f>VLOOKUP(Q3076,'PBT Tag Rates'!$B$5:$E$44,4,FALSE)</f>
        <v>0.95971980899999998</v>
      </c>
      <c r="X3076">
        <v>1</v>
      </c>
      <c r="Y3076" s="14">
        <f>IFERROR(LOOKUP(H3076,{30,43,48,53,58,63,68,73,78,83,88,93,97},{42,47,52,57,62,67,72,77,82,87,92,99,100}),999)</f>
        <v>77</v>
      </c>
      <c r="Z3076" s="17">
        <f t="shared" si="338"/>
        <v>5.5555555555555554</v>
      </c>
      <c r="AA3076" s="17">
        <f t="shared" si="339"/>
        <v>5.5555555555555554</v>
      </c>
      <c r="AB3076" s="17">
        <f t="shared" si="340"/>
        <v>11.658097686375321</v>
      </c>
      <c r="AC3076" s="17" t="s">
        <v>17654</v>
      </c>
    </row>
    <row r="3077" spans="1:29" x14ac:dyDescent="0.25">
      <c r="A3077" t="s">
        <v>3339</v>
      </c>
      <c r="B3077" s="151" t="s">
        <v>11820</v>
      </c>
      <c r="C3077" t="s">
        <v>1853</v>
      </c>
      <c r="D3077" s="1">
        <v>45178</v>
      </c>
      <c r="E3077">
        <f t="shared" si="335"/>
        <v>18</v>
      </c>
      <c r="F3077" t="s">
        <v>6</v>
      </c>
      <c r="G3077">
        <v>690</v>
      </c>
      <c r="H3077">
        <f t="shared" si="334"/>
        <v>69</v>
      </c>
      <c r="I3077" t="s">
        <v>7</v>
      </c>
      <c r="J3077" t="s">
        <v>8</v>
      </c>
      <c r="K3077" t="s">
        <v>8</v>
      </c>
      <c r="L3077" t="s">
        <v>8</v>
      </c>
      <c r="M3077" t="s">
        <v>6</v>
      </c>
      <c r="N3077" t="str">
        <f t="shared" si="336"/>
        <v>M</v>
      </c>
      <c r="O3077" t="s">
        <v>8</v>
      </c>
      <c r="P3077" t="s">
        <v>8</v>
      </c>
      <c r="Q3077" t="s">
        <v>11</v>
      </c>
      <c r="R3077" t="s">
        <v>8</v>
      </c>
      <c r="S3077" t="str">
        <f t="shared" si="337"/>
        <v>U</v>
      </c>
      <c r="T3077" t="s">
        <v>12</v>
      </c>
      <c r="U3077">
        <v>1</v>
      </c>
      <c r="V3077" t="s">
        <v>11</v>
      </c>
      <c r="W3077" t="e">
        <f>VLOOKUP(Q3077,'PBT Tag Rates'!$B$5:$E$44,4,FALSE)</f>
        <v>#N/A</v>
      </c>
      <c r="X3077">
        <v>1</v>
      </c>
      <c r="Y3077" s="14">
        <f>IFERROR(LOOKUP(H3077,{30,43,48,53,58,63,68,73,78,83,88,93,97},{42,47,52,57,62,67,72,77,82,87,92,99,100}),999)</f>
        <v>72</v>
      </c>
      <c r="Z3077" s="17">
        <f t="shared" si="338"/>
        <v>5.5555555555555554</v>
      </c>
      <c r="AA3077" s="17">
        <f t="shared" si="339"/>
        <v>5.5555555555555554</v>
      </c>
      <c r="AB3077" s="17">
        <f t="shared" si="340"/>
        <v>11.658097686375321</v>
      </c>
      <c r="AC3077" s="17" t="s">
        <v>17654</v>
      </c>
    </row>
    <row r="3078" spans="1:29" x14ac:dyDescent="0.25">
      <c r="A3078" t="s">
        <v>3339</v>
      </c>
      <c r="B3078" s="151" t="s">
        <v>11821</v>
      </c>
      <c r="C3078" t="s">
        <v>1854</v>
      </c>
      <c r="D3078" s="1">
        <v>45178</v>
      </c>
      <c r="E3078">
        <f t="shared" si="335"/>
        <v>18</v>
      </c>
      <c r="F3078" t="s">
        <v>6</v>
      </c>
      <c r="G3078">
        <v>930</v>
      </c>
      <c r="H3078">
        <f t="shared" si="334"/>
        <v>93</v>
      </c>
      <c r="I3078" t="s">
        <v>9</v>
      </c>
      <c r="J3078" t="s">
        <v>8</v>
      </c>
      <c r="K3078" t="s">
        <v>11822</v>
      </c>
      <c r="L3078" t="s">
        <v>8</v>
      </c>
      <c r="M3078" t="s">
        <v>6</v>
      </c>
      <c r="N3078" t="str">
        <f t="shared" si="336"/>
        <v>M</v>
      </c>
      <c r="O3078" t="s">
        <v>515</v>
      </c>
      <c r="P3078" t="s">
        <v>1667</v>
      </c>
      <c r="Q3078" t="s">
        <v>15</v>
      </c>
      <c r="R3078">
        <v>5</v>
      </c>
      <c r="S3078">
        <f t="shared" si="337"/>
        <v>2018</v>
      </c>
      <c r="T3078" t="s">
        <v>12</v>
      </c>
      <c r="U3078">
        <v>1</v>
      </c>
      <c r="V3078" t="s">
        <v>3357</v>
      </c>
      <c r="W3078">
        <f>VLOOKUP(Q3078,'PBT Tag Rates'!$B$5:$E$44,4,FALSE)</f>
        <v>0.80551598400000002</v>
      </c>
      <c r="X3078">
        <v>1</v>
      </c>
      <c r="Y3078" s="14">
        <f>IFERROR(LOOKUP(H3078,{30,43,48,53,58,63,68,73,78,83,88,93,97},{42,47,52,57,62,67,72,77,82,87,92,99,100}),999)</f>
        <v>99</v>
      </c>
      <c r="Z3078" s="17">
        <f t="shared" si="338"/>
        <v>5.5555555555555554</v>
      </c>
      <c r="AA3078" s="17">
        <f t="shared" si="339"/>
        <v>5.5555555555555554</v>
      </c>
      <c r="AB3078" s="17">
        <f t="shared" si="340"/>
        <v>11.658097686375321</v>
      </c>
      <c r="AC3078" s="17" t="s">
        <v>17654</v>
      </c>
    </row>
    <row r="3079" spans="1:29" x14ac:dyDescent="0.25">
      <c r="A3079" t="s">
        <v>3339</v>
      </c>
      <c r="B3079" s="151" t="s">
        <v>11823</v>
      </c>
      <c r="C3079" t="s">
        <v>1855</v>
      </c>
      <c r="D3079" s="1">
        <v>45178</v>
      </c>
      <c r="E3079">
        <f t="shared" si="335"/>
        <v>18</v>
      </c>
      <c r="F3079" t="s">
        <v>6</v>
      </c>
      <c r="G3079">
        <v>600</v>
      </c>
      <c r="H3079">
        <f t="shared" si="334"/>
        <v>60</v>
      </c>
      <c r="I3079" t="s">
        <v>7</v>
      </c>
      <c r="J3079" t="s">
        <v>8</v>
      </c>
      <c r="K3079" t="s">
        <v>8</v>
      </c>
      <c r="L3079" t="s">
        <v>8</v>
      </c>
      <c r="M3079" t="s">
        <v>6</v>
      </c>
      <c r="N3079" t="str">
        <f t="shared" si="336"/>
        <v>M</v>
      </c>
      <c r="O3079" t="s">
        <v>528</v>
      </c>
      <c r="P3079" t="s">
        <v>664</v>
      </c>
      <c r="Q3079" t="s">
        <v>221</v>
      </c>
      <c r="R3079">
        <v>4</v>
      </c>
      <c r="S3079">
        <f t="shared" si="337"/>
        <v>2019</v>
      </c>
      <c r="T3079" t="s">
        <v>12</v>
      </c>
      <c r="U3079">
        <v>1</v>
      </c>
      <c r="V3079" t="s">
        <v>3346</v>
      </c>
      <c r="W3079">
        <f>VLOOKUP(Q3079,'PBT Tag Rates'!$B$5:$E$44,4,FALSE)</f>
        <v>0.95971980899999998</v>
      </c>
      <c r="X3079">
        <v>1</v>
      </c>
      <c r="Y3079" s="14">
        <f>IFERROR(LOOKUP(H3079,{30,43,48,53,58,63,68,73,78,83,88,93,97},{42,47,52,57,62,67,72,77,82,87,92,99,100}),999)</f>
        <v>62</v>
      </c>
      <c r="Z3079" s="17">
        <f t="shared" si="338"/>
        <v>5.5555555555555554</v>
      </c>
      <c r="AA3079" s="17">
        <f t="shared" si="339"/>
        <v>5.5555555555555554</v>
      </c>
      <c r="AB3079" s="17">
        <f t="shared" si="340"/>
        <v>11.658097686375321</v>
      </c>
      <c r="AC3079" s="17" t="s">
        <v>17654</v>
      </c>
    </row>
    <row r="3080" spans="1:29" x14ac:dyDescent="0.25">
      <c r="A3080" t="s">
        <v>3339</v>
      </c>
      <c r="B3080" s="151" t="s">
        <v>11824</v>
      </c>
      <c r="C3080" t="s">
        <v>1856</v>
      </c>
      <c r="D3080" s="1">
        <v>45178</v>
      </c>
      <c r="E3080">
        <f t="shared" si="335"/>
        <v>18</v>
      </c>
      <c r="F3080" t="s">
        <v>6</v>
      </c>
      <c r="G3080">
        <v>680</v>
      </c>
      <c r="H3080">
        <f t="shared" si="334"/>
        <v>68</v>
      </c>
      <c r="I3080" t="s">
        <v>7</v>
      </c>
      <c r="J3080" t="s">
        <v>8</v>
      </c>
      <c r="K3080" t="s">
        <v>8</v>
      </c>
      <c r="L3080" t="s">
        <v>8</v>
      </c>
      <c r="M3080" t="s">
        <v>6</v>
      </c>
      <c r="N3080" t="str">
        <f t="shared" si="336"/>
        <v>M</v>
      </c>
      <c r="O3080" t="s">
        <v>11825</v>
      </c>
      <c r="P3080" t="s">
        <v>11826</v>
      </c>
      <c r="Q3080" t="s">
        <v>918</v>
      </c>
      <c r="R3080">
        <v>3</v>
      </c>
      <c r="S3080">
        <f t="shared" si="337"/>
        <v>2020</v>
      </c>
      <c r="T3080" t="s">
        <v>12</v>
      </c>
      <c r="U3080">
        <v>0.999999999999995</v>
      </c>
      <c r="V3080" t="s">
        <v>3363</v>
      </c>
      <c r="W3080">
        <f>VLOOKUP(Q3080,'PBT Tag Rates'!$B$5:$E$44,4,FALSE)</f>
        <v>0.98961045999999997</v>
      </c>
      <c r="X3080">
        <v>1</v>
      </c>
      <c r="Y3080" s="14">
        <f>IFERROR(LOOKUP(H3080,{30,43,48,53,58,63,68,73,78,83,88,93,97},{42,47,52,57,62,67,72,77,82,87,92,99,100}),999)</f>
        <v>72</v>
      </c>
      <c r="Z3080" s="17">
        <f t="shared" si="338"/>
        <v>5.5555555555555554</v>
      </c>
      <c r="AA3080" s="17">
        <f t="shared" si="339"/>
        <v>5.5555555555555554</v>
      </c>
      <c r="AB3080" s="17">
        <f t="shared" si="340"/>
        <v>11.658097686375321</v>
      </c>
      <c r="AC3080" s="17" t="s">
        <v>17654</v>
      </c>
    </row>
    <row r="3081" spans="1:29" x14ac:dyDescent="0.25">
      <c r="A3081" t="s">
        <v>3339</v>
      </c>
      <c r="B3081" s="151" t="s">
        <v>11827</v>
      </c>
      <c r="C3081" t="s">
        <v>11828</v>
      </c>
      <c r="D3081" s="1">
        <v>45178</v>
      </c>
      <c r="E3081">
        <f t="shared" si="335"/>
        <v>18</v>
      </c>
      <c r="F3081" t="s">
        <v>6</v>
      </c>
      <c r="G3081">
        <v>820</v>
      </c>
      <c r="H3081">
        <f t="shared" si="334"/>
        <v>82</v>
      </c>
      <c r="I3081" t="s">
        <v>7</v>
      </c>
      <c r="J3081" t="s">
        <v>8</v>
      </c>
      <c r="K3081" t="s">
        <v>11829</v>
      </c>
      <c r="L3081" t="s">
        <v>8</v>
      </c>
      <c r="M3081" t="s">
        <v>6</v>
      </c>
      <c r="N3081" t="str">
        <f t="shared" si="336"/>
        <v>M</v>
      </c>
      <c r="O3081" t="s">
        <v>8</v>
      </c>
      <c r="P3081" t="s">
        <v>8</v>
      </c>
      <c r="Q3081" t="s">
        <v>11</v>
      </c>
      <c r="R3081" t="s">
        <v>8</v>
      </c>
      <c r="S3081" t="str">
        <f t="shared" si="337"/>
        <v>U</v>
      </c>
      <c r="T3081" t="s">
        <v>12</v>
      </c>
      <c r="U3081">
        <v>1</v>
      </c>
      <c r="V3081" t="s">
        <v>11</v>
      </c>
      <c r="W3081" t="e">
        <f>VLOOKUP(Q3081,'PBT Tag Rates'!$B$5:$E$44,4,FALSE)</f>
        <v>#N/A</v>
      </c>
      <c r="X3081">
        <v>1</v>
      </c>
      <c r="Y3081" s="14">
        <f>IFERROR(LOOKUP(H3081,{30,43,48,53,58,63,68,73,78,83,88,93,97},{42,47,52,57,62,67,72,77,82,87,92,99,100}),999)</f>
        <v>82</v>
      </c>
      <c r="Z3081" s="17">
        <f t="shared" si="338"/>
        <v>5.5555555555555554</v>
      </c>
      <c r="AA3081" s="17">
        <f t="shared" si="339"/>
        <v>5.5555555555555554</v>
      </c>
      <c r="AB3081" s="17">
        <f t="shared" si="340"/>
        <v>11.658097686375321</v>
      </c>
      <c r="AC3081" s="17" t="s">
        <v>17654</v>
      </c>
    </row>
    <row r="3082" spans="1:29" x14ac:dyDescent="0.25">
      <c r="A3082" t="s">
        <v>3339</v>
      </c>
      <c r="B3082" s="151" t="s">
        <v>11830</v>
      </c>
      <c r="C3082" t="s">
        <v>11831</v>
      </c>
      <c r="D3082" s="1">
        <v>45178</v>
      </c>
      <c r="E3082">
        <f t="shared" si="335"/>
        <v>18</v>
      </c>
      <c r="F3082" t="s">
        <v>14</v>
      </c>
      <c r="G3082">
        <v>800</v>
      </c>
      <c r="H3082">
        <f t="shared" si="334"/>
        <v>80</v>
      </c>
      <c r="I3082" t="s">
        <v>7</v>
      </c>
      <c r="J3082" t="s">
        <v>8</v>
      </c>
      <c r="K3082" t="s">
        <v>11832</v>
      </c>
      <c r="L3082" t="s">
        <v>8</v>
      </c>
      <c r="M3082" t="s">
        <v>14</v>
      </c>
      <c r="N3082" t="str">
        <f t="shared" si="336"/>
        <v>F</v>
      </c>
      <c r="O3082" t="s">
        <v>8</v>
      </c>
      <c r="P3082" t="s">
        <v>8</v>
      </c>
      <c r="Q3082" t="s">
        <v>11</v>
      </c>
      <c r="R3082" t="s">
        <v>8</v>
      </c>
      <c r="S3082" t="str">
        <f t="shared" si="337"/>
        <v>U</v>
      </c>
      <c r="T3082" t="s">
        <v>12</v>
      </c>
      <c r="U3082">
        <v>1</v>
      </c>
      <c r="V3082" t="s">
        <v>11</v>
      </c>
      <c r="W3082" t="e">
        <f>VLOOKUP(Q3082,'PBT Tag Rates'!$B$5:$E$44,4,FALSE)</f>
        <v>#N/A</v>
      </c>
      <c r="X3082">
        <v>1</v>
      </c>
      <c r="Y3082" s="14">
        <f>IFERROR(LOOKUP(H3082,{30,43,48,53,58,63,68,73,78,83,88,93,97},{42,47,52,57,62,67,72,77,82,87,92,99,100}),999)</f>
        <v>82</v>
      </c>
      <c r="Z3082" s="17">
        <f t="shared" si="338"/>
        <v>5.5555555555555554</v>
      </c>
      <c r="AA3082" s="17">
        <f t="shared" si="339"/>
        <v>5.5555555555555554</v>
      </c>
      <c r="AB3082" s="17">
        <f t="shared" si="340"/>
        <v>11.658097686375321</v>
      </c>
      <c r="AC3082" s="17" t="s">
        <v>17654</v>
      </c>
    </row>
    <row r="3083" spans="1:29" x14ac:dyDescent="0.25">
      <c r="A3083" t="s">
        <v>3339</v>
      </c>
      <c r="B3083" s="151" t="s">
        <v>11833</v>
      </c>
      <c r="C3083" t="s">
        <v>1857</v>
      </c>
      <c r="D3083" s="1">
        <v>45178</v>
      </c>
      <c r="E3083">
        <f t="shared" si="335"/>
        <v>18</v>
      </c>
      <c r="F3083" t="s">
        <v>14</v>
      </c>
      <c r="G3083">
        <v>730</v>
      </c>
      <c r="H3083">
        <f t="shared" si="334"/>
        <v>73</v>
      </c>
      <c r="I3083" t="s">
        <v>9</v>
      </c>
      <c r="J3083">
        <v>1</v>
      </c>
      <c r="K3083" t="s">
        <v>8</v>
      </c>
      <c r="L3083" t="s">
        <v>8</v>
      </c>
      <c r="M3083" t="s">
        <v>14</v>
      </c>
      <c r="N3083" t="str">
        <f t="shared" si="336"/>
        <v>F</v>
      </c>
      <c r="O3083" t="s">
        <v>5980</v>
      </c>
      <c r="P3083" t="s">
        <v>5981</v>
      </c>
      <c r="Q3083" t="s">
        <v>281</v>
      </c>
      <c r="R3083">
        <v>4</v>
      </c>
      <c r="S3083">
        <f t="shared" si="337"/>
        <v>2019</v>
      </c>
      <c r="T3083" t="s">
        <v>12</v>
      </c>
      <c r="U3083">
        <v>1</v>
      </c>
      <c r="V3083" t="s">
        <v>3170</v>
      </c>
      <c r="W3083">
        <f>VLOOKUP(Q3083,'PBT Tag Rates'!$B$5:$E$44,4,FALSE)</f>
        <v>0.99705232300000002</v>
      </c>
      <c r="X3083">
        <v>1</v>
      </c>
      <c r="Y3083" s="14">
        <f>IFERROR(LOOKUP(H3083,{30,43,48,53,58,63,68,73,78,83,88,93,97},{42,47,52,57,62,67,72,77,82,87,92,99,100}),999)</f>
        <v>77</v>
      </c>
      <c r="Z3083" s="17">
        <f t="shared" si="338"/>
        <v>5.5555555555555554</v>
      </c>
      <c r="AA3083" s="17">
        <f t="shared" si="339"/>
        <v>5.5555555555555554</v>
      </c>
      <c r="AB3083" s="17">
        <f t="shared" si="340"/>
        <v>11.658097686375321</v>
      </c>
      <c r="AC3083" s="17" t="s">
        <v>17654</v>
      </c>
    </row>
    <row r="3084" spans="1:29" x14ac:dyDescent="0.25">
      <c r="A3084" t="s">
        <v>3339</v>
      </c>
      <c r="B3084" s="151" t="s">
        <v>11834</v>
      </c>
      <c r="C3084" t="s">
        <v>1858</v>
      </c>
      <c r="D3084" s="1">
        <v>45178</v>
      </c>
      <c r="E3084">
        <f t="shared" si="335"/>
        <v>18</v>
      </c>
      <c r="F3084" t="s">
        <v>6</v>
      </c>
      <c r="G3084">
        <v>740</v>
      </c>
      <c r="H3084">
        <f t="shared" si="334"/>
        <v>74</v>
      </c>
      <c r="I3084" t="s">
        <v>7</v>
      </c>
      <c r="J3084" t="s">
        <v>8</v>
      </c>
      <c r="K3084" t="s">
        <v>8</v>
      </c>
      <c r="L3084" t="s">
        <v>8</v>
      </c>
      <c r="M3084" t="s">
        <v>6</v>
      </c>
      <c r="N3084" t="str">
        <f t="shared" si="336"/>
        <v>M</v>
      </c>
      <c r="O3084" t="s">
        <v>1081</v>
      </c>
      <c r="P3084" t="s">
        <v>1392</v>
      </c>
      <c r="Q3084" t="s">
        <v>221</v>
      </c>
      <c r="R3084">
        <v>4</v>
      </c>
      <c r="S3084">
        <f t="shared" si="337"/>
        <v>2019</v>
      </c>
      <c r="T3084" t="s">
        <v>12</v>
      </c>
      <c r="U3084">
        <v>0.999999999999999</v>
      </c>
      <c r="V3084" t="s">
        <v>3386</v>
      </c>
      <c r="W3084">
        <f>VLOOKUP(Q3084,'PBT Tag Rates'!$B$5:$E$44,4,FALSE)</f>
        <v>0.95971980899999998</v>
      </c>
      <c r="X3084">
        <v>1</v>
      </c>
      <c r="Y3084" s="14">
        <f>IFERROR(LOOKUP(H3084,{30,43,48,53,58,63,68,73,78,83,88,93,97},{42,47,52,57,62,67,72,77,82,87,92,99,100}),999)</f>
        <v>77</v>
      </c>
      <c r="Z3084" s="17">
        <f t="shared" si="338"/>
        <v>5.5555555555555554</v>
      </c>
      <c r="AA3084" s="17">
        <f t="shared" si="339"/>
        <v>5.5555555555555554</v>
      </c>
      <c r="AB3084" s="17">
        <f t="shared" si="340"/>
        <v>11.658097686375321</v>
      </c>
      <c r="AC3084" s="17" t="s">
        <v>17654</v>
      </c>
    </row>
    <row r="3085" spans="1:29" x14ac:dyDescent="0.25">
      <c r="A3085" t="s">
        <v>3339</v>
      </c>
      <c r="B3085" s="151" t="s">
        <v>11835</v>
      </c>
      <c r="C3085" t="s">
        <v>1859</v>
      </c>
      <c r="D3085" s="1">
        <v>45178</v>
      </c>
      <c r="E3085">
        <f t="shared" si="335"/>
        <v>18</v>
      </c>
      <c r="F3085" t="s">
        <v>6</v>
      </c>
      <c r="G3085">
        <v>680</v>
      </c>
      <c r="H3085">
        <f t="shared" si="334"/>
        <v>68</v>
      </c>
      <c r="I3085" t="s">
        <v>9</v>
      </c>
      <c r="J3085">
        <v>1</v>
      </c>
      <c r="K3085" t="s">
        <v>8</v>
      </c>
      <c r="L3085" t="s">
        <v>8</v>
      </c>
      <c r="M3085" t="s">
        <v>6</v>
      </c>
      <c r="N3085" t="str">
        <f t="shared" si="336"/>
        <v>M</v>
      </c>
      <c r="O3085" t="s">
        <v>1469</v>
      </c>
      <c r="P3085" t="s">
        <v>1470</v>
      </c>
      <c r="Q3085" t="s">
        <v>281</v>
      </c>
      <c r="R3085">
        <v>4</v>
      </c>
      <c r="S3085">
        <f t="shared" si="337"/>
        <v>2019</v>
      </c>
      <c r="T3085" t="s">
        <v>12</v>
      </c>
      <c r="U3085">
        <v>1</v>
      </c>
      <c r="V3085" t="s">
        <v>3169</v>
      </c>
      <c r="W3085">
        <f>VLOOKUP(Q3085,'PBT Tag Rates'!$B$5:$E$44,4,FALSE)</f>
        <v>0.99705232300000002</v>
      </c>
      <c r="X3085">
        <v>1</v>
      </c>
      <c r="Y3085" s="14">
        <f>IFERROR(LOOKUP(H3085,{30,43,48,53,58,63,68,73,78,83,88,93,97},{42,47,52,57,62,67,72,77,82,87,92,99,100}),999)</f>
        <v>72</v>
      </c>
      <c r="Z3085" s="17">
        <f t="shared" si="338"/>
        <v>5.5555555555555554</v>
      </c>
      <c r="AA3085" s="17">
        <f t="shared" si="339"/>
        <v>5.5555555555555554</v>
      </c>
      <c r="AB3085" s="17">
        <f t="shared" si="340"/>
        <v>11.658097686375321</v>
      </c>
      <c r="AC3085" s="17" t="s">
        <v>17654</v>
      </c>
    </row>
    <row r="3086" spans="1:29" x14ac:dyDescent="0.25">
      <c r="A3086" t="s">
        <v>3339</v>
      </c>
      <c r="B3086" s="151" t="s">
        <v>11836</v>
      </c>
      <c r="C3086" t="s">
        <v>1861</v>
      </c>
      <c r="D3086" s="1">
        <v>45178</v>
      </c>
      <c r="E3086">
        <f t="shared" si="335"/>
        <v>18</v>
      </c>
      <c r="F3086" t="s">
        <v>6</v>
      </c>
      <c r="G3086">
        <v>600</v>
      </c>
      <c r="H3086">
        <f t="shared" si="334"/>
        <v>60</v>
      </c>
      <c r="I3086" t="s">
        <v>7</v>
      </c>
      <c r="J3086" t="s">
        <v>8</v>
      </c>
      <c r="K3086" t="s">
        <v>8</v>
      </c>
      <c r="L3086" t="s">
        <v>8</v>
      </c>
      <c r="M3086" t="s">
        <v>6</v>
      </c>
      <c r="N3086" t="str">
        <f t="shared" si="336"/>
        <v>M</v>
      </c>
      <c r="O3086" t="s">
        <v>8</v>
      </c>
      <c r="P3086" t="s">
        <v>8</v>
      </c>
      <c r="Q3086" t="s">
        <v>11</v>
      </c>
      <c r="R3086" t="s">
        <v>8</v>
      </c>
      <c r="S3086" t="str">
        <f t="shared" si="337"/>
        <v>U</v>
      </c>
      <c r="T3086" t="s">
        <v>12</v>
      </c>
      <c r="U3086">
        <v>1</v>
      </c>
      <c r="V3086" t="s">
        <v>11</v>
      </c>
      <c r="W3086" t="e">
        <f>VLOOKUP(Q3086,'PBT Tag Rates'!$B$5:$E$44,4,FALSE)</f>
        <v>#N/A</v>
      </c>
      <c r="X3086">
        <v>1</v>
      </c>
      <c r="Y3086" s="14">
        <f>IFERROR(LOOKUP(H3086,{30,43,48,53,58,63,68,73,78,83,88,93,97},{42,47,52,57,62,67,72,77,82,87,92,99,100}),999)</f>
        <v>62</v>
      </c>
      <c r="Z3086" s="17">
        <f t="shared" si="338"/>
        <v>5.5555555555555554</v>
      </c>
      <c r="AA3086" s="17">
        <f t="shared" si="339"/>
        <v>5.5555555555555554</v>
      </c>
      <c r="AB3086" s="17">
        <f t="shared" si="340"/>
        <v>11.658097686375321</v>
      </c>
      <c r="AC3086" s="17" t="s">
        <v>17654</v>
      </c>
    </row>
    <row r="3087" spans="1:29" x14ac:dyDescent="0.25">
      <c r="A3087" t="s">
        <v>3339</v>
      </c>
      <c r="B3087" s="151" t="s">
        <v>11837</v>
      </c>
      <c r="C3087" t="s">
        <v>1862</v>
      </c>
      <c r="D3087" s="1">
        <v>45178</v>
      </c>
      <c r="E3087">
        <f t="shared" si="335"/>
        <v>18</v>
      </c>
      <c r="F3087" t="s">
        <v>6</v>
      </c>
      <c r="G3087">
        <v>860</v>
      </c>
      <c r="H3087">
        <f t="shared" si="334"/>
        <v>86</v>
      </c>
      <c r="I3087" t="s">
        <v>7</v>
      </c>
      <c r="J3087" t="s">
        <v>8</v>
      </c>
      <c r="K3087" t="s">
        <v>11838</v>
      </c>
      <c r="L3087" t="s">
        <v>8</v>
      </c>
      <c r="M3087" t="s">
        <v>6</v>
      </c>
      <c r="N3087" t="str">
        <f t="shared" si="336"/>
        <v>M</v>
      </c>
      <c r="O3087" t="s">
        <v>8</v>
      </c>
      <c r="P3087" t="s">
        <v>8</v>
      </c>
      <c r="Q3087" t="s">
        <v>11</v>
      </c>
      <c r="R3087" t="s">
        <v>8</v>
      </c>
      <c r="S3087" t="str">
        <f t="shared" si="337"/>
        <v>U</v>
      </c>
      <c r="T3087" t="s">
        <v>12</v>
      </c>
      <c r="U3087">
        <v>1.00000000000001</v>
      </c>
      <c r="V3087" t="s">
        <v>11</v>
      </c>
      <c r="W3087" t="e">
        <f>VLOOKUP(Q3087,'PBT Tag Rates'!$B$5:$E$44,4,FALSE)</f>
        <v>#N/A</v>
      </c>
      <c r="X3087">
        <v>1</v>
      </c>
      <c r="Y3087" s="14">
        <f>IFERROR(LOOKUP(H3087,{30,43,48,53,58,63,68,73,78,83,88,93,97},{42,47,52,57,62,67,72,77,82,87,92,99,100}),999)</f>
        <v>87</v>
      </c>
      <c r="Z3087" s="17">
        <f t="shared" si="338"/>
        <v>5.5555555555555554</v>
      </c>
      <c r="AA3087" s="17">
        <f t="shared" si="339"/>
        <v>5.5555555555555554</v>
      </c>
      <c r="AB3087" s="17">
        <f t="shared" si="340"/>
        <v>11.658097686375321</v>
      </c>
      <c r="AC3087" s="17" t="s">
        <v>17654</v>
      </c>
    </row>
    <row r="3088" spans="1:29" x14ac:dyDescent="0.25">
      <c r="A3088" t="s">
        <v>3339</v>
      </c>
      <c r="B3088" s="151" t="s">
        <v>11839</v>
      </c>
      <c r="C3088" t="s">
        <v>1863</v>
      </c>
      <c r="D3088" s="1">
        <v>45178</v>
      </c>
      <c r="E3088">
        <f t="shared" si="335"/>
        <v>18</v>
      </c>
      <c r="F3088" t="s">
        <v>6</v>
      </c>
      <c r="G3088">
        <v>760</v>
      </c>
      <c r="H3088">
        <f t="shared" si="334"/>
        <v>76</v>
      </c>
      <c r="I3088" t="s">
        <v>9</v>
      </c>
      <c r="J3088" t="s">
        <v>8</v>
      </c>
      <c r="K3088" t="s">
        <v>8</v>
      </c>
      <c r="L3088" t="s">
        <v>8</v>
      </c>
      <c r="M3088" t="s">
        <v>6</v>
      </c>
      <c r="N3088" t="str">
        <f t="shared" si="336"/>
        <v>M</v>
      </c>
      <c r="O3088" t="s">
        <v>536</v>
      </c>
      <c r="P3088" t="s">
        <v>537</v>
      </c>
      <c r="Q3088" t="s">
        <v>221</v>
      </c>
      <c r="R3088">
        <v>4</v>
      </c>
      <c r="S3088">
        <f t="shared" si="337"/>
        <v>2019</v>
      </c>
      <c r="T3088" t="s">
        <v>12</v>
      </c>
      <c r="U3088">
        <v>1</v>
      </c>
      <c r="V3088" t="s">
        <v>3357</v>
      </c>
      <c r="W3088">
        <f>VLOOKUP(Q3088,'PBT Tag Rates'!$B$5:$E$44,4,FALSE)</f>
        <v>0.95971980899999998</v>
      </c>
      <c r="X3088">
        <v>1</v>
      </c>
      <c r="Y3088" s="14">
        <f>IFERROR(LOOKUP(H3088,{30,43,48,53,58,63,68,73,78,83,88,93,97},{42,47,52,57,62,67,72,77,82,87,92,99,100}),999)</f>
        <v>77</v>
      </c>
      <c r="Z3088" s="17">
        <f t="shared" si="338"/>
        <v>5.5555555555555554</v>
      </c>
      <c r="AA3088" s="17">
        <f t="shared" si="339"/>
        <v>5.5555555555555554</v>
      </c>
      <c r="AB3088" s="17">
        <f t="shared" si="340"/>
        <v>11.658097686375321</v>
      </c>
      <c r="AC3088" s="17" t="s">
        <v>17654</v>
      </c>
    </row>
    <row r="3089" spans="1:29" x14ac:dyDescent="0.25">
      <c r="A3089" t="s">
        <v>3339</v>
      </c>
      <c r="B3089" s="151" t="s">
        <v>11840</v>
      </c>
      <c r="C3089" t="s">
        <v>1864</v>
      </c>
      <c r="D3089" s="1">
        <v>45178</v>
      </c>
      <c r="E3089">
        <f t="shared" si="335"/>
        <v>18</v>
      </c>
      <c r="F3089" t="s">
        <v>6</v>
      </c>
      <c r="G3089">
        <v>610</v>
      </c>
      <c r="H3089">
        <f t="shared" si="334"/>
        <v>61</v>
      </c>
      <c r="I3089" t="s">
        <v>9</v>
      </c>
      <c r="J3089">
        <v>1</v>
      </c>
      <c r="K3089" t="s">
        <v>8</v>
      </c>
      <c r="L3089" t="s">
        <v>8</v>
      </c>
      <c r="M3089" t="s">
        <v>6</v>
      </c>
      <c r="N3089" t="str">
        <f t="shared" si="336"/>
        <v>M</v>
      </c>
      <c r="O3089" t="s">
        <v>587</v>
      </c>
      <c r="P3089" t="s">
        <v>588</v>
      </c>
      <c r="Q3089" t="s">
        <v>221</v>
      </c>
      <c r="R3089">
        <v>4</v>
      </c>
      <c r="S3089">
        <f t="shared" si="337"/>
        <v>2019</v>
      </c>
      <c r="T3089" t="s">
        <v>12</v>
      </c>
      <c r="U3089">
        <v>1</v>
      </c>
      <c r="V3089" t="s">
        <v>3951</v>
      </c>
      <c r="W3089">
        <f>VLOOKUP(Q3089,'PBT Tag Rates'!$B$5:$E$44,4,FALSE)</f>
        <v>0.95971980899999998</v>
      </c>
      <c r="X3089">
        <v>1</v>
      </c>
      <c r="Y3089" s="14">
        <f>IFERROR(LOOKUP(H3089,{30,43,48,53,58,63,68,73,78,83,88,93,97},{42,47,52,57,62,67,72,77,82,87,92,99,100}),999)</f>
        <v>62</v>
      </c>
      <c r="Z3089" s="17">
        <f t="shared" si="338"/>
        <v>5.5555555555555554</v>
      </c>
      <c r="AA3089" s="17">
        <f t="shared" si="339"/>
        <v>5.5555555555555554</v>
      </c>
      <c r="AB3089" s="17">
        <f t="shared" si="340"/>
        <v>11.658097686375321</v>
      </c>
      <c r="AC3089" s="17" t="s">
        <v>17655</v>
      </c>
    </row>
    <row r="3090" spans="1:29" x14ac:dyDescent="0.25">
      <c r="A3090" t="s">
        <v>3339</v>
      </c>
      <c r="B3090" s="151" t="s">
        <v>11841</v>
      </c>
      <c r="C3090" t="s">
        <v>11842</v>
      </c>
      <c r="D3090" s="1">
        <v>45178</v>
      </c>
      <c r="E3090">
        <f t="shared" si="335"/>
        <v>18</v>
      </c>
      <c r="F3090" t="s">
        <v>14</v>
      </c>
      <c r="G3090">
        <v>830</v>
      </c>
      <c r="H3090">
        <f t="shared" si="334"/>
        <v>83</v>
      </c>
      <c r="I3090" t="s">
        <v>7</v>
      </c>
      <c r="J3090" t="s">
        <v>8</v>
      </c>
      <c r="K3090" t="s">
        <v>11843</v>
      </c>
      <c r="L3090" t="s">
        <v>8</v>
      </c>
      <c r="M3090" t="s">
        <v>6</v>
      </c>
      <c r="N3090" t="str">
        <f t="shared" si="336"/>
        <v>M</v>
      </c>
      <c r="O3090" t="s">
        <v>2197</v>
      </c>
      <c r="P3090" t="s">
        <v>2769</v>
      </c>
      <c r="Q3090" t="s">
        <v>221</v>
      </c>
      <c r="R3090">
        <v>4</v>
      </c>
      <c r="S3090">
        <f t="shared" si="337"/>
        <v>2019</v>
      </c>
      <c r="T3090" t="s">
        <v>12</v>
      </c>
      <c r="U3090">
        <v>1</v>
      </c>
      <c r="V3090" t="s">
        <v>3346</v>
      </c>
      <c r="W3090">
        <f>VLOOKUP(Q3090,'PBT Tag Rates'!$B$5:$E$44,4,FALSE)</f>
        <v>0.95971980899999998</v>
      </c>
      <c r="X3090">
        <v>1</v>
      </c>
      <c r="Y3090" s="14">
        <f>IFERROR(LOOKUP(H3090,{30,43,48,53,58,63,68,73,78,83,88,93,97},{42,47,52,57,62,67,72,77,82,87,92,99,100}),999)</f>
        <v>87</v>
      </c>
      <c r="Z3090" s="17">
        <f t="shared" si="338"/>
        <v>5.5555555555555554</v>
      </c>
      <c r="AA3090" s="17">
        <f t="shared" si="339"/>
        <v>5.5555555555555554</v>
      </c>
      <c r="AB3090" s="17">
        <f t="shared" si="340"/>
        <v>11.658097686375321</v>
      </c>
      <c r="AC3090" s="17" t="s">
        <v>17654</v>
      </c>
    </row>
    <row r="3091" spans="1:29" x14ac:dyDescent="0.25">
      <c r="A3091" t="s">
        <v>3339</v>
      </c>
      <c r="B3091" s="151" t="s">
        <v>11844</v>
      </c>
      <c r="C3091" t="s">
        <v>1865</v>
      </c>
      <c r="D3091" s="1">
        <v>45178</v>
      </c>
      <c r="E3091">
        <f t="shared" si="335"/>
        <v>18</v>
      </c>
      <c r="F3091" t="s">
        <v>6</v>
      </c>
      <c r="G3091">
        <v>900</v>
      </c>
      <c r="H3091">
        <f t="shared" si="334"/>
        <v>90</v>
      </c>
      <c r="I3091" t="s">
        <v>9</v>
      </c>
      <c r="J3091">
        <v>1</v>
      </c>
      <c r="K3091" t="s">
        <v>11845</v>
      </c>
      <c r="L3091" t="s">
        <v>8</v>
      </c>
      <c r="M3091" t="s">
        <v>6</v>
      </c>
      <c r="N3091" t="str">
        <f t="shared" si="336"/>
        <v>M</v>
      </c>
      <c r="O3091" t="s">
        <v>1882</v>
      </c>
      <c r="P3091" t="s">
        <v>1883</v>
      </c>
      <c r="Q3091" t="s">
        <v>221</v>
      </c>
      <c r="R3091">
        <v>4</v>
      </c>
      <c r="S3091">
        <f t="shared" si="337"/>
        <v>2019</v>
      </c>
      <c r="T3091" t="s">
        <v>12</v>
      </c>
      <c r="U3091">
        <v>0.999999999999996</v>
      </c>
      <c r="V3091" t="s">
        <v>3396</v>
      </c>
      <c r="W3091">
        <f>VLOOKUP(Q3091,'PBT Tag Rates'!$B$5:$E$44,4,FALSE)</f>
        <v>0.95971980899999998</v>
      </c>
      <c r="X3091">
        <v>1</v>
      </c>
      <c r="Y3091" s="14">
        <f>IFERROR(LOOKUP(H3091,{30,43,48,53,58,63,68,73,78,83,88,93,97},{42,47,52,57,62,67,72,77,82,87,92,99,100}),999)</f>
        <v>92</v>
      </c>
      <c r="Z3091" s="17">
        <f t="shared" si="338"/>
        <v>5.5555555555555554</v>
      </c>
      <c r="AA3091" s="17">
        <f t="shared" si="339"/>
        <v>5.5555555555555554</v>
      </c>
      <c r="AB3091" s="17">
        <f t="shared" si="340"/>
        <v>11.658097686375321</v>
      </c>
      <c r="AC3091" s="17" t="s">
        <v>17655</v>
      </c>
    </row>
    <row r="3092" spans="1:29" x14ac:dyDescent="0.25">
      <c r="A3092" t="s">
        <v>3339</v>
      </c>
      <c r="B3092" s="151" t="s">
        <v>11846</v>
      </c>
      <c r="C3092" t="s">
        <v>11847</v>
      </c>
      <c r="D3092" s="1">
        <v>45178</v>
      </c>
      <c r="E3092">
        <f t="shared" si="335"/>
        <v>18</v>
      </c>
      <c r="F3092" t="s">
        <v>6</v>
      </c>
      <c r="G3092">
        <v>800</v>
      </c>
      <c r="H3092">
        <f t="shared" si="334"/>
        <v>80</v>
      </c>
      <c r="I3092" t="s">
        <v>7</v>
      </c>
      <c r="J3092" t="s">
        <v>8</v>
      </c>
      <c r="K3092" t="s">
        <v>11848</v>
      </c>
      <c r="L3092" t="s">
        <v>8</v>
      </c>
      <c r="M3092" t="s">
        <v>6</v>
      </c>
      <c r="N3092" t="str">
        <f t="shared" si="336"/>
        <v>M</v>
      </c>
      <c r="O3092" t="s">
        <v>2548</v>
      </c>
      <c r="P3092" t="s">
        <v>2549</v>
      </c>
      <c r="Q3092" t="s">
        <v>221</v>
      </c>
      <c r="R3092">
        <v>4</v>
      </c>
      <c r="S3092">
        <f t="shared" si="337"/>
        <v>2019</v>
      </c>
      <c r="T3092" t="s">
        <v>12</v>
      </c>
      <c r="U3092">
        <v>1</v>
      </c>
      <c r="V3092" t="s">
        <v>3363</v>
      </c>
      <c r="W3092">
        <f>VLOOKUP(Q3092,'PBT Tag Rates'!$B$5:$E$44,4,FALSE)</f>
        <v>0.95971980899999998</v>
      </c>
      <c r="X3092">
        <v>1</v>
      </c>
      <c r="Y3092" s="14">
        <f>IFERROR(LOOKUP(H3092,{30,43,48,53,58,63,68,73,78,83,88,93,97},{42,47,52,57,62,67,72,77,82,87,92,99,100}),999)</f>
        <v>82</v>
      </c>
      <c r="Z3092" s="17">
        <f t="shared" si="338"/>
        <v>5.5555555555555554</v>
      </c>
      <c r="AA3092" s="17">
        <f t="shared" si="339"/>
        <v>5.5555555555555554</v>
      </c>
      <c r="AB3092" s="17">
        <f t="shared" si="340"/>
        <v>11.658097686375321</v>
      </c>
      <c r="AC3092" s="17" t="s">
        <v>17654</v>
      </c>
    </row>
    <row r="3093" spans="1:29" x14ac:dyDescent="0.25">
      <c r="A3093" t="s">
        <v>3339</v>
      </c>
      <c r="B3093" s="151" t="s">
        <v>11849</v>
      </c>
      <c r="C3093" t="s">
        <v>1868</v>
      </c>
      <c r="D3093" s="1">
        <v>45178</v>
      </c>
      <c r="E3093">
        <f t="shared" si="335"/>
        <v>18</v>
      </c>
      <c r="F3093" t="s">
        <v>14</v>
      </c>
      <c r="G3093">
        <v>740</v>
      </c>
      <c r="H3093">
        <f t="shared" si="334"/>
        <v>74</v>
      </c>
      <c r="I3093" t="s">
        <v>7</v>
      </c>
      <c r="J3093" t="s">
        <v>8</v>
      </c>
      <c r="K3093" t="s">
        <v>8</v>
      </c>
      <c r="L3093" t="s">
        <v>8</v>
      </c>
      <c r="M3093" t="s">
        <v>14</v>
      </c>
      <c r="N3093" t="str">
        <f t="shared" si="336"/>
        <v>F</v>
      </c>
      <c r="O3093" t="s">
        <v>994</v>
      </c>
      <c r="P3093" t="s">
        <v>11342</v>
      </c>
      <c r="Q3093" t="s">
        <v>221</v>
      </c>
      <c r="R3093">
        <v>4</v>
      </c>
      <c r="S3093">
        <f t="shared" si="337"/>
        <v>2019</v>
      </c>
      <c r="T3093" t="s">
        <v>12</v>
      </c>
      <c r="U3093">
        <v>0.999999999999998</v>
      </c>
      <c r="V3093" t="s">
        <v>3346</v>
      </c>
      <c r="W3093">
        <f>VLOOKUP(Q3093,'PBT Tag Rates'!$B$5:$E$44,4,FALSE)</f>
        <v>0.95971980899999998</v>
      </c>
      <c r="X3093">
        <v>1</v>
      </c>
      <c r="Y3093" s="14">
        <f>IFERROR(LOOKUP(H3093,{30,43,48,53,58,63,68,73,78,83,88,93,97},{42,47,52,57,62,67,72,77,82,87,92,99,100}),999)</f>
        <v>77</v>
      </c>
      <c r="Z3093" s="17">
        <f t="shared" si="338"/>
        <v>5.5555555555555554</v>
      </c>
      <c r="AA3093" s="17">
        <f t="shared" si="339"/>
        <v>5.5555555555555554</v>
      </c>
      <c r="AB3093" s="17">
        <f t="shared" si="340"/>
        <v>11.658097686375321</v>
      </c>
      <c r="AC3093" s="17" t="s">
        <v>17654</v>
      </c>
    </row>
    <row r="3094" spans="1:29" x14ac:dyDescent="0.25">
      <c r="A3094" t="s">
        <v>3339</v>
      </c>
      <c r="B3094" s="151" t="s">
        <v>11850</v>
      </c>
      <c r="C3094" t="s">
        <v>1870</v>
      </c>
      <c r="D3094" s="1">
        <v>45178</v>
      </c>
      <c r="E3094">
        <f t="shared" si="335"/>
        <v>18</v>
      </c>
      <c r="F3094" t="s">
        <v>6</v>
      </c>
      <c r="G3094">
        <v>640</v>
      </c>
      <c r="H3094">
        <f t="shared" ref="H3094:H3157" si="341">G3094/10</f>
        <v>64</v>
      </c>
      <c r="I3094" t="s">
        <v>7</v>
      </c>
      <c r="J3094" t="s">
        <v>8</v>
      </c>
      <c r="K3094" t="s">
        <v>8</v>
      </c>
      <c r="L3094" t="s">
        <v>8</v>
      </c>
      <c r="M3094" t="s">
        <v>6</v>
      </c>
      <c r="N3094" t="str">
        <f t="shared" si="336"/>
        <v>M</v>
      </c>
      <c r="O3094" t="s">
        <v>11851</v>
      </c>
      <c r="P3094" t="s">
        <v>11852</v>
      </c>
      <c r="Q3094" t="s">
        <v>918</v>
      </c>
      <c r="R3094">
        <v>3</v>
      </c>
      <c r="S3094">
        <f t="shared" si="337"/>
        <v>2020</v>
      </c>
      <c r="T3094" t="s">
        <v>12</v>
      </c>
      <c r="U3094">
        <v>0.999999999999997</v>
      </c>
      <c r="V3094" t="s">
        <v>3346</v>
      </c>
      <c r="W3094">
        <f>VLOOKUP(Q3094,'PBT Tag Rates'!$B$5:$E$44,4,FALSE)</f>
        <v>0.98961045999999997</v>
      </c>
      <c r="X3094">
        <v>1</v>
      </c>
      <c r="Y3094" s="14">
        <f>IFERROR(LOOKUP(H3094,{30,43,48,53,58,63,68,73,78,83,88,93,97},{42,47,52,57,62,67,72,77,82,87,92,99,100}),999)</f>
        <v>67</v>
      </c>
      <c r="Z3094" s="17">
        <f t="shared" si="338"/>
        <v>5.5555555555555554</v>
      </c>
      <c r="AA3094" s="17">
        <f t="shared" si="339"/>
        <v>5.5555555555555554</v>
      </c>
      <c r="AB3094" s="17">
        <f t="shared" si="340"/>
        <v>11.658097686375321</v>
      </c>
      <c r="AC3094" s="17" t="s">
        <v>17654</v>
      </c>
    </row>
    <row r="3095" spans="1:29" x14ac:dyDescent="0.25">
      <c r="A3095" t="s">
        <v>3339</v>
      </c>
      <c r="B3095" s="151" t="s">
        <v>11853</v>
      </c>
      <c r="C3095" t="s">
        <v>1872</v>
      </c>
      <c r="D3095" s="1">
        <v>45178</v>
      </c>
      <c r="E3095">
        <f t="shared" ref="E3095:E3158" si="342">IF(D3095&lt;=$D$3,70,18)</f>
        <v>18</v>
      </c>
      <c r="F3095" t="s">
        <v>6</v>
      </c>
      <c r="G3095">
        <v>480</v>
      </c>
      <c r="H3095">
        <f t="shared" si="341"/>
        <v>48</v>
      </c>
      <c r="I3095" t="s">
        <v>7</v>
      </c>
      <c r="J3095" t="s">
        <v>8</v>
      </c>
      <c r="K3095" t="s">
        <v>8</v>
      </c>
      <c r="L3095" t="s">
        <v>8</v>
      </c>
      <c r="M3095" t="s">
        <v>6</v>
      </c>
      <c r="N3095" t="str">
        <f t="shared" ref="N3095:N3158" si="343">IF(M3095="U",F3095,M3095)</f>
        <v>M</v>
      </c>
      <c r="O3095" t="s">
        <v>11854</v>
      </c>
      <c r="P3095" t="s">
        <v>11855</v>
      </c>
      <c r="Q3095" t="s">
        <v>3820</v>
      </c>
      <c r="R3095">
        <v>2</v>
      </c>
      <c r="S3095">
        <f t="shared" ref="S3095:S3158" si="344">IFERROR($S$3-R3095,"U")</f>
        <v>2021</v>
      </c>
      <c r="T3095" t="s">
        <v>12</v>
      </c>
      <c r="U3095">
        <v>0.999999999999998</v>
      </c>
      <c r="V3095" t="s">
        <v>3363</v>
      </c>
      <c r="W3095">
        <f>VLOOKUP(Q3095,'PBT Tag Rates'!$B$5:$E$44,4,FALSE)</f>
        <v>0.98140000000000005</v>
      </c>
      <c r="X3095">
        <v>1</v>
      </c>
      <c r="Y3095" s="14">
        <f>IFERROR(LOOKUP(H3095,{30,43,48,53,58,63,68,73,78,83,88,93,97},{42,47,52,57,62,67,72,77,82,87,92,99,100}),999)</f>
        <v>52</v>
      </c>
      <c r="Z3095" s="17">
        <f t="shared" ref="Z3095:Z3158" si="345">IF(D3095&lt;$D$3,X3095/$Z$3,X3095/$Z$4)</f>
        <v>5.5555555555555554</v>
      </c>
      <c r="AA3095" s="17">
        <f t="shared" ref="AA3095:AA3158" si="346">Z3095*(1+$AA$4)</f>
        <v>5.5555555555555554</v>
      </c>
      <c r="AB3095" s="17">
        <f t="shared" ref="AB3095:AB3158" si="347">IF(D3095&lt;$D$3,AA3095/$AB$3,AA3095/$AB$4)</f>
        <v>11.658097686375321</v>
      </c>
      <c r="AC3095" s="17" t="s">
        <v>17654</v>
      </c>
    </row>
    <row r="3096" spans="1:29" x14ac:dyDescent="0.25">
      <c r="A3096" t="s">
        <v>3339</v>
      </c>
      <c r="B3096" s="151" t="s">
        <v>11856</v>
      </c>
      <c r="C3096" t="s">
        <v>1873</v>
      </c>
      <c r="D3096" s="1">
        <v>45178</v>
      </c>
      <c r="E3096">
        <f t="shared" si="342"/>
        <v>18</v>
      </c>
      <c r="F3096" t="s">
        <v>14</v>
      </c>
      <c r="G3096">
        <v>750</v>
      </c>
      <c r="H3096">
        <f t="shared" si="341"/>
        <v>75</v>
      </c>
      <c r="I3096" t="s">
        <v>7</v>
      </c>
      <c r="J3096" t="s">
        <v>8</v>
      </c>
      <c r="K3096" t="s">
        <v>8</v>
      </c>
      <c r="L3096" t="s">
        <v>8</v>
      </c>
      <c r="M3096" t="s">
        <v>14</v>
      </c>
      <c r="N3096" t="str">
        <f t="shared" si="343"/>
        <v>F</v>
      </c>
      <c r="O3096" t="s">
        <v>8</v>
      </c>
      <c r="P3096" t="s">
        <v>8</v>
      </c>
      <c r="Q3096" t="s">
        <v>11</v>
      </c>
      <c r="R3096" t="s">
        <v>8</v>
      </c>
      <c r="S3096" t="str">
        <f t="shared" si="344"/>
        <v>U</v>
      </c>
      <c r="T3096" t="s">
        <v>12</v>
      </c>
      <c r="U3096">
        <v>0.999999999999999</v>
      </c>
      <c r="V3096" t="s">
        <v>11</v>
      </c>
      <c r="W3096" t="e">
        <f>VLOOKUP(Q3096,'PBT Tag Rates'!$B$5:$E$44,4,FALSE)</f>
        <v>#N/A</v>
      </c>
      <c r="X3096">
        <v>1</v>
      </c>
      <c r="Y3096" s="14">
        <f>IFERROR(LOOKUP(H3096,{30,43,48,53,58,63,68,73,78,83,88,93,97},{42,47,52,57,62,67,72,77,82,87,92,99,100}),999)</f>
        <v>77</v>
      </c>
      <c r="Z3096" s="17">
        <f t="shared" si="345"/>
        <v>5.5555555555555554</v>
      </c>
      <c r="AA3096" s="17">
        <f t="shared" si="346"/>
        <v>5.5555555555555554</v>
      </c>
      <c r="AB3096" s="17">
        <f t="shared" si="347"/>
        <v>11.658097686375321</v>
      </c>
      <c r="AC3096" s="17" t="s">
        <v>17654</v>
      </c>
    </row>
    <row r="3097" spans="1:29" x14ac:dyDescent="0.25">
      <c r="A3097" t="s">
        <v>3339</v>
      </c>
      <c r="B3097" s="151" t="s">
        <v>11857</v>
      </c>
      <c r="C3097" t="s">
        <v>1874</v>
      </c>
      <c r="D3097" s="1">
        <v>45178</v>
      </c>
      <c r="E3097">
        <f t="shared" si="342"/>
        <v>18</v>
      </c>
      <c r="F3097" t="s">
        <v>14</v>
      </c>
      <c r="G3097">
        <v>730</v>
      </c>
      <c r="H3097">
        <f t="shared" si="341"/>
        <v>73</v>
      </c>
      <c r="I3097" t="s">
        <v>7</v>
      </c>
      <c r="J3097" t="s">
        <v>8</v>
      </c>
      <c r="K3097" t="s">
        <v>8</v>
      </c>
      <c r="L3097" t="s">
        <v>8</v>
      </c>
      <c r="M3097" t="s">
        <v>14</v>
      </c>
      <c r="N3097" t="str">
        <f t="shared" si="343"/>
        <v>F</v>
      </c>
      <c r="O3097" t="s">
        <v>11858</v>
      </c>
      <c r="P3097" t="s">
        <v>11859</v>
      </c>
      <c r="Q3097" t="s">
        <v>221</v>
      </c>
      <c r="R3097">
        <v>4</v>
      </c>
      <c r="S3097">
        <f t="shared" si="344"/>
        <v>2019</v>
      </c>
      <c r="T3097" t="s">
        <v>12</v>
      </c>
      <c r="U3097">
        <v>0.999999999999999</v>
      </c>
      <c r="V3097" t="s">
        <v>3346</v>
      </c>
      <c r="W3097">
        <f>VLOOKUP(Q3097,'PBT Tag Rates'!$B$5:$E$44,4,FALSE)</f>
        <v>0.95971980899999998</v>
      </c>
      <c r="X3097">
        <v>1</v>
      </c>
      <c r="Y3097" s="14">
        <f>IFERROR(LOOKUP(H3097,{30,43,48,53,58,63,68,73,78,83,88,93,97},{42,47,52,57,62,67,72,77,82,87,92,99,100}),999)</f>
        <v>77</v>
      </c>
      <c r="Z3097" s="17">
        <f t="shared" si="345"/>
        <v>5.5555555555555554</v>
      </c>
      <c r="AA3097" s="17">
        <f t="shared" si="346"/>
        <v>5.5555555555555554</v>
      </c>
      <c r="AB3097" s="17">
        <f t="shared" si="347"/>
        <v>11.658097686375321</v>
      </c>
      <c r="AC3097" s="17" t="s">
        <v>17654</v>
      </c>
    </row>
    <row r="3098" spans="1:29" x14ac:dyDescent="0.25">
      <c r="A3098" t="s">
        <v>3339</v>
      </c>
      <c r="B3098" s="151" t="s">
        <v>11860</v>
      </c>
      <c r="C3098" t="s">
        <v>1875</v>
      </c>
      <c r="D3098" s="1">
        <v>45178</v>
      </c>
      <c r="E3098">
        <f t="shared" si="342"/>
        <v>18</v>
      </c>
      <c r="F3098" t="s">
        <v>14</v>
      </c>
      <c r="G3098">
        <v>730</v>
      </c>
      <c r="H3098">
        <f t="shared" si="341"/>
        <v>73</v>
      </c>
      <c r="I3098" t="s">
        <v>7</v>
      </c>
      <c r="J3098" t="s">
        <v>8</v>
      </c>
      <c r="K3098" t="s">
        <v>8</v>
      </c>
      <c r="L3098" t="s">
        <v>8</v>
      </c>
      <c r="M3098" t="s">
        <v>14</v>
      </c>
      <c r="N3098" t="str">
        <f t="shared" si="343"/>
        <v>F</v>
      </c>
      <c r="O3098" t="s">
        <v>566</v>
      </c>
      <c r="P3098" t="s">
        <v>11482</v>
      </c>
      <c r="Q3098" t="s">
        <v>221</v>
      </c>
      <c r="R3098">
        <v>4</v>
      </c>
      <c r="S3098">
        <f t="shared" si="344"/>
        <v>2019</v>
      </c>
      <c r="T3098" t="s">
        <v>12</v>
      </c>
      <c r="U3098">
        <v>0.999999999999998</v>
      </c>
      <c r="V3098" t="s">
        <v>3653</v>
      </c>
      <c r="W3098">
        <f>VLOOKUP(Q3098,'PBT Tag Rates'!$B$5:$E$44,4,FALSE)</f>
        <v>0.95971980899999998</v>
      </c>
      <c r="X3098">
        <v>1</v>
      </c>
      <c r="Y3098" s="14">
        <f>IFERROR(LOOKUP(H3098,{30,43,48,53,58,63,68,73,78,83,88,93,97},{42,47,52,57,62,67,72,77,82,87,92,99,100}),999)</f>
        <v>77</v>
      </c>
      <c r="Z3098" s="17">
        <f t="shared" si="345"/>
        <v>5.5555555555555554</v>
      </c>
      <c r="AA3098" s="17">
        <f t="shared" si="346"/>
        <v>5.5555555555555554</v>
      </c>
      <c r="AB3098" s="17">
        <f t="shared" si="347"/>
        <v>11.658097686375321</v>
      </c>
      <c r="AC3098" s="17" t="s">
        <v>17655</v>
      </c>
    </row>
    <row r="3099" spans="1:29" x14ac:dyDescent="0.25">
      <c r="A3099" t="s">
        <v>3339</v>
      </c>
      <c r="B3099" s="151" t="s">
        <v>11861</v>
      </c>
      <c r="C3099" t="s">
        <v>1878</v>
      </c>
      <c r="D3099" s="1">
        <v>45178</v>
      </c>
      <c r="E3099">
        <f t="shared" si="342"/>
        <v>18</v>
      </c>
      <c r="F3099" t="s">
        <v>6</v>
      </c>
      <c r="G3099">
        <v>610</v>
      </c>
      <c r="H3099">
        <f t="shared" si="341"/>
        <v>61</v>
      </c>
      <c r="I3099" t="s">
        <v>7</v>
      </c>
      <c r="J3099" t="s">
        <v>8</v>
      </c>
      <c r="K3099" t="s">
        <v>8</v>
      </c>
      <c r="L3099" t="s">
        <v>8</v>
      </c>
      <c r="M3099" t="s">
        <v>6</v>
      </c>
      <c r="N3099" t="str">
        <f t="shared" si="343"/>
        <v>M</v>
      </c>
      <c r="O3099" t="s">
        <v>1389</v>
      </c>
      <c r="P3099" t="s">
        <v>1390</v>
      </c>
      <c r="Q3099" t="s">
        <v>918</v>
      </c>
      <c r="R3099">
        <v>3</v>
      </c>
      <c r="S3099">
        <f t="shared" si="344"/>
        <v>2020</v>
      </c>
      <c r="T3099" t="s">
        <v>12</v>
      </c>
      <c r="U3099">
        <v>1</v>
      </c>
      <c r="V3099" t="s">
        <v>3386</v>
      </c>
      <c r="W3099">
        <f>VLOOKUP(Q3099,'PBT Tag Rates'!$B$5:$E$44,4,FALSE)</f>
        <v>0.98961045999999997</v>
      </c>
      <c r="X3099">
        <v>1</v>
      </c>
      <c r="Y3099" s="14">
        <f>IFERROR(LOOKUP(H3099,{30,43,48,53,58,63,68,73,78,83,88,93,97},{42,47,52,57,62,67,72,77,82,87,92,99,100}),999)</f>
        <v>62</v>
      </c>
      <c r="Z3099" s="17">
        <f t="shared" si="345"/>
        <v>5.5555555555555554</v>
      </c>
      <c r="AA3099" s="17">
        <f t="shared" si="346"/>
        <v>5.5555555555555554</v>
      </c>
      <c r="AB3099" s="17">
        <f t="shared" si="347"/>
        <v>11.658097686375321</v>
      </c>
      <c r="AC3099" s="17" t="s">
        <v>17654</v>
      </c>
    </row>
    <row r="3100" spans="1:29" x14ac:dyDescent="0.25">
      <c r="A3100" t="s">
        <v>3339</v>
      </c>
      <c r="B3100" s="151" t="s">
        <v>11862</v>
      </c>
      <c r="C3100" t="s">
        <v>1879</v>
      </c>
      <c r="D3100" s="1">
        <v>45178</v>
      </c>
      <c r="E3100">
        <f t="shared" si="342"/>
        <v>18</v>
      </c>
      <c r="F3100" t="s">
        <v>14</v>
      </c>
      <c r="G3100">
        <v>830</v>
      </c>
      <c r="H3100">
        <f t="shared" si="341"/>
        <v>83</v>
      </c>
      <c r="I3100" t="s">
        <v>9</v>
      </c>
      <c r="J3100">
        <v>1</v>
      </c>
      <c r="K3100" t="s">
        <v>11863</v>
      </c>
      <c r="L3100" t="s">
        <v>8</v>
      </c>
      <c r="M3100" t="s">
        <v>14</v>
      </c>
      <c r="N3100" t="str">
        <f t="shared" si="343"/>
        <v>F</v>
      </c>
      <c r="O3100" t="s">
        <v>2801</v>
      </c>
      <c r="P3100" t="s">
        <v>2802</v>
      </c>
      <c r="Q3100" t="s">
        <v>221</v>
      </c>
      <c r="R3100">
        <v>4</v>
      </c>
      <c r="S3100">
        <f t="shared" si="344"/>
        <v>2019</v>
      </c>
      <c r="T3100" t="s">
        <v>12</v>
      </c>
      <c r="U3100">
        <v>0.999999999999994</v>
      </c>
      <c r="V3100" t="s">
        <v>3396</v>
      </c>
      <c r="W3100">
        <f>VLOOKUP(Q3100,'PBT Tag Rates'!$B$5:$E$44,4,FALSE)</f>
        <v>0.95971980899999998</v>
      </c>
      <c r="X3100">
        <v>1</v>
      </c>
      <c r="Y3100" s="14">
        <f>IFERROR(LOOKUP(H3100,{30,43,48,53,58,63,68,73,78,83,88,93,97},{42,47,52,57,62,67,72,77,82,87,92,99,100}),999)</f>
        <v>87</v>
      </c>
      <c r="Z3100" s="17">
        <f t="shared" si="345"/>
        <v>5.5555555555555554</v>
      </c>
      <c r="AA3100" s="17">
        <f t="shared" si="346"/>
        <v>5.5555555555555554</v>
      </c>
      <c r="AB3100" s="17">
        <f t="shared" si="347"/>
        <v>11.658097686375321</v>
      </c>
      <c r="AC3100" s="17" t="s">
        <v>17655</v>
      </c>
    </row>
    <row r="3101" spans="1:29" x14ac:dyDescent="0.25">
      <c r="A3101" t="s">
        <v>3339</v>
      </c>
      <c r="B3101" s="151" t="s">
        <v>11864</v>
      </c>
      <c r="C3101" t="s">
        <v>1880</v>
      </c>
      <c r="D3101" s="1">
        <v>45178</v>
      </c>
      <c r="E3101">
        <f t="shared" si="342"/>
        <v>18</v>
      </c>
      <c r="F3101" t="s">
        <v>6</v>
      </c>
      <c r="G3101">
        <v>690</v>
      </c>
      <c r="H3101">
        <f t="shared" si="341"/>
        <v>69</v>
      </c>
      <c r="I3101" t="s">
        <v>9</v>
      </c>
      <c r="J3101">
        <v>1</v>
      </c>
      <c r="K3101" t="s">
        <v>8</v>
      </c>
      <c r="L3101" t="s">
        <v>8</v>
      </c>
      <c r="M3101" t="s">
        <v>6</v>
      </c>
      <c r="N3101" t="str">
        <f t="shared" si="343"/>
        <v>M</v>
      </c>
      <c r="O3101" t="s">
        <v>8</v>
      </c>
      <c r="P3101" t="s">
        <v>8</v>
      </c>
      <c r="Q3101" t="s">
        <v>11</v>
      </c>
      <c r="R3101" t="s">
        <v>8</v>
      </c>
      <c r="S3101" t="str">
        <f t="shared" si="344"/>
        <v>U</v>
      </c>
      <c r="T3101" t="s">
        <v>12</v>
      </c>
      <c r="U3101">
        <v>0.999999999999998</v>
      </c>
      <c r="V3101" t="s">
        <v>3100</v>
      </c>
      <c r="W3101" t="e">
        <f>VLOOKUP(Q3101,'PBT Tag Rates'!$B$5:$E$44,4,FALSE)</f>
        <v>#N/A</v>
      </c>
      <c r="X3101">
        <v>1</v>
      </c>
      <c r="Y3101" s="14">
        <f>IFERROR(LOOKUP(H3101,{30,43,48,53,58,63,68,73,78,83,88,93,97},{42,47,52,57,62,67,72,77,82,87,92,99,100}),999)</f>
        <v>72</v>
      </c>
      <c r="Z3101" s="17">
        <f t="shared" si="345"/>
        <v>5.5555555555555554</v>
      </c>
      <c r="AA3101" s="17">
        <f t="shared" si="346"/>
        <v>5.5555555555555554</v>
      </c>
      <c r="AB3101" s="17">
        <f t="shared" si="347"/>
        <v>11.658097686375321</v>
      </c>
      <c r="AC3101" s="17" t="s">
        <v>17654</v>
      </c>
    </row>
    <row r="3102" spans="1:29" x14ac:dyDescent="0.25">
      <c r="A3102" t="s">
        <v>3339</v>
      </c>
      <c r="B3102" s="151" t="s">
        <v>11865</v>
      </c>
      <c r="C3102" t="s">
        <v>11866</v>
      </c>
      <c r="D3102" s="1">
        <v>45178</v>
      </c>
      <c r="E3102">
        <f t="shared" si="342"/>
        <v>18</v>
      </c>
      <c r="F3102" t="s">
        <v>6</v>
      </c>
      <c r="G3102">
        <v>810</v>
      </c>
      <c r="H3102">
        <f t="shared" si="341"/>
        <v>81</v>
      </c>
      <c r="I3102" t="s">
        <v>9</v>
      </c>
      <c r="J3102">
        <v>1</v>
      </c>
      <c r="K3102" t="s">
        <v>11867</v>
      </c>
      <c r="L3102" t="s">
        <v>8</v>
      </c>
      <c r="M3102" t="s">
        <v>6</v>
      </c>
      <c r="N3102" t="str">
        <f t="shared" si="343"/>
        <v>M</v>
      </c>
      <c r="O3102" t="s">
        <v>2016</v>
      </c>
      <c r="P3102" t="s">
        <v>2017</v>
      </c>
      <c r="Q3102" t="s">
        <v>221</v>
      </c>
      <c r="R3102">
        <v>4</v>
      </c>
      <c r="S3102">
        <f t="shared" si="344"/>
        <v>2019</v>
      </c>
      <c r="T3102" t="s">
        <v>12</v>
      </c>
      <c r="U3102">
        <v>0.999999999999999</v>
      </c>
      <c r="V3102" t="s">
        <v>3363</v>
      </c>
      <c r="W3102">
        <f>VLOOKUP(Q3102,'PBT Tag Rates'!$B$5:$E$44,4,FALSE)</f>
        <v>0.95971980899999998</v>
      </c>
      <c r="X3102">
        <v>1</v>
      </c>
      <c r="Y3102" s="14">
        <f>IFERROR(LOOKUP(H3102,{30,43,48,53,58,63,68,73,78,83,88,93,97},{42,47,52,57,62,67,72,77,82,87,92,99,100}),999)</f>
        <v>82</v>
      </c>
      <c r="Z3102" s="17">
        <f t="shared" si="345"/>
        <v>5.5555555555555554</v>
      </c>
      <c r="AA3102" s="17">
        <f t="shared" si="346"/>
        <v>5.5555555555555554</v>
      </c>
      <c r="AB3102" s="17">
        <f t="shared" si="347"/>
        <v>11.658097686375321</v>
      </c>
      <c r="AC3102" s="17" t="s">
        <v>17654</v>
      </c>
    </row>
    <row r="3103" spans="1:29" x14ac:dyDescent="0.25">
      <c r="A3103" t="s">
        <v>3339</v>
      </c>
      <c r="B3103" s="151" t="s">
        <v>11868</v>
      </c>
      <c r="C3103" t="s">
        <v>1881</v>
      </c>
      <c r="D3103" s="1">
        <v>45178</v>
      </c>
      <c r="E3103">
        <f t="shared" si="342"/>
        <v>18</v>
      </c>
      <c r="F3103" t="s">
        <v>6</v>
      </c>
      <c r="G3103">
        <v>770</v>
      </c>
      <c r="H3103">
        <f t="shared" si="341"/>
        <v>77</v>
      </c>
      <c r="I3103" t="s">
        <v>7</v>
      </c>
      <c r="J3103" t="s">
        <v>8</v>
      </c>
      <c r="K3103" t="s">
        <v>8</v>
      </c>
      <c r="L3103" t="s">
        <v>8</v>
      </c>
      <c r="M3103" t="s">
        <v>6</v>
      </c>
      <c r="N3103" t="str">
        <f t="shared" si="343"/>
        <v>M</v>
      </c>
      <c r="O3103" t="s">
        <v>737</v>
      </c>
      <c r="P3103" t="s">
        <v>2652</v>
      </c>
      <c r="Q3103" t="s">
        <v>221</v>
      </c>
      <c r="R3103">
        <v>4</v>
      </c>
      <c r="S3103">
        <f t="shared" si="344"/>
        <v>2019</v>
      </c>
      <c r="T3103" t="s">
        <v>12</v>
      </c>
      <c r="U3103">
        <v>1</v>
      </c>
      <c r="V3103" t="s">
        <v>3386</v>
      </c>
      <c r="W3103">
        <f>VLOOKUP(Q3103,'PBT Tag Rates'!$B$5:$E$44,4,FALSE)</f>
        <v>0.95971980899999998</v>
      </c>
      <c r="X3103">
        <v>1</v>
      </c>
      <c r="Y3103" s="14">
        <f>IFERROR(LOOKUP(H3103,{30,43,48,53,58,63,68,73,78,83,88,93,97},{42,47,52,57,62,67,72,77,82,87,92,99,100}),999)</f>
        <v>77</v>
      </c>
      <c r="Z3103" s="17">
        <f t="shared" si="345"/>
        <v>5.5555555555555554</v>
      </c>
      <c r="AA3103" s="17">
        <f t="shared" si="346"/>
        <v>5.5555555555555554</v>
      </c>
      <c r="AB3103" s="17">
        <f t="shared" si="347"/>
        <v>11.658097686375321</v>
      </c>
      <c r="AC3103" s="17" t="s">
        <v>17654</v>
      </c>
    </row>
    <row r="3104" spans="1:29" x14ac:dyDescent="0.25">
      <c r="A3104" t="s">
        <v>3339</v>
      </c>
      <c r="B3104" s="151" t="s">
        <v>11869</v>
      </c>
      <c r="C3104" t="s">
        <v>1884</v>
      </c>
      <c r="D3104" s="1">
        <v>45178</v>
      </c>
      <c r="E3104">
        <f t="shared" si="342"/>
        <v>18</v>
      </c>
      <c r="F3104" t="s">
        <v>14</v>
      </c>
      <c r="G3104">
        <v>680</v>
      </c>
      <c r="H3104">
        <f t="shared" si="341"/>
        <v>68</v>
      </c>
      <c r="I3104" t="s">
        <v>9</v>
      </c>
      <c r="J3104">
        <v>1</v>
      </c>
      <c r="K3104" t="s">
        <v>8</v>
      </c>
      <c r="L3104" t="s">
        <v>8</v>
      </c>
      <c r="M3104" t="s">
        <v>14</v>
      </c>
      <c r="N3104" t="str">
        <f t="shared" si="343"/>
        <v>F</v>
      </c>
      <c r="O3104" t="s">
        <v>11870</v>
      </c>
      <c r="P3104" t="s">
        <v>11871</v>
      </c>
      <c r="Q3104" t="s">
        <v>918</v>
      </c>
      <c r="R3104">
        <v>3</v>
      </c>
      <c r="S3104">
        <f t="shared" si="344"/>
        <v>2020</v>
      </c>
      <c r="T3104" t="s">
        <v>12</v>
      </c>
      <c r="U3104">
        <v>1</v>
      </c>
      <c r="V3104" t="s">
        <v>3168</v>
      </c>
      <c r="W3104">
        <f>VLOOKUP(Q3104,'PBT Tag Rates'!$B$5:$E$44,4,FALSE)</f>
        <v>0.98961045999999997</v>
      </c>
      <c r="X3104">
        <v>1</v>
      </c>
      <c r="Y3104" s="14">
        <f>IFERROR(LOOKUP(H3104,{30,43,48,53,58,63,68,73,78,83,88,93,97},{42,47,52,57,62,67,72,77,82,87,92,99,100}),999)</f>
        <v>72</v>
      </c>
      <c r="Z3104" s="17">
        <f t="shared" si="345"/>
        <v>5.5555555555555554</v>
      </c>
      <c r="AA3104" s="17">
        <f t="shared" si="346"/>
        <v>5.5555555555555554</v>
      </c>
      <c r="AB3104" s="17">
        <f t="shared" si="347"/>
        <v>11.658097686375321</v>
      </c>
      <c r="AC3104" s="17" t="s">
        <v>17654</v>
      </c>
    </row>
    <row r="3105" spans="1:29" x14ac:dyDescent="0.25">
      <c r="A3105" t="s">
        <v>3339</v>
      </c>
      <c r="B3105" s="151" t="s">
        <v>11872</v>
      </c>
      <c r="C3105" t="s">
        <v>1885</v>
      </c>
      <c r="D3105" s="1">
        <v>45178</v>
      </c>
      <c r="E3105">
        <f t="shared" si="342"/>
        <v>18</v>
      </c>
      <c r="F3105" t="s">
        <v>14</v>
      </c>
      <c r="G3105">
        <v>760</v>
      </c>
      <c r="H3105">
        <f t="shared" si="341"/>
        <v>76</v>
      </c>
      <c r="I3105" t="s">
        <v>7</v>
      </c>
      <c r="J3105" t="s">
        <v>8</v>
      </c>
      <c r="K3105" t="s">
        <v>8</v>
      </c>
      <c r="L3105" t="s">
        <v>8</v>
      </c>
      <c r="M3105" t="s">
        <v>6</v>
      </c>
      <c r="N3105" t="str">
        <f t="shared" si="343"/>
        <v>M</v>
      </c>
      <c r="O3105" t="s">
        <v>356</v>
      </c>
      <c r="P3105" t="s">
        <v>9671</v>
      </c>
      <c r="Q3105" t="s">
        <v>221</v>
      </c>
      <c r="R3105">
        <v>4</v>
      </c>
      <c r="S3105">
        <f t="shared" si="344"/>
        <v>2019</v>
      </c>
      <c r="T3105" t="s">
        <v>12</v>
      </c>
      <c r="U3105">
        <v>0.999999999999999</v>
      </c>
      <c r="V3105" t="s">
        <v>3951</v>
      </c>
      <c r="W3105">
        <f>VLOOKUP(Q3105,'PBT Tag Rates'!$B$5:$E$44,4,FALSE)</f>
        <v>0.95971980899999998</v>
      </c>
      <c r="X3105">
        <v>1</v>
      </c>
      <c r="Y3105" s="14">
        <f>IFERROR(LOOKUP(H3105,{30,43,48,53,58,63,68,73,78,83,88,93,97},{42,47,52,57,62,67,72,77,82,87,92,99,100}),999)</f>
        <v>77</v>
      </c>
      <c r="Z3105" s="17">
        <f t="shared" si="345"/>
        <v>5.5555555555555554</v>
      </c>
      <c r="AA3105" s="17">
        <f t="shared" si="346"/>
        <v>5.5555555555555554</v>
      </c>
      <c r="AB3105" s="17">
        <f t="shared" si="347"/>
        <v>11.658097686375321</v>
      </c>
      <c r="AC3105" s="17" t="s">
        <v>17655</v>
      </c>
    </row>
    <row r="3106" spans="1:29" x14ac:dyDescent="0.25">
      <c r="A3106" t="s">
        <v>3339</v>
      </c>
      <c r="B3106" s="151" t="s">
        <v>11873</v>
      </c>
      <c r="C3106" t="s">
        <v>1886</v>
      </c>
      <c r="D3106" s="1">
        <v>45178</v>
      </c>
      <c r="E3106">
        <f t="shared" si="342"/>
        <v>18</v>
      </c>
      <c r="F3106" t="s">
        <v>6</v>
      </c>
      <c r="G3106">
        <v>740</v>
      </c>
      <c r="H3106">
        <f t="shared" si="341"/>
        <v>74</v>
      </c>
      <c r="I3106" t="s">
        <v>7</v>
      </c>
      <c r="J3106" t="s">
        <v>8</v>
      </c>
      <c r="K3106" t="s">
        <v>8</v>
      </c>
      <c r="L3106" t="s">
        <v>8</v>
      </c>
      <c r="M3106" t="s">
        <v>6</v>
      </c>
      <c r="N3106" t="str">
        <f t="shared" si="343"/>
        <v>M</v>
      </c>
      <c r="O3106" t="s">
        <v>11353</v>
      </c>
      <c r="P3106" t="s">
        <v>11874</v>
      </c>
      <c r="Q3106" t="s">
        <v>221</v>
      </c>
      <c r="R3106">
        <v>4</v>
      </c>
      <c r="S3106">
        <f t="shared" si="344"/>
        <v>2019</v>
      </c>
      <c r="T3106" t="s">
        <v>12</v>
      </c>
      <c r="U3106">
        <v>1.00000000000001</v>
      </c>
      <c r="V3106" t="s">
        <v>3357</v>
      </c>
      <c r="W3106">
        <f>VLOOKUP(Q3106,'PBT Tag Rates'!$B$5:$E$44,4,FALSE)</f>
        <v>0.95971980899999998</v>
      </c>
      <c r="X3106">
        <v>1</v>
      </c>
      <c r="Y3106" s="14">
        <f>IFERROR(LOOKUP(H3106,{30,43,48,53,58,63,68,73,78,83,88,93,97},{42,47,52,57,62,67,72,77,82,87,92,99,100}),999)</f>
        <v>77</v>
      </c>
      <c r="Z3106" s="17">
        <f t="shared" si="345"/>
        <v>5.5555555555555554</v>
      </c>
      <c r="AA3106" s="17">
        <f t="shared" si="346"/>
        <v>5.5555555555555554</v>
      </c>
      <c r="AB3106" s="17">
        <f t="shared" si="347"/>
        <v>11.658097686375321</v>
      </c>
      <c r="AC3106" s="17" t="s">
        <v>17654</v>
      </c>
    </row>
    <row r="3107" spans="1:29" x14ac:dyDescent="0.25">
      <c r="A3107" t="s">
        <v>3339</v>
      </c>
      <c r="B3107" s="151" t="s">
        <v>11875</v>
      </c>
      <c r="C3107" t="s">
        <v>1887</v>
      </c>
      <c r="D3107" s="1">
        <v>45178</v>
      </c>
      <c r="E3107">
        <f t="shared" si="342"/>
        <v>18</v>
      </c>
      <c r="F3107" t="s">
        <v>14</v>
      </c>
      <c r="G3107">
        <v>690</v>
      </c>
      <c r="H3107">
        <f t="shared" si="341"/>
        <v>69</v>
      </c>
      <c r="I3107" t="s">
        <v>7</v>
      </c>
      <c r="J3107" t="s">
        <v>8</v>
      </c>
      <c r="K3107" t="s">
        <v>8</v>
      </c>
      <c r="L3107" t="s">
        <v>8</v>
      </c>
      <c r="M3107" t="s">
        <v>14</v>
      </c>
      <c r="N3107" t="str">
        <f t="shared" si="343"/>
        <v>F</v>
      </c>
      <c r="O3107" t="s">
        <v>2484</v>
      </c>
      <c r="P3107" t="s">
        <v>2587</v>
      </c>
      <c r="Q3107" t="s">
        <v>918</v>
      </c>
      <c r="R3107">
        <v>3</v>
      </c>
      <c r="S3107">
        <f t="shared" si="344"/>
        <v>2020</v>
      </c>
      <c r="T3107" t="s">
        <v>12</v>
      </c>
      <c r="U3107">
        <v>1</v>
      </c>
      <c r="V3107" t="s">
        <v>3357</v>
      </c>
      <c r="W3107">
        <f>VLOOKUP(Q3107,'PBT Tag Rates'!$B$5:$E$44,4,FALSE)</f>
        <v>0.98961045999999997</v>
      </c>
      <c r="X3107">
        <v>1</v>
      </c>
      <c r="Y3107" s="14">
        <f>IFERROR(LOOKUP(H3107,{30,43,48,53,58,63,68,73,78,83,88,93,97},{42,47,52,57,62,67,72,77,82,87,92,99,100}),999)</f>
        <v>72</v>
      </c>
      <c r="Z3107" s="17">
        <f t="shared" si="345"/>
        <v>5.5555555555555554</v>
      </c>
      <c r="AA3107" s="17">
        <f t="shared" si="346"/>
        <v>5.5555555555555554</v>
      </c>
      <c r="AB3107" s="17">
        <f t="shared" si="347"/>
        <v>11.658097686375321</v>
      </c>
      <c r="AC3107" s="17" t="s">
        <v>17654</v>
      </c>
    </row>
    <row r="3108" spans="1:29" x14ac:dyDescent="0.25">
      <c r="A3108" t="s">
        <v>3339</v>
      </c>
      <c r="B3108" s="151" t="s">
        <v>11876</v>
      </c>
      <c r="C3108" t="s">
        <v>11877</v>
      </c>
      <c r="D3108" s="1">
        <v>45178</v>
      </c>
      <c r="E3108">
        <f t="shared" si="342"/>
        <v>18</v>
      </c>
      <c r="F3108" t="s">
        <v>14</v>
      </c>
      <c r="G3108">
        <v>800</v>
      </c>
      <c r="H3108">
        <f t="shared" si="341"/>
        <v>80</v>
      </c>
      <c r="I3108" t="s">
        <v>7</v>
      </c>
      <c r="J3108" t="s">
        <v>8</v>
      </c>
      <c r="K3108" t="s">
        <v>11878</v>
      </c>
      <c r="L3108" t="s">
        <v>8</v>
      </c>
      <c r="M3108" t="s">
        <v>14</v>
      </c>
      <c r="N3108" t="str">
        <f t="shared" si="343"/>
        <v>F</v>
      </c>
      <c r="O3108" t="s">
        <v>578</v>
      </c>
      <c r="P3108" t="s">
        <v>579</v>
      </c>
      <c r="Q3108" t="s">
        <v>221</v>
      </c>
      <c r="R3108">
        <v>4</v>
      </c>
      <c r="S3108">
        <f t="shared" si="344"/>
        <v>2019</v>
      </c>
      <c r="T3108" t="s">
        <v>12</v>
      </c>
      <c r="U3108">
        <v>0.999999999999998</v>
      </c>
      <c r="V3108" t="s">
        <v>3363</v>
      </c>
      <c r="W3108">
        <f>VLOOKUP(Q3108,'PBT Tag Rates'!$B$5:$E$44,4,FALSE)</f>
        <v>0.95971980899999998</v>
      </c>
      <c r="X3108">
        <v>1</v>
      </c>
      <c r="Y3108" s="14">
        <f>IFERROR(LOOKUP(H3108,{30,43,48,53,58,63,68,73,78,83,88,93,97},{42,47,52,57,62,67,72,77,82,87,92,99,100}),999)</f>
        <v>82</v>
      </c>
      <c r="Z3108" s="17">
        <f t="shared" si="345"/>
        <v>5.5555555555555554</v>
      </c>
      <c r="AA3108" s="17">
        <f t="shared" si="346"/>
        <v>5.5555555555555554</v>
      </c>
      <c r="AB3108" s="17">
        <f t="shared" si="347"/>
        <v>11.658097686375321</v>
      </c>
      <c r="AC3108" s="17" t="s">
        <v>17654</v>
      </c>
    </row>
    <row r="3109" spans="1:29" x14ac:dyDescent="0.25">
      <c r="A3109" t="s">
        <v>3339</v>
      </c>
      <c r="B3109" s="151" t="s">
        <v>11879</v>
      </c>
      <c r="C3109" t="s">
        <v>1888</v>
      </c>
      <c r="D3109" s="1">
        <v>45178</v>
      </c>
      <c r="E3109">
        <f t="shared" si="342"/>
        <v>18</v>
      </c>
      <c r="F3109" t="s">
        <v>14</v>
      </c>
      <c r="G3109">
        <v>770</v>
      </c>
      <c r="H3109">
        <f t="shared" si="341"/>
        <v>77</v>
      </c>
      <c r="I3109" t="s">
        <v>9</v>
      </c>
      <c r="J3109">
        <v>1</v>
      </c>
      <c r="K3109" t="s">
        <v>8</v>
      </c>
      <c r="L3109" t="s">
        <v>8</v>
      </c>
      <c r="M3109" t="s">
        <v>14</v>
      </c>
      <c r="N3109" t="str">
        <f t="shared" si="343"/>
        <v>F</v>
      </c>
      <c r="O3109" t="s">
        <v>542</v>
      </c>
      <c r="P3109" t="s">
        <v>3412</v>
      </c>
      <c r="Q3109" t="s">
        <v>221</v>
      </c>
      <c r="R3109">
        <v>4</v>
      </c>
      <c r="S3109">
        <f t="shared" si="344"/>
        <v>2019</v>
      </c>
      <c r="T3109" t="s">
        <v>12</v>
      </c>
      <c r="U3109">
        <v>1</v>
      </c>
      <c r="V3109" t="s">
        <v>3363</v>
      </c>
      <c r="W3109">
        <f>VLOOKUP(Q3109,'PBT Tag Rates'!$B$5:$E$44,4,FALSE)</f>
        <v>0.95971980899999998</v>
      </c>
      <c r="X3109">
        <v>1</v>
      </c>
      <c r="Y3109" s="14">
        <f>IFERROR(LOOKUP(H3109,{30,43,48,53,58,63,68,73,78,83,88,93,97},{42,47,52,57,62,67,72,77,82,87,92,99,100}),999)</f>
        <v>77</v>
      </c>
      <c r="Z3109" s="17">
        <f t="shared" si="345"/>
        <v>5.5555555555555554</v>
      </c>
      <c r="AA3109" s="17">
        <f t="shared" si="346"/>
        <v>5.5555555555555554</v>
      </c>
      <c r="AB3109" s="17">
        <f t="shared" si="347"/>
        <v>11.658097686375321</v>
      </c>
      <c r="AC3109" s="17" t="s">
        <v>17654</v>
      </c>
    </row>
    <row r="3110" spans="1:29" x14ac:dyDescent="0.25">
      <c r="A3110" t="s">
        <v>3339</v>
      </c>
      <c r="B3110" s="151" t="s">
        <v>11880</v>
      </c>
      <c r="C3110" t="s">
        <v>11881</v>
      </c>
      <c r="D3110" s="1">
        <v>45178</v>
      </c>
      <c r="E3110">
        <f t="shared" si="342"/>
        <v>18</v>
      </c>
      <c r="F3110" t="s">
        <v>14</v>
      </c>
      <c r="G3110">
        <v>810</v>
      </c>
      <c r="H3110">
        <f t="shared" si="341"/>
        <v>81</v>
      </c>
      <c r="I3110" t="s">
        <v>7</v>
      </c>
      <c r="J3110" t="s">
        <v>8</v>
      </c>
      <c r="K3110" t="s">
        <v>11882</v>
      </c>
      <c r="L3110" t="s">
        <v>8</v>
      </c>
      <c r="M3110" t="s">
        <v>14</v>
      </c>
      <c r="N3110" t="str">
        <f t="shared" si="343"/>
        <v>F</v>
      </c>
      <c r="O3110" t="s">
        <v>8</v>
      </c>
      <c r="P3110" t="s">
        <v>8</v>
      </c>
      <c r="Q3110" t="s">
        <v>11</v>
      </c>
      <c r="R3110" t="s">
        <v>8</v>
      </c>
      <c r="S3110" t="str">
        <f t="shared" si="344"/>
        <v>U</v>
      </c>
      <c r="T3110" t="s">
        <v>12</v>
      </c>
      <c r="U3110">
        <v>0.999999999999998</v>
      </c>
      <c r="V3110" t="s">
        <v>11</v>
      </c>
      <c r="W3110" t="e">
        <f>VLOOKUP(Q3110,'PBT Tag Rates'!$B$5:$E$44,4,FALSE)</f>
        <v>#N/A</v>
      </c>
      <c r="X3110">
        <v>1</v>
      </c>
      <c r="Y3110" s="14">
        <f>IFERROR(LOOKUP(H3110,{30,43,48,53,58,63,68,73,78,83,88,93,97},{42,47,52,57,62,67,72,77,82,87,92,99,100}),999)</f>
        <v>82</v>
      </c>
      <c r="Z3110" s="17">
        <f t="shared" si="345"/>
        <v>5.5555555555555554</v>
      </c>
      <c r="AA3110" s="17">
        <f t="shared" si="346"/>
        <v>5.5555555555555554</v>
      </c>
      <c r="AB3110" s="17">
        <f t="shared" si="347"/>
        <v>11.658097686375321</v>
      </c>
      <c r="AC3110" s="17" t="s">
        <v>17654</v>
      </c>
    </row>
    <row r="3111" spans="1:29" x14ac:dyDescent="0.25">
      <c r="A3111" t="s">
        <v>3339</v>
      </c>
      <c r="B3111" s="151" t="s">
        <v>11883</v>
      </c>
      <c r="C3111" t="s">
        <v>11884</v>
      </c>
      <c r="D3111" s="1">
        <v>45178</v>
      </c>
      <c r="E3111">
        <f t="shared" si="342"/>
        <v>18</v>
      </c>
      <c r="F3111" t="s">
        <v>14</v>
      </c>
      <c r="G3111">
        <v>810</v>
      </c>
      <c r="H3111">
        <f t="shared" si="341"/>
        <v>81</v>
      </c>
      <c r="I3111" t="s">
        <v>7</v>
      </c>
      <c r="J3111" t="s">
        <v>8</v>
      </c>
      <c r="K3111" t="s">
        <v>11885</v>
      </c>
      <c r="L3111" t="s">
        <v>8</v>
      </c>
      <c r="M3111" t="s">
        <v>14</v>
      </c>
      <c r="N3111" t="str">
        <f t="shared" si="343"/>
        <v>F</v>
      </c>
      <c r="O3111" t="s">
        <v>8</v>
      </c>
      <c r="P3111" t="s">
        <v>8</v>
      </c>
      <c r="Q3111" t="s">
        <v>11</v>
      </c>
      <c r="R3111" t="s">
        <v>8</v>
      </c>
      <c r="S3111" t="str">
        <f t="shared" si="344"/>
        <v>U</v>
      </c>
      <c r="T3111" t="s">
        <v>12</v>
      </c>
      <c r="U3111">
        <v>1</v>
      </c>
      <c r="V3111" t="s">
        <v>11</v>
      </c>
      <c r="W3111" t="e">
        <f>VLOOKUP(Q3111,'PBT Tag Rates'!$B$5:$E$44,4,FALSE)</f>
        <v>#N/A</v>
      </c>
      <c r="X3111">
        <v>1</v>
      </c>
      <c r="Y3111" s="14">
        <f>IFERROR(LOOKUP(H3111,{30,43,48,53,58,63,68,73,78,83,88,93,97},{42,47,52,57,62,67,72,77,82,87,92,99,100}),999)</f>
        <v>82</v>
      </c>
      <c r="Z3111" s="17">
        <f t="shared" si="345"/>
        <v>5.5555555555555554</v>
      </c>
      <c r="AA3111" s="17">
        <f t="shared" si="346"/>
        <v>5.5555555555555554</v>
      </c>
      <c r="AB3111" s="17">
        <f t="shared" si="347"/>
        <v>11.658097686375321</v>
      </c>
      <c r="AC3111" s="17" t="s">
        <v>17654</v>
      </c>
    </row>
    <row r="3112" spans="1:29" x14ac:dyDescent="0.25">
      <c r="A3112" t="s">
        <v>3339</v>
      </c>
      <c r="B3112" s="151" t="s">
        <v>11886</v>
      </c>
      <c r="C3112" t="s">
        <v>1889</v>
      </c>
      <c r="D3112" s="1">
        <v>45178</v>
      </c>
      <c r="E3112">
        <f t="shared" si="342"/>
        <v>18</v>
      </c>
      <c r="F3112" t="s">
        <v>14</v>
      </c>
      <c r="G3112">
        <v>780</v>
      </c>
      <c r="H3112">
        <f t="shared" si="341"/>
        <v>78</v>
      </c>
      <c r="I3112" t="s">
        <v>7</v>
      </c>
      <c r="J3112" t="s">
        <v>8</v>
      </c>
      <c r="K3112" t="s">
        <v>8</v>
      </c>
      <c r="L3112" t="s">
        <v>8</v>
      </c>
      <c r="M3112" t="s">
        <v>14</v>
      </c>
      <c r="N3112" t="str">
        <f t="shared" si="343"/>
        <v>F</v>
      </c>
      <c r="O3112" t="s">
        <v>1882</v>
      </c>
      <c r="P3112" t="s">
        <v>1883</v>
      </c>
      <c r="Q3112" t="s">
        <v>221</v>
      </c>
      <c r="R3112">
        <v>4</v>
      </c>
      <c r="S3112">
        <f t="shared" si="344"/>
        <v>2019</v>
      </c>
      <c r="T3112" t="s">
        <v>12</v>
      </c>
      <c r="U3112">
        <v>0.999999999999999</v>
      </c>
      <c r="V3112" t="s">
        <v>3396</v>
      </c>
      <c r="W3112">
        <f>VLOOKUP(Q3112,'PBT Tag Rates'!$B$5:$E$44,4,FALSE)</f>
        <v>0.95971980899999998</v>
      </c>
      <c r="X3112">
        <v>1</v>
      </c>
      <c r="Y3112" s="14">
        <f>IFERROR(LOOKUP(H3112,{30,43,48,53,58,63,68,73,78,83,88,93,97},{42,47,52,57,62,67,72,77,82,87,92,99,100}),999)</f>
        <v>82</v>
      </c>
      <c r="Z3112" s="17">
        <f t="shared" si="345"/>
        <v>5.5555555555555554</v>
      </c>
      <c r="AA3112" s="17">
        <f t="shared" si="346"/>
        <v>5.5555555555555554</v>
      </c>
      <c r="AB3112" s="17">
        <f t="shared" si="347"/>
        <v>11.658097686375321</v>
      </c>
      <c r="AC3112" s="17" t="s">
        <v>17655</v>
      </c>
    </row>
    <row r="3113" spans="1:29" x14ac:dyDescent="0.25">
      <c r="A3113" t="s">
        <v>3339</v>
      </c>
      <c r="B3113" s="151" t="s">
        <v>11887</v>
      </c>
      <c r="C3113" t="s">
        <v>1890</v>
      </c>
      <c r="D3113" s="1">
        <v>45178</v>
      </c>
      <c r="E3113">
        <f t="shared" si="342"/>
        <v>18</v>
      </c>
      <c r="F3113" t="s">
        <v>14</v>
      </c>
      <c r="G3113">
        <v>760</v>
      </c>
      <c r="H3113">
        <f t="shared" si="341"/>
        <v>76</v>
      </c>
      <c r="I3113" t="s">
        <v>7</v>
      </c>
      <c r="J3113" t="s">
        <v>8</v>
      </c>
      <c r="K3113" t="s">
        <v>8</v>
      </c>
      <c r="L3113" t="s">
        <v>8</v>
      </c>
      <c r="M3113" t="s">
        <v>14</v>
      </c>
      <c r="N3113" t="str">
        <f t="shared" si="343"/>
        <v>F</v>
      </c>
      <c r="O3113" t="s">
        <v>8</v>
      </c>
      <c r="P3113" t="s">
        <v>8</v>
      </c>
      <c r="Q3113" t="s">
        <v>11</v>
      </c>
      <c r="R3113" t="s">
        <v>8</v>
      </c>
      <c r="S3113" t="str">
        <f t="shared" si="344"/>
        <v>U</v>
      </c>
      <c r="T3113" t="s">
        <v>12</v>
      </c>
      <c r="U3113">
        <v>1</v>
      </c>
      <c r="V3113" t="s">
        <v>11</v>
      </c>
      <c r="W3113" t="e">
        <f>VLOOKUP(Q3113,'PBT Tag Rates'!$B$5:$E$44,4,FALSE)</f>
        <v>#N/A</v>
      </c>
      <c r="X3113">
        <v>1</v>
      </c>
      <c r="Y3113" s="14">
        <f>IFERROR(LOOKUP(H3113,{30,43,48,53,58,63,68,73,78,83,88,93,97},{42,47,52,57,62,67,72,77,82,87,92,99,100}),999)</f>
        <v>77</v>
      </c>
      <c r="Z3113" s="17">
        <f t="shared" si="345"/>
        <v>5.5555555555555554</v>
      </c>
      <c r="AA3113" s="17">
        <f t="shared" si="346"/>
        <v>5.5555555555555554</v>
      </c>
      <c r="AB3113" s="17">
        <f t="shared" si="347"/>
        <v>11.658097686375321</v>
      </c>
      <c r="AC3113" s="17" t="s">
        <v>17654</v>
      </c>
    </row>
    <row r="3114" spans="1:29" x14ac:dyDescent="0.25">
      <c r="A3114" t="s">
        <v>3339</v>
      </c>
      <c r="B3114" s="151" t="s">
        <v>11888</v>
      </c>
      <c r="C3114" t="s">
        <v>1893</v>
      </c>
      <c r="D3114" s="1">
        <v>45178</v>
      </c>
      <c r="E3114">
        <f t="shared" si="342"/>
        <v>18</v>
      </c>
      <c r="F3114" t="s">
        <v>6</v>
      </c>
      <c r="G3114">
        <v>760</v>
      </c>
      <c r="H3114">
        <f t="shared" si="341"/>
        <v>76</v>
      </c>
      <c r="I3114" t="s">
        <v>7</v>
      </c>
      <c r="J3114" t="s">
        <v>8</v>
      </c>
      <c r="K3114" t="s">
        <v>8</v>
      </c>
      <c r="L3114" t="s">
        <v>8</v>
      </c>
      <c r="M3114" t="s">
        <v>6</v>
      </c>
      <c r="N3114" t="str">
        <f t="shared" si="343"/>
        <v>M</v>
      </c>
      <c r="O3114" t="s">
        <v>3523</v>
      </c>
      <c r="P3114" t="s">
        <v>11301</v>
      </c>
      <c r="Q3114" t="s">
        <v>221</v>
      </c>
      <c r="R3114">
        <v>4</v>
      </c>
      <c r="S3114">
        <f t="shared" si="344"/>
        <v>2019</v>
      </c>
      <c r="T3114" t="s">
        <v>12</v>
      </c>
      <c r="U3114">
        <v>1</v>
      </c>
      <c r="V3114" t="s">
        <v>3386</v>
      </c>
      <c r="W3114">
        <f>VLOOKUP(Q3114,'PBT Tag Rates'!$B$5:$E$44,4,FALSE)</f>
        <v>0.95971980899999998</v>
      </c>
      <c r="X3114">
        <v>1</v>
      </c>
      <c r="Y3114" s="14">
        <f>IFERROR(LOOKUP(H3114,{30,43,48,53,58,63,68,73,78,83,88,93,97},{42,47,52,57,62,67,72,77,82,87,92,99,100}),999)</f>
        <v>77</v>
      </c>
      <c r="Z3114" s="17">
        <f t="shared" si="345"/>
        <v>5.5555555555555554</v>
      </c>
      <c r="AA3114" s="17">
        <f t="shared" si="346"/>
        <v>5.5555555555555554</v>
      </c>
      <c r="AB3114" s="17">
        <f t="shared" si="347"/>
        <v>11.658097686375321</v>
      </c>
      <c r="AC3114" s="17" t="s">
        <v>17654</v>
      </c>
    </row>
    <row r="3115" spans="1:29" x14ac:dyDescent="0.25">
      <c r="A3115" t="s">
        <v>3339</v>
      </c>
      <c r="B3115" s="151" t="s">
        <v>11889</v>
      </c>
      <c r="C3115" t="s">
        <v>1894</v>
      </c>
      <c r="D3115" s="1">
        <v>45178</v>
      </c>
      <c r="E3115">
        <f t="shared" si="342"/>
        <v>18</v>
      </c>
      <c r="F3115" t="s">
        <v>6</v>
      </c>
      <c r="G3115">
        <v>860</v>
      </c>
      <c r="H3115">
        <f t="shared" si="341"/>
        <v>86</v>
      </c>
      <c r="I3115" t="s">
        <v>7</v>
      </c>
      <c r="J3115" t="s">
        <v>8</v>
      </c>
      <c r="K3115" t="s">
        <v>11890</v>
      </c>
      <c r="L3115" t="s">
        <v>8</v>
      </c>
      <c r="M3115" t="s">
        <v>6</v>
      </c>
      <c r="N3115" t="str">
        <f t="shared" si="343"/>
        <v>M</v>
      </c>
      <c r="O3115" t="s">
        <v>8</v>
      </c>
      <c r="P3115" t="s">
        <v>8</v>
      </c>
      <c r="Q3115" t="s">
        <v>11</v>
      </c>
      <c r="R3115" t="s">
        <v>8</v>
      </c>
      <c r="S3115" t="str">
        <f t="shared" si="344"/>
        <v>U</v>
      </c>
      <c r="T3115" t="s">
        <v>12</v>
      </c>
      <c r="U3115">
        <v>0.999999999999998</v>
      </c>
      <c r="V3115" t="s">
        <v>11</v>
      </c>
      <c r="W3115" t="e">
        <f>VLOOKUP(Q3115,'PBT Tag Rates'!$B$5:$E$44,4,FALSE)</f>
        <v>#N/A</v>
      </c>
      <c r="X3115">
        <v>1</v>
      </c>
      <c r="Y3115" s="14">
        <f>IFERROR(LOOKUP(H3115,{30,43,48,53,58,63,68,73,78,83,88,93,97},{42,47,52,57,62,67,72,77,82,87,92,99,100}),999)</f>
        <v>87</v>
      </c>
      <c r="Z3115" s="17">
        <f t="shared" si="345"/>
        <v>5.5555555555555554</v>
      </c>
      <c r="AA3115" s="17">
        <f t="shared" si="346"/>
        <v>5.5555555555555554</v>
      </c>
      <c r="AB3115" s="17">
        <f t="shared" si="347"/>
        <v>11.658097686375321</v>
      </c>
      <c r="AC3115" s="17" t="s">
        <v>17654</v>
      </c>
    </row>
    <row r="3116" spans="1:29" x14ac:dyDescent="0.25">
      <c r="A3116" t="s">
        <v>3339</v>
      </c>
      <c r="B3116" s="151" t="s">
        <v>11891</v>
      </c>
      <c r="C3116" t="s">
        <v>1897</v>
      </c>
      <c r="D3116" s="1">
        <v>45178</v>
      </c>
      <c r="E3116">
        <f t="shared" si="342"/>
        <v>18</v>
      </c>
      <c r="F3116" t="s">
        <v>14</v>
      </c>
      <c r="G3116">
        <v>750</v>
      </c>
      <c r="H3116">
        <f t="shared" si="341"/>
        <v>75</v>
      </c>
      <c r="I3116" t="s">
        <v>7</v>
      </c>
      <c r="J3116" t="s">
        <v>8</v>
      </c>
      <c r="K3116" t="s">
        <v>8</v>
      </c>
      <c r="L3116" t="s">
        <v>8</v>
      </c>
      <c r="M3116" t="s">
        <v>14</v>
      </c>
      <c r="N3116" t="str">
        <f t="shared" si="343"/>
        <v>F</v>
      </c>
      <c r="O3116" t="s">
        <v>260</v>
      </c>
      <c r="P3116" t="s">
        <v>261</v>
      </c>
      <c r="Q3116" t="s">
        <v>221</v>
      </c>
      <c r="R3116">
        <v>4</v>
      </c>
      <c r="S3116">
        <f t="shared" si="344"/>
        <v>2019</v>
      </c>
      <c r="T3116" t="s">
        <v>12</v>
      </c>
      <c r="U3116">
        <v>0.999999999999994</v>
      </c>
      <c r="V3116" t="s">
        <v>3363</v>
      </c>
      <c r="W3116">
        <f>VLOOKUP(Q3116,'PBT Tag Rates'!$B$5:$E$44,4,FALSE)</f>
        <v>0.95971980899999998</v>
      </c>
      <c r="X3116">
        <v>1</v>
      </c>
      <c r="Y3116" s="14">
        <f>IFERROR(LOOKUP(H3116,{30,43,48,53,58,63,68,73,78,83,88,93,97},{42,47,52,57,62,67,72,77,82,87,92,99,100}),999)</f>
        <v>77</v>
      </c>
      <c r="Z3116" s="17">
        <f t="shared" si="345"/>
        <v>5.5555555555555554</v>
      </c>
      <c r="AA3116" s="17">
        <f t="shared" si="346"/>
        <v>5.5555555555555554</v>
      </c>
      <c r="AB3116" s="17">
        <f t="shared" si="347"/>
        <v>11.658097686375321</v>
      </c>
      <c r="AC3116" s="17" t="s">
        <v>17654</v>
      </c>
    </row>
    <row r="3117" spans="1:29" x14ac:dyDescent="0.25">
      <c r="A3117" t="s">
        <v>3339</v>
      </c>
      <c r="B3117" s="151" t="s">
        <v>11892</v>
      </c>
      <c r="C3117" t="s">
        <v>1898</v>
      </c>
      <c r="D3117" s="1">
        <v>45178</v>
      </c>
      <c r="E3117">
        <f t="shared" si="342"/>
        <v>18</v>
      </c>
      <c r="F3117" t="s">
        <v>14</v>
      </c>
      <c r="G3117">
        <v>700</v>
      </c>
      <c r="H3117">
        <f t="shared" si="341"/>
        <v>70</v>
      </c>
      <c r="I3117" t="s">
        <v>7</v>
      </c>
      <c r="J3117" t="s">
        <v>8</v>
      </c>
      <c r="K3117" t="s">
        <v>8</v>
      </c>
      <c r="L3117" t="s">
        <v>8</v>
      </c>
      <c r="M3117" t="s">
        <v>14</v>
      </c>
      <c r="N3117" t="str">
        <f t="shared" si="343"/>
        <v>F</v>
      </c>
      <c r="O3117" t="s">
        <v>2034</v>
      </c>
      <c r="P3117" t="s">
        <v>2103</v>
      </c>
      <c r="Q3117" t="s">
        <v>221</v>
      </c>
      <c r="R3117">
        <v>4</v>
      </c>
      <c r="S3117">
        <f t="shared" si="344"/>
        <v>2019</v>
      </c>
      <c r="T3117" t="s">
        <v>12</v>
      </c>
      <c r="U3117">
        <v>1</v>
      </c>
      <c r="V3117" t="s">
        <v>3346</v>
      </c>
      <c r="W3117">
        <f>VLOOKUP(Q3117,'PBT Tag Rates'!$B$5:$E$44,4,FALSE)</f>
        <v>0.95971980899999998</v>
      </c>
      <c r="X3117">
        <v>1</v>
      </c>
      <c r="Y3117" s="14">
        <f>IFERROR(LOOKUP(H3117,{30,43,48,53,58,63,68,73,78,83,88,93,97},{42,47,52,57,62,67,72,77,82,87,92,99,100}),999)</f>
        <v>72</v>
      </c>
      <c r="Z3117" s="17">
        <f t="shared" si="345"/>
        <v>5.5555555555555554</v>
      </c>
      <c r="AA3117" s="17">
        <f t="shared" si="346"/>
        <v>5.5555555555555554</v>
      </c>
      <c r="AB3117" s="17">
        <f t="shared" si="347"/>
        <v>11.658097686375321</v>
      </c>
      <c r="AC3117" s="17" t="s">
        <v>17654</v>
      </c>
    </row>
    <row r="3118" spans="1:29" x14ac:dyDescent="0.25">
      <c r="A3118" t="s">
        <v>3339</v>
      </c>
      <c r="B3118" s="151" t="s">
        <v>11893</v>
      </c>
      <c r="C3118" t="s">
        <v>11894</v>
      </c>
      <c r="D3118" s="1">
        <v>45178</v>
      </c>
      <c r="E3118">
        <f t="shared" si="342"/>
        <v>18</v>
      </c>
      <c r="F3118" t="s">
        <v>6</v>
      </c>
      <c r="G3118">
        <v>870</v>
      </c>
      <c r="H3118">
        <f t="shared" si="341"/>
        <v>87</v>
      </c>
      <c r="I3118" t="s">
        <v>7</v>
      </c>
      <c r="J3118" t="s">
        <v>8</v>
      </c>
      <c r="K3118" t="s">
        <v>11895</v>
      </c>
      <c r="L3118" t="s">
        <v>8</v>
      </c>
      <c r="M3118" t="s">
        <v>6</v>
      </c>
      <c r="N3118" t="str">
        <f t="shared" si="343"/>
        <v>M</v>
      </c>
      <c r="O3118" t="s">
        <v>4362</v>
      </c>
      <c r="P3118" t="s">
        <v>4363</v>
      </c>
      <c r="Q3118" t="s">
        <v>281</v>
      </c>
      <c r="R3118">
        <v>4</v>
      </c>
      <c r="S3118">
        <f t="shared" si="344"/>
        <v>2019</v>
      </c>
      <c r="T3118" t="s">
        <v>12</v>
      </c>
      <c r="U3118">
        <v>0.999999999999997</v>
      </c>
      <c r="V3118" t="s">
        <v>3169</v>
      </c>
      <c r="W3118">
        <f>VLOOKUP(Q3118,'PBT Tag Rates'!$B$5:$E$44,4,FALSE)</f>
        <v>0.99705232300000002</v>
      </c>
      <c r="X3118">
        <v>1</v>
      </c>
      <c r="Y3118" s="14">
        <f>IFERROR(LOOKUP(H3118,{30,43,48,53,58,63,68,73,78,83,88,93,97},{42,47,52,57,62,67,72,77,82,87,92,99,100}),999)</f>
        <v>87</v>
      </c>
      <c r="Z3118" s="17">
        <f t="shared" si="345"/>
        <v>5.5555555555555554</v>
      </c>
      <c r="AA3118" s="17">
        <f t="shared" si="346"/>
        <v>5.5555555555555554</v>
      </c>
      <c r="AB3118" s="17">
        <f t="shared" si="347"/>
        <v>11.658097686375321</v>
      </c>
      <c r="AC3118" s="17" t="s">
        <v>17654</v>
      </c>
    </row>
    <row r="3119" spans="1:29" x14ac:dyDescent="0.25">
      <c r="A3119" t="s">
        <v>3339</v>
      </c>
      <c r="B3119" s="151" t="s">
        <v>11896</v>
      </c>
      <c r="C3119" t="s">
        <v>1901</v>
      </c>
      <c r="D3119" s="1">
        <v>45178</v>
      </c>
      <c r="E3119">
        <f t="shared" si="342"/>
        <v>18</v>
      </c>
      <c r="F3119" t="s">
        <v>14</v>
      </c>
      <c r="G3119">
        <v>750</v>
      </c>
      <c r="H3119">
        <f t="shared" si="341"/>
        <v>75</v>
      </c>
      <c r="I3119" t="s">
        <v>7</v>
      </c>
      <c r="J3119" t="s">
        <v>8</v>
      </c>
      <c r="K3119" t="s">
        <v>8</v>
      </c>
      <c r="L3119" t="s">
        <v>8</v>
      </c>
      <c r="M3119" t="s">
        <v>14</v>
      </c>
      <c r="N3119" t="str">
        <f t="shared" si="343"/>
        <v>F</v>
      </c>
      <c r="O3119" t="s">
        <v>1993</v>
      </c>
      <c r="P3119" t="s">
        <v>1994</v>
      </c>
      <c r="Q3119" t="s">
        <v>221</v>
      </c>
      <c r="R3119">
        <v>4</v>
      </c>
      <c r="S3119">
        <f t="shared" si="344"/>
        <v>2019</v>
      </c>
      <c r="T3119" t="s">
        <v>12</v>
      </c>
      <c r="U3119">
        <v>1</v>
      </c>
      <c r="V3119" t="s">
        <v>3346</v>
      </c>
      <c r="W3119">
        <f>VLOOKUP(Q3119,'PBT Tag Rates'!$B$5:$E$44,4,FALSE)</f>
        <v>0.95971980899999998</v>
      </c>
      <c r="X3119">
        <v>1</v>
      </c>
      <c r="Y3119" s="14">
        <f>IFERROR(LOOKUP(H3119,{30,43,48,53,58,63,68,73,78,83,88,93,97},{42,47,52,57,62,67,72,77,82,87,92,99,100}),999)</f>
        <v>77</v>
      </c>
      <c r="Z3119" s="17">
        <f t="shared" si="345"/>
        <v>5.5555555555555554</v>
      </c>
      <c r="AA3119" s="17">
        <f t="shared" si="346"/>
        <v>5.5555555555555554</v>
      </c>
      <c r="AB3119" s="17">
        <f t="shared" si="347"/>
        <v>11.658097686375321</v>
      </c>
      <c r="AC3119" s="17" t="s">
        <v>17654</v>
      </c>
    </row>
    <row r="3120" spans="1:29" x14ac:dyDescent="0.25">
      <c r="A3120" t="s">
        <v>3339</v>
      </c>
      <c r="B3120" s="151" t="s">
        <v>11897</v>
      </c>
      <c r="C3120" t="s">
        <v>11898</v>
      </c>
      <c r="D3120" s="1">
        <v>45178</v>
      </c>
      <c r="E3120">
        <f t="shared" si="342"/>
        <v>18</v>
      </c>
      <c r="F3120" t="s">
        <v>14</v>
      </c>
      <c r="G3120">
        <v>850</v>
      </c>
      <c r="H3120">
        <f t="shared" si="341"/>
        <v>85</v>
      </c>
      <c r="I3120" t="s">
        <v>7</v>
      </c>
      <c r="J3120" t="s">
        <v>8</v>
      </c>
      <c r="K3120" t="s">
        <v>11899</v>
      </c>
      <c r="L3120" t="s">
        <v>8</v>
      </c>
      <c r="M3120" t="s">
        <v>14</v>
      </c>
      <c r="N3120" t="str">
        <f t="shared" si="343"/>
        <v>F</v>
      </c>
      <c r="O3120" t="s">
        <v>518</v>
      </c>
      <c r="P3120" t="s">
        <v>519</v>
      </c>
      <c r="Q3120" t="s">
        <v>221</v>
      </c>
      <c r="R3120">
        <v>4</v>
      </c>
      <c r="S3120">
        <f t="shared" si="344"/>
        <v>2019</v>
      </c>
      <c r="T3120" t="s">
        <v>12</v>
      </c>
      <c r="U3120">
        <v>0.99999999999999101</v>
      </c>
      <c r="V3120" t="s">
        <v>3543</v>
      </c>
      <c r="W3120">
        <f>VLOOKUP(Q3120,'PBT Tag Rates'!$B$5:$E$44,4,FALSE)</f>
        <v>0.95971980899999998</v>
      </c>
      <c r="X3120">
        <v>1</v>
      </c>
      <c r="Y3120" s="14">
        <f>IFERROR(LOOKUP(H3120,{30,43,48,53,58,63,68,73,78,83,88,93,97},{42,47,52,57,62,67,72,77,82,87,92,99,100}),999)</f>
        <v>87</v>
      </c>
      <c r="Z3120" s="17">
        <f t="shared" si="345"/>
        <v>5.5555555555555554</v>
      </c>
      <c r="AA3120" s="17">
        <f t="shared" si="346"/>
        <v>5.5555555555555554</v>
      </c>
      <c r="AB3120" s="17">
        <f t="shared" si="347"/>
        <v>11.658097686375321</v>
      </c>
      <c r="AC3120" s="17" t="s">
        <v>17655</v>
      </c>
    </row>
    <row r="3121" spans="1:29" x14ac:dyDescent="0.25">
      <c r="A3121" t="s">
        <v>3339</v>
      </c>
      <c r="B3121" s="151" t="s">
        <v>11900</v>
      </c>
      <c r="C3121" t="s">
        <v>1903</v>
      </c>
      <c r="D3121" s="1">
        <v>45178</v>
      </c>
      <c r="E3121">
        <f t="shared" si="342"/>
        <v>18</v>
      </c>
      <c r="F3121" t="s">
        <v>6</v>
      </c>
      <c r="G3121">
        <v>780</v>
      </c>
      <c r="H3121">
        <f t="shared" si="341"/>
        <v>78</v>
      </c>
      <c r="I3121" t="s">
        <v>7</v>
      </c>
      <c r="J3121" t="s">
        <v>8</v>
      </c>
      <c r="K3121" t="s">
        <v>8</v>
      </c>
      <c r="L3121" t="s">
        <v>8</v>
      </c>
      <c r="M3121" t="s">
        <v>6</v>
      </c>
      <c r="N3121" t="str">
        <f t="shared" si="343"/>
        <v>M</v>
      </c>
      <c r="O3121" t="s">
        <v>2692</v>
      </c>
      <c r="P3121" t="s">
        <v>2693</v>
      </c>
      <c r="Q3121" t="s">
        <v>221</v>
      </c>
      <c r="R3121">
        <v>4</v>
      </c>
      <c r="S3121">
        <f t="shared" si="344"/>
        <v>2019</v>
      </c>
      <c r="T3121" t="s">
        <v>12</v>
      </c>
      <c r="U3121">
        <v>0.999999999999997</v>
      </c>
      <c r="V3121" t="s">
        <v>3346</v>
      </c>
      <c r="W3121">
        <f>VLOOKUP(Q3121,'PBT Tag Rates'!$B$5:$E$44,4,FALSE)</f>
        <v>0.95971980899999998</v>
      </c>
      <c r="X3121">
        <v>1</v>
      </c>
      <c r="Y3121" s="14">
        <f>IFERROR(LOOKUP(H3121,{30,43,48,53,58,63,68,73,78,83,88,93,97},{42,47,52,57,62,67,72,77,82,87,92,99,100}),999)</f>
        <v>82</v>
      </c>
      <c r="Z3121" s="17">
        <f t="shared" si="345"/>
        <v>5.5555555555555554</v>
      </c>
      <c r="AA3121" s="17">
        <f t="shared" si="346"/>
        <v>5.5555555555555554</v>
      </c>
      <c r="AB3121" s="17">
        <f t="shared" si="347"/>
        <v>11.658097686375321</v>
      </c>
      <c r="AC3121" s="17" t="s">
        <v>17654</v>
      </c>
    </row>
    <row r="3122" spans="1:29" x14ac:dyDescent="0.25">
      <c r="A3122" t="s">
        <v>3339</v>
      </c>
      <c r="B3122" s="151" t="s">
        <v>11901</v>
      </c>
      <c r="C3122" t="s">
        <v>1906</v>
      </c>
      <c r="D3122" s="1">
        <v>45178</v>
      </c>
      <c r="E3122">
        <f t="shared" si="342"/>
        <v>18</v>
      </c>
      <c r="F3122" t="s">
        <v>14</v>
      </c>
      <c r="G3122">
        <v>680</v>
      </c>
      <c r="H3122">
        <f t="shared" si="341"/>
        <v>68</v>
      </c>
      <c r="I3122" t="s">
        <v>7</v>
      </c>
      <c r="J3122" t="s">
        <v>8</v>
      </c>
      <c r="K3122" t="s">
        <v>8</v>
      </c>
      <c r="L3122" t="s">
        <v>8</v>
      </c>
      <c r="M3122" t="s">
        <v>14</v>
      </c>
      <c r="N3122" t="str">
        <f t="shared" si="343"/>
        <v>F</v>
      </c>
      <c r="O3122" t="s">
        <v>2566</v>
      </c>
      <c r="P3122" t="s">
        <v>10708</v>
      </c>
      <c r="Q3122" t="s">
        <v>221</v>
      </c>
      <c r="R3122">
        <v>4</v>
      </c>
      <c r="S3122">
        <f t="shared" si="344"/>
        <v>2019</v>
      </c>
      <c r="T3122" t="s">
        <v>12</v>
      </c>
      <c r="U3122">
        <v>1</v>
      </c>
      <c r="V3122" t="s">
        <v>3346</v>
      </c>
      <c r="W3122">
        <f>VLOOKUP(Q3122,'PBT Tag Rates'!$B$5:$E$44,4,FALSE)</f>
        <v>0.95971980899999998</v>
      </c>
      <c r="X3122">
        <v>1</v>
      </c>
      <c r="Y3122" s="14">
        <f>IFERROR(LOOKUP(H3122,{30,43,48,53,58,63,68,73,78,83,88,93,97},{42,47,52,57,62,67,72,77,82,87,92,99,100}),999)</f>
        <v>72</v>
      </c>
      <c r="Z3122" s="17">
        <f t="shared" si="345"/>
        <v>5.5555555555555554</v>
      </c>
      <c r="AA3122" s="17">
        <f t="shared" si="346"/>
        <v>5.5555555555555554</v>
      </c>
      <c r="AB3122" s="17">
        <f t="shared" si="347"/>
        <v>11.658097686375321</v>
      </c>
      <c r="AC3122" s="17" t="s">
        <v>17654</v>
      </c>
    </row>
    <row r="3123" spans="1:29" x14ac:dyDescent="0.25">
      <c r="A3123" t="s">
        <v>3339</v>
      </c>
      <c r="B3123" s="151" t="s">
        <v>11902</v>
      </c>
      <c r="C3123" t="s">
        <v>1907</v>
      </c>
      <c r="D3123" s="1">
        <v>45178</v>
      </c>
      <c r="E3123">
        <f t="shared" si="342"/>
        <v>18</v>
      </c>
      <c r="F3123" t="s">
        <v>14</v>
      </c>
      <c r="G3123">
        <v>820</v>
      </c>
      <c r="H3123">
        <f t="shared" si="341"/>
        <v>82</v>
      </c>
      <c r="I3123" t="s">
        <v>9</v>
      </c>
      <c r="J3123">
        <v>1</v>
      </c>
      <c r="K3123" t="s">
        <v>11903</v>
      </c>
      <c r="L3123" t="s">
        <v>8</v>
      </c>
      <c r="M3123" t="s">
        <v>14</v>
      </c>
      <c r="N3123" t="str">
        <f t="shared" si="343"/>
        <v>F</v>
      </c>
      <c r="O3123" t="s">
        <v>8</v>
      </c>
      <c r="P3123" t="s">
        <v>8</v>
      </c>
      <c r="Q3123" t="s">
        <v>11</v>
      </c>
      <c r="R3123" t="s">
        <v>8</v>
      </c>
      <c r="S3123" t="str">
        <f t="shared" si="344"/>
        <v>U</v>
      </c>
      <c r="T3123" t="s">
        <v>12</v>
      </c>
      <c r="U3123">
        <v>1</v>
      </c>
      <c r="V3123" t="s">
        <v>3100</v>
      </c>
      <c r="W3123" t="e">
        <f>VLOOKUP(Q3123,'PBT Tag Rates'!$B$5:$E$44,4,FALSE)</f>
        <v>#N/A</v>
      </c>
      <c r="X3123">
        <v>1</v>
      </c>
      <c r="Y3123" s="14">
        <f>IFERROR(LOOKUP(H3123,{30,43,48,53,58,63,68,73,78,83,88,93,97},{42,47,52,57,62,67,72,77,82,87,92,99,100}),999)</f>
        <v>82</v>
      </c>
      <c r="Z3123" s="17">
        <f t="shared" si="345"/>
        <v>5.5555555555555554</v>
      </c>
      <c r="AA3123" s="17">
        <f t="shared" si="346"/>
        <v>5.5555555555555554</v>
      </c>
      <c r="AB3123" s="17">
        <f t="shared" si="347"/>
        <v>11.658097686375321</v>
      </c>
      <c r="AC3123" s="17" t="s">
        <v>17654</v>
      </c>
    </row>
    <row r="3124" spans="1:29" x14ac:dyDescent="0.25">
      <c r="A3124" t="s">
        <v>3339</v>
      </c>
      <c r="B3124" s="151" t="s">
        <v>11904</v>
      </c>
      <c r="C3124" t="s">
        <v>11905</v>
      </c>
      <c r="D3124" s="1">
        <v>45178</v>
      </c>
      <c r="E3124">
        <f t="shared" si="342"/>
        <v>18</v>
      </c>
      <c r="F3124" t="s">
        <v>6</v>
      </c>
      <c r="G3124">
        <v>830</v>
      </c>
      <c r="H3124">
        <f t="shared" si="341"/>
        <v>83</v>
      </c>
      <c r="I3124" t="s">
        <v>7</v>
      </c>
      <c r="J3124" t="s">
        <v>8</v>
      </c>
      <c r="K3124" t="s">
        <v>11906</v>
      </c>
      <c r="L3124" t="s">
        <v>8</v>
      </c>
      <c r="M3124" t="s">
        <v>6</v>
      </c>
      <c r="N3124" t="str">
        <f t="shared" si="343"/>
        <v>M</v>
      </c>
      <c r="O3124" t="s">
        <v>8</v>
      </c>
      <c r="P3124" t="s">
        <v>8</v>
      </c>
      <c r="Q3124" t="s">
        <v>11</v>
      </c>
      <c r="R3124" t="s">
        <v>8</v>
      </c>
      <c r="S3124" t="str">
        <f t="shared" si="344"/>
        <v>U</v>
      </c>
      <c r="T3124" t="s">
        <v>12</v>
      </c>
      <c r="U3124">
        <v>1</v>
      </c>
      <c r="V3124" t="s">
        <v>11</v>
      </c>
      <c r="W3124" t="e">
        <f>VLOOKUP(Q3124,'PBT Tag Rates'!$B$5:$E$44,4,FALSE)</f>
        <v>#N/A</v>
      </c>
      <c r="X3124">
        <v>1</v>
      </c>
      <c r="Y3124" s="14">
        <f>IFERROR(LOOKUP(H3124,{30,43,48,53,58,63,68,73,78,83,88,93,97},{42,47,52,57,62,67,72,77,82,87,92,99,100}),999)</f>
        <v>87</v>
      </c>
      <c r="Z3124" s="17">
        <f t="shared" si="345"/>
        <v>5.5555555555555554</v>
      </c>
      <c r="AA3124" s="17">
        <f t="shared" si="346"/>
        <v>5.5555555555555554</v>
      </c>
      <c r="AB3124" s="17">
        <f t="shared" si="347"/>
        <v>11.658097686375321</v>
      </c>
      <c r="AC3124" s="17" t="s">
        <v>17654</v>
      </c>
    </row>
    <row r="3125" spans="1:29" x14ac:dyDescent="0.25">
      <c r="A3125" t="s">
        <v>3339</v>
      </c>
      <c r="B3125" s="151" t="s">
        <v>11907</v>
      </c>
      <c r="C3125" t="s">
        <v>1909</v>
      </c>
      <c r="D3125" s="1">
        <v>45178</v>
      </c>
      <c r="E3125">
        <f t="shared" si="342"/>
        <v>18</v>
      </c>
      <c r="F3125" t="s">
        <v>14</v>
      </c>
      <c r="G3125">
        <v>780</v>
      </c>
      <c r="H3125">
        <f t="shared" si="341"/>
        <v>78</v>
      </c>
      <c r="I3125" t="s">
        <v>7</v>
      </c>
      <c r="J3125" t="s">
        <v>8</v>
      </c>
      <c r="K3125" t="s">
        <v>8</v>
      </c>
      <c r="L3125" t="s">
        <v>8</v>
      </c>
      <c r="M3125" t="s">
        <v>14</v>
      </c>
      <c r="N3125" t="str">
        <f t="shared" si="343"/>
        <v>F</v>
      </c>
      <c r="O3125" t="s">
        <v>8</v>
      </c>
      <c r="P3125" t="s">
        <v>8</v>
      </c>
      <c r="Q3125" t="s">
        <v>11</v>
      </c>
      <c r="R3125" t="s">
        <v>8</v>
      </c>
      <c r="S3125" t="str">
        <f t="shared" si="344"/>
        <v>U</v>
      </c>
      <c r="T3125" t="s">
        <v>12</v>
      </c>
      <c r="U3125">
        <v>0.999999999999998</v>
      </c>
      <c r="V3125" t="s">
        <v>11</v>
      </c>
      <c r="W3125" t="e">
        <f>VLOOKUP(Q3125,'PBT Tag Rates'!$B$5:$E$44,4,FALSE)</f>
        <v>#N/A</v>
      </c>
      <c r="X3125">
        <v>1</v>
      </c>
      <c r="Y3125" s="14">
        <f>IFERROR(LOOKUP(H3125,{30,43,48,53,58,63,68,73,78,83,88,93,97},{42,47,52,57,62,67,72,77,82,87,92,99,100}),999)</f>
        <v>82</v>
      </c>
      <c r="Z3125" s="17">
        <f t="shared" si="345"/>
        <v>5.5555555555555554</v>
      </c>
      <c r="AA3125" s="17">
        <f t="shared" si="346"/>
        <v>5.5555555555555554</v>
      </c>
      <c r="AB3125" s="17">
        <f t="shared" si="347"/>
        <v>11.658097686375321</v>
      </c>
      <c r="AC3125" s="17" t="s">
        <v>17654</v>
      </c>
    </row>
    <row r="3126" spans="1:29" x14ac:dyDescent="0.25">
      <c r="A3126" t="s">
        <v>3339</v>
      </c>
      <c r="B3126" s="151" t="s">
        <v>11908</v>
      </c>
      <c r="C3126" t="s">
        <v>11909</v>
      </c>
      <c r="D3126" s="1">
        <v>45178</v>
      </c>
      <c r="E3126">
        <f t="shared" si="342"/>
        <v>18</v>
      </c>
      <c r="F3126" t="s">
        <v>6</v>
      </c>
      <c r="G3126">
        <v>830</v>
      </c>
      <c r="H3126">
        <f t="shared" si="341"/>
        <v>83</v>
      </c>
      <c r="I3126" t="s">
        <v>9</v>
      </c>
      <c r="J3126">
        <v>1</v>
      </c>
      <c r="K3126" t="s">
        <v>11910</v>
      </c>
      <c r="L3126" t="s">
        <v>8</v>
      </c>
      <c r="M3126" t="s">
        <v>6</v>
      </c>
      <c r="N3126" t="str">
        <f t="shared" si="343"/>
        <v>M</v>
      </c>
      <c r="O3126" t="s">
        <v>8846</v>
      </c>
      <c r="P3126" t="s">
        <v>8847</v>
      </c>
      <c r="Q3126" t="s">
        <v>221</v>
      </c>
      <c r="R3126">
        <v>4</v>
      </c>
      <c r="S3126">
        <f t="shared" si="344"/>
        <v>2019</v>
      </c>
      <c r="T3126" t="s">
        <v>12</v>
      </c>
      <c r="U3126">
        <v>0.999999999999997</v>
      </c>
      <c r="V3126" t="s">
        <v>3346</v>
      </c>
      <c r="W3126">
        <f>VLOOKUP(Q3126,'PBT Tag Rates'!$B$5:$E$44,4,FALSE)</f>
        <v>0.95971980899999998</v>
      </c>
      <c r="X3126">
        <v>1</v>
      </c>
      <c r="Y3126" s="14">
        <f>IFERROR(LOOKUP(H3126,{30,43,48,53,58,63,68,73,78,83,88,93,97},{42,47,52,57,62,67,72,77,82,87,92,99,100}),999)</f>
        <v>87</v>
      </c>
      <c r="Z3126" s="17">
        <f t="shared" si="345"/>
        <v>5.5555555555555554</v>
      </c>
      <c r="AA3126" s="17">
        <f t="shared" si="346"/>
        <v>5.5555555555555554</v>
      </c>
      <c r="AB3126" s="17">
        <f t="shared" si="347"/>
        <v>11.658097686375321</v>
      </c>
      <c r="AC3126" s="17" t="s">
        <v>17654</v>
      </c>
    </row>
    <row r="3127" spans="1:29" x14ac:dyDescent="0.25">
      <c r="A3127" t="s">
        <v>3339</v>
      </c>
      <c r="B3127" s="151" t="s">
        <v>11911</v>
      </c>
      <c r="C3127" t="s">
        <v>1912</v>
      </c>
      <c r="D3127" s="1">
        <v>45178</v>
      </c>
      <c r="E3127">
        <f t="shared" si="342"/>
        <v>18</v>
      </c>
      <c r="F3127" t="s">
        <v>14</v>
      </c>
      <c r="G3127">
        <v>630</v>
      </c>
      <c r="H3127">
        <f t="shared" si="341"/>
        <v>63</v>
      </c>
      <c r="I3127" t="s">
        <v>7</v>
      </c>
      <c r="J3127" t="s">
        <v>8</v>
      </c>
      <c r="K3127" t="s">
        <v>8</v>
      </c>
      <c r="L3127" t="s">
        <v>8</v>
      </c>
      <c r="M3127" t="s">
        <v>6</v>
      </c>
      <c r="N3127" t="str">
        <f t="shared" si="343"/>
        <v>M</v>
      </c>
      <c r="O3127" t="s">
        <v>11912</v>
      </c>
      <c r="P3127" t="s">
        <v>11913</v>
      </c>
      <c r="Q3127" t="s">
        <v>918</v>
      </c>
      <c r="R3127">
        <v>3</v>
      </c>
      <c r="S3127">
        <f t="shared" si="344"/>
        <v>2020</v>
      </c>
      <c r="T3127" t="s">
        <v>12</v>
      </c>
      <c r="U3127">
        <v>1</v>
      </c>
      <c r="V3127" t="s">
        <v>3396</v>
      </c>
      <c r="W3127">
        <f>VLOOKUP(Q3127,'PBT Tag Rates'!$B$5:$E$44,4,FALSE)</f>
        <v>0.98961045999999997</v>
      </c>
      <c r="X3127">
        <v>1</v>
      </c>
      <c r="Y3127" s="14">
        <f>IFERROR(LOOKUP(H3127,{30,43,48,53,58,63,68,73,78,83,88,93,97},{42,47,52,57,62,67,72,77,82,87,92,99,100}),999)</f>
        <v>67</v>
      </c>
      <c r="Z3127" s="17">
        <f t="shared" si="345"/>
        <v>5.5555555555555554</v>
      </c>
      <c r="AA3127" s="17">
        <f t="shared" si="346"/>
        <v>5.5555555555555554</v>
      </c>
      <c r="AB3127" s="17">
        <f t="shared" si="347"/>
        <v>11.658097686375321</v>
      </c>
      <c r="AC3127" s="17" t="s">
        <v>17655</v>
      </c>
    </row>
    <row r="3128" spans="1:29" x14ac:dyDescent="0.25">
      <c r="A3128" t="s">
        <v>3339</v>
      </c>
      <c r="B3128" s="151" t="s">
        <v>11914</v>
      </c>
      <c r="C3128" t="s">
        <v>1915</v>
      </c>
      <c r="D3128" s="1">
        <v>45178</v>
      </c>
      <c r="E3128">
        <f t="shared" si="342"/>
        <v>18</v>
      </c>
      <c r="F3128" t="s">
        <v>6</v>
      </c>
      <c r="G3128">
        <v>920</v>
      </c>
      <c r="H3128">
        <f t="shared" si="341"/>
        <v>92</v>
      </c>
      <c r="I3128" t="s">
        <v>9</v>
      </c>
      <c r="J3128">
        <v>1</v>
      </c>
      <c r="K3128" t="s">
        <v>11915</v>
      </c>
      <c r="L3128" t="s">
        <v>8</v>
      </c>
      <c r="M3128" t="s">
        <v>759</v>
      </c>
      <c r="N3128" t="str">
        <f t="shared" si="343"/>
        <v>M</v>
      </c>
      <c r="O3128" t="s">
        <v>983</v>
      </c>
      <c r="P3128" t="s">
        <v>2992</v>
      </c>
      <c r="Q3128" t="s">
        <v>221</v>
      </c>
      <c r="R3128">
        <v>4</v>
      </c>
      <c r="S3128">
        <f t="shared" si="344"/>
        <v>2019</v>
      </c>
      <c r="T3128" t="s">
        <v>12</v>
      </c>
      <c r="U3128">
        <v>1</v>
      </c>
      <c r="V3128" t="s">
        <v>3396</v>
      </c>
      <c r="W3128">
        <f>VLOOKUP(Q3128,'PBT Tag Rates'!$B$5:$E$44,4,FALSE)</f>
        <v>0.95971980899999998</v>
      </c>
      <c r="X3128">
        <v>1</v>
      </c>
      <c r="Y3128" s="14">
        <f>IFERROR(LOOKUP(H3128,{30,43,48,53,58,63,68,73,78,83,88,93,97},{42,47,52,57,62,67,72,77,82,87,92,99,100}),999)</f>
        <v>92</v>
      </c>
      <c r="Z3128" s="17">
        <f t="shared" si="345"/>
        <v>5.5555555555555554</v>
      </c>
      <c r="AA3128" s="17">
        <f t="shared" si="346"/>
        <v>5.5555555555555554</v>
      </c>
      <c r="AB3128" s="17">
        <f t="shared" si="347"/>
        <v>11.658097686375321</v>
      </c>
      <c r="AC3128" s="17" t="s">
        <v>17655</v>
      </c>
    </row>
    <row r="3129" spans="1:29" x14ac:dyDescent="0.25">
      <c r="A3129" t="s">
        <v>3339</v>
      </c>
      <c r="B3129" s="151" t="s">
        <v>11916</v>
      </c>
      <c r="C3129" t="s">
        <v>11917</v>
      </c>
      <c r="D3129" s="1">
        <v>45178</v>
      </c>
      <c r="E3129">
        <f t="shared" si="342"/>
        <v>18</v>
      </c>
      <c r="F3129" t="s">
        <v>6</v>
      </c>
      <c r="G3129">
        <v>820</v>
      </c>
      <c r="H3129">
        <f t="shared" si="341"/>
        <v>82</v>
      </c>
      <c r="I3129" t="s">
        <v>7</v>
      </c>
      <c r="J3129" t="s">
        <v>8</v>
      </c>
      <c r="K3129" t="s">
        <v>11918</v>
      </c>
      <c r="L3129" t="s">
        <v>8</v>
      </c>
      <c r="M3129" t="s">
        <v>6</v>
      </c>
      <c r="N3129" t="str">
        <f t="shared" si="343"/>
        <v>M</v>
      </c>
      <c r="O3129" t="s">
        <v>8</v>
      </c>
      <c r="P3129" t="s">
        <v>8</v>
      </c>
      <c r="Q3129" t="s">
        <v>11</v>
      </c>
      <c r="R3129" t="s">
        <v>8</v>
      </c>
      <c r="S3129" t="str">
        <f t="shared" si="344"/>
        <v>U</v>
      </c>
      <c r="T3129" t="s">
        <v>12</v>
      </c>
      <c r="U3129">
        <v>0.999999999999998</v>
      </c>
      <c r="V3129" t="s">
        <v>11</v>
      </c>
      <c r="W3129" t="e">
        <f>VLOOKUP(Q3129,'PBT Tag Rates'!$B$5:$E$44,4,FALSE)</f>
        <v>#N/A</v>
      </c>
      <c r="X3129">
        <v>1</v>
      </c>
      <c r="Y3129" s="14">
        <f>IFERROR(LOOKUP(H3129,{30,43,48,53,58,63,68,73,78,83,88,93,97},{42,47,52,57,62,67,72,77,82,87,92,99,100}),999)</f>
        <v>82</v>
      </c>
      <c r="Z3129" s="17">
        <f t="shared" si="345"/>
        <v>5.5555555555555554</v>
      </c>
      <c r="AA3129" s="17">
        <f t="shared" si="346"/>
        <v>5.5555555555555554</v>
      </c>
      <c r="AB3129" s="17">
        <f t="shared" si="347"/>
        <v>11.658097686375321</v>
      </c>
      <c r="AC3129" s="17" t="s">
        <v>17654</v>
      </c>
    </row>
    <row r="3130" spans="1:29" x14ac:dyDescent="0.25">
      <c r="A3130" t="s">
        <v>3339</v>
      </c>
      <c r="B3130" s="151" t="s">
        <v>11919</v>
      </c>
      <c r="C3130" t="s">
        <v>1918</v>
      </c>
      <c r="D3130" s="1">
        <v>45178</v>
      </c>
      <c r="E3130">
        <f t="shared" si="342"/>
        <v>18</v>
      </c>
      <c r="F3130" t="s">
        <v>14</v>
      </c>
      <c r="G3130">
        <v>770</v>
      </c>
      <c r="H3130">
        <f t="shared" si="341"/>
        <v>77</v>
      </c>
      <c r="I3130" t="s">
        <v>9</v>
      </c>
      <c r="J3130">
        <v>1</v>
      </c>
      <c r="K3130" t="s">
        <v>8</v>
      </c>
      <c r="L3130" t="s">
        <v>8</v>
      </c>
      <c r="M3130" t="s">
        <v>14</v>
      </c>
      <c r="N3130" t="str">
        <f t="shared" si="343"/>
        <v>F</v>
      </c>
      <c r="O3130" t="s">
        <v>5980</v>
      </c>
      <c r="P3130" t="s">
        <v>11920</v>
      </c>
      <c r="Q3130" t="s">
        <v>281</v>
      </c>
      <c r="R3130">
        <v>4</v>
      </c>
      <c r="S3130">
        <f t="shared" si="344"/>
        <v>2019</v>
      </c>
      <c r="T3130" t="s">
        <v>12</v>
      </c>
      <c r="U3130">
        <v>1</v>
      </c>
      <c r="V3130" t="s">
        <v>3170</v>
      </c>
      <c r="W3130">
        <f>VLOOKUP(Q3130,'PBT Tag Rates'!$B$5:$E$44,4,FALSE)</f>
        <v>0.99705232300000002</v>
      </c>
      <c r="X3130">
        <v>1</v>
      </c>
      <c r="Y3130" s="14">
        <f>IFERROR(LOOKUP(H3130,{30,43,48,53,58,63,68,73,78,83,88,93,97},{42,47,52,57,62,67,72,77,82,87,92,99,100}),999)</f>
        <v>77</v>
      </c>
      <c r="Z3130" s="17">
        <f t="shared" si="345"/>
        <v>5.5555555555555554</v>
      </c>
      <c r="AA3130" s="17">
        <f t="shared" si="346"/>
        <v>5.5555555555555554</v>
      </c>
      <c r="AB3130" s="17">
        <f t="shared" si="347"/>
        <v>11.658097686375321</v>
      </c>
      <c r="AC3130" s="17" t="s">
        <v>17654</v>
      </c>
    </row>
    <row r="3131" spans="1:29" x14ac:dyDescent="0.25">
      <c r="A3131" t="s">
        <v>3339</v>
      </c>
      <c r="B3131" s="151" t="s">
        <v>11921</v>
      </c>
      <c r="C3131" t="s">
        <v>11922</v>
      </c>
      <c r="D3131" s="1">
        <v>45178</v>
      </c>
      <c r="E3131">
        <f t="shared" si="342"/>
        <v>18</v>
      </c>
      <c r="F3131" t="s">
        <v>14</v>
      </c>
      <c r="G3131">
        <v>810</v>
      </c>
      <c r="H3131">
        <f t="shared" si="341"/>
        <v>81</v>
      </c>
      <c r="I3131" t="s">
        <v>7</v>
      </c>
      <c r="J3131" t="s">
        <v>8</v>
      </c>
      <c r="K3131" t="s">
        <v>11923</v>
      </c>
      <c r="L3131" t="s">
        <v>8</v>
      </c>
      <c r="M3131" t="s">
        <v>14</v>
      </c>
      <c r="N3131" t="str">
        <f t="shared" si="343"/>
        <v>F</v>
      </c>
      <c r="O3131" t="s">
        <v>8</v>
      </c>
      <c r="P3131" t="s">
        <v>8</v>
      </c>
      <c r="Q3131" t="s">
        <v>11</v>
      </c>
      <c r="R3131" t="s">
        <v>8</v>
      </c>
      <c r="S3131" t="str">
        <f t="shared" si="344"/>
        <v>U</v>
      </c>
      <c r="T3131" t="s">
        <v>12</v>
      </c>
      <c r="U3131">
        <v>1</v>
      </c>
      <c r="V3131" t="s">
        <v>11</v>
      </c>
      <c r="W3131" t="e">
        <f>VLOOKUP(Q3131,'PBT Tag Rates'!$B$5:$E$44,4,FALSE)</f>
        <v>#N/A</v>
      </c>
      <c r="X3131">
        <v>1</v>
      </c>
      <c r="Y3131" s="14">
        <f>IFERROR(LOOKUP(H3131,{30,43,48,53,58,63,68,73,78,83,88,93,97},{42,47,52,57,62,67,72,77,82,87,92,99,100}),999)</f>
        <v>82</v>
      </c>
      <c r="Z3131" s="17">
        <f t="shared" si="345"/>
        <v>5.5555555555555554</v>
      </c>
      <c r="AA3131" s="17">
        <f t="shared" si="346"/>
        <v>5.5555555555555554</v>
      </c>
      <c r="AB3131" s="17">
        <f t="shared" si="347"/>
        <v>11.658097686375321</v>
      </c>
      <c r="AC3131" s="17" t="s">
        <v>17654</v>
      </c>
    </row>
    <row r="3132" spans="1:29" x14ac:dyDescent="0.25">
      <c r="A3132" t="s">
        <v>3339</v>
      </c>
      <c r="B3132" s="151" t="s">
        <v>11924</v>
      </c>
      <c r="C3132" t="s">
        <v>1919</v>
      </c>
      <c r="D3132" s="1">
        <v>45178</v>
      </c>
      <c r="E3132">
        <f t="shared" si="342"/>
        <v>18</v>
      </c>
      <c r="F3132" t="s">
        <v>14</v>
      </c>
      <c r="G3132">
        <v>810</v>
      </c>
      <c r="H3132">
        <f t="shared" si="341"/>
        <v>81</v>
      </c>
      <c r="I3132" t="s">
        <v>7</v>
      </c>
      <c r="J3132" t="s">
        <v>8</v>
      </c>
      <c r="K3132" t="s">
        <v>11925</v>
      </c>
      <c r="L3132" t="s">
        <v>8</v>
      </c>
      <c r="M3132" t="s">
        <v>14</v>
      </c>
      <c r="N3132" t="str">
        <f t="shared" si="343"/>
        <v>F</v>
      </c>
      <c r="O3132" t="s">
        <v>225</v>
      </c>
      <c r="P3132" t="s">
        <v>2403</v>
      </c>
      <c r="Q3132" t="s">
        <v>221</v>
      </c>
      <c r="R3132">
        <v>4</v>
      </c>
      <c r="S3132">
        <f t="shared" si="344"/>
        <v>2019</v>
      </c>
      <c r="T3132" t="s">
        <v>12</v>
      </c>
      <c r="U3132">
        <v>1</v>
      </c>
      <c r="V3132" t="s">
        <v>3346</v>
      </c>
      <c r="W3132">
        <f>VLOOKUP(Q3132,'PBT Tag Rates'!$B$5:$E$44,4,FALSE)</f>
        <v>0.95971980899999998</v>
      </c>
      <c r="X3132">
        <v>1</v>
      </c>
      <c r="Y3132" s="14">
        <f>IFERROR(LOOKUP(H3132,{30,43,48,53,58,63,68,73,78,83,88,93,97},{42,47,52,57,62,67,72,77,82,87,92,99,100}),999)</f>
        <v>82</v>
      </c>
      <c r="Z3132" s="17">
        <f t="shared" si="345"/>
        <v>5.5555555555555554</v>
      </c>
      <c r="AA3132" s="17">
        <f t="shared" si="346"/>
        <v>5.5555555555555554</v>
      </c>
      <c r="AB3132" s="17">
        <f t="shared" si="347"/>
        <v>11.658097686375321</v>
      </c>
      <c r="AC3132" s="17" t="s">
        <v>17654</v>
      </c>
    </row>
    <row r="3133" spans="1:29" x14ac:dyDescent="0.25">
      <c r="A3133" t="s">
        <v>3339</v>
      </c>
      <c r="B3133" s="151" t="s">
        <v>11926</v>
      </c>
      <c r="C3133" t="s">
        <v>1920</v>
      </c>
      <c r="D3133" s="1">
        <v>45178</v>
      </c>
      <c r="E3133">
        <f t="shared" si="342"/>
        <v>18</v>
      </c>
      <c r="F3133" t="s">
        <v>14</v>
      </c>
      <c r="G3133">
        <v>800</v>
      </c>
      <c r="H3133">
        <f t="shared" si="341"/>
        <v>80</v>
      </c>
      <c r="I3133" t="s">
        <v>7</v>
      </c>
      <c r="J3133" t="s">
        <v>8</v>
      </c>
      <c r="K3133" t="s">
        <v>11927</v>
      </c>
      <c r="L3133" t="s">
        <v>8</v>
      </c>
      <c r="M3133" t="s">
        <v>14</v>
      </c>
      <c r="N3133" t="str">
        <f t="shared" si="343"/>
        <v>F</v>
      </c>
      <c r="O3133" t="s">
        <v>1236</v>
      </c>
      <c r="P3133" t="s">
        <v>2059</v>
      </c>
      <c r="Q3133" t="s">
        <v>221</v>
      </c>
      <c r="R3133">
        <v>4</v>
      </c>
      <c r="S3133">
        <f t="shared" si="344"/>
        <v>2019</v>
      </c>
      <c r="T3133" t="s">
        <v>12</v>
      </c>
      <c r="U3133">
        <v>0.999999999999996</v>
      </c>
      <c r="V3133" t="s">
        <v>3653</v>
      </c>
      <c r="W3133">
        <f>VLOOKUP(Q3133,'PBT Tag Rates'!$B$5:$E$44,4,FALSE)</f>
        <v>0.95971980899999998</v>
      </c>
      <c r="X3133">
        <v>1</v>
      </c>
      <c r="Y3133" s="14">
        <f>IFERROR(LOOKUP(H3133,{30,43,48,53,58,63,68,73,78,83,88,93,97},{42,47,52,57,62,67,72,77,82,87,92,99,100}),999)</f>
        <v>82</v>
      </c>
      <c r="Z3133" s="17">
        <f t="shared" si="345"/>
        <v>5.5555555555555554</v>
      </c>
      <c r="AA3133" s="17">
        <f t="shared" si="346"/>
        <v>5.5555555555555554</v>
      </c>
      <c r="AB3133" s="17">
        <f t="shared" si="347"/>
        <v>11.658097686375321</v>
      </c>
      <c r="AC3133" s="17" t="s">
        <v>17655</v>
      </c>
    </row>
    <row r="3134" spans="1:29" x14ac:dyDescent="0.25">
      <c r="A3134" t="s">
        <v>3339</v>
      </c>
      <c r="B3134" s="151" t="s">
        <v>11928</v>
      </c>
      <c r="C3134" t="s">
        <v>1921</v>
      </c>
      <c r="D3134" s="1">
        <v>45178</v>
      </c>
      <c r="E3134">
        <f t="shared" si="342"/>
        <v>18</v>
      </c>
      <c r="F3134" t="s">
        <v>6</v>
      </c>
      <c r="G3134">
        <v>720</v>
      </c>
      <c r="H3134">
        <f t="shared" si="341"/>
        <v>72</v>
      </c>
      <c r="I3134" t="s">
        <v>7</v>
      </c>
      <c r="J3134" t="s">
        <v>8</v>
      </c>
      <c r="K3134" t="s">
        <v>8</v>
      </c>
      <c r="L3134" t="s">
        <v>8</v>
      </c>
      <c r="M3134" t="s">
        <v>6</v>
      </c>
      <c r="N3134" t="str">
        <f t="shared" si="343"/>
        <v>M</v>
      </c>
      <c r="O3134" t="s">
        <v>8</v>
      </c>
      <c r="P3134" t="s">
        <v>8</v>
      </c>
      <c r="Q3134" t="s">
        <v>11</v>
      </c>
      <c r="R3134" t="s">
        <v>8</v>
      </c>
      <c r="S3134" t="str">
        <f t="shared" si="344"/>
        <v>U</v>
      </c>
      <c r="T3134" t="s">
        <v>12</v>
      </c>
      <c r="U3134">
        <v>0.999999999999998</v>
      </c>
      <c r="V3134" t="s">
        <v>11</v>
      </c>
      <c r="W3134" t="e">
        <f>VLOOKUP(Q3134,'PBT Tag Rates'!$B$5:$E$44,4,FALSE)</f>
        <v>#N/A</v>
      </c>
      <c r="X3134">
        <v>1</v>
      </c>
      <c r="Y3134" s="14">
        <f>IFERROR(LOOKUP(H3134,{30,43,48,53,58,63,68,73,78,83,88,93,97},{42,47,52,57,62,67,72,77,82,87,92,99,100}),999)</f>
        <v>72</v>
      </c>
      <c r="Z3134" s="17">
        <f t="shared" si="345"/>
        <v>5.5555555555555554</v>
      </c>
      <c r="AA3134" s="17">
        <f t="shared" si="346"/>
        <v>5.5555555555555554</v>
      </c>
      <c r="AB3134" s="17">
        <f t="shared" si="347"/>
        <v>11.658097686375321</v>
      </c>
      <c r="AC3134" s="17" t="s">
        <v>17654</v>
      </c>
    </row>
    <row r="3135" spans="1:29" x14ac:dyDescent="0.25">
      <c r="A3135" t="s">
        <v>3339</v>
      </c>
      <c r="B3135" s="151" t="s">
        <v>11929</v>
      </c>
      <c r="C3135" t="s">
        <v>1922</v>
      </c>
      <c r="D3135" s="1">
        <v>45178</v>
      </c>
      <c r="E3135">
        <f t="shared" si="342"/>
        <v>18</v>
      </c>
      <c r="F3135" t="s">
        <v>6</v>
      </c>
      <c r="G3135">
        <v>610</v>
      </c>
      <c r="H3135">
        <f t="shared" si="341"/>
        <v>61</v>
      </c>
      <c r="I3135" t="s">
        <v>7</v>
      </c>
      <c r="J3135" t="s">
        <v>8</v>
      </c>
      <c r="K3135" t="s">
        <v>8</v>
      </c>
      <c r="L3135" t="s">
        <v>8</v>
      </c>
      <c r="M3135" t="s">
        <v>6</v>
      </c>
      <c r="N3135" t="str">
        <f t="shared" si="343"/>
        <v>M</v>
      </c>
      <c r="O3135" t="s">
        <v>11930</v>
      </c>
      <c r="P3135" t="s">
        <v>11931</v>
      </c>
      <c r="Q3135" t="s">
        <v>918</v>
      </c>
      <c r="R3135">
        <v>3</v>
      </c>
      <c r="S3135">
        <f t="shared" si="344"/>
        <v>2020</v>
      </c>
      <c r="T3135" t="s">
        <v>12</v>
      </c>
      <c r="U3135">
        <v>1</v>
      </c>
      <c r="V3135" t="s">
        <v>3396</v>
      </c>
      <c r="W3135">
        <f>VLOOKUP(Q3135,'PBT Tag Rates'!$B$5:$E$44,4,FALSE)</f>
        <v>0.98961045999999997</v>
      </c>
      <c r="X3135">
        <v>1</v>
      </c>
      <c r="Y3135" s="14">
        <f>IFERROR(LOOKUP(H3135,{30,43,48,53,58,63,68,73,78,83,88,93,97},{42,47,52,57,62,67,72,77,82,87,92,99,100}),999)</f>
        <v>62</v>
      </c>
      <c r="Z3135" s="17">
        <f t="shared" si="345"/>
        <v>5.5555555555555554</v>
      </c>
      <c r="AA3135" s="17">
        <f t="shared" si="346"/>
        <v>5.5555555555555554</v>
      </c>
      <c r="AB3135" s="17">
        <f t="shared" si="347"/>
        <v>11.658097686375321</v>
      </c>
      <c r="AC3135" s="17" t="s">
        <v>17655</v>
      </c>
    </row>
    <row r="3136" spans="1:29" x14ac:dyDescent="0.25">
      <c r="A3136" t="s">
        <v>3339</v>
      </c>
      <c r="B3136" s="151" t="s">
        <v>11932</v>
      </c>
      <c r="C3136" t="s">
        <v>1923</v>
      </c>
      <c r="D3136" s="1">
        <v>45178</v>
      </c>
      <c r="E3136">
        <f t="shared" si="342"/>
        <v>18</v>
      </c>
      <c r="F3136" t="s">
        <v>14</v>
      </c>
      <c r="G3136">
        <v>790</v>
      </c>
      <c r="H3136">
        <f t="shared" si="341"/>
        <v>79</v>
      </c>
      <c r="I3136" t="s">
        <v>9</v>
      </c>
      <c r="J3136">
        <v>1</v>
      </c>
      <c r="K3136" t="s">
        <v>8</v>
      </c>
      <c r="L3136" t="s">
        <v>8</v>
      </c>
      <c r="M3136" t="s">
        <v>14</v>
      </c>
      <c r="N3136" t="str">
        <f t="shared" si="343"/>
        <v>F</v>
      </c>
      <c r="O3136" t="s">
        <v>1488</v>
      </c>
      <c r="P3136" t="s">
        <v>1489</v>
      </c>
      <c r="Q3136" t="s">
        <v>221</v>
      </c>
      <c r="R3136">
        <v>4</v>
      </c>
      <c r="S3136">
        <f t="shared" si="344"/>
        <v>2019</v>
      </c>
      <c r="T3136" t="s">
        <v>12</v>
      </c>
      <c r="U3136">
        <v>0.999999999999998</v>
      </c>
      <c r="V3136" t="s">
        <v>3386</v>
      </c>
      <c r="W3136">
        <f>VLOOKUP(Q3136,'PBT Tag Rates'!$B$5:$E$44,4,FALSE)</f>
        <v>0.95971980899999998</v>
      </c>
      <c r="X3136">
        <v>1</v>
      </c>
      <c r="Y3136" s="14">
        <f>IFERROR(LOOKUP(H3136,{30,43,48,53,58,63,68,73,78,83,88,93,97},{42,47,52,57,62,67,72,77,82,87,92,99,100}),999)</f>
        <v>82</v>
      </c>
      <c r="Z3136" s="17">
        <f t="shared" si="345"/>
        <v>5.5555555555555554</v>
      </c>
      <c r="AA3136" s="17">
        <f t="shared" si="346"/>
        <v>5.5555555555555554</v>
      </c>
      <c r="AB3136" s="17">
        <f t="shared" si="347"/>
        <v>11.658097686375321</v>
      </c>
      <c r="AC3136" s="17" t="s">
        <v>17654</v>
      </c>
    </row>
    <row r="3137" spans="1:29" x14ac:dyDescent="0.25">
      <c r="A3137" t="s">
        <v>3339</v>
      </c>
      <c r="B3137" s="151" t="s">
        <v>11933</v>
      </c>
      <c r="C3137" t="s">
        <v>11934</v>
      </c>
      <c r="D3137" s="1">
        <v>45178</v>
      </c>
      <c r="E3137">
        <f t="shared" si="342"/>
        <v>18</v>
      </c>
      <c r="F3137" t="s">
        <v>14</v>
      </c>
      <c r="G3137">
        <v>800</v>
      </c>
      <c r="H3137">
        <f t="shared" si="341"/>
        <v>80</v>
      </c>
      <c r="I3137" t="s">
        <v>9</v>
      </c>
      <c r="J3137">
        <v>1</v>
      </c>
      <c r="K3137" t="s">
        <v>11935</v>
      </c>
      <c r="L3137" t="s">
        <v>8</v>
      </c>
      <c r="M3137" t="s">
        <v>14</v>
      </c>
      <c r="N3137" t="str">
        <f t="shared" si="343"/>
        <v>F</v>
      </c>
      <c r="O3137" t="s">
        <v>2724</v>
      </c>
      <c r="P3137" t="s">
        <v>6128</v>
      </c>
      <c r="Q3137" t="s">
        <v>221</v>
      </c>
      <c r="R3137">
        <v>4</v>
      </c>
      <c r="S3137">
        <f t="shared" si="344"/>
        <v>2019</v>
      </c>
      <c r="T3137" t="s">
        <v>12</v>
      </c>
      <c r="U3137">
        <v>1</v>
      </c>
      <c r="V3137" t="s">
        <v>3346</v>
      </c>
      <c r="W3137">
        <f>VLOOKUP(Q3137,'PBT Tag Rates'!$B$5:$E$44,4,FALSE)</f>
        <v>0.95971980899999998</v>
      </c>
      <c r="X3137">
        <v>1</v>
      </c>
      <c r="Y3137" s="14">
        <f>IFERROR(LOOKUP(H3137,{30,43,48,53,58,63,68,73,78,83,88,93,97},{42,47,52,57,62,67,72,77,82,87,92,99,100}),999)</f>
        <v>82</v>
      </c>
      <c r="Z3137" s="17">
        <f t="shared" si="345"/>
        <v>5.5555555555555554</v>
      </c>
      <c r="AA3137" s="17">
        <f t="shared" si="346"/>
        <v>5.5555555555555554</v>
      </c>
      <c r="AB3137" s="17">
        <f t="shared" si="347"/>
        <v>11.658097686375321</v>
      </c>
      <c r="AC3137" s="17" t="s">
        <v>17654</v>
      </c>
    </row>
    <row r="3138" spans="1:29" x14ac:dyDescent="0.25">
      <c r="A3138" t="s">
        <v>3339</v>
      </c>
      <c r="B3138" s="151" t="s">
        <v>11936</v>
      </c>
      <c r="C3138" t="s">
        <v>11937</v>
      </c>
      <c r="D3138" s="1">
        <v>45178</v>
      </c>
      <c r="E3138">
        <f t="shared" si="342"/>
        <v>18</v>
      </c>
      <c r="F3138" t="s">
        <v>14</v>
      </c>
      <c r="G3138">
        <v>840</v>
      </c>
      <c r="H3138">
        <f t="shared" si="341"/>
        <v>84</v>
      </c>
      <c r="I3138" t="s">
        <v>9</v>
      </c>
      <c r="J3138" t="s">
        <v>8</v>
      </c>
      <c r="K3138" t="s">
        <v>11938</v>
      </c>
      <c r="L3138" t="s">
        <v>8</v>
      </c>
      <c r="M3138" t="s">
        <v>14</v>
      </c>
      <c r="N3138" t="str">
        <f t="shared" si="343"/>
        <v>F</v>
      </c>
      <c r="O3138" t="s">
        <v>30</v>
      </c>
      <c r="P3138" t="s">
        <v>31</v>
      </c>
      <c r="Q3138" t="s">
        <v>15</v>
      </c>
      <c r="R3138">
        <v>5</v>
      </c>
      <c r="S3138">
        <f t="shared" si="344"/>
        <v>2018</v>
      </c>
      <c r="T3138" t="s">
        <v>12</v>
      </c>
      <c r="U3138">
        <v>0.999999999999999</v>
      </c>
      <c r="V3138" t="s">
        <v>3951</v>
      </c>
      <c r="W3138">
        <f>VLOOKUP(Q3138,'PBT Tag Rates'!$B$5:$E$44,4,FALSE)</f>
        <v>0.80551598400000002</v>
      </c>
      <c r="X3138">
        <v>1</v>
      </c>
      <c r="Y3138" s="14">
        <f>IFERROR(LOOKUP(H3138,{30,43,48,53,58,63,68,73,78,83,88,93,97},{42,47,52,57,62,67,72,77,82,87,92,99,100}),999)</f>
        <v>87</v>
      </c>
      <c r="Z3138" s="17">
        <f t="shared" si="345"/>
        <v>5.5555555555555554</v>
      </c>
      <c r="AA3138" s="17">
        <f t="shared" si="346"/>
        <v>5.5555555555555554</v>
      </c>
      <c r="AB3138" s="17">
        <f t="shared" si="347"/>
        <v>11.658097686375321</v>
      </c>
      <c r="AC3138" s="17" t="s">
        <v>17655</v>
      </c>
    </row>
    <row r="3139" spans="1:29" x14ac:dyDescent="0.25">
      <c r="A3139" t="s">
        <v>3339</v>
      </c>
      <c r="B3139" s="151" t="s">
        <v>11939</v>
      </c>
      <c r="C3139" t="s">
        <v>1924</v>
      </c>
      <c r="D3139" s="1">
        <v>45178</v>
      </c>
      <c r="E3139">
        <f t="shared" si="342"/>
        <v>18</v>
      </c>
      <c r="F3139" t="s">
        <v>6</v>
      </c>
      <c r="G3139">
        <v>770</v>
      </c>
      <c r="H3139">
        <f t="shared" si="341"/>
        <v>77</v>
      </c>
      <c r="I3139" t="s">
        <v>7</v>
      </c>
      <c r="J3139" t="s">
        <v>8</v>
      </c>
      <c r="K3139" t="s">
        <v>8</v>
      </c>
      <c r="L3139" t="s">
        <v>8</v>
      </c>
      <c r="M3139" t="s">
        <v>6</v>
      </c>
      <c r="N3139" t="str">
        <f t="shared" si="343"/>
        <v>M</v>
      </c>
      <c r="O3139" t="s">
        <v>9423</v>
      </c>
      <c r="P3139" t="s">
        <v>11474</v>
      </c>
      <c r="Q3139" t="s">
        <v>221</v>
      </c>
      <c r="R3139">
        <v>4</v>
      </c>
      <c r="S3139">
        <f t="shared" si="344"/>
        <v>2019</v>
      </c>
      <c r="T3139" t="s">
        <v>12</v>
      </c>
      <c r="U3139">
        <v>1</v>
      </c>
      <c r="V3139" t="s">
        <v>3357</v>
      </c>
      <c r="W3139">
        <f>VLOOKUP(Q3139,'PBT Tag Rates'!$B$5:$E$44,4,FALSE)</f>
        <v>0.95971980899999998</v>
      </c>
      <c r="X3139">
        <v>1</v>
      </c>
      <c r="Y3139" s="14">
        <f>IFERROR(LOOKUP(H3139,{30,43,48,53,58,63,68,73,78,83,88,93,97},{42,47,52,57,62,67,72,77,82,87,92,99,100}),999)</f>
        <v>77</v>
      </c>
      <c r="Z3139" s="17">
        <f t="shared" si="345"/>
        <v>5.5555555555555554</v>
      </c>
      <c r="AA3139" s="17">
        <f t="shared" si="346"/>
        <v>5.5555555555555554</v>
      </c>
      <c r="AB3139" s="17">
        <f t="shared" si="347"/>
        <v>11.658097686375321</v>
      </c>
      <c r="AC3139" s="17" t="s">
        <v>17654</v>
      </c>
    </row>
    <row r="3140" spans="1:29" x14ac:dyDescent="0.25">
      <c r="A3140" t="s">
        <v>3339</v>
      </c>
      <c r="B3140" s="151" t="s">
        <v>11940</v>
      </c>
      <c r="C3140" t="s">
        <v>1925</v>
      </c>
      <c r="D3140" s="1">
        <v>45178</v>
      </c>
      <c r="E3140">
        <f t="shared" si="342"/>
        <v>18</v>
      </c>
      <c r="F3140" t="s">
        <v>6</v>
      </c>
      <c r="G3140">
        <v>620</v>
      </c>
      <c r="H3140">
        <f t="shared" si="341"/>
        <v>62</v>
      </c>
      <c r="I3140" t="s">
        <v>7</v>
      </c>
      <c r="J3140" t="s">
        <v>8</v>
      </c>
      <c r="K3140" t="s">
        <v>11941</v>
      </c>
      <c r="L3140" t="s">
        <v>8</v>
      </c>
      <c r="M3140" t="s">
        <v>6</v>
      </c>
      <c r="N3140" t="str">
        <f t="shared" si="343"/>
        <v>M</v>
      </c>
      <c r="O3140" t="s">
        <v>2394</v>
      </c>
      <c r="P3140" t="s">
        <v>2395</v>
      </c>
      <c r="Q3140" t="s">
        <v>918</v>
      </c>
      <c r="R3140">
        <v>3</v>
      </c>
      <c r="S3140">
        <f t="shared" si="344"/>
        <v>2020</v>
      </c>
      <c r="T3140" t="s">
        <v>12</v>
      </c>
      <c r="U3140">
        <v>1</v>
      </c>
      <c r="V3140" t="s">
        <v>3396</v>
      </c>
      <c r="W3140">
        <f>VLOOKUP(Q3140,'PBT Tag Rates'!$B$5:$E$44,4,FALSE)</f>
        <v>0.98961045999999997</v>
      </c>
      <c r="X3140">
        <v>1</v>
      </c>
      <c r="Y3140" s="14">
        <f>IFERROR(LOOKUP(H3140,{30,43,48,53,58,63,68,73,78,83,88,93,97},{42,47,52,57,62,67,72,77,82,87,92,99,100}),999)</f>
        <v>62</v>
      </c>
      <c r="Z3140" s="17">
        <f t="shared" si="345"/>
        <v>5.5555555555555554</v>
      </c>
      <c r="AA3140" s="17">
        <f t="shared" si="346"/>
        <v>5.5555555555555554</v>
      </c>
      <c r="AB3140" s="17">
        <f t="shared" si="347"/>
        <v>11.658097686375321</v>
      </c>
      <c r="AC3140" s="17" t="s">
        <v>17655</v>
      </c>
    </row>
    <row r="3141" spans="1:29" x14ac:dyDescent="0.25">
      <c r="A3141" t="s">
        <v>3339</v>
      </c>
      <c r="B3141" s="151" t="s">
        <v>11942</v>
      </c>
      <c r="C3141" t="s">
        <v>1927</v>
      </c>
      <c r="D3141" s="1">
        <v>45178</v>
      </c>
      <c r="E3141">
        <f t="shared" si="342"/>
        <v>18</v>
      </c>
      <c r="F3141" t="s">
        <v>14</v>
      </c>
      <c r="G3141">
        <v>800</v>
      </c>
      <c r="H3141">
        <f t="shared" si="341"/>
        <v>80</v>
      </c>
      <c r="I3141" t="s">
        <v>7</v>
      </c>
      <c r="J3141" t="s">
        <v>8</v>
      </c>
      <c r="K3141" t="s">
        <v>11943</v>
      </c>
      <c r="L3141" t="s">
        <v>8</v>
      </c>
      <c r="M3141" t="s">
        <v>14</v>
      </c>
      <c r="N3141" t="str">
        <f t="shared" si="343"/>
        <v>F</v>
      </c>
      <c r="O3141" t="s">
        <v>1815</v>
      </c>
      <c r="P3141" t="s">
        <v>1816</v>
      </c>
      <c r="Q3141" t="s">
        <v>221</v>
      </c>
      <c r="R3141">
        <v>4</v>
      </c>
      <c r="S3141">
        <f t="shared" si="344"/>
        <v>2019</v>
      </c>
      <c r="T3141" t="s">
        <v>12</v>
      </c>
      <c r="U3141">
        <v>0.999999999999997</v>
      </c>
      <c r="V3141" t="s">
        <v>3346</v>
      </c>
      <c r="W3141">
        <f>VLOOKUP(Q3141,'PBT Tag Rates'!$B$5:$E$44,4,FALSE)</f>
        <v>0.95971980899999998</v>
      </c>
      <c r="X3141">
        <v>1</v>
      </c>
      <c r="Y3141" s="14">
        <f>IFERROR(LOOKUP(H3141,{30,43,48,53,58,63,68,73,78,83,88,93,97},{42,47,52,57,62,67,72,77,82,87,92,99,100}),999)</f>
        <v>82</v>
      </c>
      <c r="Z3141" s="17">
        <f t="shared" si="345"/>
        <v>5.5555555555555554</v>
      </c>
      <c r="AA3141" s="17">
        <f t="shared" si="346"/>
        <v>5.5555555555555554</v>
      </c>
      <c r="AB3141" s="17">
        <f t="shared" si="347"/>
        <v>11.658097686375321</v>
      </c>
      <c r="AC3141" s="17" t="s">
        <v>17654</v>
      </c>
    </row>
    <row r="3142" spans="1:29" x14ac:dyDescent="0.25">
      <c r="A3142" t="s">
        <v>3339</v>
      </c>
      <c r="B3142" s="151" t="s">
        <v>11944</v>
      </c>
      <c r="C3142" t="s">
        <v>1929</v>
      </c>
      <c r="D3142" s="1">
        <v>45178</v>
      </c>
      <c r="E3142">
        <f t="shared" si="342"/>
        <v>18</v>
      </c>
      <c r="F3142" t="s">
        <v>14</v>
      </c>
      <c r="G3142">
        <v>800</v>
      </c>
      <c r="H3142">
        <f t="shared" si="341"/>
        <v>80</v>
      </c>
      <c r="I3142" t="s">
        <v>9</v>
      </c>
      <c r="J3142">
        <v>1</v>
      </c>
      <c r="K3142" t="s">
        <v>11945</v>
      </c>
      <c r="L3142" t="s">
        <v>8</v>
      </c>
      <c r="M3142" t="s">
        <v>6</v>
      </c>
      <c r="N3142" t="str">
        <f t="shared" si="343"/>
        <v>M</v>
      </c>
      <c r="O3142" t="s">
        <v>2975</v>
      </c>
      <c r="P3142" t="s">
        <v>2976</v>
      </c>
      <c r="Q3142" t="s">
        <v>221</v>
      </c>
      <c r="R3142">
        <v>4</v>
      </c>
      <c r="S3142">
        <f t="shared" si="344"/>
        <v>2019</v>
      </c>
      <c r="T3142" t="s">
        <v>12</v>
      </c>
      <c r="U3142">
        <v>0.999999999999999</v>
      </c>
      <c r="V3142" t="s">
        <v>3168</v>
      </c>
      <c r="W3142">
        <f>VLOOKUP(Q3142,'PBT Tag Rates'!$B$5:$E$44,4,FALSE)</f>
        <v>0.95971980899999998</v>
      </c>
      <c r="X3142">
        <v>1</v>
      </c>
      <c r="Y3142" s="14">
        <f>IFERROR(LOOKUP(H3142,{30,43,48,53,58,63,68,73,78,83,88,93,97},{42,47,52,57,62,67,72,77,82,87,92,99,100}),999)</f>
        <v>82</v>
      </c>
      <c r="Z3142" s="17">
        <f t="shared" si="345"/>
        <v>5.5555555555555554</v>
      </c>
      <c r="AA3142" s="17">
        <f t="shared" si="346"/>
        <v>5.5555555555555554</v>
      </c>
      <c r="AB3142" s="17">
        <f t="shared" si="347"/>
        <v>11.658097686375321</v>
      </c>
      <c r="AC3142" s="17" t="s">
        <v>17654</v>
      </c>
    </row>
    <row r="3143" spans="1:29" x14ac:dyDescent="0.25">
      <c r="A3143" t="s">
        <v>3339</v>
      </c>
      <c r="B3143" s="151" t="s">
        <v>11946</v>
      </c>
      <c r="C3143" t="s">
        <v>1930</v>
      </c>
      <c r="D3143" s="1">
        <v>45178</v>
      </c>
      <c r="E3143">
        <f t="shared" si="342"/>
        <v>18</v>
      </c>
      <c r="F3143" t="s">
        <v>6</v>
      </c>
      <c r="G3143">
        <v>640</v>
      </c>
      <c r="H3143">
        <f t="shared" si="341"/>
        <v>64</v>
      </c>
      <c r="I3143" t="s">
        <v>7</v>
      </c>
      <c r="J3143" t="s">
        <v>8</v>
      </c>
      <c r="K3143" t="s">
        <v>8</v>
      </c>
      <c r="L3143" t="s">
        <v>8</v>
      </c>
      <c r="M3143" t="s">
        <v>6</v>
      </c>
      <c r="N3143" t="str">
        <f t="shared" si="343"/>
        <v>M</v>
      </c>
      <c r="O3143" t="s">
        <v>11947</v>
      </c>
      <c r="P3143" t="s">
        <v>11948</v>
      </c>
      <c r="Q3143" t="s">
        <v>918</v>
      </c>
      <c r="R3143">
        <v>3</v>
      </c>
      <c r="S3143">
        <f t="shared" si="344"/>
        <v>2020</v>
      </c>
      <c r="T3143" t="s">
        <v>12</v>
      </c>
      <c r="U3143">
        <v>1</v>
      </c>
      <c r="V3143" t="s">
        <v>3346</v>
      </c>
      <c r="W3143">
        <f>VLOOKUP(Q3143,'PBT Tag Rates'!$B$5:$E$44,4,FALSE)</f>
        <v>0.98961045999999997</v>
      </c>
      <c r="X3143">
        <v>1</v>
      </c>
      <c r="Y3143" s="14">
        <f>IFERROR(LOOKUP(H3143,{30,43,48,53,58,63,68,73,78,83,88,93,97},{42,47,52,57,62,67,72,77,82,87,92,99,100}),999)</f>
        <v>67</v>
      </c>
      <c r="Z3143" s="17">
        <f t="shared" si="345"/>
        <v>5.5555555555555554</v>
      </c>
      <c r="AA3143" s="17">
        <f t="shared" si="346"/>
        <v>5.5555555555555554</v>
      </c>
      <c r="AB3143" s="17">
        <f t="shared" si="347"/>
        <v>11.658097686375321</v>
      </c>
      <c r="AC3143" s="17" t="s">
        <v>17654</v>
      </c>
    </row>
    <row r="3144" spans="1:29" x14ac:dyDescent="0.25">
      <c r="A3144" t="s">
        <v>3339</v>
      </c>
      <c r="B3144" s="151" t="s">
        <v>11949</v>
      </c>
      <c r="C3144" t="s">
        <v>1932</v>
      </c>
      <c r="D3144" s="1">
        <v>45178</v>
      </c>
      <c r="E3144">
        <f t="shared" si="342"/>
        <v>18</v>
      </c>
      <c r="F3144" t="s">
        <v>14</v>
      </c>
      <c r="G3144">
        <v>750</v>
      </c>
      <c r="H3144">
        <f t="shared" si="341"/>
        <v>75</v>
      </c>
      <c r="I3144" t="s">
        <v>7</v>
      </c>
      <c r="J3144" t="s">
        <v>8</v>
      </c>
      <c r="K3144" t="s">
        <v>8</v>
      </c>
      <c r="L3144" t="s">
        <v>8</v>
      </c>
      <c r="M3144" t="s">
        <v>14</v>
      </c>
      <c r="N3144" t="str">
        <f t="shared" si="343"/>
        <v>F</v>
      </c>
      <c r="O3144" t="s">
        <v>2719</v>
      </c>
      <c r="P3144" t="s">
        <v>2720</v>
      </c>
      <c r="Q3144" t="s">
        <v>281</v>
      </c>
      <c r="R3144">
        <v>4</v>
      </c>
      <c r="S3144">
        <f t="shared" si="344"/>
        <v>2019</v>
      </c>
      <c r="T3144" t="s">
        <v>12</v>
      </c>
      <c r="U3144">
        <v>0.999999999999998</v>
      </c>
      <c r="V3144" t="s">
        <v>3171</v>
      </c>
      <c r="W3144">
        <f>VLOOKUP(Q3144,'PBT Tag Rates'!$B$5:$E$44,4,FALSE)</f>
        <v>0.99705232300000002</v>
      </c>
      <c r="X3144">
        <v>1</v>
      </c>
      <c r="Y3144" s="14">
        <f>IFERROR(LOOKUP(H3144,{30,43,48,53,58,63,68,73,78,83,88,93,97},{42,47,52,57,62,67,72,77,82,87,92,99,100}),999)</f>
        <v>77</v>
      </c>
      <c r="Z3144" s="17">
        <f t="shared" si="345"/>
        <v>5.5555555555555554</v>
      </c>
      <c r="AA3144" s="17">
        <f t="shared" si="346"/>
        <v>5.5555555555555554</v>
      </c>
      <c r="AB3144" s="17">
        <f t="shared" si="347"/>
        <v>11.658097686375321</v>
      </c>
      <c r="AC3144" s="17" t="s">
        <v>17654</v>
      </c>
    </row>
    <row r="3145" spans="1:29" x14ac:dyDescent="0.25">
      <c r="A3145" t="s">
        <v>3339</v>
      </c>
      <c r="B3145" s="151" t="s">
        <v>11950</v>
      </c>
      <c r="C3145" t="s">
        <v>1933</v>
      </c>
      <c r="D3145" s="1">
        <v>45178</v>
      </c>
      <c r="E3145">
        <f t="shared" si="342"/>
        <v>18</v>
      </c>
      <c r="F3145" t="s">
        <v>6</v>
      </c>
      <c r="G3145">
        <v>700</v>
      </c>
      <c r="H3145">
        <f t="shared" si="341"/>
        <v>70</v>
      </c>
      <c r="I3145" t="s">
        <v>7</v>
      </c>
      <c r="J3145" t="s">
        <v>8</v>
      </c>
      <c r="K3145" t="s">
        <v>8</v>
      </c>
      <c r="L3145" t="s">
        <v>8</v>
      </c>
      <c r="M3145" t="s">
        <v>6</v>
      </c>
      <c r="N3145" t="str">
        <f t="shared" si="343"/>
        <v>M</v>
      </c>
      <c r="O3145" t="s">
        <v>607</v>
      </c>
      <c r="P3145" t="s">
        <v>2239</v>
      </c>
      <c r="Q3145" t="s">
        <v>221</v>
      </c>
      <c r="R3145">
        <v>4</v>
      </c>
      <c r="S3145">
        <f t="shared" si="344"/>
        <v>2019</v>
      </c>
      <c r="T3145" t="s">
        <v>12</v>
      </c>
      <c r="U3145">
        <v>1</v>
      </c>
      <c r="V3145" t="s">
        <v>3346</v>
      </c>
      <c r="W3145">
        <f>VLOOKUP(Q3145,'PBT Tag Rates'!$B$5:$E$44,4,FALSE)</f>
        <v>0.95971980899999998</v>
      </c>
      <c r="X3145">
        <v>1</v>
      </c>
      <c r="Y3145" s="14">
        <f>IFERROR(LOOKUP(H3145,{30,43,48,53,58,63,68,73,78,83,88,93,97},{42,47,52,57,62,67,72,77,82,87,92,99,100}),999)</f>
        <v>72</v>
      </c>
      <c r="Z3145" s="17">
        <f t="shared" si="345"/>
        <v>5.5555555555555554</v>
      </c>
      <c r="AA3145" s="17">
        <f t="shared" si="346"/>
        <v>5.5555555555555554</v>
      </c>
      <c r="AB3145" s="17">
        <f t="shared" si="347"/>
        <v>11.658097686375321</v>
      </c>
      <c r="AC3145" s="17" t="s">
        <v>17654</v>
      </c>
    </row>
    <row r="3146" spans="1:29" x14ac:dyDescent="0.25">
      <c r="A3146" t="s">
        <v>3339</v>
      </c>
      <c r="B3146" s="151" t="s">
        <v>11951</v>
      </c>
      <c r="C3146" t="s">
        <v>1934</v>
      </c>
      <c r="D3146" s="1">
        <v>45178</v>
      </c>
      <c r="E3146">
        <f t="shared" si="342"/>
        <v>18</v>
      </c>
      <c r="F3146" t="s">
        <v>14</v>
      </c>
      <c r="G3146">
        <v>790</v>
      </c>
      <c r="H3146">
        <f t="shared" si="341"/>
        <v>79</v>
      </c>
      <c r="I3146" t="s">
        <v>9</v>
      </c>
      <c r="J3146">
        <v>1</v>
      </c>
      <c r="K3146" t="s">
        <v>8</v>
      </c>
      <c r="L3146" t="s">
        <v>8</v>
      </c>
      <c r="M3146" t="s">
        <v>14</v>
      </c>
      <c r="N3146" t="str">
        <f t="shared" si="343"/>
        <v>F</v>
      </c>
      <c r="O3146" t="s">
        <v>8</v>
      </c>
      <c r="P3146" t="s">
        <v>8</v>
      </c>
      <c r="Q3146" t="s">
        <v>11</v>
      </c>
      <c r="R3146" t="s">
        <v>8</v>
      </c>
      <c r="S3146" t="str">
        <f t="shared" si="344"/>
        <v>U</v>
      </c>
      <c r="T3146" t="s">
        <v>12</v>
      </c>
      <c r="U3146">
        <v>0.999999999999999</v>
      </c>
      <c r="V3146" t="s">
        <v>3100</v>
      </c>
      <c r="W3146" t="e">
        <f>VLOOKUP(Q3146,'PBT Tag Rates'!$B$5:$E$44,4,FALSE)</f>
        <v>#N/A</v>
      </c>
      <c r="X3146">
        <v>1</v>
      </c>
      <c r="Y3146" s="14">
        <f>IFERROR(LOOKUP(H3146,{30,43,48,53,58,63,68,73,78,83,88,93,97},{42,47,52,57,62,67,72,77,82,87,92,99,100}),999)</f>
        <v>82</v>
      </c>
      <c r="Z3146" s="17">
        <f t="shared" si="345"/>
        <v>5.5555555555555554</v>
      </c>
      <c r="AA3146" s="17">
        <f t="shared" si="346"/>
        <v>5.5555555555555554</v>
      </c>
      <c r="AB3146" s="17">
        <f t="shared" si="347"/>
        <v>11.658097686375321</v>
      </c>
      <c r="AC3146" s="17" t="s">
        <v>17654</v>
      </c>
    </row>
    <row r="3147" spans="1:29" x14ac:dyDescent="0.25">
      <c r="A3147" t="s">
        <v>3339</v>
      </c>
      <c r="B3147" s="151" t="s">
        <v>11952</v>
      </c>
      <c r="C3147" t="s">
        <v>1935</v>
      </c>
      <c r="D3147" s="1">
        <v>45178</v>
      </c>
      <c r="E3147">
        <f t="shared" si="342"/>
        <v>18</v>
      </c>
      <c r="F3147" t="s">
        <v>6</v>
      </c>
      <c r="G3147">
        <v>580</v>
      </c>
      <c r="H3147">
        <f t="shared" si="341"/>
        <v>58</v>
      </c>
      <c r="I3147" t="s">
        <v>9</v>
      </c>
      <c r="J3147">
        <v>1</v>
      </c>
      <c r="K3147" t="s">
        <v>8</v>
      </c>
      <c r="L3147" t="s">
        <v>8</v>
      </c>
      <c r="M3147" t="s">
        <v>6</v>
      </c>
      <c r="N3147" t="str">
        <f t="shared" si="343"/>
        <v>M</v>
      </c>
      <c r="O3147" t="s">
        <v>11953</v>
      </c>
      <c r="P3147" t="s">
        <v>11954</v>
      </c>
      <c r="Q3147" t="s">
        <v>918</v>
      </c>
      <c r="R3147">
        <v>3</v>
      </c>
      <c r="S3147">
        <f t="shared" si="344"/>
        <v>2020</v>
      </c>
      <c r="T3147" t="s">
        <v>12</v>
      </c>
      <c r="U3147">
        <v>0.999999999999997</v>
      </c>
      <c r="V3147" t="s">
        <v>3951</v>
      </c>
      <c r="W3147">
        <f>VLOOKUP(Q3147,'PBT Tag Rates'!$B$5:$E$44,4,FALSE)</f>
        <v>0.98961045999999997</v>
      </c>
      <c r="X3147">
        <v>1</v>
      </c>
      <c r="Y3147" s="14">
        <f>IFERROR(LOOKUP(H3147,{30,43,48,53,58,63,68,73,78,83,88,93,97},{42,47,52,57,62,67,72,77,82,87,92,99,100}),999)</f>
        <v>62</v>
      </c>
      <c r="Z3147" s="17">
        <f t="shared" si="345"/>
        <v>5.5555555555555554</v>
      </c>
      <c r="AA3147" s="17">
        <f t="shared" si="346"/>
        <v>5.5555555555555554</v>
      </c>
      <c r="AB3147" s="17">
        <f t="shared" si="347"/>
        <v>11.658097686375321</v>
      </c>
      <c r="AC3147" s="17" t="s">
        <v>17655</v>
      </c>
    </row>
    <row r="3148" spans="1:29" x14ac:dyDescent="0.25">
      <c r="A3148" t="s">
        <v>3339</v>
      </c>
      <c r="B3148" s="151" t="s">
        <v>11955</v>
      </c>
      <c r="C3148" t="s">
        <v>11956</v>
      </c>
      <c r="D3148" s="1">
        <v>45178</v>
      </c>
      <c r="E3148">
        <f t="shared" si="342"/>
        <v>18</v>
      </c>
      <c r="F3148" t="s">
        <v>6</v>
      </c>
      <c r="G3148">
        <v>830</v>
      </c>
      <c r="H3148">
        <f t="shared" si="341"/>
        <v>83</v>
      </c>
      <c r="I3148" t="s">
        <v>7</v>
      </c>
      <c r="J3148" t="s">
        <v>8</v>
      </c>
      <c r="K3148" t="s">
        <v>11957</v>
      </c>
      <c r="L3148" t="s">
        <v>8</v>
      </c>
      <c r="M3148" t="s">
        <v>6</v>
      </c>
      <c r="N3148" t="str">
        <f t="shared" si="343"/>
        <v>M</v>
      </c>
      <c r="O3148" t="s">
        <v>4453</v>
      </c>
      <c r="P3148" t="s">
        <v>9866</v>
      </c>
      <c r="Q3148" t="s">
        <v>221</v>
      </c>
      <c r="R3148">
        <v>4</v>
      </c>
      <c r="S3148">
        <f t="shared" si="344"/>
        <v>2019</v>
      </c>
      <c r="T3148" t="s">
        <v>12</v>
      </c>
      <c r="U3148">
        <v>1</v>
      </c>
      <c r="V3148" t="s">
        <v>3357</v>
      </c>
      <c r="W3148">
        <f>VLOOKUP(Q3148,'PBT Tag Rates'!$B$5:$E$44,4,FALSE)</f>
        <v>0.95971980899999998</v>
      </c>
      <c r="X3148">
        <v>1</v>
      </c>
      <c r="Y3148" s="14">
        <f>IFERROR(LOOKUP(H3148,{30,43,48,53,58,63,68,73,78,83,88,93,97},{42,47,52,57,62,67,72,77,82,87,92,99,100}),999)</f>
        <v>87</v>
      </c>
      <c r="Z3148" s="17">
        <f t="shared" si="345"/>
        <v>5.5555555555555554</v>
      </c>
      <c r="AA3148" s="17">
        <f t="shared" si="346"/>
        <v>5.5555555555555554</v>
      </c>
      <c r="AB3148" s="17">
        <f t="shared" si="347"/>
        <v>11.658097686375321</v>
      </c>
      <c r="AC3148" s="17" t="s">
        <v>17654</v>
      </c>
    </row>
    <row r="3149" spans="1:29" x14ac:dyDescent="0.25">
      <c r="A3149" t="s">
        <v>3339</v>
      </c>
      <c r="B3149" s="151" t="s">
        <v>11958</v>
      </c>
      <c r="C3149" t="s">
        <v>11959</v>
      </c>
      <c r="D3149" s="1">
        <v>45178</v>
      </c>
      <c r="E3149">
        <f t="shared" si="342"/>
        <v>18</v>
      </c>
      <c r="F3149" t="s">
        <v>6</v>
      </c>
      <c r="G3149">
        <v>930</v>
      </c>
      <c r="H3149">
        <f t="shared" si="341"/>
        <v>93</v>
      </c>
      <c r="I3149" t="s">
        <v>7</v>
      </c>
      <c r="J3149" t="s">
        <v>8</v>
      </c>
      <c r="K3149" t="s">
        <v>11960</v>
      </c>
      <c r="L3149" t="s">
        <v>8</v>
      </c>
      <c r="M3149" t="s">
        <v>6</v>
      </c>
      <c r="N3149" t="str">
        <f t="shared" si="343"/>
        <v>M</v>
      </c>
      <c r="O3149" t="s">
        <v>1831</v>
      </c>
      <c r="P3149" t="s">
        <v>8961</v>
      </c>
      <c r="Q3149" t="s">
        <v>221</v>
      </c>
      <c r="R3149">
        <v>4</v>
      </c>
      <c r="S3149">
        <f t="shared" si="344"/>
        <v>2019</v>
      </c>
      <c r="T3149" t="s">
        <v>12</v>
      </c>
      <c r="U3149">
        <v>1</v>
      </c>
      <c r="V3149" t="s">
        <v>3346</v>
      </c>
      <c r="W3149">
        <f>VLOOKUP(Q3149,'PBT Tag Rates'!$B$5:$E$44,4,FALSE)</f>
        <v>0.95971980899999998</v>
      </c>
      <c r="X3149">
        <v>1</v>
      </c>
      <c r="Y3149" s="14">
        <f>IFERROR(LOOKUP(H3149,{30,43,48,53,58,63,68,73,78,83,88,93,97},{42,47,52,57,62,67,72,77,82,87,92,99,100}),999)</f>
        <v>99</v>
      </c>
      <c r="Z3149" s="17">
        <f t="shared" si="345"/>
        <v>5.5555555555555554</v>
      </c>
      <c r="AA3149" s="17">
        <f t="shared" si="346"/>
        <v>5.5555555555555554</v>
      </c>
      <c r="AB3149" s="17">
        <f t="shared" si="347"/>
        <v>11.658097686375321</v>
      </c>
      <c r="AC3149" s="17" t="s">
        <v>17654</v>
      </c>
    </row>
    <row r="3150" spans="1:29" x14ac:dyDescent="0.25">
      <c r="A3150" t="s">
        <v>3339</v>
      </c>
      <c r="B3150" s="151" t="s">
        <v>11961</v>
      </c>
      <c r="C3150" t="s">
        <v>1937</v>
      </c>
      <c r="D3150" s="1">
        <v>45178</v>
      </c>
      <c r="E3150">
        <f t="shared" si="342"/>
        <v>18</v>
      </c>
      <c r="F3150" t="s">
        <v>6</v>
      </c>
      <c r="G3150">
        <v>730</v>
      </c>
      <c r="H3150">
        <f t="shared" si="341"/>
        <v>73</v>
      </c>
      <c r="I3150" t="s">
        <v>7</v>
      </c>
      <c r="J3150" t="s">
        <v>8</v>
      </c>
      <c r="K3150" t="s">
        <v>8</v>
      </c>
      <c r="L3150" t="s">
        <v>8</v>
      </c>
      <c r="M3150" t="s">
        <v>6</v>
      </c>
      <c r="N3150" t="str">
        <f t="shared" si="343"/>
        <v>M</v>
      </c>
      <c r="O3150" t="s">
        <v>8</v>
      </c>
      <c r="P3150" t="s">
        <v>8</v>
      </c>
      <c r="Q3150" t="s">
        <v>11</v>
      </c>
      <c r="R3150" t="s">
        <v>8</v>
      </c>
      <c r="S3150" t="str">
        <f t="shared" si="344"/>
        <v>U</v>
      </c>
      <c r="T3150" t="s">
        <v>12</v>
      </c>
      <c r="U3150">
        <v>0.999999999999996</v>
      </c>
      <c r="V3150" t="s">
        <v>11</v>
      </c>
      <c r="W3150" t="e">
        <f>VLOOKUP(Q3150,'PBT Tag Rates'!$B$5:$E$44,4,FALSE)</f>
        <v>#N/A</v>
      </c>
      <c r="X3150">
        <v>1</v>
      </c>
      <c r="Y3150" s="14">
        <f>IFERROR(LOOKUP(H3150,{30,43,48,53,58,63,68,73,78,83,88,93,97},{42,47,52,57,62,67,72,77,82,87,92,99,100}),999)</f>
        <v>77</v>
      </c>
      <c r="Z3150" s="17">
        <f t="shared" si="345"/>
        <v>5.5555555555555554</v>
      </c>
      <c r="AA3150" s="17">
        <f t="shared" si="346"/>
        <v>5.5555555555555554</v>
      </c>
      <c r="AB3150" s="17">
        <f t="shared" si="347"/>
        <v>11.658097686375321</v>
      </c>
      <c r="AC3150" s="17" t="s">
        <v>17654</v>
      </c>
    </row>
    <row r="3151" spans="1:29" x14ac:dyDescent="0.25">
      <c r="A3151" t="s">
        <v>3339</v>
      </c>
      <c r="B3151" s="151" t="s">
        <v>11962</v>
      </c>
      <c r="C3151" t="s">
        <v>11963</v>
      </c>
      <c r="D3151" s="1">
        <v>45178</v>
      </c>
      <c r="E3151">
        <f t="shared" si="342"/>
        <v>18</v>
      </c>
      <c r="F3151" t="s">
        <v>14</v>
      </c>
      <c r="G3151">
        <v>830</v>
      </c>
      <c r="H3151">
        <f t="shared" si="341"/>
        <v>83</v>
      </c>
      <c r="I3151" t="s">
        <v>7</v>
      </c>
      <c r="J3151" t="s">
        <v>8</v>
      </c>
      <c r="K3151" t="s">
        <v>11964</v>
      </c>
      <c r="L3151" t="s">
        <v>8</v>
      </c>
      <c r="M3151" t="s">
        <v>14</v>
      </c>
      <c r="N3151" t="str">
        <f t="shared" si="343"/>
        <v>F</v>
      </c>
      <c r="O3151" t="s">
        <v>2750</v>
      </c>
      <c r="P3151" t="s">
        <v>10549</v>
      </c>
      <c r="Q3151" t="s">
        <v>221</v>
      </c>
      <c r="R3151">
        <v>4</v>
      </c>
      <c r="S3151">
        <f t="shared" si="344"/>
        <v>2019</v>
      </c>
      <c r="T3151" t="s">
        <v>12</v>
      </c>
      <c r="U3151">
        <v>1</v>
      </c>
      <c r="V3151" t="s">
        <v>3346</v>
      </c>
      <c r="W3151">
        <f>VLOOKUP(Q3151,'PBT Tag Rates'!$B$5:$E$44,4,FALSE)</f>
        <v>0.95971980899999998</v>
      </c>
      <c r="X3151">
        <v>1</v>
      </c>
      <c r="Y3151" s="14">
        <f>IFERROR(LOOKUP(H3151,{30,43,48,53,58,63,68,73,78,83,88,93,97},{42,47,52,57,62,67,72,77,82,87,92,99,100}),999)</f>
        <v>87</v>
      </c>
      <c r="Z3151" s="17">
        <f t="shared" si="345"/>
        <v>5.5555555555555554</v>
      </c>
      <c r="AA3151" s="17">
        <f t="shared" si="346"/>
        <v>5.5555555555555554</v>
      </c>
      <c r="AB3151" s="17">
        <f t="shared" si="347"/>
        <v>11.658097686375321</v>
      </c>
      <c r="AC3151" s="17" t="s">
        <v>17654</v>
      </c>
    </row>
    <row r="3152" spans="1:29" x14ac:dyDescent="0.25">
      <c r="A3152" t="s">
        <v>3339</v>
      </c>
      <c r="B3152" s="151" t="s">
        <v>11965</v>
      </c>
      <c r="C3152" t="s">
        <v>1938</v>
      </c>
      <c r="D3152" s="1">
        <v>45178</v>
      </c>
      <c r="E3152">
        <f t="shared" si="342"/>
        <v>18</v>
      </c>
      <c r="F3152" t="s">
        <v>14</v>
      </c>
      <c r="G3152">
        <v>800</v>
      </c>
      <c r="H3152">
        <f t="shared" si="341"/>
        <v>80</v>
      </c>
      <c r="I3152" t="s">
        <v>7</v>
      </c>
      <c r="J3152" t="s">
        <v>8</v>
      </c>
      <c r="K3152" t="s">
        <v>11966</v>
      </c>
      <c r="L3152" t="s">
        <v>8</v>
      </c>
      <c r="M3152" t="s">
        <v>6</v>
      </c>
      <c r="N3152" t="str">
        <f t="shared" si="343"/>
        <v>M</v>
      </c>
      <c r="O3152" t="s">
        <v>656</v>
      </c>
      <c r="P3152" t="s">
        <v>9513</v>
      </c>
      <c r="Q3152" t="s">
        <v>221</v>
      </c>
      <c r="R3152">
        <v>4</v>
      </c>
      <c r="S3152">
        <f t="shared" si="344"/>
        <v>2019</v>
      </c>
      <c r="T3152" t="s">
        <v>12</v>
      </c>
      <c r="U3152">
        <v>1.00000000000001</v>
      </c>
      <c r="V3152" t="s">
        <v>3386</v>
      </c>
      <c r="W3152">
        <f>VLOOKUP(Q3152,'PBT Tag Rates'!$B$5:$E$44,4,FALSE)</f>
        <v>0.95971980899999998</v>
      </c>
      <c r="X3152">
        <v>1</v>
      </c>
      <c r="Y3152" s="14">
        <f>IFERROR(LOOKUP(H3152,{30,43,48,53,58,63,68,73,78,83,88,93,97},{42,47,52,57,62,67,72,77,82,87,92,99,100}),999)</f>
        <v>82</v>
      </c>
      <c r="Z3152" s="17">
        <f t="shared" si="345"/>
        <v>5.5555555555555554</v>
      </c>
      <c r="AA3152" s="17">
        <f t="shared" si="346"/>
        <v>5.5555555555555554</v>
      </c>
      <c r="AB3152" s="17">
        <f t="shared" si="347"/>
        <v>11.658097686375321</v>
      </c>
      <c r="AC3152" s="17" t="s">
        <v>17654</v>
      </c>
    </row>
    <row r="3153" spans="1:29" x14ac:dyDescent="0.25">
      <c r="A3153" t="s">
        <v>3339</v>
      </c>
      <c r="B3153" s="151" t="s">
        <v>11967</v>
      </c>
      <c r="C3153" t="s">
        <v>1939</v>
      </c>
      <c r="D3153" s="1">
        <v>45178</v>
      </c>
      <c r="E3153">
        <f t="shared" si="342"/>
        <v>18</v>
      </c>
      <c r="F3153" t="s">
        <v>6</v>
      </c>
      <c r="G3153">
        <v>780</v>
      </c>
      <c r="H3153">
        <f t="shared" si="341"/>
        <v>78</v>
      </c>
      <c r="I3153" t="s">
        <v>7</v>
      </c>
      <c r="J3153" t="s">
        <v>8</v>
      </c>
      <c r="K3153" t="s">
        <v>8</v>
      </c>
      <c r="L3153" t="s">
        <v>8</v>
      </c>
      <c r="M3153" t="s">
        <v>14</v>
      </c>
      <c r="N3153" t="str">
        <f t="shared" si="343"/>
        <v>F</v>
      </c>
      <c r="O3153" t="s">
        <v>8</v>
      </c>
      <c r="P3153" t="s">
        <v>8</v>
      </c>
      <c r="Q3153" t="s">
        <v>11</v>
      </c>
      <c r="R3153" t="s">
        <v>8</v>
      </c>
      <c r="S3153" t="str">
        <f t="shared" si="344"/>
        <v>U</v>
      </c>
      <c r="T3153" t="s">
        <v>12</v>
      </c>
      <c r="U3153">
        <v>1</v>
      </c>
      <c r="V3153" t="s">
        <v>11</v>
      </c>
      <c r="W3153" t="e">
        <f>VLOOKUP(Q3153,'PBT Tag Rates'!$B$5:$E$44,4,FALSE)</f>
        <v>#N/A</v>
      </c>
      <c r="X3153">
        <v>1</v>
      </c>
      <c r="Y3153" s="14">
        <f>IFERROR(LOOKUP(H3153,{30,43,48,53,58,63,68,73,78,83,88,93,97},{42,47,52,57,62,67,72,77,82,87,92,99,100}),999)</f>
        <v>82</v>
      </c>
      <c r="Z3153" s="17">
        <f t="shared" si="345"/>
        <v>5.5555555555555554</v>
      </c>
      <c r="AA3153" s="17">
        <f t="shared" si="346"/>
        <v>5.5555555555555554</v>
      </c>
      <c r="AB3153" s="17">
        <f t="shared" si="347"/>
        <v>11.658097686375321</v>
      </c>
      <c r="AC3153" s="17" t="s">
        <v>17654</v>
      </c>
    </row>
    <row r="3154" spans="1:29" x14ac:dyDescent="0.25">
      <c r="A3154" t="s">
        <v>3339</v>
      </c>
      <c r="B3154" s="151" t="s">
        <v>11968</v>
      </c>
      <c r="C3154" t="s">
        <v>1940</v>
      </c>
      <c r="D3154" s="1">
        <v>45178</v>
      </c>
      <c r="E3154">
        <f t="shared" si="342"/>
        <v>18</v>
      </c>
      <c r="F3154" t="s">
        <v>6</v>
      </c>
      <c r="G3154">
        <v>600</v>
      </c>
      <c r="H3154">
        <f t="shared" si="341"/>
        <v>60</v>
      </c>
      <c r="I3154" t="s">
        <v>7</v>
      </c>
      <c r="J3154" t="s">
        <v>8</v>
      </c>
      <c r="K3154" t="s">
        <v>8</v>
      </c>
      <c r="L3154" t="s">
        <v>8</v>
      </c>
      <c r="M3154" t="s">
        <v>6</v>
      </c>
      <c r="N3154" t="str">
        <f t="shared" si="343"/>
        <v>M</v>
      </c>
      <c r="O3154" t="s">
        <v>9823</v>
      </c>
      <c r="P3154" t="s">
        <v>9824</v>
      </c>
      <c r="Q3154" t="s">
        <v>918</v>
      </c>
      <c r="R3154">
        <v>3</v>
      </c>
      <c r="S3154">
        <f t="shared" si="344"/>
        <v>2020</v>
      </c>
      <c r="T3154" t="s">
        <v>12</v>
      </c>
      <c r="U3154">
        <v>1</v>
      </c>
      <c r="V3154" t="s">
        <v>3346</v>
      </c>
      <c r="W3154">
        <f>VLOOKUP(Q3154,'PBT Tag Rates'!$B$5:$E$44,4,FALSE)</f>
        <v>0.98961045999999997</v>
      </c>
      <c r="X3154">
        <v>1</v>
      </c>
      <c r="Y3154" s="14">
        <f>IFERROR(LOOKUP(H3154,{30,43,48,53,58,63,68,73,78,83,88,93,97},{42,47,52,57,62,67,72,77,82,87,92,99,100}),999)</f>
        <v>62</v>
      </c>
      <c r="Z3154" s="17">
        <f t="shared" si="345"/>
        <v>5.5555555555555554</v>
      </c>
      <c r="AA3154" s="17">
        <f t="shared" si="346"/>
        <v>5.5555555555555554</v>
      </c>
      <c r="AB3154" s="17">
        <f t="shared" si="347"/>
        <v>11.658097686375321</v>
      </c>
      <c r="AC3154" s="17" t="s">
        <v>17654</v>
      </c>
    </row>
    <row r="3155" spans="1:29" x14ac:dyDescent="0.25">
      <c r="A3155" t="s">
        <v>3339</v>
      </c>
      <c r="B3155" s="151" t="s">
        <v>11969</v>
      </c>
      <c r="C3155" t="s">
        <v>1941</v>
      </c>
      <c r="D3155" s="1">
        <v>45178</v>
      </c>
      <c r="E3155">
        <f t="shared" si="342"/>
        <v>18</v>
      </c>
      <c r="F3155" t="s">
        <v>14</v>
      </c>
      <c r="G3155">
        <v>810</v>
      </c>
      <c r="H3155">
        <f t="shared" si="341"/>
        <v>81</v>
      </c>
      <c r="I3155" t="s">
        <v>7</v>
      </c>
      <c r="J3155" t="s">
        <v>8</v>
      </c>
      <c r="K3155" t="s">
        <v>11970</v>
      </c>
      <c r="L3155" t="s">
        <v>8</v>
      </c>
      <c r="M3155" t="s">
        <v>14</v>
      </c>
      <c r="N3155" t="str">
        <f t="shared" si="343"/>
        <v>F</v>
      </c>
      <c r="O3155" t="s">
        <v>814</v>
      </c>
      <c r="P3155" t="s">
        <v>815</v>
      </c>
      <c r="Q3155" t="s">
        <v>221</v>
      </c>
      <c r="R3155">
        <v>4</v>
      </c>
      <c r="S3155">
        <f t="shared" si="344"/>
        <v>2019</v>
      </c>
      <c r="T3155" t="s">
        <v>12</v>
      </c>
      <c r="U3155">
        <v>1</v>
      </c>
      <c r="V3155" t="s">
        <v>3363</v>
      </c>
      <c r="W3155">
        <f>VLOOKUP(Q3155,'PBT Tag Rates'!$B$5:$E$44,4,FALSE)</f>
        <v>0.95971980899999998</v>
      </c>
      <c r="X3155">
        <v>1</v>
      </c>
      <c r="Y3155" s="14">
        <f>IFERROR(LOOKUP(H3155,{30,43,48,53,58,63,68,73,78,83,88,93,97},{42,47,52,57,62,67,72,77,82,87,92,99,100}),999)</f>
        <v>82</v>
      </c>
      <c r="Z3155" s="17">
        <f t="shared" si="345"/>
        <v>5.5555555555555554</v>
      </c>
      <c r="AA3155" s="17">
        <f t="shared" si="346"/>
        <v>5.5555555555555554</v>
      </c>
      <c r="AB3155" s="17">
        <f t="shared" si="347"/>
        <v>11.658097686375321</v>
      </c>
      <c r="AC3155" s="17" t="s">
        <v>17654</v>
      </c>
    </row>
    <row r="3156" spans="1:29" x14ac:dyDescent="0.25">
      <c r="A3156" t="s">
        <v>3339</v>
      </c>
      <c r="B3156" s="151" t="s">
        <v>11971</v>
      </c>
      <c r="C3156" t="s">
        <v>1942</v>
      </c>
      <c r="D3156" s="1">
        <v>45178</v>
      </c>
      <c r="E3156">
        <f t="shared" si="342"/>
        <v>18</v>
      </c>
      <c r="F3156" t="s">
        <v>14</v>
      </c>
      <c r="G3156">
        <v>770</v>
      </c>
      <c r="H3156">
        <f t="shared" si="341"/>
        <v>77</v>
      </c>
      <c r="I3156" t="s">
        <v>9</v>
      </c>
      <c r="J3156">
        <v>1</v>
      </c>
      <c r="K3156" t="s">
        <v>8</v>
      </c>
      <c r="L3156" t="s">
        <v>8</v>
      </c>
      <c r="M3156" t="s">
        <v>14</v>
      </c>
      <c r="N3156" t="str">
        <f t="shared" si="343"/>
        <v>F</v>
      </c>
      <c r="O3156" t="s">
        <v>892</v>
      </c>
      <c r="P3156" t="s">
        <v>893</v>
      </c>
      <c r="Q3156" t="s">
        <v>221</v>
      </c>
      <c r="R3156">
        <v>4</v>
      </c>
      <c r="S3156">
        <f t="shared" si="344"/>
        <v>2019</v>
      </c>
      <c r="T3156" t="s">
        <v>12</v>
      </c>
      <c r="U3156">
        <v>1</v>
      </c>
      <c r="V3156" t="s">
        <v>3363</v>
      </c>
      <c r="W3156">
        <f>VLOOKUP(Q3156,'PBT Tag Rates'!$B$5:$E$44,4,FALSE)</f>
        <v>0.95971980899999998</v>
      </c>
      <c r="X3156">
        <v>1</v>
      </c>
      <c r="Y3156" s="14">
        <f>IFERROR(LOOKUP(H3156,{30,43,48,53,58,63,68,73,78,83,88,93,97},{42,47,52,57,62,67,72,77,82,87,92,99,100}),999)</f>
        <v>77</v>
      </c>
      <c r="Z3156" s="17">
        <f t="shared" si="345"/>
        <v>5.5555555555555554</v>
      </c>
      <c r="AA3156" s="17">
        <f t="shared" si="346"/>
        <v>5.5555555555555554</v>
      </c>
      <c r="AB3156" s="17">
        <f t="shared" si="347"/>
        <v>11.658097686375321</v>
      </c>
      <c r="AC3156" s="17" t="s">
        <v>17654</v>
      </c>
    </row>
    <row r="3157" spans="1:29" x14ac:dyDescent="0.25">
      <c r="A3157" t="s">
        <v>3339</v>
      </c>
      <c r="B3157" s="151" t="s">
        <v>11972</v>
      </c>
      <c r="C3157" t="s">
        <v>1944</v>
      </c>
      <c r="D3157" s="1">
        <v>45178</v>
      </c>
      <c r="E3157">
        <f t="shared" si="342"/>
        <v>18</v>
      </c>
      <c r="F3157" t="s">
        <v>14</v>
      </c>
      <c r="G3157">
        <v>690</v>
      </c>
      <c r="H3157">
        <f t="shared" si="341"/>
        <v>69</v>
      </c>
      <c r="I3157" t="s">
        <v>9</v>
      </c>
      <c r="J3157">
        <v>1</v>
      </c>
      <c r="K3157" t="s">
        <v>8</v>
      </c>
      <c r="L3157" t="s">
        <v>8</v>
      </c>
      <c r="M3157" t="s">
        <v>14</v>
      </c>
      <c r="N3157" t="str">
        <f t="shared" si="343"/>
        <v>F</v>
      </c>
      <c r="O3157" t="s">
        <v>1308</v>
      </c>
      <c r="P3157" t="s">
        <v>10597</v>
      </c>
      <c r="Q3157" t="s">
        <v>281</v>
      </c>
      <c r="R3157">
        <v>4</v>
      </c>
      <c r="S3157">
        <f t="shared" si="344"/>
        <v>2019</v>
      </c>
      <c r="T3157" t="s">
        <v>12</v>
      </c>
      <c r="U3157">
        <v>0.999999999999999</v>
      </c>
      <c r="V3157" t="s">
        <v>3170</v>
      </c>
      <c r="W3157">
        <f>VLOOKUP(Q3157,'PBT Tag Rates'!$B$5:$E$44,4,FALSE)</f>
        <v>0.99705232300000002</v>
      </c>
      <c r="X3157">
        <v>1</v>
      </c>
      <c r="Y3157" s="14">
        <f>IFERROR(LOOKUP(H3157,{30,43,48,53,58,63,68,73,78,83,88,93,97},{42,47,52,57,62,67,72,77,82,87,92,99,100}),999)</f>
        <v>72</v>
      </c>
      <c r="Z3157" s="17">
        <f t="shared" si="345"/>
        <v>5.5555555555555554</v>
      </c>
      <c r="AA3157" s="17">
        <f t="shared" si="346"/>
        <v>5.5555555555555554</v>
      </c>
      <c r="AB3157" s="17">
        <f t="shared" si="347"/>
        <v>11.658097686375321</v>
      </c>
      <c r="AC3157" s="17" t="s">
        <v>17654</v>
      </c>
    </row>
    <row r="3158" spans="1:29" x14ac:dyDescent="0.25">
      <c r="A3158" t="s">
        <v>3339</v>
      </c>
      <c r="B3158" s="151" t="s">
        <v>11973</v>
      </c>
      <c r="C3158" t="s">
        <v>1947</v>
      </c>
      <c r="D3158" s="1">
        <v>45178</v>
      </c>
      <c r="E3158">
        <f t="shared" si="342"/>
        <v>18</v>
      </c>
      <c r="F3158" t="s">
        <v>14</v>
      </c>
      <c r="G3158">
        <v>750</v>
      </c>
      <c r="H3158">
        <f t="shared" ref="H3158:H3221" si="348">G3158/10</f>
        <v>75</v>
      </c>
      <c r="I3158" t="s">
        <v>7</v>
      </c>
      <c r="J3158" t="s">
        <v>8</v>
      </c>
      <c r="K3158" t="s">
        <v>8</v>
      </c>
      <c r="L3158" t="s">
        <v>8</v>
      </c>
      <c r="M3158" t="s">
        <v>14</v>
      </c>
      <c r="N3158" t="str">
        <f t="shared" si="343"/>
        <v>F</v>
      </c>
      <c r="O3158" t="s">
        <v>11974</v>
      </c>
      <c r="P3158" t="s">
        <v>11975</v>
      </c>
      <c r="Q3158" t="s">
        <v>1575</v>
      </c>
      <c r="R3158">
        <v>4</v>
      </c>
      <c r="S3158">
        <f t="shared" si="344"/>
        <v>2019</v>
      </c>
      <c r="T3158" t="s">
        <v>12</v>
      </c>
      <c r="U3158">
        <v>0.999999999999997</v>
      </c>
      <c r="V3158" t="s">
        <v>9534</v>
      </c>
      <c r="W3158">
        <f>VLOOKUP(Q3158,'PBT Tag Rates'!$B$5:$E$44,4,FALSE)</f>
        <v>0.96016800000000002</v>
      </c>
      <c r="X3158">
        <v>1</v>
      </c>
      <c r="Y3158" s="14">
        <f>IFERROR(LOOKUP(H3158,{30,43,48,53,58,63,68,73,78,83,88,93,97},{42,47,52,57,62,67,72,77,82,87,92,99,100}),999)</f>
        <v>77</v>
      </c>
      <c r="Z3158" s="17">
        <f t="shared" si="345"/>
        <v>5.5555555555555554</v>
      </c>
      <c r="AA3158" s="17">
        <f t="shared" si="346"/>
        <v>5.5555555555555554</v>
      </c>
      <c r="AB3158" s="17">
        <f t="shared" si="347"/>
        <v>11.658097686375321</v>
      </c>
      <c r="AC3158" s="17" t="s">
        <v>17655</v>
      </c>
    </row>
    <row r="3159" spans="1:29" x14ac:dyDescent="0.25">
      <c r="A3159" t="s">
        <v>3339</v>
      </c>
      <c r="B3159" s="151" t="s">
        <v>11976</v>
      </c>
      <c r="C3159" t="s">
        <v>1948</v>
      </c>
      <c r="D3159" s="1">
        <v>45178</v>
      </c>
      <c r="E3159">
        <f t="shared" ref="E3159:E3222" si="349">IF(D3159&lt;=$D$3,70,18)</f>
        <v>18</v>
      </c>
      <c r="F3159" t="s">
        <v>6</v>
      </c>
      <c r="G3159">
        <v>660</v>
      </c>
      <c r="H3159">
        <f t="shared" si="348"/>
        <v>66</v>
      </c>
      <c r="I3159" t="s">
        <v>7</v>
      </c>
      <c r="J3159" t="s">
        <v>8</v>
      </c>
      <c r="K3159" t="s">
        <v>8</v>
      </c>
      <c r="L3159" t="s">
        <v>8</v>
      </c>
      <c r="M3159" t="s">
        <v>6</v>
      </c>
      <c r="N3159" t="str">
        <f t="shared" ref="N3159:N3222" si="350">IF(M3159="U",F3159,M3159)</f>
        <v>M</v>
      </c>
      <c r="O3159" t="s">
        <v>11851</v>
      </c>
      <c r="P3159" t="s">
        <v>11852</v>
      </c>
      <c r="Q3159" t="s">
        <v>918</v>
      </c>
      <c r="R3159">
        <v>3</v>
      </c>
      <c r="S3159">
        <f t="shared" ref="S3159:S3222" si="351">IFERROR($S$3-R3159,"U")</f>
        <v>2020</v>
      </c>
      <c r="T3159" t="s">
        <v>12</v>
      </c>
      <c r="U3159">
        <v>1</v>
      </c>
      <c r="V3159" t="s">
        <v>3346</v>
      </c>
      <c r="W3159">
        <f>VLOOKUP(Q3159,'PBT Tag Rates'!$B$5:$E$44,4,FALSE)</f>
        <v>0.98961045999999997</v>
      </c>
      <c r="X3159">
        <v>1</v>
      </c>
      <c r="Y3159" s="14">
        <f>IFERROR(LOOKUP(H3159,{30,43,48,53,58,63,68,73,78,83,88,93,97},{42,47,52,57,62,67,72,77,82,87,92,99,100}),999)</f>
        <v>67</v>
      </c>
      <c r="Z3159" s="17">
        <f t="shared" ref="Z3159:Z3222" si="352">IF(D3159&lt;$D$3,X3159/$Z$3,X3159/$Z$4)</f>
        <v>5.5555555555555554</v>
      </c>
      <c r="AA3159" s="17">
        <f t="shared" ref="AA3159:AA3221" si="353">Z3159*(1+$AA$4)</f>
        <v>5.5555555555555554</v>
      </c>
      <c r="AB3159" s="17">
        <f t="shared" ref="AB3159:AB3221" si="354">IF(D3159&lt;$D$3,AA3159/$AB$3,AA3159/$AB$4)</f>
        <v>11.658097686375321</v>
      </c>
      <c r="AC3159" s="17" t="s">
        <v>17654</v>
      </c>
    </row>
    <row r="3160" spans="1:29" x14ac:dyDescent="0.25">
      <c r="A3160" t="s">
        <v>3339</v>
      </c>
      <c r="B3160" s="151" t="s">
        <v>11977</v>
      </c>
      <c r="C3160" t="s">
        <v>11978</v>
      </c>
      <c r="D3160" s="1">
        <v>45178</v>
      </c>
      <c r="E3160">
        <f t="shared" si="349"/>
        <v>18</v>
      </c>
      <c r="F3160" t="s">
        <v>6</v>
      </c>
      <c r="G3160">
        <v>800</v>
      </c>
      <c r="H3160">
        <f t="shared" si="348"/>
        <v>80</v>
      </c>
      <c r="I3160" t="s">
        <v>7</v>
      </c>
      <c r="J3160" t="s">
        <v>8</v>
      </c>
      <c r="K3160" t="s">
        <v>11979</v>
      </c>
      <c r="L3160" t="s">
        <v>8</v>
      </c>
      <c r="M3160" t="s">
        <v>6</v>
      </c>
      <c r="N3160" t="str">
        <f t="shared" si="350"/>
        <v>M</v>
      </c>
      <c r="O3160" t="s">
        <v>2165</v>
      </c>
      <c r="P3160" t="s">
        <v>3743</v>
      </c>
      <c r="Q3160" t="s">
        <v>221</v>
      </c>
      <c r="R3160">
        <v>4</v>
      </c>
      <c r="S3160">
        <f t="shared" si="351"/>
        <v>2019</v>
      </c>
      <c r="T3160" t="s">
        <v>12</v>
      </c>
      <c r="U3160">
        <v>1</v>
      </c>
      <c r="V3160" t="s">
        <v>3346</v>
      </c>
      <c r="W3160">
        <f>VLOOKUP(Q3160,'PBT Tag Rates'!$B$5:$E$44,4,FALSE)</f>
        <v>0.95971980899999998</v>
      </c>
      <c r="X3160">
        <v>1</v>
      </c>
      <c r="Y3160" s="14">
        <f>IFERROR(LOOKUP(H3160,{30,43,48,53,58,63,68,73,78,83,88,93,97},{42,47,52,57,62,67,72,77,82,87,92,99,100}),999)</f>
        <v>82</v>
      </c>
      <c r="Z3160" s="17">
        <f t="shared" si="352"/>
        <v>5.5555555555555554</v>
      </c>
      <c r="AA3160" s="17">
        <f t="shared" si="353"/>
        <v>5.5555555555555554</v>
      </c>
      <c r="AB3160" s="17">
        <f t="shared" si="354"/>
        <v>11.658097686375321</v>
      </c>
      <c r="AC3160" s="17" t="s">
        <v>17654</v>
      </c>
    </row>
    <row r="3161" spans="1:29" x14ac:dyDescent="0.25">
      <c r="A3161" t="s">
        <v>3339</v>
      </c>
      <c r="B3161" s="151" t="s">
        <v>11980</v>
      </c>
      <c r="C3161" t="s">
        <v>1949</v>
      </c>
      <c r="D3161" s="1">
        <v>45178</v>
      </c>
      <c r="E3161">
        <f t="shared" si="349"/>
        <v>18</v>
      </c>
      <c r="F3161" t="s">
        <v>14</v>
      </c>
      <c r="G3161">
        <v>730</v>
      </c>
      <c r="H3161">
        <f t="shared" si="348"/>
        <v>73</v>
      </c>
      <c r="I3161" t="s">
        <v>9</v>
      </c>
      <c r="J3161">
        <v>1</v>
      </c>
      <c r="K3161" t="s">
        <v>8</v>
      </c>
      <c r="L3161" t="s">
        <v>8</v>
      </c>
      <c r="M3161" t="s">
        <v>14</v>
      </c>
      <c r="N3161" t="str">
        <f t="shared" si="350"/>
        <v>F</v>
      </c>
      <c r="O3161" t="s">
        <v>4453</v>
      </c>
      <c r="P3161" t="s">
        <v>11981</v>
      </c>
      <c r="Q3161" t="s">
        <v>221</v>
      </c>
      <c r="R3161">
        <v>4</v>
      </c>
      <c r="S3161">
        <f t="shared" si="351"/>
        <v>2019</v>
      </c>
      <c r="T3161" t="s">
        <v>12</v>
      </c>
      <c r="U3161">
        <v>1</v>
      </c>
      <c r="V3161" t="s">
        <v>3357</v>
      </c>
      <c r="W3161">
        <f>VLOOKUP(Q3161,'PBT Tag Rates'!$B$5:$E$44,4,FALSE)</f>
        <v>0.95971980899999998</v>
      </c>
      <c r="X3161">
        <v>1</v>
      </c>
      <c r="Y3161" s="14">
        <f>IFERROR(LOOKUP(H3161,{30,43,48,53,58,63,68,73,78,83,88,93,97},{42,47,52,57,62,67,72,77,82,87,92,99,100}),999)</f>
        <v>77</v>
      </c>
      <c r="Z3161" s="17">
        <f t="shared" si="352"/>
        <v>5.5555555555555554</v>
      </c>
      <c r="AA3161" s="17">
        <f t="shared" si="353"/>
        <v>5.5555555555555554</v>
      </c>
      <c r="AB3161" s="17">
        <f t="shared" si="354"/>
        <v>11.658097686375321</v>
      </c>
      <c r="AC3161" s="17" t="s">
        <v>17654</v>
      </c>
    </row>
    <row r="3162" spans="1:29" x14ac:dyDescent="0.25">
      <c r="A3162" t="s">
        <v>3339</v>
      </c>
      <c r="B3162" s="151" t="s">
        <v>11982</v>
      </c>
      <c r="C3162" t="s">
        <v>1951</v>
      </c>
      <c r="D3162" s="1">
        <v>45178</v>
      </c>
      <c r="E3162">
        <f t="shared" si="349"/>
        <v>18</v>
      </c>
      <c r="F3162" t="s">
        <v>6</v>
      </c>
      <c r="G3162">
        <v>640</v>
      </c>
      <c r="H3162">
        <f t="shared" si="348"/>
        <v>64</v>
      </c>
      <c r="I3162" t="s">
        <v>9</v>
      </c>
      <c r="J3162">
        <v>1</v>
      </c>
      <c r="K3162" t="s">
        <v>8</v>
      </c>
      <c r="L3162" t="s">
        <v>8</v>
      </c>
      <c r="M3162" t="s">
        <v>14</v>
      </c>
      <c r="N3162" t="str">
        <f t="shared" si="350"/>
        <v>F</v>
      </c>
      <c r="O3162" t="s">
        <v>2612</v>
      </c>
      <c r="P3162" t="s">
        <v>2613</v>
      </c>
      <c r="Q3162" t="s">
        <v>918</v>
      </c>
      <c r="R3162">
        <v>3</v>
      </c>
      <c r="S3162">
        <f t="shared" si="351"/>
        <v>2020</v>
      </c>
      <c r="T3162" t="s">
        <v>12</v>
      </c>
      <c r="U3162">
        <v>0.999999999999999</v>
      </c>
      <c r="V3162" t="s">
        <v>3363</v>
      </c>
      <c r="W3162">
        <f>VLOOKUP(Q3162,'PBT Tag Rates'!$B$5:$E$44,4,FALSE)</f>
        <v>0.98961045999999997</v>
      </c>
      <c r="X3162">
        <v>1</v>
      </c>
      <c r="Y3162" s="14">
        <f>IFERROR(LOOKUP(H3162,{30,43,48,53,58,63,68,73,78,83,88,93,97},{42,47,52,57,62,67,72,77,82,87,92,99,100}),999)</f>
        <v>67</v>
      </c>
      <c r="Z3162" s="17">
        <f t="shared" si="352"/>
        <v>5.5555555555555554</v>
      </c>
      <c r="AA3162" s="17">
        <f t="shared" si="353"/>
        <v>5.5555555555555554</v>
      </c>
      <c r="AB3162" s="17">
        <f t="shared" si="354"/>
        <v>11.658097686375321</v>
      </c>
      <c r="AC3162" s="17" t="s">
        <v>17654</v>
      </c>
    </row>
    <row r="3163" spans="1:29" x14ac:dyDescent="0.25">
      <c r="A3163" t="s">
        <v>3339</v>
      </c>
      <c r="B3163" s="151" t="s">
        <v>11983</v>
      </c>
      <c r="C3163" t="s">
        <v>1952</v>
      </c>
      <c r="D3163" s="1">
        <v>45178</v>
      </c>
      <c r="E3163">
        <f t="shared" si="349"/>
        <v>18</v>
      </c>
      <c r="F3163" t="s">
        <v>6</v>
      </c>
      <c r="G3163">
        <v>760</v>
      </c>
      <c r="H3163">
        <f t="shared" si="348"/>
        <v>76</v>
      </c>
      <c r="I3163" t="s">
        <v>7</v>
      </c>
      <c r="J3163" t="s">
        <v>8</v>
      </c>
      <c r="K3163" t="s">
        <v>8</v>
      </c>
      <c r="L3163" t="s">
        <v>8</v>
      </c>
      <c r="M3163" t="s">
        <v>14</v>
      </c>
      <c r="N3163" t="str">
        <f t="shared" si="350"/>
        <v>F</v>
      </c>
      <c r="O3163" t="s">
        <v>2721</v>
      </c>
      <c r="P3163" t="s">
        <v>11550</v>
      </c>
      <c r="Q3163" t="s">
        <v>221</v>
      </c>
      <c r="R3163">
        <v>4</v>
      </c>
      <c r="S3163">
        <f t="shared" si="351"/>
        <v>2019</v>
      </c>
      <c r="T3163" t="s">
        <v>12</v>
      </c>
      <c r="U3163">
        <v>1</v>
      </c>
      <c r="V3163" t="s">
        <v>3346</v>
      </c>
      <c r="W3163">
        <f>VLOOKUP(Q3163,'PBT Tag Rates'!$B$5:$E$44,4,FALSE)</f>
        <v>0.95971980899999998</v>
      </c>
      <c r="X3163">
        <v>1</v>
      </c>
      <c r="Y3163" s="14">
        <f>IFERROR(LOOKUP(H3163,{30,43,48,53,58,63,68,73,78,83,88,93,97},{42,47,52,57,62,67,72,77,82,87,92,99,100}),999)</f>
        <v>77</v>
      </c>
      <c r="Z3163" s="17">
        <f t="shared" si="352"/>
        <v>5.5555555555555554</v>
      </c>
      <c r="AA3163" s="17">
        <f t="shared" si="353"/>
        <v>5.5555555555555554</v>
      </c>
      <c r="AB3163" s="17">
        <f t="shared" si="354"/>
        <v>11.658097686375321</v>
      </c>
      <c r="AC3163" s="17" t="s">
        <v>17654</v>
      </c>
    </row>
    <row r="3164" spans="1:29" x14ac:dyDescent="0.25">
      <c r="A3164" t="s">
        <v>3339</v>
      </c>
      <c r="B3164" s="151" t="s">
        <v>11984</v>
      </c>
      <c r="C3164" t="s">
        <v>11985</v>
      </c>
      <c r="D3164" s="1">
        <v>45178</v>
      </c>
      <c r="E3164">
        <f t="shared" si="349"/>
        <v>18</v>
      </c>
      <c r="F3164" t="s">
        <v>14</v>
      </c>
      <c r="G3164">
        <v>800</v>
      </c>
      <c r="H3164">
        <f t="shared" si="348"/>
        <v>80</v>
      </c>
      <c r="I3164" t="s">
        <v>9</v>
      </c>
      <c r="J3164">
        <v>1</v>
      </c>
      <c r="K3164" t="s">
        <v>11986</v>
      </c>
      <c r="L3164" t="s">
        <v>8</v>
      </c>
      <c r="M3164" t="s">
        <v>14</v>
      </c>
      <c r="N3164" t="str">
        <f t="shared" si="350"/>
        <v>F</v>
      </c>
      <c r="O3164" t="s">
        <v>2000</v>
      </c>
      <c r="P3164" t="s">
        <v>2478</v>
      </c>
      <c r="Q3164" t="s">
        <v>221</v>
      </c>
      <c r="R3164">
        <v>4</v>
      </c>
      <c r="S3164">
        <f t="shared" si="351"/>
        <v>2019</v>
      </c>
      <c r="T3164" t="s">
        <v>12</v>
      </c>
      <c r="U3164">
        <v>1</v>
      </c>
      <c r="V3164" t="s">
        <v>3346</v>
      </c>
      <c r="W3164">
        <f>VLOOKUP(Q3164,'PBT Tag Rates'!$B$5:$E$44,4,FALSE)</f>
        <v>0.95971980899999998</v>
      </c>
      <c r="X3164">
        <v>1</v>
      </c>
      <c r="Y3164" s="14">
        <f>IFERROR(LOOKUP(H3164,{30,43,48,53,58,63,68,73,78,83,88,93,97},{42,47,52,57,62,67,72,77,82,87,92,99,100}),999)</f>
        <v>82</v>
      </c>
      <c r="Z3164" s="17">
        <f t="shared" si="352"/>
        <v>5.5555555555555554</v>
      </c>
      <c r="AA3164" s="17">
        <f t="shared" si="353"/>
        <v>5.5555555555555554</v>
      </c>
      <c r="AB3164" s="17">
        <f t="shared" si="354"/>
        <v>11.658097686375321</v>
      </c>
      <c r="AC3164" s="17" t="s">
        <v>17654</v>
      </c>
    </row>
    <row r="3165" spans="1:29" x14ac:dyDescent="0.25">
      <c r="A3165" t="s">
        <v>3339</v>
      </c>
      <c r="B3165" s="151" t="s">
        <v>11987</v>
      </c>
      <c r="C3165" t="s">
        <v>1953</v>
      </c>
      <c r="D3165" s="1">
        <v>45178</v>
      </c>
      <c r="E3165">
        <f t="shared" si="349"/>
        <v>18</v>
      </c>
      <c r="F3165" t="s">
        <v>6</v>
      </c>
      <c r="G3165">
        <v>690</v>
      </c>
      <c r="H3165">
        <f t="shared" si="348"/>
        <v>69</v>
      </c>
      <c r="I3165" t="s">
        <v>7</v>
      </c>
      <c r="J3165" t="s">
        <v>8</v>
      </c>
      <c r="K3165" t="s">
        <v>8</v>
      </c>
      <c r="L3165" t="s">
        <v>8</v>
      </c>
      <c r="M3165" t="s">
        <v>6</v>
      </c>
      <c r="N3165" t="str">
        <f t="shared" si="350"/>
        <v>M</v>
      </c>
      <c r="O3165" t="s">
        <v>1866</v>
      </c>
      <c r="P3165" t="s">
        <v>2576</v>
      </c>
      <c r="Q3165" t="s">
        <v>221</v>
      </c>
      <c r="R3165">
        <v>4</v>
      </c>
      <c r="S3165">
        <f t="shared" si="351"/>
        <v>2019</v>
      </c>
      <c r="T3165" t="s">
        <v>12</v>
      </c>
      <c r="U3165">
        <v>1</v>
      </c>
      <c r="V3165" t="s">
        <v>3386</v>
      </c>
      <c r="W3165">
        <f>VLOOKUP(Q3165,'PBT Tag Rates'!$B$5:$E$44,4,FALSE)</f>
        <v>0.95971980899999998</v>
      </c>
      <c r="X3165">
        <v>1</v>
      </c>
      <c r="Y3165" s="14">
        <f>IFERROR(LOOKUP(H3165,{30,43,48,53,58,63,68,73,78,83,88,93,97},{42,47,52,57,62,67,72,77,82,87,92,99,100}),999)</f>
        <v>72</v>
      </c>
      <c r="Z3165" s="17">
        <f t="shared" si="352"/>
        <v>5.5555555555555554</v>
      </c>
      <c r="AA3165" s="17">
        <f t="shared" si="353"/>
        <v>5.5555555555555554</v>
      </c>
      <c r="AB3165" s="17">
        <f t="shared" si="354"/>
        <v>11.658097686375321</v>
      </c>
      <c r="AC3165" s="17" t="s">
        <v>17654</v>
      </c>
    </row>
    <row r="3166" spans="1:29" x14ac:dyDescent="0.25">
      <c r="A3166" t="s">
        <v>3339</v>
      </c>
      <c r="B3166" s="151" t="s">
        <v>11988</v>
      </c>
      <c r="C3166" t="s">
        <v>1955</v>
      </c>
      <c r="D3166" s="1">
        <v>45178</v>
      </c>
      <c r="E3166">
        <f t="shared" si="349"/>
        <v>18</v>
      </c>
      <c r="F3166" t="s">
        <v>6</v>
      </c>
      <c r="G3166">
        <v>660</v>
      </c>
      <c r="H3166">
        <f t="shared" si="348"/>
        <v>66</v>
      </c>
      <c r="I3166" t="s">
        <v>9</v>
      </c>
      <c r="J3166">
        <v>1</v>
      </c>
      <c r="K3166" t="s">
        <v>8</v>
      </c>
      <c r="L3166" t="s">
        <v>8</v>
      </c>
      <c r="M3166" t="s">
        <v>6</v>
      </c>
      <c r="N3166" t="str">
        <f t="shared" si="350"/>
        <v>M</v>
      </c>
      <c r="O3166" t="s">
        <v>9012</v>
      </c>
      <c r="P3166" t="s">
        <v>11989</v>
      </c>
      <c r="Q3166" t="s">
        <v>221</v>
      </c>
      <c r="R3166">
        <v>4</v>
      </c>
      <c r="S3166">
        <f t="shared" si="351"/>
        <v>2019</v>
      </c>
      <c r="T3166" t="s">
        <v>12</v>
      </c>
      <c r="U3166">
        <v>1</v>
      </c>
      <c r="V3166" t="s">
        <v>3951</v>
      </c>
      <c r="W3166">
        <f>VLOOKUP(Q3166,'PBT Tag Rates'!$B$5:$E$44,4,FALSE)</f>
        <v>0.95971980899999998</v>
      </c>
      <c r="X3166">
        <v>1</v>
      </c>
      <c r="Y3166" s="14">
        <f>IFERROR(LOOKUP(H3166,{30,43,48,53,58,63,68,73,78,83,88,93,97},{42,47,52,57,62,67,72,77,82,87,92,99,100}),999)</f>
        <v>67</v>
      </c>
      <c r="Z3166" s="17">
        <f t="shared" si="352"/>
        <v>5.5555555555555554</v>
      </c>
      <c r="AA3166" s="17">
        <f t="shared" si="353"/>
        <v>5.5555555555555554</v>
      </c>
      <c r="AB3166" s="17">
        <f t="shared" si="354"/>
        <v>11.658097686375321</v>
      </c>
      <c r="AC3166" s="17" t="s">
        <v>17655</v>
      </c>
    </row>
    <row r="3167" spans="1:29" x14ac:dyDescent="0.25">
      <c r="A3167" t="s">
        <v>3339</v>
      </c>
      <c r="B3167" s="151" t="s">
        <v>11990</v>
      </c>
      <c r="C3167" t="s">
        <v>1956</v>
      </c>
      <c r="D3167" s="1">
        <v>45178</v>
      </c>
      <c r="E3167">
        <f t="shared" si="349"/>
        <v>18</v>
      </c>
      <c r="F3167" t="s">
        <v>14</v>
      </c>
      <c r="G3167">
        <v>650</v>
      </c>
      <c r="H3167">
        <f t="shared" si="348"/>
        <v>65</v>
      </c>
      <c r="I3167" t="s">
        <v>9</v>
      </c>
      <c r="J3167">
        <v>1</v>
      </c>
      <c r="K3167" t="s">
        <v>8</v>
      </c>
      <c r="L3167" t="s">
        <v>8</v>
      </c>
      <c r="M3167" t="s">
        <v>6</v>
      </c>
      <c r="N3167" t="str">
        <f t="shared" si="350"/>
        <v>M</v>
      </c>
      <c r="O3167" t="s">
        <v>2609</v>
      </c>
      <c r="P3167" t="s">
        <v>11991</v>
      </c>
      <c r="Q3167" t="s">
        <v>221</v>
      </c>
      <c r="R3167">
        <v>4</v>
      </c>
      <c r="S3167">
        <f t="shared" si="351"/>
        <v>2019</v>
      </c>
      <c r="T3167" t="s">
        <v>12</v>
      </c>
      <c r="U3167">
        <v>0.999999999999998</v>
      </c>
      <c r="V3167" t="s">
        <v>3876</v>
      </c>
      <c r="W3167">
        <f>VLOOKUP(Q3167,'PBT Tag Rates'!$B$5:$E$44,4,FALSE)</f>
        <v>0.95971980899999998</v>
      </c>
      <c r="X3167">
        <v>1</v>
      </c>
      <c r="Y3167" s="14">
        <f>IFERROR(LOOKUP(H3167,{30,43,48,53,58,63,68,73,78,83,88,93,97},{42,47,52,57,62,67,72,77,82,87,92,99,100}),999)</f>
        <v>67</v>
      </c>
      <c r="Z3167" s="17">
        <f t="shared" si="352"/>
        <v>5.5555555555555554</v>
      </c>
      <c r="AA3167" s="17">
        <f t="shared" si="353"/>
        <v>5.5555555555555554</v>
      </c>
      <c r="AB3167" s="17">
        <f t="shared" si="354"/>
        <v>11.658097686375321</v>
      </c>
      <c r="AC3167" s="17" t="s">
        <v>17654</v>
      </c>
    </row>
    <row r="3168" spans="1:29" x14ac:dyDescent="0.25">
      <c r="A3168" t="s">
        <v>3339</v>
      </c>
      <c r="B3168" s="151" t="s">
        <v>11992</v>
      </c>
      <c r="C3168" t="s">
        <v>1957</v>
      </c>
      <c r="D3168" s="1">
        <v>45178</v>
      </c>
      <c r="E3168">
        <f t="shared" si="349"/>
        <v>18</v>
      </c>
      <c r="F3168" t="s">
        <v>6</v>
      </c>
      <c r="G3168">
        <v>600</v>
      </c>
      <c r="H3168">
        <f t="shared" si="348"/>
        <v>60</v>
      </c>
      <c r="I3168" t="s">
        <v>9</v>
      </c>
      <c r="J3168" t="s">
        <v>8</v>
      </c>
      <c r="K3168" t="s">
        <v>8</v>
      </c>
      <c r="L3168" t="s">
        <v>8</v>
      </c>
      <c r="M3168" t="s">
        <v>6</v>
      </c>
      <c r="N3168" t="str">
        <f t="shared" si="350"/>
        <v>M</v>
      </c>
      <c r="O3168" t="s">
        <v>11993</v>
      </c>
      <c r="P3168" t="s">
        <v>11994</v>
      </c>
      <c r="Q3168" t="s">
        <v>11995</v>
      </c>
      <c r="R3168">
        <v>3</v>
      </c>
      <c r="S3168">
        <f t="shared" si="351"/>
        <v>2020</v>
      </c>
      <c r="T3168" t="s">
        <v>12</v>
      </c>
      <c r="U3168">
        <v>1</v>
      </c>
      <c r="V3168" t="s">
        <v>10019</v>
      </c>
      <c r="W3168">
        <f>VLOOKUP(Q3168,'PBT Tag Rates'!$B$5:$E$44,4,FALSE)</f>
        <v>0.89080000000000004</v>
      </c>
      <c r="X3168">
        <v>1</v>
      </c>
      <c r="Y3168" s="14">
        <f>IFERROR(LOOKUP(H3168,{30,43,48,53,58,63,68,73,78,83,88,93,97},{42,47,52,57,62,67,72,77,82,87,92,99,100}),999)</f>
        <v>62</v>
      </c>
      <c r="Z3168" s="17">
        <f t="shared" si="352"/>
        <v>5.5555555555555554</v>
      </c>
      <c r="AA3168" s="17">
        <f t="shared" si="353"/>
        <v>5.5555555555555554</v>
      </c>
      <c r="AB3168" s="17">
        <f t="shared" si="354"/>
        <v>11.658097686375321</v>
      </c>
      <c r="AC3168" s="17" t="s">
        <v>17655</v>
      </c>
    </row>
    <row r="3169" spans="1:29" x14ac:dyDescent="0.25">
      <c r="A3169" t="s">
        <v>3339</v>
      </c>
      <c r="B3169" s="151" t="s">
        <v>11996</v>
      </c>
      <c r="C3169" t="s">
        <v>1958</v>
      </c>
      <c r="D3169" s="1">
        <v>45178</v>
      </c>
      <c r="E3169">
        <f t="shared" si="349"/>
        <v>18</v>
      </c>
      <c r="F3169" t="s">
        <v>14</v>
      </c>
      <c r="G3169">
        <v>730</v>
      </c>
      <c r="H3169">
        <f t="shared" si="348"/>
        <v>73</v>
      </c>
      <c r="I3169" t="s">
        <v>9</v>
      </c>
      <c r="J3169" t="s">
        <v>8</v>
      </c>
      <c r="K3169" t="s">
        <v>8</v>
      </c>
      <c r="L3169" t="s">
        <v>8</v>
      </c>
      <c r="M3169" t="s">
        <v>14</v>
      </c>
      <c r="N3169" t="str">
        <f t="shared" si="350"/>
        <v>F</v>
      </c>
      <c r="O3169" t="s">
        <v>2623</v>
      </c>
      <c r="P3169" t="s">
        <v>2624</v>
      </c>
      <c r="Q3169" t="s">
        <v>221</v>
      </c>
      <c r="R3169">
        <v>4</v>
      </c>
      <c r="S3169">
        <f t="shared" si="351"/>
        <v>2019</v>
      </c>
      <c r="T3169" t="s">
        <v>12</v>
      </c>
      <c r="U3169">
        <v>1</v>
      </c>
      <c r="V3169" t="s">
        <v>3386</v>
      </c>
      <c r="W3169">
        <f>VLOOKUP(Q3169,'PBT Tag Rates'!$B$5:$E$44,4,FALSE)</f>
        <v>0.95971980899999998</v>
      </c>
      <c r="X3169">
        <v>1</v>
      </c>
      <c r="Y3169" s="14">
        <f>IFERROR(LOOKUP(H3169,{30,43,48,53,58,63,68,73,78,83,88,93,97},{42,47,52,57,62,67,72,77,82,87,92,99,100}),999)</f>
        <v>77</v>
      </c>
      <c r="Z3169" s="17">
        <f t="shared" si="352"/>
        <v>5.5555555555555554</v>
      </c>
      <c r="AA3169" s="17">
        <f t="shared" si="353"/>
        <v>5.5555555555555554</v>
      </c>
      <c r="AB3169" s="17">
        <f t="shared" si="354"/>
        <v>11.658097686375321</v>
      </c>
      <c r="AC3169" s="17" t="s">
        <v>17654</v>
      </c>
    </row>
    <row r="3170" spans="1:29" x14ac:dyDescent="0.25">
      <c r="A3170" t="s">
        <v>3339</v>
      </c>
      <c r="B3170" s="151" t="s">
        <v>11997</v>
      </c>
      <c r="C3170" t="s">
        <v>11998</v>
      </c>
      <c r="D3170" s="1">
        <v>45178</v>
      </c>
      <c r="E3170">
        <f t="shared" si="349"/>
        <v>18</v>
      </c>
      <c r="F3170" t="s">
        <v>6</v>
      </c>
      <c r="G3170">
        <v>800</v>
      </c>
      <c r="H3170">
        <f t="shared" si="348"/>
        <v>80</v>
      </c>
      <c r="I3170" t="s">
        <v>7</v>
      </c>
      <c r="J3170" t="s">
        <v>8</v>
      </c>
      <c r="K3170" t="s">
        <v>11999</v>
      </c>
      <c r="L3170" t="s">
        <v>8</v>
      </c>
      <c r="M3170" t="s">
        <v>6</v>
      </c>
      <c r="N3170" t="str">
        <f t="shared" si="350"/>
        <v>M</v>
      </c>
      <c r="O3170" t="s">
        <v>2743</v>
      </c>
      <c r="P3170" t="s">
        <v>3408</v>
      </c>
      <c r="Q3170" t="s">
        <v>281</v>
      </c>
      <c r="R3170">
        <v>4</v>
      </c>
      <c r="S3170">
        <f t="shared" si="351"/>
        <v>2019</v>
      </c>
      <c r="T3170" t="s">
        <v>12</v>
      </c>
      <c r="U3170">
        <v>0.999999999999999</v>
      </c>
      <c r="V3170" t="s">
        <v>3079</v>
      </c>
      <c r="W3170">
        <f>VLOOKUP(Q3170,'PBT Tag Rates'!$B$5:$E$44,4,FALSE)</f>
        <v>0.99705232300000002</v>
      </c>
      <c r="X3170">
        <v>1</v>
      </c>
      <c r="Y3170" s="14">
        <f>IFERROR(LOOKUP(H3170,{30,43,48,53,58,63,68,73,78,83,88,93,97},{42,47,52,57,62,67,72,77,82,87,92,99,100}),999)</f>
        <v>82</v>
      </c>
      <c r="Z3170" s="17">
        <f t="shared" si="352"/>
        <v>5.5555555555555554</v>
      </c>
      <c r="AA3170" s="17">
        <f t="shared" si="353"/>
        <v>5.5555555555555554</v>
      </c>
      <c r="AB3170" s="17">
        <f t="shared" si="354"/>
        <v>11.658097686375321</v>
      </c>
      <c r="AC3170" s="17" t="s">
        <v>17654</v>
      </c>
    </row>
    <row r="3171" spans="1:29" x14ac:dyDescent="0.25">
      <c r="A3171" t="s">
        <v>3339</v>
      </c>
      <c r="B3171" s="151" t="s">
        <v>12000</v>
      </c>
      <c r="C3171" t="s">
        <v>1959</v>
      </c>
      <c r="D3171" s="1">
        <v>45178</v>
      </c>
      <c r="E3171">
        <f t="shared" si="349"/>
        <v>18</v>
      </c>
      <c r="F3171" t="s">
        <v>6</v>
      </c>
      <c r="G3171">
        <v>630</v>
      </c>
      <c r="H3171">
        <f t="shared" si="348"/>
        <v>63</v>
      </c>
      <c r="I3171" t="s">
        <v>7</v>
      </c>
      <c r="J3171" t="s">
        <v>8</v>
      </c>
      <c r="K3171" t="s">
        <v>8</v>
      </c>
      <c r="L3171" t="s">
        <v>8</v>
      </c>
      <c r="M3171" t="s">
        <v>6</v>
      </c>
      <c r="N3171" t="str">
        <f t="shared" si="350"/>
        <v>M</v>
      </c>
      <c r="O3171" t="s">
        <v>12001</v>
      </c>
      <c r="P3171" t="s">
        <v>12002</v>
      </c>
      <c r="Q3171" t="s">
        <v>918</v>
      </c>
      <c r="R3171">
        <v>3</v>
      </c>
      <c r="S3171">
        <f t="shared" si="351"/>
        <v>2020</v>
      </c>
      <c r="T3171" t="s">
        <v>12</v>
      </c>
      <c r="U3171">
        <v>0.999999999999999</v>
      </c>
      <c r="V3171" t="s">
        <v>3363</v>
      </c>
      <c r="W3171">
        <f>VLOOKUP(Q3171,'PBT Tag Rates'!$B$5:$E$44,4,FALSE)</f>
        <v>0.98961045999999997</v>
      </c>
      <c r="X3171">
        <v>1</v>
      </c>
      <c r="Y3171" s="14">
        <f>IFERROR(LOOKUP(H3171,{30,43,48,53,58,63,68,73,78,83,88,93,97},{42,47,52,57,62,67,72,77,82,87,92,99,100}),999)</f>
        <v>67</v>
      </c>
      <c r="Z3171" s="17">
        <f t="shared" si="352"/>
        <v>5.5555555555555554</v>
      </c>
      <c r="AA3171" s="17">
        <f t="shared" si="353"/>
        <v>5.5555555555555554</v>
      </c>
      <c r="AB3171" s="17">
        <f t="shared" si="354"/>
        <v>11.658097686375321</v>
      </c>
      <c r="AC3171" s="17" t="s">
        <v>17654</v>
      </c>
    </row>
    <row r="3172" spans="1:29" x14ac:dyDescent="0.25">
      <c r="A3172" t="s">
        <v>3339</v>
      </c>
      <c r="B3172" s="151" t="s">
        <v>12003</v>
      </c>
      <c r="C3172" t="s">
        <v>1962</v>
      </c>
      <c r="D3172" s="1">
        <v>45178</v>
      </c>
      <c r="E3172">
        <f t="shared" si="349"/>
        <v>18</v>
      </c>
      <c r="F3172" t="s">
        <v>6</v>
      </c>
      <c r="G3172">
        <v>690</v>
      </c>
      <c r="H3172">
        <f t="shared" si="348"/>
        <v>69</v>
      </c>
      <c r="I3172" t="s">
        <v>7</v>
      </c>
      <c r="J3172" t="s">
        <v>8</v>
      </c>
      <c r="K3172" t="s">
        <v>8</v>
      </c>
      <c r="L3172" t="s">
        <v>8</v>
      </c>
      <c r="M3172" t="s">
        <v>6</v>
      </c>
      <c r="N3172" t="str">
        <f t="shared" si="350"/>
        <v>M</v>
      </c>
      <c r="O3172" t="s">
        <v>8</v>
      </c>
      <c r="P3172" t="s">
        <v>8</v>
      </c>
      <c r="Q3172" t="s">
        <v>11</v>
      </c>
      <c r="R3172" t="s">
        <v>8</v>
      </c>
      <c r="S3172" t="str">
        <f t="shared" si="351"/>
        <v>U</v>
      </c>
      <c r="T3172" t="s">
        <v>12</v>
      </c>
      <c r="U3172">
        <v>1</v>
      </c>
      <c r="V3172" t="s">
        <v>11</v>
      </c>
      <c r="W3172" t="e">
        <f>VLOOKUP(Q3172,'PBT Tag Rates'!$B$5:$E$44,4,FALSE)</f>
        <v>#N/A</v>
      </c>
      <c r="X3172">
        <v>1</v>
      </c>
      <c r="Y3172" s="14">
        <f>IFERROR(LOOKUP(H3172,{30,43,48,53,58,63,68,73,78,83,88,93,97},{42,47,52,57,62,67,72,77,82,87,92,99,100}),999)</f>
        <v>72</v>
      </c>
      <c r="Z3172" s="17">
        <f t="shared" si="352"/>
        <v>5.5555555555555554</v>
      </c>
      <c r="AA3172" s="17">
        <f t="shared" si="353"/>
        <v>5.5555555555555554</v>
      </c>
      <c r="AB3172" s="17">
        <f t="shared" si="354"/>
        <v>11.658097686375321</v>
      </c>
      <c r="AC3172" s="17" t="s">
        <v>17654</v>
      </c>
    </row>
    <row r="3173" spans="1:29" x14ac:dyDescent="0.25">
      <c r="A3173" t="s">
        <v>3339</v>
      </c>
      <c r="B3173" s="151" t="s">
        <v>12004</v>
      </c>
      <c r="C3173" t="s">
        <v>1963</v>
      </c>
      <c r="D3173" s="1">
        <v>45178</v>
      </c>
      <c r="E3173">
        <f t="shared" si="349"/>
        <v>18</v>
      </c>
      <c r="F3173" t="s">
        <v>14</v>
      </c>
      <c r="G3173">
        <v>720</v>
      </c>
      <c r="H3173">
        <f t="shared" si="348"/>
        <v>72</v>
      </c>
      <c r="I3173" t="s">
        <v>9</v>
      </c>
      <c r="J3173">
        <v>1</v>
      </c>
      <c r="K3173" t="s">
        <v>8</v>
      </c>
      <c r="L3173" t="s">
        <v>8</v>
      </c>
      <c r="M3173" t="s">
        <v>14</v>
      </c>
      <c r="N3173" t="str">
        <f t="shared" si="350"/>
        <v>F</v>
      </c>
      <c r="O3173" t="s">
        <v>1640</v>
      </c>
      <c r="P3173" t="s">
        <v>1646</v>
      </c>
      <c r="Q3173" t="s">
        <v>221</v>
      </c>
      <c r="R3173">
        <v>4</v>
      </c>
      <c r="S3173">
        <f t="shared" si="351"/>
        <v>2019</v>
      </c>
      <c r="T3173" t="s">
        <v>12</v>
      </c>
      <c r="U3173">
        <v>0.999999999999999</v>
      </c>
      <c r="V3173" t="s">
        <v>3357</v>
      </c>
      <c r="W3173">
        <f>VLOOKUP(Q3173,'PBT Tag Rates'!$B$5:$E$44,4,FALSE)</f>
        <v>0.95971980899999998</v>
      </c>
      <c r="X3173">
        <v>1</v>
      </c>
      <c r="Y3173" s="14">
        <f>IFERROR(LOOKUP(H3173,{30,43,48,53,58,63,68,73,78,83,88,93,97},{42,47,52,57,62,67,72,77,82,87,92,99,100}),999)</f>
        <v>72</v>
      </c>
      <c r="Z3173" s="17">
        <f t="shared" si="352"/>
        <v>5.5555555555555554</v>
      </c>
      <c r="AA3173" s="17">
        <f t="shared" si="353"/>
        <v>5.5555555555555554</v>
      </c>
      <c r="AB3173" s="17">
        <f t="shared" si="354"/>
        <v>11.658097686375321</v>
      </c>
      <c r="AC3173" s="17" t="s">
        <v>17654</v>
      </c>
    </row>
    <row r="3174" spans="1:29" x14ac:dyDescent="0.25">
      <c r="A3174" t="s">
        <v>3339</v>
      </c>
      <c r="B3174" s="151" t="s">
        <v>12005</v>
      </c>
      <c r="C3174" t="s">
        <v>12006</v>
      </c>
      <c r="D3174" s="1">
        <v>45178</v>
      </c>
      <c r="E3174">
        <f t="shared" si="349"/>
        <v>18</v>
      </c>
      <c r="F3174" t="s">
        <v>14</v>
      </c>
      <c r="G3174">
        <v>840</v>
      </c>
      <c r="H3174">
        <f t="shared" si="348"/>
        <v>84</v>
      </c>
      <c r="I3174" t="s">
        <v>7</v>
      </c>
      <c r="J3174" t="s">
        <v>8</v>
      </c>
      <c r="K3174" t="s">
        <v>12007</v>
      </c>
      <c r="L3174" t="s">
        <v>8</v>
      </c>
      <c r="M3174" t="s">
        <v>14</v>
      </c>
      <c r="N3174" t="str">
        <f t="shared" si="350"/>
        <v>F</v>
      </c>
      <c r="O3174" t="s">
        <v>1741</v>
      </c>
      <c r="P3174" t="s">
        <v>1742</v>
      </c>
      <c r="Q3174" t="s">
        <v>221</v>
      </c>
      <c r="R3174">
        <v>4</v>
      </c>
      <c r="S3174">
        <f t="shared" si="351"/>
        <v>2019</v>
      </c>
      <c r="T3174" t="s">
        <v>12</v>
      </c>
      <c r="U3174">
        <v>0.999999999999998</v>
      </c>
      <c r="V3174" t="s">
        <v>3386</v>
      </c>
      <c r="W3174">
        <f>VLOOKUP(Q3174,'PBT Tag Rates'!$B$5:$E$44,4,FALSE)</f>
        <v>0.95971980899999998</v>
      </c>
      <c r="X3174">
        <v>1</v>
      </c>
      <c r="Y3174" s="14">
        <f>IFERROR(LOOKUP(H3174,{30,43,48,53,58,63,68,73,78,83,88,93,97},{42,47,52,57,62,67,72,77,82,87,92,99,100}),999)</f>
        <v>87</v>
      </c>
      <c r="Z3174" s="17">
        <f t="shared" si="352"/>
        <v>5.5555555555555554</v>
      </c>
      <c r="AA3174" s="17">
        <f t="shared" si="353"/>
        <v>5.5555555555555554</v>
      </c>
      <c r="AB3174" s="17">
        <f t="shared" si="354"/>
        <v>11.658097686375321</v>
      </c>
      <c r="AC3174" s="17" t="s">
        <v>17654</v>
      </c>
    </row>
    <row r="3175" spans="1:29" x14ac:dyDescent="0.25">
      <c r="A3175" t="s">
        <v>3339</v>
      </c>
      <c r="B3175" s="151" t="s">
        <v>12008</v>
      </c>
      <c r="C3175" t="s">
        <v>1964</v>
      </c>
      <c r="D3175" s="1">
        <v>45178</v>
      </c>
      <c r="E3175">
        <f t="shared" si="349"/>
        <v>18</v>
      </c>
      <c r="F3175" t="s">
        <v>14</v>
      </c>
      <c r="G3175">
        <v>760</v>
      </c>
      <c r="H3175">
        <f t="shared" si="348"/>
        <v>76</v>
      </c>
      <c r="I3175" t="s">
        <v>7</v>
      </c>
      <c r="J3175" t="s">
        <v>8</v>
      </c>
      <c r="K3175" t="s">
        <v>8</v>
      </c>
      <c r="L3175" t="s">
        <v>8</v>
      </c>
      <c r="M3175" t="s">
        <v>14</v>
      </c>
      <c r="N3175" t="str">
        <f t="shared" si="350"/>
        <v>F</v>
      </c>
      <c r="O3175" t="s">
        <v>665</v>
      </c>
      <c r="P3175" t="s">
        <v>2360</v>
      </c>
      <c r="Q3175" t="s">
        <v>221</v>
      </c>
      <c r="R3175">
        <v>4</v>
      </c>
      <c r="S3175">
        <f t="shared" si="351"/>
        <v>2019</v>
      </c>
      <c r="T3175" t="s">
        <v>12</v>
      </c>
      <c r="U3175">
        <v>1</v>
      </c>
      <c r="V3175" t="s">
        <v>3346</v>
      </c>
      <c r="W3175">
        <f>VLOOKUP(Q3175,'PBT Tag Rates'!$B$5:$E$44,4,FALSE)</f>
        <v>0.95971980899999998</v>
      </c>
      <c r="X3175">
        <v>1</v>
      </c>
      <c r="Y3175" s="14">
        <f>IFERROR(LOOKUP(H3175,{30,43,48,53,58,63,68,73,78,83,88,93,97},{42,47,52,57,62,67,72,77,82,87,92,99,100}),999)</f>
        <v>77</v>
      </c>
      <c r="Z3175" s="17">
        <f t="shared" si="352"/>
        <v>5.5555555555555554</v>
      </c>
      <c r="AA3175" s="17">
        <f t="shared" si="353"/>
        <v>5.5555555555555554</v>
      </c>
      <c r="AB3175" s="17">
        <f t="shared" si="354"/>
        <v>11.658097686375321</v>
      </c>
      <c r="AC3175" s="17" t="s">
        <v>17654</v>
      </c>
    </row>
    <row r="3176" spans="1:29" x14ac:dyDescent="0.25">
      <c r="A3176" t="s">
        <v>3339</v>
      </c>
      <c r="B3176" s="151" t="s">
        <v>12009</v>
      </c>
      <c r="C3176" t="s">
        <v>1967</v>
      </c>
      <c r="D3176" s="1">
        <v>45178</v>
      </c>
      <c r="E3176">
        <f t="shared" si="349"/>
        <v>18</v>
      </c>
      <c r="F3176" t="s">
        <v>6</v>
      </c>
      <c r="G3176">
        <v>370</v>
      </c>
      <c r="H3176">
        <f t="shared" si="348"/>
        <v>37</v>
      </c>
      <c r="I3176" t="s">
        <v>7</v>
      </c>
      <c r="J3176" t="s">
        <v>8</v>
      </c>
      <c r="K3176" t="s">
        <v>8</v>
      </c>
      <c r="L3176" t="s">
        <v>8</v>
      </c>
      <c r="M3176" t="s">
        <v>6</v>
      </c>
      <c r="N3176" t="str">
        <f t="shared" si="350"/>
        <v>M</v>
      </c>
      <c r="O3176" t="s">
        <v>8</v>
      </c>
      <c r="P3176" t="s">
        <v>8</v>
      </c>
      <c r="Q3176" t="s">
        <v>11</v>
      </c>
      <c r="R3176" t="s">
        <v>8</v>
      </c>
      <c r="S3176" t="str">
        <f t="shared" si="351"/>
        <v>U</v>
      </c>
      <c r="T3176" t="s">
        <v>12</v>
      </c>
      <c r="U3176">
        <v>0.999999999999998</v>
      </c>
      <c r="V3176" t="s">
        <v>11</v>
      </c>
      <c r="W3176" t="e">
        <f>VLOOKUP(Q3176,'PBT Tag Rates'!$B$5:$E$44,4,FALSE)</f>
        <v>#N/A</v>
      </c>
      <c r="X3176">
        <v>1</v>
      </c>
      <c r="Y3176" s="14">
        <f>IFERROR(LOOKUP(H3176,{30,43,48,53,58,63,68,73,78,83,88,93,97},{42,47,52,57,62,67,72,77,82,87,92,99,100}),999)</f>
        <v>42</v>
      </c>
      <c r="Z3176" s="17">
        <f t="shared" si="352"/>
        <v>5.5555555555555554</v>
      </c>
      <c r="AA3176" s="17">
        <f t="shared" si="353"/>
        <v>5.5555555555555554</v>
      </c>
      <c r="AB3176" s="17">
        <f t="shared" si="354"/>
        <v>11.658097686375321</v>
      </c>
      <c r="AC3176" s="17" t="s">
        <v>17654</v>
      </c>
    </row>
    <row r="3177" spans="1:29" x14ac:dyDescent="0.25">
      <c r="A3177" t="s">
        <v>3339</v>
      </c>
      <c r="B3177" s="151" t="s">
        <v>12010</v>
      </c>
      <c r="C3177" t="s">
        <v>1968</v>
      </c>
      <c r="D3177" s="1">
        <v>45178</v>
      </c>
      <c r="E3177">
        <f t="shared" si="349"/>
        <v>18</v>
      </c>
      <c r="F3177" t="s">
        <v>14</v>
      </c>
      <c r="G3177">
        <v>800</v>
      </c>
      <c r="H3177">
        <f t="shared" si="348"/>
        <v>80</v>
      </c>
      <c r="I3177" t="s">
        <v>9</v>
      </c>
      <c r="J3177">
        <v>1</v>
      </c>
      <c r="K3177" t="s">
        <v>12011</v>
      </c>
      <c r="L3177" t="s">
        <v>8</v>
      </c>
      <c r="M3177" t="s">
        <v>6</v>
      </c>
      <c r="N3177" t="str">
        <f t="shared" si="350"/>
        <v>M</v>
      </c>
      <c r="O3177" t="s">
        <v>10551</v>
      </c>
      <c r="P3177" t="s">
        <v>10552</v>
      </c>
      <c r="Q3177" t="s">
        <v>221</v>
      </c>
      <c r="R3177">
        <v>4</v>
      </c>
      <c r="S3177">
        <f t="shared" si="351"/>
        <v>2019</v>
      </c>
      <c r="T3177" t="s">
        <v>12</v>
      </c>
      <c r="U3177">
        <v>1</v>
      </c>
      <c r="V3177" t="s">
        <v>3168</v>
      </c>
      <c r="W3177">
        <f>VLOOKUP(Q3177,'PBT Tag Rates'!$B$5:$E$44,4,FALSE)</f>
        <v>0.95971980899999998</v>
      </c>
      <c r="X3177">
        <v>1</v>
      </c>
      <c r="Y3177" s="14">
        <f>IFERROR(LOOKUP(H3177,{30,43,48,53,58,63,68,73,78,83,88,93,97},{42,47,52,57,62,67,72,77,82,87,92,99,100}),999)</f>
        <v>82</v>
      </c>
      <c r="Z3177" s="17">
        <f t="shared" si="352"/>
        <v>5.5555555555555554</v>
      </c>
      <c r="AA3177" s="17">
        <f t="shared" si="353"/>
        <v>5.5555555555555554</v>
      </c>
      <c r="AB3177" s="17">
        <f t="shared" si="354"/>
        <v>11.658097686375321</v>
      </c>
      <c r="AC3177" s="17" t="s">
        <v>17654</v>
      </c>
    </row>
    <row r="3178" spans="1:29" x14ac:dyDescent="0.25">
      <c r="A3178" t="s">
        <v>3339</v>
      </c>
      <c r="B3178" s="151" t="s">
        <v>12012</v>
      </c>
      <c r="C3178" t="s">
        <v>12013</v>
      </c>
      <c r="D3178" s="1">
        <v>45178</v>
      </c>
      <c r="E3178">
        <f t="shared" si="349"/>
        <v>18</v>
      </c>
      <c r="F3178" t="s">
        <v>14</v>
      </c>
      <c r="G3178">
        <v>800</v>
      </c>
      <c r="H3178">
        <f t="shared" si="348"/>
        <v>80</v>
      </c>
      <c r="I3178" t="s">
        <v>7</v>
      </c>
      <c r="J3178" t="s">
        <v>8</v>
      </c>
      <c r="K3178" t="s">
        <v>12014</v>
      </c>
      <c r="L3178" t="s">
        <v>8</v>
      </c>
      <c r="M3178" t="s">
        <v>14</v>
      </c>
      <c r="N3178" t="str">
        <f t="shared" si="350"/>
        <v>F</v>
      </c>
      <c r="O3178" t="s">
        <v>2682</v>
      </c>
      <c r="P3178" t="s">
        <v>10482</v>
      </c>
      <c r="Q3178" t="s">
        <v>221</v>
      </c>
      <c r="R3178">
        <v>4</v>
      </c>
      <c r="S3178">
        <f t="shared" si="351"/>
        <v>2019</v>
      </c>
      <c r="T3178" t="s">
        <v>12</v>
      </c>
      <c r="U3178">
        <v>1</v>
      </c>
      <c r="V3178" t="s">
        <v>3386</v>
      </c>
      <c r="W3178">
        <f>VLOOKUP(Q3178,'PBT Tag Rates'!$B$5:$E$44,4,FALSE)</f>
        <v>0.95971980899999998</v>
      </c>
      <c r="X3178">
        <v>1</v>
      </c>
      <c r="Y3178" s="14">
        <f>IFERROR(LOOKUP(H3178,{30,43,48,53,58,63,68,73,78,83,88,93,97},{42,47,52,57,62,67,72,77,82,87,92,99,100}),999)</f>
        <v>82</v>
      </c>
      <c r="Z3178" s="17">
        <f t="shared" si="352"/>
        <v>5.5555555555555554</v>
      </c>
      <c r="AA3178" s="17">
        <f t="shared" si="353"/>
        <v>5.5555555555555554</v>
      </c>
      <c r="AB3178" s="17">
        <f t="shared" si="354"/>
        <v>11.658097686375321</v>
      </c>
      <c r="AC3178" s="17" t="s">
        <v>17654</v>
      </c>
    </row>
    <row r="3179" spans="1:29" x14ac:dyDescent="0.25">
      <c r="A3179" t="s">
        <v>3339</v>
      </c>
      <c r="B3179" s="151" t="s">
        <v>12015</v>
      </c>
      <c r="C3179" t="s">
        <v>1969</v>
      </c>
      <c r="D3179" s="1">
        <v>45178</v>
      </c>
      <c r="E3179">
        <f t="shared" si="349"/>
        <v>18</v>
      </c>
      <c r="F3179" t="s">
        <v>14</v>
      </c>
      <c r="G3179">
        <v>700</v>
      </c>
      <c r="H3179">
        <f t="shared" si="348"/>
        <v>70</v>
      </c>
      <c r="I3179" t="s">
        <v>9</v>
      </c>
      <c r="J3179">
        <v>1</v>
      </c>
      <c r="K3179" t="s">
        <v>8</v>
      </c>
      <c r="L3179" t="s">
        <v>8</v>
      </c>
      <c r="M3179" t="s">
        <v>14</v>
      </c>
      <c r="N3179" t="str">
        <f t="shared" si="350"/>
        <v>F</v>
      </c>
      <c r="O3179" t="s">
        <v>1133</v>
      </c>
      <c r="P3179" t="s">
        <v>1176</v>
      </c>
      <c r="Q3179" t="s">
        <v>221</v>
      </c>
      <c r="R3179">
        <v>4</v>
      </c>
      <c r="S3179">
        <f t="shared" si="351"/>
        <v>2019</v>
      </c>
      <c r="T3179" t="s">
        <v>12</v>
      </c>
      <c r="U3179">
        <v>0.999999999999998</v>
      </c>
      <c r="V3179" t="s">
        <v>3346</v>
      </c>
      <c r="W3179">
        <f>VLOOKUP(Q3179,'PBT Tag Rates'!$B$5:$E$44,4,FALSE)</f>
        <v>0.95971980899999998</v>
      </c>
      <c r="X3179">
        <v>1</v>
      </c>
      <c r="Y3179" s="14">
        <f>IFERROR(LOOKUP(H3179,{30,43,48,53,58,63,68,73,78,83,88,93,97},{42,47,52,57,62,67,72,77,82,87,92,99,100}),999)</f>
        <v>72</v>
      </c>
      <c r="Z3179" s="17">
        <f t="shared" si="352"/>
        <v>5.5555555555555554</v>
      </c>
      <c r="AA3179" s="17">
        <f t="shared" si="353"/>
        <v>5.5555555555555554</v>
      </c>
      <c r="AB3179" s="17">
        <f t="shared" si="354"/>
        <v>11.658097686375321</v>
      </c>
      <c r="AC3179" s="17" t="s">
        <v>17654</v>
      </c>
    </row>
    <row r="3180" spans="1:29" x14ac:dyDescent="0.25">
      <c r="A3180" t="s">
        <v>3339</v>
      </c>
      <c r="B3180" s="151" t="s">
        <v>12016</v>
      </c>
      <c r="C3180" t="s">
        <v>1970</v>
      </c>
      <c r="D3180" s="1">
        <v>45178</v>
      </c>
      <c r="E3180">
        <f t="shared" si="349"/>
        <v>18</v>
      </c>
      <c r="F3180" t="s">
        <v>6</v>
      </c>
      <c r="G3180">
        <v>700</v>
      </c>
      <c r="H3180">
        <f t="shared" si="348"/>
        <v>70</v>
      </c>
      <c r="I3180" t="s">
        <v>7</v>
      </c>
      <c r="J3180" t="s">
        <v>8</v>
      </c>
      <c r="K3180" t="s">
        <v>8</v>
      </c>
      <c r="L3180" t="s">
        <v>8</v>
      </c>
      <c r="M3180" t="s">
        <v>6</v>
      </c>
      <c r="N3180" t="str">
        <f t="shared" si="350"/>
        <v>M</v>
      </c>
      <c r="O3180" t="s">
        <v>2041</v>
      </c>
      <c r="P3180" t="s">
        <v>2638</v>
      </c>
      <c r="Q3180" t="s">
        <v>221</v>
      </c>
      <c r="R3180">
        <v>4</v>
      </c>
      <c r="S3180">
        <f t="shared" si="351"/>
        <v>2019</v>
      </c>
      <c r="T3180" t="s">
        <v>12</v>
      </c>
      <c r="U3180">
        <v>0.999999999999998</v>
      </c>
      <c r="V3180" t="s">
        <v>3346</v>
      </c>
      <c r="W3180">
        <f>VLOOKUP(Q3180,'PBT Tag Rates'!$B$5:$E$44,4,FALSE)</f>
        <v>0.95971980899999998</v>
      </c>
      <c r="X3180">
        <v>1</v>
      </c>
      <c r="Y3180" s="14">
        <f>IFERROR(LOOKUP(H3180,{30,43,48,53,58,63,68,73,78,83,88,93,97},{42,47,52,57,62,67,72,77,82,87,92,99,100}),999)</f>
        <v>72</v>
      </c>
      <c r="Z3180" s="17">
        <f t="shared" si="352"/>
        <v>5.5555555555555554</v>
      </c>
      <c r="AA3180" s="17">
        <f t="shared" si="353"/>
        <v>5.5555555555555554</v>
      </c>
      <c r="AB3180" s="17">
        <f t="shared" si="354"/>
        <v>11.658097686375321</v>
      </c>
      <c r="AC3180" s="17" t="s">
        <v>17654</v>
      </c>
    </row>
    <row r="3181" spans="1:29" x14ac:dyDescent="0.25">
      <c r="A3181" t="s">
        <v>3339</v>
      </c>
      <c r="B3181" s="151" t="s">
        <v>12017</v>
      </c>
      <c r="C3181" t="s">
        <v>1971</v>
      </c>
      <c r="D3181" s="1">
        <v>45178</v>
      </c>
      <c r="E3181">
        <f t="shared" si="349"/>
        <v>18</v>
      </c>
      <c r="F3181" t="s">
        <v>14</v>
      </c>
      <c r="G3181">
        <v>650</v>
      </c>
      <c r="H3181">
        <f t="shared" si="348"/>
        <v>65</v>
      </c>
      <c r="I3181" t="s">
        <v>7</v>
      </c>
      <c r="J3181" t="s">
        <v>8</v>
      </c>
      <c r="K3181" t="s">
        <v>8</v>
      </c>
      <c r="L3181" t="s">
        <v>8</v>
      </c>
      <c r="M3181" t="s">
        <v>6</v>
      </c>
      <c r="N3181" t="str">
        <f t="shared" si="350"/>
        <v>M</v>
      </c>
      <c r="O3181" t="s">
        <v>628</v>
      </c>
      <c r="P3181" t="s">
        <v>629</v>
      </c>
      <c r="Q3181" t="s">
        <v>221</v>
      </c>
      <c r="R3181">
        <v>4</v>
      </c>
      <c r="S3181">
        <f t="shared" si="351"/>
        <v>2019</v>
      </c>
      <c r="T3181" t="s">
        <v>12</v>
      </c>
      <c r="U3181">
        <v>1</v>
      </c>
      <c r="V3181" t="s">
        <v>3386</v>
      </c>
      <c r="W3181">
        <f>VLOOKUP(Q3181,'PBT Tag Rates'!$B$5:$E$44,4,FALSE)</f>
        <v>0.95971980899999998</v>
      </c>
      <c r="X3181">
        <v>1</v>
      </c>
      <c r="Y3181" s="14">
        <f>IFERROR(LOOKUP(H3181,{30,43,48,53,58,63,68,73,78,83,88,93,97},{42,47,52,57,62,67,72,77,82,87,92,99,100}),999)</f>
        <v>67</v>
      </c>
      <c r="Z3181" s="17">
        <f t="shared" si="352"/>
        <v>5.5555555555555554</v>
      </c>
      <c r="AA3181" s="17">
        <f t="shared" si="353"/>
        <v>5.5555555555555554</v>
      </c>
      <c r="AB3181" s="17">
        <f t="shared" si="354"/>
        <v>11.658097686375321</v>
      </c>
      <c r="AC3181" s="17" t="s">
        <v>17654</v>
      </c>
    </row>
    <row r="3182" spans="1:29" x14ac:dyDescent="0.25">
      <c r="A3182" t="s">
        <v>3339</v>
      </c>
      <c r="B3182" s="151" t="s">
        <v>12018</v>
      </c>
      <c r="C3182" t="s">
        <v>1972</v>
      </c>
      <c r="D3182" s="1">
        <v>45178</v>
      </c>
      <c r="E3182">
        <f t="shared" si="349"/>
        <v>18</v>
      </c>
      <c r="F3182" t="s">
        <v>14</v>
      </c>
      <c r="G3182">
        <v>800</v>
      </c>
      <c r="H3182">
        <f t="shared" si="348"/>
        <v>80</v>
      </c>
      <c r="I3182" t="s">
        <v>9</v>
      </c>
      <c r="J3182">
        <v>1</v>
      </c>
      <c r="K3182" t="s">
        <v>8</v>
      </c>
      <c r="L3182" t="s">
        <v>8</v>
      </c>
      <c r="M3182" t="s">
        <v>14</v>
      </c>
      <c r="N3182" t="str">
        <f t="shared" si="350"/>
        <v>F</v>
      </c>
      <c r="O3182" t="s">
        <v>1154</v>
      </c>
      <c r="P3182" t="s">
        <v>1391</v>
      </c>
      <c r="Q3182" t="s">
        <v>221</v>
      </c>
      <c r="R3182">
        <v>4</v>
      </c>
      <c r="S3182">
        <f t="shared" si="351"/>
        <v>2019</v>
      </c>
      <c r="T3182" t="s">
        <v>12</v>
      </c>
      <c r="U3182">
        <v>0.999999999999998</v>
      </c>
      <c r="V3182" t="s">
        <v>3396</v>
      </c>
      <c r="W3182">
        <f>VLOOKUP(Q3182,'PBT Tag Rates'!$B$5:$E$44,4,FALSE)</f>
        <v>0.95971980899999998</v>
      </c>
      <c r="X3182">
        <v>1</v>
      </c>
      <c r="Y3182" s="14">
        <f>IFERROR(LOOKUP(H3182,{30,43,48,53,58,63,68,73,78,83,88,93,97},{42,47,52,57,62,67,72,77,82,87,92,99,100}),999)</f>
        <v>82</v>
      </c>
      <c r="Z3182" s="17">
        <f t="shared" si="352"/>
        <v>5.5555555555555554</v>
      </c>
      <c r="AA3182" s="17">
        <f t="shared" si="353"/>
        <v>5.5555555555555554</v>
      </c>
      <c r="AB3182" s="17">
        <f t="shared" si="354"/>
        <v>11.658097686375321</v>
      </c>
      <c r="AC3182" s="17" t="s">
        <v>17655</v>
      </c>
    </row>
    <row r="3183" spans="1:29" x14ac:dyDescent="0.25">
      <c r="A3183" t="s">
        <v>3339</v>
      </c>
      <c r="B3183" s="151" t="s">
        <v>12019</v>
      </c>
      <c r="C3183" t="s">
        <v>1973</v>
      </c>
      <c r="D3183" s="1">
        <v>45178</v>
      </c>
      <c r="E3183">
        <f t="shared" si="349"/>
        <v>18</v>
      </c>
      <c r="F3183" t="s">
        <v>14</v>
      </c>
      <c r="G3183">
        <v>710</v>
      </c>
      <c r="H3183">
        <f t="shared" si="348"/>
        <v>71</v>
      </c>
      <c r="I3183" t="s">
        <v>7</v>
      </c>
      <c r="J3183" t="s">
        <v>8</v>
      </c>
      <c r="K3183" t="s">
        <v>8</v>
      </c>
      <c r="L3183" t="s">
        <v>8</v>
      </c>
      <c r="M3183" t="s">
        <v>14</v>
      </c>
      <c r="N3183" t="str">
        <f t="shared" si="350"/>
        <v>F</v>
      </c>
      <c r="O3183" t="s">
        <v>388</v>
      </c>
      <c r="P3183" t="s">
        <v>2787</v>
      </c>
      <c r="Q3183" t="s">
        <v>221</v>
      </c>
      <c r="R3183">
        <v>4</v>
      </c>
      <c r="S3183">
        <f t="shared" si="351"/>
        <v>2019</v>
      </c>
      <c r="T3183" t="s">
        <v>12</v>
      </c>
      <c r="U3183">
        <v>0.999999999999996</v>
      </c>
      <c r="V3183" t="s">
        <v>3346</v>
      </c>
      <c r="W3183">
        <f>VLOOKUP(Q3183,'PBT Tag Rates'!$B$5:$E$44,4,FALSE)</f>
        <v>0.95971980899999998</v>
      </c>
      <c r="X3183">
        <v>1</v>
      </c>
      <c r="Y3183" s="14">
        <f>IFERROR(LOOKUP(H3183,{30,43,48,53,58,63,68,73,78,83,88,93,97},{42,47,52,57,62,67,72,77,82,87,92,99,100}),999)</f>
        <v>72</v>
      </c>
      <c r="Z3183" s="17">
        <f t="shared" si="352"/>
        <v>5.5555555555555554</v>
      </c>
      <c r="AA3183" s="17">
        <f t="shared" si="353"/>
        <v>5.5555555555555554</v>
      </c>
      <c r="AB3183" s="17">
        <f t="shared" si="354"/>
        <v>11.658097686375321</v>
      </c>
      <c r="AC3183" s="17" t="s">
        <v>17654</v>
      </c>
    </row>
    <row r="3184" spans="1:29" x14ac:dyDescent="0.25">
      <c r="A3184" t="s">
        <v>3339</v>
      </c>
      <c r="B3184" s="151" t="s">
        <v>12020</v>
      </c>
      <c r="C3184" t="s">
        <v>1974</v>
      </c>
      <c r="D3184" s="1">
        <v>45178</v>
      </c>
      <c r="E3184">
        <f t="shared" si="349"/>
        <v>18</v>
      </c>
      <c r="F3184" t="s">
        <v>14</v>
      </c>
      <c r="G3184">
        <v>720</v>
      </c>
      <c r="H3184">
        <f t="shared" si="348"/>
        <v>72</v>
      </c>
      <c r="I3184" t="s">
        <v>9</v>
      </c>
      <c r="J3184">
        <v>1</v>
      </c>
      <c r="K3184" t="s">
        <v>8</v>
      </c>
      <c r="L3184" t="s">
        <v>8</v>
      </c>
      <c r="M3184" t="s">
        <v>14</v>
      </c>
      <c r="N3184" t="str">
        <f t="shared" si="350"/>
        <v>F</v>
      </c>
      <c r="O3184" t="s">
        <v>9423</v>
      </c>
      <c r="P3184" t="s">
        <v>9424</v>
      </c>
      <c r="Q3184" t="s">
        <v>221</v>
      </c>
      <c r="R3184">
        <v>4</v>
      </c>
      <c r="S3184">
        <f t="shared" si="351"/>
        <v>2019</v>
      </c>
      <c r="T3184" t="s">
        <v>12</v>
      </c>
      <c r="U3184">
        <v>1</v>
      </c>
      <c r="V3184" t="s">
        <v>3357</v>
      </c>
      <c r="W3184">
        <f>VLOOKUP(Q3184,'PBT Tag Rates'!$B$5:$E$44,4,FALSE)</f>
        <v>0.95971980899999998</v>
      </c>
      <c r="X3184">
        <v>1</v>
      </c>
      <c r="Y3184" s="14">
        <f>IFERROR(LOOKUP(H3184,{30,43,48,53,58,63,68,73,78,83,88,93,97},{42,47,52,57,62,67,72,77,82,87,92,99,100}),999)</f>
        <v>72</v>
      </c>
      <c r="Z3184" s="17">
        <f t="shared" si="352"/>
        <v>5.5555555555555554</v>
      </c>
      <c r="AA3184" s="17">
        <f t="shared" si="353"/>
        <v>5.5555555555555554</v>
      </c>
      <c r="AB3184" s="17">
        <f t="shared" si="354"/>
        <v>11.658097686375321</v>
      </c>
      <c r="AC3184" s="17" t="s">
        <v>17654</v>
      </c>
    </row>
    <row r="3185" spans="1:29" x14ac:dyDescent="0.25">
      <c r="A3185" t="s">
        <v>3339</v>
      </c>
      <c r="B3185" s="151" t="s">
        <v>12021</v>
      </c>
      <c r="C3185" t="s">
        <v>1975</v>
      </c>
      <c r="D3185" s="1">
        <v>45178</v>
      </c>
      <c r="E3185">
        <f t="shared" si="349"/>
        <v>18</v>
      </c>
      <c r="F3185" t="s">
        <v>6</v>
      </c>
      <c r="G3185">
        <v>610</v>
      </c>
      <c r="H3185">
        <f t="shared" si="348"/>
        <v>61</v>
      </c>
      <c r="I3185" t="s">
        <v>9</v>
      </c>
      <c r="J3185">
        <v>1</v>
      </c>
      <c r="K3185" t="s">
        <v>8</v>
      </c>
      <c r="L3185" t="s">
        <v>8</v>
      </c>
      <c r="M3185" t="s">
        <v>6</v>
      </c>
      <c r="N3185" t="str">
        <f t="shared" si="350"/>
        <v>M</v>
      </c>
      <c r="O3185" t="s">
        <v>8</v>
      </c>
      <c r="P3185" t="s">
        <v>8</v>
      </c>
      <c r="Q3185" t="s">
        <v>11</v>
      </c>
      <c r="R3185" t="s">
        <v>8</v>
      </c>
      <c r="S3185" t="str">
        <f t="shared" si="351"/>
        <v>U</v>
      </c>
      <c r="T3185" t="s">
        <v>12</v>
      </c>
      <c r="U3185">
        <v>1</v>
      </c>
      <c r="V3185" t="s">
        <v>3100</v>
      </c>
      <c r="W3185" t="e">
        <f>VLOOKUP(Q3185,'PBT Tag Rates'!$B$5:$E$44,4,FALSE)</f>
        <v>#N/A</v>
      </c>
      <c r="X3185">
        <v>1</v>
      </c>
      <c r="Y3185" s="14">
        <f>IFERROR(LOOKUP(H3185,{30,43,48,53,58,63,68,73,78,83,88,93,97},{42,47,52,57,62,67,72,77,82,87,92,99,100}),999)</f>
        <v>62</v>
      </c>
      <c r="Z3185" s="17">
        <f t="shared" si="352"/>
        <v>5.5555555555555554</v>
      </c>
      <c r="AA3185" s="17">
        <f t="shared" si="353"/>
        <v>5.5555555555555554</v>
      </c>
      <c r="AB3185" s="17">
        <f t="shared" si="354"/>
        <v>11.658097686375321</v>
      </c>
      <c r="AC3185" s="17" t="s">
        <v>17654</v>
      </c>
    </row>
    <row r="3186" spans="1:29" x14ac:dyDescent="0.25">
      <c r="A3186" t="s">
        <v>3339</v>
      </c>
      <c r="B3186" s="151" t="s">
        <v>12022</v>
      </c>
      <c r="C3186" t="s">
        <v>1976</v>
      </c>
      <c r="D3186" s="1">
        <v>45178</v>
      </c>
      <c r="E3186">
        <f t="shared" si="349"/>
        <v>18</v>
      </c>
      <c r="F3186" t="s">
        <v>6</v>
      </c>
      <c r="G3186">
        <v>730</v>
      </c>
      <c r="H3186">
        <f t="shared" si="348"/>
        <v>73</v>
      </c>
      <c r="I3186" t="s">
        <v>7</v>
      </c>
      <c r="J3186" t="s">
        <v>8</v>
      </c>
      <c r="K3186" t="s">
        <v>8</v>
      </c>
      <c r="L3186" t="s">
        <v>8</v>
      </c>
      <c r="M3186" t="s">
        <v>6</v>
      </c>
      <c r="N3186" t="str">
        <f t="shared" si="350"/>
        <v>M</v>
      </c>
      <c r="O3186" t="s">
        <v>739</v>
      </c>
      <c r="P3186" t="s">
        <v>740</v>
      </c>
      <c r="Q3186" t="s">
        <v>221</v>
      </c>
      <c r="R3186">
        <v>4</v>
      </c>
      <c r="S3186">
        <f t="shared" si="351"/>
        <v>2019</v>
      </c>
      <c r="T3186" t="s">
        <v>12</v>
      </c>
      <c r="U3186">
        <v>1</v>
      </c>
      <c r="V3186" t="s">
        <v>3346</v>
      </c>
      <c r="W3186">
        <f>VLOOKUP(Q3186,'PBT Tag Rates'!$B$5:$E$44,4,FALSE)</f>
        <v>0.95971980899999998</v>
      </c>
      <c r="X3186">
        <v>1</v>
      </c>
      <c r="Y3186" s="14">
        <f>IFERROR(LOOKUP(H3186,{30,43,48,53,58,63,68,73,78,83,88,93,97},{42,47,52,57,62,67,72,77,82,87,92,99,100}),999)</f>
        <v>77</v>
      </c>
      <c r="Z3186" s="17">
        <f t="shared" si="352"/>
        <v>5.5555555555555554</v>
      </c>
      <c r="AA3186" s="17">
        <f t="shared" si="353"/>
        <v>5.5555555555555554</v>
      </c>
      <c r="AB3186" s="17">
        <f t="shared" si="354"/>
        <v>11.658097686375321</v>
      </c>
      <c r="AC3186" s="17" t="s">
        <v>17654</v>
      </c>
    </row>
    <row r="3187" spans="1:29" x14ac:dyDescent="0.25">
      <c r="A3187" t="s">
        <v>3339</v>
      </c>
      <c r="B3187" s="151" t="s">
        <v>12023</v>
      </c>
      <c r="C3187" t="s">
        <v>12024</v>
      </c>
      <c r="D3187" s="1">
        <v>45178</v>
      </c>
      <c r="E3187">
        <f t="shared" si="349"/>
        <v>18</v>
      </c>
      <c r="F3187" t="s">
        <v>6</v>
      </c>
      <c r="G3187">
        <v>920</v>
      </c>
      <c r="H3187">
        <f t="shared" si="348"/>
        <v>92</v>
      </c>
      <c r="I3187" t="s">
        <v>7</v>
      </c>
      <c r="J3187" t="s">
        <v>8</v>
      </c>
      <c r="K3187" t="s">
        <v>12025</v>
      </c>
      <c r="L3187" t="s">
        <v>8</v>
      </c>
      <c r="M3187" t="s">
        <v>6</v>
      </c>
      <c r="N3187" t="str">
        <f t="shared" si="350"/>
        <v>M</v>
      </c>
      <c r="O3187" t="s">
        <v>8</v>
      </c>
      <c r="P3187" t="s">
        <v>8</v>
      </c>
      <c r="Q3187" t="s">
        <v>11</v>
      </c>
      <c r="R3187" t="s">
        <v>8</v>
      </c>
      <c r="S3187" t="str">
        <f t="shared" si="351"/>
        <v>U</v>
      </c>
      <c r="T3187" t="s">
        <v>12</v>
      </c>
      <c r="U3187">
        <v>1</v>
      </c>
      <c r="V3187" t="s">
        <v>11</v>
      </c>
      <c r="W3187" t="e">
        <f>VLOOKUP(Q3187,'PBT Tag Rates'!$B$5:$E$44,4,FALSE)</f>
        <v>#N/A</v>
      </c>
      <c r="X3187">
        <v>1</v>
      </c>
      <c r="Y3187" s="14">
        <f>IFERROR(LOOKUP(H3187,{30,43,48,53,58,63,68,73,78,83,88,93,97},{42,47,52,57,62,67,72,77,82,87,92,99,100}),999)</f>
        <v>92</v>
      </c>
      <c r="Z3187" s="17">
        <f t="shared" si="352"/>
        <v>5.5555555555555554</v>
      </c>
      <c r="AA3187" s="17">
        <f t="shared" si="353"/>
        <v>5.5555555555555554</v>
      </c>
      <c r="AB3187" s="17">
        <f t="shared" si="354"/>
        <v>11.658097686375321</v>
      </c>
      <c r="AC3187" s="17" t="s">
        <v>17654</v>
      </c>
    </row>
    <row r="3188" spans="1:29" x14ac:dyDescent="0.25">
      <c r="A3188" t="s">
        <v>3339</v>
      </c>
      <c r="B3188" s="151" t="s">
        <v>12026</v>
      </c>
      <c r="C3188" t="s">
        <v>1979</v>
      </c>
      <c r="D3188" s="1">
        <v>45178</v>
      </c>
      <c r="E3188">
        <f t="shared" si="349"/>
        <v>18</v>
      </c>
      <c r="F3188" t="s">
        <v>14</v>
      </c>
      <c r="G3188">
        <v>800</v>
      </c>
      <c r="H3188">
        <f t="shared" si="348"/>
        <v>80</v>
      </c>
      <c r="I3188" t="s">
        <v>7</v>
      </c>
      <c r="J3188" t="s">
        <v>8</v>
      </c>
      <c r="K3188" t="s">
        <v>12027</v>
      </c>
      <c r="L3188" t="s">
        <v>8</v>
      </c>
      <c r="M3188" t="s">
        <v>14</v>
      </c>
      <c r="N3188" t="str">
        <f t="shared" si="350"/>
        <v>F</v>
      </c>
      <c r="O3188" t="s">
        <v>12028</v>
      </c>
      <c r="P3188" t="s">
        <v>12029</v>
      </c>
      <c r="Q3188" t="s">
        <v>281</v>
      </c>
      <c r="R3188">
        <v>4</v>
      </c>
      <c r="S3188">
        <f t="shared" si="351"/>
        <v>2019</v>
      </c>
      <c r="T3188" t="s">
        <v>12</v>
      </c>
      <c r="U3188">
        <v>0.999999999999996</v>
      </c>
      <c r="V3188" t="s">
        <v>3079</v>
      </c>
      <c r="W3188">
        <f>VLOOKUP(Q3188,'PBT Tag Rates'!$B$5:$E$44,4,FALSE)</f>
        <v>0.99705232300000002</v>
      </c>
      <c r="X3188">
        <v>1</v>
      </c>
      <c r="Y3188" s="14">
        <f>IFERROR(LOOKUP(H3188,{30,43,48,53,58,63,68,73,78,83,88,93,97},{42,47,52,57,62,67,72,77,82,87,92,99,100}),999)</f>
        <v>82</v>
      </c>
      <c r="Z3188" s="17">
        <f t="shared" si="352"/>
        <v>5.5555555555555554</v>
      </c>
      <c r="AA3188" s="17">
        <f t="shared" si="353"/>
        <v>5.5555555555555554</v>
      </c>
      <c r="AB3188" s="17">
        <f t="shared" si="354"/>
        <v>11.658097686375321</v>
      </c>
      <c r="AC3188" s="17" t="s">
        <v>17654</v>
      </c>
    </row>
    <row r="3189" spans="1:29" x14ac:dyDescent="0.25">
      <c r="A3189" t="s">
        <v>3339</v>
      </c>
      <c r="B3189" s="151" t="s">
        <v>12030</v>
      </c>
      <c r="C3189" t="s">
        <v>12031</v>
      </c>
      <c r="D3189" s="1">
        <v>45178</v>
      </c>
      <c r="E3189">
        <f t="shared" si="349"/>
        <v>18</v>
      </c>
      <c r="F3189" t="s">
        <v>14</v>
      </c>
      <c r="G3189">
        <v>800</v>
      </c>
      <c r="H3189">
        <f t="shared" si="348"/>
        <v>80</v>
      </c>
      <c r="I3189" t="s">
        <v>9</v>
      </c>
      <c r="J3189">
        <v>1</v>
      </c>
      <c r="K3189" t="s">
        <v>12032</v>
      </c>
      <c r="L3189" t="s">
        <v>8</v>
      </c>
      <c r="M3189" t="s">
        <v>14</v>
      </c>
      <c r="N3189" t="str">
        <f t="shared" si="350"/>
        <v>F</v>
      </c>
      <c r="O3189" t="s">
        <v>2623</v>
      </c>
      <c r="P3189" t="s">
        <v>2697</v>
      </c>
      <c r="Q3189" t="s">
        <v>221</v>
      </c>
      <c r="R3189">
        <v>4</v>
      </c>
      <c r="S3189">
        <f t="shared" si="351"/>
        <v>2019</v>
      </c>
      <c r="T3189" t="s">
        <v>12</v>
      </c>
      <c r="U3189">
        <v>1</v>
      </c>
      <c r="V3189" t="s">
        <v>3386</v>
      </c>
      <c r="W3189">
        <f>VLOOKUP(Q3189,'PBT Tag Rates'!$B$5:$E$44,4,FALSE)</f>
        <v>0.95971980899999998</v>
      </c>
      <c r="X3189">
        <v>1</v>
      </c>
      <c r="Y3189" s="14">
        <f>IFERROR(LOOKUP(H3189,{30,43,48,53,58,63,68,73,78,83,88,93,97},{42,47,52,57,62,67,72,77,82,87,92,99,100}),999)</f>
        <v>82</v>
      </c>
      <c r="Z3189" s="17">
        <f t="shared" si="352"/>
        <v>5.5555555555555554</v>
      </c>
      <c r="AA3189" s="17">
        <f t="shared" si="353"/>
        <v>5.5555555555555554</v>
      </c>
      <c r="AB3189" s="17">
        <f t="shared" si="354"/>
        <v>11.658097686375321</v>
      </c>
      <c r="AC3189" s="17" t="s">
        <v>17654</v>
      </c>
    </row>
    <row r="3190" spans="1:29" x14ac:dyDescent="0.25">
      <c r="A3190" t="s">
        <v>3339</v>
      </c>
      <c r="B3190" s="151" t="s">
        <v>12033</v>
      </c>
      <c r="C3190" t="s">
        <v>1980</v>
      </c>
      <c r="D3190" s="1">
        <v>45178</v>
      </c>
      <c r="E3190">
        <f t="shared" si="349"/>
        <v>18</v>
      </c>
      <c r="F3190" t="s">
        <v>14</v>
      </c>
      <c r="G3190">
        <v>640</v>
      </c>
      <c r="H3190">
        <f t="shared" si="348"/>
        <v>64</v>
      </c>
      <c r="I3190" t="s">
        <v>9</v>
      </c>
      <c r="J3190" t="s">
        <v>8</v>
      </c>
      <c r="K3190" t="s">
        <v>8</v>
      </c>
      <c r="L3190" t="s">
        <v>8</v>
      </c>
      <c r="M3190" t="s">
        <v>14</v>
      </c>
      <c r="N3190" t="str">
        <f t="shared" si="350"/>
        <v>F</v>
      </c>
      <c r="O3190" t="s">
        <v>12034</v>
      </c>
      <c r="P3190" t="s">
        <v>12035</v>
      </c>
      <c r="Q3190" t="s">
        <v>10332</v>
      </c>
      <c r="R3190">
        <v>4</v>
      </c>
      <c r="S3190">
        <f t="shared" si="351"/>
        <v>2019</v>
      </c>
      <c r="T3190" t="s">
        <v>12</v>
      </c>
      <c r="U3190">
        <v>1</v>
      </c>
      <c r="V3190" t="s">
        <v>10019</v>
      </c>
      <c r="W3190">
        <f>VLOOKUP(Q3190,'PBT Tag Rates'!$B$5:$E$44,4,FALSE)</f>
        <v>1</v>
      </c>
      <c r="X3190">
        <v>1</v>
      </c>
      <c r="Y3190" s="14">
        <f>IFERROR(LOOKUP(H3190,{30,43,48,53,58,63,68,73,78,83,88,93,97},{42,47,52,57,62,67,72,77,82,87,92,99,100}),999)</f>
        <v>67</v>
      </c>
      <c r="Z3190" s="17">
        <f t="shared" si="352"/>
        <v>5.5555555555555554</v>
      </c>
      <c r="AA3190" s="17">
        <f t="shared" si="353"/>
        <v>5.5555555555555554</v>
      </c>
      <c r="AB3190" s="17">
        <f t="shared" si="354"/>
        <v>11.658097686375321</v>
      </c>
      <c r="AC3190" s="17" t="s">
        <v>17655</v>
      </c>
    </row>
    <row r="3191" spans="1:29" x14ac:dyDescent="0.25">
      <c r="A3191" t="s">
        <v>3339</v>
      </c>
      <c r="B3191" s="151" t="s">
        <v>12036</v>
      </c>
      <c r="C3191" t="s">
        <v>12037</v>
      </c>
      <c r="D3191" s="1">
        <v>45178</v>
      </c>
      <c r="E3191">
        <f t="shared" si="349"/>
        <v>18</v>
      </c>
      <c r="F3191" t="s">
        <v>6</v>
      </c>
      <c r="G3191">
        <v>840</v>
      </c>
      <c r="H3191">
        <f t="shared" si="348"/>
        <v>84</v>
      </c>
      <c r="I3191" t="s">
        <v>7</v>
      </c>
      <c r="J3191" t="s">
        <v>8</v>
      </c>
      <c r="K3191" t="s">
        <v>12038</v>
      </c>
      <c r="L3191" t="s">
        <v>8</v>
      </c>
      <c r="M3191" t="s">
        <v>6</v>
      </c>
      <c r="N3191" t="str">
        <f t="shared" si="350"/>
        <v>M</v>
      </c>
      <c r="O3191" t="s">
        <v>8</v>
      </c>
      <c r="P3191" t="s">
        <v>8</v>
      </c>
      <c r="Q3191" t="s">
        <v>11</v>
      </c>
      <c r="R3191" t="s">
        <v>8</v>
      </c>
      <c r="S3191" t="str">
        <f t="shared" si="351"/>
        <v>U</v>
      </c>
      <c r="T3191" t="s">
        <v>12</v>
      </c>
      <c r="U3191">
        <v>1</v>
      </c>
      <c r="V3191" t="s">
        <v>11</v>
      </c>
      <c r="W3191" t="e">
        <f>VLOOKUP(Q3191,'PBT Tag Rates'!$B$5:$E$44,4,FALSE)</f>
        <v>#N/A</v>
      </c>
      <c r="X3191">
        <v>1</v>
      </c>
      <c r="Y3191" s="14">
        <f>IFERROR(LOOKUP(H3191,{30,43,48,53,58,63,68,73,78,83,88,93,97},{42,47,52,57,62,67,72,77,82,87,92,99,100}),999)</f>
        <v>87</v>
      </c>
      <c r="Z3191" s="17">
        <f t="shared" si="352"/>
        <v>5.5555555555555554</v>
      </c>
      <c r="AA3191" s="17">
        <f t="shared" si="353"/>
        <v>5.5555555555555554</v>
      </c>
      <c r="AB3191" s="17">
        <f t="shared" si="354"/>
        <v>11.658097686375321</v>
      </c>
      <c r="AC3191" s="17" t="s">
        <v>17654</v>
      </c>
    </row>
    <row r="3192" spans="1:29" x14ac:dyDescent="0.25">
      <c r="A3192" t="s">
        <v>3339</v>
      </c>
      <c r="B3192" s="151" t="s">
        <v>12039</v>
      </c>
      <c r="C3192" t="s">
        <v>1983</v>
      </c>
      <c r="D3192" s="1">
        <v>45178</v>
      </c>
      <c r="E3192">
        <f t="shared" si="349"/>
        <v>18</v>
      </c>
      <c r="F3192" t="s">
        <v>6</v>
      </c>
      <c r="G3192">
        <v>890</v>
      </c>
      <c r="H3192">
        <f t="shared" si="348"/>
        <v>89</v>
      </c>
      <c r="I3192" t="s">
        <v>7</v>
      </c>
      <c r="J3192" t="s">
        <v>8</v>
      </c>
      <c r="K3192" t="s">
        <v>12040</v>
      </c>
      <c r="L3192" t="s">
        <v>8</v>
      </c>
      <c r="M3192" t="s">
        <v>759</v>
      </c>
      <c r="N3192" t="str">
        <f t="shared" si="350"/>
        <v>M</v>
      </c>
      <c r="O3192" t="s">
        <v>4032</v>
      </c>
      <c r="P3192" t="s">
        <v>4033</v>
      </c>
      <c r="Q3192" t="s">
        <v>221</v>
      </c>
      <c r="R3192">
        <v>4</v>
      </c>
      <c r="S3192">
        <f t="shared" si="351"/>
        <v>2019</v>
      </c>
      <c r="T3192" t="s">
        <v>12</v>
      </c>
      <c r="U3192">
        <v>0.999999999999998</v>
      </c>
      <c r="V3192" t="s">
        <v>3653</v>
      </c>
      <c r="W3192">
        <f>VLOOKUP(Q3192,'PBT Tag Rates'!$B$5:$E$44,4,FALSE)</f>
        <v>0.95971980899999998</v>
      </c>
      <c r="X3192">
        <v>1</v>
      </c>
      <c r="Y3192" s="14">
        <f>IFERROR(LOOKUP(H3192,{30,43,48,53,58,63,68,73,78,83,88,93,97},{42,47,52,57,62,67,72,77,82,87,92,99,100}),999)</f>
        <v>92</v>
      </c>
      <c r="Z3192" s="17">
        <f t="shared" si="352"/>
        <v>5.5555555555555554</v>
      </c>
      <c r="AA3192" s="17">
        <f t="shared" si="353"/>
        <v>5.5555555555555554</v>
      </c>
      <c r="AB3192" s="17">
        <f t="shared" si="354"/>
        <v>11.658097686375321</v>
      </c>
      <c r="AC3192" s="17" t="s">
        <v>17655</v>
      </c>
    </row>
    <row r="3193" spans="1:29" x14ac:dyDescent="0.25">
      <c r="A3193" t="s">
        <v>3339</v>
      </c>
      <c r="B3193" s="151" t="s">
        <v>12041</v>
      </c>
      <c r="C3193" t="s">
        <v>12042</v>
      </c>
      <c r="D3193" s="1">
        <v>45178</v>
      </c>
      <c r="E3193">
        <f t="shared" si="349"/>
        <v>18</v>
      </c>
      <c r="F3193" t="s">
        <v>14</v>
      </c>
      <c r="G3193">
        <v>820</v>
      </c>
      <c r="H3193">
        <f t="shared" si="348"/>
        <v>82</v>
      </c>
      <c r="I3193" t="s">
        <v>7</v>
      </c>
      <c r="J3193" t="s">
        <v>8</v>
      </c>
      <c r="K3193" t="s">
        <v>12043</v>
      </c>
      <c r="L3193" t="s">
        <v>8</v>
      </c>
      <c r="M3193" t="s">
        <v>14</v>
      </c>
      <c r="N3193" t="str">
        <f t="shared" si="350"/>
        <v>F</v>
      </c>
      <c r="O3193" t="s">
        <v>8</v>
      </c>
      <c r="P3193" t="s">
        <v>8</v>
      </c>
      <c r="Q3193" t="s">
        <v>11</v>
      </c>
      <c r="R3193" t="s">
        <v>8</v>
      </c>
      <c r="S3193" t="str">
        <f t="shared" si="351"/>
        <v>U</v>
      </c>
      <c r="T3193" t="s">
        <v>12</v>
      </c>
      <c r="U3193">
        <v>1</v>
      </c>
      <c r="V3193" t="s">
        <v>11</v>
      </c>
      <c r="W3193" t="e">
        <f>VLOOKUP(Q3193,'PBT Tag Rates'!$B$5:$E$44,4,FALSE)</f>
        <v>#N/A</v>
      </c>
      <c r="X3193">
        <v>1</v>
      </c>
      <c r="Y3193" s="14">
        <f>IFERROR(LOOKUP(H3193,{30,43,48,53,58,63,68,73,78,83,88,93,97},{42,47,52,57,62,67,72,77,82,87,92,99,100}),999)</f>
        <v>82</v>
      </c>
      <c r="Z3193" s="17">
        <f t="shared" si="352"/>
        <v>5.5555555555555554</v>
      </c>
      <c r="AA3193" s="17">
        <f t="shared" si="353"/>
        <v>5.5555555555555554</v>
      </c>
      <c r="AB3193" s="17">
        <f t="shared" si="354"/>
        <v>11.658097686375321</v>
      </c>
      <c r="AC3193" s="17" t="s">
        <v>17654</v>
      </c>
    </row>
    <row r="3194" spans="1:29" x14ac:dyDescent="0.25">
      <c r="A3194" t="s">
        <v>3339</v>
      </c>
      <c r="B3194" s="151" t="s">
        <v>12044</v>
      </c>
      <c r="C3194" t="s">
        <v>1984</v>
      </c>
      <c r="D3194" s="1">
        <v>45178</v>
      </c>
      <c r="E3194">
        <f t="shared" si="349"/>
        <v>18</v>
      </c>
      <c r="F3194" t="s">
        <v>14</v>
      </c>
      <c r="G3194">
        <v>860</v>
      </c>
      <c r="H3194">
        <f t="shared" si="348"/>
        <v>86</v>
      </c>
      <c r="I3194" t="s">
        <v>7</v>
      </c>
      <c r="J3194" t="s">
        <v>8</v>
      </c>
      <c r="K3194" t="s">
        <v>12045</v>
      </c>
      <c r="L3194" t="s">
        <v>8</v>
      </c>
      <c r="M3194" t="s">
        <v>14</v>
      </c>
      <c r="N3194" t="str">
        <f t="shared" si="350"/>
        <v>F</v>
      </c>
      <c r="O3194" t="s">
        <v>732</v>
      </c>
      <c r="P3194" t="s">
        <v>10518</v>
      </c>
      <c r="Q3194" t="s">
        <v>221</v>
      </c>
      <c r="R3194">
        <v>4</v>
      </c>
      <c r="S3194">
        <f t="shared" si="351"/>
        <v>2019</v>
      </c>
      <c r="T3194" t="s">
        <v>12</v>
      </c>
      <c r="U3194">
        <v>1</v>
      </c>
      <c r="V3194" t="s">
        <v>3346</v>
      </c>
      <c r="W3194">
        <f>VLOOKUP(Q3194,'PBT Tag Rates'!$B$5:$E$44,4,FALSE)</f>
        <v>0.95971980899999998</v>
      </c>
      <c r="X3194">
        <v>1</v>
      </c>
      <c r="Y3194" s="14">
        <f>IFERROR(LOOKUP(H3194,{30,43,48,53,58,63,68,73,78,83,88,93,97},{42,47,52,57,62,67,72,77,82,87,92,99,100}),999)</f>
        <v>87</v>
      </c>
      <c r="Z3194" s="17">
        <f t="shared" si="352"/>
        <v>5.5555555555555554</v>
      </c>
      <c r="AA3194" s="17">
        <f t="shared" si="353"/>
        <v>5.5555555555555554</v>
      </c>
      <c r="AB3194" s="17">
        <f t="shared" si="354"/>
        <v>11.658097686375321</v>
      </c>
      <c r="AC3194" s="17" t="s">
        <v>17654</v>
      </c>
    </row>
    <row r="3195" spans="1:29" x14ac:dyDescent="0.25">
      <c r="A3195" t="s">
        <v>3339</v>
      </c>
      <c r="B3195" s="151" t="s">
        <v>12046</v>
      </c>
      <c r="C3195" t="s">
        <v>1986</v>
      </c>
      <c r="D3195" s="1">
        <v>45178</v>
      </c>
      <c r="E3195">
        <f t="shared" si="349"/>
        <v>18</v>
      </c>
      <c r="F3195" t="s">
        <v>14</v>
      </c>
      <c r="G3195">
        <v>710</v>
      </c>
      <c r="H3195">
        <f t="shared" si="348"/>
        <v>71</v>
      </c>
      <c r="I3195" t="s">
        <v>9</v>
      </c>
      <c r="J3195">
        <v>1</v>
      </c>
      <c r="K3195" t="s">
        <v>8</v>
      </c>
      <c r="L3195" t="s">
        <v>8</v>
      </c>
      <c r="M3195" t="s">
        <v>14</v>
      </c>
      <c r="N3195" t="str">
        <f t="shared" si="350"/>
        <v>F</v>
      </c>
      <c r="O3195" t="s">
        <v>161</v>
      </c>
      <c r="P3195" t="s">
        <v>2680</v>
      </c>
      <c r="Q3195" t="s">
        <v>15</v>
      </c>
      <c r="R3195">
        <v>5</v>
      </c>
      <c r="S3195">
        <f t="shared" si="351"/>
        <v>2018</v>
      </c>
      <c r="T3195" t="s">
        <v>12</v>
      </c>
      <c r="U3195">
        <v>1</v>
      </c>
      <c r="V3195" t="s">
        <v>3951</v>
      </c>
      <c r="W3195">
        <f>VLOOKUP(Q3195,'PBT Tag Rates'!$B$5:$E$44,4,FALSE)</f>
        <v>0.80551598400000002</v>
      </c>
      <c r="X3195">
        <v>1</v>
      </c>
      <c r="Y3195" s="14">
        <f>IFERROR(LOOKUP(H3195,{30,43,48,53,58,63,68,73,78,83,88,93,97},{42,47,52,57,62,67,72,77,82,87,92,99,100}),999)</f>
        <v>72</v>
      </c>
      <c r="Z3195" s="17">
        <f t="shared" si="352"/>
        <v>5.5555555555555554</v>
      </c>
      <c r="AA3195" s="17">
        <f t="shared" si="353"/>
        <v>5.5555555555555554</v>
      </c>
      <c r="AB3195" s="17">
        <f t="shared" si="354"/>
        <v>11.658097686375321</v>
      </c>
      <c r="AC3195" s="17" t="s">
        <v>17655</v>
      </c>
    </row>
    <row r="3196" spans="1:29" x14ac:dyDescent="0.25">
      <c r="A3196" t="s">
        <v>3339</v>
      </c>
      <c r="B3196" s="151" t="s">
        <v>12047</v>
      </c>
      <c r="C3196" t="s">
        <v>1989</v>
      </c>
      <c r="D3196" s="1">
        <v>45178</v>
      </c>
      <c r="E3196">
        <f t="shared" si="349"/>
        <v>18</v>
      </c>
      <c r="F3196" t="s">
        <v>6</v>
      </c>
      <c r="G3196">
        <v>720</v>
      </c>
      <c r="H3196">
        <f t="shared" si="348"/>
        <v>72</v>
      </c>
      <c r="I3196" t="s">
        <v>7</v>
      </c>
      <c r="J3196" t="s">
        <v>8</v>
      </c>
      <c r="K3196" t="s">
        <v>8</v>
      </c>
      <c r="L3196" t="s">
        <v>8</v>
      </c>
      <c r="M3196" t="s">
        <v>6</v>
      </c>
      <c r="N3196" t="str">
        <f t="shared" si="350"/>
        <v>M</v>
      </c>
      <c r="O3196" t="s">
        <v>1081</v>
      </c>
      <c r="P3196" t="s">
        <v>2211</v>
      </c>
      <c r="Q3196" t="s">
        <v>221</v>
      </c>
      <c r="R3196">
        <v>4</v>
      </c>
      <c r="S3196">
        <f t="shared" si="351"/>
        <v>2019</v>
      </c>
      <c r="T3196" t="s">
        <v>12</v>
      </c>
      <c r="U3196">
        <v>1</v>
      </c>
      <c r="V3196" t="s">
        <v>3386</v>
      </c>
      <c r="W3196">
        <f>VLOOKUP(Q3196,'PBT Tag Rates'!$B$5:$E$44,4,FALSE)</f>
        <v>0.95971980899999998</v>
      </c>
      <c r="X3196">
        <v>1</v>
      </c>
      <c r="Y3196" s="14">
        <f>IFERROR(LOOKUP(H3196,{30,43,48,53,58,63,68,73,78,83,88,93,97},{42,47,52,57,62,67,72,77,82,87,92,99,100}),999)</f>
        <v>72</v>
      </c>
      <c r="Z3196" s="17">
        <f t="shared" si="352"/>
        <v>5.5555555555555554</v>
      </c>
      <c r="AA3196" s="17">
        <f t="shared" si="353"/>
        <v>5.5555555555555554</v>
      </c>
      <c r="AB3196" s="17">
        <f t="shared" si="354"/>
        <v>11.658097686375321</v>
      </c>
      <c r="AC3196" s="17" t="s">
        <v>17654</v>
      </c>
    </row>
    <row r="3197" spans="1:29" x14ac:dyDescent="0.25">
      <c r="A3197" t="s">
        <v>3339</v>
      </c>
      <c r="B3197" s="151" t="s">
        <v>12048</v>
      </c>
      <c r="C3197" t="s">
        <v>1990</v>
      </c>
      <c r="D3197" s="1">
        <v>45178</v>
      </c>
      <c r="E3197">
        <f t="shared" si="349"/>
        <v>18</v>
      </c>
      <c r="F3197" t="s">
        <v>6</v>
      </c>
      <c r="G3197">
        <v>840</v>
      </c>
      <c r="H3197">
        <f t="shared" si="348"/>
        <v>84</v>
      </c>
      <c r="I3197" t="s">
        <v>7</v>
      </c>
      <c r="J3197" t="s">
        <v>8</v>
      </c>
      <c r="K3197" t="s">
        <v>8</v>
      </c>
      <c r="L3197" t="s">
        <v>8</v>
      </c>
      <c r="M3197" t="s">
        <v>6</v>
      </c>
      <c r="N3197" t="str">
        <f t="shared" si="350"/>
        <v>M</v>
      </c>
      <c r="O3197" t="s">
        <v>953</v>
      </c>
      <c r="P3197" t="s">
        <v>4267</v>
      </c>
      <c r="Q3197" t="s">
        <v>221</v>
      </c>
      <c r="R3197">
        <v>4</v>
      </c>
      <c r="S3197">
        <f t="shared" si="351"/>
        <v>2019</v>
      </c>
      <c r="T3197" t="s">
        <v>12</v>
      </c>
      <c r="U3197">
        <v>1</v>
      </c>
      <c r="V3197" t="s">
        <v>3396</v>
      </c>
      <c r="W3197">
        <f>VLOOKUP(Q3197,'PBT Tag Rates'!$B$5:$E$44,4,FALSE)</f>
        <v>0.95971980899999998</v>
      </c>
      <c r="X3197">
        <v>1</v>
      </c>
      <c r="Y3197" s="14">
        <f>IFERROR(LOOKUP(H3197,{30,43,48,53,58,63,68,73,78,83,88,93,97},{42,47,52,57,62,67,72,77,82,87,92,99,100}),999)</f>
        <v>87</v>
      </c>
      <c r="Z3197" s="17">
        <f t="shared" si="352"/>
        <v>5.5555555555555554</v>
      </c>
      <c r="AA3197" s="17">
        <f t="shared" si="353"/>
        <v>5.5555555555555554</v>
      </c>
      <c r="AB3197" s="17">
        <f t="shared" si="354"/>
        <v>11.658097686375321</v>
      </c>
      <c r="AC3197" s="17" t="s">
        <v>17655</v>
      </c>
    </row>
    <row r="3198" spans="1:29" x14ac:dyDescent="0.25">
      <c r="A3198" t="s">
        <v>3339</v>
      </c>
      <c r="B3198" s="151" t="s">
        <v>12049</v>
      </c>
      <c r="C3198" t="s">
        <v>12050</v>
      </c>
      <c r="D3198" s="1">
        <v>45178</v>
      </c>
      <c r="E3198">
        <f t="shared" si="349"/>
        <v>18</v>
      </c>
      <c r="F3198" t="s">
        <v>6</v>
      </c>
      <c r="G3198">
        <v>930</v>
      </c>
      <c r="H3198">
        <f t="shared" si="348"/>
        <v>93</v>
      </c>
      <c r="I3198" t="s">
        <v>7</v>
      </c>
      <c r="J3198" t="s">
        <v>8</v>
      </c>
      <c r="K3198" t="s">
        <v>12051</v>
      </c>
      <c r="L3198" t="s">
        <v>8</v>
      </c>
      <c r="M3198" t="s">
        <v>6</v>
      </c>
      <c r="N3198" t="str">
        <f t="shared" si="350"/>
        <v>M</v>
      </c>
      <c r="O3198" t="s">
        <v>8400</v>
      </c>
      <c r="P3198" t="s">
        <v>8401</v>
      </c>
      <c r="Q3198" t="s">
        <v>281</v>
      </c>
      <c r="R3198">
        <v>4</v>
      </c>
      <c r="S3198">
        <f t="shared" si="351"/>
        <v>2019</v>
      </c>
      <c r="T3198" t="s">
        <v>12</v>
      </c>
      <c r="U3198">
        <v>1</v>
      </c>
      <c r="V3198" t="s">
        <v>3169</v>
      </c>
      <c r="W3198">
        <f>VLOOKUP(Q3198,'PBT Tag Rates'!$B$5:$E$44,4,FALSE)</f>
        <v>0.99705232300000002</v>
      </c>
      <c r="X3198">
        <v>1</v>
      </c>
      <c r="Y3198" s="14">
        <f>IFERROR(LOOKUP(H3198,{30,43,48,53,58,63,68,73,78,83,88,93,97},{42,47,52,57,62,67,72,77,82,87,92,99,100}),999)</f>
        <v>99</v>
      </c>
      <c r="Z3198" s="17">
        <f t="shared" si="352"/>
        <v>5.5555555555555554</v>
      </c>
      <c r="AA3198" s="17">
        <f t="shared" si="353"/>
        <v>5.5555555555555554</v>
      </c>
      <c r="AB3198" s="17">
        <f t="shared" si="354"/>
        <v>11.658097686375321</v>
      </c>
      <c r="AC3198" s="17" t="s">
        <v>17654</v>
      </c>
    </row>
    <row r="3199" spans="1:29" x14ac:dyDescent="0.25">
      <c r="A3199" t="s">
        <v>3339</v>
      </c>
      <c r="B3199" s="151" t="s">
        <v>12052</v>
      </c>
      <c r="C3199" t="s">
        <v>1991</v>
      </c>
      <c r="D3199" s="1">
        <v>45178</v>
      </c>
      <c r="E3199">
        <f t="shared" si="349"/>
        <v>18</v>
      </c>
      <c r="F3199" t="s">
        <v>14</v>
      </c>
      <c r="G3199">
        <v>760</v>
      </c>
      <c r="H3199">
        <f t="shared" si="348"/>
        <v>76</v>
      </c>
      <c r="I3199" t="s">
        <v>9</v>
      </c>
      <c r="J3199">
        <v>1</v>
      </c>
      <c r="K3199" t="s">
        <v>8</v>
      </c>
      <c r="L3199" t="s">
        <v>8</v>
      </c>
      <c r="M3199" t="s">
        <v>14</v>
      </c>
      <c r="N3199" t="str">
        <f t="shared" si="350"/>
        <v>F</v>
      </c>
      <c r="O3199" t="s">
        <v>4784</v>
      </c>
      <c r="P3199" t="s">
        <v>12053</v>
      </c>
      <c r="Q3199" t="s">
        <v>221</v>
      </c>
      <c r="R3199">
        <v>4</v>
      </c>
      <c r="S3199">
        <f t="shared" si="351"/>
        <v>2019</v>
      </c>
      <c r="T3199" t="s">
        <v>12</v>
      </c>
      <c r="U3199">
        <v>1</v>
      </c>
      <c r="V3199" t="s">
        <v>3821</v>
      </c>
      <c r="W3199">
        <f>VLOOKUP(Q3199,'PBT Tag Rates'!$B$5:$E$44,4,FALSE)</f>
        <v>0.95971980899999998</v>
      </c>
      <c r="X3199">
        <v>1</v>
      </c>
      <c r="Y3199" s="14">
        <f>IFERROR(LOOKUP(H3199,{30,43,48,53,58,63,68,73,78,83,88,93,97},{42,47,52,57,62,67,72,77,82,87,92,99,100}),999)</f>
        <v>77</v>
      </c>
      <c r="Z3199" s="17">
        <f t="shared" si="352"/>
        <v>5.5555555555555554</v>
      </c>
      <c r="AA3199" s="17">
        <f t="shared" si="353"/>
        <v>5.5555555555555554</v>
      </c>
      <c r="AB3199" s="17">
        <f t="shared" si="354"/>
        <v>11.658097686375321</v>
      </c>
      <c r="AC3199" s="17" t="s">
        <v>17654</v>
      </c>
    </row>
    <row r="3200" spans="1:29" x14ac:dyDescent="0.25">
      <c r="A3200" t="s">
        <v>3339</v>
      </c>
      <c r="B3200" s="151" t="s">
        <v>12054</v>
      </c>
      <c r="C3200" t="s">
        <v>1992</v>
      </c>
      <c r="D3200" s="1">
        <v>45178</v>
      </c>
      <c r="E3200">
        <f t="shared" si="349"/>
        <v>18</v>
      </c>
      <c r="F3200" t="s">
        <v>14</v>
      </c>
      <c r="G3200">
        <v>810</v>
      </c>
      <c r="H3200">
        <f t="shared" si="348"/>
        <v>81</v>
      </c>
      <c r="I3200" t="s">
        <v>7</v>
      </c>
      <c r="J3200" t="s">
        <v>8</v>
      </c>
      <c r="K3200" t="s">
        <v>12055</v>
      </c>
      <c r="L3200" t="s">
        <v>8</v>
      </c>
      <c r="M3200" t="s">
        <v>14</v>
      </c>
      <c r="N3200" t="str">
        <f t="shared" si="350"/>
        <v>F</v>
      </c>
      <c r="O3200" t="s">
        <v>1345</v>
      </c>
      <c r="P3200" t="s">
        <v>1346</v>
      </c>
      <c r="Q3200" t="s">
        <v>221</v>
      </c>
      <c r="R3200">
        <v>4</v>
      </c>
      <c r="S3200">
        <f t="shared" si="351"/>
        <v>2019</v>
      </c>
      <c r="T3200" t="s">
        <v>12</v>
      </c>
      <c r="U3200">
        <v>0.999999999999999</v>
      </c>
      <c r="V3200" t="s">
        <v>3346</v>
      </c>
      <c r="W3200">
        <f>VLOOKUP(Q3200,'PBT Tag Rates'!$B$5:$E$44,4,FALSE)</f>
        <v>0.95971980899999998</v>
      </c>
      <c r="X3200">
        <v>1</v>
      </c>
      <c r="Y3200" s="14">
        <f>IFERROR(LOOKUP(H3200,{30,43,48,53,58,63,68,73,78,83,88,93,97},{42,47,52,57,62,67,72,77,82,87,92,99,100}),999)</f>
        <v>82</v>
      </c>
      <c r="Z3200" s="17">
        <f t="shared" si="352"/>
        <v>5.5555555555555554</v>
      </c>
      <c r="AA3200" s="17">
        <f t="shared" si="353"/>
        <v>5.5555555555555554</v>
      </c>
      <c r="AB3200" s="17">
        <f t="shared" si="354"/>
        <v>11.658097686375321</v>
      </c>
      <c r="AC3200" s="17" t="s">
        <v>17654</v>
      </c>
    </row>
    <row r="3201" spans="1:29" x14ac:dyDescent="0.25">
      <c r="A3201" t="s">
        <v>3339</v>
      </c>
      <c r="B3201" s="151" t="s">
        <v>12056</v>
      </c>
      <c r="C3201" t="s">
        <v>12057</v>
      </c>
      <c r="D3201" s="1">
        <v>45178</v>
      </c>
      <c r="E3201">
        <f t="shared" si="349"/>
        <v>18</v>
      </c>
      <c r="F3201" t="s">
        <v>14</v>
      </c>
      <c r="G3201">
        <v>800</v>
      </c>
      <c r="H3201">
        <f t="shared" si="348"/>
        <v>80</v>
      </c>
      <c r="I3201" t="s">
        <v>7</v>
      </c>
      <c r="J3201" t="s">
        <v>8</v>
      </c>
      <c r="K3201" t="s">
        <v>12058</v>
      </c>
      <c r="L3201" t="s">
        <v>8</v>
      </c>
      <c r="M3201" t="s">
        <v>14</v>
      </c>
      <c r="N3201" t="str">
        <f t="shared" si="350"/>
        <v>F</v>
      </c>
      <c r="O3201" t="s">
        <v>690</v>
      </c>
      <c r="P3201" t="s">
        <v>6338</v>
      </c>
      <c r="Q3201" t="s">
        <v>221</v>
      </c>
      <c r="R3201">
        <v>4</v>
      </c>
      <c r="S3201">
        <f t="shared" si="351"/>
        <v>2019</v>
      </c>
      <c r="T3201" t="s">
        <v>12</v>
      </c>
      <c r="U3201">
        <v>1</v>
      </c>
      <c r="V3201" t="s">
        <v>3346</v>
      </c>
      <c r="W3201">
        <f>VLOOKUP(Q3201,'PBT Tag Rates'!$B$5:$E$44,4,FALSE)</f>
        <v>0.95971980899999998</v>
      </c>
      <c r="X3201">
        <v>1</v>
      </c>
      <c r="Y3201" s="14">
        <f>IFERROR(LOOKUP(H3201,{30,43,48,53,58,63,68,73,78,83,88,93,97},{42,47,52,57,62,67,72,77,82,87,92,99,100}),999)</f>
        <v>82</v>
      </c>
      <c r="Z3201" s="17">
        <f t="shared" si="352"/>
        <v>5.5555555555555554</v>
      </c>
      <c r="AA3201" s="17">
        <f t="shared" si="353"/>
        <v>5.5555555555555554</v>
      </c>
      <c r="AB3201" s="17">
        <f t="shared" si="354"/>
        <v>11.658097686375321</v>
      </c>
      <c r="AC3201" s="17" t="s">
        <v>17654</v>
      </c>
    </row>
    <row r="3202" spans="1:29" x14ac:dyDescent="0.25">
      <c r="A3202" t="s">
        <v>3339</v>
      </c>
      <c r="B3202" s="151" t="s">
        <v>12059</v>
      </c>
      <c r="C3202" t="s">
        <v>1995</v>
      </c>
      <c r="D3202" s="1">
        <v>45178</v>
      </c>
      <c r="E3202">
        <f t="shared" si="349"/>
        <v>18</v>
      </c>
      <c r="F3202" t="s">
        <v>6</v>
      </c>
      <c r="G3202">
        <v>570</v>
      </c>
      <c r="H3202">
        <f t="shared" si="348"/>
        <v>57</v>
      </c>
      <c r="I3202" t="s">
        <v>7</v>
      </c>
      <c r="J3202" t="s">
        <v>8</v>
      </c>
      <c r="K3202" t="s">
        <v>8</v>
      </c>
      <c r="L3202" t="s">
        <v>8</v>
      </c>
      <c r="M3202" t="s">
        <v>6</v>
      </c>
      <c r="N3202" t="str">
        <f t="shared" si="350"/>
        <v>M</v>
      </c>
      <c r="O3202" t="s">
        <v>1850</v>
      </c>
      <c r="P3202" t="s">
        <v>12060</v>
      </c>
      <c r="Q3202" t="s">
        <v>918</v>
      </c>
      <c r="R3202">
        <v>3</v>
      </c>
      <c r="S3202">
        <f t="shared" si="351"/>
        <v>2020</v>
      </c>
      <c r="T3202" t="s">
        <v>12</v>
      </c>
      <c r="U3202">
        <v>1</v>
      </c>
      <c r="V3202" t="s">
        <v>3386</v>
      </c>
      <c r="W3202">
        <f>VLOOKUP(Q3202,'PBT Tag Rates'!$B$5:$E$44,4,FALSE)</f>
        <v>0.98961045999999997</v>
      </c>
      <c r="X3202">
        <v>1</v>
      </c>
      <c r="Y3202" s="14">
        <f>IFERROR(LOOKUP(H3202,{30,43,48,53,58,63,68,73,78,83,88,93,97},{42,47,52,57,62,67,72,77,82,87,92,99,100}),999)</f>
        <v>57</v>
      </c>
      <c r="Z3202" s="17">
        <f t="shared" si="352"/>
        <v>5.5555555555555554</v>
      </c>
      <c r="AA3202" s="17">
        <f t="shared" si="353"/>
        <v>5.5555555555555554</v>
      </c>
      <c r="AB3202" s="17">
        <f t="shared" si="354"/>
        <v>11.658097686375321</v>
      </c>
      <c r="AC3202" s="17" t="s">
        <v>17654</v>
      </c>
    </row>
    <row r="3203" spans="1:29" x14ac:dyDescent="0.25">
      <c r="A3203" t="s">
        <v>3339</v>
      </c>
      <c r="B3203" s="151" t="s">
        <v>12061</v>
      </c>
      <c r="C3203" t="s">
        <v>1996</v>
      </c>
      <c r="D3203" s="1">
        <v>45178</v>
      </c>
      <c r="E3203">
        <f t="shared" si="349"/>
        <v>18</v>
      </c>
      <c r="F3203" t="s">
        <v>6</v>
      </c>
      <c r="G3203">
        <v>720</v>
      </c>
      <c r="H3203">
        <f t="shared" si="348"/>
        <v>72</v>
      </c>
      <c r="I3203" t="s">
        <v>7</v>
      </c>
      <c r="J3203" t="s">
        <v>8</v>
      </c>
      <c r="K3203" t="s">
        <v>8</v>
      </c>
      <c r="L3203" t="s">
        <v>8</v>
      </c>
      <c r="M3203" t="s">
        <v>6</v>
      </c>
      <c r="N3203" t="str">
        <f t="shared" si="350"/>
        <v>M</v>
      </c>
      <c r="O3203" t="s">
        <v>2034</v>
      </c>
      <c r="P3203" t="s">
        <v>2035</v>
      </c>
      <c r="Q3203" t="s">
        <v>221</v>
      </c>
      <c r="R3203">
        <v>4</v>
      </c>
      <c r="S3203">
        <f t="shared" si="351"/>
        <v>2019</v>
      </c>
      <c r="T3203" t="s">
        <v>12</v>
      </c>
      <c r="U3203">
        <v>0.999999999999999</v>
      </c>
      <c r="V3203" t="s">
        <v>3346</v>
      </c>
      <c r="W3203">
        <f>VLOOKUP(Q3203,'PBT Tag Rates'!$B$5:$E$44,4,FALSE)</f>
        <v>0.95971980899999998</v>
      </c>
      <c r="X3203">
        <v>1</v>
      </c>
      <c r="Y3203" s="14">
        <f>IFERROR(LOOKUP(H3203,{30,43,48,53,58,63,68,73,78,83,88,93,97},{42,47,52,57,62,67,72,77,82,87,92,99,100}),999)</f>
        <v>72</v>
      </c>
      <c r="Z3203" s="17">
        <f t="shared" si="352"/>
        <v>5.5555555555555554</v>
      </c>
      <c r="AA3203" s="17">
        <f t="shared" si="353"/>
        <v>5.5555555555555554</v>
      </c>
      <c r="AB3203" s="17">
        <f t="shared" si="354"/>
        <v>11.658097686375321</v>
      </c>
      <c r="AC3203" s="17" t="s">
        <v>17654</v>
      </c>
    </row>
    <row r="3204" spans="1:29" x14ac:dyDescent="0.25">
      <c r="A3204" t="s">
        <v>3339</v>
      </c>
      <c r="B3204" s="151" t="s">
        <v>12062</v>
      </c>
      <c r="C3204" t="s">
        <v>12063</v>
      </c>
      <c r="D3204" s="1">
        <v>45178</v>
      </c>
      <c r="E3204">
        <f t="shared" si="349"/>
        <v>18</v>
      </c>
      <c r="F3204" t="s">
        <v>14</v>
      </c>
      <c r="G3204">
        <v>800</v>
      </c>
      <c r="H3204">
        <f t="shared" si="348"/>
        <v>80</v>
      </c>
      <c r="I3204" t="s">
        <v>7</v>
      </c>
      <c r="J3204" t="s">
        <v>8</v>
      </c>
      <c r="K3204" t="s">
        <v>12064</v>
      </c>
      <c r="L3204" t="s">
        <v>8</v>
      </c>
      <c r="M3204" t="s">
        <v>14</v>
      </c>
      <c r="N3204" t="str">
        <f t="shared" si="350"/>
        <v>F</v>
      </c>
      <c r="O3204" t="s">
        <v>8</v>
      </c>
      <c r="P3204" t="s">
        <v>8</v>
      </c>
      <c r="Q3204" t="s">
        <v>11</v>
      </c>
      <c r="R3204" t="s">
        <v>8</v>
      </c>
      <c r="S3204" t="str">
        <f t="shared" si="351"/>
        <v>U</v>
      </c>
      <c r="T3204" t="s">
        <v>12</v>
      </c>
      <c r="U3204">
        <v>0.999999999999997</v>
      </c>
      <c r="V3204" t="s">
        <v>11</v>
      </c>
      <c r="W3204" t="e">
        <f>VLOOKUP(Q3204,'PBT Tag Rates'!$B$5:$E$44,4,FALSE)</f>
        <v>#N/A</v>
      </c>
      <c r="X3204">
        <v>1</v>
      </c>
      <c r="Y3204" s="14">
        <f>IFERROR(LOOKUP(H3204,{30,43,48,53,58,63,68,73,78,83,88,93,97},{42,47,52,57,62,67,72,77,82,87,92,99,100}),999)</f>
        <v>82</v>
      </c>
      <c r="Z3204" s="17">
        <f t="shared" si="352"/>
        <v>5.5555555555555554</v>
      </c>
      <c r="AA3204" s="17">
        <f t="shared" si="353"/>
        <v>5.5555555555555554</v>
      </c>
      <c r="AB3204" s="17">
        <f t="shared" si="354"/>
        <v>11.658097686375321</v>
      </c>
      <c r="AC3204" s="17" t="s">
        <v>17654</v>
      </c>
    </row>
    <row r="3205" spans="1:29" x14ac:dyDescent="0.25">
      <c r="A3205" t="s">
        <v>3339</v>
      </c>
      <c r="B3205" s="151" t="s">
        <v>12065</v>
      </c>
      <c r="C3205" t="s">
        <v>1997</v>
      </c>
      <c r="D3205" s="1">
        <v>45178</v>
      </c>
      <c r="E3205">
        <f t="shared" si="349"/>
        <v>18</v>
      </c>
      <c r="F3205" t="s">
        <v>6</v>
      </c>
      <c r="G3205">
        <v>730</v>
      </c>
      <c r="H3205">
        <f t="shared" si="348"/>
        <v>73</v>
      </c>
      <c r="I3205" t="s">
        <v>7</v>
      </c>
      <c r="J3205" t="s">
        <v>8</v>
      </c>
      <c r="K3205" t="s">
        <v>8</v>
      </c>
      <c r="L3205" t="s">
        <v>8</v>
      </c>
      <c r="M3205" t="s">
        <v>6</v>
      </c>
      <c r="N3205" t="str">
        <f t="shared" si="350"/>
        <v>M</v>
      </c>
      <c r="O3205" t="s">
        <v>1389</v>
      </c>
      <c r="P3205" t="s">
        <v>4938</v>
      </c>
      <c r="Q3205" t="s">
        <v>918</v>
      </c>
      <c r="R3205">
        <v>3</v>
      </c>
      <c r="S3205">
        <f t="shared" si="351"/>
        <v>2020</v>
      </c>
      <c r="T3205" t="s">
        <v>12</v>
      </c>
      <c r="U3205">
        <v>1</v>
      </c>
      <c r="V3205" t="s">
        <v>3386</v>
      </c>
      <c r="W3205">
        <f>VLOOKUP(Q3205,'PBT Tag Rates'!$B$5:$E$44,4,FALSE)</f>
        <v>0.98961045999999997</v>
      </c>
      <c r="X3205">
        <v>1</v>
      </c>
      <c r="Y3205" s="14">
        <f>IFERROR(LOOKUP(H3205,{30,43,48,53,58,63,68,73,78,83,88,93,97},{42,47,52,57,62,67,72,77,82,87,92,99,100}),999)</f>
        <v>77</v>
      </c>
      <c r="Z3205" s="17">
        <f t="shared" si="352"/>
        <v>5.5555555555555554</v>
      </c>
      <c r="AA3205" s="17">
        <f t="shared" si="353"/>
        <v>5.5555555555555554</v>
      </c>
      <c r="AB3205" s="17">
        <f t="shared" si="354"/>
        <v>11.658097686375321</v>
      </c>
      <c r="AC3205" s="17" t="s">
        <v>17654</v>
      </c>
    </row>
    <row r="3206" spans="1:29" x14ac:dyDescent="0.25">
      <c r="A3206" t="s">
        <v>3339</v>
      </c>
      <c r="B3206" s="151" t="s">
        <v>12066</v>
      </c>
      <c r="C3206" t="s">
        <v>1998</v>
      </c>
      <c r="D3206" s="1">
        <v>45178</v>
      </c>
      <c r="E3206">
        <f t="shared" si="349"/>
        <v>18</v>
      </c>
      <c r="F3206" t="s">
        <v>14</v>
      </c>
      <c r="G3206">
        <v>770</v>
      </c>
      <c r="H3206">
        <f t="shared" si="348"/>
        <v>77</v>
      </c>
      <c r="I3206" t="s">
        <v>7</v>
      </c>
      <c r="J3206" t="s">
        <v>8</v>
      </c>
      <c r="K3206" t="s">
        <v>8</v>
      </c>
      <c r="L3206" t="s">
        <v>8</v>
      </c>
      <c r="M3206" t="s">
        <v>14</v>
      </c>
      <c r="N3206" t="str">
        <f t="shared" si="350"/>
        <v>F</v>
      </c>
      <c r="O3206" t="s">
        <v>3523</v>
      </c>
      <c r="P3206" t="s">
        <v>6582</v>
      </c>
      <c r="Q3206" t="s">
        <v>221</v>
      </c>
      <c r="R3206">
        <v>4</v>
      </c>
      <c r="S3206">
        <f t="shared" si="351"/>
        <v>2019</v>
      </c>
      <c r="T3206" t="s">
        <v>12</v>
      </c>
      <c r="U3206">
        <v>1</v>
      </c>
      <c r="V3206" t="s">
        <v>3386</v>
      </c>
      <c r="W3206">
        <f>VLOOKUP(Q3206,'PBT Tag Rates'!$B$5:$E$44,4,FALSE)</f>
        <v>0.95971980899999998</v>
      </c>
      <c r="X3206">
        <v>1</v>
      </c>
      <c r="Y3206" s="14">
        <f>IFERROR(LOOKUP(H3206,{30,43,48,53,58,63,68,73,78,83,88,93,97},{42,47,52,57,62,67,72,77,82,87,92,99,100}),999)</f>
        <v>77</v>
      </c>
      <c r="Z3206" s="17">
        <f t="shared" si="352"/>
        <v>5.5555555555555554</v>
      </c>
      <c r="AA3206" s="17">
        <f t="shared" si="353"/>
        <v>5.5555555555555554</v>
      </c>
      <c r="AB3206" s="17">
        <f t="shared" si="354"/>
        <v>11.658097686375321</v>
      </c>
      <c r="AC3206" s="17" t="s">
        <v>17654</v>
      </c>
    </row>
    <row r="3207" spans="1:29" x14ac:dyDescent="0.25">
      <c r="A3207" t="s">
        <v>3339</v>
      </c>
      <c r="B3207" s="151" t="s">
        <v>12067</v>
      </c>
      <c r="C3207" t="s">
        <v>1999</v>
      </c>
      <c r="D3207" s="1">
        <v>45178</v>
      </c>
      <c r="E3207">
        <f t="shared" si="349"/>
        <v>18</v>
      </c>
      <c r="F3207" t="s">
        <v>14</v>
      </c>
      <c r="G3207">
        <v>690</v>
      </c>
      <c r="H3207">
        <f t="shared" si="348"/>
        <v>69</v>
      </c>
      <c r="I3207" t="s">
        <v>7</v>
      </c>
      <c r="J3207" t="s">
        <v>8</v>
      </c>
      <c r="K3207" t="s">
        <v>8</v>
      </c>
      <c r="L3207" t="s">
        <v>8</v>
      </c>
      <c r="M3207" t="s">
        <v>14</v>
      </c>
      <c r="N3207" t="str">
        <f t="shared" si="350"/>
        <v>F</v>
      </c>
      <c r="O3207" t="s">
        <v>1705</v>
      </c>
      <c r="P3207" t="s">
        <v>1706</v>
      </c>
      <c r="Q3207" t="s">
        <v>221</v>
      </c>
      <c r="R3207">
        <v>4</v>
      </c>
      <c r="S3207">
        <f t="shared" si="351"/>
        <v>2019</v>
      </c>
      <c r="T3207" t="s">
        <v>12</v>
      </c>
      <c r="U3207">
        <v>0.999999999999997</v>
      </c>
      <c r="V3207" t="s">
        <v>3346</v>
      </c>
      <c r="W3207">
        <f>VLOOKUP(Q3207,'PBT Tag Rates'!$B$5:$E$44,4,FALSE)</f>
        <v>0.95971980899999998</v>
      </c>
      <c r="X3207">
        <v>1</v>
      </c>
      <c r="Y3207" s="14">
        <f>IFERROR(LOOKUP(H3207,{30,43,48,53,58,63,68,73,78,83,88,93,97},{42,47,52,57,62,67,72,77,82,87,92,99,100}),999)</f>
        <v>72</v>
      </c>
      <c r="Z3207" s="17">
        <f t="shared" si="352"/>
        <v>5.5555555555555554</v>
      </c>
      <c r="AA3207" s="17">
        <f t="shared" si="353"/>
        <v>5.5555555555555554</v>
      </c>
      <c r="AB3207" s="17">
        <f t="shared" si="354"/>
        <v>11.658097686375321</v>
      </c>
      <c r="AC3207" s="17" t="s">
        <v>17654</v>
      </c>
    </row>
    <row r="3208" spans="1:29" x14ac:dyDescent="0.25">
      <c r="A3208" t="s">
        <v>3339</v>
      </c>
      <c r="B3208" s="151" t="s">
        <v>12068</v>
      </c>
      <c r="C3208" t="s">
        <v>12069</v>
      </c>
      <c r="D3208" s="1">
        <v>45178</v>
      </c>
      <c r="E3208">
        <f t="shared" si="349"/>
        <v>18</v>
      </c>
      <c r="F3208" t="s">
        <v>14</v>
      </c>
      <c r="G3208">
        <v>830</v>
      </c>
      <c r="H3208">
        <f t="shared" si="348"/>
        <v>83</v>
      </c>
      <c r="I3208" t="s">
        <v>7</v>
      </c>
      <c r="J3208" t="s">
        <v>8</v>
      </c>
      <c r="K3208" t="s">
        <v>12070</v>
      </c>
      <c r="L3208" t="s">
        <v>8</v>
      </c>
      <c r="M3208" t="s">
        <v>14</v>
      </c>
      <c r="N3208" t="str">
        <f t="shared" si="350"/>
        <v>F</v>
      </c>
      <c r="O3208" t="s">
        <v>2582</v>
      </c>
      <c r="P3208" t="s">
        <v>2583</v>
      </c>
      <c r="Q3208" t="s">
        <v>221</v>
      </c>
      <c r="R3208">
        <v>4</v>
      </c>
      <c r="S3208">
        <f t="shared" si="351"/>
        <v>2019</v>
      </c>
      <c r="T3208" t="s">
        <v>12</v>
      </c>
      <c r="U3208">
        <v>1</v>
      </c>
      <c r="V3208" t="s">
        <v>3346</v>
      </c>
      <c r="W3208">
        <f>VLOOKUP(Q3208,'PBT Tag Rates'!$B$5:$E$44,4,FALSE)</f>
        <v>0.95971980899999998</v>
      </c>
      <c r="X3208">
        <v>1</v>
      </c>
      <c r="Y3208" s="14">
        <f>IFERROR(LOOKUP(H3208,{30,43,48,53,58,63,68,73,78,83,88,93,97},{42,47,52,57,62,67,72,77,82,87,92,99,100}),999)</f>
        <v>87</v>
      </c>
      <c r="Z3208" s="17">
        <f t="shared" si="352"/>
        <v>5.5555555555555554</v>
      </c>
      <c r="AA3208" s="17">
        <f t="shared" si="353"/>
        <v>5.5555555555555554</v>
      </c>
      <c r="AB3208" s="17">
        <f t="shared" si="354"/>
        <v>11.658097686375321</v>
      </c>
      <c r="AC3208" s="17" t="s">
        <v>17654</v>
      </c>
    </row>
    <row r="3209" spans="1:29" x14ac:dyDescent="0.25">
      <c r="A3209" t="s">
        <v>3339</v>
      </c>
      <c r="B3209" s="151" t="s">
        <v>12071</v>
      </c>
      <c r="C3209" t="s">
        <v>2002</v>
      </c>
      <c r="D3209" s="1">
        <v>45178</v>
      </c>
      <c r="E3209">
        <f t="shared" si="349"/>
        <v>18</v>
      </c>
      <c r="F3209" t="s">
        <v>14</v>
      </c>
      <c r="G3209">
        <v>720</v>
      </c>
      <c r="H3209">
        <f t="shared" si="348"/>
        <v>72</v>
      </c>
      <c r="I3209" t="s">
        <v>9</v>
      </c>
      <c r="J3209">
        <v>1</v>
      </c>
      <c r="K3209" t="s">
        <v>8</v>
      </c>
      <c r="L3209" t="s">
        <v>8</v>
      </c>
      <c r="M3209" t="s">
        <v>14</v>
      </c>
      <c r="N3209" t="str">
        <f t="shared" si="350"/>
        <v>F</v>
      </c>
      <c r="O3209" t="s">
        <v>2488</v>
      </c>
      <c r="P3209" t="s">
        <v>2489</v>
      </c>
      <c r="Q3209" t="s">
        <v>15</v>
      </c>
      <c r="R3209">
        <v>5</v>
      </c>
      <c r="S3209">
        <f t="shared" si="351"/>
        <v>2018</v>
      </c>
      <c r="T3209" t="s">
        <v>12</v>
      </c>
      <c r="U3209">
        <v>0.999999999999999</v>
      </c>
      <c r="V3209" t="s">
        <v>3951</v>
      </c>
      <c r="W3209">
        <f>VLOOKUP(Q3209,'PBT Tag Rates'!$B$5:$E$44,4,FALSE)</f>
        <v>0.80551598400000002</v>
      </c>
      <c r="X3209">
        <v>1</v>
      </c>
      <c r="Y3209" s="14">
        <f>IFERROR(LOOKUP(H3209,{30,43,48,53,58,63,68,73,78,83,88,93,97},{42,47,52,57,62,67,72,77,82,87,92,99,100}),999)</f>
        <v>72</v>
      </c>
      <c r="Z3209" s="17">
        <f t="shared" si="352"/>
        <v>5.5555555555555554</v>
      </c>
      <c r="AA3209" s="17">
        <f t="shared" si="353"/>
        <v>5.5555555555555554</v>
      </c>
      <c r="AB3209" s="17">
        <f t="shared" si="354"/>
        <v>11.658097686375321</v>
      </c>
      <c r="AC3209" s="17" t="s">
        <v>17655</v>
      </c>
    </row>
    <row r="3210" spans="1:29" x14ac:dyDescent="0.25">
      <c r="A3210" t="s">
        <v>3339</v>
      </c>
      <c r="B3210" s="151" t="s">
        <v>12072</v>
      </c>
      <c r="C3210" t="s">
        <v>2003</v>
      </c>
      <c r="D3210" s="1">
        <v>45178</v>
      </c>
      <c r="E3210">
        <f t="shared" si="349"/>
        <v>18</v>
      </c>
      <c r="F3210" t="s">
        <v>6</v>
      </c>
      <c r="G3210">
        <v>660</v>
      </c>
      <c r="H3210">
        <f t="shared" si="348"/>
        <v>66</v>
      </c>
      <c r="I3210" t="s">
        <v>7</v>
      </c>
      <c r="J3210" t="s">
        <v>8</v>
      </c>
      <c r="K3210" t="s">
        <v>8</v>
      </c>
      <c r="L3210" t="s">
        <v>8</v>
      </c>
      <c r="M3210" t="s">
        <v>6</v>
      </c>
      <c r="N3210" t="str">
        <f t="shared" si="350"/>
        <v>M</v>
      </c>
      <c r="O3210" t="s">
        <v>8</v>
      </c>
      <c r="P3210" t="s">
        <v>8</v>
      </c>
      <c r="Q3210" t="s">
        <v>11</v>
      </c>
      <c r="R3210" t="s">
        <v>8</v>
      </c>
      <c r="S3210" t="str">
        <f t="shared" si="351"/>
        <v>U</v>
      </c>
      <c r="T3210" t="s">
        <v>12</v>
      </c>
      <c r="U3210">
        <v>1</v>
      </c>
      <c r="V3210" t="s">
        <v>11</v>
      </c>
      <c r="W3210" t="e">
        <f>VLOOKUP(Q3210,'PBT Tag Rates'!$B$5:$E$44,4,FALSE)</f>
        <v>#N/A</v>
      </c>
      <c r="X3210">
        <v>1</v>
      </c>
      <c r="Y3210" s="14">
        <f>IFERROR(LOOKUP(H3210,{30,43,48,53,58,63,68,73,78,83,88,93,97},{42,47,52,57,62,67,72,77,82,87,92,99,100}),999)</f>
        <v>67</v>
      </c>
      <c r="Z3210" s="17">
        <f t="shared" si="352"/>
        <v>5.5555555555555554</v>
      </c>
      <c r="AA3210" s="17">
        <f t="shared" si="353"/>
        <v>5.5555555555555554</v>
      </c>
      <c r="AB3210" s="17">
        <f t="shared" si="354"/>
        <v>11.658097686375321</v>
      </c>
      <c r="AC3210" s="17" t="s">
        <v>17654</v>
      </c>
    </row>
    <row r="3211" spans="1:29" x14ac:dyDescent="0.25">
      <c r="A3211" t="s">
        <v>3339</v>
      </c>
      <c r="B3211" s="151" t="s">
        <v>12073</v>
      </c>
      <c r="C3211" t="s">
        <v>2004</v>
      </c>
      <c r="D3211" s="1">
        <v>45178</v>
      </c>
      <c r="E3211">
        <f t="shared" si="349"/>
        <v>18</v>
      </c>
      <c r="F3211" t="s">
        <v>14</v>
      </c>
      <c r="G3211">
        <v>710</v>
      </c>
      <c r="H3211">
        <f t="shared" si="348"/>
        <v>71</v>
      </c>
      <c r="I3211" t="s">
        <v>7</v>
      </c>
      <c r="J3211" t="s">
        <v>8</v>
      </c>
      <c r="K3211" t="s">
        <v>8</v>
      </c>
      <c r="L3211" t="s">
        <v>8</v>
      </c>
      <c r="M3211" t="s">
        <v>14</v>
      </c>
      <c r="N3211" t="str">
        <f t="shared" si="350"/>
        <v>F</v>
      </c>
      <c r="O3211" t="s">
        <v>2523</v>
      </c>
      <c r="P3211" t="s">
        <v>5995</v>
      </c>
      <c r="Q3211" t="s">
        <v>221</v>
      </c>
      <c r="R3211">
        <v>4</v>
      </c>
      <c r="S3211">
        <f t="shared" si="351"/>
        <v>2019</v>
      </c>
      <c r="T3211" t="s">
        <v>12</v>
      </c>
      <c r="U3211">
        <v>0.999999999999996</v>
      </c>
      <c r="V3211" t="s">
        <v>3396</v>
      </c>
      <c r="W3211">
        <f>VLOOKUP(Q3211,'PBT Tag Rates'!$B$5:$E$44,4,FALSE)</f>
        <v>0.95971980899999998</v>
      </c>
      <c r="X3211">
        <v>1</v>
      </c>
      <c r="Y3211" s="14">
        <f>IFERROR(LOOKUP(H3211,{30,43,48,53,58,63,68,73,78,83,88,93,97},{42,47,52,57,62,67,72,77,82,87,92,99,100}),999)</f>
        <v>72</v>
      </c>
      <c r="Z3211" s="17">
        <f t="shared" si="352"/>
        <v>5.5555555555555554</v>
      </c>
      <c r="AA3211" s="17">
        <f t="shared" si="353"/>
        <v>5.5555555555555554</v>
      </c>
      <c r="AB3211" s="17">
        <f t="shared" si="354"/>
        <v>11.658097686375321</v>
      </c>
      <c r="AC3211" s="17" t="s">
        <v>17655</v>
      </c>
    </row>
    <row r="3212" spans="1:29" x14ac:dyDescent="0.25">
      <c r="A3212" t="s">
        <v>3339</v>
      </c>
      <c r="B3212" s="151" t="s">
        <v>12074</v>
      </c>
      <c r="C3212" t="s">
        <v>2005</v>
      </c>
      <c r="D3212" s="1">
        <v>45178</v>
      </c>
      <c r="E3212">
        <f t="shared" si="349"/>
        <v>18</v>
      </c>
      <c r="F3212" t="s">
        <v>6</v>
      </c>
      <c r="G3212">
        <v>640</v>
      </c>
      <c r="H3212">
        <f t="shared" si="348"/>
        <v>64</v>
      </c>
      <c r="I3212" t="s">
        <v>7</v>
      </c>
      <c r="J3212" t="s">
        <v>8</v>
      </c>
      <c r="K3212" t="s">
        <v>8</v>
      </c>
      <c r="L3212" t="s">
        <v>8</v>
      </c>
      <c r="M3212" t="s">
        <v>6</v>
      </c>
      <c r="N3212" t="str">
        <f t="shared" si="350"/>
        <v>M</v>
      </c>
      <c r="O3212" t="s">
        <v>8</v>
      </c>
      <c r="P3212" t="s">
        <v>8</v>
      </c>
      <c r="Q3212" t="s">
        <v>11</v>
      </c>
      <c r="R3212" t="s">
        <v>8</v>
      </c>
      <c r="S3212" t="str">
        <f t="shared" si="351"/>
        <v>U</v>
      </c>
      <c r="T3212" t="s">
        <v>12</v>
      </c>
      <c r="U3212">
        <v>0.999999999999998</v>
      </c>
      <c r="V3212" t="s">
        <v>11</v>
      </c>
      <c r="W3212" t="e">
        <f>VLOOKUP(Q3212,'PBT Tag Rates'!$B$5:$E$44,4,FALSE)</f>
        <v>#N/A</v>
      </c>
      <c r="X3212">
        <v>1</v>
      </c>
      <c r="Y3212" s="14">
        <f>IFERROR(LOOKUP(H3212,{30,43,48,53,58,63,68,73,78,83,88,93,97},{42,47,52,57,62,67,72,77,82,87,92,99,100}),999)</f>
        <v>67</v>
      </c>
      <c r="Z3212" s="17">
        <f t="shared" si="352"/>
        <v>5.5555555555555554</v>
      </c>
      <c r="AA3212" s="17">
        <f t="shared" si="353"/>
        <v>5.5555555555555554</v>
      </c>
      <c r="AB3212" s="17">
        <f t="shared" si="354"/>
        <v>11.658097686375321</v>
      </c>
      <c r="AC3212" s="17" t="s">
        <v>17654</v>
      </c>
    </row>
    <row r="3213" spans="1:29" x14ac:dyDescent="0.25">
      <c r="A3213" t="s">
        <v>3339</v>
      </c>
      <c r="B3213" s="151" t="s">
        <v>12075</v>
      </c>
      <c r="C3213" t="s">
        <v>2006</v>
      </c>
      <c r="D3213" s="1">
        <v>45178</v>
      </c>
      <c r="E3213">
        <f t="shared" si="349"/>
        <v>18</v>
      </c>
      <c r="F3213" t="s">
        <v>14</v>
      </c>
      <c r="G3213">
        <v>860</v>
      </c>
      <c r="H3213">
        <f t="shared" si="348"/>
        <v>86</v>
      </c>
      <c r="I3213" t="s">
        <v>7</v>
      </c>
      <c r="J3213" t="s">
        <v>8</v>
      </c>
      <c r="K3213" t="s">
        <v>12076</v>
      </c>
      <c r="L3213" t="s">
        <v>8</v>
      </c>
      <c r="M3213" t="s">
        <v>14</v>
      </c>
      <c r="N3213" t="str">
        <f t="shared" si="350"/>
        <v>F</v>
      </c>
      <c r="O3213" t="s">
        <v>8</v>
      </c>
      <c r="P3213" t="s">
        <v>8</v>
      </c>
      <c r="Q3213" t="s">
        <v>11</v>
      </c>
      <c r="R3213" t="s">
        <v>8</v>
      </c>
      <c r="S3213" t="str">
        <f t="shared" si="351"/>
        <v>U</v>
      </c>
      <c r="T3213" t="s">
        <v>12</v>
      </c>
      <c r="U3213">
        <v>1</v>
      </c>
      <c r="V3213" t="s">
        <v>11</v>
      </c>
      <c r="W3213" t="e">
        <f>VLOOKUP(Q3213,'PBT Tag Rates'!$B$5:$E$44,4,FALSE)</f>
        <v>#N/A</v>
      </c>
      <c r="X3213">
        <v>1</v>
      </c>
      <c r="Y3213" s="14">
        <f>IFERROR(LOOKUP(H3213,{30,43,48,53,58,63,68,73,78,83,88,93,97},{42,47,52,57,62,67,72,77,82,87,92,99,100}),999)</f>
        <v>87</v>
      </c>
      <c r="Z3213" s="17">
        <f t="shared" si="352"/>
        <v>5.5555555555555554</v>
      </c>
      <c r="AA3213" s="17">
        <f t="shared" si="353"/>
        <v>5.5555555555555554</v>
      </c>
      <c r="AB3213" s="17">
        <f t="shared" si="354"/>
        <v>11.658097686375321</v>
      </c>
      <c r="AC3213" s="17" t="s">
        <v>17654</v>
      </c>
    </row>
    <row r="3214" spans="1:29" x14ac:dyDescent="0.25">
      <c r="A3214" t="s">
        <v>3339</v>
      </c>
      <c r="B3214" s="151" t="s">
        <v>12077</v>
      </c>
      <c r="C3214" t="s">
        <v>12078</v>
      </c>
      <c r="D3214" s="1">
        <v>45178</v>
      </c>
      <c r="E3214">
        <f t="shared" si="349"/>
        <v>18</v>
      </c>
      <c r="F3214" t="s">
        <v>14</v>
      </c>
      <c r="G3214">
        <v>820</v>
      </c>
      <c r="H3214">
        <f t="shared" si="348"/>
        <v>82</v>
      </c>
      <c r="I3214" t="s">
        <v>7</v>
      </c>
      <c r="J3214" t="s">
        <v>8</v>
      </c>
      <c r="K3214" t="s">
        <v>12079</v>
      </c>
      <c r="L3214" t="s">
        <v>8</v>
      </c>
      <c r="M3214" t="s">
        <v>14</v>
      </c>
      <c r="N3214" t="str">
        <f t="shared" si="350"/>
        <v>F</v>
      </c>
      <c r="O3214" t="s">
        <v>979</v>
      </c>
      <c r="P3214" t="s">
        <v>12080</v>
      </c>
      <c r="Q3214" t="s">
        <v>281</v>
      </c>
      <c r="R3214">
        <v>4</v>
      </c>
      <c r="S3214">
        <f t="shared" si="351"/>
        <v>2019</v>
      </c>
      <c r="T3214" t="s">
        <v>12</v>
      </c>
      <c r="U3214">
        <v>0.999999999999999</v>
      </c>
      <c r="V3214" t="s">
        <v>3079</v>
      </c>
      <c r="W3214">
        <f>VLOOKUP(Q3214,'PBT Tag Rates'!$B$5:$E$44,4,FALSE)</f>
        <v>0.99705232300000002</v>
      </c>
      <c r="X3214">
        <v>1</v>
      </c>
      <c r="Y3214" s="14">
        <f>IFERROR(LOOKUP(H3214,{30,43,48,53,58,63,68,73,78,83,88,93,97},{42,47,52,57,62,67,72,77,82,87,92,99,100}),999)</f>
        <v>82</v>
      </c>
      <c r="Z3214" s="17">
        <f t="shared" si="352"/>
        <v>5.5555555555555554</v>
      </c>
      <c r="AA3214" s="17">
        <f t="shared" si="353"/>
        <v>5.5555555555555554</v>
      </c>
      <c r="AB3214" s="17">
        <f t="shared" si="354"/>
        <v>11.658097686375321</v>
      </c>
      <c r="AC3214" s="17" t="s">
        <v>17654</v>
      </c>
    </row>
    <row r="3215" spans="1:29" x14ac:dyDescent="0.25">
      <c r="A3215" t="s">
        <v>3339</v>
      </c>
      <c r="B3215" s="151" t="s">
        <v>12081</v>
      </c>
      <c r="C3215" t="s">
        <v>2007</v>
      </c>
      <c r="D3215" s="1">
        <v>45178</v>
      </c>
      <c r="E3215">
        <f t="shared" si="349"/>
        <v>18</v>
      </c>
      <c r="F3215" t="s">
        <v>14</v>
      </c>
      <c r="G3215">
        <v>790</v>
      </c>
      <c r="H3215">
        <f t="shared" si="348"/>
        <v>79</v>
      </c>
      <c r="I3215" t="s">
        <v>7</v>
      </c>
      <c r="J3215" t="s">
        <v>8</v>
      </c>
      <c r="K3215" t="s">
        <v>8</v>
      </c>
      <c r="L3215" t="s">
        <v>8</v>
      </c>
      <c r="M3215" t="s">
        <v>14</v>
      </c>
      <c r="N3215" t="str">
        <f t="shared" si="350"/>
        <v>F</v>
      </c>
      <c r="O3215" t="s">
        <v>12082</v>
      </c>
      <c r="P3215" t="s">
        <v>12083</v>
      </c>
      <c r="Q3215" t="s">
        <v>2105</v>
      </c>
      <c r="R3215">
        <v>4</v>
      </c>
      <c r="S3215">
        <f t="shared" si="351"/>
        <v>2019</v>
      </c>
      <c r="T3215" t="s">
        <v>12</v>
      </c>
      <c r="U3215">
        <v>1</v>
      </c>
      <c r="V3215" t="s">
        <v>9738</v>
      </c>
      <c r="W3215">
        <f>VLOOKUP(Q3215,'PBT Tag Rates'!$B$5:$E$44,4,FALSE)</f>
        <v>1</v>
      </c>
      <c r="X3215">
        <v>1</v>
      </c>
      <c r="Y3215" s="14">
        <f>IFERROR(LOOKUP(H3215,{30,43,48,53,58,63,68,73,78,83,88,93,97},{42,47,52,57,62,67,72,77,82,87,92,99,100}),999)</f>
        <v>82</v>
      </c>
      <c r="Z3215" s="17">
        <f t="shared" si="352"/>
        <v>5.5555555555555554</v>
      </c>
      <c r="AA3215" s="17">
        <f t="shared" si="353"/>
        <v>5.5555555555555554</v>
      </c>
      <c r="AB3215" s="17">
        <f t="shared" si="354"/>
        <v>11.658097686375321</v>
      </c>
      <c r="AC3215" s="17" t="s">
        <v>17655</v>
      </c>
    </row>
    <row r="3216" spans="1:29" x14ac:dyDescent="0.25">
      <c r="A3216" t="s">
        <v>3339</v>
      </c>
      <c r="B3216" s="151" t="s">
        <v>12084</v>
      </c>
      <c r="C3216" t="s">
        <v>2008</v>
      </c>
      <c r="D3216" s="1">
        <v>45178</v>
      </c>
      <c r="E3216">
        <f t="shared" si="349"/>
        <v>18</v>
      </c>
      <c r="F3216" t="s">
        <v>14</v>
      </c>
      <c r="G3216">
        <v>760</v>
      </c>
      <c r="H3216">
        <f t="shared" si="348"/>
        <v>76</v>
      </c>
      <c r="I3216" t="s">
        <v>7</v>
      </c>
      <c r="J3216" t="s">
        <v>8</v>
      </c>
      <c r="K3216" t="s">
        <v>8</v>
      </c>
      <c r="L3216" t="s">
        <v>8</v>
      </c>
      <c r="M3216" t="s">
        <v>14</v>
      </c>
      <c r="N3216" t="str">
        <f t="shared" si="350"/>
        <v>F</v>
      </c>
      <c r="O3216" t="s">
        <v>8</v>
      </c>
      <c r="P3216" t="s">
        <v>8</v>
      </c>
      <c r="Q3216" t="s">
        <v>11</v>
      </c>
      <c r="R3216" t="s">
        <v>8</v>
      </c>
      <c r="S3216" t="str">
        <f t="shared" si="351"/>
        <v>U</v>
      </c>
      <c r="T3216" t="s">
        <v>12</v>
      </c>
      <c r="U3216">
        <v>0.999999999999996</v>
      </c>
      <c r="V3216" t="s">
        <v>11</v>
      </c>
      <c r="W3216" t="e">
        <f>VLOOKUP(Q3216,'PBT Tag Rates'!$B$5:$E$44,4,FALSE)</f>
        <v>#N/A</v>
      </c>
      <c r="X3216">
        <v>1</v>
      </c>
      <c r="Y3216" s="14">
        <f>IFERROR(LOOKUP(H3216,{30,43,48,53,58,63,68,73,78,83,88,93,97},{42,47,52,57,62,67,72,77,82,87,92,99,100}),999)</f>
        <v>77</v>
      </c>
      <c r="Z3216" s="17">
        <f t="shared" si="352"/>
        <v>5.5555555555555554</v>
      </c>
      <c r="AA3216" s="17">
        <f t="shared" si="353"/>
        <v>5.5555555555555554</v>
      </c>
      <c r="AB3216" s="17">
        <f t="shared" si="354"/>
        <v>11.658097686375321</v>
      </c>
      <c r="AC3216" s="17" t="s">
        <v>17654</v>
      </c>
    </row>
    <row r="3217" spans="1:29" x14ac:dyDescent="0.25">
      <c r="A3217" t="s">
        <v>3339</v>
      </c>
      <c r="B3217" s="151" t="s">
        <v>12085</v>
      </c>
      <c r="C3217" t="s">
        <v>12086</v>
      </c>
      <c r="D3217" s="1">
        <v>45178</v>
      </c>
      <c r="E3217">
        <f t="shared" si="349"/>
        <v>18</v>
      </c>
      <c r="F3217" t="s">
        <v>6</v>
      </c>
      <c r="G3217">
        <v>800</v>
      </c>
      <c r="H3217">
        <f t="shared" si="348"/>
        <v>80</v>
      </c>
      <c r="I3217" t="s">
        <v>9</v>
      </c>
      <c r="J3217">
        <v>1</v>
      </c>
      <c r="K3217" t="s">
        <v>12087</v>
      </c>
      <c r="L3217" t="s">
        <v>8</v>
      </c>
      <c r="M3217" t="s">
        <v>6</v>
      </c>
      <c r="N3217" t="str">
        <f t="shared" si="350"/>
        <v>M</v>
      </c>
      <c r="O3217" t="s">
        <v>2352</v>
      </c>
      <c r="P3217" t="s">
        <v>8035</v>
      </c>
      <c r="Q3217" t="s">
        <v>221</v>
      </c>
      <c r="R3217">
        <v>4</v>
      </c>
      <c r="S3217">
        <f t="shared" si="351"/>
        <v>2019</v>
      </c>
      <c r="T3217" t="s">
        <v>12</v>
      </c>
      <c r="U3217">
        <v>1</v>
      </c>
      <c r="V3217" t="s">
        <v>3357</v>
      </c>
      <c r="W3217">
        <f>VLOOKUP(Q3217,'PBT Tag Rates'!$B$5:$E$44,4,FALSE)</f>
        <v>0.95971980899999998</v>
      </c>
      <c r="X3217">
        <v>1</v>
      </c>
      <c r="Y3217" s="14">
        <f>IFERROR(LOOKUP(H3217,{30,43,48,53,58,63,68,73,78,83,88,93,97},{42,47,52,57,62,67,72,77,82,87,92,99,100}),999)</f>
        <v>82</v>
      </c>
      <c r="Z3217" s="17">
        <f t="shared" si="352"/>
        <v>5.5555555555555554</v>
      </c>
      <c r="AA3217" s="17">
        <f t="shared" si="353"/>
        <v>5.5555555555555554</v>
      </c>
      <c r="AB3217" s="17">
        <f t="shared" si="354"/>
        <v>11.658097686375321</v>
      </c>
      <c r="AC3217" s="17" t="s">
        <v>17654</v>
      </c>
    </row>
    <row r="3218" spans="1:29" x14ac:dyDescent="0.25">
      <c r="A3218" t="s">
        <v>3339</v>
      </c>
      <c r="B3218" s="151" t="s">
        <v>12088</v>
      </c>
      <c r="C3218" t="s">
        <v>2009</v>
      </c>
      <c r="D3218" s="1">
        <v>45178</v>
      </c>
      <c r="E3218">
        <f t="shared" si="349"/>
        <v>18</v>
      </c>
      <c r="F3218" t="s">
        <v>14</v>
      </c>
      <c r="G3218">
        <v>700</v>
      </c>
      <c r="H3218">
        <f t="shared" si="348"/>
        <v>70</v>
      </c>
      <c r="I3218" t="s">
        <v>7</v>
      </c>
      <c r="J3218" t="s">
        <v>8</v>
      </c>
      <c r="K3218" t="s">
        <v>8</v>
      </c>
      <c r="L3218" t="s">
        <v>8</v>
      </c>
      <c r="M3218" t="s">
        <v>14</v>
      </c>
      <c r="N3218" t="str">
        <f t="shared" si="350"/>
        <v>F</v>
      </c>
      <c r="O3218" t="s">
        <v>2038</v>
      </c>
      <c r="P3218" t="s">
        <v>2039</v>
      </c>
      <c r="Q3218" t="s">
        <v>221</v>
      </c>
      <c r="R3218">
        <v>4</v>
      </c>
      <c r="S3218">
        <f t="shared" si="351"/>
        <v>2019</v>
      </c>
      <c r="T3218" t="s">
        <v>12</v>
      </c>
      <c r="U3218">
        <v>0.999999999999998</v>
      </c>
      <c r="V3218" t="s">
        <v>3346</v>
      </c>
      <c r="W3218">
        <f>VLOOKUP(Q3218,'PBT Tag Rates'!$B$5:$E$44,4,FALSE)</f>
        <v>0.95971980899999998</v>
      </c>
      <c r="X3218">
        <v>1</v>
      </c>
      <c r="Y3218" s="14">
        <f>IFERROR(LOOKUP(H3218,{30,43,48,53,58,63,68,73,78,83,88,93,97},{42,47,52,57,62,67,72,77,82,87,92,99,100}),999)</f>
        <v>72</v>
      </c>
      <c r="Z3218" s="17">
        <f t="shared" si="352"/>
        <v>5.5555555555555554</v>
      </c>
      <c r="AA3218" s="17">
        <f t="shared" si="353"/>
        <v>5.5555555555555554</v>
      </c>
      <c r="AB3218" s="17">
        <f t="shared" si="354"/>
        <v>11.658097686375321</v>
      </c>
      <c r="AC3218" s="17" t="s">
        <v>17654</v>
      </c>
    </row>
    <row r="3219" spans="1:29" x14ac:dyDescent="0.25">
      <c r="A3219" t="s">
        <v>3339</v>
      </c>
      <c r="B3219" s="151" t="s">
        <v>12089</v>
      </c>
      <c r="C3219" t="s">
        <v>12090</v>
      </c>
      <c r="D3219" s="1">
        <v>45178</v>
      </c>
      <c r="E3219">
        <f t="shared" si="349"/>
        <v>18</v>
      </c>
      <c r="F3219" t="s">
        <v>6</v>
      </c>
      <c r="G3219">
        <v>880</v>
      </c>
      <c r="H3219">
        <f t="shared" si="348"/>
        <v>88</v>
      </c>
      <c r="I3219" t="s">
        <v>7</v>
      </c>
      <c r="J3219" t="s">
        <v>8</v>
      </c>
      <c r="K3219" t="s">
        <v>12091</v>
      </c>
      <c r="L3219" t="s">
        <v>8</v>
      </c>
      <c r="M3219" t="s">
        <v>6</v>
      </c>
      <c r="N3219" t="str">
        <f t="shared" si="350"/>
        <v>M</v>
      </c>
      <c r="O3219" t="s">
        <v>1785</v>
      </c>
      <c r="P3219" t="s">
        <v>5617</v>
      </c>
      <c r="Q3219" t="s">
        <v>221</v>
      </c>
      <c r="R3219">
        <v>4</v>
      </c>
      <c r="S3219">
        <f t="shared" si="351"/>
        <v>2019</v>
      </c>
      <c r="T3219" t="s">
        <v>12</v>
      </c>
      <c r="U3219">
        <v>0.999999999999999</v>
      </c>
      <c r="V3219" t="s">
        <v>3396</v>
      </c>
      <c r="W3219">
        <f>VLOOKUP(Q3219,'PBT Tag Rates'!$B$5:$E$44,4,FALSE)</f>
        <v>0.95971980899999998</v>
      </c>
      <c r="X3219">
        <v>1</v>
      </c>
      <c r="Y3219" s="14">
        <f>IFERROR(LOOKUP(H3219,{30,43,48,53,58,63,68,73,78,83,88,93,97},{42,47,52,57,62,67,72,77,82,87,92,99,100}),999)</f>
        <v>92</v>
      </c>
      <c r="Z3219" s="17">
        <f t="shared" si="352"/>
        <v>5.5555555555555554</v>
      </c>
      <c r="AA3219" s="17">
        <f t="shared" si="353"/>
        <v>5.5555555555555554</v>
      </c>
      <c r="AB3219" s="17">
        <f t="shared" si="354"/>
        <v>11.658097686375321</v>
      </c>
      <c r="AC3219" s="17" t="s">
        <v>17655</v>
      </c>
    </row>
    <row r="3220" spans="1:29" x14ac:dyDescent="0.25">
      <c r="A3220" t="s">
        <v>3339</v>
      </c>
      <c r="B3220" s="151" t="s">
        <v>12092</v>
      </c>
      <c r="C3220" t="s">
        <v>2010</v>
      </c>
      <c r="D3220" s="1">
        <v>45178</v>
      </c>
      <c r="E3220">
        <f t="shared" si="349"/>
        <v>18</v>
      </c>
      <c r="F3220" t="s">
        <v>6</v>
      </c>
      <c r="G3220">
        <v>650</v>
      </c>
      <c r="H3220">
        <f t="shared" si="348"/>
        <v>65</v>
      </c>
      <c r="I3220" t="s">
        <v>7</v>
      </c>
      <c r="J3220" t="s">
        <v>8</v>
      </c>
      <c r="K3220" t="s">
        <v>8</v>
      </c>
      <c r="L3220" t="s">
        <v>8</v>
      </c>
      <c r="M3220" t="s">
        <v>6</v>
      </c>
      <c r="N3220" t="str">
        <f t="shared" si="350"/>
        <v>M</v>
      </c>
      <c r="O3220" t="s">
        <v>2463</v>
      </c>
      <c r="P3220" t="s">
        <v>8391</v>
      </c>
      <c r="Q3220" t="s">
        <v>918</v>
      </c>
      <c r="R3220">
        <v>3</v>
      </c>
      <c r="S3220">
        <f t="shared" si="351"/>
        <v>2020</v>
      </c>
      <c r="T3220" t="s">
        <v>12</v>
      </c>
      <c r="U3220">
        <v>1</v>
      </c>
      <c r="V3220" t="s">
        <v>3386</v>
      </c>
      <c r="W3220">
        <f>VLOOKUP(Q3220,'PBT Tag Rates'!$B$5:$E$44,4,FALSE)</f>
        <v>0.98961045999999997</v>
      </c>
      <c r="X3220">
        <v>1</v>
      </c>
      <c r="Y3220" s="14">
        <f>IFERROR(LOOKUP(H3220,{30,43,48,53,58,63,68,73,78,83,88,93,97},{42,47,52,57,62,67,72,77,82,87,92,99,100}),999)</f>
        <v>67</v>
      </c>
      <c r="Z3220" s="17">
        <f t="shared" si="352"/>
        <v>5.5555555555555554</v>
      </c>
      <c r="AA3220" s="17">
        <f t="shared" si="353"/>
        <v>5.5555555555555554</v>
      </c>
      <c r="AB3220" s="17">
        <f t="shared" si="354"/>
        <v>11.658097686375321</v>
      </c>
      <c r="AC3220" s="17" t="s">
        <v>17654</v>
      </c>
    </row>
    <row r="3221" spans="1:29" x14ac:dyDescent="0.25">
      <c r="A3221" t="s">
        <v>3339</v>
      </c>
      <c r="B3221" s="151" t="s">
        <v>12093</v>
      </c>
      <c r="C3221" t="s">
        <v>2012</v>
      </c>
      <c r="D3221" s="1">
        <v>45178</v>
      </c>
      <c r="E3221">
        <f t="shared" si="349"/>
        <v>18</v>
      </c>
      <c r="F3221" t="s">
        <v>14</v>
      </c>
      <c r="G3221">
        <v>770</v>
      </c>
      <c r="H3221">
        <f t="shared" si="348"/>
        <v>77</v>
      </c>
      <c r="I3221" t="s">
        <v>9</v>
      </c>
      <c r="J3221">
        <v>1</v>
      </c>
      <c r="K3221" t="s">
        <v>8</v>
      </c>
      <c r="L3221" t="s">
        <v>8</v>
      </c>
      <c r="M3221" t="s">
        <v>14</v>
      </c>
      <c r="N3221" t="str">
        <f t="shared" si="350"/>
        <v>F</v>
      </c>
      <c r="O3221" t="s">
        <v>29</v>
      </c>
      <c r="P3221" t="s">
        <v>700</v>
      </c>
      <c r="Q3221" t="s">
        <v>15</v>
      </c>
      <c r="R3221">
        <v>5</v>
      </c>
      <c r="S3221">
        <f t="shared" si="351"/>
        <v>2018</v>
      </c>
      <c r="T3221" t="s">
        <v>12</v>
      </c>
      <c r="U3221">
        <v>1</v>
      </c>
      <c r="V3221" t="s">
        <v>3951</v>
      </c>
      <c r="W3221">
        <f>VLOOKUP(Q3221,'PBT Tag Rates'!$B$5:$E$44,4,FALSE)</f>
        <v>0.80551598400000002</v>
      </c>
      <c r="X3221">
        <v>1</v>
      </c>
      <c r="Y3221" s="14">
        <f>IFERROR(LOOKUP(H3221,{30,43,48,53,58,63,68,73,78,83,88,93,97},{42,47,52,57,62,67,72,77,82,87,92,99,100}),999)</f>
        <v>77</v>
      </c>
      <c r="Z3221" s="17">
        <f t="shared" si="352"/>
        <v>5.5555555555555554</v>
      </c>
      <c r="AA3221" s="17">
        <f t="shared" si="353"/>
        <v>5.5555555555555554</v>
      </c>
      <c r="AB3221" s="17">
        <f t="shared" si="354"/>
        <v>11.658097686375321</v>
      </c>
      <c r="AC3221" s="17" t="s">
        <v>17655</v>
      </c>
    </row>
    <row r="3222" spans="1:29" x14ac:dyDescent="0.25">
      <c r="A3222" t="s">
        <v>3339</v>
      </c>
      <c r="B3222" s="151" t="s">
        <v>12094</v>
      </c>
      <c r="C3222" t="s">
        <v>2013</v>
      </c>
      <c r="D3222" s="1">
        <v>45178</v>
      </c>
      <c r="E3222">
        <f t="shared" si="349"/>
        <v>18</v>
      </c>
      <c r="F3222" t="s">
        <v>6</v>
      </c>
      <c r="G3222">
        <v>720</v>
      </c>
      <c r="H3222">
        <f t="shared" ref="H3222:H3285" si="355">G3222/10</f>
        <v>72</v>
      </c>
      <c r="I3222" t="s">
        <v>9</v>
      </c>
      <c r="J3222" t="s">
        <v>8</v>
      </c>
      <c r="K3222" t="s">
        <v>8</v>
      </c>
      <c r="L3222" t="s">
        <v>8</v>
      </c>
      <c r="M3222" t="s">
        <v>6</v>
      </c>
      <c r="N3222" t="str">
        <f t="shared" si="350"/>
        <v>M</v>
      </c>
      <c r="O3222" t="s">
        <v>1394</v>
      </c>
      <c r="P3222" t="s">
        <v>2266</v>
      </c>
      <c r="Q3222" t="s">
        <v>221</v>
      </c>
      <c r="R3222">
        <v>4</v>
      </c>
      <c r="S3222">
        <f t="shared" si="351"/>
        <v>2019</v>
      </c>
      <c r="T3222" t="s">
        <v>12</v>
      </c>
      <c r="U3222">
        <v>0.999999999999997</v>
      </c>
      <c r="V3222" t="s">
        <v>3386</v>
      </c>
      <c r="W3222">
        <f>VLOOKUP(Q3222,'PBT Tag Rates'!$B$5:$E$44,4,FALSE)</f>
        <v>0.95971980899999998</v>
      </c>
      <c r="X3222">
        <v>1</v>
      </c>
      <c r="Y3222" s="14">
        <f>IFERROR(LOOKUP(H3222,{30,43,48,53,58,63,68,73,78,83,88,93,97},{42,47,52,57,62,67,72,77,82,87,92,99,100}),999)</f>
        <v>72</v>
      </c>
      <c r="Z3222" s="17">
        <f t="shared" si="352"/>
        <v>5.5555555555555554</v>
      </c>
      <c r="AA3222" s="17">
        <f t="shared" ref="AA3222:AA3258" si="356">Z3222*(1+$AA$4)</f>
        <v>5.5555555555555554</v>
      </c>
      <c r="AB3222" s="17">
        <f t="shared" ref="AB3222:AB3258" si="357">IF(D3222&lt;$D$3,AA3222/$AB$3,AA3222/$AB$4)</f>
        <v>11.658097686375321</v>
      </c>
      <c r="AC3222" s="17" t="s">
        <v>17654</v>
      </c>
    </row>
    <row r="3223" spans="1:29" x14ac:dyDescent="0.25">
      <c r="A3223" t="s">
        <v>3339</v>
      </c>
      <c r="B3223" s="151" t="s">
        <v>12095</v>
      </c>
      <c r="C3223" t="s">
        <v>2014</v>
      </c>
      <c r="D3223" s="1">
        <v>45178</v>
      </c>
      <c r="E3223">
        <f t="shared" ref="E3223:E3286" si="358">IF(D3223&lt;=$D$3,70,18)</f>
        <v>18</v>
      </c>
      <c r="F3223" t="s">
        <v>6</v>
      </c>
      <c r="G3223">
        <v>760</v>
      </c>
      <c r="H3223">
        <f t="shared" si="355"/>
        <v>76</v>
      </c>
      <c r="I3223" t="s">
        <v>7</v>
      </c>
      <c r="J3223" t="s">
        <v>8</v>
      </c>
      <c r="K3223" t="s">
        <v>8</v>
      </c>
      <c r="L3223" t="s">
        <v>8</v>
      </c>
      <c r="M3223" t="s">
        <v>6</v>
      </c>
      <c r="N3223" t="str">
        <f t="shared" ref="N3223:N3286" si="359">IF(M3223="U",F3223,M3223)</f>
        <v>M</v>
      </c>
      <c r="O3223" t="s">
        <v>1345</v>
      </c>
      <c r="P3223" t="s">
        <v>1346</v>
      </c>
      <c r="Q3223" t="s">
        <v>221</v>
      </c>
      <c r="R3223">
        <v>4</v>
      </c>
      <c r="S3223">
        <f t="shared" ref="S3223:S3286" si="360">IFERROR($S$3-R3223,"U")</f>
        <v>2019</v>
      </c>
      <c r="T3223" t="s">
        <v>12</v>
      </c>
      <c r="U3223">
        <v>1</v>
      </c>
      <c r="V3223" t="s">
        <v>3346</v>
      </c>
      <c r="W3223">
        <f>VLOOKUP(Q3223,'PBT Tag Rates'!$B$5:$E$44,4,FALSE)</f>
        <v>0.95971980899999998</v>
      </c>
      <c r="X3223">
        <v>1</v>
      </c>
      <c r="Y3223" s="14">
        <f>IFERROR(LOOKUP(H3223,{30,43,48,53,58,63,68,73,78,83,88,93,97},{42,47,52,57,62,67,72,77,82,87,92,99,100}),999)</f>
        <v>77</v>
      </c>
      <c r="Z3223" s="17">
        <f t="shared" ref="Z3223:Z3286" si="361">IF(D3223&lt;$D$3,X3223/$Z$3,X3223/$Z$4)</f>
        <v>5.5555555555555554</v>
      </c>
      <c r="AA3223" s="17">
        <f t="shared" si="356"/>
        <v>5.5555555555555554</v>
      </c>
      <c r="AB3223" s="17">
        <f t="shared" si="357"/>
        <v>11.658097686375321</v>
      </c>
      <c r="AC3223" s="17" t="s">
        <v>17654</v>
      </c>
    </row>
    <row r="3224" spans="1:29" x14ac:dyDescent="0.25">
      <c r="A3224" t="s">
        <v>3339</v>
      </c>
      <c r="B3224" s="151" t="s">
        <v>12096</v>
      </c>
      <c r="C3224" t="s">
        <v>12097</v>
      </c>
      <c r="D3224" s="1">
        <v>45178</v>
      </c>
      <c r="E3224">
        <f t="shared" si="358"/>
        <v>18</v>
      </c>
      <c r="F3224" t="s">
        <v>14</v>
      </c>
      <c r="G3224">
        <v>800</v>
      </c>
      <c r="H3224">
        <f t="shared" si="355"/>
        <v>80</v>
      </c>
      <c r="I3224" t="s">
        <v>7</v>
      </c>
      <c r="J3224" t="s">
        <v>8</v>
      </c>
      <c r="K3224" t="s">
        <v>12098</v>
      </c>
      <c r="L3224" t="s">
        <v>8</v>
      </c>
      <c r="M3224" t="s">
        <v>14</v>
      </c>
      <c r="N3224" t="str">
        <f t="shared" si="359"/>
        <v>F</v>
      </c>
      <c r="O3224" t="s">
        <v>8</v>
      </c>
      <c r="P3224" t="s">
        <v>8</v>
      </c>
      <c r="Q3224" t="s">
        <v>11</v>
      </c>
      <c r="R3224" t="s">
        <v>8</v>
      </c>
      <c r="S3224" t="str">
        <f t="shared" si="360"/>
        <v>U</v>
      </c>
      <c r="T3224" t="s">
        <v>12</v>
      </c>
      <c r="U3224">
        <v>0.999999999999999</v>
      </c>
      <c r="V3224" t="s">
        <v>11</v>
      </c>
      <c r="W3224" t="e">
        <f>VLOOKUP(Q3224,'PBT Tag Rates'!$B$5:$E$44,4,FALSE)</f>
        <v>#N/A</v>
      </c>
      <c r="X3224">
        <v>1</v>
      </c>
      <c r="Y3224" s="14">
        <f>IFERROR(LOOKUP(H3224,{30,43,48,53,58,63,68,73,78,83,88,93,97},{42,47,52,57,62,67,72,77,82,87,92,99,100}),999)</f>
        <v>82</v>
      </c>
      <c r="Z3224" s="17">
        <f t="shared" si="361"/>
        <v>5.5555555555555554</v>
      </c>
      <c r="AA3224" s="17">
        <f t="shared" si="356"/>
        <v>5.5555555555555554</v>
      </c>
      <c r="AB3224" s="17">
        <f t="shared" si="357"/>
        <v>11.658097686375321</v>
      </c>
      <c r="AC3224" s="17" t="s">
        <v>17654</v>
      </c>
    </row>
    <row r="3225" spans="1:29" x14ac:dyDescent="0.25">
      <c r="A3225" t="s">
        <v>3339</v>
      </c>
      <c r="B3225" s="151" t="s">
        <v>12099</v>
      </c>
      <c r="C3225" t="s">
        <v>12100</v>
      </c>
      <c r="D3225" s="1">
        <v>45178</v>
      </c>
      <c r="E3225">
        <f t="shared" si="358"/>
        <v>18</v>
      </c>
      <c r="F3225" t="s">
        <v>6</v>
      </c>
      <c r="G3225">
        <v>850</v>
      </c>
      <c r="H3225">
        <f t="shared" si="355"/>
        <v>85</v>
      </c>
      <c r="I3225" t="s">
        <v>7</v>
      </c>
      <c r="J3225" t="s">
        <v>8</v>
      </c>
      <c r="K3225" t="s">
        <v>12101</v>
      </c>
      <c r="L3225" t="s">
        <v>8</v>
      </c>
      <c r="M3225" t="s">
        <v>6</v>
      </c>
      <c r="N3225" t="str">
        <f t="shared" si="359"/>
        <v>M</v>
      </c>
      <c r="O3225" t="s">
        <v>8</v>
      </c>
      <c r="P3225" t="s">
        <v>8</v>
      </c>
      <c r="Q3225" t="s">
        <v>11</v>
      </c>
      <c r="R3225" t="s">
        <v>8</v>
      </c>
      <c r="S3225" t="str">
        <f t="shared" si="360"/>
        <v>U</v>
      </c>
      <c r="T3225" t="s">
        <v>12</v>
      </c>
      <c r="U3225">
        <v>1</v>
      </c>
      <c r="V3225" t="s">
        <v>11</v>
      </c>
      <c r="W3225" t="e">
        <f>VLOOKUP(Q3225,'PBT Tag Rates'!$B$5:$E$44,4,FALSE)</f>
        <v>#N/A</v>
      </c>
      <c r="X3225">
        <v>1</v>
      </c>
      <c r="Y3225" s="14">
        <f>IFERROR(LOOKUP(H3225,{30,43,48,53,58,63,68,73,78,83,88,93,97},{42,47,52,57,62,67,72,77,82,87,92,99,100}),999)</f>
        <v>87</v>
      </c>
      <c r="Z3225" s="17">
        <f t="shared" si="361"/>
        <v>5.5555555555555554</v>
      </c>
      <c r="AA3225" s="17">
        <f t="shared" si="356"/>
        <v>5.5555555555555554</v>
      </c>
      <c r="AB3225" s="17">
        <f t="shared" si="357"/>
        <v>11.658097686375321</v>
      </c>
      <c r="AC3225" s="17" t="s">
        <v>17654</v>
      </c>
    </row>
    <row r="3226" spans="1:29" x14ac:dyDescent="0.25">
      <c r="A3226" t="s">
        <v>3339</v>
      </c>
      <c r="B3226" s="151" t="s">
        <v>12102</v>
      </c>
      <c r="C3226" t="s">
        <v>2015</v>
      </c>
      <c r="D3226" s="1">
        <v>45178</v>
      </c>
      <c r="E3226">
        <f t="shared" si="358"/>
        <v>18</v>
      </c>
      <c r="F3226" t="s">
        <v>14</v>
      </c>
      <c r="G3226">
        <v>780</v>
      </c>
      <c r="H3226">
        <f t="shared" si="355"/>
        <v>78</v>
      </c>
      <c r="I3226" t="s">
        <v>9</v>
      </c>
      <c r="J3226">
        <v>1</v>
      </c>
      <c r="K3226" t="s">
        <v>8</v>
      </c>
      <c r="L3226" t="s">
        <v>8</v>
      </c>
      <c r="M3226" t="s">
        <v>14</v>
      </c>
      <c r="N3226" t="str">
        <f t="shared" si="359"/>
        <v>F</v>
      </c>
      <c r="O3226" t="s">
        <v>1169</v>
      </c>
      <c r="P3226" t="s">
        <v>1170</v>
      </c>
      <c r="Q3226" t="s">
        <v>281</v>
      </c>
      <c r="R3226">
        <v>4</v>
      </c>
      <c r="S3226">
        <f t="shared" si="360"/>
        <v>2019</v>
      </c>
      <c r="T3226" t="s">
        <v>12</v>
      </c>
      <c r="U3226">
        <v>1</v>
      </c>
      <c r="V3226" t="s">
        <v>3170</v>
      </c>
      <c r="W3226">
        <f>VLOOKUP(Q3226,'PBT Tag Rates'!$B$5:$E$44,4,FALSE)</f>
        <v>0.99705232300000002</v>
      </c>
      <c r="X3226">
        <v>1</v>
      </c>
      <c r="Y3226" s="14">
        <f>IFERROR(LOOKUP(H3226,{30,43,48,53,58,63,68,73,78,83,88,93,97},{42,47,52,57,62,67,72,77,82,87,92,99,100}),999)</f>
        <v>82</v>
      </c>
      <c r="Z3226" s="17">
        <f t="shared" si="361"/>
        <v>5.5555555555555554</v>
      </c>
      <c r="AA3226" s="17">
        <f t="shared" si="356"/>
        <v>5.5555555555555554</v>
      </c>
      <c r="AB3226" s="17">
        <f t="shared" si="357"/>
        <v>11.658097686375321</v>
      </c>
      <c r="AC3226" s="17" t="s">
        <v>17654</v>
      </c>
    </row>
    <row r="3227" spans="1:29" x14ac:dyDescent="0.25">
      <c r="A3227" t="s">
        <v>3339</v>
      </c>
      <c r="B3227" s="151" t="s">
        <v>12103</v>
      </c>
      <c r="C3227" t="s">
        <v>2018</v>
      </c>
      <c r="D3227" s="1">
        <v>45178</v>
      </c>
      <c r="E3227">
        <f t="shared" si="358"/>
        <v>18</v>
      </c>
      <c r="F3227" t="s">
        <v>6</v>
      </c>
      <c r="G3227">
        <v>690</v>
      </c>
      <c r="H3227">
        <f t="shared" si="355"/>
        <v>69</v>
      </c>
      <c r="I3227" t="s">
        <v>7</v>
      </c>
      <c r="J3227" t="s">
        <v>8</v>
      </c>
      <c r="K3227" t="s">
        <v>8</v>
      </c>
      <c r="L3227" t="s">
        <v>8</v>
      </c>
      <c r="M3227" t="s">
        <v>6</v>
      </c>
      <c r="N3227" t="str">
        <f t="shared" si="359"/>
        <v>M</v>
      </c>
      <c r="O3227" t="s">
        <v>11591</v>
      </c>
      <c r="P3227" t="s">
        <v>11592</v>
      </c>
      <c r="Q3227" t="s">
        <v>918</v>
      </c>
      <c r="R3227">
        <v>3</v>
      </c>
      <c r="S3227">
        <f t="shared" si="360"/>
        <v>2020</v>
      </c>
      <c r="T3227" t="s">
        <v>12</v>
      </c>
      <c r="U3227">
        <v>0.999999999999997</v>
      </c>
      <c r="V3227" t="s">
        <v>3386</v>
      </c>
      <c r="W3227">
        <f>VLOOKUP(Q3227,'PBT Tag Rates'!$B$5:$E$44,4,FALSE)</f>
        <v>0.98961045999999997</v>
      </c>
      <c r="X3227">
        <v>1</v>
      </c>
      <c r="Y3227" s="14">
        <f>IFERROR(LOOKUP(H3227,{30,43,48,53,58,63,68,73,78,83,88,93,97},{42,47,52,57,62,67,72,77,82,87,92,99,100}),999)</f>
        <v>72</v>
      </c>
      <c r="Z3227" s="17">
        <f t="shared" si="361"/>
        <v>5.5555555555555554</v>
      </c>
      <c r="AA3227" s="17">
        <f t="shared" si="356"/>
        <v>5.5555555555555554</v>
      </c>
      <c r="AB3227" s="17">
        <f t="shared" si="357"/>
        <v>11.658097686375321</v>
      </c>
      <c r="AC3227" s="17" t="s">
        <v>17654</v>
      </c>
    </row>
    <row r="3228" spans="1:29" x14ac:dyDescent="0.25">
      <c r="A3228" t="s">
        <v>3339</v>
      </c>
      <c r="B3228" s="151" t="s">
        <v>12104</v>
      </c>
      <c r="C3228" t="s">
        <v>2019</v>
      </c>
      <c r="D3228" s="1">
        <v>45178</v>
      </c>
      <c r="E3228">
        <f t="shared" si="358"/>
        <v>18</v>
      </c>
      <c r="F3228" t="s">
        <v>14</v>
      </c>
      <c r="G3228">
        <v>790</v>
      </c>
      <c r="H3228">
        <f t="shared" si="355"/>
        <v>79</v>
      </c>
      <c r="I3228" t="s">
        <v>7</v>
      </c>
      <c r="J3228" t="s">
        <v>8</v>
      </c>
      <c r="K3228" t="s">
        <v>8</v>
      </c>
      <c r="L3228" t="s">
        <v>8</v>
      </c>
      <c r="M3228" t="s">
        <v>14</v>
      </c>
      <c r="N3228" t="str">
        <f t="shared" si="359"/>
        <v>F</v>
      </c>
      <c r="O3228" t="s">
        <v>1656</v>
      </c>
      <c r="P3228" t="s">
        <v>2140</v>
      </c>
      <c r="Q3228" t="s">
        <v>221</v>
      </c>
      <c r="R3228">
        <v>4</v>
      </c>
      <c r="S3228">
        <f t="shared" si="360"/>
        <v>2019</v>
      </c>
      <c r="T3228" t="s">
        <v>12</v>
      </c>
      <c r="U3228">
        <v>1</v>
      </c>
      <c r="V3228" t="s">
        <v>3346</v>
      </c>
      <c r="W3228">
        <f>VLOOKUP(Q3228,'PBT Tag Rates'!$B$5:$E$44,4,FALSE)</f>
        <v>0.95971980899999998</v>
      </c>
      <c r="X3228">
        <v>1</v>
      </c>
      <c r="Y3228" s="14">
        <f>IFERROR(LOOKUP(H3228,{30,43,48,53,58,63,68,73,78,83,88,93,97},{42,47,52,57,62,67,72,77,82,87,92,99,100}),999)</f>
        <v>82</v>
      </c>
      <c r="Z3228" s="17">
        <f t="shared" si="361"/>
        <v>5.5555555555555554</v>
      </c>
      <c r="AA3228" s="17">
        <f t="shared" si="356"/>
        <v>5.5555555555555554</v>
      </c>
      <c r="AB3228" s="17">
        <f t="shared" si="357"/>
        <v>11.658097686375321</v>
      </c>
      <c r="AC3228" s="17" t="s">
        <v>17654</v>
      </c>
    </row>
    <row r="3229" spans="1:29" x14ac:dyDescent="0.25">
      <c r="A3229" t="s">
        <v>3339</v>
      </c>
      <c r="B3229" s="151" t="s">
        <v>12105</v>
      </c>
      <c r="C3229" t="s">
        <v>2021</v>
      </c>
      <c r="D3229" s="1">
        <v>45178</v>
      </c>
      <c r="E3229">
        <f t="shared" si="358"/>
        <v>18</v>
      </c>
      <c r="F3229" t="s">
        <v>6</v>
      </c>
      <c r="G3229">
        <v>650</v>
      </c>
      <c r="H3229">
        <f t="shared" si="355"/>
        <v>65</v>
      </c>
      <c r="I3229" t="s">
        <v>9</v>
      </c>
      <c r="J3229">
        <v>1</v>
      </c>
      <c r="K3229" t="s">
        <v>8</v>
      </c>
      <c r="L3229" t="s">
        <v>8</v>
      </c>
      <c r="M3229" t="s">
        <v>6</v>
      </c>
      <c r="N3229" t="str">
        <f t="shared" si="359"/>
        <v>M</v>
      </c>
      <c r="O3229" t="s">
        <v>2757</v>
      </c>
      <c r="P3229" t="s">
        <v>2758</v>
      </c>
      <c r="Q3229" t="s">
        <v>918</v>
      </c>
      <c r="R3229">
        <v>3</v>
      </c>
      <c r="S3229">
        <f t="shared" si="360"/>
        <v>2020</v>
      </c>
      <c r="T3229" t="s">
        <v>12</v>
      </c>
      <c r="U3229">
        <v>0.999999999999998</v>
      </c>
      <c r="V3229" t="s">
        <v>3357</v>
      </c>
      <c r="W3229">
        <f>VLOOKUP(Q3229,'PBT Tag Rates'!$B$5:$E$44,4,FALSE)</f>
        <v>0.98961045999999997</v>
      </c>
      <c r="X3229">
        <v>1</v>
      </c>
      <c r="Y3229" s="14">
        <f>IFERROR(LOOKUP(H3229,{30,43,48,53,58,63,68,73,78,83,88,93,97},{42,47,52,57,62,67,72,77,82,87,92,99,100}),999)</f>
        <v>67</v>
      </c>
      <c r="Z3229" s="17">
        <f t="shared" si="361"/>
        <v>5.5555555555555554</v>
      </c>
      <c r="AA3229" s="17">
        <f t="shared" si="356"/>
        <v>5.5555555555555554</v>
      </c>
      <c r="AB3229" s="17">
        <f t="shared" si="357"/>
        <v>11.658097686375321</v>
      </c>
      <c r="AC3229" s="17" t="s">
        <v>17654</v>
      </c>
    </row>
    <row r="3230" spans="1:29" x14ac:dyDescent="0.25">
      <c r="A3230" t="s">
        <v>3339</v>
      </c>
      <c r="B3230" s="151" t="s">
        <v>12106</v>
      </c>
      <c r="C3230" t="s">
        <v>2023</v>
      </c>
      <c r="D3230" s="1">
        <v>45178</v>
      </c>
      <c r="E3230">
        <f t="shared" si="358"/>
        <v>18</v>
      </c>
      <c r="F3230" t="s">
        <v>14</v>
      </c>
      <c r="G3230">
        <v>680</v>
      </c>
      <c r="H3230">
        <f t="shared" si="355"/>
        <v>68</v>
      </c>
      <c r="I3230" t="s">
        <v>7</v>
      </c>
      <c r="J3230" t="s">
        <v>8</v>
      </c>
      <c r="K3230" t="s">
        <v>8</v>
      </c>
      <c r="L3230" t="s">
        <v>8</v>
      </c>
      <c r="M3230" t="s">
        <v>14</v>
      </c>
      <c r="N3230" t="str">
        <f t="shared" si="359"/>
        <v>F</v>
      </c>
      <c r="O3230" t="s">
        <v>2548</v>
      </c>
      <c r="P3230" t="s">
        <v>2549</v>
      </c>
      <c r="Q3230" t="s">
        <v>221</v>
      </c>
      <c r="R3230">
        <v>4</v>
      </c>
      <c r="S3230">
        <f t="shared" si="360"/>
        <v>2019</v>
      </c>
      <c r="T3230" t="s">
        <v>12</v>
      </c>
      <c r="U3230">
        <v>1</v>
      </c>
      <c r="V3230" t="s">
        <v>3363</v>
      </c>
      <c r="W3230">
        <f>VLOOKUP(Q3230,'PBT Tag Rates'!$B$5:$E$44,4,FALSE)</f>
        <v>0.95971980899999998</v>
      </c>
      <c r="X3230">
        <v>1</v>
      </c>
      <c r="Y3230" s="14">
        <f>IFERROR(LOOKUP(H3230,{30,43,48,53,58,63,68,73,78,83,88,93,97},{42,47,52,57,62,67,72,77,82,87,92,99,100}),999)</f>
        <v>72</v>
      </c>
      <c r="Z3230" s="17">
        <f t="shared" si="361"/>
        <v>5.5555555555555554</v>
      </c>
      <c r="AA3230" s="17">
        <f t="shared" si="356"/>
        <v>5.5555555555555554</v>
      </c>
      <c r="AB3230" s="17">
        <f t="shared" si="357"/>
        <v>11.658097686375321</v>
      </c>
      <c r="AC3230" s="17" t="s">
        <v>17654</v>
      </c>
    </row>
    <row r="3231" spans="1:29" x14ac:dyDescent="0.25">
      <c r="A3231" t="s">
        <v>3339</v>
      </c>
      <c r="B3231" s="151" t="s">
        <v>12107</v>
      </c>
      <c r="C3231" t="s">
        <v>2024</v>
      </c>
      <c r="D3231" s="1">
        <v>45178</v>
      </c>
      <c r="E3231">
        <f t="shared" si="358"/>
        <v>18</v>
      </c>
      <c r="F3231" t="s">
        <v>6</v>
      </c>
      <c r="G3231">
        <v>750</v>
      </c>
      <c r="H3231">
        <f t="shared" si="355"/>
        <v>75</v>
      </c>
      <c r="I3231" t="s">
        <v>9</v>
      </c>
      <c r="J3231">
        <v>1</v>
      </c>
      <c r="K3231" t="s">
        <v>8</v>
      </c>
      <c r="L3231" t="s">
        <v>8</v>
      </c>
      <c r="M3231" t="s">
        <v>14</v>
      </c>
      <c r="N3231" t="str">
        <f t="shared" si="359"/>
        <v>F</v>
      </c>
      <c r="O3231" t="s">
        <v>600</v>
      </c>
      <c r="P3231" t="s">
        <v>2664</v>
      </c>
      <c r="Q3231" t="s">
        <v>221</v>
      </c>
      <c r="R3231">
        <v>4</v>
      </c>
      <c r="S3231">
        <f t="shared" si="360"/>
        <v>2019</v>
      </c>
      <c r="T3231" t="s">
        <v>12</v>
      </c>
      <c r="U3231">
        <v>0.999999999999998</v>
      </c>
      <c r="V3231" t="s">
        <v>3346</v>
      </c>
      <c r="W3231">
        <f>VLOOKUP(Q3231,'PBT Tag Rates'!$B$5:$E$44,4,FALSE)</f>
        <v>0.95971980899999998</v>
      </c>
      <c r="X3231">
        <v>1</v>
      </c>
      <c r="Y3231" s="14">
        <f>IFERROR(LOOKUP(H3231,{30,43,48,53,58,63,68,73,78,83,88,93,97},{42,47,52,57,62,67,72,77,82,87,92,99,100}),999)</f>
        <v>77</v>
      </c>
      <c r="Z3231" s="17">
        <f t="shared" si="361"/>
        <v>5.5555555555555554</v>
      </c>
      <c r="AA3231" s="17">
        <f t="shared" si="356"/>
        <v>5.5555555555555554</v>
      </c>
      <c r="AB3231" s="17">
        <f t="shared" si="357"/>
        <v>11.658097686375321</v>
      </c>
      <c r="AC3231" s="17" t="s">
        <v>17654</v>
      </c>
    </row>
    <row r="3232" spans="1:29" x14ac:dyDescent="0.25">
      <c r="A3232" t="s">
        <v>3339</v>
      </c>
      <c r="B3232" s="151" t="s">
        <v>12108</v>
      </c>
      <c r="C3232" t="s">
        <v>2027</v>
      </c>
      <c r="D3232" s="1">
        <v>45178</v>
      </c>
      <c r="E3232">
        <f t="shared" si="358"/>
        <v>18</v>
      </c>
      <c r="F3232" t="s">
        <v>6</v>
      </c>
      <c r="G3232">
        <v>990</v>
      </c>
      <c r="H3232">
        <f t="shared" si="355"/>
        <v>99</v>
      </c>
      <c r="I3232" t="s">
        <v>9</v>
      </c>
      <c r="J3232" t="s">
        <v>8</v>
      </c>
      <c r="K3232" t="s">
        <v>12109</v>
      </c>
      <c r="L3232" t="s">
        <v>8</v>
      </c>
      <c r="M3232" t="s">
        <v>6</v>
      </c>
      <c r="N3232" t="str">
        <f t="shared" si="359"/>
        <v>M</v>
      </c>
      <c r="O3232" t="s">
        <v>1736</v>
      </c>
      <c r="P3232" t="s">
        <v>7517</v>
      </c>
      <c r="Q3232" t="s">
        <v>221</v>
      </c>
      <c r="R3232">
        <v>4</v>
      </c>
      <c r="S3232">
        <f t="shared" si="360"/>
        <v>2019</v>
      </c>
      <c r="T3232" t="s">
        <v>12</v>
      </c>
      <c r="U3232">
        <v>0.999999999999997</v>
      </c>
      <c r="V3232" t="s">
        <v>3363</v>
      </c>
      <c r="W3232">
        <f>VLOOKUP(Q3232,'PBT Tag Rates'!$B$5:$E$44,4,FALSE)</f>
        <v>0.95971980899999998</v>
      </c>
      <c r="X3232">
        <v>1</v>
      </c>
      <c r="Y3232" s="14">
        <f>IFERROR(LOOKUP(H3232,{30,43,48,53,58,63,68,73,78,83,88,93,97},{42,47,52,57,62,67,72,77,82,87,92,99,100}),999)</f>
        <v>100</v>
      </c>
      <c r="Z3232" s="17">
        <f t="shared" si="361"/>
        <v>5.5555555555555554</v>
      </c>
      <c r="AA3232" s="17">
        <f t="shared" si="356"/>
        <v>5.5555555555555554</v>
      </c>
      <c r="AB3232" s="17">
        <f t="shared" si="357"/>
        <v>11.658097686375321</v>
      </c>
      <c r="AC3232" s="17" t="s">
        <v>17654</v>
      </c>
    </row>
    <row r="3233" spans="1:29" x14ac:dyDescent="0.25">
      <c r="A3233" t="s">
        <v>3339</v>
      </c>
      <c r="B3233" s="151" t="s">
        <v>12110</v>
      </c>
      <c r="C3233" t="s">
        <v>2028</v>
      </c>
      <c r="D3233" s="1">
        <v>45178</v>
      </c>
      <c r="E3233">
        <f t="shared" si="358"/>
        <v>18</v>
      </c>
      <c r="F3233" t="s">
        <v>6</v>
      </c>
      <c r="G3233">
        <v>820</v>
      </c>
      <c r="H3233">
        <f t="shared" si="355"/>
        <v>82</v>
      </c>
      <c r="I3233" t="s">
        <v>9</v>
      </c>
      <c r="J3233">
        <v>1</v>
      </c>
      <c r="K3233" t="s">
        <v>12111</v>
      </c>
      <c r="L3233" t="s">
        <v>8</v>
      </c>
      <c r="M3233" t="s">
        <v>14</v>
      </c>
      <c r="N3233" t="str">
        <f t="shared" si="359"/>
        <v>F</v>
      </c>
      <c r="O3233" t="s">
        <v>529</v>
      </c>
      <c r="P3233" t="s">
        <v>1985</v>
      </c>
      <c r="Q3233" t="s">
        <v>221</v>
      </c>
      <c r="R3233">
        <v>4</v>
      </c>
      <c r="S3233">
        <f t="shared" si="360"/>
        <v>2019</v>
      </c>
      <c r="T3233" t="s">
        <v>12</v>
      </c>
      <c r="U3233">
        <v>1</v>
      </c>
      <c r="V3233" t="s">
        <v>3396</v>
      </c>
      <c r="W3233">
        <f>VLOOKUP(Q3233,'PBT Tag Rates'!$B$5:$E$44,4,FALSE)</f>
        <v>0.95971980899999998</v>
      </c>
      <c r="X3233">
        <v>1</v>
      </c>
      <c r="Y3233" s="14">
        <f>IFERROR(LOOKUP(H3233,{30,43,48,53,58,63,68,73,78,83,88,93,97},{42,47,52,57,62,67,72,77,82,87,92,99,100}),999)</f>
        <v>82</v>
      </c>
      <c r="Z3233" s="17">
        <f t="shared" si="361"/>
        <v>5.5555555555555554</v>
      </c>
      <c r="AA3233" s="17">
        <f t="shared" si="356"/>
        <v>5.5555555555555554</v>
      </c>
      <c r="AB3233" s="17">
        <f t="shared" si="357"/>
        <v>11.658097686375321</v>
      </c>
      <c r="AC3233" s="17" t="s">
        <v>17655</v>
      </c>
    </row>
    <row r="3234" spans="1:29" x14ac:dyDescent="0.25">
      <c r="A3234" t="s">
        <v>3339</v>
      </c>
      <c r="B3234" s="151" t="s">
        <v>12112</v>
      </c>
      <c r="C3234" t="s">
        <v>2030</v>
      </c>
      <c r="D3234" s="1">
        <v>45178</v>
      </c>
      <c r="E3234">
        <f t="shared" si="358"/>
        <v>18</v>
      </c>
      <c r="F3234" t="s">
        <v>6</v>
      </c>
      <c r="G3234">
        <v>680</v>
      </c>
      <c r="H3234">
        <f t="shared" si="355"/>
        <v>68</v>
      </c>
      <c r="I3234" t="s">
        <v>7</v>
      </c>
      <c r="J3234" t="s">
        <v>8</v>
      </c>
      <c r="K3234" t="s">
        <v>8</v>
      </c>
      <c r="L3234" t="s">
        <v>8</v>
      </c>
      <c r="M3234" t="s">
        <v>6</v>
      </c>
      <c r="N3234" t="str">
        <f t="shared" si="359"/>
        <v>M</v>
      </c>
      <c r="O3234" t="s">
        <v>12113</v>
      </c>
      <c r="P3234" t="s">
        <v>12114</v>
      </c>
      <c r="Q3234" t="s">
        <v>221</v>
      </c>
      <c r="R3234">
        <v>4</v>
      </c>
      <c r="S3234">
        <f t="shared" si="360"/>
        <v>2019</v>
      </c>
      <c r="T3234" t="s">
        <v>12</v>
      </c>
      <c r="U3234">
        <v>0.999999999999998</v>
      </c>
      <c r="V3234" t="s">
        <v>3346</v>
      </c>
      <c r="W3234">
        <f>VLOOKUP(Q3234,'PBT Tag Rates'!$B$5:$E$44,4,FALSE)</f>
        <v>0.95971980899999998</v>
      </c>
      <c r="X3234">
        <v>1</v>
      </c>
      <c r="Y3234" s="14">
        <f>IFERROR(LOOKUP(H3234,{30,43,48,53,58,63,68,73,78,83,88,93,97},{42,47,52,57,62,67,72,77,82,87,92,99,100}),999)</f>
        <v>72</v>
      </c>
      <c r="Z3234" s="17">
        <f t="shared" si="361"/>
        <v>5.5555555555555554</v>
      </c>
      <c r="AA3234" s="17">
        <f t="shared" si="356"/>
        <v>5.5555555555555554</v>
      </c>
      <c r="AB3234" s="17">
        <f t="shared" si="357"/>
        <v>11.658097686375321</v>
      </c>
      <c r="AC3234" s="17" t="s">
        <v>17654</v>
      </c>
    </row>
    <row r="3235" spans="1:29" x14ac:dyDescent="0.25">
      <c r="A3235" t="s">
        <v>3339</v>
      </c>
      <c r="B3235" s="151" t="s">
        <v>12115</v>
      </c>
      <c r="C3235" t="s">
        <v>2031</v>
      </c>
      <c r="D3235" s="1">
        <v>45178</v>
      </c>
      <c r="E3235">
        <f t="shared" si="358"/>
        <v>18</v>
      </c>
      <c r="F3235" t="s">
        <v>14</v>
      </c>
      <c r="G3235">
        <v>770</v>
      </c>
      <c r="H3235">
        <f t="shared" si="355"/>
        <v>77</v>
      </c>
      <c r="I3235" t="s">
        <v>9</v>
      </c>
      <c r="J3235">
        <v>1</v>
      </c>
      <c r="K3235" t="s">
        <v>8</v>
      </c>
      <c r="L3235" t="s">
        <v>8</v>
      </c>
      <c r="M3235" t="s">
        <v>14</v>
      </c>
      <c r="N3235" t="str">
        <f t="shared" si="359"/>
        <v>F</v>
      </c>
      <c r="O3235" t="s">
        <v>1133</v>
      </c>
      <c r="P3235" t="s">
        <v>1134</v>
      </c>
      <c r="Q3235" t="s">
        <v>221</v>
      </c>
      <c r="R3235">
        <v>4</v>
      </c>
      <c r="S3235">
        <f t="shared" si="360"/>
        <v>2019</v>
      </c>
      <c r="T3235" t="s">
        <v>12</v>
      </c>
      <c r="U3235">
        <v>1</v>
      </c>
      <c r="V3235" t="s">
        <v>3346</v>
      </c>
      <c r="W3235">
        <f>VLOOKUP(Q3235,'PBT Tag Rates'!$B$5:$E$44,4,FALSE)</f>
        <v>0.95971980899999998</v>
      </c>
      <c r="X3235">
        <v>1</v>
      </c>
      <c r="Y3235" s="14">
        <f>IFERROR(LOOKUP(H3235,{30,43,48,53,58,63,68,73,78,83,88,93,97},{42,47,52,57,62,67,72,77,82,87,92,99,100}),999)</f>
        <v>77</v>
      </c>
      <c r="Z3235" s="17">
        <f t="shared" si="361"/>
        <v>5.5555555555555554</v>
      </c>
      <c r="AA3235" s="17">
        <f t="shared" si="356"/>
        <v>5.5555555555555554</v>
      </c>
      <c r="AB3235" s="17">
        <f t="shared" si="357"/>
        <v>11.658097686375321</v>
      </c>
      <c r="AC3235" s="17" t="s">
        <v>17654</v>
      </c>
    </row>
    <row r="3236" spans="1:29" x14ac:dyDescent="0.25">
      <c r="A3236" t="s">
        <v>3339</v>
      </c>
      <c r="B3236" s="151" t="s">
        <v>12116</v>
      </c>
      <c r="C3236" t="s">
        <v>2032</v>
      </c>
      <c r="D3236" s="1">
        <v>45178</v>
      </c>
      <c r="E3236">
        <f t="shared" si="358"/>
        <v>18</v>
      </c>
      <c r="F3236" t="s">
        <v>6</v>
      </c>
      <c r="G3236">
        <v>730</v>
      </c>
      <c r="H3236">
        <f t="shared" si="355"/>
        <v>73</v>
      </c>
      <c r="I3236" t="s">
        <v>7</v>
      </c>
      <c r="J3236" t="s">
        <v>8</v>
      </c>
      <c r="K3236" t="s">
        <v>8</v>
      </c>
      <c r="L3236" t="s">
        <v>8</v>
      </c>
      <c r="M3236" t="s">
        <v>14</v>
      </c>
      <c r="N3236" t="str">
        <f t="shared" si="359"/>
        <v>F</v>
      </c>
      <c r="O3236" t="s">
        <v>8</v>
      </c>
      <c r="P3236" t="s">
        <v>8</v>
      </c>
      <c r="Q3236" t="s">
        <v>11</v>
      </c>
      <c r="R3236" t="s">
        <v>8</v>
      </c>
      <c r="S3236" t="str">
        <f t="shared" si="360"/>
        <v>U</v>
      </c>
      <c r="T3236" t="s">
        <v>12</v>
      </c>
      <c r="U3236">
        <v>1</v>
      </c>
      <c r="V3236" t="s">
        <v>11</v>
      </c>
      <c r="W3236" t="e">
        <f>VLOOKUP(Q3236,'PBT Tag Rates'!$B$5:$E$44,4,FALSE)</f>
        <v>#N/A</v>
      </c>
      <c r="X3236">
        <v>1</v>
      </c>
      <c r="Y3236" s="14">
        <f>IFERROR(LOOKUP(H3236,{30,43,48,53,58,63,68,73,78,83,88,93,97},{42,47,52,57,62,67,72,77,82,87,92,99,100}),999)</f>
        <v>77</v>
      </c>
      <c r="Z3236" s="17">
        <f t="shared" si="361"/>
        <v>5.5555555555555554</v>
      </c>
      <c r="AA3236" s="17">
        <f t="shared" si="356"/>
        <v>5.5555555555555554</v>
      </c>
      <c r="AB3236" s="17">
        <f t="shared" si="357"/>
        <v>11.658097686375321</v>
      </c>
      <c r="AC3236" s="17" t="s">
        <v>17654</v>
      </c>
    </row>
    <row r="3237" spans="1:29" x14ac:dyDescent="0.25">
      <c r="A3237" t="s">
        <v>3339</v>
      </c>
      <c r="B3237" s="151" t="s">
        <v>12117</v>
      </c>
      <c r="C3237" t="s">
        <v>2033</v>
      </c>
      <c r="D3237" s="1">
        <v>45178</v>
      </c>
      <c r="E3237">
        <f t="shared" si="358"/>
        <v>18</v>
      </c>
      <c r="F3237" t="s">
        <v>6</v>
      </c>
      <c r="G3237">
        <v>680</v>
      </c>
      <c r="H3237">
        <f t="shared" si="355"/>
        <v>68</v>
      </c>
      <c r="I3237" t="s">
        <v>7</v>
      </c>
      <c r="J3237" t="s">
        <v>8</v>
      </c>
      <c r="K3237" t="s">
        <v>8</v>
      </c>
      <c r="L3237" t="s">
        <v>8</v>
      </c>
      <c r="M3237" t="s">
        <v>6</v>
      </c>
      <c r="N3237" t="str">
        <f t="shared" si="359"/>
        <v>M</v>
      </c>
      <c r="O3237" t="s">
        <v>871</v>
      </c>
      <c r="P3237" t="s">
        <v>4682</v>
      </c>
      <c r="Q3237" t="s">
        <v>221</v>
      </c>
      <c r="R3237">
        <v>4</v>
      </c>
      <c r="S3237">
        <f t="shared" si="360"/>
        <v>2019</v>
      </c>
      <c r="T3237" t="s">
        <v>12</v>
      </c>
      <c r="U3237">
        <v>0.999999999999999</v>
      </c>
      <c r="V3237" t="s">
        <v>3363</v>
      </c>
      <c r="W3237">
        <f>VLOOKUP(Q3237,'PBT Tag Rates'!$B$5:$E$44,4,FALSE)</f>
        <v>0.95971980899999998</v>
      </c>
      <c r="X3237">
        <v>1</v>
      </c>
      <c r="Y3237" s="14">
        <f>IFERROR(LOOKUP(H3237,{30,43,48,53,58,63,68,73,78,83,88,93,97},{42,47,52,57,62,67,72,77,82,87,92,99,100}),999)</f>
        <v>72</v>
      </c>
      <c r="Z3237" s="17">
        <f t="shared" si="361"/>
        <v>5.5555555555555554</v>
      </c>
      <c r="AA3237" s="17">
        <f t="shared" si="356"/>
        <v>5.5555555555555554</v>
      </c>
      <c r="AB3237" s="17">
        <f t="shared" si="357"/>
        <v>11.658097686375321</v>
      </c>
      <c r="AC3237" s="17" t="s">
        <v>17654</v>
      </c>
    </row>
    <row r="3238" spans="1:29" x14ac:dyDescent="0.25">
      <c r="A3238" t="s">
        <v>3339</v>
      </c>
      <c r="B3238" s="151" t="s">
        <v>12118</v>
      </c>
      <c r="C3238" t="s">
        <v>2036</v>
      </c>
      <c r="D3238" s="1">
        <v>45178</v>
      </c>
      <c r="E3238">
        <f t="shared" si="358"/>
        <v>18</v>
      </c>
      <c r="F3238" t="s">
        <v>6</v>
      </c>
      <c r="G3238">
        <v>800</v>
      </c>
      <c r="H3238">
        <f t="shared" si="355"/>
        <v>80</v>
      </c>
      <c r="I3238" t="s">
        <v>7</v>
      </c>
      <c r="J3238" t="s">
        <v>8</v>
      </c>
      <c r="K3238" t="s">
        <v>12119</v>
      </c>
      <c r="L3238" t="s">
        <v>8</v>
      </c>
      <c r="M3238" t="s">
        <v>14</v>
      </c>
      <c r="N3238" t="str">
        <f t="shared" si="359"/>
        <v>F</v>
      </c>
      <c r="O3238" t="s">
        <v>2321</v>
      </c>
      <c r="P3238" t="s">
        <v>9247</v>
      </c>
      <c r="Q3238" t="s">
        <v>221</v>
      </c>
      <c r="R3238">
        <v>4</v>
      </c>
      <c r="S3238">
        <f t="shared" si="360"/>
        <v>2019</v>
      </c>
      <c r="T3238" t="s">
        <v>12</v>
      </c>
      <c r="U3238">
        <v>0.999999999999999</v>
      </c>
      <c r="V3238" t="s">
        <v>3346</v>
      </c>
      <c r="W3238">
        <f>VLOOKUP(Q3238,'PBT Tag Rates'!$B$5:$E$44,4,FALSE)</f>
        <v>0.95971980899999998</v>
      </c>
      <c r="X3238">
        <v>1</v>
      </c>
      <c r="Y3238" s="14">
        <f>IFERROR(LOOKUP(H3238,{30,43,48,53,58,63,68,73,78,83,88,93,97},{42,47,52,57,62,67,72,77,82,87,92,99,100}),999)</f>
        <v>82</v>
      </c>
      <c r="Z3238" s="17">
        <f t="shared" si="361"/>
        <v>5.5555555555555554</v>
      </c>
      <c r="AA3238" s="17">
        <f t="shared" si="356"/>
        <v>5.5555555555555554</v>
      </c>
      <c r="AB3238" s="17">
        <f t="shared" si="357"/>
        <v>11.658097686375321</v>
      </c>
      <c r="AC3238" s="17" t="s">
        <v>17654</v>
      </c>
    </row>
    <row r="3239" spans="1:29" x14ac:dyDescent="0.25">
      <c r="A3239" t="s">
        <v>3339</v>
      </c>
      <c r="B3239" s="151" t="s">
        <v>12120</v>
      </c>
      <c r="C3239" t="s">
        <v>12121</v>
      </c>
      <c r="D3239" s="1">
        <v>45178</v>
      </c>
      <c r="E3239">
        <f t="shared" si="358"/>
        <v>18</v>
      </c>
      <c r="F3239" t="s">
        <v>6</v>
      </c>
      <c r="G3239">
        <v>920</v>
      </c>
      <c r="H3239">
        <f t="shared" si="355"/>
        <v>92</v>
      </c>
      <c r="I3239" t="s">
        <v>7</v>
      </c>
      <c r="J3239" t="s">
        <v>8</v>
      </c>
      <c r="K3239" t="s">
        <v>12122</v>
      </c>
      <c r="L3239" t="s">
        <v>8</v>
      </c>
      <c r="M3239" t="s">
        <v>6</v>
      </c>
      <c r="N3239" t="str">
        <f t="shared" si="359"/>
        <v>M</v>
      </c>
      <c r="O3239" t="s">
        <v>3456</v>
      </c>
      <c r="P3239" t="s">
        <v>12123</v>
      </c>
      <c r="Q3239" t="s">
        <v>221</v>
      </c>
      <c r="R3239">
        <v>4</v>
      </c>
      <c r="S3239">
        <f t="shared" si="360"/>
        <v>2019</v>
      </c>
      <c r="T3239" t="s">
        <v>12</v>
      </c>
      <c r="U3239">
        <v>1</v>
      </c>
      <c r="V3239" t="s">
        <v>3357</v>
      </c>
      <c r="W3239">
        <f>VLOOKUP(Q3239,'PBT Tag Rates'!$B$5:$E$44,4,FALSE)</f>
        <v>0.95971980899999998</v>
      </c>
      <c r="X3239">
        <v>1</v>
      </c>
      <c r="Y3239" s="14">
        <f>IFERROR(LOOKUP(H3239,{30,43,48,53,58,63,68,73,78,83,88,93,97},{42,47,52,57,62,67,72,77,82,87,92,99,100}),999)</f>
        <v>92</v>
      </c>
      <c r="Z3239" s="17">
        <f t="shared" si="361"/>
        <v>5.5555555555555554</v>
      </c>
      <c r="AA3239" s="17">
        <f t="shared" si="356"/>
        <v>5.5555555555555554</v>
      </c>
      <c r="AB3239" s="17">
        <f t="shared" si="357"/>
        <v>11.658097686375321</v>
      </c>
      <c r="AC3239" s="17" t="s">
        <v>17654</v>
      </c>
    </row>
    <row r="3240" spans="1:29" x14ac:dyDescent="0.25">
      <c r="A3240" t="s">
        <v>3339</v>
      </c>
      <c r="B3240" s="151" t="s">
        <v>12124</v>
      </c>
      <c r="C3240" t="s">
        <v>2037</v>
      </c>
      <c r="D3240" s="1">
        <v>45178</v>
      </c>
      <c r="E3240">
        <f t="shared" si="358"/>
        <v>18</v>
      </c>
      <c r="F3240" t="s">
        <v>14</v>
      </c>
      <c r="G3240">
        <v>770</v>
      </c>
      <c r="H3240">
        <f t="shared" si="355"/>
        <v>77</v>
      </c>
      <c r="I3240" t="s">
        <v>9</v>
      </c>
      <c r="J3240">
        <v>1</v>
      </c>
      <c r="K3240" t="s">
        <v>8</v>
      </c>
      <c r="L3240" t="s">
        <v>8</v>
      </c>
      <c r="M3240" t="s">
        <v>14</v>
      </c>
      <c r="N3240" t="str">
        <f t="shared" si="359"/>
        <v>F</v>
      </c>
      <c r="O3240" t="s">
        <v>2029</v>
      </c>
      <c r="P3240" t="s">
        <v>2822</v>
      </c>
      <c r="Q3240" t="s">
        <v>221</v>
      </c>
      <c r="R3240">
        <v>4</v>
      </c>
      <c r="S3240">
        <f t="shared" si="360"/>
        <v>2019</v>
      </c>
      <c r="T3240" t="s">
        <v>12</v>
      </c>
      <c r="U3240">
        <v>1</v>
      </c>
      <c r="V3240" t="s">
        <v>3876</v>
      </c>
      <c r="W3240">
        <f>VLOOKUP(Q3240,'PBT Tag Rates'!$B$5:$E$44,4,FALSE)</f>
        <v>0.95971980899999998</v>
      </c>
      <c r="X3240">
        <v>1</v>
      </c>
      <c r="Y3240" s="14">
        <f>IFERROR(LOOKUP(H3240,{30,43,48,53,58,63,68,73,78,83,88,93,97},{42,47,52,57,62,67,72,77,82,87,92,99,100}),999)</f>
        <v>77</v>
      </c>
      <c r="Z3240" s="17">
        <f t="shared" si="361"/>
        <v>5.5555555555555554</v>
      </c>
      <c r="AA3240" s="17">
        <f t="shared" si="356"/>
        <v>5.5555555555555554</v>
      </c>
      <c r="AB3240" s="17">
        <f t="shared" si="357"/>
        <v>11.658097686375321</v>
      </c>
      <c r="AC3240" s="17" t="s">
        <v>17654</v>
      </c>
    </row>
    <row r="3241" spans="1:29" x14ac:dyDescent="0.25">
      <c r="A3241" t="s">
        <v>3339</v>
      </c>
      <c r="B3241" s="151" t="s">
        <v>12125</v>
      </c>
      <c r="C3241" t="s">
        <v>2040</v>
      </c>
      <c r="D3241" s="1">
        <v>45178</v>
      </c>
      <c r="E3241">
        <f t="shared" si="358"/>
        <v>18</v>
      </c>
      <c r="F3241" t="s">
        <v>6</v>
      </c>
      <c r="G3241">
        <v>600</v>
      </c>
      <c r="H3241">
        <f t="shared" si="355"/>
        <v>60</v>
      </c>
      <c r="I3241" t="s">
        <v>7</v>
      </c>
      <c r="J3241" t="s">
        <v>8</v>
      </c>
      <c r="K3241" t="s">
        <v>8</v>
      </c>
      <c r="L3241" t="s">
        <v>8</v>
      </c>
      <c r="M3241" t="s">
        <v>6</v>
      </c>
      <c r="N3241" t="str">
        <f t="shared" si="359"/>
        <v>M</v>
      </c>
      <c r="O3241" t="s">
        <v>1345</v>
      </c>
      <c r="P3241" t="s">
        <v>1398</v>
      </c>
      <c r="Q3241" t="s">
        <v>221</v>
      </c>
      <c r="R3241">
        <v>4</v>
      </c>
      <c r="S3241">
        <f t="shared" si="360"/>
        <v>2019</v>
      </c>
      <c r="T3241" t="s">
        <v>12</v>
      </c>
      <c r="U3241">
        <v>1</v>
      </c>
      <c r="V3241" t="s">
        <v>3346</v>
      </c>
      <c r="W3241">
        <f>VLOOKUP(Q3241,'PBT Tag Rates'!$B$5:$E$44,4,FALSE)</f>
        <v>0.95971980899999998</v>
      </c>
      <c r="X3241">
        <v>1</v>
      </c>
      <c r="Y3241" s="14">
        <f>IFERROR(LOOKUP(H3241,{30,43,48,53,58,63,68,73,78,83,88,93,97},{42,47,52,57,62,67,72,77,82,87,92,99,100}),999)</f>
        <v>62</v>
      </c>
      <c r="Z3241" s="17">
        <f t="shared" si="361"/>
        <v>5.5555555555555554</v>
      </c>
      <c r="AA3241" s="17">
        <f t="shared" si="356"/>
        <v>5.5555555555555554</v>
      </c>
      <c r="AB3241" s="17">
        <f t="shared" si="357"/>
        <v>11.658097686375321</v>
      </c>
      <c r="AC3241" s="17" t="s">
        <v>17654</v>
      </c>
    </row>
    <row r="3242" spans="1:29" x14ac:dyDescent="0.25">
      <c r="A3242" t="s">
        <v>3339</v>
      </c>
      <c r="B3242" s="151" t="s">
        <v>12126</v>
      </c>
      <c r="C3242" t="s">
        <v>12127</v>
      </c>
      <c r="D3242" s="1">
        <v>45178</v>
      </c>
      <c r="E3242">
        <f t="shared" si="358"/>
        <v>18</v>
      </c>
      <c r="F3242" t="s">
        <v>6</v>
      </c>
      <c r="G3242">
        <v>860</v>
      </c>
      <c r="H3242">
        <f t="shared" si="355"/>
        <v>86</v>
      </c>
      <c r="I3242" t="s">
        <v>7</v>
      </c>
      <c r="J3242" t="s">
        <v>8</v>
      </c>
      <c r="K3242" t="s">
        <v>12128</v>
      </c>
      <c r="L3242" t="s">
        <v>8</v>
      </c>
      <c r="M3242" t="s">
        <v>14</v>
      </c>
      <c r="N3242" t="str">
        <f t="shared" si="359"/>
        <v>F</v>
      </c>
      <c r="O3242" t="s">
        <v>665</v>
      </c>
      <c r="P3242" t="s">
        <v>666</v>
      </c>
      <c r="Q3242" t="s">
        <v>221</v>
      </c>
      <c r="R3242">
        <v>4</v>
      </c>
      <c r="S3242">
        <f t="shared" si="360"/>
        <v>2019</v>
      </c>
      <c r="T3242" t="s">
        <v>12</v>
      </c>
      <c r="U3242">
        <v>1</v>
      </c>
      <c r="V3242" t="s">
        <v>3346</v>
      </c>
      <c r="W3242">
        <f>VLOOKUP(Q3242,'PBT Tag Rates'!$B$5:$E$44,4,FALSE)</f>
        <v>0.95971980899999998</v>
      </c>
      <c r="X3242">
        <v>1</v>
      </c>
      <c r="Y3242" s="14">
        <f>IFERROR(LOOKUP(H3242,{30,43,48,53,58,63,68,73,78,83,88,93,97},{42,47,52,57,62,67,72,77,82,87,92,99,100}),999)</f>
        <v>87</v>
      </c>
      <c r="Z3242" s="17">
        <f t="shared" si="361"/>
        <v>5.5555555555555554</v>
      </c>
      <c r="AA3242" s="17">
        <f t="shared" si="356"/>
        <v>5.5555555555555554</v>
      </c>
      <c r="AB3242" s="17">
        <f t="shared" si="357"/>
        <v>11.658097686375321</v>
      </c>
      <c r="AC3242" s="17" t="s">
        <v>17654</v>
      </c>
    </row>
    <row r="3243" spans="1:29" x14ac:dyDescent="0.25">
      <c r="A3243" t="s">
        <v>3339</v>
      </c>
      <c r="B3243" s="151" t="s">
        <v>12129</v>
      </c>
      <c r="C3243" t="s">
        <v>2043</v>
      </c>
      <c r="D3243" s="1">
        <v>45178</v>
      </c>
      <c r="E3243">
        <f t="shared" si="358"/>
        <v>18</v>
      </c>
      <c r="F3243" t="s">
        <v>6</v>
      </c>
      <c r="G3243">
        <v>730</v>
      </c>
      <c r="H3243">
        <f t="shared" si="355"/>
        <v>73</v>
      </c>
      <c r="I3243" t="s">
        <v>7</v>
      </c>
      <c r="J3243" t="s">
        <v>8</v>
      </c>
      <c r="K3243" t="s">
        <v>8</v>
      </c>
      <c r="L3243" t="s">
        <v>8</v>
      </c>
      <c r="M3243" t="s">
        <v>6</v>
      </c>
      <c r="N3243" t="str">
        <f t="shared" si="359"/>
        <v>M</v>
      </c>
      <c r="O3243" t="s">
        <v>7138</v>
      </c>
      <c r="P3243" t="s">
        <v>7139</v>
      </c>
      <c r="Q3243" t="s">
        <v>281</v>
      </c>
      <c r="R3243">
        <v>4</v>
      </c>
      <c r="S3243">
        <f t="shared" si="360"/>
        <v>2019</v>
      </c>
      <c r="T3243" t="s">
        <v>12</v>
      </c>
      <c r="U3243">
        <v>0.999999999999996</v>
      </c>
      <c r="V3243" t="s">
        <v>3171</v>
      </c>
      <c r="W3243">
        <f>VLOOKUP(Q3243,'PBT Tag Rates'!$B$5:$E$44,4,FALSE)</f>
        <v>0.99705232300000002</v>
      </c>
      <c r="X3243">
        <v>1</v>
      </c>
      <c r="Y3243" s="14">
        <f>IFERROR(LOOKUP(H3243,{30,43,48,53,58,63,68,73,78,83,88,93,97},{42,47,52,57,62,67,72,77,82,87,92,99,100}),999)</f>
        <v>77</v>
      </c>
      <c r="Z3243" s="17">
        <f t="shared" si="361"/>
        <v>5.5555555555555554</v>
      </c>
      <c r="AA3243" s="17">
        <f t="shared" si="356"/>
        <v>5.5555555555555554</v>
      </c>
      <c r="AB3243" s="17">
        <f t="shared" si="357"/>
        <v>11.658097686375321</v>
      </c>
      <c r="AC3243" s="17" t="s">
        <v>17654</v>
      </c>
    </row>
    <row r="3244" spans="1:29" x14ac:dyDescent="0.25">
      <c r="A3244" t="s">
        <v>3339</v>
      </c>
      <c r="B3244" s="151" t="s">
        <v>12130</v>
      </c>
      <c r="C3244" t="s">
        <v>2044</v>
      </c>
      <c r="D3244" s="1">
        <v>45178</v>
      </c>
      <c r="E3244">
        <f t="shared" si="358"/>
        <v>18</v>
      </c>
      <c r="F3244" t="s">
        <v>6</v>
      </c>
      <c r="G3244">
        <v>720</v>
      </c>
      <c r="H3244">
        <f t="shared" si="355"/>
        <v>72</v>
      </c>
      <c r="I3244" t="s">
        <v>7</v>
      </c>
      <c r="J3244" t="s">
        <v>8</v>
      </c>
      <c r="K3244" t="s">
        <v>8</v>
      </c>
      <c r="L3244" t="s">
        <v>8</v>
      </c>
      <c r="M3244" t="s">
        <v>6</v>
      </c>
      <c r="N3244" t="str">
        <f t="shared" si="359"/>
        <v>M</v>
      </c>
      <c r="O3244" t="s">
        <v>613</v>
      </c>
      <c r="P3244" t="s">
        <v>627</v>
      </c>
      <c r="Q3244" t="s">
        <v>221</v>
      </c>
      <c r="R3244">
        <v>4</v>
      </c>
      <c r="S3244">
        <f t="shared" si="360"/>
        <v>2019</v>
      </c>
      <c r="T3244" t="s">
        <v>12</v>
      </c>
      <c r="U3244">
        <v>0.999999999999999</v>
      </c>
      <c r="V3244" t="s">
        <v>3346</v>
      </c>
      <c r="W3244">
        <f>VLOOKUP(Q3244,'PBT Tag Rates'!$B$5:$E$44,4,FALSE)</f>
        <v>0.95971980899999998</v>
      </c>
      <c r="X3244">
        <v>1</v>
      </c>
      <c r="Y3244" s="14">
        <f>IFERROR(LOOKUP(H3244,{30,43,48,53,58,63,68,73,78,83,88,93,97},{42,47,52,57,62,67,72,77,82,87,92,99,100}),999)</f>
        <v>72</v>
      </c>
      <c r="Z3244" s="17">
        <f t="shared" si="361"/>
        <v>5.5555555555555554</v>
      </c>
      <c r="AA3244" s="17">
        <f t="shared" si="356"/>
        <v>5.5555555555555554</v>
      </c>
      <c r="AB3244" s="17">
        <f t="shared" si="357"/>
        <v>11.658097686375321</v>
      </c>
      <c r="AC3244" s="17" t="s">
        <v>17654</v>
      </c>
    </row>
    <row r="3245" spans="1:29" x14ac:dyDescent="0.25">
      <c r="A3245" t="s">
        <v>3339</v>
      </c>
      <c r="B3245" s="151" t="s">
        <v>12131</v>
      </c>
      <c r="C3245" t="s">
        <v>2045</v>
      </c>
      <c r="D3245" s="1">
        <v>45178</v>
      </c>
      <c r="E3245">
        <f t="shared" si="358"/>
        <v>18</v>
      </c>
      <c r="F3245" t="s">
        <v>6</v>
      </c>
      <c r="G3245">
        <v>720</v>
      </c>
      <c r="H3245">
        <f t="shared" si="355"/>
        <v>72</v>
      </c>
      <c r="I3245" t="s">
        <v>7</v>
      </c>
      <c r="J3245" t="s">
        <v>8</v>
      </c>
      <c r="K3245" t="s">
        <v>8</v>
      </c>
      <c r="L3245" t="s">
        <v>8</v>
      </c>
      <c r="M3245" t="s">
        <v>6</v>
      </c>
      <c r="N3245" t="str">
        <f t="shared" si="359"/>
        <v>M</v>
      </c>
      <c r="O3245" t="s">
        <v>2514</v>
      </c>
      <c r="P3245" t="s">
        <v>2515</v>
      </c>
      <c r="Q3245" t="s">
        <v>221</v>
      </c>
      <c r="R3245">
        <v>4</v>
      </c>
      <c r="S3245">
        <f t="shared" si="360"/>
        <v>2019</v>
      </c>
      <c r="T3245" t="s">
        <v>12</v>
      </c>
      <c r="U3245">
        <v>0.999999999999997</v>
      </c>
      <c r="V3245" t="s">
        <v>3653</v>
      </c>
      <c r="W3245">
        <f>VLOOKUP(Q3245,'PBT Tag Rates'!$B$5:$E$44,4,FALSE)</f>
        <v>0.95971980899999998</v>
      </c>
      <c r="X3245">
        <v>1</v>
      </c>
      <c r="Y3245" s="14">
        <f>IFERROR(LOOKUP(H3245,{30,43,48,53,58,63,68,73,78,83,88,93,97},{42,47,52,57,62,67,72,77,82,87,92,99,100}),999)</f>
        <v>72</v>
      </c>
      <c r="Z3245" s="17">
        <f t="shared" si="361"/>
        <v>5.5555555555555554</v>
      </c>
      <c r="AA3245" s="17">
        <f t="shared" si="356"/>
        <v>5.5555555555555554</v>
      </c>
      <c r="AB3245" s="17">
        <f t="shared" si="357"/>
        <v>11.658097686375321</v>
      </c>
      <c r="AC3245" s="17" t="s">
        <v>17655</v>
      </c>
    </row>
    <row r="3246" spans="1:29" x14ac:dyDescent="0.25">
      <c r="A3246" t="s">
        <v>3339</v>
      </c>
      <c r="B3246" s="151" t="s">
        <v>12132</v>
      </c>
      <c r="C3246" t="s">
        <v>12133</v>
      </c>
      <c r="D3246" s="1">
        <v>45178</v>
      </c>
      <c r="E3246">
        <f t="shared" si="358"/>
        <v>18</v>
      </c>
      <c r="F3246" t="s">
        <v>14</v>
      </c>
      <c r="G3246">
        <v>810</v>
      </c>
      <c r="H3246">
        <f t="shared" si="355"/>
        <v>81</v>
      </c>
      <c r="I3246" t="s">
        <v>9</v>
      </c>
      <c r="J3246">
        <v>1</v>
      </c>
      <c r="K3246" t="s">
        <v>12134</v>
      </c>
      <c r="L3246" t="s">
        <v>8</v>
      </c>
      <c r="M3246" t="s">
        <v>14</v>
      </c>
      <c r="N3246" t="str">
        <f t="shared" si="359"/>
        <v>F</v>
      </c>
      <c r="O3246" t="s">
        <v>12135</v>
      </c>
      <c r="P3246" t="s">
        <v>12136</v>
      </c>
      <c r="Q3246" t="s">
        <v>281</v>
      </c>
      <c r="R3246">
        <v>4</v>
      </c>
      <c r="S3246">
        <f t="shared" si="360"/>
        <v>2019</v>
      </c>
      <c r="T3246" t="s">
        <v>12</v>
      </c>
      <c r="U3246">
        <v>1.00000000000001</v>
      </c>
      <c r="V3246" t="s">
        <v>3079</v>
      </c>
      <c r="W3246">
        <f>VLOOKUP(Q3246,'PBT Tag Rates'!$B$5:$E$44,4,FALSE)</f>
        <v>0.99705232300000002</v>
      </c>
      <c r="X3246">
        <v>1</v>
      </c>
      <c r="Y3246" s="14">
        <f>IFERROR(LOOKUP(H3246,{30,43,48,53,58,63,68,73,78,83,88,93,97},{42,47,52,57,62,67,72,77,82,87,92,99,100}),999)</f>
        <v>82</v>
      </c>
      <c r="Z3246" s="17">
        <f t="shared" si="361"/>
        <v>5.5555555555555554</v>
      </c>
      <c r="AA3246" s="17">
        <f t="shared" si="356"/>
        <v>5.5555555555555554</v>
      </c>
      <c r="AB3246" s="17">
        <f t="shared" si="357"/>
        <v>11.658097686375321</v>
      </c>
      <c r="AC3246" s="17" t="s">
        <v>17654</v>
      </c>
    </row>
    <row r="3247" spans="1:29" x14ac:dyDescent="0.25">
      <c r="A3247" t="s">
        <v>3339</v>
      </c>
      <c r="B3247" s="151" t="s">
        <v>12137</v>
      </c>
      <c r="C3247" t="s">
        <v>2046</v>
      </c>
      <c r="D3247" s="1">
        <v>45178</v>
      </c>
      <c r="E3247">
        <f t="shared" si="358"/>
        <v>18</v>
      </c>
      <c r="F3247" t="s">
        <v>6</v>
      </c>
      <c r="G3247">
        <v>720</v>
      </c>
      <c r="H3247">
        <f t="shared" si="355"/>
        <v>72</v>
      </c>
      <c r="I3247" t="s">
        <v>7</v>
      </c>
      <c r="J3247" t="s">
        <v>8</v>
      </c>
      <c r="K3247" t="s">
        <v>8</v>
      </c>
      <c r="L3247" t="s">
        <v>8</v>
      </c>
      <c r="M3247" t="s">
        <v>14</v>
      </c>
      <c r="N3247" t="str">
        <f t="shared" si="359"/>
        <v>F</v>
      </c>
      <c r="O3247" t="s">
        <v>3582</v>
      </c>
      <c r="P3247" t="s">
        <v>4217</v>
      </c>
      <c r="Q3247" t="s">
        <v>221</v>
      </c>
      <c r="R3247">
        <v>4</v>
      </c>
      <c r="S3247">
        <f t="shared" si="360"/>
        <v>2019</v>
      </c>
      <c r="T3247" t="s">
        <v>12</v>
      </c>
      <c r="U3247">
        <v>0.999999999999998</v>
      </c>
      <c r="V3247" t="s">
        <v>3357</v>
      </c>
      <c r="W3247">
        <f>VLOOKUP(Q3247,'PBT Tag Rates'!$B$5:$E$44,4,FALSE)</f>
        <v>0.95971980899999998</v>
      </c>
      <c r="X3247">
        <v>1</v>
      </c>
      <c r="Y3247" s="14">
        <f>IFERROR(LOOKUP(H3247,{30,43,48,53,58,63,68,73,78,83,88,93,97},{42,47,52,57,62,67,72,77,82,87,92,99,100}),999)</f>
        <v>72</v>
      </c>
      <c r="Z3247" s="17">
        <f t="shared" si="361"/>
        <v>5.5555555555555554</v>
      </c>
      <c r="AA3247" s="17">
        <f t="shared" si="356"/>
        <v>5.5555555555555554</v>
      </c>
      <c r="AB3247" s="17">
        <f t="shared" si="357"/>
        <v>11.658097686375321</v>
      </c>
      <c r="AC3247" s="17" t="s">
        <v>17654</v>
      </c>
    </row>
    <row r="3248" spans="1:29" x14ac:dyDescent="0.25">
      <c r="A3248" t="s">
        <v>3339</v>
      </c>
      <c r="B3248" s="151" t="s">
        <v>12138</v>
      </c>
      <c r="C3248" t="s">
        <v>2049</v>
      </c>
      <c r="D3248" s="1">
        <v>45178</v>
      </c>
      <c r="E3248">
        <f t="shared" si="358"/>
        <v>18</v>
      </c>
      <c r="F3248" t="s">
        <v>6</v>
      </c>
      <c r="G3248">
        <v>740</v>
      </c>
      <c r="H3248">
        <f t="shared" si="355"/>
        <v>74</v>
      </c>
      <c r="I3248" t="s">
        <v>9</v>
      </c>
      <c r="J3248">
        <v>1</v>
      </c>
      <c r="K3248" t="s">
        <v>8</v>
      </c>
      <c r="L3248" t="s">
        <v>8</v>
      </c>
      <c r="M3248" t="s">
        <v>14</v>
      </c>
      <c r="N3248" t="str">
        <f t="shared" si="359"/>
        <v>F</v>
      </c>
      <c r="O3248" t="s">
        <v>656</v>
      </c>
      <c r="P3248" t="s">
        <v>2126</v>
      </c>
      <c r="Q3248" t="s">
        <v>221</v>
      </c>
      <c r="R3248">
        <v>4</v>
      </c>
      <c r="S3248">
        <f t="shared" si="360"/>
        <v>2019</v>
      </c>
      <c r="T3248" t="s">
        <v>12</v>
      </c>
      <c r="U3248">
        <v>0.999999999999999</v>
      </c>
      <c r="V3248" t="s">
        <v>3386</v>
      </c>
      <c r="W3248">
        <f>VLOOKUP(Q3248,'PBT Tag Rates'!$B$5:$E$44,4,FALSE)</f>
        <v>0.95971980899999998</v>
      </c>
      <c r="X3248">
        <v>1</v>
      </c>
      <c r="Y3248" s="14">
        <f>IFERROR(LOOKUP(H3248,{30,43,48,53,58,63,68,73,78,83,88,93,97},{42,47,52,57,62,67,72,77,82,87,92,99,100}),999)</f>
        <v>77</v>
      </c>
      <c r="Z3248" s="17">
        <f t="shared" si="361"/>
        <v>5.5555555555555554</v>
      </c>
      <c r="AA3248" s="17">
        <f t="shared" si="356"/>
        <v>5.5555555555555554</v>
      </c>
      <c r="AB3248" s="17">
        <f t="shared" si="357"/>
        <v>11.658097686375321</v>
      </c>
      <c r="AC3248" s="17" t="s">
        <v>17654</v>
      </c>
    </row>
    <row r="3249" spans="1:29" x14ac:dyDescent="0.25">
      <c r="A3249" t="s">
        <v>3339</v>
      </c>
      <c r="B3249" s="151" t="s">
        <v>12139</v>
      </c>
      <c r="C3249" t="s">
        <v>2052</v>
      </c>
      <c r="D3249" s="1">
        <v>45178</v>
      </c>
      <c r="E3249">
        <f t="shared" si="358"/>
        <v>18</v>
      </c>
      <c r="F3249" t="s">
        <v>6</v>
      </c>
      <c r="G3249">
        <v>910</v>
      </c>
      <c r="H3249">
        <f t="shared" si="355"/>
        <v>91</v>
      </c>
      <c r="I3249" t="s">
        <v>7</v>
      </c>
      <c r="J3249" t="s">
        <v>8</v>
      </c>
      <c r="K3249" t="s">
        <v>12140</v>
      </c>
      <c r="L3249" t="s">
        <v>8</v>
      </c>
      <c r="M3249" t="s">
        <v>6</v>
      </c>
      <c r="N3249" t="str">
        <f t="shared" si="359"/>
        <v>M</v>
      </c>
      <c r="O3249" t="s">
        <v>1882</v>
      </c>
      <c r="P3249" t="s">
        <v>1883</v>
      </c>
      <c r="Q3249" t="s">
        <v>221</v>
      </c>
      <c r="R3249">
        <v>4</v>
      </c>
      <c r="S3249">
        <f t="shared" si="360"/>
        <v>2019</v>
      </c>
      <c r="T3249" t="s">
        <v>12</v>
      </c>
      <c r="U3249">
        <v>1</v>
      </c>
      <c r="V3249" t="s">
        <v>3396</v>
      </c>
      <c r="W3249">
        <f>VLOOKUP(Q3249,'PBT Tag Rates'!$B$5:$E$44,4,FALSE)</f>
        <v>0.95971980899999998</v>
      </c>
      <c r="X3249">
        <v>1</v>
      </c>
      <c r="Y3249" s="14">
        <f>IFERROR(LOOKUP(H3249,{30,43,48,53,58,63,68,73,78,83,88,93,97},{42,47,52,57,62,67,72,77,82,87,92,99,100}),999)</f>
        <v>92</v>
      </c>
      <c r="Z3249" s="17">
        <f t="shared" si="361"/>
        <v>5.5555555555555554</v>
      </c>
      <c r="AA3249" s="17">
        <f t="shared" si="356"/>
        <v>5.5555555555555554</v>
      </c>
      <c r="AB3249" s="17">
        <f t="shared" si="357"/>
        <v>11.658097686375321</v>
      </c>
      <c r="AC3249" s="17" t="s">
        <v>17655</v>
      </c>
    </row>
    <row r="3250" spans="1:29" x14ac:dyDescent="0.25">
      <c r="A3250" t="s">
        <v>3339</v>
      </c>
      <c r="B3250" s="151" t="s">
        <v>12141</v>
      </c>
      <c r="C3250" t="s">
        <v>2053</v>
      </c>
      <c r="D3250" s="1">
        <v>45178</v>
      </c>
      <c r="E3250">
        <f t="shared" si="358"/>
        <v>18</v>
      </c>
      <c r="F3250" t="s">
        <v>6</v>
      </c>
      <c r="G3250">
        <v>670</v>
      </c>
      <c r="H3250">
        <f t="shared" si="355"/>
        <v>67</v>
      </c>
      <c r="I3250" t="s">
        <v>9</v>
      </c>
      <c r="J3250">
        <v>1</v>
      </c>
      <c r="K3250" t="s">
        <v>8</v>
      </c>
      <c r="L3250" t="s">
        <v>8</v>
      </c>
      <c r="M3250" t="s">
        <v>6</v>
      </c>
      <c r="N3250" t="str">
        <f t="shared" si="359"/>
        <v>M</v>
      </c>
      <c r="O3250" t="s">
        <v>11440</v>
      </c>
      <c r="P3250" t="s">
        <v>11441</v>
      </c>
      <c r="Q3250" t="s">
        <v>918</v>
      </c>
      <c r="R3250">
        <v>3</v>
      </c>
      <c r="S3250">
        <f t="shared" si="360"/>
        <v>2020</v>
      </c>
      <c r="T3250" t="s">
        <v>12</v>
      </c>
      <c r="U3250">
        <v>1.00000000000001</v>
      </c>
      <c r="V3250" t="s">
        <v>3396</v>
      </c>
      <c r="W3250">
        <f>VLOOKUP(Q3250,'PBT Tag Rates'!$B$5:$E$44,4,FALSE)</f>
        <v>0.98961045999999997</v>
      </c>
      <c r="X3250">
        <v>1</v>
      </c>
      <c r="Y3250" s="14">
        <f>IFERROR(LOOKUP(H3250,{30,43,48,53,58,63,68,73,78,83,88,93,97},{42,47,52,57,62,67,72,77,82,87,92,99,100}),999)</f>
        <v>67</v>
      </c>
      <c r="Z3250" s="17">
        <f t="shared" si="361"/>
        <v>5.5555555555555554</v>
      </c>
      <c r="AA3250" s="17">
        <f t="shared" si="356"/>
        <v>5.5555555555555554</v>
      </c>
      <c r="AB3250" s="17">
        <f t="shared" si="357"/>
        <v>11.658097686375321</v>
      </c>
      <c r="AC3250" s="17" t="s">
        <v>17655</v>
      </c>
    </row>
    <row r="3251" spans="1:29" x14ac:dyDescent="0.25">
      <c r="A3251" t="s">
        <v>3339</v>
      </c>
      <c r="B3251" s="151" t="s">
        <v>12142</v>
      </c>
      <c r="C3251" t="s">
        <v>2054</v>
      </c>
      <c r="D3251" s="1">
        <v>45178</v>
      </c>
      <c r="E3251">
        <f t="shared" si="358"/>
        <v>18</v>
      </c>
      <c r="F3251" t="s">
        <v>6</v>
      </c>
      <c r="G3251">
        <v>530</v>
      </c>
      <c r="H3251">
        <f t="shared" si="355"/>
        <v>53</v>
      </c>
      <c r="I3251" t="s">
        <v>7</v>
      </c>
      <c r="J3251" t="s">
        <v>8</v>
      </c>
      <c r="K3251" t="s">
        <v>8</v>
      </c>
      <c r="L3251" t="s">
        <v>8</v>
      </c>
      <c r="M3251" t="s">
        <v>6</v>
      </c>
      <c r="N3251" t="str">
        <f t="shared" si="359"/>
        <v>M</v>
      </c>
      <c r="O3251" t="s">
        <v>2204</v>
      </c>
      <c r="P3251" t="s">
        <v>10691</v>
      </c>
      <c r="Q3251" t="s">
        <v>918</v>
      </c>
      <c r="R3251">
        <v>3</v>
      </c>
      <c r="S3251">
        <f t="shared" si="360"/>
        <v>2020</v>
      </c>
      <c r="T3251" t="s">
        <v>12</v>
      </c>
      <c r="U3251">
        <v>1</v>
      </c>
      <c r="V3251" t="s">
        <v>3386</v>
      </c>
      <c r="W3251">
        <f>VLOOKUP(Q3251,'PBT Tag Rates'!$B$5:$E$44,4,FALSE)</f>
        <v>0.98961045999999997</v>
      </c>
      <c r="X3251">
        <v>1</v>
      </c>
      <c r="Y3251" s="14">
        <f>IFERROR(LOOKUP(H3251,{30,43,48,53,58,63,68,73,78,83,88,93,97},{42,47,52,57,62,67,72,77,82,87,92,99,100}),999)</f>
        <v>57</v>
      </c>
      <c r="Z3251" s="17">
        <f t="shared" si="361"/>
        <v>5.5555555555555554</v>
      </c>
      <c r="AA3251" s="17">
        <f t="shared" si="356"/>
        <v>5.5555555555555554</v>
      </c>
      <c r="AB3251" s="17">
        <f t="shared" si="357"/>
        <v>11.658097686375321</v>
      </c>
      <c r="AC3251" s="17" t="s">
        <v>17654</v>
      </c>
    </row>
    <row r="3252" spans="1:29" x14ac:dyDescent="0.25">
      <c r="A3252" t="s">
        <v>3339</v>
      </c>
      <c r="B3252" s="151" t="s">
        <v>12143</v>
      </c>
      <c r="C3252" t="s">
        <v>12144</v>
      </c>
      <c r="D3252" s="1">
        <v>45178</v>
      </c>
      <c r="E3252">
        <f t="shared" si="358"/>
        <v>18</v>
      </c>
      <c r="F3252" t="s">
        <v>6</v>
      </c>
      <c r="G3252">
        <v>800</v>
      </c>
      <c r="H3252">
        <f t="shared" si="355"/>
        <v>80</v>
      </c>
      <c r="I3252" t="s">
        <v>7</v>
      </c>
      <c r="J3252" t="s">
        <v>8</v>
      </c>
      <c r="K3252" t="s">
        <v>12145</v>
      </c>
      <c r="L3252" t="s">
        <v>8</v>
      </c>
      <c r="M3252" t="s">
        <v>14</v>
      </c>
      <c r="N3252" t="str">
        <f t="shared" si="359"/>
        <v>F</v>
      </c>
      <c r="O3252" t="s">
        <v>1987</v>
      </c>
      <c r="P3252" t="s">
        <v>1988</v>
      </c>
      <c r="Q3252" t="s">
        <v>221</v>
      </c>
      <c r="R3252">
        <v>4</v>
      </c>
      <c r="S3252">
        <f t="shared" si="360"/>
        <v>2019</v>
      </c>
      <c r="T3252" t="s">
        <v>12</v>
      </c>
      <c r="U3252">
        <v>1</v>
      </c>
      <c r="V3252" t="s">
        <v>3346</v>
      </c>
      <c r="W3252">
        <f>VLOOKUP(Q3252,'PBT Tag Rates'!$B$5:$E$44,4,FALSE)</f>
        <v>0.95971980899999998</v>
      </c>
      <c r="X3252">
        <v>1</v>
      </c>
      <c r="Y3252" s="14">
        <f>IFERROR(LOOKUP(H3252,{30,43,48,53,58,63,68,73,78,83,88,93,97},{42,47,52,57,62,67,72,77,82,87,92,99,100}),999)</f>
        <v>82</v>
      </c>
      <c r="Z3252" s="17">
        <f t="shared" si="361"/>
        <v>5.5555555555555554</v>
      </c>
      <c r="AA3252" s="17">
        <f t="shared" si="356"/>
        <v>5.5555555555555554</v>
      </c>
      <c r="AB3252" s="17">
        <f t="shared" si="357"/>
        <v>11.658097686375321</v>
      </c>
      <c r="AC3252" s="17" t="s">
        <v>17654</v>
      </c>
    </row>
    <row r="3253" spans="1:29" x14ac:dyDescent="0.25">
      <c r="A3253" t="s">
        <v>3339</v>
      </c>
      <c r="B3253" s="151" t="s">
        <v>12146</v>
      </c>
      <c r="C3253" t="s">
        <v>2055</v>
      </c>
      <c r="D3253" s="1">
        <v>45178</v>
      </c>
      <c r="E3253">
        <f t="shared" si="358"/>
        <v>18</v>
      </c>
      <c r="F3253" t="s">
        <v>6</v>
      </c>
      <c r="G3253">
        <v>830</v>
      </c>
      <c r="H3253">
        <f t="shared" si="355"/>
        <v>83</v>
      </c>
      <c r="I3253" t="s">
        <v>7</v>
      </c>
      <c r="J3253" t="s">
        <v>8</v>
      </c>
      <c r="K3253" t="s">
        <v>12147</v>
      </c>
      <c r="L3253" t="s">
        <v>8</v>
      </c>
      <c r="M3253" t="s">
        <v>14</v>
      </c>
      <c r="N3253" t="str">
        <f t="shared" si="359"/>
        <v>F</v>
      </c>
      <c r="O3253" t="s">
        <v>12148</v>
      </c>
      <c r="P3253" t="s">
        <v>12149</v>
      </c>
      <c r="Q3253" t="s">
        <v>281</v>
      </c>
      <c r="R3253">
        <v>4</v>
      </c>
      <c r="S3253">
        <f t="shared" si="360"/>
        <v>2019</v>
      </c>
      <c r="T3253" t="s">
        <v>12</v>
      </c>
      <c r="U3253">
        <v>0.999999999999996</v>
      </c>
      <c r="V3253" t="s">
        <v>3169</v>
      </c>
      <c r="W3253">
        <f>VLOOKUP(Q3253,'PBT Tag Rates'!$B$5:$E$44,4,FALSE)</f>
        <v>0.99705232300000002</v>
      </c>
      <c r="X3253">
        <v>1</v>
      </c>
      <c r="Y3253" s="14">
        <f>IFERROR(LOOKUP(H3253,{30,43,48,53,58,63,68,73,78,83,88,93,97},{42,47,52,57,62,67,72,77,82,87,92,99,100}),999)</f>
        <v>87</v>
      </c>
      <c r="Z3253" s="17">
        <f t="shared" si="361"/>
        <v>5.5555555555555554</v>
      </c>
      <c r="AA3253" s="17">
        <f t="shared" si="356"/>
        <v>5.5555555555555554</v>
      </c>
      <c r="AB3253" s="17">
        <f t="shared" si="357"/>
        <v>11.658097686375321</v>
      </c>
      <c r="AC3253" s="17" t="s">
        <v>17654</v>
      </c>
    </row>
    <row r="3254" spans="1:29" x14ac:dyDescent="0.25">
      <c r="A3254" t="s">
        <v>3339</v>
      </c>
      <c r="B3254" s="151" t="s">
        <v>12150</v>
      </c>
      <c r="C3254" t="s">
        <v>12151</v>
      </c>
      <c r="D3254" s="1">
        <v>45178</v>
      </c>
      <c r="E3254">
        <f t="shared" si="358"/>
        <v>18</v>
      </c>
      <c r="F3254" t="s">
        <v>14</v>
      </c>
      <c r="G3254">
        <v>860</v>
      </c>
      <c r="H3254">
        <f t="shared" si="355"/>
        <v>86</v>
      </c>
      <c r="I3254" t="s">
        <v>7</v>
      </c>
      <c r="J3254" t="s">
        <v>8</v>
      </c>
      <c r="K3254" t="s">
        <v>12152</v>
      </c>
      <c r="L3254" t="s">
        <v>8</v>
      </c>
      <c r="M3254" t="s">
        <v>14</v>
      </c>
      <c r="N3254" t="str">
        <f t="shared" si="359"/>
        <v>F</v>
      </c>
      <c r="O3254" t="s">
        <v>1399</v>
      </c>
      <c r="P3254" t="s">
        <v>1400</v>
      </c>
      <c r="Q3254" t="s">
        <v>221</v>
      </c>
      <c r="R3254">
        <v>4</v>
      </c>
      <c r="S3254">
        <f t="shared" si="360"/>
        <v>2019</v>
      </c>
      <c r="T3254" t="s">
        <v>12</v>
      </c>
      <c r="U3254">
        <v>1</v>
      </c>
      <c r="V3254" t="s">
        <v>3346</v>
      </c>
      <c r="W3254">
        <f>VLOOKUP(Q3254,'PBT Tag Rates'!$B$5:$E$44,4,FALSE)</f>
        <v>0.95971980899999998</v>
      </c>
      <c r="X3254">
        <v>1</v>
      </c>
      <c r="Y3254" s="14">
        <f>IFERROR(LOOKUP(H3254,{30,43,48,53,58,63,68,73,78,83,88,93,97},{42,47,52,57,62,67,72,77,82,87,92,99,100}),999)</f>
        <v>87</v>
      </c>
      <c r="Z3254" s="17">
        <f t="shared" si="361"/>
        <v>5.5555555555555554</v>
      </c>
      <c r="AA3254" s="17">
        <f t="shared" si="356"/>
        <v>5.5555555555555554</v>
      </c>
      <c r="AB3254" s="17">
        <f t="shared" si="357"/>
        <v>11.658097686375321</v>
      </c>
      <c r="AC3254" s="17" t="s">
        <v>17654</v>
      </c>
    </row>
    <row r="3255" spans="1:29" x14ac:dyDescent="0.25">
      <c r="A3255" t="s">
        <v>3339</v>
      </c>
      <c r="B3255" s="151" t="s">
        <v>12153</v>
      </c>
      <c r="C3255" t="s">
        <v>2056</v>
      </c>
      <c r="D3255" s="1">
        <v>45178</v>
      </c>
      <c r="E3255">
        <f t="shared" si="358"/>
        <v>18</v>
      </c>
      <c r="F3255" t="s">
        <v>6</v>
      </c>
      <c r="G3255">
        <v>700</v>
      </c>
      <c r="H3255">
        <f t="shared" si="355"/>
        <v>70</v>
      </c>
      <c r="I3255" t="s">
        <v>9</v>
      </c>
      <c r="J3255">
        <v>1</v>
      </c>
      <c r="K3255" t="s">
        <v>8</v>
      </c>
      <c r="L3255" t="s">
        <v>8</v>
      </c>
      <c r="M3255" t="s">
        <v>14</v>
      </c>
      <c r="N3255" t="str">
        <f t="shared" si="359"/>
        <v>F</v>
      </c>
      <c r="O3255" t="s">
        <v>2278</v>
      </c>
      <c r="P3255" t="s">
        <v>5863</v>
      </c>
      <c r="Q3255" t="s">
        <v>221</v>
      </c>
      <c r="R3255">
        <v>4</v>
      </c>
      <c r="S3255">
        <f t="shared" si="360"/>
        <v>2019</v>
      </c>
      <c r="T3255" t="s">
        <v>12</v>
      </c>
      <c r="U3255">
        <v>0.999999999999998</v>
      </c>
      <c r="V3255" t="s">
        <v>3363</v>
      </c>
      <c r="W3255">
        <f>VLOOKUP(Q3255,'PBT Tag Rates'!$B$5:$E$44,4,FALSE)</f>
        <v>0.95971980899999998</v>
      </c>
      <c r="X3255">
        <v>1</v>
      </c>
      <c r="Y3255" s="14">
        <f>IFERROR(LOOKUP(H3255,{30,43,48,53,58,63,68,73,78,83,88,93,97},{42,47,52,57,62,67,72,77,82,87,92,99,100}),999)</f>
        <v>72</v>
      </c>
      <c r="Z3255" s="17">
        <f t="shared" si="361"/>
        <v>5.5555555555555554</v>
      </c>
      <c r="AA3255" s="17">
        <f t="shared" si="356"/>
        <v>5.5555555555555554</v>
      </c>
      <c r="AB3255" s="17">
        <f t="shared" si="357"/>
        <v>11.658097686375321</v>
      </c>
      <c r="AC3255" s="17" t="s">
        <v>17654</v>
      </c>
    </row>
    <row r="3256" spans="1:29" x14ac:dyDescent="0.25">
      <c r="A3256" t="s">
        <v>3339</v>
      </c>
      <c r="B3256" s="151" t="s">
        <v>12154</v>
      </c>
      <c r="C3256" t="s">
        <v>2057</v>
      </c>
      <c r="D3256" s="1">
        <v>45178</v>
      </c>
      <c r="E3256">
        <f t="shared" si="358"/>
        <v>18</v>
      </c>
      <c r="F3256" t="s">
        <v>14</v>
      </c>
      <c r="G3256">
        <v>770</v>
      </c>
      <c r="H3256">
        <f t="shared" si="355"/>
        <v>77</v>
      </c>
      <c r="I3256" t="s">
        <v>7</v>
      </c>
      <c r="J3256" t="s">
        <v>8</v>
      </c>
      <c r="K3256" t="s">
        <v>8</v>
      </c>
      <c r="L3256" t="s">
        <v>8</v>
      </c>
      <c r="M3256" t="s">
        <v>14</v>
      </c>
      <c r="N3256" t="str">
        <f t="shared" si="359"/>
        <v>F</v>
      </c>
      <c r="O3256" t="s">
        <v>267</v>
      </c>
      <c r="P3256" t="s">
        <v>276</v>
      </c>
      <c r="Q3256" t="s">
        <v>221</v>
      </c>
      <c r="R3256">
        <v>4</v>
      </c>
      <c r="S3256">
        <f t="shared" si="360"/>
        <v>2019</v>
      </c>
      <c r="T3256" t="s">
        <v>12</v>
      </c>
      <c r="U3256">
        <v>0.999999999999999</v>
      </c>
      <c r="V3256" t="s">
        <v>3363</v>
      </c>
      <c r="W3256">
        <f>VLOOKUP(Q3256,'PBT Tag Rates'!$B$5:$E$44,4,FALSE)</f>
        <v>0.95971980899999998</v>
      </c>
      <c r="X3256">
        <v>1</v>
      </c>
      <c r="Y3256" s="14">
        <f>IFERROR(LOOKUP(H3256,{30,43,48,53,58,63,68,73,78,83,88,93,97},{42,47,52,57,62,67,72,77,82,87,92,99,100}),999)</f>
        <v>77</v>
      </c>
      <c r="Z3256" s="17">
        <f t="shared" si="361"/>
        <v>5.5555555555555554</v>
      </c>
      <c r="AA3256" s="17">
        <f t="shared" si="356"/>
        <v>5.5555555555555554</v>
      </c>
      <c r="AB3256" s="17">
        <f t="shared" si="357"/>
        <v>11.658097686375321</v>
      </c>
      <c r="AC3256" s="17" t="s">
        <v>17654</v>
      </c>
    </row>
    <row r="3257" spans="1:29" x14ac:dyDescent="0.25">
      <c r="A3257" t="s">
        <v>3339</v>
      </c>
      <c r="B3257" s="151" t="s">
        <v>12155</v>
      </c>
      <c r="C3257" t="s">
        <v>12156</v>
      </c>
      <c r="D3257" s="1">
        <v>45178</v>
      </c>
      <c r="E3257">
        <f t="shared" si="358"/>
        <v>18</v>
      </c>
      <c r="F3257" t="s">
        <v>6</v>
      </c>
      <c r="G3257">
        <v>830</v>
      </c>
      <c r="H3257">
        <f t="shared" si="355"/>
        <v>83</v>
      </c>
      <c r="I3257" t="s">
        <v>7</v>
      </c>
      <c r="J3257" t="s">
        <v>8</v>
      </c>
      <c r="K3257" t="s">
        <v>12157</v>
      </c>
      <c r="L3257" t="s">
        <v>8</v>
      </c>
      <c r="M3257" t="s">
        <v>14</v>
      </c>
      <c r="N3257" t="str">
        <f t="shared" si="359"/>
        <v>F</v>
      </c>
      <c r="O3257" t="s">
        <v>8</v>
      </c>
      <c r="P3257" t="s">
        <v>8</v>
      </c>
      <c r="Q3257" t="s">
        <v>11</v>
      </c>
      <c r="R3257" t="s">
        <v>8</v>
      </c>
      <c r="S3257" t="str">
        <f t="shared" si="360"/>
        <v>U</v>
      </c>
      <c r="T3257" t="s">
        <v>12</v>
      </c>
      <c r="U3257">
        <v>1</v>
      </c>
      <c r="V3257" t="s">
        <v>11</v>
      </c>
      <c r="W3257" t="e">
        <f>VLOOKUP(Q3257,'PBT Tag Rates'!$B$5:$E$44,4,FALSE)</f>
        <v>#N/A</v>
      </c>
      <c r="X3257">
        <v>1</v>
      </c>
      <c r="Y3257" s="14">
        <f>IFERROR(LOOKUP(H3257,{30,43,48,53,58,63,68,73,78,83,88,93,97},{42,47,52,57,62,67,72,77,82,87,92,99,100}),999)</f>
        <v>87</v>
      </c>
      <c r="Z3257" s="17">
        <f t="shared" si="361"/>
        <v>5.5555555555555554</v>
      </c>
      <c r="AA3257" s="17">
        <f t="shared" si="356"/>
        <v>5.5555555555555554</v>
      </c>
      <c r="AB3257" s="17">
        <f t="shared" si="357"/>
        <v>11.658097686375321</v>
      </c>
      <c r="AC3257" s="17" t="s">
        <v>17654</v>
      </c>
    </row>
    <row r="3258" spans="1:29" x14ac:dyDescent="0.25">
      <c r="A3258" t="s">
        <v>3339</v>
      </c>
      <c r="B3258" s="151" t="s">
        <v>12158</v>
      </c>
      <c r="C3258" t="s">
        <v>12159</v>
      </c>
      <c r="D3258" s="1">
        <v>45178</v>
      </c>
      <c r="E3258">
        <f t="shared" si="358"/>
        <v>18</v>
      </c>
      <c r="F3258" t="s">
        <v>6</v>
      </c>
      <c r="G3258">
        <v>820</v>
      </c>
      <c r="H3258">
        <f t="shared" si="355"/>
        <v>82</v>
      </c>
      <c r="I3258" t="s">
        <v>9</v>
      </c>
      <c r="J3258" t="s">
        <v>8</v>
      </c>
      <c r="K3258" t="s">
        <v>12160</v>
      </c>
      <c r="L3258" t="s">
        <v>8</v>
      </c>
      <c r="M3258" t="s">
        <v>759</v>
      </c>
      <c r="N3258" t="str">
        <f t="shared" si="359"/>
        <v>M</v>
      </c>
      <c r="O3258" t="s">
        <v>2682</v>
      </c>
      <c r="P3258" t="s">
        <v>11348</v>
      </c>
      <c r="Q3258" t="s">
        <v>221</v>
      </c>
      <c r="R3258">
        <v>4</v>
      </c>
      <c r="S3258">
        <f t="shared" si="360"/>
        <v>2019</v>
      </c>
      <c r="T3258" t="s">
        <v>12</v>
      </c>
      <c r="U3258">
        <v>1</v>
      </c>
      <c r="V3258" t="s">
        <v>3386</v>
      </c>
      <c r="W3258">
        <f>VLOOKUP(Q3258,'PBT Tag Rates'!$B$5:$E$44,4,FALSE)</f>
        <v>0.95971980899999998</v>
      </c>
      <c r="X3258">
        <v>1</v>
      </c>
      <c r="Y3258" s="14">
        <f>IFERROR(LOOKUP(H3258,{30,43,48,53,58,63,68,73,78,83,88,93,97},{42,47,52,57,62,67,72,77,82,87,92,99,100}),999)</f>
        <v>82</v>
      </c>
      <c r="Z3258" s="17">
        <f t="shared" si="361"/>
        <v>5.5555555555555554</v>
      </c>
      <c r="AA3258" s="17">
        <f t="shared" si="356"/>
        <v>5.5555555555555554</v>
      </c>
      <c r="AB3258" s="17">
        <f t="shared" si="357"/>
        <v>11.658097686375321</v>
      </c>
      <c r="AC3258" s="17" t="s">
        <v>17654</v>
      </c>
    </row>
    <row r="3259" spans="1:29" x14ac:dyDescent="0.25">
      <c r="A3259" t="s">
        <v>3339</v>
      </c>
      <c r="B3259" s="151" t="s">
        <v>12161</v>
      </c>
      <c r="C3259" t="s">
        <v>2058</v>
      </c>
      <c r="D3259" s="1">
        <v>45178</v>
      </c>
      <c r="E3259">
        <f t="shared" si="358"/>
        <v>18</v>
      </c>
      <c r="F3259" t="s">
        <v>6</v>
      </c>
      <c r="G3259">
        <v>800</v>
      </c>
      <c r="H3259">
        <f t="shared" si="355"/>
        <v>80</v>
      </c>
      <c r="I3259" t="s">
        <v>7</v>
      </c>
      <c r="J3259" t="s">
        <v>8</v>
      </c>
      <c r="K3259" t="s">
        <v>12162</v>
      </c>
      <c r="L3259" t="s">
        <v>8</v>
      </c>
      <c r="M3259" t="s">
        <v>14</v>
      </c>
      <c r="N3259" t="str">
        <f t="shared" si="359"/>
        <v>F</v>
      </c>
      <c r="O3259" t="s">
        <v>2038</v>
      </c>
      <c r="P3259" t="s">
        <v>2826</v>
      </c>
      <c r="Q3259" t="s">
        <v>221</v>
      </c>
      <c r="R3259">
        <v>4</v>
      </c>
      <c r="S3259">
        <f t="shared" si="360"/>
        <v>2019</v>
      </c>
      <c r="T3259" t="s">
        <v>12</v>
      </c>
      <c r="U3259">
        <v>1</v>
      </c>
      <c r="V3259" t="s">
        <v>3346</v>
      </c>
      <c r="W3259">
        <f>VLOOKUP(Q3259,'PBT Tag Rates'!$B$5:$E$44,4,FALSE)</f>
        <v>0.95971980899999998</v>
      </c>
      <c r="X3259">
        <v>1</v>
      </c>
      <c r="Y3259" s="14">
        <f>IFERROR(LOOKUP(H3259,{30,43,48,53,58,63,68,73,78,83,88,93,97},{42,47,52,57,62,67,72,77,82,87,92,99,100}),999)</f>
        <v>82</v>
      </c>
      <c r="Z3259" s="17">
        <f t="shared" si="361"/>
        <v>5.5555555555555554</v>
      </c>
      <c r="AA3259" s="17">
        <f t="shared" ref="AA3259:AA3322" si="362">Z3259*(1+$AA$4)</f>
        <v>5.5555555555555554</v>
      </c>
      <c r="AB3259" s="17">
        <f t="shared" ref="AB3259:AB3322" si="363">IF(D3259&lt;$D$3,AA3259/$AB$3,AA3259/$AB$4)</f>
        <v>11.658097686375321</v>
      </c>
      <c r="AC3259" s="17" t="s">
        <v>17654</v>
      </c>
    </row>
    <row r="3260" spans="1:29" x14ac:dyDescent="0.25">
      <c r="A3260" t="s">
        <v>3339</v>
      </c>
      <c r="B3260" s="151" t="s">
        <v>12163</v>
      </c>
      <c r="C3260" t="s">
        <v>12164</v>
      </c>
      <c r="D3260" s="1">
        <v>45178</v>
      </c>
      <c r="E3260">
        <f t="shared" si="358"/>
        <v>18</v>
      </c>
      <c r="F3260" t="s">
        <v>14</v>
      </c>
      <c r="G3260">
        <v>830</v>
      </c>
      <c r="H3260">
        <f t="shared" si="355"/>
        <v>83</v>
      </c>
      <c r="I3260" t="s">
        <v>7</v>
      </c>
      <c r="J3260" t="s">
        <v>8</v>
      </c>
      <c r="K3260" t="s">
        <v>12165</v>
      </c>
      <c r="L3260" t="s">
        <v>8</v>
      </c>
      <c r="M3260" t="s">
        <v>14</v>
      </c>
      <c r="N3260" t="str">
        <f t="shared" si="359"/>
        <v>F</v>
      </c>
      <c r="O3260" t="s">
        <v>511</v>
      </c>
      <c r="P3260" t="s">
        <v>5321</v>
      </c>
      <c r="Q3260" t="s">
        <v>221</v>
      </c>
      <c r="R3260">
        <v>4</v>
      </c>
      <c r="S3260">
        <f t="shared" si="360"/>
        <v>2019</v>
      </c>
      <c r="T3260" t="s">
        <v>12</v>
      </c>
      <c r="U3260">
        <v>1</v>
      </c>
      <c r="V3260" t="s">
        <v>3346</v>
      </c>
      <c r="W3260">
        <f>VLOOKUP(Q3260,'PBT Tag Rates'!$B$5:$E$44,4,FALSE)</f>
        <v>0.95971980899999998</v>
      </c>
      <c r="X3260">
        <v>1</v>
      </c>
      <c r="Y3260" s="14">
        <f>IFERROR(LOOKUP(H3260,{30,43,48,53,58,63,68,73,78,83,88,93,97},{42,47,52,57,62,67,72,77,82,87,92,99,100}),999)</f>
        <v>87</v>
      </c>
      <c r="Z3260" s="17">
        <f t="shared" si="361"/>
        <v>5.5555555555555554</v>
      </c>
      <c r="AA3260" s="17">
        <f t="shared" si="362"/>
        <v>5.5555555555555554</v>
      </c>
      <c r="AB3260" s="17">
        <f t="shared" si="363"/>
        <v>11.658097686375321</v>
      </c>
      <c r="AC3260" s="17" t="s">
        <v>17654</v>
      </c>
    </row>
    <row r="3261" spans="1:29" x14ac:dyDescent="0.25">
      <c r="A3261" t="s">
        <v>3339</v>
      </c>
      <c r="B3261" s="151" t="s">
        <v>12166</v>
      </c>
      <c r="C3261" t="s">
        <v>12167</v>
      </c>
      <c r="D3261" s="1">
        <v>45178</v>
      </c>
      <c r="E3261">
        <f t="shared" si="358"/>
        <v>18</v>
      </c>
      <c r="F3261" t="s">
        <v>6</v>
      </c>
      <c r="G3261">
        <v>820</v>
      </c>
      <c r="H3261">
        <f t="shared" si="355"/>
        <v>82</v>
      </c>
      <c r="I3261" t="s">
        <v>7</v>
      </c>
      <c r="J3261" t="s">
        <v>8</v>
      </c>
      <c r="K3261" t="s">
        <v>12168</v>
      </c>
      <c r="L3261" t="s">
        <v>8</v>
      </c>
      <c r="M3261" t="s">
        <v>14</v>
      </c>
      <c r="N3261" t="str">
        <f t="shared" si="359"/>
        <v>F</v>
      </c>
      <c r="O3261" t="s">
        <v>8</v>
      </c>
      <c r="P3261" t="s">
        <v>8</v>
      </c>
      <c r="Q3261" t="s">
        <v>11</v>
      </c>
      <c r="R3261" t="s">
        <v>8</v>
      </c>
      <c r="S3261" t="str">
        <f t="shared" si="360"/>
        <v>U</v>
      </c>
      <c r="T3261" t="s">
        <v>12</v>
      </c>
      <c r="U3261">
        <v>1</v>
      </c>
      <c r="V3261" t="s">
        <v>11</v>
      </c>
      <c r="W3261" t="e">
        <f>VLOOKUP(Q3261,'PBT Tag Rates'!$B$5:$E$44,4,FALSE)</f>
        <v>#N/A</v>
      </c>
      <c r="X3261">
        <v>1</v>
      </c>
      <c r="Y3261" s="14">
        <f>IFERROR(LOOKUP(H3261,{30,43,48,53,58,63,68,73,78,83,88,93,97},{42,47,52,57,62,67,72,77,82,87,92,99,100}),999)</f>
        <v>82</v>
      </c>
      <c r="Z3261" s="17">
        <f t="shared" si="361"/>
        <v>5.5555555555555554</v>
      </c>
      <c r="AA3261" s="17">
        <f t="shared" si="362"/>
        <v>5.5555555555555554</v>
      </c>
      <c r="AB3261" s="17">
        <f t="shared" si="363"/>
        <v>11.658097686375321</v>
      </c>
      <c r="AC3261" s="17" t="s">
        <v>17654</v>
      </c>
    </row>
    <row r="3262" spans="1:29" x14ac:dyDescent="0.25">
      <c r="A3262" t="s">
        <v>3339</v>
      </c>
      <c r="B3262" s="151" t="s">
        <v>12169</v>
      </c>
      <c r="C3262" t="s">
        <v>2060</v>
      </c>
      <c r="D3262" s="1">
        <v>45178</v>
      </c>
      <c r="E3262">
        <f t="shared" si="358"/>
        <v>18</v>
      </c>
      <c r="F3262" t="s">
        <v>6</v>
      </c>
      <c r="G3262">
        <v>710</v>
      </c>
      <c r="H3262">
        <f t="shared" si="355"/>
        <v>71</v>
      </c>
      <c r="I3262" t="s">
        <v>9</v>
      </c>
      <c r="J3262">
        <v>1</v>
      </c>
      <c r="K3262" t="s">
        <v>8</v>
      </c>
      <c r="L3262" t="s">
        <v>8</v>
      </c>
      <c r="M3262" t="s">
        <v>6</v>
      </c>
      <c r="N3262" t="str">
        <f t="shared" si="359"/>
        <v>M</v>
      </c>
      <c r="O3262" t="s">
        <v>311</v>
      </c>
      <c r="P3262" t="s">
        <v>312</v>
      </c>
      <c r="Q3262" t="s">
        <v>221</v>
      </c>
      <c r="R3262">
        <v>4</v>
      </c>
      <c r="S3262">
        <f t="shared" si="360"/>
        <v>2019</v>
      </c>
      <c r="T3262" t="s">
        <v>12</v>
      </c>
      <c r="U3262">
        <v>1</v>
      </c>
      <c r="V3262" t="s">
        <v>3386</v>
      </c>
      <c r="W3262">
        <f>VLOOKUP(Q3262,'PBT Tag Rates'!$B$5:$E$44,4,FALSE)</f>
        <v>0.95971980899999998</v>
      </c>
      <c r="X3262">
        <v>1</v>
      </c>
      <c r="Y3262" s="14">
        <f>IFERROR(LOOKUP(H3262,{30,43,48,53,58,63,68,73,78,83,88,93,97},{42,47,52,57,62,67,72,77,82,87,92,99,100}),999)</f>
        <v>72</v>
      </c>
      <c r="Z3262" s="17">
        <f t="shared" si="361"/>
        <v>5.5555555555555554</v>
      </c>
      <c r="AA3262" s="17">
        <f t="shared" si="362"/>
        <v>5.5555555555555554</v>
      </c>
      <c r="AB3262" s="17">
        <f t="shared" si="363"/>
        <v>11.658097686375321</v>
      </c>
      <c r="AC3262" s="17" t="s">
        <v>17654</v>
      </c>
    </row>
    <row r="3263" spans="1:29" x14ac:dyDescent="0.25">
      <c r="A3263" t="s">
        <v>3339</v>
      </c>
      <c r="B3263" s="151" t="s">
        <v>12170</v>
      </c>
      <c r="C3263" t="s">
        <v>2063</v>
      </c>
      <c r="D3263" s="1">
        <v>45178</v>
      </c>
      <c r="E3263">
        <f t="shared" si="358"/>
        <v>18</v>
      </c>
      <c r="F3263" t="s">
        <v>6</v>
      </c>
      <c r="G3263">
        <v>640</v>
      </c>
      <c r="H3263">
        <f t="shared" si="355"/>
        <v>64</v>
      </c>
      <c r="I3263" t="s">
        <v>7</v>
      </c>
      <c r="J3263" t="s">
        <v>8</v>
      </c>
      <c r="K3263" t="s">
        <v>8</v>
      </c>
      <c r="L3263" t="s">
        <v>8</v>
      </c>
      <c r="M3263" t="s">
        <v>6</v>
      </c>
      <c r="N3263" t="str">
        <f t="shared" si="359"/>
        <v>M</v>
      </c>
      <c r="O3263" t="s">
        <v>9423</v>
      </c>
      <c r="P3263" t="s">
        <v>9424</v>
      </c>
      <c r="Q3263" t="s">
        <v>221</v>
      </c>
      <c r="R3263">
        <v>4</v>
      </c>
      <c r="S3263">
        <f t="shared" si="360"/>
        <v>2019</v>
      </c>
      <c r="T3263" t="s">
        <v>12</v>
      </c>
      <c r="U3263">
        <v>0.999999999999999</v>
      </c>
      <c r="V3263" t="s">
        <v>3357</v>
      </c>
      <c r="W3263">
        <f>VLOOKUP(Q3263,'PBT Tag Rates'!$B$5:$E$44,4,FALSE)</f>
        <v>0.95971980899999998</v>
      </c>
      <c r="X3263">
        <v>1</v>
      </c>
      <c r="Y3263" s="14">
        <f>IFERROR(LOOKUP(H3263,{30,43,48,53,58,63,68,73,78,83,88,93,97},{42,47,52,57,62,67,72,77,82,87,92,99,100}),999)</f>
        <v>67</v>
      </c>
      <c r="Z3263" s="17">
        <f t="shared" si="361"/>
        <v>5.5555555555555554</v>
      </c>
      <c r="AA3263" s="17">
        <f t="shared" si="362"/>
        <v>5.5555555555555554</v>
      </c>
      <c r="AB3263" s="17">
        <f t="shared" si="363"/>
        <v>11.658097686375321</v>
      </c>
      <c r="AC3263" s="17" t="s">
        <v>17654</v>
      </c>
    </row>
    <row r="3264" spans="1:29" x14ac:dyDescent="0.25">
      <c r="A3264" t="s">
        <v>3339</v>
      </c>
      <c r="B3264" s="151" t="s">
        <v>12171</v>
      </c>
      <c r="C3264" t="s">
        <v>12172</v>
      </c>
      <c r="D3264" s="1">
        <v>45178</v>
      </c>
      <c r="E3264">
        <f t="shared" si="358"/>
        <v>18</v>
      </c>
      <c r="F3264" t="s">
        <v>6</v>
      </c>
      <c r="G3264">
        <v>800</v>
      </c>
      <c r="H3264">
        <f t="shared" si="355"/>
        <v>80</v>
      </c>
      <c r="I3264" t="s">
        <v>7</v>
      </c>
      <c r="J3264" t="s">
        <v>8</v>
      </c>
      <c r="K3264" t="s">
        <v>12173</v>
      </c>
      <c r="L3264" t="s">
        <v>8</v>
      </c>
      <c r="M3264" t="s">
        <v>6</v>
      </c>
      <c r="N3264" t="str">
        <f t="shared" si="359"/>
        <v>M</v>
      </c>
      <c r="O3264" t="s">
        <v>2540</v>
      </c>
      <c r="P3264" t="s">
        <v>2541</v>
      </c>
      <c r="Q3264" t="s">
        <v>221</v>
      </c>
      <c r="R3264">
        <v>4</v>
      </c>
      <c r="S3264">
        <f t="shared" si="360"/>
        <v>2019</v>
      </c>
      <c r="T3264" t="s">
        <v>12</v>
      </c>
      <c r="U3264">
        <v>0.999999999999999</v>
      </c>
      <c r="V3264" t="s">
        <v>3363</v>
      </c>
      <c r="W3264">
        <f>VLOOKUP(Q3264,'PBT Tag Rates'!$B$5:$E$44,4,FALSE)</f>
        <v>0.95971980899999998</v>
      </c>
      <c r="X3264">
        <v>1</v>
      </c>
      <c r="Y3264" s="14">
        <f>IFERROR(LOOKUP(H3264,{30,43,48,53,58,63,68,73,78,83,88,93,97},{42,47,52,57,62,67,72,77,82,87,92,99,100}),999)</f>
        <v>82</v>
      </c>
      <c r="Z3264" s="17">
        <f t="shared" si="361"/>
        <v>5.5555555555555554</v>
      </c>
      <c r="AA3264" s="17">
        <f t="shared" si="362"/>
        <v>5.5555555555555554</v>
      </c>
      <c r="AB3264" s="17">
        <f t="shared" si="363"/>
        <v>11.658097686375321</v>
      </c>
      <c r="AC3264" s="17" t="s">
        <v>17654</v>
      </c>
    </row>
    <row r="3265" spans="1:29" x14ac:dyDescent="0.25">
      <c r="A3265" t="s">
        <v>3339</v>
      </c>
      <c r="B3265" s="151" t="s">
        <v>12174</v>
      </c>
      <c r="C3265" t="s">
        <v>12175</v>
      </c>
      <c r="D3265" s="1">
        <v>45178</v>
      </c>
      <c r="E3265">
        <f t="shared" si="358"/>
        <v>18</v>
      </c>
      <c r="F3265" t="s">
        <v>6</v>
      </c>
      <c r="G3265">
        <v>850</v>
      </c>
      <c r="H3265">
        <f t="shared" si="355"/>
        <v>85</v>
      </c>
      <c r="I3265" t="s">
        <v>7</v>
      </c>
      <c r="J3265" t="s">
        <v>8</v>
      </c>
      <c r="K3265" t="s">
        <v>12176</v>
      </c>
      <c r="L3265" t="s">
        <v>8</v>
      </c>
      <c r="M3265" t="s">
        <v>6</v>
      </c>
      <c r="N3265" t="str">
        <f t="shared" si="359"/>
        <v>M</v>
      </c>
      <c r="O3265" t="s">
        <v>11858</v>
      </c>
      <c r="P3265" t="s">
        <v>11859</v>
      </c>
      <c r="Q3265" t="s">
        <v>221</v>
      </c>
      <c r="R3265">
        <v>4</v>
      </c>
      <c r="S3265">
        <f t="shared" si="360"/>
        <v>2019</v>
      </c>
      <c r="T3265" t="s">
        <v>12</v>
      </c>
      <c r="U3265">
        <v>1</v>
      </c>
      <c r="V3265" t="s">
        <v>3346</v>
      </c>
      <c r="W3265">
        <f>VLOOKUP(Q3265,'PBT Tag Rates'!$B$5:$E$44,4,FALSE)</f>
        <v>0.95971980899999998</v>
      </c>
      <c r="X3265">
        <v>1</v>
      </c>
      <c r="Y3265" s="14">
        <f>IFERROR(LOOKUP(H3265,{30,43,48,53,58,63,68,73,78,83,88,93,97},{42,47,52,57,62,67,72,77,82,87,92,99,100}),999)</f>
        <v>87</v>
      </c>
      <c r="Z3265" s="17">
        <f t="shared" si="361"/>
        <v>5.5555555555555554</v>
      </c>
      <c r="AA3265" s="17">
        <f t="shared" si="362"/>
        <v>5.5555555555555554</v>
      </c>
      <c r="AB3265" s="17">
        <f t="shared" si="363"/>
        <v>11.658097686375321</v>
      </c>
      <c r="AC3265" s="17" t="s">
        <v>17654</v>
      </c>
    </row>
    <row r="3266" spans="1:29" x14ac:dyDescent="0.25">
      <c r="A3266" t="s">
        <v>3339</v>
      </c>
      <c r="B3266" s="151" t="s">
        <v>12177</v>
      </c>
      <c r="C3266" t="s">
        <v>2064</v>
      </c>
      <c r="D3266" s="1">
        <v>45178</v>
      </c>
      <c r="E3266">
        <f t="shared" si="358"/>
        <v>18</v>
      </c>
      <c r="F3266" t="s">
        <v>6</v>
      </c>
      <c r="G3266">
        <v>830</v>
      </c>
      <c r="H3266">
        <f t="shared" si="355"/>
        <v>83</v>
      </c>
      <c r="I3266" t="s">
        <v>9</v>
      </c>
      <c r="J3266">
        <v>1</v>
      </c>
      <c r="K3266" t="s">
        <v>12178</v>
      </c>
      <c r="L3266" t="s">
        <v>8</v>
      </c>
      <c r="M3266" t="s">
        <v>14</v>
      </c>
      <c r="N3266" t="str">
        <f t="shared" si="359"/>
        <v>F</v>
      </c>
      <c r="O3266" t="s">
        <v>2824</v>
      </c>
      <c r="P3266" t="s">
        <v>2825</v>
      </c>
      <c r="Q3266" t="s">
        <v>221</v>
      </c>
      <c r="R3266">
        <v>4</v>
      </c>
      <c r="S3266">
        <f t="shared" si="360"/>
        <v>2019</v>
      </c>
      <c r="T3266" t="s">
        <v>12</v>
      </c>
      <c r="U3266">
        <v>1</v>
      </c>
      <c r="V3266" t="s">
        <v>3396</v>
      </c>
      <c r="W3266">
        <f>VLOOKUP(Q3266,'PBT Tag Rates'!$B$5:$E$44,4,FALSE)</f>
        <v>0.95971980899999998</v>
      </c>
      <c r="X3266">
        <v>1</v>
      </c>
      <c r="Y3266" s="14">
        <f>IFERROR(LOOKUP(H3266,{30,43,48,53,58,63,68,73,78,83,88,93,97},{42,47,52,57,62,67,72,77,82,87,92,99,100}),999)</f>
        <v>87</v>
      </c>
      <c r="Z3266" s="17">
        <f t="shared" si="361"/>
        <v>5.5555555555555554</v>
      </c>
      <c r="AA3266" s="17">
        <f t="shared" si="362"/>
        <v>5.5555555555555554</v>
      </c>
      <c r="AB3266" s="17">
        <f t="shared" si="363"/>
        <v>11.658097686375321</v>
      </c>
      <c r="AC3266" s="17" t="s">
        <v>17655</v>
      </c>
    </row>
    <row r="3267" spans="1:29" x14ac:dyDescent="0.25">
      <c r="A3267" t="s">
        <v>3339</v>
      </c>
      <c r="B3267" s="151" t="s">
        <v>12179</v>
      </c>
      <c r="C3267" t="s">
        <v>2065</v>
      </c>
      <c r="D3267" s="1">
        <v>45178</v>
      </c>
      <c r="E3267">
        <f t="shared" si="358"/>
        <v>18</v>
      </c>
      <c r="F3267" t="s">
        <v>14</v>
      </c>
      <c r="G3267">
        <v>810</v>
      </c>
      <c r="H3267">
        <f t="shared" si="355"/>
        <v>81</v>
      </c>
      <c r="I3267" t="s">
        <v>7</v>
      </c>
      <c r="J3267" t="s">
        <v>8</v>
      </c>
      <c r="K3267" t="s">
        <v>12180</v>
      </c>
      <c r="L3267" t="s">
        <v>8</v>
      </c>
      <c r="M3267" t="s">
        <v>14</v>
      </c>
      <c r="N3267" t="str">
        <f t="shared" si="359"/>
        <v>F</v>
      </c>
      <c r="O3267" t="s">
        <v>2041</v>
      </c>
      <c r="P3267" t="s">
        <v>2042</v>
      </c>
      <c r="Q3267" t="s">
        <v>221</v>
      </c>
      <c r="R3267">
        <v>4</v>
      </c>
      <c r="S3267">
        <f t="shared" si="360"/>
        <v>2019</v>
      </c>
      <c r="T3267" t="s">
        <v>12</v>
      </c>
      <c r="U3267">
        <v>1</v>
      </c>
      <c r="V3267" t="s">
        <v>3346</v>
      </c>
      <c r="W3267">
        <f>VLOOKUP(Q3267,'PBT Tag Rates'!$B$5:$E$44,4,FALSE)</f>
        <v>0.95971980899999998</v>
      </c>
      <c r="X3267">
        <v>1</v>
      </c>
      <c r="Y3267" s="14">
        <f>IFERROR(LOOKUP(H3267,{30,43,48,53,58,63,68,73,78,83,88,93,97},{42,47,52,57,62,67,72,77,82,87,92,99,100}),999)</f>
        <v>82</v>
      </c>
      <c r="Z3267" s="17">
        <f t="shared" si="361"/>
        <v>5.5555555555555554</v>
      </c>
      <c r="AA3267" s="17">
        <f t="shared" si="362"/>
        <v>5.5555555555555554</v>
      </c>
      <c r="AB3267" s="17">
        <f t="shared" si="363"/>
        <v>11.658097686375321</v>
      </c>
      <c r="AC3267" s="17" t="s">
        <v>17654</v>
      </c>
    </row>
    <row r="3268" spans="1:29" x14ac:dyDescent="0.25">
      <c r="A3268" t="s">
        <v>3339</v>
      </c>
      <c r="B3268" s="151" t="s">
        <v>12181</v>
      </c>
      <c r="C3268" t="s">
        <v>2066</v>
      </c>
      <c r="D3268" s="1">
        <v>45178</v>
      </c>
      <c r="E3268">
        <f t="shared" si="358"/>
        <v>18</v>
      </c>
      <c r="F3268" t="s">
        <v>14</v>
      </c>
      <c r="G3268">
        <v>770</v>
      </c>
      <c r="H3268">
        <f t="shared" si="355"/>
        <v>77</v>
      </c>
      <c r="I3268" t="s">
        <v>9</v>
      </c>
      <c r="J3268" t="s">
        <v>8</v>
      </c>
      <c r="K3268" t="s">
        <v>8</v>
      </c>
      <c r="L3268" t="s">
        <v>8</v>
      </c>
      <c r="M3268" t="s">
        <v>14</v>
      </c>
      <c r="N3268" t="str">
        <f t="shared" si="359"/>
        <v>F</v>
      </c>
      <c r="O3268" t="s">
        <v>2719</v>
      </c>
      <c r="P3268" t="s">
        <v>2720</v>
      </c>
      <c r="Q3268" t="s">
        <v>281</v>
      </c>
      <c r="R3268">
        <v>4</v>
      </c>
      <c r="S3268">
        <f t="shared" si="360"/>
        <v>2019</v>
      </c>
      <c r="T3268" t="s">
        <v>12</v>
      </c>
      <c r="U3268">
        <v>1</v>
      </c>
      <c r="V3268" t="s">
        <v>3171</v>
      </c>
      <c r="W3268">
        <f>VLOOKUP(Q3268,'PBT Tag Rates'!$B$5:$E$44,4,FALSE)</f>
        <v>0.99705232300000002</v>
      </c>
      <c r="X3268">
        <v>1</v>
      </c>
      <c r="Y3268" s="14">
        <f>IFERROR(LOOKUP(H3268,{30,43,48,53,58,63,68,73,78,83,88,93,97},{42,47,52,57,62,67,72,77,82,87,92,99,100}),999)</f>
        <v>77</v>
      </c>
      <c r="Z3268" s="17">
        <f t="shared" si="361"/>
        <v>5.5555555555555554</v>
      </c>
      <c r="AA3268" s="17">
        <f t="shared" si="362"/>
        <v>5.5555555555555554</v>
      </c>
      <c r="AB3268" s="17">
        <f t="shared" si="363"/>
        <v>11.658097686375321</v>
      </c>
      <c r="AC3268" s="17" t="s">
        <v>17654</v>
      </c>
    </row>
    <row r="3269" spans="1:29" x14ac:dyDescent="0.25">
      <c r="A3269" t="s">
        <v>3339</v>
      </c>
      <c r="B3269" s="151" t="s">
        <v>12182</v>
      </c>
      <c r="C3269" t="s">
        <v>2067</v>
      </c>
      <c r="D3269" s="1">
        <v>45178</v>
      </c>
      <c r="E3269">
        <f t="shared" si="358"/>
        <v>18</v>
      </c>
      <c r="F3269" t="s">
        <v>14</v>
      </c>
      <c r="G3269">
        <v>720</v>
      </c>
      <c r="H3269">
        <f t="shared" si="355"/>
        <v>72</v>
      </c>
      <c r="I3269" t="s">
        <v>7</v>
      </c>
      <c r="J3269" t="s">
        <v>8</v>
      </c>
      <c r="K3269" t="s">
        <v>8</v>
      </c>
      <c r="L3269" t="s">
        <v>8</v>
      </c>
      <c r="M3269" t="s">
        <v>14</v>
      </c>
      <c r="N3269" t="str">
        <f t="shared" si="359"/>
        <v>F</v>
      </c>
      <c r="O3269" t="s">
        <v>267</v>
      </c>
      <c r="P3269" t="s">
        <v>885</v>
      </c>
      <c r="Q3269" t="s">
        <v>221</v>
      </c>
      <c r="R3269">
        <v>4</v>
      </c>
      <c r="S3269">
        <f t="shared" si="360"/>
        <v>2019</v>
      </c>
      <c r="T3269" t="s">
        <v>12</v>
      </c>
      <c r="U3269">
        <v>0.999999999999999</v>
      </c>
      <c r="V3269" t="s">
        <v>3363</v>
      </c>
      <c r="W3269">
        <f>VLOOKUP(Q3269,'PBT Tag Rates'!$B$5:$E$44,4,FALSE)</f>
        <v>0.95971980899999998</v>
      </c>
      <c r="X3269">
        <v>1</v>
      </c>
      <c r="Y3269" s="14">
        <f>IFERROR(LOOKUP(H3269,{30,43,48,53,58,63,68,73,78,83,88,93,97},{42,47,52,57,62,67,72,77,82,87,92,99,100}),999)</f>
        <v>72</v>
      </c>
      <c r="Z3269" s="17">
        <f t="shared" si="361"/>
        <v>5.5555555555555554</v>
      </c>
      <c r="AA3269" s="17">
        <f t="shared" si="362"/>
        <v>5.5555555555555554</v>
      </c>
      <c r="AB3269" s="17">
        <f t="shared" si="363"/>
        <v>11.658097686375321</v>
      </c>
      <c r="AC3269" s="17" t="s">
        <v>17654</v>
      </c>
    </row>
    <row r="3270" spans="1:29" x14ac:dyDescent="0.25">
      <c r="A3270" t="s">
        <v>3339</v>
      </c>
      <c r="B3270" s="151" t="s">
        <v>12183</v>
      </c>
      <c r="C3270" t="s">
        <v>2068</v>
      </c>
      <c r="D3270" s="1">
        <v>45178</v>
      </c>
      <c r="E3270">
        <f t="shared" si="358"/>
        <v>18</v>
      </c>
      <c r="F3270" t="s">
        <v>6</v>
      </c>
      <c r="G3270">
        <v>710</v>
      </c>
      <c r="H3270">
        <f t="shared" si="355"/>
        <v>71</v>
      </c>
      <c r="I3270" t="s">
        <v>9</v>
      </c>
      <c r="J3270">
        <v>1</v>
      </c>
      <c r="K3270" t="s">
        <v>8</v>
      </c>
      <c r="L3270" t="s">
        <v>8</v>
      </c>
      <c r="M3270" t="s">
        <v>14</v>
      </c>
      <c r="N3270" t="str">
        <f t="shared" si="359"/>
        <v>F</v>
      </c>
      <c r="O3270" t="s">
        <v>8</v>
      </c>
      <c r="P3270" t="s">
        <v>8</v>
      </c>
      <c r="Q3270" t="s">
        <v>11</v>
      </c>
      <c r="R3270" t="s">
        <v>8</v>
      </c>
      <c r="S3270" t="str">
        <f t="shared" si="360"/>
        <v>U</v>
      </c>
      <c r="T3270" t="s">
        <v>12</v>
      </c>
      <c r="U3270">
        <v>1</v>
      </c>
      <c r="V3270" t="s">
        <v>3100</v>
      </c>
      <c r="W3270" t="e">
        <f>VLOOKUP(Q3270,'PBT Tag Rates'!$B$5:$E$44,4,FALSE)</f>
        <v>#N/A</v>
      </c>
      <c r="X3270">
        <v>1</v>
      </c>
      <c r="Y3270" s="14">
        <f>IFERROR(LOOKUP(H3270,{30,43,48,53,58,63,68,73,78,83,88,93,97},{42,47,52,57,62,67,72,77,82,87,92,99,100}),999)</f>
        <v>72</v>
      </c>
      <c r="Z3270" s="17">
        <f t="shared" si="361"/>
        <v>5.5555555555555554</v>
      </c>
      <c r="AA3270" s="17">
        <f t="shared" si="362"/>
        <v>5.5555555555555554</v>
      </c>
      <c r="AB3270" s="17">
        <f t="shared" si="363"/>
        <v>11.658097686375321</v>
      </c>
      <c r="AC3270" s="17" t="s">
        <v>17654</v>
      </c>
    </row>
    <row r="3271" spans="1:29" x14ac:dyDescent="0.25">
      <c r="A3271" t="s">
        <v>3339</v>
      </c>
      <c r="B3271" s="151" t="s">
        <v>12184</v>
      </c>
      <c r="C3271" t="s">
        <v>2069</v>
      </c>
      <c r="D3271" s="1">
        <v>45178</v>
      </c>
      <c r="E3271">
        <f t="shared" si="358"/>
        <v>18</v>
      </c>
      <c r="F3271" t="s">
        <v>6</v>
      </c>
      <c r="G3271">
        <v>850</v>
      </c>
      <c r="H3271">
        <f t="shared" si="355"/>
        <v>85</v>
      </c>
      <c r="I3271" t="s">
        <v>9</v>
      </c>
      <c r="J3271">
        <v>1</v>
      </c>
      <c r="K3271" t="s">
        <v>12185</v>
      </c>
      <c r="L3271" t="s">
        <v>8</v>
      </c>
      <c r="M3271" t="s">
        <v>6</v>
      </c>
      <c r="N3271" t="str">
        <f t="shared" si="359"/>
        <v>M</v>
      </c>
      <c r="O3271" t="s">
        <v>12186</v>
      </c>
      <c r="P3271" t="s">
        <v>12187</v>
      </c>
      <c r="Q3271" t="s">
        <v>281</v>
      </c>
      <c r="R3271">
        <v>4</v>
      </c>
      <c r="S3271">
        <f t="shared" si="360"/>
        <v>2019</v>
      </c>
      <c r="T3271" t="s">
        <v>12</v>
      </c>
      <c r="U3271">
        <v>0.999999999999997</v>
      </c>
      <c r="V3271" t="s">
        <v>3079</v>
      </c>
      <c r="W3271">
        <f>VLOOKUP(Q3271,'PBT Tag Rates'!$B$5:$E$44,4,FALSE)</f>
        <v>0.99705232300000002</v>
      </c>
      <c r="X3271">
        <v>1</v>
      </c>
      <c r="Y3271" s="14">
        <f>IFERROR(LOOKUP(H3271,{30,43,48,53,58,63,68,73,78,83,88,93,97},{42,47,52,57,62,67,72,77,82,87,92,99,100}),999)</f>
        <v>87</v>
      </c>
      <c r="Z3271" s="17">
        <f t="shared" si="361"/>
        <v>5.5555555555555554</v>
      </c>
      <c r="AA3271" s="17">
        <f t="shared" si="362"/>
        <v>5.5555555555555554</v>
      </c>
      <c r="AB3271" s="17">
        <f t="shared" si="363"/>
        <v>11.658097686375321</v>
      </c>
      <c r="AC3271" s="17" t="s">
        <v>17654</v>
      </c>
    </row>
    <row r="3272" spans="1:29" x14ac:dyDescent="0.25">
      <c r="A3272" t="s">
        <v>3339</v>
      </c>
      <c r="B3272" s="151" t="s">
        <v>12188</v>
      </c>
      <c r="C3272" t="s">
        <v>12189</v>
      </c>
      <c r="D3272" s="1">
        <v>45178</v>
      </c>
      <c r="E3272">
        <f t="shared" si="358"/>
        <v>18</v>
      </c>
      <c r="F3272" t="s">
        <v>14</v>
      </c>
      <c r="G3272">
        <v>850</v>
      </c>
      <c r="H3272">
        <f t="shared" si="355"/>
        <v>85</v>
      </c>
      <c r="I3272" t="s">
        <v>7</v>
      </c>
      <c r="J3272" t="s">
        <v>8</v>
      </c>
      <c r="K3272" t="s">
        <v>12190</v>
      </c>
      <c r="L3272" t="s">
        <v>8</v>
      </c>
      <c r="M3272" t="s">
        <v>14</v>
      </c>
      <c r="N3272" t="str">
        <f t="shared" si="359"/>
        <v>F</v>
      </c>
      <c r="O3272" t="s">
        <v>8</v>
      </c>
      <c r="P3272" t="s">
        <v>8</v>
      </c>
      <c r="Q3272" t="s">
        <v>11</v>
      </c>
      <c r="R3272" t="s">
        <v>8</v>
      </c>
      <c r="S3272" t="str">
        <f t="shared" si="360"/>
        <v>U</v>
      </c>
      <c r="T3272" t="s">
        <v>12</v>
      </c>
      <c r="U3272">
        <v>1</v>
      </c>
      <c r="V3272" t="s">
        <v>11</v>
      </c>
      <c r="W3272" t="e">
        <f>VLOOKUP(Q3272,'PBT Tag Rates'!$B$5:$E$44,4,FALSE)</f>
        <v>#N/A</v>
      </c>
      <c r="X3272">
        <v>1</v>
      </c>
      <c r="Y3272" s="14">
        <f>IFERROR(LOOKUP(H3272,{30,43,48,53,58,63,68,73,78,83,88,93,97},{42,47,52,57,62,67,72,77,82,87,92,99,100}),999)</f>
        <v>87</v>
      </c>
      <c r="Z3272" s="17">
        <f t="shared" si="361"/>
        <v>5.5555555555555554</v>
      </c>
      <c r="AA3272" s="17">
        <f t="shared" si="362"/>
        <v>5.5555555555555554</v>
      </c>
      <c r="AB3272" s="17">
        <f t="shared" si="363"/>
        <v>11.658097686375321</v>
      </c>
      <c r="AC3272" s="17" t="s">
        <v>17654</v>
      </c>
    </row>
    <row r="3273" spans="1:29" x14ac:dyDescent="0.25">
      <c r="A3273" t="s">
        <v>3339</v>
      </c>
      <c r="B3273" s="151" t="s">
        <v>12191</v>
      </c>
      <c r="C3273" t="s">
        <v>2070</v>
      </c>
      <c r="D3273" s="1">
        <v>45178</v>
      </c>
      <c r="E3273">
        <f t="shared" si="358"/>
        <v>18</v>
      </c>
      <c r="F3273" t="s">
        <v>6</v>
      </c>
      <c r="G3273">
        <v>780</v>
      </c>
      <c r="H3273">
        <f t="shared" si="355"/>
        <v>78</v>
      </c>
      <c r="I3273" t="s">
        <v>7</v>
      </c>
      <c r="J3273" t="s">
        <v>8</v>
      </c>
      <c r="K3273" t="s">
        <v>8</v>
      </c>
      <c r="L3273" t="s">
        <v>8</v>
      </c>
      <c r="M3273" t="s">
        <v>14</v>
      </c>
      <c r="N3273" t="str">
        <f t="shared" si="359"/>
        <v>F</v>
      </c>
      <c r="O3273" t="s">
        <v>12192</v>
      </c>
      <c r="P3273" t="s">
        <v>12193</v>
      </c>
      <c r="Q3273" t="s">
        <v>281</v>
      </c>
      <c r="R3273">
        <v>4</v>
      </c>
      <c r="S3273">
        <f t="shared" si="360"/>
        <v>2019</v>
      </c>
      <c r="T3273" t="s">
        <v>12</v>
      </c>
      <c r="U3273">
        <v>0.999999999999999</v>
      </c>
      <c r="V3273" t="s">
        <v>3079</v>
      </c>
      <c r="W3273">
        <f>VLOOKUP(Q3273,'PBT Tag Rates'!$B$5:$E$44,4,FALSE)</f>
        <v>0.99705232300000002</v>
      </c>
      <c r="X3273">
        <v>1</v>
      </c>
      <c r="Y3273" s="14">
        <f>IFERROR(LOOKUP(H3273,{30,43,48,53,58,63,68,73,78,83,88,93,97},{42,47,52,57,62,67,72,77,82,87,92,99,100}),999)</f>
        <v>82</v>
      </c>
      <c r="Z3273" s="17">
        <f t="shared" si="361"/>
        <v>5.5555555555555554</v>
      </c>
      <c r="AA3273" s="17">
        <f t="shared" si="362"/>
        <v>5.5555555555555554</v>
      </c>
      <c r="AB3273" s="17">
        <f t="shared" si="363"/>
        <v>11.658097686375321</v>
      </c>
      <c r="AC3273" s="17" t="s">
        <v>17654</v>
      </c>
    </row>
    <row r="3274" spans="1:29" x14ac:dyDescent="0.25">
      <c r="A3274" t="s">
        <v>3339</v>
      </c>
      <c r="B3274" s="151" t="s">
        <v>12194</v>
      </c>
      <c r="C3274" t="s">
        <v>2071</v>
      </c>
      <c r="D3274" s="1">
        <v>45178</v>
      </c>
      <c r="E3274">
        <f t="shared" si="358"/>
        <v>18</v>
      </c>
      <c r="F3274" t="s">
        <v>6</v>
      </c>
      <c r="G3274">
        <v>510</v>
      </c>
      <c r="H3274">
        <f t="shared" si="355"/>
        <v>51</v>
      </c>
      <c r="I3274" t="s">
        <v>7</v>
      </c>
      <c r="J3274" t="s">
        <v>8</v>
      </c>
      <c r="K3274" t="s">
        <v>8</v>
      </c>
      <c r="L3274" t="s">
        <v>8</v>
      </c>
      <c r="M3274" t="s">
        <v>6</v>
      </c>
      <c r="N3274" t="str">
        <f t="shared" si="359"/>
        <v>M</v>
      </c>
      <c r="O3274" t="s">
        <v>6955</v>
      </c>
      <c r="P3274" t="s">
        <v>6956</v>
      </c>
      <c r="Q3274" t="s">
        <v>3820</v>
      </c>
      <c r="R3274">
        <v>2</v>
      </c>
      <c r="S3274">
        <f t="shared" si="360"/>
        <v>2021</v>
      </c>
      <c r="T3274" t="s">
        <v>12</v>
      </c>
      <c r="U3274">
        <v>1.00000000000001</v>
      </c>
      <c r="V3274" t="s">
        <v>3346</v>
      </c>
      <c r="W3274">
        <f>VLOOKUP(Q3274,'PBT Tag Rates'!$B$5:$E$44,4,FALSE)</f>
        <v>0.98140000000000005</v>
      </c>
      <c r="X3274">
        <v>1</v>
      </c>
      <c r="Y3274" s="14">
        <f>IFERROR(LOOKUP(H3274,{30,43,48,53,58,63,68,73,78,83,88,93,97},{42,47,52,57,62,67,72,77,82,87,92,99,100}),999)</f>
        <v>52</v>
      </c>
      <c r="Z3274" s="17">
        <f t="shared" si="361"/>
        <v>5.5555555555555554</v>
      </c>
      <c r="AA3274" s="17">
        <f t="shared" si="362"/>
        <v>5.5555555555555554</v>
      </c>
      <c r="AB3274" s="17">
        <f t="shared" si="363"/>
        <v>11.658097686375321</v>
      </c>
      <c r="AC3274" s="17" t="s">
        <v>17654</v>
      </c>
    </row>
    <row r="3275" spans="1:29" x14ac:dyDescent="0.25">
      <c r="A3275" t="s">
        <v>3339</v>
      </c>
      <c r="B3275" s="151" t="s">
        <v>12195</v>
      </c>
      <c r="C3275" t="s">
        <v>2072</v>
      </c>
      <c r="D3275" s="1">
        <v>45179</v>
      </c>
      <c r="E3275">
        <f t="shared" si="358"/>
        <v>18</v>
      </c>
      <c r="F3275" t="s">
        <v>6</v>
      </c>
      <c r="G3275">
        <v>650</v>
      </c>
      <c r="H3275">
        <f t="shared" si="355"/>
        <v>65</v>
      </c>
      <c r="I3275" t="s">
        <v>7</v>
      </c>
      <c r="J3275" t="s">
        <v>8</v>
      </c>
      <c r="K3275" t="s">
        <v>8</v>
      </c>
      <c r="L3275" t="s">
        <v>8</v>
      </c>
      <c r="M3275" t="s">
        <v>6</v>
      </c>
      <c r="N3275" t="str">
        <f t="shared" si="359"/>
        <v>M</v>
      </c>
      <c r="O3275" t="s">
        <v>12196</v>
      </c>
      <c r="P3275" t="s">
        <v>12197</v>
      </c>
      <c r="Q3275" t="s">
        <v>918</v>
      </c>
      <c r="R3275">
        <v>3</v>
      </c>
      <c r="S3275">
        <f t="shared" si="360"/>
        <v>2020</v>
      </c>
      <c r="T3275" t="s">
        <v>12</v>
      </c>
      <c r="U3275">
        <v>0.999999999999995</v>
      </c>
      <c r="V3275" t="s">
        <v>3346</v>
      </c>
      <c r="W3275">
        <f>VLOOKUP(Q3275,'PBT Tag Rates'!$B$5:$E$44,4,FALSE)</f>
        <v>0.98961045999999997</v>
      </c>
      <c r="X3275">
        <v>1</v>
      </c>
      <c r="Y3275" s="14">
        <f>IFERROR(LOOKUP(H3275,{30,43,48,53,58,63,68,73,78,83,88,93,97},{42,47,52,57,62,67,72,77,82,87,92,99,100}),999)</f>
        <v>67</v>
      </c>
      <c r="Z3275" s="17">
        <f t="shared" si="361"/>
        <v>5.5555555555555554</v>
      </c>
      <c r="AA3275" s="17">
        <f t="shared" si="362"/>
        <v>5.5555555555555554</v>
      </c>
      <c r="AB3275" s="17">
        <f t="shared" si="363"/>
        <v>11.658097686375321</v>
      </c>
      <c r="AC3275" s="17" t="s">
        <v>17654</v>
      </c>
    </row>
    <row r="3276" spans="1:29" x14ac:dyDescent="0.25">
      <c r="A3276" t="s">
        <v>3339</v>
      </c>
      <c r="B3276" s="151" t="s">
        <v>12198</v>
      </c>
      <c r="C3276" t="s">
        <v>2073</v>
      </c>
      <c r="D3276" s="1">
        <v>45179</v>
      </c>
      <c r="E3276">
        <f t="shared" si="358"/>
        <v>18</v>
      </c>
      <c r="F3276" t="s">
        <v>6</v>
      </c>
      <c r="G3276">
        <v>800</v>
      </c>
      <c r="H3276">
        <f t="shared" si="355"/>
        <v>80</v>
      </c>
      <c r="I3276" t="s">
        <v>7</v>
      </c>
      <c r="J3276" t="s">
        <v>8</v>
      </c>
      <c r="K3276" t="s">
        <v>12199</v>
      </c>
      <c r="L3276" t="s">
        <v>8</v>
      </c>
      <c r="M3276" t="s">
        <v>6</v>
      </c>
      <c r="N3276" t="str">
        <f t="shared" si="359"/>
        <v>M</v>
      </c>
      <c r="O3276" t="s">
        <v>2709</v>
      </c>
      <c r="P3276" t="s">
        <v>2710</v>
      </c>
      <c r="Q3276" t="s">
        <v>281</v>
      </c>
      <c r="R3276">
        <v>4</v>
      </c>
      <c r="S3276">
        <f t="shared" si="360"/>
        <v>2019</v>
      </c>
      <c r="T3276" t="s">
        <v>12</v>
      </c>
      <c r="U3276">
        <v>1</v>
      </c>
      <c r="V3276" t="s">
        <v>3169</v>
      </c>
      <c r="W3276">
        <f>VLOOKUP(Q3276,'PBT Tag Rates'!$B$5:$E$44,4,FALSE)</f>
        <v>0.99705232300000002</v>
      </c>
      <c r="X3276">
        <v>1</v>
      </c>
      <c r="Y3276" s="14">
        <f>IFERROR(LOOKUP(H3276,{30,43,48,53,58,63,68,73,78,83,88,93,97},{42,47,52,57,62,67,72,77,82,87,92,99,100}),999)</f>
        <v>82</v>
      </c>
      <c r="Z3276" s="17">
        <f t="shared" si="361"/>
        <v>5.5555555555555554</v>
      </c>
      <c r="AA3276" s="17">
        <f t="shared" si="362"/>
        <v>5.5555555555555554</v>
      </c>
      <c r="AB3276" s="17">
        <f t="shared" si="363"/>
        <v>11.658097686375321</v>
      </c>
      <c r="AC3276" s="17" t="s">
        <v>17654</v>
      </c>
    </row>
    <row r="3277" spans="1:29" x14ac:dyDescent="0.25">
      <c r="A3277" t="s">
        <v>3339</v>
      </c>
      <c r="B3277" s="151" t="s">
        <v>12200</v>
      </c>
      <c r="C3277" t="s">
        <v>2074</v>
      </c>
      <c r="D3277" s="1">
        <v>45179</v>
      </c>
      <c r="E3277">
        <f t="shared" si="358"/>
        <v>18</v>
      </c>
      <c r="F3277" t="s">
        <v>14</v>
      </c>
      <c r="G3277">
        <v>830</v>
      </c>
      <c r="H3277">
        <f t="shared" si="355"/>
        <v>83</v>
      </c>
      <c r="I3277" t="s">
        <v>7</v>
      </c>
      <c r="J3277" t="s">
        <v>8</v>
      </c>
      <c r="K3277" t="s">
        <v>12201</v>
      </c>
      <c r="L3277" t="s">
        <v>8</v>
      </c>
      <c r="M3277" t="s">
        <v>14</v>
      </c>
      <c r="N3277" t="str">
        <f t="shared" si="359"/>
        <v>F</v>
      </c>
      <c r="O3277" t="s">
        <v>1726</v>
      </c>
      <c r="P3277" t="s">
        <v>1727</v>
      </c>
      <c r="Q3277" t="s">
        <v>221</v>
      </c>
      <c r="R3277">
        <v>4</v>
      </c>
      <c r="S3277">
        <f t="shared" si="360"/>
        <v>2019</v>
      </c>
      <c r="T3277" t="s">
        <v>12</v>
      </c>
      <c r="U3277">
        <v>0.999999999999999</v>
      </c>
      <c r="V3277" t="s">
        <v>3346</v>
      </c>
      <c r="W3277">
        <f>VLOOKUP(Q3277,'PBT Tag Rates'!$B$5:$E$44,4,FALSE)</f>
        <v>0.95971980899999998</v>
      </c>
      <c r="X3277">
        <v>1</v>
      </c>
      <c r="Y3277" s="14">
        <f>IFERROR(LOOKUP(H3277,{30,43,48,53,58,63,68,73,78,83,88,93,97},{42,47,52,57,62,67,72,77,82,87,92,99,100}),999)</f>
        <v>87</v>
      </c>
      <c r="Z3277" s="17">
        <f t="shared" si="361"/>
        <v>5.5555555555555554</v>
      </c>
      <c r="AA3277" s="17">
        <f t="shared" si="362"/>
        <v>5.5555555555555554</v>
      </c>
      <c r="AB3277" s="17">
        <f t="shared" si="363"/>
        <v>11.658097686375321</v>
      </c>
      <c r="AC3277" s="17" t="s">
        <v>17654</v>
      </c>
    </row>
    <row r="3278" spans="1:29" x14ac:dyDescent="0.25">
      <c r="A3278" t="s">
        <v>3339</v>
      </c>
      <c r="B3278" s="151" t="s">
        <v>12202</v>
      </c>
      <c r="C3278" t="s">
        <v>2075</v>
      </c>
      <c r="D3278" s="1">
        <v>45179</v>
      </c>
      <c r="E3278">
        <f t="shared" si="358"/>
        <v>18</v>
      </c>
      <c r="F3278" t="s">
        <v>6</v>
      </c>
      <c r="G3278">
        <v>750</v>
      </c>
      <c r="H3278">
        <f t="shared" si="355"/>
        <v>75</v>
      </c>
      <c r="I3278" t="s">
        <v>7</v>
      </c>
      <c r="J3278" t="s">
        <v>8</v>
      </c>
      <c r="K3278" t="s">
        <v>8</v>
      </c>
      <c r="L3278" t="s">
        <v>8</v>
      </c>
      <c r="M3278" t="s">
        <v>6</v>
      </c>
      <c r="N3278" t="str">
        <f t="shared" si="359"/>
        <v>M</v>
      </c>
      <c r="O3278" t="s">
        <v>1304</v>
      </c>
      <c r="P3278" t="s">
        <v>1305</v>
      </c>
      <c r="Q3278" t="s">
        <v>221</v>
      </c>
      <c r="R3278">
        <v>4</v>
      </c>
      <c r="S3278">
        <f t="shared" si="360"/>
        <v>2019</v>
      </c>
      <c r="T3278" t="s">
        <v>12</v>
      </c>
      <c r="U3278">
        <v>1</v>
      </c>
      <c r="V3278" t="s">
        <v>3386</v>
      </c>
      <c r="W3278">
        <f>VLOOKUP(Q3278,'PBT Tag Rates'!$B$5:$E$44,4,FALSE)</f>
        <v>0.95971980899999998</v>
      </c>
      <c r="X3278">
        <v>1</v>
      </c>
      <c r="Y3278" s="14">
        <f>IFERROR(LOOKUP(H3278,{30,43,48,53,58,63,68,73,78,83,88,93,97},{42,47,52,57,62,67,72,77,82,87,92,99,100}),999)</f>
        <v>77</v>
      </c>
      <c r="Z3278" s="17">
        <f t="shared" si="361"/>
        <v>5.5555555555555554</v>
      </c>
      <c r="AA3278" s="17">
        <f t="shared" si="362"/>
        <v>5.5555555555555554</v>
      </c>
      <c r="AB3278" s="17">
        <f t="shared" si="363"/>
        <v>11.658097686375321</v>
      </c>
      <c r="AC3278" s="17" t="s">
        <v>17654</v>
      </c>
    </row>
    <row r="3279" spans="1:29" x14ac:dyDescent="0.25">
      <c r="A3279" t="s">
        <v>3339</v>
      </c>
      <c r="B3279" s="151" t="s">
        <v>12203</v>
      </c>
      <c r="C3279" t="s">
        <v>2076</v>
      </c>
      <c r="D3279" s="1">
        <v>45179</v>
      </c>
      <c r="E3279">
        <f t="shared" si="358"/>
        <v>18</v>
      </c>
      <c r="F3279" t="s">
        <v>6</v>
      </c>
      <c r="G3279">
        <v>690</v>
      </c>
      <c r="H3279">
        <f t="shared" si="355"/>
        <v>69</v>
      </c>
      <c r="I3279" t="s">
        <v>9</v>
      </c>
      <c r="J3279">
        <v>1</v>
      </c>
      <c r="K3279" t="s">
        <v>8</v>
      </c>
      <c r="L3279" t="s">
        <v>8</v>
      </c>
      <c r="M3279" t="s">
        <v>6</v>
      </c>
      <c r="N3279" t="str">
        <f t="shared" si="359"/>
        <v>M</v>
      </c>
      <c r="O3279" t="s">
        <v>1465</v>
      </c>
      <c r="P3279" t="s">
        <v>1466</v>
      </c>
      <c r="Q3279" t="s">
        <v>918</v>
      </c>
      <c r="R3279">
        <v>3</v>
      </c>
      <c r="S3279">
        <f t="shared" si="360"/>
        <v>2020</v>
      </c>
      <c r="T3279" t="s">
        <v>12</v>
      </c>
      <c r="U3279">
        <v>1.00000000000001</v>
      </c>
      <c r="V3279" t="s">
        <v>3608</v>
      </c>
      <c r="W3279">
        <f>VLOOKUP(Q3279,'PBT Tag Rates'!$B$5:$E$44,4,FALSE)</f>
        <v>0.98961045999999997</v>
      </c>
      <c r="X3279">
        <v>1</v>
      </c>
      <c r="Y3279" s="14">
        <f>IFERROR(LOOKUP(H3279,{30,43,48,53,58,63,68,73,78,83,88,93,97},{42,47,52,57,62,67,72,77,82,87,92,99,100}),999)</f>
        <v>72</v>
      </c>
      <c r="Z3279" s="17">
        <f t="shared" si="361"/>
        <v>5.5555555555555554</v>
      </c>
      <c r="AA3279" s="17">
        <f t="shared" si="362"/>
        <v>5.5555555555555554</v>
      </c>
      <c r="AB3279" s="17">
        <f t="shared" si="363"/>
        <v>11.658097686375321</v>
      </c>
      <c r="AC3279" s="17" t="s">
        <v>17654</v>
      </c>
    </row>
    <row r="3280" spans="1:29" x14ac:dyDescent="0.25">
      <c r="A3280" t="s">
        <v>3339</v>
      </c>
      <c r="B3280" s="151" t="s">
        <v>12204</v>
      </c>
      <c r="C3280" t="s">
        <v>2077</v>
      </c>
      <c r="D3280" s="1">
        <v>45179</v>
      </c>
      <c r="E3280">
        <f t="shared" si="358"/>
        <v>18</v>
      </c>
      <c r="F3280" t="s">
        <v>6</v>
      </c>
      <c r="G3280">
        <v>690</v>
      </c>
      <c r="H3280">
        <f t="shared" si="355"/>
        <v>69</v>
      </c>
      <c r="I3280" t="s">
        <v>7</v>
      </c>
      <c r="J3280" t="s">
        <v>8</v>
      </c>
      <c r="K3280" t="s">
        <v>8</v>
      </c>
      <c r="L3280" t="s">
        <v>8</v>
      </c>
      <c r="M3280" t="s">
        <v>6</v>
      </c>
      <c r="N3280" t="str">
        <f t="shared" si="359"/>
        <v>M</v>
      </c>
      <c r="O3280" t="s">
        <v>628</v>
      </c>
      <c r="P3280" t="s">
        <v>629</v>
      </c>
      <c r="Q3280" t="s">
        <v>221</v>
      </c>
      <c r="R3280">
        <v>4</v>
      </c>
      <c r="S3280">
        <f t="shared" si="360"/>
        <v>2019</v>
      </c>
      <c r="T3280" t="s">
        <v>12</v>
      </c>
      <c r="U3280">
        <v>0.999999999999998</v>
      </c>
      <c r="V3280" t="s">
        <v>3386</v>
      </c>
      <c r="W3280">
        <f>VLOOKUP(Q3280,'PBT Tag Rates'!$B$5:$E$44,4,FALSE)</f>
        <v>0.95971980899999998</v>
      </c>
      <c r="X3280">
        <v>1</v>
      </c>
      <c r="Y3280" s="14">
        <f>IFERROR(LOOKUP(H3280,{30,43,48,53,58,63,68,73,78,83,88,93,97},{42,47,52,57,62,67,72,77,82,87,92,99,100}),999)</f>
        <v>72</v>
      </c>
      <c r="Z3280" s="17">
        <f t="shared" si="361"/>
        <v>5.5555555555555554</v>
      </c>
      <c r="AA3280" s="17">
        <f t="shared" si="362"/>
        <v>5.5555555555555554</v>
      </c>
      <c r="AB3280" s="17">
        <f t="shared" si="363"/>
        <v>11.658097686375321</v>
      </c>
      <c r="AC3280" s="17" t="s">
        <v>17654</v>
      </c>
    </row>
    <row r="3281" spans="1:29" x14ac:dyDescent="0.25">
      <c r="A3281" t="s">
        <v>3339</v>
      </c>
      <c r="B3281" s="151" t="s">
        <v>12205</v>
      </c>
      <c r="C3281" t="s">
        <v>2078</v>
      </c>
      <c r="D3281" s="1">
        <v>45179</v>
      </c>
      <c r="E3281">
        <f t="shared" si="358"/>
        <v>18</v>
      </c>
      <c r="F3281" t="s">
        <v>14</v>
      </c>
      <c r="G3281">
        <v>760</v>
      </c>
      <c r="H3281">
        <f t="shared" si="355"/>
        <v>76</v>
      </c>
      <c r="I3281" t="s">
        <v>7</v>
      </c>
      <c r="J3281" t="s">
        <v>8</v>
      </c>
      <c r="K3281" t="s">
        <v>8</v>
      </c>
      <c r="L3281" t="s">
        <v>8</v>
      </c>
      <c r="M3281" t="s">
        <v>6</v>
      </c>
      <c r="N3281" t="str">
        <f t="shared" si="359"/>
        <v>M</v>
      </c>
      <c r="O3281" t="s">
        <v>1387</v>
      </c>
      <c r="P3281" t="s">
        <v>1388</v>
      </c>
      <c r="Q3281" t="s">
        <v>221</v>
      </c>
      <c r="R3281">
        <v>4</v>
      </c>
      <c r="S3281">
        <f t="shared" si="360"/>
        <v>2019</v>
      </c>
      <c r="T3281" t="s">
        <v>12</v>
      </c>
      <c r="U3281">
        <v>0.999999999999999</v>
      </c>
      <c r="V3281" t="s">
        <v>3346</v>
      </c>
      <c r="W3281">
        <f>VLOOKUP(Q3281,'PBT Tag Rates'!$B$5:$E$44,4,FALSE)</f>
        <v>0.95971980899999998</v>
      </c>
      <c r="X3281">
        <v>1</v>
      </c>
      <c r="Y3281" s="14">
        <f>IFERROR(LOOKUP(H3281,{30,43,48,53,58,63,68,73,78,83,88,93,97},{42,47,52,57,62,67,72,77,82,87,92,99,100}),999)</f>
        <v>77</v>
      </c>
      <c r="Z3281" s="17">
        <f t="shared" si="361"/>
        <v>5.5555555555555554</v>
      </c>
      <c r="AA3281" s="17">
        <f t="shared" si="362"/>
        <v>5.5555555555555554</v>
      </c>
      <c r="AB3281" s="17">
        <f t="shared" si="363"/>
        <v>11.658097686375321</v>
      </c>
      <c r="AC3281" s="17" t="s">
        <v>17654</v>
      </c>
    </row>
    <row r="3282" spans="1:29" x14ac:dyDescent="0.25">
      <c r="A3282" t="s">
        <v>3339</v>
      </c>
      <c r="B3282" s="151" t="s">
        <v>12206</v>
      </c>
      <c r="C3282" t="s">
        <v>2079</v>
      </c>
      <c r="D3282" s="1">
        <v>45179</v>
      </c>
      <c r="E3282">
        <f t="shared" si="358"/>
        <v>18</v>
      </c>
      <c r="F3282" t="s">
        <v>14</v>
      </c>
      <c r="G3282">
        <v>730</v>
      </c>
      <c r="H3282">
        <f t="shared" si="355"/>
        <v>73</v>
      </c>
      <c r="I3282" t="s">
        <v>9</v>
      </c>
      <c r="J3282">
        <v>1</v>
      </c>
      <c r="K3282" t="s">
        <v>8</v>
      </c>
      <c r="L3282" t="s">
        <v>8</v>
      </c>
      <c r="M3282" t="s">
        <v>14</v>
      </c>
      <c r="N3282" t="str">
        <f t="shared" si="359"/>
        <v>F</v>
      </c>
      <c r="O3282" t="s">
        <v>1895</v>
      </c>
      <c r="P3282" t="s">
        <v>7093</v>
      </c>
      <c r="Q3282" t="s">
        <v>281</v>
      </c>
      <c r="R3282">
        <v>4</v>
      </c>
      <c r="S3282">
        <f t="shared" si="360"/>
        <v>2019</v>
      </c>
      <c r="T3282" t="s">
        <v>12</v>
      </c>
      <c r="U3282">
        <v>0.99999999999999301</v>
      </c>
      <c r="V3282" t="s">
        <v>3169</v>
      </c>
      <c r="W3282">
        <f>VLOOKUP(Q3282,'PBT Tag Rates'!$B$5:$E$44,4,FALSE)</f>
        <v>0.99705232300000002</v>
      </c>
      <c r="X3282">
        <v>1</v>
      </c>
      <c r="Y3282" s="14">
        <f>IFERROR(LOOKUP(H3282,{30,43,48,53,58,63,68,73,78,83,88,93,97},{42,47,52,57,62,67,72,77,82,87,92,99,100}),999)</f>
        <v>77</v>
      </c>
      <c r="Z3282" s="17">
        <f t="shared" si="361"/>
        <v>5.5555555555555554</v>
      </c>
      <c r="AA3282" s="17">
        <f t="shared" si="362"/>
        <v>5.5555555555555554</v>
      </c>
      <c r="AB3282" s="17">
        <f t="shared" si="363"/>
        <v>11.658097686375321</v>
      </c>
      <c r="AC3282" s="17" t="s">
        <v>17654</v>
      </c>
    </row>
    <row r="3283" spans="1:29" x14ac:dyDescent="0.25">
      <c r="A3283" t="s">
        <v>3339</v>
      </c>
      <c r="B3283" s="151" t="s">
        <v>12207</v>
      </c>
      <c r="C3283" t="s">
        <v>2080</v>
      </c>
      <c r="D3283" s="1">
        <v>45179</v>
      </c>
      <c r="E3283">
        <f t="shared" si="358"/>
        <v>18</v>
      </c>
      <c r="F3283" t="s">
        <v>6</v>
      </c>
      <c r="G3283">
        <v>690</v>
      </c>
      <c r="H3283">
        <f t="shared" si="355"/>
        <v>69</v>
      </c>
      <c r="I3283" t="s">
        <v>7</v>
      </c>
      <c r="J3283" t="s">
        <v>8</v>
      </c>
      <c r="K3283" t="s">
        <v>8</v>
      </c>
      <c r="L3283" t="s">
        <v>8</v>
      </c>
      <c r="M3283" t="s">
        <v>6</v>
      </c>
      <c r="N3283" t="str">
        <f t="shared" si="359"/>
        <v>M</v>
      </c>
      <c r="O3283" t="s">
        <v>552</v>
      </c>
      <c r="P3283" t="s">
        <v>2472</v>
      </c>
      <c r="Q3283" t="s">
        <v>221</v>
      </c>
      <c r="R3283">
        <v>4</v>
      </c>
      <c r="S3283">
        <f t="shared" si="360"/>
        <v>2019</v>
      </c>
      <c r="T3283" t="s">
        <v>12</v>
      </c>
      <c r="U3283">
        <v>0.999999999999999</v>
      </c>
      <c r="V3283" t="s">
        <v>3396</v>
      </c>
      <c r="W3283">
        <f>VLOOKUP(Q3283,'PBT Tag Rates'!$B$5:$E$44,4,FALSE)</f>
        <v>0.95971980899999998</v>
      </c>
      <c r="X3283">
        <v>1</v>
      </c>
      <c r="Y3283" s="14">
        <f>IFERROR(LOOKUP(H3283,{30,43,48,53,58,63,68,73,78,83,88,93,97},{42,47,52,57,62,67,72,77,82,87,92,99,100}),999)</f>
        <v>72</v>
      </c>
      <c r="Z3283" s="17">
        <f t="shared" si="361"/>
        <v>5.5555555555555554</v>
      </c>
      <c r="AA3283" s="17">
        <f t="shared" si="362"/>
        <v>5.5555555555555554</v>
      </c>
      <c r="AB3283" s="17">
        <f t="shared" si="363"/>
        <v>11.658097686375321</v>
      </c>
      <c r="AC3283" s="17" t="s">
        <v>17655</v>
      </c>
    </row>
    <row r="3284" spans="1:29" x14ac:dyDescent="0.25">
      <c r="A3284" t="s">
        <v>3339</v>
      </c>
      <c r="B3284" s="151" t="s">
        <v>12208</v>
      </c>
      <c r="C3284" t="s">
        <v>2081</v>
      </c>
      <c r="D3284" s="1">
        <v>45179</v>
      </c>
      <c r="E3284">
        <f t="shared" si="358"/>
        <v>18</v>
      </c>
      <c r="F3284" t="s">
        <v>14</v>
      </c>
      <c r="G3284">
        <v>700</v>
      </c>
      <c r="H3284">
        <f t="shared" si="355"/>
        <v>70</v>
      </c>
      <c r="I3284" t="s">
        <v>9</v>
      </c>
      <c r="J3284">
        <v>1</v>
      </c>
      <c r="K3284" t="s">
        <v>8</v>
      </c>
      <c r="L3284" t="s">
        <v>8</v>
      </c>
      <c r="M3284" t="s">
        <v>14</v>
      </c>
      <c r="N3284" t="str">
        <f t="shared" si="359"/>
        <v>F</v>
      </c>
      <c r="O3284" t="s">
        <v>354</v>
      </c>
      <c r="P3284" t="s">
        <v>12209</v>
      </c>
      <c r="Q3284" t="s">
        <v>221</v>
      </c>
      <c r="R3284">
        <v>4</v>
      </c>
      <c r="S3284">
        <f t="shared" si="360"/>
        <v>2019</v>
      </c>
      <c r="T3284" t="s">
        <v>12</v>
      </c>
      <c r="U3284">
        <v>0.999999999999999</v>
      </c>
      <c r="V3284" t="s">
        <v>3346</v>
      </c>
      <c r="W3284">
        <f>VLOOKUP(Q3284,'PBT Tag Rates'!$B$5:$E$44,4,FALSE)</f>
        <v>0.95971980899999998</v>
      </c>
      <c r="X3284">
        <v>1</v>
      </c>
      <c r="Y3284" s="14">
        <f>IFERROR(LOOKUP(H3284,{30,43,48,53,58,63,68,73,78,83,88,93,97},{42,47,52,57,62,67,72,77,82,87,92,99,100}),999)</f>
        <v>72</v>
      </c>
      <c r="Z3284" s="17">
        <f t="shared" si="361"/>
        <v>5.5555555555555554</v>
      </c>
      <c r="AA3284" s="17">
        <f t="shared" si="362"/>
        <v>5.5555555555555554</v>
      </c>
      <c r="AB3284" s="17">
        <f t="shared" si="363"/>
        <v>11.658097686375321</v>
      </c>
      <c r="AC3284" s="17" t="s">
        <v>17654</v>
      </c>
    </row>
    <row r="3285" spans="1:29" x14ac:dyDescent="0.25">
      <c r="A3285" t="s">
        <v>3339</v>
      </c>
      <c r="B3285" s="151" t="s">
        <v>12210</v>
      </c>
      <c r="C3285" t="s">
        <v>2082</v>
      </c>
      <c r="D3285" s="1">
        <v>45179</v>
      </c>
      <c r="E3285">
        <f t="shared" si="358"/>
        <v>18</v>
      </c>
      <c r="F3285" t="s">
        <v>14</v>
      </c>
      <c r="G3285">
        <v>750</v>
      </c>
      <c r="H3285">
        <f t="shared" si="355"/>
        <v>75</v>
      </c>
      <c r="I3285" t="s">
        <v>7</v>
      </c>
      <c r="J3285" t="s">
        <v>8</v>
      </c>
      <c r="K3285" t="s">
        <v>8</v>
      </c>
      <c r="L3285" t="s">
        <v>8</v>
      </c>
      <c r="M3285" t="s">
        <v>14</v>
      </c>
      <c r="N3285" t="str">
        <f t="shared" si="359"/>
        <v>F</v>
      </c>
      <c r="O3285" t="s">
        <v>9444</v>
      </c>
      <c r="P3285" t="s">
        <v>9445</v>
      </c>
      <c r="Q3285" t="s">
        <v>221</v>
      </c>
      <c r="R3285">
        <v>4</v>
      </c>
      <c r="S3285">
        <f t="shared" si="360"/>
        <v>2019</v>
      </c>
      <c r="T3285" t="s">
        <v>12</v>
      </c>
      <c r="U3285">
        <v>1</v>
      </c>
      <c r="V3285" t="s">
        <v>3357</v>
      </c>
      <c r="W3285">
        <f>VLOOKUP(Q3285,'PBT Tag Rates'!$B$5:$E$44,4,FALSE)</f>
        <v>0.95971980899999998</v>
      </c>
      <c r="X3285">
        <v>1</v>
      </c>
      <c r="Y3285" s="14">
        <f>IFERROR(LOOKUP(H3285,{30,43,48,53,58,63,68,73,78,83,88,93,97},{42,47,52,57,62,67,72,77,82,87,92,99,100}),999)</f>
        <v>77</v>
      </c>
      <c r="Z3285" s="17">
        <f t="shared" si="361"/>
        <v>5.5555555555555554</v>
      </c>
      <c r="AA3285" s="17">
        <f t="shared" si="362"/>
        <v>5.5555555555555554</v>
      </c>
      <c r="AB3285" s="17">
        <f t="shared" si="363"/>
        <v>11.658097686375321</v>
      </c>
      <c r="AC3285" s="17" t="s">
        <v>17654</v>
      </c>
    </row>
    <row r="3286" spans="1:29" x14ac:dyDescent="0.25">
      <c r="A3286" t="s">
        <v>3339</v>
      </c>
      <c r="B3286" s="151" t="s">
        <v>12211</v>
      </c>
      <c r="C3286" t="s">
        <v>2083</v>
      </c>
      <c r="D3286" s="1">
        <v>45179</v>
      </c>
      <c r="E3286">
        <f t="shared" si="358"/>
        <v>18</v>
      </c>
      <c r="F3286" t="s">
        <v>14</v>
      </c>
      <c r="G3286">
        <v>720</v>
      </c>
      <c r="H3286">
        <f t="shared" ref="H3286:H3349" si="364">G3286/10</f>
        <v>72</v>
      </c>
      <c r="I3286" t="s">
        <v>9</v>
      </c>
      <c r="J3286">
        <v>1</v>
      </c>
      <c r="K3286" t="s">
        <v>8</v>
      </c>
      <c r="L3286" t="s">
        <v>8</v>
      </c>
      <c r="M3286" t="s">
        <v>14</v>
      </c>
      <c r="N3286" t="str">
        <f t="shared" si="359"/>
        <v>F</v>
      </c>
      <c r="O3286" t="s">
        <v>635</v>
      </c>
      <c r="P3286" t="s">
        <v>1019</v>
      </c>
      <c r="Q3286" t="s">
        <v>221</v>
      </c>
      <c r="R3286">
        <v>4</v>
      </c>
      <c r="S3286">
        <f t="shared" si="360"/>
        <v>2019</v>
      </c>
      <c r="T3286" t="s">
        <v>12</v>
      </c>
      <c r="U3286">
        <v>1</v>
      </c>
      <c r="V3286" t="s">
        <v>3363</v>
      </c>
      <c r="W3286">
        <f>VLOOKUP(Q3286,'PBT Tag Rates'!$B$5:$E$44,4,FALSE)</f>
        <v>0.95971980899999998</v>
      </c>
      <c r="X3286">
        <v>1</v>
      </c>
      <c r="Y3286" s="14">
        <f>IFERROR(LOOKUP(H3286,{30,43,48,53,58,63,68,73,78,83,88,93,97},{42,47,52,57,62,67,72,77,82,87,92,99,100}),999)</f>
        <v>72</v>
      </c>
      <c r="Z3286" s="17">
        <f t="shared" si="361"/>
        <v>5.5555555555555554</v>
      </c>
      <c r="AA3286" s="17">
        <f t="shared" si="362"/>
        <v>5.5555555555555554</v>
      </c>
      <c r="AB3286" s="17">
        <f t="shared" si="363"/>
        <v>11.658097686375321</v>
      </c>
      <c r="AC3286" s="17" t="s">
        <v>17654</v>
      </c>
    </row>
    <row r="3287" spans="1:29" x14ac:dyDescent="0.25">
      <c r="A3287" t="s">
        <v>3339</v>
      </c>
      <c r="B3287" s="151" t="s">
        <v>12212</v>
      </c>
      <c r="C3287" t="s">
        <v>2084</v>
      </c>
      <c r="D3287" s="1">
        <v>45179</v>
      </c>
      <c r="E3287">
        <f t="shared" ref="E3287:E3350" si="365">IF(D3287&lt;=$D$3,70,18)</f>
        <v>18</v>
      </c>
      <c r="F3287" t="s">
        <v>14</v>
      </c>
      <c r="G3287">
        <v>680</v>
      </c>
      <c r="H3287">
        <f t="shared" si="364"/>
        <v>68</v>
      </c>
      <c r="I3287" t="s">
        <v>9</v>
      </c>
      <c r="J3287">
        <v>1</v>
      </c>
      <c r="K3287" t="s">
        <v>8</v>
      </c>
      <c r="L3287" t="s">
        <v>8</v>
      </c>
      <c r="M3287" t="s">
        <v>6</v>
      </c>
      <c r="N3287" t="str">
        <f t="shared" ref="N3287:N3350" si="366">IF(M3287="U",F3287,M3287)</f>
        <v>M</v>
      </c>
      <c r="O3287" t="s">
        <v>8</v>
      </c>
      <c r="P3287" t="s">
        <v>8</v>
      </c>
      <c r="Q3287" t="s">
        <v>11</v>
      </c>
      <c r="R3287" t="s">
        <v>8</v>
      </c>
      <c r="S3287" t="str">
        <f t="shared" ref="S3287:S3350" si="367">IFERROR($S$3-R3287,"U")</f>
        <v>U</v>
      </c>
      <c r="T3287" t="s">
        <v>12</v>
      </c>
      <c r="U3287">
        <v>0.999999999999995</v>
      </c>
      <c r="V3287" t="s">
        <v>3100</v>
      </c>
      <c r="W3287" t="e">
        <f>VLOOKUP(Q3287,'PBT Tag Rates'!$B$5:$E$44,4,FALSE)</f>
        <v>#N/A</v>
      </c>
      <c r="X3287">
        <v>1</v>
      </c>
      <c r="Y3287" s="14">
        <f>IFERROR(LOOKUP(H3287,{30,43,48,53,58,63,68,73,78,83,88,93,97},{42,47,52,57,62,67,72,77,82,87,92,99,100}),999)</f>
        <v>72</v>
      </c>
      <c r="Z3287" s="17">
        <f t="shared" ref="Z3287:Z3350" si="368">IF(D3287&lt;$D$3,X3287/$Z$3,X3287/$Z$4)</f>
        <v>5.5555555555555554</v>
      </c>
      <c r="AA3287" s="17">
        <f t="shared" si="362"/>
        <v>5.5555555555555554</v>
      </c>
      <c r="AB3287" s="17">
        <f t="shared" si="363"/>
        <v>11.658097686375321</v>
      </c>
      <c r="AC3287" s="17" t="s">
        <v>17654</v>
      </c>
    </row>
    <row r="3288" spans="1:29" x14ac:dyDescent="0.25">
      <c r="A3288" t="s">
        <v>3339</v>
      </c>
      <c r="B3288" s="151" t="s">
        <v>12213</v>
      </c>
      <c r="C3288" t="s">
        <v>2086</v>
      </c>
      <c r="D3288" s="1">
        <v>45179</v>
      </c>
      <c r="E3288">
        <f t="shared" si="365"/>
        <v>18</v>
      </c>
      <c r="F3288" t="s">
        <v>6</v>
      </c>
      <c r="G3288">
        <v>690</v>
      </c>
      <c r="H3288">
        <f t="shared" si="364"/>
        <v>69</v>
      </c>
      <c r="I3288" t="s">
        <v>7</v>
      </c>
      <c r="J3288" t="s">
        <v>8</v>
      </c>
      <c r="K3288" t="s">
        <v>8</v>
      </c>
      <c r="L3288" t="s">
        <v>8</v>
      </c>
      <c r="M3288" t="s">
        <v>6</v>
      </c>
      <c r="N3288" t="str">
        <f t="shared" si="366"/>
        <v>M</v>
      </c>
      <c r="O3288" t="s">
        <v>8</v>
      </c>
      <c r="P3288" t="s">
        <v>8</v>
      </c>
      <c r="Q3288" t="s">
        <v>11</v>
      </c>
      <c r="R3288" t="s">
        <v>8</v>
      </c>
      <c r="S3288" t="str">
        <f t="shared" si="367"/>
        <v>U</v>
      </c>
      <c r="T3288" t="s">
        <v>12</v>
      </c>
      <c r="U3288">
        <v>1</v>
      </c>
      <c r="V3288" t="s">
        <v>11</v>
      </c>
      <c r="W3288" t="e">
        <f>VLOOKUP(Q3288,'PBT Tag Rates'!$B$5:$E$44,4,FALSE)</f>
        <v>#N/A</v>
      </c>
      <c r="X3288">
        <v>1</v>
      </c>
      <c r="Y3288" s="14">
        <f>IFERROR(LOOKUP(H3288,{30,43,48,53,58,63,68,73,78,83,88,93,97},{42,47,52,57,62,67,72,77,82,87,92,99,100}),999)</f>
        <v>72</v>
      </c>
      <c r="Z3288" s="17">
        <f t="shared" si="368"/>
        <v>5.5555555555555554</v>
      </c>
      <c r="AA3288" s="17">
        <f t="shared" si="362"/>
        <v>5.5555555555555554</v>
      </c>
      <c r="AB3288" s="17">
        <f t="shared" si="363"/>
        <v>11.658097686375321</v>
      </c>
      <c r="AC3288" s="17" t="s">
        <v>17654</v>
      </c>
    </row>
    <row r="3289" spans="1:29" x14ac:dyDescent="0.25">
      <c r="A3289" t="s">
        <v>3339</v>
      </c>
      <c r="B3289" s="151" t="s">
        <v>12214</v>
      </c>
      <c r="C3289" t="s">
        <v>2087</v>
      </c>
      <c r="D3289" s="1">
        <v>45179</v>
      </c>
      <c r="E3289">
        <f t="shared" si="365"/>
        <v>18</v>
      </c>
      <c r="F3289" t="s">
        <v>6</v>
      </c>
      <c r="G3289">
        <v>440</v>
      </c>
      <c r="H3289">
        <f t="shared" si="364"/>
        <v>44</v>
      </c>
      <c r="I3289" t="s">
        <v>9</v>
      </c>
      <c r="J3289">
        <v>1</v>
      </c>
      <c r="K3289" t="s">
        <v>8</v>
      </c>
      <c r="L3289" t="s">
        <v>8</v>
      </c>
      <c r="M3289" t="s">
        <v>6</v>
      </c>
      <c r="N3289" t="str">
        <f t="shared" si="366"/>
        <v>M</v>
      </c>
      <c r="O3289" t="s">
        <v>12215</v>
      </c>
      <c r="P3289" t="s">
        <v>12216</v>
      </c>
      <c r="Q3289" t="s">
        <v>3820</v>
      </c>
      <c r="R3289">
        <v>2</v>
      </c>
      <c r="S3289">
        <f t="shared" si="367"/>
        <v>2021</v>
      </c>
      <c r="T3289" t="s">
        <v>12</v>
      </c>
      <c r="U3289">
        <v>0.999999999999998</v>
      </c>
      <c r="V3289" t="s">
        <v>3357</v>
      </c>
      <c r="W3289">
        <f>VLOOKUP(Q3289,'PBT Tag Rates'!$B$5:$E$44,4,FALSE)</f>
        <v>0.98140000000000005</v>
      </c>
      <c r="X3289">
        <v>1</v>
      </c>
      <c r="Y3289" s="14">
        <f>IFERROR(LOOKUP(H3289,{30,43,48,53,58,63,68,73,78,83,88,93,97},{42,47,52,57,62,67,72,77,82,87,92,99,100}),999)</f>
        <v>47</v>
      </c>
      <c r="Z3289" s="17">
        <f t="shared" si="368"/>
        <v>5.5555555555555554</v>
      </c>
      <c r="AA3289" s="17">
        <f t="shared" si="362"/>
        <v>5.5555555555555554</v>
      </c>
      <c r="AB3289" s="17">
        <f t="shared" si="363"/>
        <v>11.658097686375321</v>
      </c>
      <c r="AC3289" s="17" t="s">
        <v>17654</v>
      </c>
    </row>
    <row r="3290" spans="1:29" x14ac:dyDescent="0.25">
      <c r="A3290" t="s">
        <v>3339</v>
      </c>
      <c r="B3290" s="151" t="s">
        <v>12217</v>
      </c>
      <c r="C3290" t="s">
        <v>2088</v>
      </c>
      <c r="D3290" s="1">
        <v>45179</v>
      </c>
      <c r="E3290">
        <f t="shared" si="365"/>
        <v>18</v>
      </c>
      <c r="F3290" t="s">
        <v>14</v>
      </c>
      <c r="G3290">
        <v>830</v>
      </c>
      <c r="H3290">
        <f t="shared" si="364"/>
        <v>83</v>
      </c>
      <c r="I3290" t="s">
        <v>9</v>
      </c>
      <c r="J3290">
        <v>1</v>
      </c>
      <c r="K3290" t="s">
        <v>12218</v>
      </c>
      <c r="L3290" t="s">
        <v>8</v>
      </c>
      <c r="M3290" t="s">
        <v>14</v>
      </c>
      <c r="N3290" t="str">
        <f t="shared" si="366"/>
        <v>F</v>
      </c>
      <c r="O3290" t="s">
        <v>42</v>
      </c>
      <c r="P3290" t="s">
        <v>12219</v>
      </c>
      <c r="Q3290" t="s">
        <v>15</v>
      </c>
      <c r="R3290">
        <v>5</v>
      </c>
      <c r="S3290">
        <f t="shared" si="367"/>
        <v>2018</v>
      </c>
      <c r="T3290" t="s">
        <v>12</v>
      </c>
      <c r="U3290">
        <v>0.999999999999998</v>
      </c>
      <c r="V3290" t="s">
        <v>3951</v>
      </c>
      <c r="W3290">
        <f>VLOOKUP(Q3290,'PBT Tag Rates'!$B$5:$E$44,4,FALSE)</f>
        <v>0.80551598400000002</v>
      </c>
      <c r="X3290">
        <v>1</v>
      </c>
      <c r="Y3290" s="14">
        <f>IFERROR(LOOKUP(H3290,{30,43,48,53,58,63,68,73,78,83,88,93,97},{42,47,52,57,62,67,72,77,82,87,92,99,100}),999)</f>
        <v>87</v>
      </c>
      <c r="Z3290" s="17">
        <f t="shared" si="368"/>
        <v>5.5555555555555554</v>
      </c>
      <c r="AA3290" s="17">
        <f t="shared" si="362"/>
        <v>5.5555555555555554</v>
      </c>
      <c r="AB3290" s="17">
        <f t="shared" si="363"/>
        <v>11.658097686375321</v>
      </c>
      <c r="AC3290" s="17" t="s">
        <v>17655</v>
      </c>
    </row>
    <row r="3291" spans="1:29" x14ac:dyDescent="0.25">
      <c r="A3291" t="s">
        <v>3339</v>
      </c>
      <c r="B3291" s="151" t="s">
        <v>12220</v>
      </c>
      <c r="C3291" t="s">
        <v>12221</v>
      </c>
      <c r="D3291" s="1">
        <v>45179</v>
      </c>
      <c r="E3291">
        <f t="shared" si="365"/>
        <v>18</v>
      </c>
      <c r="F3291" t="s">
        <v>6</v>
      </c>
      <c r="G3291">
        <v>810</v>
      </c>
      <c r="H3291">
        <f t="shared" si="364"/>
        <v>81</v>
      </c>
      <c r="I3291" t="s">
        <v>7</v>
      </c>
      <c r="J3291" t="s">
        <v>8</v>
      </c>
      <c r="K3291" t="s">
        <v>12222</v>
      </c>
      <c r="L3291" t="s">
        <v>8</v>
      </c>
      <c r="M3291" t="s">
        <v>6</v>
      </c>
      <c r="N3291" t="str">
        <f t="shared" si="366"/>
        <v>M</v>
      </c>
      <c r="O3291" t="s">
        <v>888</v>
      </c>
      <c r="P3291" t="s">
        <v>5636</v>
      </c>
      <c r="Q3291" t="s">
        <v>221</v>
      </c>
      <c r="R3291">
        <v>4</v>
      </c>
      <c r="S3291">
        <f t="shared" si="367"/>
        <v>2019</v>
      </c>
      <c r="T3291" t="s">
        <v>12</v>
      </c>
      <c r="U3291">
        <v>1</v>
      </c>
      <c r="V3291" t="s">
        <v>3386</v>
      </c>
      <c r="W3291">
        <f>VLOOKUP(Q3291,'PBT Tag Rates'!$B$5:$E$44,4,FALSE)</f>
        <v>0.95971980899999998</v>
      </c>
      <c r="X3291">
        <v>1</v>
      </c>
      <c r="Y3291" s="14">
        <f>IFERROR(LOOKUP(H3291,{30,43,48,53,58,63,68,73,78,83,88,93,97},{42,47,52,57,62,67,72,77,82,87,92,99,100}),999)</f>
        <v>82</v>
      </c>
      <c r="Z3291" s="17">
        <f t="shared" si="368"/>
        <v>5.5555555555555554</v>
      </c>
      <c r="AA3291" s="17">
        <f t="shared" si="362"/>
        <v>5.5555555555555554</v>
      </c>
      <c r="AB3291" s="17">
        <f t="shared" si="363"/>
        <v>11.658097686375321</v>
      </c>
      <c r="AC3291" s="17" t="s">
        <v>17654</v>
      </c>
    </row>
    <row r="3292" spans="1:29" x14ac:dyDescent="0.25">
      <c r="A3292" t="s">
        <v>3339</v>
      </c>
      <c r="B3292" s="151" t="s">
        <v>12223</v>
      </c>
      <c r="C3292" t="s">
        <v>2089</v>
      </c>
      <c r="D3292" s="1">
        <v>45179</v>
      </c>
      <c r="E3292">
        <f t="shared" si="365"/>
        <v>18</v>
      </c>
      <c r="F3292" t="s">
        <v>14</v>
      </c>
      <c r="G3292">
        <v>780</v>
      </c>
      <c r="H3292">
        <f t="shared" si="364"/>
        <v>78</v>
      </c>
      <c r="I3292" t="s">
        <v>7</v>
      </c>
      <c r="J3292" t="s">
        <v>8</v>
      </c>
      <c r="K3292" t="s">
        <v>8</v>
      </c>
      <c r="L3292" t="s">
        <v>8</v>
      </c>
      <c r="M3292" t="s">
        <v>14</v>
      </c>
      <c r="N3292" t="str">
        <f t="shared" si="366"/>
        <v>F</v>
      </c>
      <c r="O3292" t="s">
        <v>12224</v>
      </c>
      <c r="P3292" t="s">
        <v>12225</v>
      </c>
      <c r="Q3292" t="s">
        <v>281</v>
      </c>
      <c r="R3292">
        <v>4</v>
      </c>
      <c r="S3292">
        <f t="shared" si="367"/>
        <v>2019</v>
      </c>
      <c r="T3292" t="s">
        <v>12</v>
      </c>
      <c r="U3292">
        <v>1</v>
      </c>
      <c r="V3292" t="s">
        <v>3169</v>
      </c>
      <c r="W3292">
        <f>VLOOKUP(Q3292,'PBT Tag Rates'!$B$5:$E$44,4,FALSE)</f>
        <v>0.99705232300000002</v>
      </c>
      <c r="X3292">
        <v>1</v>
      </c>
      <c r="Y3292" s="14">
        <f>IFERROR(LOOKUP(H3292,{30,43,48,53,58,63,68,73,78,83,88,93,97},{42,47,52,57,62,67,72,77,82,87,92,99,100}),999)</f>
        <v>82</v>
      </c>
      <c r="Z3292" s="17">
        <f t="shared" si="368"/>
        <v>5.5555555555555554</v>
      </c>
      <c r="AA3292" s="17">
        <f t="shared" si="362"/>
        <v>5.5555555555555554</v>
      </c>
      <c r="AB3292" s="17">
        <f t="shared" si="363"/>
        <v>11.658097686375321</v>
      </c>
      <c r="AC3292" s="17" t="s">
        <v>17654</v>
      </c>
    </row>
    <row r="3293" spans="1:29" x14ac:dyDescent="0.25">
      <c r="A3293" t="s">
        <v>3339</v>
      </c>
      <c r="B3293" s="151" t="s">
        <v>12226</v>
      </c>
      <c r="C3293" t="s">
        <v>2090</v>
      </c>
      <c r="D3293" s="1">
        <v>45179</v>
      </c>
      <c r="E3293">
        <f t="shared" si="365"/>
        <v>18</v>
      </c>
      <c r="F3293" t="s">
        <v>6</v>
      </c>
      <c r="G3293">
        <v>670</v>
      </c>
      <c r="H3293">
        <f t="shared" si="364"/>
        <v>67</v>
      </c>
      <c r="I3293" t="s">
        <v>9</v>
      </c>
      <c r="J3293">
        <v>1</v>
      </c>
      <c r="K3293" t="s">
        <v>8</v>
      </c>
      <c r="L3293" t="s">
        <v>8</v>
      </c>
      <c r="M3293" t="s">
        <v>6</v>
      </c>
      <c r="N3293" t="str">
        <f t="shared" si="366"/>
        <v>M</v>
      </c>
      <c r="O3293" t="s">
        <v>12227</v>
      </c>
      <c r="P3293" t="s">
        <v>12228</v>
      </c>
      <c r="Q3293" t="s">
        <v>221</v>
      </c>
      <c r="R3293">
        <v>4</v>
      </c>
      <c r="S3293">
        <f t="shared" si="367"/>
        <v>2019</v>
      </c>
      <c r="T3293" t="s">
        <v>12</v>
      </c>
      <c r="U3293">
        <v>1</v>
      </c>
      <c r="V3293" t="s">
        <v>3821</v>
      </c>
      <c r="W3293">
        <f>VLOOKUP(Q3293,'PBT Tag Rates'!$B$5:$E$44,4,FALSE)</f>
        <v>0.95971980899999998</v>
      </c>
      <c r="X3293">
        <v>1</v>
      </c>
      <c r="Y3293" s="14">
        <f>IFERROR(LOOKUP(H3293,{30,43,48,53,58,63,68,73,78,83,88,93,97},{42,47,52,57,62,67,72,77,82,87,92,99,100}),999)</f>
        <v>67</v>
      </c>
      <c r="Z3293" s="17">
        <f t="shared" si="368"/>
        <v>5.5555555555555554</v>
      </c>
      <c r="AA3293" s="17">
        <f t="shared" si="362"/>
        <v>5.5555555555555554</v>
      </c>
      <c r="AB3293" s="17">
        <f t="shared" si="363"/>
        <v>11.658097686375321</v>
      </c>
      <c r="AC3293" s="17" t="s">
        <v>17654</v>
      </c>
    </row>
    <row r="3294" spans="1:29" x14ac:dyDescent="0.25">
      <c r="A3294" t="s">
        <v>3339</v>
      </c>
      <c r="B3294" s="151" t="s">
        <v>12229</v>
      </c>
      <c r="C3294" t="s">
        <v>2091</v>
      </c>
      <c r="D3294" s="1">
        <v>45179</v>
      </c>
      <c r="E3294">
        <f t="shared" si="365"/>
        <v>18</v>
      </c>
      <c r="F3294" t="s">
        <v>14</v>
      </c>
      <c r="G3294">
        <v>630</v>
      </c>
      <c r="H3294">
        <f t="shared" si="364"/>
        <v>63</v>
      </c>
      <c r="I3294" t="s">
        <v>9</v>
      </c>
      <c r="J3294">
        <v>1</v>
      </c>
      <c r="K3294" t="s">
        <v>8</v>
      </c>
      <c r="L3294" t="s">
        <v>8</v>
      </c>
      <c r="M3294" t="s">
        <v>14</v>
      </c>
      <c r="N3294" t="str">
        <f t="shared" si="366"/>
        <v>F</v>
      </c>
      <c r="O3294" t="s">
        <v>12230</v>
      </c>
      <c r="P3294" t="s">
        <v>12231</v>
      </c>
      <c r="Q3294" t="s">
        <v>221</v>
      </c>
      <c r="R3294">
        <v>4</v>
      </c>
      <c r="S3294">
        <f t="shared" si="367"/>
        <v>2019</v>
      </c>
      <c r="T3294" t="s">
        <v>12</v>
      </c>
      <c r="U3294">
        <v>0.999999999999997</v>
      </c>
      <c r="V3294" t="s">
        <v>3951</v>
      </c>
      <c r="W3294">
        <f>VLOOKUP(Q3294,'PBT Tag Rates'!$B$5:$E$44,4,FALSE)</f>
        <v>0.95971980899999998</v>
      </c>
      <c r="X3294">
        <v>1</v>
      </c>
      <c r="Y3294" s="14">
        <f>IFERROR(LOOKUP(H3294,{30,43,48,53,58,63,68,73,78,83,88,93,97},{42,47,52,57,62,67,72,77,82,87,92,99,100}),999)</f>
        <v>67</v>
      </c>
      <c r="Z3294" s="17">
        <f t="shared" si="368"/>
        <v>5.5555555555555554</v>
      </c>
      <c r="AA3294" s="17">
        <f t="shared" si="362"/>
        <v>5.5555555555555554</v>
      </c>
      <c r="AB3294" s="17">
        <f t="shared" si="363"/>
        <v>11.658097686375321</v>
      </c>
      <c r="AC3294" s="17" t="s">
        <v>17655</v>
      </c>
    </row>
    <row r="3295" spans="1:29" x14ac:dyDescent="0.25">
      <c r="A3295" t="s">
        <v>3339</v>
      </c>
      <c r="B3295" s="151" t="s">
        <v>12232</v>
      </c>
      <c r="C3295" t="s">
        <v>2092</v>
      </c>
      <c r="D3295" s="1">
        <v>45179</v>
      </c>
      <c r="E3295">
        <f t="shared" si="365"/>
        <v>18</v>
      </c>
      <c r="F3295" t="s">
        <v>6</v>
      </c>
      <c r="G3295">
        <v>780</v>
      </c>
      <c r="H3295">
        <f t="shared" si="364"/>
        <v>78</v>
      </c>
      <c r="I3295" t="s">
        <v>7</v>
      </c>
      <c r="J3295" t="s">
        <v>8</v>
      </c>
      <c r="K3295" t="s">
        <v>8</v>
      </c>
      <c r="L3295" t="s">
        <v>8</v>
      </c>
      <c r="M3295" t="s">
        <v>6</v>
      </c>
      <c r="N3295" t="str">
        <f t="shared" si="366"/>
        <v>M</v>
      </c>
      <c r="O3295" t="s">
        <v>1761</v>
      </c>
      <c r="P3295" t="s">
        <v>1762</v>
      </c>
      <c r="Q3295" t="s">
        <v>281</v>
      </c>
      <c r="R3295">
        <v>4</v>
      </c>
      <c r="S3295">
        <f t="shared" si="367"/>
        <v>2019</v>
      </c>
      <c r="T3295" t="s">
        <v>12</v>
      </c>
      <c r="U3295">
        <v>1</v>
      </c>
      <c r="V3295" t="s">
        <v>3171</v>
      </c>
      <c r="W3295">
        <f>VLOOKUP(Q3295,'PBT Tag Rates'!$B$5:$E$44,4,FALSE)</f>
        <v>0.99705232300000002</v>
      </c>
      <c r="X3295">
        <v>1</v>
      </c>
      <c r="Y3295" s="14">
        <f>IFERROR(LOOKUP(H3295,{30,43,48,53,58,63,68,73,78,83,88,93,97},{42,47,52,57,62,67,72,77,82,87,92,99,100}),999)</f>
        <v>82</v>
      </c>
      <c r="Z3295" s="17">
        <f t="shared" si="368"/>
        <v>5.5555555555555554</v>
      </c>
      <c r="AA3295" s="17">
        <f t="shared" si="362"/>
        <v>5.5555555555555554</v>
      </c>
      <c r="AB3295" s="17">
        <f t="shared" si="363"/>
        <v>11.658097686375321</v>
      </c>
      <c r="AC3295" s="17" t="s">
        <v>17654</v>
      </c>
    </row>
    <row r="3296" spans="1:29" x14ac:dyDescent="0.25">
      <c r="A3296" t="s">
        <v>3339</v>
      </c>
      <c r="B3296" s="151" t="s">
        <v>12233</v>
      </c>
      <c r="C3296" t="s">
        <v>12234</v>
      </c>
      <c r="D3296" s="1">
        <v>45179</v>
      </c>
      <c r="E3296">
        <f t="shared" si="365"/>
        <v>18</v>
      </c>
      <c r="F3296" t="s">
        <v>14</v>
      </c>
      <c r="G3296">
        <v>810</v>
      </c>
      <c r="H3296">
        <f t="shared" si="364"/>
        <v>81</v>
      </c>
      <c r="I3296" t="s">
        <v>7</v>
      </c>
      <c r="J3296" t="s">
        <v>8</v>
      </c>
      <c r="K3296" t="s">
        <v>8</v>
      </c>
      <c r="L3296" t="s">
        <v>12235</v>
      </c>
      <c r="M3296" t="s">
        <v>14</v>
      </c>
      <c r="N3296" t="str">
        <f t="shared" si="366"/>
        <v>F</v>
      </c>
      <c r="O3296" t="s">
        <v>2753</v>
      </c>
      <c r="P3296" t="s">
        <v>2754</v>
      </c>
      <c r="Q3296" t="s">
        <v>221</v>
      </c>
      <c r="R3296">
        <v>4</v>
      </c>
      <c r="S3296">
        <f t="shared" si="367"/>
        <v>2019</v>
      </c>
      <c r="T3296" t="s">
        <v>12</v>
      </c>
      <c r="U3296">
        <v>1</v>
      </c>
      <c r="V3296" t="s">
        <v>3346</v>
      </c>
      <c r="W3296">
        <f>VLOOKUP(Q3296,'PBT Tag Rates'!$B$5:$E$44,4,FALSE)</f>
        <v>0.95971980899999998</v>
      </c>
      <c r="X3296">
        <v>1</v>
      </c>
      <c r="Y3296" s="14">
        <f>IFERROR(LOOKUP(H3296,{30,43,48,53,58,63,68,73,78,83,88,93,97},{42,47,52,57,62,67,72,77,82,87,92,99,100}),999)</f>
        <v>82</v>
      </c>
      <c r="Z3296" s="17">
        <f t="shared" si="368"/>
        <v>5.5555555555555554</v>
      </c>
      <c r="AA3296" s="17">
        <f t="shared" si="362"/>
        <v>5.5555555555555554</v>
      </c>
      <c r="AB3296" s="17">
        <f t="shared" si="363"/>
        <v>11.658097686375321</v>
      </c>
      <c r="AC3296" s="17" t="s">
        <v>17654</v>
      </c>
    </row>
    <row r="3297" spans="1:29" x14ac:dyDescent="0.25">
      <c r="A3297" t="s">
        <v>3339</v>
      </c>
      <c r="B3297" s="151" t="s">
        <v>12236</v>
      </c>
      <c r="C3297" t="s">
        <v>2093</v>
      </c>
      <c r="D3297" s="1">
        <v>45179</v>
      </c>
      <c r="E3297">
        <f t="shared" si="365"/>
        <v>18</v>
      </c>
      <c r="F3297" t="s">
        <v>14</v>
      </c>
      <c r="G3297">
        <v>760</v>
      </c>
      <c r="H3297">
        <f t="shared" si="364"/>
        <v>76</v>
      </c>
      <c r="I3297" t="s">
        <v>7</v>
      </c>
      <c r="J3297" t="s">
        <v>8</v>
      </c>
      <c r="K3297" t="s">
        <v>8</v>
      </c>
      <c r="L3297" t="s">
        <v>8</v>
      </c>
      <c r="M3297" t="s">
        <v>14</v>
      </c>
      <c r="N3297" t="str">
        <f t="shared" si="366"/>
        <v>F</v>
      </c>
      <c r="O3297" t="s">
        <v>8</v>
      </c>
      <c r="P3297" t="s">
        <v>8</v>
      </c>
      <c r="Q3297" t="s">
        <v>11</v>
      </c>
      <c r="R3297" t="s">
        <v>8</v>
      </c>
      <c r="S3297" t="str">
        <f t="shared" si="367"/>
        <v>U</v>
      </c>
      <c r="T3297" t="s">
        <v>12</v>
      </c>
      <c r="U3297">
        <v>0.999999999999995</v>
      </c>
      <c r="V3297" t="s">
        <v>11</v>
      </c>
      <c r="W3297" t="e">
        <f>VLOOKUP(Q3297,'PBT Tag Rates'!$B$5:$E$44,4,FALSE)</f>
        <v>#N/A</v>
      </c>
      <c r="X3297">
        <v>1</v>
      </c>
      <c r="Y3297" s="14">
        <f>IFERROR(LOOKUP(H3297,{30,43,48,53,58,63,68,73,78,83,88,93,97},{42,47,52,57,62,67,72,77,82,87,92,99,100}),999)</f>
        <v>77</v>
      </c>
      <c r="Z3297" s="17">
        <f t="shared" si="368"/>
        <v>5.5555555555555554</v>
      </c>
      <c r="AA3297" s="17">
        <f t="shared" si="362"/>
        <v>5.5555555555555554</v>
      </c>
      <c r="AB3297" s="17">
        <f t="shared" si="363"/>
        <v>11.658097686375321</v>
      </c>
      <c r="AC3297" s="17" t="s">
        <v>17654</v>
      </c>
    </row>
    <row r="3298" spans="1:29" x14ac:dyDescent="0.25">
      <c r="A3298" t="s">
        <v>3339</v>
      </c>
      <c r="B3298" s="151" t="s">
        <v>12237</v>
      </c>
      <c r="C3298" t="s">
        <v>2094</v>
      </c>
      <c r="D3298" s="1">
        <v>45179</v>
      </c>
      <c r="E3298">
        <f t="shared" si="365"/>
        <v>18</v>
      </c>
      <c r="F3298" t="s">
        <v>6</v>
      </c>
      <c r="G3298">
        <v>650</v>
      </c>
      <c r="H3298">
        <f t="shared" si="364"/>
        <v>65</v>
      </c>
      <c r="I3298" t="s">
        <v>7</v>
      </c>
      <c r="J3298" t="s">
        <v>8</v>
      </c>
      <c r="K3298" t="s">
        <v>8</v>
      </c>
      <c r="L3298" t="s">
        <v>8</v>
      </c>
      <c r="M3298" t="s">
        <v>6</v>
      </c>
      <c r="N3298" t="str">
        <f t="shared" si="366"/>
        <v>M</v>
      </c>
      <c r="O3298" t="s">
        <v>12238</v>
      </c>
      <c r="P3298" t="s">
        <v>12239</v>
      </c>
      <c r="Q3298" t="s">
        <v>2596</v>
      </c>
      <c r="R3298">
        <v>3</v>
      </c>
      <c r="S3298">
        <f t="shared" si="367"/>
        <v>2020</v>
      </c>
      <c r="T3298" t="s">
        <v>12</v>
      </c>
      <c r="U3298">
        <v>0.999999999999999</v>
      </c>
      <c r="V3298" t="s">
        <v>3171</v>
      </c>
      <c r="W3298">
        <f>VLOOKUP(Q3298,'PBT Tag Rates'!$B$5:$E$44,4,FALSE)</f>
        <v>0.98845608500000004</v>
      </c>
      <c r="X3298">
        <v>1</v>
      </c>
      <c r="Y3298" s="14">
        <f>IFERROR(LOOKUP(H3298,{30,43,48,53,58,63,68,73,78,83,88,93,97},{42,47,52,57,62,67,72,77,82,87,92,99,100}),999)</f>
        <v>67</v>
      </c>
      <c r="Z3298" s="17">
        <f t="shared" si="368"/>
        <v>5.5555555555555554</v>
      </c>
      <c r="AA3298" s="17">
        <f t="shared" si="362"/>
        <v>5.5555555555555554</v>
      </c>
      <c r="AB3298" s="17">
        <f t="shared" si="363"/>
        <v>11.658097686375321</v>
      </c>
      <c r="AC3298" s="17" t="s">
        <v>17654</v>
      </c>
    </row>
    <row r="3299" spans="1:29" x14ac:dyDescent="0.25">
      <c r="A3299" t="s">
        <v>3339</v>
      </c>
      <c r="B3299" s="151" t="s">
        <v>12240</v>
      </c>
      <c r="C3299" t="s">
        <v>12241</v>
      </c>
      <c r="D3299" s="1">
        <v>45179</v>
      </c>
      <c r="E3299">
        <f t="shared" si="365"/>
        <v>18</v>
      </c>
      <c r="F3299" t="s">
        <v>6</v>
      </c>
      <c r="G3299">
        <v>880</v>
      </c>
      <c r="H3299">
        <f t="shared" si="364"/>
        <v>88</v>
      </c>
      <c r="I3299" t="s">
        <v>7</v>
      </c>
      <c r="J3299" t="s">
        <v>8</v>
      </c>
      <c r="K3299" t="s">
        <v>8</v>
      </c>
      <c r="L3299" t="s">
        <v>12242</v>
      </c>
      <c r="M3299" t="s">
        <v>6</v>
      </c>
      <c r="N3299" t="str">
        <f t="shared" si="366"/>
        <v>M</v>
      </c>
      <c r="O3299" t="s">
        <v>892</v>
      </c>
      <c r="P3299" t="s">
        <v>2588</v>
      </c>
      <c r="Q3299" t="s">
        <v>221</v>
      </c>
      <c r="R3299">
        <v>4</v>
      </c>
      <c r="S3299">
        <f t="shared" si="367"/>
        <v>2019</v>
      </c>
      <c r="T3299" t="s">
        <v>12</v>
      </c>
      <c r="U3299">
        <v>1</v>
      </c>
      <c r="V3299" t="s">
        <v>3363</v>
      </c>
      <c r="W3299">
        <f>VLOOKUP(Q3299,'PBT Tag Rates'!$B$5:$E$44,4,FALSE)</f>
        <v>0.95971980899999998</v>
      </c>
      <c r="X3299">
        <v>1</v>
      </c>
      <c r="Y3299" s="14">
        <f>IFERROR(LOOKUP(H3299,{30,43,48,53,58,63,68,73,78,83,88,93,97},{42,47,52,57,62,67,72,77,82,87,92,99,100}),999)</f>
        <v>92</v>
      </c>
      <c r="Z3299" s="17">
        <f t="shared" si="368"/>
        <v>5.5555555555555554</v>
      </c>
      <c r="AA3299" s="17">
        <f t="shared" si="362"/>
        <v>5.5555555555555554</v>
      </c>
      <c r="AB3299" s="17">
        <f t="shared" si="363"/>
        <v>11.658097686375321</v>
      </c>
      <c r="AC3299" s="17" t="s">
        <v>17654</v>
      </c>
    </row>
    <row r="3300" spans="1:29" x14ac:dyDescent="0.25">
      <c r="A3300" t="s">
        <v>3339</v>
      </c>
      <c r="B3300" s="151" t="s">
        <v>12243</v>
      </c>
      <c r="C3300" t="s">
        <v>2095</v>
      </c>
      <c r="D3300" s="1">
        <v>45179</v>
      </c>
      <c r="E3300">
        <f t="shared" si="365"/>
        <v>18</v>
      </c>
      <c r="F3300" t="s">
        <v>14</v>
      </c>
      <c r="G3300">
        <v>740</v>
      </c>
      <c r="H3300">
        <f t="shared" si="364"/>
        <v>74</v>
      </c>
      <c r="I3300" t="s">
        <v>9</v>
      </c>
      <c r="J3300">
        <v>1</v>
      </c>
      <c r="K3300" t="s">
        <v>8</v>
      </c>
      <c r="L3300" t="s">
        <v>8</v>
      </c>
      <c r="M3300" t="s">
        <v>14</v>
      </c>
      <c r="N3300" t="str">
        <f t="shared" si="366"/>
        <v>F</v>
      </c>
      <c r="O3300" t="s">
        <v>1415</v>
      </c>
      <c r="P3300" t="s">
        <v>2678</v>
      </c>
      <c r="Q3300" t="s">
        <v>221</v>
      </c>
      <c r="R3300">
        <v>4</v>
      </c>
      <c r="S3300">
        <f t="shared" si="367"/>
        <v>2019</v>
      </c>
      <c r="T3300" t="s">
        <v>12</v>
      </c>
      <c r="U3300">
        <v>1</v>
      </c>
      <c r="V3300" t="s">
        <v>3396</v>
      </c>
      <c r="W3300">
        <f>VLOOKUP(Q3300,'PBT Tag Rates'!$B$5:$E$44,4,FALSE)</f>
        <v>0.95971980899999998</v>
      </c>
      <c r="X3300">
        <v>1</v>
      </c>
      <c r="Y3300" s="14">
        <f>IFERROR(LOOKUP(H3300,{30,43,48,53,58,63,68,73,78,83,88,93,97},{42,47,52,57,62,67,72,77,82,87,92,99,100}),999)</f>
        <v>77</v>
      </c>
      <c r="Z3300" s="17">
        <f t="shared" si="368"/>
        <v>5.5555555555555554</v>
      </c>
      <c r="AA3300" s="17">
        <f t="shared" si="362"/>
        <v>5.5555555555555554</v>
      </c>
      <c r="AB3300" s="17">
        <f t="shared" si="363"/>
        <v>11.658097686375321</v>
      </c>
      <c r="AC3300" s="17" t="s">
        <v>17655</v>
      </c>
    </row>
    <row r="3301" spans="1:29" x14ac:dyDescent="0.25">
      <c r="A3301" t="s">
        <v>3339</v>
      </c>
      <c r="B3301" s="151" t="s">
        <v>12244</v>
      </c>
      <c r="C3301" t="s">
        <v>12245</v>
      </c>
      <c r="D3301" s="1">
        <v>45179</v>
      </c>
      <c r="E3301">
        <f t="shared" si="365"/>
        <v>18</v>
      </c>
      <c r="F3301" t="s">
        <v>6</v>
      </c>
      <c r="G3301">
        <v>810</v>
      </c>
      <c r="H3301">
        <f t="shared" si="364"/>
        <v>81</v>
      </c>
      <c r="I3301" t="s">
        <v>7</v>
      </c>
      <c r="J3301" t="s">
        <v>8</v>
      </c>
      <c r="K3301" t="s">
        <v>8</v>
      </c>
      <c r="L3301" t="s">
        <v>8</v>
      </c>
      <c r="M3301" t="s">
        <v>6</v>
      </c>
      <c r="N3301" t="str">
        <f t="shared" si="366"/>
        <v>M</v>
      </c>
      <c r="O3301" t="s">
        <v>4061</v>
      </c>
      <c r="P3301" t="s">
        <v>4062</v>
      </c>
      <c r="Q3301" t="s">
        <v>281</v>
      </c>
      <c r="R3301">
        <v>4</v>
      </c>
      <c r="S3301">
        <f t="shared" si="367"/>
        <v>2019</v>
      </c>
      <c r="T3301" t="s">
        <v>12</v>
      </c>
      <c r="U3301">
        <v>0.999999999999998</v>
      </c>
      <c r="V3301" t="s">
        <v>3079</v>
      </c>
      <c r="W3301">
        <f>VLOOKUP(Q3301,'PBT Tag Rates'!$B$5:$E$44,4,FALSE)</f>
        <v>0.99705232300000002</v>
      </c>
      <c r="X3301">
        <v>1</v>
      </c>
      <c r="Y3301" s="14">
        <f>IFERROR(LOOKUP(H3301,{30,43,48,53,58,63,68,73,78,83,88,93,97},{42,47,52,57,62,67,72,77,82,87,92,99,100}),999)</f>
        <v>82</v>
      </c>
      <c r="Z3301" s="17">
        <f t="shared" si="368"/>
        <v>5.5555555555555554</v>
      </c>
      <c r="AA3301" s="17">
        <f t="shared" si="362"/>
        <v>5.5555555555555554</v>
      </c>
      <c r="AB3301" s="17">
        <f t="shared" si="363"/>
        <v>11.658097686375321</v>
      </c>
      <c r="AC3301" s="17" t="s">
        <v>17654</v>
      </c>
    </row>
    <row r="3302" spans="1:29" x14ac:dyDescent="0.25">
      <c r="A3302" t="s">
        <v>3339</v>
      </c>
      <c r="B3302" s="151" t="s">
        <v>12246</v>
      </c>
      <c r="C3302" t="s">
        <v>2096</v>
      </c>
      <c r="D3302" s="1">
        <v>45179</v>
      </c>
      <c r="E3302">
        <f t="shared" si="365"/>
        <v>18</v>
      </c>
      <c r="F3302" t="s">
        <v>14</v>
      </c>
      <c r="G3302">
        <v>710</v>
      </c>
      <c r="H3302">
        <f t="shared" si="364"/>
        <v>71</v>
      </c>
      <c r="I3302" t="s">
        <v>9</v>
      </c>
      <c r="J3302">
        <v>1</v>
      </c>
      <c r="K3302" t="s">
        <v>8</v>
      </c>
      <c r="L3302" t="s">
        <v>8</v>
      </c>
      <c r="M3302" t="s">
        <v>14</v>
      </c>
      <c r="N3302" t="str">
        <f t="shared" si="366"/>
        <v>F</v>
      </c>
      <c r="O3302" t="s">
        <v>2648</v>
      </c>
      <c r="P3302" t="s">
        <v>9159</v>
      </c>
      <c r="Q3302" t="s">
        <v>918</v>
      </c>
      <c r="R3302">
        <v>3</v>
      </c>
      <c r="S3302">
        <f t="shared" si="367"/>
        <v>2020</v>
      </c>
      <c r="T3302" t="s">
        <v>12</v>
      </c>
      <c r="U3302">
        <v>1</v>
      </c>
      <c r="V3302" t="s">
        <v>3386</v>
      </c>
      <c r="W3302">
        <f>VLOOKUP(Q3302,'PBT Tag Rates'!$B$5:$E$44,4,FALSE)</f>
        <v>0.98961045999999997</v>
      </c>
      <c r="X3302">
        <v>1</v>
      </c>
      <c r="Y3302" s="14">
        <f>IFERROR(LOOKUP(H3302,{30,43,48,53,58,63,68,73,78,83,88,93,97},{42,47,52,57,62,67,72,77,82,87,92,99,100}),999)</f>
        <v>72</v>
      </c>
      <c r="Z3302" s="17">
        <f t="shared" si="368"/>
        <v>5.5555555555555554</v>
      </c>
      <c r="AA3302" s="17">
        <f t="shared" si="362"/>
        <v>5.5555555555555554</v>
      </c>
      <c r="AB3302" s="17">
        <f t="shared" si="363"/>
        <v>11.658097686375321</v>
      </c>
      <c r="AC3302" s="17" t="s">
        <v>17654</v>
      </c>
    </row>
    <row r="3303" spans="1:29" x14ac:dyDescent="0.25">
      <c r="A3303" t="s">
        <v>3339</v>
      </c>
      <c r="B3303" s="151" t="s">
        <v>12247</v>
      </c>
      <c r="C3303" t="s">
        <v>2097</v>
      </c>
      <c r="D3303" s="1">
        <v>45179</v>
      </c>
      <c r="E3303">
        <f t="shared" si="365"/>
        <v>18</v>
      </c>
      <c r="F3303" t="s">
        <v>6</v>
      </c>
      <c r="G3303">
        <v>650</v>
      </c>
      <c r="H3303">
        <f t="shared" si="364"/>
        <v>65</v>
      </c>
      <c r="I3303" t="s">
        <v>9</v>
      </c>
      <c r="J3303">
        <v>1</v>
      </c>
      <c r="K3303" t="s">
        <v>8</v>
      </c>
      <c r="L3303" t="s">
        <v>8</v>
      </c>
      <c r="M3303" t="s">
        <v>6</v>
      </c>
      <c r="N3303" t="str">
        <f t="shared" si="366"/>
        <v>M</v>
      </c>
      <c r="O3303" t="s">
        <v>12248</v>
      </c>
      <c r="P3303" t="s">
        <v>12249</v>
      </c>
      <c r="Q3303" t="s">
        <v>1575</v>
      </c>
      <c r="R3303">
        <v>4</v>
      </c>
      <c r="S3303">
        <f t="shared" si="367"/>
        <v>2019</v>
      </c>
      <c r="T3303" t="s">
        <v>12</v>
      </c>
      <c r="U3303">
        <v>0.999999999999998</v>
      </c>
      <c r="V3303" t="s">
        <v>9534</v>
      </c>
      <c r="W3303">
        <f>VLOOKUP(Q3303,'PBT Tag Rates'!$B$5:$E$44,4,FALSE)</f>
        <v>0.96016800000000002</v>
      </c>
      <c r="X3303">
        <v>1</v>
      </c>
      <c r="Y3303" s="14">
        <f>IFERROR(LOOKUP(H3303,{30,43,48,53,58,63,68,73,78,83,88,93,97},{42,47,52,57,62,67,72,77,82,87,92,99,100}),999)</f>
        <v>67</v>
      </c>
      <c r="Z3303" s="17">
        <f t="shared" si="368"/>
        <v>5.5555555555555554</v>
      </c>
      <c r="AA3303" s="17">
        <f t="shared" si="362"/>
        <v>5.5555555555555554</v>
      </c>
      <c r="AB3303" s="17">
        <f t="shared" si="363"/>
        <v>11.658097686375321</v>
      </c>
      <c r="AC3303" s="17" t="s">
        <v>17655</v>
      </c>
    </row>
    <row r="3304" spans="1:29" x14ac:dyDescent="0.25">
      <c r="A3304" t="s">
        <v>3339</v>
      </c>
      <c r="B3304" s="151" t="s">
        <v>12250</v>
      </c>
      <c r="C3304" t="s">
        <v>2098</v>
      </c>
      <c r="D3304" s="1">
        <v>45179</v>
      </c>
      <c r="E3304">
        <f t="shared" si="365"/>
        <v>18</v>
      </c>
      <c r="F3304" t="s">
        <v>6</v>
      </c>
      <c r="G3304">
        <v>650</v>
      </c>
      <c r="H3304">
        <f t="shared" si="364"/>
        <v>65</v>
      </c>
      <c r="I3304" t="s">
        <v>7</v>
      </c>
      <c r="J3304" t="s">
        <v>8</v>
      </c>
      <c r="K3304" t="s">
        <v>8</v>
      </c>
      <c r="L3304" t="s">
        <v>8</v>
      </c>
      <c r="M3304" t="s">
        <v>6</v>
      </c>
      <c r="N3304" t="str">
        <f t="shared" si="366"/>
        <v>M</v>
      </c>
      <c r="O3304" t="s">
        <v>12251</v>
      </c>
      <c r="P3304" t="s">
        <v>12252</v>
      </c>
      <c r="Q3304" t="s">
        <v>2596</v>
      </c>
      <c r="R3304">
        <v>3</v>
      </c>
      <c r="S3304">
        <f t="shared" si="367"/>
        <v>2020</v>
      </c>
      <c r="T3304" t="s">
        <v>12</v>
      </c>
      <c r="U3304">
        <v>0.999999999999996</v>
      </c>
      <c r="V3304" t="s">
        <v>3079</v>
      </c>
      <c r="W3304">
        <f>VLOOKUP(Q3304,'PBT Tag Rates'!$B$5:$E$44,4,FALSE)</f>
        <v>0.98845608500000004</v>
      </c>
      <c r="X3304">
        <v>1</v>
      </c>
      <c r="Y3304" s="14">
        <f>IFERROR(LOOKUP(H3304,{30,43,48,53,58,63,68,73,78,83,88,93,97},{42,47,52,57,62,67,72,77,82,87,92,99,100}),999)</f>
        <v>67</v>
      </c>
      <c r="Z3304" s="17">
        <f t="shared" si="368"/>
        <v>5.5555555555555554</v>
      </c>
      <c r="AA3304" s="17">
        <f t="shared" si="362"/>
        <v>5.5555555555555554</v>
      </c>
      <c r="AB3304" s="17">
        <f t="shared" si="363"/>
        <v>11.658097686375321</v>
      </c>
      <c r="AC3304" s="17" t="s">
        <v>17654</v>
      </c>
    </row>
    <row r="3305" spans="1:29" x14ac:dyDescent="0.25">
      <c r="A3305" t="s">
        <v>3339</v>
      </c>
      <c r="B3305" s="151" t="s">
        <v>12253</v>
      </c>
      <c r="C3305" t="s">
        <v>2099</v>
      </c>
      <c r="D3305" s="1">
        <v>45179</v>
      </c>
      <c r="E3305">
        <f t="shared" si="365"/>
        <v>18</v>
      </c>
      <c r="F3305" t="s">
        <v>6</v>
      </c>
      <c r="G3305">
        <v>750</v>
      </c>
      <c r="H3305">
        <f t="shared" si="364"/>
        <v>75</v>
      </c>
      <c r="I3305" t="s">
        <v>7</v>
      </c>
      <c r="J3305" t="s">
        <v>8</v>
      </c>
      <c r="K3305" t="s">
        <v>8</v>
      </c>
      <c r="L3305" t="s">
        <v>8</v>
      </c>
      <c r="M3305" t="s">
        <v>6</v>
      </c>
      <c r="N3305" t="str">
        <f t="shared" si="366"/>
        <v>M</v>
      </c>
      <c r="O3305" t="s">
        <v>2476</v>
      </c>
      <c r="P3305" t="s">
        <v>2477</v>
      </c>
      <c r="Q3305" t="s">
        <v>221</v>
      </c>
      <c r="R3305">
        <v>4</v>
      </c>
      <c r="S3305">
        <f t="shared" si="367"/>
        <v>2019</v>
      </c>
      <c r="T3305" t="s">
        <v>12</v>
      </c>
      <c r="U3305">
        <v>1</v>
      </c>
      <c r="V3305" t="s">
        <v>3357</v>
      </c>
      <c r="W3305">
        <f>VLOOKUP(Q3305,'PBT Tag Rates'!$B$5:$E$44,4,FALSE)</f>
        <v>0.95971980899999998</v>
      </c>
      <c r="X3305">
        <v>1</v>
      </c>
      <c r="Y3305" s="14">
        <f>IFERROR(LOOKUP(H3305,{30,43,48,53,58,63,68,73,78,83,88,93,97},{42,47,52,57,62,67,72,77,82,87,92,99,100}),999)</f>
        <v>77</v>
      </c>
      <c r="Z3305" s="17">
        <f t="shared" si="368"/>
        <v>5.5555555555555554</v>
      </c>
      <c r="AA3305" s="17">
        <f t="shared" si="362"/>
        <v>5.5555555555555554</v>
      </c>
      <c r="AB3305" s="17">
        <f t="shared" si="363"/>
        <v>11.658097686375321</v>
      </c>
      <c r="AC3305" s="17" t="s">
        <v>17654</v>
      </c>
    </row>
    <row r="3306" spans="1:29" x14ac:dyDescent="0.25">
      <c r="A3306" t="s">
        <v>3339</v>
      </c>
      <c r="B3306" s="151" t="s">
        <v>12254</v>
      </c>
      <c r="C3306" t="s">
        <v>12255</v>
      </c>
      <c r="D3306" s="1">
        <v>45179</v>
      </c>
      <c r="E3306">
        <f t="shared" si="365"/>
        <v>18</v>
      </c>
      <c r="F3306" t="s">
        <v>6</v>
      </c>
      <c r="G3306">
        <v>820</v>
      </c>
      <c r="H3306">
        <f t="shared" si="364"/>
        <v>82</v>
      </c>
      <c r="I3306" t="s">
        <v>7</v>
      </c>
      <c r="J3306" t="s">
        <v>8</v>
      </c>
      <c r="K3306" t="s">
        <v>12256</v>
      </c>
      <c r="L3306" t="s">
        <v>8</v>
      </c>
      <c r="M3306" t="s">
        <v>6</v>
      </c>
      <c r="N3306" t="str">
        <f t="shared" si="366"/>
        <v>M</v>
      </c>
      <c r="O3306" t="s">
        <v>1220</v>
      </c>
      <c r="P3306" t="s">
        <v>10130</v>
      </c>
      <c r="Q3306" t="s">
        <v>281</v>
      </c>
      <c r="R3306">
        <v>4</v>
      </c>
      <c r="S3306">
        <f t="shared" si="367"/>
        <v>2019</v>
      </c>
      <c r="T3306" t="s">
        <v>12</v>
      </c>
      <c r="U3306">
        <v>1</v>
      </c>
      <c r="V3306" t="s">
        <v>3079</v>
      </c>
      <c r="W3306">
        <f>VLOOKUP(Q3306,'PBT Tag Rates'!$B$5:$E$44,4,FALSE)</f>
        <v>0.99705232300000002</v>
      </c>
      <c r="X3306">
        <v>1</v>
      </c>
      <c r="Y3306" s="14">
        <f>IFERROR(LOOKUP(H3306,{30,43,48,53,58,63,68,73,78,83,88,93,97},{42,47,52,57,62,67,72,77,82,87,92,99,100}),999)</f>
        <v>82</v>
      </c>
      <c r="Z3306" s="17">
        <f t="shared" si="368"/>
        <v>5.5555555555555554</v>
      </c>
      <c r="AA3306" s="17">
        <f t="shared" si="362"/>
        <v>5.5555555555555554</v>
      </c>
      <c r="AB3306" s="17">
        <f t="shared" si="363"/>
        <v>11.658097686375321</v>
      </c>
      <c r="AC3306" s="17" t="s">
        <v>17654</v>
      </c>
    </row>
    <row r="3307" spans="1:29" x14ac:dyDescent="0.25">
      <c r="A3307" t="s">
        <v>3339</v>
      </c>
      <c r="B3307" s="151" t="s">
        <v>12257</v>
      </c>
      <c r="C3307" t="s">
        <v>2101</v>
      </c>
      <c r="D3307" s="1">
        <v>45179</v>
      </c>
      <c r="E3307">
        <f t="shared" si="365"/>
        <v>18</v>
      </c>
      <c r="F3307" t="s">
        <v>6</v>
      </c>
      <c r="G3307">
        <v>730</v>
      </c>
      <c r="H3307">
        <f t="shared" si="364"/>
        <v>73</v>
      </c>
      <c r="I3307" t="s">
        <v>7</v>
      </c>
      <c r="J3307" t="s">
        <v>8</v>
      </c>
      <c r="K3307" t="s">
        <v>8</v>
      </c>
      <c r="L3307" t="s">
        <v>8</v>
      </c>
      <c r="M3307" t="s">
        <v>6</v>
      </c>
      <c r="N3307" t="str">
        <f t="shared" si="366"/>
        <v>M</v>
      </c>
      <c r="O3307" t="s">
        <v>8</v>
      </c>
      <c r="P3307" t="s">
        <v>8</v>
      </c>
      <c r="Q3307" t="s">
        <v>11</v>
      </c>
      <c r="R3307" t="s">
        <v>8</v>
      </c>
      <c r="S3307" t="str">
        <f t="shared" si="367"/>
        <v>U</v>
      </c>
      <c r="T3307" t="s">
        <v>12</v>
      </c>
      <c r="U3307">
        <v>1.00000000000001</v>
      </c>
      <c r="V3307" t="s">
        <v>11</v>
      </c>
      <c r="W3307" t="e">
        <f>VLOOKUP(Q3307,'PBT Tag Rates'!$B$5:$E$44,4,FALSE)</f>
        <v>#N/A</v>
      </c>
      <c r="X3307">
        <v>1</v>
      </c>
      <c r="Y3307" s="14">
        <f>IFERROR(LOOKUP(H3307,{30,43,48,53,58,63,68,73,78,83,88,93,97},{42,47,52,57,62,67,72,77,82,87,92,99,100}),999)</f>
        <v>77</v>
      </c>
      <c r="Z3307" s="17">
        <f t="shared" si="368"/>
        <v>5.5555555555555554</v>
      </c>
      <c r="AA3307" s="17">
        <f t="shared" si="362"/>
        <v>5.5555555555555554</v>
      </c>
      <c r="AB3307" s="17">
        <f t="shared" si="363"/>
        <v>11.658097686375321</v>
      </c>
      <c r="AC3307" s="17" t="s">
        <v>17654</v>
      </c>
    </row>
    <row r="3308" spans="1:29" x14ac:dyDescent="0.25">
      <c r="A3308" t="s">
        <v>3339</v>
      </c>
      <c r="B3308" s="151" t="s">
        <v>12258</v>
      </c>
      <c r="C3308" t="s">
        <v>2102</v>
      </c>
      <c r="D3308" s="1">
        <v>45179</v>
      </c>
      <c r="E3308">
        <f t="shared" si="365"/>
        <v>18</v>
      </c>
      <c r="F3308" t="s">
        <v>6</v>
      </c>
      <c r="G3308">
        <v>570</v>
      </c>
      <c r="H3308">
        <f t="shared" si="364"/>
        <v>57</v>
      </c>
      <c r="I3308" t="s">
        <v>7</v>
      </c>
      <c r="J3308" t="s">
        <v>8</v>
      </c>
      <c r="K3308" t="s">
        <v>8</v>
      </c>
      <c r="L3308" t="s">
        <v>8</v>
      </c>
      <c r="M3308" t="s">
        <v>6</v>
      </c>
      <c r="N3308" t="str">
        <f t="shared" si="366"/>
        <v>M</v>
      </c>
      <c r="O3308" t="s">
        <v>9076</v>
      </c>
      <c r="P3308" t="s">
        <v>12259</v>
      </c>
      <c r="Q3308" t="s">
        <v>918</v>
      </c>
      <c r="R3308">
        <v>3</v>
      </c>
      <c r="S3308">
        <f t="shared" si="367"/>
        <v>2020</v>
      </c>
      <c r="T3308" t="s">
        <v>12</v>
      </c>
      <c r="U3308">
        <v>1</v>
      </c>
      <c r="V3308" t="s">
        <v>3346</v>
      </c>
      <c r="W3308">
        <f>VLOOKUP(Q3308,'PBT Tag Rates'!$B$5:$E$44,4,FALSE)</f>
        <v>0.98961045999999997</v>
      </c>
      <c r="X3308">
        <v>1</v>
      </c>
      <c r="Y3308" s="14">
        <f>IFERROR(LOOKUP(H3308,{30,43,48,53,58,63,68,73,78,83,88,93,97},{42,47,52,57,62,67,72,77,82,87,92,99,100}),999)</f>
        <v>57</v>
      </c>
      <c r="Z3308" s="17">
        <f t="shared" si="368"/>
        <v>5.5555555555555554</v>
      </c>
      <c r="AA3308" s="17">
        <f t="shared" si="362"/>
        <v>5.5555555555555554</v>
      </c>
      <c r="AB3308" s="17">
        <f t="shared" si="363"/>
        <v>11.658097686375321</v>
      </c>
      <c r="AC3308" s="17" t="s">
        <v>17654</v>
      </c>
    </row>
    <row r="3309" spans="1:29" x14ac:dyDescent="0.25">
      <c r="A3309" t="s">
        <v>3339</v>
      </c>
      <c r="B3309" s="151" t="s">
        <v>12260</v>
      </c>
      <c r="C3309" t="s">
        <v>2104</v>
      </c>
      <c r="D3309" s="1">
        <v>45179</v>
      </c>
      <c r="E3309">
        <f t="shared" si="365"/>
        <v>18</v>
      </c>
      <c r="F3309" t="s">
        <v>14</v>
      </c>
      <c r="G3309">
        <v>820</v>
      </c>
      <c r="H3309">
        <f t="shared" si="364"/>
        <v>82</v>
      </c>
      <c r="I3309" t="s">
        <v>7</v>
      </c>
      <c r="J3309" t="s">
        <v>8</v>
      </c>
      <c r="K3309" t="s">
        <v>12261</v>
      </c>
      <c r="L3309" t="s">
        <v>8</v>
      </c>
      <c r="M3309" t="s">
        <v>14</v>
      </c>
      <c r="N3309" t="str">
        <f t="shared" si="366"/>
        <v>F</v>
      </c>
      <c r="O3309" t="s">
        <v>8</v>
      </c>
      <c r="P3309" t="s">
        <v>8</v>
      </c>
      <c r="Q3309" t="s">
        <v>11</v>
      </c>
      <c r="R3309" t="s">
        <v>8</v>
      </c>
      <c r="S3309" t="str">
        <f t="shared" si="367"/>
        <v>U</v>
      </c>
      <c r="T3309" t="s">
        <v>12</v>
      </c>
      <c r="U3309">
        <v>1</v>
      </c>
      <c r="V3309" t="s">
        <v>11</v>
      </c>
      <c r="W3309" t="e">
        <f>VLOOKUP(Q3309,'PBT Tag Rates'!$B$5:$E$44,4,FALSE)</f>
        <v>#N/A</v>
      </c>
      <c r="X3309">
        <v>1</v>
      </c>
      <c r="Y3309" s="14">
        <f>IFERROR(LOOKUP(H3309,{30,43,48,53,58,63,68,73,78,83,88,93,97},{42,47,52,57,62,67,72,77,82,87,92,99,100}),999)</f>
        <v>82</v>
      </c>
      <c r="Z3309" s="17">
        <f t="shared" si="368"/>
        <v>5.5555555555555554</v>
      </c>
      <c r="AA3309" s="17">
        <f t="shared" si="362"/>
        <v>5.5555555555555554</v>
      </c>
      <c r="AB3309" s="17">
        <f t="shared" si="363"/>
        <v>11.658097686375321</v>
      </c>
      <c r="AC3309" s="17" t="s">
        <v>17654</v>
      </c>
    </row>
    <row r="3310" spans="1:29" x14ac:dyDescent="0.25">
      <c r="A3310" t="s">
        <v>3339</v>
      </c>
      <c r="B3310" s="151" t="s">
        <v>12262</v>
      </c>
      <c r="C3310" t="s">
        <v>2106</v>
      </c>
      <c r="D3310" s="1">
        <v>45179</v>
      </c>
      <c r="E3310">
        <f t="shared" si="365"/>
        <v>18</v>
      </c>
      <c r="F3310" t="s">
        <v>14</v>
      </c>
      <c r="G3310">
        <v>740</v>
      </c>
      <c r="H3310">
        <f t="shared" si="364"/>
        <v>74</v>
      </c>
      <c r="I3310" t="s">
        <v>7</v>
      </c>
      <c r="J3310" t="s">
        <v>8</v>
      </c>
      <c r="K3310" t="s">
        <v>8</v>
      </c>
      <c r="L3310" t="s">
        <v>8</v>
      </c>
      <c r="M3310" t="s">
        <v>14</v>
      </c>
      <c r="N3310" t="str">
        <f t="shared" si="366"/>
        <v>F</v>
      </c>
      <c r="O3310" t="s">
        <v>8</v>
      </c>
      <c r="P3310" t="s">
        <v>8</v>
      </c>
      <c r="Q3310" t="s">
        <v>11</v>
      </c>
      <c r="R3310" t="s">
        <v>8</v>
      </c>
      <c r="S3310" t="str">
        <f t="shared" si="367"/>
        <v>U</v>
      </c>
      <c r="T3310" t="s">
        <v>12</v>
      </c>
      <c r="U3310">
        <v>0.999999999999999</v>
      </c>
      <c r="V3310" t="s">
        <v>11</v>
      </c>
      <c r="W3310" t="e">
        <f>VLOOKUP(Q3310,'PBT Tag Rates'!$B$5:$E$44,4,FALSE)</f>
        <v>#N/A</v>
      </c>
      <c r="X3310">
        <v>1</v>
      </c>
      <c r="Y3310" s="14">
        <f>IFERROR(LOOKUP(H3310,{30,43,48,53,58,63,68,73,78,83,88,93,97},{42,47,52,57,62,67,72,77,82,87,92,99,100}),999)</f>
        <v>77</v>
      </c>
      <c r="Z3310" s="17">
        <f t="shared" si="368"/>
        <v>5.5555555555555554</v>
      </c>
      <c r="AA3310" s="17">
        <f t="shared" si="362"/>
        <v>5.5555555555555554</v>
      </c>
      <c r="AB3310" s="17">
        <f t="shared" si="363"/>
        <v>11.658097686375321</v>
      </c>
      <c r="AC3310" s="17" t="s">
        <v>17654</v>
      </c>
    </row>
    <row r="3311" spans="1:29" x14ac:dyDescent="0.25">
      <c r="A3311" t="s">
        <v>3339</v>
      </c>
      <c r="B3311" s="151" t="s">
        <v>12263</v>
      </c>
      <c r="C3311" t="s">
        <v>12264</v>
      </c>
      <c r="D3311" s="1">
        <v>45179</v>
      </c>
      <c r="E3311">
        <f t="shared" si="365"/>
        <v>18</v>
      </c>
      <c r="F3311" t="s">
        <v>14</v>
      </c>
      <c r="G3311">
        <v>800</v>
      </c>
      <c r="H3311">
        <f t="shared" si="364"/>
        <v>80</v>
      </c>
      <c r="I3311" t="s">
        <v>7</v>
      </c>
      <c r="J3311" t="s">
        <v>8</v>
      </c>
      <c r="K3311" t="s">
        <v>12265</v>
      </c>
      <c r="L3311" t="s">
        <v>8</v>
      </c>
      <c r="M3311" t="s">
        <v>14</v>
      </c>
      <c r="N3311" t="str">
        <f t="shared" si="366"/>
        <v>F</v>
      </c>
      <c r="O3311" t="s">
        <v>8</v>
      </c>
      <c r="P3311" t="s">
        <v>8</v>
      </c>
      <c r="Q3311" t="s">
        <v>11</v>
      </c>
      <c r="R3311" t="s">
        <v>8</v>
      </c>
      <c r="S3311" t="str">
        <f t="shared" si="367"/>
        <v>U</v>
      </c>
      <c r="T3311" t="s">
        <v>12</v>
      </c>
      <c r="U3311">
        <v>0.999999999999999</v>
      </c>
      <c r="V3311" t="s">
        <v>11</v>
      </c>
      <c r="W3311" t="e">
        <f>VLOOKUP(Q3311,'PBT Tag Rates'!$B$5:$E$44,4,FALSE)</f>
        <v>#N/A</v>
      </c>
      <c r="X3311">
        <v>1</v>
      </c>
      <c r="Y3311" s="14">
        <f>IFERROR(LOOKUP(H3311,{30,43,48,53,58,63,68,73,78,83,88,93,97},{42,47,52,57,62,67,72,77,82,87,92,99,100}),999)</f>
        <v>82</v>
      </c>
      <c r="Z3311" s="17">
        <f t="shared" si="368"/>
        <v>5.5555555555555554</v>
      </c>
      <c r="AA3311" s="17">
        <f t="shared" si="362"/>
        <v>5.5555555555555554</v>
      </c>
      <c r="AB3311" s="17">
        <f t="shared" si="363"/>
        <v>11.658097686375321</v>
      </c>
      <c r="AC3311" s="17" t="s">
        <v>17654</v>
      </c>
    </row>
    <row r="3312" spans="1:29" x14ac:dyDescent="0.25">
      <c r="A3312" t="s">
        <v>3339</v>
      </c>
      <c r="B3312" s="151" t="s">
        <v>12266</v>
      </c>
      <c r="C3312" t="s">
        <v>2107</v>
      </c>
      <c r="D3312" s="1">
        <v>45179</v>
      </c>
      <c r="E3312">
        <f t="shared" si="365"/>
        <v>18</v>
      </c>
      <c r="F3312" t="s">
        <v>6</v>
      </c>
      <c r="G3312">
        <v>700</v>
      </c>
      <c r="H3312">
        <f t="shared" si="364"/>
        <v>70</v>
      </c>
      <c r="I3312" t="s">
        <v>7</v>
      </c>
      <c r="J3312" t="s">
        <v>8</v>
      </c>
      <c r="K3312" t="s">
        <v>8</v>
      </c>
      <c r="L3312" t="s">
        <v>8</v>
      </c>
      <c r="M3312" t="s">
        <v>6</v>
      </c>
      <c r="N3312" t="str">
        <f t="shared" si="366"/>
        <v>M</v>
      </c>
      <c r="O3312" t="s">
        <v>8</v>
      </c>
      <c r="P3312" t="s">
        <v>8</v>
      </c>
      <c r="Q3312" t="s">
        <v>11</v>
      </c>
      <c r="R3312" t="s">
        <v>8</v>
      </c>
      <c r="S3312" t="str">
        <f t="shared" si="367"/>
        <v>U</v>
      </c>
      <c r="T3312" t="s">
        <v>12</v>
      </c>
      <c r="U3312">
        <v>0.999999999999998</v>
      </c>
      <c r="V3312" t="s">
        <v>11</v>
      </c>
      <c r="W3312" t="e">
        <f>VLOOKUP(Q3312,'PBT Tag Rates'!$B$5:$E$44,4,FALSE)</f>
        <v>#N/A</v>
      </c>
      <c r="X3312">
        <v>1</v>
      </c>
      <c r="Y3312" s="14">
        <f>IFERROR(LOOKUP(H3312,{30,43,48,53,58,63,68,73,78,83,88,93,97},{42,47,52,57,62,67,72,77,82,87,92,99,100}),999)</f>
        <v>72</v>
      </c>
      <c r="Z3312" s="17">
        <f t="shared" si="368"/>
        <v>5.5555555555555554</v>
      </c>
      <c r="AA3312" s="17">
        <f t="shared" si="362"/>
        <v>5.5555555555555554</v>
      </c>
      <c r="AB3312" s="17">
        <f t="shared" si="363"/>
        <v>11.658097686375321</v>
      </c>
      <c r="AC3312" s="17" t="s">
        <v>17654</v>
      </c>
    </row>
    <row r="3313" spans="1:29" x14ac:dyDescent="0.25">
      <c r="A3313" t="s">
        <v>3339</v>
      </c>
      <c r="B3313" s="151" t="s">
        <v>12267</v>
      </c>
      <c r="C3313" t="s">
        <v>2108</v>
      </c>
      <c r="D3313" s="1">
        <v>45179</v>
      </c>
      <c r="E3313">
        <f t="shared" si="365"/>
        <v>18</v>
      </c>
      <c r="F3313" t="s">
        <v>6</v>
      </c>
      <c r="G3313">
        <v>620</v>
      </c>
      <c r="H3313">
        <f t="shared" si="364"/>
        <v>62</v>
      </c>
      <c r="I3313" t="s">
        <v>7</v>
      </c>
      <c r="J3313" t="s">
        <v>8</v>
      </c>
      <c r="K3313" t="s">
        <v>8</v>
      </c>
      <c r="L3313" t="s">
        <v>8</v>
      </c>
      <c r="M3313" t="s">
        <v>6</v>
      </c>
      <c r="N3313" t="str">
        <f t="shared" si="366"/>
        <v>M</v>
      </c>
      <c r="O3313" t="s">
        <v>8</v>
      </c>
      <c r="P3313" t="s">
        <v>8</v>
      </c>
      <c r="Q3313" t="s">
        <v>11</v>
      </c>
      <c r="R3313" t="s">
        <v>8</v>
      </c>
      <c r="S3313" t="str">
        <f t="shared" si="367"/>
        <v>U</v>
      </c>
      <c r="T3313" t="s">
        <v>12</v>
      </c>
      <c r="U3313">
        <v>1</v>
      </c>
      <c r="V3313" t="s">
        <v>11</v>
      </c>
      <c r="W3313" t="e">
        <f>VLOOKUP(Q3313,'PBT Tag Rates'!$B$5:$E$44,4,FALSE)</f>
        <v>#N/A</v>
      </c>
      <c r="X3313">
        <v>1</v>
      </c>
      <c r="Y3313" s="14">
        <f>IFERROR(LOOKUP(H3313,{30,43,48,53,58,63,68,73,78,83,88,93,97},{42,47,52,57,62,67,72,77,82,87,92,99,100}),999)</f>
        <v>62</v>
      </c>
      <c r="Z3313" s="17">
        <f t="shared" si="368"/>
        <v>5.5555555555555554</v>
      </c>
      <c r="AA3313" s="17">
        <f t="shared" si="362"/>
        <v>5.5555555555555554</v>
      </c>
      <c r="AB3313" s="17">
        <f t="shared" si="363"/>
        <v>11.658097686375321</v>
      </c>
      <c r="AC3313" s="17" t="s">
        <v>17654</v>
      </c>
    </row>
    <row r="3314" spans="1:29" x14ac:dyDescent="0.25">
      <c r="A3314" t="s">
        <v>3339</v>
      </c>
      <c r="B3314" s="151" t="s">
        <v>12268</v>
      </c>
      <c r="C3314" t="s">
        <v>2110</v>
      </c>
      <c r="D3314" s="1">
        <v>45179</v>
      </c>
      <c r="E3314">
        <f t="shared" si="365"/>
        <v>18</v>
      </c>
      <c r="F3314" t="s">
        <v>14</v>
      </c>
      <c r="G3314">
        <v>700</v>
      </c>
      <c r="H3314">
        <f t="shared" si="364"/>
        <v>70</v>
      </c>
      <c r="I3314" t="s">
        <v>7</v>
      </c>
      <c r="J3314" t="s">
        <v>8</v>
      </c>
      <c r="K3314" t="s">
        <v>8</v>
      </c>
      <c r="L3314" t="s">
        <v>8</v>
      </c>
      <c r="M3314" t="s">
        <v>14</v>
      </c>
      <c r="N3314" t="str">
        <f t="shared" si="366"/>
        <v>F</v>
      </c>
      <c r="O3314" t="s">
        <v>2648</v>
      </c>
      <c r="P3314" t="s">
        <v>2649</v>
      </c>
      <c r="Q3314" t="s">
        <v>918</v>
      </c>
      <c r="R3314">
        <v>3</v>
      </c>
      <c r="S3314">
        <f t="shared" si="367"/>
        <v>2020</v>
      </c>
      <c r="T3314" t="s">
        <v>12</v>
      </c>
      <c r="U3314">
        <v>1</v>
      </c>
      <c r="V3314" t="s">
        <v>3386</v>
      </c>
      <c r="W3314">
        <f>VLOOKUP(Q3314,'PBT Tag Rates'!$B$5:$E$44,4,FALSE)</f>
        <v>0.98961045999999997</v>
      </c>
      <c r="X3314">
        <v>1</v>
      </c>
      <c r="Y3314" s="14">
        <f>IFERROR(LOOKUP(H3314,{30,43,48,53,58,63,68,73,78,83,88,93,97},{42,47,52,57,62,67,72,77,82,87,92,99,100}),999)</f>
        <v>72</v>
      </c>
      <c r="Z3314" s="17">
        <f t="shared" si="368"/>
        <v>5.5555555555555554</v>
      </c>
      <c r="AA3314" s="17">
        <f t="shared" si="362"/>
        <v>5.5555555555555554</v>
      </c>
      <c r="AB3314" s="17">
        <f t="shared" si="363"/>
        <v>11.658097686375321</v>
      </c>
      <c r="AC3314" s="17" t="s">
        <v>17654</v>
      </c>
    </row>
    <row r="3315" spans="1:29" x14ac:dyDescent="0.25">
      <c r="A3315" t="s">
        <v>3339</v>
      </c>
      <c r="B3315" s="151" t="s">
        <v>12269</v>
      </c>
      <c r="C3315" t="s">
        <v>12270</v>
      </c>
      <c r="D3315" s="1">
        <v>45179</v>
      </c>
      <c r="E3315">
        <f t="shared" si="365"/>
        <v>18</v>
      </c>
      <c r="F3315" t="s">
        <v>6</v>
      </c>
      <c r="G3315">
        <v>810</v>
      </c>
      <c r="H3315">
        <f t="shared" si="364"/>
        <v>81</v>
      </c>
      <c r="I3315" t="s">
        <v>7</v>
      </c>
      <c r="J3315" t="s">
        <v>8</v>
      </c>
      <c r="K3315" t="s">
        <v>12271</v>
      </c>
      <c r="L3315" t="s">
        <v>8</v>
      </c>
      <c r="M3315" t="s">
        <v>6</v>
      </c>
      <c r="N3315" t="str">
        <f t="shared" si="366"/>
        <v>M</v>
      </c>
      <c r="O3315" t="s">
        <v>8</v>
      </c>
      <c r="P3315" t="s">
        <v>8</v>
      </c>
      <c r="Q3315" t="s">
        <v>11</v>
      </c>
      <c r="R3315" t="s">
        <v>8</v>
      </c>
      <c r="S3315" t="str">
        <f t="shared" si="367"/>
        <v>U</v>
      </c>
      <c r="T3315" t="s">
        <v>12</v>
      </c>
      <c r="U3315">
        <v>0.999999999999997</v>
      </c>
      <c r="V3315" t="s">
        <v>11</v>
      </c>
      <c r="W3315" t="e">
        <f>VLOOKUP(Q3315,'PBT Tag Rates'!$B$5:$E$44,4,FALSE)</f>
        <v>#N/A</v>
      </c>
      <c r="X3315">
        <v>1</v>
      </c>
      <c r="Y3315" s="14">
        <f>IFERROR(LOOKUP(H3315,{30,43,48,53,58,63,68,73,78,83,88,93,97},{42,47,52,57,62,67,72,77,82,87,92,99,100}),999)</f>
        <v>82</v>
      </c>
      <c r="Z3315" s="17">
        <f t="shared" si="368"/>
        <v>5.5555555555555554</v>
      </c>
      <c r="AA3315" s="17">
        <f t="shared" si="362"/>
        <v>5.5555555555555554</v>
      </c>
      <c r="AB3315" s="17">
        <f t="shared" si="363"/>
        <v>11.658097686375321</v>
      </c>
      <c r="AC3315" s="17" t="s">
        <v>17654</v>
      </c>
    </row>
    <row r="3316" spans="1:29" x14ac:dyDescent="0.25">
      <c r="A3316" t="s">
        <v>3339</v>
      </c>
      <c r="B3316" s="151" t="s">
        <v>12272</v>
      </c>
      <c r="C3316" t="s">
        <v>2111</v>
      </c>
      <c r="D3316" s="1">
        <v>45179</v>
      </c>
      <c r="E3316">
        <f t="shared" si="365"/>
        <v>18</v>
      </c>
      <c r="F3316" t="s">
        <v>14</v>
      </c>
      <c r="G3316">
        <v>770</v>
      </c>
      <c r="H3316">
        <f t="shared" si="364"/>
        <v>77</v>
      </c>
      <c r="I3316" t="s">
        <v>7</v>
      </c>
      <c r="J3316" t="s">
        <v>8</v>
      </c>
      <c r="K3316" t="s">
        <v>8</v>
      </c>
      <c r="L3316" t="s">
        <v>8</v>
      </c>
      <c r="M3316" t="s">
        <v>14</v>
      </c>
      <c r="N3316" t="str">
        <f t="shared" si="366"/>
        <v>F</v>
      </c>
      <c r="O3316" t="s">
        <v>3012</v>
      </c>
      <c r="P3316" t="s">
        <v>3013</v>
      </c>
      <c r="Q3316" t="s">
        <v>221</v>
      </c>
      <c r="R3316">
        <v>4</v>
      </c>
      <c r="S3316">
        <f t="shared" si="367"/>
        <v>2019</v>
      </c>
      <c r="T3316" t="s">
        <v>12</v>
      </c>
      <c r="U3316">
        <v>0.999999999999999</v>
      </c>
      <c r="V3316" t="s">
        <v>3653</v>
      </c>
      <c r="W3316">
        <f>VLOOKUP(Q3316,'PBT Tag Rates'!$B$5:$E$44,4,FALSE)</f>
        <v>0.95971980899999998</v>
      </c>
      <c r="X3316">
        <v>1</v>
      </c>
      <c r="Y3316" s="14">
        <f>IFERROR(LOOKUP(H3316,{30,43,48,53,58,63,68,73,78,83,88,93,97},{42,47,52,57,62,67,72,77,82,87,92,99,100}),999)</f>
        <v>77</v>
      </c>
      <c r="Z3316" s="17">
        <f t="shared" si="368"/>
        <v>5.5555555555555554</v>
      </c>
      <c r="AA3316" s="17">
        <f t="shared" si="362"/>
        <v>5.5555555555555554</v>
      </c>
      <c r="AB3316" s="17">
        <f t="shared" si="363"/>
        <v>11.658097686375321</v>
      </c>
      <c r="AC3316" s="17" t="s">
        <v>17655</v>
      </c>
    </row>
    <row r="3317" spans="1:29" x14ac:dyDescent="0.25">
      <c r="A3317" t="s">
        <v>3339</v>
      </c>
      <c r="B3317" s="151" t="s">
        <v>12273</v>
      </c>
      <c r="C3317" t="s">
        <v>12274</v>
      </c>
      <c r="D3317" s="1">
        <v>45179</v>
      </c>
      <c r="E3317">
        <f t="shared" si="365"/>
        <v>18</v>
      </c>
      <c r="F3317" t="s">
        <v>6</v>
      </c>
      <c r="G3317">
        <v>820</v>
      </c>
      <c r="H3317">
        <f t="shared" si="364"/>
        <v>82</v>
      </c>
      <c r="I3317" t="s">
        <v>7</v>
      </c>
      <c r="J3317" t="s">
        <v>8</v>
      </c>
      <c r="K3317" t="s">
        <v>12275</v>
      </c>
      <c r="L3317" t="s">
        <v>8</v>
      </c>
      <c r="M3317" t="s">
        <v>6</v>
      </c>
      <c r="N3317" t="str">
        <f t="shared" si="366"/>
        <v>M</v>
      </c>
      <c r="O3317" t="s">
        <v>308</v>
      </c>
      <c r="P3317" t="s">
        <v>12276</v>
      </c>
      <c r="Q3317" t="s">
        <v>15</v>
      </c>
      <c r="R3317">
        <v>5</v>
      </c>
      <c r="S3317">
        <f t="shared" si="367"/>
        <v>2018</v>
      </c>
      <c r="T3317" t="s">
        <v>12</v>
      </c>
      <c r="U3317">
        <v>1</v>
      </c>
      <c r="V3317" t="s">
        <v>3396</v>
      </c>
      <c r="W3317">
        <f>VLOOKUP(Q3317,'PBT Tag Rates'!$B$5:$E$44,4,FALSE)</f>
        <v>0.80551598400000002</v>
      </c>
      <c r="X3317">
        <v>1</v>
      </c>
      <c r="Y3317" s="14">
        <f>IFERROR(LOOKUP(H3317,{30,43,48,53,58,63,68,73,78,83,88,93,97},{42,47,52,57,62,67,72,77,82,87,92,99,100}),999)</f>
        <v>82</v>
      </c>
      <c r="Z3317" s="17">
        <f t="shared" si="368"/>
        <v>5.5555555555555554</v>
      </c>
      <c r="AA3317" s="17">
        <f t="shared" si="362"/>
        <v>5.5555555555555554</v>
      </c>
      <c r="AB3317" s="17">
        <f t="shared" si="363"/>
        <v>11.658097686375321</v>
      </c>
      <c r="AC3317" s="17" t="s">
        <v>17655</v>
      </c>
    </row>
    <row r="3318" spans="1:29" x14ac:dyDescent="0.25">
      <c r="A3318" t="s">
        <v>3339</v>
      </c>
      <c r="B3318" s="151" t="s">
        <v>12277</v>
      </c>
      <c r="C3318" t="s">
        <v>2112</v>
      </c>
      <c r="D3318" s="1">
        <v>45179</v>
      </c>
      <c r="E3318">
        <f t="shared" si="365"/>
        <v>18</v>
      </c>
      <c r="F3318" t="s">
        <v>6</v>
      </c>
      <c r="G3318">
        <v>600</v>
      </c>
      <c r="H3318">
        <f t="shared" si="364"/>
        <v>60</v>
      </c>
      <c r="I3318" t="s">
        <v>7</v>
      </c>
      <c r="J3318" t="s">
        <v>8</v>
      </c>
      <c r="K3318" t="s">
        <v>8</v>
      </c>
      <c r="L3318" t="s">
        <v>8</v>
      </c>
      <c r="M3318" t="s">
        <v>6</v>
      </c>
      <c r="N3318" t="str">
        <f t="shared" si="366"/>
        <v>M</v>
      </c>
      <c r="O3318" t="s">
        <v>12278</v>
      </c>
      <c r="P3318" t="s">
        <v>12279</v>
      </c>
      <c r="Q3318" t="s">
        <v>918</v>
      </c>
      <c r="R3318">
        <v>3</v>
      </c>
      <c r="S3318">
        <f t="shared" si="367"/>
        <v>2020</v>
      </c>
      <c r="T3318" t="s">
        <v>12</v>
      </c>
      <c r="U3318">
        <v>0.999999999999996</v>
      </c>
      <c r="V3318" t="s">
        <v>3396</v>
      </c>
      <c r="W3318">
        <f>VLOOKUP(Q3318,'PBT Tag Rates'!$B$5:$E$44,4,FALSE)</f>
        <v>0.98961045999999997</v>
      </c>
      <c r="X3318">
        <v>1</v>
      </c>
      <c r="Y3318" s="14">
        <f>IFERROR(LOOKUP(H3318,{30,43,48,53,58,63,68,73,78,83,88,93,97},{42,47,52,57,62,67,72,77,82,87,92,99,100}),999)</f>
        <v>62</v>
      </c>
      <c r="Z3318" s="17">
        <f t="shared" si="368"/>
        <v>5.5555555555555554</v>
      </c>
      <c r="AA3318" s="17">
        <f t="shared" si="362"/>
        <v>5.5555555555555554</v>
      </c>
      <c r="AB3318" s="17">
        <f t="shared" si="363"/>
        <v>11.658097686375321</v>
      </c>
      <c r="AC3318" s="17" t="s">
        <v>17655</v>
      </c>
    </row>
    <row r="3319" spans="1:29" x14ac:dyDescent="0.25">
      <c r="A3319" t="s">
        <v>3339</v>
      </c>
      <c r="B3319" s="151" t="s">
        <v>12280</v>
      </c>
      <c r="C3319" t="s">
        <v>2113</v>
      </c>
      <c r="D3319" s="1">
        <v>45179</v>
      </c>
      <c r="E3319">
        <f t="shared" si="365"/>
        <v>18</v>
      </c>
      <c r="F3319" t="s">
        <v>6</v>
      </c>
      <c r="G3319">
        <v>600</v>
      </c>
      <c r="H3319">
        <f t="shared" si="364"/>
        <v>60</v>
      </c>
      <c r="I3319" t="s">
        <v>7</v>
      </c>
      <c r="J3319" t="s">
        <v>8</v>
      </c>
      <c r="K3319" t="s">
        <v>8</v>
      </c>
      <c r="L3319" t="s">
        <v>8</v>
      </c>
      <c r="M3319" t="s">
        <v>6</v>
      </c>
      <c r="N3319" t="str">
        <f t="shared" si="366"/>
        <v>M</v>
      </c>
      <c r="O3319" t="s">
        <v>11591</v>
      </c>
      <c r="P3319" t="s">
        <v>12281</v>
      </c>
      <c r="Q3319" t="s">
        <v>918</v>
      </c>
      <c r="R3319">
        <v>3</v>
      </c>
      <c r="S3319">
        <f t="shared" si="367"/>
        <v>2020</v>
      </c>
      <c r="T3319" t="s">
        <v>12</v>
      </c>
      <c r="U3319">
        <v>1</v>
      </c>
      <c r="V3319" t="s">
        <v>3386</v>
      </c>
      <c r="W3319">
        <f>VLOOKUP(Q3319,'PBT Tag Rates'!$B$5:$E$44,4,FALSE)</f>
        <v>0.98961045999999997</v>
      </c>
      <c r="X3319">
        <v>1</v>
      </c>
      <c r="Y3319" s="14">
        <f>IFERROR(LOOKUP(H3319,{30,43,48,53,58,63,68,73,78,83,88,93,97},{42,47,52,57,62,67,72,77,82,87,92,99,100}),999)</f>
        <v>62</v>
      </c>
      <c r="Z3319" s="17">
        <f t="shared" si="368"/>
        <v>5.5555555555555554</v>
      </c>
      <c r="AA3319" s="17">
        <f t="shared" si="362"/>
        <v>5.5555555555555554</v>
      </c>
      <c r="AB3319" s="17">
        <f t="shared" si="363"/>
        <v>11.658097686375321</v>
      </c>
      <c r="AC3319" s="17" t="s">
        <v>17654</v>
      </c>
    </row>
    <row r="3320" spans="1:29" x14ac:dyDescent="0.25">
      <c r="A3320" t="s">
        <v>3339</v>
      </c>
      <c r="B3320" s="151" t="s">
        <v>12282</v>
      </c>
      <c r="C3320" t="s">
        <v>2114</v>
      </c>
      <c r="D3320" s="1">
        <v>45179</v>
      </c>
      <c r="E3320">
        <f t="shared" si="365"/>
        <v>18</v>
      </c>
      <c r="F3320" t="s">
        <v>14</v>
      </c>
      <c r="G3320">
        <v>650</v>
      </c>
      <c r="H3320">
        <f t="shared" si="364"/>
        <v>65</v>
      </c>
      <c r="I3320" t="s">
        <v>9</v>
      </c>
      <c r="J3320">
        <v>1</v>
      </c>
      <c r="K3320" t="s">
        <v>8</v>
      </c>
      <c r="L3320" t="s">
        <v>8</v>
      </c>
      <c r="M3320" t="s">
        <v>14</v>
      </c>
      <c r="N3320" t="str">
        <f t="shared" si="366"/>
        <v>F</v>
      </c>
      <c r="O3320" t="s">
        <v>8030</v>
      </c>
      <c r="P3320" t="s">
        <v>8031</v>
      </c>
      <c r="Q3320" t="s">
        <v>221</v>
      </c>
      <c r="R3320">
        <v>4</v>
      </c>
      <c r="S3320">
        <f t="shared" si="367"/>
        <v>2019</v>
      </c>
      <c r="T3320" t="s">
        <v>12</v>
      </c>
      <c r="U3320">
        <v>0.999999999999999</v>
      </c>
      <c r="V3320" t="s">
        <v>3608</v>
      </c>
      <c r="W3320">
        <f>VLOOKUP(Q3320,'PBT Tag Rates'!$B$5:$E$44,4,FALSE)</f>
        <v>0.95971980899999998</v>
      </c>
      <c r="X3320">
        <v>1</v>
      </c>
      <c r="Y3320" s="14">
        <f>IFERROR(LOOKUP(H3320,{30,43,48,53,58,63,68,73,78,83,88,93,97},{42,47,52,57,62,67,72,77,82,87,92,99,100}),999)</f>
        <v>67</v>
      </c>
      <c r="Z3320" s="17">
        <f t="shared" si="368"/>
        <v>5.5555555555555554</v>
      </c>
      <c r="AA3320" s="17">
        <f t="shared" si="362"/>
        <v>5.5555555555555554</v>
      </c>
      <c r="AB3320" s="17">
        <f t="shared" si="363"/>
        <v>11.658097686375321</v>
      </c>
      <c r="AC3320" s="17" t="s">
        <v>17654</v>
      </c>
    </row>
    <row r="3321" spans="1:29" x14ac:dyDescent="0.25">
      <c r="A3321" t="s">
        <v>3339</v>
      </c>
      <c r="B3321" s="151" t="s">
        <v>12283</v>
      </c>
      <c r="C3321" t="s">
        <v>12284</v>
      </c>
      <c r="D3321" s="1">
        <v>45179</v>
      </c>
      <c r="E3321">
        <f t="shared" si="365"/>
        <v>18</v>
      </c>
      <c r="F3321" t="s">
        <v>6</v>
      </c>
      <c r="G3321">
        <v>860</v>
      </c>
      <c r="H3321">
        <f t="shared" si="364"/>
        <v>86</v>
      </c>
      <c r="I3321" t="s">
        <v>7</v>
      </c>
      <c r="J3321" t="s">
        <v>8</v>
      </c>
      <c r="K3321" t="s">
        <v>12285</v>
      </c>
      <c r="L3321" t="s">
        <v>8</v>
      </c>
      <c r="M3321" t="s">
        <v>6</v>
      </c>
      <c r="N3321" t="str">
        <f t="shared" si="366"/>
        <v>M</v>
      </c>
      <c r="O3321" t="s">
        <v>8</v>
      </c>
      <c r="P3321" t="s">
        <v>8</v>
      </c>
      <c r="Q3321" t="s">
        <v>11</v>
      </c>
      <c r="R3321" t="s">
        <v>8</v>
      </c>
      <c r="S3321" t="str">
        <f t="shared" si="367"/>
        <v>U</v>
      </c>
      <c r="T3321" t="s">
        <v>12</v>
      </c>
      <c r="U3321">
        <v>1</v>
      </c>
      <c r="V3321" t="s">
        <v>11</v>
      </c>
      <c r="W3321" t="e">
        <f>VLOOKUP(Q3321,'PBT Tag Rates'!$B$5:$E$44,4,FALSE)</f>
        <v>#N/A</v>
      </c>
      <c r="X3321">
        <v>1</v>
      </c>
      <c r="Y3321" s="14">
        <f>IFERROR(LOOKUP(H3321,{30,43,48,53,58,63,68,73,78,83,88,93,97},{42,47,52,57,62,67,72,77,82,87,92,99,100}),999)</f>
        <v>87</v>
      </c>
      <c r="Z3321" s="17">
        <f t="shared" si="368"/>
        <v>5.5555555555555554</v>
      </c>
      <c r="AA3321" s="17">
        <f t="shared" si="362"/>
        <v>5.5555555555555554</v>
      </c>
      <c r="AB3321" s="17">
        <f t="shared" si="363"/>
        <v>11.658097686375321</v>
      </c>
      <c r="AC3321" s="17" t="s">
        <v>17654</v>
      </c>
    </row>
    <row r="3322" spans="1:29" x14ac:dyDescent="0.25">
      <c r="A3322" t="s">
        <v>3339</v>
      </c>
      <c r="B3322" s="151" t="s">
        <v>12286</v>
      </c>
      <c r="C3322" t="s">
        <v>2115</v>
      </c>
      <c r="D3322" s="1">
        <v>45179</v>
      </c>
      <c r="E3322">
        <f t="shared" si="365"/>
        <v>18</v>
      </c>
      <c r="F3322" t="s">
        <v>14</v>
      </c>
      <c r="G3322">
        <v>820</v>
      </c>
      <c r="H3322">
        <f t="shared" si="364"/>
        <v>82</v>
      </c>
      <c r="I3322" t="s">
        <v>7</v>
      </c>
      <c r="J3322" t="s">
        <v>8</v>
      </c>
      <c r="K3322" t="s">
        <v>12287</v>
      </c>
      <c r="L3322" t="s">
        <v>8</v>
      </c>
      <c r="M3322" t="s">
        <v>14</v>
      </c>
      <c r="N3322" t="str">
        <f t="shared" si="366"/>
        <v>F</v>
      </c>
      <c r="O3322" t="s">
        <v>2753</v>
      </c>
      <c r="P3322" t="s">
        <v>3587</v>
      </c>
      <c r="Q3322" t="s">
        <v>221</v>
      </c>
      <c r="R3322">
        <v>4</v>
      </c>
      <c r="S3322">
        <f t="shared" si="367"/>
        <v>2019</v>
      </c>
      <c r="T3322" t="s">
        <v>12</v>
      </c>
      <c r="U3322">
        <v>1.00000000000001</v>
      </c>
      <c r="V3322" t="s">
        <v>3346</v>
      </c>
      <c r="W3322">
        <f>VLOOKUP(Q3322,'PBT Tag Rates'!$B$5:$E$44,4,FALSE)</f>
        <v>0.95971980899999998</v>
      </c>
      <c r="X3322">
        <v>1</v>
      </c>
      <c r="Y3322" s="14">
        <f>IFERROR(LOOKUP(H3322,{30,43,48,53,58,63,68,73,78,83,88,93,97},{42,47,52,57,62,67,72,77,82,87,92,99,100}),999)</f>
        <v>82</v>
      </c>
      <c r="Z3322" s="17">
        <f t="shared" si="368"/>
        <v>5.5555555555555554</v>
      </c>
      <c r="AA3322" s="17">
        <f t="shared" si="362"/>
        <v>5.5555555555555554</v>
      </c>
      <c r="AB3322" s="17">
        <f t="shared" si="363"/>
        <v>11.658097686375321</v>
      </c>
      <c r="AC3322" s="17" t="s">
        <v>17654</v>
      </c>
    </row>
    <row r="3323" spans="1:29" x14ac:dyDescent="0.25">
      <c r="A3323" t="s">
        <v>3339</v>
      </c>
      <c r="B3323" s="151" t="s">
        <v>12288</v>
      </c>
      <c r="C3323" t="s">
        <v>2116</v>
      </c>
      <c r="D3323" s="1">
        <v>45179</v>
      </c>
      <c r="E3323">
        <f t="shared" si="365"/>
        <v>18</v>
      </c>
      <c r="F3323" t="s">
        <v>6</v>
      </c>
      <c r="G3323">
        <v>580</v>
      </c>
      <c r="H3323">
        <f t="shared" si="364"/>
        <v>58</v>
      </c>
      <c r="I3323" t="s">
        <v>9</v>
      </c>
      <c r="J3323">
        <v>1</v>
      </c>
      <c r="K3323" t="s">
        <v>8</v>
      </c>
      <c r="L3323" t="s">
        <v>8</v>
      </c>
      <c r="M3323" t="s">
        <v>6</v>
      </c>
      <c r="N3323" t="str">
        <f t="shared" si="366"/>
        <v>M</v>
      </c>
      <c r="O3323" t="s">
        <v>12289</v>
      </c>
      <c r="P3323" t="s">
        <v>12290</v>
      </c>
      <c r="Q3323" t="s">
        <v>221</v>
      </c>
      <c r="R3323">
        <v>4</v>
      </c>
      <c r="S3323">
        <f t="shared" si="367"/>
        <v>2019</v>
      </c>
      <c r="T3323" t="s">
        <v>12</v>
      </c>
      <c r="U3323">
        <v>0.999999999999999</v>
      </c>
      <c r="V3323" t="s">
        <v>3951</v>
      </c>
      <c r="W3323">
        <f>VLOOKUP(Q3323,'PBT Tag Rates'!$B$5:$E$44,4,FALSE)</f>
        <v>0.95971980899999998</v>
      </c>
      <c r="X3323">
        <v>1</v>
      </c>
      <c r="Y3323" s="14">
        <f>IFERROR(LOOKUP(H3323,{30,43,48,53,58,63,68,73,78,83,88,93,97},{42,47,52,57,62,67,72,77,82,87,92,99,100}),999)</f>
        <v>62</v>
      </c>
      <c r="Z3323" s="17">
        <f t="shared" si="368"/>
        <v>5.5555555555555554</v>
      </c>
      <c r="AA3323" s="17">
        <f t="shared" ref="AA3323:AA3386" si="369">Z3323*(1+$AA$4)</f>
        <v>5.5555555555555554</v>
      </c>
      <c r="AB3323" s="17">
        <f t="shared" ref="AB3323:AB3386" si="370">IF(D3323&lt;$D$3,AA3323/$AB$3,AA3323/$AB$4)</f>
        <v>11.658097686375321</v>
      </c>
      <c r="AC3323" s="17" t="s">
        <v>17655</v>
      </c>
    </row>
    <row r="3324" spans="1:29" x14ac:dyDescent="0.25">
      <c r="A3324" t="s">
        <v>3339</v>
      </c>
      <c r="B3324" s="151" t="s">
        <v>12291</v>
      </c>
      <c r="C3324" t="s">
        <v>2117</v>
      </c>
      <c r="D3324" s="1">
        <v>45179</v>
      </c>
      <c r="E3324">
        <f t="shared" si="365"/>
        <v>18</v>
      </c>
      <c r="F3324" t="s">
        <v>6</v>
      </c>
      <c r="G3324">
        <v>620</v>
      </c>
      <c r="H3324">
        <f t="shared" si="364"/>
        <v>62</v>
      </c>
      <c r="I3324" t="s">
        <v>7</v>
      </c>
      <c r="J3324" t="s">
        <v>8</v>
      </c>
      <c r="K3324" t="s">
        <v>8</v>
      </c>
      <c r="L3324" t="s">
        <v>8</v>
      </c>
      <c r="M3324" t="s">
        <v>6</v>
      </c>
      <c r="N3324" t="str">
        <f t="shared" si="366"/>
        <v>M</v>
      </c>
      <c r="O3324" t="s">
        <v>8</v>
      </c>
      <c r="P3324" t="s">
        <v>8</v>
      </c>
      <c r="Q3324" t="s">
        <v>11</v>
      </c>
      <c r="R3324" t="s">
        <v>8</v>
      </c>
      <c r="S3324" t="str">
        <f t="shared" si="367"/>
        <v>U</v>
      </c>
      <c r="T3324" t="s">
        <v>12</v>
      </c>
      <c r="U3324">
        <v>0.999999999999995</v>
      </c>
      <c r="V3324" t="s">
        <v>11</v>
      </c>
      <c r="W3324" t="e">
        <f>VLOOKUP(Q3324,'PBT Tag Rates'!$B$5:$E$44,4,FALSE)</f>
        <v>#N/A</v>
      </c>
      <c r="X3324">
        <v>1</v>
      </c>
      <c r="Y3324" s="14">
        <f>IFERROR(LOOKUP(H3324,{30,43,48,53,58,63,68,73,78,83,88,93,97},{42,47,52,57,62,67,72,77,82,87,92,99,100}),999)</f>
        <v>62</v>
      </c>
      <c r="Z3324" s="17">
        <f t="shared" si="368"/>
        <v>5.5555555555555554</v>
      </c>
      <c r="AA3324" s="17">
        <f t="shared" si="369"/>
        <v>5.5555555555555554</v>
      </c>
      <c r="AB3324" s="17">
        <f t="shared" si="370"/>
        <v>11.658097686375321</v>
      </c>
      <c r="AC3324" s="17" t="s">
        <v>17654</v>
      </c>
    </row>
    <row r="3325" spans="1:29" x14ac:dyDescent="0.25">
      <c r="A3325" t="s">
        <v>3339</v>
      </c>
      <c r="B3325" s="151" t="s">
        <v>12292</v>
      </c>
      <c r="C3325" t="s">
        <v>12293</v>
      </c>
      <c r="D3325" s="1">
        <v>45179</v>
      </c>
      <c r="E3325">
        <f t="shared" si="365"/>
        <v>18</v>
      </c>
      <c r="F3325" t="s">
        <v>6</v>
      </c>
      <c r="G3325">
        <v>820</v>
      </c>
      <c r="H3325">
        <f t="shared" si="364"/>
        <v>82</v>
      </c>
      <c r="I3325" t="s">
        <v>9</v>
      </c>
      <c r="J3325">
        <v>1</v>
      </c>
      <c r="K3325" t="s">
        <v>12294</v>
      </c>
      <c r="L3325" t="s">
        <v>8</v>
      </c>
      <c r="M3325" t="s">
        <v>6</v>
      </c>
      <c r="N3325" t="str">
        <f t="shared" si="366"/>
        <v>M</v>
      </c>
      <c r="O3325" t="s">
        <v>3571</v>
      </c>
      <c r="P3325" t="s">
        <v>3572</v>
      </c>
      <c r="Q3325" t="s">
        <v>221</v>
      </c>
      <c r="R3325">
        <v>4</v>
      </c>
      <c r="S3325">
        <f t="shared" si="367"/>
        <v>2019</v>
      </c>
      <c r="T3325" t="s">
        <v>12</v>
      </c>
      <c r="U3325">
        <v>1</v>
      </c>
      <c r="V3325" t="s">
        <v>3363</v>
      </c>
      <c r="W3325">
        <f>VLOOKUP(Q3325,'PBT Tag Rates'!$B$5:$E$44,4,FALSE)</f>
        <v>0.95971980899999998</v>
      </c>
      <c r="X3325">
        <v>1</v>
      </c>
      <c r="Y3325" s="14">
        <f>IFERROR(LOOKUP(H3325,{30,43,48,53,58,63,68,73,78,83,88,93,97},{42,47,52,57,62,67,72,77,82,87,92,99,100}),999)</f>
        <v>82</v>
      </c>
      <c r="Z3325" s="17">
        <f t="shared" si="368"/>
        <v>5.5555555555555554</v>
      </c>
      <c r="AA3325" s="17">
        <f t="shared" si="369"/>
        <v>5.5555555555555554</v>
      </c>
      <c r="AB3325" s="17">
        <f t="shared" si="370"/>
        <v>11.658097686375321</v>
      </c>
      <c r="AC3325" s="17" t="s">
        <v>17654</v>
      </c>
    </row>
    <row r="3326" spans="1:29" x14ac:dyDescent="0.25">
      <c r="A3326" t="s">
        <v>3339</v>
      </c>
      <c r="B3326" s="151" t="s">
        <v>12295</v>
      </c>
      <c r="C3326" t="s">
        <v>2118</v>
      </c>
      <c r="D3326" s="1">
        <v>45179</v>
      </c>
      <c r="E3326">
        <f t="shared" si="365"/>
        <v>18</v>
      </c>
      <c r="F3326" t="s">
        <v>14</v>
      </c>
      <c r="G3326">
        <v>710</v>
      </c>
      <c r="H3326">
        <f t="shared" si="364"/>
        <v>71</v>
      </c>
      <c r="I3326" t="s">
        <v>7</v>
      </c>
      <c r="J3326" t="s">
        <v>8</v>
      </c>
      <c r="K3326" t="s">
        <v>8</v>
      </c>
      <c r="L3326" t="s">
        <v>8</v>
      </c>
      <c r="M3326" t="s">
        <v>14</v>
      </c>
      <c r="N3326" t="str">
        <f t="shared" si="366"/>
        <v>F</v>
      </c>
      <c r="O3326" t="s">
        <v>8495</v>
      </c>
      <c r="P3326" t="s">
        <v>12296</v>
      </c>
      <c r="Q3326" t="s">
        <v>221</v>
      </c>
      <c r="R3326">
        <v>4</v>
      </c>
      <c r="S3326">
        <f t="shared" si="367"/>
        <v>2019</v>
      </c>
      <c r="T3326" t="s">
        <v>12</v>
      </c>
      <c r="U3326">
        <v>1</v>
      </c>
      <c r="V3326" t="s">
        <v>3396</v>
      </c>
      <c r="W3326">
        <f>VLOOKUP(Q3326,'PBT Tag Rates'!$B$5:$E$44,4,FALSE)</f>
        <v>0.95971980899999998</v>
      </c>
      <c r="X3326">
        <v>1</v>
      </c>
      <c r="Y3326" s="14">
        <f>IFERROR(LOOKUP(H3326,{30,43,48,53,58,63,68,73,78,83,88,93,97},{42,47,52,57,62,67,72,77,82,87,92,99,100}),999)</f>
        <v>72</v>
      </c>
      <c r="Z3326" s="17">
        <f t="shared" si="368"/>
        <v>5.5555555555555554</v>
      </c>
      <c r="AA3326" s="17">
        <f t="shared" si="369"/>
        <v>5.5555555555555554</v>
      </c>
      <c r="AB3326" s="17">
        <f t="shared" si="370"/>
        <v>11.658097686375321</v>
      </c>
      <c r="AC3326" s="17" t="s">
        <v>17655</v>
      </c>
    </row>
    <row r="3327" spans="1:29" x14ac:dyDescent="0.25">
      <c r="A3327" t="s">
        <v>3339</v>
      </c>
      <c r="B3327" s="151" t="s">
        <v>12297</v>
      </c>
      <c r="C3327" t="s">
        <v>2119</v>
      </c>
      <c r="D3327" s="1">
        <v>45179</v>
      </c>
      <c r="E3327">
        <f t="shared" si="365"/>
        <v>18</v>
      </c>
      <c r="F3327" t="s">
        <v>6</v>
      </c>
      <c r="G3327">
        <v>670</v>
      </c>
      <c r="H3327">
        <f t="shared" si="364"/>
        <v>67</v>
      </c>
      <c r="I3327" t="s">
        <v>7</v>
      </c>
      <c r="J3327" t="s">
        <v>8</v>
      </c>
      <c r="K3327" t="s">
        <v>8</v>
      </c>
      <c r="L3327" t="s">
        <v>8</v>
      </c>
      <c r="M3327" t="s">
        <v>6</v>
      </c>
      <c r="N3327" t="str">
        <f t="shared" si="366"/>
        <v>M</v>
      </c>
      <c r="O3327" t="s">
        <v>8</v>
      </c>
      <c r="P3327" t="s">
        <v>8</v>
      </c>
      <c r="Q3327" t="s">
        <v>11</v>
      </c>
      <c r="R3327" t="s">
        <v>8</v>
      </c>
      <c r="S3327" t="str">
        <f t="shared" si="367"/>
        <v>U</v>
      </c>
      <c r="T3327" t="s">
        <v>12</v>
      </c>
      <c r="U3327">
        <v>0.999999999999997</v>
      </c>
      <c r="V3327" t="s">
        <v>11</v>
      </c>
      <c r="W3327" t="e">
        <f>VLOOKUP(Q3327,'PBT Tag Rates'!$B$5:$E$44,4,FALSE)</f>
        <v>#N/A</v>
      </c>
      <c r="X3327">
        <v>1</v>
      </c>
      <c r="Y3327" s="14">
        <f>IFERROR(LOOKUP(H3327,{30,43,48,53,58,63,68,73,78,83,88,93,97},{42,47,52,57,62,67,72,77,82,87,92,99,100}),999)</f>
        <v>67</v>
      </c>
      <c r="Z3327" s="17">
        <f t="shared" si="368"/>
        <v>5.5555555555555554</v>
      </c>
      <c r="AA3327" s="17">
        <f t="shared" si="369"/>
        <v>5.5555555555555554</v>
      </c>
      <c r="AB3327" s="17">
        <f t="shared" si="370"/>
        <v>11.658097686375321</v>
      </c>
      <c r="AC3327" s="17" t="s">
        <v>17654</v>
      </c>
    </row>
    <row r="3328" spans="1:29" x14ac:dyDescent="0.25">
      <c r="A3328" t="s">
        <v>3339</v>
      </c>
      <c r="B3328" s="151" t="s">
        <v>12298</v>
      </c>
      <c r="C3328" t="s">
        <v>2121</v>
      </c>
      <c r="D3328" s="1">
        <v>45179</v>
      </c>
      <c r="E3328">
        <f t="shared" si="365"/>
        <v>18</v>
      </c>
      <c r="F3328" t="s">
        <v>14</v>
      </c>
      <c r="G3328">
        <v>630</v>
      </c>
      <c r="H3328">
        <f t="shared" si="364"/>
        <v>63</v>
      </c>
      <c r="I3328" t="s">
        <v>9</v>
      </c>
      <c r="J3328">
        <v>1</v>
      </c>
      <c r="K3328" t="s">
        <v>8</v>
      </c>
      <c r="L3328" t="s">
        <v>8</v>
      </c>
      <c r="M3328" t="s">
        <v>14</v>
      </c>
      <c r="N3328" t="str">
        <f t="shared" si="366"/>
        <v>F</v>
      </c>
      <c r="O3328" t="s">
        <v>9890</v>
      </c>
      <c r="P3328" t="s">
        <v>9891</v>
      </c>
      <c r="Q3328" t="s">
        <v>221</v>
      </c>
      <c r="R3328">
        <v>4</v>
      </c>
      <c r="S3328">
        <f t="shared" si="367"/>
        <v>2019</v>
      </c>
      <c r="T3328" t="s">
        <v>12</v>
      </c>
      <c r="U3328">
        <v>0.999999999999997</v>
      </c>
      <c r="V3328" t="s">
        <v>3951</v>
      </c>
      <c r="W3328">
        <f>VLOOKUP(Q3328,'PBT Tag Rates'!$B$5:$E$44,4,FALSE)</f>
        <v>0.95971980899999998</v>
      </c>
      <c r="X3328">
        <v>1</v>
      </c>
      <c r="Y3328" s="14">
        <f>IFERROR(LOOKUP(H3328,{30,43,48,53,58,63,68,73,78,83,88,93,97},{42,47,52,57,62,67,72,77,82,87,92,99,100}),999)</f>
        <v>67</v>
      </c>
      <c r="Z3328" s="17">
        <f t="shared" si="368"/>
        <v>5.5555555555555554</v>
      </c>
      <c r="AA3328" s="17">
        <f t="shared" si="369"/>
        <v>5.5555555555555554</v>
      </c>
      <c r="AB3328" s="17">
        <f t="shared" si="370"/>
        <v>11.658097686375321</v>
      </c>
      <c r="AC3328" s="17" t="s">
        <v>17655</v>
      </c>
    </row>
    <row r="3329" spans="1:29" x14ac:dyDescent="0.25">
      <c r="A3329" t="s">
        <v>3339</v>
      </c>
      <c r="B3329" s="151" t="s">
        <v>12299</v>
      </c>
      <c r="C3329" t="s">
        <v>2123</v>
      </c>
      <c r="D3329" s="1">
        <v>45179</v>
      </c>
      <c r="E3329">
        <f t="shared" si="365"/>
        <v>18</v>
      </c>
      <c r="F3329" t="s">
        <v>14</v>
      </c>
      <c r="G3329">
        <v>790</v>
      </c>
      <c r="H3329">
        <f t="shared" si="364"/>
        <v>79</v>
      </c>
      <c r="I3329" t="s">
        <v>9</v>
      </c>
      <c r="J3329">
        <v>1</v>
      </c>
      <c r="K3329" t="s">
        <v>8</v>
      </c>
      <c r="L3329" t="s">
        <v>8</v>
      </c>
      <c r="M3329" t="s">
        <v>14</v>
      </c>
      <c r="N3329" t="str">
        <f t="shared" si="366"/>
        <v>F</v>
      </c>
      <c r="O3329" t="s">
        <v>2540</v>
      </c>
      <c r="P3329" t="s">
        <v>2541</v>
      </c>
      <c r="Q3329" t="s">
        <v>221</v>
      </c>
      <c r="R3329">
        <v>4</v>
      </c>
      <c r="S3329">
        <f t="shared" si="367"/>
        <v>2019</v>
      </c>
      <c r="T3329" t="s">
        <v>12</v>
      </c>
      <c r="U3329">
        <v>0.999999999999996</v>
      </c>
      <c r="V3329" t="s">
        <v>3363</v>
      </c>
      <c r="W3329">
        <f>VLOOKUP(Q3329,'PBT Tag Rates'!$B$5:$E$44,4,FALSE)</f>
        <v>0.95971980899999998</v>
      </c>
      <c r="X3329">
        <v>1</v>
      </c>
      <c r="Y3329" s="14">
        <f>IFERROR(LOOKUP(H3329,{30,43,48,53,58,63,68,73,78,83,88,93,97},{42,47,52,57,62,67,72,77,82,87,92,99,100}),999)</f>
        <v>82</v>
      </c>
      <c r="Z3329" s="17">
        <f t="shared" si="368"/>
        <v>5.5555555555555554</v>
      </c>
      <c r="AA3329" s="17">
        <f t="shared" si="369"/>
        <v>5.5555555555555554</v>
      </c>
      <c r="AB3329" s="17">
        <f t="shared" si="370"/>
        <v>11.658097686375321</v>
      </c>
      <c r="AC3329" s="17" t="s">
        <v>17654</v>
      </c>
    </row>
    <row r="3330" spans="1:29" x14ac:dyDescent="0.25">
      <c r="A3330" t="s">
        <v>3339</v>
      </c>
      <c r="B3330" s="151" t="s">
        <v>12300</v>
      </c>
      <c r="C3330" t="s">
        <v>12301</v>
      </c>
      <c r="D3330" s="1">
        <v>45179</v>
      </c>
      <c r="E3330">
        <f t="shared" si="365"/>
        <v>18</v>
      </c>
      <c r="F3330" t="s">
        <v>14</v>
      </c>
      <c r="G3330">
        <v>800</v>
      </c>
      <c r="H3330">
        <f t="shared" si="364"/>
        <v>80</v>
      </c>
      <c r="I3330" t="s">
        <v>7</v>
      </c>
      <c r="J3330" t="s">
        <v>8</v>
      </c>
      <c r="K3330" t="s">
        <v>12302</v>
      </c>
      <c r="L3330" t="s">
        <v>8</v>
      </c>
      <c r="M3330" t="s">
        <v>14</v>
      </c>
      <c r="N3330" t="str">
        <f t="shared" si="366"/>
        <v>F</v>
      </c>
      <c r="O3330" t="s">
        <v>8</v>
      </c>
      <c r="P3330" t="s">
        <v>8</v>
      </c>
      <c r="Q3330" t="s">
        <v>11</v>
      </c>
      <c r="R3330" t="s">
        <v>8</v>
      </c>
      <c r="S3330" t="str">
        <f t="shared" si="367"/>
        <v>U</v>
      </c>
      <c r="T3330" t="s">
        <v>12</v>
      </c>
      <c r="U3330">
        <v>0.999999999999997</v>
      </c>
      <c r="V3330" t="s">
        <v>11</v>
      </c>
      <c r="W3330" t="e">
        <f>VLOOKUP(Q3330,'PBT Tag Rates'!$B$5:$E$44,4,FALSE)</f>
        <v>#N/A</v>
      </c>
      <c r="X3330">
        <v>1</v>
      </c>
      <c r="Y3330" s="14">
        <f>IFERROR(LOOKUP(H3330,{30,43,48,53,58,63,68,73,78,83,88,93,97},{42,47,52,57,62,67,72,77,82,87,92,99,100}),999)</f>
        <v>82</v>
      </c>
      <c r="Z3330" s="17">
        <f t="shared" si="368"/>
        <v>5.5555555555555554</v>
      </c>
      <c r="AA3330" s="17">
        <f t="shared" si="369"/>
        <v>5.5555555555555554</v>
      </c>
      <c r="AB3330" s="17">
        <f t="shared" si="370"/>
        <v>11.658097686375321</v>
      </c>
      <c r="AC3330" s="17" t="s">
        <v>17654</v>
      </c>
    </row>
    <row r="3331" spans="1:29" x14ac:dyDescent="0.25">
      <c r="A3331" t="s">
        <v>3339</v>
      </c>
      <c r="B3331" s="151" t="s">
        <v>12303</v>
      </c>
      <c r="C3331" t="s">
        <v>2124</v>
      </c>
      <c r="D3331" s="1">
        <v>45179</v>
      </c>
      <c r="E3331">
        <f t="shared" si="365"/>
        <v>18</v>
      </c>
      <c r="F3331" t="s">
        <v>6</v>
      </c>
      <c r="G3331">
        <v>800</v>
      </c>
      <c r="H3331">
        <f t="shared" si="364"/>
        <v>80</v>
      </c>
      <c r="I3331" t="s">
        <v>7</v>
      </c>
      <c r="J3331" t="s">
        <v>8</v>
      </c>
      <c r="K3331" t="s">
        <v>12304</v>
      </c>
      <c r="L3331" t="s">
        <v>8</v>
      </c>
      <c r="M3331" t="s">
        <v>6</v>
      </c>
      <c r="N3331" t="str">
        <f t="shared" si="366"/>
        <v>M</v>
      </c>
      <c r="O3331" t="s">
        <v>8</v>
      </c>
      <c r="P3331" t="s">
        <v>8</v>
      </c>
      <c r="Q3331" t="s">
        <v>11</v>
      </c>
      <c r="R3331" t="s">
        <v>8</v>
      </c>
      <c r="S3331" t="str">
        <f t="shared" si="367"/>
        <v>U</v>
      </c>
      <c r="T3331" t="s">
        <v>12</v>
      </c>
      <c r="U3331">
        <v>1</v>
      </c>
      <c r="V3331" t="s">
        <v>11</v>
      </c>
      <c r="W3331" t="e">
        <f>VLOOKUP(Q3331,'PBT Tag Rates'!$B$5:$E$44,4,FALSE)</f>
        <v>#N/A</v>
      </c>
      <c r="X3331">
        <v>1</v>
      </c>
      <c r="Y3331" s="14">
        <f>IFERROR(LOOKUP(H3331,{30,43,48,53,58,63,68,73,78,83,88,93,97},{42,47,52,57,62,67,72,77,82,87,92,99,100}),999)</f>
        <v>82</v>
      </c>
      <c r="Z3331" s="17">
        <f t="shared" si="368"/>
        <v>5.5555555555555554</v>
      </c>
      <c r="AA3331" s="17">
        <f t="shared" si="369"/>
        <v>5.5555555555555554</v>
      </c>
      <c r="AB3331" s="17">
        <f t="shared" si="370"/>
        <v>11.658097686375321</v>
      </c>
      <c r="AC3331" s="17" t="s">
        <v>17654</v>
      </c>
    </row>
    <row r="3332" spans="1:29" x14ac:dyDescent="0.25">
      <c r="A3332" t="s">
        <v>3339</v>
      </c>
      <c r="B3332" s="151" t="s">
        <v>12305</v>
      </c>
      <c r="C3332" t="s">
        <v>2125</v>
      </c>
      <c r="D3332" s="1">
        <v>45179</v>
      </c>
      <c r="E3332">
        <f t="shared" si="365"/>
        <v>18</v>
      </c>
      <c r="F3332" t="s">
        <v>14</v>
      </c>
      <c r="G3332">
        <v>690</v>
      </c>
      <c r="H3332">
        <f t="shared" si="364"/>
        <v>69</v>
      </c>
      <c r="I3332" t="s">
        <v>7</v>
      </c>
      <c r="J3332" t="s">
        <v>8</v>
      </c>
      <c r="K3332" t="s">
        <v>8</v>
      </c>
      <c r="L3332" t="s">
        <v>8</v>
      </c>
      <c r="M3332" t="s">
        <v>14</v>
      </c>
      <c r="N3332" t="str">
        <f t="shared" si="366"/>
        <v>F</v>
      </c>
      <c r="O3332" t="s">
        <v>633</v>
      </c>
      <c r="P3332" t="s">
        <v>1212</v>
      </c>
      <c r="Q3332" t="s">
        <v>221</v>
      </c>
      <c r="R3332">
        <v>4</v>
      </c>
      <c r="S3332">
        <f t="shared" si="367"/>
        <v>2019</v>
      </c>
      <c r="T3332" t="s">
        <v>12</v>
      </c>
      <c r="U3332">
        <v>1</v>
      </c>
      <c r="V3332" t="s">
        <v>3346</v>
      </c>
      <c r="W3332">
        <f>VLOOKUP(Q3332,'PBT Tag Rates'!$B$5:$E$44,4,FALSE)</f>
        <v>0.95971980899999998</v>
      </c>
      <c r="X3332">
        <v>1</v>
      </c>
      <c r="Y3332" s="14">
        <f>IFERROR(LOOKUP(H3332,{30,43,48,53,58,63,68,73,78,83,88,93,97},{42,47,52,57,62,67,72,77,82,87,92,99,100}),999)</f>
        <v>72</v>
      </c>
      <c r="Z3332" s="17">
        <f t="shared" si="368"/>
        <v>5.5555555555555554</v>
      </c>
      <c r="AA3332" s="17">
        <f t="shared" si="369"/>
        <v>5.5555555555555554</v>
      </c>
      <c r="AB3332" s="17">
        <f t="shared" si="370"/>
        <v>11.658097686375321</v>
      </c>
      <c r="AC3332" s="17" t="s">
        <v>17654</v>
      </c>
    </row>
    <row r="3333" spans="1:29" x14ac:dyDescent="0.25">
      <c r="A3333" t="s">
        <v>3339</v>
      </c>
      <c r="B3333" s="151" t="s">
        <v>12306</v>
      </c>
      <c r="C3333" t="s">
        <v>2127</v>
      </c>
      <c r="D3333" s="1">
        <v>45179</v>
      </c>
      <c r="E3333">
        <f t="shared" si="365"/>
        <v>18</v>
      </c>
      <c r="F3333" t="s">
        <v>6</v>
      </c>
      <c r="G3333">
        <v>650</v>
      </c>
      <c r="H3333">
        <f t="shared" si="364"/>
        <v>65</v>
      </c>
      <c r="I3333" t="s">
        <v>9</v>
      </c>
      <c r="J3333">
        <v>1</v>
      </c>
      <c r="K3333" t="s">
        <v>8</v>
      </c>
      <c r="L3333" t="s">
        <v>8</v>
      </c>
      <c r="M3333" t="s">
        <v>6</v>
      </c>
      <c r="N3333" t="str">
        <f t="shared" si="366"/>
        <v>M</v>
      </c>
      <c r="O3333" t="s">
        <v>2838</v>
      </c>
      <c r="P3333" t="s">
        <v>12307</v>
      </c>
      <c r="Q3333" t="s">
        <v>918</v>
      </c>
      <c r="R3333">
        <v>3</v>
      </c>
      <c r="S3333">
        <f t="shared" si="367"/>
        <v>2020</v>
      </c>
      <c r="T3333" t="s">
        <v>12</v>
      </c>
      <c r="U3333">
        <v>1</v>
      </c>
      <c r="V3333" t="s">
        <v>3386</v>
      </c>
      <c r="W3333">
        <f>VLOOKUP(Q3333,'PBT Tag Rates'!$B$5:$E$44,4,FALSE)</f>
        <v>0.98961045999999997</v>
      </c>
      <c r="X3333">
        <v>1</v>
      </c>
      <c r="Y3333" s="14">
        <f>IFERROR(LOOKUP(H3333,{30,43,48,53,58,63,68,73,78,83,88,93,97},{42,47,52,57,62,67,72,77,82,87,92,99,100}),999)</f>
        <v>67</v>
      </c>
      <c r="Z3333" s="17">
        <f t="shared" si="368"/>
        <v>5.5555555555555554</v>
      </c>
      <c r="AA3333" s="17">
        <f t="shared" si="369"/>
        <v>5.5555555555555554</v>
      </c>
      <c r="AB3333" s="17">
        <f t="shared" si="370"/>
        <v>11.658097686375321</v>
      </c>
      <c r="AC3333" s="17" t="s">
        <v>17654</v>
      </c>
    </row>
    <row r="3334" spans="1:29" x14ac:dyDescent="0.25">
      <c r="A3334" t="s">
        <v>3339</v>
      </c>
      <c r="B3334" s="151" t="s">
        <v>12308</v>
      </c>
      <c r="C3334" t="s">
        <v>2128</v>
      </c>
      <c r="D3334" s="1">
        <v>45179</v>
      </c>
      <c r="E3334">
        <f t="shared" si="365"/>
        <v>18</v>
      </c>
      <c r="F3334" t="s">
        <v>14</v>
      </c>
      <c r="G3334">
        <v>750</v>
      </c>
      <c r="H3334">
        <f t="shared" si="364"/>
        <v>75</v>
      </c>
      <c r="I3334" t="s">
        <v>9</v>
      </c>
      <c r="J3334">
        <v>1</v>
      </c>
      <c r="K3334" t="s">
        <v>8</v>
      </c>
      <c r="L3334" t="s">
        <v>8</v>
      </c>
      <c r="M3334" t="s">
        <v>14</v>
      </c>
      <c r="N3334" t="str">
        <f t="shared" si="366"/>
        <v>F</v>
      </c>
      <c r="O3334" t="s">
        <v>2807</v>
      </c>
      <c r="P3334" t="s">
        <v>2808</v>
      </c>
      <c r="Q3334" t="s">
        <v>221</v>
      </c>
      <c r="R3334">
        <v>4</v>
      </c>
      <c r="S3334">
        <f t="shared" si="367"/>
        <v>2019</v>
      </c>
      <c r="T3334" t="s">
        <v>12</v>
      </c>
      <c r="U3334">
        <v>1</v>
      </c>
      <c r="V3334" t="s">
        <v>3386</v>
      </c>
      <c r="W3334">
        <f>VLOOKUP(Q3334,'PBT Tag Rates'!$B$5:$E$44,4,FALSE)</f>
        <v>0.95971980899999998</v>
      </c>
      <c r="X3334">
        <v>1</v>
      </c>
      <c r="Y3334" s="14">
        <f>IFERROR(LOOKUP(H3334,{30,43,48,53,58,63,68,73,78,83,88,93,97},{42,47,52,57,62,67,72,77,82,87,92,99,100}),999)</f>
        <v>77</v>
      </c>
      <c r="Z3334" s="17">
        <f t="shared" si="368"/>
        <v>5.5555555555555554</v>
      </c>
      <c r="AA3334" s="17">
        <f t="shared" si="369"/>
        <v>5.5555555555555554</v>
      </c>
      <c r="AB3334" s="17">
        <f t="shared" si="370"/>
        <v>11.658097686375321</v>
      </c>
      <c r="AC3334" s="17" t="s">
        <v>17654</v>
      </c>
    </row>
    <row r="3335" spans="1:29" x14ac:dyDescent="0.25">
      <c r="A3335" t="s">
        <v>3339</v>
      </c>
      <c r="B3335" s="151" t="s">
        <v>12309</v>
      </c>
      <c r="C3335" t="s">
        <v>2130</v>
      </c>
      <c r="D3335" s="1">
        <v>45179</v>
      </c>
      <c r="E3335">
        <f t="shared" si="365"/>
        <v>18</v>
      </c>
      <c r="F3335" t="s">
        <v>6</v>
      </c>
      <c r="G3335">
        <v>840</v>
      </c>
      <c r="H3335">
        <f t="shared" si="364"/>
        <v>84</v>
      </c>
      <c r="I3335" t="s">
        <v>7</v>
      </c>
      <c r="J3335" t="s">
        <v>8</v>
      </c>
      <c r="K3335" t="s">
        <v>12310</v>
      </c>
      <c r="L3335" t="s">
        <v>8</v>
      </c>
      <c r="M3335" t="s">
        <v>6</v>
      </c>
      <c r="N3335" t="str">
        <f t="shared" si="366"/>
        <v>M</v>
      </c>
      <c r="O3335" t="s">
        <v>12311</v>
      </c>
      <c r="P3335" t="s">
        <v>12312</v>
      </c>
      <c r="Q3335" t="s">
        <v>221</v>
      </c>
      <c r="R3335">
        <v>4</v>
      </c>
      <c r="S3335">
        <f t="shared" si="367"/>
        <v>2019</v>
      </c>
      <c r="T3335" t="s">
        <v>12</v>
      </c>
      <c r="U3335">
        <v>1</v>
      </c>
      <c r="V3335" t="s">
        <v>3346</v>
      </c>
      <c r="W3335">
        <f>VLOOKUP(Q3335,'PBT Tag Rates'!$B$5:$E$44,4,FALSE)</f>
        <v>0.95971980899999998</v>
      </c>
      <c r="X3335">
        <v>1</v>
      </c>
      <c r="Y3335" s="14">
        <f>IFERROR(LOOKUP(H3335,{30,43,48,53,58,63,68,73,78,83,88,93,97},{42,47,52,57,62,67,72,77,82,87,92,99,100}),999)</f>
        <v>87</v>
      </c>
      <c r="Z3335" s="17">
        <f t="shared" si="368"/>
        <v>5.5555555555555554</v>
      </c>
      <c r="AA3335" s="17">
        <f t="shared" si="369"/>
        <v>5.5555555555555554</v>
      </c>
      <c r="AB3335" s="17">
        <f t="shared" si="370"/>
        <v>11.658097686375321</v>
      </c>
      <c r="AC3335" s="17" t="s">
        <v>17654</v>
      </c>
    </row>
    <row r="3336" spans="1:29" x14ac:dyDescent="0.25">
      <c r="A3336" t="s">
        <v>3339</v>
      </c>
      <c r="B3336" s="151" t="s">
        <v>12313</v>
      </c>
      <c r="C3336" t="s">
        <v>2131</v>
      </c>
      <c r="D3336" s="1">
        <v>45179</v>
      </c>
      <c r="E3336">
        <f t="shared" si="365"/>
        <v>18</v>
      </c>
      <c r="F3336" t="s">
        <v>14</v>
      </c>
      <c r="G3336">
        <v>810</v>
      </c>
      <c r="H3336">
        <f t="shared" si="364"/>
        <v>81</v>
      </c>
      <c r="I3336" t="s">
        <v>7</v>
      </c>
      <c r="J3336" t="s">
        <v>8</v>
      </c>
      <c r="K3336" t="s">
        <v>12314</v>
      </c>
      <c r="L3336" t="s">
        <v>8</v>
      </c>
      <c r="M3336" t="s">
        <v>14</v>
      </c>
      <c r="N3336" t="str">
        <f t="shared" si="366"/>
        <v>F</v>
      </c>
      <c r="O3336" t="s">
        <v>8</v>
      </c>
      <c r="P3336" t="s">
        <v>8</v>
      </c>
      <c r="Q3336" t="s">
        <v>11</v>
      </c>
      <c r="R3336" t="s">
        <v>8</v>
      </c>
      <c r="S3336" t="str">
        <f t="shared" si="367"/>
        <v>U</v>
      </c>
      <c r="T3336" t="s">
        <v>12</v>
      </c>
      <c r="U3336">
        <v>1</v>
      </c>
      <c r="V3336" t="s">
        <v>11</v>
      </c>
      <c r="W3336" t="e">
        <f>VLOOKUP(Q3336,'PBT Tag Rates'!$B$5:$E$44,4,FALSE)</f>
        <v>#N/A</v>
      </c>
      <c r="X3336">
        <v>1</v>
      </c>
      <c r="Y3336" s="14">
        <f>IFERROR(LOOKUP(H3336,{30,43,48,53,58,63,68,73,78,83,88,93,97},{42,47,52,57,62,67,72,77,82,87,92,99,100}),999)</f>
        <v>82</v>
      </c>
      <c r="Z3336" s="17">
        <f t="shared" si="368"/>
        <v>5.5555555555555554</v>
      </c>
      <c r="AA3336" s="17">
        <f t="shared" si="369"/>
        <v>5.5555555555555554</v>
      </c>
      <c r="AB3336" s="17">
        <f t="shared" si="370"/>
        <v>11.658097686375321</v>
      </c>
      <c r="AC3336" s="17" t="s">
        <v>17654</v>
      </c>
    </row>
    <row r="3337" spans="1:29" x14ac:dyDescent="0.25">
      <c r="A3337" t="s">
        <v>3339</v>
      </c>
      <c r="B3337" s="151" t="s">
        <v>12315</v>
      </c>
      <c r="C3337" t="s">
        <v>2132</v>
      </c>
      <c r="D3337" s="1">
        <v>45179</v>
      </c>
      <c r="E3337">
        <f t="shared" si="365"/>
        <v>18</v>
      </c>
      <c r="F3337" t="s">
        <v>6</v>
      </c>
      <c r="G3337">
        <v>680</v>
      </c>
      <c r="H3337">
        <f t="shared" si="364"/>
        <v>68</v>
      </c>
      <c r="I3337" t="s">
        <v>7</v>
      </c>
      <c r="J3337" t="s">
        <v>8</v>
      </c>
      <c r="K3337" t="s">
        <v>8</v>
      </c>
      <c r="L3337" t="s">
        <v>8</v>
      </c>
      <c r="M3337" t="s">
        <v>6</v>
      </c>
      <c r="N3337" t="str">
        <f t="shared" si="366"/>
        <v>M</v>
      </c>
      <c r="O3337" t="s">
        <v>12316</v>
      </c>
      <c r="P3337" t="s">
        <v>12317</v>
      </c>
      <c r="Q3337" t="s">
        <v>918</v>
      </c>
      <c r="R3337">
        <v>3</v>
      </c>
      <c r="S3337">
        <f t="shared" si="367"/>
        <v>2020</v>
      </c>
      <c r="T3337" t="s">
        <v>12</v>
      </c>
      <c r="U3337">
        <v>0.999999999999999</v>
      </c>
      <c r="V3337" t="s">
        <v>3357</v>
      </c>
      <c r="W3337">
        <f>VLOOKUP(Q3337,'PBT Tag Rates'!$B$5:$E$44,4,FALSE)</f>
        <v>0.98961045999999997</v>
      </c>
      <c r="X3337">
        <v>1</v>
      </c>
      <c r="Y3337" s="14">
        <f>IFERROR(LOOKUP(H3337,{30,43,48,53,58,63,68,73,78,83,88,93,97},{42,47,52,57,62,67,72,77,82,87,92,99,100}),999)</f>
        <v>72</v>
      </c>
      <c r="Z3337" s="17">
        <f t="shared" si="368"/>
        <v>5.5555555555555554</v>
      </c>
      <c r="AA3337" s="17">
        <f t="shared" si="369"/>
        <v>5.5555555555555554</v>
      </c>
      <c r="AB3337" s="17">
        <f t="shared" si="370"/>
        <v>11.658097686375321</v>
      </c>
      <c r="AC3337" s="17" t="s">
        <v>17654</v>
      </c>
    </row>
    <row r="3338" spans="1:29" x14ac:dyDescent="0.25">
      <c r="A3338" t="s">
        <v>3339</v>
      </c>
      <c r="B3338" s="151" t="s">
        <v>12318</v>
      </c>
      <c r="C3338" t="s">
        <v>12319</v>
      </c>
      <c r="D3338" s="1">
        <v>45179</v>
      </c>
      <c r="E3338">
        <f t="shared" si="365"/>
        <v>18</v>
      </c>
      <c r="F3338" t="s">
        <v>6</v>
      </c>
      <c r="G3338">
        <v>840</v>
      </c>
      <c r="H3338">
        <f t="shared" si="364"/>
        <v>84</v>
      </c>
      <c r="I3338" t="s">
        <v>7</v>
      </c>
      <c r="J3338" t="s">
        <v>8</v>
      </c>
      <c r="K3338" t="s">
        <v>12320</v>
      </c>
      <c r="L3338" t="s">
        <v>8</v>
      </c>
      <c r="M3338" t="s">
        <v>6</v>
      </c>
      <c r="N3338" t="str">
        <f t="shared" si="366"/>
        <v>M</v>
      </c>
      <c r="O3338" t="s">
        <v>4827</v>
      </c>
      <c r="P3338" t="s">
        <v>4828</v>
      </c>
      <c r="Q3338" t="s">
        <v>221</v>
      </c>
      <c r="R3338">
        <v>4</v>
      </c>
      <c r="S3338">
        <f t="shared" si="367"/>
        <v>2019</v>
      </c>
      <c r="T3338" t="s">
        <v>12</v>
      </c>
      <c r="U3338">
        <v>1</v>
      </c>
      <c r="V3338" t="s">
        <v>3396</v>
      </c>
      <c r="W3338">
        <f>VLOOKUP(Q3338,'PBT Tag Rates'!$B$5:$E$44,4,FALSE)</f>
        <v>0.95971980899999998</v>
      </c>
      <c r="X3338">
        <v>1</v>
      </c>
      <c r="Y3338" s="14">
        <f>IFERROR(LOOKUP(H3338,{30,43,48,53,58,63,68,73,78,83,88,93,97},{42,47,52,57,62,67,72,77,82,87,92,99,100}),999)</f>
        <v>87</v>
      </c>
      <c r="Z3338" s="17">
        <f t="shared" si="368"/>
        <v>5.5555555555555554</v>
      </c>
      <c r="AA3338" s="17">
        <f t="shared" si="369"/>
        <v>5.5555555555555554</v>
      </c>
      <c r="AB3338" s="17">
        <f t="shared" si="370"/>
        <v>11.658097686375321</v>
      </c>
      <c r="AC3338" s="17" t="s">
        <v>17655</v>
      </c>
    </row>
    <row r="3339" spans="1:29" x14ac:dyDescent="0.25">
      <c r="A3339" t="s">
        <v>3339</v>
      </c>
      <c r="B3339" s="151" t="s">
        <v>12321</v>
      </c>
      <c r="C3339" t="s">
        <v>2133</v>
      </c>
      <c r="D3339" s="1">
        <v>45179</v>
      </c>
      <c r="E3339">
        <f t="shared" si="365"/>
        <v>18</v>
      </c>
      <c r="F3339" t="s">
        <v>14</v>
      </c>
      <c r="G3339">
        <v>830</v>
      </c>
      <c r="H3339">
        <f t="shared" si="364"/>
        <v>83</v>
      </c>
      <c r="I3339" t="s">
        <v>7</v>
      </c>
      <c r="J3339" t="s">
        <v>8</v>
      </c>
      <c r="K3339" t="s">
        <v>12322</v>
      </c>
      <c r="L3339" t="s">
        <v>8</v>
      </c>
      <c r="M3339" t="s">
        <v>14</v>
      </c>
      <c r="N3339" t="str">
        <f t="shared" si="366"/>
        <v>F</v>
      </c>
      <c r="O3339" t="s">
        <v>576</v>
      </c>
      <c r="P3339" t="s">
        <v>577</v>
      </c>
      <c r="Q3339" t="s">
        <v>221</v>
      </c>
      <c r="R3339">
        <v>4</v>
      </c>
      <c r="S3339">
        <f t="shared" si="367"/>
        <v>2019</v>
      </c>
      <c r="T3339" t="s">
        <v>12</v>
      </c>
      <c r="U3339">
        <v>1.00000000000001</v>
      </c>
      <c r="V3339" t="s">
        <v>3357</v>
      </c>
      <c r="W3339">
        <f>VLOOKUP(Q3339,'PBT Tag Rates'!$B$5:$E$44,4,FALSE)</f>
        <v>0.95971980899999998</v>
      </c>
      <c r="X3339">
        <v>1</v>
      </c>
      <c r="Y3339" s="14">
        <f>IFERROR(LOOKUP(H3339,{30,43,48,53,58,63,68,73,78,83,88,93,97},{42,47,52,57,62,67,72,77,82,87,92,99,100}),999)</f>
        <v>87</v>
      </c>
      <c r="Z3339" s="17">
        <f t="shared" si="368"/>
        <v>5.5555555555555554</v>
      </c>
      <c r="AA3339" s="17">
        <f t="shared" si="369"/>
        <v>5.5555555555555554</v>
      </c>
      <c r="AB3339" s="17">
        <f t="shared" si="370"/>
        <v>11.658097686375321</v>
      </c>
      <c r="AC3339" s="17" t="s">
        <v>17654</v>
      </c>
    </row>
    <row r="3340" spans="1:29" x14ac:dyDescent="0.25">
      <c r="A3340" t="s">
        <v>3339</v>
      </c>
      <c r="B3340" s="151" t="s">
        <v>12323</v>
      </c>
      <c r="C3340" t="s">
        <v>2135</v>
      </c>
      <c r="D3340" s="1">
        <v>45179</v>
      </c>
      <c r="E3340">
        <f t="shared" si="365"/>
        <v>18</v>
      </c>
      <c r="F3340" t="s">
        <v>14</v>
      </c>
      <c r="G3340">
        <v>760</v>
      </c>
      <c r="H3340">
        <f t="shared" si="364"/>
        <v>76</v>
      </c>
      <c r="I3340" t="s">
        <v>9</v>
      </c>
      <c r="J3340">
        <v>1</v>
      </c>
      <c r="K3340" t="s">
        <v>8</v>
      </c>
      <c r="L3340" t="s">
        <v>8</v>
      </c>
      <c r="M3340" t="s">
        <v>14</v>
      </c>
      <c r="N3340" t="str">
        <f t="shared" si="366"/>
        <v>F</v>
      </c>
      <c r="O3340" t="s">
        <v>313</v>
      </c>
      <c r="P3340" t="s">
        <v>1228</v>
      </c>
      <c r="Q3340" t="s">
        <v>221</v>
      </c>
      <c r="R3340">
        <v>4</v>
      </c>
      <c r="S3340">
        <f t="shared" si="367"/>
        <v>2019</v>
      </c>
      <c r="T3340" t="s">
        <v>12</v>
      </c>
      <c r="U3340">
        <v>1</v>
      </c>
      <c r="V3340" t="s">
        <v>3396</v>
      </c>
      <c r="W3340">
        <f>VLOOKUP(Q3340,'PBT Tag Rates'!$B$5:$E$44,4,FALSE)</f>
        <v>0.95971980899999998</v>
      </c>
      <c r="X3340">
        <v>1</v>
      </c>
      <c r="Y3340" s="14">
        <f>IFERROR(LOOKUP(H3340,{30,43,48,53,58,63,68,73,78,83,88,93,97},{42,47,52,57,62,67,72,77,82,87,92,99,100}),999)</f>
        <v>77</v>
      </c>
      <c r="Z3340" s="17">
        <f t="shared" si="368"/>
        <v>5.5555555555555554</v>
      </c>
      <c r="AA3340" s="17">
        <f t="shared" si="369"/>
        <v>5.5555555555555554</v>
      </c>
      <c r="AB3340" s="17">
        <f t="shared" si="370"/>
        <v>11.658097686375321</v>
      </c>
      <c r="AC3340" s="17" t="s">
        <v>17655</v>
      </c>
    </row>
    <row r="3341" spans="1:29" x14ac:dyDescent="0.25">
      <c r="A3341" t="s">
        <v>3339</v>
      </c>
      <c r="B3341" s="151" t="s">
        <v>12324</v>
      </c>
      <c r="C3341" t="s">
        <v>2136</v>
      </c>
      <c r="D3341" s="1">
        <v>45179</v>
      </c>
      <c r="E3341">
        <f t="shared" si="365"/>
        <v>18</v>
      </c>
      <c r="F3341" t="s">
        <v>6</v>
      </c>
      <c r="G3341">
        <v>650</v>
      </c>
      <c r="H3341">
        <f t="shared" si="364"/>
        <v>65</v>
      </c>
      <c r="I3341" t="s">
        <v>7</v>
      </c>
      <c r="J3341" t="s">
        <v>8</v>
      </c>
      <c r="K3341" t="s">
        <v>8</v>
      </c>
      <c r="L3341" t="s">
        <v>8</v>
      </c>
      <c r="M3341" t="s">
        <v>6</v>
      </c>
      <c r="N3341" t="str">
        <f t="shared" si="366"/>
        <v>M</v>
      </c>
      <c r="O3341" t="s">
        <v>2717</v>
      </c>
      <c r="P3341" t="s">
        <v>2718</v>
      </c>
      <c r="Q3341" t="s">
        <v>918</v>
      </c>
      <c r="R3341">
        <v>3</v>
      </c>
      <c r="S3341">
        <f t="shared" si="367"/>
        <v>2020</v>
      </c>
      <c r="T3341" t="s">
        <v>12</v>
      </c>
      <c r="U3341">
        <v>1</v>
      </c>
      <c r="V3341" t="s">
        <v>3346</v>
      </c>
      <c r="W3341">
        <f>VLOOKUP(Q3341,'PBT Tag Rates'!$B$5:$E$44,4,FALSE)</f>
        <v>0.98961045999999997</v>
      </c>
      <c r="X3341">
        <v>1</v>
      </c>
      <c r="Y3341" s="14">
        <f>IFERROR(LOOKUP(H3341,{30,43,48,53,58,63,68,73,78,83,88,93,97},{42,47,52,57,62,67,72,77,82,87,92,99,100}),999)</f>
        <v>67</v>
      </c>
      <c r="Z3341" s="17">
        <f t="shared" si="368"/>
        <v>5.5555555555555554</v>
      </c>
      <c r="AA3341" s="17">
        <f t="shared" si="369"/>
        <v>5.5555555555555554</v>
      </c>
      <c r="AB3341" s="17">
        <f t="shared" si="370"/>
        <v>11.658097686375321</v>
      </c>
      <c r="AC3341" s="17" t="s">
        <v>17654</v>
      </c>
    </row>
    <row r="3342" spans="1:29" x14ac:dyDescent="0.25">
      <c r="A3342" t="s">
        <v>3339</v>
      </c>
      <c r="B3342" s="151" t="s">
        <v>12325</v>
      </c>
      <c r="C3342" t="s">
        <v>2137</v>
      </c>
      <c r="D3342" s="1">
        <v>45179</v>
      </c>
      <c r="E3342">
        <f t="shared" si="365"/>
        <v>18</v>
      </c>
      <c r="F3342" t="s">
        <v>14</v>
      </c>
      <c r="G3342">
        <v>690</v>
      </c>
      <c r="H3342">
        <f t="shared" si="364"/>
        <v>69</v>
      </c>
      <c r="I3342" t="s">
        <v>9</v>
      </c>
      <c r="J3342">
        <v>1</v>
      </c>
      <c r="K3342" t="s">
        <v>8</v>
      </c>
      <c r="L3342" t="s">
        <v>8</v>
      </c>
      <c r="M3342" t="s">
        <v>14</v>
      </c>
      <c r="N3342" t="str">
        <f t="shared" si="366"/>
        <v>F</v>
      </c>
      <c r="O3342" t="s">
        <v>1637</v>
      </c>
      <c r="P3342" t="s">
        <v>1806</v>
      </c>
      <c r="Q3342" t="s">
        <v>221</v>
      </c>
      <c r="R3342">
        <v>4</v>
      </c>
      <c r="S3342">
        <f t="shared" si="367"/>
        <v>2019</v>
      </c>
      <c r="T3342" t="s">
        <v>12</v>
      </c>
      <c r="U3342">
        <v>1</v>
      </c>
      <c r="V3342" t="s">
        <v>3357</v>
      </c>
      <c r="W3342">
        <f>VLOOKUP(Q3342,'PBT Tag Rates'!$B$5:$E$44,4,FALSE)</f>
        <v>0.95971980899999998</v>
      </c>
      <c r="X3342">
        <v>1</v>
      </c>
      <c r="Y3342" s="14">
        <f>IFERROR(LOOKUP(H3342,{30,43,48,53,58,63,68,73,78,83,88,93,97},{42,47,52,57,62,67,72,77,82,87,92,99,100}),999)</f>
        <v>72</v>
      </c>
      <c r="Z3342" s="17">
        <f t="shared" si="368"/>
        <v>5.5555555555555554</v>
      </c>
      <c r="AA3342" s="17">
        <f t="shared" si="369"/>
        <v>5.5555555555555554</v>
      </c>
      <c r="AB3342" s="17">
        <f t="shared" si="370"/>
        <v>11.658097686375321</v>
      </c>
      <c r="AC3342" s="17" t="s">
        <v>17654</v>
      </c>
    </row>
    <row r="3343" spans="1:29" x14ac:dyDescent="0.25">
      <c r="A3343" t="s">
        <v>3339</v>
      </c>
      <c r="B3343" s="151" t="s">
        <v>12326</v>
      </c>
      <c r="C3343" t="s">
        <v>2138</v>
      </c>
      <c r="D3343" s="1">
        <v>45179</v>
      </c>
      <c r="E3343">
        <f t="shared" si="365"/>
        <v>18</v>
      </c>
      <c r="F3343" t="s">
        <v>6</v>
      </c>
      <c r="G3343">
        <v>740</v>
      </c>
      <c r="H3343">
        <f t="shared" si="364"/>
        <v>74</v>
      </c>
      <c r="I3343" t="s">
        <v>7</v>
      </c>
      <c r="J3343" t="s">
        <v>8</v>
      </c>
      <c r="K3343" t="s">
        <v>8</v>
      </c>
      <c r="L3343" t="s">
        <v>8</v>
      </c>
      <c r="M3343" t="s">
        <v>6</v>
      </c>
      <c r="N3343" t="str">
        <f t="shared" si="366"/>
        <v>M</v>
      </c>
      <c r="O3343" t="s">
        <v>8</v>
      </c>
      <c r="P3343" t="s">
        <v>8</v>
      </c>
      <c r="Q3343" t="s">
        <v>11</v>
      </c>
      <c r="R3343" t="s">
        <v>8</v>
      </c>
      <c r="S3343" t="str">
        <f t="shared" si="367"/>
        <v>U</v>
      </c>
      <c r="T3343" t="s">
        <v>12</v>
      </c>
      <c r="U3343">
        <v>1</v>
      </c>
      <c r="V3343" t="s">
        <v>11</v>
      </c>
      <c r="W3343" t="e">
        <f>VLOOKUP(Q3343,'PBT Tag Rates'!$B$5:$E$44,4,FALSE)</f>
        <v>#N/A</v>
      </c>
      <c r="X3343">
        <v>1</v>
      </c>
      <c r="Y3343" s="14">
        <f>IFERROR(LOOKUP(H3343,{30,43,48,53,58,63,68,73,78,83,88,93,97},{42,47,52,57,62,67,72,77,82,87,92,99,100}),999)</f>
        <v>77</v>
      </c>
      <c r="Z3343" s="17">
        <f t="shared" si="368"/>
        <v>5.5555555555555554</v>
      </c>
      <c r="AA3343" s="17">
        <f t="shared" si="369"/>
        <v>5.5555555555555554</v>
      </c>
      <c r="AB3343" s="17">
        <f t="shared" si="370"/>
        <v>11.658097686375321</v>
      </c>
      <c r="AC3343" s="17" t="s">
        <v>17654</v>
      </c>
    </row>
    <row r="3344" spans="1:29" x14ac:dyDescent="0.25">
      <c r="A3344" t="s">
        <v>3339</v>
      </c>
      <c r="B3344" s="151" t="s">
        <v>12327</v>
      </c>
      <c r="C3344" t="s">
        <v>2139</v>
      </c>
      <c r="D3344" s="1">
        <v>45179</v>
      </c>
      <c r="E3344">
        <f t="shared" si="365"/>
        <v>18</v>
      </c>
      <c r="F3344" t="s">
        <v>6</v>
      </c>
      <c r="G3344">
        <v>780</v>
      </c>
      <c r="H3344">
        <f t="shared" si="364"/>
        <v>78</v>
      </c>
      <c r="I3344" t="s">
        <v>9</v>
      </c>
      <c r="J3344">
        <v>1</v>
      </c>
      <c r="K3344" t="s">
        <v>8</v>
      </c>
      <c r="L3344" t="s">
        <v>8</v>
      </c>
      <c r="M3344" t="s">
        <v>6</v>
      </c>
      <c r="N3344" t="str">
        <f t="shared" si="366"/>
        <v>M</v>
      </c>
      <c r="O3344" t="s">
        <v>4413</v>
      </c>
      <c r="P3344" t="s">
        <v>7570</v>
      </c>
      <c r="Q3344" t="s">
        <v>221</v>
      </c>
      <c r="R3344">
        <v>4</v>
      </c>
      <c r="S3344">
        <f t="shared" si="367"/>
        <v>2019</v>
      </c>
      <c r="T3344" t="s">
        <v>12</v>
      </c>
      <c r="U3344">
        <v>0.999999999999999</v>
      </c>
      <c r="V3344" t="s">
        <v>3357</v>
      </c>
      <c r="W3344">
        <f>VLOOKUP(Q3344,'PBT Tag Rates'!$B$5:$E$44,4,FALSE)</f>
        <v>0.95971980899999998</v>
      </c>
      <c r="X3344">
        <v>1</v>
      </c>
      <c r="Y3344" s="14">
        <f>IFERROR(LOOKUP(H3344,{30,43,48,53,58,63,68,73,78,83,88,93,97},{42,47,52,57,62,67,72,77,82,87,92,99,100}),999)</f>
        <v>82</v>
      </c>
      <c r="Z3344" s="17">
        <f t="shared" si="368"/>
        <v>5.5555555555555554</v>
      </c>
      <c r="AA3344" s="17">
        <f t="shared" si="369"/>
        <v>5.5555555555555554</v>
      </c>
      <c r="AB3344" s="17">
        <f t="shared" si="370"/>
        <v>11.658097686375321</v>
      </c>
      <c r="AC3344" s="17" t="s">
        <v>17654</v>
      </c>
    </row>
    <row r="3345" spans="1:29" x14ac:dyDescent="0.25">
      <c r="A3345" t="s">
        <v>3339</v>
      </c>
      <c r="B3345" s="151" t="s">
        <v>12328</v>
      </c>
      <c r="C3345" t="s">
        <v>2141</v>
      </c>
      <c r="D3345" s="1">
        <v>45179</v>
      </c>
      <c r="E3345">
        <f t="shared" si="365"/>
        <v>18</v>
      </c>
      <c r="F3345" t="s">
        <v>6</v>
      </c>
      <c r="G3345">
        <v>640</v>
      </c>
      <c r="H3345">
        <f t="shared" si="364"/>
        <v>64</v>
      </c>
      <c r="I3345" t="s">
        <v>7</v>
      </c>
      <c r="J3345" t="s">
        <v>8</v>
      </c>
      <c r="K3345" t="s">
        <v>8</v>
      </c>
      <c r="L3345" t="s">
        <v>8</v>
      </c>
      <c r="M3345" t="s">
        <v>6</v>
      </c>
      <c r="N3345" t="str">
        <f t="shared" si="366"/>
        <v>M</v>
      </c>
      <c r="O3345" t="s">
        <v>12329</v>
      </c>
      <c r="P3345" t="s">
        <v>12330</v>
      </c>
      <c r="Q3345" t="s">
        <v>2596</v>
      </c>
      <c r="R3345">
        <v>3</v>
      </c>
      <c r="S3345">
        <f t="shared" si="367"/>
        <v>2020</v>
      </c>
      <c r="T3345" t="s">
        <v>12</v>
      </c>
      <c r="U3345">
        <v>1</v>
      </c>
      <c r="V3345" t="s">
        <v>3079</v>
      </c>
      <c r="W3345">
        <f>VLOOKUP(Q3345,'PBT Tag Rates'!$B$5:$E$44,4,FALSE)</f>
        <v>0.98845608500000004</v>
      </c>
      <c r="X3345">
        <v>1</v>
      </c>
      <c r="Y3345" s="14">
        <f>IFERROR(LOOKUP(H3345,{30,43,48,53,58,63,68,73,78,83,88,93,97},{42,47,52,57,62,67,72,77,82,87,92,99,100}),999)</f>
        <v>67</v>
      </c>
      <c r="Z3345" s="17">
        <f t="shared" si="368"/>
        <v>5.5555555555555554</v>
      </c>
      <c r="AA3345" s="17">
        <f t="shared" si="369"/>
        <v>5.5555555555555554</v>
      </c>
      <c r="AB3345" s="17">
        <f t="shared" si="370"/>
        <v>11.658097686375321</v>
      </c>
      <c r="AC3345" s="17" t="s">
        <v>17654</v>
      </c>
    </row>
    <row r="3346" spans="1:29" x14ac:dyDescent="0.25">
      <c r="A3346" t="s">
        <v>3339</v>
      </c>
      <c r="B3346" s="151" t="s">
        <v>12331</v>
      </c>
      <c r="C3346" t="s">
        <v>2142</v>
      </c>
      <c r="D3346" s="1">
        <v>45179</v>
      </c>
      <c r="E3346">
        <f t="shared" si="365"/>
        <v>18</v>
      </c>
      <c r="F3346" t="s">
        <v>6</v>
      </c>
      <c r="G3346">
        <v>760</v>
      </c>
      <c r="H3346">
        <f t="shared" si="364"/>
        <v>76</v>
      </c>
      <c r="I3346" t="s">
        <v>7</v>
      </c>
      <c r="J3346" t="s">
        <v>8</v>
      </c>
      <c r="K3346" t="s">
        <v>8</v>
      </c>
      <c r="L3346" t="s">
        <v>8</v>
      </c>
      <c r="M3346" t="s">
        <v>6</v>
      </c>
      <c r="N3346" t="str">
        <f t="shared" si="366"/>
        <v>M</v>
      </c>
      <c r="O3346" t="s">
        <v>267</v>
      </c>
      <c r="P3346" t="s">
        <v>885</v>
      </c>
      <c r="Q3346" t="s">
        <v>221</v>
      </c>
      <c r="R3346">
        <v>4</v>
      </c>
      <c r="S3346">
        <f t="shared" si="367"/>
        <v>2019</v>
      </c>
      <c r="T3346" t="s">
        <v>12</v>
      </c>
      <c r="U3346">
        <v>0.999999999999999</v>
      </c>
      <c r="V3346" t="s">
        <v>3363</v>
      </c>
      <c r="W3346">
        <f>VLOOKUP(Q3346,'PBT Tag Rates'!$B$5:$E$44,4,FALSE)</f>
        <v>0.95971980899999998</v>
      </c>
      <c r="X3346">
        <v>1</v>
      </c>
      <c r="Y3346" s="14">
        <f>IFERROR(LOOKUP(H3346,{30,43,48,53,58,63,68,73,78,83,88,93,97},{42,47,52,57,62,67,72,77,82,87,92,99,100}),999)</f>
        <v>77</v>
      </c>
      <c r="Z3346" s="17">
        <f t="shared" si="368"/>
        <v>5.5555555555555554</v>
      </c>
      <c r="AA3346" s="17">
        <f t="shared" si="369"/>
        <v>5.5555555555555554</v>
      </c>
      <c r="AB3346" s="17">
        <f t="shared" si="370"/>
        <v>11.658097686375321</v>
      </c>
      <c r="AC3346" s="17" t="s">
        <v>17654</v>
      </c>
    </row>
    <row r="3347" spans="1:29" x14ac:dyDescent="0.25">
      <c r="A3347" t="s">
        <v>3339</v>
      </c>
      <c r="B3347" s="151" t="s">
        <v>12332</v>
      </c>
      <c r="C3347" t="s">
        <v>2143</v>
      </c>
      <c r="D3347" s="1">
        <v>45179</v>
      </c>
      <c r="E3347">
        <f t="shared" si="365"/>
        <v>18</v>
      </c>
      <c r="F3347" t="s">
        <v>14</v>
      </c>
      <c r="G3347">
        <v>810</v>
      </c>
      <c r="H3347">
        <f t="shared" si="364"/>
        <v>81</v>
      </c>
      <c r="I3347" t="s">
        <v>7</v>
      </c>
      <c r="J3347" t="s">
        <v>8</v>
      </c>
      <c r="K3347" t="s">
        <v>12333</v>
      </c>
      <c r="L3347" t="s">
        <v>8</v>
      </c>
      <c r="M3347" t="s">
        <v>14</v>
      </c>
      <c r="N3347" t="str">
        <f t="shared" si="366"/>
        <v>F</v>
      </c>
      <c r="O3347" t="s">
        <v>1623</v>
      </c>
      <c r="P3347" t="s">
        <v>12334</v>
      </c>
      <c r="Q3347" t="s">
        <v>221</v>
      </c>
      <c r="R3347">
        <v>4</v>
      </c>
      <c r="S3347">
        <f t="shared" si="367"/>
        <v>2019</v>
      </c>
      <c r="T3347" t="s">
        <v>12</v>
      </c>
      <c r="U3347">
        <v>1</v>
      </c>
      <c r="V3347" t="s">
        <v>3346</v>
      </c>
      <c r="W3347">
        <f>VLOOKUP(Q3347,'PBT Tag Rates'!$B$5:$E$44,4,FALSE)</f>
        <v>0.95971980899999998</v>
      </c>
      <c r="X3347">
        <v>1</v>
      </c>
      <c r="Y3347" s="14">
        <f>IFERROR(LOOKUP(H3347,{30,43,48,53,58,63,68,73,78,83,88,93,97},{42,47,52,57,62,67,72,77,82,87,92,99,100}),999)</f>
        <v>82</v>
      </c>
      <c r="Z3347" s="17">
        <f t="shared" si="368"/>
        <v>5.5555555555555554</v>
      </c>
      <c r="AA3347" s="17">
        <f t="shared" si="369"/>
        <v>5.5555555555555554</v>
      </c>
      <c r="AB3347" s="17">
        <f t="shared" si="370"/>
        <v>11.658097686375321</v>
      </c>
      <c r="AC3347" s="17" t="s">
        <v>17654</v>
      </c>
    </row>
    <row r="3348" spans="1:29" x14ac:dyDescent="0.25">
      <c r="A3348" t="s">
        <v>3339</v>
      </c>
      <c r="B3348" s="151" t="s">
        <v>12335</v>
      </c>
      <c r="C3348" t="s">
        <v>2144</v>
      </c>
      <c r="D3348" s="1">
        <v>45179</v>
      </c>
      <c r="E3348">
        <f t="shared" si="365"/>
        <v>18</v>
      </c>
      <c r="F3348" t="s">
        <v>14</v>
      </c>
      <c r="G3348">
        <v>700</v>
      </c>
      <c r="H3348">
        <f t="shared" si="364"/>
        <v>70</v>
      </c>
      <c r="I3348" t="s">
        <v>9</v>
      </c>
      <c r="J3348">
        <v>1</v>
      </c>
      <c r="K3348" t="s">
        <v>8</v>
      </c>
      <c r="L3348" t="s">
        <v>8</v>
      </c>
      <c r="M3348" t="s">
        <v>14</v>
      </c>
      <c r="N3348" t="str">
        <f t="shared" si="366"/>
        <v>F</v>
      </c>
      <c r="O3348" t="s">
        <v>2061</v>
      </c>
      <c r="P3348" t="s">
        <v>2062</v>
      </c>
      <c r="Q3348" t="s">
        <v>15</v>
      </c>
      <c r="R3348">
        <v>5</v>
      </c>
      <c r="S3348">
        <f t="shared" si="367"/>
        <v>2018</v>
      </c>
      <c r="T3348" t="s">
        <v>12</v>
      </c>
      <c r="U3348">
        <v>0.999999999999999</v>
      </c>
      <c r="V3348" t="s">
        <v>3951</v>
      </c>
      <c r="W3348">
        <f>VLOOKUP(Q3348,'PBT Tag Rates'!$B$5:$E$44,4,FALSE)</f>
        <v>0.80551598400000002</v>
      </c>
      <c r="X3348">
        <v>1</v>
      </c>
      <c r="Y3348" s="14">
        <f>IFERROR(LOOKUP(H3348,{30,43,48,53,58,63,68,73,78,83,88,93,97},{42,47,52,57,62,67,72,77,82,87,92,99,100}),999)</f>
        <v>72</v>
      </c>
      <c r="Z3348" s="17">
        <f t="shared" si="368"/>
        <v>5.5555555555555554</v>
      </c>
      <c r="AA3348" s="17">
        <f t="shared" si="369"/>
        <v>5.5555555555555554</v>
      </c>
      <c r="AB3348" s="17">
        <f t="shared" si="370"/>
        <v>11.658097686375321</v>
      </c>
      <c r="AC3348" s="17" t="s">
        <v>17655</v>
      </c>
    </row>
    <row r="3349" spans="1:29" x14ac:dyDescent="0.25">
      <c r="A3349" t="s">
        <v>3339</v>
      </c>
      <c r="B3349" s="151" t="s">
        <v>12336</v>
      </c>
      <c r="C3349" t="s">
        <v>2147</v>
      </c>
      <c r="D3349" s="1">
        <v>45179</v>
      </c>
      <c r="E3349">
        <f t="shared" si="365"/>
        <v>18</v>
      </c>
      <c r="F3349" t="s">
        <v>6</v>
      </c>
      <c r="G3349">
        <v>670</v>
      </c>
      <c r="H3349">
        <f t="shared" si="364"/>
        <v>67</v>
      </c>
      <c r="I3349" t="s">
        <v>9</v>
      </c>
      <c r="J3349">
        <v>1</v>
      </c>
      <c r="K3349" t="s">
        <v>8</v>
      </c>
      <c r="L3349" t="s">
        <v>8</v>
      </c>
      <c r="M3349" t="s">
        <v>6</v>
      </c>
      <c r="N3349" t="str">
        <f t="shared" si="366"/>
        <v>M</v>
      </c>
      <c r="O3349" t="s">
        <v>2538</v>
      </c>
      <c r="P3349" t="s">
        <v>2539</v>
      </c>
      <c r="Q3349" t="s">
        <v>221</v>
      </c>
      <c r="R3349">
        <v>4</v>
      </c>
      <c r="S3349">
        <f t="shared" si="367"/>
        <v>2019</v>
      </c>
      <c r="T3349" t="s">
        <v>12</v>
      </c>
      <c r="U3349">
        <v>1</v>
      </c>
      <c r="V3349" t="s">
        <v>3608</v>
      </c>
      <c r="W3349">
        <f>VLOOKUP(Q3349,'PBT Tag Rates'!$B$5:$E$44,4,FALSE)</f>
        <v>0.95971980899999998</v>
      </c>
      <c r="X3349">
        <v>1</v>
      </c>
      <c r="Y3349" s="14">
        <f>IFERROR(LOOKUP(H3349,{30,43,48,53,58,63,68,73,78,83,88,93,97},{42,47,52,57,62,67,72,77,82,87,92,99,100}),999)</f>
        <v>67</v>
      </c>
      <c r="Z3349" s="17">
        <f t="shared" si="368"/>
        <v>5.5555555555555554</v>
      </c>
      <c r="AA3349" s="17">
        <f t="shared" si="369"/>
        <v>5.5555555555555554</v>
      </c>
      <c r="AB3349" s="17">
        <f t="shared" si="370"/>
        <v>11.658097686375321</v>
      </c>
      <c r="AC3349" s="17" t="s">
        <v>17654</v>
      </c>
    </row>
    <row r="3350" spans="1:29" x14ac:dyDescent="0.25">
      <c r="A3350" t="s">
        <v>3339</v>
      </c>
      <c r="B3350" s="151" t="s">
        <v>12337</v>
      </c>
      <c r="C3350" t="s">
        <v>2149</v>
      </c>
      <c r="D3350" s="1">
        <v>45179</v>
      </c>
      <c r="E3350">
        <f t="shared" si="365"/>
        <v>18</v>
      </c>
      <c r="F3350" t="s">
        <v>6</v>
      </c>
      <c r="G3350">
        <v>680</v>
      </c>
      <c r="H3350">
        <f t="shared" ref="H3350:H3413" si="371">G3350/10</f>
        <v>68</v>
      </c>
      <c r="I3350" t="s">
        <v>9</v>
      </c>
      <c r="J3350">
        <v>1</v>
      </c>
      <c r="K3350" t="s">
        <v>8</v>
      </c>
      <c r="L3350" t="s">
        <v>8</v>
      </c>
      <c r="M3350" t="s">
        <v>6</v>
      </c>
      <c r="N3350" t="str">
        <f t="shared" si="366"/>
        <v>M</v>
      </c>
      <c r="O3350" t="s">
        <v>10348</v>
      </c>
      <c r="P3350" t="s">
        <v>10349</v>
      </c>
      <c r="Q3350" t="s">
        <v>221</v>
      </c>
      <c r="R3350">
        <v>4</v>
      </c>
      <c r="S3350">
        <f t="shared" si="367"/>
        <v>2019</v>
      </c>
      <c r="T3350" t="s">
        <v>12</v>
      </c>
      <c r="U3350">
        <v>1</v>
      </c>
      <c r="V3350" t="s">
        <v>3168</v>
      </c>
      <c r="W3350">
        <f>VLOOKUP(Q3350,'PBT Tag Rates'!$B$5:$E$44,4,FALSE)</f>
        <v>0.95971980899999998</v>
      </c>
      <c r="X3350">
        <v>1</v>
      </c>
      <c r="Y3350" s="14">
        <f>IFERROR(LOOKUP(H3350,{30,43,48,53,58,63,68,73,78,83,88,93,97},{42,47,52,57,62,67,72,77,82,87,92,99,100}),999)</f>
        <v>72</v>
      </c>
      <c r="Z3350" s="17">
        <f t="shared" si="368"/>
        <v>5.5555555555555554</v>
      </c>
      <c r="AA3350" s="17">
        <f t="shared" si="369"/>
        <v>5.5555555555555554</v>
      </c>
      <c r="AB3350" s="17">
        <f t="shared" si="370"/>
        <v>11.658097686375321</v>
      </c>
      <c r="AC3350" s="17" t="s">
        <v>17654</v>
      </c>
    </row>
    <row r="3351" spans="1:29" x14ac:dyDescent="0.25">
      <c r="A3351" t="s">
        <v>3339</v>
      </c>
      <c r="B3351" s="151" t="s">
        <v>12338</v>
      </c>
      <c r="C3351" t="s">
        <v>2150</v>
      </c>
      <c r="D3351" s="1">
        <v>45179</v>
      </c>
      <c r="E3351">
        <f t="shared" ref="E3351:E3414" si="372">IF(D3351&lt;=$D$3,70,18)</f>
        <v>18</v>
      </c>
      <c r="F3351" t="s">
        <v>14</v>
      </c>
      <c r="G3351">
        <v>880</v>
      </c>
      <c r="H3351">
        <f t="shared" si="371"/>
        <v>88</v>
      </c>
      <c r="I3351" t="s">
        <v>7</v>
      </c>
      <c r="J3351" t="s">
        <v>8</v>
      </c>
      <c r="K3351" t="s">
        <v>12339</v>
      </c>
      <c r="L3351" t="s">
        <v>8</v>
      </c>
      <c r="M3351" t="s">
        <v>14</v>
      </c>
      <c r="N3351" t="str">
        <f t="shared" ref="N3351:N3414" si="373">IF(M3351="U",F3351,M3351)</f>
        <v>F</v>
      </c>
      <c r="O3351" t="s">
        <v>8</v>
      </c>
      <c r="P3351" t="s">
        <v>8</v>
      </c>
      <c r="Q3351" t="s">
        <v>11</v>
      </c>
      <c r="R3351" t="s">
        <v>8</v>
      </c>
      <c r="S3351" t="str">
        <f t="shared" ref="S3351:S3414" si="374">IFERROR($S$3-R3351,"U")</f>
        <v>U</v>
      </c>
      <c r="T3351" t="s">
        <v>12</v>
      </c>
      <c r="U3351">
        <v>0.999999999999998</v>
      </c>
      <c r="V3351" t="s">
        <v>11</v>
      </c>
      <c r="W3351" t="e">
        <f>VLOOKUP(Q3351,'PBT Tag Rates'!$B$5:$E$44,4,FALSE)</f>
        <v>#N/A</v>
      </c>
      <c r="X3351">
        <v>1</v>
      </c>
      <c r="Y3351" s="14">
        <f>IFERROR(LOOKUP(H3351,{30,43,48,53,58,63,68,73,78,83,88,93,97},{42,47,52,57,62,67,72,77,82,87,92,99,100}),999)</f>
        <v>92</v>
      </c>
      <c r="Z3351" s="17">
        <f t="shared" ref="Z3351:Z3414" si="375">IF(D3351&lt;$D$3,X3351/$Z$3,X3351/$Z$4)</f>
        <v>5.5555555555555554</v>
      </c>
      <c r="AA3351" s="17">
        <f t="shared" si="369"/>
        <v>5.5555555555555554</v>
      </c>
      <c r="AB3351" s="17">
        <f t="shared" si="370"/>
        <v>11.658097686375321</v>
      </c>
      <c r="AC3351" s="17" t="s">
        <v>17654</v>
      </c>
    </row>
    <row r="3352" spans="1:29" x14ac:dyDescent="0.25">
      <c r="A3352" t="s">
        <v>3339</v>
      </c>
      <c r="B3352" s="151" t="s">
        <v>12340</v>
      </c>
      <c r="C3352" t="s">
        <v>2151</v>
      </c>
      <c r="D3352" s="1">
        <v>45179</v>
      </c>
      <c r="E3352">
        <f t="shared" si="372"/>
        <v>18</v>
      </c>
      <c r="F3352" t="s">
        <v>14</v>
      </c>
      <c r="G3352">
        <v>770</v>
      </c>
      <c r="H3352">
        <f t="shared" si="371"/>
        <v>77</v>
      </c>
      <c r="I3352" t="s">
        <v>7</v>
      </c>
      <c r="J3352" t="s">
        <v>8</v>
      </c>
      <c r="K3352" t="s">
        <v>8</v>
      </c>
      <c r="L3352" t="s">
        <v>8</v>
      </c>
      <c r="M3352" t="s">
        <v>14</v>
      </c>
      <c r="N3352" t="str">
        <f t="shared" si="373"/>
        <v>F</v>
      </c>
      <c r="O3352" t="s">
        <v>596</v>
      </c>
      <c r="P3352" t="s">
        <v>6852</v>
      </c>
      <c r="Q3352" t="s">
        <v>221</v>
      </c>
      <c r="R3352">
        <v>4</v>
      </c>
      <c r="S3352">
        <f t="shared" si="374"/>
        <v>2019</v>
      </c>
      <c r="T3352" t="s">
        <v>12</v>
      </c>
      <c r="U3352">
        <v>0.999999999999998</v>
      </c>
      <c r="V3352" t="s">
        <v>3396</v>
      </c>
      <c r="W3352">
        <f>VLOOKUP(Q3352,'PBT Tag Rates'!$B$5:$E$44,4,FALSE)</f>
        <v>0.95971980899999998</v>
      </c>
      <c r="X3352">
        <v>1</v>
      </c>
      <c r="Y3352" s="14">
        <f>IFERROR(LOOKUP(H3352,{30,43,48,53,58,63,68,73,78,83,88,93,97},{42,47,52,57,62,67,72,77,82,87,92,99,100}),999)</f>
        <v>77</v>
      </c>
      <c r="Z3352" s="17">
        <f t="shared" si="375"/>
        <v>5.5555555555555554</v>
      </c>
      <c r="AA3352" s="17">
        <f t="shared" si="369"/>
        <v>5.5555555555555554</v>
      </c>
      <c r="AB3352" s="17">
        <f t="shared" si="370"/>
        <v>11.658097686375321</v>
      </c>
      <c r="AC3352" s="17" t="s">
        <v>17655</v>
      </c>
    </row>
    <row r="3353" spans="1:29" x14ac:dyDescent="0.25">
      <c r="A3353" t="s">
        <v>3339</v>
      </c>
      <c r="B3353" s="151" t="s">
        <v>12341</v>
      </c>
      <c r="C3353" t="s">
        <v>2152</v>
      </c>
      <c r="D3353" s="1">
        <v>45179</v>
      </c>
      <c r="E3353">
        <f t="shared" si="372"/>
        <v>18</v>
      </c>
      <c r="F3353" t="s">
        <v>6</v>
      </c>
      <c r="G3353">
        <v>750</v>
      </c>
      <c r="H3353">
        <f t="shared" si="371"/>
        <v>75</v>
      </c>
      <c r="I3353" t="s">
        <v>7</v>
      </c>
      <c r="J3353" t="s">
        <v>8</v>
      </c>
      <c r="K3353" t="s">
        <v>8</v>
      </c>
      <c r="L3353" t="s">
        <v>8</v>
      </c>
      <c r="M3353" t="s">
        <v>6</v>
      </c>
      <c r="N3353" t="str">
        <f t="shared" si="373"/>
        <v>M</v>
      </c>
      <c r="O3353" t="s">
        <v>2623</v>
      </c>
      <c r="P3353" t="s">
        <v>2697</v>
      </c>
      <c r="Q3353" t="s">
        <v>221</v>
      </c>
      <c r="R3353">
        <v>4</v>
      </c>
      <c r="S3353">
        <f t="shared" si="374"/>
        <v>2019</v>
      </c>
      <c r="T3353" t="s">
        <v>12</v>
      </c>
      <c r="U3353">
        <v>1</v>
      </c>
      <c r="V3353" t="s">
        <v>3386</v>
      </c>
      <c r="W3353">
        <f>VLOOKUP(Q3353,'PBT Tag Rates'!$B$5:$E$44,4,FALSE)</f>
        <v>0.95971980899999998</v>
      </c>
      <c r="X3353">
        <v>1</v>
      </c>
      <c r="Y3353" s="14">
        <f>IFERROR(LOOKUP(H3353,{30,43,48,53,58,63,68,73,78,83,88,93,97},{42,47,52,57,62,67,72,77,82,87,92,99,100}),999)</f>
        <v>77</v>
      </c>
      <c r="Z3353" s="17">
        <f t="shared" si="375"/>
        <v>5.5555555555555554</v>
      </c>
      <c r="AA3353" s="17">
        <f t="shared" si="369"/>
        <v>5.5555555555555554</v>
      </c>
      <c r="AB3353" s="17">
        <f t="shared" si="370"/>
        <v>11.658097686375321</v>
      </c>
      <c r="AC3353" s="17" t="s">
        <v>17654</v>
      </c>
    </row>
    <row r="3354" spans="1:29" x14ac:dyDescent="0.25">
      <c r="A3354" t="s">
        <v>3339</v>
      </c>
      <c r="B3354" s="151" t="s">
        <v>12342</v>
      </c>
      <c r="C3354" t="s">
        <v>2153</v>
      </c>
      <c r="D3354" s="1">
        <v>45179</v>
      </c>
      <c r="E3354">
        <f t="shared" si="372"/>
        <v>18</v>
      </c>
      <c r="F3354" t="s">
        <v>6</v>
      </c>
      <c r="G3354">
        <v>620</v>
      </c>
      <c r="H3354">
        <f t="shared" si="371"/>
        <v>62</v>
      </c>
      <c r="I3354" t="s">
        <v>7</v>
      </c>
      <c r="J3354" t="s">
        <v>8</v>
      </c>
      <c r="K3354" t="s">
        <v>8</v>
      </c>
      <c r="L3354" t="s">
        <v>8</v>
      </c>
      <c r="M3354" t="s">
        <v>6</v>
      </c>
      <c r="N3354" t="str">
        <f t="shared" si="373"/>
        <v>M</v>
      </c>
      <c r="O3354" t="s">
        <v>10908</v>
      </c>
      <c r="P3354" t="s">
        <v>10909</v>
      </c>
      <c r="Q3354" t="s">
        <v>918</v>
      </c>
      <c r="R3354">
        <v>3</v>
      </c>
      <c r="S3354">
        <f t="shared" si="374"/>
        <v>2020</v>
      </c>
      <c r="T3354" t="s">
        <v>12</v>
      </c>
      <c r="U3354">
        <v>1</v>
      </c>
      <c r="V3354" t="s">
        <v>3346</v>
      </c>
      <c r="W3354">
        <f>VLOOKUP(Q3354,'PBT Tag Rates'!$B$5:$E$44,4,FALSE)</f>
        <v>0.98961045999999997</v>
      </c>
      <c r="X3354">
        <v>1</v>
      </c>
      <c r="Y3354" s="14">
        <f>IFERROR(LOOKUP(H3354,{30,43,48,53,58,63,68,73,78,83,88,93,97},{42,47,52,57,62,67,72,77,82,87,92,99,100}),999)</f>
        <v>62</v>
      </c>
      <c r="Z3354" s="17">
        <f t="shared" si="375"/>
        <v>5.5555555555555554</v>
      </c>
      <c r="AA3354" s="17">
        <f t="shared" si="369"/>
        <v>5.5555555555555554</v>
      </c>
      <c r="AB3354" s="17">
        <f t="shared" si="370"/>
        <v>11.658097686375321</v>
      </c>
      <c r="AC3354" s="17" t="s">
        <v>17654</v>
      </c>
    </row>
    <row r="3355" spans="1:29" x14ac:dyDescent="0.25">
      <c r="A3355" t="s">
        <v>3339</v>
      </c>
      <c r="B3355" s="151" t="s">
        <v>12343</v>
      </c>
      <c r="C3355" t="s">
        <v>2154</v>
      </c>
      <c r="D3355" s="1">
        <v>45179</v>
      </c>
      <c r="E3355">
        <f t="shared" si="372"/>
        <v>18</v>
      </c>
      <c r="F3355" t="s">
        <v>14</v>
      </c>
      <c r="G3355">
        <v>740</v>
      </c>
      <c r="H3355">
        <f t="shared" si="371"/>
        <v>74</v>
      </c>
      <c r="I3355" t="s">
        <v>7</v>
      </c>
      <c r="J3355" t="s">
        <v>8</v>
      </c>
      <c r="K3355" t="s">
        <v>8</v>
      </c>
      <c r="L3355" t="s">
        <v>8</v>
      </c>
      <c r="M3355" t="s">
        <v>14</v>
      </c>
      <c r="N3355" t="str">
        <f t="shared" si="373"/>
        <v>F</v>
      </c>
      <c r="O3355" t="s">
        <v>8</v>
      </c>
      <c r="P3355" t="s">
        <v>8</v>
      </c>
      <c r="Q3355" t="s">
        <v>11</v>
      </c>
      <c r="R3355" t="s">
        <v>8</v>
      </c>
      <c r="S3355" t="str">
        <f t="shared" si="374"/>
        <v>U</v>
      </c>
      <c r="T3355" t="s">
        <v>12</v>
      </c>
      <c r="U3355">
        <v>1</v>
      </c>
      <c r="V3355" t="s">
        <v>11</v>
      </c>
      <c r="W3355" t="e">
        <f>VLOOKUP(Q3355,'PBT Tag Rates'!$B$5:$E$44,4,FALSE)</f>
        <v>#N/A</v>
      </c>
      <c r="X3355">
        <v>1</v>
      </c>
      <c r="Y3355" s="14">
        <f>IFERROR(LOOKUP(H3355,{30,43,48,53,58,63,68,73,78,83,88,93,97},{42,47,52,57,62,67,72,77,82,87,92,99,100}),999)</f>
        <v>77</v>
      </c>
      <c r="Z3355" s="17">
        <f t="shared" si="375"/>
        <v>5.5555555555555554</v>
      </c>
      <c r="AA3355" s="17">
        <f t="shared" si="369"/>
        <v>5.5555555555555554</v>
      </c>
      <c r="AB3355" s="17">
        <f t="shared" si="370"/>
        <v>11.658097686375321</v>
      </c>
      <c r="AC3355" s="17" t="s">
        <v>17654</v>
      </c>
    </row>
    <row r="3356" spans="1:29" x14ac:dyDescent="0.25">
      <c r="A3356" t="s">
        <v>3339</v>
      </c>
      <c r="B3356" s="151" t="s">
        <v>12344</v>
      </c>
      <c r="C3356" t="s">
        <v>12345</v>
      </c>
      <c r="D3356" s="1">
        <v>45179</v>
      </c>
      <c r="E3356">
        <f t="shared" si="372"/>
        <v>18</v>
      </c>
      <c r="F3356" t="s">
        <v>14</v>
      </c>
      <c r="G3356">
        <v>840</v>
      </c>
      <c r="H3356">
        <f t="shared" si="371"/>
        <v>84</v>
      </c>
      <c r="I3356" t="s">
        <v>9</v>
      </c>
      <c r="J3356">
        <v>1</v>
      </c>
      <c r="K3356" t="s">
        <v>12346</v>
      </c>
      <c r="L3356" t="s">
        <v>8</v>
      </c>
      <c r="M3356" t="s">
        <v>14</v>
      </c>
      <c r="N3356" t="str">
        <f t="shared" si="373"/>
        <v>F</v>
      </c>
      <c r="O3356" t="s">
        <v>29</v>
      </c>
      <c r="P3356" t="s">
        <v>700</v>
      </c>
      <c r="Q3356" t="s">
        <v>15</v>
      </c>
      <c r="R3356">
        <v>5</v>
      </c>
      <c r="S3356">
        <f t="shared" si="374"/>
        <v>2018</v>
      </c>
      <c r="T3356" t="s">
        <v>12</v>
      </c>
      <c r="U3356">
        <v>1</v>
      </c>
      <c r="V3356" t="s">
        <v>3951</v>
      </c>
      <c r="W3356">
        <f>VLOOKUP(Q3356,'PBT Tag Rates'!$B$5:$E$44,4,FALSE)</f>
        <v>0.80551598400000002</v>
      </c>
      <c r="X3356">
        <v>1</v>
      </c>
      <c r="Y3356" s="14">
        <f>IFERROR(LOOKUP(H3356,{30,43,48,53,58,63,68,73,78,83,88,93,97},{42,47,52,57,62,67,72,77,82,87,92,99,100}),999)</f>
        <v>87</v>
      </c>
      <c r="Z3356" s="17">
        <f t="shared" si="375"/>
        <v>5.5555555555555554</v>
      </c>
      <c r="AA3356" s="17">
        <f t="shared" si="369"/>
        <v>5.5555555555555554</v>
      </c>
      <c r="AB3356" s="17">
        <f t="shared" si="370"/>
        <v>11.658097686375321</v>
      </c>
      <c r="AC3356" s="17" t="s">
        <v>17655</v>
      </c>
    </row>
    <row r="3357" spans="1:29" x14ac:dyDescent="0.25">
      <c r="A3357" t="s">
        <v>3339</v>
      </c>
      <c r="B3357" s="151" t="s">
        <v>12347</v>
      </c>
      <c r="C3357" t="s">
        <v>2157</v>
      </c>
      <c r="D3357" s="1">
        <v>45179</v>
      </c>
      <c r="E3357">
        <f t="shared" si="372"/>
        <v>18</v>
      </c>
      <c r="F3357" t="s">
        <v>14</v>
      </c>
      <c r="G3357">
        <v>740</v>
      </c>
      <c r="H3357">
        <f t="shared" si="371"/>
        <v>74</v>
      </c>
      <c r="I3357" t="s">
        <v>7</v>
      </c>
      <c r="J3357" t="s">
        <v>8</v>
      </c>
      <c r="K3357" t="s">
        <v>8</v>
      </c>
      <c r="L3357" t="s">
        <v>8</v>
      </c>
      <c r="M3357" t="s">
        <v>14</v>
      </c>
      <c r="N3357" t="str">
        <f t="shared" si="373"/>
        <v>F</v>
      </c>
      <c r="O3357" t="s">
        <v>8</v>
      </c>
      <c r="P3357" t="s">
        <v>8</v>
      </c>
      <c r="Q3357" t="s">
        <v>11</v>
      </c>
      <c r="R3357" t="s">
        <v>8</v>
      </c>
      <c r="S3357" t="str">
        <f t="shared" si="374"/>
        <v>U</v>
      </c>
      <c r="T3357" t="s">
        <v>12</v>
      </c>
      <c r="U3357">
        <v>0.999999999999998</v>
      </c>
      <c r="V3357" t="s">
        <v>11</v>
      </c>
      <c r="W3357" t="e">
        <f>VLOOKUP(Q3357,'PBT Tag Rates'!$B$5:$E$44,4,FALSE)</f>
        <v>#N/A</v>
      </c>
      <c r="X3357">
        <v>1</v>
      </c>
      <c r="Y3357" s="14">
        <f>IFERROR(LOOKUP(H3357,{30,43,48,53,58,63,68,73,78,83,88,93,97},{42,47,52,57,62,67,72,77,82,87,92,99,100}),999)</f>
        <v>77</v>
      </c>
      <c r="Z3357" s="17">
        <f t="shared" si="375"/>
        <v>5.5555555555555554</v>
      </c>
      <c r="AA3357" s="17">
        <f t="shared" si="369"/>
        <v>5.5555555555555554</v>
      </c>
      <c r="AB3357" s="17">
        <f t="shared" si="370"/>
        <v>11.658097686375321</v>
      </c>
      <c r="AC3357" s="17" t="s">
        <v>17654</v>
      </c>
    </row>
    <row r="3358" spans="1:29" x14ac:dyDescent="0.25">
      <c r="A3358" t="s">
        <v>3339</v>
      </c>
      <c r="B3358" s="151" t="s">
        <v>12348</v>
      </c>
      <c r="C3358" t="s">
        <v>2158</v>
      </c>
      <c r="D3358" s="1">
        <v>45179</v>
      </c>
      <c r="E3358">
        <f t="shared" si="372"/>
        <v>18</v>
      </c>
      <c r="F3358" t="s">
        <v>14</v>
      </c>
      <c r="G3358">
        <v>720</v>
      </c>
      <c r="H3358">
        <f t="shared" si="371"/>
        <v>72</v>
      </c>
      <c r="I3358" t="s">
        <v>9</v>
      </c>
      <c r="J3358">
        <v>1</v>
      </c>
      <c r="K3358" t="s">
        <v>8</v>
      </c>
      <c r="L3358" t="s">
        <v>8</v>
      </c>
      <c r="M3358" t="s">
        <v>14</v>
      </c>
      <c r="N3358" t="str">
        <f t="shared" si="373"/>
        <v>F</v>
      </c>
      <c r="O3358" t="s">
        <v>12349</v>
      </c>
      <c r="P3358" t="s">
        <v>12350</v>
      </c>
      <c r="Q3358" t="s">
        <v>281</v>
      </c>
      <c r="R3358">
        <v>4</v>
      </c>
      <c r="S3358">
        <f t="shared" si="374"/>
        <v>2019</v>
      </c>
      <c r="T3358" t="s">
        <v>12</v>
      </c>
      <c r="U3358">
        <v>1</v>
      </c>
      <c r="V3358" t="s">
        <v>3079</v>
      </c>
      <c r="W3358">
        <f>VLOOKUP(Q3358,'PBT Tag Rates'!$B$5:$E$44,4,FALSE)</f>
        <v>0.99705232300000002</v>
      </c>
      <c r="X3358">
        <v>1</v>
      </c>
      <c r="Y3358" s="14">
        <f>IFERROR(LOOKUP(H3358,{30,43,48,53,58,63,68,73,78,83,88,93,97},{42,47,52,57,62,67,72,77,82,87,92,99,100}),999)</f>
        <v>72</v>
      </c>
      <c r="Z3358" s="17">
        <f t="shared" si="375"/>
        <v>5.5555555555555554</v>
      </c>
      <c r="AA3358" s="17">
        <f t="shared" si="369"/>
        <v>5.5555555555555554</v>
      </c>
      <c r="AB3358" s="17">
        <f t="shared" si="370"/>
        <v>11.658097686375321</v>
      </c>
      <c r="AC3358" s="17" t="s">
        <v>17654</v>
      </c>
    </row>
    <row r="3359" spans="1:29" x14ac:dyDescent="0.25">
      <c r="A3359" t="s">
        <v>3339</v>
      </c>
      <c r="B3359" s="151" t="s">
        <v>12351</v>
      </c>
      <c r="C3359" t="s">
        <v>2161</v>
      </c>
      <c r="D3359" s="1">
        <v>45179</v>
      </c>
      <c r="E3359">
        <f t="shared" si="372"/>
        <v>18</v>
      </c>
      <c r="F3359" t="s">
        <v>14</v>
      </c>
      <c r="G3359">
        <v>690</v>
      </c>
      <c r="H3359">
        <f t="shared" si="371"/>
        <v>69</v>
      </c>
      <c r="I3359" t="s">
        <v>7</v>
      </c>
      <c r="J3359" t="s">
        <v>8</v>
      </c>
      <c r="K3359" t="s">
        <v>8</v>
      </c>
      <c r="L3359" t="s">
        <v>8</v>
      </c>
      <c r="M3359" t="s">
        <v>14</v>
      </c>
      <c r="N3359" t="str">
        <f t="shared" si="373"/>
        <v>F</v>
      </c>
      <c r="O3359" t="s">
        <v>8</v>
      </c>
      <c r="P3359" t="s">
        <v>8</v>
      </c>
      <c r="Q3359" t="s">
        <v>11</v>
      </c>
      <c r="R3359" t="s">
        <v>8</v>
      </c>
      <c r="S3359" t="str">
        <f t="shared" si="374"/>
        <v>U</v>
      </c>
      <c r="T3359" t="s">
        <v>12</v>
      </c>
      <c r="U3359">
        <v>1</v>
      </c>
      <c r="V3359" t="s">
        <v>11</v>
      </c>
      <c r="W3359" t="e">
        <f>VLOOKUP(Q3359,'PBT Tag Rates'!$B$5:$E$44,4,FALSE)</f>
        <v>#N/A</v>
      </c>
      <c r="X3359">
        <v>1</v>
      </c>
      <c r="Y3359" s="14">
        <f>IFERROR(LOOKUP(H3359,{30,43,48,53,58,63,68,73,78,83,88,93,97},{42,47,52,57,62,67,72,77,82,87,92,99,100}),999)</f>
        <v>72</v>
      </c>
      <c r="Z3359" s="17">
        <f t="shared" si="375"/>
        <v>5.5555555555555554</v>
      </c>
      <c r="AA3359" s="17">
        <f t="shared" si="369"/>
        <v>5.5555555555555554</v>
      </c>
      <c r="AB3359" s="17">
        <f t="shared" si="370"/>
        <v>11.658097686375321</v>
      </c>
      <c r="AC3359" s="17" t="s">
        <v>17654</v>
      </c>
    </row>
    <row r="3360" spans="1:29" x14ac:dyDescent="0.25">
      <c r="A3360" t="s">
        <v>3339</v>
      </c>
      <c r="B3360" s="151" t="s">
        <v>12352</v>
      </c>
      <c r="C3360" t="s">
        <v>2162</v>
      </c>
      <c r="D3360" s="1">
        <v>45179</v>
      </c>
      <c r="E3360">
        <f t="shared" si="372"/>
        <v>18</v>
      </c>
      <c r="F3360" t="s">
        <v>6</v>
      </c>
      <c r="G3360">
        <v>630</v>
      </c>
      <c r="H3360">
        <f t="shared" si="371"/>
        <v>63</v>
      </c>
      <c r="I3360" t="s">
        <v>7</v>
      </c>
      <c r="J3360" t="s">
        <v>8</v>
      </c>
      <c r="K3360" t="s">
        <v>8</v>
      </c>
      <c r="L3360" t="s">
        <v>8</v>
      </c>
      <c r="M3360" t="s">
        <v>6</v>
      </c>
      <c r="N3360" t="str">
        <f t="shared" si="373"/>
        <v>M</v>
      </c>
      <c r="O3360" t="s">
        <v>2776</v>
      </c>
      <c r="P3360" t="s">
        <v>10356</v>
      </c>
      <c r="Q3360" t="s">
        <v>918</v>
      </c>
      <c r="R3360">
        <v>3</v>
      </c>
      <c r="S3360">
        <f t="shared" si="374"/>
        <v>2020</v>
      </c>
      <c r="T3360" t="s">
        <v>12</v>
      </c>
      <c r="U3360">
        <v>1.00000000000001</v>
      </c>
      <c r="V3360" t="s">
        <v>3386</v>
      </c>
      <c r="W3360">
        <f>VLOOKUP(Q3360,'PBT Tag Rates'!$B$5:$E$44,4,FALSE)</f>
        <v>0.98961045999999997</v>
      </c>
      <c r="X3360">
        <v>1</v>
      </c>
      <c r="Y3360" s="14">
        <f>IFERROR(LOOKUP(H3360,{30,43,48,53,58,63,68,73,78,83,88,93,97},{42,47,52,57,62,67,72,77,82,87,92,99,100}),999)</f>
        <v>67</v>
      </c>
      <c r="Z3360" s="17">
        <f t="shared" si="375"/>
        <v>5.5555555555555554</v>
      </c>
      <c r="AA3360" s="17">
        <f t="shared" si="369"/>
        <v>5.5555555555555554</v>
      </c>
      <c r="AB3360" s="17">
        <f t="shared" si="370"/>
        <v>11.658097686375321</v>
      </c>
      <c r="AC3360" s="17" t="s">
        <v>17654</v>
      </c>
    </row>
    <row r="3361" spans="1:29" x14ac:dyDescent="0.25">
      <c r="A3361" t="s">
        <v>3339</v>
      </c>
      <c r="B3361" s="151" t="s">
        <v>12353</v>
      </c>
      <c r="C3361" t="s">
        <v>12354</v>
      </c>
      <c r="D3361" s="1">
        <v>45179</v>
      </c>
      <c r="E3361">
        <f t="shared" si="372"/>
        <v>18</v>
      </c>
      <c r="F3361" t="s">
        <v>14</v>
      </c>
      <c r="G3361">
        <v>850</v>
      </c>
      <c r="H3361">
        <f t="shared" si="371"/>
        <v>85</v>
      </c>
      <c r="I3361" t="s">
        <v>9</v>
      </c>
      <c r="J3361">
        <v>1</v>
      </c>
      <c r="K3361" t="s">
        <v>12355</v>
      </c>
      <c r="L3361" t="s">
        <v>8</v>
      </c>
      <c r="M3361" t="s">
        <v>14</v>
      </c>
      <c r="N3361" t="str">
        <f t="shared" si="373"/>
        <v>F</v>
      </c>
      <c r="O3361" t="s">
        <v>658</v>
      </c>
      <c r="P3361" t="s">
        <v>1257</v>
      </c>
      <c r="Q3361" t="s">
        <v>15</v>
      </c>
      <c r="R3361">
        <v>5</v>
      </c>
      <c r="S3361">
        <f t="shared" si="374"/>
        <v>2018</v>
      </c>
      <c r="T3361" t="s">
        <v>12</v>
      </c>
      <c r="U3361">
        <v>1</v>
      </c>
      <c r="V3361" t="s">
        <v>3951</v>
      </c>
      <c r="W3361">
        <f>VLOOKUP(Q3361,'PBT Tag Rates'!$B$5:$E$44,4,FALSE)</f>
        <v>0.80551598400000002</v>
      </c>
      <c r="X3361">
        <v>1</v>
      </c>
      <c r="Y3361" s="14">
        <f>IFERROR(LOOKUP(H3361,{30,43,48,53,58,63,68,73,78,83,88,93,97},{42,47,52,57,62,67,72,77,82,87,92,99,100}),999)</f>
        <v>87</v>
      </c>
      <c r="Z3361" s="17">
        <f t="shared" si="375"/>
        <v>5.5555555555555554</v>
      </c>
      <c r="AA3361" s="17">
        <f t="shared" si="369"/>
        <v>5.5555555555555554</v>
      </c>
      <c r="AB3361" s="17">
        <f t="shared" si="370"/>
        <v>11.658097686375321</v>
      </c>
      <c r="AC3361" s="17" t="s">
        <v>17655</v>
      </c>
    </row>
    <row r="3362" spans="1:29" x14ac:dyDescent="0.25">
      <c r="A3362" t="s">
        <v>3339</v>
      </c>
      <c r="B3362" s="151" t="s">
        <v>12356</v>
      </c>
      <c r="C3362" t="s">
        <v>12357</v>
      </c>
      <c r="D3362" s="1">
        <v>45179</v>
      </c>
      <c r="E3362">
        <f t="shared" si="372"/>
        <v>18</v>
      </c>
      <c r="F3362" t="s">
        <v>6</v>
      </c>
      <c r="G3362">
        <v>880</v>
      </c>
      <c r="H3362">
        <f t="shared" si="371"/>
        <v>88</v>
      </c>
      <c r="I3362" t="s">
        <v>9</v>
      </c>
      <c r="J3362">
        <v>1</v>
      </c>
      <c r="K3362" t="s">
        <v>12358</v>
      </c>
      <c r="L3362" t="s">
        <v>8</v>
      </c>
      <c r="M3362" t="s">
        <v>6</v>
      </c>
      <c r="N3362" t="str">
        <f t="shared" si="373"/>
        <v>M</v>
      </c>
      <c r="O3362" t="s">
        <v>2540</v>
      </c>
      <c r="P3362" t="s">
        <v>2541</v>
      </c>
      <c r="Q3362" t="s">
        <v>221</v>
      </c>
      <c r="R3362">
        <v>4</v>
      </c>
      <c r="S3362">
        <f t="shared" si="374"/>
        <v>2019</v>
      </c>
      <c r="T3362" t="s">
        <v>12</v>
      </c>
      <c r="U3362">
        <v>1</v>
      </c>
      <c r="V3362" t="s">
        <v>3363</v>
      </c>
      <c r="W3362">
        <f>VLOOKUP(Q3362,'PBT Tag Rates'!$B$5:$E$44,4,FALSE)</f>
        <v>0.95971980899999998</v>
      </c>
      <c r="X3362">
        <v>1</v>
      </c>
      <c r="Y3362" s="14">
        <f>IFERROR(LOOKUP(H3362,{30,43,48,53,58,63,68,73,78,83,88,93,97},{42,47,52,57,62,67,72,77,82,87,92,99,100}),999)</f>
        <v>92</v>
      </c>
      <c r="Z3362" s="17">
        <f t="shared" si="375"/>
        <v>5.5555555555555554</v>
      </c>
      <c r="AA3362" s="17">
        <f t="shared" si="369"/>
        <v>5.5555555555555554</v>
      </c>
      <c r="AB3362" s="17">
        <f t="shared" si="370"/>
        <v>11.658097686375321</v>
      </c>
      <c r="AC3362" s="17" t="s">
        <v>17654</v>
      </c>
    </row>
    <row r="3363" spans="1:29" x14ac:dyDescent="0.25">
      <c r="A3363" t="s">
        <v>3339</v>
      </c>
      <c r="B3363" s="151" t="s">
        <v>12359</v>
      </c>
      <c r="C3363" t="s">
        <v>2163</v>
      </c>
      <c r="D3363" s="1">
        <v>45179</v>
      </c>
      <c r="E3363">
        <f t="shared" si="372"/>
        <v>18</v>
      </c>
      <c r="F3363" t="s">
        <v>14</v>
      </c>
      <c r="G3363">
        <v>790</v>
      </c>
      <c r="H3363">
        <f t="shared" si="371"/>
        <v>79</v>
      </c>
      <c r="I3363" t="s">
        <v>7</v>
      </c>
      <c r="J3363" t="s">
        <v>8</v>
      </c>
      <c r="K3363" t="s">
        <v>8</v>
      </c>
      <c r="L3363" t="s">
        <v>8</v>
      </c>
      <c r="M3363" t="s">
        <v>14</v>
      </c>
      <c r="N3363" t="str">
        <f t="shared" si="373"/>
        <v>F</v>
      </c>
      <c r="O3363" t="s">
        <v>4321</v>
      </c>
      <c r="P3363" t="s">
        <v>4322</v>
      </c>
      <c r="Q3363" t="s">
        <v>221</v>
      </c>
      <c r="R3363">
        <v>4</v>
      </c>
      <c r="S3363">
        <f t="shared" si="374"/>
        <v>2019</v>
      </c>
      <c r="T3363" t="s">
        <v>12</v>
      </c>
      <c r="U3363">
        <v>1</v>
      </c>
      <c r="V3363" t="s">
        <v>3346</v>
      </c>
      <c r="W3363">
        <f>VLOOKUP(Q3363,'PBT Tag Rates'!$B$5:$E$44,4,FALSE)</f>
        <v>0.95971980899999998</v>
      </c>
      <c r="X3363">
        <v>1</v>
      </c>
      <c r="Y3363" s="14">
        <f>IFERROR(LOOKUP(H3363,{30,43,48,53,58,63,68,73,78,83,88,93,97},{42,47,52,57,62,67,72,77,82,87,92,99,100}),999)</f>
        <v>82</v>
      </c>
      <c r="Z3363" s="17">
        <f t="shared" si="375"/>
        <v>5.5555555555555554</v>
      </c>
      <c r="AA3363" s="17">
        <f t="shared" si="369"/>
        <v>5.5555555555555554</v>
      </c>
      <c r="AB3363" s="17">
        <f t="shared" si="370"/>
        <v>11.658097686375321</v>
      </c>
      <c r="AC3363" s="17" t="s">
        <v>17654</v>
      </c>
    </row>
    <row r="3364" spans="1:29" x14ac:dyDescent="0.25">
      <c r="A3364" t="s">
        <v>3339</v>
      </c>
      <c r="B3364" s="151" t="s">
        <v>12360</v>
      </c>
      <c r="C3364" t="s">
        <v>12361</v>
      </c>
      <c r="D3364" s="1">
        <v>45179</v>
      </c>
      <c r="E3364">
        <f t="shared" si="372"/>
        <v>18</v>
      </c>
      <c r="F3364" t="s">
        <v>6</v>
      </c>
      <c r="G3364">
        <v>840</v>
      </c>
      <c r="H3364">
        <f t="shared" si="371"/>
        <v>84</v>
      </c>
      <c r="I3364" t="s">
        <v>9</v>
      </c>
      <c r="J3364">
        <v>1</v>
      </c>
      <c r="K3364" t="s">
        <v>12362</v>
      </c>
      <c r="L3364" t="s">
        <v>8</v>
      </c>
      <c r="M3364" t="s">
        <v>6</v>
      </c>
      <c r="N3364" t="str">
        <f t="shared" si="373"/>
        <v>M</v>
      </c>
      <c r="O3364" t="s">
        <v>5007</v>
      </c>
      <c r="P3364" t="s">
        <v>5008</v>
      </c>
      <c r="Q3364" t="s">
        <v>221</v>
      </c>
      <c r="R3364">
        <v>4</v>
      </c>
      <c r="S3364">
        <f t="shared" si="374"/>
        <v>2019</v>
      </c>
      <c r="T3364" t="s">
        <v>12</v>
      </c>
      <c r="U3364">
        <v>0.999999999999996</v>
      </c>
      <c r="V3364" t="s">
        <v>3363</v>
      </c>
      <c r="W3364">
        <f>VLOOKUP(Q3364,'PBT Tag Rates'!$B$5:$E$44,4,FALSE)</f>
        <v>0.95971980899999998</v>
      </c>
      <c r="X3364">
        <v>1</v>
      </c>
      <c r="Y3364" s="14">
        <f>IFERROR(LOOKUP(H3364,{30,43,48,53,58,63,68,73,78,83,88,93,97},{42,47,52,57,62,67,72,77,82,87,92,99,100}),999)</f>
        <v>87</v>
      </c>
      <c r="Z3364" s="17">
        <f t="shared" si="375"/>
        <v>5.5555555555555554</v>
      </c>
      <c r="AA3364" s="17">
        <f t="shared" si="369"/>
        <v>5.5555555555555554</v>
      </c>
      <c r="AB3364" s="17">
        <f t="shared" si="370"/>
        <v>11.658097686375321</v>
      </c>
      <c r="AC3364" s="17" t="s">
        <v>17654</v>
      </c>
    </row>
    <row r="3365" spans="1:29" x14ac:dyDescent="0.25">
      <c r="A3365" t="s">
        <v>3339</v>
      </c>
      <c r="B3365" s="151" t="s">
        <v>12363</v>
      </c>
      <c r="C3365" t="s">
        <v>2164</v>
      </c>
      <c r="D3365" s="1">
        <v>45179</v>
      </c>
      <c r="E3365">
        <f t="shared" si="372"/>
        <v>18</v>
      </c>
      <c r="F3365" t="s">
        <v>6</v>
      </c>
      <c r="G3365">
        <v>650</v>
      </c>
      <c r="H3365">
        <f t="shared" si="371"/>
        <v>65</v>
      </c>
      <c r="I3365" t="s">
        <v>7</v>
      </c>
      <c r="J3365" t="s">
        <v>8</v>
      </c>
      <c r="K3365" t="s">
        <v>8</v>
      </c>
      <c r="L3365" t="s">
        <v>8</v>
      </c>
      <c r="M3365" t="s">
        <v>6</v>
      </c>
      <c r="N3365" t="str">
        <f t="shared" si="373"/>
        <v>M</v>
      </c>
      <c r="O3365" t="s">
        <v>2612</v>
      </c>
      <c r="P3365" t="s">
        <v>9733</v>
      </c>
      <c r="Q3365" t="s">
        <v>918</v>
      </c>
      <c r="R3365">
        <v>3</v>
      </c>
      <c r="S3365">
        <f t="shared" si="374"/>
        <v>2020</v>
      </c>
      <c r="T3365" t="s">
        <v>12</v>
      </c>
      <c r="U3365">
        <v>0.999999999999997</v>
      </c>
      <c r="V3365" t="s">
        <v>3363</v>
      </c>
      <c r="W3365">
        <f>VLOOKUP(Q3365,'PBT Tag Rates'!$B$5:$E$44,4,FALSE)</f>
        <v>0.98961045999999997</v>
      </c>
      <c r="X3365">
        <v>1</v>
      </c>
      <c r="Y3365" s="14">
        <f>IFERROR(LOOKUP(H3365,{30,43,48,53,58,63,68,73,78,83,88,93,97},{42,47,52,57,62,67,72,77,82,87,92,99,100}),999)</f>
        <v>67</v>
      </c>
      <c r="Z3365" s="17">
        <f t="shared" si="375"/>
        <v>5.5555555555555554</v>
      </c>
      <c r="AA3365" s="17">
        <f t="shared" si="369"/>
        <v>5.5555555555555554</v>
      </c>
      <c r="AB3365" s="17">
        <f t="shared" si="370"/>
        <v>11.658097686375321</v>
      </c>
      <c r="AC3365" s="17" t="s">
        <v>17654</v>
      </c>
    </row>
    <row r="3366" spans="1:29" x14ac:dyDescent="0.25">
      <c r="A3366" t="s">
        <v>3339</v>
      </c>
      <c r="B3366" s="151" t="s">
        <v>12364</v>
      </c>
      <c r="C3366" t="s">
        <v>2167</v>
      </c>
      <c r="D3366" s="1">
        <v>45179</v>
      </c>
      <c r="E3366">
        <f t="shared" si="372"/>
        <v>18</v>
      </c>
      <c r="F3366" t="s">
        <v>6</v>
      </c>
      <c r="G3366">
        <v>650</v>
      </c>
      <c r="H3366">
        <f t="shared" si="371"/>
        <v>65</v>
      </c>
      <c r="I3366" t="s">
        <v>9</v>
      </c>
      <c r="J3366">
        <v>1</v>
      </c>
      <c r="K3366" t="s">
        <v>8</v>
      </c>
      <c r="L3366" t="s">
        <v>8</v>
      </c>
      <c r="M3366" t="s">
        <v>6</v>
      </c>
      <c r="N3366" t="str">
        <f t="shared" si="373"/>
        <v>M</v>
      </c>
      <c r="O3366" t="s">
        <v>10428</v>
      </c>
      <c r="P3366" t="s">
        <v>10429</v>
      </c>
      <c r="Q3366" t="s">
        <v>2596</v>
      </c>
      <c r="R3366">
        <v>3</v>
      </c>
      <c r="S3366">
        <f t="shared" si="374"/>
        <v>2020</v>
      </c>
      <c r="T3366" t="s">
        <v>12</v>
      </c>
      <c r="U3366">
        <v>0.999999999999999</v>
      </c>
      <c r="V3366" t="s">
        <v>3169</v>
      </c>
      <c r="W3366">
        <f>VLOOKUP(Q3366,'PBT Tag Rates'!$B$5:$E$44,4,FALSE)</f>
        <v>0.98845608500000004</v>
      </c>
      <c r="X3366">
        <v>1</v>
      </c>
      <c r="Y3366" s="14">
        <f>IFERROR(LOOKUP(H3366,{30,43,48,53,58,63,68,73,78,83,88,93,97},{42,47,52,57,62,67,72,77,82,87,92,99,100}),999)</f>
        <v>67</v>
      </c>
      <c r="Z3366" s="17">
        <f t="shared" si="375"/>
        <v>5.5555555555555554</v>
      </c>
      <c r="AA3366" s="17">
        <f t="shared" si="369"/>
        <v>5.5555555555555554</v>
      </c>
      <c r="AB3366" s="17">
        <f t="shared" si="370"/>
        <v>11.658097686375321</v>
      </c>
      <c r="AC3366" s="17" t="s">
        <v>17654</v>
      </c>
    </row>
    <row r="3367" spans="1:29" x14ac:dyDescent="0.25">
      <c r="A3367" t="s">
        <v>3339</v>
      </c>
      <c r="B3367" s="151" t="s">
        <v>12365</v>
      </c>
      <c r="C3367" t="s">
        <v>2168</v>
      </c>
      <c r="D3367" s="1">
        <v>45179</v>
      </c>
      <c r="E3367">
        <f t="shared" si="372"/>
        <v>18</v>
      </c>
      <c r="F3367" t="s">
        <v>6</v>
      </c>
      <c r="G3367">
        <v>610</v>
      </c>
      <c r="H3367">
        <f t="shared" si="371"/>
        <v>61</v>
      </c>
      <c r="I3367" t="s">
        <v>9</v>
      </c>
      <c r="J3367">
        <v>1</v>
      </c>
      <c r="K3367" t="s">
        <v>8</v>
      </c>
      <c r="L3367" t="s">
        <v>8</v>
      </c>
      <c r="M3367" t="s">
        <v>6</v>
      </c>
      <c r="N3367" t="str">
        <f t="shared" si="373"/>
        <v>M</v>
      </c>
      <c r="O3367" t="s">
        <v>2370</v>
      </c>
      <c r="P3367" t="s">
        <v>4851</v>
      </c>
      <c r="Q3367" t="s">
        <v>918</v>
      </c>
      <c r="R3367">
        <v>3</v>
      </c>
      <c r="S3367">
        <f t="shared" si="374"/>
        <v>2020</v>
      </c>
      <c r="T3367" t="s">
        <v>12</v>
      </c>
      <c r="U3367">
        <v>0.999999999999999</v>
      </c>
      <c r="V3367" t="s">
        <v>3346</v>
      </c>
      <c r="W3367">
        <f>VLOOKUP(Q3367,'PBT Tag Rates'!$B$5:$E$44,4,FALSE)</f>
        <v>0.98961045999999997</v>
      </c>
      <c r="X3367">
        <v>1</v>
      </c>
      <c r="Y3367" s="14">
        <f>IFERROR(LOOKUP(H3367,{30,43,48,53,58,63,68,73,78,83,88,93,97},{42,47,52,57,62,67,72,77,82,87,92,99,100}),999)</f>
        <v>62</v>
      </c>
      <c r="Z3367" s="17">
        <f t="shared" si="375"/>
        <v>5.5555555555555554</v>
      </c>
      <c r="AA3367" s="17">
        <f t="shared" si="369"/>
        <v>5.5555555555555554</v>
      </c>
      <c r="AB3367" s="17">
        <f t="shared" si="370"/>
        <v>11.658097686375321</v>
      </c>
      <c r="AC3367" s="17" t="s">
        <v>17654</v>
      </c>
    </row>
    <row r="3368" spans="1:29" x14ac:dyDescent="0.25">
      <c r="A3368" t="s">
        <v>3339</v>
      </c>
      <c r="B3368" s="151" t="s">
        <v>12366</v>
      </c>
      <c r="C3368" t="s">
        <v>12367</v>
      </c>
      <c r="D3368" s="1">
        <v>45179</v>
      </c>
      <c r="E3368">
        <f t="shared" si="372"/>
        <v>18</v>
      </c>
      <c r="F3368" t="s">
        <v>14</v>
      </c>
      <c r="G3368">
        <v>810</v>
      </c>
      <c r="H3368">
        <f t="shared" si="371"/>
        <v>81</v>
      </c>
      <c r="I3368" t="s">
        <v>7</v>
      </c>
      <c r="J3368" t="s">
        <v>8</v>
      </c>
      <c r="K3368" t="s">
        <v>12368</v>
      </c>
      <c r="L3368" t="s">
        <v>8</v>
      </c>
      <c r="M3368" t="s">
        <v>14</v>
      </c>
      <c r="N3368" t="str">
        <f t="shared" si="373"/>
        <v>F</v>
      </c>
      <c r="O3368" t="s">
        <v>8495</v>
      </c>
      <c r="P3368" t="s">
        <v>10880</v>
      </c>
      <c r="Q3368" t="s">
        <v>221</v>
      </c>
      <c r="R3368">
        <v>4</v>
      </c>
      <c r="S3368">
        <f t="shared" si="374"/>
        <v>2019</v>
      </c>
      <c r="T3368" t="s">
        <v>12</v>
      </c>
      <c r="U3368">
        <v>1</v>
      </c>
      <c r="V3368" t="s">
        <v>3396</v>
      </c>
      <c r="W3368">
        <f>VLOOKUP(Q3368,'PBT Tag Rates'!$B$5:$E$44,4,FALSE)</f>
        <v>0.95971980899999998</v>
      </c>
      <c r="X3368">
        <v>1</v>
      </c>
      <c r="Y3368" s="14">
        <f>IFERROR(LOOKUP(H3368,{30,43,48,53,58,63,68,73,78,83,88,93,97},{42,47,52,57,62,67,72,77,82,87,92,99,100}),999)</f>
        <v>82</v>
      </c>
      <c r="Z3368" s="17">
        <f t="shared" si="375"/>
        <v>5.5555555555555554</v>
      </c>
      <c r="AA3368" s="17">
        <f t="shared" si="369"/>
        <v>5.5555555555555554</v>
      </c>
      <c r="AB3368" s="17">
        <f t="shared" si="370"/>
        <v>11.658097686375321</v>
      </c>
      <c r="AC3368" s="17" t="s">
        <v>17655</v>
      </c>
    </row>
    <row r="3369" spans="1:29" x14ac:dyDescent="0.25">
      <c r="A3369" t="s">
        <v>3339</v>
      </c>
      <c r="B3369" s="151" t="s">
        <v>12369</v>
      </c>
      <c r="C3369" t="s">
        <v>2169</v>
      </c>
      <c r="D3369" s="1">
        <v>45179</v>
      </c>
      <c r="E3369">
        <f t="shared" si="372"/>
        <v>18</v>
      </c>
      <c r="F3369" t="s">
        <v>6</v>
      </c>
      <c r="G3369">
        <v>810</v>
      </c>
      <c r="H3369">
        <f t="shared" si="371"/>
        <v>81</v>
      </c>
      <c r="I3369" t="s">
        <v>7</v>
      </c>
      <c r="J3369" t="s">
        <v>8</v>
      </c>
      <c r="K3369" t="s">
        <v>12370</v>
      </c>
      <c r="L3369" t="s">
        <v>8</v>
      </c>
      <c r="M3369" t="s">
        <v>6</v>
      </c>
      <c r="N3369" t="str">
        <f t="shared" si="373"/>
        <v>M</v>
      </c>
      <c r="O3369" t="s">
        <v>8</v>
      </c>
      <c r="P3369" t="s">
        <v>8</v>
      </c>
      <c r="Q3369" t="s">
        <v>11</v>
      </c>
      <c r="R3369" t="s">
        <v>8</v>
      </c>
      <c r="S3369" t="str">
        <f t="shared" si="374"/>
        <v>U</v>
      </c>
      <c r="T3369" t="s">
        <v>12</v>
      </c>
      <c r="U3369">
        <v>1</v>
      </c>
      <c r="V3369" t="s">
        <v>11</v>
      </c>
      <c r="W3369" t="e">
        <f>VLOOKUP(Q3369,'PBT Tag Rates'!$B$5:$E$44,4,FALSE)</f>
        <v>#N/A</v>
      </c>
      <c r="X3369">
        <v>1</v>
      </c>
      <c r="Y3369" s="14">
        <f>IFERROR(LOOKUP(H3369,{30,43,48,53,58,63,68,73,78,83,88,93,97},{42,47,52,57,62,67,72,77,82,87,92,99,100}),999)</f>
        <v>82</v>
      </c>
      <c r="Z3369" s="17">
        <f t="shared" si="375"/>
        <v>5.5555555555555554</v>
      </c>
      <c r="AA3369" s="17">
        <f t="shared" si="369"/>
        <v>5.5555555555555554</v>
      </c>
      <c r="AB3369" s="17">
        <f t="shared" si="370"/>
        <v>11.658097686375321</v>
      </c>
      <c r="AC3369" s="17" t="s">
        <v>17654</v>
      </c>
    </row>
    <row r="3370" spans="1:29" x14ac:dyDescent="0.25">
      <c r="A3370" t="s">
        <v>3339</v>
      </c>
      <c r="B3370" s="151" t="s">
        <v>12371</v>
      </c>
      <c r="C3370" t="s">
        <v>2170</v>
      </c>
      <c r="D3370" s="1">
        <v>45179</v>
      </c>
      <c r="E3370">
        <f t="shared" si="372"/>
        <v>18</v>
      </c>
      <c r="F3370" t="s">
        <v>6</v>
      </c>
      <c r="G3370">
        <v>690</v>
      </c>
      <c r="H3370">
        <f t="shared" si="371"/>
        <v>69</v>
      </c>
      <c r="I3370" t="s">
        <v>7</v>
      </c>
      <c r="J3370" t="s">
        <v>8</v>
      </c>
      <c r="K3370" t="s">
        <v>8</v>
      </c>
      <c r="L3370" t="s">
        <v>8</v>
      </c>
      <c r="M3370" t="s">
        <v>6</v>
      </c>
      <c r="N3370" t="str">
        <f t="shared" si="373"/>
        <v>M</v>
      </c>
      <c r="O3370" t="s">
        <v>8</v>
      </c>
      <c r="P3370" t="s">
        <v>8</v>
      </c>
      <c r="Q3370" t="s">
        <v>11</v>
      </c>
      <c r="R3370" t="s">
        <v>8</v>
      </c>
      <c r="S3370" t="str">
        <f t="shared" si="374"/>
        <v>U</v>
      </c>
      <c r="T3370" t="s">
        <v>12</v>
      </c>
      <c r="U3370">
        <v>1</v>
      </c>
      <c r="V3370" t="s">
        <v>11</v>
      </c>
      <c r="W3370" t="e">
        <f>VLOOKUP(Q3370,'PBT Tag Rates'!$B$5:$E$44,4,FALSE)</f>
        <v>#N/A</v>
      </c>
      <c r="X3370">
        <v>1</v>
      </c>
      <c r="Y3370" s="14">
        <f>IFERROR(LOOKUP(H3370,{30,43,48,53,58,63,68,73,78,83,88,93,97},{42,47,52,57,62,67,72,77,82,87,92,99,100}),999)</f>
        <v>72</v>
      </c>
      <c r="Z3370" s="17">
        <f t="shared" si="375"/>
        <v>5.5555555555555554</v>
      </c>
      <c r="AA3370" s="17">
        <f t="shared" si="369"/>
        <v>5.5555555555555554</v>
      </c>
      <c r="AB3370" s="17">
        <f t="shared" si="370"/>
        <v>11.658097686375321</v>
      </c>
      <c r="AC3370" s="17" t="s">
        <v>17654</v>
      </c>
    </row>
    <row r="3371" spans="1:29" x14ac:dyDescent="0.25">
      <c r="A3371" t="s">
        <v>3339</v>
      </c>
      <c r="B3371" s="151" t="s">
        <v>12372</v>
      </c>
      <c r="C3371" t="s">
        <v>2171</v>
      </c>
      <c r="D3371" s="1">
        <v>45179</v>
      </c>
      <c r="E3371">
        <f t="shared" si="372"/>
        <v>18</v>
      </c>
      <c r="F3371" t="s">
        <v>6</v>
      </c>
      <c r="G3371">
        <v>650</v>
      </c>
      <c r="H3371">
        <f t="shared" si="371"/>
        <v>65</v>
      </c>
      <c r="I3371" t="s">
        <v>7</v>
      </c>
      <c r="J3371" t="s">
        <v>8</v>
      </c>
      <c r="K3371" t="s">
        <v>8</v>
      </c>
      <c r="L3371" t="s">
        <v>8</v>
      </c>
      <c r="M3371" t="s">
        <v>6</v>
      </c>
      <c r="N3371" t="str">
        <f t="shared" si="373"/>
        <v>M</v>
      </c>
      <c r="O3371" t="s">
        <v>2502</v>
      </c>
      <c r="P3371" t="s">
        <v>2592</v>
      </c>
      <c r="Q3371" t="s">
        <v>918</v>
      </c>
      <c r="R3371">
        <v>3</v>
      </c>
      <c r="S3371">
        <f t="shared" si="374"/>
        <v>2020</v>
      </c>
      <c r="T3371" t="s">
        <v>12</v>
      </c>
      <c r="U3371">
        <v>1</v>
      </c>
      <c r="V3371" t="s">
        <v>3357</v>
      </c>
      <c r="W3371">
        <f>VLOOKUP(Q3371,'PBT Tag Rates'!$B$5:$E$44,4,FALSE)</f>
        <v>0.98961045999999997</v>
      </c>
      <c r="X3371">
        <v>1</v>
      </c>
      <c r="Y3371" s="14">
        <f>IFERROR(LOOKUP(H3371,{30,43,48,53,58,63,68,73,78,83,88,93,97},{42,47,52,57,62,67,72,77,82,87,92,99,100}),999)</f>
        <v>67</v>
      </c>
      <c r="Z3371" s="17">
        <f t="shared" si="375"/>
        <v>5.5555555555555554</v>
      </c>
      <c r="AA3371" s="17">
        <f t="shared" si="369"/>
        <v>5.5555555555555554</v>
      </c>
      <c r="AB3371" s="17">
        <f t="shared" si="370"/>
        <v>11.658097686375321</v>
      </c>
      <c r="AC3371" s="17" t="s">
        <v>17654</v>
      </c>
    </row>
    <row r="3372" spans="1:29" x14ac:dyDescent="0.25">
      <c r="A3372" t="s">
        <v>3339</v>
      </c>
      <c r="B3372" s="151" t="s">
        <v>12373</v>
      </c>
      <c r="C3372" t="s">
        <v>2172</v>
      </c>
      <c r="D3372" s="1">
        <v>45179</v>
      </c>
      <c r="E3372">
        <f t="shared" si="372"/>
        <v>18</v>
      </c>
      <c r="F3372" t="s">
        <v>6</v>
      </c>
      <c r="G3372">
        <v>910</v>
      </c>
      <c r="H3372">
        <f t="shared" si="371"/>
        <v>91</v>
      </c>
      <c r="I3372" t="s">
        <v>7</v>
      </c>
      <c r="J3372" t="s">
        <v>8</v>
      </c>
      <c r="K3372" t="s">
        <v>12374</v>
      </c>
      <c r="L3372" t="s">
        <v>8</v>
      </c>
      <c r="M3372" t="s">
        <v>6</v>
      </c>
      <c r="N3372" t="str">
        <f t="shared" si="373"/>
        <v>M</v>
      </c>
      <c r="O3372" t="s">
        <v>2682</v>
      </c>
      <c r="P3372" t="s">
        <v>11348</v>
      </c>
      <c r="Q3372" t="s">
        <v>221</v>
      </c>
      <c r="R3372">
        <v>4</v>
      </c>
      <c r="S3372">
        <f t="shared" si="374"/>
        <v>2019</v>
      </c>
      <c r="T3372" t="s">
        <v>12</v>
      </c>
      <c r="U3372">
        <v>1</v>
      </c>
      <c r="V3372" t="s">
        <v>3386</v>
      </c>
      <c r="W3372">
        <f>VLOOKUP(Q3372,'PBT Tag Rates'!$B$5:$E$44,4,FALSE)</f>
        <v>0.95971980899999998</v>
      </c>
      <c r="X3372">
        <v>1</v>
      </c>
      <c r="Y3372" s="14">
        <f>IFERROR(LOOKUP(H3372,{30,43,48,53,58,63,68,73,78,83,88,93,97},{42,47,52,57,62,67,72,77,82,87,92,99,100}),999)</f>
        <v>92</v>
      </c>
      <c r="Z3372" s="17">
        <f t="shared" si="375"/>
        <v>5.5555555555555554</v>
      </c>
      <c r="AA3372" s="17">
        <f t="shared" si="369"/>
        <v>5.5555555555555554</v>
      </c>
      <c r="AB3372" s="17">
        <f t="shared" si="370"/>
        <v>11.658097686375321</v>
      </c>
      <c r="AC3372" s="17" t="s">
        <v>17654</v>
      </c>
    </row>
    <row r="3373" spans="1:29" x14ac:dyDescent="0.25">
      <c r="A3373" t="s">
        <v>3339</v>
      </c>
      <c r="B3373" s="151" t="s">
        <v>12375</v>
      </c>
      <c r="C3373" t="s">
        <v>12376</v>
      </c>
      <c r="D3373" s="1">
        <v>45179</v>
      </c>
      <c r="E3373">
        <f t="shared" si="372"/>
        <v>18</v>
      </c>
      <c r="F3373" t="s">
        <v>6</v>
      </c>
      <c r="G3373">
        <v>910</v>
      </c>
      <c r="H3373">
        <f t="shared" si="371"/>
        <v>91</v>
      </c>
      <c r="I3373" t="s">
        <v>7</v>
      </c>
      <c r="J3373" t="s">
        <v>8</v>
      </c>
      <c r="K3373" t="s">
        <v>12377</v>
      </c>
      <c r="L3373" t="s">
        <v>8</v>
      </c>
      <c r="M3373" t="s">
        <v>759</v>
      </c>
      <c r="N3373" t="str">
        <f t="shared" si="373"/>
        <v>M</v>
      </c>
      <c r="O3373" t="s">
        <v>5980</v>
      </c>
      <c r="P3373" t="s">
        <v>5981</v>
      </c>
      <c r="Q3373" t="s">
        <v>281</v>
      </c>
      <c r="R3373">
        <v>4</v>
      </c>
      <c r="S3373">
        <f t="shared" si="374"/>
        <v>2019</v>
      </c>
      <c r="T3373" t="s">
        <v>12</v>
      </c>
      <c r="U3373">
        <v>1</v>
      </c>
      <c r="V3373" t="s">
        <v>3170</v>
      </c>
      <c r="W3373">
        <f>VLOOKUP(Q3373,'PBT Tag Rates'!$B$5:$E$44,4,FALSE)</f>
        <v>0.99705232300000002</v>
      </c>
      <c r="X3373">
        <v>1</v>
      </c>
      <c r="Y3373" s="14">
        <f>IFERROR(LOOKUP(H3373,{30,43,48,53,58,63,68,73,78,83,88,93,97},{42,47,52,57,62,67,72,77,82,87,92,99,100}),999)</f>
        <v>92</v>
      </c>
      <c r="Z3373" s="17">
        <f t="shared" si="375"/>
        <v>5.5555555555555554</v>
      </c>
      <c r="AA3373" s="17">
        <f t="shared" si="369"/>
        <v>5.5555555555555554</v>
      </c>
      <c r="AB3373" s="17">
        <f t="shared" si="370"/>
        <v>11.658097686375321</v>
      </c>
      <c r="AC3373" s="17" t="s">
        <v>17654</v>
      </c>
    </row>
    <row r="3374" spans="1:29" x14ac:dyDescent="0.25">
      <c r="A3374" t="s">
        <v>3339</v>
      </c>
      <c r="B3374" s="151" t="s">
        <v>12378</v>
      </c>
      <c r="C3374" t="s">
        <v>2175</v>
      </c>
      <c r="D3374" s="1">
        <v>45179</v>
      </c>
      <c r="E3374">
        <f t="shared" si="372"/>
        <v>18</v>
      </c>
      <c r="F3374" t="s">
        <v>14</v>
      </c>
      <c r="G3374">
        <v>780</v>
      </c>
      <c r="H3374">
        <f t="shared" si="371"/>
        <v>78</v>
      </c>
      <c r="I3374" t="s">
        <v>7</v>
      </c>
      <c r="J3374" t="s">
        <v>8</v>
      </c>
      <c r="K3374" t="s">
        <v>8</v>
      </c>
      <c r="L3374" t="s">
        <v>8</v>
      </c>
      <c r="M3374" t="s">
        <v>14</v>
      </c>
      <c r="N3374" t="str">
        <f t="shared" si="373"/>
        <v>F</v>
      </c>
      <c r="O3374" t="s">
        <v>2034</v>
      </c>
      <c r="P3374" t="s">
        <v>2103</v>
      </c>
      <c r="Q3374" t="s">
        <v>221</v>
      </c>
      <c r="R3374">
        <v>4</v>
      </c>
      <c r="S3374">
        <f t="shared" si="374"/>
        <v>2019</v>
      </c>
      <c r="T3374" t="s">
        <v>12</v>
      </c>
      <c r="U3374">
        <v>0.999999999999996</v>
      </c>
      <c r="V3374" t="s">
        <v>3346</v>
      </c>
      <c r="W3374">
        <f>VLOOKUP(Q3374,'PBT Tag Rates'!$B$5:$E$44,4,FALSE)</f>
        <v>0.95971980899999998</v>
      </c>
      <c r="X3374">
        <v>1</v>
      </c>
      <c r="Y3374" s="14">
        <f>IFERROR(LOOKUP(H3374,{30,43,48,53,58,63,68,73,78,83,88,93,97},{42,47,52,57,62,67,72,77,82,87,92,99,100}),999)</f>
        <v>82</v>
      </c>
      <c r="Z3374" s="17">
        <f t="shared" si="375"/>
        <v>5.5555555555555554</v>
      </c>
      <c r="AA3374" s="17">
        <f t="shared" si="369"/>
        <v>5.5555555555555554</v>
      </c>
      <c r="AB3374" s="17">
        <f t="shared" si="370"/>
        <v>11.658097686375321</v>
      </c>
      <c r="AC3374" s="17" t="s">
        <v>17654</v>
      </c>
    </row>
    <row r="3375" spans="1:29" x14ac:dyDescent="0.25">
      <c r="A3375" t="s">
        <v>3339</v>
      </c>
      <c r="B3375" s="151" t="s">
        <v>12379</v>
      </c>
      <c r="C3375" t="s">
        <v>2176</v>
      </c>
      <c r="D3375" s="1">
        <v>45179</v>
      </c>
      <c r="E3375">
        <f t="shared" si="372"/>
        <v>18</v>
      </c>
      <c r="F3375" t="s">
        <v>6</v>
      </c>
      <c r="G3375">
        <v>670</v>
      </c>
      <c r="H3375">
        <f t="shared" si="371"/>
        <v>67</v>
      </c>
      <c r="I3375" t="s">
        <v>7</v>
      </c>
      <c r="J3375" t="s">
        <v>8</v>
      </c>
      <c r="K3375" t="s">
        <v>8</v>
      </c>
      <c r="L3375" t="s">
        <v>8</v>
      </c>
      <c r="M3375" t="s">
        <v>6</v>
      </c>
      <c r="N3375" t="str">
        <f t="shared" si="373"/>
        <v>M</v>
      </c>
      <c r="O3375" t="s">
        <v>1904</v>
      </c>
      <c r="P3375" t="s">
        <v>1905</v>
      </c>
      <c r="Q3375" t="s">
        <v>918</v>
      </c>
      <c r="R3375">
        <v>3</v>
      </c>
      <c r="S3375">
        <f t="shared" si="374"/>
        <v>2020</v>
      </c>
      <c r="T3375" t="s">
        <v>12</v>
      </c>
      <c r="U3375">
        <v>1</v>
      </c>
      <c r="V3375" t="s">
        <v>3386</v>
      </c>
      <c r="W3375">
        <f>VLOOKUP(Q3375,'PBT Tag Rates'!$B$5:$E$44,4,FALSE)</f>
        <v>0.98961045999999997</v>
      </c>
      <c r="X3375">
        <v>1</v>
      </c>
      <c r="Y3375" s="14">
        <f>IFERROR(LOOKUP(H3375,{30,43,48,53,58,63,68,73,78,83,88,93,97},{42,47,52,57,62,67,72,77,82,87,92,99,100}),999)</f>
        <v>67</v>
      </c>
      <c r="Z3375" s="17">
        <f t="shared" si="375"/>
        <v>5.5555555555555554</v>
      </c>
      <c r="AA3375" s="17">
        <f t="shared" si="369"/>
        <v>5.5555555555555554</v>
      </c>
      <c r="AB3375" s="17">
        <f t="shared" si="370"/>
        <v>11.658097686375321</v>
      </c>
      <c r="AC3375" s="17" t="s">
        <v>17654</v>
      </c>
    </row>
    <row r="3376" spans="1:29" x14ac:dyDescent="0.25">
      <c r="A3376" t="s">
        <v>3339</v>
      </c>
      <c r="B3376" s="151" t="s">
        <v>12380</v>
      </c>
      <c r="C3376" t="s">
        <v>2179</v>
      </c>
      <c r="D3376" s="1">
        <v>45179</v>
      </c>
      <c r="E3376">
        <f t="shared" si="372"/>
        <v>18</v>
      </c>
      <c r="F3376" t="s">
        <v>14</v>
      </c>
      <c r="G3376">
        <v>650</v>
      </c>
      <c r="H3376">
        <f t="shared" si="371"/>
        <v>65</v>
      </c>
      <c r="I3376" t="s">
        <v>9</v>
      </c>
      <c r="J3376">
        <v>1</v>
      </c>
      <c r="K3376" t="s">
        <v>8</v>
      </c>
      <c r="L3376" t="s">
        <v>8</v>
      </c>
      <c r="M3376" t="s">
        <v>6</v>
      </c>
      <c r="N3376" t="str">
        <f t="shared" si="373"/>
        <v>M</v>
      </c>
      <c r="O3376" t="s">
        <v>2200</v>
      </c>
      <c r="P3376" t="s">
        <v>2201</v>
      </c>
      <c r="Q3376" t="s">
        <v>221</v>
      </c>
      <c r="R3376">
        <v>4</v>
      </c>
      <c r="S3376">
        <f t="shared" si="374"/>
        <v>2019</v>
      </c>
      <c r="T3376" t="s">
        <v>12</v>
      </c>
      <c r="U3376">
        <v>1</v>
      </c>
      <c r="V3376" t="s">
        <v>3168</v>
      </c>
      <c r="W3376">
        <f>VLOOKUP(Q3376,'PBT Tag Rates'!$B$5:$E$44,4,FALSE)</f>
        <v>0.95971980899999998</v>
      </c>
      <c r="X3376">
        <v>1</v>
      </c>
      <c r="Y3376" s="14">
        <f>IFERROR(LOOKUP(H3376,{30,43,48,53,58,63,68,73,78,83,88,93,97},{42,47,52,57,62,67,72,77,82,87,92,99,100}),999)</f>
        <v>67</v>
      </c>
      <c r="Z3376" s="17">
        <f t="shared" si="375"/>
        <v>5.5555555555555554</v>
      </c>
      <c r="AA3376" s="17">
        <f t="shared" si="369"/>
        <v>5.5555555555555554</v>
      </c>
      <c r="AB3376" s="17">
        <f t="shared" si="370"/>
        <v>11.658097686375321</v>
      </c>
      <c r="AC3376" s="17" t="s">
        <v>17654</v>
      </c>
    </row>
    <row r="3377" spans="1:29" x14ac:dyDescent="0.25">
      <c r="A3377" t="s">
        <v>3339</v>
      </c>
      <c r="B3377" s="151" t="s">
        <v>12381</v>
      </c>
      <c r="C3377" t="s">
        <v>2180</v>
      </c>
      <c r="D3377" s="1">
        <v>45179</v>
      </c>
      <c r="E3377">
        <f t="shared" si="372"/>
        <v>18</v>
      </c>
      <c r="F3377" t="s">
        <v>14</v>
      </c>
      <c r="G3377">
        <v>740</v>
      </c>
      <c r="H3377">
        <f t="shared" si="371"/>
        <v>74</v>
      </c>
      <c r="I3377" t="s">
        <v>7</v>
      </c>
      <c r="J3377" t="s">
        <v>8</v>
      </c>
      <c r="K3377" t="s">
        <v>8</v>
      </c>
      <c r="L3377" t="s">
        <v>8</v>
      </c>
      <c r="M3377" t="s">
        <v>14</v>
      </c>
      <c r="N3377" t="str">
        <f t="shared" si="373"/>
        <v>F</v>
      </c>
      <c r="O3377" t="s">
        <v>971</v>
      </c>
      <c r="P3377" t="s">
        <v>12382</v>
      </c>
      <c r="Q3377" t="s">
        <v>221</v>
      </c>
      <c r="R3377">
        <v>4</v>
      </c>
      <c r="S3377">
        <f t="shared" si="374"/>
        <v>2019</v>
      </c>
      <c r="T3377" t="s">
        <v>12</v>
      </c>
      <c r="U3377">
        <v>0.999999999999999</v>
      </c>
      <c r="V3377" t="s">
        <v>3357</v>
      </c>
      <c r="W3377">
        <f>VLOOKUP(Q3377,'PBT Tag Rates'!$B$5:$E$44,4,FALSE)</f>
        <v>0.95971980899999998</v>
      </c>
      <c r="X3377">
        <v>1</v>
      </c>
      <c r="Y3377" s="14">
        <f>IFERROR(LOOKUP(H3377,{30,43,48,53,58,63,68,73,78,83,88,93,97},{42,47,52,57,62,67,72,77,82,87,92,99,100}),999)</f>
        <v>77</v>
      </c>
      <c r="Z3377" s="17">
        <f t="shared" si="375"/>
        <v>5.5555555555555554</v>
      </c>
      <c r="AA3377" s="17">
        <f t="shared" si="369"/>
        <v>5.5555555555555554</v>
      </c>
      <c r="AB3377" s="17">
        <f t="shared" si="370"/>
        <v>11.658097686375321</v>
      </c>
      <c r="AC3377" s="17" t="s">
        <v>17654</v>
      </c>
    </row>
    <row r="3378" spans="1:29" x14ac:dyDescent="0.25">
      <c r="A3378" t="s">
        <v>3339</v>
      </c>
      <c r="B3378" s="151" t="s">
        <v>12383</v>
      </c>
      <c r="C3378" t="s">
        <v>2181</v>
      </c>
      <c r="D3378" s="1">
        <v>45179</v>
      </c>
      <c r="E3378">
        <f t="shared" si="372"/>
        <v>18</v>
      </c>
      <c r="F3378" t="s">
        <v>6</v>
      </c>
      <c r="G3378">
        <v>750</v>
      </c>
      <c r="H3378">
        <f t="shared" si="371"/>
        <v>75</v>
      </c>
      <c r="I3378" t="s">
        <v>7</v>
      </c>
      <c r="J3378" t="s">
        <v>8</v>
      </c>
      <c r="K3378" t="s">
        <v>8</v>
      </c>
      <c r="L3378" t="s">
        <v>8</v>
      </c>
      <c r="M3378" t="s">
        <v>6</v>
      </c>
      <c r="N3378" t="str">
        <f t="shared" si="373"/>
        <v>M</v>
      </c>
      <c r="O3378" t="s">
        <v>2328</v>
      </c>
      <c r="P3378" t="s">
        <v>2329</v>
      </c>
      <c r="Q3378" t="s">
        <v>221</v>
      </c>
      <c r="R3378">
        <v>4</v>
      </c>
      <c r="S3378">
        <f t="shared" si="374"/>
        <v>2019</v>
      </c>
      <c r="T3378" t="s">
        <v>12</v>
      </c>
      <c r="U3378">
        <v>1</v>
      </c>
      <c r="V3378" t="s">
        <v>3653</v>
      </c>
      <c r="W3378">
        <f>VLOOKUP(Q3378,'PBT Tag Rates'!$B$5:$E$44,4,FALSE)</f>
        <v>0.95971980899999998</v>
      </c>
      <c r="X3378">
        <v>1</v>
      </c>
      <c r="Y3378" s="14">
        <f>IFERROR(LOOKUP(H3378,{30,43,48,53,58,63,68,73,78,83,88,93,97},{42,47,52,57,62,67,72,77,82,87,92,99,100}),999)</f>
        <v>77</v>
      </c>
      <c r="Z3378" s="17">
        <f t="shared" si="375"/>
        <v>5.5555555555555554</v>
      </c>
      <c r="AA3378" s="17">
        <f t="shared" si="369"/>
        <v>5.5555555555555554</v>
      </c>
      <c r="AB3378" s="17">
        <f t="shared" si="370"/>
        <v>11.658097686375321</v>
      </c>
      <c r="AC3378" s="17" t="s">
        <v>17655</v>
      </c>
    </row>
    <row r="3379" spans="1:29" x14ac:dyDescent="0.25">
      <c r="A3379" t="s">
        <v>3339</v>
      </c>
      <c r="B3379" s="151" t="s">
        <v>12384</v>
      </c>
      <c r="C3379" t="s">
        <v>2182</v>
      </c>
      <c r="D3379" s="1">
        <v>45179</v>
      </c>
      <c r="E3379">
        <f t="shared" si="372"/>
        <v>18</v>
      </c>
      <c r="F3379" t="s">
        <v>14</v>
      </c>
      <c r="G3379">
        <v>800</v>
      </c>
      <c r="H3379">
        <f t="shared" si="371"/>
        <v>80</v>
      </c>
      <c r="I3379" t="s">
        <v>7</v>
      </c>
      <c r="J3379" t="s">
        <v>8</v>
      </c>
      <c r="K3379" t="s">
        <v>12385</v>
      </c>
      <c r="L3379" t="s">
        <v>8</v>
      </c>
      <c r="M3379" t="s">
        <v>14</v>
      </c>
      <c r="N3379" t="str">
        <f t="shared" si="373"/>
        <v>F</v>
      </c>
      <c r="O3379" t="s">
        <v>2245</v>
      </c>
      <c r="P3379" t="s">
        <v>2977</v>
      </c>
      <c r="Q3379" t="s">
        <v>221</v>
      </c>
      <c r="R3379">
        <v>4</v>
      </c>
      <c r="S3379">
        <f t="shared" si="374"/>
        <v>2019</v>
      </c>
      <c r="T3379" t="s">
        <v>12</v>
      </c>
      <c r="U3379">
        <v>1</v>
      </c>
      <c r="V3379" t="s">
        <v>3396</v>
      </c>
      <c r="W3379">
        <f>VLOOKUP(Q3379,'PBT Tag Rates'!$B$5:$E$44,4,FALSE)</f>
        <v>0.95971980899999998</v>
      </c>
      <c r="X3379">
        <v>1</v>
      </c>
      <c r="Y3379" s="14">
        <f>IFERROR(LOOKUP(H3379,{30,43,48,53,58,63,68,73,78,83,88,93,97},{42,47,52,57,62,67,72,77,82,87,92,99,100}),999)</f>
        <v>82</v>
      </c>
      <c r="Z3379" s="17">
        <f t="shared" si="375"/>
        <v>5.5555555555555554</v>
      </c>
      <c r="AA3379" s="17">
        <f t="shared" si="369"/>
        <v>5.5555555555555554</v>
      </c>
      <c r="AB3379" s="17">
        <f t="shared" si="370"/>
        <v>11.658097686375321</v>
      </c>
      <c r="AC3379" s="17" t="s">
        <v>17655</v>
      </c>
    </row>
    <row r="3380" spans="1:29" x14ac:dyDescent="0.25">
      <c r="A3380" t="s">
        <v>3339</v>
      </c>
      <c r="B3380" s="151" t="s">
        <v>12386</v>
      </c>
      <c r="C3380" t="s">
        <v>2183</v>
      </c>
      <c r="D3380" s="1">
        <v>45179</v>
      </c>
      <c r="E3380">
        <f t="shared" si="372"/>
        <v>18</v>
      </c>
      <c r="F3380" t="s">
        <v>6</v>
      </c>
      <c r="G3380">
        <v>650</v>
      </c>
      <c r="H3380">
        <f t="shared" si="371"/>
        <v>65</v>
      </c>
      <c r="I3380" t="s">
        <v>7</v>
      </c>
      <c r="J3380" t="s">
        <v>8</v>
      </c>
      <c r="K3380" t="s">
        <v>8</v>
      </c>
      <c r="L3380" t="s">
        <v>8</v>
      </c>
      <c r="M3380" t="s">
        <v>6</v>
      </c>
      <c r="N3380" t="str">
        <f t="shared" si="373"/>
        <v>M</v>
      </c>
      <c r="O3380" t="s">
        <v>12387</v>
      </c>
      <c r="P3380" t="s">
        <v>12388</v>
      </c>
      <c r="Q3380" t="s">
        <v>2596</v>
      </c>
      <c r="R3380">
        <v>3</v>
      </c>
      <c r="S3380">
        <f t="shared" si="374"/>
        <v>2020</v>
      </c>
      <c r="T3380" t="s">
        <v>12</v>
      </c>
      <c r="U3380">
        <v>1</v>
      </c>
      <c r="V3380" t="s">
        <v>3079</v>
      </c>
      <c r="W3380">
        <f>VLOOKUP(Q3380,'PBT Tag Rates'!$B$5:$E$44,4,FALSE)</f>
        <v>0.98845608500000004</v>
      </c>
      <c r="X3380">
        <v>1</v>
      </c>
      <c r="Y3380" s="14">
        <f>IFERROR(LOOKUP(H3380,{30,43,48,53,58,63,68,73,78,83,88,93,97},{42,47,52,57,62,67,72,77,82,87,92,99,100}),999)</f>
        <v>67</v>
      </c>
      <c r="Z3380" s="17">
        <f t="shared" si="375"/>
        <v>5.5555555555555554</v>
      </c>
      <c r="AA3380" s="17">
        <f t="shared" si="369"/>
        <v>5.5555555555555554</v>
      </c>
      <c r="AB3380" s="17">
        <f t="shared" si="370"/>
        <v>11.658097686375321</v>
      </c>
      <c r="AC3380" s="17" t="s">
        <v>17654</v>
      </c>
    </row>
    <row r="3381" spans="1:29" x14ac:dyDescent="0.25">
      <c r="A3381" t="s">
        <v>3339</v>
      </c>
      <c r="B3381" s="151" t="s">
        <v>12389</v>
      </c>
      <c r="C3381" t="s">
        <v>2184</v>
      </c>
      <c r="D3381" s="1">
        <v>45179</v>
      </c>
      <c r="E3381">
        <f t="shared" si="372"/>
        <v>18</v>
      </c>
      <c r="F3381" t="s">
        <v>14</v>
      </c>
      <c r="G3381">
        <v>590</v>
      </c>
      <c r="H3381">
        <f t="shared" si="371"/>
        <v>59</v>
      </c>
      <c r="I3381" t="s">
        <v>9</v>
      </c>
      <c r="J3381">
        <v>1</v>
      </c>
      <c r="K3381" t="s">
        <v>8</v>
      </c>
      <c r="L3381" t="s">
        <v>8</v>
      </c>
      <c r="M3381" t="s">
        <v>6</v>
      </c>
      <c r="N3381" t="str">
        <f t="shared" si="373"/>
        <v>M</v>
      </c>
      <c r="O3381" t="s">
        <v>12390</v>
      </c>
      <c r="P3381" t="s">
        <v>12391</v>
      </c>
      <c r="Q3381" t="s">
        <v>918</v>
      </c>
      <c r="R3381">
        <v>3</v>
      </c>
      <c r="S3381">
        <f t="shared" si="374"/>
        <v>2020</v>
      </c>
      <c r="T3381" t="s">
        <v>12</v>
      </c>
      <c r="U3381">
        <v>0.999999999999998</v>
      </c>
      <c r="V3381" t="s">
        <v>3821</v>
      </c>
      <c r="W3381">
        <f>VLOOKUP(Q3381,'PBT Tag Rates'!$B$5:$E$44,4,FALSE)</f>
        <v>0.98961045999999997</v>
      </c>
      <c r="X3381">
        <v>1</v>
      </c>
      <c r="Y3381" s="14">
        <f>IFERROR(LOOKUP(H3381,{30,43,48,53,58,63,68,73,78,83,88,93,97},{42,47,52,57,62,67,72,77,82,87,92,99,100}),999)</f>
        <v>62</v>
      </c>
      <c r="Z3381" s="17">
        <f t="shared" si="375"/>
        <v>5.5555555555555554</v>
      </c>
      <c r="AA3381" s="17">
        <f t="shared" si="369"/>
        <v>5.5555555555555554</v>
      </c>
      <c r="AB3381" s="17">
        <f t="shared" si="370"/>
        <v>11.658097686375321</v>
      </c>
      <c r="AC3381" s="17" t="s">
        <v>17654</v>
      </c>
    </row>
    <row r="3382" spans="1:29" x14ac:dyDescent="0.25">
      <c r="A3382" t="s">
        <v>3339</v>
      </c>
      <c r="B3382" s="151" t="s">
        <v>12392</v>
      </c>
      <c r="C3382" t="s">
        <v>2185</v>
      </c>
      <c r="D3382" s="1">
        <v>45179</v>
      </c>
      <c r="E3382">
        <f t="shared" si="372"/>
        <v>18</v>
      </c>
      <c r="F3382" t="s">
        <v>6</v>
      </c>
      <c r="G3382">
        <v>480</v>
      </c>
      <c r="H3382">
        <f t="shared" si="371"/>
        <v>48</v>
      </c>
      <c r="I3382" t="s">
        <v>9</v>
      </c>
      <c r="J3382">
        <v>1</v>
      </c>
      <c r="K3382" t="s">
        <v>8</v>
      </c>
      <c r="L3382" t="s">
        <v>8</v>
      </c>
      <c r="M3382" t="s">
        <v>6</v>
      </c>
      <c r="N3382" t="str">
        <f t="shared" si="373"/>
        <v>M</v>
      </c>
      <c r="O3382" t="s">
        <v>8518</v>
      </c>
      <c r="P3382" t="s">
        <v>12393</v>
      </c>
      <c r="Q3382" t="s">
        <v>3820</v>
      </c>
      <c r="R3382">
        <v>2</v>
      </c>
      <c r="S3382">
        <f t="shared" si="374"/>
        <v>2021</v>
      </c>
      <c r="T3382" t="s">
        <v>12</v>
      </c>
      <c r="U3382">
        <v>0.999999999999998</v>
      </c>
      <c r="V3382" t="s">
        <v>3876</v>
      </c>
      <c r="W3382">
        <f>VLOOKUP(Q3382,'PBT Tag Rates'!$B$5:$E$44,4,FALSE)</f>
        <v>0.98140000000000005</v>
      </c>
      <c r="X3382">
        <v>1</v>
      </c>
      <c r="Y3382" s="14">
        <f>IFERROR(LOOKUP(H3382,{30,43,48,53,58,63,68,73,78,83,88,93,97},{42,47,52,57,62,67,72,77,82,87,92,99,100}),999)</f>
        <v>52</v>
      </c>
      <c r="Z3382" s="17">
        <f t="shared" si="375"/>
        <v>5.5555555555555554</v>
      </c>
      <c r="AA3382" s="17">
        <f t="shared" si="369"/>
        <v>5.5555555555555554</v>
      </c>
      <c r="AB3382" s="17">
        <f t="shared" si="370"/>
        <v>11.658097686375321</v>
      </c>
      <c r="AC3382" s="17" t="s">
        <v>17654</v>
      </c>
    </row>
    <row r="3383" spans="1:29" x14ac:dyDescent="0.25">
      <c r="A3383" t="s">
        <v>3339</v>
      </c>
      <c r="B3383" s="151" t="s">
        <v>12394</v>
      </c>
      <c r="C3383" t="s">
        <v>12395</v>
      </c>
      <c r="D3383" s="1">
        <v>45179</v>
      </c>
      <c r="E3383">
        <f t="shared" si="372"/>
        <v>18</v>
      </c>
      <c r="F3383" t="s">
        <v>14</v>
      </c>
      <c r="G3383">
        <v>800</v>
      </c>
      <c r="H3383">
        <f t="shared" si="371"/>
        <v>80</v>
      </c>
      <c r="I3383" t="s">
        <v>9</v>
      </c>
      <c r="J3383">
        <v>1</v>
      </c>
      <c r="K3383" t="s">
        <v>12396</v>
      </c>
      <c r="L3383" t="s">
        <v>8</v>
      </c>
      <c r="M3383" t="s">
        <v>14</v>
      </c>
      <c r="N3383" t="str">
        <f t="shared" si="373"/>
        <v>F</v>
      </c>
      <c r="O3383" t="s">
        <v>2606</v>
      </c>
      <c r="P3383" t="s">
        <v>6331</v>
      </c>
      <c r="Q3383" t="s">
        <v>221</v>
      </c>
      <c r="R3383">
        <v>4</v>
      </c>
      <c r="S3383">
        <f t="shared" si="374"/>
        <v>2019</v>
      </c>
      <c r="T3383" t="s">
        <v>12</v>
      </c>
      <c r="U3383">
        <v>0.999999999999998</v>
      </c>
      <c r="V3383" t="s">
        <v>3386</v>
      </c>
      <c r="W3383">
        <f>VLOOKUP(Q3383,'PBT Tag Rates'!$B$5:$E$44,4,FALSE)</f>
        <v>0.95971980899999998</v>
      </c>
      <c r="X3383">
        <v>1</v>
      </c>
      <c r="Y3383" s="14">
        <f>IFERROR(LOOKUP(H3383,{30,43,48,53,58,63,68,73,78,83,88,93,97},{42,47,52,57,62,67,72,77,82,87,92,99,100}),999)</f>
        <v>82</v>
      </c>
      <c r="Z3383" s="17">
        <f t="shared" si="375"/>
        <v>5.5555555555555554</v>
      </c>
      <c r="AA3383" s="17">
        <f t="shared" si="369"/>
        <v>5.5555555555555554</v>
      </c>
      <c r="AB3383" s="17">
        <f t="shared" si="370"/>
        <v>11.658097686375321</v>
      </c>
      <c r="AC3383" s="17" t="s">
        <v>17654</v>
      </c>
    </row>
    <row r="3384" spans="1:29" x14ac:dyDescent="0.25">
      <c r="A3384" t="s">
        <v>3339</v>
      </c>
      <c r="B3384" s="151" t="s">
        <v>12397</v>
      </c>
      <c r="C3384" t="s">
        <v>2186</v>
      </c>
      <c r="D3384" s="1">
        <v>45179</v>
      </c>
      <c r="E3384">
        <f t="shared" si="372"/>
        <v>18</v>
      </c>
      <c r="F3384" t="s">
        <v>14</v>
      </c>
      <c r="G3384">
        <v>690</v>
      </c>
      <c r="H3384">
        <f t="shared" si="371"/>
        <v>69</v>
      </c>
      <c r="I3384" t="s">
        <v>9</v>
      </c>
      <c r="J3384">
        <v>1</v>
      </c>
      <c r="K3384" t="s">
        <v>8</v>
      </c>
      <c r="L3384" t="s">
        <v>8</v>
      </c>
      <c r="M3384" t="s">
        <v>14</v>
      </c>
      <c r="N3384" t="str">
        <f t="shared" si="373"/>
        <v>F</v>
      </c>
      <c r="O3384" t="s">
        <v>12398</v>
      </c>
      <c r="P3384" t="s">
        <v>12399</v>
      </c>
      <c r="Q3384" t="s">
        <v>221</v>
      </c>
      <c r="R3384">
        <v>4</v>
      </c>
      <c r="S3384">
        <f t="shared" si="374"/>
        <v>2019</v>
      </c>
      <c r="T3384" t="s">
        <v>12</v>
      </c>
      <c r="U3384">
        <v>1</v>
      </c>
      <c r="V3384" t="s">
        <v>3951</v>
      </c>
      <c r="W3384">
        <f>VLOOKUP(Q3384,'PBT Tag Rates'!$B$5:$E$44,4,FALSE)</f>
        <v>0.95971980899999998</v>
      </c>
      <c r="X3384">
        <v>1</v>
      </c>
      <c r="Y3384" s="14">
        <f>IFERROR(LOOKUP(H3384,{30,43,48,53,58,63,68,73,78,83,88,93,97},{42,47,52,57,62,67,72,77,82,87,92,99,100}),999)</f>
        <v>72</v>
      </c>
      <c r="Z3384" s="17">
        <f t="shared" si="375"/>
        <v>5.5555555555555554</v>
      </c>
      <c r="AA3384" s="17">
        <f t="shared" si="369"/>
        <v>5.5555555555555554</v>
      </c>
      <c r="AB3384" s="17">
        <f t="shared" si="370"/>
        <v>11.658097686375321</v>
      </c>
      <c r="AC3384" s="17" t="s">
        <v>17655</v>
      </c>
    </row>
    <row r="3385" spans="1:29" x14ac:dyDescent="0.25">
      <c r="A3385" t="s">
        <v>3339</v>
      </c>
      <c r="B3385" s="151" t="s">
        <v>12400</v>
      </c>
      <c r="C3385" t="s">
        <v>12401</v>
      </c>
      <c r="D3385" s="1">
        <v>45179</v>
      </c>
      <c r="E3385">
        <f t="shared" si="372"/>
        <v>18</v>
      </c>
      <c r="F3385" t="s">
        <v>14</v>
      </c>
      <c r="G3385">
        <v>860</v>
      </c>
      <c r="H3385">
        <f t="shared" si="371"/>
        <v>86</v>
      </c>
      <c r="I3385" t="s">
        <v>7</v>
      </c>
      <c r="J3385" t="s">
        <v>8</v>
      </c>
      <c r="K3385" t="s">
        <v>12402</v>
      </c>
      <c r="L3385" t="s">
        <v>8</v>
      </c>
      <c r="M3385" t="s">
        <v>14</v>
      </c>
      <c r="N3385" t="str">
        <f t="shared" si="373"/>
        <v>F</v>
      </c>
      <c r="O3385" t="s">
        <v>8</v>
      </c>
      <c r="P3385" t="s">
        <v>8</v>
      </c>
      <c r="Q3385" t="s">
        <v>11</v>
      </c>
      <c r="R3385" t="s">
        <v>8</v>
      </c>
      <c r="S3385" t="str">
        <f t="shared" si="374"/>
        <v>U</v>
      </c>
      <c r="T3385" t="s">
        <v>12</v>
      </c>
      <c r="U3385">
        <v>1</v>
      </c>
      <c r="V3385" t="s">
        <v>11</v>
      </c>
      <c r="W3385" t="e">
        <f>VLOOKUP(Q3385,'PBT Tag Rates'!$B$5:$E$44,4,FALSE)</f>
        <v>#N/A</v>
      </c>
      <c r="X3385">
        <v>1</v>
      </c>
      <c r="Y3385" s="14">
        <f>IFERROR(LOOKUP(H3385,{30,43,48,53,58,63,68,73,78,83,88,93,97},{42,47,52,57,62,67,72,77,82,87,92,99,100}),999)</f>
        <v>87</v>
      </c>
      <c r="Z3385" s="17">
        <f t="shared" si="375"/>
        <v>5.5555555555555554</v>
      </c>
      <c r="AA3385" s="17">
        <f t="shared" si="369"/>
        <v>5.5555555555555554</v>
      </c>
      <c r="AB3385" s="17">
        <f t="shared" si="370"/>
        <v>11.658097686375321</v>
      </c>
      <c r="AC3385" s="17" t="s">
        <v>17654</v>
      </c>
    </row>
    <row r="3386" spans="1:29" x14ac:dyDescent="0.25">
      <c r="A3386" t="s">
        <v>3339</v>
      </c>
      <c r="B3386" s="151" t="s">
        <v>12403</v>
      </c>
      <c r="C3386" t="s">
        <v>2188</v>
      </c>
      <c r="D3386" s="1">
        <v>45179</v>
      </c>
      <c r="E3386">
        <f t="shared" si="372"/>
        <v>18</v>
      </c>
      <c r="F3386" t="s">
        <v>6</v>
      </c>
      <c r="G3386">
        <v>690</v>
      </c>
      <c r="H3386">
        <f t="shared" si="371"/>
        <v>69</v>
      </c>
      <c r="I3386" t="s">
        <v>7</v>
      </c>
      <c r="J3386" t="s">
        <v>8</v>
      </c>
      <c r="K3386" t="s">
        <v>8</v>
      </c>
      <c r="L3386" t="s">
        <v>8</v>
      </c>
      <c r="M3386" t="s">
        <v>6</v>
      </c>
      <c r="N3386" t="str">
        <f t="shared" si="373"/>
        <v>M</v>
      </c>
      <c r="O3386" t="s">
        <v>8</v>
      </c>
      <c r="P3386" t="s">
        <v>8</v>
      </c>
      <c r="Q3386" t="s">
        <v>11</v>
      </c>
      <c r="R3386" t="s">
        <v>8</v>
      </c>
      <c r="S3386" t="str">
        <f t="shared" si="374"/>
        <v>U</v>
      </c>
      <c r="T3386" t="s">
        <v>12</v>
      </c>
      <c r="U3386">
        <v>0.999999999999999</v>
      </c>
      <c r="V3386" t="s">
        <v>11</v>
      </c>
      <c r="W3386" t="e">
        <f>VLOOKUP(Q3386,'PBT Tag Rates'!$B$5:$E$44,4,FALSE)</f>
        <v>#N/A</v>
      </c>
      <c r="X3386">
        <v>1</v>
      </c>
      <c r="Y3386" s="14">
        <f>IFERROR(LOOKUP(H3386,{30,43,48,53,58,63,68,73,78,83,88,93,97},{42,47,52,57,62,67,72,77,82,87,92,99,100}),999)</f>
        <v>72</v>
      </c>
      <c r="Z3386" s="17">
        <f t="shared" si="375"/>
        <v>5.5555555555555554</v>
      </c>
      <c r="AA3386" s="17">
        <f t="shared" si="369"/>
        <v>5.5555555555555554</v>
      </c>
      <c r="AB3386" s="17">
        <f t="shared" si="370"/>
        <v>11.658097686375321</v>
      </c>
      <c r="AC3386" s="17" t="s">
        <v>17654</v>
      </c>
    </row>
    <row r="3387" spans="1:29" x14ac:dyDescent="0.25">
      <c r="A3387" t="s">
        <v>3339</v>
      </c>
      <c r="B3387" s="151" t="s">
        <v>12404</v>
      </c>
      <c r="C3387" t="s">
        <v>2189</v>
      </c>
      <c r="D3387" s="1">
        <v>45179</v>
      </c>
      <c r="E3387">
        <f t="shared" si="372"/>
        <v>18</v>
      </c>
      <c r="F3387" t="s">
        <v>14</v>
      </c>
      <c r="G3387">
        <v>710</v>
      </c>
      <c r="H3387">
        <f t="shared" si="371"/>
        <v>71</v>
      </c>
      <c r="I3387" t="s">
        <v>9</v>
      </c>
      <c r="J3387">
        <v>1</v>
      </c>
      <c r="K3387" t="s">
        <v>8</v>
      </c>
      <c r="L3387" t="s">
        <v>8</v>
      </c>
      <c r="M3387" t="s">
        <v>14</v>
      </c>
      <c r="N3387" t="str">
        <f t="shared" si="373"/>
        <v>F</v>
      </c>
      <c r="O3387" t="s">
        <v>531</v>
      </c>
      <c r="P3387" t="s">
        <v>532</v>
      </c>
      <c r="Q3387" t="s">
        <v>221</v>
      </c>
      <c r="R3387">
        <v>4</v>
      </c>
      <c r="S3387">
        <f t="shared" si="374"/>
        <v>2019</v>
      </c>
      <c r="T3387" t="s">
        <v>12</v>
      </c>
      <c r="U3387">
        <v>0.999999999999998</v>
      </c>
      <c r="V3387" t="s">
        <v>3386</v>
      </c>
      <c r="W3387">
        <f>VLOOKUP(Q3387,'PBT Tag Rates'!$B$5:$E$44,4,FALSE)</f>
        <v>0.95971980899999998</v>
      </c>
      <c r="X3387">
        <v>1</v>
      </c>
      <c r="Y3387" s="14">
        <f>IFERROR(LOOKUP(H3387,{30,43,48,53,58,63,68,73,78,83,88,93,97},{42,47,52,57,62,67,72,77,82,87,92,99,100}),999)</f>
        <v>72</v>
      </c>
      <c r="Z3387" s="17">
        <f t="shared" si="375"/>
        <v>5.5555555555555554</v>
      </c>
      <c r="AA3387" s="17">
        <f t="shared" ref="AA3387:AA3450" si="376">Z3387*(1+$AA$4)</f>
        <v>5.5555555555555554</v>
      </c>
      <c r="AB3387" s="17">
        <f t="shared" ref="AB3387:AB3450" si="377">IF(D3387&lt;$D$3,AA3387/$AB$3,AA3387/$AB$4)</f>
        <v>11.658097686375321</v>
      </c>
      <c r="AC3387" s="17" t="s">
        <v>17654</v>
      </c>
    </row>
    <row r="3388" spans="1:29" x14ac:dyDescent="0.25">
      <c r="A3388" t="s">
        <v>3339</v>
      </c>
      <c r="B3388" s="151" t="s">
        <v>12405</v>
      </c>
      <c r="C3388" t="s">
        <v>2190</v>
      </c>
      <c r="D3388" s="1">
        <v>45179</v>
      </c>
      <c r="E3388">
        <f t="shared" si="372"/>
        <v>18</v>
      </c>
      <c r="F3388" t="s">
        <v>6</v>
      </c>
      <c r="G3388">
        <v>610</v>
      </c>
      <c r="H3388">
        <f t="shared" si="371"/>
        <v>61</v>
      </c>
      <c r="I3388" t="s">
        <v>7</v>
      </c>
      <c r="J3388" t="s">
        <v>8</v>
      </c>
      <c r="K3388" t="s">
        <v>8</v>
      </c>
      <c r="L3388" t="s">
        <v>8</v>
      </c>
      <c r="M3388" t="s">
        <v>6</v>
      </c>
      <c r="N3388" t="str">
        <f t="shared" si="373"/>
        <v>M</v>
      </c>
      <c r="O3388" t="s">
        <v>8</v>
      </c>
      <c r="P3388" t="s">
        <v>8</v>
      </c>
      <c r="Q3388" t="s">
        <v>11</v>
      </c>
      <c r="R3388" t="s">
        <v>8</v>
      </c>
      <c r="S3388" t="str">
        <f t="shared" si="374"/>
        <v>U</v>
      </c>
      <c r="T3388" t="s">
        <v>12</v>
      </c>
      <c r="U3388">
        <v>1</v>
      </c>
      <c r="V3388" t="s">
        <v>11</v>
      </c>
      <c r="W3388" t="e">
        <f>VLOOKUP(Q3388,'PBT Tag Rates'!$B$5:$E$44,4,FALSE)</f>
        <v>#N/A</v>
      </c>
      <c r="X3388">
        <v>1</v>
      </c>
      <c r="Y3388" s="14">
        <f>IFERROR(LOOKUP(H3388,{30,43,48,53,58,63,68,73,78,83,88,93,97},{42,47,52,57,62,67,72,77,82,87,92,99,100}),999)</f>
        <v>62</v>
      </c>
      <c r="Z3388" s="17">
        <f t="shared" si="375"/>
        <v>5.5555555555555554</v>
      </c>
      <c r="AA3388" s="17">
        <f t="shared" si="376"/>
        <v>5.5555555555555554</v>
      </c>
      <c r="AB3388" s="17">
        <f t="shared" si="377"/>
        <v>11.658097686375321</v>
      </c>
      <c r="AC3388" s="17" t="s">
        <v>17654</v>
      </c>
    </row>
    <row r="3389" spans="1:29" x14ac:dyDescent="0.25">
      <c r="A3389" t="s">
        <v>3339</v>
      </c>
      <c r="B3389" s="151" t="s">
        <v>12406</v>
      </c>
      <c r="C3389" t="s">
        <v>2191</v>
      </c>
      <c r="D3389" s="1">
        <v>45179</v>
      </c>
      <c r="E3389">
        <f t="shared" si="372"/>
        <v>18</v>
      </c>
      <c r="F3389" t="s">
        <v>14</v>
      </c>
      <c r="G3389">
        <v>730</v>
      </c>
      <c r="H3389">
        <f t="shared" si="371"/>
        <v>73</v>
      </c>
      <c r="I3389" t="s">
        <v>7</v>
      </c>
      <c r="J3389" t="s">
        <v>8</v>
      </c>
      <c r="K3389" t="s">
        <v>8</v>
      </c>
      <c r="L3389" t="s">
        <v>8</v>
      </c>
      <c r="M3389" t="s">
        <v>14</v>
      </c>
      <c r="N3389" t="str">
        <f t="shared" si="373"/>
        <v>F</v>
      </c>
      <c r="O3389" t="s">
        <v>1394</v>
      </c>
      <c r="P3389" t="s">
        <v>8289</v>
      </c>
      <c r="Q3389" t="s">
        <v>221</v>
      </c>
      <c r="R3389">
        <v>4</v>
      </c>
      <c r="S3389">
        <f t="shared" si="374"/>
        <v>2019</v>
      </c>
      <c r="T3389" t="s">
        <v>12</v>
      </c>
      <c r="U3389">
        <v>1</v>
      </c>
      <c r="V3389" t="s">
        <v>3386</v>
      </c>
      <c r="W3389">
        <f>VLOOKUP(Q3389,'PBT Tag Rates'!$B$5:$E$44,4,FALSE)</f>
        <v>0.95971980899999998</v>
      </c>
      <c r="X3389">
        <v>1</v>
      </c>
      <c r="Y3389" s="14">
        <f>IFERROR(LOOKUP(H3389,{30,43,48,53,58,63,68,73,78,83,88,93,97},{42,47,52,57,62,67,72,77,82,87,92,99,100}),999)</f>
        <v>77</v>
      </c>
      <c r="Z3389" s="17">
        <f t="shared" si="375"/>
        <v>5.5555555555555554</v>
      </c>
      <c r="AA3389" s="17">
        <f t="shared" si="376"/>
        <v>5.5555555555555554</v>
      </c>
      <c r="AB3389" s="17">
        <f t="shared" si="377"/>
        <v>11.658097686375321</v>
      </c>
      <c r="AC3389" s="17" t="s">
        <v>17654</v>
      </c>
    </row>
    <row r="3390" spans="1:29" x14ac:dyDescent="0.25">
      <c r="A3390" t="s">
        <v>3339</v>
      </c>
      <c r="B3390" s="151" t="s">
        <v>12407</v>
      </c>
      <c r="C3390" t="s">
        <v>2194</v>
      </c>
      <c r="D3390" s="1">
        <v>45179</v>
      </c>
      <c r="E3390">
        <f t="shared" si="372"/>
        <v>18</v>
      </c>
      <c r="F3390" t="s">
        <v>6</v>
      </c>
      <c r="G3390">
        <v>580</v>
      </c>
      <c r="H3390">
        <f t="shared" si="371"/>
        <v>58</v>
      </c>
      <c r="I3390" t="s">
        <v>9</v>
      </c>
      <c r="J3390">
        <v>1</v>
      </c>
      <c r="K3390" t="s">
        <v>8</v>
      </c>
      <c r="L3390" t="s">
        <v>8</v>
      </c>
      <c r="M3390" t="s">
        <v>6</v>
      </c>
      <c r="N3390" t="str">
        <f t="shared" si="373"/>
        <v>M</v>
      </c>
      <c r="O3390" t="s">
        <v>4907</v>
      </c>
      <c r="P3390" t="s">
        <v>4908</v>
      </c>
      <c r="Q3390" t="s">
        <v>221</v>
      </c>
      <c r="R3390">
        <v>4</v>
      </c>
      <c r="S3390">
        <f t="shared" si="374"/>
        <v>2019</v>
      </c>
      <c r="T3390" t="s">
        <v>12</v>
      </c>
      <c r="U3390">
        <v>1</v>
      </c>
      <c r="V3390" t="s">
        <v>3951</v>
      </c>
      <c r="W3390">
        <f>VLOOKUP(Q3390,'PBT Tag Rates'!$B$5:$E$44,4,FALSE)</f>
        <v>0.95971980899999998</v>
      </c>
      <c r="X3390">
        <v>1</v>
      </c>
      <c r="Y3390" s="14">
        <f>IFERROR(LOOKUP(H3390,{30,43,48,53,58,63,68,73,78,83,88,93,97},{42,47,52,57,62,67,72,77,82,87,92,99,100}),999)</f>
        <v>62</v>
      </c>
      <c r="Z3390" s="17">
        <f t="shared" si="375"/>
        <v>5.5555555555555554</v>
      </c>
      <c r="AA3390" s="17">
        <f t="shared" si="376"/>
        <v>5.5555555555555554</v>
      </c>
      <c r="AB3390" s="17">
        <f t="shared" si="377"/>
        <v>11.658097686375321</v>
      </c>
      <c r="AC3390" s="17" t="s">
        <v>17655</v>
      </c>
    </row>
    <row r="3391" spans="1:29" x14ac:dyDescent="0.25">
      <c r="A3391" t="s">
        <v>3339</v>
      </c>
      <c r="B3391" s="151" t="s">
        <v>12408</v>
      </c>
      <c r="C3391" t="s">
        <v>2195</v>
      </c>
      <c r="D3391" s="1">
        <v>45179</v>
      </c>
      <c r="E3391">
        <f t="shared" si="372"/>
        <v>18</v>
      </c>
      <c r="F3391" t="s">
        <v>6</v>
      </c>
      <c r="G3391">
        <v>540</v>
      </c>
      <c r="H3391">
        <f t="shared" si="371"/>
        <v>54</v>
      </c>
      <c r="I3391" t="s">
        <v>7</v>
      </c>
      <c r="J3391" t="s">
        <v>8</v>
      </c>
      <c r="K3391" t="s">
        <v>8</v>
      </c>
      <c r="L3391" t="s">
        <v>8</v>
      </c>
      <c r="M3391" t="s">
        <v>6</v>
      </c>
      <c r="N3391" t="str">
        <f t="shared" si="373"/>
        <v>M</v>
      </c>
      <c r="O3391" t="s">
        <v>12409</v>
      </c>
      <c r="P3391" t="s">
        <v>12410</v>
      </c>
      <c r="Q3391" t="s">
        <v>3820</v>
      </c>
      <c r="R3391">
        <v>2</v>
      </c>
      <c r="S3391">
        <f t="shared" si="374"/>
        <v>2021</v>
      </c>
      <c r="T3391" t="s">
        <v>12</v>
      </c>
      <c r="U3391">
        <v>1</v>
      </c>
      <c r="V3391" t="s">
        <v>3357</v>
      </c>
      <c r="W3391">
        <f>VLOOKUP(Q3391,'PBT Tag Rates'!$B$5:$E$44,4,FALSE)</f>
        <v>0.98140000000000005</v>
      </c>
      <c r="X3391">
        <v>1</v>
      </c>
      <c r="Y3391" s="14">
        <f>IFERROR(LOOKUP(H3391,{30,43,48,53,58,63,68,73,78,83,88,93,97},{42,47,52,57,62,67,72,77,82,87,92,99,100}),999)</f>
        <v>57</v>
      </c>
      <c r="Z3391" s="17">
        <f t="shared" si="375"/>
        <v>5.5555555555555554</v>
      </c>
      <c r="AA3391" s="17">
        <f t="shared" si="376"/>
        <v>5.5555555555555554</v>
      </c>
      <c r="AB3391" s="17">
        <f t="shared" si="377"/>
        <v>11.658097686375321</v>
      </c>
      <c r="AC3391" s="17" t="s">
        <v>17654</v>
      </c>
    </row>
    <row r="3392" spans="1:29" x14ac:dyDescent="0.25">
      <c r="A3392" t="s">
        <v>3339</v>
      </c>
      <c r="B3392" s="151" t="s">
        <v>12411</v>
      </c>
      <c r="C3392" t="s">
        <v>2196</v>
      </c>
      <c r="D3392" s="1">
        <v>45179</v>
      </c>
      <c r="E3392">
        <f t="shared" si="372"/>
        <v>18</v>
      </c>
      <c r="F3392" t="s">
        <v>14</v>
      </c>
      <c r="G3392">
        <v>700</v>
      </c>
      <c r="H3392">
        <f t="shared" si="371"/>
        <v>70</v>
      </c>
      <c r="I3392" t="s">
        <v>7</v>
      </c>
      <c r="J3392" t="s">
        <v>8</v>
      </c>
      <c r="K3392" t="s">
        <v>8</v>
      </c>
      <c r="L3392" t="s">
        <v>8</v>
      </c>
      <c r="M3392" t="s">
        <v>6</v>
      </c>
      <c r="N3392" t="str">
        <f t="shared" si="373"/>
        <v>M</v>
      </c>
      <c r="O3392" t="s">
        <v>8</v>
      </c>
      <c r="P3392" t="s">
        <v>8</v>
      </c>
      <c r="Q3392" t="s">
        <v>11</v>
      </c>
      <c r="R3392" t="s">
        <v>8</v>
      </c>
      <c r="S3392" t="str">
        <f t="shared" si="374"/>
        <v>U</v>
      </c>
      <c r="T3392" t="s">
        <v>12</v>
      </c>
      <c r="U3392">
        <v>1</v>
      </c>
      <c r="V3392" t="s">
        <v>11</v>
      </c>
      <c r="W3392" t="e">
        <f>VLOOKUP(Q3392,'PBT Tag Rates'!$B$5:$E$44,4,FALSE)</f>
        <v>#N/A</v>
      </c>
      <c r="X3392">
        <v>1</v>
      </c>
      <c r="Y3392" s="14">
        <f>IFERROR(LOOKUP(H3392,{30,43,48,53,58,63,68,73,78,83,88,93,97},{42,47,52,57,62,67,72,77,82,87,92,99,100}),999)</f>
        <v>72</v>
      </c>
      <c r="Z3392" s="17">
        <f t="shared" si="375"/>
        <v>5.5555555555555554</v>
      </c>
      <c r="AA3392" s="17">
        <f t="shared" si="376"/>
        <v>5.5555555555555554</v>
      </c>
      <c r="AB3392" s="17">
        <f t="shared" si="377"/>
        <v>11.658097686375321</v>
      </c>
      <c r="AC3392" s="17" t="s">
        <v>17654</v>
      </c>
    </row>
    <row r="3393" spans="1:29" x14ac:dyDescent="0.25">
      <c r="A3393" t="s">
        <v>3339</v>
      </c>
      <c r="B3393" s="151" t="s">
        <v>12412</v>
      </c>
      <c r="C3393" t="s">
        <v>2198</v>
      </c>
      <c r="D3393" s="1">
        <v>45179</v>
      </c>
      <c r="E3393">
        <f t="shared" si="372"/>
        <v>18</v>
      </c>
      <c r="F3393" t="s">
        <v>14</v>
      </c>
      <c r="G3393">
        <v>700</v>
      </c>
      <c r="H3393">
        <f t="shared" si="371"/>
        <v>70</v>
      </c>
      <c r="I3393" t="s">
        <v>7</v>
      </c>
      <c r="J3393" t="s">
        <v>8</v>
      </c>
      <c r="K3393" t="s">
        <v>8</v>
      </c>
      <c r="L3393" t="s">
        <v>8</v>
      </c>
      <c r="M3393" t="s">
        <v>14</v>
      </c>
      <c r="N3393" t="str">
        <f t="shared" si="373"/>
        <v>F</v>
      </c>
      <c r="O3393" t="s">
        <v>50</v>
      </c>
      <c r="P3393" t="s">
        <v>12413</v>
      </c>
      <c r="Q3393" t="s">
        <v>15</v>
      </c>
      <c r="R3393">
        <v>5</v>
      </c>
      <c r="S3393">
        <f t="shared" si="374"/>
        <v>2018</v>
      </c>
      <c r="T3393" t="s">
        <v>12</v>
      </c>
      <c r="U3393">
        <v>1</v>
      </c>
      <c r="V3393" t="s">
        <v>3363</v>
      </c>
      <c r="W3393">
        <f>VLOOKUP(Q3393,'PBT Tag Rates'!$B$5:$E$44,4,FALSE)</f>
        <v>0.80551598400000002</v>
      </c>
      <c r="X3393">
        <v>1</v>
      </c>
      <c r="Y3393" s="14">
        <f>IFERROR(LOOKUP(H3393,{30,43,48,53,58,63,68,73,78,83,88,93,97},{42,47,52,57,62,67,72,77,82,87,92,99,100}),999)</f>
        <v>72</v>
      </c>
      <c r="Z3393" s="17">
        <f t="shared" si="375"/>
        <v>5.5555555555555554</v>
      </c>
      <c r="AA3393" s="17">
        <f t="shared" si="376"/>
        <v>5.5555555555555554</v>
      </c>
      <c r="AB3393" s="17">
        <f t="shared" si="377"/>
        <v>11.658097686375321</v>
      </c>
      <c r="AC3393" s="17" t="s">
        <v>17654</v>
      </c>
    </row>
    <row r="3394" spans="1:29" x14ac:dyDescent="0.25">
      <c r="A3394" t="s">
        <v>3339</v>
      </c>
      <c r="B3394" s="151" t="s">
        <v>12414</v>
      </c>
      <c r="C3394" t="s">
        <v>2199</v>
      </c>
      <c r="D3394" s="1">
        <v>45179</v>
      </c>
      <c r="E3394">
        <f t="shared" si="372"/>
        <v>18</v>
      </c>
      <c r="F3394" t="s">
        <v>14</v>
      </c>
      <c r="G3394">
        <v>740</v>
      </c>
      <c r="H3394">
        <f t="shared" si="371"/>
        <v>74</v>
      </c>
      <c r="I3394" t="s">
        <v>9</v>
      </c>
      <c r="J3394">
        <v>1</v>
      </c>
      <c r="K3394" t="s">
        <v>8</v>
      </c>
      <c r="L3394" t="s">
        <v>8</v>
      </c>
      <c r="M3394" t="s">
        <v>14</v>
      </c>
      <c r="N3394" t="str">
        <f t="shared" si="373"/>
        <v>F</v>
      </c>
      <c r="O3394" t="s">
        <v>12415</v>
      </c>
      <c r="P3394" t="s">
        <v>12416</v>
      </c>
      <c r="Q3394" t="s">
        <v>221</v>
      </c>
      <c r="R3394">
        <v>4</v>
      </c>
      <c r="S3394">
        <f t="shared" si="374"/>
        <v>2019</v>
      </c>
      <c r="T3394" t="s">
        <v>12</v>
      </c>
      <c r="U3394">
        <v>1</v>
      </c>
      <c r="V3394" t="s">
        <v>3168</v>
      </c>
      <c r="W3394">
        <f>VLOOKUP(Q3394,'PBT Tag Rates'!$B$5:$E$44,4,FALSE)</f>
        <v>0.95971980899999998</v>
      </c>
      <c r="X3394">
        <v>1</v>
      </c>
      <c r="Y3394" s="14">
        <f>IFERROR(LOOKUP(H3394,{30,43,48,53,58,63,68,73,78,83,88,93,97},{42,47,52,57,62,67,72,77,82,87,92,99,100}),999)</f>
        <v>77</v>
      </c>
      <c r="Z3394" s="17">
        <f t="shared" si="375"/>
        <v>5.5555555555555554</v>
      </c>
      <c r="AA3394" s="17">
        <f t="shared" si="376"/>
        <v>5.5555555555555554</v>
      </c>
      <c r="AB3394" s="17">
        <f t="shared" si="377"/>
        <v>11.658097686375321</v>
      </c>
      <c r="AC3394" s="17" t="s">
        <v>17654</v>
      </c>
    </row>
    <row r="3395" spans="1:29" x14ac:dyDescent="0.25">
      <c r="A3395" t="s">
        <v>3339</v>
      </c>
      <c r="B3395" s="151" t="s">
        <v>12417</v>
      </c>
      <c r="C3395" t="s">
        <v>2202</v>
      </c>
      <c r="D3395" s="1">
        <v>45179</v>
      </c>
      <c r="E3395">
        <f t="shared" si="372"/>
        <v>18</v>
      </c>
      <c r="F3395" t="s">
        <v>6</v>
      </c>
      <c r="G3395">
        <v>590</v>
      </c>
      <c r="H3395">
        <f t="shared" si="371"/>
        <v>59</v>
      </c>
      <c r="I3395" t="s">
        <v>7</v>
      </c>
      <c r="J3395" t="s">
        <v>8</v>
      </c>
      <c r="K3395" t="s">
        <v>8</v>
      </c>
      <c r="L3395" t="s">
        <v>8</v>
      </c>
      <c r="M3395" t="s">
        <v>6</v>
      </c>
      <c r="N3395" t="str">
        <f t="shared" si="373"/>
        <v>M</v>
      </c>
      <c r="O3395" t="s">
        <v>12418</v>
      </c>
      <c r="P3395" t="s">
        <v>12419</v>
      </c>
      <c r="Q3395" t="s">
        <v>918</v>
      </c>
      <c r="R3395">
        <v>3</v>
      </c>
      <c r="S3395">
        <f t="shared" si="374"/>
        <v>2020</v>
      </c>
      <c r="T3395" t="s">
        <v>12</v>
      </c>
      <c r="U3395">
        <v>1</v>
      </c>
      <c r="V3395" t="s">
        <v>3357</v>
      </c>
      <c r="W3395">
        <f>VLOOKUP(Q3395,'PBT Tag Rates'!$B$5:$E$44,4,FALSE)</f>
        <v>0.98961045999999997</v>
      </c>
      <c r="X3395">
        <v>1</v>
      </c>
      <c r="Y3395" s="14">
        <f>IFERROR(LOOKUP(H3395,{30,43,48,53,58,63,68,73,78,83,88,93,97},{42,47,52,57,62,67,72,77,82,87,92,99,100}),999)</f>
        <v>62</v>
      </c>
      <c r="Z3395" s="17">
        <f t="shared" si="375"/>
        <v>5.5555555555555554</v>
      </c>
      <c r="AA3395" s="17">
        <f t="shared" si="376"/>
        <v>5.5555555555555554</v>
      </c>
      <c r="AB3395" s="17">
        <f t="shared" si="377"/>
        <v>11.658097686375321</v>
      </c>
      <c r="AC3395" s="17" t="s">
        <v>17654</v>
      </c>
    </row>
    <row r="3396" spans="1:29" x14ac:dyDescent="0.25">
      <c r="A3396" t="s">
        <v>3339</v>
      </c>
      <c r="B3396" s="151" t="s">
        <v>12420</v>
      </c>
      <c r="C3396" t="s">
        <v>2203</v>
      </c>
      <c r="D3396" s="1">
        <v>45180</v>
      </c>
      <c r="E3396">
        <f t="shared" si="372"/>
        <v>18</v>
      </c>
      <c r="F3396" t="s">
        <v>6</v>
      </c>
      <c r="G3396">
        <v>710</v>
      </c>
      <c r="H3396">
        <f t="shared" si="371"/>
        <v>71</v>
      </c>
      <c r="I3396" t="s">
        <v>7</v>
      </c>
      <c r="J3396" t="s">
        <v>8</v>
      </c>
      <c r="K3396" t="s">
        <v>8</v>
      </c>
      <c r="L3396" t="s">
        <v>8</v>
      </c>
      <c r="M3396" t="s">
        <v>6</v>
      </c>
      <c r="N3396" t="str">
        <f t="shared" si="373"/>
        <v>M</v>
      </c>
      <c r="O3396" t="s">
        <v>8</v>
      </c>
      <c r="P3396" t="s">
        <v>8</v>
      </c>
      <c r="Q3396" t="s">
        <v>11</v>
      </c>
      <c r="R3396" t="s">
        <v>8</v>
      </c>
      <c r="S3396" t="str">
        <f t="shared" si="374"/>
        <v>U</v>
      </c>
      <c r="T3396" t="s">
        <v>12</v>
      </c>
      <c r="U3396">
        <v>1</v>
      </c>
      <c r="V3396" t="s">
        <v>11</v>
      </c>
      <c r="W3396" t="e">
        <f>VLOOKUP(Q3396,'PBT Tag Rates'!$B$5:$E$44,4,FALSE)</f>
        <v>#N/A</v>
      </c>
      <c r="X3396">
        <v>1</v>
      </c>
      <c r="Y3396" s="14">
        <f>IFERROR(LOOKUP(H3396,{30,43,48,53,58,63,68,73,78,83,88,93,97},{42,47,52,57,62,67,72,77,82,87,92,99,100}),999)</f>
        <v>72</v>
      </c>
      <c r="Z3396" s="17">
        <f t="shared" si="375"/>
        <v>5.5555555555555554</v>
      </c>
      <c r="AA3396" s="17">
        <f t="shared" si="376"/>
        <v>5.5555555555555554</v>
      </c>
      <c r="AB3396" s="17">
        <f t="shared" si="377"/>
        <v>11.658097686375321</v>
      </c>
      <c r="AC3396" s="17" t="s">
        <v>17654</v>
      </c>
    </row>
    <row r="3397" spans="1:29" x14ac:dyDescent="0.25">
      <c r="A3397" t="s">
        <v>3339</v>
      </c>
      <c r="B3397" s="151" t="s">
        <v>12421</v>
      </c>
      <c r="C3397" t="s">
        <v>2206</v>
      </c>
      <c r="D3397" s="1">
        <v>45180</v>
      </c>
      <c r="E3397">
        <f t="shared" si="372"/>
        <v>18</v>
      </c>
      <c r="F3397" t="s">
        <v>6</v>
      </c>
      <c r="G3397">
        <v>660</v>
      </c>
      <c r="H3397">
        <f t="shared" si="371"/>
        <v>66</v>
      </c>
      <c r="I3397" t="s">
        <v>7</v>
      </c>
      <c r="J3397" t="s">
        <v>8</v>
      </c>
      <c r="K3397" t="s">
        <v>8</v>
      </c>
      <c r="L3397" t="s">
        <v>8</v>
      </c>
      <c r="M3397" t="s">
        <v>6</v>
      </c>
      <c r="N3397" t="str">
        <f t="shared" si="373"/>
        <v>M</v>
      </c>
      <c r="O3397" t="s">
        <v>2463</v>
      </c>
      <c r="P3397" t="s">
        <v>8391</v>
      </c>
      <c r="Q3397" t="s">
        <v>918</v>
      </c>
      <c r="R3397">
        <v>3</v>
      </c>
      <c r="S3397">
        <f t="shared" si="374"/>
        <v>2020</v>
      </c>
      <c r="T3397" t="s">
        <v>12</v>
      </c>
      <c r="U3397">
        <v>0.999999999999999</v>
      </c>
      <c r="V3397" t="s">
        <v>3386</v>
      </c>
      <c r="W3397">
        <f>VLOOKUP(Q3397,'PBT Tag Rates'!$B$5:$E$44,4,FALSE)</f>
        <v>0.98961045999999997</v>
      </c>
      <c r="X3397">
        <v>1</v>
      </c>
      <c r="Y3397" s="14">
        <f>IFERROR(LOOKUP(H3397,{30,43,48,53,58,63,68,73,78,83,88,93,97},{42,47,52,57,62,67,72,77,82,87,92,99,100}),999)</f>
        <v>67</v>
      </c>
      <c r="Z3397" s="17">
        <f t="shared" si="375"/>
        <v>5.5555555555555554</v>
      </c>
      <c r="AA3397" s="17">
        <f t="shared" si="376"/>
        <v>5.5555555555555554</v>
      </c>
      <c r="AB3397" s="17">
        <f t="shared" si="377"/>
        <v>11.658097686375321</v>
      </c>
      <c r="AC3397" s="17" t="s">
        <v>17654</v>
      </c>
    </row>
    <row r="3398" spans="1:29" x14ac:dyDescent="0.25">
      <c r="A3398" t="s">
        <v>3339</v>
      </c>
      <c r="B3398" s="151" t="s">
        <v>12422</v>
      </c>
      <c r="C3398" t="s">
        <v>2207</v>
      </c>
      <c r="D3398" s="1">
        <v>45180</v>
      </c>
      <c r="E3398">
        <f t="shared" si="372"/>
        <v>18</v>
      </c>
      <c r="F3398" t="s">
        <v>6</v>
      </c>
      <c r="G3398">
        <v>570</v>
      </c>
      <c r="H3398">
        <f t="shared" si="371"/>
        <v>57</v>
      </c>
      <c r="I3398" t="s">
        <v>9</v>
      </c>
      <c r="J3398">
        <v>1</v>
      </c>
      <c r="K3398" t="s">
        <v>8</v>
      </c>
      <c r="L3398" t="s">
        <v>8</v>
      </c>
      <c r="M3398" t="s">
        <v>6</v>
      </c>
      <c r="N3398" t="str">
        <f t="shared" si="373"/>
        <v>M</v>
      </c>
      <c r="O3398" t="s">
        <v>238</v>
      </c>
      <c r="P3398" t="s">
        <v>239</v>
      </c>
      <c r="Q3398" t="s">
        <v>15</v>
      </c>
      <c r="R3398">
        <v>5</v>
      </c>
      <c r="S3398">
        <f t="shared" si="374"/>
        <v>2018</v>
      </c>
      <c r="T3398" t="s">
        <v>12</v>
      </c>
      <c r="U3398">
        <v>1</v>
      </c>
      <c r="V3398" t="s">
        <v>3951</v>
      </c>
      <c r="W3398">
        <f>VLOOKUP(Q3398,'PBT Tag Rates'!$B$5:$E$44,4,FALSE)</f>
        <v>0.80551598400000002</v>
      </c>
      <c r="X3398">
        <v>1</v>
      </c>
      <c r="Y3398" s="14">
        <f>IFERROR(LOOKUP(H3398,{30,43,48,53,58,63,68,73,78,83,88,93,97},{42,47,52,57,62,67,72,77,82,87,92,99,100}),999)</f>
        <v>57</v>
      </c>
      <c r="Z3398" s="17">
        <f t="shared" si="375"/>
        <v>5.5555555555555554</v>
      </c>
      <c r="AA3398" s="17">
        <f t="shared" si="376"/>
        <v>5.5555555555555554</v>
      </c>
      <c r="AB3398" s="17">
        <f t="shared" si="377"/>
        <v>11.658097686375321</v>
      </c>
      <c r="AC3398" s="17" t="s">
        <v>17655</v>
      </c>
    </row>
    <row r="3399" spans="1:29" x14ac:dyDescent="0.25">
      <c r="A3399" t="s">
        <v>3339</v>
      </c>
      <c r="B3399" s="151" t="s">
        <v>12423</v>
      </c>
      <c r="C3399" t="s">
        <v>12424</v>
      </c>
      <c r="D3399" s="1">
        <v>45180</v>
      </c>
      <c r="E3399">
        <f t="shared" si="372"/>
        <v>18</v>
      </c>
      <c r="F3399" t="s">
        <v>14</v>
      </c>
      <c r="G3399">
        <v>810</v>
      </c>
      <c r="H3399">
        <f t="shared" si="371"/>
        <v>81</v>
      </c>
      <c r="I3399" t="s">
        <v>7</v>
      </c>
      <c r="J3399" t="s">
        <v>8</v>
      </c>
      <c r="K3399" t="s">
        <v>12425</v>
      </c>
      <c r="L3399" t="s">
        <v>8</v>
      </c>
      <c r="M3399" t="s">
        <v>14</v>
      </c>
      <c r="N3399" t="str">
        <f t="shared" si="373"/>
        <v>F</v>
      </c>
      <c r="O3399" t="s">
        <v>1491</v>
      </c>
      <c r="P3399" t="s">
        <v>1492</v>
      </c>
      <c r="Q3399" t="s">
        <v>221</v>
      </c>
      <c r="R3399">
        <v>4</v>
      </c>
      <c r="S3399">
        <f t="shared" si="374"/>
        <v>2019</v>
      </c>
      <c r="T3399" t="s">
        <v>12</v>
      </c>
      <c r="U3399">
        <v>0.999999999999999</v>
      </c>
      <c r="V3399" t="s">
        <v>3386</v>
      </c>
      <c r="W3399">
        <f>VLOOKUP(Q3399,'PBT Tag Rates'!$B$5:$E$44,4,FALSE)</f>
        <v>0.95971980899999998</v>
      </c>
      <c r="X3399">
        <v>1</v>
      </c>
      <c r="Y3399" s="14">
        <f>IFERROR(LOOKUP(H3399,{30,43,48,53,58,63,68,73,78,83,88,93,97},{42,47,52,57,62,67,72,77,82,87,92,99,100}),999)</f>
        <v>82</v>
      </c>
      <c r="Z3399" s="17">
        <f t="shared" si="375"/>
        <v>5.5555555555555554</v>
      </c>
      <c r="AA3399" s="17">
        <f t="shared" si="376"/>
        <v>5.5555555555555554</v>
      </c>
      <c r="AB3399" s="17">
        <f t="shared" si="377"/>
        <v>11.658097686375321</v>
      </c>
      <c r="AC3399" s="17" t="s">
        <v>17654</v>
      </c>
    </row>
    <row r="3400" spans="1:29" x14ac:dyDescent="0.25">
      <c r="A3400" t="s">
        <v>3339</v>
      </c>
      <c r="B3400" s="151" t="s">
        <v>12426</v>
      </c>
      <c r="C3400" t="s">
        <v>2209</v>
      </c>
      <c r="D3400" s="1">
        <v>45180</v>
      </c>
      <c r="E3400">
        <f t="shared" si="372"/>
        <v>18</v>
      </c>
      <c r="F3400" t="s">
        <v>14</v>
      </c>
      <c r="G3400">
        <v>730</v>
      </c>
      <c r="H3400">
        <f t="shared" si="371"/>
        <v>73</v>
      </c>
      <c r="I3400" t="s">
        <v>9</v>
      </c>
      <c r="J3400" t="s">
        <v>8</v>
      </c>
      <c r="K3400" t="s">
        <v>8</v>
      </c>
      <c r="L3400" t="s">
        <v>12427</v>
      </c>
      <c r="M3400" t="s">
        <v>14</v>
      </c>
      <c r="N3400" t="str">
        <f t="shared" si="373"/>
        <v>F</v>
      </c>
      <c r="O3400" t="s">
        <v>1354</v>
      </c>
      <c r="P3400" t="s">
        <v>2509</v>
      </c>
      <c r="Q3400" t="s">
        <v>221</v>
      </c>
      <c r="R3400">
        <v>4</v>
      </c>
      <c r="S3400">
        <f t="shared" si="374"/>
        <v>2019</v>
      </c>
      <c r="T3400" t="s">
        <v>12</v>
      </c>
      <c r="U3400">
        <v>1</v>
      </c>
      <c r="V3400" t="s">
        <v>3346</v>
      </c>
      <c r="W3400">
        <f>VLOOKUP(Q3400,'PBT Tag Rates'!$B$5:$E$44,4,FALSE)</f>
        <v>0.95971980899999998</v>
      </c>
      <c r="X3400">
        <v>1</v>
      </c>
      <c r="Y3400" s="14">
        <f>IFERROR(LOOKUP(H3400,{30,43,48,53,58,63,68,73,78,83,88,93,97},{42,47,52,57,62,67,72,77,82,87,92,99,100}),999)</f>
        <v>77</v>
      </c>
      <c r="Z3400" s="17">
        <f t="shared" si="375"/>
        <v>5.5555555555555554</v>
      </c>
      <c r="AA3400" s="17">
        <f t="shared" si="376"/>
        <v>5.5555555555555554</v>
      </c>
      <c r="AB3400" s="17">
        <f t="shared" si="377"/>
        <v>11.658097686375321</v>
      </c>
      <c r="AC3400" s="17" t="s">
        <v>17654</v>
      </c>
    </row>
    <row r="3401" spans="1:29" x14ac:dyDescent="0.25">
      <c r="A3401" t="s">
        <v>3339</v>
      </c>
      <c r="B3401" s="151" t="s">
        <v>12428</v>
      </c>
      <c r="C3401" t="s">
        <v>2210</v>
      </c>
      <c r="D3401" s="1">
        <v>45180</v>
      </c>
      <c r="E3401">
        <f t="shared" si="372"/>
        <v>18</v>
      </c>
      <c r="F3401" t="s">
        <v>14</v>
      </c>
      <c r="G3401">
        <v>740</v>
      </c>
      <c r="H3401">
        <f t="shared" si="371"/>
        <v>74</v>
      </c>
      <c r="I3401" t="s">
        <v>7</v>
      </c>
      <c r="J3401" t="s">
        <v>8</v>
      </c>
      <c r="K3401" t="s">
        <v>8</v>
      </c>
      <c r="L3401" t="s">
        <v>8</v>
      </c>
      <c r="M3401" t="s">
        <v>14</v>
      </c>
      <c r="N3401" t="str">
        <f t="shared" si="373"/>
        <v>F</v>
      </c>
      <c r="O3401" t="s">
        <v>953</v>
      </c>
      <c r="P3401" t="s">
        <v>4267</v>
      </c>
      <c r="Q3401" t="s">
        <v>221</v>
      </c>
      <c r="R3401">
        <v>4</v>
      </c>
      <c r="S3401">
        <f t="shared" si="374"/>
        <v>2019</v>
      </c>
      <c r="T3401" t="s">
        <v>12</v>
      </c>
      <c r="U3401">
        <v>1</v>
      </c>
      <c r="V3401" t="s">
        <v>3396</v>
      </c>
      <c r="W3401">
        <f>VLOOKUP(Q3401,'PBT Tag Rates'!$B$5:$E$44,4,FALSE)</f>
        <v>0.95971980899999998</v>
      </c>
      <c r="X3401">
        <v>1</v>
      </c>
      <c r="Y3401" s="14">
        <f>IFERROR(LOOKUP(H3401,{30,43,48,53,58,63,68,73,78,83,88,93,97},{42,47,52,57,62,67,72,77,82,87,92,99,100}),999)</f>
        <v>77</v>
      </c>
      <c r="Z3401" s="17">
        <f t="shared" si="375"/>
        <v>5.5555555555555554</v>
      </c>
      <c r="AA3401" s="17">
        <f t="shared" si="376"/>
        <v>5.5555555555555554</v>
      </c>
      <c r="AB3401" s="17">
        <f t="shared" si="377"/>
        <v>11.658097686375321</v>
      </c>
      <c r="AC3401" s="17" t="s">
        <v>17655</v>
      </c>
    </row>
    <row r="3402" spans="1:29" x14ac:dyDescent="0.25">
      <c r="A3402" t="s">
        <v>3339</v>
      </c>
      <c r="B3402" s="151" t="s">
        <v>12429</v>
      </c>
      <c r="C3402" t="s">
        <v>2212</v>
      </c>
      <c r="D3402" s="1">
        <v>45180</v>
      </c>
      <c r="E3402">
        <f t="shared" si="372"/>
        <v>18</v>
      </c>
      <c r="F3402" t="s">
        <v>6</v>
      </c>
      <c r="G3402">
        <v>710</v>
      </c>
      <c r="H3402">
        <f t="shared" si="371"/>
        <v>71</v>
      </c>
      <c r="I3402" t="s">
        <v>7</v>
      </c>
      <c r="J3402" t="s">
        <v>8</v>
      </c>
      <c r="K3402" t="s">
        <v>8</v>
      </c>
      <c r="L3402" t="s">
        <v>8</v>
      </c>
      <c r="M3402" t="s">
        <v>6</v>
      </c>
      <c r="N3402" t="str">
        <f t="shared" si="373"/>
        <v>M</v>
      </c>
      <c r="O3402" t="s">
        <v>1916</v>
      </c>
      <c r="P3402" t="s">
        <v>1917</v>
      </c>
      <c r="Q3402" t="s">
        <v>221</v>
      </c>
      <c r="R3402">
        <v>4</v>
      </c>
      <c r="S3402">
        <f t="shared" si="374"/>
        <v>2019</v>
      </c>
      <c r="T3402" t="s">
        <v>12</v>
      </c>
      <c r="U3402">
        <v>0.999999999999995</v>
      </c>
      <c r="V3402" t="s">
        <v>3346</v>
      </c>
      <c r="W3402">
        <f>VLOOKUP(Q3402,'PBT Tag Rates'!$B$5:$E$44,4,FALSE)</f>
        <v>0.95971980899999998</v>
      </c>
      <c r="X3402">
        <v>1</v>
      </c>
      <c r="Y3402" s="14">
        <f>IFERROR(LOOKUP(H3402,{30,43,48,53,58,63,68,73,78,83,88,93,97},{42,47,52,57,62,67,72,77,82,87,92,99,100}),999)</f>
        <v>72</v>
      </c>
      <c r="Z3402" s="17">
        <f t="shared" si="375"/>
        <v>5.5555555555555554</v>
      </c>
      <c r="AA3402" s="17">
        <f t="shared" si="376"/>
        <v>5.5555555555555554</v>
      </c>
      <c r="AB3402" s="17">
        <f t="shared" si="377"/>
        <v>11.658097686375321</v>
      </c>
      <c r="AC3402" s="17" t="s">
        <v>17654</v>
      </c>
    </row>
    <row r="3403" spans="1:29" x14ac:dyDescent="0.25">
      <c r="A3403" t="s">
        <v>3339</v>
      </c>
      <c r="B3403" s="151" t="s">
        <v>12430</v>
      </c>
      <c r="C3403" t="s">
        <v>2213</v>
      </c>
      <c r="D3403" s="1">
        <v>45180</v>
      </c>
      <c r="E3403">
        <f t="shared" si="372"/>
        <v>18</v>
      </c>
      <c r="F3403" t="s">
        <v>6</v>
      </c>
      <c r="G3403">
        <v>480</v>
      </c>
      <c r="H3403">
        <f t="shared" si="371"/>
        <v>48</v>
      </c>
      <c r="I3403" t="s">
        <v>9</v>
      </c>
      <c r="J3403">
        <v>1</v>
      </c>
      <c r="K3403" t="s">
        <v>8</v>
      </c>
      <c r="L3403" t="s">
        <v>8</v>
      </c>
      <c r="M3403" t="s">
        <v>6</v>
      </c>
      <c r="N3403" t="str">
        <f t="shared" si="373"/>
        <v>M</v>
      </c>
      <c r="O3403" t="s">
        <v>12431</v>
      </c>
      <c r="P3403" t="s">
        <v>12432</v>
      </c>
      <c r="Q3403" t="s">
        <v>3820</v>
      </c>
      <c r="R3403">
        <v>2</v>
      </c>
      <c r="S3403">
        <f t="shared" si="374"/>
        <v>2021</v>
      </c>
      <c r="T3403" t="s">
        <v>12</v>
      </c>
      <c r="U3403">
        <v>1.00000000000001</v>
      </c>
      <c r="V3403" t="s">
        <v>3346</v>
      </c>
      <c r="W3403">
        <f>VLOOKUP(Q3403,'PBT Tag Rates'!$B$5:$E$44,4,FALSE)</f>
        <v>0.98140000000000005</v>
      </c>
      <c r="X3403">
        <v>1</v>
      </c>
      <c r="Y3403" s="14">
        <f>IFERROR(LOOKUP(H3403,{30,43,48,53,58,63,68,73,78,83,88,93,97},{42,47,52,57,62,67,72,77,82,87,92,99,100}),999)</f>
        <v>52</v>
      </c>
      <c r="Z3403" s="17">
        <f t="shared" si="375"/>
        <v>5.5555555555555554</v>
      </c>
      <c r="AA3403" s="17">
        <f t="shared" si="376"/>
        <v>5.5555555555555554</v>
      </c>
      <c r="AB3403" s="17">
        <f t="shared" si="377"/>
        <v>11.658097686375321</v>
      </c>
      <c r="AC3403" s="17" t="s">
        <v>17654</v>
      </c>
    </row>
    <row r="3404" spans="1:29" x14ac:dyDescent="0.25">
      <c r="A3404" t="s">
        <v>3339</v>
      </c>
      <c r="B3404" s="151" t="s">
        <v>12433</v>
      </c>
      <c r="C3404" t="s">
        <v>2214</v>
      </c>
      <c r="D3404" s="1">
        <v>45180</v>
      </c>
      <c r="E3404">
        <f t="shared" si="372"/>
        <v>18</v>
      </c>
      <c r="F3404" t="s">
        <v>14</v>
      </c>
      <c r="G3404">
        <v>720</v>
      </c>
      <c r="H3404">
        <f t="shared" si="371"/>
        <v>72</v>
      </c>
      <c r="I3404" t="s">
        <v>7</v>
      </c>
      <c r="J3404" t="s">
        <v>8</v>
      </c>
      <c r="K3404" t="s">
        <v>8</v>
      </c>
      <c r="L3404" t="s">
        <v>8</v>
      </c>
      <c r="M3404" t="s">
        <v>14</v>
      </c>
      <c r="N3404" t="str">
        <f t="shared" si="373"/>
        <v>F</v>
      </c>
      <c r="O3404" t="s">
        <v>2658</v>
      </c>
      <c r="P3404" t="s">
        <v>11375</v>
      </c>
      <c r="Q3404" t="s">
        <v>918</v>
      </c>
      <c r="R3404">
        <v>3</v>
      </c>
      <c r="S3404">
        <f t="shared" si="374"/>
        <v>2020</v>
      </c>
      <c r="T3404" t="s">
        <v>12</v>
      </c>
      <c r="U3404">
        <v>1</v>
      </c>
      <c r="V3404" t="s">
        <v>3396</v>
      </c>
      <c r="W3404">
        <f>VLOOKUP(Q3404,'PBT Tag Rates'!$B$5:$E$44,4,FALSE)</f>
        <v>0.98961045999999997</v>
      </c>
      <c r="X3404">
        <v>1</v>
      </c>
      <c r="Y3404" s="14">
        <f>IFERROR(LOOKUP(H3404,{30,43,48,53,58,63,68,73,78,83,88,93,97},{42,47,52,57,62,67,72,77,82,87,92,99,100}),999)</f>
        <v>72</v>
      </c>
      <c r="Z3404" s="17">
        <f t="shared" si="375"/>
        <v>5.5555555555555554</v>
      </c>
      <c r="AA3404" s="17">
        <f t="shared" si="376"/>
        <v>5.5555555555555554</v>
      </c>
      <c r="AB3404" s="17">
        <f t="shared" si="377"/>
        <v>11.658097686375321</v>
      </c>
      <c r="AC3404" s="17" t="s">
        <v>17655</v>
      </c>
    </row>
    <row r="3405" spans="1:29" x14ac:dyDescent="0.25">
      <c r="A3405" t="s">
        <v>3339</v>
      </c>
      <c r="B3405" s="151" t="s">
        <v>12434</v>
      </c>
      <c r="C3405" t="s">
        <v>2217</v>
      </c>
      <c r="D3405" s="1">
        <v>45180</v>
      </c>
      <c r="E3405">
        <f t="shared" si="372"/>
        <v>18</v>
      </c>
      <c r="F3405" t="s">
        <v>6</v>
      </c>
      <c r="G3405">
        <v>650</v>
      </c>
      <c r="H3405">
        <f t="shared" si="371"/>
        <v>65</v>
      </c>
      <c r="I3405" t="s">
        <v>9</v>
      </c>
      <c r="J3405">
        <v>1</v>
      </c>
      <c r="K3405" t="s">
        <v>8</v>
      </c>
      <c r="L3405" t="s">
        <v>8</v>
      </c>
      <c r="M3405" t="s">
        <v>14</v>
      </c>
      <c r="N3405" t="str">
        <f t="shared" si="373"/>
        <v>F</v>
      </c>
      <c r="O3405" t="s">
        <v>2016</v>
      </c>
      <c r="P3405" t="s">
        <v>2017</v>
      </c>
      <c r="Q3405" t="s">
        <v>221</v>
      </c>
      <c r="R3405">
        <v>4</v>
      </c>
      <c r="S3405">
        <f t="shared" si="374"/>
        <v>2019</v>
      </c>
      <c r="T3405" t="s">
        <v>12</v>
      </c>
      <c r="U3405">
        <v>0.999999999999997</v>
      </c>
      <c r="V3405" t="s">
        <v>3363</v>
      </c>
      <c r="W3405">
        <f>VLOOKUP(Q3405,'PBT Tag Rates'!$B$5:$E$44,4,FALSE)</f>
        <v>0.95971980899999998</v>
      </c>
      <c r="X3405">
        <v>1</v>
      </c>
      <c r="Y3405" s="14">
        <f>IFERROR(LOOKUP(H3405,{30,43,48,53,58,63,68,73,78,83,88,93,97},{42,47,52,57,62,67,72,77,82,87,92,99,100}),999)</f>
        <v>67</v>
      </c>
      <c r="Z3405" s="17">
        <f t="shared" si="375"/>
        <v>5.5555555555555554</v>
      </c>
      <c r="AA3405" s="17">
        <f t="shared" si="376"/>
        <v>5.5555555555555554</v>
      </c>
      <c r="AB3405" s="17">
        <f t="shared" si="377"/>
        <v>11.658097686375321</v>
      </c>
      <c r="AC3405" s="17" t="s">
        <v>17654</v>
      </c>
    </row>
    <row r="3406" spans="1:29" x14ac:dyDescent="0.25">
      <c r="A3406" t="s">
        <v>3339</v>
      </c>
      <c r="B3406" s="151" t="s">
        <v>12435</v>
      </c>
      <c r="C3406" t="s">
        <v>2218</v>
      </c>
      <c r="D3406" s="1">
        <v>45180</v>
      </c>
      <c r="E3406">
        <f t="shared" si="372"/>
        <v>18</v>
      </c>
      <c r="F3406" t="s">
        <v>6</v>
      </c>
      <c r="G3406">
        <v>620</v>
      </c>
      <c r="H3406">
        <f t="shared" si="371"/>
        <v>62</v>
      </c>
      <c r="I3406" t="s">
        <v>7</v>
      </c>
      <c r="J3406" t="s">
        <v>8</v>
      </c>
      <c r="K3406" t="s">
        <v>8</v>
      </c>
      <c r="L3406" t="s">
        <v>8</v>
      </c>
      <c r="M3406" t="s">
        <v>6</v>
      </c>
      <c r="N3406" t="str">
        <f t="shared" si="373"/>
        <v>M</v>
      </c>
      <c r="O3406" t="s">
        <v>8</v>
      </c>
      <c r="P3406" t="s">
        <v>8</v>
      </c>
      <c r="Q3406" t="s">
        <v>11</v>
      </c>
      <c r="R3406" t="s">
        <v>8</v>
      </c>
      <c r="S3406" t="str">
        <f t="shared" si="374"/>
        <v>U</v>
      </c>
      <c r="T3406" t="s">
        <v>12</v>
      </c>
      <c r="U3406">
        <v>1</v>
      </c>
      <c r="V3406" t="s">
        <v>11</v>
      </c>
      <c r="W3406" t="e">
        <f>VLOOKUP(Q3406,'PBT Tag Rates'!$B$5:$E$44,4,FALSE)</f>
        <v>#N/A</v>
      </c>
      <c r="X3406">
        <v>1</v>
      </c>
      <c r="Y3406" s="14">
        <f>IFERROR(LOOKUP(H3406,{30,43,48,53,58,63,68,73,78,83,88,93,97},{42,47,52,57,62,67,72,77,82,87,92,99,100}),999)</f>
        <v>62</v>
      </c>
      <c r="Z3406" s="17">
        <f t="shared" si="375"/>
        <v>5.5555555555555554</v>
      </c>
      <c r="AA3406" s="17">
        <f t="shared" si="376"/>
        <v>5.5555555555555554</v>
      </c>
      <c r="AB3406" s="17">
        <f t="shared" si="377"/>
        <v>11.658097686375321</v>
      </c>
      <c r="AC3406" s="17" t="s">
        <v>17654</v>
      </c>
    </row>
    <row r="3407" spans="1:29" x14ac:dyDescent="0.25">
      <c r="A3407" t="s">
        <v>3339</v>
      </c>
      <c r="B3407" s="151" t="s">
        <v>12436</v>
      </c>
      <c r="C3407" t="s">
        <v>2219</v>
      </c>
      <c r="D3407" s="1">
        <v>45180</v>
      </c>
      <c r="E3407">
        <f t="shared" si="372"/>
        <v>18</v>
      </c>
      <c r="F3407" t="s">
        <v>6</v>
      </c>
      <c r="G3407">
        <v>570</v>
      </c>
      <c r="H3407">
        <f t="shared" si="371"/>
        <v>57</v>
      </c>
      <c r="I3407" t="s">
        <v>7</v>
      </c>
      <c r="J3407" t="s">
        <v>8</v>
      </c>
      <c r="K3407" t="s">
        <v>8</v>
      </c>
      <c r="L3407" t="s">
        <v>8</v>
      </c>
      <c r="M3407" t="s">
        <v>6</v>
      </c>
      <c r="N3407" t="str">
        <f t="shared" si="373"/>
        <v>M</v>
      </c>
      <c r="O3407" t="s">
        <v>12437</v>
      </c>
      <c r="P3407" t="s">
        <v>12438</v>
      </c>
      <c r="Q3407" t="s">
        <v>918</v>
      </c>
      <c r="R3407">
        <v>3</v>
      </c>
      <c r="S3407">
        <f t="shared" si="374"/>
        <v>2020</v>
      </c>
      <c r="T3407" t="s">
        <v>12</v>
      </c>
      <c r="U3407">
        <v>1</v>
      </c>
      <c r="V3407" t="s">
        <v>3346</v>
      </c>
      <c r="W3407">
        <f>VLOOKUP(Q3407,'PBT Tag Rates'!$B$5:$E$44,4,FALSE)</f>
        <v>0.98961045999999997</v>
      </c>
      <c r="X3407">
        <v>1</v>
      </c>
      <c r="Y3407" s="14">
        <f>IFERROR(LOOKUP(H3407,{30,43,48,53,58,63,68,73,78,83,88,93,97},{42,47,52,57,62,67,72,77,82,87,92,99,100}),999)</f>
        <v>57</v>
      </c>
      <c r="Z3407" s="17">
        <f t="shared" si="375"/>
        <v>5.5555555555555554</v>
      </c>
      <c r="AA3407" s="17">
        <f t="shared" si="376"/>
        <v>5.5555555555555554</v>
      </c>
      <c r="AB3407" s="17">
        <f t="shared" si="377"/>
        <v>11.658097686375321</v>
      </c>
      <c r="AC3407" s="17" t="s">
        <v>17654</v>
      </c>
    </row>
    <row r="3408" spans="1:29" x14ac:dyDescent="0.25">
      <c r="A3408" t="s">
        <v>3339</v>
      </c>
      <c r="B3408" s="151" t="s">
        <v>12439</v>
      </c>
      <c r="C3408" t="s">
        <v>2220</v>
      </c>
      <c r="D3408" s="1">
        <v>45180</v>
      </c>
      <c r="E3408">
        <f t="shared" si="372"/>
        <v>18</v>
      </c>
      <c r="F3408" t="s">
        <v>14</v>
      </c>
      <c r="G3408">
        <v>640</v>
      </c>
      <c r="H3408">
        <f t="shared" si="371"/>
        <v>64</v>
      </c>
      <c r="I3408" t="s">
        <v>7</v>
      </c>
      <c r="J3408" t="s">
        <v>8</v>
      </c>
      <c r="K3408" t="s">
        <v>8</v>
      </c>
      <c r="L3408" t="s">
        <v>8</v>
      </c>
      <c r="M3408" t="s">
        <v>14</v>
      </c>
      <c r="N3408" t="str">
        <f t="shared" si="373"/>
        <v>F</v>
      </c>
      <c r="O3408" t="s">
        <v>578</v>
      </c>
      <c r="P3408" t="s">
        <v>2344</v>
      </c>
      <c r="Q3408" t="s">
        <v>221</v>
      </c>
      <c r="R3408">
        <v>4</v>
      </c>
      <c r="S3408">
        <f t="shared" si="374"/>
        <v>2019</v>
      </c>
      <c r="T3408" t="s">
        <v>12</v>
      </c>
      <c r="U3408">
        <v>0.999999999999998</v>
      </c>
      <c r="V3408" t="s">
        <v>3363</v>
      </c>
      <c r="W3408">
        <f>VLOOKUP(Q3408,'PBT Tag Rates'!$B$5:$E$44,4,FALSE)</f>
        <v>0.95971980899999998</v>
      </c>
      <c r="X3408">
        <v>1</v>
      </c>
      <c r="Y3408" s="14">
        <f>IFERROR(LOOKUP(H3408,{30,43,48,53,58,63,68,73,78,83,88,93,97},{42,47,52,57,62,67,72,77,82,87,92,99,100}),999)</f>
        <v>67</v>
      </c>
      <c r="Z3408" s="17">
        <f t="shared" si="375"/>
        <v>5.5555555555555554</v>
      </c>
      <c r="AA3408" s="17">
        <f t="shared" si="376"/>
        <v>5.5555555555555554</v>
      </c>
      <c r="AB3408" s="17">
        <f t="shared" si="377"/>
        <v>11.658097686375321</v>
      </c>
      <c r="AC3408" s="17" t="s">
        <v>17654</v>
      </c>
    </row>
    <row r="3409" spans="1:29" x14ac:dyDescent="0.25">
      <c r="A3409" t="s">
        <v>3339</v>
      </c>
      <c r="B3409" s="151" t="s">
        <v>12440</v>
      </c>
      <c r="C3409" t="s">
        <v>12441</v>
      </c>
      <c r="D3409" s="1">
        <v>45180</v>
      </c>
      <c r="E3409">
        <f t="shared" si="372"/>
        <v>18</v>
      </c>
      <c r="F3409" t="s">
        <v>14</v>
      </c>
      <c r="G3409">
        <v>800</v>
      </c>
      <c r="H3409">
        <f t="shared" si="371"/>
        <v>80</v>
      </c>
      <c r="I3409" t="s">
        <v>7</v>
      </c>
      <c r="J3409" t="s">
        <v>8</v>
      </c>
      <c r="K3409" t="s">
        <v>12442</v>
      </c>
      <c r="L3409" t="s">
        <v>8</v>
      </c>
      <c r="M3409" t="s">
        <v>14</v>
      </c>
      <c r="N3409" t="str">
        <f t="shared" si="373"/>
        <v>F</v>
      </c>
      <c r="O3409" t="s">
        <v>2672</v>
      </c>
      <c r="P3409" t="s">
        <v>2673</v>
      </c>
      <c r="Q3409" t="s">
        <v>281</v>
      </c>
      <c r="R3409">
        <v>4</v>
      </c>
      <c r="S3409">
        <f t="shared" si="374"/>
        <v>2019</v>
      </c>
      <c r="T3409" t="s">
        <v>12</v>
      </c>
      <c r="U3409">
        <v>0.999999999999996</v>
      </c>
      <c r="V3409" t="s">
        <v>3169</v>
      </c>
      <c r="W3409">
        <f>VLOOKUP(Q3409,'PBT Tag Rates'!$B$5:$E$44,4,FALSE)</f>
        <v>0.99705232300000002</v>
      </c>
      <c r="X3409">
        <v>1</v>
      </c>
      <c r="Y3409" s="14">
        <f>IFERROR(LOOKUP(H3409,{30,43,48,53,58,63,68,73,78,83,88,93,97},{42,47,52,57,62,67,72,77,82,87,92,99,100}),999)</f>
        <v>82</v>
      </c>
      <c r="Z3409" s="17">
        <f t="shared" si="375"/>
        <v>5.5555555555555554</v>
      </c>
      <c r="AA3409" s="17">
        <f t="shared" si="376"/>
        <v>5.5555555555555554</v>
      </c>
      <c r="AB3409" s="17">
        <f t="shared" si="377"/>
        <v>11.658097686375321</v>
      </c>
      <c r="AC3409" s="17" t="s">
        <v>17654</v>
      </c>
    </row>
    <row r="3410" spans="1:29" x14ac:dyDescent="0.25">
      <c r="A3410" t="s">
        <v>3339</v>
      </c>
      <c r="B3410" s="151" t="s">
        <v>12443</v>
      </c>
      <c r="C3410" t="s">
        <v>2221</v>
      </c>
      <c r="D3410" s="1">
        <v>45180</v>
      </c>
      <c r="E3410">
        <f t="shared" si="372"/>
        <v>18</v>
      </c>
      <c r="F3410" t="s">
        <v>14</v>
      </c>
      <c r="G3410">
        <v>770</v>
      </c>
      <c r="H3410">
        <f t="shared" si="371"/>
        <v>77</v>
      </c>
      <c r="I3410" t="s">
        <v>9</v>
      </c>
      <c r="J3410">
        <v>1</v>
      </c>
      <c r="K3410" t="s">
        <v>8</v>
      </c>
      <c r="L3410" t="s">
        <v>8</v>
      </c>
      <c r="M3410" t="s">
        <v>14</v>
      </c>
      <c r="N3410" t="str">
        <f t="shared" si="373"/>
        <v>F</v>
      </c>
      <c r="O3410" t="s">
        <v>688</v>
      </c>
      <c r="P3410" t="s">
        <v>11203</v>
      </c>
      <c r="Q3410" t="s">
        <v>221</v>
      </c>
      <c r="R3410">
        <v>4</v>
      </c>
      <c r="S3410">
        <f t="shared" si="374"/>
        <v>2019</v>
      </c>
      <c r="T3410" t="s">
        <v>12</v>
      </c>
      <c r="U3410">
        <v>1</v>
      </c>
      <c r="V3410" t="s">
        <v>3876</v>
      </c>
      <c r="W3410">
        <f>VLOOKUP(Q3410,'PBT Tag Rates'!$B$5:$E$44,4,FALSE)</f>
        <v>0.95971980899999998</v>
      </c>
      <c r="X3410">
        <v>1</v>
      </c>
      <c r="Y3410" s="14">
        <f>IFERROR(LOOKUP(H3410,{30,43,48,53,58,63,68,73,78,83,88,93,97},{42,47,52,57,62,67,72,77,82,87,92,99,100}),999)</f>
        <v>77</v>
      </c>
      <c r="Z3410" s="17">
        <f t="shared" si="375"/>
        <v>5.5555555555555554</v>
      </c>
      <c r="AA3410" s="17">
        <f t="shared" si="376"/>
        <v>5.5555555555555554</v>
      </c>
      <c r="AB3410" s="17">
        <f t="shared" si="377"/>
        <v>11.658097686375321</v>
      </c>
      <c r="AC3410" s="17" t="s">
        <v>17654</v>
      </c>
    </row>
    <row r="3411" spans="1:29" x14ac:dyDescent="0.25">
      <c r="A3411" t="s">
        <v>3339</v>
      </c>
      <c r="B3411" s="151" t="s">
        <v>12444</v>
      </c>
      <c r="C3411" t="s">
        <v>2222</v>
      </c>
      <c r="D3411" s="1">
        <v>45180</v>
      </c>
      <c r="E3411">
        <f t="shared" si="372"/>
        <v>18</v>
      </c>
      <c r="F3411" t="s">
        <v>14</v>
      </c>
      <c r="G3411">
        <v>670</v>
      </c>
      <c r="H3411">
        <f t="shared" si="371"/>
        <v>67</v>
      </c>
      <c r="I3411" t="s">
        <v>7</v>
      </c>
      <c r="J3411" t="s">
        <v>8</v>
      </c>
      <c r="K3411" t="s">
        <v>8</v>
      </c>
      <c r="L3411" t="s">
        <v>8</v>
      </c>
      <c r="M3411" t="s">
        <v>14</v>
      </c>
      <c r="N3411" t="str">
        <f t="shared" si="373"/>
        <v>F</v>
      </c>
      <c r="O3411" t="s">
        <v>2707</v>
      </c>
      <c r="P3411" t="s">
        <v>2708</v>
      </c>
      <c r="Q3411" t="s">
        <v>221</v>
      </c>
      <c r="R3411">
        <v>4</v>
      </c>
      <c r="S3411">
        <f t="shared" si="374"/>
        <v>2019</v>
      </c>
      <c r="T3411" t="s">
        <v>12</v>
      </c>
      <c r="U3411">
        <v>1</v>
      </c>
      <c r="V3411" t="s">
        <v>3346</v>
      </c>
      <c r="W3411">
        <f>VLOOKUP(Q3411,'PBT Tag Rates'!$B$5:$E$44,4,FALSE)</f>
        <v>0.95971980899999998</v>
      </c>
      <c r="X3411">
        <v>1</v>
      </c>
      <c r="Y3411" s="14">
        <f>IFERROR(LOOKUP(H3411,{30,43,48,53,58,63,68,73,78,83,88,93,97},{42,47,52,57,62,67,72,77,82,87,92,99,100}),999)</f>
        <v>67</v>
      </c>
      <c r="Z3411" s="17">
        <f t="shared" si="375"/>
        <v>5.5555555555555554</v>
      </c>
      <c r="AA3411" s="17">
        <f t="shared" si="376"/>
        <v>5.5555555555555554</v>
      </c>
      <c r="AB3411" s="17">
        <f t="shared" si="377"/>
        <v>11.658097686375321</v>
      </c>
      <c r="AC3411" s="17" t="s">
        <v>17654</v>
      </c>
    </row>
    <row r="3412" spans="1:29" x14ac:dyDescent="0.25">
      <c r="A3412" t="s">
        <v>3339</v>
      </c>
      <c r="B3412" s="151" t="s">
        <v>12445</v>
      </c>
      <c r="C3412" t="s">
        <v>12446</v>
      </c>
      <c r="D3412" s="1">
        <v>45180</v>
      </c>
      <c r="E3412">
        <f t="shared" si="372"/>
        <v>18</v>
      </c>
      <c r="F3412" t="s">
        <v>14</v>
      </c>
      <c r="G3412">
        <v>800</v>
      </c>
      <c r="H3412">
        <f t="shared" si="371"/>
        <v>80</v>
      </c>
      <c r="I3412" t="s">
        <v>9</v>
      </c>
      <c r="J3412">
        <v>1</v>
      </c>
      <c r="K3412" t="s">
        <v>12447</v>
      </c>
      <c r="L3412" t="s">
        <v>8</v>
      </c>
      <c r="M3412" t="s">
        <v>14</v>
      </c>
      <c r="N3412" t="str">
        <f t="shared" si="373"/>
        <v>F</v>
      </c>
      <c r="O3412" t="s">
        <v>748</v>
      </c>
      <c r="P3412" t="s">
        <v>749</v>
      </c>
      <c r="Q3412" t="s">
        <v>221</v>
      </c>
      <c r="R3412">
        <v>4</v>
      </c>
      <c r="S3412">
        <f t="shared" si="374"/>
        <v>2019</v>
      </c>
      <c r="T3412" t="s">
        <v>12</v>
      </c>
      <c r="U3412">
        <v>0.999999999999997</v>
      </c>
      <c r="V3412" t="s">
        <v>3396</v>
      </c>
      <c r="W3412">
        <f>VLOOKUP(Q3412,'PBT Tag Rates'!$B$5:$E$44,4,FALSE)</f>
        <v>0.95971980899999998</v>
      </c>
      <c r="X3412">
        <v>1</v>
      </c>
      <c r="Y3412" s="14">
        <f>IFERROR(LOOKUP(H3412,{30,43,48,53,58,63,68,73,78,83,88,93,97},{42,47,52,57,62,67,72,77,82,87,92,99,100}),999)</f>
        <v>82</v>
      </c>
      <c r="Z3412" s="17">
        <f t="shared" si="375"/>
        <v>5.5555555555555554</v>
      </c>
      <c r="AA3412" s="17">
        <f t="shared" si="376"/>
        <v>5.5555555555555554</v>
      </c>
      <c r="AB3412" s="17">
        <f t="shared" si="377"/>
        <v>11.658097686375321</v>
      </c>
      <c r="AC3412" s="17" t="s">
        <v>17655</v>
      </c>
    </row>
    <row r="3413" spans="1:29" x14ac:dyDescent="0.25">
      <c r="A3413" t="s">
        <v>3339</v>
      </c>
      <c r="B3413" s="151" t="s">
        <v>12448</v>
      </c>
      <c r="C3413" t="s">
        <v>2223</v>
      </c>
      <c r="D3413" s="1">
        <v>45180</v>
      </c>
      <c r="E3413">
        <f t="shared" si="372"/>
        <v>18</v>
      </c>
      <c r="F3413" t="s">
        <v>14</v>
      </c>
      <c r="G3413">
        <v>800</v>
      </c>
      <c r="H3413">
        <f t="shared" si="371"/>
        <v>80</v>
      </c>
      <c r="I3413" t="s">
        <v>9</v>
      </c>
      <c r="J3413">
        <v>1</v>
      </c>
      <c r="K3413" t="s">
        <v>12449</v>
      </c>
      <c r="L3413" t="s">
        <v>8</v>
      </c>
      <c r="M3413" t="s">
        <v>14</v>
      </c>
      <c r="N3413" t="str">
        <f t="shared" si="373"/>
        <v>F</v>
      </c>
      <c r="O3413" t="s">
        <v>997</v>
      </c>
      <c r="P3413" t="s">
        <v>1869</v>
      </c>
      <c r="Q3413" t="s">
        <v>221</v>
      </c>
      <c r="R3413">
        <v>4</v>
      </c>
      <c r="S3413">
        <f t="shared" si="374"/>
        <v>2019</v>
      </c>
      <c r="T3413" t="s">
        <v>12</v>
      </c>
      <c r="U3413">
        <v>1</v>
      </c>
      <c r="V3413" t="s">
        <v>3386</v>
      </c>
      <c r="W3413">
        <f>VLOOKUP(Q3413,'PBT Tag Rates'!$B$5:$E$44,4,FALSE)</f>
        <v>0.95971980899999998</v>
      </c>
      <c r="X3413">
        <v>1</v>
      </c>
      <c r="Y3413" s="14">
        <f>IFERROR(LOOKUP(H3413,{30,43,48,53,58,63,68,73,78,83,88,93,97},{42,47,52,57,62,67,72,77,82,87,92,99,100}),999)</f>
        <v>82</v>
      </c>
      <c r="Z3413" s="17">
        <f t="shared" si="375"/>
        <v>5.5555555555555554</v>
      </c>
      <c r="AA3413" s="17">
        <f t="shared" si="376"/>
        <v>5.5555555555555554</v>
      </c>
      <c r="AB3413" s="17">
        <f t="shared" si="377"/>
        <v>11.658097686375321</v>
      </c>
      <c r="AC3413" s="17" t="s">
        <v>17654</v>
      </c>
    </row>
    <row r="3414" spans="1:29" x14ac:dyDescent="0.25">
      <c r="A3414" t="s">
        <v>3339</v>
      </c>
      <c r="B3414" s="151" t="s">
        <v>12450</v>
      </c>
      <c r="C3414" t="s">
        <v>2224</v>
      </c>
      <c r="D3414" s="1">
        <v>45180</v>
      </c>
      <c r="E3414">
        <f t="shared" si="372"/>
        <v>18</v>
      </c>
      <c r="F3414" t="s">
        <v>14</v>
      </c>
      <c r="G3414">
        <v>650</v>
      </c>
      <c r="H3414">
        <f t="shared" ref="H3414:H3477" si="378">G3414/10</f>
        <v>65</v>
      </c>
      <c r="I3414" t="s">
        <v>7</v>
      </c>
      <c r="J3414" t="s">
        <v>8</v>
      </c>
      <c r="K3414" t="s">
        <v>8</v>
      </c>
      <c r="L3414" t="s">
        <v>8</v>
      </c>
      <c r="M3414" t="s">
        <v>14</v>
      </c>
      <c r="N3414" t="str">
        <f t="shared" si="373"/>
        <v>F</v>
      </c>
      <c r="O3414" t="s">
        <v>3384</v>
      </c>
      <c r="P3414" t="s">
        <v>3385</v>
      </c>
      <c r="Q3414" t="s">
        <v>918</v>
      </c>
      <c r="R3414">
        <v>3</v>
      </c>
      <c r="S3414">
        <f t="shared" si="374"/>
        <v>2020</v>
      </c>
      <c r="T3414" t="s">
        <v>12</v>
      </c>
      <c r="U3414">
        <v>0.999999999999998</v>
      </c>
      <c r="V3414" t="s">
        <v>3386</v>
      </c>
      <c r="W3414">
        <f>VLOOKUP(Q3414,'PBT Tag Rates'!$B$5:$E$44,4,FALSE)</f>
        <v>0.98961045999999997</v>
      </c>
      <c r="X3414">
        <v>1</v>
      </c>
      <c r="Y3414" s="14">
        <f>IFERROR(LOOKUP(H3414,{30,43,48,53,58,63,68,73,78,83,88,93,97},{42,47,52,57,62,67,72,77,82,87,92,99,100}),999)</f>
        <v>67</v>
      </c>
      <c r="Z3414" s="17">
        <f t="shared" si="375"/>
        <v>5.5555555555555554</v>
      </c>
      <c r="AA3414" s="17">
        <f t="shared" si="376"/>
        <v>5.5555555555555554</v>
      </c>
      <c r="AB3414" s="17">
        <f t="shared" si="377"/>
        <v>11.658097686375321</v>
      </c>
      <c r="AC3414" s="17" t="s">
        <v>17654</v>
      </c>
    </row>
    <row r="3415" spans="1:29" x14ac:dyDescent="0.25">
      <c r="A3415" t="s">
        <v>3339</v>
      </c>
      <c r="B3415" s="151" t="s">
        <v>12451</v>
      </c>
      <c r="C3415" t="s">
        <v>2225</v>
      </c>
      <c r="D3415" s="1">
        <v>45180</v>
      </c>
      <c r="E3415">
        <f t="shared" ref="E3415:E3478" si="379">IF(D3415&lt;=$D$3,70,18)</f>
        <v>18</v>
      </c>
      <c r="F3415" t="s">
        <v>6</v>
      </c>
      <c r="G3415">
        <v>570</v>
      </c>
      <c r="H3415">
        <f t="shared" si="378"/>
        <v>57</v>
      </c>
      <c r="I3415" t="s">
        <v>7</v>
      </c>
      <c r="J3415" t="s">
        <v>8</v>
      </c>
      <c r="K3415" t="s">
        <v>8</v>
      </c>
      <c r="L3415" t="s">
        <v>8</v>
      </c>
      <c r="M3415" t="s">
        <v>6</v>
      </c>
      <c r="N3415" t="str">
        <f t="shared" ref="N3415:N3478" si="380">IF(M3415="U",F3415,M3415)</f>
        <v>M</v>
      </c>
      <c r="O3415" t="s">
        <v>2790</v>
      </c>
      <c r="P3415" t="s">
        <v>2791</v>
      </c>
      <c r="Q3415" t="s">
        <v>918</v>
      </c>
      <c r="R3415">
        <v>3</v>
      </c>
      <c r="S3415">
        <f t="shared" ref="S3415:S3478" si="381">IFERROR($S$3-R3415,"U")</f>
        <v>2020</v>
      </c>
      <c r="T3415" t="s">
        <v>12</v>
      </c>
      <c r="U3415">
        <v>1</v>
      </c>
      <c r="V3415" t="s">
        <v>3357</v>
      </c>
      <c r="W3415">
        <f>VLOOKUP(Q3415,'PBT Tag Rates'!$B$5:$E$44,4,FALSE)</f>
        <v>0.98961045999999997</v>
      </c>
      <c r="X3415">
        <v>1</v>
      </c>
      <c r="Y3415" s="14">
        <f>IFERROR(LOOKUP(H3415,{30,43,48,53,58,63,68,73,78,83,88,93,97},{42,47,52,57,62,67,72,77,82,87,92,99,100}),999)</f>
        <v>57</v>
      </c>
      <c r="Z3415" s="17">
        <f t="shared" ref="Z3415:Z3478" si="382">IF(D3415&lt;$D$3,X3415/$Z$3,X3415/$Z$4)</f>
        <v>5.5555555555555554</v>
      </c>
      <c r="AA3415" s="17">
        <f t="shared" si="376"/>
        <v>5.5555555555555554</v>
      </c>
      <c r="AB3415" s="17">
        <f t="shared" si="377"/>
        <v>11.658097686375321</v>
      </c>
      <c r="AC3415" s="17" t="s">
        <v>17654</v>
      </c>
    </row>
    <row r="3416" spans="1:29" x14ac:dyDescent="0.25">
      <c r="A3416" t="s">
        <v>3339</v>
      </c>
      <c r="B3416" s="151" t="s">
        <v>12452</v>
      </c>
      <c r="C3416" t="s">
        <v>2228</v>
      </c>
      <c r="D3416" s="1">
        <v>45180</v>
      </c>
      <c r="E3416">
        <f t="shared" si="379"/>
        <v>18</v>
      </c>
      <c r="F3416" t="s">
        <v>6</v>
      </c>
      <c r="G3416">
        <v>450</v>
      </c>
      <c r="H3416">
        <f t="shared" si="378"/>
        <v>45</v>
      </c>
      <c r="I3416" t="s">
        <v>9</v>
      </c>
      <c r="J3416">
        <v>1</v>
      </c>
      <c r="K3416" t="s">
        <v>8</v>
      </c>
      <c r="L3416" t="s">
        <v>8</v>
      </c>
      <c r="M3416" t="s">
        <v>6</v>
      </c>
      <c r="N3416" t="str">
        <f t="shared" si="380"/>
        <v>M</v>
      </c>
      <c r="O3416" t="s">
        <v>12453</v>
      </c>
      <c r="P3416" t="s">
        <v>12454</v>
      </c>
      <c r="Q3416" t="s">
        <v>3820</v>
      </c>
      <c r="R3416">
        <v>2</v>
      </c>
      <c r="S3416">
        <f t="shared" si="381"/>
        <v>2021</v>
      </c>
      <c r="T3416" t="s">
        <v>12</v>
      </c>
      <c r="U3416">
        <v>1</v>
      </c>
      <c r="V3416" t="s">
        <v>3876</v>
      </c>
      <c r="W3416">
        <f>VLOOKUP(Q3416,'PBT Tag Rates'!$B$5:$E$44,4,FALSE)</f>
        <v>0.98140000000000005</v>
      </c>
      <c r="X3416">
        <v>1</v>
      </c>
      <c r="Y3416" s="14">
        <f>IFERROR(LOOKUP(H3416,{30,43,48,53,58,63,68,73,78,83,88,93,97},{42,47,52,57,62,67,72,77,82,87,92,99,100}),999)</f>
        <v>47</v>
      </c>
      <c r="Z3416" s="17">
        <f t="shared" si="382"/>
        <v>5.5555555555555554</v>
      </c>
      <c r="AA3416" s="17">
        <f t="shared" si="376"/>
        <v>5.5555555555555554</v>
      </c>
      <c r="AB3416" s="17">
        <f t="shared" si="377"/>
        <v>11.658097686375321</v>
      </c>
      <c r="AC3416" s="17" t="s">
        <v>17654</v>
      </c>
    </row>
    <row r="3417" spans="1:29" x14ac:dyDescent="0.25">
      <c r="A3417" t="s">
        <v>3339</v>
      </c>
      <c r="B3417" s="151" t="s">
        <v>12455</v>
      </c>
      <c r="C3417" t="s">
        <v>2229</v>
      </c>
      <c r="D3417" s="1">
        <v>45180</v>
      </c>
      <c r="E3417">
        <f t="shared" si="379"/>
        <v>18</v>
      </c>
      <c r="F3417" t="s">
        <v>6</v>
      </c>
      <c r="G3417">
        <v>640</v>
      </c>
      <c r="H3417">
        <f t="shared" si="378"/>
        <v>64</v>
      </c>
      <c r="I3417" t="s">
        <v>7</v>
      </c>
      <c r="J3417" t="s">
        <v>8</v>
      </c>
      <c r="K3417" t="s">
        <v>8</v>
      </c>
      <c r="L3417" t="s">
        <v>8</v>
      </c>
      <c r="M3417" t="s">
        <v>6</v>
      </c>
      <c r="N3417" t="str">
        <f t="shared" si="380"/>
        <v>M</v>
      </c>
      <c r="O3417" t="s">
        <v>2807</v>
      </c>
      <c r="P3417" t="s">
        <v>2907</v>
      </c>
      <c r="Q3417" t="s">
        <v>221</v>
      </c>
      <c r="R3417">
        <v>4</v>
      </c>
      <c r="S3417">
        <f t="shared" si="381"/>
        <v>2019</v>
      </c>
      <c r="T3417" t="s">
        <v>12</v>
      </c>
      <c r="U3417">
        <v>1.00000000000001</v>
      </c>
      <c r="V3417" t="s">
        <v>3386</v>
      </c>
      <c r="W3417">
        <f>VLOOKUP(Q3417,'PBT Tag Rates'!$B$5:$E$44,4,FALSE)</f>
        <v>0.95971980899999998</v>
      </c>
      <c r="X3417">
        <v>1</v>
      </c>
      <c r="Y3417" s="14">
        <f>IFERROR(LOOKUP(H3417,{30,43,48,53,58,63,68,73,78,83,88,93,97},{42,47,52,57,62,67,72,77,82,87,92,99,100}),999)</f>
        <v>67</v>
      </c>
      <c r="Z3417" s="17">
        <f t="shared" si="382"/>
        <v>5.5555555555555554</v>
      </c>
      <c r="AA3417" s="17">
        <f t="shared" si="376"/>
        <v>5.5555555555555554</v>
      </c>
      <c r="AB3417" s="17">
        <f t="shared" si="377"/>
        <v>11.658097686375321</v>
      </c>
      <c r="AC3417" s="17" t="s">
        <v>17654</v>
      </c>
    </row>
    <row r="3418" spans="1:29" x14ac:dyDescent="0.25">
      <c r="A3418" t="s">
        <v>3339</v>
      </c>
      <c r="B3418" s="151" t="s">
        <v>12456</v>
      </c>
      <c r="C3418" t="s">
        <v>2231</v>
      </c>
      <c r="D3418" s="1">
        <v>45180</v>
      </c>
      <c r="E3418">
        <f t="shared" si="379"/>
        <v>18</v>
      </c>
      <c r="F3418" t="s">
        <v>14</v>
      </c>
      <c r="G3418">
        <v>740</v>
      </c>
      <c r="H3418">
        <f t="shared" si="378"/>
        <v>74</v>
      </c>
      <c r="I3418" t="s">
        <v>9</v>
      </c>
      <c r="J3418">
        <v>1</v>
      </c>
      <c r="K3418" t="s">
        <v>8</v>
      </c>
      <c r="L3418" t="s">
        <v>8</v>
      </c>
      <c r="M3418" t="s">
        <v>14</v>
      </c>
      <c r="N3418" t="str">
        <f t="shared" si="380"/>
        <v>F</v>
      </c>
      <c r="O3418" t="s">
        <v>12457</v>
      </c>
      <c r="P3418" t="s">
        <v>12458</v>
      </c>
      <c r="Q3418" t="s">
        <v>221</v>
      </c>
      <c r="R3418">
        <v>4</v>
      </c>
      <c r="S3418">
        <f t="shared" si="381"/>
        <v>2019</v>
      </c>
      <c r="T3418" t="s">
        <v>12</v>
      </c>
      <c r="U3418">
        <v>0.999999999999995</v>
      </c>
      <c r="V3418" t="s">
        <v>3608</v>
      </c>
      <c r="W3418">
        <f>VLOOKUP(Q3418,'PBT Tag Rates'!$B$5:$E$44,4,FALSE)</f>
        <v>0.95971980899999998</v>
      </c>
      <c r="X3418">
        <v>1</v>
      </c>
      <c r="Y3418" s="14">
        <f>IFERROR(LOOKUP(H3418,{30,43,48,53,58,63,68,73,78,83,88,93,97},{42,47,52,57,62,67,72,77,82,87,92,99,100}),999)</f>
        <v>77</v>
      </c>
      <c r="Z3418" s="17">
        <f t="shared" si="382"/>
        <v>5.5555555555555554</v>
      </c>
      <c r="AA3418" s="17">
        <f t="shared" si="376"/>
        <v>5.5555555555555554</v>
      </c>
      <c r="AB3418" s="17">
        <f t="shared" si="377"/>
        <v>11.658097686375321</v>
      </c>
      <c r="AC3418" s="17" t="s">
        <v>17654</v>
      </c>
    </row>
    <row r="3419" spans="1:29" x14ac:dyDescent="0.25">
      <c r="A3419" t="s">
        <v>3339</v>
      </c>
      <c r="B3419" s="151" t="s">
        <v>12459</v>
      </c>
      <c r="C3419" t="s">
        <v>2232</v>
      </c>
      <c r="D3419" s="1">
        <v>45180</v>
      </c>
      <c r="E3419">
        <f t="shared" si="379"/>
        <v>18</v>
      </c>
      <c r="F3419" t="s">
        <v>6</v>
      </c>
      <c r="G3419">
        <v>590</v>
      </c>
      <c r="H3419">
        <f t="shared" si="378"/>
        <v>59</v>
      </c>
      <c r="I3419" t="s">
        <v>9</v>
      </c>
      <c r="J3419">
        <v>1</v>
      </c>
      <c r="K3419" t="s">
        <v>8</v>
      </c>
      <c r="L3419" t="s">
        <v>8</v>
      </c>
      <c r="M3419" t="s">
        <v>6</v>
      </c>
      <c r="N3419" t="str">
        <f t="shared" si="380"/>
        <v>M</v>
      </c>
      <c r="O3419" t="s">
        <v>3006</v>
      </c>
      <c r="P3419" t="s">
        <v>12460</v>
      </c>
      <c r="Q3419" t="s">
        <v>918</v>
      </c>
      <c r="R3419">
        <v>3</v>
      </c>
      <c r="S3419">
        <f t="shared" si="381"/>
        <v>2020</v>
      </c>
      <c r="T3419" t="s">
        <v>12</v>
      </c>
      <c r="U3419">
        <v>1</v>
      </c>
      <c r="V3419" t="s">
        <v>3386</v>
      </c>
      <c r="W3419">
        <f>VLOOKUP(Q3419,'PBT Tag Rates'!$B$5:$E$44,4,FALSE)</f>
        <v>0.98961045999999997</v>
      </c>
      <c r="X3419">
        <v>1</v>
      </c>
      <c r="Y3419" s="14">
        <f>IFERROR(LOOKUP(H3419,{30,43,48,53,58,63,68,73,78,83,88,93,97},{42,47,52,57,62,67,72,77,82,87,92,99,100}),999)</f>
        <v>62</v>
      </c>
      <c r="Z3419" s="17">
        <f t="shared" si="382"/>
        <v>5.5555555555555554</v>
      </c>
      <c r="AA3419" s="17">
        <f t="shared" si="376"/>
        <v>5.5555555555555554</v>
      </c>
      <c r="AB3419" s="17">
        <f t="shared" si="377"/>
        <v>11.658097686375321</v>
      </c>
      <c r="AC3419" s="17" t="s">
        <v>17654</v>
      </c>
    </row>
    <row r="3420" spans="1:29" x14ac:dyDescent="0.25">
      <c r="A3420" t="s">
        <v>3339</v>
      </c>
      <c r="B3420" s="151" t="s">
        <v>12461</v>
      </c>
      <c r="C3420" t="s">
        <v>2233</v>
      </c>
      <c r="D3420" s="1">
        <v>45180</v>
      </c>
      <c r="E3420">
        <f t="shared" si="379"/>
        <v>18</v>
      </c>
      <c r="F3420" t="s">
        <v>14</v>
      </c>
      <c r="G3420">
        <v>810</v>
      </c>
      <c r="H3420">
        <f t="shared" si="378"/>
        <v>81</v>
      </c>
      <c r="I3420" t="s">
        <v>7</v>
      </c>
      <c r="J3420" t="s">
        <v>8</v>
      </c>
      <c r="K3420" t="s">
        <v>8</v>
      </c>
      <c r="L3420" t="s">
        <v>8</v>
      </c>
      <c r="M3420" t="s">
        <v>6</v>
      </c>
      <c r="N3420" t="str">
        <f t="shared" si="380"/>
        <v>M</v>
      </c>
      <c r="O3420" t="s">
        <v>8</v>
      </c>
      <c r="P3420" t="s">
        <v>8</v>
      </c>
      <c r="Q3420" t="s">
        <v>11</v>
      </c>
      <c r="R3420" t="s">
        <v>8</v>
      </c>
      <c r="S3420" t="str">
        <f t="shared" si="381"/>
        <v>U</v>
      </c>
      <c r="T3420" t="s">
        <v>12</v>
      </c>
      <c r="U3420">
        <v>1</v>
      </c>
      <c r="V3420" t="s">
        <v>11</v>
      </c>
      <c r="W3420" t="e">
        <f>VLOOKUP(Q3420,'PBT Tag Rates'!$B$5:$E$44,4,FALSE)</f>
        <v>#N/A</v>
      </c>
      <c r="X3420">
        <v>1</v>
      </c>
      <c r="Y3420" s="14">
        <f>IFERROR(LOOKUP(H3420,{30,43,48,53,58,63,68,73,78,83,88,93,97},{42,47,52,57,62,67,72,77,82,87,92,99,100}),999)</f>
        <v>82</v>
      </c>
      <c r="Z3420" s="17">
        <f t="shared" si="382"/>
        <v>5.5555555555555554</v>
      </c>
      <c r="AA3420" s="17">
        <f t="shared" si="376"/>
        <v>5.5555555555555554</v>
      </c>
      <c r="AB3420" s="17">
        <f t="shared" si="377"/>
        <v>11.658097686375321</v>
      </c>
      <c r="AC3420" s="17" t="s">
        <v>17654</v>
      </c>
    </row>
    <row r="3421" spans="1:29" x14ac:dyDescent="0.25">
      <c r="A3421" t="s">
        <v>3339</v>
      </c>
      <c r="B3421" s="151" t="s">
        <v>12462</v>
      </c>
      <c r="C3421" t="s">
        <v>12463</v>
      </c>
      <c r="D3421" s="1">
        <v>45180</v>
      </c>
      <c r="E3421">
        <f t="shared" si="379"/>
        <v>18</v>
      </c>
      <c r="F3421" t="s">
        <v>14</v>
      </c>
      <c r="G3421">
        <v>830</v>
      </c>
      <c r="H3421">
        <f t="shared" si="378"/>
        <v>83</v>
      </c>
      <c r="I3421" t="s">
        <v>7</v>
      </c>
      <c r="J3421" t="s">
        <v>8</v>
      </c>
      <c r="K3421" t="s">
        <v>12464</v>
      </c>
      <c r="L3421" t="s">
        <v>8</v>
      </c>
      <c r="M3421" t="s">
        <v>14</v>
      </c>
      <c r="N3421" t="str">
        <f t="shared" si="380"/>
        <v>F</v>
      </c>
      <c r="O3421" t="s">
        <v>1081</v>
      </c>
      <c r="P3421" t="s">
        <v>2211</v>
      </c>
      <c r="Q3421" t="s">
        <v>221</v>
      </c>
      <c r="R3421">
        <v>4</v>
      </c>
      <c r="S3421">
        <f t="shared" si="381"/>
        <v>2019</v>
      </c>
      <c r="T3421" t="s">
        <v>12</v>
      </c>
      <c r="U3421">
        <v>0.999999999999999</v>
      </c>
      <c r="V3421" t="s">
        <v>3386</v>
      </c>
      <c r="W3421">
        <f>VLOOKUP(Q3421,'PBT Tag Rates'!$B$5:$E$44,4,FALSE)</f>
        <v>0.95971980899999998</v>
      </c>
      <c r="X3421">
        <v>1</v>
      </c>
      <c r="Y3421" s="14">
        <f>IFERROR(LOOKUP(H3421,{30,43,48,53,58,63,68,73,78,83,88,93,97},{42,47,52,57,62,67,72,77,82,87,92,99,100}),999)</f>
        <v>87</v>
      </c>
      <c r="Z3421" s="17">
        <f t="shared" si="382"/>
        <v>5.5555555555555554</v>
      </c>
      <c r="AA3421" s="17">
        <f t="shared" si="376"/>
        <v>5.5555555555555554</v>
      </c>
      <c r="AB3421" s="17">
        <f t="shared" si="377"/>
        <v>11.658097686375321</v>
      </c>
      <c r="AC3421" s="17" t="s">
        <v>17654</v>
      </c>
    </row>
    <row r="3422" spans="1:29" x14ac:dyDescent="0.25">
      <c r="A3422" t="s">
        <v>3339</v>
      </c>
      <c r="B3422" s="151" t="s">
        <v>12465</v>
      </c>
      <c r="C3422" t="s">
        <v>2234</v>
      </c>
      <c r="D3422" s="1">
        <v>45180</v>
      </c>
      <c r="E3422">
        <f t="shared" si="379"/>
        <v>18</v>
      </c>
      <c r="F3422" t="s">
        <v>6</v>
      </c>
      <c r="G3422">
        <v>750</v>
      </c>
      <c r="H3422">
        <f t="shared" si="378"/>
        <v>75</v>
      </c>
      <c r="I3422" t="s">
        <v>7</v>
      </c>
      <c r="J3422" t="s">
        <v>8</v>
      </c>
      <c r="K3422" t="s">
        <v>8</v>
      </c>
      <c r="L3422" t="s">
        <v>8</v>
      </c>
      <c r="M3422" t="s">
        <v>14</v>
      </c>
      <c r="N3422" t="str">
        <f t="shared" si="380"/>
        <v>F</v>
      </c>
      <c r="O3422" t="s">
        <v>1277</v>
      </c>
      <c r="P3422" t="s">
        <v>1278</v>
      </c>
      <c r="Q3422" t="s">
        <v>221</v>
      </c>
      <c r="R3422">
        <v>4</v>
      </c>
      <c r="S3422">
        <f t="shared" si="381"/>
        <v>2019</v>
      </c>
      <c r="T3422" t="s">
        <v>12</v>
      </c>
      <c r="U3422">
        <v>0.999999999999998</v>
      </c>
      <c r="V3422" t="s">
        <v>3386</v>
      </c>
      <c r="W3422">
        <f>VLOOKUP(Q3422,'PBT Tag Rates'!$B$5:$E$44,4,FALSE)</f>
        <v>0.95971980899999998</v>
      </c>
      <c r="X3422">
        <v>1</v>
      </c>
      <c r="Y3422" s="14">
        <f>IFERROR(LOOKUP(H3422,{30,43,48,53,58,63,68,73,78,83,88,93,97},{42,47,52,57,62,67,72,77,82,87,92,99,100}),999)</f>
        <v>77</v>
      </c>
      <c r="Z3422" s="17">
        <f t="shared" si="382"/>
        <v>5.5555555555555554</v>
      </c>
      <c r="AA3422" s="17">
        <f t="shared" si="376"/>
        <v>5.5555555555555554</v>
      </c>
      <c r="AB3422" s="17">
        <f t="shared" si="377"/>
        <v>11.658097686375321</v>
      </c>
      <c r="AC3422" s="17" t="s">
        <v>17654</v>
      </c>
    </row>
    <row r="3423" spans="1:29" x14ac:dyDescent="0.25">
      <c r="A3423" t="s">
        <v>3339</v>
      </c>
      <c r="B3423" s="151" t="s">
        <v>12466</v>
      </c>
      <c r="C3423" t="s">
        <v>2235</v>
      </c>
      <c r="D3423" s="1">
        <v>45180</v>
      </c>
      <c r="E3423">
        <f t="shared" si="379"/>
        <v>18</v>
      </c>
      <c r="F3423" t="s">
        <v>6</v>
      </c>
      <c r="G3423">
        <v>690</v>
      </c>
      <c r="H3423">
        <f t="shared" si="378"/>
        <v>69</v>
      </c>
      <c r="I3423" t="s">
        <v>7</v>
      </c>
      <c r="J3423" t="s">
        <v>8</v>
      </c>
      <c r="K3423" t="s">
        <v>8</v>
      </c>
      <c r="L3423" t="s">
        <v>8</v>
      </c>
      <c r="M3423" t="s">
        <v>6</v>
      </c>
      <c r="N3423" t="str">
        <f t="shared" si="380"/>
        <v>M</v>
      </c>
      <c r="O3423" t="s">
        <v>2502</v>
      </c>
      <c r="P3423" t="s">
        <v>2592</v>
      </c>
      <c r="Q3423" t="s">
        <v>918</v>
      </c>
      <c r="R3423">
        <v>3</v>
      </c>
      <c r="S3423">
        <f t="shared" si="381"/>
        <v>2020</v>
      </c>
      <c r="T3423" t="s">
        <v>12</v>
      </c>
      <c r="U3423">
        <v>1</v>
      </c>
      <c r="V3423" t="s">
        <v>3357</v>
      </c>
      <c r="W3423">
        <f>VLOOKUP(Q3423,'PBT Tag Rates'!$B$5:$E$44,4,FALSE)</f>
        <v>0.98961045999999997</v>
      </c>
      <c r="X3423">
        <v>1</v>
      </c>
      <c r="Y3423" s="14">
        <f>IFERROR(LOOKUP(H3423,{30,43,48,53,58,63,68,73,78,83,88,93,97},{42,47,52,57,62,67,72,77,82,87,92,99,100}),999)</f>
        <v>72</v>
      </c>
      <c r="Z3423" s="17">
        <f t="shared" si="382"/>
        <v>5.5555555555555554</v>
      </c>
      <c r="AA3423" s="17">
        <f t="shared" si="376"/>
        <v>5.5555555555555554</v>
      </c>
      <c r="AB3423" s="17">
        <f t="shared" si="377"/>
        <v>11.658097686375321</v>
      </c>
      <c r="AC3423" s="17" t="s">
        <v>17654</v>
      </c>
    </row>
    <row r="3424" spans="1:29" x14ac:dyDescent="0.25">
      <c r="A3424" t="s">
        <v>3339</v>
      </c>
      <c r="B3424" s="151" t="s">
        <v>12467</v>
      </c>
      <c r="C3424" t="s">
        <v>2236</v>
      </c>
      <c r="D3424" s="1">
        <v>45180</v>
      </c>
      <c r="E3424">
        <f t="shared" si="379"/>
        <v>18</v>
      </c>
      <c r="F3424" t="s">
        <v>6</v>
      </c>
      <c r="G3424">
        <v>700</v>
      </c>
      <c r="H3424">
        <f t="shared" si="378"/>
        <v>70</v>
      </c>
      <c r="I3424" t="s">
        <v>9</v>
      </c>
      <c r="J3424">
        <v>1</v>
      </c>
      <c r="K3424" t="s">
        <v>8</v>
      </c>
      <c r="L3424" t="s">
        <v>8</v>
      </c>
      <c r="M3424" t="s">
        <v>6</v>
      </c>
      <c r="N3424" t="str">
        <f t="shared" si="380"/>
        <v>M</v>
      </c>
      <c r="O3424" t="s">
        <v>1637</v>
      </c>
      <c r="P3424" t="s">
        <v>1806</v>
      </c>
      <c r="Q3424" t="s">
        <v>221</v>
      </c>
      <c r="R3424">
        <v>4</v>
      </c>
      <c r="S3424">
        <f t="shared" si="381"/>
        <v>2019</v>
      </c>
      <c r="T3424" t="s">
        <v>12</v>
      </c>
      <c r="U3424">
        <v>1</v>
      </c>
      <c r="V3424" t="s">
        <v>3357</v>
      </c>
      <c r="W3424">
        <f>VLOOKUP(Q3424,'PBT Tag Rates'!$B$5:$E$44,4,FALSE)</f>
        <v>0.95971980899999998</v>
      </c>
      <c r="X3424">
        <v>1</v>
      </c>
      <c r="Y3424" s="14">
        <f>IFERROR(LOOKUP(H3424,{30,43,48,53,58,63,68,73,78,83,88,93,97},{42,47,52,57,62,67,72,77,82,87,92,99,100}),999)</f>
        <v>72</v>
      </c>
      <c r="Z3424" s="17">
        <f t="shared" si="382"/>
        <v>5.5555555555555554</v>
      </c>
      <c r="AA3424" s="17">
        <f t="shared" si="376"/>
        <v>5.5555555555555554</v>
      </c>
      <c r="AB3424" s="17">
        <f t="shared" si="377"/>
        <v>11.658097686375321</v>
      </c>
      <c r="AC3424" s="17" t="s">
        <v>17654</v>
      </c>
    </row>
    <row r="3425" spans="1:29" x14ac:dyDescent="0.25">
      <c r="A3425" t="s">
        <v>3339</v>
      </c>
      <c r="B3425" s="151" t="s">
        <v>12468</v>
      </c>
      <c r="C3425" t="s">
        <v>2237</v>
      </c>
      <c r="D3425" s="1">
        <v>45180</v>
      </c>
      <c r="E3425">
        <f t="shared" si="379"/>
        <v>18</v>
      </c>
      <c r="F3425" t="s">
        <v>14</v>
      </c>
      <c r="G3425">
        <v>690</v>
      </c>
      <c r="H3425">
        <f t="shared" si="378"/>
        <v>69</v>
      </c>
      <c r="I3425" t="s">
        <v>7</v>
      </c>
      <c r="J3425" t="s">
        <v>8</v>
      </c>
      <c r="K3425" t="s">
        <v>8</v>
      </c>
      <c r="L3425" t="s">
        <v>8</v>
      </c>
      <c r="M3425" t="s">
        <v>14</v>
      </c>
      <c r="N3425" t="str">
        <f t="shared" si="380"/>
        <v>F</v>
      </c>
      <c r="O3425" t="s">
        <v>8</v>
      </c>
      <c r="P3425" t="s">
        <v>8</v>
      </c>
      <c r="Q3425" t="s">
        <v>11</v>
      </c>
      <c r="R3425" t="s">
        <v>8</v>
      </c>
      <c r="S3425" t="str">
        <f t="shared" si="381"/>
        <v>U</v>
      </c>
      <c r="T3425" t="s">
        <v>12</v>
      </c>
      <c r="U3425">
        <v>1</v>
      </c>
      <c r="V3425" t="s">
        <v>11</v>
      </c>
      <c r="W3425" t="e">
        <f>VLOOKUP(Q3425,'PBT Tag Rates'!$B$5:$E$44,4,FALSE)</f>
        <v>#N/A</v>
      </c>
      <c r="X3425">
        <v>1</v>
      </c>
      <c r="Y3425" s="14">
        <f>IFERROR(LOOKUP(H3425,{30,43,48,53,58,63,68,73,78,83,88,93,97},{42,47,52,57,62,67,72,77,82,87,92,99,100}),999)</f>
        <v>72</v>
      </c>
      <c r="Z3425" s="17">
        <f t="shared" si="382"/>
        <v>5.5555555555555554</v>
      </c>
      <c r="AA3425" s="17">
        <f t="shared" si="376"/>
        <v>5.5555555555555554</v>
      </c>
      <c r="AB3425" s="17">
        <f t="shared" si="377"/>
        <v>11.658097686375321</v>
      </c>
      <c r="AC3425" s="17" t="s">
        <v>17654</v>
      </c>
    </row>
    <row r="3426" spans="1:29" x14ac:dyDescent="0.25">
      <c r="A3426" t="s">
        <v>3339</v>
      </c>
      <c r="B3426" s="151" t="s">
        <v>12469</v>
      </c>
      <c r="C3426" t="s">
        <v>2238</v>
      </c>
      <c r="D3426" s="1">
        <v>45180</v>
      </c>
      <c r="E3426">
        <f t="shared" si="379"/>
        <v>18</v>
      </c>
      <c r="F3426" t="s">
        <v>6</v>
      </c>
      <c r="G3426">
        <v>450</v>
      </c>
      <c r="H3426">
        <f t="shared" si="378"/>
        <v>45</v>
      </c>
      <c r="I3426" t="s">
        <v>9</v>
      </c>
      <c r="J3426">
        <v>1</v>
      </c>
      <c r="K3426" t="s">
        <v>8</v>
      </c>
      <c r="L3426" t="s">
        <v>8</v>
      </c>
      <c r="M3426" t="s">
        <v>6</v>
      </c>
      <c r="N3426" t="str">
        <f t="shared" si="380"/>
        <v>M</v>
      </c>
      <c r="O3426" t="s">
        <v>12470</v>
      </c>
      <c r="P3426" t="s">
        <v>12471</v>
      </c>
      <c r="Q3426" t="s">
        <v>3820</v>
      </c>
      <c r="R3426">
        <v>2</v>
      </c>
      <c r="S3426">
        <f t="shared" si="381"/>
        <v>2021</v>
      </c>
      <c r="T3426" t="s">
        <v>12</v>
      </c>
      <c r="U3426">
        <v>0.999999999999999</v>
      </c>
      <c r="V3426" t="s">
        <v>3357</v>
      </c>
      <c r="W3426">
        <f>VLOOKUP(Q3426,'PBT Tag Rates'!$B$5:$E$44,4,FALSE)</f>
        <v>0.98140000000000005</v>
      </c>
      <c r="X3426">
        <v>1</v>
      </c>
      <c r="Y3426" s="14">
        <f>IFERROR(LOOKUP(H3426,{30,43,48,53,58,63,68,73,78,83,88,93,97},{42,47,52,57,62,67,72,77,82,87,92,99,100}),999)</f>
        <v>47</v>
      </c>
      <c r="Z3426" s="17">
        <f t="shared" si="382"/>
        <v>5.5555555555555554</v>
      </c>
      <c r="AA3426" s="17">
        <f t="shared" si="376"/>
        <v>5.5555555555555554</v>
      </c>
      <c r="AB3426" s="17">
        <f t="shared" si="377"/>
        <v>11.658097686375321</v>
      </c>
      <c r="AC3426" s="17" t="s">
        <v>17654</v>
      </c>
    </row>
    <row r="3427" spans="1:29" x14ac:dyDescent="0.25">
      <c r="A3427" t="s">
        <v>3339</v>
      </c>
      <c r="B3427" s="151" t="s">
        <v>12472</v>
      </c>
      <c r="C3427" t="s">
        <v>2240</v>
      </c>
      <c r="D3427" s="1">
        <v>45180</v>
      </c>
      <c r="E3427">
        <f t="shared" si="379"/>
        <v>18</v>
      </c>
      <c r="F3427" t="s">
        <v>6</v>
      </c>
      <c r="G3427">
        <v>840</v>
      </c>
      <c r="H3427">
        <f t="shared" si="378"/>
        <v>84</v>
      </c>
      <c r="I3427" t="s">
        <v>7</v>
      </c>
      <c r="J3427" t="s">
        <v>8</v>
      </c>
      <c r="K3427" t="s">
        <v>12473</v>
      </c>
      <c r="L3427" t="s">
        <v>8</v>
      </c>
      <c r="M3427" t="s">
        <v>6</v>
      </c>
      <c r="N3427" t="str">
        <f t="shared" si="380"/>
        <v>M</v>
      </c>
      <c r="O3427" t="s">
        <v>8979</v>
      </c>
      <c r="P3427" t="s">
        <v>8980</v>
      </c>
      <c r="Q3427" t="s">
        <v>281</v>
      </c>
      <c r="R3427">
        <v>4</v>
      </c>
      <c r="S3427">
        <f t="shared" si="381"/>
        <v>2019</v>
      </c>
      <c r="T3427" t="s">
        <v>12</v>
      </c>
      <c r="U3427">
        <v>0.999999999999999</v>
      </c>
      <c r="V3427" t="s">
        <v>3079</v>
      </c>
      <c r="W3427">
        <f>VLOOKUP(Q3427,'PBT Tag Rates'!$B$5:$E$44,4,FALSE)</f>
        <v>0.99705232300000002</v>
      </c>
      <c r="X3427">
        <v>1</v>
      </c>
      <c r="Y3427" s="14">
        <f>IFERROR(LOOKUP(H3427,{30,43,48,53,58,63,68,73,78,83,88,93,97},{42,47,52,57,62,67,72,77,82,87,92,99,100}),999)</f>
        <v>87</v>
      </c>
      <c r="Z3427" s="17">
        <f t="shared" si="382"/>
        <v>5.5555555555555554</v>
      </c>
      <c r="AA3427" s="17">
        <f t="shared" si="376"/>
        <v>5.5555555555555554</v>
      </c>
      <c r="AB3427" s="17">
        <f t="shared" si="377"/>
        <v>11.658097686375321</v>
      </c>
      <c r="AC3427" s="17" t="s">
        <v>17654</v>
      </c>
    </row>
    <row r="3428" spans="1:29" x14ac:dyDescent="0.25">
      <c r="A3428" t="s">
        <v>3339</v>
      </c>
      <c r="B3428" s="151" t="s">
        <v>12474</v>
      </c>
      <c r="C3428" t="s">
        <v>12475</v>
      </c>
      <c r="D3428" s="1">
        <v>45180</v>
      </c>
      <c r="E3428">
        <f t="shared" si="379"/>
        <v>18</v>
      </c>
      <c r="F3428" t="s">
        <v>14</v>
      </c>
      <c r="G3428">
        <v>820</v>
      </c>
      <c r="H3428">
        <f t="shared" si="378"/>
        <v>82</v>
      </c>
      <c r="I3428" t="s">
        <v>7</v>
      </c>
      <c r="J3428" t="s">
        <v>8</v>
      </c>
      <c r="K3428" t="s">
        <v>12476</v>
      </c>
      <c r="L3428" t="s">
        <v>8</v>
      </c>
      <c r="M3428" t="s">
        <v>14</v>
      </c>
      <c r="N3428" t="str">
        <f t="shared" si="380"/>
        <v>F</v>
      </c>
      <c r="O3428" t="s">
        <v>1387</v>
      </c>
      <c r="P3428" t="s">
        <v>1388</v>
      </c>
      <c r="Q3428" t="s">
        <v>221</v>
      </c>
      <c r="R3428">
        <v>4</v>
      </c>
      <c r="S3428">
        <f t="shared" si="381"/>
        <v>2019</v>
      </c>
      <c r="T3428" t="s">
        <v>12</v>
      </c>
      <c r="U3428">
        <v>1</v>
      </c>
      <c r="V3428" t="s">
        <v>3346</v>
      </c>
      <c r="W3428">
        <f>VLOOKUP(Q3428,'PBT Tag Rates'!$B$5:$E$44,4,FALSE)</f>
        <v>0.95971980899999998</v>
      </c>
      <c r="X3428">
        <v>1</v>
      </c>
      <c r="Y3428" s="14">
        <f>IFERROR(LOOKUP(H3428,{30,43,48,53,58,63,68,73,78,83,88,93,97},{42,47,52,57,62,67,72,77,82,87,92,99,100}),999)</f>
        <v>82</v>
      </c>
      <c r="Z3428" s="17">
        <f t="shared" si="382"/>
        <v>5.5555555555555554</v>
      </c>
      <c r="AA3428" s="17">
        <f t="shared" si="376"/>
        <v>5.5555555555555554</v>
      </c>
      <c r="AB3428" s="17">
        <f t="shared" si="377"/>
        <v>11.658097686375321</v>
      </c>
      <c r="AC3428" s="17" t="s">
        <v>17654</v>
      </c>
    </row>
    <row r="3429" spans="1:29" x14ac:dyDescent="0.25">
      <c r="A3429" t="s">
        <v>3339</v>
      </c>
      <c r="B3429" s="151" t="s">
        <v>12477</v>
      </c>
      <c r="C3429" t="s">
        <v>2241</v>
      </c>
      <c r="D3429" s="1">
        <v>45180</v>
      </c>
      <c r="E3429">
        <f t="shared" si="379"/>
        <v>18</v>
      </c>
      <c r="F3429" t="s">
        <v>6</v>
      </c>
      <c r="G3429">
        <v>740</v>
      </c>
      <c r="H3429">
        <f t="shared" si="378"/>
        <v>74</v>
      </c>
      <c r="I3429" t="s">
        <v>7</v>
      </c>
      <c r="J3429" t="s">
        <v>8</v>
      </c>
      <c r="K3429" t="s">
        <v>8</v>
      </c>
      <c r="L3429" t="s">
        <v>8</v>
      </c>
      <c r="M3429" t="s">
        <v>6</v>
      </c>
      <c r="N3429" t="str">
        <f t="shared" si="380"/>
        <v>M</v>
      </c>
      <c r="O3429" t="s">
        <v>1560</v>
      </c>
      <c r="P3429" t="s">
        <v>12478</v>
      </c>
      <c r="Q3429" t="s">
        <v>221</v>
      </c>
      <c r="R3429">
        <v>4</v>
      </c>
      <c r="S3429">
        <f t="shared" si="381"/>
        <v>2019</v>
      </c>
      <c r="T3429" t="s">
        <v>12</v>
      </c>
      <c r="U3429">
        <v>0.999999999999996</v>
      </c>
      <c r="V3429" t="s">
        <v>3346</v>
      </c>
      <c r="W3429">
        <f>VLOOKUP(Q3429,'PBT Tag Rates'!$B$5:$E$44,4,FALSE)</f>
        <v>0.95971980899999998</v>
      </c>
      <c r="X3429">
        <v>1</v>
      </c>
      <c r="Y3429" s="14">
        <f>IFERROR(LOOKUP(H3429,{30,43,48,53,58,63,68,73,78,83,88,93,97},{42,47,52,57,62,67,72,77,82,87,92,99,100}),999)</f>
        <v>77</v>
      </c>
      <c r="Z3429" s="17">
        <f t="shared" si="382"/>
        <v>5.5555555555555554</v>
      </c>
      <c r="AA3429" s="17">
        <f t="shared" si="376"/>
        <v>5.5555555555555554</v>
      </c>
      <c r="AB3429" s="17">
        <f t="shared" si="377"/>
        <v>11.658097686375321</v>
      </c>
      <c r="AC3429" s="17" t="s">
        <v>17654</v>
      </c>
    </row>
    <row r="3430" spans="1:29" x14ac:dyDescent="0.25">
      <c r="A3430" t="s">
        <v>3339</v>
      </c>
      <c r="B3430" s="151" t="s">
        <v>12479</v>
      </c>
      <c r="C3430" t="s">
        <v>2242</v>
      </c>
      <c r="D3430" s="1">
        <v>45180</v>
      </c>
      <c r="E3430">
        <f t="shared" si="379"/>
        <v>18</v>
      </c>
      <c r="F3430" t="s">
        <v>14</v>
      </c>
      <c r="G3430">
        <v>700</v>
      </c>
      <c r="H3430">
        <f t="shared" si="378"/>
        <v>70</v>
      </c>
      <c r="I3430" t="s">
        <v>7</v>
      </c>
      <c r="J3430" t="s">
        <v>8</v>
      </c>
      <c r="K3430" t="s">
        <v>8</v>
      </c>
      <c r="L3430" t="s">
        <v>8</v>
      </c>
      <c r="M3430" t="s">
        <v>14</v>
      </c>
      <c r="N3430" t="str">
        <f t="shared" si="380"/>
        <v>F</v>
      </c>
      <c r="O3430" t="s">
        <v>1491</v>
      </c>
      <c r="P3430" t="s">
        <v>1492</v>
      </c>
      <c r="Q3430" t="s">
        <v>221</v>
      </c>
      <c r="R3430">
        <v>4</v>
      </c>
      <c r="S3430">
        <f t="shared" si="381"/>
        <v>2019</v>
      </c>
      <c r="T3430" t="s">
        <v>12</v>
      </c>
      <c r="U3430">
        <v>1</v>
      </c>
      <c r="V3430" t="s">
        <v>3386</v>
      </c>
      <c r="W3430">
        <f>VLOOKUP(Q3430,'PBT Tag Rates'!$B$5:$E$44,4,FALSE)</f>
        <v>0.95971980899999998</v>
      </c>
      <c r="X3430">
        <v>1</v>
      </c>
      <c r="Y3430" s="14">
        <f>IFERROR(LOOKUP(H3430,{30,43,48,53,58,63,68,73,78,83,88,93,97},{42,47,52,57,62,67,72,77,82,87,92,99,100}),999)</f>
        <v>72</v>
      </c>
      <c r="Z3430" s="17">
        <f t="shared" si="382"/>
        <v>5.5555555555555554</v>
      </c>
      <c r="AA3430" s="17">
        <f t="shared" si="376"/>
        <v>5.5555555555555554</v>
      </c>
      <c r="AB3430" s="17">
        <f t="shared" si="377"/>
        <v>11.658097686375321</v>
      </c>
      <c r="AC3430" s="17" t="s">
        <v>17654</v>
      </c>
    </row>
    <row r="3431" spans="1:29" x14ac:dyDescent="0.25">
      <c r="A3431" t="s">
        <v>3339</v>
      </c>
      <c r="B3431" s="151" t="s">
        <v>12480</v>
      </c>
      <c r="C3431" t="s">
        <v>2243</v>
      </c>
      <c r="D3431" s="1">
        <v>45180</v>
      </c>
      <c r="E3431">
        <f t="shared" si="379"/>
        <v>18</v>
      </c>
      <c r="F3431" t="s">
        <v>6</v>
      </c>
      <c r="G3431">
        <v>600</v>
      </c>
      <c r="H3431">
        <f t="shared" si="378"/>
        <v>60</v>
      </c>
      <c r="I3431" t="s">
        <v>7</v>
      </c>
      <c r="J3431" t="s">
        <v>8</v>
      </c>
      <c r="K3431" t="s">
        <v>8</v>
      </c>
      <c r="L3431" t="s">
        <v>8</v>
      </c>
      <c r="M3431" t="s">
        <v>6</v>
      </c>
      <c r="N3431" t="str">
        <f t="shared" si="380"/>
        <v>M</v>
      </c>
      <c r="O3431" t="s">
        <v>1491</v>
      </c>
      <c r="P3431" t="s">
        <v>1492</v>
      </c>
      <c r="Q3431" t="s">
        <v>221</v>
      </c>
      <c r="R3431">
        <v>4</v>
      </c>
      <c r="S3431">
        <f t="shared" si="381"/>
        <v>2019</v>
      </c>
      <c r="T3431" t="s">
        <v>12</v>
      </c>
      <c r="U3431">
        <v>1</v>
      </c>
      <c r="V3431" t="s">
        <v>3386</v>
      </c>
      <c r="W3431">
        <f>VLOOKUP(Q3431,'PBT Tag Rates'!$B$5:$E$44,4,FALSE)</f>
        <v>0.95971980899999998</v>
      </c>
      <c r="X3431">
        <v>1</v>
      </c>
      <c r="Y3431" s="14">
        <f>IFERROR(LOOKUP(H3431,{30,43,48,53,58,63,68,73,78,83,88,93,97},{42,47,52,57,62,67,72,77,82,87,92,99,100}),999)</f>
        <v>62</v>
      </c>
      <c r="Z3431" s="17">
        <f t="shared" si="382"/>
        <v>5.5555555555555554</v>
      </c>
      <c r="AA3431" s="17">
        <f t="shared" si="376"/>
        <v>5.5555555555555554</v>
      </c>
      <c r="AB3431" s="17">
        <f t="shared" si="377"/>
        <v>11.658097686375321</v>
      </c>
      <c r="AC3431" s="17" t="s">
        <v>17654</v>
      </c>
    </row>
    <row r="3432" spans="1:29" x14ac:dyDescent="0.25">
      <c r="A3432" t="s">
        <v>3339</v>
      </c>
      <c r="B3432" s="151" t="s">
        <v>12481</v>
      </c>
      <c r="C3432" t="s">
        <v>2244</v>
      </c>
      <c r="D3432" s="1">
        <v>45180</v>
      </c>
      <c r="E3432">
        <f t="shared" si="379"/>
        <v>18</v>
      </c>
      <c r="F3432" t="s">
        <v>14</v>
      </c>
      <c r="G3432">
        <v>700</v>
      </c>
      <c r="H3432">
        <f t="shared" si="378"/>
        <v>70</v>
      </c>
      <c r="I3432" t="s">
        <v>9</v>
      </c>
      <c r="J3432">
        <v>1</v>
      </c>
      <c r="K3432" t="s">
        <v>8</v>
      </c>
      <c r="L3432" t="s">
        <v>8</v>
      </c>
      <c r="M3432" t="s">
        <v>14</v>
      </c>
      <c r="N3432" t="str">
        <f t="shared" si="380"/>
        <v>F</v>
      </c>
      <c r="O3432" t="s">
        <v>12482</v>
      </c>
      <c r="P3432" t="s">
        <v>12483</v>
      </c>
      <c r="Q3432" t="s">
        <v>918</v>
      </c>
      <c r="R3432">
        <v>3</v>
      </c>
      <c r="S3432">
        <f t="shared" si="381"/>
        <v>2020</v>
      </c>
      <c r="T3432" t="s">
        <v>12</v>
      </c>
      <c r="U3432">
        <v>0.999999999999998</v>
      </c>
      <c r="V3432" t="s">
        <v>3168</v>
      </c>
      <c r="W3432">
        <f>VLOOKUP(Q3432,'PBT Tag Rates'!$B$5:$E$44,4,FALSE)</f>
        <v>0.98961045999999997</v>
      </c>
      <c r="X3432">
        <v>1</v>
      </c>
      <c r="Y3432" s="14">
        <f>IFERROR(LOOKUP(H3432,{30,43,48,53,58,63,68,73,78,83,88,93,97},{42,47,52,57,62,67,72,77,82,87,92,99,100}),999)</f>
        <v>72</v>
      </c>
      <c r="Z3432" s="17">
        <f t="shared" si="382"/>
        <v>5.5555555555555554</v>
      </c>
      <c r="AA3432" s="17">
        <f t="shared" si="376"/>
        <v>5.5555555555555554</v>
      </c>
      <c r="AB3432" s="17">
        <f t="shared" si="377"/>
        <v>11.658097686375321</v>
      </c>
      <c r="AC3432" s="17" t="s">
        <v>17654</v>
      </c>
    </row>
    <row r="3433" spans="1:29" x14ac:dyDescent="0.25">
      <c r="A3433" t="s">
        <v>3339</v>
      </c>
      <c r="B3433" s="151" t="s">
        <v>12484</v>
      </c>
      <c r="C3433" t="s">
        <v>2247</v>
      </c>
      <c r="D3433" s="1">
        <v>45180</v>
      </c>
      <c r="E3433">
        <f t="shared" si="379"/>
        <v>18</v>
      </c>
      <c r="F3433" t="s">
        <v>14</v>
      </c>
      <c r="G3433">
        <v>670</v>
      </c>
      <c r="H3433">
        <f t="shared" si="378"/>
        <v>67</v>
      </c>
      <c r="I3433" t="s">
        <v>9</v>
      </c>
      <c r="J3433">
        <v>1</v>
      </c>
      <c r="K3433" t="s">
        <v>8</v>
      </c>
      <c r="L3433" t="s">
        <v>8</v>
      </c>
      <c r="M3433" t="s">
        <v>6</v>
      </c>
      <c r="N3433" t="str">
        <f t="shared" si="380"/>
        <v>M</v>
      </c>
      <c r="O3433" t="s">
        <v>6876</v>
      </c>
      <c r="P3433" t="s">
        <v>6877</v>
      </c>
      <c r="Q3433" t="s">
        <v>221</v>
      </c>
      <c r="R3433">
        <v>4</v>
      </c>
      <c r="S3433">
        <f t="shared" si="381"/>
        <v>2019</v>
      </c>
      <c r="T3433" t="s">
        <v>12</v>
      </c>
      <c r="U3433">
        <v>0.999999999999998</v>
      </c>
      <c r="V3433" t="s">
        <v>3346</v>
      </c>
      <c r="W3433">
        <f>VLOOKUP(Q3433,'PBT Tag Rates'!$B$5:$E$44,4,FALSE)</f>
        <v>0.95971980899999998</v>
      </c>
      <c r="X3433">
        <v>1</v>
      </c>
      <c r="Y3433" s="14">
        <f>IFERROR(LOOKUP(H3433,{30,43,48,53,58,63,68,73,78,83,88,93,97},{42,47,52,57,62,67,72,77,82,87,92,99,100}),999)</f>
        <v>67</v>
      </c>
      <c r="Z3433" s="17">
        <f t="shared" si="382"/>
        <v>5.5555555555555554</v>
      </c>
      <c r="AA3433" s="17">
        <f t="shared" si="376"/>
        <v>5.5555555555555554</v>
      </c>
      <c r="AB3433" s="17">
        <f t="shared" si="377"/>
        <v>11.658097686375321</v>
      </c>
      <c r="AC3433" s="17" t="s">
        <v>17654</v>
      </c>
    </row>
    <row r="3434" spans="1:29" x14ac:dyDescent="0.25">
      <c r="A3434" t="s">
        <v>3339</v>
      </c>
      <c r="B3434" s="151" t="s">
        <v>12485</v>
      </c>
      <c r="C3434" t="s">
        <v>2248</v>
      </c>
      <c r="D3434" s="1">
        <v>45180</v>
      </c>
      <c r="E3434">
        <f t="shared" si="379"/>
        <v>18</v>
      </c>
      <c r="F3434" t="s">
        <v>6</v>
      </c>
      <c r="G3434">
        <v>590</v>
      </c>
      <c r="H3434">
        <f t="shared" si="378"/>
        <v>59</v>
      </c>
      <c r="I3434" t="s">
        <v>7</v>
      </c>
      <c r="J3434" t="s">
        <v>8</v>
      </c>
      <c r="K3434" t="s">
        <v>8</v>
      </c>
      <c r="L3434" t="s">
        <v>8</v>
      </c>
      <c r="M3434" t="s">
        <v>6</v>
      </c>
      <c r="N3434" t="str">
        <f t="shared" si="380"/>
        <v>M</v>
      </c>
      <c r="O3434" t="s">
        <v>2577</v>
      </c>
      <c r="P3434" t="s">
        <v>2578</v>
      </c>
      <c r="Q3434" t="s">
        <v>221</v>
      </c>
      <c r="R3434">
        <v>4</v>
      </c>
      <c r="S3434">
        <f t="shared" si="381"/>
        <v>2019</v>
      </c>
      <c r="T3434" t="s">
        <v>12</v>
      </c>
      <c r="U3434">
        <v>1.00000000000001</v>
      </c>
      <c r="V3434" t="s">
        <v>3346</v>
      </c>
      <c r="W3434">
        <f>VLOOKUP(Q3434,'PBT Tag Rates'!$B$5:$E$44,4,FALSE)</f>
        <v>0.95971980899999998</v>
      </c>
      <c r="X3434">
        <v>1</v>
      </c>
      <c r="Y3434" s="14">
        <f>IFERROR(LOOKUP(H3434,{30,43,48,53,58,63,68,73,78,83,88,93,97},{42,47,52,57,62,67,72,77,82,87,92,99,100}),999)</f>
        <v>62</v>
      </c>
      <c r="Z3434" s="17">
        <f t="shared" si="382"/>
        <v>5.5555555555555554</v>
      </c>
      <c r="AA3434" s="17">
        <f t="shared" si="376"/>
        <v>5.5555555555555554</v>
      </c>
      <c r="AB3434" s="17">
        <f t="shared" si="377"/>
        <v>11.658097686375321</v>
      </c>
      <c r="AC3434" s="17" t="s">
        <v>17654</v>
      </c>
    </row>
    <row r="3435" spans="1:29" x14ac:dyDescent="0.25">
      <c r="A3435" t="s">
        <v>3339</v>
      </c>
      <c r="B3435" s="151" t="s">
        <v>12486</v>
      </c>
      <c r="C3435" t="s">
        <v>2249</v>
      </c>
      <c r="D3435" s="1">
        <v>45180</v>
      </c>
      <c r="E3435">
        <f t="shared" si="379"/>
        <v>18</v>
      </c>
      <c r="F3435" t="s">
        <v>6</v>
      </c>
      <c r="G3435">
        <v>490</v>
      </c>
      <c r="H3435">
        <f t="shared" si="378"/>
        <v>49</v>
      </c>
      <c r="I3435" t="s">
        <v>9</v>
      </c>
      <c r="J3435">
        <v>1</v>
      </c>
      <c r="K3435" t="s">
        <v>8</v>
      </c>
      <c r="L3435" t="s">
        <v>8</v>
      </c>
      <c r="M3435" t="s">
        <v>6</v>
      </c>
      <c r="N3435" t="str">
        <f t="shared" si="380"/>
        <v>M</v>
      </c>
      <c r="O3435" t="s">
        <v>12487</v>
      </c>
      <c r="P3435" t="s">
        <v>12488</v>
      </c>
      <c r="Q3435" t="s">
        <v>3820</v>
      </c>
      <c r="R3435">
        <v>2</v>
      </c>
      <c r="S3435">
        <f t="shared" si="381"/>
        <v>2021</v>
      </c>
      <c r="T3435" t="s">
        <v>12</v>
      </c>
      <c r="U3435">
        <v>1</v>
      </c>
      <c r="V3435" t="s">
        <v>3363</v>
      </c>
      <c r="W3435">
        <f>VLOOKUP(Q3435,'PBT Tag Rates'!$B$5:$E$44,4,FALSE)</f>
        <v>0.98140000000000005</v>
      </c>
      <c r="X3435">
        <v>1</v>
      </c>
      <c r="Y3435" s="14">
        <f>IFERROR(LOOKUP(H3435,{30,43,48,53,58,63,68,73,78,83,88,93,97},{42,47,52,57,62,67,72,77,82,87,92,99,100}),999)</f>
        <v>52</v>
      </c>
      <c r="Z3435" s="17">
        <f t="shared" si="382"/>
        <v>5.5555555555555554</v>
      </c>
      <c r="AA3435" s="17">
        <f t="shared" si="376"/>
        <v>5.5555555555555554</v>
      </c>
      <c r="AB3435" s="17">
        <f t="shared" si="377"/>
        <v>11.658097686375321</v>
      </c>
      <c r="AC3435" s="17" t="s">
        <v>17654</v>
      </c>
    </row>
    <row r="3436" spans="1:29" x14ac:dyDescent="0.25">
      <c r="A3436" t="s">
        <v>3339</v>
      </c>
      <c r="B3436" s="151" t="s">
        <v>12489</v>
      </c>
      <c r="C3436" t="s">
        <v>12490</v>
      </c>
      <c r="D3436" s="1">
        <v>45180</v>
      </c>
      <c r="E3436">
        <f t="shared" si="379"/>
        <v>18</v>
      </c>
      <c r="F3436" t="s">
        <v>14</v>
      </c>
      <c r="G3436">
        <v>810</v>
      </c>
      <c r="H3436">
        <f t="shared" si="378"/>
        <v>81</v>
      </c>
      <c r="I3436" t="s">
        <v>7</v>
      </c>
      <c r="J3436" t="s">
        <v>8</v>
      </c>
      <c r="K3436" t="s">
        <v>12491</v>
      </c>
      <c r="L3436" t="s">
        <v>8</v>
      </c>
      <c r="M3436" t="s">
        <v>14</v>
      </c>
      <c r="N3436" t="str">
        <f t="shared" si="380"/>
        <v>F</v>
      </c>
      <c r="O3436" t="s">
        <v>2738</v>
      </c>
      <c r="P3436" t="s">
        <v>2761</v>
      </c>
      <c r="Q3436" t="s">
        <v>221</v>
      </c>
      <c r="R3436">
        <v>4</v>
      </c>
      <c r="S3436">
        <f t="shared" si="381"/>
        <v>2019</v>
      </c>
      <c r="T3436" t="s">
        <v>12</v>
      </c>
      <c r="U3436">
        <v>0.999999999999998</v>
      </c>
      <c r="V3436" t="s">
        <v>3346</v>
      </c>
      <c r="W3436">
        <f>VLOOKUP(Q3436,'PBT Tag Rates'!$B$5:$E$44,4,FALSE)</f>
        <v>0.95971980899999998</v>
      </c>
      <c r="X3436">
        <v>1</v>
      </c>
      <c r="Y3436" s="14">
        <f>IFERROR(LOOKUP(H3436,{30,43,48,53,58,63,68,73,78,83,88,93,97},{42,47,52,57,62,67,72,77,82,87,92,99,100}),999)</f>
        <v>82</v>
      </c>
      <c r="Z3436" s="17">
        <f t="shared" si="382"/>
        <v>5.5555555555555554</v>
      </c>
      <c r="AA3436" s="17">
        <f t="shared" si="376"/>
        <v>5.5555555555555554</v>
      </c>
      <c r="AB3436" s="17">
        <f t="shared" si="377"/>
        <v>11.658097686375321</v>
      </c>
      <c r="AC3436" s="17" t="s">
        <v>17654</v>
      </c>
    </row>
    <row r="3437" spans="1:29" x14ac:dyDescent="0.25">
      <c r="A3437" t="s">
        <v>3339</v>
      </c>
      <c r="B3437" s="151" t="s">
        <v>12492</v>
      </c>
      <c r="C3437" t="s">
        <v>12493</v>
      </c>
      <c r="D3437" s="1">
        <v>45180</v>
      </c>
      <c r="E3437">
        <f t="shared" si="379"/>
        <v>18</v>
      </c>
      <c r="F3437" t="s">
        <v>6</v>
      </c>
      <c r="G3437">
        <v>800</v>
      </c>
      <c r="H3437">
        <f t="shared" si="378"/>
        <v>80</v>
      </c>
      <c r="I3437" t="s">
        <v>7</v>
      </c>
      <c r="J3437" t="s">
        <v>8</v>
      </c>
      <c r="K3437" t="s">
        <v>12494</v>
      </c>
      <c r="L3437" t="s">
        <v>8</v>
      </c>
      <c r="M3437" t="s">
        <v>6</v>
      </c>
      <c r="N3437" t="str">
        <f t="shared" si="380"/>
        <v>M</v>
      </c>
      <c r="O3437" t="s">
        <v>11498</v>
      </c>
      <c r="P3437" t="s">
        <v>12495</v>
      </c>
      <c r="Q3437" t="s">
        <v>281</v>
      </c>
      <c r="R3437">
        <v>4</v>
      </c>
      <c r="S3437">
        <f t="shared" si="381"/>
        <v>2019</v>
      </c>
      <c r="T3437" t="s">
        <v>12</v>
      </c>
      <c r="U3437">
        <v>1.00000000000001</v>
      </c>
      <c r="V3437" t="s">
        <v>3079</v>
      </c>
      <c r="W3437">
        <f>VLOOKUP(Q3437,'PBT Tag Rates'!$B$5:$E$44,4,FALSE)</f>
        <v>0.99705232300000002</v>
      </c>
      <c r="X3437">
        <v>1</v>
      </c>
      <c r="Y3437" s="14">
        <f>IFERROR(LOOKUP(H3437,{30,43,48,53,58,63,68,73,78,83,88,93,97},{42,47,52,57,62,67,72,77,82,87,92,99,100}),999)</f>
        <v>82</v>
      </c>
      <c r="Z3437" s="17">
        <f t="shared" si="382"/>
        <v>5.5555555555555554</v>
      </c>
      <c r="AA3437" s="17">
        <f t="shared" si="376"/>
        <v>5.5555555555555554</v>
      </c>
      <c r="AB3437" s="17">
        <f t="shared" si="377"/>
        <v>11.658097686375321</v>
      </c>
      <c r="AC3437" s="17" t="s">
        <v>17654</v>
      </c>
    </row>
    <row r="3438" spans="1:29" x14ac:dyDescent="0.25">
      <c r="A3438" t="s">
        <v>3339</v>
      </c>
      <c r="B3438" s="151" t="s">
        <v>12496</v>
      </c>
      <c r="C3438" t="s">
        <v>2250</v>
      </c>
      <c r="D3438" s="1">
        <v>45180</v>
      </c>
      <c r="E3438">
        <f t="shared" si="379"/>
        <v>18</v>
      </c>
      <c r="F3438" t="s">
        <v>14</v>
      </c>
      <c r="G3438">
        <v>780</v>
      </c>
      <c r="H3438">
        <f t="shared" si="378"/>
        <v>78</v>
      </c>
      <c r="I3438" t="s">
        <v>9</v>
      </c>
      <c r="J3438">
        <v>1</v>
      </c>
      <c r="K3438" t="s">
        <v>8</v>
      </c>
      <c r="L3438" t="s">
        <v>8</v>
      </c>
      <c r="M3438" t="s">
        <v>14</v>
      </c>
      <c r="N3438" t="str">
        <f t="shared" si="380"/>
        <v>F</v>
      </c>
      <c r="O3438" t="s">
        <v>1810</v>
      </c>
      <c r="P3438" t="s">
        <v>12497</v>
      </c>
      <c r="Q3438" t="s">
        <v>221</v>
      </c>
      <c r="R3438">
        <v>4</v>
      </c>
      <c r="S3438">
        <f t="shared" si="381"/>
        <v>2019</v>
      </c>
      <c r="T3438" t="s">
        <v>12</v>
      </c>
      <c r="U3438">
        <v>1</v>
      </c>
      <c r="V3438" t="s">
        <v>3346</v>
      </c>
      <c r="W3438">
        <f>VLOOKUP(Q3438,'PBT Tag Rates'!$B$5:$E$44,4,FALSE)</f>
        <v>0.95971980899999998</v>
      </c>
      <c r="X3438">
        <v>1</v>
      </c>
      <c r="Y3438" s="14">
        <f>IFERROR(LOOKUP(H3438,{30,43,48,53,58,63,68,73,78,83,88,93,97},{42,47,52,57,62,67,72,77,82,87,92,99,100}),999)</f>
        <v>82</v>
      </c>
      <c r="Z3438" s="17">
        <f t="shared" si="382"/>
        <v>5.5555555555555554</v>
      </c>
      <c r="AA3438" s="17">
        <f t="shared" si="376"/>
        <v>5.5555555555555554</v>
      </c>
      <c r="AB3438" s="17">
        <f t="shared" si="377"/>
        <v>11.658097686375321</v>
      </c>
      <c r="AC3438" s="17" t="s">
        <v>17654</v>
      </c>
    </row>
    <row r="3439" spans="1:29" x14ac:dyDescent="0.25">
      <c r="A3439" t="s">
        <v>3339</v>
      </c>
      <c r="B3439" s="151" t="s">
        <v>12498</v>
      </c>
      <c r="C3439" t="s">
        <v>2251</v>
      </c>
      <c r="D3439" s="1">
        <v>45180</v>
      </c>
      <c r="E3439">
        <f t="shared" si="379"/>
        <v>18</v>
      </c>
      <c r="F3439" t="s">
        <v>14</v>
      </c>
      <c r="G3439">
        <v>720</v>
      </c>
      <c r="H3439">
        <f t="shared" si="378"/>
        <v>72</v>
      </c>
      <c r="I3439" t="s">
        <v>9</v>
      </c>
      <c r="J3439">
        <v>1</v>
      </c>
      <c r="K3439" t="s">
        <v>8</v>
      </c>
      <c r="L3439" t="s">
        <v>8</v>
      </c>
      <c r="M3439" t="s">
        <v>14</v>
      </c>
      <c r="N3439" t="str">
        <f t="shared" si="380"/>
        <v>F</v>
      </c>
      <c r="O3439" t="s">
        <v>2597</v>
      </c>
      <c r="P3439" t="s">
        <v>12499</v>
      </c>
      <c r="Q3439" t="s">
        <v>185</v>
      </c>
      <c r="R3439">
        <v>5</v>
      </c>
      <c r="S3439">
        <f t="shared" si="381"/>
        <v>2018</v>
      </c>
      <c r="T3439" t="s">
        <v>12</v>
      </c>
      <c r="U3439">
        <v>1</v>
      </c>
      <c r="V3439" t="s">
        <v>10019</v>
      </c>
      <c r="W3439">
        <f>VLOOKUP(Q3439,'PBT Tag Rates'!$B$5:$E$44,4,FALSE)</f>
        <v>0.95730000000000004</v>
      </c>
      <c r="X3439">
        <v>1</v>
      </c>
      <c r="Y3439" s="14">
        <f>IFERROR(LOOKUP(H3439,{30,43,48,53,58,63,68,73,78,83,88,93,97},{42,47,52,57,62,67,72,77,82,87,92,99,100}),999)</f>
        <v>72</v>
      </c>
      <c r="Z3439" s="17">
        <f t="shared" si="382"/>
        <v>5.5555555555555554</v>
      </c>
      <c r="AA3439" s="17">
        <f t="shared" si="376"/>
        <v>5.5555555555555554</v>
      </c>
      <c r="AB3439" s="17">
        <f t="shared" si="377"/>
        <v>11.658097686375321</v>
      </c>
      <c r="AC3439" s="17" t="s">
        <v>17655</v>
      </c>
    </row>
    <row r="3440" spans="1:29" x14ac:dyDescent="0.25">
      <c r="A3440" t="s">
        <v>3339</v>
      </c>
      <c r="B3440" s="151" t="s">
        <v>12500</v>
      </c>
      <c r="C3440" t="s">
        <v>2252</v>
      </c>
      <c r="D3440" s="1">
        <v>45180</v>
      </c>
      <c r="E3440">
        <f t="shared" si="379"/>
        <v>18</v>
      </c>
      <c r="F3440" t="s">
        <v>14</v>
      </c>
      <c r="G3440">
        <v>720</v>
      </c>
      <c r="H3440">
        <f t="shared" si="378"/>
        <v>72</v>
      </c>
      <c r="I3440" t="s">
        <v>9</v>
      </c>
      <c r="J3440">
        <v>1</v>
      </c>
      <c r="K3440" t="s">
        <v>8</v>
      </c>
      <c r="L3440" t="s">
        <v>8</v>
      </c>
      <c r="M3440" t="s">
        <v>14</v>
      </c>
      <c r="N3440" t="str">
        <f t="shared" si="380"/>
        <v>F</v>
      </c>
      <c r="O3440" t="s">
        <v>862</v>
      </c>
      <c r="P3440" t="s">
        <v>1412</v>
      </c>
      <c r="Q3440" t="s">
        <v>221</v>
      </c>
      <c r="R3440">
        <v>4</v>
      </c>
      <c r="S3440">
        <f t="shared" si="381"/>
        <v>2019</v>
      </c>
      <c r="T3440" t="s">
        <v>12</v>
      </c>
      <c r="U3440">
        <v>1</v>
      </c>
      <c r="V3440" t="s">
        <v>3363</v>
      </c>
      <c r="W3440">
        <f>VLOOKUP(Q3440,'PBT Tag Rates'!$B$5:$E$44,4,FALSE)</f>
        <v>0.95971980899999998</v>
      </c>
      <c r="X3440">
        <v>1</v>
      </c>
      <c r="Y3440" s="14">
        <f>IFERROR(LOOKUP(H3440,{30,43,48,53,58,63,68,73,78,83,88,93,97},{42,47,52,57,62,67,72,77,82,87,92,99,100}),999)</f>
        <v>72</v>
      </c>
      <c r="Z3440" s="17">
        <f t="shared" si="382"/>
        <v>5.5555555555555554</v>
      </c>
      <c r="AA3440" s="17">
        <f t="shared" si="376"/>
        <v>5.5555555555555554</v>
      </c>
      <c r="AB3440" s="17">
        <f t="shared" si="377"/>
        <v>11.658097686375321</v>
      </c>
      <c r="AC3440" s="17" t="s">
        <v>17654</v>
      </c>
    </row>
    <row r="3441" spans="1:29" x14ac:dyDescent="0.25">
      <c r="A3441" t="s">
        <v>3339</v>
      </c>
      <c r="B3441" s="151" t="s">
        <v>12501</v>
      </c>
      <c r="C3441" t="s">
        <v>2255</v>
      </c>
      <c r="D3441" s="1">
        <v>45180</v>
      </c>
      <c r="E3441">
        <f t="shared" si="379"/>
        <v>18</v>
      </c>
      <c r="F3441" t="s">
        <v>6</v>
      </c>
      <c r="G3441">
        <v>660</v>
      </c>
      <c r="H3441">
        <f t="shared" si="378"/>
        <v>66</v>
      </c>
      <c r="I3441" t="s">
        <v>7</v>
      </c>
      <c r="J3441" t="s">
        <v>8</v>
      </c>
      <c r="K3441" t="s">
        <v>8</v>
      </c>
      <c r="L3441" t="s">
        <v>8</v>
      </c>
      <c r="M3441" t="s">
        <v>6</v>
      </c>
      <c r="N3441" t="str">
        <f t="shared" si="380"/>
        <v>M</v>
      </c>
      <c r="O3441" t="s">
        <v>2577</v>
      </c>
      <c r="P3441" t="s">
        <v>2578</v>
      </c>
      <c r="Q3441" t="s">
        <v>221</v>
      </c>
      <c r="R3441">
        <v>4</v>
      </c>
      <c r="S3441">
        <f t="shared" si="381"/>
        <v>2019</v>
      </c>
      <c r="T3441" t="s">
        <v>12</v>
      </c>
      <c r="U3441">
        <v>1</v>
      </c>
      <c r="V3441" t="s">
        <v>3346</v>
      </c>
      <c r="W3441">
        <f>VLOOKUP(Q3441,'PBT Tag Rates'!$B$5:$E$44,4,FALSE)</f>
        <v>0.95971980899999998</v>
      </c>
      <c r="X3441">
        <v>1</v>
      </c>
      <c r="Y3441" s="14">
        <f>IFERROR(LOOKUP(H3441,{30,43,48,53,58,63,68,73,78,83,88,93,97},{42,47,52,57,62,67,72,77,82,87,92,99,100}),999)</f>
        <v>67</v>
      </c>
      <c r="Z3441" s="17">
        <f t="shared" si="382"/>
        <v>5.5555555555555554</v>
      </c>
      <c r="AA3441" s="17">
        <f t="shared" si="376"/>
        <v>5.5555555555555554</v>
      </c>
      <c r="AB3441" s="17">
        <f t="shared" si="377"/>
        <v>11.658097686375321</v>
      </c>
      <c r="AC3441" s="17" t="s">
        <v>17654</v>
      </c>
    </row>
    <row r="3442" spans="1:29" x14ac:dyDescent="0.25">
      <c r="A3442" t="s">
        <v>3339</v>
      </c>
      <c r="B3442" s="151" t="s">
        <v>12502</v>
      </c>
      <c r="C3442" t="s">
        <v>2256</v>
      </c>
      <c r="D3442" s="1">
        <v>45180</v>
      </c>
      <c r="E3442">
        <f t="shared" si="379"/>
        <v>18</v>
      </c>
      <c r="F3442" t="s">
        <v>6</v>
      </c>
      <c r="G3442">
        <v>580</v>
      </c>
      <c r="H3442">
        <f t="shared" si="378"/>
        <v>58</v>
      </c>
      <c r="I3442" t="s">
        <v>9</v>
      </c>
      <c r="J3442">
        <v>1</v>
      </c>
      <c r="K3442" t="s">
        <v>8</v>
      </c>
      <c r="L3442" t="s">
        <v>8</v>
      </c>
      <c r="M3442" t="s">
        <v>6</v>
      </c>
      <c r="N3442" t="str">
        <f t="shared" si="380"/>
        <v>M</v>
      </c>
      <c r="O3442" t="s">
        <v>12503</v>
      </c>
      <c r="P3442" t="s">
        <v>12504</v>
      </c>
      <c r="Q3442" t="s">
        <v>918</v>
      </c>
      <c r="R3442">
        <v>3</v>
      </c>
      <c r="S3442">
        <f t="shared" si="381"/>
        <v>2020</v>
      </c>
      <c r="T3442" t="s">
        <v>12</v>
      </c>
      <c r="U3442">
        <v>0.999999999999996</v>
      </c>
      <c r="V3442" t="s">
        <v>3346</v>
      </c>
      <c r="W3442">
        <f>VLOOKUP(Q3442,'PBT Tag Rates'!$B$5:$E$44,4,FALSE)</f>
        <v>0.98961045999999997</v>
      </c>
      <c r="X3442">
        <v>1</v>
      </c>
      <c r="Y3442" s="14">
        <f>IFERROR(LOOKUP(H3442,{30,43,48,53,58,63,68,73,78,83,88,93,97},{42,47,52,57,62,67,72,77,82,87,92,99,100}),999)</f>
        <v>62</v>
      </c>
      <c r="Z3442" s="17">
        <f t="shared" si="382"/>
        <v>5.5555555555555554</v>
      </c>
      <c r="AA3442" s="17">
        <f t="shared" si="376"/>
        <v>5.5555555555555554</v>
      </c>
      <c r="AB3442" s="17">
        <f t="shared" si="377"/>
        <v>11.658097686375321</v>
      </c>
      <c r="AC3442" s="17" t="s">
        <v>17654</v>
      </c>
    </row>
    <row r="3443" spans="1:29" x14ac:dyDescent="0.25">
      <c r="A3443" t="s">
        <v>3339</v>
      </c>
      <c r="B3443" s="151" t="s">
        <v>12505</v>
      </c>
      <c r="C3443" t="s">
        <v>12506</v>
      </c>
      <c r="D3443" s="1">
        <v>45180</v>
      </c>
      <c r="E3443">
        <f t="shared" si="379"/>
        <v>18</v>
      </c>
      <c r="F3443" t="s">
        <v>6</v>
      </c>
      <c r="G3443">
        <v>870</v>
      </c>
      <c r="H3443">
        <f t="shared" si="378"/>
        <v>87</v>
      </c>
      <c r="I3443" t="s">
        <v>7</v>
      </c>
      <c r="J3443" t="s">
        <v>8</v>
      </c>
      <c r="K3443" t="s">
        <v>12507</v>
      </c>
      <c r="L3443" t="s">
        <v>8</v>
      </c>
      <c r="M3443" t="s">
        <v>6</v>
      </c>
      <c r="N3443" t="str">
        <f t="shared" si="380"/>
        <v>M</v>
      </c>
      <c r="O3443" t="s">
        <v>2606</v>
      </c>
      <c r="P3443" t="s">
        <v>10819</v>
      </c>
      <c r="Q3443" t="s">
        <v>221</v>
      </c>
      <c r="R3443">
        <v>4</v>
      </c>
      <c r="S3443">
        <f t="shared" si="381"/>
        <v>2019</v>
      </c>
      <c r="T3443" t="s">
        <v>12</v>
      </c>
      <c r="U3443">
        <v>1</v>
      </c>
      <c r="V3443" t="s">
        <v>3386</v>
      </c>
      <c r="W3443">
        <f>VLOOKUP(Q3443,'PBT Tag Rates'!$B$5:$E$44,4,FALSE)</f>
        <v>0.95971980899999998</v>
      </c>
      <c r="X3443">
        <v>1</v>
      </c>
      <c r="Y3443" s="14">
        <f>IFERROR(LOOKUP(H3443,{30,43,48,53,58,63,68,73,78,83,88,93,97},{42,47,52,57,62,67,72,77,82,87,92,99,100}),999)</f>
        <v>87</v>
      </c>
      <c r="Z3443" s="17">
        <f t="shared" si="382"/>
        <v>5.5555555555555554</v>
      </c>
      <c r="AA3443" s="17">
        <f t="shared" si="376"/>
        <v>5.5555555555555554</v>
      </c>
      <c r="AB3443" s="17">
        <f t="shared" si="377"/>
        <v>11.658097686375321</v>
      </c>
      <c r="AC3443" s="17" t="s">
        <v>17654</v>
      </c>
    </row>
    <row r="3444" spans="1:29" x14ac:dyDescent="0.25">
      <c r="A3444" t="s">
        <v>3339</v>
      </c>
      <c r="B3444" s="151" t="s">
        <v>12508</v>
      </c>
      <c r="C3444" t="s">
        <v>12509</v>
      </c>
      <c r="D3444" s="1">
        <v>45180</v>
      </c>
      <c r="E3444">
        <f t="shared" si="379"/>
        <v>18</v>
      </c>
      <c r="F3444" t="s">
        <v>6</v>
      </c>
      <c r="G3444">
        <v>810</v>
      </c>
      <c r="H3444">
        <f t="shared" si="378"/>
        <v>81</v>
      </c>
      <c r="I3444" t="s">
        <v>9</v>
      </c>
      <c r="J3444">
        <v>1</v>
      </c>
      <c r="K3444" t="s">
        <v>12510</v>
      </c>
      <c r="L3444" t="s">
        <v>8</v>
      </c>
      <c r="M3444" t="s">
        <v>6</v>
      </c>
      <c r="N3444" t="str">
        <f t="shared" si="380"/>
        <v>M</v>
      </c>
      <c r="O3444" t="s">
        <v>1286</v>
      </c>
      <c r="P3444" t="s">
        <v>1287</v>
      </c>
      <c r="Q3444" t="s">
        <v>221</v>
      </c>
      <c r="R3444">
        <v>4</v>
      </c>
      <c r="S3444">
        <f t="shared" si="381"/>
        <v>2019</v>
      </c>
      <c r="T3444" t="s">
        <v>12</v>
      </c>
      <c r="U3444">
        <v>0.999999999999999</v>
      </c>
      <c r="V3444" t="s">
        <v>3357</v>
      </c>
      <c r="W3444">
        <f>VLOOKUP(Q3444,'PBT Tag Rates'!$B$5:$E$44,4,FALSE)</f>
        <v>0.95971980899999998</v>
      </c>
      <c r="X3444">
        <v>1</v>
      </c>
      <c r="Y3444" s="14">
        <f>IFERROR(LOOKUP(H3444,{30,43,48,53,58,63,68,73,78,83,88,93,97},{42,47,52,57,62,67,72,77,82,87,92,99,100}),999)</f>
        <v>82</v>
      </c>
      <c r="Z3444" s="17">
        <f t="shared" si="382"/>
        <v>5.5555555555555554</v>
      </c>
      <c r="AA3444" s="17">
        <f t="shared" si="376"/>
        <v>5.5555555555555554</v>
      </c>
      <c r="AB3444" s="17">
        <f t="shared" si="377"/>
        <v>11.658097686375321</v>
      </c>
      <c r="AC3444" s="17" t="s">
        <v>17654</v>
      </c>
    </row>
    <row r="3445" spans="1:29" x14ac:dyDescent="0.25">
      <c r="A3445" t="s">
        <v>3339</v>
      </c>
      <c r="B3445" s="151" t="s">
        <v>12511</v>
      </c>
      <c r="C3445" t="s">
        <v>2259</v>
      </c>
      <c r="D3445" s="1">
        <v>45180</v>
      </c>
      <c r="E3445">
        <f t="shared" si="379"/>
        <v>18</v>
      </c>
      <c r="F3445" t="s">
        <v>6</v>
      </c>
      <c r="G3445">
        <v>590</v>
      </c>
      <c r="H3445">
        <f t="shared" si="378"/>
        <v>59</v>
      </c>
      <c r="I3445" t="s">
        <v>7</v>
      </c>
      <c r="J3445" t="s">
        <v>8</v>
      </c>
      <c r="K3445" t="s">
        <v>8</v>
      </c>
      <c r="L3445" t="s">
        <v>8</v>
      </c>
      <c r="M3445" t="s">
        <v>6</v>
      </c>
      <c r="N3445" t="str">
        <f t="shared" si="380"/>
        <v>M</v>
      </c>
      <c r="O3445" t="s">
        <v>2502</v>
      </c>
      <c r="P3445" t="s">
        <v>12512</v>
      </c>
      <c r="Q3445" t="s">
        <v>918</v>
      </c>
      <c r="R3445">
        <v>3</v>
      </c>
      <c r="S3445">
        <f t="shared" si="381"/>
        <v>2020</v>
      </c>
      <c r="T3445" t="s">
        <v>12</v>
      </c>
      <c r="U3445">
        <v>1</v>
      </c>
      <c r="V3445" t="s">
        <v>3357</v>
      </c>
      <c r="W3445">
        <f>VLOOKUP(Q3445,'PBT Tag Rates'!$B$5:$E$44,4,FALSE)</f>
        <v>0.98961045999999997</v>
      </c>
      <c r="X3445">
        <v>1</v>
      </c>
      <c r="Y3445" s="14">
        <f>IFERROR(LOOKUP(H3445,{30,43,48,53,58,63,68,73,78,83,88,93,97},{42,47,52,57,62,67,72,77,82,87,92,99,100}),999)</f>
        <v>62</v>
      </c>
      <c r="Z3445" s="17">
        <f t="shared" si="382"/>
        <v>5.5555555555555554</v>
      </c>
      <c r="AA3445" s="17">
        <f t="shared" si="376"/>
        <v>5.5555555555555554</v>
      </c>
      <c r="AB3445" s="17">
        <f t="shared" si="377"/>
        <v>11.658097686375321</v>
      </c>
      <c r="AC3445" s="17" t="s">
        <v>17654</v>
      </c>
    </row>
    <row r="3446" spans="1:29" x14ac:dyDescent="0.25">
      <c r="A3446" t="s">
        <v>3339</v>
      </c>
      <c r="B3446" s="151" t="s">
        <v>12513</v>
      </c>
      <c r="C3446" t="s">
        <v>2260</v>
      </c>
      <c r="D3446" s="1">
        <v>45180</v>
      </c>
      <c r="E3446">
        <f t="shared" si="379"/>
        <v>18</v>
      </c>
      <c r="F3446" t="s">
        <v>14</v>
      </c>
      <c r="G3446">
        <v>810</v>
      </c>
      <c r="H3446">
        <f t="shared" si="378"/>
        <v>81</v>
      </c>
      <c r="I3446" t="s">
        <v>7</v>
      </c>
      <c r="J3446" t="s">
        <v>8</v>
      </c>
      <c r="K3446" t="s">
        <v>12514</v>
      </c>
      <c r="L3446" t="s">
        <v>8</v>
      </c>
      <c r="M3446" t="s">
        <v>14</v>
      </c>
      <c r="N3446" t="str">
        <f t="shared" si="380"/>
        <v>F</v>
      </c>
      <c r="O3446" t="s">
        <v>1612</v>
      </c>
      <c r="P3446" t="s">
        <v>11415</v>
      </c>
      <c r="Q3446" t="s">
        <v>281</v>
      </c>
      <c r="R3446">
        <v>4</v>
      </c>
      <c r="S3446">
        <f t="shared" si="381"/>
        <v>2019</v>
      </c>
      <c r="T3446" t="s">
        <v>12</v>
      </c>
      <c r="U3446">
        <v>0.999999999999997</v>
      </c>
      <c r="V3446" t="s">
        <v>3171</v>
      </c>
      <c r="W3446">
        <f>VLOOKUP(Q3446,'PBT Tag Rates'!$B$5:$E$44,4,FALSE)</f>
        <v>0.99705232300000002</v>
      </c>
      <c r="X3446">
        <v>1</v>
      </c>
      <c r="Y3446" s="14">
        <f>IFERROR(LOOKUP(H3446,{30,43,48,53,58,63,68,73,78,83,88,93,97},{42,47,52,57,62,67,72,77,82,87,92,99,100}),999)</f>
        <v>82</v>
      </c>
      <c r="Z3446" s="17">
        <f t="shared" si="382"/>
        <v>5.5555555555555554</v>
      </c>
      <c r="AA3446" s="17">
        <f t="shared" si="376"/>
        <v>5.5555555555555554</v>
      </c>
      <c r="AB3446" s="17">
        <f t="shared" si="377"/>
        <v>11.658097686375321</v>
      </c>
      <c r="AC3446" s="17" t="s">
        <v>17654</v>
      </c>
    </row>
    <row r="3447" spans="1:29" x14ac:dyDescent="0.25">
      <c r="A3447" t="s">
        <v>3339</v>
      </c>
      <c r="B3447" s="151" t="s">
        <v>12515</v>
      </c>
      <c r="C3447" t="s">
        <v>2261</v>
      </c>
      <c r="D3447" s="1">
        <v>45180</v>
      </c>
      <c r="E3447">
        <f t="shared" si="379"/>
        <v>18</v>
      </c>
      <c r="F3447" t="s">
        <v>14</v>
      </c>
      <c r="G3447">
        <v>700</v>
      </c>
      <c r="H3447">
        <f t="shared" si="378"/>
        <v>70</v>
      </c>
      <c r="I3447" t="s">
        <v>9</v>
      </c>
      <c r="J3447">
        <v>1</v>
      </c>
      <c r="K3447" t="s">
        <v>8</v>
      </c>
      <c r="L3447" t="s">
        <v>8</v>
      </c>
      <c r="M3447" t="s">
        <v>14</v>
      </c>
      <c r="N3447" t="str">
        <f t="shared" si="380"/>
        <v>F</v>
      </c>
      <c r="O3447" t="s">
        <v>1916</v>
      </c>
      <c r="P3447" t="s">
        <v>1917</v>
      </c>
      <c r="Q3447" t="s">
        <v>221</v>
      </c>
      <c r="R3447">
        <v>4</v>
      </c>
      <c r="S3447">
        <f t="shared" si="381"/>
        <v>2019</v>
      </c>
      <c r="T3447" t="s">
        <v>12</v>
      </c>
      <c r="U3447">
        <v>0.999999999999994</v>
      </c>
      <c r="V3447" t="s">
        <v>3346</v>
      </c>
      <c r="W3447">
        <f>VLOOKUP(Q3447,'PBT Tag Rates'!$B$5:$E$44,4,FALSE)</f>
        <v>0.95971980899999998</v>
      </c>
      <c r="X3447">
        <v>1</v>
      </c>
      <c r="Y3447" s="14">
        <f>IFERROR(LOOKUP(H3447,{30,43,48,53,58,63,68,73,78,83,88,93,97},{42,47,52,57,62,67,72,77,82,87,92,99,100}),999)</f>
        <v>72</v>
      </c>
      <c r="Z3447" s="17">
        <f t="shared" si="382"/>
        <v>5.5555555555555554</v>
      </c>
      <c r="AA3447" s="17">
        <f t="shared" si="376"/>
        <v>5.5555555555555554</v>
      </c>
      <c r="AB3447" s="17">
        <f t="shared" si="377"/>
        <v>11.658097686375321</v>
      </c>
      <c r="AC3447" s="17" t="s">
        <v>17654</v>
      </c>
    </row>
    <row r="3448" spans="1:29" x14ac:dyDescent="0.25">
      <c r="A3448" t="s">
        <v>3339</v>
      </c>
      <c r="B3448" s="151" t="s">
        <v>12516</v>
      </c>
      <c r="C3448" t="s">
        <v>2263</v>
      </c>
      <c r="D3448" s="1">
        <v>45180</v>
      </c>
      <c r="E3448">
        <f t="shared" si="379"/>
        <v>18</v>
      </c>
      <c r="F3448" t="s">
        <v>14</v>
      </c>
      <c r="G3448">
        <v>660</v>
      </c>
      <c r="H3448">
        <f t="shared" si="378"/>
        <v>66</v>
      </c>
      <c r="I3448" t="s">
        <v>9</v>
      </c>
      <c r="J3448">
        <v>1</v>
      </c>
      <c r="K3448" t="s">
        <v>8</v>
      </c>
      <c r="L3448" t="s">
        <v>8</v>
      </c>
      <c r="M3448" t="s">
        <v>14</v>
      </c>
      <c r="N3448" t="str">
        <f t="shared" si="380"/>
        <v>F</v>
      </c>
      <c r="O3448" t="s">
        <v>12517</v>
      </c>
      <c r="P3448" t="s">
        <v>12518</v>
      </c>
      <c r="Q3448" t="s">
        <v>918</v>
      </c>
      <c r="R3448">
        <v>3</v>
      </c>
      <c r="S3448">
        <f t="shared" si="381"/>
        <v>2020</v>
      </c>
      <c r="T3448" t="s">
        <v>12</v>
      </c>
      <c r="U3448">
        <v>0.999999999999996</v>
      </c>
      <c r="V3448" t="s">
        <v>3608</v>
      </c>
      <c r="W3448">
        <f>VLOOKUP(Q3448,'PBT Tag Rates'!$B$5:$E$44,4,FALSE)</f>
        <v>0.98961045999999997</v>
      </c>
      <c r="X3448">
        <v>1</v>
      </c>
      <c r="Y3448" s="14">
        <f>IFERROR(LOOKUP(H3448,{30,43,48,53,58,63,68,73,78,83,88,93,97},{42,47,52,57,62,67,72,77,82,87,92,99,100}),999)</f>
        <v>67</v>
      </c>
      <c r="Z3448" s="17">
        <f t="shared" si="382"/>
        <v>5.5555555555555554</v>
      </c>
      <c r="AA3448" s="17">
        <f t="shared" si="376"/>
        <v>5.5555555555555554</v>
      </c>
      <c r="AB3448" s="17">
        <f t="shared" si="377"/>
        <v>11.658097686375321</v>
      </c>
      <c r="AC3448" s="17" t="s">
        <v>17654</v>
      </c>
    </row>
    <row r="3449" spans="1:29" x14ac:dyDescent="0.25">
      <c r="A3449" t="s">
        <v>3339</v>
      </c>
      <c r="B3449" s="151" t="s">
        <v>12519</v>
      </c>
      <c r="C3449" t="s">
        <v>2264</v>
      </c>
      <c r="D3449" s="1">
        <v>45180</v>
      </c>
      <c r="E3449">
        <f t="shared" si="379"/>
        <v>18</v>
      </c>
      <c r="F3449" t="s">
        <v>6</v>
      </c>
      <c r="G3449">
        <v>590</v>
      </c>
      <c r="H3449">
        <f t="shared" si="378"/>
        <v>59</v>
      </c>
      <c r="I3449" t="s">
        <v>7</v>
      </c>
      <c r="J3449" t="s">
        <v>8</v>
      </c>
      <c r="K3449" t="s">
        <v>8</v>
      </c>
      <c r="L3449" t="s">
        <v>8</v>
      </c>
      <c r="M3449" t="s">
        <v>6</v>
      </c>
      <c r="N3449" t="str">
        <f t="shared" si="380"/>
        <v>M</v>
      </c>
      <c r="O3449" t="s">
        <v>12520</v>
      </c>
      <c r="P3449" t="s">
        <v>12521</v>
      </c>
      <c r="Q3449" t="s">
        <v>918</v>
      </c>
      <c r="R3449">
        <v>3</v>
      </c>
      <c r="S3449">
        <f t="shared" si="381"/>
        <v>2020</v>
      </c>
      <c r="T3449" t="s">
        <v>12</v>
      </c>
      <c r="U3449">
        <v>0.999999999999994</v>
      </c>
      <c r="V3449" t="s">
        <v>3346</v>
      </c>
      <c r="W3449">
        <f>VLOOKUP(Q3449,'PBT Tag Rates'!$B$5:$E$44,4,FALSE)</f>
        <v>0.98961045999999997</v>
      </c>
      <c r="X3449">
        <v>1</v>
      </c>
      <c r="Y3449" s="14">
        <f>IFERROR(LOOKUP(H3449,{30,43,48,53,58,63,68,73,78,83,88,93,97},{42,47,52,57,62,67,72,77,82,87,92,99,100}),999)</f>
        <v>62</v>
      </c>
      <c r="Z3449" s="17">
        <f t="shared" si="382"/>
        <v>5.5555555555555554</v>
      </c>
      <c r="AA3449" s="17">
        <f t="shared" si="376"/>
        <v>5.5555555555555554</v>
      </c>
      <c r="AB3449" s="17">
        <f t="shared" si="377"/>
        <v>11.658097686375321</v>
      </c>
      <c r="AC3449" s="17" t="s">
        <v>17654</v>
      </c>
    </row>
    <row r="3450" spans="1:29" x14ac:dyDescent="0.25">
      <c r="A3450" t="s">
        <v>3339</v>
      </c>
      <c r="B3450" s="151" t="s">
        <v>12522</v>
      </c>
      <c r="C3450" t="s">
        <v>2265</v>
      </c>
      <c r="D3450" s="1">
        <v>45180</v>
      </c>
      <c r="E3450">
        <f t="shared" si="379"/>
        <v>18</v>
      </c>
      <c r="F3450" t="s">
        <v>6</v>
      </c>
      <c r="G3450">
        <v>610</v>
      </c>
      <c r="H3450">
        <f t="shared" si="378"/>
        <v>61</v>
      </c>
      <c r="I3450" t="s">
        <v>9</v>
      </c>
      <c r="J3450">
        <v>1</v>
      </c>
      <c r="K3450" t="s">
        <v>8</v>
      </c>
      <c r="L3450" t="s">
        <v>8</v>
      </c>
      <c r="M3450" t="s">
        <v>6</v>
      </c>
      <c r="N3450" t="str">
        <f t="shared" si="380"/>
        <v>M</v>
      </c>
      <c r="O3450" t="s">
        <v>528</v>
      </c>
      <c r="P3450" t="s">
        <v>664</v>
      </c>
      <c r="Q3450" t="s">
        <v>221</v>
      </c>
      <c r="R3450">
        <v>4</v>
      </c>
      <c r="S3450">
        <f t="shared" si="381"/>
        <v>2019</v>
      </c>
      <c r="T3450" t="s">
        <v>12</v>
      </c>
      <c r="U3450">
        <v>1</v>
      </c>
      <c r="V3450" t="s">
        <v>3346</v>
      </c>
      <c r="W3450">
        <f>VLOOKUP(Q3450,'PBT Tag Rates'!$B$5:$E$44,4,FALSE)</f>
        <v>0.95971980899999998</v>
      </c>
      <c r="X3450">
        <v>1</v>
      </c>
      <c r="Y3450" s="14">
        <f>IFERROR(LOOKUP(H3450,{30,43,48,53,58,63,68,73,78,83,88,93,97},{42,47,52,57,62,67,72,77,82,87,92,99,100}),999)</f>
        <v>62</v>
      </c>
      <c r="Z3450" s="17">
        <f t="shared" si="382"/>
        <v>5.5555555555555554</v>
      </c>
      <c r="AA3450" s="17">
        <f t="shared" si="376"/>
        <v>5.5555555555555554</v>
      </c>
      <c r="AB3450" s="17">
        <f t="shared" si="377"/>
        <v>11.658097686375321</v>
      </c>
      <c r="AC3450" s="17" t="s">
        <v>17654</v>
      </c>
    </row>
    <row r="3451" spans="1:29" x14ac:dyDescent="0.25">
      <c r="A3451" t="s">
        <v>3339</v>
      </c>
      <c r="B3451" s="151" t="s">
        <v>12523</v>
      </c>
      <c r="C3451" t="s">
        <v>12524</v>
      </c>
      <c r="D3451" s="1">
        <v>45180</v>
      </c>
      <c r="E3451">
        <f t="shared" si="379"/>
        <v>18</v>
      </c>
      <c r="F3451" t="s">
        <v>14</v>
      </c>
      <c r="G3451">
        <v>800</v>
      </c>
      <c r="H3451">
        <f t="shared" si="378"/>
        <v>80</v>
      </c>
      <c r="I3451" t="s">
        <v>7</v>
      </c>
      <c r="J3451" t="s">
        <v>8</v>
      </c>
      <c r="K3451" t="s">
        <v>12525</v>
      </c>
      <c r="L3451" t="s">
        <v>8</v>
      </c>
      <c r="M3451" t="s">
        <v>14</v>
      </c>
      <c r="N3451" t="str">
        <f t="shared" si="380"/>
        <v>F</v>
      </c>
      <c r="O3451" t="s">
        <v>1101</v>
      </c>
      <c r="P3451" t="s">
        <v>6499</v>
      </c>
      <c r="Q3451" t="s">
        <v>221</v>
      </c>
      <c r="R3451">
        <v>4</v>
      </c>
      <c r="S3451">
        <f t="shared" si="381"/>
        <v>2019</v>
      </c>
      <c r="T3451" t="s">
        <v>12</v>
      </c>
      <c r="U3451">
        <v>1</v>
      </c>
      <c r="V3451" t="s">
        <v>3346</v>
      </c>
      <c r="W3451">
        <f>VLOOKUP(Q3451,'PBT Tag Rates'!$B$5:$E$44,4,FALSE)</f>
        <v>0.95971980899999998</v>
      </c>
      <c r="X3451">
        <v>1</v>
      </c>
      <c r="Y3451" s="14">
        <f>IFERROR(LOOKUP(H3451,{30,43,48,53,58,63,68,73,78,83,88,93,97},{42,47,52,57,62,67,72,77,82,87,92,99,100}),999)</f>
        <v>82</v>
      </c>
      <c r="Z3451" s="17">
        <f t="shared" si="382"/>
        <v>5.5555555555555554</v>
      </c>
      <c r="AA3451" s="17">
        <f t="shared" ref="AA3451:AA3514" si="383">Z3451*(1+$AA$4)</f>
        <v>5.5555555555555554</v>
      </c>
      <c r="AB3451" s="17">
        <f t="shared" ref="AB3451:AB3514" si="384">IF(D3451&lt;$D$3,AA3451/$AB$3,AA3451/$AB$4)</f>
        <v>11.658097686375321</v>
      </c>
      <c r="AC3451" s="17" t="s">
        <v>17654</v>
      </c>
    </row>
    <row r="3452" spans="1:29" x14ac:dyDescent="0.25">
      <c r="A3452" t="s">
        <v>3339</v>
      </c>
      <c r="B3452" s="151" t="s">
        <v>12526</v>
      </c>
      <c r="C3452" t="s">
        <v>2267</v>
      </c>
      <c r="D3452" s="1">
        <v>45180</v>
      </c>
      <c r="E3452">
        <f t="shared" si="379"/>
        <v>18</v>
      </c>
      <c r="F3452" t="s">
        <v>14</v>
      </c>
      <c r="G3452">
        <v>750</v>
      </c>
      <c r="H3452">
        <f t="shared" si="378"/>
        <v>75</v>
      </c>
      <c r="I3452" t="s">
        <v>7</v>
      </c>
      <c r="J3452" t="s">
        <v>8</v>
      </c>
      <c r="K3452" t="s">
        <v>8</v>
      </c>
      <c r="L3452" t="s">
        <v>8</v>
      </c>
      <c r="M3452" t="s">
        <v>14</v>
      </c>
      <c r="N3452" t="str">
        <f t="shared" si="380"/>
        <v>F</v>
      </c>
      <c r="O3452" t="s">
        <v>1705</v>
      </c>
      <c r="P3452" t="s">
        <v>2698</v>
      </c>
      <c r="Q3452" t="s">
        <v>221</v>
      </c>
      <c r="R3452">
        <v>4</v>
      </c>
      <c r="S3452">
        <f t="shared" si="381"/>
        <v>2019</v>
      </c>
      <c r="T3452" t="s">
        <v>12</v>
      </c>
      <c r="U3452">
        <v>0.999999999999997</v>
      </c>
      <c r="V3452" t="s">
        <v>3346</v>
      </c>
      <c r="W3452">
        <f>VLOOKUP(Q3452,'PBT Tag Rates'!$B$5:$E$44,4,FALSE)</f>
        <v>0.95971980899999998</v>
      </c>
      <c r="X3452">
        <v>1</v>
      </c>
      <c r="Y3452" s="14">
        <f>IFERROR(LOOKUP(H3452,{30,43,48,53,58,63,68,73,78,83,88,93,97},{42,47,52,57,62,67,72,77,82,87,92,99,100}),999)</f>
        <v>77</v>
      </c>
      <c r="Z3452" s="17">
        <f t="shared" si="382"/>
        <v>5.5555555555555554</v>
      </c>
      <c r="AA3452" s="17">
        <f t="shared" si="383"/>
        <v>5.5555555555555554</v>
      </c>
      <c r="AB3452" s="17">
        <f t="shared" si="384"/>
        <v>11.658097686375321</v>
      </c>
      <c r="AC3452" s="17" t="s">
        <v>17654</v>
      </c>
    </row>
    <row r="3453" spans="1:29" x14ac:dyDescent="0.25">
      <c r="A3453" t="s">
        <v>3339</v>
      </c>
      <c r="B3453" s="151" t="s">
        <v>12527</v>
      </c>
      <c r="C3453" t="s">
        <v>2270</v>
      </c>
      <c r="D3453" s="1">
        <v>45180</v>
      </c>
      <c r="E3453">
        <f t="shared" si="379"/>
        <v>18</v>
      </c>
      <c r="F3453" t="s">
        <v>14</v>
      </c>
      <c r="G3453">
        <v>770</v>
      </c>
      <c r="H3453">
        <f t="shared" si="378"/>
        <v>77</v>
      </c>
      <c r="I3453" t="s">
        <v>7</v>
      </c>
      <c r="J3453" t="s">
        <v>8</v>
      </c>
      <c r="K3453" t="s">
        <v>8</v>
      </c>
      <c r="L3453" t="s">
        <v>8</v>
      </c>
      <c r="M3453" t="s">
        <v>14</v>
      </c>
      <c r="N3453" t="str">
        <f t="shared" si="380"/>
        <v>F</v>
      </c>
      <c r="O3453" t="s">
        <v>243</v>
      </c>
      <c r="P3453" t="s">
        <v>5419</v>
      </c>
      <c r="Q3453" t="s">
        <v>221</v>
      </c>
      <c r="R3453">
        <v>4</v>
      </c>
      <c r="S3453">
        <f t="shared" si="381"/>
        <v>2019</v>
      </c>
      <c r="T3453" t="s">
        <v>12</v>
      </c>
      <c r="U3453">
        <v>0.999999999999999</v>
      </c>
      <c r="V3453" t="s">
        <v>3386</v>
      </c>
      <c r="W3453">
        <f>VLOOKUP(Q3453,'PBT Tag Rates'!$B$5:$E$44,4,FALSE)</f>
        <v>0.95971980899999998</v>
      </c>
      <c r="X3453">
        <v>1</v>
      </c>
      <c r="Y3453" s="14">
        <f>IFERROR(LOOKUP(H3453,{30,43,48,53,58,63,68,73,78,83,88,93,97},{42,47,52,57,62,67,72,77,82,87,92,99,100}),999)</f>
        <v>77</v>
      </c>
      <c r="Z3453" s="17">
        <f t="shared" si="382"/>
        <v>5.5555555555555554</v>
      </c>
      <c r="AA3453" s="17">
        <f t="shared" si="383"/>
        <v>5.5555555555555554</v>
      </c>
      <c r="AB3453" s="17">
        <f t="shared" si="384"/>
        <v>11.658097686375321</v>
      </c>
      <c r="AC3453" s="17" t="s">
        <v>17654</v>
      </c>
    </row>
    <row r="3454" spans="1:29" x14ac:dyDescent="0.25">
      <c r="A3454" t="s">
        <v>3339</v>
      </c>
      <c r="B3454" s="151" t="s">
        <v>12528</v>
      </c>
      <c r="C3454" t="s">
        <v>2273</v>
      </c>
      <c r="D3454" s="1">
        <v>45180</v>
      </c>
      <c r="E3454">
        <f t="shared" si="379"/>
        <v>18</v>
      </c>
      <c r="F3454" t="s">
        <v>6</v>
      </c>
      <c r="G3454">
        <v>570</v>
      </c>
      <c r="H3454">
        <f t="shared" si="378"/>
        <v>57</v>
      </c>
      <c r="I3454" t="s">
        <v>7</v>
      </c>
      <c r="J3454" t="s">
        <v>8</v>
      </c>
      <c r="K3454" t="s">
        <v>8</v>
      </c>
      <c r="L3454" t="s">
        <v>8</v>
      </c>
      <c r="M3454" t="s">
        <v>14</v>
      </c>
      <c r="N3454" t="str">
        <f t="shared" si="380"/>
        <v>F</v>
      </c>
      <c r="O3454" t="s">
        <v>12529</v>
      </c>
      <c r="P3454" t="s">
        <v>12530</v>
      </c>
      <c r="Q3454" t="s">
        <v>918</v>
      </c>
      <c r="R3454">
        <v>3</v>
      </c>
      <c r="S3454">
        <f t="shared" si="381"/>
        <v>2020</v>
      </c>
      <c r="T3454" t="s">
        <v>12</v>
      </c>
      <c r="U3454">
        <v>1</v>
      </c>
      <c r="V3454" t="s">
        <v>3386</v>
      </c>
      <c r="W3454">
        <f>VLOOKUP(Q3454,'PBT Tag Rates'!$B$5:$E$44,4,FALSE)</f>
        <v>0.98961045999999997</v>
      </c>
      <c r="X3454">
        <v>1</v>
      </c>
      <c r="Y3454" s="14">
        <f>IFERROR(LOOKUP(H3454,{30,43,48,53,58,63,68,73,78,83,88,93,97},{42,47,52,57,62,67,72,77,82,87,92,99,100}),999)</f>
        <v>57</v>
      </c>
      <c r="Z3454" s="17">
        <f t="shared" si="382"/>
        <v>5.5555555555555554</v>
      </c>
      <c r="AA3454" s="17">
        <f t="shared" si="383"/>
        <v>5.5555555555555554</v>
      </c>
      <c r="AB3454" s="17">
        <f t="shared" si="384"/>
        <v>11.658097686375321</v>
      </c>
      <c r="AC3454" s="17" t="s">
        <v>17654</v>
      </c>
    </row>
    <row r="3455" spans="1:29" x14ac:dyDescent="0.25">
      <c r="A3455" t="s">
        <v>3339</v>
      </c>
      <c r="B3455" s="151" t="s">
        <v>12531</v>
      </c>
      <c r="C3455" t="s">
        <v>12532</v>
      </c>
      <c r="D3455" s="1">
        <v>45180</v>
      </c>
      <c r="E3455">
        <f t="shared" si="379"/>
        <v>18</v>
      </c>
      <c r="F3455" t="s">
        <v>6</v>
      </c>
      <c r="G3455">
        <v>890</v>
      </c>
      <c r="H3455">
        <f t="shared" si="378"/>
        <v>89</v>
      </c>
      <c r="I3455" t="s">
        <v>9</v>
      </c>
      <c r="J3455">
        <v>1</v>
      </c>
      <c r="K3455" t="s">
        <v>12533</v>
      </c>
      <c r="L3455" t="s">
        <v>8</v>
      </c>
      <c r="M3455" t="s">
        <v>6</v>
      </c>
      <c r="N3455" t="str">
        <f t="shared" si="380"/>
        <v>M</v>
      </c>
      <c r="O3455" t="s">
        <v>1589</v>
      </c>
      <c r="P3455" t="s">
        <v>12534</v>
      </c>
      <c r="Q3455" t="s">
        <v>15</v>
      </c>
      <c r="R3455">
        <v>5</v>
      </c>
      <c r="S3455">
        <f t="shared" si="381"/>
        <v>2018</v>
      </c>
      <c r="T3455" t="s">
        <v>12</v>
      </c>
      <c r="U3455">
        <v>0.999999999999997</v>
      </c>
      <c r="V3455" t="s">
        <v>3951</v>
      </c>
      <c r="W3455">
        <f>VLOOKUP(Q3455,'PBT Tag Rates'!$B$5:$E$44,4,FALSE)</f>
        <v>0.80551598400000002</v>
      </c>
      <c r="X3455">
        <v>1</v>
      </c>
      <c r="Y3455" s="14">
        <f>IFERROR(LOOKUP(H3455,{30,43,48,53,58,63,68,73,78,83,88,93,97},{42,47,52,57,62,67,72,77,82,87,92,99,100}),999)</f>
        <v>92</v>
      </c>
      <c r="Z3455" s="17">
        <f t="shared" si="382"/>
        <v>5.5555555555555554</v>
      </c>
      <c r="AA3455" s="17">
        <f t="shared" si="383"/>
        <v>5.5555555555555554</v>
      </c>
      <c r="AB3455" s="17">
        <f t="shared" si="384"/>
        <v>11.658097686375321</v>
      </c>
      <c r="AC3455" s="17" t="s">
        <v>17655</v>
      </c>
    </row>
    <row r="3456" spans="1:29" x14ac:dyDescent="0.25">
      <c r="A3456" t="s">
        <v>3339</v>
      </c>
      <c r="B3456" s="151" t="s">
        <v>12535</v>
      </c>
      <c r="C3456" t="s">
        <v>2274</v>
      </c>
      <c r="D3456" s="1">
        <v>45180</v>
      </c>
      <c r="E3456">
        <f t="shared" si="379"/>
        <v>18</v>
      </c>
      <c r="F3456" t="s">
        <v>14</v>
      </c>
      <c r="G3456">
        <v>780</v>
      </c>
      <c r="H3456">
        <f t="shared" si="378"/>
        <v>78</v>
      </c>
      <c r="I3456" t="s">
        <v>7</v>
      </c>
      <c r="J3456" t="s">
        <v>8</v>
      </c>
      <c r="K3456" t="s">
        <v>8</v>
      </c>
      <c r="L3456" t="s">
        <v>8</v>
      </c>
      <c r="M3456" t="s">
        <v>14</v>
      </c>
      <c r="N3456" t="str">
        <f t="shared" si="380"/>
        <v>F</v>
      </c>
      <c r="O3456" t="s">
        <v>8</v>
      </c>
      <c r="P3456" t="s">
        <v>8</v>
      </c>
      <c r="Q3456" t="s">
        <v>11</v>
      </c>
      <c r="R3456" t="s">
        <v>8</v>
      </c>
      <c r="S3456" t="str">
        <f t="shared" si="381"/>
        <v>U</v>
      </c>
      <c r="T3456" t="s">
        <v>12</v>
      </c>
      <c r="U3456">
        <v>0.999999999999998</v>
      </c>
      <c r="V3456" t="s">
        <v>11</v>
      </c>
      <c r="W3456" t="e">
        <f>VLOOKUP(Q3456,'PBT Tag Rates'!$B$5:$E$44,4,FALSE)</f>
        <v>#N/A</v>
      </c>
      <c r="X3456">
        <v>1</v>
      </c>
      <c r="Y3456" s="14">
        <f>IFERROR(LOOKUP(H3456,{30,43,48,53,58,63,68,73,78,83,88,93,97},{42,47,52,57,62,67,72,77,82,87,92,99,100}),999)</f>
        <v>82</v>
      </c>
      <c r="Z3456" s="17">
        <f t="shared" si="382"/>
        <v>5.5555555555555554</v>
      </c>
      <c r="AA3456" s="17">
        <f t="shared" si="383"/>
        <v>5.5555555555555554</v>
      </c>
      <c r="AB3456" s="17">
        <f t="shared" si="384"/>
        <v>11.658097686375321</v>
      </c>
      <c r="AC3456" s="17" t="s">
        <v>17654</v>
      </c>
    </row>
    <row r="3457" spans="1:29" x14ac:dyDescent="0.25">
      <c r="A3457" t="s">
        <v>3339</v>
      </c>
      <c r="B3457" s="151" t="s">
        <v>12536</v>
      </c>
      <c r="C3457" t="s">
        <v>2275</v>
      </c>
      <c r="D3457" s="1">
        <v>45180</v>
      </c>
      <c r="E3457">
        <f t="shared" si="379"/>
        <v>18</v>
      </c>
      <c r="F3457" t="s">
        <v>14</v>
      </c>
      <c r="G3457">
        <v>710</v>
      </c>
      <c r="H3457">
        <f t="shared" si="378"/>
        <v>71</v>
      </c>
      <c r="I3457" t="s">
        <v>9</v>
      </c>
      <c r="J3457">
        <v>1</v>
      </c>
      <c r="K3457" t="s">
        <v>8</v>
      </c>
      <c r="L3457" t="s">
        <v>8</v>
      </c>
      <c r="M3457" t="s">
        <v>759</v>
      </c>
      <c r="N3457" t="str">
        <f t="shared" si="380"/>
        <v>F</v>
      </c>
      <c r="O3457" t="s">
        <v>2548</v>
      </c>
      <c r="P3457" t="s">
        <v>3493</v>
      </c>
      <c r="Q3457" t="s">
        <v>221</v>
      </c>
      <c r="R3457">
        <v>4</v>
      </c>
      <c r="S3457">
        <f t="shared" si="381"/>
        <v>2019</v>
      </c>
      <c r="T3457" t="s">
        <v>12</v>
      </c>
      <c r="U3457">
        <v>1</v>
      </c>
      <c r="V3457" t="s">
        <v>3363</v>
      </c>
      <c r="W3457">
        <f>VLOOKUP(Q3457,'PBT Tag Rates'!$B$5:$E$44,4,FALSE)</f>
        <v>0.95971980899999998</v>
      </c>
      <c r="X3457">
        <v>1</v>
      </c>
      <c r="Y3457" s="14">
        <f>IFERROR(LOOKUP(H3457,{30,43,48,53,58,63,68,73,78,83,88,93,97},{42,47,52,57,62,67,72,77,82,87,92,99,100}),999)</f>
        <v>72</v>
      </c>
      <c r="Z3457" s="17">
        <f t="shared" si="382"/>
        <v>5.5555555555555554</v>
      </c>
      <c r="AA3457" s="17">
        <f t="shared" si="383"/>
        <v>5.5555555555555554</v>
      </c>
      <c r="AB3457" s="17">
        <f t="shared" si="384"/>
        <v>11.658097686375321</v>
      </c>
      <c r="AC3457" s="17" t="s">
        <v>17654</v>
      </c>
    </row>
    <row r="3458" spans="1:29" x14ac:dyDescent="0.25">
      <c r="A3458" t="s">
        <v>3339</v>
      </c>
      <c r="B3458" s="151" t="s">
        <v>12537</v>
      </c>
      <c r="C3458" t="s">
        <v>2276</v>
      </c>
      <c r="D3458" s="1">
        <v>45180</v>
      </c>
      <c r="E3458">
        <f t="shared" si="379"/>
        <v>18</v>
      </c>
      <c r="F3458" t="s">
        <v>14</v>
      </c>
      <c r="G3458">
        <v>690</v>
      </c>
      <c r="H3458">
        <f t="shared" si="378"/>
        <v>69</v>
      </c>
      <c r="I3458" t="s">
        <v>7</v>
      </c>
      <c r="J3458" t="s">
        <v>8</v>
      </c>
      <c r="K3458" t="s">
        <v>8</v>
      </c>
      <c r="L3458" t="s">
        <v>8</v>
      </c>
      <c r="M3458" t="s">
        <v>14</v>
      </c>
      <c r="N3458" t="str">
        <f t="shared" si="380"/>
        <v>F</v>
      </c>
      <c r="O3458" t="s">
        <v>983</v>
      </c>
      <c r="P3458" t="s">
        <v>7524</v>
      </c>
      <c r="Q3458" t="s">
        <v>221</v>
      </c>
      <c r="R3458">
        <v>4</v>
      </c>
      <c r="S3458">
        <f t="shared" si="381"/>
        <v>2019</v>
      </c>
      <c r="T3458" t="s">
        <v>12</v>
      </c>
      <c r="U3458">
        <v>0.999999999999999</v>
      </c>
      <c r="V3458" t="s">
        <v>3396</v>
      </c>
      <c r="W3458">
        <f>VLOOKUP(Q3458,'PBT Tag Rates'!$B$5:$E$44,4,FALSE)</f>
        <v>0.95971980899999998</v>
      </c>
      <c r="X3458">
        <v>1</v>
      </c>
      <c r="Y3458" s="14">
        <f>IFERROR(LOOKUP(H3458,{30,43,48,53,58,63,68,73,78,83,88,93,97},{42,47,52,57,62,67,72,77,82,87,92,99,100}),999)</f>
        <v>72</v>
      </c>
      <c r="Z3458" s="17">
        <f t="shared" si="382"/>
        <v>5.5555555555555554</v>
      </c>
      <c r="AA3458" s="17">
        <f t="shared" si="383"/>
        <v>5.5555555555555554</v>
      </c>
      <c r="AB3458" s="17">
        <f t="shared" si="384"/>
        <v>11.658097686375321</v>
      </c>
      <c r="AC3458" s="17" t="s">
        <v>17655</v>
      </c>
    </row>
    <row r="3459" spans="1:29" x14ac:dyDescent="0.25">
      <c r="A3459" t="s">
        <v>3339</v>
      </c>
      <c r="B3459" s="151" t="s">
        <v>12538</v>
      </c>
      <c r="C3459" t="s">
        <v>2277</v>
      </c>
      <c r="D3459" s="1">
        <v>45180</v>
      </c>
      <c r="E3459">
        <f t="shared" si="379"/>
        <v>18</v>
      </c>
      <c r="F3459" t="s">
        <v>6</v>
      </c>
      <c r="G3459">
        <v>540</v>
      </c>
      <c r="H3459">
        <f t="shared" si="378"/>
        <v>54</v>
      </c>
      <c r="I3459" t="s">
        <v>7</v>
      </c>
      <c r="J3459" t="s">
        <v>8</v>
      </c>
      <c r="K3459" t="s">
        <v>12539</v>
      </c>
      <c r="L3459" t="s">
        <v>8</v>
      </c>
      <c r="M3459" t="s">
        <v>6</v>
      </c>
      <c r="N3459" t="str">
        <f t="shared" si="380"/>
        <v>M</v>
      </c>
      <c r="O3459" t="s">
        <v>2328</v>
      </c>
      <c r="P3459" t="s">
        <v>3008</v>
      </c>
      <c r="Q3459" t="s">
        <v>221</v>
      </c>
      <c r="R3459">
        <v>4</v>
      </c>
      <c r="S3459">
        <f t="shared" si="381"/>
        <v>2019</v>
      </c>
      <c r="T3459" t="s">
        <v>12</v>
      </c>
      <c r="U3459">
        <v>1</v>
      </c>
      <c r="V3459" t="s">
        <v>3653</v>
      </c>
      <c r="W3459">
        <f>VLOOKUP(Q3459,'PBT Tag Rates'!$B$5:$E$44,4,FALSE)</f>
        <v>0.95971980899999998</v>
      </c>
      <c r="X3459">
        <v>1</v>
      </c>
      <c r="Y3459" s="14">
        <f>IFERROR(LOOKUP(H3459,{30,43,48,53,58,63,68,73,78,83,88,93,97},{42,47,52,57,62,67,72,77,82,87,92,99,100}),999)</f>
        <v>57</v>
      </c>
      <c r="Z3459" s="17">
        <f t="shared" si="382"/>
        <v>5.5555555555555554</v>
      </c>
      <c r="AA3459" s="17">
        <f t="shared" si="383"/>
        <v>5.5555555555555554</v>
      </c>
      <c r="AB3459" s="17">
        <f t="shared" si="384"/>
        <v>11.658097686375321</v>
      </c>
      <c r="AC3459" s="17" t="s">
        <v>17655</v>
      </c>
    </row>
    <row r="3460" spans="1:29" x14ac:dyDescent="0.25">
      <c r="A3460" t="s">
        <v>3339</v>
      </c>
      <c r="B3460" s="151" t="s">
        <v>12540</v>
      </c>
      <c r="C3460" t="s">
        <v>2280</v>
      </c>
      <c r="D3460" s="1">
        <v>45180</v>
      </c>
      <c r="E3460">
        <f t="shared" si="379"/>
        <v>18</v>
      </c>
      <c r="F3460" t="s">
        <v>6</v>
      </c>
      <c r="G3460">
        <v>730</v>
      </c>
      <c r="H3460">
        <f t="shared" si="378"/>
        <v>73</v>
      </c>
      <c r="I3460" t="s">
        <v>7</v>
      </c>
      <c r="J3460" t="s">
        <v>8</v>
      </c>
      <c r="K3460" t="s">
        <v>8</v>
      </c>
      <c r="L3460" t="s">
        <v>8</v>
      </c>
      <c r="M3460" t="s">
        <v>6</v>
      </c>
      <c r="N3460" t="str">
        <f t="shared" si="380"/>
        <v>M</v>
      </c>
      <c r="O3460" t="s">
        <v>2530</v>
      </c>
      <c r="P3460" t="s">
        <v>12541</v>
      </c>
      <c r="Q3460" t="s">
        <v>221</v>
      </c>
      <c r="R3460">
        <v>4</v>
      </c>
      <c r="S3460">
        <f t="shared" si="381"/>
        <v>2019</v>
      </c>
      <c r="T3460" t="s">
        <v>12</v>
      </c>
      <c r="U3460">
        <v>1</v>
      </c>
      <c r="V3460" t="s">
        <v>3386</v>
      </c>
      <c r="W3460">
        <f>VLOOKUP(Q3460,'PBT Tag Rates'!$B$5:$E$44,4,FALSE)</f>
        <v>0.95971980899999998</v>
      </c>
      <c r="X3460">
        <v>1</v>
      </c>
      <c r="Y3460" s="14">
        <f>IFERROR(LOOKUP(H3460,{30,43,48,53,58,63,68,73,78,83,88,93,97},{42,47,52,57,62,67,72,77,82,87,92,99,100}),999)</f>
        <v>77</v>
      </c>
      <c r="Z3460" s="17">
        <f t="shared" si="382"/>
        <v>5.5555555555555554</v>
      </c>
      <c r="AA3460" s="17">
        <f t="shared" si="383"/>
        <v>5.5555555555555554</v>
      </c>
      <c r="AB3460" s="17">
        <f t="shared" si="384"/>
        <v>11.658097686375321</v>
      </c>
      <c r="AC3460" s="17" t="s">
        <v>17654</v>
      </c>
    </row>
    <row r="3461" spans="1:29" x14ac:dyDescent="0.25">
      <c r="A3461" t="s">
        <v>3339</v>
      </c>
      <c r="B3461" s="151" t="s">
        <v>12542</v>
      </c>
      <c r="C3461" t="s">
        <v>2281</v>
      </c>
      <c r="D3461" s="1">
        <v>45180</v>
      </c>
      <c r="E3461">
        <f t="shared" si="379"/>
        <v>18</v>
      </c>
      <c r="F3461" t="s">
        <v>14</v>
      </c>
      <c r="G3461">
        <v>800</v>
      </c>
      <c r="H3461">
        <f t="shared" si="378"/>
        <v>80</v>
      </c>
      <c r="I3461" t="s">
        <v>7</v>
      </c>
      <c r="J3461" t="s">
        <v>8</v>
      </c>
      <c r="K3461" t="s">
        <v>12543</v>
      </c>
      <c r="L3461" t="s">
        <v>8</v>
      </c>
      <c r="M3461" t="s">
        <v>14</v>
      </c>
      <c r="N3461" t="str">
        <f t="shared" si="380"/>
        <v>F</v>
      </c>
      <c r="O3461" t="s">
        <v>729</v>
      </c>
      <c r="P3461" t="s">
        <v>730</v>
      </c>
      <c r="Q3461" t="s">
        <v>221</v>
      </c>
      <c r="R3461">
        <v>4</v>
      </c>
      <c r="S3461">
        <f t="shared" si="381"/>
        <v>2019</v>
      </c>
      <c r="T3461" t="s">
        <v>12</v>
      </c>
      <c r="U3461">
        <v>1</v>
      </c>
      <c r="V3461" t="s">
        <v>3346</v>
      </c>
      <c r="W3461">
        <f>VLOOKUP(Q3461,'PBT Tag Rates'!$B$5:$E$44,4,FALSE)</f>
        <v>0.95971980899999998</v>
      </c>
      <c r="X3461">
        <v>1</v>
      </c>
      <c r="Y3461" s="14">
        <f>IFERROR(LOOKUP(H3461,{30,43,48,53,58,63,68,73,78,83,88,93,97},{42,47,52,57,62,67,72,77,82,87,92,99,100}),999)</f>
        <v>82</v>
      </c>
      <c r="Z3461" s="17">
        <f t="shared" si="382"/>
        <v>5.5555555555555554</v>
      </c>
      <c r="AA3461" s="17">
        <f t="shared" si="383"/>
        <v>5.5555555555555554</v>
      </c>
      <c r="AB3461" s="17">
        <f t="shared" si="384"/>
        <v>11.658097686375321</v>
      </c>
      <c r="AC3461" s="17" t="s">
        <v>17654</v>
      </c>
    </row>
    <row r="3462" spans="1:29" x14ac:dyDescent="0.25">
      <c r="A3462" t="s">
        <v>3339</v>
      </c>
      <c r="B3462" s="151" t="s">
        <v>12544</v>
      </c>
      <c r="C3462" t="s">
        <v>2282</v>
      </c>
      <c r="D3462" s="1">
        <v>45180</v>
      </c>
      <c r="E3462">
        <f t="shared" si="379"/>
        <v>18</v>
      </c>
      <c r="F3462" t="s">
        <v>6</v>
      </c>
      <c r="G3462">
        <v>740</v>
      </c>
      <c r="H3462">
        <f t="shared" si="378"/>
        <v>74</v>
      </c>
      <c r="I3462" t="s">
        <v>9</v>
      </c>
      <c r="J3462">
        <v>1</v>
      </c>
      <c r="K3462" t="s">
        <v>8</v>
      </c>
      <c r="L3462" t="s">
        <v>8</v>
      </c>
      <c r="M3462" t="s">
        <v>6</v>
      </c>
      <c r="N3462" t="str">
        <f t="shared" si="380"/>
        <v>M</v>
      </c>
      <c r="O3462" t="s">
        <v>2724</v>
      </c>
      <c r="P3462" t="s">
        <v>6128</v>
      </c>
      <c r="Q3462" t="s">
        <v>221</v>
      </c>
      <c r="R3462">
        <v>4</v>
      </c>
      <c r="S3462">
        <f t="shared" si="381"/>
        <v>2019</v>
      </c>
      <c r="T3462" t="s">
        <v>12</v>
      </c>
      <c r="U3462">
        <v>0.999999999999999</v>
      </c>
      <c r="V3462" t="s">
        <v>3346</v>
      </c>
      <c r="W3462">
        <f>VLOOKUP(Q3462,'PBT Tag Rates'!$B$5:$E$44,4,FALSE)</f>
        <v>0.95971980899999998</v>
      </c>
      <c r="X3462">
        <v>1</v>
      </c>
      <c r="Y3462" s="14">
        <f>IFERROR(LOOKUP(H3462,{30,43,48,53,58,63,68,73,78,83,88,93,97},{42,47,52,57,62,67,72,77,82,87,92,99,100}),999)</f>
        <v>77</v>
      </c>
      <c r="Z3462" s="17">
        <f t="shared" si="382"/>
        <v>5.5555555555555554</v>
      </c>
      <c r="AA3462" s="17">
        <f t="shared" si="383"/>
        <v>5.5555555555555554</v>
      </c>
      <c r="AB3462" s="17">
        <f t="shared" si="384"/>
        <v>11.658097686375321</v>
      </c>
      <c r="AC3462" s="17" t="s">
        <v>17654</v>
      </c>
    </row>
    <row r="3463" spans="1:29" x14ac:dyDescent="0.25">
      <c r="A3463" t="s">
        <v>3339</v>
      </c>
      <c r="B3463" s="151" t="s">
        <v>12545</v>
      </c>
      <c r="C3463" t="s">
        <v>2283</v>
      </c>
      <c r="D3463" s="1">
        <v>45180</v>
      </c>
      <c r="E3463">
        <f t="shared" si="379"/>
        <v>18</v>
      </c>
      <c r="F3463" t="s">
        <v>14</v>
      </c>
      <c r="G3463">
        <v>640</v>
      </c>
      <c r="H3463">
        <f t="shared" si="378"/>
        <v>64</v>
      </c>
      <c r="I3463" t="s">
        <v>9</v>
      </c>
      <c r="J3463">
        <v>1</v>
      </c>
      <c r="K3463" t="s">
        <v>8</v>
      </c>
      <c r="L3463" t="s">
        <v>8</v>
      </c>
      <c r="M3463" t="s">
        <v>14</v>
      </c>
      <c r="N3463" t="str">
        <f t="shared" si="380"/>
        <v>F</v>
      </c>
      <c r="O3463" t="s">
        <v>8</v>
      </c>
      <c r="P3463" t="s">
        <v>8</v>
      </c>
      <c r="Q3463" t="s">
        <v>11</v>
      </c>
      <c r="R3463" t="s">
        <v>8</v>
      </c>
      <c r="S3463" t="str">
        <f t="shared" si="381"/>
        <v>U</v>
      </c>
      <c r="T3463" t="s">
        <v>12</v>
      </c>
      <c r="U3463">
        <v>0.999999999999997</v>
      </c>
      <c r="V3463" t="s">
        <v>3100</v>
      </c>
      <c r="W3463" t="e">
        <f>VLOOKUP(Q3463,'PBT Tag Rates'!$B$5:$E$44,4,FALSE)</f>
        <v>#N/A</v>
      </c>
      <c r="X3463">
        <v>1</v>
      </c>
      <c r="Y3463" s="14">
        <f>IFERROR(LOOKUP(H3463,{30,43,48,53,58,63,68,73,78,83,88,93,97},{42,47,52,57,62,67,72,77,82,87,92,99,100}),999)</f>
        <v>67</v>
      </c>
      <c r="Z3463" s="17">
        <f t="shared" si="382"/>
        <v>5.5555555555555554</v>
      </c>
      <c r="AA3463" s="17">
        <f t="shared" si="383"/>
        <v>5.5555555555555554</v>
      </c>
      <c r="AB3463" s="17">
        <f t="shared" si="384"/>
        <v>11.658097686375321</v>
      </c>
      <c r="AC3463" s="17" t="s">
        <v>17654</v>
      </c>
    </row>
    <row r="3464" spans="1:29" x14ac:dyDescent="0.25">
      <c r="A3464" t="s">
        <v>3339</v>
      </c>
      <c r="B3464" s="151" t="s">
        <v>12546</v>
      </c>
      <c r="C3464" t="s">
        <v>12547</v>
      </c>
      <c r="D3464" s="1">
        <v>45180</v>
      </c>
      <c r="E3464">
        <f t="shared" si="379"/>
        <v>18</v>
      </c>
      <c r="F3464" t="s">
        <v>14</v>
      </c>
      <c r="G3464">
        <v>800</v>
      </c>
      <c r="H3464">
        <f t="shared" si="378"/>
        <v>80</v>
      </c>
      <c r="I3464" t="s">
        <v>9</v>
      </c>
      <c r="J3464">
        <v>1</v>
      </c>
      <c r="K3464" t="s">
        <v>12548</v>
      </c>
      <c r="L3464" t="s">
        <v>8</v>
      </c>
      <c r="M3464" t="s">
        <v>14</v>
      </c>
      <c r="N3464" t="str">
        <f t="shared" si="380"/>
        <v>F</v>
      </c>
      <c r="O3464" t="s">
        <v>935</v>
      </c>
      <c r="P3464" t="s">
        <v>936</v>
      </c>
      <c r="Q3464" t="s">
        <v>13</v>
      </c>
      <c r="R3464">
        <v>5</v>
      </c>
      <c r="S3464">
        <f t="shared" si="381"/>
        <v>2018</v>
      </c>
      <c r="T3464" t="s">
        <v>12</v>
      </c>
      <c r="U3464">
        <v>0.999999999999997</v>
      </c>
      <c r="V3464" t="s">
        <v>3171</v>
      </c>
      <c r="W3464">
        <f>VLOOKUP(Q3464,'PBT Tag Rates'!$B$5:$E$44,4,FALSE)</f>
        <v>0.96828396500000002</v>
      </c>
      <c r="X3464">
        <v>1</v>
      </c>
      <c r="Y3464" s="14">
        <f>IFERROR(LOOKUP(H3464,{30,43,48,53,58,63,68,73,78,83,88,93,97},{42,47,52,57,62,67,72,77,82,87,92,99,100}),999)</f>
        <v>82</v>
      </c>
      <c r="Z3464" s="17">
        <f t="shared" si="382"/>
        <v>5.5555555555555554</v>
      </c>
      <c r="AA3464" s="17">
        <f t="shared" si="383"/>
        <v>5.5555555555555554</v>
      </c>
      <c r="AB3464" s="17">
        <f t="shared" si="384"/>
        <v>11.658097686375321</v>
      </c>
      <c r="AC3464" s="17" t="s">
        <v>17654</v>
      </c>
    </row>
    <row r="3465" spans="1:29" x14ac:dyDescent="0.25">
      <c r="A3465" t="s">
        <v>3339</v>
      </c>
      <c r="B3465" s="151" t="s">
        <v>12549</v>
      </c>
      <c r="C3465" t="s">
        <v>2284</v>
      </c>
      <c r="D3465" s="1">
        <v>45180</v>
      </c>
      <c r="E3465">
        <f t="shared" si="379"/>
        <v>18</v>
      </c>
      <c r="F3465" t="s">
        <v>14</v>
      </c>
      <c r="G3465">
        <v>740</v>
      </c>
      <c r="H3465">
        <f t="shared" si="378"/>
        <v>74</v>
      </c>
      <c r="I3465" t="s">
        <v>7</v>
      </c>
      <c r="J3465" t="s">
        <v>8</v>
      </c>
      <c r="K3465" t="s">
        <v>8</v>
      </c>
      <c r="L3465" t="s">
        <v>8</v>
      </c>
      <c r="M3465" t="s">
        <v>14</v>
      </c>
      <c r="N3465" t="str">
        <f t="shared" si="380"/>
        <v>F</v>
      </c>
      <c r="O3465" t="s">
        <v>983</v>
      </c>
      <c r="P3465" t="s">
        <v>7524</v>
      </c>
      <c r="Q3465" t="s">
        <v>221</v>
      </c>
      <c r="R3465">
        <v>4</v>
      </c>
      <c r="S3465">
        <f t="shared" si="381"/>
        <v>2019</v>
      </c>
      <c r="T3465" t="s">
        <v>12</v>
      </c>
      <c r="U3465">
        <v>1</v>
      </c>
      <c r="V3465" t="s">
        <v>3396</v>
      </c>
      <c r="W3465">
        <f>VLOOKUP(Q3465,'PBT Tag Rates'!$B$5:$E$44,4,FALSE)</f>
        <v>0.95971980899999998</v>
      </c>
      <c r="X3465">
        <v>1</v>
      </c>
      <c r="Y3465" s="14">
        <f>IFERROR(LOOKUP(H3465,{30,43,48,53,58,63,68,73,78,83,88,93,97},{42,47,52,57,62,67,72,77,82,87,92,99,100}),999)</f>
        <v>77</v>
      </c>
      <c r="Z3465" s="17">
        <f t="shared" si="382"/>
        <v>5.5555555555555554</v>
      </c>
      <c r="AA3465" s="17">
        <f t="shared" si="383"/>
        <v>5.5555555555555554</v>
      </c>
      <c r="AB3465" s="17">
        <f t="shared" si="384"/>
        <v>11.658097686375321</v>
      </c>
      <c r="AC3465" s="17" t="s">
        <v>17655</v>
      </c>
    </row>
    <row r="3466" spans="1:29" x14ac:dyDescent="0.25">
      <c r="A3466" t="s">
        <v>3339</v>
      </c>
      <c r="B3466" s="151" t="s">
        <v>12550</v>
      </c>
      <c r="C3466" t="s">
        <v>12551</v>
      </c>
      <c r="D3466" s="1">
        <v>45180</v>
      </c>
      <c r="E3466">
        <f t="shared" si="379"/>
        <v>18</v>
      </c>
      <c r="F3466" t="s">
        <v>14</v>
      </c>
      <c r="G3466">
        <v>810</v>
      </c>
      <c r="H3466">
        <f t="shared" si="378"/>
        <v>81</v>
      </c>
      <c r="I3466" t="s">
        <v>7</v>
      </c>
      <c r="J3466" t="s">
        <v>8</v>
      </c>
      <c r="K3466" t="s">
        <v>12552</v>
      </c>
      <c r="L3466" t="s">
        <v>8</v>
      </c>
      <c r="M3466" t="s">
        <v>14</v>
      </c>
      <c r="N3466" t="str">
        <f t="shared" si="380"/>
        <v>F</v>
      </c>
      <c r="O3466" t="s">
        <v>8</v>
      </c>
      <c r="P3466" t="s">
        <v>8</v>
      </c>
      <c r="Q3466" t="s">
        <v>11</v>
      </c>
      <c r="R3466" t="s">
        <v>8</v>
      </c>
      <c r="S3466" t="str">
        <f t="shared" si="381"/>
        <v>U</v>
      </c>
      <c r="T3466" t="s">
        <v>12</v>
      </c>
      <c r="U3466">
        <v>0.999999999999998</v>
      </c>
      <c r="V3466" t="s">
        <v>11</v>
      </c>
      <c r="W3466" t="e">
        <f>VLOOKUP(Q3466,'PBT Tag Rates'!$B$5:$E$44,4,FALSE)</f>
        <v>#N/A</v>
      </c>
      <c r="X3466">
        <v>1</v>
      </c>
      <c r="Y3466" s="14">
        <f>IFERROR(LOOKUP(H3466,{30,43,48,53,58,63,68,73,78,83,88,93,97},{42,47,52,57,62,67,72,77,82,87,92,99,100}),999)</f>
        <v>82</v>
      </c>
      <c r="Z3466" s="17">
        <f t="shared" si="382"/>
        <v>5.5555555555555554</v>
      </c>
      <c r="AA3466" s="17">
        <f t="shared" si="383"/>
        <v>5.5555555555555554</v>
      </c>
      <c r="AB3466" s="17">
        <f t="shared" si="384"/>
        <v>11.658097686375321</v>
      </c>
      <c r="AC3466" s="17" t="s">
        <v>17654</v>
      </c>
    </row>
    <row r="3467" spans="1:29" x14ac:dyDescent="0.25">
      <c r="A3467" t="s">
        <v>3339</v>
      </c>
      <c r="B3467" s="151" t="s">
        <v>12553</v>
      </c>
      <c r="C3467" t="s">
        <v>2285</v>
      </c>
      <c r="D3467" s="1">
        <v>45180</v>
      </c>
      <c r="E3467">
        <f t="shared" si="379"/>
        <v>18</v>
      </c>
      <c r="F3467" t="s">
        <v>6</v>
      </c>
      <c r="G3467">
        <v>700</v>
      </c>
      <c r="H3467">
        <f t="shared" si="378"/>
        <v>70</v>
      </c>
      <c r="I3467" t="s">
        <v>9</v>
      </c>
      <c r="J3467">
        <v>1</v>
      </c>
      <c r="K3467" t="s">
        <v>8</v>
      </c>
      <c r="L3467" t="s">
        <v>8</v>
      </c>
      <c r="M3467" t="s">
        <v>6</v>
      </c>
      <c r="N3467" t="str">
        <f t="shared" si="380"/>
        <v>M</v>
      </c>
      <c r="O3467" t="s">
        <v>509</v>
      </c>
      <c r="P3467" t="s">
        <v>10972</v>
      </c>
      <c r="Q3467" t="s">
        <v>221</v>
      </c>
      <c r="R3467">
        <v>4</v>
      </c>
      <c r="S3467">
        <f t="shared" si="381"/>
        <v>2019</v>
      </c>
      <c r="T3467" t="s">
        <v>12</v>
      </c>
      <c r="U3467">
        <v>0.999999999999997</v>
      </c>
      <c r="V3467" t="s">
        <v>3876</v>
      </c>
      <c r="W3467">
        <f>VLOOKUP(Q3467,'PBT Tag Rates'!$B$5:$E$44,4,FALSE)</f>
        <v>0.95971980899999998</v>
      </c>
      <c r="X3467">
        <v>1</v>
      </c>
      <c r="Y3467" s="14">
        <f>IFERROR(LOOKUP(H3467,{30,43,48,53,58,63,68,73,78,83,88,93,97},{42,47,52,57,62,67,72,77,82,87,92,99,100}),999)</f>
        <v>72</v>
      </c>
      <c r="Z3467" s="17">
        <f t="shared" si="382"/>
        <v>5.5555555555555554</v>
      </c>
      <c r="AA3467" s="17">
        <f t="shared" si="383"/>
        <v>5.5555555555555554</v>
      </c>
      <c r="AB3467" s="17">
        <f t="shared" si="384"/>
        <v>11.658097686375321</v>
      </c>
      <c r="AC3467" s="17" t="s">
        <v>17654</v>
      </c>
    </row>
    <row r="3468" spans="1:29" x14ac:dyDescent="0.25">
      <c r="A3468" t="s">
        <v>3339</v>
      </c>
      <c r="B3468" s="151" t="s">
        <v>12554</v>
      </c>
      <c r="C3468" t="s">
        <v>2286</v>
      </c>
      <c r="D3468" s="1">
        <v>45180</v>
      </c>
      <c r="E3468">
        <f t="shared" si="379"/>
        <v>18</v>
      </c>
      <c r="F3468" t="s">
        <v>14</v>
      </c>
      <c r="G3468">
        <v>780</v>
      </c>
      <c r="H3468">
        <f t="shared" si="378"/>
        <v>78</v>
      </c>
      <c r="I3468" t="s">
        <v>7</v>
      </c>
      <c r="J3468" t="s">
        <v>8</v>
      </c>
      <c r="K3468" t="s">
        <v>8</v>
      </c>
      <c r="L3468" t="s">
        <v>8</v>
      </c>
      <c r="M3468" t="s">
        <v>14</v>
      </c>
      <c r="N3468" t="str">
        <f t="shared" si="380"/>
        <v>F</v>
      </c>
      <c r="O3468" t="s">
        <v>656</v>
      </c>
      <c r="P3468" t="s">
        <v>9513</v>
      </c>
      <c r="Q3468" t="s">
        <v>221</v>
      </c>
      <c r="R3468">
        <v>4</v>
      </c>
      <c r="S3468">
        <f t="shared" si="381"/>
        <v>2019</v>
      </c>
      <c r="T3468" t="s">
        <v>12</v>
      </c>
      <c r="U3468">
        <v>0.999999999999999</v>
      </c>
      <c r="V3468" t="s">
        <v>3386</v>
      </c>
      <c r="W3468">
        <f>VLOOKUP(Q3468,'PBT Tag Rates'!$B$5:$E$44,4,FALSE)</f>
        <v>0.95971980899999998</v>
      </c>
      <c r="X3468">
        <v>1</v>
      </c>
      <c r="Y3468" s="14">
        <f>IFERROR(LOOKUP(H3468,{30,43,48,53,58,63,68,73,78,83,88,93,97},{42,47,52,57,62,67,72,77,82,87,92,99,100}),999)</f>
        <v>82</v>
      </c>
      <c r="Z3468" s="17">
        <f t="shared" si="382"/>
        <v>5.5555555555555554</v>
      </c>
      <c r="AA3468" s="17">
        <f t="shared" si="383"/>
        <v>5.5555555555555554</v>
      </c>
      <c r="AB3468" s="17">
        <f t="shared" si="384"/>
        <v>11.658097686375321</v>
      </c>
      <c r="AC3468" s="17" t="s">
        <v>17654</v>
      </c>
    </row>
    <row r="3469" spans="1:29" x14ac:dyDescent="0.25">
      <c r="A3469" t="s">
        <v>3339</v>
      </c>
      <c r="B3469" s="151" t="s">
        <v>12555</v>
      </c>
      <c r="C3469" t="s">
        <v>2289</v>
      </c>
      <c r="D3469" s="1">
        <v>45180</v>
      </c>
      <c r="E3469">
        <f t="shared" si="379"/>
        <v>18</v>
      </c>
      <c r="F3469" t="s">
        <v>14</v>
      </c>
      <c r="G3469">
        <v>840</v>
      </c>
      <c r="H3469">
        <f t="shared" si="378"/>
        <v>84</v>
      </c>
      <c r="I3469" t="s">
        <v>7</v>
      </c>
      <c r="J3469" t="s">
        <v>8</v>
      </c>
      <c r="K3469" t="s">
        <v>12556</v>
      </c>
      <c r="L3469" t="s">
        <v>8</v>
      </c>
      <c r="M3469" t="s">
        <v>14</v>
      </c>
      <c r="N3469" t="str">
        <f t="shared" si="380"/>
        <v>F</v>
      </c>
      <c r="O3469" t="s">
        <v>8</v>
      </c>
      <c r="P3469" t="s">
        <v>8</v>
      </c>
      <c r="Q3469" t="s">
        <v>11</v>
      </c>
      <c r="R3469" t="s">
        <v>8</v>
      </c>
      <c r="S3469" t="str">
        <f t="shared" si="381"/>
        <v>U</v>
      </c>
      <c r="T3469" t="s">
        <v>12</v>
      </c>
      <c r="U3469">
        <v>0.999999999999998</v>
      </c>
      <c r="V3469" t="s">
        <v>11</v>
      </c>
      <c r="W3469" t="e">
        <f>VLOOKUP(Q3469,'PBT Tag Rates'!$B$5:$E$44,4,FALSE)</f>
        <v>#N/A</v>
      </c>
      <c r="X3469">
        <v>1</v>
      </c>
      <c r="Y3469" s="14">
        <f>IFERROR(LOOKUP(H3469,{30,43,48,53,58,63,68,73,78,83,88,93,97},{42,47,52,57,62,67,72,77,82,87,92,99,100}),999)</f>
        <v>87</v>
      </c>
      <c r="Z3469" s="17">
        <f t="shared" si="382"/>
        <v>5.5555555555555554</v>
      </c>
      <c r="AA3469" s="17">
        <f t="shared" si="383"/>
        <v>5.5555555555555554</v>
      </c>
      <c r="AB3469" s="17">
        <f t="shared" si="384"/>
        <v>11.658097686375321</v>
      </c>
      <c r="AC3469" s="17" t="s">
        <v>17654</v>
      </c>
    </row>
    <row r="3470" spans="1:29" x14ac:dyDescent="0.25">
      <c r="A3470" t="s">
        <v>3339</v>
      </c>
      <c r="B3470" s="151" t="s">
        <v>12557</v>
      </c>
      <c r="C3470" t="s">
        <v>12558</v>
      </c>
      <c r="D3470" s="1">
        <v>45180</v>
      </c>
      <c r="E3470">
        <f t="shared" si="379"/>
        <v>18</v>
      </c>
      <c r="F3470" t="s">
        <v>6</v>
      </c>
      <c r="G3470">
        <v>800</v>
      </c>
      <c r="H3470">
        <f t="shared" si="378"/>
        <v>80</v>
      </c>
      <c r="I3470" t="s">
        <v>9</v>
      </c>
      <c r="J3470">
        <v>1</v>
      </c>
      <c r="K3470" t="s">
        <v>12559</v>
      </c>
      <c r="L3470" t="s">
        <v>8</v>
      </c>
      <c r="M3470" t="s">
        <v>6</v>
      </c>
      <c r="N3470" t="str">
        <f t="shared" si="380"/>
        <v>M</v>
      </c>
      <c r="O3470" t="s">
        <v>888</v>
      </c>
      <c r="P3470" t="s">
        <v>5636</v>
      </c>
      <c r="Q3470" t="s">
        <v>221</v>
      </c>
      <c r="R3470">
        <v>4</v>
      </c>
      <c r="S3470">
        <f t="shared" si="381"/>
        <v>2019</v>
      </c>
      <c r="T3470" t="s">
        <v>12</v>
      </c>
      <c r="U3470">
        <v>1</v>
      </c>
      <c r="V3470" t="s">
        <v>3386</v>
      </c>
      <c r="W3470">
        <f>VLOOKUP(Q3470,'PBT Tag Rates'!$B$5:$E$44,4,FALSE)</f>
        <v>0.95971980899999998</v>
      </c>
      <c r="X3470">
        <v>1</v>
      </c>
      <c r="Y3470" s="14">
        <f>IFERROR(LOOKUP(H3470,{30,43,48,53,58,63,68,73,78,83,88,93,97},{42,47,52,57,62,67,72,77,82,87,92,99,100}),999)</f>
        <v>82</v>
      </c>
      <c r="Z3470" s="17">
        <f t="shared" si="382"/>
        <v>5.5555555555555554</v>
      </c>
      <c r="AA3470" s="17">
        <f t="shared" si="383"/>
        <v>5.5555555555555554</v>
      </c>
      <c r="AB3470" s="17">
        <f t="shared" si="384"/>
        <v>11.658097686375321</v>
      </c>
      <c r="AC3470" s="17" t="s">
        <v>17654</v>
      </c>
    </row>
    <row r="3471" spans="1:29" x14ac:dyDescent="0.25">
      <c r="A3471" t="s">
        <v>3339</v>
      </c>
      <c r="B3471" s="151" t="s">
        <v>12560</v>
      </c>
      <c r="C3471" t="s">
        <v>2290</v>
      </c>
      <c r="D3471" s="1">
        <v>45180</v>
      </c>
      <c r="E3471">
        <f t="shared" si="379"/>
        <v>18</v>
      </c>
      <c r="F3471" t="s">
        <v>14</v>
      </c>
      <c r="G3471">
        <v>740</v>
      </c>
      <c r="H3471">
        <f t="shared" si="378"/>
        <v>74</v>
      </c>
      <c r="I3471" t="s">
        <v>7</v>
      </c>
      <c r="J3471" t="s">
        <v>8</v>
      </c>
      <c r="K3471" t="s">
        <v>8</v>
      </c>
      <c r="L3471" t="s">
        <v>8</v>
      </c>
      <c r="M3471" t="s">
        <v>14</v>
      </c>
      <c r="N3471" t="str">
        <f t="shared" si="380"/>
        <v>F</v>
      </c>
      <c r="O3471" t="s">
        <v>1977</v>
      </c>
      <c r="P3471" t="s">
        <v>4945</v>
      </c>
      <c r="Q3471" t="s">
        <v>221</v>
      </c>
      <c r="R3471">
        <v>4</v>
      </c>
      <c r="S3471">
        <f t="shared" si="381"/>
        <v>2019</v>
      </c>
      <c r="T3471" t="s">
        <v>12</v>
      </c>
      <c r="U3471">
        <v>0.999999999999996</v>
      </c>
      <c r="V3471" t="s">
        <v>3346</v>
      </c>
      <c r="W3471">
        <f>VLOOKUP(Q3471,'PBT Tag Rates'!$B$5:$E$44,4,FALSE)</f>
        <v>0.95971980899999998</v>
      </c>
      <c r="X3471">
        <v>1</v>
      </c>
      <c r="Y3471" s="14">
        <f>IFERROR(LOOKUP(H3471,{30,43,48,53,58,63,68,73,78,83,88,93,97},{42,47,52,57,62,67,72,77,82,87,92,99,100}),999)</f>
        <v>77</v>
      </c>
      <c r="Z3471" s="17">
        <f t="shared" si="382"/>
        <v>5.5555555555555554</v>
      </c>
      <c r="AA3471" s="17">
        <f t="shared" si="383"/>
        <v>5.5555555555555554</v>
      </c>
      <c r="AB3471" s="17">
        <f t="shared" si="384"/>
        <v>11.658097686375321</v>
      </c>
      <c r="AC3471" s="17" t="s">
        <v>17654</v>
      </c>
    </row>
    <row r="3472" spans="1:29" x14ac:dyDescent="0.25">
      <c r="A3472" t="s">
        <v>3339</v>
      </c>
      <c r="B3472" s="151" t="s">
        <v>12561</v>
      </c>
      <c r="C3472" t="s">
        <v>2291</v>
      </c>
      <c r="D3472" s="1">
        <v>45180</v>
      </c>
      <c r="E3472">
        <f t="shared" si="379"/>
        <v>18</v>
      </c>
      <c r="F3472" t="s">
        <v>6</v>
      </c>
      <c r="G3472">
        <v>450</v>
      </c>
      <c r="H3472">
        <f t="shared" si="378"/>
        <v>45</v>
      </c>
      <c r="I3472" t="s">
        <v>9</v>
      </c>
      <c r="J3472">
        <v>1</v>
      </c>
      <c r="K3472" t="s">
        <v>8</v>
      </c>
      <c r="L3472" t="s">
        <v>8</v>
      </c>
      <c r="M3472" t="s">
        <v>6</v>
      </c>
      <c r="N3472" t="str">
        <f t="shared" si="380"/>
        <v>M</v>
      </c>
      <c r="O3472" t="s">
        <v>12562</v>
      </c>
      <c r="P3472" t="s">
        <v>12563</v>
      </c>
      <c r="Q3472" t="s">
        <v>3820</v>
      </c>
      <c r="R3472">
        <v>2</v>
      </c>
      <c r="S3472">
        <f t="shared" si="381"/>
        <v>2021</v>
      </c>
      <c r="T3472" t="s">
        <v>12</v>
      </c>
      <c r="U3472">
        <v>1</v>
      </c>
      <c r="V3472" t="s">
        <v>3386</v>
      </c>
      <c r="W3472">
        <f>VLOOKUP(Q3472,'PBT Tag Rates'!$B$5:$E$44,4,FALSE)</f>
        <v>0.98140000000000005</v>
      </c>
      <c r="X3472">
        <v>1</v>
      </c>
      <c r="Y3472" s="14">
        <f>IFERROR(LOOKUP(H3472,{30,43,48,53,58,63,68,73,78,83,88,93,97},{42,47,52,57,62,67,72,77,82,87,92,99,100}),999)</f>
        <v>47</v>
      </c>
      <c r="Z3472" s="17">
        <f t="shared" si="382"/>
        <v>5.5555555555555554</v>
      </c>
      <c r="AA3472" s="17">
        <f t="shared" si="383"/>
        <v>5.5555555555555554</v>
      </c>
      <c r="AB3472" s="17">
        <f t="shared" si="384"/>
        <v>11.658097686375321</v>
      </c>
      <c r="AC3472" s="17" t="s">
        <v>17654</v>
      </c>
    </row>
    <row r="3473" spans="1:29" x14ac:dyDescent="0.25">
      <c r="A3473" t="s">
        <v>3339</v>
      </c>
      <c r="B3473" s="151" t="s">
        <v>12564</v>
      </c>
      <c r="C3473" t="s">
        <v>12565</v>
      </c>
      <c r="D3473" s="1">
        <v>45180</v>
      </c>
      <c r="E3473">
        <f t="shared" si="379"/>
        <v>18</v>
      </c>
      <c r="F3473" t="s">
        <v>14</v>
      </c>
      <c r="G3473">
        <v>870</v>
      </c>
      <c r="H3473">
        <f t="shared" si="378"/>
        <v>87</v>
      </c>
      <c r="I3473" t="s">
        <v>7</v>
      </c>
      <c r="J3473" t="s">
        <v>8</v>
      </c>
      <c r="K3473" t="s">
        <v>12566</v>
      </c>
      <c r="L3473" t="s">
        <v>8</v>
      </c>
      <c r="M3473" t="s">
        <v>14</v>
      </c>
      <c r="N3473" t="str">
        <f t="shared" si="380"/>
        <v>F</v>
      </c>
      <c r="O3473" t="s">
        <v>2629</v>
      </c>
      <c r="P3473" t="s">
        <v>2630</v>
      </c>
      <c r="Q3473" t="s">
        <v>221</v>
      </c>
      <c r="R3473">
        <v>4</v>
      </c>
      <c r="S3473">
        <f t="shared" si="381"/>
        <v>2019</v>
      </c>
      <c r="T3473" t="s">
        <v>12</v>
      </c>
      <c r="U3473">
        <v>1</v>
      </c>
      <c r="V3473" t="s">
        <v>3346</v>
      </c>
      <c r="W3473">
        <f>VLOOKUP(Q3473,'PBT Tag Rates'!$B$5:$E$44,4,FALSE)</f>
        <v>0.95971980899999998</v>
      </c>
      <c r="X3473">
        <v>1</v>
      </c>
      <c r="Y3473" s="14">
        <f>IFERROR(LOOKUP(H3473,{30,43,48,53,58,63,68,73,78,83,88,93,97},{42,47,52,57,62,67,72,77,82,87,92,99,100}),999)</f>
        <v>87</v>
      </c>
      <c r="Z3473" s="17">
        <f t="shared" si="382"/>
        <v>5.5555555555555554</v>
      </c>
      <c r="AA3473" s="17">
        <f t="shared" si="383"/>
        <v>5.5555555555555554</v>
      </c>
      <c r="AB3473" s="17">
        <f t="shared" si="384"/>
        <v>11.658097686375321</v>
      </c>
      <c r="AC3473" s="17" t="s">
        <v>17654</v>
      </c>
    </row>
    <row r="3474" spans="1:29" x14ac:dyDescent="0.25">
      <c r="A3474" t="s">
        <v>3339</v>
      </c>
      <c r="B3474" s="151" t="s">
        <v>12567</v>
      </c>
      <c r="C3474" t="s">
        <v>12568</v>
      </c>
      <c r="D3474" s="1">
        <v>45180</v>
      </c>
      <c r="E3474">
        <f t="shared" si="379"/>
        <v>18</v>
      </c>
      <c r="F3474" t="s">
        <v>6</v>
      </c>
      <c r="G3474">
        <v>880</v>
      </c>
      <c r="H3474">
        <f t="shared" si="378"/>
        <v>88</v>
      </c>
      <c r="I3474" t="s">
        <v>7</v>
      </c>
      <c r="J3474" t="s">
        <v>8</v>
      </c>
      <c r="K3474" t="s">
        <v>12569</v>
      </c>
      <c r="L3474" t="s">
        <v>8</v>
      </c>
      <c r="M3474" t="s">
        <v>6</v>
      </c>
      <c r="N3474" t="str">
        <f t="shared" si="380"/>
        <v>M</v>
      </c>
      <c r="O3474" t="s">
        <v>8</v>
      </c>
      <c r="P3474" t="s">
        <v>8</v>
      </c>
      <c r="Q3474" t="s">
        <v>11</v>
      </c>
      <c r="R3474" t="s">
        <v>8</v>
      </c>
      <c r="S3474" t="str">
        <f t="shared" si="381"/>
        <v>U</v>
      </c>
      <c r="T3474" t="s">
        <v>12</v>
      </c>
      <c r="U3474">
        <v>0.999999999999997</v>
      </c>
      <c r="V3474" t="s">
        <v>11</v>
      </c>
      <c r="W3474" t="e">
        <f>VLOOKUP(Q3474,'PBT Tag Rates'!$B$5:$E$44,4,FALSE)</f>
        <v>#N/A</v>
      </c>
      <c r="X3474">
        <v>1</v>
      </c>
      <c r="Y3474" s="14">
        <f>IFERROR(LOOKUP(H3474,{30,43,48,53,58,63,68,73,78,83,88,93,97},{42,47,52,57,62,67,72,77,82,87,92,99,100}),999)</f>
        <v>92</v>
      </c>
      <c r="Z3474" s="17">
        <f t="shared" si="382"/>
        <v>5.5555555555555554</v>
      </c>
      <c r="AA3474" s="17">
        <f t="shared" si="383"/>
        <v>5.5555555555555554</v>
      </c>
      <c r="AB3474" s="17">
        <f t="shared" si="384"/>
        <v>11.658097686375321</v>
      </c>
      <c r="AC3474" s="17" t="s">
        <v>17654</v>
      </c>
    </row>
    <row r="3475" spans="1:29" x14ac:dyDescent="0.25">
      <c r="A3475" t="s">
        <v>3339</v>
      </c>
      <c r="B3475" s="151" t="s">
        <v>12570</v>
      </c>
      <c r="C3475" t="s">
        <v>2292</v>
      </c>
      <c r="D3475" s="1">
        <v>45180</v>
      </c>
      <c r="E3475">
        <f t="shared" si="379"/>
        <v>18</v>
      </c>
      <c r="F3475" t="s">
        <v>14</v>
      </c>
      <c r="G3475">
        <v>760</v>
      </c>
      <c r="H3475">
        <f t="shared" si="378"/>
        <v>76</v>
      </c>
      <c r="I3475" t="s">
        <v>9</v>
      </c>
      <c r="J3475">
        <v>1</v>
      </c>
      <c r="K3475" t="s">
        <v>8</v>
      </c>
      <c r="L3475" t="s">
        <v>8</v>
      </c>
      <c r="M3475" t="s">
        <v>14</v>
      </c>
      <c r="N3475" t="str">
        <f t="shared" si="380"/>
        <v>F</v>
      </c>
      <c r="O3475" t="s">
        <v>243</v>
      </c>
      <c r="P3475" t="s">
        <v>2728</v>
      </c>
      <c r="Q3475" t="s">
        <v>221</v>
      </c>
      <c r="R3475">
        <v>4</v>
      </c>
      <c r="S3475">
        <f t="shared" si="381"/>
        <v>2019</v>
      </c>
      <c r="T3475" t="s">
        <v>12</v>
      </c>
      <c r="U3475">
        <v>1</v>
      </c>
      <c r="V3475" t="s">
        <v>3386</v>
      </c>
      <c r="W3475">
        <f>VLOOKUP(Q3475,'PBT Tag Rates'!$B$5:$E$44,4,FALSE)</f>
        <v>0.95971980899999998</v>
      </c>
      <c r="X3475">
        <v>1</v>
      </c>
      <c r="Y3475" s="14">
        <f>IFERROR(LOOKUP(H3475,{30,43,48,53,58,63,68,73,78,83,88,93,97},{42,47,52,57,62,67,72,77,82,87,92,99,100}),999)</f>
        <v>77</v>
      </c>
      <c r="Z3475" s="17">
        <f t="shared" si="382"/>
        <v>5.5555555555555554</v>
      </c>
      <c r="AA3475" s="17">
        <f t="shared" si="383"/>
        <v>5.5555555555555554</v>
      </c>
      <c r="AB3475" s="17">
        <f t="shared" si="384"/>
        <v>11.658097686375321</v>
      </c>
      <c r="AC3475" s="17" t="s">
        <v>17654</v>
      </c>
    </row>
    <row r="3476" spans="1:29" x14ac:dyDescent="0.25">
      <c r="A3476" t="s">
        <v>3339</v>
      </c>
      <c r="B3476" s="151" t="s">
        <v>12571</v>
      </c>
      <c r="C3476" t="s">
        <v>2293</v>
      </c>
      <c r="D3476" s="1">
        <v>45180</v>
      </c>
      <c r="E3476">
        <f t="shared" si="379"/>
        <v>18</v>
      </c>
      <c r="F3476" t="s">
        <v>14</v>
      </c>
      <c r="G3476">
        <v>650</v>
      </c>
      <c r="H3476">
        <f t="shared" si="378"/>
        <v>65</v>
      </c>
      <c r="I3476" t="s">
        <v>9</v>
      </c>
      <c r="J3476">
        <v>1</v>
      </c>
      <c r="K3476" t="s">
        <v>8</v>
      </c>
      <c r="L3476" t="s">
        <v>8</v>
      </c>
      <c r="M3476" t="s">
        <v>6</v>
      </c>
      <c r="N3476" t="str">
        <f t="shared" si="380"/>
        <v>M</v>
      </c>
      <c r="O3476" t="s">
        <v>2685</v>
      </c>
      <c r="P3476" t="s">
        <v>2686</v>
      </c>
      <c r="Q3476" t="s">
        <v>918</v>
      </c>
      <c r="R3476">
        <v>3</v>
      </c>
      <c r="S3476">
        <f t="shared" si="381"/>
        <v>2020</v>
      </c>
      <c r="T3476" t="s">
        <v>12</v>
      </c>
      <c r="U3476">
        <v>0.999999999999997</v>
      </c>
      <c r="V3476" t="s">
        <v>3608</v>
      </c>
      <c r="W3476">
        <f>VLOOKUP(Q3476,'PBT Tag Rates'!$B$5:$E$44,4,FALSE)</f>
        <v>0.98961045999999997</v>
      </c>
      <c r="X3476">
        <v>1</v>
      </c>
      <c r="Y3476" s="14">
        <f>IFERROR(LOOKUP(H3476,{30,43,48,53,58,63,68,73,78,83,88,93,97},{42,47,52,57,62,67,72,77,82,87,92,99,100}),999)</f>
        <v>67</v>
      </c>
      <c r="Z3476" s="17">
        <f t="shared" si="382"/>
        <v>5.5555555555555554</v>
      </c>
      <c r="AA3476" s="17">
        <f t="shared" si="383"/>
        <v>5.5555555555555554</v>
      </c>
      <c r="AB3476" s="17">
        <f t="shared" si="384"/>
        <v>11.658097686375321</v>
      </c>
      <c r="AC3476" s="17" t="s">
        <v>17654</v>
      </c>
    </row>
    <row r="3477" spans="1:29" x14ac:dyDescent="0.25">
      <c r="A3477" t="s">
        <v>3339</v>
      </c>
      <c r="B3477" s="151" t="s">
        <v>12572</v>
      </c>
      <c r="C3477" t="s">
        <v>2294</v>
      </c>
      <c r="D3477" s="1">
        <v>45180</v>
      </c>
      <c r="E3477">
        <f t="shared" si="379"/>
        <v>18</v>
      </c>
      <c r="F3477" t="s">
        <v>6</v>
      </c>
      <c r="G3477">
        <v>540</v>
      </c>
      <c r="H3477">
        <f t="shared" si="378"/>
        <v>54</v>
      </c>
      <c r="I3477" t="s">
        <v>7</v>
      </c>
      <c r="J3477" t="s">
        <v>8</v>
      </c>
      <c r="K3477" t="s">
        <v>8</v>
      </c>
      <c r="L3477" t="s">
        <v>8</v>
      </c>
      <c r="M3477" t="s">
        <v>6</v>
      </c>
      <c r="N3477" t="str">
        <f t="shared" si="380"/>
        <v>M</v>
      </c>
      <c r="O3477" t="s">
        <v>9823</v>
      </c>
      <c r="P3477" t="s">
        <v>9824</v>
      </c>
      <c r="Q3477" t="s">
        <v>918</v>
      </c>
      <c r="R3477">
        <v>3</v>
      </c>
      <c r="S3477">
        <f t="shared" si="381"/>
        <v>2020</v>
      </c>
      <c r="T3477" t="s">
        <v>12</v>
      </c>
      <c r="U3477">
        <v>0.999999999999999</v>
      </c>
      <c r="V3477" t="s">
        <v>3346</v>
      </c>
      <c r="W3477">
        <f>VLOOKUP(Q3477,'PBT Tag Rates'!$B$5:$E$44,4,FALSE)</f>
        <v>0.98961045999999997</v>
      </c>
      <c r="X3477">
        <v>1</v>
      </c>
      <c r="Y3477" s="14">
        <f>IFERROR(LOOKUP(H3477,{30,43,48,53,58,63,68,73,78,83,88,93,97},{42,47,52,57,62,67,72,77,82,87,92,99,100}),999)</f>
        <v>57</v>
      </c>
      <c r="Z3477" s="17">
        <f t="shared" si="382"/>
        <v>5.5555555555555554</v>
      </c>
      <c r="AA3477" s="17">
        <f t="shared" si="383"/>
        <v>5.5555555555555554</v>
      </c>
      <c r="AB3477" s="17">
        <f t="shared" si="384"/>
        <v>11.658097686375321</v>
      </c>
      <c r="AC3477" s="17" t="s">
        <v>17654</v>
      </c>
    </row>
    <row r="3478" spans="1:29" x14ac:dyDescent="0.25">
      <c r="A3478" t="s">
        <v>3339</v>
      </c>
      <c r="B3478" s="151" t="s">
        <v>12573</v>
      </c>
      <c r="C3478" t="s">
        <v>2295</v>
      </c>
      <c r="D3478" s="1">
        <v>45180</v>
      </c>
      <c r="E3478">
        <f t="shared" si="379"/>
        <v>18</v>
      </c>
      <c r="F3478" t="s">
        <v>14</v>
      </c>
      <c r="G3478">
        <v>690</v>
      </c>
      <c r="H3478">
        <f t="shared" ref="H3478:H3541" si="385">G3478/10</f>
        <v>69</v>
      </c>
      <c r="I3478" t="s">
        <v>7</v>
      </c>
      <c r="J3478" t="s">
        <v>8</v>
      </c>
      <c r="K3478" t="s">
        <v>8</v>
      </c>
      <c r="L3478" t="s">
        <v>8</v>
      </c>
      <c r="M3478" t="s">
        <v>14</v>
      </c>
      <c r="N3478" t="str">
        <f t="shared" si="380"/>
        <v>F</v>
      </c>
      <c r="O3478" t="s">
        <v>611</v>
      </c>
      <c r="P3478" t="s">
        <v>612</v>
      </c>
      <c r="Q3478" t="s">
        <v>221</v>
      </c>
      <c r="R3478">
        <v>4</v>
      </c>
      <c r="S3478">
        <f t="shared" si="381"/>
        <v>2019</v>
      </c>
      <c r="T3478" t="s">
        <v>12</v>
      </c>
      <c r="U3478">
        <v>1</v>
      </c>
      <c r="V3478" t="s">
        <v>3346</v>
      </c>
      <c r="W3478">
        <f>VLOOKUP(Q3478,'PBT Tag Rates'!$B$5:$E$44,4,FALSE)</f>
        <v>0.95971980899999998</v>
      </c>
      <c r="X3478">
        <v>1</v>
      </c>
      <c r="Y3478" s="14">
        <f>IFERROR(LOOKUP(H3478,{30,43,48,53,58,63,68,73,78,83,88,93,97},{42,47,52,57,62,67,72,77,82,87,92,99,100}),999)</f>
        <v>72</v>
      </c>
      <c r="Z3478" s="17">
        <f t="shared" si="382"/>
        <v>5.5555555555555554</v>
      </c>
      <c r="AA3478" s="17">
        <f t="shared" si="383"/>
        <v>5.5555555555555554</v>
      </c>
      <c r="AB3478" s="17">
        <f t="shared" si="384"/>
        <v>11.658097686375321</v>
      </c>
      <c r="AC3478" s="17" t="s">
        <v>17654</v>
      </c>
    </row>
    <row r="3479" spans="1:29" x14ac:dyDescent="0.25">
      <c r="A3479" t="s">
        <v>3339</v>
      </c>
      <c r="B3479" s="151" t="s">
        <v>12574</v>
      </c>
      <c r="C3479" t="s">
        <v>2296</v>
      </c>
      <c r="D3479" s="1">
        <v>45180</v>
      </c>
      <c r="E3479">
        <f t="shared" ref="E3479:E3542" si="386">IF(D3479&lt;=$D$3,70,18)</f>
        <v>18</v>
      </c>
      <c r="F3479" t="s">
        <v>14</v>
      </c>
      <c r="G3479">
        <v>790</v>
      </c>
      <c r="H3479">
        <f t="shared" si="385"/>
        <v>79</v>
      </c>
      <c r="I3479" t="s">
        <v>9</v>
      </c>
      <c r="J3479">
        <v>1</v>
      </c>
      <c r="K3479" t="s">
        <v>8</v>
      </c>
      <c r="L3479" t="s">
        <v>8</v>
      </c>
      <c r="M3479" t="s">
        <v>14</v>
      </c>
      <c r="N3479" t="str">
        <f t="shared" ref="N3479:N3542" si="387">IF(M3479="U",F3479,M3479)</f>
        <v>F</v>
      </c>
      <c r="O3479" t="s">
        <v>3753</v>
      </c>
      <c r="P3479" t="s">
        <v>12575</v>
      </c>
      <c r="Q3479" t="s">
        <v>281</v>
      </c>
      <c r="R3479">
        <v>4</v>
      </c>
      <c r="S3479">
        <f t="shared" ref="S3479:S3542" si="388">IFERROR($S$3-R3479,"U")</f>
        <v>2019</v>
      </c>
      <c r="T3479" t="s">
        <v>12</v>
      </c>
      <c r="U3479">
        <v>1</v>
      </c>
      <c r="V3479" t="s">
        <v>3169</v>
      </c>
      <c r="W3479">
        <f>VLOOKUP(Q3479,'PBT Tag Rates'!$B$5:$E$44,4,FALSE)</f>
        <v>0.99705232300000002</v>
      </c>
      <c r="X3479">
        <v>1</v>
      </c>
      <c r="Y3479" s="14">
        <f>IFERROR(LOOKUP(H3479,{30,43,48,53,58,63,68,73,78,83,88,93,97},{42,47,52,57,62,67,72,77,82,87,92,99,100}),999)</f>
        <v>82</v>
      </c>
      <c r="Z3479" s="17">
        <f t="shared" ref="Z3479:Z3542" si="389">IF(D3479&lt;$D$3,X3479/$Z$3,X3479/$Z$4)</f>
        <v>5.5555555555555554</v>
      </c>
      <c r="AA3479" s="17">
        <f t="shared" si="383"/>
        <v>5.5555555555555554</v>
      </c>
      <c r="AB3479" s="17">
        <f t="shared" si="384"/>
        <v>11.658097686375321</v>
      </c>
      <c r="AC3479" s="17" t="s">
        <v>17654</v>
      </c>
    </row>
    <row r="3480" spans="1:29" x14ac:dyDescent="0.25">
      <c r="A3480" t="s">
        <v>3339</v>
      </c>
      <c r="B3480" s="151" t="s">
        <v>12576</v>
      </c>
      <c r="C3480" t="s">
        <v>2299</v>
      </c>
      <c r="D3480" s="1">
        <v>45180</v>
      </c>
      <c r="E3480">
        <f t="shared" si="386"/>
        <v>18</v>
      </c>
      <c r="F3480" t="s">
        <v>6</v>
      </c>
      <c r="G3480">
        <v>700</v>
      </c>
      <c r="H3480">
        <f t="shared" si="385"/>
        <v>70</v>
      </c>
      <c r="I3480" t="s">
        <v>7</v>
      </c>
      <c r="J3480" t="s">
        <v>8</v>
      </c>
      <c r="K3480" t="s">
        <v>8</v>
      </c>
      <c r="L3480" t="s">
        <v>8</v>
      </c>
      <c r="M3480" t="s">
        <v>6</v>
      </c>
      <c r="N3480" t="str">
        <f t="shared" si="387"/>
        <v>M</v>
      </c>
      <c r="O3480" t="s">
        <v>1345</v>
      </c>
      <c r="P3480" t="s">
        <v>1346</v>
      </c>
      <c r="Q3480" t="s">
        <v>221</v>
      </c>
      <c r="R3480">
        <v>4</v>
      </c>
      <c r="S3480">
        <f t="shared" si="388"/>
        <v>2019</v>
      </c>
      <c r="T3480" t="s">
        <v>12</v>
      </c>
      <c r="U3480">
        <v>0.999999999999998</v>
      </c>
      <c r="V3480" t="s">
        <v>3346</v>
      </c>
      <c r="W3480">
        <f>VLOOKUP(Q3480,'PBT Tag Rates'!$B$5:$E$44,4,FALSE)</f>
        <v>0.95971980899999998</v>
      </c>
      <c r="X3480">
        <v>1</v>
      </c>
      <c r="Y3480" s="14">
        <f>IFERROR(LOOKUP(H3480,{30,43,48,53,58,63,68,73,78,83,88,93,97},{42,47,52,57,62,67,72,77,82,87,92,99,100}),999)</f>
        <v>72</v>
      </c>
      <c r="Z3480" s="17">
        <f t="shared" si="389"/>
        <v>5.5555555555555554</v>
      </c>
      <c r="AA3480" s="17">
        <f t="shared" si="383"/>
        <v>5.5555555555555554</v>
      </c>
      <c r="AB3480" s="17">
        <f t="shared" si="384"/>
        <v>11.658097686375321</v>
      </c>
      <c r="AC3480" s="17" t="s">
        <v>17654</v>
      </c>
    </row>
    <row r="3481" spans="1:29" x14ac:dyDescent="0.25">
      <c r="A3481" t="s">
        <v>3339</v>
      </c>
      <c r="B3481" s="151" t="s">
        <v>12577</v>
      </c>
      <c r="C3481" t="s">
        <v>2302</v>
      </c>
      <c r="D3481" s="1">
        <v>45180</v>
      </c>
      <c r="E3481">
        <f t="shared" si="386"/>
        <v>18</v>
      </c>
      <c r="F3481" t="s">
        <v>6</v>
      </c>
      <c r="G3481">
        <v>590</v>
      </c>
      <c r="H3481">
        <f t="shared" si="385"/>
        <v>59</v>
      </c>
      <c r="I3481" t="s">
        <v>9</v>
      </c>
      <c r="J3481">
        <v>1</v>
      </c>
      <c r="K3481" t="s">
        <v>8</v>
      </c>
      <c r="L3481" t="s">
        <v>8</v>
      </c>
      <c r="M3481" t="s">
        <v>6</v>
      </c>
      <c r="N3481" t="str">
        <f t="shared" si="387"/>
        <v>M</v>
      </c>
      <c r="O3481" t="s">
        <v>2736</v>
      </c>
      <c r="P3481" t="s">
        <v>12578</v>
      </c>
      <c r="Q3481" t="s">
        <v>918</v>
      </c>
      <c r="R3481">
        <v>3</v>
      </c>
      <c r="S3481">
        <f t="shared" si="388"/>
        <v>2020</v>
      </c>
      <c r="T3481" t="s">
        <v>12</v>
      </c>
      <c r="U3481">
        <v>0.999999999999998</v>
      </c>
      <c r="V3481" t="s">
        <v>3357</v>
      </c>
      <c r="W3481">
        <f>VLOOKUP(Q3481,'PBT Tag Rates'!$B$5:$E$44,4,FALSE)</f>
        <v>0.98961045999999997</v>
      </c>
      <c r="X3481">
        <v>1</v>
      </c>
      <c r="Y3481" s="14">
        <f>IFERROR(LOOKUP(H3481,{30,43,48,53,58,63,68,73,78,83,88,93,97},{42,47,52,57,62,67,72,77,82,87,92,99,100}),999)</f>
        <v>62</v>
      </c>
      <c r="Z3481" s="17">
        <f t="shared" si="389"/>
        <v>5.5555555555555554</v>
      </c>
      <c r="AA3481" s="17">
        <f t="shared" si="383"/>
        <v>5.5555555555555554</v>
      </c>
      <c r="AB3481" s="17">
        <f t="shared" si="384"/>
        <v>11.658097686375321</v>
      </c>
      <c r="AC3481" s="17" t="s">
        <v>17654</v>
      </c>
    </row>
    <row r="3482" spans="1:29" x14ac:dyDescent="0.25">
      <c r="A3482" t="s">
        <v>3339</v>
      </c>
      <c r="B3482" s="151" t="s">
        <v>12579</v>
      </c>
      <c r="C3482" t="s">
        <v>12580</v>
      </c>
      <c r="D3482" s="1">
        <v>45180</v>
      </c>
      <c r="E3482">
        <f t="shared" si="386"/>
        <v>18</v>
      </c>
      <c r="F3482" t="s">
        <v>14</v>
      </c>
      <c r="G3482">
        <v>830</v>
      </c>
      <c r="H3482">
        <f t="shared" si="385"/>
        <v>83</v>
      </c>
      <c r="I3482" t="s">
        <v>7</v>
      </c>
      <c r="J3482" t="s">
        <v>8</v>
      </c>
      <c r="K3482" t="s">
        <v>12581</v>
      </c>
      <c r="L3482" t="s">
        <v>8</v>
      </c>
      <c r="M3482" t="s">
        <v>14</v>
      </c>
      <c r="N3482" t="str">
        <f t="shared" si="387"/>
        <v>F</v>
      </c>
      <c r="O3482" t="s">
        <v>3523</v>
      </c>
      <c r="P3482" t="s">
        <v>11301</v>
      </c>
      <c r="Q3482" t="s">
        <v>221</v>
      </c>
      <c r="R3482">
        <v>4</v>
      </c>
      <c r="S3482">
        <f t="shared" si="388"/>
        <v>2019</v>
      </c>
      <c r="T3482" t="s">
        <v>12</v>
      </c>
      <c r="U3482">
        <v>1</v>
      </c>
      <c r="V3482" t="s">
        <v>3386</v>
      </c>
      <c r="W3482">
        <f>VLOOKUP(Q3482,'PBT Tag Rates'!$B$5:$E$44,4,FALSE)</f>
        <v>0.95971980899999998</v>
      </c>
      <c r="X3482">
        <v>1</v>
      </c>
      <c r="Y3482" s="14">
        <f>IFERROR(LOOKUP(H3482,{30,43,48,53,58,63,68,73,78,83,88,93,97},{42,47,52,57,62,67,72,77,82,87,92,99,100}),999)</f>
        <v>87</v>
      </c>
      <c r="Z3482" s="17">
        <f t="shared" si="389"/>
        <v>5.5555555555555554</v>
      </c>
      <c r="AA3482" s="17">
        <f t="shared" si="383"/>
        <v>5.5555555555555554</v>
      </c>
      <c r="AB3482" s="17">
        <f t="shared" si="384"/>
        <v>11.658097686375321</v>
      </c>
      <c r="AC3482" s="17" t="s">
        <v>17654</v>
      </c>
    </row>
    <row r="3483" spans="1:29" x14ac:dyDescent="0.25">
      <c r="A3483" t="s">
        <v>3339</v>
      </c>
      <c r="B3483" s="151" t="s">
        <v>12582</v>
      </c>
      <c r="C3483" t="s">
        <v>2303</v>
      </c>
      <c r="D3483" s="1">
        <v>45180</v>
      </c>
      <c r="E3483">
        <f t="shared" si="386"/>
        <v>18</v>
      </c>
      <c r="F3483" t="s">
        <v>14</v>
      </c>
      <c r="G3483">
        <v>740</v>
      </c>
      <c r="H3483">
        <f t="shared" si="385"/>
        <v>74</v>
      </c>
      <c r="I3483" t="s">
        <v>9</v>
      </c>
      <c r="J3483">
        <v>1</v>
      </c>
      <c r="K3483" t="s">
        <v>8</v>
      </c>
      <c r="L3483" t="s">
        <v>8</v>
      </c>
      <c r="M3483" t="s">
        <v>14</v>
      </c>
      <c r="N3483" t="str">
        <f t="shared" si="387"/>
        <v>F</v>
      </c>
      <c r="O3483" t="s">
        <v>10276</v>
      </c>
      <c r="P3483" t="s">
        <v>10277</v>
      </c>
      <c r="Q3483" t="s">
        <v>281</v>
      </c>
      <c r="R3483">
        <v>4</v>
      </c>
      <c r="S3483">
        <f t="shared" si="388"/>
        <v>2019</v>
      </c>
      <c r="T3483" t="s">
        <v>12</v>
      </c>
      <c r="U3483">
        <v>0.999999999999997</v>
      </c>
      <c r="V3483" t="s">
        <v>3170</v>
      </c>
      <c r="W3483">
        <f>VLOOKUP(Q3483,'PBT Tag Rates'!$B$5:$E$44,4,FALSE)</f>
        <v>0.99705232300000002</v>
      </c>
      <c r="X3483">
        <v>1</v>
      </c>
      <c r="Y3483" s="14">
        <f>IFERROR(LOOKUP(H3483,{30,43,48,53,58,63,68,73,78,83,88,93,97},{42,47,52,57,62,67,72,77,82,87,92,99,100}),999)</f>
        <v>77</v>
      </c>
      <c r="Z3483" s="17">
        <f t="shared" si="389"/>
        <v>5.5555555555555554</v>
      </c>
      <c r="AA3483" s="17">
        <f t="shared" si="383"/>
        <v>5.5555555555555554</v>
      </c>
      <c r="AB3483" s="17">
        <f t="shared" si="384"/>
        <v>11.658097686375321</v>
      </c>
      <c r="AC3483" s="17" t="s">
        <v>17654</v>
      </c>
    </row>
    <row r="3484" spans="1:29" x14ac:dyDescent="0.25">
      <c r="A3484" t="s">
        <v>3339</v>
      </c>
      <c r="B3484" s="151" t="s">
        <v>12583</v>
      </c>
      <c r="C3484" t="s">
        <v>12584</v>
      </c>
      <c r="D3484" s="1">
        <v>45180</v>
      </c>
      <c r="E3484">
        <f t="shared" si="386"/>
        <v>18</v>
      </c>
      <c r="F3484" t="s">
        <v>6</v>
      </c>
      <c r="G3484">
        <v>910</v>
      </c>
      <c r="H3484">
        <f t="shared" si="385"/>
        <v>91</v>
      </c>
      <c r="I3484" t="s">
        <v>9</v>
      </c>
      <c r="J3484">
        <v>1</v>
      </c>
      <c r="K3484" t="s">
        <v>12585</v>
      </c>
      <c r="L3484" t="s">
        <v>8</v>
      </c>
      <c r="M3484" t="s">
        <v>6</v>
      </c>
      <c r="N3484" t="str">
        <f t="shared" si="387"/>
        <v>M</v>
      </c>
      <c r="O3484" t="s">
        <v>6318</v>
      </c>
      <c r="P3484" t="s">
        <v>7765</v>
      </c>
      <c r="Q3484" t="s">
        <v>221</v>
      </c>
      <c r="R3484">
        <v>4</v>
      </c>
      <c r="S3484">
        <f t="shared" si="388"/>
        <v>2019</v>
      </c>
      <c r="T3484" t="s">
        <v>12</v>
      </c>
      <c r="U3484">
        <v>1</v>
      </c>
      <c r="V3484" t="s">
        <v>3357</v>
      </c>
      <c r="W3484">
        <f>VLOOKUP(Q3484,'PBT Tag Rates'!$B$5:$E$44,4,FALSE)</f>
        <v>0.95971980899999998</v>
      </c>
      <c r="X3484">
        <v>1</v>
      </c>
      <c r="Y3484" s="14">
        <f>IFERROR(LOOKUP(H3484,{30,43,48,53,58,63,68,73,78,83,88,93,97},{42,47,52,57,62,67,72,77,82,87,92,99,100}),999)</f>
        <v>92</v>
      </c>
      <c r="Z3484" s="17">
        <f t="shared" si="389"/>
        <v>5.5555555555555554</v>
      </c>
      <c r="AA3484" s="17">
        <f t="shared" si="383"/>
        <v>5.5555555555555554</v>
      </c>
      <c r="AB3484" s="17">
        <f t="shared" si="384"/>
        <v>11.658097686375321</v>
      </c>
      <c r="AC3484" s="17" t="s">
        <v>17654</v>
      </c>
    </row>
    <row r="3485" spans="1:29" x14ac:dyDescent="0.25">
      <c r="A3485" t="s">
        <v>3339</v>
      </c>
      <c r="B3485" s="151" t="s">
        <v>12586</v>
      </c>
      <c r="C3485" t="s">
        <v>2304</v>
      </c>
      <c r="D3485" s="1">
        <v>45180</v>
      </c>
      <c r="E3485">
        <f t="shared" si="386"/>
        <v>18</v>
      </c>
      <c r="F3485" t="s">
        <v>14</v>
      </c>
      <c r="G3485">
        <v>680</v>
      </c>
      <c r="H3485">
        <f t="shared" si="385"/>
        <v>68</v>
      </c>
      <c r="I3485" t="s">
        <v>7</v>
      </c>
      <c r="J3485" t="s">
        <v>8</v>
      </c>
      <c r="K3485" t="s">
        <v>8</v>
      </c>
      <c r="L3485" t="s">
        <v>8</v>
      </c>
      <c r="M3485" t="s">
        <v>14</v>
      </c>
      <c r="N3485" t="str">
        <f t="shared" si="387"/>
        <v>F</v>
      </c>
      <c r="O3485" t="s">
        <v>8</v>
      </c>
      <c r="P3485" t="s">
        <v>8</v>
      </c>
      <c r="Q3485" t="s">
        <v>11</v>
      </c>
      <c r="R3485" t="s">
        <v>8</v>
      </c>
      <c r="S3485" t="str">
        <f t="shared" si="388"/>
        <v>U</v>
      </c>
      <c r="T3485" t="s">
        <v>12</v>
      </c>
      <c r="U3485">
        <v>1</v>
      </c>
      <c r="V3485" t="s">
        <v>11</v>
      </c>
      <c r="W3485" t="e">
        <f>VLOOKUP(Q3485,'PBT Tag Rates'!$B$5:$E$44,4,FALSE)</f>
        <v>#N/A</v>
      </c>
      <c r="X3485">
        <v>1</v>
      </c>
      <c r="Y3485" s="14">
        <f>IFERROR(LOOKUP(H3485,{30,43,48,53,58,63,68,73,78,83,88,93,97},{42,47,52,57,62,67,72,77,82,87,92,99,100}),999)</f>
        <v>72</v>
      </c>
      <c r="Z3485" s="17">
        <f t="shared" si="389"/>
        <v>5.5555555555555554</v>
      </c>
      <c r="AA3485" s="17">
        <f t="shared" si="383"/>
        <v>5.5555555555555554</v>
      </c>
      <c r="AB3485" s="17">
        <f t="shared" si="384"/>
        <v>11.658097686375321</v>
      </c>
      <c r="AC3485" s="17" t="s">
        <v>17654</v>
      </c>
    </row>
    <row r="3486" spans="1:29" x14ac:dyDescent="0.25">
      <c r="A3486" t="s">
        <v>3339</v>
      </c>
      <c r="B3486" s="151" t="s">
        <v>12587</v>
      </c>
      <c r="C3486" t="s">
        <v>2305</v>
      </c>
      <c r="D3486" s="1">
        <v>45180</v>
      </c>
      <c r="E3486">
        <f t="shared" si="386"/>
        <v>18</v>
      </c>
      <c r="F3486" t="s">
        <v>14</v>
      </c>
      <c r="G3486">
        <v>650</v>
      </c>
      <c r="H3486">
        <f t="shared" si="385"/>
        <v>65</v>
      </c>
      <c r="I3486" t="s">
        <v>7</v>
      </c>
      <c r="J3486" t="s">
        <v>8</v>
      </c>
      <c r="K3486" t="s">
        <v>8</v>
      </c>
      <c r="L3486" t="s">
        <v>8</v>
      </c>
      <c r="M3486" t="s">
        <v>14</v>
      </c>
      <c r="N3486" t="str">
        <f t="shared" si="387"/>
        <v>F</v>
      </c>
      <c r="O3486" t="s">
        <v>12588</v>
      </c>
      <c r="P3486" t="s">
        <v>12589</v>
      </c>
      <c r="Q3486" t="s">
        <v>918</v>
      </c>
      <c r="R3486">
        <v>3</v>
      </c>
      <c r="S3486">
        <f t="shared" si="388"/>
        <v>2020</v>
      </c>
      <c r="T3486" t="s">
        <v>12</v>
      </c>
      <c r="U3486">
        <v>1</v>
      </c>
      <c r="V3486" t="s">
        <v>3168</v>
      </c>
      <c r="W3486">
        <f>VLOOKUP(Q3486,'PBT Tag Rates'!$B$5:$E$44,4,FALSE)</f>
        <v>0.98961045999999997</v>
      </c>
      <c r="X3486">
        <v>1</v>
      </c>
      <c r="Y3486" s="14">
        <f>IFERROR(LOOKUP(H3486,{30,43,48,53,58,63,68,73,78,83,88,93,97},{42,47,52,57,62,67,72,77,82,87,92,99,100}),999)</f>
        <v>67</v>
      </c>
      <c r="Z3486" s="17">
        <f t="shared" si="389"/>
        <v>5.5555555555555554</v>
      </c>
      <c r="AA3486" s="17">
        <f t="shared" si="383"/>
        <v>5.5555555555555554</v>
      </c>
      <c r="AB3486" s="17">
        <f t="shared" si="384"/>
        <v>11.658097686375321</v>
      </c>
      <c r="AC3486" s="17" t="s">
        <v>17654</v>
      </c>
    </row>
    <row r="3487" spans="1:29" x14ac:dyDescent="0.25">
      <c r="A3487" t="s">
        <v>3339</v>
      </c>
      <c r="B3487" s="151" t="s">
        <v>12590</v>
      </c>
      <c r="C3487" t="s">
        <v>2308</v>
      </c>
      <c r="D3487" s="1">
        <v>45180</v>
      </c>
      <c r="E3487">
        <f t="shared" si="386"/>
        <v>18</v>
      </c>
      <c r="F3487" t="s">
        <v>14</v>
      </c>
      <c r="G3487">
        <v>800</v>
      </c>
      <c r="H3487">
        <f t="shared" si="385"/>
        <v>80</v>
      </c>
      <c r="I3487" t="s">
        <v>9</v>
      </c>
      <c r="J3487">
        <v>1</v>
      </c>
      <c r="K3487" t="s">
        <v>12591</v>
      </c>
      <c r="L3487" t="s">
        <v>8</v>
      </c>
      <c r="M3487" t="s">
        <v>14</v>
      </c>
      <c r="N3487" t="str">
        <f t="shared" si="387"/>
        <v>F</v>
      </c>
      <c r="O3487" t="s">
        <v>2614</v>
      </c>
      <c r="P3487" t="s">
        <v>2615</v>
      </c>
      <c r="Q3487" t="s">
        <v>221</v>
      </c>
      <c r="R3487">
        <v>4</v>
      </c>
      <c r="S3487">
        <f t="shared" si="388"/>
        <v>2019</v>
      </c>
      <c r="T3487" t="s">
        <v>12</v>
      </c>
      <c r="U3487">
        <v>0.999999999999997</v>
      </c>
      <c r="V3487" t="s">
        <v>3346</v>
      </c>
      <c r="W3487">
        <f>VLOOKUP(Q3487,'PBT Tag Rates'!$B$5:$E$44,4,FALSE)</f>
        <v>0.95971980899999998</v>
      </c>
      <c r="X3487">
        <v>1</v>
      </c>
      <c r="Y3487" s="14">
        <f>IFERROR(LOOKUP(H3487,{30,43,48,53,58,63,68,73,78,83,88,93,97},{42,47,52,57,62,67,72,77,82,87,92,99,100}),999)</f>
        <v>82</v>
      </c>
      <c r="Z3487" s="17">
        <f t="shared" si="389"/>
        <v>5.5555555555555554</v>
      </c>
      <c r="AA3487" s="17">
        <f t="shared" si="383"/>
        <v>5.5555555555555554</v>
      </c>
      <c r="AB3487" s="17">
        <f t="shared" si="384"/>
        <v>11.658097686375321</v>
      </c>
      <c r="AC3487" s="17" t="s">
        <v>17654</v>
      </c>
    </row>
    <row r="3488" spans="1:29" x14ac:dyDescent="0.25">
      <c r="A3488" t="s">
        <v>3339</v>
      </c>
      <c r="B3488" s="151" t="s">
        <v>12592</v>
      </c>
      <c r="C3488" t="s">
        <v>2309</v>
      </c>
      <c r="D3488" s="1">
        <v>45180</v>
      </c>
      <c r="E3488">
        <f t="shared" si="386"/>
        <v>18</v>
      </c>
      <c r="F3488" t="s">
        <v>14</v>
      </c>
      <c r="G3488">
        <v>720</v>
      </c>
      <c r="H3488">
        <f t="shared" si="385"/>
        <v>72</v>
      </c>
      <c r="I3488" t="s">
        <v>7</v>
      </c>
      <c r="J3488" t="s">
        <v>8</v>
      </c>
      <c r="K3488" t="s">
        <v>8</v>
      </c>
      <c r="L3488" t="s">
        <v>8</v>
      </c>
      <c r="M3488" t="s">
        <v>14</v>
      </c>
      <c r="N3488" t="str">
        <f t="shared" si="387"/>
        <v>F</v>
      </c>
      <c r="O3488" t="s">
        <v>680</v>
      </c>
      <c r="P3488" t="s">
        <v>12593</v>
      </c>
      <c r="Q3488" t="s">
        <v>221</v>
      </c>
      <c r="R3488">
        <v>4</v>
      </c>
      <c r="S3488">
        <f t="shared" si="388"/>
        <v>2019</v>
      </c>
      <c r="T3488" t="s">
        <v>12</v>
      </c>
      <c r="U3488">
        <v>0.999999999999999</v>
      </c>
      <c r="V3488" t="s">
        <v>3653</v>
      </c>
      <c r="W3488">
        <f>VLOOKUP(Q3488,'PBT Tag Rates'!$B$5:$E$44,4,FALSE)</f>
        <v>0.95971980899999998</v>
      </c>
      <c r="X3488">
        <v>1</v>
      </c>
      <c r="Y3488" s="14">
        <f>IFERROR(LOOKUP(H3488,{30,43,48,53,58,63,68,73,78,83,88,93,97},{42,47,52,57,62,67,72,77,82,87,92,99,100}),999)</f>
        <v>72</v>
      </c>
      <c r="Z3488" s="17">
        <f t="shared" si="389"/>
        <v>5.5555555555555554</v>
      </c>
      <c r="AA3488" s="17">
        <f t="shared" si="383"/>
        <v>5.5555555555555554</v>
      </c>
      <c r="AB3488" s="17">
        <f t="shared" si="384"/>
        <v>11.658097686375321</v>
      </c>
      <c r="AC3488" s="17" t="s">
        <v>17655</v>
      </c>
    </row>
    <row r="3489" spans="1:29" x14ac:dyDescent="0.25">
      <c r="A3489" t="s">
        <v>3339</v>
      </c>
      <c r="B3489" s="151" t="s">
        <v>12594</v>
      </c>
      <c r="C3489" t="s">
        <v>2310</v>
      </c>
      <c r="D3489" s="1">
        <v>45180</v>
      </c>
      <c r="E3489">
        <f t="shared" si="386"/>
        <v>18</v>
      </c>
      <c r="F3489" t="s">
        <v>14</v>
      </c>
      <c r="G3489">
        <v>830</v>
      </c>
      <c r="H3489">
        <f t="shared" si="385"/>
        <v>83</v>
      </c>
      <c r="I3489" t="s">
        <v>7</v>
      </c>
      <c r="J3489" t="s">
        <v>8</v>
      </c>
      <c r="K3489" t="s">
        <v>12595</v>
      </c>
      <c r="L3489" t="s">
        <v>8</v>
      </c>
      <c r="M3489" t="s">
        <v>14</v>
      </c>
      <c r="N3489" t="str">
        <f t="shared" si="387"/>
        <v>F</v>
      </c>
      <c r="O3489" t="s">
        <v>6318</v>
      </c>
      <c r="P3489" t="s">
        <v>6319</v>
      </c>
      <c r="Q3489" t="s">
        <v>221</v>
      </c>
      <c r="R3489">
        <v>4</v>
      </c>
      <c r="S3489">
        <f t="shared" si="388"/>
        <v>2019</v>
      </c>
      <c r="T3489" t="s">
        <v>12</v>
      </c>
      <c r="U3489">
        <v>0.999999999999999</v>
      </c>
      <c r="V3489" t="s">
        <v>3357</v>
      </c>
      <c r="W3489">
        <f>VLOOKUP(Q3489,'PBT Tag Rates'!$B$5:$E$44,4,FALSE)</f>
        <v>0.95971980899999998</v>
      </c>
      <c r="X3489">
        <v>1</v>
      </c>
      <c r="Y3489" s="14">
        <f>IFERROR(LOOKUP(H3489,{30,43,48,53,58,63,68,73,78,83,88,93,97},{42,47,52,57,62,67,72,77,82,87,92,99,100}),999)</f>
        <v>87</v>
      </c>
      <c r="Z3489" s="17">
        <f t="shared" si="389"/>
        <v>5.5555555555555554</v>
      </c>
      <c r="AA3489" s="17">
        <f t="shared" si="383"/>
        <v>5.5555555555555554</v>
      </c>
      <c r="AB3489" s="17">
        <f t="shared" si="384"/>
        <v>11.658097686375321</v>
      </c>
      <c r="AC3489" s="17" t="s">
        <v>17654</v>
      </c>
    </row>
    <row r="3490" spans="1:29" x14ac:dyDescent="0.25">
      <c r="A3490" t="s">
        <v>3339</v>
      </c>
      <c r="B3490" s="151" t="s">
        <v>12596</v>
      </c>
      <c r="C3490" t="s">
        <v>2311</v>
      </c>
      <c r="D3490" s="1">
        <v>45180</v>
      </c>
      <c r="E3490">
        <f t="shared" si="386"/>
        <v>18</v>
      </c>
      <c r="F3490" t="s">
        <v>14</v>
      </c>
      <c r="G3490">
        <v>770</v>
      </c>
      <c r="H3490">
        <f t="shared" si="385"/>
        <v>77</v>
      </c>
      <c r="I3490" t="s">
        <v>9</v>
      </c>
      <c r="J3490">
        <v>1</v>
      </c>
      <c r="K3490" t="s">
        <v>8</v>
      </c>
      <c r="L3490" t="s">
        <v>8</v>
      </c>
      <c r="M3490" t="s">
        <v>14</v>
      </c>
      <c r="N3490" t="str">
        <f t="shared" si="387"/>
        <v>F</v>
      </c>
      <c r="O3490" t="s">
        <v>8</v>
      </c>
      <c r="P3490" t="s">
        <v>8</v>
      </c>
      <c r="Q3490" t="s">
        <v>11</v>
      </c>
      <c r="R3490" t="s">
        <v>8</v>
      </c>
      <c r="S3490" t="str">
        <f t="shared" si="388"/>
        <v>U</v>
      </c>
      <c r="T3490" t="s">
        <v>12</v>
      </c>
      <c r="U3490">
        <v>1</v>
      </c>
      <c r="V3490" t="s">
        <v>3100</v>
      </c>
      <c r="W3490" t="e">
        <f>VLOOKUP(Q3490,'PBT Tag Rates'!$B$5:$E$44,4,FALSE)</f>
        <v>#N/A</v>
      </c>
      <c r="X3490">
        <v>1</v>
      </c>
      <c r="Y3490" s="14">
        <f>IFERROR(LOOKUP(H3490,{30,43,48,53,58,63,68,73,78,83,88,93,97},{42,47,52,57,62,67,72,77,82,87,92,99,100}),999)</f>
        <v>77</v>
      </c>
      <c r="Z3490" s="17">
        <f t="shared" si="389"/>
        <v>5.5555555555555554</v>
      </c>
      <c r="AA3490" s="17">
        <f t="shared" si="383"/>
        <v>5.5555555555555554</v>
      </c>
      <c r="AB3490" s="17">
        <f t="shared" si="384"/>
        <v>11.658097686375321</v>
      </c>
      <c r="AC3490" s="17" t="s">
        <v>17654</v>
      </c>
    </row>
    <row r="3491" spans="1:29" x14ac:dyDescent="0.25">
      <c r="A3491" t="s">
        <v>3339</v>
      </c>
      <c r="B3491" s="151" t="s">
        <v>12597</v>
      </c>
      <c r="C3491" t="s">
        <v>12598</v>
      </c>
      <c r="D3491" s="1">
        <v>45180</v>
      </c>
      <c r="E3491">
        <f t="shared" si="386"/>
        <v>18</v>
      </c>
      <c r="F3491" t="s">
        <v>6</v>
      </c>
      <c r="G3491">
        <v>810</v>
      </c>
      <c r="H3491">
        <f t="shared" si="385"/>
        <v>81</v>
      </c>
      <c r="I3491" t="s">
        <v>7</v>
      </c>
      <c r="J3491" t="s">
        <v>8</v>
      </c>
      <c r="K3491" t="s">
        <v>12599</v>
      </c>
      <c r="L3491" t="s">
        <v>8</v>
      </c>
      <c r="M3491" t="s">
        <v>6</v>
      </c>
      <c r="N3491" t="str">
        <f t="shared" si="387"/>
        <v>M</v>
      </c>
      <c r="O3491" t="s">
        <v>8</v>
      </c>
      <c r="P3491" t="s">
        <v>8</v>
      </c>
      <c r="Q3491" t="s">
        <v>11</v>
      </c>
      <c r="R3491" t="s">
        <v>8</v>
      </c>
      <c r="S3491" t="str">
        <f t="shared" si="388"/>
        <v>U</v>
      </c>
      <c r="T3491" t="s">
        <v>12</v>
      </c>
      <c r="U3491">
        <v>0.999999999999998</v>
      </c>
      <c r="V3491" t="s">
        <v>11</v>
      </c>
      <c r="W3491" t="e">
        <f>VLOOKUP(Q3491,'PBT Tag Rates'!$B$5:$E$44,4,FALSE)</f>
        <v>#N/A</v>
      </c>
      <c r="X3491">
        <v>1</v>
      </c>
      <c r="Y3491" s="14">
        <f>IFERROR(LOOKUP(H3491,{30,43,48,53,58,63,68,73,78,83,88,93,97},{42,47,52,57,62,67,72,77,82,87,92,99,100}),999)</f>
        <v>82</v>
      </c>
      <c r="Z3491" s="17">
        <f t="shared" si="389"/>
        <v>5.5555555555555554</v>
      </c>
      <c r="AA3491" s="17">
        <f t="shared" si="383"/>
        <v>5.5555555555555554</v>
      </c>
      <c r="AB3491" s="17">
        <f t="shared" si="384"/>
        <v>11.658097686375321</v>
      </c>
      <c r="AC3491" s="17" t="s">
        <v>17654</v>
      </c>
    </row>
    <row r="3492" spans="1:29" x14ac:dyDescent="0.25">
      <c r="A3492" t="s">
        <v>3339</v>
      </c>
      <c r="B3492" s="151" t="s">
        <v>12600</v>
      </c>
      <c r="C3492" t="s">
        <v>2312</v>
      </c>
      <c r="D3492" s="1">
        <v>45180</v>
      </c>
      <c r="E3492">
        <f t="shared" si="386"/>
        <v>18</v>
      </c>
      <c r="F3492" t="s">
        <v>6</v>
      </c>
      <c r="G3492">
        <v>700</v>
      </c>
      <c r="H3492">
        <f t="shared" si="385"/>
        <v>70</v>
      </c>
      <c r="I3492" t="s">
        <v>9</v>
      </c>
      <c r="J3492">
        <v>1</v>
      </c>
      <c r="K3492" t="s">
        <v>8</v>
      </c>
      <c r="L3492" t="s">
        <v>8</v>
      </c>
      <c r="M3492" t="s">
        <v>6</v>
      </c>
      <c r="N3492" t="str">
        <f t="shared" si="387"/>
        <v>M</v>
      </c>
      <c r="O3492" t="s">
        <v>580</v>
      </c>
      <c r="P3492" t="s">
        <v>581</v>
      </c>
      <c r="Q3492" t="s">
        <v>221</v>
      </c>
      <c r="R3492">
        <v>4</v>
      </c>
      <c r="S3492">
        <f t="shared" si="388"/>
        <v>2019</v>
      </c>
      <c r="T3492" t="s">
        <v>12</v>
      </c>
      <c r="U3492">
        <v>0.999999999999999</v>
      </c>
      <c r="V3492" t="s">
        <v>3357</v>
      </c>
      <c r="W3492">
        <f>VLOOKUP(Q3492,'PBT Tag Rates'!$B$5:$E$44,4,FALSE)</f>
        <v>0.95971980899999998</v>
      </c>
      <c r="X3492">
        <v>1</v>
      </c>
      <c r="Y3492" s="14">
        <f>IFERROR(LOOKUP(H3492,{30,43,48,53,58,63,68,73,78,83,88,93,97},{42,47,52,57,62,67,72,77,82,87,92,99,100}),999)</f>
        <v>72</v>
      </c>
      <c r="Z3492" s="17">
        <f t="shared" si="389"/>
        <v>5.5555555555555554</v>
      </c>
      <c r="AA3492" s="17">
        <f t="shared" si="383"/>
        <v>5.5555555555555554</v>
      </c>
      <c r="AB3492" s="17">
        <f t="shared" si="384"/>
        <v>11.658097686375321</v>
      </c>
      <c r="AC3492" s="17" t="s">
        <v>17654</v>
      </c>
    </row>
    <row r="3493" spans="1:29" x14ac:dyDescent="0.25">
      <c r="A3493" t="s">
        <v>3339</v>
      </c>
      <c r="B3493" s="151" t="s">
        <v>12601</v>
      </c>
      <c r="C3493" t="s">
        <v>2313</v>
      </c>
      <c r="D3493" s="1">
        <v>45180</v>
      </c>
      <c r="E3493">
        <f t="shared" si="386"/>
        <v>18</v>
      </c>
      <c r="F3493" t="s">
        <v>14</v>
      </c>
      <c r="G3493">
        <v>650</v>
      </c>
      <c r="H3493">
        <f t="shared" si="385"/>
        <v>65</v>
      </c>
      <c r="I3493" t="s">
        <v>9</v>
      </c>
      <c r="J3493">
        <v>1</v>
      </c>
      <c r="K3493" t="s">
        <v>8</v>
      </c>
      <c r="L3493" t="s">
        <v>8</v>
      </c>
      <c r="M3493" t="s">
        <v>14</v>
      </c>
      <c r="N3493" t="str">
        <f t="shared" si="387"/>
        <v>F</v>
      </c>
      <c r="O3493" t="s">
        <v>2679</v>
      </c>
      <c r="P3493" t="s">
        <v>12602</v>
      </c>
      <c r="Q3493" t="s">
        <v>918</v>
      </c>
      <c r="R3493">
        <v>3</v>
      </c>
      <c r="S3493">
        <f t="shared" si="388"/>
        <v>2020</v>
      </c>
      <c r="T3493" t="s">
        <v>12</v>
      </c>
      <c r="U3493">
        <v>1</v>
      </c>
      <c r="V3493" t="s">
        <v>3396</v>
      </c>
      <c r="W3493">
        <f>VLOOKUP(Q3493,'PBT Tag Rates'!$B$5:$E$44,4,FALSE)</f>
        <v>0.98961045999999997</v>
      </c>
      <c r="X3493">
        <v>1</v>
      </c>
      <c r="Y3493" s="14">
        <f>IFERROR(LOOKUP(H3493,{30,43,48,53,58,63,68,73,78,83,88,93,97},{42,47,52,57,62,67,72,77,82,87,92,99,100}),999)</f>
        <v>67</v>
      </c>
      <c r="Z3493" s="17">
        <f t="shared" si="389"/>
        <v>5.5555555555555554</v>
      </c>
      <c r="AA3493" s="17">
        <f t="shared" si="383"/>
        <v>5.5555555555555554</v>
      </c>
      <c r="AB3493" s="17">
        <f t="shared" si="384"/>
        <v>11.658097686375321</v>
      </c>
      <c r="AC3493" s="17" t="s">
        <v>17655</v>
      </c>
    </row>
    <row r="3494" spans="1:29" x14ac:dyDescent="0.25">
      <c r="A3494" t="s">
        <v>3339</v>
      </c>
      <c r="B3494" s="151" t="s">
        <v>12603</v>
      </c>
      <c r="C3494" t="s">
        <v>12604</v>
      </c>
      <c r="D3494" s="1">
        <v>45180</v>
      </c>
      <c r="E3494">
        <f t="shared" si="386"/>
        <v>18</v>
      </c>
      <c r="F3494" t="s">
        <v>14</v>
      </c>
      <c r="G3494">
        <v>830</v>
      </c>
      <c r="H3494">
        <f t="shared" si="385"/>
        <v>83</v>
      </c>
      <c r="I3494" t="s">
        <v>7</v>
      </c>
      <c r="J3494" t="s">
        <v>8</v>
      </c>
      <c r="K3494" t="s">
        <v>12605</v>
      </c>
      <c r="L3494" t="s">
        <v>8</v>
      </c>
      <c r="M3494" t="s">
        <v>14</v>
      </c>
      <c r="N3494" t="str">
        <f t="shared" si="387"/>
        <v>F</v>
      </c>
      <c r="O3494" t="s">
        <v>8</v>
      </c>
      <c r="P3494" t="s">
        <v>8</v>
      </c>
      <c r="Q3494" t="s">
        <v>11</v>
      </c>
      <c r="R3494" t="s">
        <v>8</v>
      </c>
      <c r="S3494" t="str">
        <f t="shared" si="388"/>
        <v>U</v>
      </c>
      <c r="T3494" t="s">
        <v>12</v>
      </c>
      <c r="U3494">
        <v>1</v>
      </c>
      <c r="V3494" t="s">
        <v>11</v>
      </c>
      <c r="W3494" t="e">
        <f>VLOOKUP(Q3494,'PBT Tag Rates'!$B$5:$E$44,4,FALSE)</f>
        <v>#N/A</v>
      </c>
      <c r="X3494">
        <v>1</v>
      </c>
      <c r="Y3494" s="14">
        <f>IFERROR(LOOKUP(H3494,{30,43,48,53,58,63,68,73,78,83,88,93,97},{42,47,52,57,62,67,72,77,82,87,92,99,100}),999)</f>
        <v>87</v>
      </c>
      <c r="Z3494" s="17">
        <f t="shared" si="389"/>
        <v>5.5555555555555554</v>
      </c>
      <c r="AA3494" s="17">
        <f t="shared" si="383"/>
        <v>5.5555555555555554</v>
      </c>
      <c r="AB3494" s="17">
        <f t="shared" si="384"/>
        <v>11.658097686375321</v>
      </c>
      <c r="AC3494" s="17" t="s">
        <v>17654</v>
      </c>
    </row>
    <row r="3495" spans="1:29" x14ac:dyDescent="0.25">
      <c r="A3495" t="s">
        <v>3339</v>
      </c>
      <c r="B3495" s="151" t="s">
        <v>12606</v>
      </c>
      <c r="C3495" t="s">
        <v>2314</v>
      </c>
      <c r="D3495" s="1">
        <v>45180</v>
      </c>
      <c r="E3495">
        <f t="shared" si="386"/>
        <v>18</v>
      </c>
      <c r="F3495" t="s">
        <v>6</v>
      </c>
      <c r="G3495">
        <v>780</v>
      </c>
      <c r="H3495">
        <f t="shared" si="385"/>
        <v>78</v>
      </c>
      <c r="I3495" t="s">
        <v>7</v>
      </c>
      <c r="J3495" t="s">
        <v>8</v>
      </c>
      <c r="K3495" t="s">
        <v>8</v>
      </c>
      <c r="L3495" t="s">
        <v>8</v>
      </c>
      <c r="M3495" t="s">
        <v>6</v>
      </c>
      <c r="N3495" t="str">
        <f t="shared" si="387"/>
        <v>M</v>
      </c>
      <c r="O3495" t="s">
        <v>2165</v>
      </c>
      <c r="P3495" t="s">
        <v>2166</v>
      </c>
      <c r="Q3495" t="s">
        <v>221</v>
      </c>
      <c r="R3495">
        <v>4</v>
      </c>
      <c r="S3495">
        <f t="shared" si="388"/>
        <v>2019</v>
      </c>
      <c r="T3495" t="s">
        <v>12</v>
      </c>
      <c r="U3495">
        <v>1</v>
      </c>
      <c r="V3495" t="s">
        <v>3346</v>
      </c>
      <c r="W3495">
        <f>VLOOKUP(Q3495,'PBT Tag Rates'!$B$5:$E$44,4,FALSE)</f>
        <v>0.95971980899999998</v>
      </c>
      <c r="X3495">
        <v>1</v>
      </c>
      <c r="Y3495" s="14">
        <f>IFERROR(LOOKUP(H3495,{30,43,48,53,58,63,68,73,78,83,88,93,97},{42,47,52,57,62,67,72,77,82,87,92,99,100}),999)</f>
        <v>82</v>
      </c>
      <c r="Z3495" s="17">
        <f t="shared" si="389"/>
        <v>5.5555555555555554</v>
      </c>
      <c r="AA3495" s="17">
        <f t="shared" si="383"/>
        <v>5.5555555555555554</v>
      </c>
      <c r="AB3495" s="17">
        <f t="shared" si="384"/>
        <v>11.658097686375321</v>
      </c>
      <c r="AC3495" s="17" t="s">
        <v>17654</v>
      </c>
    </row>
    <row r="3496" spans="1:29" x14ac:dyDescent="0.25">
      <c r="A3496" t="s">
        <v>3339</v>
      </c>
      <c r="B3496" s="151" t="s">
        <v>12607</v>
      </c>
      <c r="C3496" t="s">
        <v>2315</v>
      </c>
      <c r="D3496" s="1">
        <v>45180</v>
      </c>
      <c r="E3496">
        <f t="shared" si="386"/>
        <v>18</v>
      </c>
      <c r="F3496" t="s">
        <v>6</v>
      </c>
      <c r="G3496">
        <v>770</v>
      </c>
      <c r="H3496">
        <f t="shared" si="385"/>
        <v>77</v>
      </c>
      <c r="I3496" t="s">
        <v>7</v>
      </c>
      <c r="J3496" t="s">
        <v>8</v>
      </c>
      <c r="K3496" t="s">
        <v>8</v>
      </c>
      <c r="L3496" t="s">
        <v>8</v>
      </c>
      <c r="M3496" t="s">
        <v>6</v>
      </c>
      <c r="N3496" t="str">
        <f t="shared" si="387"/>
        <v>M</v>
      </c>
      <c r="O3496" t="s">
        <v>573</v>
      </c>
      <c r="P3496" t="s">
        <v>7277</v>
      </c>
      <c r="Q3496" t="s">
        <v>221</v>
      </c>
      <c r="R3496">
        <v>4</v>
      </c>
      <c r="S3496">
        <f t="shared" si="388"/>
        <v>2019</v>
      </c>
      <c r="T3496" t="s">
        <v>12</v>
      </c>
      <c r="U3496">
        <v>1</v>
      </c>
      <c r="V3496" t="s">
        <v>3346</v>
      </c>
      <c r="W3496">
        <f>VLOOKUP(Q3496,'PBT Tag Rates'!$B$5:$E$44,4,FALSE)</f>
        <v>0.95971980899999998</v>
      </c>
      <c r="X3496">
        <v>1</v>
      </c>
      <c r="Y3496" s="14">
        <f>IFERROR(LOOKUP(H3496,{30,43,48,53,58,63,68,73,78,83,88,93,97},{42,47,52,57,62,67,72,77,82,87,92,99,100}),999)</f>
        <v>77</v>
      </c>
      <c r="Z3496" s="17">
        <f t="shared" si="389"/>
        <v>5.5555555555555554</v>
      </c>
      <c r="AA3496" s="17">
        <f t="shared" si="383"/>
        <v>5.5555555555555554</v>
      </c>
      <c r="AB3496" s="17">
        <f t="shared" si="384"/>
        <v>11.658097686375321</v>
      </c>
      <c r="AC3496" s="17" t="s">
        <v>17654</v>
      </c>
    </row>
    <row r="3497" spans="1:29" x14ac:dyDescent="0.25">
      <c r="A3497" t="s">
        <v>3339</v>
      </c>
      <c r="B3497" s="151" t="s">
        <v>12608</v>
      </c>
      <c r="C3497" t="s">
        <v>2318</v>
      </c>
      <c r="D3497" s="1">
        <v>45180</v>
      </c>
      <c r="E3497">
        <f t="shared" si="386"/>
        <v>18</v>
      </c>
      <c r="F3497" t="s">
        <v>6</v>
      </c>
      <c r="G3497">
        <v>740</v>
      </c>
      <c r="H3497">
        <f t="shared" si="385"/>
        <v>74</v>
      </c>
      <c r="I3497" t="s">
        <v>7</v>
      </c>
      <c r="J3497" t="s">
        <v>8</v>
      </c>
      <c r="K3497" t="s">
        <v>8</v>
      </c>
      <c r="L3497" t="s">
        <v>8</v>
      </c>
      <c r="M3497" t="s">
        <v>6</v>
      </c>
      <c r="N3497" t="str">
        <f t="shared" si="387"/>
        <v>M</v>
      </c>
      <c r="O3497" t="s">
        <v>8</v>
      </c>
      <c r="P3497" t="s">
        <v>8</v>
      </c>
      <c r="Q3497" t="s">
        <v>11</v>
      </c>
      <c r="R3497" t="s">
        <v>8</v>
      </c>
      <c r="S3497" t="str">
        <f t="shared" si="388"/>
        <v>U</v>
      </c>
      <c r="T3497" t="s">
        <v>12</v>
      </c>
      <c r="U3497">
        <v>1</v>
      </c>
      <c r="V3497" t="s">
        <v>11</v>
      </c>
      <c r="W3497" t="e">
        <f>VLOOKUP(Q3497,'PBT Tag Rates'!$B$5:$E$44,4,FALSE)</f>
        <v>#N/A</v>
      </c>
      <c r="X3497">
        <v>1</v>
      </c>
      <c r="Y3497" s="14">
        <f>IFERROR(LOOKUP(H3497,{30,43,48,53,58,63,68,73,78,83,88,93,97},{42,47,52,57,62,67,72,77,82,87,92,99,100}),999)</f>
        <v>77</v>
      </c>
      <c r="Z3497" s="17">
        <f t="shared" si="389"/>
        <v>5.5555555555555554</v>
      </c>
      <c r="AA3497" s="17">
        <f t="shared" si="383"/>
        <v>5.5555555555555554</v>
      </c>
      <c r="AB3497" s="17">
        <f t="shared" si="384"/>
        <v>11.658097686375321</v>
      </c>
      <c r="AC3497" s="17" t="s">
        <v>17654</v>
      </c>
    </row>
    <row r="3498" spans="1:29" x14ac:dyDescent="0.25">
      <c r="A3498" t="s">
        <v>3339</v>
      </c>
      <c r="B3498" s="151" t="s">
        <v>12609</v>
      </c>
      <c r="C3498" t="s">
        <v>2319</v>
      </c>
      <c r="D3498" s="1">
        <v>45180</v>
      </c>
      <c r="E3498">
        <f t="shared" si="386"/>
        <v>18</v>
      </c>
      <c r="F3498" t="s">
        <v>6</v>
      </c>
      <c r="G3498">
        <v>630</v>
      </c>
      <c r="H3498">
        <f t="shared" si="385"/>
        <v>63</v>
      </c>
      <c r="I3498" t="s">
        <v>7</v>
      </c>
      <c r="J3498" t="s">
        <v>8</v>
      </c>
      <c r="K3498" t="s">
        <v>8</v>
      </c>
      <c r="L3498" t="s">
        <v>8</v>
      </c>
      <c r="M3498" t="s">
        <v>6</v>
      </c>
      <c r="N3498" t="str">
        <f t="shared" si="387"/>
        <v>M</v>
      </c>
      <c r="O3498" t="s">
        <v>399</v>
      </c>
      <c r="P3498" t="s">
        <v>8951</v>
      </c>
      <c r="Q3498" t="s">
        <v>221</v>
      </c>
      <c r="R3498">
        <v>4</v>
      </c>
      <c r="S3498">
        <f t="shared" si="388"/>
        <v>2019</v>
      </c>
      <c r="T3498" t="s">
        <v>12</v>
      </c>
      <c r="U3498">
        <v>1</v>
      </c>
      <c r="V3498" t="s">
        <v>3357</v>
      </c>
      <c r="W3498">
        <f>VLOOKUP(Q3498,'PBT Tag Rates'!$B$5:$E$44,4,FALSE)</f>
        <v>0.95971980899999998</v>
      </c>
      <c r="X3498">
        <v>1</v>
      </c>
      <c r="Y3498" s="14">
        <f>IFERROR(LOOKUP(H3498,{30,43,48,53,58,63,68,73,78,83,88,93,97},{42,47,52,57,62,67,72,77,82,87,92,99,100}),999)</f>
        <v>67</v>
      </c>
      <c r="Z3498" s="17">
        <f t="shared" si="389"/>
        <v>5.5555555555555554</v>
      </c>
      <c r="AA3498" s="17">
        <f t="shared" si="383"/>
        <v>5.5555555555555554</v>
      </c>
      <c r="AB3498" s="17">
        <f t="shared" si="384"/>
        <v>11.658097686375321</v>
      </c>
      <c r="AC3498" s="17" t="s">
        <v>17654</v>
      </c>
    </row>
    <row r="3499" spans="1:29" x14ac:dyDescent="0.25">
      <c r="A3499" t="s">
        <v>3339</v>
      </c>
      <c r="B3499" s="151" t="s">
        <v>12610</v>
      </c>
      <c r="C3499" t="s">
        <v>2320</v>
      </c>
      <c r="D3499" s="1">
        <v>45180</v>
      </c>
      <c r="E3499">
        <f t="shared" si="386"/>
        <v>18</v>
      </c>
      <c r="F3499" t="s">
        <v>6</v>
      </c>
      <c r="G3499">
        <v>660</v>
      </c>
      <c r="H3499">
        <f t="shared" si="385"/>
        <v>66</v>
      </c>
      <c r="I3499" t="s">
        <v>9</v>
      </c>
      <c r="J3499">
        <v>1</v>
      </c>
      <c r="K3499" t="s">
        <v>8</v>
      </c>
      <c r="L3499" t="s">
        <v>8</v>
      </c>
      <c r="M3499" t="s">
        <v>6</v>
      </c>
      <c r="N3499" t="str">
        <f t="shared" si="387"/>
        <v>M</v>
      </c>
      <c r="O3499" t="s">
        <v>531</v>
      </c>
      <c r="P3499" t="s">
        <v>532</v>
      </c>
      <c r="Q3499" t="s">
        <v>221</v>
      </c>
      <c r="R3499">
        <v>4</v>
      </c>
      <c r="S3499">
        <f t="shared" si="388"/>
        <v>2019</v>
      </c>
      <c r="T3499" t="s">
        <v>12</v>
      </c>
      <c r="U3499">
        <v>1</v>
      </c>
      <c r="V3499" t="s">
        <v>3386</v>
      </c>
      <c r="W3499">
        <f>VLOOKUP(Q3499,'PBT Tag Rates'!$B$5:$E$44,4,FALSE)</f>
        <v>0.95971980899999998</v>
      </c>
      <c r="X3499">
        <v>1</v>
      </c>
      <c r="Y3499" s="14">
        <f>IFERROR(LOOKUP(H3499,{30,43,48,53,58,63,68,73,78,83,88,93,97},{42,47,52,57,62,67,72,77,82,87,92,99,100}),999)</f>
        <v>67</v>
      </c>
      <c r="Z3499" s="17">
        <f t="shared" si="389"/>
        <v>5.5555555555555554</v>
      </c>
      <c r="AA3499" s="17">
        <f t="shared" si="383"/>
        <v>5.5555555555555554</v>
      </c>
      <c r="AB3499" s="17">
        <f t="shared" si="384"/>
        <v>11.658097686375321</v>
      </c>
      <c r="AC3499" s="17" t="s">
        <v>17654</v>
      </c>
    </row>
    <row r="3500" spans="1:29" x14ac:dyDescent="0.25">
      <c r="A3500" t="s">
        <v>3339</v>
      </c>
      <c r="B3500" s="151" t="s">
        <v>12611</v>
      </c>
      <c r="C3500" t="s">
        <v>12612</v>
      </c>
      <c r="D3500" s="1">
        <v>45180</v>
      </c>
      <c r="E3500">
        <f t="shared" si="386"/>
        <v>18</v>
      </c>
      <c r="F3500" t="s">
        <v>6</v>
      </c>
      <c r="G3500">
        <v>880</v>
      </c>
      <c r="H3500">
        <f t="shared" si="385"/>
        <v>88</v>
      </c>
      <c r="I3500" t="s">
        <v>7</v>
      </c>
      <c r="J3500" t="s">
        <v>8</v>
      </c>
      <c r="K3500" t="s">
        <v>12613</v>
      </c>
      <c r="L3500" t="s">
        <v>8</v>
      </c>
      <c r="M3500" t="s">
        <v>6</v>
      </c>
      <c r="N3500" t="str">
        <f t="shared" si="387"/>
        <v>M</v>
      </c>
      <c r="O3500" t="s">
        <v>8</v>
      </c>
      <c r="P3500" t="s">
        <v>8</v>
      </c>
      <c r="Q3500" t="s">
        <v>11</v>
      </c>
      <c r="R3500" t="s">
        <v>8</v>
      </c>
      <c r="S3500" t="str">
        <f t="shared" si="388"/>
        <v>U</v>
      </c>
      <c r="T3500" t="s">
        <v>12</v>
      </c>
      <c r="U3500">
        <v>1</v>
      </c>
      <c r="V3500" t="s">
        <v>11</v>
      </c>
      <c r="W3500" t="e">
        <f>VLOOKUP(Q3500,'PBT Tag Rates'!$B$5:$E$44,4,FALSE)</f>
        <v>#N/A</v>
      </c>
      <c r="X3500">
        <v>1</v>
      </c>
      <c r="Y3500" s="14">
        <f>IFERROR(LOOKUP(H3500,{30,43,48,53,58,63,68,73,78,83,88,93,97},{42,47,52,57,62,67,72,77,82,87,92,99,100}),999)</f>
        <v>92</v>
      </c>
      <c r="Z3500" s="17">
        <f t="shared" si="389"/>
        <v>5.5555555555555554</v>
      </c>
      <c r="AA3500" s="17">
        <f t="shared" si="383"/>
        <v>5.5555555555555554</v>
      </c>
      <c r="AB3500" s="17">
        <f t="shared" si="384"/>
        <v>11.658097686375321</v>
      </c>
      <c r="AC3500" s="17" t="s">
        <v>17654</v>
      </c>
    </row>
    <row r="3501" spans="1:29" x14ac:dyDescent="0.25">
      <c r="A3501" t="s">
        <v>3339</v>
      </c>
      <c r="B3501" s="151" t="s">
        <v>12614</v>
      </c>
      <c r="C3501" t="s">
        <v>12615</v>
      </c>
      <c r="D3501" s="1">
        <v>45180</v>
      </c>
      <c r="E3501">
        <f t="shared" si="386"/>
        <v>18</v>
      </c>
      <c r="F3501" t="s">
        <v>14</v>
      </c>
      <c r="G3501">
        <v>820</v>
      </c>
      <c r="H3501">
        <f t="shared" si="385"/>
        <v>82</v>
      </c>
      <c r="I3501" t="s">
        <v>7</v>
      </c>
      <c r="J3501" t="s">
        <v>8</v>
      </c>
      <c r="K3501" t="s">
        <v>12616</v>
      </c>
      <c r="L3501" t="s">
        <v>8</v>
      </c>
      <c r="M3501" t="s">
        <v>14</v>
      </c>
      <c r="N3501" t="str">
        <f t="shared" si="387"/>
        <v>F</v>
      </c>
      <c r="O3501" t="s">
        <v>8</v>
      </c>
      <c r="P3501" t="s">
        <v>8</v>
      </c>
      <c r="Q3501" t="s">
        <v>11</v>
      </c>
      <c r="R3501" t="s">
        <v>8</v>
      </c>
      <c r="S3501" t="str">
        <f t="shared" si="388"/>
        <v>U</v>
      </c>
      <c r="T3501" t="s">
        <v>12</v>
      </c>
      <c r="U3501">
        <v>1</v>
      </c>
      <c r="V3501" t="s">
        <v>11</v>
      </c>
      <c r="W3501" t="e">
        <f>VLOOKUP(Q3501,'PBT Tag Rates'!$B$5:$E$44,4,FALSE)</f>
        <v>#N/A</v>
      </c>
      <c r="X3501">
        <v>1</v>
      </c>
      <c r="Y3501" s="14">
        <f>IFERROR(LOOKUP(H3501,{30,43,48,53,58,63,68,73,78,83,88,93,97},{42,47,52,57,62,67,72,77,82,87,92,99,100}),999)</f>
        <v>82</v>
      </c>
      <c r="Z3501" s="17">
        <f t="shared" si="389"/>
        <v>5.5555555555555554</v>
      </c>
      <c r="AA3501" s="17">
        <f t="shared" si="383"/>
        <v>5.5555555555555554</v>
      </c>
      <c r="AB3501" s="17">
        <f t="shared" si="384"/>
        <v>11.658097686375321</v>
      </c>
      <c r="AC3501" s="17" t="s">
        <v>17654</v>
      </c>
    </row>
    <row r="3502" spans="1:29" x14ac:dyDescent="0.25">
      <c r="A3502" t="s">
        <v>3339</v>
      </c>
      <c r="B3502" s="151" t="s">
        <v>12617</v>
      </c>
      <c r="C3502" t="s">
        <v>2323</v>
      </c>
      <c r="D3502" s="1">
        <v>45180</v>
      </c>
      <c r="E3502">
        <f t="shared" si="386"/>
        <v>18</v>
      </c>
      <c r="F3502" t="s">
        <v>14</v>
      </c>
      <c r="G3502">
        <v>860</v>
      </c>
      <c r="H3502">
        <f t="shared" si="385"/>
        <v>86</v>
      </c>
      <c r="I3502" t="s">
        <v>7</v>
      </c>
      <c r="J3502" t="s">
        <v>8</v>
      </c>
      <c r="K3502" t="s">
        <v>12618</v>
      </c>
      <c r="L3502" t="s">
        <v>8</v>
      </c>
      <c r="M3502" t="s">
        <v>14</v>
      </c>
      <c r="N3502" t="str">
        <f t="shared" si="387"/>
        <v>F</v>
      </c>
      <c r="O3502" t="s">
        <v>8</v>
      </c>
      <c r="P3502" t="s">
        <v>8</v>
      </c>
      <c r="Q3502" t="s">
        <v>11</v>
      </c>
      <c r="R3502" t="s">
        <v>8</v>
      </c>
      <c r="S3502" t="str">
        <f t="shared" si="388"/>
        <v>U</v>
      </c>
      <c r="T3502" t="s">
        <v>12</v>
      </c>
      <c r="U3502">
        <v>1</v>
      </c>
      <c r="V3502" t="s">
        <v>11</v>
      </c>
      <c r="W3502" t="e">
        <f>VLOOKUP(Q3502,'PBT Tag Rates'!$B$5:$E$44,4,FALSE)</f>
        <v>#N/A</v>
      </c>
      <c r="X3502">
        <v>1</v>
      </c>
      <c r="Y3502" s="14">
        <f>IFERROR(LOOKUP(H3502,{30,43,48,53,58,63,68,73,78,83,88,93,97},{42,47,52,57,62,67,72,77,82,87,92,99,100}),999)</f>
        <v>87</v>
      </c>
      <c r="Z3502" s="17">
        <f t="shared" si="389"/>
        <v>5.5555555555555554</v>
      </c>
      <c r="AA3502" s="17">
        <f t="shared" si="383"/>
        <v>5.5555555555555554</v>
      </c>
      <c r="AB3502" s="17">
        <f t="shared" si="384"/>
        <v>11.658097686375321</v>
      </c>
      <c r="AC3502" s="17" t="s">
        <v>17654</v>
      </c>
    </row>
    <row r="3503" spans="1:29" x14ac:dyDescent="0.25">
      <c r="A3503" t="s">
        <v>3339</v>
      </c>
      <c r="B3503" s="151" t="s">
        <v>12619</v>
      </c>
      <c r="C3503" t="s">
        <v>2326</v>
      </c>
      <c r="D3503" s="1">
        <v>45180</v>
      </c>
      <c r="E3503">
        <f t="shared" si="386"/>
        <v>18</v>
      </c>
      <c r="F3503" t="s">
        <v>14</v>
      </c>
      <c r="G3503">
        <v>700</v>
      </c>
      <c r="H3503">
        <f t="shared" si="385"/>
        <v>70</v>
      </c>
      <c r="I3503" t="s">
        <v>7</v>
      </c>
      <c r="J3503" t="s">
        <v>8</v>
      </c>
      <c r="K3503" t="s">
        <v>8</v>
      </c>
      <c r="L3503" t="s">
        <v>8</v>
      </c>
      <c r="M3503" t="s">
        <v>14</v>
      </c>
      <c r="N3503" t="str">
        <f t="shared" si="387"/>
        <v>F</v>
      </c>
      <c r="O3503" t="s">
        <v>2000</v>
      </c>
      <c r="P3503" t="s">
        <v>2478</v>
      </c>
      <c r="Q3503" t="s">
        <v>221</v>
      </c>
      <c r="R3503">
        <v>4</v>
      </c>
      <c r="S3503">
        <f t="shared" si="388"/>
        <v>2019</v>
      </c>
      <c r="T3503" t="s">
        <v>12</v>
      </c>
      <c r="U3503">
        <v>0.999999999999998</v>
      </c>
      <c r="V3503" t="s">
        <v>3346</v>
      </c>
      <c r="W3503">
        <f>VLOOKUP(Q3503,'PBT Tag Rates'!$B$5:$E$44,4,FALSE)</f>
        <v>0.95971980899999998</v>
      </c>
      <c r="X3503">
        <v>1</v>
      </c>
      <c r="Y3503" s="14">
        <f>IFERROR(LOOKUP(H3503,{30,43,48,53,58,63,68,73,78,83,88,93,97},{42,47,52,57,62,67,72,77,82,87,92,99,100}),999)</f>
        <v>72</v>
      </c>
      <c r="Z3503" s="17">
        <f t="shared" si="389"/>
        <v>5.5555555555555554</v>
      </c>
      <c r="AA3503" s="17">
        <f t="shared" si="383"/>
        <v>5.5555555555555554</v>
      </c>
      <c r="AB3503" s="17">
        <f t="shared" si="384"/>
        <v>11.658097686375321</v>
      </c>
      <c r="AC3503" s="17" t="s">
        <v>17654</v>
      </c>
    </row>
    <row r="3504" spans="1:29" x14ac:dyDescent="0.25">
      <c r="A3504" t="s">
        <v>3339</v>
      </c>
      <c r="B3504" s="151" t="s">
        <v>12620</v>
      </c>
      <c r="C3504" t="s">
        <v>2327</v>
      </c>
      <c r="D3504" s="1">
        <v>45180</v>
      </c>
      <c r="E3504">
        <f t="shared" si="386"/>
        <v>18</v>
      </c>
      <c r="F3504" t="s">
        <v>6</v>
      </c>
      <c r="G3504">
        <v>490</v>
      </c>
      <c r="H3504">
        <f t="shared" si="385"/>
        <v>49</v>
      </c>
      <c r="I3504" t="s">
        <v>9</v>
      </c>
      <c r="J3504">
        <v>1</v>
      </c>
      <c r="K3504" t="s">
        <v>8</v>
      </c>
      <c r="L3504" t="s">
        <v>8</v>
      </c>
      <c r="M3504" t="s">
        <v>6</v>
      </c>
      <c r="N3504" t="str">
        <f t="shared" si="387"/>
        <v>M</v>
      </c>
      <c r="O3504" t="s">
        <v>12621</v>
      </c>
      <c r="P3504" t="s">
        <v>12622</v>
      </c>
      <c r="Q3504" t="s">
        <v>3820</v>
      </c>
      <c r="R3504">
        <v>2</v>
      </c>
      <c r="S3504">
        <f t="shared" si="388"/>
        <v>2021</v>
      </c>
      <c r="T3504" t="s">
        <v>12</v>
      </c>
      <c r="U3504">
        <v>0.999999999999999</v>
      </c>
      <c r="V3504" t="s">
        <v>3608</v>
      </c>
      <c r="W3504">
        <f>VLOOKUP(Q3504,'PBT Tag Rates'!$B$5:$E$44,4,FALSE)</f>
        <v>0.98140000000000005</v>
      </c>
      <c r="X3504">
        <v>1</v>
      </c>
      <c r="Y3504" s="14">
        <f>IFERROR(LOOKUP(H3504,{30,43,48,53,58,63,68,73,78,83,88,93,97},{42,47,52,57,62,67,72,77,82,87,92,99,100}),999)</f>
        <v>52</v>
      </c>
      <c r="Z3504" s="17">
        <f t="shared" si="389"/>
        <v>5.5555555555555554</v>
      </c>
      <c r="AA3504" s="17">
        <f t="shared" si="383"/>
        <v>5.5555555555555554</v>
      </c>
      <c r="AB3504" s="17">
        <f t="shared" si="384"/>
        <v>11.658097686375321</v>
      </c>
      <c r="AC3504" s="17" t="s">
        <v>17654</v>
      </c>
    </row>
    <row r="3505" spans="1:29" x14ac:dyDescent="0.25">
      <c r="A3505" t="s">
        <v>3339</v>
      </c>
      <c r="B3505" s="151" t="s">
        <v>12623</v>
      </c>
      <c r="C3505" t="s">
        <v>2330</v>
      </c>
      <c r="D3505" s="1">
        <v>45180</v>
      </c>
      <c r="E3505">
        <f t="shared" si="386"/>
        <v>18</v>
      </c>
      <c r="F3505" t="s">
        <v>14</v>
      </c>
      <c r="G3505">
        <v>690</v>
      </c>
      <c r="H3505">
        <f t="shared" si="385"/>
        <v>69</v>
      </c>
      <c r="I3505" t="s">
        <v>9</v>
      </c>
      <c r="J3505">
        <v>1</v>
      </c>
      <c r="K3505" t="s">
        <v>8</v>
      </c>
      <c r="L3505" t="s">
        <v>8</v>
      </c>
      <c r="M3505" t="s">
        <v>14</v>
      </c>
      <c r="N3505" t="str">
        <f t="shared" si="387"/>
        <v>F</v>
      </c>
      <c r="O3505" t="s">
        <v>2516</v>
      </c>
      <c r="P3505" t="s">
        <v>2517</v>
      </c>
      <c r="Q3505" t="s">
        <v>221</v>
      </c>
      <c r="R3505">
        <v>4</v>
      </c>
      <c r="S3505">
        <f t="shared" si="388"/>
        <v>2019</v>
      </c>
      <c r="T3505" t="s">
        <v>12</v>
      </c>
      <c r="U3505">
        <v>0.999999999999996</v>
      </c>
      <c r="V3505" t="s">
        <v>3608</v>
      </c>
      <c r="W3505">
        <f>VLOOKUP(Q3505,'PBT Tag Rates'!$B$5:$E$44,4,FALSE)</f>
        <v>0.95971980899999998</v>
      </c>
      <c r="X3505">
        <v>1</v>
      </c>
      <c r="Y3505" s="14">
        <f>IFERROR(LOOKUP(H3505,{30,43,48,53,58,63,68,73,78,83,88,93,97},{42,47,52,57,62,67,72,77,82,87,92,99,100}),999)</f>
        <v>72</v>
      </c>
      <c r="Z3505" s="17">
        <f t="shared" si="389"/>
        <v>5.5555555555555554</v>
      </c>
      <c r="AA3505" s="17">
        <f t="shared" si="383"/>
        <v>5.5555555555555554</v>
      </c>
      <c r="AB3505" s="17">
        <f t="shared" si="384"/>
        <v>11.658097686375321</v>
      </c>
      <c r="AC3505" s="17" t="s">
        <v>17654</v>
      </c>
    </row>
    <row r="3506" spans="1:29" x14ac:dyDescent="0.25">
      <c r="A3506" t="s">
        <v>3339</v>
      </c>
      <c r="B3506" s="151" t="s">
        <v>12624</v>
      </c>
      <c r="C3506" t="s">
        <v>2331</v>
      </c>
      <c r="D3506" s="1">
        <v>45180</v>
      </c>
      <c r="E3506">
        <f t="shared" si="386"/>
        <v>18</v>
      </c>
      <c r="F3506" t="s">
        <v>6</v>
      </c>
      <c r="G3506">
        <v>770</v>
      </c>
      <c r="H3506">
        <f t="shared" si="385"/>
        <v>77</v>
      </c>
      <c r="I3506" t="s">
        <v>7</v>
      </c>
      <c r="J3506" t="s">
        <v>8</v>
      </c>
      <c r="K3506" t="s">
        <v>8</v>
      </c>
      <c r="L3506" t="s">
        <v>8</v>
      </c>
      <c r="M3506" t="s">
        <v>6</v>
      </c>
      <c r="N3506" t="str">
        <f t="shared" si="387"/>
        <v>M</v>
      </c>
      <c r="O3506" t="s">
        <v>8</v>
      </c>
      <c r="P3506" t="s">
        <v>8</v>
      </c>
      <c r="Q3506" t="s">
        <v>11</v>
      </c>
      <c r="R3506" t="s">
        <v>8</v>
      </c>
      <c r="S3506" t="str">
        <f t="shared" si="388"/>
        <v>U</v>
      </c>
      <c r="T3506" t="s">
        <v>12</v>
      </c>
      <c r="U3506">
        <v>0.999999999999999</v>
      </c>
      <c r="V3506" t="s">
        <v>11</v>
      </c>
      <c r="W3506" t="e">
        <f>VLOOKUP(Q3506,'PBT Tag Rates'!$B$5:$E$44,4,FALSE)</f>
        <v>#N/A</v>
      </c>
      <c r="X3506">
        <v>1</v>
      </c>
      <c r="Y3506" s="14">
        <f>IFERROR(LOOKUP(H3506,{30,43,48,53,58,63,68,73,78,83,88,93,97},{42,47,52,57,62,67,72,77,82,87,92,99,100}),999)</f>
        <v>77</v>
      </c>
      <c r="Z3506" s="17">
        <f t="shared" si="389"/>
        <v>5.5555555555555554</v>
      </c>
      <c r="AA3506" s="17">
        <f t="shared" si="383"/>
        <v>5.5555555555555554</v>
      </c>
      <c r="AB3506" s="17">
        <f t="shared" si="384"/>
        <v>11.658097686375321</v>
      </c>
      <c r="AC3506" s="17" t="s">
        <v>17654</v>
      </c>
    </row>
    <row r="3507" spans="1:29" x14ac:dyDescent="0.25">
      <c r="A3507" t="s">
        <v>3339</v>
      </c>
      <c r="B3507" s="151" t="s">
        <v>12625</v>
      </c>
      <c r="C3507" t="s">
        <v>2332</v>
      </c>
      <c r="D3507" s="1">
        <v>45180</v>
      </c>
      <c r="E3507">
        <f t="shared" si="386"/>
        <v>18</v>
      </c>
      <c r="F3507" t="s">
        <v>6</v>
      </c>
      <c r="G3507">
        <v>590</v>
      </c>
      <c r="H3507">
        <f t="shared" si="385"/>
        <v>59</v>
      </c>
      <c r="I3507" t="s">
        <v>7</v>
      </c>
      <c r="J3507" t="s">
        <v>8</v>
      </c>
      <c r="K3507" t="s">
        <v>8</v>
      </c>
      <c r="L3507" t="s">
        <v>8</v>
      </c>
      <c r="M3507" t="s">
        <v>6</v>
      </c>
      <c r="N3507" t="str">
        <f t="shared" si="387"/>
        <v>M</v>
      </c>
      <c r="O3507" t="s">
        <v>8</v>
      </c>
      <c r="P3507" t="s">
        <v>8</v>
      </c>
      <c r="Q3507" t="s">
        <v>11</v>
      </c>
      <c r="R3507" t="s">
        <v>8</v>
      </c>
      <c r="S3507" t="str">
        <f t="shared" si="388"/>
        <v>U</v>
      </c>
      <c r="T3507" t="s">
        <v>12</v>
      </c>
      <c r="U3507">
        <v>0.999999999999997</v>
      </c>
      <c r="V3507" t="s">
        <v>11</v>
      </c>
      <c r="W3507" t="e">
        <f>VLOOKUP(Q3507,'PBT Tag Rates'!$B$5:$E$44,4,FALSE)</f>
        <v>#N/A</v>
      </c>
      <c r="X3507">
        <v>1</v>
      </c>
      <c r="Y3507" s="14">
        <f>IFERROR(LOOKUP(H3507,{30,43,48,53,58,63,68,73,78,83,88,93,97},{42,47,52,57,62,67,72,77,82,87,92,99,100}),999)</f>
        <v>62</v>
      </c>
      <c r="Z3507" s="17">
        <f t="shared" si="389"/>
        <v>5.5555555555555554</v>
      </c>
      <c r="AA3507" s="17">
        <f t="shared" si="383"/>
        <v>5.5555555555555554</v>
      </c>
      <c r="AB3507" s="17">
        <f t="shared" si="384"/>
        <v>11.658097686375321</v>
      </c>
      <c r="AC3507" s="17" t="s">
        <v>17654</v>
      </c>
    </row>
    <row r="3508" spans="1:29" x14ac:dyDescent="0.25">
      <c r="A3508" t="s">
        <v>3339</v>
      </c>
      <c r="B3508" s="151" t="s">
        <v>12626</v>
      </c>
      <c r="C3508" t="s">
        <v>2333</v>
      </c>
      <c r="D3508" s="1">
        <v>45180</v>
      </c>
      <c r="E3508">
        <f t="shared" si="386"/>
        <v>18</v>
      </c>
      <c r="F3508" t="s">
        <v>14</v>
      </c>
      <c r="G3508">
        <v>860</v>
      </c>
      <c r="H3508">
        <f t="shared" si="385"/>
        <v>86</v>
      </c>
      <c r="I3508" t="s">
        <v>7</v>
      </c>
      <c r="J3508" t="s">
        <v>8</v>
      </c>
      <c r="K3508" t="s">
        <v>12627</v>
      </c>
      <c r="L3508" t="s">
        <v>8</v>
      </c>
      <c r="M3508" t="s">
        <v>14</v>
      </c>
      <c r="N3508" t="str">
        <f t="shared" si="387"/>
        <v>F</v>
      </c>
      <c r="O3508" t="s">
        <v>2165</v>
      </c>
      <c r="P3508" t="s">
        <v>3743</v>
      </c>
      <c r="Q3508" t="s">
        <v>221</v>
      </c>
      <c r="R3508">
        <v>4</v>
      </c>
      <c r="S3508">
        <f t="shared" si="388"/>
        <v>2019</v>
      </c>
      <c r="T3508" t="s">
        <v>12</v>
      </c>
      <c r="U3508">
        <v>0.999999999999998</v>
      </c>
      <c r="V3508" t="s">
        <v>3346</v>
      </c>
      <c r="W3508">
        <f>VLOOKUP(Q3508,'PBT Tag Rates'!$B$5:$E$44,4,FALSE)</f>
        <v>0.95971980899999998</v>
      </c>
      <c r="X3508">
        <v>1</v>
      </c>
      <c r="Y3508" s="14">
        <f>IFERROR(LOOKUP(H3508,{30,43,48,53,58,63,68,73,78,83,88,93,97},{42,47,52,57,62,67,72,77,82,87,92,99,100}),999)</f>
        <v>87</v>
      </c>
      <c r="Z3508" s="17">
        <f t="shared" si="389"/>
        <v>5.5555555555555554</v>
      </c>
      <c r="AA3508" s="17">
        <f t="shared" si="383"/>
        <v>5.5555555555555554</v>
      </c>
      <c r="AB3508" s="17">
        <f t="shared" si="384"/>
        <v>11.658097686375321</v>
      </c>
      <c r="AC3508" s="17" t="s">
        <v>17654</v>
      </c>
    </row>
    <row r="3509" spans="1:29" x14ac:dyDescent="0.25">
      <c r="A3509" t="s">
        <v>3339</v>
      </c>
      <c r="B3509" s="151" t="s">
        <v>12628</v>
      </c>
      <c r="C3509" t="s">
        <v>2334</v>
      </c>
      <c r="D3509" s="1">
        <v>45180</v>
      </c>
      <c r="E3509">
        <f t="shared" si="386"/>
        <v>18</v>
      </c>
      <c r="F3509" t="s">
        <v>6</v>
      </c>
      <c r="G3509">
        <v>720</v>
      </c>
      <c r="H3509">
        <f t="shared" si="385"/>
        <v>72</v>
      </c>
      <c r="I3509" t="s">
        <v>7</v>
      </c>
      <c r="J3509" t="s">
        <v>8</v>
      </c>
      <c r="K3509" t="s">
        <v>8</v>
      </c>
      <c r="L3509" t="s">
        <v>8</v>
      </c>
      <c r="M3509" t="s">
        <v>6</v>
      </c>
      <c r="N3509" t="str">
        <f t="shared" si="387"/>
        <v>M</v>
      </c>
      <c r="O3509" t="s">
        <v>8</v>
      </c>
      <c r="P3509" t="s">
        <v>8</v>
      </c>
      <c r="Q3509" t="s">
        <v>11</v>
      </c>
      <c r="R3509" t="s">
        <v>8</v>
      </c>
      <c r="S3509" t="str">
        <f t="shared" si="388"/>
        <v>U</v>
      </c>
      <c r="T3509" t="s">
        <v>12</v>
      </c>
      <c r="U3509">
        <v>0.999999999999999</v>
      </c>
      <c r="V3509" t="s">
        <v>11</v>
      </c>
      <c r="W3509" t="e">
        <f>VLOOKUP(Q3509,'PBT Tag Rates'!$B$5:$E$44,4,FALSE)</f>
        <v>#N/A</v>
      </c>
      <c r="X3509">
        <v>1</v>
      </c>
      <c r="Y3509" s="14">
        <f>IFERROR(LOOKUP(H3509,{30,43,48,53,58,63,68,73,78,83,88,93,97},{42,47,52,57,62,67,72,77,82,87,92,99,100}),999)</f>
        <v>72</v>
      </c>
      <c r="Z3509" s="17">
        <f t="shared" si="389"/>
        <v>5.5555555555555554</v>
      </c>
      <c r="AA3509" s="17">
        <f t="shared" si="383"/>
        <v>5.5555555555555554</v>
      </c>
      <c r="AB3509" s="17">
        <f t="shared" si="384"/>
        <v>11.658097686375321</v>
      </c>
      <c r="AC3509" s="17" t="s">
        <v>17654</v>
      </c>
    </row>
    <row r="3510" spans="1:29" x14ac:dyDescent="0.25">
      <c r="A3510" t="s">
        <v>3339</v>
      </c>
      <c r="B3510" s="151" t="s">
        <v>12629</v>
      </c>
      <c r="C3510" t="s">
        <v>2336</v>
      </c>
      <c r="D3510" s="1">
        <v>45180</v>
      </c>
      <c r="E3510">
        <f t="shared" si="386"/>
        <v>18</v>
      </c>
      <c r="F3510" t="s">
        <v>6</v>
      </c>
      <c r="G3510">
        <v>660</v>
      </c>
      <c r="H3510">
        <f t="shared" si="385"/>
        <v>66</v>
      </c>
      <c r="I3510" t="s">
        <v>9</v>
      </c>
      <c r="J3510">
        <v>1</v>
      </c>
      <c r="K3510" t="s">
        <v>12630</v>
      </c>
      <c r="L3510" t="s">
        <v>8</v>
      </c>
      <c r="M3510" t="s">
        <v>6</v>
      </c>
      <c r="N3510" t="str">
        <f t="shared" si="387"/>
        <v>M</v>
      </c>
      <c r="O3510" t="s">
        <v>8</v>
      </c>
      <c r="P3510" t="s">
        <v>8</v>
      </c>
      <c r="Q3510" t="s">
        <v>11</v>
      </c>
      <c r="R3510" t="s">
        <v>8</v>
      </c>
      <c r="S3510" t="str">
        <f t="shared" si="388"/>
        <v>U</v>
      </c>
      <c r="T3510" t="s">
        <v>12</v>
      </c>
      <c r="U3510">
        <v>1</v>
      </c>
      <c r="V3510" t="s">
        <v>3100</v>
      </c>
      <c r="W3510" t="e">
        <f>VLOOKUP(Q3510,'PBT Tag Rates'!$B$5:$E$44,4,FALSE)</f>
        <v>#N/A</v>
      </c>
      <c r="X3510">
        <v>1</v>
      </c>
      <c r="Y3510" s="14">
        <f>IFERROR(LOOKUP(H3510,{30,43,48,53,58,63,68,73,78,83,88,93,97},{42,47,52,57,62,67,72,77,82,87,92,99,100}),999)</f>
        <v>67</v>
      </c>
      <c r="Z3510" s="17">
        <f t="shared" si="389"/>
        <v>5.5555555555555554</v>
      </c>
      <c r="AA3510" s="17">
        <f t="shared" si="383"/>
        <v>5.5555555555555554</v>
      </c>
      <c r="AB3510" s="17">
        <f t="shared" si="384"/>
        <v>11.658097686375321</v>
      </c>
      <c r="AC3510" s="17" t="s">
        <v>17654</v>
      </c>
    </row>
    <row r="3511" spans="1:29" x14ac:dyDescent="0.25">
      <c r="A3511" t="s">
        <v>3339</v>
      </c>
      <c r="B3511" s="151" t="s">
        <v>12631</v>
      </c>
      <c r="C3511" t="s">
        <v>2337</v>
      </c>
      <c r="D3511" s="1">
        <v>45180</v>
      </c>
      <c r="E3511">
        <f t="shared" si="386"/>
        <v>18</v>
      </c>
      <c r="F3511" t="s">
        <v>6</v>
      </c>
      <c r="G3511">
        <v>630</v>
      </c>
      <c r="H3511">
        <f t="shared" si="385"/>
        <v>63</v>
      </c>
      <c r="I3511" t="s">
        <v>7</v>
      </c>
      <c r="J3511" t="s">
        <v>8</v>
      </c>
      <c r="K3511" t="s">
        <v>8</v>
      </c>
      <c r="L3511" t="s">
        <v>8</v>
      </c>
      <c r="M3511" t="s">
        <v>6</v>
      </c>
      <c r="N3511" t="str">
        <f t="shared" si="387"/>
        <v>M</v>
      </c>
      <c r="O3511" t="s">
        <v>12632</v>
      </c>
      <c r="P3511" t="s">
        <v>12633</v>
      </c>
      <c r="Q3511" t="s">
        <v>918</v>
      </c>
      <c r="R3511">
        <v>3</v>
      </c>
      <c r="S3511">
        <f t="shared" si="388"/>
        <v>2020</v>
      </c>
      <c r="T3511" t="s">
        <v>12</v>
      </c>
      <c r="U3511">
        <v>1</v>
      </c>
      <c r="V3511" t="s">
        <v>3346</v>
      </c>
      <c r="W3511">
        <f>VLOOKUP(Q3511,'PBT Tag Rates'!$B$5:$E$44,4,FALSE)</f>
        <v>0.98961045999999997</v>
      </c>
      <c r="X3511">
        <v>1</v>
      </c>
      <c r="Y3511" s="14">
        <f>IFERROR(LOOKUP(H3511,{30,43,48,53,58,63,68,73,78,83,88,93,97},{42,47,52,57,62,67,72,77,82,87,92,99,100}),999)</f>
        <v>67</v>
      </c>
      <c r="Z3511" s="17">
        <f t="shared" si="389"/>
        <v>5.5555555555555554</v>
      </c>
      <c r="AA3511" s="17">
        <f t="shared" si="383"/>
        <v>5.5555555555555554</v>
      </c>
      <c r="AB3511" s="17">
        <f t="shared" si="384"/>
        <v>11.658097686375321</v>
      </c>
      <c r="AC3511" s="17" t="s">
        <v>17654</v>
      </c>
    </row>
    <row r="3512" spans="1:29" x14ac:dyDescent="0.25">
      <c r="A3512" t="s">
        <v>3339</v>
      </c>
      <c r="B3512" s="151" t="s">
        <v>12634</v>
      </c>
      <c r="C3512" t="s">
        <v>12635</v>
      </c>
      <c r="D3512" s="1">
        <v>45180</v>
      </c>
      <c r="E3512">
        <f t="shared" si="386"/>
        <v>18</v>
      </c>
      <c r="F3512" t="s">
        <v>14</v>
      </c>
      <c r="G3512">
        <v>810</v>
      </c>
      <c r="H3512">
        <f t="shared" si="385"/>
        <v>81</v>
      </c>
      <c r="I3512" t="s">
        <v>9</v>
      </c>
      <c r="J3512">
        <v>1</v>
      </c>
      <c r="K3512" t="s">
        <v>12636</v>
      </c>
      <c r="L3512" t="s">
        <v>8</v>
      </c>
      <c r="M3512" t="s">
        <v>14</v>
      </c>
      <c r="N3512" t="str">
        <f t="shared" si="387"/>
        <v>F</v>
      </c>
      <c r="O3512" t="s">
        <v>12637</v>
      </c>
      <c r="P3512" t="s">
        <v>12638</v>
      </c>
      <c r="Q3512" t="s">
        <v>281</v>
      </c>
      <c r="R3512">
        <v>4</v>
      </c>
      <c r="S3512">
        <f t="shared" si="388"/>
        <v>2019</v>
      </c>
      <c r="T3512" t="s">
        <v>12</v>
      </c>
      <c r="U3512">
        <v>0.999999999999998</v>
      </c>
      <c r="V3512" t="s">
        <v>3170</v>
      </c>
      <c r="W3512">
        <f>VLOOKUP(Q3512,'PBT Tag Rates'!$B$5:$E$44,4,FALSE)</f>
        <v>0.99705232300000002</v>
      </c>
      <c r="X3512">
        <v>1</v>
      </c>
      <c r="Y3512" s="14">
        <f>IFERROR(LOOKUP(H3512,{30,43,48,53,58,63,68,73,78,83,88,93,97},{42,47,52,57,62,67,72,77,82,87,92,99,100}),999)</f>
        <v>82</v>
      </c>
      <c r="Z3512" s="17">
        <f t="shared" si="389"/>
        <v>5.5555555555555554</v>
      </c>
      <c r="AA3512" s="17">
        <f t="shared" si="383"/>
        <v>5.5555555555555554</v>
      </c>
      <c r="AB3512" s="17">
        <f t="shared" si="384"/>
        <v>11.658097686375321</v>
      </c>
      <c r="AC3512" s="17" t="s">
        <v>17654</v>
      </c>
    </row>
    <row r="3513" spans="1:29" x14ac:dyDescent="0.25">
      <c r="A3513" t="s">
        <v>3339</v>
      </c>
      <c r="B3513" s="151" t="s">
        <v>12639</v>
      </c>
      <c r="C3513" t="s">
        <v>2338</v>
      </c>
      <c r="D3513" s="1">
        <v>45180</v>
      </c>
      <c r="E3513">
        <f t="shared" si="386"/>
        <v>18</v>
      </c>
      <c r="F3513" t="s">
        <v>14</v>
      </c>
      <c r="G3513">
        <v>710</v>
      </c>
      <c r="H3513">
        <f t="shared" si="385"/>
        <v>71</v>
      </c>
      <c r="I3513" t="s">
        <v>7</v>
      </c>
      <c r="J3513" t="s">
        <v>8</v>
      </c>
      <c r="K3513" t="s">
        <v>8</v>
      </c>
      <c r="L3513" t="s">
        <v>8</v>
      </c>
      <c r="M3513" t="s">
        <v>14</v>
      </c>
      <c r="N3513" t="str">
        <f t="shared" si="387"/>
        <v>F</v>
      </c>
      <c r="O3513" t="s">
        <v>992</v>
      </c>
      <c r="P3513" t="s">
        <v>1550</v>
      </c>
      <c r="Q3513" t="s">
        <v>221</v>
      </c>
      <c r="R3513">
        <v>4</v>
      </c>
      <c r="S3513">
        <f t="shared" si="388"/>
        <v>2019</v>
      </c>
      <c r="T3513" t="s">
        <v>12</v>
      </c>
      <c r="U3513">
        <v>1</v>
      </c>
      <c r="V3513" t="s">
        <v>3386</v>
      </c>
      <c r="W3513">
        <f>VLOOKUP(Q3513,'PBT Tag Rates'!$B$5:$E$44,4,FALSE)</f>
        <v>0.95971980899999998</v>
      </c>
      <c r="X3513">
        <v>1</v>
      </c>
      <c r="Y3513" s="14">
        <f>IFERROR(LOOKUP(H3513,{30,43,48,53,58,63,68,73,78,83,88,93,97},{42,47,52,57,62,67,72,77,82,87,92,99,100}),999)</f>
        <v>72</v>
      </c>
      <c r="Z3513" s="17">
        <f t="shared" si="389"/>
        <v>5.5555555555555554</v>
      </c>
      <c r="AA3513" s="17">
        <f t="shared" si="383"/>
        <v>5.5555555555555554</v>
      </c>
      <c r="AB3513" s="17">
        <f t="shared" si="384"/>
        <v>11.658097686375321</v>
      </c>
      <c r="AC3513" s="17" t="s">
        <v>17654</v>
      </c>
    </row>
    <row r="3514" spans="1:29" x14ac:dyDescent="0.25">
      <c r="A3514" t="s">
        <v>3339</v>
      </c>
      <c r="B3514" s="151" t="s">
        <v>12640</v>
      </c>
      <c r="C3514" t="s">
        <v>12641</v>
      </c>
      <c r="D3514" s="1">
        <v>45180</v>
      </c>
      <c r="E3514">
        <f t="shared" si="386"/>
        <v>18</v>
      </c>
      <c r="F3514" t="s">
        <v>6</v>
      </c>
      <c r="G3514">
        <v>880</v>
      </c>
      <c r="H3514">
        <f t="shared" si="385"/>
        <v>88</v>
      </c>
      <c r="I3514" t="s">
        <v>7</v>
      </c>
      <c r="J3514" t="s">
        <v>8</v>
      </c>
      <c r="K3514" t="s">
        <v>12642</v>
      </c>
      <c r="L3514" t="s">
        <v>8</v>
      </c>
      <c r="M3514" t="s">
        <v>14</v>
      </c>
      <c r="N3514" t="str">
        <f t="shared" si="387"/>
        <v>F</v>
      </c>
      <c r="O3514" t="s">
        <v>8</v>
      </c>
      <c r="P3514" t="s">
        <v>8</v>
      </c>
      <c r="Q3514" t="s">
        <v>11</v>
      </c>
      <c r="R3514" t="s">
        <v>8</v>
      </c>
      <c r="S3514" t="str">
        <f t="shared" si="388"/>
        <v>U</v>
      </c>
      <c r="T3514" t="s">
        <v>12</v>
      </c>
      <c r="U3514">
        <v>1</v>
      </c>
      <c r="V3514" t="s">
        <v>11</v>
      </c>
      <c r="W3514" t="e">
        <f>VLOOKUP(Q3514,'PBT Tag Rates'!$B$5:$E$44,4,FALSE)</f>
        <v>#N/A</v>
      </c>
      <c r="X3514">
        <v>1</v>
      </c>
      <c r="Y3514" s="14">
        <f>IFERROR(LOOKUP(H3514,{30,43,48,53,58,63,68,73,78,83,88,93,97},{42,47,52,57,62,67,72,77,82,87,92,99,100}),999)</f>
        <v>92</v>
      </c>
      <c r="Z3514" s="17">
        <f t="shared" si="389"/>
        <v>5.5555555555555554</v>
      </c>
      <c r="AA3514" s="17">
        <f t="shared" si="383"/>
        <v>5.5555555555555554</v>
      </c>
      <c r="AB3514" s="17">
        <f t="shared" si="384"/>
        <v>11.658097686375321</v>
      </c>
      <c r="AC3514" s="17" t="s">
        <v>17654</v>
      </c>
    </row>
    <row r="3515" spans="1:29" x14ac:dyDescent="0.25">
      <c r="A3515" t="s">
        <v>3339</v>
      </c>
      <c r="B3515" s="151" t="s">
        <v>12643</v>
      </c>
      <c r="C3515" t="s">
        <v>2339</v>
      </c>
      <c r="D3515" s="1">
        <v>45180</v>
      </c>
      <c r="E3515">
        <f t="shared" si="386"/>
        <v>18</v>
      </c>
      <c r="F3515" t="s">
        <v>6</v>
      </c>
      <c r="G3515">
        <v>920</v>
      </c>
      <c r="H3515">
        <f t="shared" si="385"/>
        <v>92</v>
      </c>
      <c r="I3515" t="s">
        <v>7</v>
      </c>
      <c r="J3515" t="s">
        <v>8</v>
      </c>
      <c r="K3515" t="s">
        <v>12644</v>
      </c>
      <c r="L3515" t="s">
        <v>8</v>
      </c>
      <c r="M3515" t="s">
        <v>6</v>
      </c>
      <c r="N3515" t="str">
        <f t="shared" si="387"/>
        <v>M</v>
      </c>
      <c r="O3515" t="s">
        <v>8</v>
      </c>
      <c r="P3515" t="s">
        <v>8</v>
      </c>
      <c r="Q3515" t="s">
        <v>11</v>
      </c>
      <c r="R3515" t="s">
        <v>8</v>
      </c>
      <c r="S3515" t="str">
        <f t="shared" si="388"/>
        <v>U</v>
      </c>
      <c r="T3515" t="s">
        <v>12</v>
      </c>
      <c r="U3515">
        <v>1</v>
      </c>
      <c r="V3515" t="s">
        <v>11</v>
      </c>
      <c r="W3515" t="e">
        <f>VLOOKUP(Q3515,'PBT Tag Rates'!$B$5:$E$44,4,FALSE)</f>
        <v>#N/A</v>
      </c>
      <c r="X3515">
        <v>1</v>
      </c>
      <c r="Y3515" s="14">
        <f>IFERROR(LOOKUP(H3515,{30,43,48,53,58,63,68,73,78,83,88,93,97},{42,47,52,57,62,67,72,77,82,87,92,99,100}),999)</f>
        <v>92</v>
      </c>
      <c r="Z3515" s="17">
        <f t="shared" si="389"/>
        <v>5.5555555555555554</v>
      </c>
      <c r="AA3515" s="17">
        <f t="shared" ref="AA3515:AA3578" si="390">Z3515*(1+$AA$4)</f>
        <v>5.5555555555555554</v>
      </c>
      <c r="AB3515" s="17">
        <f t="shared" ref="AB3515:AB3578" si="391">IF(D3515&lt;$D$3,AA3515/$AB$3,AA3515/$AB$4)</f>
        <v>11.658097686375321</v>
      </c>
      <c r="AC3515" s="17" t="s">
        <v>17654</v>
      </c>
    </row>
    <row r="3516" spans="1:29" x14ac:dyDescent="0.25">
      <c r="A3516" t="s">
        <v>3339</v>
      </c>
      <c r="B3516" s="151" t="s">
        <v>12645</v>
      </c>
      <c r="C3516" t="s">
        <v>12646</v>
      </c>
      <c r="D3516" s="1">
        <v>45180</v>
      </c>
      <c r="E3516">
        <f t="shared" si="386"/>
        <v>18</v>
      </c>
      <c r="F3516" t="s">
        <v>14</v>
      </c>
      <c r="G3516">
        <v>880</v>
      </c>
      <c r="H3516">
        <f t="shared" si="385"/>
        <v>88</v>
      </c>
      <c r="I3516" t="s">
        <v>7</v>
      </c>
      <c r="J3516" t="s">
        <v>8</v>
      </c>
      <c r="K3516" t="s">
        <v>12647</v>
      </c>
      <c r="L3516" t="s">
        <v>8</v>
      </c>
      <c r="M3516" t="s">
        <v>14</v>
      </c>
      <c r="N3516" t="str">
        <f t="shared" si="387"/>
        <v>F</v>
      </c>
      <c r="O3516" t="s">
        <v>266</v>
      </c>
      <c r="P3516" t="s">
        <v>12648</v>
      </c>
      <c r="Q3516" t="s">
        <v>15</v>
      </c>
      <c r="R3516">
        <v>5</v>
      </c>
      <c r="S3516">
        <f t="shared" si="388"/>
        <v>2018</v>
      </c>
      <c r="T3516" t="s">
        <v>12</v>
      </c>
      <c r="U3516">
        <v>1</v>
      </c>
      <c r="V3516" t="s">
        <v>3543</v>
      </c>
      <c r="W3516">
        <f>VLOOKUP(Q3516,'PBT Tag Rates'!$B$5:$E$44,4,FALSE)</f>
        <v>0.80551598400000002</v>
      </c>
      <c r="X3516">
        <v>1</v>
      </c>
      <c r="Y3516" s="14">
        <f>IFERROR(LOOKUP(H3516,{30,43,48,53,58,63,68,73,78,83,88,93,97},{42,47,52,57,62,67,72,77,82,87,92,99,100}),999)</f>
        <v>92</v>
      </c>
      <c r="Z3516" s="17">
        <f t="shared" si="389"/>
        <v>5.5555555555555554</v>
      </c>
      <c r="AA3516" s="17">
        <f t="shared" si="390"/>
        <v>5.5555555555555554</v>
      </c>
      <c r="AB3516" s="17">
        <f t="shared" si="391"/>
        <v>11.658097686375321</v>
      </c>
      <c r="AC3516" s="17" t="s">
        <v>17655</v>
      </c>
    </row>
    <row r="3517" spans="1:29" x14ac:dyDescent="0.25">
      <c r="A3517" t="s">
        <v>3339</v>
      </c>
      <c r="B3517" s="151" t="s">
        <v>12649</v>
      </c>
      <c r="C3517" t="s">
        <v>12650</v>
      </c>
      <c r="D3517" s="1">
        <v>45180</v>
      </c>
      <c r="E3517">
        <f t="shared" si="386"/>
        <v>18</v>
      </c>
      <c r="F3517" t="s">
        <v>6</v>
      </c>
      <c r="G3517">
        <v>800</v>
      </c>
      <c r="H3517">
        <f t="shared" si="385"/>
        <v>80</v>
      </c>
      <c r="I3517" t="s">
        <v>7</v>
      </c>
      <c r="J3517" t="s">
        <v>8</v>
      </c>
      <c r="K3517" t="s">
        <v>12651</v>
      </c>
      <c r="L3517" t="s">
        <v>8</v>
      </c>
      <c r="M3517" t="s">
        <v>6</v>
      </c>
      <c r="N3517" t="str">
        <f t="shared" si="387"/>
        <v>M</v>
      </c>
      <c r="O3517" t="s">
        <v>4061</v>
      </c>
      <c r="P3517" t="s">
        <v>6138</v>
      </c>
      <c r="Q3517" t="s">
        <v>281</v>
      </c>
      <c r="R3517">
        <v>4</v>
      </c>
      <c r="S3517">
        <f t="shared" si="388"/>
        <v>2019</v>
      </c>
      <c r="T3517" t="s">
        <v>12</v>
      </c>
      <c r="U3517">
        <v>1</v>
      </c>
      <c r="V3517" t="s">
        <v>3079</v>
      </c>
      <c r="W3517">
        <f>VLOOKUP(Q3517,'PBT Tag Rates'!$B$5:$E$44,4,FALSE)</f>
        <v>0.99705232300000002</v>
      </c>
      <c r="X3517">
        <v>1</v>
      </c>
      <c r="Y3517" s="14">
        <f>IFERROR(LOOKUP(H3517,{30,43,48,53,58,63,68,73,78,83,88,93,97},{42,47,52,57,62,67,72,77,82,87,92,99,100}),999)</f>
        <v>82</v>
      </c>
      <c r="Z3517" s="17">
        <f t="shared" si="389"/>
        <v>5.5555555555555554</v>
      </c>
      <c r="AA3517" s="17">
        <f t="shared" si="390"/>
        <v>5.5555555555555554</v>
      </c>
      <c r="AB3517" s="17">
        <f t="shared" si="391"/>
        <v>11.658097686375321</v>
      </c>
      <c r="AC3517" s="17" t="s">
        <v>17654</v>
      </c>
    </row>
    <row r="3518" spans="1:29" x14ac:dyDescent="0.25">
      <c r="A3518" t="s">
        <v>3339</v>
      </c>
      <c r="B3518" s="151" t="s">
        <v>12652</v>
      </c>
      <c r="C3518" t="s">
        <v>2340</v>
      </c>
      <c r="D3518" s="1">
        <v>45180</v>
      </c>
      <c r="E3518">
        <f t="shared" si="386"/>
        <v>18</v>
      </c>
      <c r="F3518" t="s">
        <v>6</v>
      </c>
      <c r="G3518">
        <v>780</v>
      </c>
      <c r="H3518">
        <f t="shared" si="385"/>
        <v>78</v>
      </c>
      <c r="I3518" t="s">
        <v>7</v>
      </c>
      <c r="J3518" t="s">
        <v>8</v>
      </c>
      <c r="K3518" t="s">
        <v>8</v>
      </c>
      <c r="L3518" t="s">
        <v>8</v>
      </c>
      <c r="M3518" t="s">
        <v>6</v>
      </c>
      <c r="N3518" t="str">
        <f t="shared" si="387"/>
        <v>M</v>
      </c>
      <c r="O3518" t="s">
        <v>4827</v>
      </c>
      <c r="P3518" t="s">
        <v>5391</v>
      </c>
      <c r="Q3518" t="s">
        <v>221</v>
      </c>
      <c r="R3518">
        <v>4</v>
      </c>
      <c r="S3518">
        <f t="shared" si="388"/>
        <v>2019</v>
      </c>
      <c r="T3518" t="s">
        <v>12</v>
      </c>
      <c r="U3518">
        <v>1</v>
      </c>
      <c r="V3518" t="s">
        <v>3396</v>
      </c>
      <c r="W3518">
        <f>VLOOKUP(Q3518,'PBT Tag Rates'!$B$5:$E$44,4,FALSE)</f>
        <v>0.95971980899999998</v>
      </c>
      <c r="X3518">
        <v>1</v>
      </c>
      <c r="Y3518" s="14">
        <f>IFERROR(LOOKUP(H3518,{30,43,48,53,58,63,68,73,78,83,88,93,97},{42,47,52,57,62,67,72,77,82,87,92,99,100}),999)</f>
        <v>82</v>
      </c>
      <c r="Z3518" s="17">
        <f t="shared" si="389"/>
        <v>5.5555555555555554</v>
      </c>
      <c r="AA3518" s="17">
        <f t="shared" si="390"/>
        <v>5.5555555555555554</v>
      </c>
      <c r="AB3518" s="17">
        <f t="shared" si="391"/>
        <v>11.658097686375321</v>
      </c>
      <c r="AC3518" s="17" t="s">
        <v>17655</v>
      </c>
    </row>
    <row r="3519" spans="1:29" x14ac:dyDescent="0.25">
      <c r="A3519" t="s">
        <v>3339</v>
      </c>
      <c r="B3519" s="151" t="s">
        <v>12653</v>
      </c>
      <c r="C3519" t="s">
        <v>2341</v>
      </c>
      <c r="D3519" s="1">
        <v>45180</v>
      </c>
      <c r="E3519">
        <f t="shared" si="386"/>
        <v>18</v>
      </c>
      <c r="F3519" t="s">
        <v>6</v>
      </c>
      <c r="G3519">
        <v>620</v>
      </c>
      <c r="H3519">
        <f t="shared" si="385"/>
        <v>62</v>
      </c>
      <c r="I3519" t="s">
        <v>9</v>
      </c>
      <c r="J3519">
        <v>1</v>
      </c>
      <c r="K3519" t="s">
        <v>8</v>
      </c>
      <c r="L3519" t="s">
        <v>8</v>
      </c>
      <c r="M3519" t="s">
        <v>6</v>
      </c>
      <c r="N3519" t="str">
        <f t="shared" si="387"/>
        <v>M</v>
      </c>
      <c r="O3519" t="s">
        <v>12654</v>
      </c>
      <c r="P3519" t="s">
        <v>12655</v>
      </c>
      <c r="Q3519" t="s">
        <v>918</v>
      </c>
      <c r="R3519">
        <v>3</v>
      </c>
      <c r="S3519">
        <f t="shared" si="388"/>
        <v>2020</v>
      </c>
      <c r="T3519" t="s">
        <v>12</v>
      </c>
      <c r="U3519">
        <v>1</v>
      </c>
      <c r="V3519" t="s">
        <v>3357</v>
      </c>
      <c r="W3519">
        <f>VLOOKUP(Q3519,'PBT Tag Rates'!$B$5:$E$44,4,FALSE)</f>
        <v>0.98961045999999997</v>
      </c>
      <c r="X3519">
        <v>1</v>
      </c>
      <c r="Y3519" s="14">
        <f>IFERROR(LOOKUP(H3519,{30,43,48,53,58,63,68,73,78,83,88,93,97},{42,47,52,57,62,67,72,77,82,87,92,99,100}),999)</f>
        <v>62</v>
      </c>
      <c r="Z3519" s="17">
        <f t="shared" si="389"/>
        <v>5.5555555555555554</v>
      </c>
      <c r="AA3519" s="17">
        <f t="shared" si="390"/>
        <v>5.5555555555555554</v>
      </c>
      <c r="AB3519" s="17">
        <f t="shared" si="391"/>
        <v>11.658097686375321</v>
      </c>
      <c r="AC3519" s="17" t="s">
        <v>17654</v>
      </c>
    </row>
    <row r="3520" spans="1:29" x14ac:dyDescent="0.25">
      <c r="A3520" t="s">
        <v>3339</v>
      </c>
      <c r="B3520" s="151" t="s">
        <v>12656</v>
      </c>
      <c r="C3520" t="s">
        <v>2342</v>
      </c>
      <c r="D3520" s="1">
        <v>45180</v>
      </c>
      <c r="E3520">
        <f t="shared" si="386"/>
        <v>18</v>
      </c>
      <c r="F3520" t="s">
        <v>6</v>
      </c>
      <c r="G3520">
        <v>630</v>
      </c>
      <c r="H3520">
        <f t="shared" si="385"/>
        <v>63</v>
      </c>
      <c r="I3520" t="s">
        <v>9</v>
      </c>
      <c r="J3520">
        <v>1</v>
      </c>
      <c r="K3520" t="s">
        <v>8</v>
      </c>
      <c r="L3520" t="s">
        <v>8</v>
      </c>
      <c r="M3520" t="s">
        <v>6</v>
      </c>
      <c r="N3520" t="str">
        <f t="shared" si="387"/>
        <v>M</v>
      </c>
      <c r="O3520" t="s">
        <v>12657</v>
      </c>
      <c r="P3520" t="s">
        <v>12658</v>
      </c>
      <c r="Q3520" t="s">
        <v>221</v>
      </c>
      <c r="R3520">
        <v>4</v>
      </c>
      <c r="S3520">
        <f t="shared" si="388"/>
        <v>2019</v>
      </c>
      <c r="T3520" t="s">
        <v>12</v>
      </c>
      <c r="U3520">
        <v>1</v>
      </c>
      <c r="V3520" t="s">
        <v>3951</v>
      </c>
      <c r="W3520">
        <f>VLOOKUP(Q3520,'PBT Tag Rates'!$B$5:$E$44,4,FALSE)</f>
        <v>0.95971980899999998</v>
      </c>
      <c r="X3520">
        <v>1</v>
      </c>
      <c r="Y3520" s="14">
        <f>IFERROR(LOOKUP(H3520,{30,43,48,53,58,63,68,73,78,83,88,93,97},{42,47,52,57,62,67,72,77,82,87,92,99,100}),999)</f>
        <v>67</v>
      </c>
      <c r="Z3520" s="17">
        <f t="shared" si="389"/>
        <v>5.5555555555555554</v>
      </c>
      <c r="AA3520" s="17">
        <f t="shared" si="390"/>
        <v>5.5555555555555554</v>
      </c>
      <c r="AB3520" s="17">
        <f t="shared" si="391"/>
        <v>11.658097686375321</v>
      </c>
      <c r="AC3520" s="17" t="s">
        <v>17655</v>
      </c>
    </row>
    <row r="3521" spans="1:29" x14ac:dyDescent="0.25">
      <c r="A3521" t="s">
        <v>3339</v>
      </c>
      <c r="B3521" s="151" t="s">
        <v>12659</v>
      </c>
      <c r="C3521" t="s">
        <v>2343</v>
      </c>
      <c r="D3521" s="1">
        <v>45180</v>
      </c>
      <c r="E3521">
        <f t="shared" si="386"/>
        <v>18</v>
      </c>
      <c r="F3521" t="s">
        <v>14</v>
      </c>
      <c r="G3521">
        <v>740</v>
      </c>
      <c r="H3521">
        <f t="shared" si="385"/>
        <v>74</v>
      </c>
      <c r="I3521" t="s">
        <v>7</v>
      </c>
      <c r="J3521" t="s">
        <v>8</v>
      </c>
      <c r="K3521" t="s">
        <v>8</v>
      </c>
      <c r="L3521" t="s">
        <v>8</v>
      </c>
      <c r="M3521" t="s">
        <v>14</v>
      </c>
      <c r="N3521" t="str">
        <f t="shared" si="387"/>
        <v>F</v>
      </c>
      <c r="O3521" t="s">
        <v>260</v>
      </c>
      <c r="P3521" t="s">
        <v>6488</v>
      </c>
      <c r="Q3521" t="s">
        <v>221</v>
      </c>
      <c r="R3521">
        <v>4</v>
      </c>
      <c r="S3521">
        <f t="shared" si="388"/>
        <v>2019</v>
      </c>
      <c r="T3521" t="s">
        <v>12</v>
      </c>
      <c r="U3521">
        <v>1</v>
      </c>
      <c r="V3521" t="s">
        <v>3363</v>
      </c>
      <c r="W3521">
        <f>VLOOKUP(Q3521,'PBT Tag Rates'!$B$5:$E$44,4,FALSE)</f>
        <v>0.95971980899999998</v>
      </c>
      <c r="X3521">
        <v>1</v>
      </c>
      <c r="Y3521" s="14">
        <f>IFERROR(LOOKUP(H3521,{30,43,48,53,58,63,68,73,78,83,88,93,97},{42,47,52,57,62,67,72,77,82,87,92,99,100}),999)</f>
        <v>77</v>
      </c>
      <c r="Z3521" s="17">
        <f t="shared" si="389"/>
        <v>5.5555555555555554</v>
      </c>
      <c r="AA3521" s="17">
        <f t="shared" si="390"/>
        <v>5.5555555555555554</v>
      </c>
      <c r="AB3521" s="17">
        <f t="shared" si="391"/>
        <v>11.658097686375321</v>
      </c>
      <c r="AC3521" s="17" t="s">
        <v>17654</v>
      </c>
    </row>
    <row r="3522" spans="1:29" x14ac:dyDescent="0.25">
      <c r="A3522" t="s">
        <v>3339</v>
      </c>
      <c r="B3522" s="151" t="s">
        <v>12660</v>
      </c>
      <c r="C3522" t="s">
        <v>2345</v>
      </c>
      <c r="D3522" s="1">
        <v>45180</v>
      </c>
      <c r="E3522">
        <f t="shared" si="386"/>
        <v>18</v>
      </c>
      <c r="F3522" t="s">
        <v>6</v>
      </c>
      <c r="G3522">
        <v>750</v>
      </c>
      <c r="H3522">
        <f t="shared" si="385"/>
        <v>75</v>
      </c>
      <c r="I3522" t="s">
        <v>7</v>
      </c>
      <c r="J3522" t="s">
        <v>8</v>
      </c>
      <c r="K3522" t="s">
        <v>8</v>
      </c>
      <c r="L3522" t="s">
        <v>8</v>
      </c>
      <c r="M3522" t="s">
        <v>6</v>
      </c>
      <c r="N3522" t="str">
        <f t="shared" si="387"/>
        <v>M</v>
      </c>
      <c r="O3522" t="s">
        <v>5964</v>
      </c>
      <c r="P3522" t="s">
        <v>5965</v>
      </c>
      <c r="Q3522" t="s">
        <v>221</v>
      </c>
      <c r="R3522">
        <v>4</v>
      </c>
      <c r="S3522">
        <f t="shared" si="388"/>
        <v>2019</v>
      </c>
      <c r="T3522" t="s">
        <v>12</v>
      </c>
      <c r="U3522">
        <v>1</v>
      </c>
      <c r="V3522" t="s">
        <v>3346</v>
      </c>
      <c r="W3522">
        <f>VLOOKUP(Q3522,'PBT Tag Rates'!$B$5:$E$44,4,FALSE)</f>
        <v>0.95971980899999998</v>
      </c>
      <c r="X3522">
        <v>1</v>
      </c>
      <c r="Y3522" s="14">
        <f>IFERROR(LOOKUP(H3522,{30,43,48,53,58,63,68,73,78,83,88,93,97},{42,47,52,57,62,67,72,77,82,87,92,99,100}),999)</f>
        <v>77</v>
      </c>
      <c r="Z3522" s="17">
        <f t="shared" si="389"/>
        <v>5.5555555555555554</v>
      </c>
      <c r="AA3522" s="17">
        <f t="shared" si="390"/>
        <v>5.5555555555555554</v>
      </c>
      <c r="AB3522" s="17">
        <f t="shared" si="391"/>
        <v>11.658097686375321</v>
      </c>
      <c r="AC3522" s="17" t="s">
        <v>17654</v>
      </c>
    </row>
    <row r="3523" spans="1:29" x14ac:dyDescent="0.25">
      <c r="A3523" t="s">
        <v>3339</v>
      </c>
      <c r="B3523" s="151" t="s">
        <v>12661</v>
      </c>
      <c r="C3523" t="s">
        <v>2346</v>
      </c>
      <c r="D3523" s="1">
        <v>45180</v>
      </c>
      <c r="E3523">
        <f t="shared" si="386"/>
        <v>18</v>
      </c>
      <c r="F3523" t="s">
        <v>6</v>
      </c>
      <c r="G3523">
        <v>480</v>
      </c>
      <c r="H3523">
        <f t="shared" si="385"/>
        <v>48</v>
      </c>
      <c r="I3523" t="s">
        <v>7</v>
      </c>
      <c r="J3523" t="s">
        <v>8</v>
      </c>
      <c r="K3523" t="s">
        <v>8</v>
      </c>
      <c r="L3523" t="s">
        <v>8</v>
      </c>
      <c r="M3523" t="s">
        <v>6</v>
      </c>
      <c r="N3523" t="str">
        <f t="shared" si="387"/>
        <v>M</v>
      </c>
      <c r="O3523" t="s">
        <v>9540</v>
      </c>
      <c r="P3523" t="s">
        <v>9541</v>
      </c>
      <c r="Q3523" t="s">
        <v>3820</v>
      </c>
      <c r="R3523">
        <v>2</v>
      </c>
      <c r="S3523">
        <f t="shared" si="388"/>
        <v>2021</v>
      </c>
      <c r="T3523" t="s">
        <v>12</v>
      </c>
      <c r="U3523">
        <v>1</v>
      </c>
      <c r="V3523" t="s">
        <v>3346</v>
      </c>
      <c r="W3523">
        <f>VLOOKUP(Q3523,'PBT Tag Rates'!$B$5:$E$44,4,FALSE)</f>
        <v>0.98140000000000005</v>
      </c>
      <c r="X3523">
        <v>1</v>
      </c>
      <c r="Y3523" s="14">
        <f>IFERROR(LOOKUP(H3523,{30,43,48,53,58,63,68,73,78,83,88,93,97},{42,47,52,57,62,67,72,77,82,87,92,99,100}),999)</f>
        <v>52</v>
      </c>
      <c r="Z3523" s="17">
        <f t="shared" si="389"/>
        <v>5.5555555555555554</v>
      </c>
      <c r="AA3523" s="17">
        <f t="shared" si="390"/>
        <v>5.5555555555555554</v>
      </c>
      <c r="AB3523" s="17">
        <f t="shared" si="391"/>
        <v>11.658097686375321</v>
      </c>
      <c r="AC3523" s="17" t="s">
        <v>17654</v>
      </c>
    </row>
    <row r="3524" spans="1:29" x14ac:dyDescent="0.25">
      <c r="A3524" t="s">
        <v>3339</v>
      </c>
      <c r="B3524" s="151" t="s">
        <v>12662</v>
      </c>
      <c r="C3524" t="s">
        <v>2347</v>
      </c>
      <c r="D3524" s="1">
        <v>45180</v>
      </c>
      <c r="E3524">
        <f t="shared" si="386"/>
        <v>18</v>
      </c>
      <c r="F3524" t="s">
        <v>6</v>
      </c>
      <c r="G3524">
        <v>750</v>
      </c>
      <c r="H3524">
        <f t="shared" si="385"/>
        <v>75</v>
      </c>
      <c r="I3524" t="s">
        <v>7</v>
      </c>
      <c r="J3524" t="s">
        <v>8</v>
      </c>
      <c r="K3524" t="s">
        <v>8</v>
      </c>
      <c r="L3524" t="s">
        <v>8</v>
      </c>
      <c r="M3524" t="s">
        <v>14</v>
      </c>
      <c r="N3524" t="str">
        <f t="shared" si="387"/>
        <v>F</v>
      </c>
      <c r="O3524" t="s">
        <v>8</v>
      </c>
      <c r="P3524" t="s">
        <v>8</v>
      </c>
      <c r="Q3524" t="s">
        <v>11</v>
      </c>
      <c r="R3524" t="s">
        <v>8</v>
      </c>
      <c r="S3524" t="str">
        <f t="shared" si="388"/>
        <v>U</v>
      </c>
      <c r="T3524" t="s">
        <v>12</v>
      </c>
      <c r="U3524">
        <v>1</v>
      </c>
      <c r="V3524" t="s">
        <v>11</v>
      </c>
      <c r="W3524" t="e">
        <f>VLOOKUP(Q3524,'PBT Tag Rates'!$B$5:$E$44,4,FALSE)</f>
        <v>#N/A</v>
      </c>
      <c r="X3524">
        <v>1</v>
      </c>
      <c r="Y3524" s="14">
        <f>IFERROR(LOOKUP(H3524,{30,43,48,53,58,63,68,73,78,83,88,93,97},{42,47,52,57,62,67,72,77,82,87,92,99,100}),999)</f>
        <v>77</v>
      </c>
      <c r="Z3524" s="17">
        <f t="shared" si="389"/>
        <v>5.5555555555555554</v>
      </c>
      <c r="AA3524" s="17">
        <f t="shared" si="390"/>
        <v>5.5555555555555554</v>
      </c>
      <c r="AB3524" s="17">
        <f t="shared" si="391"/>
        <v>11.658097686375321</v>
      </c>
      <c r="AC3524" s="17" t="s">
        <v>17654</v>
      </c>
    </row>
    <row r="3525" spans="1:29" x14ac:dyDescent="0.25">
      <c r="A3525" t="s">
        <v>3339</v>
      </c>
      <c r="B3525" s="151" t="s">
        <v>12663</v>
      </c>
      <c r="C3525" t="s">
        <v>2348</v>
      </c>
      <c r="D3525" s="1">
        <v>45180</v>
      </c>
      <c r="E3525">
        <f t="shared" si="386"/>
        <v>18</v>
      </c>
      <c r="F3525" t="s">
        <v>6</v>
      </c>
      <c r="G3525">
        <v>610</v>
      </c>
      <c r="H3525">
        <f t="shared" si="385"/>
        <v>61</v>
      </c>
      <c r="I3525" t="s">
        <v>9</v>
      </c>
      <c r="J3525">
        <v>1</v>
      </c>
      <c r="K3525" t="s">
        <v>8</v>
      </c>
      <c r="L3525" t="s">
        <v>8</v>
      </c>
      <c r="M3525" t="s">
        <v>6</v>
      </c>
      <c r="N3525" t="str">
        <f t="shared" si="387"/>
        <v>M</v>
      </c>
      <c r="O3525" t="s">
        <v>12664</v>
      </c>
      <c r="P3525" t="s">
        <v>12665</v>
      </c>
      <c r="Q3525" t="s">
        <v>918</v>
      </c>
      <c r="R3525">
        <v>3</v>
      </c>
      <c r="S3525">
        <f t="shared" si="388"/>
        <v>2020</v>
      </c>
      <c r="T3525" t="s">
        <v>12</v>
      </c>
      <c r="U3525">
        <v>1</v>
      </c>
      <c r="V3525" t="s">
        <v>3876</v>
      </c>
      <c r="W3525">
        <f>VLOOKUP(Q3525,'PBT Tag Rates'!$B$5:$E$44,4,FALSE)</f>
        <v>0.98961045999999997</v>
      </c>
      <c r="X3525">
        <v>1</v>
      </c>
      <c r="Y3525" s="14">
        <f>IFERROR(LOOKUP(H3525,{30,43,48,53,58,63,68,73,78,83,88,93,97},{42,47,52,57,62,67,72,77,82,87,92,99,100}),999)</f>
        <v>62</v>
      </c>
      <c r="Z3525" s="17">
        <f t="shared" si="389"/>
        <v>5.5555555555555554</v>
      </c>
      <c r="AA3525" s="17">
        <f t="shared" si="390"/>
        <v>5.5555555555555554</v>
      </c>
      <c r="AB3525" s="17">
        <f t="shared" si="391"/>
        <v>11.658097686375321</v>
      </c>
      <c r="AC3525" s="17" t="s">
        <v>17654</v>
      </c>
    </row>
    <row r="3526" spans="1:29" x14ac:dyDescent="0.25">
      <c r="A3526" t="s">
        <v>3339</v>
      </c>
      <c r="B3526" s="151" t="s">
        <v>12666</v>
      </c>
      <c r="C3526" t="s">
        <v>2349</v>
      </c>
      <c r="D3526" s="1">
        <v>45180</v>
      </c>
      <c r="E3526">
        <f t="shared" si="386"/>
        <v>18</v>
      </c>
      <c r="F3526" t="s">
        <v>6</v>
      </c>
      <c r="G3526">
        <v>700</v>
      </c>
      <c r="H3526">
        <f t="shared" si="385"/>
        <v>70</v>
      </c>
      <c r="I3526" t="s">
        <v>7</v>
      </c>
      <c r="J3526" t="s">
        <v>8</v>
      </c>
      <c r="K3526" t="s">
        <v>8</v>
      </c>
      <c r="L3526" t="s">
        <v>8</v>
      </c>
      <c r="M3526" t="s">
        <v>6</v>
      </c>
      <c r="N3526" t="str">
        <f t="shared" si="387"/>
        <v>M</v>
      </c>
      <c r="O3526" t="s">
        <v>604</v>
      </c>
      <c r="P3526" t="s">
        <v>1496</v>
      </c>
      <c r="Q3526" t="s">
        <v>221</v>
      </c>
      <c r="R3526">
        <v>4</v>
      </c>
      <c r="S3526">
        <f t="shared" si="388"/>
        <v>2019</v>
      </c>
      <c r="T3526" t="s">
        <v>12</v>
      </c>
      <c r="U3526">
        <v>1</v>
      </c>
      <c r="V3526" t="s">
        <v>3346</v>
      </c>
      <c r="W3526">
        <f>VLOOKUP(Q3526,'PBT Tag Rates'!$B$5:$E$44,4,FALSE)</f>
        <v>0.95971980899999998</v>
      </c>
      <c r="X3526">
        <v>1</v>
      </c>
      <c r="Y3526" s="14">
        <f>IFERROR(LOOKUP(H3526,{30,43,48,53,58,63,68,73,78,83,88,93,97},{42,47,52,57,62,67,72,77,82,87,92,99,100}),999)</f>
        <v>72</v>
      </c>
      <c r="Z3526" s="17">
        <f t="shared" si="389"/>
        <v>5.5555555555555554</v>
      </c>
      <c r="AA3526" s="17">
        <f t="shared" si="390"/>
        <v>5.5555555555555554</v>
      </c>
      <c r="AB3526" s="17">
        <f t="shared" si="391"/>
        <v>11.658097686375321</v>
      </c>
      <c r="AC3526" s="17" t="s">
        <v>17654</v>
      </c>
    </row>
    <row r="3527" spans="1:29" x14ac:dyDescent="0.25">
      <c r="A3527" t="s">
        <v>3339</v>
      </c>
      <c r="B3527" s="151" t="s">
        <v>12667</v>
      </c>
      <c r="C3527" t="s">
        <v>2350</v>
      </c>
      <c r="D3527" s="1">
        <v>45180</v>
      </c>
      <c r="E3527">
        <f t="shared" si="386"/>
        <v>18</v>
      </c>
      <c r="F3527" t="s">
        <v>6</v>
      </c>
      <c r="G3527">
        <v>540</v>
      </c>
      <c r="H3527">
        <f t="shared" si="385"/>
        <v>54</v>
      </c>
      <c r="I3527" t="s">
        <v>7</v>
      </c>
      <c r="J3527" t="s">
        <v>8</v>
      </c>
      <c r="K3527" t="s">
        <v>8</v>
      </c>
      <c r="L3527" t="s">
        <v>8</v>
      </c>
      <c r="M3527" t="s">
        <v>6</v>
      </c>
      <c r="N3527" t="str">
        <f t="shared" si="387"/>
        <v>M</v>
      </c>
      <c r="O3527" t="s">
        <v>8</v>
      </c>
      <c r="P3527" t="s">
        <v>8</v>
      </c>
      <c r="Q3527" t="s">
        <v>11</v>
      </c>
      <c r="R3527" t="s">
        <v>8</v>
      </c>
      <c r="S3527" t="str">
        <f t="shared" si="388"/>
        <v>U</v>
      </c>
      <c r="T3527" t="s">
        <v>12</v>
      </c>
      <c r="U3527">
        <v>1</v>
      </c>
      <c r="V3527" t="s">
        <v>11</v>
      </c>
      <c r="W3527" t="e">
        <f>VLOOKUP(Q3527,'PBT Tag Rates'!$B$5:$E$44,4,FALSE)</f>
        <v>#N/A</v>
      </c>
      <c r="X3527">
        <v>1</v>
      </c>
      <c r="Y3527" s="14">
        <f>IFERROR(LOOKUP(H3527,{30,43,48,53,58,63,68,73,78,83,88,93,97},{42,47,52,57,62,67,72,77,82,87,92,99,100}),999)</f>
        <v>57</v>
      </c>
      <c r="Z3527" s="17">
        <f t="shared" si="389"/>
        <v>5.5555555555555554</v>
      </c>
      <c r="AA3527" s="17">
        <f t="shared" si="390"/>
        <v>5.5555555555555554</v>
      </c>
      <c r="AB3527" s="17">
        <f t="shared" si="391"/>
        <v>11.658097686375321</v>
      </c>
      <c r="AC3527" s="17" t="s">
        <v>17654</v>
      </c>
    </row>
    <row r="3528" spans="1:29" x14ac:dyDescent="0.25">
      <c r="A3528" t="s">
        <v>3339</v>
      </c>
      <c r="B3528" s="151" t="s">
        <v>12668</v>
      </c>
      <c r="C3528" t="s">
        <v>2351</v>
      </c>
      <c r="D3528" s="1">
        <v>45180</v>
      </c>
      <c r="E3528">
        <f t="shared" si="386"/>
        <v>18</v>
      </c>
      <c r="F3528" t="s">
        <v>14</v>
      </c>
      <c r="G3528">
        <v>750</v>
      </c>
      <c r="H3528">
        <f t="shared" si="385"/>
        <v>75</v>
      </c>
      <c r="I3528" t="s">
        <v>7</v>
      </c>
      <c r="J3528" t="s">
        <v>8</v>
      </c>
      <c r="K3528" t="s">
        <v>8</v>
      </c>
      <c r="L3528" t="s">
        <v>8</v>
      </c>
      <c r="M3528" t="s">
        <v>14</v>
      </c>
      <c r="N3528" t="str">
        <f t="shared" si="387"/>
        <v>F</v>
      </c>
      <c r="O3528" t="s">
        <v>2606</v>
      </c>
      <c r="P3528" t="s">
        <v>2607</v>
      </c>
      <c r="Q3528" t="s">
        <v>221</v>
      </c>
      <c r="R3528">
        <v>4</v>
      </c>
      <c r="S3528">
        <f t="shared" si="388"/>
        <v>2019</v>
      </c>
      <c r="T3528" t="s">
        <v>12</v>
      </c>
      <c r="U3528">
        <v>1</v>
      </c>
      <c r="V3528" t="s">
        <v>3386</v>
      </c>
      <c r="W3528">
        <f>VLOOKUP(Q3528,'PBT Tag Rates'!$B$5:$E$44,4,FALSE)</f>
        <v>0.95971980899999998</v>
      </c>
      <c r="X3528">
        <v>1</v>
      </c>
      <c r="Y3528" s="14">
        <f>IFERROR(LOOKUP(H3528,{30,43,48,53,58,63,68,73,78,83,88,93,97},{42,47,52,57,62,67,72,77,82,87,92,99,100}),999)</f>
        <v>77</v>
      </c>
      <c r="Z3528" s="17">
        <f t="shared" si="389"/>
        <v>5.5555555555555554</v>
      </c>
      <c r="AA3528" s="17">
        <f t="shared" si="390"/>
        <v>5.5555555555555554</v>
      </c>
      <c r="AB3528" s="17">
        <f t="shared" si="391"/>
        <v>11.658097686375321</v>
      </c>
      <c r="AC3528" s="17" t="s">
        <v>17654</v>
      </c>
    </row>
    <row r="3529" spans="1:29" x14ac:dyDescent="0.25">
      <c r="A3529" t="s">
        <v>3339</v>
      </c>
      <c r="B3529" s="151" t="s">
        <v>12669</v>
      </c>
      <c r="C3529" t="s">
        <v>2354</v>
      </c>
      <c r="D3529" s="1">
        <v>45181</v>
      </c>
      <c r="E3529">
        <f t="shared" si="386"/>
        <v>18</v>
      </c>
      <c r="F3529" t="s">
        <v>6</v>
      </c>
      <c r="G3529">
        <v>600</v>
      </c>
      <c r="H3529">
        <f t="shared" si="385"/>
        <v>60</v>
      </c>
      <c r="I3529" t="s">
        <v>7</v>
      </c>
      <c r="J3529" t="s">
        <v>8</v>
      </c>
      <c r="K3529" t="s">
        <v>8</v>
      </c>
      <c r="L3529" t="s">
        <v>8</v>
      </c>
      <c r="M3529" t="s">
        <v>6</v>
      </c>
      <c r="N3529" t="str">
        <f t="shared" si="387"/>
        <v>M</v>
      </c>
      <c r="O3529" t="s">
        <v>2463</v>
      </c>
      <c r="P3529" t="s">
        <v>2464</v>
      </c>
      <c r="Q3529" t="s">
        <v>918</v>
      </c>
      <c r="R3529">
        <v>3</v>
      </c>
      <c r="S3529">
        <f t="shared" si="388"/>
        <v>2020</v>
      </c>
      <c r="T3529" t="s">
        <v>12</v>
      </c>
      <c r="U3529">
        <v>1</v>
      </c>
      <c r="V3529" t="s">
        <v>3386</v>
      </c>
      <c r="W3529">
        <f>VLOOKUP(Q3529,'PBT Tag Rates'!$B$5:$E$44,4,FALSE)</f>
        <v>0.98961045999999997</v>
      </c>
      <c r="X3529">
        <v>1</v>
      </c>
      <c r="Y3529" s="14">
        <f>IFERROR(LOOKUP(H3529,{30,43,48,53,58,63,68,73,78,83,88,93,97},{42,47,52,57,62,67,72,77,82,87,92,99,100}),999)</f>
        <v>62</v>
      </c>
      <c r="Z3529" s="17">
        <f t="shared" si="389"/>
        <v>5.5555555555555554</v>
      </c>
      <c r="AA3529" s="17">
        <f t="shared" si="390"/>
        <v>5.5555555555555554</v>
      </c>
      <c r="AB3529" s="17">
        <f t="shared" si="391"/>
        <v>11.658097686375321</v>
      </c>
      <c r="AC3529" s="17" t="s">
        <v>17654</v>
      </c>
    </row>
    <row r="3530" spans="1:29" x14ac:dyDescent="0.25">
      <c r="A3530" t="s">
        <v>3339</v>
      </c>
      <c r="B3530" s="151" t="s">
        <v>12670</v>
      </c>
      <c r="C3530" t="s">
        <v>2355</v>
      </c>
      <c r="D3530" s="1">
        <v>45181</v>
      </c>
      <c r="E3530">
        <f t="shared" si="386"/>
        <v>18</v>
      </c>
      <c r="F3530" t="s">
        <v>14</v>
      </c>
      <c r="G3530">
        <v>810</v>
      </c>
      <c r="H3530">
        <f t="shared" si="385"/>
        <v>81</v>
      </c>
      <c r="I3530" t="s">
        <v>7</v>
      </c>
      <c r="J3530" t="s">
        <v>8</v>
      </c>
      <c r="K3530" t="s">
        <v>12671</v>
      </c>
      <c r="L3530" t="s">
        <v>8</v>
      </c>
      <c r="M3530" t="s">
        <v>14</v>
      </c>
      <c r="N3530" t="str">
        <f t="shared" si="387"/>
        <v>F</v>
      </c>
      <c r="O3530" t="s">
        <v>8</v>
      </c>
      <c r="P3530" t="s">
        <v>8</v>
      </c>
      <c r="Q3530" t="s">
        <v>11</v>
      </c>
      <c r="R3530" t="s">
        <v>8</v>
      </c>
      <c r="S3530" t="str">
        <f t="shared" si="388"/>
        <v>U</v>
      </c>
      <c r="T3530" t="s">
        <v>12</v>
      </c>
      <c r="U3530">
        <v>1</v>
      </c>
      <c r="V3530" t="s">
        <v>11</v>
      </c>
      <c r="W3530" t="e">
        <f>VLOOKUP(Q3530,'PBT Tag Rates'!$B$5:$E$44,4,FALSE)</f>
        <v>#N/A</v>
      </c>
      <c r="X3530">
        <v>1</v>
      </c>
      <c r="Y3530" s="14">
        <f>IFERROR(LOOKUP(H3530,{30,43,48,53,58,63,68,73,78,83,88,93,97},{42,47,52,57,62,67,72,77,82,87,92,99,100}),999)</f>
        <v>82</v>
      </c>
      <c r="Z3530" s="17">
        <f t="shared" si="389"/>
        <v>5.5555555555555554</v>
      </c>
      <c r="AA3530" s="17">
        <f t="shared" si="390"/>
        <v>5.5555555555555554</v>
      </c>
      <c r="AB3530" s="17">
        <f t="shared" si="391"/>
        <v>11.658097686375321</v>
      </c>
      <c r="AC3530" s="17" t="s">
        <v>17654</v>
      </c>
    </row>
    <row r="3531" spans="1:29" x14ac:dyDescent="0.25">
      <c r="A3531" t="s">
        <v>3339</v>
      </c>
      <c r="B3531" s="151" t="s">
        <v>12672</v>
      </c>
      <c r="C3531" t="s">
        <v>12673</v>
      </c>
      <c r="D3531" s="1">
        <v>45181</v>
      </c>
      <c r="E3531">
        <f t="shared" si="386"/>
        <v>18</v>
      </c>
      <c r="F3531" t="s">
        <v>14</v>
      </c>
      <c r="G3531">
        <v>810</v>
      </c>
      <c r="H3531">
        <f t="shared" si="385"/>
        <v>81</v>
      </c>
      <c r="I3531" t="s">
        <v>7</v>
      </c>
      <c r="J3531" t="s">
        <v>8</v>
      </c>
      <c r="K3531" t="s">
        <v>12674</v>
      </c>
      <c r="L3531" t="s">
        <v>8</v>
      </c>
      <c r="M3531" t="s">
        <v>14</v>
      </c>
      <c r="N3531" t="str">
        <f t="shared" si="387"/>
        <v>F</v>
      </c>
      <c r="O3531" t="s">
        <v>12675</v>
      </c>
      <c r="P3531" t="s">
        <v>12676</v>
      </c>
      <c r="Q3531" t="s">
        <v>13</v>
      </c>
      <c r="R3531">
        <v>5</v>
      </c>
      <c r="S3531">
        <f t="shared" si="388"/>
        <v>2018</v>
      </c>
      <c r="T3531" t="s">
        <v>12</v>
      </c>
      <c r="U3531">
        <v>1</v>
      </c>
      <c r="V3531" t="s">
        <v>3079</v>
      </c>
      <c r="W3531">
        <f>VLOOKUP(Q3531,'PBT Tag Rates'!$B$5:$E$44,4,FALSE)</f>
        <v>0.96828396500000002</v>
      </c>
      <c r="X3531">
        <v>1</v>
      </c>
      <c r="Y3531" s="14">
        <f>IFERROR(LOOKUP(H3531,{30,43,48,53,58,63,68,73,78,83,88,93,97},{42,47,52,57,62,67,72,77,82,87,92,99,100}),999)</f>
        <v>82</v>
      </c>
      <c r="Z3531" s="17">
        <f t="shared" si="389"/>
        <v>5.5555555555555554</v>
      </c>
      <c r="AA3531" s="17">
        <f t="shared" si="390"/>
        <v>5.5555555555555554</v>
      </c>
      <c r="AB3531" s="17">
        <f t="shared" si="391"/>
        <v>11.658097686375321</v>
      </c>
      <c r="AC3531" s="17" t="s">
        <v>17654</v>
      </c>
    </row>
    <row r="3532" spans="1:29" x14ac:dyDescent="0.25">
      <c r="A3532" t="s">
        <v>3339</v>
      </c>
      <c r="B3532" s="151" t="s">
        <v>12677</v>
      </c>
      <c r="C3532" t="s">
        <v>2356</v>
      </c>
      <c r="D3532" s="1">
        <v>45181</v>
      </c>
      <c r="E3532">
        <f t="shared" si="386"/>
        <v>18</v>
      </c>
      <c r="F3532" t="s">
        <v>6</v>
      </c>
      <c r="G3532">
        <v>740</v>
      </c>
      <c r="H3532">
        <f t="shared" si="385"/>
        <v>74</v>
      </c>
      <c r="I3532" t="s">
        <v>7</v>
      </c>
      <c r="J3532" t="s">
        <v>8</v>
      </c>
      <c r="K3532" t="s">
        <v>8</v>
      </c>
      <c r="L3532" t="s">
        <v>8</v>
      </c>
      <c r="M3532" t="s">
        <v>6</v>
      </c>
      <c r="N3532" t="str">
        <f t="shared" si="387"/>
        <v>M</v>
      </c>
      <c r="O3532" t="s">
        <v>12678</v>
      </c>
      <c r="P3532" t="s">
        <v>12679</v>
      </c>
      <c r="Q3532" t="s">
        <v>2605</v>
      </c>
      <c r="R3532">
        <v>4</v>
      </c>
      <c r="S3532">
        <f t="shared" si="388"/>
        <v>2019</v>
      </c>
      <c r="T3532" t="s">
        <v>12</v>
      </c>
      <c r="U3532">
        <v>1</v>
      </c>
      <c r="V3532" t="s">
        <v>7657</v>
      </c>
      <c r="W3532">
        <f>VLOOKUP(Q3532,'PBT Tag Rates'!$B$5:$E$44,4,FALSE)</f>
        <v>0.96152300000000002</v>
      </c>
      <c r="X3532">
        <v>1</v>
      </c>
      <c r="Y3532" s="14">
        <f>IFERROR(LOOKUP(H3532,{30,43,48,53,58,63,68,73,78,83,88,93,97},{42,47,52,57,62,67,72,77,82,87,92,99,100}),999)</f>
        <v>77</v>
      </c>
      <c r="Z3532" s="17">
        <f t="shared" si="389"/>
        <v>5.5555555555555554</v>
      </c>
      <c r="AA3532" s="17">
        <f t="shared" si="390"/>
        <v>5.5555555555555554</v>
      </c>
      <c r="AB3532" s="17">
        <f t="shared" si="391"/>
        <v>11.658097686375321</v>
      </c>
      <c r="AC3532" s="17" t="s">
        <v>17655</v>
      </c>
    </row>
    <row r="3533" spans="1:29" x14ac:dyDescent="0.25">
      <c r="A3533" t="s">
        <v>3339</v>
      </c>
      <c r="B3533" s="151" t="s">
        <v>12680</v>
      </c>
      <c r="C3533" t="s">
        <v>2357</v>
      </c>
      <c r="D3533" s="1">
        <v>45181</v>
      </c>
      <c r="E3533">
        <f t="shared" si="386"/>
        <v>18</v>
      </c>
      <c r="F3533" t="s">
        <v>6</v>
      </c>
      <c r="G3533">
        <v>650</v>
      </c>
      <c r="H3533">
        <f t="shared" si="385"/>
        <v>65</v>
      </c>
      <c r="I3533" t="s">
        <v>7</v>
      </c>
      <c r="J3533" t="s">
        <v>8</v>
      </c>
      <c r="K3533" t="s">
        <v>8</v>
      </c>
      <c r="L3533" t="s">
        <v>8</v>
      </c>
      <c r="M3533" t="s">
        <v>6</v>
      </c>
      <c r="N3533" t="str">
        <f t="shared" si="387"/>
        <v>M</v>
      </c>
      <c r="O3533" t="s">
        <v>2790</v>
      </c>
      <c r="P3533" t="s">
        <v>12681</v>
      </c>
      <c r="Q3533" t="s">
        <v>918</v>
      </c>
      <c r="R3533">
        <v>3</v>
      </c>
      <c r="S3533">
        <f t="shared" si="388"/>
        <v>2020</v>
      </c>
      <c r="T3533" t="s">
        <v>12</v>
      </c>
      <c r="U3533">
        <v>0.999999999999998</v>
      </c>
      <c r="V3533" t="s">
        <v>3357</v>
      </c>
      <c r="W3533">
        <f>VLOOKUP(Q3533,'PBT Tag Rates'!$B$5:$E$44,4,FALSE)</f>
        <v>0.98961045999999997</v>
      </c>
      <c r="X3533">
        <v>1</v>
      </c>
      <c r="Y3533" s="14">
        <f>IFERROR(LOOKUP(H3533,{30,43,48,53,58,63,68,73,78,83,88,93,97},{42,47,52,57,62,67,72,77,82,87,92,99,100}),999)</f>
        <v>67</v>
      </c>
      <c r="Z3533" s="17">
        <f t="shared" si="389"/>
        <v>5.5555555555555554</v>
      </c>
      <c r="AA3533" s="17">
        <f t="shared" si="390"/>
        <v>5.5555555555555554</v>
      </c>
      <c r="AB3533" s="17">
        <f t="shared" si="391"/>
        <v>11.658097686375321</v>
      </c>
      <c r="AC3533" s="17" t="s">
        <v>17654</v>
      </c>
    </row>
    <row r="3534" spans="1:29" x14ac:dyDescent="0.25">
      <c r="A3534" t="s">
        <v>3339</v>
      </c>
      <c r="B3534" s="151" t="s">
        <v>12682</v>
      </c>
      <c r="C3534" t="s">
        <v>12683</v>
      </c>
      <c r="D3534" s="1">
        <v>45181</v>
      </c>
      <c r="E3534">
        <f t="shared" si="386"/>
        <v>18</v>
      </c>
      <c r="F3534" t="s">
        <v>14</v>
      </c>
      <c r="G3534">
        <v>800</v>
      </c>
      <c r="H3534">
        <f t="shared" si="385"/>
        <v>80</v>
      </c>
      <c r="I3534" t="s">
        <v>9</v>
      </c>
      <c r="J3534" t="s">
        <v>8</v>
      </c>
      <c r="K3534" t="s">
        <v>12684</v>
      </c>
      <c r="L3534" t="s">
        <v>8</v>
      </c>
      <c r="M3534" t="s">
        <v>14</v>
      </c>
      <c r="N3534" t="str">
        <f t="shared" si="387"/>
        <v>F</v>
      </c>
      <c r="O3534" t="s">
        <v>12685</v>
      </c>
      <c r="P3534" t="s">
        <v>12686</v>
      </c>
      <c r="Q3534" t="s">
        <v>1575</v>
      </c>
      <c r="R3534">
        <v>4</v>
      </c>
      <c r="S3534">
        <f t="shared" si="388"/>
        <v>2019</v>
      </c>
      <c r="T3534" t="s">
        <v>12</v>
      </c>
      <c r="U3534">
        <v>1</v>
      </c>
      <c r="V3534" t="s">
        <v>9534</v>
      </c>
      <c r="W3534">
        <f>VLOOKUP(Q3534,'PBT Tag Rates'!$B$5:$E$44,4,FALSE)</f>
        <v>0.96016800000000002</v>
      </c>
      <c r="X3534">
        <v>1</v>
      </c>
      <c r="Y3534" s="14">
        <f>IFERROR(LOOKUP(H3534,{30,43,48,53,58,63,68,73,78,83,88,93,97},{42,47,52,57,62,67,72,77,82,87,92,99,100}),999)</f>
        <v>82</v>
      </c>
      <c r="Z3534" s="17">
        <f t="shared" si="389"/>
        <v>5.5555555555555554</v>
      </c>
      <c r="AA3534" s="17">
        <f t="shared" si="390"/>
        <v>5.5555555555555554</v>
      </c>
      <c r="AB3534" s="17">
        <f t="shared" si="391"/>
        <v>11.658097686375321</v>
      </c>
      <c r="AC3534" s="17" t="s">
        <v>17655</v>
      </c>
    </row>
    <row r="3535" spans="1:29" x14ac:dyDescent="0.25">
      <c r="A3535" t="s">
        <v>3339</v>
      </c>
      <c r="B3535" s="151" t="s">
        <v>12687</v>
      </c>
      <c r="C3535" t="s">
        <v>12688</v>
      </c>
      <c r="D3535" s="1">
        <v>45181</v>
      </c>
      <c r="E3535">
        <f t="shared" si="386"/>
        <v>18</v>
      </c>
      <c r="F3535" t="s">
        <v>14</v>
      </c>
      <c r="G3535">
        <v>800</v>
      </c>
      <c r="H3535">
        <f t="shared" si="385"/>
        <v>80</v>
      </c>
      <c r="I3535" t="s">
        <v>9</v>
      </c>
      <c r="J3535">
        <v>1</v>
      </c>
      <c r="K3535" t="s">
        <v>12689</v>
      </c>
      <c r="L3535" t="s">
        <v>8</v>
      </c>
      <c r="M3535" t="s">
        <v>14</v>
      </c>
      <c r="N3535" t="str">
        <f t="shared" si="387"/>
        <v>F</v>
      </c>
      <c r="O3535" t="s">
        <v>618</v>
      </c>
      <c r="P3535" t="s">
        <v>619</v>
      </c>
      <c r="Q3535" t="s">
        <v>221</v>
      </c>
      <c r="R3535">
        <v>4</v>
      </c>
      <c r="S3535">
        <f t="shared" si="388"/>
        <v>2019</v>
      </c>
      <c r="T3535" t="s">
        <v>12</v>
      </c>
      <c r="U3535">
        <v>0.999999999999999</v>
      </c>
      <c r="V3535" t="s">
        <v>3821</v>
      </c>
      <c r="W3535">
        <f>VLOOKUP(Q3535,'PBT Tag Rates'!$B$5:$E$44,4,FALSE)</f>
        <v>0.95971980899999998</v>
      </c>
      <c r="X3535">
        <v>1</v>
      </c>
      <c r="Y3535" s="14">
        <f>IFERROR(LOOKUP(H3535,{30,43,48,53,58,63,68,73,78,83,88,93,97},{42,47,52,57,62,67,72,77,82,87,92,99,100}),999)</f>
        <v>82</v>
      </c>
      <c r="Z3535" s="17">
        <f t="shared" si="389"/>
        <v>5.5555555555555554</v>
      </c>
      <c r="AA3535" s="17">
        <f t="shared" si="390"/>
        <v>5.5555555555555554</v>
      </c>
      <c r="AB3535" s="17">
        <f t="shared" si="391"/>
        <v>11.658097686375321</v>
      </c>
      <c r="AC3535" s="17" t="s">
        <v>17654</v>
      </c>
    </row>
    <row r="3536" spans="1:29" x14ac:dyDescent="0.25">
      <c r="A3536" t="s">
        <v>3339</v>
      </c>
      <c r="B3536" s="151" t="s">
        <v>12690</v>
      </c>
      <c r="C3536" t="s">
        <v>2359</v>
      </c>
      <c r="D3536" s="1">
        <v>45181</v>
      </c>
      <c r="E3536">
        <f t="shared" si="386"/>
        <v>18</v>
      </c>
      <c r="F3536" t="s">
        <v>14</v>
      </c>
      <c r="G3536">
        <v>810</v>
      </c>
      <c r="H3536">
        <f t="shared" si="385"/>
        <v>81</v>
      </c>
      <c r="I3536" t="s">
        <v>7</v>
      </c>
      <c r="J3536" t="s">
        <v>8</v>
      </c>
      <c r="K3536" t="s">
        <v>12691</v>
      </c>
      <c r="L3536" t="s">
        <v>8</v>
      </c>
      <c r="M3536" t="s">
        <v>14</v>
      </c>
      <c r="N3536" t="str">
        <f t="shared" si="387"/>
        <v>F</v>
      </c>
      <c r="O3536" t="s">
        <v>8</v>
      </c>
      <c r="P3536" t="s">
        <v>8</v>
      </c>
      <c r="Q3536" t="s">
        <v>11</v>
      </c>
      <c r="R3536" t="s">
        <v>8</v>
      </c>
      <c r="S3536" t="str">
        <f t="shared" si="388"/>
        <v>U</v>
      </c>
      <c r="T3536" t="s">
        <v>12</v>
      </c>
      <c r="U3536">
        <v>0.999999999999997</v>
      </c>
      <c r="V3536" t="s">
        <v>11</v>
      </c>
      <c r="W3536" t="e">
        <f>VLOOKUP(Q3536,'PBT Tag Rates'!$B$5:$E$44,4,FALSE)</f>
        <v>#N/A</v>
      </c>
      <c r="X3536">
        <v>1</v>
      </c>
      <c r="Y3536" s="14">
        <f>IFERROR(LOOKUP(H3536,{30,43,48,53,58,63,68,73,78,83,88,93,97},{42,47,52,57,62,67,72,77,82,87,92,99,100}),999)</f>
        <v>82</v>
      </c>
      <c r="Z3536" s="17">
        <f t="shared" si="389"/>
        <v>5.5555555555555554</v>
      </c>
      <c r="AA3536" s="17">
        <f t="shared" si="390"/>
        <v>5.5555555555555554</v>
      </c>
      <c r="AB3536" s="17">
        <f t="shared" si="391"/>
        <v>11.658097686375321</v>
      </c>
      <c r="AC3536" s="17" t="s">
        <v>17654</v>
      </c>
    </row>
    <row r="3537" spans="1:29" x14ac:dyDescent="0.25">
      <c r="A3537" t="s">
        <v>3339</v>
      </c>
      <c r="B3537" s="151" t="s">
        <v>12692</v>
      </c>
      <c r="C3537" t="s">
        <v>2361</v>
      </c>
      <c r="D3537" s="1">
        <v>45181</v>
      </c>
      <c r="E3537">
        <f t="shared" si="386"/>
        <v>18</v>
      </c>
      <c r="F3537" t="s">
        <v>6</v>
      </c>
      <c r="G3537">
        <v>740</v>
      </c>
      <c r="H3537">
        <f t="shared" si="385"/>
        <v>74</v>
      </c>
      <c r="I3537" t="s">
        <v>7</v>
      </c>
      <c r="J3537" t="s">
        <v>8</v>
      </c>
      <c r="K3537" t="s">
        <v>8</v>
      </c>
      <c r="L3537" t="s">
        <v>8</v>
      </c>
      <c r="M3537" t="s">
        <v>6</v>
      </c>
      <c r="N3537" t="str">
        <f t="shared" si="387"/>
        <v>M</v>
      </c>
      <c r="O3537" t="s">
        <v>1460</v>
      </c>
      <c r="P3537" t="s">
        <v>1461</v>
      </c>
      <c r="Q3537" t="s">
        <v>281</v>
      </c>
      <c r="R3537">
        <v>4</v>
      </c>
      <c r="S3537">
        <f t="shared" si="388"/>
        <v>2019</v>
      </c>
      <c r="T3537" t="s">
        <v>12</v>
      </c>
      <c r="U3537">
        <v>0.999999999999996</v>
      </c>
      <c r="V3537" t="s">
        <v>3169</v>
      </c>
      <c r="W3537">
        <f>VLOOKUP(Q3537,'PBT Tag Rates'!$B$5:$E$44,4,FALSE)</f>
        <v>0.99705232300000002</v>
      </c>
      <c r="X3537">
        <v>1</v>
      </c>
      <c r="Y3537" s="14">
        <f>IFERROR(LOOKUP(H3537,{30,43,48,53,58,63,68,73,78,83,88,93,97},{42,47,52,57,62,67,72,77,82,87,92,99,100}),999)</f>
        <v>77</v>
      </c>
      <c r="Z3537" s="17">
        <f t="shared" si="389"/>
        <v>5.5555555555555554</v>
      </c>
      <c r="AA3537" s="17">
        <f t="shared" si="390"/>
        <v>5.5555555555555554</v>
      </c>
      <c r="AB3537" s="17">
        <f t="shared" si="391"/>
        <v>11.658097686375321</v>
      </c>
      <c r="AC3537" s="17" t="s">
        <v>17654</v>
      </c>
    </row>
    <row r="3538" spans="1:29" x14ac:dyDescent="0.25">
      <c r="A3538" t="s">
        <v>3339</v>
      </c>
      <c r="B3538" s="151" t="s">
        <v>12693</v>
      </c>
      <c r="C3538" t="s">
        <v>2362</v>
      </c>
      <c r="D3538" s="1">
        <v>45181</v>
      </c>
      <c r="E3538">
        <f t="shared" si="386"/>
        <v>18</v>
      </c>
      <c r="F3538" t="s">
        <v>6</v>
      </c>
      <c r="G3538">
        <v>650</v>
      </c>
      <c r="H3538">
        <f t="shared" si="385"/>
        <v>65</v>
      </c>
      <c r="I3538" t="s">
        <v>7</v>
      </c>
      <c r="J3538" t="s">
        <v>8</v>
      </c>
      <c r="K3538" t="s">
        <v>8</v>
      </c>
      <c r="L3538" t="s">
        <v>8</v>
      </c>
      <c r="M3538" t="s">
        <v>6</v>
      </c>
      <c r="N3538" t="str">
        <f t="shared" si="387"/>
        <v>M</v>
      </c>
      <c r="O3538" t="s">
        <v>2821</v>
      </c>
      <c r="P3538" t="s">
        <v>12694</v>
      </c>
      <c r="Q3538" t="s">
        <v>281</v>
      </c>
      <c r="R3538">
        <v>4</v>
      </c>
      <c r="S3538">
        <f t="shared" si="388"/>
        <v>2019</v>
      </c>
      <c r="T3538" t="s">
        <v>12</v>
      </c>
      <c r="U3538">
        <v>1</v>
      </c>
      <c r="V3538" t="s">
        <v>3171</v>
      </c>
      <c r="W3538">
        <f>VLOOKUP(Q3538,'PBT Tag Rates'!$B$5:$E$44,4,FALSE)</f>
        <v>0.99705232300000002</v>
      </c>
      <c r="X3538">
        <v>1</v>
      </c>
      <c r="Y3538" s="14">
        <f>IFERROR(LOOKUP(H3538,{30,43,48,53,58,63,68,73,78,83,88,93,97},{42,47,52,57,62,67,72,77,82,87,92,99,100}),999)</f>
        <v>67</v>
      </c>
      <c r="Z3538" s="17">
        <f t="shared" si="389"/>
        <v>5.5555555555555554</v>
      </c>
      <c r="AA3538" s="17">
        <f t="shared" si="390"/>
        <v>5.5555555555555554</v>
      </c>
      <c r="AB3538" s="17">
        <f t="shared" si="391"/>
        <v>11.658097686375321</v>
      </c>
      <c r="AC3538" s="17" t="s">
        <v>17654</v>
      </c>
    </row>
    <row r="3539" spans="1:29" x14ac:dyDescent="0.25">
      <c r="A3539" t="s">
        <v>3339</v>
      </c>
      <c r="B3539" s="151" t="s">
        <v>12695</v>
      </c>
      <c r="C3539" t="s">
        <v>2364</v>
      </c>
      <c r="D3539" s="1">
        <v>45181</v>
      </c>
      <c r="E3539">
        <f t="shared" si="386"/>
        <v>18</v>
      </c>
      <c r="F3539" t="s">
        <v>6</v>
      </c>
      <c r="G3539">
        <v>850</v>
      </c>
      <c r="H3539">
        <f t="shared" si="385"/>
        <v>85</v>
      </c>
      <c r="I3539" t="s">
        <v>9</v>
      </c>
      <c r="J3539">
        <v>1</v>
      </c>
      <c r="K3539" t="s">
        <v>12696</v>
      </c>
      <c r="L3539" t="s">
        <v>12697</v>
      </c>
      <c r="M3539" t="s">
        <v>6</v>
      </c>
      <c r="N3539" t="str">
        <f t="shared" si="387"/>
        <v>M</v>
      </c>
      <c r="O3539" t="s">
        <v>8846</v>
      </c>
      <c r="P3539" t="s">
        <v>8847</v>
      </c>
      <c r="Q3539" t="s">
        <v>221</v>
      </c>
      <c r="R3539">
        <v>4</v>
      </c>
      <c r="S3539">
        <f t="shared" si="388"/>
        <v>2019</v>
      </c>
      <c r="T3539" t="s">
        <v>12</v>
      </c>
      <c r="U3539">
        <v>0.999999999999999</v>
      </c>
      <c r="V3539" t="s">
        <v>3346</v>
      </c>
      <c r="W3539">
        <f>VLOOKUP(Q3539,'PBT Tag Rates'!$B$5:$E$44,4,FALSE)</f>
        <v>0.95971980899999998</v>
      </c>
      <c r="X3539">
        <v>1</v>
      </c>
      <c r="Y3539" s="14">
        <f>IFERROR(LOOKUP(H3539,{30,43,48,53,58,63,68,73,78,83,88,93,97},{42,47,52,57,62,67,72,77,82,87,92,99,100}),999)</f>
        <v>87</v>
      </c>
      <c r="Z3539" s="17">
        <f t="shared" si="389"/>
        <v>5.5555555555555554</v>
      </c>
      <c r="AA3539" s="17">
        <f t="shared" si="390"/>
        <v>5.5555555555555554</v>
      </c>
      <c r="AB3539" s="17">
        <f t="shared" si="391"/>
        <v>11.658097686375321</v>
      </c>
      <c r="AC3539" s="17" t="s">
        <v>17654</v>
      </c>
    </row>
    <row r="3540" spans="1:29" x14ac:dyDescent="0.25">
      <c r="A3540" t="s">
        <v>3339</v>
      </c>
      <c r="B3540" s="151" t="s">
        <v>12698</v>
      </c>
      <c r="C3540" t="s">
        <v>2365</v>
      </c>
      <c r="D3540" s="1">
        <v>45181</v>
      </c>
      <c r="E3540">
        <f t="shared" si="386"/>
        <v>18</v>
      </c>
      <c r="F3540" t="s">
        <v>14</v>
      </c>
      <c r="G3540">
        <v>750</v>
      </c>
      <c r="H3540">
        <f t="shared" si="385"/>
        <v>75</v>
      </c>
      <c r="I3540" t="s">
        <v>7</v>
      </c>
      <c r="J3540" t="s">
        <v>8</v>
      </c>
      <c r="K3540" t="s">
        <v>8</v>
      </c>
      <c r="L3540" t="s">
        <v>8</v>
      </c>
      <c r="M3540" t="s">
        <v>14</v>
      </c>
      <c r="N3540" t="str">
        <f t="shared" si="387"/>
        <v>F</v>
      </c>
      <c r="O3540" t="s">
        <v>2050</v>
      </c>
      <c r="P3540" t="s">
        <v>2051</v>
      </c>
      <c r="Q3540" t="s">
        <v>221</v>
      </c>
      <c r="R3540">
        <v>4</v>
      </c>
      <c r="S3540">
        <f t="shared" si="388"/>
        <v>2019</v>
      </c>
      <c r="T3540" t="s">
        <v>12</v>
      </c>
      <c r="U3540">
        <v>1</v>
      </c>
      <c r="V3540" t="s">
        <v>3346</v>
      </c>
      <c r="W3540">
        <f>VLOOKUP(Q3540,'PBT Tag Rates'!$B$5:$E$44,4,FALSE)</f>
        <v>0.95971980899999998</v>
      </c>
      <c r="X3540">
        <v>1</v>
      </c>
      <c r="Y3540" s="14">
        <f>IFERROR(LOOKUP(H3540,{30,43,48,53,58,63,68,73,78,83,88,93,97},{42,47,52,57,62,67,72,77,82,87,92,99,100}),999)</f>
        <v>77</v>
      </c>
      <c r="Z3540" s="17">
        <f t="shared" si="389"/>
        <v>5.5555555555555554</v>
      </c>
      <c r="AA3540" s="17">
        <f t="shared" si="390"/>
        <v>5.5555555555555554</v>
      </c>
      <c r="AB3540" s="17">
        <f t="shared" si="391"/>
        <v>11.658097686375321</v>
      </c>
      <c r="AC3540" s="17" t="s">
        <v>17654</v>
      </c>
    </row>
    <row r="3541" spans="1:29" x14ac:dyDescent="0.25">
      <c r="A3541" t="s">
        <v>3339</v>
      </c>
      <c r="B3541" s="151" t="s">
        <v>12699</v>
      </c>
      <c r="C3541" t="s">
        <v>2366</v>
      </c>
      <c r="D3541" s="1">
        <v>45181</v>
      </c>
      <c r="E3541">
        <f t="shared" si="386"/>
        <v>18</v>
      </c>
      <c r="F3541" t="s">
        <v>14</v>
      </c>
      <c r="G3541">
        <v>760</v>
      </c>
      <c r="H3541">
        <f t="shared" si="385"/>
        <v>76</v>
      </c>
      <c r="I3541" t="s">
        <v>7</v>
      </c>
      <c r="J3541" t="s">
        <v>8</v>
      </c>
      <c r="K3541" t="s">
        <v>8</v>
      </c>
      <c r="L3541" t="s">
        <v>8</v>
      </c>
      <c r="M3541" t="s">
        <v>14</v>
      </c>
      <c r="N3541" t="str">
        <f t="shared" si="387"/>
        <v>F</v>
      </c>
      <c r="O3541" t="s">
        <v>8</v>
      </c>
      <c r="P3541" t="s">
        <v>8</v>
      </c>
      <c r="Q3541" t="s">
        <v>11</v>
      </c>
      <c r="R3541" t="s">
        <v>8</v>
      </c>
      <c r="S3541" t="str">
        <f t="shared" si="388"/>
        <v>U</v>
      </c>
      <c r="T3541" t="s">
        <v>12</v>
      </c>
      <c r="U3541">
        <v>1</v>
      </c>
      <c r="V3541" t="s">
        <v>11</v>
      </c>
      <c r="W3541" t="e">
        <f>VLOOKUP(Q3541,'PBT Tag Rates'!$B$5:$E$44,4,FALSE)</f>
        <v>#N/A</v>
      </c>
      <c r="X3541">
        <v>1</v>
      </c>
      <c r="Y3541" s="14">
        <f>IFERROR(LOOKUP(H3541,{30,43,48,53,58,63,68,73,78,83,88,93,97},{42,47,52,57,62,67,72,77,82,87,92,99,100}),999)</f>
        <v>77</v>
      </c>
      <c r="Z3541" s="17">
        <f t="shared" si="389"/>
        <v>5.5555555555555554</v>
      </c>
      <c r="AA3541" s="17">
        <f t="shared" si="390"/>
        <v>5.5555555555555554</v>
      </c>
      <c r="AB3541" s="17">
        <f t="shared" si="391"/>
        <v>11.658097686375321</v>
      </c>
      <c r="AC3541" s="17" t="s">
        <v>17654</v>
      </c>
    </row>
    <row r="3542" spans="1:29" x14ac:dyDescent="0.25">
      <c r="A3542" t="s">
        <v>3339</v>
      </c>
      <c r="B3542" s="151" t="s">
        <v>12700</v>
      </c>
      <c r="C3542" t="s">
        <v>12701</v>
      </c>
      <c r="D3542" s="1">
        <v>45181</v>
      </c>
      <c r="E3542">
        <f t="shared" si="386"/>
        <v>18</v>
      </c>
      <c r="F3542" t="s">
        <v>14</v>
      </c>
      <c r="G3542">
        <v>800</v>
      </c>
      <c r="H3542">
        <f t="shared" ref="H3542:H3605" si="392">G3542/10</f>
        <v>80</v>
      </c>
      <c r="I3542" t="s">
        <v>9</v>
      </c>
      <c r="J3542" t="s">
        <v>8</v>
      </c>
      <c r="K3542" t="s">
        <v>12702</v>
      </c>
      <c r="L3542" t="s">
        <v>8</v>
      </c>
      <c r="M3542" t="s">
        <v>14</v>
      </c>
      <c r="N3542" t="str">
        <f t="shared" si="387"/>
        <v>F</v>
      </c>
      <c r="O3542" t="s">
        <v>12703</v>
      </c>
      <c r="P3542" t="s">
        <v>12704</v>
      </c>
      <c r="Q3542" t="s">
        <v>185</v>
      </c>
      <c r="R3542">
        <v>5</v>
      </c>
      <c r="S3542">
        <f t="shared" si="388"/>
        <v>2018</v>
      </c>
      <c r="T3542" t="s">
        <v>12</v>
      </c>
      <c r="U3542">
        <v>1</v>
      </c>
      <c r="V3542" t="s">
        <v>10019</v>
      </c>
      <c r="W3542">
        <f>VLOOKUP(Q3542,'PBT Tag Rates'!$B$5:$E$44,4,FALSE)</f>
        <v>0.95730000000000004</v>
      </c>
      <c r="X3542">
        <v>1</v>
      </c>
      <c r="Y3542" s="14">
        <f>IFERROR(LOOKUP(H3542,{30,43,48,53,58,63,68,73,78,83,88,93,97},{42,47,52,57,62,67,72,77,82,87,92,99,100}),999)</f>
        <v>82</v>
      </c>
      <c r="Z3542" s="17">
        <f t="shared" si="389"/>
        <v>5.5555555555555554</v>
      </c>
      <c r="AA3542" s="17">
        <f t="shared" si="390"/>
        <v>5.5555555555555554</v>
      </c>
      <c r="AB3542" s="17">
        <f t="shared" si="391"/>
        <v>11.658097686375321</v>
      </c>
      <c r="AC3542" s="17" t="s">
        <v>17655</v>
      </c>
    </row>
    <row r="3543" spans="1:29" x14ac:dyDescent="0.25">
      <c r="A3543" t="s">
        <v>3339</v>
      </c>
      <c r="B3543" s="151" t="s">
        <v>12705</v>
      </c>
      <c r="C3543" t="s">
        <v>2367</v>
      </c>
      <c r="D3543" s="1">
        <v>45181</v>
      </c>
      <c r="E3543">
        <f t="shared" ref="E3543:E3606" si="393">IF(D3543&lt;=$D$3,70,18)</f>
        <v>18</v>
      </c>
      <c r="F3543" t="s">
        <v>14</v>
      </c>
      <c r="G3543">
        <v>660</v>
      </c>
      <c r="H3543">
        <f t="shared" si="392"/>
        <v>66</v>
      </c>
      <c r="I3543" t="s">
        <v>7</v>
      </c>
      <c r="J3543" t="s">
        <v>8</v>
      </c>
      <c r="K3543" t="s">
        <v>8</v>
      </c>
      <c r="L3543" t="s">
        <v>8</v>
      </c>
      <c r="M3543" t="s">
        <v>14</v>
      </c>
      <c r="N3543" t="str">
        <f t="shared" ref="N3543:N3606" si="394">IF(M3543="U",F3543,M3543)</f>
        <v>F</v>
      </c>
      <c r="O3543" t="s">
        <v>8222</v>
      </c>
      <c r="P3543" t="s">
        <v>12706</v>
      </c>
      <c r="Q3543" t="s">
        <v>918</v>
      </c>
      <c r="R3543">
        <v>3</v>
      </c>
      <c r="S3543">
        <f t="shared" ref="S3543:S3606" si="395">IFERROR($S$3-R3543,"U")</f>
        <v>2020</v>
      </c>
      <c r="T3543" t="s">
        <v>12</v>
      </c>
      <c r="U3543">
        <v>1</v>
      </c>
      <c r="V3543" t="s">
        <v>3357</v>
      </c>
      <c r="W3543">
        <f>VLOOKUP(Q3543,'PBT Tag Rates'!$B$5:$E$44,4,FALSE)</f>
        <v>0.98961045999999997</v>
      </c>
      <c r="X3543">
        <v>1</v>
      </c>
      <c r="Y3543" s="14">
        <f>IFERROR(LOOKUP(H3543,{30,43,48,53,58,63,68,73,78,83,88,93,97},{42,47,52,57,62,67,72,77,82,87,92,99,100}),999)</f>
        <v>67</v>
      </c>
      <c r="Z3543" s="17">
        <f t="shared" ref="Z3543:Z3606" si="396">IF(D3543&lt;$D$3,X3543/$Z$3,X3543/$Z$4)</f>
        <v>5.5555555555555554</v>
      </c>
      <c r="AA3543" s="17">
        <f t="shared" si="390"/>
        <v>5.5555555555555554</v>
      </c>
      <c r="AB3543" s="17">
        <f t="shared" si="391"/>
        <v>11.658097686375321</v>
      </c>
      <c r="AC3543" s="17" t="s">
        <v>17654</v>
      </c>
    </row>
    <row r="3544" spans="1:29" x14ac:dyDescent="0.25">
      <c r="A3544" t="s">
        <v>3339</v>
      </c>
      <c r="B3544" s="151" t="s">
        <v>12707</v>
      </c>
      <c r="C3544" t="s">
        <v>2368</v>
      </c>
      <c r="D3544" s="1">
        <v>45181</v>
      </c>
      <c r="E3544">
        <f t="shared" si="393"/>
        <v>18</v>
      </c>
      <c r="F3544" t="s">
        <v>6</v>
      </c>
      <c r="G3544">
        <v>550</v>
      </c>
      <c r="H3544">
        <f t="shared" si="392"/>
        <v>55</v>
      </c>
      <c r="I3544" t="s">
        <v>7</v>
      </c>
      <c r="J3544" t="s">
        <v>8</v>
      </c>
      <c r="K3544" t="s">
        <v>8</v>
      </c>
      <c r="L3544" t="s">
        <v>8</v>
      </c>
      <c r="M3544" t="s">
        <v>6</v>
      </c>
      <c r="N3544" t="str">
        <f t="shared" si="394"/>
        <v>M</v>
      </c>
      <c r="O3544" t="s">
        <v>8</v>
      </c>
      <c r="P3544" t="s">
        <v>8</v>
      </c>
      <c r="Q3544" t="s">
        <v>11</v>
      </c>
      <c r="R3544" t="s">
        <v>8</v>
      </c>
      <c r="S3544" t="str">
        <f t="shared" si="395"/>
        <v>U</v>
      </c>
      <c r="T3544" t="s">
        <v>12</v>
      </c>
      <c r="U3544">
        <v>1</v>
      </c>
      <c r="V3544" t="s">
        <v>11</v>
      </c>
      <c r="W3544" t="e">
        <f>VLOOKUP(Q3544,'PBT Tag Rates'!$B$5:$E$44,4,FALSE)</f>
        <v>#N/A</v>
      </c>
      <c r="X3544">
        <v>1</v>
      </c>
      <c r="Y3544" s="14">
        <f>IFERROR(LOOKUP(H3544,{30,43,48,53,58,63,68,73,78,83,88,93,97},{42,47,52,57,62,67,72,77,82,87,92,99,100}),999)</f>
        <v>57</v>
      </c>
      <c r="Z3544" s="17">
        <f t="shared" si="396"/>
        <v>5.5555555555555554</v>
      </c>
      <c r="AA3544" s="17">
        <f t="shared" si="390"/>
        <v>5.5555555555555554</v>
      </c>
      <c r="AB3544" s="17">
        <f t="shared" si="391"/>
        <v>11.658097686375321</v>
      </c>
      <c r="AC3544" s="17" t="s">
        <v>17654</v>
      </c>
    </row>
    <row r="3545" spans="1:29" x14ac:dyDescent="0.25">
      <c r="A3545" t="s">
        <v>3339</v>
      </c>
      <c r="B3545" s="151" t="s">
        <v>12708</v>
      </c>
      <c r="C3545" t="s">
        <v>12709</v>
      </c>
      <c r="D3545" s="1">
        <v>45181</v>
      </c>
      <c r="E3545">
        <f t="shared" si="393"/>
        <v>18</v>
      </c>
      <c r="F3545" t="s">
        <v>6</v>
      </c>
      <c r="G3545">
        <v>900</v>
      </c>
      <c r="H3545">
        <f t="shared" si="392"/>
        <v>90</v>
      </c>
      <c r="I3545" t="s">
        <v>7</v>
      </c>
      <c r="J3545" t="s">
        <v>8</v>
      </c>
      <c r="K3545" t="s">
        <v>12710</v>
      </c>
      <c r="L3545" t="s">
        <v>8</v>
      </c>
      <c r="M3545" t="s">
        <v>6</v>
      </c>
      <c r="N3545" t="str">
        <f t="shared" si="394"/>
        <v>M</v>
      </c>
      <c r="O3545" t="s">
        <v>3582</v>
      </c>
      <c r="P3545" t="s">
        <v>3583</v>
      </c>
      <c r="Q3545" t="s">
        <v>221</v>
      </c>
      <c r="R3545">
        <v>4</v>
      </c>
      <c r="S3545">
        <f t="shared" si="395"/>
        <v>2019</v>
      </c>
      <c r="T3545" t="s">
        <v>12</v>
      </c>
      <c r="U3545">
        <v>0.999999999999998</v>
      </c>
      <c r="V3545" t="s">
        <v>3357</v>
      </c>
      <c r="W3545">
        <f>VLOOKUP(Q3545,'PBT Tag Rates'!$B$5:$E$44,4,FALSE)</f>
        <v>0.95971980899999998</v>
      </c>
      <c r="X3545">
        <v>1</v>
      </c>
      <c r="Y3545" s="14">
        <f>IFERROR(LOOKUP(H3545,{30,43,48,53,58,63,68,73,78,83,88,93,97},{42,47,52,57,62,67,72,77,82,87,92,99,100}),999)</f>
        <v>92</v>
      </c>
      <c r="Z3545" s="17">
        <f t="shared" si="396"/>
        <v>5.5555555555555554</v>
      </c>
      <c r="AA3545" s="17">
        <f t="shared" si="390"/>
        <v>5.5555555555555554</v>
      </c>
      <c r="AB3545" s="17">
        <f t="shared" si="391"/>
        <v>11.658097686375321</v>
      </c>
      <c r="AC3545" s="17" t="s">
        <v>17654</v>
      </c>
    </row>
    <row r="3546" spans="1:29" x14ac:dyDescent="0.25">
      <c r="A3546" t="s">
        <v>3339</v>
      </c>
      <c r="B3546" s="151" t="s">
        <v>12711</v>
      </c>
      <c r="C3546" t="s">
        <v>2369</v>
      </c>
      <c r="D3546" s="1">
        <v>45181</v>
      </c>
      <c r="E3546">
        <f t="shared" si="393"/>
        <v>18</v>
      </c>
      <c r="F3546" t="s">
        <v>14</v>
      </c>
      <c r="G3546">
        <v>710</v>
      </c>
      <c r="H3546">
        <f t="shared" si="392"/>
        <v>71</v>
      </c>
      <c r="I3546" t="s">
        <v>7</v>
      </c>
      <c r="J3546" t="s">
        <v>8</v>
      </c>
      <c r="K3546" t="s">
        <v>8</v>
      </c>
      <c r="L3546" t="s">
        <v>8</v>
      </c>
      <c r="M3546" t="s">
        <v>14</v>
      </c>
      <c r="N3546" t="str">
        <f t="shared" si="394"/>
        <v>F</v>
      </c>
      <c r="O3546" t="s">
        <v>682</v>
      </c>
      <c r="P3546" t="s">
        <v>683</v>
      </c>
      <c r="Q3546" t="s">
        <v>221</v>
      </c>
      <c r="R3546">
        <v>4</v>
      </c>
      <c r="S3546">
        <f t="shared" si="395"/>
        <v>2019</v>
      </c>
      <c r="T3546" t="s">
        <v>12</v>
      </c>
      <c r="U3546">
        <v>0.999999999999997</v>
      </c>
      <c r="V3546" t="s">
        <v>3386</v>
      </c>
      <c r="W3546">
        <f>VLOOKUP(Q3546,'PBT Tag Rates'!$B$5:$E$44,4,FALSE)</f>
        <v>0.95971980899999998</v>
      </c>
      <c r="X3546">
        <v>1</v>
      </c>
      <c r="Y3546" s="14">
        <f>IFERROR(LOOKUP(H3546,{30,43,48,53,58,63,68,73,78,83,88,93,97},{42,47,52,57,62,67,72,77,82,87,92,99,100}),999)</f>
        <v>72</v>
      </c>
      <c r="Z3546" s="17">
        <f t="shared" si="396"/>
        <v>5.5555555555555554</v>
      </c>
      <c r="AA3546" s="17">
        <f t="shared" si="390"/>
        <v>5.5555555555555554</v>
      </c>
      <c r="AB3546" s="17">
        <f t="shared" si="391"/>
        <v>11.658097686375321</v>
      </c>
      <c r="AC3546" s="17" t="s">
        <v>17654</v>
      </c>
    </row>
    <row r="3547" spans="1:29" x14ac:dyDescent="0.25">
      <c r="A3547" t="s">
        <v>3339</v>
      </c>
      <c r="B3547" s="151" t="s">
        <v>12712</v>
      </c>
      <c r="C3547" t="s">
        <v>2372</v>
      </c>
      <c r="D3547" s="1">
        <v>45181</v>
      </c>
      <c r="E3547">
        <f t="shared" si="393"/>
        <v>18</v>
      </c>
      <c r="F3547" t="s">
        <v>14</v>
      </c>
      <c r="G3547">
        <v>690</v>
      </c>
      <c r="H3547">
        <f t="shared" si="392"/>
        <v>69</v>
      </c>
      <c r="I3547" t="s">
        <v>7</v>
      </c>
      <c r="J3547" t="s">
        <v>8</v>
      </c>
      <c r="K3547" t="s">
        <v>8</v>
      </c>
      <c r="L3547" t="s">
        <v>8</v>
      </c>
      <c r="M3547" t="s">
        <v>14</v>
      </c>
      <c r="N3547" t="str">
        <f t="shared" si="394"/>
        <v>F</v>
      </c>
      <c r="O3547" t="s">
        <v>12713</v>
      </c>
      <c r="P3547" t="s">
        <v>12714</v>
      </c>
      <c r="Q3547" t="s">
        <v>918</v>
      </c>
      <c r="R3547">
        <v>3</v>
      </c>
      <c r="S3547">
        <f t="shared" si="395"/>
        <v>2020</v>
      </c>
      <c r="T3547" t="s">
        <v>12</v>
      </c>
      <c r="U3547">
        <v>1</v>
      </c>
      <c r="V3547" t="s">
        <v>3543</v>
      </c>
      <c r="W3547">
        <f>VLOOKUP(Q3547,'PBT Tag Rates'!$B$5:$E$44,4,FALSE)</f>
        <v>0.98961045999999997</v>
      </c>
      <c r="X3547">
        <v>1</v>
      </c>
      <c r="Y3547" s="14">
        <f>IFERROR(LOOKUP(H3547,{30,43,48,53,58,63,68,73,78,83,88,93,97},{42,47,52,57,62,67,72,77,82,87,92,99,100}),999)</f>
        <v>72</v>
      </c>
      <c r="Z3547" s="17">
        <f t="shared" si="396"/>
        <v>5.5555555555555554</v>
      </c>
      <c r="AA3547" s="17">
        <f t="shared" si="390"/>
        <v>5.5555555555555554</v>
      </c>
      <c r="AB3547" s="17">
        <f t="shared" si="391"/>
        <v>11.658097686375321</v>
      </c>
      <c r="AC3547" s="17" t="s">
        <v>17655</v>
      </c>
    </row>
    <row r="3548" spans="1:29" x14ac:dyDescent="0.25">
      <c r="A3548" t="s">
        <v>3339</v>
      </c>
      <c r="B3548" s="151" t="s">
        <v>12715</v>
      </c>
      <c r="C3548" t="s">
        <v>2375</v>
      </c>
      <c r="D3548" s="1">
        <v>45181</v>
      </c>
      <c r="E3548">
        <f t="shared" si="393"/>
        <v>18</v>
      </c>
      <c r="F3548" t="s">
        <v>14</v>
      </c>
      <c r="G3548">
        <v>710</v>
      </c>
      <c r="H3548">
        <f t="shared" si="392"/>
        <v>71</v>
      </c>
      <c r="I3548" t="s">
        <v>9</v>
      </c>
      <c r="J3548">
        <v>1</v>
      </c>
      <c r="K3548" t="s">
        <v>8</v>
      </c>
      <c r="L3548" t="s">
        <v>8</v>
      </c>
      <c r="M3548" t="s">
        <v>14</v>
      </c>
      <c r="N3548" t="str">
        <f t="shared" si="394"/>
        <v>F</v>
      </c>
      <c r="O3548" t="s">
        <v>45</v>
      </c>
      <c r="P3548" t="s">
        <v>46</v>
      </c>
      <c r="Q3548" t="s">
        <v>15</v>
      </c>
      <c r="R3548">
        <v>5</v>
      </c>
      <c r="S3548">
        <f t="shared" si="395"/>
        <v>2018</v>
      </c>
      <c r="T3548" t="s">
        <v>12</v>
      </c>
      <c r="U3548">
        <v>0.999999999999999</v>
      </c>
      <c r="V3548" t="s">
        <v>3951</v>
      </c>
      <c r="W3548">
        <f>VLOOKUP(Q3548,'PBT Tag Rates'!$B$5:$E$44,4,FALSE)</f>
        <v>0.80551598400000002</v>
      </c>
      <c r="X3548">
        <v>1</v>
      </c>
      <c r="Y3548" s="14">
        <f>IFERROR(LOOKUP(H3548,{30,43,48,53,58,63,68,73,78,83,88,93,97},{42,47,52,57,62,67,72,77,82,87,92,99,100}),999)</f>
        <v>72</v>
      </c>
      <c r="Z3548" s="17">
        <f t="shared" si="396"/>
        <v>5.5555555555555554</v>
      </c>
      <c r="AA3548" s="17">
        <f t="shared" si="390"/>
        <v>5.5555555555555554</v>
      </c>
      <c r="AB3548" s="17">
        <f t="shared" si="391"/>
        <v>11.658097686375321</v>
      </c>
      <c r="AC3548" s="17" t="s">
        <v>17655</v>
      </c>
    </row>
    <row r="3549" spans="1:29" x14ac:dyDescent="0.25">
      <c r="A3549" t="s">
        <v>3339</v>
      </c>
      <c r="B3549" s="151" t="s">
        <v>12716</v>
      </c>
      <c r="C3549" t="s">
        <v>2376</v>
      </c>
      <c r="D3549" s="1">
        <v>45181</v>
      </c>
      <c r="E3549">
        <f t="shared" si="393"/>
        <v>18</v>
      </c>
      <c r="F3549" t="s">
        <v>14</v>
      </c>
      <c r="G3549">
        <v>750</v>
      </c>
      <c r="H3549">
        <f t="shared" si="392"/>
        <v>75</v>
      </c>
      <c r="I3549" t="s">
        <v>9</v>
      </c>
      <c r="J3549">
        <v>1</v>
      </c>
      <c r="K3549" t="s">
        <v>8</v>
      </c>
      <c r="L3549" t="s">
        <v>8</v>
      </c>
      <c r="M3549" t="s">
        <v>14</v>
      </c>
      <c r="N3549" t="str">
        <f t="shared" si="394"/>
        <v>F</v>
      </c>
      <c r="O3549" t="s">
        <v>1732</v>
      </c>
      <c r="P3549" t="s">
        <v>1733</v>
      </c>
      <c r="Q3549" t="s">
        <v>221</v>
      </c>
      <c r="R3549">
        <v>4</v>
      </c>
      <c r="S3549">
        <f t="shared" si="395"/>
        <v>2019</v>
      </c>
      <c r="T3549" t="s">
        <v>12</v>
      </c>
      <c r="U3549">
        <v>0.999999999999998</v>
      </c>
      <c r="V3549" t="s">
        <v>3386</v>
      </c>
      <c r="W3549">
        <f>VLOOKUP(Q3549,'PBT Tag Rates'!$B$5:$E$44,4,FALSE)</f>
        <v>0.95971980899999998</v>
      </c>
      <c r="X3549">
        <v>1</v>
      </c>
      <c r="Y3549" s="14">
        <f>IFERROR(LOOKUP(H3549,{30,43,48,53,58,63,68,73,78,83,88,93,97},{42,47,52,57,62,67,72,77,82,87,92,99,100}),999)</f>
        <v>77</v>
      </c>
      <c r="Z3549" s="17">
        <f t="shared" si="396"/>
        <v>5.5555555555555554</v>
      </c>
      <c r="AA3549" s="17">
        <f t="shared" si="390"/>
        <v>5.5555555555555554</v>
      </c>
      <c r="AB3549" s="17">
        <f t="shared" si="391"/>
        <v>11.658097686375321</v>
      </c>
      <c r="AC3549" s="17" t="s">
        <v>17654</v>
      </c>
    </row>
    <row r="3550" spans="1:29" x14ac:dyDescent="0.25">
      <c r="A3550" t="s">
        <v>3339</v>
      </c>
      <c r="B3550" s="151" t="s">
        <v>12717</v>
      </c>
      <c r="C3550" t="s">
        <v>2378</v>
      </c>
      <c r="D3550" s="1">
        <v>45181</v>
      </c>
      <c r="E3550">
        <f t="shared" si="393"/>
        <v>18</v>
      </c>
      <c r="F3550" t="s">
        <v>6</v>
      </c>
      <c r="G3550">
        <v>610</v>
      </c>
      <c r="H3550">
        <f t="shared" si="392"/>
        <v>61</v>
      </c>
      <c r="I3550" t="s">
        <v>7</v>
      </c>
      <c r="J3550" t="s">
        <v>8</v>
      </c>
      <c r="K3550" t="s">
        <v>8</v>
      </c>
      <c r="L3550" t="s">
        <v>8</v>
      </c>
      <c r="M3550" t="s">
        <v>6</v>
      </c>
      <c r="N3550" t="str">
        <f t="shared" si="394"/>
        <v>M</v>
      </c>
      <c r="O3550" t="s">
        <v>8</v>
      </c>
      <c r="P3550" t="s">
        <v>8</v>
      </c>
      <c r="Q3550" t="s">
        <v>11</v>
      </c>
      <c r="R3550" t="s">
        <v>8</v>
      </c>
      <c r="S3550" t="str">
        <f t="shared" si="395"/>
        <v>U</v>
      </c>
      <c r="T3550" t="s">
        <v>12</v>
      </c>
      <c r="U3550">
        <v>1</v>
      </c>
      <c r="V3550" t="s">
        <v>11</v>
      </c>
      <c r="W3550" t="e">
        <f>VLOOKUP(Q3550,'PBT Tag Rates'!$B$5:$E$44,4,FALSE)</f>
        <v>#N/A</v>
      </c>
      <c r="X3550">
        <v>1</v>
      </c>
      <c r="Y3550" s="14">
        <f>IFERROR(LOOKUP(H3550,{30,43,48,53,58,63,68,73,78,83,88,93,97},{42,47,52,57,62,67,72,77,82,87,92,99,100}),999)</f>
        <v>62</v>
      </c>
      <c r="Z3550" s="17">
        <f t="shared" si="396"/>
        <v>5.5555555555555554</v>
      </c>
      <c r="AA3550" s="17">
        <f t="shared" si="390"/>
        <v>5.5555555555555554</v>
      </c>
      <c r="AB3550" s="17">
        <f t="shared" si="391"/>
        <v>11.658097686375321</v>
      </c>
      <c r="AC3550" s="17" t="s">
        <v>17654</v>
      </c>
    </row>
    <row r="3551" spans="1:29" x14ac:dyDescent="0.25">
      <c r="A3551" t="s">
        <v>3339</v>
      </c>
      <c r="B3551" s="151" t="s">
        <v>12718</v>
      </c>
      <c r="C3551" t="s">
        <v>2379</v>
      </c>
      <c r="D3551" s="1">
        <v>45181</v>
      </c>
      <c r="E3551">
        <f t="shared" si="393"/>
        <v>18</v>
      </c>
      <c r="F3551" t="s">
        <v>6</v>
      </c>
      <c r="G3551">
        <v>670</v>
      </c>
      <c r="H3551">
        <f t="shared" si="392"/>
        <v>67</v>
      </c>
      <c r="I3551" t="s">
        <v>7</v>
      </c>
      <c r="J3551" t="s">
        <v>8</v>
      </c>
      <c r="K3551" t="s">
        <v>8</v>
      </c>
      <c r="L3551" t="s">
        <v>8</v>
      </c>
      <c r="M3551" t="s">
        <v>6</v>
      </c>
      <c r="N3551" t="str">
        <f t="shared" si="394"/>
        <v>M</v>
      </c>
      <c r="O3551" t="s">
        <v>794</v>
      </c>
      <c r="P3551" t="s">
        <v>795</v>
      </c>
      <c r="Q3551" t="s">
        <v>221</v>
      </c>
      <c r="R3551">
        <v>4</v>
      </c>
      <c r="S3551">
        <f t="shared" si="395"/>
        <v>2019</v>
      </c>
      <c r="T3551" t="s">
        <v>12</v>
      </c>
      <c r="U3551">
        <v>0.999999999999999</v>
      </c>
      <c r="V3551" t="s">
        <v>3363</v>
      </c>
      <c r="W3551">
        <f>VLOOKUP(Q3551,'PBT Tag Rates'!$B$5:$E$44,4,FALSE)</f>
        <v>0.95971980899999998</v>
      </c>
      <c r="X3551">
        <v>1</v>
      </c>
      <c r="Y3551" s="14">
        <f>IFERROR(LOOKUP(H3551,{30,43,48,53,58,63,68,73,78,83,88,93,97},{42,47,52,57,62,67,72,77,82,87,92,99,100}),999)</f>
        <v>67</v>
      </c>
      <c r="Z3551" s="17">
        <f t="shared" si="396"/>
        <v>5.5555555555555554</v>
      </c>
      <c r="AA3551" s="17">
        <f t="shared" si="390"/>
        <v>5.5555555555555554</v>
      </c>
      <c r="AB3551" s="17">
        <f t="shared" si="391"/>
        <v>11.658097686375321</v>
      </c>
      <c r="AC3551" s="17" t="s">
        <v>17654</v>
      </c>
    </row>
    <row r="3552" spans="1:29" x14ac:dyDescent="0.25">
      <c r="A3552" t="s">
        <v>3339</v>
      </c>
      <c r="B3552" s="151" t="s">
        <v>12719</v>
      </c>
      <c r="C3552" t="s">
        <v>2380</v>
      </c>
      <c r="D3552" s="1">
        <v>45181</v>
      </c>
      <c r="E3552">
        <f t="shared" si="393"/>
        <v>18</v>
      </c>
      <c r="F3552" t="s">
        <v>6</v>
      </c>
      <c r="G3552">
        <v>680</v>
      </c>
      <c r="H3552">
        <f t="shared" si="392"/>
        <v>68</v>
      </c>
      <c r="I3552" t="s">
        <v>9</v>
      </c>
      <c r="J3552">
        <v>1</v>
      </c>
      <c r="K3552" t="s">
        <v>8</v>
      </c>
      <c r="L3552" t="s">
        <v>8</v>
      </c>
      <c r="M3552" t="s">
        <v>6</v>
      </c>
      <c r="N3552" t="str">
        <f t="shared" si="394"/>
        <v>M</v>
      </c>
      <c r="O3552" t="s">
        <v>12529</v>
      </c>
      <c r="P3552" t="s">
        <v>12720</v>
      </c>
      <c r="Q3552" t="s">
        <v>918</v>
      </c>
      <c r="R3552">
        <v>3</v>
      </c>
      <c r="S3552">
        <f t="shared" si="395"/>
        <v>2020</v>
      </c>
      <c r="T3552" t="s">
        <v>12</v>
      </c>
      <c r="U3552">
        <v>0.999999999999999</v>
      </c>
      <c r="V3552" t="s">
        <v>3386</v>
      </c>
      <c r="W3552">
        <f>VLOOKUP(Q3552,'PBT Tag Rates'!$B$5:$E$44,4,FALSE)</f>
        <v>0.98961045999999997</v>
      </c>
      <c r="X3552">
        <v>1</v>
      </c>
      <c r="Y3552" s="14">
        <f>IFERROR(LOOKUP(H3552,{30,43,48,53,58,63,68,73,78,83,88,93,97},{42,47,52,57,62,67,72,77,82,87,92,99,100}),999)</f>
        <v>72</v>
      </c>
      <c r="Z3552" s="17">
        <f t="shared" si="396"/>
        <v>5.5555555555555554</v>
      </c>
      <c r="AA3552" s="17">
        <f t="shared" si="390"/>
        <v>5.5555555555555554</v>
      </c>
      <c r="AB3552" s="17">
        <f t="shared" si="391"/>
        <v>11.658097686375321</v>
      </c>
      <c r="AC3552" s="17" t="s">
        <v>17654</v>
      </c>
    </row>
    <row r="3553" spans="1:29" x14ac:dyDescent="0.25">
      <c r="A3553" t="s">
        <v>3339</v>
      </c>
      <c r="B3553" s="151" t="s">
        <v>12721</v>
      </c>
      <c r="C3553" t="s">
        <v>2381</v>
      </c>
      <c r="D3553" s="1">
        <v>45181</v>
      </c>
      <c r="E3553">
        <f t="shared" si="393"/>
        <v>18</v>
      </c>
      <c r="F3553" t="s">
        <v>6</v>
      </c>
      <c r="G3553">
        <v>670</v>
      </c>
      <c r="H3553">
        <f t="shared" si="392"/>
        <v>67</v>
      </c>
      <c r="I3553" t="s">
        <v>9</v>
      </c>
      <c r="J3553">
        <v>1</v>
      </c>
      <c r="K3553" t="s">
        <v>8</v>
      </c>
      <c r="L3553" t="s">
        <v>8</v>
      </c>
      <c r="M3553" t="s">
        <v>6</v>
      </c>
      <c r="N3553" t="str">
        <f t="shared" si="394"/>
        <v>M</v>
      </c>
      <c r="O3553" t="s">
        <v>12722</v>
      </c>
      <c r="P3553" t="s">
        <v>12723</v>
      </c>
      <c r="Q3553" t="s">
        <v>918</v>
      </c>
      <c r="R3553">
        <v>3</v>
      </c>
      <c r="S3553">
        <f t="shared" si="395"/>
        <v>2020</v>
      </c>
      <c r="T3553" t="s">
        <v>12</v>
      </c>
      <c r="U3553">
        <v>1</v>
      </c>
      <c r="V3553" t="s">
        <v>3396</v>
      </c>
      <c r="W3553">
        <f>VLOOKUP(Q3553,'PBT Tag Rates'!$B$5:$E$44,4,FALSE)</f>
        <v>0.98961045999999997</v>
      </c>
      <c r="X3553">
        <v>1</v>
      </c>
      <c r="Y3553" s="14">
        <f>IFERROR(LOOKUP(H3553,{30,43,48,53,58,63,68,73,78,83,88,93,97},{42,47,52,57,62,67,72,77,82,87,92,99,100}),999)</f>
        <v>67</v>
      </c>
      <c r="Z3553" s="17">
        <f t="shared" si="396"/>
        <v>5.5555555555555554</v>
      </c>
      <c r="AA3553" s="17">
        <f t="shared" si="390"/>
        <v>5.5555555555555554</v>
      </c>
      <c r="AB3553" s="17">
        <f t="shared" si="391"/>
        <v>11.658097686375321</v>
      </c>
      <c r="AC3553" s="17" t="s">
        <v>17655</v>
      </c>
    </row>
    <row r="3554" spans="1:29" x14ac:dyDescent="0.25">
      <c r="A3554" t="s">
        <v>3339</v>
      </c>
      <c r="B3554" s="151" t="s">
        <v>12724</v>
      </c>
      <c r="C3554" t="s">
        <v>2382</v>
      </c>
      <c r="D3554" s="1">
        <v>45181</v>
      </c>
      <c r="E3554">
        <f t="shared" si="393"/>
        <v>18</v>
      </c>
      <c r="F3554" t="s">
        <v>6</v>
      </c>
      <c r="G3554">
        <v>580</v>
      </c>
      <c r="H3554">
        <f t="shared" si="392"/>
        <v>58</v>
      </c>
      <c r="I3554" t="s">
        <v>7</v>
      </c>
      <c r="J3554" t="s">
        <v>8</v>
      </c>
      <c r="K3554" t="s">
        <v>8</v>
      </c>
      <c r="L3554" t="s">
        <v>8</v>
      </c>
      <c r="M3554" t="s">
        <v>6</v>
      </c>
      <c r="N3554" t="str">
        <f t="shared" si="394"/>
        <v>M</v>
      </c>
      <c r="O3554" t="s">
        <v>2792</v>
      </c>
      <c r="P3554" t="s">
        <v>12725</v>
      </c>
      <c r="Q3554" t="s">
        <v>918</v>
      </c>
      <c r="R3554">
        <v>3</v>
      </c>
      <c r="S3554">
        <f t="shared" si="395"/>
        <v>2020</v>
      </c>
      <c r="T3554" t="s">
        <v>12</v>
      </c>
      <c r="U3554">
        <v>0.999999999999999</v>
      </c>
      <c r="V3554" t="s">
        <v>3386</v>
      </c>
      <c r="W3554">
        <f>VLOOKUP(Q3554,'PBT Tag Rates'!$B$5:$E$44,4,FALSE)</f>
        <v>0.98961045999999997</v>
      </c>
      <c r="X3554">
        <v>1</v>
      </c>
      <c r="Y3554" s="14">
        <f>IFERROR(LOOKUP(H3554,{30,43,48,53,58,63,68,73,78,83,88,93,97},{42,47,52,57,62,67,72,77,82,87,92,99,100}),999)</f>
        <v>62</v>
      </c>
      <c r="Z3554" s="17">
        <f t="shared" si="396"/>
        <v>5.5555555555555554</v>
      </c>
      <c r="AA3554" s="17">
        <f t="shared" si="390"/>
        <v>5.5555555555555554</v>
      </c>
      <c r="AB3554" s="17">
        <f t="shared" si="391"/>
        <v>11.658097686375321</v>
      </c>
      <c r="AC3554" s="17" t="s">
        <v>17654</v>
      </c>
    </row>
    <row r="3555" spans="1:29" x14ac:dyDescent="0.25">
      <c r="A3555" t="s">
        <v>3339</v>
      </c>
      <c r="B3555" s="151" t="s">
        <v>12726</v>
      </c>
      <c r="C3555" t="s">
        <v>2383</v>
      </c>
      <c r="D3555" s="1">
        <v>45181</v>
      </c>
      <c r="E3555">
        <f t="shared" si="393"/>
        <v>18</v>
      </c>
      <c r="F3555" t="s">
        <v>14</v>
      </c>
      <c r="G3555">
        <v>690</v>
      </c>
      <c r="H3555">
        <f t="shared" si="392"/>
        <v>69</v>
      </c>
      <c r="I3555" t="s">
        <v>7</v>
      </c>
      <c r="J3555" t="s">
        <v>8</v>
      </c>
      <c r="K3555" t="s">
        <v>8</v>
      </c>
      <c r="L3555" t="s">
        <v>12727</v>
      </c>
      <c r="M3555" t="s">
        <v>14</v>
      </c>
      <c r="N3555" t="str">
        <f t="shared" si="394"/>
        <v>F</v>
      </c>
      <c r="O3555" t="s">
        <v>1358</v>
      </c>
      <c r="P3555" t="s">
        <v>2700</v>
      </c>
      <c r="Q3555" t="s">
        <v>221</v>
      </c>
      <c r="R3555">
        <v>4</v>
      </c>
      <c r="S3555">
        <f t="shared" si="395"/>
        <v>2019</v>
      </c>
      <c r="T3555" t="s">
        <v>12</v>
      </c>
      <c r="U3555">
        <v>1</v>
      </c>
      <c r="V3555" t="s">
        <v>3396</v>
      </c>
      <c r="W3555">
        <f>VLOOKUP(Q3555,'PBT Tag Rates'!$B$5:$E$44,4,FALSE)</f>
        <v>0.95971980899999998</v>
      </c>
      <c r="X3555">
        <v>1</v>
      </c>
      <c r="Y3555" s="14">
        <f>IFERROR(LOOKUP(H3555,{30,43,48,53,58,63,68,73,78,83,88,93,97},{42,47,52,57,62,67,72,77,82,87,92,99,100}),999)</f>
        <v>72</v>
      </c>
      <c r="Z3555" s="17">
        <f t="shared" si="396"/>
        <v>5.5555555555555554</v>
      </c>
      <c r="AA3555" s="17">
        <f t="shared" si="390"/>
        <v>5.5555555555555554</v>
      </c>
      <c r="AB3555" s="17">
        <f t="shared" si="391"/>
        <v>11.658097686375321</v>
      </c>
      <c r="AC3555" s="17" t="s">
        <v>17655</v>
      </c>
    </row>
    <row r="3556" spans="1:29" x14ac:dyDescent="0.25">
      <c r="A3556" t="s">
        <v>3339</v>
      </c>
      <c r="B3556" s="151" t="s">
        <v>12728</v>
      </c>
      <c r="C3556" t="s">
        <v>2386</v>
      </c>
      <c r="D3556" s="1">
        <v>45181</v>
      </c>
      <c r="E3556">
        <f t="shared" si="393"/>
        <v>18</v>
      </c>
      <c r="F3556" t="s">
        <v>6</v>
      </c>
      <c r="G3556">
        <v>590</v>
      </c>
      <c r="H3556">
        <f t="shared" si="392"/>
        <v>59</v>
      </c>
      <c r="I3556" t="s">
        <v>9</v>
      </c>
      <c r="J3556">
        <v>1</v>
      </c>
      <c r="K3556" t="s">
        <v>8</v>
      </c>
      <c r="L3556" t="s">
        <v>8</v>
      </c>
      <c r="M3556" t="s">
        <v>6</v>
      </c>
      <c r="N3556" t="str">
        <f t="shared" si="394"/>
        <v>M</v>
      </c>
      <c r="O3556" t="s">
        <v>12729</v>
      </c>
      <c r="P3556" t="s">
        <v>12730</v>
      </c>
      <c r="Q3556" t="s">
        <v>918</v>
      </c>
      <c r="R3556">
        <v>3</v>
      </c>
      <c r="S3556">
        <f t="shared" si="395"/>
        <v>2020</v>
      </c>
      <c r="T3556" t="s">
        <v>12</v>
      </c>
      <c r="U3556">
        <v>0.999999999999999</v>
      </c>
      <c r="V3556" t="s">
        <v>3821</v>
      </c>
      <c r="W3556">
        <f>VLOOKUP(Q3556,'PBT Tag Rates'!$B$5:$E$44,4,FALSE)</f>
        <v>0.98961045999999997</v>
      </c>
      <c r="X3556">
        <v>1</v>
      </c>
      <c r="Y3556" s="14">
        <f>IFERROR(LOOKUP(H3556,{30,43,48,53,58,63,68,73,78,83,88,93,97},{42,47,52,57,62,67,72,77,82,87,92,99,100}),999)</f>
        <v>62</v>
      </c>
      <c r="Z3556" s="17">
        <f t="shared" si="396"/>
        <v>5.5555555555555554</v>
      </c>
      <c r="AA3556" s="17">
        <f t="shared" si="390"/>
        <v>5.5555555555555554</v>
      </c>
      <c r="AB3556" s="17">
        <f t="shared" si="391"/>
        <v>11.658097686375321</v>
      </c>
      <c r="AC3556" s="17" t="s">
        <v>17654</v>
      </c>
    </row>
    <row r="3557" spans="1:29" x14ac:dyDescent="0.25">
      <c r="A3557" t="s">
        <v>3339</v>
      </c>
      <c r="B3557" s="151" t="s">
        <v>12731</v>
      </c>
      <c r="C3557" t="s">
        <v>2387</v>
      </c>
      <c r="D3557" s="1">
        <v>45181</v>
      </c>
      <c r="E3557">
        <f t="shared" si="393"/>
        <v>18</v>
      </c>
      <c r="F3557" t="s">
        <v>6</v>
      </c>
      <c r="G3557">
        <v>920</v>
      </c>
      <c r="H3557">
        <f t="shared" si="392"/>
        <v>92</v>
      </c>
      <c r="I3557" t="s">
        <v>9</v>
      </c>
      <c r="J3557">
        <v>1</v>
      </c>
      <c r="K3557" t="s">
        <v>12732</v>
      </c>
      <c r="L3557" t="s">
        <v>8</v>
      </c>
      <c r="M3557" t="s">
        <v>759</v>
      </c>
      <c r="N3557" t="str">
        <f t="shared" si="394"/>
        <v>M</v>
      </c>
      <c r="O3557" t="s">
        <v>2606</v>
      </c>
      <c r="P3557" t="s">
        <v>2607</v>
      </c>
      <c r="Q3557" t="s">
        <v>221</v>
      </c>
      <c r="R3557">
        <v>4</v>
      </c>
      <c r="S3557">
        <f t="shared" si="395"/>
        <v>2019</v>
      </c>
      <c r="T3557" t="s">
        <v>12</v>
      </c>
      <c r="U3557">
        <v>0.999999999999998</v>
      </c>
      <c r="V3557" t="s">
        <v>3386</v>
      </c>
      <c r="W3557">
        <f>VLOOKUP(Q3557,'PBT Tag Rates'!$B$5:$E$44,4,FALSE)</f>
        <v>0.95971980899999998</v>
      </c>
      <c r="X3557">
        <v>1</v>
      </c>
      <c r="Y3557" s="14">
        <f>IFERROR(LOOKUP(H3557,{30,43,48,53,58,63,68,73,78,83,88,93,97},{42,47,52,57,62,67,72,77,82,87,92,99,100}),999)</f>
        <v>92</v>
      </c>
      <c r="Z3557" s="17">
        <f t="shared" si="396"/>
        <v>5.5555555555555554</v>
      </c>
      <c r="AA3557" s="17">
        <f t="shared" si="390"/>
        <v>5.5555555555555554</v>
      </c>
      <c r="AB3557" s="17">
        <f t="shared" si="391"/>
        <v>11.658097686375321</v>
      </c>
      <c r="AC3557" s="17" t="s">
        <v>17654</v>
      </c>
    </row>
    <row r="3558" spans="1:29" x14ac:dyDescent="0.25">
      <c r="A3558" t="s">
        <v>3339</v>
      </c>
      <c r="B3558" s="151" t="s">
        <v>12733</v>
      </c>
      <c r="C3558" t="s">
        <v>12734</v>
      </c>
      <c r="D3558" s="1">
        <v>45181</v>
      </c>
      <c r="E3558">
        <f t="shared" si="393"/>
        <v>18</v>
      </c>
      <c r="F3558" t="s">
        <v>6</v>
      </c>
      <c r="G3558">
        <v>890</v>
      </c>
      <c r="H3558">
        <f t="shared" si="392"/>
        <v>89</v>
      </c>
      <c r="I3558" t="s">
        <v>7</v>
      </c>
      <c r="J3558" t="s">
        <v>8</v>
      </c>
      <c r="K3558" t="s">
        <v>12735</v>
      </c>
      <c r="L3558" t="s">
        <v>8</v>
      </c>
      <c r="M3558" t="s">
        <v>6</v>
      </c>
      <c r="N3558" t="str">
        <f t="shared" si="394"/>
        <v>M</v>
      </c>
      <c r="O3558" t="s">
        <v>11353</v>
      </c>
      <c r="P3558" t="s">
        <v>11354</v>
      </c>
      <c r="Q3558" t="s">
        <v>221</v>
      </c>
      <c r="R3558">
        <v>4</v>
      </c>
      <c r="S3558">
        <f t="shared" si="395"/>
        <v>2019</v>
      </c>
      <c r="T3558" t="s">
        <v>12</v>
      </c>
      <c r="U3558">
        <v>1</v>
      </c>
      <c r="V3558" t="s">
        <v>3357</v>
      </c>
      <c r="W3558">
        <f>VLOOKUP(Q3558,'PBT Tag Rates'!$B$5:$E$44,4,FALSE)</f>
        <v>0.95971980899999998</v>
      </c>
      <c r="X3558">
        <v>1</v>
      </c>
      <c r="Y3558" s="14">
        <f>IFERROR(LOOKUP(H3558,{30,43,48,53,58,63,68,73,78,83,88,93,97},{42,47,52,57,62,67,72,77,82,87,92,99,100}),999)</f>
        <v>92</v>
      </c>
      <c r="Z3558" s="17">
        <f t="shared" si="396"/>
        <v>5.5555555555555554</v>
      </c>
      <c r="AA3558" s="17">
        <f t="shared" si="390"/>
        <v>5.5555555555555554</v>
      </c>
      <c r="AB3558" s="17">
        <f t="shared" si="391"/>
        <v>11.658097686375321</v>
      </c>
      <c r="AC3558" s="17" t="s">
        <v>17654</v>
      </c>
    </row>
    <row r="3559" spans="1:29" x14ac:dyDescent="0.25">
      <c r="A3559" t="s">
        <v>3339</v>
      </c>
      <c r="B3559" s="151" t="s">
        <v>12736</v>
      </c>
      <c r="C3559" t="s">
        <v>12737</v>
      </c>
      <c r="D3559" s="1">
        <v>45181</v>
      </c>
      <c r="E3559">
        <f t="shared" si="393"/>
        <v>18</v>
      </c>
      <c r="F3559" t="s">
        <v>14</v>
      </c>
      <c r="G3559">
        <v>810</v>
      </c>
      <c r="H3559">
        <f t="shared" si="392"/>
        <v>81</v>
      </c>
      <c r="I3559" t="s">
        <v>7</v>
      </c>
      <c r="J3559" t="s">
        <v>8</v>
      </c>
      <c r="K3559" t="s">
        <v>12738</v>
      </c>
      <c r="L3559" t="s">
        <v>8</v>
      </c>
      <c r="M3559" t="s">
        <v>14</v>
      </c>
      <c r="N3559" t="str">
        <f t="shared" si="394"/>
        <v>F</v>
      </c>
      <c r="O3559" t="s">
        <v>732</v>
      </c>
      <c r="P3559" t="s">
        <v>733</v>
      </c>
      <c r="Q3559" t="s">
        <v>221</v>
      </c>
      <c r="R3559">
        <v>4</v>
      </c>
      <c r="S3559">
        <f t="shared" si="395"/>
        <v>2019</v>
      </c>
      <c r="T3559" t="s">
        <v>12</v>
      </c>
      <c r="U3559">
        <v>1</v>
      </c>
      <c r="V3559" t="s">
        <v>3346</v>
      </c>
      <c r="W3559">
        <f>VLOOKUP(Q3559,'PBT Tag Rates'!$B$5:$E$44,4,FALSE)</f>
        <v>0.95971980899999998</v>
      </c>
      <c r="X3559">
        <v>1</v>
      </c>
      <c r="Y3559" s="14">
        <f>IFERROR(LOOKUP(H3559,{30,43,48,53,58,63,68,73,78,83,88,93,97},{42,47,52,57,62,67,72,77,82,87,92,99,100}),999)</f>
        <v>82</v>
      </c>
      <c r="Z3559" s="17">
        <f t="shared" si="396"/>
        <v>5.5555555555555554</v>
      </c>
      <c r="AA3559" s="17">
        <f t="shared" si="390"/>
        <v>5.5555555555555554</v>
      </c>
      <c r="AB3559" s="17">
        <f t="shared" si="391"/>
        <v>11.658097686375321</v>
      </c>
      <c r="AC3559" s="17" t="s">
        <v>17654</v>
      </c>
    </row>
    <row r="3560" spans="1:29" x14ac:dyDescent="0.25">
      <c r="A3560" t="s">
        <v>3339</v>
      </c>
      <c r="B3560" s="151" t="s">
        <v>12739</v>
      </c>
      <c r="C3560" t="s">
        <v>2388</v>
      </c>
      <c r="D3560" s="1">
        <v>45181</v>
      </c>
      <c r="E3560">
        <f t="shared" si="393"/>
        <v>18</v>
      </c>
      <c r="F3560" t="s">
        <v>14</v>
      </c>
      <c r="G3560">
        <v>730</v>
      </c>
      <c r="H3560">
        <f t="shared" si="392"/>
        <v>73</v>
      </c>
      <c r="I3560" t="s">
        <v>7</v>
      </c>
      <c r="J3560" t="s">
        <v>8</v>
      </c>
      <c r="K3560" t="s">
        <v>8</v>
      </c>
      <c r="L3560" t="s">
        <v>8</v>
      </c>
      <c r="M3560" t="s">
        <v>14</v>
      </c>
      <c r="N3560" t="str">
        <f t="shared" si="394"/>
        <v>F</v>
      </c>
      <c r="O3560" t="s">
        <v>557</v>
      </c>
      <c r="P3560" t="s">
        <v>558</v>
      </c>
      <c r="Q3560" t="s">
        <v>221</v>
      </c>
      <c r="R3560">
        <v>4</v>
      </c>
      <c r="S3560">
        <f t="shared" si="395"/>
        <v>2019</v>
      </c>
      <c r="T3560" t="s">
        <v>12</v>
      </c>
      <c r="U3560">
        <v>1</v>
      </c>
      <c r="V3560" t="s">
        <v>3346</v>
      </c>
      <c r="W3560">
        <f>VLOOKUP(Q3560,'PBT Tag Rates'!$B$5:$E$44,4,FALSE)</f>
        <v>0.95971980899999998</v>
      </c>
      <c r="X3560">
        <v>1</v>
      </c>
      <c r="Y3560" s="14">
        <f>IFERROR(LOOKUP(H3560,{30,43,48,53,58,63,68,73,78,83,88,93,97},{42,47,52,57,62,67,72,77,82,87,92,99,100}),999)</f>
        <v>77</v>
      </c>
      <c r="Z3560" s="17">
        <f t="shared" si="396"/>
        <v>5.5555555555555554</v>
      </c>
      <c r="AA3560" s="17">
        <f t="shared" si="390"/>
        <v>5.5555555555555554</v>
      </c>
      <c r="AB3560" s="17">
        <f t="shared" si="391"/>
        <v>11.658097686375321</v>
      </c>
      <c r="AC3560" s="17" t="s">
        <v>17654</v>
      </c>
    </row>
    <row r="3561" spans="1:29" x14ac:dyDescent="0.25">
      <c r="A3561" t="s">
        <v>3339</v>
      </c>
      <c r="B3561" s="151" t="s">
        <v>12740</v>
      </c>
      <c r="C3561" t="s">
        <v>2389</v>
      </c>
      <c r="D3561" s="1">
        <v>45181</v>
      </c>
      <c r="E3561">
        <f t="shared" si="393"/>
        <v>18</v>
      </c>
      <c r="F3561" t="s">
        <v>6</v>
      </c>
      <c r="G3561">
        <v>640</v>
      </c>
      <c r="H3561">
        <f t="shared" si="392"/>
        <v>64</v>
      </c>
      <c r="I3561" t="s">
        <v>9</v>
      </c>
      <c r="J3561">
        <v>1</v>
      </c>
      <c r="K3561" t="s">
        <v>8</v>
      </c>
      <c r="L3561" t="s">
        <v>8</v>
      </c>
      <c r="M3561" t="s">
        <v>6</v>
      </c>
      <c r="N3561" t="str">
        <f t="shared" si="394"/>
        <v>M</v>
      </c>
      <c r="O3561" t="s">
        <v>2609</v>
      </c>
      <c r="P3561" t="s">
        <v>11991</v>
      </c>
      <c r="Q3561" t="s">
        <v>221</v>
      </c>
      <c r="R3561">
        <v>4</v>
      </c>
      <c r="S3561">
        <f t="shared" si="395"/>
        <v>2019</v>
      </c>
      <c r="T3561" t="s">
        <v>12</v>
      </c>
      <c r="U3561">
        <v>1</v>
      </c>
      <c r="V3561" t="s">
        <v>3876</v>
      </c>
      <c r="W3561">
        <f>VLOOKUP(Q3561,'PBT Tag Rates'!$B$5:$E$44,4,FALSE)</f>
        <v>0.95971980899999998</v>
      </c>
      <c r="X3561">
        <v>1</v>
      </c>
      <c r="Y3561" s="14">
        <f>IFERROR(LOOKUP(H3561,{30,43,48,53,58,63,68,73,78,83,88,93,97},{42,47,52,57,62,67,72,77,82,87,92,99,100}),999)</f>
        <v>67</v>
      </c>
      <c r="Z3561" s="17">
        <f t="shared" si="396"/>
        <v>5.5555555555555554</v>
      </c>
      <c r="AA3561" s="17">
        <f t="shared" si="390"/>
        <v>5.5555555555555554</v>
      </c>
      <c r="AB3561" s="17">
        <f t="shared" si="391"/>
        <v>11.658097686375321</v>
      </c>
      <c r="AC3561" s="17" t="s">
        <v>17654</v>
      </c>
    </row>
    <row r="3562" spans="1:29" x14ac:dyDescent="0.25">
      <c r="A3562" t="s">
        <v>3339</v>
      </c>
      <c r="B3562" s="151" t="s">
        <v>12741</v>
      </c>
      <c r="C3562" t="s">
        <v>2390</v>
      </c>
      <c r="D3562" s="1">
        <v>45181</v>
      </c>
      <c r="E3562">
        <f t="shared" si="393"/>
        <v>18</v>
      </c>
      <c r="F3562" t="s">
        <v>6</v>
      </c>
      <c r="G3562">
        <v>600</v>
      </c>
      <c r="H3562">
        <f t="shared" si="392"/>
        <v>60</v>
      </c>
      <c r="I3562" t="s">
        <v>7</v>
      </c>
      <c r="J3562" t="s">
        <v>8</v>
      </c>
      <c r="K3562" t="s">
        <v>8</v>
      </c>
      <c r="L3562" t="s">
        <v>8</v>
      </c>
      <c r="M3562" t="s">
        <v>6</v>
      </c>
      <c r="N3562" t="str">
        <f t="shared" si="394"/>
        <v>M</v>
      </c>
      <c r="O3562" t="s">
        <v>8</v>
      </c>
      <c r="P3562" t="s">
        <v>8</v>
      </c>
      <c r="Q3562" t="s">
        <v>11</v>
      </c>
      <c r="R3562" t="s">
        <v>8</v>
      </c>
      <c r="S3562" t="str">
        <f t="shared" si="395"/>
        <v>U</v>
      </c>
      <c r="T3562" t="s">
        <v>12</v>
      </c>
      <c r="U3562">
        <v>1</v>
      </c>
      <c r="V3562" t="s">
        <v>11</v>
      </c>
      <c r="W3562" t="e">
        <f>VLOOKUP(Q3562,'PBT Tag Rates'!$B$5:$E$44,4,FALSE)</f>
        <v>#N/A</v>
      </c>
      <c r="X3562">
        <v>1</v>
      </c>
      <c r="Y3562" s="14">
        <f>IFERROR(LOOKUP(H3562,{30,43,48,53,58,63,68,73,78,83,88,93,97},{42,47,52,57,62,67,72,77,82,87,92,99,100}),999)</f>
        <v>62</v>
      </c>
      <c r="Z3562" s="17">
        <f t="shared" si="396"/>
        <v>5.5555555555555554</v>
      </c>
      <c r="AA3562" s="17">
        <f t="shared" si="390"/>
        <v>5.5555555555555554</v>
      </c>
      <c r="AB3562" s="17">
        <f t="shared" si="391"/>
        <v>11.658097686375321</v>
      </c>
      <c r="AC3562" s="17" t="s">
        <v>17654</v>
      </c>
    </row>
    <row r="3563" spans="1:29" x14ac:dyDescent="0.25">
      <c r="A3563" t="s">
        <v>3339</v>
      </c>
      <c r="B3563" s="151" t="s">
        <v>12742</v>
      </c>
      <c r="C3563" t="s">
        <v>2392</v>
      </c>
      <c r="D3563" s="1">
        <v>45181</v>
      </c>
      <c r="E3563">
        <f t="shared" si="393"/>
        <v>18</v>
      </c>
      <c r="F3563" t="s">
        <v>6</v>
      </c>
      <c r="G3563">
        <v>690</v>
      </c>
      <c r="H3563">
        <f t="shared" si="392"/>
        <v>69</v>
      </c>
      <c r="I3563" t="s">
        <v>9</v>
      </c>
      <c r="J3563">
        <v>1</v>
      </c>
      <c r="K3563" t="s">
        <v>8</v>
      </c>
      <c r="L3563" t="s">
        <v>8</v>
      </c>
      <c r="M3563" t="s">
        <v>6</v>
      </c>
      <c r="N3563" t="str">
        <f t="shared" si="394"/>
        <v>M</v>
      </c>
      <c r="O3563" t="s">
        <v>12743</v>
      </c>
      <c r="P3563" t="s">
        <v>12744</v>
      </c>
      <c r="Q3563" t="s">
        <v>221</v>
      </c>
      <c r="R3563">
        <v>4</v>
      </c>
      <c r="S3563">
        <f t="shared" si="395"/>
        <v>2019</v>
      </c>
      <c r="T3563" t="s">
        <v>12</v>
      </c>
      <c r="U3563">
        <v>1</v>
      </c>
      <c r="V3563" t="s">
        <v>3951</v>
      </c>
      <c r="W3563">
        <f>VLOOKUP(Q3563,'PBT Tag Rates'!$B$5:$E$44,4,FALSE)</f>
        <v>0.95971980899999998</v>
      </c>
      <c r="X3563">
        <v>1</v>
      </c>
      <c r="Y3563" s="14">
        <f>IFERROR(LOOKUP(H3563,{30,43,48,53,58,63,68,73,78,83,88,93,97},{42,47,52,57,62,67,72,77,82,87,92,99,100}),999)</f>
        <v>72</v>
      </c>
      <c r="Z3563" s="17">
        <f t="shared" si="396"/>
        <v>5.5555555555555554</v>
      </c>
      <c r="AA3563" s="17">
        <f t="shared" si="390"/>
        <v>5.5555555555555554</v>
      </c>
      <c r="AB3563" s="17">
        <f t="shared" si="391"/>
        <v>11.658097686375321</v>
      </c>
      <c r="AC3563" s="17" t="s">
        <v>17655</v>
      </c>
    </row>
    <row r="3564" spans="1:29" x14ac:dyDescent="0.25">
      <c r="A3564" t="s">
        <v>3339</v>
      </c>
      <c r="B3564" s="151" t="s">
        <v>12745</v>
      </c>
      <c r="C3564" t="s">
        <v>2393</v>
      </c>
      <c r="D3564" s="1">
        <v>45181</v>
      </c>
      <c r="E3564">
        <f t="shared" si="393"/>
        <v>18</v>
      </c>
      <c r="F3564" t="s">
        <v>14</v>
      </c>
      <c r="G3564">
        <v>760</v>
      </c>
      <c r="H3564">
        <f t="shared" si="392"/>
        <v>76</v>
      </c>
      <c r="I3564" t="s">
        <v>7</v>
      </c>
      <c r="J3564" t="s">
        <v>8</v>
      </c>
      <c r="K3564" t="s">
        <v>8</v>
      </c>
      <c r="L3564" t="s">
        <v>8</v>
      </c>
      <c r="M3564" t="s">
        <v>14</v>
      </c>
      <c r="N3564" t="str">
        <f t="shared" si="394"/>
        <v>F</v>
      </c>
      <c r="O3564" t="s">
        <v>8</v>
      </c>
      <c r="P3564" t="s">
        <v>8</v>
      </c>
      <c r="Q3564" t="s">
        <v>11</v>
      </c>
      <c r="R3564" t="s">
        <v>8</v>
      </c>
      <c r="S3564" t="str">
        <f t="shared" si="395"/>
        <v>U</v>
      </c>
      <c r="T3564" t="s">
        <v>12</v>
      </c>
      <c r="U3564">
        <v>0.999999999999997</v>
      </c>
      <c r="V3564" t="s">
        <v>11</v>
      </c>
      <c r="W3564" t="e">
        <f>VLOOKUP(Q3564,'PBT Tag Rates'!$B$5:$E$44,4,FALSE)</f>
        <v>#N/A</v>
      </c>
      <c r="X3564">
        <v>1</v>
      </c>
      <c r="Y3564" s="14">
        <f>IFERROR(LOOKUP(H3564,{30,43,48,53,58,63,68,73,78,83,88,93,97},{42,47,52,57,62,67,72,77,82,87,92,99,100}),999)</f>
        <v>77</v>
      </c>
      <c r="Z3564" s="17">
        <f t="shared" si="396"/>
        <v>5.5555555555555554</v>
      </c>
      <c r="AA3564" s="17">
        <f t="shared" si="390"/>
        <v>5.5555555555555554</v>
      </c>
      <c r="AB3564" s="17">
        <f t="shared" si="391"/>
        <v>11.658097686375321</v>
      </c>
      <c r="AC3564" s="17" t="s">
        <v>17654</v>
      </c>
    </row>
    <row r="3565" spans="1:29" x14ac:dyDescent="0.25">
      <c r="A3565" t="s">
        <v>3339</v>
      </c>
      <c r="B3565" s="151" t="s">
        <v>12746</v>
      </c>
      <c r="C3565" t="s">
        <v>2396</v>
      </c>
      <c r="D3565" s="1">
        <v>45181</v>
      </c>
      <c r="E3565">
        <f t="shared" si="393"/>
        <v>18</v>
      </c>
      <c r="F3565" t="s">
        <v>6</v>
      </c>
      <c r="G3565">
        <v>620</v>
      </c>
      <c r="H3565">
        <f t="shared" si="392"/>
        <v>62</v>
      </c>
      <c r="I3565" t="s">
        <v>9</v>
      </c>
      <c r="J3565">
        <v>1</v>
      </c>
      <c r="K3565" t="s">
        <v>8</v>
      </c>
      <c r="L3565" t="s">
        <v>8</v>
      </c>
      <c r="M3565" t="s">
        <v>6</v>
      </c>
      <c r="N3565" t="str">
        <f t="shared" si="394"/>
        <v>M</v>
      </c>
      <c r="O3565" t="s">
        <v>1557</v>
      </c>
      <c r="P3565" t="s">
        <v>1558</v>
      </c>
      <c r="Q3565" t="s">
        <v>221</v>
      </c>
      <c r="R3565">
        <v>4</v>
      </c>
      <c r="S3565">
        <f t="shared" si="395"/>
        <v>2019</v>
      </c>
      <c r="T3565" t="s">
        <v>12</v>
      </c>
      <c r="U3565">
        <v>0.999999999999997</v>
      </c>
      <c r="V3565" t="s">
        <v>3357</v>
      </c>
      <c r="W3565">
        <f>VLOOKUP(Q3565,'PBT Tag Rates'!$B$5:$E$44,4,FALSE)</f>
        <v>0.95971980899999998</v>
      </c>
      <c r="X3565">
        <v>1</v>
      </c>
      <c r="Y3565" s="14">
        <f>IFERROR(LOOKUP(H3565,{30,43,48,53,58,63,68,73,78,83,88,93,97},{42,47,52,57,62,67,72,77,82,87,92,99,100}),999)</f>
        <v>62</v>
      </c>
      <c r="Z3565" s="17">
        <f t="shared" si="396"/>
        <v>5.5555555555555554</v>
      </c>
      <c r="AA3565" s="17">
        <f t="shared" si="390"/>
        <v>5.5555555555555554</v>
      </c>
      <c r="AB3565" s="17">
        <f t="shared" si="391"/>
        <v>11.658097686375321</v>
      </c>
      <c r="AC3565" s="17" t="s">
        <v>17654</v>
      </c>
    </row>
    <row r="3566" spans="1:29" x14ac:dyDescent="0.25">
      <c r="A3566" t="s">
        <v>3339</v>
      </c>
      <c r="B3566" s="151" t="s">
        <v>12747</v>
      </c>
      <c r="C3566" t="s">
        <v>12748</v>
      </c>
      <c r="D3566" s="1">
        <v>45181</v>
      </c>
      <c r="E3566">
        <f t="shared" si="393"/>
        <v>18</v>
      </c>
      <c r="F3566" t="s">
        <v>6</v>
      </c>
      <c r="G3566">
        <v>860</v>
      </c>
      <c r="H3566">
        <f t="shared" si="392"/>
        <v>86</v>
      </c>
      <c r="I3566" t="s">
        <v>7</v>
      </c>
      <c r="J3566" t="s">
        <v>8</v>
      </c>
      <c r="K3566" t="s">
        <v>12749</v>
      </c>
      <c r="L3566" t="s">
        <v>8</v>
      </c>
      <c r="M3566" t="s">
        <v>6</v>
      </c>
      <c r="N3566" t="str">
        <f t="shared" si="394"/>
        <v>M</v>
      </c>
      <c r="O3566" t="s">
        <v>8</v>
      </c>
      <c r="P3566" t="s">
        <v>8</v>
      </c>
      <c r="Q3566" t="s">
        <v>11</v>
      </c>
      <c r="R3566" t="s">
        <v>8</v>
      </c>
      <c r="S3566" t="str">
        <f t="shared" si="395"/>
        <v>U</v>
      </c>
      <c r="T3566" t="s">
        <v>12</v>
      </c>
      <c r="U3566">
        <v>0.999999999999999</v>
      </c>
      <c r="V3566" t="s">
        <v>11</v>
      </c>
      <c r="W3566" t="e">
        <f>VLOOKUP(Q3566,'PBT Tag Rates'!$B$5:$E$44,4,FALSE)</f>
        <v>#N/A</v>
      </c>
      <c r="X3566">
        <v>1</v>
      </c>
      <c r="Y3566" s="14">
        <f>IFERROR(LOOKUP(H3566,{30,43,48,53,58,63,68,73,78,83,88,93,97},{42,47,52,57,62,67,72,77,82,87,92,99,100}),999)</f>
        <v>87</v>
      </c>
      <c r="Z3566" s="17">
        <f t="shared" si="396"/>
        <v>5.5555555555555554</v>
      </c>
      <c r="AA3566" s="17">
        <f t="shared" si="390"/>
        <v>5.5555555555555554</v>
      </c>
      <c r="AB3566" s="17">
        <f t="shared" si="391"/>
        <v>11.658097686375321</v>
      </c>
      <c r="AC3566" s="17" t="s">
        <v>17654</v>
      </c>
    </row>
    <row r="3567" spans="1:29" x14ac:dyDescent="0.25">
      <c r="A3567" t="s">
        <v>3339</v>
      </c>
      <c r="B3567" s="151" t="s">
        <v>12750</v>
      </c>
      <c r="C3567" t="s">
        <v>2397</v>
      </c>
      <c r="D3567" s="1">
        <v>45181</v>
      </c>
      <c r="E3567">
        <f t="shared" si="393"/>
        <v>18</v>
      </c>
      <c r="F3567" t="s">
        <v>14</v>
      </c>
      <c r="G3567">
        <v>610</v>
      </c>
      <c r="H3567">
        <f t="shared" si="392"/>
        <v>61</v>
      </c>
      <c r="I3567" t="s">
        <v>9</v>
      </c>
      <c r="J3567">
        <v>1</v>
      </c>
      <c r="K3567" t="s">
        <v>8</v>
      </c>
      <c r="L3567" t="s">
        <v>8</v>
      </c>
      <c r="M3567" t="s">
        <v>14</v>
      </c>
      <c r="N3567" t="str">
        <f t="shared" si="394"/>
        <v>F</v>
      </c>
      <c r="O3567" t="s">
        <v>516</v>
      </c>
      <c r="P3567" t="s">
        <v>11247</v>
      </c>
      <c r="Q3567" t="s">
        <v>221</v>
      </c>
      <c r="R3567">
        <v>4</v>
      </c>
      <c r="S3567">
        <f t="shared" si="395"/>
        <v>2019</v>
      </c>
      <c r="T3567" t="s">
        <v>12</v>
      </c>
      <c r="U3567">
        <v>1</v>
      </c>
      <c r="V3567" t="s">
        <v>3951</v>
      </c>
      <c r="W3567">
        <f>VLOOKUP(Q3567,'PBT Tag Rates'!$B$5:$E$44,4,FALSE)</f>
        <v>0.95971980899999998</v>
      </c>
      <c r="X3567">
        <v>1</v>
      </c>
      <c r="Y3567" s="14">
        <f>IFERROR(LOOKUP(H3567,{30,43,48,53,58,63,68,73,78,83,88,93,97},{42,47,52,57,62,67,72,77,82,87,92,99,100}),999)</f>
        <v>62</v>
      </c>
      <c r="Z3567" s="17">
        <f t="shared" si="396"/>
        <v>5.5555555555555554</v>
      </c>
      <c r="AA3567" s="17">
        <f t="shared" si="390"/>
        <v>5.5555555555555554</v>
      </c>
      <c r="AB3567" s="17">
        <f t="shared" si="391"/>
        <v>11.658097686375321</v>
      </c>
      <c r="AC3567" s="17" t="s">
        <v>17655</v>
      </c>
    </row>
    <row r="3568" spans="1:29" x14ac:dyDescent="0.25">
      <c r="A3568" t="s">
        <v>3339</v>
      </c>
      <c r="B3568" s="151" t="s">
        <v>12751</v>
      </c>
      <c r="C3568" t="s">
        <v>2398</v>
      </c>
      <c r="D3568" s="1">
        <v>45181</v>
      </c>
      <c r="E3568">
        <f t="shared" si="393"/>
        <v>18</v>
      </c>
      <c r="F3568" t="s">
        <v>14</v>
      </c>
      <c r="G3568">
        <v>650</v>
      </c>
      <c r="H3568">
        <f t="shared" si="392"/>
        <v>65</v>
      </c>
      <c r="I3568" t="s">
        <v>9</v>
      </c>
      <c r="J3568">
        <v>1</v>
      </c>
      <c r="K3568" t="s">
        <v>8</v>
      </c>
      <c r="L3568" t="s">
        <v>8</v>
      </c>
      <c r="M3568" t="s">
        <v>14</v>
      </c>
      <c r="N3568" t="str">
        <f t="shared" si="394"/>
        <v>F</v>
      </c>
      <c r="O3568" t="s">
        <v>12752</v>
      </c>
      <c r="P3568" t="s">
        <v>12753</v>
      </c>
      <c r="Q3568" t="s">
        <v>2596</v>
      </c>
      <c r="R3568">
        <v>3</v>
      </c>
      <c r="S3568">
        <f t="shared" si="395"/>
        <v>2020</v>
      </c>
      <c r="T3568" t="s">
        <v>12</v>
      </c>
      <c r="U3568">
        <v>1</v>
      </c>
      <c r="V3568" t="s">
        <v>3170</v>
      </c>
      <c r="W3568">
        <f>VLOOKUP(Q3568,'PBT Tag Rates'!$B$5:$E$44,4,FALSE)</f>
        <v>0.98845608500000004</v>
      </c>
      <c r="X3568">
        <v>1</v>
      </c>
      <c r="Y3568" s="14">
        <f>IFERROR(LOOKUP(H3568,{30,43,48,53,58,63,68,73,78,83,88,93,97},{42,47,52,57,62,67,72,77,82,87,92,99,100}),999)</f>
        <v>67</v>
      </c>
      <c r="Z3568" s="17">
        <f t="shared" si="396"/>
        <v>5.5555555555555554</v>
      </c>
      <c r="AA3568" s="17">
        <f t="shared" si="390"/>
        <v>5.5555555555555554</v>
      </c>
      <c r="AB3568" s="17">
        <f t="shared" si="391"/>
        <v>11.658097686375321</v>
      </c>
      <c r="AC3568" s="17" t="s">
        <v>17654</v>
      </c>
    </row>
    <row r="3569" spans="1:29" x14ac:dyDescent="0.25">
      <c r="A3569" t="s">
        <v>3339</v>
      </c>
      <c r="B3569" s="151" t="s">
        <v>12754</v>
      </c>
      <c r="C3569" t="s">
        <v>12755</v>
      </c>
      <c r="D3569" s="1">
        <v>45181</v>
      </c>
      <c r="E3569">
        <f t="shared" si="393"/>
        <v>18</v>
      </c>
      <c r="F3569" t="s">
        <v>6</v>
      </c>
      <c r="G3569">
        <v>840</v>
      </c>
      <c r="H3569">
        <f t="shared" si="392"/>
        <v>84</v>
      </c>
      <c r="I3569" t="s">
        <v>7</v>
      </c>
      <c r="J3569" t="s">
        <v>8</v>
      </c>
      <c r="K3569" t="s">
        <v>12756</v>
      </c>
      <c r="L3569" t="s">
        <v>8</v>
      </c>
      <c r="M3569" t="s">
        <v>6</v>
      </c>
      <c r="N3569" t="str">
        <f t="shared" si="394"/>
        <v>M</v>
      </c>
      <c r="O3569" t="s">
        <v>2278</v>
      </c>
      <c r="P3569" t="s">
        <v>5863</v>
      </c>
      <c r="Q3569" t="s">
        <v>221</v>
      </c>
      <c r="R3569">
        <v>4</v>
      </c>
      <c r="S3569">
        <f t="shared" si="395"/>
        <v>2019</v>
      </c>
      <c r="T3569" t="s">
        <v>12</v>
      </c>
      <c r="U3569">
        <v>0.999999999999998</v>
      </c>
      <c r="V3569" t="s">
        <v>3363</v>
      </c>
      <c r="W3569">
        <f>VLOOKUP(Q3569,'PBT Tag Rates'!$B$5:$E$44,4,FALSE)</f>
        <v>0.95971980899999998</v>
      </c>
      <c r="X3569">
        <v>1</v>
      </c>
      <c r="Y3569" s="14">
        <f>IFERROR(LOOKUP(H3569,{30,43,48,53,58,63,68,73,78,83,88,93,97},{42,47,52,57,62,67,72,77,82,87,92,99,100}),999)</f>
        <v>87</v>
      </c>
      <c r="Z3569" s="17">
        <f t="shared" si="396"/>
        <v>5.5555555555555554</v>
      </c>
      <c r="AA3569" s="17">
        <f t="shared" si="390"/>
        <v>5.5555555555555554</v>
      </c>
      <c r="AB3569" s="17">
        <f t="shared" si="391"/>
        <v>11.658097686375321</v>
      </c>
      <c r="AC3569" s="17" t="s">
        <v>17654</v>
      </c>
    </row>
    <row r="3570" spans="1:29" x14ac:dyDescent="0.25">
      <c r="A3570" t="s">
        <v>3339</v>
      </c>
      <c r="B3570" s="151" t="s">
        <v>12757</v>
      </c>
      <c r="C3570" t="s">
        <v>2399</v>
      </c>
      <c r="D3570" s="1">
        <v>45181</v>
      </c>
      <c r="E3570">
        <f t="shared" si="393"/>
        <v>18</v>
      </c>
      <c r="F3570" t="s">
        <v>6</v>
      </c>
      <c r="G3570">
        <v>730</v>
      </c>
      <c r="H3570">
        <f t="shared" si="392"/>
        <v>73</v>
      </c>
      <c r="I3570" t="s">
        <v>7</v>
      </c>
      <c r="J3570" t="s">
        <v>8</v>
      </c>
      <c r="K3570" t="s">
        <v>8</v>
      </c>
      <c r="L3570" t="s">
        <v>8</v>
      </c>
      <c r="M3570" t="s">
        <v>6</v>
      </c>
      <c r="N3570" t="str">
        <f t="shared" si="394"/>
        <v>M</v>
      </c>
      <c r="O3570" t="s">
        <v>12758</v>
      </c>
      <c r="P3570" t="s">
        <v>12759</v>
      </c>
      <c r="Q3570" t="s">
        <v>2605</v>
      </c>
      <c r="R3570">
        <v>4</v>
      </c>
      <c r="S3570">
        <f t="shared" si="395"/>
        <v>2019</v>
      </c>
      <c r="T3570" t="s">
        <v>12</v>
      </c>
      <c r="U3570">
        <v>1</v>
      </c>
      <c r="V3570" t="s">
        <v>7657</v>
      </c>
      <c r="W3570">
        <f>VLOOKUP(Q3570,'PBT Tag Rates'!$B$5:$E$44,4,FALSE)</f>
        <v>0.96152300000000002</v>
      </c>
      <c r="X3570">
        <v>1</v>
      </c>
      <c r="Y3570" s="14">
        <f>IFERROR(LOOKUP(H3570,{30,43,48,53,58,63,68,73,78,83,88,93,97},{42,47,52,57,62,67,72,77,82,87,92,99,100}),999)</f>
        <v>77</v>
      </c>
      <c r="Z3570" s="17">
        <f t="shared" si="396"/>
        <v>5.5555555555555554</v>
      </c>
      <c r="AA3570" s="17">
        <f t="shared" si="390"/>
        <v>5.5555555555555554</v>
      </c>
      <c r="AB3570" s="17">
        <f t="shared" si="391"/>
        <v>11.658097686375321</v>
      </c>
      <c r="AC3570" s="17" t="s">
        <v>17655</v>
      </c>
    </row>
    <row r="3571" spans="1:29" x14ac:dyDescent="0.25">
      <c r="A3571" t="s">
        <v>3339</v>
      </c>
      <c r="B3571" s="151" t="s">
        <v>12760</v>
      </c>
      <c r="C3571" t="s">
        <v>12761</v>
      </c>
      <c r="D3571" s="1">
        <v>45181</v>
      </c>
      <c r="E3571">
        <f t="shared" si="393"/>
        <v>18</v>
      </c>
      <c r="F3571" t="s">
        <v>6</v>
      </c>
      <c r="G3571">
        <v>910</v>
      </c>
      <c r="H3571">
        <f t="shared" si="392"/>
        <v>91</v>
      </c>
      <c r="I3571" t="s">
        <v>7</v>
      </c>
      <c r="J3571" t="s">
        <v>8</v>
      </c>
      <c r="K3571" t="s">
        <v>12762</v>
      </c>
      <c r="L3571" t="s">
        <v>8</v>
      </c>
      <c r="M3571" t="s">
        <v>6</v>
      </c>
      <c r="N3571" t="str">
        <f t="shared" si="394"/>
        <v>M</v>
      </c>
      <c r="O3571" t="s">
        <v>1945</v>
      </c>
      <c r="P3571" t="s">
        <v>1946</v>
      </c>
      <c r="Q3571" t="s">
        <v>221</v>
      </c>
      <c r="R3571">
        <v>4</v>
      </c>
      <c r="S3571">
        <f t="shared" si="395"/>
        <v>2019</v>
      </c>
      <c r="T3571" t="s">
        <v>12</v>
      </c>
      <c r="U3571">
        <v>1</v>
      </c>
      <c r="V3571" t="s">
        <v>3608</v>
      </c>
      <c r="W3571">
        <f>VLOOKUP(Q3571,'PBT Tag Rates'!$B$5:$E$44,4,FALSE)</f>
        <v>0.95971980899999998</v>
      </c>
      <c r="X3571">
        <v>1</v>
      </c>
      <c r="Y3571" s="14">
        <f>IFERROR(LOOKUP(H3571,{30,43,48,53,58,63,68,73,78,83,88,93,97},{42,47,52,57,62,67,72,77,82,87,92,99,100}),999)</f>
        <v>92</v>
      </c>
      <c r="Z3571" s="17">
        <f t="shared" si="396"/>
        <v>5.5555555555555554</v>
      </c>
      <c r="AA3571" s="17">
        <f t="shared" si="390"/>
        <v>5.5555555555555554</v>
      </c>
      <c r="AB3571" s="17">
        <f t="shared" si="391"/>
        <v>11.658097686375321</v>
      </c>
      <c r="AC3571" s="17" t="s">
        <v>17654</v>
      </c>
    </row>
    <row r="3572" spans="1:29" x14ac:dyDescent="0.25">
      <c r="A3572" t="s">
        <v>3339</v>
      </c>
      <c r="B3572" s="151" t="s">
        <v>12763</v>
      </c>
      <c r="C3572" t="s">
        <v>2400</v>
      </c>
      <c r="D3572" s="1">
        <v>45181</v>
      </c>
      <c r="E3572">
        <f t="shared" si="393"/>
        <v>18</v>
      </c>
      <c r="F3572" t="s">
        <v>14</v>
      </c>
      <c r="G3572">
        <v>760</v>
      </c>
      <c r="H3572">
        <f t="shared" si="392"/>
        <v>76</v>
      </c>
      <c r="I3572" t="s">
        <v>7</v>
      </c>
      <c r="J3572" t="s">
        <v>8</v>
      </c>
      <c r="K3572" t="s">
        <v>8</v>
      </c>
      <c r="L3572" t="s">
        <v>8</v>
      </c>
      <c r="M3572" t="s">
        <v>14</v>
      </c>
      <c r="N3572" t="str">
        <f t="shared" si="394"/>
        <v>F</v>
      </c>
      <c r="O3572" t="s">
        <v>8400</v>
      </c>
      <c r="P3572" t="s">
        <v>8401</v>
      </c>
      <c r="Q3572" t="s">
        <v>281</v>
      </c>
      <c r="R3572">
        <v>4</v>
      </c>
      <c r="S3572">
        <f t="shared" si="395"/>
        <v>2019</v>
      </c>
      <c r="T3572" t="s">
        <v>12</v>
      </c>
      <c r="U3572">
        <v>0.999999999999999</v>
      </c>
      <c r="V3572" t="s">
        <v>3169</v>
      </c>
      <c r="W3572">
        <f>VLOOKUP(Q3572,'PBT Tag Rates'!$B$5:$E$44,4,FALSE)</f>
        <v>0.99705232300000002</v>
      </c>
      <c r="X3572">
        <v>1</v>
      </c>
      <c r="Y3572" s="14">
        <f>IFERROR(LOOKUP(H3572,{30,43,48,53,58,63,68,73,78,83,88,93,97},{42,47,52,57,62,67,72,77,82,87,92,99,100}),999)</f>
        <v>77</v>
      </c>
      <c r="Z3572" s="17">
        <f t="shared" si="396"/>
        <v>5.5555555555555554</v>
      </c>
      <c r="AA3572" s="17">
        <f t="shared" si="390"/>
        <v>5.5555555555555554</v>
      </c>
      <c r="AB3572" s="17">
        <f t="shared" si="391"/>
        <v>11.658097686375321</v>
      </c>
      <c r="AC3572" s="17" t="s">
        <v>17654</v>
      </c>
    </row>
    <row r="3573" spans="1:29" x14ac:dyDescent="0.25">
      <c r="A3573" t="s">
        <v>3339</v>
      </c>
      <c r="B3573" s="151" t="s">
        <v>12764</v>
      </c>
      <c r="C3573" t="s">
        <v>2401</v>
      </c>
      <c r="D3573" s="1">
        <v>45181</v>
      </c>
      <c r="E3573">
        <f t="shared" si="393"/>
        <v>18</v>
      </c>
      <c r="F3573" t="s">
        <v>6</v>
      </c>
      <c r="G3573">
        <v>650</v>
      </c>
      <c r="H3573">
        <f t="shared" si="392"/>
        <v>65</v>
      </c>
      <c r="I3573" t="s">
        <v>7</v>
      </c>
      <c r="J3573" t="s">
        <v>8</v>
      </c>
      <c r="K3573" t="s">
        <v>8</v>
      </c>
      <c r="L3573" t="s">
        <v>8</v>
      </c>
      <c r="M3573" t="s">
        <v>6</v>
      </c>
      <c r="N3573" t="str">
        <f t="shared" si="394"/>
        <v>M</v>
      </c>
      <c r="O3573" t="s">
        <v>8689</v>
      </c>
      <c r="P3573" t="s">
        <v>8690</v>
      </c>
      <c r="Q3573" t="s">
        <v>918</v>
      </c>
      <c r="R3573">
        <v>3</v>
      </c>
      <c r="S3573">
        <f t="shared" si="395"/>
        <v>2020</v>
      </c>
      <c r="T3573" t="s">
        <v>12</v>
      </c>
      <c r="U3573">
        <v>1</v>
      </c>
      <c r="V3573" t="s">
        <v>3363</v>
      </c>
      <c r="W3573">
        <f>VLOOKUP(Q3573,'PBT Tag Rates'!$B$5:$E$44,4,FALSE)</f>
        <v>0.98961045999999997</v>
      </c>
      <c r="X3573">
        <v>1</v>
      </c>
      <c r="Y3573" s="14">
        <f>IFERROR(LOOKUP(H3573,{30,43,48,53,58,63,68,73,78,83,88,93,97},{42,47,52,57,62,67,72,77,82,87,92,99,100}),999)</f>
        <v>67</v>
      </c>
      <c r="Z3573" s="17">
        <f t="shared" si="396"/>
        <v>5.5555555555555554</v>
      </c>
      <c r="AA3573" s="17">
        <f t="shared" si="390"/>
        <v>5.5555555555555554</v>
      </c>
      <c r="AB3573" s="17">
        <f t="shared" si="391"/>
        <v>11.658097686375321</v>
      </c>
      <c r="AC3573" s="17" t="s">
        <v>17654</v>
      </c>
    </row>
    <row r="3574" spans="1:29" x14ac:dyDescent="0.25">
      <c r="A3574" t="s">
        <v>3339</v>
      </c>
      <c r="B3574" s="151" t="s">
        <v>12765</v>
      </c>
      <c r="C3574" t="s">
        <v>2402</v>
      </c>
      <c r="D3574" s="1">
        <v>45181</v>
      </c>
      <c r="E3574">
        <f t="shared" si="393"/>
        <v>18</v>
      </c>
      <c r="F3574" t="s">
        <v>6</v>
      </c>
      <c r="G3574">
        <v>600</v>
      </c>
      <c r="H3574">
        <f t="shared" si="392"/>
        <v>60</v>
      </c>
      <c r="I3574" t="s">
        <v>7</v>
      </c>
      <c r="J3574" t="s">
        <v>8</v>
      </c>
      <c r="K3574" t="s">
        <v>8</v>
      </c>
      <c r="L3574" t="s">
        <v>8</v>
      </c>
      <c r="M3574" t="s">
        <v>6</v>
      </c>
      <c r="N3574" t="str">
        <f t="shared" si="394"/>
        <v>M</v>
      </c>
      <c r="O3574" t="s">
        <v>8</v>
      </c>
      <c r="P3574" t="s">
        <v>8</v>
      </c>
      <c r="Q3574" t="s">
        <v>11</v>
      </c>
      <c r="R3574" t="s">
        <v>8</v>
      </c>
      <c r="S3574" t="str">
        <f t="shared" si="395"/>
        <v>U</v>
      </c>
      <c r="T3574" t="s">
        <v>12</v>
      </c>
      <c r="U3574">
        <v>1</v>
      </c>
      <c r="V3574" t="s">
        <v>11</v>
      </c>
      <c r="W3574" t="e">
        <f>VLOOKUP(Q3574,'PBT Tag Rates'!$B$5:$E$44,4,FALSE)</f>
        <v>#N/A</v>
      </c>
      <c r="X3574">
        <v>1</v>
      </c>
      <c r="Y3574" s="14">
        <f>IFERROR(LOOKUP(H3574,{30,43,48,53,58,63,68,73,78,83,88,93,97},{42,47,52,57,62,67,72,77,82,87,92,99,100}),999)</f>
        <v>62</v>
      </c>
      <c r="Z3574" s="17">
        <f t="shared" si="396"/>
        <v>5.5555555555555554</v>
      </c>
      <c r="AA3574" s="17">
        <f t="shared" si="390"/>
        <v>5.5555555555555554</v>
      </c>
      <c r="AB3574" s="17">
        <f t="shared" si="391"/>
        <v>11.658097686375321</v>
      </c>
      <c r="AC3574" s="17" t="s">
        <v>17654</v>
      </c>
    </row>
    <row r="3575" spans="1:29" x14ac:dyDescent="0.25">
      <c r="A3575" t="s">
        <v>3339</v>
      </c>
      <c r="B3575" s="151" t="s">
        <v>12766</v>
      </c>
      <c r="C3575" t="s">
        <v>2404</v>
      </c>
      <c r="D3575" s="1">
        <v>45181</v>
      </c>
      <c r="E3575">
        <f t="shared" si="393"/>
        <v>18</v>
      </c>
      <c r="F3575" t="s">
        <v>14</v>
      </c>
      <c r="G3575">
        <v>660</v>
      </c>
      <c r="H3575">
        <f t="shared" si="392"/>
        <v>66</v>
      </c>
      <c r="I3575" t="s">
        <v>7</v>
      </c>
      <c r="J3575" t="s">
        <v>8</v>
      </c>
      <c r="K3575" t="s">
        <v>8</v>
      </c>
      <c r="L3575" t="s">
        <v>8</v>
      </c>
      <c r="M3575" t="s">
        <v>14</v>
      </c>
      <c r="N3575" t="str">
        <f t="shared" si="394"/>
        <v>F</v>
      </c>
      <c r="O3575" t="s">
        <v>12767</v>
      </c>
      <c r="P3575" t="s">
        <v>12768</v>
      </c>
      <c r="Q3575" t="s">
        <v>918</v>
      </c>
      <c r="R3575">
        <v>3</v>
      </c>
      <c r="S3575">
        <f t="shared" si="395"/>
        <v>2020</v>
      </c>
      <c r="T3575" t="s">
        <v>12</v>
      </c>
      <c r="U3575">
        <v>0.999999999999999</v>
      </c>
      <c r="V3575" t="s">
        <v>3346</v>
      </c>
      <c r="W3575">
        <f>VLOOKUP(Q3575,'PBT Tag Rates'!$B$5:$E$44,4,FALSE)</f>
        <v>0.98961045999999997</v>
      </c>
      <c r="X3575">
        <v>1</v>
      </c>
      <c r="Y3575" s="14">
        <f>IFERROR(LOOKUP(H3575,{30,43,48,53,58,63,68,73,78,83,88,93,97},{42,47,52,57,62,67,72,77,82,87,92,99,100}),999)</f>
        <v>67</v>
      </c>
      <c r="Z3575" s="17">
        <f t="shared" si="396"/>
        <v>5.5555555555555554</v>
      </c>
      <c r="AA3575" s="17">
        <f t="shared" si="390"/>
        <v>5.5555555555555554</v>
      </c>
      <c r="AB3575" s="17">
        <f t="shared" si="391"/>
        <v>11.658097686375321</v>
      </c>
      <c r="AC3575" s="17" t="s">
        <v>17654</v>
      </c>
    </row>
    <row r="3576" spans="1:29" x14ac:dyDescent="0.25">
      <c r="A3576" t="s">
        <v>3339</v>
      </c>
      <c r="B3576" s="151" t="s">
        <v>12769</v>
      </c>
      <c r="C3576" t="s">
        <v>2405</v>
      </c>
      <c r="D3576" s="1">
        <v>45181</v>
      </c>
      <c r="E3576">
        <f t="shared" si="393"/>
        <v>18</v>
      </c>
      <c r="F3576" t="s">
        <v>14</v>
      </c>
      <c r="G3576">
        <v>680</v>
      </c>
      <c r="H3576">
        <f t="shared" si="392"/>
        <v>68</v>
      </c>
      <c r="I3576" t="s">
        <v>7</v>
      </c>
      <c r="J3576" t="s">
        <v>8</v>
      </c>
      <c r="K3576" t="s">
        <v>8</v>
      </c>
      <c r="L3576" t="s">
        <v>8</v>
      </c>
      <c r="M3576" t="s">
        <v>14</v>
      </c>
      <c r="N3576" t="str">
        <f t="shared" si="394"/>
        <v>F</v>
      </c>
      <c r="O3576" t="s">
        <v>589</v>
      </c>
      <c r="P3576" t="s">
        <v>1179</v>
      </c>
      <c r="Q3576" t="s">
        <v>221</v>
      </c>
      <c r="R3576">
        <v>4</v>
      </c>
      <c r="S3576">
        <f t="shared" si="395"/>
        <v>2019</v>
      </c>
      <c r="T3576" t="s">
        <v>12</v>
      </c>
      <c r="U3576">
        <v>0.999999999999994</v>
      </c>
      <c r="V3576" t="s">
        <v>3386</v>
      </c>
      <c r="W3576">
        <f>VLOOKUP(Q3576,'PBT Tag Rates'!$B$5:$E$44,4,FALSE)</f>
        <v>0.95971980899999998</v>
      </c>
      <c r="X3576">
        <v>1</v>
      </c>
      <c r="Y3576" s="14">
        <f>IFERROR(LOOKUP(H3576,{30,43,48,53,58,63,68,73,78,83,88,93,97},{42,47,52,57,62,67,72,77,82,87,92,99,100}),999)</f>
        <v>72</v>
      </c>
      <c r="Z3576" s="17">
        <f t="shared" si="396"/>
        <v>5.5555555555555554</v>
      </c>
      <c r="AA3576" s="17">
        <f t="shared" si="390"/>
        <v>5.5555555555555554</v>
      </c>
      <c r="AB3576" s="17">
        <f t="shared" si="391"/>
        <v>11.658097686375321</v>
      </c>
      <c r="AC3576" s="17" t="s">
        <v>17654</v>
      </c>
    </row>
    <row r="3577" spans="1:29" x14ac:dyDescent="0.25">
      <c r="A3577" t="s">
        <v>3339</v>
      </c>
      <c r="B3577" s="151" t="s">
        <v>12770</v>
      </c>
      <c r="C3577" t="s">
        <v>2407</v>
      </c>
      <c r="D3577" s="1">
        <v>45181</v>
      </c>
      <c r="E3577">
        <f t="shared" si="393"/>
        <v>18</v>
      </c>
      <c r="F3577" t="s">
        <v>14</v>
      </c>
      <c r="G3577">
        <v>680</v>
      </c>
      <c r="H3577">
        <f t="shared" si="392"/>
        <v>68</v>
      </c>
      <c r="I3577" t="s">
        <v>7</v>
      </c>
      <c r="J3577" t="s">
        <v>8</v>
      </c>
      <c r="K3577" t="s">
        <v>8</v>
      </c>
      <c r="L3577" t="s">
        <v>8</v>
      </c>
      <c r="M3577" t="s">
        <v>6</v>
      </c>
      <c r="N3577" t="str">
        <f t="shared" si="394"/>
        <v>M</v>
      </c>
      <c r="O3577" t="s">
        <v>8</v>
      </c>
      <c r="P3577" t="s">
        <v>8</v>
      </c>
      <c r="Q3577" t="s">
        <v>11</v>
      </c>
      <c r="R3577" t="s">
        <v>8</v>
      </c>
      <c r="S3577" t="str">
        <f t="shared" si="395"/>
        <v>U</v>
      </c>
      <c r="T3577" t="s">
        <v>12</v>
      </c>
      <c r="U3577">
        <v>0.999999999999994</v>
      </c>
      <c r="V3577" t="s">
        <v>11</v>
      </c>
      <c r="W3577" t="e">
        <f>VLOOKUP(Q3577,'PBT Tag Rates'!$B$5:$E$44,4,FALSE)</f>
        <v>#N/A</v>
      </c>
      <c r="X3577">
        <v>1</v>
      </c>
      <c r="Y3577" s="14">
        <f>IFERROR(LOOKUP(H3577,{30,43,48,53,58,63,68,73,78,83,88,93,97},{42,47,52,57,62,67,72,77,82,87,92,99,100}),999)</f>
        <v>72</v>
      </c>
      <c r="Z3577" s="17">
        <f t="shared" si="396"/>
        <v>5.5555555555555554</v>
      </c>
      <c r="AA3577" s="17">
        <f t="shared" si="390"/>
        <v>5.5555555555555554</v>
      </c>
      <c r="AB3577" s="17">
        <f t="shared" si="391"/>
        <v>11.658097686375321</v>
      </c>
      <c r="AC3577" s="17" t="s">
        <v>17654</v>
      </c>
    </row>
    <row r="3578" spans="1:29" x14ac:dyDescent="0.25">
      <c r="A3578" t="s">
        <v>3339</v>
      </c>
      <c r="B3578" s="151" t="s">
        <v>12771</v>
      </c>
      <c r="C3578" t="s">
        <v>2408</v>
      </c>
      <c r="D3578" s="1">
        <v>45181</v>
      </c>
      <c r="E3578">
        <f t="shared" si="393"/>
        <v>18</v>
      </c>
      <c r="F3578" t="s">
        <v>6</v>
      </c>
      <c r="G3578">
        <v>460</v>
      </c>
      <c r="H3578">
        <f t="shared" si="392"/>
        <v>46</v>
      </c>
      <c r="I3578" t="s">
        <v>7</v>
      </c>
      <c r="J3578" t="s">
        <v>8</v>
      </c>
      <c r="K3578" t="s">
        <v>8</v>
      </c>
      <c r="L3578" t="s">
        <v>8</v>
      </c>
      <c r="M3578" t="s">
        <v>6</v>
      </c>
      <c r="N3578" t="str">
        <f t="shared" si="394"/>
        <v>M</v>
      </c>
      <c r="O3578" t="s">
        <v>12772</v>
      </c>
      <c r="P3578" t="s">
        <v>12773</v>
      </c>
      <c r="Q3578" t="s">
        <v>3820</v>
      </c>
      <c r="R3578">
        <v>2</v>
      </c>
      <c r="S3578">
        <f t="shared" si="395"/>
        <v>2021</v>
      </c>
      <c r="T3578" t="s">
        <v>12</v>
      </c>
      <c r="U3578">
        <v>0.999999999999999</v>
      </c>
      <c r="V3578" t="s">
        <v>3386</v>
      </c>
      <c r="W3578">
        <f>VLOOKUP(Q3578,'PBT Tag Rates'!$B$5:$E$44,4,FALSE)</f>
        <v>0.98140000000000005</v>
      </c>
      <c r="X3578">
        <v>1</v>
      </c>
      <c r="Y3578" s="14">
        <f>IFERROR(LOOKUP(H3578,{30,43,48,53,58,63,68,73,78,83,88,93,97},{42,47,52,57,62,67,72,77,82,87,92,99,100}),999)</f>
        <v>47</v>
      </c>
      <c r="Z3578" s="17">
        <f t="shared" si="396"/>
        <v>5.5555555555555554</v>
      </c>
      <c r="AA3578" s="17">
        <f t="shared" si="390"/>
        <v>5.5555555555555554</v>
      </c>
      <c r="AB3578" s="17">
        <f t="shared" si="391"/>
        <v>11.658097686375321</v>
      </c>
      <c r="AC3578" s="17" t="s">
        <v>17654</v>
      </c>
    </row>
    <row r="3579" spans="1:29" x14ac:dyDescent="0.25">
      <c r="A3579" t="s">
        <v>3339</v>
      </c>
      <c r="B3579" s="151" t="s">
        <v>12774</v>
      </c>
      <c r="C3579" t="s">
        <v>2409</v>
      </c>
      <c r="D3579" s="1">
        <v>45181</v>
      </c>
      <c r="E3579">
        <f t="shared" si="393"/>
        <v>18</v>
      </c>
      <c r="F3579" t="s">
        <v>14</v>
      </c>
      <c r="G3579">
        <v>720</v>
      </c>
      <c r="H3579">
        <f t="shared" si="392"/>
        <v>72</v>
      </c>
      <c r="I3579" t="s">
        <v>7</v>
      </c>
      <c r="J3579" t="s">
        <v>8</v>
      </c>
      <c r="K3579" t="s">
        <v>8</v>
      </c>
      <c r="L3579" t="s">
        <v>8</v>
      </c>
      <c r="M3579" t="s">
        <v>14</v>
      </c>
      <c r="N3579" t="str">
        <f t="shared" si="394"/>
        <v>F</v>
      </c>
      <c r="O3579" t="s">
        <v>11053</v>
      </c>
      <c r="P3579" t="s">
        <v>11514</v>
      </c>
      <c r="Q3579" t="s">
        <v>221</v>
      </c>
      <c r="R3579">
        <v>4</v>
      </c>
      <c r="S3579">
        <f t="shared" si="395"/>
        <v>2019</v>
      </c>
      <c r="T3579" t="s">
        <v>12</v>
      </c>
      <c r="U3579">
        <v>0.999999999999999</v>
      </c>
      <c r="V3579" t="s">
        <v>3346</v>
      </c>
      <c r="W3579">
        <f>VLOOKUP(Q3579,'PBT Tag Rates'!$B$5:$E$44,4,FALSE)</f>
        <v>0.95971980899999998</v>
      </c>
      <c r="X3579">
        <v>1</v>
      </c>
      <c r="Y3579" s="14">
        <f>IFERROR(LOOKUP(H3579,{30,43,48,53,58,63,68,73,78,83,88,93,97},{42,47,52,57,62,67,72,77,82,87,92,99,100}),999)</f>
        <v>72</v>
      </c>
      <c r="Z3579" s="17">
        <f t="shared" si="396"/>
        <v>5.5555555555555554</v>
      </c>
      <c r="AA3579" s="17">
        <f t="shared" ref="AA3579:AA3642" si="397">Z3579*(1+$AA$4)</f>
        <v>5.5555555555555554</v>
      </c>
      <c r="AB3579" s="17">
        <f t="shared" ref="AB3579:AB3642" si="398">IF(D3579&lt;$D$3,AA3579/$AB$3,AA3579/$AB$4)</f>
        <v>11.658097686375321</v>
      </c>
      <c r="AC3579" s="17" t="s">
        <v>17654</v>
      </c>
    </row>
    <row r="3580" spans="1:29" x14ac:dyDescent="0.25">
      <c r="A3580" t="s">
        <v>3339</v>
      </c>
      <c r="B3580" s="151" t="s">
        <v>12775</v>
      </c>
      <c r="C3580" t="s">
        <v>2412</v>
      </c>
      <c r="D3580" s="1">
        <v>45181</v>
      </c>
      <c r="E3580">
        <f t="shared" si="393"/>
        <v>18</v>
      </c>
      <c r="F3580" t="s">
        <v>6</v>
      </c>
      <c r="G3580">
        <v>910</v>
      </c>
      <c r="H3580">
        <f t="shared" si="392"/>
        <v>91</v>
      </c>
      <c r="I3580" t="s">
        <v>7</v>
      </c>
      <c r="J3580" t="s">
        <v>8</v>
      </c>
      <c r="K3580" t="s">
        <v>12776</v>
      </c>
      <c r="L3580" t="s">
        <v>8</v>
      </c>
      <c r="M3580" t="s">
        <v>6</v>
      </c>
      <c r="N3580" t="str">
        <f t="shared" si="394"/>
        <v>M</v>
      </c>
      <c r="O3580" t="s">
        <v>8</v>
      </c>
      <c r="P3580" t="s">
        <v>8</v>
      </c>
      <c r="Q3580" t="s">
        <v>11</v>
      </c>
      <c r="R3580" t="s">
        <v>8</v>
      </c>
      <c r="S3580" t="str">
        <f t="shared" si="395"/>
        <v>U</v>
      </c>
      <c r="T3580" t="s">
        <v>12</v>
      </c>
      <c r="U3580">
        <v>0.999999999999998</v>
      </c>
      <c r="V3580" t="s">
        <v>11</v>
      </c>
      <c r="W3580" t="e">
        <f>VLOOKUP(Q3580,'PBT Tag Rates'!$B$5:$E$44,4,FALSE)</f>
        <v>#N/A</v>
      </c>
      <c r="X3580">
        <v>1</v>
      </c>
      <c r="Y3580" s="14">
        <f>IFERROR(LOOKUP(H3580,{30,43,48,53,58,63,68,73,78,83,88,93,97},{42,47,52,57,62,67,72,77,82,87,92,99,100}),999)</f>
        <v>92</v>
      </c>
      <c r="Z3580" s="17">
        <f t="shared" si="396"/>
        <v>5.5555555555555554</v>
      </c>
      <c r="AA3580" s="17">
        <f t="shared" si="397"/>
        <v>5.5555555555555554</v>
      </c>
      <c r="AB3580" s="17">
        <f t="shared" si="398"/>
        <v>11.658097686375321</v>
      </c>
      <c r="AC3580" s="17" t="s">
        <v>17654</v>
      </c>
    </row>
    <row r="3581" spans="1:29" x14ac:dyDescent="0.25">
      <c r="A3581" t="s">
        <v>3339</v>
      </c>
      <c r="B3581" s="151" t="s">
        <v>12777</v>
      </c>
      <c r="C3581" t="s">
        <v>12778</v>
      </c>
      <c r="D3581" s="1">
        <v>45181</v>
      </c>
      <c r="E3581">
        <f t="shared" si="393"/>
        <v>18</v>
      </c>
      <c r="F3581" t="s">
        <v>14</v>
      </c>
      <c r="G3581">
        <v>800</v>
      </c>
      <c r="H3581">
        <f t="shared" si="392"/>
        <v>80</v>
      </c>
      <c r="I3581" t="s">
        <v>7</v>
      </c>
      <c r="J3581" t="s">
        <v>8</v>
      </c>
      <c r="K3581" t="s">
        <v>12779</v>
      </c>
      <c r="L3581" t="s">
        <v>8</v>
      </c>
      <c r="M3581" t="s">
        <v>14</v>
      </c>
      <c r="N3581" t="str">
        <f t="shared" si="394"/>
        <v>F</v>
      </c>
      <c r="O3581" t="s">
        <v>2629</v>
      </c>
      <c r="P3581" t="s">
        <v>2630</v>
      </c>
      <c r="Q3581" t="s">
        <v>221</v>
      </c>
      <c r="R3581">
        <v>4</v>
      </c>
      <c r="S3581">
        <f t="shared" si="395"/>
        <v>2019</v>
      </c>
      <c r="T3581" t="s">
        <v>12</v>
      </c>
      <c r="U3581">
        <v>0.999999999999995</v>
      </c>
      <c r="V3581" t="s">
        <v>3346</v>
      </c>
      <c r="W3581">
        <f>VLOOKUP(Q3581,'PBT Tag Rates'!$B$5:$E$44,4,FALSE)</f>
        <v>0.95971980899999998</v>
      </c>
      <c r="X3581">
        <v>1</v>
      </c>
      <c r="Y3581" s="14">
        <f>IFERROR(LOOKUP(H3581,{30,43,48,53,58,63,68,73,78,83,88,93,97},{42,47,52,57,62,67,72,77,82,87,92,99,100}),999)</f>
        <v>82</v>
      </c>
      <c r="Z3581" s="17">
        <f t="shared" si="396"/>
        <v>5.5555555555555554</v>
      </c>
      <c r="AA3581" s="17">
        <f t="shared" si="397"/>
        <v>5.5555555555555554</v>
      </c>
      <c r="AB3581" s="17">
        <f t="shared" si="398"/>
        <v>11.658097686375321</v>
      </c>
      <c r="AC3581" s="17" t="s">
        <v>17654</v>
      </c>
    </row>
    <row r="3582" spans="1:29" x14ac:dyDescent="0.25">
      <c r="A3582" t="s">
        <v>3339</v>
      </c>
      <c r="B3582" s="151" t="s">
        <v>12780</v>
      </c>
      <c r="C3582" t="s">
        <v>2413</v>
      </c>
      <c r="D3582" s="1">
        <v>45181</v>
      </c>
      <c r="E3582">
        <f t="shared" si="393"/>
        <v>18</v>
      </c>
      <c r="F3582" t="s">
        <v>14</v>
      </c>
      <c r="G3582">
        <v>750</v>
      </c>
      <c r="H3582">
        <f t="shared" si="392"/>
        <v>75</v>
      </c>
      <c r="I3582" t="s">
        <v>9</v>
      </c>
      <c r="J3582">
        <v>1</v>
      </c>
      <c r="K3582" t="s">
        <v>8</v>
      </c>
      <c r="L3582" t="s">
        <v>8</v>
      </c>
      <c r="M3582" t="s">
        <v>14</v>
      </c>
      <c r="N3582" t="str">
        <f t="shared" si="394"/>
        <v>F</v>
      </c>
      <c r="O3582" t="s">
        <v>2614</v>
      </c>
      <c r="P3582" t="s">
        <v>2615</v>
      </c>
      <c r="Q3582" t="s">
        <v>221</v>
      </c>
      <c r="R3582">
        <v>4</v>
      </c>
      <c r="S3582">
        <f t="shared" si="395"/>
        <v>2019</v>
      </c>
      <c r="T3582" t="s">
        <v>12</v>
      </c>
      <c r="U3582">
        <v>1</v>
      </c>
      <c r="V3582" t="s">
        <v>3346</v>
      </c>
      <c r="W3582">
        <f>VLOOKUP(Q3582,'PBT Tag Rates'!$B$5:$E$44,4,FALSE)</f>
        <v>0.95971980899999998</v>
      </c>
      <c r="X3582">
        <v>1</v>
      </c>
      <c r="Y3582" s="14">
        <f>IFERROR(LOOKUP(H3582,{30,43,48,53,58,63,68,73,78,83,88,93,97},{42,47,52,57,62,67,72,77,82,87,92,99,100}),999)</f>
        <v>77</v>
      </c>
      <c r="Z3582" s="17">
        <f t="shared" si="396"/>
        <v>5.5555555555555554</v>
      </c>
      <c r="AA3582" s="17">
        <f t="shared" si="397"/>
        <v>5.5555555555555554</v>
      </c>
      <c r="AB3582" s="17">
        <f t="shared" si="398"/>
        <v>11.658097686375321</v>
      </c>
      <c r="AC3582" s="17" t="s">
        <v>17654</v>
      </c>
    </row>
    <row r="3583" spans="1:29" x14ac:dyDescent="0.25">
      <c r="A3583" t="s">
        <v>3339</v>
      </c>
      <c r="B3583" s="151" t="s">
        <v>12781</v>
      </c>
      <c r="C3583" t="s">
        <v>2415</v>
      </c>
      <c r="D3583" s="1">
        <v>45181</v>
      </c>
      <c r="E3583">
        <f t="shared" si="393"/>
        <v>18</v>
      </c>
      <c r="F3583" t="s">
        <v>6</v>
      </c>
      <c r="G3583">
        <v>610</v>
      </c>
      <c r="H3583">
        <f t="shared" si="392"/>
        <v>61</v>
      </c>
      <c r="I3583" t="s">
        <v>9</v>
      </c>
      <c r="J3583">
        <v>1</v>
      </c>
      <c r="K3583" t="s">
        <v>8</v>
      </c>
      <c r="L3583" t="s">
        <v>8</v>
      </c>
      <c r="M3583" t="s">
        <v>6</v>
      </c>
      <c r="N3583" t="str">
        <f t="shared" si="394"/>
        <v>M</v>
      </c>
      <c r="O3583" t="s">
        <v>4907</v>
      </c>
      <c r="P3583" t="s">
        <v>4908</v>
      </c>
      <c r="Q3583" t="s">
        <v>221</v>
      </c>
      <c r="R3583">
        <v>4</v>
      </c>
      <c r="S3583">
        <f t="shared" si="395"/>
        <v>2019</v>
      </c>
      <c r="T3583" t="s">
        <v>12</v>
      </c>
      <c r="U3583">
        <v>1</v>
      </c>
      <c r="V3583" t="s">
        <v>3951</v>
      </c>
      <c r="W3583">
        <f>VLOOKUP(Q3583,'PBT Tag Rates'!$B$5:$E$44,4,FALSE)</f>
        <v>0.95971980899999998</v>
      </c>
      <c r="X3583">
        <v>1</v>
      </c>
      <c r="Y3583" s="14">
        <f>IFERROR(LOOKUP(H3583,{30,43,48,53,58,63,68,73,78,83,88,93,97},{42,47,52,57,62,67,72,77,82,87,92,99,100}),999)</f>
        <v>62</v>
      </c>
      <c r="Z3583" s="17">
        <f t="shared" si="396"/>
        <v>5.5555555555555554</v>
      </c>
      <c r="AA3583" s="17">
        <f t="shared" si="397"/>
        <v>5.5555555555555554</v>
      </c>
      <c r="AB3583" s="17">
        <f t="shared" si="398"/>
        <v>11.658097686375321</v>
      </c>
      <c r="AC3583" s="17" t="s">
        <v>17655</v>
      </c>
    </row>
    <row r="3584" spans="1:29" x14ac:dyDescent="0.25">
      <c r="A3584" t="s">
        <v>3339</v>
      </c>
      <c r="B3584" s="151" t="s">
        <v>12782</v>
      </c>
      <c r="C3584" t="s">
        <v>2416</v>
      </c>
      <c r="D3584" s="1">
        <v>45181</v>
      </c>
      <c r="E3584">
        <f t="shared" si="393"/>
        <v>18</v>
      </c>
      <c r="F3584" t="s">
        <v>6</v>
      </c>
      <c r="G3584">
        <v>780</v>
      </c>
      <c r="H3584">
        <f t="shared" si="392"/>
        <v>78</v>
      </c>
      <c r="I3584" t="s">
        <v>7</v>
      </c>
      <c r="J3584" t="s">
        <v>8</v>
      </c>
      <c r="K3584" t="s">
        <v>8</v>
      </c>
      <c r="L3584" t="s">
        <v>8</v>
      </c>
      <c r="M3584" t="s">
        <v>6</v>
      </c>
      <c r="N3584" t="str">
        <f t="shared" si="394"/>
        <v>M</v>
      </c>
      <c r="O3584" t="s">
        <v>8</v>
      </c>
      <c r="P3584" t="s">
        <v>8</v>
      </c>
      <c r="Q3584" t="s">
        <v>11</v>
      </c>
      <c r="R3584" t="s">
        <v>8</v>
      </c>
      <c r="S3584" t="str">
        <f t="shared" si="395"/>
        <v>U</v>
      </c>
      <c r="T3584" t="s">
        <v>12</v>
      </c>
      <c r="U3584">
        <v>0.999999999999999</v>
      </c>
      <c r="V3584" t="s">
        <v>11</v>
      </c>
      <c r="W3584" t="e">
        <f>VLOOKUP(Q3584,'PBT Tag Rates'!$B$5:$E$44,4,FALSE)</f>
        <v>#N/A</v>
      </c>
      <c r="X3584">
        <v>1</v>
      </c>
      <c r="Y3584" s="14">
        <f>IFERROR(LOOKUP(H3584,{30,43,48,53,58,63,68,73,78,83,88,93,97},{42,47,52,57,62,67,72,77,82,87,92,99,100}),999)</f>
        <v>82</v>
      </c>
      <c r="Z3584" s="17">
        <f t="shared" si="396"/>
        <v>5.5555555555555554</v>
      </c>
      <c r="AA3584" s="17">
        <f t="shared" si="397"/>
        <v>5.5555555555555554</v>
      </c>
      <c r="AB3584" s="17">
        <f t="shared" si="398"/>
        <v>11.658097686375321</v>
      </c>
      <c r="AC3584" s="17" t="s">
        <v>17654</v>
      </c>
    </row>
    <row r="3585" spans="1:29" x14ac:dyDescent="0.25">
      <c r="A3585" t="s">
        <v>3339</v>
      </c>
      <c r="B3585" s="151" t="s">
        <v>12783</v>
      </c>
      <c r="C3585" t="s">
        <v>2417</v>
      </c>
      <c r="D3585" s="1">
        <v>45181</v>
      </c>
      <c r="E3585">
        <f t="shared" si="393"/>
        <v>18</v>
      </c>
      <c r="F3585" t="s">
        <v>6</v>
      </c>
      <c r="G3585">
        <v>740</v>
      </c>
      <c r="H3585">
        <f t="shared" si="392"/>
        <v>74</v>
      </c>
      <c r="I3585" t="s">
        <v>9</v>
      </c>
      <c r="J3585">
        <v>1</v>
      </c>
      <c r="K3585" t="s">
        <v>8</v>
      </c>
      <c r="L3585" t="s">
        <v>8</v>
      </c>
      <c r="M3585" t="s">
        <v>6</v>
      </c>
      <c r="N3585" t="str">
        <f t="shared" si="394"/>
        <v>M</v>
      </c>
      <c r="O3585" t="s">
        <v>187</v>
      </c>
      <c r="P3585" t="s">
        <v>1402</v>
      </c>
      <c r="Q3585" t="s">
        <v>15</v>
      </c>
      <c r="R3585">
        <v>5</v>
      </c>
      <c r="S3585">
        <f t="shared" si="395"/>
        <v>2018</v>
      </c>
      <c r="T3585" t="s">
        <v>12</v>
      </c>
      <c r="U3585">
        <v>0.999999999999999</v>
      </c>
      <c r="V3585" t="s">
        <v>3951</v>
      </c>
      <c r="W3585">
        <f>VLOOKUP(Q3585,'PBT Tag Rates'!$B$5:$E$44,4,FALSE)</f>
        <v>0.80551598400000002</v>
      </c>
      <c r="X3585">
        <v>1</v>
      </c>
      <c r="Y3585" s="14">
        <f>IFERROR(LOOKUP(H3585,{30,43,48,53,58,63,68,73,78,83,88,93,97},{42,47,52,57,62,67,72,77,82,87,92,99,100}),999)</f>
        <v>77</v>
      </c>
      <c r="Z3585" s="17">
        <f t="shared" si="396"/>
        <v>5.5555555555555554</v>
      </c>
      <c r="AA3585" s="17">
        <f t="shared" si="397"/>
        <v>5.5555555555555554</v>
      </c>
      <c r="AB3585" s="17">
        <f t="shared" si="398"/>
        <v>11.658097686375321</v>
      </c>
      <c r="AC3585" s="17" t="s">
        <v>17655</v>
      </c>
    </row>
    <row r="3586" spans="1:29" x14ac:dyDescent="0.25">
      <c r="A3586" t="s">
        <v>3339</v>
      </c>
      <c r="B3586" s="151" t="s">
        <v>12784</v>
      </c>
      <c r="C3586" t="s">
        <v>2418</v>
      </c>
      <c r="D3586" s="1">
        <v>45181</v>
      </c>
      <c r="E3586">
        <f t="shared" si="393"/>
        <v>18</v>
      </c>
      <c r="F3586" t="s">
        <v>6</v>
      </c>
      <c r="G3586">
        <v>690</v>
      </c>
      <c r="H3586">
        <f t="shared" si="392"/>
        <v>69</v>
      </c>
      <c r="I3586" t="s">
        <v>9</v>
      </c>
      <c r="J3586">
        <v>1</v>
      </c>
      <c r="K3586" t="s">
        <v>8</v>
      </c>
      <c r="L3586" t="s">
        <v>8</v>
      </c>
      <c r="M3586" t="s">
        <v>6</v>
      </c>
      <c r="N3586" t="str">
        <f t="shared" si="394"/>
        <v>M</v>
      </c>
      <c r="O3586" t="s">
        <v>12785</v>
      </c>
      <c r="P3586" t="s">
        <v>12786</v>
      </c>
      <c r="Q3586" t="s">
        <v>918</v>
      </c>
      <c r="R3586">
        <v>3</v>
      </c>
      <c r="S3586">
        <f t="shared" si="395"/>
        <v>2020</v>
      </c>
      <c r="T3586" t="s">
        <v>12</v>
      </c>
      <c r="U3586">
        <v>1</v>
      </c>
      <c r="V3586" t="s">
        <v>3363</v>
      </c>
      <c r="W3586">
        <f>VLOOKUP(Q3586,'PBT Tag Rates'!$B$5:$E$44,4,FALSE)</f>
        <v>0.98961045999999997</v>
      </c>
      <c r="X3586">
        <v>1</v>
      </c>
      <c r="Y3586" s="14">
        <f>IFERROR(LOOKUP(H3586,{30,43,48,53,58,63,68,73,78,83,88,93,97},{42,47,52,57,62,67,72,77,82,87,92,99,100}),999)</f>
        <v>72</v>
      </c>
      <c r="Z3586" s="17">
        <f t="shared" si="396"/>
        <v>5.5555555555555554</v>
      </c>
      <c r="AA3586" s="17">
        <f t="shared" si="397"/>
        <v>5.5555555555555554</v>
      </c>
      <c r="AB3586" s="17">
        <f t="shared" si="398"/>
        <v>11.658097686375321</v>
      </c>
      <c r="AC3586" s="17" t="s">
        <v>17654</v>
      </c>
    </row>
    <row r="3587" spans="1:29" x14ac:dyDescent="0.25">
      <c r="A3587" t="s">
        <v>3339</v>
      </c>
      <c r="B3587" s="151" t="s">
        <v>12787</v>
      </c>
      <c r="C3587" t="s">
        <v>2419</v>
      </c>
      <c r="D3587" s="1">
        <v>45181</v>
      </c>
      <c r="E3587">
        <f t="shared" si="393"/>
        <v>18</v>
      </c>
      <c r="F3587" t="s">
        <v>6</v>
      </c>
      <c r="G3587">
        <v>680</v>
      </c>
      <c r="H3587">
        <f t="shared" si="392"/>
        <v>68</v>
      </c>
      <c r="I3587" t="s">
        <v>7</v>
      </c>
      <c r="J3587" t="s">
        <v>8</v>
      </c>
      <c r="K3587" t="s">
        <v>8</v>
      </c>
      <c r="L3587" t="s">
        <v>8</v>
      </c>
      <c r="M3587" t="s">
        <v>6</v>
      </c>
      <c r="N3587" t="str">
        <f t="shared" si="394"/>
        <v>M</v>
      </c>
      <c r="O3587" t="s">
        <v>2050</v>
      </c>
      <c r="P3587" t="s">
        <v>2051</v>
      </c>
      <c r="Q3587" t="s">
        <v>221</v>
      </c>
      <c r="R3587">
        <v>4</v>
      </c>
      <c r="S3587">
        <f t="shared" si="395"/>
        <v>2019</v>
      </c>
      <c r="T3587" t="s">
        <v>12</v>
      </c>
      <c r="U3587">
        <v>1</v>
      </c>
      <c r="V3587" t="s">
        <v>3346</v>
      </c>
      <c r="W3587">
        <f>VLOOKUP(Q3587,'PBT Tag Rates'!$B$5:$E$44,4,FALSE)</f>
        <v>0.95971980899999998</v>
      </c>
      <c r="X3587">
        <v>1</v>
      </c>
      <c r="Y3587" s="14">
        <f>IFERROR(LOOKUP(H3587,{30,43,48,53,58,63,68,73,78,83,88,93,97},{42,47,52,57,62,67,72,77,82,87,92,99,100}),999)</f>
        <v>72</v>
      </c>
      <c r="Z3587" s="17">
        <f t="shared" si="396"/>
        <v>5.5555555555555554</v>
      </c>
      <c r="AA3587" s="17">
        <f t="shared" si="397"/>
        <v>5.5555555555555554</v>
      </c>
      <c r="AB3587" s="17">
        <f t="shared" si="398"/>
        <v>11.658097686375321</v>
      </c>
      <c r="AC3587" s="17" t="s">
        <v>17654</v>
      </c>
    </row>
    <row r="3588" spans="1:29" x14ac:dyDescent="0.25">
      <c r="A3588" t="s">
        <v>3339</v>
      </c>
      <c r="B3588" s="151" t="s">
        <v>12788</v>
      </c>
      <c r="C3588" t="s">
        <v>2420</v>
      </c>
      <c r="D3588" s="1">
        <v>45181</v>
      </c>
      <c r="E3588">
        <f t="shared" si="393"/>
        <v>18</v>
      </c>
      <c r="F3588" t="s">
        <v>6</v>
      </c>
      <c r="G3588">
        <v>620</v>
      </c>
      <c r="H3588">
        <f t="shared" si="392"/>
        <v>62</v>
      </c>
      <c r="I3588" t="s">
        <v>7</v>
      </c>
      <c r="J3588" t="s">
        <v>8</v>
      </c>
      <c r="K3588" t="s">
        <v>8</v>
      </c>
      <c r="L3588" t="s">
        <v>8</v>
      </c>
      <c r="M3588" t="s">
        <v>6</v>
      </c>
      <c r="N3588" t="str">
        <f t="shared" si="394"/>
        <v>M</v>
      </c>
      <c r="O3588" t="s">
        <v>2779</v>
      </c>
      <c r="P3588" t="s">
        <v>2780</v>
      </c>
      <c r="Q3588" t="s">
        <v>281</v>
      </c>
      <c r="R3588">
        <v>4</v>
      </c>
      <c r="S3588">
        <f t="shared" si="395"/>
        <v>2019</v>
      </c>
      <c r="T3588" t="s">
        <v>12</v>
      </c>
      <c r="U3588">
        <v>1</v>
      </c>
      <c r="V3588" t="s">
        <v>3171</v>
      </c>
      <c r="W3588">
        <f>VLOOKUP(Q3588,'PBT Tag Rates'!$B$5:$E$44,4,FALSE)</f>
        <v>0.99705232300000002</v>
      </c>
      <c r="X3588">
        <v>1</v>
      </c>
      <c r="Y3588" s="14">
        <f>IFERROR(LOOKUP(H3588,{30,43,48,53,58,63,68,73,78,83,88,93,97},{42,47,52,57,62,67,72,77,82,87,92,99,100}),999)</f>
        <v>62</v>
      </c>
      <c r="Z3588" s="17">
        <f t="shared" si="396"/>
        <v>5.5555555555555554</v>
      </c>
      <c r="AA3588" s="17">
        <f t="shared" si="397"/>
        <v>5.5555555555555554</v>
      </c>
      <c r="AB3588" s="17">
        <f t="shared" si="398"/>
        <v>11.658097686375321</v>
      </c>
      <c r="AC3588" s="17" t="s">
        <v>17654</v>
      </c>
    </row>
    <row r="3589" spans="1:29" x14ac:dyDescent="0.25">
      <c r="A3589" t="s">
        <v>3339</v>
      </c>
      <c r="B3589" s="151" t="s">
        <v>12789</v>
      </c>
      <c r="C3589" t="s">
        <v>2421</v>
      </c>
      <c r="D3589" s="1">
        <v>45181</v>
      </c>
      <c r="E3589">
        <f t="shared" si="393"/>
        <v>18</v>
      </c>
      <c r="F3589" t="s">
        <v>14</v>
      </c>
      <c r="G3589">
        <v>760</v>
      </c>
      <c r="H3589">
        <f t="shared" si="392"/>
        <v>76</v>
      </c>
      <c r="I3589" t="s">
        <v>9</v>
      </c>
      <c r="J3589">
        <v>1</v>
      </c>
      <c r="K3589" t="s">
        <v>8</v>
      </c>
      <c r="L3589" t="s">
        <v>8</v>
      </c>
      <c r="M3589" t="s">
        <v>14</v>
      </c>
      <c r="N3589" t="str">
        <f t="shared" si="394"/>
        <v>F</v>
      </c>
      <c r="O3589" t="s">
        <v>45</v>
      </c>
      <c r="P3589" t="s">
        <v>506</v>
      </c>
      <c r="Q3589" t="s">
        <v>15</v>
      </c>
      <c r="R3589">
        <v>5</v>
      </c>
      <c r="S3589">
        <f t="shared" si="395"/>
        <v>2018</v>
      </c>
      <c r="T3589" t="s">
        <v>12</v>
      </c>
      <c r="U3589">
        <v>1</v>
      </c>
      <c r="V3589" t="s">
        <v>3951</v>
      </c>
      <c r="W3589">
        <f>VLOOKUP(Q3589,'PBT Tag Rates'!$B$5:$E$44,4,FALSE)</f>
        <v>0.80551598400000002</v>
      </c>
      <c r="X3589">
        <v>1</v>
      </c>
      <c r="Y3589" s="14">
        <f>IFERROR(LOOKUP(H3589,{30,43,48,53,58,63,68,73,78,83,88,93,97},{42,47,52,57,62,67,72,77,82,87,92,99,100}),999)</f>
        <v>77</v>
      </c>
      <c r="Z3589" s="17">
        <f t="shared" si="396"/>
        <v>5.5555555555555554</v>
      </c>
      <c r="AA3589" s="17">
        <f t="shared" si="397"/>
        <v>5.5555555555555554</v>
      </c>
      <c r="AB3589" s="17">
        <f t="shared" si="398"/>
        <v>11.658097686375321</v>
      </c>
      <c r="AC3589" s="17" t="s">
        <v>17655</v>
      </c>
    </row>
    <row r="3590" spans="1:29" x14ac:dyDescent="0.25">
      <c r="A3590" t="s">
        <v>3339</v>
      </c>
      <c r="B3590" s="151" t="s">
        <v>12790</v>
      </c>
      <c r="C3590" t="s">
        <v>12791</v>
      </c>
      <c r="D3590" s="1">
        <v>45181</v>
      </c>
      <c r="E3590">
        <f t="shared" si="393"/>
        <v>18</v>
      </c>
      <c r="F3590" t="s">
        <v>14</v>
      </c>
      <c r="G3590">
        <v>800</v>
      </c>
      <c r="H3590">
        <f t="shared" si="392"/>
        <v>80</v>
      </c>
      <c r="I3590" t="s">
        <v>7</v>
      </c>
      <c r="J3590" t="s">
        <v>8</v>
      </c>
      <c r="K3590" t="s">
        <v>12792</v>
      </c>
      <c r="L3590" t="s">
        <v>8</v>
      </c>
      <c r="M3590" t="s">
        <v>14</v>
      </c>
      <c r="N3590" t="str">
        <f t="shared" si="394"/>
        <v>F</v>
      </c>
      <c r="O3590" t="s">
        <v>8</v>
      </c>
      <c r="P3590" t="s">
        <v>8</v>
      </c>
      <c r="Q3590" t="s">
        <v>11</v>
      </c>
      <c r="R3590" t="s">
        <v>8</v>
      </c>
      <c r="S3590" t="str">
        <f t="shared" si="395"/>
        <v>U</v>
      </c>
      <c r="T3590" t="s">
        <v>12</v>
      </c>
      <c r="U3590">
        <v>0.999999999999999</v>
      </c>
      <c r="V3590" t="s">
        <v>11</v>
      </c>
      <c r="W3590" t="e">
        <f>VLOOKUP(Q3590,'PBT Tag Rates'!$B$5:$E$44,4,FALSE)</f>
        <v>#N/A</v>
      </c>
      <c r="X3590">
        <v>1</v>
      </c>
      <c r="Y3590" s="14">
        <f>IFERROR(LOOKUP(H3590,{30,43,48,53,58,63,68,73,78,83,88,93,97},{42,47,52,57,62,67,72,77,82,87,92,99,100}),999)</f>
        <v>82</v>
      </c>
      <c r="Z3590" s="17">
        <f t="shared" si="396"/>
        <v>5.5555555555555554</v>
      </c>
      <c r="AA3590" s="17">
        <f t="shared" si="397"/>
        <v>5.5555555555555554</v>
      </c>
      <c r="AB3590" s="17">
        <f t="shared" si="398"/>
        <v>11.658097686375321</v>
      </c>
      <c r="AC3590" s="17" t="s">
        <v>17654</v>
      </c>
    </row>
    <row r="3591" spans="1:29" x14ac:dyDescent="0.25">
      <c r="A3591" t="s">
        <v>3339</v>
      </c>
      <c r="B3591" s="151" t="s">
        <v>12793</v>
      </c>
      <c r="C3591" t="s">
        <v>2422</v>
      </c>
      <c r="D3591" s="1">
        <v>45181</v>
      </c>
      <c r="E3591">
        <f t="shared" si="393"/>
        <v>18</v>
      </c>
      <c r="F3591" t="s">
        <v>14</v>
      </c>
      <c r="G3591">
        <v>760</v>
      </c>
      <c r="H3591">
        <f t="shared" si="392"/>
        <v>76</v>
      </c>
      <c r="I3591" t="s">
        <v>7</v>
      </c>
      <c r="J3591" t="s">
        <v>8</v>
      </c>
      <c r="K3591" t="s">
        <v>8</v>
      </c>
      <c r="L3591" t="s">
        <v>8</v>
      </c>
      <c r="M3591" t="s">
        <v>14</v>
      </c>
      <c r="N3591" t="str">
        <f t="shared" si="394"/>
        <v>F</v>
      </c>
      <c r="O3591" t="s">
        <v>8</v>
      </c>
      <c r="P3591" t="s">
        <v>8</v>
      </c>
      <c r="Q3591" t="s">
        <v>11</v>
      </c>
      <c r="R3591" t="s">
        <v>8</v>
      </c>
      <c r="S3591" t="str">
        <f t="shared" si="395"/>
        <v>U</v>
      </c>
      <c r="T3591" t="s">
        <v>12</v>
      </c>
      <c r="U3591">
        <v>1</v>
      </c>
      <c r="V3591" t="s">
        <v>11</v>
      </c>
      <c r="W3591" t="e">
        <f>VLOOKUP(Q3591,'PBT Tag Rates'!$B$5:$E$44,4,FALSE)</f>
        <v>#N/A</v>
      </c>
      <c r="X3591">
        <v>1</v>
      </c>
      <c r="Y3591" s="14">
        <f>IFERROR(LOOKUP(H3591,{30,43,48,53,58,63,68,73,78,83,88,93,97},{42,47,52,57,62,67,72,77,82,87,92,99,100}),999)</f>
        <v>77</v>
      </c>
      <c r="Z3591" s="17">
        <f t="shared" si="396"/>
        <v>5.5555555555555554</v>
      </c>
      <c r="AA3591" s="17">
        <f t="shared" si="397"/>
        <v>5.5555555555555554</v>
      </c>
      <c r="AB3591" s="17">
        <f t="shared" si="398"/>
        <v>11.658097686375321</v>
      </c>
      <c r="AC3591" s="17" t="s">
        <v>17654</v>
      </c>
    </row>
    <row r="3592" spans="1:29" x14ac:dyDescent="0.25">
      <c r="A3592" t="s">
        <v>3339</v>
      </c>
      <c r="B3592" s="151" t="s">
        <v>12794</v>
      </c>
      <c r="C3592" t="s">
        <v>2423</v>
      </c>
      <c r="D3592" s="1">
        <v>45181</v>
      </c>
      <c r="E3592">
        <f t="shared" si="393"/>
        <v>18</v>
      </c>
      <c r="F3592" t="s">
        <v>6</v>
      </c>
      <c r="G3592">
        <v>430</v>
      </c>
      <c r="H3592">
        <f t="shared" si="392"/>
        <v>43</v>
      </c>
      <c r="I3592" t="s">
        <v>9</v>
      </c>
      <c r="J3592">
        <v>1</v>
      </c>
      <c r="K3592" t="s">
        <v>8</v>
      </c>
      <c r="L3592" t="s">
        <v>8</v>
      </c>
      <c r="M3592" t="s">
        <v>6</v>
      </c>
      <c r="N3592" t="str">
        <f t="shared" si="394"/>
        <v>M</v>
      </c>
      <c r="O3592" t="s">
        <v>12795</v>
      </c>
      <c r="P3592" t="s">
        <v>12796</v>
      </c>
      <c r="Q3592" t="s">
        <v>12797</v>
      </c>
      <c r="R3592">
        <v>2</v>
      </c>
      <c r="S3592">
        <f t="shared" si="395"/>
        <v>2021</v>
      </c>
      <c r="T3592" t="s">
        <v>12</v>
      </c>
      <c r="U3592">
        <v>1</v>
      </c>
      <c r="V3592" t="s">
        <v>3171</v>
      </c>
      <c r="W3592">
        <f>VLOOKUP(Q3592,'PBT Tag Rates'!$B$5:$E$44,4,FALSE)</f>
        <v>0.98260000000000003</v>
      </c>
      <c r="X3592">
        <v>1</v>
      </c>
      <c r="Y3592" s="14">
        <f>IFERROR(LOOKUP(H3592,{30,43,48,53,58,63,68,73,78,83,88,93,97},{42,47,52,57,62,67,72,77,82,87,92,99,100}),999)</f>
        <v>47</v>
      </c>
      <c r="Z3592" s="17">
        <f t="shared" si="396"/>
        <v>5.5555555555555554</v>
      </c>
      <c r="AA3592" s="17">
        <f t="shared" si="397"/>
        <v>5.5555555555555554</v>
      </c>
      <c r="AB3592" s="17">
        <f t="shared" si="398"/>
        <v>11.658097686375321</v>
      </c>
      <c r="AC3592" s="17" t="s">
        <v>17654</v>
      </c>
    </row>
    <row r="3593" spans="1:29" x14ac:dyDescent="0.25">
      <c r="A3593" t="s">
        <v>3339</v>
      </c>
      <c r="B3593" s="151" t="s">
        <v>12798</v>
      </c>
      <c r="C3593" t="s">
        <v>2424</v>
      </c>
      <c r="D3593" s="1">
        <v>45181</v>
      </c>
      <c r="E3593">
        <f t="shared" si="393"/>
        <v>18</v>
      </c>
      <c r="F3593" t="s">
        <v>14</v>
      </c>
      <c r="G3593">
        <v>740</v>
      </c>
      <c r="H3593">
        <f t="shared" si="392"/>
        <v>74</v>
      </c>
      <c r="I3593" t="s">
        <v>9</v>
      </c>
      <c r="J3593">
        <v>1</v>
      </c>
      <c r="K3593" t="s">
        <v>8</v>
      </c>
      <c r="L3593" t="s">
        <v>8</v>
      </c>
      <c r="M3593" t="s">
        <v>14</v>
      </c>
      <c r="N3593" t="str">
        <f t="shared" si="394"/>
        <v>F</v>
      </c>
      <c r="O3593" t="s">
        <v>313</v>
      </c>
      <c r="P3593" t="s">
        <v>314</v>
      </c>
      <c r="Q3593" t="s">
        <v>221</v>
      </c>
      <c r="R3593">
        <v>4</v>
      </c>
      <c r="S3593">
        <f t="shared" si="395"/>
        <v>2019</v>
      </c>
      <c r="T3593" t="s">
        <v>12</v>
      </c>
      <c r="U3593">
        <v>1</v>
      </c>
      <c r="V3593" t="s">
        <v>3396</v>
      </c>
      <c r="W3593">
        <f>VLOOKUP(Q3593,'PBT Tag Rates'!$B$5:$E$44,4,FALSE)</f>
        <v>0.95971980899999998</v>
      </c>
      <c r="X3593">
        <v>1</v>
      </c>
      <c r="Y3593" s="14">
        <f>IFERROR(LOOKUP(H3593,{30,43,48,53,58,63,68,73,78,83,88,93,97},{42,47,52,57,62,67,72,77,82,87,92,99,100}),999)</f>
        <v>77</v>
      </c>
      <c r="Z3593" s="17">
        <f t="shared" si="396"/>
        <v>5.5555555555555554</v>
      </c>
      <c r="AA3593" s="17">
        <f t="shared" si="397"/>
        <v>5.5555555555555554</v>
      </c>
      <c r="AB3593" s="17">
        <f t="shared" si="398"/>
        <v>11.658097686375321</v>
      </c>
      <c r="AC3593" s="17" t="s">
        <v>17655</v>
      </c>
    </row>
    <row r="3594" spans="1:29" x14ac:dyDescent="0.25">
      <c r="A3594" t="s">
        <v>3339</v>
      </c>
      <c r="B3594" s="151" t="s">
        <v>12799</v>
      </c>
      <c r="C3594" t="s">
        <v>2425</v>
      </c>
      <c r="D3594" s="1">
        <v>45181</v>
      </c>
      <c r="E3594">
        <f t="shared" si="393"/>
        <v>18</v>
      </c>
      <c r="F3594" t="s">
        <v>14</v>
      </c>
      <c r="G3594">
        <v>780</v>
      </c>
      <c r="H3594">
        <f t="shared" si="392"/>
        <v>78</v>
      </c>
      <c r="I3594" t="s">
        <v>9</v>
      </c>
      <c r="J3594">
        <v>1</v>
      </c>
      <c r="K3594" t="s">
        <v>8</v>
      </c>
      <c r="L3594" t="s">
        <v>8</v>
      </c>
      <c r="M3594" t="s">
        <v>14</v>
      </c>
      <c r="N3594" t="str">
        <f t="shared" si="394"/>
        <v>F</v>
      </c>
      <c r="O3594" t="s">
        <v>181</v>
      </c>
      <c r="P3594" t="s">
        <v>559</v>
      </c>
      <c r="Q3594" t="s">
        <v>15</v>
      </c>
      <c r="R3594">
        <v>5</v>
      </c>
      <c r="S3594">
        <f t="shared" si="395"/>
        <v>2018</v>
      </c>
      <c r="T3594" t="s">
        <v>12</v>
      </c>
      <c r="U3594">
        <v>1</v>
      </c>
      <c r="V3594" t="s">
        <v>3951</v>
      </c>
      <c r="W3594">
        <f>VLOOKUP(Q3594,'PBT Tag Rates'!$B$5:$E$44,4,FALSE)</f>
        <v>0.80551598400000002</v>
      </c>
      <c r="X3594">
        <v>1</v>
      </c>
      <c r="Y3594" s="14">
        <f>IFERROR(LOOKUP(H3594,{30,43,48,53,58,63,68,73,78,83,88,93,97},{42,47,52,57,62,67,72,77,82,87,92,99,100}),999)</f>
        <v>82</v>
      </c>
      <c r="Z3594" s="17">
        <f t="shared" si="396"/>
        <v>5.5555555555555554</v>
      </c>
      <c r="AA3594" s="17">
        <f t="shared" si="397"/>
        <v>5.5555555555555554</v>
      </c>
      <c r="AB3594" s="17">
        <f t="shared" si="398"/>
        <v>11.658097686375321</v>
      </c>
      <c r="AC3594" s="17" t="s">
        <v>17655</v>
      </c>
    </row>
    <row r="3595" spans="1:29" x14ac:dyDescent="0.25">
      <c r="A3595" t="s">
        <v>3339</v>
      </c>
      <c r="B3595" s="151" t="s">
        <v>12800</v>
      </c>
      <c r="C3595" t="s">
        <v>12801</v>
      </c>
      <c r="D3595" s="1">
        <v>45181</v>
      </c>
      <c r="E3595">
        <f t="shared" si="393"/>
        <v>18</v>
      </c>
      <c r="F3595" t="s">
        <v>14</v>
      </c>
      <c r="G3595">
        <v>810</v>
      </c>
      <c r="H3595">
        <f t="shared" si="392"/>
        <v>81</v>
      </c>
      <c r="I3595" t="s">
        <v>7</v>
      </c>
      <c r="J3595" t="s">
        <v>8</v>
      </c>
      <c r="K3595" t="s">
        <v>12802</v>
      </c>
      <c r="L3595" t="s">
        <v>8</v>
      </c>
      <c r="M3595" t="s">
        <v>14</v>
      </c>
      <c r="N3595" t="str">
        <f t="shared" si="394"/>
        <v>F</v>
      </c>
      <c r="O3595" t="s">
        <v>8</v>
      </c>
      <c r="P3595" t="s">
        <v>8</v>
      </c>
      <c r="Q3595" t="s">
        <v>11</v>
      </c>
      <c r="R3595" t="s">
        <v>8</v>
      </c>
      <c r="S3595" t="str">
        <f t="shared" si="395"/>
        <v>U</v>
      </c>
      <c r="T3595" t="s">
        <v>12</v>
      </c>
      <c r="U3595">
        <v>1</v>
      </c>
      <c r="V3595" t="s">
        <v>11</v>
      </c>
      <c r="W3595" t="e">
        <f>VLOOKUP(Q3595,'PBT Tag Rates'!$B$5:$E$44,4,FALSE)</f>
        <v>#N/A</v>
      </c>
      <c r="X3595">
        <v>1</v>
      </c>
      <c r="Y3595" s="14">
        <f>IFERROR(LOOKUP(H3595,{30,43,48,53,58,63,68,73,78,83,88,93,97},{42,47,52,57,62,67,72,77,82,87,92,99,100}),999)</f>
        <v>82</v>
      </c>
      <c r="Z3595" s="17">
        <f t="shared" si="396"/>
        <v>5.5555555555555554</v>
      </c>
      <c r="AA3595" s="17">
        <f t="shared" si="397"/>
        <v>5.5555555555555554</v>
      </c>
      <c r="AB3595" s="17">
        <f t="shared" si="398"/>
        <v>11.658097686375321</v>
      </c>
      <c r="AC3595" s="17" t="s">
        <v>17654</v>
      </c>
    </row>
    <row r="3596" spans="1:29" x14ac:dyDescent="0.25">
      <c r="A3596" t="s">
        <v>3339</v>
      </c>
      <c r="B3596" s="151" t="s">
        <v>12803</v>
      </c>
      <c r="C3596" t="s">
        <v>2426</v>
      </c>
      <c r="D3596" s="1">
        <v>45181</v>
      </c>
      <c r="E3596">
        <f t="shared" si="393"/>
        <v>18</v>
      </c>
      <c r="F3596" t="s">
        <v>14</v>
      </c>
      <c r="G3596">
        <v>690</v>
      </c>
      <c r="H3596">
        <f t="shared" si="392"/>
        <v>69</v>
      </c>
      <c r="I3596" t="s">
        <v>7</v>
      </c>
      <c r="J3596" t="s">
        <v>8</v>
      </c>
      <c r="K3596" t="s">
        <v>8</v>
      </c>
      <c r="L3596" t="s">
        <v>8</v>
      </c>
      <c r="M3596" t="s">
        <v>14</v>
      </c>
      <c r="N3596" t="str">
        <f t="shared" si="394"/>
        <v>F</v>
      </c>
      <c r="O3596" t="s">
        <v>2548</v>
      </c>
      <c r="P3596" t="s">
        <v>2549</v>
      </c>
      <c r="Q3596" t="s">
        <v>221</v>
      </c>
      <c r="R3596">
        <v>4</v>
      </c>
      <c r="S3596">
        <f t="shared" si="395"/>
        <v>2019</v>
      </c>
      <c r="T3596" t="s">
        <v>12</v>
      </c>
      <c r="U3596">
        <v>1</v>
      </c>
      <c r="V3596" t="s">
        <v>3363</v>
      </c>
      <c r="W3596">
        <f>VLOOKUP(Q3596,'PBT Tag Rates'!$B$5:$E$44,4,FALSE)</f>
        <v>0.95971980899999998</v>
      </c>
      <c r="X3596">
        <v>1</v>
      </c>
      <c r="Y3596" s="14">
        <f>IFERROR(LOOKUP(H3596,{30,43,48,53,58,63,68,73,78,83,88,93,97},{42,47,52,57,62,67,72,77,82,87,92,99,100}),999)</f>
        <v>72</v>
      </c>
      <c r="Z3596" s="17">
        <f t="shared" si="396"/>
        <v>5.5555555555555554</v>
      </c>
      <c r="AA3596" s="17">
        <f t="shared" si="397"/>
        <v>5.5555555555555554</v>
      </c>
      <c r="AB3596" s="17">
        <f t="shared" si="398"/>
        <v>11.658097686375321</v>
      </c>
      <c r="AC3596" s="17" t="s">
        <v>17654</v>
      </c>
    </row>
    <row r="3597" spans="1:29" x14ac:dyDescent="0.25">
      <c r="A3597" t="s">
        <v>3339</v>
      </c>
      <c r="B3597" s="151" t="s">
        <v>12804</v>
      </c>
      <c r="C3597" t="s">
        <v>2427</v>
      </c>
      <c r="D3597" s="1">
        <v>45181</v>
      </c>
      <c r="E3597">
        <f t="shared" si="393"/>
        <v>18</v>
      </c>
      <c r="F3597" t="s">
        <v>6</v>
      </c>
      <c r="G3597">
        <v>700</v>
      </c>
      <c r="H3597">
        <f t="shared" si="392"/>
        <v>70</v>
      </c>
      <c r="I3597" t="s">
        <v>7</v>
      </c>
      <c r="J3597" t="s">
        <v>8</v>
      </c>
      <c r="K3597" t="s">
        <v>8</v>
      </c>
      <c r="L3597" t="s">
        <v>8</v>
      </c>
      <c r="M3597" t="s">
        <v>6</v>
      </c>
      <c r="N3597" t="str">
        <f t="shared" si="394"/>
        <v>M</v>
      </c>
      <c r="O3597" t="s">
        <v>12224</v>
      </c>
      <c r="P3597" t="s">
        <v>12225</v>
      </c>
      <c r="Q3597" t="s">
        <v>281</v>
      </c>
      <c r="R3597">
        <v>4</v>
      </c>
      <c r="S3597">
        <f t="shared" si="395"/>
        <v>2019</v>
      </c>
      <c r="T3597" t="s">
        <v>12</v>
      </c>
      <c r="U3597">
        <v>1</v>
      </c>
      <c r="V3597" t="s">
        <v>3169</v>
      </c>
      <c r="W3597">
        <f>VLOOKUP(Q3597,'PBT Tag Rates'!$B$5:$E$44,4,FALSE)</f>
        <v>0.99705232300000002</v>
      </c>
      <c r="X3597">
        <v>1</v>
      </c>
      <c r="Y3597" s="14">
        <f>IFERROR(LOOKUP(H3597,{30,43,48,53,58,63,68,73,78,83,88,93,97},{42,47,52,57,62,67,72,77,82,87,92,99,100}),999)</f>
        <v>72</v>
      </c>
      <c r="Z3597" s="17">
        <f t="shared" si="396"/>
        <v>5.5555555555555554</v>
      </c>
      <c r="AA3597" s="17">
        <f t="shared" si="397"/>
        <v>5.5555555555555554</v>
      </c>
      <c r="AB3597" s="17">
        <f t="shared" si="398"/>
        <v>11.658097686375321</v>
      </c>
      <c r="AC3597" s="17" t="s">
        <v>17654</v>
      </c>
    </row>
    <row r="3598" spans="1:29" x14ac:dyDescent="0.25">
      <c r="A3598" t="s">
        <v>3339</v>
      </c>
      <c r="B3598" s="151" t="s">
        <v>12805</v>
      </c>
      <c r="C3598" t="s">
        <v>2428</v>
      </c>
      <c r="D3598" s="1">
        <v>45181</v>
      </c>
      <c r="E3598">
        <f t="shared" si="393"/>
        <v>18</v>
      </c>
      <c r="F3598" t="s">
        <v>14</v>
      </c>
      <c r="G3598">
        <v>800</v>
      </c>
      <c r="H3598">
        <f t="shared" si="392"/>
        <v>80</v>
      </c>
      <c r="I3598" t="s">
        <v>7</v>
      </c>
      <c r="J3598" t="s">
        <v>8</v>
      </c>
      <c r="K3598" t="s">
        <v>12806</v>
      </c>
      <c r="L3598" t="s">
        <v>8</v>
      </c>
      <c r="M3598" t="s">
        <v>14</v>
      </c>
      <c r="N3598" t="str">
        <f t="shared" si="394"/>
        <v>F</v>
      </c>
      <c r="O3598" t="s">
        <v>267</v>
      </c>
      <c r="P3598" t="s">
        <v>268</v>
      </c>
      <c r="Q3598" t="s">
        <v>221</v>
      </c>
      <c r="R3598">
        <v>4</v>
      </c>
      <c r="S3598">
        <f t="shared" si="395"/>
        <v>2019</v>
      </c>
      <c r="T3598" t="s">
        <v>12</v>
      </c>
      <c r="U3598">
        <v>0.999999999999995</v>
      </c>
      <c r="V3598" t="s">
        <v>3363</v>
      </c>
      <c r="W3598">
        <f>VLOOKUP(Q3598,'PBT Tag Rates'!$B$5:$E$44,4,FALSE)</f>
        <v>0.95971980899999998</v>
      </c>
      <c r="X3598">
        <v>1</v>
      </c>
      <c r="Y3598" s="14">
        <f>IFERROR(LOOKUP(H3598,{30,43,48,53,58,63,68,73,78,83,88,93,97},{42,47,52,57,62,67,72,77,82,87,92,99,100}),999)</f>
        <v>82</v>
      </c>
      <c r="Z3598" s="17">
        <f t="shared" si="396"/>
        <v>5.5555555555555554</v>
      </c>
      <c r="AA3598" s="17">
        <f t="shared" si="397"/>
        <v>5.5555555555555554</v>
      </c>
      <c r="AB3598" s="17">
        <f t="shared" si="398"/>
        <v>11.658097686375321</v>
      </c>
      <c r="AC3598" s="17" t="s">
        <v>17654</v>
      </c>
    </row>
    <row r="3599" spans="1:29" x14ac:dyDescent="0.25">
      <c r="A3599" t="s">
        <v>3339</v>
      </c>
      <c r="B3599" s="151" t="s">
        <v>12807</v>
      </c>
      <c r="C3599" t="s">
        <v>12808</v>
      </c>
      <c r="D3599" s="1">
        <v>45181</v>
      </c>
      <c r="E3599">
        <f t="shared" si="393"/>
        <v>18</v>
      </c>
      <c r="F3599" t="s">
        <v>6</v>
      </c>
      <c r="G3599">
        <v>820</v>
      </c>
      <c r="H3599">
        <f t="shared" si="392"/>
        <v>82</v>
      </c>
      <c r="I3599" t="s">
        <v>9</v>
      </c>
      <c r="J3599">
        <v>1</v>
      </c>
      <c r="K3599" t="s">
        <v>12809</v>
      </c>
      <c r="L3599" t="s">
        <v>8</v>
      </c>
      <c r="M3599" t="s">
        <v>6</v>
      </c>
      <c r="N3599" t="str">
        <f t="shared" si="394"/>
        <v>M</v>
      </c>
      <c r="O3599" t="s">
        <v>624</v>
      </c>
      <c r="P3599" t="s">
        <v>2208</v>
      </c>
      <c r="Q3599" t="s">
        <v>15</v>
      </c>
      <c r="R3599">
        <v>5</v>
      </c>
      <c r="S3599">
        <f t="shared" si="395"/>
        <v>2018</v>
      </c>
      <c r="T3599" t="s">
        <v>12</v>
      </c>
      <c r="U3599">
        <v>0.999999999999998</v>
      </c>
      <c r="V3599" t="s">
        <v>3821</v>
      </c>
      <c r="W3599">
        <f>VLOOKUP(Q3599,'PBT Tag Rates'!$B$5:$E$44,4,FALSE)</f>
        <v>0.80551598400000002</v>
      </c>
      <c r="X3599">
        <v>1</v>
      </c>
      <c r="Y3599" s="14">
        <f>IFERROR(LOOKUP(H3599,{30,43,48,53,58,63,68,73,78,83,88,93,97},{42,47,52,57,62,67,72,77,82,87,92,99,100}),999)</f>
        <v>82</v>
      </c>
      <c r="Z3599" s="17">
        <f t="shared" si="396"/>
        <v>5.5555555555555554</v>
      </c>
      <c r="AA3599" s="17">
        <f t="shared" si="397"/>
        <v>5.5555555555555554</v>
      </c>
      <c r="AB3599" s="17">
        <f t="shared" si="398"/>
        <v>11.658097686375321</v>
      </c>
      <c r="AC3599" s="17" t="s">
        <v>17654</v>
      </c>
    </row>
    <row r="3600" spans="1:29" x14ac:dyDescent="0.25">
      <c r="A3600" t="s">
        <v>3339</v>
      </c>
      <c r="B3600" s="151" t="s">
        <v>12810</v>
      </c>
      <c r="C3600" t="s">
        <v>2429</v>
      </c>
      <c r="D3600" s="1">
        <v>45181</v>
      </c>
      <c r="E3600">
        <f t="shared" si="393"/>
        <v>18</v>
      </c>
      <c r="F3600" t="s">
        <v>6</v>
      </c>
      <c r="G3600">
        <v>670</v>
      </c>
      <c r="H3600">
        <f t="shared" si="392"/>
        <v>67</v>
      </c>
      <c r="I3600" t="s">
        <v>7</v>
      </c>
      <c r="J3600" t="s">
        <v>8</v>
      </c>
      <c r="K3600" t="s">
        <v>8</v>
      </c>
      <c r="L3600" t="s">
        <v>8</v>
      </c>
      <c r="M3600" t="s">
        <v>6</v>
      </c>
      <c r="N3600" t="str">
        <f t="shared" si="394"/>
        <v>M</v>
      </c>
      <c r="O3600" t="s">
        <v>2316</v>
      </c>
      <c r="P3600" t="s">
        <v>2317</v>
      </c>
      <c r="Q3600" t="s">
        <v>281</v>
      </c>
      <c r="R3600">
        <v>4</v>
      </c>
      <c r="S3600">
        <f t="shared" si="395"/>
        <v>2019</v>
      </c>
      <c r="T3600" t="s">
        <v>12</v>
      </c>
      <c r="U3600">
        <v>1</v>
      </c>
      <c r="V3600" t="s">
        <v>3169</v>
      </c>
      <c r="W3600">
        <f>VLOOKUP(Q3600,'PBT Tag Rates'!$B$5:$E$44,4,FALSE)</f>
        <v>0.99705232300000002</v>
      </c>
      <c r="X3600">
        <v>1</v>
      </c>
      <c r="Y3600" s="14">
        <f>IFERROR(LOOKUP(H3600,{30,43,48,53,58,63,68,73,78,83,88,93,97},{42,47,52,57,62,67,72,77,82,87,92,99,100}),999)</f>
        <v>67</v>
      </c>
      <c r="Z3600" s="17">
        <f t="shared" si="396"/>
        <v>5.5555555555555554</v>
      </c>
      <c r="AA3600" s="17">
        <f t="shared" si="397"/>
        <v>5.5555555555555554</v>
      </c>
      <c r="AB3600" s="17">
        <f t="shared" si="398"/>
        <v>11.658097686375321</v>
      </c>
      <c r="AC3600" s="17" t="s">
        <v>17654</v>
      </c>
    </row>
    <row r="3601" spans="1:29" x14ac:dyDescent="0.25">
      <c r="A3601" t="s">
        <v>3339</v>
      </c>
      <c r="B3601" s="151" t="s">
        <v>12811</v>
      </c>
      <c r="C3601" t="s">
        <v>2430</v>
      </c>
      <c r="D3601" s="1">
        <v>45181</v>
      </c>
      <c r="E3601">
        <f t="shared" si="393"/>
        <v>18</v>
      </c>
      <c r="F3601" t="s">
        <v>6</v>
      </c>
      <c r="G3601">
        <v>710</v>
      </c>
      <c r="H3601">
        <f t="shared" si="392"/>
        <v>71</v>
      </c>
      <c r="I3601" t="s">
        <v>9</v>
      </c>
      <c r="J3601">
        <v>1</v>
      </c>
      <c r="K3601" t="s">
        <v>8</v>
      </c>
      <c r="L3601" t="s">
        <v>8</v>
      </c>
      <c r="M3601" t="s">
        <v>6</v>
      </c>
      <c r="N3601" t="str">
        <f t="shared" si="394"/>
        <v>M</v>
      </c>
      <c r="O3601" t="s">
        <v>12812</v>
      </c>
      <c r="P3601" t="s">
        <v>12813</v>
      </c>
      <c r="Q3601" t="s">
        <v>918</v>
      </c>
      <c r="R3601">
        <v>3</v>
      </c>
      <c r="S3601">
        <f t="shared" si="395"/>
        <v>2020</v>
      </c>
      <c r="T3601" t="s">
        <v>12</v>
      </c>
      <c r="U3601">
        <v>0.999999999999998</v>
      </c>
      <c r="V3601" t="s">
        <v>3876</v>
      </c>
      <c r="W3601">
        <f>VLOOKUP(Q3601,'PBT Tag Rates'!$B$5:$E$44,4,FALSE)</f>
        <v>0.98961045999999997</v>
      </c>
      <c r="X3601">
        <v>1</v>
      </c>
      <c r="Y3601" s="14">
        <f>IFERROR(LOOKUP(H3601,{30,43,48,53,58,63,68,73,78,83,88,93,97},{42,47,52,57,62,67,72,77,82,87,92,99,100}),999)</f>
        <v>72</v>
      </c>
      <c r="Z3601" s="17">
        <f t="shared" si="396"/>
        <v>5.5555555555555554</v>
      </c>
      <c r="AA3601" s="17">
        <f t="shared" si="397"/>
        <v>5.5555555555555554</v>
      </c>
      <c r="AB3601" s="17">
        <f t="shared" si="398"/>
        <v>11.658097686375321</v>
      </c>
      <c r="AC3601" s="17" t="s">
        <v>17654</v>
      </c>
    </row>
    <row r="3602" spans="1:29" x14ac:dyDescent="0.25">
      <c r="A3602" t="s">
        <v>3339</v>
      </c>
      <c r="B3602" s="151" t="s">
        <v>12814</v>
      </c>
      <c r="C3602" t="s">
        <v>2433</v>
      </c>
      <c r="D3602" s="1">
        <v>45181</v>
      </c>
      <c r="E3602">
        <f t="shared" si="393"/>
        <v>18</v>
      </c>
      <c r="F3602" t="s">
        <v>14</v>
      </c>
      <c r="G3602">
        <v>680</v>
      </c>
      <c r="H3602">
        <f t="shared" si="392"/>
        <v>68</v>
      </c>
      <c r="I3602" t="s">
        <v>7</v>
      </c>
      <c r="J3602" t="s">
        <v>8</v>
      </c>
      <c r="K3602" t="s">
        <v>8</v>
      </c>
      <c r="L3602" t="s">
        <v>8</v>
      </c>
      <c r="M3602" t="s">
        <v>14</v>
      </c>
      <c r="N3602" t="str">
        <f t="shared" si="394"/>
        <v>F</v>
      </c>
      <c r="O3602" t="s">
        <v>270</v>
      </c>
      <c r="P3602" t="s">
        <v>1417</v>
      </c>
      <c r="Q3602" t="s">
        <v>221</v>
      </c>
      <c r="R3602">
        <v>4</v>
      </c>
      <c r="S3602">
        <f t="shared" si="395"/>
        <v>2019</v>
      </c>
      <c r="T3602" t="s">
        <v>12</v>
      </c>
      <c r="U3602">
        <v>0.999999999999995</v>
      </c>
      <c r="V3602" t="s">
        <v>3363</v>
      </c>
      <c r="W3602">
        <f>VLOOKUP(Q3602,'PBT Tag Rates'!$B$5:$E$44,4,FALSE)</f>
        <v>0.95971980899999998</v>
      </c>
      <c r="X3602">
        <v>1</v>
      </c>
      <c r="Y3602" s="14">
        <f>IFERROR(LOOKUP(H3602,{30,43,48,53,58,63,68,73,78,83,88,93,97},{42,47,52,57,62,67,72,77,82,87,92,99,100}),999)</f>
        <v>72</v>
      </c>
      <c r="Z3602" s="17">
        <f t="shared" si="396"/>
        <v>5.5555555555555554</v>
      </c>
      <c r="AA3602" s="17">
        <f t="shared" si="397"/>
        <v>5.5555555555555554</v>
      </c>
      <c r="AB3602" s="17">
        <f t="shared" si="398"/>
        <v>11.658097686375321</v>
      </c>
      <c r="AC3602" s="17" t="s">
        <v>17654</v>
      </c>
    </row>
    <row r="3603" spans="1:29" x14ac:dyDescent="0.25">
      <c r="A3603" t="s">
        <v>3339</v>
      </c>
      <c r="B3603" s="151" t="s">
        <v>12815</v>
      </c>
      <c r="C3603" t="s">
        <v>2434</v>
      </c>
      <c r="D3603" s="1">
        <v>45181</v>
      </c>
      <c r="E3603">
        <f t="shared" si="393"/>
        <v>18</v>
      </c>
      <c r="F3603" t="s">
        <v>6</v>
      </c>
      <c r="G3603">
        <v>590</v>
      </c>
      <c r="H3603">
        <f t="shared" si="392"/>
        <v>59</v>
      </c>
      <c r="I3603" t="s">
        <v>9</v>
      </c>
      <c r="J3603">
        <v>1</v>
      </c>
      <c r="K3603" t="s">
        <v>8</v>
      </c>
      <c r="L3603" t="s">
        <v>8</v>
      </c>
      <c r="M3603" t="s">
        <v>6</v>
      </c>
      <c r="N3603" t="str">
        <f t="shared" si="394"/>
        <v>M</v>
      </c>
      <c r="O3603" t="s">
        <v>8</v>
      </c>
      <c r="P3603" t="s">
        <v>8</v>
      </c>
      <c r="Q3603" t="s">
        <v>11</v>
      </c>
      <c r="R3603" t="s">
        <v>8</v>
      </c>
      <c r="S3603" t="str">
        <f t="shared" si="395"/>
        <v>U</v>
      </c>
      <c r="T3603" t="s">
        <v>12</v>
      </c>
      <c r="U3603">
        <v>1</v>
      </c>
      <c r="V3603" t="s">
        <v>3100</v>
      </c>
      <c r="W3603" t="e">
        <f>VLOOKUP(Q3603,'PBT Tag Rates'!$B$5:$E$44,4,FALSE)</f>
        <v>#N/A</v>
      </c>
      <c r="X3603">
        <v>1</v>
      </c>
      <c r="Y3603" s="14">
        <f>IFERROR(LOOKUP(H3603,{30,43,48,53,58,63,68,73,78,83,88,93,97},{42,47,52,57,62,67,72,77,82,87,92,99,100}),999)</f>
        <v>62</v>
      </c>
      <c r="Z3603" s="17">
        <f t="shared" si="396"/>
        <v>5.5555555555555554</v>
      </c>
      <c r="AA3603" s="17">
        <f t="shared" si="397"/>
        <v>5.5555555555555554</v>
      </c>
      <c r="AB3603" s="17">
        <f t="shared" si="398"/>
        <v>11.658097686375321</v>
      </c>
      <c r="AC3603" s="17" t="s">
        <v>17654</v>
      </c>
    </row>
    <row r="3604" spans="1:29" x14ac:dyDescent="0.25">
      <c r="A3604" t="s">
        <v>3339</v>
      </c>
      <c r="B3604" s="151" t="s">
        <v>12816</v>
      </c>
      <c r="C3604" t="s">
        <v>12817</v>
      </c>
      <c r="D3604" s="1">
        <v>45181</v>
      </c>
      <c r="E3604">
        <f t="shared" si="393"/>
        <v>18</v>
      </c>
      <c r="F3604" t="s">
        <v>14</v>
      </c>
      <c r="G3604">
        <v>830</v>
      </c>
      <c r="H3604">
        <f t="shared" si="392"/>
        <v>83</v>
      </c>
      <c r="I3604" t="s">
        <v>7</v>
      </c>
      <c r="J3604" t="s">
        <v>8</v>
      </c>
      <c r="K3604" t="s">
        <v>12818</v>
      </c>
      <c r="L3604" t="s">
        <v>8</v>
      </c>
      <c r="M3604" t="s">
        <v>14</v>
      </c>
      <c r="N3604" t="str">
        <f t="shared" si="394"/>
        <v>F</v>
      </c>
      <c r="O3604" t="s">
        <v>8</v>
      </c>
      <c r="P3604" t="s">
        <v>8</v>
      </c>
      <c r="Q3604" t="s">
        <v>11</v>
      </c>
      <c r="R3604" t="s">
        <v>8</v>
      </c>
      <c r="S3604" t="str">
        <f t="shared" si="395"/>
        <v>U</v>
      </c>
      <c r="T3604" t="s">
        <v>12</v>
      </c>
      <c r="U3604">
        <v>0.999999999999997</v>
      </c>
      <c r="V3604" t="s">
        <v>11</v>
      </c>
      <c r="W3604" t="e">
        <f>VLOOKUP(Q3604,'PBT Tag Rates'!$B$5:$E$44,4,FALSE)</f>
        <v>#N/A</v>
      </c>
      <c r="X3604">
        <v>1</v>
      </c>
      <c r="Y3604" s="14">
        <f>IFERROR(LOOKUP(H3604,{30,43,48,53,58,63,68,73,78,83,88,93,97},{42,47,52,57,62,67,72,77,82,87,92,99,100}),999)</f>
        <v>87</v>
      </c>
      <c r="Z3604" s="17">
        <f t="shared" si="396"/>
        <v>5.5555555555555554</v>
      </c>
      <c r="AA3604" s="17">
        <f t="shared" si="397"/>
        <v>5.5555555555555554</v>
      </c>
      <c r="AB3604" s="17">
        <f t="shared" si="398"/>
        <v>11.658097686375321</v>
      </c>
      <c r="AC3604" s="17" t="s">
        <v>17654</v>
      </c>
    </row>
    <row r="3605" spans="1:29" x14ac:dyDescent="0.25">
      <c r="A3605" t="s">
        <v>3339</v>
      </c>
      <c r="B3605" s="151" t="s">
        <v>12819</v>
      </c>
      <c r="C3605" t="s">
        <v>2435</v>
      </c>
      <c r="D3605" s="1">
        <v>45181</v>
      </c>
      <c r="E3605">
        <f t="shared" si="393"/>
        <v>18</v>
      </c>
      <c r="F3605" t="s">
        <v>14</v>
      </c>
      <c r="G3605">
        <v>740</v>
      </c>
      <c r="H3605">
        <f t="shared" si="392"/>
        <v>74</v>
      </c>
      <c r="I3605" t="s">
        <v>9</v>
      </c>
      <c r="J3605">
        <v>1</v>
      </c>
      <c r="K3605" t="s">
        <v>8</v>
      </c>
      <c r="L3605" t="s">
        <v>8</v>
      </c>
      <c r="M3605" t="s">
        <v>14</v>
      </c>
      <c r="N3605" t="str">
        <f t="shared" si="394"/>
        <v>F</v>
      </c>
      <c r="O3605" t="s">
        <v>1394</v>
      </c>
      <c r="P3605" t="s">
        <v>2266</v>
      </c>
      <c r="Q3605" t="s">
        <v>221</v>
      </c>
      <c r="R3605">
        <v>4</v>
      </c>
      <c r="S3605">
        <f t="shared" si="395"/>
        <v>2019</v>
      </c>
      <c r="T3605" t="s">
        <v>12</v>
      </c>
      <c r="U3605">
        <v>1</v>
      </c>
      <c r="V3605" t="s">
        <v>3386</v>
      </c>
      <c r="W3605">
        <f>VLOOKUP(Q3605,'PBT Tag Rates'!$B$5:$E$44,4,FALSE)</f>
        <v>0.95971980899999998</v>
      </c>
      <c r="X3605">
        <v>1</v>
      </c>
      <c r="Y3605" s="14">
        <f>IFERROR(LOOKUP(H3605,{30,43,48,53,58,63,68,73,78,83,88,93,97},{42,47,52,57,62,67,72,77,82,87,92,99,100}),999)</f>
        <v>77</v>
      </c>
      <c r="Z3605" s="17">
        <f t="shared" si="396"/>
        <v>5.5555555555555554</v>
      </c>
      <c r="AA3605" s="17">
        <f t="shared" si="397"/>
        <v>5.5555555555555554</v>
      </c>
      <c r="AB3605" s="17">
        <f t="shared" si="398"/>
        <v>11.658097686375321</v>
      </c>
      <c r="AC3605" s="17" t="s">
        <v>17654</v>
      </c>
    </row>
    <row r="3606" spans="1:29" x14ac:dyDescent="0.25">
      <c r="A3606" t="s">
        <v>3339</v>
      </c>
      <c r="B3606" s="151" t="s">
        <v>12820</v>
      </c>
      <c r="C3606" t="s">
        <v>12821</v>
      </c>
      <c r="D3606" s="1">
        <v>45181</v>
      </c>
      <c r="E3606">
        <f t="shared" si="393"/>
        <v>18</v>
      </c>
      <c r="F3606" t="s">
        <v>14</v>
      </c>
      <c r="G3606">
        <v>810</v>
      </c>
      <c r="H3606">
        <f t="shared" ref="H3606:H3669" si="399">G3606/10</f>
        <v>81</v>
      </c>
      <c r="I3606" t="s">
        <v>9</v>
      </c>
      <c r="J3606">
        <v>1</v>
      </c>
      <c r="K3606" t="s">
        <v>12822</v>
      </c>
      <c r="L3606" t="s">
        <v>8</v>
      </c>
      <c r="M3606" t="s">
        <v>14</v>
      </c>
      <c r="N3606" t="str">
        <f t="shared" si="394"/>
        <v>F</v>
      </c>
      <c r="O3606" t="s">
        <v>10434</v>
      </c>
      <c r="P3606" t="s">
        <v>10435</v>
      </c>
      <c r="Q3606" t="s">
        <v>281</v>
      </c>
      <c r="R3606">
        <v>4</v>
      </c>
      <c r="S3606">
        <f t="shared" si="395"/>
        <v>2019</v>
      </c>
      <c r="T3606" t="s">
        <v>12</v>
      </c>
      <c r="U3606">
        <v>1</v>
      </c>
      <c r="V3606" t="s">
        <v>3170</v>
      </c>
      <c r="W3606">
        <f>VLOOKUP(Q3606,'PBT Tag Rates'!$B$5:$E$44,4,FALSE)</f>
        <v>0.99705232300000002</v>
      </c>
      <c r="X3606">
        <v>1</v>
      </c>
      <c r="Y3606" s="14">
        <f>IFERROR(LOOKUP(H3606,{30,43,48,53,58,63,68,73,78,83,88,93,97},{42,47,52,57,62,67,72,77,82,87,92,99,100}),999)</f>
        <v>82</v>
      </c>
      <c r="Z3606" s="17">
        <f t="shared" si="396"/>
        <v>5.5555555555555554</v>
      </c>
      <c r="AA3606" s="17">
        <f t="shared" si="397"/>
        <v>5.5555555555555554</v>
      </c>
      <c r="AB3606" s="17">
        <f t="shared" si="398"/>
        <v>11.658097686375321</v>
      </c>
      <c r="AC3606" s="17" t="s">
        <v>17654</v>
      </c>
    </row>
    <row r="3607" spans="1:29" x14ac:dyDescent="0.25">
      <c r="A3607" t="s">
        <v>3339</v>
      </c>
      <c r="B3607" s="151" t="s">
        <v>12823</v>
      </c>
      <c r="C3607" t="s">
        <v>2436</v>
      </c>
      <c r="D3607" s="1">
        <v>45181</v>
      </c>
      <c r="E3607">
        <f t="shared" ref="E3607:E3670" si="400">IF(D3607&lt;=$D$3,70,18)</f>
        <v>18</v>
      </c>
      <c r="F3607" t="s">
        <v>14</v>
      </c>
      <c r="G3607">
        <v>710</v>
      </c>
      <c r="H3607">
        <f t="shared" si="399"/>
        <v>71</v>
      </c>
      <c r="I3607" t="s">
        <v>7</v>
      </c>
      <c r="J3607" t="s">
        <v>8</v>
      </c>
      <c r="K3607" t="s">
        <v>8</v>
      </c>
      <c r="L3607" t="s">
        <v>8</v>
      </c>
      <c r="M3607" t="s">
        <v>14</v>
      </c>
      <c r="N3607" t="str">
        <f t="shared" ref="N3607:N3670" si="401">IF(M3607="U",F3607,M3607)</f>
        <v>F</v>
      </c>
      <c r="O3607" t="s">
        <v>2410</v>
      </c>
      <c r="P3607" t="s">
        <v>2411</v>
      </c>
      <c r="Q3607" t="s">
        <v>221</v>
      </c>
      <c r="R3607">
        <v>4</v>
      </c>
      <c r="S3607">
        <f t="shared" ref="S3607:S3670" si="402">IFERROR($S$3-R3607,"U")</f>
        <v>2019</v>
      </c>
      <c r="T3607" t="s">
        <v>12</v>
      </c>
      <c r="U3607">
        <v>0.999999999999999</v>
      </c>
      <c r="V3607" t="s">
        <v>3653</v>
      </c>
      <c r="W3607">
        <f>VLOOKUP(Q3607,'PBT Tag Rates'!$B$5:$E$44,4,FALSE)</f>
        <v>0.95971980899999998</v>
      </c>
      <c r="X3607">
        <v>1</v>
      </c>
      <c r="Y3607" s="14">
        <f>IFERROR(LOOKUP(H3607,{30,43,48,53,58,63,68,73,78,83,88,93,97},{42,47,52,57,62,67,72,77,82,87,92,99,100}),999)</f>
        <v>72</v>
      </c>
      <c r="Z3607" s="17">
        <f t="shared" ref="Z3607:Z3670" si="403">IF(D3607&lt;$D$3,X3607/$Z$3,X3607/$Z$4)</f>
        <v>5.5555555555555554</v>
      </c>
      <c r="AA3607" s="17">
        <f t="shared" si="397"/>
        <v>5.5555555555555554</v>
      </c>
      <c r="AB3607" s="17">
        <f t="shared" si="398"/>
        <v>11.658097686375321</v>
      </c>
      <c r="AC3607" s="17" t="s">
        <v>17655</v>
      </c>
    </row>
    <row r="3608" spans="1:29" x14ac:dyDescent="0.25">
      <c r="A3608" t="s">
        <v>3339</v>
      </c>
      <c r="B3608" s="151" t="s">
        <v>12824</v>
      </c>
      <c r="C3608" t="s">
        <v>2437</v>
      </c>
      <c r="D3608" s="1">
        <v>45181</v>
      </c>
      <c r="E3608">
        <f t="shared" si="400"/>
        <v>18</v>
      </c>
      <c r="F3608" t="s">
        <v>14</v>
      </c>
      <c r="G3608">
        <v>710</v>
      </c>
      <c r="H3608">
        <f t="shared" si="399"/>
        <v>71</v>
      </c>
      <c r="I3608" t="s">
        <v>7</v>
      </c>
      <c r="J3608" t="s">
        <v>8</v>
      </c>
      <c r="K3608" t="s">
        <v>12825</v>
      </c>
      <c r="L3608" t="s">
        <v>8</v>
      </c>
      <c r="M3608" t="s">
        <v>14</v>
      </c>
      <c r="N3608" t="str">
        <f t="shared" si="401"/>
        <v>F</v>
      </c>
      <c r="O3608" t="s">
        <v>12826</v>
      </c>
      <c r="P3608" t="s">
        <v>12827</v>
      </c>
      <c r="Q3608" t="s">
        <v>12828</v>
      </c>
      <c r="R3608">
        <v>4</v>
      </c>
      <c r="S3608">
        <f t="shared" si="402"/>
        <v>2019</v>
      </c>
      <c r="T3608" t="s">
        <v>12</v>
      </c>
      <c r="U3608">
        <v>1</v>
      </c>
      <c r="V3608" t="s">
        <v>3070</v>
      </c>
      <c r="W3608">
        <f>VLOOKUP(Q3608,'PBT Tag Rates'!$B$5:$E$44,4,FALSE)</f>
        <v>0.41465999999999997</v>
      </c>
      <c r="X3608">
        <v>1</v>
      </c>
      <c r="Y3608" s="14">
        <f>IFERROR(LOOKUP(H3608,{30,43,48,53,58,63,68,73,78,83,88,93,97},{42,47,52,57,62,67,72,77,82,87,92,99,100}),999)</f>
        <v>72</v>
      </c>
      <c r="Z3608" s="17">
        <f t="shared" si="403"/>
        <v>5.5555555555555554</v>
      </c>
      <c r="AA3608" s="17">
        <f t="shared" si="397"/>
        <v>5.5555555555555554</v>
      </c>
      <c r="AB3608" s="17">
        <f t="shared" si="398"/>
        <v>11.658097686375321</v>
      </c>
      <c r="AC3608" s="17" t="s">
        <v>17655</v>
      </c>
    </row>
    <row r="3609" spans="1:29" x14ac:dyDescent="0.25">
      <c r="A3609" t="s">
        <v>3339</v>
      </c>
      <c r="B3609" s="151" t="s">
        <v>12829</v>
      </c>
      <c r="C3609" t="s">
        <v>2438</v>
      </c>
      <c r="D3609" s="1">
        <v>45181</v>
      </c>
      <c r="E3609">
        <f t="shared" si="400"/>
        <v>18</v>
      </c>
      <c r="F3609" t="s">
        <v>14</v>
      </c>
      <c r="G3609">
        <v>750</v>
      </c>
      <c r="H3609">
        <f t="shared" si="399"/>
        <v>75</v>
      </c>
      <c r="I3609" t="s">
        <v>9</v>
      </c>
      <c r="J3609">
        <v>1</v>
      </c>
      <c r="K3609" t="s">
        <v>8</v>
      </c>
      <c r="L3609" t="s">
        <v>8</v>
      </c>
      <c r="M3609" t="s">
        <v>14</v>
      </c>
      <c r="N3609" t="str">
        <f t="shared" si="401"/>
        <v>F</v>
      </c>
      <c r="O3609" t="s">
        <v>1469</v>
      </c>
      <c r="P3609" t="s">
        <v>1470</v>
      </c>
      <c r="Q3609" t="s">
        <v>281</v>
      </c>
      <c r="R3609">
        <v>4</v>
      </c>
      <c r="S3609">
        <f t="shared" si="402"/>
        <v>2019</v>
      </c>
      <c r="T3609" t="s">
        <v>12</v>
      </c>
      <c r="U3609">
        <v>0.999999999999997</v>
      </c>
      <c r="V3609" t="s">
        <v>3169</v>
      </c>
      <c r="W3609">
        <f>VLOOKUP(Q3609,'PBT Tag Rates'!$B$5:$E$44,4,FALSE)</f>
        <v>0.99705232300000002</v>
      </c>
      <c r="X3609">
        <v>1</v>
      </c>
      <c r="Y3609" s="14">
        <f>IFERROR(LOOKUP(H3609,{30,43,48,53,58,63,68,73,78,83,88,93,97},{42,47,52,57,62,67,72,77,82,87,92,99,100}),999)</f>
        <v>77</v>
      </c>
      <c r="Z3609" s="17">
        <f t="shared" si="403"/>
        <v>5.5555555555555554</v>
      </c>
      <c r="AA3609" s="17">
        <f t="shared" si="397"/>
        <v>5.5555555555555554</v>
      </c>
      <c r="AB3609" s="17">
        <f t="shared" si="398"/>
        <v>11.658097686375321</v>
      </c>
      <c r="AC3609" s="17" t="s">
        <v>17654</v>
      </c>
    </row>
    <row r="3610" spans="1:29" x14ac:dyDescent="0.25">
      <c r="A3610" t="s">
        <v>3339</v>
      </c>
      <c r="B3610" s="151" t="s">
        <v>12830</v>
      </c>
      <c r="C3610" t="s">
        <v>2439</v>
      </c>
      <c r="D3610" s="1">
        <v>45181</v>
      </c>
      <c r="E3610">
        <f t="shared" si="400"/>
        <v>18</v>
      </c>
      <c r="F3610" t="s">
        <v>6</v>
      </c>
      <c r="G3610">
        <v>530</v>
      </c>
      <c r="H3610">
        <f t="shared" si="399"/>
        <v>53</v>
      </c>
      <c r="I3610" t="s">
        <v>7</v>
      </c>
      <c r="J3610" t="s">
        <v>8</v>
      </c>
      <c r="K3610" t="s">
        <v>8</v>
      </c>
      <c r="L3610" t="s">
        <v>8</v>
      </c>
      <c r="M3610" t="s">
        <v>6</v>
      </c>
      <c r="N3610" t="str">
        <f t="shared" si="401"/>
        <v>M</v>
      </c>
      <c r="O3610" t="s">
        <v>12831</v>
      </c>
      <c r="P3610" t="s">
        <v>12832</v>
      </c>
      <c r="Q3610" t="s">
        <v>3820</v>
      </c>
      <c r="R3610">
        <v>2</v>
      </c>
      <c r="S3610">
        <f t="shared" si="402"/>
        <v>2021</v>
      </c>
      <c r="T3610" t="s">
        <v>12</v>
      </c>
      <c r="U3610">
        <v>1</v>
      </c>
      <c r="V3610" t="s">
        <v>3346</v>
      </c>
      <c r="W3610">
        <f>VLOOKUP(Q3610,'PBT Tag Rates'!$B$5:$E$44,4,FALSE)</f>
        <v>0.98140000000000005</v>
      </c>
      <c r="X3610">
        <v>1</v>
      </c>
      <c r="Y3610" s="14">
        <f>IFERROR(LOOKUP(H3610,{30,43,48,53,58,63,68,73,78,83,88,93,97},{42,47,52,57,62,67,72,77,82,87,92,99,100}),999)</f>
        <v>57</v>
      </c>
      <c r="Z3610" s="17">
        <f t="shared" si="403"/>
        <v>5.5555555555555554</v>
      </c>
      <c r="AA3610" s="17">
        <f t="shared" si="397"/>
        <v>5.5555555555555554</v>
      </c>
      <c r="AB3610" s="17">
        <f t="shared" si="398"/>
        <v>11.658097686375321</v>
      </c>
      <c r="AC3610" s="17" t="s">
        <v>17654</v>
      </c>
    </row>
    <row r="3611" spans="1:29" x14ac:dyDescent="0.25">
      <c r="A3611" t="s">
        <v>3339</v>
      </c>
      <c r="B3611" s="151" t="s">
        <v>12833</v>
      </c>
      <c r="C3611" t="s">
        <v>2440</v>
      </c>
      <c r="D3611" s="1">
        <v>45181</v>
      </c>
      <c r="E3611">
        <f t="shared" si="400"/>
        <v>18</v>
      </c>
      <c r="F3611" t="s">
        <v>6</v>
      </c>
      <c r="G3611">
        <v>660</v>
      </c>
      <c r="H3611">
        <f t="shared" si="399"/>
        <v>66</v>
      </c>
      <c r="I3611" t="s">
        <v>7</v>
      </c>
      <c r="J3611" t="s">
        <v>8</v>
      </c>
      <c r="K3611" t="s">
        <v>8</v>
      </c>
      <c r="L3611" t="s">
        <v>8</v>
      </c>
      <c r="M3611" t="s">
        <v>6</v>
      </c>
      <c r="N3611" t="str">
        <f t="shared" si="401"/>
        <v>M</v>
      </c>
      <c r="O3611" t="s">
        <v>8</v>
      </c>
      <c r="P3611" t="s">
        <v>8</v>
      </c>
      <c r="Q3611" t="s">
        <v>11</v>
      </c>
      <c r="R3611" t="s">
        <v>8</v>
      </c>
      <c r="S3611" t="str">
        <f t="shared" si="402"/>
        <v>U</v>
      </c>
      <c r="T3611" t="s">
        <v>12</v>
      </c>
      <c r="U3611">
        <v>1</v>
      </c>
      <c r="V3611" t="s">
        <v>11</v>
      </c>
      <c r="W3611" t="e">
        <f>VLOOKUP(Q3611,'PBT Tag Rates'!$B$5:$E$44,4,FALSE)</f>
        <v>#N/A</v>
      </c>
      <c r="X3611">
        <v>1</v>
      </c>
      <c r="Y3611" s="14">
        <f>IFERROR(LOOKUP(H3611,{30,43,48,53,58,63,68,73,78,83,88,93,97},{42,47,52,57,62,67,72,77,82,87,92,99,100}),999)</f>
        <v>67</v>
      </c>
      <c r="Z3611" s="17">
        <f t="shared" si="403"/>
        <v>5.5555555555555554</v>
      </c>
      <c r="AA3611" s="17">
        <f t="shared" si="397"/>
        <v>5.5555555555555554</v>
      </c>
      <c r="AB3611" s="17">
        <f t="shared" si="398"/>
        <v>11.658097686375321</v>
      </c>
      <c r="AC3611" s="17" t="s">
        <v>17654</v>
      </c>
    </row>
    <row r="3612" spans="1:29" x14ac:dyDescent="0.25">
      <c r="A3612" t="s">
        <v>3339</v>
      </c>
      <c r="B3612" s="151" t="s">
        <v>12834</v>
      </c>
      <c r="C3612" t="s">
        <v>2441</v>
      </c>
      <c r="D3612" s="1">
        <v>45181</v>
      </c>
      <c r="E3612">
        <f t="shared" si="400"/>
        <v>18</v>
      </c>
      <c r="F3612" t="s">
        <v>6</v>
      </c>
      <c r="G3612">
        <v>700</v>
      </c>
      <c r="H3612">
        <f t="shared" si="399"/>
        <v>70</v>
      </c>
      <c r="I3612" t="s">
        <v>7</v>
      </c>
      <c r="J3612" t="s">
        <v>8</v>
      </c>
      <c r="K3612" t="s">
        <v>8</v>
      </c>
      <c r="L3612" t="s">
        <v>8</v>
      </c>
      <c r="M3612" t="s">
        <v>6</v>
      </c>
      <c r="N3612" t="str">
        <f t="shared" si="401"/>
        <v>M</v>
      </c>
      <c r="O3612" t="s">
        <v>309</v>
      </c>
      <c r="P3612" t="s">
        <v>310</v>
      </c>
      <c r="Q3612" t="s">
        <v>15</v>
      </c>
      <c r="R3612">
        <v>5</v>
      </c>
      <c r="S3612">
        <f t="shared" si="402"/>
        <v>2018</v>
      </c>
      <c r="T3612" t="s">
        <v>12</v>
      </c>
      <c r="U3612">
        <v>0.999999999999998</v>
      </c>
      <c r="V3612" t="s">
        <v>3543</v>
      </c>
      <c r="W3612">
        <f>VLOOKUP(Q3612,'PBT Tag Rates'!$B$5:$E$44,4,FALSE)</f>
        <v>0.80551598400000002</v>
      </c>
      <c r="X3612">
        <v>1</v>
      </c>
      <c r="Y3612" s="14">
        <f>IFERROR(LOOKUP(H3612,{30,43,48,53,58,63,68,73,78,83,88,93,97},{42,47,52,57,62,67,72,77,82,87,92,99,100}),999)</f>
        <v>72</v>
      </c>
      <c r="Z3612" s="17">
        <f t="shared" si="403"/>
        <v>5.5555555555555554</v>
      </c>
      <c r="AA3612" s="17">
        <f t="shared" si="397"/>
        <v>5.5555555555555554</v>
      </c>
      <c r="AB3612" s="17">
        <f t="shared" si="398"/>
        <v>11.658097686375321</v>
      </c>
      <c r="AC3612" s="17" t="s">
        <v>17655</v>
      </c>
    </row>
    <row r="3613" spans="1:29" x14ac:dyDescent="0.25">
      <c r="A3613" t="s">
        <v>3339</v>
      </c>
      <c r="B3613" s="151" t="s">
        <v>12835</v>
      </c>
      <c r="C3613" t="s">
        <v>2443</v>
      </c>
      <c r="D3613" s="1">
        <v>45181</v>
      </c>
      <c r="E3613">
        <f t="shared" si="400"/>
        <v>18</v>
      </c>
      <c r="F3613" t="s">
        <v>6</v>
      </c>
      <c r="G3613">
        <v>520</v>
      </c>
      <c r="H3613">
        <f t="shared" si="399"/>
        <v>52</v>
      </c>
      <c r="I3613" t="s">
        <v>9</v>
      </c>
      <c r="J3613">
        <v>1</v>
      </c>
      <c r="K3613" t="s">
        <v>8</v>
      </c>
      <c r="L3613" t="s">
        <v>8</v>
      </c>
      <c r="M3613" t="s">
        <v>6</v>
      </c>
      <c r="N3613" t="str">
        <f t="shared" si="401"/>
        <v>M</v>
      </c>
      <c r="O3613" t="s">
        <v>11591</v>
      </c>
      <c r="P3613" t="s">
        <v>12836</v>
      </c>
      <c r="Q3613" t="s">
        <v>918</v>
      </c>
      <c r="R3613">
        <v>3</v>
      </c>
      <c r="S3613">
        <f t="shared" si="402"/>
        <v>2020</v>
      </c>
      <c r="T3613" t="s">
        <v>12</v>
      </c>
      <c r="U3613">
        <v>0.999999999999995</v>
      </c>
      <c r="V3613" t="s">
        <v>3386</v>
      </c>
      <c r="W3613">
        <f>VLOOKUP(Q3613,'PBT Tag Rates'!$B$5:$E$44,4,FALSE)</f>
        <v>0.98961045999999997</v>
      </c>
      <c r="X3613">
        <v>1</v>
      </c>
      <c r="Y3613" s="14">
        <f>IFERROR(LOOKUP(H3613,{30,43,48,53,58,63,68,73,78,83,88,93,97},{42,47,52,57,62,67,72,77,82,87,92,99,100}),999)</f>
        <v>52</v>
      </c>
      <c r="Z3613" s="17">
        <f t="shared" si="403"/>
        <v>5.5555555555555554</v>
      </c>
      <c r="AA3613" s="17">
        <f t="shared" si="397"/>
        <v>5.5555555555555554</v>
      </c>
      <c r="AB3613" s="17">
        <f t="shared" si="398"/>
        <v>11.658097686375321</v>
      </c>
      <c r="AC3613" s="17" t="s">
        <v>17654</v>
      </c>
    </row>
    <row r="3614" spans="1:29" x14ac:dyDescent="0.25">
      <c r="A3614" t="s">
        <v>3339</v>
      </c>
      <c r="B3614" s="151" t="s">
        <v>12837</v>
      </c>
      <c r="C3614" t="s">
        <v>12838</v>
      </c>
      <c r="D3614" s="1">
        <v>45181</v>
      </c>
      <c r="E3614">
        <f t="shared" si="400"/>
        <v>18</v>
      </c>
      <c r="F3614" t="s">
        <v>14</v>
      </c>
      <c r="G3614">
        <v>800</v>
      </c>
      <c r="H3614">
        <f t="shared" si="399"/>
        <v>80</v>
      </c>
      <c r="I3614" t="s">
        <v>9</v>
      </c>
      <c r="J3614">
        <v>1</v>
      </c>
      <c r="K3614" t="s">
        <v>12839</v>
      </c>
      <c r="L3614" t="s">
        <v>8</v>
      </c>
      <c r="M3614" t="s">
        <v>14</v>
      </c>
      <c r="N3614" t="str">
        <f t="shared" si="401"/>
        <v>F</v>
      </c>
      <c r="O3614" t="s">
        <v>12840</v>
      </c>
      <c r="P3614" t="s">
        <v>12841</v>
      </c>
      <c r="Q3614" t="s">
        <v>221</v>
      </c>
      <c r="R3614">
        <v>4</v>
      </c>
      <c r="S3614">
        <f t="shared" si="402"/>
        <v>2019</v>
      </c>
      <c r="T3614" t="s">
        <v>12</v>
      </c>
      <c r="U3614">
        <v>0.999999999999995</v>
      </c>
      <c r="V3614" t="s">
        <v>3168</v>
      </c>
      <c r="W3614">
        <f>VLOOKUP(Q3614,'PBT Tag Rates'!$B$5:$E$44,4,FALSE)</f>
        <v>0.95971980899999998</v>
      </c>
      <c r="X3614">
        <v>1</v>
      </c>
      <c r="Y3614" s="14">
        <f>IFERROR(LOOKUP(H3614,{30,43,48,53,58,63,68,73,78,83,88,93,97},{42,47,52,57,62,67,72,77,82,87,92,99,100}),999)</f>
        <v>82</v>
      </c>
      <c r="Z3614" s="17">
        <f t="shared" si="403"/>
        <v>5.5555555555555554</v>
      </c>
      <c r="AA3614" s="17">
        <f t="shared" si="397"/>
        <v>5.5555555555555554</v>
      </c>
      <c r="AB3614" s="17">
        <f t="shared" si="398"/>
        <v>11.658097686375321</v>
      </c>
      <c r="AC3614" s="17" t="s">
        <v>17654</v>
      </c>
    </row>
    <row r="3615" spans="1:29" x14ac:dyDescent="0.25">
      <c r="A3615" t="s">
        <v>3339</v>
      </c>
      <c r="B3615" s="151" t="s">
        <v>12842</v>
      </c>
      <c r="C3615" t="s">
        <v>2445</v>
      </c>
      <c r="D3615" s="1">
        <v>45181</v>
      </c>
      <c r="E3615">
        <f t="shared" si="400"/>
        <v>18</v>
      </c>
      <c r="F3615" t="s">
        <v>6</v>
      </c>
      <c r="G3615">
        <v>530</v>
      </c>
      <c r="H3615">
        <f t="shared" si="399"/>
        <v>53</v>
      </c>
      <c r="I3615" t="s">
        <v>9</v>
      </c>
      <c r="J3615">
        <v>1</v>
      </c>
      <c r="K3615" t="s">
        <v>8</v>
      </c>
      <c r="L3615" t="s">
        <v>8</v>
      </c>
      <c r="M3615" t="s">
        <v>6</v>
      </c>
      <c r="N3615" t="str">
        <f t="shared" si="401"/>
        <v>M</v>
      </c>
      <c r="O3615" t="s">
        <v>12843</v>
      </c>
      <c r="P3615" t="s">
        <v>12844</v>
      </c>
      <c r="Q3615" t="s">
        <v>918</v>
      </c>
      <c r="R3615">
        <v>3</v>
      </c>
      <c r="S3615">
        <f t="shared" si="402"/>
        <v>2020</v>
      </c>
      <c r="T3615" t="s">
        <v>12</v>
      </c>
      <c r="U3615">
        <v>1</v>
      </c>
      <c r="V3615" t="s">
        <v>3821</v>
      </c>
      <c r="W3615">
        <f>VLOOKUP(Q3615,'PBT Tag Rates'!$B$5:$E$44,4,FALSE)</f>
        <v>0.98961045999999997</v>
      </c>
      <c r="X3615">
        <v>1</v>
      </c>
      <c r="Y3615" s="14">
        <f>IFERROR(LOOKUP(H3615,{30,43,48,53,58,63,68,73,78,83,88,93,97},{42,47,52,57,62,67,72,77,82,87,92,99,100}),999)</f>
        <v>57</v>
      </c>
      <c r="Z3615" s="17">
        <f t="shared" si="403"/>
        <v>5.5555555555555554</v>
      </c>
      <c r="AA3615" s="17">
        <f t="shared" si="397"/>
        <v>5.5555555555555554</v>
      </c>
      <c r="AB3615" s="17">
        <f t="shared" si="398"/>
        <v>11.658097686375321</v>
      </c>
      <c r="AC3615" s="17" t="s">
        <v>17654</v>
      </c>
    </row>
    <row r="3616" spans="1:29" x14ac:dyDescent="0.25">
      <c r="A3616" t="s">
        <v>3339</v>
      </c>
      <c r="B3616" s="151" t="s">
        <v>12845</v>
      </c>
      <c r="C3616" t="s">
        <v>12846</v>
      </c>
      <c r="D3616" s="1">
        <v>45181</v>
      </c>
      <c r="E3616">
        <f t="shared" si="400"/>
        <v>18</v>
      </c>
      <c r="F3616" t="s">
        <v>6</v>
      </c>
      <c r="G3616">
        <v>880</v>
      </c>
      <c r="H3616">
        <f t="shared" si="399"/>
        <v>88</v>
      </c>
      <c r="I3616" t="s">
        <v>7</v>
      </c>
      <c r="J3616" t="s">
        <v>8</v>
      </c>
      <c r="K3616" t="s">
        <v>12847</v>
      </c>
      <c r="L3616" t="s">
        <v>8</v>
      </c>
      <c r="M3616" t="s">
        <v>6</v>
      </c>
      <c r="N3616" t="str">
        <f t="shared" si="401"/>
        <v>M</v>
      </c>
      <c r="O3616" t="s">
        <v>8</v>
      </c>
      <c r="P3616" t="s">
        <v>8</v>
      </c>
      <c r="Q3616" t="s">
        <v>11</v>
      </c>
      <c r="R3616" t="s">
        <v>8</v>
      </c>
      <c r="S3616" t="str">
        <f t="shared" si="402"/>
        <v>U</v>
      </c>
      <c r="T3616" t="s">
        <v>12</v>
      </c>
      <c r="U3616">
        <v>0.999999999999998</v>
      </c>
      <c r="V3616" t="s">
        <v>11</v>
      </c>
      <c r="W3616" t="e">
        <f>VLOOKUP(Q3616,'PBT Tag Rates'!$B$5:$E$44,4,FALSE)</f>
        <v>#N/A</v>
      </c>
      <c r="X3616">
        <v>1</v>
      </c>
      <c r="Y3616" s="14">
        <f>IFERROR(LOOKUP(H3616,{30,43,48,53,58,63,68,73,78,83,88,93,97},{42,47,52,57,62,67,72,77,82,87,92,99,100}),999)</f>
        <v>92</v>
      </c>
      <c r="Z3616" s="17">
        <f t="shared" si="403"/>
        <v>5.5555555555555554</v>
      </c>
      <c r="AA3616" s="17">
        <f t="shared" si="397"/>
        <v>5.5555555555555554</v>
      </c>
      <c r="AB3616" s="17">
        <f t="shared" si="398"/>
        <v>11.658097686375321</v>
      </c>
      <c r="AC3616" s="17" t="s">
        <v>17654</v>
      </c>
    </row>
    <row r="3617" spans="1:29" x14ac:dyDescent="0.25">
      <c r="A3617" t="s">
        <v>3339</v>
      </c>
      <c r="B3617" s="151" t="s">
        <v>12848</v>
      </c>
      <c r="C3617" t="s">
        <v>2446</v>
      </c>
      <c r="D3617" s="1">
        <v>45181</v>
      </c>
      <c r="E3617">
        <f t="shared" si="400"/>
        <v>18</v>
      </c>
      <c r="F3617" t="s">
        <v>14</v>
      </c>
      <c r="G3617">
        <v>840</v>
      </c>
      <c r="H3617">
        <f t="shared" si="399"/>
        <v>84</v>
      </c>
      <c r="I3617" t="s">
        <v>7</v>
      </c>
      <c r="J3617" t="s">
        <v>8</v>
      </c>
      <c r="K3617" t="s">
        <v>12849</v>
      </c>
      <c r="L3617" t="s">
        <v>8</v>
      </c>
      <c r="M3617" t="s">
        <v>14</v>
      </c>
      <c r="N3617" t="str">
        <f t="shared" si="401"/>
        <v>F</v>
      </c>
      <c r="O3617" t="s">
        <v>8</v>
      </c>
      <c r="P3617" t="s">
        <v>8</v>
      </c>
      <c r="Q3617" t="s">
        <v>11</v>
      </c>
      <c r="R3617" t="s">
        <v>8</v>
      </c>
      <c r="S3617" t="str">
        <f t="shared" si="402"/>
        <v>U</v>
      </c>
      <c r="T3617" t="s">
        <v>12</v>
      </c>
      <c r="U3617">
        <v>0.999999999999996</v>
      </c>
      <c r="V3617" t="s">
        <v>11</v>
      </c>
      <c r="W3617" t="e">
        <f>VLOOKUP(Q3617,'PBT Tag Rates'!$B$5:$E$44,4,FALSE)</f>
        <v>#N/A</v>
      </c>
      <c r="X3617">
        <v>1</v>
      </c>
      <c r="Y3617" s="14">
        <f>IFERROR(LOOKUP(H3617,{30,43,48,53,58,63,68,73,78,83,88,93,97},{42,47,52,57,62,67,72,77,82,87,92,99,100}),999)</f>
        <v>87</v>
      </c>
      <c r="Z3617" s="17">
        <f t="shared" si="403"/>
        <v>5.5555555555555554</v>
      </c>
      <c r="AA3617" s="17">
        <f t="shared" si="397"/>
        <v>5.5555555555555554</v>
      </c>
      <c r="AB3617" s="17">
        <f t="shared" si="398"/>
        <v>11.658097686375321</v>
      </c>
      <c r="AC3617" s="17" t="s">
        <v>17654</v>
      </c>
    </row>
    <row r="3618" spans="1:29" x14ac:dyDescent="0.25">
      <c r="A3618" t="s">
        <v>3339</v>
      </c>
      <c r="B3618" s="151" t="s">
        <v>12850</v>
      </c>
      <c r="C3618" t="s">
        <v>2447</v>
      </c>
      <c r="D3618" s="1">
        <v>45181</v>
      </c>
      <c r="E3618">
        <f t="shared" si="400"/>
        <v>18</v>
      </c>
      <c r="F3618" t="s">
        <v>14</v>
      </c>
      <c r="G3618">
        <v>720</v>
      </c>
      <c r="H3618">
        <f t="shared" si="399"/>
        <v>72</v>
      </c>
      <c r="I3618" t="s">
        <v>9</v>
      </c>
      <c r="J3618">
        <v>1</v>
      </c>
      <c r="K3618" t="s">
        <v>8</v>
      </c>
      <c r="L3618" t="s">
        <v>8</v>
      </c>
      <c r="M3618" t="s">
        <v>14</v>
      </c>
      <c r="N3618" t="str">
        <f t="shared" si="401"/>
        <v>F</v>
      </c>
      <c r="O3618" t="s">
        <v>2684</v>
      </c>
      <c r="P3618" t="s">
        <v>3795</v>
      </c>
      <c r="Q3618" t="s">
        <v>221</v>
      </c>
      <c r="R3618">
        <v>4</v>
      </c>
      <c r="S3618">
        <f t="shared" si="402"/>
        <v>2019</v>
      </c>
      <c r="T3618" t="s">
        <v>12</v>
      </c>
      <c r="U3618">
        <v>0.999999999999998</v>
      </c>
      <c r="V3618" t="s">
        <v>3608</v>
      </c>
      <c r="W3618">
        <f>VLOOKUP(Q3618,'PBT Tag Rates'!$B$5:$E$44,4,FALSE)</f>
        <v>0.95971980899999998</v>
      </c>
      <c r="X3618">
        <v>1</v>
      </c>
      <c r="Y3618" s="14">
        <f>IFERROR(LOOKUP(H3618,{30,43,48,53,58,63,68,73,78,83,88,93,97},{42,47,52,57,62,67,72,77,82,87,92,99,100}),999)</f>
        <v>72</v>
      </c>
      <c r="Z3618" s="17">
        <f t="shared" si="403"/>
        <v>5.5555555555555554</v>
      </c>
      <c r="AA3618" s="17">
        <f t="shared" si="397"/>
        <v>5.5555555555555554</v>
      </c>
      <c r="AB3618" s="17">
        <f t="shared" si="398"/>
        <v>11.658097686375321</v>
      </c>
      <c r="AC3618" s="17" t="s">
        <v>17654</v>
      </c>
    </row>
    <row r="3619" spans="1:29" x14ac:dyDescent="0.25">
      <c r="A3619" t="s">
        <v>3339</v>
      </c>
      <c r="B3619" s="151" t="s">
        <v>12851</v>
      </c>
      <c r="C3619" t="s">
        <v>2448</v>
      </c>
      <c r="D3619" s="1">
        <v>45181</v>
      </c>
      <c r="E3619">
        <f t="shared" si="400"/>
        <v>18</v>
      </c>
      <c r="F3619" t="s">
        <v>14</v>
      </c>
      <c r="G3619">
        <v>730</v>
      </c>
      <c r="H3619">
        <f t="shared" si="399"/>
        <v>73</v>
      </c>
      <c r="I3619" t="s">
        <v>7</v>
      </c>
      <c r="J3619" t="s">
        <v>8</v>
      </c>
      <c r="K3619" t="s">
        <v>8</v>
      </c>
      <c r="L3619" t="s">
        <v>8</v>
      </c>
      <c r="M3619" t="s">
        <v>14</v>
      </c>
      <c r="N3619" t="str">
        <f t="shared" si="401"/>
        <v>F</v>
      </c>
      <c r="O3619" t="s">
        <v>4061</v>
      </c>
      <c r="P3619" t="s">
        <v>6138</v>
      </c>
      <c r="Q3619" t="s">
        <v>281</v>
      </c>
      <c r="R3619">
        <v>4</v>
      </c>
      <c r="S3619">
        <f t="shared" si="402"/>
        <v>2019</v>
      </c>
      <c r="T3619" t="s">
        <v>12</v>
      </c>
      <c r="U3619">
        <v>0.999999999999996</v>
      </c>
      <c r="V3619" t="s">
        <v>3079</v>
      </c>
      <c r="W3619">
        <f>VLOOKUP(Q3619,'PBT Tag Rates'!$B$5:$E$44,4,FALSE)</f>
        <v>0.99705232300000002</v>
      </c>
      <c r="X3619">
        <v>1</v>
      </c>
      <c r="Y3619" s="14">
        <f>IFERROR(LOOKUP(H3619,{30,43,48,53,58,63,68,73,78,83,88,93,97},{42,47,52,57,62,67,72,77,82,87,92,99,100}),999)</f>
        <v>77</v>
      </c>
      <c r="Z3619" s="17">
        <f t="shared" si="403"/>
        <v>5.5555555555555554</v>
      </c>
      <c r="AA3619" s="17">
        <f t="shared" si="397"/>
        <v>5.5555555555555554</v>
      </c>
      <c r="AB3619" s="17">
        <f t="shared" si="398"/>
        <v>11.658097686375321</v>
      </c>
      <c r="AC3619" s="17" t="s">
        <v>17654</v>
      </c>
    </row>
    <row r="3620" spans="1:29" x14ac:dyDescent="0.25">
      <c r="A3620" t="s">
        <v>3339</v>
      </c>
      <c r="B3620" s="151" t="s">
        <v>12852</v>
      </c>
      <c r="C3620" t="s">
        <v>2449</v>
      </c>
      <c r="D3620" s="1">
        <v>45181</v>
      </c>
      <c r="E3620">
        <f t="shared" si="400"/>
        <v>18</v>
      </c>
      <c r="F3620" t="s">
        <v>14</v>
      </c>
      <c r="G3620">
        <v>640</v>
      </c>
      <c r="H3620">
        <f t="shared" si="399"/>
        <v>64</v>
      </c>
      <c r="I3620" t="s">
        <v>7</v>
      </c>
      <c r="J3620" t="s">
        <v>8</v>
      </c>
      <c r="K3620" t="s">
        <v>8</v>
      </c>
      <c r="L3620" t="s">
        <v>8</v>
      </c>
      <c r="M3620" t="s">
        <v>14</v>
      </c>
      <c r="N3620" t="str">
        <f t="shared" si="401"/>
        <v>F</v>
      </c>
      <c r="O3620" t="s">
        <v>9311</v>
      </c>
      <c r="P3620" t="s">
        <v>9312</v>
      </c>
      <c r="Q3620" t="s">
        <v>918</v>
      </c>
      <c r="R3620">
        <v>3</v>
      </c>
      <c r="S3620">
        <f t="shared" si="402"/>
        <v>2020</v>
      </c>
      <c r="T3620" t="s">
        <v>12</v>
      </c>
      <c r="U3620">
        <v>1</v>
      </c>
      <c r="V3620" t="s">
        <v>3396</v>
      </c>
      <c r="W3620">
        <f>VLOOKUP(Q3620,'PBT Tag Rates'!$B$5:$E$44,4,FALSE)</f>
        <v>0.98961045999999997</v>
      </c>
      <c r="X3620">
        <v>1</v>
      </c>
      <c r="Y3620" s="14">
        <f>IFERROR(LOOKUP(H3620,{30,43,48,53,58,63,68,73,78,83,88,93,97},{42,47,52,57,62,67,72,77,82,87,92,99,100}),999)</f>
        <v>67</v>
      </c>
      <c r="Z3620" s="17">
        <f t="shared" si="403"/>
        <v>5.5555555555555554</v>
      </c>
      <c r="AA3620" s="17">
        <f t="shared" si="397"/>
        <v>5.5555555555555554</v>
      </c>
      <c r="AB3620" s="17">
        <f t="shared" si="398"/>
        <v>11.658097686375321</v>
      </c>
      <c r="AC3620" s="17" t="s">
        <v>17655</v>
      </c>
    </row>
    <row r="3621" spans="1:29" x14ac:dyDescent="0.25">
      <c r="A3621" t="s">
        <v>3339</v>
      </c>
      <c r="B3621" s="151" t="s">
        <v>12853</v>
      </c>
      <c r="C3621" t="s">
        <v>2450</v>
      </c>
      <c r="D3621" s="1">
        <v>45181</v>
      </c>
      <c r="E3621">
        <f t="shared" si="400"/>
        <v>18</v>
      </c>
      <c r="F3621" t="s">
        <v>6</v>
      </c>
      <c r="G3621">
        <v>640</v>
      </c>
      <c r="H3621">
        <f t="shared" si="399"/>
        <v>64</v>
      </c>
      <c r="I3621" t="s">
        <v>9</v>
      </c>
      <c r="J3621">
        <v>1</v>
      </c>
      <c r="K3621" t="s">
        <v>8</v>
      </c>
      <c r="L3621" t="s">
        <v>8</v>
      </c>
      <c r="M3621" t="s">
        <v>6</v>
      </c>
      <c r="N3621" t="str">
        <f t="shared" si="401"/>
        <v>M</v>
      </c>
      <c r="O3621" t="s">
        <v>2648</v>
      </c>
      <c r="P3621" t="s">
        <v>2649</v>
      </c>
      <c r="Q3621" t="s">
        <v>918</v>
      </c>
      <c r="R3621">
        <v>3</v>
      </c>
      <c r="S3621">
        <f t="shared" si="402"/>
        <v>2020</v>
      </c>
      <c r="T3621" t="s">
        <v>12</v>
      </c>
      <c r="U3621">
        <v>0.999999999999997</v>
      </c>
      <c r="V3621" t="s">
        <v>3386</v>
      </c>
      <c r="W3621">
        <f>VLOOKUP(Q3621,'PBT Tag Rates'!$B$5:$E$44,4,FALSE)</f>
        <v>0.98961045999999997</v>
      </c>
      <c r="X3621">
        <v>1</v>
      </c>
      <c r="Y3621" s="14">
        <f>IFERROR(LOOKUP(H3621,{30,43,48,53,58,63,68,73,78,83,88,93,97},{42,47,52,57,62,67,72,77,82,87,92,99,100}),999)</f>
        <v>67</v>
      </c>
      <c r="Z3621" s="17">
        <f t="shared" si="403"/>
        <v>5.5555555555555554</v>
      </c>
      <c r="AA3621" s="17">
        <f t="shared" si="397"/>
        <v>5.5555555555555554</v>
      </c>
      <c r="AB3621" s="17">
        <f t="shared" si="398"/>
        <v>11.658097686375321</v>
      </c>
      <c r="AC3621" s="17" t="s">
        <v>17654</v>
      </c>
    </row>
    <row r="3622" spans="1:29" x14ac:dyDescent="0.25">
      <c r="A3622" t="s">
        <v>3339</v>
      </c>
      <c r="B3622" s="151" t="s">
        <v>12854</v>
      </c>
      <c r="C3622" t="s">
        <v>12855</v>
      </c>
      <c r="D3622" s="1">
        <v>45181</v>
      </c>
      <c r="E3622">
        <f t="shared" si="400"/>
        <v>18</v>
      </c>
      <c r="F3622" t="s">
        <v>6</v>
      </c>
      <c r="G3622">
        <v>860</v>
      </c>
      <c r="H3622">
        <f t="shared" si="399"/>
        <v>86</v>
      </c>
      <c r="I3622" t="s">
        <v>9</v>
      </c>
      <c r="J3622" t="s">
        <v>8</v>
      </c>
      <c r="K3622" t="s">
        <v>12856</v>
      </c>
      <c r="L3622" t="s">
        <v>8</v>
      </c>
      <c r="M3622" t="s">
        <v>6</v>
      </c>
      <c r="N3622" t="str">
        <f t="shared" si="401"/>
        <v>M</v>
      </c>
      <c r="O3622" t="s">
        <v>2809</v>
      </c>
      <c r="P3622" t="s">
        <v>12857</v>
      </c>
      <c r="Q3622" t="s">
        <v>221</v>
      </c>
      <c r="R3622">
        <v>4</v>
      </c>
      <c r="S3622">
        <f t="shared" si="402"/>
        <v>2019</v>
      </c>
      <c r="T3622" t="s">
        <v>12</v>
      </c>
      <c r="U3622">
        <v>1</v>
      </c>
      <c r="V3622" t="s">
        <v>3876</v>
      </c>
      <c r="W3622">
        <f>VLOOKUP(Q3622,'PBT Tag Rates'!$B$5:$E$44,4,FALSE)</f>
        <v>0.95971980899999998</v>
      </c>
      <c r="X3622">
        <v>1</v>
      </c>
      <c r="Y3622" s="14">
        <f>IFERROR(LOOKUP(H3622,{30,43,48,53,58,63,68,73,78,83,88,93,97},{42,47,52,57,62,67,72,77,82,87,92,99,100}),999)</f>
        <v>87</v>
      </c>
      <c r="Z3622" s="17">
        <f t="shared" si="403"/>
        <v>5.5555555555555554</v>
      </c>
      <c r="AA3622" s="17">
        <f t="shared" si="397"/>
        <v>5.5555555555555554</v>
      </c>
      <c r="AB3622" s="17">
        <f t="shared" si="398"/>
        <v>11.658097686375321</v>
      </c>
      <c r="AC3622" s="17" t="s">
        <v>17654</v>
      </c>
    </row>
    <row r="3623" spans="1:29" x14ac:dyDescent="0.25">
      <c r="A3623" t="s">
        <v>3339</v>
      </c>
      <c r="B3623" s="151" t="s">
        <v>12858</v>
      </c>
      <c r="C3623" t="s">
        <v>2451</v>
      </c>
      <c r="D3623" s="1">
        <v>45181</v>
      </c>
      <c r="E3623">
        <f t="shared" si="400"/>
        <v>18</v>
      </c>
      <c r="F3623" t="s">
        <v>14</v>
      </c>
      <c r="G3623">
        <v>760</v>
      </c>
      <c r="H3623">
        <f t="shared" si="399"/>
        <v>76</v>
      </c>
      <c r="I3623" t="s">
        <v>9</v>
      </c>
      <c r="J3623">
        <v>1</v>
      </c>
      <c r="K3623" t="s">
        <v>12859</v>
      </c>
      <c r="L3623" t="s">
        <v>8</v>
      </c>
      <c r="M3623" t="s">
        <v>14</v>
      </c>
      <c r="N3623" t="str">
        <f t="shared" si="401"/>
        <v>F</v>
      </c>
      <c r="O3623" t="s">
        <v>1293</v>
      </c>
      <c r="P3623" t="s">
        <v>1294</v>
      </c>
      <c r="Q3623" t="s">
        <v>221</v>
      </c>
      <c r="R3623">
        <v>4</v>
      </c>
      <c r="S3623">
        <f t="shared" si="402"/>
        <v>2019</v>
      </c>
      <c r="T3623" t="s">
        <v>12</v>
      </c>
      <c r="U3623">
        <v>0.999999999999998</v>
      </c>
      <c r="V3623" t="s">
        <v>3346</v>
      </c>
      <c r="W3623">
        <f>VLOOKUP(Q3623,'PBT Tag Rates'!$B$5:$E$44,4,FALSE)</f>
        <v>0.95971980899999998</v>
      </c>
      <c r="X3623">
        <v>1</v>
      </c>
      <c r="Y3623" s="14">
        <f>IFERROR(LOOKUP(H3623,{30,43,48,53,58,63,68,73,78,83,88,93,97},{42,47,52,57,62,67,72,77,82,87,92,99,100}),999)</f>
        <v>77</v>
      </c>
      <c r="Z3623" s="17">
        <f t="shared" si="403"/>
        <v>5.5555555555555554</v>
      </c>
      <c r="AA3623" s="17">
        <f t="shared" si="397"/>
        <v>5.5555555555555554</v>
      </c>
      <c r="AB3623" s="17">
        <f t="shared" si="398"/>
        <v>11.658097686375321</v>
      </c>
      <c r="AC3623" s="17" t="s">
        <v>17654</v>
      </c>
    </row>
    <row r="3624" spans="1:29" x14ac:dyDescent="0.25">
      <c r="A3624" t="s">
        <v>3339</v>
      </c>
      <c r="B3624" s="151" t="s">
        <v>12860</v>
      </c>
      <c r="C3624" t="s">
        <v>12861</v>
      </c>
      <c r="D3624" s="1">
        <v>45181</v>
      </c>
      <c r="E3624">
        <f t="shared" si="400"/>
        <v>18</v>
      </c>
      <c r="F3624" t="s">
        <v>14</v>
      </c>
      <c r="G3624">
        <v>820</v>
      </c>
      <c r="H3624">
        <f t="shared" si="399"/>
        <v>82</v>
      </c>
      <c r="I3624" t="s">
        <v>9</v>
      </c>
      <c r="J3624">
        <v>1</v>
      </c>
      <c r="K3624" t="s">
        <v>12862</v>
      </c>
      <c r="L3624" t="s">
        <v>8</v>
      </c>
      <c r="M3624" t="s">
        <v>14</v>
      </c>
      <c r="N3624" t="str">
        <f t="shared" si="401"/>
        <v>F</v>
      </c>
      <c r="O3624" t="s">
        <v>5980</v>
      </c>
      <c r="P3624" t="s">
        <v>11920</v>
      </c>
      <c r="Q3624" t="s">
        <v>281</v>
      </c>
      <c r="R3624">
        <v>4</v>
      </c>
      <c r="S3624">
        <f t="shared" si="402"/>
        <v>2019</v>
      </c>
      <c r="T3624" t="s">
        <v>12</v>
      </c>
      <c r="U3624">
        <v>0.999999999999996</v>
      </c>
      <c r="V3624" t="s">
        <v>3170</v>
      </c>
      <c r="W3624">
        <f>VLOOKUP(Q3624,'PBT Tag Rates'!$B$5:$E$44,4,FALSE)</f>
        <v>0.99705232300000002</v>
      </c>
      <c r="X3624">
        <v>1</v>
      </c>
      <c r="Y3624" s="14">
        <f>IFERROR(LOOKUP(H3624,{30,43,48,53,58,63,68,73,78,83,88,93,97},{42,47,52,57,62,67,72,77,82,87,92,99,100}),999)</f>
        <v>82</v>
      </c>
      <c r="Z3624" s="17">
        <f t="shared" si="403"/>
        <v>5.5555555555555554</v>
      </c>
      <c r="AA3624" s="17">
        <f t="shared" si="397"/>
        <v>5.5555555555555554</v>
      </c>
      <c r="AB3624" s="17">
        <f t="shared" si="398"/>
        <v>11.658097686375321</v>
      </c>
      <c r="AC3624" s="17" t="s">
        <v>17654</v>
      </c>
    </row>
    <row r="3625" spans="1:29" x14ac:dyDescent="0.25">
      <c r="A3625" t="s">
        <v>3339</v>
      </c>
      <c r="B3625" s="151" t="s">
        <v>12863</v>
      </c>
      <c r="C3625" t="s">
        <v>2452</v>
      </c>
      <c r="D3625" s="1">
        <v>45181</v>
      </c>
      <c r="E3625">
        <f t="shared" si="400"/>
        <v>18</v>
      </c>
      <c r="F3625" t="s">
        <v>6</v>
      </c>
      <c r="G3625">
        <v>710</v>
      </c>
      <c r="H3625">
        <f t="shared" si="399"/>
        <v>71</v>
      </c>
      <c r="I3625" t="s">
        <v>7</v>
      </c>
      <c r="J3625" t="s">
        <v>8</v>
      </c>
      <c r="K3625" t="s">
        <v>8</v>
      </c>
      <c r="L3625" t="s">
        <v>8</v>
      </c>
      <c r="M3625" t="s">
        <v>6</v>
      </c>
      <c r="N3625" t="str">
        <f t="shared" si="401"/>
        <v>M</v>
      </c>
      <c r="O3625" t="s">
        <v>2626</v>
      </c>
      <c r="P3625" t="s">
        <v>2627</v>
      </c>
      <c r="Q3625" t="s">
        <v>221</v>
      </c>
      <c r="R3625">
        <v>4</v>
      </c>
      <c r="S3625">
        <f t="shared" si="402"/>
        <v>2019</v>
      </c>
      <c r="T3625" t="s">
        <v>12</v>
      </c>
      <c r="U3625">
        <v>0.999999999999996</v>
      </c>
      <c r="V3625" t="s">
        <v>3346</v>
      </c>
      <c r="W3625">
        <f>VLOOKUP(Q3625,'PBT Tag Rates'!$B$5:$E$44,4,FALSE)</f>
        <v>0.95971980899999998</v>
      </c>
      <c r="X3625">
        <v>1</v>
      </c>
      <c r="Y3625" s="14">
        <f>IFERROR(LOOKUP(H3625,{30,43,48,53,58,63,68,73,78,83,88,93,97},{42,47,52,57,62,67,72,77,82,87,92,99,100}),999)</f>
        <v>72</v>
      </c>
      <c r="Z3625" s="17">
        <f t="shared" si="403"/>
        <v>5.5555555555555554</v>
      </c>
      <c r="AA3625" s="17">
        <f t="shared" si="397"/>
        <v>5.5555555555555554</v>
      </c>
      <c r="AB3625" s="17">
        <f t="shared" si="398"/>
        <v>11.658097686375321</v>
      </c>
      <c r="AC3625" s="17" t="s">
        <v>17654</v>
      </c>
    </row>
    <row r="3626" spans="1:29" x14ac:dyDescent="0.25">
      <c r="A3626" t="s">
        <v>3339</v>
      </c>
      <c r="B3626" s="151" t="s">
        <v>12864</v>
      </c>
      <c r="C3626" t="s">
        <v>2455</v>
      </c>
      <c r="D3626" s="1">
        <v>45181</v>
      </c>
      <c r="E3626">
        <f t="shared" si="400"/>
        <v>18</v>
      </c>
      <c r="F3626" t="s">
        <v>6</v>
      </c>
      <c r="G3626">
        <v>560</v>
      </c>
      <c r="H3626">
        <f t="shared" si="399"/>
        <v>56</v>
      </c>
      <c r="I3626" t="s">
        <v>7</v>
      </c>
      <c r="J3626" t="s">
        <v>8</v>
      </c>
      <c r="K3626" t="s">
        <v>8</v>
      </c>
      <c r="L3626" t="s">
        <v>8</v>
      </c>
      <c r="M3626" t="s">
        <v>6</v>
      </c>
      <c r="N3626" t="str">
        <f t="shared" si="401"/>
        <v>M</v>
      </c>
      <c r="O3626" t="s">
        <v>12865</v>
      </c>
      <c r="P3626" t="s">
        <v>12866</v>
      </c>
      <c r="Q3626" t="s">
        <v>3820</v>
      </c>
      <c r="R3626">
        <v>2</v>
      </c>
      <c r="S3626">
        <f t="shared" si="402"/>
        <v>2021</v>
      </c>
      <c r="T3626" t="s">
        <v>12</v>
      </c>
      <c r="U3626">
        <v>0.999999999999996</v>
      </c>
      <c r="V3626" t="s">
        <v>3346</v>
      </c>
      <c r="W3626">
        <f>VLOOKUP(Q3626,'PBT Tag Rates'!$B$5:$E$44,4,FALSE)</f>
        <v>0.98140000000000005</v>
      </c>
      <c r="X3626">
        <v>1</v>
      </c>
      <c r="Y3626" s="14">
        <f>IFERROR(LOOKUP(H3626,{30,43,48,53,58,63,68,73,78,83,88,93,97},{42,47,52,57,62,67,72,77,82,87,92,99,100}),999)</f>
        <v>57</v>
      </c>
      <c r="Z3626" s="17">
        <f t="shared" si="403"/>
        <v>5.5555555555555554</v>
      </c>
      <c r="AA3626" s="17">
        <f t="shared" si="397"/>
        <v>5.5555555555555554</v>
      </c>
      <c r="AB3626" s="17">
        <f t="shared" si="398"/>
        <v>11.658097686375321</v>
      </c>
      <c r="AC3626" s="17" t="s">
        <v>17654</v>
      </c>
    </row>
    <row r="3627" spans="1:29" x14ac:dyDescent="0.25">
      <c r="A3627" t="s">
        <v>3339</v>
      </c>
      <c r="B3627" s="151" t="s">
        <v>12867</v>
      </c>
      <c r="C3627" t="s">
        <v>2456</v>
      </c>
      <c r="D3627" s="1">
        <v>45181</v>
      </c>
      <c r="E3627">
        <f t="shared" si="400"/>
        <v>18</v>
      </c>
      <c r="F3627" t="s">
        <v>6</v>
      </c>
      <c r="G3627">
        <v>760</v>
      </c>
      <c r="H3627">
        <f t="shared" si="399"/>
        <v>76</v>
      </c>
      <c r="I3627" t="s">
        <v>7</v>
      </c>
      <c r="J3627" t="s">
        <v>8</v>
      </c>
      <c r="K3627" t="s">
        <v>8</v>
      </c>
      <c r="L3627" t="s">
        <v>8</v>
      </c>
      <c r="M3627" t="s">
        <v>6</v>
      </c>
      <c r="N3627" t="str">
        <f t="shared" si="401"/>
        <v>M</v>
      </c>
      <c r="O3627" t="s">
        <v>11353</v>
      </c>
      <c r="P3627" t="s">
        <v>11354</v>
      </c>
      <c r="Q3627" t="s">
        <v>221</v>
      </c>
      <c r="R3627">
        <v>4</v>
      </c>
      <c r="S3627">
        <f t="shared" si="402"/>
        <v>2019</v>
      </c>
      <c r="T3627" t="s">
        <v>12</v>
      </c>
      <c r="U3627">
        <v>1</v>
      </c>
      <c r="V3627" t="s">
        <v>3357</v>
      </c>
      <c r="W3627">
        <f>VLOOKUP(Q3627,'PBT Tag Rates'!$B$5:$E$44,4,FALSE)</f>
        <v>0.95971980899999998</v>
      </c>
      <c r="X3627">
        <v>1</v>
      </c>
      <c r="Y3627" s="14">
        <f>IFERROR(LOOKUP(H3627,{30,43,48,53,58,63,68,73,78,83,88,93,97},{42,47,52,57,62,67,72,77,82,87,92,99,100}),999)</f>
        <v>77</v>
      </c>
      <c r="Z3627" s="17">
        <f t="shared" si="403"/>
        <v>5.5555555555555554</v>
      </c>
      <c r="AA3627" s="17">
        <f t="shared" si="397"/>
        <v>5.5555555555555554</v>
      </c>
      <c r="AB3627" s="17">
        <f t="shared" si="398"/>
        <v>11.658097686375321</v>
      </c>
      <c r="AC3627" s="17" t="s">
        <v>17654</v>
      </c>
    </row>
    <row r="3628" spans="1:29" x14ac:dyDescent="0.25">
      <c r="A3628" t="s">
        <v>3339</v>
      </c>
      <c r="B3628" s="151" t="s">
        <v>12868</v>
      </c>
      <c r="C3628" t="s">
        <v>2457</v>
      </c>
      <c r="D3628" s="1">
        <v>45181</v>
      </c>
      <c r="E3628">
        <f t="shared" si="400"/>
        <v>18</v>
      </c>
      <c r="F3628" t="s">
        <v>14</v>
      </c>
      <c r="G3628">
        <v>690</v>
      </c>
      <c r="H3628">
        <f t="shared" si="399"/>
        <v>69</v>
      </c>
      <c r="I3628" t="s">
        <v>7</v>
      </c>
      <c r="J3628" t="s">
        <v>8</v>
      </c>
      <c r="K3628" t="s">
        <v>8</v>
      </c>
      <c r="L3628" t="s">
        <v>8</v>
      </c>
      <c r="M3628" t="s">
        <v>14</v>
      </c>
      <c r="N3628" t="str">
        <f t="shared" si="401"/>
        <v>F</v>
      </c>
      <c r="O3628" t="s">
        <v>888</v>
      </c>
      <c r="P3628" t="s">
        <v>889</v>
      </c>
      <c r="Q3628" t="s">
        <v>221</v>
      </c>
      <c r="R3628">
        <v>4</v>
      </c>
      <c r="S3628">
        <f t="shared" si="402"/>
        <v>2019</v>
      </c>
      <c r="T3628" t="s">
        <v>12</v>
      </c>
      <c r="U3628">
        <v>0.999999999999995</v>
      </c>
      <c r="V3628" t="s">
        <v>3386</v>
      </c>
      <c r="W3628">
        <f>VLOOKUP(Q3628,'PBT Tag Rates'!$B$5:$E$44,4,FALSE)</f>
        <v>0.95971980899999998</v>
      </c>
      <c r="X3628">
        <v>1</v>
      </c>
      <c r="Y3628" s="14">
        <f>IFERROR(LOOKUP(H3628,{30,43,48,53,58,63,68,73,78,83,88,93,97},{42,47,52,57,62,67,72,77,82,87,92,99,100}),999)</f>
        <v>72</v>
      </c>
      <c r="Z3628" s="17">
        <f t="shared" si="403"/>
        <v>5.5555555555555554</v>
      </c>
      <c r="AA3628" s="17">
        <f t="shared" si="397"/>
        <v>5.5555555555555554</v>
      </c>
      <c r="AB3628" s="17">
        <f t="shared" si="398"/>
        <v>11.658097686375321</v>
      </c>
      <c r="AC3628" s="17" t="s">
        <v>17654</v>
      </c>
    </row>
    <row r="3629" spans="1:29" x14ac:dyDescent="0.25">
      <c r="A3629" t="s">
        <v>3339</v>
      </c>
      <c r="B3629" s="151" t="s">
        <v>12869</v>
      </c>
      <c r="C3629" t="s">
        <v>2458</v>
      </c>
      <c r="D3629" s="1">
        <v>45182</v>
      </c>
      <c r="E3629">
        <f t="shared" si="400"/>
        <v>18</v>
      </c>
      <c r="F3629" t="s">
        <v>6</v>
      </c>
      <c r="G3629">
        <v>670</v>
      </c>
      <c r="H3629">
        <f t="shared" si="399"/>
        <v>67</v>
      </c>
      <c r="I3629" t="s">
        <v>7</v>
      </c>
      <c r="J3629" t="s">
        <v>8</v>
      </c>
      <c r="K3629" t="s">
        <v>8</v>
      </c>
      <c r="L3629" t="s">
        <v>8</v>
      </c>
      <c r="M3629" t="s">
        <v>6</v>
      </c>
      <c r="N3629" t="str">
        <f t="shared" si="401"/>
        <v>M</v>
      </c>
      <c r="O3629" t="s">
        <v>399</v>
      </c>
      <c r="P3629" t="s">
        <v>8951</v>
      </c>
      <c r="Q3629" t="s">
        <v>221</v>
      </c>
      <c r="R3629">
        <v>4</v>
      </c>
      <c r="S3629">
        <f t="shared" si="402"/>
        <v>2019</v>
      </c>
      <c r="T3629" t="s">
        <v>12</v>
      </c>
      <c r="U3629">
        <v>1</v>
      </c>
      <c r="V3629" t="s">
        <v>3357</v>
      </c>
      <c r="W3629">
        <f>VLOOKUP(Q3629,'PBT Tag Rates'!$B$5:$E$44,4,FALSE)</f>
        <v>0.95971980899999998</v>
      </c>
      <c r="X3629">
        <v>1</v>
      </c>
      <c r="Y3629" s="14">
        <f>IFERROR(LOOKUP(H3629,{30,43,48,53,58,63,68,73,78,83,88,93,97},{42,47,52,57,62,67,72,77,82,87,92,99,100}),999)</f>
        <v>67</v>
      </c>
      <c r="Z3629" s="17">
        <f t="shared" si="403"/>
        <v>5.5555555555555554</v>
      </c>
      <c r="AA3629" s="17">
        <f t="shared" si="397"/>
        <v>5.5555555555555554</v>
      </c>
      <c r="AB3629" s="17">
        <f t="shared" si="398"/>
        <v>11.658097686375321</v>
      </c>
      <c r="AC3629" s="17" t="s">
        <v>17654</v>
      </c>
    </row>
    <row r="3630" spans="1:29" x14ac:dyDescent="0.25">
      <c r="A3630" t="s">
        <v>3339</v>
      </c>
      <c r="B3630" s="151" t="s">
        <v>12870</v>
      </c>
      <c r="C3630" t="s">
        <v>2461</v>
      </c>
      <c r="D3630" s="1">
        <v>45182</v>
      </c>
      <c r="E3630">
        <f t="shared" si="400"/>
        <v>18</v>
      </c>
      <c r="F3630" t="s">
        <v>6</v>
      </c>
      <c r="G3630">
        <v>850</v>
      </c>
      <c r="H3630">
        <f t="shared" si="399"/>
        <v>85</v>
      </c>
      <c r="I3630" t="s">
        <v>7</v>
      </c>
      <c r="J3630" t="s">
        <v>8</v>
      </c>
      <c r="K3630" t="s">
        <v>12871</v>
      </c>
      <c r="L3630" t="s">
        <v>8</v>
      </c>
      <c r="M3630" t="s">
        <v>6</v>
      </c>
      <c r="N3630" t="str">
        <f t="shared" si="401"/>
        <v>M</v>
      </c>
      <c r="O3630" t="s">
        <v>8</v>
      </c>
      <c r="P3630" t="s">
        <v>8</v>
      </c>
      <c r="Q3630" t="s">
        <v>11</v>
      </c>
      <c r="R3630" t="s">
        <v>8</v>
      </c>
      <c r="S3630" t="str">
        <f t="shared" si="402"/>
        <v>U</v>
      </c>
      <c r="T3630" t="s">
        <v>12</v>
      </c>
      <c r="U3630">
        <v>1</v>
      </c>
      <c r="V3630" t="s">
        <v>11</v>
      </c>
      <c r="W3630" t="e">
        <f>VLOOKUP(Q3630,'PBT Tag Rates'!$B$5:$E$44,4,FALSE)</f>
        <v>#N/A</v>
      </c>
      <c r="X3630">
        <v>1</v>
      </c>
      <c r="Y3630" s="14">
        <f>IFERROR(LOOKUP(H3630,{30,43,48,53,58,63,68,73,78,83,88,93,97},{42,47,52,57,62,67,72,77,82,87,92,99,100}),999)</f>
        <v>87</v>
      </c>
      <c r="Z3630" s="17">
        <f t="shared" si="403"/>
        <v>5.5555555555555554</v>
      </c>
      <c r="AA3630" s="17">
        <f t="shared" si="397"/>
        <v>5.5555555555555554</v>
      </c>
      <c r="AB3630" s="17">
        <f t="shared" si="398"/>
        <v>11.658097686375321</v>
      </c>
      <c r="AC3630" s="17" t="s">
        <v>17654</v>
      </c>
    </row>
    <row r="3631" spans="1:29" x14ac:dyDescent="0.25">
      <c r="A3631" t="s">
        <v>3339</v>
      </c>
      <c r="B3631" s="151" t="s">
        <v>12872</v>
      </c>
      <c r="C3631" t="s">
        <v>2462</v>
      </c>
      <c r="D3631" s="1">
        <v>45182</v>
      </c>
      <c r="E3631">
        <f t="shared" si="400"/>
        <v>18</v>
      </c>
      <c r="F3631" t="s">
        <v>14</v>
      </c>
      <c r="G3631">
        <v>710</v>
      </c>
      <c r="H3631">
        <f t="shared" si="399"/>
        <v>71</v>
      </c>
      <c r="I3631" t="s">
        <v>7</v>
      </c>
      <c r="J3631" t="s">
        <v>8</v>
      </c>
      <c r="K3631" t="s">
        <v>8</v>
      </c>
      <c r="L3631" t="s">
        <v>8</v>
      </c>
      <c r="M3631" t="s">
        <v>14</v>
      </c>
      <c r="N3631" t="str">
        <f t="shared" si="401"/>
        <v>F</v>
      </c>
      <c r="O3631" t="s">
        <v>1981</v>
      </c>
      <c r="P3631" t="s">
        <v>1982</v>
      </c>
      <c r="Q3631" t="s">
        <v>221</v>
      </c>
      <c r="R3631">
        <v>4</v>
      </c>
      <c r="S3631">
        <f t="shared" si="402"/>
        <v>2019</v>
      </c>
      <c r="T3631" t="s">
        <v>12</v>
      </c>
      <c r="U3631">
        <v>1.00000000000001</v>
      </c>
      <c r="V3631" t="s">
        <v>3346</v>
      </c>
      <c r="W3631">
        <f>VLOOKUP(Q3631,'PBT Tag Rates'!$B$5:$E$44,4,FALSE)</f>
        <v>0.95971980899999998</v>
      </c>
      <c r="X3631">
        <v>1</v>
      </c>
      <c r="Y3631" s="14">
        <f>IFERROR(LOOKUP(H3631,{30,43,48,53,58,63,68,73,78,83,88,93,97},{42,47,52,57,62,67,72,77,82,87,92,99,100}),999)</f>
        <v>72</v>
      </c>
      <c r="Z3631" s="17">
        <f t="shared" si="403"/>
        <v>5.5555555555555554</v>
      </c>
      <c r="AA3631" s="17">
        <f t="shared" si="397"/>
        <v>5.5555555555555554</v>
      </c>
      <c r="AB3631" s="17">
        <f t="shared" si="398"/>
        <v>11.658097686375321</v>
      </c>
      <c r="AC3631" s="17" t="s">
        <v>17654</v>
      </c>
    </row>
    <row r="3632" spans="1:29" x14ac:dyDescent="0.25">
      <c r="A3632" t="s">
        <v>3339</v>
      </c>
      <c r="B3632" s="151" t="s">
        <v>12873</v>
      </c>
      <c r="C3632" t="s">
        <v>12874</v>
      </c>
      <c r="D3632" s="1">
        <v>45182</v>
      </c>
      <c r="E3632">
        <f t="shared" si="400"/>
        <v>18</v>
      </c>
      <c r="F3632" t="s">
        <v>6</v>
      </c>
      <c r="G3632">
        <v>670</v>
      </c>
      <c r="H3632">
        <f t="shared" si="399"/>
        <v>67</v>
      </c>
      <c r="I3632" t="s">
        <v>9</v>
      </c>
      <c r="J3632">
        <v>1</v>
      </c>
      <c r="K3632" t="s">
        <v>8</v>
      </c>
      <c r="L3632" t="s">
        <v>8</v>
      </c>
      <c r="M3632" t="s">
        <v>6</v>
      </c>
      <c r="N3632" t="str">
        <f t="shared" si="401"/>
        <v>M</v>
      </c>
      <c r="O3632" t="s">
        <v>2724</v>
      </c>
      <c r="P3632" t="s">
        <v>2725</v>
      </c>
      <c r="Q3632" t="s">
        <v>221</v>
      </c>
      <c r="R3632">
        <v>4</v>
      </c>
      <c r="S3632">
        <f t="shared" si="402"/>
        <v>2019</v>
      </c>
      <c r="T3632" t="s">
        <v>12</v>
      </c>
      <c r="U3632">
        <v>1</v>
      </c>
      <c r="V3632" t="s">
        <v>3346</v>
      </c>
      <c r="W3632">
        <f>VLOOKUP(Q3632,'PBT Tag Rates'!$B$5:$E$44,4,FALSE)</f>
        <v>0.95971980899999998</v>
      </c>
      <c r="X3632">
        <v>1</v>
      </c>
      <c r="Y3632" s="14">
        <f>IFERROR(LOOKUP(H3632,{30,43,48,53,58,63,68,73,78,83,88,93,97},{42,47,52,57,62,67,72,77,82,87,92,99,100}),999)</f>
        <v>67</v>
      </c>
      <c r="Z3632" s="17">
        <f t="shared" si="403"/>
        <v>5.5555555555555554</v>
      </c>
      <c r="AA3632" s="17">
        <f t="shared" si="397"/>
        <v>5.5555555555555554</v>
      </c>
      <c r="AB3632" s="17">
        <f t="shared" si="398"/>
        <v>11.658097686375321</v>
      </c>
      <c r="AC3632" s="17" t="s">
        <v>17654</v>
      </c>
    </row>
    <row r="3633" spans="1:29" x14ac:dyDescent="0.25">
      <c r="A3633" t="s">
        <v>3339</v>
      </c>
      <c r="B3633" s="151" t="s">
        <v>12875</v>
      </c>
      <c r="C3633" t="s">
        <v>12876</v>
      </c>
      <c r="D3633" s="1">
        <v>45182</v>
      </c>
      <c r="E3633">
        <f t="shared" si="400"/>
        <v>18</v>
      </c>
      <c r="F3633" t="s">
        <v>6</v>
      </c>
      <c r="G3633">
        <v>540</v>
      </c>
      <c r="H3633">
        <f t="shared" si="399"/>
        <v>54</v>
      </c>
      <c r="I3633" t="s">
        <v>9</v>
      </c>
      <c r="J3633">
        <v>1</v>
      </c>
      <c r="K3633" t="s">
        <v>8</v>
      </c>
      <c r="L3633" t="s">
        <v>8</v>
      </c>
      <c r="M3633" t="s">
        <v>6</v>
      </c>
      <c r="N3633" t="str">
        <f t="shared" si="401"/>
        <v>M</v>
      </c>
      <c r="O3633" t="s">
        <v>12877</v>
      </c>
      <c r="P3633" t="s">
        <v>12878</v>
      </c>
      <c r="Q3633" t="s">
        <v>3820</v>
      </c>
      <c r="R3633">
        <v>2</v>
      </c>
      <c r="S3633">
        <f t="shared" si="402"/>
        <v>2021</v>
      </c>
      <c r="T3633" t="s">
        <v>12</v>
      </c>
      <c r="U3633">
        <v>1</v>
      </c>
      <c r="V3633" t="s">
        <v>3396</v>
      </c>
      <c r="W3633">
        <f>VLOOKUP(Q3633,'PBT Tag Rates'!$B$5:$E$44,4,FALSE)</f>
        <v>0.98140000000000005</v>
      </c>
      <c r="X3633">
        <v>1</v>
      </c>
      <c r="Y3633" s="14">
        <f>IFERROR(LOOKUP(H3633,{30,43,48,53,58,63,68,73,78,83,88,93,97},{42,47,52,57,62,67,72,77,82,87,92,99,100}),999)</f>
        <v>57</v>
      </c>
      <c r="Z3633" s="17">
        <f t="shared" si="403"/>
        <v>5.5555555555555554</v>
      </c>
      <c r="AA3633" s="17">
        <f t="shared" si="397"/>
        <v>5.5555555555555554</v>
      </c>
      <c r="AB3633" s="17">
        <f t="shared" si="398"/>
        <v>11.658097686375321</v>
      </c>
      <c r="AC3633" s="17" t="s">
        <v>17655</v>
      </c>
    </row>
    <row r="3634" spans="1:29" x14ac:dyDescent="0.25">
      <c r="A3634" t="s">
        <v>3339</v>
      </c>
      <c r="B3634" s="151" t="s">
        <v>12879</v>
      </c>
      <c r="C3634" t="s">
        <v>12880</v>
      </c>
      <c r="D3634" s="1">
        <v>45182</v>
      </c>
      <c r="E3634">
        <f t="shared" si="400"/>
        <v>18</v>
      </c>
      <c r="F3634" t="s">
        <v>14</v>
      </c>
      <c r="G3634">
        <v>670</v>
      </c>
      <c r="H3634">
        <f t="shared" si="399"/>
        <v>67</v>
      </c>
      <c r="I3634" t="s">
        <v>7</v>
      </c>
      <c r="J3634" t="s">
        <v>8</v>
      </c>
      <c r="K3634" t="s">
        <v>8</v>
      </c>
      <c r="L3634" t="s">
        <v>8</v>
      </c>
      <c r="M3634" t="s">
        <v>14</v>
      </c>
      <c r="N3634" t="str">
        <f t="shared" si="401"/>
        <v>F</v>
      </c>
      <c r="O3634" t="s">
        <v>8</v>
      </c>
      <c r="P3634" t="s">
        <v>8</v>
      </c>
      <c r="Q3634" t="s">
        <v>11</v>
      </c>
      <c r="R3634" t="s">
        <v>8</v>
      </c>
      <c r="S3634" t="str">
        <f t="shared" si="402"/>
        <v>U</v>
      </c>
      <c r="T3634" t="s">
        <v>12</v>
      </c>
      <c r="U3634">
        <v>0.999999999999999</v>
      </c>
      <c r="V3634" t="s">
        <v>11</v>
      </c>
      <c r="W3634" t="e">
        <f>VLOOKUP(Q3634,'PBT Tag Rates'!$B$5:$E$44,4,FALSE)</f>
        <v>#N/A</v>
      </c>
      <c r="X3634">
        <v>1</v>
      </c>
      <c r="Y3634" s="14">
        <f>IFERROR(LOOKUP(H3634,{30,43,48,53,58,63,68,73,78,83,88,93,97},{42,47,52,57,62,67,72,77,82,87,92,99,100}),999)</f>
        <v>67</v>
      </c>
      <c r="Z3634" s="17">
        <f t="shared" si="403"/>
        <v>5.5555555555555554</v>
      </c>
      <c r="AA3634" s="17">
        <f t="shared" si="397"/>
        <v>5.5555555555555554</v>
      </c>
      <c r="AB3634" s="17">
        <f t="shared" si="398"/>
        <v>11.658097686375321</v>
      </c>
      <c r="AC3634" s="17" t="s">
        <v>17654</v>
      </c>
    </row>
    <row r="3635" spans="1:29" x14ac:dyDescent="0.25">
      <c r="A3635" t="s">
        <v>3339</v>
      </c>
      <c r="B3635" s="151" t="s">
        <v>12881</v>
      </c>
      <c r="C3635" t="s">
        <v>12882</v>
      </c>
      <c r="D3635" s="1">
        <v>45182</v>
      </c>
      <c r="E3635">
        <f t="shared" si="400"/>
        <v>18</v>
      </c>
      <c r="F3635" t="s">
        <v>14</v>
      </c>
      <c r="G3635">
        <v>760</v>
      </c>
      <c r="H3635">
        <f t="shared" si="399"/>
        <v>76</v>
      </c>
      <c r="I3635" t="s">
        <v>7</v>
      </c>
      <c r="J3635" t="s">
        <v>8</v>
      </c>
      <c r="K3635" t="s">
        <v>8</v>
      </c>
      <c r="L3635" t="s">
        <v>8</v>
      </c>
      <c r="M3635" t="s">
        <v>14</v>
      </c>
      <c r="N3635" t="str">
        <f t="shared" si="401"/>
        <v>F</v>
      </c>
      <c r="O3635" t="s">
        <v>8</v>
      </c>
      <c r="P3635" t="s">
        <v>8</v>
      </c>
      <c r="Q3635" t="s">
        <v>11</v>
      </c>
      <c r="R3635" t="s">
        <v>8</v>
      </c>
      <c r="S3635" t="str">
        <f t="shared" si="402"/>
        <v>U</v>
      </c>
      <c r="T3635" t="s">
        <v>12</v>
      </c>
      <c r="U3635">
        <v>1</v>
      </c>
      <c r="V3635" t="s">
        <v>11</v>
      </c>
      <c r="W3635" t="e">
        <f>VLOOKUP(Q3635,'PBT Tag Rates'!$B$5:$E$44,4,FALSE)</f>
        <v>#N/A</v>
      </c>
      <c r="X3635">
        <v>1</v>
      </c>
      <c r="Y3635" s="14">
        <f>IFERROR(LOOKUP(H3635,{30,43,48,53,58,63,68,73,78,83,88,93,97},{42,47,52,57,62,67,72,77,82,87,92,99,100}),999)</f>
        <v>77</v>
      </c>
      <c r="Z3635" s="17">
        <f t="shared" si="403"/>
        <v>5.5555555555555554</v>
      </c>
      <c r="AA3635" s="17">
        <f t="shared" si="397"/>
        <v>5.5555555555555554</v>
      </c>
      <c r="AB3635" s="17">
        <f t="shared" si="398"/>
        <v>11.658097686375321</v>
      </c>
      <c r="AC3635" s="17" t="s">
        <v>17654</v>
      </c>
    </row>
    <row r="3636" spans="1:29" x14ac:dyDescent="0.25">
      <c r="A3636" t="s">
        <v>3339</v>
      </c>
      <c r="B3636" s="151" t="s">
        <v>12883</v>
      </c>
      <c r="C3636" t="s">
        <v>12884</v>
      </c>
      <c r="D3636" s="1">
        <v>45182</v>
      </c>
      <c r="E3636">
        <f t="shared" si="400"/>
        <v>18</v>
      </c>
      <c r="F3636" t="s">
        <v>14</v>
      </c>
      <c r="G3636">
        <v>730</v>
      </c>
      <c r="H3636">
        <f t="shared" si="399"/>
        <v>73</v>
      </c>
      <c r="I3636" t="s">
        <v>7</v>
      </c>
      <c r="J3636" t="s">
        <v>8</v>
      </c>
      <c r="K3636" t="s">
        <v>8</v>
      </c>
      <c r="L3636" t="s">
        <v>8</v>
      </c>
      <c r="M3636" t="s">
        <v>6</v>
      </c>
      <c r="N3636" t="str">
        <f t="shared" si="401"/>
        <v>M</v>
      </c>
      <c r="O3636" t="s">
        <v>8</v>
      </c>
      <c r="P3636" t="s">
        <v>8</v>
      </c>
      <c r="Q3636" t="s">
        <v>11</v>
      </c>
      <c r="R3636" t="s">
        <v>8</v>
      </c>
      <c r="S3636" t="str">
        <f t="shared" si="402"/>
        <v>U</v>
      </c>
      <c r="T3636" t="s">
        <v>12</v>
      </c>
      <c r="U3636">
        <v>1</v>
      </c>
      <c r="V3636" t="s">
        <v>11</v>
      </c>
      <c r="W3636" t="e">
        <f>VLOOKUP(Q3636,'PBT Tag Rates'!$B$5:$E$44,4,FALSE)</f>
        <v>#N/A</v>
      </c>
      <c r="X3636">
        <v>1</v>
      </c>
      <c r="Y3636" s="14">
        <f>IFERROR(LOOKUP(H3636,{30,43,48,53,58,63,68,73,78,83,88,93,97},{42,47,52,57,62,67,72,77,82,87,92,99,100}),999)</f>
        <v>77</v>
      </c>
      <c r="Z3636" s="17">
        <f t="shared" si="403"/>
        <v>5.5555555555555554</v>
      </c>
      <c r="AA3636" s="17">
        <f t="shared" si="397"/>
        <v>5.5555555555555554</v>
      </c>
      <c r="AB3636" s="17">
        <f t="shared" si="398"/>
        <v>11.658097686375321</v>
      </c>
      <c r="AC3636" s="17" t="s">
        <v>17654</v>
      </c>
    </row>
    <row r="3637" spans="1:29" x14ac:dyDescent="0.25">
      <c r="A3637" t="s">
        <v>3339</v>
      </c>
      <c r="B3637" s="151" t="s">
        <v>12885</v>
      </c>
      <c r="C3637" t="s">
        <v>12886</v>
      </c>
      <c r="D3637" s="1">
        <v>45182</v>
      </c>
      <c r="E3637">
        <f t="shared" si="400"/>
        <v>18</v>
      </c>
      <c r="F3637" t="s">
        <v>14</v>
      </c>
      <c r="G3637">
        <v>800</v>
      </c>
      <c r="H3637">
        <f t="shared" si="399"/>
        <v>80</v>
      </c>
      <c r="I3637" t="s">
        <v>7</v>
      </c>
      <c r="J3637" t="s">
        <v>8</v>
      </c>
      <c r="K3637" t="s">
        <v>12887</v>
      </c>
      <c r="L3637" t="s">
        <v>8</v>
      </c>
      <c r="M3637" t="s">
        <v>14</v>
      </c>
      <c r="N3637" t="str">
        <f t="shared" si="401"/>
        <v>F</v>
      </c>
      <c r="O3637" t="s">
        <v>1006</v>
      </c>
      <c r="P3637" t="s">
        <v>1007</v>
      </c>
      <c r="Q3637" t="s">
        <v>281</v>
      </c>
      <c r="R3637">
        <v>4</v>
      </c>
      <c r="S3637">
        <f t="shared" si="402"/>
        <v>2019</v>
      </c>
      <c r="T3637" t="s">
        <v>12</v>
      </c>
      <c r="U3637">
        <v>0.999999999999996</v>
      </c>
      <c r="V3637" t="s">
        <v>3169</v>
      </c>
      <c r="W3637">
        <f>VLOOKUP(Q3637,'PBT Tag Rates'!$B$5:$E$44,4,FALSE)</f>
        <v>0.99705232300000002</v>
      </c>
      <c r="X3637">
        <v>1</v>
      </c>
      <c r="Y3637" s="14">
        <f>IFERROR(LOOKUP(H3637,{30,43,48,53,58,63,68,73,78,83,88,93,97},{42,47,52,57,62,67,72,77,82,87,92,99,100}),999)</f>
        <v>82</v>
      </c>
      <c r="Z3637" s="17">
        <f t="shared" si="403"/>
        <v>5.5555555555555554</v>
      </c>
      <c r="AA3637" s="17">
        <f t="shared" si="397"/>
        <v>5.5555555555555554</v>
      </c>
      <c r="AB3637" s="17">
        <f t="shared" si="398"/>
        <v>11.658097686375321</v>
      </c>
      <c r="AC3637" s="17" t="s">
        <v>17654</v>
      </c>
    </row>
    <row r="3638" spans="1:29" x14ac:dyDescent="0.25">
      <c r="A3638" t="s">
        <v>3339</v>
      </c>
      <c r="B3638" s="151" t="s">
        <v>12888</v>
      </c>
      <c r="C3638" t="s">
        <v>12889</v>
      </c>
      <c r="D3638" s="1">
        <v>45182</v>
      </c>
      <c r="E3638">
        <f t="shared" si="400"/>
        <v>18</v>
      </c>
      <c r="F3638" t="s">
        <v>14</v>
      </c>
      <c r="G3638">
        <v>720</v>
      </c>
      <c r="H3638">
        <f t="shared" si="399"/>
        <v>72</v>
      </c>
      <c r="I3638" t="s">
        <v>7</v>
      </c>
      <c r="J3638" t="s">
        <v>8</v>
      </c>
      <c r="K3638" t="s">
        <v>8</v>
      </c>
      <c r="L3638" t="s">
        <v>8</v>
      </c>
      <c r="M3638" t="s">
        <v>14</v>
      </c>
      <c r="N3638" t="str">
        <f t="shared" si="401"/>
        <v>F</v>
      </c>
      <c r="O3638" t="s">
        <v>12890</v>
      </c>
      <c r="P3638" t="s">
        <v>12891</v>
      </c>
      <c r="Q3638" t="s">
        <v>2105</v>
      </c>
      <c r="R3638">
        <v>4</v>
      </c>
      <c r="S3638">
        <f t="shared" si="402"/>
        <v>2019</v>
      </c>
      <c r="T3638" t="s">
        <v>12</v>
      </c>
      <c r="U3638">
        <v>1</v>
      </c>
      <c r="V3638" t="s">
        <v>9738</v>
      </c>
      <c r="W3638">
        <f>VLOOKUP(Q3638,'PBT Tag Rates'!$B$5:$E$44,4,FALSE)</f>
        <v>1</v>
      </c>
      <c r="X3638">
        <v>1</v>
      </c>
      <c r="Y3638" s="14">
        <f>IFERROR(LOOKUP(H3638,{30,43,48,53,58,63,68,73,78,83,88,93,97},{42,47,52,57,62,67,72,77,82,87,92,99,100}),999)</f>
        <v>72</v>
      </c>
      <c r="Z3638" s="17">
        <f t="shared" si="403"/>
        <v>5.5555555555555554</v>
      </c>
      <c r="AA3638" s="17">
        <f t="shared" si="397"/>
        <v>5.5555555555555554</v>
      </c>
      <c r="AB3638" s="17">
        <f t="shared" si="398"/>
        <v>11.658097686375321</v>
      </c>
      <c r="AC3638" s="17" t="s">
        <v>17655</v>
      </c>
    </row>
    <row r="3639" spans="1:29" x14ac:dyDescent="0.25">
      <c r="A3639" t="s">
        <v>3339</v>
      </c>
      <c r="B3639" s="151" t="s">
        <v>12892</v>
      </c>
      <c r="C3639" t="s">
        <v>2465</v>
      </c>
      <c r="D3639" s="1">
        <v>45182</v>
      </c>
      <c r="E3639">
        <f t="shared" si="400"/>
        <v>18</v>
      </c>
      <c r="F3639" t="s">
        <v>14</v>
      </c>
      <c r="G3639">
        <v>680</v>
      </c>
      <c r="H3639">
        <f t="shared" si="399"/>
        <v>68</v>
      </c>
      <c r="I3639" t="s">
        <v>9</v>
      </c>
      <c r="J3639">
        <v>1</v>
      </c>
      <c r="K3639" t="s">
        <v>8</v>
      </c>
      <c r="L3639" t="s">
        <v>8</v>
      </c>
      <c r="M3639" t="s">
        <v>14</v>
      </c>
      <c r="N3639" t="str">
        <f t="shared" si="401"/>
        <v>F</v>
      </c>
      <c r="O3639" t="s">
        <v>1882</v>
      </c>
      <c r="P3639" t="s">
        <v>7775</v>
      </c>
      <c r="Q3639" t="s">
        <v>221</v>
      </c>
      <c r="R3639">
        <v>4</v>
      </c>
      <c r="S3639">
        <f t="shared" si="402"/>
        <v>2019</v>
      </c>
      <c r="T3639" t="s">
        <v>12</v>
      </c>
      <c r="U3639">
        <v>0.999999999999998</v>
      </c>
      <c r="V3639" t="s">
        <v>3396</v>
      </c>
      <c r="W3639">
        <f>VLOOKUP(Q3639,'PBT Tag Rates'!$B$5:$E$44,4,FALSE)</f>
        <v>0.95971980899999998</v>
      </c>
      <c r="X3639">
        <v>1</v>
      </c>
      <c r="Y3639" s="14">
        <f>IFERROR(LOOKUP(H3639,{30,43,48,53,58,63,68,73,78,83,88,93,97},{42,47,52,57,62,67,72,77,82,87,92,99,100}),999)</f>
        <v>72</v>
      </c>
      <c r="Z3639" s="17">
        <f t="shared" si="403"/>
        <v>5.5555555555555554</v>
      </c>
      <c r="AA3639" s="17">
        <f t="shared" si="397"/>
        <v>5.5555555555555554</v>
      </c>
      <c r="AB3639" s="17">
        <f t="shared" si="398"/>
        <v>11.658097686375321</v>
      </c>
      <c r="AC3639" s="17" t="s">
        <v>17655</v>
      </c>
    </row>
    <row r="3640" spans="1:29" x14ac:dyDescent="0.25">
      <c r="A3640" t="s">
        <v>3339</v>
      </c>
      <c r="B3640" s="151" t="s">
        <v>12893</v>
      </c>
      <c r="C3640" t="s">
        <v>12894</v>
      </c>
      <c r="D3640" s="1">
        <v>45182</v>
      </c>
      <c r="E3640">
        <f t="shared" si="400"/>
        <v>18</v>
      </c>
      <c r="F3640" t="s">
        <v>6</v>
      </c>
      <c r="G3640">
        <v>640</v>
      </c>
      <c r="H3640">
        <f t="shared" si="399"/>
        <v>64</v>
      </c>
      <c r="I3640" t="s">
        <v>9</v>
      </c>
      <c r="J3640">
        <v>1</v>
      </c>
      <c r="K3640" t="s">
        <v>8</v>
      </c>
      <c r="L3640" t="s">
        <v>8</v>
      </c>
      <c r="M3640" t="s">
        <v>6</v>
      </c>
      <c r="N3640" t="str">
        <f t="shared" si="401"/>
        <v>M</v>
      </c>
      <c r="O3640" t="s">
        <v>2733</v>
      </c>
      <c r="P3640" t="s">
        <v>2734</v>
      </c>
      <c r="Q3640" t="s">
        <v>918</v>
      </c>
      <c r="R3640">
        <v>3</v>
      </c>
      <c r="S3640">
        <f t="shared" si="402"/>
        <v>2020</v>
      </c>
      <c r="T3640" t="s">
        <v>12</v>
      </c>
      <c r="U3640">
        <v>1</v>
      </c>
      <c r="V3640" t="s">
        <v>3386</v>
      </c>
      <c r="W3640">
        <f>VLOOKUP(Q3640,'PBT Tag Rates'!$B$5:$E$44,4,FALSE)</f>
        <v>0.98961045999999997</v>
      </c>
      <c r="X3640">
        <v>1</v>
      </c>
      <c r="Y3640" s="14">
        <f>IFERROR(LOOKUP(H3640,{30,43,48,53,58,63,68,73,78,83,88,93,97},{42,47,52,57,62,67,72,77,82,87,92,99,100}),999)</f>
        <v>67</v>
      </c>
      <c r="Z3640" s="17">
        <f t="shared" si="403"/>
        <v>5.5555555555555554</v>
      </c>
      <c r="AA3640" s="17">
        <f t="shared" si="397"/>
        <v>5.5555555555555554</v>
      </c>
      <c r="AB3640" s="17">
        <f t="shared" si="398"/>
        <v>11.658097686375321</v>
      </c>
      <c r="AC3640" s="17" t="s">
        <v>17654</v>
      </c>
    </row>
    <row r="3641" spans="1:29" x14ac:dyDescent="0.25">
      <c r="A3641" t="s">
        <v>3339</v>
      </c>
      <c r="B3641" s="151" t="s">
        <v>12895</v>
      </c>
      <c r="C3641" t="s">
        <v>617</v>
      </c>
      <c r="D3641" s="1">
        <v>45182</v>
      </c>
      <c r="E3641">
        <f t="shared" si="400"/>
        <v>18</v>
      </c>
      <c r="F3641" t="s">
        <v>6</v>
      </c>
      <c r="G3641">
        <v>910</v>
      </c>
      <c r="H3641">
        <f t="shared" si="399"/>
        <v>91</v>
      </c>
      <c r="I3641" t="s">
        <v>7</v>
      </c>
      <c r="J3641" t="s">
        <v>8</v>
      </c>
      <c r="K3641" t="s">
        <v>12896</v>
      </c>
      <c r="L3641" t="s">
        <v>8</v>
      </c>
      <c r="M3641" t="s">
        <v>6</v>
      </c>
      <c r="N3641" t="str">
        <f t="shared" si="401"/>
        <v>M</v>
      </c>
      <c r="O3641" t="s">
        <v>8</v>
      </c>
      <c r="P3641" t="s">
        <v>8</v>
      </c>
      <c r="Q3641" t="s">
        <v>11</v>
      </c>
      <c r="R3641" t="s">
        <v>8</v>
      </c>
      <c r="S3641" t="str">
        <f t="shared" si="402"/>
        <v>U</v>
      </c>
      <c r="T3641" t="s">
        <v>12</v>
      </c>
      <c r="U3641">
        <v>1</v>
      </c>
      <c r="V3641" t="s">
        <v>11</v>
      </c>
      <c r="W3641" t="e">
        <f>VLOOKUP(Q3641,'PBT Tag Rates'!$B$5:$E$44,4,FALSE)</f>
        <v>#N/A</v>
      </c>
      <c r="X3641">
        <v>1</v>
      </c>
      <c r="Y3641" s="14">
        <f>IFERROR(LOOKUP(H3641,{30,43,48,53,58,63,68,73,78,83,88,93,97},{42,47,52,57,62,67,72,77,82,87,92,99,100}),999)</f>
        <v>92</v>
      </c>
      <c r="Z3641" s="17">
        <f t="shared" si="403"/>
        <v>5.5555555555555554</v>
      </c>
      <c r="AA3641" s="17">
        <f t="shared" si="397"/>
        <v>5.5555555555555554</v>
      </c>
      <c r="AB3641" s="17">
        <f t="shared" si="398"/>
        <v>11.658097686375321</v>
      </c>
      <c r="AC3641" s="17" t="s">
        <v>17654</v>
      </c>
    </row>
    <row r="3642" spans="1:29" x14ac:dyDescent="0.25">
      <c r="A3642" t="s">
        <v>3339</v>
      </c>
      <c r="B3642" s="151" t="s">
        <v>12897</v>
      </c>
      <c r="C3642" t="s">
        <v>12898</v>
      </c>
      <c r="D3642" s="1">
        <v>45182</v>
      </c>
      <c r="E3642">
        <f t="shared" si="400"/>
        <v>18</v>
      </c>
      <c r="F3642" t="s">
        <v>14</v>
      </c>
      <c r="G3642">
        <v>750</v>
      </c>
      <c r="H3642">
        <f t="shared" si="399"/>
        <v>75</v>
      </c>
      <c r="I3642" t="s">
        <v>9</v>
      </c>
      <c r="J3642" t="s">
        <v>8</v>
      </c>
      <c r="K3642" t="s">
        <v>8</v>
      </c>
      <c r="L3642" t="s">
        <v>8</v>
      </c>
      <c r="M3642" t="s">
        <v>14</v>
      </c>
      <c r="N3642" t="str">
        <f t="shared" si="401"/>
        <v>F</v>
      </c>
      <c r="O3642" t="s">
        <v>12248</v>
      </c>
      <c r="P3642" t="s">
        <v>12249</v>
      </c>
      <c r="Q3642" t="s">
        <v>1575</v>
      </c>
      <c r="R3642">
        <v>4</v>
      </c>
      <c r="S3642">
        <f t="shared" si="402"/>
        <v>2019</v>
      </c>
      <c r="T3642" t="s">
        <v>12</v>
      </c>
      <c r="U3642">
        <v>0.999999999999998</v>
      </c>
      <c r="V3642" t="s">
        <v>9534</v>
      </c>
      <c r="W3642">
        <f>VLOOKUP(Q3642,'PBT Tag Rates'!$B$5:$E$44,4,FALSE)</f>
        <v>0.96016800000000002</v>
      </c>
      <c r="X3642">
        <v>1</v>
      </c>
      <c r="Y3642" s="14">
        <f>IFERROR(LOOKUP(H3642,{30,43,48,53,58,63,68,73,78,83,88,93,97},{42,47,52,57,62,67,72,77,82,87,92,99,100}),999)</f>
        <v>77</v>
      </c>
      <c r="Z3642" s="17">
        <f t="shared" si="403"/>
        <v>5.5555555555555554</v>
      </c>
      <c r="AA3642" s="17">
        <f t="shared" si="397"/>
        <v>5.5555555555555554</v>
      </c>
      <c r="AB3642" s="17">
        <f t="shared" si="398"/>
        <v>11.658097686375321</v>
      </c>
      <c r="AC3642" s="17" t="s">
        <v>17655</v>
      </c>
    </row>
    <row r="3643" spans="1:29" x14ac:dyDescent="0.25">
      <c r="A3643" t="s">
        <v>3339</v>
      </c>
      <c r="B3643" s="151" t="s">
        <v>12899</v>
      </c>
      <c r="C3643" t="s">
        <v>12900</v>
      </c>
      <c r="D3643" s="1">
        <v>45182</v>
      </c>
      <c r="E3643">
        <f t="shared" si="400"/>
        <v>18</v>
      </c>
      <c r="F3643" t="s">
        <v>6</v>
      </c>
      <c r="G3643">
        <v>700</v>
      </c>
      <c r="H3643">
        <f t="shared" si="399"/>
        <v>70</v>
      </c>
      <c r="I3643" t="s">
        <v>9</v>
      </c>
      <c r="J3643">
        <v>1</v>
      </c>
      <c r="K3643" t="s">
        <v>8</v>
      </c>
      <c r="L3643" t="s">
        <v>8</v>
      </c>
      <c r="M3643" t="s">
        <v>6</v>
      </c>
      <c r="N3643" t="str">
        <f t="shared" si="401"/>
        <v>M</v>
      </c>
      <c r="O3643" t="s">
        <v>3523</v>
      </c>
      <c r="P3643" t="s">
        <v>3524</v>
      </c>
      <c r="Q3643" t="s">
        <v>221</v>
      </c>
      <c r="R3643">
        <v>4</v>
      </c>
      <c r="S3643">
        <f t="shared" si="402"/>
        <v>2019</v>
      </c>
      <c r="T3643" t="s">
        <v>12</v>
      </c>
      <c r="U3643">
        <v>1</v>
      </c>
      <c r="V3643" t="s">
        <v>3386</v>
      </c>
      <c r="W3643">
        <f>VLOOKUP(Q3643,'PBT Tag Rates'!$B$5:$E$44,4,FALSE)</f>
        <v>0.95971980899999998</v>
      </c>
      <c r="X3643">
        <v>1</v>
      </c>
      <c r="Y3643" s="14">
        <f>IFERROR(LOOKUP(H3643,{30,43,48,53,58,63,68,73,78,83,88,93,97},{42,47,52,57,62,67,72,77,82,87,92,99,100}),999)</f>
        <v>72</v>
      </c>
      <c r="Z3643" s="17">
        <f t="shared" si="403"/>
        <v>5.5555555555555554</v>
      </c>
      <c r="AA3643" s="17">
        <f t="shared" ref="AA3643:AA3706" si="404">Z3643*(1+$AA$4)</f>
        <v>5.5555555555555554</v>
      </c>
      <c r="AB3643" s="17">
        <f t="shared" ref="AB3643:AB3706" si="405">IF(D3643&lt;$D$3,AA3643/$AB$3,AA3643/$AB$4)</f>
        <v>11.658097686375321</v>
      </c>
      <c r="AC3643" s="17" t="s">
        <v>17654</v>
      </c>
    </row>
    <row r="3644" spans="1:29" x14ac:dyDescent="0.25">
      <c r="A3644" t="s">
        <v>3339</v>
      </c>
      <c r="B3644" s="151" t="s">
        <v>12901</v>
      </c>
      <c r="C3644" t="s">
        <v>12902</v>
      </c>
      <c r="D3644" s="1">
        <v>45182</v>
      </c>
      <c r="E3644">
        <f t="shared" si="400"/>
        <v>18</v>
      </c>
      <c r="F3644" t="s">
        <v>6</v>
      </c>
      <c r="G3644">
        <v>480</v>
      </c>
      <c r="H3644">
        <f t="shared" si="399"/>
        <v>48</v>
      </c>
      <c r="I3644" t="s">
        <v>9</v>
      </c>
      <c r="J3644">
        <v>1</v>
      </c>
      <c r="K3644" t="s">
        <v>8</v>
      </c>
      <c r="L3644" t="s">
        <v>8</v>
      </c>
      <c r="M3644" t="s">
        <v>6</v>
      </c>
      <c r="N3644" t="str">
        <f t="shared" si="401"/>
        <v>M</v>
      </c>
      <c r="O3644" t="s">
        <v>12903</v>
      </c>
      <c r="P3644" t="s">
        <v>12904</v>
      </c>
      <c r="Q3644" t="s">
        <v>3820</v>
      </c>
      <c r="R3644">
        <v>2</v>
      </c>
      <c r="S3644">
        <f t="shared" si="402"/>
        <v>2021</v>
      </c>
      <c r="T3644" t="s">
        <v>12</v>
      </c>
      <c r="U3644">
        <v>1</v>
      </c>
      <c r="V3644" t="s">
        <v>3363</v>
      </c>
      <c r="W3644">
        <f>VLOOKUP(Q3644,'PBT Tag Rates'!$B$5:$E$44,4,FALSE)</f>
        <v>0.98140000000000005</v>
      </c>
      <c r="X3644">
        <v>1</v>
      </c>
      <c r="Y3644" s="14">
        <f>IFERROR(LOOKUP(H3644,{30,43,48,53,58,63,68,73,78,83,88,93,97},{42,47,52,57,62,67,72,77,82,87,92,99,100}),999)</f>
        <v>52</v>
      </c>
      <c r="Z3644" s="17">
        <f t="shared" si="403"/>
        <v>5.5555555555555554</v>
      </c>
      <c r="AA3644" s="17">
        <f t="shared" si="404"/>
        <v>5.5555555555555554</v>
      </c>
      <c r="AB3644" s="17">
        <f t="shared" si="405"/>
        <v>11.658097686375321</v>
      </c>
      <c r="AC3644" s="17" t="s">
        <v>17654</v>
      </c>
    </row>
    <row r="3645" spans="1:29" x14ac:dyDescent="0.25">
      <c r="A3645" t="s">
        <v>3339</v>
      </c>
      <c r="B3645" s="151" t="s">
        <v>12905</v>
      </c>
      <c r="C3645" t="s">
        <v>12906</v>
      </c>
      <c r="D3645" s="1">
        <v>45182</v>
      </c>
      <c r="E3645">
        <f t="shared" si="400"/>
        <v>18</v>
      </c>
      <c r="F3645" t="s">
        <v>14</v>
      </c>
      <c r="G3645">
        <v>810</v>
      </c>
      <c r="H3645">
        <f t="shared" si="399"/>
        <v>81</v>
      </c>
      <c r="I3645" t="s">
        <v>9</v>
      </c>
      <c r="J3645">
        <v>1</v>
      </c>
      <c r="K3645" t="s">
        <v>12907</v>
      </c>
      <c r="L3645" t="s">
        <v>8</v>
      </c>
      <c r="M3645" t="s">
        <v>14</v>
      </c>
      <c r="N3645" t="str">
        <f t="shared" si="401"/>
        <v>F</v>
      </c>
      <c r="O3645" t="s">
        <v>2029</v>
      </c>
      <c r="P3645" t="s">
        <v>2822</v>
      </c>
      <c r="Q3645" t="s">
        <v>221</v>
      </c>
      <c r="R3645">
        <v>4</v>
      </c>
      <c r="S3645">
        <f t="shared" si="402"/>
        <v>2019</v>
      </c>
      <c r="T3645" t="s">
        <v>12</v>
      </c>
      <c r="U3645">
        <v>1</v>
      </c>
      <c r="V3645" t="s">
        <v>3876</v>
      </c>
      <c r="W3645">
        <f>VLOOKUP(Q3645,'PBT Tag Rates'!$B$5:$E$44,4,FALSE)</f>
        <v>0.95971980899999998</v>
      </c>
      <c r="X3645">
        <v>1</v>
      </c>
      <c r="Y3645" s="14">
        <f>IFERROR(LOOKUP(H3645,{30,43,48,53,58,63,68,73,78,83,88,93,97},{42,47,52,57,62,67,72,77,82,87,92,99,100}),999)</f>
        <v>82</v>
      </c>
      <c r="Z3645" s="17">
        <f t="shared" si="403"/>
        <v>5.5555555555555554</v>
      </c>
      <c r="AA3645" s="17">
        <f t="shared" si="404"/>
        <v>5.5555555555555554</v>
      </c>
      <c r="AB3645" s="17">
        <f t="shared" si="405"/>
        <v>11.658097686375321</v>
      </c>
      <c r="AC3645" s="17" t="s">
        <v>17654</v>
      </c>
    </row>
    <row r="3646" spans="1:29" x14ac:dyDescent="0.25">
      <c r="A3646" t="s">
        <v>3339</v>
      </c>
      <c r="B3646" s="151" t="s">
        <v>12908</v>
      </c>
      <c r="C3646" t="s">
        <v>2469</v>
      </c>
      <c r="D3646" s="1">
        <v>45182</v>
      </c>
      <c r="E3646">
        <f t="shared" si="400"/>
        <v>18</v>
      </c>
      <c r="F3646" t="s">
        <v>14</v>
      </c>
      <c r="G3646">
        <v>840</v>
      </c>
      <c r="H3646">
        <f t="shared" si="399"/>
        <v>84</v>
      </c>
      <c r="I3646" t="s">
        <v>7</v>
      </c>
      <c r="J3646" t="s">
        <v>8</v>
      </c>
      <c r="K3646" t="s">
        <v>12909</v>
      </c>
      <c r="L3646" t="s">
        <v>8</v>
      </c>
      <c r="M3646" t="s">
        <v>14</v>
      </c>
      <c r="N3646" t="str">
        <f t="shared" si="401"/>
        <v>F</v>
      </c>
      <c r="O3646" t="s">
        <v>2165</v>
      </c>
      <c r="P3646" t="s">
        <v>2166</v>
      </c>
      <c r="Q3646" t="s">
        <v>221</v>
      </c>
      <c r="R3646">
        <v>4</v>
      </c>
      <c r="S3646">
        <f t="shared" si="402"/>
        <v>2019</v>
      </c>
      <c r="T3646" t="s">
        <v>12</v>
      </c>
      <c r="U3646">
        <v>1</v>
      </c>
      <c r="V3646" t="s">
        <v>3346</v>
      </c>
      <c r="W3646">
        <f>VLOOKUP(Q3646,'PBT Tag Rates'!$B$5:$E$44,4,FALSE)</f>
        <v>0.95971980899999998</v>
      </c>
      <c r="X3646">
        <v>1</v>
      </c>
      <c r="Y3646" s="14">
        <f>IFERROR(LOOKUP(H3646,{30,43,48,53,58,63,68,73,78,83,88,93,97},{42,47,52,57,62,67,72,77,82,87,92,99,100}),999)</f>
        <v>87</v>
      </c>
      <c r="Z3646" s="17">
        <f t="shared" si="403"/>
        <v>5.5555555555555554</v>
      </c>
      <c r="AA3646" s="17">
        <f t="shared" si="404"/>
        <v>5.5555555555555554</v>
      </c>
      <c r="AB3646" s="17">
        <f t="shared" si="405"/>
        <v>11.658097686375321</v>
      </c>
      <c r="AC3646" s="17" t="s">
        <v>17654</v>
      </c>
    </row>
    <row r="3647" spans="1:29" x14ac:dyDescent="0.25">
      <c r="A3647" t="s">
        <v>3339</v>
      </c>
      <c r="B3647" s="151" t="s">
        <v>12910</v>
      </c>
      <c r="C3647" t="s">
        <v>2470</v>
      </c>
      <c r="D3647" s="1">
        <v>45182</v>
      </c>
      <c r="E3647">
        <f t="shared" si="400"/>
        <v>18</v>
      </c>
      <c r="F3647" t="s">
        <v>6</v>
      </c>
      <c r="G3647">
        <v>630</v>
      </c>
      <c r="H3647">
        <f t="shared" si="399"/>
        <v>63</v>
      </c>
      <c r="I3647" t="s">
        <v>7</v>
      </c>
      <c r="J3647" t="s">
        <v>8</v>
      </c>
      <c r="K3647" t="s">
        <v>8</v>
      </c>
      <c r="L3647" t="s">
        <v>8</v>
      </c>
      <c r="M3647" t="s">
        <v>6</v>
      </c>
      <c r="N3647" t="str">
        <f t="shared" si="401"/>
        <v>M</v>
      </c>
      <c r="O3647" t="s">
        <v>2502</v>
      </c>
      <c r="P3647" t="s">
        <v>2592</v>
      </c>
      <c r="Q3647" t="s">
        <v>918</v>
      </c>
      <c r="R3647">
        <v>3</v>
      </c>
      <c r="S3647">
        <f t="shared" si="402"/>
        <v>2020</v>
      </c>
      <c r="T3647" t="s">
        <v>12</v>
      </c>
      <c r="U3647">
        <v>0.999999999999996</v>
      </c>
      <c r="V3647" t="s">
        <v>3357</v>
      </c>
      <c r="W3647">
        <f>VLOOKUP(Q3647,'PBT Tag Rates'!$B$5:$E$44,4,FALSE)</f>
        <v>0.98961045999999997</v>
      </c>
      <c r="X3647">
        <v>1</v>
      </c>
      <c r="Y3647" s="14">
        <f>IFERROR(LOOKUP(H3647,{30,43,48,53,58,63,68,73,78,83,88,93,97},{42,47,52,57,62,67,72,77,82,87,92,99,100}),999)</f>
        <v>67</v>
      </c>
      <c r="Z3647" s="17">
        <f t="shared" si="403"/>
        <v>5.5555555555555554</v>
      </c>
      <c r="AA3647" s="17">
        <f t="shared" si="404"/>
        <v>5.5555555555555554</v>
      </c>
      <c r="AB3647" s="17">
        <f t="shared" si="405"/>
        <v>11.658097686375321</v>
      </c>
      <c r="AC3647" s="17" t="s">
        <v>17654</v>
      </c>
    </row>
    <row r="3648" spans="1:29" x14ac:dyDescent="0.25">
      <c r="A3648" t="s">
        <v>3339</v>
      </c>
      <c r="B3648" s="151" t="s">
        <v>12911</v>
      </c>
      <c r="C3648" t="s">
        <v>12912</v>
      </c>
      <c r="D3648" s="1">
        <v>45182</v>
      </c>
      <c r="E3648">
        <f t="shared" si="400"/>
        <v>18</v>
      </c>
      <c r="F3648" t="s">
        <v>14</v>
      </c>
      <c r="G3648">
        <v>700</v>
      </c>
      <c r="H3648">
        <f t="shared" si="399"/>
        <v>70</v>
      </c>
      <c r="I3648" t="s">
        <v>9</v>
      </c>
      <c r="J3648">
        <v>1</v>
      </c>
      <c r="K3648" t="s">
        <v>8</v>
      </c>
      <c r="L3648" t="s">
        <v>8</v>
      </c>
      <c r="M3648" t="s">
        <v>14</v>
      </c>
      <c r="N3648" t="str">
        <f t="shared" si="401"/>
        <v>F</v>
      </c>
      <c r="O3648" t="s">
        <v>647</v>
      </c>
      <c r="P3648" t="s">
        <v>648</v>
      </c>
      <c r="Q3648" t="s">
        <v>221</v>
      </c>
      <c r="R3648">
        <v>4</v>
      </c>
      <c r="S3648">
        <f t="shared" si="402"/>
        <v>2019</v>
      </c>
      <c r="T3648" t="s">
        <v>12</v>
      </c>
      <c r="U3648">
        <v>1</v>
      </c>
      <c r="V3648" t="s">
        <v>3951</v>
      </c>
      <c r="W3648">
        <f>VLOOKUP(Q3648,'PBT Tag Rates'!$B$5:$E$44,4,FALSE)</f>
        <v>0.95971980899999998</v>
      </c>
      <c r="X3648">
        <v>1</v>
      </c>
      <c r="Y3648" s="14">
        <f>IFERROR(LOOKUP(H3648,{30,43,48,53,58,63,68,73,78,83,88,93,97},{42,47,52,57,62,67,72,77,82,87,92,99,100}),999)</f>
        <v>72</v>
      </c>
      <c r="Z3648" s="17">
        <f t="shared" si="403"/>
        <v>5.5555555555555554</v>
      </c>
      <c r="AA3648" s="17">
        <f t="shared" si="404"/>
        <v>5.5555555555555554</v>
      </c>
      <c r="AB3648" s="17">
        <f t="shared" si="405"/>
        <v>11.658097686375321</v>
      </c>
      <c r="AC3648" s="17" t="s">
        <v>17655</v>
      </c>
    </row>
    <row r="3649" spans="1:29" x14ac:dyDescent="0.25">
      <c r="A3649" t="s">
        <v>3339</v>
      </c>
      <c r="B3649" s="151" t="s">
        <v>12913</v>
      </c>
      <c r="C3649" t="s">
        <v>12914</v>
      </c>
      <c r="D3649" s="1">
        <v>45182</v>
      </c>
      <c r="E3649">
        <f t="shared" si="400"/>
        <v>18</v>
      </c>
      <c r="F3649" t="s">
        <v>6</v>
      </c>
      <c r="G3649">
        <v>920</v>
      </c>
      <c r="H3649">
        <f t="shared" si="399"/>
        <v>92</v>
      </c>
      <c r="I3649" t="s">
        <v>7</v>
      </c>
      <c r="J3649" t="s">
        <v>8</v>
      </c>
      <c r="K3649" t="s">
        <v>12915</v>
      </c>
      <c r="L3649" t="s">
        <v>8</v>
      </c>
      <c r="M3649" t="s">
        <v>6</v>
      </c>
      <c r="N3649" t="str">
        <f t="shared" si="401"/>
        <v>M</v>
      </c>
      <c r="O3649" t="s">
        <v>8</v>
      </c>
      <c r="P3649" t="s">
        <v>8</v>
      </c>
      <c r="Q3649" t="s">
        <v>11</v>
      </c>
      <c r="R3649" t="s">
        <v>8</v>
      </c>
      <c r="S3649" t="str">
        <f t="shared" si="402"/>
        <v>U</v>
      </c>
      <c r="T3649" t="s">
        <v>12</v>
      </c>
      <c r="U3649">
        <v>0.999999999999997</v>
      </c>
      <c r="V3649" t="s">
        <v>11</v>
      </c>
      <c r="W3649" t="e">
        <f>VLOOKUP(Q3649,'PBT Tag Rates'!$B$5:$E$44,4,FALSE)</f>
        <v>#N/A</v>
      </c>
      <c r="X3649">
        <v>1</v>
      </c>
      <c r="Y3649" s="14">
        <f>IFERROR(LOOKUP(H3649,{30,43,48,53,58,63,68,73,78,83,88,93,97},{42,47,52,57,62,67,72,77,82,87,92,99,100}),999)</f>
        <v>92</v>
      </c>
      <c r="Z3649" s="17">
        <f t="shared" si="403"/>
        <v>5.5555555555555554</v>
      </c>
      <c r="AA3649" s="17">
        <f t="shared" si="404"/>
        <v>5.5555555555555554</v>
      </c>
      <c r="AB3649" s="17">
        <f t="shared" si="405"/>
        <v>11.658097686375321</v>
      </c>
      <c r="AC3649" s="17" t="s">
        <v>17654</v>
      </c>
    </row>
    <row r="3650" spans="1:29" x14ac:dyDescent="0.25">
      <c r="A3650" t="s">
        <v>3339</v>
      </c>
      <c r="B3650" s="151" t="s">
        <v>12916</v>
      </c>
      <c r="C3650" t="s">
        <v>2471</v>
      </c>
      <c r="D3650" s="1">
        <v>45182</v>
      </c>
      <c r="E3650">
        <f t="shared" si="400"/>
        <v>18</v>
      </c>
      <c r="F3650" t="s">
        <v>14</v>
      </c>
      <c r="G3650">
        <v>860</v>
      </c>
      <c r="H3650">
        <f t="shared" si="399"/>
        <v>86</v>
      </c>
      <c r="I3650" t="s">
        <v>9</v>
      </c>
      <c r="J3650">
        <v>1</v>
      </c>
      <c r="K3650" t="s">
        <v>12917</v>
      </c>
      <c r="L3650" t="s">
        <v>8</v>
      </c>
      <c r="M3650" t="s">
        <v>759</v>
      </c>
      <c r="N3650" t="str">
        <f t="shared" si="401"/>
        <v>F</v>
      </c>
      <c r="O3650" t="s">
        <v>1420</v>
      </c>
      <c r="P3650" t="s">
        <v>1421</v>
      </c>
      <c r="Q3650" t="s">
        <v>15</v>
      </c>
      <c r="R3650">
        <v>5</v>
      </c>
      <c r="S3650">
        <f t="shared" si="402"/>
        <v>2018</v>
      </c>
      <c r="T3650" t="s">
        <v>12</v>
      </c>
      <c r="U3650">
        <v>1</v>
      </c>
      <c r="V3650" t="s">
        <v>3951</v>
      </c>
      <c r="W3650">
        <f>VLOOKUP(Q3650,'PBT Tag Rates'!$B$5:$E$44,4,FALSE)</f>
        <v>0.80551598400000002</v>
      </c>
      <c r="X3650">
        <v>1</v>
      </c>
      <c r="Y3650" s="14">
        <f>IFERROR(LOOKUP(H3650,{30,43,48,53,58,63,68,73,78,83,88,93,97},{42,47,52,57,62,67,72,77,82,87,92,99,100}),999)</f>
        <v>87</v>
      </c>
      <c r="Z3650" s="17">
        <f t="shared" si="403"/>
        <v>5.5555555555555554</v>
      </c>
      <c r="AA3650" s="17">
        <f t="shared" si="404"/>
        <v>5.5555555555555554</v>
      </c>
      <c r="AB3650" s="17">
        <f t="shared" si="405"/>
        <v>11.658097686375321</v>
      </c>
      <c r="AC3650" s="17" t="s">
        <v>17655</v>
      </c>
    </row>
    <row r="3651" spans="1:29" x14ac:dyDescent="0.25">
      <c r="A3651" t="s">
        <v>3339</v>
      </c>
      <c r="B3651" s="151" t="s">
        <v>12918</v>
      </c>
      <c r="C3651" t="s">
        <v>12919</v>
      </c>
      <c r="D3651" s="1">
        <v>45182</v>
      </c>
      <c r="E3651">
        <f t="shared" si="400"/>
        <v>18</v>
      </c>
      <c r="F3651" t="s">
        <v>14</v>
      </c>
      <c r="G3651">
        <v>780</v>
      </c>
      <c r="H3651">
        <f t="shared" si="399"/>
        <v>78</v>
      </c>
      <c r="I3651" t="s">
        <v>9</v>
      </c>
      <c r="J3651">
        <v>1</v>
      </c>
      <c r="K3651" t="s">
        <v>8</v>
      </c>
      <c r="L3651" t="s">
        <v>8</v>
      </c>
      <c r="M3651" t="s">
        <v>14</v>
      </c>
      <c r="N3651" t="str">
        <f t="shared" si="401"/>
        <v>F</v>
      </c>
      <c r="O3651" t="s">
        <v>1634</v>
      </c>
      <c r="P3651" t="s">
        <v>1635</v>
      </c>
      <c r="Q3651" t="s">
        <v>221</v>
      </c>
      <c r="R3651">
        <v>4</v>
      </c>
      <c r="S3651">
        <f t="shared" si="402"/>
        <v>2019</v>
      </c>
      <c r="T3651" t="s">
        <v>12</v>
      </c>
      <c r="U3651">
        <v>1</v>
      </c>
      <c r="V3651" t="s">
        <v>3168</v>
      </c>
      <c r="W3651">
        <f>VLOOKUP(Q3651,'PBT Tag Rates'!$B$5:$E$44,4,FALSE)</f>
        <v>0.95971980899999998</v>
      </c>
      <c r="X3651">
        <v>1</v>
      </c>
      <c r="Y3651" s="14">
        <f>IFERROR(LOOKUP(H3651,{30,43,48,53,58,63,68,73,78,83,88,93,97},{42,47,52,57,62,67,72,77,82,87,92,99,100}),999)</f>
        <v>82</v>
      </c>
      <c r="Z3651" s="17">
        <f t="shared" si="403"/>
        <v>5.5555555555555554</v>
      </c>
      <c r="AA3651" s="17">
        <f t="shared" si="404"/>
        <v>5.5555555555555554</v>
      </c>
      <c r="AB3651" s="17">
        <f t="shared" si="405"/>
        <v>11.658097686375321</v>
      </c>
      <c r="AC3651" s="17" t="s">
        <v>17654</v>
      </c>
    </row>
    <row r="3652" spans="1:29" x14ac:dyDescent="0.25">
      <c r="A3652" t="s">
        <v>3339</v>
      </c>
      <c r="B3652" s="151" t="s">
        <v>12920</v>
      </c>
      <c r="C3652" t="s">
        <v>12921</v>
      </c>
      <c r="D3652" s="1">
        <v>45182</v>
      </c>
      <c r="E3652">
        <f t="shared" si="400"/>
        <v>18</v>
      </c>
      <c r="F3652" t="s">
        <v>6</v>
      </c>
      <c r="G3652">
        <v>600</v>
      </c>
      <c r="H3652">
        <f t="shared" si="399"/>
        <v>60</v>
      </c>
      <c r="I3652" t="s">
        <v>9</v>
      </c>
      <c r="J3652">
        <v>1</v>
      </c>
      <c r="K3652" t="s">
        <v>8</v>
      </c>
      <c r="L3652" t="s">
        <v>8</v>
      </c>
      <c r="M3652" t="s">
        <v>6</v>
      </c>
      <c r="N3652" t="str">
        <f t="shared" si="401"/>
        <v>M</v>
      </c>
      <c r="O3652" t="s">
        <v>2766</v>
      </c>
      <c r="P3652" t="s">
        <v>2767</v>
      </c>
      <c r="Q3652" t="s">
        <v>918</v>
      </c>
      <c r="R3652">
        <v>3</v>
      </c>
      <c r="S3652">
        <f t="shared" si="402"/>
        <v>2020</v>
      </c>
      <c r="T3652" t="s">
        <v>12</v>
      </c>
      <c r="U3652">
        <v>1</v>
      </c>
      <c r="V3652" t="s">
        <v>3608</v>
      </c>
      <c r="W3652">
        <f>VLOOKUP(Q3652,'PBT Tag Rates'!$B$5:$E$44,4,FALSE)</f>
        <v>0.98961045999999997</v>
      </c>
      <c r="X3652">
        <v>1</v>
      </c>
      <c r="Y3652" s="14">
        <f>IFERROR(LOOKUP(H3652,{30,43,48,53,58,63,68,73,78,83,88,93,97},{42,47,52,57,62,67,72,77,82,87,92,99,100}),999)</f>
        <v>62</v>
      </c>
      <c r="Z3652" s="17">
        <f t="shared" si="403"/>
        <v>5.5555555555555554</v>
      </c>
      <c r="AA3652" s="17">
        <f t="shared" si="404"/>
        <v>5.5555555555555554</v>
      </c>
      <c r="AB3652" s="17">
        <f t="shared" si="405"/>
        <v>11.658097686375321</v>
      </c>
      <c r="AC3652" s="17" t="s">
        <v>17654</v>
      </c>
    </row>
    <row r="3653" spans="1:29" x14ac:dyDescent="0.25">
      <c r="A3653" t="s">
        <v>3339</v>
      </c>
      <c r="B3653" s="151" t="s">
        <v>12922</v>
      </c>
      <c r="C3653" t="s">
        <v>12923</v>
      </c>
      <c r="D3653" s="1">
        <v>45182</v>
      </c>
      <c r="E3653">
        <f t="shared" si="400"/>
        <v>18</v>
      </c>
      <c r="F3653" t="s">
        <v>6</v>
      </c>
      <c r="G3653">
        <v>660</v>
      </c>
      <c r="H3653">
        <f t="shared" si="399"/>
        <v>66</v>
      </c>
      <c r="I3653" t="s">
        <v>9</v>
      </c>
      <c r="J3653">
        <v>1</v>
      </c>
      <c r="K3653" t="s">
        <v>8</v>
      </c>
      <c r="L3653" t="s">
        <v>8</v>
      </c>
      <c r="M3653" t="s">
        <v>6</v>
      </c>
      <c r="N3653" t="str">
        <f t="shared" si="401"/>
        <v>M</v>
      </c>
      <c r="O3653" t="s">
        <v>12924</v>
      </c>
      <c r="P3653" t="s">
        <v>12925</v>
      </c>
      <c r="Q3653" t="s">
        <v>2596</v>
      </c>
      <c r="R3653">
        <v>3</v>
      </c>
      <c r="S3653">
        <f t="shared" si="402"/>
        <v>2020</v>
      </c>
      <c r="T3653" t="s">
        <v>12</v>
      </c>
      <c r="U3653">
        <v>0.999999999999999</v>
      </c>
      <c r="V3653" t="s">
        <v>3169</v>
      </c>
      <c r="W3653">
        <f>VLOOKUP(Q3653,'PBT Tag Rates'!$B$5:$E$44,4,FALSE)</f>
        <v>0.98845608500000004</v>
      </c>
      <c r="X3653">
        <v>1</v>
      </c>
      <c r="Y3653" s="14">
        <f>IFERROR(LOOKUP(H3653,{30,43,48,53,58,63,68,73,78,83,88,93,97},{42,47,52,57,62,67,72,77,82,87,92,99,100}),999)</f>
        <v>67</v>
      </c>
      <c r="Z3653" s="17">
        <f t="shared" si="403"/>
        <v>5.5555555555555554</v>
      </c>
      <c r="AA3653" s="17">
        <f t="shared" si="404"/>
        <v>5.5555555555555554</v>
      </c>
      <c r="AB3653" s="17">
        <f t="shared" si="405"/>
        <v>11.658097686375321</v>
      </c>
      <c r="AC3653" s="17" t="s">
        <v>17654</v>
      </c>
    </row>
    <row r="3654" spans="1:29" x14ac:dyDescent="0.25">
      <c r="A3654" t="s">
        <v>3339</v>
      </c>
      <c r="B3654" s="151" t="s">
        <v>12926</v>
      </c>
      <c r="C3654" t="s">
        <v>2473</v>
      </c>
      <c r="D3654" s="1">
        <v>45182</v>
      </c>
      <c r="E3654">
        <f t="shared" si="400"/>
        <v>18</v>
      </c>
      <c r="F3654" t="s">
        <v>14</v>
      </c>
      <c r="G3654">
        <v>820</v>
      </c>
      <c r="H3654">
        <f t="shared" si="399"/>
        <v>82</v>
      </c>
      <c r="I3654" t="s">
        <v>7</v>
      </c>
      <c r="J3654" t="s">
        <v>8</v>
      </c>
      <c r="K3654" t="s">
        <v>12927</v>
      </c>
      <c r="L3654" t="s">
        <v>8</v>
      </c>
      <c r="M3654" t="s">
        <v>14</v>
      </c>
      <c r="N3654" t="str">
        <f t="shared" si="401"/>
        <v>F</v>
      </c>
      <c r="O3654" t="s">
        <v>656</v>
      </c>
      <c r="P3654" t="s">
        <v>9513</v>
      </c>
      <c r="Q3654" t="s">
        <v>221</v>
      </c>
      <c r="R3654">
        <v>4</v>
      </c>
      <c r="S3654">
        <f t="shared" si="402"/>
        <v>2019</v>
      </c>
      <c r="T3654" t="s">
        <v>12</v>
      </c>
      <c r="U3654">
        <v>1</v>
      </c>
      <c r="V3654" t="s">
        <v>3386</v>
      </c>
      <c r="W3654">
        <f>VLOOKUP(Q3654,'PBT Tag Rates'!$B$5:$E$44,4,FALSE)</f>
        <v>0.95971980899999998</v>
      </c>
      <c r="X3654">
        <v>1</v>
      </c>
      <c r="Y3654" s="14">
        <f>IFERROR(LOOKUP(H3654,{30,43,48,53,58,63,68,73,78,83,88,93,97},{42,47,52,57,62,67,72,77,82,87,92,99,100}),999)</f>
        <v>82</v>
      </c>
      <c r="Z3654" s="17">
        <f t="shared" si="403"/>
        <v>5.5555555555555554</v>
      </c>
      <c r="AA3654" s="17">
        <f t="shared" si="404"/>
        <v>5.5555555555555554</v>
      </c>
      <c r="AB3654" s="17">
        <f t="shared" si="405"/>
        <v>11.658097686375321</v>
      </c>
      <c r="AC3654" s="17" t="s">
        <v>17654</v>
      </c>
    </row>
    <row r="3655" spans="1:29" x14ac:dyDescent="0.25">
      <c r="A3655" t="s">
        <v>3339</v>
      </c>
      <c r="B3655" s="151" t="s">
        <v>12928</v>
      </c>
      <c r="C3655" t="s">
        <v>12929</v>
      </c>
      <c r="D3655" s="1">
        <v>45182</v>
      </c>
      <c r="E3655">
        <f t="shared" si="400"/>
        <v>18</v>
      </c>
      <c r="F3655" t="s">
        <v>14</v>
      </c>
      <c r="G3655">
        <v>780</v>
      </c>
      <c r="H3655">
        <f t="shared" si="399"/>
        <v>78</v>
      </c>
      <c r="I3655" t="s">
        <v>7</v>
      </c>
      <c r="J3655" t="s">
        <v>8</v>
      </c>
      <c r="K3655" t="s">
        <v>8</v>
      </c>
      <c r="L3655" t="s">
        <v>8</v>
      </c>
      <c r="M3655" t="s">
        <v>14</v>
      </c>
      <c r="N3655" t="str">
        <f t="shared" si="401"/>
        <v>F</v>
      </c>
      <c r="O3655" t="s">
        <v>2750</v>
      </c>
      <c r="P3655" t="s">
        <v>10549</v>
      </c>
      <c r="Q3655" t="s">
        <v>221</v>
      </c>
      <c r="R3655">
        <v>4</v>
      </c>
      <c r="S3655">
        <f t="shared" si="402"/>
        <v>2019</v>
      </c>
      <c r="T3655" t="s">
        <v>12</v>
      </c>
      <c r="U3655">
        <v>0.999999999999998</v>
      </c>
      <c r="V3655" t="s">
        <v>3346</v>
      </c>
      <c r="W3655">
        <f>VLOOKUP(Q3655,'PBT Tag Rates'!$B$5:$E$44,4,FALSE)</f>
        <v>0.95971980899999998</v>
      </c>
      <c r="X3655">
        <v>1</v>
      </c>
      <c r="Y3655" s="14">
        <f>IFERROR(LOOKUP(H3655,{30,43,48,53,58,63,68,73,78,83,88,93,97},{42,47,52,57,62,67,72,77,82,87,92,99,100}),999)</f>
        <v>82</v>
      </c>
      <c r="Z3655" s="17">
        <f t="shared" si="403"/>
        <v>5.5555555555555554</v>
      </c>
      <c r="AA3655" s="17">
        <f t="shared" si="404"/>
        <v>5.5555555555555554</v>
      </c>
      <c r="AB3655" s="17">
        <f t="shared" si="405"/>
        <v>11.658097686375321</v>
      </c>
      <c r="AC3655" s="17" t="s">
        <v>17654</v>
      </c>
    </row>
    <row r="3656" spans="1:29" x14ac:dyDescent="0.25">
      <c r="A3656" t="s">
        <v>3339</v>
      </c>
      <c r="B3656" s="151" t="s">
        <v>12930</v>
      </c>
      <c r="C3656" t="s">
        <v>12931</v>
      </c>
      <c r="D3656" s="1">
        <v>45182</v>
      </c>
      <c r="E3656">
        <f t="shared" si="400"/>
        <v>18</v>
      </c>
      <c r="F3656" t="s">
        <v>6</v>
      </c>
      <c r="G3656">
        <v>640</v>
      </c>
      <c r="H3656">
        <f t="shared" si="399"/>
        <v>64</v>
      </c>
      <c r="I3656" t="s">
        <v>7</v>
      </c>
      <c r="J3656" t="s">
        <v>8</v>
      </c>
      <c r="K3656" t="s">
        <v>8</v>
      </c>
      <c r="L3656" t="s">
        <v>8</v>
      </c>
      <c r="M3656" t="s">
        <v>6</v>
      </c>
      <c r="N3656" t="str">
        <f t="shared" si="401"/>
        <v>M</v>
      </c>
      <c r="O3656" t="s">
        <v>511</v>
      </c>
      <c r="P3656" t="s">
        <v>5321</v>
      </c>
      <c r="Q3656" t="s">
        <v>221</v>
      </c>
      <c r="R3656">
        <v>4</v>
      </c>
      <c r="S3656">
        <f t="shared" si="402"/>
        <v>2019</v>
      </c>
      <c r="T3656" t="s">
        <v>12</v>
      </c>
      <c r="U3656">
        <v>0.999999999999998</v>
      </c>
      <c r="V3656" t="s">
        <v>3346</v>
      </c>
      <c r="W3656">
        <f>VLOOKUP(Q3656,'PBT Tag Rates'!$B$5:$E$44,4,FALSE)</f>
        <v>0.95971980899999998</v>
      </c>
      <c r="X3656">
        <v>1</v>
      </c>
      <c r="Y3656" s="14">
        <f>IFERROR(LOOKUP(H3656,{30,43,48,53,58,63,68,73,78,83,88,93,97},{42,47,52,57,62,67,72,77,82,87,92,99,100}),999)</f>
        <v>67</v>
      </c>
      <c r="Z3656" s="17">
        <f t="shared" si="403"/>
        <v>5.5555555555555554</v>
      </c>
      <c r="AA3656" s="17">
        <f t="shared" si="404"/>
        <v>5.5555555555555554</v>
      </c>
      <c r="AB3656" s="17">
        <f t="shared" si="405"/>
        <v>11.658097686375321</v>
      </c>
      <c r="AC3656" s="17" t="s">
        <v>17654</v>
      </c>
    </row>
    <row r="3657" spans="1:29" x14ac:dyDescent="0.25">
      <c r="A3657" t="s">
        <v>3339</v>
      </c>
      <c r="B3657" s="151" t="s">
        <v>12932</v>
      </c>
      <c r="C3657" t="s">
        <v>12933</v>
      </c>
      <c r="D3657" s="1">
        <v>45182</v>
      </c>
      <c r="E3657">
        <f t="shared" si="400"/>
        <v>18</v>
      </c>
      <c r="F3657" t="s">
        <v>14</v>
      </c>
      <c r="G3657">
        <v>670</v>
      </c>
      <c r="H3657">
        <f t="shared" si="399"/>
        <v>67</v>
      </c>
      <c r="I3657" t="s">
        <v>7</v>
      </c>
      <c r="J3657" t="s">
        <v>8</v>
      </c>
      <c r="K3657" t="s">
        <v>8</v>
      </c>
      <c r="L3657" t="s">
        <v>8</v>
      </c>
      <c r="M3657" t="s">
        <v>14</v>
      </c>
      <c r="N3657" t="str">
        <f t="shared" si="401"/>
        <v>F</v>
      </c>
      <c r="O3657" t="s">
        <v>12529</v>
      </c>
      <c r="P3657" t="s">
        <v>12934</v>
      </c>
      <c r="Q3657" t="s">
        <v>918</v>
      </c>
      <c r="R3657">
        <v>3</v>
      </c>
      <c r="S3657">
        <f t="shared" si="402"/>
        <v>2020</v>
      </c>
      <c r="T3657" t="s">
        <v>12</v>
      </c>
      <c r="U3657">
        <v>0.999999999999997</v>
      </c>
      <c r="V3657" t="s">
        <v>3357</v>
      </c>
      <c r="W3657">
        <f>VLOOKUP(Q3657,'PBT Tag Rates'!$B$5:$E$44,4,FALSE)</f>
        <v>0.98961045999999997</v>
      </c>
      <c r="X3657">
        <v>1</v>
      </c>
      <c r="Y3657" s="14">
        <f>IFERROR(LOOKUP(H3657,{30,43,48,53,58,63,68,73,78,83,88,93,97},{42,47,52,57,62,67,72,77,82,87,92,99,100}),999)</f>
        <v>67</v>
      </c>
      <c r="Z3657" s="17">
        <f t="shared" si="403"/>
        <v>5.5555555555555554</v>
      </c>
      <c r="AA3657" s="17">
        <f t="shared" si="404"/>
        <v>5.5555555555555554</v>
      </c>
      <c r="AB3657" s="17">
        <f t="shared" si="405"/>
        <v>11.658097686375321</v>
      </c>
      <c r="AC3657" s="17" t="s">
        <v>17654</v>
      </c>
    </row>
    <row r="3658" spans="1:29" x14ac:dyDescent="0.25">
      <c r="A3658" t="s">
        <v>3339</v>
      </c>
      <c r="B3658" s="151" t="s">
        <v>12935</v>
      </c>
      <c r="C3658" t="s">
        <v>12936</v>
      </c>
      <c r="D3658" s="1">
        <v>45182</v>
      </c>
      <c r="E3658">
        <f t="shared" si="400"/>
        <v>18</v>
      </c>
      <c r="F3658" t="s">
        <v>14</v>
      </c>
      <c r="G3658">
        <v>850</v>
      </c>
      <c r="H3658">
        <f t="shared" si="399"/>
        <v>85</v>
      </c>
      <c r="I3658" t="s">
        <v>7</v>
      </c>
      <c r="J3658" t="s">
        <v>8</v>
      </c>
      <c r="K3658" t="s">
        <v>12937</v>
      </c>
      <c r="L3658" t="s">
        <v>8</v>
      </c>
      <c r="M3658" t="s">
        <v>6</v>
      </c>
      <c r="N3658" t="str">
        <f t="shared" si="401"/>
        <v>M</v>
      </c>
      <c r="O3658" t="s">
        <v>1209</v>
      </c>
      <c r="P3658" t="s">
        <v>1210</v>
      </c>
      <c r="Q3658" t="s">
        <v>221</v>
      </c>
      <c r="R3658">
        <v>4</v>
      </c>
      <c r="S3658">
        <f t="shared" si="402"/>
        <v>2019</v>
      </c>
      <c r="T3658" t="s">
        <v>12</v>
      </c>
      <c r="U3658">
        <v>0.999999999999999</v>
      </c>
      <c r="V3658" t="s">
        <v>3346</v>
      </c>
      <c r="W3658">
        <f>VLOOKUP(Q3658,'PBT Tag Rates'!$B$5:$E$44,4,FALSE)</f>
        <v>0.95971980899999998</v>
      </c>
      <c r="X3658">
        <v>1</v>
      </c>
      <c r="Y3658" s="14">
        <f>IFERROR(LOOKUP(H3658,{30,43,48,53,58,63,68,73,78,83,88,93,97},{42,47,52,57,62,67,72,77,82,87,92,99,100}),999)</f>
        <v>87</v>
      </c>
      <c r="Z3658" s="17">
        <f t="shared" si="403"/>
        <v>5.5555555555555554</v>
      </c>
      <c r="AA3658" s="17">
        <f t="shared" si="404"/>
        <v>5.5555555555555554</v>
      </c>
      <c r="AB3658" s="17">
        <f t="shared" si="405"/>
        <v>11.658097686375321</v>
      </c>
      <c r="AC3658" s="17" t="s">
        <v>17654</v>
      </c>
    </row>
    <row r="3659" spans="1:29" x14ac:dyDescent="0.25">
      <c r="A3659" t="s">
        <v>3339</v>
      </c>
      <c r="B3659" s="151" t="s">
        <v>12938</v>
      </c>
      <c r="C3659" t="s">
        <v>12939</v>
      </c>
      <c r="D3659" s="1">
        <v>45182</v>
      </c>
      <c r="E3659">
        <f t="shared" si="400"/>
        <v>18</v>
      </c>
      <c r="F3659" t="s">
        <v>14</v>
      </c>
      <c r="G3659">
        <v>760</v>
      </c>
      <c r="H3659">
        <f t="shared" si="399"/>
        <v>76</v>
      </c>
      <c r="I3659" t="s">
        <v>7</v>
      </c>
      <c r="J3659" t="s">
        <v>8</v>
      </c>
      <c r="K3659" t="s">
        <v>8</v>
      </c>
      <c r="L3659" t="s">
        <v>8</v>
      </c>
      <c r="M3659" t="s">
        <v>14</v>
      </c>
      <c r="N3659" t="str">
        <f t="shared" si="401"/>
        <v>F</v>
      </c>
      <c r="O3659" t="s">
        <v>2965</v>
      </c>
      <c r="P3659" t="s">
        <v>2966</v>
      </c>
      <c r="Q3659" t="s">
        <v>221</v>
      </c>
      <c r="R3659">
        <v>4</v>
      </c>
      <c r="S3659">
        <f t="shared" si="402"/>
        <v>2019</v>
      </c>
      <c r="T3659" t="s">
        <v>12</v>
      </c>
      <c r="U3659">
        <v>1</v>
      </c>
      <c r="V3659" t="s">
        <v>3346</v>
      </c>
      <c r="W3659">
        <f>VLOOKUP(Q3659,'PBT Tag Rates'!$B$5:$E$44,4,FALSE)</f>
        <v>0.95971980899999998</v>
      </c>
      <c r="X3659">
        <v>1</v>
      </c>
      <c r="Y3659" s="14">
        <f>IFERROR(LOOKUP(H3659,{30,43,48,53,58,63,68,73,78,83,88,93,97},{42,47,52,57,62,67,72,77,82,87,92,99,100}),999)</f>
        <v>77</v>
      </c>
      <c r="Z3659" s="17">
        <f t="shared" si="403"/>
        <v>5.5555555555555554</v>
      </c>
      <c r="AA3659" s="17">
        <f t="shared" si="404"/>
        <v>5.5555555555555554</v>
      </c>
      <c r="AB3659" s="17">
        <f t="shared" si="405"/>
        <v>11.658097686375321</v>
      </c>
      <c r="AC3659" s="17" t="s">
        <v>17654</v>
      </c>
    </row>
    <row r="3660" spans="1:29" x14ac:dyDescent="0.25">
      <c r="A3660" t="s">
        <v>3339</v>
      </c>
      <c r="B3660" s="151" t="s">
        <v>12940</v>
      </c>
      <c r="C3660" t="s">
        <v>12941</v>
      </c>
      <c r="D3660" s="1">
        <v>45182</v>
      </c>
      <c r="E3660">
        <f t="shared" si="400"/>
        <v>18</v>
      </c>
      <c r="F3660" t="s">
        <v>6</v>
      </c>
      <c r="G3660">
        <v>700</v>
      </c>
      <c r="H3660">
        <f t="shared" si="399"/>
        <v>70</v>
      </c>
      <c r="I3660" t="s">
        <v>7</v>
      </c>
      <c r="J3660" t="s">
        <v>8</v>
      </c>
      <c r="K3660" t="s">
        <v>8</v>
      </c>
      <c r="L3660" t="s">
        <v>8</v>
      </c>
      <c r="M3660" t="s">
        <v>14</v>
      </c>
      <c r="N3660" t="str">
        <f t="shared" si="401"/>
        <v>F</v>
      </c>
      <c r="O3660" t="s">
        <v>892</v>
      </c>
      <c r="P3660" t="s">
        <v>4479</v>
      </c>
      <c r="Q3660" t="s">
        <v>221</v>
      </c>
      <c r="R3660">
        <v>4</v>
      </c>
      <c r="S3660">
        <f t="shared" si="402"/>
        <v>2019</v>
      </c>
      <c r="T3660" t="s">
        <v>12</v>
      </c>
      <c r="U3660">
        <v>1</v>
      </c>
      <c r="V3660" t="s">
        <v>3363</v>
      </c>
      <c r="W3660">
        <f>VLOOKUP(Q3660,'PBT Tag Rates'!$B$5:$E$44,4,FALSE)</f>
        <v>0.95971980899999998</v>
      </c>
      <c r="X3660">
        <v>1</v>
      </c>
      <c r="Y3660" s="14">
        <f>IFERROR(LOOKUP(H3660,{30,43,48,53,58,63,68,73,78,83,88,93,97},{42,47,52,57,62,67,72,77,82,87,92,99,100}),999)</f>
        <v>72</v>
      </c>
      <c r="Z3660" s="17">
        <f t="shared" si="403"/>
        <v>5.5555555555555554</v>
      </c>
      <c r="AA3660" s="17">
        <f t="shared" si="404"/>
        <v>5.5555555555555554</v>
      </c>
      <c r="AB3660" s="17">
        <f t="shared" si="405"/>
        <v>11.658097686375321</v>
      </c>
      <c r="AC3660" s="17" t="s">
        <v>17654</v>
      </c>
    </row>
    <row r="3661" spans="1:29" x14ac:dyDescent="0.25">
      <c r="A3661" t="s">
        <v>3339</v>
      </c>
      <c r="B3661" s="151" t="s">
        <v>12942</v>
      </c>
      <c r="C3661" t="s">
        <v>12943</v>
      </c>
      <c r="D3661" s="1">
        <v>45182</v>
      </c>
      <c r="E3661">
        <f t="shared" si="400"/>
        <v>18</v>
      </c>
      <c r="F3661" t="s">
        <v>6</v>
      </c>
      <c r="G3661">
        <v>600</v>
      </c>
      <c r="H3661">
        <f t="shared" si="399"/>
        <v>60</v>
      </c>
      <c r="I3661" t="s">
        <v>9</v>
      </c>
      <c r="J3661">
        <v>1</v>
      </c>
      <c r="K3661" t="s">
        <v>8</v>
      </c>
      <c r="L3661" t="s">
        <v>8</v>
      </c>
      <c r="M3661" t="s">
        <v>6</v>
      </c>
      <c r="N3661" t="str">
        <f t="shared" si="401"/>
        <v>M</v>
      </c>
      <c r="O3661" t="s">
        <v>12944</v>
      </c>
      <c r="P3661" t="s">
        <v>12945</v>
      </c>
      <c r="Q3661" t="s">
        <v>221</v>
      </c>
      <c r="R3661">
        <v>4</v>
      </c>
      <c r="S3661">
        <f t="shared" si="402"/>
        <v>2019</v>
      </c>
      <c r="T3661" t="s">
        <v>12</v>
      </c>
      <c r="U3661">
        <v>1</v>
      </c>
      <c r="V3661" t="s">
        <v>3951</v>
      </c>
      <c r="W3661">
        <f>VLOOKUP(Q3661,'PBT Tag Rates'!$B$5:$E$44,4,FALSE)</f>
        <v>0.95971980899999998</v>
      </c>
      <c r="X3661">
        <v>1</v>
      </c>
      <c r="Y3661" s="14">
        <f>IFERROR(LOOKUP(H3661,{30,43,48,53,58,63,68,73,78,83,88,93,97},{42,47,52,57,62,67,72,77,82,87,92,99,100}),999)</f>
        <v>62</v>
      </c>
      <c r="Z3661" s="17">
        <f t="shared" si="403"/>
        <v>5.5555555555555554</v>
      </c>
      <c r="AA3661" s="17">
        <f t="shared" si="404"/>
        <v>5.5555555555555554</v>
      </c>
      <c r="AB3661" s="17">
        <f t="shared" si="405"/>
        <v>11.658097686375321</v>
      </c>
      <c r="AC3661" s="17" t="s">
        <v>17655</v>
      </c>
    </row>
    <row r="3662" spans="1:29" x14ac:dyDescent="0.25">
      <c r="A3662" t="s">
        <v>3339</v>
      </c>
      <c r="B3662" s="151" t="s">
        <v>12946</v>
      </c>
      <c r="C3662" t="s">
        <v>2474</v>
      </c>
      <c r="D3662" s="1">
        <v>45182</v>
      </c>
      <c r="E3662">
        <f t="shared" si="400"/>
        <v>18</v>
      </c>
      <c r="F3662" t="s">
        <v>6</v>
      </c>
      <c r="G3662">
        <v>600</v>
      </c>
      <c r="H3662">
        <f t="shared" si="399"/>
        <v>60</v>
      </c>
      <c r="I3662" t="s">
        <v>9</v>
      </c>
      <c r="J3662">
        <v>1</v>
      </c>
      <c r="K3662" t="s">
        <v>8</v>
      </c>
      <c r="L3662" t="s">
        <v>8</v>
      </c>
      <c r="M3662" t="s">
        <v>6</v>
      </c>
      <c r="N3662" t="str">
        <f t="shared" si="401"/>
        <v>M</v>
      </c>
      <c r="O3662" t="s">
        <v>1381</v>
      </c>
      <c r="P3662" t="s">
        <v>1382</v>
      </c>
      <c r="Q3662" t="s">
        <v>918</v>
      </c>
      <c r="R3662">
        <v>3</v>
      </c>
      <c r="S3662">
        <f t="shared" si="402"/>
        <v>2020</v>
      </c>
      <c r="T3662" t="s">
        <v>12</v>
      </c>
      <c r="U3662">
        <v>0.999999999999998</v>
      </c>
      <c r="V3662" t="s">
        <v>3363</v>
      </c>
      <c r="W3662">
        <f>VLOOKUP(Q3662,'PBT Tag Rates'!$B$5:$E$44,4,FALSE)</f>
        <v>0.98961045999999997</v>
      </c>
      <c r="X3662">
        <v>1</v>
      </c>
      <c r="Y3662" s="14">
        <f>IFERROR(LOOKUP(H3662,{30,43,48,53,58,63,68,73,78,83,88,93,97},{42,47,52,57,62,67,72,77,82,87,92,99,100}),999)</f>
        <v>62</v>
      </c>
      <c r="Z3662" s="17">
        <f t="shared" si="403"/>
        <v>5.5555555555555554</v>
      </c>
      <c r="AA3662" s="17">
        <f t="shared" si="404"/>
        <v>5.5555555555555554</v>
      </c>
      <c r="AB3662" s="17">
        <f t="shared" si="405"/>
        <v>11.658097686375321</v>
      </c>
      <c r="AC3662" s="17" t="s">
        <v>17654</v>
      </c>
    </row>
    <row r="3663" spans="1:29" x14ac:dyDescent="0.25">
      <c r="A3663" t="s">
        <v>3339</v>
      </c>
      <c r="B3663" s="151" t="s">
        <v>12947</v>
      </c>
      <c r="C3663" t="s">
        <v>12948</v>
      </c>
      <c r="D3663" s="1">
        <v>45182</v>
      </c>
      <c r="E3663">
        <f t="shared" si="400"/>
        <v>18</v>
      </c>
      <c r="F3663" t="s">
        <v>14</v>
      </c>
      <c r="G3663">
        <v>800</v>
      </c>
      <c r="H3663">
        <f t="shared" si="399"/>
        <v>80</v>
      </c>
      <c r="I3663" t="s">
        <v>7</v>
      </c>
      <c r="J3663" t="s">
        <v>8</v>
      </c>
      <c r="K3663" t="s">
        <v>12949</v>
      </c>
      <c r="L3663" t="s">
        <v>8</v>
      </c>
      <c r="M3663" t="s">
        <v>14</v>
      </c>
      <c r="N3663" t="str">
        <f t="shared" si="401"/>
        <v>F</v>
      </c>
      <c r="O3663" t="s">
        <v>8</v>
      </c>
      <c r="P3663" t="s">
        <v>8</v>
      </c>
      <c r="Q3663" t="s">
        <v>11</v>
      </c>
      <c r="R3663" t="s">
        <v>8</v>
      </c>
      <c r="S3663" t="str">
        <f t="shared" si="402"/>
        <v>U</v>
      </c>
      <c r="T3663" t="s">
        <v>12</v>
      </c>
      <c r="U3663">
        <v>1</v>
      </c>
      <c r="V3663" t="s">
        <v>11</v>
      </c>
      <c r="W3663" t="e">
        <f>VLOOKUP(Q3663,'PBT Tag Rates'!$B$5:$E$44,4,FALSE)</f>
        <v>#N/A</v>
      </c>
      <c r="X3663">
        <v>1</v>
      </c>
      <c r="Y3663" s="14">
        <f>IFERROR(LOOKUP(H3663,{30,43,48,53,58,63,68,73,78,83,88,93,97},{42,47,52,57,62,67,72,77,82,87,92,99,100}),999)</f>
        <v>82</v>
      </c>
      <c r="Z3663" s="17">
        <f t="shared" si="403"/>
        <v>5.5555555555555554</v>
      </c>
      <c r="AA3663" s="17">
        <f t="shared" si="404"/>
        <v>5.5555555555555554</v>
      </c>
      <c r="AB3663" s="17">
        <f t="shared" si="405"/>
        <v>11.658097686375321</v>
      </c>
      <c r="AC3663" s="17" t="s">
        <v>17654</v>
      </c>
    </row>
    <row r="3664" spans="1:29" x14ac:dyDescent="0.25">
      <c r="A3664" t="s">
        <v>3339</v>
      </c>
      <c r="B3664" s="151" t="s">
        <v>12950</v>
      </c>
      <c r="C3664" t="s">
        <v>2475</v>
      </c>
      <c r="D3664" s="1">
        <v>45182</v>
      </c>
      <c r="E3664">
        <f t="shared" si="400"/>
        <v>18</v>
      </c>
      <c r="F3664" t="s">
        <v>14</v>
      </c>
      <c r="G3664">
        <v>780</v>
      </c>
      <c r="H3664">
        <f t="shared" si="399"/>
        <v>78</v>
      </c>
      <c r="I3664" t="s">
        <v>9</v>
      </c>
      <c r="J3664">
        <v>1</v>
      </c>
      <c r="K3664" t="s">
        <v>8</v>
      </c>
      <c r="L3664" t="s">
        <v>8</v>
      </c>
      <c r="M3664" t="s">
        <v>14</v>
      </c>
      <c r="N3664" t="str">
        <f t="shared" si="401"/>
        <v>F</v>
      </c>
      <c r="O3664" t="s">
        <v>30</v>
      </c>
      <c r="P3664" t="s">
        <v>639</v>
      </c>
      <c r="Q3664" t="s">
        <v>15</v>
      </c>
      <c r="R3664">
        <v>5</v>
      </c>
      <c r="S3664">
        <f t="shared" si="402"/>
        <v>2018</v>
      </c>
      <c r="T3664" t="s">
        <v>12</v>
      </c>
      <c r="U3664">
        <v>1</v>
      </c>
      <c r="V3664" t="s">
        <v>3951</v>
      </c>
      <c r="W3664">
        <f>VLOOKUP(Q3664,'PBT Tag Rates'!$B$5:$E$44,4,FALSE)</f>
        <v>0.80551598400000002</v>
      </c>
      <c r="X3664">
        <v>1</v>
      </c>
      <c r="Y3664" s="14">
        <f>IFERROR(LOOKUP(H3664,{30,43,48,53,58,63,68,73,78,83,88,93,97},{42,47,52,57,62,67,72,77,82,87,92,99,100}),999)</f>
        <v>82</v>
      </c>
      <c r="Z3664" s="17">
        <f t="shared" si="403"/>
        <v>5.5555555555555554</v>
      </c>
      <c r="AA3664" s="17">
        <f t="shared" si="404"/>
        <v>5.5555555555555554</v>
      </c>
      <c r="AB3664" s="17">
        <f t="shared" si="405"/>
        <v>11.658097686375321</v>
      </c>
      <c r="AC3664" s="17" t="s">
        <v>17655</v>
      </c>
    </row>
    <row r="3665" spans="1:29" x14ac:dyDescent="0.25">
      <c r="A3665" t="s">
        <v>3339</v>
      </c>
      <c r="B3665" s="151" t="s">
        <v>12951</v>
      </c>
      <c r="C3665" t="s">
        <v>12952</v>
      </c>
      <c r="D3665" s="1">
        <v>45182</v>
      </c>
      <c r="E3665">
        <f t="shared" si="400"/>
        <v>18</v>
      </c>
      <c r="F3665" t="s">
        <v>6</v>
      </c>
      <c r="G3665">
        <v>550</v>
      </c>
      <c r="H3665">
        <f t="shared" si="399"/>
        <v>55</v>
      </c>
      <c r="I3665" t="s">
        <v>7</v>
      </c>
      <c r="J3665" t="s">
        <v>8</v>
      </c>
      <c r="K3665" t="s">
        <v>8</v>
      </c>
      <c r="L3665" t="s">
        <v>8</v>
      </c>
      <c r="M3665" t="s">
        <v>6</v>
      </c>
      <c r="N3665" t="str">
        <f t="shared" si="401"/>
        <v>M</v>
      </c>
      <c r="O3665" t="s">
        <v>12953</v>
      </c>
      <c r="P3665" t="s">
        <v>12954</v>
      </c>
      <c r="Q3665" t="s">
        <v>3820</v>
      </c>
      <c r="R3665">
        <v>2</v>
      </c>
      <c r="S3665">
        <f t="shared" si="402"/>
        <v>2021</v>
      </c>
      <c r="T3665" t="s">
        <v>12</v>
      </c>
      <c r="U3665">
        <v>1</v>
      </c>
      <c r="V3665" t="s">
        <v>3396</v>
      </c>
      <c r="W3665">
        <f>VLOOKUP(Q3665,'PBT Tag Rates'!$B$5:$E$44,4,FALSE)</f>
        <v>0.98140000000000005</v>
      </c>
      <c r="X3665">
        <v>1</v>
      </c>
      <c r="Y3665" s="14">
        <f>IFERROR(LOOKUP(H3665,{30,43,48,53,58,63,68,73,78,83,88,93,97},{42,47,52,57,62,67,72,77,82,87,92,99,100}),999)</f>
        <v>57</v>
      </c>
      <c r="Z3665" s="17">
        <f t="shared" si="403"/>
        <v>5.5555555555555554</v>
      </c>
      <c r="AA3665" s="17">
        <f t="shared" si="404"/>
        <v>5.5555555555555554</v>
      </c>
      <c r="AB3665" s="17">
        <f t="shared" si="405"/>
        <v>11.658097686375321</v>
      </c>
      <c r="AC3665" s="17" t="s">
        <v>17655</v>
      </c>
    </row>
    <row r="3666" spans="1:29" x14ac:dyDescent="0.25">
      <c r="A3666" t="s">
        <v>3339</v>
      </c>
      <c r="B3666" s="151" t="s">
        <v>12955</v>
      </c>
      <c r="C3666" t="s">
        <v>12956</v>
      </c>
      <c r="D3666" s="1">
        <v>45182</v>
      </c>
      <c r="E3666">
        <f t="shared" si="400"/>
        <v>18</v>
      </c>
      <c r="F3666" t="s">
        <v>14</v>
      </c>
      <c r="G3666">
        <v>760</v>
      </c>
      <c r="H3666">
        <f t="shared" si="399"/>
        <v>76</v>
      </c>
      <c r="I3666" t="s">
        <v>9</v>
      </c>
      <c r="J3666">
        <v>1</v>
      </c>
      <c r="K3666" t="s">
        <v>8</v>
      </c>
      <c r="L3666" t="s">
        <v>8</v>
      </c>
      <c r="M3666" t="s">
        <v>14</v>
      </c>
      <c r="N3666" t="str">
        <f t="shared" si="401"/>
        <v>F</v>
      </c>
      <c r="O3666" t="s">
        <v>2431</v>
      </c>
      <c r="P3666" t="s">
        <v>6017</v>
      </c>
      <c r="Q3666" t="s">
        <v>221</v>
      </c>
      <c r="R3666">
        <v>4</v>
      </c>
      <c r="S3666">
        <f t="shared" si="402"/>
        <v>2019</v>
      </c>
      <c r="T3666" t="s">
        <v>12</v>
      </c>
      <c r="U3666">
        <v>1</v>
      </c>
      <c r="V3666" t="s">
        <v>3363</v>
      </c>
      <c r="W3666">
        <f>VLOOKUP(Q3666,'PBT Tag Rates'!$B$5:$E$44,4,FALSE)</f>
        <v>0.95971980899999998</v>
      </c>
      <c r="X3666">
        <v>1</v>
      </c>
      <c r="Y3666" s="14">
        <f>IFERROR(LOOKUP(H3666,{30,43,48,53,58,63,68,73,78,83,88,93,97},{42,47,52,57,62,67,72,77,82,87,92,99,100}),999)</f>
        <v>77</v>
      </c>
      <c r="Z3666" s="17">
        <f t="shared" si="403"/>
        <v>5.5555555555555554</v>
      </c>
      <c r="AA3666" s="17">
        <f t="shared" si="404"/>
        <v>5.5555555555555554</v>
      </c>
      <c r="AB3666" s="17">
        <f t="shared" si="405"/>
        <v>11.658097686375321</v>
      </c>
      <c r="AC3666" s="17" t="s">
        <v>17654</v>
      </c>
    </row>
    <row r="3667" spans="1:29" x14ac:dyDescent="0.25">
      <c r="A3667" t="s">
        <v>3339</v>
      </c>
      <c r="B3667" s="151" t="s">
        <v>12957</v>
      </c>
      <c r="C3667" t="s">
        <v>12958</v>
      </c>
      <c r="D3667" s="1">
        <v>45182</v>
      </c>
      <c r="E3667">
        <f t="shared" si="400"/>
        <v>18</v>
      </c>
      <c r="F3667" t="s">
        <v>6</v>
      </c>
      <c r="G3667">
        <v>840</v>
      </c>
      <c r="H3667">
        <f t="shared" si="399"/>
        <v>84</v>
      </c>
      <c r="I3667" t="s">
        <v>7</v>
      </c>
      <c r="J3667" t="s">
        <v>8</v>
      </c>
      <c r="K3667" t="s">
        <v>12959</v>
      </c>
      <c r="L3667" t="s">
        <v>8</v>
      </c>
      <c r="M3667" t="s">
        <v>6</v>
      </c>
      <c r="N3667" t="str">
        <f t="shared" si="401"/>
        <v>M</v>
      </c>
      <c r="O3667" t="s">
        <v>11139</v>
      </c>
      <c r="P3667" t="s">
        <v>11140</v>
      </c>
      <c r="Q3667" t="s">
        <v>221</v>
      </c>
      <c r="R3667">
        <v>4</v>
      </c>
      <c r="S3667">
        <f t="shared" si="402"/>
        <v>2019</v>
      </c>
      <c r="T3667" t="s">
        <v>12</v>
      </c>
      <c r="U3667">
        <v>1</v>
      </c>
      <c r="V3667" t="s">
        <v>3346</v>
      </c>
      <c r="W3667">
        <f>VLOOKUP(Q3667,'PBT Tag Rates'!$B$5:$E$44,4,FALSE)</f>
        <v>0.95971980899999998</v>
      </c>
      <c r="X3667">
        <v>1</v>
      </c>
      <c r="Y3667" s="14">
        <f>IFERROR(LOOKUP(H3667,{30,43,48,53,58,63,68,73,78,83,88,93,97},{42,47,52,57,62,67,72,77,82,87,92,99,100}),999)</f>
        <v>87</v>
      </c>
      <c r="Z3667" s="17">
        <f t="shared" si="403"/>
        <v>5.5555555555555554</v>
      </c>
      <c r="AA3667" s="17">
        <f t="shared" si="404"/>
        <v>5.5555555555555554</v>
      </c>
      <c r="AB3667" s="17">
        <f t="shared" si="405"/>
        <v>11.658097686375321</v>
      </c>
      <c r="AC3667" s="17" t="s">
        <v>17654</v>
      </c>
    </row>
    <row r="3668" spans="1:29" x14ac:dyDescent="0.25">
      <c r="A3668" t="s">
        <v>3339</v>
      </c>
      <c r="B3668" s="151" t="s">
        <v>12960</v>
      </c>
      <c r="C3668" t="s">
        <v>12961</v>
      </c>
      <c r="D3668" s="1">
        <v>45182</v>
      </c>
      <c r="E3668">
        <f t="shared" si="400"/>
        <v>18</v>
      </c>
      <c r="F3668" t="s">
        <v>14</v>
      </c>
      <c r="G3668">
        <v>760</v>
      </c>
      <c r="H3668">
        <f t="shared" si="399"/>
        <v>76</v>
      </c>
      <c r="I3668" t="s">
        <v>7</v>
      </c>
      <c r="J3668" t="s">
        <v>8</v>
      </c>
      <c r="K3668" t="s">
        <v>8</v>
      </c>
      <c r="L3668" t="s">
        <v>8</v>
      </c>
      <c r="M3668" t="s">
        <v>6</v>
      </c>
      <c r="N3668" t="str">
        <f t="shared" si="401"/>
        <v>M</v>
      </c>
      <c r="O3668" t="s">
        <v>7138</v>
      </c>
      <c r="P3668" t="s">
        <v>7139</v>
      </c>
      <c r="Q3668" t="s">
        <v>281</v>
      </c>
      <c r="R3668">
        <v>4</v>
      </c>
      <c r="S3668">
        <f t="shared" si="402"/>
        <v>2019</v>
      </c>
      <c r="T3668" t="s">
        <v>12</v>
      </c>
      <c r="U3668">
        <v>1</v>
      </c>
      <c r="V3668" t="s">
        <v>3171</v>
      </c>
      <c r="W3668">
        <f>VLOOKUP(Q3668,'PBT Tag Rates'!$B$5:$E$44,4,FALSE)</f>
        <v>0.99705232300000002</v>
      </c>
      <c r="X3668">
        <v>1</v>
      </c>
      <c r="Y3668" s="14">
        <f>IFERROR(LOOKUP(H3668,{30,43,48,53,58,63,68,73,78,83,88,93,97},{42,47,52,57,62,67,72,77,82,87,92,99,100}),999)</f>
        <v>77</v>
      </c>
      <c r="Z3668" s="17">
        <f t="shared" si="403"/>
        <v>5.5555555555555554</v>
      </c>
      <c r="AA3668" s="17">
        <f t="shared" si="404"/>
        <v>5.5555555555555554</v>
      </c>
      <c r="AB3668" s="17">
        <f t="shared" si="405"/>
        <v>11.658097686375321</v>
      </c>
      <c r="AC3668" s="17" t="s">
        <v>17654</v>
      </c>
    </row>
    <row r="3669" spans="1:29" x14ac:dyDescent="0.25">
      <c r="A3669" t="s">
        <v>3339</v>
      </c>
      <c r="B3669" s="151" t="s">
        <v>12962</v>
      </c>
      <c r="C3669" t="s">
        <v>12963</v>
      </c>
      <c r="D3669" s="1">
        <v>45182</v>
      </c>
      <c r="E3669">
        <f t="shared" si="400"/>
        <v>18</v>
      </c>
      <c r="F3669" t="s">
        <v>6</v>
      </c>
      <c r="G3669">
        <v>730</v>
      </c>
      <c r="H3669">
        <f t="shared" si="399"/>
        <v>73</v>
      </c>
      <c r="I3669" t="s">
        <v>7</v>
      </c>
      <c r="J3669" t="s">
        <v>8</v>
      </c>
      <c r="K3669" t="s">
        <v>8</v>
      </c>
      <c r="L3669" t="s">
        <v>8</v>
      </c>
      <c r="M3669" t="s">
        <v>6</v>
      </c>
      <c r="N3669" t="str">
        <f t="shared" si="401"/>
        <v>M</v>
      </c>
      <c r="O3669" t="s">
        <v>2755</v>
      </c>
      <c r="P3669" t="s">
        <v>6664</v>
      </c>
      <c r="Q3669" t="s">
        <v>221</v>
      </c>
      <c r="R3669">
        <v>4</v>
      </c>
      <c r="S3669">
        <f t="shared" si="402"/>
        <v>2019</v>
      </c>
      <c r="T3669" t="s">
        <v>12</v>
      </c>
      <c r="U3669">
        <v>1</v>
      </c>
      <c r="V3669" t="s">
        <v>3396</v>
      </c>
      <c r="W3669">
        <f>VLOOKUP(Q3669,'PBT Tag Rates'!$B$5:$E$44,4,FALSE)</f>
        <v>0.95971980899999998</v>
      </c>
      <c r="X3669">
        <v>1</v>
      </c>
      <c r="Y3669" s="14">
        <f>IFERROR(LOOKUP(H3669,{30,43,48,53,58,63,68,73,78,83,88,93,97},{42,47,52,57,62,67,72,77,82,87,92,99,100}),999)</f>
        <v>77</v>
      </c>
      <c r="Z3669" s="17">
        <f t="shared" si="403"/>
        <v>5.5555555555555554</v>
      </c>
      <c r="AA3669" s="17">
        <f t="shared" si="404"/>
        <v>5.5555555555555554</v>
      </c>
      <c r="AB3669" s="17">
        <f t="shared" si="405"/>
        <v>11.658097686375321</v>
      </c>
      <c r="AC3669" s="17" t="s">
        <v>17655</v>
      </c>
    </row>
    <row r="3670" spans="1:29" x14ac:dyDescent="0.25">
      <c r="A3670" t="s">
        <v>3339</v>
      </c>
      <c r="B3670" s="151" t="s">
        <v>12964</v>
      </c>
      <c r="C3670" t="s">
        <v>12965</v>
      </c>
      <c r="D3670" s="1">
        <v>45182</v>
      </c>
      <c r="E3670">
        <f t="shared" si="400"/>
        <v>18</v>
      </c>
      <c r="F3670" t="s">
        <v>14</v>
      </c>
      <c r="G3670">
        <v>660</v>
      </c>
      <c r="H3670">
        <f t="shared" ref="H3670:H3733" si="406">G3670/10</f>
        <v>66</v>
      </c>
      <c r="I3670" t="s">
        <v>7</v>
      </c>
      <c r="J3670" t="s">
        <v>8</v>
      </c>
      <c r="K3670" t="s">
        <v>8</v>
      </c>
      <c r="L3670" t="s">
        <v>8</v>
      </c>
      <c r="M3670" t="s">
        <v>14</v>
      </c>
      <c r="N3670" t="str">
        <f t="shared" si="401"/>
        <v>F</v>
      </c>
      <c r="O3670" t="s">
        <v>2715</v>
      </c>
      <c r="P3670" t="s">
        <v>2716</v>
      </c>
      <c r="Q3670" t="s">
        <v>918</v>
      </c>
      <c r="R3670">
        <v>3</v>
      </c>
      <c r="S3670">
        <f t="shared" si="402"/>
        <v>2020</v>
      </c>
      <c r="T3670" t="s">
        <v>12</v>
      </c>
      <c r="U3670">
        <v>0.999999999999999</v>
      </c>
      <c r="V3670" t="s">
        <v>3396</v>
      </c>
      <c r="W3670">
        <f>VLOOKUP(Q3670,'PBT Tag Rates'!$B$5:$E$44,4,FALSE)</f>
        <v>0.98961045999999997</v>
      </c>
      <c r="X3670">
        <v>1</v>
      </c>
      <c r="Y3670" s="14">
        <f>IFERROR(LOOKUP(H3670,{30,43,48,53,58,63,68,73,78,83,88,93,97},{42,47,52,57,62,67,72,77,82,87,92,99,100}),999)</f>
        <v>67</v>
      </c>
      <c r="Z3670" s="17">
        <f t="shared" si="403"/>
        <v>5.5555555555555554</v>
      </c>
      <c r="AA3670" s="17">
        <f t="shared" si="404"/>
        <v>5.5555555555555554</v>
      </c>
      <c r="AB3670" s="17">
        <f t="shared" si="405"/>
        <v>11.658097686375321</v>
      </c>
      <c r="AC3670" s="17" t="s">
        <v>17655</v>
      </c>
    </row>
    <row r="3671" spans="1:29" x14ac:dyDescent="0.25">
      <c r="A3671" t="s">
        <v>3339</v>
      </c>
      <c r="B3671" s="151" t="s">
        <v>12966</v>
      </c>
      <c r="C3671" t="s">
        <v>12967</v>
      </c>
      <c r="D3671" s="1">
        <v>45182</v>
      </c>
      <c r="E3671">
        <f t="shared" ref="E3671:E3734" si="407">IF(D3671&lt;=$D$3,70,18)</f>
        <v>18</v>
      </c>
      <c r="F3671" t="s">
        <v>6</v>
      </c>
      <c r="G3671">
        <v>620</v>
      </c>
      <c r="H3671">
        <f t="shared" si="406"/>
        <v>62</v>
      </c>
      <c r="I3671" t="s">
        <v>7</v>
      </c>
      <c r="J3671" t="s">
        <v>8</v>
      </c>
      <c r="K3671" t="s">
        <v>8</v>
      </c>
      <c r="L3671" t="s">
        <v>8</v>
      </c>
      <c r="M3671" t="s">
        <v>6</v>
      </c>
      <c r="N3671" t="str">
        <f t="shared" ref="N3671:N3734" si="408">IF(M3671="U",F3671,M3671)</f>
        <v>M</v>
      </c>
      <c r="O3671" t="s">
        <v>12968</v>
      </c>
      <c r="P3671" t="s">
        <v>12969</v>
      </c>
      <c r="Q3671" t="s">
        <v>918</v>
      </c>
      <c r="R3671">
        <v>3</v>
      </c>
      <c r="S3671">
        <f t="shared" ref="S3671:S3734" si="409">IFERROR($S$3-R3671,"U")</f>
        <v>2020</v>
      </c>
      <c r="T3671" t="s">
        <v>12</v>
      </c>
      <c r="U3671">
        <v>1</v>
      </c>
      <c r="V3671" t="s">
        <v>3363</v>
      </c>
      <c r="W3671">
        <f>VLOOKUP(Q3671,'PBT Tag Rates'!$B$5:$E$44,4,FALSE)</f>
        <v>0.98961045999999997</v>
      </c>
      <c r="X3671">
        <v>1</v>
      </c>
      <c r="Y3671" s="14">
        <f>IFERROR(LOOKUP(H3671,{30,43,48,53,58,63,68,73,78,83,88,93,97},{42,47,52,57,62,67,72,77,82,87,92,99,100}),999)</f>
        <v>62</v>
      </c>
      <c r="Z3671" s="17">
        <f t="shared" ref="Z3671:Z3734" si="410">IF(D3671&lt;$D$3,X3671/$Z$3,X3671/$Z$4)</f>
        <v>5.5555555555555554</v>
      </c>
      <c r="AA3671" s="17">
        <f t="shared" si="404"/>
        <v>5.5555555555555554</v>
      </c>
      <c r="AB3671" s="17">
        <f t="shared" si="405"/>
        <v>11.658097686375321</v>
      </c>
      <c r="AC3671" s="17" t="s">
        <v>17654</v>
      </c>
    </row>
    <row r="3672" spans="1:29" x14ac:dyDescent="0.25">
      <c r="A3672" t="s">
        <v>3339</v>
      </c>
      <c r="B3672" s="151" t="s">
        <v>12970</v>
      </c>
      <c r="C3672" t="s">
        <v>12971</v>
      </c>
      <c r="D3672" s="1">
        <v>45182</v>
      </c>
      <c r="E3672">
        <f t="shared" si="407"/>
        <v>18</v>
      </c>
      <c r="F3672" t="s">
        <v>6</v>
      </c>
      <c r="G3672">
        <v>460</v>
      </c>
      <c r="H3672">
        <f t="shared" si="406"/>
        <v>46</v>
      </c>
      <c r="I3672" t="s">
        <v>7</v>
      </c>
      <c r="J3672" t="s">
        <v>8</v>
      </c>
      <c r="K3672" t="s">
        <v>8</v>
      </c>
      <c r="L3672" t="s">
        <v>8</v>
      </c>
      <c r="M3672" t="s">
        <v>6</v>
      </c>
      <c r="N3672" t="str">
        <f t="shared" si="408"/>
        <v>M</v>
      </c>
      <c r="O3672" t="s">
        <v>12972</v>
      </c>
      <c r="P3672" t="s">
        <v>12973</v>
      </c>
      <c r="Q3672" t="s">
        <v>3820</v>
      </c>
      <c r="R3672">
        <v>2</v>
      </c>
      <c r="S3672">
        <f t="shared" si="409"/>
        <v>2021</v>
      </c>
      <c r="T3672" t="s">
        <v>12</v>
      </c>
      <c r="U3672">
        <v>0.999999999999998</v>
      </c>
      <c r="V3672" t="s">
        <v>3396</v>
      </c>
      <c r="W3672">
        <f>VLOOKUP(Q3672,'PBT Tag Rates'!$B$5:$E$44,4,FALSE)</f>
        <v>0.98140000000000005</v>
      </c>
      <c r="X3672">
        <v>1</v>
      </c>
      <c r="Y3672" s="14">
        <f>IFERROR(LOOKUP(H3672,{30,43,48,53,58,63,68,73,78,83,88,93,97},{42,47,52,57,62,67,72,77,82,87,92,99,100}),999)</f>
        <v>47</v>
      </c>
      <c r="Z3672" s="17">
        <f t="shared" si="410"/>
        <v>5.5555555555555554</v>
      </c>
      <c r="AA3672" s="17">
        <f t="shared" si="404"/>
        <v>5.5555555555555554</v>
      </c>
      <c r="AB3672" s="17">
        <f t="shared" si="405"/>
        <v>11.658097686375321</v>
      </c>
      <c r="AC3672" s="17" t="s">
        <v>17655</v>
      </c>
    </row>
    <row r="3673" spans="1:29" x14ac:dyDescent="0.25">
      <c r="A3673" t="s">
        <v>3339</v>
      </c>
      <c r="B3673" s="151" t="s">
        <v>12974</v>
      </c>
      <c r="C3673" t="s">
        <v>12975</v>
      </c>
      <c r="D3673" s="1">
        <v>45182</v>
      </c>
      <c r="E3673">
        <f t="shared" si="407"/>
        <v>18</v>
      </c>
      <c r="F3673" t="s">
        <v>6</v>
      </c>
      <c r="G3673">
        <v>690</v>
      </c>
      <c r="H3673">
        <f t="shared" si="406"/>
        <v>69</v>
      </c>
      <c r="I3673" t="s">
        <v>7</v>
      </c>
      <c r="J3673" t="s">
        <v>8</v>
      </c>
      <c r="K3673" t="s">
        <v>8</v>
      </c>
      <c r="L3673" t="s">
        <v>8</v>
      </c>
      <c r="M3673" t="s">
        <v>6</v>
      </c>
      <c r="N3673" t="str">
        <f t="shared" si="408"/>
        <v>M</v>
      </c>
      <c r="O3673" t="s">
        <v>566</v>
      </c>
      <c r="P3673" t="s">
        <v>567</v>
      </c>
      <c r="Q3673" t="s">
        <v>221</v>
      </c>
      <c r="R3673">
        <v>4</v>
      </c>
      <c r="S3673">
        <f t="shared" si="409"/>
        <v>2019</v>
      </c>
      <c r="T3673" t="s">
        <v>12</v>
      </c>
      <c r="U3673">
        <v>1</v>
      </c>
      <c r="V3673" t="s">
        <v>3653</v>
      </c>
      <c r="W3673">
        <f>VLOOKUP(Q3673,'PBT Tag Rates'!$B$5:$E$44,4,FALSE)</f>
        <v>0.95971980899999998</v>
      </c>
      <c r="X3673">
        <v>1</v>
      </c>
      <c r="Y3673" s="14">
        <f>IFERROR(LOOKUP(H3673,{30,43,48,53,58,63,68,73,78,83,88,93,97},{42,47,52,57,62,67,72,77,82,87,92,99,100}),999)</f>
        <v>72</v>
      </c>
      <c r="Z3673" s="17">
        <f t="shared" si="410"/>
        <v>5.5555555555555554</v>
      </c>
      <c r="AA3673" s="17">
        <f t="shared" si="404"/>
        <v>5.5555555555555554</v>
      </c>
      <c r="AB3673" s="17">
        <f t="shared" si="405"/>
        <v>11.658097686375321</v>
      </c>
      <c r="AC3673" s="17" t="s">
        <v>17655</v>
      </c>
    </row>
    <row r="3674" spans="1:29" x14ac:dyDescent="0.25">
      <c r="A3674" t="s">
        <v>3339</v>
      </c>
      <c r="B3674" s="151" t="s">
        <v>12976</v>
      </c>
      <c r="C3674" t="s">
        <v>12977</v>
      </c>
      <c r="D3674" s="1">
        <v>45182</v>
      </c>
      <c r="E3674">
        <f t="shared" si="407"/>
        <v>18</v>
      </c>
      <c r="F3674" t="s">
        <v>14</v>
      </c>
      <c r="G3674">
        <v>760</v>
      </c>
      <c r="H3674">
        <f t="shared" si="406"/>
        <v>76</v>
      </c>
      <c r="I3674" t="s">
        <v>7</v>
      </c>
      <c r="J3674" t="s">
        <v>8</v>
      </c>
      <c r="K3674" t="s">
        <v>8</v>
      </c>
      <c r="L3674" t="s">
        <v>8</v>
      </c>
      <c r="M3674" t="s">
        <v>14</v>
      </c>
      <c r="N3674" t="str">
        <f t="shared" si="408"/>
        <v>F</v>
      </c>
      <c r="O3674" t="s">
        <v>1101</v>
      </c>
      <c r="P3674" t="s">
        <v>1102</v>
      </c>
      <c r="Q3674" t="s">
        <v>221</v>
      </c>
      <c r="R3674">
        <v>4</v>
      </c>
      <c r="S3674">
        <f t="shared" si="409"/>
        <v>2019</v>
      </c>
      <c r="T3674" t="s">
        <v>12</v>
      </c>
      <c r="U3674">
        <v>0.999999999999999</v>
      </c>
      <c r="V3674" t="s">
        <v>3346</v>
      </c>
      <c r="W3674">
        <f>VLOOKUP(Q3674,'PBT Tag Rates'!$B$5:$E$44,4,FALSE)</f>
        <v>0.95971980899999998</v>
      </c>
      <c r="X3674">
        <v>1</v>
      </c>
      <c r="Y3674" s="14">
        <f>IFERROR(LOOKUP(H3674,{30,43,48,53,58,63,68,73,78,83,88,93,97},{42,47,52,57,62,67,72,77,82,87,92,99,100}),999)</f>
        <v>77</v>
      </c>
      <c r="Z3674" s="17">
        <f t="shared" si="410"/>
        <v>5.5555555555555554</v>
      </c>
      <c r="AA3674" s="17">
        <f t="shared" si="404"/>
        <v>5.5555555555555554</v>
      </c>
      <c r="AB3674" s="17">
        <f t="shared" si="405"/>
        <v>11.658097686375321</v>
      </c>
      <c r="AC3674" s="17" t="s">
        <v>17654</v>
      </c>
    </row>
    <row r="3675" spans="1:29" x14ac:dyDescent="0.25">
      <c r="A3675" t="s">
        <v>3339</v>
      </c>
      <c r="B3675" s="151" t="s">
        <v>12978</v>
      </c>
      <c r="C3675" t="s">
        <v>12979</v>
      </c>
      <c r="D3675" s="1">
        <v>45182</v>
      </c>
      <c r="E3675">
        <f t="shared" si="407"/>
        <v>18</v>
      </c>
      <c r="F3675" t="s">
        <v>6</v>
      </c>
      <c r="G3675">
        <v>670</v>
      </c>
      <c r="H3675">
        <f t="shared" si="406"/>
        <v>67</v>
      </c>
      <c r="I3675" t="s">
        <v>7</v>
      </c>
      <c r="J3675" t="s">
        <v>8</v>
      </c>
      <c r="K3675" t="s">
        <v>8</v>
      </c>
      <c r="L3675" t="s">
        <v>8</v>
      </c>
      <c r="M3675" t="s">
        <v>6</v>
      </c>
      <c r="N3675" t="str">
        <f t="shared" si="408"/>
        <v>M</v>
      </c>
      <c r="O3675" t="s">
        <v>2453</v>
      </c>
      <c r="P3675" t="s">
        <v>12980</v>
      </c>
      <c r="Q3675" t="s">
        <v>918</v>
      </c>
      <c r="R3675">
        <v>3</v>
      </c>
      <c r="S3675">
        <f t="shared" si="409"/>
        <v>2020</v>
      </c>
      <c r="T3675" t="s">
        <v>12</v>
      </c>
      <c r="U3675">
        <v>1</v>
      </c>
      <c r="V3675" t="s">
        <v>3386</v>
      </c>
      <c r="W3675">
        <f>VLOOKUP(Q3675,'PBT Tag Rates'!$B$5:$E$44,4,FALSE)</f>
        <v>0.98961045999999997</v>
      </c>
      <c r="X3675">
        <v>1</v>
      </c>
      <c r="Y3675" s="14">
        <f>IFERROR(LOOKUP(H3675,{30,43,48,53,58,63,68,73,78,83,88,93,97},{42,47,52,57,62,67,72,77,82,87,92,99,100}),999)</f>
        <v>67</v>
      </c>
      <c r="Z3675" s="17">
        <f t="shared" si="410"/>
        <v>5.5555555555555554</v>
      </c>
      <c r="AA3675" s="17">
        <f t="shared" si="404"/>
        <v>5.5555555555555554</v>
      </c>
      <c r="AB3675" s="17">
        <f t="shared" si="405"/>
        <v>11.658097686375321</v>
      </c>
      <c r="AC3675" s="17" t="s">
        <v>17654</v>
      </c>
    </row>
    <row r="3676" spans="1:29" x14ac:dyDescent="0.25">
      <c r="A3676" t="s">
        <v>3339</v>
      </c>
      <c r="B3676" s="151" t="s">
        <v>12981</v>
      </c>
      <c r="C3676" t="s">
        <v>12982</v>
      </c>
      <c r="D3676" s="1">
        <v>45182</v>
      </c>
      <c r="E3676">
        <f t="shared" si="407"/>
        <v>18</v>
      </c>
      <c r="F3676" t="s">
        <v>6</v>
      </c>
      <c r="G3676">
        <v>580</v>
      </c>
      <c r="H3676">
        <f t="shared" si="406"/>
        <v>58</v>
      </c>
      <c r="I3676" t="s">
        <v>7</v>
      </c>
      <c r="J3676" t="s">
        <v>8</v>
      </c>
      <c r="K3676" t="s">
        <v>8</v>
      </c>
      <c r="L3676" t="s">
        <v>8</v>
      </c>
      <c r="M3676" t="s">
        <v>6</v>
      </c>
      <c r="N3676" t="str">
        <f t="shared" si="408"/>
        <v>M</v>
      </c>
      <c r="O3676" t="s">
        <v>12983</v>
      </c>
      <c r="P3676" t="s">
        <v>12984</v>
      </c>
      <c r="Q3676" t="s">
        <v>918</v>
      </c>
      <c r="R3676">
        <v>3</v>
      </c>
      <c r="S3676">
        <f t="shared" si="409"/>
        <v>2020</v>
      </c>
      <c r="T3676" t="s">
        <v>12</v>
      </c>
      <c r="U3676">
        <v>1</v>
      </c>
      <c r="V3676" t="s">
        <v>3346</v>
      </c>
      <c r="W3676">
        <f>VLOOKUP(Q3676,'PBT Tag Rates'!$B$5:$E$44,4,FALSE)</f>
        <v>0.98961045999999997</v>
      </c>
      <c r="X3676">
        <v>1</v>
      </c>
      <c r="Y3676" s="14">
        <f>IFERROR(LOOKUP(H3676,{30,43,48,53,58,63,68,73,78,83,88,93,97},{42,47,52,57,62,67,72,77,82,87,92,99,100}),999)</f>
        <v>62</v>
      </c>
      <c r="Z3676" s="17">
        <f t="shared" si="410"/>
        <v>5.5555555555555554</v>
      </c>
      <c r="AA3676" s="17">
        <f t="shared" si="404"/>
        <v>5.5555555555555554</v>
      </c>
      <c r="AB3676" s="17">
        <f t="shared" si="405"/>
        <v>11.658097686375321</v>
      </c>
      <c r="AC3676" s="17" t="s">
        <v>17654</v>
      </c>
    </row>
    <row r="3677" spans="1:29" x14ac:dyDescent="0.25">
      <c r="A3677" t="s">
        <v>3339</v>
      </c>
      <c r="B3677" s="151" t="s">
        <v>12985</v>
      </c>
      <c r="C3677" t="s">
        <v>12986</v>
      </c>
      <c r="D3677" s="1">
        <v>45182</v>
      </c>
      <c r="E3677">
        <f t="shared" si="407"/>
        <v>18</v>
      </c>
      <c r="F3677" t="s">
        <v>14</v>
      </c>
      <c r="G3677">
        <v>840</v>
      </c>
      <c r="H3677">
        <f t="shared" si="406"/>
        <v>84</v>
      </c>
      <c r="I3677" t="s">
        <v>7</v>
      </c>
      <c r="J3677" t="s">
        <v>8</v>
      </c>
      <c r="K3677" t="s">
        <v>12987</v>
      </c>
      <c r="L3677" t="s">
        <v>8</v>
      </c>
      <c r="M3677" t="s">
        <v>14</v>
      </c>
      <c r="N3677" t="str">
        <f t="shared" si="408"/>
        <v>F</v>
      </c>
      <c r="O3677" t="s">
        <v>1623</v>
      </c>
      <c r="P3677" t="s">
        <v>1624</v>
      </c>
      <c r="Q3677" t="s">
        <v>221</v>
      </c>
      <c r="R3677">
        <v>4</v>
      </c>
      <c r="S3677">
        <f t="shared" si="409"/>
        <v>2019</v>
      </c>
      <c r="T3677" t="s">
        <v>12</v>
      </c>
      <c r="U3677">
        <v>1</v>
      </c>
      <c r="V3677" t="s">
        <v>3346</v>
      </c>
      <c r="W3677">
        <f>VLOOKUP(Q3677,'PBT Tag Rates'!$B$5:$E$44,4,FALSE)</f>
        <v>0.95971980899999998</v>
      </c>
      <c r="X3677">
        <v>1</v>
      </c>
      <c r="Y3677" s="14">
        <f>IFERROR(LOOKUP(H3677,{30,43,48,53,58,63,68,73,78,83,88,93,97},{42,47,52,57,62,67,72,77,82,87,92,99,100}),999)</f>
        <v>87</v>
      </c>
      <c r="Z3677" s="17">
        <f t="shared" si="410"/>
        <v>5.5555555555555554</v>
      </c>
      <c r="AA3677" s="17">
        <f t="shared" si="404"/>
        <v>5.5555555555555554</v>
      </c>
      <c r="AB3677" s="17">
        <f t="shared" si="405"/>
        <v>11.658097686375321</v>
      </c>
      <c r="AC3677" s="17" t="s">
        <v>17654</v>
      </c>
    </row>
    <row r="3678" spans="1:29" x14ac:dyDescent="0.25">
      <c r="A3678" t="s">
        <v>3339</v>
      </c>
      <c r="B3678" s="151" t="s">
        <v>12988</v>
      </c>
      <c r="C3678" t="s">
        <v>12989</v>
      </c>
      <c r="D3678" s="1">
        <v>45182</v>
      </c>
      <c r="E3678">
        <f t="shared" si="407"/>
        <v>18</v>
      </c>
      <c r="F3678" t="s">
        <v>6</v>
      </c>
      <c r="G3678">
        <v>770</v>
      </c>
      <c r="H3678">
        <f t="shared" si="406"/>
        <v>77</v>
      </c>
      <c r="I3678" t="s">
        <v>7</v>
      </c>
      <c r="J3678" t="s">
        <v>8</v>
      </c>
      <c r="K3678" t="s">
        <v>8</v>
      </c>
      <c r="L3678" t="s">
        <v>8</v>
      </c>
      <c r="M3678" t="s">
        <v>6</v>
      </c>
      <c r="N3678" t="str">
        <f t="shared" si="408"/>
        <v>M</v>
      </c>
      <c r="O3678" t="s">
        <v>8</v>
      </c>
      <c r="P3678" t="s">
        <v>8</v>
      </c>
      <c r="Q3678" t="s">
        <v>11</v>
      </c>
      <c r="R3678" t="s">
        <v>8</v>
      </c>
      <c r="S3678" t="str">
        <f t="shared" si="409"/>
        <v>U</v>
      </c>
      <c r="T3678" t="s">
        <v>12</v>
      </c>
      <c r="U3678">
        <v>1</v>
      </c>
      <c r="V3678" t="s">
        <v>11</v>
      </c>
      <c r="W3678" t="e">
        <f>VLOOKUP(Q3678,'PBT Tag Rates'!$B$5:$E$44,4,FALSE)</f>
        <v>#N/A</v>
      </c>
      <c r="X3678">
        <v>1</v>
      </c>
      <c r="Y3678" s="14">
        <f>IFERROR(LOOKUP(H3678,{30,43,48,53,58,63,68,73,78,83,88,93,97},{42,47,52,57,62,67,72,77,82,87,92,99,100}),999)</f>
        <v>77</v>
      </c>
      <c r="Z3678" s="17">
        <f t="shared" si="410"/>
        <v>5.5555555555555554</v>
      </c>
      <c r="AA3678" s="17">
        <f t="shared" si="404"/>
        <v>5.5555555555555554</v>
      </c>
      <c r="AB3678" s="17">
        <f t="shared" si="405"/>
        <v>11.658097686375321</v>
      </c>
      <c r="AC3678" s="17" t="s">
        <v>17654</v>
      </c>
    </row>
    <row r="3679" spans="1:29" x14ac:dyDescent="0.25">
      <c r="A3679" t="s">
        <v>3339</v>
      </c>
      <c r="B3679" s="151" t="s">
        <v>12990</v>
      </c>
      <c r="C3679" t="s">
        <v>12991</v>
      </c>
      <c r="D3679" s="1">
        <v>45182</v>
      </c>
      <c r="E3679">
        <f t="shared" si="407"/>
        <v>18</v>
      </c>
      <c r="F3679" t="s">
        <v>6</v>
      </c>
      <c r="G3679">
        <v>660</v>
      </c>
      <c r="H3679">
        <f t="shared" si="406"/>
        <v>66</v>
      </c>
      <c r="I3679" t="s">
        <v>9</v>
      </c>
      <c r="J3679">
        <v>1</v>
      </c>
      <c r="K3679" t="s">
        <v>8</v>
      </c>
      <c r="L3679" t="s">
        <v>8</v>
      </c>
      <c r="M3679" t="s">
        <v>6</v>
      </c>
      <c r="N3679" t="str">
        <f t="shared" si="408"/>
        <v>M</v>
      </c>
      <c r="O3679" t="s">
        <v>554</v>
      </c>
      <c r="P3679" t="s">
        <v>5832</v>
      </c>
      <c r="Q3679" t="s">
        <v>15</v>
      </c>
      <c r="R3679">
        <v>5</v>
      </c>
      <c r="S3679">
        <f t="shared" si="409"/>
        <v>2018</v>
      </c>
      <c r="T3679" t="s">
        <v>12</v>
      </c>
      <c r="U3679">
        <v>1</v>
      </c>
      <c r="V3679" t="s">
        <v>3951</v>
      </c>
      <c r="W3679">
        <f>VLOOKUP(Q3679,'PBT Tag Rates'!$B$5:$E$44,4,FALSE)</f>
        <v>0.80551598400000002</v>
      </c>
      <c r="X3679">
        <v>1</v>
      </c>
      <c r="Y3679" s="14">
        <f>IFERROR(LOOKUP(H3679,{30,43,48,53,58,63,68,73,78,83,88,93,97},{42,47,52,57,62,67,72,77,82,87,92,99,100}),999)</f>
        <v>67</v>
      </c>
      <c r="Z3679" s="17">
        <f t="shared" si="410"/>
        <v>5.5555555555555554</v>
      </c>
      <c r="AA3679" s="17">
        <f t="shared" si="404"/>
        <v>5.5555555555555554</v>
      </c>
      <c r="AB3679" s="17">
        <f t="shared" si="405"/>
        <v>11.658097686375321</v>
      </c>
      <c r="AC3679" s="17" t="s">
        <v>17655</v>
      </c>
    </row>
    <row r="3680" spans="1:29" x14ac:dyDescent="0.25">
      <c r="A3680" t="s">
        <v>3339</v>
      </c>
      <c r="B3680" s="151" t="s">
        <v>12992</v>
      </c>
      <c r="C3680" t="s">
        <v>12993</v>
      </c>
      <c r="D3680" s="1">
        <v>45182</v>
      </c>
      <c r="E3680">
        <f t="shared" si="407"/>
        <v>18</v>
      </c>
      <c r="F3680" t="s">
        <v>6</v>
      </c>
      <c r="G3680">
        <v>680</v>
      </c>
      <c r="H3680">
        <f t="shared" si="406"/>
        <v>68</v>
      </c>
      <c r="I3680" t="s">
        <v>9</v>
      </c>
      <c r="J3680">
        <v>1</v>
      </c>
      <c r="K3680" t="s">
        <v>8</v>
      </c>
      <c r="L3680" t="s">
        <v>8</v>
      </c>
      <c r="M3680" t="s">
        <v>6</v>
      </c>
      <c r="N3680" t="str">
        <f t="shared" si="408"/>
        <v>M</v>
      </c>
      <c r="O3680" t="s">
        <v>10348</v>
      </c>
      <c r="P3680" t="s">
        <v>10349</v>
      </c>
      <c r="Q3680" t="s">
        <v>221</v>
      </c>
      <c r="R3680">
        <v>4</v>
      </c>
      <c r="S3680">
        <f t="shared" si="409"/>
        <v>2019</v>
      </c>
      <c r="T3680" t="s">
        <v>12</v>
      </c>
      <c r="U3680">
        <v>1</v>
      </c>
      <c r="V3680" t="s">
        <v>3168</v>
      </c>
      <c r="W3680">
        <f>VLOOKUP(Q3680,'PBT Tag Rates'!$B$5:$E$44,4,FALSE)</f>
        <v>0.95971980899999998</v>
      </c>
      <c r="X3680">
        <v>1</v>
      </c>
      <c r="Y3680" s="14">
        <f>IFERROR(LOOKUP(H3680,{30,43,48,53,58,63,68,73,78,83,88,93,97},{42,47,52,57,62,67,72,77,82,87,92,99,100}),999)</f>
        <v>72</v>
      </c>
      <c r="Z3680" s="17">
        <f t="shared" si="410"/>
        <v>5.5555555555555554</v>
      </c>
      <c r="AA3680" s="17">
        <f t="shared" si="404"/>
        <v>5.5555555555555554</v>
      </c>
      <c r="AB3680" s="17">
        <f t="shared" si="405"/>
        <v>11.658097686375321</v>
      </c>
      <c r="AC3680" s="17" t="s">
        <v>17654</v>
      </c>
    </row>
    <row r="3681" spans="1:29" x14ac:dyDescent="0.25">
      <c r="A3681" t="s">
        <v>3339</v>
      </c>
      <c r="B3681" s="151" t="s">
        <v>12994</v>
      </c>
      <c r="C3681" t="s">
        <v>12995</v>
      </c>
      <c r="D3681" s="1">
        <v>45182</v>
      </c>
      <c r="E3681">
        <f t="shared" si="407"/>
        <v>18</v>
      </c>
      <c r="F3681" t="s">
        <v>6</v>
      </c>
      <c r="G3681">
        <v>490</v>
      </c>
      <c r="H3681">
        <f t="shared" si="406"/>
        <v>49</v>
      </c>
      <c r="I3681" t="s">
        <v>9</v>
      </c>
      <c r="J3681">
        <v>1</v>
      </c>
      <c r="K3681" t="s">
        <v>8</v>
      </c>
      <c r="L3681" t="s">
        <v>8</v>
      </c>
      <c r="M3681" t="s">
        <v>6</v>
      </c>
      <c r="N3681" t="str">
        <f t="shared" si="408"/>
        <v>M</v>
      </c>
      <c r="O3681" t="s">
        <v>12996</v>
      </c>
      <c r="P3681" t="s">
        <v>12997</v>
      </c>
      <c r="Q3681" t="s">
        <v>3820</v>
      </c>
      <c r="R3681">
        <v>2</v>
      </c>
      <c r="S3681">
        <f t="shared" si="409"/>
        <v>2021</v>
      </c>
      <c r="T3681" t="s">
        <v>12</v>
      </c>
      <c r="U3681">
        <v>1.00000000000001</v>
      </c>
      <c r="V3681" t="s">
        <v>3357</v>
      </c>
      <c r="W3681">
        <f>VLOOKUP(Q3681,'PBT Tag Rates'!$B$5:$E$44,4,FALSE)</f>
        <v>0.98140000000000005</v>
      </c>
      <c r="X3681">
        <v>1</v>
      </c>
      <c r="Y3681" s="14">
        <f>IFERROR(LOOKUP(H3681,{30,43,48,53,58,63,68,73,78,83,88,93,97},{42,47,52,57,62,67,72,77,82,87,92,99,100}),999)</f>
        <v>52</v>
      </c>
      <c r="Z3681" s="17">
        <f t="shared" si="410"/>
        <v>5.5555555555555554</v>
      </c>
      <c r="AA3681" s="17">
        <f t="shared" si="404"/>
        <v>5.5555555555555554</v>
      </c>
      <c r="AB3681" s="17">
        <f t="shared" si="405"/>
        <v>11.658097686375321</v>
      </c>
      <c r="AC3681" s="17" t="s">
        <v>17654</v>
      </c>
    </row>
    <row r="3682" spans="1:29" x14ac:dyDescent="0.25">
      <c r="A3682" t="s">
        <v>3339</v>
      </c>
      <c r="B3682" s="151" t="s">
        <v>12998</v>
      </c>
      <c r="C3682" t="s">
        <v>12999</v>
      </c>
      <c r="D3682" s="1">
        <v>45182</v>
      </c>
      <c r="E3682">
        <f t="shared" si="407"/>
        <v>18</v>
      </c>
      <c r="F3682" t="s">
        <v>14</v>
      </c>
      <c r="G3682">
        <v>760</v>
      </c>
      <c r="H3682">
        <f t="shared" si="406"/>
        <v>76</v>
      </c>
      <c r="I3682" t="s">
        <v>7</v>
      </c>
      <c r="J3682" t="s">
        <v>8</v>
      </c>
      <c r="K3682" t="s">
        <v>8</v>
      </c>
      <c r="L3682" t="s">
        <v>8</v>
      </c>
      <c r="M3682" t="s">
        <v>14</v>
      </c>
      <c r="N3682" t="str">
        <f t="shared" si="408"/>
        <v>F</v>
      </c>
      <c r="O3682" t="s">
        <v>1977</v>
      </c>
      <c r="P3682" t="s">
        <v>1978</v>
      </c>
      <c r="Q3682" t="s">
        <v>221</v>
      </c>
      <c r="R3682">
        <v>4</v>
      </c>
      <c r="S3682">
        <f t="shared" si="409"/>
        <v>2019</v>
      </c>
      <c r="T3682" t="s">
        <v>12</v>
      </c>
      <c r="U3682">
        <v>0.999999999999996</v>
      </c>
      <c r="V3682" t="s">
        <v>3346</v>
      </c>
      <c r="W3682">
        <f>VLOOKUP(Q3682,'PBT Tag Rates'!$B$5:$E$44,4,FALSE)</f>
        <v>0.95971980899999998</v>
      </c>
      <c r="X3682">
        <v>1</v>
      </c>
      <c r="Y3682" s="14">
        <f>IFERROR(LOOKUP(H3682,{30,43,48,53,58,63,68,73,78,83,88,93,97},{42,47,52,57,62,67,72,77,82,87,92,99,100}),999)</f>
        <v>77</v>
      </c>
      <c r="Z3682" s="17">
        <f t="shared" si="410"/>
        <v>5.5555555555555554</v>
      </c>
      <c r="AA3682" s="17">
        <f t="shared" si="404"/>
        <v>5.5555555555555554</v>
      </c>
      <c r="AB3682" s="17">
        <f t="shared" si="405"/>
        <v>11.658097686375321</v>
      </c>
      <c r="AC3682" s="17" t="s">
        <v>17654</v>
      </c>
    </row>
    <row r="3683" spans="1:29" x14ac:dyDescent="0.25">
      <c r="A3683" t="s">
        <v>3339</v>
      </c>
      <c r="B3683" s="151" t="s">
        <v>13000</v>
      </c>
      <c r="C3683" t="s">
        <v>13001</v>
      </c>
      <c r="D3683" s="1">
        <v>45182</v>
      </c>
      <c r="E3683">
        <f t="shared" si="407"/>
        <v>18</v>
      </c>
      <c r="F3683" t="s">
        <v>6</v>
      </c>
      <c r="G3683">
        <v>650</v>
      </c>
      <c r="H3683">
        <f t="shared" si="406"/>
        <v>65</v>
      </c>
      <c r="I3683" t="s">
        <v>9</v>
      </c>
      <c r="J3683">
        <v>1</v>
      </c>
      <c r="K3683" t="s">
        <v>8</v>
      </c>
      <c r="L3683" t="s">
        <v>8</v>
      </c>
      <c r="M3683" t="s">
        <v>6</v>
      </c>
      <c r="N3683" t="str">
        <f t="shared" si="408"/>
        <v>M</v>
      </c>
      <c r="O3683" t="s">
        <v>647</v>
      </c>
      <c r="P3683" t="s">
        <v>676</v>
      </c>
      <c r="Q3683" t="s">
        <v>221</v>
      </c>
      <c r="R3683">
        <v>4</v>
      </c>
      <c r="S3683">
        <f t="shared" si="409"/>
        <v>2019</v>
      </c>
      <c r="T3683" t="s">
        <v>12</v>
      </c>
      <c r="U3683">
        <v>0.999999999999998</v>
      </c>
      <c r="V3683" t="s">
        <v>3951</v>
      </c>
      <c r="W3683">
        <f>VLOOKUP(Q3683,'PBT Tag Rates'!$B$5:$E$44,4,FALSE)</f>
        <v>0.95971980899999998</v>
      </c>
      <c r="X3683">
        <v>1</v>
      </c>
      <c r="Y3683" s="14">
        <f>IFERROR(LOOKUP(H3683,{30,43,48,53,58,63,68,73,78,83,88,93,97},{42,47,52,57,62,67,72,77,82,87,92,99,100}),999)</f>
        <v>67</v>
      </c>
      <c r="Z3683" s="17">
        <f t="shared" si="410"/>
        <v>5.5555555555555554</v>
      </c>
      <c r="AA3683" s="17">
        <f t="shared" si="404"/>
        <v>5.5555555555555554</v>
      </c>
      <c r="AB3683" s="17">
        <f t="shared" si="405"/>
        <v>11.658097686375321</v>
      </c>
      <c r="AC3683" s="17" t="s">
        <v>17655</v>
      </c>
    </row>
    <row r="3684" spans="1:29" x14ac:dyDescent="0.25">
      <c r="A3684" t="s">
        <v>3339</v>
      </c>
      <c r="B3684" s="151" t="s">
        <v>13002</v>
      </c>
      <c r="C3684" t="s">
        <v>13003</v>
      </c>
      <c r="D3684" s="1">
        <v>45182</v>
      </c>
      <c r="E3684">
        <f t="shared" si="407"/>
        <v>18</v>
      </c>
      <c r="F3684" t="s">
        <v>6</v>
      </c>
      <c r="G3684">
        <v>490</v>
      </c>
      <c r="H3684">
        <f t="shared" si="406"/>
        <v>49</v>
      </c>
      <c r="I3684" t="s">
        <v>7</v>
      </c>
      <c r="J3684" t="s">
        <v>8</v>
      </c>
      <c r="K3684" t="s">
        <v>8</v>
      </c>
      <c r="L3684" t="s">
        <v>8</v>
      </c>
      <c r="M3684" t="s">
        <v>6</v>
      </c>
      <c r="N3684" t="str">
        <f t="shared" si="408"/>
        <v>M</v>
      </c>
      <c r="O3684" t="s">
        <v>13004</v>
      </c>
      <c r="P3684" t="s">
        <v>13005</v>
      </c>
      <c r="Q3684" t="s">
        <v>3820</v>
      </c>
      <c r="R3684">
        <v>2</v>
      </c>
      <c r="S3684">
        <f t="shared" si="409"/>
        <v>2021</v>
      </c>
      <c r="T3684" t="s">
        <v>12</v>
      </c>
      <c r="U3684">
        <v>1</v>
      </c>
      <c r="V3684" t="s">
        <v>3363</v>
      </c>
      <c r="W3684">
        <f>VLOOKUP(Q3684,'PBT Tag Rates'!$B$5:$E$44,4,FALSE)</f>
        <v>0.98140000000000005</v>
      </c>
      <c r="X3684">
        <v>1</v>
      </c>
      <c r="Y3684" s="14">
        <f>IFERROR(LOOKUP(H3684,{30,43,48,53,58,63,68,73,78,83,88,93,97},{42,47,52,57,62,67,72,77,82,87,92,99,100}),999)</f>
        <v>52</v>
      </c>
      <c r="Z3684" s="17">
        <f t="shared" si="410"/>
        <v>5.5555555555555554</v>
      </c>
      <c r="AA3684" s="17">
        <f t="shared" si="404"/>
        <v>5.5555555555555554</v>
      </c>
      <c r="AB3684" s="17">
        <f t="shared" si="405"/>
        <v>11.658097686375321</v>
      </c>
      <c r="AC3684" s="17" t="s">
        <v>17654</v>
      </c>
    </row>
    <row r="3685" spans="1:29" x14ac:dyDescent="0.25">
      <c r="A3685" t="s">
        <v>3339</v>
      </c>
      <c r="B3685" s="151" t="s">
        <v>13006</v>
      </c>
      <c r="C3685" t="s">
        <v>2481</v>
      </c>
      <c r="D3685" s="1">
        <v>45182</v>
      </c>
      <c r="E3685">
        <f t="shared" si="407"/>
        <v>18</v>
      </c>
      <c r="F3685" t="s">
        <v>14</v>
      </c>
      <c r="G3685">
        <v>860</v>
      </c>
      <c r="H3685">
        <f t="shared" si="406"/>
        <v>86</v>
      </c>
      <c r="I3685" t="s">
        <v>9</v>
      </c>
      <c r="J3685">
        <v>1</v>
      </c>
      <c r="K3685" t="s">
        <v>13007</v>
      </c>
      <c r="L3685" t="s">
        <v>8</v>
      </c>
      <c r="M3685" t="s">
        <v>14</v>
      </c>
      <c r="N3685" t="str">
        <f t="shared" si="408"/>
        <v>F</v>
      </c>
      <c r="O3685" t="s">
        <v>243</v>
      </c>
      <c r="P3685" t="s">
        <v>5419</v>
      </c>
      <c r="Q3685" t="s">
        <v>221</v>
      </c>
      <c r="R3685">
        <v>4</v>
      </c>
      <c r="S3685">
        <f t="shared" si="409"/>
        <v>2019</v>
      </c>
      <c r="T3685" t="s">
        <v>12</v>
      </c>
      <c r="U3685">
        <v>1</v>
      </c>
      <c r="V3685" t="s">
        <v>3386</v>
      </c>
      <c r="W3685">
        <f>VLOOKUP(Q3685,'PBT Tag Rates'!$B$5:$E$44,4,FALSE)</f>
        <v>0.95971980899999998</v>
      </c>
      <c r="X3685">
        <v>1</v>
      </c>
      <c r="Y3685" s="14">
        <f>IFERROR(LOOKUP(H3685,{30,43,48,53,58,63,68,73,78,83,88,93,97},{42,47,52,57,62,67,72,77,82,87,92,99,100}),999)</f>
        <v>87</v>
      </c>
      <c r="Z3685" s="17">
        <f t="shared" si="410"/>
        <v>5.5555555555555554</v>
      </c>
      <c r="AA3685" s="17">
        <f t="shared" si="404"/>
        <v>5.5555555555555554</v>
      </c>
      <c r="AB3685" s="17">
        <f t="shared" si="405"/>
        <v>11.658097686375321</v>
      </c>
      <c r="AC3685" s="17" t="s">
        <v>17654</v>
      </c>
    </row>
    <row r="3686" spans="1:29" x14ac:dyDescent="0.25">
      <c r="A3686" t="s">
        <v>3339</v>
      </c>
      <c r="B3686" s="151" t="s">
        <v>13008</v>
      </c>
      <c r="C3686" t="s">
        <v>13009</v>
      </c>
      <c r="D3686" s="1">
        <v>45182</v>
      </c>
      <c r="E3686">
        <f t="shared" si="407"/>
        <v>18</v>
      </c>
      <c r="F3686" t="s">
        <v>14</v>
      </c>
      <c r="G3686">
        <v>770</v>
      </c>
      <c r="H3686">
        <f t="shared" si="406"/>
        <v>77</v>
      </c>
      <c r="I3686" t="s">
        <v>7</v>
      </c>
      <c r="J3686" t="s">
        <v>8</v>
      </c>
      <c r="K3686" t="s">
        <v>8</v>
      </c>
      <c r="L3686" t="s">
        <v>8</v>
      </c>
      <c r="M3686" t="s">
        <v>14</v>
      </c>
      <c r="N3686" t="str">
        <f t="shared" si="408"/>
        <v>F</v>
      </c>
      <c r="O3686" t="s">
        <v>2672</v>
      </c>
      <c r="P3686" t="s">
        <v>2673</v>
      </c>
      <c r="Q3686" t="s">
        <v>281</v>
      </c>
      <c r="R3686">
        <v>4</v>
      </c>
      <c r="S3686">
        <f t="shared" si="409"/>
        <v>2019</v>
      </c>
      <c r="T3686" t="s">
        <v>12</v>
      </c>
      <c r="U3686">
        <v>1</v>
      </c>
      <c r="V3686" t="s">
        <v>3169</v>
      </c>
      <c r="W3686">
        <f>VLOOKUP(Q3686,'PBT Tag Rates'!$B$5:$E$44,4,FALSE)</f>
        <v>0.99705232300000002</v>
      </c>
      <c r="X3686">
        <v>1</v>
      </c>
      <c r="Y3686" s="14">
        <f>IFERROR(LOOKUP(H3686,{30,43,48,53,58,63,68,73,78,83,88,93,97},{42,47,52,57,62,67,72,77,82,87,92,99,100}),999)</f>
        <v>77</v>
      </c>
      <c r="Z3686" s="17">
        <f t="shared" si="410"/>
        <v>5.5555555555555554</v>
      </c>
      <c r="AA3686" s="17">
        <f t="shared" si="404"/>
        <v>5.5555555555555554</v>
      </c>
      <c r="AB3686" s="17">
        <f t="shared" si="405"/>
        <v>11.658097686375321</v>
      </c>
      <c r="AC3686" s="17" t="s">
        <v>17654</v>
      </c>
    </row>
    <row r="3687" spans="1:29" x14ac:dyDescent="0.25">
      <c r="A3687" t="s">
        <v>3339</v>
      </c>
      <c r="B3687" s="151" t="s">
        <v>13010</v>
      </c>
      <c r="C3687" t="s">
        <v>13011</v>
      </c>
      <c r="D3687" s="1">
        <v>45182</v>
      </c>
      <c r="E3687">
        <f t="shared" si="407"/>
        <v>18</v>
      </c>
      <c r="F3687" t="s">
        <v>6</v>
      </c>
      <c r="G3687">
        <v>650</v>
      </c>
      <c r="H3687">
        <f t="shared" si="406"/>
        <v>65</v>
      </c>
      <c r="I3687" t="s">
        <v>7</v>
      </c>
      <c r="J3687" t="s">
        <v>8</v>
      </c>
      <c r="K3687" t="s">
        <v>8</v>
      </c>
      <c r="L3687" t="s">
        <v>8</v>
      </c>
      <c r="M3687" t="s">
        <v>6</v>
      </c>
      <c r="N3687" t="str">
        <f t="shared" si="408"/>
        <v>M</v>
      </c>
      <c r="O3687" t="s">
        <v>8</v>
      </c>
      <c r="P3687" t="s">
        <v>8</v>
      </c>
      <c r="Q3687" t="s">
        <v>11</v>
      </c>
      <c r="R3687" t="s">
        <v>8</v>
      </c>
      <c r="S3687" t="str">
        <f t="shared" si="409"/>
        <v>U</v>
      </c>
      <c r="T3687" t="s">
        <v>12</v>
      </c>
      <c r="U3687">
        <v>1</v>
      </c>
      <c r="V3687" t="s">
        <v>11</v>
      </c>
      <c r="W3687" t="e">
        <f>VLOOKUP(Q3687,'PBT Tag Rates'!$B$5:$E$44,4,FALSE)</f>
        <v>#N/A</v>
      </c>
      <c r="X3687">
        <v>1</v>
      </c>
      <c r="Y3687" s="14">
        <f>IFERROR(LOOKUP(H3687,{30,43,48,53,58,63,68,73,78,83,88,93,97},{42,47,52,57,62,67,72,77,82,87,92,99,100}),999)</f>
        <v>67</v>
      </c>
      <c r="Z3687" s="17">
        <f t="shared" si="410"/>
        <v>5.5555555555555554</v>
      </c>
      <c r="AA3687" s="17">
        <f t="shared" si="404"/>
        <v>5.5555555555555554</v>
      </c>
      <c r="AB3687" s="17">
        <f t="shared" si="405"/>
        <v>11.658097686375321</v>
      </c>
      <c r="AC3687" s="17" t="s">
        <v>17654</v>
      </c>
    </row>
    <row r="3688" spans="1:29" x14ac:dyDescent="0.25">
      <c r="A3688" t="s">
        <v>3339</v>
      </c>
      <c r="B3688" s="151" t="s">
        <v>13012</v>
      </c>
      <c r="C3688" t="s">
        <v>13013</v>
      </c>
      <c r="D3688" s="1">
        <v>45182</v>
      </c>
      <c r="E3688">
        <f t="shared" si="407"/>
        <v>18</v>
      </c>
      <c r="F3688" t="s">
        <v>6</v>
      </c>
      <c r="G3688">
        <v>700</v>
      </c>
      <c r="H3688">
        <f t="shared" si="406"/>
        <v>70</v>
      </c>
      <c r="I3688" t="s">
        <v>7</v>
      </c>
      <c r="J3688" t="s">
        <v>8</v>
      </c>
      <c r="K3688" t="s">
        <v>8</v>
      </c>
      <c r="L3688" t="s">
        <v>8</v>
      </c>
      <c r="M3688" t="s">
        <v>6</v>
      </c>
      <c r="N3688" t="str">
        <f t="shared" si="408"/>
        <v>M</v>
      </c>
      <c r="O3688" t="s">
        <v>2245</v>
      </c>
      <c r="P3688" t="s">
        <v>2246</v>
      </c>
      <c r="Q3688" t="s">
        <v>221</v>
      </c>
      <c r="R3688">
        <v>4</v>
      </c>
      <c r="S3688">
        <f t="shared" si="409"/>
        <v>2019</v>
      </c>
      <c r="T3688" t="s">
        <v>12</v>
      </c>
      <c r="U3688">
        <v>0.999999999999999</v>
      </c>
      <c r="V3688" t="s">
        <v>3396</v>
      </c>
      <c r="W3688">
        <f>VLOOKUP(Q3688,'PBT Tag Rates'!$B$5:$E$44,4,FALSE)</f>
        <v>0.95971980899999998</v>
      </c>
      <c r="X3688">
        <v>1</v>
      </c>
      <c r="Y3688" s="14">
        <f>IFERROR(LOOKUP(H3688,{30,43,48,53,58,63,68,73,78,83,88,93,97},{42,47,52,57,62,67,72,77,82,87,92,99,100}),999)</f>
        <v>72</v>
      </c>
      <c r="Z3688" s="17">
        <f t="shared" si="410"/>
        <v>5.5555555555555554</v>
      </c>
      <c r="AA3688" s="17">
        <f t="shared" si="404"/>
        <v>5.5555555555555554</v>
      </c>
      <c r="AB3688" s="17">
        <f t="shared" si="405"/>
        <v>11.658097686375321</v>
      </c>
      <c r="AC3688" s="17" t="s">
        <v>17655</v>
      </c>
    </row>
    <row r="3689" spans="1:29" x14ac:dyDescent="0.25">
      <c r="A3689" t="s">
        <v>3339</v>
      </c>
      <c r="B3689" s="151" t="s">
        <v>13014</v>
      </c>
      <c r="C3689" t="s">
        <v>13015</v>
      </c>
      <c r="D3689" s="1">
        <v>45182</v>
      </c>
      <c r="E3689">
        <f t="shared" si="407"/>
        <v>18</v>
      </c>
      <c r="F3689" t="s">
        <v>6</v>
      </c>
      <c r="G3689">
        <v>680</v>
      </c>
      <c r="H3689">
        <f t="shared" si="406"/>
        <v>68</v>
      </c>
      <c r="I3689" t="s">
        <v>7</v>
      </c>
      <c r="J3689" t="s">
        <v>8</v>
      </c>
      <c r="K3689" t="s">
        <v>8</v>
      </c>
      <c r="L3689" t="s">
        <v>8</v>
      </c>
      <c r="M3689" t="s">
        <v>6</v>
      </c>
      <c r="N3689" t="str">
        <f t="shared" si="408"/>
        <v>M</v>
      </c>
      <c r="O3689" t="s">
        <v>2692</v>
      </c>
      <c r="P3689" t="s">
        <v>2693</v>
      </c>
      <c r="Q3689" t="s">
        <v>221</v>
      </c>
      <c r="R3689">
        <v>4</v>
      </c>
      <c r="S3689">
        <f t="shared" si="409"/>
        <v>2019</v>
      </c>
      <c r="T3689" t="s">
        <v>12</v>
      </c>
      <c r="U3689">
        <v>1</v>
      </c>
      <c r="V3689" t="s">
        <v>3346</v>
      </c>
      <c r="W3689">
        <f>VLOOKUP(Q3689,'PBT Tag Rates'!$B$5:$E$44,4,FALSE)</f>
        <v>0.95971980899999998</v>
      </c>
      <c r="X3689">
        <v>1</v>
      </c>
      <c r="Y3689" s="14">
        <f>IFERROR(LOOKUP(H3689,{30,43,48,53,58,63,68,73,78,83,88,93,97},{42,47,52,57,62,67,72,77,82,87,92,99,100}),999)</f>
        <v>72</v>
      </c>
      <c r="Z3689" s="17">
        <f t="shared" si="410"/>
        <v>5.5555555555555554</v>
      </c>
      <c r="AA3689" s="17">
        <f t="shared" si="404"/>
        <v>5.5555555555555554</v>
      </c>
      <c r="AB3689" s="17">
        <f t="shared" si="405"/>
        <v>11.658097686375321</v>
      </c>
      <c r="AC3689" s="17" t="s">
        <v>17654</v>
      </c>
    </row>
    <row r="3690" spans="1:29" x14ac:dyDescent="0.25">
      <c r="A3690" t="s">
        <v>3339</v>
      </c>
      <c r="B3690" s="151" t="s">
        <v>13016</v>
      </c>
      <c r="C3690" t="s">
        <v>2482</v>
      </c>
      <c r="D3690" s="1">
        <v>45182</v>
      </c>
      <c r="E3690">
        <f t="shared" si="407"/>
        <v>18</v>
      </c>
      <c r="F3690" t="s">
        <v>14</v>
      </c>
      <c r="G3690">
        <v>820</v>
      </c>
      <c r="H3690">
        <f t="shared" si="406"/>
        <v>82</v>
      </c>
      <c r="I3690" t="s">
        <v>7</v>
      </c>
      <c r="J3690" t="s">
        <v>8</v>
      </c>
      <c r="K3690" t="s">
        <v>13017</v>
      </c>
      <c r="L3690" t="s">
        <v>8</v>
      </c>
      <c r="M3690" t="s">
        <v>14</v>
      </c>
      <c r="N3690" t="str">
        <f t="shared" si="408"/>
        <v>F</v>
      </c>
      <c r="O3690" t="s">
        <v>8</v>
      </c>
      <c r="P3690" t="s">
        <v>8</v>
      </c>
      <c r="Q3690" t="s">
        <v>11</v>
      </c>
      <c r="R3690" t="s">
        <v>8</v>
      </c>
      <c r="S3690" t="str">
        <f t="shared" si="409"/>
        <v>U</v>
      </c>
      <c r="T3690" t="s">
        <v>12</v>
      </c>
      <c r="U3690">
        <v>1</v>
      </c>
      <c r="V3690" t="s">
        <v>11</v>
      </c>
      <c r="W3690" t="e">
        <f>VLOOKUP(Q3690,'PBT Tag Rates'!$B$5:$E$44,4,FALSE)</f>
        <v>#N/A</v>
      </c>
      <c r="X3690">
        <v>1</v>
      </c>
      <c r="Y3690" s="14">
        <f>IFERROR(LOOKUP(H3690,{30,43,48,53,58,63,68,73,78,83,88,93,97},{42,47,52,57,62,67,72,77,82,87,92,99,100}),999)</f>
        <v>82</v>
      </c>
      <c r="Z3690" s="17">
        <f t="shared" si="410"/>
        <v>5.5555555555555554</v>
      </c>
      <c r="AA3690" s="17">
        <f t="shared" si="404"/>
        <v>5.5555555555555554</v>
      </c>
      <c r="AB3690" s="17">
        <f t="shared" si="405"/>
        <v>11.658097686375321</v>
      </c>
      <c r="AC3690" s="17" t="s">
        <v>17654</v>
      </c>
    </row>
    <row r="3691" spans="1:29" x14ac:dyDescent="0.25">
      <c r="A3691" t="s">
        <v>3339</v>
      </c>
      <c r="B3691" s="151" t="s">
        <v>13018</v>
      </c>
      <c r="C3691" t="s">
        <v>13019</v>
      </c>
      <c r="D3691" s="1">
        <v>45182</v>
      </c>
      <c r="E3691">
        <f t="shared" si="407"/>
        <v>18</v>
      </c>
      <c r="F3691" t="s">
        <v>14</v>
      </c>
      <c r="G3691">
        <v>740</v>
      </c>
      <c r="H3691">
        <f t="shared" si="406"/>
        <v>74</v>
      </c>
      <c r="I3691" t="s">
        <v>9</v>
      </c>
      <c r="J3691">
        <v>1</v>
      </c>
      <c r="K3691" t="s">
        <v>8</v>
      </c>
      <c r="L3691" t="s">
        <v>8</v>
      </c>
      <c r="M3691" t="s">
        <v>14</v>
      </c>
      <c r="N3691" t="str">
        <f t="shared" si="408"/>
        <v>F</v>
      </c>
      <c r="O3691" t="s">
        <v>571</v>
      </c>
      <c r="P3691" t="s">
        <v>949</v>
      </c>
      <c r="Q3691" t="s">
        <v>221</v>
      </c>
      <c r="R3691">
        <v>4</v>
      </c>
      <c r="S3691">
        <f t="shared" si="409"/>
        <v>2019</v>
      </c>
      <c r="T3691" t="s">
        <v>12</v>
      </c>
      <c r="U3691">
        <v>1</v>
      </c>
      <c r="V3691" t="s">
        <v>3396</v>
      </c>
      <c r="W3691">
        <f>VLOOKUP(Q3691,'PBT Tag Rates'!$B$5:$E$44,4,FALSE)</f>
        <v>0.95971980899999998</v>
      </c>
      <c r="X3691">
        <v>1</v>
      </c>
      <c r="Y3691" s="14">
        <f>IFERROR(LOOKUP(H3691,{30,43,48,53,58,63,68,73,78,83,88,93,97},{42,47,52,57,62,67,72,77,82,87,92,99,100}),999)</f>
        <v>77</v>
      </c>
      <c r="Z3691" s="17">
        <f t="shared" si="410"/>
        <v>5.5555555555555554</v>
      </c>
      <c r="AA3691" s="17">
        <f t="shared" si="404"/>
        <v>5.5555555555555554</v>
      </c>
      <c r="AB3691" s="17">
        <f t="shared" si="405"/>
        <v>11.658097686375321</v>
      </c>
      <c r="AC3691" s="17" t="s">
        <v>17655</v>
      </c>
    </row>
    <row r="3692" spans="1:29" x14ac:dyDescent="0.25">
      <c r="A3692" t="s">
        <v>3339</v>
      </c>
      <c r="B3692" s="151" t="s">
        <v>13020</v>
      </c>
      <c r="C3692" t="s">
        <v>13021</v>
      </c>
      <c r="D3692" s="1">
        <v>45182</v>
      </c>
      <c r="E3692">
        <f t="shared" si="407"/>
        <v>18</v>
      </c>
      <c r="F3692" t="s">
        <v>6</v>
      </c>
      <c r="G3692">
        <v>720</v>
      </c>
      <c r="H3692">
        <f t="shared" si="406"/>
        <v>72</v>
      </c>
      <c r="I3692" t="s">
        <v>9</v>
      </c>
      <c r="J3692">
        <v>1</v>
      </c>
      <c r="K3692" t="s">
        <v>8</v>
      </c>
      <c r="L3692" t="s">
        <v>8</v>
      </c>
      <c r="M3692" t="s">
        <v>6</v>
      </c>
      <c r="N3692" t="str">
        <f t="shared" si="408"/>
        <v>M</v>
      </c>
      <c r="O3692" t="s">
        <v>358</v>
      </c>
      <c r="P3692" t="s">
        <v>3929</v>
      </c>
      <c r="Q3692" t="s">
        <v>221</v>
      </c>
      <c r="R3692">
        <v>4</v>
      </c>
      <c r="S3692">
        <f t="shared" si="409"/>
        <v>2019</v>
      </c>
      <c r="T3692" t="s">
        <v>12</v>
      </c>
      <c r="U3692">
        <v>1</v>
      </c>
      <c r="V3692" t="s">
        <v>3386</v>
      </c>
      <c r="W3692">
        <f>VLOOKUP(Q3692,'PBT Tag Rates'!$B$5:$E$44,4,FALSE)</f>
        <v>0.95971980899999998</v>
      </c>
      <c r="X3692">
        <v>1</v>
      </c>
      <c r="Y3692" s="14">
        <f>IFERROR(LOOKUP(H3692,{30,43,48,53,58,63,68,73,78,83,88,93,97},{42,47,52,57,62,67,72,77,82,87,92,99,100}),999)</f>
        <v>72</v>
      </c>
      <c r="Z3692" s="17">
        <f t="shared" si="410"/>
        <v>5.5555555555555554</v>
      </c>
      <c r="AA3692" s="17">
        <f t="shared" si="404"/>
        <v>5.5555555555555554</v>
      </c>
      <c r="AB3692" s="17">
        <f t="shared" si="405"/>
        <v>11.658097686375321</v>
      </c>
      <c r="AC3692" s="17" t="s">
        <v>17654</v>
      </c>
    </row>
    <row r="3693" spans="1:29" x14ac:dyDescent="0.25">
      <c r="A3693" t="s">
        <v>3339</v>
      </c>
      <c r="B3693" s="151" t="s">
        <v>13022</v>
      </c>
      <c r="C3693" t="s">
        <v>13023</v>
      </c>
      <c r="D3693" s="1">
        <v>45182</v>
      </c>
      <c r="E3693">
        <f t="shared" si="407"/>
        <v>18</v>
      </c>
      <c r="F3693" t="s">
        <v>14</v>
      </c>
      <c r="G3693">
        <v>860</v>
      </c>
      <c r="H3693">
        <f t="shared" si="406"/>
        <v>86</v>
      </c>
      <c r="I3693" t="s">
        <v>7</v>
      </c>
      <c r="J3693" t="s">
        <v>8</v>
      </c>
      <c r="K3693" t="s">
        <v>13024</v>
      </c>
      <c r="L3693" t="s">
        <v>8</v>
      </c>
      <c r="M3693" t="s">
        <v>14</v>
      </c>
      <c r="N3693" t="str">
        <f t="shared" si="408"/>
        <v>F</v>
      </c>
      <c r="O3693" t="s">
        <v>13025</v>
      </c>
      <c r="P3693" t="s">
        <v>13026</v>
      </c>
      <c r="Q3693" t="s">
        <v>2105</v>
      </c>
      <c r="R3693">
        <v>4</v>
      </c>
      <c r="S3693">
        <f t="shared" si="409"/>
        <v>2019</v>
      </c>
      <c r="T3693" t="s">
        <v>12</v>
      </c>
      <c r="U3693">
        <v>0.999999999999998</v>
      </c>
      <c r="V3693" t="s">
        <v>9738</v>
      </c>
      <c r="W3693">
        <f>VLOOKUP(Q3693,'PBT Tag Rates'!$B$5:$E$44,4,FALSE)</f>
        <v>1</v>
      </c>
      <c r="X3693">
        <v>1</v>
      </c>
      <c r="Y3693" s="14">
        <f>IFERROR(LOOKUP(H3693,{30,43,48,53,58,63,68,73,78,83,88,93,97},{42,47,52,57,62,67,72,77,82,87,92,99,100}),999)</f>
        <v>87</v>
      </c>
      <c r="Z3693" s="17">
        <f t="shared" si="410"/>
        <v>5.5555555555555554</v>
      </c>
      <c r="AA3693" s="17">
        <f t="shared" si="404"/>
        <v>5.5555555555555554</v>
      </c>
      <c r="AB3693" s="17">
        <f t="shared" si="405"/>
        <v>11.658097686375321</v>
      </c>
      <c r="AC3693" s="17" t="s">
        <v>17655</v>
      </c>
    </row>
    <row r="3694" spans="1:29" x14ac:dyDescent="0.25">
      <c r="A3694" t="s">
        <v>3339</v>
      </c>
      <c r="B3694" s="151" t="s">
        <v>13027</v>
      </c>
      <c r="C3694" t="s">
        <v>2483</v>
      </c>
      <c r="D3694" s="1">
        <v>45182</v>
      </c>
      <c r="E3694">
        <f t="shared" si="407"/>
        <v>18</v>
      </c>
      <c r="F3694" t="s">
        <v>14</v>
      </c>
      <c r="G3694">
        <v>800</v>
      </c>
      <c r="H3694">
        <f t="shared" si="406"/>
        <v>80</v>
      </c>
      <c r="I3694" t="s">
        <v>7</v>
      </c>
      <c r="J3694" t="s">
        <v>8</v>
      </c>
      <c r="K3694" t="s">
        <v>13028</v>
      </c>
      <c r="L3694" t="s">
        <v>8</v>
      </c>
      <c r="M3694" t="s">
        <v>14</v>
      </c>
      <c r="N3694" t="str">
        <f t="shared" si="408"/>
        <v>F</v>
      </c>
      <c r="O3694" t="s">
        <v>613</v>
      </c>
      <c r="P3694" t="s">
        <v>614</v>
      </c>
      <c r="Q3694" t="s">
        <v>221</v>
      </c>
      <c r="R3694">
        <v>4</v>
      </c>
      <c r="S3694">
        <f t="shared" si="409"/>
        <v>2019</v>
      </c>
      <c r="T3694" t="s">
        <v>12</v>
      </c>
      <c r="U3694">
        <v>0.999999999999997</v>
      </c>
      <c r="V3694" t="s">
        <v>3346</v>
      </c>
      <c r="W3694">
        <f>VLOOKUP(Q3694,'PBT Tag Rates'!$B$5:$E$44,4,FALSE)</f>
        <v>0.95971980899999998</v>
      </c>
      <c r="X3694">
        <v>1</v>
      </c>
      <c r="Y3694" s="14">
        <f>IFERROR(LOOKUP(H3694,{30,43,48,53,58,63,68,73,78,83,88,93,97},{42,47,52,57,62,67,72,77,82,87,92,99,100}),999)</f>
        <v>82</v>
      </c>
      <c r="Z3694" s="17">
        <f t="shared" si="410"/>
        <v>5.5555555555555554</v>
      </c>
      <c r="AA3694" s="17">
        <f t="shared" si="404"/>
        <v>5.5555555555555554</v>
      </c>
      <c r="AB3694" s="17">
        <f t="shared" si="405"/>
        <v>11.658097686375321</v>
      </c>
      <c r="AC3694" s="17" t="s">
        <v>17654</v>
      </c>
    </row>
    <row r="3695" spans="1:29" x14ac:dyDescent="0.25">
      <c r="A3695" t="s">
        <v>3339</v>
      </c>
      <c r="B3695" s="151" t="s">
        <v>13029</v>
      </c>
      <c r="C3695" t="s">
        <v>13030</v>
      </c>
      <c r="D3695" s="1">
        <v>45182</v>
      </c>
      <c r="E3695">
        <f t="shared" si="407"/>
        <v>18</v>
      </c>
      <c r="F3695" t="s">
        <v>14</v>
      </c>
      <c r="G3695">
        <v>740</v>
      </c>
      <c r="H3695">
        <f t="shared" si="406"/>
        <v>74</v>
      </c>
      <c r="I3695" t="s">
        <v>7</v>
      </c>
      <c r="J3695" t="s">
        <v>8</v>
      </c>
      <c r="K3695" t="s">
        <v>8</v>
      </c>
      <c r="L3695" t="s">
        <v>8</v>
      </c>
      <c r="M3695" t="s">
        <v>14</v>
      </c>
      <c r="N3695" t="str">
        <f t="shared" si="408"/>
        <v>F</v>
      </c>
      <c r="O3695" t="s">
        <v>2271</v>
      </c>
      <c r="P3695" t="s">
        <v>13031</v>
      </c>
      <c r="Q3695" t="s">
        <v>221</v>
      </c>
      <c r="R3695">
        <v>4</v>
      </c>
      <c r="S3695">
        <f t="shared" si="409"/>
        <v>2019</v>
      </c>
      <c r="T3695" t="s">
        <v>12</v>
      </c>
      <c r="U3695">
        <v>1</v>
      </c>
      <c r="V3695" t="s">
        <v>3346</v>
      </c>
      <c r="W3695">
        <f>VLOOKUP(Q3695,'PBT Tag Rates'!$B$5:$E$44,4,FALSE)</f>
        <v>0.95971980899999998</v>
      </c>
      <c r="X3695">
        <v>1</v>
      </c>
      <c r="Y3695" s="14">
        <f>IFERROR(LOOKUP(H3695,{30,43,48,53,58,63,68,73,78,83,88,93,97},{42,47,52,57,62,67,72,77,82,87,92,99,100}),999)</f>
        <v>77</v>
      </c>
      <c r="Z3695" s="17">
        <f t="shared" si="410"/>
        <v>5.5555555555555554</v>
      </c>
      <c r="AA3695" s="17">
        <f t="shared" si="404"/>
        <v>5.5555555555555554</v>
      </c>
      <c r="AB3695" s="17">
        <f t="shared" si="405"/>
        <v>11.658097686375321</v>
      </c>
      <c r="AC3695" s="17" t="s">
        <v>17654</v>
      </c>
    </row>
    <row r="3696" spans="1:29" x14ac:dyDescent="0.25">
      <c r="A3696" t="s">
        <v>3339</v>
      </c>
      <c r="B3696" s="151" t="s">
        <v>13032</v>
      </c>
      <c r="C3696" t="s">
        <v>13033</v>
      </c>
      <c r="D3696" s="1">
        <v>45182</v>
      </c>
      <c r="E3696">
        <f t="shared" si="407"/>
        <v>18</v>
      </c>
      <c r="F3696" t="s">
        <v>6</v>
      </c>
      <c r="G3696">
        <v>520</v>
      </c>
      <c r="H3696">
        <f t="shared" si="406"/>
        <v>52</v>
      </c>
      <c r="I3696" t="s">
        <v>7</v>
      </c>
      <c r="J3696" t="s">
        <v>8</v>
      </c>
      <c r="K3696" t="s">
        <v>8</v>
      </c>
      <c r="L3696" t="s">
        <v>8</v>
      </c>
      <c r="M3696" t="s">
        <v>6</v>
      </c>
      <c r="N3696" t="str">
        <f t="shared" si="408"/>
        <v>M</v>
      </c>
      <c r="O3696" t="s">
        <v>13034</v>
      </c>
      <c r="P3696" t="s">
        <v>13035</v>
      </c>
      <c r="Q3696" t="s">
        <v>3820</v>
      </c>
      <c r="R3696">
        <v>2</v>
      </c>
      <c r="S3696">
        <f t="shared" si="409"/>
        <v>2021</v>
      </c>
      <c r="T3696" t="s">
        <v>12</v>
      </c>
      <c r="U3696">
        <v>1</v>
      </c>
      <c r="V3696" t="s">
        <v>3346</v>
      </c>
      <c r="W3696">
        <f>VLOOKUP(Q3696,'PBT Tag Rates'!$B$5:$E$44,4,FALSE)</f>
        <v>0.98140000000000005</v>
      </c>
      <c r="X3696">
        <v>1</v>
      </c>
      <c r="Y3696" s="14">
        <f>IFERROR(LOOKUP(H3696,{30,43,48,53,58,63,68,73,78,83,88,93,97},{42,47,52,57,62,67,72,77,82,87,92,99,100}),999)</f>
        <v>52</v>
      </c>
      <c r="Z3696" s="17">
        <f t="shared" si="410"/>
        <v>5.5555555555555554</v>
      </c>
      <c r="AA3696" s="17">
        <f t="shared" si="404"/>
        <v>5.5555555555555554</v>
      </c>
      <c r="AB3696" s="17">
        <f t="shared" si="405"/>
        <v>11.658097686375321</v>
      </c>
      <c r="AC3696" s="17" t="s">
        <v>17654</v>
      </c>
    </row>
    <row r="3697" spans="1:29" x14ac:dyDescent="0.25">
      <c r="A3697" t="s">
        <v>3339</v>
      </c>
      <c r="B3697" s="151" t="s">
        <v>13036</v>
      </c>
      <c r="C3697" t="s">
        <v>13037</v>
      </c>
      <c r="D3697" s="1">
        <v>45182</v>
      </c>
      <c r="E3697">
        <f t="shared" si="407"/>
        <v>18</v>
      </c>
      <c r="F3697" t="s">
        <v>6</v>
      </c>
      <c r="G3697">
        <v>700</v>
      </c>
      <c r="H3697">
        <f t="shared" si="406"/>
        <v>70</v>
      </c>
      <c r="I3697" t="s">
        <v>9</v>
      </c>
      <c r="J3697">
        <v>1</v>
      </c>
      <c r="K3697" t="s">
        <v>8</v>
      </c>
      <c r="L3697" t="s">
        <v>8</v>
      </c>
      <c r="M3697" t="s">
        <v>6</v>
      </c>
      <c r="N3697" t="str">
        <f t="shared" si="408"/>
        <v>M</v>
      </c>
      <c r="O3697" t="s">
        <v>2384</v>
      </c>
      <c r="P3697" t="s">
        <v>2617</v>
      </c>
      <c r="Q3697" t="s">
        <v>221</v>
      </c>
      <c r="R3697">
        <v>4</v>
      </c>
      <c r="S3697">
        <f t="shared" si="409"/>
        <v>2019</v>
      </c>
      <c r="T3697" t="s">
        <v>12</v>
      </c>
      <c r="U3697">
        <v>1</v>
      </c>
      <c r="V3697" t="s">
        <v>3876</v>
      </c>
      <c r="W3697">
        <f>VLOOKUP(Q3697,'PBT Tag Rates'!$B$5:$E$44,4,FALSE)</f>
        <v>0.95971980899999998</v>
      </c>
      <c r="X3697">
        <v>1</v>
      </c>
      <c r="Y3697" s="14">
        <f>IFERROR(LOOKUP(H3697,{30,43,48,53,58,63,68,73,78,83,88,93,97},{42,47,52,57,62,67,72,77,82,87,92,99,100}),999)</f>
        <v>72</v>
      </c>
      <c r="Z3697" s="17">
        <f t="shared" si="410"/>
        <v>5.5555555555555554</v>
      </c>
      <c r="AA3697" s="17">
        <f t="shared" si="404"/>
        <v>5.5555555555555554</v>
      </c>
      <c r="AB3697" s="17">
        <f t="shared" si="405"/>
        <v>11.658097686375321</v>
      </c>
      <c r="AC3697" s="17" t="s">
        <v>17654</v>
      </c>
    </row>
    <row r="3698" spans="1:29" x14ac:dyDescent="0.25">
      <c r="A3698" t="s">
        <v>3339</v>
      </c>
      <c r="B3698" s="151" t="s">
        <v>13038</v>
      </c>
      <c r="C3698" t="s">
        <v>13039</v>
      </c>
      <c r="D3698" s="1">
        <v>45182</v>
      </c>
      <c r="E3698">
        <f t="shared" si="407"/>
        <v>18</v>
      </c>
      <c r="F3698" t="s">
        <v>14</v>
      </c>
      <c r="G3698">
        <v>710</v>
      </c>
      <c r="H3698">
        <f t="shared" si="406"/>
        <v>71</v>
      </c>
      <c r="I3698" t="s">
        <v>9</v>
      </c>
      <c r="J3698">
        <v>1</v>
      </c>
      <c r="K3698" t="s">
        <v>8</v>
      </c>
      <c r="L3698" t="s">
        <v>8</v>
      </c>
      <c r="M3698" t="s">
        <v>14</v>
      </c>
      <c r="N3698" t="str">
        <f t="shared" si="408"/>
        <v>F</v>
      </c>
      <c r="O3698" t="s">
        <v>4954</v>
      </c>
      <c r="P3698" t="s">
        <v>6992</v>
      </c>
      <c r="Q3698" t="s">
        <v>221</v>
      </c>
      <c r="R3698">
        <v>4</v>
      </c>
      <c r="S3698">
        <f t="shared" si="409"/>
        <v>2019</v>
      </c>
      <c r="T3698" t="s">
        <v>12</v>
      </c>
      <c r="U3698">
        <v>0.999999999999999</v>
      </c>
      <c r="V3698" t="s">
        <v>3951</v>
      </c>
      <c r="W3698">
        <f>VLOOKUP(Q3698,'PBT Tag Rates'!$B$5:$E$44,4,FALSE)</f>
        <v>0.95971980899999998</v>
      </c>
      <c r="X3698">
        <v>1</v>
      </c>
      <c r="Y3698" s="14">
        <f>IFERROR(LOOKUP(H3698,{30,43,48,53,58,63,68,73,78,83,88,93,97},{42,47,52,57,62,67,72,77,82,87,92,99,100}),999)</f>
        <v>72</v>
      </c>
      <c r="Z3698" s="17">
        <f t="shared" si="410"/>
        <v>5.5555555555555554</v>
      </c>
      <c r="AA3698" s="17">
        <f t="shared" si="404"/>
        <v>5.5555555555555554</v>
      </c>
      <c r="AB3698" s="17">
        <f t="shared" si="405"/>
        <v>11.658097686375321</v>
      </c>
      <c r="AC3698" s="17" t="s">
        <v>17655</v>
      </c>
    </row>
    <row r="3699" spans="1:29" x14ac:dyDescent="0.25">
      <c r="A3699" t="s">
        <v>3339</v>
      </c>
      <c r="B3699" s="151" t="s">
        <v>13040</v>
      </c>
      <c r="C3699" t="s">
        <v>13041</v>
      </c>
      <c r="D3699" s="1">
        <v>45182</v>
      </c>
      <c r="E3699">
        <f t="shared" si="407"/>
        <v>18</v>
      </c>
      <c r="F3699" t="s">
        <v>14</v>
      </c>
      <c r="G3699">
        <v>740</v>
      </c>
      <c r="H3699">
        <f t="shared" si="406"/>
        <v>74</v>
      </c>
      <c r="I3699" t="s">
        <v>7</v>
      </c>
      <c r="J3699" t="s">
        <v>8</v>
      </c>
      <c r="K3699" t="s">
        <v>8</v>
      </c>
      <c r="L3699" t="s">
        <v>8</v>
      </c>
      <c r="M3699" t="s">
        <v>14</v>
      </c>
      <c r="N3699" t="str">
        <f t="shared" si="408"/>
        <v>F</v>
      </c>
      <c r="O3699" t="s">
        <v>8846</v>
      </c>
      <c r="P3699" t="s">
        <v>13042</v>
      </c>
      <c r="Q3699" t="s">
        <v>221</v>
      </c>
      <c r="R3699">
        <v>4</v>
      </c>
      <c r="S3699">
        <f t="shared" si="409"/>
        <v>2019</v>
      </c>
      <c r="T3699" t="s">
        <v>12</v>
      </c>
      <c r="U3699">
        <v>0.999999999999999</v>
      </c>
      <c r="V3699" t="s">
        <v>3346</v>
      </c>
      <c r="W3699">
        <f>VLOOKUP(Q3699,'PBT Tag Rates'!$B$5:$E$44,4,FALSE)</f>
        <v>0.95971980899999998</v>
      </c>
      <c r="X3699">
        <v>1</v>
      </c>
      <c r="Y3699" s="14">
        <f>IFERROR(LOOKUP(H3699,{30,43,48,53,58,63,68,73,78,83,88,93,97},{42,47,52,57,62,67,72,77,82,87,92,99,100}),999)</f>
        <v>77</v>
      </c>
      <c r="Z3699" s="17">
        <f t="shared" si="410"/>
        <v>5.5555555555555554</v>
      </c>
      <c r="AA3699" s="17">
        <f t="shared" si="404"/>
        <v>5.5555555555555554</v>
      </c>
      <c r="AB3699" s="17">
        <f t="shared" si="405"/>
        <v>11.658097686375321</v>
      </c>
      <c r="AC3699" s="17" t="s">
        <v>17654</v>
      </c>
    </row>
    <row r="3700" spans="1:29" x14ac:dyDescent="0.25">
      <c r="A3700" t="s">
        <v>3339</v>
      </c>
      <c r="B3700" s="151" t="s">
        <v>13043</v>
      </c>
      <c r="C3700" t="s">
        <v>13044</v>
      </c>
      <c r="D3700" s="1">
        <v>45182</v>
      </c>
      <c r="E3700">
        <f t="shared" si="407"/>
        <v>18</v>
      </c>
      <c r="F3700" t="s">
        <v>14</v>
      </c>
      <c r="G3700">
        <v>780</v>
      </c>
      <c r="H3700">
        <f t="shared" si="406"/>
        <v>78</v>
      </c>
      <c r="I3700" t="s">
        <v>9</v>
      </c>
      <c r="J3700">
        <v>1</v>
      </c>
      <c r="K3700" t="s">
        <v>8</v>
      </c>
      <c r="L3700" t="s">
        <v>8</v>
      </c>
      <c r="M3700" t="s">
        <v>14</v>
      </c>
      <c r="N3700" t="str">
        <f t="shared" si="408"/>
        <v>F</v>
      </c>
      <c r="O3700" t="s">
        <v>1785</v>
      </c>
      <c r="P3700" t="s">
        <v>2011</v>
      </c>
      <c r="Q3700" t="s">
        <v>221</v>
      </c>
      <c r="R3700">
        <v>4</v>
      </c>
      <c r="S3700">
        <f t="shared" si="409"/>
        <v>2019</v>
      </c>
      <c r="T3700" t="s">
        <v>12</v>
      </c>
      <c r="U3700">
        <v>1</v>
      </c>
      <c r="V3700" t="s">
        <v>3396</v>
      </c>
      <c r="W3700">
        <f>VLOOKUP(Q3700,'PBT Tag Rates'!$B$5:$E$44,4,FALSE)</f>
        <v>0.95971980899999998</v>
      </c>
      <c r="X3700">
        <v>1</v>
      </c>
      <c r="Y3700" s="14">
        <f>IFERROR(LOOKUP(H3700,{30,43,48,53,58,63,68,73,78,83,88,93,97},{42,47,52,57,62,67,72,77,82,87,92,99,100}),999)</f>
        <v>82</v>
      </c>
      <c r="Z3700" s="17">
        <f t="shared" si="410"/>
        <v>5.5555555555555554</v>
      </c>
      <c r="AA3700" s="17">
        <f t="shared" si="404"/>
        <v>5.5555555555555554</v>
      </c>
      <c r="AB3700" s="17">
        <f t="shared" si="405"/>
        <v>11.658097686375321</v>
      </c>
      <c r="AC3700" s="17" t="s">
        <v>17655</v>
      </c>
    </row>
    <row r="3701" spans="1:29" x14ac:dyDescent="0.25">
      <c r="A3701" t="s">
        <v>3339</v>
      </c>
      <c r="B3701" s="151" t="s">
        <v>13045</v>
      </c>
      <c r="C3701" t="s">
        <v>2486</v>
      </c>
      <c r="D3701" s="1">
        <v>45182</v>
      </c>
      <c r="E3701">
        <f t="shared" si="407"/>
        <v>18</v>
      </c>
      <c r="F3701" t="s">
        <v>6</v>
      </c>
      <c r="G3701">
        <v>830</v>
      </c>
      <c r="H3701">
        <f t="shared" si="406"/>
        <v>83</v>
      </c>
      <c r="I3701" t="s">
        <v>7</v>
      </c>
      <c r="J3701" t="s">
        <v>8</v>
      </c>
      <c r="K3701" t="s">
        <v>13046</v>
      </c>
      <c r="L3701" t="s">
        <v>8</v>
      </c>
      <c r="M3701" t="s">
        <v>6</v>
      </c>
      <c r="N3701" t="str">
        <f t="shared" si="408"/>
        <v>M</v>
      </c>
      <c r="O3701" t="s">
        <v>8</v>
      </c>
      <c r="P3701" t="s">
        <v>8</v>
      </c>
      <c r="Q3701" t="s">
        <v>11</v>
      </c>
      <c r="R3701" t="s">
        <v>8</v>
      </c>
      <c r="S3701" t="str">
        <f t="shared" si="409"/>
        <v>U</v>
      </c>
      <c r="T3701" t="s">
        <v>12</v>
      </c>
      <c r="U3701">
        <v>0.999999999999997</v>
      </c>
      <c r="V3701" t="s">
        <v>11</v>
      </c>
      <c r="W3701" t="e">
        <f>VLOOKUP(Q3701,'PBT Tag Rates'!$B$5:$E$44,4,FALSE)</f>
        <v>#N/A</v>
      </c>
      <c r="X3701">
        <v>1</v>
      </c>
      <c r="Y3701" s="14">
        <f>IFERROR(LOOKUP(H3701,{30,43,48,53,58,63,68,73,78,83,88,93,97},{42,47,52,57,62,67,72,77,82,87,92,99,100}),999)</f>
        <v>87</v>
      </c>
      <c r="Z3701" s="17">
        <f t="shared" si="410"/>
        <v>5.5555555555555554</v>
      </c>
      <c r="AA3701" s="17">
        <f t="shared" si="404"/>
        <v>5.5555555555555554</v>
      </c>
      <c r="AB3701" s="17">
        <f t="shared" si="405"/>
        <v>11.658097686375321</v>
      </c>
      <c r="AC3701" s="17" t="s">
        <v>17654</v>
      </c>
    </row>
    <row r="3702" spans="1:29" x14ac:dyDescent="0.25">
      <c r="A3702" t="s">
        <v>3339</v>
      </c>
      <c r="B3702" s="151" t="s">
        <v>13047</v>
      </c>
      <c r="C3702" t="s">
        <v>13048</v>
      </c>
      <c r="D3702" s="1">
        <v>45182</v>
      </c>
      <c r="E3702">
        <f t="shared" si="407"/>
        <v>18</v>
      </c>
      <c r="F3702" t="s">
        <v>6</v>
      </c>
      <c r="G3702">
        <v>810</v>
      </c>
      <c r="H3702">
        <f t="shared" si="406"/>
        <v>81</v>
      </c>
      <c r="I3702" t="s">
        <v>7</v>
      </c>
      <c r="J3702" t="s">
        <v>8</v>
      </c>
      <c r="K3702" t="s">
        <v>13049</v>
      </c>
      <c r="L3702" t="s">
        <v>8</v>
      </c>
      <c r="M3702" t="s">
        <v>6</v>
      </c>
      <c r="N3702" t="str">
        <f t="shared" si="408"/>
        <v>M</v>
      </c>
      <c r="O3702" t="s">
        <v>8</v>
      </c>
      <c r="P3702" t="s">
        <v>8</v>
      </c>
      <c r="Q3702" t="s">
        <v>11</v>
      </c>
      <c r="R3702" t="s">
        <v>8</v>
      </c>
      <c r="S3702" t="str">
        <f t="shared" si="409"/>
        <v>U</v>
      </c>
      <c r="T3702" t="s">
        <v>12</v>
      </c>
      <c r="U3702">
        <v>1</v>
      </c>
      <c r="V3702" t="s">
        <v>11</v>
      </c>
      <c r="W3702" t="e">
        <f>VLOOKUP(Q3702,'PBT Tag Rates'!$B$5:$E$44,4,FALSE)</f>
        <v>#N/A</v>
      </c>
      <c r="X3702">
        <v>1</v>
      </c>
      <c r="Y3702" s="14">
        <f>IFERROR(LOOKUP(H3702,{30,43,48,53,58,63,68,73,78,83,88,93,97},{42,47,52,57,62,67,72,77,82,87,92,99,100}),999)</f>
        <v>82</v>
      </c>
      <c r="Z3702" s="17">
        <f t="shared" si="410"/>
        <v>5.5555555555555554</v>
      </c>
      <c r="AA3702" s="17">
        <f t="shared" si="404"/>
        <v>5.5555555555555554</v>
      </c>
      <c r="AB3702" s="17">
        <f t="shared" si="405"/>
        <v>11.658097686375321</v>
      </c>
      <c r="AC3702" s="17" t="s">
        <v>17654</v>
      </c>
    </row>
    <row r="3703" spans="1:29" x14ac:dyDescent="0.25">
      <c r="A3703" t="s">
        <v>3339</v>
      </c>
      <c r="B3703" s="151" t="s">
        <v>13050</v>
      </c>
      <c r="C3703" t="s">
        <v>13051</v>
      </c>
      <c r="D3703" s="1">
        <v>45182</v>
      </c>
      <c r="E3703">
        <f t="shared" si="407"/>
        <v>18</v>
      </c>
      <c r="F3703" t="s">
        <v>6</v>
      </c>
      <c r="G3703">
        <v>660</v>
      </c>
      <c r="H3703">
        <f t="shared" si="406"/>
        <v>66</v>
      </c>
      <c r="I3703" t="s">
        <v>7</v>
      </c>
      <c r="J3703" t="s">
        <v>8</v>
      </c>
      <c r="K3703" t="s">
        <v>8</v>
      </c>
      <c r="L3703" t="s">
        <v>8</v>
      </c>
      <c r="M3703" t="s">
        <v>6</v>
      </c>
      <c r="N3703" t="str">
        <f t="shared" si="408"/>
        <v>M</v>
      </c>
      <c r="O3703" t="s">
        <v>13052</v>
      </c>
      <c r="P3703" t="s">
        <v>13053</v>
      </c>
      <c r="Q3703" t="s">
        <v>2605</v>
      </c>
      <c r="R3703">
        <v>4</v>
      </c>
      <c r="S3703">
        <f t="shared" si="409"/>
        <v>2019</v>
      </c>
      <c r="T3703" t="s">
        <v>12</v>
      </c>
      <c r="U3703">
        <v>0.999999999999997</v>
      </c>
      <c r="V3703" t="s">
        <v>7657</v>
      </c>
      <c r="W3703">
        <f>VLOOKUP(Q3703,'PBT Tag Rates'!$B$5:$E$44,4,FALSE)</f>
        <v>0.96152300000000002</v>
      </c>
      <c r="X3703">
        <v>1</v>
      </c>
      <c r="Y3703" s="14">
        <f>IFERROR(LOOKUP(H3703,{30,43,48,53,58,63,68,73,78,83,88,93,97},{42,47,52,57,62,67,72,77,82,87,92,99,100}),999)</f>
        <v>67</v>
      </c>
      <c r="Z3703" s="17">
        <f t="shared" si="410"/>
        <v>5.5555555555555554</v>
      </c>
      <c r="AA3703" s="17">
        <f t="shared" si="404"/>
        <v>5.5555555555555554</v>
      </c>
      <c r="AB3703" s="17">
        <f t="shared" si="405"/>
        <v>11.658097686375321</v>
      </c>
      <c r="AC3703" s="17" t="s">
        <v>17655</v>
      </c>
    </row>
    <row r="3704" spans="1:29" x14ac:dyDescent="0.25">
      <c r="A3704" t="s">
        <v>3339</v>
      </c>
      <c r="B3704" s="151" t="s">
        <v>13054</v>
      </c>
      <c r="C3704" t="s">
        <v>13055</v>
      </c>
      <c r="D3704" s="1">
        <v>45182</v>
      </c>
      <c r="E3704">
        <f t="shared" si="407"/>
        <v>18</v>
      </c>
      <c r="F3704" t="s">
        <v>14</v>
      </c>
      <c r="G3704">
        <v>710</v>
      </c>
      <c r="H3704">
        <f t="shared" si="406"/>
        <v>71</v>
      </c>
      <c r="I3704" t="s">
        <v>9</v>
      </c>
      <c r="J3704">
        <v>1</v>
      </c>
      <c r="K3704" t="s">
        <v>8</v>
      </c>
      <c r="L3704" t="s">
        <v>8</v>
      </c>
      <c r="M3704" t="s">
        <v>14</v>
      </c>
      <c r="N3704" t="str">
        <f t="shared" si="408"/>
        <v>F</v>
      </c>
      <c r="O3704" t="s">
        <v>2776</v>
      </c>
      <c r="P3704" t="s">
        <v>2777</v>
      </c>
      <c r="Q3704" t="s">
        <v>918</v>
      </c>
      <c r="R3704">
        <v>3</v>
      </c>
      <c r="S3704">
        <f t="shared" si="409"/>
        <v>2020</v>
      </c>
      <c r="T3704" t="s">
        <v>12</v>
      </c>
      <c r="U3704">
        <v>0.999999999999997</v>
      </c>
      <c r="V3704" t="s">
        <v>3386</v>
      </c>
      <c r="W3704">
        <f>VLOOKUP(Q3704,'PBT Tag Rates'!$B$5:$E$44,4,FALSE)</f>
        <v>0.98961045999999997</v>
      </c>
      <c r="X3704">
        <v>1</v>
      </c>
      <c r="Y3704" s="14">
        <f>IFERROR(LOOKUP(H3704,{30,43,48,53,58,63,68,73,78,83,88,93,97},{42,47,52,57,62,67,72,77,82,87,92,99,100}),999)</f>
        <v>72</v>
      </c>
      <c r="Z3704" s="17">
        <f t="shared" si="410"/>
        <v>5.5555555555555554</v>
      </c>
      <c r="AA3704" s="17">
        <f t="shared" si="404"/>
        <v>5.5555555555555554</v>
      </c>
      <c r="AB3704" s="17">
        <f t="shared" si="405"/>
        <v>11.658097686375321</v>
      </c>
      <c r="AC3704" s="17" t="s">
        <v>17654</v>
      </c>
    </row>
    <row r="3705" spans="1:29" x14ac:dyDescent="0.25">
      <c r="A3705" t="s">
        <v>3339</v>
      </c>
      <c r="B3705" s="151" t="s">
        <v>13056</v>
      </c>
      <c r="C3705" t="s">
        <v>13057</v>
      </c>
      <c r="D3705" s="1">
        <v>45182</v>
      </c>
      <c r="E3705">
        <f t="shared" si="407"/>
        <v>18</v>
      </c>
      <c r="F3705" t="s">
        <v>14</v>
      </c>
      <c r="G3705">
        <v>730</v>
      </c>
      <c r="H3705">
        <f t="shared" si="406"/>
        <v>73</v>
      </c>
      <c r="I3705" t="s">
        <v>7</v>
      </c>
      <c r="J3705" t="s">
        <v>8</v>
      </c>
      <c r="K3705" t="s">
        <v>8</v>
      </c>
      <c r="L3705" t="s">
        <v>8</v>
      </c>
      <c r="M3705" t="s">
        <v>14</v>
      </c>
      <c r="N3705" t="str">
        <f t="shared" si="408"/>
        <v>F</v>
      </c>
      <c r="O3705" t="s">
        <v>1785</v>
      </c>
      <c r="P3705" t="s">
        <v>5617</v>
      </c>
      <c r="Q3705" t="s">
        <v>221</v>
      </c>
      <c r="R3705">
        <v>4</v>
      </c>
      <c r="S3705">
        <f t="shared" si="409"/>
        <v>2019</v>
      </c>
      <c r="T3705" t="s">
        <v>12</v>
      </c>
      <c r="U3705">
        <v>0.999999999999999</v>
      </c>
      <c r="V3705" t="s">
        <v>3396</v>
      </c>
      <c r="W3705">
        <f>VLOOKUP(Q3705,'PBT Tag Rates'!$B$5:$E$44,4,FALSE)</f>
        <v>0.95971980899999998</v>
      </c>
      <c r="X3705">
        <v>1</v>
      </c>
      <c r="Y3705" s="14">
        <f>IFERROR(LOOKUP(H3705,{30,43,48,53,58,63,68,73,78,83,88,93,97},{42,47,52,57,62,67,72,77,82,87,92,99,100}),999)</f>
        <v>77</v>
      </c>
      <c r="Z3705" s="17">
        <f t="shared" si="410"/>
        <v>5.5555555555555554</v>
      </c>
      <c r="AA3705" s="17">
        <f t="shared" si="404"/>
        <v>5.5555555555555554</v>
      </c>
      <c r="AB3705" s="17">
        <f t="shared" si="405"/>
        <v>11.658097686375321</v>
      </c>
      <c r="AC3705" s="17" t="s">
        <v>17655</v>
      </c>
    </row>
    <row r="3706" spans="1:29" x14ac:dyDescent="0.25">
      <c r="A3706" t="s">
        <v>3339</v>
      </c>
      <c r="B3706" s="151" t="s">
        <v>13058</v>
      </c>
      <c r="C3706" t="s">
        <v>2490</v>
      </c>
      <c r="D3706" s="1">
        <v>45182</v>
      </c>
      <c r="E3706">
        <f t="shared" si="407"/>
        <v>18</v>
      </c>
      <c r="F3706" t="s">
        <v>6</v>
      </c>
      <c r="G3706">
        <v>920</v>
      </c>
      <c r="H3706">
        <f t="shared" si="406"/>
        <v>92</v>
      </c>
      <c r="I3706" t="s">
        <v>9</v>
      </c>
      <c r="J3706">
        <v>1</v>
      </c>
      <c r="K3706" t="s">
        <v>13059</v>
      </c>
      <c r="L3706" t="s">
        <v>8</v>
      </c>
      <c r="M3706" t="s">
        <v>6</v>
      </c>
      <c r="N3706" t="str">
        <f t="shared" si="408"/>
        <v>M</v>
      </c>
      <c r="O3706" t="s">
        <v>2493</v>
      </c>
      <c r="P3706" t="s">
        <v>2494</v>
      </c>
      <c r="Q3706" t="s">
        <v>221</v>
      </c>
      <c r="R3706">
        <v>4</v>
      </c>
      <c r="S3706">
        <f t="shared" si="409"/>
        <v>2019</v>
      </c>
      <c r="T3706" t="s">
        <v>12</v>
      </c>
      <c r="U3706">
        <v>1</v>
      </c>
      <c r="V3706" t="s">
        <v>3357</v>
      </c>
      <c r="W3706">
        <f>VLOOKUP(Q3706,'PBT Tag Rates'!$B$5:$E$44,4,FALSE)</f>
        <v>0.95971980899999998</v>
      </c>
      <c r="X3706">
        <v>1</v>
      </c>
      <c r="Y3706" s="14">
        <f>IFERROR(LOOKUP(H3706,{30,43,48,53,58,63,68,73,78,83,88,93,97},{42,47,52,57,62,67,72,77,82,87,92,99,100}),999)</f>
        <v>92</v>
      </c>
      <c r="Z3706" s="17">
        <f t="shared" si="410"/>
        <v>5.5555555555555554</v>
      </c>
      <c r="AA3706" s="17">
        <f t="shared" si="404"/>
        <v>5.5555555555555554</v>
      </c>
      <c r="AB3706" s="17">
        <f t="shared" si="405"/>
        <v>11.658097686375321</v>
      </c>
      <c r="AC3706" s="17" t="s">
        <v>17654</v>
      </c>
    </row>
    <row r="3707" spans="1:29" x14ac:dyDescent="0.25">
      <c r="A3707" t="s">
        <v>3339</v>
      </c>
      <c r="B3707" s="151" t="s">
        <v>13060</v>
      </c>
      <c r="C3707" t="s">
        <v>13061</v>
      </c>
      <c r="D3707" s="1">
        <v>45182</v>
      </c>
      <c r="E3707">
        <f t="shared" si="407"/>
        <v>18</v>
      </c>
      <c r="F3707" t="s">
        <v>6</v>
      </c>
      <c r="G3707">
        <v>630</v>
      </c>
      <c r="H3707">
        <f t="shared" si="406"/>
        <v>63</v>
      </c>
      <c r="I3707" t="s">
        <v>9</v>
      </c>
      <c r="J3707">
        <v>1</v>
      </c>
      <c r="K3707" t="s">
        <v>8</v>
      </c>
      <c r="L3707" t="s">
        <v>8</v>
      </c>
      <c r="M3707" t="s">
        <v>6</v>
      </c>
      <c r="N3707" t="str">
        <f t="shared" si="408"/>
        <v>M</v>
      </c>
      <c r="O3707" t="s">
        <v>13062</v>
      </c>
      <c r="P3707" t="s">
        <v>13063</v>
      </c>
      <c r="Q3707" t="s">
        <v>3820</v>
      </c>
      <c r="R3707">
        <v>2</v>
      </c>
      <c r="S3707">
        <f t="shared" si="409"/>
        <v>2021</v>
      </c>
      <c r="T3707" t="s">
        <v>12</v>
      </c>
      <c r="U3707">
        <v>1</v>
      </c>
      <c r="V3707" t="s">
        <v>3386</v>
      </c>
      <c r="W3707">
        <f>VLOOKUP(Q3707,'PBT Tag Rates'!$B$5:$E$44,4,FALSE)</f>
        <v>0.98140000000000005</v>
      </c>
      <c r="X3707">
        <v>1</v>
      </c>
      <c r="Y3707" s="14">
        <f>IFERROR(LOOKUP(H3707,{30,43,48,53,58,63,68,73,78,83,88,93,97},{42,47,52,57,62,67,72,77,82,87,92,99,100}),999)</f>
        <v>67</v>
      </c>
      <c r="Z3707" s="17">
        <f t="shared" si="410"/>
        <v>5.5555555555555554</v>
      </c>
      <c r="AA3707" s="17">
        <f t="shared" ref="AA3707:AA3770" si="411">Z3707*(1+$AA$4)</f>
        <v>5.5555555555555554</v>
      </c>
      <c r="AB3707" s="17">
        <f t="shared" ref="AB3707:AB3770" si="412">IF(D3707&lt;$D$3,AA3707/$AB$3,AA3707/$AB$4)</f>
        <v>11.658097686375321</v>
      </c>
      <c r="AC3707" s="17" t="s">
        <v>17654</v>
      </c>
    </row>
    <row r="3708" spans="1:29" x14ac:dyDescent="0.25">
      <c r="A3708" t="s">
        <v>3339</v>
      </c>
      <c r="B3708" s="151" t="s">
        <v>13064</v>
      </c>
      <c r="C3708" t="s">
        <v>13065</v>
      </c>
      <c r="D3708" s="1">
        <v>45182</v>
      </c>
      <c r="E3708">
        <f t="shared" si="407"/>
        <v>18</v>
      </c>
      <c r="F3708" t="s">
        <v>14</v>
      </c>
      <c r="G3708">
        <v>710</v>
      </c>
      <c r="H3708">
        <f t="shared" si="406"/>
        <v>71</v>
      </c>
      <c r="I3708" t="s">
        <v>9</v>
      </c>
      <c r="J3708">
        <v>1</v>
      </c>
      <c r="K3708" t="s">
        <v>8</v>
      </c>
      <c r="L3708" t="s">
        <v>8</v>
      </c>
      <c r="M3708" t="s">
        <v>14</v>
      </c>
      <c r="N3708" t="str">
        <f t="shared" si="408"/>
        <v>F</v>
      </c>
      <c r="O3708" t="s">
        <v>653</v>
      </c>
      <c r="P3708" t="s">
        <v>3040</v>
      </c>
      <c r="Q3708" t="s">
        <v>221</v>
      </c>
      <c r="R3708">
        <v>4</v>
      </c>
      <c r="S3708">
        <f t="shared" si="409"/>
        <v>2019</v>
      </c>
      <c r="T3708" t="s">
        <v>12</v>
      </c>
      <c r="U3708">
        <v>0.999999999999997</v>
      </c>
      <c r="V3708" t="s">
        <v>3951</v>
      </c>
      <c r="W3708">
        <f>VLOOKUP(Q3708,'PBT Tag Rates'!$B$5:$E$44,4,FALSE)</f>
        <v>0.95971980899999998</v>
      </c>
      <c r="X3708">
        <v>1</v>
      </c>
      <c r="Y3708" s="14">
        <f>IFERROR(LOOKUP(H3708,{30,43,48,53,58,63,68,73,78,83,88,93,97},{42,47,52,57,62,67,72,77,82,87,92,99,100}),999)</f>
        <v>72</v>
      </c>
      <c r="Z3708" s="17">
        <f t="shared" si="410"/>
        <v>5.5555555555555554</v>
      </c>
      <c r="AA3708" s="17">
        <f t="shared" si="411"/>
        <v>5.5555555555555554</v>
      </c>
      <c r="AB3708" s="17">
        <f t="shared" si="412"/>
        <v>11.658097686375321</v>
      </c>
      <c r="AC3708" s="17" t="s">
        <v>17655</v>
      </c>
    </row>
    <row r="3709" spans="1:29" x14ac:dyDescent="0.25">
      <c r="A3709" t="s">
        <v>3339</v>
      </c>
      <c r="B3709" s="151" t="s">
        <v>13066</v>
      </c>
      <c r="C3709" t="s">
        <v>13067</v>
      </c>
      <c r="D3709" s="1">
        <v>45182</v>
      </c>
      <c r="E3709">
        <f t="shared" si="407"/>
        <v>18</v>
      </c>
      <c r="F3709" t="s">
        <v>6</v>
      </c>
      <c r="G3709">
        <v>770</v>
      </c>
      <c r="H3709">
        <f t="shared" si="406"/>
        <v>77</v>
      </c>
      <c r="I3709" t="s">
        <v>7</v>
      </c>
      <c r="J3709" t="s">
        <v>8</v>
      </c>
      <c r="K3709" t="s">
        <v>8</v>
      </c>
      <c r="L3709" t="s">
        <v>8</v>
      </c>
      <c r="M3709" t="s">
        <v>6</v>
      </c>
      <c r="N3709" t="str">
        <f t="shared" si="408"/>
        <v>M</v>
      </c>
      <c r="O3709" t="s">
        <v>8</v>
      </c>
      <c r="P3709" t="s">
        <v>8</v>
      </c>
      <c r="Q3709" t="s">
        <v>11</v>
      </c>
      <c r="R3709" t="s">
        <v>8</v>
      </c>
      <c r="S3709" t="str">
        <f t="shared" si="409"/>
        <v>U</v>
      </c>
      <c r="T3709" t="s">
        <v>12</v>
      </c>
      <c r="U3709">
        <v>1</v>
      </c>
      <c r="V3709" t="s">
        <v>11</v>
      </c>
      <c r="W3709" t="e">
        <f>VLOOKUP(Q3709,'PBT Tag Rates'!$B$5:$E$44,4,FALSE)</f>
        <v>#N/A</v>
      </c>
      <c r="X3709">
        <v>1</v>
      </c>
      <c r="Y3709" s="14">
        <f>IFERROR(LOOKUP(H3709,{30,43,48,53,58,63,68,73,78,83,88,93,97},{42,47,52,57,62,67,72,77,82,87,92,99,100}),999)</f>
        <v>77</v>
      </c>
      <c r="Z3709" s="17">
        <f t="shared" si="410"/>
        <v>5.5555555555555554</v>
      </c>
      <c r="AA3709" s="17">
        <f t="shared" si="411"/>
        <v>5.5555555555555554</v>
      </c>
      <c r="AB3709" s="17">
        <f t="shared" si="412"/>
        <v>11.658097686375321</v>
      </c>
      <c r="AC3709" s="17" t="s">
        <v>17654</v>
      </c>
    </row>
    <row r="3710" spans="1:29" x14ac:dyDescent="0.25">
      <c r="A3710" t="s">
        <v>3339</v>
      </c>
      <c r="B3710" s="151" t="s">
        <v>13068</v>
      </c>
      <c r="C3710" t="s">
        <v>13069</v>
      </c>
      <c r="D3710" s="1">
        <v>45182</v>
      </c>
      <c r="E3710">
        <f t="shared" si="407"/>
        <v>18</v>
      </c>
      <c r="F3710" t="s">
        <v>6</v>
      </c>
      <c r="G3710">
        <v>650</v>
      </c>
      <c r="H3710">
        <f t="shared" si="406"/>
        <v>65</v>
      </c>
      <c r="I3710" t="s">
        <v>9</v>
      </c>
      <c r="J3710" t="s">
        <v>8</v>
      </c>
      <c r="K3710" t="s">
        <v>8</v>
      </c>
      <c r="L3710" t="s">
        <v>8</v>
      </c>
      <c r="M3710" t="s">
        <v>6</v>
      </c>
      <c r="N3710" t="str">
        <f t="shared" si="408"/>
        <v>M</v>
      </c>
      <c r="O3710" t="s">
        <v>3661</v>
      </c>
      <c r="P3710" t="s">
        <v>5312</v>
      </c>
      <c r="Q3710" t="s">
        <v>221</v>
      </c>
      <c r="R3710">
        <v>4</v>
      </c>
      <c r="S3710">
        <f t="shared" si="409"/>
        <v>2019</v>
      </c>
      <c r="T3710" t="s">
        <v>12</v>
      </c>
      <c r="U3710">
        <v>0.999999999999996</v>
      </c>
      <c r="V3710" t="s">
        <v>3363</v>
      </c>
      <c r="W3710">
        <f>VLOOKUP(Q3710,'PBT Tag Rates'!$B$5:$E$44,4,FALSE)</f>
        <v>0.95971980899999998</v>
      </c>
      <c r="X3710">
        <v>1</v>
      </c>
      <c r="Y3710" s="14">
        <f>IFERROR(LOOKUP(H3710,{30,43,48,53,58,63,68,73,78,83,88,93,97},{42,47,52,57,62,67,72,77,82,87,92,99,100}),999)</f>
        <v>67</v>
      </c>
      <c r="Z3710" s="17">
        <f t="shared" si="410"/>
        <v>5.5555555555555554</v>
      </c>
      <c r="AA3710" s="17">
        <f t="shared" si="411"/>
        <v>5.5555555555555554</v>
      </c>
      <c r="AB3710" s="17">
        <f t="shared" si="412"/>
        <v>11.658097686375321</v>
      </c>
      <c r="AC3710" s="17" t="s">
        <v>17654</v>
      </c>
    </row>
    <row r="3711" spans="1:29" x14ac:dyDescent="0.25">
      <c r="A3711" t="s">
        <v>3339</v>
      </c>
      <c r="B3711" s="151" t="s">
        <v>13070</v>
      </c>
      <c r="C3711" t="s">
        <v>13071</v>
      </c>
      <c r="D3711" s="1">
        <v>45182</v>
      </c>
      <c r="E3711">
        <f t="shared" si="407"/>
        <v>18</v>
      </c>
      <c r="F3711" t="s">
        <v>6</v>
      </c>
      <c r="G3711">
        <v>710</v>
      </c>
      <c r="H3711">
        <f t="shared" si="406"/>
        <v>71</v>
      </c>
      <c r="I3711" t="s">
        <v>9</v>
      </c>
      <c r="J3711">
        <v>1</v>
      </c>
      <c r="K3711" t="s">
        <v>8</v>
      </c>
      <c r="L3711" t="s">
        <v>8</v>
      </c>
      <c r="M3711" t="s">
        <v>6</v>
      </c>
      <c r="N3711" t="str">
        <f t="shared" si="408"/>
        <v>M</v>
      </c>
      <c r="O3711" t="s">
        <v>1286</v>
      </c>
      <c r="P3711" t="s">
        <v>5460</v>
      </c>
      <c r="Q3711" t="s">
        <v>221</v>
      </c>
      <c r="R3711">
        <v>4</v>
      </c>
      <c r="S3711">
        <f t="shared" si="409"/>
        <v>2019</v>
      </c>
      <c r="T3711" t="s">
        <v>12</v>
      </c>
      <c r="U3711">
        <v>1</v>
      </c>
      <c r="V3711" t="s">
        <v>3357</v>
      </c>
      <c r="W3711">
        <f>VLOOKUP(Q3711,'PBT Tag Rates'!$B$5:$E$44,4,FALSE)</f>
        <v>0.95971980899999998</v>
      </c>
      <c r="X3711">
        <v>1</v>
      </c>
      <c r="Y3711" s="14">
        <f>IFERROR(LOOKUP(H3711,{30,43,48,53,58,63,68,73,78,83,88,93,97},{42,47,52,57,62,67,72,77,82,87,92,99,100}),999)</f>
        <v>72</v>
      </c>
      <c r="Z3711" s="17">
        <f t="shared" si="410"/>
        <v>5.5555555555555554</v>
      </c>
      <c r="AA3711" s="17">
        <f t="shared" si="411"/>
        <v>5.5555555555555554</v>
      </c>
      <c r="AB3711" s="17">
        <f t="shared" si="412"/>
        <v>11.658097686375321</v>
      </c>
      <c r="AC3711" s="17" t="s">
        <v>17654</v>
      </c>
    </row>
    <row r="3712" spans="1:29" x14ac:dyDescent="0.25">
      <c r="A3712" t="s">
        <v>3339</v>
      </c>
      <c r="B3712" s="151" t="s">
        <v>13072</v>
      </c>
      <c r="C3712" t="s">
        <v>2495</v>
      </c>
      <c r="D3712" s="1">
        <v>45182</v>
      </c>
      <c r="E3712">
        <f t="shared" si="407"/>
        <v>18</v>
      </c>
      <c r="F3712" t="s">
        <v>14</v>
      </c>
      <c r="G3712">
        <v>870</v>
      </c>
      <c r="H3712">
        <f t="shared" si="406"/>
        <v>87</v>
      </c>
      <c r="I3712" t="s">
        <v>7</v>
      </c>
      <c r="J3712" t="s">
        <v>8</v>
      </c>
      <c r="K3712" t="s">
        <v>13073</v>
      </c>
      <c r="L3712" t="s">
        <v>8</v>
      </c>
      <c r="M3712" t="s">
        <v>14</v>
      </c>
      <c r="N3712" t="str">
        <f t="shared" si="408"/>
        <v>F</v>
      </c>
      <c r="O3712" t="s">
        <v>8</v>
      </c>
      <c r="P3712" t="s">
        <v>8</v>
      </c>
      <c r="Q3712" t="s">
        <v>11</v>
      </c>
      <c r="R3712" t="s">
        <v>8</v>
      </c>
      <c r="S3712" t="str">
        <f t="shared" si="409"/>
        <v>U</v>
      </c>
      <c r="T3712" t="s">
        <v>12</v>
      </c>
      <c r="U3712">
        <v>0.999999999999996</v>
      </c>
      <c r="V3712" t="s">
        <v>11</v>
      </c>
      <c r="W3712" t="e">
        <f>VLOOKUP(Q3712,'PBT Tag Rates'!$B$5:$E$44,4,FALSE)</f>
        <v>#N/A</v>
      </c>
      <c r="X3712">
        <v>1</v>
      </c>
      <c r="Y3712" s="14">
        <f>IFERROR(LOOKUP(H3712,{30,43,48,53,58,63,68,73,78,83,88,93,97},{42,47,52,57,62,67,72,77,82,87,92,99,100}),999)</f>
        <v>87</v>
      </c>
      <c r="Z3712" s="17">
        <f t="shared" si="410"/>
        <v>5.5555555555555554</v>
      </c>
      <c r="AA3712" s="17">
        <f t="shared" si="411"/>
        <v>5.5555555555555554</v>
      </c>
      <c r="AB3712" s="17">
        <f t="shared" si="412"/>
        <v>11.658097686375321</v>
      </c>
      <c r="AC3712" s="17" t="s">
        <v>17654</v>
      </c>
    </row>
    <row r="3713" spans="1:29" x14ac:dyDescent="0.25">
      <c r="A3713" t="s">
        <v>3339</v>
      </c>
      <c r="B3713" s="151" t="s">
        <v>13074</v>
      </c>
      <c r="C3713" t="s">
        <v>13075</v>
      </c>
      <c r="D3713" s="1">
        <v>45182</v>
      </c>
      <c r="E3713">
        <f t="shared" si="407"/>
        <v>18</v>
      </c>
      <c r="F3713" t="s">
        <v>6</v>
      </c>
      <c r="G3713">
        <v>800</v>
      </c>
      <c r="H3713">
        <f t="shared" si="406"/>
        <v>80</v>
      </c>
      <c r="I3713" t="s">
        <v>9</v>
      </c>
      <c r="J3713">
        <v>1</v>
      </c>
      <c r="K3713" t="s">
        <v>13076</v>
      </c>
      <c r="L3713" t="s">
        <v>8</v>
      </c>
      <c r="M3713" t="s">
        <v>6</v>
      </c>
      <c r="N3713" t="str">
        <f t="shared" si="408"/>
        <v>M</v>
      </c>
      <c r="O3713" t="s">
        <v>256</v>
      </c>
      <c r="P3713" t="s">
        <v>1431</v>
      </c>
      <c r="Q3713" t="s">
        <v>15</v>
      </c>
      <c r="R3713">
        <v>5</v>
      </c>
      <c r="S3713">
        <f t="shared" si="409"/>
        <v>2018</v>
      </c>
      <c r="T3713" t="s">
        <v>12</v>
      </c>
      <c r="U3713">
        <v>0.999999999999997</v>
      </c>
      <c r="V3713" t="s">
        <v>3386</v>
      </c>
      <c r="W3713">
        <f>VLOOKUP(Q3713,'PBT Tag Rates'!$B$5:$E$44,4,FALSE)</f>
        <v>0.80551598400000002</v>
      </c>
      <c r="X3713">
        <v>1</v>
      </c>
      <c r="Y3713" s="14">
        <f>IFERROR(LOOKUP(H3713,{30,43,48,53,58,63,68,73,78,83,88,93,97},{42,47,52,57,62,67,72,77,82,87,92,99,100}),999)</f>
        <v>82</v>
      </c>
      <c r="Z3713" s="17">
        <f t="shared" si="410"/>
        <v>5.5555555555555554</v>
      </c>
      <c r="AA3713" s="17">
        <f t="shared" si="411"/>
        <v>5.5555555555555554</v>
      </c>
      <c r="AB3713" s="17">
        <f t="shared" si="412"/>
        <v>11.658097686375321</v>
      </c>
      <c r="AC3713" s="17" t="s">
        <v>17654</v>
      </c>
    </row>
    <row r="3714" spans="1:29" x14ac:dyDescent="0.25">
      <c r="A3714" t="s">
        <v>3339</v>
      </c>
      <c r="B3714" s="151" t="s">
        <v>13077</v>
      </c>
      <c r="C3714" t="s">
        <v>13078</v>
      </c>
      <c r="D3714" s="1">
        <v>45182</v>
      </c>
      <c r="E3714">
        <f t="shared" si="407"/>
        <v>18</v>
      </c>
      <c r="F3714" t="s">
        <v>14</v>
      </c>
      <c r="G3714">
        <v>690</v>
      </c>
      <c r="H3714">
        <f t="shared" si="406"/>
        <v>69</v>
      </c>
      <c r="I3714" t="s">
        <v>9</v>
      </c>
      <c r="J3714">
        <v>1</v>
      </c>
      <c r="K3714" t="s">
        <v>8</v>
      </c>
      <c r="L3714" t="s">
        <v>8</v>
      </c>
      <c r="M3714" t="s">
        <v>14</v>
      </c>
      <c r="N3714" t="str">
        <f t="shared" si="408"/>
        <v>F</v>
      </c>
      <c r="O3714" t="s">
        <v>1876</v>
      </c>
      <c r="P3714" t="s">
        <v>7283</v>
      </c>
      <c r="Q3714" t="s">
        <v>221</v>
      </c>
      <c r="R3714">
        <v>4</v>
      </c>
      <c r="S3714">
        <f t="shared" si="409"/>
        <v>2019</v>
      </c>
      <c r="T3714" t="s">
        <v>12</v>
      </c>
      <c r="U3714">
        <v>1</v>
      </c>
      <c r="V3714" t="s">
        <v>3357</v>
      </c>
      <c r="W3714">
        <f>VLOOKUP(Q3714,'PBT Tag Rates'!$B$5:$E$44,4,FALSE)</f>
        <v>0.95971980899999998</v>
      </c>
      <c r="X3714">
        <v>1</v>
      </c>
      <c r="Y3714" s="14">
        <f>IFERROR(LOOKUP(H3714,{30,43,48,53,58,63,68,73,78,83,88,93,97},{42,47,52,57,62,67,72,77,82,87,92,99,100}),999)</f>
        <v>72</v>
      </c>
      <c r="Z3714" s="17">
        <f t="shared" si="410"/>
        <v>5.5555555555555554</v>
      </c>
      <c r="AA3714" s="17">
        <f t="shared" si="411"/>
        <v>5.5555555555555554</v>
      </c>
      <c r="AB3714" s="17">
        <f t="shared" si="412"/>
        <v>11.658097686375321</v>
      </c>
      <c r="AC3714" s="17" t="s">
        <v>17654</v>
      </c>
    </row>
    <row r="3715" spans="1:29" x14ac:dyDescent="0.25">
      <c r="A3715" t="s">
        <v>3339</v>
      </c>
      <c r="B3715" s="151" t="s">
        <v>13079</v>
      </c>
      <c r="C3715" t="s">
        <v>13080</v>
      </c>
      <c r="D3715" s="1">
        <v>45182</v>
      </c>
      <c r="E3715">
        <f t="shared" si="407"/>
        <v>18</v>
      </c>
      <c r="F3715" t="s">
        <v>6</v>
      </c>
      <c r="G3715">
        <v>730</v>
      </c>
      <c r="H3715">
        <f t="shared" si="406"/>
        <v>73</v>
      </c>
      <c r="I3715" t="s">
        <v>7</v>
      </c>
      <c r="J3715" t="s">
        <v>8</v>
      </c>
      <c r="K3715" t="s">
        <v>8</v>
      </c>
      <c r="L3715" t="s">
        <v>8</v>
      </c>
      <c r="M3715" t="s">
        <v>14</v>
      </c>
      <c r="N3715" t="str">
        <f t="shared" si="408"/>
        <v>F</v>
      </c>
      <c r="O3715" t="s">
        <v>1823</v>
      </c>
      <c r="P3715" t="s">
        <v>1824</v>
      </c>
      <c r="Q3715" t="s">
        <v>221</v>
      </c>
      <c r="R3715">
        <v>4</v>
      </c>
      <c r="S3715">
        <f t="shared" si="409"/>
        <v>2019</v>
      </c>
      <c r="T3715" t="s">
        <v>12</v>
      </c>
      <c r="U3715">
        <v>1</v>
      </c>
      <c r="V3715" t="s">
        <v>3386</v>
      </c>
      <c r="W3715">
        <f>VLOOKUP(Q3715,'PBT Tag Rates'!$B$5:$E$44,4,FALSE)</f>
        <v>0.95971980899999998</v>
      </c>
      <c r="X3715">
        <v>1</v>
      </c>
      <c r="Y3715" s="14">
        <f>IFERROR(LOOKUP(H3715,{30,43,48,53,58,63,68,73,78,83,88,93,97},{42,47,52,57,62,67,72,77,82,87,92,99,100}),999)</f>
        <v>77</v>
      </c>
      <c r="Z3715" s="17">
        <f t="shared" si="410"/>
        <v>5.5555555555555554</v>
      </c>
      <c r="AA3715" s="17">
        <f t="shared" si="411"/>
        <v>5.5555555555555554</v>
      </c>
      <c r="AB3715" s="17">
        <f t="shared" si="412"/>
        <v>11.658097686375321</v>
      </c>
      <c r="AC3715" s="17" t="s">
        <v>17654</v>
      </c>
    </row>
    <row r="3716" spans="1:29" x14ac:dyDescent="0.25">
      <c r="A3716" t="s">
        <v>3339</v>
      </c>
      <c r="B3716" s="151" t="s">
        <v>13081</v>
      </c>
      <c r="C3716" t="s">
        <v>13082</v>
      </c>
      <c r="D3716" s="1">
        <v>45182</v>
      </c>
      <c r="E3716">
        <f t="shared" si="407"/>
        <v>18</v>
      </c>
      <c r="F3716" t="s">
        <v>14</v>
      </c>
      <c r="G3716">
        <v>850</v>
      </c>
      <c r="H3716">
        <f t="shared" si="406"/>
        <v>85</v>
      </c>
      <c r="I3716" t="s">
        <v>7</v>
      </c>
      <c r="J3716" t="s">
        <v>8</v>
      </c>
      <c r="K3716" t="s">
        <v>13083</v>
      </c>
      <c r="L3716" t="s">
        <v>8</v>
      </c>
      <c r="M3716" t="s">
        <v>14</v>
      </c>
      <c r="N3716" t="str">
        <f t="shared" si="408"/>
        <v>F</v>
      </c>
      <c r="O3716" t="s">
        <v>8</v>
      </c>
      <c r="P3716" t="s">
        <v>8</v>
      </c>
      <c r="Q3716" t="s">
        <v>11</v>
      </c>
      <c r="R3716" t="s">
        <v>8</v>
      </c>
      <c r="S3716" t="str">
        <f t="shared" si="409"/>
        <v>U</v>
      </c>
      <c r="T3716" t="s">
        <v>12</v>
      </c>
      <c r="U3716">
        <v>1</v>
      </c>
      <c r="V3716" t="s">
        <v>11</v>
      </c>
      <c r="W3716" t="e">
        <f>VLOOKUP(Q3716,'PBT Tag Rates'!$B$5:$E$44,4,FALSE)</f>
        <v>#N/A</v>
      </c>
      <c r="X3716">
        <v>1</v>
      </c>
      <c r="Y3716" s="14">
        <f>IFERROR(LOOKUP(H3716,{30,43,48,53,58,63,68,73,78,83,88,93,97},{42,47,52,57,62,67,72,77,82,87,92,99,100}),999)</f>
        <v>87</v>
      </c>
      <c r="Z3716" s="17">
        <f t="shared" si="410"/>
        <v>5.5555555555555554</v>
      </c>
      <c r="AA3716" s="17">
        <f t="shared" si="411"/>
        <v>5.5555555555555554</v>
      </c>
      <c r="AB3716" s="17">
        <f t="shared" si="412"/>
        <v>11.658097686375321</v>
      </c>
      <c r="AC3716" s="17" t="s">
        <v>17654</v>
      </c>
    </row>
    <row r="3717" spans="1:29" x14ac:dyDescent="0.25">
      <c r="A3717" t="s">
        <v>3339</v>
      </c>
      <c r="B3717" s="151" t="s">
        <v>13084</v>
      </c>
      <c r="C3717" t="s">
        <v>13085</v>
      </c>
      <c r="D3717" s="1">
        <v>45182</v>
      </c>
      <c r="E3717">
        <f t="shared" si="407"/>
        <v>18</v>
      </c>
      <c r="F3717" t="s">
        <v>14</v>
      </c>
      <c r="G3717">
        <v>700</v>
      </c>
      <c r="H3717">
        <f t="shared" si="406"/>
        <v>70</v>
      </c>
      <c r="I3717" t="s">
        <v>7</v>
      </c>
      <c r="J3717" t="s">
        <v>8</v>
      </c>
      <c r="K3717" t="s">
        <v>8</v>
      </c>
      <c r="L3717" t="s">
        <v>8</v>
      </c>
      <c r="M3717" t="s">
        <v>14</v>
      </c>
      <c r="N3717" t="str">
        <f t="shared" si="408"/>
        <v>F</v>
      </c>
      <c r="O3717" t="s">
        <v>1236</v>
      </c>
      <c r="P3717" t="s">
        <v>1237</v>
      </c>
      <c r="Q3717" t="s">
        <v>221</v>
      </c>
      <c r="R3717">
        <v>4</v>
      </c>
      <c r="S3717">
        <f t="shared" si="409"/>
        <v>2019</v>
      </c>
      <c r="T3717" t="s">
        <v>12</v>
      </c>
      <c r="U3717">
        <v>0.999999999999997</v>
      </c>
      <c r="V3717" t="s">
        <v>3653</v>
      </c>
      <c r="W3717">
        <f>VLOOKUP(Q3717,'PBT Tag Rates'!$B$5:$E$44,4,FALSE)</f>
        <v>0.95971980899999998</v>
      </c>
      <c r="X3717">
        <v>1</v>
      </c>
      <c r="Y3717" s="14">
        <f>IFERROR(LOOKUP(H3717,{30,43,48,53,58,63,68,73,78,83,88,93,97},{42,47,52,57,62,67,72,77,82,87,92,99,100}),999)</f>
        <v>72</v>
      </c>
      <c r="Z3717" s="17">
        <f t="shared" si="410"/>
        <v>5.5555555555555554</v>
      </c>
      <c r="AA3717" s="17">
        <f t="shared" si="411"/>
        <v>5.5555555555555554</v>
      </c>
      <c r="AB3717" s="17">
        <f t="shared" si="412"/>
        <v>11.658097686375321</v>
      </c>
      <c r="AC3717" s="17" t="s">
        <v>17655</v>
      </c>
    </row>
    <row r="3718" spans="1:29" x14ac:dyDescent="0.25">
      <c r="A3718" t="s">
        <v>3339</v>
      </c>
      <c r="B3718" s="151" t="s">
        <v>13086</v>
      </c>
      <c r="C3718" t="s">
        <v>13087</v>
      </c>
      <c r="D3718" s="1">
        <v>45182</v>
      </c>
      <c r="E3718">
        <f t="shared" si="407"/>
        <v>18</v>
      </c>
      <c r="F3718" t="s">
        <v>14</v>
      </c>
      <c r="G3718">
        <v>760</v>
      </c>
      <c r="H3718">
        <f t="shared" si="406"/>
        <v>76</v>
      </c>
      <c r="I3718" t="s">
        <v>7</v>
      </c>
      <c r="J3718" t="s">
        <v>8</v>
      </c>
      <c r="K3718" t="s">
        <v>8</v>
      </c>
      <c r="L3718" t="s">
        <v>8</v>
      </c>
      <c r="M3718" t="s">
        <v>14</v>
      </c>
      <c r="N3718" t="str">
        <f t="shared" si="408"/>
        <v>F</v>
      </c>
      <c r="O3718" t="s">
        <v>1133</v>
      </c>
      <c r="P3718" t="s">
        <v>1134</v>
      </c>
      <c r="Q3718" t="s">
        <v>221</v>
      </c>
      <c r="R3718">
        <v>4</v>
      </c>
      <c r="S3718">
        <f t="shared" si="409"/>
        <v>2019</v>
      </c>
      <c r="T3718" t="s">
        <v>12</v>
      </c>
      <c r="U3718">
        <v>0.999999999999994</v>
      </c>
      <c r="V3718" t="s">
        <v>3346</v>
      </c>
      <c r="W3718">
        <f>VLOOKUP(Q3718,'PBT Tag Rates'!$B$5:$E$44,4,FALSE)</f>
        <v>0.95971980899999998</v>
      </c>
      <c r="X3718">
        <v>1</v>
      </c>
      <c r="Y3718" s="14">
        <f>IFERROR(LOOKUP(H3718,{30,43,48,53,58,63,68,73,78,83,88,93,97},{42,47,52,57,62,67,72,77,82,87,92,99,100}),999)</f>
        <v>77</v>
      </c>
      <c r="Z3718" s="17">
        <f t="shared" si="410"/>
        <v>5.5555555555555554</v>
      </c>
      <c r="AA3718" s="17">
        <f t="shared" si="411"/>
        <v>5.5555555555555554</v>
      </c>
      <c r="AB3718" s="17">
        <f t="shared" si="412"/>
        <v>11.658097686375321</v>
      </c>
      <c r="AC3718" s="17" t="s">
        <v>17654</v>
      </c>
    </row>
    <row r="3719" spans="1:29" x14ac:dyDescent="0.25">
      <c r="A3719" t="s">
        <v>3339</v>
      </c>
      <c r="B3719" s="151" t="s">
        <v>13088</v>
      </c>
      <c r="C3719" t="s">
        <v>13089</v>
      </c>
      <c r="D3719" s="1">
        <v>45182</v>
      </c>
      <c r="E3719">
        <f t="shared" si="407"/>
        <v>18</v>
      </c>
      <c r="F3719" t="s">
        <v>6</v>
      </c>
      <c r="G3719">
        <v>570</v>
      </c>
      <c r="H3719">
        <f t="shared" si="406"/>
        <v>57</v>
      </c>
      <c r="I3719" t="s">
        <v>9</v>
      </c>
      <c r="J3719">
        <v>1</v>
      </c>
      <c r="K3719" t="s">
        <v>8</v>
      </c>
      <c r="L3719" t="s">
        <v>8</v>
      </c>
      <c r="M3719" t="s">
        <v>14</v>
      </c>
      <c r="N3719" t="str">
        <f t="shared" si="408"/>
        <v>F</v>
      </c>
      <c r="O3719" t="s">
        <v>2818</v>
      </c>
      <c r="P3719" t="s">
        <v>2819</v>
      </c>
      <c r="Q3719" t="s">
        <v>918</v>
      </c>
      <c r="R3719">
        <v>3</v>
      </c>
      <c r="S3719">
        <f t="shared" si="409"/>
        <v>2020</v>
      </c>
      <c r="T3719" t="s">
        <v>12</v>
      </c>
      <c r="U3719">
        <v>0.999999999999999</v>
      </c>
      <c r="V3719" t="s">
        <v>3951</v>
      </c>
      <c r="W3719">
        <f>VLOOKUP(Q3719,'PBT Tag Rates'!$B$5:$E$44,4,FALSE)</f>
        <v>0.98961045999999997</v>
      </c>
      <c r="X3719">
        <v>1</v>
      </c>
      <c r="Y3719" s="14">
        <f>IFERROR(LOOKUP(H3719,{30,43,48,53,58,63,68,73,78,83,88,93,97},{42,47,52,57,62,67,72,77,82,87,92,99,100}),999)</f>
        <v>57</v>
      </c>
      <c r="Z3719" s="17">
        <f t="shared" si="410"/>
        <v>5.5555555555555554</v>
      </c>
      <c r="AA3719" s="17">
        <f t="shared" si="411"/>
        <v>5.5555555555555554</v>
      </c>
      <c r="AB3719" s="17">
        <f t="shared" si="412"/>
        <v>11.658097686375321</v>
      </c>
      <c r="AC3719" s="17" t="s">
        <v>17655</v>
      </c>
    </row>
    <row r="3720" spans="1:29" x14ac:dyDescent="0.25">
      <c r="A3720" t="s">
        <v>3339</v>
      </c>
      <c r="B3720" s="151" t="s">
        <v>13090</v>
      </c>
      <c r="C3720" t="s">
        <v>13091</v>
      </c>
      <c r="D3720" s="1">
        <v>45182</v>
      </c>
      <c r="E3720">
        <f t="shared" si="407"/>
        <v>18</v>
      </c>
      <c r="F3720" t="s">
        <v>14</v>
      </c>
      <c r="G3720">
        <v>780</v>
      </c>
      <c r="H3720">
        <f t="shared" si="406"/>
        <v>78</v>
      </c>
      <c r="I3720" t="s">
        <v>9</v>
      </c>
      <c r="J3720">
        <v>1</v>
      </c>
      <c r="K3720" t="s">
        <v>8</v>
      </c>
      <c r="L3720" t="s">
        <v>8</v>
      </c>
      <c r="M3720" t="s">
        <v>14</v>
      </c>
      <c r="N3720" t="str">
        <f t="shared" si="408"/>
        <v>F</v>
      </c>
      <c r="O3720" t="s">
        <v>8</v>
      </c>
      <c r="P3720" t="s">
        <v>8</v>
      </c>
      <c r="Q3720" t="s">
        <v>11</v>
      </c>
      <c r="R3720" t="s">
        <v>8</v>
      </c>
      <c r="S3720" t="str">
        <f t="shared" si="409"/>
        <v>U</v>
      </c>
      <c r="T3720" t="s">
        <v>12</v>
      </c>
      <c r="U3720">
        <v>1</v>
      </c>
      <c r="V3720" t="s">
        <v>3100</v>
      </c>
      <c r="W3720" t="e">
        <f>VLOOKUP(Q3720,'PBT Tag Rates'!$B$5:$E$44,4,FALSE)</f>
        <v>#N/A</v>
      </c>
      <c r="X3720">
        <v>1</v>
      </c>
      <c r="Y3720" s="14">
        <f>IFERROR(LOOKUP(H3720,{30,43,48,53,58,63,68,73,78,83,88,93,97},{42,47,52,57,62,67,72,77,82,87,92,99,100}),999)</f>
        <v>82</v>
      </c>
      <c r="Z3720" s="17">
        <f t="shared" si="410"/>
        <v>5.5555555555555554</v>
      </c>
      <c r="AA3720" s="17">
        <f t="shared" si="411"/>
        <v>5.5555555555555554</v>
      </c>
      <c r="AB3720" s="17">
        <f t="shared" si="412"/>
        <v>11.658097686375321</v>
      </c>
      <c r="AC3720" s="17" t="s">
        <v>17654</v>
      </c>
    </row>
    <row r="3721" spans="1:29" x14ac:dyDescent="0.25">
      <c r="A3721" t="s">
        <v>3339</v>
      </c>
      <c r="B3721" s="151" t="s">
        <v>13092</v>
      </c>
      <c r="C3721" t="s">
        <v>2500</v>
      </c>
      <c r="D3721" s="1">
        <v>45182</v>
      </c>
      <c r="E3721">
        <f t="shared" si="407"/>
        <v>18</v>
      </c>
      <c r="F3721" t="s">
        <v>6</v>
      </c>
      <c r="G3721">
        <v>890</v>
      </c>
      <c r="H3721">
        <f t="shared" si="406"/>
        <v>89</v>
      </c>
      <c r="I3721" t="s">
        <v>7</v>
      </c>
      <c r="J3721" t="s">
        <v>8</v>
      </c>
      <c r="K3721" t="s">
        <v>13093</v>
      </c>
      <c r="L3721" t="s">
        <v>8</v>
      </c>
      <c r="M3721" t="s">
        <v>6</v>
      </c>
      <c r="N3721" t="str">
        <f t="shared" si="408"/>
        <v>M</v>
      </c>
      <c r="O3721" t="s">
        <v>8</v>
      </c>
      <c r="P3721" t="s">
        <v>8</v>
      </c>
      <c r="Q3721" t="s">
        <v>11</v>
      </c>
      <c r="R3721" t="s">
        <v>8</v>
      </c>
      <c r="S3721" t="str">
        <f t="shared" si="409"/>
        <v>U</v>
      </c>
      <c r="T3721" t="s">
        <v>12</v>
      </c>
      <c r="U3721">
        <v>1</v>
      </c>
      <c r="V3721" t="s">
        <v>11</v>
      </c>
      <c r="W3721" t="e">
        <f>VLOOKUP(Q3721,'PBT Tag Rates'!$B$5:$E$44,4,FALSE)</f>
        <v>#N/A</v>
      </c>
      <c r="X3721">
        <v>1</v>
      </c>
      <c r="Y3721" s="14">
        <f>IFERROR(LOOKUP(H3721,{30,43,48,53,58,63,68,73,78,83,88,93,97},{42,47,52,57,62,67,72,77,82,87,92,99,100}),999)</f>
        <v>92</v>
      </c>
      <c r="Z3721" s="17">
        <f t="shared" si="410"/>
        <v>5.5555555555555554</v>
      </c>
      <c r="AA3721" s="17">
        <f t="shared" si="411"/>
        <v>5.5555555555555554</v>
      </c>
      <c r="AB3721" s="17">
        <f t="shared" si="412"/>
        <v>11.658097686375321</v>
      </c>
      <c r="AC3721" s="17" t="s">
        <v>17654</v>
      </c>
    </row>
    <row r="3722" spans="1:29" x14ac:dyDescent="0.25">
      <c r="A3722" t="s">
        <v>3339</v>
      </c>
      <c r="B3722" s="151" t="s">
        <v>13094</v>
      </c>
      <c r="C3722" t="s">
        <v>13095</v>
      </c>
      <c r="D3722" s="1">
        <v>45182</v>
      </c>
      <c r="E3722">
        <f t="shared" si="407"/>
        <v>18</v>
      </c>
      <c r="F3722" t="s">
        <v>14</v>
      </c>
      <c r="G3722">
        <v>740</v>
      </c>
      <c r="H3722">
        <f t="shared" si="406"/>
        <v>74</v>
      </c>
      <c r="I3722" t="s">
        <v>9</v>
      </c>
      <c r="J3722">
        <v>1</v>
      </c>
      <c r="K3722" t="s">
        <v>8</v>
      </c>
      <c r="L3722" t="s">
        <v>8</v>
      </c>
      <c r="M3722" t="s">
        <v>14</v>
      </c>
      <c r="N3722" t="str">
        <f t="shared" si="408"/>
        <v>F</v>
      </c>
      <c r="O3722" t="s">
        <v>571</v>
      </c>
      <c r="P3722" t="s">
        <v>949</v>
      </c>
      <c r="Q3722" t="s">
        <v>221</v>
      </c>
      <c r="R3722">
        <v>4</v>
      </c>
      <c r="S3722">
        <f t="shared" si="409"/>
        <v>2019</v>
      </c>
      <c r="T3722" t="s">
        <v>12</v>
      </c>
      <c r="U3722">
        <v>1</v>
      </c>
      <c r="V3722" t="s">
        <v>3396</v>
      </c>
      <c r="W3722">
        <f>VLOOKUP(Q3722,'PBT Tag Rates'!$B$5:$E$44,4,FALSE)</f>
        <v>0.95971980899999998</v>
      </c>
      <c r="X3722">
        <v>1</v>
      </c>
      <c r="Y3722" s="14">
        <f>IFERROR(LOOKUP(H3722,{30,43,48,53,58,63,68,73,78,83,88,93,97},{42,47,52,57,62,67,72,77,82,87,92,99,100}),999)</f>
        <v>77</v>
      </c>
      <c r="Z3722" s="17">
        <f t="shared" si="410"/>
        <v>5.5555555555555554</v>
      </c>
      <c r="AA3722" s="17">
        <f t="shared" si="411"/>
        <v>5.5555555555555554</v>
      </c>
      <c r="AB3722" s="17">
        <f t="shared" si="412"/>
        <v>11.658097686375321</v>
      </c>
      <c r="AC3722" s="17" t="s">
        <v>17655</v>
      </c>
    </row>
    <row r="3723" spans="1:29" x14ac:dyDescent="0.25">
      <c r="A3723" t="s">
        <v>3339</v>
      </c>
      <c r="B3723" s="151" t="s">
        <v>13096</v>
      </c>
      <c r="C3723" t="s">
        <v>2501</v>
      </c>
      <c r="D3723" s="1">
        <v>45182</v>
      </c>
      <c r="E3723">
        <f t="shared" si="407"/>
        <v>18</v>
      </c>
      <c r="F3723" t="s">
        <v>14</v>
      </c>
      <c r="G3723">
        <v>810</v>
      </c>
      <c r="H3723">
        <f t="shared" si="406"/>
        <v>81</v>
      </c>
      <c r="I3723" t="s">
        <v>9</v>
      </c>
      <c r="J3723">
        <v>1</v>
      </c>
      <c r="K3723" t="s">
        <v>13097</v>
      </c>
      <c r="L3723" t="s">
        <v>8</v>
      </c>
      <c r="M3723" t="s">
        <v>14</v>
      </c>
      <c r="N3723" t="str">
        <f t="shared" si="408"/>
        <v>F</v>
      </c>
      <c r="O3723" t="s">
        <v>243</v>
      </c>
      <c r="P3723" t="s">
        <v>2728</v>
      </c>
      <c r="Q3723" t="s">
        <v>221</v>
      </c>
      <c r="R3723">
        <v>4</v>
      </c>
      <c r="S3723">
        <f t="shared" si="409"/>
        <v>2019</v>
      </c>
      <c r="T3723" t="s">
        <v>12</v>
      </c>
      <c r="U3723">
        <v>1</v>
      </c>
      <c r="V3723" t="s">
        <v>3386</v>
      </c>
      <c r="W3723">
        <f>VLOOKUP(Q3723,'PBT Tag Rates'!$B$5:$E$44,4,FALSE)</f>
        <v>0.95971980899999998</v>
      </c>
      <c r="X3723">
        <v>1</v>
      </c>
      <c r="Y3723" s="14">
        <f>IFERROR(LOOKUP(H3723,{30,43,48,53,58,63,68,73,78,83,88,93,97},{42,47,52,57,62,67,72,77,82,87,92,99,100}),999)</f>
        <v>82</v>
      </c>
      <c r="Z3723" s="17">
        <f t="shared" si="410"/>
        <v>5.5555555555555554</v>
      </c>
      <c r="AA3723" s="17">
        <f t="shared" si="411"/>
        <v>5.5555555555555554</v>
      </c>
      <c r="AB3723" s="17">
        <f t="shared" si="412"/>
        <v>11.658097686375321</v>
      </c>
      <c r="AC3723" s="17" t="s">
        <v>17654</v>
      </c>
    </row>
    <row r="3724" spans="1:29" x14ac:dyDescent="0.25">
      <c r="A3724" t="s">
        <v>3339</v>
      </c>
      <c r="B3724" s="151" t="s">
        <v>13098</v>
      </c>
      <c r="C3724" t="s">
        <v>13099</v>
      </c>
      <c r="D3724" s="1">
        <v>45182</v>
      </c>
      <c r="E3724">
        <f t="shared" si="407"/>
        <v>18</v>
      </c>
      <c r="F3724" t="s">
        <v>6</v>
      </c>
      <c r="G3724">
        <v>630</v>
      </c>
      <c r="H3724">
        <f t="shared" si="406"/>
        <v>63</v>
      </c>
      <c r="I3724" t="s">
        <v>9</v>
      </c>
      <c r="J3724">
        <v>1</v>
      </c>
      <c r="K3724" t="s">
        <v>8</v>
      </c>
      <c r="L3724" t="s">
        <v>8</v>
      </c>
      <c r="M3724" t="s">
        <v>6</v>
      </c>
      <c r="N3724" t="str">
        <f t="shared" si="408"/>
        <v>M</v>
      </c>
      <c r="O3724" t="s">
        <v>13100</v>
      </c>
      <c r="P3724" t="s">
        <v>13101</v>
      </c>
      <c r="Q3724" t="s">
        <v>2596</v>
      </c>
      <c r="R3724">
        <v>3</v>
      </c>
      <c r="S3724">
        <f t="shared" si="409"/>
        <v>2020</v>
      </c>
      <c r="T3724" t="s">
        <v>12</v>
      </c>
      <c r="U3724">
        <v>0.99999999999999201</v>
      </c>
      <c r="V3724" t="s">
        <v>3170</v>
      </c>
      <c r="W3724">
        <f>VLOOKUP(Q3724,'PBT Tag Rates'!$B$5:$E$44,4,FALSE)</f>
        <v>0.98845608500000004</v>
      </c>
      <c r="X3724">
        <v>1</v>
      </c>
      <c r="Y3724" s="14">
        <f>IFERROR(LOOKUP(H3724,{30,43,48,53,58,63,68,73,78,83,88,93,97},{42,47,52,57,62,67,72,77,82,87,92,99,100}),999)</f>
        <v>67</v>
      </c>
      <c r="Z3724" s="17">
        <f t="shared" si="410"/>
        <v>5.5555555555555554</v>
      </c>
      <c r="AA3724" s="17">
        <f t="shared" si="411"/>
        <v>5.5555555555555554</v>
      </c>
      <c r="AB3724" s="17">
        <f t="shared" si="412"/>
        <v>11.658097686375321</v>
      </c>
      <c r="AC3724" s="17" t="s">
        <v>17654</v>
      </c>
    </row>
    <row r="3725" spans="1:29" x14ac:dyDescent="0.25">
      <c r="A3725" t="s">
        <v>3339</v>
      </c>
      <c r="B3725" s="151" t="s">
        <v>13102</v>
      </c>
      <c r="C3725" t="s">
        <v>13103</v>
      </c>
      <c r="D3725" s="1">
        <v>45182</v>
      </c>
      <c r="E3725">
        <f t="shared" si="407"/>
        <v>18</v>
      </c>
      <c r="F3725" t="s">
        <v>6</v>
      </c>
      <c r="G3725">
        <v>710</v>
      </c>
      <c r="H3725">
        <f t="shared" si="406"/>
        <v>71</v>
      </c>
      <c r="I3725" t="s">
        <v>7</v>
      </c>
      <c r="J3725" t="s">
        <v>8</v>
      </c>
      <c r="K3725" t="s">
        <v>8</v>
      </c>
      <c r="L3725" t="s">
        <v>8</v>
      </c>
      <c r="M3725" t="s">
        <v>6</v>
      </c>
      <c r="N3725" t="str">
        <f t="shared" si="408"/>
        <v>M</v>
      </c>
      <c r="O3725" t="s">
        <v>13104</v>
      </c>
      <c r="P3725" t="s">
        <v>13105</v>
      </c>
      <c r="Q3725" t="s">
        <v>918</v>
      </c>
      <c r="R3725">
        <v>3</v>
      </c>
      <c r="S3725">
        <f t="shared" si="409"/>
        <v>2020</v>
      </c>
      <c r="T3725" t="s">
        <v>12</v>
      </c>
      <c r="U3725">
        <v>0.999999999999998</v>
      </c>
      <c r="V3725" t="s">
        <v>3653</v>
      </c>
      <c r="W3725">
        <f>VLOOKUP(Q3725,'PBT Tag Rates'!$B$5:$E$44,4,FALSE)</f>
        <v>0.98961045999999997</v>
      </c>
      <c r="X3725">
        <v>1</v>
      </c>
      <c r="Y3725" s="14">
        <f>IFERROR(LOOKUP(H3725,{30,43,48,53,58,63,68,73,78,83,88,93,97},{42,47,52,57,62,67,72,77,82,87,92,99,100}),999)</f>
        <v>72</v>
      </c>
      <c r="Z3725" s="17">
        <f t="shared" si="410"/>
        <v>5.5555555555555554</v>
      </c>
      <c r="AA3725" s="17">
        <f t="shared" si="411"/>
        <v>5.5555555555555554</v>
      </c>
      <c r="AB3725" s="17">
        <f t="shared" si="412"/>
        <v>11.658097686375321</v>
      </c>
      <c r="AC3725" s="17" t="s">
        <v>17655</v>
      </c>
    </row>
    <row r="3726" spans="1:29" x14ac:dyDescent="0.25">
      <c r="A3726" t="s">
        <v>3339</v>
      </c>
      <c r="B3726" s="151" t="s">
        <v>13106</v>
      </c>
      <c r="C3726" t="s">
        <v>13107</v>
      </c>
      <c r="D3726" s="1">
        <v>45182</v>
      </c>
      <c r="E3726">
        <f t="shared" si="407"/>
        <v>18</v>
      </c>
      <c r="F3726" t="s">
        <v>6</v>
      </c>
      <c r="G3726">
        <v>710</v>
      </c>
      <c r="H3726">
        <f t="shared" si="406"/>
        <v>71</v>
      </c>
      <c r="I3726" t="s">
        <v>9</v>
      </c>
      <c r="J3726">
        <v>1</v>
      </c>
      <c r="K3726" t="s">
        <v>8</v>
      </c>
      <c r="L3726" t="s">
        <v>8</v>
      </c>
      <c r="M3726" t="s">
        <v>14</v>
      </c>
      <c r="N3726" t="str">
        <f t="shared" si="408"/>
        <v>F</v>
      </c>
      <c r="O3726" t="s">
        <v>13108</v>
      </c>
      <c r="P3726" t="s">
        <v>13109</v>
      </c>
      <c r="Q3726" t="s">
        <v>2605</v>
      </c>
      <c r="R3726">
        <v>4</v>
      </c>
      <c r="S3726">
        <f t="shared" si="409"/>
        <v>2019</v>
      </c>
      <c r="T3726" t="s">
        <v>12</v>
      </c>
      <c r="U3726">
        <v>1</v>
      </c>
      <c r="V3726" t="s">
        <v>7657</v>
      </c>
      <c r="W3726">
        <f>VLOOKUP(Q3726,'PBT Tag Rates'!$B$5:$E$44,4,FALSE)</f>
        <v>0.96152300000000002</v>
      </c>
      <c r="X3726">
        <v>1</v>
      </c>
      <c r="Y3726" s="14">
        <f>IFERROR(LOOKUP(H3726,{30,43,48,53,58,63,68,73,78,83,88,93,97},{42,47,52,57,62,67,72,77,82,87,92,99,100}),999)</f>
        <v>72</v>
      </c>
      <c r="Z3726" s="17">
        <f t="shared" si="410"/>
        <v>5.5555555555555554</v>
      </c>
      <c r="AA3726" s="17">
        <f t="shared" si="411"/>
        <v>5.5555555555555554</v>
      </c>
      <c r="AB3726" s="17">
        <f t="shared" si="412"/>
        <v>11.658097686375321</v>
      </c>
      <c r="AC3726" s="17" t="s">
        <v>17655</v>
      </c>
    </row>
    <row r="3727" spans="1:29" x14ac:dyDescent="0.25">
      <c r="A3727" t="s">
        <v>3339</v>
      </c>
      <c r="B3727" s="151" t="s">
        <v>13110</v>
      </c>
      <c r="C3727" t="s">
        <v>13111</v>
      </c>
      <c r="D3727" s="1">
        <v>45182</v>
      </c>
      <c r="E3727">
        <f t="shared" si="407"/>
        <v>18</v>
      </c>
      <c r="F3727" t="s">
        <v>6</v>
      </c>
      <c r="G3727">
        <v>930</v>
      </c>
      <c r="H3727">
        <f t="shared" si="406"/>
        <v>93</v>
      </c>
      <c r="I3727" t="s">
        <v>7</v>
      </c>
      <c r="J3727" t="s">
        <v>8</v>
      </c>
      <c r="K3727" t="s">
        <v>13112</v>
      </c>
      <c r="L3727" t="s">
        <v>8</v>
      </c>
      <c r="M3727" t="s">
        <v>6</v>
      </c>
      <c r="N3727" t="str">
        <f t="shared" si="408"/>
        <v>M</v>
      </c>
      <c r="O3727" t="s">
        <v>8</v>
      </c>
      <c r="P3727" t="s">
        <v>8</v>
      </c>
      <c r="Q3727" t="s">
        <v>11</v>
      </c>
      <c r="R3727" t="s">
        <v>8</v>
      </c>
      <c r="S3727" t="str">
        <f t="shared" si="409"/>
        <v>U</v>
      </c>
      <c r="T3727" t="s">
        <v>12</v>
      </c>
      <c r="U3727">
        <v>0.999999999999997</v>
      </c>
      <c r="V3727" t="s">
        <v>11</v>
      </c>
      <c r="W3727" t="e">
        <f>VLOOKUP(Q3727,'PBT Tag Rates'!$B$5:$E$44,4,FALSE)</f>
        <v>#N/A</v>
      </c>
      <c r="X3727">
        <v>1</v>
      </c>
      <c r="Y3727" s="14">
        <f>IFERROR(LOOKUP(H3727,{30,43,48,53,58,63,68,73,78,83,88,93,97},{42,47,52,57,62,67,72,77,82,87,92,99,100}),999)</f>
        <v>99</v>
      </c>
      <c r="Z3727" s="17">
        <f t="shared" si="410"/>
        <v>5.5555555555555554</v>
      </c>
      <c r="AA3727" s="17">
        <f t="shared" si="411"/>
        <v>5.5555555555555554</v>
      </c>
      <c r="AB3727" s="17">
        <f t="shared" si="412"/>
        <v>11.658097686375321</v>
      </c>
      <c r="AC3727" s="17" t="s">
        <v>17654</v>
      </c>
    </row>
    <row r="3728" spans="1:29" x14ac:dyDescent="0.25">
      <c r="A3728" t="s">
        <v>3339</v>
      </c>
      <c r="B3728" s="151" t="s">
        <v>13113</v>
      </c>
      <c r="C3728" t="s">
        <v>13114</v>
      </c>
      <c r="D3728" s="1">
        <v>45182</v>
      </c>
      <c r="E3728">
        <f t="shared" si="407"/>
        <v>18</v>
      </c>
      <c r="F3728" t="s">
        <v>6</v>
      </c>
      <c r="G3728">
        <v>760</v>
      </c>
      <c r="H3728">
        <f t="shared" si="406"/>
        <v>76</v>
      </c>
      <c r="I3728" t="s">
        <v>7</v>
      </c>
      <c r="J3728" t="s">
        <v>8</v>
      </c>
      <c r="K3728" t="s">
        <v>8</v>
      </c>
      <c r="L3728" t="s">
        <v>8</v>
      </c>
      <c r="M3728" t="s">
        <v>14</v>
      </c>
      <c r="N3728" t="str">
        <f t="shared" si="408"/>
        <v>F</v>
      </c>
      <c r="O3728" t="s">
        <v>8495</v>
      </c>
      <c r="P3728" t="s">
        <v>12296</v>
      </c>
      <c r="Q3728" t="s">
        <v>221</v>
      </c>
      <c r="R3728">
        <v>4</v>
      </c>
      <c r="S3728">
        <f t="shared" si="409"/>
        <v>2019</v>
      </c>
      <c r="T3728" t="s">
        <v>12</v>
      </c>
      <c r="U3728">
        <v>1</v>
      </c>
      <c r="V3728" t="s">
        <v>3396</v>
      </c>
      <c r="W3728">
        <f>VLOOKUP(Q3728,'PBT Tag Rates'!$B$5:$E$44,4,FALSE)</f>
        <v>0.95971980899999998</v>
      </c>
      <c r="X3728">
        <v>1</v>
      </c>
      <c r="Y3728" s="14">
        <f>IFERROR(LOOKUP(H3728,{30,43,48,53,58,63,68,73,78,83,88,93,97},{42,47,52,57,62,67,72,77,82,87,92,99,100}),999)</f>
        <v>77</v>
      </c>
      <c r="Z3728" s="17">
        <f t="shared" si="410"/>
        <v>5.5555555555555554</v>
      </c>
      <c r="AA3728" s="17">
        <f t="shared" si="411"/>
        <v>5.5555555555555554</v>
      </c>
      <c r="AB3728" s="17">
        <f t="shared" si="412"/>
        <v>11.658097686375321</v>
      </c>
      <c r="AC3728" s="17" t="s">
        <v>17655</v>
      </c>
    </row>
    <row r="3729" spans="1:29" x14ac:dyDescent="0.25">
      <c r="A3729" t="s">
        <v>3339</v>
      </c>
      <c r="B3729" s="151" t="s">
        <v>13115</v>
      </c>
      <c r="C3729" t="s">
        <v>13116</v>
      </c>
      <c r="D3729" s="1">
        <v>45182</v>
      </c>
      <c r="E3729">
        <f t="shared" si="407"/>
        <v>18</v>
      </c>
      <c r="F3729" t="s">
        <v>6</v>
      </c>
      <c r="G3729">
        <v>680</v>
      </c>
      <c r="H3729">
        <f t="shared" si="406"/>
        <v>68</v>
      </c>
      <c r="I3729" t="s">
        <v>7</v>
      </c>
      <c r="J3729" t="s">
        <v>8</v>
      </c>
      <c r="K3729" t="s">
        <v>8</v>
      </c>
      <c r="L3729" t="s">
        <v>8</v>
      </c>
      <c r="M3729" t="s">
        <v>6</v>
      </c>
      <c r="N3729" t="str">
        <f t="shared" si="408"/>
        <v>M</v>
      </c>
      <c r="O3729" t="s">
        <v>13117</v>
      </c>
      <c r="P3729" t="s">
        <v>13118</v>
      </c>
      <c r="Q3729" t="s">
        <v>2596</v>
      </c>
      <c r="R3729">
        <v>3</v>
      </c>
      <c r="S3729">
        <f t="shared" si="409"/>
        <v>2020</v>
      </c>
      <c r="T3729" t="s">
        <v>12</v>
      </c>
      <c r="U3729">
        <v>0.999999999999999</v>
      </c>
      <c r="V3729" t="s">
        <v>3169</v>
      </c>
      <c r="W3729">
        <f>VLOOKUP(Q3729,'PBT Tag Rates'!$B$5:$E$44,4,FALSE)</f>
        <v>0.98845608500000004</v>
      </c>
      <c r="X3729">
        <v>1</v>
      </c>
      <c r="Y3729" s="14">
        <f>IFERROR(LOOKUP(H3729,{30,43,48,53,58,63,68,73,78,83,88,93,97},{42,47,52,57,62,67,72,77,82,87,92,99,100}),999)</f>
        <v>72</v>
      </c>
      <c r="Z3729" s="17">
        <f t="shared" si="410"/>
        <v>5.5555555555555554</v>
      </c>
      <c r="AA3729" s="17">
        <f t="shared" si="411"/>
        <v>5.5555555555555554</v>
      </c>
      <c r="AB3729" s="17">
        <f t="shared" si="412"/>
        <v>11.658097686375321</v>
      </c>
      <c r="AC3729" s="17" t="s">
        <v>17654</v>
      </c>
    </row>
    <row r="3730" spans="1:29" x14ac:dyDescent="0.25">
      <c r="A3730" t="s">
        <v>3339</v>
      </c>
      <c r="B3730" s="151" t="s">
        <v>13119</v>
      </c>
      <c r="C3730" t="s">
        <v>13120</v>
      </c>
      <c r="D3730" s="1">
        <v>45182</v>
      </c>
      <c r="E3730">
        <f t="shared" si="407"/>
        <v>18</v>
      </c>
      <c r="F3730" t="s">
        <v>6</v>
      </c>
      <c r="G3730">
        <v>630</v>
      </c>
      <c r="H3730">
        <f t="shared" si="406"/>
        <v>63</v>
      </c>
      <c r="I3730" t="s">
        <v>7</v>
      </c>
      <c r="J3730" t="s">
        <v>8</v>
      </c>
      <c r="K3730" t="s">
        <v>8</v>
      </c>
      <c r="L3730" t="s">
        <v>8</v>
      </c>
      <c r="M3730" t="s">
        <v>6</v>
      </c>
      <c r="N3730" t="str">
        <f t="shared" si="408"/>
        <v>M</v>
      </c>
      <c r="O3730" t="s">
        <v>2648</v>
      </c>
      <c r="P3730" t="s">
        <v>2649</v>
      </c>
      <c r="Q3730" t="s">
        <v>918</v>
      </c>
      <c r="R3730">
        <v>3</v>
      </c>
      <c r="S3730">
        <f t="shared" si="409"/>
        <v>2020</v>
      </c>
      <c r="T3730" t="s">
        <v>12</v>
      </c>
      <c r="U3730">
        <v>0.999999999999999</v>
      </c>
      <c r="V3730" t="s">
        <v>3386</v>
      </c>
      <c r="W3730">
        <f>VLOOKUP(Q3730,'PBT Tag Rates'!$B$5:$E$44,4,FALSE)</f>
        <v>0.98961045999999997</v>
      </c>
      <c r="X3730">
        <v>1</v>
      </c>
      <c r="Y3730" s="14">
        <f>IFERROR(LOOKUP(H3730,{30,43,48,53,58,63,68,73,78,83,88,93,97},{42,47,52,57,62,67,72,77,82,87,92,99,100}),999)</f>
        <v>67</v>
      </c>
      <c r="Z3730" s="17">
        <f t="shared" si="410"/>
        <v>5.5555555555555554</v>
      </c>
      <c r="AA3730" s="17">
        <f t="shared" si="411"/>
        <v>5.5555555555555554</v>
      </c>
      <c r="AB3730" s="17">
        <f t="shared" si="412"/>
        <v>11.658097686375321</v>
      </c>
      <c r="AC3730" s="17" t="s">
        <v>17654</v>
      </c>
    </row>
    <row r="3731" spans="1:29" x14ac:dyDescent="0.25">
      <c r="A3731" t="s">
        <v>3339</v>
      </c>
      <c r="B3731" s="151" t="s">
        <v>13121</v>
      </c>
      <c r="C3731" t="s">
        <v>13122</v>
      </c>
      <c r="D3731" s="1">
        <v>45182</v>
      </c>
      <c r="E3731">
        <f t="shared" si="407"/>
        <v>18</v>
      </c>
      <c r="F3731" t="s">
        <v>14</v>
      </c>
      <c r="G3731">
        <v>740</v>
      </c>
      <c r="H3731">
        <f t="shared" si="406"/>
        <v>74</v>
      </c>
      <c r="I3731" t="s">
        <v>7</v>
      </c>
      <c r="J3731" t="s">
        <v>8</v>
      </c>
      <c r="K3731" t="s">
        <v>8</v>
      </c>
      <c r="L3731" t="s">
        <v>8</v>
      </c>
      <c r="M3731" t="s">
        <v>14</v>
      </c>
      <c r="N3731" t="str">
        <f t="shared" si="408"/>
        <v>F</v>
      </c>
      <c r="O3731" t="s">
        <v>8846</v>
      </c>
      <c r="P3731" t="s">
        <v>8847</v>
      </c>
      <c r="Q3731" t="s">
        <v>221</v>
      </c>
      <c r="R3731">
        <v>4</v>
      </c>
      <c r="S3731">
        <f t="shared" si="409"/>
        <v>2019</v>
      </c>
      <c r="T3731" t="s">
        <v>12</v>
      </c>
      <c r="U3731">
        <v>1</v>
      </c>
      <c r="V3731" t="s">
        <v>3346</v>
      </c>
      <c r="W3731">
        <f>VLOOKUP(Q3731,'PBT Tag Rates'!$B$5:$E$44,4,FALSE)</f>
        <v>0.95971980899999998</v>
      </c>
      <c r="X3731">
        <v>1</v>
      </c>
      <c r="Y3731" s="14">
        <f>IFERROR(LOOKUP(H3731,{30,43,48,53,58,63,68,73,78,83,88,93,97},{42,47,52,57,62,67,72,77,82,87,92,99,100}),999)</f>
        <v>77</v>
      </c>
      <c r="Z3731" s="17">
        <f t="shared" si="410"/>
        <v>5.5555555555555554</v>
      </c>
      <c r="AA3731" s="17">
        <f t="shared" si="411"/>
        <v>5.5555555555555554</v>
      </c>
      <c r="AB3731" s="17">
        <f t="shared" si="412"/>
        <v>11.658097686375321</v>
      </c>
      <c r="AC3731" s="17" t="s">
        <v>17654</v>
      </c>
    </row>
    <row r="3732" spans="1:29" x14ac:dyDescent="0.25">
      <c r="A3732" t="s">
        <v>3339</v>
      </c>
      <c r="B3732" s="151" t="s">
        <v>13123</v>
      </c>
      <c r="C3732" t="s">
        <v>2504</v>
      </c>
      <c r="D3732" s="1">
        <v>45182</v>
      </c>
      <c r="E3732">
        <f t="shared" si="407"/>
        <v>18</v>
      </c>
      <c r="F3732" t="s">
        <v>14</v>
      </c>
      <c r="G3732">
        <v>860</v>
      </c>
      <c r="H3732">
        <f t="shared" si="406"/>
        <v>86</v>
      </c>
      <c r="I3732" t="s">
        <v>7</v>
      </c>
      <c r="J3732" t="s">
        <v>8</v>
      </c>
      <c r="K3732" t="s">
        <v>13124</v>
      </c>
      <c r="L3732" t="s">
        <v>8</v>
      </c>
      <c r="M3732" t="s">
        <v>14</v>
      </c>
      <c r="N3732" t="str">
        <f t="shared" si="408"/>
        <v>F</v>
      </c>
      <c r="O3732" t="s">
        <v>662</v>
      </c>
      <c r="P3732" t="s">
        <v>663</v>
      </c>
      <c r="Q3732" t="s">
        <v>281</v>
      </c>
      <c r="R3732">
        <v>4</v>
      </c>
      <c r="S3732">
        <f t="shared" si="409"/>
        <v>2019</v>
      </c>
      <c r="T3732" t="s">
        <v>12</v>
      </c>
      <c r="U3732">
        <v>0.999999999999997</v>
      </c>
      <c r="V3732" t="s">
        <v>3169</v>
      </c>
      <c r="W3732">
        <f>VLOOKUP(Q3732,'PBT Tag Rates'!$B$5:$E$44,4,FALSE)</f>
        <v>0.99705232300000002</v>
      </c>
      <c r="X3732">
        <v>1</v>
      </c>
      <c r="Y3732" s="14">
        <f>IFERROR(LOOKUP(H3732,{30,43,48,53,58,63,68,73,78,83,88,93,97},{42,47,52,57,62,67,72,77,82,87,92,99,100}),999)</f>
        <v>87</v>
      </c>
      <c r="Z3732" s="17">
        <f t="shared" si="410"/>
        <v>5.5555555555555554</v>
      </c>
      <c r="AA3732" s="17">
        <f t="shared" si="411"/>
        <v>5.5555555555555554</v>
      </c>
      <c r="AB3732" s="17">
        <f t="shared" si="412"/>
        <v>11.658097686375321</v>
      </c>
      <c r="AC3732" s="17" t="s">
        <v>17654</v>
      </c>
    </row>
    <row r="3733" spans="1:29" x14ac:dyDescent="0.25">
      <c r="A3733" t="s">
        <v>3339</v>
      </c>
      <c r="B3733" s="151" t="s">
        <v>13125</v>
      </c>
      <c r="C3733" t="s">
        <v>13126</v>
      </c>
      <c r="D3733" s="1">
        <v>45182</v>
      </c>
      <c r="E3733">
        <f t="shared" si="407"/>
        <v>18</v>
      </c>
      <c r="F3733" t="s">
        <v>14</v>
      </c>
      <c r="G3733">
        <v>730</v>
      </c>
      <c r="H3733">
        <f t="shared" si="406"/>
        <v>73</v>
      </c>
      <c r="I3733" t="s">
        <v>9</v>
      </c>
      <c r="J3733">
        <v>1</v>
      </c>
      <c r="K3733" t="s">
        <v>8</v>
      </c>
      <c r="L3733" t="s">
        <v>8</v>
      </c>
      <c r="M3733" t="s">
        <v>14</v>
      </c>
      <c r="N3733" t="str">
        <f t="shared" si="408"/>
        <v>F</v>
      </c>
      <c r="O3733" t="s">
        <v>578</v>
      </c>
      <c r="P3733" t="s">
        <v>2344</v>
      </c>
      <c r="Q3733" t="s">
        <v>221</v>
      </c>
      <c r="R3733">
        <v>4</v>
      </c>
      <c r="S3733">
        <f t="shared" si="409"/>
        <v>2019</v>
      </c>
      <c r="T3733" t="s">
        <v>12</v>
      </c>
      <c r="U3733">
        <v>1</v>
      </c>
      <c r="V3733" t="s">
        <v>3363</v>
      </c>
      <c r="W3733">
        <f>VLOOKUP(Q3733,'PBT Tag Rates'!$B$5:$E$44,4,FALSE)</f>
        <v>0.95971980899999998</v>
      </c>
      <c r="X3733">
        <v>1</v>
      </c>
      <c r="Y3733" s="14">
        <f>IFERROR(LOOKUP(H3733,{30,43,48,53,58,63,68,73,78,83,88,93,97},{42,47,52,57,62,67,72,77,82,87,92,99,100}),999)</f>
        <v>77</v>
      </c>
      <c r="Z3733" s="17">
        <f t="shared" si="410"/>
        <v>5.5555555555555554</v>
      </c>
      <c r="AA3733" s="17">
        <f t="shared" si="411"/>
        <v>5.5555555555555554</v>
      </c>
      <c r="AB3733" s="17">
        <f t="shared" si="412"/>
        <v>11.658097686375321</v>
      </c>
      <c r="AC3733" s="17" t="s">
        <v>17654</v>
      </c>
    </row>
    <row r="3734" spans="1:29" x14ac:dyDescent="0.25">
      <c r="A3734" t="s">
        <v>3339</v>
      </c>
      <c r="B3734" s="151" t="s">
        <v>13127</v>
      </c>
      <c r="C3734" t="s">
        <v>13128</v>
      </c>
      <c r="D3734" s="1">
        <v>45182</v>
      </c>
      <c r="E3734">
        <f t="shared" si="407"/>
        <v>18</v>
      </c>
      <c r="F3734" t="s">
        <v>6</v>
      </c>
      <c r="G3734">
        <v>710</v>
      </c>
      <c r="H3734">
        <f t="shared" ref="H3734:H3797" si="413">G3734/10</f>
        <v>71</v>
      </c>
      <c r="I3734" t="s">
        <v>9</v>
      </c>
      <c r="J3734">
        <v>1</v>
      </c>
      <c r="K3734" t="s">
        <v>8</v>
      </c>
      <c r="L3734" t="s">
        <v>8</v>
      </c>
      <c r="M3734" t="s">
        <v>6</v>
      </c>
      <c r="N3734" t="str">
        <f t="shared" si="408"/>
        <v>M</v>
      </c>
      <c r="O3734" t="s">
        <v>2384</v>
      </c>
      <c r="P3734" t="s">
        <v>2385</v>
      </c>
      <c r="Q3734" t="s">
        <v>221</v>
      </c>
      <c r="R3734">
        <v>4</v>
      </c>
      <c r="S3734">
        <f t="shared" si="409"/>
        <v>2019</v>
      </c>
      <c r="T3734" t="s">
        <v>12</v>
      </c>
      <c r="U3734">
        <v>1</v>
      </c>
      <c r="V3734" t="s">
        <v>3876</v>
      </c>
      <c r="W3734">
        <f>VLOOKUP(Q3734,'PBT Tag Rates'!$B$5:$E$44,4,FALSE)</f>
        <v>0.95971980899999998</v>
      </c>
      <c r="X3734">
        <v>1</v>
      </c>
      <c r="Y3734" s="14">
        <f>IFERROR(LOOKUP(H3734,{30,43,48,53,58,63,68,73,78,83,88,93,97},{42,47,52,57,62,67,72,77,82,87,92,99,100}),999)</f>
        <v>72</v>
      </c>
      <c r="Z3734" s="17">
        <f t="shared" si="410"/>
        <v>5.5555555555555554</v>
      </c>
      <c r="AA3734" s="17">
        <f t="shared" si="411"/>
        <v>5.5555555555555554</v>
      </c>
      <c r="AB3734" s="17">
        <f t="shared" si="412"/>
        <v>11.658097686375321</v>
      </c>
      <c r="AC3734" s="17" t="s">
        <v>17654</v>
      </c>
    </row>
    <row r="3735" spans="1:29" x14ac:dyDescent="0.25">
      <c r="A3735" t="s">
        <v>3339</v>
      </c>
      <c r="B3735" s="151" t="s">
        <v>13129</v>
      </c>
      <c r="C3735" t="s">
        <v>13130</v>
      </c>
      <c r="D3735" s="1">
        <v>45182</v>
      </c>
      <c r="E3735">
        <f t="shared" ref="E3735:E3798" si="414">IF(D3735&lt;=$D$3,70,18)</f>
        <v>18</v>
      </c>
      <c r="F3735" t="s">
        <v>14</v>
      </c>
      <c r="G3735">
        <v>800</v>
      </c>
      <c r="H3735">
        <f t="shared" si="413"/>
        <v>80</v>
      </c>
      <c r="I3735" t="s">
        <v>9</v>
      </c>
      <c r="J3735">
        <v>1</v>
      </c>
      <c r="K3735" t="s">
        <v>13131</v>
      </c>
      <c r="L3735" t="s">
        <v>8</v>
      </c>
      <c r="M3735" t="s">
        <v>14</v>
      </c>
      <c r="N3735" t="str">
        <f t="shared" ref="N3735:N3798" si="415">IF(M3735="U",F3735,M3735)</f>
        <v>F</v>
      </c>
      <c r="O3735" t="s">
        <v>11520</v>
      </c>
      <c r="P3735" t="s">
        <v>13132</v>
      </c>
      <c r="Q3735" t="s">
        <v>281</v>
      </c>
      <c r="R3735">
        <v>4</v>
      </c>
      <c r="S3735">
        <f t="shared" ref="S3735:S3798" si="416">IFERROR($S$3-R3735,"U")</f>
        <v>2019</v>
      </c>
      <c r="T3735" t="s">
        <v>12</v>
      </c>
      <c r="U3735">
        <v>1</v>
      </c>
      <c r="V3735" t="s">
        <v>3169</v>
      </c>
      <c r="W3735">
        <f>VLOOKUP(Q3735,'PBT Tag Rates'!$B$5:$E$44,4,FALSE)</f>
        <v>0.99705232300000002</v>
      </c>
      <c r="X3735">
        <v>1</v>
      </c>
      <c r="Y3735" s="14">
        <f>IFERROR(LOOKUP(H3735,{30,43,48,53,58,63,68,73,78,83,88,93,97},{42,47,52,57,62,67,72,77,82,87,92,99,100}),999)</f>
        <v>82</v>
      </c>
      <c r="Z3735" s="17">
        <f t="shared" ref="Z3735:Z3798" si="417">IF(D3735&lt;$D$3,X3735/$Z$3,X3735/$Z$4)</f>
        <v>5.5555555555555554</v>
      </c>
      <c r="AA3735" s="17">
        <f t="shared" si="411"/>
        <v>5.5555555555555554</v>
      </c>
      <c r="AB3735" s="17">
        <f t="shared" si="412"/>
        <v>11.658097686375321</v>
      </c>
      <c r="AC3735" s="17" t="s">
        <v>17654</v>
      </c>
    </row>
    <row r="3736" spans="1:29" x14ac:dyDescent="0.25">
      <c r="A3736" t="s">
        <v>3339</v>
      </c>
      <c r="B3736" s="151" t="s">
        <v>13133</v>
      </c>
      <c r="C3736" t="s">
        <v>2505</v>
      </c>
      <c r="D3736" s="1">
        <v>45182</v>
      </c>
      <c r="E3736">
        <f t="shared" si="414"/>
        <v>18</v>
      </c>
      <c r="F3736" t="s">
        <v>6</v>
      </c>
      <c r="G3736">
        <v>910</v>
      </c>
      <c r="H3736">
        <f t="shared" si="413"/>
        <v>91</v>
      </c>
      <c r="I3736" t="s">
        <v>7</v>
      </c>
      <c r="J3736" t="s">
        <v>8</v>
      </c>
      <c r="K3736" t="s">
        <v>13134</v>
      </c>
      <c r="L3736" t="s">
        <v>8</v>
      </c>
      <c r="M3736" t="s">
        <v>6</v>
      </c>
      <c r="N3736" t="str">
        <f t="shared" si="415"/>
        <v>M</v>
      </c>
      <c r="O3736" t="s">
        <v>4453</v>
      </c>
      <c r="P3736" t="s">
        <v>4454</v>
      </c>
      <c r="Q3736" t="s">
        <v>221</v>
      </c>
      <c r="R3736">
        <v>4</v>
      </c>
      <c r="S3736">
        <f t="shared" si="416"/>
        <v>2019</v>
      </c>
      <c r="T3736" t="s">
        <v>12</v>
      </c>
      <c r="U3736">
        <v>1</v>
      </c>
      <c r="V3736" t="s">
        <v>3357</v>
      </c>
      <c r="W3736">
        <f>VLOOKUP(Q3736,'PBT Tag Rates'!$B$5:$E$44,4,FALSE)</f>
        <v>0.95971980899999998</v>
      </c>
      <c r="X3736">
        <v>1</v>
      </c>
      <c r="Y3736" s="14">
        <f>IFERROR(LOOKUP(H3736,{30,43,48,53,58,63,68,73,78,83,88,93,97},{42,47,52,57,62,67,72,77,82,87,92,99,100}),999)</f>
        <v>92</v>
      </c>
      <c r="Z3736" s="17">
        <f t="shared" si="417"/>
        <v>5.5555555555555554</v>
      </c>
      <c r="AA3736" s="17">
        <f t="shared" si="411"/>
        <v>5.5555555555555554</v>
      </c>
      <c r="AB3736" s="17">
        <f t="shared" si="412"/>
        <v>11.658097686375321</v>
      </c>
      <c r="AC3736" s="17" t="s">
        <v>17654</v>
      </c>
    </row>
    <row r="3737" spans="1:29" x14ac:dyDescent="0.25">
      <c r="A3737" t="s">
        <v>3339</v>
      </c>
      <c r="B3737" s="151" t="s">
        <v>13135</v>
      </c>
      <c r="C3737" t="s">
        <v>13136</v>
      </c>
      <c r="D3737" s="1">
        <v>45182</v>
      </c>
      <c r="E3737">
        <f t="shared" si="414"/>
        <v>18</v>
      </c>
      <c r="F3737" t="s">
        <v>6</v>
      </c>
      <c r="G3737">
        <v>820</v>
      </c>
      <c r="H3737">
        <f t="shared" si="413"/>
        <v>82</v>
      </c>
      <c r="I3737" t="s">
        <v>9</v>
      </c>
      <c r="J3737">
        <v>1</v>
      </c>
      <c r="K3737" t="s">
        <v>13137</v>
      </c>
      <c r="L3737" t="s">
        <v>8</v>
      </c>
      <c r="M3737" t="s">
        <v>14</v>
      </c>
      <c r="N3737" t="str">
        <f t="shared" si="415"/>
        <v>F</v>
      </c>
      <c r="O3737" t="s">
        <v>9487</v>
      </c>
      <c r="P3737" t="s">
        <v>13138</v>
      </c>
      <c r="Q3737" t="s">
        <v>221</v>
      </c>
      <c r="R3737">
        <v>4</v>
      </c>
      <c r="S3737">
        <f t="shared" si="416"/>
        <v>2019</v>
      </c>
      <c r="T3737" t="s">
        <v>12</v>
      </c>
      <c r="U3737">
        <v>1</v>
      </c>
      <c r="V3737" t="s">
        <v>3168</v>
      </c>
      <c r="W3737">
        <f>VLOOKUP(Q3737,'PBT Tag Rates'!$B$5:$E$44,4,FALSE)</f>
        <v>0.95971980899999998</v>
      </c>
      <c r="X3737">
        <v>1</v>
      </c>
      <c r="Y3737" s="14">
        <f>IFERROR(LOOKUP(H3737,{30,43,48,53,58,63,68,73,78,83,88,93,97},{42,47,52,57,62,67,72,77,82,87,92,99,100}),999)</f>
        <v>82</v>
      </c>
      <c r="Z3737" s="17">
        <f t="shared" si="417"/>
        <v>5.5555555555555554</v>
      </c>
      <c r="AA3737" s="17">
        <f t="shared" si="411"/>
        <v>5.5555555555555554</v>
      </c>
      <c r="AB3737" s="17">
        <f t="shared" si="412"/>
        <v>11.658097686375321</v>
      </c>
      <c r="AC3737" s="17" t="s">
        <v>17654</v>
      </c>
    </row>
    <row r="3738" spans="1:29" x14ac:dyDescent="0.25">
      <c r="A3738" t="s">
        <v>3339</v>
      </c>
      <c r="B3738" s="151" t="s">
        <v>13139</v>
      </c>
      <c r="C3738" t="s">
        <v>13140</v>
      </c>
      <c r="D3738" s="1">
        <v>45182</v>
      </c>
      <c r="E3738">
        <f t="shared" si="414"/>
        <v>18</v>
      </c>
      <c r="F3738" t="s">
        <v>14</v>
      </c>
      <c r="G3738">
        <v>720</v>
      </c>
      <c r="H3738">
        <f t="shared" si="413"/>
        <v>72</v>
      </c>
      <c r="I3738" t="s">
        <v>9</v>
      </c>
      <c r="J3738">
        <v>1</v>
      </c>
      <c r="K3738" t="s">
        <v>8</v>
      </c>
      <c r="L3738" t="s">
        <v>8</v>
      </c>
      <c r="M3738" t="s">
        <v>14</v>
      </c>
      <c r="N3738" t="str">
        <f t="shared" si="415"/>
        <v>F</v>
      </c>
      <c r="O3738" t="s">
        <v>11160</v>
      </c>
      <c r="P3738" t="s">
        <v>11161</v>
      </c>
      <c r="Q3738" t="s">
        <v>221</v>
      </c>
      <c r="R3738">
        <v>4</v>
      </c>
      <c r="S3738">
        <f t="shared" si="416"/>
        <v>2019</v>
      </c>
      <c r="T3738" t="s">
        <v>12</v>
      </c>
      <c r="U3738">
        <v>0.999999999999997</v>
      </c>
      <c r="V3738" t="s">
        <v>3357</v>
      </c>
      <c r="W3738">
        <f>VLOOKUP(Q3738,'PBT Tag Rates'!$B$5:$E$44,4,FALSE)</f>
        <v>0.95971980899999998</v>
      </c>
      <c r="X3738">
        <v>1</v>
      </c>
      <c r="Y3738" s="14">
        <f>IFERROR(LOOKUP(H3738,{30,43,48,53,58,63,68,73,78,83,88,93,97},{42,47,52,57,62,67,72,77,82,87,92,99,100}),999)</f>
        <v>72</v>
      </c>
      <c r="Z3738" s="17">
        <f t="shared" si="417"/>
        <v>5.5555555555555554</v>
      </c>
      <c r="AA3738" s="17">
        <f t="shared" si="411"/>
        <v>5.5555555555555554</v>
      </c>
      <c r="AB3738" s="17">
        <f t="shared" si="412"/>
        <v>11.658097686375321</v>
      </c>
      <c r="AC3738" s="17" t="s">
        <v>17654</v>
      </c>
    </row>
    <row r="3739" spans="1:29" x14ac:dyDescent="0.25">
      <c r="A3739" t="s">
        <v>3339</v>
      </c>
      <c r="B3739" s="151" t="s">
        <v>13141</v>
      </c>
      <c r="C3739" t="s">
        <v>13142</v>
      </c>
      <c r="D3739" s="1">
        <v>45182</v>
      </c>
      <c r="E3739">
        <f t="shared" si="414"/>
        <v>18</v>
      </c>
      <c r="F3739" t="s">
        <v>6</v>
      </c>
      <c r="G3739">
        <v>690</v>
      </c>
      <c r="H3739">
        <f t="shared" si="413"/>
        <v>69</v>
      </c>
      <c r="I3739" t="s">
        <v>7</v>
      </c>
      <c r="J3739" t="s">
        <v>8</v>
      </c>
      <c r="K3739" t="s">
        <v>8</v>
      </c>
      <c r="L3739" t="s">
        <v>8</v>
      </c>
      <c r="M3739" t="s">
        <v>6</v>
      </c>
      <c r="N3739" t="str">
        <f t="shared" si="415"/>
        <v>M</v>
      </c>
      <c r="O3739" t="s">
        <v>11682</v>
      </c>
      <c r="P3739" t="s">
        <v>11683</v>
      </c>
      <c r="Q3739" t="s">
        <v>281</v>
      </c>
      <c r="R3739">
        <v>4</v>
      </c>
      <c r="S3739">
        <f t="shared" si="416"/>
        <v>2019</v>
      </c>
      <c r="T3739" t="s">
        <v>12</v>
      </c>
      <c r="U3739">
        <v>0.999999999999999</v>
      </c>
      <c r="V3739" t="s">
        <v>3079</v>
      </c>
      <c r="W3739">
        <f>VLOOKUP(Q3739,'PBT Tag Rates'!$B$5:$E$44,4,FALSE)</f>
        <v>0.99705232300000002</v>
      </c>
      <c r="X3739">
        <v>1</v>
      </c>
      <c r="Y3739" s="14">
        <f>IFERROR(LOOKUP(H3739,{30,43,48,53,58,63,68,73,78,83,88,93,97},{42,47,52,57,62,67,72,77,82,87,92,99,100}),999)</f>
        <v>72</v>
      </c>
      <c r="Z3739" s="17">
        <f t="shared" si="417"/>
        <v>5.5555555555555554</v>
      </c>
      <c r="AA3739" s="17">
        <f t="shared" si="411"/>
        <v>5.5555555555555554</v>
      </c>
      <c r="AB3739" s="17">
        <f t="shared" si="412"/>
        <v>11.658097686375321</v>
      </c>
      <c r="AC3739" s="17" t="s">
        <v>17654</v>
      </c>
    </row>
    <row r="3740" spans="1:29" x14ac:dyDescent="0.25">
      <c r="A3740" t="s">
        <v>3339</v>
      </c>
      <c r="B3740" s="151" t="s">
        <v>13143</v>
      </c>
      <c r="C3740" t="s">
        <v>13144</v>
      </c>
      <c r="D3740" s="1">
        <v>45182</v>
      </c>
      <c r="E3740">
        <f t="shared" si="414"/>
        <v>18</v>
      </c>
      <c r="F3740" t="s">
        <v>6</v>
      </c>
      <c r="G3740">
        <v>870</v>
      </c>
      <c r="H3740">
        <f t="shared" si="413"/>
        <v>87</v>
      </c>
      <c r="I3740" t="s">
        <v>9</v>
      </c>
      <c r="J3740">
        <v>1</v>
      </c>
      <c r="K3740" t="s">
        <v>13145</v>
      </c>
      <c r="L3740" t="s">
        <v>8</v>
      </c>
      <c r="M3740" t="s">
        <v>6</v>
      </c>
      <c r="N3740" t="str">
        <f t="shared" si="415"/>
        <v>M</v>
      </c>
      <c r="O3740" t="s">
        <v>2909</v>
      </c>
      <c r="P3740" t="s">
        <v>11706</v>
      </c>
      <c r="Q3740" t="s">
        <v>221</v>
      </c>
      <c r="R3740">
        <v>4</v>
      </c>
      <c r="S3740">
        <f t="shared" si="416"/>
        <v>2019</v>
      </c>
      <c r="T3740" t="s">
        <v>12</v>
      </c>
      <c r="U3740">
        <v>0.999999999999997</v>
      </c>
      <c r="V3740" t="s">
        <v>3386</v>
      </c>
      <c r="W3740">
        <f>VLOOKUP(Q3740,'PBT Tag Rates'!$B$5:$E$44,4,FALSE)</f>
        <v>0.95971980899999998</v>
      </c>
      <c r="X3740">
        <v>1</v>
      </c>
      <c r="Y3740" s="14">
        <f>IFERROR(LOOKUP(H3740,{30,43,48,53,58,63,68,73,78,83,88,93,97},{42,47,52,57,62,67,72,77,82,87,92,99,100}),999)</f>
        <v>87</v>
      </c>
      <c r="Z3740" s="17">
        <f t="shared" si="417"/>
        <v>5.5555555555555554</v>
      </c>
      <c r="AA3740" s="17">
        <f t="shared" si="411"/>
        <v>5.5555555555555554</v>
      </c>
      <c r="AB3740" s="17">
        <f t="shared" si="412"/>
        <v>11.658097686375321</v>
      </c>
      <c r="AC3740" s="17" t="s">
        <v>17654</v>
      </c>
    </row>
    <row r="3741" spans="1:29" x14ac:dyDescent="0.25">
      <c r="A3741" t="s">
        <v>3339</v>
      </c>
      <c r="B3741" s="151" t="s">
        <v>13146</v>
      </c>
      <c r="C3741" t="s">
        <v>2506</v>
      </c>
      <c r="D3741" s="1">
        <v>45182</v>
      </c>
      <c r="E3741">
        <f t="shared" si="414"/>
        <v>18</v>
      </c>
      <c r="F3741" t="s">
        <v>14</v>
      </c>
      <c r="G3741">
        <v>840</v>
      </c>
      <c r="H3741">
        <f t="shared" si="413"/>
        <v>84</v>
      </c>
      <c r="I3741" t="s">
        <v>7</v>
      </c>
      <c r="J3741" t="s">
        <v>8</v>
      </c>
      <c r="K3741" t="s">
        <v>13147</v>
      </c>
      <c r="L3741" t="s">
        <v>8</v>
      </c>
      <c r="M3741" t="s">
        <v>14</v>
      </c>
      <c r="N3741" t="str">
        <f t="shared" si="415"/>
        <v>F</v>
      </c>
      <c r="O3741" t="s">
        <v>8</v>
      </c>
      <c r="P3741" t="s">
        <v>8</v>
      </c>
      <c r="Q3741" t="s">
        <v>11</v>
      </c>
      <c r="R3741" t="s">
        <v>8</v>
      </c>
      <c r="S3741" t="str">
        <f t="shared" si="416"/>
        <v>U</v>
      </c>
      <c r="T3741" t="s">
        <v>12</v>
      </c>
      <c r="U3741">
        <v>1</v>
      </c>
      <c r="V3741" t="s">
        <v>11</v>
      </c>
      <c r="W3741" t="e">
        <f>VLOOKUP(Q3741,'PBT Tag Rates'!$B$5:$E$44,4,FALSE)</f>
        <v>#N/A</v>
      </c>
      <c r="X3741">
        <v>1</v>
      </c>
      <c r="Y3741" s="14">
        <f>IFERROR(LOOKUP(H3741,{30,43,48,53,58,63,68,73,78,83,88,93,97},{42,47,52,57,62,67,72,77,82,87,92,99,100}),999)</f>
        <v>87</v>
      </c>
      <c r="Z3741" s="17">
        <f t="shared" si="417"/>
        <v>5.5555555555555554</v>
      </c>
      <c r="AA3741" s="17">
        <f t="shared" si="411"/>
        <v>5.5555555555555554</v>
      </c>
      <c r="AB3741" s="17">
        <f t="shared" si="412"/>
        <v>11.658097686375321</v>
      </c>
      <c r="AC3741" s="17" t="s">
        <v>17654</v>
      </c>
    </row>
    <row r="3742" spans="1:29" x14ac:dyDescent="0.25">
      <c r="A3742" t="s">
        <v>3339</v>
      </c>
      <c r="B3742" s="151" t="s">
        <v>13148</v>
      </c>
      <c r="C3742" t="s">
        <v>13149</v>
      </c>
      <c r="D3742" s="1">
        <v>45182</v>
      </c>
      <c r="E3742">
        <f t="shared" si="414"/>
        <v>18</v>
      </c>
      <c r="F3742" t="s">
        <v>14</v>
      </c>
      <c r="G3742">
        <v>730</v>
      </c>
      <c r="H3742">
        <f t="shared" si="413"/>
        <v>73</v>
      </c>
      <c r="I3742" t="s">
        <v>7</v>
      </c>
      <c r="J3742" t="s">
        <v>8</v>
      </c>
      <c r="K3742" t="s">
        <v>8</v>
      </c>
      <c r="L3742" t="s">
        <v>8</v>
      </c>
      <c r="M3742" t="s">
        <v>14</v>
      </c>
      <c r="N3742" t="str">
        <f t="shared" si="415"/>
        <v>F</v>
      </c>
      <c r="O3742" t="s">
        <v>2994</v>
      </c>
      <c r="P3742" t="s">
        <v>13150</v>
      </c>
      <c r="Q3742" t="s">
        <v>221</v>
      </c>
      <c r="R3742">
        <v>4</v>
      </c>
      <c r="S3742">
        <f t="shared" si="416"/>
        <v>2019</v>
      </c>
      <c r="T3742" t="s">
        <v>12</v>
      </c>
      <c r="U3742">
        <v>0.999999999999998</v>
      </c>
      <c r="V3742" t="s">
        <v>3653</v>
      </c>
      <c r="W3742">
        <f>VLOOKUP(Q3742,'PBT Tag Rates'!$B$5:$E$44,4,FALSE)</f>
        <v>0.95971980899999998</v>
      </c>
      <c r="X3742">
        <v>1</v>
      </c>
      <c r="Y3742" s="14">
        <f>IFERROR(LOOKUP(H3742,{30,43,48,53,58,63,68,73,78,83,88,93,97},{42,47,52,57,62,67,72,77,82,87,92,99,100}),999)</f>
        <v>77</v>
      </c>
      <c r="Z3742" s="17">
        <f t="shared" si="417"/>
        <v>5.5555555555555554</v>
      </c>
      <c r="AA3742" s="17">
        <f t="shared" si="411"/>
        <v>5.5555555555555554</v>
      </c>
      <c r="AB3742" s="17">
        <f t="shared" si="412"/>
        <v>11.658097686375321</v>
      </c>
      <c r="AC3742" s="17" t="s">
        <v>17655</v>
      </c>
    </row>
    <row r="3743" spans="1:29" x14ac:dyDescent="0.25">
      <c r="A3743" t="s">
        <v>3339</v>
      </c>
      <c r="B3743" s="151" t="s">
        <v>13151</v>
      </c>
      <c r="C3743" t="s">
        <v>13152</v>
      </c>
      <c r="D3743" s="1">
        <v>45182</v>
      </c>
      <c r="E3743">
        <f t="shared" si="414"/>
        <v>18</v>
      </c>
      <c r="F3743" t="s">
        <v>6</v>
      </c>
      <c r="G3743">
        <v>650</v>
      </c>
      <c r="H3743">
        <f t="shared" si="413"/>
        <v>65</v>
      </c>
      <c r="I3743" t="s">
        <v>7</v>
      </c>
      <c r="J3743" t="s">
        <v>8</v>
      </c>
      <c r="K3743" t="s">
        <v>8</v>
      </c>
      <c r="L3743" t="s">
        <v>8</v>
      </c>
      <c r="M3743" t="s">
        <v>6</v>
      </c>
      <c r="N3743" t="str">
        <f t="shared" si="415"/>
        <v>M</v>
      </c>
      <c r="O3743" t="s">
        <v>1418</v>
      </c>
      <c r="P3743" t="s">
        <v>13153</v>
      </c>
      <c r="Q3743" t="s">
        <v>918</v>
      </c>
      <c r="R3743">
        <v>3</v>
      </c>
      <c r="S3743">
        <f t="shared" si="416"/>
        <v>2020</v>
      </c>
      <c r="T3743" t="s">
        <v>12</v>
      </c>
      <c r="U3743">
        <v>0.999999999999997</v>
      </c>
      <c r="V3743" t="s">
        <v>3346</v>
      </c>
      <c r="W3743">
        <f>VLOOKUP(Q3743,'PBT Tag Rates'!$B$5:$E$44,4,FALSE)</f>
        <v>0.98961045999999997</v>
      </c>
      <c r="X3743">
        <v>1</v>
      </c>
      <c r="Y3743" s="14">
        <f>IFERROR(LOOKUP(H3743,{30,43,48,53,58,63,68,73,78,83,88,93,97},{42,47,52,57,62,67,72,77,82,87,92,99,100}),999)</f>
        <v>67</v>
      </c>
      <c r="Z3743" s="17">
        <f t="shared" si="417"/>
        <v>5.5555555555555554</v>
      </c>
      <c r="AA3743" s="17">
        <f t="shared" si="411"/>
        <v>5.5555555555555554</v>
      </c>
      <c r="AB3743" s="17">
        <f t="shared" si="412"/>
        <v>11.658097686375321</v>
      </c>
      <c r="AC3743" s="17" t="s">
        <v>17654</v>
      </c>
    </row>
    <row r="3744" spans="1:29" x14ac:dyDescent="0.25">
      <c r="A3744" t="s">
        <v>3339</v>
      </c>
      <c r="B3744" s="151" t="s">
        <v>13154</v>
      </c>
      <c r="C3744" t="s">
        <v>2507</v>
      </c>
      <c r="D3744" s="1">
        <v>45182</v>
      </c>
      <c r="E3744">
        <f t="shared" si="414"/>
        <v>18</v>
      </c>
      <c r="F3744" t="s">
        <v>14</v>
      </c>
      <c r="G3744">
        <v>810</v>
      </c>
      <c r="H3744">
        <f t="shared" si="413"/>
        <v>81</v>
      </c>
      <c r="I3744" t="s">
        <v>9</v>
      </c>
      <c r="J3744">
        <v>1</v>
      </c>
      <c r="K3744" t="s">
        <v>13155</v>
      </c>
      <c r="L3744" t="s">
        <v>8</v>
      </c>
      <c r="M3744" t="s">
        <v>14</v>
      </c>
      <c r="N3744" t="str">
        <f t="shared" si="415"/>
        <v>F</v>
      </c>
      <c r="O3744" t="s">
        <v>4321</v>
      </c>
      <c r="P3744" t="s">
        <v>4322</v>
      </c>
      <c r="Q3744" t="s">
        <v>221</v>
      </c>
      <c r="R3744">
        <v>4</v>
      </c>
      <c r="S3744">
        <f t="shared" si="416"/>
        <v>2019</v>
      </c>
      <c r="T3744" t="s">
        <v>12</v>
      </c>
      <c r="U3744">
        <v>1</v>
      </c>
      <c r="V3744" t="s">
        <v>3346</v>
      </c>
      <c r="W3744">
        <f>VLOOKUP(Q3744,'PBT Tag Rates'!$B$5:$E$44,4,FALSE)</f>
        <v>0.95971980899999998</v>
      </c>
      <c r="X3744">
        <v>1</v>
      </c>
      <c r="Y3744" s="14">
        <f>IFERROR(LOOKUP(H3744,{30,43,48,53,58,63,68,73,78,83,88,93,97},{42,47,52,57,62,67,72,77,82,87,92,99,100}),999)</f>
        <v>82</v>
      </c>
      <c r="Z3744" s="17">
        <f t="shared" si="417"/>
        <v>5.5555555555555554</v>
      </c>
      <c r="AA3744" s="17">
        <f t="shared" si="411"/>
        <v>5.5555555555555554</v>
      </c>
      <c r="AB3744" s="17">
        <f t="shared" si="412"/>
        <v>11.658097686375321</v>
      </c>
      <c r="AC3744" s="17" t="s">
        <v>17654</v>
      </c>
    </row>
    <row r="3745" spans="1:29" x14ac:dyDescent="0.25">
      <c r="A3745" t="s">
        <v>3339</v>
      </c>
      <c r="B3745" s="151" t="s">
        <v>13156</v>
      </c>
      <c r="C3745" t="s">
        <v>13157</v>
      </c>
      <c r="D3745" s="1">
        <v>45182</v>
      </c>
      <c r="E3745">
        <f t="shared" si="414"/>
        <v>18</v>
      </c>
      <c r="F3745" t="s">
        <v>14</v>
      </c>
      <c r="G3745">
        <v>810</v>
      </c>
      <c r="H3745">
        <f t="shared" si="413"/>
        <v>81</v>
      </c>
      <c r="I3745" t="s">
        <v>7</v>
      </c>
      <c r="J3745" t="s">
        <v>8</v>
      </c>
      <c r="K3745" t="s">
        <v>13158</v>
      </c>
      <c r="L3745" t="s">
        <v>8</v>
      </c>
      <c r="M3745" t="s">
        <v>14</v>
      </c>
      <c r="N3745" t="str">
        <f t="shared" si="415"/>
        <v>F</v>
      </c>
      <c r="O3745" t="s">
        <v>13159</v>
      </c>
      <c r="P3745" t="s">
        <v>13160</v>
      </c>
      <c r="Q3745" t="s">
        <v>15</v>
      </c>
      <c r="R3745">
        <v>5</v>
      </c>
      <c r="S3745">
        <f t="shared" si="416"/>
        <v>2018</v>
      </c>
      <c r="T3745" t="s">
        <v>12</v>
      </c>
      <c r="U3745">
        <v>0.999999999999996</v>
      </c>
      <c r="V3745" t="s">
        <v>3543</v>
      </c>
      <c r="W3745">
        <f>VLOOKUP(Q3745,'PBT Tag Rates'!$B$5:$E$44,4,FALSE)</f>
        <v>0.80551598400000002</v>
      </c>
      <c r="X3745">
        <v>1</v>
      </c>
      <c r="Y3745" s="14">
        <f>IFERROR(LOOKUP(H3745,{30,43,48,53,58,63,68,73,78,83,88,93,97},{42,47,52,57,62,67,72,77,82,87,92,99,100}),999)</f>
        <v>82</v>
      </c>
      <c r="Z3745" s="17">
        <f t="shared" si="417"/>
        <v>5.5555555555555554</v>
      </c>
      <c r="AA3745" s="17">
        <f t="shared" si="411"/>
        <v>5.5555555555555554</v>
      </c>
      <c r="AB3745" s="17">
        <f t="shared" si="412"/>
        <v>11.658097686375321</v>
      </c>
      <c r="AC3745" s="17" t="s">
        <v>17655</v>
      </c>
    </row>
    <row r="3746" spans="1:29" x14ac:dyDescent="0.25">
      <c r="A3746" t="s">
        <v>3339</v>
      </c>
      <c r="B3746" s="151" t="s">
        <v>13161</v>
      </c>
      <c r="C3746" t="s">
        <v>13162</v>
      </c>
      <c r="D3746" s="1">
        <v>45182</v>
      </c>
      <c r="E3746">
        <f t="shared" si="414"/>
        <v>18</v>
      </c>
      <c r="F3746" t="s">
        <v>14</v>
      </c>
      <c r="G3746">
        <v>780</v>
      </c>
      <c r="H3746">
        <f t="shared" si="413"/>
        <v>78</v>
      </c>
      <c r="I3746" t="s">
        <v>9</v>
      </c>
      <c r="J3746">
        <v>1</v>
      </c>
      <c r="K3746" t="s">
        <v>8</v>
      </c>
      <c r="L3746" t="s">
        <v>8</v>
      </c>
      <c r="M3746" t="s">
        <v>14</v>
      </c>
      <c r="N3746" t="str">
        <f t="shared" si="415"/>
        <v>F</v>
      </c>
      <c r="O3746" t="s">
        <v>1377</v>
      </c>
      <c r="P3746" t="s">
        <v>13163</v>
      </c>
      <c r="Q3746" t="s">
        <v>221</v>
      </c>
      <c r="R3746">
        <v>4</v>
      </c>
      <c r="S3746">
        <f t="shared" si="416"/>
        <v>2019</v>
      </c>
      <c r="T3746" t="s">
        <v>12</v>
      </c>
      <c r="U3746">
        <v>1</v>
      </c>
      <c r="V3746" t="s">
        <v>3168</v>
      </c>
      <c r="W3746">
        <f>VLOOKUP(Q3746,'PBT Tag Rates'!$B$5:$E$44,4,FALSE)</f>
        <v>0.95971980899999998</v>
      </c>
      <c r="X3746">
        <v>1</v>
      </c>
      <c r="Y3746" s="14">
        <f>IFERROR(LOOKUP(H3746,{30,43,48,53,58,63,68,73,78,83,88,93,97},{42,47,52,57,62,67,72,77,82,87,92,99,100}),999)</f>
        <v>82</v>
      </c>
      <c r="Z3746" s="17">
        <f t="shared" si="417"/>
        <v>5.5555555555555554</v>
      </c>
      <c r="AA3746" s="17">
        <f t="shared" si="411"/>
        <v>5.5555555555555554</v>
      </c>
      <c r="AB3746" s="17">
        <f t="shared" si="412"/>
        <v>11.658097686375321</v>
      </c>
      <c r="AC3746" s="17" t="s">
        <v>17654</v>
      </c>
    </row>
    <row r="3747" spans="1:29" x14ac:dyDescent="0.25">
      <c r="A3747" t="s">
        <v>3339</v>
      </c>
      <c r="B3747" s="151" t="s">
        <v>13164</v>
      </c>
      <c r="C3747" t="s">
        <v>2508</v>
      </c>
      <c r="D3747" s="1">
        <v>45182</v>
      </c>
      <c r="E3747">
        <f t="shared" si="414"/>
        <v>18</v>
      </c>
      <c r="F3747" t="s">
        <v>14</v>
      </c>
      <c r="G3747">
        <v>880</v>
      </c>
      <c r="H3747">
        <f t="shared" si="413"/>
        <v>88</v>
      </c>
      <c r="I3747" t="s">
        <v>9</v>
      </c>
      <c r="J3747">
        <v>1</v>
      </c>
      <c r="K3747" t="s">
        <v>13165</v>
      </c>
      <c r="L3747" t="s">
        <v>8</v>
      </c>
      <c r="M3747" t="s">
        <v>14</v>
      </c>
      <c r="N3747" t="str">
        <f t="shared" si="415"/>
        <v>F</v>
      </c>
      <c r="O3747" t="s">
        <v>2363</v>
      </c>
      <c r="P3747" t="s">
        <v>2689</v>
      </c>
      <c r="Q3747" t="s">
        <v>221</v>
      </c>
      <c r="R3747">
        <v>4</v>
      </c>
      <c r="S3747">
        <f t="shared" si="416"/>
        <v>2019</v>
      </c>
      <c r="T3747" t="s">
        <v>12</v>
      </c>
      <c r="U3747">
        <v>0.999999999999999</v>
      </c>
      <c r="V3747" t="s">
        <v>3876</v>
      </c>
      <c r="W3747">
        <f>VLOOKUP(Q3747,'PBT Tag Rates'!$B$5:$E$44,4,FALSE)</f>
        <v>0.95971980899999998</v>
      </c>
      <c r="X3747">
        <v>1</v>
      </c>
      <c r="Y3747" s="14">
        <f>IFERROR(LOOKUP(H3747,{30,43,48,53,58,63,68,73,78,83,88,93,97},{42,47,52,57,62,67,72,77,82,87,92,99,100}),999)</f>
        <v>92</v>
      </c>
      <c r="Z3747" s="17">
        <f t="shared" si="417"/>
        <v>5.5555555555555554</v>
      </c>
      <c r="AA3747" s="17">
        <f t="shared" si="411"/>
        <v>5.5555555555555554</v>
      </c>
      <c r="AB3747" s="17">
        <f t="shared" si="412"/>
        <v>11.658097686375321</v>
      </c>
      <c r="AC3747" s="17" t="s">
        <v>17654</v>
      </c>
    </row>
    <row r="3748" spans="1:29" x14ac:dyDescent="0.25">
      <c r="A3748" t="s">
        <v>3339</v>
      </c>
      <c r="B3748" s="151" t="s">
        <v>13166</v>
      </c>
      <c r="C3748" t="s">
        <v>13167</v>
      </c>
      <c r="D3748" s="1">
        <v>45182</v>
      </c>
      <c r="E3748">
        <f t="shared" si="414"/>
        <v>18</v>
      </c>
      <c r="F3748" t="s">
        <v>6</v>
      </c>
      <c r="G3748">
        <v>810</v>
      </c>
      <c r="H3748">
        <f t="shared" si="413"/>
        <v>81</v>
      </c>
      <c r="I3748" t="s">
        <v>7</v>
      </c>
      <c r="J3748" t="s">
        <v>8</v>
      </c>
      <c r="K3748" t="s">
        <v>13168</v>
      </c>
      <c r="L3748" t="s">
        <v>8</v>
      </c>
      <c r="M3748" t="s">
        <v>6</v>
      </c>
      <c r="N3748" t="str">
        <f t="shared" si="415"/>
        <v>M</v>
      </c>
      <c r="O3748" t="s">
        <v>8</v>
      </c>
      <c r="P3748" t="s">
        <v>8</v>
      </c>
      <c r="Q3748" t="s">
        <v>11</v>
      </c>
      <c r="R3748" t="s">
        <v>8</v>
      </c>
      <c r="S3748" t="str">
        <f t="shared" si="416"/>
        <v>U</v>
      </c>
      <c r="T3748" t="s">
        <v>12</v>
      </c>
      <c r="U3748">
        <v>0.999999999999997</v>
      </c>
      <c r="V3748" t="s">
        <v>11</v>
      </c>
      <c r="W3748" t="e">
        <f>VLOOKUP(Q3748,'PBT Tag Rates'!$B$5:$E$44,4,FALSE)</f>
        <v>#N/A</v>
      </c>
      <c r="X3748">
        <v>1</v>
      </c>
      <c r="Y3748" s="14">
        <f>IFERROR(LOOKUP(H3748,{30,43,48,53,58,63,68,73,78,83,88,93,97},{42,47,52,57,62,67,72,77,82,87,92,99,100}),999)</f>
        <v>82</v>
      </c>
      <c r="Z3748" s="17">
        <f t="shared" si="417"/>
        <v>5.5555555555555554</v>
      </c>
      <c r="AA3748" s="17">
        <f t="shared" si="411"/>
        <v>5.5555555555555554</v>
      </c>
      <c r="AB3748" s="17">
        <f t="shared" si="412"/>
        <v>11.658097686375321</v>
      </c>
      <c r="AC3748" s="17" t="s">
        <v>17654</v>
      </c>
    </row>
    <row r="3749" spans="1:29" x14ac:dyDescent="0.25">
      <c r="A3749" t="s">
        <v>3339</v>
      </c>
      <c r="B3749" s="151" t="s">
        <v>13169</v>
      </c>
      <c r="C3749" t="s">
        <v>13170</v>
      </c>
      <c r="D3749" s="1">
        <v>45182</v>
      </c>
      <c r="E3749">
        <f t="shared" si="414"/>
        <v>18</v>
      </c>
      <c r="F3749" t="s">
        <v>6</v>
      </c>
      <c r="G3749">
        <v>840</v>
      </c>
      <c r="H3749">
        <f t="shared" si="413"/>
        <v>84</v>
      </c>
      <c r="I3749" t="s">
        <v>7</v>
      </c>
      <c r="J3749" t="s">
        <v>8</v>
      </c>
      <c r="K3749" t="s">
        <v>13171</v>
      </c>
      <c r="L3749" t="s">
        <v>8</v>
      </c>
      <c r="M3749" t="s">
        <v>6</v>
      </c>
      <c r="N3749" t="str">
        <f t="shared" si="415"/>
        <v>M</v>
      </c>
      <c r="O3749" t="s">
        <v>737</v>
      </c>
      <c r="P3749" t="s">
        <v>2652</v>
      </c>
      <c r="Q3749" t="s">
        <v>221</v>
      </c>
      <c r="R3749">
        <v>4</v>
      </c>
      <c r="S3749">
        <f t="shared" si="416"/>
        <v>2019</v>
      </c>
      <c r="T3749" t="s">
        <v>12</v>
      </c>
      <c r="U3749">
        <v>0.999999999999997</v>
      </c>
      <c r="V3749" t="s">
        <v>3386</v>
      </c>
      <c r="W3749">
        <f>VLOOKUP(Q3749,'PBT Tag Rates'!$B$5:$E$44,4,FALSE)</f>
        <v>0.95971980899999998</v>
      </c>
      <c r="X3749">
        <v>1</v>
      </c>
      <c r="Y3749" s="14">
        <f>IFERROR(LOOKUP(H3749,{30,43,48,53,58,63,68,73,78,83,88,93,97},{42,47,52,57,62,67,72,77,82,87,92,99,100}),999)</f>
        <v>87</v>
      </c>
      <c r="Z3749" s="17">
        <f t="shared" si="417"/>
        <v>5.5555555555555554</v>
      </c>
      <c r="AA3749" s="17">
        <f t="shared" si="411"/>
        <v>5.5555555555555554</v>
      </c>
      <c r="AB3749" s="17">
        <f t="shared" si="412"/>
        <v>11.658097686375321</v>
      </c>
      <c r="AC3749" s="17" t="s">
        <v>17654</v>
      </c>
    </row>
    <row r="3750" spans="1:29" x14ac:dyDescent="0.25">
      <c r="A3750" t="s">
        <v>3339</v>
      </c>
      <c r="B3750" s="151" t="s">
        <v>13172</v>
      </c>
      <c r="C3750" t="s">
        <v>13173</v>
      </c>
      <c r="D3750" s="1">
        <v>45182</v>
      </c>
      <c r="E3750">
        <f t="shared" si="414"/>
        <v>18</v>
      </c>
      <c r="F3750" t="s">
        <v>14</v>
      </c>
      <c r="G3750">
        <v>800</v>
      </c>
      <c r="H3750">
        <f t="shared" si="413"/>
        <v>80</v>
      </c>
      <c r="I3750" t="s">
        <v>9</v>
      </c>
      <c r="J3750">
        <v>1</v>
      </c>
      <c r="K3750" t="s">
        <v>13174</v>
      </c>
      <c r="L3750" t="s">
        <v>8</v>
      </c>
      <c r="M3750" t="s">
        <v>14</v>
      </c>
      <c r="N3750" t="str">
        <f t="shared" si="415"/>
        <v>F</v>
      </c>
      <c r="O3750" t="s">
        <v>8</v>
      </c>
      <c r="P3750" t="s">
        <v>8</v>
      </c>
      <c r="Q3750" t="s">
        <v>11</v>
      </c>
      <c r="R3750" t="s">
        <v>8</v>
      </c>
      <c r="S3750" t="str">
        <f t="shared" si="416"/>
        <v>U</v>
      </c>
      <c r="T3750" t="s">
        <v>12</v>
      </c>
      <c r="U3750">
        <v>0.999999999999997</v>
      </c>
      <c r="V3750" t="s">
        <v>3100</v>
      </c>
      <c r="W3750" t="e">
        <f>VLOOKUP(Q3750,'PBT Tag Rates'!$B$5:$E$44,4,FALSE)</f>
        <v>#N/A</v>
      </c>
      <c r="X3750">
        <v>1</v>
      </c>
      <c r="Y3750" s="14">
        <f>IFERROR(LOOKUP(H3750,{30,43,48,53,58,63,68,73,78,83,88,93,97},{42,47,52,57,62,67,72,77,82,87,92,99,100}),999)</f>
        <v>82</v>
      </c>
      <c r="Z3750" s="17">
        <f t="shared" si="417"/>
        <v>5.5555555555555554</v>
      </c>
      <c r="AA3750" s="17">
        <f t="shared" si="411"/>
        <v>5.5555555555555554</v>
      </c>
      <c r="AB3750" s="17">
        <f t="shared" si="412"/>
        <v>11.658097686375321</v>
      </c>
      <c r="AC3750" s="17" t="s">
        <v>17654</v>
      </c>
    </row>
    <row r="3751" spans="1:29" x14ac:dyDescent="0.25">
      <c r="A3751" t="s">
        <v>3339</v>
      </c>
      <c r="B3751" s="151" t="s">
        <v>13175</v>
      </c>
      <c r="C3751" t="s">
        <v>13176</v>
      </c>
      <c r="D3751" s="1">
        <v>45182</v>
      </c>
      <c r="E3751">
        <f t="shared" si="414"/>
        <v>18</v>
      </c>
      <c r="F3751" t="s">
        <v>6</v>
      </c>
      <c r="G3751">
        <v>690</v>
      </c>
      <c r="H3751">
        <f t="shared" si="413"/>
        <v>69</v>
      </c>
      <c r="I3751" t="s">
        <v>7</v>
      </c>
      <c r="J3751" t="s">
        <v>8</v>
      </c>
      <c r="K3751" t="s">
        <v>8</v>
      </c>
      <c r="L3751" t="s">
        <v>8</v>
      </c>
      <c r="M3751" t="s">
        <v>6</v>
      </c>
      <c r="N3751" t="str">
        <f t="shared" si="415"/>
        <v>M</v>
      </c>
      <c r="O3751" t="s">
        <v>8</v>
      </c>
      <c r="P3751" t="s">
        <v>8</v>
      </c>
      <c r="Q3751" t="s">
        <v>11</v>
      </c>
      <c r="R3751" t="s">
        <v>8</v>
      </c>
      <c r="S3751" t="str">
        <f t="shared" si="416"/>
        <v>U</v>
      </c>
      <c r="T3751" t="s">
        <v>12</v>
      </c>
      <c r="U3751">
        <v>0.999999999999997</v>
      </c>
      <c r="V3751" t="s">
        <v>11</v>
      </c>
      <c r="W3751" t="e">
        <f>VLOOKUP(Q3751,'PBT Tag Rates'!$B$5:$E$44,4,FALSE)</f>
        <v>#N/A</v>
      </c>
      <c r="X3751">
        <v>1</v>
      </c>
      <c r="Y3751" s="14">
        <f>IFERROR(LOOKUP(H3751,{30,43,48,53,58,63,68,73,78,83,88,93,97},{42,47,52,57,62,67,72,77,82,87,92,99,100}),999)</f>
        <v>72</v>
      </c>
      <c r="Z3751" s="17">
        <f t="shared" si="417"/>
        <v>5.5555555555555554</v>
      </c>
      <c r="AA3751" s="17">
        <f t="shared" si="411"/>
        <v>5.5555555555555554</v>
      </c>
      <c r="AB3751" s="17">
        <f t="shared" si="412"/>
        <v>11.658097686375321</v>
      </c>
      <c r="AC3751" s="17" t="s">
        <v>17654</v>
      </c>
    </row>
    <row r="3752" spans="1:29" x14ac:dyDescent="0.25">
      <c r="A3752" t="s">
        <v>3339</v>
      </c>
      <c r="B3752" s="151" t="s">
        <v>13177</v>
      </c>
      <c r="C3752" t="s">
        <v>13178</v>
      </c>
      <c r="D3752" s="1">
        <v>45182</v>
      </c>
      <c r="E3752">
        <f t="shared" si="414"/>
        <v>18</v>
      </c>
      <c r="F3752" t="s">
        <v>6</v>
      </c>
      <c r="G3752">
        <v>450</v>
      </c>
      <c r="H3752">
        <f t="shared" si="413"/>
        <v>45</v>
      </c>
      <c r="I3752" t="s">
        <v>9</v>
      </c>
      <c r="J3752">
        <v>1</v>
      </c>
      <c r="K3752" t="s">
        <v>8</v>
      </c>
      <c r="L3752" t="s">
        <v>8</v>
      </c>
      <c r="M3752" t="s">
        <v>6</v>
      </c>
      <c r="N3752" t="str">
        <f t="shared" si="415"/>
        <v>M</v>
      </c>
      <c r="O3752" t="s">
        <v>7452</v>
      </c>
      <c r="P3752" t="s">
        <v>7453</v>
      </c>
      <c r="Q3752" t="s">
        <v>3820</v>
      </c>
      <c r="R3752">
        <v>2</v>
      </c>
      <c r="S3752">
        <f t="shared" si="416"/>
        <v>2021</v>
      </c>
      <c r="T3752" t="s">
        <v>12</v>
      </c>
      <c r="U3752">
        <v>1</v>
      </c>
      <c r="V3752" t="s">
        <v>3357</v>
      </c>
      <c r="W3752">
        <f>VLOOKUP(Q3752,'PBT Tag Rates'!$B$5:$E$44,4,FALSE)</f>
        <v>0.98140000000000005</v>
      </c>
      <c r="X3752">
        <v>1</v>
      </c>
      <c r="Y3752" s="14">
        <f>IFERROR(LOOKUP(H3752,{30,43,48,53,58,63,68,73,78,83,88,93,97},{42,47,52,57,62,67,72,77,82,87,92,99,100}),999)</f>
        <v>47</v>
      </c>
      <c r="Z3752" s="17">
        <f t="shared" si="417"/>
        <v>5.5555555555555554</v>
      </c>
      <c r="AA3752" s="17">
        <f t="shared" si="411"/>
        <v>5.5555555555555554</v>
      </c>
      <c r="AB3752" s="17">
        <f t="shared" si="412"/>
        <v>11.658097686375321</v>
      </c>
      <c r="AC3752" s="17" t="s">
        <v>17654</v>
      </c>
    </row>
    <row r="3753" spans="1:29" x14ac:dyDescent="0.25">
      <c r="A3753" t="s">
        <v>3339</v>
      </c>
      <c r="B3753" s="151" t="s">
        <v>13179</v>
      </c>
      <c r="C3753" t="s">
        <v>13180</v>
      </c>
      <c r="D3753" s="1">
        <v>45182</v>
      </c>
      <c r="E3753">
        <f t="shared" si="414"/>
        <v>18</v>
      </c>
      <c r="F3753" t="s">
        <v>14</v>
      </c>
      <c r="G3753">
        <v>720</v>
      </c>
      <c r="H3753">
        <f t="shared" si="413"/>
        <v>72</v>
      </c>
      <c r="I3753" t="s">
        <v>9</v>
      </c>
      <c r="J3753">
        <v>1</v>
      </c>
      <c r="K3753" t="s">
        <v>8</v>
      </c>
      <c r="L3753" t="s">
        <v>8</v>
      </c>
      <c r="M3753" t="s">
        <v>14</v>
      </c>
      <c r="N3753" t="str">
        <f t="shared" si="415"/>
        <v>F</v>
      </c>
      <c r="O3753" t="s">
        <v>12840</v>
      </c>
      <c r="P3753" t="s">
        <v>12841</v>
      </c>
      <c r="Q3753" t="s">
        <v>221</v>
      </c>
      <c r="R3753">
        <v>4</v>
      </c>
      <c r="S3753">
        <f t="shared" si="416"/>
        <v>2019</v>
      </c>
      <c r="T3753" t="s">
        <v>12</v>
      </c>
      <c r="U3753">
        <v>1</v>
      </c>
      <c r="V3753" t="s">
        <v>3168</v>
      </c>
      <c r="W3753">
        <f>VLOOKUP(Q3753,'PBT Tag Rates'!$B$5:$E$44,4,FALSE)</f>
        <v>0.95971980899999998</v>
      </c>
      <c r="X3753">
        <v>1</v>
      </c>
      <c r="Y3753" s="14">
        <f>IFERROR(LOOKUP(H3753,{30,43,48,53,58,63,68,73,78,83,88,93,97},{42,47,52,57,62,67,72,77,82,87,92,99,100}),999)</f>
        <v>72</v>
      </c>
      <c r="Z3753" s="17">
        <f t="shared" si="417"/>
        <v>5.5555555555555554</v>
      </c>
      <c r="AA3753" s="17">
        <f t="shared" si="411"/>
        <v>5.5555555555555554</v>
      </c>
      <c r="AB3753" s="17">
        <f t="shared" si="412"/>
        <v>11.658097686375321</v>
      </c>
      <c r="AC3753" s="17" t="s">
        <v>17654</v>
      </c>
    </row>
    <row r="3754" spans="1:29" x14ac:dyDescent="0.25">
      <c r="A3754" t="s">
        <v>3339</v>
      </c>
      <c r="B3754" s="151" t="s">
        <v>13181</v>
      </c>
      <c r="C3754" t="s">
        <v>13182</v>
      </c>
      <c r="D3754" s="1">
        <v>45182</v>
      </c>
      <c r="E3754">
        <f t="shared" si="414"/>
        <v>18</v>
      </c>
      <c r="F3754" t="s">
        <v>6</v>
      </c>
      <c r="G3754">
        <v>730</v>
      </c>
      <c r="H3754">
        <f t="shared" si="413"/>
        <v>73</v>
      </c>
      <c r="I3754" t="s">
        <v>9</v>
      </c>
      <c r="J3754">
        <v>1</v>
      </c>
      <c r="K3754" t="s">
        <v>8</v>
      </c>
      <c r="L3754" t="s">
        <v>8</v>
      </c>
      <c r="M3754" t="s">
        <v>6</v>
      </c>
      <c r="N3754" t="str">
        <f t="shared" si="415"/>
        <v>M</v>
      </c>
      <c r="O3754" t="s">
        <v>1381</v>
      </c>
      <c r="P3754" t="s">
        <v>1382</v>
      </c>
      <c r="Q3754" t="s">
        <v>918</v>
      </c>
      <c r="R3754">
        <v>3</v>
      </c>
      <c r="S3754">
        <f t="shared" si="416"/>
        <v>2020</v>
      </c>
      <c r="T3754" t="s">
        <v>12</v>
      </c>
      <c r="U3754">
        <v>1</v>
      </c>
      <c r="V3754" t="s">
        <v>3363</v>
      </c>
      <c r="W3754">
        <f>VLOOKUP(Q3754,'PBT Tag Rates'!$B$5:$E$44,4,FALSE)</f>
        <v>0.98961045999999997</v>
      </c>
      <c r="X3754">
        <v>1</v>
      </c>
      <c r="Y3754" s="14">
        <f>IFERROR(LOOKUP(H3754,{30,43,48,53,58,63,68,73,78,83,88,93,97},{42,47,52,57,62,67,72,77,82,87,92,99,100}),999)</f>
        <v>77</v>
      </c>
      <c r="Z3754" s="17">
        <f t="shared" si="417"/>
        <v>5.5555555555555554</v>
      </c>
      <c r="AA3754" s="17">
        <f t="shared" si="411"/>
        <v>5.5555555555555554</v>
      </c>
      <c r="AB3754" s="17">
        <f t="shared" si="412"/>
        <v>11.658097686375321</v>
      </c>
      <c r="AC3754" s="17" t="s">
        <v>17654</v>
      </c>
    </row>
    <row r="3755" spans="1:29" x14ac:dyDescent="0.25">
      <c r="A3755" t="s">
        <v>3339</v>
      </c>
      <c r="B3755" s="151" t="s">
        <v>13183</v>
      </c>
      <c r="C3755" t="s">
        <v>13184</v>
      </c>
      <c r="D3755" s="1">
        <v>45182</v>
      </c>
      <c r="E3755">
        <f t="shared" si="414"/>
        <v>18</v>
      </c>
      <c r="F3755" t="s">
        <v>6</v>
      </c>
      <c r="G3755">
        <v>740</v>
      </c>
      <c r="H3755">
        <f t="shared" si="413"/>
        <v>74</v>
      </c>
      <c r="I3755" t="s">
        <v>7</v>
      </c>
      <c r="J3755" t="s">
        <v>8</v>
      </c>
      <c r="K3755" t="s">
        <v>8</v>
      </c>
      <c r="L3755" t="s">
        <v>8</v>
      </c>
      <c r="M3755" t="s">
        <v>14</v>
      </c>
      <c r="N3755" t="str">
        <f t="shared" si="415"/>
        <v>F</v>
      </c>
      <c r="O3755" t="s">
        <v>1793</v>
      </c>
      <c r="P3755" t="s">
        <v>6008</v>
      </c>
      <c r="Q3755" t="s">
        <v>221</v>
      </c>
      <c r="R3755">
        <v>4</v>
      </c>
      <c r="S3755">
        <f t="shared" si="416"/>
        <v>2019</v>
      </c>
      <c r="T3755" t="s">
        <v>12</v>
      </c>
      <c r="U3755">
        <v>0.999999999999999</v>
      </c>
      <c r="V3755" t="s">
        <v>3357</v>
      </c>
      <c r="W3755">
        <f>VLOOKUP(Q3755,'PBT Tag Rates'!$B$5:$E$44,4,FALSE)</f>
        <v>0.95971980899999998</v>
      </c>
      <c r="X3755">
        <v>1</v>
      </c>
      <c r="Y3755" s="14">
        <f>IFERROR(LOOKUP(H3755,{30,43,48,53,58,63,68,73,78,83,88,93,97},{42,47,52,57,62,67,72,77,82,87,92,99,100}),999)</f>
        <v>77</v>
      </c>
      <c r="Z3755" s="17">
        <f t="shared" si="417"/>
        <v>5.5555555555555554</v>
      </c>
      <c r="AA3755" s="17">
        <f t="shared" si="411"/>
        <v>5.5555555555555554</v>
      </c>
      <c r="AB3755" s="17">
        <f t="shared" si="412"/>
        <v>11.658097686375321</v>
      </c>
      <c r="AC3755" s="17" t="s">
        <v>17654</v>
      </c>
    </row>
    <row r="3756" spans="1:29" x14ac:dyDescent="0.25">
      <c r="A3756" t="s">
        <v>3339</v>
      </c>
      <c r="B3756" s="151" t="s">
        <v>13185</v>
      </c>
      <c r="C3756" t="s">
        <v>13186</v>
      </c>
      <c r="D3756" s="1">
        <v>45182</v>
      </c>
      <c r="E3756">
        <f t="shared" si="414"/>
        <v>18</v>
      </c>
      <c r="F3756" t="s">
        <v>6</v>
      </c>
      <c r="G3756">
        <v>550</v>
      </c>
      <c r="H3756">
        <f t="shared" si="413"/>
        <v>55</v>
      </c>
      <c r="I3756" t="s">
        <v>7</v>
      </c>
      <c r="J3756" t="s">
        <v>8</v>
      </c>
      <c r="K3756" t="s">
        <v>8</v>
      </c>
      <c r="L3756" t="s">
        <v>8</v>
      </c>
      <c r="M3756" t="s">
        <v>6</v>
      </c>
      <c r="N3756" t="str">
        <f t="shared" si="415"/>
        <v>M</v>
      </c>
      <c r="O3756" t="s">
        <v>11751</v>
      </c>
      <c r="P3756" t="s">
        <v>13187</v>
      </c>
      <c r="Q3756" t="s">
        <v>3820</v>
      </c>
      <c r="R3756">
        <v>2</v>
      </c>
      <c r="S3756">
        <f t="shared" si="416"/>
        <v>2021</v>
      </c>
      <c r="T3756" t="s">
        <v>12</v>
      </c>
      <c r="U3756">
        <v>1.00000000000001</v>
      </c>
      <c r="V3756" t="s">
        <v>3363</v>
      </c>
      <c r="W3756">
        <f>VLOOKUP(Q3756,'PBT Tag Rates'!$B$5:$E$44,4,FALSE)</f>
        <v>0.98140000000000005</v>
      </c>
      <c r="X3756">
        <v>1</v>
      </c>
      <c r="Y3756" s="14">
        <f>IFERROR(LOOKUP(H3756,{30,43,48,53,58,63,68,73,78,83,88,93,97},{42,47,52,57,62,67,72,77,82,87,92,99,100}),999)</f>
        <v>57</v>
      </c>
      <c r="Z3756" s="17">
        <f t="shared" si="417"/>
        <v>5.5555555555555554</v>
      </c>
      <c r="AA3756" s="17">
        <f t="shared" si="411"/>
        <v>5.5555555555555554</v>
      </c>
      <c r="AB3756" s="17">
        <f t="shared" si="412"/>
        <v>11.658097686375321</v>
      </c>
      <c r="AC3756" s="17" t="s">
        <v>17654</v>
      </c>
    </row>
    <row r="3757" spans="1:29" x14ac:dyDescent="0.25">
      <c r="A3757" t="s">
        <v>3339</v>
      </c>
      <c r="B3757" s="151" t="s">
        <v>13188</v>
      </c>
      <c r="C3757" t="s">
        <v>13189</v>
      </c>
      <c r="D3757" s="1">
        <v>45182</v>
      </c>
      <c r="E3757">
        <f t="shared" si="414"/>
        <v>18</v>
      </c>
      <c r="F3757" t="s">
        <v>6</v>
      </c>
      <c r="G3757">
        <v>740</v>
      </c>
      <c r="H3757">
        <f t="shared" si="413"/>
        <v>74</v>
      </c>
      <c r="I3757" t="s">
        <v>7</v>
      </c>
      <c r="J3757" t="s">
        <v>8</v>
      </c>
      <c r="K3757" t="s">
        <v>8</v>
      </c>
      <c r="L3757" t="s">
        <v>8</v>
      </c>
      <c r="M3757" t="s">
        <v>6</v>
      </c>
      <c r="N3757" t="str">
        <f t="shared" si="415"/>
        <v>M</v>
      </c>
      <c r="O3757" t="s">
        <v>2122</v>
      </c>
      <c r="P3757" t="s">
        <v>11023</v>
      </c>
      <c r="Q3757" t="s">
        <v>221</v>
      </c>
      <c r="R3757">
        <v>4</v>
      </c>
      <c r="S3757">
        <f t="shared" si="416"/>
        <v>2019</v>
      </c>
      <c r="T3757" t="s">
        <v>12</v>
      </c>
      <c r="U3757">
        <v>1</v>
      </c>
      <c r="V3757" t="s">
        <v>3346</v>
      </c>
      <c r="W3757">
        <f>VLOOKUP(Q3757,'PBT Tag Rates'!$B$5:$E$44,4,FALSE)</f>
        <v>0.95971980899999998</v>
      </c>
      <c r="X3757">
        <v>1</v>
      </c>
      <c r="Y3757" s="14">
        <f>IFERROR(LOOKUP(H3757,{30,43,48,53,58,63,68,73,78,83,88,93,97},{42,47,52,57,62,67,72,77,82,87,92,99,100}),999)</f>
        <v>77</v>
      </c>
      <c r="Z3757" s="17">
        <f t="shared" si="417"/>
        <v>5.5555555555555554</v>
      </c>
      <c r="AA3757" s="17">
        <f t="shared" si="411"/>
        <v>5.5555555555555554</v>
      </c>
      <c r="AB3757" s="17">
        <f t="shared" si="412"/>
        <v>11.658097686375321</v>
      </c>
      <c r="AC3757" s="17" t="s">
        <v>17654</v>
      </c>
    </row>
    <row r="3758" spans="1:29" x14ac:dyDescent="0.25">
      <c r="A3758" t="s">
        <v>3339</v>
      </c>
      <c r="B3758" s="151" t="s">
        <v>13190</v>
      </c>
      <c r="C3758" t="s">
        <v>13191</v>
      </c>
      <c r="D3758" s="1">
        <v>45182</v>
      </c>
      <c r="E3758">
        <f t="shared" si="414"/>
        <v>18</v>
      </c>
      <c r="F3758" t="s">
        <v>14</v>
      </c>
      <c r="G3758">
        <v>750</v>
      </c>
      <c r="H3758">
        <f t="shared" si="413"/>
        <v>75</v>
      </c>
      <c r="I3758" t="s">
        <v>9</v>
      </c>
      <c r="J3758">
        <v>1</v>
      </c>
      <c r="K3758" t="s">
        <v>8</v>
      </c>
      <c r="L3758" t="s">
        <v>8</v>
      </c>
      <c r="M3758" t="s">
        <v>14</v>
      </c>
      <c r="N3758" t="str">
        <f t="shared" si="415"/>
        <v>F</v>
      </c>
      <c r="O3758" t="s">
        <v>997</v>
      </c>
      <c r="P3758" t="s">
        <v>998</v>
      </c>
      <c r="Q3758" t="s">
        <v>221</v>
      </c>
      <c r="R3758">
        <v>4</v>
      </c>
      <c r="S3758">
        <f t="shared" si="416"/>
        <v>2019</v>
      </c>
      <c r="T3758" t="s">
        <v>12</v>
      </c>
      <c r="U3758">
        <v>1</v>
      </c>
      <c r="V3758" t="s">
        <v>3386</v>
      </c>
      <c r="W3758">
        <f>VLOOKUP(Q3758,'PBT Tag Rates'!$B$5:$E$44,4,FALSE)</f>
        <v>0.95971980899999998</v>
      </c>
      <c r="X3758">
        <v>1</v>
      </c>
      <c r="Y3758" s="14">
        <f>IFERROR(LOOKUP(H3758,{30,43,48,53,58,63,68,73,78,83,88,93,97},{42,47,52,57,62,67,72,77,82,87,92,99,100}),999)</f>
        <v>77</v>
      </c>
      <c r="Z3758" s="17">
        <f t="shared" si="417"/>
        <v>5.5555555555555554</v>
      </c>
      <c r="AA3758" s="17">
        <f t="shared" si="411"/>
        <v>5.5555555555555554</v>
      </c>
      <c r="AB3758" s="17">
        <f t="shared" si="412"/>
        <v>11.658097686375321</v>
      </c>
      <c r="AC3758" s="17" t="s">
        <v>17654</v>
      </c>
    </row>
    <row r="3759" spans="1:29" x14ac:dyDescent="0.25">
      <c r="A3759" t="s">
        <v>3339</v>
      </c>
      <c r="B3759" s="151" t="s">
        <v>13192</v>
      </c>
      <c r="C3759" t="s">
        <v>13193</v>
      </c>
      <c r="D3759" s="1">
        <v>45182</v>
      </c>
      <c r="E3759">
        <f t="shared" si="414"/>
        <v>18</v>
      </c>
      <c r="F3759" t="s">
        <v>6</v>
      </c>
      <c r="G3759">
        <v>900</v>
      </c>
      <c r="H3759">
        <f t="shared" si="413"/>
        <v>90</v>
      </c>
      <c r="I3759" t="s">
        <v>7</v>
      </c>
      <c r="J3759" t="s">
        <v>8</v>
      </c>
      <c r="K3759" t="s">
        <v>13194</v>
      </c>
      <c r="L3759" t="s">
        <v>8</v>
      </c>
      <c r="M3759" t="s">
        <v>6</v>
      </c>
      <c r="N3759" t="str">
        <f t="shared" si="415"/>
        <v>M</v>
      </c>
      <c r="O3759" t="s">
        <v>13195</v>
      </c>
      <c r="P3759" t="s">
        <v>13196</v>
      </c>
      <c r="Q3759" t="s">
        <v>281</v>
      </c>
      <c r="R3759">
        <v>4</v>
      </c>
      <c r="S3759">
        <f t="shared" si="416"/>
        <v>2019</v>
      </c>
      <c r="T3759" t="s">
        <v>12</v>
      </c>
      <c r="U3759">
        <v>0.999999999999996</v>
      </c>
      <c r="V3759" t="s">
        <v>3079</v>
      </c>
      <c r="W3759">
        <f>VLOOKUP(Q3759,'PBT Tag Rates'!$B$5:$E$44,4,FALSE)</f>
        <v>0.99705232300000002</v>
      </c>
      <c r="X3759">
        <v>1</v>
      </c>
      <c r="Y3759" s="14">
        <f>IFERROR(LOOKUP(H3759,{30,43,48,53,58,63,68,73,78,83,88,93,97},{42,47,52,57,62,67,72,77,82,87,92,99,100}),999)</f>
        <v>92</v>
      </c>
      <c r="Z3759" s="17">
        <f t="shared" si="417"/>
        <v>5.5555555555555554</v>
      </c>
      <c r="AA3759" s="17">
        <f t="shared" si="411"/>
        <v>5.5555555555555554</v>
      </c>
      <c r="AB3759" s="17">
        <f t="shared" si="412"/>
        <v>11.658097686375321</v>
      </c>
      <c r="AC3759" s="17" t="s">
        <v>17654</v>
      </c>
    </row>
    <row r="3760" spans="1:29" x14ac:dyDescent="0.25">
      <c r="A3760" t="s">
        <v>3339</v>
      </c>
      <c r="B3760" s="151" t="s">
        <v>13197</v>
      </c>
      <c r="C3760" t="s">
        <v>13198</v>
      </c>
      <c r="D3760" s="1">
        <v>45182</v>
      </c>
      <c r="E3760">
        <f t="shared" si="414"/>
        <v>18</v>
      </c>
      <c r="F3760" t="s">
        <v>14</v>
      </c>
      <c r="G3760">
        <v>800</v>
      </c>
      <c r="H3760">
        <f t="shared" si="413"/>
        <v>80</v>
      </c>
      <c r="I3760" t="s">
        <v>7</v>
      </c>
      <c r="J3760" t="s">
        <v>8</v>
      </c>
      <c r="K3760" t="s">
        <v>13199</v>
      </c>
      <c r="L3760" t="s">
        <v>8</v>
      </c>
      <c r="M3760" t="s">
        <v>14</v>
      </c>
      <c r="N3760" t="str">
        <f t="shared" si="415"/>
        <v>F</v>
      </c>
      <c r="O3760" t="s">
        <v>8</v>
      </c>
      <c r="P3760" t="s">
        <v>8</v>
      </c>
      <c r="Q3760" t="s">
        <v>11</v>
      </c>
      <c r="R3760" t="s">
        <v>8</v>
      </c>
      <c r="S3760" t="str">
        <f t="shared" si="416"/>
        <v>U</v>
      </c>
      <c r="T3760" t="s">
        <v>12</v>
      </c>
      <c r="U3760">
        <v>0.999999999999999</v>
      </c>
      <c r="V3760" t="s">
        <v>11</v>
      </c>
      <c r="W3760" t="e">
        <f>VLOOKUP(Q3760,'PBT Tag Rates'!$B$5:$E$44,4,FALSE)</f>
        <v>#N/A</v>
      </c>
      <c r="X3760">
        <v>1</v>
      </c>
      <c r="Y3760" s="14">
        <f>IFERROR(LOOKUP(H3760,{30,43,48,53,58,63,68,73,78,83,88,93,97},{42,47,52,57,62,67,72,77,82,87,92,99,100}),999)</f>
        <v>82</v>
      </c>
      <c r="Z3760" s="17">
        <f t="shared" si="417"/>
        <v>5.5555555555555554</v>
      </c>
      <c r="AA3760" s="17">
        <f t="shared" si="411"/>
        <v>5.5555555555555554</v>
      </c>
      <c r="AB3760" s="17">
        <f t="shared" si="412"/>
        <v>11.658097686375321</v>
      </c>
      <c r="AC3760" s="17" t="s">
        <v>17654</v>
      </c>
    </row>
    <row r="3761" spans="1:29" x14ac:dyDescent="0.25">
      <c r="A3761" t="s">
        <v>3339</v>
      </c>
      <c r="B3761" s="151" t="s">
        <v>13200</v>
      </c>
      <c r="C3761" t="s">
        <v>2510</v>
      </c>
      <c r="D3761" s="1">
        <v>45182</v>
      </c>
      <c r="E3761">
        <f t="shared" si="414"/>
        <v>18</v>
      </c>
      <c r="F3761" t="s">
        <v>6</v>
      </c>
      <c r="G3761">
        <v>860</v>
      </c>
      <c r="H3761">
        <f t="shared" si="413"/>
        <v>86</v>
      </c>
      <c r="I3761" t="s">
        <v>7</v>
      </c>
      <c r="J3761" t="s">
        <v>8</v>
      </c>
      <c r="K3761" t="s">
        <v>13201</v>
      </c>
      <c r="L3761" t="s">
        <v>8</v>
      </c>
      <c r="M3761" t="s">
        <v>6</v>
      </c>
      <c r="N3761" t="str">
        <f t="shared" si="415"/>
        <v>M</v>
      </c>
      <c r="O3761" t="s">
        <v>573</v>
      </c>
      <c r="P3761" t="s">
        <v>7277</v>
      </c>
      <c r="Q3761" t="s">
        <v>221</v>
      </c>
      <c r="R3761">
        <v>4</v>
      </c>
      <c r="S3761">
        <f t="shared" si="416"/>
        <v>2019</v>
      </c>
      <c r="T3761" t="s">
        <v>12</v>
      </c>
      <c r="U3761">
        <v>0.999999999999999</v>
      </c>
      <c r="V3761" t="s">
        <v>3346</v>
      </c>
      <c r="W3761">
        <f>VLOOKUP(Q3761,'PBT Tag Rates'!$B$5:$E$44,4,FALSE)</f>
        <v>0.95971980899999998</v>
      </c>
      <c r="X3761">
        <v>1</v>
      </c>
      <c r="Y3761" s="14">
        <f>IFERROR(LOOKUP(H3761,{30,43,48,53,58,63,68,73,78,83,88,93,97},{42,47,52,57,62,67,72,77,82,87,92,99,100}),999)</f>
        <v>87</v>
      </c>
      <c r="Z3761" s="17">
        <f t="shared" si="417"/>
        <v>5.5555555555555554</v>
      </c>
      <c r="AA3761" s="17">
        <f t="shared" si="411"/>
        <v>5.5555555555555554</v>
      </c>
      <c r="AB3761" s="17">
        <f t="shared" si="412"/>
        <v>11.658097686375321</v>
      </c>
      <c r="AC3761" s="17" t="s">
        <v>17654</v>
      </c>
    </row>
    <row r="3762" spans="1:29" x14ac:dyDescent="0.25">
      <c r="A3762" t="s">
        <v>3339</v>
      </c>
      <c r="B3762" s="151" t="s">
        <v>13202</v>
      </c>
      <c r="C3762" t="s">
        <v>13203</v>
      </c>
      <c r="D3762" s="1">
        <v>45182</v>
      </c>
      <c r="E3762">
        <f t="shared" si="414"/>
        <v>18</v>
      </c>
      <c r="F3762" t="s">
        <v>14</v>
      </c>
      <c r="G3762">
        <v>720</v>
      </c>
      <c r="H3762">
        <f t="shared" si="413"/>
        <v>72</v>
      </c>
      <c r="I3762" t="s">
        <v>7</v>
      </c>
      <c r="J3762" t="s">
        <v>8</v>
      </c>
      <c r="K3762" t="s">
        <v>8</v>
      </c>
      <c r="L3762" t="s">
        <v>8</v>
      </c>
      <c r="M3762" t="s">
        <v>14</v>
      </c>
      <c r="N3762" t="str">
        <f t="shared" si="415"/>
        <v>F</v>
      </c>
      <c r="O3762" t="s">
        <v>1286</v>
      </c>
      <c r="P3762" t="s">
        <v>1287</v>
      </c>
      <c r="Q3762" t="s">
        <v>221</v>
      </c>
      <c r="R3762">
        <v>4</v>
      </c>
      <c r="S3762">
        <f t="shared" si="416"/>
        <v>2019</v>
      </c>
      <c r="T3762" t="s">
        <v>12</v>
      </c>
      <c r="U3762">
        <v>0.999999999999997</v>
      </c>
      <c r="V3762" t="s">
        <v>3357</v>
      </c>
      <c r="W3762">
        <f>VLOOKUP(Q3762,'PBT Tag Rates'!$B$5:$E$44,4,FALSE)</f>
        <v>0.95971980899999998</v>
      </c>
      <c r="X3762">
        <v>1</v>
      </c>
      <c r="Y3762" s="14">
        <f>IFERROR(LOOKUP(H3762,{30,43,48,53,58,63,68,73,78,83,88,93,97},{42,47,52,57,62,67,72,77,82,87,92,99,100}),999)</f>
        <v>72</v>
      </c>
      <c r="Z3762" s="17">
        <f t="shared" si="417"/>
        <v>5.5555555555555554</v>
      </c>
      <c r="AA3762" s="17">
        <f t="shared" si="411"/>
        <v>5.5555555555555554</v>
      </c>
      <c r="AB3762" s="17">
        <f t="shared" si="412"/>
        <v>11.658097686375321</v>
      </c>
      <c r="AC3762" s="17" t="s">
        <v>17654</v>
      </c>
    </row>
    <row r="3763" spans="1:29" x14ac:dyDescent="0.25">
      <c r="A3763" t="s">
        <v>3339</v>
      </c>
      <c r="B3763" s="151" t="s">
        <v>13204</v>
      </c>
      <c r="C3763" t="s">
        <v>13205</v>
      </c>
      <c r="D3763" s="1">
        <v>45182</v>
      </c>
      <c r="E3763">
        <f t="shared" si="414"/>
        <v>18</v>
      </c>
      <c r="F3763" t="s">
        <v>6</v>
      </c>
      <c r="G3763">
        <v>650</v>
      </c>
      <c r="H3763">
        <f t="shared" si="413"/>
        <v>65</v>
      </c>
      <c r="I3763" t="s">
        <v>7</v>
      </c>
      <c r="J3763" t="s">
        <v>8</v>
      </c>
      <c r="K3763" t="s">
        <v>8</v>
      </c>
      <c r="L3763" t="s">
        <v>8</v>
      </c>
      <c r="M3763" t="s">
        <v>6</v>
      </c>
      <c r="N3763" t="str">
        <f t="shared" si="415"/>
        <v>M</v>
      </c>
      <c r="O3763" t="s">
        <v>9521</v>
      </c>
      <c r="P3763" t="s">
        <v>10498</v>
      </c>
      <c r="Q3763" t="s">
        <v>918</v>
      </c>
      <c r="R3763">
        <v>3</v>
      </c>
      <c r="S3763">
        <f t="shared" si="416"/>
        <v>2020</v>
      </c>
      <c r="T3763" t="s">
        <v>12</v>
      </c>
      <c r="U3763">
        <v>1</v>
      </c>
      <c r="V3763" t="s">
        <v>3357</v>
      </c>
      <c r="W3763">
        <f>VLOOKUP(Q3763,'PBT Tag Rates'!$B$5:$E$44,4,FALSE)</f>
        <v>0.98961045999999997</v>
      </c>
      <c r="X3763">
        <v>1</v>
      </c>
      <c r="Y3763" s="14">
        <f>IFERROR(LOOKUP(H3763,{30,43,48,53,58,63,68,73,78,83,88,93,97},{42,47,52,57,62,67,72,77,82,87,92,99,100}),999)</f>
        <v>67</v>
      </c>
      <c r="Z3763" s="17">
        <f t="shared" si="417"/>
        <v>5.5555555555555554</v>
      </c>
      <c r="AA3763" s="17">
        <f t="shared" si="411"/>
        <v>5.5555555555555554</v>
      </c>
      <c r="AB3763" s="17">
        <f t="shared" si="412"/>
        <v>11.658097686375321</v>
      </c>
      <c r="AC3763" s="17" t="s">
        <v>17654</v>
      </c>
    </row>
    <row r="3764" spans="1:29" x14ac:dyDescent="0.25">
      <c r="A3764" t="s">
        <v>3339</v>
      </c>
      <c r="B3764" s="151" t="s">
        <v>13206</v>
      </c>
      <c r="C3764" t="s">
        <v>13207</v>
      </c>
      <c r="D3764" s="1">
        <v>45182</v>
      </c>
      <c r="E3764">
        <f t="shared" si="414"/>
        <v>18</v>
      </c>
      <c r="F3764" t="s">
        <v>6</v>
      </c>
      <c r="G3764">
        <v>600</v>
      </c>
      <c r="H3764">
        <f t="shared" si="413"/>
        <v>60</v>
      </c>
      <c r="I3764" t="s">
        <v>7</v>
      </c>
      <c r="J3764" t="s">
        <v>8</v>
      </c>
      <c r="K3764" t="s">
        <v>8</v>
      </c>
      <c r="L3764" t="s">
        <v>8</v>
      </c>
      <c r="M3764" t="s">
        <v>6</v>
      </c>
      <c r="N3764" t="str">
        <f t="shared" si="415"/>
        <v>M</v>
      </c>
      <c r="O3764" t="s">
        <v>8</v>
      </c>
      <c r="P3764" t="s">
        <v>8</v>
      </c>
      <c r="Q3764" t="s">
        <v>11</v>
      </c>
      <c r="R3764" t="s">
        <v>8</v>
      </c>
      <c r="S3764" t="str">
        <f t="shared" si="416"/>
        <v>U</v>
      </c>
      <c r="T3764" t="s">
        <v>12</v>
      </c>
      <c r="U3764">
        <v>1</v>
      </c>
      <c r="V3764" t="s">
        <v>11</v>
      </c>
      <c r="W3764" t="e">
        <f>VLOOKUP(Q3764,'PBT Tag Rates'!$B$5:$E$44,4,FALSE)</f>
        <v>#N/A</v>
      </c>
      <c r="X3764">
        <v>1</v>
      </c>
      <c r="Y3764" s="14">
        <f>IFERROR(LOOKUP(H3764,{30,43,48,53,58,63,68,73,78,83,88,93,97},{42,47,52,57,62,67,72,77,82,87,92,99,100}),999)</f>
        <v>62</v>
      </c>
      <c r="Z3764" s="17">
        <f t="shared" si="417"/>
        <v>5.5555555555555554</v>
      </c>
      <c r="AA3764" s="17">
        <f t="shared" si="411"/>
        <v>5.5555555555555554</v>
      </c>
      <c r="AB3764" s="17">
        <f t="shared" si="412"/>
        <v>11.658097686375321</v>
      </c>
      <c r="AC3764" s="17" t="s">
        <v>17654</v>
      </c>
    </row>
    <row r="3765" spans="1:29" x14ac:dyDescent="0.25">
      <c r="A3765" t="s">
        <v>3339</v>
      </c>
      <c r="B3765" s="151" t="s">
        <v>13208</v>
      </c>
      <c r="C3765" t="s">
        <v>13209</v>
      </c>
      <c r="D3765" s="1">
        <v>45182</v>
      </c>
      <c r="E3765">
        <f t="shared" si="414"/>
        <v>18</v>
      </c>
      <c r="F3765" t="s">
        <v>6</v>
      </c>
      <c r="G3765">
        <v>720</v>
      </c>
      <c r="H3765">
        <f t="shared" si="413"/>
        <v>72</v>
      </c>
      <c r="I3765" t="s">
        <v>7</v>
      </c>
      <c r="J3765" t="s">
        <v>8</v>
      </c>
      <c r="K3765" t="s">
        <v>8</v>
      </c>
      <c r="L3765" t="s">
        <v>8</v>
      </c>
      <c r="M3765" t="s">
        <v>6</v>
      </c>
      <c r="N3765" t="str">
        <f t="shared" si="415"/>
        <v>M</v>
      </c>
      <c r="O3765" t="s">
        <v>8</v>
      </c>
      <c r="P3765" t="s">
        <v>8</v>
      </c>
      <c r="Q3765" t="s">
        <v>11</v>
      </c>
      <c r="R3765" t="s">
        <v>8</v>
      </c>
      <c r="S3765" t="str">
        <f t="shared" si="416"/>
        <v>U</v>
      </c>
      <c r="T3765" t="s">
        <v>12</v>
      </c>
      <c r="U3765">
        <v>0.999999999999995</v>
      </c>
      <c r="V3765" t="s">
        <v>11</v>
      </c>
      <c r="W3765" t="e">
        <f>VLOOKUP(Q3765,'PBT Tag Rates'!$B$5:$E$44,4,FALSE)</f>
        <v>#N/A</v>
      </c>
      <c r="X3765">
        <v>1</v>
      </c>
      <c r="Y3765" s="14">
        <f>IFERROR(LOOKUP(H3765,{30,43,48,53,58,63,68,73,78,83,88,93,97},{42,47,52,57,62,67,72,77,82,87,92,99,100}),999)</f>
        <v>72</v>
      </c>
      <c r="Z3765" s="17">
        <f t="shared" si="417"/>
        <v>5.5555555555555554</v>
      </c>
      <c r="AA3765" s="17">
        <f t="shared" si="411"/>
        <v>5.5555555555555554</v>
      </c>
      <c r="AB3765" s="17">
        <f t="shared" si="412"/>
        <v>11.658097686375321</v>
      </c>
      <c r="AC3765" s="17" t="s">
        <v>17654</v>
      </c>
    </row>
    <row r="3766" spans="1:29" x14ac:dyDescent="0.25">
      <c r="A3766" t="s">
        <v>3339</v>
      </c>
      <c r="B3766" s="151" t="s">
        <v>13210</v>
      </c>
      <c r="C3766" t="s">
        <v>2513</v>
      </c>
      <c r="D3766" s="1">
        <v>45182</v>
      </c>
      <c r="E3766">
        <f t="shared" si="414"/>
        <v>18</v>
      </c>
      <c r="F3766" t="s">
        <v>6</v>
      </c>
      <c r="G3766">
        <v>840</v>
      </c>
      <c r="H3766">
        <f t="shared" si="413"/>
        <v>84</v>
      </c>
      <c r="I3766" t="s">
        <v>9</v>
      </c>
      <c r="J3766">
        <v>1</v>
      </c>
      <c r="K3766" t="s">
        <v>13211</v>
      </c>
      <c r="L3766" t="s">
        <v>8</v>
      </c>
      <c r="M3766" t="s">
        <v>6</v>
      </c>
      <c r="N3766" t="str">
        <f t="shared" si="415"/>
        <v>M</v>
      </c>
      <c r="O3766" t="s">
        <v>11295</v>
      </c>
      <c r="P3766" t="s">
        <v>13212</v>
      </c>
      <c r="Q3766" t="s">
        <v>221</v>
      </c>
      <c r="R3766">
        <v>4</v>
      </c>
      <c r="S3766">
        <f t="shared" si="416"/>
        <v>2019</v>
      </c>
      <c r="T3766" t="s">
        <v>12</v>
      </c>
      <c r="U3766">
        <v>1</v>
      </c>
      <c r="V3766" t="s">
        <v>3346</v>
      </c>
      <c r="W3766">
        <f>VLOOKUP(Q3766,'PBT Tag Rates'!$B$5:$E$44,4,FALSE)</f>
        <v>0.95971980899999998</v>
      </c>
      <c r="X3766">
        <v>1</v>
      </c>
      <c r="Y3766" s="14">
        <f>IFERROR(LOOKUP(H3766,{30,43,48,53,58,63,68,73,78,83,88,93,97},{42,47,52,57,62,67,72,77,82,87,92,99,100}),999)</f>
        <v>87</v>
      </c>
      <c r="Z3766" s="17">
        <f t="shared" si="417"/>
        <v>5.5555555555555554</v>
      </c>
      <c r="AA3766" s="17">
        <f t="shared" si="411"/>
        <v>5.5555555555555554</v>
      </c>
      <c r="AB3766" s="17">
        <f t="shared" si="412"/>
        <v>11.658097686375321</v>
      </c>
      <c r="AC3766" s="17" t="s">
        <v>17654</v>
      </c>
    </row>
    <row r="3767" spans="1:29" x14ac:dyDescent="0.25">
      <c r="A3767" t="s">
        <v>3339</v>
      </c>
      <c r="B3767" s="151" t="s">
        <v>13213</v>
      </c>
      <c r="C3767" t="s">
        <v>13214</v>
      </c>
      <c r="D3767" s="1">
        <v>45182</v>
      </c>
      <c r="E3767">
        <f t="shared" si="414"/>
        <v>18</v>
      </c>
      <c r="F3767" t="s">
        <v>6</v>
      </c>
      <c r="G3767">
        <v>800</v>
      </c>
      <c r="H3767">
        <f t="shared" si="413"/>
        <v>80</v>
      </c>
      <c r="I3767" t="s">
        <v>7</v>
      </c>
      <c r="J3767" t="s">
        <v>8</v>
      </c>
      <c r="K3767" t="s">
        <v>13215</v>
      </c>
      <c r="L3767" t="s">
        <v>8</v>
      </c>
      <c r="M3767" t="s">
        <v>6</v>
      </c>
      <c r="N3767" t="str">
        <f t="shared" si="415"/>
        <v>M</v>
      </c>
      <c r="O3767" t="s">
        <v>1387</v>
      </c>
      <c r="P3767" t="s">
        <v>1388</v>
      </c>
      <c r="Q3767" t="s">
        <v>221</v>
      </c>
      <c r="R3767">
        <v>4</v>
      </c>
      <c r="S3767">
        <f t="shared" si="416"/>
        <v>2019</v>
      </c>
      <c r="T3767" t="s">
        <v>12</v>
      </c>
      <c r="U3767">
        <v>1</v>
      </c>
      <c r="V3767" t="s">
        <v>3346</v>
      </c>
      <c r="W3767">
        <f>VLOOKUP(Q3767,'PBT Tag Rates'!$B$5:$E$44,4,FALSE)</f>
        <v>0.95971980899999998</v>
      </c>
      <c r="X3767">
        <v>1</v>
      </c>
      <c r="Y3767" s="14">
        <f>IFERROR(LOOKUP(H3767,{30,43,48,53,58,63,68,73,78,83,88,93,97},{42,47,52,57,62,67,72,77,82,87,92,99,100}),999)</f>
        <v>82</v>
      </c>
      <c r="Z3767" s="17">
        <f t="shared" si="417"/>
        <v>5.5555555555555554</v>
      </c>
      <c r="AA3767" s="17">
        <f t="shared" si="411"/>
        <v>5.5555555555555554</v>
      </c>
      <c r="AB3767" s="17">
        <f t="shared" si="412"/>
        <v>11.658097686375321</v>
      </c>
      <c r="AC3767" s="17" t="s">
        <v>17654</v>
      </c>
    </row>
    <row r="3768" spans="1:29" x14ac:dyDescent="0.25">
      <c r="A3768" t="s">
        <v>3339</v>
      </c>
      <c r="B3768" s="151" t="s">
        <v>13216</v>
      </c>
      <c r="C3768" t="s">
        <v>13217</v>
      </c>
      <c r="D3768" s="1">
        <v>45182</v>
      </c>
      <c r="E3768">
        <f t="shared" si="414"/>
        <v>18</v>
      </c>
      <c r="F3768" t="s">
        <v>14</v>
      </c>
      <c r="G3768">
        <v>700</v>
      </c>
      <c r="H3768">
        <f t="shared" si="413"/>
        <v>70</v>
      </c>
      <c r="I3768" t="s">
        <v>7</v>
      </c>
      <c r="J3768" t="s">
        <v>8</v>
      </c>
      <c r="K3768" t="s">
        <v>8</v>
      </c>
      <c r="L3768" t="s">
        <v>8</v>
      </c>
      <c r="M3768" t="s">
        <v>14</v>
      </c>
      <c r="N3768" t="str">
        <f t="shared" si="415"/>
        <v>F</v>
      </c>
      <c r="O3768" t="s">
        <v>13218</v>
      </c>
      <c r="P3768" t="s">
        <v>13219</v>
      </c>
      <c r="Q3768" t="s">
        <v>2596</v>
      </c>
      <c r="R3768">
        <v>3</v>
      </c>
      <c r="S3768">
        <f t="shared" si="416"/>
        <v>2020</v>
      </c>
      <c r="T3768" t="s">
        <v>12</v>
      </c>
      <c r="U3768">
        <v>1</v>
      </c>
      <c r="V3768" t="s">
        <v>3079</v>
      </c>
      <c r="W3768">
        <f>VLOOKUP(Q3768,'PBT Tag Rates'!$B$5:$E$44,4,FALSE)</f>
        <v>0.98845608500000004</v>
      </c>
      <c r="X3768">
        <v>1</v>
      </c>
      <c r="Y3768" s="14">
        <f>IFERROR(LOOKUP(H3768,{30,43,48,53,58,63,68,73,78,83,88,93,97},{42,47,52,57,62,67,72,77,82,87,92,99,100}),999)</f>
        <v>72</v>
      </c>
      <c r="Z3768" s="17">
        <f t="shared" si="417"/>
        <v>5.5555555555555554</v>
      </c>
      <c r="AA3768" s="17">
        <f t="shared" si="411"/>
        <v>5.5555555555555554</v>
      </c>
      <c r="AB3768" s="17">
        <f t="shared" si="412"/>
        <v>11.658097686375321</v>
      </c>
      <c r="AC3768" s="17" t="s">
        <v>17654</v>
      </c>
    </row>
    <row r="3769" spans="1:29" x14ac:dyDescent="0.25">
      <c r="A3769" t="s">
        <v>3339</v>
      </c>
      <c r="B3769" s="151" t="s">
        <v>13220</v>
      </c>
      <c r="C3769" t="s">
        <v>13221</v>
      </c>
      <c r="D3769" s="1">
        <v>45182</v>
      </c>
      <c r="E3769">
        <f t="shared" si="414"/>
        <v>18</v>
      </c>
      <c r="F3769" t="s">
        <v>6</v>
      </c>
      <c r="G3769">
        <v>630</v>
      </c>
      <c r="H3769">
        <f t="shared" si="413"/>
        <v>63</v>
      </c>
      <c r="I3769" t="s">
        <v>7</v>
      </c>
      <c r="J3769" t="s">
        <v>8</v>
      </c>
      <c r="K3769" t="s">
        <v>8</v>
      </c>
      <c r="L3769" t="s">
        <v>8</v>
      </c>
      <c r="M3769" t="s">
        <v>6</v>
      </c>
      <c r="N3769" t="str">
        <f t="shared" si="415"/>
        <v>M</v>
      </c>
      <c r="O3769" t="s">
        <v>3661</v>
      </c>
      <c r="P3769" t="s">
        <v>5312</v>
      </c>
      <c r="Q3769" t="s">
        <v>221</v>
      </c>
      <c r="R3769">
        <v>4</v>
      </c>
      <c r="S3769">
        <f t="shared" si="416"/>
        <v>2019</v>
      </c>
      <c r="T3769" t="s">
        <v>12</v>
      </c>
      <c r="U3769">
        <v>1</v>
      </c>
      <c r="V3769" t="s">
        <v>3363</v>
      </c>
      <c r="W3769">
        <f>VLOOKUP(Q3769,'PBT Tag Rates'!$B$5:$E$44,4,FALSE)</f>
        <v>0.95971980899999998</v>
      </c>
      <c r="X3769">
        <v>1</v>
      </c>
      <c r="Y3769" s="14">
        <f>IFERROR(LOOKUP(H3769,{30,43,48,53,58,63,68,73,78,83,88,93,97},{42,47,52,57,62,67,72,77,82,87,92,99,100}),999)</f>
        <v>67</v>
      </c>
      <c r="Z3769" s="17">
        <f t="shared" si="417"/>
        <v>5.5555555555555554</v>
      </c>
      <c r="AA3769" s="17">
        <f t="shared" si="411"/>
        <v>5.5555555555555554</v>
      </c>
      <c r="AB3769" s="17">
        <f t="shared" si="412"/>
        <v>11.658097686375321</v>
      </c>
      <c r="AC3769" s="17" t="s">
        <v>17654</v>
      </c>
    </row>
    <row r="3770" spans="1:29" x14ac:dyDescent="0.25">
      <c r="A3770" t="s">
        <v>3339</v>
      </c>
      <c r="B3770" s="151" t="s">
        <v>13222</v>
      </c>
      <c r="C3770" t="s">
        <v>13223</v>
      </c>
      <c r="D3770" s="1">
        <v>45182</v>
      </c>
      <c r="E3770">
        <f t="shared" si="414"/>
        <v>18</v>
      </c>
      <c r="F3770" t="s">
        <v>6</v>
      </c>
      <c r="G3770">
        <v>630</v>
      </c>
      <c r="H3770">
        <f t="shared" si="413"/>
        <v>63</v>
      </c>
      <c r="I3770" t="s">
        <v>7</v>
      </c>
      <c r="J3770" t="s">
        <v>8</v>
      </c>
      <c r="K3770" t="s">
        <v>8</v>
      </c>
      <c r="L3770" t="s">
        <v>8</v>
      </c>
      <c r="M3770" t="s">
        <v>6</v>
      </c>
      <c r="N3770" t="str">
        <f t="shared" si="415"/>
        <v>M</v>
      </c>
      <c r="O3770" t="s">
        <v>10979</v>
      </c>
      <c r="P3770" t="s">
        <v>10980</v>
      </c>
      <c r="Q3770" t="s">
        <v>281</v>
      </c>
      <c r="R3770">
        <v>4</v>
      </c>
      <c r="S3770">
        <f t="shared" si="416"/>
        <v>2019</v>
      </c>
      <c r="T3770" t="s">
        <v>12</v>
      </c>
      <c r="U3770">
        <v>1</v>
      </c>
      <c r="V3770" t="s">
        <v>3171</v>
      </c>
      <c r="W3770">
        <f>VLOOKUP(Q3770,'PBT Tag Rates'!$B$5:$E$44,4,FALSE)</f>
        <v>0.99705232300000002</v>
      </c>
      <c r="X3770">
        <v>1</v>
      </c>
      <c r="Y3770" s="14">
        <f>IFERROR(LOOKUP(H3770,{30,43,48,53,58,63,68,73,78,83,88,93,97},{42,47,52,57,62,67,72,77,82,87,92,99,100}),999)</f>
        <v>67</v>
      </c>
      <c r="Z3770" s="17">
        <f t="shared" si="417"/>
        <v>5.5555555555555554</v>
      </c>
      <c r="AA3770" s="17">
        <f t="shared" si="411"/>
        <v>5.5555555555555554</v>
      </c>
      <c r="AB3770" s="17">
        <f t="shared" si="412"/>
        <v>11.658097686375321</v>
      </c>
      <c r="AC3770" s="17" t="s">
        <v>17654</v>
      </c>
    </row>
    <row r="3771" spans="1:29" x14ac:dyDescent="0.25">
      <c r="A3771" t="s">
        <v>3339</v>
      </c>
      <c r="B3771" s="151" t="s">
        <v>13224</v>
      </c>
      <c r="C3771" t="s">
        <v>13225</v>
      </c>
      <c r="D3771" s="1">
        <v>45182</v>
      </c>
      <c r="E3771">
        <f t="shared" si="414"/>
        <v>18</v>
      </c>
      <c r="F3771" t="s">
        <v>14</v>
      </c>
      <c r="G3771">
        <v>810</v>
      </c>
      <c r="H3771">
        <f t="shared" si="413"/>
        <v>81</v>
      </c>
      <c r="I3771" t="s">
        <v>7</v>
      </c>
      <c r="J3771" t="s">
        <v>8</v>
      </c>
      <c r="K3771" t="s">
        <v>13226</v>
      </c>
      <c r="L3771" t="s">
        <v>8</v>
      </c>
      <c r="M3771" t="s">
        <v>14</v>
      </c>
      <c r="N3771" t="str">
        <f t="shared" si="415"/>
        <v>F</v>
      </c>
      <c r="O3771" t="s">
        <v>5685</v>
      </c>
      <c r="P3771" t="s">
        <v>5686</v>
      </c>
      <c r="Q3771" t="s">
        <v>221</v>
      </c>
      <c r="R3771">
        <v>4</v>
      </c>
      <c r="S3771">
        <f t="shared" si="416"/>
        <v>2019</v>
      </c>
      <c r="T3771" t="s">
        <v>12</v>
      </c>
      <c r="U3771">
        <v>1</v>
      </c>
      <c r="V3771" t="s">
        <v>3396</v>
      </c>
      <c r="W3771">
        <f>VLOOKUP(Q3771,'PBT Tag Rates'!$B$5:$E$44,4,FALSE)</f>
        <v>0.95971980899999998</v>
      </c>
      <c r="X3771">
        <v>1</v>
      </c>
      <c r="Y3771" s="14">
        <f>IFERROR(LOOKUP(H3771,{30,43,48,53,58,63,68,73,78,83,88,93,97},{42,47,52,57,62,67,72,77,82,87,92,99,100}),999)</f>
        <v>82</v>
      </c>
      <c r="Z3771" s="17">
        <f t="shared" si="417"/>
        <v>5.5555555555555554</v>
      </c>
      <c r="AA3771" s="17">
        <f t="shared" ref="AA3771:AA3834" si="418">Z3771*(1+$AA$4)</f>
        <v>5.5555555555555554</v>
      </c>
      <c r="AB3771" s="17">
        <f t="shared" ref="AB3771:AB3834" si="419">IF(D3771&lt;$D$3,AA3771/$AB$3,AA3771/$AB$4)</f>
        <v>11.658097686375321</v>
      </c>
      <c r="AC3771" s="17" t="s">
        <v>17655</v>
      </c>
    </row>
    <row r="3772" spans="1:29" x14ac:dyDescent="0.25">
      <c r="A3772" t="s">
        <v>3339</v>
      </c>
      <c r="B3772" s="151" t="s">
        <v>13227</v>
      </c>
      <c r="C3772" t="s">
        <v>13228</v>
      </c>
      <c r="D3772" s="1">
        <v>45182</v>
      </c>
      <c r="E3772">
        <f t="shared" si="414"/>
        <v>18</v>
      </c>
      <c r="F3772" t="s">
        <v>6</v>
      </c>
      <c r="G3772">
        <v>660</v>
      </c>
      <c r="H3772">
        <f t="shared" si="413"/>
        <v>66</v>
      </c>
      <c r="I3772" t="s">
        <v>7</v>
      </c>
      <c r="J3772" t="s">
        <v>8</v>
      </c>
      <c r="K3772" t="s">
        <v>8</v>
      </c>
      <c r="L3772" t="s">
        <v>8</v>
      </c>
      <c r="M3772" t="s">
        <v>6</v>
      </c>
      <c r="N3772" t="str">
        <f t="shared" si="415"/>
        <v>M</v>
      </c>
      <c r="O3772" t="s">
        <v>8</v>
      </c>
      <c r="P3772" t="s">
        <v>8</v>
      </c>
      <c r="Q3772" t="s">
        <v>11</v>
      </c>
      <c r="R3772" t="s">
        <v>8</v>
      </c>
      <c r="S3772" t="str">
        <f t="shared" si="416"/>
        <v>U</v>
      </c>
      <c r="T3772" t="s">
        <v>12</v>
      </c>
      <c r="U3772">
        <v>0.999999999999998</v>
      </c>
      <c r="V3772" t="s">
        <v>11</v>
      </c>
      <c r="W3772" t="e">
        <f>VLOOKUP(Q3772,'PBT Tag Rates'!$B$5:$E$44,4,FALSE)</f>
        <v>#N/A</v>
      </c>
      <c r="X3772">
        <v>1</v>
      </c>
      <c r="Y3772" s="14">
        <f>IFERROR(LOOKUP(H3772,{30,43,48,53,58,63,68,73,78,83,88,93,97},{42,47,52,57,62,67,72,77,82,87,92,99,100}),999)</f>
        <v>67</v>
      </c>
      <c r="Z3772" s="17">
        <f t="shared" si="417"/>
        <v>5.5555555555555554</v>
      </c>
      <c r="AA3772" s="17">
        <f t="shared" si="418"/>
        <v>5.5555555555555554</v>
      </c>
      <c r="AB3772" s="17">
        <f t="shared" si="419"/>
        <v>11.658097686375321</v>
      </c>
      <c r="AC3772" s="17" t="s">
        <v>17654</v>
      </c>
    </row>
    <row r="3773" spans="1:29" x14ac:dyDescent="0.25">
      <c r="A3773" t="s">
        <v>3339</v>
      </c>
      <c r="B3773" s="151" t="s">
        <v>13229</v>
      </c>
      <c r="C3773" t="s">
        <v>13230</v>
      </c>
      <c r="D3773" s="1">
        <v>45182</v>
      </c>
      <c r="E3773">
        <f t="shared" si="414"/>
        <v>18</v>
      </c>
      <c r="F3773" t="s">
        <v>6</v>
      </c>
      <c r="G3773">
        <v>670</v>
      </c>
      <c r="H3773">
        <f t="shared" si="413"/>
        <v>67</v>
      </c>
      <c r="I3773" t="s">
        <v>9</v>
      </c>
      <c r="J3773">
        <v>1</v>
      </c>
      <c r="K3773" t="s">
        <v>8</v>
      </c>
      <c r="L3773" t="s">
        <v>8</v>
      </c>
      <c r="M3773" t="s">
        <v>6</v>
      </c>
      <c r="N3773" t="str">
        <f t="shared" si="415"/>
        <v>M</v>
      </c>
      <c r="O3773" t="s">
        <v>13231</v>
      </c>
      <c r="P3773" t="s">
        <v>13232</v>
      </c>
      <c r="Q3773" t="s">
        <v>281</v>
      </c>
      <c r="R3773">
        <v>4</v>
      </c>
      <c r="S3773">
        <f t="shared" si="416"/>
        <v>2019</v>
      </c>
      <c r="T3773" t="s">
        <v>12</v>
      </c>
      <c r="U3773">
        <v>0.999999999999997</v>
      </c>
      <c r="V3773" t="s">
        <v>3169</v>
      </c>
      <c r="W3773">
        <f>VLOOKUP(Q3773,'PBT Tag Rates'!$B$5:$E$44,4,FALSE)</f>
        <v>0.99705232300000002</v>
      </c>
      <c r="X3773">
        <v>1</v>
      </c>
      <c r="Y3773" s="14">
        <f>IFERROR(LOOKUP(H3773,{30,43,48,53,58,63,68,73,78,83,88,93,97},{42,47,52,57,62,67,72,77,82,87,92,99,100}),999)</f>
        <v>67</v>
      </c>
      <c r="Z3773" s="17">
        <f t="shared" si="417"/>
        <v>5.5555555555555554</v>
      </c>
      <c r="AA3773" s="17">
        <f t="shared" si="418"/>
        <v>5.5555555555555554</v>
      </c>
      <c r="AB3773" s="17">
        <f t="shared" si="419"/>
        <v>11.658097686375321</v>
      </c>
      <c r="AC3773" s="17" t="s">
        <v>17654</v>
      </c>
    </row>
    <row r="3774" spans="1:29" x14ac:dyDescent="0.25">
      <c r="A3774" t="s">
        <v>3339</v>
      </c>
      <c r="B3774" s="151" t="s">
        <v>13233</v>
      </c>
      <c r="C3774" t="s">
        <v>13234</v>
      </c>
      <c r="D3774" s="1">
        <v>45182</v>
      </c>
      <c r="E3774">
        <f t="shared" si="414"/>
        <v>18</v>
      </c>
      <c r="F3774" t="s">
        <v>6</v>
      </c>
      <c r="G3774">
        <v>660</v>
      </c>
      <c r="H3774">
        <f t="shared" si="413"/>
        <v>66</v>
      </c>
      <c r="I3774" t="s">
        <v>9</v>
      </c>
      <c r="J3774">
        <v>1</v>
      </c>
      <c r="K3774" t="s">
        <v>8</v>
      </c>
      <c r="L3774" t="s">
        <v>13235</v>
      </c>
      <c r="M3774" t="s">
        <v>6</v>
      </c>
      <c r="N3774" t="str">
        <f t="shared" si="415"/>
        <v>M</v>
      </c>
      <c r="O3774" t="s">
        <v>8</v>
      </c>
      <c r="P3774" t="s">
        <v>8</v>
      </c>
      <c r="Q3774" t="s">
        <v>11</v>
      </c>
      <c r="R3774" t="s">
        <v>8</v>
      </c>
      <c r="S3774" t="str">
        <f t="shared" si="416"/>
        <v>U</v>
      </c>
      <c r="T3774" t="s">
        <v>12</v>
      </c>
      <c r="U3774">
        <v>1</v>
      </c>
      <c r="V3774" t="s">
        <v>3100</v>
      </c>
      <c r="W3774" t="e">
        <f>VLOOKUP(Q3774,'PBT Tag Rates'!$B$5:$E$44,4,FALSE)</f>
        <v>#N/A</v>
      </c>
      <c r="X3774">
        <v>1</v>
      </c>
      <c r="Y3774" s="14">
        <f>IFERROR(LOOKUP(H3774,{30,43,48,53,58,63,68,73,78,83,88,93,97},{42,47,52,57,62,67,72,77,82,87,92,99,100}),999)</f>
        <v>67</v>
      </c>
      <c r="Z3774" s="17">
        <f t="shared" si="417"/>
        <v>5.5555555555555554</v>
      </c>
      <c r="AA3774" s="17">
        <f t="shared" si="418"/>
        <v>5.5555555555555554</v>
      </c>
      <c r="AB3774" s="17">
        <f t="shared" si="419"/>
        <v>11.658097686375321</v>
      </c>
      <c r="AC3774" s="17" t="s">
        <v>17654</v>
      </c>
    </row>
    <row r="3775" spans="1:29" x14ac:dyDescent="0.25">
      <c r="A3775" t="s">
        <v>3339</v>
      </c>
      <c r="B3775" s="151" t="s">
        <v>13236</v>
      </c>
      <c r="C3775" t="s">
        <v>13237</v>
      </c>
      <c r="D3775" s="1">
        <v>45182</v>
      </c>
      <c r="E3775">
        <f t="shared" si="414"/>
        <v>18</v>
      </c>
      <c r="F3775" t="s">
        <v>6</v>
      </c>
      <c r="G3775">
        <v>700</v>
      </c>
      <c r="H3775">
        <f t="shared" si="413"/>
        <v>70</v>
      </c>
      <c r="I3775" t="s">
        <v>7</v>
      </c>
      <c r="J3775" t="s">
        <v>8</v>
      </c>
      <c r="K3775" t="s">
        <v>8</v>
      </c>
      <c r="L3775" t="s">
        <v>8</v>
      </c>
      <c r="M3775" t="s">
        <v>6</v>
      </c>
      <c r="N3775" t="str">
        <f t="shared" si="415"/>
        <v>M</v>
      </c>
      <c r="O3775" t="s">
        <v>8</v>
      </c>
      <c r="P3775" t="s">
        <v>8</v>
      </c>
      <c r="Q3775" t="s">
        <v>11</v>
      </c>
      <c r="R3775" t="s">
        <v>8</v>
      </c>
      <c r="S3775" t="str">
        <f t="shared" si="416"/>
        <v>U</v>
      </c>
      <c r="T3775" t="s">
        <v>12</v>
      </c>
      <c r="U3775">
        <v>0.999999999999995</v>
      </c>
      <c r="V3775" t="s">
        <v>11</v>
      </c>
      <c r="W3775" t="e">
        <f>VLOOKUP(Q3775,'PBT Tag Rates'!$B$5:$E$44,4,FALSE)</f>
        <v>#N/A</v>
      </c>
      <c r="X3775">
        <v>1</v>
      </c>
      <c r="Y3775" s="14">
        <f>IFERROR(LOOKUP(H3775,{30,43,48,53,58,63,68,73,78,83,88,93,97},{42,47,52,57,62,67,72,77,82,87,92,99,100}),999)</f>
        <v>72</v>
      </c>
      <c r="Z3775" s="17">
        <f t="shared" si="417"/>
        <v>5.5555555555555554</v>
      </c>
      <c r="AA3775" s="17">
        <f t="shared" si="418"/>
        <v>5.5555555555555554</v>
      </c>
      <c r="AB3775" s="17">
        <f t="shared" si="419"/>
        <v>11.658097686375321</v>
      </c>
      <c r="AC3775" s="17" t="s">
        <v>17654</v>
      </c>
    </row>
    <row r="3776" spans="1:29" x14ac:dyDescent="0.25">
      <c r="A3776" t="s">
        <v>3339</v>
      </c>
      <c r="B3776" s="151" t="s">
        <v>13238</v>
      </c>
      <c r="C3776" t="s">
        <v>13239</v>
      </c>
      <c r="D3776" s="1">
        <v>45182</v>
      </c>
      <c r="E3776">
        <f t="shared" si="414"/>
        <v>18</v>
      </c>
      <c r="F3776" t="s">
        <v>6</v>
      </c>
      <c r="G3776">
        <v>710</v>
      </c>
      <c r="H3776">
        <f t="shared" si="413"/>
        <v>71</v>
      </c>
      <c r="I3776" t="s">
        <v>7</v>
      </c>
      <c r="J3776" t="s">
        <v>8</v>
      </c>
      <c r="K3776" t="s">
        <v>8</v>
      </c>
      <c r="L3776" t="s">
        <v>8</v>
      </c>
      <c r="M3776" t="s">
        <v>6</v>
      </c>
      <c r="N3776" t="str">
        <f t="shared" si="415"/>
        <v>M</v>
      </c>
      <c r="O3776" t="s">
        <v>596</v>
      </c>
      <c r="P3776" t="s">
        <v>2377</v>
      </c>
      <c r="Q3776" t="s">
        <v>221</v>
      </c>
      <c r="R3776">
        <v>4</v>
      </c>
      <c r="S3776">
        <f t="shared" si="416"/>
        <v>2019</v>
      </c>
      <c r="T3776" t="s">
        <v>12</v>
      </c>
      <c r="U3776">
        <v>0.999999999999999</v>
      </c>
      <c r="V3776" t="s">
        <v>3396</v>
      </c>
      <c r="W3776">
        <f>VLOOKUP(Q3776,'PBT Tag Rates'!$B$5:$E$44,4,FALSE)</f>
        <v>0.95971980899999998</v>
      </c>
      <c r="X3776">
        <v>1</v>
      </c>
      <c r="Y3776" s="14">
        <f>IFERROR(LOOKUP(H3776,{30,43,48,53,58,63,68,73,78,83,88,93,97},{42,47,52,57,62,67,72,77,82,87,92,99,100}),999)</f>
        <v>72</v>
      </c>
      <c r="Z3776" s="17">
        <f t="shared" si="417"/>
        <v>5.5555555555555554</v>
      </c>
      <c r="AA3776" s="17">
        <f t="shared" si="418"/>
        <v>5.5555555555555554</v>
      </c>
      <c r="AB3776" s="17">
        <f t="shared" si="419"/>
        <v>11.658097686375321</v>
      </c>
      <c r="AC3776" s="17" t="s">
        <v>17655</v>
      </c>
    </row>
    <row r="3777" spans="1:29" x14ac:dyDescent="0.25">
      <c r="A3777" t="s">
        <v>3339</v>
      </c>
      <c r="B3777" s="151" t="s">
        <v>13240</v>
      </c>
      <c r="C3777" t="s">
        <v>2520</v>
      </c>
      <c r="D3777" s="1">
        <v>45182</v>
      </c>
      <c r="E3777">
        <f t="shared" si="414"/>
        <v>18</v>
      </c>
      <c r="F3777" t="s">
        <v>14</v>
      </c>
      <c r="G3777">
        <v>840</v>
      </c>
      <c r="H3777">
        <f t="shared" si="413"/>
        <v>84</v>
      </c>
      <c r="I3777" t="s">
        <v>7</v>
      </c>
      <c r="J3777" t="s">
        <v>8</v>
      </c>
      <c r="K3777" t="s">
        <v>13241</v>
      </c>
      <c r="L3777" t="s">
        <v>8</v>
      </c>
      <c r="M3777" t="s">
        <v>14</v>
      </c>
      <c r="N3777" t="str">
        <f t="shared" si="415"/>
        <v>F</v>
      </c>
      <c r="O3777" t="s">
        <v>8</v>
      </c>
      <c r="P3777" t="s">
        <v>8</v>
      </c>
      <c r="Q3777" t="s">
        <v>11</v>
      </c>
      <c r="R3777" t="s">
        <v>8</v>
      </c>
      <c r="S3777" t="str">
        <f t="shared" si="416"/>
        <v>U</v>
      </c>
      <c r="T3777" t="s">
        <v>12</v>
      </c>
      <c r="U3777">
        <v>0.999999999999999</v>
      </c>
      <c r="V3777" t="s">
        <v>11</v>
      </c>
      <c r="W3777" t="e">
        <f>VLOOKUP(Q3777,'PBT Tag Rates'!$B$5:$E$44,4,FALSE)</f>
        <v>#N/A</v>
      </c>
      <c r="X3777">
        <v>1</v>
      </c>
      <c r="Y3777" s="14">
        <f>IFERROR(LOOKUP(H3777,{30,43,48,53,58,63,68,73,78,83,88,93,97},{42,47,52,57,62,67,72,77,82,87,92,99,100}),999)</f>
        <v>87</v>
      </c>
      <c r="Z3777" s="17">
        <f t="shared" si="417"/>
        <v>5.5555555555555554</v>
      </c>
      <c r="AA3777" s="17">
        <f t="shared" si="418"/>
        <v>5.5555555555555554</v>
      </c>
      <c r="AB3777" s="17">
        <f t="shared" si="419"/>
        <v>11.658097686375321</v>
      </c>
      <c r="AC3777" s="17" t="s">
        <v>17654</v>
      </c>
    </row>
    <row r="3778" spans="1:29" x14ac:dyDescent="0.25">
      <c r="A3778" t="s">
        <v>3339</v>
      </c>
      <c r="B3778" s="151" t="s">
        <v>13242</v>
      </c>
      <c r="C3778" t="s">
        <v>13243</v>
      </c>
      <c r="D3778" s="1">
        <v>45182</v>
      </c>
      <c r="E3778">
        <f t="shared" si="414"/>
        <v>18</v>
      </c>
      <c r="F3778" t="s">
        <v>6</v>
      </c>
      <c r="G3778">
        <v>550</v>
      </c>
      <c r="H3778">
        <f t="shared" si="413"/>
        <v>55</v>
      </c>
      <c r="I3778" t="s">
        <v>7</v>
      </c>
      <c r="J3778" t="s">
        <v>8</v>
      </c>
      <c r="K3778" t="s">
        <v>8</v>
      </c>
      <c r="L3778" t="s">
        <v>8</v>
      </c>
      <c r="M3778" t="s">
        <v>6</v>
      </c>
      <c r="N3778" t="str">
        <f t="shared" si="415"/>
        <v>M</v>
      </c>
      <c r="O3778" t="s">
        <v>8476</v>
      </c>
      <c r="P3778" t="s">
        <v>8477</v>
      </c>
      <c r="Q3778" t="s">
        <v>918</v>
      </c>
      <c r="R3778">
        <v>3</v>
      </c>
      <c r="S3778">
        <f t="shared" si="416"/>
        <v>2020</v>
      </c>
      <c r="T3778" t="s">
        <v>12</v>
      </c>
      <c r="U3778">
        <v>0.999999999999999</v>
      </c>
      <c r="V3778" t="s">
        <v>3346</v>
      </c>
      <c r="W3778">
        <f>VLOOKUP(Q3778,'PBT Tag Rates'!$B$5:$E$44,4,FALSE)</f>
        <v>0.98961045999999997</v>
      </c>
      <c r="X3778">
        <v>1</v>
      </c>
      <c r="Y3778" s="14">
        <f>IFERROR(LOOKUP(H3778,{30,43,48,53,58,63,68,73,78,83,88,93,97},{42,47,52,57,62,67,72,77,82,87,92,99,100}),999)</f>
        <v>57</v>
      </c>
      <c r="Z3778" s="17">
        <f t="shared" si="417"/>
        <v>5.5555555555555554</v>
      </c>
      <c r="AA3778" s="17">
        <f t="shared" si="418"/>
        <v>5.5555555555555554</v>
      </c>
      <c r="AB3778" s="17">
        <f t="shared" si="419"/>
        <v>11.658097686375321</v>
      </c>
      <c r="AC3778" s="17" t="s">
        <v>17654</v>
      </c>
    </row>
    <row r="3779" spans="1:29" x14ac:dyDescent="0.25">
      <c r="A3779" t="s">
        <v>3339</v>
      </c>
      <c r="B3779" s="151" t="s">
        <v>13244</v>
      </c>
      <c r="C3779" t="s">
        <v>13245</v>
      </c>
      <c r="D3779" s="1">
        <v>45182</v>
      </c>
      <c r="E3779">
        <f t="shared" si="414"/>
        <v>18</v>
      </c>
      <c r="F3779" t="s">
        <v>14</v>
      </c>
      <c r="G3779">
        <v>740</v>
      </c>
      <c r="H3779">
        <f t="shared" si="413"/>
        <v>74</v>
      </c>
      <c r="I3779" t="s">
        <v>7</v>
      </c>
      <c r="J3779" t="s">
        <v>8</v>
      </c>
      <c r="K3779" t="s">
        <v>8</v>
      </c>
      <c r="L3779" t="s">
        <v>8</v>
      </c>
      <c r="M3779" t="s">
        <v>14</v>
      </c>
      <c r="N3779" t="str">
        <f t="shared" si="415"/>
        <v>F</v>
      </c>
      <c r="O3779" t="s">
        <v>4179</v>
      </c>
      <c r="P3779" t="s">
        <v>13246</v>
      </c>
      <c r="Q3779" t="s">
        <v>281</v>
      </c>
      <c r="R3779">
        <v>4</v>
      </c>
      <c r="S3779">
        <f t="shared" si="416"/>
        <v>2019</v>
      </c>
      <c r="T3779" t="s">
        <v>12</v>
      </c>
      <c r="U3779">
        <v>1</v>
      </c>
      <c r="V3779" t="s">
        <v>3079</v>
      </c>
      <c r="W3779">
        <f>VLOOKUP(Q3779,'PBT Tag Rates'!$B$5:$E$44,4,FALSE)</f>
        <v>0.99705232300000002</v>
      </c>
      <c r="X3779">
        <v>1</v>
      </c>
      <c r="Y3779" s="14">
        <f>IFERROR(LOOKUP(H3779,{30,43,48,53,58,63,68,73,78,83,88,93,97},{42,47,52,57,62,67,72,77,82,87,92,99,100}),999)</f>
        <v>77</v>
      </c>
      <c r="Z3779" s="17">
        <f t="shared" si="417"/>
        <v>5.5555555555555554</v>
      </c>
      <c r="AA3779" s="17">
        <f t="shared" si="418"/>
        <v>5.5555555555555554</v>
      </c>
      <c r="AB3779" s="17">
        <f t="shared" si="419"/>
        <v>11.658097686375321</v>
      </c>
      <c r="AC3779" s="17" t="s">
        <v>17654</v>
      </c>
    </row>
    <row r="3780" spans="1:29" x14ac:dyDescent="0.25">
      <c r="A3780" t="s">
        <v>3339</v>
      </c>
      <c r="B3780" s="151" t="s">
        <v>13247</v>
      </c>
      <c r="C3780" t="s">
        <v>2522</v>
      </c>
      <c r="D3780" s="1">
        <v>45182</v>
      </c>
      <c r="E3780">
        <f t="shared" si="414"/>
        <v>18</v>
      </c>
      <c r="F3780" t="s">
        <v>14</v>
      </c>
      <c r="G3780">
        <v>800</v>
      </c>
      <c r="H3780">
        <f t="shared" si="413"/>
        <v>80</v>
      </c>
      <c r="I3780" t="s">
        <v>9</v>
      </c>
      <c r="J3780">
        <v>1</v>
      </c>
      <c r="K3780" t="s">
        <v>13248</v>
      </c>
      <c r="L3780" t="s">
        <v>8</v>
      </c>
      <c r="M3780" t="s">
        <v>14</v>
      </c>
      <c r="N3780" t="str">
        <f t="shared" si="415"/>
        <v>F</v>
      </c>
      <c r="O3780" t="s">
        <v>2707</v>
      </c>
      <c r="P3780" t="s">
        <v>2735</v>
      </c>
      <c r="Q3780" t="s">
        <v>221</v>
      </c>
      <c r="R3780">
        <v>4</v>
      </c>
      <c r="S3780">
        <f t="shared" si="416"/>
        <v>2019</v>
      </c>
      <c r="T3780" t="s">
        <v>12</v>
      </c>
      <c r="U3780">
        <v>0.999999999999998</v>
      </c>
      <c r="V3780" t="s">
        <v>3346</v>
      </c>
      <c r="W3780">
        <f>VLOOKUP(Q3780,'PBT Tag Rates'!$B$5:$E$44,4,FALSE)</f>
        <v>0.95971980899999998</v>
      </c>
      <c r="X3780">
        <v>1</v>
      </c>
      <c r="Y3780" s="14">
        <f>IFERROR(LOOKUP(H3780,{30,43,48,53,58,63,68,73,78,83,88,93,97},{42,47,52,57,62,67,72,77,82,87,92,99,100}),999)</f>
        <v>82</v>
      </c>
      <c r="Z3780" s="17">
        <f t="shared" si="417"/>
        <v>5.5555555555555554</v>
      </c>
      <c r="AA3780" s="17">
        <f t="shared" si="418"/>
        <v>5.5555555555555554</v>
      </c>
      <c r="AB3780" s="17">
        <f t="shared" si="419"/>
        <v>11.658097686375321</v>
      </c>
      <c r="AC3780" s="17" t="s">
        <v>17654</v>
      </c>
    </row>
    <row r="3781" spans="1:29" x14ac:dyDescent="0.25">
      <c r="A3781" t="s">
        <v>3339</v>
      </c>
      <c r="B3781" s="151" t="s">
        <v>13249</v>
      </c>
      <c r="C3781" t="s">
        <v>13250</v>
      </c>
      <c r="D3781" s="1">
        <v>45182</v>
      </c>
      <c r="E3781">
        <f t="shared" si="414"/>
        <v>18</v>
      </c>
      <c r="F3781" t="s">
        <v>6</v>
      </c>
      <c r="G3781">
        <v>600</v>
      </c>
      <c r="H3781">
        <f t="shared" si="413"/>
        <v>60</v>
      </c>
      <c r="I3781" t="s">
        <v>9</v>
      </c>
      <c r="J3781">
        <v>1</v>
      </c>
      <c r="K3781" t="s">
        <v>8</v>
      </c>
      <c r="L3781" t="s">
        <v>8</v>
      </c>
      <c r="M3781" t="s">
        <v>6</v>
      </c>
      <c r="N3781" t="str">
        <f t="shared" si="415"/>
        <v>M</v>
      </c>
      <c r="O3781" t="s">
        <v>13251</v>
      </c>
      <c r="P3781" t="s">
        <v>13252</v>
      </c>
      <c r="Q3781" t="s">
        <v>221</v>
      </c>
      <c r="R3781">
        <v>4</v>
      </c>
      <c r="S3781">
        <f t="shared" si="416"/>
        <v>2019</v>
      </c>
      <c r="T3781" t="s">
        <v>12</v>
      </c>
      <c r="U3781">
        <v>1</v>
      </c>
      <c r="V3781" t="s">
        <v>3951</v>
      </c>
      <c r="W3781">
        <f>VLOOKUP(Q3781,'PBT Tag Rates'!$B$5:$E$44,4,FALSE)</f>
        <v>0.95971980899999998</v>
      </c>
      <c r="X3781">
        <v>1</v>
      </c>
      <c r="Y3781" s="14">
        <f>IFERROR(LOOKUP(H3781,{30,43,48,53,58,63,68,73,78,83,88,93,97},{42,47,52,57,62,67,72,77,82,87,92,99,100}),999)</f>
        <v>62</v>
      </c>
      <c r="Z3781" s="17">
        <f t="shared" si="417"/>
        <v>5.5555555555555554</v>
      </c>
      <c r="AA3781" s="17">
        <f t="shared" si="418"/>
        <v>5.5555555555555554</v>
      </c>
      <c r="AB3781" s="17">
        <f t="shared" si="419"/>
        <v>11.658097686375321</v>
      </c>
      <c r="AC3781" s="17" t="s">
        <v>17655</v>
      </c>
    </row>
    <row r="3782" spans="1:29" x14ac:dyDescent="0.25">
      <c r="A3782" t="s">
        <v>3339</v>
      </c>
      <c r="B3782" s="151" t="s">
        <v>13253</v>
      </c>
      <c r="C3782" t="s">
        <v>13254</v>
      </c>
      <c r="D3782" s="1">
        <v>45182</v>
      </c>
      <c r="E3782">
        <f t="shared" si="414"/>
        <v>18</v>
      </c>
      <c r="F3782" t="s">
        <v>6</v>
      </c>
      <c r="G3782">
        <v>750</v>
      </c>
      <c r="H3782">
        <f t="shared" si="413"/>
        <v>75</v>
      </c>
      <c r="I3782" t="s">
        <v>7</v>
      </c>
      <c r="J3782" t="s">
        <v>8</v>
      </c>
      <c r="K3782" t="s">
        <v>8</v>
      </c>
      <c r="L3782" t="s">
        <v>8</v>
      </c>
      <c r="M3782" t="s">
        <v>6</v>
      </c>
      <c r="N3782" t="str">
        <f t="shared" si="415"/>
        <v>M</v>
      </c>
      <c r="O3782" t="s">
        <v>8</v>
      </c>
      <c r="P3782" t="s">
        <v>8</v>
      </c>
      <c r="Q3782" t="s">
        <v>11</v>
      </c>
      <c r="R3782" t="s">
        <v>8</v>
      </c>
      <c r="S3782" t="str">
        <f t="shared" si="416"/>
        <v>U</v>
      </c>
      <c r="T3782" t="s">
        <v>12</v>
      </c>
      <c r="U3782">
        <v>1.00000000000001</v>
      </c>
      <c r="V3782" t="s">
        <v>11</v>
      </c>
      <c r="W3782" t="e">
        <f>VLOOKUP(Q3782,'PBT Tag Rates'!$B$5:$E$44,4,FALSE)</f>
        <v>#N/A</v>
      </c>
      <c r="X3782">
        <v>1</v>
      </c>
      <c r="Y3782" s="14">
        <f>IFERROR(LOOKUP(H3782,{30,43,48,53,58,63,68,73,78,83,88,93,97},{42,47,52,57,62,67,72,77,82,87,92,99,100}),999)</f>
        <v>77</v>
      </c>
      <c r="Z3782" s="17">
        <f t="shared" si="417"/>
        <v>5.5555555555555554</v>
      </c>
      <c r="AA3782" s="17">
        <f t="shared" si="418"/>
        <v>5.5555555555555554</v>
      </c>
      <c r="AB3782" s="17">
        <f t="shared" si="419"/>
        <v>11.658097686375321</v>
      </c>
      <c r="AC3782" s="17" t="s">
        <v>17654</v>
      </c>
    </row>
    <row r="3783" spans="1:29" x14ac:dyDescent="0.25">
      <c r="A3783" t="s">
        <v>3339</v>
      </c>
      <c r="B3783" s="151" t="s">
        <v>13255</v>
      </c>
      <c r="C3783" t="s">
        <v>13256</v>
      </c>
      <c r="D3783" s="1">
        <v>45182</v>
      </c>
      <c r="E3783">
        <f t="shared" si="414"/>
        <v>18</v>
      </c>
      <c r="F3783" t="s">
        <v>6</v>
      </c>
      <c r="G3783">
        <v>660</v>
      </c>
      <c r="H3783">
        <f t="shared" si="413"/>
        <v>66</v>
      </c>
      <c r="I3783" t="s">
        <v>7</v>
      </c>
      <c r="J3783" t="s">
        <v>8</v>
      </c>
      <c r="K3783" t="s">
        <v>8</v>
      </c>
      <c r="L3783" t="s">
        <v>8</v>
      </c>
      <c r="M3783" t="s">
        <v>6</v>
      </c>
      <c r="N3783" t="str">
        <f t="shared" si="415"/>
        <v>M</v>
      </c>
      <c r="O3783" t="s">
        <v>798</v>
      </c>
      <c r="P3783" t="s">
        <v>10150</v>
      </c>
      <c r="Q3783" t="s">
        <v>221</v>
      </c>
      <c r="R3783">
        <v>4</v>
      </c>
      <c r="S3783">
        <f t="shared" si="416"/>
        <v>2019</v>
      </c>
      <c r="T3783" t="s">
        <v>12</v>
      </c>
      <c r="U3783">
        <v>0.999999999999996</v>
      </c>
      <c r="V3783" t="s">
        <v>3346</v>
      </c>
      <c r="W3783">
        <f>VLOOKUP(Q3783,'PBT Tag Rates'!$B$5:$E$44,4,FALSE)</f>
        <v>0.95971980899999998</v>
      </c>
      <c r="X3783">
        <v>1</v>
      </c>
      <c r="Y3783" s="14">
        <f>IFERROR(LOOKUP(H3783,{30,43,48,53,58,63,68,73,78,83,88,93,97},{42,47,52,57,62,67,72,77,82,87,92,99,100}),999)</f>
        <v>67</v>
      </c>
      <c r="Z3783" s="17">
        <f t="shared" si="417"/>
        <v>5.5555555555555554</v>
      </c>
      <c r="AA3783" s="17">
        <f t="shared" si="418"/>
        <v>5.5555555555555554</v>
      </c>
      <c r="AB3783" s="17">
        <f t="shared" si="419"/>
        <v>11.658097686375321</v>
      </c>
      <c r="AC3783" s="17" t="s">
        <v>17654</v>
      </c>
    </row>
    <row r="3784" spans="1:29" x14ac:dyDescent="0.25">
      <c r="A3784" t="s">
        <v>3339</v>
      </c>
      <c r="B3784" s="151" t="s">
        <v>13257</v>
      </c>
      <c r="C3784" t="s">
        <v>13258</v>
      </c>
      <c r="D3784" s="1">
        <v>45182</v>
      </c>
      <c r="E3784">
        <f t="shared" si="414"/>
        <v>18</v>
      </c>
      <c r="F3784" t="s">
        <v>6</v>
      </c>
      <c r="G3784">
        <v>730</v>
      </c>
      <c r="H3784">
        <f t="shared" si="413"/>
        <v>73</v>
      </c>
      <c r="I3784" t="s">
        <v>9</v>
      </c>
      <c r="J3784">
        <v>1</v>
      </c>
      <c r="K3784" t="s">
        <v>8</v>
      </c>
      <c r="L3784" t="s">
        <v>8</v>
      </c>
      <c r="M3784" t="s">
        <v>14</v>
      </c>
      <c r="N3784" t="str">
        <f t="shared" si="415"/>
        <v>F</v>
      </c>
      <c r="O3784" t="s">
        <v>13259</v>
      </c>
      <c r="P3784" t="s">
        <v>13260</v>
      </c>
      <c r="Q3784" t="s">
        <v>281</v>
      </c>
      <c r="R3784">
        <v>4</v>
      </c>
      <c r="S3784">
        <f t="shared" si="416"/>
        <v>2019</v>
      </c>
      <c r="T3784" t="s">
        <v>12</v>
      </c>
      <c r="U3784">
        <v>1</v>
      </c>
      <c r="V3784" t="s">
        <v>3170</v>
      </c>
      <c r="W3784">
        <f>VLOOKUP(Q3784,'PBT Tag Rates'!$B$5:$E$44,4,FALSE)</f>
        <v>0.99705232300000002</v>
      </c>
      <c r="X3784">
        <v>1</v>
      </c>
      <c r="Y3784" s="14">
        <f>IFERROR(LOOKUP(H3784,{30,43,48,53,58,63,68,73,78,83,88,93,97},{42,47,52,57,62,67,72,77,82,87,92,99,100}),999)</f>
        <v>77</v>
      </c>
      <c r="Z3784" s="17">
        <f t="shared" si="417"/>
        <v>5.5555555555555554</v>
      </c>
      <c r="AA3784" s="17">
        <f t="shared" si="418"/>
        <v>5.5555555555555554</v>
      </c>
      <c r="AB3784" s="17">
        <f t="shared" si="419"/>
        <v>11.658097686375321</v>
      </c>
      <c r="AC3784" s="17" t="s">
        <v>17654</v>
      </c>
    </row>
    <row r="3785" spans="1:29" x14ac:dyDescent="0.25">
      <c r="A3785" t="s">
        <v>3339</v>
      </c>
      <c r="B3785" s="151" t="s">
        <v>13261</v>
      </c>
      <c r="C3785" t="s">
        <v>13262</v>
      </c>
      <c r="D3785" s="1">
        <v>45182</v>
      </c>
      <c r="E3785">
        <f t="shared" si="414"/>
        <v>18</v>
      </c>
      <c r="F3785" t="s">
        <v>6</v>
      </c>
      <c r="G3785">
        <v>840</v>
      </c>
      <c r="H3785">
        <f t="shared" si="413"/>
        <v>84</v>
      </c>
      <c r="I3785" t="s">
        <v>7</v>
      </c>
      <c r="J3785" t="s">
        <v>8</v>
      </c>
      <c r="K3785" t="s">
        <v>13263</v>
      </c>
      <c r="L3785" t="s">
        <v>8</v>
      </c>
      <c r="M3785" t="s">
        <v>6</v>
      </c>
      <c r="N3785" t="str">
        <f t="shared" si="415"/>
        <v>M</v>
      </c>
      <c r="O3785" t="s">
        <v>1726</v>
      </c>
      <c r="P3785" t="s">
        <v>1727</v>
      </c>
      <c r="Q3785" t="s">
        <v>221</v>
      </c>
      <c r="R3785">
        <v>4</v>
      </c>
      <c r="S3785">
        <f t="shared" si="416"/>
        <v>2019</v>
      </c>
      <c r="T3785" t="s">
        <v>12</v>
      </c>
      <c r="U3785">
        <v>0.999999999999999</v>
      </c>
      <c r="V3785" t="s">
        <v>3346</v>
      </c>
      <c r="W3785">
        <f>VLOOKUP(Q3785,'PBT Tag Rates'!$B$5:$E$44,4,FALSE)</f>
        <v>0.95971980899999998</v>
      </c>
      <c r="X3785">
        <v>1</v>
      </c>
      <c r="Y3785" s="14">
        <f>IFERROR(LOOKUP(H3785,{30,43,48,53,58,63,68,73,78,83,88,93,97},{42,47,52,57,62,67,72,77,82,87,92,99,100}),999)</f>
        <v>87</v>
      </c>
      <c r="Z3785" s="17">
        <f t="shared" si="417"/>
        <v>5.5555555555555554</v>
      </c>
      <c r="AA3785" s="17">
        <f t="shared" si="418"/>
        <v>5.5555555555555554</v>
      </c>
      <c r="AB3785" s="17">
        <f t="shared" si="419"/>
        <v>11.658097686375321</v>
      </c>
      <c r="AC3785" s="17" t="s">
        <v>17654</v>
      </c>
    </row>
    <row r="3786" spans="1:29" x14ac:dyDescent="0.25">
      <c r="A3786" t="s">
        <v>3339</v>
      </c>
      <c r="B3786" s="151" t="s">
        <v>13264</v>
      </c>
      <c r="C3786" t="s">
        <v>13265</v>
      </c>
      <c r="D3786" s="1">
        <v>45182</v>
      </c>
      <c r="E3786">
        <f t="shared" si="414"/>
        <v>18</v>
      </c>
      <c r="F3786" t="s">
        <v>14</v>
      </c>
      <c r="G3786">
        <v>850</v>
      </c>
      <c r="H3786">
        <f t="shared" si="413"/>
        <v>85</v>
      </c>
      <c r="I3786" t="s">
        <v>7</v>
      </c>
      <c r="J3786" t="s">
        <v>8</v>
      </c>
      <c r="K3786" t="s">
        <v>13266</v>
      </c>
      <c r="L3786" t="s">
        <v>8</v>
      </c>
      <c r="M3786" t="s">
        <v>14</v>
      </c>
      <c r="N3786" t="str">
        <f t="shared" si="415"/>
        <v>F</v>
      </c>
      <c r="O3786" t="s">
        <v>1041</v>
      </c>
      <c r="P3786" t="s">
        <v>1042</v>
      </c>
      <c r="Q3786" t="s">
        <v>221</v>
      </c>
      <c r="R3786">
        <v>4</v>
      </c>
      <c r="S3786">
        <f t="shared" si="416"/>
        <v>2019</v>
      </c>
      <c r="T3786" t="s">
        <v>12</v>
      </c>
      <c r="U3786">
        <v>0.999999999999994</v>
      </c>
      <c r="V3786" t="s">
        <v>3396</v>
      </c>
      <c r="W3786">
        <f>VLOOKUP(Q3786,'PBT Tag Rates'!$B$5:$E$44,4,FALSE)</f>
        <v>0.95971980899999998</v>
      </c>
      <c r="X3786">
        <v>1</v>
      </c>
      <c r="Y3786" s="14">
        <f>IFERROR(LOOKUP(H3786,{30,43,48,53,58,63,68,73,78,83,88,93,97},{42,47,52,57,62,67,72,77,82,87,92,99,100}),999)</f>
        <v>87</v>
      </c>
      <c r="Z3786" s="17">
        <f t="shared" si="417"/>
        <v>5.5555555555555554</v>
      </c>
      <c r="AA3786" s="17">
        <f t="shared" si="418"/>
        <v>5.5555555555555554</v>
      </c>
      <c r="AB3786" s="17">
        <f t="shared" si="419"/>
        <v>11.658097686375321</v>
      </c>
      <c r="AC3786" s="17" t="s">
        <v>17655</v>
      </c>
    </row>
    <row r="3787" spans="1:29" x14ac:dyDescent="0.25">
      <c r="A3787" t="s">
        <v>3339</v>
      </c>
      <c r="B3787" s="151" t="s">
        <v>13267</v>
      </c>
      <c r="C3787" t="s">
        <v>13268</v>
      </c>
      <c r="D3787" s="1">
        <v>45182</v>
      </c>
      <c r="E3787">
        <f t="shared" si="414"/>
        <v>18</v>
      </c>
      <c r="F3787" t="s">
        <v>6</v>
      </c>
      <c r="G3787">
        <v>660</v>
      </c>
      <c r="H3787">
        <f t="shared" si="413"/>
        <v>66</v>
      </c>
      <c r="I3787" t="s">
        <v>9</v>
      </c>
      <c r="J3787">
        <v>1</v>
      </c>
      <c r="K3787" t="s">
        <v>8</v>
      </c>
      <c r="L3787" t="s">
        <v>8</v>
      </c>
      <c r="M3787" t="s">
        <v>6</v>
      </c>
      <c r="N3787" t="str">
        <f t="shared" si="415"/>
        <v>M</v>
      </c>
      <c r="O3787" t="s">
        <v>11851</v>
      </c>
      <c r="P3787" t="s">
        <v>11852</v>
      </c>
      <c r="Q3787" t="s">
        <v>918</v>
      </c>
      <c r="R3787">
        <v>3</v>
      </c>
      <c r="S3787">
        <f t="shared" si="416"/>
        <v>2020</v>
      </c>
      <c r="T3787" t="s">
        <v>12</v>
      </c>
      <c r="U3787">
        <v>0.999999999999997</v>
      </c>
      <c r="V3787" t="s">
        <v>3346</v>
      </c>
      <c r="W3787">
        <f>VLOOKUP(Q3787,'PBT Tag Rates'!$B$5:$E$44,4,FALSE)</f>
        <v>0.98961045999999997</v>
      </c>
      <c r="X3787">
        <v>1</v>
      </c>
      <c r="Y3787" s="14">
        <f>IFERROR(LOOKUP(H3787,{30,43,48,53,58,63,68,73,78,83,88,93,97},{42,47,52,57,62,67,72,77,82,87,92,99,100}),999)</f>
        <v>67</v>
      </c>
      <c r="Z3787" s="17">
        <f t="shared" si="417"/>
        <v>5.5555555555555554</v>
      </c>
      <c r="AA3787" s="17">
        <f t="shared" si="418"/>
        <v>5.5555555555555554</v>
      </c>
      <c r="AB3787" s="17">
        <f t="shared" si="419"/>
        <v>11.658097686375321</v>
      </c>
      <c r="AC3787" s="17" t="s">
        <v>17654</v>
      </c>
    </row>
    <row r="3788" spans="1:29" x14ac:dyDescent="0.25">
      <c r="A3788" t="s">
        <v>3339</v>
      </c>
      <c r="B3788" s="151" t="s">
        <v>13269</v>
      </c>
      <c r="C3788" t="s">
        <v>13270</v>
      </c>
      <c r="D3788" s="1">
        <v>45182</v>
      </c>
      <c r="E3788">
        <f t="shared" si="414"/>
        <v>18</v>
      </c>
      <c r="F3788" t="s">
        <v>14</v>
      </c>
      <c r="G3788">
        <v>710</v>
      </c>
      <c r="H3788">
        <f t="shared" si="413"/>
        <v>71</v>
      </c>
      <c r="I3788" t="s">
        <v>9</v>
      </c>
      <c r="J3788">
        <v>1</v>
      </c>
      <c r="K3788" t="s">
        <v>8</v>
      </c>
      <c r="L3788" t="s">
        <v>8</v>
      </c>
      <c r="M3788" t="s">
        <v>14</v>
      </c>
      <c r="N3788" t="str">
        <f t="shared" si="415"/>
        <v>F</v>
      </c>
      <c r="O3788" t="s">
        <v>35</v>
      </c>
      <c r="P3788" t="s">
        <v>36</v>
      </c>
      <c r="Q3788" t="s">
        <v>15</v>
      </c>
      <c r="R3788">
        <v>5</v>
      </c>
      <c r="S3788">
        <f t="shared" si="416"/>
        <v>2018</v>
      </c>
      <c r="T3788" t="s">
        <v>12</v>
      </c>
      <c r="U3788">
        <v>1</v>
      </c>
      <c r="V3788" t="s">
        <v>3951</v>
      </c>
      <c r="W3788">
        <f>VLOOKUP(Q3788,'PBT Tag Rates'!$B$5:$E$44,4,FALSE)</f>
        <v>0.80551598400000002</v>
      </c>
      <c r="X3788">
        <v>1</v>
      </c>
      <c r="Y3788" s="14">
        <f>IFERROR(LOOKUP(H3788,{30,43,48,53,58,63,68,73,78,83,88,93,97},{42,47,52,57,62,67,72,77,82,87,92,99,100}),999)</f>
        <v>72</v>
      </c>
      <c r="Z3788" s="17">
        <f t="shared" si="417"/>
        <v>5.5555555555555554</v>
      </c>
      <c r="AA3788" s="17">
        <f t="shared" si="418"/>
        <v>5.5555555555555554</v>
      </c>
      <c r="AB3788" s="17">
        <f t="shared" si="419"/>
        <v>11.658097686375321</v>
      </c>
      <c r="AC3788" s="17" t="s">
        <v>17655</v>
      </c>
    </row>
    <row r="3789" spans="1:29" x14ac:dyDescent="0.25">
      <c r="A3789" t="s">
        <v>3339</v>
      </c>
      <c r="B3789" s="151" t="s">
        <v>13271</v>
      </c>
      <c r="C3789" t="s">
        <v>13272</v>
      </c>
      <c r="D3789" s="1">
        <v>45182</v>
      </c>
      <c r="E3789">
        <f t="shared" si="414"/>
        <v>18</v>
      </c>
      <c r="F3789" t="s">
        <v>6</v>
      </c>
      <c r="G3789">
        <v>600</v>
      </c>
      <c r="H3789">
        <f t="shared" si="413"/>
        <v>60</v>
      </c>
      <c r="I3789" t="s">
        <v>9</v>
      </c>
      <c r="J3789">
        <v>1</v>
      </c>
      <c r="K3789" t="s">
        <v>8</v>
      </c>
      <c r="L3789" t="s">
        <v>8</v>
      </c>
      <c r="M3789" t="s">
        <v>6</v>
      </c>
      <c r="N3789" t="str">
        <f t="shared" si="415"/>
        <v>M</v>
      </c>
      <c r="O3789" t="s">
        <v>11417</v>
      </c>
      <c r="P3789" t="s">
        <v>13273</v>
      </c>
      <c r="Q3789" t="s">
        <v>918</v>
      </c>
      <c r="R3789">
        <v>3</v>
      </c>
      <c r="S3789">
        <f t="shared" si="416"/>
        <v>2020</v>
      </c>
      <c r="T3789" t="s">
        <v>12</v>
      </c>
      <c r="U3789">
        <v>0.999999999999996</v>
      </c>
      <c r="V3789" t="s">
        <v>3876</v>
      </c>
      <c r="W3789">
        <f>VLOOKUP(Q3789,'PBT Tag Rates'!$B$5:$E$44,4,FALSE)</f>
        <v>0.98961045999999997</v>
      </c>
      <c r="X3789">
        <v>1</v>
      </c>
      <c r="Y3789" s="14">
        <f>IFERROR(LOOKUP(H3789,{30,43,48,53,58,63,68,73,78,83,88,93,97},{42,47,52,57,62,67,72,77,82,87,92,99,100}),999)</f>
        <v>62</v>
      </c>
      <c r="Z3789" s="17">
        <f t="shared" si="417"/>
        <v>5.5555555555555554</v>
      </c>
      <c r="AA3789" s="17">
        <f t="shared" si="418"/>
        <v>5.5555555555555554</v>
      </c>
      <c r="AB3789" s="17">
        <f t="shared" si="419"/>
        <v>11.658097686375321</v>
      </c>
      <c r="AC3789" s="17" t="s">
        <v>17654</v>
      </c>
    </row>
    <row r="3790" spans="1:29" x14ac:dyDescent="0.25">
      <c r="A3790" t="s">
        <v>3339</v>
      </c>
      <c r="B3790" s="151" t="s">
        <v>13274</v>
      </c>
      <c r="C3790" t="s">
        <v>2527</v>
      </c>
      <c r="D3790" s="1">
        <v>45182</v>
      </c>
      <c r="E3790">
        <f t="shared" si="414"/>
        <v>18</v>
      </c>
      <c r="F3790" t="s">
        <v>14</v>
      </c>
      <c r="G3790">
        <v>810</v>
      </c>
      <c r="H3790">
        <f t="shared" si="413"/>
        <v>81</v>
      </c>
      <c r="I3790" t="s">
        <v>7</v>
      </c>
      <c r="J3790" t="s">
        <v>8</v>
      </c>
      <c r="K3790" t="s">
        <v>13275</v>
      </c>
      <c r="L3790" t="s">
        <v>8</v>
      </c>
      <c r="M3790" t="s">
        <v>14</v>
      </c>
      <c r="N3790" t="str">
        <f t="shared" si="415"/>
        <v>F</v>
      </c>
      <c r="O3790" t="s">
        <v>2122</v>
      </c>
      <c r="P3790" t="s">
        <v>11023</v>
      </c>
      <c r="Q3790" t="s">
        <v>221</v>
      </c>
      <c r="R3790">
        <v>4</v>
      </c>
      <c r="S3790">
        <f t="shared" si="416"/>
        <v>2019</v>
      </c>
      <c r="T3790" t="s">
        <v>12</v>
      </c>
      <c r="U3790">
        <v>1</v>
      </c>
      <c r="V3790" t="s">
        <v>3346</v>
      </c>
      <c r="W3790">
        <f>VLOOKUP(Q3790,'PBT Tag Rates'!$B$5:$E$44,4,FALSE)</f>
        <v>0.95971980899999998</v>
      </c>
      <c r="X3790">
        <v>1</v>
      </c>
      <c r="Y3790" s="14">
        <f>IFERROR(LOOKUP(H3790,{30,43,48,53,58,63,68,73,78,83,88,93,97},{42,47,52,57,62,67,72,77,82,87,92,99,100}),999)</f>
        <v>82</v>
      </c>
      <c r="Z3790" s="17">
        <f t="shared" si="417"/>
        <v>5.5555555555555554</v>
      </c>
      <c r="AA3790" s="17">
        <f t="shared" si="418"/>
        <v>5.5555555555555554</v>
      </c>
      <c r="AB3790" s="17">
        <f t="shared" si="419"/>
        <v>11.658097686375321</v>
      </c>
      <c r="AC3790" s="17" t="s">
        <v>17654</v>
      </c>
    </row>
    <row r="3791" spans="1:29" x14ac:dyDescent="0.25">
      <c r="A3791" t="s">
        <v>3339</v>
      </c>
      <c r="B3791" s="151" t="s">
        <v>13276</v>
      </c>
      <c r="C3791" t="s">
        <v>13277</v>
      </c>
      <c r="D3791" s="1">
        <v>45182</v>
      </c>
      <c r="E3791">
        <f t="shared" si="414"/>
        <v>18</v>
      </c>
      <c r="F3791" t="s">
        <v>14</v>
      </c>
      <c r="G3791">
        <v>800</v>
      </c>
      <c r="H3791">
        <f t="shared" si="413"/>
        <v>80</v>
      </c>
      <c r="I3791" t="s">
        <v>7</v>
      </c>
      <c r="J3791" t="s">
        <v>8</v>
      </c>
      <c r="K3791" t="s">
        <v>13278</v>
      </c>
      <c r="L3791" t="s">
        <v>8</v>
      </c>
      <c r="M3791" t="s">
        <v>14</v>
      </c>
      <c r="N3791" t="str">
        <f t="shared" si="415"/>
        <v>F</v>
      </c>
      <c r="O3791" t="s">
        <v>8</v>
      </c>
      <c r="P3791" t="s">
        <v>8</v>
      </c>
      <c r="Q3791" t="s">
        <v>11</v>
      </c>
      <c r="R3791" t="s">
        <v>8</v>
      </c>
      <c r="S3791" t="str">
        <f t="shared" si="416"/>
        <v>U</v>
      </c>
      <c r="T3791" t="s">
        <v>12</v>
      </c>
      <c r="U3791">
        <v>1</v>
      </c>
      <c r="V3791" t="s">
        <v>11</v>
      </c>
      <c r="W3791" t="e">
        <f>VLOOKUP(Q3791,'PBT Tag Rates'!$B$5:$E$44,4,FALSE)</f>
        <v>#N/A</v>
      </c>
      <c r="X3791">
        <v>1</v>
      </c>
      <c r="Y3791" s="14">
        <f>IFERROR(LOOKUP(H3791,{30,43,48,53,58,63,68,73,78,83,88,93,97},{42,47,52,57,62,67,72,77,82,87,92,99,100}),999)</f>
        <v>82</v>
      </c>
      <c r="Z3791" s="17">
        <f t="shared" si="417"/>
        <v>5.5555555555555554</v>
      </c>
      <c r="AA3791" s="17">
        <f t="shared" si="418"/>
        <v>5.5555555555555554</v>
      </c>
      <c r="AB3791" s="17">
        <f t="shared" si="419"/>
        <v>11.658097686375321</v>
      </c>
      <c r="AC3791" s="17" t="s">
        <v>17654</v>
      </c>
    </row>
    <row r="3792" spans="1:29" x14ac:dyDescent="0.25">
      <c r="A3792" t="s">
        <v>3339</v>
      </c>
      <c r="B3792" s="151" t="s">
        <v>13279</v>
      </c>
      <c r="C3792" t="s">
        <v>13280</v>
      </c>
      <c r="D3792" s="1">
        <v>45182</v>
      </c>
      <c r="E3792">
        <f t="shared" si="414"/>
        <v>18</v>
      </c>
      <c r="F3792" t="s">
        <v>6</v>
      </c>
      <c r="G3792">
        <v>800</v>
      </c>
      <c r="H3792">
        <f t="shared" si="413"/>
        <v>80</v>
      </c>
      <c r="I3792" t="s">
        <v>7</v>
      </c>
      <c r="J3792" t="s">
        <v>8</v>
      </c>
      <c r="K3792" t="s">
        <v>13281</v>
      </c>
      <c r="L3792" t="s">
        <v>8</v>
      </c>
      <c r="M3792" t="s">
        <v>6</v>
      </c>
      <c r="N3792" t="str">
        <f t="shared" si="415"/>
        <v>M</v>
      </c>
      <c r="O3792" t="s">
        <v>645</v>
      </c>
      <c r="P3792" t="s">
        <v>1409</v>
      </c>
      <c r="Q3792" t="s">
        <v>221</v>
      </c>
      <c r="R3792">
        <v>4</v>
      </c>
      <c r="S3792">
        <f t="shared" si="416"/>
        <v>2019</v>
      </c>
      <c r="T3792" t="s">
        <v>12</v>
      </c>
      <c r="U3792">
        <v>0.999999999999997</v>
      </c>
      <c r="V3792" t="s">
        <v>3346</v>
      </c>
      <c r="W3792">
        <f>VLOOKUP(Q3792,'PBT Tag Rates'!$B$5:$E$44,4,FALSE)</f>
        <v>0.95971980899999998</v>
      </c>
      <c r="X3792">
        <v>1</v>
      </c>
      <c r="Y3792" s="14">
        <f>IFERROR(LOOKUP(H3792,{30,43,48,53,58,63,68,73,78,83,88,93,97},{42,47,52,57,62,67,72,77,82,87,92,99,100}),999)</f>
        <v>82</v>
      </c>
      <c r="Z3792" s="17">
        <f t="shared" si="417"/>
        <v>5.5555555555555554</v>
      </c>
      <c r="AA3792" s="17">
        <f t="shared" si="418"/>
        <v>5.5555555555555554</v>
      </c>
      <c r="AB3792" s="17">
        <f t="shared" si="419"/>
        <v>11.658097686375321</v>
      </c>
      <c r="AC3792" s="17" t="s">
        <v>17654</v>
      </c>
    </row>
    <row r="3793" spans="1:29" x14ac:dyDescent="0.25">
      <c r="A3793" t="s">
        <v>3339</v>
      </c>
      <c r="B3793" s="151" t="s">
        <v>13282</v>
      </c>
      <c r="C3793" t="s">
        <v>13283</v>
      </c>
      <c r="D3793" s="1">
        <v>45182</v>
      </c>
      <c r="E3793">
        <f t="shared" si="414"/>
        <v>18</v>
      </c>
      <c r="F3793" t="s">
        <v>6</v>
      </c>
      <c r="G3793">
        <v>690</v>
      </c>
      <c r="H3793">
        <f t="shared" si="413"/>
        <v>69</v>
      </c>
      <c r="I3793" t="s">
        <v>9</v>
      </c>
      <c r="J3793">
        <v>1</v>
      </c>
      <c r="K3793" t="s">
        <v>8</v>
      </c>
      <c r="L3793" t="s">
        <v>8</v>
      </c>
      <c r="M3793" t="s">
        <v>14</v>
      </c>
      <c r="N3793" t="str">
        <f t="shared" si="415"/>
        <v>F</v>
      </c>
      <c r="O3793" t="s">
        <v>677</v>
      </c>
      <c r="P3793" t="s">
        <v>678</v>
      </c>
      <c r="Q3793" t="s">
        <v>221</v>
      </c>
      <c r="R3793">
        <v>4</v>
      </c>
      <c r="S3793">
        <f t="shared" si="416"/>
        <v>2019</v>
      </c>
      <c r="T3793" t="s">
        <v>12</v>
      </c>
      <c r="U3793">
        <v>1</v>
      </c>
      <c r="V3793" t="s">
        <v>3951</v>
      </c>
      <c r="W3793">
        <f>VLOOKUP(Q3793,'PBT Tag Rates'!$B$5:$E$44,4,FALSE)</f>
        <v>0.95971980899999998</v>
      </c>
      <c r="X3793">
        <v>1</v>
      </c>
      <c r="Y3793" s="14">
        <f>IFERROR(LOOKUP(H3793,{30,43,48,53,58,63,68,73,78,83,88,93,97},{42,47,52,57,62,67,72,77,82,87,92,99,100}),999)</f>
        <v>72</v>
      </c>
      <c r="Z3793" s="17">
        <f t="shared" si="417"/>
        <v>5.5555555555555554</v>
      </c>
      <c r="AA3793" s="17">
        <f t="shared" si="418"/>
        <v>5.5555555555555554</v>
      </c>
      <c r="AB3793" s="17">
        <f t="shared" si="419"/>
        <v>11.658097686375321</v>
      </c>
      <c r="AC3793" s="17" t="s">
        <v>17655</v>
      </c>
    </row>
    <row r="3794" spans="1:29" x14ac:dyDescent="0.25">
      <c r="A3794" t="s">
        <v>3339</v>
      </c>
      <c r="B3794" s="151" t="s">
        <v>13284</v>
      </c>
      <c r="C3794" t="s">
        <v>13285</v>
      </c>
      <c r="D3794" s="1">
        <v>45182</v>
      </c>
      <c r="E3794">
        <f t="shared" si="414"/>
        <v>18</v>
      </c>
      <c r="F3794" t="s">
        <v>14</v>
      </c>
      <c r="G3794">
        <v>720</v>
      </c>
      <c r="H3794">
        <f t="shared" si="413"/>
        <v>72</v>
      </c>
      <c r="I3794" t="s">
        <v>9</v>
      </c>
      <c r="J3794">
        <v>1</v>
      </c>
      <c r="K3794" t="s">
        <v>8</v>
      </c>
      <c r="L3794" t="s">
        <v>8</v>
      </c>
      <c r="M3794" t="s">
        <v>14</v>
      </c>
      <c r="N3794" t="str">
        <f t="shared" si="415"/>
        <v>F</v>
      </c>
      <c r="O3794" t="s">
        <v>2530</v>
      </c>
      <c r="P3794" t="s">
        <v>12541</v>
      </c>
      <c r="Q3794" t="s">
        <v>221</v>
      </c>
      <c r="R3794">
        <v>4</v>
      </c>
      <c r="S3794">
        <f t="shared" si="416"/>
        <v>2019</v>
      </c>
      <c r="T3794" t="s">
        <v>12</v>
      </c>
      <c r="U3794">
        <v>0.999999999999997</v>
      </c>
      <c r="V3794" t="s">
        <v>3386</v>
      </c>
      <c r="W3794">
        <f>VLOOKUP(Q3794,'PBT Tag Rates'!$B$5:$E$44,4,FALSE)</f>
        <v>0.95971980899999998</v>
      </c>
      <c r="X3794">
        <v>1</v>
      </c>
      <c r="Y3794" s="14">
        <f>IFERROR(LOOKUP(H3794,{30,43,48,53,58,63,68,73,78,83,88,93,97},{42,47,52,57,62,67,72,77,82,87,92,99,100}),999)</f>
        <v>72</v>
      </c>
      <c r="Z3794" s="17">
        <f t="shared" si="417"/>
        <v>5.5555555555555554</v>
      </c>
      <c r="AA3794" s="17">
        <f t="shared" si="418"/>
        <v>5.5555555555555554</v>
      </c>
      <c r="AB3794" s="17">
        <f t="shared" si="419"/>
        <v>11.658097686375321</v>
      </c>
      <c r="AC3794" s="17" t="s">
        <v>17654</v>
      </c>
    </row>
    <row r="3795" spans="1:29" x14ac:dyDescent="0.25">
      <c r="A3795" t="s">
        <v>3339</v>
      </c>
      <c r="B3795" s="151" t="s">
        <v>13286</v>
      </c>
      <c r="C3795" t="s">
        <v>2528</v>
      </c>
      <c r="D3795" s="1">
        <v>45182</v>
      </c>
      <c r="E3795">
        <f t="shared" si="414"/>
        <v>18</v>
      </c>
      <c r="F3795" t="s">
        <v>14</v>
      </c>
      <c r="G3795">
        <v>810</v>
      </c>
      <c r="H3795">
        <f t="shared" si="413"/>
        <v>81</v>
      </c>
      <c r="I3795" t="s">
        <v>7</v>
      </c>
      <c r="J3795" t="s">
        <v>8</v>
      </c>
      <c r="K3795" t="s">
        <v>13287</v>
      </c>
      <c r="L3795" t="s">
        <v>8</v>
      </c>
      <c r="M3795" t="s">
        <v>14</v>
      </c>
      <c r="N3795" t="str">
        <f t="shared" si="415"/>
        <v>F</v>
      </c>
      <c r="O3795" t="s">
        <v>2122</v>
      </c>
      <c r="P3795" t="s">
        <v>11023</v>
      </c>
      <c r="Q3795" t="s">
        <v>221</v>
      </c>
      <c r="R3795">
        <v>4</v>
      </c>
      <c r="S3795">
        <f t="shared" si="416"/>
        <v>2019</v>
      </c>
      <c r="T3795" t="s">
        <v>12</v>
      </c>
      <c r="U3795">
        <v>1</v>
      </c>
      <c r="V3795" t="s">
        <v>3346</v>
      </c>
      <c r="W3795">
        <f>VLOOKUP(Q3795,'PBT Tag Rates'!$B$5:$E$44,4,FALSE)</f>
        <v>0.95971980899999998</v>
      </c>
      <c r="X3795">
        <v>1</v>
      </c>
      <c r="Y3795" s="14">
        <f>IFERROR(LOOKUP(H3795,{30,43,48,53,58,63,68,73,78,83,88,93,97},{42,47,52,57,62,67,72,77,82,87,92,99,100}),999)</f>
        <v>82</v>
      </c>
      <c r="Z3795" s="17">
        <f t="shared" si="417"/>
        <v>5.5555555555555554</v>
      </c>
      <c r="AA3795" s="17">
        <f t="shared" si="418"/>
        <v>5.5555555555555554</v>
      </c>
      <c r="AB3795" s="17">
        <f t="shared" si="419"/>
        <v>11.658097686375321</v>
      </c>
      <c r="AC3795" s="17" t="s">
        <v>17654</v>
      </c>
    </row>
    <row r="3796" spans="1:29" x14ac:dyDescent="0.25">
      <c r="A3796" t="s">
        <v>3339</v>
      </c>
      <c r="B3796" s="151" t="s">
        <v>13288</v>
      </c>
      <c r="C3796" t="s">
        <v>13289</v>
      </c>
      <c r="D3796" s="1">
        <v>45182</v>
      </c>
      <c r="E3796">
        <f t="shared" si="414"/>
        <v>18</v>
      </c>
      <c r="F3796" t="s">
        <v>6</v>
      </c>
      <c r="G3796">
        <v>750</v>
      </c>
      <c r="H3796">
        <f t="shared" si="413"/>
        <v>75</v>
      </c>
      <c r="I3796" t="s">
        <v>7</v>
      </c>
      <c r="J3796" t="s">
        <v>8</v>
      </c>
      <c r="K3796" t="s">
        <v>8</v>
      </c>
      <c r="L3796" t="s">
        <v>8</v>
      </c>
      <c r="M3796" t="s">
        <v>14</v>
      </c>
      <c r="N3796" t="str">
        <f t="shared" si="415"/>
        <v>F</v>
      </c>
      <c r="O3796" t="s">
        <v>13290</v>
      </c>
      <c r="P3796" t="s">
        <v>13291</v>
      </c>
      <c r="Q3796" t="s">
        <v>281</v>
      </c>
      <c r="R3796">
        <v>4</v>
      </c>
      <c r="S3796">
        <f t="shared" si="416"/>
        <v>2019</v>
      </c>
      <c r="T3796" t="s">
        <v>12</v>
      </c>
      <c r="U3796">
        <v>1</v>
      </c>
      <c r="V3796" t="s">
        <v>3171</v>
      </c>
      <c r="W3796">
        <f>VLOOKUP(Q3796,'PBT Tag Rates'!$B$5:$E$44,4,FALSE)</f>
        <v>0.99705232300000002</v>
      </c>
      <c r="X3796">
        <v>1</v>
      </c>
      <c r="Y3796" s="14">
        <f>IFERROR(LOOKUP(H3796,{30,43,48,53,58,63,68,73,78,83,88,93,97},{42,47,52,57,62,67,72,77,82,87,92,99,100}),999)</f>
        <v>77</v>
      </c>
      <c r="Z3796" s="17">
        <f t="shared" si="417"/>
        <v>5.5555555555555554</v>
      </c>
      <c r="AA3796" s="17">
        <f t="shared" si="418"/>
        <v>5.5555555555555554</v>
      </c>
      <c r="AB3796" s="17">
        <f t="shared" si="419"/>
        <v>11.658097686375321</v>
      </c>
      <c r="AC3796" s="17" t="s">
        <v>17654</v>
      </c>
    </row>
    <row r="3797" spans="1:29" x14ac:dyDescent="0.25">
      <c r="A3797" t="s">
        <v>3339</v>
      </c>
      <c r="B3797" s="151" t="s">
        <v>13292</v>
      </c>
      <c r="C3797" t="s">
        <v>13293</v>
      </c>
      <c r="D3797" s="1">
        <v>45182</v>
      </c>
      <c r="E3797">
        <f t="shared" si="414"/>
        <v>18</v>
      </c>
      <c r="F3797" t="s">
        <v>6</v>
      </c>
      <c r="G3797">
        <v>730</v>
      </c>
      <c r="H3797">
        <f t="shared" si="413"/>
        <v>73</v>
      </c>
      <c r="I3797" t="s">
        <v>7</v>
      </c>
      <c r="J3797" t="s">
        <v>8</v>
      </c>
      <c r="K3797" t="s">
        <v>8</v>
      </c>
      <c r="L3797" t="s">
        <v>8</v>
      </c>
      <c r="M3797" t="s">
        <v>6</v>
      </c>
      <c r="N3797" t="str">
        <f t="shared" si="415"/>
        <v>M</v>
      </c>
      <c r="O3797" t="s">
        <v>552</v>
      </c>
      <c r="P3797" t="s">
        <v>3039</v>
      </c>
      <c r="Q3797" t="s">
        <v>221</v>
      </c>
      <c r="R3797">
        <v>4</v>
      </c>
      <c r="S3797">
        <f t="shared" si="416"/>
        <v>2019</v>
      </c>
      <c r="T3797" t="s">
        <v>12</v>
      </c>
      <c r="U3797">
        <v>1</v>
      </c>
      <c r="V3797" t="s">
        <v>3396</v>
      </c>
      <c r="W3797">
        <f>VLOOKUP(Q3797,'PBT Tag Rates'!$B$5:$E$44,4,FALSE)</f>
        <v>0.95971980899999998</v>
      </c>
      <c r="X3797">
        <v>1</v>
      </c>
      <c r="Y3797" s="14">
        <f>IFERROR(LOOKUP(H3797,{30,43,48,53,58,63,68,73,78,83,88,93,97},{42,47,52,57,62,67,72,77,82,87,92,99,100}),999)</f>
        <v>77</v>
      </c>
      <c r="Z3797" s="17">
        <f t="shared" si="417"/>
        <v>5.5555555555555554</v>
      </c>
      <c r="AA3797" s="17">
        <f t="shared" si="418"/>
        <v>5.5555555555555554</v>
      </c>
      <c r="AB3797" s="17">
        <f t="shared" si="419"/>
        <v>11.658097686375321</v>
      </c>
      <c r="AC3797" s="17" t="s">
        <v>17655</v>
      </c>
    </row>
    <row r="3798" spans="1:29" x14ac:dyDescent="0.25">
      <c r="A3798" t="s">
        <v>3339</v>
      </c>
      <c r="B3798" s="151" t="s">
        <v>13294</v>
      </c>
      <c r="C3798" t="s">
        <v>13295</v>
      </c>
      <c r="D3798" s="1">
        <v>45182</v>
      </c>
      <c r="E3798">
        <f t="shared" si="414"/>
        <v>18</v>
      </c>
      <c r="F3798" t="s">
        <v>6</v>
      </c>
      <c r="G3798">
        <v>550</v>
      </c>
      <c r="H3798">
        <f t="shared" ref="H3798:H3861" si="420">G3798/10</f>
        <v>55</v>
      </c>
      <c r="I3798" t="s">
        <v>7</v>
      </c>
      <c r="J3798" t="s">
        <v>8</v>
      </c>
      <c r="K3798" t="s">
        <v>8</v>
      </c>
      <c r="L3798" t="s">
        <v>8</v>
      </c>
      <c r="M3798" t="s">
        <v>6</v>
      </c>
      <c r="N3798" t="str">
        <f t="shared" si="415"/>
        <v>M</v>
      </c>
      <c r="O3798" t="s">
        <v>8</v>
      </c>
      <c r="P3798" t="s">
        <v>8</v>
      </c>
      <c r="Q3798" t="s">
        <v>11</v>
      </c>
      <c r="R3798" t="s">
        <v>8</v>
      </c>
      <c r="S3798" t="str">
        <f t="shared" si="416"/>
        <v>U</v>
      </c>
      <c r="T3798" t="s">
        <v>12</v>
      </c>
      <c r="U3798">
        <v>1</v>
      </c>
      <c r="V3798" t="s">
        <v>11</v>
      </c>
      <c r="W3798" t="e">
        <f>VLOOKUP(Q3798,'PBT Tag Rates'!$B$5:$E$44,4,FALSE)</f>
        <v>#N/A</v>
      </c>
      <c r="X3798">
        <v>1</v>
      </c>
      <c r="Y3798" s="14">
        <f>IFERROR(LOOKUP(H3798,{30,43,48,53,58,63,68,73,78,83,88,93,97},{42,47,52,57,62,67,72,77,82,87,92,99,100}),999)</f>
        <v>57</v>
      </c>
      <c r="Z3798" s="17">
        <f t="shared" si="417"/>
        <v>5.5555555555555554</v>
      </c>
      <c r="AA3798" s="17">
        <f t="shared" si="418"/>
        <v>5.5555555555555554</v>
      </c>
      <c r="AB3798" s="17">
        <f t="shared" si="419"/>
        <v>11.658097686375321</v>
      </c>
      <c r="AC3798" s="17" t="s">
        <v>17654</v>
      </c>
    </row>
    <row r="3799" spans="1:29" x14ac:dyDescent="0.25">
      <c r="A3799" t="s">
        <v>3339</v>
      </c>
      <c r="B3799" s="151" t="s">
        <v>13296</v>
      </c>
      <c r="C3799" t="s">
        <v>13297</v>
      </c>
      <c r="D3799" s="1">
        <v>45182</v>
      </c>
      <c r="E3799">
        <f t="shared" ref="E3799:E3862" si="421">IF(D3799&lt;=$D$3,70,18)</f>
        <v>18</v>
      </c>
      <c r="F3799" t="s">
        <v>14</v>
      </c>
      <c r="G3799">
        <v>790</v>
      </c>
      <c r="H3799">
        <f t="shared" si="420"/>
        <v>79</v>
      </c>
      <c r="I3799" t="s">
        <v>7</v>
      </c>
      <c r="J3799" t="s">
        <v>8</v>
      </c>
      <c r="K3799" t="s">
        <v>8</v>
      </c>
      <c r="L3799" t="s">
        <v>8</v>
      </c>
      <c r="M3799" t="s">
        <v>14</v>
      </c>
      <c r="N3799" t="str">
        <f t="shared" ref="N3799:N3862" si="422">IF(M3799="U",F3799,M3799)</f>
        <v>F</v>
      </c>
      <c r="O3799" t="s">
        <v>10434</v>
      </c>
      <c r="P3799" t="s">
        <v>13298</v>
      </c>
      <c r="Q3799" t="s">
        <v>281</v>
      </c>
      <c r="R3799">
        <v>4</v>
      </c>
      <c r="S3799">
        <f t="shared" ref="S3799:S3862" si="423">IFERROR($S$3-R3799,"U")</f>
        <v>2019</v>
      </c>
      <c r="T3799" t="s">
        <v>12</v>
      </c>
      <c r="U3799">
        <v>1</v>
      </c>
      <c r="V3799" t="s">
        <v>3171</v>
      </c>
      <c r="W3799">
        <f>VLOOKUP(Q3799,'PBT Tag Rates'!$B$5:$E$44,4,FALSE)</f>
        <v>0.99705232300000002</v>
      </c>
      <c r="X3799">
        <v>1</v>
      </c>
      <c r="Y3799" s="14">
        <f>IFERROR(LOOKUP(H3799,{30,43,48,53,58,63,68,73,78,83,88,93,97},{42,47,52,57,62,67,72,77,82,87,92,99,100}),999)</f>
        <v>82</v>
      </c>
      <c r="Z3799" s="17">
        <f t="shared" ref="Z3799:Z3862" si="424">IF(D3799&lt;$D$3,X3799/$Z$3,X3799/$Z$4)</f>
        <v>5.5555555555555554</v>
      </c>
      <c r="AA3799" s="17">
        <f t="shared" si="418"/>
        <v>5.5555555555555554</v>
      </c>
      <c r="AB3799" s="17">
        <f t="shared" si="419"/>
        <v>11.658097686375321</v>
      </c>
      <c r="AC3799" s="17" t="s">
        <v>17654</v>
      </c>
    </row>
    <row r="3800" spans="1:29" x14ac:dyDescent="0.25">
      <c r="A3800" t="s">
        <v>3339</v>
      </c>
      <c r="B3800" s="151" t="s">
        <v>13299</v>
      </c>
      <c r="C3800" t="s">
        <v>2529</v>
      </c>
      <c r="D3800" s="1">
        <v>45182</v>
      </c>
      <c r="E3800">
        <f t="shared" si="421"/>
        <v>18</v>
      </c>
      <c r="F3800" t="s">
        <v>14</v>
      </c>
      <c r="G3800">
        <v>830</v>
      </c>
      <c r="H3800">
        <f t="shared" si="420"/>
        <v>83</v>
      </c>
      <c r="I3800" t="s">
        <v>7</v>
      </c>
      <c r="J3800" t="s">
        <v>8</v>
      </c>
      <c r="K3800" t="s">
        <v>13300</v>
      </c>
      <c r="L3800" t="s">
        <v>8</v>
      </c>
      <c r="M3800" t="s">
        <v>14</v>
      </c>
      <c r="N3800" t="str">
        <f t="shared" si="422"/>
        <v>F</v>
      </c>
      <c r="O3800" t="s">
        <v>2155</v>
      </c>
      <c r="P3800" t="s">
        <v>2156</v>
      </c>
      <c r="Q3800" t="s">
        <v>281</v>
      </c>
      <c r="R3800">
        <v>4</v>
      </c>
      <c r="S3800">
        <f t="shared" si="423"/>
        <v>2019</v>
      </c>
      <c r="T3800" t="s">
        <v>12</v>
      </c>
      <c r="U3800">
        <v>1</v>
      </c>
      <c r="V3800" t="s">
        <v>3079</v>
      </c>
      <c r="W3800">
        <f>VLOOKUP(Q3800,'PBT Tag Rates'!$B$5:$E$44,4,FALSE)</f>
        <v>0.99705232300000002</v>
      </c>
      <c r="X3800">
        <v>1</v>
      </c>
      <c r="Y3800" s="14">
        <f>IFERROR(LOOKUP(H3800,{30,43,48,53,58,63,68,73,78,83,88,93,97},{42,47,52,57,62,67,72,77,82,87,92,99,100}),999)</f>
        <v>87</v>
      </c>
      <c r="Z3800" s="17">
        <f t="shared" si="424"/>
        <v>5.5555555555555554</v>
      </c>
      <c r="AA3800" s="17">
        <f t="shared" si="418"/>
        <v>5.5555555555555554</v>
      </c>
      <c r="AB3800" s="17">
        <f t="shared" si="419"/>
        <v>11.658097686375321</v>
      </c>
      <c r="AC3800" s="17" t="s">
        <v>17654</v>
      </c>
    </row>
    <row r="3801" spans="1:29" x14ac:dyDescent="0.25">
      <c r="A3801" t="s">
        <v>3339</v>
      </c>
      <c r="B3801" s="151" t="s">
        <v>13301</v>
      </c>
      <c r="C3801" t="s">
        <v>13302</v>
      </c>
      <c r="D3801" s="1">
        <v>45182</v>
      </c>
      <c r="E3801">
        <f t="shared" si="421"/>
        <v>18</v>
      </c>
      <c r="F3801" t="s">
        <v>14</v>
      </c>
      <c r="G3801">
        <v>850</v>
      </c>
      <c r="H3801">
        <f t="shared" si="420"/>
        <v>85</v>
      </c>
      <c r="I3801" t="s">
        <v>7</v>
      </c>
      <c r="J3801" t="s">
        <v>8</v>
      </c>
      <c r="K3801" t="s">
        <v>13303</v>
      </c>
      <c r="L3801" t="s">
        <v>8</v>
      </c>
      <c r="M3801" t="s">
        <v>14</v>
      </c>
      <c r="N3801" t="str">
        <f t="shared" si="422"/>
        <v>F</v>
      </c>
      <c r="O3801" t="s">
        <v>8</v>
      </c>
      <c r="P3801" t="s">
        <v>8</v>
      </c>
      <c r="Q3801" t="s">
        <v>11</v>
      </c>
      <c r="R3801" t="s">
        <v>8</v>
      </c>
      <c r="S3801" t="str">
        <f t="shared" si="423"/>
        <v>U</v>
      </c>
      <c r="T3801" t="s">
        <v>12</v>
      </c>
      <c r="U3801">
        <v>0.999999999999998</v>
      </c>
      <c r="V3801" t="s">
        <v>11</v>
      </c>
      <c r="W3801" t="e">
        <f>VLOOKUP(Q3801,'PBT Tag Rates'!$B$5:$E$44,4,FALSE)</f>
        <v>#N/A</v>
      </c>
      <c r="X3801">
        <v>1</v>
      </c>
      <c r="Y3801" s="14">
        <f>IFERROR(LOOKUP(H3801,{30,43,48,53,58,63,68,73,78,83,88,93,97},{42,47,52,57,62,67,72,77,82,87,92,99,100}),999)</f>
        <v>87</v>
      </c>
      <c r="Z3801" s="17">
        <f t="shared" si="424"/>
        <v>5.5555555555555554</v>
      </c>
      <c r="AA3801" s="17">
        <f t="shared" si="418"/>
        <v>5.5555555555555554</v>
      </c>
      <c r="AB3801" s="17">
        <f t="shared" si="419"/>
        <v>11.658097686375321</v>
      </c>
      <c r="AC3801" s="17" t="s">
        <v>17654</v>
      </c>
    </row>
    <row r="3802" spans="1:29" x14ac:dyDescent="0.25">
      <c r="A3802" t="s">
        <v>3339</v>
      </c>
      <c r="B3802" s="151" t="s">
        <v>13304</v>
      </c>
      <c r="C3802" t="s">
        <v>13305</v>
      </c>
      <c r="D3802" s="1">
        <v>45182</v>
      </c>
      <c r="E3802">
        <f t="shared" si="421"/>
        <v>18</v>
      </c>
      <c r="F3802" t="s">
        <v>6</v>
      </c>
      <c r="G3802">
        <v>700</v>
      </c>
      <c r="H3802">
        <f t="shared" si="420"/>
        <v>70</v>
      </c>
      <c r="I3802" t="s">
        <v>7</v>
      </c>
      <c r="J3802" t="s">
        <v>8</v>
      </c>
      <c r="K3802" t="s">
        <v>8</v>
      </c>
      <c r="L3802" t="s">
        <v>8</v>
      </c>
      <c r="M3802" t="s">
        <v>6</v>
      </c>
      <c r="N3802" t="str">
        <f t="shared" si="422"/>
        <v>M</v>
      </c>
      <c r="O3802" t="s">
        <v>8</v>
      </c>
      <c r="P3802" t="s">
        <v>8</v>
      </c>
      <c r="Q3802" t="s">
        <v>11</v>
      </c>
      <c r="R3802" t="s">
        <v>8</v>
      </c>
      <c r="S3802" t="str">
        <f t="shared" si="423"/>
        <v>U</v>
      </c>
      <c r="T3802" t="s">
        <v>12</v>
      </c>
      <c r="U3802">
        <v>0.999999999999996</v>
      </c>
      <c r="V3802" t="s">
        <v>11</v>
      </c>
      <c r="W3802" t="e">
        <f>VLOOKUP(Q3802,'PBT Tag Rates'!$B$5:$E$44,4,FALSE)</f>
        <v>#N/A</v>
      </c>
      <c r="X3802">
        <v>1</v>
      </c>
      <c r="Y3802" s="14">
        <f>IFERROR(LOOKUP(H3802,{30,43,48,53,58,63,68,73,78,83,88,93,97},{42,47,52,57,62,67,72,77,82,87,92,99,100}),999)</f>
        <v>72</v>
      </c>
      <c r="Z3802" s="17">
        <f t="shared" si="424"/>
        <v>5.5555555555555554</v>
      </c>
      <c r="AA3802" s="17">
        <f t="shared" si="418"/>
        <v>5.5555555555555554</v>
      </c>
      <c r="AB3802" s="17">
        <f t="shared" si="419"/>
        <v>11.658097686375321</v>
      </c>
      <c r="AC3802" s="17" t="s">
        <v>17654</v>
      </c>
    </row>
    <row r="3803" spans="1:29" x14ac:dyDescent="0.25">
      <c r="A3803" t="s">
        <v>3339</v>
      </c>
      <c r="B3803" s="151" t="s">
        <v>13306</v>
      </c>
      <c r="C3803" t="s">
        <v>13307</v>
      </c>
      <c r="D3803" s="1">
        <v>45182</v>
      </c>
      <c r="E3803">
        <f t="shared" si="421"/>
        <v>18</v>
      </c>
      <c r="F3803" t="s">
        <v>14</v>
      </c>
      <c r="G3803">
        <v>700</v>
      </c>
      <c r="H3803">
        <f t="shared" si="420"/>
        <v>70</v>
      </c>
      <c r="I3803" t="s">
        <v>7</v>
      </c>
      <c r="J3803" t="s">
        <v>8</v>
      </c>
      <c r="K3803" t="s">
        <v>8</v>
      </c>
      <c r="L3803" t="s">
        <v>8</v>
      </c>
      <c r="M3803" t="s">
        <v>14</v>
      </c>
      <c r="N3803" t="str">
        <f t="shared" si="422"/>
        <v>F</v>
      </c>
      <c r="O3803" t="s">
        <v>2530</v>
      </c>
      <c r="P3803" t="s">
        <v>6471</v>
      </c>
      <c r="Q3803" t="s">
        <v>221</v>
      </c>
      <c r="R3803">
        <v>4</v>
      </c>
      <c r="S3803">
        <f t="shared" si="423"/>
        <v>2019</v>
      </c>
      <c r="T3803" t="s">
        <v>12</v>
      </c>
      <c r="U3803">
        <v>1</v>
      </c>
      <c r="V3803" t="s">
        <v>3386</v>
      </c>
      <c r="W3803">
        <f>VLOOKUP(Q3803,'PBT Tag Rates'!$B$5:$E$44,4,FALSE)</f>
        <v>0.95971980899999998</v>
      </c>
      <c r="X3803">
        <v>1</v>
      </c>
      <c r="Y3803" s="14">
        <f>IFERROR(LOOKUP(H3803,{30,43,48,53,58,63,68,73,78,83,88,93,97},{42,47,52,57,62,67,72,77,82,87,92,99,100}),999)</f>
        <v>72</v>
      </c>
      <c r="Z3803" s="17">
        <f t="shared" si="424"/>
        <v>5.5555555555555554</v>
      </c>
      <c r="AA3803" s="17">
        <f t="shared" si="418"/>
        <v>5.5555555555555554</v>
      </c>
      <c r="AB3803" s="17">
        <f t="shared" si="419"/>
        <v>11.658097686375321</v>
      </c>
      <c r="AC3803" s="17" t="s">
        <v>17654</v>
      </c>
    </row>
    <row r="3804" spans="1:29" x14ac:dyDescent="0.25">
      <c r="A3804" t="s">
        <v>3339</v>
      </c>
      <c r="B3804" s="151" t="s">
        <v>13308</v>
      </c>
      <c r="C3804" t="s">
        <v>13309</v>
      </c>
      <c r="D3804" s="1">
        <v>45182</v>
      </c>
      <c r="E3804">
        <f t="shared" si="421"/>
        <v>18</v>
      </c>
      <c r="F3804" t="s">
        <v>6</v>
      </c>
      <c r="G3804">
        <v>650</v>
      </c>
      <c r="H3804">
        <f t="shared" si="420"/>
        <v>65</v>
      </c>
      <c r="I3804" t="s">
        <v>9</v>
      </c>
      <c r="J3804">
        <v>1</v>
      </c>
      <c r="K3804" t="s">
        <v>8</v>
      </c>
      <c r="L3804" t="s">
        <v>8</v>
      </c>
      <c r="M3804" t="s">
        <v>6</v>
      </c>
      <c r="N3804" t="str">
        <f t="shared" si="422"/>
        <v>M</v>
      </c>
      <c r="O3804" t="s">
        <v>1640</v>
      </c>
      <c r="P3804" t="s">
        <v>1641</v>
      </c>
      <c r="Q3804" t="s">
        <v>221</v>
      </c>
      <c r="R3804">
        <v>4</v>
      </c>
      <c r="S3804">
        <f t="shared" si="423"/>
        <v>2019</v>
      </c>
      <c r="T3804" t="s">
        <v>12</v>
      </c>
      <c r="U3804">
        <v>0.999999999999999</v>
      </c>
      <c r="V3804" t="s">
        <v>3357</v>
      </c>
      <c r="W3804">
        <f>VLOOKUP(Q3804,'PBT Tag Rates'!$B$5:$E$44,4,FALSE)</f>
        <v>0.95971980899999998</v>
      </c>
      <c r="X3804">
        <v>1</v>
      </c>
      <c r="Y3804" s="14">
        <f>IFERROR(LOOKUP(H3804,{30,43,48,53,58,63,68,73,78,83,88,93,97},{42,47,52,57,62,67,72,77,82,87,92,99,100}),999)</f>
        <v>67</v>
      </c>
      <c r="Z3804" s="17">
        <f t="shared" si="424"/>
        <v>5.5555555555555554</v>
      </c>
      <c r="AA3804" s="17">
        <f t="shared" si="418"/>
        <v>5.5555555555555554</v>
      </c>
      <c r="AB3804" s="17">
        <f t="shared" si="419"/>
        <v>11.658097686375321</v>
      </c>
      <c r="AC3804" s="17" t="s">
        <v>17654</v>
      </c>
    </row>
    <row r="3805" spans="1:29" x14ac:dyDescent="0.25">
      <c r="A3805" t="s">
        <v>3339</v>
      </c>
      <c r="B3805" s="151" t="s">
        <v>13310</v>
      </c>
      <c r="C3805" t="s">
        <v>13311</v>
      </c>
      <c r="D3805" s="1">
        <v>45182</v>
      </c>
      <c r="E3805">
        <f t="shared" si="421"/>
        <v>18</v>
      </c>
      <c r="F3805" t="s">
        <v>6</v>
      </c>
      <c r="G3805">
        <v>630</v>
      </c>
      <c r="H3805">
        <f t="shared" si="420"/>
        <v>63</v>
      </c>
      <c r="I3805" t="s">
        <v>7</v>
      </c>
      <c r="J3805" t="s">
        <v>8</v>
      </c>
      <c r="K3805" t="s">
        <v>8</v>
      </c>
      <c r="L3805" t="s">
        <v>8</v>
      </c>
      <c r="M3805" t="s">
        <v>6</v>
      </c>
      <c r="N3805" t="str">
        <f t="shared" si="422"/>
        <v>M</v>
      </c>
      <c r="O3805" t="s">
        <v>534</v>
      </c>
      <c r="P3805" t="s">
        <v>535</v>
      </c>
      <c r="Q3805" t="s">
        <v>221</v>
      </c>
      <c r="R3805">
        <v>4</v>
      </c>
      <c r="S3805">
        <f t="shared" si="423"/>
        <v>2019</v>
      </c>
      <c r="T3805" t="s">
        <v>12</v>
      </c>
      <c r="U3805">
        <v>1</v>
      </c>
      <c r="V3805" t="s">
        <v>3396</v>
      </c>
      <c r="W3805">
        <f>VLOOKUP(Q3805,'PBT Tag Rates'!$B$5:$E$44,4,FALSE)</f>
        <v>0.95971980899999998</v>
      </c>
      <c r="X3805">
        <v>1</v>
      </c>
      <c r="Y3805" s="14">
        <f>IFERROR(LOOKUP(H3805,{30,43,48,53,58,63,68,73,78,83,88,93,97},{42,47,52,57,62,67,72,77,82,87,92,99,100}),999)</f>
        <v>67</v>
      </c>
      <c r="Z3805" s="17">
        <f t="shared" si="424"/>
        <v>5.5555555555555554</v>
      </c>
      <c r="AA3805" s="17">
        <f t="shared" si="418"/>
        <v>5.5555555555555554</v>
      </c>
      <c r="AB3805" s="17">
        <f t="shared" si="419"/>
        <v>11.658097686375321</v>
      </c>
      <c r="AC3805" s="17" t="s">
        <v>17655</v>
      </c>
    </row>
    <row r="3806" spans="1:29" x14ac:dyDescent="0.25">
      <c r="A3806" t="s">
        <v>3339</v>
      </c>
      <c r="B3806" s="151" t="s">
        <v>13312</v>
      </c>
      <c r="C3806" t="s">
        <v>13313</v>
      </c>
      <c r="D3806" s="1">
        <v>45182</v>
      </c>
      <c r="E3806">
        <f t="shared" si="421"/>
        <v>18</v>
      </c>
      <c r="F3806" t="s">
        <v>14</v>
      </c>
      <c r="G3806">
        <v>720</v>
      </c>
      <c r="H3806">
        <f t="shared" si="420"/>
        <v>72</v>
      </c>
      <c r="I3806" t="s">
        <v>7</v>
      </c>
      <c r="J3806" t="s">
        <v>8</v>
      </c>
      <c r="K3806" t="s">
        <v>8</v>
      </c>
      <c r="L3806" t="s">
        <v>8</v>
      </c>
      <c r="M3806" t="s">
        <v>14</v>
      </c>
      <c r="N3806" t="str">
        <f t="shared" si="422"/>
        <v>F</v>
      </c>
      <c r="O3806" t="s">
        <v>8</v>
      </c>
      <c r="P3806" t="s">
        <v>8</v>
      </c>
      <c r="Q3806" t="s">
        <v>11</v>
      </c>
      <c r="R3806" t="s">
        <v>8</v>
      </c>
      <c r="S3806" t="str">
        <f t="shared" si="423"/>
        <v>U</v>
      </c>
      <c r="T3806" t="s">
        <v>12</v>
      </c>
      <c r="U3806">
        <v>1</v>
      </c>
      <c r="V3806" t="s">
        <v>11</v>
      </c>
      <c r="W3806" t="e">
        <f>VLOOKUP(Q3806,'PBT Tag Rates'!$B$5:$E$44,4,FALSE)</f>
        <v>#N/A</v>
      </c>
      <c r="X3806">
        <v>1</v>
      </c>
      <c r="Y3806" s="14">
        <f>IFERROR(LOOKUP(H3806,{30,43,48,53,58,63,68,73,78,83,88,93,97},{42,47,52,57,62,67,72,77,82,87,92,99,100}),999)</f>
        <v>72</v>
      </c>
      <c r="Z3806" s="17">
        <f t="shared" si="424"/>
        <v>5.5555555555555554</v>
      </c>
      <c r="AA3806" s="17">
        <f t="shared" si="418"/>
        <v>5.5555555555555554</v>
      </c>
      <c r="AB3806" s="17">
        <f t="shared" si="419"/>
        <v>11.658097686375321</v>
      </c>
      <c r="AC3806" s="17" t="s">
        <v>17654</v>
      </c>
    </row>
    <row r="3807" spans="1:29" x14ac:dyDescent="0.25">
      <c r="A3807" t="s">
        <v>3339</v>
      </c>
      <c r="B3807" s="151" t="s">
        <v>13314</v>
      </c>
      <c r="C3807" t="s">
        <v>2533</v>
      </c>
      <c r="D3807" s="1">
        <v>45182</v>
      </c>
      <c r="E3807">
        <f t="shared" si="421"/>
        <v>18</v>
      </c>
      <c r="F3807" t="s">
        <v>14</v>
      </c>
      <c r="G3807">
        <v>800</v>
      </c>
      <c r="H3807">
        <f t="shared" si="420"/>
        <v>80</v>
      </c>
      <c r="I3807" t="s">
        <v>7</v>
      </c>
      <c r="J3807" t="s">
        <v>8</v>
      </c>
      <c r="K3807" t="s">
        <v>13315</v>
      </c>
      <c r="L3807" t="s">
        <v>8</v>
      </c>
      <c r="M3807" t="s">
        <v>14</v>
      </c>
      <c r="N3807" t="str">
        <f t="shared" si="422"/>
        <v>F</v>
      </c>
      <c r="O3807" t="s">
        <v>699</v>
      </c>
      <c r="P3807" t="s">
        <v>13316</v>
      </c>
      <c r="Q3807" t="s">
        <v>281</v>
      </c>
      <c r="R3807">
        <v>4</v>
      </c>
      <c r="S3807">
        <f t="shared" si="423"/>
        <v>2019</v>
      </c>
      <c r="T3807" t="s">
        <v>12</v>
      </c>
      <c r="U3807">
        <v>0.999999999999998</v>
      </c>
      <c r="V3807" t="s">
        <v>3170</v>
      </c>
      <c r="W3807">
        <f>VLOOKUP(Q3807,'PBT Tag Rates'!$B$5:$E$44,4,FALSE)</f>
        <v>0.99705232300000002</v>
      </c>
      <c r="X3807">
        <v>1</v>
      </c>
      <c r="Y3807" s="14">
        <f>IFERROR(LOOKUP(H3807,{30,43,48,53,58,63,68,73,78,83,88,93,97},{42,47,52,57,62,67,72,77,82,87,92,99,100}),999)</f>
        <v>82</v>
      </c>
      <c r="Z3807" s="17">
        <f t="shared" si="424"/>
        <v>5.5555555555555554</v>
      </c>
      <c r="AA3807" s="17">
        <f t="shared" si="418"/>
        <v>5.5555555555555554</v>
      </c>
      <c r="AB3807" s="17">
        <f t="shared" si="419"/>
        <v>11.658097686375321</v>
      </c>
      <c r="AC3807" s="17" t="s">
        <v>17654</v>
      </c>
    </row>
    <row r="3808" spans="1:29" x14ac:dyDescent="0.25">
      <c r="A3808" t="s">
        <v>3339</v>
      </c>
      <c r="B3808" s="151" t="s">
        <v>13317</v>
      </c>
      <c r="C3808" t="s">
        <v>13318</v>
      </c>
      <c r="D3808" s="1">
        <v>45182</v>
      </c>
      <c r="E3808">
        <f t="shared" si="421"/>
        <v>18</v>
      </c>
      <c r="F3808" t="s">
        <v>14</v>
      </c>
      <c r="G3808">
        <v>730</v>
      </c>
      <c r="H3808">
        <f t="shared" si="420"/>
        <v>73</v>
      </c>
      <c r="I3808" t="s">
        <v>7</v>
      </c>
      <c r="J3808" t="s">
        <v>8</v>
      </c>
      <c r="K3808" t="s">
        <v>8</v>
      </c>
      <c r="L3808" t="s">
        <v>8</v>
      </c>
      <c r="M3808" t="s">
        <v>14</v>
      </c>
      <c r="N3808" t="str">
        <f t="shared" si="422"/>
        <v>F</v>
      </c>
      <c r="O3808" t="s">
        <v>2861</v>
      </c>
      <c r="P3808" t="s">
        <v>2948</v>
      </c>
      <c r="Q3808" t="s">
        <v>221</v>
      </c>
      <c r="R3808">
        <v>4</v>
      </c>
      <c r="S3808">
        <f t="shared" si="423"/>
        <v>2019</v>
      </c>
      <c r="T3808" t="s">
        <v>12</v>
      </c>
      <c r="U3808">
        <v>0.999999999999998</v>
      </c>
      <c r="V3808" t="s">
        <v>3396</v>
      </c>
      <c r="W3808">
        <f>VLOOKUP(Q3808,'PBT Tag Rates'!$B$5:$E$44,4,FALSE)</f>
        <v>0.95971980899999998</v>
      </c>
      <c r="X3808">
        <v>1</v>
      </c>
      <c r="Y3808" s="14">
        <f>IFERROR(LOOKUP(H3808,{30,43,48,53,58,63,68,73,78,83,88,93,97},{42,47,52,57,62,67,72,77,82,87,92,99,100}),999)</f>
        <v>77</v>
      </c>
      <c r="Z3808" s="17">
        <f t="shared" si="424"/>
        <v>5.5555555555555554</v>
      </c>
      <c r="AA3808" s="17">
        <f t="shared" si="418"/>
        <v>5.5555555555555554</v>
      </c>
      <c r="AB3808" s="17">
        <f t="shared" si="419"/>
        <v>11.658097686375321</v>
      </c>
      <c r="AC3808" s="17" t="s">
        <v>17655</v>
      </c>
    </row>
    <row r="3809" spans="1:29" x14ac:dyDescent="0.25">
      <c r="A3809" t="s">
        <v>3339</v>
      </c>
      <c r="B3809" s="151" t="s">
        <v>13319</v>
      </c>
      <c r="C3809" t="s">
        <v>13320</v>
      </c>
      <c r="D3809" s="1">
        <v>45182</v>
      </c>
      <c r="E3809">
        <f t="shared" si="421"/>
        <v>18</v>
      </c>
      <c r="F3809" t="s">
        <v>14</v>
      </c>
      <c r="G3809">
        <v>830</v>
      </c>
      <c r="H3809">
        <f t="shared" si="420"/>
        <v>83</v>
      </c>
      <c r="I3809" t="s">
        <v>7</v>
      </c>
      <c r="J3809" t="s">
        <v>8</v>
      </c>
      <c r="K3809" t="s">
        <v>13321</v>
      </c>
      <c r="L3809" t="s">
        <v>8</v>
      </c>
      <c r="M3809" t="s">
        <v>14</v>
      </c>
      <c r="N3809" t="str">
        <f t="shared" si="422"/>
        <v>F</v>
      </c>
      <c r="O3809" t="s">
        <v>2750</v>
      </c>
      <c r="P3809" t="s">
        <v>2751</v>
      </c>
      <c r="Q3809" t="s">
        <v>221</v>
      </c>
      <c r="R3809">
        <v>4</v>
      </c>
      <c r="S3809">
        <f t="shared" si="423"/>
        <v>2019</v>
      </c>
      <c r="T3809" t="s">
        <v>12</v>
      </c>
      <c r="U3809">
        <v>1</v>
      </c>
      <c r="V3809" t="s">
        <v>3346</v>
      </c>
      <c r="W3809">
        <f>VLOOKUP(Q3809,'PBT Tag Rates'!$B$5:$E$44,4,FALSE)</f>
        <v>0.95971980899999998</v>
      </c>
      <c r="X3809">
        <v>1</v>
      </c>
      <c r="Y3809" s="14">
        <f>IFERROR(LOOKUP(H3809,{30,43,48,53,58,63,68,73,78,83,88,93,97},{42,47,52,57,62,67,72,77,82,87,92,99,100}),999)</f>
        <v>87</v>
      </c>
      <c r="Z3809" s="17">
        <f t="shared" si="424"/>
        <v>5.5555555555555554</v>
      </c>
      <c r="AA3809" s="17">
        <f t="shared" si="418"/>
        <v>5.5555555555555554</v>
      </c>
      <c r="AB3809" s="17">
        <f t="shared" si="419"/>
        <v>11.658097686375321</v>
      </c>
      <c r="AC3809" s="17" t="s">
        <v>17654</v>
      </c>
    </row>
    <row r="3810" spans="1:29" x14ac:dyDescent="0.25">
      <c r="A3810" t="s">
        <v>3339</v>
      </c>
      <c r="B3810" s="151" t="s">
        <v>13322</v>
      </c>
      <c r="C3810" t="s">
        <v>13323</v>
      </c>
      <c r="D3810" s="1">
        <v>45182</v>
      </c>
      <c r="E3810">
        <f t="shared" si="421"/>
        <v>18</v>
      </c>
      <c r="F3810" t="s">
        <v>6</v>
      </c>
      <c r="G3810">
        <v>770</v>
      </c>
      <c r="H3810">
        <f t="shared" si="420"/>
        <v>77</v>
      </c>
      <c r="I3810" t="s">
        <v>7</v>
      </c>
      <c r="J3810" t="s">
        <v>8</v>
      </c>
      <c r="K3810" t="s">
        <v>8</v>
      </c>
      <c r="L3810" t="s">
        <v>8</v>
      </c>
      <c r="M3810" t="s">
        <v>6</v>
      </c>
      <c r="N3810" t="str">
        <f t="shared" si="422"/>
        <v>M</v>
      </c>
      <c r="O3810" t="s">
        <v>552</v>
      </c>
      <c r="P3810" t="s">
        <v>8744</v>
      </c>
      <c r="Q3810" t="s">
        <v>221</v>
      </c>
      <c r="R3810">
        <v>4</v>
      </c>
      <c r="S3810">
        <f t="shared" si="423"/>
        <v>2019</v>
      </c>
      <c r="T3810" t="s">
        <v>12</v>
      </c>
      <c r="U3810">
        <v>0.999999999999999</v>
      </c>
      <c r="V3810" t="s">
        <v>3396</v>
      </c>
      <c r="W3810">
        <f>VLOOKUP(Q3810,'PBT Tag Rates'!$B$5:$E$44,4,FALSE)</f>
        <v>0.95971980899999998</v>
      </c>
      <c r="X3810">
        <v>1</v>
      </c>
      <c r="Y3810" s="14">
        <f>IFERROR(LOOKUP(H3810,{30,43,48,53,58,63,68,73,78,83,88,93,97},{42,47,52,57,62,67,72,77,82,87,92,99,100}),999)</f>
        <v>77</v>
      </c>
      <c r="Z3810" s="17">
        <f t="shared" si="424"/>
        <v>5.5555555555555554</v>
      </c>
      <c r="AA3810" s="17">
        <f t="shared" si="418"/>
        <v>5.5555555555555554</v>
      </c>
      <c r="AB3810" s="17">
        <f t="shared" si="419"/>
        <v>11.658097686375321</v>
      </c>
      <c r="AC3810" s="17" t="s">
        <v>17655</v>
      </c>
    </row>
    <row r="3811" spans="1:29" x14ac:dyDescent="0.25">
      <c r="A3811" t="s">
        <v>3339</v>
      </c>
      <c r="B3811" s="151" t="s">
        <v>13324</v>
      </c>
      <c r="C3811" t="s">
        <v>13325</v>
      </c>
      <c r="D3811" s="1">
        <v>45182</v>
      </c>
      <c r="E3811">
        <f t="shared" si="421"/>
        <v>18</v>
      </c>
      <c r="F3811" t="s">
        <v>6</v>
      </c>
      <c r="G3811">
        <v>670</v>
      </c>
      <c r="H3811">
        <f t="shared" si="420"/>
        <v>67</v>
      </c>
      <c r="I3811" t="s">
        <v>9</v>
      </c>
      <c r="J3811">
        <v>1</v>
      </c>
      <c r="K3811" t="s">
        <v>8</v>
      </c>
      <c r="L3811" t="s">
        <v>8</v>
      </c>
      <c r="M3811" t="s">
        <v>6</v>
      </c>
      <c r="N3811" t="str">
        <f t="shared" si="422"/>
        <v>M</v>
      </c>
      <c r="O3811" t="s">
        <v>12729</v>
      </c>
      <c r="P3811" t="s">
        <v>12730</v>
      </c>
      <c r="Q3811" t="s">
        <v>918</v>
      </c>
      <c r="R3811">
        <v>3</v>
      </c>
      <c r="S3811">
        <f t="shared" si="423"/>
        <v>2020</v>
      </c>
      <c r="T3811" t="s">
        <v>12</v>
      </c>
      <c r="U3811">
        <v>1</v>
      </c>
      <c r="V3811" t="s">
        <v>3821</v>
      </c>
      <c r="W3811">
        <f>VLOOKUP(Q3811,'PBT Tag Rates'!$B$5:$E$44,4,FALSE)</f>
        <v>0.98961045999999997</v>
      </c>
      <c r="X3811">
        <v>1</v>
      </c>
      <c r="Y3811" s="14">
        <f>IFERROR(LOOKUP(H3811,{30,43,48,53,58,63,68,73,78,83,88,93,97},{42,47,52,57,62,67,72,77,82,87,92,99,100}),999)</f>
        <v>67</v>
      </c>
      <c r="Z3811" s="17">
        <f t="shared" si="424"/>
        <v>5.5555555555555554</v>
      </c>
      <c r="AA3811" s="17">
        <f t="shared" si="418"/>
        <v>5.5555555555555554</v>
      </c>
      <c r="AB3811" s="17">
        <f t="shared" si="419"/>
        <v>11.658097686375321</v>
      </c>
      <c r="AC3811" s="17" t="s">
        <v>17654</v>
      </c>
    </row>
    <row r="3812" spans="1:29" x14ac:dyDescent="0.25">
      <c r="A3812" t="s">
        <v>3339</v>
      </c>
      <c r="B3812" s="151" t="s">
        <v>13326</v>
      </c>
      <c r="C3812" t="s">
        <v>13327</v>
      </c>
      <c r="D3812" s="1">
        <v>45182</v>
      </c>
      <c r="E3812">
        <f t="shared" si="421"/>
        <v>18</v>
      </c>
      <c r="F3812" t="s">
        <v>6</v>
      </c>
      <c r="G3812">
        <v>840</v>
      </c>
      <c r="H3812">
        <f t="shared" si="420"/>
        <v>84</v>
      </c>
      <c r="I3812" t="s">
        <v>7</v>
      </c>
      <c r="J3812" t="s">
        <v>8</v>
      </c>
      <c r="K3812" t="s">
        <v>13328</v>
      </c>
      <c r="L3812" t="s">
        <v>8</v>
      </c>
      <c r="M3812" t="s">
        <v>6</v>
      </c>
      <c r="N3812" t="str">
        <f t="shared" si="422"/>
        <v>M</v>
      </c>
      <c r="O3812" t="s">
        <v>4562</v>
      </c>
      <c r="P3812" t="s">
        <v>4563</v>
      </c>
      <c r="Q3812" t="s">
        <v>221</v>
      </c>
      <c r="R3812">
        <v>4</v>
      </c>
      <c r="S3812">
        <f t="shared" si="423"/>
        <v>2019</v>
      </c>
      <c r="T3812" t="s">
        <v>12</v>
      </c>
      <c r="U3812">
        <v>1</v>
      </c>
      <c r="V3812" t="s">
        <v>3386</v>
      </c>
      <c r="W3812">
        <f>VLOOKUP(Q3812,'PBT Tag Rates'!$B$5:$E$44,4,FALSE)</f>
        <v>0.95971980899999998</v>
      </c>
      <c r="X3812">
        <v>1</v>
      </c>
      <c r="Y3812" s="14">
        <f>IFERROR(LOOKUP(H3812,{30,43,48,53,58,63,68,73,78,83,88,93,97},{42,47,52,57,62,67,72,77,82,87,92,99,100}),999)</f>
        <v>87</v>
      </c>
      <c r="Z3812" s="17">
        <f t="shared" si="424"/>
        <v>5.5555555555555554</v>
      </c>
      <c r="AA3812" s="17">
        <f t="shared" si="418"/>
        <v>5.5555555555555554</v>
      </c>
      <c r="AB3812" s="17">
        <f t="shared" si="419"/>
        <v>11.658097686375321</v>
      </c>
      <c r="AC3812" s="17" t="s">
        <v>17654</v>
      </c>
    </row>
    <row r="3813" spans="1:29" x14ac:dyDescent="0.25">
      <c r="A3813" t="s">
        <v>3339</v>
      </c>
      <c r="B3813" s="151" t="s">
        <v>13329</v>
      </c>
      <c r="C3813" t="s">
        <v>2537</v>
      </c>
      <c r="D3813" s="1">
        <v>45182</v>
      </c>
      <c r="E3813">
        <f t="shared" si="421"/>
        <v>18</v>
      </c>
      <c r="F3813" t="s">
        <v>14</v>
      </c>
      <c r="G3813">
        <v>910</v>
      </c>
      <c r="H3813">
        <f t="shared" si="420"/>
        <v>91</v>
      </c>
      <c r="I3813" t="s">
        <v>7</v>
      </c>
      <c r="J3813" t="s">
        <v>8</v>
      </c>
      <c r="K3813" t="s">
        <v>13330</v>
      </c>
      <c r="L3813" t="s">
        <v>8</v>
      </c>
      <c r="M3813" t="s">
        <v>14</v>
      </c>
      <c r="N3813" t="str">
        <f t="shared" si="422"/>
        <v>F</v>
      </c>
      <c r="O3813" t="s">
        <v>1589</v>
      </c>
      <c r="P3813" t="s">
        <v>1590</v>
      </c>
      <c r="Q3813" t="s">
        <v>15</v>
      </c>
      <c r="R3813">
        <v>5</v>
      </c>
      <c r="S3813">
        <f t="shared" si="423"/>
        <v>2018</v>
      </c>
      <c r="T3813" t="s">
        <v>12</v>
      </c>
      <c r="U3813">
        <v>0.999999999999998</v>
      </c>
      <c r="V3813" t="s">
        <v>3951</v>
      </c>
      <c r="W3813">
        <f>VLOOKUP(Q3813,'PBT Tag Rates'!$B$5:$E$44,4,FALSE)</f>
        <v>0.80551598400000002</v>
      </c>
      <c r="X3813">
        <v>1</v>
      </c>
      <c r="Y3813" s="14">
        <f>IFERROR(LOOKUP(H3813,{30,43,48,53,58,63,68,73,78,83,88,93,97},{42,47,52,57,62,67,72,77,82,87,92,99,100}),999)</f>
        <v>92</v>
      </c>
      <c r="Z3813" s="17">
        <f t="shared" si="424"/>
        <v>5.5555555555555554</v>
      </c>
      <c r="AA3813" s="17">
        <f t="shared" si="418"/>
        <v>5.5555555555555554</v>
      </c>
      <c r="AB3813" s="17">
        <f t="shared" si="419"/>
        <v>11.658097686375321</v>
      </c>
      <c r="AC3813" s="17" t="s">
        <v>17655</v>
      </c>
    </row>
    <row r="3814" spans="1:29" x14ac:dyDescent="0.25">
      <c r="A3814" t="s">
        <v>3339</v>
      </c>
      <c r="B3814" s="151" t="s">
        <v>13331</v>
      </c>
      <c r="C3814" t="s">
        <v>13332</v>
      </c>
      <c r="D3814" s="1">
        <v>45182</v>
      </c>
      <c r="E3814">
        <f t="shared" si="421"/>
        <v>18</v>
      </c>
      <c r="F3814" t="s">
        <v>14</v>
      </c>
      <c r="G3814">
        <v>850</v>
      </c>
      <c r="H3814">
        <f t="shared" si="420"/>
        <v>85</v>
      </c>
      <c r="I3814" t="s">
        <v>7</v>
      </c>
      <c r="J3814" t="s">
        <v>8</v>
      </c>
      <c r="K3814" t="s">
        <v>13333</v>
      </c>
      <c r="L3814" t="s">
        <v>8</v>
      </c>
      <c r="M3814" t="s">
        <v>14</v>
      </c>
      <c r="N3814" t="str">
        <f t="shared" si="422"/>
        <v>F</v>
      </c>
      <c r="O3814" t="s">
        <v>4375</v>
      </c>
      <c r="P3814" t="s">
        <v>4376</v>
      </c>
      <c r="Q3814" t="s">
        <v>281</v>
      </c>
      <c r="R3814">
        <v>4</v>
      </c>
      <c r="S3814">
        <f t="shared" si="423"/>
        <v>2019</v>
      </c>
      <c r="T3814" t="s">
        <v>12</v>
      </c>
      <c r="U3814">
        <v>0.99999999999999201</v>
      </c>
      <c r="V3814" t="s">
        <v>3169</v>
      </c>
      <c r="W3814">
        <f>VLOOKUP(Q3814,'PBT Tag Rates'!$B$5:$E$44,4,FALSE)</f>
        <v>0.99705232300000002</v>
      </c>
      <c r="X3814">
        <v>1</v>
      </c>
      <c r="Y3814" s="14">
        <f>IFERROR(LOOKUP(H3814,{30,43,48,53,58,63,68,73,78,83,88,93,97},{42,47,52,57,62,67,72,77,82,87,92,99,100}),999)</f>
        <v>87</v>
      </c>
      <c r="Z3814" s="17">
        <f t="shared" si="424"/>
        <v>5.5555555555555554</v>
      </c>
      <c r="AA3814" s="17">
        <f t="shared" si="418"/>
        <v>5.5555555555555554</v>
      </c>
      <c r="AB3814" s="17">
        <f t="shared" si="419"/>
        <v>11.658097686375321</v>
      </c>
      <c r="AC3814" s="17" t="s">
        <v>17654</v>
      </c>
    </row>
    <row r="3815" spans="1:29" x14ac:dyDescent="0.25">
      <c r="A3815" t="s">
        <v>3339</v>
      </c>
      <c r="B3815" s="151" t="s">
        <v>13334</v>
      </c>
      <c r="C3815" t="s">
        <v>13335</v>
      </c>
      <c r="D3815" s="1">
        <v>45182</v>
      </c>
      <c r="E3815">
        <f t="shared" si="421"/>
        <v>18</v>
      </c>
      <c r="F3815" t="s">
        <v>14</v>
      </c>
      <c r="G3815">
        <v>770</v>
      </c>
      <c r="H3815">
        <f t="shared" si="420"/>
        <v>77</v>
      </c>
      <c r="I3815" t="s">
        <v>9</v>
      </c>
      <c r="J3815">
        <v>1</v>
      </c>
      <c r="K3815" t="s">
        <v>8</v>
      </c>
      <c r="L3815" t="s">
        <v>8</v>
      </c>
      <c r="M3815" t="s">
        <v>14</v>
      </c>
      <c r="N3815" t="str">
        <f t="shared" si="422"/>
        <v>F</v>
      </c>
      <c r="O3815" t="s">
        <v>657</v>
      </c>
      <c r="P3815" t="s">
        <v>13336</v>
      </c>
      <c r="Q3815" t="s">
        <v>221</v>
      </c>
      <c r="R3815">
        <v>4</v>
      </c>
      <c r="S3815">
        <f t="shared" si="423"/>
        <v>2019</v>
      </c>
      <c r="T3815" t="s">
        <v>12</v>
      </c>
      <c r="U3815">
        <v>1</v>
      </c>
      <c r="V3815" t="s">
        <v>3821</v>
      </c>
      <c r="W3815">
        <f>VLOOKUP(Q3815,'PBT Tag Rates'!$B$5:$E$44,4,FALSE)</f>
        <v>0.95971980899999998</v>
      </c>
      <c r="X3815">
        <v>1</v>
      </c>
      <c r="Y3815" s="14">
        <f>IFERROR(LOOKUP(H3815,{30,43,48,53,58,63,68,73,78,83,88,93,97},{42,47,52,57,62,67,72,77,82,87,92,99,100}),999)</f>
        <v>77</v>
      </c>
      <c r="Z3815" s="17">
        <f t="shared" si="424"/>
        <v>5.5555555555555554</v>
      </c>
      <c r="AA3815" s="17">
        <f t="shared" si="418"/>
        <v>5.5555555555555554</v>
      </c>
      <c r="AB3815" s="17">
        <f t="shared" si="419"/>
        <v>11.658097686375321</v>
      </c>
      <c r="AC3815" s="17" t="s">
        <v>17654</v>
      </c>
    </row>
    <row r="3816" spans="1:29" x14ac:dyDescent="0.25">
      <c r="A3816" t="s">
        <v>3339</v>
      </c>
      <c r="B3816" s="151" t="s">
        <v>13337</v>
      </c>
      <c r="C3816" t="s">
        <v>13338</v>
      </c>
      <c r="D3816" s="1">
        <v>45182</v>
      </c>
      <c r="E3816">
        <f t="shared" si="421"/>
        <v>18</v>
      </c>
      <c r="F3816" t="s">
        <v>14</v>
      </c>
      <c r="G3816">
        <v>690</v>
      </c>
      <c r="H3816">
        <f t="shared" si="420"/>
        <v>69</v>
      </c>
      <c r="I3816" t="s">
        <v>7</v>
      </c>
      <c r="J3816" t="s">
        <v>8</v>
      </c>
      <c r="K3816" t="s">
        <v>8</v>
      </c>
      <c r="L3816" t="s">
        <v>8</v>
      </c>
      <c r="M3816" t="s">
        <v>14</v>
      </c>
      <c r="N3816" t="str">
        <f t="shared" si="422"/>
        <v>F</v>
      </c>
      <c r="O3816" t="s">
        <v>8</v>
      </c>
      <c r="P3816" t="s">
        <v>8</v>
      </c>
      <c r="Q3816" t="s">
        <v>11</v>
      </c>
      <c r="R3816" t="s">
        <v>8</v>
      </c>
      <c r="S3816" t="str">
        <f t="shared" si="423"/>
        <v>U</v>
      </c>
      <c r="T3816" t="s">
        <v>12</v>
      </c>
      <c r="U3816">
        <v>0.999999999999997</v>
      </c>
      <c r="V3816" t="s">
        <v>11</v>
      </c>
      <c r="W3816" t="e">
        <f>VLOOKUP(Q3816,'PBT Tag Rates'!$B$5:$E$44,4,FALSE)</f>
        <v>#N/A</v>
      </c>
      <c r="X3816">
        <v>1</v>
      </c>
      <c r="Y3816" s="14">
        <f>IFERROR(LOOKUP(H3816,{30,43,48,53,58,63,68,73,78,83,88,93,97},{42,47,52,57,62,67,72,77,82,87,92,99,100}),999)</f>
        <v>72</v>
      </c>
      <c r="Z3816" s="17">
        <f t="shared" si="424"/>
        <v>5.5555555555555554</v>
      </c>
      <c r="AA3816" s="17">
        <f t="shared" si="418"/>
        <v>5.5555555555555554</v>
      </c>
      <c r="AB3816" s="17">
        <f t="shared" si="419"/>
        <v>11.658097686375321</v>
      </c>
      <c r="AC3816" s="17" t="s">
        <v>17654</v>
      </c>
    </row>
    <row r="3817" spans="1:29" x14ac:dyDescent="0.25">
      <c r="A3817" t="s">
        <v>3339</v>
      </c>
      <c r="B3817" s="151" t="s">
        <v>13339</v>
      </c>
      <c r="C3817" t="s">
        <v>13340</v>
      </c>
      <c r="D3817" s="1">
        <v>45182</v>
      </c>
      <c r="E3817">
        <f t="shared" si="421"/>
        <v>18</v>
      </c>
      <c r="F3817" t="s">
        <v>14</v>
      </c>
      <c r="G3817">
        <v>500</v>
      </c>
      <c r="H3817">
        <f t="shared" si="420"/>
        <v>50</v>
      </c>
      <c r="I3817" t="s">
        <v>7</v>
      </c>
      <c r="J3817" t="s">
        <v>8</v>
      </c>
      <c r="K3817" t="s">
        <v>8</v>
      </c>
      <c r="L3817" t="s">
        <v>8</v>
      </c>
      <c r="M3817" t="s">
        <v>6</v>
      </c>
      <c r="N3817" t="str">
        <f t="shared" si="422"/>
        <v>M</v>
      </c>
      <c r="O3817" t="s">
        <v>9843</v>
      </c>
      <c r="P3817" t="s">
        <v>13341</v>
      </c>
      <c r="Q3817" t="s">
        <v>3820</v>
      </c>
      <c r="R3817">
        <v>2</v>
      </c>
      <c r="S3817">
        <f t="shared" si="423"/>
        <v>2021</v>
      </c>
      <c r="T3817" t="s">
        <v>12</v>
      </c>
      <c r="U3817">
        <v>1</v>
      </c>
      <c r="V3817" t="s">
        <v>3346</v>
      </c>
      <c r="W3817">
        <f>VLOOKUP(Q3817,'PBT Tag Rates'!$B$5:$E$44,4,FALSE)</f>
        <v>0.98140000000000005</v>
      </c>
      <c r="X3817">
        <v>1</v>
      </c>
      <c r="Y3817" s="14">
        <f>IFERROR(LOOKUP(H3817,{30,43,48,53,58,63,68,73,78,83,88,93,97},{42,47,52,57,62,67,72,77,82,87,92,99,100}),999)</f>
        <v>52</v>
      </c>
      <c r="Z3817" s="17">
        <f t="shared" si="424"/>
        <v>5.5555555555555554</v>
      </c>
      <c r="AA3817" s="17">
        <f t="shared" si="418"/>
        <v>5.5555555555555554</v>
      </c>
      <c r="AB3817" s="17">
        <f t="shared" si="419"/>
        <v>11.658097686375321</v>
      </c>
      <c r="AC3817" s="17" t="s">
        <v>17654</v>
      </c>
    </row>
    <row r="3818" spans="1:29" x14ac:dyDescent="0.25">
      <c r="A3818" t="s">
        <v>3339</v>
      </c>
      <c r="B3818" s="151" t="s">
        <v>13342</v>
      </c>
      <c r="C3818" t="s">
        <v>13343</v>
      </c>
      <c r="D3818" s="1">
        <v>45182</v>
      </c>
      <c r="E3818">
        <f t="shared" si="421"/>
        <v>18</v>
      </c>
      <c r="F3818" t="s">
        <v>6</v>
      </c>
      <c r="G3818">
        <v>610</v>
      </c>
      <c r="H3818">
        <f t="shared" si="420"/>
        <v>61</v>
      </c>
      <c r="I3818" t="s">
        <v>7</v>
      </c>
      <c r="J3818" t="s">
        <v>8</v>
      </c>
      <c r="K3818" t="s">
        <v>8</v>
      </c>
      <c r="L3818" t="s">
        <v>8</v>
      </c>
      <c r="M3818" t="s">
        <v>6</v>
      </c>
      <c r="N3818" t="str">
        <f t="shared" si="422"/>
        <v>M</v>
      </c>
      <c r="O3818" t="s">
        <v>10256</v>
      </c>
      <c r="P3818" t="s">
        <v>10257</v>
      </c>
      <c r="Q3818" t="s">
        <v>918</v>
      </c>
      <c r="R3818">
        <v>3</v>
      </c>
      <c r="S3818">
        <f t="shared" si="423"/>
        <v>2020</v>
      </c>
      <c r="T3818" t="s">
        <v>12</v>
      </c>
      <c r="U3818">
        <v>1</v>
      </c>
      <c r="V3818" t="s">
        <v>3346</v>
      </c>
      <c r="W3818">
        <f>VLOOKUP(Q3818,'PBT Tag Rates'!$B$5:$E$44,4,FALSE)</f>
        <v>0.98961045999999997</v>
      </c>
      <c r="X3818">
        <v>1</v>
      </c>
      <c r="Y3818" s="14">
        <f>IFERROR(LOOKUP(H3818,{30,43,48,53,58,63,68,73,78,83,88,93,97},{42,47,52,57,62,67,72,77,82,87,92,99,100}),999)</f>
        <v>62</v>
      </c>
      <c r="Z3818" s="17">
        <f t="shared" si="424"/>
        <v>5.5555555555555554</v>
      </c>
      <c r="AA3818" s="17">
        <f t="shared" si="418"/>
        <v>5.5555555555555554</v>
      </c>
      <c r="AB3818" s="17">
        <f t="shared" si="419"/>
        <v>11.658097686375321</v>
      </c>
      <c r="AC3818" s="17" t="s">
        <v>17654</v>
      </c>
    </row>
    <row r="3819" spans="1:29" x14ac:dyDescent="0.25">
      <c r="A3819" t="s">
        <v>3339</v>
      </c>
      <c r="B3819" s="151" t="s">
        <v>13344</v>
      </c>
      <c r="C3819" t="s">
        <v>13345</v>
      </c>
      <c r="D3819" s="1">
        <v>45182</v>
      </c>
      <c r="E3819">
        <f t="shared" si="421"/>
        <v>18</v>
      </c>
      <c r="F3819" t="s">
        <v>14</v>
      </c>
      <c r="G3819">
        <v>820</v>
      </c>
      <c r="H3819">
        <f t="shared" si="420"/>
        <v>82</v>
      </c>
      <c r="I3819" t="s">
        <v>7</v>
      </c>
      <c r="J3819" t="s">
        <v>8</v>
      </c>
      <c r="K3819" t="s">
        <v>13346</v>
      </c>
      <c r="L3819" t="s">
        <v>8</v>
      </c>
      <c r="M3819" t="s">
        <v>14</v>
      </c>
      <c r="N3819" t="str">
        <f t="shared" si="422"/>
        <v>F</v>
      </c>
      <c r="O3819" t="s">
        <v>507</v>
      </c>
      <c r="P3819" t="s">
        <v>508</v>
      </c>
      <c r="Q3819" t="s">
        <v>221</v>
      </c>
      <c r="R3819">
        <v>4</v>
      </c>
      <c r="S3819">
        <f t="shared" si="423"/>
        <v>2019</v>
      </c>
      <c r="T3819" t="s">
        <v>12</v>
      </c>
      <c r="U3819">
        <v>0.999999999999999</v>
      </c>
      <c r="V3819" t="s">
        <v>3653</v>
      </c>
      <c r="W3819">
        <f>VLOOKUP(Q3819,'PBT Tag Rates'!$B$5:$E$44,4,FALSE)</f>
        <v>0.95971980899999998</v>
      </c>
      <c r="X3819">
        <v>1</v>
      </c>
      <c r="Y3819" s="14">
        <f>IFERROR(LOOKUP(H3819,{30,43,48,53,58,63,68,73,78,83,88,93,97},{42,47,52,57,62,67,72,77,82,87,92,99,100}),999)</f>
        <v>82</v>
      </c>
      <c r="Z3819" s="17">
        <f t="shared" si="424"/>
        <v>5.5555555555555554</v>
      </c>
      <c r="AA3819" s="17">
        <f t="shared" si="418"/>
        <v>5.5555555555555554</v>
      </c>
      <c r="AB3819" s="17">
        <f t="shared" si="419"/>
        <v>11.658097686375321</v>
      </c>
      <c r="AC3819" s="17" t="s">
        <v>17655</v>
      </c>
    </row>
    <row r="3820" spans="1:29" x14ac:dyDescent="0.25">
      <c r="A3820" t="s">
        <v>3339</v>
      </c>
      <c r="B3820" s="151" t="s">
        <v>13347</v>
      </c>
      <c r="C3820" t="s">
        <v>13348</v>
      </c>
      <c r="D3820" s="1">
        <v>45182</v>
      </c>
      <c r="E3820">
        <f t="shared" si="421"/>
        <v>18</v>
      </c>
      <c r="F3820" t="s">
        <v>14</v>
      </c>
      <c r="G3820">
        <v>830</v>
      </c>
      <c r="H3820">
        <f t="shared" si="420"/>
        <v>83</v>
      </c>
      <c r="I3820" t="s">
        <v>7</v>
      </c>
      <c r="J3820" t="s">
        <v>8</v>
      </c>
      <c r="K3820" t="s">
        <v>13349</v>
      </c>
      <c r="L3820" t="s">
        <v>8</v>
      </c>
      <c r="M3820" t="s">
        <v>14</v>
      </c>
      <c r="N3820" t="str">
        <f t="shared" si="422"/>
        <v>F</v>
      </c>
      <c r="O3820" t="s">
        <v>748</v>
      </c>
      <c r="P3820" t="s">
        <v>2670</v>
      </c>
      <c r="Q3820" t="s">
        <v>221</v>
      </c>
      <c r="R3820">
        <v>4</v>
      </c>
      <c r="S3820">
        <f t="shared" si="423"/>
        <v>2019</v>
      </c>
      <c r="T3820" t="s">
        <v>12</v>
      </c>
      <c r="U3820">
        <v>1</v>
      </c>
      <c r="V3820" t="s">
        <v>3396</v>
      </c>
      <c r="W3820">
        <f>VLOOKUP(Q3820,'PBT Tag Rates'!$B$5:$E$44,4,FALSE)</f>
        <v>0.95971980899999998</v>
      </c>
      <c r="X3820">
        <v>1</v>
      </c>
      <c r="Y3820" s="14">
        <f>IFERROR(LOOKUP(H3820,{30,43,48,53,58,63,68,73,78,83,88,93,97},{42,47,52,57,62,67,72,77,82,87,92,99,100}),999)</f>
        <v>87</v>
      </c>
      <c r="Z3820" s="17">
        <f t="shared" si="424"/>
        <v>5.5555555555555554</v>
      </c>
      <c r="AA3820" s="17">
        <f t="shared" si="418"/>
        <v>5.5555555555555554</v>
      </c>
      <c r="AB3820" s="17">
        <f t="shared" si="419"/>
        <v>11.658097686375321</v>
      </c>
      <c r="AC3820" s="17" t="s">
        <v>17655</v>
      </c>
    </row>
    <row r="3821" spans="1:29" x14ac:dyDescent="0.25">
      <c r="A3821" t="s">
        <v>3339</v>
      </c>
      <c r="B3821" s="151" t="s">
        <v>13350</v>
      </c>
      <c r="C3821" t="s">
        <v>13351</v>
      </c>
      <c r="D3821" s="1">
        <v>45182</v>
      </c>
      <c r="E3821">
        <f t="shared" si="421"/>
        <v>18</v>
      </c>
      <c r="F3821" t="s">
        <v>14</v>
      </c>
      <c r="G3821">
        <v>730</v>
      </c>
      <c r="H3821">
        <f t="shared" si="420"/>
        <v>73</v>
      </c>
      <c r="I3821" t="s">
        <v>9</v>
      </c>
      <c r="J3821">
        <v>1</v>
      </c>
      <c r="K3821" t="s">
        <v>8</v>
      </c>
      <c r="L3821" t="s">
        <v>8</v>
      </c>
      <c r="M3821" t="s">
        <v>14</v>
      </c>
      <c r="N3821" t="str">
        <f t="shared" si="422"/>
        <v>F</v>
      </c>
      <c r="O3821" t="s">
        <v>2623</v>
      </c>
      <c r="P3821" t="s">
        <v>2697</v>
      </c>
      <c r="Q3821" t="s">
        <v>221</v>
      </c>
      <c r="R3821">
        <v>4</v>
      </c>
      <c r="S3821">
        <f t="shared" si="423"/>
        <v>2019</v>
      </c>
      <c r="T3821" t="s">
        <v>12</v>
      </c>
      <c r="U3821">
        <v>0.999999999999997</v>
      </c>
      <c r="V3821" t="s">
        <v>3386</v>
      </c>
      <c r="W3821">
        <f>VLOOKUP(Q3821,'PBT Tag Rates'!$B$5:$E$44,4,FALSE)</f>
        <v>0.95971980899999998</v>
      </c>
      <c r="X3821">
        <v>1</v>
      </c>
      <c r="Y3821" s="14">
        <f>IFERROR(LOOKUP(H3821,{30,43,48,53,58,63,68,73,78,83,88,93,97},{42,47,52,57,62,67,72,77,82,87,92,99,100}),999)</f>
        <v>77</v>
      </c>
      <c r="Z3821" s="17">
        <f t="shared" si="424"/>
        <v>5.5555555555555554</v>
      </c>
      <c r="AA3821" s="17">
        <f t="shared" si="418"/>
        <v>5.5555555555555554</v>
      </c>
      <c r="AB3821" s="17">
        <f t="shared" si="419"/>
        <v>11.658097686375321</v>
      </c>
      <c r="AC3821" s="17" t="s">
        <v>17654</v>
      </c>
    </row>
    <row r="3822" spans="1:29" x14ac:dyDescent="0.25">
      <c r="A3822" t="s">
        <v>3339</v>
      </c>
      <c r="B3822" s="151" t="s">
        <v>13352</v>
      </c>
      <c r="C3822" t="s">
        <v>13353</v>
      </c>
      <c r="D3822" s="1">
        <v>45182</v>
      </c>
      <c r="E3822">
        <f t="shared" si="421"/>
        <v>18</v>
      </c>
      <c r="F3822" t="s">
        <v>14</v>
      </c>
      <c r="G3822">
        <v>690</v>
      </c>
      <c r="H3822">
        <f t="shared" si="420"/>
        <v>69</v>
      </c>
      <c r="I3822" t="s">
        <v>7</v>
      </c>
      <c r="J3822" t="s">
        <v>8</v>
      </c>
      <c r="K3822" t="s">
        <v>8</v>
      </c>
      <c r="L3822" t="s">
        <v>8</v>
      </c>
      <c r="M3822" t="s">
        <v>14</v>
      </c>
      <c r="N3822" t="str">
        <f t="shared" si="422"/>
        <v>F</v>
      </c>
      <c r="O3822" t="s">
        <v>8</v>
      </c>
      <c r="P3822" t="s">
        <v>8</v>
      </c>
      <c r="Q3822" t="s">
        <v>11</v>
      </c>
      <c r="R3822" t="s">
        <v>8</v>
      </c>
      <c r="S3822" t="str">
        <f t="shared" si="423"/>
        <v>U</v>
      </c>
      <c r="T3822" t="s">
        <v>12</v>
      </c>
      <c r="U3822">
        <v>0.999999999999997</v>
      </c>
      <c r="V3822" t="s">
        <v>11</v>
      </c>
      <c r="W3822" t="e">
        <f>VLOOKUP(Q3822,'PBT Tag Rates'!$B$5:$E$44,4,FALSE)</f>
        <v>#N/A</v>
      </c>
      <c r="X3822">
        <v>1</v>
      </c>
      <c r="Y3822" s="14">
        <f>IFERROR(LOOKUP(H3822,{30,43,48,53,58,63,68,73,78,83,88,93,97},{42,47,52,57,62,67,72,77,82,87,92,99,100}),999)</f>
        <v>72</v>
      </c>
      <c r="Z3822" s="17">
        <f t="shared" si="424"/>
        <v>5.5555555555555554</v>
      </c>
      <c r="AA3822" s="17">
        <f t="shared" si="418"/>
        <v>5.5555555555555554</v>
      </c>
      <c r="AB3822" s="17">
        <f t="shared" si="419"/>
        <v>11.658097686375321</v>
      </c>
      <c r="AC3822" s="17" t="s">
        <v>17654</v>
      </c>
    </row>
    <row r="3823" spans="1:29" x14ac:dyDescent="0.25">
      <c r="A3823" t="s">
        <v>3339</v>
      </c>
      <c r="B3823" s="151" t="s">
        <v>13354</v>
      </c>
      <c r="C3823" t="s">
        <v>13355</v>
      </c>
      <c r="D3823" s="1">
        <v>45182</v>
      </c>
      <c r="E3823">
        <f t="shared" si="421"/>
        <v>18</v>
      </c>
      <c r="F3823" t="s">
        <v>6</v>
      </c>
      <c r="G3823">
        <v>830</v>
      </c>
      <c r="H3823">
        <f t="shared" si="420"/>
        <v>83</v>
      </c>
      <c r="I3823" t="s">
        <v>7</v>
      </c>
      <c r="J3823" t="s">
        <v>8</v>
      </c>
      <c r="K3823" t="s">
        <v>13356</v>
      </c>
      <c r="L3823" t="s">
        <v>8</v>
      </c>
      <c r="M3823" t="s">
        <v>6</v>
      </c>
      <c r="N3823" t="str">
        <f t="shared" si="422"/>
        <v>M</v>
      </c>
      <c r="O3823" t="s">
        <v>8</v>
      </c>
      <c r="P3823" t="s">
        <v>8</v>
      </c>
      <c r="Q3823" t="s">
        <v>11</v>
      </c>
      <c r="R3823" t="s">
        <v>8</v>
      </c>
      <c r="S3823" t="str">
        <f t="shared" si="423"/>
        <v>U</v>
      </c>
      <c r="T3823" t="s">
        <v>12</v>
      </c>
      <c r="U3823">
        <v>1</v>
      </c>
      <c r="V3823" t="s">
        <v>11</v>
      </c>
      <c r="W3823" t="e">
        <f>VLOOKUP(Q3823,'PBT Tag Rates'!$B$5:$E$44,4,FALSE)</f>
        <v>#N/A</v>
      </c>
      <c r="X3823">
        <v>1</v>
      </c>
      <c r="Y3823" s="14">
        <f>IFERROR(LOOKUP(H3823,{30,43,48,53,58,63,68,73,78,83,88,93,97},{42,47,52,57,62,67,72,77,82,87,92,99,100}),999)</f>
        <v>87</v>
      </c>
      <c r="Z3823" s="17">
        <f t="shared" si="424"/>
        <v>5.5555555555555554</v>
      </c>
      <c r="AA3823" s="17">
        <f t="shared" si="418"/>
        <v>5.5555555555555554</v>
      </c>
      <c r="AB3823" s="17">
        <f t="shared" si="419"/>
        <v>11.658097686375321</v>
      </c>
      <c r="AC3823" s="17" t="s">
        <v>17654</v>
      </c>
    </row>
    <row r="3824" spans="1:29" x14ac:dyDescent="0.25">
      <c r="A3824" t="s">
        <v>3339</v>
      </c>
      <c r="B3824" s="151" t="s">
        <v>13357</v>
      </c>
      <c r="C3824" t="s">
        <v>13358</v>
      </c>
      <c r="D3824" s="1">
        <v>45182</v>
      </c>
      <c r="E3824">
        <f t="shared" si="421"/>
        <v>18</v>
      </c>
      <c r="F3824" t="s">
        <v>6</v>
      </c>
      <c r="G3824">
        <v>770</v>
      </c>
      <c r="H3824">
        <f t="shared" si="420"/>
        <v>77</v>
      </c>
      <c r="I3824" t="s">
        <v>9</v>
      </c>
      <c r="J3824">
        <v>1</v>
      </c>
      <c r="K3824" t="s">
        <v>8</v>
      </c>
      <c r="L3824" t="s">
        <v>8</v>
      </c>
      <c r="M3824" t="s">
        <v>6</v>
      </c>
      <c r="N3824" t="str">
        <f t="shared" si="422"/>
        <v>M</v>
      </c>
      <c r="O3824" t="s">
        <v>615</v>
      </c>
      <c r="P3824" t="s">
        <v>2109</v>
      </c>
      <c r="Q3824" t="s">
        <v>221</v>
      </c>
      <c r="R3824">
        <v>4</v>
      </c>
      <c r="S3824">
        <f t="shared" si="423"/>
        <v>2019</v>
      </c>
      <c r="T3824" t="s">
        <v>12</v>
      </c>
      <c r="U3824">
        <v>0.999999999999997</v>
      </c>
      <c r="V3824" t="s">
        <v>3357</v>
      </c>
      <c r="W3824">
        <f>VLOOKUP(Q3824,'PBT Tag Rates'!$B$5:$E$44,4,FALSE)</f>
        <v>0.95971980899999998</v>
      </c>
      <c r="X3824">
        <v>1</v>
      </c>
      <c r="Y3824" s="14">
        <f>IFERROR(LOOKUP(H3824,{30,43,48,53,58,63,68,73,78,83,88,93,97},{42,47,52,57,62,67,72,77,82,87,92,99,100}),999)</f>
        <v>77</v>
      </c>
      <c r="Z3824" s="17">
        <f t="shared" si="424"/>
        <v>5.5555555555555554</v>
      </c>
      <c r="AA3824" s="17">
        <f t="shared" si="418"/>
        <v>5.5555555555555554</v>
      </c>
      <c r="AB3824" s="17">
        <f t="shared" si="419"/>
        <v>11.658097686375321</v>
      </c>
      <c r="AC3824" s="17" t="s">
        <v>17654</v>
      </c>
    </row>
    <row r="3825" spans="1:29" x14ac:dyDescent="0.25">
      <c r="A3825" t="s">
        <v>3339</v>
      </c>
      <c r="B3825" s="151" t="s">
        <v>13359</v>
      </c>
      <c r="C3825" t="s">
        <v>13360</v>
      </c>
      <c r="D3825" s="1">
        <v>45182</v>
      </c>
      <c r="E3825">
        <f t="shared" si="421"/>
        <v>18</v>
      </c>
      <c r="F3825" t="s">
        <v>14</v>
      </c>
      <c r="G3825">
        <v>880</v>
      </c>
      <c r="H3825">
        <f t="shared" si="420"/>
        <v>88</v>
      </c>
      <c r="I3825" t="s">
        <v>7</v>
      </c>
      <c r="J3825" t="s">
        <v>8</v>
      </c>
      <c r="K3825" t="s">
        <v>13361</v>
      </c>
      <c r="L3825" t="s">
        <v>8</v>
      </c>
      <c r="M3825" t="s">
        <v>14</v>
      </c>
      <c r="N3825" t="str">
        <f t="shared" si="422"/>
        <v>F</v>
      </c>
      <c r="O3825" t="s">
        <v>8</v>
      </c>
      <c r="P3825" t="s">
        <v>8</v>
      </c>
      <c r="Q3825" t="s">
        <v>11</v>
      </c>
      <c r="R3825" t="s">
        <v>8</v>
      </c>
      <c r="S3825" t="str">
        <f t="shared" si="423"/>
        <v>U</v>
      </c>
      <c r="T3825" t="s">
        <v>12</v>
      </c>
      <c r="U3825">
        <v>0.999999999999999</v>
      </c>
      <c r="V3825" t="s">
        <v>11</v>
      </c>
      <c r="W3825" t="e">
        <f>VLOOKUP(Q3825,'PBT Tag Rates'!$B$5:$E$44,4,FALSE)</f>
        <v>#N/A</v>
      </c>
      <c r="X3825">
        <v>1</v>
      </c>
      <c r="Y3825" s="14">
        <f>IFERROR(LOOKUP(H3825,{30,43,48,53,58,63,68,73,78,83,88,93,97},{42,47,52,57,62,67,72,77,82,87,92,99,100}),999)</f>
        <v>92</v>
      </c>
      <c r="Z3825" s="17">
        <f t="shared" si="424"/>
        <v>5.5555555555555554</v>
      </c>
      <c r="AA3825" s="17">
        <f t="shared" si="418"/>
        <v>5.5555555555555554</v>
      </c>
      <c r="AB3825" s="17">
        <f t="shared" si="419"/>
        <v>11.658097686375321</v>
      </c>
      <c r="AC3825" s="17" t="s">
        <v>17654</v>
      </c>
    </row>
    <row r="3826" spans="1:29" x14ac:dyDescent="0.25">
      <c r="A3826" t="s">
        <v>3339</v>
      </c>
      <c r="B3826" s="151" t="s">
        <v>13362</v>
      </c>
      <c r="C3826" t="s">
        <v>13363</v>
      </c>
      <c r="D3826" s="1">
        <v>45182</v>
      </c>
      <c r="E3826">
        <f t="shared" si="421"/>
        <v>18</v>
      </c>
      <c r="F3826" t="s">
        <v>14</v>
      </c>
      <c r="G3826">
        <v>740</v>
      </c>
      <c r="H3826">
        <f t="shared" si="420"/>
        <v>74</v>
      </c>
      <c r="I3826" t="s">
        <v>7</v>
      </c>
      <c r="J3826" t="s">
        <v>8</v>
      </c>
      <c r="K3826" t="s">
        <v>8</v>
      </c>
      <c r="L3826" t="s">
        <v>8</v>
      </c>
      <c r="M3826" t="s">
        <v>14</v>
      </c>
      <c r="N3826" t="str">
        <f t="shared" si="422"/>
        <v>F</v>
      </c>
      <c r="O3826" t="s">
        <v>225</v>
      </c>
      <c r="P3826" t="s">
        <v>2403</v>
      </c>
      <c r="Q3826" t="s">
        <v>221</v>
      </c>
      <c r="R3826">
        <v>4</v>
      </c>
      <c r="S3826">
        <f t="shared" si="423"/>
        <v>2019</v>
      </c>
      <c r="T3826" t="s">
        <v>12</v>
      </c>
      <c r="U3826">
        <v>1</v>
      </c>
      <c r="V3826" t="s">
        <v>3346</v>
      </c>
      <c r="W3826">
        <f>VLOOKUP(Q3826,'PBT Tag Rates'!$B$5:$E$44,4,FALSE)</f>
        <v>0.95971980899999998</v>
      </c>
      <c r="X3826">
        <v>1</v>
      </c>
      <c r="Y3826" s="14">
        <f>IFERROR(LOOKUP(H3826,{30,43,48,53,58,63,68,73,78,83,88,93,97},{42,47,52,57,62,67,72,77,82,87,92,99,100}),999)</f>
        <v>77</v>
      </c>
      <c r="Z3826" s="17">
        <f t="shared" si="424"/>
        <v>5.5555555555555554</v>
      </c>
      <c r="AA3826" s="17">
        <f t="shared" si="418"/>
        <v>5.5555555555555554</v>
      </c>
      <c r="AB3826" s="17">
        <f t="shared" si="419"/>
        <v>11.658097686375321</v>
      </c>
      <c r="AC3826" s="17" t="s">
        <v>17654</v>
      </c>
    </row>
    <row r="3827" spans="1:29" x14ac:dyDescent="0.25">
      <c r="A3827" t="s">
        <v>3339</v>
      </c>
      <c r="B3827" s="151" t="s">
        <v>13364</v>
      </c>
      <c r="C3827" t="s">
        <v>13365</v>
      </c>
      <c r="D3827" s="1">
        <v>45182</v>
      </c>
      <c r="E3827">
        <f t="shared" si="421"/>
        <v>18</v>
      </c>
      <c r="F3827" t="s">
        <v>6</v>
      </c>
      <c r="G3827">
        <v>760</v>
      </c>
      <c r="H3827">
        <f t="shared" si="420"/>
        <v>76</v>
      </c>
      <c r="I3827" t="s">
        <v>9</v>
      </c>
      <c r="J3827">
        <v>1</v>
      </c>
      <c r="K3827" t="s">
        <v>8</v>
      </c>
      <c r="L3827" t="s">
        <v>8</v>
      </c>
      <c r="M3827" t="s">
        <v>6</v>
      </c>
      <c r="N3827" t="str">
        <f t="shared" si="422"/>
        <v>M</v>
      </c>
      <c r="O3827" t="s">
        <v>2061</v>
      </c>
      <c r="P3827" t="s">
        <v>2062</v>
      </c>
      <c r="Q3827" t="s">
        <v>15</v>
      </c>
      <c r="R3827">
        <v>5</v>
      </c>
      <c r="S3827">
        <f t="shared" si="423"/>
        <v>2018</v>
      </c>
      <c r="T3827" t="s">
        <v>12</v>
      </c>
      <c r="U3827">
        <v>1</v>
      </c>
      <c r="V3827" t="s">
        <v>3951</v>
      </c>
      <c r="W3827">
        <f>VLOOKUP(Q3827,'PBT Tag Rates'!$B$5:$E$44,4,FALSE)</f>
        <v>0.80551598400000002</v>
      </c>
      <c r="X3827">
        <v>1</v>
      </c>
      <c r="Y3827" s="14">
        <f>IFERROR(LOOKUP(H3827,{30,43,48,53,58,63,68,73,78,83,88,93,97},{42,47,52,57,62,67,72,77,82,87,92,99,100}),999)</f>
        <v>77</v>
      </c>
      <c r="Z3827" s="17">
        <f t="shared" si="424"/>
        <v>5.5555555555555554</v>
      </c>
      <c r="AA3827" s="17">
        <f t="shared" si="418"/>
        <v>5.5555555555555554</v>
      </c>
      <c r="AB3827" s="17">
        <f t="shared" si="419"/>
        <v>11.658097686375321</v>
      </c>
      <c r="AC3827" s="17" t="s">
        <v>17655</v>
      </c>
    </row>
    <row r="3828" spans="1:29" x14ac:dyDescent="0.25">
      <c r="A3828" t="s">
        <v>3339</v>
      </c>
      <c r="B3828" s="151" t="s">
        <v>13366</v>
      </c>
      <c r="C3828" t="s">
        <v>13367</v>
      </c>
      <c r="D3828" s="1">
        <v>45182</v>
      </c>
      <c r="E3828">
        <f t="shared" si="421"/>
        <v>18</v>
      </c>
      <c r="F3828" t="s">
        <v>6</v>
      </c>
      <c r="G3828">
        <v>710</v>
      </c>
      <c r="H3828">
        <f t="shared" si="420"/>
        <v>71</v>
      </c>
      <c r="I3828" t="s">
        <v>9</v>
      </c>
      <c r="J3828">
        <v>1</v>
      </c>
      <c r="K3828" t="s">
        <v>8</v>
      </c>
      <c r="L3828" t="s">
        <v>8</v>
      </c>
      <c r="M3828" t="s">
        <v>6</v>
      </c>
      <c r="N3828" t="str">
        <f t="shared" si="422"/>
        <v>M</v>
      </c>
      <c r="O3828" t="s">
        <v>9156</v>
      </c>
      <c r="P3828" t="s">
        <v>9157</v>
      </c>
      <c r="Q3828" t="s">
        <v>918</v>
      </c>
      <c r="R3828">
        <v>3</v>
      </c>
      <c r="S3828">
        <f t="shared" si="423"/>
        <v>2020</v>
      </c>
      <c r="T3828" t="s">
        <v>12</v>
      </c>
      <c r="U3828">
        <v>1</v>
      </c>
      <c r="V3828" t="s">
        <v>3363</v>
      </c>
      <c r="W3828">
        <f>VLOOKUP(Q3828,'PBT Tag Rates'!$B$5:$E$44,4,FALSE)</f>
        <v>0.98961045999999997</v>
      </c>
      <c r="X3828">
        <v>1</v>
      </c>
      <c r="Y3828" s="14">
        <f>IFERROR(LOOKUP(H3828,{30,43,48,53,58,63,68,73,78,83,88,93,97},{42,47,52,57,62,67,72,77,82,87,92,99,100}),999)</f>
        <v>72</v>
      </c>
      <c r="Z3828" s="17">
        <f t="shared" si="424"/>
        <v>5.5555555555555554</v>
      </c>
      <c r="AA3828" s="17">
        <f t="shared" si="418"/>
        <v>5.5555555555555554</v>
      </c>
      <c r="AB3828" s="17">
        <f t="shared" si="419"/>
        <v>11.658097686375321</v>
      </c>
      <c r="AC3828" s="17" t="s">
        <v>17654</v>
      </c>
    </row>
    <row r="3829" spans="1:29" x14ac:dyDescent="0.25">
      <c r="A3829" t="s">
        <v>3339</v>
      </c>
      <c r="B3829" s="151" t="s">
        <v>13368</v>
      </c>
      <c r="C3829" t="s">
        <v>13369</v>
      </c>
      <c r="D3829" s="1">
        <v>45182</v>
      </c>
      <c r="E3829">
        <f t="shared" si="421"/>
        <v>18</v>
      </c>
      <c r="F3829" t="s">
        <v>14</v>
      </c>
      <c r="G3829">
        <v>880</v>
      </c>
      <c r="H3829">
        <f t="shared" si="420"/>
        <v>88</v>
      </c>
      <c r="I3829" t="s">
        <v>7</v>
      </c>
      <c r="J3829" t="s">
        <v>8</v>
      </c>
      <c r="K3829" t="s">
        <v>13370</v>
      </c>
      <c r="L3829" t="s">
        <v>8</v>
      </c>
      <c r="M3829" t="s">
        <v>14</v>
      </c>
      <c r="N3829" t="str">
        <f t="shared" si="422"/>
        <v>F</v>
      </c>
      <c r="O3829" t="s">
        <v>1209</v>
      </c>
      <c r="P3829" t="s">
        <v>1210</v>
      </c>
      <c r="Q3829" t="s">
        <v>221</v>
      </c>
      <c r="R3829">
        <v>4</v>
      </c>
      <c r="S3829">
        <f t="shared" si="423"/>
        <v>2019</v>
      </c>
      <c r="T3829" t="s">
        <v>12</v>
      </c>
      <c r="U3829">
        <v>0.999999999999998</v>
      </c>
      <c r="V3829" t="s">
        <v>3346</v>
      </c>
      <c r="W3829">
        <f>VLOOKUP(Q3829,'PBT Tag Rates'!$B$5:$E$44,4,FALSE)</f>
        <v>0.95971980899999998</v>
      </c>
      <c r="X3829">
        <v>1</v>
      </c>
      <c r="Y3829" s="14">
        <f>IFERROR(LOOKUP(H3829,{30,43,48,53,58,63,68,73,78,83,88,93,97},{42,47,52,57,62,67,72,77,82,87,92,99,100}),999)</f>
        <v>92</v>
      </c>
      <c r="Z3829" s="17">
        <f t="shared" si="424"/>
        <v>5.5555555555555554</v>
      </c>
      <c r="AA3829" s="17">
        <f t="shared" si="418"/>
        <v>5.5555555555555554</v>
      </c>
      <c r="AB3829" s="17">
        <f t="shared" si="419"/>
        <v>11.658097686375321</v>
      </c>
      <c r="AC3829" s="17" t="s">
        <v>17654</v>
      </c>
    </row>
    <row r="3830" spans="1:29" x14ac:dyDescent="0.25">
      <c r="A3830" t="s">
        <v>3339</v>
      </c>
      <c r="B3830" s="151" t="s">
        <v>13371</v>
      </c>
      <c r="C3830" t="s">
        <v>2544</v>
      </c>
      <c r="D3830" s="1">
        <v>45182</v>
      </c>
      <c r="E3830">
        <f t="shared" si="421"/>
        <v>18</v>
      </c>
      <c r="F3830" t="s">
        <v>14</v>
      </c>
      <c r="G3830">
        <v>810</v>
      </c>
      <c r="H3830">
        <f t="shared" si="420"/>
        <v>81</v>
      </c>
      <c r="I3830" t="s">
        <v>9</v>
      </c>
      <c r="J3830">
        <v>1</v>
      </c>
      <c r="K3830" t="s">
        <v>13372</v>
      </c>
      <c r="L3830" t="s">
        <v>8</v>
      </c>
      <c r="M3830" t="s">
        <v>14</v>
      </c>
      <c r="N3830" t="str">
        <f t="shared" si="422"/>
        <v>F</v>
      </c>
      <c r="O3830" t="s">
        <v>13373</v>
      </c>
      <c r="P3830" t="s">
        <v>13374</v>
      </c>
      <c r="Q3830" t="s">
        <v>281</v>
      </c>
      <c r="R3830">
        <v>4</v>
      </c>
      <c r="S3830">
        <f t="shared" si="423"/>
        <v>2019</v>
      </c>
      <c r="T3830" t="s">
        <v>12</v>
      </c>
      <c r="U3830">
        <v>0.999999999999999</v>
      </c>
      <c r="V3830" t="s">
        <v>3169</v>
      </c>
      <c r="W3830">
        <f>VLOOKUP(Q3830,'PBT Tag Rates'!$B$5:$E$44,4,FALSE)</f>
        <v>0.99705232300000002</v>
      </c>
      <c r="X3830">
        <v>1</v>
      </c>
      <c r="Y3830" s="14">
        <f>IFERROR(LOOKUP(H3830,{30,43,48,53,58,63,68,73,78,83,88,93,97},{42,47,52,57,62,67,72,77,82,87,92,99,100}),999)</f>
        <v>82</v>
      </c>
      <c r="Z3830" s="17">
        <f t="shared" si="424"/>
        <v>5.5555555555555554</v>
      </c>
      <c r="AA3830" s="17">
        <f t="shared" si="418"/>
        <v>5.5555555555555554</v>
      </c>
      <c r="AB3830" s="17">
        <f t="shared" si="419"/>
        <v>11.658097686375321</v>
      </c>
      <c r="AC3830" s="17" t="s">
        <v>17654</v>
      </c>
    </row>
    <row r="3831" spans="1:29" x14ac:dyDescent="0.25">
      <c r="A3831" t="s">
        <v>3339</v>
      </c>
      <c r="B3831" s="151" t="s">
        <v>13375</v>
      </c>
      <c r="C3831" t="s">
        <v>13376</v>
      </c>
      <c r="D3831" s="1">
        <v>45182</v>
      </c>
      <c r="E3831">
        <f t="shared" si="421"/>
        <v>18</v>
      </c>
      <c r="F3831" t="s">
        <v>14</v>
      </c>
      <c r="G3831">
        <v>800</v>
      </c>
      <c r="H3831">
        <f t="shared" si="420"/>
        <v>80</v>
      </c>
      <c r="I3831" t="s">
        <v>7</v>
      </c>
      <c r="J3831" t="s">
        <v>8</v>
      </c>
      <c r="K3831" t="s">
        <v>13377</v>
      </c>
      <c r="L3831" t="s">
        <v>8</v>
      </c>
      <c r="M3831" t="s">
        <v>14</v>
      </c>
      <c r="N3831" t="str">
        <f t="shared" si="422"/>
        <v>F</v>
      </c>
      <c r="O3831" t="s">
        <v>6566</v>
      </c>
      <c r="P3831" t="s">
        <v>13378</v>
      </c>
      <c r="Q3831" t="s">
        <v>221</v>
      </c>
      <c r="R3831">
        <v>4</v>
      </c>
      <c r="S3831">
        <f t="shared" si="423"/>
        <v>2019</v>
      </c>
      <c r="T3831" t="s">
        <v>12</v>
      </c>
      <c r="U3831">
        <v>0.999999999999997</v>
      </c>
      <c r="V3831" t="s">
        <v>3386</v>
      </c>
      <c r="W3831">
        <f>VLOOKUP(Q3831,'PBT Tag Rates'!$B$5:$E$44,4,FALSE)</f>
        <v>0.95971980899999998</v>
      </c>
      <c r="X3831">
        <v>1</v>
      </c>
      <c r="Y3831" s="14">
        <f>IFERROR(LOOKUP(H3831,{30,43,48,53,58,63,68,73,78,83,88,93,97},{42,47,52,57,62,67,72,77,82,87,92,99,100}),999)</f>
        <v>82</v>
      </c>
      <c r="Z3831" s="17">
        <f t="shared" si="424"/>
        <v>5.5555555555555554</v>
      </c>
      <c r="AA3831" s="17">
        <f t="shared" si="418"/>
        <v>5.5555555555555554</v>
      </c>
      <c r="AB3831" s="17">
        <f t="shared" si="419"/>
        <v>11.658097686375321</v>
      </c>
      <c r="AC3831" s="17" t="s">
        <v>17654</v>
      </c>
    </row>
    <row r="3832" spans="1:29" x14ac:dyDescent="0.25">
      <c r="A3832" t="s">
        <v>3339</v>
      </c>
      <c r="B3832" s="151" t="s">
        <v>13379</v>
      </c>
      <c r="C3832" t="s">
        <v>13380</v>
      </c>
      <c r="D3832" s="1">
        <v>45182</v>
      </c>
      <c r="E3832">
        <f t="shared" si="421"/>
        <v>18</v>
      </c>
      <c r="F3832" t="s">
        <v>6</v>
      </c>
      <c r="G3832">
        <v>760</v>
      </c>
      <c r="H3832">
        <f t="shared" si="420"/>
        <v>76</v>
      </c>
      <c r="I3832" t="s">
        <v>7</v>
      </c>
      <c r="J3832" t="s">
        <v>8</v>
      </c>
      <c r="K3832" t="s">
        <v>8</v>
      </c>
      <c r="L3832" t="s">
        <v>8</v>
      </c>
      <c r="M3832" t="s">
        <v>6</v>
      </c>
      <c r="N3832" t="str">
        <f t="shared" si="422"/>
        <v>M</v>
      </c>
      <c r="O3832" t="s">
        <v>8</v>
      </c>
      <c r="P3832" t="s">
        <v>8</v>
      </c>
      <c r="Q3832" t="s">
        <v>11</v>
      </c>
      <c r="R3832" t="s">
        <v>8</v>
      </c>
      <c r="S3832" t="str">
        <f t="shared" si="423"/>
        <v>U</v>
      </c>
      <c r="T3832" t="s">
        <v>12</v>
      </c>
      <c r="U3832">
        <v>1</v>
      </c>
      <c r="V3832" t="s">
        <v>11</v>
      </c>
      <c r="W3832" t="e">
        <f>VLOOKUP(Q3832,'PBT Tag Rates'!$B$5:$E$44,4,FALSE)</f>
        <v>#N/A</v>
      </c>
      <c r="X3832">
        <v>1</v>
      </c>
      <c r="Y3832" s="14">
        <f>IFERROR(LOOKUP(H3832,{30,43,48,53,58,63,68,73,78,83,88,93,97},{42,47,52,57,62,67,72,77,82,87,92,99,100}),999)</f>
        <v>77</v>
      </c>
      <c r="Z3832" s="17">
        <f t="shared" si="424"/>
        <v>5.5555555555555554</v>
      </c>
      <c r="AA3832" s="17">
        <f t="shared" si="418"/>
        <v>5.5555555555555554</v>
      </c>
      <c r="AB3832" s="17">
        <f t="shared" si="419"/>
        <v>11.658097686375321</v>
      </c>
      <c r="AC3832" s="17" t="s">
        <v>17654</v>
      </c>
    </row>
    <row r="3833" spans="1:29" x14ac:dyDescent="0.25">
      <c r="A3833" t="s">
        <v>3339</v>
      </c>
      <c r="B3833" s="151" t="s">
        <v>13381</v>
      </c>
      <c r="C3833" t="s">
        <v>13382</v>
      </c>
      <c r="D3833" s="1">
        <v>45182</v>
      </c>
      <c r="E3833">
        <f t="shared" si="421"/>
        <v>18</v>
      </c>
      <c r="F3833" t="s">
        <v>14</v>
      </c>
      <c r="G3833">
        <v>790</v>
      </c>
      <c r="H3833">
        <f t="shared" si="420"/>
        <v>79</v>
      </c>
      <c r="I3833" t="s">
        <v>7</v>
      </c>
      <c r="J3833" t="s">
        <v>8</v>
      </c>
      <c r="K3833" t="s">
        <v>8</v>
      </c>
      <c r="L3833" t="s">
        <v>8</v>
      </c>
      <c r="M3833" t="s">
        <v>14</v>
      </c>
      <c r="N3833" t="str">
        <f t="shared" si="422"/>
        <v>F</v>
      </c>
      <c r="O3833" t="s">
        <v>613</v>
      </c>
      <c r="P3833" t="s">
        <v>614</v>
      </c>
      <c r="Q3833" t="s">
        <v>221</v>
      </c>
      <c r="R3833">
        <v>4</v>
      </c>
      <c r="S3833">
        <f t="shared" si="423"/>
        <v>2019</v>
      </c>
      <c r="T3833" t="s">
        <v>12</v>
      </c>
      <c r="U3833">
        <v>1</v>
      </c>
      <c r="V3833" t="s">
        <v>3346</v>
      </c>
      <c r="W3833">
        <f>VLOOKUP(Q3833,'PBT Tag Rates'!$B$5:$E$44,4,FALSE)</f>
        <v>0.95971980899999998</v>
      </c>
      <c r="X3833">
        <v>1</v>
      </c>
      <c r="Y3833" s="14">
        <f>IFERROR(LOOKUP(H3833,{30,43,48,53,58,63,68,73,78,83,88,93,97},{42,47,52,57,62,67,72,77,82,87,92,99,100}),999)</f>
        <v>82</v>
      </c>
      <c r="Z3833" s="17">
        <f t="shared" si="424"/>
        <v>5.5555555555555554</v>
      </c>
      <c r="AA3833" s="17">
        <f t="shared" si="418"/>
        <v>5.5555555555555554</v>
      </c>
      <c r="AB3833" s="17">
        <f t="shared" si="419"/>
        <v>11.658097686375321</v>
      </c>
      <c r="AC3833" s="17" t="s">
        <v>17654</v>
      </c>
    </row>
    <row r="3834" spans="1:29" x14ac:dyDescent="0.25">
      <c r="A3834" t="s">
        <v>3339</v>
      </c>
      <c r="B3834" s="151" t="s">
        <v>13383</v>
      </c>
      <c r="C3834" t="s">
        <v>13384</v>
      </c>
      <c r="D3834" s="1">
        <v>45182</v>
      </c>
      <c r="E3834">
        <f t="shared" si="421"/>
        <v>18</v>
      </c>
      <c r="F3834" t="s">
        <v>6</v>
      </c>
      <c r="G3834">
        <v>650</v>
      </c>
      <c r="H3834">
        <f t="shared" si="420"/>
        <v>65</v>
      </c>
      <c r="I3834" t="s">
        <v>7</v>
      </c>
      <c r="J3834" t="s">
        <v>8</v>
      </c>
      <c r="K3834" t="s">
        <v>8</v>
      </c>
      <c r="L3834" t="s">
        <v>8</v>
      </c>
      <c r="M3834" t="s">
        <v>6</v>
      </c>
      <c r="N3834" t="str">
        <f t="shared" si="422"/>
        <v>M</v>
      </c>
      <c r="O3834" t="s">
        <v>1381</v>
      </c>
      <c r="P3834" t="s">
        <v>6696</v>
      </c>
      <c r="Q3834" t="s">
        <v>918</v>
      </c>
      <c r="R3834">
        <v>3</v>
      </c>
      <c r="S3834">
        <f t="shared" si="423"/>
        <v>2020</v>
      </c>
      <c r="T3834" t="s">
        <v>12</v>
      </c>
      <c r="U3834">
        <v>0.999999999999999</v>
      </c>
      <c r="V3834" t="s">
        <v>3363</v>
      </c>
      <c r="W3834">
        <f>VLOOKUP(Q3834,'PBT Tag Rates'!$B$5:$E$44,4,FALSE)</f>
        <v>0.98961045999999997</v>
      </c>
      <c r="X3834">
        <v>1</v>
      </c>
      <c r="Y3834" s="14">
        <f>IFERROR(LOOKUP(H3834,{30,43,48,53,58,63,68,73,78,83,88,93,97},{42,47,52,57,62,67,72,77,82,87,92,99,100}),999)</f>
        <v>67</v>
      </c>
      <c r="Z3834" s="17">
        <f t="shared" si="424"/>
        <v>5.5555555555555554</v>
      </c>
      <c r="AA3834" s="17">
        <f t="shared" si="418"/>
        <v>5.5555555555555554</v>
      </c>
      <c r="AB3834" s="17">
        <f t="shared" si="419"/>
        <v>11.658097686375321</v>
      </c>
      <c r="AC3834" s="17" t="s">
        <v>17654</v>
      </c>
    </row>
    <row r="3835" spans="1:29" x14ac:dyDescent="0.25">
      <c r="A3835" t="s">
        <v>3339</v>
      </c>
      <c r="B3835" s="151" t="s">
        <v>13385</v>
      </c>
      <c r="C3835" t="s">
        <v>13386</v>
      </c>
      <c r="D3835" s="1">
        <v>45183</v>
      </c>
      <c r="E3835">
        <f t="shared" si="421"/>
        <v>18</v>
      </c>
      <c r="F3835" t="s">
        <v>6</v>
      </c>
      <c r="G3835">
        <v>900</v>
      </c>
      <c r="H3835">
        <f t="shared" si="420"/>
        <v>90</v>
      </c>
      <c r="I3835" t="s">
        <v>7</v>
      </c>
      <c r="J3835">
        <v>1</v>
      </c>
      <c r="K3835" t="s">
        <v>13387</v>
      </c>
      <c r="L3835" t="s">
        <v>8</v>
      </c>
      <c r="M3835" t="s">
        <v>6</v>
      </c>
      <c r="N3835" t="str">
        <f t="shared" si="422"/>
        <v>M</v>
      </c>
      <c r="O3835" t="s">
        <v>6610</v>
      </c>
      <c r="P3835" t="s">
        <v>6611</v>
      </c>
      <c r="Q3835" t="s">
        <v>221</v>
      </c>
      <c r="R3835">
        <v>4</v>
      </c>
      <c r="S3835">
        <f t="shared" si="423"/>
        <v>2019</v>
      </c>
      <c r="T3835" t="s">
        <v>12</v>
      </c>
      <c r="U3835">
        <v>0.999999999999998</v>
      </c>
      <c r="V3835" t="s">
        <v>3608</v>
      </c>
      <c r="W3835">
        <f>VLOOKUP(Q3835,'PBT Tag Rates'!$B$5:$E$44,4,FALSE)</f>
        <v>0.95971980899999998</v>
      </c>
      <c r="X3835">
        <v>1</v>
      </c>
      <c r="Y3835" s="14">
        <f>IFERROR(LOOKUP(H3835,{30,43,48,53,58,63,68,73,78,83,88,93,97},{42,47,52,57,62,67,72,77,82,87,92,99,100}),999)</f>
        <v>92</v>
      </c>
      <c r="Z3835" s="17">
        <f t="shared" si="424"/>
        <v>5.5555555555555554</v>
      </c>
      <c r="AA3835" s="17">
        <f t="shared" ref="AA3835:AA3898" si="425">Z3835*(1+$AA$4)</f>
        <v>5.5555555555555554</v>
      </c>
      <c r="AB3835" s="17">
        <f t="shared" ref="AB3835:AB3898" si="426">IF(D3835&lt;$D$3,AA3835/$AB$3,AA3835/$AB$4)</f>
        <v>11.658097686375321</v>
      </c>
      <c r="AC3835" s="17" t="s">
        <v>17654</v>
      </c>
    </row>
    <row r="3836" spans="1:29" x14ac:dyDescent="0.25">
      <c r="A3836" t="s">
        <v>3339</v>
      </c>
      <c r="B3836" s="151" t="s">
        <v>13388</v>
      </c>
      <c r="C3836" t="s">
        <v>13389</v>
      </c>
      <c r="D3836" s="1">
        <v>45183</v>
      </c>
      <c r="E3836">
        <f t="shared" si="421"/>
        <v>18</v>
      </c>
      <c r="F3836" t="s">
        <v>14</v>
      </c>
      <c r="G3836">
        <v>800</v>
      </c>
      <c r="H3836">
        <f t="shared" si="420"/>
        <v>80</v>
      </c>
      <c r="I3836" t="s">
        <v>7</v>
      </c>
      <c r="J3836" t="s">
        <v>8</v>
      </c>
      <c r="K3836" t="s">
        <v>13390</v>
      </c>
      <c r="L3836" t="s">
        <v>8</v>
      </c>
      <c r="M3836" t="s">
        <v>14</v>
      </c>
      <c r="N3836" t="str">
        <f t="shared" si="422"/>
        <v>F</v>
      </c>
      <c r="O3836" t="s">
        <v>511</v>
      </c>
      <c r="P3836" t="s">
        <v>5321</v>
      </c>
      <c r="Q3836" t="s">
        <v>221</v>
      </c>
      <c r="R3836">
        <v>4</v>
      </c>
      <c r="S3836">
        <f t="shared" si="423"/>
        <v>2019</v>
      </c>
      <c r="T3836" t="s">
        <v>12</v>
      </c>
      <c r="U3836">
        <v>1</v>
      </c>
      <c r="V3836" t="s">
        <v>3346</v>
      </c>
      <c r="W3836">
        <f>VLOOKUP(Q3836,'PBT Tag Rates'!$B$5:$E$44,4,FALSE)</f>
        <v>0.95971980899999998</v>
      </c>
      <c r="X3836">
        <v>1</v>
      </c>
      <c r="Y3836" s="14">
        <f>IFERROR(LOOKUP(H3836,{30,43,48,53,58,63,68,73,78,83,88,93,97},{42,47,52,57,62,67,72,77,82,87,92,99,100}),999)</f>
        <v>82</v>
      </c>
      <c r="Z3836" s="17">
        <f t="shared" si="424"/>
        <v>5.5555555555555554</v>
      </c>
      <c r="AA3836" s="17">
        <f t="shared" si="425"/>
        <v>5.5555555555555554</v>
      </c>
      <c r="AB3836" s="17">
        <f t="shared" si="426"/>
        <v>11.658097686375321</v>
      </c>
      <c r="AC3836" s="17" t="s">
        <v>17654</v>
      </c>
    </row>
    <row r="3837" spans="1:29" x14ac:dyDescent="0.25">
      <c r="A3837" t="s">
        <v>3339</v>
      </c>
      <c r="B3837" s="151" t="s">
        <v>13391</v>
      </c>
      <c r="C3837" t="s">
        <v>13392</v>
      </c>
      <c r="D3837" s="1">
        <v>45183</v>
      </c>
      <c r="E3837">
        <f t="shared" si="421"/>
        <v>18</v>
      </c>
      <c r="F3837" t="s">
        <v>6</v>
      </c>
      <c r="G3837">
        <v>650</v>
      </c>
      <c r="H3837">
        <f t="shared" si="420"/>
        <v>65</v>
      </c>
      <c r="I3837" t="s">
        <v>7</v>
      </c>
      <c r="J3837" t="s">
        <v>8</v>
      </c>
      <c r="K3837" t="s">
        <v>8</v>
      </c>
      <c r="L3837" t="s">
        <v>8</v>
      </c>
      <c r="M3837" t="s">
        <v>6</v>
      </c>
      <c r="N3837" t="str">
        <f t="shared" si="422"/>
        <v>M</v>
      </c>
      <c r="O3837" t="s">
        <v>2155</v>
      </c>
      <c r="P3837" t="s">
        <v>2156</v>
      </c>
      <c r="Q3837" t="s">
        <v>281</v>
      </c>
      <c r="R3837">
        <v>4</v>
      </c>
      <c r="S3837">
        <f t="shared" si="423"/>
        <v>2019</v>
      </c>
      <c r="T3837" t="s">
        <v>12</v>
      </c>
      <c r="U3837">
        <v>1</v>
      </c>
      <c r="V3837" t="s">
        <v>3079</v>
      </c>
      <c r="W3837">
        <f>VLOOKUP(Q3837,'PBT Tag Rates'!$B$5:$E$44,4,FALSE)</f>
        <v>0.99705232300000002</v>
      </c>
      <c r="X3837">
        <v>1</v>
      </c>
      <c r="Y3837" s="14">
        <f>IFERROR(LOOKUP(H3837,{30,43,48,53,58,63,68,73,78,83,88,93,97},{42,47,52,57,62,67,72,77,82,87,92,99,100}),999)</f>
        <v>67</v>
      </c>
      <c r="Z3837" s="17">
        <f t="shared" si="424"/>
        <v>5.5555555555555554</v>
      </c>
      <c r="AA3837" s="17">
        <f t="shared" si="425"/>
        <v>5.5555555555555554</v>
      </c>
      <c r="AB3837" s="17">
        <f t="shared" si="426"/>
        <v>11.658097686375321</v>
      </c>
      <c r="AC3837" s="17" t="s">
        <v>17654</v>
      </c>
    </row>
    <row r="3838" spans="1:29" x14ac:dyDescent="0.25">
      <c r="A3838" t="s">
        <v>3339</v>
      </c>
      <c r="B3838" s="151" t="s">
        <v>13393</v>
      </c>
      <c r="C3838" t="s">
        <v>13394</v>
      </c>
      <c r="D3838" s="1">
        <v>45183</v>
      </c>
      <c r="E3838">
        <f t="shared" si="421"/>
        <v>18</v>
      </c>
      <c r="F3838" t="s">
        <v>14</v>
      </c>
      <c r="G3838">
        <v>710</v>
      </c>
      <c r="H3838">
        <f t="shared" si="420"/>
        <v>71</v>
      </c>
      <c r="I3838" t="s">
        <v>7</v>
      </c>
      <c r="J3838" t="s">
        <v>8</v>
      </c>
      <c r="K3838" t="s">
        <v>8</v>
      </c>
      <c r="L3838" t="s">
        <v>8</v>
      </c>
      <c r="M3838" t="s">
        <v>14</v>
      </c>
      <c r="N3838" t="str">
        <f t="shared" si="422"/>
        <v>F</v>
      </c>
      <c r="O3838" t="s">
        <v>1981</v>
      </c>
      <c r="P3838" t="s">
        <v>6872</v>
      </c>
      <c r="Q3838" t="s">
        <v>221</v>
      </c>
      <c r="R3838">
        <v>4</v>
      </c>
      <c r="S3838">
        <f t="shared" si="423"/>
        <v>2019</v>
      </c>
      <c r="T3838" t="s">
        <v>12</v>
      </c>
      <c r="U3838">
        <v>1</v>
      </c>
      <c r="V3838" t="s">
        <v>3346</v>
      </c>
      <c r="W3838">
        <f>VLOOKUP(Q3838,'PBT Tag Rates'!$B$5:$E$44,4,FALSE)</f>
        <v>0.95971980899999998</v>
      </c>
      <c r="X3838">
        <v>1</v>
      </c>
      <c r="Y3838" s="14">
        <f>IFERROR(LOOKUP(H3838,{30,43,48,53,58,63,68,73,78,83,88,93,97},{42,47,52,57,62,67,72,77,82,87,92,99,100}),999)</f>
        <v>72</v>
      </c>
      <c r="Z3838" s="17">
        <f t="shared" si="424"/>
        <v>5.5555555555555554</v>
      </c>
      <c r="AA3838" s="17">
        <f t="shared" si="425"/>
        <v>5.5555555555555554</v>
      </c>
      <c r="AB3838" s="17">
        <f t="shared" si="426"/>
        <v>11.658097686375321</v>
      </c>
      <c r="AC3838" s="17" t="s">
        <v>17654</v>
      </c>
    </row>
    <row r="3839" spans="1:29" x14ac:dyDescent="0.25">
      <c r="A3839" t="s">
        <v>3339</v>
      </c>
      <c r="B3839" s="151" t="s">
        <v>13395</v>
      </c>
      <c r="C3839" t="s">
        <v>13396</v>
      </c>
      <c r="D3839" s="1">
        <v>45183</v>
      </c>
      <c r="E3839">
        <f t="shared" si="421"/>
        <v>18</v>
      </c>
      <c r="F3839" t="s">
        <v>6</v>
      </c>
      <c r="G3839">
        <v>610</v>
      </c>
      <c r="H3839">
        <f t="shared" si="420"/>
        <v>61</v>
      </c>
      <c r="I3839" t="s">
        <v>7</v>
      </c>
      <c r="J3839" t="s">
        <v>8</v>
      </c>
      <c r="K3839" t="s">
        <v>8</v>
      </c>
      <c r="L3839" t="s">
        <v>8</v>
      </c>
      <c r="M3839" t="s">
        <v>6</v>
      </c>
      <c r="N3839" t="str">
        <f t="shared" si="422"/>
        <v>M</v>
      </c>
      <c r="O3839" t="s">
        <v>8</v>
      </c>
      <c r="P3839" t="s">
        <v>8</v>
      </c>
      <c r="Q3839" t="s">
        <v>11</v>
      </c>
      <c r="R3839" t="s">
        <v>8</v>
      </c>
      <c r="S3839" t="str">
        <f t="shared" si="423"/>
        <v>U</v>
      </c>
      <c r="T3839" t="s">
        <v>12</v>
      </c>
      <c r="U3839">
        <v>1</v>
      </c>
      <c r="V3839" t="s">
        <v>11</v>
      </c>
      <c r="W3839" t="e">
        <f>VLOOKUP(Q3839,'PBT Tag Rates'!$B$5:$E$44,4,FALSE)</f>
        <v>#N/A</v>
      </c>
      <c r="X3839">
        <v>1</v>
      </c>
      <c r="Y3839" s="14">
        <f>IFERROR(LOOKUP(H3839,{30,43,48,53,58,63,68,73,78,83,88,93,97},{42,47,52,57,62,67,72,77,82,87,92,99,100}),999)</f>
        <v>62</v>
      </c>
      <c r="Z3839" s="17">
        <f t="shared" si="424"/>
        <v>5.5555555555555554</v>
      </c>
      <c r="AA3839" s="17">
        <f t="shared" si="425"/>
        <v>5.5555555555555554</v>
      </c>
      <c r="AB3839" s="17">
        <f t="shared" si="426"/>
        <v>11.658097686375321</v>
      </c>
      <c r="AC3839" s="17" t="s">
        <v>17654</v>
      </c>
    </row>
    <row r="3840" spans="1:29" x14ac:dyDescent="0.25">
      <c r="A3840" t="s">
        <v>3339</v>
      </c>
      <c r="B3840" s="151" t="s">
        <v>13397</v>
      </c>
      <c r="C3840" t="s">
        <v>13398</v>
      </c>
      <c r="D3840" s="1">
        <v>45183</v>
      </c>
      <c r="E3840">
        <f t="shared" si="421"/>
        <v>18</v>
      </c>
      <c r="F3840" t="s">
        <v>6</v>
      </c>
      <c r="G3840">
        <v>350</v>
      </c>
      <c r="H3840">
        <f t="shared" si="420"/>
        <v>35</v>
      </c>
      <c r="I3840" t="s">
        <v>7</v>
      </c>
      <c r="J3840" t="s">
        <v>8</v>
      </c>
      <c r="K3840" t="s">
        <v>8</v>
      </c>
      <c r="L3840" t="s">
        <v>8</v>
      </c>
      <c r="M3840" t="s">
        <v>6</v>
      </c>
      <c r="N3840" t="str">
        <f t="shared" si="422"/>
        <v>M</v>
      </c>
      <c r="O3840" t="s">
        <v>8</v>
      </c>
      <c r="P3840" t="s">
        <v>8</v>
      </c>
      <c r="Q3840" t="s">
        <v>11</v>
      </c>
      <c r="R3840" t="s">
        <v>8</v>
      </c>
      <c r="S3840" t="str">
        <f t="shared" si="423"/>
        <v>U</v>
      </c>
      <c r="T3840" t="s">
        <v>12</v>
      </c>
      <c r="U3840">
        <v>1</v>
      </c>
      <c r="V3840" t="s">
        <v>11</v>
      </c>
      <c r="W3840" t="e">
        <f>VLOOKUP(Q3840,'PBT Tag Rates'!$B$5:$E$44,4,FALSE)</f>
        <v>#N/A</v>
      </c>
      <c r="X3840">
        <v>1</v>
      </c>
      <c r="Y3840" s="14">
        <f>IFERROR(LOOKUP(H3840,{30,43,48,53,58,63,68,73,78,83,88,93,97},{42,47,52,57,62,67,72,77,82,87,92,99,100}),999)</f>
        <v>42</v>
      </c>
      <c r="Z3840" s="17">
        <f t="shared" si="424"/>
        <v>5.5555555555555554</v>
      </c>
      <c r="AA3840" s="17">
        <f t="shared" si="425"/>
        <v>5.5555555555555554</v>
      </c>
      <c r="AB3840" s="17">
        <f t="shared" si="426"/>
        <v>11.658097686375321</v>
      </c>
      <c r="AC3840" s="17" t="s">
        <v>17654</v>
      </c>
    </row>
    <row r="3841" spans="1:29" x14ac:dyDescent="0.25">
      <c r="A3841" t="s">
        <v>3339</v>
      </c>
      <c r="B3841" s="151" t="s">
        <v>13399</v>
      </c>
      <c r="C3841" t="s">
        <v>13400</v>
      </c>
      <c r="D3841" s="1">
        <v>45183</v>
      </c>
      <c r="E3841">
        <f t="shared" si="421"/>
        <v>18</v>
      </c>
      <c r="F3841" t="s">
        <v>6</v>
      </c>
      <c r="G3841">
        <v>660</v>
      </c>
      <c r="H3841">
        <f t="shared" si="420"/>
        <v>66</v>
      </c>
      <c r="I3841" t="s">
        <v>7</v>
      </c>
      <c r="J3841" t="s">
        <v>8</v>
      </c>
      <c r="K3841" t="s">
        <v>8</v>
      </c>
      <c r="L3841" t="s">
        <v>8</v>
      </c>
      <c r="M3841" t="s">
        <v>6</v>
      </c>
      <c r="N3841" t="str">
        <f t="shared" si="422"/>
        <v>M</v>
      </c>
      <c r="O3841" t="s">
        <v>8</v>
      </c>
      <c r="P3841" t="s">
        <v>8</v>
      </c>
      <c r="Q3841" t="s">
        <v>11</v>
      </c>
      <c r="R3841" t="s">
        <v>8</v>
      </c>
      <c r="S3841" t="str">
        <f t="shared" si="423"/>
        <v>U</v>
      </c>
      <c r="T3841" t="s">
        <v>12</v>
      </c>
      <c r="U3841">
        <v>0.999999999999998</v>
      </c>
      <c r="V3841" t="s">
        <v>11</v>
      </c>
      <c r="W3841" t="e">
        <f>VLOOKUP(Q3841,'PBT Tag Rates'!$B$5:$E$44,4,FALSE)</f>
        <v>#N/A</v>
      </c>
      <c r="X3841">
        <v>1</v>
      </c>
      <c r="Y3841" s="14">
        <f>IFERROR(LOOKUP(H3841,{30,43,48,53,58,63,68,73,78,83,88,93,97},{42,47,52,57,62,67,72,77,82,87,92,99,100}),999)</f>
        <v>67</v>
      </c>
      <c r="Z3841" s="17">
        <f t="shared" si="424"/>
        <v>5.5555555555555554</v>
      </c>
      <c r="AA3841" s="17">
        <f t="shared" si="425"/>
        <v>5.5555555555555554</v>
      </c>
      <c r="AB3841" s="17">
        <f t="shared" si="426"/>
        <v>11.658097686375321</v>
      </c>
      <c r="AC3841" s="17" t="s">
        <v>17654</v>
      </c>
    </row>
    <row r="3842" spans="1:29" x14ac:dyDescent="0.25">
      <c r="A3842" t="s">
        <v>3339</v>
      </c>
      <c r="B3842" s="151" t="s">
        <v>13401</v>
      </c>
      <c r="C3842" t="s">
        <v>13402</v>
      </c>
      <c r="D3842" s="1">
        <v>45183</v>
      </c>
      <c r="E3842">
        <f t="shared" si="421"/>
        <v>18</v>
      </c>
      <c r="F3842" t="s">
        <v>14</v>
      </c>
      <c r="G3842">
        <v>760</v>
      </c>
      <c r="H3842">
        <f t="shared" si="420"/>
        <v>76</v>
      </c>
      <c r="I3842" t="s">
        <v>9</v>
      </c>
      <c r="J3842">
        <v>1</v>
      </c>
      <c r="K3842" t="s">
        <v>8</v>
      </c>
      <c r="L3842" t="s">
        <v>8</v>
      </c>
      <c r="M3842" t="s">
        <v>14</v>
      </c>
      <c r="N3842" t="str">
        <f t="shared" si="422"/>
        <v>F</v>
      </c>
      <c r="O3842" t="s">
        <v>578</v>
      </c>
      <c r="P3842" t="s">
        <v>1430</v>
      </c>
      <c r="Q3842" t="s">
        <v>221</v>
      </c>
      <c r="R3842">
        <v>4</v>
      </c>
      <c r="S3842">
        <f t="shared" si="423"/>
        <v>2019</v>
      </c>
      <c r="T3842" t="s">
        <v>12</v>
      </c>
      <c r="U3842">
        <v>1</v>
      </c>
      <c r="V3842" t="s">
        <v>3363</v>
      </c>
      <c r="W3842">
        <f>VLOOKUP(Q3842,'PBT Tag Rates'!$B$5:$E$44,4,FALSE)</f>
        <v>0.95971980899999998</v>
      </c>
      <c r="X3842">
        <v>1</v>
      </c>
      <c r="Y3842" s="14">
        <f>IFERROR(LOOKUP(H3842,{30,43,48,53,58,63,68,73,78,83,88,93,97},{42,47,52,57,62,67,72,77,82,87,92,99,100}),999)</f>
        <v>77</v>
      </c>
      <c r="Z3842" s="17">
        <f t="shared" si="424"/>
        <v>5.5555555555555554</v>
      </c>
      <c r="AA3842" s="17">
        <f t="shared" si="425"/>
        <v>5.5555555555555554</v>
      </c>
      <c r="AB3842" s="17">
        <f t="shared" si="426"/>
        <v>11.658097686375321</v>
      </c>
      <c r="AC3842" s="17" t="s">
        <v>17654</v>
      </c>
    </row>
    <row r="3843" spans="1:29" x14ac:dyDescent="0.25">
      <c r="A3843" t="s">
        <v>3339</v>
      </c>
      <c r="B3843" s="151" t="s">
        <v>13403</v>
      </c>
      <c r="C3843" t="s">
        <v>13404</v>
      </c>
      <c r="D3843" s="1">
        <v>45183</v>
      </c>
      <c r="E3843">
        <f t="shared" si="421"/>
        <v>18</v>
      </c>
      <c r="F3843" t="s">
        <v>6</v>
      </c>
      <c r="G3843">
        <v>420</v>
      </c>
      <c r="H3843">
        <f t="shared" si="420"/>
        <v>42</v>
      </c>
      <c r="I3843" t="s">
        <v>9</v>
      </c>
      <c r="J3843">
        <v>1</v>
      </c>
      <c r="K3843" t="s">
        <v>8</v>
      </c>
      <c r="L3843" t="s">
        <v>8</v>
      </c>
      <c r="M3843" t="s">
        <v>6</v>
      </c>
      <c r="N3843" t="str">
        <f t="shared" si="422"/>
        <v>M</v>
      </c>
      <c r="O3843" t="s">
        <v>13405</v>
      </c>
      <c r="P3843" t="s">
        <v>13406</v>
      </c>
      <c r="Q3843" t="s">
        <v>3820</v>
      </c>
      <c r="R3843">
        <v>2</v>
      </c>
      <c r="S3843">
        <f t="shared" si="423"/>
        <v>2021</v>
      </c>
      <c r="T3843" t="s">
        <v>12</v>
      </c>
      <c r="U3843">
        <v>1</v>
      </c>
      <c r="V3843" t="s">
        <v>3363</v>
      </c>
      <c r="W3843">
        <f>VLOOKUP(Q3843,'PBT Tag Rates'!$B$5:$E$44,4,FALSE)</f>
        <v>0.98140000000000005</v>
      </c>
      <c r="X3843">
        <v>1</v>
      </c>
      <c r="Y3843" s="14">
        <f>IFERROR(LOOKUP(H3843,{30,43,48,53,58,63,68,73,78,83,88,93,97},{42,47,52,57,62,67,72,77,82,87,92,99,100}),999)</f>
        <v>42</v>
      </c>
      <c r="Z3843" s="17">
        <f t="shared" si="424"/>
        <v>5.5555555555555554</v>
      </c>
      <c r="AA3843" s="17">
        <f t="shared" si="425"/>
        <v>5.5555555555555554</v>
      </c>
      <c r="AB3843" s="17">
        <f t="shared" si="426"/>
        <v>11.658097686375321</v>
      </c>
      <c r="AC3843" s="17" t="s">
        <v>17654</v>
      </c>
    </row>
    <row r="3844" spans="1:29" x14ac:dyDescent="0.25">
      <c r="A3844" t="s">
        <v>3339</v>
      </c>
      <c r="B3844" s="151" t="s">
        <v>13407</v>
      </c>
      <c r="C3844" t="s">
        <v>13408</v>
      </c>
      <c r="D3844" s="1">
        <v>45183</v>
      </c>
      <c r="E3844">
        <f t="shared" si="421"/>
        <v>18</v>
      </c>
      <c r="F3844" t="s">
        <v>6</v>
      </c>
      <c r="G3844">
        <v>890</v>
      </c>
      <c r="H3844">
        <f t="shared" si="420"/>
        <v>89</v>
      </c>
      <c r="I3844" t="s">
        <v>7</v>
      </c>
      <c r="J3844" t="s">
        <v>8</v>
      </c>
      <c r="K3844" t="s">
        <v>13409</v>
      </c>
      <c r="L3844" t="s">
        <v>8</v>
      </c>
      <c r="M3844" t="s">
        <v>6</v>
      </c>
      <c r="N3844" t="str">
        <f t="shared" si="422"/>
        <v>M</v>
      </c>
      <c r="O3844" t="s">
        <v>11139</v>
      </c>
      <c r="P3844" t="s">
        <v>11140</v>
      </c>
      <c r="Q3844" t="s">
        <v>221</v>
      </c>
      <c r="R3844">
        <v>4</v>
      </c>
      <c r="S3844">
        <f t="shared" si="423"/>
        <v>2019</v>
      </c>
      <c r="T3844" t="s">
        <v>12</v>
      </c>
      <c r="U3844">
        <v>0.999999999999999</v>
      </c>
      <c r="V3844" t="s">
        <v>3346</v>
      </c>
      <c r="W3844">
        <f>VLOOKUP(Q3844,'PBT Tag Rates'!$B$5:$E$44,4,FALSE)</f>
        <v>0.95971980899999998</v>
      </c>
      <c r="X3844">
        <v>1</v>
      </c>
      <c r="Y3844" s="14">
        <f>IFERROR(LOOKUP(H3844,{30,43,48,53,58,63,68,73,78,83,88,93,97},{42,47,52,57,62,67,72,77,82,87,92,99,100}),999)</f>
        <v>92</v>
      </c>
      <c r="Z3844" s="17">
        <f t="shared" si="424"/>
        <v>5.5555555555555554</v>
      </c>
      <c r="AA3844" s="17">
        <f t="shared" si="425"/>
        <v>5.5555555555555554</v>
      </c>
      <c r="AB3844" s="17">
        <f t="shared" si="426"/>
        <v>11.658097686375321</v>
      </c>
      <c r="AC3844" s="17" t="s">
        <v>17654</v>
      </c>
    </row>
    <row r="3845" spans="1:29" x14ac:dyDescent="0.25">
      <c r="A3845" t="s">
        <v>3339</v>
      </c>
      <c r="B3845" s="151" t="s">
        <v>13410</v>
      </c>
      <c r="C3845" t="s">
        <v>13411</v>
      </c>
      <c r="D3845" s="1">
        <v>45183</v>
      </c>
      <c r="E3845">
        <f t="shared" si="421"/>
        <v>18</v>
      </c>
      <c r="F3845" t="s">
        <v>6</v>
      </c>
      <c r="G3845">
        <v>790</v>
      </c>
      <c r="H3845">
        <f t="shared" si="420"/>
        <v>79</v>
      </c>
      <c r="I3845" t="s">
        <v>7</v>
      </c>
      <c r="J3845" t="s">
        <v>8</v>
      </c>
      <c r="K3845" t="s">
        <v>8</v>
      </c>
      <c r="L3845" t="s">
        <v>8</v>
      </c>
      <c r="M3845" t="s">
        <v>6</v>
      </c>
      <c r="N3845" t="str">
        <f t="shared" si="422"/>
        <v>M</v>
      </c>
      <c r="O3845" t="s">
        <v>2566</v>
      </c>
      <c r="P3845" t="s">
        <v>2567</v>
      </c>
      <c r="Q3845" t="s">
        <v>221</v>
      </c>
      <c r="R3845">
        <v>4</v>
      </c>
      <c r="S3845">
        <f t="shared" si="423"/>
        <v>2019</v>
      </c>
      <c r="T3845" t="s">
        <v>12</v>
      </c>
      <c r="U3845">
        <v>0.999999999999999</v>
      </c>
      <c r="V3845" t="s">
        <v>3346</v>
      </c>
      <c r="W3845">
        <f>VLOOKUP(Q3845,'PBT Tag Rates'!$B$5:$E$44,4,FALSE)</f>
        <v>0.95971980899999998</v>
      </c>
      <c r="X3845">
        <v>1</v>
      </c>
      <c r="Y3845" s="14">
        <f>IFERROR(LOOKUP(H3845,{30,43,48,53,58,63,68,73,78,83,88,93,97},{42,47,52,57,62,67,72,77,82,87,92,99,100}),999)</f>
        <v>82</v>
      </c>
      <c r="Z3845" s="17">
        <f t="shared" si="424"/>
        <v>5.5555555555555554</v>
      </c>
      <c r="AA3845" s="17">
        <f t="shared" si="425"/>
        <v>5.5555555555555554</v>
      </c>
      <c r="AB3845" s="17">
        <f t="shared" si="426"/>
        <v>11.658097686375321</v>
      </c>
      <c r="AC3845" s="17" t="s">
        <v>17654</v>
      </c>
    </row>
    <row r="3846" spans="1:29" x14ac:dyDescent="0.25">
      <c r="A3846" t="s">
        <v>3339</v>
      </c>
      <c r="B3846" s="151" t="s">
        <v>13412</v>
      </c>
      <c r="C3846" t="s">
        <v>13413</v>
      </c>
      <c r="D3846" s="1">
        <v>45183</v>
      </c>
      <c r="E3846">
        <f t="shared" si="421"/>
        <v>18</v>
      </c>
      <c r="F3846" t="s">
        <v>14</v>
      </c>
      <c r="G3846">
        <v>770</v>
      </c>
      <c r="H3846">
        <f t="shared" si="420"/>
        <v>77</v>
      </c>
      <c r="I3846" t="s">
        <v>7</v>
      </c>
      <c r="J3846" t="s">
        <v>8</v>
      </c>
      <c r="K3846" t="s">
        <v>8</v>
      </c>
      <c r="L3846" t="s">
        <v>8</v>
      </c>
      <c r="M3846" t="s">
        <v>14</v>
      </c>
      <c r="N3846" t="str">
        <f t="shared" si="422"/>
        <v>F</v>
      </c>
      <c r="O3846" t="s">
        <v>13373</v>
      </c>
      <c r="P3846" t="s">
        <v>13414</v>
      </c>
      <c r="Q3846" t="s">
        <v>281</v>
      </c>
      <c r="R3846">
        <v>4</v>
      </c>
      <c r="S3846">
        <f t="shared" si="423"/>
        <v>2019</v>
      </c>
      <c r="T3846" t="s">
        <v>12</v>
      </c>
      <c r="U3846">
        <v>0.999999999999999</v>
      </c>
      <c r="V3846" t="s">
        <v>3169</v>
      </c>
      <c r="W3846">
        <f>VLOOKUP(Q3846,'PBT Tag Rates'!$B$5:$E$44,4,FALSE)</f>
        <v>0.99705232300000002</v>
      </c>
      <c r="X3846">
        <v>1</v>
      </c>
      <c r="Y3846" s="14">
        <f>IFERROR(LOOKUP(H3846,{30,43,48,53,58,63,68,73,78,83,88,93,97},{42,47,52,57,62,67,72,77,82,87,92,99,100}),999)</f>
        <v>77</v>
      </c>
      <c r="Z3846" s="17">
        <f t="shared" si="424"/>
        <v>5.5555555555555554</v>
      </c>
      <c r="AA3846" s="17">
        <f t="shared" si="425"/>
        <v>5.5555555555555554</v>
      </c>
      <c r="AB3846" s="17">
        <f t="shared" si="426"/>
        <v>11.658097686375321</v>
      </c>
      <c r="AC3846" s="17" t="s">
        <v>17654</v>
      </c>
    </row>
    <row r="3847" spans="1:29" x14ac:dyDescent="0.25">
      <c r="A3847" t="s">
        <v>3339</v>
      </c>
      <c r="B3847" s="151" t="s">
        <v>13415</v>
      </c>
      <c r="C3847" t="s">
        <v>13416</v>
      </c>
      <c r="D3847" s="1">
        <v>45183</v>
      </c>
      <c r="E3847">
        <f t="shared" si="421"/>
        <v>18</v>
      </c>
      <c r="F3847" t="s">
        <v>6</v>
      </c>
      <c r="G3847">
        <v>640</v>
      </c>
      <c r="H3847">
        <f t="shared" si="420"/>
        <v>64</v>
      </c>
      <c r="I3847" t="s">
        <v>9</v>
      </c>
      <c r="J3847">
        <v>1</v>
      </c>
      <c r="K3847" t="s">
        <v>8</v>
      </c>
      <c r="L3847" t="s">
        <v>8</v>
      </c>
      <c r="M3847" t="s">
        <v>6</v>
      </c>
      <c r="N3847" t="str">
        <f t="shared" si="422"/>
        <v>M</v>
      </c>
      <c r="O3847" t="s">
        <v>2620</v>
      </c>
      <c r="P3847" t="s">
        <v>2621</v>
      </c>
      <c r="Q3847" t="s">
        <v>221</v>
      </c>
      <c r="R3847">
        <v>4</v>
      </c>
      <c r="S3847">
        <f t="shared" si="423"/>
        <v>2019</v>
      </c>
      <c r="T3847" t="s">
        <v>12</v>
      </c>
      <c r="U3847">
        <v>1</v>
      </c>
      <c r="V3847" t="s">
        <v>3876</v>
      </c>
      <c r="W3847">
        <f>VLOOKUP(Q3847,'PBT Tag Rates'!$B$5:$E$44,4,FALSE)</f>
        <v>0.95971980899999998</v>
      </c>
      <c r="X3847">
        <v>1</v>
      </c>
      <c r="Y3847" s="14">
        <f>IFERROR(LOOKUP(H3847,{30,43,48,53,58,63,68,73,78,83,88,93,97},{42,47,52,57,62,67,72,77,82,87,92,99,100}),999)</f>
        <v>67</v>
      </c>
      <c r="Z3847" s="17">
        <f t="shared" si="424"/>
        <v>5.5555555555555554</v>
      </c>
      <c r="AA3847" s="17">
        <f t="shared" si="425"/>
        <v>5.5555555555555554</v>
      </c>
      <c r="AB3847" s="17">
        <f t="shared" si="426"/>
        <v>11.658097686375321</v>
      </c>
      <c r="AC3847" s="17" t="s">
        <v>17654</v>
      </c>
    </row>
    <row r="3848" spans="1:29" x14ac:dyDescent="0.25">
      <c r="A3848" t="s">
        <v>3339</v>
      </c>
      <c r="B3848" s="151" t="s">
        <v>13417</v>
      </c>
      <c r="C3848" t="s">
        <v>13418</v>
      </c>
      <c r="D3848" s="1">
        <v>45183</v>
      </c>
      <c r="E3848">
        <f t="shared" si="421"/>
        <v>18</v>
      </c>
      <c r="F3848" t="s">
        <v>14</v>
      </c>
      <c r="G3848">
        <v>890</v>
      </c>
      <c r="H3848">
        <f t="shared" si="420"/>
        <v>89</v>
      </c>
      <c r="I3848" t="s">
        <v>7</v>
      </c>
      <c r="J3848" t="s">
        <v>8</v>
      </c>
      <c r="K3848" t="s">
        <v>13419</v>
      </c>
      <c r="L3848" t="s">
        <v>8</v>
      </c>
      <c r="M3848" t="s">
        <v>14</v>
      </c>
      <c r="N3848" t="str">
        <f t="shared" si="422"/>
        <v>F</v>
      </c>
      <c r="O3848" t="s">
        <v>8</v>
      </c>
      <c r="P3848" t="s">
        <v>8</v>
      </c>
      <c r="Q3848" t="s">
        <v>11</v>
      </c>
      <c r="R3848" t="s">
        <v>8</v>
      </c>
      <c r="S3848" t="str">
        <f t="shared" si="423"/>
        <v>U</v>
      </c>
      <c r="T3848" t="s">
        <v>12</v>
      </c>
      <c r="U3848">
        <v>1</v>
      </c>
      <c r="V3848" t="s">
        <v>11</v>
      </c>
      <c r="W3848" t="e">
        <f>VLOOKUP(Q3848,'PBT Tag Rates'!$B$5:$E$44,4,FALSE)</f>
        <v>#N/A</v>
      </c>
      <c r="X3848">
        <v>1</v>
      </c>
      <c r="Y3848" s="14">
        <f>IFERROR(LOOKUP(H3848,{30,43,48,53,58,63,68,73,78,83,88,93,97},{42,47,52,57,62,67,72,77,82,87,92,99,100}),999)</f>
        <v>92</v>
      </c>
      <c r="Z3848" s="17">
        <f t="shared" si="424"/>
        <v>5.5555555555555554</v>
      </c>
      <c r="AA3848" s="17">
        <f t="shared" si="425"/>
        <v>5.5555555555555554</v>
      </c>
      <c r="AB3848" s="17">
        <f t="shared" si="426"/>
        <v>11.658097686375321</v>
      </c>
      <c r="AC3848" s="17" t="s">
        <v>17654</v>
      </c>
    </row>
    <row r="3849" spans="1:29" x14ac:dyDescent="0.25">
      <c r="A3849" t="s">
        <v>3339</v>
      </c>
      <c r="B3849" s="151" t="s">
        <v>13420</v>
      </c>
      <c r="C3849" t="s">
        <v>13421</v>
      </c>
      <c r="D3849" s="1">
        <v>45183</v>
      </c>
      <c r="E3849">
        <f t="shared" si="421"/>
        <v>18</v>
      </c>
      <c r="F3849" t="s">
        <v>6</v>
      </c>
      <c r="G3849">
        <v>610</v>
      </c>
      <c r="H3849">
        <f t="shared" si="420"/>
        <v>61</v>
      </c>
      <c r="I3849" t="s">
        <v>9</v>
      </c>
      <c r="J3849">
        <v>1</v>
      </c>
      <c r="K3849" t="s">
        <v>8</v>
      </c>
      <c r="L3849" t="s">
        <v>8</v>
      </c>
      <c r="M3849" t="s">
        <v>6</v>
      </c>
      <c r="N3849" t="str">
        <f t="shared" si="422"/>
        <v>M</v>
      </c>
      <c r="O3849" t="s">
        <v>6714</v>
      </c>
      <c r="P3849" t="s">
        <v>6715</v>
      </c>
      <c r="Q3849" t="s">
        <v>918</v>
      </c>
      <c r="R3849">
        <v>3</v>
      </c>
      <c r="S3849">
        <f t="shared" si="423"/>
        <v>2020</v>
      </c>
      <c r="T3849" t="s">
        <v>12</v>
      </c>
      <c r="U3849">
        <v>0.999999999999999</v>
      </c>
      <c r="V3849" t="s">
        <v>3357</v>
      </c>
      <c r="W3849">
        <f>VLOOKUP(Q3849,'PBT Tag Rates'!$B$5:$E$44,4,FALSE)</f>
        <v>0.98961045999999997</v>
      </c>
      <c r="X3849">
        <v>1</v>
      </c>
      <c r="Y3849" s="14">
        <f>IFERROR(LOOKUP(H3849,{30,43,48,53,58,63,68,73,78,83,88,93,97},{42,47,52,57,62,67,72,77,82,87,92,99,100}),999)</f>
        <v>62</v>
      </c>
      <c r="Z3849" s="17">
        <f t="shared" si="424"/>
        <v>5.5555555555555554</v>
      </c>
      <c r="AA3849" s="17">
        <f t="shared" si="425"/>
        <v>5.5555555555555554</v>
      </c>
      <c r="AB3849" s="17">
        <f t="shared" si="426"/>
        <v>11.658097686375321</v>
      </c>
      <c r="AC3849" s="17" t="s">
        <v>17654</v>
      </c>
    </row>
    <row r="3850" spans="1:29" x14ac:dyDescent="0.25">
      <c r="A3850" t="s">
        <v>3339</v>
      </c>
      <c r="B3850" s="151" t="s">
        <v>13422</v>
      </c>
      <c r="C3850" t="s">
        <v>13423</v>
      </c>
      <c r="D3850" s="1">
        <v>45183</v>
      </c>
      <c r="E3850">
        <f t="shared" si="421"/>
        <v>18</v>
      </c>
      <c r="F3850" t="s">
        <v>6</v>
      </c>
      <c r="G3850">
        <v>640</v>
      </c>
      <c r="H3850">
        <f t="shared" si="420"/>
        <v>64</v>
      </c>
      <c r="I3850" t="s">
        <v>7</v>
      </c>
      <c r="J3850" t="s">
        <v>8</v>
      </c>
      <c r="K3850" t="s">
        <v>8</v>
      </c>
      <c r="L3850" t="s">
        <v>8</v>
      </c>
      <c r="M3850" t="s">
        <v>6</v>
      </c>
      <c r="N3850" t="str">
        <f t="shared" si="422"/>
        <v>M</v>
      </c>
      <c r="O3850" t="s">
        <v>13424</v>
      </c>
      <c r="P3850" t="s">
        <v>13425</v>
      </c>
      <c r="Q3850" t="s">
        <v>2596</v>
      </c>
      <c r="R3850">
        <v>3</v>
      </c>
      <c r="S3850">
        <f t="shared" si="423"/>
        <v>2020</v>
      </c>
      <c r="T3850" t="s">
        <v>12</v>
      </c>
      <c r="U3850">
        <v>1</v>
      </c>
      <c r="V3850" t="s">
        <v>3079</v>
      </c>
      <c r="W3850">
        <f>VLOOKUP(Q3850,'PBT Tag Rates'!$B$5:$E$44,4,FALSE)</f>
        <v>0.98845608500000004</v>
      </c>
      <c r="X3850">
        <v>1</v>
      </c>
      <c r="Y3850" s="14">
        <f>IFERROR(LOOKUP(H3850,{30,43,48,53,58,63,68,73,78,83,88,93,97},{42,47,52,57,62,67,72,77,82,87,92,99,100}),999)</f>
        <v>67</v>
      </c>
      <c r="Z3850" s="17">
        <f t="shared" si="424"/>
        <v>5.5555555555555554</v>
      </c>
      <c r="AA3850" s="17">
        <f t="shared" si="425"/>
        <v>5.5555555555555554</v>
      </c>
      <c r="AB3850" s="17">
        <f t="shared" si="426"/>
        <v>11.658097686375321</v>
      </c>
      <c r="AC3850" s="17" t="s">
        <v>17654</v>
      </c>
    </row>
    <row r="3851" spans="1:29" x14ac:dyDescent="0.25">
      <c r="A3851" t="s">
        <v>3339</v>
      </c>
      <c r="B3851" s="151" t="s">
        <v>13426</v>
      </c>
      <c r="C3851" t="s">
        <v>13427</v>
      </c>
      <c r="D3851" s="1">
        <v>45183</v>
      </c>
      <c r="E3851">
        <f t="shared" si="421"/>
        <v>18</v>
      </c>
      <c r="F3851" t="s">
        <v>14</v>
      </c>
      <c r="G3851">
        <v>820</v>
      </c>
      <c r="H3851">
        <f t="shared" si="420"/>
        <v>82</v>
      </c>
      <c r="I3851" t="s">
        <v>7</v>
      </c>
      <c r="J3851" t="s">
        <v>8</v>
      </c>
      <c r="K3851" t="s">
        <v>13428</v>
      </c>
      <c r="L3851" t="s">
        <v>8</v>
      </c>
      <c r="M3851" t="s">
        <v>14</v>
      </c>
      <c r="N3851" t="str">
        <f t="shared" si="422"/>
        <v>F</v>
      </c>
      <c r="O3851" t="s">
        <v>8</v>
      </c>
      <c r="P3851" t="s">
        <v>8</v>
      </c>
      <c r="Q3851" t="s">
        <v>11</v>
      </c>
      <c r="R3851" t="s">
        <v>8</v>
      </c>
      <c r="S3851" t="str">
        <f t="shared" si="423"/>
        <v>U</v>
      </c>
      <c r="T3851" t="s">
        <v>12</v>
      </c>
      <c r="U3851">
        <v>1</v>
      </c>
      <c r="V3851" t="s">
        <v>11</v>
      </c>
      <c r="W3851" t="e">
        <f>VLOOKUP(Q3851,'PBT Tag Rates'!$B$5:$E$44,4,FALSE)</f>
        <v>#N/A</v>
      </c>
      <c r="X3851">
        <v>1</v>
      </c>
      <c r="Y3851" s="14">
        <f>IFERROR(LOOKUP(H3851,{30,43,48,53,58,63,68,73,78,83,88,93,97},{42,47,52,57,62,67,72,77,82,87,92,99,100}),999)</f>
        <v>82</v>
      </c>
      <c r="Z3851" s="17">
        <f t="shared" si="424"/>
        <v>5.5555555555555554</v>
      </c>
      <c r="AA3851" s="17">
        <f t="shared" si="425"/>
        <v>5.5555555555555554</v>
      </c>
      <c r="AB3851" s="17">
        <f t="shared" si="426"/>
        <v>11.658097686375321</v>
      </c>
      <c r="AC3851" s="17" t="s">
        <v>17654</v>
      </c>
    </row>
    <row r="3852" spans="1:29" x14ac:dyDescent="0.25">
      <c r="A3852" t="s">
        <v>3339</v>
      </c>
      <c r="B3852" s="151" t="s">
        <v>13429</v>
      </c>
      <c r="C3852" t="s">
        <v>13430</v>
      </c>
      <c r="D3852" s="1">
        <v>45183</v>
      </c>
      <c r="E3852">
        <f t="shared" si="421"/>
        <v>18</v>
      </c>
      <c r="F3852" t="s">
        <v>14</v>
      </c>
      <c r="G3852">
        <v>800</v>
      </c>
      <c r="H3852">
        <f t="shared" si="420"/>
        <v>80</v>
      </c>
      <c r="I3852" t="s">
        <v>7</v>
      </c>
      <c r="J3852" t="s">
        <v>8</v>
      </c>
      <c r="K3852" t="s">
        <v>13431</v>
      </c>
      <c r="L3852" t="s">
        <v>8</v>
      </c>
      <c r="M3852" t="s">
        <v>14</v>
      </c>
      <c r="N3852" t="str">
        <f t="shared" si="422"/>
        <v>F</v>
      </c>
      <c r="O3852" t="s">
        <v>2025</v>
      </c>
      <c r="P3852" t="s">
        <v>2026</v>
      </c>
      <c r="Q3852" t="s">
        <v>221</v>
      </c>
      <c r="R3852">
        <v>4</v>
      </c>
      <c r="S3852">
        <f t="shared" si="423"/>
        <v>2019</v>
      </c>
      <c r="T3852" t="s">
        <v>12</v>
      </c>
      <c r="U3852">
        <v>0.999999999999996</v>
      </c>
      <c r="V3852" t="s">
        <v>3346</v>
      </c>
      <c r="W3852">
        <f>VLOOKUP(Q3852,'PBT Tag Rates'!$B$5:$E$44,4,FALSE)</f>
        <v>0.95971980899999998</v>
      </c>
      <c r="X3852">
        <v>1</v>
      </c>
      <c r="Y3852" s="14">
        <f>IFERROR(LOOKUP(H3852,{30,43,48,53,58,63,68,73,78,83,88,93,97},{42,47,52,57,62,67,72,77,82,87,92,99,100}),999)</f>
        <v>82</v>
      </c>
      <c r="Z3852" s="17">
        <f t="shared" si="424"/>
        <v>5.5555555555555554</v>
      </c>
      <c r="AA3852" s="17">
        <f t="shared" si="425"/>
        <v>5.5555555555555554</v>
      </c>
      <c r="AB3852" s="17">
        <f t="shared" si="426"/>
        <v>11.658097686375321</v>
      </c>
      <c r="AC3852" s="17" t="s">
        <v>17654</v>
      </c>
    </row>
    <row r="3853" spans="1:29" x14ac:dyDescent="0.25">
      <c r="A3853" t="s">
        <v>3339</v>
      </c>
      <c r="B3853" s="151" t="s">
        <v>13432</v>
      </c>
      <c r="C3853" t="s">
        <v>13433</v>
      </c>
      <c r="D3853" s="1">
        <v>45183</v>
      </c>
      <c r="E3853">
        <f t="shared" si="421"/>
        <v>18</v>
      </c>
      <c r="F3853" t="s">
        <v>6</v>
      </c>
      <c r="G3853">
        <v>700</v>
      </c>
      <c r="H3853">
        <f t="shared" si="420"/>
        <v>70</v>
      </c>
      <c r="I3853" t="s">
        <v>9</v>
      </c>
      <c r="J3853">
        <v>1</v>
      </c>
      <c r="K3853" t="s">
        <v>8</v>
      </c>
      <c r="L3853" t="s">
        <v>8</v>
      </c>
      <c r="M3853" t="s">
        <v>14</v>
      </c>
      <c r="N3853" t="str">
        <f t="shared" si="422"/>
        <v>F</v>
      </c>
      <c r="O3853" t="s">
        <v>13251</v>
      </c>
      <c r="P3853" t="s">
        <v>13434</v>
      </c>
      <c r="Q3853" t="s">
        <v>221</v>
      </c>
      <c r="R3853">
        <v>4</v>
      </c>
      <c r="S3853">
        <f t="shared" si="423"/>
        <v>2019</v>
      </c>
      <c r="T3853" t="s">
        <v>12</v>
      </c>
      <c r="U3853">
        <v>0.999999999999997</v>
      </c>
      <c r="V3853" t="s">
        <v>3951</v>
      </c>
      <c r="W3853">
        <f>VLOOKUP(Q3853,'PBT Tag Rates'!$B$5:$E$44,4,FALSE)</f>
        <v>0.95971980899999998</v>
      </c>
      <c r="X3853">
        <v>1</v>
      </c>
      <c r="Y3853" s="14">
        <f>IFERROR(LOOKUP(H3853,{30,43,48,53,58,63,68,73,78,83,88,93,97},{42,47,52,57,62,67,72,77,82,87,92,99,100}),999)</f>
        <v>72</v>
      </c>
      <c r="Z3853" s="17">
        <f t="shared" si="424"/>
        <v>5.5555555555555554</v>
      </c>
      <c r="AA3853" s="17">
        <f t="shared" si="425"/>
        <v>5.5555555555555554</v>
      </c>
      <c r="AB3853" s="17">
        <f t="shared" si="426"/>
        <v>11.658097686375321</v>
      </c>
      <c r="AC3853" s="17" t="s">
        <v>17655</v>
      </c>
    </row>
    <row r="3854" spans="1:29" x14ac:dyDescent="0.25">
      <c r="A3854" t="s">
        <v>3339</v>
      </c>
      <c r="B3854" s="151" t="s">
        <v>13435</v>
      </c>
      <c r="C3854" t="s">
        <v>13436</v>
      </c>
      <c r="D3854" s="1">
        <v>45183</v>
      </c>
      <c r="E3854">
        <f t="shared" si="421"/>
        <v>18</v>
      </c>
      <c r="F3854" t="s">
        <v>6</v>
      </c>
      <c r="G3854">
        <v>760</v>
      </c>
      <c r="H3854">
        <f t="shared" si="420"/>
        <v>76</v>
      </c>
      <c r="I3854" t="s">
        <v>9</v>
      </c>
      <c r="J3854">
        <v>1</v>
      </c>
      <c r="K3854" t="s">
        <v>8</v>
      </c>
      <c r="L3854" t="s">
        <v>8</v>
      </c>
      <c r="M3854" t="s">
        <v>6</v>
      </c>
      <c r="N3854" t="str">
        <f t="shared" si="422"/>
        <v>M</v>
      </c>
      <c r="O3854" t="s">
        <v>892</v>
      </c>
      <c r="P3854" t="s">
        <v>1285</v>
      </c>
      <c r="Q3854" t="s">
        <v>221</v>
      </c>
      <c r="R3854">
        <v>4</v>
      </c>
      <c r="S3854">
        <f t="shared" si="423"/>
        <v>2019</v>
      </c>
      <c r="T3854" t="s">
        <v>12</v>
      </c>
      <c r="U3854">
        <v>1</v>
      </c>
      <c r="V3854" t="s">
        <v>3363</v>
      </c>
      <c r="W3854">
        <f>VLOOKUP(Q3854,'PBT Tag Rates'!$B$5:$E$44,4,FALSE)</f>
        <v>0.95971980899999998</v>
      </c>
      <c r="X3854">
        <v>1</v>
      </c>
      <c r="Y3854" s="14">
        <f>IFERROR(LOOKUP(H3854,{30,43,48,53,58,63,68,73,78,83,88,93,97},{42,47,52,57,62,67,72,77,82,87,92,99,100}),999)</f>
        <v>77</v>
      </c>
      <c r="Z3854" s="17">
        <f t="shared" si="424"/>
        <v>5.5555555555555554</v>
      </c>
      <c r="AA3854" s="17">
        <f t="shared" si="425"/>
        <v>5.5555555555555554</v>
      </c>
      <c r="AB3854" s="17">
        <f t="shared" si="426"/>
        <v>11.658097686375321</v>
      </c>
      <c r="AC3854" s="17" t="s">
        <v>17654</v>
      </c>
    </row>
    <row r="3855" spans="1:29" x14ac:dyDescent="0.25">
      <c r="A3855" t="s">
        <v>3339</v>
      </c>
      <c r="B3855" s="151" t="s">
        <v>13437</v>
      </c>
      <c r="C3855" t="s">
        <v>13438</v>
      </c>
      <c r="D3855" s="1">
        <v>45183</v>
      </c>
      <c r="E3855">
        <f t="shared" si="421"/>
        <v>18</v>
      </c>
      <c r="F3855" t="s">
        <v>14</v>
      </c>
      <c r="G3855">
        <v>860</v>
      </c>
      <c r="H3855">
        <f t="shared" si="420"/>
        <v>86</v>
      </c>
      <c r="I3855" t="s">
        <v>7</v>
      </c>
      <c r="J3855" t="s">
        <v>8</v>
      </c>
      <c r="K3855" t="s">
        <v>13439</v>
      </c>
      <c r="L3855" t="s">
        <v>8</v>
      </c>
      <c r="M3855" t="s">
        <v>14</v>
      </c>
      <c r="N3855" t="str">
        <f t="shared" si="422"/>
        <v>F</v>
      </c>
      <c r="O3855" t="s">
        <v>8</v>
      </c>
      <c r="P3855" t="s">
        <v>8</v>
      </c>
      <c r="Q3855" t="s">
        <v>11</v>
      </c>
      <c r="R3855" t="s">
        <v>8</v>
      </c>
      <c r="S3855" t="str">
        <f t="shared" si="423"/>
        <v>U</v>
      </c>
      <c r="T3855" t="s">
        <v>12</v>
      </c>
      <c r="U3855">
        <v>0.999999999999994</v>
      </c>
      <c r="V3855" t="s">
        <v>11</v>
      </c>
      <c r="W3855" t="e">
        <f>VLOOKUP(Q3855,'PBT Tag Rates'!$B$5:$E$44,4,FALSE)</f>
        <v>#N/A</v>
      </c>
      <c r="X3855">
        <v>1</v>
      </c>
      <c r="Y3855" s="14">
        <f>IFERROR(LOOKUP(H3855,{30,43,48,53,58,63,68,73,78,83,88,93,97},{42,47,52,57,62,67,72,77,82,87,92,99,100}),999)</f>
        <v>87</v>
      </c>
      <c r="Z3855" s="17">
        <f t="shared" si="424"/>
        <v>5.5555555555555554</v>
      </c>
      <c r="AA3855" s="17">
        <f t="shared" si="425"/>
        <v>5.5555555555555554</v>
      </c>
      <c r="AB3855" s="17">
        <f t="shared" si="426"/>
        <v>11.658097686375321</v>
      </c>
      <c r="AC3855" s="17" t="s">
        <v>17654</v>
      </c>
    </row>
    <row r="3856" spans="1:29" x14ac:dyDescent="0.25">
      <c r="A3856" t="s">
        <v>3339</v>
      </c>
      <c r="B3856" s="151" t="s">
        <v>13440</v>
      </c>
      <c r="C3856" t="s">
        <v>13441</v>
      </c>
      <c r="D3856" s="1">
        <v>45183</v>
      </c>
      <c r="E3856">
        <f t="shared" si="421"/>
        <v>18</v>
      </c>
      <c r="F3856" t="s">
        <v>14</v>
      </c>
      <c r="G3856">
        <v>780</v>
      </c>
      <c r="H3856">
        <f t="shared" si="420"/>
        <v>78</v>
      </c>
      <c r="I3856" t="s">
        <v>7</v>
      </c>
      <c r="J3856" t="s">
        <v>8</v>
      </c>
      <c r="K3856" t="s">
        <v>8</v>
      </c>
      <c r="L3856" t="s">
        <v>8</v>
      </c>
      <c r="M3856" t="s">
        <v>14</v>
      </c>
      <c r="N3856" t="str">
        <f t="shared" si="422"/>
        <v>F</v>
      </c>
      <c r="O3856" t="s">
        <v>1512</v>
      </c>
      <c r="P3856" t="s">
        <v>6668</v>
      </c>
      <c r="Q3856" t="s">
        <v>281</v>
      </c>
      <c r="R3856">
        <v>4</v>
      </c>
      <c r="S3856">
        <f t="shared" si="423"/>
        <v>2019</v>
      </c>
      <c r="T3856" t="s">
        <v>12</v>
      </c>
      <c r="U3856">
        <v>0.999999999999998</v>
      </c>
      <c r="V3856" t="s">
        <v>3171</v>
      </c>
      <c r="W3856">
        <f>VLOOKUP(Q3856,'PBT Tag Rates'!$B$5:$E$44,4,FALSE)</f>
        <v>0.99705232300000002</v>
      </c>
      <c r="X3856">
        <v>1</v>
      </c>
      <c r="Y3856" s="14">
        <f>IFERROR(LOOKUP(H3856,{30,43,48,53,58,63,68,73,78,83,88,93,97},{42,47,52,57,62,67,72,77,82,87,92,99,100}),999)</f>
        <v>82</v>
      </c>
      <c r="Z3856" s="17">
        <f t="shared" si="424"/>
        <v>5.5555555555555554</v>
      </c>
      <c r="AA3856" s="17">
        <f t="shared" si="425"/>
        <v>5.5555555555555554</v>
      </c>
      <c r="AB3856" s="17">
        <f t="shared" si="426"/>
        <v>11.658097686375321</v>
      </c>
      <c r="AC3856" s="17" t="s">
        <v>17654</v>
      </c>
    </row>
    <row r="3857" spans="1:29" x14ac:dyDescent="0.25">
      <c r="A3857" t="s">
        <v>3339</v>
      </c>
      <c r="B3857" s="151" t="s">
        <v>13442</v>
      </c>
      <c r="C3857" t="s">
        <v>13443</v>
      </c>
      <c r="D3857" s="1">
        <v>45183</v>
      </c>
      <c r="E3857">
        <f t="shared" si="421"/>
        <v>18</v>
      </c>
      <c r="F3857" t="s">
        <v>6</v>
      </c>
      <c r="G3857">
        <v>670</v>
      </c>
      <c r="H3857">
        <f t="shared" si="420"/>
        <v>67</v>
      </c>
      <c r="I3857" t="s">
        <v>9</v>
      </c>
      <c r="J3857">
        <v>1</v>
      </c>
      <c r="K3857" t="s">
        <v>8</v>
      </c>
      <c r="L3857" t="s">
        <v>8</v>
      </c>
      <c r="M3857" t="s">
        <v>6</v>
      </c>
      <c r="N3857" t="str">
        <f t="shared" si="422"/>
        <v>M</v>
      </c>
      <c r="O3857" t="s">
        <v>2453</v>
      </c>
      <c r="P3857" t="s">
        <v>12980</v>
      </c>
      <c r="Q3857" t="s">
        <v>918</v>
      </c>
      <c r="R3857">
        <v>3</v>
      </c>
      <c r="S3857">
        <f t="shared" si="423"/>
        <v>2020</v>
      </c>
      <c r="T3857" t="s">
        <v>12</v>
      </c>
      <c r="U3857">
        <v>0.999999999999998</v>
      </c>
      <c r="V3857" t="s">
        <v>3386</v>
      </c>
      <c r="W3857">
        <f>VLOOKUP(Q3857,'PBT Tag Rates'!$B$5:$E$44,4,FALSE)</f>
        <v>0.98961045999999997</v>
      </c>
      <c r="X3857">
        <v>1</v>
      </c>
      <c r="Y3857" s="14">
        <f>IFERROR(LOOKUP(H3857,{30,43,48,53,58,63,68,73,78,83,88,93,97},{42,47,52,57,62,67,72,77,82,87,92,99,100}),999)</f>
        <v>67</v>
      </c>
      <c r="Z3857" s="17">
        <f t="shared" si="424"/>
        <v>5.5555555555555554</v>
      </c>
      <c r="AA3857" s="17">
        <f t="shared" si="425"/>
        <v>5.5555555555555554</v>
      </c>
      <c r="AB3857" s="17">
        <f t="shared" si="426"/>
        <v>11.658097686375321</v>
      </c>
      <c r="AC3857" s="17" t="s">
        <v>17654</v>
      </c>
    </row>
    <row r="3858" spans="1:29" x14ac:dyDescent="0.25">
      <c r="A3858" t="s">
        <v>3339</v>
      </c>
      <c r="B3858" s="151" t="s">
        <v>13444</v>
      </c>
      <c r="C3858" t="s">
        <v>13445</v>
      </c>
      <c r="D3858" s="1">
        <v>45183</v>
      </c>
      <c r="E3858">
        <f t="shared" si="421"/>
        <v>18</v>
      </c>
      <c r="F3858" t="s">
        <v>6</v>
      </c>
      <c r="G3858">
        <v>570</v>
      </c>
      <c r="H3858">
        <f t="shared" si="420"/>
        <v>57</v>
      </c>
      <c r="I3858" t="s">
        <v>7</v>
      </c>
      <c r="J3858" t="s">
        <v>8</v>
      </c>
      <c r="K3858" t="s">
        <v>8</v>
      </c>
      <c r="L3858" t="s">
        <v>8</v>
      </c>
      <c r="M3858" t="s">
        <v>6</v>
      </c>
      <c r="N3858" t="str">
        <f t="shared" si="422"/>
        <v>M</v>
      </c>
      <c r="O3858" t="s">
        <v>13446</v>
      </c>
      <c r="P3858" t="s">
        <v>13447</v>
      </c>
      <c r="Q3858" t="s">
        <v>918</v>
      </c>
      <c r="R3858">
        <v>3</v>
      </c>
      <c r="S3858">
        <f t="shared" si="423"/>
        <v>2020</v>
      </c>
      <c r="T3858" t="s">
        <v>12</v>
      </c>
      <c r="U3858">
        <v>1</v>
      </c>
      <c r="V3858" t="s">
        <v>3363</v>
      </c>
      <c r="W3858">
        <f>VLOOKUP(Q3858,'PBT Tag Rates'!$B$5:$E$44,4,FALSE)</f>
        <v>0.98961045999999997</v>
      </c>
      <c r="X3858">
        <v>1</v>
      </c>
      <c r="Y3858" s="14">
        <f>IFERROR(LOOKUP(H3858,{30,43,48,53,58,63,68,73,78,83,88,93,97},{42,47,52,57,62,67,72,77,82,87,92,99,100}),999)</f>
        <v>57</v>
      </c>
      <c r="Z3858" s="17">
        <f t="shared" si="424"/>
        <v>5.5555555555555554</v>
      </c>
      <c r="AA3858" s="17">
        <f t="shared" si="425"/>
        <v>5.5555555555555554</v>
      </c>
      <c r="AB3858" s="17">
        <f t="shared" si="426"/>
        <v>11.658097686375321</v>
      </c>
      <c r="AC3858" s="17" t="s">
        <v>17654</v>
      </c>
    </row>
    <row r="3859" spans="1:29" x14ac:dyDescent="0.25">
      <c r="A3859" t="s">
        <v>3339</v>
      </c>
      <c r="B3859" s="151" t="s">
        <v>13448</v>
      </c>
      <c r="C3859" t="s">
        <v>13449</v>
      </c>
      <c r="D3859" s="1">
        <v>45183</v>
      </c>
      <c r="E3859">
        <f t="shared" si="421"/>
        <v>18</v>
      </c>
      <c r="F3859" t="s">
        <v>6</v>
      </c>
      <c r="G3859">
        <v>750</v>
      </c>
      <c r="H3859">
        <f t="shared" si="420"/>
        <v>75</v>
      </c>
      <c r="I3859" t="s">
        <v>7</v>
      </c>
      <c r="J3859" t="s">
        <v>8</v>
      </c>
      <c r="K3859" t="s">
        <v>8</v>
      </c>
      <c r="L3859" t="s">
        <v>8</v>
      </c>
      <c r="M3859" t="s">
        <v>6</v>
      </c>
      <c r="N3859" t="str">
        <f t="shared" si="422"/>
        <v>M</v>
      </c>
      <c r="O3859" t="s">
        <v>2682</v>
      </c>
      <c r="P3859" t="s">
        <v>11348</v>
      </c>
      <c r="Q3859" t="s">
        <v>221</v>
      </c>
      <c r="R3859">
        <v>4</v>
      </c>
      <c r="S3859">
        <f t="shared" si="423"/>
        <v>2019</v>
      </c>
      <c r="T3859" t="s">
        <v>12</v>
      </c>
      <c r="U3859">
        <v>0.999999999999999</v>
      </c>
      <c r="V3859" t="s">
        <v>3386</v>
      </c>
      <c r="W3859">
        <f>VLOOKUP(Q3859,'PBT Tag Rates'!$B$5:$E$44,4,FALSE)</f>
        <v>0.95971980899999998</v>
      </c>
      <c r="X3859">
        <v>1</v>
      </c>
      <c r="Y3859" s="14">
        <f>IFERROR(LOOKUP(H3859,{30,43,48,53,58,63,68,73,78,83,88,93,97},{42,47,52,57,62,67,72,77,82,87,92,99,100}),999)</f>
        <v>77</v>
      </c>
      <c r="Z3859" s="17">
        <f t="shared" si="424"/>
        <v>5.5555555555555554</v>
      </c>
      <c r="AA3859" s="17">
        <f t="shared" si="425"/>
        <v>5.5555555555555554</v>
      </c>
      <c r="AB3859" s="17">
        <f t="shared" si="426"/>
        <v>11.658097686375321</v>
      </c>
      <c r="AC3859" s="17" t="s">
        <v>17654</v>
      </c>
    </row>
    <row r="3860" spans="1:29" x14ac:dyDescent="0.25">
      <c r="A3860" t="s">
        <v>3339</v>
      </c>
      <c r="B3860" s="151" t="s">
        <v>13450</v>
      </c>
      <c r="C3860" t="s">
        <v>13451</v>
      </c>
      <c r="D3860" s="1">
        <v>45183</v>
      </c>
      <c r="E3860">
        <f t="shared" si="421"/>
        <v>18</v>
      </c>
      <c r="F3860" t="s">
        <v>6</v>
      </c>
      <c r="G3860">
        <v>680</v>
      </c>
      <c r="H3860">
        <f t="shared" si="420"/>
        <v>68</v>
      </c>
      <c r="I3860" t="s">
        <v>7</v>
      </c>
      <c r="J3860" t="s">
        <v>8</v>
      </c>
      <c r="K3860" t="s">
        <v>8</v>
      </c>
      <c r="L3860" t="s">
        <v>8</v>
      </c>
      <c r="M3860" t="s">
        <v>14</v>
      </c>
      <c r="N3860" t="str">
        <f t="shared" si="422"/>
        <v>F</v>
      </c>
      <c r="O3860" t="s">
        <v>13452</v>
      </c>
      <c r="P3860" t="s">
        <v>13453</v>
      </c>
      <c r="Q3860" t="s">
        <v>918</v>
      </c>
      <c r="R3860">
        <v>3</v>
      </c>
      <c r="S3860">
        <f t="shared" si="423"/>
        <v>2020</v>
      </c>
      <c r="T3860" t="s">
        <v>12</v>
      </c>
      <c r="U3860">
        <v>1</v>
      </c>
      <c r="V3860" t="s">
        <v>3386</v>
      </c>
      <c r="W3860">
        <f>VLOOKUP(Q3860,'PBT Tag Rates'!$B$5:$E$44,4,FALSE)</f>
        <v>0.98961045999999997</v>
      </c>
      <c r="X3860">
        <v>1</v>
      </c>
      <c r="Y3860" s="14">
        <f>IFERROR(LOOKUP(H3860,{30,43,48,53,58,63,68,73,78,83,88,93,97},{42,47,52,57,62,67,72,77,82,87,92,99,100}),999)</f>
        <v>72</v>
      </c>
      <c r="Z3860" s="17">
        <f t="shared" si="424"/>
        <v>5.5555555555555554</v>
      </c>
      <c r="AA3860" s="17">
        <f t="shared" si="425"/>
        <v>5.5555555555555554</v>
      </c>
      <c r="AB3860" s="17">
        <f t="shared" si="426"/>
        <v>11.658097686375321</v>
      </c>
      <c r="AC3860" s="17" t="s">
        <v>17654</v>
      </c>
    </row>
    <row r="3861" spans="1:29" x14ac:dyDescent="0.25">
      <c r="A3861" t="s">
        <v>3339</v>
      </c>
      <c r="B3861" s="151" t="s">
        <v>13454</v>
      </c>
      <c r="C3861" t="s">
        <v>13455</v>
      </c>
      <c r="D3861" s="1">
        <v>45183</v>
      </c>
      <c r="E3861">
        <f t="shared" si="421"/>
        <v>18</v>
      </c>
      <c r="F3861" t="s">
        <v>14</v>
      </c>
      <c r="G3861">
        <v>650</v>
      </c>
      <c r="H3861">
        <f t="shared" si="420"/>
        <v>65</v>
      </c>
      <c r="I3861" t="s">
        <v>7</v>
      </c>
      <c r="J3861" t="s">
        <v>8</v>
      </c>
      <c r="K3861" t="s">
        <v>8</v>
      </c>
      <c r="L3861" t="s">
        <v>8</v>
      </c>
      <c r="M3861" t="s">
        <v>14</v>
      </c>
      <c r="N3861" t="str">
        <f t="shared" si="422"/>
        <v>F</v>
      </c>
      <c r="O3861" t="s">
        <v>2703</v>
      </c>
      <c r="P3861" t="s">
        <v>13456</v>
      </c>
      <c r="Q3861" t="s">
        <v>221</v>
      </c>
      <c r="R3861">
        <v>4</v>
      </c>
      <c r="S3861">
        <f t="shared" si="423"/>
        <v>2019</v>
      </c>
      <c r="T3861" t="s">
        <v>12</v>
      </c>
      <c r="U3861">
        <v>0.999999999999998</v>
      </c>
      <c r="V3861" t="s">
        <v>3396</v>
      </c>
      <c r="W3861">
        <f>VLOOKUP(Q3861,'PBT Tag Rates'!$B$5:$E$44,4,FALSE)</f>
        <v>0.95971980899999998</v>
      </c>
      <c r="X3861">
        <v>1</v>
      </c>
      <c r="Y3861" s="14">
        <f>IFERROR(LOOKUP(H3861,{30,43,48,53,58,63,68,73,78,83,88,93,97},{42,47,52,57,62,67,72,77,82,87,92,99,100}),999)</f>
        <v>67</v>
      </c>
      <c r="Z3861" s="17">
        <f t="shared" si="424"/>
        <v>5.5555555555555554</v>
      </c>
      <c r="AA3861" s="17">
        <f t="shared" si="425"/>
        <v>5.5555555555555554</v>
      </c>
      <c r="AB3861" s="17">
        <f t="shared" si="426"/>
        <v>11.658097686375321</v>
      </c>
      <c r="AC3861" s="17" t="s">
        <v>17655</v>
      </c>
    </row>
    <row r="3862" spans="1:29" x14ac:dyDescent="0.25">
      <c r="A3862" t="s">
        <v>3339</v>
      </c>
      <c r="B3862" s="151" t="s">
        <v>13457</v>
      </c>
      <c r="C3862" t="s">
        <v>13458</v>
      </c>
      <c r="D3862" s="1">
        <v>45183</v>
      </c>
      <c r="E3862">
        <f t="shared" si="421"/>
        <v>18</v>
      </c>
      <c r="F3862" t="s">
        <v>6</v>
      </c>
      <c r="G3862">
        <v>580</v>
      </c>
      <c r="H3862">
        <f t="shared" ref="H3862:H3925" si="427">G3862/10</f>
        <v>58</v>
      </c>
      <c r="I3862" t="s">
        <v>9</v>
      </c>
      <c r="J3862">
        <v>1</v>
      </c>
      <c r="K3862" t="s">
        <v>8</v>
      </c>
      <c r="L3862" t="s">
        <v>8</v>
      </c>
      <c r="M3862" t="s">
        <v>6</v>
      </c>
      <c r="N3862" t="str">
        <f t="shared" si="422"/>
        <v>M</v>
      </c>
      <c r="O3862" t="s">
        <v>12968</v>
      </c>
      <c r="P3862" t="s">
        <v>12969</v>
      </c>
      <c r="Q3862" t="s">
        <v>918</v>
      </c>
      <c r="R3862">
        <v>3</v>
      </c>
      <c r="S3862">
        <f t="shared" si="423"/>
        <v>2020</v>
      </c>
      <c r="T3862" t="s">
        <v>12</v>
      </c>
      <c r="U3862">
        <v>0.999999999999999</v>
      </c>
      <c r="V3862" t="s">
        <v>3363</v>
      </c>
      <c r="W3862">
        <f>VLOOKUP(Q3862,'PBT Tag Rates'!$B$5:$E$44,4,FALSE)</f>
        <v>0.98961045999999997</v>
      </c>
      <c r="X3862">
        <v>1</v>
      </c>
      <c r="Y3862" s="14">
        <f>IFERROR(LOOKUP(H3862,{30,43,48,53,58,63,68,73,78,83,88,93,97},{42,47,52,57,62,67,72,77,82,87,92,99,100}),999)</f>
        <v>62</v>
      </c>
      <c r="Z3862" s="17">
        <f t="shared" si="424"/>
        <v>5.5555555555555554</v>
      </c>
      <c r="AA3862" s="17">
        <f t="shared" si="425"/>
        <v>5.5555555555555554</v>
      </c>
      <c r="AB3862" s="17">
        <f t="shared" si="426"/>
        <v>11.658097686375321</v>
      </c>
      <c r="AC3862" s="17" t="s">
        <v>17654</v>
      </c>
    </row>
    <row r="3863" spans="1:29" x14ac:dyDescent="0.25">
      <c r="A3863" t="s">
        <v>3339</v>
      </c>
      <c r="B3863" s="151" t="s">
        <v>13459</v>
      </c>
      <c r="C3863" t="s">
        <v>2554</v>
      </c>
      <c r="D3863" s="1">
        <v>45183</v>
      </c>
      <c r="E3863">
        <f t="shared" ref="E3863:E3926" si="428">IF(D3863&lt;=$D$3,70,18)</f>
        <v>18</v>
      </c>
      <c r="F3863" t="s">
        <v>14</v>
      </c>
      <c r="G3863">
        <v>820</v>
      </c>
      <c r="H3863">
        <f t="shared" si="427"/>
        <v>82</v>
      </c>
      <c r="I3863" t="s">
        <v>7</v>
      </c>
      <c r="J3863" t="s">
        <v>8</v>
      </c>
      <c r="K3863" t="s">
        <v>13460</v>
      </c>
      <c r="L3863" t="s">
        <v>8</v>
      </c>
      <c r="M3863" t="s">
        <v>14</v>
      </c>
      <c r="N3863" t="str">
        <f t="shared" ref="N3863:N3926" si="429">IF(M3863="U",F3863,M3863)</f>
        <v>F</v>
      </c>
      <c r="O3863" t="s">
        <v>11139</v>
      </c>
      <c r="P3863" t="s">
        <v>11140</v>
      </c>
      <c r="Q3863" t="s">
        <v>221</v>
      </c>
      <c r="R3863">
        <v>4</v>
      </c>
      <c r="S3863">
        <f t="shared" ref="S3863:S3926" si="430">IFERROR($S$3-R3863,"U")</f>
        <v>2019</v>
      </c>
      <c r="T3863" t="s">
        <v>12</v>
      </c>
      <c r="U3863">
        <v>1</v>
      </c>
      <c r="V3863" t="s">
        <v>3346</v>
      </c>
      <c r="W3863">
        <f>VLOOKUP(Q3863,'PBT Tag Rates'!$B$5:$E$44,4,FALSE)</f>
        <v>0.95971980899999998</v>
      </c>
      <c r="X3863">
        <v>1</v>
      </c>
      <c r="Y3863" s="14">
        <f>IFERROR(LOOKUP(H3863,{30,43,48,53,58,63,68,73,78,83,88,93,97},{42,47,52,57,62,67,72,77,82,87,92,99,100}),999)</f>
        <v>82</v>
      </c>
      <c r="Z3863" s="17">
        <f t="shared" ref="Z3863:Z3926" si="431">IF(D3863&lt;$D$3,X3863/$Z$3,X3863/$Z$4)</f>
        <v>5.5555555555555554</v>
      </c>
      <c r="AA3863" s="17">
        <f t="shared" si="425"/>
        <v>5.5555555555555554</v>
      </c>
      <c r="AB3863" s="17">
        <f t="shared" si="426"/>
        <v>11.658097686375321</v>
      </c>
      <c r="AC3863" s="17" t="s">
        <v>17654</v>
      </c>
    </row>
    <row r="3864" spans="1:29" x14ac:dyDescent="0.25">
      <c r="A3864" t="s">
        <v>3339</v>
      </c>
      <c r="B3864" s="151" t="s">
        <v>13461</v>
      </c>
      <c r="C3864" t="s">
        <v>13462</v>
      </c>
      <c r="D3864" s="1">
        <v>45183</v>
      </c>
      <c r="E3864">
        <f t="shared" si="428"/>
        <v>18</v>
      </c>
      <c r="F3864" t="s">
        <v>14</v>
      </c>
      <c r="G3864">
        <v>780</v>
      </c>
      <c r="H3864">
        <f t="shared" si="427"/>
        <v>78</v>
      </c>
      <c r="I3864" t="s">
        <v>7</v>
      </c>
      <c r="J3864" t="s">
        <v>8</v>
      </c>
      <c r="K3864" t="s">
        <v>8</v>
      </c>
      <c r="L3864" t="s">
        <v>8</v>
      </c>
      <c r="M3864" t="s">
        <v>14</v>
      </c>
      <c r="N3864" t="str">
        <f t="shared" si="429"/>
        <v>F</v>
      </c>
      <c r="O3864" t="s">
        <v>8</v>
      </c>
      <c r="P3864" t="s">
        <v>8</v>
      </c>
      <c r="Q3864" t="s">
        <v>11</v>
      </c>
      <c r="R3864" t="s">
        <v>8</v>
      </c>
      <c r="S3864" t="str">
        <f t="shared" si="430"/>
        <v>U</v>
      </c>
      <c r="T3864" t="s">
        <v>12</v>
      </c>
      <c r="U3864">
        <v>0.999999999999996</v>
      </c>
      <c r="V3864" t="s">
        <v>11</v>
      </c>
      <c r="W3864" t="e">
        <f>VLOOKUP(Q3864,'PBT Tag Rates'!$B$5:$E$44,4,FALSE)</f>
        <v>#N/A</v>
      </c>
      <c r="X3864">
        <v>1</v>
      </c>
      <c r="Y3864" s="14">
        <f>IFERROR(LOOKUP(H3864,{30,43,48,53,58,63,68,73,78,83,88,93,97},{42,47,52,57,62,67,72,77,82,87,92,99,100}),999)</f>
        <v>82</v>
      </c>
      <c r="Z3864" s="17">
        <f t="shared" si="431"/>
        <v>5.5555555555555554</v>
      </c>
      <c r="AA3864" s="17">
        <f t="shared" si="425"/>
        <v>5.5555555555555554</v>
      </c>
      <c r="AB3864" s="17">
        <f t="shared" si="426"/>
        <v>11.658097686375321</v>
      </c>
      <c r="AC3864" s="17" t="s">
        <v>17654</v>
      </c>
    </row>
    <row r="3865" spans="1:29" x14ac:dyDescent="0.25">
      <c r="A3865" t="s">
        <v>3339</v>
      </c>
      <c r="B3865" s="151" t="s">
        <v>13463</v>
      </c>
      <c r="C3865" t="s">
        <v>13464</v>
      </c>
      <c r="D3865" s="1">
        <v>45183</v>
      </c>
      <c r="E3865">
        <f t="shared" si="428"/>
        <v>18</v>
      </c>
      <c r="F3865" t="s">
        <v>14</v>
      </c>
      <c r="G3865">
        <v>750</v>
      </c>
      <c r="H3865">
        <f t="shared" si="427"/>
        <v>75</v>
      </c>
      <c r="I3865" t="s">
        <v>7</v>
      </c>
      <c r="J3865" t="s">
        <v>8</v>
      </c>
      <c r="K3865" t="s">
        <v>8</v>
      </c>
      <c r="L3865" t="s">
        <v>8</v>
      </c>
      <c r="M3865" t="s">
        <v>14</v>
      </c>
      <c r="N3865" t="str">
        <f t="shared" si="429"/>
        <v>F</v>
      </c>
      <c r="O3865" t="s">
        <v>2245</v>
      </c>
      <c r="P3865" t="s">
        <v>2246</v>
      </c>
      <c r="Q3865" t="s">
        <v>221</v>
      </c>
      <c r="R3865">
        <v>4</v>
      </c>
      <c r="S3865">
        <f t="shared" si="430"/>
        <v>2019</v>
      </c>
      <c r="T3865" t="s">
        <v>12</v>
      </c>
      <c r="U3865">
        <v>1</v>
      </c>
      <c r="V3865" t="s">
        <v>3396</v>
      </c>
      <c r="W3865">
        <f>VLOOKUP(Q3865,'PBT Tag Rates'!$B$5:$E$44,4,FALSE)</f>
        <v>0.95971980899999998</v>
      </c>
      <c r="X3865">
        <v>1</v>
      </c>
      <c r="Y3865" s="14">
        <f>IFERROR(LOOKUP(H3865,{30,43,48,53,58,63,68,73,78,83,88,93,97},{42,47,52,57,62,67,72,77,82,87,92,99,100}),999)</f>
        <v>77</v>
      </c>
      <c r="Z3865" s="17">
        <f t="shared" si="431"/>
        <v>5.5555555555555554</v>
      </c>
      <c r="AA3865" s="17">
        <f t="shared" si="425"/>
        <v>5.5555555555555554</v>
      </c>
      <c r="AB3865" s="17">
        <f t="shared" si="426"/>
        <v>11.658097686375321</v>
      </c>
      <c r="AC3865" s="17" t="s">
        <v>17655</v>
      </c>
    </row>
    <row r="3866" spans="1:29" x14ac:dyDescent="0.25">
      <c r="A3866" t="s">
        <v>3339</v>
      </c>
      <c r="B3866" s="151" t="s">
        <v>13465</v>
      </c>
      <c r="C3866" t="s">
        <v>13466</v>
      </c>
      <c r="D3866" s="1">
        <v>45183</v>
      </c>
      <c r="E3866">
        <f t="shared" si="428"/>
        <v>18</v>
      </c>
      <c r="F3866" t="s">
        <v>14</v>
      </c>
      <c r="G3866">
        <v>700</v>
      </c>
      <c r="H3866">
        <f t="shared" si="427"/>
        <v>70</v>
      </c>
      <c r="I3866" t="s">
        <v>7</v>
      </c>
      <c r="J3866" t="s">
        <v>8</v>
      </c>
      <c r="K3866" t="s">
        <v>8</v>
      </c>
      <c r="L3866" t="s">
        <v>8</v>
      </c>
      <c r="M3866" t="s">
        <v>14</v>
      </c>
      <c r="N3866" t="str">
        <f t="shared" si="429"/>
        <v>F</v>
      </c>
      <c r="O3866" t="s">
        <v>1139</v>
      </c>
      <c r="P3866" t="s">
        <v>4426</v>
      </c>
      <c r="Q3866" t="s">
        <v>221</v>
      </c>
      <c r="R3866">
        <v>4</v>
      </c>
      <c r="S3866">
        <f t="shared" si="430"/>
        <v>2019</v>
      </c>
      <c r="T3866" t="s">
        <v>12</v>
      </c>
      <c r="U3866">
        <v>0.999999999999996</v>
      </c>
      <c r="V3866" t="s">
        <v>3363</v>
      </c>
      <c r="W3866">
        <f>VLOOKUP(Q3866,'PBT Tag Rates'!$B$5:$E$44,4,FALSE)</f>
        <v>0.95971980899999998</v>
      </c>
      <c r="X3866">
        <v>1</v>
      </c>
      <c r="Y3866" s="14">
        <f>IFERROR(LOOKUP(H3866,{30,43,48,53,58,63,68,73,78,83,88,93,97},{42,47,52,57,62,67,72,77,82,87,92,99,100}),999)</f>
        <v>72</v>
      </c>
      <c r="Z3866" s="17">
        <f t="shared" si="431"/>
        <v>5.5555555555555554</v>
      </c>
      <c r="AA3866" s="17">
        <f t="shared" si="425"/>
        <v>5.5555555555555554</v>
      </c>
      <c r="AB3866" s="17">
        <f t="shared" si="426"/>
        <v>11.658097686375321</v>
      </c>
      <c r="AC3866" s="17" t="s">
        <v>17654</v>
      </c>
    </row>
    <row r="3867" spans="1:29" x14ac:dyDescent="0.25">
      <c r="A3867" t="s">
        <v>3339</v>
      </c>
      <c r="B3867" s="151" t="s">
        <v>13467</v>
      </c>
      <c r="C3867" t="s">
        <v>13468</v>
      </c>
      <c r="D3867" s="1">
        <v>45183</v>
      </c>
      <c r="E3867">
        <f t="shared" si="428"/>
        <v>18</v>
      </c>
      <c r="F3867" t="s">
        <v>6</v>
      </c>
      <c r="G3867">
        <v>620</v>
      </c>
      <c r="H3867">
        <f t="shared" si="427"/>
        <v>62</v>
      </c>
      <c r="I3867" t="s">
        <v>7</v>
      </c>
      <c r="J3867" t="s">
        <v>8</v>
      </c>
      <c r="K3867" t="s">
        <v>8</v>
      </c>
      <c r="L3867" t="s">
        <v>8</v>
      </c>
      <c r="M3867" t="s">
        <v>6</v>
      </c>
      <c r="N3867" t="str">
        <f t="shared" si="429"/>
        <v>M</v>
      </c>
      <c r="O3867" t="s">
        <v>6098</v>
      </c>
      <c r="P3867" t="s">
        <v>6099</v>
      </c>
      <c r="Q3867" t="s">
        <v>918</v>
      </c>
      <c r="R3867">
        <v>3</v>
      </c>
      <c r="S3867">
        <f t="shared" si="430"/>
        <v>2020</v>
      </c>
      <c r="T3867" t="s">
        <v>12</v>
      </c>
      <c r="U3867">
        <v>1</v>
      </c>
      <c r="V3867" t="s">
        <v>3346</v>
      </c>
      <c r="W3867">
        <f>VLOOKUP(Q3867,'PBT Tag Rates'!$B$5:$E$44,4,FALSE)</f>
        <v>0.98961045999999997</v>
      </c>
      <c r="X3867">
        <v>1</v>
      </c>
      <c r="Y3867" s="14">
        <f>IFERROR(LOOKUP(H3867,{30,43,48,53,58,63,68,73,78,83,88,93,97},{42,47,52,57,62,67,72,77,82,87,92,99,100}),999)</f>
        <v>62</v>
      </c>
      <c r="Z3867" s="17">
        <f t="shared" si="431"/>
        <v>5.5555555555555554</v>
      </c>
      <c r="AA3867" s="17">
        <f t="shared" si="425"/>
        <v>5.5555555555555554</v>
      </c>
      <c r="AB3867" s="17">
        <f t="shared" si="426"/>
        <v>11.658097686375321</v>
      </c>
      <c r="AC3867" s="17" t="s">
        <v>17654</v>
      </c>
    </row>
    <row r="3868" spans="1:29" x14ac:dyDescent="0.25">
      <c r="A3868" t="s">
        <v>3339</v>
      </c>
      <c r="B3868" s="151" t="s">
        <v>13469</v>
      </c>
      <c r="C3868" t="s">
        <v>13470</v>
      </c>
      <c r="D3868" s="1">
        <v>45183</v>
      </c>
      <c r="E3868">
        <f t="shared" si="428"/>
        <v>18</v>
      </c>
      <c r="F3868" t="s">
        <v>6</v>
      </c>
      <c r="G3868">
        <v>720</v>
      </c>
      <c r="H3868">
        <f t="shared" si="427"/>
        <v>72</v>
      </c>
      <c r="I3868" t="s">
        <v>9</v>
      </c>
      <c r="J3868">
        <v>1</v>
      </c>
      <c r="K3868" t="s">
        <v>8</v>
      </c>
      <c r="L3868" t="s">
        <v>8</v>
      </c>
      <c r="M3868" t="s">
        <v>6</v>
      </c>
      <c r="N3868" t="str">
        <f t="shared" si="429"/>
        <v>M</v>
      </c>
      <c r="O3868" t="s">
        <v>1732</v>
      </c>
      <c r="P3868" t="s">
        <v>1733</v>
      </c>
      <c r="Q3868" t="s">
        <v>221</v>
      </c>
      <c r="R3868">
        <v>4</v>
      </c>
      <c r="S3868">
        <f t="shared" si="430"/>
        <v>2019</v>
      </c>
      <c r="T3868" t="s">
        <v>12</v>
      </c>
      <c r="U3868">
        <v>1.00000000000001</v>
      </c>
      <c r="V3868" t="s">
        <v>3386</v>
      </c>
      <c r="W3868">
        <f>VLOOKUP(Q3868,'PBT Tag Rates'!$B$5:$E$44,4,FALSE)</f>
        <v>0.95971980899999998</v>
      </c>
      <c r="X3868">
        <v>1</v>
      </c>
      <c r="Y3868" s="14">
        <f>IFERROR(LOOKUP(H3868,{30,43,48,53,58,63,68,73,78,83,88,93,97},{42,47,52,57,62,67,72,77,82,87,92,99,100}),999)</f>
        <v>72</v>
      </c>
      <c r="Z3868" s="17">
        <f t="shared" si="431"/>
        <v>5.5555555555555554</v>
      </c>
      <c r="AA3868" s="17">
        <f t="shared" si="425"/>
        <v>5.5555555555555554</v>
      </c>
      <c r="AB3868" s="17">
        <f t="shared" si="426"/>
        <v>11.658097686375321</v>
      </c>
      <c r="AC3868" s="17" t="s">
        <v>17654</v>
      </c>
    </row>
    <row r="3869" spans="1:29" x14ac:dyDescent="0.25">
      <c r="A3869" t="s">
        <v>3339</v>
      </c>
      <c r="B3869" s="151" t="s">
        <v>13471</v>
      </c>
      <c r="C3869" t="s">
        <v>2555</v>
      </c>
      <c r="D3869" s="1">
        <v>45183</v>
      </c>
      <c r="E3869">
        <f t="shared" si="428"/>
        <v>18</v>
      </c>
      <c r="F3869" t="s">
        <v>14</v>
      </c>
      <c r="G3869">
        <v>860</v>
      </c>
      <c r="H3869">
        <f t="shared" si="427"/>
        <v>86</v>
      </c>
      <c r="I3869" t="s">
        <v>7</v>
      </c>
      <c r="J3869" t="s">
        <v>8</v>
      </c>
      <c r="K3869" t="s">
        <v>13472</v>
      </c>
      <c r="L3869" t="s">
        <v>8</v>
      </c>
      <c r="M3869" t="s">
        <v>14</v>
      </c>
      <c r="N3869" t="str">
        <f t="shared" si="429"/>
        <v>F</v>
      </c>
      <c r="O3869" t="s">
        <v>969</v>
      </c>
      <c r="P3869" t="s">
        <v>970</v>
      </c>
      <c r="Q3869" t="s">
        <v>15</v>
      </c>
      <c r="R3869">
        <v>5</v>
      </c>
      <c r="S3869">
        <f t="shared" si="430"/>
        <v>2018</v>
      </c>
      <c r="T3869" t="s">
        <v>12</v>
      </c>
      <c r="U3869">
        <v>0.999999999999994</v>
      </c>
      <c r="V3869" t="s">
        <v>3543</v>
      </c>
      <c r="W3869">
        <f>VLOOKUP(Q3869,'PBT Tag Rates'!$B$5:$E$44,4,FALSE)</f>
        <v>0.80551598400000002</v>
      </c>
      <c r="X3869">
        <v>1</v>
      </c>
      <c r="Y3869" s="14">
        <f>IFERROR(LOOKUP(H3869,{30,43,48,53,58,63,68,73,78,83,88,93,97},{42,47,52,57,62,67,72,77,82,87,92,99,100}),999)</f>
        <v>87</v>
      </c>
      <c r="Z3869" s="17">
        <f t="shared" si="431"/>
        <v>5.5555555555555554</v>
      </c>
      <c r="AA3869" s="17">
        <f t="shared" si="425"/>
        <v>5.5555555555555554</v>
      </c>
      <c r="AB3869" s="17">
        <f t="shared" si="426"/>
        <v>11.658097686375321</v>
      </c>
      <c r="AC3869" s="17" t="s">
        <v>17655</v>
      </c>
    </row>
    <row r="3870" spans="1:29" x14ac:dyDescent="0.25">
      <c r="A3870" t="s">
        <v>3339</v>
      </c>
      <c r="B3870" s="151" t="s">
        <v>13473</v>
      </c>
      <c r="C3870" t="s">
        <v>13474</v>
      </c>
      <c r="D3870" s="1">
        <v>45183</v>
      </c>
      <c r="E3870">
        <f t="shared" si="428"/>
        <v>18</v>
      </c>
      <c r="F3870" t="s">
        <v>14</v>
      </c>
      <c r="G3870">
        <v>760</v>
      </c>
      <c r="H3870">
        <f t="shared" si="427"/>
        <v>76</v>
      </c>
      <c r="I3870" t="s">
        <v>9</v>
      </c>
      <c r="J3870">
        <v>1</v>
      </c>
      <c r="K3870" t="s">
        <v>8</v>
      </c>
      <c r="L3870" t="s">
        <v>8</v>
      </c>
      <c r="M3870" t="s">
        <v>14</v>
      </c>
      <c r="N3870" t="str">
        <f t="shared" si="429"/>
        <v>F</v>
      </c>
      <c r="O3870" t="s">
        <v>862</v>
      </c>
      <c r="P3870" t="s">
        <v>863</v>
      </c>
      <c r="Q3870" t="s">
        <v>221</v>
      </c>
      <c r="R3870">
        <v>4</v>
      </c>
      <c r="S3870">
        <f t="shared" si="430"/>
        <v>2019</v>
      </c>
      <c r="T3870" t="s">
        <v>12</v>
      </c>
      <c r="U3870">
        <v>0.999999999999995</v>
      </c>
      <c r="V3870" t="s">
        <v>3363</v>
      </c>
      <c r="W3870">
        <f>VLOOKUP(Q3870,'PBT Tag Rates'!$B$5:$E$44,4,FALSE)</f>
        <v>0.95971980899999998</v>
      </c>
      <c r="X3870">
        <v>1</v>
      </c>
      <c r="Y3870" s="14">
        <f>IFERROR(LOOKUP(H3870,{30,43,48,53,58,63,68,73,78,83,88,93,97},{42,47,52,57,62,67,72,77,82,87,92,99,100}),999)</f>
        <v>77</v>
      </c>
      <c r="Z3870" s="17">
        <f t="shared" si="431"/>
        <v>5.5555555555555554</v>
      </c>
      <c r="AA3870" s="17">
        <f t="shared" si="425"/>
        <v>5.5555555555555554</v>
      </c>
      <c r="AB3870" s="17">
        <f t="shared" si="426"/>
        <v>11.658097686375321</v>
      </c>
      <c r="AC3870" s="17" t="s">
        <v>17654</v>
      </c>
    </row>
    <row r="3871" spans="1:29" x14ac:dyDescent="0.25">
      <c r="A3871" t="s">
        <v>3339</v>
      </c>
      <c r="B3871" s="151" t="s">
        <v>13475</v>
      </c>
      <c r="C3871" t="s">
        <v>13476</v>
      </c>
      <c r="D3871" s="1">
        <v>45183</v>
      </c>
      <c r="E3871">
        <f t="shared" si="428"/>
        <v>18</v>
      </c>
      <c r="F3871" t="s">
        <v>6</v>
      </c>
      <c r="G3871">
        <v>710</v>
      </c>
      <c r="H3871">
        <f t="shared" si="427"/>
        <v>71</v>
      </c>
      <c r="I3871" t="s">
        <v>7</v>
      </c>
      <c r="J3871" t="s">
        <v>8</v>
      </c>
      <c r="K3871" t="s">
        <v>8</v>
      </c>
      <c r="L3871" t="s">
        <v>8</v>
      </c>
      <c r="M3871" t="s">
        <v>6</v>
      </c>
      <c r="N3871" t="str">
        <f t="shared" si="429"/>
        <v>M</v>
      </c>
      <c r="O3871" t="s">
        <v>8</v>
      </c>
      <c r="P3871" t="s">
        <v>8</v>
      </c>
      <c r="Q3871" t="s">
        <v>11</v>
      </c>
      <c r="R3871" t="s">
        <v>8</v>
      </c>
      <c r="S3871" t="str">
        <f t="shared" si="430"/>
        <v>U</v>
      </c>
      <c r="T3871" t="s">
        <v>12</v>
      </c>
      <c r="U3871">
        <v>1</v>
      </c>
      <c r="V3871" t="s">
        <v>11</v>
      </c>
      <c r="W3871" t="e">
        <f>VLOOKUP(Q3871,'PBT Tag Rates'!$B$5:$E$44,4,FALSE)</f>
        <v>#N/A</v>
      </c>
      <c r="X3871">
        <v>1</v>
      </c>
      <c r="Y3871" s="14">
        <f>IFERROR(LOOKUP(H3871,{30,43,48,53,58,63,68,73,78,83,88,93,97},{42,47,52,57,62,67,72,77,82,87,92,99,100}),999)</f>
        <v>72</v>
      </c>
      <c r="Z3871" s="17">
        <f t="shared" si="431"/>
        <v>5.5555555555555554</v>
      </c>
      <c r="AA3871" s="17">
        <f t="shared" si="425"/>
        <v>5.5555555555555554</v>
      </c>
      <c r="AB3871" s="17">
        <f t="shared" si="426"/>
        <v>11.658097686375321</v>
      </c>
      <c r="AC3871" s="17" t="s">
        <v>17654</v>
      </c>
    </row>
    <row r="3872" spans="1:29" x14ac:dyDescent="0.25">
      <c r="A3872" t="s">
        <v>3339</v>
      </c>
      <c r="B3872" s="151" t="s">
        <v>13477</v>
      </c>
      <c r="C3872" t="s">
        <v>13478</v>
      </c>
      <c r="D3872" s="1">
        <v>45183</v>
      </c>
      <c r="E3872">
        <f t="shared" si="428"/>
        <v>18</v>
      </c>
      <c r="F3872" t="s">
        <v>6</v>
      </c>
      <c r="G3872">
        <v>620</v>
      </c>
      <c r="H3872">
        <f t="shared" si="427"/>
        <v>62</v>
      </c>
      <c r="I3872" t="s">
        <v>7</v>
      </c>
      <c r="J3872" t="s">
        <v>8</v>
      </c>
      <c r="K3872" t="s">
        <v>8</v>
      </c>
      <c r="L3872" t="s">
        <v>8</v>
      </c>
      <c r="M3872" t="s">
        <v>6</v>
      </c>
      <c r="N3872" t="str">
        <f t="shared" si="429"/>
        <v>M</v>
      </c>
      <c r="O3872" t="s">
        <v>8</v>
      </c>
      <c r="P3872" t="s">
        <v>8</v>
      </c>
      <c r="Q3872" t="s">
        <v>11</v>
      </c>
      <c r="R3872" t="s">
        <v>8</v>
      </c>
      <c r="S3872" t="str">
        <f t="shared" si="430"/>
        <v>U</v>
      </c>
      <c r="T3872" t="s">
        <v>12</v>
      </c>
      <c r="U3872">
        <v>0.999999999999994</v>
      </c>
      <c r="V3872" t="s">
        <v>11</v>
      </c>
      <c r="W3872" t="e">
        <f>VLOOKUP(Q3872,'PBT Tag Rates'!$B$5:$E$44,4,FALSE)</f>
        <v>#N/A</v>
      </c>
      <c r="X3872">
        <v>1</v>
      </c>
      <c r="Y3872" s="14">
        <f>IFERROR(LOOKUP(H3872,{30,43,48,53,58,63,68,73,78,83,88,93,97},{42,47,52,57,62,67,72,77,82,87,92,99,100}),999)</f>
        <v>62</v>
      </c>
      <c r="Z3872" s="17">
        <f t="shared" si="431"/>
        <v>5.5555555555555554</v>
      </c>
      <c r="AA3872" s="17">
        <f t="shared" si="425"/>
        <v>5.5555555555555554</v>
      </c>
      <c r="AB3872" s="17">
        <f t="shared" si="426"/>
        <v>11.658097686375321</v>
      </c>
      <c r="AC3872" s="17" t="s">
        <v>17654</v>
      </c>
    </row>
    <row r="3873" spans="1:29" x14ac:dyDescent="0.25">
      <c r="A3873" t="s">
        <v>3339</v>
      </c>
      <c r="B3873" s="151" t="s">
        <v>13479</v>
      </c>
      <c r="C3873" t="s">
        <v>13480</v>
      </c>
      <c r="D3873" s="1">
        <v>45183</v>
      </c>
      <c r="E3873">
        <f t="shared" si="428"/>
        <v>18</v>
      </c>
      <c r="F3873" t="s">
        <v>14</v>
      </c>
      <c r="G3873">
        <v>710</v>
      </c>
      <c r="H3873">
        <f t="shared" si="427"/>
        <v>71</v>
      </c>
      <c r="I3873" t="s">
        <v>7</v>
      </c>
      <c r="J3873" t="s">
        <v>8</v>
      </c>
      <c r="K3873" t="s">
        <v>8</v>
      </c>
      <c r="L3873" t="s">
        <v>8</v>
      </c>
      <c r="M3873" t="s">
        <v>14</v>
      </c>
      <c r="N3873" t="str">
        <f t="shared" si="429"/>
        <v>F</v>
      </c>
      <c r="O3873" t="s">
        <v>528</v>
      </c>
      <c r="P3873" t="s">
        <v>664</v>
      </c>
      <c r="Q3873" t="s">
        <v>221</v>
      </c>
      <c r="R3873">
        <v>4</v>
      </c>
      <c r="S3873">
        <f t="shared" si="430"/>
        <v>2019</v>
      </c>
      <c r="T3873" t="s">
        <v>12</v>
      </c>
      <c r="U3873">
        <v>0.999999999999997</v>
      </c>
      <c r="V3873" t="s">
        <v>3346</v>
      </c>
      <c r="W3873">
        <f>VLOOKUP(Q3873,'PBT Tag Rates'!$B$5:$E$44,4,FALSE)</f>
        <v>0.95971980899999998</v>
      </c>
      <c r="X3873">
        <v>1</v>
      </c>
      <c r="Y3873" s="14">
        <f>IFERROR(LOOKUP(H3873,{30,43,48,53,58,63,68,73,78,83,88,93,97},{42,47,52,57,62,67,72,77,82,87,92,99,100}),999)</f>
        <v>72</v>
      </c>
      <c r="Z3873" s="17">
        <f t="shared" si="431"/>
        <v>5.5555555555555554</v>
      </c>
      <c r="AA3873" s="17">
        <f t="shared" si="425"/>
        <v>5.5555555555555554</v>
      </c>
      <c r="AB3873" s="17">
        <f t="shared" si="426"/>
        <v>11.658097686375321</v>
      </c>
      <c r="AC3873" s="17" t="s">
        <v>17654</v>
      </c>
    </row>
    <row r="3874" spans="1:29" x14ac:dyDescent="0.25">
      <c r="A3874" t="s">
        <v>3339</v>
      </c>
      <c r="B3874" s="151" t="s">
        <v>13481</v>
      </c>
      <c r="C3874" t="s">
        <v>13482</v>
      </c>
      <c r="D3874" s="1">
        <v>45183</v>
      </c>
      <c r="E3874">
        <f t="shared" si="428"/>
        <v>18</v>
      </c>
      <c r="F3874" t="s">
        <v>14</v>
      </c>
      <c r="G3874">
        <v>800</v>
      </c>
      <c r="H3874">
        <f t="shared" si="427"/>
        <v>80</v>
      </c>
      <c r="I3874" t="s">
        <v>7</v>
      </c>
      <c r="J3874" t="s">
        <v>8</v>
      </c>
      <c r="K3874" t="s">
        <v>13483</v>
      </c>
      <c r="L3874" t="s">
        <v>8</v>
      </c>
      <c r="M3874" t="s">
        <v>14</v>
      </c>
      <c r="N3874" t="str">
        <f t="shared" si="429"/>
        <v>F</v>
      </c>
      <c r="O3874" t="s">
        <v>1315</v>
      </c>
      <c r="P3874" t="s">
        <v>1316</v>
      </c>
      <c r="Q3874" t="s">
        <v>221</v>
      </c>
      <c r="R3874">
        <v>4</v>
      </c>
      <c r="S3874">
        <f t="shared" si="430"/>
        <v>2019</v>
      </c>
      <c r="T3874" t="s">
        <v>12</v>
      </c>
      <c r="U3874">
        <v>1</v>
      </c>
      <c r="V3874" t="s">
        <v>3363</v>
      </c>
      <c r="W3874">
        <f>VLOOKUP(Q3874,'PBT Tag Rates'!$B$5:$E$44,4,FALSE)</f>
        <v>0.95971980899999998</v>
      </c>
      <c r="X3874">
        <v>1</v>
      </c>
      <c r="Y3874" s="14">
        <f>IFERROR(LOOKUP(H3874,{30,43,48,53,58,63,68,73,78,83,88,93,97},{42,47,52,57,62,67,72,77,82,87,92,99,100}),999)</f>
        <v>82</v>
      </c>
      <c r="Z3874" s="17">
        <f t="shared" si="431"/>
        <v>5.5555555555555554</v>
      </c>
      <c r="AA3874" s="17">
        <f t="shared" si="425"/>
        <v>5.5555555555555554</v>
      </c>
      <c r="AB3874" s="17">
        <f t="shared" si="426"/>
        <v>11.658097686375321</v>
      </c>
      <c r="AC3874" s="17" t="s">
        <v>17654</v>
      </c>
    </row>
    <row r="3875" spans="1:29" x14ac:dyDescent="0.25">
      <c r="A3875" t="s">
        <v>3339</v>
      </c>
      <c r="B3875" s="151" t="s">
        <v>13484</v>
      </c>
      <c r="C3875" t="s">
        <v>13485</v>
      </c>
      <c r="D3875" s="1">
        <v>45183</v>
      </c>
      <c r="E3875">
        <f t="shared" si="428"/>
        <v>18</v>
      </c>
      <c r="F3875" t="s">
        <v>6</v>
      </c>
      <c r="G3875">
        <v>710</v>
      </c>
      <c r="H3875">
        <f t="shared" si="427"/>
        <v>71</v>
      </c>
      <c r="I3875" t="s">
        <v>7</v>
      </c>
      <c r="J3875" t="s">
        <v>8</v>
      </c>
      <c r="K3875" t="s">
        <v>8</v>
      </c>
      <c r="L3875" t="s">
        <v>8</v>
      </c>
      <c r="M3875" t="s">
        <v>6</v>
      </c>
      <c r="N3875" t="str">
        <f t="shared" si="429"/>
        <v>M</v>
      </c>
      <c r="O3875" t="s">
        <v>8</v>
      </c>
      <c r="P3875" t="s">
        <v>8</v>
      </c>
      <c r="Q3875" t="s">
        <v>11</v>
      </c>
      <c r="R3875" t="s">
        <v>8</v>
      </c>
      <c r="S3875" t="str">
        <f t="shared" si="430"/>
        <v>U</v>
      </c>
      <c r="T3875" t="s">
        <v>12</v>
      </c>
      <c r="U3875">
        <v>1</v>
      </c>
      <c r="V3875" t="s">
        <v>11</v>
      </c>
      <c r="W3875" t="e">
        <f>VLOOKUP(Q3875,'PBT Tag Rates'!$B$5:$E$44,4,FALSE)</f>
        <v>#N/A</v>
      </c>
      <c r="X3875">
        <v>1</v>
      </c>
      <c r="Y3875" s="14">
        <f>IFERROR(LOOKUP(H3875,{30,43,48,53,58,63,68,73,78,83,88,93,97},{42,47,52,57,62,67,72,77,82,87,92,99,100}),999)</f>
        <v>72</v>
      </c>
      <c r="Z3875" s="17">
        <f t="shared" si="431"/>
        <v>5.5555555555555554</v>
      </c>
      <c r="AA3875" s="17">
        <f t="shared" si="425"/>
        <v>5.5555555555555554</v>
      </c>
      <c r="AB3875" s="17">
        <f t="shared" si="426"/>
        <v>11.658097686375321</v>
      </c>
      <c r="AC3875" s="17" t="s">
        <v>17654</v>
      </c>
    </row>
    <row r="3876" spans="1:29" x14ac:dyDescent="0.25">
      <c r="A3876" t="s">
        <v>3339</v>
      </c>
      <c r="B3876" s="151" t="s">
        <v>13486</v>
      </c>
      <c r="C3876" t="s">
        <v>13487</v>
      </c>
      <c r="D3876" s="1">
        <v>45183</v>
      </c>
      <c r="E3876">
        <f t="shared" si="428"/>
        <v>18</v>
      </c>
      <c r="F3876" t="s">
        <v>14</v>
      </c>
      <c r="G3876">
        <v>810</v>
      </c>
      <c r="H3876">
        <f t="shared" si="427"/>
        <v>81</v>
      </c>
      <c r="I3876" t="s">
        <v>9</v>
      </c>
      <c r="J3876">
        <v>1</v>
      </c>
      <c r="K3876" t="s">
        <v>13488</v>
      </c>
      <c r="L3876" t="s">
        <v>8</v>
      </c>
      <c r="M3876" t="s">
        <v>14</v>
      </c>
      <c r="N3876" t="str">
        <f t="shared" si="429"/>
        <v>F</v>
      </c>
      <c r="O3876" t="s">
        <v>1216</v>
      </c>
      <c r="P3876" t="s">
        <v>1217</v>
      </c>
      <c r="Q3876" t="s">
        <v>221</v>
      </c>
      <c r="R3876">
        <v>4</v>
      </c>
      <c r="S3876">
        <f t="shared" si="430"/>
        <v>2019</v>
      </c>
      <c r="T3876" t="s">
        <v>12</v>
      </c>
      <c r="U3876">
        <v>0.99999999999999301</v>
      </c>
      <c r="V3876" t="s">
        <v>3876</v>
      </c>
      <c r="W3876">
        <f>VLOOKUP(Q3876,'PBT Tag Rates'!$B$5:$E$44,4,FALSE)</f>
        <v>0.95971980899999998</v>
      </c>
      <c r="X3876">
        <v>1</v>
      </c>
      <c r="Y3876" s="14">
        <f>IFERROR(LOOKUP(H3876,{30,43,48,53,58,63,68,73,78,83,88,93,97},{42,47,52,57,62,67,72,77,82,87,92,99,100}),999)</f>
        <v>82</v>
      </c>
      <c r="Z3876" s="17">
        <f t="shared" si="431"/>
        <v>5.5555555555555554</v>
      </c>
      <c r="AA3876" s="17">
        <f t="shared" si="425"/>
        <v>5.5555555555555554</v>
      </c>
      <c r="AB3876" s="17">
        <f t="shared" si="426"/>
        <v>11.658097686375321</v>
      </c>
      <c r="AC3876" s="17" t="s">
        <v>17654</v>
      </c>
    </row>
    <row r="3877" spans="1:29" x14ac:dyDescent="0.25">
      <c r="A3877" t="s">
        <v>3339</v>
      </c>
      <c r="B3877" s="151" t="s">
        <v>13489</v>
      </c>
      <c r="C3877" t="s">
        <v>2558</v>
      </c>
      <c r="D3877" s="1">
        <v>45183</v>
      </c>
      <c r="E3877">
        <f t="shared" si="428"/>
        <v>18</v>
      </c>
      <c r="F3877" t="s">
        <v>14</v>
      </c>
      <c r="G3877">
        <v>880</v>
      </c>
      <c r="H3877">
        <f t="shared" si="427"/>
        <v>88</v>
      </c>
      <c r="I3877" t="s">
        <v>7</v>
      </c>
      <c r="J3877" t="s">
        <v>8</v>
      </c>
      <c r="K3877" t="s">
        <v>13490</v>
      </c>
      <c r="L3877" t="s">
        <v>8</v>
      </c>
      <c r="M3877" t="s">
        <v>14</v>
      </c>
      <c r="N3877" t="str">
        <f t="shared" si="429"/>
        <v>F</v>
      </c>
      <c r="O3877" t="s">
        <v>8</v>
      </c>
      <c r="P3877" t="s">
        <v>8</v>
      </c>
      <c r="Q3877" t="s">
        <v>11</v>
      </c>
      <c r="R3877" t="s">
        <v>8</v>
      </c>
      <c r="S3877" t="str">
        <f t="shared" si="430"/>
        <v>U</v>
      </c>
      <c r="T3877" t="s">
        <v>12</v>
      </c>
      <c r="U3877">
        <v>0.999999999999998</v>
      </c>
      <c r="V3877" t="s">
        <v>11</v>
      </c>
      <c r="W3877" t="e">
        <f>VLOOKUP(Q3877,'PBT Tag Rates'!$B$5:$E$44,4,FALSE)</f>
        <v>#N/A</v>
      </c>
      <c r="X3877">
        <v>1</v>
      </c>
      <c r="Y3877" s="14">
        <f>IFERROR(LOOKUP(H3877,{30,43,48,53,58,63,68,73,78,83,88,93,97},{42,47,52,57,62,67,72,77,82,87,92,99,100}),999)</f>
        <v>92</v>
      </c>
      <c r="Z3877" s="17">
        <f t="shared" si="431"/>
        <v>5.5555555555555554</v>
      </c>
      <c r="AA3877" s="17">
        <f t="shared" si="425"/>
        <v>5.5555555555555554</v>
      </c>
      <c r="AB3877" s="17">
        <f t="shared" si="426"/>
        <v>11.658097686375321</v>
      </c>
      <c r="AC3877" s="17" t="s">
        <v>17654</v>
      </c>
    </row>
    <row r="3878" spans="1:29" x14ac:dyDescent="0.25">
      <c r="A3878" t="s">
        <v>3339</v>
      </c>
      <c r="B3878" s="151" t="s">
        <v>13491</v>
      </c>
      <c r="C3878" t="s">
        <v>13492</v>
      </c>
      <c r="D3878" s="1">
        <v>45183</v>
      </c>
      <c r="E3878">
        <f t="shared" si="428"/>
        <v>18</v>
      </c>
      <c r="F3878" t="s">
        <v>14</v>
      </c>
      <c r="G3878">
        <v>800</v>
      </c>
      <c r="H3878">
        <f t="shared" si="427"/>
        <v>80</v>
      </c>
      <c r="I3878" t="s">
        <v>7</v>
      </c>
      <c r="J3878" t="s">
        <v>8</v>
      </c>
      <c r="K3878" t="s">
        <v>13493</v>
      </c>
      <c r="L3878" t="s">
        <v>8</v>
      </c>
      <c r="M3878" t="s">
        <v>14</v>
      </c>
      <c r="N3878" t="str">
        <f t="shared" si="429"/>
        <v>F</v>
      </c>
      <c r="O3878" t="s">
        <v>8</v>
      </c>
      <c r="P3878" t="s">
        <v>8</v>
      </c>
      <c r="Q3878" t="s">
        <v>11</v>
      </c>
      <c r="R3878" t="s">
        <v>8</v>
      </c>
      <c r="S3878" t="str">
        <f t="shared" si="430"/>
        <v>U</v>
      </c>
      <c r="T3878" t="s">
        <v>12</v>
      </c>
      <c r="U3878">
        <v>1</v>
      </c>
      <c r="V3878" t="s">
        <v>11</v>
      </c>
      <c r="W3878" t="e">
        <f>VLOOKUP(Q3878,'PBT Tag Rates'!$B$5:$E$44,4,FALSE)</f>
        <v>#N/A</v>
      </c>
      <c r="X3878">
        <v>1</v>
      </c>
      <c r="Y3878" s="14">
        <f>IFERROR(LOOKUP(H3878,{30,43,48,53,58,63,68,73,78,83,88,93,97},{42,47,52,57,62,67,72,77,82,87,92,99,100}),999)</f>
        <v>82</v>
      </c>
      <c r="Z3878" s="17">
        <f t="shared" si="431"/>
        <v>5.5555555555555554</v>
      </c>
      <c r="AA3878" s="17">
        <f t="shared" si="425"/>
        <v>5.5555555555555554</v>
      </c>
      <c r="AB3878" s="17">
        <f t="shared" si="426"/>
        <v>11.658097686375321</v>
      </c>
      <c r="AC3878" s="17" t="s">
        <v>17654</v>
      </c>
    </row>
    <row r="3879" spans="1:29" x14ac:dyDescent="0.25">
      <c r="A3879" t="s">
        <v>3339</v>
      </c>
      <c r="B3879" s="151" t="s">
        <v>13494</v>
      </c>
      <c r="C3879" t="s">
        <v>13495</v>
      </c>
      <c r="D3879" s="1">
        <v>45183</v>
      </c>
      <c r="E3879">
        <f t="shared" si="428"/>
        <v>18</v>
      </c>
      <c r="F3879" t="s">
        <v>14</v>
      </c>
      <c r="G3879">
        <v>790</v>
      </c>
      <c r="H3879">
        <f t="shared" si="427"/>
        <v>79</v>
      </c>
      <c r="I3879" t="s">
        <v>7</v>
      </c>
      <c r="J3879" t="s">
        <v>8</v>
      </c>
      <c r="K3879" t="s">
        <v>8</v>
      </c>
      <c r="L3879" t="s">
        <v>8</v>
      </c>
      <c r="M3879" t="s">
        <v>14</v>
      </c>
      <c r="N3879" t="str">
        <f t="shared" si="429"/>
        <v>F</v>
      </c>
      <c r="O3879" t="s">
        <v>2253</v>
      </c>
      <c r="P3879" t="s">
        <v>2254</v>
      </c>
      <c r="Q3879" t="s">
        <v>281</v>
      </c>
      <c r="R3879">
        <v>4</v>
      </c>
      <c r="S3879">
        <f t="shared" si="430"/>
        <v>2019</v>
      </c>
      <c r="T3879" t="s">
        <v>12</v>
      </c>
      <c r="U3879">
        <v>1</v>
      </c>
      <c r="V3879" t="s">
        <v>3169</v>
      </c>
      <c r="W3879">
        <f>VLOOKUP(Q3879,'PBT Tag Rates'!$B$5:$E$44,4,FALSE)</f>
        <v>0.99705232300000002</v>
      </c>
      <c r="X3879">
        <v>1</v>
      </c>
      <c r="Y3879" s="14">
        <f>IFERROR(LOOKUP(H3879,{30,43,48,53,58,63,68,73,78,83,88,93,97},{42,47,52,57,62,67,72,77,82,87,92,99,100}),999)</f>
        <v>82</v>
      </c>
      <c r="Z3879" s="17">
        <f t="shared" si="431"/>
        <v>5.5555555555555554</v>
      </c>
      <c r="AA3879" s="17">
        <f t="shared" si="425"/>
        <v>5.5555555555555554</v>
      </c>
      <c r="AB3879" s="17">
        <f t="shared" si="426"/>
        <v>11.658097686375321</v>
      </c>
      <c r="AC3879" s="17" t="s">
        <v>17654</v>
      </c>
    </row>
    <row r="3880" spans="1:29" x14ac:dyDescent="0.25">
      <c r="A3880" t="s">
        <v>3339</v>
      </c>
      <c r="B3880" s="151" t="s">
        <v>13496</v>
      </c>
      <c r="C3880" t="s">
        <v>13497</v>
      </c>
      <c r="D3880" s="1">
        <v>45183</v>
      </c>
      <c r="E3880">
        <f t="shared" si="428"/>
        <v>18</v>
      </c>
      <c r="F3880" t="s">
        <v>6</v>
      </c>
      <c r="G3880">
        <v>670</v>
      </c>
      <c r="H3880">
        <f t="shared" si="427"/>
        <v>67</v>
      </c>
      <c r="I3880" t="s">
        <v>7</v>
      </c>
      <c r="J3880" t="s">
        <v>8</v>
      </c>
      <c r="K3880" t="s">
        <v>8</v>
      </c>
      <c r="L3880" t="s">
        <v>8</v>
      </c>
      <c r="M3880" t="s">
        <v>6</v>
      </c>
      <c r="N3880" t="str">
        <f t="shared" si="429"/>
        <v>M</v>
      </c>
      <c r="O3880" t="s">
        <v>13498</v>
      </c>
      <c r="P3880" t="s">
        <v>13499</v>
      </c>
      <c r="Q3880" t="s">
        <v>2596</v>
      </c>
      <c r="R3880">
        <v>3</v>
      </c>
      <c r="S3880">
        <f t="shared" si="430"/>
        <v>2020</v>
      </c>
      <c r="T3880" t="s">
        <v>12</v>
      </c>
      <c r="U3880">
        <v>0.999999999999999</v>
      </c>
      <c r="V3880" t="s">
        <v>3079</v>
      </c>
      <c r="W3880">
        <f>VLOOKUP(Q3880,'PBT Tag Rates'!$B$5:$E$44,4,FALSE)</f>
        <v>0.98845608500000004</v>
      </c>
      <c r="X3880">
        <v>1</v>
      </c>
      <c r="Y3880" s="14">
        <f>IFERROR(LOOKUP(H3880,{30,43,48,53,58,63,68,73,78,83,88,93,97},{42,47,52,57,62,67,72,77,82,87,92,99,100}),999)</f>
        <v>67</v>
      </c>
      <c r="Z3880" s="17">
        <f t="shared" si="431"/>
        <v>5.5555555555555554</v>
      </c>
      <c r="AA3880" s="17">
        <f t="shared" si="425"/>
        <v>5.5555555555555554</v>
      </c>
      <c r="AB3880" s="17">
        <f t="shared" si="426"/>
        <v>11.658097686375321</v>
      </c>
      <c r="AC3880" s="17" t="s">
        <v>17654</v>
      </c>
    </row>
    <row r="3881" spans="1:29" x14ac:dyDescent="0.25">
      <c r="A3881" t="s">
        <v>3339</v>
      </c>
      <c r="B3881" s="151" t="s">
        <v>13500</v>
      </c>
      <c r="C3881" t="s">
        <v>13501</v>
      </c>
      <c r="D3881" s="1">
        <v>45183</v>
      </c>
      <c r="E3881">
        <f t="shared" si="428"/>
        <v>18</v>
      </c>
      <c r="F3881" t="s">
        <v>6</v>
      </c>
      <c r="G3881">
        <v>610</v>
      </c>
      <c r="H3881">
        <f t="shared" si="427"/>
        <v>61</v>
      </c>
      <c r="I3881" t="s">
        <v>7</v>
      </c>
      <c r="J3881" t="s">
        <v>8</v>
      </c>
      <c r="K3881" t="s">
        <v>8</v>
      </c>
      <c r="L3881" t="s">
        <v>8</v>
      </c>
      <c r="M3881" t="s">
        <v>6</v>
      </c>
      <c r="N3881" t="str">
        <f t="shared" si="429"/>
        <v>M</v>
      </c>
      <c r="O3881" t="s">
        <v>8</v>
      </c>
      <c r="P3881" t="s">
        <v>8</v>
      </c>
      <c r="Q3881" t="s">
        <v>11</v>
      </c>
      <c r="R3881" t="s">
        <v>8</v>
      </c>
      <c r="S3881" t="str">
        <f t="shared" si="430"/>
        <v>U</v>
      </c>
      <c r="T3881" t="s">
        <v>12</v>
      </c>
      <c r="U3881">
        <v>0.999999999999999</v>
      </c>
      <c r="V3881" t="s">
        <v>11</v>
      </c>
      <c r="W3881" t="e">
        <f>VLOOKUP(Q3881,'PBT Tag Rates'!$B$5:$E$44,4,FALSE)</f>
        <v>#N/A</v>
      </c>
      <c r="X3881">
        <v>1</v>
      </c>
      <c r="Y3881" s="14">
        <f>IFERROR(LOOKUP(H3881,{30,43,48,53,58,63,68,73,78,83,88,93,97},{42,47,52,57,62,67,72,77,82,87,92,99,100}),999)</f>
        <v>62</v>
      </c>
      <c r="Z3881" s="17">
        <f t="shared" si="431"/>
        <v>5.5555555555555554</v>
      </c>
      <c r="AA3881" s="17">
        <f t="shared" si="425"/>
        <v>5.5555555555555554</v>
      </c>
      <c r="AB3881" s="17">
        <f t="shared" si="426"/>
        <v>11.658097686375321</v>
      </c>
      <c r="AC3881" s="17" t="s">
        <v>17654</v>
      </c>
    </row>
    <row r="3882" spans="1:29" x14ac:dyDescent="0.25">
      <c r="A3882" t="s">
        <v>3339</v>
      </c>
      <c r="B3882" s="151" t="s">
        <v>13502</v>
      </c>
      <c r="C3882" t="s">
        <v>13503</v>
      </c>
      <c r="D3882" s="1">
        <v>45183</v>
      </c>
      <c r="E3882">
        <f t="shared" si="428"/>
        <v>18</v>
      </c>
      <c r="F3882" t="s">
        <v>14</v>
      </c>
      <c r="G3882">
        <v>800</v>
      </c>
      <c r="H3882">
        <f t="shared" si="427"/>
        <v>80</v>
      </c>
      <c r="I3882" t="s">
        <v>7</v>
      </c>
      <c r="J3882" t="s">
        <v>8</v>
      </c>
      <c r="K3882" t="s">
        <v>13504</v>
      </c>
      <c r="L3882" t="s">
        <v>8</v>
      </c>
      <c r="M3882" t="s">
        <v>14</v>
      </c>
      <c r="N3882" t="str">
        <f t="shared" si="429"/>
        <v>F</v>
      </c>
      <c r="O3882" t="s">
        <v>2245</v>
      </c>
      <c r="P3882" t="s">
        <v>2977</v>
      </c>
      <c r="Q3882" t="s">
        <v>221</v>
      </c>
      <c r="R3882">
        <v>4</v>
      </c>
      <c r="S3882">
        <f t="shared" si="430"/>
        <v>2019</v>
      </c>
      <c r="T3882" t="s">
        <v>12</v>
      </c>
      <c r="U3882">
        <v>1</v>
      </c>
      <c r="V3882" t="s">
        <v>3396</v>
      </c>
      <c r="W3882">
        <f>VLOOKUP(Q3882,'PBT Tag Rates'!$B$5:$E$44,4,FALSE)</f>
        <v>0.95971980899999998</v>
      </c>
      <c r="X3882">
        <v>1</v>
      </c>
      <c r="Y3882" s="14">
        <f>IFERROR(LOOKUP(H3882,{30,43,48,53,58,63,68,73,78,83,88,93,97},{42,47,52,57,62,67,72,77,82,87,92,99,100}),999)</f>
        <v>82</v>
      </c>
      <c r="Z3882" s="17">
        <f t="shared" si="431"/>
        <v>5.5555555555555554</v>
      </c>
      <c r="AA3882" s="17">
        <f t="shared" si="425"/>
        <v>5.5555555555555554</v>
      </c>
      <c r="AB3882" s="17">
        <f t="shared" si="426"/>
        <v>11.658097686375321</v>
      </c>
      <c r="AC3882" s="17" t="s">
        <v>17655</v>
      </c>
    </row>
    <row r="3883" spans="1:29" x14ac:dyDescent="0.25">
      <c r="A3883" t="s">
        <v>3339</v>
      </c>
      <c r="B3883" s="151" t="s">
        <v>13505</v>
      </c>
      <c r="C3883" t="s">
        <v>2559</v>
      </c>
      <c r="D3883" s="1">
        <v>45183</v>
      </c>
      <c r="E3883">
        <f t="shared" si="428"/>
        <v>18</v>
      </c>
      <c r="F3883" t="s">
        <v>6</v>
      </c>
      <c r="G3883">
        <v>800</v>
      </c>
      <c r="H3883">
        <f t="shared" si="427"/>
        <v>80</v>
      </c>
      <c r="I3883" t="s">
        <v>7</v>
      </c>
      <c r="J3883" t="s">
        <v>8</v>
      </c>
      <c r="K3883" t="s">
        <v>13506</v>
      </c>
      <c r="L3883" t="s">
        <v>8</v>
      </c>
      <c r="M3883" t="s">
        <v>6</v>
      </c>
      <c r="N3883" t="str">
        <f t="shared" si="429"/>
        <v>M</v>
      </c>
      <c r="O3883" t="s">
        <v>8</v>
      </c>
      <c r="P3883" t="s">
        <v>8</v>
      </c>
      <c r="Q3883" t="s">
        <v>11</v>
      </c>
      <c r="R3883" t="s">
        <v>8</v>
      </c>
      <c r="S3883" t="str">
        <f t="shared" si="430"/>
        <v>U</v>
      </c>
      <c r="T3883" t="s">
        <v>12</v>
      </c>
      <c r="U3883">
        <v>0.999999999999998</v>
      </c>
      <c r="V3883" t="s">
        <v>11</v>
      </c>
      <c r="W3883" t="e">
        <f>VLOOKUP(Q3883,'PBT Tag Rates'!$B$5:$E$44,4,FALSE)</f>
        <v>#N/A</v>
      </c>
      <c r="X3883">
        <v>1</v>
      </c>
      <c r="Y3883" s="14">
        <f>IFERROR(LOOKUP(H3883,{30,43,48,53,58,63,68,73,78,83,88,93,97},{42,47,52,57,62,67,72,77,82,87,92,99,100}),999)</f>
        <v>82</v>
      </c>
      <c r="Z3883" s="17">
        <f t="shared" si="431"/>
        <v>5.5555555555555554</v>
      </c>
      <c r="AA3883" s="17">
        <f t="shared" si="425"/>
        <v>5.5555555555555554</v>
      </c>
      <c r="AB3883" s="17">
        <f t="shared" si="426"/>
        <v>11.658097686375321</v>
      </c>
      <c r="AC3883" s="17" t="s">
        <v>17654</v>
      </c>
    </row>
    <row r="3884" spans="1:29" x14ac:dyDescent="0.25">
      <c r="A3884" t="s">
        <v>3339</v>
      </c>
      <c r="B3884" s="151" t="s">
        <v>13507</v>
      </c>
      <c r="C3884" t="s">
        <v>13508</v>
      </c>
      <c r="D3884" s="1">
        <v>45183</v>
      </c>
      <c r="E3884">
        <f t="shared" si="428"/>
        <v>18</v>
      </c>
      <c r="F3884" t="s">
        <v>14</v>
      </c>
      <c r="G3884">
        <v>750</v>
      </c>
      <c r="H3884">
        <f t="shared" si="427"/>
        <v>75</v>
      </c>
      <c r="I3884" t="s">
        <v>7</v>
      </c>
      <c r="J3884" t="s">
        <v>8</v>
      </c>
      <c r="K3884" t="s">
        <v>8</v>
      </c>
      <c r="L3884" t="s">
        <v>8</v>
      </c>
      <c r="M3884" t="s">
        <v>14</v>
      </c>
      <c r="N3884" t="str">
        <f t="shared" si="429"/>
        <v>F</v>
      </c>
      <c r="O3884" t="s">
        <v>225</v>
      </c>
      <c r="P3884" t="s">
        <v>226</v>
      </c>
      <c r="Q3884" t="s">
        <v>221</v>
      </c>
      <c r="R3884">
        <v>4</v>
      </c>
      <c r="S3884">
        <f t="shared" si="430"/>
        <v>2019</v>
      </c>
      <c r="T3884" t="s">
        <v>12</v>
      </c>
      <c r="U3884">
        <v>0.999999999999998</v>
      </c>
      <c r="V3884" t="s">
        <v>3346</v>
      </c>
      <c r="W3884">
        <f>VLOOKUP(Q3884,'PBT Tag Rates'!$B$5:$E$44,4,FALSE)</f>
        <v>0.95971980899999998</v>
      </c>
      <c r="X3884">
        <v>1</v>
      </c>
      <c r="Y3884" s="14">
        <f>IFERROR(LOOKUP(H3884,{30,43,48,53,58,63,68,73,78,83,88,93,97},{42,47,52,57,62,67,72,77,82,87,92,99,100}),999)</f>
        <v>77</v>
      </c>
      <c r="Z3884" s="17">
        <f t="shared" si="431"/>
        <v>5.5555555555555554</v>
      </c>
      <c r="AA3884" s="17">
        <f t="shared" si="425"/>
        <v>5.5555555555555554</v>
      </c>
      <c r="AB3884" s="17">
        <f t="shared" si="426"/>
        <v>11.658097686375321</v>
      </c>
      <c r="AC3884" s="17" t="s">
        <v>17654</v>
      </c>
    </row>
    <row r="3885" spans="1:29" x14ac:dyDescent="0.25">
      <c r="A3885" t="s">
        <v>3339</v>
      </c>
      <c r="B3885" s="151" t="s">
        <v>13509</v>
      </c>
      <c r="C3885" t="s">
        <v>13510</v>
      </c>
      <c r="D3885" s="1">
        <v>45183</v>
      </c>
      <c r="E3885">
        <f t="shared" si="428"/>
        <v>18</v>
      </c>
      <c r="F3885" t="s">
        <v>14</v>
      </c>
      <c r="G3885">
        <v>810</v>
      </c>
      <c r="H3885">
        <f t="shared" si="427"/>
        <v>81</v>
      </c>
      <c r="I3885" t="s">
        <v>7</v>
      </c>
      <c r="J3885" t="s">
        <v>8</v>
      </c>
      <c r="K3885" t="s">
        <v>13511</v>
      </c>
      <c r="L3885" t="s">
        <v>8</v>
      </c>
      <c r="M3885" t="s">
        <v>14</v>
      </c>
      <c r="N3885" t="str">
        <f t="shared" si="429"/>
        <v>F</v>
      </c>
      <c r="O3885" t="s">
        <v>9423</v>
      </c>
      <c r="P3885" t="s">
        <v>11474</v>
      </c>
      <c r="Q3885" t="s">
        <v>221</v>
      </c>
      <c r="R3885">
        <v>4</v>
      </c>
      <c r="S3885">
        <f t="shared" si="430"/>
        <v>2019</v>
      </c>
      <c r="T3885" t="s">
        <v>12</v>
      </c>
      <c r="U3885">
        <v>0.999999999999995</v>
      </c>
      <c r="V3885" t="s">
        <v>3357</v>
      </c>
      <c r="W3885">
        <f>VLOOKUP(Q3885,'PBT Tag Rates'!$B$5:$E$44,4,FALSE)</f>
        <v>0.95971980899999998</v>
      </c>
      <c r="X3885">
        <v>1</v>
      </c>
      <c r="Y3885" s="14">
        <f>IFERROR(LOOKUP(H3885,{30,43,48,53,58,63,68,73,78,83,88,93,97},{42,47,52,57,62,67,72,77,82,87,92,99,100}),999)</f>
        <v>82</v>
      </c>
      <c r="Z3885" s="17">
        <f t="shared" si="431"/>
        <v>5.5555555555555554</v>
      </c>
      <c r="AA3885" s="17">
        <f t="shared" si="425"/>
        <v>5.5555555555555554</v>
      </c>
      <c r="AB3885" s="17">
        <f t="shared" si="426"/>
        <v>11.658097686375321</v>
      </c>
      <c r="AC3885" s="17" t="s">
        <v>17654</v>
      </c>
    </row>
    <row r="3886" spans="1:29" x14ac:dyDescent="0.25">
      <c r="A3886" t="s">
        <v>3339</v>
      </c>
      <c r="B3886" s="151" t="s">
        <v>13512</v>
      </c>
      <c r="C3886" t="s">
        <v>13513</v>
      </c>
      <c r="D3886" s="1">
        <v>45183</v>
      </c>
      <c r="E3886">
        <f t="shared" si="428"/>
        <v>18</v>
      </c>
      <c r="F3886" t="s">
        <v>14</v>
      </c>
      <c r="G3886">
        <v>800</v>
      </c>
      <c r="H3886">
        <f t="shared" si="427"/>
        <v>80</v>
      </c>
      <c r="I3886" t="s">
        <v>7</v>
      </c>
      <c r="J3886" t="s">
        <v>8</v>
      </c>
      <c r="K3886" t="s">
        <v>13514</v>
      </c>
      <c r="L3886" t="s">
        <v>8</v>
      </c>
      <c r="M3886" t="s">
        <v>14</v>
      </c>
      <c r="N3886" t="str">
        <f t="shared" si="429"/>
        <v>F</v>
      </c>
      <c r="O3886" t="s">
        <v>2682</v>
      </c>
      <c r="P3886" t="s">
        <v>10482</v>
      </c>
      <c r="Q3886" t="s">
        <v>221</v>
      </c>
      <c r="R3886">
        <v>4</v>
      </c>
      <c r="S3886">
        <f t="shared" si="430"/>
        <v>2019</v>
      </c>
      <c r="T3886" t="s">
        <v>12</v>
      </c>
      <c r="U3886">
        <v>1</v>
      </c>
      <c r="V3886" t="s">
        <v>3386</v>
      </c>
      <c r="W3886">
        <f>VLOOKUP(Q3886,'PBT Tag Rates'!$B$5:$E$44,4,FALSE)</f>
        <v>0.95971980899999998</v>
      </c>
      <c r="X3886">
        <v>1</v>
      </c>
      <c r="Y3886" s="14">
        <f>IFERROR(LOOKUP(H3886,{30,43,48,53,58,63,68,73,78,83,88,93,97},{42,47,52,57,62,67,72,77,82,87,92,99,100}),999)</f>
        <v>82</v>
      </c>
      <c r="Z3886" s="17">
        <f t="shared" si="431"/>
        <v>5.5555555555555554</v>
      </c>
      <c r="AA3886" s="17">
        <f t="shared" si="425"/>
        <v>5.5555555555555554</v>
      </c>
      <c r="AB3886" s="17">
        <f t="shared" si="426"/>
        <v>11.658097686375321</v>
      </c>
      <c r="AC3886" s="17" t="s">
        <v>17654</v>
      </c>
    </row>
    <row r="3887" spans="1:29" x14ac:dyDescent="0.25">
      <c r="A3887" t="s">
        <v>3339</v>
      </c>
      <c r="B3887" s="151" t="s">
        <v>13515</v>
      </c>
      <c r="C3887" t="s">
        <v>13516</v>
      </c>
      <c r="D3887" s="1">
        <v>45183</v>
      </c>
      <c r="E3887">
        <f t="shared" si="428"/>
        <v>18</v>
      </c>
      <c r="F3887" t="s">
        <v>14</v>
      </c>
      <c r="G3887">
        <v>730</v>
      </c>
      <c r="H3887">
        <f t="shared" si="427"/>
        <v>73</v>
      </c>
      <c r="I3887" t="s">
        <v>9</v>
      </c>
      <c r="J3887">
        <v>1</v>
      </c>
      <c r="K3887" t="s">
        <v>8</v>
      </c>
      <c r="L3887" t="s">
        <v>8</v>
      </c>
      <c r="M3887" t="s">
        <v>14</v>
      </c>
      <c r="N3887" t="str">
        <f t="shared" si="429"/>
        <v>F</v>
      </c>
      <c r="O3887" t="s">
        <v>267</v>
      </c>
      <c r="P3887" t="s">
        <v>885</v>
      </c>
      <c r="Q3887" t="s">
        <v>221</v>
      </c>
      <c r="R3887">
        <v>4</v>
      </c>
      <c r="S3887">
        <f t="shared" si="430"/>
        <v>2019</v>
      </c>
      <c r="T3887" t="s">
        <v>12</v>
      </c>
      <c r="U3887">
        <v>0.999999999999996</v>
      </c>
      <c r="V3887" t="s">
        <v>3363</v>
      </c>
      <c r="W3887">
        <f>VLOOKUP(Q3887,'PBT Tag Rates'!$B$5:$E$44,4,FALSE)</f>
        <v>0.95971980899999998</v>
      </c>
      <c r="X3887">
        <v>1</v>
      </c>
      <c r="Y3887" s="14">
        <f>IFERROR(LOOKUP(H3887,{30,43,48,53,58,63,68,73,78,83,88,93,97},{42,47,52,57,62,67,72,77,82,87,92,99,100}),999)</f>
        <v>77</v>
      </c>
      <c r="Z3887" s="17">
        <f t="shared" si="431"/>
        <v>5.5555555555555554</v>
      </c>
      <c r="AA3887" s="17">
        <f t="shared" si="425"/>
        <v>5.5555555555555554</v>
      </c>
      <c r="AB3887" s="17">
        <f t="shared" si="426"/>
        <v>11.658097686375321</v>
      </c>
      <c r="AC3887" s="17" t="s">
        <v>17654</v>
      </c>
    </row>
    <row r="3888" spans="1:29" x14ac:dyDescent="0.25">
      <c r="A3888" t="s">
        <v>3339</v>
      </c>
      <c r="B3888" s="151" t="s">
        <v>13517</v>
      </c>
      <c r="C3888" t="s">
        <v>13518</v>
      </c>
      <c r="D3888" s="1">
        <v>45183</v>
      </c>
      <c r="E3888">
        <f t="shared" si="428"/>
        <v>18</v>
      </c>
      <c r="F3888" t="s">
        <v>14</v>
      </c>
      <c r="G3888">
        <v>720</v>
      </c>
      <c r="H3888">
        <f t="shared" si="427"/>
        <v>72</v>
      </c>
      <c r="I3888" t="s">
        <v>9</v>
      </c>
      <c r="J3888">
        <v>1</v>
      </c>
      <c r="K3888" t="s">
        <v>8</v>
      </c>
      <c r="L3888" t="s">
        <v>8</v>
      </c>
      <c r="M3888" t="s">
        <v>6</v>
      </c>
      <c r="N3888" t="str">
        <f t="shared" si="429"/>
        <v>M</v>
      </c>
      <c r="O3888" t="s">
        <v>9423</v>
      </c>
      <c r="P3888" t="s">
        <v>9424</v>
      </c>
      <c r="Q3888" t="s">
        <v>221</v>
      </c>
      <c r="R3888">
        <v>4</v>
      </c>
      <c r="S3888">
        <f t="shared" si="430"/>
        <v>2019</v>
      </c>
      <c r="T3888" t="s">
        <v>12</v>
      </c>
      <c r="U3888">
        <v>1</v>
      </c>
      <c r="V3888" t="s">
        <v>3357</v>
      </c>
      <c r="W3888">
        <f>VLOOKUP(Q3888,'PBT Tag Rates'!$B$5:$E$44,4,FALSE)</f>
        <v>0.95971980899999998</v>
      </c>
      <c r="X3888">
        <v>1</v>
      </c>
      <c r="Y3888" s="14">
        <f>IFERROR(LOOKUP(H3888,{30,43,48,53,58,63,68,73,78,83,88,93,97},{42,47,52,57,62,67,72,77,82,87,92,99,100}),999)</f>
        <v>72</v>
      </c>
      <c r="Z3888" s="17">
        <f t="shared" si="431"/>
        <v>5.5555555555555554</v>
      </c>
      <c r="AA3888" s="17">
        <f t="shared" si="425"/>
        <v>5.5555555555555554</v>
      </c>
      <c r="AB3888" s="17">
        <f t="shared" si="426"/>
        <v>11.658097686375321</v>
      </c>
      <c r="AC3888" s="17" t="s">
        <v>17654</v>
      </c>
    </row>
    <row r="3889" spans="1:29" x14ac:dyDescent="0.25">
      <c r="A3889" t="s">
        <v>3339</v>
      </c>
      <c r="B3889" s="151" t="s">
        <v>13519</v>
      </c>
      <c r="C3889" t="s">
        <v>13520</v>
      </c>
      <c r="D3889" s="1">
        <v>45183</v>
      </c>
      <c r="E3889">
        <f t="shared" si="428"/>
        <v>18</v>
      </c>
      <c r="F3889" t="s">
        <v>6</v>
      </c>
      <c r="G3889">
        <v>610</v>
      </c>
      <c r="H3889">
        <f t="shared" si="427"/>
        <v>61</v>
      </c>
      <c r="I3889" t="s">
        <v>7</v>
      </c>
      <c r="J3889" t="s">
        <v>8</v>
      </c>
      <c r="K3889" t="s">
        <v>8</v>
      </c>
      <c r="L3889" t="s">
        <v>8</v>
      </c>
      <c r="M3889" t="s">
        <v>6</v>
      </c>
      <c r="N3889" t="str">
        <f t="shared" si="429"/>
        <v>M</v>
      </c>
      <c r="O3889" t="s">
        <v>13521</v>
      </c>
      <c r="P3889" t="s">
        <v>13522</v>
      </c>
      <c r="Q3889" t="s">
        <v>2596</v>
      </c>
      <c r="R3889">
        <v>3</v>
      </c>
      <c r="S3889">
        <f t="shared" si="430"/>
        <v>2020</v>
      </c>
      <c r="T3889" t="s">
        <v>12</v>
      </c>
      <c r="U3889">
        <v>1</v>
      </c>
      <c r="V3889" t="s">
        <v>3169</v>
      </c>
      <c r="W3889">
        <f>VLOOKUP(Q3889,'PBT Tag Rates'!$B$5:$E$44,4,FALSE)</f>
        <v>0.98845608500000004</v>
      </c>
      <c r="X3889">
        <v>1</v>
      </c>
      <c r="Y3889" s="14">
        <f>IFERROR(LOOKUP(H3889,{30,43,48,53,58,63,68,73,78,83,88,93,97},{42,47,52,57,62,67,72,77,82,87,92,99,100}),999)</f>
        <v>62</v>
      </c>
      <c r="Z3889" s="17">
        <f t="shared" si="431"/>
        <v>5.5555555555555554</v>
      </c>
      <c r="AA3889" s="17">
        <f t="shared" si="425"/>
        <v>5.5555555555555554</v>
      </c>
      <c r="AB3889" s="17">
        <f t="shared" si="426"/>
        <v>11.658097686375321</v>
      </c>
      <c r="AC3889" s="17" t="s">
        <v>17654</v>
      </c>
    </row>
    <row r="3890" spans="1:29" x14ac:dyDescent="0.25">
      <c r="A3890" t="s">
        <v>3339</v>
      </c>
      <c r="B3890" s="151" t="s">
        <v>13523</v>
      </c>
      <c r="C3890" t="s">
        <v>2561</v>
      </c>
      <c r="D3890" s="1">
        <v>45183</v>
      </c>
      <c r="E3890">
        <f t="shared" si="428"/>
        <v>18</v>
      </c>
      <c r="F3890" t="s">
        <v>14</v>
      </c>
      <c r="G3890">
        <v>820</v>
      </c>
      <c r="H3890">
        <f t="shared" si="427"/>
        <v>82</v>
      </c>
      <c r="I3890" t="s">
        <v>9</v>
      </c>
      <c r="J3890">
        <v>1</v>
      </c>
      <c r="K3890" t="s">
        <v>13524</v>
      </c>
      <c r="L3890" t="s">
        <v>8</v>
      </c>
      <c r="M3890" t="s">
        <v>14</v>
      </c>
      <c r="N3890" t="str">
        <f t="shared" si="429"/>
        <v>F</v>
      </c>
      <c r="O3890" t="s">
        <v>1810</v>
      </c>
      <c r="P3890" t="s">
        <v>12497</v>
      </c>
      <c r="Q3890" t="s">
        <v>221</v>
      </c>
      <c r="R3890">
        <v>4</v>
      </c>
      <c r="S3890">
        <f t="shared" si="430"/>
        <v>2019</v>
      </c>
      <c r="T3890" t="s">
        <v>12</v>
      </c>
      <c r="U3890">
        <v>1</v>
      </c>
      <c r="V3890" t="s">
        <v>3346</v>
      </c>
      <c r="W3890">
        <f>VLOOKUP(Q3890,'PBT Tag Rates'!$B$5:$E$44,4,FALSE)</f>
        <v>0.95971980899999998</v>
      </c>
      <c r="X3890">
        <v>1</v>
      </c>
      <c r="Y3890" s="14">
        <f>IFERROR(LOOKUP(H3890,{30,43,48,53,58,63,68,73,78,83,88,93,97},{42,47,52,57,62,67,72,77,82,87,92,99,100}),999)</f>
        <v>82</v>
      </c>
      <c r="Z3890" s="17">
        <f t="shared" si="431"/>
        <v>5.5555555555555554</v>
      </c>
      <c r="AA3890" s="17">
        <f t="shared" si="425"/>
        <v>5.5555555555555554</v>
      </c>
      <c r="AB3890" s="17">
        <f t="shared" si="426"/>
        <v>11.658097686375321</v>
      </c>
      <c r="AC3890" s="17" t="s">
        <v>17654</v>
      </c>
    </row>
    <row r="3891" spans="1:29" x14ac:dyDescent="0.25">
      <c r="A3891" t="s">
        <v>3339</v>
      </c>
      <c r="B3891" s="151" t="s">
        <v>13525</v>
      </c>
      <c r="C3891" t="s">
        <v>13526</v>
      </c>
      <c r="D3891" s="1">
        <v>45183</v>
      </c>
      <c r="E3891">
        <f t="shared" si="428"/>
        <v>18</v>
      </c>
      <c r="F3891" t="s">
        <v>14</v>
      </c>
      <c r="G3891">
        <v>840</v>
      </c>
      <c r="H3891">
        <f t="shared" si="427"/>
        <v>84</v>
      </c>
      <c r="I3891" t="s">
        <v>7</v>
      </c>
      <c r="J3891" t="s">
        <v>8</v>
      </c>
      <c r="K3891" t="s">
        <v>13527</v>
      </c>
      <c r="L3891" t="s">
        <v>8</v>
      </c>
      <c r="M3891" t="s">
        <v>14</v>
      </c>
      <c r="N3891" t="str">
        <f t="shared" si="429"/>
        <v>F</v>
      </c>
      <c r="O3891" t="s">
        <v>511</v>
      </c>
      <c r="P3891" t="s">
        <v>512</v>
      </c>
      <c r="Q3891" t="s">
        <v>221</v>
      </c>
      <c r="R3891">
        <v>4</v>
      </c>
      <c r="S3891">
        <f t="shared" si="430"/>
        <v>2019</v>
      </c>
      <c r="T3891" t="s">
        <v>12</v>
      </c>
      <c r="U3891">
        <v>1</v>
      </c>
      <c r="V3891" t="s">
        <v>3346</v>
      </c>
      <c r="W3891">
        <f>VLOOKUP(Q3891,'PBT Tag Rates'!$B$5:$E$44,4,FALSE)</f>
        <v>0.95971980899999998</v>
      </c>
      <c r="X3891">
        <v>1</v>
      </c>
      <c r="Y3891" s="14">
        <f>IFERROR(LOOKUP(H3891,{30,43,48,53,58,63,68,73,78,83,88,93,97},{42,47,52,57,62,67,72,77,82,87,92,99,100}),999)</f>
        <v>87</v>
      </c>
      <c r="Z3891" s="17">
        <f t="shared" si="431"/>
        <v>5.5555555555555554</v>
      </c>
      <c r="AA3891" s="17">
        <f t="shared" si="425"/>
        <v>5.5555555555555554</v>
      </c>
      <c r="AB3891" s="17">
        <f t="shared" si="426"/>
        <v>11.658097686375321</v>
      </c>
      <c r="AC3891" s="17" t="s">
        <v>17654</v>
      </c>
    </row>
    <row r="3892" spans="1:29" x14ac:dyDescent="0.25">
      <c r="A3892" t="s">
        <v>3339</v>
      </c>
      <c r="B3892" s="151" t="s">
        <v>13528</v>
      </c>
      <c r="C3892" t="s">
        <v>13529</v>
      </c>
      <c r="D3892" s="1">
        <v>45183</v>
      </c>
      <c r="E3892">
        <f t="shared" si="428"/>
        <v>18</v>
      </c>
      <c r="F3892" t="s">
        <v>14</v>
      </c>
      <c r="G3892">
        <v>700</v>
      </c>
      <c r="H3892">
        <f t="shared" si="427"/>
        <v>70</v>
      </c>
      <c r="I3892" t="s">
        <v>9</v>
      </c>
      <c r="J3892">
        <v>1</v>
      </c>
      <c r="K3892" t="s">
        <v>8</v>
      </c>
      <c r="L3892" t="s">
        <v>8</v>
      </c>
      <c r="M3892" t="s">
        <v>14</v>
      </c>
      <c r="N3892" t="str">
        <f t="shared" si="429"/>
        <v>F</v>
      </c>
      <c r="O3892" t="s">
        <v>2807</v>
      </c>
      <c r="P3892" t="s">
        <v>2808</v>
      </c>
      <c r="Q3892" t="s">
        <v>221</v>
      </c>
      <c r="R3892">
        <v>4</v>
      </c>
      <c r="S3892">
        <f t="shared" si="430"/>
        <v>2019</v>
      </c>
      <c r="T3892" t="s">
        <v>12</v>
      </c>
      <c r="U3892">
        <v>0.999999999999999</v>
      </c>
      <c r="V3892" t="s">
        <v>3386</v>
      </c>
      <c r="W3892">
        <f>VLOOKUP(Q3892,'PBT Tag Rates'!$B$5:$E$44,4,FALSE)</f>
        <v>0.95971980899999998</v>
      </c>
      <c r="X3892">
        <v>1</v>
      </c>
      <c r="Y3892" s="14">
        <f>IFERROR(LOOKUP(H3892,{30,43,48,53,58,63,68,73,78,83,88,93,97},{42,47,52,57,62,67,72,77,82,87,92,99,100}),999)</f>
        <v>72</v>
      </c>
      <c r="Z3892" s="17">
        <f t="shared" si="431"/>
        <v>5.5555555555555554</v>
      </c>
      <c r="AA3892" s="17">
        <f t="shared" si="425"/>
        <v>5.5555555555555554</v>
      </c>
      <c r="AB3892" s="17">
        <f t="shared" si="426"/>
        <v>11.658097686375321</v>
      </c>
      <c r="AC3892" s="17" t="s">
        <v>17654</v>
      </c>
    </row>
    <row r="3893" spans="1:29" x14ac:dyDescent="0.25">
      <c r="A3893" t="s">
        <v>3339</v>
      </c>
      <c r="B3893" s="151" t="s">
        <v>13530</v>
      </c>
      <c r="C3893" t="s">
        <v>13531</v>
      </c>
      <c r="D3893" s="1">
        <v>45183</v>
      </c>
      <c r="E3893">
        <f t="shared" si="428"/>
        <v>18</v>
      </c>
      <c r="F3893" t="s">
        <v>6</v>
      </c>
      <c r="G3893">
        <v>700</v>
      </c>
      <c r="H3893">
        <f t="shared" si="427"/>
        <v>70</v>
      </c>
      <c r="I3893" t="s">
        <v>7</v>
      </c>
      <c r="J3893" t="s">
        <v>8</v>
      </c>
      <c r="K3893" t="s">
        <v>8</v>
      </c>
      <c r="L3893" t="s">
        <v>8</v>
      </c>
      <c r="M3893" t="s">
        <v>6</v>
      </c>
      <c r="N3893" t="str">
        <f t="shared" si="429"/>
        <v>M</v>
      </c>
      <c r="O3893" t="s">
        <v>8</v>
      </c>
      <c r="P3893" t="s">
        <v>8</v>
      </c>
      <c r="Q3893" t="s">
        <v>11</v>
      </c>
      <c r="R3893" t="s">
        <v>8</v>
      </c>
      <c r="S3893" t="str">
        <f t="shared" si="430"/>
        <v>U</v>
      </c>
      <c r="T3893" t="s">
        <v>12</v>
      </c>
      <c r="U3893">
        <v>0.999999999999997</v>
      </c>
      <c r="V3893" t="s">
        <v>11</v>
      </c>
      <c r="W3893" t="e">
        <f>VLOOKUP(Q3893,'PBT Tag Rates'!$B$5:$E$44,4,FALSE)</f>
        <v>#N/A</v>
      </c>
      <c r="X3893">
        <v>1</v>
      </c>
      <c r="Y3893" s="14">
        <f>IFERROR(LOOKUP(H3893,{30,43,48,53,58,63,68,73,78,83,88,93,97},{42,47,52,57,62,67,72,77,82,87,92,99,100}),999)</f>
        <v>72</v>
      </c>
      <c r="Z3893" s="17">
        <f t="shared" si="431"/>
        <v>5.5555555555555554</v>
      </c>
      <c r="AA3893" s="17">
        <f t="shared" si="425"/>
        <v>5.5555555555555554</v>
      </c>
      <c r="AB3893" s="17">
        <f t="shared" si="426"/>
        <v>11.658097686375321</v>
      </c>
      <c r="AC3893" s="17" t="s">
        <v>17654</v>
      </c>
    </row>
    <row r="3894" spans="1:29" x14ac:dyDescent="0.25">
      <c r="A3894" t="s">
        <v>3339</v>
      </c>
      <c r="B3894" s="151" t="s">
        <v>13532</v>
      </c>
      <c r="C3894" t="s">
        <v>13533</v>
      </c>
      <c r="D3894" s="1">
        <v>45183</v>
      </c>
      <c r="E3894">
        <f t="shared" si="428"/>
        <v>18</v>
      </c>
      <c r="F3894" t="s">
        <v>6</v>
      </c>
      <c r="G3894">
        <v>600</v>
      </c>
      <c r="H3894">
        <f t="shared" si="427"/>
        <v>60</v>
      </c>
      <c r="I3894" t="s">
        <v>9</v>
      </c>
      <c r="J3894">
        <v>1</v>
      </c>
      <c r="K3894" t="s">
        <v>8</v>
      </c>
      <c r="L3894" t="s">
        <v>8</v>
      </c>
      <c r="M3894" t="s">
        <v>6</v>
      </c>
      <c r="N3894" t="str">
        <f t="shared" si="429"/>
        <v>M</v>
      </c>
      <c r="O3894" t="s">
        <v>553</v>
      </c>
      <c r="P3894" t="s">
        <v>575</v>
      </c>
      <c r="Q3894" t="s">
        <v>221</v>
      </c>
      <c r="R3894">
        <v>4</v>
      </c>
      <c r="S3894">
        <f t="shared" si="430"/>
        <v>2019</v>
      </c>
      <c r="T3894" t="s">
        <v>12</v>
      </c>
      <c r="U3894">
        <v>0.999999999999997</v>
      </c>
      <c r="V3894" t="s">
        <v>3951</v>
      </c>
      <c r="W3894">
        <f>VLOOKUP(Q3894,'PBT Tag Rates'!$B$5:$E$44,4,FALSE)</f>
        <v>0.95971980899999998</v>
      </c>
      <c r="X3894">
        <v>1</v>
      </c>
      <c r="Y3894" s="14">
        <f>IFERROR(LOOKUP(H3894,{30,43,48,53,58,63,68,73,78,83,88,93,97},{42,47,52,57,62,67,72,77,82,87,92,99,100}),999)</f>
        <v>62</v>
      </c>
      <c r="Z3894" s="17">
        <f t="shared" si="431"/>
        <v>5.5555555555555554</v>
      </c>
      <c r="AA3894" s="17">
        <f t="shared" si="425"/>
        <v>5.5555555555555554</v>
      </c>
      <c r="AB3894" s="17">
        <f t="shared" si="426"/>
        <v>11.658097686375321</v>
      </c>
      <c r="AC3894" s="17" t="s">
        <v>17655</v>
      </c>
    </row>
    <row r="3895" spans="1:29" x14ac:dyDescent="0.25">
      <c r="A3895" t="s">
        <v>3339</v>
      </c>
      <c r="B3895" s="151" t="s">
        <v>13534</v>
      </c>
      <c r="C3895" t="s">
        <v>13535</v>
      </c>
      <c r="D3895" s="1">
        <v>45183</v>
      </c>
      <c r="E3895">
        <f t="shared" si="428"/>
        <v>18</v>
      </c>
      <c r="F3895" t="s">
        <v>6</v>
      </c>
      <c r="G3895">
        <v>640</v>
      </c>
      <c r="H3895">
        <f t="shared" si="427"/>
        <v>64</v>
      </c>
      <c r="I3895" t="s">
        <v>7</v>
      </c>
      <c r="J3895" t="s">
        <v>8</v>
      </c>
      <c r="K3895" t="s">
        <v>8</v>
      </c>
      <c r="L3895" t="s">
        <v>8</v>
      </c>
      <c r="M3895" t="s">
        <v>6</v>
      </c>
      <c r="N3895" t="str">
        <f t="shared" si="429"/>
        <v>M</v>
      </c>
      <c r="O3895" t="s">
        <v>13536</v>
      </c>
      <c r="P3895" t="s">
        <v>13537</v>
      </c>
      <c r="Q3895" t="s">
        <v>918</v>
      </c>
      <c r="R3895">
        <v>3</v>
      </c>
      <c r="S3895">
        <f t="shared" si="430"/>
        <v>2020</v>
      </c>
      <c r="T3895" t="s">
        <v>12</v>
      </c>
      <c r="U3895">
        <v>1</v>
      </c>
      <c r="V3895" t="s">
        <v>3346</v>
      </c>
      <c r="W3895">
        <f>VLOOKUP(Q3895,'PBT Tag Rates'!$B$5:$E$44,4,FALSE)</f>
        <v>0.98961045999999997</v>
      </c>
      <c r="X3895">
        <v>1</v>
      </c>
      <c r="Y3895" s="14">
        <f>IFERROR(LOOKUP(H3895,{30,43,48,53,58,63,68,73,78,83,88,93,97},{42,47,52,57,62,67,72,77,82,87,92,99,100}),999)</f>
        <v>67</v>
      </c>
      <c r="Z3895" s="17">
        <f t="shared" si="431"/>
        <v>5.5555555555555554</v>
      </c>
      <c r="AA3895" s="17">
        <f t="shared" si="425"/>
        <v>5.5555555555555554</v>
      </c>
      <c r="AB3895" s="17">
        <f t="shared" si="426"/>
        <v>11.658097686375321</v>
      </c>
      <c r="AC3895" s="17" t="s">
        <v>17654</v>
      </c>
    </row>
    <row r="3896" spans="1:29" x14ac:dyDescent="0.25">
      <c r="A3896" t="s">
        <v>3339</v>
      </c>
      <c r="B3896" s="151" t="s">
        <v>13538</v>
      </c>
      <c r="C3896" t="s">
        <v>13539</v>
      </c>
      <c r="D3896" s="1">
        <v>45183</v>
      </c>
      <c r="E3896">
        <f t="shared" si="428"/>
        <v>18</v>
      </c>
      <c r="F3896" t="s">
        <v>14</v>
      </c>
      <c r="G3896">
        <v>790</v>
      </c>
      <c r="H3896">
        <f t="shared" si="427"/>
        <v>79</v>
      </c>
      <c r="I3896" t="s">
        <v>7</v>
      </c>
      <c r="J3896" t="s">
        <v>8</v>
      </c>
      <c r="K3896" t="s">
        <v>8</v>
      </c>
      <c r="L3896" t="s">
        <v>8</v>
      </c>
      <c r="M3896" t="s">
        <v>14</v>
      </c>
      <c r="N3896" t="str">
        <f t="shared" si="429"/>
        <v>F</v>
      </c>
      <c r="O3896" t="s">
        <v>739</v>
      </c>
      <c r="P3896" t="s">
        <v>1300</v>
      </c>
      <c r="Q3896" t="s">
        <v>221</v>
      </c>
      <c r="R3896">
        <v>4</v>
      </c>
      <c r="S3896">
        <f t="shared" si="430"/>
        <v>2019</v>
      </c>
      <c r="T3896" t="s">
        <v>12</v>
      </c>
      <c r="U3896">
        <v>1</v>
      </c>
      <c r="V3896" t="s">
        <v>3346</v>
      </c>
      <c r="W3896">
        <f>VLOOKUP(Q3896,'PBT Tag Rates'!$B$5:$E$44,4,FALSE)</f>
        <v>0.95971980899999998</v>
      </c>
      <c r="X3896">
        <v>1</v>
      </c>
      <c r="Y3896" s="14">
        <f>IFERROR(LOOKUP(H3896,{30,43,48,53,58,63,68,73,78,83,88,93,97},{42,47,52,57,62,67,72,77,82,87,92,99,100}),999)</f>
        <v>82</v>
      </c>
      <c r="Z3896" s="17">
        <f t="shared" si="431"/>
        <v>5.5555555555555554</v>
      </c>
      <c r="AA3896" s="17">
        <f t="shared" si="425"/>
        <v>5.5555555555555554</v>
      </c>
      <c r="AB3896" s="17">
        <f t="shared" si="426"/>
        <v>11.658097686375321</v>
      </c>
      <c r="AC3896" s="17" t="s">
        <v>17654</v>
      </c>
    </row>
    <row r="3897" spans="1:29" x14ac:dyDescent="0.25">
      <c r="A3897" t="s">
        <v>3339</v>
      </c>
      <c r="B3897" s="151" t="s">
        <v>13540</v>
      </c>
      <c r="C3897" t="s">
        <v>13541</v>
      </c>
      <c r="D3897" s="1">
        <v>45183</v>
      </c>
      <c r="E3897">
        <f t="shared" si="428"/>
        <v>18</v>
      </c>
      <c r="F3897" t="s">
        <v>6</v>
      </c>
      <c r="G3897">
        <v>760</v>
      </c>
      <c r="H3897">
        <f t="shared" si="427"/>
        <v>76</v>
      </c>
      <c r="I3897" t="s">
        <v>7</v>
      </c>
      <c r="J3897" t="s">
        <v>8</v>
      </c>
      <c r="K3897" t="s">
        <v>8</v>
      </c>
      <c r="L3897" t="s">
        <v>8</v>
      </c>
      <c r="M3897" t="s">
        <v>6</v>
      </c>
      <c r="N3897" t="str">
        <f t="shared" si="429"/>
        <v>M</v>
      </c>
      <c r="O3897" t="s">
        <v>8</v>
      </c>
      <c r="P3897" t="s">
        <v>8</v>
      </c>
      <c r="Q3897" t="s">
        <v>11</v>
      </c>
      <c r="R3897" t="s">
        <v>8</v>
      </c>
      <c r="S3897" t="str">
        <f t="shared" si="430"/>
        <v>U</v>
      </c>
      <c r="T3897" t="s">
        <v>12</v>
      </c>
      <c r="U3897">
        <v>1</v>
      </c>
      <c r="V3897" t="s">
        <v>11</v>
      </c>
      <c r="W3897" t="e">
        <f>VLOOKUP(Q3897,'PBT Tag Rates'!$B$5:$E$44,4,FALSE)</f>
        <v>#N/A</v>
      </c>
      <c r="X3897">
        <v>1</v>
      </c>
      <c r="Y3897" s="14">
        <f>IFERROR(LOOKUP(H3897,{30,43,48,53,58,63,68,73,78,83,88,93,97},{42,47,52,57,62,67,72,77,82,87,92,99,100}),999)</f>
        <v>77</v>
      </c>
      <c r="Z3897" s="17">
        <f t="shared" si="431"/>
        <v>5.5555555555555554</v>
      </c>
      <c r="AA3897" s="17">
        <f t="shared" si="425"/>
        <v>5.5555555555555554</v>
      </c>
      <c r="AB3897" s="17">
        <f t="shared" si="426"/>
        <v>11.658097686375321</v>
      </c>
      <c r="AC3897" s="17" t="s">
        <v>17654</v>
      </c>
    </row>
    <row r="3898" spans="1:29" x14ac:dyDescent="0.25">
      <c r="A3898" t="s">
        <v>3339</v>
      </c>
      <c r="B3898" s="151" t="s">
        <v>13542</v>
      </c>
      <c r="C3898" t="s">
        <v>13543</v>
      </c>
      <c r="D3898" s="1">
        <v>45183</v>
      </c>
      <c r="E3898">
        <f t="shared" si="428"/>
        <v>18</v>
      </c>
      <c r="F3898" t="s">
        <v>6</v>
      </c>
      <c r="G3898">
        <v>640</v>
      </c>
      <c r="H3898">
        <f t="shared" si="427"/>
        <v>64</v>
      </c>
      <c r="I3898" t="s">
        <v>9</v>
      </c>
      <c r="J3898">
        <v>1</v>
      </c>
      <c r="K3898" t="s">
        <v>8</v>
      </c>
      <c r="L3898" t="s">
        <v>8</v>
      </c>
      <c r="M3898" t="s">
        <v>6</v>
      </c>
      <c r="N3898" t="str">
        <f t="shared" si="429"/>
        <v>M</v>
      </c>
      <c r="O3898" t="s">
        <v>4511</v>
      </c>
      <c r="P3898" t="s">
        <v>13544</v>
      </c>
      <c r="Q3898" t="s">
        <v>918</v>
      </c>
      <c r="R3898">
        <v>3</v>
      </c>
      <c r="S3898">
        <f t="shared" si="430"/>
        <v>2020</v>
      </c>
      <c r="T3898" t="s">
        <v>12</v>
      </c>
      <c r="U3898">
        <v>1</v>
      </c>
      <c r="V3898" t="s">
        <v>3386</v>
      </c>
      <c r="W3898">
        <f>VLOOKUP(Q3898,'PBT Tag Rates'!$B$5:$E$44,4,FALSE)</f>
        <v>0.98961045999999997</v>
      </c>
      <c r="X3898">
        <v>1</v>
      </c>
      <c r="Y3898" s="14">
        <f>IFERROR(LOOKUP(H3898,{30,43,48,53,58,63,68,73,78,83,88,93,97},{42,47,52,57,62,67,72,77,82,87,92,99,100}),999)</f>
        <v>67</v>
      </c>
      <c r="Z3898" s="17">
        <f t="shared" si="431"/>
        <v>5.5555555555555554</v>
      </c>
      <c r="AA3898" s="17">
        <f t="shared" si="425"/>
        <v>5.5555555555555554</v>
      </c>
      <c r="AB3898" s="17">
        <f t="shared" si="426"/>
        <v>11.658097686375321</v>
      </c>
      <c r="AC3898" s="17" t="s">
        <v>17654</v>
      </c>
    </row>
    <row r="3899" spans="1:29" x14ac:dyDescent="0.25">
      <c r="A3899" t="s">
        <v>3339</v>
      </c>
      <c r="B3899" s="151" t="s">
        <v>13545</v>
      </c>
      <c r="C3899" t="s">
        <v>13546</v>
      </c>
      <c r="D3899" s="1">
        <v>45183</v>
      </c>
      <c r="E3899">
        <f t="shared" si="428"/>
        <v>18</v>
      </c>
      <c r="F3899" t="s">
        <v>6</v>
      </c>
      <c r="G3899">
        <v>710</v>
      </c>
      <c r="H3899">
        <f t="shared" si="427"/>
        <v>71</v>
      </c>
      <c r="I3899" t="s">
        <v>7</v>
      </c>
      <c r="J3899" t="s">
        <v>8</v>
      </c>
      <c r="K3899" t="s">
        <v>8</v>
      </c>
      <c r="L3899" t="s">
        <v>8</v>
      </c>
      <c r="M3899" t="s">
        <v>6</v>
      </c>
      <c r="N3899" t="str">
        <f t="shared" si="429"/>
        <v>M</v>
      </c>
      <c r="O3899" t="s">
        <v>862</v>
      </c>
      <c r="P3899" t="s">
        <v>4087</v>
      </c>
      <c r="Q3899" t="s">
        <v>221</v>
      </c>
      <c r="R3899">
        <v>4</v>
      </c>
      <c r="S3899">
        <f t="shared" si="430"/>
        <v>2019</v>
      </c>
      <c r="T3899" t="s">
        <v>12</v>
      </c>
      <c r="U3899">
        <v>1</v>
      </c>
      <c r="V3899" t="s">
        <v>3363</v>
      </c>
      <c r="W3899">
        <f>VLOOKUP(Q3899,'PBT Tag Rates'!$B$5:$E$44,4,FALSE)</f>
        <v>0.95971980899999998</v>
      </c>
      <c r="X3899">
        <v>1</v>
      </c>
      <c r="Y3899" s="14">
        <f>IFERROR(LOOKUP(H3899,{30,43,48,53,58,63,68,73,78,83,88,93,97},{42,47,52,57,62,67,72,77,82,87,92,99,100}),999)</f>
        <v>72</v>
      </c>
      <c r="Z3899" s="17">
        <f t="shared" si="431"/>
        <v>5.5555555555555554</v>
      </c>
      <c r="AA3899" s="17">
        <f t="shared" ref="AA3899:AA3962" si="432">Z3899*(1+$AA$4)</f>
        <v>5.5555555555555554</v>
      </c>
      <c r="AB3899" s="17">
        <f t="shared" ref="AB3899:AB3962" si="433">IF(D3899&lt;$D$3,AA3899/$AB$3,AA3899/$AB$4)</f>
        <v>11.658097686375321</v>
      </c>
      <c r="AC3899" s="17" t="s">
        <v>17654</v>
      </c>
    </row>
    <row r="3900" spans="1:29" x14ac:dyDescent="0.25">
      <c r="A3900" t="s">
        <v>3339</v>
      </c>
      <c r="B3900" s="151" t="s">
        <v>13547</v>
      </c>
      <c r="C3900" t="s">
        <v>13548</v>
      </c>
      <c r="D3900" s="1">
        <v>45183</v>
      </c>
      <c r="E3900">
        <f t="shared" si="428"/>
        <v>18</v>
      </c>
      <c r="F3900" t="s">
        <v>14</v>
      </c>
      <c r="G3900">
        <v>710</v>
      </c>
      <c r="H3900">
        <f t="shared" si="427"/>
        <v>71</v>
      </c>
      <c r="I3900" t="s">
        <v>9</v>
      </c>
      <c r="J3900">
        <v>1</v>
      </c>
      <c r="K3900" t="s">
        <v>8</v>
      </c>
      <c r="L3900" t="s">
        <v>8</v>
      </c>
      <c r="M3900" t="s">
        <v>14</v>
      </c>
      <c r="N3900" t="str">
        <f t="shared" si="429"/>
        <v>F</v>
      </c>
      <c r="O3900" t="s">
        <v>6566</v>
      </c>
      <c r="P3900" t="s">
        <v>6567</v>
      </c>
      <c r="Q3900" t="s">
        <v>221</v>
      </c>
      <c r="R3900">
        <v>4</v>
      </c>
      <c r="S3900">
        <f t="shared" si="430"/>
        <v>2019</v>
      </c>
      <c r="T3900" t="s">
        <v>12</v>
      </c>
      <c r="U3900">
        <v>1</v>
      </c>
      <c r="V3900" t="s">
        <v>3386</v>
      </c>
      <c r="W3900">
        <f>VLOOKUP(Q3900,'PBT Tag Rates'!$B$5:$E$44,4,FALSE)</f>
        <v>0.95971980899999998</v>
      </c>
      <c r="X3900">
        <v>1</v>
      </c>
      <c r="Y3900" s="14">
        <f>IFERROR(LOOKUP(H3900,{30,43,48,53,58,63,68,73,78,83,88,93,97},{42,47,52,57,62,67,72,77,82,87,92,99,100}),999)</f>
        <v>72</v>
      </c>
      <c r="Z3900" s="17">
        <f t="shared" si="431"/>
        <v>5.5555555555555554</v>
      </c>
      <c r="AA3900" s="17">
        <f t="shared" si="432"/>
        <v>5.5555555555555554</v>
      </c>
      <c r="AB3900" s="17">
        <f t="shared" si="433"/>
        <v>11.658097686375321</v>
      </c>
      <c r="AC3900" s="17" t="s">
        <v>17654</v>
      </c>
    </row>
    <row r="3901" spans="1:29" x14ac:dyDescent="0.25">
      <c r="A3901" t="s">
        <v>3339</v>
      </c>
      <c r="B3901" s="151" t="s">
        <v>13549</v>
      </c>
      <c r="C3901" t="s">
        <v>13550</v>
      </c>
      <c r="D3901" s="1">
        <v>45183</v>
      </c>
      <c r="E3901">
        <f t="shared" si="428"/>
        <v>18</v>
      </c>
      <c r="F3901" t="s">
        <v>14</v>
      </c>
      <c r="G3901">
        <v>720</v>
      </c>
      <c r="H3901">
        <f t="shared" si="427"/>
        <v>72</v>
      </c>
      <c r="I3901" t="s">
        <v>7</v>
      </c>
      <c r="J3901" t="s">
        <v>8</v>
      </c>
      <c r="K3901" t="s">
        <v>8</v>
      </c>
      <c r="L3901" t="s">
        <v>8</v>
      </c>
      <c r="M3901" t="s">
        <v>14</v>
      </c>
      <c r="N3901" t="str">
        <f t="shared" si="429"/>
        <v>F</v>
      </c>
      <c r="O3901" t="s">
        <v>2122</v>
      </c>
      <c r="P3901" t="s">
        <v>11023</v>
      </c>
      <c r="Q3901" t="s">
        <v>221</v>
      </c>
      <c r="R3901">
        <v>4</v>
      </c>
      <c r="S3901">
        <f t="shared" si="430"/>
        <v>2019</v>
      </c>
      <c r="T3901" t="s">
        <v>12</v>
      </c>
      <c r="U3901">
        <v>1.00000000000001</v>
      </c>
      <c r="V3901" t="s">
        <v>3346</v>
      </c>
      <c r="W3901">
        <f>VLOOKUP(Q3901,'PBT Tag Rates'!$B$5:$E$44,4,FALSE)</f>
        <v>0.95971980899999998</v>
      </c>
      <c r="X3901">
        <v>1</v>
      </c>
      <c r="Y3901" s="14">
        <f>IFERROR(LOOKUP(H3901,{30,43,48,53,58,63,68,73,78,83,88,93,97},{42,47,52,57,62,67,72,77,82,87,92,99,100}),999)</f>
        <v>72</v>
      </c>
      <c r="Z3901" s="17">
        <f t="shared" si="431"/>
        <v>5.5555555555555554</v>
      </c>
      <c r="AA3901" s="17">
        <f t="shared" si="432"/>
        <v>5.5555555555555554</v>
      </c>
      <c r="AB3901" s="17">
        <f t="shared" si="433"/>
        <v>11.658097686375321</v>
      </c>
      <c r="AC3901" s="17" t="s">
        <v>17654</v>
      </c>
    </row>
    <row r="3902" spans="1:29" x14ac:dyDescent="0.25">
      <c r="A3902" t="s">
        <v>3339</v>
      </c>
      <c r="B3902" s="151" t="s">
        <v>13551</v>
      </c>
      <c r="C3902" t="s">
        <v>13552</v>
      </c>
      <c r="D3902" s="1">
        <v>45183</v>
      </c>
      <c r="E3902">
        <f t="shared" si="428"/>
        <v>18</v>
      </c>
      <c r="F3902" t="s">
        <v>14</v>
      </c>
      <c r="G3902">
        <v>800</v>
      </c>
      <c r="H3902">
        <f t="shared" si="427"/>
        <v>80</v>
      </c>
      <c r="I3902" t="s">
        <v>7</v>
      </c>
      <c r="J3902" t="s">
        <v>8</v>
      </c>
      <c r="K3902" t="s">
        <v>13553</v>
      </c>
      <c r="L3902" t="s">
        <v>8</v>
      </c>
      <c r="M3902" t="s">
        <v>14</v>
      </c>
      <c r="N3902" t="str">
        <f t="shared" si="429"/>
        <v>F</v>
      </c>
      <c r="O3902" t="s">
        <v>753</v>
      </c>
      <c r="P3902" t="s">
        <v>2768</v>
      </c>
      <c r="Q3902" t="s">
        <v>221</v>
      </c>
      <c r="R3902">
        <v>4</v>
      </c>
      <c r="S3902">
        <f t="shared" si="430"/>
        <v>2019</v>
      </c>
      <c r="T3902" t="s">
        <v>12</v>
      </c>
      <c r="U3902">
        <v>1</v>
      </c>
      <c r="V3902" t="s">
        <v>3653</v>
      </c>
      <c r="W3902">
        <f>VLOOKUP(Q3902,'PBT Tag Rates'!$B$5:$E$44,4,FALSE)</f>
        <v>0.95971980899999998</v>
      </c>
      <c r="X3902">
        <v>1</v>
      </c>
      <c r="Y3902" s="14">
        <f>IFERROR(LOOKUP(H3902,{30,43,48,53,58,63,68,73,78,83,88,93,97},{42,47,52,57,62,67,72,77,82,87,92,99,100}),999)</f>
        <v>82</v>
      </c>
      <c r="Z3902" s="17">
        <f t="shared" si="431"/>
        <v>5.5555555555555554</v>
      </c>
      <c r="AA3902" s="17">
        <f t="shared" si="432"/>
        <v>5.5555555555555554</v>
      </c>
      <c r="AB3902" s="17">
        <f t="shared" si="433"/>
        <v>11.658097686375321</v>
      </c>
      <c r="AC3902" s="17" t="s">
        <v>17655</v>
      </c>
    </row>
    <row r="3903" spans="1:29" x14ac:dyDescent="0.25">
      <c r="A3903" t="s">
        <v>3339</v>
      </c>
      <c r="B3903" s="151" t="s">
        <v>13554</v>
      </c>
      <c r="C3903" t="s">
        <v>13555</v>
      </c>
      <c r="D3903" s="1">
        <v>45183</v>
      </c>
      <c r="E3903">
        <f t="shared" si="428"/>
        <v>18</v>
      </c>
      <c r="F3903" t="s">
        <v>6</v>
      </c>
      <c r="G3903">
        <v>800</v>
      </c>
      <c r="H3903">
        <f t="shared" si="427"/>
        <v>80</v>
      </c>
      <c r="I3903" t="s">
        <v>9</v>
      </c>
      <c r="J3903">
        <v>1</v>
      </c>
      <c r="K3903" t="s">
        <v>13556</v>
      </c>
      <c r="L3903" t="s">
        <v>8</v>
      </c>
      <c r="M3903" t="s">
        <v>6</v>
      </c>
      <c r="N3903" t="str">
        <f t="shared" si="429"/>
        <v>M</v>
      </c>
      <c r="O3903" t="s">
        <v>13557</v>
      </c>
      <c r="P3903" t="s">
        <v>13558</v>
      </c>
      <c r="Q3903" t="s">
        <v>281</v>
      </c>
      <c r="R3903">
        <v>4</v>
      </c>
      <c r="S3903">
        <f t="shared" si="430"/>
        <v>2019</v>
      </c>
      <c r="T3903" t="s">
        <v>12</v>
      </c>
      <c r="U3903">
        <v>1</v>
      </c>
      <c r="V3903" t="s">
        <v>3079</v>
      </c>
      <c r="W3903">
        <f>VLOOKUP(Q3903,'PBT Tag Rates'!$B$5:$E$44,4,FALSE)</f>
        <v>0.99705232300000002</v>
      </c>
      <c r="X3903">
        <v>1</v>
      </c>
      <c r="Y3903" s="14">
        <f>IFERROR(LOOKUP(H3903,{30,43,48,53,58,63,68,73,78,83,88,93,97},{42,47,52,57,62,67,72,77,82,87,92,99,100}),999)</f>
        <v>82</v>
      </c>
      <c r="Z3903" s="17">
        <f t="shared" si="431"/>
        <v>5.5555555555555554</v>
      </c>
      <c r="AA3903" s="17">
        <f t="shared" si="432"/>
        <v>5.5555555555555554</v>
      </c>
      <c r="AB3903" s="17">
        <f t="shared" si="433"/>
        <v>11.658097686375321</v>
      </c>
      <c r="AC3903" s="17" t="s">
        <v>17654</v>
      </c>
    </row>
    <row r="3904" spans="1:29" x14ac:dyDescent="0.25">
      <c r="A3904" t="s">
        <v>3339</v>
      </c>
      <c r="B3904" s="151" t="s">
        <v>13559</v>
      </c>
      <c r="C3904" t="s">
        <v>13560</v>
      </c>
      <c r="D3904" s="1">
        <v>45183</v>
      </c>
      <c r="E3904">
        <f t="shared" si="428"/>
        <v>18</v>
      </c>
      <c r="F3904" t="s">
        <v>6</v>
      </c>
      <c r="G3904">
        <v>680</v>
      </c>
      <c r="H3904">
        <f t="shared" si="427"/>
        <v>68</v>
      </c>
      <c r="I3904" t="s">
        <v>7</v>
      </c>
      <c r="J3904" t="s">
        <v>8</v>
      </c>
      <c r="K3904" t="s">
        <v>8</v>
      </c>
      <c r="L3904" t="s">
        <v>8</v>
      </c>
      <c r="M3904" t="s">
        <v>6</v>
      </c>
      <c r="N3904" t="str">
        <f t="shared" si="429"/>
        <v>M</v>
      </c>
      <c r="O3904" t="s">
        <v>8</v>
      </c>
      <c r="P3904" t="s">
        <v>8</v>
      </c>
      <c r="Q3904" t="s">
        <v>11</v>
      </c>
      <c r="R3904" t="s">
        <v>8</v>
      </c>
      <c r="S3904" t="str">
        <f t="shared" si="430"/>
        <v>U</v>
      </c>
      <c r="T3904" t="s">
        <v>12</v>
      </c>
      <c r="U3904">
        <v>0.999999999999998</v>
      </c>
      <c r="V3904" t="s">
        <v>11</v>
      </c>
      <c r="W3904" t="e">
        <f>VLOOKUP(Q3904,'PBT Tag Rates'!$B$5:$E$44,4,FALSE)</f>
        <v>#N/A</v>
      </c>
      <c r="X3904">
        <v>1</v>
      </c>
      <c r="Y3904" s="14">
        <f>IFERROR(LOOKUP(H3904,{30,43,48,53,58,63,68,73,78,83,88,93,97},{42,47,52,57,62,67,72,77,82,87,92,99,100}),999)</f>
        <v>72</v>
      </c>
      <c r="Z3904" s="17">
        <f t="shared" si="431"/>
        <v>5.5555555555555554</v>
      </c>
      <c r="AA3904" s="17">
        <f t="shared" si="432"/>
        <v>5.5555555555555554</v>
      </c>
      <c r="AB3904" s="17">
        <f t="shared" si="433"/>
        <v>11.658097686375321</v>
      </c>
      <c r="AC3904" s="17" t="s">
        <v>17654</v>
      </c>
    </row>
    <row r="3905" spans="1:29" x14ac:dyDescent="0.25">
      <c r="A3905" t="s">
        <v>3339</v>
      </c>
      <c r="B3905" s="151" t="s">
        <v>13561</v>
      </c>
      <c r="C3905" t="s">
        <v>13562</v>
      </c>
      <c r="D3905" s="1">
        <v>45183</v>
      </c>
      <c r="E3905">
        <f t="shared" si="428"/>
        <v>18</v>
      </c>
      <c r="F3905" t="s">
        <v>6</v>
      </c>
      <c r="G3905">
        <v>480</v>
      </c>
      <c r="H3905">
        <f t="shared" si="427"/>
        <v>48</v>
      </c>
      <c r="I3905" t="s">
        <v>9</v>
      </c>
      <c r="J3905">
        <v>1</v>
      </c>
      <c r="K3905" t="s">
        <v>8</v>
      </c>
      <c r="L3905" t="s">
        <v>8</v>
      </c>
      <c r="M3905" t="s">
        <v>6</v>
      </c>
      <c r="N3905" t="str">
        <f t="shared" si="429"/>
        <v>M</v>
      </c>
      <c r="O3905" t="s">
        <v>8915</v>
      </c>
      <c r="P3905" t="s">
        <v>8916</v>
      </c>
      <c r="Q3905" t="s">
        <v>3820</v>
      </c>
      <c r="R3905">
        <v>2</v>
      </c>
      <c r="S3905">
        <f t="shared" si="430"/>
        <v>2021</v>
      </c>
      <c r="T3905" t="s">
        <v>12</v>
      </c>
      <c r="U3905">
        <v>1</v>
      </c>
      <c r="V3905" t="s">
        <v>3608</v>
      </c>
      <c r="W3905">
        <f>VLOOKUP(Q3905,'PBT Tag Rates'!$B$5:$E$44,4,FALSE)</f>
        <v>0.98140000000000005</v>
      </c>
      <c r="X3905">
        <v>1</v>
      </c>
      <c r="Y3905" s="14">
        <f>IFERROR(LOOKUP(H3905,{30,43,48,53,58,63,68,73,78,83,88,93,97},{42,47,52,57,62,67,72,77,82,87,92,99,100}),999)</f>
        <v>52</v>
      </c>
      <c r="Z3905" s="17">
        <f t="shared" si="431"/>
        <v>5.5555555555555554</v>
      </c>
      <c r="AA3905" s="17">
        <f t="shared" si="432"/>
        <v>5.5555555555555554</v>
      </c>
      <c r="AB3905" s="17">
        <f t="shared" si="433"/>
        <v>11.658097686375321</v>
      </c>
      <c r="AC3905" s="17" t="s">
        <v>17654</v>
      </c>
    </row>
    <row r="3906" spans="1:29" x14ac:dyDescent="0.25">
      <c r="A3906" t="s">
        <v>3339</v>
      </c>
      <c r="B3906" s="151" t="s">
        <v>13563</v>
      </c>
      <c r="C3906" t="s">
        <v>13564</v>
      </c>
      <c r="D3906" s="1">
        <v>45183</v>
      </c>
      <c r="E3906">
        <f t="shared" si="428"/>
        <v>18</v>
      </c>
      <c r="F3906" t="s">
        <v>14</v>
      </c>
      <c r="G3906">
        <v>700</v>
      </c>
      <c r="H3906">
        <f t="shared" si="427"/>
        <v>70</v>
      </c>
      <c r="I3906" t="s">
        <v>7</v>
      </c>
      <c r="J3906" t="s">
        <v>8</v>
      </c>
      <c r="K3906" t="s">
        <v>8</v>
      </c>
      <c r="L3906" t="s">
        <v>8</v>
      </c>
      <c r="M3906" t="s">
        <v>14</v>
      </c>
      <c r="N3906" t="str">
        <f t="shared" si="429"/>
        <v>F</v>
      </c>
      <c r="O3906" t="s">
        <v>8</v>
      </c>
      <c r="P3906" t="s">
        <v>8</v>
      </c>
      <c r="Q3906" t="s">
        <v>11</v>
      </c>
      <c r="R3906" t="s">
        <v>8</v>
      </c>
      <c r="S3906" t="str">
        <f t="shared" si="430"/>
        <v>U</v>
      </c>
      <c r="T3906" t="s">
        <v>12</v>
      </c>
      <c r="U3906">
        <v>0.999999999999999</v>
      </c>
      <c r="V3906" t="s">
        <v>11</v>
      </c>
      <c r="W3906" t="e">
        <f>VLOOKUP(Q3906,'PBT Tag Rates'!$B$5:$E$44,4,FALSE)</f>
        <v>#N/A</v>
      </c>
      <c r="X3906">
        <v>1</v>
      </c>
      <c r="Y3906" s="14">
        <f>IFERROR(LOOKUP(H3906,{30,43,48,53,58,63,68,73,78,83,88,93,97},{42,47,52,57,62,67,72,77,82,87,92,99,100}),999)</f>
        <v>72</v>
      </c>
      <c r="Z3906" s="17">
        <f t="shared" si="431"/>
        <v>5.5555555555555554</v>
      </c>
      <c r="AA3906" s="17">
        <f t="shared" si="432"/>
        <v>5.5555555555555554</v>
      </c>
      <c r="AB3906" s="17">
        <f t="shared" si="433"/>
        <v>11.658097686375321</v>
      </c>
      <c r="AC3906" s="17" t="s">
        <v>17654</v>
      </c>
    </row>
    <row r="3907" spans="1:29" x14ac:dyDescent="0.25">
      <c r="A3907" t="s">
        <v>3339</v>
      </c>
      <c r="B3907" s="151" t="s">
        <v>13565</v>
      </c>
      <c r="C3907" t="s">
        <v>2570</v>
      </c>
      <c r="D3907" s="1">
        <v>45183</v>
      </c>
      <c r="E3907">
        <f t="shared" si="428"/>
        <v>18</v>
      </c>
      <c r="F3907" t="s">
        <v>6</v>
      </c>
      <c r="G3907">
        <v>950</v>
      </c>
      <c r="H3907">
        <f t="shared" si="427"/>
        <v>95</v>
      </c>
      <c r="I3907" t="s">
        <v>9</v>
      </c>
      <c r="J3907">
        <v>1</v>
      </c>
      <c r="K3907" t="s">
        <v>13566</v>
      </c>
      <c r="L3907" t="s">
        <v>8</v>
      </c>
      <c r="M3907" t="s">
        <v>6</v>
      </c>
      <c r="N3907" t="str">
        <f t="shared" si="429"/>
        <v>M</v>
      </c>
      <c r="O3907" t="s">
        <v>2633</v>
      </c>
      <c r="P3907" t="s">
        <v>13567</v>
      </c>
      <c r="Q3907" t="s">
        <v>281</v>
      </c>
      <c r="R3907">
        <v>4</v>
      </c>
      <c r="S3907">
        <f t="shared" si="430"/>
        <v>2019</v>
      </c>
      <c r="T3907" t="s">
        <v>12</v>
      </c>
      <c r="U3907">
        <v>0.999999999999997</v>
      </c>
      <c r="V3907" t="s">
        <v>3169</v>
      </c>
      <c r="W3907">
        <f>VLOOKUP(Q3907,'PBT Tag Rates'!$B$5:$E$44,4,FALSE)</f>
        <v>0.99705232300000002</v>
      </c>
      <c r="X3907">
        <v>1</v>
      </c>
      <c r="Y3907" s="14">
        <f>IFERROR(LOOKUP(H3907,{30,43,48,53,58,63,68,73,78,83,88,93,97},{42,47,52,57,62,67,72,77,82,87,92,99,100}),999)</f>
        <v>99</v>
      </c>
      <c r="Z3907" s="17">
        <f t="shared" si="431"/>
        <v>5.5555555555555554</v>
      </c>
      <c r="AA3907" s="17">
        <f t="shared" si="432"/>
        <v>5.5555555555555554</v>
      </c>
      <c r="AB3907" s="17">
        <f t="shared" si="433"/>
        <v>11.658097686375321</v>
      </c>
      <c r="AC3907" s="17" t="s">
        <v>17654</v>
      </c>
    </row>
    <row r="3908" spans="1:29" x14ac:dyDescent="0.25">
      <c r="A3908" t="s">
        <v>3339</v>
      </c>
      <c r="B3908" s="151" t="s">
        <v>13568</v>
      </c>
      <c r="C3908" t="s">
        <v>13569</v>
      </c>
      <c r="D3908" s="1">
        <v>45183</v>
      </c>
      <c r="E3908">
        <f t="shared" si="428"/>
        <v>18</v>
      </c>
      <c r="F3908" t="s">
        <v>6</v>
      </c>
      <c r="G3908">
        <v>800</v>
      </c>
      <c r="H3908">
        <f t="shared" si="427"/>
        <v>80</v>
      </c>
      <c r="I3908" t="s">
        <v>9</v>
      </c>
      <c r="J3908" t="s">
        <v>8</v>
      </c>
      <c r="K3908" t="s">
        <v>13570</v>
      </c>
      <c r="L3908" t="s">
        <v>8</v>
      </c>
      <c r="M3908" t="s">
        <v>6</v>
      </c>
      <c r="N3908" t="str">
        <f t="shared" si="429"/>
        <v>M</v>
      </c>
      <c r="O3908" t="s">
        <v>13571</v>
      </c>
      <c r="P3908" t="s">
        <v>13572</v>
      </c>
      <c r="Q3908" t="s">
        <v>281</v>
      </c>
      <c r="R3908">
        <v>4</v>
      </c>
      <c r="S3908">
        <f t="shared" si="430"/>
        <v>2019</v>
      </c>
      <c r="T3908" t="s">
        <v>12</v>
      </c>
      <c r="U3908">
        <v>1</v>
      </c>
      <c r="V3908" t="s">
        <v>3169</v>
      </c>
      <c r="W3908">
        <f>VLOOKUP(Q3908,'PBT Tag Rates'!$B$5:$E$44,4,FALSE)</f>
        <v>0.99705232300000002</v>
      </c>
      <c r="X3908">
        <v>1</v>
      </c>
      <c r="Y3908" s="14">
        <f>IFERROR(LOOKUP(H3908,{30,43,48,53,58,63,68,73,78,83,88,93,97},{42,47,52,57,62,67,72,77,82,87,92,99,100}),999)</f>
        <v>82</v>
      </c>
      <c r="Z3908" s="17">
        <f t="shared" si="431"/>
        <v>5.5555555555555554</v>
      </c>
      <c r="AA3908" s="17">
        <f t="shared" si="432"/>
        <v>5.5555555555555554</v>
      </c>
      <c r="AB3908" s="17">
        <f t="shared" si="433"/>
        <v>11.658097686375321</v>
      </c>
      <c r="AC3908" s="17" t="s">
        <v>17654</v>
      </c>
    </row>
    <row r="3909" spans="1:29" x14ac:dyDescent="0.25">
      <c r="A3909" t="s">
        <v>3339</v>
      </c>
      <c r="B3909" s="151" t="s">
        <v>13573</v>
      </c>
      <c r="C3909" t="s">
        <v>13574</v>
      </c>
      <c r="D3909" s="1">
        <v>45183</v>
      </c>
      <c r="E3909">
        <f t="shared" si="428"/>
        <v>18</v>
      </c>
      <c r="F3909" t="s">
        <v>14</v>
      </c>
      <c r="G3909">
        <v>740</v>
      </c>
      <c r="H3909">
        <f t="shared" si="427"/>
        <v>74</v>
      </c>
      <c r="I3909" t="s">
        <v>7</v>
      </c>
      <c r="J3909" t="s">
        <v>8</v>
      </c>
      <c r="K3909" t="s">
        <v>8</v>
      </c>
      <c r="L3909" t="s">
        <v>8</v>
      </c>
      <c r="M3909" t="s">
        <v>14</v>
      </c>
      <c r="N3909" t="str">
        <f t="shared" si="429"/>
        <v>F</v>
      </c>
      <c r="O3909" t="s">
        <v>305</v>
      </c>
      <c r="P3909" t="s">
        <v>355</v>
      </c>
      <c r="Q3909" t="s">
        <v>221</v>
      </c>
      <c r="R3909">
        <v>4</v>
      </c>
      <c r="S3909">
        <f t="shared" si="430"/>
        <v>2019</v>
      </c>
      <c r="T3909" t="s">
        <v>12</v>
      </c>
      <c r="U3909">
        <v>1</v>
      </c>
      <c r="V3909" t="s">
        <v>3346</v>
      </c>
      <c r="W3909">
        <f>VLOOKUP(Q3909,'PBT Tag Rates'!$B$5:$E$44,4,FALSE)</f>
        <v>0.95971980899999998</v>
      </c>
      <c r="X3909">
        <v>1</v>
      </c>
      <c r="Y3909" s="14">
        <f>IFERROR(LOOKUP(H3909,{30,43,48,53,58,63,68,73,78,83,88,93,97},{42,47,52,57,62,67,72,77,82,87,92,99,100}),999)</f>
        <v>77</v>
      </c>
      <c r="Z3909" s="17">
        <f t="shared" si="431"/>
        <v>5.5555555555555554</v>
      </c>
      <c r="AA3909" s="17">
        <f t="shared" si="432"/>
        <v>5.5555555555555554</v>
      </c>
      <c r="AB3909" s="17">
        <f t="shared" si="433"/>
        <v>11.658097686375321</v>
      </c>
      <c r="AC3909" s="17" t="s">
        <v>17654</v>
      </c>
    </row>
    <row r="3910" spans="1:29" x14ac:dyDescent="0.25">
      <c r="A3910" t="s">
        <v>3339</v>
      </c>
      <c r="B3910" s="151" t="s">
        <v>13575</v>
      </c>
      <c r="C3910" t="s">
        <v>13576</v>
      </c>
      <c r="D3910" s="1">
        <v>45183</v>
      </c>
      <c r="E3910">
        <f t="shared" si="428"/>
        <v>18</v>
      </c>
      <c r="F3910" t="s">
        <v>6</v>
      </c>
      <c r="G3910">
        <v>1000</v>
      </c>
      <c r="H3910">
        <f t="shared" si="427"/>
        <v>100</v>
      </c>
      <c r="I3910" t="s">
        <v>7</v>
      </c>
      <c r="J3910" t="s">
        <v>8</v>
      </c>
      <c r="K3910" t="s">
        <v>13577</v>
      </c>
      <c r="L3910" t="s">
        <v>8</v>
      </c>
      <c r="M3910" t="s">
        <v>6</v>
      </c>
      <c r="N3910" t="str">
        <f t="shared" si="429"/>
        <v>M</v>
      </c>
      <c r="O3910" t="s">
        <v>7794</v>
      </c>
      <c r="P3910" t="s">
        <v>7795</v>
      </c>
      <c r="Q3910" t="s">
        <v>221</v>
      </c>
      <c r="R3910">
        <v>4</v>
      </c>
      <c r="S3910">
        <f t="shared" si="430"/>
        <v>2019</v>
      </c>
      <c r="T3910" t="s">
        <v>12</v>
      </c>
      <c r="U3910">
        <v>1</v>
      </c>
      <c r="V3910" t="s">
        <v>3346</v>
      </c>
      <c r="W3910">
        <f>VLOOKUP(Q3910,'PBT Tag Rates'!$B$5:$E$44,4,FALSE)</f>
        <v>0.95971980899999998</v>
      </c>
      <c r="X3910">
        <v>1</v>
      </c>
      <c r="Y3910" s="14">
        <f>IFERROR(LOOKUP(H3910,{30,43,48,53,58,63,68,73,78,83,88,93,97},{42,47,52,57,62,67,72,77,82,87,92,99,100}),999)</f>
        <v>100</v>
      </c>
      <c r="Z3910" s="17">
        <f t="shared" si="431"/>
        <v>5.5555555555555554</v>
      </c>
      <c r="AA3910" s="17">
        <f t="shared" si="432"/>
        <v>5.5555555555555554</v>
      </c>
      <c r="AB3910" s="17">
        <f t="shared" si="433"/>
        <v>11.658097686375321</v>
      </c>
      <c r="AC3910" s="17" t="s">
        <v>17654</v>
      </c>
    </row>
    <row r="3911" spans="1:29" x14ac:dyDescent="0.25">
      <c r="A3911" t="s">
        <v>3339</v>
      </c>
      <c r="B3911" s="151" t="s">
        <v>13578</v>
      </c>
      <c r="C3911" t="s">
        <v>13579</v>
      </c>
      <c r="D3911" s="1">
        <v>45183</v>
      </c>
      <c r="E3911">
        <f t="shared" si="428"/>
        <v>18</v>
      </c>
      <c r="F3911" t="s">
        <v>6</v>
      </c>
      <c r="G3911">
        <v>720</v>
      </c>
      <c r="H3911">
        <f t="shared" si="427"/>
        <v>72</v>
      </c>
      <c r="I3911" t="s">
        <v>9</v>
      </c>
      <c r="J3911">
        <v>1</v>
      </c>
      <c r="K3911" t="s">
        <v>8</v>
      </c>
      <c r="L3911" t="s">
        <v>8</v>
      </c>
      <c r="M3911" t="s">
        <v>6</v>
      </c>
      <c r="N3911" t="str">
        <f t="shared" si="429"/>
        <v>M</v>
      </c>
      <c r="O3911" t="s">
        <v>1634</v>
      </c>
      <c r="P3911" t="s">
        <v>1635</v>
      </c>
      <c r="Q3911" t="s">
        <v>221</v>
      </c>
      <c r="R3911">
        <v>4</v>
      </c>
      <c r="S3911">
        <f t="shared" si="430"/>
        <v>2019</v>
      </c>
      <c r="T3911" t="s">
        <v>12</v>
      </c>
      <c r="U3911">
        <v>1</v>
      </c>
      <c r="V3911" t="s">
        <v>3168</v>
      </c>
      <c r="W3911">
        <f>VLOOKUP(Q3911,'PBT Tag Rates'!$B$5:$E$44,4,FALSE)</f>
        <v>0.95971980899999998</v>
      </c>
      <c r="X3911">
        <v>1</v>
      </c>
      <c r="Y3911" s="14">
        <f>IFERROR(LOOKUP(H3911,{30,43,48,53,58,63,68,73,78,83,88,93,97},{42,47,52,57,62,67,72,77,82,87,92,99,100}),999)</f>
        <v>72</v>
      </c>
      <c r="Z3911" s="17">
        <f t="shared" si="431"/>
        <v>5.5555555555555554</v>
      </c>
      <c r="AA3911" s="17">
        <f t="shared" si="432"/>
        <v>5.5555555555555554</v>
      </c>
      <c r="AB3911" s="17">
        <f t="shared" si="433"/>
        <v>11.658097686375321</v>
      </c>
      <c r="AC3911" s="17" t="s">
        <v>17654</v>
      </c>
    </row>
    <row r="3912" spans="1:29" x14ac:dyDescent="0.25">
      <c r="A3912" t="s">
        <v>3339</v>
      </c>
      <c r="B3912" s="151" t="s">
        <v>13580</v>
      </c>
      <c r="C3912" t="s">
        <v>13581</v>
      </c>
      <c r="D3912" s="1">
        <v>45183</v>
      </c>
      <c r="E3912">
        <f t="shared" si="428"/>
        <v>18</v>
      </c>
      <c r="F3912" t="s">
        <v>6</v>
      </c>
      <c r="G3912">
        <v>500</v>
      </c>
      <c r="H3912">
        <f t="shared" si="427"/>
        <v>50</v>
      </c>
      <c r="I3912" t="s">
        <v>7</v>
      </c>
      <c r="J3912" t="s">
        <v>8</v>
      </c>
      <c r="K3912" t="s">
        <v>8</v>
      </c>
      <c r="L3912" t="s">
        <v>8</v>
      </c>
      <c r="M3912" t="s">
        <v>6</v>
      </c>
      <c r="N3912" t="str">
        <f t="shared" si="429"/>
        <v>M</v>
      </c>
      <c r="O3912" t="s">
        <v>13582</v>
      </c>
      <c r="P3912" t="s">
        <v>13583</v>
      </c>
      <c r="Q3912" t="s">
        <v>3820</v>
      </c>
      <c r="R3912">
        <v>2</v>
      </c>
      <c r="S3912">
        <f t="shared" si="430"/>
        <v>2021</v>
      </c>
      <c r="T3912" t="s">
        <v>12</v>
      </c>
      <c r="U3912">
        <v>0.99999999999999201</v>
      </c>
      <c r="V3912" t="s">
        <v>3363</v>
      </c>
      <c r="W3912">
        <f>VLOOKUP(Q3912,'PBT Tag Rates'!$B$5:$E$44,4,FALSE)</f>
        <v>0.98140000000000005</v>
      </c>
      <c r="X3912">
        <v>1</v>
      </c>
      <c r="Y3912" s="14">
        <f>IFERROR(LOOKUP(H3912,{30,43,48,53,58,63,68,73,78,83,88,93,97},{42,47,52,57,62,67,72,77,82,87,92,99,100}),999)</f>
        <v>52</v>
      </c>
      <c r="Z3912" s="17">
        <f t="shared" si="431"/>
        <v>5.5555555555555554</v>
      </c>
      <c r="AA3912" s="17">
        <f t="shared" si="432"/>
        <v>5.5555555555555554</v>
      </c>
      <c r="AB3912" s="17">
        <f t="shared" si="433"/>
        <v>11.658097686375321</v>
      </c>
      <c r="AC3912" s="17" t="s">
        <v>17654</v>
      </c>
    </row>
    <row r="3913" spans="1:29" x14ac:dyDescent="0.25">
      <c r="A3913" t="s">
        <v>3339</v>
      </c>
      <c r="B3913" s="151" t="s">
        <v>13584</v>
      </c>
      <c r="C3913" t="s">
        <v>13585</v>
      </c>
      <c r="D3913" s="1">
        <v>45183</v>
      </c>
      <c r="E3913">
        <f t="shared" si="428"/>
        <v>18</v>
      </c>
      <c r="F3913" t="s">
        <v>6</v>
      </c>
      <c r="G3913">
        <v>740</v>
      </c>
      <c r="H3913">
        <f t="shared" si="427"/>
        <v>74</v>
      </c>
      <c r="I3913" t="s">
        <v>7</v>
      </c>
      <c r="J3913" t="s">
        <v>8</v>
      </c>
      <c r="K3913" t="s">
        <v>8</v>
      </c>
      <c r="L3913" t="s">
        <v>8</v>
      </c>
      <c r="M3913" t="s">
        <v>6</v>
      </c>
      <c r="N3913" t="str">
        <f t="shared" si="429"/>
        <v>M</v>
      </c>
      <c r="O3913" t="s">
        <v>13586</v>
      </c>
      <c r="P3913" t="s">
        <v>13587</v>
      </c>
      <c r="Q3913" t="s">
        <v>15</v>
      </c>
      <c r="R3913">
        <v>5</v>
      </c>
      <c r="S3913">
        <f t="shared" si="430"/>
        <v>2018</v>
      </c>
      <c r="T3913" t="s">
        <v>12</v>
      </c>
      <c r="U3913">
        <v>1</v>
      </c>
      <c r="V3913" t="s">
        <v>3543</v>
      </c>
      <c r="W3913">
        <f>VLOOKUP(Q3913,'PBT Tag Rates'!$B$5:$E$44,4,FALSE)</f>
        <v>0.80551598400000002</v>
      </c>
      <c r="X3913">
        <v>1</v>
      </c>
      <c r="Y3913" s="14">
        <f>IFERROR(LOOKUP(H3913,{30,43,48,53,58,63,68,73,78,83,88,93,97},{42,47,52,57,62,67,72,77,82,87,92,99,100}),999)</f>
        <v>77</v>
      </c>
      <c r="Z3913" s="17">
        <f t="shared" si="431"/>
        <v>5.5555555555555554</v>
      </c>
      <c r="AA3913" s="17">
        <f t="shared" si="432"/>
        <v>5.5555555555555554</v>
      </c>
      <c r="AB3913" s="17">
        <f t="shared" si="433"/>
        <v>11.658097686375321</v>
      </c>
      <c r="AC3913" s="17" t="s">
        <v>17655</v>
      </c>
    </row>
    <row r="3914" spans="1:29" x14ac:dyDescent="0.25">
      <c r="A3914" t="s">
        <v>3339</v>
      </c>
      <c r="B3914" s="151" t="s">
        <v>13588</v>
      </c>
      <c r="C3914" t="s">
        <v>13589</v>
      </c>
      <c r="D3914" s="1">
        <v>45183</v>
      </c>
      <c r="E3914">
        <f t="shared" si="428"/>
        <v>18</v>
      </c>
      <c r="F3914" t="s">
        <v>6</v>
      </c>
      <c r="G3914">
        <v>840</v>
      </c>
      <c r="H3914">
        <f t="shared" si="427"/>
        <v>84</v>
      </c>
      <c r="I3914" t="s">
        <v>7</v>
      </c>
      <c r="J3914" t="s">
        <v>8</v>
      </c>
      <c r="K3914" t="s">
        <v>13590</v>
      </c>
      <c r="L3914" t="s">
        <v>8</v>
      </c>
      <c r="M3914" t="s">
        <v>6</v>
      </c>
      <c r="N3914" t="str">
        <f t="shared" si="429"/>
        <v>M</v>
      </c>
      <c r="O3914" t="s">
        <v>1977</v>
      </c>
      <c r="P3914" t="s">
        <v>4945</v>
      </c>
      <c r="Q3914" t="s">
        <v>221</v>
      </c>
      <c r="R3914">
        <v>4</v>
      </c>
      <c r="S3914">
        <f t="shared" si="430"/>
        <v>2019</v>
      </c>
      <c r="T3914" t="s">
        <v>12</v>
      </c>
      <c r="U3914">
        <v>0.999999999999995</v>
      </c>
      <c r="V3914" t="s">
        <v>3346</v>
      </c>
      <c r="W3914">
        <f>VLOOKUP(Q3914,'PBT Tag Rates'!$B$5:$E$44,4,FALSE)</f>
        <v>0.95971980899999998</v>
      </c>
      <c r="X3914">
        <v>1</v>
      </c>
      <c r="Y3914" s="14">
        <f>IFERROR(LOOKUP(H3914,{30,43,48,53,58,63,68,73,78,83,88,93,97},{42,47,52,57,62,67,72,77,82,87,92,99,100}),999)</f>
        <v>87</v>
      </c>
      <c r="Z3914" s="17">
        <f t="shared" si="431"/>
        <v>5.5555555555555554</v>
      </c>
      <c r="AA3914" s="17">
        <f t="shared" si="432"/>
        <v>5.5555555555555554</v>
      </c>
      <c r="AB3914" s="17">
        <f t="shared" si="433"/>
        <v>11.658097686375321</v>
      </c>
      <c r="AC3914" s="17" t="s">
        <v>17654</v>
      </c>
    </row>
    <row r="3915" spans="1:29" x14ac:dyDescent="0.25">
      <c r="A3915" t="s">
        <v>3339</v>
      </c>
      <c r="B3915" s="151" t="s">
        <v>13591</v>
      </c>
      <c r="C3915" t="s">
        <v>13592</v>
      </c>
      <c r="D3915" s="1">
        <v>45183</v>
      </c>
      <c r="E3915">
        <f t="shared" si="428"/>
        <v>18</v>
      </c>
      <c r="F3915" t="s">
        <v>6</v>
      </c>
      <c r="G3915">
        <v>580</v>
      </c>
      <c r="H3915">
        <f t="shared" si="427"/>
        <v>58</v>
      </c>
      <c r="I3915" t="s">
        <v>7</v>
      </c>
      <c r="J3915" t="s">
        <v>8</v>
      </c>
      <c r="K3915" t="s">
        <v>8</v>
      </c>
      <c r="L3915" t="s">
        <v>8</v>
      </c>
      <c r="M3915" t="s">
        <v>6</v>
      </c>
      <c r="N3915" t="str">
        <f t="shared" si="429"/>
        <v>M</v>
      </c>
      <c r="O3915" t="s">
        <v>1236</v>
      </c>
      <c r="P3915" t="s">
        <v>1237</v>
      </c>
      <c r="Q3915" t="s">
        <v>221</v>
      </c>
      <c r="R3915">
        <v>4</v>
      </c>
      <c r="S3915">
        <f t="shared" si="430"/>
        <v>2019</v>
      </c>
      <c r="T3915" t="s">
        <v>12</v>
      </c>
      <c r="U3915">
        <v>1</v>
      </c>
      <c r="V3915" t="s">
        <v>3653</v>
      </c>
      <c r="W3915">
        <f>VLOOKUP(Q3915,'PBT Tag Rates'!$B$5:$E$44,4,FALSE)</f>
        <v>0.95971980899999998</v>
      </c>
      <c r="X3915">
        <v>1</v>
      </c>
      <c r="Y3915" s="14">
        <f>IFERROR(LOOKUP(H3915,{30,43,48,53,58,63,68,73,78,83,88,93,97},{42,47,52,57,62,67,72,77,82,87,92,99,100}),999)</f>
        <v>62</v>
      </c>
      <c r="Z3915" s="17">
        <f t="shared" si="431"/>
        <v>5.5555555555555554</v>
      </c>
      <c r="AA3915" s="17">
        <f t="shared" si="432"/>
        <v>5.5555555555555554</v>
      </c>
      <c r="AB3915" s="17">
        <f t="shared" si="433"/>
        <v>11.658097686375321</v>
      </c>
      <c r="AC3915" s="17" t="s">
        <v>17655</v>
      </c>
    </row>
    <row r="3916" spans="1:29" x14ac:dyDescent="0.25">
      <c r="A3916" t="s">
        <v>3339</v>
      </c>
      <c r="B3916" s="151" t="s">
        <v>13593</v>
      </c>
      <c r="C3916" t="s">
        <v>13594</v>
      </c>
      <c r="D3916" s="1">
        <v>45183</v>
      </c>
      <c r="E3916">
        <f t="shared" si="428"/>
        <v>18</v>
      </c>
      <c r="F3916" t="s">
        <v>6</v>
      </c>
      <c r="G3916">
        <v>850</v>
      </c>
      <c r="H3916">
        <f t="shared" si="427"/>
        <v>85</v>
      </c>
      <c r="I3916" t="s">
        <v>7</v>
      </c>
      <c r="J3916" t="s">
        <v>8</v>
      </c>
      <c r="K3916" t="s">
        <v>13595</v>
      </c>
      <c r="L3916" t="s">
        <v>8</v>
      </c>
      <c r="M3916" t="s">
        <v>6</v>
      </c>
      <c r="N3916" t="str">
        <f t="shared" si="429"/>
        <v>M</v>
      </c>
      <c r="O3916" t="s">
        <v>13596</v>
      </c>
      <c r="P3916" t="s">
        <v>13597</v>
      </c>
      <c r="Q3916" t="s">
        <v>221</v>
      </c>
      <c r="R3916">
        <v>4</v>
      </c>
      <c r="S3916">
        <f t="shared" si="430"/>
        <v>2019</v>
      </c>
      <c r="T3916" t="s">
        <v>12</v>
      </c>
      <c r="U3916">
        <v>0.999999999999998</v>
      </c>
      <c r="V3916" t="s">
        <v>3386</v>
      </c>
      <c r="W3916">
        <f>VLOOKUP(Q3916,'PBT Tag Rates'!$B$5:$E$44,4,FALSE)</f>
        <v>0.95971980899999998</v>
      </c>
      <c r="X3916">
        <v>1</v>
      </c>
      <c r="Y3916" s="14">
        <f>IFERROR(LOOKUP(H3916,{30,43,48,53,58,63,68,73,78,83,88,93,97},{42,47,52,57,62,67,72,77,82,87,92,99,100}),999)</f>
        <v>87</v>
      </c>
      <c r="Z3916" s="17">
        <f t="shared" si="431"/>
        <v>5.5555555555555554</v>
      </c>
      <c r="AA3916" s="17">
        <f t="shared" si="432"/>
        <v>5.5555555555555554</v>
      </c>
      <c r="AB3916" s="17">
        <f t="shared" si="433"/>
        <v>11.658097686375321</v>
      </c>
      <c r="AC3916" s="17" t="s">
        <v>17654</v>
      </c>
    </row>
    <row r="3917" spans="1:29" x14ac:dyDescent="0.25">
      <c r="A3917" t="s">
        <v>3339</v>
      </c>
      <c r="B3917" s="151" t="s">
        <v>13598</v>
      </c>
      <c r="C3917" t="s">
        <v>13599</v>
      </c>
      <c r="D3917" s="1">
        <v>45183</v>
      </c>
      <c r="E3917">
        <f t="shared" si="428"/>
        <v>18</v>
      </c>
      <c r="F3917" t="s">
        <v>14</v>
      </c>
      <c r="G3917">
        <v>620</v>
      </c>
      <c r="H3917">
        <f t="shared" si="427"/>
        <v>62</v>
      </c>
      <c r="I3917" t="s">
        <v>7</v>
      </c>
      <c r="J3917" t="s">
        <v>8</v>
      </c>
      <c r="K3917" t="s">
        <v>13600</v>
      </c>
      <c r="L3917" t="s">
        <v>8</v>
      </c>
      <c r="M3917" t="s">
        <v>14</v>
      </c>
      <c r="N3917" t="str">
        <f t="shared" si="429"/>
        <v>F</v>
      </c>
      <c r="O3917" t="s">
        <v>2715</v>
      </c>
      <c r="P3917" t="s">
        <v>2716</v>
      </c>
      <c r="Q3917" t="s">
        <v>918</v>
      </c>
      <c r="R3917">
        <v>3</v>
      </c>
      <c r="S3917">
        <f t="shared" si="430"/>
        <v>2020</v>
      </c>
      <c r="T3917" t="s">
        <v>12</v>
      </c>
      <c r="U3917">
        <v>1</v>
      </c>
      <c r="V3917" t="s">
        <v>3396</v>
      </c>
      <c r="W3917">
        <f>VLOOKUP(Q3917,'PBT Tag Rates'!$B$5:$E$44,4,FALSE)</f>
        <v>0.98961045999999997</v>
      </c>
      <c r="X3917">
        <v>1</v>
      </c>
      <c r="Y3917" s="14">
        <f>IFERROR(LOOKUP(H3917,{30,43,48,53,58,63,68,73,78,83,88,93,97},{42,47,52,57,62,67,72,77,82,87,92,99,100}),999)</f>
        <v>62</v>
      </c>
      <c r="Z3917" s="17">
        <f t="shared" si="431"/>
        <v>5.5555555555555554</v>
      </c>
      <c r="AA3917" s="17">
        <f t="shared" si="432"/>
        <v>5.5555555555555554</v>
      </c>
      <c r="AB3917" s="17">
        <f t="shared" si="433"/>
        <v>11.658097686375321</v>
      </c>
      <c r="AC3917" s="17" t="s">
        <v>17655</v>
      </c>
    </row>
    <row r="3918" spans="1:29" x14ac:dyDescent="0.25">
      <c r="A3918" t="s">
        <v>3339</v>
      </c>
      <c r="B3918" s="151" t="s">
        <v>13601</v>
      </c>
      <c r="C3918" t="s">
        <v>13602</v>
      </c>
      <c r="D3918" s="1">
        <v>45183</v>
      </c>
      <c r="E3918">
        <f t="shared" si="428"/>
        <v>18</v>
      </c>
      <c r="F3918" t="s">
        <v>14</v>
      </c>
      <c r="G3918">
        <v>710</v>
      </c>
      <c r="H3918">
        <f t="shared" si="427"/>
        <v>71</v>
      </c>
      <c r="I3918" t="s">
        <v>9</v>
      </c>
      <c r="J3918">
        <v>1</v>
      </c>
      <c r="K3918" t="s">
        <v>8</v>
      </c>
      <c r="L3918" t="s">
        <v>8</v>
      </c>
      <c r="M3918" t="s">
        <v>14</v>
      </c>
      <c r="N3918" t="str">
        <f t="shared" si="429"/>
        <v>F</v>
      </c>
      <c r="O3918" t="s">
        <v>2538</v>
      </c>
      <c r="P3918" t="s">
        <v>2539</v>
      </c>
      <c r="Q3918" t="s">
        <v>221</v>
      </c>
      <c r="R3918">
        <v>4</v>
      </c>
      <c r="S3918">
        <f t="shared" si="430"/>
        <v>2019</v>
      </c>
      <c r="T3918" t="s">
        <v>12</v>
      </c>
      <c r="U3918">
        <v>0.999999999999995</v>
      </c>
      <c r="V3918" t="s">
        <v>3608</v>
      </c>
      <c r="W3918">
        <f>VLOOKUP(Q3918,'PBT Tag Rates'!$B$5:$E$44,4,FALSE)</f>
        <v>0.95971980899999998</v>
      </c>
      <c r="X3918">
        <v>1</v>
      </c>
      <c r="Y3918" s="14">
        <f>IFERROR(LOOKUP(H3918,{30,43,48,53,58,63,68,73,78,83,88,93,97},{42,47,52,57,62,67,72,77,82,87,92,99,100}),999)</f>
        <v>72</v>
      </c>
      <c r="Z3918" s="17">
        <f t="shared" si="431"/>
        <v>5.5555555555555554</v>
      </c>
      <c r="AA3918" s="17">
        <f t="shared" si="432"/>
        <v>5.5555555555555554</v>
      </c>
      <c r="AB3918" s="17">
        <f t="shared" si="433"/>
        <v>11.658097686375321</v>
      </c>
      <c r="AC3918" s="17" t="s">
        <v>17654</v>
      </c>
    </row>
    <row r="3919" spans="1:29" x14ac:dyDescent="0.25">
      <c r="A3919" t="s">
        <v>3339</v>
      </c>
      <c r="B3919" s="151" t="s">
        <v>13603</v>
      </c>
      <c r="C3919" t="s">
        <v>13604</v>
      </c>
      <c r="D3919" s="1">
        <v>45183</v>
      </c>
      <c r="E3919">
        <f t="shared" si="428"/>
        <v>18</v>
      </c>
      <c r="F3919" t="s">
        <v>14</v>
      </c>
      <c r="G3919">
        <v>840</v>
      </c>
      <c r="H3919">
        <f t="shared" si="427"/>
        <v>84</v>
      </c>
      <c r="I3919" t="s">
        <v>9</v>
      </c>
      <c r="J3919">
        <v>1</v>
      </c>
      <c r="K3919" t="s">
        <v>13605</v>
      </c>
      <c r="L3919" t="s">
        <v>8</v>
      </c>
      <c r="M3919" t="s">
        <v>14</v>
      </c>
      <c r="N3919" t="str">
        <f t="shared" si="429"/>
        <v>F</v>
      </c>
      <c r="O3919" t="s">
        <v>10363</v>
      </c>
      <c r="P3919" t="s">
        <v>10364</v>
      </c>
      <c r="Q3919" t="s">
        <v>281</v>
      </c>
      <c r="R3919">
        <v>4</v>
      </c>
      <c r="S3919">
        <f t="shared" si="430"/>
        <v>2019</v>
      </c>
      <c r="T3919" t="s">
        <v>12</v>
      </c>
      <c r="U3919">
        <v>1</v>
      </c>
      <c r="V3919" t="s">
        <v>3170</v>
      </c>
      <c r="W3919">
        <f>VLOOKUP(Q3919,'PBT Tag Rates'!$B$5:$E$44,4,FALSE)</f>
        <v>0.99705232300000002</v>
      </c>
      <c r="X3919">
        <v>1</v>
      </c>
      <c r="Y3919" s="14">
        <f>IFERROR(LOOKUP(H3919,{30,43,48,53,58,63,68,73,78,83,88,93,97},{42,47,52,57,62,67,72,77,82,87,92,99,100}),999)</f>
        <v>87</v>
      </c>
      <c r="Z3919" s="17">
        <f t="shared" si="431"/>
        <v>5.5555555555555554</v>
      </c>
      <c r="AA3919" s="17">
        <f t="shared" si="432"/>
        <v>5.5555555555555554</v>
      </c>
      <c r="AB3919" s="17">
        <f t="shared" si="433"/>
        <v>11.658097686375321</v>
      </c>
      <c r="AC3919" s="17" t="s">
        <v>17654</v>
      </c>
    </row>
    <row r="3920" spans="1:29" x14ac:dyDescent="0.25">
      <c r="A3920" t="s">
        <v>3339</v>
      </c>
      <c r="B3920" s="151" t="s">
        <v>13606</v>
      </c>
      <c r="C3920" t="s">
        <v>13607</v>
      </c>
      <c r="D3920" s="1">
        <v>45183</v>
      </c>
      <c r="E3920">
        <f t="shared" si="428"/>
        <v>18</v>
      </c>
      <c r="F3920" t="s">
        <v>6</v>
      </c>
      <c r="G3920">
        <v>870</v>
      </c>
      <c r="H3920">
        <f t="shared" si="427"/>
        <v>87</v>
      </c>
      <c r="I3920" t="s">
        <v>7</v>
      </c>
      <c r="J3920" t="s">
        <v>8</v>
      </c>
      <c r="K3920" t="s">
        <v>13608</v>
      </c>
      <c r="L3920" t="s">
        <v>8</v>
      </c>
      <c r="M3920" t="s">
        <v>14</v>
      </c>
      <c r="N3920" t="str">
        <f t="shared" si="429"/>
        <v>F</v>
      </c>
      <c r="O3920" t="s">
        <v>8</v>
      </c>
      <c r="P3920" t="s">
        <v>8</v>
      </c>
      <c r="Q3920" t="s">
        <v>11</v>
      </c>
      <c r="R3920" t="s">
        <v>8</v>
      </c>
      <c r="S3920" t="str">
        <f t="shared" si="430"/>
        <v>U</v>
      </c>
      <c r="T3920" t="s">
        <v>12</v>
      </c>
      <c r="U3920">
        <v>0.999999999999999</v>
      </c>
      <c r="V3920" t="s">
        <v>11</v>
      </c>
      <c r="W3920" t="e">
        <f>VLOOKUP(Q3920,'PBT Tag Rates'!$B$5:$E$44,4,FALSE)</f>
        <v>#N/A</v>
      </c>
      <c r="X3920">
        <v>1</v>
      </c>
      <c r="Y3920" s="14">
        <f>IFERROR(LOOKUP(H3920,{30,43,48,53,58,63,68,73,78,83,88,93,97},{42,47,52,57,62,67,72,77,82,87,92,99,100}),999)</f>
        <v>87</v>
      </c>
      <c r="Z3920" s="17">
        <f t="shared" si="431"/>
        <v>5.5555555555555554</v>
      </c>
      <c r="AA3920" s="17">
        <f t="shared" si="432"/>
        <v>5.5555555555555554</v>
      </c>
      <c r="AB3920" s="17">
        <f t="shared" si="433"/>
        <v>11.658097686375321</v>
      </c>
      <c r="AC3920" s="17" t="s">
        <v>17654</v>
      </c>
    </row>
    <row r="3921" spans="1:29" x14ac:dyDescent="0.25">
      <c r="A3921" t="s">
        <v>3339</v>
      </c>
      <c r="B3921" s="151" t="s">
        <v>13609</v>
      </c>
      <c r="C3921" t="s">
        <v>13610</v>
      </c>
      <c r="D3921" s="1">
        <v>45183</v>
      </c>
      <c r="E3921">
        <f t="shared" si="428"/>
        <v>18</v>
      </c>
      <c r="F3921" t="s">
        <v>6</v>
      </c>
      <c r="G3921">
        <v>840</v>
      </c>
      <c r="H3921">
        <f t="shared" si="427"/>
        <v>84</v>
      </c>
      <c r="I3921" t="s">
        <v>7</v>
      </c>
      <c r="J3921" t="s">
        <v>8</v>
      </c>
      <c r="K3921" t="s">
        <v>13611</v>
      </c>
      <c r="L3921" t="s">
        <v>8</v>
      </c>
      <c r="M3921" t="s">
        <v>14</v>
      </c>
      <c r="N3921" t="str">
        <f t="shared" si="429"/>
        <v>F</v>
      </c>
      <c r="O3921" t="s">
        <v>690</v>
      </c>
      <c r="P3921" t="s">
        <v>2550</v>
      </c>
      <c r="Q3921" t="s">
        <v>221</v>
      </c>
      <c r="R3921">
        <v>4</v>
      </c>
      <c r="S3921">
        <f t="shared" si="430"/>
        <v>2019</v>
      </c>
      <c r="T3921" t="s">
        <v>12</v>
      </c>
      <c r="U3921">
        <v>0.999999999999995</v>
      </c>
      <c r="V3921" t="s">
        <v>3346</v>
      </c>
      <c r="W3921">
        <f>VLOOKUP(Q3921,'PBT Tag Rates'!$B$5:$E$44,4,FALSE)</f>
        <v>0.95971980899999998</v>
      </c>
      <c r="X3921">
        <v>1</v>
      </c>
      <c r="Y3921" s="14">
        <f>IFERROR(LOOKUP(H3921,{30,43,48,53,58,63,68,73,78,83,88,93,97},{42,47,52,57,62,67,72,77,82,87,92,99,100}),999)</f>
        <v>87</v>
      </c>
      <c r="Z3921" s="17">
        <f t="shared" si="431"/>
        <v>5.5555555555555554</v>
      </c>
      <c r="AA3921" s="17">
        <f t="shared" si="432"/>
        <v>5.5555555555555554</v>
      </c>
      <c r="AB3921" s="17">
        <f t="shared" si="433"/>
        <v>11.658097686375321</v>
      </c>
      <c r="AC3921" s="17" t="s">
        <v>17654</v>
      </c>
    </row>
    <row r="3922" spans="1:29" x14ac:dyDescent="0.25">
      <c r="A3922" t="s">
        <v>3339</v>
      </c>
      <c r="B3922" s="151" t="s">
        <v>13612</v>
      </c>
      <c r="C3922" t="s">
        <v>13613</v>
      </c>
      <c r="D3922" s="1">
        <v>45183</v>
      </c>
      <c r="E3922">
        <f t="shared" si="428"/>
        <v>18</v>
      </c>
      <c r="F3922" t="s">
        <v>6</v>
      </c>
      <c r="G3922">
        <v>770</v>
      </c>
      <c r="H3922">
        <f t="shared" si="427"/>
        <v>77</v>
      </c>
      <c r="I3922" t="s">
        <v>7</v>
      </c>
      <c r="J3922" t="s">
        <v>8</v>
      </c>
      <c r="K3922" t="s">
        <v>8</v>
      </c>
      <c r="L3922" t="s">
        <v>8</v>
      </c>
      <c r="M3922" t="s">
        <v>6</v>
      </c>
      <c r="N3922" t="str">
        <f t="shared" si="429"/>
        <v>M</v>
      </c>
      <c r="O3922" t="s">
        <v>8</v>
      </c>
      <c r="P3922" t="s">
        <v>8</v>
      </c>
      <c r="Q3922" t="s">
        <v>11</v>
      </c>
      <c r="R3922" t="s">
        <v>8</v>
      </c>
      <c r="S3922" t="str">
        <f t="shared" si="430"/>
        <v>U</v>
      </c>
      <c r="T3922" t="s">
        <v>12</v>
      </c>
      <c r="U3922">
        <v>1</v>
      </c>
      <c r="V3922" t="s">
        <v>11</v>
      </c>
      <c r="W3922" t="e">
        <f>VLOOKUP(Q3922,'PBT Tag Rates'!$B$5:$E$44,4,FALSE)</f>
        <v>#N/A</v>
      </c>
      <c r="X3922">
        <v>1</v>
      </c>
      <c r="Y3922" s="14">
        <f>IFERROR(LOOKUP(H3922,{30,43,48,53,58,63,68,73,78,83,88,93,97},{42,47,52,57,62,67,72,77,82,87,92,99,100}),999)</f>
        <v>77</v>
      </c>
      <c r="Z3922" s="17">
        <f t="shared" si="431"/>
        <v>5.5555555555555554</v>
      </c>
      <c r="AA3922" s="17">
        <f t="shared" si="432"/>
        <v>5.5555555555555554</v>
      </c>
      <c r="AB3922" s="17">
        <f t="shared" si="433"/>
        <v>11.658097686375321</v>
      </c>
      <c r="AC3922" s="17" t="s">
        <v>17654</v>
      </c>
    </row>
    <row r="3923" spans="1:29" x14ac:dyDescent="0.25">
      <c r="A3923" t="s">
        <v>3339</v>
      </c>
      <c r="B3923" s="151" t="s">
        <v>13614</v>
      </c>
      <c r="C3923" t="s">
        <v>13615</v>
      </c>
      <c r="D3923" s="1">
        <v>45183</v>
      </c>
      <c r="E3923">
        <f t="shared" si="428"/>
        <v>18</v>
      </c>
      <c r="F3923" t="s">
        <v>6</v>
      </c>
      <c r="G3923">
        <v>620</v>
      </c>
      <c r="H3923">
        <f t="shared" si="427"/>
        <v>62</v>
      </c>
      <c r="I3923" t="s">
        <v>7</v>
      </c>
      <c r="J3923" t="s">
        <v>8</v>
      </c>
      <c r="K3923" t="s">
        <v>8</v>
      </c>
      <c r="L3923" t="s">
        <v>8</v>
      </c>
      <c r="M3923" t="s">
        <v>6</v>
      </c>
      <c r="N3923" t="str">
        <f t="shared" si="429"/>
        <v>M</v>
      </c>
      <c r="O3923" t="s">
        <v>11059</v>
      </c>
      <c r="P3923" t="s">
        <v>11060</v>
      </c>
      <c r="Q3923" t="s">
        <v>2596</v>
      </c>
      <c r="R3923">
        <v>3</v>
      </c>
      <c r="S3923">
        <f t="shared" si="430"/>
        <v>2020</v>
      </c>
      <c r="T3923" t="s">
        <v>12</v>
      </c>
      <c r="U3923">
        <v>1</v>
      </c>
      <c r="V3923" t="s">
        <v>3079</v>
      </c>
      <c r="W3923">
        <f>VLOOKUP(Q3923,'PBT Tag Rates'!$B$5:$E$44,4,FALSE)</f>
        <v>0.98845608500000004</v>
      </c>
      <c r="X3923">
        <v>1</v>
      </c>
      <c r="Y3923" s="14">
        <f>IFERROR(LOOKUP(H3923,{30,43,48,53,58,63,68,73,78,83,88,93,97},{42,47,52,57,62,67,72,77,82,87,92,99,100}),999)</f>
        <v>62</v>
      </c>
      <c r="Z3923" s="17">
        <f t="shared" si="431"/>
        <v>5.5555555555555554</v>
      </c>
      <c r="AA3923" s="17">
        <f t="shared" si="432"/>
        <v>5.5555555555555554</v>
      </c>
      <c r="AB3923" s="17">
        <f t="shared" si="433"/>
        <v>11.658097686375321</v>
      </c>
      <c r="AC3923" s="17" t="s">
        <v>17654</v>
      </c>
    </row>
    <row r="3924" spans="1:29" x14ac:dyDescent="0.25">
      <c r="A3924" t="s">
        <v>3339</v>
      </c>
      <c r="B3924" s="151" t="s">
        <v>13616</v>
      </c>
      <c r="C3924" t="s">
        <v>2571</v>
      </c>
      <c r="D3924" s="1">
        <v>45183</v>
      </c>
      <c r="E3924">
        <f t="shared" si="428"/>
        <v>18</v>
      </c>
      <c r="F3924" t="s">
        <v>6</v>
      </c>
      <c r="G3924">
        <v>800</v>
      </c>
      <c r="H3924">
        <f t="shared" si="427"/>
        <v>80</v>
      </c>
      <c r="I3924" t="s">
        <v>7</v>
      </c>
      <c r="J3924" t="s">
        <v>8</v>
      </c>
      <c r="K3924" t="s">
        <v>13617</v>
      </c>
      <c r="L3924" t="s">
        <v>8</v>
      </c>
      <c r="M3924" t="s">
        <v>14</v>
      </c>
      <c r="N3924" t="str">
        <f t="shared" si="429"/>
        <v>F</v>
      </c>
      <c r="O3924" t="s">
        <v>2897</v>
      </c>
      <c r="P3924" t="s">
        <v>2898</v>
      </c>
      <c r="Q3924" t="s">
        <v>221</v>
      </c>
      <c r="R3924">
        <v>4</v>
      </c>
      <c r="S3924">
        <f t="shared" si="430"/>
        <v>2019</v>
      </c>
      <c r="T3924" t="s">
        <v>12</v>
      </c>
      <c r="U3924">
        <v>0.999999999999997</v>
      </c>
      <c r="V3924" t="s">
        <v>3346</v>
      </c>
      <c r="W3924">
        <f>VLOOKUP(Q3924,'PBT Tag Rates'!$B$5:$E$44,4,FALSE)</f>
        <v>0.95971980899999998</v>
      </c>
      <c r="X3924">
        <v>1</v>
      </c>
      <c r="Y3924" s="14">
        <f>IFERROR(LOOKUP(H3924,{30,43,48,53,58,63,68,73,78,83,88,93,97},{42,47,52,57,62,67,72,77,82,87,92,99,100}),999)</f>
        <v>82</v>
      </c>
      <c r="Z3924" s="17">
        <f t="shared" si="431"/>
        <v>5.5555555555555554</v>
      </c>
      <c r="AA3924" s="17">
        <f t="shared" si="432"/>
        <v>5.5555555555555554</v>
      </c>
      <c r="AB3924" s="17">
        <f t="shared" si="433"/>
        <v>11.658097686375321</v>
      </c>
      <c r="AC3924" s="17" t="s">
        <v>17654</v>
      </c>
    </row>
    <row r="3925" spans="1:29" x14ac:dyDescent="0.25">
      <c r="A3925" t="s">
        <v>3339</v>
      </c>
      <c r="B3925" s="151" t="s">
        <v>13618</v>
      </c>
      <c r="C3925" t="s">
        <v>13619</v>
      </c>
      <c r="D3925" s="1">
        <v>45183</v>
      </c>
      <c r="E3925">
        <f t="shared" si="428"/>
        <v>18</v>
      </c>
      <c r="F3925" t="s">
        <v>14</v>
      </c>
      <c r="G3925">
        <v>780</v>
      </c>
      <c r="H3925">
        <f t="shared" si="427"/>
        <v>78</v>
      </c>
      <c r="I3925" t="s">
        <v>7</v>
      </c>
      <c r="J3925" t="s">
        <v>8</v>
      </c>
      <c r="K3925" t="s">
        <v>8</v>
      </c>
      <c r="L3925" t="s">
        <v>8</v>
      </c>
      <c r="M3925" t="s">
        <v>14</v>
      </c>
      <c r="N3925" t="str">
        <f t="shared" si="429"/>
        <v>F</v>
      </c>
      <c r="O3925" t="s">
        <v>8</v>
      </c>
      <c r="P3925" t="s">
        <v>8</v>
      </c>
      <c r="Q3925" t="s">
        <v>11</v>
      </c>
      <c r="R3925" t="s">
        <v>8</v>
      </c>
      <c r="S3925" t="str">
        <f t="shared" si="430"/>
        <v>U</v>
      </c>
      <c r="T3925" t="s">
        <v>12</v>
      </c>
      <c r="U3925">
        <v>0.999999999999998</v>
      </c>
      <c r="V3925" t="s">
        <v>11</v>
      </c>
      <c r="W3925" t="e">
        <f>VLOOKUP(Q3925,'PBT Tag Rates'!$B$5:$E$44,4,FALSE)</f>
        <v>#N/A</v>
      </c>
      <c r="X3925">
        <v>1</v>
      </c>
      <c r="Y3925" s="14">
        <f>IFERROR(LOOKUP(H3925,{30,43,48,53,58,63,68,73,78,83,88,93,97},{42,47,52,57,62,67,72,77,82,87,92,99,100}),999)</f>
        <v>82</v>
      </c>
      <c r="Z3925" s="17">
        <f t="shared" si="431"/>
        <v>5.5555555555555554</v>
      </c>
      <c r="AA3925" s="17">
        <f t="shared" si="432"/>
        <v>5.5555555555555554</v>
      </c>
      <c r="AB3925" s="17">
        <f t="shared" si="433"/>
        <v>11.658097686375321</v>
      </c>
      <c r="AC3925" s="17" t="s">
        <v>17654</v>
      </c>
    </row>
    <row r="3926" spans="1:29" x14ac:dyDescent="0.25">
      <c r="A3926" t="s">
        <v>3339</v>
      </c>
      <c r="B3926" s="151" t="s">
        <v>13620</v>
      </c>
      <c r="C3926" t="s">
        <v>13621</v>
      </c>
      <c r="D3926" s="1">
        <v>45183</v>
      </c>
      <c r="E3926">
        <f t="shared" si="428"/>
        <v>18</v>
      </c>
      <c r="F3926" t="s">
        <v>14</v>
      </c>
      <c r="G3926">
        <v>710</v>
      </c>
      <c r="H3926">
        <f t="shared" ref="H3926:H3989" si="434">G3926/10</f>
        <v>71</v>
      </c>
      <c r="I3926" t="s">
        <v>7</v>
      </c>
      <c r="J3926" t="s">
        <v>8</v>
      </c>
      <c r="K3926" t="s">
        <v>8</v>
      </c>
      <c r="L3926" t="s">
        <v>8</v>
      </c>
      <c r="M3926" t="s">
        <v>14</v>
      </c>
      <c r="N3926" t="str">
        <f t="shared" si="429"/>
        <v>F</v>
      </c>
      <c r="O3926" t="s">
        <v>1790</v>
      </c>
      <c r="P3926" t="s">
        <v>1791</v>
      </c>
      <c r="Q3926" t="s">
        <v>221</v>
      </c>
      <c r="R3926">
        <v>4</v>
      </c>
      <c r="S3926">
        <f t="shared" si="430"/>
        <v>2019</v>
      </c>
      <c r="T3926" t="s">
        <v>12</v>
      </c>
      <c r="U3926">
        <v>0.999999999999997</v>
      </c>
      <c r="V3926" t="s">
        <v>3346</v>
      </c>
      <c r="W3926">
        <f>VLOOKUP(Q3926,'PBT Tag Rates'!$B$5:$E$44,4,FALSE)</f>
        <v>0.95971980899999998</v>
      </c>
      <c r="X3926">
        <v>1</v>
      </c>
      <c r="Y3926" s="14">
        <f>IFERROR(LOOKUP(H3926,{30,43,48,53,58,63,68,73,78,83,88,93,97},{42,47,52,57,62,67,72,77,82,87,92,99,100}),999)</f>
        <v>72</v>
      </c>
      <c r="Z3926" s="17">
        <f t="shared" si="431"/>
        <v>5.5555555555555554</v>
      </c>
      <c r="AA3926" s="17">
        <f t="shared" si="432"/>
        <v>5.5555555555555554</v>
      </c>
      <c r="AB3926" s="17">
        <f t="shared" si="433"/>
        <v>11.658097686375321</v>
      </c>
      <c r="AC3926" s="17" t="s">
        <v>17654</v>
      </c>
    </row>
    <row r="3927" spans="1:29" x14ac:dyDescent="0.25">
      <c r="A3927" t="s">
        <v>3339</v>
      </c>
      <c r="B3927" s="151" t="s">
        <v>13622</v>
      </c>
      <c r="C3927" t="s">
        <v>13623</v>
      </c>
      <c r="D3927" s="1">
        <v>45183</v>
      </c>
      <c r="E3927">
        <f t="shared" ref="E3927:E3990" si="435">IF(D3927&lt;=$D$3,70,18)</f>
        <v>18</v>
      </c>
      <c r="F3927" t="s">
        <v>6</v>
      </c>
      <c r="G3927">
        <v>840</v>
      </c>
      <c r="H3927">
        <f t="shared" si="434"/>
        <v>84</v>
      </c>
      <c r="I3927" t="s">
        <v>7</v>
      </c>
      <c r="J3927" t="s">
        <v>8</v>
      </c>
      <c r="K3927" t="s">
        <v>13624</v>
      </c>
      <c r="L3927" t="s">
        <v>8</v>
      </c>
      <c r="M3927" t="s">
        <v>14</v>
      </c>
      <c r="N3927" t="str">
        <f t="shared" ref="N3927:N3990" si="436">IF(M3927="U",F3927,M3927)</f>
        <v>F</v>
      </c>
      <c r="O3927" t="s">
        <v>8495</v>
      </c>
      <c r="P3927" t="s">
        <v>12296</v>
      </c>
      <c r="Q3927" t="s">
        <v>221</v>
      </c>
      <c r="R3927">
        <v>4</v>
      </c>
      <c r="S3927">
        <f t="shared" ref="S3927:S3990" si="437">IFERROR($S$3-R3927,"U")</f>
        <v>2019</v>
      </c>
      <c r="T3927" t="s">
        <v>12</v>
      </c>
      <c r="U3927">
        <v>0.99999999999999301</v>
      </c>
      <c r="V3927" t="s">
        <v>3396</v>
      </c>
      <c r="W3927">
        <f>VLOOKUP(Q3927,'PBT Tag Rates'!$B$5:$E$44,4,FALSE)</f>
        <v>0.95971980899999998</v>
      </c>
      <c r="X3927">
        <v>1</v>
      </c>
      <c r="Y3927" s="14">
        <f>IFERROR(LOOKUP(H3927,{30,43,48,53,58,63,68,73,78,83,88,93,97},{42,47,52,57,62,67,72,77,82,87,92,99,100}),999)</f>
        <v>87</v>
      </c>
      <c r="Z3927" s="17">
        <f t="shared" ref="Z3927:Z3990" si="438">IF(D3927&lt;$D$3,X3927/$Z$3,X3927/$Z$4)</f>
        <v>5.5555555555555554</v>
      </c>
      <c r="AA3927" s="17">
        <f t="shared" si="432"/>
        <v>5.5555555555555554</v>
      </c>
      <c r="AB3927" s="17">
        <f t="shared" si="433"/>
        <v>11.658097686375321</v>
      </c>
      <c r="AC3927" s="17" t="s">
        <v>17655</v>
      </c>
    </row>
    <row r="3928" spans="1:29" x14ac:dyDescent="0.25">
      <c r="A3928" t="s">
        <v>3339</v>
      </c>
      <c r="B3928" s="151" t="s">
        <v>13625</v>
      </c>
      <c r="C3928" t="s">
        <v>13626</v>
      </c>
      <c r="D3928" s="1">
        <v>45183</v>
      </c>
      <c r="E3928">
        <f t="shared" si="435"/>
        <v>18</v>
      </c>
      <c r="F3928" t="s">
        <v>14</v>
      </c>
      <c r="G3928">
        <v>830</v>
      </c>
      <c r="H3928">
        <f t="shared" si="434"/>
        <v>83</v>
      </c>
      <c r="I3928" t="s">
        <v>7</v>
      </c>
      <c r="J3928" t="s">
        <v>8</v>
      </c>
      <c r="K3928" t="s">
        <v>13627</v>
      </c>
      <c r="L3928" t="s">
        <v>8</v>
      </c>
      <c r="M3928" t="s">
        <v>14</v>
      </c>
      <c r="N3928" t="str">
        <f t="shared" si="436"/>
        <v>F</v>
      </c>
      <c r="O3928" t="s">
        <v>8</v>
      </c>
      <c r="P3928" t="s">
        <v>8</v>
      </c>
      <c r="Q3928" t="s">
        <v>11</v>
      </c>
      <c r="R3928" t="s">
        <v>8</v>
      </c>
      <c r="S3928" t="str">
        <f t="shared" si="437"/>
        <v>U</v>
      </c>
      <c r="T3928" t="s">
        <v>12</v>
      </c>
      <c r="U3928">
        <v>1.00000000000001</v>
      </c>
      <c r="V3928" t="s">
        <v>11</v>
      </c>
      <c r="W3928" t="e">
        <f>VLOOKUP(Q3928,'PBT Tag Rates'!$B$5:$E$44,4,FALSE)</f>
        <v>#N/A</v>
      </c>
      <c r="X3928">
        <v>1</v>
      </c>
      <c r="Y3928" s="14">
        <f>IFERROR(LOOKUP(H3928,{30,43,48,53,58,63,68,73,78,83,88,93,97},{42,47,52,57,62,67,72,77,82,87,92,99,100}),999)</f>
        <v>87</v>
      </c>
      <c r="Z3928" s="17">
        <f t="shared" si="438"/>
        <v>5.5555555555555554</v>
      </c>
      <c r="AA3928" s="17">
        <f t="shared" si="432"/>
        <v>5.5555555555555554</v>
      </c>
      <c r="AB3928" s="17">
        <f t="shared" si="433"/>
        <v>11.658097686375321</v>
      </c>
      <c r="AC3928" s="17" t="s">
        <v>17654</v>
      </c>
    </row>
    <row r="3929" spans="1:29" x14ac:dyDescent="0.25">
      <c r="A3929" t="s">
        <v>3339</v>
      </c>
      <c r="B3929" s="151" t="s">
        <v>13628</v>
      </c>
      <c r="C3929" t="s">
        <v>2572</v>
      </c>
      <c r="D3929" s="1">
        <v>45183</v>
      </c>
      <c r="E3929">
        <f t="shared" si="435"/>
        <v>18</v>
      </c>
      <c r="F3929" t="s">
        <v>6</v>
      </c>
      <c r="G3929">
        <v>810</v>
      </c>
      <c r="H3929">
        <f t="shared" si="434"/>
        <v>81</v>
      </c>
      <c r="I3929" t="s">
        <v>7</v>
      </c>
      <c r="J3929" t="s">
        <v>8</v>
      </c>
      <c r="K3929" t="s">
        <v>13629</v>
      </c>
      <c r="L3929" t="s">
        <v>8</v>
      </c>
      <c r="M3929" t="s">
        <v>6</v>
      </c>
      <c r="N3929" t="str">
        <f t="shared" si="436"/>
        <v>M</v>
      </c>
      <c r="O3929" t="s">
        <v>8</v>
      </c>
      <c r="P3929" t="s">
        <v>8</v>
      </c>
      <c r="Q3929" t="s">
        <v>11</v>
      </c>
      <c r="R3929" t="s">
        <v>8</v>
      </c>
      <c r="S3929" t="str">
        <f t="shared" si="437"/>
        <v>U</v>
      </c>
      <c r="T3929" t="s">
        <v>12</v>
      </c>
      <c r="U3929">
        <v>0.999999999999999</v>
      </c>
      <c r="V3929" t="s">
        <v>11</v>
      </c>
      <c r="W3929" t="e">
        <f>VLOOKUP(Q3929,'PBT Tag Rates'!$B$5:$E$44,4,FALSE)</f>
        <v>#N/A</v>
      </c>
      <c r="X3929">
        <v>1</v>
      </c>
      <c r="Y3929" s="14">
        <f>IFERROR(LOOKUP(H3929,{30,43,48,53,58,63,68,73,78,83,88,93,97},{42,47,52,57,62,67,72,77,82,87,92,99,100}),999)</f>
        <v>82</v>
      </c>
      <c r="Z3929" s="17">
        <f t="shared" si="438"/>
        <v>5.5555555555555554</v>
      </c>
      <c r="AA3929" s="17">
        <f t="shared" si="432"/>
        <v>5.5555555555555554</v>
      </c>
      <c r="AB3929" s="17">
        <f t="shared" si="433"/>
        <v>11.658097686375321</v>
      </c>
      <c r="AC3929" s="17" t="s">
        <v>17654</v>
      </c>
    </row>
    <row r="3930" spans="1:29" x14ac:dyDescent="0.25">
      <c r="A3930" t="s">
        <v>3339</v>
      </c>
      <c r="B3930" s="151" t="s">
        <v>13630</v>
      </c>
      <c r="C3930" t="s">
        <v>13631</v>
      </c>
      <c r="D3930" s="1">
        <v>45183</v>
      </c>
      <c r="E3930">
        <f t="shared" si="435"/>
        <v>18</v>
      </c>
      <c r="F3930" t="s">
        <v>6</v>
      </c>
      <c r="G3930">
        <v>800</v>
      </c>
      <c r="H3930">
        <f t="shared" si="434"/>
        <v>80</v>
      </c>
      <c r="I3930" t="s">
        <v>7</v>
      </c>
      <c r="J3930" t="s">
        <v>8</v>
      </c>
      <c r="K3930" t="s">
        <v>13632</v>
      </c>
      <c r="L3930" t="s">
        <v>8</v>
      </c>
      <c r="M3930" t="s">
        <v>6</v>
      </c>
      <c r="N3930" t="str">
        <f t="shared" si="436"/>
        <v>M</v>
      </c>
      <c r="O3930" t="s">
        <v>8</v>
      </c>
      <c r="P3930" t="s">
        <v>8</v>
      </c>
      <c r="Q3930" t="s">
        <v>11</v>
      </c>
      <c r="R3930" t="s">
        <v>8</v>
      </c>
      <c r="S3930" t="str">
        <f t="shared" si="437"/>
        <v>U</v>
      </c>
      <c r="T3930" t="s">
        <v>12</v>
      </c>
      <c r="U3930">
        <v>0.999999999999998</v>
      </c>
      <c r="V3930" t="s">
        <v>11</v>
      </c>
      <c r="W3930" t="e">
        <f>VLOOKUP(Q3930,'PBT Tag Rates'!$B$5:$E$44,4,FALSE)</f>
        <v>#N/A</v>
      </c>
      <c r="X3930">
        <v>1</v>
      </c>
      <c r="Y3930" s="14">
        <f>IFERROR(LOOKUP(H3930,{30,43,48,53,58,63,68,73,78,83,88,93,97},{42,47,52,57,62,67,72,77,82,87,92,99,100}),999)</f>
        <v>82</v>
      </c>
      <c r="Z3930" s="17">
        <f t="shared" si="438"/>
        <v>5.5555555555555554</v>
      </c>
      <c r="AA3930" s="17">
        <f t="shared" si="432"/>
        <v>5.5555555555555554</v>
      </c>
      <c r="AB3930" s="17">
        <f t="shared" si="433"/>
        <v>11.658097686375321</v>
      </c>
      <c r="AC3930" s="17" t="s">
        <v>17654</v>
      </c>
    </row>
    <row r="3931" spans="1:29" x14ac:dyDescent="0.25">
      <c r="A3931" t="s">
        <v>3339</v>
      </c>
      <c r="B3931" s="151" t="s">
        <v>13633</v>
      </c>
      <c r="C3931" t="s">
        <v>13634</v>
      </c>
      <c r="D3931" s="1">
        <v>45183</v>
      </c>
      <c r="E3931">
        <f t="shared" si="435"/>
        <v>18</v>
      </c>
      <c r="F3931" t="s">
        <v>6</v>
      </c>
      <c r="G3931">
        <v>750</v>
      </c>
      <c r="H3931">
        <f t="shared" si="434"/>
        <v>75</v>
      </c>
      <c r="I3931" t="s">
        <v>9</v>
      </c>
      <c r="J3931">
        <v>1</v>
      </c>
      <c r="K3931" t="s">
        <v>8</v>
      </c>
      <c r="L3931" t="s">
        <v>8</v>
      </c>
      <c r="M3931" t="s">
        <v>14</v>
      </c>
      <c r="N3931" t="str">
        <f t="shared" si="436"/>
        <v>F</v>
      </c>
      <c r="O3931" t="s">
        <v>2530</v>
      </c>
      <c r="P3931" t="s">
        <v>6471</v>
      </c>
      <c r="Q3931" t="s">
        <v>221</v>
      </c>
      <c r="R3931">
        <v>4</v>
      </c>
      <c r="S3931">
        <f t="shared" si="437"/>
        <v>2019</v>
      </c>
      <c r="T3931" t="s">
        <v>12</v>
      </c>
      <c r="U3931">
        <v>0.999999999999999</v>
      </c>
      <c r="V3931" t="s">
        <v>3386</v>
      </c>
      <c r="W3931">
        <f>VLOOKUP(Q3931,'PBT Tag Rates'!$B$5:$E$44,4,FALSE)</f>
        <v>0.95971980899999998</v>
      </c>
      <c r="X3931">
        <v>1</v>
      </c>
      <c r="Y3931" s="14">
        <f>IFERROR(LOOKUP(H3931,{30,43,48,53,58,63,68,73,78,83,88,93,97},{42,47,52,57,62,67,72,77,82,87,92,99,100}),999)</f>
        <v>77</v>
      </c>
      <c r="Z3931" s="17">
        <f t="shared" si="438"/>
        <v>5.5555555555555554</v>
      </c>
      <c r="AA3931" s="17">
        <f t="shared" si="432"/>
        <v>5.5555555555555554</v>
      </c>
      <c r="AB3931" s="17">
        <f t="shared" si="433"/>
        <v>11.658097686375321</v>
      </c>
      <c r="AC3931" s="17" t="s">
        <v>17654</v>
      </c>
    </row>
    <row r="3932" spans="1:29" x14ac:dyDescent="0.25">
      <c r="A3932" t="s">
        <v>3339</v>
      </c>
      <c r="B3932" s="151" t="s">
        <v>13635</v>
      </c>
      <c r="C3932" t="s">
        <v>13636</v>
      </c>
      <c r="D3932" s="1">
        <v>45183</v>
      </c>
      <c r="E3932">
        <f t="shared" si="435"/>
        <v>18</v>
      </c>
      <c r="F3932" t="s">
        <v>14</v>
      </c>
      <c r="G3932">
        <v>800</v>
      </c>
      <c r="H3932">
        <f t="shared" si="434"/>
        <v>80</v>
      </c>
      <c r="I3932" t="s">
        <v>7</v>
      </c>
      <c r="J3932" t="s">
        <v>8</v>
      </c>
      <c r="K3932" t="s">
        <v>13637</v>
      </c>
      <c r="L3932" t="s">
        <v>8</v>
      </c>
      <c r="M3932" t="s">
        <v>14</v>
      </c>
      <c r="N3932" t="str">
        <f t="shared" si="436"/>
        <v>F</v>
      </c>
      <c r="O3932" t="s">
        <v>2650</v>
      </c>
      <c r="P3932" t="s">
        <v>2651</v>
      </c>
      <c r="Q3932" t="s">
        <v>221</v>
      </c>
      <c r="R3932">
        <v>4</v>
      </c>
      <c r="S3932">
        <f t="shared" si="437"/>
        <v>2019</v>
      </c>
      <c r="T3932" t="s">
        <v>12</v>
      </c>
      <c r="U3932">
        <v>1</v>
      </c>
      <c r="V3932" t="s">
        <v>3386</v>
      </c>
      <c r="W3932">
        <f>VLOOKUP(Q3932,'PBT Tag Rates'!$B$5:$E$44,4,FALSE)</f>
        <v>0.95971980899999998</v>
      </c>
      <c r="X3932">
        <v>1</v>
      </c>
      <c r="Y3932" s="14">
        <f>IFERROR(LOOKUP(H3932,{30,43,48,53,58,63,68,73,78,83,88,93,97},{42,47,52,57,62,67,72,77,82,87,92,99,100}),999)</f>
        <v>82</v>
      </c>
      <c r="Z3932" s="17">
        <f t="shared" si="438"/>
        <v>5.5555555555555554</v>
      </c>
      <c r="AA3932" s="17">
        <f t="shared" si="432"/>
        <v>5.5555555555555554</v>
      </c>
      <c r="AB3932" s="17">
        <f t="shared" si="433"/>
        <v>11.658097686375321</v>
      </c>
      <c r="AC3932" s="17" t="s">
        <v>17654</v>
      </c>
    </row>
    <row r="3933" spans="1:29" x14ac:dyDescent="0.25">
      <c r="A3933" t="s">
        <v>3339</v>
      </c>
      <c r="B3933" s="151" t="s">
        <v>13638</v>
      </c>
      <c r="C3933" t="s">
        <v>2575</v>
      </c>
      <c r="D3933" s="1">
        <v>45183</v>
      </c>
      <c r="E3933">
        <f t="shared" si="435"/>
        <v>18</v>
      </c>
      <c r="F3933" t="s">
        <v>14</v>
      </c>
      <c r="G3933">
        <v>820</v>
      </c>
      <c r="H3933">
        <f t="shared" si="434"/>
        <v>82</v>
      </c>
      <c r="I3933" t="s">
        <v>7</v>
      </c>
      <c r="J3933" t="s">
        <v>8</v>
      </c>
      <c r="K3933" t="s">
        <v>13639</v>
      </c>
      <c r="L3933" t="s">
        <v>8</v>
      </c>
      <c r="M3933" t="s">
        <v>14</v>
      </c>
      <c r="N3933" t="str">
        <f t="shared" si="436"/>
        <v>F</v>
      </c>
      <c r="O3933" t="s">
        <v>8</v>
      </c>
      <c r="P3933" t="s">
        <v>8</v>
      </c>
      <c r="Q3933" t="s">
        <v>11</v>
      </c>
      <c r="R3933" t="s">
        <v>8</v>
      </c>
      <c r="S3933" t="str">
        <f t="shared" si="437"/>
        <v>U</v>
      </c>
      <c r="T3933" t="s">
        <v>12</v>
      </c>
      <c r="U3933">
        <v>1</v>
      </c>
      <c r="V3933" t="s">
        <v>11</v>
      </c>
      <c r="W3933" t="e">
        <f>VLOOKUP(Q3933,'PBT Tag Rates'!$B$5:$E$44,4,FALSE)</f>
        <v>#N/A</v>
      </c>
      <c r="X3933">
        <v>1</v>
      </c>
      <c r="Y3933" s="14">
        <f>IFERROR(LOOKUP(H3933,{30,43,48,53,58,63,68,73,78,83,88,93,97},{42,47,52,57,62,67,72,77,82,87,92,99,100}),999)</f>
        <v>82</v>
      </c>
      <c r="Z3933" s="17">
        <f t="shared" si="438"/>
        <v>5.5555555555555554</v>
      </c>
      <c r="AA3933" s="17">
        <f t="shared" si="432"/>
        <v>5.5555555555555554</v>
      </c>
      <c r="AB3933" s="17">
        <f t="shared" si="433"/>
        <v>11.658097686375321</v>
      </c>
      <c r="AC3933" s="17" t="s">
        <v>17654</v>
      </c>
    </row>
    <row r="3934" spans="1:29" x14ac:dyDescent="0.25">
      <c r="A3934" t="s">
        <v>3339</v>
      </c>
      <c r="B3934" s="151" t="s">
        <v>13640</v>
      </c>
      <c r="C3934" t="s">
        <v>13641</v>
      </c>
      <c r="D3934" s="1">
        <v>45183</v>
      </c>
      <c r="E3934">
        <f t="shared" si="435"/>
        <v>18</v>
      </c>
      <c r="F3934" t="s">
        <v>14</v>
      </c>
      <c r="G3934">
        <v>710</v>
      </c>
      <c r="H3934">
        <f t="shared" si="434"/>
        <v>71</v>
      </c>
      <c r="I3934" t="s">
        <v>9</v>
      </c>
      <c r="J3934">
        <v>1</v>
      </c>
      <c r="K3934" t="s">
        <v>8</v>
      </c>
      <c r="L3934" t="s">
        <v>13642</v>
      </c>
      <c r="M3934" t="s">
        <v>14</v>
      </c>
      <c r="N3934" t="str">
        <f t="shared" si="436"/>
        <v>F</v>
      </c>
      <c r="O3934" t="s">
        <v>4256</v>
      </c>
      <c r="P3934" t="s">
        <v>4257</v>
      </c>
      <c r="Q3934" t="s">
        <v>221</v>
      </c>
      <c r="R3934">
        <v>4</v>
      </c>
      <c r="S3934">
        <f t="shared" si="437"/>
        <v>2019</v>
      </c>
      <c r="T3934" t="s">
        <v>12</v>
      </c>
      <c r="U3934">
        <v>1</v>
      </c>
      <c r="V3934" t="s">
        <v>3608</v>
      </c>
      <c r="W3934">
        <f>VLOOKUP(Q3934,'PBT Tag Rates'!$B$5:$E$44,4,FALSE)</f>
        <v>0.95971980899999998</v>
      </c>
      <c r="X3934">
        <v>1</v>
      </c>
      <c r="Y3934" s="14">
        <f>IFERROR(LOOKUP(H3934,{30,43,48,53,58,63,68,73,78,83,88,93,97},{42,47,52,57,62,67,72,77,82,87,92,99,100}),999)</f>
        <v>72</v>
      </c>
      <c r="Z3934" s="17">
        <f t="shared" si="438"/>
        <v>5.5555555555555554</v>
      </c>
      <c r="AA3934" s="17">
        <f t="shared" si="432"/>
        <v>5.5555555555555554</v>
      </c>
      <c r="AB3934" s="17">
        <f t="shared" si="433"/>
        <v>11.658097686375321</v>
      </c>
      <c r="AC3934" s="17" t="s">
        <v>17654</v>
      </c>
    </row>
    <row r="3935" spans="1:29" x14ac:dyDescent="0.25">
      <c r="A3935" t="s">
        <v>3339</v>
      </c>
      <c r="B3935" s="151" t="s">
        <v>13643</v>
      </c>
      <c r="C3935" t="s">
        <v>13644</v>
      </c>
      <c r="D3935" s="1">
        <v>45183</v>
      </c>
      <c r="E3935">
        <f t="shared" si="435"/>
        <v>18</v>
      </c>
      <c r="F3935" t="s">
        <v>6</v>
      </c>
      <c r="G3935">
        <v>530</v>
      </c>
      <c r="H3935">
        <f t="shared" si="434"/>
        <v>53</v>
      </c>
      <c r="I3935" t="s">
        <v>7</v>
      </c>
      <c r="J3935" t="s">
        <v>8</v>
      </c>
      <c r="K3935" t="s">
        <v>8</v>
      </c>
      <c r="L3935" t="s">
        <v>8</v>
      </c>
      <c r="M3935" t="s">
        <v>6</v>
      </c>
      <c r="N3935" t="str">
        <f t="shared" si="436"/>
        <v>M</v>
      </c>
      <c r="O3935" t="s">
        <v>8</v>
      </c>
      <c r="P3935" t="s">
        <v>8</v>
      </c>
      <c r="Q3935" t="s">
        <v>11</v>
      </c>
      <c r="R3935" t="s">
        <v>8</v>
      </c>
      <c r="S3935" t="str">
        <f t="shared" si="437"/>
        <v>U</v>
      </c>
      <c r="T3935" t="s">
        <v>12</v>
      </c>
      <c r="U3935">
        <v>0.999999999999996</v>
      </c>
      <c r="V3935" t="s">
        <v>11</v>
      </c>
      <c r="W3935" t="e">
        <f>VLOOKUP(Q3935,'PBT Tag Rates'!$B$5:$E$44,4,FALSE)</f>
        <v>#N/A</v>
      </c>
      <c r="X3935">
        <v>1</v>
      </c>
      <c r="Y3935" s="14">
        <f>IFERROR(LOOKUP(H3935,{30,43,48,53,58,63,68,73,78,83,88,93,97},{42,47,52,57,62,67,72,77,82,87,92,99,100}),999)</f>
        <v>57</v>
      </c>
      <c r="Z3935" s="17">
        <f t="shared" si="438"/>
        <v>5.5555555555555554</v>
      </c>
      <c r="AA3935" s="17">
        <f t="shared" si="432"/>
        <v>5.5555555555555554</v>
      </c>
      <c r="AB3935" s="17">
        <f t="shared" si="433"/>
        <v>11.658097686375321</v>
      </c>
      <c r="AC3935" s="17" t="s">
        <v>17654</v>
      </c>
    </row>
    <row r="3936" spans="1:29" x14ac:dyDescent="0.25">
      <c r="A3936" t="s">
        <v>3339</v>
      </c>
      <c r="B3936" s="151" t="s">
        <v>13645</v>
      </c>
      <c r="C3936" t="s">
        <v>13646</v>
      </c>
      <c r="D3936" s="1">
        <v>45183</v>
      </c>
      <c r="E3936">
        <f t="shared" si="435"/>
        <v>18</v>
      </c>
      <c r="F3936" t="s">
        <v>14</v>
      </c>
      <c r="G3936">
        <v>810</v>
      </c>
      <c r="H3936">
        <f t="shared" si="434"/>
        <v>81</v>
      </c>
      <c r="I3936" t="s">
        <v>7</v>
      </c>
      <c r="J3936" t="s">
        <v>8</v>
      </c>
      <c r="K3936" t="s">
        <v>13647</v>
      </c>
      <c r="L3936" t="s">
        <v>8</v>
      </c>
      <c r="M3936" t="s">
        <v>14</v>
      </c>
      <c r="N3936" t="str">
        <f t="shared" si="436"/>
        <v>F</v>
      </c>
      <c r="O3936" t="s">
        <v>545</v>
      </c>
      <c r="P3936" t="s">
        <v>626</v>
      </c>
      <c r="Q3936" t="s">
        <v>221</v>
      </c>
      <c r="R3936">
        <v>4</v>
      </c>
      <c r="S3936">
        <f t="shared" si="437"/>
        <v>2019</v>
      </c>
      <c r="T3936" t="s">
        <v>12</v>
      </c>
      <c r="U3936">
        <v>1</v>
      </c>
      <c r="V3936" t="s">
        <v>3346</v>
      </c>
      <c r="W3936">
        <f>VLOOKUP(Q3936,'PBT Tag Rates'!$B$5:$E$44,4,FALSE)</f>
        <v>0.95971980899999998</v>
      </c>
      <c r="X3936">
        <v>1</v>
      </c>
      <c r="Y3936" s="14">
        <f>IFERROR(LOOKUP(H3936,{30,43,48,53,58,63,68,73,78,83,88,93,97},{42,47,52,57,62,67,72,77,82,87,92,99,100}),999)</f>
        <v>82</v>
      </c>
      <c r="Z3936" s="17">
        <f t="shared" si="438"/>
        <v>5.5555555555555554</v>
      </c>
      <c r="AA3936" s="17">
        <f t="shared" si="432"/>
        <v>5.5555555555555554</v>
      </c>
      <c r="AB3936" s="17">
        <f t="shared" si="433"/>
        <v>11.658097686375321</v>
      </c>
      <c r="AC3936" s="17" t="s">
        <v>17654</v>
      </c>
    </row>
    <row r="3937" spans="1:29" x14ac:dyDescent="0.25">
      <c r="A3937" t="s">
        <v>3339</v>
      </c>
      <c r="B3937" s="151" t="s">
        <v>13648</v>
      </c>
      <c r="C3937" t="s">
        <v>13649</v>
      </c>
      <c r="D3937" s="1">
        <v>45183</v>
      </c>
      <c r="E3937">
        <f t="shared" si="435"/>
        <v>18</v>
      </c>
      <c r="F3937" t="s">
        <v>14</v>
      </c>
      <c r="G3937">
        <v>780</v>
      </c>
      <c r="H3937">
        <f t="shared" si="434"/>
        <v>78</v>
      </c>
      <c r="I3937" t="s">
        <v>9</v>
      </c>
      <c r="J3937">
        <v>1</v>
      </c>
      <c r="K3937" t="s">
        <v>8</v>
      </c>
      <c r="L3937" t="s">
        <v>8</v>
      </c>
      <c r="M3937" t="s">
        <v>14</v>
      </c>
      <c r="N3937" t="str">
        <f t="shared" si="436"/>
        <v>F</v>
      </c>
      <c r="O3937" t="s">
        <v>628</v>
      </c>
      <c r="P3937" t="s">
        <v>1443</v>
      </c>
      <c r="Q3937" t="s">
        <v>221</v>
      </c>
      <c r="R3937">
        <v>4</v>
      </c>
      <c r="S3937">
        <f t="shared" si="437"/>
        <v>2019</v>
      </c>
      <c r="T3937" t="s">
        <v>12</v>
      </c>
      <c r="U3937">
        <v>1</v>
      </c>
      <c r="V3937" t="s">
        <v>3386</v>
      </c>
      <c r="W3937">
        <f>VLOOKUP(Q3937,'PBT Tag Rates'!$B$5:$E$44,4,FALSE)</f>
        <v>0.95971980899999998</v>
      </c>
      <c r="X3937">
        <v>1</v>
      </c>
      <c r="Y3937" s="14">
        <f>IFERROR(LOOKUP(H3937,{30,43,48,53,58,63,68,73,78,83,88,93,97},{42,47,52,57,62,67,72,77,82,87,92,99,100}),999)</f>
        <v>82</v>
      </c>
      <c r="Z3937" s="17">
        <f t="shared" si="438"/>
        <v>5.5555555555555554</v>
      </c>
      <c r="AA3937" s="17">
        <f t="shared" si="432"/>
        <v>5.5555555555555554</v>
      </c>
      <c r="AB3937" s="17">
        <f t="shared" si="433"/>
        <v>11.658097686375321</v>
      </c>
      <c r="AC3937" s="17" t="s">
        <v>17654</v>
      </c>
    </row>
    <row r="3938" spans="1:29" x14ac:dyDescent="0.25">
      <c r="A3938" t="s">
        <v>3339</v>
      </c>
      <c r="B3938" s="151" t="s">
        <v>13650</v>
      </c>
      <c r="C3938" t="s">
        <v>13651</v>
      </c>
      <c r="D3938" s="1">
        <v>45183</v>
      </c>
      <c r="E3938">
        <f t="shared" si="435"/>
        <v>18</v>
      </c>
      <c r="F3938" t="s">
        <v>6</v>
      </c>
      <c r="G3938">
        <v>720</v>
      </c>
      <c r="H3938">
        <f t="shared" si="434"/>
        <v>72</v>
      </c>
      <c r="I3938" t="s">
        <v>9</v>
      </c>
      <c r="J3938">
        <v>1</v>
      </c>
      <c r="K3938" t="s">
        <v>8</v>
      </c>
      <c r="L3938" t="s">
        <v>8</v>
      </c>
      <c r="M3938" t="s">
        <v>6</v>
      </c>
      <c r="N3938" t="str">
        <f t="shared" si="436"/>
        <v>M</v>
      </c>
      <c r="O3938" t="s">
        <v>4256</v>
      </c>
      <c r="P3938" t="s">
        <v>13652</v>
      </c>
      <c r="Q3938" t="s">
        <v>221</v>
      </c>
      <c r="R3938">
        <v>4</v>
      </c>
      <c r="S3938">
        <f t="shared" si="437"/>
        <v>2019</v>
      </c>
      <c r="T3938" t="s">
        <v>12</v>
      </c>
      <c r="U3938">
        <v>1</v>
      </c>
      <c r="V3938" t="s">
        <v>3608</v>
      </c>
      <c r="W3938">
        <f>VLOOKUP(Q3938,'PBT Tag Rates'!$B$5:$E$44,4,FALSE)</f>
        <v>0.95971980899999998</v>
      </c>
      <c r="X3938">
        <v>1</v>
      </c>
      <c r="Y3938" s="14">
        <f>IFERROR(LOOKUP(H3938,{30,43,48,53,58,63,68,73,78,83,88,93,97},{42,47,52,57,62,67,72,77,82,87,92,99,100}),999)</f>
        <v>72</v>
      </c>
      <c r="Z3938" s="17">
        <f t="shared" si="438"/>
        <v>5.5555555555555554</v>
      </c>
      <c r="AA3938" s="17">
        <f t="shared" si="432"/>
        <v>5.5555555555555554</v>
      </c>
      <c r="AB3938" s="17">
        <f t="shared" si="433"/>
        <v>11.658097686375321</v>
      </c>
      <c r="AC3938" s="17" t="s">
        <v>17654</v>
      </c>
    </row>
    <row r="3939" spans="1:29" x14ac:dyDescent="0.25">
      <c r="A3939" t="s">
        <v>3339</v>
      </c>
      <c r="B3939" s="151" t="s">
        <v>13653</v>
      </c>
      <c r="C3939" t="s">
        <v>13654</v>
      </c>
      <c r="D3939" s="1">
        <v>45183</v>
      </c>
      <c r="E3939">
        <f t="shared" si="435"/>
        <v>18</v>
      </c>
      <c r="F3939" t="s">
        <v>6</v>
      </c>
      <c r="G3939">
        <v>650</v>
      </c>
      <c r="H3939">
        <f t="shared" si="434"/>
        <v>65</v>
      </c>
      <c r="I3939" t="s">
        <v>7</v>
      </c>
      <c r="J3939" t="s">
        <v>8</v>
      </c>
      <c r="K3939" t="s">
        <v>8</v>
      </c>
      <c r="L3939" t="s">
        <v>8</v>
      </c>
      <c r="M3939" t="s">
        <v>6</v>
      </c>
      <c r="N3939" t="str">
        <f t="shared" si="436"/>
        <v>M</v>
      </c>
      <c r="O3939" t="s">
        <v>2204</v>
      </c>
      <c r="P3939" t="s">
        <v>2205</v>
      </c>
      <c r="Q3939" t="s">
        <v>918</v>
      </c>
      <c r="R3939">
        <v>3</v>
      </c>
      <c r="S3939">
        <f t="shared" si="437"/>
        <v>2020</v>
      </c>
      <c r="T3939" t="s">
        <v>12</v>
      </c>
      <c r="U3939">
        <v>0.999999999999999</v>
      </c>
      <c r="V3939" t="s">
        <v>3386</v>
      </c>
      <c r="W3939">
        <f>VLOOKUP(Q3939,'PBT Tag Rates'!$B$5:$E$44,4,FALSE)</f>
        <v>0.98961045999999997</v>
      </c>
      <c r="X3939">
        <v>1</v>
      </c>
      <c r="Y3939" s="14">
        <f>IFERROR(LOOKUP(H3939,{30,43,48,53,58,63,68,73,78,83,88,93,97},{42,47,52,57,62,67,72,77,82,87,92,99,100}),999)</f>
        <v>67</v>
      </c>
      <c r="Z3939" s="17">
        <f t="shared" si="438"/>
        <v>5.5555555555555554</v>
      </c>
      <c r="AA3939" s="17">
        <f t="shared" si="432"/>
        <v>5.5555555555555554</v>
      </c>
      <c r="AB3939" s="17">
        <f t="shared" si="433"/>
        <v>11.658097686375321</v>
      </c>
      <c r="AC3939" s="17" t="s">
        <v>17654</v>
      </c>
    </row>
    <row r="3940" spans="1:29" x14ac:dyDescent="0.25">
      <c r="A3940" t="s">
        <v>3339</v>
      </c>
      <c r="B3940" s="151" t="s">
        <v>13655</v>
      </c>
      <c r="C3940" t="s">
        <v>13656</v>
      </c>
      <c r="D3940" s="1">
        <v>45184</v>
      </c>
      <c r="E3940">
        <f t="shared" si="435"/>
        <v>18</v>
      </c>
      <c r="F3940" t="s">
        <v>14</v>
      </c>
      <c r="G3940">
        <v>680</v>
      </c>
      <c r="H3940">
        <f t="shared" si="434"/>
        <v>68</v>
      </c>
      <c r="I3940" t="s">
        <v>9</v>
      </c>
      <c r="J3940">
        <v>1</v>
      </c>
      <c r="K3940" t="s">
        <v>8</v>
      </c>
      <c r="L3940" t="s">
        <v>8</v>
      </c>
      <c r="M3940" t="s">
        <v>14</v>
      </c>
      <c r="N3940" t="str">
        <f t="shared" si="436"/>
        <v>F</v>
      </c>
      <c r="O3940" t="s">
        <v>2648</v>
      </c>
      <c r="P3940" t="s">
        <v>2649</v>
      </c>
      <c r="Q3940" t="s">
        <v>918</v>
      </c>
      <c r="R3940">
        <v>3</v>
      </c>
      <c r="S3940">
        <f t="shared" si="437"/>
        <v>2020</v>
      </c>
      <c r="T3940" t="s">
        <v>12</v>
      </c>
      <c r="U3940">
        <v>1</v>
      </c>
      <c r="V3940" t="s">
        <v>3386</v>
      </c>
      <c r="W3940">
        <f>VLOOKUP(Q3940,'PBT Tag Rates'!$B$5:$E$44,4,FALSE)</f>
        <v>0.98961045999999997</v>
      </c>
      <c r="X3940">
        <v>1</v>
      </c>
      <c r="Y3940" s="14">
        <f>IFERROR(LOOKUP(H3940,{30,43,48,53,58,63,68,73,78,83,88,93,97},{42,47,52,57,62,67,72,77,82,87,92,99,100}),999)</f>
        <v>72</v>
      </c>
      <c r="Z3940" s="17">
        <f t="shared" si="438"/>
        <v>5.5555555555555554</v>
      </c>
      <c r="AA3940" s="17">
        <f t="shared" si="432"/>
        <v>5.5555555555555554</v>
      </c>
      <c r="AB3940" s="17">
        <f t="shared" si="433"/>
        <v>11.658097686375321</v>
      </c>
      <c r="AC3940" s="17" t="s">
        <v>17654</v>
      </c>
    </row>
    <row r="3941" spans="1:29" x14ac:dyDescent="0.25">
      <c r="A3941" t="s">
        <v>3339</v>
      </c>
      <c r="B3941" s="151" t="s">
        <v>13657</v>
      </c>
      <c r="C3941" t="s">
        <v>13658</v>
      </c>
      <c r="D3941" s="1">
        <v>45184</v>
      </c>
      <c r="E3941">
        <f t="shared" si="435"/>
        <v>18</v>
      </c>
      <c r="F3941" t="s">
        <v>6</v>
      </c>
      <c r="G3941">
        <v>630</v>
      </c>
      <c r="H3941">
        <f t="shared" si="434"/>
        <v>63</v>
      </c>
      <c r="I3941" t="s">
        <v>9</v>
      </c>
      <c r="J3941">
        <v>1</v>
      </c>
      <c r="K3941" t="s">
        <v>8</v>
      </c>
      <c r="L3941" t="s">
        <v>8</v>
      </c>
      <c r="M3941" t="s">
        <v>6</v>
      </c>
      <c r="N3941" t="str">
        <f t="shared" si="436"/>
        <v>M</v>
      </c>
      <c r="O3941" t="s">
        <v>2776</v>
      </c>
      <c r="P3941" t="s">
        <v>13659</v>
      </c>
      <c r="Q3941" t="s">
        <v>918</v>
      </c>
      <c r="R3941">
        <v>3</v>
      </c>
      <c r="S3941">
        <f t="shared" si="437"/>
        <v>2020</v>
      </c>
      <c r="T3941" t="s">
        <v>12</v>
      </c>
      <c r="U3941">
        <v>1</v>
      </c>
      <c r="V3941" t="s">
        <v>3386</v>
      </c>
      <c r="W3941">
        <f>VLOOKUP(Q3941,'PBT Tag Rates'!$B$5:$E$44,4,FALSE)</f>
        <v>0.98961045999999997</v>
      </c>
      <c r="X3941">
        <v>1</v>
      </c>
      <c r="Y3941" s="14">
        <f>IFERROR(LOOKUP(H3941,{30,43,48,53,58,63,68,73,78,83,88,93,97},{42,47,52,57,62,67,72,77,82,87,92,99,100}),999)</f>
        <v>67</v>
      </c>
      <c r="Z3941" s="17">
        <f t="shared" si="438"/>
        <v>5.5555555555555554</v>
      </c>
      <c r="AA3941" s="17">
        <f t="shared" si="432"/>
        <v>5.5555555555555554</v>
      </c>
      <c r="AB3941" s="17">
        <f t="shared" si="433"/>
        <v>11.658097686375321</v>
      </c>
      <c r="AC3941" s="17" t="s">
        <v>17654</v>
      </c>
    </row>
    <row r="3942" spans="1:29" x14ac:dyDescent="0.25">
      <c r="A3942" t="s">
        <v>3339</v>
      </c>
      <c r="B3942" s="151" t="s">
        <v>13660</v>
      </c>
      <c r="C3942" t="s">
        <v>13661</v>
      </c>
      <c r="D3942" s="1">
        <v>45184</v>
      </c>
      <c r="E3942">
        <f t="shared" si="435"/>
        <v>18</v>
      </c>
      <c r="F3942" t="s">
        <v>6</v>
      </c>
      <c r="G3942">
        <v>500</v>
      </c>
      <c r="H3942">
        <f t="shared" si="434"/>
        <v>50</v>
      </c>
      <c r="I3942" t="s">
        <v>9</v>
      </c>
      <c r="J3942">
        <v>1</v>
      </c>
      <c r="K3942" t="s">
        <v>8</v>
      </c>
      <c r="L3942" t="s">
        <v>8</v>
      </c>
      <c r="M3942" t="s">
        <v>6</v>
      </c>
      <c r="N3942" t="str">
        <f t="shared" si="436"/>
        <v>M</v>
      </c>
      <c r="O3942" t="s">
        <v>2901</v>
      </c>
      <c r="P3942" t="s">
        <v>2902</v>
      </c>
      <c r="Q3942" t="s">
        <v>918</v>
      </c>
      <c r="R3942">
        <v>3</v>
      </c>
      <c r="S3942">
        <f t="shared" si="437"/>
        <v>2020</v>
      </c>
      <c r="T3942" t="s">
        <v>12</v>
      </c>
      <c r="U3942">
        <v>0.999999999999998</v>
      </c>
      <c r="V3942" t="s">
        <v>3821</v>
      </c>
      <c r="W3942">
        <f>VLOOKUP(Q3942,'PBT Tag Rates'!$B$5:$E$44,4,FALSE)</f>
        <v>0.98961045999999997</v>
      </c>
      <c r="X3942">
        <v>1</v>
      </c>
      <c r="Y3942" s="14">
        <f>IFERROR(LOOKUP(H3942,{30,43,48,53,58,63,68,73,78,83,88,93,97},{42,47,52,57,62,67,72,77,82,87,92,99,100}),999)</f>
        <v>52</v>
      </c>
      <c r="Z3942" s="17">
        <f t="shared" si="438"/>
        <v>5.5555555555555554</v>
      </c>
      <c r="AA3942" s="17">
        <f t="shared" si="432"/>
        <v>5.5555555555555554</v>
      </c>
      <c r="AB3942" s="17">
        <f t="shared" si="433"/>
        <v>11.658097686375321</v>
      </c>
      <c r="AC3942" s="17" t="s">
        <v>17654</v>
      </c>
    </row>
    <row r="3943" spans="1:29" x14ac:dyDescent="0.25">
      <c r="A3943" t="s">
        <v>3339</v>
      </c>
      <c r="B3943" s="151" t="s">
        <v>13662</v>
      </c>
      <c r="C3943" t="s">
        <v>13663</v>
      </c>
      <c r="D3943" s="1">
        <v>45184</v>
      </c>
      <c r="E3943">
        <f t="shared" si="435"/>
        <v>18</v>
      </c>
      <c r="F3943" t="s">
        <v>14</v>
      </c>
      <c r="G3943">
        <v>750</v>
      </c>
      <c r="H3943">
        <f t="shared" si="434"/>
        <v>75</v>
      </c>
      <c r="I3943" t="s">
        <v>7</v>
      </c>
      <c r="J3943" t="s">
        <v>8</v>
      </c>
      <c r="K3943" t="s">
        <v>8</v>
      </c>
      <c r="L3943" t="s">
        <v>8</v>
      </c>
      <c r="M3943" t="s">
        <v>14</v>
      </c>
      <c r="N3943" t="str">
        <f t="shared" si="436"/>
        <v>F</v>
      </c>
      <c r="O3943" t="s">
        <v>3528</v>
      </c>
      <c r="P3943" t="s">
        <v>3529</v>
      </c>
      <c r="Q3943" t="s">
        <v>221</v>
      </c>
      <c r="R3943">
        <v>4</v>
      </c>
      <c r="S3943">
        <f t="shared" si="437"/>
        <v>2019</v>
      </c>
      <c r="T3943" t="s">
        <v>12</v>
      </c>
      <c r="U3943">
        <v>1</v>
      </c>
      <c r="V3943" t="s">
        <v>3357</v>
      </c>
      <c r="W3943">
        <f>VLOOKUP(Q3943,'PBT Tag Rates'!$B$5:$E$44,4,FALSE)</f>
        <v>0.95971980899999998</v>
      </c>
      <c r="X3943">
        <v>1</v>
      </c>
      <c r="Y3943" s="14">
        <f>IFERROR(LOOKUP(H3943,{30,43,48,53,58,63,68,73,78,83,88,93,97},{42,47,52,57,62,67,72,77,82,87,92,99,100}),999)</f>
        <v>77</v>
      </c>
      <c r="Z3943" s="17">
        <f t="shared" si="438"/>
        <v>5.5555555555555554</v>
      </c>
      <c r="AA3943" s="17">
        <f t="shared" si="432"/>
        <v>5.5555555555555554</v>
      </c>
      <c r="AB3943" s="17">
        <f t="shared" si="433"/>
        <v>11.658097686375321</v>
      </c>
      <c r="AC3943" s="17" t="s">
        <v>17654</v>
      </c>
    </row>
    <row r="3944" spans="1:29" x14ac:dyDescent="0.25">
      <c r="A3944" t="s">
        <v>3339</v>
      </c>
      <c r="B3944" s="151" t="s">
        <v>13664</v>
      </c>
      <c r="C3944" t="s">
        <v>13665</v>
      </c>
      <c r="D3944" s="1">
        <v>45184</v>
      </c>
      <c r="E3944">
        <f t="shared" si="435"/>
        <v>18</v>
      </c>
      <c r="F3944" t="s">
        <v>6</v>
      </c>
      <c r="G3944">
        <v>700</v>
      </c>
      <c r="H3944">
        <f t="shared" si="434"/>
        <v>70</v>
      </c>
      <c r="I3944" t="s">
        <v>9</v>
      </c>
      <c r="J3944">
        <v>1</v>
      </c>
      <c r="K3944" t="s">
        <v>8</v>
      </c>
      <c r="L3944" t="s">
        <v>8</v>
      </c>
      <c r="M3944" t="s">
        <v>6</v>
      </c>
      <c r="N3944" t="str">
        <f t="shared" si="436"/>
        <v>M</v>
      </c>
      <c r="O3944" t="s">
        <v>13100</v>
      </c>
      <c r="P3944" t="s">
        <v>13101</v>
      </c>
      <c r="Q3944" t="s">
        <v>2596</v>
      </c>
      <c r="R3944">
        <v>3</v>
      </c>
      <c r="S3944">
        <f t="shared" si="437"/>
        <v>2020</v>
      </c>
      <c r="T3944" t="s">
        <v>12</v>
      </c>
      <c r="U3944">
        <v>1</v>
      </c>
      <c r="V3944" t="s">
        <v>3170</v>
      </c>
      <c r="W3944">
        <f>VLOOKUP(Q3944,'PBT Tag Rates'!$B$5:$E$44,4,FALSE)</f>
        <v>0.98845608500000004</v>
      </c>
      <c r="X3944">
        <v>1</v>
      </c>
      <c r="Y3944" s="14">
        <f>IFERROR(LOOKUP(H3944,{30,43,48,53,58,63,68,73,78,83,88,93,97},{42,47,52,57,62,67,72,77,82,87,92,99,100}),999)</f>
        <v>72</v>
      </c>
      <c r="Z3944" s="17">
        <f t="shared" si="438"/>
        <v>5.5555555555555554</v>
      </c>
      <c r="AA3944" s="17">
        <f t="shared" si="432"/>
        <v>5.5555555555555554</v>
      </c>
      <c r="AB3944" s="17">
        <f t="shared" si="433"/>
        <v>11.658097686375321</v>
      </c>
      <c r="AC3944" s="17" t="s">
        <v>17654</v>
      </c>
    </row>
    <row r="3945" spans="1:29" x14ac:dyDescent="0.25">
      <c r="A3945" t="s">
        <v>3339</v>
      </c>
      <c r="B3945" s="151" t="s">
        <v>13666</v>
      </c>
      <c r="C3945" t="s">
        <v>13667</v>
      </c>
      <c r="D3945" s="1">
        <v>45184</v>
      </c>
      <c r="E3945">
        <f t="shared" si="435"/>
        <v>18</v>
      </c>
      <c r="F3945" t="s">
        <v>6</v>
      </c>
      <c r="G3945">
        <v>620</v>
      </c>
      <c r="H3945">
        <f t="shared" si="434"/>
        <v>62</v>
      </c>
      <c r="I3945" t="s">
        <v>9</v>
      </c>
      <c r="J3945">
        <v>1</v>
      </c>
      <c r="K3945" t="s">
        <v>8</v>
      </c>
      <c r="L3945" t="s">
        <v>8</v>
      </c>
      <c r="M3945" t="s">
        <v>6</v>
      </c>
      <c r="N3945" t="str">
        <f t="shared" si="436"/>
        <v>M</v>
      </c>
      <c r="O3945" t="s">
        <v>5556</v>
      </c>
      <c r="P3945" t="s">
        <v>5557</v>
      </c>
      <c r="Q3945" t="s">
        <v>221</v>
      </c>
      <c r="R3945">
        <v>4</v>
      </c>
      <c r="S3945">
        <f t="shared" si="437"/>
        <v>2019</v>
      </c>
      <c r="T3945" t="s">
        <v>12</v>
      </c>
      <c r="U3945">
        <v>0.999999999999998</v>
      </c>
      <c r="V3945" t="s">
        <v>3951</v>
      </c>
      <c r="W3945">
        <f>VLOOKUP(Q3945,'PBT Tag Rates'!$B$5:$E$44,4,FALSE)</f>
        <v>0.95971980899999998</v>
      </c>
      <c r="X3945">
        <v>1</v>
      </c>
      <c r="Y3945" s="14">
        <f>IFERROR(LOOKUP(H3945,{30,43,48,53,58,63,68,73,78,83,88,93,97},{42,47,52,57,62,67,72,77,82,87,92,99,100}),999)</f>
        <v>62</v>
      </c>
      <c r="Z3945" s="17">
        <f t="shared" si="438"/>
        <v>5.5555555555555554</v>
      </c>
      <c r="AA3945" s="17">
        <f t="shared" si="432"/>
        <v>5.5555555555555554</v>
      </c>
      <c r="AB3945" s="17">
        <f t="shared" si="433"/>
        <v>11.658097686375321</v>
      </c>
      <c r="AC3945" s="17" t="s">
        <v>17655</v>
      </c>
    </row>
    <row r="3946" spans="1:29" x14ac:dyDescent="0.25">
      <c r="A3946" t="s">
        <v>3339</v>
      </c>
      <c r="B3946" s="151" t="s">
        <v>13668</v>
      </c>
      <c r="C3946" t="s">
        <v>13669</v>
      </c>
      <c r="D3946" s="1">
        <v>45184</v>
      </c>
      <c r="E3946">
        <f t="shared" si="435"/>
        <v>18</v>
      </c>
      <c r="F3946" t="s">
        <v>6</v>
      </c>
      <c r="G3946">
        <v>530</v>
      </c>
      <c r="H3946">
        <f t="shared" si="434"/>
        <v>53</v>
      </c>
      <c r="I3946" t="s">
        <v>7</v>
      </c>
      <c r="J3946" t="s">
        <v>8</v>
      </c>
      <c r="K3946" t="s">
        <v>8</v>
      </c>
      <c r="L3946" t="s">
        <v>8</v>
      </c>
      <c r="M3946" t="s">
        <v>6</v>
      </c>
      <c r="N3946" t="str">
        <f t="shared" si="436"/>
        <v>M</v>
      </c>
      <c r="O3946" t="s">
        <v>13670</v>
      </c>
      <c r="P3946" t="s">
        <v>13671</v>
      </c>
      <c r="Q3946" t="s">
        <v>3820</v>
      </c>
      <c r="R3946">
        <v>2</v>
      </c>
      <c r="S3946">
        <f t="shared" si="437"/>
        <v>2021</v>
      </c>
      <c r="T3946" t="s">
        <v>12</v>
      </c>
      <c r="U3946">
        <v>0.999999999999996</v>
      </c>
      <c r="V3946" t="s">
        <v>3346</v>
      </c>
      <c r="W3946">
        <f>VLOOKUP(Q3946,'PBT Tag Rates'!$B$5:$E$44,4,FALSE)</f>
        <v>0.98140000000000005</v>
      </c>
      <c r="X3946">
        <v>1</v>
      </c>
      <c r="Y3946" s="14">
        <f>IFERROR(LOOKUP(H3946,{30,43,48,53,58,63,68,73,78,83,88,93,97},{42,47,52,57,62,67,72,77,82,87,92,99,100}),999)</f>
        <v>57</v>
      </c>
      <c r="Z3946" s="17">
        <f t="shared" si="438"/>
        <v>5.5555555555555554</v>
      </c>
      <c r="AA3946" s="17">
        <f t="shared" si="432"/>
        <v>5.5555555555555554</v>
      </c>
      <c r="AB3946" s="17">
        <f t="shared" si="433"/>
        <v>11.658097686375321</v>
      </c>
      <c r="AC3946" s="17" t="s">
        <v>17654</v>
      </c>
    </row>
    <row r="3947" spans="1:29" x14ac:dyDescent="0.25">
      <c r="A3947" t="s">
        <v>3339</v>
      </c>
      <c r="B3947" s="151" t="s">
        <v>13672</v>
      </c>
      <c r="C3947" t="s">
        <v>13673</v>
      </c>
      <c r="D3947" s="1">
        <v>45184</v>
      </c>
      <c r="E3947">
        <f t="shared" si="435"/>
        <v>18</v>
      </c>
      <c r="F3947" t="s">
        <v>6</v>
      </c>
      <c r="G3947">
        <v>700</v>
      </c>
      <c r="H3947">
        <f t="shared" si="434"/>
        <v>70</v>
      </c>
      <c r="I3947" t="s">
        <v>7</v>
      </c>
      <c r="J3947" t="s">
        <v>8</v>
      </c>
      <c r="K3947" t="s">
        <v>8</v>
      </c>
      <c r="L3947" t="s">
        <v>8</v>
      </c>
      <c r="M3947" t="s">
        <v>6</v>
      </c>
      <c r="N3947" t="str">
        <f t="shared" si="436"/>
        <v>M</v>
      </c>
      <c r="O3947" t="s">
        <v>600</v>
      </c>
      <c r="P3947" t="s">
        <v>2664</v>
      </c>
      <c r="Q3947" t="s">
        <v>221</v>
      </c>
      <c r="R3947">
        <v>4</v>
      </c>
      <c r="S3947">
        <f t="shared" si="437"/>
        <v>2019</v>
      </c>
      <c r="T3947" t="s">
        <v>12</v>
      </c>
      <c r="U3947">
        <v>1</v>
      </c>
      <c r="V3947" t="s">
        <v>3346</v>
      </c>
      <c r="W3947">
        <f>VLOOKUP(Q3947,'PBT Tag Rates'!$B$5:$E$44,4,FALSE)</f>
        <v>0.95971980899999998</v>
      </c>
      <c r="X3947">
        <v>1</v>
      </c>
      <c r="Y3947" s="14">
        <f>IFERROR(LOOKUP(H3947,{30,43,48,53,58,63,68,73,78,83,88,93,97},{42,47,52,57,62,67,72,77,82,87,92,99,100}),999)</f>
        <v>72</v>
      </c>
      <c r="Z3947" s="17">
        <f t="shared" si="438"/>
        <v>5.5555555555555554</v>
      </c>
      <c r="AA3947" s="17">
        <f t="shared" si="432"/>
        <v>5.5555555555555554</v>
      </c>
      <c r="AB3947" s="17">
        <f t="shared" si="433"/>
        <v>11.658097686375321</v>
      </c>
      <c r="AC3947" s="17" t="s">
        <v>17654</v>
      </c>
    </row>
    <row r="3948" spans="1:29" x14ac:dyDescent="0.25">
      <c r="A3948" t="s">
        <v>3339</v>
      </c>
      <c r="B3948" s="151" t="s">
        <v>13674</v>
      </c>
      <c r="C3948" t="s">
        <v>13675</v>
      </c>
      <c r="D3948" s="1">
        <v>45184</v>
      </c>
      <c r="E3948">
        <f t="shared" si="435"/>
        <v>18</v>
      </c>
      <c r="F3948" t="s">
        <v>14</v>
      </c>
      <c r="G3948">
        <v>680</v>
      </c>
      <c r="H3948">
        <f t="shared" si="434"/>
        <v>68</v>
      </c>
      <c r="I3948" t="s">
        <v>9</v>
      </c>
      <c r="J3948">
        <v>1</v>
      </c>
      <c r="K3948" t="s">
        <v>8</v>
      </c>
      <c r="L3948" t="s">
        <v>8</v>
      </c>
      <c r="M3948" t="s">
        <v>14</v>
      </c>
      <c r="N3948" t="str">
        <f t="shared" si="436"/>
        <v>F</v>
      </c>
      <c r="O3948" t="s">
        <v>8</v>
      </c>
      <c r="P3948" t="s">
        <v>8</v>
      </c>
      <c r="Q3948" t="s">
        <v>11</v>
      </c>
      <c r="R3948" t="s">
        <v>8</v>
      </c>
      <c r="S3948" t="str">
        <f t="shared" si="437"/>
        <v>U</v>
      </c>
      <c r="T3948" t="s">
        <v>12</v>
      </c>
      <c r="U3948">
        <v>1</v>
      </c>
      <c r="V3948" t="s">
        <v>3100</v>
      </c>
      <c r="W3948" t="e">
        <f>VLOOKUP(Q3948,'PBT Tag Rates'!$B$5:$E$44,4,FALSE)</f>
        <v>#N/A</v>
      </c>
      <c r="X3948">
        <v>1</v>
      </c>
      <c r="Y3948" s="14">
        <f>IFERROR(LOOKUP(H3948,{30,43,48,53,58,63,68,73,78,83,88,93,97},{42,47,52,57,62,67,72,77,82,87,92,99,100}),999)</f>
        <v>72</v>
      </c>
      <c r="Z3948" s="17">
        <f t="shared" si="438"/>
        <v>5.5555555555555554</v>
      </c>
      <c r="AA3948" s="17">
        <f t="shared" si="432"/>
        <v>5.5555555555555554</v>
      </c>
      <c r="AB3948" s="17">
        <f t="shared" si="433"/>
        <v>11.658097686375321</v>
      </c>
      <c r="AC3948" s="17" t="s">
        <v>17654</v>
      </c>
    </row>
    <row r="3949" spans="1:29" x14ac:dyDescent="0.25">
      <c r="A3949" t="s">
        <v>3339</v>
      </c>
      <c r="B3949" s="151" t="s">
        <v>13676</v>
      </c>
      <c r="C3949" t="s">
        <v>13677</v>
      </c>
      <c r="D3949" s="1">
        <v>45184</v>
      </c>
      <c r="E3949">
        <f t="shared" si="435"/>
        <v>18</v>
      </c>
      <c r="F3949" t="s">
        <v>6</v>
      </c>
      <c r="G3949">
        <v>750</v>
      </c>
      <c r="H3949">
        <f t="shared" si="434"/>
        <v>75</v>
      </c>
      <c r="I3949" t="s">
        <v>7</v>
      </c>
      <c r="J3949" t="s">
        <v>8</v>
      </c>
      <c r="K3949" t="s">
        <v>8</v>
      </c>
      <c r="L3949" t="s">
        <v>8</v>
      </c>
      <c r="M3949" t="s">
        <v>6</v>
      </c>
      <c r="N3949" t="str">
        <f t="shared" si="436"/>
        <v>M</v>
      </c>
      <c r="O3949" t="s">
        <v>11353</v>
      </c>
      <c r="P3949" t="s">
        <v>11354</v>
      </c>
      <c r="Q3949" t="s">
        <v>221</v>
      </c>
      <c r="R3949">
        <v>4</v>
      </c>
      <c r="S3949">
        <f t="shared" si="437"/>
        <v>2019</v>
      </c>
      <c r="T3949" t="s">
        <v>12</v>
      </c>
      <c r="U3949">
        <v>1</v>
      </c>
      <c r="V3949" t="s">
        <v>3357</v>
      </c>
      <c r="W3949">
        <f>VLOOKUP(Q3949,'PBT Tag Rates'!$B$5:$E$44,4,FALSE)</f>
        <v>0.95971980899999998</v>
      </c>
      <c r="X3949">
        <v>1</v>
      </c>
      <c r="Y3949" s="14">
        <f>IFERROR(LOOKUP(H3949,{30,43,48,53,58,63,68,73,78,83,88,93,97},{42,47,52,57,62,67,72,77,82,87,92,99,100}),999)</f>
        <v>77</v>
      </c>
      <c r="Z3949" s="17">
        <f t="shared" si="438"/>
        <v>5.5555555555555554</v>
      </c>
      <c r="AA3949" s="17">
        <f t="shared" si="432"/>
        <v>5.5555555555555554</v>
      </c>
      <c r="AB3949" s="17">
        <f t="shared" si="433"/>
        <v>11.658097686375321</v>
      </c>
      <c r="AC3949" s="17" t="s">
        <v>17654</v>
      </c>
    </row>
    <row r="3950" spans="1:29" x14ac:dyDescent="0.25">
      <c r="A3950" t="s">
        <v>3339</v>
      </c>
      <c r="B3950" s="151" t="s">
        <v>13678</v>
      </c>
      <c r="C3950" t="s">
        <v>13679</v>
      </c>
      <c r="D3950" s="1">
        <v>45184</v>
      </c>
      <c r="E3950">
        <f t="shared" si="435"/>
        <v>18</v>
      </c>
      <c r="F3950" t="s">
        <v>6</v>
      </c>
      <c r="G3950">
        <v>730</v>
      </c>
      <c r="H3950">
        <f t="shared" si="434"/>
        <v>73</v>
      </c>
      <c r="I3950" t="s">
        <v>9</v>
      </c>
      <c r="J3950">
        <v>1</v>
      </c>
      <c r="K3950" t="s">
        <v>13680</v>
      </c>
      <c r="L3950" t="s">
        <v>8</v>
      </c>
      <c r="M3950" t="s">
        <v>6</v>
      </c>
      <c r="N3950" t="str">
        <f t="shared" si="436"/>
        <v>M</v>
      </c>
      <c r="O3950" t="s">
        <v>9423</v>
      </c>
      <c r="P3950" t="s">
        <v>11474</v>
      </c>
      <c r="Q3950" t="s">
        <v>221</v>
      </c>
      <c r="R3950">
        <v>4</v>
      </c>
      <c r="S3950">
        <f t="shared" si="437"/>
        <v>2019</v>
      </c>
      <c r="T3950" t="s">
        <v>12</v>
      </c>
      <c r="U3950">
        <v>1</v>
      </c>
      <c r="V3950" t="s">
        <v>3357</v>
      </c>
      <c r="W3950">
        <f>VLOOKUP(Q3950,'PBT Tag Rates'!$B$5:$E$44,4,FALSE)</f>
        <v>0.95971980899999998</v>
      </c>
      <c r="X3950">
        <v>1</v>
      </c>
      <c r="Y3950" s="14">
        <f>IFERROR(LOOKUP(H3950,{30,43,48,53,58,63,68,73,78,83,88,93,97},{42,47,52,57,62,67,72,77,82,87,92,99,100}),999)</f>
        <v>77</v>
      </c>
      <c r="Z3950" s="17">
        <f t="shared" si="438"/>
        <v>5.5555555555555554</v>
      </c>
      <c r="AA3950" s="17">
        <f t="shared" si="432"/>
        <v>5.5555555555555554</v>
      </c>
      <c r="AB3950" s="17">
        <f t="shared" si="433"/>
        <v>11.658097686375321</v>
      </c>
      <c r="AC3950" s="17" t="s">
        <v>17654</v>
      </c>
    </row>
    <row r="3951" spans="1:29" x14ac:dyDescent="0.25">
      <c r="A3951" t="s">
        <v>3339</v>
      </c>
      <c r="B3951" s="151" t="s">
        <v>13681</v>
      </c>
      <c r="C3951" t="s">
        <v>2584</v>
      </c>
      <c r="D3951" s="1">
        <v>45184</v>
      </c>
      <c r="E3951">
        <f t="shared" si="435"/>
        <v>18</v>
      </c>
      <c r="F3951" t="s">
        <v>6</v>
      </c>
      <c r="G3951">
        <v>630</v>
      </c>
      <c r="H3951">
        <f t="shared" si="434"/>
        <v>63</v>
      </c>
      <c r="I3951" t="s">
        <v>9</v>
      </c>
      <c r="J3951">
        <v>1</v>
      </c>
      <c r="K3951" t="s">
        <v>8</v>
      </c>
      <c r="L3951" t="s">
        <v>8</v>
      </c>
      <c r="M3951" t="s">
        <v>14</v>
      </c>
      <c r="N3951" t="str">
        <f t="shared" si="436"/>
        <v>F</v>
      </c>
      <c r="O3951" t="s">
        <v>13682</v>
      </c>
      <c r="P3951" t="s">
        <v>13683</v>
      </c>
      <c r="Q3951" t="s">
        <v>918</v>
      </c>
      <c r="R3951">
        <v>3</v>
      </c>
      <c r="S3951">
        <f t="shared" si="437"/>
        <v>2020</v>
      </c>
      <c r="T3951" t="s">
        <v>12</v>
      </c>
      <c r="U3951">
        <v>0.999999999999997</v>
      </c>
      <c r="V3951" t="s">
        <v>3168</v>
      </c>
      <c r="W3951">
        <f>VLOOKUP(Q3951,'PBT Tag Rates'!$B$5:$E$44,4,FALSE)</f>
        <v>0.98961045999999997</v>
      </c>
      <c r="X3951">
        <v>1</v>
      </c>
      <c r="Y3951" s="14">
        <f>IFERROR(LOOKUP(H3951,{30,43,48,53,58,63,68,73,78,83,88,93,97},{42,47,52,57,62,67,72,77,82,87,92,99,100}),999)</f>
        <v>67</v>
      </c>
      <c r="Z3951" s="17">
        <f t="shared" si="438"/>
        <v>5.5555555555555554</v>
      </c>
      <c r="AA3951" s="17">
        <f t="shared" si="432"/>
        <v>5.5555555555555554</v>
      </c>
      <c r="AB3951" s="17">
        <f t="shared" si="433"/>
        <v>11.658097686375321</v>
      </c>
      <c r="AC3951" s="17" t="s">
        <v>17654</v>
      </c>
    </row>
    <row r="3952" spans="1:29" x14ac:dyDescent="0.25">
      <c r="A3952" t="s">
        <v>3339</v>
      </c>
      <c r="B3952" s="151" t="s">
        <v>13684</v>
      </c>
      <c r="C3952" t="s">
        <v>13685</v>
      </c>
      <c r="D3952" s="1">
        <v>45184</v>
      </c>
      <c r="E3952">
        <f t="shared" si="435"/>
        <v>18</v>
      </c>
      <c r="F3952" t="s">
        <v>6</v>
      </c>
      <c r="G3952">
        <v>820</v>
      </c>
      <c r="H3952">
        <f t="shared" si="434"/>
        <v>82</v>
      </c>
      <c r="I3952" t="s">
        <v>9</v>
      </c>
      <c r="J3952">
        <v>1</v>
      </c>
      <c r="K3952" t="s">
        <v>13686</v>
      </c>
      <c r="L3952" t="s">
        <v>8</v>
      </c>
      <c r="M3952" t="s">
        <v>6</v>
      </c>
      <c r="N3952" t="str">
        <f t="shared" si="436"/>
        <v>M</v>
      </c>
      <c r="O3952" t="s">
        <v>1424</v>
      </c>
      <c r="P3952" t="s">
        <v>1425</v>
      </c>
      <c r="Q3952" t="s">
        <v>221</v>
      </c>
      <c r="R3952">
        <v>4</v>
      </c>
      <c r="S3952">
        <f t="shared" si="437"/>
        <v>2019</v>
      </c>
      <c r="T3952" t="s">
        <v>12</v>
      </c>
      <c r="U3952">
        <v>1</v>
      </c>
      <c r="V3952" t="s">
        <v>3386</v>
      </c>
      <c r="W3952">
        <f>VLOOKUP(Q3952,'PBT Tag Rates'!$B$5:$E$44,4,FALSE)</f>
        <v>0.95971980899999998</v>
      </c>
      <c r="X3952">
        <v>1</v>
      </c>
      <c r="Y3952" s="14">
        <f>IFERROR(LOOKUP(H3952,{30,43,48,53,58,63,68,73,78,83,88,93,97},{42,47,52,57,62,67,72,77,82,87,92,99,100}),999)</f>
        <v>82</v>
      </c>
      <c r="Z3952" s="17">
        <f t="shared" si="438"/>
        <v>5.5555555555555554</v>
      </c>
      <c r="AA3952" s="17">
        <f t="shared" si="432"/>
        <v>5.5555555555555554</v>
      </c>
      <c r="AB3952" s="17">
        <f t="shared" si="433"/>
        <v>11.658097686375321</v>
      </c>
      <c r="AC3952" s="17" t="s">
        <v>17654</v>
      </c>
    </row>
    <row r="3953" spans="1:29" x14ac:dyDescent="0.25">
      <c r="A3953" t="s">
        <v>3339</v>
      </c>
      <c r="B3953" s="151" t="s">
        <v>13687</v>
      </c>
      <c r="C3953" t="s">
        <v>13688</v>
      </c>
      <c r="D3953" s="1">
        <v>45184</v>
      </c>
      <c r="E3953">
        <f t="shared" si="435"/>
        <v>18</v>
      </c>
      <c r="F3953" t="s">
        <v>6</v>
      </c>
      <c r="G3953">
        <v>540</v>
      </c>
      <c r="H3953">
        <f t="shared" si="434"/>
        <v>54</v>
      </c>
      <c r="I3953" t="s">
        <v>7</v>
      </c>
      <c r="J3953" t="s">
        <v>8</v>
      </c>
      <c r="K3953" t="s">
        <v>13689</v>
      </c>
      <c r="L3953" t="s">
        <v>8</v>
      </c>
      <c r="M3953" t="s">
        <v>6</v>
      </c>
      <c r="N3953" t="str">
        <f t="shared" si="436"/>
        <v>M</v>
      </c>
      <c r="O3953" t="s">
        <v>2453</v>
      </c>
      <c r="P3953" t="s">
        <v>13690</v>
      </c>
      <c r="Q3953" t="s">
        <v>918</v>
      </c>
      <c r="R3953">
        <v>3</v>
      </c>
      <c r="S3953">
        <f t="shared" si="437"/>
        <v>2020</v>
      </c>
      <c r="T3953" t="s">
        <v>12</v>
      </c>
      <c r="U3953">
        <v>0.999999999999996</v>
      </c>
      <c r="V3953" t="s">
        <v>3386</v>
      </c>
      <c r="W3953">
        <f>VLOOKUP(Q3953,'PBT Tag Rates'!$B$5:$E$44,4,FALSE)</f>
        <v>0.98961045999999997</v>
      </c>
      <c r="X3953">
        <v>1</v>
      </c>
      <c r="Y3953" s="14">
        <f>IFERROR(LOOKUP(H3953,{30,43,48,53,58,63,68,73,78,83,88,93,97},{42,47,52,57,62,67,72,77,82,87,92,99,100}),999)</f>
        <v>57</v>
      </c>
      <c r="Z3953" s="17">
        <f t="shared" si="438"/>
        <v>5.5555555555555554</v>
      </c>
      <c r="AA3953" s="17">
        <f t="shared" si="432"/>
        <v>5.5555555555555554</v>
      </c>
      <c r="AB3953" s="17">
        <f t="shared" si="433"/>
        <v>11.658097686375321</v>
      </c>
      <c r="AC3953" s="17" t="s">
        <v>17654</v>
      </c>
    </row>
    <row r="3954" spans="1:29" x14ac:dyDescent="0.25">
      <c r="A3954" t="s">
        <v>3339</v>
      </c>
      <c r="B3954" s="151" t="s">
        <v>13691</v>
      </c>
      <c r="C3954" t="s">
        <v>13692</v>
      </c>
      <c r="D3954" s="1">
        <v>45184</v>
      </c>
      <c r="E3954">
        <f t="shared" si="435"/>
        <v>18</v>
      </c>
      <c r="F3954" t="s">
        <v>6</v>
      </c>
      <c r="G3954">
        <v>700</v>
      </c>
      <c r="H3954">
        <f t="shared" si="434"/>
        <v>70</v>
      </c>
      <c r="I3954" t="s">
        <v>9</v>
      </c>
      <c r="J3954">
        <v>1</v>
      </c>
      <c r="K3954" t="s">
        <v>8</v>
      </c>
      <c r="L3954" t="s">
        <v>8</v>
      </c>
      <c r="M3954" t="s">
        <v>6</v>
      </c>
      <c r="N3954" t="str">
        <f t="shared" si="436"/>
        <v>M</v>
      </c>
      <c r="O3954" t="s">
        <v>10348</v>
      </c>
      <c r="P3954" t="s">
        <v>10349</v>
      </c>
      <c r="Q3954" t="s">
        <v>221</v>
      </c>
      <c r="R3954">
        <v>4</v>
      </c>
      <c r="S3954">
        <f t="shared" si="437"/>
        <v>2019</v>
      </c>
      <c r="T3954" t="s">
        <v>12</v>
      </c>
      <c r="U3954">
        <v>1</v>
      </c>
      <c r="V3954" t="s">
        <v>3168</v>
      </c>
      <c r="W3954">
        <f>VLOOKUP(Q3954,'PBT Tag Rates'!$B$5:$E$44,4,FALSE)</f>
        <v>0.95971980899999998</v>
      </c>
      <c r="X3954">
        <v>1</v>
      </c>
      <c r="Y3954" s="14">
        <f>IFERROR(LOOKUP(H3954,{30,43,48,53,58,63,68,73,78,83,88,93,97},{42,47,52,57,62,67,72,77,82,87,92,99,100}),999)</f>
        <v>72</v>
      </c>
      <c r="Z3954" s="17">
        <f t="shared" si="438"/>
        <v>5.5555555555555554</v>
      </c>
      <c r="AA3954" s="17">
        <f t="shared" si="432"/>
        <v>5.5555555555555554</v>
      </c>
      <c r="AB3954" s="17">
        <f t="shared" si="433"/>
        <v>11.658097686375321</v>
      </c>
      <c r="AC3954" s="17" t="s">
        <v>17654</v>
      </c>
    </row>
    <row r="3955" spans="1:29" x14ac:dyDescent="0.25">
      <c r="A3955" t="s">
        <v>3339</v>
      </c>
      <c r="B3955" s="151" t="s">
        <v>13693</v>
      </c>
      <c r="C3955" t="s">
        <v>13694</v>
      </c>
      <c r="D3955" s="1">
        <v>45184</v>
      </c>
      <c r="E3955">
        <f t="shared" si="435"/>
        <v>18</v>
      </c>
      <c r="F3955" t="s">
        <v>6</v>
      </c>
      <c r="G3955">
        <v>640</v>
      </c>
      <c r="H3955">
        <f t="shared" si="434"/>
        <v>64</v>
      </c>
      <c r="I3955" t="s">
        <v>7</v>
      </c>
      <c r="J3955" t="s">
        <v>8</v>
      </c>
      <c r="K3955" t="s">
        <v>8</v>
      </c>
      <c r="L3955" t="s">
        <v>8</v>
      </c>
      <c r="M3955" t="s">
        <v>6</v>
      </c>
      <c r="N3955" t="str">
        <f t="shared" si="436"/>
        <v>M</v>
      </c>
      <c r="O3955" t="s">
        <v>8</v>
      </c>
      <c r="P3955" t="s">
        <v>8</v>
      </c>
      <c r="Q3955" t="s">
        <v>11</v>
      </c>
      <c r="R3955" t="s">
        <v>8</v>
      </c>
      <c r="S3955" t="str">
        <f t="shared" si="437"/>
        <v>U</v>
      </c>
      <c r="T3955" t="s">
        <v>12</v>
      </c>
      <c r="U3955">
        <v>1</v>
      </c>
      <c r="V3955" t="s">
        <v>11</v>
      </c>
      <c r="W3955" t="e">
        <f>VLOOKUP(Q3955,'PBT Tag Rates'!$B$5:$E$44,4,FALSE)</f>
        <v>#N/A</v>
      </c>
      <c r="X3955">
        <v>1</v>
      </c>
      <c r="Y3955" s="14">
        <f>IFERROR(LOOKUP(H3955,{30,43,48,53,58,63,68,73,78,83,88,93,97},{42,47,52,57,62,67,72,77,82,87,92,99,100}),999)</f>
        <v>67</v>
      </c>
      <c r="Z3955" s="17">
        <f t="shared" si="438"/>
        <v>5.5555555555555554</v>
      </c>
      <c r="AA3955" s="17">
        <f t="shared" si="432"/>
        <v>5.5555555555555554</v>
      </c>
      <c r="AB3955" s="17">
        <f t="shared" si="433"/>
        <v>11.658097686375321</v>
      </c>
      <c r="AC3955" s="17" t="s">
        <v>17654</v>
      </c>
    </row>
    <row r="3956" spans="1:29" x14ac:dyDescent="0.25">
      <c r="A3956" t="s">
        <v>3339</v>
      </c>
      <c r="B3956" s="151" t="s">
        <v>13695</v>
      </c>
      <c r="C3956" t="s">
        <v>13696</v>
      </c>
      <c r="D3956" s="1">
        <v>45184</v>
      </c>
      <c r="E3956">
        <f t="shared" si="435"/>
        <v>18</v>
      </c>
      <c r="F3956" t="s">
        <v>14</v>
      </c>
      <c r="G3956">
        <v>730</v>
      </c>
      <c r="H3956">
        <f t="shared" si="434"/>
        <v>73</v>
      </c>
      <c r="I3956" t="s">
        <v>7</v>
      </c>
      <c r="J3956" t="s">
        <v>8</v>
      </c>
      <c r="K3956" t="s">
        <v>8</v>
      </c>
      <c r="L3956" t="s">
        <v>8</v>
      </c>
      <c r="M3956" t="s">
        <v>14</v>
      </c>
      <c r="N3956" t="str">
        <f t="shared" si="436"/>
        <v>F</v>
      </c>
      <c r="O3956" t="s">
        <v>4010</v>
      </c>
      <c r="P3956" t="s">
        <v>13697</v>
      </c>
      <c r="Q3956" t="s">
        <v>281</v>
      </c>
      <c r="R3956">
        <v>4</v>
      </c>
      <c r="S3956">
        <f t="shared" si="437"/>
        <v>2019</v>
      </c>
      <c r="T3956" t="s">
        <v>12</v>
      </c>
      <c r="U3956">
        <v>1</v>
      </c>
      <c r="V3956" t="s">
        <v>3171</v>
      </c>
      <c r="W3956">
        <f>VLOOKUP(Q3956,'PBT Tag Rates'!$B$5:$E$44,4,FALSE)</f>
        <v>0.99705232300000002</v>
      </c>
      <c r="X3956">
        <v>1</v>
      </c>
      <c r="Y3956" s="14">
        <f>IFERROR(LOOKUP(H3956,{30,43,48,53,58,63,68,73,78,83,88,93,97},{42,47,52,57,62,67,72,77,82,87,92,99,100}),999)</f>
        <v>77</v>
      </c>
      <c r="Z3956" s="17">
        <f t="shared" si="438"/>
        <v>5.5555555555555554</v>
      </c>
      <c r="AA3956" s="17">
        <f t="shared" si="432"/>
        <v>5.5555555555555554</v>
      </c>
      <c r="AB3956" s="17">
        <f t="shared" si="433"/>
        <v>11.658097686375321</v>
      </c>
      <c r="AC3956" s="17" t="s">
        <v>17654</v>
      </c>
    </row>
    <row r="3957" spans="1:29" x14ac:dyDescent="0.25">
      <c r="A3957" t="s">
        <v>3339</v>
      </c>
      <c r="B3957" s="151" t="s">
        <v>13698</v>
      </c>
      <c r="C3957" t="s">
        <v>13699</v>
      </c>
      <c r="D3957" s="1">
        <v>45184</v>
      </c>
      <c r="E3957">
        <f t="shared" si="435"/>
        <v>18</v>
      </c>
      <c r="F3957" t="s">
        <v>6</v>
      </c>
      <c r="G3957">
        <v>630</v>
      </c>
      <c r="H3957">
        <f t="shared" si="434"/>
        <v>63</v>
      </c>
      <c r="I3957" t="s">
        <v>7</v>
      </c>
      <c r="J3957" t="s">
        <v>8</v>
      </c>
      <c r="K3957" t="s">
        <v>8</v>
      </c>
      <c r="L3957" t="s">
        <v>8</v>
      </c>
      <c r="M3957" t="s">
        <v>6</v>
      </c>
      <c r="N3957" t="str">
        <f t="shared" si="436"/>
        <v>M</v>
      </c>
      <c r="O3957" t="s">
        <v>13700</v>
      </c>
      <c r="P3957" t="s">
        <v>13701</v>
      </c>
      <c r="Q3957" t="s">
        <v>918</v>
      </c>
      <c r="R3957">
        <v>3</v>
      </c>
      <c r="S3957">
        <f t="shared" si="437"/>
        <v>2020</v>
      </c>
      <c r="T3957" t="s">
        <v>12</v>
      </c>
      <c r="U3957">
        <v>1</v>
      </c>
      <c r="V3957" t="s">
        <v>3653</v>
      </c>
      <c r="W3957">
        <f>VLOOKUP(Q3957,'PBT Tag Rates'!$B$5:$E$44,4,FALSE)</f>
        <v>0.98961045999999997</v>
      </c>
      <c r="X3957">
        <v>1</v>
      </c>
      <c r="Y3957" s="14">
        <f>IFERROR(LOOKUP(H3957,{30,43,48,53,58,63,68,73,78,83,88,93,97},{42,47,52,57,62,67,72,77,82,87,92,99,100}),999)</f>
        <v>67</v>
      </c>
      <c r="Z3957" s="17">
        <f t="shared" si="438"/>
        <v>5.5555555555555554</v>
      </c>
      <c r="AA3957" s="17">
        <f t="shared" si="432"/>
        <v>5.5555555555555554</v>
      </c>
      <c r="AB3957" s="17">
        <f t="shared" si="433"/>
        <v>11.658097686375321</v>
      </c>
      <c r="AC3957" s="17" t="s">
        <v>17655</v>
      </c>
    </row>
    <row r="3958" spans="1:29" x14ac:dyDescent="0.25">
      <c r="A3958" t="s">
        <v>3339</v>
      </c>
      <c r="B3958" s="151" t="s">
        <v>13702</v>
      </c>
      <c r="C3958" t="s">
        <v>13703</v>
      </c>
      <c r="D3958" s="1">
        <v>45184</v>
      </c>
      <c r="E3958">
        <f t="shared" si="435"/>
        <v>18</v>
      </c>
      <c r="F3958" t="s">
        <v>14</v>
      </c>
      <c r="G3958">
        <v>610</v>
      </c>
      <c r="H3958">
        <f t="shared" si="434"/>
        <v>61</v>
      </c>
      <c r="I3958" t="s">
        <v>9</v>
      </c>
      <c r="J3958">
        <v>1</v>
      </c>
      <c r="K3958" t="s">
        <v>8</v>
      </c>
      <c r="L3958" t="s">
        <v>8</v>
      </c>
      <c r="M3958" t="s">
        <v>14</v>
      </c>
      <c r="N3958" t="str">
        <f t="shared" si="436"/>
        <v>F</v>
      </c>
      <c r="O3958" t="s">
        <v>647</v>
      </c>
      <c r="P3958" t="s">
        <v>676</v>
      </c>
      <c r="Q3958" t="s">
        <v>221</v>
      </c>
      <c r="R3958">
        <v>4</v>
      </c>
      <c r="S3958">
        <f t="shared" si="437"/>
        <v>2019</v>
      </c>
      <c r="T3958" t="s">
        <v>12</v>
      </c>
      <c r="U3958">
        <v>0.999999999999998</v>
      </c>
      <c r="V3958" t="s">
        <v>3951</v>
      </c>
      <c r="W3958">
        <f>VLOOKUP(Q3958,'PBT Tag Rates'!$B$5:$E$44,4,FALSE)</f>
        <v>0.95971980899999998</v>
      </c>
      <c r="X3958">
        <v>1</v>
      </c>
      <c r="Y3958" s="14">
        <f>IFERROR(LOOKUP(H3958,{30,43,48,53,58,63,68,73,78,83,88,93,97},{42,47,52,57,62,67,72,77,82,87,92,99,100}),999)</f>
        <v>62</v>
      </c>
      <c r="Z3958" s="17">
        <f t="shared" si="438"/>
        <v>5.5555555555555554</v>
      </c>
      <c r="AA3958" s="17">
        <f t="shared" si="432"/>
        <v>5.5555555555555554</v>
      </c>
      <c r="AB3958" s="17">
        <f t="shared" si="433"/>
        <v>11.658097686375321</v>
      </c>
      <c r="AC3958" s="17" t="s">
        <v>17655</v>
      </c>
    </row>
    <row r="3959" spans="1:29" x14ac:dyDescent="0.25">
      <c r="A3959" t="s">
        <v>3339</v>
      </c>
      <c r="B3959" s="151" t="s">
        <v>13704</v>
      </c>
      <c r="C3959" t="s">
        <v>13705</v>
      </c>
      <c r="D3959" s="1">
        <v>45184</v>
      </c>
      <c r="E3959">
        <f t="shared" si="435"/>
        <v>18</v>
      </c>
      <c r="F3959" t="s">
        <v>14</v>
      </c>
      <c r="G3959">
        <v>750</v>
      </c>
      <c r="H3959">
        <f t="shared" si="434"/>
        <v>75</v>
      </c>
      <c r="I3959" t="s">
        <v>7</v>
      </c>
      <c r="J3959" t="s">
        <v>8</v>
      </c>
      <c r="K3959" t="s">
        <v>8</v>
      </c>
      <c r="L3959" t="s">
        <v>8</v>
      </c>
      <c r="M3959" t="s">
        <v>14</v>
      </c>
      <c r="N3959" t="str">
        <f t="shared" si="436"/>
        <v>F</v>
      </c>
      <c r="O3959" t="s">
        <v>3571</v>
      </c>
      <c r="P3959" t="s">
        <v>3884</v>
      </c>
      <c r="Q3959" t="s">
        <v>221</v>
      </c>
      <c r="R3959">
        <v>4</v>
      </c>
      <c r="S3959">
        <f t="shared" si="437"/>
        <v>2019</v>
      </c>
      <c r="T3959" t="s">
        <v>12</v>
      </c>
      <c r="U3959">
        <v>0.999999999999998</v>
      </c>
      <c r="V3959" t="s">
        <v>3363</v>
      </c>
      <c r="W3959">
        <f>VLOOKUP(Q3959,'PBT Tag Rates'!$B$5:$E$44,4,FALSE)</f>
        <v>0.95971980899999998</v>
      </c>
      <c r="X3959">
        <v>1</v>
      </c>
      <c r="Y3959" s="14">
        <f>IFERROR(LOOKUP(H3959,{30,43,48,53,58,63,68,73,78,83,88,93,97},{42,47,52,57,62,67,72,77,82,87,92,99,100}),999)</f>
        <v>77</v>
      </c>
      <c r="Z3959" s="17">
        <f t="shared" si="438"/>
        <v>5.5555555555555554</v>
      </c>
      <c r="AA3959" s="17">
        <f t="shared" si="432"/>
        <v>5.5555555555555554</v>
      </c>
      <c r="AB3959" s="17">
        <f t="shared" si="433"/>
        <v>11.658097686375321</v>
      </c>
      <c r="AC3959" s="17" t="s">
        <v>17654</v>
      </c>
    </row>
    <row r="3960" spans="1:29" x14ac:dyDescent="0.25">
      <c r="A3960" t="s">
        <v>3339</v>
      </c>
      <c r="B3960" s="151" t="s">
        <v>13706</v>
      </c>
      <c r="C3960" t="s">
        <v>13707</v>
      </c>
      <c r="D3960" s="1">
        <v>45184</v>
      </c>
      <c r="E3960">
        <f t="shared" si="435"/>
        <v>18</v>
      </c>
      <c r="F3960" t="s">
        <v>6</v>
      </c>
      <c r="G3960">
        <v>640</v>
      </c>
      <c r="H3960">
        <f t="shared" si="434"/>
        <v>64</v>
      </c>
      <c r="I3960" t="s">
        <v>7</v>
      </c>
      <c r="J3960" t="s">
        <v>8</v>
      </c>
      <c r="K3960" t="s">
        <v>8</v>
      </c>
      <c r="L3960" t="s">
        <v>8</v>
      </c>
      <c r="M3960" t="s">
        <v>6</v>
      </c>
      <c r="N3960" t="str">
        <f t="shared" si="436"/>
        <v>M</v>
      </c>
      <c r="O3960" t="s">
        <v>2770</v>
      </c>
      <c r="P3960" t="s">
        <v>2771</v>
      </c>
      <c r="Q3960" t="s">
        <v>221</v>
      </c>
      <c r="R3960">
        <v>4</v>
      </c>
      <c r="S3960">
        <f t="shared" si="437"/>
        <v>2019</v>
      </c>
      <c r="T3960" t="s">
        <v>12</v>
      </c>
      <c r="U3960">
        <v>1</v>
      </c>
      <c r="V3960" t="s">
        <v>3346</v>
      </c>
      <c r="W3960">
        <f>VLOOKUP(Q3960,'PBT Tag Rates'!$B$5:$E$44,4,FALSE)</f>
        <v>0.95971980899999998</v>
      </c>
      <c r="X3960">
        <v>1</v>
      </c>
      <c r="Y3960" s="14">
        <f>IFERROR(LOOKUP(H3960,{30,43,48,53,58,63,68,73,78,83,88,93,97},{42,47,52,57,62,67,72,77,82,87,92,99,100}),999)</f>
        <v>67</v>
      </c>
      <c r="Z3960" s="17">
        <f t="shared" si="438"/>
        <v>5.5555555555555554</v>
      </c>
      <c r="AA3960" s="17">
        <f t="shared" si="432"/>
        <v>5.5555555555555554</v>
      </c>
      <c r="AB3960" s="17">
        <f t="shared" si="433"/>
        <v>11.658097686375321</v>
      </c>
      <c r="AC3960" s="17" t="s">
        <v>17654</v>
      </c>
    </row>
    <row r="3961" spans="1:29" x14ac:dyDescent="0.25">
      <c r="A3961" t="s">
        <v>3339</v>
      </c>
      <c r="B3961" s="151" t="s">
        <v>13708</v>
      </c>
      <c r="C3961" t="s">
        <v>13709</v>
      </c>
      <c r="D3961" s="1">
        <v>45184</v>
      </c>
      <c r="E3961">
        <f t="shared" si="435"/>
        <v>18</v>
      </c>
      <c r="F3961" t="s">
        <v>6</v>
      </c>
      <c r="G3961">
        <v>650</v>
      </c>
      <c r="H3961">
        <f t="shared" si="434"/>
        <v>65</v>
      </c>
      <c r="I3961" t="s">
        <v>7</v>
      </c>
      <c r="J3961" t="s">
        <v>8</v>
      </c>
      <c r="K3961" t="s">
        <v>8</v>
      </c>
      <c r="L3961" t="s">
        <v>8</v>
      </c>
      <c r="M3961" t="s">
        <v>6</v>
      </c>
      <c r="N3961" t="str">
        <f t="shared" si="436"/>
        <v>M</v>
      </c>
      <c r="O3961" t="s">
        <v>2518</v>
      </c>
      <c r="P3961" t="s">
        <v>2519</v>
      </c>
      <c r="Q3961" t="s">
        <v>221</v>
      </c>
      <c r="R3961">
        <v>4</v>
      </c>
      <c r="S3961">
        <f t="shared" si="437"/>
        <v>2019</v>
      </c>
      <c r="T3961" t="s">
        <v>12</v>
      </c>
      <c r="U3961">
        <v>1</v>
      </c>
      <c r="V3961" t="s">
        <v>3346</v>
      </c>
      <c r="W3961">
        <f>VLOOKUP(Q3961,'PBT Tag Rates'!$B$5:$E$44,4,FALSE)</f>
        <v>0.95971980899999998</v>
      </c>
      <c r="X3961">
        <v>1</v>
      </c>
      <c r="Y3961" s="14">
        <f>IFERROR(LOOKUP(H3961,{30,43,48,53,58,63,68,73,78,83,88,93,97},{42,47,52,57,62,67,72,77,82,87,92,99,100}),999)</f>
        <v>67</v>
      </c>
      <c r="Z3961" s="17">
        <f t="shared" si="438"/>
        <v>5.5555555555555554</v>
      </c>
      <c r="AA3961" s="17">
        <f t="shared" si="432"/>
        <v>5.5555555555555554</v>
      </c>
      <c r="AB3961" s="17">
        <f t="shared" si="433"/>
        <v>11.658097686375321</v>
      </c>
      <c r="AC3961" s="17" t="s">
        <v>17654</v>
      </c>
    </row>
    <row r="3962" spans="1:29" x14ac:dyDescent="0.25">
      <c r="A3962" t="s">
        <v>3339</v>
      </c>
      <c r="B3962" s="151" t="s">
        <v>13710</v>
      </c>
      <c r="C3962" t="s">
        <v>13711</v>
      </c>
      <c r="D3962" s="1">
        <v>45184</v>
      </c>
      <c r="E3962">
        <f t="shared" si="435"/>
        <v>18</v>
      </c>
      <c r="F3962" t="s">
        <v>6</v>
      </c>
      <c r="G3962">
        <v>640</v>
      </c>
      <c r="H3962">
        <f t="shared" si="434"/>
        <v>64</v>
      </c>
      <c r="I3962" t="s">
        <v>9</v>
      </c>
      <c r="J3962">
        <v>1</v>
      </c>
      <c r="K3962" t="s">
        <v>8</v>
      </c>
      <c r="L3962" t="s">
        <v>8</v>
      </c>
      <c r="M3962" t="s">
        <v>6</v>
      </c>
      <c r="N3962" t="str">
        <f t="shared" si="436"/>
        <v>M</v>
      </c>
      <c r="O3962" t="s">
        <v>13712</v>
      </c>
      <c r="P3962" t="s">
        <v>13713</v>
      </c>
      <c r="Q3962" t="s">
        <v>11995</v>
      </c>
      <c r="R3962">
        <v>3</v>
      </c>
      <c r="S3962">
        <f t="shared" si="437"/>
        <v>2020</v>
      </c>
      <c r="T3962" t="s">
        <v>12</v>
      </c>
      <c r="U3962">
        <v>1</v>
      </c>
      <c r="V3962" t="s">
        <v>10019</v>
      </c>
      <c r="W3962">
        <f>VLOOKUP(Q3962,'PBT Tag Rates'!$B$5:$E$44,4,FALSE)</f>
        <v>0.89080000000000004</v>
      </c>
      <c r="X3962">
        <v>1</v>
      </c>
      <c r="Y3962" s="14">
        <f>IFERROR(LOOKUP(H3962,{30,43,48,53,58,63,68,73,78,83,88,93,97},{42,47,52,57,62,67,72,77,82,87,92,99,100}),999)</f>
        <v>67</v>
      </c>
      <c r="Z3962" s="17">
        <f t="shared" si="438"/>
        <v>5.5555555555555554</v>
      </c>
      <c r="AA3962" s="17">
        <f t="shared" si="432"/>
        <v>5.5555555555555554</v>
      </c>
      <c r="AB3962" s="17">
        <f t="shared" si="433"/>
        <v>11.658097686375321</v>
      </c>
      <c r="AC3962" s="17" t="s">
        <v>17655</v>
      </c>
    </row>
    <row r="3963" spans="1:29" x14ac:dyDescent="0.25">
      <c r="A3963" t="s">
        <v>3339</v>
      </c>
      <c r="B3963" s="151" t="s">
        <v>13714</v>
      </c>
      <c r="C3963" t="s">
        <v>13715</v>
      </c>
      <c r="D3963" s="1">
        <v>45184</v>
      </c>
      <c r="E3963">
        <f t="shared" si="435"/>
        <v>18</v>
      </c>
      <c r="F3963" t="s">
        <v>6</v>
      </c>
      <c r="G3963">
        <v>580</v>
      </c>
      <c r="H3963">
        <f t="shared" si="434"/>
        <v>58</v>
      </c>
      <c r="I3963" t="s">
        <v>7</v>
      </c>
      <c r="J3963" t="s">
        <v>8</v>
      </c>
      <c r="K3963" t="s">
        <v>8</v>
      </c>
      <c r="L3963" t="s">
        <v>8</v>
      </c>
      <c r="M3963" t="s">
        <v>6</v>
      </c>
      <c r="N3963" t="str">
        <f t="shared" si="436"/>
        <v>M</v>
      </c>
      <c r="O3963" t="s">
        <v>13716</v>
      </c>
      <c r="P3963" t="s">
        <v>13717</v>
      </c>
      <c r="Q3963" t="s">
        <v>918</v>
      </c>
      <c r="R3963">
        <v>3</v>
      </c>
      <c r="S3963">
        <f t="shared" si="437"/>
        <v>2020</v>
      </c>
      <c r="T3963" t="s">
        <v>12</v>
      </c>
      <c r="U3963">
        <v>0.999999999999998</v>
      </c>
      <c r="V3963" t="s">
        <v>3396</v>
      </c>
      <c r="W3963">
        <f>VLOOKUP(Q3963,'PBT Tag Rates'!$B$5:$E$44,4,FALSE)</f>
        <v>0.98961045999999997</v>
      </c>
      <c r="X3963">
        <v>1</v>
      </c>
      <c r="Y3963" s="14">
        <f>IFERROR(LOOKUP(H3963,{30,43,48,53,58,63,68,73,78,83,88,93,97},{42,47,52,57,62,67,72,77,82,87,92,99,100}),999)</f>
        <v>62</v>
      </c>
      <c r="Z3963" s="17">
        <f t="shared" si="438"/>
        <v>5.5555555555555554</v>
      </c>
      <c r="AA3963" s="17">
        <f t="shared" ref="AA3963:AA4026" si="439">Z3963*(1+$AA$4)</f>
        <v>5.5555555555555554</v>
      </c>
      <c r="AB3963" s="17">
        <f t="shared" ref="AB3963:AB4026" si="440">IF(D3963&lt;$D$3,AA3963/$AB$3,AA3963/$AB$4)</f>
        <v>11.658097686375321</v>
      </c>
      <c r="AC3963" s="17" t="s">
        <v>17655</v>
      </c>
    </row>
    <row r="3964" spans="1:29" x14ac:dyDescent="0.25">
      <c r="A3964" t="s">
        <v>3339</v>
      </c>
      <c r="B3964" s="151" t="s">
        <v>13718</v>
      </c>
      <c r="C3964" t="s">
        <v>13719</v>
      </c>
      <c r="D3964" s="1">
        <v>45184</v>
      </c>
      <c r="E3964">
        <f t="shared" si="435"/>
        <v>18</v>
      </c>
      <c r="F3964" t="s">
        <v>6</v>
      </c>
      <c r="G3964">
        <v>690</v>
      </c>
      <c r="H3964">
        <f t="shared" si="434"/>
        <v>69</v>
      </c>
      <c r="I3964" t="s">
        <v>9</v>
      </c>
      <c r="J3964" t="s">
        <v>8</v>
      </c>
      <c r="K3964" t="s">
        <v>8</v>
      </c>
      <c r="L3964" t="s">
        <v>8</v>
      </c>
      <c r="M3964" t="s">
        <v>6</v>
      </c>
      <c r="N3964" t="str">
        <f t="shared" si="436"/>
        <v>M</v>
      </c>
      <c r="O3964" t="s">
        <v>13720</v>
      </c>
      <c r="P3964" t="s">
        <v>13721</v>
      </c>
      <c r="Q3964" t="s">
        <v>2605</v>
      </c>
      <c r="R3964">
        <v>4</v>
      </c>
      <c r="S3964">
        <f t="shared" si="437"/>
        <v>2019</v>
      </c>
      <c r="T3964" t="s">
        <v>12</v>
      </c>
      <c r="U3964">
        <v>0.99999999999999301</v>
      </c>
      <c r="V3964" t="s">
        <v>7657</v>
      </c>
      <c r="W3964">
        <f>VLOOKUP(Q3964,'PBT Tag Rates'!$B$5:$E$44,4,FALSE)</f>
        <v>0.96152300000000002</v>
      </c>
      <c r="X3964">
        <v>1</v>
      </c>
      <c r="Y3964" s="14">
        <f>IFERROR(LOOKUP(H3964,{30,43,48,53,58,63,68,73,78,83,88,93,97},{42,47,52,57,62,67,72,77,82,87,92,99,100}),999)</f>
        <v>72</v>
      </c>
      <c r="Z3964" s="17">
        <f t="shared" si="438"/>
        <v>5.5555555555555554</v>
      </c>
      <c r="AA3964" s="17">
        <f t="shared" si="439"/>
        <v>5.5555555555555554</v>
      </c>
      <c r="AB3964" s="17">
        <f t="shared" si="440"/>
        <v>11.658097686375321</v>
      </c>
      <c r="AC3964" s="17" t="s">
        <v>17655</v>
      </c>
    </row>
    <row r="3965" spans="1:29" x14ac:dyDescent="0.25">
      <c r="A3965" t="s">
        <v>3339</v>
      </c>
      <c r="B3965" s="151" t="s">
        <v>13722</v>
      </c>
      <c r="C3965" t="s">
        <v>13723</v>
      </c>
      <c r="D3965" s="1">
        <v>45184</v>
      </c>
      <c r="E3965">
        <f t="shared" si="435"/>
        <v>18</v>
      </c>
      <c r="F3965" t="s">
        <v>14</v>
      </c>
      <c r="G3965">
        <v>730</v>
      </c>
      <c r="H3965">
        <f t="shared" si="434"/>
        <v>73</v>
      </c>
      <c r="I3965" t="s">
        <v>7</v>
      </c>
      <c r="J3965" t="s">
        <v>8</v>
      </c>
      <c r="K3965" t="s">
        <v>8</v>
      </c>
      <c r="L3965" t="s">
        <v>8</v>
      </c>
      <c r="M3965" t="s">
        <v>14</v>
      </c>
      <c r="N3965" t="str">
        <f t="shared" si="436"/>
        <v>F</v>
      </c>
      <c r="O3965" t="s">
        <v>8400</v>
      </c>
      <c r="P3965" t="s">
        <v>8401</v>
      </c>
      <c r="Q3965" t="s">
        <v>281</v>
      </c>
      <c r="R3965">
        <v>4</v>
      </c>
      <c r="S3965">
        <f t="shared" si="437"/>
        <v>2019</v>
      </c>
      <c r="T3965" t="s">
        <v>12</v>
      </c>
      <c r="U3965">
        <v>1</v>
      </c>
      <c r="V3965" t="s">
        <v>3169</v>
      </c>
      <c r="W3965">
        <f>VLOOKUP(Q3965,'PBT Tag Rates'!$B$5:$E$44,4,FALSE)</f>
        <v>0.99705232300000002</v>
      </c>
      <c r="X3965">
        <v>1</v>
      </c>
      <c r="Y3965" s="14">
        <f>IFERROR(LOOKUP(H3965,{30,43,48,53,58,63,68,73,78,83,88,93,97},{42,47,52,57,62,67,72,77,82,87,92,99,100}),999)</f>
        <v>77</v>
      </c>
      <c r="Z3965" s="17">
        <f t="shared" si="438"/>
        <v>5.5555555555555554</v>
      </c>
      <c r="AA3965" s="17">
        <f t="shared" si="439"/>
        <v>5.5555555555555554</v>
      </c>
      <c r="AB3965" s="17">
        <f t="shared" si="440"/>
        <v>11.658097686375321</v>
      </c>
      <c r="AC3965" s="17" t="s">
        <v>17654</v>
      </c>
    </row>
    <row r="3966" spans="1:29" x14ac:dyDescent="0.25">
      <c r="A3966" t="s">
        <v>3339</v>
      </c>
      <c r="B3966" s="151" t="s">
        <v>13724</v>
      </c>
      <c r="C3966" t="s">
        <v>13725</v>
      </c>
      <c r="D3966" s="1">
        <v>45184</v>
      </c>
      <c r="E3966">
        <f t="shared" si="435"/>
        <v>18</v>
      </c>
      <c r="F3966" t="s">
        <v>6</v>
      </c>
      <c r="G3966">
        <v>700</v>
      </c>
      <c r="H3966">
        <f t="shared" si="434"/>
        <v>70</v>
      </c>
      <c r="I3966" t="s">
        <v>7</v>
      </c>
      <c r="J3966" t="s">
        <v>8</v>
      </c>
      <c r="K3966" t="s">
        <v>8</v>
      </c>
      <c r="L3966" t="s">
        <v>8</v>
      </c>
      <c r="M3966" t="s">
        <v>6</v>
      </c>
      <c r="N3966" t="str">
        <f t="shared" si="436"/>
        <v>M</v>
      </c>
      <c r="O3966" t="s">
        <v>13726</v>
      </c>
      <c r="P3966" t="s">
        <v>13727</v>
      </c>
      <c r="Q3966" t="s">
        <v>918</v>
      </c>
      <c r="R3966">
        <v>3</v>
      </c>
      <c r="S3966">
        <f t="shared" si="437"/>
        <v>2020</v>
      </c>
      <c r="T3966" t="s">
        <v>12</v>
      </c>
      <c r="U3966">
        <v>1</v>
      </c>
      <c r="V3966" t="s">
        <v>3357</v>
      </c>
      <c r="W3966">
        <f>VLOOKUP(Q3966,'PBT Tag Rates'!$B$5:$E$44,4,FALSE)</f>
        <v>0.98961045999999997</v>
      </c>
      <c r="X3966">
        <v>1</v>
      </c>
      <c r="Y3966" s="14">
        <f>IFERROR(LOOKUP(H3966,{30,43,48,53,58,63,68,73,78,83,88,93,97},{42,47,52,57,62,67,72,77,82,87,92,99,100}),999)</f>
        <v>72</v>
      </c>
      <c r="Z3966" s="17">
        <f t="shared" si="438"/>
        <v>5.5555555555555554</v>
      </c>
      <c r="AA3966" s="17">
        <f t="shared" si="439"/>
        <v>5.5555555555555554</v>
      </c>
      <c r="AB3966" s="17">
        <f t="shared" si="440"/>
        <v>11.658097686375321</v>
      </c>
      <c r="AC3966" s="17" t="s">
        <v>17654</v>
      </c>
    </row>
    <row r="3967" spans="1:29" x14ac:dyDescent="0.25">
      <c r="A3967" t="s">
        <v>3339</v>
      </c>
      <c r="B3967" s="151" t="s">
        <v>13728</v>
      </c>
      <c r="C3967" t="s">
        <v>13729</v>
      </c>
      <c r="D3967" s="1">
        <v>45184</v>
      </c>
      <c r="E3967">
        <f t="shared" si="435"/>
        <v>18</v>
      </c>
      <c r="F3967" t="s">
        <v>14</v>
      </c>
      <c r="G3967">
        <v>710</v>
      </c>
      <c r="H3967">
        <f t="shared" si="434"/>
        <v>71</v>
      </c>
      <c r="I3967" t="s">
        <v>9</v>
      </c>
      <c r="J3967">
        <v>1</v>
      </c>
      <c r="K3967" t="s">
        <v>8</v>
      </c>
      <c r="L3967" t="s">
        <v>8</v>
      </c>
      <c r="M3967" t="s">
        <v>14</v>
      </c>
      <c r="N3967" t="str">
        <f t="shared" si="436"/>
        <v>F</v>
      </c>
      <c r="O3967" t="s">
        <v>2177</v>
      </c>
      <c r="P3967" t="s">
        <v>2178</v>
      </c>
      <c r="Q3967" t="s">
        <v>221</v>
      </c>
      <c r="R3967">
        <v>4</v>
      </c>
      <c r="S3967">
        <f t="shared" si="437"/>
        <v>2019</v>
      </c>
      <c r="T3967" t="s">
        <v>12</v>
      </c>
      <c r="U3967">
        <v>1</v>
      </c>
      <c r="V3967" t="s">
        <v>3346</v>
      </c>
      <c r="W3967">
        <f>VLOOKUP(Q3967,'PBT Tag Rates'!$B$5:$E$44,4,FALSE)</f>
        <v>0.95971980899999998</v>
      </c>
      <c r="X3967">
        <v>1</v>
      </c>
      <c r="Y3967" s="14">
        <f>IFERROR(LOOKUP(H3967,{30,43,48,53,58,63,68,73,78,83,88,93,97},{42,47,52,57,62,67,72,77,82,87,92,99,100}),999)</f>
        <v>72</v>
      </c>
      <c r="Z3967" s="17">
        <f t="shared" si="438"/>
        <v>5.5555555555555554</v>
      </c>
      <c r="AA3967" s="17">
        <f t="shared" si="439"/>
        <v>5.5555555555555554</v>
      </c>
      <c r="AB3967" s="17">
        <f t="shared" si="440"/>
        <v>11.658097686375321</v>
      </c>
      <c r="AC3967" s="17" t="s">
        <v>17654</v>
      </c>
    </row>
    <row r="3968" spans="1:29" x14ac:dyDescent="0.25">
      <c r="A3968" t="s">
        <v>3339</v>
      </c>
      <c r="B3968" s="151" t="s">
        <v>13730</v>
      </c>
      <c r="C3968" t="s">
        <v>13731</v>
      </c>
      <c r="D3968" s="1">
        <v>45184</v>
      </c>
      <c r="E3968">
        <f t="shared" si="435"/>
        <v>18</v>
      </c>
      <c r="F3968" t="s">
        <v>6</v>
      </c>
      <c r="G3968">
        <v>660</v>
      </c>
      <c r="H3968">
        <f t="shared" si="434"/>
        <v>66</v>
      </c>
      <c r="I3968" t="s">
        <v>7</v>
      </c>
      <c r="J3968" t="s">
        <v>8</v>
      </c>
      <c r="K3968" t="s">
        <v>8</v>
      </c>
      <c r="L3968" t="s">
        <v>8</v>
      </c>
      <c r="M3968" t="s">
        <v>6</v>
      </c>
      <c r="N3968" t="str">
        <f t="shared" si="436"/>
        <v>M</v>
      </c>
      <c r="O3968" t="s">
        <v>12588</v>
      </c>
      <c r="P3968" t="s">
        <v>12589</v>
      </c>
      <c r="Q3968" t="s">
        <v>918</v>
      </c>
      <c r="R3968">
        <v>3</v>
      </c>
      <c r="S3968">
        <f t="shared" si="437"/>
        <v>2020</v>
      </c>
      <c r="T3968" t="s">
        <v>12</v>
      </c>
      <c r="U3968">
        <v>0.999999999999997</v>
      </c>
      <c r="V3968" t="s">
        <v>3168</v>
      </c>
      <c r="W3968">
        <f>VLOOKUP(Q3968,'PBT Tag Rates'!$B$5:$E$44,4,FALSE)</f>
        <v>0.98961045999999997</v>
      </c>
      <c r="X3968">
        <v>1</v>
      </c>
      <c r="Y3968" s="14">
        <f>IFERROR(LOOKUP(H3968,{30,43,48,53,58,63,68,73,78,83,88,93,97},{42,47,52,57,62,67,72,77,82,87,92,99,100}),999)</f>
        <v>67</v>
      </c>
      <c r="Z3968" s="17">
        <f t="shared" si="438"/>
        <v>5.5555555555555554</v>
      </c>
      <c r="AA3968" s="17">
        <f t="shared" si="439"/>
        <v>5.5555555555555554</v>
      </c>
      <c r="AB3968" s="17">
        <f t="shared" si="440"/>
        <v>11.658097686375321</v>
      </c>
      <c r="AC3968" s="17" t="s">
        <v>17654</v>
      </c>
    </row>
    <row r="3969" spans="1:29" x14ac:dyDescent="0.25">
      <c r="A3969" t="s">
        <v>3339</v>
      </c>
      <c r="B3969" s="151" t="s">
        <v>13732</v>
      </c>
      <c r="C3969" t="s">
        <v>13733</v>
      </c>
      <c r="D3969" s="1">
        <v>45184</v>
      </c>
      <c r="E3969">
        <f t="shared" si="435"/>
        <v>18</v>
      </c>
      <c r="F3969" t="s">
        <v>14</v>
      </c>
      <c r="G3969">
        <v>740</v>
      </c>
      <c r="H3969">
        <f t="shared" si="434"/>
        <v>74</v>
      </c>
      <c r="I3969" t="s">
        <v>9</v>
      </c>
      <c r="J3969">
        <v>1</v>
      </c>
      <c r="K3969" t="s">
        <v>8</v>
      </c>
      <c r="L3969" t="s">
        <v>8</v>
      </c>
      <c r="M3969" t="s">
        <v>14</v>
      </c>
      <c r="N3969" t="str">
        <f t="shared" si="436"/>
        <v>F</v>
      </c>
      <c r="O3969" t="s">
        <v>274</v>
      </c>
      <c r="P3969" t="s">
        <v>275</v>
      </c>
      <c r="Q3969" t="s">
        <v>221</v>
      </c>
      <c r="R3969">
        <v>4</v>
      </c>
      <c r="S3969">
        <f t="shared" si="437"/>
        <v>2019</v>
      </c>
      <c r="T3969" t="s">
        <v>12</v>
      </c>
      <c r="U3969">
        <v>0.999999999999998</v>
      </c>
      <c r="V3969" t="s">
        <v>3396</v>
      </c>
      <c r="W3969">
        <f>VLOOKUP(Q3969,'PBT Tag Rates'!$B$5:$E$44,4,FALSE)</f>
        <v>0.95971980899999998</v>
      </c>
      <c r="X3969">
        <v>1</v>
      </c>
      <c r="Y3969" s="14">
        <f>IFERROR(LOOKUP(H3969,{30,43,48,53,58,63,68,73,78,83,88,93,97},{42,47,52,57,62,67,72,77,82,87,92,99,100}),999)</f>
        <v>77</v>
      </c>
      <c r="Z3969" s="17">
        <f t="shared" si="438"/>
        <v>5.5555555555555554</v>
      </c>
      <c r="AA3969" s="17">
        <f t="shared" si="439"/>
        <v>5.5555555555555554</v>
      </c>
      <c r="AB3969" s="17">
        <f t="shared" si="440"/>
        <v>11.658097686375321</v>
      </c>
      <c r="AC3969" s="17" t="s">
        <v>17655</v>
      </c>
    </row>
    <row r="3970" spans="1:29" x14ac:dyDescent="0.25">
      <c r="A3970" t="s">
        <v>3339</v>
      </c>
      <c r="B3970" s="151" t="s">
        <v>13734</v>
      </c>
      <c r="C3970" t="s">
        <v>2589</v>
      </c>
      <c r="D3970" s="1">
        <v>45184</v>
      </c>
      <c r="E3970">
        <f t="shared" si="435"/>
        <v>18</v>
      </c>
      <c r="F3970" t="s">
        <v>6</v>
      </c>
      <c r="G3970">
        <v>670</v>
      </c>
      <c r="H3970">
        <f t="shared" si="434"/>
        <v>67</v>
      </c>
      <c r="I3970" t="s">
        <v>7</v>
      </c>
      <c r="J3970" t="s">
        <v>8</v>
      </c>
      <c r="K3970" t="s">
        <v>8</v>
      </c>
      <c r="L3970" t="s">
        <v>8</v>
      </c>
      <c r="M3970" t="s">
        <v>6</v>
      </c>
      <c r="N3970" t="str">
        <f t="shared" si="436"/>
        <v>M</v>
      </c>
      <c r="O3970" t="s">
        <v>1488</v>
      </c>
      <c r="P3970" t="s">
        <v>1489</v>
      </c>
      <c r="Q3970" t="s">
        <v>221</v>
      </c>
      <c r="R3970">
        <v>4</v>
      </c>
      <c r="S3970">
        <f t="shared" si="437"/>
        <v>2019</v>
      </c>
      <c r="T3970" t="s">
        <v>12</v>
      </c>
      <c r="U3970">
        <v>1</v>
      </c>
      <c r="V3970" t="s">
        <v>3386</v>
      </c>
      <c r="W3970">
        <f>VLOOKUP(Q3970,'PBT Tag Rates'!$B$5:$E$44,4,FALSE)</f>
        <v>0.95971980899999998</v>
      </c>
      <c r="X3970">
        <v>1</v>
      </c>
      <c r="Y3970" s="14">
        <f>IFERROR(LOOKUP(H3970,{30,43,48,53,58,63,68,73,78,83,88,93,97},{42,47,52,57,62,67,72,77,82,87,92,99,100}),999)</f>
        <v>67</v>
      </c>
      <c r="Z3970" s="17">
        <f t="shared" si="438"/>
        <v>5.5555555555555554</v>
      </c>
      <c r="AA3970" s="17">
        <f t="shared" si="439"/>
        <v>5.5555555555555554</v>
      </c>
      <c r="AB3970" s="17">
        <f t="shared" si="440"/>
        <v>11.658097686375321</v>
      </c>
      <c r="AC3970" s="17" t="s">
        <v>17654</v>
      </c>
    </row>
    <row r="3971" spans="1:29" x14ac:dyDescent="0.25">
      <c r="A3971" t="s">
        <v>3339</v>
      </c>
      <c r="B3971" s="151" t="s">
        <v>13735</v>
      </c>
      <c r="C3971" t="s">
        <v>13736</v>
      </c>
      <c r="D3971" s="1">
        <v>45184</v>
      </c>
      <c r="E3971">
        <f t="shared" si="435"/>
        <v>18</v>
      </c>
      <c r="F3971" t="s">
        <v>6</v>
      </c>
      <c r="G3971">
        <v>820</v>
      </c>
      <c r="H3971">
        <f t="shared" si="434"/>
        <v>82</v>
      </c>
      <c r="I3971" t="s">
        <v>7</v>
      </c>
      <c r="J3971" t="s">
        <v>8</v>
      </c>
      <c r="K3971" t="s">
        <v>13737</v>
      </c>
      <c r="L3971" t="s">
        <v>8</v>
      </c>
      <c r="M3971" t="s">
        <v>6</v>
      </c>
      <c r="N3971" t="str">
        <f t="shared" si="436"/>
        <v>M</v>
      </c>
      <c r="O3971" t="s">
        <v>8846</v>
      </c>
      <c r="P3971" t="s">
        <v>8847</v>
      </c>
      <c r="Q3971" t="s">
        <v>221</v>
      </c>
      <c r="R3971">
        <v>4</v>
      </c>
      <c r="S3971">
        <f t="shared" si="437"/>
        <v>2019</v>
      </c>
      <c r="T3971" t="s">
        <v>12</v>
      </c>
      <c r="U3971">
        <v>1</v>
      </c>
      <c r="V3971" t="s">
        <v>3346</v>
      </c>
      <c r="W3971">
        <f>VLOOKUP(Q3971,'PBT Tag Rates'!$B$5:$E$44,4,FALSE)</f>
        <v>0.95971980899999998</v>
      </c>
      <c r="X3971">
        <v>1</v>
      </c>
      <c r="Y3971" s="14">
        <f>IFERROR(LOOKUP(H3971,{30,43,48,53,58,63,68,73,78,83,88,93,97},{42,47,52,57,62,67,72,77,82,87,92,99,100}),999)</f>
        <v>82</v>
      </c>
      <c r="Z3971" s="17">
        <f t="shared" si="438"/>
        <v>5.5555555555555554</v>
      </c>
      <c r="AA3971" s="17">
        <f t="shared" si="439"/>
        <v>5.5555555555555554</v>
      </c>
      <c r="AB3971" s="17">
        <f t="shared" si="440"/>
        <v>11.658097686375321</v>
      </c>
      <c r="AC3971" s="17" t="s">
        <v>17654</v>
      </c>
    </row>
    <row r="3972" spans="1:29" x14ac:dyDescent="0.25">
      <c r="A3972" t="s">
        <v>3339</v>
      </c>
      <c r="B3972" s="151" t="s">
        <v>13738</v>
      </c>
      <c r="C3972" t="s">
        <v>13739</v>
      </c>
      <c r="D3972" s="1">
        <v>45184</v>
      </c>
      <c r="E3972">
        <f t="shared" si="435"/>
        <v>18</v>
      </c>
      <c r="F3972" t="s">
        <v>14</v>
      </c>
      <c r="G3972">
        <v>730</v>
      </c>
      <c r="H3972">
        <f t="shared" si="434"/>
        <v>73</v>
      </c>
      <c r="I3972" t="s">
        <v>7</v>
      </c>
      <c r="J3972" t="s">
        <v>8</v>
      </c>
      <c r="K3972" t="s">
        <v>8</v>
      </c>
      <c r="L3972" t="s">
        <v>8</v>
      </c>
      <c r="M3972" t="s">
        <v>14</v>
      </c>
      <c r="N3972" t="str">
        <f t="shared" si="436"/>
        <v>F</v>
      </c>
      <c r="O3972" t="s">
        <v>2518</v>
      </c>
      <c r="P3972" t="s">
        <v>2519</v>
      </c>
      <c r="Q3972" t="s">
        <v>221</v>
      </c>
      <c r="R3972">
        <v>4</v>
      </c>
      <c r="S3972">
        <f t="shared" si="437"/>
        <v>2019</v>
      </c>
      <c r="T3972" t="s">
        <v>12</v>
      </c>
      <c r="U3972">
        <v>0.999999999999999</v>
      </c>
      <c r="V3972" t="s">
        <v>3346</v>
      </c>
      <c r="W3972">
        <f>VLOOKUP(Q3972,'PBT Tag Rates'!$B$5:$E$44,4,FALSE)</f>
        <v>0.95971980899999998</v>
      </c>
      <c r="X3972">
        <v>1</v>
      </c>
      <c r="Y3972" s="14">
        <f>IFERROR(LOOKUP(H3972,{30,43,48,53,58,63,68,73,78,83,88,93,97},{42,47,52,57,62,67,72,77,82,87,92,99,100}),999)</f>
        <v>77</v>
      </c>
      <c r="Z3972" s="17">
        <f t="shared" si="438"/>
        <v>5.5555555555555554</v>
      </c>
      <c r="AA3972" s="17">
        <f t="shared" si="439"/>
        <v>5.5555555555555554</v>
      </c>
      <c r="AB3972" s="17">
        <f t="shared" si="440"/>
        <v>11.658097686375321</v>
      </c>
      <c r="AC3972" s="17" t="s">
        <v>17654</v>
      </c>
    </row>
    <row r="3973" spans="1:29" x14ac:dyDescent="0.25">
      <c r="A3973" t="s">
        <v>3339</v>
      </c>
      <c r="B3973" s="151" t="s">
        <v>13740</v>
      </c>
      <c r="C3973" t="s">
        <v>2591</v>
      </c>
      <c r="D3973" s="1">
        <v>45184</v>
      </c>
      <c r="E3973">
        <f t="shared" si="435"/>
        <v>18</v>
      </c>
      <c r="F3973" t="s">
        <v>6</v>
      </c>
      <c r="G3973">
        <v>690</v>
      </c>
      <c r="H3973">
        <f t="shared" si="434"/>
        <v>69</v>
      </c>
      <c r="I3973" t="s">
        <v>7</v>
      </c>
      <c r="J3973" t="s">
        <v>8</v>
      </c>
      <c r="K3973" t="s">
        <v>8</v>
      </c>
      <c r="L3973" t="s">
        <v>8</v>
      </c>
      <c r="M3973" t="s">
        <v>6</v>
      </c>
      <c r="N3973" t="str">
        <f t="shared" si="436"/>
        <v>M</v>
      </c>
      <c r="O3973" t="s">
        <v>1389</v>
      </c>
      <c r="P3973" t="s">
        <v>4938</v>
      </c>
      <c r="Q3973" t="s">
        <v>918</v>
      </c>
      <c r="R3973">
        <v>3</v>
      </c>
      <c r="S3973">
        <f t="shared" si="437"/>
        <v>2020</v>
      </c>
      <c r="T3973" t="s">
        <v>12</v>
      </c>
      <c r="U3973">
        <v>1</v>
      </c>
      <c r="V3973" t="s">
        <v>3386</v>
      </c>
      <c r="W3973">
        <f>VLOOKUP(Q3973,'PBT Tag Rates'!$B$5:$E$44,4,FALSE)</f>
        <v>0.98961045999999997</v>
      </c>
      <c r="X3973">
        <v>1</v>
      </c>
      <c r="Y3973" s="14">
        <f>IFERROR(LOOKUP(H3973,{30,43,48,53,58,63,68,73,78,83,88,93,97},{42,47,52,57,62,67,72,77,82,87,92,99,100}),999)</f>
        <v>72</v>
      </c>
      <c r="Z3973" s="17">
        <f t="shared" si="438"/>
        <v>5.5555555555555554</v>
      </c>
      <c r="AA3973" s="17">
        <f t="shared" si="439"/>
        <v>5.5555555555555554</v>
      </c>
      <c r="AB3973" s="17">
        <f t="shared" si="440"/>
        <v>11.658097686375321</v>
      </c>
      <c r="AC3973" s="17" t="s">
        <v>17654</v>
      </c>
    </row>
    <row r="3974" spans="1:29" x14ac:dyDescent="0.25">
      <c r="A3974" t="s">
        <v>3339</v>
      </c>
      <c r="B3974" s="151" t="s">
        <v>13741</v>
      </c>
      <c r="C3974" t="s">
        <v>13742</v>
      </c>
      <c r="D3974" s="1">
        <v>45184</v>
      </c>
      <c r="E3974">
        <f t="shared" si="435"/>
        <v>18</v>
      </c>
      <c r="F3974" t="s">
        <v>14</v>
      </c>
      <c r="G3974">
        <v>820</v>
      </c>
      <c r="H3974">
        <f t="shared" si="434"/>
        <v>82</v>
      </c>
      <c r="I3974" t="s">
        <v>7</v>
      </c>
      <c r="J3974" t="s">
        <v>8</v>
      </c>
      <c r="K3974" t="s">
        <v>13743</v>
      </c>
      <c r="L3974" t="s">
        <v>8</v>
      </c>
      <c r="M3974" t="s">
        <v>14</v>
      </c>
      <c r="N3974" t="str">
        <f t="shared" si="436"/>
        <v>F</v>
      </c>
      <c r="O3974" t="s">
        <v>665</v>
      </c>
      <c r="P3974" t="s">
        <v>666</v>
      </c>
      <c r="Q3974" t="s">
        <v>221</v>
      </c>
      <c r="R3974">
        <v>4</v>
      </c>
      <c r="S3974">
        <f t="shared" si="437"/>
        <v>2019</v>
      </c>
      <c r="T3974" t="s">
        <v>12</v>
      </c>
      <c r="U3974">
        <v>1</v>
      </c>
      <c r="V3974" t="s">
        <v>3346</v>
      </c>
      <c r="W3974">
        <f>VLOOKUP(Q3974,'PBT Tag Rates'!$B$5:$E$44,4,FALSE)</f>
        <v>0.95971980899999998</v>
      </c>
      <c r="X3974">
        <v>1</v>
      </c>
      <c r="Y3974" s="14">
        <f>IFERROR(LOOKUP(H3974,{30,43,48,53,58,63,68,73,78,83,88,93,97},{42,47,52,57,62,67,72,77,82,87,92,99,100}),999)</f>
        <v>82</v>
      </c>
      <c r="Z3974" s="17">
        <f t="shared" si="438"/>
        <v>5.5555555555555554</v>
      </c>
      <c r="AA3974" s="17">
        <f t="shared" si="439"/>
        <v>5.5555555555555554</v>
      </c>
      <c r="AB3974" s="17">
        <f t="shared" si="440"/>
        <v>11.658097686375321</v>
      </c>
      <c r="AC3974" s="17" t="s">
        <v>17654</v>
      </c>
    </row>
    <row r="3975" spans="1:29" x14ac:dyDescent="0.25">
      <c r="A3975" t="s">
        <v>3339</v>
      </c>
      <c r="B3975" s="151" t="s">
        <v>13744</v>
      </c>
      <c r="C3975" t="s">
        <v>2593</v>
      </c>
      <c r="D3975" s="1">
        <v>45184</v>
      </c>
      <c r="E3975">
        <f t="shared" si="435"/>
        <v>18</v>
      </c>
      <c r="F3975" t="s">
        <v>6</v>
      </c>
      <c r="G3975">
        <v>710</v>
      </c>
      <c r="H3975">
        <f t="shared" si="434"/>
        <v>71</v>
      </c>
      <c r="I3975" t="s">
        <v>9</v>
      </c>
      <c r="J3975">
        <v>1</v>
      </c>
      <c r="K3975" t="s">
        <v>8</v>
      </c>
      <c r="L3975" t="s">
        <v>8</v>
      </c>
      <c r="M3975" t="s">
        <v>6</v>
      </c>
      <c r="N3975" t="str">
        <f t="shared" si="436"/>
        <v>M</v>
      </c>
      <c r="O3975" t="s">
        <v>552</v>
      </c>
      <c r="P3975" t="s">
        <v>2472</v>
      </c>
      <c r="Q3975" t="s">
        <v>221</v>
      </c>
      <c r="R3975">
        <v>4</v>
      </c>
      <c r="S3975">
        <f t="shared" si="437"/>
        <v>2019</v>
      </c>
      <c r="T3975" t="s">
        <v>12</v>
      </c>
      <c r="U3975">
        <v>0.999999999999997</v>
      </c>
      <c r="V3975" t="s">
        <v>3396</v>
      </c>
      <c r="W3975">
        <f>VLOOKUP(Q3975,'PBT Tag Rates'!$B$5:$E$44,4,FALSE)</f>
        <v>0.95971980899999998</v>
      </c>
      <c r="X3975">
        <v>1</v>
      </c>
      <c r="Y3975" s="14">
        <f>IFERROR(LOOKUP(H3975,{30,43,48,53,58,63,68,73,78,83,88,93,97},{42,47,52,57,62,67,72,77,82,87,92,99,100}),999)</f>
        <v>72</v>
      </c>
      <c r="Z3975" s="17">
        <f t="shared" si="438"/>
        <v>5.5555555555555554</v>
      </c>
      <c r="AA3975" s="17">
        <f t="shared" si="439"/>
        <v>5.5555555555555554</v>
      </c>
      <c r="AB3975" s="17">
        <f t="shared" si="440"/>
        <v>11.658097686375321</v>
      </c>
      <c r="AC3975" s="17" t="s">
        <v>17655</v>
      </c>
    </row>
    <row r="3976" spans="1:29" x14ac:dyDescent="0.25">
      <c r="A3976" t="s">
        <v>3339</v>
      </c>
      <c r="B3976" s="151" t="s">
        <v>13745</v>
      </c>
      <c r="C3976" t="s">
        <v>13746</v>
      </c>
      <c r="D3976" s="1">
        <v>45184</v>
      </c>
      <c r="E3976">
        <f t="shared" si="435"/>
        <v>18</v>
      </c>
      <c r="F3976" t="s">
        <v>6</v>
      </c>
      <c r="G3976">
        <v>800</v>
      </c>
      <c r="H3976">
        <f t="shared" si="434"/>
        <v>80</v>
      </c>
      <c r="I3976" t="s">
        <v>7</v>
      </c>
      <c r="J3976" t="s">
        <v>8</v>
      </c>
      <c r="K3976" t="s">
        <v>13747</v>
      </c>
      <c r="L3976" t="s">
        <v>8</v>
      </c>
      <c r="M3976" t="s">
        <v>6</v>
      </c>
      <c r="N3976" t="str">
        <f t="shared" si="436"/>
        <v>M</v>
      </c>
      <c r="O3976" t="s">
        <v>8495</v>
      </c>
      <c r="P3976" t="s">
        <v>12296</v>
      </c>
      <c r="Q3976" t="s">
        <v>221</v>
      </c>
      <c r="R3976">
        <v>4</v>
      </c>
      <c r="S3976">
        <f t="shared" si="437"/>
        <v>2019</v>
      </c>
      <c r="T3976" t="s">
        <v>12</v>
      </c>
      <c r="U3976">
        <v>1</v>
      </c>
      <c r="V3976" t="s">
        <v>3396</v>
      </c>
      <c r="W3976">
        <f>VLOOKUP(Q3976,'PBT Tag Rates'!$B$5:$E$44,4,FALSE)</f>
        <v>0.95971980899999998</v>
      </c>
      <c r="X3976">
        <v>1</v>
      </c>
      <c r="Y3976" s="14">
        <f>IFERROR(LOOKUP(H3976,{30,43,48,53,58,63,68,73,78,83,88,93,97},{42,47,52,57,62,67,72,77,82,87,92,99,100}),999)</f>
        <v>82</v>
      </c>
      <c r="Z3976" s="17">
        <f t="shared" si="438"/>
        <v>5.5555555555555554</v>
      </c>
      <c r="AA3976" s="17">
        <f t="shared" si="439"/>
        <v>5.5555555555555554</v>
      </c>
      <c r="AB3976" s="17">
        <f t="shared" si="440"/>
        <v>11.658097686375321</v>
      </c>
      <c r="AC3976" s="17" t="s">
        <v>17655</v>
      </c>
    </row>
    <row r="3977" spans="1:29" x14ac:dyDescent="0.25">
      <c r="A3977" t="s">
        <v>3339</v>
      </c>
      <c r="B3977" s="151" t="s">
        <v>13748</v>
      </c>
      <c r="C3977" t="s">
        <v>13749</v>
      </c>
      <c r="D3977" s="1">
        <v>45184</v>
      </c>
      <c r="E3977">
        <f t="shared" si="435"/>
        <v>18</v>
      </c>
      <c r="F3977" t="s">
        <v>6</v>
      </c>
      <c r="G3977">
        <v>600</v>
      </c>
      <c r="H3977">
        <f t="shared" si="434"/>
        <v>60</v>
      </c>
      <c r="I3977" t="s">
        <v>7</v>
      </c>
      <c r="J3977" t="s">
        <v>8</v>
      </c>
      <c r="K3977" t="s">
        <v>8</v>
      </c>
      <c r="L3977" t="s">
        <v>8</v>
      </c>
      <c r="M3977" t="s">
        <v>6</v>
      </c>
      <c r="N3977" t="str">
        <f t="shared" si="436"/>
        <v>M</v>
      </c>
      <c r="O3977" t="s">
        <v>585</v>
      </c>
      <c r="P3977" t="s">
        <v>586</v>
      </c>
      <c r="Q3977" t="s">
        <v>221</v>
      </c>
      <c r="R3977">
        <v>4</v>
      </c>
      <c r="S3977">
        <f t="shared" si="437"/>
        <v>2019</v>
      </c>
      <c r="T3977" t="s">
        <v>12</v>
      </c>
      <c r="U3977">
        <v>1</v>
      </c>
      <c r="V3977" t="s">
        <v>3357</v>
      </c>
      <c r="W3977">
        <f>VLOOKUP(Q3977,'PBT Tag Rates'!$B$5:$E$44,4,FALSE)</f>
        <v>0.95971980899999998</v>
      </c>
      <c r="X3977">
        <v>1</v>
      </c>
      <c r="Y3977" s="14">
        <f>IFERROR(LOOKUP(H3977,{30,43,48,53,58,63,68,73,78,83,88,93,97},{42,47,52,57,62,67,72,77,82,87,92,99,100}),999)</f>
        <v>62</v>
      </c>
      <c r="Z3977" s="17">
        <f t="shared" si="438"/>
        <v>5.5555555555555554</v>
      </c>
      <c r="AA3977" s="17">
        <f t="shared" si="439"/>
        <v>5.5555555555555554</v>
      </c>
      <c r="AB3977" s="17">
        <f t="shared" si="440"/>
        <v>11.658097686375321</v>
      </c>
      <c r="AC3977" s="17" t="s">
        <v>17654</v>
      </c>
    </row>
    <row r="3978" spans="1:29" x14ac:dyDescent="0.25">
      <c r="A3978" t="s">
        <v>3339</v>
      </c>
      <c r="B3978" s="151" t="s">
        <v>13750</v>
      </c>
      <c r="C3978" t="s">
        <v>13751</v>
      </c>
      <c r="D3978" s="1">
        <v>45184</v>
      </c>
      <c r="E3978">
        <f t="shared" si="435"/>
        <v>18</v>
      </c>
      <c r="F3978" t="s">
        <v>6</v>
      </c>
      <c r="G3978">
        <v>740</v>
      </c>
      <c r="H3978">
        <f t="shared" si="434"/>
        <v>74</v>
      </c>
      <c r="I3978" t="s">
        <v>9</v>
      </c>
      <c r="J3978">
        <v>1</v>
      </c>
      <c r="K3978" t="s">
        <v>8</v>
      </c>
      <c r="L3978" t="s">
        <v>8</v>
      </c>
      <c r="M3978" t="s">
        <v>14</v>
      </c>
      <c r="N3978" t="str">
        <f t="shared" si="436"/>
        <v>F</v>
      </c>
      <c r="O3978" t="s">
        <v>392</v>
      </c>
      <c r="P3978" t="s">
        <v>1393</v>
      </c>
      <c r="Q3978" t="s">
        <v>221</v>
      </c>
      <c r="R3978">
        <v>4</v>
      </c>
      <c r="S3978">
        <f t="shared" si="437"/>
        <v>2019</v>
      </c>
      <c r="T3978" t="s">
        <v>12</v>
      </c>
      <c r="U3978">
        <v>1</v>
      </c>
      <c r="V3978" t="s">
        <v>3386</v>
      </c>
      <c r="W3978">
        <f>VLOOKUP(Q3978,'PBT Tag Rates'!$B$5:$E$44,4,FALSE)</f>
        <v>0.95971980899999998</v>
      </c>
      <c r="X3978">
        <v>1</v>
      </c>
      <c r="Y3978" s="14">
        <f>IFERROR(LOOKUP(H3978,{30,43,48,53,58,63,68,73,78,83,88,93,97},{42,47,52,57,62,67,72,77,82,87,92,99,100}),999)</f>
        <v>77</v>
      </c>
      <c r="Z3978" s="17">
        <f t="shared" si="438"/>
        <v>5.5555555555555554</v>
      </c>
      <c r="AA3978" s="17">
        <f t="shared" si="439"/>
        <v>5.5555555555555554</v>
      </c>
      <c r="AB3978" s="17">
        <f t="shared" si="440"/>
        <v>11.658097686375321</v>
      </c>
      <c r="AC3978" s="17" t="s">
        <v>17654</v>
      </c>
    </row>
    <row r="3979" spans="1:29" x14ac:dyDescent="0.25">
      <c r="A3979" t="s">
        <v>3339</v>
      </c>
      <c r="B3979" s="151" t="s">
        <v>13752</v>
      </c>
      <c r="C3979" t="s">
        <v>13753</v>
      </c>
      <c r="D3979" s="1">
        <v>45184</v>
      </c>
      <c r="E3979">
        <f t="shared" si="435"/>
        <v>18</v>
      </c>
      <c r="F3979" t="s">
        <v>6</v>
      </c>
      <c r="G3979">
        <v>730</v>
      </c>
      <c r="H3979">
        <f t="shared" si="434"/>
        <v>73</v>
      </c>
      <c r="I3979" t="s">
        <v>7</v>
      </c>
      <c r="J3979" t="s">
        <v>8</v>
      </c>
      <c r="K3979" t="s">
        <v>8</v>
      </c>
      <c r="L3979" t="s">
        <v>8</v>
      </c>
      <c r="M3979" t="s">
        <v>6</v>
      </c>
      <c r="N3979" t="str">
        <f t="shared" si="436"/>
        <v>M</v>
      </c>
      <c r="O3979" t="s">
        <v>8</v>
      </c>
      <c r="P3979" t="s">
        <v>8</v>
      </c>
      <c r="Q3979" t="s">
        <v>11</v>
      </c>
      <c r="R3979" t="s">
        <v>8</v>
      </c>
      <c r="S3979" t="str">
        <f t="shared" si="437"/>
        <v>U</v>
      </c>
      <c r="T3979" t="s">
        <v>12</v>
      </c>
      <c r="U3979">
        <v>1</v>
      </c>
      <c r="V3979" t="s">
        <v>11</v>
      </c>
      <c r="W3979" t="e">
        <f>VLOOKUP(Q3979,'PBT Tag Rates'!$B$5:$E$44,4,FALSE)</f>
        <v>#N/A</v>
      </c>
      <c r="X3979">
        <v>1</v>
      </c>
      <c r="Y3979" s="14">
        <f>IFERROR(LOOKUP(H3979,{30,43,48,53,58,63,68,73,78,83,88,93,97},{42,47,52,57,62,67,72,77,82,87,92,99,100}),999)</f>
        <v>77</v>
      </c>
      <c r="Z3979" s="17">
        <f t="shared" si="438"/>
        <v>5.5555555555555554</v>
      </c>
      <c r="AA3979" s="17">
        <f t="shared" si="439"/>
        <v>5.5555555555555554</v>
      </c>
      <c r="AB3979" s="17">
        <f t="shared" si="440"/>
        <v>11.658097686375321</v>
      </c>
      <c r="AC3979" s="17" t="s">
        <v>17654</v>
      </c>
    </row>
    <row r="3980" spans="1:29" x14ac:dyDescent="0.25">
      <c r="A3980" t="s">
        <v>3339</v>
      </c>
      <c r="B3980" s="151" t="s">
        <v>13754</v>
      </c>
      <c r="C3980" t="s">
        <v>13755</v>
      </c>
      <c r="D3980" s="1">
        <v>45184</v>
      </c>
      <c r="E3980">
        <f t="shared" si="435"/>
        <v>18</v>
      </c>
      <c r="F3980" t="s">
        <v>14</v>
      </c>
      <c r="G3980">
        <v>730</v>
      </c>
      <c r="H3980">
        <f t="shared" si="434"/>
        <v>73</v>
      </c>
      <c r="I3980" t="s">
        <v>7</v>
      </c>
      <c r="J3980" t="s">
        <v>8</v>
      </c>
      <c r="K3980" t="s">
        <v>8</v>
      </c>
      <c r="L3980" t="s">
        <v>13756</v>
      </c>
      <c r="M3980" t="s">
        <v>14</v>
      </c>
      <c r="N3980" t="str">
        <f t="shared" si="436"/>
        <v>F</v>
      </c>
      <c r="O3980" t="s">
        <v>1354</v>
      </c>
      <c r="P3980" t="s">
        <v>2509</v>
      </c>
      <c r="Q3980" t="s">
        <v>221</v>
      </c>
      <c r="R3980">
        <v>4</v>
      </c>
      <c r="S3980">
        <f t="shared" si="437"/>
        <v>2019</v>
      </c>
      <c r="T3980" t="s">
        <v>12</v>
      </c>
      <c r="U3980">
        <v>1</v>
      </c>
      <c r="V3980" t="s">
        <v>3346</v>
      </c>
      <c r="W3980">
        <f>VLOOKUP(Q3980,'PBT Tag Rates'!$B$5:$E$44,4,FALSE)</f>
        <v>0.95971980899999998</v>
      </c>
      <c r="X3980">
        <v>1</v>
      </c>
      <c r="Y3980" s="14">
        <f>IFERROR(LOOKUP(H3980,{30,43,48,53,58,63,68,73,78,83,88,93,97},{42,47,52,57,62,67,72,77,82,87,92,99,100}),999)</f>
        <v>77</v>
      </c>
      <c r="Z3980" s="17">
        <f t="shared" si="438"/>
        <v>5.5555555555555554</v>
      </c>
      <c r="AA3980" s="17">
        <f t="shared" si="439"/>
        <v>5.5555555555555554</v>
      </c>
      <c r="AB3980" s="17">
        <f t="shared" si="440"/>
        <v>11.658097686375321</v>
      </c>
      <c r="AC3980" s="17" t="s">
        <v>17654</v>
      </c>
    </row>
    <row r="3981" spans="1:29" x14ac:dyDescent="0.25">
      <c r="A3981" t="s">
        <v>3339</v>
      </c>
      <c r="B3981" s="151" t="s">
        <v>13757</v>
      </c>
      <c r="C3981" t="s">
        <v>13758</v>
      </c>
      <c r="D3981" s="1">
        <v>45184</v>
      </c>
      <c r="E3981">
        <f t="shared" si="435"/>
        <v>18</v>
      </c>
      <c r="F3981" t="s">
        <v>6</v>
      </c>
      <c r="G3981">
        <v>680</v>
      </c>
      <c r="H3981">
        <f t="shared" si="434"/>
        <v>68</v>
      </c>
      <c r="I3981" t="s">
        <v>9</v>
      </c>
      <c r="J3981">
        <v>1</v>
      </c>
      <c r="K3981" t="s">
        <v>8</v>
      </c>
      <c r="L3981" t="s">
        <v>8</v>
      </c>
      <c r="M3981" t="s">
        <v>6</v>
      </c>
      <c r="N3981" t="str">
        <f t="shared" si="436"/>
        <v>M</v>
      </c>
      <c r="O3981" t="s">
        <v>3041</v>
      </c>
      <c r="P3981" t="s">
        <v>3042</v>
      </c>
      <c r="Q3981" t="s">
        <v>918</v>
      </c>
      <c r="R3981">
        <v>3</v>
      </c>
      <c r="S3981">
        <f t="shared" si="437"/>
        <v>2020</v>
      </c>
      <c r="T3981" t="s">
        <v>12</v>
      </c>
      <c r="U3981">
        <v>1</v>
      </c>
      <c r="V3981" t="s">
        <v>3396</v>
      </c>
      <c r="W3981">
        <f>VLOOKUP(Q3981,'PBT Tag Rates'!$B$5:$E$44,4,FALSE)</f>
        <v>0.98961045999999997</v>
      </c>
      <c r="X3981">
        <v>1</v>
      </c>
      <c r="Y3981" s="14">
        <f>IFERROR(LOOKUP(H3981,{30,43,48,53,58,63,68,73,78,83,88,93,97},{42,47,52,57,62,67,72,77,82,87,92,99,100}),999)</f>
        <v>72</v>
      </c>
      <c r="Z3981" s="17">
        <f t="shared" si="438"/>
        <v>5.5555555555555554</v>
      </c>
      <c r="AA3981" s="17">
        <f t="shared" si="439"/>
        <v>5.5555555555555554</v>
      </c>
      <c r="AB3981" s="17">
        <f t="shared" si="440"/>
        <v>11.658097686375321</v>
      </c>
      <c r="AC3981" s="17" t="s">
        <v>17655</v>
      </c>
    </row>
    <row r="3982" spans="1:29" x14ac:dyDescent="0.25">
      <c r="A3982" t="s">
        <v>3339</v>
      </c>
      <c r="B3982" s="151" t="s">
        <v>13759</v>
      </c>
      <c r="C3982" t="s">
        <v>13760</v>
      </c>
      <c r="D3982" s="1">
        <v>45184</v>
      </c>
      <c r="E3982">
        <f t="shared" si="435"/>
        <v>18</v>
      </c>
      <c r="F3982" t="s">
        <v>14</v>
      </c>
      <c r="G3982">
        <v>740</v>
      </c>
      <c r="H3982">
        <f t="shared" si="434"/>
        <v>74</v>
      </c>
      <c r="I3982" t="s">
        <v>7</v>
      </c>
      <c r="J3982" t="s">
        <v>8</v>
      </c>
      <c r="K3982" t="s">
        <v>8</v>
      </c>
      <c r="L3982" t="s">
        <v>8</v>
      </c>
      <c r="M3982" t="s">
        <v>14</v>
      </c>
      <c r="N3982" t="str">
        <f t="shared" si="436"/>
        <v>F</v>
      </c>
      <c r="O3982" t="s">
        <v>1107</v>
      </c>
      <c r="P3982" t="s">
        <v>3652</v>
      </c>
      <c r="Q3982" t="s">
        <v>221</v>
      </c>
      <c r="R3982">
        <v>4</v>
      </c>
      <c r="S3982">
        <f t="shared" si="437"/>
        <v>2019</v>
      </c>
      <c r="T3982" t="s">
        <v>12</v>
      </c>
      <c r="U3982">
        <v>1</v>
      </c>
      <c r="V3982" t="s">
        <v>3653</v>
      </c>
      <c r="W3982">
        <f>VLOOKUP(Q3982,'PBT Tag Rates'!$B$5:$E$44,4,FALSE)</f>
        <v>0.95971980899999998</v>
      </c>
      <c r="X3982">
        <v>1</v>
      </c>
      <c r="Y3982" s="14">
        <f>IFERROR(LOOKUP(H3982,{30,43,48,53,58,63,68,73,78,83,88,93,97},{42,47,52,57,62,67,72,77,82,87,92,99,100}),999)</f>
        <v>77</v>
      </c>
      <c r="Z3982" s="17">
        <f t="shared" si="438"/>
        <v>5.5555555555555554</v>
      </c>
      <c r="AA3982" s="17">
        <f t="shared" si="439"/>
        <v>5.5555555555555554</v>
      </c>
      <c r="AB3982" s="17">
        <f t="shared" si="440"/>
        <v>11.658097686375321</v>
      </c>
      <c r="AC3982" s="17" t="s">
        <v>17655</v>
      </c>
    </row>
    <row r="3983" spans="1:29" x14ac:dyDescent="0.25">
      <c r="A3983" t="s">
        <v>3339</v>
      </c>
      <c r="B3983" s="151" t="s">
        <v>13761</v>
      </c>
      <c r="C3983" t="s">
        <v>13762</v>
      </c>
      <c r="D3983" s="1">
        <v>45184</v>
      </c>
      <c r="E3983">
        <f t="shared" si="435"/>
        <v>18</v>
      </c>
      <c r="F3983" t="s">
        <v>6</v>
      </c>
      <c r="G3983">
        <v>880</v>
      </c>
      <c r="H3983">
        <f t="shared" si="434"/>
        <v>88</v>
      </c>
      <c r="I3983" t="s">
        <v>9</v>
      </c>
      <c r="J3983">
        <v>1</v>
      </c>
      <c r="K3983" t="s">
        <v>13763</v>
      </c>
      <c r="L3983" t="s">
        <v>8</v>
      </c>
      <c r="M3983" t="s">
        <v>6</v>
      </c>
      <c r="N3983" t="str">
        <f t="shared" si="436"/>
        <v>M</v>
      </c>
      <c r="O3983" t="s">
        <v>2633</v>
      </c>
      <c r="P3983" t="s">
        <v>4292</v>
      </c>
      <c r="Q3983" t="s">
        <v>281</v>
      </c>
      <c r="R3983">
        <v>4</v>
      </c>
      <c r="S3983">
        <f t="shared" si="437"/>
        <v>2019</v>
      </c>
      <c r="T3983" t="s">
        <v>12</v>
      </c>
      <c r="U3983">
        <v>1</v>
      </c>
      <c r="V3983" t="s">
        <v>3169</v>
      </c>
      <c r="W3983">
        <f>VLOOKUP(Q3983,'PBT Tag Rates'!$B$5:$E$44,4,FALSE)</f>
        <v>0.99705232300000002</v>
      </c>
      <c r="X3983">
        <v>1</v>
      </c>
      <c r="Y3983" s="14">
        <f>IFERROR(LOOKUP(H3983,{30,43,48,53,58,63,68,73,78,83,88,93,97},{42,47,52,57,62,67,72,77,82,87,92,99,100}),999)</f>
        <v>92</v>
      </c>
      <c r="Z3983" s="17">
        <f t="shared" si="438"/>
        <v>5.5555555555555554</v>
      </c>
      <c r="AA3983" s="17">
        <f t="shared" si="439"/>
        <v>5.5555555555555554</v>
      </c>
      <c r="AB3983" s="17">
        <f t="shared" si="440"/>
        <v>11.658097686375321</v>
      </c>
      <c r="AC3983" s="17" t="s">
        <v>17654</v>
      </c>
    </row>
    <row r="3984" spans="1:29" x14ac:dyDescent="0.25">
      <c r="A3984" t="s">
        <v>3339</v>
      </c>
      <c r="B3984" s="151" t="s">
        <v>13764</v>
      </c>
      <c r="C3984" t="s">
        <v>13765</v>
      </c>
      <c r="D3984" s="1">
        <v>45184</v>
      </c>
      <c r="E3984">
        <f t="shared" si="435"/>
        <v>18</v>
      </c>
      <c r="F3984" t="s">
        <v>6</v>
      </c>
      <c r="G3984">
        <v>780</v>
      </c>
      <c r="H3984">
        <f t="shared" si="434"/>
        <v>78</v>
      </c>
      <c r="I3984" t="s">
        <v>9</v>
      </c>
      <c r="J3984">
        <v>1</v>
      </c>
      <c r="K3984" t="s">
        <v>8</v>
      </c>
      <c r="L3984" t="s">
        <v>8</v>
      </c>
      <c r="M3984" t="s">
        <v>6</v>
      </c>
      <c r="N3984" t="str">
        <f t="shared" si="436"/>
        <v>M</v>
      </c>
      <c r="O3984" t="s">
        <v>4329</v>
      </c>
      <c r="P3984" t="s">
        <v>6760</v>
      </c>
      <c r="Q3984" t="s">
        <v>221</v>
      </c>
      <c r="R3984">
        <v>4</v>
      </c>
      <c r="S3984">
        <f t="shared" si="437"/>
        <v>2019</v>
      </c>
      <c r="T3984" t="s">
        <v>12</v>
      </c>
      <c r="U3984">
        <v>0.999999999999999</v>
      </c>
      <c r="V3984" t="s">
        <v>3608</v>
      </c>
      <c r="W3984">
        <f>VLOOKUP(Q3984,'PBT Tag Rates'!$B$5:$E$44,4,FALSE)</f>
        <v>0.95971980899999998</v>
      </c>
      <c r="X3984">
        <v>1</v>
      </c>
      <c r="Y3984" s="14">
        <f>IFERROR(LOOKUP(H3984,{30,43,48,53,58,63,68,73,78,83,88,93,97},{42,47,52,57,62,67,72,77,82,87,92,99,100}),999)</f>
        <v>82</v>
      </c>
      <c r="Z3984" s="17">
        <f t="shared" si="438"/>
        <v>5.5555555555555554</v>
      </c>
      <c r="AA3984" s="17">
        <f t="shared" si="439"/>
        <v>5.5555555555555554</v>
      </c>
      <c r="AB3984" s="17">
        <f t="shared" si="440"/>
        <v>11.658097686375321</v>
      </c>
      <c r="AC3984" s="17" t="s">
        <v>17654</v>
      </c>
    </row>
    <row r="3985" spans="1:29" x14ac:dyDescent="0.25">
      <c r="A3985" t="s">
        <v>3339</v>
      </c>
      <c r="B3985" s="151" t="s">
        <v>13766</v>
      </c>
      <c r="C3985" t="s">
        <v>13767</v>
      </c>
      <c r="D3985" s="1">
        <v>45184</v>
      </c>
      <c r="E3985">
        <f t="shared" si="435"/>
        <v>18</v>
      </c>
      <c r="F3985" t="s">
        <v>14</v>
      </c>
      <c r="G3985">
        <v>710</v>
      </c>
      <c r="H3985">
        <f t="shared" si="434"/>
        <v>71</v>
      </c>
      <c r="I3985" t="s">
        <v>7</v>
      </c>
      <c r="J3985" t="s">
        <v>8</v>
      </c>
      <c r="K3985" t="s">
        <v>8</v>
      </c>
      <c r="L3985" t="s">
        <v>8</v>
      </c>
      <c r="M3985" t="s">
        <v>14</v>
      </c>
      <c r="N3985" t="str">
        <f t="shared" si="436"/>
        <v>F</v>
      </c>
      <c r="O3985" t="s">
        <v>2606</v>
      </c>
      <c r="P3985" t="s">
        <v>2607</v>
      </c>
      <c r="Q3985" t="s">
        <v>221</v>
      </c>
      <c r="R3985">
        <v>4</v>
      </c>
      <c r="S3985">
        <f t="shared" si="437"/>
        <v>2019</v>
      </c>
      <c r="T3985" t="s">
        <v>12</v>
      </c>
      <c r="U3985">
        <v>0.999999999999995</v>
      </c>
      <c r="V3985" t="s">
        <v>3386</v>
      </c>
      <c r="W3985">
        <f>VLOOKUP(Q3985,'PBT Tag Rates'!$B$5:$E$44,4,FALSE)</f>
        <v>0.95971980899999998</v>
      </c>
      <c r="X3985">
        <v>1</v>
      </c>
      <c r="Y3985" s="14">
        <f>IFERROR(LOOKUP(H3985,{30,43,48,53,58,63,68,73,78,83,88,93,97},{42,47,52,57,62,67,72,77,82,87,92,99,100}),999)</f>
        <v>72</v>
      </c>
      <c r="Z3985" s="17">
        <f t="shared" si="438"/>
        <v>5.5555555555555554</v>
      </c>
      <c r="AA3985" s="17">
        <f t="shared" si="439"/>
        <v>5.5555555555555554</v>
      </c>
      <c r="AB3985" s="17">
        <f t="shared" si="440"/>
        <v>11.658097686375321</v>
      </c>
      <c r="AC3985" s="17" t="s">
        <v>17654</v>
      </c>
    </row>
    <row r="3986" spans="1:29" x14ac:dyDescent="0.25">
      <c r="A3986" t="s">
        <v>3339</v>
      </c>
      <c r="B3986" s="151" t="s">
        <v>13768</v>
      </c>
      <c r="C3986" t="s">
        <v>13769</v>
      </c>
      <c r="D3986" s="1">
        <v>45184</v>
      </c>
      <c r="E3986">
        <f t="shared" si="435"/>
        <v>18</v>
      </c>
      <c r="F3986" t="s">
        <v>6</v>
      </c>
      <c r="G3986">
        <v>630</v>
      </c>
      <c r="H3986">
        <f t="shared" si="434"/>
        <v>63</v>
      </c>
      <c r="I3986" t="s">
        <v>7</v>
      </c>
      <c r="J3986" t="s">
        <v>8</v>
      </c>
      <c r="K3986" t="s">
        <v>8</v>
      </c>
      <c r="L3986" t="s">
        <v>8</v>
      </c>
      <c r="M3986" t="s">
        <v>6</v>
      </c>
      <c r="N3986" t="str">
        <f t="shared" si="436"/>
        <v>M</v>
      </c>
      <c r="O3986" t="s">
        <v>1850</v>
      </c>
      <c r="P3986" t="s">
        <v>1851</v>
      </c>
      <c r="Q3986" t="s">
        <v>918</v>
      </c>
      <c r="R3986">
        <v>3</v>
      </c>
      <c r="S3986">
        <f t="shared" si="437"/>
        <v>2020</v>
      </c>
      <c r="T3986" t="s">
        <v>12</v>
      </c>
      <c r="U3986">
        <v>1.00000000000001</v>
      </c>
      <c r="V3986" t="s">
        <v>3386</v>
      </c>
      <c r="W3986">
        <f>VLOOKUP(Q3986,'PBT Tag Rates'!$B$5:$E$44,4,FALSE)</f>
        <v>0.98961045999999997</v>
      </c>
      <c r="X3986">
        <v>1</v>
      </c>
      <c r="Y3986" s="14">
        <f>IFERROR(LOOKUP(H3986,{30,43,48,53,58,63,68,73,78,83,88,93,97},{42,47,52,57,62,67,72,77,82,87,92,99,100}),999)</f>
        <v>67</v>
      </c>
      <c r="Z3986" s="17">
        <f t="shared" si="438"/>
        <v>5.5555555555555554</v>
      </c>
      <c r="AA3986" s="17">
        <f t="shared" si="439"/>
        <v>5.5555555555555554</v>
      </c>
      <c r="AB3986" s="17">
        <f t="shared" si="440"/>
        <v>11.658097686375321</v>
      </c>
      <c r="AC3986" s="17" t="s">
        <v>17654</v>
      </c>
    </row>
    <row r="3987" spans="1:29" x14ac:dyDescent="0.25">
      <c r="A3987" t="s">
        <v>3339</v>
      </c>
      <c r="B3987" s="151" t="s">
        <v>13770</v>
      </c>
      <c r="C3987" t="s">
        <v>13771</v>
      </c>
      <c r="D3987" s="1">
        <v>45184</v>
      </c>
      <c r="E3987">
        <f t="shared" si="435"/>
        <v>18</v>
      </c>
      <c r="F3987" t="s">
        <v>14</v>
      </c>
      <c r="G3987">
        <v>740</v>
      </c>
      <c r="H3987">
        <f t="shared" si="434"/>
        <v>74</v>
      </c>
      <c r="I3987" t="s">
        <v>9</v>
      </c>
      <c r="J3987">
        <v>1</v>
      </c>
      <c r="K3987" t="s">
        <v>8</v>
      </c>
      <c r="L3987" t="s">
        <v>8</v>
      </c>
      <c r="M3987" t="s">
        <v>14</v>
      </c>
      <c r="N3987" t="str">
        <f t="shared" si="436"/>
        <v>F</v>
      </c>
      <c r="O3987" t="s">
        <v>5849</v>
      </c>
      <c r="P3987" t="s">
        <v>5850</v>
      </c>
      <c r="Q3987" t="s">
        <v>221</v>
      </c>
      <c r="R3987">
        <v>4</v>
      </c>
      <c r="S3987">
        <f t="shared" si="437"/>
        <v>2019</v>
      </c>
      <c r="T3987" t="s">
        <v>12</v>
      </c>
      <c r="U3987">
        <v>0.999999999999998</v>
      </c>
      <c r="V3987" t="s">
        <v>3608</v>
      </c>
      <c r="W3987">
        <f>VLOOKUP(Q3987,'PBT Tag Rates'!$B$5:$E$44,4,FALSE)</f>
        <v>0.95971980899999998</v>
      </c>
      <c r="X3987">
        <v>1</v>
      </c>
      <c r="Y3987" s="14">
        <f>IFERROR(LOOKUP(H3987,{30,43,48,53,58,63,68,73,78,83,88,93,97},{42,47,52,57,62,67,72,77,82,87,92,99,100}),999)</f>
        <v>77</v>
      </c>
      <c r="Z3987" s="17">
        <f t="shared" si="438"/>
        <v>5.5555555555555554</v>
      </c>
      <c r="AA3987" s="17">
        <f t="shared" si="439"/>
        <v>5.5555555555555554</v>
      </c>
      <c r="AB3987" s="17">
        <f t="shared" si="440"/>
        <v>11.658097686375321</v>
      </c>
      <c r="AC3987" s="17" t="s">
        <v>17654</v>
      </c>
    </row>
    <row r="3988" spans="1:29" x14ac:dyDescent="0.25">
      <c r="A3988" t="s">
        <v>3339</v>
      </c>
      <c r="B3988" s="151" t="s">
        <v>13772</v>
      </c>
      <c r="C3988" t="s">
        <v>13773</v>
      </c>
      <c r="D3988" s="1">
        <v>45184</v>
      </c>
      <c r="E3988">
        <f t="shared" si="435"/>
        <v>18</v>
      </c>
      <c r="F3988" t="s">
        <v>14</v>
      </c>
      <c r="G3988">
        <v>760</v>
      </c>
      <c r="H3988">
        <f t="shared" si="434"/>
        <v>76</v>
      </c>
      <c r="I3988" t="s">
        <v>7</v>
      </c>
      <c r="J3988" t="s">
        <v>8</v>
      </c>
      <c r="K3988" t="s">
        <v>8</v>
      </c>
      <c r="L3988" t="s">
        <v>8</v>
      </c>
      <c r="M3988" t="s">
        <v>14</v>
      </c>
      <c r="N3988" t="str">
        <f t="shared" si="436"/>
        <v>F</v>
      </c>
      <c r="O3988" t="s">
        <v>628</v>
      </c>
      <c r="P3988" t="s">
        <v>1443</v>
      </c>
      <c r="Q3988" t="s">
        <v>221</v>
      </c>
      <c r="R3988">
        <v>4</v>
      </c>
      <c r="S3988">
        <f t="shared" si="437"/>
        <v>2019</v>
      </c>
      <c r="T3988" t="s">
        <v>12</v>
      </c>
      <c r="U3988">
        <v>0.999999999999999</v>
      </c>
      <c r="V3988" t="s">
        <v>3386</v>
      </c>
      <c r="W3988">
        <f>VLOOKUP(Q3988,'PBT Tag Rates'!$B$5:$E$44,4,FALSE)</f>
        <v>0.95971980899999998</v>
      </c>
      <c r="X3988">
        <v>1</v>
      </c>
      <c r="Y3988" s="14">
        <f>IFERROR(LOOKUP(H3988,{30,43,48,53,58,63,68,73,78,83,88,93,97},{42,47,52,57,62,67,72,77,82,87,92,99,100}),999)</f>
        <v>77</v>
      </c>
      <c r="Z3988" s="17">
        <f t="shared" si="438"/>
        <v>5.5555555555555554</v>
      </c>
      <c r="AA3988" s="17">
        <f t="shared" si="439"/>
        <v>5.5555555555555554</v>
      </c>
      <c r="AB3988" s="17">
        <f t="shared" si="440"/>
        <v>11.658097686375321</v>
      </c>
      <c r="AC3988" s="17" t="s">
        <v>17654</v>
      </c>
    </row>
    <row r="3989" spans="1:29" x14ac:dyDescent="0.25">
      <c r="A3989" t="s">
        <v>3339</v>
      </c>
      <c r="B3989" s="151" t="s">
        <v>13774</v>
      </c>
      <c r="C3989" t="s">
        <v>13775</v>
      </c>
      <c r="D3989" s="1">
        <v>45184</v>
      </c>
      <c r="E3989">
        <f t="shared" si="435"/>
        <v>18</v>
      </c>
      <c r="F3989" t="s">
        <v>6</v>
      </c>
      <c r="G3989">
        <v>760</v>
      </c>
      <c r="H3989">
        <f t="shared" si="434"/>
        <v>76</v>
      </c>
      <c r="I3989" t="s">
        <v>9</v>
      </c>
      <c r="J3989">
        <v>1</v>
      </c>
      <c r="K3989" t="s">
        <v>8</v>
      </c>
      <c r="L3989" t="s">
        <v>8</v>
      </c>
      <c r="M3989" t="s">
        <v>14</v>
      </c>
      <c r="N3989" t="str">
        <f t="shared" si="436"/>
        <v>F</v>
      </c>
      <c r="O3989" t="s">
        <v>9487</v>
      </c>
      <c r="P3989" t="s">
        <v>13138</v>
      </c>
      <c r="Q3989" t="s">
        <v>221</v>
      </c>
      <c r="R3989">
        <v>4</v>
      </c>
      <c r="S3989">
        <f t="shared" si="437"/>
        <v>2019</v>
      </c>
      <c r="T3989" t="s">
        <v>12</v>
      </c>
      <c r="U3989">
        <v>1</v>
      </c>
      <c r="V3989" t="s">
        <v>3168</v>
      </c>
      <c r="W3989">
        <f>VLOOKUP(Q3989,'PBT Tag Rates'!$B$5:$E$44,4,FALSE)</f>
        <v>0.95971980899999998</v>
      </c>
      <c r="X3989">
        <v>1</v>
      </c>
      <c r="Y3989" s="14">
        <f>IFERROR(LOOKUP(H3989,{30,43,48,53,58,63,68,73,78,83,88,93,97},{42,47,52,57,62,67,72,77,82,87,92,99,100}),999)</f>
        <v>77</v>
      </c>
      <c r="Z3989" s="17">
        <f t="shared" si="438"/>
        <v>5.5555555555555554</v>
      </c>
      <c r="AA3989" s="17">
        <f t="shared" si="439"/>
        <v>5.5555555555555554</v>
      </c>
      <c r="AB3989" s="17">
        <f t="shared" si="440"/>
        <v>11.658097686375321</v>
      </c>
      <c r="AC3989" s="17" t="s">
        <v>17654</v>
      </c>
    </row>
    <row r="3990" spans="1:29" x14ac:dyDescent="0.25">
      <c r="A3990" t="s">
        <v>3339</v>
      </c>
      <c r="B3990" s="151" t="s">
        <v>13776</v>
      </c>
      <c r="C3990" t="s">
        <v>13777</v>
      </c>
      <c r="D3990" s="1">
        <v>45184</v>
      </c>
      <c r="E3990">
        <f t="shared" si="435"/>
        <v>18</v>
      </c>
      <c r="F3990" t="s">
        <v>6</v>
      </c>
      <c r="G3990">
        <v>620</v>
      </c>
      <c r="H3990">
        <f t="shared" ref="H3990:H4053" si="441">G3990/10</f>
        <v>62</v>
      </c>
      <c r="I3990" t="s">
        <v>9</v>
      </c>
      <c r="J3990">
        <v>1</v>
      </c>
      <c r="K3990" t="s">
        <v>8</v>
      </c>
      <c r="L3990" t="s">
        <v>8</v>
      </c>
      <c r="M3990" t="s">
        <v>6</v>
      </c>
      <c r="N3990" t="str">
        <f t="shared" si="436"/>
        <v>M</v>
      </c>
      <c r="O3990" t="s">
        <v>13778</v>
      </c>
      <c r="P3990" t="s">
        <v>13779</v>
      </c>
      <c r="Q3990" t="s">
        <v>221</v>
      </c>
      <c r="R3990">
        <v>4</v>
      </c>
      <c r="S3990">
        <f t="shared" si="437"/>
        <v>2019</v>
      </c>
      <c r="T3990" t="s">
        <v>12</v>
      </c>
      <c r="U3990">
        <v>1</v>
      </c>
      <c r="V3990" t="s">
        <v>3951</v>
      </c>
      <c r="W3990">
        <f>VLOOKUP(Q3990,'PBT Tag Rates'!$B$5:$E$44,4,FALSE)</f>
        <v>0.95971980899999998</v>
      </c>
      <c r="X3990">
        <v>1</v>
      </c>
      <c r="Y3990" s="14">
        <f>IFERROR(LOOKUP(H3990,{30,43,48,53,58,63,68,73,78,83,88,93,97},{42,47,52,57,62,67,72,77,82,87,92,99,100}),999)</f>
        <v>62</v>
      </c>
      <c r="Z3990" s="17">
        <f t="shared" si="438"/>
        <v>5.5555555555555554</v>
      </c>
      <c r="AA3990" s="17">
        <f t="shared" si="439"/>
        <v>5.5555555555555554</v>
      </c>
      <c r="AB3990" s="17">
        <f t="shared" si="440"/>
        <v>11.658097686375321</v>
      </c>
      <c r="AC3990" s="17" t="s">
        <v>17655</v>
      </c>
    </row>
    <row r="3991" spans="1:29" x14ac:dyDescent="0.25">
      <c r="A3991" t="s">
        <v>3339</v>
      </c>
      <c r="B3991" s="151" t="s">
        <v>13780</v>
      </c>
      <c r="C3991" t="s">
        <v>13781</v>
      </c>
      <c r="D3991" s="1">
        <v>45184</v>
      </c>
      <c r="E3991">
        <f t="shared" ref="E3991:E4054" si="442">IF(D3991&lt;=$D$3,70,18)</f>
        <v>18</v>
      </c>
      <c r="F3991" t="s">
        <v>14</v>
      </c>
      <c r="G3991">
        <v>680</v>
      </c>
      <c r="H3991">
        <f t="shared" si="441"/>
        <v>68</v>
      </c>
      <c r="I3991" t="s">
        <v>7</v>
      </c>
      <c r="J3991" t="s">
        <v>8</v>
      </c>
      <c r="K3991" t="s">
        <v>8</v>
      </c>
      <c r="L3991" t="s">
        <v>8</v>
      </c>
      <c r="M3991" t="s">
        <v>14</v>
      </c>
      <c r="N3991" t="str">
        <f t="shared" ref="N3991:N4054" si="443">IF(M3991="U",F3991,M3991)</f>
        <v>F</v>
      </c>
      <c r="O3991" t="s">
        <v>2484</v>
      </c>
      <c r="P3991" t="s">
        <v>2587</v>
      </c>
      <c r="Q3991" t="s">
        <v>918</v>
      </c>
      <c r="R3991">
        <v>3</v>
      </c>
      <c r="S3991">
        <f t="shared" ref="S3991:S4054" si="444">IFERROR($S$3-R3991,"U")</f>
        <v>2020</v>
      </c>
      <c r="T3991" t="s">
        <v>12</v>
      </c>
      <c r="U3991">
        <v>0.999999999999999</v>
      </c>
      <c r="V3991" t="s">
        <v>3357</v>
      </c>
      <c r="W3991">
        <f>VLOOKUP(Q3991,'PBT Tag Rates'!$B$5:$E$44,4,FALSE)</f>
        <v>0.98961045999999997</v>
      </c>
      <c r="X3991">
        <v>1</v>
      </c>
      <c r="Y3991" s="14">
        <f>IFERROR(LOOKUP(H3991,{30,43,48,53,58,63,68,73,78,83,88,93,97},{42,47,52,57,62,67,72,77,82,87,92,99,100}),999)</f>
        <v>72</v>
      </c>
      <c r="Z3991" s="17">
        <f t="shared" ref="Z3991:Z4054" si="445">IF(D3991&lt;$D$3,X3991/$Z$3,X3991/$Z$4)</f>
        <v>5.5555555555555554</v>
      </c>
      <c r="AA3991" s="17">
        <f t="shared" si="439"/>
        <v>5.5555555555555554</v>
      </c>
      <c r="AB3991" s="17">
        <f t="shared" si="440"/>
        <v>11.658097686375321</v>
      </c>
      <c r="AC3991" s="17" t="s">
        <v>17654</v>
      </c>
    </row>
    <row r="3992" spans="1:29" x14ac:dyDescent="0.25">
      <c r="A3992" t="s">
        <v>3339</v>
      </c>
      <c r="B3992" s="151" t="s">
        <v>13782</v>
      </c>
      <c r="C3992" t="s">
        <v>13783</v>
      </c>
      <c r="D3992" s="1">
        <v>45184</v>
      </c>
      <c r="E3992">
        <f t="shared" si="442"/>
        <v>18</v>
      </c>
      <c r="F3992" t="s">
        <v>6</v>
      </c>
      <c r="G3992">
        <v>560</v>
      </c>
      <c r="H3992">
        <f t="shared" si="441"/>
        <v>56</v>
      </c>
      <c r="I3992" t="s">
        <v>7</v>
      </c>
      <c r="J3992" t="s">
        <v>8</v>
      </c>
      <c r="K3992" t="s">
        <v>8</v>
      </c>
      <c r="L3992" t="s">
        <v>8</v>
      </c>
      <c r="M3992" t="s">
        <v>6</v>
      </c>
      <c r="N3992" t="str">
        <f t="shared" si="443"/>
        <v>M</v>
      </c>
      <c r="O3992" t="s">
        <v>13784</v>
      </c>
      <c r="P3992" t="s">
        <v>13785</v>
      </c>
      <c r="Q3992" t="s">
        <v>2596</v>
      </c>
      <c r="R3992">
        <v>3</v>
      </c>
      <c r="S3992">
        <f t="shared" si="444"/>
        <v>2020</v>
      </c>
      <c r="T3992" t="s">
        <v>12</v>
      </c>
      <c r="U3992">
        <v>1</v>
      </c>
      <c r="V3992" t="s">
        <v>3079</v>
      </c>
      <c r="W3992">
        <f>VLOOKUP(Q3992,'PBT Tag Rates'!$B$5:$E$44,4,FALSE)</f>
        <v>0.98845608500000004</v>
      </c>
      <c r="X3992">
        <v>1</v>
      </c>
      <c r="Y3992" s="14">
        <f>IFERROR(LOOKUP(H3992,{30,43,48,53,58,63,68,73,78,83,88,93,97},{42,47,52,57,62,67,72,77,82,87,92,99,100}),999)</f>
        <v>57</v>
      </c>
      <c r="Z3992" s="17">
        <f t="shared" si="445"/>
        <v>5.5555555555555554</v>
      </c>
      <c r="AA3992" s="17">
        <f t="shared" si="439"/>
        <v>5.5555555555555554</v>
      </c>
      <c r="AB3992" s="17">
        <f t="shared" si="440"/>
        <v>11.658097686375321</v>
      </c>
      <c r="AC3992" s="17" t="s">
        <v>17654</v>
      </c>
    </row>
    <row r="3993" spans="1:29" x14ac:dyDescent="0.25">
      <c r="A3993" t="s">
        <v>3339</v>
      </c>
      <c r="B3993" s="151" t="s">
        <v>13786</v>
      </c>
      <c r="C3993" t="s">
        <v>13787</v>
      </c>
      <c r="D3993" s="1">
        <v>45184</v>
      </c>
      <c r="E3993">
        <f t="shared" si="442"/>
        <v>18</v>
      </c>
      <c r="F3993" t="s">
        <v>6</v>
      </c>
      <c r="G3993">
        <v>450</v>
      </c>
      <c r="H3993">
        <f t="shared" si="441"/>
        <v>45</v>
      </c>
      <c r="I3993" t="s">
        <v>9</v>
      </c>
      <c r="J3993">
        <v>1</v>
      </c>
      <c r="K3993" t="s">
        <v>8</v>
      </c>
      <c r="L3993" t="s">
        <v>8</v>
      </c>
      <c r="M3993" t="s">
        <v>6</v>
      </c>
      <c r="N3993" t="str">
        <f t="shared" si="443"/>
        <v>M</v>
      </c>
      <c r="O3993" t="s">
        <v>13788</v>
      </c>
      <c r="P3993" t="s">
        <v>13789</v>
      </c>
      <c r="Q3993" t="s">
        <v>3820</v>
      </c>
      <c r="R3993">
        <v>2</v>
      </c>
      <c r="S3993">
        <f t="shared" si="444"/>
        <v>2021</v>
      </c>
      <c r="T3993" t="s">
        <v>12</v>
      </c>
      <c r="U3993">
        <v>0.999999999999996</v>
      </c>
      <c r="V3993" t="s">
        <v>3396</v>
      </c>
      <c r="W3993">
        <f>VLOOKUP(Q3993,'PBT Tag Rates'!$B$5:$E$44,4,FALSE)</f>
        <v>0.98140000000000005</v>
      </c>
      <c r="X3993">
        <v>1</v>
      </c>
      <c r="Y3993" s="14">
        <f>IFERROR(LOOKUP(H3993,{30,43,48,53,58,63,68,73,78,83,88,93,97},{42,47,52,57,62,67,72,77,82,87,92,99,100}),999)</f>
        <v>47</v>
      </c>
      <c r="Z3993" s="17">
        <f t="shared" si="445"/>
        <v>5.5555555555555554</v>
      </c>
      <c r="AA3993" s="17">
        <f t="shared" si="439"/>
        <v>5.5555555555555554</v>
      </c>
      <c r="AB3993" s="17">
        <f t="shared" si="440"/>
        <v>11.658097686375321</v>
      </c>
      <c r="AC3993" s="17" t="s">
        <v>17655</v>
      </c>
    </row>
    <row r="3994" spans="1:29" x14ac:dyDescent="0.25">
      <c r="A3994" t="s">
        <v>3339</v>
      </c>
      <c r="B3994" s="151" t="s">
        <v>13790</v>
      </c>
      <c r="C3994" t="s">
        <v>13791</v>
      </c>
      <c r="D3994" s="1">
        <v>45184</v>
      </c>
      <c r="E3994">
        <f t="shared" si="442"/>
        <v>18</v>
      </c>
      <c r="F3994" t="s">
        <v>6</v>
      </c>
      <c r="G3994">
        <v>720</v>
      </c>
      <c r="H3994">
        <f t="shared" si="441"/>
        <v>72</v>
      </c>
      <c r="I3994" t="s">
        <v>7</v>
      </c>
      <c r="J3994" t="s">
        <v>8</v>
      </c>
      <c r="K3994" t="s">
        <v>8</v>
      </c>
      <c r="L3994" t="s">
        <v>8</v>
      </c>
      <c r="M3994" t="s">
        <v>6</v>
      </c>
      <c r="N3994" t="str">
        <f t="shared" si="443"/>
        <v>M</v>
      </c>
      <c r="O3994" t="s">
        <v>8945</v>
      </c>
      <c r="P3994" t="s">
        <v>8946</v>
      </c>
      <c r="Q3994" t="s">
        <v>281</v>
      </c>
      <c r="R3994">
        <v>4</v>
      </c>
      <c r="S3994">
        <f t="shared" si="444"/>
        <v>2019</v>
      </c>
      <c r="T3994" t="s">
        <v>12</v>
      </c>
      <c r="U3994">
        <v>1</v>
      </c>
      <c r="V3994" t="s">
        <v>3079</v>
      </c>
      <c r="W3994">
        <f>VLOOKUP(Q3994,'PBT Tag Rates'!$B$5:$E$44,4,FALSE)</f>
        <v>0.99705232300000002</v>
      </c>
      <c r="X3994">
        <v>1</v>
      </c>
      <c r="Y3994" s="14">
        <f>IFERROR(LOOKUP(H3994,{30,43,48,53,58,63,68,73,78,83,88,93,97},{42,47,52,57,62,67,72,77,82,87,92,99,100}),999)</f>
        <v>72</v>
      </c>
      <c r="Z3994" s="17">
        <f t="shared" si="445"/>
        <v>5.5555555555555554</v>
      </c>
      <c r="AA3994" s="17">
        <f t="shared" si="439"/>
        <v>5.5555555555555554</v>
      </c>
      <c r="AB3994" s="17">
        <f t="shared" si="440"/>
        <v>11.658097686375321</v>
      </c>
      <c r="AC3994" s="17" t="s">
        <v>17654</v>
      </c>
    </row>
    <row r="3995" spans="1:29" x14ac:dyDescent="0.25">
      <c r="A3995" t="s">
        <v>3339</v>
      </c>
      <c r="B3995" s="151" t="s">
        <v>13792</v>
      </c>
      <c r="C3995" t="s">
        <v>13793</v>
      </c>
      <c r="D3995" s="1">
        <v>45184</v>
      </c>
      <c r="E3995">
        <f t="shared" si="442"/>
        <v>18</v>
      </c>
      <c r="F3995" t="s">
        <v>14</v>
      </c>
      <c r="G3995">
        <v>680</v>
      </c>
      <c r="H3995">
        <f t="shared" si="441"/>
        <v>68</v>
      </c>
      <c r="I3995" t="s">
        <v>9</v>
      </c>
      <c r="J3995">
        <v>1</v>
      </c>
      <c r="K3995" t="s">
        <v>8</v>
      </c>
      <c r="L3995" t="s">
        <v>8</v>
      </c>
      <c r="M3995" t="s">
        <v>14</v>
      </c>
      <c r="N3995" t="str">
        <f t="shared" si="443"/>
        <v>F</v>
      </c>
      <c r="O3995" t="s">
        <v>13794</v>
      </c>
      <c r="P3995" t="s">
        <v>13795</v>
      </c>
      <c r="Q3995" t="s">
        <v>918</v>
      </c>
      <c r="R3995">
        <v>3</v>
      </c>
      <c r="S3995">
        <f t="shared" si="444"/>
        <v>2020</v>
      </c>
      <c r="T3995" t="s">
        <v>12</v>
      </c>
      <c r="U3995">
        <v>1</v>
      </c>
      <c r="V3995" t="s">
        <v>3168</v>
      </c>
      <c r="W3995">
        <f>VLOOKUP(Q3995,'PBT Tag Rates'!$B$5:$E$44,4,FALSE)</f>
        <v>0.98961045999999997</v>
      </c>
      <c r="X3995">
        <v>1</v>
      </c>
      <c r="Y3995" s="14">
        <f>IFERROR(LOOKUP(H3995,{30,43,48,53,58,63,68,73,78,83,88,93,97},{42,47,52,57,62,67,72,77,82,87,92,99,100}),999)</f>
        <v>72</v>
      </c>
      <c r="Z3995" s="17">
        <f t="shared" si="445"/>
        <v>5.5555555555555554</v>
      </c>
      <c r="AA3995" s="17">
        <f t="shared" si="439"/>
        <v>5.5555555555555554</v>
      </c>
      <c r="AB3995" s="17">
        <f t="shared" si="440"/>
        <v>11.658097686375321</v>
      </c>
      <c r="AC3995" s="17" t="s">
        <v>17654</v>
      </c>
    </row>
    <row r="3996" spans="1:29" x14ac:dyDescent="0.25">
      <c r="A3996" t="s">
        <v>3339</v>
      </c>
      <c r="B3996" s="151" t="s">
        <v>13796</v>
      </c>
      <c r="C3996" t="s">
        <v>13797</v>
      </c>
      <c r="D3996" s="1">
        <v>45184</v>
      </c>
      <c r="E3996">
        <f t="shared" si="442"/>
        <v>18</v>
      </c>
      <c r="F3996" t="s">
        <v>6</v>
      </c>
      <c r="G3996">
        <v>660</v>
      </c>
      <c r="H3996">
        <f t="shared" si="441"/>
        <v>66</v>
      </c>
      <c r="I3996" t="s">
        <v>7</v>
      </c>
      <c r="J3996" t="s">
        <v>8</v>
      </c>
      <c r="K3996" t="s">
        <v>8</v>
      </c>
      <c r="L3996" t="s">
        <v>8</v>
      </c>
      <c r="M3996" t="s">
        <v>6</v>
      </c>
      <c r="N3996" t="str">
        <f t="shared" si="443"/>
        <v>M</v>
      </c>
      <c r="O3996" t="s">
        <v>1904</v>
      </c>
      <c r="P3996" t="s">
        <v>13798</v>
      </c>
      <c r="Q3996" t="s">
        <v>918</v>
      </c>
      <c r="R3996">
        <v>3</v>
      </c>
      <c r="S3996">
        <f t="shared" si="444"/>
        <v>2020</v>
      </c>
      <c r="T3996" t="s">
        <v>12</v>
      </c>
      <c r="U3996">
        <v>0.999999999999998</v>
      </c>
      <c r="V3996" t="s">
        <v>3386</v>
      </c>
      <c r="W3996">
        <f>VLOOKUP(Q3996,'PBT Tag Rates'!$B$5:$E$44,4,FALSE)</f>
        <v>0.98961045999999997</v>
      </c>
      <c r="X3996">
        <v>1</v>
      </c>
      <c r="Y3996" s="14">
        <f>IFERROR(LOOKUP(H3996,{30,43,48,53,58,63,68,73,78,83,88,93,97},{42,47,52,57,62,67,72,77,82,87,92,99,100}),999)</f>
        <v>67</v>
      </c>
      <c r="Z3996" s="17">
        <f t="shared" si="445"/>
        <v>5.5555555555555554</v>
      </c>
      <c r="AA3996" s="17">
        <f t="shared" si="439"/>
        <v>5.5555555555555554</v>
      </c>
      <c r="AB3996" s="17">
        <f t="shared" si="440"/>
        <v>11.658097686375321</v>
      </c>
      <c r="AC3996" s="17" t="s">
        <v>17654</v>
      </c>
    </row>
    <row r="3997" spans="1:29" x14ac:dyDescent="0.25">
      <c r="A3997" t="s">
        <v>3339</v>
      </c>
      <c r="B3997" s="151" t="s">
        <v>13799</v>
      </c>
      <c r="C3997" t="s">
        <v>13800</v>
      </c>
      <c r="D3997" s="1">
        <v>45184</v>
      </c>
      <c r="E3997">
        <f t="shared" si="442"/>
        <v>18</v>
      </c>
      <c r="F3997" t="s">
        <v>6</v>
      </c>
      <c r="G3997">
        <v>620</v>
      </c>
      <c r="H3997">
        <f t="shared" si="441"/>
        <v>62</v>
      </c>
      <c r="I3997" t="s">
        <v>7</v>
      </c>
      <c r="J3997" t="s">
        <v>8</v>
      </c>
      <c r="K3997" t="s">
        <v>8</v>
      </c>
      <c r="L3997" t="s">
        <v>8</v>
      </c>
      <c r="M3997" t="s">
        <v>14</v>
      </c>
      <c r="N3997" t="str">
        <f t="shared" si="443"/>
        <v>F</v>
      </c>
      <c r="O3997" t="s">
        <v>2719</v>
      </c>
      <c r="P3997" t="s">
        <v>2772</v>
      </c>
      <c r="Q3997" t="s">
        <v>281</v>
      </c>
      <c r="R3997">
        <v>4</v>
      </c>
      <c r="S3997">
        <f t="shared" si="444"/>
        <v>2019</v>
      </c>
      <c r="T3997" t="s">
        <v>12</v>
      </c>
      <c r="U3997">
        <v>1.00000000000001</v>
      </c>
      <c r="V3997" t="s">
        <v>3171</v>
      </c>
      <c r="W3997">
        <f>VLOOKUP(Q3997,'PBT Tag Rates'!$B$5:$E$44,4,FALSE)</f>
        <v>0.99705232300000002</v>
      </c>
      <c r="X3997">
        <v>1</v>
      </c>
      <c r="Y3997" s="14">
        <f>IFERROR(LOOKUP(H3997,{30,43,48,53,58,63,68,73,78,83,88,93,97},{42,47,52,57,62,67,72,77,82,87,92,99,100}),999)</f>
        <v>62</v>
      </c>
      <c r="Z3997" s="17">
        <f t="shared" si="445"/>
        <v>5.5555555555555554</v>
      </c>
      <c r="AA3997" s="17">
        <f t="shared" si="439"/>
        <v>5.5555555555555554</v>
      </c>
      <c r="AB3997" s="17">
        <f t="shared" si="440"/>
        <v>11.658097686375321</v>
      </c>
      <c r="AC3997" s="17" t="s">
        <v>17654</v>
      </c>
    </row>
    <row r="3998" spans="1:29" x14ac:dyDescent="0.25">
      <c r="A3998" t="s">
        <v>3339</v>
      </c>
      <c r="B3998" s="151" t="s">
        <v>13801</v>
      </c>
      <c r="C3998" t="s">
        <v>13802</v>
      </c>
      <c r="D3998" s="1">
        <v>45184</v>
      </c>
      <c r="E3998">
        <f t="shared" si="442"/>
        <v>18</v>
      </c>
      <c r="F3998" t="s">
        <v>6</v>
      </c>
      <c r="G3998">
        <v>640</v>
      </c>
      <c r="H3998">
        <f t="shared" si="441"/>
        <v>64</v>
      </c>
      <c r="I3998" t="s">
        <v>9</v>
      </c>
      <c r="J3998">
        <v>1</v>
      </c>
      <c r="K3998" t="s">
        <v>8</v>
      </c>
      <c r="L3998" t="s">
        <v>8</v>
      </c>
      <c r="M3998" t="s">
        <v>6</v>
      </c>
      <c r="N3998" t="str">
        <f t="shared" si="443"/>
        <v>M</v>
      </c>
      <c r="O3998" t="s">
        <v>9939</v>
      </c>
      <c r="P3998" t="s">
        <v>13803</v>
      </c>
      <c r="Q3998" t="s">
        <v>221</v>
      </c>
      <c r="R3998">
        <v>4</v>
      </c>
      <c r="S3998">
        <f t="shared" si="444"/>
        <v>2019</v>
      </c>
      <c r="T3998" t="s">
        <v>12</v>
      </c>
      <c r="U3998">
        <v>1</v>
      </c>
      <c r="V3998" t="s">
        <v>3168</v>
      </c>
      <c r="W3998">
        <f>VLOOKUP(Q3998,'PBT Tag Rates'!$B$5:$E$44,4,FALSE)</f>
        <v>0.95971980899999998</v>
      </c>
      <c r="X3998">
        <v>1</v>
      </c>
      <c r="Y3998" s="14">
        <f>IFERROR(LOOKUP(H3998,{30,43,48,53,58,63,68,73,78,83,88,93,97},{42,47,52,57,62,67,72,77,82,87,92,99,100}),999)</f>
        <v>67</v>
      </c>
      <c r="Z3998" s="17">
        <f t="shared" si="445"/>
        <v>5.5555555555555554</v>
      </c>
      <c r="AA3998" s="17">
        <f t="shared" si="439"/>
        <v>5.5555555555555554</v>
      </c>
      <c r="AB3998" s="17">
        <f t="shared" si="440"/>
        <v>11.658097686375321</v>
      </c>
      <c r="AC3998" s="17" t="s">
        <v>17654</v>
      </c>
    </row>
    <row r="3999" spans="1:29" x14ac:dyDescent="0.25">
      <c r="A3999" t="s">
        <v>3339</v>
      </c>
      <c r="B3999" s="151" t="s">
        <v>13804</v>
      </c>
      <c r="C3999" t="s">
        <v>13805</v>
      </c>
      <c r="D3999" s="1">
        <v>45184</v>
      </c>
      <c r="E3999">
        <f t="shared" si="442"/>
        <v>18</v>
      </c>
      <c r="F3999" t="s">
        <v>14</v>
      </c>
      <c r="G3999">
        <v>740</v>
      </c>
      <c r="H3999">
        <f t="shared" si="441"/>
        <v>74</v>
      </c>
      <c r="I3999" t="s">
        <v>9</v>
      </c>
      <c r="J3999">
        <v>1</v>
      </c>
      <c r="K3999" t="s">
        <v>8</v>
      </c>
      <c r="L3999" t="s">
        <v>8</v>
      </c>
      <c r="M3999" t="s">
        <v>14</v>
      </c>
      <c r="N3999" t="str">
        <f t="shared" si="443"/>
        <v>F</v>
      </c>
      <c r="O3999" t="s">
        <v>2466</v>
      </c>
      <c r="P3999" t="s">
        <v>2945</v>
      </c>
      <c r="Q3999" t="s">
        <v>221</v>
      </c>
      <c r="R3999">
        <v>4</v>
      </c>
      <c r="S3999">
        <f t="shared" si="444"/>
        <v>2019</v>
      </c>
      <c r="T3999" t="s">
        <v>12</v>
      </c>
      <c r="U3999">
        <v>1</v>
      </c>
      <c r="V3999" t="s">
        <v>3346</v>
      </c>
      <c r="W3999">
        <f>VLOOKUP(Q3999,'PBT Tag Rates'!$B$5:$E$44,4,FALSE)</f>
        <v>0.95971980899999998</v>
      </c>
      <c r="X3999">
        <v>1</v>
      </c>
      <c r="Y3999" s="14">
        <f>IFERROR(LOOKUP(H3999,{30,43,48,53,58,63,68,73,78,83,88,93,97},{42,47,52,57,62,67,72,77,82,87,92,99,100}),999)</f>
        <v>77</v>
      </c>
      <c r="Z3999" s="17">
        <f t="shared" si="445"/>
        <v>5.5555555555555554</v>
      </c>
      <c r="AA3999" s="17">
        <f t="shared" si="439"/>
        <v>5.5555555555555554</v>
      </c>
      <c r="AB3999" s="17">
        <f t="shared" si="440"/>
        <v>11.658097686375321</v>
      </c>
      <c r="AC3999" s="17" t="s">
        <v>17654</v>
      </c>
    </row>
    <row r="4000" spans="1:29" x14ac:dyDescent="0.25">
      <c r="A4000" t="s">
        <v>3339</v>
      </c>
      <c r="B4000" s="151" t="s">
        <v>13806</v>
      </c>
      <c r="C4000" t="s">
        <v>13807</v>
      </c>
      <c r="D4000" s="1">
        <v>45184</v>
      </c>
      <c r="E4000">
        <f t="shared" si="442"/>
        <v>18</v>
      </c>
      <c r="F4000" t="s">
        <v>6</v>
      </c>
      <c r="G4000">
        <v>680</v>
      </c>
      <c r="H4000">
        <f t="shared" si="441"/>
        <v>68</v>
      </c>
      <c r="I4000" t="s">
        <v>7</v>
      </c>
      <c r="J4000" t="s">
        <v>8</v>
      </c>
      <c r="K4000" t="s">
        <v>8</v>
      </c>
      <c r="L4000" t="s">
        <v>8</v>
      </c>
      <c r="M4000" t="s">
        <v>14</v>
      </c>
      <c r="N4000" t="str">
        <f t="shared" si="443"/>
        <v>F</v>
      </c>
      <c r="O4000" t="s">
        <v>13373</v>
      </c>
      <c r="P4000" t="s">
        <v>13414</v>
      </c>
      <c r="Q4000" t="s">
        <v>281</v>
      </c>
      <c r="R4000">
        <v>4</v>
      </c>
      <c r="S4000">
        <f t="shared" si="444"/>
        <v>2019</v>
      </c>
      <c r="T4000" t="s">
        <v>12</v>
      </c>
      <c r="U4000">
        <v>0.999999999999999</v>
      </c>
      <c r="V4000" t="s">
        <v>3169</v>
      </c>
      <c r="W4000">
        <f>VLOOKUP(Q4000,'PBT Tag Rates'!$B$5:$E$44,4,FALSE)</f>
        <v>0.99705232300000002</v>
      </c>
      <c r="X4000">
        <v>1</v>
      </c>
      <c r="Y4000" s="14">
        <f>IFERROR(LOOKUP(H4000,{30,43,48,53,58,63,68,73,78,83,88,93,97},{42,47,52,57,62,67,72,77,82,87,92,99,100}),999)</f>
        <v>72</v>
      </c>
      <c r="Z4000" s="17">
        <f t="shared" si="445"/>
        <v>5.5555555555555554</v>
      </c>
      <c r="AA4000" s="17">
        <f t="shared" si="439"/>
        <v>5.5555555555555554</v>
      </c>
      <c r="AB4000" s="17">
        <f t="shared" si="440"/>
        <v>11.658097686375321</v>
      </c>
      <c r="AC4000" s="17" t="s">
        <v>17654</v>
      </c>
    </row>
    <row r="4001" spans="1:29" x14ac:dyDescent="0.25">
      <c r="A4001" t="s">
        <v>3339</v>
      </c>
      <c r="B4001" s="151" t="s">
        <v>13808</v>
      </c>
      <c r="C4001" t="s">
        <v>13809</v>
      </c>
      <c r="D4001" s="1">
        <v>45184</v>
      </c>
      <c r="E4001">
        <f t="shared" si="442"/>
        <v>18</v>
      </c>
      <c r="F4001" t="s">
        <v>14</v>
      </c>
      <c r="G4001">
        <v>690</v>
      </c>
      <c r="H4001">
        <f t="shared" si="441"/>
        <v>69</v>
      </c>
      <c r="I4001" t="s">
        <v>7</v>
      </c>
      <c r="J4001" t="s">
        <v>8</v>
      </c>
      <c r="K4001" t="s">
        <v>8</v>
      </c>
      <c r="L4001" t="s">
        <v>8</v>
      </c>
      <c r="M4001" t="s">
        <v>14</v>
      </c>
      <c r="N4001" t="str">
        <f t="shared" si="443"/>
        <v>F</v>
      </c>
      <c r="O4001" t="s">
        <v>2721</v>
      </c>
      <c r="P4001" t="s">
        <v>2722</v>
      </c>
      <c r="Q4001" t="s">
        <v>221</v>
      </c>
      <c r="R4001">
        <v>4</v>
      </c>
      <c r="S4001">
        <f t="shared" si="444"/>
        <v>2019</v>
      </c>
      <c r="T4001" t="s">
        <v>12</v>
      </c>
      <c r="U4001">
        <v>1</v>
      </c>
      <c r="V4001" t="s">
        <v>3346</v>
      </c>
      <c r="W4001">
        <f>VLOOKUP(Q4001,'PBT Tag Rates'!$B$5:$E$44,4,FALSE)</f>
        <v>0.95971980899999998</v>
      </c>
      <c r="X4001">
        <v>1</v>
      </c>
      <c r="Y4001" s="14">
        <f>IFERROR(LOOKUP(H4001,{30,43,48,53,58,63,68,73,78,83,88,93,97},{42,47,52,57,62,67,72,77,82,87,92,99,100}),999)</f>
        <v>72</v>
      </c>
      <c r="Z4001" s="17">
        <f t="shared" si="445"/>
        <v>5.5555555555555554</v>
      </c>
      <c r="AA4001" s="17">
        <f t="shared" si="439"/>
        <v>5.5555555555555554</v>
      </c>
      <c r="AB4001" s="17">
        <f t="shared" si="440"/>
        <v>11.658097686375321</v>
      </c>
      <c r="AC4001" s="17" t="s">
        <v>17654</v>
      </c>
    </row>
    <row r="4002" spans="1:29" x14ac:dyDescent="0.25">
      <c r="A4002" t="s">
        <v>3339</v>
      </c>
      <c r="B4002" s="151" t="s">
        <v>13810</v>
      </c>
      <c r="C4002" t="s">
        <v>13811</v>
      </c>
      <c r="D4002" s="1">
        <v>45184</v>
      </c>
      <c r="E4002">
        <f t="shared" si="442"/>
        <v>18</v>
      </c>
      <c r="F4002" t="s">
        <v>6</v>
      </c>
      <c r="G4002">
        <v>690</v>
      </c>
      <c r="H4002">
        <f t="shared" si="441"/>
        <v>69</v>
      </c>
      <c r="I4002" t="s">
        <v>7</v>
      </c>
      <c r="J4002" t="s">
        <v>8</v>
      </c>
      <c r="K4002" t="s">
        <v>8</v>
      </c>
      <c r="L4002" t="s">
        <v>8</v>
      </c>
      <c r="M4002" t="s">
        <v>6</v>
      </c>
      <c r="N4002" t="str">
        <f t="shared" si="443"/>
        <v>M</v>
      </c>
      <c r="O4002" t="s">
        <v>8</v>
      </c>
      <c r="P4002" t="s">
        <v>8</v>
      </c>
      <c r="Q4002" t="s">
        <v>11</v>
      </c>
      <c r="R4002" t="s">
        <v>8</v>
      </c>
      <c r="S4002" t="str">
        <f t="shared" si="444"/>
        <v>U</v>
      </c>
      <c r="T4002" t="s">
        <v>12</v>
      </c>
      <c r="U4002">
        <v>1</v>
      </c>
      <c r="V4002" t="s">
        <v>11</v>
      </c>
      <c r="W4002" t="e">
        <f>VLOOKUP(Q4002,'PBT Tag Rates'!$B$5:$E$44,4,FALSE)</f>
        <v>#N/A</v>
      </c>
      <c r="X4002">
        <v>1</v>
      </c>
      <c r="Y4002" s="14">
        <f>IFERROR(LOOKUP(H4002,{30,43,48,53,58,63,68,73,78,83,88,93,97},{42,47,52,57,62,67,72,77,82,87,92,99,100}),999)</f>
        <v>72</v>
      </c>
      <c r="Z4002" s="17">
        <f t="shared" si="445"/>
        <v>5.5555555555555554</v>
      </c>
      <c r="AA4002" s="17">
        <f t="shared" si="439"/>
        <v>5.5555555555555554</v>
      </c>
      <c r="AB4002" s="17">
        <f t="shared" si="440"/>
        <v>11.658097686375321</v>
      </c>
      <c r="AC4002" s="17" t="s">
        <v>17654</v>
      </c>
    </row>
    <row r="4003" spans="1:29" x14ac:dyDescent="0.25">
      <c r="A4003" t="s">
        <v>3339</v>
      </c>
      <c r="B4003" s="151" t="s">
        <v>13812</v>
      </c>
      <c r="C4003" t="s">
        <v>13813</v>
      </c>
      <c r="D4003" s="1">
        <v>45184</v>
      </c>
      <c r="E4003">
        <f t="shared" si="442"/>
        <v>18</v>
      </c>
      <c r="F4003" t="s">
        <v>6</v>
      </c>
      <c r="G4003">
        <v>640</v>
      </c>
      <c r="H4003">
        <f t="shared" si="441"/>
        <v>64</v>
      </c>
      <c r="I4003" t="s">
        <v>7</v>
      </c>
      <c r="J4003" t="s">
        <v>8</v>
      </c>
      <c r="K4003" t="s">
        <v>8</v>
      </c>
      <c r="L4003" t="s">
        <v>8</v>
      </c>
      <c r="M4003" t="s">
        <v>6</v>
      </c>
      <c r="N4003" t="str">
        <f t="shared" si="443"/>
        <v>M</v>
      </c>
      <c r="O4003" t="s">
        <v>8</v>
      </c>
      <c r="P4003" t="s">
        <v>8</v>
      </c>
      <c r="Q4003" t="s">
        <v>11</v>
      </c>
      <c r="R4003" t="s">
        <v>8</v>
      </c>
      <c r="S4003" t="str">
        <f t="shared" si="444"/>
        <v>U</v>
      </c>
      <c r="T4003" t="s">
        <v>12</v>
      </c>
      <c r="U4003">
        <v>1</v>
      </c>
      <c r="V4003" t="s">
        <v>11</v>
      </c>
      <c r="W4003" t="e">
        <f>VLOOKUP(Q4003,'PBT Tag Rates'!$B$5:$E$44,4,FALSE)</f>
        <v>#N/A</v>
      </c>
      <c r="X4003">
        <v>1</v>
      </c>
      <c r="Y4003" s="14">
        <f>IFERROR(LOOKUP(H4003,{30,43,48,53,58,63,68,73,78,83,88,93,97},{42,47,52,57,62,67,72,77,82,87,92,99,100}),999)</f>
        <v>67</v>
      </c>
      <c r="Z4003" s="17">
        <f t="shared" si="445"/>
        <v>5.5555555555555554</v>
      </c>
      <c r="AA4003" s="17">
        <f t="shared" si="439"/>
        <v>5.5555555555555554</v>
      </c>
      <c r="AB4003" s="17">
        <f t="shared" si="440"/>
        <v>11.658097686375321</v>
      </c>
      <c r="AC4003" s="17" t="s">
        <v>17654</v>
      </c>
    </row>
    <row r="4004" spans="1:29" x14ac:dyDescent="0.25">
      <c r="A4004" t="s">
        <v>3339</v>
      </c>
      <c r="B4004" s="151" t="s">
        <v>13814</v>
      </c>
      <c r="C4004" t="s">
        <v>13815</v>
      </c>
      <c r="D4004" s="1">
        <v>45184</v>
      </c>
      <c r="E4004">
        <f t="shared" si="442"/>
        <v>18</v>
      </c>
      <c r="F4004" t="s">
        <v>6</v>
      </c>
      <c r="G4004">
        <v>580</v>
      </c>
      <c r="H4004">
        <f t="shared" si="441"/>
        <v>58</v>
      </c>
      <c r="I4004" t="s">
        <v>7</v>
      </c>
      <c r="J4004" t="s">
        <v>8</v>
      </c>
      <c r="K4004" t="s">
        <v>8</v>
      </c>
      <c r="L4004" t="s">
        <v>8</v>
      </c>
      <c r="M4004" t="s">
        <v>6</v>
      </c>
      <c r="N4004" t="str">
        <f t="shared" si="443"/>
        <v>M</v>
      </c>
      <c r="O4004" t="s">
        <v>8</v>
      </c>
      <c r="P4004" t="s">
        <v>8</v>
      </c>
      <c r="Q4004" t="s">
        <v>11</v>
      </c>
      <c r="R4004" t="s">
        <v>8</v>
      </c>
      <c r="S4004" t="str">
        <f t="shared" si="444"/>
        <v>U</v>
      </c>
      <c r="T4004" t="s">
        <v>12</v>
      </c>
      <c r="U4004">
        <v>0.999999999999998</v>
      </c>
      <c r="V4004" t="s">
        <v>11</v>
      </c>
      <c r="W4004" t="e">
        <f>VLOOKUP(Q4004,'PBT Tag Rates'!$B$5:$E$44,4,FALSE)</f>
        <v>#N/A</v>
      </c>
      <c r="X4004">
        <v>1</v>
      </c>
      <c r="Y4004" s="14">
        <f>IFERROR(LOOKUP(H4004,{30,43,48,53,58,63,68,73,78,83,88,93,97},{42,47,52,57,62,67,72,77,82,87,92,99,100}),999)</f>
        <v>62</v>
      </c>
      <c r="Z4004" s="17">
        <f t="shared" si="445"/>
        <v>5.5555555555555554</v>
      </c>
      <c r="AA4004" s="17">
        <f t="shared" si="439"/>
        <v>5.5555555555555554</v>
      </c>
      <c r="AB4004" s="17">
        <f t="shared" si="440"/>
        <v>11.658097686375321</v>
      </c>
      <c r="AC4004" s="17" t="s">
        <v>17654</v>
      </c>
    </row>
    <row r="4005" spans="1:29" x14ac:dyDescent="0.25">
      <c r="A4005" t="s">
        <v>3339</v>
      </c>
      <c r="B4005" s="151" t="s">
        <v>13816</v>
      </c>
      <c r="C4005" t="s">
        <v>13817</v>
      </c>
      <c r="D4005" s="1">
        <v>45184</v>
      </c>
      <c r="E4005">
        <f t="shared" si="442"/>
        <v>18</v>
      </c>
      <c r="F4005" t="s">
        <v>6</v>
      </c>
      <c r="G4005">
        <v>660</v>
      </c>
      <c r="H4005">
        <f t="shared" si="441"/>
        <v>66</v>
      </c>
      <c r="I4005" t="s">
        <v>9</v>
      </c>
      <c r="J4005">
        <v>1</v>
      </c>
      <c r="K4005" t="s">
        <v>8</v>
      </c>
      <c r="L4005" t="s">
        <v>8</v>
      </c>
      <c r="M4005" t="s">
        <v>6</v>
      </c>
      <c r="N4005" t="str">
        <f t="shared" si="443"/>
        <v>M</v>
      </c>
      <c r="O4005" t="s">
        <v>1732</v>
      </c>
      <c r="P4005" t="s">
        <v>2674</v>
      </c>
      <c r="Q4005" t="s">
        <v>221</v>
      </c>
      <c r="R4005">
        <v>4</v>
      </c>
      <c r="S4005">
        <f t="shared" si="444"/>
        <v>2019</v>
      </c>
      <c r="T4005" t="s">
        <v>12</v>
      </c>
      <c r="U4005">
        <v>1</v>
      </c>
      <c r="V4005" t="s">
        <v>3386</v>
      </c>
      <c r="W4005">
        <f>VLOOKUP(Q4005,'PBT Tag Rates'!$B$5:$E$44,4,FALSE)</f>
        <v>0.95971980899999998</v>
      </c>
      <c r="X4005">
        <v>1</v>
      </c>
      <c r="Y4005" s="14">
        <f>IFERROR(LOOKUP(H4005,{30,43,48,53,58,63,68,73,78,83,88,93,97},{42,47,52,57,62,67,72,77,82,87,92,99,100}),999)</f>
        <v>67</v>
      </c>
      <c r="Z4005" s="17">
        <f t="shared" si="445"/>
        <v>5.5555555555555554</v>
      </c>
      <c r="AA4005" s="17">
        <f t="shared" si="439"/>
        <v>5.5555555555555554</v>
      </c>
      <c r="AB4005" s="17">
        <f t="shared" si="440"/>
        <v>11.658097686375321</v>
      </c>
      <c r="AC4005" s="17" t="s">
        <v>17654</v>
      </c>
    </row>
    <row r="4006" spans="1:29" x14ac:dyDescent="0.25">
      <c r="A4006" t="s">
        <v>3339</v>
      </c>
      <c r="B4006" s="151" t="s">
        <v>13818</v>
      </c>
      <c r="C4006" t="s">
        <v>13819</v>
      </c>
      <c r="D4006" s="1">
        <v>45184</v>
      </c>
      <c r="E4006">
        <f t="shared" si="442"/>
        <v>18</v>
      </c>
      <c r="F4006" t="s">
        <v>14</v>
      </c>
      <c r="G4006">
        <v>720</v>
      </c>
      <c r="H4006">
        <f t="shared" si="441"/>
        <v>72</v>
      </c>
      <c r="I4006" t="s">
        <v>7</v>
      </c>
      <c r="J4006" t="s">
        <v>8</v>
      </c>
      <c r="K4006" t="s">
        <v>8</v>
      </c>
      <c r="L4006" t="s">
        <v>8</v>
      </c>
      <c r="M4006" t="s">
        <v>14</v>
      </c>
      <c r="N4006" t="str">
        <f t="shared" si="443"/>
        <v>F</v>
      </c>
      <c r="O4006" t="s">
        <v>8</v>
      </c>
      <c r="P4006" t="s">
        <v>8</v>
      </c>
      <c r="Q4006" t="s">
        <v>11</v>
      </c>
      <c r="R4006" t="s">
        <v>8</v>
      </c>
      <c r="S4006" t="str">
        <f t="shared" si="444"/>
        <v>U</v>
      </c>
      <c r="T4006" t="s">
        <v>12</v>
      </c>
      <c r="U4006">
        <v>1</v>
      </c>
      <c r="V4006" t="s">
        <v>11</v>
      </c>
      <c r="W4006" t="e">
        <f>VLOOKUP(Q4006,'PBT Tag Rates'!$B$5:$E$44,4,FALSE)</f>
        <v>#N/A</v>
      </c>
      <c r="X4006">
        <v>1</v>
      </c>
      <c r="Y4006" s="14">
        <f>IFERROR(LOOKUP(H4006,{30,43,48,53,58,63,68,73,78,83,88,93,97},{42,47,52,57,62,67,72,77,82,87,92,99,100}),999)</f>
        <v>72</v>
      </c>
      <c r="Z4006" s="17">
        <f t="shared" si="445"/>
        <v>5.5555555555555554</v>
      </c>
      <c r="AA4006" s="17">
        <f t="shared" si="439"/>
        <v>5.5555555555555554</v>
      </c>
      <c r="AB4006" s="17">
        <f t="shared" si="440"/>
        <v>11.658097686375321</v>
      </c>
      <c r="AC4006" s="17" t="s">
        <v>17654</v>
      </c>
    </row>
    <row r="4007" spans="1:29" x14ac:dyDescent="0.25">
      <c r="A4007" t="s">
        <v>3339</v>
      </c>
      <c r="B4007" s="151" t="s">
        <v>13820</v>
      </c>
      <c r="C4007" t="s">
        <v>2603</v>
      </c>
      <c r="D4007" s="1">
        <v>45184</v>
      </c>
      <c r="E4007">
        <f t="shared" si="442"/>
        <v>18</v>
      </c>
      <c r="F4007" t="s">
        <v>14</v>
      </c>
      <c r="G4007">
        <v>650</v>
      </c>
      <c r="H4007">
        <f t="shared" si="441"/>
        <v>65</v>
      </c>
      <c r="I4007" t="s">
        <v>9</v>
      </c>
      <c r="J4007">
        <v>1</v>
      </c>
      <c r="K4007" t="s">
        <v>8</v>
      </c>
      <c r="L4007" t="s">
        <v>8</v>
      </c>
      <c r="M4007" t="s">
        <v>14</v>
      </c>
      <c r="N4007" t="str">
        <f t="shared" si="443"/>
        <v>F</v>
      </c>
      <c r="O4007" t="s">
        <v>2297</v>
      </c>
      <c r="P4007" t="s">
        <v>2298</v>
      </c>
      <c r="Q4007" t="s">
        <v>221</v>
      </c>
      <c r="R4007">
        <v>4</v>
      </c>
      <c r="S4007">
        <f t="shared" si="444"/>
        <v>2019</v>
      </c>
      <c r="T4007" t="s">
        <v>12</v>
      </c>
      <c r="U4007">
        <v>1</v>
      </c>
      <c r="V4007" t="s">
        <v>3608</v>
      </c>
      <c r="W4007">
        <f>VLOOKUP(Q4007,'PBT Tag Rates'!$B$5:$E$44,4,FALSE)</f>
        <v>0.95971980899999998</v>
      </c>
      <c r="X4007">
        <v>1</v>
      </c>
      <c r="Y4007" s="14">
        <f>IFERROR(LOOKUP(H4007,{30,43,48,53,58,63,68,73,78,83,88,93,97},{42,47,52,57,62,67,72,77,82,87,92,99,100}),999)</f>
        <v>67</v>
      </c>
      <c r="Z4007" s="17">
        <f t="shared" si="445"/>
        <v>5.5555555555555554</v>
      </c>
      <c r="AA4007" s="17">
        <f t="shared" si="439"/>
        <v>5.5555555555555554</v>
      </c>
      <c r="AB4007" s="17">
        <f t="shared" si="440"/>
        <v>11.658097686375321</v>
      </c>
      <c r="AC4007" s="17" t="s">
        <v>17654</v>
      </c>
    </row>
    <row r="4008" spans="1:29" x14ac:dyDescent="0.25">
      <c r="A4008" t="s">
        <v>3339</v>
      </c>
      <c r="B4008" s="151" t="s">
        <v>13821</v>
      </c>
      <c r="C4008" t="s">
        <v>13822</v>
      </c>
      <c r="D4008" s="1">
        <v>45184</v>
      </c>
      <c r="E4008">
        <f t="shared" si="442"/>
        <v>18</v>
      </c>
      <c r="F4008" t="s">
        <v>6</v>
      </c>
      <c r="G4008">
        <v>830</v>
      </c>
      <c r="H4008">
        <f t="shared" si="441"/>
        <v>83</v>
      </c>
      <c r="I4008" t="s">
        <v>7</v>
      </c>
      <c r="J4008" t="s">
        <v>8</v>
      </c>
      <c r="K4008" t="s">
        <v>13823</v>
      </c>
      <c r="L4008" t="s">
        <v>8</v>
      </c>
      <c r="M4008" t="s">
        <v>759</v>
      </c>
      <c r="N4008" t="str">
        <f t="shared" si="443"/>
        <v>M</v>
      </c>
      <c r="O4008" t="s">
        <v>2548</v>
      </c>
      <c r="P4008" t="s">
        <v>4279</v>
      </c>
      <c r="Q4008" t="s">
        <v>221</v>
      </c>
      <c r="R4008">
        <v>4</v>
      </c>
      <c r="S4008">
        <f t="shared" si="444"/>
        <v>2019</v>
      </c>
      <c r="T4008" t="s">
        <v>12</v>
      </c>
      <c r="U4008">
        <v>1</v>
      </c>
      <c r="V4008" t="s">
        <v>3363</v>
      </c>
      <c r="W4008">
        <f>VLOOKUP(Q4008,'PBT Tag Rates'!$B$5:$E$44,4,FALSE)</f>
        <v>0.95971980899999998</v>
      </c>
      <c r="X4008">
        <v>1</v>
      </c>
      <c r="Y4008" s="14">
        <f>IFERROR(LOOKUP(H4008,{30,43,48,53,58,63,68,73,78,83,88,93,97},{42,47,52,57,62,67,72,77,82,87,92,99,100}),999)</f>
        <v>87</v>
      </c>
      <c r="Z4008" s="17">
        <f t="shared" si="445"/>
        <v>5.5555555555555554</v>
      </c>
      <c r="AA4008" s="17">
        <f t="shared" si="439"/>
        <v>5.5555555555555554</v>
      </c>
      <c r="AB4008" s="17">
        <f t="shared" si="440"/>
        <v>11.658097686375321</v>
      </c>
      <c r="AC4008" s="17" t="s">
        <v>17654</v>
      </c>
    </row>
    <row r="4009" spans="1:29" x14ac:dyDescent="0.25">
      <c r="A4009" t="s">
        <v>3339</v>
      </c>
      <c r="B4009" s="151" t="s">
        <v>13824</v>
      </c>
      <c r="C4009" t="s">
        <v>13825</v>
      </c>
      <c r="D4009" s="1">
        <v>45184</v>
      </c>
      <c r="E4009">
        <f t="shared" si="442"/>
        <v>18</v>
      </c>
      <c r="F4009" t="s">
        <v>6</v>
      </c>
      <c r="G4009">
        <v>610</v>
      </c>
      <c r="H4009">
        <f t="shared" si="441"/>
        <v>61</v>
      </c>
      <c r="I4009" t="s">
        <v>9</v>
      </c>
      <c r="J4009">
        <v>1</v>
      </c>
      <c r="K4009" t="s">
        <v>13826</v>
      </c>
      <c r="L4009" t="s">
        <v>8</v>
      </c>
      <c r="M4009" t="s">
        <v>6</v>
      </c>
      <c r="N4009" t="str">
        <f t="shared" si="443"/>
        <v>M</v>
      </c>
      <c r="O4009" t="s">
        <v>8</v>
      </c>
      <c r="P4009" t="s">
        <v>8</v>
      </c>
      <c r="Q4009" t="s">
        <v>11</v>
      </c>
      <c r="R4009" t="s">
        <v>8</v>
      </c>
      <c r="S4009" t="str">
        <f t="shared" si="444"/>
        <v>U</v>
      </c>
      <c r="T4009" t="s">
        <v>12</v>
      </c>
      <c r="U4009">
        <v>0.999999999999997</v>
      </c>
      <c r="V4009" t="s">
        <v>3100</v>
      </c>
      <c r="W4009" t="e">
        <f>VLOOKUP(Q4009,'PBT Tag Rates'!$B$5:$E$44,4,FALSE)</f>
        <v>#N/A</v>
      </c>
      <c r="X4009">
        <v>1</v>
      </c>
      <c r="Y4009" s="14">
        <f>IFERROR(LOOKUP(H4009,{30,43,48,53,58,63,68,73,78,83,88,93,97},{42,47,52,57,62,67,72,77,82,87,92,99,100}),999)</f>
        <v>62</v>
      </c>
      <c r="Z4009" s="17">
        <f t="shared" si="445"/>
        <v>5.5555555555555554</v>
      </c>
      <c r="AA4009" s="17">
        <f t="shared" si="439"/>
        <v>5.5555555555555554</v>
      </c>
      <c r="AB4009" s="17">
        <f t="shared" si="440"/>
        <v>11.658097686375321</v>
      </c>
      <c r="AC4009" s="17" t="s">
        <v>17654</v>
      </c>
    </row>
    <row r="4010" spans="1:29" x14ac:dyDescent="0.25">
      <c r="A4010" t="s">
        <v>3339</v>
      </c>
      <c r="B4010" s="151" t="s">
        <v>13827</v>
      </c>
      <c r="C4010" t="s">
        <v>13828</v>
      </c>
      <c r="D4010" s="1">
        <v>45184</v>
      </c>
      <c r="E4010">
        <f t="shared" si="442"/>
        <v>18</v>
      </c>
      <c r="F4010" t="s">
        <v>14</v>
      </c>
      <c r="G4010">
        <v>710</v>
      </c>
      <c r="H4010">
        <f t="shared" si="441"/>
        <v>71</v>
      </c>
      <c r="I4010" t="s">
        <v>7</v>
      </c>
      <c r="J4010" t="s">
        <v>8</v>
      </c>
      <c r="K4010" t="s">
        <v>8</v>
      </c>
      <c r="L4010" t="s">
        <v>8</v>
      </c>
      <c r="M4010" t="s">
        <v>14</v>
      </c>
      <c r="N4010" t="str">
        <f t="shared" si="443"/>
        <v>F</v>
      </c>
      <c r="O4010" t="s">
        <v>8</v>
      </c>
      <c r="P4010" t="s">
        <v>8</v>
      </c>
      <c r="Q4010" t="s">
        <v>11</v>
      </c>
      <c r="R4010" t="s">
        <v>8</v>
      </c>
      <c r="S4010" t="str">
        <f t="shared" si="444"/>
        <v>U</v>
      </c>
      <c r="T4010" t="s">
        <v>12</v>
      </c>
      <c r="U4010">
        <v>1</v>
      </c>
      <c r="V4010" t="s">
        <v>11</v>
      </c>
      <c r="W4010" t="e">
        <f>VLOOKUP(Q4010,'PBT Tag Rates'!$B$5:$E$44,4,FALSE)</f>
        <v>#N/A</v>
      </c>
      <c r="X4010">
        <v>1</v>
      </c>
      <c r="Y4010" s="14">
        <f>IFERROR(LOOKUP(H4010,{30,43,48,53,58,63,68,73,78,83,88,93,97},{42,47,52,57,62,67,72,77,82,87,92,99,100}),999)</f>
        <v>72</v>
      </c>
      <c r="Z4010" s="17">
        <f t="shared" si="445"/>
        <v>5.5555555555555554</v>
      </c>
      <c r="AA4010" s="17">
        <f t="shared" si="439"/>
        <v>5.5555555555555554</v>
      </c>
      <c r="AB4010" s="17">
        <f t="shared" si="440"/>
        <v>11.658097686375321</v>
      </c>
      <c r="AC4010" s="17" t="s">
        <v>17654</v>
      </c>
    </row>
    <row r="4011" spans="1:29" x14ac:dyDescent="0.25">
      <c r="A4011" t="s">
        <v>3339</v>
      </c>
      <c r="B4011" s="151" t="s">
        <v>13829</v>
      </c>
      <c r="C4011" t="s">
        <v>13830</v>
      </c>
      <c r="D4011" s="1">
        <v>45184</v>
      </c>
      <c r="E4011">
        <f t="shared" si="442"/>
        <v>18</v>
      </c>
      <c r="F4011" t="s">
        <v>6</v>
      </c>
      <c r="G4011">
        <v>630</v>
      </c>
      <c r="H4011">
        <f t="shared" si="441"/>
        <v>63</v>
      </c>
      <c r="I4011" t="s">
        <v>9</v>
      </c>
      <c r="J4011">
        <v>1</v>
      </c>
      <c r="K4011" t="s">
        <v>8</v>
      </c>
      <c r="L4011" t="s">
        <v>8</v>
      </c>
      <c r="M4011" t="s">
        <v>6</v>
      </c>
      <c r="N4011" t="str">
        <f t="shared" si="443"/>
        <v>M</v>
      </c>
      <c r="O4011" t="s">
        <v>13831</v>
      </c>
      <c r="P4011" t="s">
        <v>13832</v>
      </c>
      <c r="Q4011" t="s">
        <v>221</v>
      </c>
      <c r="R4011">
        <v>4</v>
      </c>
      <c r="S4011">
        <f t="shared" si="444"/>
        <v>2019</v>
      </c>
      <c r="T4011" t="s">
        <v>12</v>
      </c>
      <c r="U4011">
        <v>0.999999999999999</v>
      </c>
      <c r="V4011" t="s">
        <v>3951</v>
      </c>
      <c r="W4011">
        <f>VLOOKUP(Q4011,'PBT Tag Rates'!$B$5:$E$44,4,FALSE)</f>
        <v>0.95971980899999998</v>
      </c>
      <c r="X4011">
        <v>1</v>
      </c>
      <c r="Y4011" s="14">
        <f>IFERROR(LOOKUP(H4011,{30,43,48,53,58,63,68,73,78,83,88,93,97},{42,47,52,57,62,67,72,77,82,87,92,99,100}),999)</f>
        <v>67</v>
      </c>
      <c r="Z4011" s="17">
        <f t="shared" si="445"/>
        <v>5.5555555555555554</v>
      </c>
      <c r="AA4011" s="17">
        <f t="shared" si="439"/>
        <v>5.5555555555555554</v>
      </c>
      <c r="AB4011" s="17">
        <f t="shared" si="440"/>
        <v>11.658097686375321</v>
      </c>
      <c r="AC4011" s="17" t="s">
        <v>17655</v>
      </c>
    </row>
    <row r="4012" spans="1:29" x14ac:dyDescent="0.25">
      <c r="A4012" t="s">
        <v>3339</v>
      </c>
      <c r="B4012" s="151" t="s">
        <v>13833</v>
      </c>
      <c r="C4012" t="s">
        <v>13834</v>
      </c>
      <c r="D4012" s="1">
        <v>45184</v>
      </c>
      <c r="E4012">
        <f t="shared" si="442"/>
        <v>18</v>
      </c>
      <c r="F4012" t="s">
        <v>6</v>
      </c>
      <c r="G4012">
        <v>760</v>
      </c>
      <c r="H4012">
        <f t="shared" si="441"/>
        <v>76</v>
      </c>
      <c r="I4012" t="s">
        <v>7</v>
      </c>
      <c r="J4012" t="s">
        <v>8</v>
      </c>
      <c r="K4012" t="s">
        <v>8</v>
      </c>
      <c r="L4012" t="s">
        <v>8</v>
      </c>
      <c r="M4012" t="s">
        <v>14</v>
      </c>
      <c r="N4012" t="str">
        <f t="shared" si="443"/>
        <v>F</v>
      </c>
      <c r="O4012" t="s">
        <v>2965</v>
      </c>
      <c r="P4012" t="s">
        <v>2966</v>
      </c>
      <c r="Q4012" t="s">
        <v>221</v>
      </c>
      <c r="R4012">
        <v>4</v>
      </c>
      <c r="S4012">
        <f t="shared" si="444"/>
        <v>2019</v>
      </c>
      <c r="T4012" t="s">
        <v>12</v>
      </c>
      <c r="U4012">
        <v>1</v>
      </c>
      <c r="V4012" t="s">
        <v>3346</v>
      </c>
      <c r="W4012">
        <f>VLOOKUP(Q4012,'PBT Tag Rates'!$B$5:$E$44,4,FALSE)</f>
        <v>0.95971980899999998</v>
      </c>
      <c r="X4012">
        <v>1</v>
      </c>
      <c r="Y4012" s="14">
        <f>IFERROR(LOOKUP(H4012,{30,43,48,53,58,63,68,73,78,83,88,93,97},{42,47,52,57,62,67,72,77,82,87,92,99,100}),999)</f>
        <v>77</v>
      </c>
      <c r="Z4012" s="17">
        <f t="shared" si="445"/>
        <v>5.5555555555555554</v>
      </c>
      <c r="AA4012" s="17">
        <f t="shared" si="439"/>
        <v>5.5555555555555554</v>
      </c>
      <c r="AB4012" s="17">
        <f t="shared" si="440"/>
        <v>11.658097686375321</v>
      </c>
      <c r="AC4012" s="17" t="s">
        <v>17654</v>
      </c>
    </row>
    <row r="4013" spans="1:29" x14ac:dyDescent="0.25">
      <c r="A4013" t="s">
        <v>3339</v>
      </c>
      <c r="B4013" s="151" t="s">
        <v>13835</v>
      </c>
      <c r="C4013" t="s">
        <v>13836</v>
      </c>
      <c r="D4013" s="1">
        <v>45184</v>
      </c>
      <c r="E4013">
        <f t="shared" si="442"/>
        <v>18</v>
      </c>
      <c r="F4013" t="s">
        <v>14</v>
      </c>
      <c r="G4013">
        <v>710</v>
      </c>
      <c r="H4013">
        <f t="shared" si="441"/>
        <v>71</v>
      </c>
      <c r="I4013" t="s">
        <v>7</v>
      </c>
      <c r="J4013" t="s">
        <v>8</v>
      </c>
      <c r="K4013" t="s">
        <v>8</v>
      </c>
      <c r="L4013" t="s">
        <v>8</v>
      </c>
      <c r="M4013" t="s">
        <v>14</v>
      </c>
      <c r="N4013" t="str">
        <f t="shared" si="443"/>
        <v>F</v>
      </c>
      <c r="O4013" t="s">
        <v>748</v>
      </c>
      <c r="P4013" t="s">
        <v>4173</v>
      </c>
      <c r="Q4013" t="s">
        <v>221</v>
      </c>
      <c r="R4013">
        <v>4</v>
      </c>
      <c r="S4013">
        <f t="shared" si="444"/>
        <v>2019</v>
      </c>
      <c r="T4013" t="s">
        <v>12</v>
      </c>
      <c r="U4013">
        <v>0.999999999999996</v>
      </c>
      <c r="V4013" t="s">
        <v>3396</v>
      </c>
      <c r="W4013">
        <f>VLOOKUP(Q4013,'PBT Tag Rates'!$B$5:$E$44,4,FALSE)</f>
        <v>0.95971980899999998</v>
      </c>
      <c r="X4013">
        <v>1</v>
      </c>
      <c r="Y4013" s="14">
        <f>IFERROR(LOOKUP(H4013,{30,43,48,53,58,63,68,73,78,83,88,93,97},{42,47,52,57,62,67,72,77,82,87,92,99,100}),999)</f>
        <v>72</v>
      </c>
      <c r="Z4013" s="17">
        <f t="shared" si="445"/>
        <v>5.5555555555555554</v>
      </c>
      <c r="AA4013" s="17">
        <f t="shared" si="439"/>
        <v>5.5555555555555554</v>
      </c>
      <c r="AB4013" s="17">
        <f t="shared" si="440"/>
        <v>11.658097686375321</v>
      </c>
      <c r="AC4013" s="17" t="s">
        <v>17655</v>
      </c>
    </row>
    <row r="4014" spans="1:29" x14ac:dyDescent="0.25">
      <c r="A4014" t="s">
        <v>3339</v>
      </c>
      <c r="B4014" s="151" t="s">
        <v>13837</v>
      </c>
      <c r="C4014" t="s">
        <v>13838</v>
      </c>
      <c r="D4014" s="1">
        <v>45184</v>
      </c>
      <c r="E4014">
        <f t="shared" si="442"/>
        <v>18</v>
      </c>
      <c r="F4014" t="s">
        <v>14</v>
      </c>
      <c r="G4014">
        <v>810</v>
      </c>
      <c r="H4014">
        <f t="shared" si="441"/>
        <v>81</v>
      </c>
      <c r="I4014" t="s">
        <v>9</v>
      </c>
      <c r="J4014">
        <v>1</v>
      </c>
      <c r="K4014" t="s">
        <v>13839</v>
      </c>
      <c r="L4014" t="s">
        <v>8</v>
      </c>
      <c r="M4014" t="s">
        <v>14</v>
      </c>
      <c r="N4014" t="str">
        <f t="shared" si="443"/>
        <v>F</v>
      </c>
      <c r="O4014" t="s">
        <v>548</v>
      </c>
      <c r="P4014" t="s">
        <v>1370</v>
      </c>
      <c r="Q4014" t="s">
        <v>221</v>
      </c>
      <c r="R4014">
        <v>4</v>
      </c>
      <c r="S4014">
        <f t="shared" si="444"/>
        <v>2019</v>
      </c>
      <c r="T4014" t="s">
        <v>12</v>
      </c>
      <c r="U4014">
        <v>1</v>
      </c>
      <c r="V4014" t="s">
        <v>3396</v>
      </c>
      <c r="W4014">
        <f>VLOOKUP(Q4014,'PBT Tag Rates'!$B$5:$E$44,4,FALSE)</f>
        <v>0.95971980899999998</v>
      </c>
      <c r="X4014">
        <v>1</v>
      </c>
      <c r="Y4014" s="14">
        <f>IFERROR(LOOKUP(H4014,{30,43,48,53,58,63,68,73,78,83,88,93,97},{42,47,52,57,62,67,72,77,82,87,92,99,100}),999)</f>
        <v>82</v>
      </c>
      <c r="Z4014" s="17">
        <f t="shared" si="445"/>
        <v>5.5555555555555554</v>
      </c>
      <c r="AA4014" s="17">
        <f t="shared" si="439"/>
        <v>5.5555555555555554</v>
      </c>
      <c r="AB4014" s="17">
        <f t="shared" si="440"/>
        <v>11.658097686375321</v>
      </c>
      <c r="AC4014" s="17" t="s">
        <v>17655</v>
      </c>
    </row>
    <row r="4015" spans="1:29" x14ac:dyDescent="0.25">
      <c r="A4015" t="s">
        <v>3339</v>
      </c>
      <c r="B4015" s="151" t="s">
        <v>13840</v>
      </c>
      <c r="C4015" t="s">
        <v>13841</v>
      </c>
      <c r="D4015" s="1">
        <v>45184</v>
      </c>
      <c r="E4015">
        <f t="shared" si="442"/>
        <v>18</v>
      </c>
      <c r="F4015" t="s">
        <v>6</v>
      </c>
      <c r="G4015">
        <v>680</v>
      </c>
      <c r="H4015">
        <f t="shared" si="441"/>
        <v>68</v>
      </c>
      <c r="I4015" t="s">
        <v>9</v>
      </c>
      <c r="J4015">
        <v>1</v>
      </c>
      <c r="K4015" t="s">
        <v>8</v>
      </c>
      <c r="L4015" t="s">
        <v>8</v>
      </c>
      <c r="M4015" t="s">
        <v>6</v>
      </c>
      <c r="N4015" t="str">
        <f t="shared" si="443"/>
        <v>M</v>
      </c>
      <c r="O4015" t="s">
        <v>2516</v>
      </c>
      <c r="P4015" t="s">
        <v>2517</v>
      </c>
      <c r="Q4015" t="s">
        <v>221</v>
      </c>
      <c r="R4015">
        <v>4</v>
      </c>
      <c r="S4015">
        <f t="shared" si="444"/>
        <v>2019</v>
      </c>
      <c r="T4015" t="s">
        <v>12</v>
      </c>
      <c r="U4015">
        <v>0.99999999999999201</v>
      </c>
      <c r="V4015" t="s">
        <v>3608</v>
      </c>
      <c r="W4015">
        <f>VLOOKUP(Q4015,'PBT Tag Rates'!$B$5:$E$44,4,FALSE)</f>
        <v>0.95971980899999998</v>
      </c>
      <c r="X4015">
        <v>1</v>
      </c>
      <c r="Y4015" s="14">
        <f>IFERROR(LOOKUP(H4015,{30,43,48,53,58,63,68,73,78,83,88,93,97},{42,47,52,57,62,67,72,77,82,87,92,99,100}),999)</f>
        <v>72</v>
      </c>
      <c r="Z4015" s="17">
        <f t="shared" si="445"/>
        <v>5.5555555555555554</v>
      </c>
      <c r="AA4015" s="17">
        <f t="shared" si="439"/>
        <v>5.5555555555555554</v>
      </c>
      <c r="AB4015" s="17">
        <f t="shared" si="440"/>
        <v>11.658097686375321</v>
      </c>
      <c r="AC4015" s="17" t="s">
        <v>17654</v>
      </c>
    </row>
    <row r="4016" spans="1:29" x14ac:dyDescent="0.25">
      <c r="A4016" t="s">
        <v>3339</v>
      </c>
      <c r="B4016" s="151" t="s">
        <v>13842</v>
      </c>
      <c r="C4016" t="s">
        <v>13843</v>
      </c>
      <c r="D4016" s="1">
        <v>45184</v>
      </c>
      <c r="E4016">
        <f t="shared" si="442"/>
        <v>18</v>
      </c>
      <c r="F4016" t="s">
        <v>6</v>
      </c>
      <c r="G4016">
        <v>590</v>
      </c>
      <c r="H4016">
        <f t="shared" si="441"/>
        <v>59</v>
      </c>
      <c r="I4016" t="s">
        <v>9</v>
      </c>
      <c r="J4016">
        <v>1</v>
      </c>
      <c r="K4016" t="s">
        <v>8</v>
      </c>
      <c r="L4016" t="s">
        <v>13844</v>
      </c>
      <c r="M4016" t="s">
        <v>6</v>
      </c>
      <c r="N4016" t="str">
        <f t="shared" si="443"/>
        <v>M</v>
      </c>
      <c r="O4016" t="s">
        <v>13845</v>
      </c>
      <c r="P4016" t="s">
        <v>13846</v>
      </c>
      <c r="Q4016" t="s">
        <v>918</v>
      </c>
      <c r="R4016">
        <v>3</v>
      </c>
      <c r="S4016">
        <f t="shared" si="444"/>
        <v>2020</v>
      </c>
      <c r="T4016" t="s">
        <v>12</v>
      </c>
      <c r="U4016">
        <v>1</v>
      </c>
      <c r="V4016" t="s">
        <v>3951</v>
      </c>
      <c r="W4016">
        <f>VLOOKUP(Q4016,'PBT Tag Rates'!$B$5:$E$44,4,FALSE)</f>
        <v>0.98961045999999997</v>
      </c>
      <c r="X4016">
        <v>1</v>
      </c>
      <c r="Y4016" s="14">
        <f>IFERROR(LOOKUP(H4016,{30,43,48,53,58,63,68,73,78,83,88,93,97},{42,47,52,57,62,67,72,77,82,87,92,99,100}),999)</f>
        <v>62</v>
      </c>
      <c r="Z4016" s="17">
        <f t="shared" si="445"/>
        <v>5.5555555555555554</v>
      </c>
      <c r="AA4016" s="17">
        <f t="shared" si="439"/>
        <v>5.5555555555555554</v>
      </c>
      <c r="AB4016" s="17">
        <f t="shared" si="440"/>
        <v>11.658097686375321</v>
      </c>
      <c r="AC4016" s="17" t="s">
        <v>17655</v>
      </c>
    </row>
    <row r="4017" spans="1:29" x14ac:dyDescent="0.25">
      <c r="A4017" t="s">
        <v>3339</v>
      </c>
      <c r="B4017" s="151" t="s">
        <v>13847</v>
      </c>
      <c r="C4017" t="s">
        <v>13848</v>
      </c>
      <c r="D4017" s="1">
        <v>45184</v>
      </c>
      <c r="E4017">
        <f t="shared" si="442"/>
        <v>18</v>
      </c>
      <c r="F4017" t="s">
        <v>14</v>
      </c>
      <c r="G4017">
        <v>720</v>
      </c>
      <c r="H4017">
        <f t="shared" si="441"/>
        <v>72</v>
      </c>
      <c r="I4017" t="s">
        <v>7</v>
      </c>
      <c r="J4017" t="s">
        <v>8</v>
      </c>
      <c r="K4017" t="s">
        <v>8</v>
      </c>
      <c r="L4017" t="s">
        <v>8</v>
      </c>
      <c r="M4017" t="s">
        <v>14</v>
      </c>
      <c r="N4017" t="str">
        <f t="shared" si="443"/>
        <v>F</v>
      </c>
      <c r="O4017" t="s">
        <v>1297</v>
      </c>
      <c r="P4017" t="s">
        <v>1298</v>
      </c>
      <c r="Q4017" t="s">
        <v>221</v>
      </c>
      <c r="R4017">
        <v>4</v>
      </c>
      <c r="S4017">
        <f t="shared" si="444"/>
        <v>2019</v>
      </c>
      <c r="T4017" t="s">
        <v>12</v>
      </c>
      <c r="U4017">
        <v>0.999999999999998</v>
      </c>
      <c r="V4017" t="s">
        <v>3396</v>
      </c>
      <c r="W4017">
        <f>VLOOKUP(Q4017,'PBT Tag Rates'!$B$5:$E$44,4,FALSE)</f>
        <v>0.95971980899999998</v>
      </c>
      <c r="X4017">
        <v>1</v>
      </c>
      <c r="Y4017" s="14">
        <f>IFERROR(LOOKUP(H4017,{30,43,48,53,58,63,68,73,78,83,88,93,97},{42,47,52,57,62,67,72,77,82,87,92,99,100}),999)</f>
        <v>72</v>
      </c>
      <c r="Z4017" s="17">
        <f t="shared" si="445"/>
        <v>5.5555555555555554</v>
      </c>
      <c r="AA4017" s="17">
        <f t="shared" si="439"/>
        <v>5.5555555555555554</v>
      </c>
      <c r="AB4017" s="17">
        <f t="shared" si="440"/>
        <v>11.658097686375321</v>
      </c>
      <c r="AC4017" s="17" t="s">
        <v>17655</v>
      </c>
    </row>
    <row r="4018" spans="1:29" x14ac:dyDescent="0.25">
      <c r="A4018" t="s">
        <v>3339</v>
      </c>
      <c r="B4018" s="151" t="s">
        <v>13849</v>
      </c>
      <c r="C4018" t="s">
        <v>13850</v>
      </c>
      <c r="D4018" s="1">
        <v>45184</v>
      </c>
      <c r="E4018">
        <f t="shared" si="442"/>
        <v>18</v>
      </c>
      <c r="F4018" t="s">
        <v>14</v>
      </c>
      <c r="G4018">
        <v>680</v>
      </c>
      <c r="H4018">
        <f t="shared" si="441"/>
        <v>68</v>
      </c>
      <c r="I4018" t="s">
        <v>7</v>
      </c>
      <c r="J4018" t="s">
        <v>8</v>
      </c>
      <c r="K4018" t="s">
        <v>8</v>
      </c>
      <c r="L4018" t="s">
        <v>8</v>
      </c>
      <c r="M4018" t="s">
        <v>14</v>
      </c>
      <c r="N4018" t="str">
        <f t="shared" si="443"/>
        <v>F</v>
      </c>
      <c r="O4018" t="s">
        <v>534</v>
      </c>
      <c r="P4018" t="s">
        <v>535</v>
      </c>
      <c r="Q4018" t="s">
        <v>221</v>
      </c>
      <c r="R4018">
        <v>4</v>
      </c>
      <c r="S4018">
        <f t="shared" si="444"/>
        <v>2019</v>
      </c>
      <c r="T4018" t="s">
        <v>12</v>
      </c>
      <c r="U4018">
        <v>0.999999999999996</v>
      </c>
      <c r="V4018" t="s">
        <v>3396</v>
      </c>
      <c r="W4018">
        <f>VLOOKUP(Q4018,'PBT Tag Rates'!$B$5:$E$44,4,FALSE)</f>
        <v>0.95971980899999998</v>
      </c>
      <c r="X4018">
        <v>1</v>
      </c>
      <c r="Y4018" s="14">
        <f>IFERROR(LOOKUP(H4018,{30,43,48,53,58,63,68,73,78,83,88,93,97},{42,47,52,57,62,67,72,77,82,87,92,99,100}),999)</f>
        <v>72</v>
      </c>
      <c r="Z4018" s="17">
        <f t="shared" si="445"/>
        <v>5.5555555555555554</v>
      </c>
      <c r="AA4018" s="17">
        <f t="shared" si="439"/>
        <v>5.5555555555555554</v>
      </c>
      <c r="AB4018" s="17">
        <f t="shared" si="440"/>
        <v>11.658097686375321</v>
      </c>
      <c r="AC4018" s="17" t="s">
        <v>17655</v>
      </c>
    </row>
    <row r="4019" spans="1:29" x14ac:dyDescent="0.25">
      <c r="A4019" t="s">
        <v>3339</v>
      </c>
      <c r="B4019" s="151" t="s">
        <v>13851</v>
      </c>
      <c r="C4019" t="s">
        <v>13852</v>
      </c>
      <c r="D4019" s="1">
        <v>45184</v>
      </c>
      <c r="E4019">
        <f t="shared" si="442"/>
        <v>18</v>
      </c>
      <c r="F4019" t="s">
        <v>14</v>
      </c>
      <c r="G4019">
        <v>730</v>
      </c>
      <c r="H4019">
        <f t="shared" si="441"/>
        <v>73</v>
      </c>
      <c r="I4019" t="s">
        <v>9</v>
      </c>
      <c r="J4019">
        <v>1</v>
      </c>
      <c r="K4019" t="s">
        <v>8</v>
      </c>
      <c r="L4019" t="s">
        <v>8</v>
      </c>
      <c r="M4019" t="s">
        <v>6</v>
      </c>
      <c r="N4019" t="str">
        <f t="shared" si="443"/>
        <v>M</v>
      </c>
      <c r="O4019" t="s">
        <v>2731</v>
      </c>
      <c r="P4019" t="s">
        <v>2732</v>
      </c>
      <c r="Q4019" t="s">
        <v>221</v>
      </c>
      <c r="R4019">
        <v>4</v>
      </c>
      <c r="S4019">
        <f t="shared" si="444"/>
        <v>2019</v>
      </c>
      <c r="T4019" t="s">
        <v>12</v>
      </c>
      <c r="U4019">
        <v>0.999999999999999</v>
      </c>
      <c r="V4019" t="s">
        <v>3821</v>
      </c>
      <c r="W4019">
        <f>VLOOKUP(Q4019,'PBT Tag Rates'!$B$5:$E$44,4,FALSE)</f>
        <v>0.95971980899999998</v>
      </c>
      <c r="X4019">
        <v>1</v>
      </c>
      <c r="Y4019" s="14">
        <f>IFERROR(LOOKUP(H4019,{30,43,48,53,58,63,68,73,78,83,88,93,97},{42,47,52,57,62,67,72,77,82,87,92,99,100}),999)</f>
        <v>77</v>
      </c>
      <c r="Z4019" s="17">
        <f t="shared" si="445"/>
        <v>5.5555555555555554</v>
      </c>
      <c r="AA4019" s="17">
        <f t="shared" si="439"/>
        <v>5.5555555555555554</v>
      </c>
      <c r="AB4019" s="17">
        <f t="shared" si="440"/>
        <v>11.658097686375321</v>
      </c>
      <c r="AC4019" s="17" t="s">
        <v>17654</v>
      </c>
    </row>
    <row r="4020" spans="1:29" x14ac:dyDescent="0.25">
      <c r="A4020" t="s">
        <v>3339</v>
      </c>
      <c r="B4020" s="151" t="s">
        <v>13853</v>
      </c>
      <c r="C4020" t="s">
        <v>2604</v>
      </c>
      <c r="D4020" s="1">
        <v>45184</v>
      </c>
      <c r="E4020">
        <f t="shared" si="442"/>
        <v>18</v>
      </c>
      <c r="F4020" t="s">
        <v>14</v>
      </c>
      <c r="G4020">
        <v>690</v>
      </c>
      <c r="H4020">
        <f t="shared" si="441"/>
        <v>69</v>
      </c>
      <c r="I4020" t="s">
        <v>9</v>
      </c>
      <c r="J4020">
        <v>1</v>
      </c>
      <c r="K4020" t="s">
        <v>8</v>
      </c>
      <c r="L4020" t="s">
        <v>8</v>
      </c>
      <c r="M4020" t="s">
        <v>14</v>
      </c>
      <c r="N4020" t="str">
        <f t="shared" si="443"/>
        <v>F</v>
      </c>
      <c r="O4020" t="s">
        <v>13854</v>
      </c>
      <c r="P4020" t="s">
        <v>13855</v>
      </c>
      <c r="Q4020" t="s">
        <v>221</v>
      </c>
      <c r="R4020">
        <v>4</v>
      </c>
      <c r="S4020">
        <f t="shared" si="444"/>
        <v>2019</v>
      </c>
      <c r="T4020" t="s">
        <v>12</v>
      </c>
      <c r="U4020">
        <v>1</v>
      </c>
      <c r="V4020" t="s">
        <v>3951</v>
      </c>
      <c r="W4020">
        <f>VLOOKUP(Q4020,'PBT Tag Rates'!$B$5:$E$44,4,FALSE)</f>
        <v>0.95971980899999998</v>
      </c>
      <c r="X4020">
        <v>1</v>
      </c>
      <c r="Y4020" s="14">
        <f>IFERROR(LOOKUP(H4020,{30,43,48,53,58,63,68,73,78,83,88,93,97},{42,47,52,57,62,67,72,77,82,87,92,99,100}),999)</f>
        <v>72</v>
      </c>
      <c r="Z4020" s="17">
        <f t="shared" si="445"/>
        <v>5.5555555555555554</v>
      </c>
      <c r="AA4020" s="17">
        <f t="shared" si="439"/>
        <v>5.5555555555555554</v>
      </c>
      <c r="AB4020" s="17">
        <f t="shared" si="440"/>
        <v>11.658097686375321</v>
      </c>
      <c r="AC4020" s="17" t="s">
        <v>17655</v>
      </c>
    </row>
    <row r="4021" spans="1:29" x14ac:dyDescent="0.25">
      <c r="A4021" t="s">
        <v>3339</v>
      </c>
      <c r="B4021" s="151" t="s">
        <v>13856</v>
      </c>
      <c r="C4021" t="s">
        <v>13857</v>
      </c>
      <c r="D4021" s="1">
        <v>45184</v>
      </c>
      <c r="E4021">
        <f t="shared" si="442"/>
        <v>18</v>
      </c>
      <c r="F4021" t="s">
        <v>14</v>
      </c>
      <c r="G4021">
        <v>810</v>
      </c>
      <c r="H4021">
        <f t="shared" si="441"/>
        <v>81</v>
      </c>
      <c r="I4021" t="s">
        <v>9</v>
      </c>
      <c r="J4021">
        <v>1</v>
      </c>
      <c r="K4021" t="s">
        <v>13858</v>
      </c>
      <c r="L4021" t="s">
        <v>8</v>
      </c>
      <c r="M4021" t="s">
        <v>14</v>
      </c>
      <c r="N4021" t="str">
        <f t="shared" si="443"/>
        <v>F</v>
      </c>
      <c r="O4021" t="s">
        <v>8</v>
      </c>
      <c r="P4021" t="s">
        <v>8</v>
      </c>
      <c r="Q4021" t="s">
        <v>11</v>
      </c>
      <c r="R4021" t="s">
        <v>8</v>
      </c>
      <c r="S4021" t="str">
        <f t="shared" si="444"/>
        <v>U</v>
      </c>
      <c r="T4021" t="s">
        <v>12</v>
      </c>
      <c r="U4021">
        <v>1</v>
      </c>
      <c r="V4021" t="s">
        <v>3100</v>
      </c>
      <c r="W4021" t="e">
        <f>VLOOKUP(Q4021,'PBT Tag Rates'!$B$5:$E$44,4,FALSE)</f>
        <v>#N/A</v>
      </c>
      <c r="X4021">
        <v>1</v>
      </c>
      <c r="Y4021" s="14">
        <f>IFERROR(LOOKUP(H4021,{30,43,48,53,58,63,68,73,78,83,88,93,97},{42,47,52,57,62,67,72,77,82,87,92,99,100}),999)</f>
        <v>82</v>
      </c>
      <c r="Z4021" s="17">
        <f t="shared" si="445"/>
        <v>5.5555555555555554</v>
      </c>
      <c r="AA4021" s="17">
        <f t="shared" si="439"/>
        <v>5.5555555555555554</v>
      </c>
      <c r="AB4021" s="17">
        <f t="shared" si="440"/>
        <v>11.658097686375321</v>
      </c>
      <c r="AC4021" s="17" t="s">
        <v>17654</v>
      </c>
    </row>
    <row r="4022" spans="1:29" x14ac:dyDescent="0.25">
      <c r="A4022" t="s">
        <v>3339</v>
      </c>
      <c r="B4022" s="151" t="s">
        <v>13859</v>
      </c>
      <c r="C4022" t="s">
        <v>13860</v>
      </c>
      <c r="D4022" s="1">
        <v>45184</v>
      </c>
      <c r="E4022">
        <f t="shared" si="442"/>
        <v>18</v>
      </c>
      <c r="F4022" t="s">
        <v>6</v>
      </c>
      <c r="G4022">
        <v>690</v>
      </c>
      <c r="H4022">
        <f t="shared" si="441"/>
        <v>69</v>
      </c>
      <c r="I4022" t="s">
        <v>7</v>
      </c>
      <c r="J4022" t="s">
        <v>8</v>
      </c>
      <c r="K4022" t="s">
        <v>8</v>
      </c>
      <c r="L4022" t="s">
        <v>8</v>
      </c>
      <c r="M4022" t="s">
        <v>6</v>
      </c>
      <c r="N4022" t="str">
        <f t="shared" si="443"/>
        <v>M</v>
      </c>
      <c r="O4022" t="s">
        <v>44</v>
      </c>
      <c r="P4022" t="s">
        <v>533</v>
      </c>
      <c r="Q4022" t="s">
        <v>15</v>
      </c>
      <c r="R4022">
        <v>5</v>
      </c>
      <c r="S4022">
        <f t="shared" si="444"/>
        <v>2018</v>
      </c>
      <c r="T4022" t="s">
        <v>12</v>
      </c>
      <c r="U4022">
        <v>0.999999999999996</v>
      </c>
      <c r="V4022" t="s">
        <v>3951</v>
      </c>
      <c r="W4022">
        <f>VLOOKUP(Q4022,'PBT Tag Rates'!$B$5:$E$44,4,FALSE)</f>
        <v>0.80551598400000002</v>
      </c>
      <c r="X4022">
        <v>1</v>
      </c>
      <c r="Y4022" s="14">
        <f>IFERROR(LOOKUP(H4022,{30,43,48,53,58,63,68,73,78,83,88,93,97},{42,47,52,57,62,67,72,77,82,87,92,99,100}),999)</f>
        <v>72</v>
      </c>
      <c r="Z4022" s="17">
        <f t="shared" si="445"/>
        <v>5.5555555555555554</v>
      </c>
      <c r="AA4022" s="17">
        <f t="shared" si="439"/>
        <v>5.5555555555555554</v>
      </c>
      <c r="AB4022" s="17">
        <f t="shared" si="440"/>
        <v>11.658097686375321</v>
      </c>
      <c r="AC4022" s="17" t="s">
        <v>17655</v>
      </c>
    </row>
    <row r="4023" spans="1:29" x14ac:dyDescent="0.25">
      <c r="A4023" t="s">
        <v>3339</v>
      </c>
      <c r="B4023" s="151" t="s">
        <v>13861</v>
      </c>
      <c r="C4023" t="s">
        <v>13862</v>
      </c>
      <c r="D4023" s="1">
        <v>45184</v>
      </c>
      <c r="E4023">
        <f t="shared" si="442"/>
        <v>18</v>
      </c>
      <c r="F4023" t="s">
        <v>14</v>
      </c>
      <c r="G4023">
        <v>730</v>
      </c>
      <c r="H4023">
        <f t="shared" si="441"/>
        <v>73</v>
      </c>
      <c r="I4023" t="s">
        <v>7</v>
      </c>
      <c r="J4023" t="s">
        <v>8</v>
      </c>
      <c r="K4023" t="s">
        <v>8</v>
      </c>
      <c r="L4023" t="s">
        <v>8</v>
      </c>
      <c r="M4023" t="s">
        <v>6</v>
      </c>
      <c r="N4023" t="str">
        <f t="shared" si="443"/>
        <v>M</v>
      </c>
      <c r="O4023" t="s">
        <v>1705</v>
      </c>
      <c r="P4023" t="s">
        <v>2698</v>
      </c>
      <c r="Q4023" t="s">
        <v>221</v>
      </c>
      <c r="R4023">
        <v>4</v>
      </c>
      <c r="S4023">
        <f t="shared" si="444"/>
        <v>2019</v>
      </c>
      <c r="T4023" t="s">
        <v>12</v>
      </c>
      <c r="U4023">
        <v>0.999999999999999</v>
      </c>
      <c r="V4023" t="s">
        <v>3346</v>
      </c>
      <c r="W4023">
        <f>VLOOKUP(Q4023,'PBT Tag Rates'!$B$5:$E$44,4,FALSE)</f>
        <v>0.95971980899999998</v>
      </c>
      <c r="X4023">
        <v>1</v>
      </c>
      <c r="Y4023" s="14">
        <f>IFERROR(LOOKUP(H4023,{30,43,48,53,58,63,68,73,78,83,88,93,97},{42,47,52,57,62,67,72,77,82,87,92,99,100}),999)</f>
        <v>77</v>
      </c>
      <c r="Z4023" s="17">
        <f t="shared" si="445"/>
        <v>5.5555555555555554</v>
      </c>
      <c r="AA4023" s="17">
        <f t="shared" si="439"/>
        <v>5.5555555555555554</v>
      </c>
      <c r="AB4023" s="17">
        <f t="shared" si="440"/>
        <v>11.658097686375321</v>
      </c>
      <c r="AC4023" s="17" t="s">
        <v>17654</v>
      </c>
    </row>
    <row r="4024" spans="1:29" x14ac:dyDescent="0.25">
      <c r="A4024" t="s">
        <v>3339</v>
      </c>
      <c r="B4024" s="151" t="s">
        <v>13863</v>
      </c>
      <c r="C4024" t="s">
        <v>13864</v>
      </c>
      <c r="D4024" s="1">
        <v>45184</v>
      </c>
      <c r="E4024">
        <f t="shared" si="442"/>
        <v>18</v>
      </c>
      <c r="F4024" t="s">
        <v>6</v>
      </c>
      <c r="G4024">
        <v>560</v>
      </c>
      <c r="H4024">
        <f t="shared" si="441"/>
        <v>56</v>
      </c>
      <c r="I4024" t="s">
        <v>7</v>
      </c>
      <c r="J4024" t="s">
        <v>8</v>
      </c>
      <c r="K4024" t="s">
        <v>8</v>
      </c>
      <c r="L4024" t="s">
        <v>8</v>
      </c>
      <c r="M4024" t="s">
        <v>6</v>
      </c>
      <c r="N4024" t="str">
        <f t="shared" si="443"/>
        <v>M</v>
      </c>
      <c r="O4024" t="s">
        <v>13521</v>
      </c>
      <c r="P4024" t="s">
        <v>13522</v>
      </c>
      <c r="Q4024" t="s">
        <v>2596</v>
      </c>
      <c r="R4024">
        <v>3</v>
      </c>
      <c r="S4024">
        <f t="shared" si="444"/>
        <v>2020</v>
      </c>
      <c r="T4024" t="s">
        <v>12</v>
      </c>
      <c r="U4024">
        <v>0.999999999999999</v>
      </c>
      <c r="V4024" t="s">
        <v>3169</v>
      </c>
      <c r="W4024">
        <f>VLOOKUP(Q4024,'PBT Tag Rates'!$B$5:$E$44,4,FALSE)</f>
        <v>0.98845608500000004</v>
      </c>
      <c r="X4024">
        <v>1</v>
      </c>
      <c r="Y4024" s="14">
        <f>IFERROR(LOOKUP(H4024,{30,43,48,53,58,63,68,73,78,83,88,93,97},{42,47,52,57,62,67,72,77,82,87,92,99,100}),999)</f>
        <v>57</v>
      </c>
      <c r="Z4024" s="17">
        <f t="shared" si="445"/>
        <v>5.5555555555555554</v>
      </c>
      <c r="AA4024" s="17">
        <f t="shared" si="439"/>
        <v>5.5555555555555554</v>
      </c>
      <c r="AB4024" s="17">
        <f t="shared" si="440"/>
        <v>11.658097686375321</v>
      </c>
      <c r="AC4024" s="17" t="s">
        <v>17654</v>
      </c>
    </row>
    <row r="4025" spans="1:29" x14ac:dyDescent="0.25">
      <c r="A4025" t="s">
        <v>3339</v>
      </c>
      <c r="B4025" s="151" t="s">
        <v>13865</v>
      </c>
      <c r="C4025" t="s">
        <v>13866</v>
      </c>
      <c r="D4025" s="1">
        <v>45185</v>
      </c>
      <c r="E4025">
        <f t="shared" si="442"/>
        <v>18</v>
      </c>
      <c r="F4025" t="s">
        <v>14</v>
      </c>
      <c r="G4025">
        <v>710</v>
      </c>
      <c r="H4025">
        <f t="shared" si="441"/>
        <v>71</v>
      </c>
      <c r="I4025" t="s">
        <v>7</v>
      </c>
      <c r="J4025" t="s">
        <v>8</v>
      </c>
      <c r="K4025" t="s">
        <v>8</v>
      </c>
      <c r="L4025" t="s">
        <v>8</v>
      </c>
      <c r="M4025" t="s">
        <v>14</v>
      </c>
      <c r="N4025" t="str">
        <f t="shared" si="443"/>
        <v>F</v>
      </c>
      <c r="O4025" t="s">
        <v>4453</v>
      </c>
      <c r="P4025" t="s">
        <v>11981</v>
      </c>
      <c r="Q4025" t="s">
        <v>221</v>
      </c>
      <c r="R4025">
        <v>4</v>
      </c>
      <c r="S4025">
        <f t="shared" si="444"/>
        <v>2019</v>
      </c>
      <c r="T4025" t="s">
        <v>12</v>
      </c>
      <c r="U4025">
        <v>1</v>
      </c>
      <c r="V4025" t="s">
        <v>3357</v>
      </c>
      <c r="W4025">
        <f>VLOOKUP(Q4025,'PBT Tag Rates'!$B$5:$E$44,4,FALSE)</f>
        <v>0.95971980899999998</v>
      </c>
      <c r="X4025">
        <v>1</v>
      </c>
      <c r="Y4025" s="14">
        <f>IFERROR(LOOKUP(H4025,{30,43,48,53,58,63,68,73,78,83,88,93,97},{42,47,52,57,62,67,72,77,82,87,92,99,100}),999)</f>
        <v>72</v>
      </c>
      <c r="Z4025" s="17">
        <f t="shared" si="445"/>
        <v>5.5555555555555554</v>
      </c>
      <c r="AA4025" s="17">
        <f t="shared" si="439"/>
        <v>5.5555555555555554</v>
      </c>
      <c r="AB4025" s="17">
        <f t="shared" si="440"/>
        <v>11.658097686375321</v>
      </c>
      <c r="AC4025" s="17" t="s">
        <v>17654</v>
      </c>
    </row>
    <row r="4026" spans="1:29" x14ac:dyDescent="0.25">
      <c r="A4026" t="s">
        <v>3339</v>
      </c>
      <c r="B4026" s="151" t="s">
        <v>13867</v>
      </c>
      <c r="C4026" t="s">
        <v>13868</v>
      </c>
      <c r="D4026" s="1">
        <v>45185</v>
      </c>
      <c r="E4026">
        <f t="shared" si="442"/>
        <v>18</v>
      </c>
      <c r="F4026" t="s">
        <v>6</v>
      </c>
      <c r="G4026">
        <v>620</v>
      </c>
      <c r="H4026">
        <f t="shared" si="441"/>
        <v>62</v>
      </c>
      <c r="I4026" t="s">
        <v>9</v>
      </c>
      <c r="J4026">
        <v>1</v>
      </c>
      <c r="K4026" t="s">
        <v>8</v>
      </c>
      <c r="L4026" t="s">
        <v>8</v>
      </c>
      <c r="M4026" t="s">
        <v>6</v>
      </c>
      <c r="N4026" t="str">
        <f t="shared" si="443"/>
        <v>M</v>
      </c>
      <c r="O4026" t="s">
        <v>2757</v>
      </c>
      <c r="P4026" t="s">
        <v>2758</v>
      </c>
      <c r="Q4026" t="s">
        <v>918</v>
      </c>
      <c r="R4026">
        <v>3</v>
      </c>
      <c r="S4026">
        <f t="shared" si="444"/>
        <v>2020</v>
      </c>
      <c r="T4026" t="s">
        <v>12</v>
      </c>
      <c r="U4026">
        <v>1</v>
      </c>
      <c r="V4026" t="s">
        <v>3357</v>
      </c>
      <c r="W4026">
        <f>VLOOKUP(Q4026,'PBT Tag Rates'!$B$5:$E$44,4,FALSE)</f>
        <v>0.98961045999999997</v>
      </c>
      <c r="X4026">
        <v>1</v>
      </c>
      <c r="Y4026" s="14">
        <f>IFERROR(LOOKUP(H4026,{30,43,48,53,58,63,68,73,78,83,88,93,97},{42,47,52,57,62,67,72,77,82,87,92,99,100}),999)</f>
        <v>62</v>
      </c>
      <c r="Z4026" s="17">
        <f t="shared" si="445"/>
        <v>5.5555555555555554</v>
      </c>
      <c r="AA4026" s="17">
        <f t="shared" si="439"/>
        <v>5.5555555555555554</v>
      </c>
      <c r="AB4026" s="17">
        <f t="shared" si="440"/>
        <v>11.658097686375321</v>
      </c>
      <c r="AC4026" s="17" t="s">
        <v>17654</v>
      </c>
    </row>
    <row r="4027" spans="1:29" x14ac:dyDescent="0.25">
      <c r="A4027" t="s">
        <v>3339</v>
      </c>
      <c r="B4027" s="151" t="s">
        <v>13869</v>
      </c>
      <c r="C4027" t="s">
        <v>13870</v>
      </c>
      <c r="D4027" s="1">
        <v>45185</v>
      </c>
      <c r="E4027">
        <f t="shared" si="442"/>
        <v>18</v>
      </c>
      <c r="F4027" t="s">
        <v>6</v>
      </c>
      <c r="G4027">
        <v>680</v>
      </c>
      <c r="H4027">
        <f t="shared" si="441"/>
        <v>68</v>
      </c>
      <c r="I4027" t="s">
        <v>7</v>
      </c>
      <c r="J4027" t="s">
        <v>8</v>
      </c>
      <c r="K4027" t="s">
        <v>13871</v>
      </c>
      <c r="L4027" t="s">
        <v>8</v>
      </c>
      <c r="M4027" t="s">
        <v>6</v>
      </c>
      <c r="N4027" t="str">
        <f t="shared" si="443"/>
        <v>M</v>
      </c>
      <c r="O4027" t="s">
        <v>8</v>
      </c>
      <c r="P4027" t="s">
        <v>8</v>
      </c>
      <c r="Q4027" t="s">
        <v>11</v>
      </c>
      <c r="R4027" t="s">
        <v>8</v>
      </c>
      <c r="S4027" t="str">
        <f t="shared" si="444"/>
        <v>U</v>
      </c>
      <c r="T4027" t="s">
        <v>12</v>
      </c>
      <c r="U4027">
        <v>0.999999999999999</v>
      </c>
      <c r="V4027" t="s">
        <v>11</v>
      </c>
      <c r="W4027" t="e">
        <f>VLOOKUP(Q4027,'PBT Tag Rates'!$B$5:$E$44,4,FALSE)</f>
        <v>#N/A</v>
      </c>
      <c r="X4027">
        <v>1</v>
      </c>
      <c r="Y4027" s="14">
        <f>IFERROR(LOOKUP(H4027,{30,43,48,53,58,63,68,73,78,83,88,93,97},{42,47,52,57,62,67,72,77,82,87,92,99,100}),999)</f>
        <v>72</v>
      </c>
      <c r="Z4027" s="17">
        <f t="shared" si="445"/>
        <v>5.5555555555555554</v>
      </c>
      <c r="AA4027" s="17">
        <f t="shared" ref="AA4027:AA4090" si="446">Z4027*(1+$AA$4)</f>
        <v>5.5555555555555554</v>
      </c>
      <c r="AB4027" s="17">
        <f t="shared" ref="AB4027:AB4090" si="447">IF(D4027&lt;$D$3,AA4027/$AB$3,AA4027/$AB$4)</f>
        <v>11.658097686375321</v>
      </c>
      <c r="AC4027" s="17" t="s">
        <v>17654</v>
      </c>
    </row>
    <row r="4028" spans="1:29" x14ac:dyDescent="0.25">
      <c r="A4028" t="s">
        <v>3339</v>
      </c>
      <c r="B4028" s="151" t="s">
        <v>13872</v>
      </c>
      <c r="C4028" t="s">
        <v>13873</v>
      </c>
      <c r="D4028" s="1">
        <v>45185</v>
      </c>
      <c r="E4028">
        <f t="shared" si="442"/>
        <v>18</v>
      </c>
      <c r="F4028" t="s">
        <v>14</v>
      </c>
      <c r="G4028">
        <v>710</v>
      </c>
      <c r="H4028">
        <f t="shared" si="441"/>
        <v>71</v>
      </c>
      <c r="I4028" t="s">
        <v>7</v>
      </c>
      <c r="J4028" t="s">
        <v>8</v>
      </c>
      <c r="K4028" t="s">
        <v>8</v>
      </c>
      <c r="L4028" t="s">
        <v>8</v>
      </c>
      <c r="M4028" t="s">
        <v>14</v>
      </c>
      <c r="N4028" t="str">
        <f t="shared" si="443"/>
        <v>F</v>
      </c>
      <c r="O4028" t="s">
        <v>1236</v>
      </c>
      <c r="P4028" t="s">
        <v>1237</v>
      </c>
      <c r="Q4028" t="s">
        <v>221</v>
      </c>
      <c r="R4028">
        <v>4</v>
      </c>
      <c r="S4028">
        <f t="shared" si="444"/>
        <v>2019</v>
      </c>
      <c r="T4028" t="s">
        <v>12</v>
      </c>
      <c r="U4028">
        <v>0.999999999999998</v>
      </c>
      <c r="V4028" t="s">
        <v>3653</v>
      </c>
      <c r="W4028">
        <f>VLOOKUP(Q4028,'PBT Tag Rates'!$B$5:$E$44,4,FALSE)</f>
        <v>0.95971980899999998</v>
      </c>
      <c r="X4028">
        <v>1</v>
      </c>
      <c r="Y4028" s="14">
        <f>IFERROR(LOOKUP(H4028,{30,43,48,53,58,63,68,73,78,83,88,93,97},{42,47,52,57,62,67,72,77,82,87,92,99,100}),999)</f>
        <v>72</v>
      </c>
      <c r="Z4028" s="17">
        <f t="shared" si="445"/>
        <v>5.5555555555555554</v>
      </c>
      <c r="AA4028" s="17">
        <f t="shared" si="446"/>
        <v>5.5555555555555554</v>
      </c>
      <c r="AB4028" s="17">
        <f t="shared" si="447"/>
        <v>11.658097686375321</v>
      </c>
      <c r="AC4028" s="17" t="s">
        <v>17655</v>
      </c>
    </row>
    <row r="4029" spans="1:29" x14ac:dyDescent="0.25">
      <c r="A4029" t="s">
        <v>3339</v>
      </c>
      <c r="B4029" s="151" t="s">
        <v>13874</v>
      </c>
      <c r="C4029" t="s">
        <v>13875</v>
      </c>
      <c r="D4029" s="1">
        <v>45185</v>
      </c>
      <c r="E4029">
        <f t="shared" si="442"/>
        <v>18</v>
      </c>
      <c r="F4029" t="s">
        <v>6</v>
      </c>
      <c r="G4029">
        <v>520</v>
      </c>
      <c r="H4029">
        <f t="shared" si="441"/>
        <v>52</v>
      </c>
      <c r="I4029" t="s">
        <v>7</v>
      </c>
      <c r="J4029" t="s">
        <v>8</v>
      </c>
      <c r="K4029" t="s">
        <v>8</v>
      </c>
      <c r="L4029" t="s">
        <v>8</v>
      </c>
      <c r="M4029" t="s">
        <v>6</v>
      </c>
      <c r="N4029" t="str">
        <f t="shared" si="443"/>
        <v>M</v>
      </c>
      <c r="O4029" t="s">
        <v>13876</v>
      </c>
      <c r="P4029" t="s">
        <v>13877</v>
      </c>
      <c r="Q4029" t="s">
        <v>3820</v>
      </c>
      <c r="R4029">
        <v>2</v>
      </c>
      <c r="S4029">
        <f t="shared" si="444"/>
        <v>2021</v>
      </c>
      <c r="T4029" t="s">
        <v>12</v>
      </c>
      <c r="U4029">
        <v>0.999999999999999</v>
      </c>
      <c r="V4029" t="s">
        <v>3346</v>
      </c>
      <c r="W4029">
        <f>VLOOKUP(Q4029,'PBT Tag Rates'!$B$5:$E$44,4,FALSE)</f>
        <v>0.98140000000000005</v>
      </c>
      <c r="X4029">
        <v>1</v>
      </c>
      <c r="Y4029" s="14">
        <f>IFERROR(LOOKUP(H4029,{30,43,48,53,58,63,68,73,78,83,88,93,97},{42,47,52,57,62,67,72,77,82,87,92,99,100}),999)</f>
        <v>52</v>
      </c>
      <c r="Z4029" s="17">
        <f t="shared" si="445"/>
        <v>5.5555555555555554</v>
      </c>
      <c r="AA4029" s="17">
        <f t="shared" si="446"/>
        <v>5.5555555555555554</v>
      </c>
      <c r="AB4029" s="17">
        <f t="shared" si="447"/>
        <v>11.658097686375321</v>
      </c>
      <c r="AC4029" s="17" t="s">
        <v>17654</v>
      </c>
    </row>
    <row r="4030" spans="1:29" x14ac:dyDescent="0.25">
      <c r="A4030" t="s">
        <v>3339</v>
      </c>
      <c r="B4030" s="151" t="s">
        <v>13878</v>
      </c>
      <c r="C4030" t="s">
        <v>13879</v>
      </c>
      <c r="D4030" s="1">
        <v>45185</v>
      </c>
      <c r="E4030">
        <f t="shared" si="442"/>
        <v>18</v>
      </c>
      <c r="F4030" t="s">
        <v>6</v>
      </c>
      <c r="G4030">
        <v>660</v>
      </c>
      <c r="H4030">
        <f t="shared" si="441"/>
        <v>66</v>
      </c>
      <c r="I4030" t="s">
        <v>7</v>
      </c>
      <c r="J4030" t="s">
        <v>8</v>
      </c>
      <c r="K4030" t="s">
        <v>8</v>
      </c>
      <c r="L4030" t="s">
        <v>8</v>
      </c>
      <c r="M4030" t="s">
        <v>6</v>
      </c>
      <c r="N4030" t="str">
        <f t="shared" si="443"/>
        <v>M</v>
      </c>
      <c r="O4030" t="s">
        <v>13880</v>
      </c>
      <c r="P4030" t="s">
        <v>13881</v>
      </c>
      <c r="Q4030" t="s">
        <v>2596</v>
      </c>
      <c r="R4030">
        <v>3</v>
      </c>
      <c r="S4030">
        <f t="shared" si="444"/>
        <v>2020</v>
      </c>
      <c r="T4030" t="s">
        <v>12</v>
      </c>
      <c r="U4030">
        <v>0.999999999999997</v>
      </c>
      <c r="V4030" t="s">
        <v>3079</v>
      </c>
      <c r="W4030">
        <f>VLOOKUP(Q4030,'PBT Tag Rates'!$B$5:$E$44,4,FALSE)</f>
        <v>0.98845608500000004</v>
      </c>
      <c r="X4030">
        <v>1</v>
      </c>
      <c r="Y4030" s="14">
        <f>IFERROR(LOOKUP(H4030,{30,43,48,53,58,63,68,73,78,83,88,93,97},{42,47,52,57,62,67,72,77,82,87,92,99,100}),999)</f>
        <v>67</v>
      </c>
      <c r="Z4030" s="17">
        <f t="shared" si="445"/>
        <v>5.5555555555555554</v>
      </c>
      <c r="AA4030" s="17">
        <f t="shared" si="446"/>
        <v>5.5555555555555554</v>
      </c>
      <c r="AB4030" s="17">
        <f t="shared" si="447"/>
        <v>11.658097686375321</v>
      </c>
      <c r="AC4030" s="17" t="s">
        <v>17654</v>
      </c>
    </row>
    <row r="4031" spans="1:29" x14ac:dyDescent="0.25">
      <c r="A4031" t="s">
        <v>3339</v>
      </c>
      <c r="B4031" s="151" t="s">
        <v>13882</v>
      </c>
      <c r="C4031" t="s">
        <v>13883</v>
      </c>
      <c r="D4031" s="1">
        <v>45185</v>
      </c>
      <c r="E4031">
        <f t="shared" si="442"/>
        <v>18</v>
      </c>
      <c r="F4031" t="s">
        <v>14</v>
      </c>
      <c r="G4031">
        <v>720</v>
      </c>
      <c r="H4031">
        <f t="shared" si="441"/>
        <v>72</v>
      </c>
      <c r="I4031" t="s">
        <v>7</v>
      </c>
      <c r="J4031" t="s">
        <v>8</v>
      </c>
      <c r="K4031" t="s">
        <v>8</v>
      </c>
      <c r="L4031" t="s">
        <v>8</v>
      </c>
      <c r="M4031" t="s">
        <v>14</v>
      </c>
      <c r="N4031" t="str">
        <f t="shared" si="443"/>
        <v>F</v>
      </c>
      <c r="O4031" t="s">
        <v>13884</v>
      </c>
      <c r="P4031" t="s">
        <v>13885</v>
      </c>
      <c r="Q4031" t="s">
        <v>221</v>
      </c>
      <c r="R4031">
        <v>4</v>
      </c>
      <c r="S4031">
        <f t="shared" si="444"/>
        <v>2019</v>
      </c>
      <c r="T4031" t="s">
        <v>12</v>
      </c>
      <c r="U4031">
        <v>1</v>
      </c>
      <c r="V4031" t="s">
        <v>3653</v>
      </c>
      <c r="W4031">
        <f>VLOOKUP(Q4031,'PBT Tag Rates'!$B$5:$E$44,4,FALSE)</f>
        <v>0.95971980899999998</v>
      </c>
      <c r="X4031">
        <v>1</v>
      </c>
      <c r="Y4031" s="14">
        <f>IFERROR(LOOKUP(H4031,{30,43,48,53,58,63,68,73,78,83,88,93,97},{42,47,52,57,62,67,72,77,82,87,92,99,100}),999)</f>
        <v>72</v>
      </c>
      <c r="Z4031" s="17">
        <f t="shared" si="445"/>
        <v>5.5555555555555554</v>
      </c>
      <c r="AA4031" s="17">
        <f t="shared" si="446"/>
        <v>5.5555555555555554</v>
      </c>
      <c r="AB4031" s="17">
        <f t="shared" si="447"/>
        <v>11.658097686375321</v>
      </c>
      <c r="AC4031" s="17" t="s">
        <v>17655</v>
      </c>
    </row>
    <row r="4032" spans="1:29" x14ac:dyDescent="0.25">
      <c r="A4032" t="s">
        <v>3339</v>
      </c>
      <c r="B4032" s="151" t="s">
        <v>13886</v>
      </c>
      <c r="C4032" t="s">
        <v>13887</v>
      </c>
      <c r="D4032" s="1">
        <v>45185</v>
      </c>
      <c r="E4032">
        <f t="shared" si="442"/>
        <v>18</v>
      </c>
      <c r="F4032" t="s">
        <v>14</v>
      </c>
      <c r="G4032">
        <v>760</v>
      </c>
      <c r="H4032">
        <f t="shared" si="441"/>
        <v>76</v>
      </c>
      <c r="I4032" t="s">
        <v>9</v>
      </c>
      <c r="J4032">
        <v>1</v>
      </c>
      <c r="K4032" t="s">
        <v>8</v>
      </c>
      <c r="L4032" t="s">
        <v>8</v>
      </c>
      <c r="M4032" t="s">
        <v>14</v>
      </c>
      <c r="N4032" t="str">
        <f t="shared" si="443"/>
        <v>F</v>
      </c>
      <c r="O4032" t="s">
        <v>2384</v>
      </c>
      <c r="P4032" t="s">
        <v>2385</v>
      </c>
      <c r="Q4032" t="s">
        <v>221</v>
      </c>
      <c r="R4032">
        <v>4</v>
      </c>
      <c r="S4032">
        <f t="shared" si="444"/>
        <v>2019</v>
      </c>
      <c r="T4032" t="s">
        <v>12</v>
      </c>
      <c r="U4032">
        <v>1.00000000000001</v>
      </c>
      <c r="V4032" t="s">
        <v>3876</v>
      </c>
      <c r="W4032">
        <f>VLOOKUP(Q4032,'PBT Tag Rates'!$B$5:$E$44,4,FALSE)</f>
        <v>0.95971980899999998</v>
      </c>
      <c r="X4032">
        <v>1</v>
      </c>
      <c r="Y4032" s="14">
        <f>IFERROR(LOOKUP(H4032,{30,43,48,53,58,63,68,73,78,83,88,93,97},{42,47,52,57,62,67,72,77,82,87,92,99,100}),999)</f>
        <v>77</v>
      </c>
      <c r="Z4032" s="17">
        <f t="shared" si="445"/>
        <v>5.5555555555555554</v>
      </c>
      <c r="AA4032" s="17">
        <f t="shared" si="446"/>
        <v>5.5555555555555554</v>
      </c>
      <c r="AB4032" s="17">
        <f t="shared" si="447"/>
        <v>11.658097686375321</v>
      </c>
      <c r="AC4032" s="17" t="s">
        <v>17654</v>
      </c>
    </row>
    <row r="4033" spans="1:29" x14ac:dyDescent="0.25">
      <c r="A4033" t="s">
        <v>3339</v>
      </c>
      <c r="B4033" s="151" t="s">
        <v>13888</v>
      </c>
      <c r="C4033" t="s">
        <v>13889</v>
      </c>
      <c r="D4033" s="1">
        <v>45185</v>
      </c>
      <c r="E4033">
        <f t="shared" si="442"/>
        <v>18</v>
      </c>
      <c r="F4033" t="s">
        <v>6</v>
      </c>
      <c r="G4033">
        <v>680</v>
      </c>
      <c r="H4033">
        <f t="shared" si="441"/>
        <v>68</v>
      </c>
      <c r="I4033" t="s">
        <v>7</v>
      </c>
      <c r="J4033" t="s">
        <v>8</v>
      </c>
      <c r="K4033" t="s">
        <v>8</v>
      </c>
      <c r="L4033" t="s">
        <v>8</v>
      </c>
      <c r="M4033" t="s">
        <v>6</v>
      </c>
      <c r="N4033" t="str">
        <f t="shared" si="443"/>
        <v>M</v>
      </c>
      <c r="O4033" t="s">
        <v>13890</v>
      </c>
      <c r="P4033" t="s">
        <v>13891</v>
      </c>
      <c r="Q4033" t="s">
        <v>281</v>
      </c>
      <c r="R4033">
        <v>4</v>
      </c>
      <c r="S4033">
        <f t="shared" si="444"/>
        <v>2019</v>
      </c>
      <c r="T4033" t="s">
        <v>12</v>
      </c>
      <c r="U4033">
        <v>1</v>
      </c>
      <c r="V4033" t="s">
        <v>3079</v>
      </c>
      <c r="W4033">
        <f>VLOOKUP(Q4033,'PBT Tag Rates'!$B$5:$E$44,4,FALSE)</f>
        <v>0.99705232300000002</v>
      </c>
      <c r="X4033">
        <v>1</v>
      </c>
      <c r="Y4033" s="14">
        <f>IFERROR(LOOKUP(H4033,{30,43,48,53,58,63,68,73,78,83,88,93,97},{42,47,52,57,62,67,72,77,82,87,92,99,100}),999)</f>
        <v>72</v>
      </c>
      <c r="Z4033" s="17">
        <f t="shared" si="445"/>
        <v>5.5555555555555554</v>
      </c>
      <c r="AA4033" s="17">
        <f t="shared" si="446"/>
        <v>5.5555555555555554</v>
      </c>
      <c r="AB4033" s="17">
        <f t="shared" si="447"/>
        <v>11.658097686375321</v>
      </c>
      <c r="AC4033" s="17" t="s">
        <v>17654</v>
      </c>
    </row>
    <row r="4034" spans="1:29" x14ac:dyDescent="0.25">
      <c r="A4034" t="s">
        <v>3339</v>
      </c>
      <c r="B4034" s="151" t="s">
        <v>13892</v>
      </c>
      <c r="C4034" t="s">
        <v>13893</v>
      </c>
      <c r="D4034" s="1">
        <v>45185</v>
      </c>
      <c r="E4034">
        <f t="shared" si="442"/>
        <v>18</v>
      </c>
      <c r="F4034" t="s">
        <v>14</v>
      </c>
      <c r="G4034">
        <v>710</v>
      </c>
      <c r="H4034">
        <f t="shared" si="441"/>
        <v>71</v>
      </c>
      <c r="I4034" t="s">
        <v>7</v>
      </c>
      <c r="J4034" t="s">
        <v>8</v>
      </c>
      <c r="K4034" t="s">
        <v>8</v>
      </c>
      <c r="L4034" t="s">
        <v>8</v>
      </c>
      <c r="M4034" t="s">
        <v>14</v>
      </c>
      <c r="N4034" t="str">
        <f t="shared" si="443"/>
        <v>F</v>
      </c>
      <c r="O4034" t="s">
        <v>1705</v>
      </c>
      <c r="P4034" t="s">
        <v>2698</v>
      </c>
      <c r="Q4034" t="s">
        <v>221</v>
      </c>
      <c r="R4034">
        <v>4</v>
      </c>
      <c r="S4034">
        <f t="shared" si="444"/>
        <v>2019</v>
      </c>
      <c r="T4034" t="s">
        <v>12</v>
      </c>
      <c r="U4034">
        <v>0.999999999999999</v>
      </c>
      <c r="V4034" t="s">
        <v>3346</v>
      </c>
      <c r="W4034">
        <f>VLOOKUP(Q4034,'PBT Tag Rates'!$B$5:$E$44,4,FALSE)</f>
        <v>0.95971980899999998</v>
      </c>
      <c r="X4034">
        <v>1</v>
      </c>
      <c r="Y4034" s="14">
        <f>IFERROR(LOOKUP(H4034,{30,43,48,53,58,63,68,73,78,83,88,93,97},{42,47,52,57,62,67,72,77,82,87,92,99,100}),999)</f>
        <v>72</v>
      </c>
      <c r="Z4034" s="17">
        <f t="shared" si="445"/>
        <v>5.5555555555555554</v>
      </c>
      <c r="AA4034" s="17">
        <f t="shared" si="446"/>
        <v>5.5555555555555554</v>
      </c>
      <c r="AB4034" s="17">
        <f t="shared" si="447"/>
        <v>11.658097686375321</v>
      </c>
      <c r="AC4034" s="17" t="s">
        <v>17654</v>
      </c>
    </row>
    <row r="4035" spans="1:29" x14ac:dyDescent="0.25">
      <c r="A4035" t="s">
        <v>3339</v>
      </c>
      <c r="B4035" s="151" t="s">
        <v>13894</v>
      </c>
      <c r="C4035" t="s">
        <v>13895</v>
      </c>
      <c r="D4035" s="1">
        <v>45185</v>
      </c>
      <c r="E4035">
        <f t="shared" si="442"/>
        <v>18</v>
      </c>
      <c r="F4035" t="s">
        <v>14</v>
      </c>
      <c r="G4035">
        <v>730</v>
      </c>
      <c r="H4035">
        <f t="shared" si="441"/>
        <v>73</v>
      </c>
      <c r="I4035" t="s">
        <v>7</v>
      </c>
      <c r="J4035" t="s">
        <v>8</v>
      </c>
      <c r="K4035" t="s">
        <v>8</v>
      </c>
      <c r="L4035" t="s">
        <v>8</v>
      </c>
      <c r="M4035" t="s">
        <v>14</v>
      </c>
      <c r="N4035" t="str">
        <f t="shared" si="443"/>
        <v>F</v>
      </c>
      <c r="O4035" t="s">
        <v>2582</v>
      </c>
      <c r="P4035" t="s">
        <v>13896</v>
      </c>
      <c r="Q4035" t="s">
        <v>221</v>
      </c>
      <c r="R4035">
        <v>4</v>
      </c>
      <c r="S4035">
        <f t="shared" si="444"/>
        <v>2019</v>
      </c>
      <c r="T4035" t="s">
        <v>12</v>
      </c>
      <c r="U4035">
        <v>1</v>
      </c>
      <c r="V4035" t="s">
        <v>3346</v>
      </c>
      <c r="W4035">
        <f>VLOOKUP(Q4035,'PBT Tag Rates'!$B$5:$E$44,4,FALSE)</f>
        <v>0.95971980899999998</v>
      </c>
      <c r="X4035">
        <v>1</v>
      </c>
      <c r="Y4035" s="14">
        <f>IFERROR(LOOKUP(H4035,{30,43,48,53,58,63,68,73,78,83,88,93,97},{42,47,52,57,62,67,72,77,82,87,92,99,100}),999)</f>
        <v>77</v>
      </c>
      <c r="Z4035" s="17">
        <f t="shared" si="445"/>
        <v>5.5555555555555554</v>
      </c>
      <c r="AA4035" s="17">
        <f t="shared" si="446"/>
        <v>5.5555555555555554</v>
      </c>
      <c r="AB4035" s="17">
        <f t="shared" si="447"/>
        <v>11.658097686375321</v>
      </c>
      <c r="AC4035" s="17" t="s">
        <v>17654</v>
      </c>
    </row>
    <row r="4036" spans="1:29" x14ac:dyDescent="0.25">
      <c r="A4036" t="s">
        <v>3339</v>
      </c>
      <c r="B4036" s="151" t="s">
        <v>13897</v>
      </c>
      <c r="C4036" t="s">
        <v>2611</v>
      </c>
      <c r="D4036" s="1">
        <v>45185</v>
      </c>
      <c r="E4036">
        <f t="shared" si="442"/>
        <v>18</v>
      </c>
      <c r="F4036" t="s">
        <v>6</v>
      </c>
      <c r="G4036">
        <v>800</v>
      </c>
      <c r="H4036">
        <f t="shared" si="441"/>
        <v>80</v>
      </c>
      <c r="I4036" t="s">
        <v>7</v>
      </c>
      <c r="J4036" t="s">
        <v>8</v>
      </c>
      <c r="K4036" t="s">
        <v>13898</v>
      </c>
      <c r="L4036" t="s">
        <v>8</v>
      </c>
      <c r="M4036" t="s">
        <v>6</v>
      </c>
      <c r="N4036" t="str">
        <f t="shared" si="443"/>
        <v>M</v>
      </c>
      <c r="O4036" t="s">
        <v>780</v>
      </c>
      <c r="P4036" t="s">
        <v>5135</v>
      </c>
      <c r="Q4036" t="s">
        <v>221</v>
      </c>
      <c r="R4036">
        <v>4</v>
      </c>
      <c r="S4036">
        <f t="shared" si="444"/>
        <v>2019</v>
      </c>
      <c r="T4036" t="s">
        <v>12</v>
      </c>
      <c r="U4036">
        <v>0.999999999999996</v>
      </c>
      <c r="V4036" t="s">
        <v>3386</v>
      </c>
      <c r="W4036">
        <f>VLOOKUP(Q4036,'PBT Tag Rates'!$B$5:$E$44,4,FALSE)</f>
        <v>0.95971980899999998</v>
      </c>
      <c r="X4036">
        <v>1</v>
      </c>
      <c r="Y4036" s="14">
        <f>IFERROR(LOOKUP(H4036,{30,43,48,53,58,63,68,73,78,83,88,93,97},{42,47,52,57,62,67,72,77,82,87,92,99,100}),999)</f>
        <v>82</v>
      </c>
      <c r="Z4036" s="17">
        <f t="shared" si="445"/>
        <v>5.5555555555555554</v>
      </c>
      <c r="AA4036" s="17">
        <f t="shared" si="446"/>
        <v>5.5555555555555554</v>
      </c>
      <c r="AB4036" s="17">
        <f t="shared" si="447"/>
        <v>11.658097686375321</v>
      </c>
      <c r="AC4036" s="17" t="s">
        <v>17654</v>
      </c>
    </row>
    <row r="4037" spans="1:29" x14ac:dyDescent="0.25">
      <c r="A4037" t="s">
        <v>3339</v>
      </c>
      <c r="B4037" s="151" t="s">
        <v>13899</v>
      </c>
      <c r="C4037" t="s">
        <v>13900</v>
      </c>
      <c r="D4037" s="1">
        <v>45185</v>
      </c>
      <c r="E4037">
        <f t="shared" si="442"/>
        <v>18</v>
      </c>
      <c r="F4037" t="s">
        <v>14</v>
      </c>
      <c r="G4037">
        <v>800</v>
      </c>
      <c r="H4037">
        <f t="shared" si="441"/>
        <v>80</v>
      </c>
      <c r="I4037" t="s">
        <v>7</v>
      </c>
      <c r="J4037" t="s">
        <v>8</v>
      </c>
      <c r="K4037" t="s">
        <v>13901</v>
      </c>
      <c r="L4037" t="s">
        <v>8</v>
      </c>
      <c r="M4037" t="s">
        <v>14</v>
      </c>
      <c r="N4037" t="str">
        <f t="shared" si="443"/>
        <v>F</v>
      </c>
      <c r="O4037" t="s">
        <v>8</v>
      </c>
      <c r="P4037" t="s">
        <v>8</v>
      </c>
      <c r="Q4037" t="s">
        <v>11</v>
      </c>
      <c r="R4037" t="s">
        <v>8</v>
      </c>
      <c r="S4037" t="str">
        <f t="shared" si="444"/>
        <v>U</v>
      </c>
      <c r="T4037" t="s">
        <v>12</v>
      </c>
      <c r="U4037">
        <v>1.00000000000001</v>
      </c>
      <c r="V4037" t="s">
        <v>11</v>
      </c>
      <c r="W4037" t="e">
        <f>VLOOKUP(Q4037,'PBT Tag Rates'!$B$5:$E$44,4,FALSE)</f>
        <v>#N/A</v>
      </c>
      <c r="X4037">
        <v>1</v>
      </c>
      <c r="Y4037" s="14">
        <f>IFERROR(LOOKUP(H4037,{30,43,48,53,58,63,68,73,78,83,88,93,97},{42,47,52,57,62,67,72,77,82,87,92,99,100}),999)</f>
        <v>82</v>
      </c>
      <c r="Z4037" s="17">
        <f t="shared" si="445"/>
        <v>5.5555555555555554</v>
      </c>
      <c r="AA4037" s="17">
        <f t="shared" si="446"/>
        <v>5.5555555555555554</v>
      </c>
      <c r="AB4037" s="17">
        <f t="shared" si="447"/>
        <v>11.658097686375321</v>
      </c>
      <c r="AC4037" s="17" t="s">
        <v>17654</v>
      </c>
    </row>
    <row r="4038" spans="1:29" x14ac:dyDescent="0.25">
      <c r="A4038" t="s">
        <v>3339</v>
      </c>
      <c r="B4038" s="151" t="s">
        <v>13902</v>
      </c>
      <c r="C4038" t="s">
        <v>13903</v>
      </c>
      <c r="D4038" s="1">
        <v>45185</v>
      </c>
      <c r="E4038">
        <f t="shared" si="442"/>
        <v>18</v>
      </c>
      <c r="F4038" t="s">
        <v>14</v>
      </c>
      <c r="G4038">
        <v>740</v>
      </c>
      <c r="H4038">
        <f t="shared" si="441"/>
        <v>74</v>
      </c>
      <c r="I4038" t="s">
        <v>7</v>
      </c>
      <c r="J4038" t="s">
        <v>8</v>
      </c>
      <c r="K4038" t="s">
        <v>8</v>
      </c>
      <c r="L4038" t="s">
        <v>8</v>
      </c>
      <c r="M4038" t="s">
        <v>14</v>
      </c>
      <c r="N4038" t="str">
        <f t="shared" si="443"/>
        <v>F</v>
      </c>
      <c r="O4038" t="s">
        <v>363</v>
      </c>
      <c r="P4038" t="s">
        <v>364</v>
      </c>
      <c r="Q4038" t="s">
        <v>221</v>
      </c>
      <c r="R4038">
        <v>4</v>
      </c>
      <c r="S4038">
        <f t="shared" si="444"/>
        <v>2019</v>
      </c>
      <c r="T4038" t="s">
        <v>12</v>
      </c>
      <c r="U4038">
        <v>0.999999999999999</v>
      </c>
      <c r="V4038" t="s">
        <v>3386</v>
      </c>
      <c r="W4038">
        <f>VLOOKUP(Q4038,'PBT Tag Rates'!$B$5:$E$44,4,FALSE)</f>
        <v>0.95971980899999998</v>
      </c>
      <c r="X4038">
        <v>1</v>
      </c>
      <c r="Y4038" s="14">
        <f>IFERROR(LOOKUP(H4038,{30,43,48,53,58,63,68,73,78,83,88,93,97},{42,47,52,57,62,67,72,77,82,87,92,99,100}),999)</f>
        <v>77</v>
      </c>
      <c r="Z4038" s="17">
        <f t="shared" si="445"/>
        <v>5.5555555555555554</v>
      </c>
      <c r="AA4038" s="17">
        <f t="shared" si="446"/>
        <v>5.5555555555555554</v>
      </c>
      <c r="AB4038" s="17">
        <f t="shared" si="447"/>
        <v>11.658097686375321</v>
      </c>
      <c r="AC4038" s="17" t="s">
        <v>17654</v>
      </c>
    </row>
    <row r="4039" spans="1:29" x14ac:dyDescent="0.25">
      <c r="A4039" t="s">
        <v>3339</v>
      </c>
      <c r="B4039" s="151" t="s">
        <v>13904</v>
      </c>
      <c r="C4039" t="s">
        <v>13905</v>
      </c>
      <c r="D4039" s="1">
        <v>45185</v>
      </c>
      <c r="E4039">
        <f t="shared" si="442"/>
        <v>18</v>
      </c>
      <c r="F4039" t="s">
        <v>6</v>
      </c>
      <c r="G4039">
        <v>640</v>
      </c>
      <c r="H4039">
        <f t="shared" si="441"/>
        <v>64</v>
      </c>
      <c r="I4039" t="s">
        <v>7</v>
      </c>
      <c r="J4039" t="s">
        <v>8</v>
      </c>
      <c r="K4039" t="s">
        <v>13906</v>
      </c>
      <c r="L4039" t="s">
        <v>8</v>
      </c>
      <c r="M4039" t="s">
        <v>6</v>
      </c>
      <c r="N4039" t="str">
        <f t="shared" si="443"/>
        <v>M</v>
      </c>
      <c r="O4039" t="s">
        <v>2655</v>
      </c>
      <c r="P4039" t="s">
        <v>10197</v>
      </c>
      <c r="Q4039" t="s">
        <v>221</v>
      </c>
      <c r="R4039">
        <v>4</v>
      </c>
      <c r="S4039">
        <f t="shared" si="444"/>
        <v>2019</v>
      </c>
      <c r="T4039" t="s">
        <v>12</v>
      </c>
      <c r="U4039">
        <v>1</v>
      </c>
      <c r="V4039" t="s">
        <v>3346</v>
      </c>
      <c r="W4039">
        <f>VLOOKUP(Q4039,'PBT Tag Rates'!$B$5:$E$44,4,FALSE)</f>
        <v>0.95971980899999998</v>
      </c>
      <c r="X4039">
        <v>1</v>
      </c>
      <c r="Y4039" s="14">
        <f>IFERROR(LOOKUP(H4039,{30,43,48,53,58,63,68,73,78,83,88,93,97},{42,47,52,57,62,67,72,77,82,87,92,99,100}),999)</f>
        <v>67</v>
      </c>
      <c r="Z4039" s="17">
        <f t="shared" si="445"/>
        <v>5.5555555555555554</v>
      </c>
      <c r="AA4039" s="17">
        <f t="shared" si="446"/>
        <v>5.5555555555555554</v>
      </c>
      <c r="AB4039" s="17">
        <f t="shared" si="447"/>
        <v>11.658097686375321</v>
      </c>
      <c r="AC4039" s="17" t="s">
        <v>17654</v>
      </c>
    </row>
    <row r="4040" spans="1:29" x14ac:dyDescent="0.25">
      <c r="A4040" t="s">
        <v>3339</v>
      </c>
      <c r="B4040" s="151" t="s">
        <v>13907</v>
      </c>
      <c r="C4040" t="s">
        <v>13908</v>
      </c>
      <c r="D4040" s="1">
        <v>45185</v>
      </c>
      <c r="E4040">
        <f t="shared" si="442"/>
        <v>18</v>
      </c>
      <c r="F4040" t="s">
        <v>6</v>
      </c>
      <c r="G4040">
        <v>670</v>
      </c>
      <c r="H4040">
        <f t="shared" si="441"/>
        <v>67</v>
      </c>
      <c r="I4040" t="s">
        <v>7</v>
      </c>
      <c r="J4040" t="s">
        <v>8</v>
      </c>
      <c r="K4040" t="s">
        <v>8</v>
      </c>
      <c r="L4040" t="s">
        <v>8</v>
      </c>
      <c r="M4040" t="s">
        <v>6</v>
      </c>
      <c r="N4040" t="str">
        <f t="shared" si="443"/>
        <v>M</v>
      </c>
      <c r="O4040" t="s">
        <v>2711</v>
      </c>
      <c r="P4040" t="s">
        <v>3047</v>
      </c>
      <c r="Q4040" t="s">
        <v>918</v>
      </c>
      <c r="R4040">
        <v>3</v>
      </c>
      <c r="S4040">
        <f t="shared" si="444"/>
        <v>2020</v>
      </c>
      <c r="T4040" t="s">
        <v>12</v>
      </c>
      <c r="U4040">
        <v>0.999999999999994</v>
      </c>
      <c r="V4040" t="s">
        <v>3396</v>
      </c>
      <c r="W4040">
        <f>VLOOKUP(Q4040,'PBT Tag Rates'!$B$5:$E$44,4,FALSE)</f>
        <v>0.98961045999999997</v>
      </c>
      <c r="X4040">
        <v>1</v>
      </c>
      <c r="Y4040" s="14">
        <f>IFERROR(LOOKUP(H4040,{30,43,48,53,58,63,68,73,78,83,88,93,97},{42,47,52,57,62,67,72,77,82,87,92,99,100}),999)</f>
        <v>67</v>
      </c>
      <c r="Z4040" s="17">
        <f t="shared" si="445"/>
        <v>5.5555555555555554</v>
      </c>
      <c r="AA4040" s="17">
        <f t="shared" si="446"/>
        <v>5.5555555555555554</v>
      </c>
      <c r="AB4040" s="17">
        <f t="shared" si="447"/>
        <v>11.658097686375321</v>
      </c>
      <c r="AC4040" s="17" t="s">
        <v>17655</v>
      </c>
    </row>
    <row r="4041" spans="1:29" x14ac:dyDescent="0.25">
      <c r="A4041" t="s">
        <v>3339</v>
      </c>
      <c r="B4041" s="151" t="s">
        <v>13909</v>
      </c>
      <c r="C4041" t="s">
        <v>13910</v>
      </c>
      <c r="D4041" s="1">
        <v>45185</v>
      </c>
      <c r="E4041">
        <f t="shared" si="442"/>
        <v>18</v>
      </c>
      <c r="F4041" t="s">
        <v>14</v>
      </c>
      <c r="G4041">
        <v>700</v>
      </c>
      <c r="H4041">
        <f t="shared" si="441"/>
        <v>70</v>
      </c>
      <c r="I4041" t="s">
        <v>7</v>
      </c>
      <c r="J4041" t="s">
        <v>8</v>
      </c>
      <c r="K4041" t="s">
        <v>8</v>
      </c>
      <c r="L4041" t="s">
        <v>8</v>
      </c>
      <c r="M4041" t="s">
        <v>14</v>
      </c>
      <c r="N4041" t="str">
        <f t="shared" si="443"/>
        <v>F</v>
      </c>
      <c r="O4041" t="s">
        <v>2650</v>
      </c>
      <c r="P4041" t="s">
        <v>3432</v>
      </c>
      <c r="Q4041" t="s">
        <v>221</v>
      </c>
      <c r="R4041">
        <v>4</v>
      </c>
      <c r="S4041">
        <f t="shared" si="444"/>
        <v>2019</v>
      </c>
      <c r="T4041" t="s">
        <v>12</v>
      </c>
      <c r="U4041">
        <v>1</v>
      </c>
      <c r="V4041" t="s">
        <v>3386</v>
      </c>
      <c r="W4041">
        <f>VLOOKUP(Q4041,'PBT Tag Rates'!$B$5:$E$44,4,FALSE)</f>
        <v>0.95971980899999998</v>
      </c>
      <c r="X4041">
        <v>1</v>
      </c>
      <c r="Y4041" s="14">
        <f>IFERROR(LOOKUP(H4041,{30,43,48,53,58,63,68,73,78,83,88,93,97},{42,47,52,57,62,67,72,77,82,87,92,99,100}),999)</f>
        <v>72</v>
      </c>
      <c r="Z4041" s="17">
        <f t="shared" si="445"/>
        <v>5.5555555555555554</v>
      </c>
      <c r="AA4041" s="17">
        <f t="shared" si="446"/>
        <v>5.5555555555555554</v>
      </c>
      <c r="AB4041" s="17">
        <f t="shared" si="447"/>
        <v>11.658097686375321</v>
      </c>
      <c r="AC4041" s="17" t="s">
        <v>17654</v>
      </c>
    </row>
    <row r="4042" spans="1:29" x14ac:dyDescent="0.25">
      <c r="A4042" t="s">
        <v>3339</v>
      </c>
      <c r="B4042" s="151" t="s">
        <v>13911</v>
      </c>
      <c r="C4042" t="s">
        <v>13912</v>
      </c>
      <c r="D4042" s="1">
        <v>45185</v>
      </c>
      <c r="E4042">
        <f t="shared" si="442"/>
        <v>18</v>
      </c>
      <c r="F4042" t="s">
        <v>6</v>
      </c>
      <c r="G4042">
        <v>650</v>
      </c>
      <c r="H4042">
        <f t="shared" si="441"/>
        <v>65</v>
      </c>
      <c r="I4042" t="s">
        <v>9</v>
      </c>
      <c r="J4042">
        <v>1</v>
      </c>
      <c r="K4042" t="s">
        <v>8</v>
      </c>
      <c r="L4042" t="s">
        <v>8</v>
      </c>
      <c r="M4042" t="s">
        <v>6</v>
      </c>
      <c r="N4042" t="str">
        <f t="shared" si="443"/>
        <v>M</v>
      </c>
      <c r="O4042" t="s">
        <v>1954</v>
      </c>
      <c r="P4042" t="s">
        <v>2764</v>
      </c>
      <c r="Q4042" t="s">
        <v>918</v>
      </c>
      <c r="R4042">
        <v>3</v>
      </c>
      <c r="S4042">
        <f t="shared" si="444"/>
        <v>2020</v>
      </c>
      <c r="T4042" t="s">
        <v>12</v>
      </c>
      <c r="U4042">
        <v>0.999999999999994</v>
      </c>
      <c r="V4042" t="s">
        <v>3386</v>
      </c>
      <c r="W4042">
        <f>VLOOKUP(Q4042,'PBT Tag Rates'!$B$5:$E$44,4,FALSE)</f>
        <v>0.98961045999999997</v>
      </c>
      <c r="X4042">
        <v>1</v>
      </c>
      <c r="Y4042" s="14">
        <f>IFERROR(LOOKUP(H4042,{30,43,48,53,58,63,68,73,78,83,88,93,97},{42,47,52,57,62,67,72,77,82,87,92,99,100}),999)</f>
        <v>67</v>
      </c>
      <c r="Z4042" s="17">
        <f t="shared" si="445"/>
        <v>5.5555555555555554</v>
      </c>
      <c r="AA4042" s="17">
        <f t="shared" si="446"/>
        <v>5.5555555555555554</v>
      </c>
      <c r="AB4042" s="17">
        <f t="shared" si="447"/>
        <v>11.658097686375321</v>
      </c>
      <c r="AC4042" s="17" t="s">
        <v>17654</v>
      </c>
    </row>
    <row r="4043" spans="1:29" x14ac:dyDescent="0.25">
      <c r="A4043" t="s">
        <v>3339</v>
      </c>
      <c r="B4043" s="151" t="s">
        <v>13913</v>
      </c>
      <c r="C4043" t="s">
        <v>13914</v>
      </c>
      <c r="D4043" s="1">
        <v>45185</v>
      </c>
      <c r="E4043">
        <f t="shared" si="442"/>
        <v>18</v>
      </c>
      <c r="F4043" t="s">
        <v>14</v>
      </c>
      <c r="G4043">
        <v>730</v>
      </c>
      <c r="H4043">
        <f t="shared" si="441"/>
        <v>73</v>
      </c>
      <c r="I4043" t="s">
        <v>7</v>
      </c>
      <c r="J4043" t="s">
        <v>8</v>
      </c>
      <c r="K4043" t="s">
        <v>8</v>
      </c>
      <c r="L4043" t="s">
        <v>8</v>
      </c>
      <c r="M4043" t="s">
        <v>14</v>
      </c>
      <c r="N4043" t="str">
        <f t="shared" si="443"/>
        <v>F</v>
      </c>
      <c r="O4043" t="s">
        <v>1820</v>
      </c>
      <c r="P4043" t="s">
        <v>1821</v>
      </c>
      <c r="Q4043" t="s">
        <v>221</v>
      </c>
      <c r="R4043">
        <v>4</v>
      </c>
      <c r="S4043">
        <f t="shared" si="444"/>
        <v>2019</v>
      </c>
      <c r="T4043" t="s">
        <v>12</v>
      </c>
      <c r="U4043">
        <v>1</v>
      </c>
      <c r="V4043" t="s">
        <v>3357</v>
      </c>
      <c r="W4043">
        <f>VLOOKUP(Q4043,'PBT Tag Rates'!$B$5:$E$44,4,FALSE)</f>
        <v>0.95971980899999998</v>
      </c>
      <c r="X4043">
        <v>1</v>
      </c>
      <c r="Y4043" s="14">
        <f>IFERROR(LOOKUP(H4043,{30,43,48,53,58,63,68,73,78,83,88,93,97},{42,47,52,57,62,67,72,77,82,87,92,99,100}),999)</f>
        <v>77</v>
      </c>
      <c r="Z4043" s="17">
        <f t="shared" si="445"/>
        <v>5.5555555555555554</v>
      </c>
      <c r="AA4043" s="17">
        <f t="shared" si="446"/>
        <v>5.5555555555555554</v>
      </c>
      <c r="AB4043" s="17">
        <f t="shared" si="447"/>
        <v>11.658097686375321</v>
      </c>
      <c r="AC4043" s="17" t="s">
        <v>17654</v>
      </c>
    </row>
    <row r="4044" spans="1:29" x14ac:dyDescent="0.25">
      <c r="A4044" t="s">
        <v>3339</v>
      </c>
      <c r="B4044" s="151" t="s">
        <v>13915</v>
      </c>
      <c r="C4044" t="s">
        <v>13916</v>
      </c>
      <c r="D4044" s="1">
        <v>45185</v>
      </c>
      <c r="E4044">
        <f t="shared" si="442"/>
        <v>18</v>
      </c>
      <c r="F4044" t="s">
        <v>6</v>
      </c>
      <c r="G4044">
        <v>690</v>
      </c>
      <c r="H4044">
        <f t="shared" si="441"/>
        <v>69</v>
      </c>
      <c r="I4044" t="s">
        <v>7</v>
      </c>
      <c r="J4044" t="s">
        <v>8</v>
      </c>
      <c r="K4044" t="s">
        <v>8</v>
      </c>
      <c r="L4044" t="s">
        <v>8</v>
      </c>
      <c r="M4044" t="s">
        <v>14</v>
      </c>
      <c r="N4044" t="str">
        <f t="shared" si="443"/>
        <v>F</v>
      </c>
      <c r="O4044" t="s">
        <v>8476</v>
      </c>
      <c r="P4044" t="s">
        <v>8477</v>
      </c>
      <c r="Q4044" t="s">
        <v>918</v>
      </c>
      <c r="R4044">
        <v>3</v>
      </c>
      <c r="S4044">
        <f t="shared" si="444"/>
        <v>2020</v>
      </c>
      <c r="T4044" t="s">
        <v>12</v>
      </c>
      <c r="U4044">
        <v>1</v>
      </c>
      <c r="V4044" t="s">
        <v>3346</v>
      </c>
      <c r="W4044">
        <f>VLOOKUP(Q4044,'PBT Tag Rates'!$B$5:$E$44,4,FALSE)</f>
        <v>0.98961045999999997</v>
      </c>
      <c r="X4044">
        <v>1</v>
      </c>
      <c r="Y4044" s="14">
        <f>IFERROR(LOOKUP(H4044,{30,43,48,53,58,63,68,73,78,83,88,93,97},{42,47,52,57,62,67,72,77,82,87,92,99,100}),999)</f>
        <v>72</v>
      </c>
      <c r="Z4044" s="17">
        <f t="shared" si="445"/>
        <v>5.5555555555555554</v>
      </c>
      <c r="AA4044" s="17">
        <f t="shared" si="446"/>
        <v>5.5555555555555554</v>
      </c>
      <c r="AB4044" s="17">
        <f t="shared" si="447"/>
        <v>11.658097686375321</v>
      </c>
      <c r="AC4044" s="17" t="s">
        <v>17654</v>
      </c>
    </row>
    <row r="4045" spans="1:29" x14ac:dyDescent="0.25">
      <c r="A4045" t="s">
        <v>3339</v>
      </c>
      <c r="B4045" s="151" t="s">
        <v>13917</v>
      </c>
      <c r="C4045" t="s">
        <v>13918</v>
      </c>
      <c r="D4045" s="1">
        <v>45185</v>
      </c>
      <c r="E4045">
        <f t="shared" si="442"/>
        <v>18</v>
      </c>
      <c r="F4045" t="s">
        <v>14</v>
      </c>
      <c r="G4045">
        <v>740</v>
      </c>
      <c r="H4045">
        <f t="shared" si="441"/>
        <v>74</v>
      </c>
      <c r="I4045" t="s">
        <v>9</v>
      </c>
      <c r="J4045">
        <v>1</v>
      </c>
      <c r="K4045" t="s">
        <v>8</v>
      </c>
      <c r="L4045" t="s">
        <v>8</v>
      </c>
      <c r="M4045" t="s">
        <v>14</v>
      </c>
      <c r="N4045" t="str">
        <f t="shared" si="443"/>
        <v>F</v>
      </c>
      <c r="O4045" t="s">
        <v>2384</v>
      </c>
      <c r="P4045" t="s">
        <v>2617</v>
      </c>
      <c r="Q4045" t="s">
        <v>221</v>
      </c>
      <c r="R4045">
        <v>4</v>
      </c>
      <c r="S4045">
        <f t="shared" si="444"/>
        <v>2019</v>
      </c>
      <c r="T4045" t="s">
        <v>12</v>
      </c>
      <c r="U4045">
        <v>0.999999999999999</v>
      </c>
      <c r="V4045" t="s">
        <v>3876</v>
      </c>
      <c r="W4045">
        <f>VLOOKUP(Q4045,'PBT Tag Rates'!$B$5:$E$44,4,FALSE)</f>
        <v>0.95971980899999998</v>
      </c>
      <c r="X4045">
        <v>1</v>
      </c>
      <c r="Y4045" s="14">
        <f>IFERROR(LOOKUP(H4045,{30,43,48,53,58,63,68,73,78,83,88,93,97},{42,47,52,57,62,67,72,77,82,87,92,99,100}),999)</f>
        <v>77</v>
      </c>
      <c r="Z4045" s="17">
        <f t="shared" si="445"/>
        <v>5.5555555555555554</v>
      </c>
      <c r="AA4045" s="17">
        <f t="shared" si="446"/>
        <v>5.5555555555555554</v>
      </c>
      <c r="AB4045" s="17">
        <f t="shared" si="447"/>
        <v>11.658097686375321</v>
      </c>
      <c r="AC4045" s="17" t="s">
        <v>17654</v>
      </c>
    </row>
    <row r="4046" spans="1:29" x14ac:dyDescent="0.25">
      <c r="A4046" t="s">
        <v>3339</v>
      </c>
      <c r="B4046" s="151" t="s">
        <v>13919</v>
      </c>
      <c r="C4046" t="s">
        <v>13920</v>
      </c>
      <c r="D4046" s="1">
        <v>45185</v>
      </c>
      <c r="E4046">
        <f t="shared" si="442"/>
        <v>18</v>
      </c>
      <c r="F4046" t="s">
        <v>6</v>
      </c>
      <c r="G4046">
        <v>550</v>
      </c>
      <c r="H4046">
        <f t="shared" si="441"/>
        <v>55</v>
      </c>
      <c r="I4046" t="s">
        <v>7</v>
      </c>
      <c r="J4046" t="s">
        <v>8</v>
      </c>
      <c r="K4046" t="s">
        <v>8</v>
      </c>
      <c r="L4046" t="s">
        <v>8</v>
      </c>
      <c r="M4046" t="s">
        <v>6</v>
      </c>
      <c r="N4046" t="str">
        <f t="shared" si="443"/>
        <v>M</v>
      </c>
      <c r="O4046" t="s">
        <v>8</v>
      </c>
      <c r="P4046" t="s">
        <v>8</v>
      </c>
      <c r="Q4046" t="s">
        <v>11</v>
      </c>
      <c r="R4046" t="s">
        <v>8</v>
      </c>
      <c r="S4046" t="str">
        <f t="shared" si="444"/>
        <v>U</v>
      </c>
      <c r="T4046" t="s">
        <v>12</v>
      </c>
      <c r="U4046">
        <v>0.999999999999998</v>
      </c>
      <c r="V4046" t="s">
        <v>11</v>
      </c>
      <c r="W4046" t="e">
        <f>VLOOKUP(Q4046,'PBT Tag Rates'!$B$5:$E$44,4,FALSE)</f>
        <v>#N/A</v>
      </c>
      <c r="X4046">
        <v>1</v>
      </c>
      <c r="Y4046" s="14">
        <f>IFERROR(LOOKUP(H4046,{30,43,48,53,58,63,68,73,78,83,88,93,97},{42,47,52,57,62,67,72,77,82,87,92,99,100}),999)</f>
        <v>57</v>
      </c>
      <c r="Z4046" s="17">
        <f t="shared" si="445"/>
        <v>5.5555555555555554</v>
      </c>
      <c r="AA4046" s="17">
        <f t="shared" si="446"/>
        <v>5.5555555555555554</v>
      </c>
      <c r="AB4046" s="17">
        <f t="shared" si="447"/>
        <v>11.658097686375321</v>
      </c>
      <c r="AC4046" s="17" t="s">
        <v>17654</v>
      </c>
    </row>
    <row r="4047" spans="1:29" x14ac:dyDescent="0.25">
      <c r="A4047" t="s">
        <v>3339</v>
      </c>
      <c r="B4047" s="151" t="s">
        <v>13921</v>
      </c>
      <c r="C4047" t="s">
        <v>13922</v>
      </c>
      <c r="D4047" s="1">
        <v>45185</v>
      </c>
      <c r="E4047">
        <f t="shared" si="442"/>
        <v>18</v>
      </c>
      <c r="F4047" t="s">
        <v>6</v>
      </c>
      <c r="G4047">
        <v>460</v>
      </c>
      <c r="H4047">
        <f t="shared" si="441"/>
        <v>46</v>
      </c>
      <c r="I4047" t="s">
        <v>7</v>
      </c>
      <c r="J4047" t="s">
        <v>8</v>
      </c>
      <c r="K4047" t="s">
        <v>8</v>
      </c>
      <c r="L4047" t="s">
        <v>8</v>
      </c>
      <c r="M4047" t="s">
        <v>6</v>
      </c>
      <c r="N4047" t="str">
        <f t="shared" si="443"/>
        <v>M</v>
      </c>
      <c r="O4047" t="s">
        <v>13923</v>
      </c>
      <c r="P4047" t="s">
        <v>13924</v>
      </c>
      <c r="Q4047" t="s">
        <v>3820</v>
      </c>
      <c r="R4047">
        <v>2</v>
      </c>
      <c r="S4047">
        <f t="shared" si="444"/>
        <v>2021</v>
      </c>
      <c r="T4047" t="s">
        <v>12</v>
      </c>
      <c r="U4047">
        <v>0.999999999999996</v>
      </c>
      <c r="V4047" t="s">
        <v>3363</v>
      </c>
      <c r="W4047">
        <f>VLOOKUP(Q4047,'PBT Tag Rates'!$B$5:$E$44,4,FALSE)</f>
        <v>0.98140000000000005</v>
      </c>
      <c r="X4047">
        <v>1</v>
      </c>
      <c r="Y4047" s="14">
        <f>IFERROR(LOOKUP(H4047,{30,43,48,53,58,63,68,73,78,83,88,93,97},{42,47,52,57,62,67,72,77,82,87,92,99,100}),999)</f>
        <v>47</v>
      </c>
      <c r="Z4047" s="17">
        <f t="shared" si="445"/>
        <v>5.5555555555555554</v>
      </c>
      <c r="AA4047" s="17">
        <f t="shared" si="446"/>
        <v>5.5555555555555554</v>
      </c>
      <c r="AB4047" s="17">
        <f t="shared" si="447"/>
        <v>11.658097686375321</v>
      </c>
      <c r="AC4047" s="17" t="s">
        <v>17654</v>
      </c>
    </row>
    <row r="4048" spans="1:29" x14ac:dyDescent="0.25">
      <c r="A4048" t="s">
        <v>3339</v>
      </c>
      <c r="B4048" s="151" t="s">
        <v>13925</v>
      </c>
      <c r="C4048" t="s">
        <v>13926</v>
      </c>
      <c r="D4048" s="1">
        <v>45185</v>
      </c>
      <c r="E4048">
        <f t="shared" si="442"/>
        <v>18</v>
      </c>
      <c r="F4048" t="s">
        <v>14</v>
      </c>
      <c r="G4048">
        <v>710</v>
      </c>
      <c r="H4048">
        <f t="shared" si="441"/>
        <v>71</v>
      </c>
      <c r="I4048" t="s">
        <v>7</v>
      </c>
      <c r="J4048" t="s">
        <v>8</v>
      </c>
      <c r="K4048" t="s">
        <v>8</v>
      </c>
      <c r="L4048" t="s">
        <v>8</v>
      </c>
      <c r="M4048" t="s">
        <v>14</v>
      </c>
      <c r="N4048" t="str">
        <f t="shared" si="443"/>
        <v>F</v>
      </c>
      <c r="O4048" t="s">
        <v>8495</v>
      </c>
      <c r="P4048" t="s">
        <v>12296</v>
      </c>
      <c r="Q4048" t="s">
        <v>221</v>
      </c>
      <c r="R4048">
        <v>4</v>
      </c>
      <c r="S4048">
        <f t="shared" si="444"/>
        <v>2019</v>
      </c>
      <c r="T4048" t="s">
        <v>12</v>
      </c>
      <c r="U4048">
        <v>1</v>
      </c>
      <c r="V4048" t="s">
        <v>3396</v>
      </c>
      <c r="W4048">
        <f>VLOOKUP(Q4048,'PBT Tag Rates'!$B$5:$E$44,4,FALSE)</f>
        <v>0.95971980899999998</v>
      </c>
      <c r="X4048">
        <v>1</v>
      </c>
      <c r="Y4048" s="14">
        <f>IFERROR(LOOKUP(H4048,{30,43,48,53,58,63,68,73,78,83,88,93,97},{42,47,52,57,62,67,72,77,82,87,92,99,100}),999)</f>
        <v>72</v>
      </c>
      <c r="Z4048" s="17">
        <f t="shared" si="445"/>
        <v>5.5555555555555554</v>
      </c>
      <c r="AA4048" s="17">
        <f t="shared" si="446"/>
        <v>5.5555555555555554</v>
      </c>
      <c r="AB4048" s="17">
        <f t="shared" si="447"/>
        <v>11.658097686375321</v>
      </c>
      <c r="AC4048" s="17" t="s">
        <v>17655</v>
      </c>
    </row>
    <row r="4049" spans="1:29" x14ac:dyDescent="0.25">
      <c r="A4049" t="s">
        <v>3339</v>
      </c>
      <c r="B4049" s="151" t="s">
        <v>13927</v>
      </c>
      <c r="C4049" t="s">
        <v>13928</v>
      </c>
      <c r="D4049" s="1">
        <v>45185</v>
      </c>
      <c r="E4049">
        <f t="shared" si="442"/>
        <v>18</v>
      </c>
      <c r="F4049" t="s">
        <v>14</v>
      </c>
      <c r="G4049">
        <v>710</v>
      </c>
      <c r="H4049">
        <f t="shared" si="441"/>
        <v>71</v>
      </c>
      <c r="I4049" t="s">
        <v>9</v>
      </c>
      <c r="J4049">
        <v>1</v>
      </c>
      <c r="K4049" t="s">
        <v>8</v>
      </c>
      <c r="L4049" t="s">
        <v>8</v>
      </c>
      <c r="M4049" t="s">
        <v>14</v>
      </c>
      <c r="N4049" t="str">
        <f t="shared" si="443"/>
        <v>F</v>
      </c>
      <c r="O4049" t="s">
        <v>11295</v>
      </c>
      <c r="P4049" t="s">
        <v>13212</v>
      </c>
      <c r="Q4049" t="s">
        <v>221</v>
      </c>
      <c r="R4049">
        <v>4</v>
      </c>
      <c r="S4049">
        <f t="shared" si="444"/>
        <v>2019</v>
      </c>
      <c r="T4049" t="s">
        <v>12</v>
      </c>
      <c r="U4049">
        <v>0.999999999999999</v>
      </c>
      <c r="V4049" t="s">
        <v>3346</v>
      </c>
      <c r="W4049">
        <f>VLOOKUP(Q4049,'PBT Tag Rates'!$B$5:$E$44,4,FALSE)</f>
        <v>0.95971980899999998</v>
      </c>
      <c r="X4049">
        <v>1</v>
      </c>
      <c r="Y4049" s="14">
        <f>IFERROR(LOOKUP(H4049,{30,43,48,53,58,63,68,73,78,83,88,93,97},{42,47,52,57,62,67,72,77,82,87,92,99,100}),999)</f>
        <v>72</v>
      </c>
      <c r="Z4049" s="17">
        <f t="shared" si="445"/>
        <v>5.5555555555555554</v>
      </c>
      <c r="AA4049" s="17">
        <f t="shared" si="446"/>
        <v>5.5555555555555554</v>
      </c>
      <c r="AB4049" s="17">
        <f t="shared" si="447"/>
        <v>11.658097686375321</v>
      </c>
      <c r="AC4049" s="17" t="s">
        <v>17654</v>
      </c>
    </row>
    <row r="4050" spans="1:29" x14ac:dyDescent="0.25">
      <c r="A4050" t="s">
        <v>3339</v>
      </c>
      <c r="B4050" s="151" t="s">
        <v>13929</v>
      </c>
      <c r="C4050" t="s">
        <v>13930</v>
      </c>
      <c r="D4050" s="1">
        <v>45185</v>
      </c>
      <c r="E4050">
        <f t="shared" si="442"/>
        <v>18</v>
      </c>
      <c r="F4050" t="s">
        <v>14</v>
      </c>
      <c r="G4050">
        <v>770</v>
      </c>
      <c r="H4050">
        <f t="shared" si="441"/>
        <v>77</v>
      </c>
      <c r="I4050" t="s">
        <v>9</v>
      </c>
      <c r="J4050">
        <v>1</v>
      </c>
      <c r="K4050" t="s">
        <v>8</v>
      </c>
      <c r="L4050" t="s">
        <v>8</v>
      </c>
      <c r="M4050" t="s">
        <v>14</v>
      </c>
      <c r="N4050" t="str">
        <f t="shared" si="443"/>
        <v>F</v>
      </c>
      <c r="O4050" t="s">
        <v>1081</v>
      </c>
      <c r="P4050" t="s">
        <v>1082</v>
      </c>
      <c r="Q4050" t="s">
        <v>221</v>
      </c>
      <c r="R4050">
        <v>4</v>
      </c>
      <c r="S4050">
        <f t="shared" si="444"/>
        <v>2019</v>
      </c>
      <c r="T4050" t="s">
        <v>12</v>
      </c>
      <c r="U4050">
        <v>1</v>
      </c>
      <c r="V4050" t="s">
        <v>3386</v>
      </c>
      <c r="W4050">
        <f>VLOOKUP(Q4050,'PBT Tag Rates'!$B$5:$E$44,4,FALSE)</f>
        <v>0.95971980899999998</v>
      </c>
      <c r="X4050">
        <v>1</v>
      </c>
      <c r="Y4050" s="14">
        <f>IFERROR(LOOKUP(H4050,{30,43,48,53,58,63,68,73,78,83,88,93,97},{42,47,52,57,62,67,72,77,82,87,92,99,100}),999)</f>
        <v>77</v>
      </c>
      <c r="Z4050" s="17">
        <f t="shared" si="445"/>
        <v>5.5555555555555554</v>
      </c>
      <c r="AA4050" s="17">
        <f t="shared" si="446"/>
        <v>5.5555555555555554</v>
      </c>
      <c r="AB4050" s="17">
        <f t="shared" si="447"/>
        <v>11.658097686375321</v>
      </c>
      <c r="AC4050" s="17" t="s">
        <v>17654</v>
      </c>
    </row>
    <row r="4051" spans="1:29" x14ac:dyDescent="0.25">
      <c r="A4051" t="s">
        <v>3339</v>
      </c>
      <c r="B4051" s="151" t="s">
        <v>13931</v>
      </c>
      <c r="C4051" t="s">
        <v>13932</v>
      </c>
      <c r="D4051" s="1">
        <v>45185</v>
      </c>
      <c r="E4051">
        <f t="shared" si="442"/>
        <v>18</v>
      </c>
      <c r="F4051" t="s">
        <v>14</v>
      </c>
      <c r="G4051">
        <v>710</v>
      </c>
      <c r="H4051">
        <f t="shared" si="441"/>
        <v>71</v>
      </c>
      <c r="I4051" t="s">
        <v>7</v>
      </c>
      <c r="J4051" t="s">
        <v>8</v>
      </c>
      <c r="K4051" t="s">
        <v>8</v>
      </c>
      <c r="L4051" t="s">
        <v>8</v>
      </c>
      <c r="M4051" t="s">
        <v>14</v>
      </c>
      <c r="N4051" t="str">
        <f t="shared" si="443"/>
        <v>F</v>
      </c>
      <c r="O4051" t="s">
        <v>1273</v>
      </c>
      <c r="P4051" t="s">
        <v>2669</v>
      </c>
      <c r="Q4051" t="s">
        <v>221</v>
      </c>
      <c r="R4051">
        <v>4</v>
      </c>
      <c r="S4051">
        <f t="shared" si="444"/>
        <v>2019</v>
      </c>
      <c r="T4051" t="s">
        <v>12</v>
      </c>
      <c r="U4051">
        <v>1</v>
      </c>
      <c r="V4051" t="s">
        <v>3346</v>
      </c>
      <c r="W4051">
        <f>VLOOKUP(Q4051,'PBT Tag Rates'!$B$5:$E$44,4,FALSE)</f>
        <v>0.95971980899999998</v>
      </c>
      <c r="X4051">
        <v>1</v>
      </c>
      <c r="Y4051" s="14">
        <f>IFERROR(LOOKUP(H4051,{30,43,48,53,58,63,68,73,78,83,88,93,97},{42,47,52,57,62,67,72,77,82,87,92,99,100}),999)</f>
        <v>72</v>
      </c>
      <c r="Z4051" s="17">
        <f t="shared" si="445"/>
        <v>5.5555555555555554</v>
      </c>
      <c r="AA4051" s="17">
        <f t="shared" si="446"/>
        <v>5.5555555555555554</v>
      </c>
      <c r="AB4051" s="17">
        <f t="shared" si="447"/>
        <v>11.658097686375321</v>
      </c>
      <c r="AC4051" s="17" t="s">
        <v>17654</v>
      </c>
    </row>
    <row r="4052" spans="1:29" x14ac:dyDescent="0.25">
      <c r="A4052" t="s">
        <v>3339</v>
      </c>
      <c r="B4052" s="151" t="s">
        <v>13933</v>
      </c>
      <c r="C4052" t="s">
        <v>13934</v>
      </c>
      <c r="D4052" s="1">
        <v>45185</v>
      </c>
      <c r="E4052">
        <f t="shared" si="442"/>
        <v>18</v>
      </c>
      <c r="F4052" t="s">
        <v>14</v>
      </c>
      <c r="G4052">
        <v>740</v>
      </c>
      <c r="H4052">
        <f t="shared" si="441"/>
        <v>74</v>
      </c>
      <c r="I4052" t="s">
        <v>7</v>
      </c>
      <c r="J4052" t="s">
        <v>8</v>
      </c>
      <c r="K4052" t="s">
        <v>8</v>
      </c>
      <c r="L4052" t="s">
        <v>8</v>
      </c>
      <c r="M4052" t="s">
        <v>14</v>
      </c>
      <c r="N4052" t="str">
        <f t="shared" si="443"/>
        <v>F</v>
      </c>
      <c r="O4052" t="s">
        <v>13935</v>
      </c>
      <c r="P4052" t="s">
        <v>13936</v>
      </c>
      <c r="Q4052" t="s">
        <v>281</v>
      </c>
      <c r="R4052">
        <v>4</v>
      </c>
      <c r="S4052">
        <f t="shared" si="444"/>
        <v>2019</v>
      </c>
      <c r="T4052" t="s">
        <v>12</v>
      </c>
      <c r="U4052">
        <v>1</v>
      </c>
      <c r="V4052" t="s">
        <v>3079</v>
      </c>
      <c r="W4052">
        <f>VLOOKUP(Q4052,'PBT Tag Rates'!$B$5:$E$44,4,FALSE)</f>
        <v>0.99705232300000002</v>
      </c>
      <c r="X4052">
        <v>1</v>
      </c>
      <c r="Y4052" s="14">
        <f>IFERROR(LOOKUP(H4052,{30,43,48,53,58,63,68,73,78,83,88,93,97},{42,47,52,57,62,67,72,77,82,87,92,99,100}),999)</f>
        <v>77</v>
      </c>
      <c r="Z4052" s="17">
        <f t="shared" si="445"/>
        <v>5.5555555555555554</v>
      </c>
      <c r="AA4052" s="17">
        <f t="shared" si="446"/>
        <v>5.5555555555555554</v>
      </c>
      <c r="AB4052" s="17">
        <f t="shared" si="447"/>
        <v>11.658097686375321</v>
      </c>
      <c r="AC4052" s="17" t="s">
        <v>17654</v>
      </c>
    </row>
    <row r="4053" spans="1:29" x14ac:dyDescent="0.25">
      <c r="A4053" t="s">
        <v>3339</v>
      </c>
      <c r="B4053" s="151" t="s">
        <v>13937</v>
      </c>
      <c r="C4053" t="s">
        <v>13938</v>
      </c>
      <c r="D4053" s="1">
        <v>45185</v>
      </c>
      <c r="E4053">
        <f t="shared" si="442"/>
        <v>18</v>
      </c>
      <c r="F4053" t="s">
        <v>14</v>
      </c>
      <c r="G4053">
        <v>780</v>
      </c>
      <c r="H4053">
        <f t="shared" si="441"/>
        <v>78</v>
      </c>
      <c r="I4053" t="s">
        <v>7</v>
      </c>
      <c r="J4053" t="s">
        <v>8</v>
      </c>
      <c r="K4053" t="s">
        <v>8</v>
      </c>
      <c r="L4053" t="s">
        <v>8</v>
      </c>
      <c r="M4053" t="s">
        <v>14</v>
      </c>
      <c r="N4053" t="str">
        <f t="shared" si="443"/>
        <v>F</v>
      </c>
      <c r="O4053" t="s">
        <v>2000</v>
      </c>
      <c r="P4053" t="s">
        <v>2001</v>
      </c>
      <c r="Q4053" t="s">
        <v>221</v>
      </c>
      <c r="R4053">
        <v>4</v>
      </c>
      <c r="S4053">
        <f t="shared" si="444"/>
        <v>2019</v>
      </c>
      <c r="T4053" t="s">
        <v>12</v>
      </c>
      <c r="U4053">
        <v>0.999999999999995</v>
      </c>
      <c r="V4053" t="s">
        <v>3346</v>
      </c>
      <c r="W4053">
        <f>VLOOKUP(Q4053,'PBT Tag Rates'!$B$5:$E$44,4,FALSE)</f>
        <v>0.95971980899999998</v>
      </c>
      <c r="X4053">
        <v>1</v>
      </c>
      <c r="Y4053" s="14">
        <f>IFERROR(LOOKUP(H4053,{30,43,48,53,58,63,68,73,78,83,88,93,97},{42,47,52,57,62,67,72,77,82,87,92,99,100}),999)</f>
        <v>82</v>
      </c>
      <c r="Z4053" s="17">
        <f t="shared" si="445"/>
        <v>5.5555555555555554</v>
      </c>
      <c r="AA4053" s="17">
        <f t="shared" si="446"/>
        <v>5.5555555555555554</v>
      </c>
      <c r="AB4053" s="17">
        <f t="shared" si="447"/>
        <v>11.658097686375321</v>
      </c>
      <c r="AC4053" s="17" t="s">
        <v>17654</v>
      </c>
    </row>
    <row r="4054" spans="1:29" x14ac:dyDescent="0.25">
      <c r="A4054" t="s">
        <v>3339</v>
      </c>
      <c r="B4054" s="151" t="s">
        <v>13939</v>
      </c>
      <c r="C4054" t="s">
        <v>13940</v>
      </c>
      <c r="D4054" s="1">
        <v>45185</v>
      </c>
      <c r="E4054">
        <f t="shared" si="442"/>
        <v>18</v>
      </c>
      <c r="F4054" t="s">
        <v>6</v>
      </c>
      <c r="G4054">
        <v>420</v>
      </c>
      <c r="H4054">
        <f t="shared" ref="H4054:H4117" si="448">G4054/10</f>
        <v>42</v>
      </c>
      <c r="I4054" t="s">
        <v>9</v>
      </c>
      <c r="J4054">
        <v>1</v>
      </c>
      <c r="K4054" t="s">
        <v>8</v>
      </c>
      <c r="L4054" t="s">
        <v>8</v>
      </c>
      <c r="M4054" t="s">
        <v>6</v>
      </c>
      <c r="N4054" t="str">
        <f t="shared" si="443"/>
        <v>M</v>
      </c>
      <c r="O4054" t="s">
        <v>13582</v>
      </c>
      <c r="P4054" t="s">
        <v>13941</v>
      </c>
      <c r="Q4054" t="s">
        <v>3820</v>
      </c>
      <c r="R4054">
        <v>2</v>
      </c>
      <c r="S4054">
        <f t="shared" si="444"/>
        <v>2021</v>
      </c>
      <c r="T4054" t="s">
        <v>12</v>
      </c>
      <c r="U4054">
        <v>1</v>
      </c>
      <c r="V4054" t="s">
        <v>3363</v>
      </c>
      <c r="W4054">
        <f>VLOOKUP(Q4054,'PBT Tag Rates'!$B$5:$E$44,4,FALSE)</f>
        <v>0.98140000000000005</v>
      </c>
      <c r="X4054">
        <v>1</v>
      </c>
      <c r="Y4054" s="14">
        <f>IFERROR(LOOKUP(H4054,{30,43,48,53,58,63,68,73,78,83,88,93,97},{42,47,52,57,62,67,72,77,82,87,92,99,100}),999)</f>
        <v>42</v>
      </c>
      <c r="Z4054" s="17">
        <f t="shared" si="445"/>
        <v>5.5555555555555554</v>
      </c>
      <c r="AA4054" s="17">
        <f t="shared" si="446"/>
        <v>5.5555555555555554</v>
      </c>
      <c r="AB4054" s="17">
        <f t="shared" si="447"/>
        <v>11.658097686375321</v>
      </c>
      <c r="AC4054" s="17" t="s">
        <v>17654</v>
      </c>
    </row>
    <row r="4055" spans="1:29" x14ac:dyDescent="0.25">
      <c r="A4055" t="s">
        <v>3339</v>
      </c>
      <c r="B4055" s="151" t="s">
        <v>13942</v>
      </c>
      <c r="C4055" t="s">
        <v>13943</v>
      </c>
      <c r="D4055" s="1">
        <v>45185</v>
      </c>
      <c r="E4055">
        <f t="shared" ref="E4055:E4118" si="449">IF(D4055&lt;=$D$3,70,18)</f>
        <v>18</v>
      </c>
      <c r="F4055" t="s">
        <v>6</v>
      </c>
      <c r="G4055">
        <v>600</v>
      </c>
      <c r="H4055">
        <f t="shared" si="448"/>
        <v>60</v>
      </c>
      <c r="I4055" t="s">
        <v>7</v>
      </c>
      <c r="J4055" t="s">
        <v>8</v>
      </c>
      <c r="K4055" t="s">
        <v>8</v>
      </c>
      <c r="L4055" t="s">
        <v>49</v>
      </c>
      <c r="M4055" t="s">
        <v>759</v>
      </c>
      <c r="N4055" t="str">
        <f t="shared" ref="N4055:N4118" si="450">IF(M4055="U",F4055,M4055)</f>
        <v>M</v>
      </c>
      <c r="O4055" t="s">
        <v>1943</v>
      </c>
      <c r="P4055" t="s">
        <v>1943</v>
      </c>
      <c r="Q4055" t="s">
        <v>1943</v>
      </c>
      <c r="R4055" t="s">
        <v>8</v>
      </c>
      <c r="S4055" t="str">
        <f t="shared" ref="S4055:S4118" si="451">IFERROR($S$3-R4055,"U")</f>
        <v>U</v>
      </c>
      <c r="T4055" t="s">
        <v>8</v>
      </c>
      <c r="U4055" t="s">
        <v>8</v>
      </c>
      <c r="V4055" t="s">
        <v>1943</v>
      </c>
      <c r="W4055" t="e">
        <f>VLOOKUP(Q4055,'PBT Tag Rates'!$B$5:$E$44,4,FALSE)</f>
        <v>#N/A</v>
      </c>
      <c r="X4055">
        <v>1</v>
      </c>
      <c r="Y4055" s="14">
        <f>IFERROR(LOOKUP(H4055,{30,43,48,53,58,63,68,73,78,83,88,93,97},{42,47,52,57,62,67,72,77,82,87,92,99,100}),999)</f>
        <v>62</v>
      </c>
      <c r="Z4055" s="17">
        <f t="shared" ref="Z4055:Z4118" si="452">IF(D4055&lt;$D$3,X4055/$Z$3,X4055/$Z$4)</f>
        <v>5.5555555555555554</v>
      </c>
      <c r="AA4055" s="17">
        <f t="shared" si="446"/>
        <v>5.5555555555555554</v>
      </c>
      <c r="AB4055" s="17">
        <f t="shared" si="447"/>
        <v>11.658097686375321</v>
      </c>
      <c r="AC4055" s="17" t="s">
        <v>17654</v>
      </c>
    </row>
    <row r="4056" spans="1:29" x14ac:dyDescent="0.25">
      <c r="A4056" t="s">
        <v>3339</v>
      </c>
      <c r="B4056" s="151" t="s">
        <v>13944</v>
      </c>
      <c r="C4056" t="s">
        <v>13945</v>
      </c>
      <c r="D4056" s="1">
        <v>45185</v>
      </c>
      <c r="E4056">
        <f t="shared" si="449"/>
        <v>18</v>
      </c>
      <c r="F4056" t="s">
        <v>6</v>
      </c>
      <c r="G4056">
        <v>590</v>
      </c>
      <c r="H4056">
        <f t="shared" si="448"/>
        <v>59</v>
      </c>
      <c r="I4056" t="s">
        <v>7</v>
      </c>
      <c r="J4056" t="s">
        <v>8</v>
      </c>
      <c r="K4056" t="s">
        <v>8</v>
      </c>
      <c r="L4056" t="s">
        <v>8</v>
      </c>
      <c r="M4056" t="s">
        <v>6</v>
      </c>
      <c r="N4056" t="str">
        <f t="shared" si="450"/>
        <v>M</v>
      </c>
      <c r="O4056" t="s">
        <v>13946</v>
      </c>
      <c r="P4056" t="s">
        <v>13947</v>
      </c>
      <c r="Q4056" t="s">
        <v>2596</v>
      </c>
      <c r="R4056">
        <v>3</v>
      </c>
      <c r="S4056">
        <f t="shared" si="451"/>
        <v>2020</v>
      </c>
      <c r="T4056" t="s">
        <v>12</v>
      </c>
      <c r="U4056">
        <v>0.999999999999996</v>
      </c>
      <c r="V4056" t="s">
        <v>3079</v>
      </c>
      <c r="W4056">
        <f>VLOOKUP(Q4056,'PBT Tag Rates'!$B$5:$E$44,4,FALSE)</f>
        <v>0.98845608500000004</v>
      </c>
      <c r="X4056">
        <v>1</v>
      </c>
      <c r="Y4056" s="14">
        <f>IFERROR(LOOKUP(H4056,{30,43,48,53,58,63,68,73,78,83,88,93,97},{42,47,52,57,62,67,72,77,82,87,92,99,100}),999)</f>
        <v>62</v>
      </c>
      <c r="Z4056" s="17">
        <f t="shared" si="452"/>
        <v>5.5555555555555554</v>
      </c>
      <c r="AA4056" s="17">
        <f t="shared" si="446"/>
        <v>5.5555555555555554</v>
      </c>
      <c r="AB4056" s="17">
        <f t="shared" si="447"/>
        <v>11.658097686375321</v>
      </c>
      <c r="AC4056" s="17" t="s">
        <v>17654</v>
      </c>
    </row>
    <row r="4057" spans="1:29" x14ac:dyDescent="0.25">
      <c r="A4057" t="s">
        <v>3339</v>
      </c>
      <c r="B4057" s="151" t="s">
        <v>13948</v>
      </c>
      <c r="C4057" t="s">
        <v>13949</v>
      </c>
      <c r="D4057" s="1">
        <v>45185</v>
      </c>
      <c r="E4057">
        <f t="shared" si="449"/>
        <v>18</v>
      </c>
      <c r="F4057" t="s">
        <v>6</v>
      </c>
      <c r="G4057">
        <v>620</v>
      </c>
      <c r="H4057">
        <f t="shared" si="448"/>
        <v>62</v>
      </c>
      <c r="I4057" t="s">
        <v>7</v>
      </c>
      <c r="J4057" t="s">
        <v>8</v>
      </c>
      <c r="K4057" t="s">
        <v>8</v>
      </c>
      <c r="L4057" t="s">
        <v>8</v>
      </c>
      <c r="M4057" t="s">
        <v>6</v>
      </c>
      <c r="N4057" t="str">
        <f t="shared" si="450"/>
        <v>M</v>
      </c>
      <c r="O4057" t="s">
        <v>2667</v>
      </c>
      <c r="P4057" t="s">
        <v>2668</v>
      </c>
      <c r="Q4057" t="s">
        <v>918</v>
      </c>
      <c r="R4057">
        <v>3</v>
      </c>
      <c r="S4057">
        <f t="shared" si="451"/>
        <v>2020</v>
      </c>
      <c r="T4057" t="s">
        <v>12</v>
      </c>
      <c r="U4057">
        <v>0.999999999999997</v>
      </c>
      <c r="V4057" t="s">
        <v>3346</v>
      </c>
      <c r="W4057">
        <f>VLOOKUP(Q4057,'PBT Tag Rates'!$B$5:$E$44,4,FALSE)</f>
        <v>0.98961045999999997</v>
      </c>
      <c r="X4057">
        <v>1</v>
      </c>
      <c r="Y4057" s="14">
        <f>IFERROR(LOOKUP(H4057,{30,43,48,53,58,63,68,73,78,83,88,93,97},{42,47,52,57,62,67,72,77,82,87,92,99,100}),999)</f>
        <v>62</v>
      </c>
      <c r="Z4057" s="17">
        <f t="shared" si="452"/>
        <v>5.5555555555555554</v>
      </c>
      <c r="AA4057" s="17">
        <f t="shared" si="446"/>
        <v>5.5555555555555554</v>
      </c>
      <c r="AB4057" s="17">
        <f t="shared" si="447"/>
        <v>11.658097686375321</v>
      </c>
      <c r="AC4057" s="17" t="s">
        <v>17654</v>
      </c>
    </row>
    <row r="4058" spans="1:29" x14ac:dyDescent="0.25">
      <c r="A4058" t="s">
        <v>3339</v>
      </c>
      <c r="B4058" s="151" t="s">
        <v>13950</v>
      </c>
      <c r="C4058" t="s">
        <v>13951</v>
      </c>
      <c r="D4058" s="1">
        <v>45185</v>
      </c>
      <c r="E4058">
        <f t="shared" si="449"/>
        <v>18</v>
      </c>
      <c r="F4058" t="s">
        <v>6</v>
      </c>
      <c r="G4058">
        <v>770</v>
      </c>
      <c r="H4058">
        <f t="shared" si="448"/>
        <v>77</v>
      </c>
      <c r="I4058" t="s">
        <v>7</v>
      </c>
      <c r="J4058" t="s">
        <v>8</v>
      </c>
      <c r="K4058" t="s">
        <v>8</v>
      </c>
      <c r="L4058" t="s">
        <v>8</v>
      </c>
      <c r="M4058" t="s">
        <v>6</v>
      </c>
      <c r="N4058" t="str">
        <f t="shared" si="450"/>
        <v>M</v>
      </c>
      <c r="O4058" t="s">
        <v>8</v>
      </c>
      <c r="P4058" t="s">
        <v>8</v>
      </c>
      <c r="Q4058" t="s">
        <v>11</v>
      </c>
      <c r="R4058" t="s">
        <v>8</v>
      </c>
      <c r="S4058" t="str">
        <f t="shared" si="451"/>
        <v>U</v>
      </c>
      <c r="T4058" t="s">
        <v>12</v>
      </c>
      <c r="U4058">
        <v>0.999999999999996</v>
      </c>
      <c r="V4058" t="s">
        <v>11</v>
      </c>
      <c r="W4058" t="e">
        <f>VLOOKUP(Q4058,'PBT Tag Rates'!$B$5:$E$44,4,FALSE)</f>
        <v>#N/A</v>
      </c>
      <c r="X4058">
        <v>1</v>
      </c>
      <c r="Y4058" s="14">
        <f>IFERROR(LOOKUP(H4058,{30,43,48,53,58,63,68,73,78,83,88,93,97},{42,47,52,57,62,67,72,77,82,87,92,99,100}),999)</f>
        <v>77</v>
      </c>
      <c r="Z4058" s="17">
        <f t="shared" si="452"/>
        <v>5.5555555555555554</v>
      </c>
      <c r="AA4058" s="17">
        <f t="shared" si="446"/>
        <v>5.5555555555555554</v>
      </c>
      <c r="AB4058" s="17">
        <f t="shared" si="447"/>
        <v>11.658097686375321</v>
      </c>
      <c r="AC4058" s="17" t="s">
        <v>17654</v>
      </c>
    </row>
    <row r="4059" spans="1:29" x14ac:dyDescent="0.25">
      <c r="A4059" t="s">
        <v>3339</v>
      </c>
      <c r="B4059" s="151" t="s">
        <v>13952</v>
      </c>
      <c r="C4059" t="s">
        <v>2616</v>
      </c>
      <c r="D4059" s="1">
        <v>45185</v>
      </c>
      <c r="E4059">
        <f t="shared" si="449"/>
        <v>18</v>
      </c>
      <c r="F4059" t="s">
        <v>14</v>
      </c>
      <c r="G4059">
        <v>720</v>
      </c>
      <c r="H4059">
        <f t="shared" si="448"/>
        <v>72</v>
      </c>
      <c r="I4059" t="s">
        <v>9</v>
      </c>
      <c r="J4059">
        <v>1</v>
      </c>
      <c r="K4059" t="s">
        <v>8</v>
      </c>
      <c r="L4059" t="s">
        <v>8</v>
      </c>
      <c r="M4059" t="s">
        <v>14</v>
      </c>
      <c r="N4059" t="str">
        <f t="shared" si="450"/>
        <v>F</v>
      </c>
      <c r="O4059" t="s">
        <v>1127</v>
      </c>
      <c r="P4059" t="s">
        <v>1128</v>
      </c>
      <c r="Q4059" t="s">
        <v>221</v>
      </c>
      <c r="R4059">
        <v>4</v>
      </c>
      <c r="S4059">
        <f t="shared" si="451"/>
        <v>2019</v>
      </c>
      <c r="T4059" t="s">
        <v>12</v>
      </c>
      <c r="U4059">
        <v>0.999999999999998</v>
      </c>
      <c r="V4059" t="s">
        <v>3363</v>
      </c>
      <c r="W4059">
        <f>VLOOKUP(Q4059,'PBT Tag Rates'!$B$5:$E$44,4,FALSE)</f>
        <v>0.95971980899999998</v>
      </c>
      <c r="X4059">
        <v>1</v>
      </c>
      <c r="Y4059" s="14">
        <f>IFERROR(LOOKUP(H4059,{30,43,48,53,58,63,68,73,78,83,88,93,97},{42,47,52,57,62,67,72,77,82,87,92,99,100}),999)</f>
        <v>72</v>
      </c>
      <c r="Z4059" s="17">
        <f t="shared" si="452"/>
        <v>5.5555555555555554</v>
      </c>
      <c r="AA4059" s="17">
        <f t="shared" si="446"/>
        <v>5.5555555555555554</v>
      </c>
      <c r="AB4059" s="17">
        <f t="shared" si="447"/>
        <v>11.658097686375321</v>
      </c>
      <c r="AC4059" s="17" t="s">
        <v>17654</v>
      </c>
    </row>
    <row r="4060" spans="1:29" x14ac:dyDescent="0.25">
      <c r="A4060" t="s">
        <v>3339</v>
      </c>
      <c r="B4060" s="151" t="s">
        <v>13953</v>
      </c>
      <c r="C4060" t="s">
        <v>13954</v>
      </c>
      <c r="D4060" s="1">
        <v>45185</v>
      </c>
      <c r="E4060">
        <f t="shared" si="449"/>
        <v>18</v>
      </c>
      <c r="F4060" t="s">
        <v>6</v>
      </c>
      <c r="G4060">
        <v>460</v>
      </c>
      <c r="H4060">
        <f t="shared" si="448"/>
        <v>46</v>
      </c>
      <c r="I4060" t="s">
        <v>9</v>
      </c>
      <c r="J4060">
        <v>1</v>
      </c>
      <c r="K4060" t="s">
        <v>8</v>
      </c>
      <c r="L4060" t="s">
        <v>8</v>
      </c>
      <c r="M4060" t="s">
        <v>6</v>
      </c>
      <c r="N4060" t="str">
        <f t="shared" si="450"/>
        <v>M</v>
      </c>
      <c r="O4060" t="s">
        <v>13955</v>
      </c>
      <c r="P4060" t="s">
        <v>13956</v>
      </c>
      <c r="Q4060" t="s">
        <v>3820</v>
      </c>
      <c r="R4060">
        <v>2</v>
      </c>
      <c r="S4060">
        <f t="shared" si="451"/>
        <v>2021</v>
      </c>
      <c r="T4060" t="s">
        <v>12</v>
      </c>
      <c r="U4060">
        <v>0.999999999999997</v>
      </c>
      <c r="V4060" t="s">
        <v>3396</v>
      </c>
      <c r="W4060">
        <f>VLOOKUP(Q4060,'PBT Tag Rates'!$B$5:$E$44,4,FALSE)</f>
        <v>0.98140000000000005</v>
      </c>
      <c r="X4060">
        <v>1</v>
      </c>
      <c r="Y4060" s="14">
        <f>IFERROR(LOOKUP(H4060,{30,43,48,53,58,63,68,73,78,83,88,93,97},{42,47,52,57,62,67,72,77,82,87,92,99,100}),999)</f>
        <v>47</v>
      </c>
      <c r="Z4060" s="17">
        <f t="shared" si="452"/>
        <v>5.5555555555555554</v>
      </c>
      <c r="AA4060" s="17">
        <f t="shared" si="446"/>
        <v>5.5555555555555554</v>
      </c>
      <c r="AB4060" s="17">
        <f t="shared" si="447"/>
        <v>11.658097686375321</v>
      </c>
      <c r="AC4060" s="17" t="s">
        <v>17655</v>
      </c>
    </row>
    <row r="4061" spans="1:29" x14ac:dyDescent="0.25">
      <c r="A4061" t="s">
        <v>3339</v>
      </c>
      <c r="B4061" s="151" t="s">
        <v>13957</v>
      </c>
      <c r="C4061" t="s">
        <v>13958</v>
      </c>
      <c r="D4061" s="1">
        <v>45185</v>
      </c>
      <c r="E4061">
        <f t="shared" si="449"/>
        <v>18</v>
      </c>
      <c r="F4061" t="s">
        <v>14</v>
      </c>
      <c r="G4061">
        <v>810</v>
      </c>
      <c r="H4061">
        <f t="shared" si="448"/>
        <v>81</v>
      </c>
      <c r="I4061" t="s">
        <v>7</v>
      </c>
      <c r="J4061" t="s">
        <v>8</v>
      </c>
      <c r="K4061" t="s">
        <v>13959</v>
      </c>
      <c r="L4061" t="s">
        <v>8</v>
      </c>
      <c r="M4061" t="s">
        <v>14</v>
      </c>
      <c r="N4061" t="str">
        <f t="shared" si="450"/>
        <v>F</v>
      </c>
      <c r="O4061" t="s">
        <v>1993</v>
      </c>
      <c r="P4061" t="s">
        <v>2991</v>
      </c>
      <c r="Q4061" t="s">
        <v>221</v>
      </c>
      <c r="R4061">
        <v>4</v>
      </c>
      <c r="S4061">
        <f t="shared" si="451"/>
        <v>2019</v>
      </c>
      <c r="T4061" t="s">
        <v>12</v>
      </c>
      <c r="U4061">
        <v>1</v>
      </c>
      <c r="V4061" t="s">
        <v>3346</v>
      </c>
      <c r="W4061">
        <f>VLOOKUP(Q4061,'PBT Tag Rates'!$B$5:$E$44,4,FALSE)</f>
        <v>0.95971980899999998</v>
      </c>
      <c r="X4061">
        <v>1</v>
      </c>
      <c r="Y4061" s="14">
        <f>IFERROR(LOOKUP(H4061,{30,43,48,53,58,63,68,73,78,83,88,93,97},{42,47,52,57,62,67,72,77,82,87,92,99,100}),999)</f>
        <v>82</v>
      </c>
      <c r="Z4061" s="17">
        <f t="shared" si="452"/>
        <v>5.5555555555555554</v>
      </c>
      <c r="AA4061" s="17">
        <f t="shared" si="446"/>
        <v>5.5555555555555554</v>
      </c>
      <c r="AB4061" s="17">
        <f t="shared" si="447"/>
        <v>11.658097686375321</v>
      </c>
      <c r="AC4061" s="17" t="s">
        <v>17654</v>
      </c>
    </row>
    <row r="4062" spans="1:29" x14ac:dyDescent="0.25">
      <c r="A4062" t="s">
        <v>3339</v>
      </c>
      <c r="B4062" s="151" t="s">
        <v>13960</v>
      </c>
      <c r="C4062" t="s">
        <v>2618</v>
      </c>
      <c r="D4062" s="1">
        <v>45185</v>
      </c>
      <c r="E4062">
        <f t="shared" si="449"/>
        <v>18</v>
      </c>
      <c r="F4062" t="s">
        <v>14</v>
      </c>
      <c r="G4062">
        <v>800</v>
      </c>
      <c r="H4062">
        <f t="shared" si="448"/>
        <v>80</v>
      </c>
      <c r="I4062" t="s">
        <v>9</v>
      </c>
      <c r="J4062">
        <v>1</v>
      </c>
      <c r="K4062" t="s">
        <v>13961</v>
      </c>
      <c r="L4062" t="s">
        <v>8</v>
      </c>
      <c r="M4062" t="s">
        <v>14</v>
      </c>
      <c r="N4062" t="str">
        <f t="shared" si="450"/>
        <v>F</v>
      </c>
      <c r="O4062" t="s">
        <v>2278</v>
      </c>
      <c r="P4062" t="s">
        <v>2279</v>
      </c>
      <c r="Q4062" t="s">
        <v>221</v>
      </c>
      <c r="R4062">
        <v>4</v>
      </c>
      <c r="S4062">
        <f t="shared" si="451"/>
        <v>2019</v>
      </c>
      <c r="T4062" t="s">
        <v>12</v>
      </c>
      <c r="U4062">
        <v>0.999999999999996</v>
      </c>
      <c r="V4062" t="s">
        <v>3363</v>
      </c>
      <c r="W4062">
        <f>VLOOKUP(Q4062,'PBT Tag Rates'!$B$5:$E$44,4,FALSE)</f>
        <v>0.95971980899999998</v>
      </c>
      <c r="X4062">
        <v>1</v>
      </c>
      <c r="Y4062" s="14">
        <f>IFERROR(LOOKUP(H4062,{30,43,48,53,58,63,68,73,78,83,88,93,97},{42,47,52,57,62,67,72,77,82,87,92,99,100}),999)</f>
        <v>82</v>
      </c>
      <c r="Z4062" s="17">
        <f t="shared" si="452"/>
        <v>5.5555555555555554</v>
      </c>
      <c r="AA4062" s="17">
        <f t="shared" si="446"/>
        <v>5.5555555555555554</v>
      </c>
      <c r="AB4062" s="17">
        <f t="shared" si="447"/>
        <v>11.658097686375321</v>
      </c>
      <c r="AC4062" s="17" t="s">
        <v>17654</v>
      </c>
    </row>
    <row r="4063" spans="1:29" x14ac:dyDescent="0.25">
      <c r="A4063" t="s">
        <v>3339</v>
      </c>
      <c r="B4063" s="151" t="s">
        <v>13962</v>
      </c>
      <c r="C4063" t="s">
        <v>13963</v>
      </c>
      <c r="D4063" s="1">
        <v>45185</v>
      </c>
      <c r="E4063">
        <f t="shared" si="449"/>
        <v>18</v>
      </c>
      <c r="F4063" t="s">
        <v>14</v>
      </c>
      <c r="G4063">
        <v>830</v>
      </c>
      <c r="H4063">
        <f t="shared" si="448"/>
        <v>83</v>
      </c>
      <c r="I4063" t="s">
        <v>7</v>
      </c>
      <c r="J4063" t="s">
        <v>8</v>
      </c>
      <c r="K4063" t="s">
        <v>13964</v>
      </c>
      <c r="L4063" t="s">
        <v>8</v>
      </c>
      <c r="M4063" t="s">
        <v>14</v>
      </c>
      <c r="N4063" t="str">
        <f t="shared" si="450"/>
        <v>F</v>
      </c>
      <c r="O4063" t="s">
        <v>635</v>
      </c>
      <c r="P4063" t="s">
        <v>1019</v>
      </c>
      <c r="Q4063" t="s">
        <v>221</v>
      </c>
      <c r="R4063">
        <v>4</v>
      </c>
      <c r="S4063">
        <f t="shared" si="451"/>
        <v>2019</v>
      </c>
      <c r="T4063" t="s">
        <v>12</v>
      </c>
      <c r="U4063">
        <v>1</v>
      </c>
      <c r="V4063" t="s">
        <v>3363</v>
      </c>
      <c r="W4063">
        <f>VLOOKUP(Q4063,'PBT Tag Rates'!$B$5:$E$44,4,FALSE)</f>
        <v>0.95971980899999998</v>
      </c>
      <c r="X4063">
        <v>1</v>
      </c>
      <c r="Y4063" s="14">
        <f>IFERROR(LOOKUP(H4063,{30,43,48,53,58,63,68,73,78,83,88,93,97},{42,47,52,57,62,67,72,77,82,87,92,99,100}),999)</f>
        <v>87</v>
      </c>
      <c r="Z4063" s="17">
        <f t="shared" si="452"/>
        <v>5.5555555555555554</v>
      </c>
      <c r="AA4063" s="17">
        <f t="shared" si="446"/>
        <v>5.5555555555555554</v>
      </c>
      <c r="AB4063" s="17">
        <f t="shared" si="447"/>
        <v>11.658097686375321</v>
      </c>
      <c r="AC4063" s="17" t="s">
        <v>17654</v>
      </c>
    </row>
    <row r="4064" spans="1:29" x14ac:dyDescent="0.25">
      <c r="A4064" t="s">
        <v>3339</v>
      </c>
      <c r="B4064" s="151" t="s">
        <v>13965</v>
      </c>
      <c r="C4064" t="s">
        <v>13966</v>
      </c>
      <c r="D4064" s="1">
        <v>45185</v>
      </c>
      <c r="E4064">
        <f t="shared" si="449"/>
        <v>18</v>
      </c>
      <c r="F4064" t="s">
        <v>14</v>
      </c>
      <c r="G4064">
        <v>760</v>
      </c>
      <c r="H4064">
        <f t="shared" si="448"/>
        <v>76</v>
      </c>
      <c r="I4064" t="s">
        <v>7</v>
      </c>
      <c r="J4064" t="s">
        <v>8</v>
      </c>
      <c r="K4064" t="s">
        <v>8</v>
      </c>
      <c r="L4064" t="s">
        <v>8</v>
      </c>
      <c r="M4064" t="s">
        <v>14</v>
      </c>
      <c r="N4064" t="str">
        <f t="shared" si="450"/>
        <v>F</v>
      </c>
      <c r="O4064" t="s">
        <v>693</v>
      </c>
      <c r="P4064" t="s">
        <v>7298</v>
      </c>
      <c r="Q4064" t="s">
        <v>221</v>
      </c>
      <c r="R4064">
        <v>4</v>
      </c>
      <c r="S4064">
        <f t="shared" si="451"/>
        <v>2019</v>
      </c>
      <c r="T4064" t="s">
        <v>12</v>
      </c>
      <c r="U4064">
        <v>1</v>
      </c>
      <c r="V4064" t="s">
        <v>3346</v>
      </c>
      <c r="W4064">
        <f>VLOOKUP(Q4064,'PBT Tag Rates'!$B$5:$E$44,4,FALSE)</f>
        <v>0.95971980899999998</v>
      </c>
      <c r="X4064">
        <v>1</v>
      </c>
      <c r="Y4064" s="14">
        <f>IFERROR(LOOKUP(H4064,{30,43,48,53,58,63,68,73,78,83,88,93,97},{42,47,52,57,62,67,72,77,82,87,92,99,100}),999)</f>
        <v>77</v>
      </c>
      <c r="Z4064" s="17">
        <f t="shared" si="452"/>
        <v>5.5555555555555554</v>
      </c>
      <c r="AA4064" s="17">
        <f t="shared" si="446"/>
        <v>5.5555555555555554</v>
      </c>
      <c r="AB4064" s="17">
        <f t="shared" si="447"/>
        <v>11.658097686375321</v>
      </c>
      <c r="AC4064" s="17" t="s">
        <v>17654</v>
      </c>
    </row>
    <row r="4065" spans="1:29" x14ac:dyDescent="0.25">
      <c r="A4065" t="s">
        <v>3339</v>
      </c>
      <c r="B4065" s="151" t="s">
        <v>13967</v>
      </c>
      <c r="C4065" t="s">
        <v>13968</v>
      </c>
      <c r="D4065" s="1">
        <v>45185</v>
      </c>
      <c r="E4065">
        <f t="shared" si="449"/>
        <v>18</v>
      </c>
      <c r="F4065" t="s">
        <v>14</v>
      </c>
      <c r="G4065">
        <v>730</v>
      </c>
      <c r="H4065">
        <f t="shared" si="448"/>
        <v>73</v>
      </c>
      <c r="I4065" t="s">
        <v>7</v>
      </c>
      <c r="J4065" t="s">
        <v>8</v>
      </c>
      <c r="K4065" t="s">
        <v>8</v>
      </c>
      <c r="L4065" t="s">
        <v>8</v>
      </c>
      <c r="M4065" t="s">
        <v>14</v>
      </c>
      <c r="N4065" t="str">
        <f t="shared" si="450"/>
        <v>F</v>
      </c>
      <c r="O4065" t="s">
        <v>8</v>
      </c>
      <c r="P4065" t="s">
        <v>8</v>
      </c>
      <c r="Q4065" t="s">
        <v>11</v>
      </c>
      <c r="R4065" t="s">
        <v>8</v>
      </c>
      <c r="S4065" t="str">
        <f t="shared" si="451"/>
        <v>U</v>
      </c>
      <c r="T4065" t="s">
        <v>12</v>
      </c>
      <c r="U4065">
        <v>1</v>
      </c>
      <c r="V4065" t="s">
        <v>11</v>
      </c>
      <c r="W4065" t="e">
        <f>VLOOKUP(Q4065,'PBT Tag Rates'!$B$5:$E$44,4,FALSE)</f>
        <v>#N/A</v>
      </c>
      <c r="X4065">
        <v>1</v>
      </c>
      <c r="Y4065" s="14">
        <f>IFERROR(LOOKUP(H4065,{30,43,48,53,58,63,68,73,78,83,88,93,97},{42,47,52,57,62,67,72,77,82,87,92,99,100}),999)</f>
        <v>77</v>
      </c>
      <c r="Z4065" s="17">
        <f t="shared" si="452"/>
        <v>5.5555555555555554</v>
      </c>
      <c r="AA4065" s="17">
        <f t="shared" si="446"/>
        <v>5.5555555555555554</v>
      </c>
      <c r="AB4065" s="17">
        <f t="shared" si="447"/>
        <v>11.658097686375321</v>
      </c>
      <c r="AC4065" s="17" t="s">
        <v>17654</v>
      </c>
    </row>
    <row r="4066" spans="1:29" x14ac:dyDescent="0.25">
      <c r="A4066" t="s">
        <v>3339</v>
      </c>
      <c r="B4066" s="151" t="s">
        <v>13969</v>
      </c>
      <c r="C4066" t="s">
        <v>13970</v>
      </c>
      <c r="D4066" s="1">
        <v>45185</v>
      </c>
      <c r="E4066">
        <f t="shared" si="449"/>
        <v>18</v>
      </c>
      <c r="F4066" t="s">
        <v>14</v>
      </c>
      <c r="G4066">
        <v>730</v>
      </c>
      <c r="H4066">
        <f t="shared" si="448"/>
        <v>73</v>
      </c>
      <c r="I4066" t="s">
        <v>7</v>
      </c>
      <c r="J4066" t="s">
        <v>8</v>
      </c>
      <c r="K4066" t="s">
        <v>8</v>
      </c>
      <c r="L4066" t="s">
        <v>8</v>
      </c>
      <c r="M4066" t="s">
        <v>14</v>
      </c>
      <c r="N4066" t="str">
        <f t="shared" si="450"/>
        <v>F</v>
      </c>
      <c r="O4066" t="s">
        <v>9684</v>
      </c>
      <c r="P4066" t="s">
        <v>9685</v>
      </c>
      <c r="Q4066" t="s">
        <v>281</v>
      </c>
      <c r="R4066">
        <v>4</v>
      </c>
      <c r="S4066">
        <f t="shared" si="451"/>
        <v>2019</v>
      </c>
      <c r="T4066" t="s">
        <v>12</v>
      </c>
      <c r="U4066">
        <v>1.00000000000001</v>
      </c>
      <c r="V4066" t="s">
        <v>3079</v>
      </c>
      <c r="W4066">
        <f>VLOOKUP(Q4066,'PBT Tag Rates'!$B$5:$E$44,4,FALSE)</f>
        <v>0.99705232300000002</v>
      </c>
      <c r="X4066">
        <v>1</v>
      </c>
      <c r="Y4066" s="14">
        <f>IFERROR(LOOKUP(H4066,{30,43,48,53,58,63,68,73,78,83,88,93,97},{42,47,52,57,62,67,72,77,82,87,92,99,100}),999)</f>
        <v>77</v>
      </c>
      <c r="Z4066" s="17">
        <f t="shared" si="452"/>
        <v>5.5555555555555554</v>
      </c>
      <c r="AA4066" s="17">
        <f t="shared" si="446"/>
        <v>5.5555555555555554</v>
      </c>
      <c r="AB4066" s="17">
        <f t="shared" si="447"/>
        <v>11.658097686375321</v>
      </c>
      <c r="AC4066" s="17" t="s">
        <v>17654</v>
      </c>
    </row>
    <row r="4067" spans="1:29" x14ac:dyDescent="0.25">
      <c r="A4067" t="s">
        <v>3339</v>
      </c>
      <c r="B4067" s="151" t="s">
        <v>13971</v>
      </c>
      <c r="C4067" t="s">
        <v>13972</v>
      </c>
      <c r="D4067" s="1">
        <v>45185</v>
      </c>
      <c r="E4067">
        <f t="shared" si="449"/>
        <v>18</v>
      </c>
      <c r="F4067" t="s">
        <v>14</v>
      </c>
      <c r="G4067">
        <v>700</v>
      </c>
      <c r="H4067">
        <f t="shared" si="448"/>
        <v>70</v>
      </c>
      <c r="I4067" t="s">
        <v>9</v>
      </c>
      <c r="J4067">
        <v>1</v>
      </c>
      <c r="K4067" t="s">
        <v>8</v>
      </c>
      <c r="L4067" t="s">
        <v>8</v>
      </c>
      <c r="M4067" t="s">
        <v>14</v>
      </c>
      <c r="N4067" t="str">
        <f t="shared" si="450"/>
        <v>F</v>
      </c>
      <c r="O4067" t="s">
        <v>5556</v>
      </c>
      <c r="P4067" t="s">
        <v>13973</v>
      </c>
      <c r="Q4067" t="s">
        <v>221</v>
      </c>
      <c r="R4067">
        <v>4</v>
      </c>
      <c r="S4067">
        <f t="shared" si="451"/>
        <v>2019</v>
      </c>
      <c r="T4067" t="s">
        <v>12</v>
      </c>
      <c r="U4067">
        <v>0.999999999999995</v>
      </c>
      <c r="V4067" t="s">
        <v>3951</v>
      </c>
      <c r="W4067">
        <f>VLOOKUP(Q4067,'PBT Tag Rates'!$B$5:$E$44,4,FALSE)</f>
        <v>0.95971980899999998</v>
      </c>
      <c r="X4067">
        <v>1</v>
      </c>
      <c r="Y4067" s="14">
        <f>IFERROR(LOOKUP(H4067,{30,43,48,53,58,63,68,73,78,83,88,93,97},{42,47,52,57,62,67,72,77,82,87,92,99,100}),999)</f>
        <v>72</v>
      </c>
      <c r="Z4067" s="17">
        <f t="shared" si="452"/>
        <v>5.5555555555555554</v>
      </c>
      <c r="AA4067" s="17">
        <f t="shared" si="446"/>
        <v>5.5555555555555554</v>
      </c>
      <c r="AB4067" s="17">
        <f t="shared" si="447"/>
        <v>11.658097686375321</v>
      </c>
      <c r="AC4067" s="17" t="s">
        <v>17655</v>
      </c>
    </row>
    <row r="4068" spans="1:29" x14ac:dyDescent="0.25">
      <c r="A4068" t="s">
        <v>3339</v>
      </c>
      <c r="B4068" s="151" t="s">
        <v>13974</v>
      </c>
      <c r="C4068" t="s">
        <v>13975</v>
      </c>
      <c r="D4068" s="1">
        <v>45185</v>
      </c>
      <c r="E4068">
        <f t="shared" si="449"/>
        <v>18</v>
      </c>
      <c r="F4068" t="s">
        <v>14</v>
      </c>
      <c r="G4068">
        <v>700</v>
      </c>
      <c r="H4068">
        <f t="shared" si="448"/>
        <v>70</v>
      </c>
      <c r="I4068" t="s">
        <v>7</v>
      </c>
      <c r="J4068" t="s">
        <v>8</v>
      </c>
      <c r="K4068" t="s">
        <v>8</v>
      </c>
      <c r="L4068" t="s">
        <v>8</v>
      </c>
      <c r="M4068" t="s">
        <v>14</v>
      </c>
      <c r="N4068" t="str">
        <f t="shared" si="450"/>
        <v>F</v>
      </c>
      <c r="O4068" t="s">
        <v>8</v>
      </c>
      <c r="P4068" t="s">
        <v>8</v>
      </c>
      <c r="Q4068" t="s">
        <v>11</v>
      </c>
      <c r="R4068" t="s">
        <v>8</v>
      </c>
      <c r="S4068" t="str">
        <f t="shared" si="451"/>
        <v>U</v>
      </c>
      <c r="T4068" t="s">
        <v>12</v>
      </c>
      <c r="U4068">
        <v>1</v>
      </c>
      <c r="V4068" t="s">
        <v>11</v>
      </c>
      <c r="W4068" t="e">
        <f>VLOOKUP(Q4068,'PBT Tag Rates'!$B$5:$E$44,4,FALSE)</f>
        <v>#N/A</v>
      </c>
      <c r="X4068">
        <v>1</v>
      </c>
      <c r="Y4068" s="14">
        <f>IFERROR(LOOKUP(H4068,{30,43,48,53,58,63,68,73,78,83,88,93,97},{42,47,52,57,62,67,72,77,82,87,92,99,100}),999)</f>
        <v>72</v>
      </c>
      <c r="Z4068" s="17">
        <f t="shared" si="452"/>
        <v>5.5555555555555554</v>
      </c>
      <c r="AA4068" s="17">
        <f t="shared" si="446"/>
        <v>5.5555555555555554</v>
      </c>
      <c r="AB4068" s="17">
        <f t="shared" si="447"/>
        <v>11.658097686375321</v>
      </c>
      <c r="AC4068" s="17" t="s">
        <v>17654</v>
      </c>
    </row>
    <row r="4069" spans="1:29" x14ac:dyDescent="0.25">
      <c r="A4069" t="s">
        <v>3339</v>
      </c>
      <c r="B4069" s="151" t="s">
        <v>13976</v>
      </c>
      <c r="C4069" t="s">
        <v>13977</v>
      </c>
      <c r="D4069" s="1">
        <v>45185</v>
      </c>
      <c r="E4069">
        <f t="shared" si="449"/>
        <v>18</v>
      </c>
      <c r="F4069" t="s">
        <v>14</v>
      </c>
      <c r="G4069">
        <v>750</v>
      </c>
      <c r="H4069">
        <f t="shared" si="448"/>
        <v>75</v>
      </c>
      <c r="I4069" t="s">
        <v>7</v>
      </c>
      <c r="J4069" t="s">
        <v>8</v>
      </c>
      <c r="K4069" t="s">
        <v>8</v>
      </c>
      <c r="L4069" t="s">
        <v>8</v>
      </c>
      <c r="M4069" t="s">
        <v>14</v>
      </c>
      <c r="N4069" t="str">
        <f t="shared" si="450"/>
        <v>F</v>
      </c>
      <c r="O4069" t="s">
        <v>8</v>
      </c>
      <c r="P4069" t="s">
        <v>8</v>
      </c>
      <c r="Q4069" t="s">
        <v>11</v>
      </c>
      <c r="R4069" t="s">
        <v>8</v>
      </c>
      <c r="S4069" t="str">
        <f t="shared" si="451"/>
        <v>U</v>
      </c>
      <c r="T4069" t="s">
        <v>12</v>
      </c>
      <c r="U4069">
        <v>1</v>
      </c>
      <c r="V4069" t="s">
        <v>11</v>
      </c>
      <c r="W4069" t="e">
        <f>VLOOKUP(Q4069,'PBT Tag Rates'!$B$5:$E$44,4,FALSE)</f>
        <v>#N/A</v>
      </c>
      <c r="X4069">
        <v>1</v>
      </c>
      <c r="Y4069" s="14">
        <f>IFERROR(LOOKUP(H4069,{30,43,48,53,58,63,68,73,78,83,88,93,97},{42,47,52,57,62,67,72,77,82,87,92,99,100}),999)</f>
        <v>77</v>
      </c>
      <c r="Z4069" s="17">
        <f t="shared" si="452"/>
        <v>5.5555555555555554</v>
      </c>
      <c r="AA4069" s="17">
        <f t="shared" si="446"/>
        <v>5.5555555555555554</v>
      </c>
      <c r="AB4069" s="17">
        <f t="shared" si="447"/>
        <v>11.658097686375321</v>
      </c>
      <c r="AC4069" s="17" t="s">
        <v>17654</v>
      </c>
    </row>
    <row r="4070" spans="1:29" x14ac:dyDescent="0.25">
      <c r="A4070" t="s">
        <v>3339</v>
      </c>
      <c r="B4070" s="151" t="s">
        <v>13978</v>
      </c>
      <c r="C4070" t="s">
        <v>13979</v>
      </c>
      <c r="D4070" s="1">
        <v>45185</v>
      </c>
      <c r="E4070">
        <f t="shared" si="449"/>
        <v>18</v>
      </c>
      <c r="F4070" t="s">
        <v>14</v>
      </c>
      <c r="G4070">
        <v>700</v>
      </c>
      <c r="H4070">
        <f t="shared" si="448"/>
        <v>70</v>
      </c>
      <c r="I4070" t="s">
        <v>7</v>
      </c>
      <c r="J4070" t="s">
        <v>8</v>
      </c>
      <c r="K4070" t="s">
        <v>8</v>
      </c>
      <c r="L4070" t="s">
        <v>8</v>
      </c>
      <c r="M4070" t="s">
        <v>14</v>
      </c>
      <c r="N4070" t="str">
        <f t="shared" si="450"/>
        <v>F</v>
      </c>
      <c r="O4070" t="s">
        <v>8</v>
      </c>
      <c r="P4070" t="s">
        <v>8</v>
      </c>
      <c r="Q4070" t="s">
        <v>11</v>
      </c>
      <c r="R4070" t="s">
        <v>8</v>
      </c>
      <c r="S4070" t="str">
        <f t="shared" si="451"/>
        <v>U</v>
      </c>
      <c r="T4070" t="s">
        <v>12</v>
      </c>
      <c r="U4070">
        <v>0.999999999999997</v>
      </c>
      <c r="V4070" t="s">
        <v>11</v>
      </c>
      <c r="W4070" t="e">
        <f>VLOOKUP(Q4070,'PBT Tag Rates'!$B$5:$E$44,4,FALSE)</f>
        <v>#N/A</v>
      </c>
      <c r="X4070">
        <v>1</v>
      </c>
      <c r="Y4070" s="14">
        <f>IFERROR(LOOKUP(H4070,{30,43,48,53,58,63,68,73,78,83,88,93,97},{42,47,52,57,62,67,72,77,82,87,92,99,100}),999)</f>
        <v>72</v>
      </c>
      <c r="Z4070" s="17">
        <f t="shared" si="452"/>
        <v>5.5555555555555554</v>
      </c>
      <c r="AA4070" s="17">
        <f t="shared" si="446"/>
        <v>5.5555555555555554</v>
      </c>
      <c r="AB4070" s="17">
        <f t="shared" si="447"/>
        <v>11.658097686375321</v>
      </c>
      <c r="AC4070" s="17" t="s">
        <v>17654</v>
      </c>
    </row>
    <row r="4071" spans="1:29" x14ac:dyDescent="0.25">
      <c r="A4071" t="s">
        <v>3339</v>
      </c>
      <c r="B4071" s="151" t="s">
        <v>13980</v>
      </c>
      <c r="C4071" t="s">
        <v>13981</v>
      </c>
      <c r="D4071" s="1">
        <v>45185</v>
      </c>
      <c r="E4071">
        <f t="shared" si="449"/>
        <v>18</v>
      </c>
      <c r="F4071" t="s">
        <v>14</v>
      </c>
      <c r="G4071">
        <v>740</v>
      </c>
      <c r="H4071">
        <f t="shared" si="448"/>
        <v>74</v>
      </c>
      <c r="I4071" t="s">
        <v>7</v>
      </c>
      <c r="J4071" t="s">
        <v>8</v>
      </c>
      <c r="K4071" t="s">
        <v>8</v>
      </c>
      <c r="L4071" t="s">
        <v>8</v>
      </c>
      <c r="M4071" t="s">
        <v>14</v>
      </c>
      <c r="N4071" t="str">
        <f t="shared" si="450"/>
        <v>F</v>
      </c>
      <c r="O4071" t="s">
        <v>1866</v>
      </c>
      <c r="P4071" t="s">
        <v>1867</v>
      </c>
      <c r="Q4071" t="s">
        <v>221</v>
      </c>
      <c r="R4071">
        <v>4</v>
      </c>
      <c r="S4071">
        <f t="shared" si="451"/>
        <v>2019</v>
      </c>
      <c r="T4071" t="s">
        <v>12</v>
      </c>
      <c r="U4071">
        <v>0.999999999999997</v>
      </c>
      <c r="V4071" t="s">
        <v>3386</v>
      </c>
      <c r="W4071">
        <f>VLOOKUP(Q4071,'PBT Tag Rates'!$B$5:$E$44,4,FALSE)</f>
        <v>0.95971980899999998</v>
      </c>
      <c r="X4071">
        <v>1</v>
      </c>
      <c r="Y4071" s="14">
        <f>IFERROR(LOOKUP(H4071,{30,43,48,53,58,63,68,73,78,83,88,93,97},{42,47,52,57,62,67,72,77,82,87,92,99,100}),999)</f>
        <v>77</v>
      </c>
      <c r="Z4071" s="17">
        <f t="shared" si="452"/>
        <v>5.5555555555555554</v>
      </c>
      <c r="AA4071" s="17">
        <f t="shared" si="446"/>
        <v>5.5555555555555554</v>
      </c>
      <c r="AB4071" s="17">
        <f t="shared" si="447"/>
        <v>11.658097686375321</v>
      </c>
      <c r="AC4071" s="17" t="s">
        <v>17654</v>
      </c>
    </row>
    <row r="4072" spans="1:29" x14ac:dyDescent="0.25">
      <c r="A4072" t="s">
        <v>3339</v>
      </c>
      <c r="B4072" s="151" t="s">
        <v>13982</v>
      </c>
      <c r="C4072" t="s">
        <v>13983</v>
      </c>
      <c r="D4072" s="1">
        <v>45185</v>
      </c>
      <c r="E4072">
        <f t="shared" si="449"/>
        <v>18</v>
      </c>
      <c r="F4072" t="s">
        <v>6</v>
      </c>
      <c r="G4072">
        <v>720</v>
      </c>
      <c r="H4072">
        <f t="shared" si="448"/>
        <v>72</v>
      </c>
      <c r="I4072" t="s">
        <v>9</v>
      </c>
      <c r="J4072">
        <v>1</v>
      </c>
      <c r="K4072" t="s">
        <v>8</v>
      </c>
      <c r="L4072" t="s">
        <v>8</v>
      </c>
      <c r="M4072" t="s">
        <v>6</v>
      </c>
      <c r="N4072" t="str">
        <f t="shared" si="450"/>
        <v>M</v>
      </c>
      <c r="O4072" t="s">
        <v>2759</v>
      </c>
      <c r="P4072" t="s">
        <v>2760</v>
      </c>
      <c r="Q4072" t="s">
        <v>2596</v>
      </c>
      <c r="R4072">
        <v>3</v>
      </c>
      <c r="S4072">
        <f t="shared" si="451"/>
        <v>2020</v>
      </c>
      <c r="T4072" t="s">
        <v>12</v>
      </c>
      <c r="U4072">
        <v>1</v>
      </c>
      <c r="V4072" t="s">
        <v>3169</v>
      </c>
      <c r="W4072">
        <f>VLOOKUP(Q4072,'PBT Tag Rates'!$B$5:$E$44,4,FALSE)</f>
        <v>0.98845608500000004</v>
      </c>
      <c r="X4072">
        <v>1</v>
      </c>
      <c r="Y4072" s="14">
        <f>IFERROR(LOOKUP(H4072,{30,43,48,53,58,63,68,73,78,83,88,93,97},{42,47,52,57,62,67,72,77,82,87,92,99,100}),999)</f>
        <v>72</v>
      </c>
      <c r="Z4072" s="17">
        <f t="shared" si="452"/>
        <v>5.5555555555555554</v>
      </c>
      <c r="AA4072" s="17">
        <f t="shared" si="446"/>
        <v>5.5555555555555554</v>
      </c>
      <c r="AB4072" s="17">
        <f t="shared" si="447"/>
        <v>11.658097686375321</v>
      </c>
      <c r="AC4072" s="17" t="s">
        <v>17654</v>
      </c>
    </row>
    <row r="4073" spans="1:29" x14ac:dyDescent="0.25">
      <c r="A4073" t="s">
        <v>3339</v>
      </c>
      <c r="B4073" s="151" t="s">
        <v>13984</v>
      </c>
      <c r="C4073" t="s">
        <v>13985</v>
      </c>
      <c r="D4073" s="1">
        <v>45185</v>
      </c>
      <c r="E4073">
        <f t="shared" si="449"/>
        <v>18</v>
      </c>
      <c r="F4073" t="s">
        <v>14</v>
      </c>
      <c r="G4073">
        <v>750</v>
      </c>
      <c r="H4073">
        <f t="shared" si="448"/>
        <v>75</v>
      </c>
      <c r="I4073" t="s">
        <v>7</v>
      </c>
      <c r="J4073" t="s">
        <v>8</v>
      </c>
      <c r="K4073" t="s">
        <v>8</v>
      </c>
      <c r="L4073" t="s">
        <v>8</v>
      </c>
      <c r="M4073" t="s">
        <v>14</v>
      </c>
      <c r="N4073" t="str">
        <f t="shared" si="450"/>
        <v>F</v>
      </c>
      <c r="O4073" t="s">
        <v>4321</v>
      </c>
      <c r="P4073" t="s">
        <v>4322</v>
      </c>
      <c r="Q4073" t="s">
        <v>221</v>
      </c>
      <c r="R4073">
        <v>4</v>
      </c>
      <c r="S4073">
        <f t="shared" si="451"/>
        <v>2019</v>
      </c>
      <c r="T4073" t="s">
        <v>12</v>
      </c>
      <c r="U4073">
        <v>0.999999999999998</v>
      </c>
      <c r="V4073" t="s">
        <v>3346</v>
      </c>
      <c r="W4073">
        <f>VLOOKUP(Q4073,'PBT Tag Rates'!$B$5:$E$44,4,FALSE)</f>
        <v>0.95971980899999998</v>
      </c>
      <c r="X4073">
        <v>1</v>
      </c>
      <c r="Y4073" s="14">
        <f>IFERROR(LOOKUP(H4073,{30,43,48,53,58,63,68,73,78,83,88,93,97},{42,47,52,57,62,67,72,77,82,87,92,99,100}),999)</f>
        <v>77</v>
      </c>
      <c r="Z4073" s="17">
        <f t="shared" si="452"/>
        <v>5.5555555555555554</v>
      </c>
      <c r="AA4073" s="17">
        <f t="shared" si="446"/>
        <v>5.5555555555555554</v>
      </c>
      <c r="AB4073" s="17">
        <f t="shared" si="447"/>
        <v>11.658097686375321</v>
      </c>
      <c r="AC4073" s="17" t="s">
        <v>17654</v>
      </c>
    </row>
    <row r="4074" spans="1:29" x14ac:dyDescent="0.25">
      <c r="A4074" t="s">
        <v>3339</v>
      </c>
      <c r="B4074" s="151" t="s">
        <v>13986</v>
      </c>
      <c r="C4074" t="s">
        <v>13987</v>
      </c>
      <c r="D4074" s="1">
        <v>45186</v>
      </c>
      <c r="E4074">
        <f t="shared" si="449"/>
        <v>18</v>
      </c>
      <c r="F4074" t="s">
        <v>6</v>
      </c>
      <c r="G4074">
        <v>690</v>
      </c>
      <c r="H4074">
        <f t="shared" si="448"/>
        <v>69</v>
      </c>
      <c r="I4074" t="s">
        <v>7</v>
      </c>
      <c r="J4074" t="s">
        <v>8</v>
      </c>
      <c r="K4074" t="s">
        <v>8</v>
      </c>
      <c r="L4074" t="s">
        <v>8</v>
      </c>
      <c r="M4074" t="s">
        <v>6</v>
      </c>
      <c r="N4074" t="str">
        <f t="shared" si="450"/>
        <v>M</v>
      </c>
      <c r="O4074" t="s">
        <v>13988</v>
      </c>
      <c r="P4074" t="s">
        <v>13989</v>
      </c>
      <c r="Q4074" t="s">
        <v>918</v>
      </c>
      <c r="R4074">
        <v>3</v>
      </c>
      <c r="S4074">
        <f t="shared" si="451"/>
        <v>2020</v>
      </c>
      <c r="T4074" t="s">
        <v>12</v>
      </c>
      <c r="U4074">
        <v>0.999999999999998</v>
      </c>
      <c r="V4074" t="s">
        <v>3346</v>
      </c>
      <c r="W4074">
        <f>VLOOKUP(Q4074,'PBT Tag Rates'!$B$5:$E$44,4,FALSE)</f>
        <v>0.98961045999999997</v>
      </c>
      <c r="X4074">
        <v>1</v>
      </c>
      <c r="Y4074" s="14">
        <f>IFERROR(LOOKUP(H4074,{30,43,48,53,58,63,68,73,78,83,88,93,97},{42,47,52,57,62,67,72,77,82,87,92,99,100}),999)</f>
        <v>72</v>
      </c>
      <c r="Z4074" s="17">
        <f t="shared" si="452"/>
        <v>5.5555555555555554</v>
      </c>
      <c r="AA4074" s="17">
        <f t="shared" si="446"/>
        <v>5.5555555555555554</v>
      </c>
      <c r="AB4074" s="17">
        <f t="shared" si="447"/>
        <v>11.658097686375321</v>
      </c>
      <c r="AC4074" s="17" t="s">
        <v>17654</v>
      </c>
    </row>
    <row r="4075" spans="1:29" x14ac:dyDescent="0.25">
      <c r="A4075" t="s">
        <v>3339</v>
      </c>
      <c r="B4075" s="151" t="s">
        <v>13990</v>
      </c>
      <c r="C4075" t="s">
        <v>13991</v>
      </c>
      <c r="D4075" s="1">
        <v>45186</v>
      </c>
      <c r="E4075">
        <f t="shared" si="449"/>
        <v>18</v>
      </c>
      <c r="F4075" t="s">
        <v>6</v>
      </c>
      <c r="G4075">
        <v>580</v>
      </c>
      <c r="H4075">
        <f t="shared" si="448"/>
        <v>58</v>
      </c>
      <c r="I4075" t="s">
        <v>9</v>
      </c>
      <c r="J4075" t="s">
        <v>8</v>
      </c>
      <c r="K4075" t="s">
        <v>8</v>
      </c>
      <c r="L4075" t="s">
        <v>8</v>
      </c>
      <c r="M4075" t="s">
        <v>6</v>
      </c>
      <c r="N4075" t="str">
        <f t="shared" si="450"/>
        <v>M</v>
      </c>
      <c r="O4075" t="s">
        <v>632</v>
      </c>
      <c r="P4075" t="s">
        <v>754</v>
      </c>
      <c r="Q4075" t="s">
        <v>221</v>
      </c>
      <c r="R4075">
        <v>4</v>
      </c>
      <c r="S4075">
        <f t="shared" si="451"/>
        <v>2019</v>
      </c>
      <c r="T4075" t="s">
        <v>12</v>
      </c>
      <c r="U4075">
        <v>1</v>
      </c>
      <c r="V4075" t="s">
        <v>3951</v>
      </c>
      <c r="W4075">
        <f>VLOOKUP(Q4075,'PBT Tag Rates'!$B$5:$E$44,4,FALSE)</f>
        <v>0.95971980899999998</v>
      </c>
      <c r="X4075">
        <v>1</v>
      </c>
      <c r="Y4075" s="14">
        <f>IFERROR(LOOKUP(H4075,{30,43,48,53,58,63,68,73,78,83,88,93,97},{42,47,52,57,62,67,72,77,82,87,92,99,100}),999)</f>
        <v>62</v>
      </c>
      <c r="Z4075" s="17">
        <f t="shared" si="452"/>
        <v>5.5555555555555554</v>
      </c>
      <c r="AA4075" s="17">
        <f t="shared" si="446"/>
        <v>5.5555555555555554</v>
      </c>
      <c r="AB4075" s="17">
        <f t="shared" si="447"/>
        <v>11.658097686375321</v>
      </c>
      <c r="AC4075" s="17" t="s">
        <v>17655</v>
      </c>
    </row>
    <row r="4076" spans="1:29" x14ac:dyDescent="0.25">
      <c r="A4076" t="s">
        <v>3339</v>
      </c>
      <c r="B4076" s="151" t="s">
        <v>13992</v>
      </c>
      <c r="C4076" t="s">
        <v>13993</v>
      </c>
      <c r="D4076" s="1">
        <v>45186</v>
      </c>
      <c r="E4076">
        <f t="shared" si="449"/>
        <v>18</v>
      </c>
      <c r="F4076" t="s">
        <v>14</v>
      </c>
      <c r="G4076">
        <v>760</v>
      </c>
      <c r="H4076">
        <f t="shared" si="448"/>
        <v>76</v>
      </c>
      <c r="I4076" t="s">
        <v>9</v>
      </c>
      <c r="J4076">
        <v>1</v>
      </c>
      <c r="K4076" t="s">
        <v>8</v>
      </c>
      <c r="L4076" t="s">
        <v>8</v>
      </c>
      <c r="M4076" t="s">
        <v>14</v>
      </c>
      <c r="N4076" t="str">
        <f t="shared" si="450"/>
        <v>F</v>
      </c>
      <c r="O4076" t="s">
        <v>2606</v>
      </c>
      <c r="P4076" t="s">
        <v>6331</v>
      </c>
      <c r="Q4076" t="s">
        <v>221</v>
      </c>
      <c r="R4076">
        <v>4</v>
      </c>
      <c r="S4076">
        <f t="shared" si="451"/>
        <v>2019</v>
      </c>
      <c r="T4076" t="s">
        <v>12</v>
      </c>
      <c r="U4076">
        <v>0.999999999999997</v>
      </c>
      <c r="V4076" t="s">
        <v>3386</v>
      </c>
      <c r="W4076">
        <f>VLOOKUP(Q4076,'PBT Tag Rates'!$B$5:$E$44,4,FALSE)</f>
        <v>0.95971980899999998</v>
      </c>
      <c r="X4076">
        <v>1</v>
      </c>
      <c r="Y4076" s="14">
        <f>IFERROR(LOOKUP(H4076,{30,43,48,53,58,63,68,73,78,83,88,93,97},{42,47,52,57,62,67,72,77,82,87,92,99,100}),999)</f>
        <v>77</v>
      </c>
      <c r="Z4076" s="17">
        <f t="shared" si="452"/>
        <v>5.5555555555555554</v>
      </c>
      <c r="AA4076" s="17">
        <f t="shared" si="446"/>
        <v>5.5555555555555554</v>
      </c>
      <c r="AB4076" s="17">
        <f t="shared" si="447"/>
        <v>11.658097686375321</v>
      </c>
      <c r="AC4076" s="17" t="s">
        <v>17654</v>
      </c>
    </row>
    <row r="4077" spans="1:29" x14ac:dyDescent="0.25">
      <c r="A4077" t="s">
        <v>3339</v>
      </c>
      <c r="B4077" s="151" t="s">
        <v>13994</v>
      </c>
      <c r="C4077" t="s">
        <v>13995</v>
      </c>
      <c r="D4077" s="1">
        <v>45186</v>
      </c>
      <c r="E4077">
        <f t="shared" si="449"/>
        <v>18</v>
      </c>
      <c r="F4077" t="s">
        <v>14</v>
      </c>
      <c r="G4077">
        <v>690</v>
      </c>
      <c r="H4077">
        <f t="shared" si="448"/>
        <v>69</v>
      </c>
      <c r="I4077" t="s">
        <v>9</v>
      </c>
      <c r="J4077">
        <v>1</v>
      </c>
      <c r="K4077" t="s">
        <v>8</v>
      </c>
      <c r="L4077" t="s">
        <v>8</v>
      </c>
      <c r="M4077" t="s">
        <v>14</v>
      </c>
      <c r="N4077" t="str">
        <f t="shared" si="450"/>
        <v>F</v>
      </c>
      <c r="O4077" t="s">
        <v>1557</v>
      </c>
      <c r="P4077" t="s">
        <v>2442</v>
      </c>
      <c r="Q4077" t="s">
        <v>221</v>
      </c>
      <c r="R4077">
        <v>4</v>
      </c>
      <c r="S4077">
        <f t="shared" si="451"/>
        <v>2019</v>
      </c>
      <c r="T4077" t="s">
        <v>12</v>
      </c>
      <c r="U4077">
        <v>1</v>
      </c>
      <c r="V4077" t="s">
        <v>3357</v>
      </c>
      <c r="W4077">
        <f>VLOOKUP(Q4077,'PBT Tag Rates'!$B$5:$E$44,4,FALSE)</f>
        <v>0.95971980899999998</v>
      </c>
      <c r="X4077">
        <v>1</v>
      </c>
      <c r="Y4077" s="14">
        <f>IFERROR(LOOKUP(H4077,{30,43,48,53,58,63,68,73,78,83,88,93,97},{42,47,52,57,62,67,72,77,82,87,92,99,100}),999)</f>
        <v>72</v>
      </c>
      <c r="Z4077" s="17">
        <f t="shared" si="452"/>
        <v>5.5555555555555554</v>
      </c>
      <c r="AA4077" s="17">
        <f t="shared" si="446"/>
        <v>5.5555555555555554</v>
      </c>
      <c r="AB4077" s="17">
        <f t="shared" si="447"/>
        <v>11.658097686375321</v>
      </c>
      <c r="AC4077" s="17" t="s">
        <v>17654</v>
      </c>
    </row>
    <row r="4078" spans="1:29" x14ac:dyDescent="0.25">
      <c r="A4078" t="s">
        <v>3339</v>
      </c>
      <c r="B4078" s="151" t="s">
        <v>13996</v>
      </c>
      <c r="C4078" t="s">
        <v>13997</v>
      </c>
      <c r="D4078" s="1">
        <v>45186</v>
      </c>
      <c r="E4078">
        <f t="shared" si="449"/>
        <v>18</v>
      </c>
      <c r="F4078" t="s">
        <v>6</v>
      </c>
      <c r="G4078">
        <v>620</v>
      </c>
      <c r="H4078">
        <f t="shared" si="448"/>
        <v>62</v>
      </c>
      <c r="I4078" t="s">
        <v>9</v>
      </c>
      <c r="J4078">
        <v>1</v>
      </c>
      <c r="K4078" t="s">
        <v>8</v>
      </c>
      <c r="L4078" t="s">
        <v>8</v>
      </c>
      <c r="M4078" t="s">
        <v>6</v>
      </c>
      <c r="N4078" t="str">
        <f t="shared" si="450"/>
        <v>M</v>
      </c>
      <c r="O4078" t="s">
        <v>12722</v>
      </c>
      <c r="P4078" t="s">
        <v>12723</v>
      </c>
      <c r="Q4078" t="s">
        <v>918</v>
      </c>
      <c r="R4078">
        <v>3</v>
      </c>
      <c r="S4078">
        <f t="shared" si="451"/>
        <v>2020</v>
      </c>
      <c r="T4078" t="s">
        <v>12</v>
      </c>
      <c r="U4078">
        <v>1</v>
      </c>
      <c r="V4078" t="s">
        <v>3396</v>
      </c>
      <c r="W4078">
        <f>VLOOKUP(Q4078,'PBT Tag Rates'!$B$5:$E$44,4,FALSE)</f>
        <v>0.98961045999999997</v>
      </c>
      <c r="X4078">
        <v>1</v>
      </c>
      <c r="Y4078" s="14">
        <f>IFERROR(LOOKUP(H4078,{30,43,48,53,58,63,68,73,78,83,88,93,97},{42,47,52,57,62,67,72,77,82,87,92,99,100}),999)</f>
        <v>62</v>
      </c>
      <c r="Z4078" s="17">
        <f t="shared" si="452"/>
        <v>5.5555555555555554</v>
      </c>
      <c r="AA4078" s="17">
        <f t="shared" si="446"/>
        <v>5.5555555555555554</v>
      </c>
      <c r="AB4078" s="17">
        <f t="shared" si="447"/>
        <v>11.658097686375321</v>
      </c>
      <c r="AC4078" s="17" t="s">
        <v>17655</v>
      </c>
    </row>
    <row r="4079" spans="1:29" x14ac:dyDescent="0.25">
      <c r="A4079" t="s">
        <v>3339</v>
      </c>
      <c r="B4079" s="151" t="s">
        <v>13998</v>
      </c>
      <c r="C4079" t="s">
        <v>2622</v>
      </c>
      <c r="D4079" s="1">
        <v>45186</v>
      </c>
      <c r="E4079">
        <f t="shared" si="449"/>
        <v>18</v>
      </c>
      <c r="F4079" t="s">
        <v>6</v>
      </c>
      <c r="G4079">
        <v>520</v>
      </c>
      <c r="H4079">
        <f t="shared" si="448"/>
        <v>52</v>
      </c>
      <c r="I4079" t="s">
        <v>7</v>
      </c>
      <c r="J4079" t="s">
        <v>8</v>
      </c>
      <c r="K4079" t="s">
        <v>8</v>
      </c>
      <c r="L4079" t="s">
        <v>8</v>
      </c>
      <c r="M4079" t="s">
        <v>6</v>
      </c>
      <c r="N4079" t="str">
        <f t="shared" si="450"/>
        <v>M</v>
      </c>
      <c r="O4079" t="s">
        <v>8</v>
      </c>
      <c r="P4079" t="s">
        <v>8</v>
      </c>
      <c r="Q4079" t="s">
        <v>11</v>
      </c>
      <c r="R4079" t="s">
        <v>8</v>
      </c>
      <c r="S4079" t="str">
        <f t="shared" si="451"/>
        <v>U</v>
      </c>
      <c r="T4079" t="s">
        <v>12</v>
      </c>
      <c r="U4079">
        <v>0.999999999999999</v>
      </c>
      <c r="V4079" t="s">
        <v>11</v>
      </c>
      <c r="W4079" t="e">
        <f>VLOOKUP(Q4079,'PBT Tag Rates'!$B$5:$E$44,4,FALSE)</f>
        <v>#N/A</v>
      </c>
      <c r="X4079">
        <v>1</v>
      </c>
      <c r="Y4079" s="14">
        <f>IFERROR(LOOKUP(H4079,{30,43,48,53,58,63,68,73,78,83,88,93,97},{42,47,52,57,62,67,72,77,82,87,92,99,100}),999)</f>
        <v>52</v>
      </c>
      <c r="Z4079" s="17">
        <f t="shared" si="452"/>
        <v>5.5555555555555554</v>
      </c>
      <c r="AA4079" s="17">
        <f t="shared" si="446"/>
        <v>5.5555555555555554</v>
      </c>
      <c r="AB4079" s="17">
        <f t="shared" si="447"/>
        <v>11.658097686375321</v>
      </c>
      <c r="AC4079" s="17" t="s">
        <v>17654</v>
      </c>
    </row>
    <row r="4080" spans="1:29" x14ac:dyDescent="0.25">
      <c r="A4080" t="s">
        <v>3339</v>
      </c>
      <c r="B4080" s="151" t="s">
        <v>13999</v>
      </c>
      <c r="C4080" t="s">
        <v>14000</v>
      </c>
      <c r="D4080" s="1">
        <v>45186</v>
      </c>
      <c r="E4080">
        <f t="shared" si="449"/>
        <v>18</v>
      </c>
      <c r="F4080" t="s">
        <v>14</v>
      </c>
      <c r="G4080">
        <v>850</v>
      </c>
      <c r="H4080">
        <f t="shared" si="448"/>
        <v>85</v>
      </c>
      <c r="I4080" t="s">
        <v>7</v>
      </c>
      <c r="J4080" t="s">
        <v>8</v>
      </c>
      <c r="K4080" t="s">
        <v>14001</v>
      </c>
      <c r="L4080" t="s">
        <v>8</v>
      </c>
      <c r="M4080" t="s">
        <v>14</v>
      </c>
      <c r="N4080" t="str">
        <f t="shared" si="450"/>
        <v>F</v>
      </c>
      <c r="O4080" t="s">
        <v>14002</v>
      </c>
      <c r="P4080" t="s">
        <v>14003</v>
      </c>
      <c r="Q4080" t="s">
        <v>13</v>
      </c>
      <c r="R4080">
        <v>5</v>
      </c>
      <c r="S4080">
        <f t="shared" si="451"/>
        <v>2018</v>
      </c>
      <c r="T4080" t="s">
        <v>12</v>
      </c>
      <c r="U4080">
        <v>0.999999999999999</v>
      </c>
      <c r="V4080" t="s">
        <v>3079</v>
      </c>
      <c r="W4080">
        <f>VLOOKUP(Q4080,'PBT Tag Rates'!$B$5:$E$44,4,FALSE)</f>
        <v>0.96828396500000002</v>
      </c>
      <c r="X4080">
        <v>1</v>
      </c>
      <c r="Y4080" s="14">
        <f>IFERROR(LOOKUP(H4080,{30,43,48,53,58,63,68,73,78,83,88,93,97},{42,47,52,57,62,67,72,77,82,87,92,99,100}),999)</f>
        <v>87</v>
      </c>
      <c r="Z4080" s="17">
        <f t="shared" si="452"/>
        <v>5.5555555555555554</v>
      </c>
      <c r="AA4080" s="17">
        <f t="shared" si="446"/>
        <v>5.5555555555555554</v>
      </c>
      <c r="AB4080" s="17">
        <f t="shared" si="447"/>
        <v>11.658097686375321</v>
      </c>
      <c r="AC4080" s="17" t="s">
        <v>17654</v>
      </c>
    </row>
    <row r="4081" spans="1:29" x14ac:dyDescent="0.25">
      <c r="A4081" t="s">
        <v>3339</v>
      </c>
      <c r="B4081" s="151" t="s">
        <v>14004</v>
      </c>
      <c r="C4081" t="s">
        <v>14005</v>
      </c>
      <c r="D4081" s="1">
        <v>45186</v>
      </c>
      <c r="E4081">
        <f t="shared" si="449"/>
        <v>18</v>
      </c>
      <c r="F4081" t="s">
        <v>6</v>
      </c>
      <c r="G4081">
        <v>590</v>
      </c>
      <c r="H4081">
        <f t="shared" si="448"/>
        <v>59</v>
      </c>
      <c r="I4081" t="s">
        <v>7</v>
      </c>
      <c r="J4081" t="s">
        <v>8</v>
      </c>
      <c r="K4081" t="s">
        <v>8</v>
      </c>
      <c r="L4081" t="s">
        <v>8</v>
      </c>
      <c r="M4081" t="s">
        <v>6</v>
      </c>
      <c r="N4081" t="str">
        <f t="shared" si="450"/>
        <v>M</v>
      </c>
      <c r="O4081" t="s">
        <v>8</v>
      </c>
      <c r="P4081" t="s">
        <v>8</v>
      </c>
      <c r="Q4081" t="s">
        <v>11</v>
      </c>
      <c r="R4081" t="s">
        <v>8</v>
      </c>
      <c r="S4081" t="str">
        <f t="shared" si="451"/>
        <v>U</v>
      </c>
      <c r="T4081" t="s">
        <v>12</v>
      </c>
      <c r="U4081">
        <v>1</v>
      </c>
      <c r="V4081" t="s">
        <v>11</v>
      </c>
      <c r="W4081" t="e">
        <f>VLOOKUP(Q4081,'PBT Tag Rates'!$B$5:$E$44,4,FALSE)</f>
        <v>#N/A</v>
      </c>
      <c r="X4081">
        <v>1</v>
      </c>
      <c r="Y4081" s="14">
        <f>IFERROR(LOOKUP(H4081,{30,43,48,53,58,63,68,73,78,83,88,93,97},{42,47,52,57,62,67,72,77,82,87,92,99,100}),999)</f>
        <v>62</v>
      </c>
      <c r="Z4081" s="17">
        <f t="shared" si="452"/>
        <v>5.5555555555555554</v>
      </c>
      <c r="AA4081" s="17">
        <f t="shared" si="446"/>
        <v>5.5555555555555554</v>
      </c>
      <c r="AB4081" s="17">
        <f t="shared" si="447"/>
        <v>11.658097686375321</v>
      </c>
      <c r="AC4081" s="17" t="s">
        <v>17654</v>
      </c>
    </row>
    <row r="4082" spans="1:29" x14ac:dyDescent="0.25">
      <c r="A4082" t="s">
        <v>3339</v>
      </c>
      <c r="B4082" s="151" t="s">
        <v>14006</v>
      </c>
      <c r="C4082" t="s">
        <v>14007</v>
      </c>
      <c r="D4082" s="1">
        <v>45186</v>
      </c>
      <c r="E4082">
        <f t="shared" si="449"/>
        <v>18</v>
      </c>
      <c r="F4082" t="s">
        <v>6</v>
      </c>
      <c r="G4082">
        <v>640</v>
      </c>
      <c r="H4082">
        <f t="shared" si="448"/>
        <v>64</v>
      </c>
      <c r="I4082" t="s">
        <v>7</v>
      </c>
      <c r="J4082" t="s">
        <v>8</v>
      </c>
      <c r="K4082" t="s">
        <v>8</v>
      </c>
      <c r="L4082" t="s">
        <v>8</v>
      </c>
      <c r="M4082" t="s">
        <v>6</v>
      </c>
      <c r="N4082" t="str">
        <f t="shared" si="450"/>
        <v>M</v>
      </c>
      <c r="O4082" t="s">
        <v>8</v>
      </c>
      <c r="P4082" t="s">
        <v>8</v>
      </c>
      <c r="Q4082" t="s">
        <v>11</v>
      </c>
      <c r="R4082" t="s">
        <v>8</v>
      </c>
      <c r="S4082" t="str">
        <f t="shared" si="451"/>
        <v>U</v>
      </c>
      <c r="T4082" t="s">
        <v>12</v>
      </c>
      <c r="U4082">
        <v>1</v>
      </c>
      <c r="V4082" t="s">
        <v>11</v>
      </c>
      <c r="W4082" t="e">
        <f>VLOOKUP(Q4082,'PBT Tag Rates'!$B$5:$E$44,4,FALSE)</f>
        <v>#N/A</v>
      </c>
      <c r="X4082">
        <v>1</v>
      </c>
      <c r="Y4082" s="14">
        <f>IFERROR(LOOKUP(H4082,{30,43,48,53,58,63,68,73,78,83,88,93,97},{42,47,52,57,62,67,72,77,82,87,92,99,100}),999)</f>
        <v>67</v>
      </c>
      <c r="Z4082" s="17">
        <f t="shared" si="452"/>
        <v>5.5555555555555554</v>
      </c>
      <c r="AA4082" s="17">
        <f t="shared" si="446"/>
        <v>5.5555555555555554</v>
      </c>
      <c r="AB4082" s="17">
        <f t="shared" si="447"/>
        <v>11.658097686375321</v>
      </c>
      <c r="AC4082" s="17" t="s">
        <v>17654</v>
      </c>
    </row>
    <row r="4083" spans="1:29" x14ac:dyDescent="0.25">
      <c r="A4083" t="s">
        <v>3339</v>
      </c>
      <c r="B4083" s="151" t="s">
        <v>14008</v>
      </c>
      <c r="C4083" t="s">
        <v>14009</v>
      </c>
      <c r="D4083" s="1">
        <v>45186</v>
      </c>
      <c r="E4083">
        <f t="shared" si="449"/>
        <v>18</v>
      </c>
      <c r="F4083" t="s">
        <v>14</v>
      </c>
      <c r="G4083">
        <v>710</v>
      </c>
      <c r="H4083">
        <f t="shared" si="448"/>
        <v>71</v>
      </c>
      <c r="I4083" t="s">
        <v>7</v>
      </c>
      <c r="J4083" t="s">
        <v>8</v>
      </c>
      <c r="K4083" t="s">
        <v>8</v>
      </c>
      <c r="L4083" t="s">
        <v>8</v>
      </c>
      <c r="M4083" t="s">
        <v>14</v>
      </c>
      <c r="N4083" t="str">
        <f t="shared" si="450"/>
        <v>F</v>
      </c>
      <c r="O4083" t="s">
        <v>8</v>
      </c>
      <c r="P4083" t="s">
        <v>8</v>
      </c>
      <c r="Q4083" t="s">
        <v>11</v>
      </c>
      <c r="R4083" t="s">
        <v>8</v>
      </c>
      <c r="S4083" t="str">
        <f t="shared" si="451"/>
        <v>U</v>
      </c>
      <c r="T4083" t="s">
        <v>12</v>
      </c>
      <c r="U4083">
        <v>0.999999999999997</v>
      </c>
      <c r="V4083" t="s">
        <v>11</v>
      </c>
      <c r="W4083" t="e">
        <f>VLOOKUP(Q4083,'PBT Tag Rates'!$B$5:$E$44,4,FALSE)</f>
        <v>#N/A</v>
      </c>
      <c r="X4083">
        <v>1</v>
      </c>
      <c r="Y4083" s="14">
        <f>IFERROR(LOOKUP(H4083,{30,43,48,53,58,63,68,73,78,83,88,93,97},{42,47,52,57,62,67,72,77,82,87,92,99,100}),999)</f>
        <v>72</v>
      </c>
      <c r="Z4083" s="17">
        <f t="shared" si="452"/>
        <v>5.5555555555555554</v>
      </c>
      <c r="AA4083" s="17">
        <f t="shared" si="446"/>
        <v>5.5555555555555554</v>
      </c>
      <c r="AB4083" s="17">
        <f t="shared" si="447"/>
        <v>11.658097686375321</v>
      </c>
      <c r="AC4083" s="17" t="s">
        <v>17654</v>
      </c>
    </row>
    <row r="4084" spans="1:29" x14ac:dyDescent="0.25">
      <c r="A4084" t="s">
        <v>3339</v>
      </c>
      <c r="B4084" s="151" t="s">
        <v>14010</v>
      </c>
      <c r="C4084" t="s">
        <v>14011</v>
      </c>
      <c r="D4084" s="1">
        <v>45186</v>
      </c>
      <c r="E4084">
        <f t="shared" si="449"/>
        <v>18</v>
      </c>
      <c r="F4084" t="s">
        <v>14</v>
      </c>
      <c r="G4084">
        <v>610</v>
      </c>
      <c r="H4084">
        <f t="shared" si="448"/>
        <v>61</v>
      </c>
      <c r="I4084" t="s">
        <v>9</v>
      </c>
      <c r="J4084" t="s">
        <v>8</v>
      </c>
      <c r="K4084" t="s">
        <v>8</v>
      </c>
      <c r="L4084" t="s">
        <v>8</v>
      </c>
      <c r="M4084" t="s">
        <v>6</v>
      </c>
      <c r="N4084" t="str">
        <f t="shared" si="450"/>
        <v>M</v>
      </c>
      <c r="O4084" t="s">
        <v>2530</v>
      </c>
      <c r="P4084" t="s">
        <v>12541</v>
      </c>
      <c r="Q4084" t="s">
        <v>221</v>
      </c>
      <c r="R4084">
        <v>4</v>
      </c>
      <c r="S4084">
        <f t="shared" si="451"/>
        <v>2019</v>
      </c>
      <c r="T4084" t="s">
        <v>12</v>
      </c>
      <c r="U4084">
        <v>0.99999999999999301</v>
      </c>
      <c r="V4084" t="s">
        <v>3386</v>
      </c>
      <c r="W4084">
        <f>VLOOKUP(Q4084,'PBT Tag Rates'!$B$5:$E$44,4,FALSE)</f>
        <v>0.95971980899999998</v>
      </c>
      <c r="X4084">
        <v>1</v>
      </c>
      <c r="Y4084" s="14">
        <f>IFERROR(LOOKUP(H4084,{30,43,48,53,58,63,68,73,78,83,88,93,97},{42,47,52,57,62,67,72,77,82,87,92,99,100}),999)</f>
        <v>62</v>
      </c>
      <c r="Z4084" s="17">
        <f t="shared" si="452"/>
        <v>5.5555555555555554</v>
      </c>
      <c r="AA4084" s="17">
        <f t="shared" si="446"/>
        <v>5.5555555555555554</v>
      </c>
      <c r="AB4084" s="17">
        <f t="shared" si="447"/>
        <v>11.658097686375321</v>
      </c>
      <c r="AC4084" s="17" t="s">
        <v>17654</v>
      </c>
    </row>
    <row r="4085" spans="1:29" x14ac:dyDescent="0.25">
      <c r="A4085" t="s">
        <v>3339</v>
      </c>
      <c r="B4085" s="151" t="s">
        <v>14012</v>
      </c>
      <c r="C4085" t="s">
        <v>14013</v>
      </c>
      <c r="D4085" s="1">
        <v>45186</v>
      </c>
      <c r="E4085">
        <f t="shared" si="449"/>
        <v>18</v>
      </c>
      <c r="F4085" t="s">
        <v>6</v>
      </c>
      <c r="G4085">
        <v>570</v>
      </c>
      <c r="H4085">
        <f t="shared" si="448"/>
        <v>57</v>
      </c>
      <c r="I4085" t="s">
        <v>7</v>
      </c>
      <c r="J4085" t="s">
        <v>8</v>
      </c>
      <c r="K4085" t="s">
        <v>8</v>
      </c>
      <c r="L4085" t="s">
        <v>8</v>
      </c>
      <c r="M4085" t="s">
        <v>6</v>
      </c>
      <c r="N4085" t="str">
        <f t="shared" si="450"/>
        <v>M</v>
      </c>
      <c r="O4085" t="s">
        <v>8</v>
      </c>
      <c r="P4085" t="s">
        <v>8</v>
      </c>
      <c r="Q4085" t="s">
        <v>11</v>
      </c>
      <c r="R4085" t="s">
        <v>8</v>
      </c>
      <c r="S4085" t="str">
        <f t="shared" si="451"/>
        <v>U</v>
      </c>
      <c r="T4085" t="s">
        <v>12</v>
      </c>
      <c r="U4085">
        <v>1</v>
      </c>
      <c r="V4085" t="s">
        <v>11</v>
      </c>
      <c r="W4085" t="e">
        <f>VLOOKUP(Q4085,'PBT Tag Rates'!$B$5:$E$44,4,FALSE)</f>
        <v>#N/A</v>
      </c>
      <c r="X4085">
        <v>1</v>
      </c>
      <c r="Y4085" s="14">
        <f>IFERROR(LOOKUP(H4085,{30,43,48,53,58,63,68,73,78,83,88,93,97},{42,47,52,57,62,67,72,77,82,87,92,99,100}),999)</f>
        <v>57</v>
      </c>
      <c r="Z4085" s="17">
        <f t="shared" si="452"/>
        <v>5.5555555555555554</v>
      </c>
      <c r="AA4085" s="17">
        <f t="shared" si="446"/>
        <v>5.5555555555555554</v>
      </c>
      <c r="AB4085" s="17">
        <f t="shared" si="447"/>
        <v>11.658097686375321</v>
      </c>
      <c r="AC4085" s="17" t="s">
        <v>17654</v>
      </c>
    </row>
    <row r="4086" spans="1:29" x14ac:dyDescent="0.25">
      <c r="A4086" t="s">
        <v>3339</v>
      </c>
      <c r="B4086" s="151" t="s">
        <v>14014</v>
      </c>
      <c r="C4086" t="s">
        <v>14015</v>
      </c>
      <c r="D4086" s="1">
        <v>45186</v>
      </c>
      <c r="E4086">
        <f t="shared" si="449"/>
        <v>18</v>
      </c>
      <c r="F4086" t="s">
        <v>6</v>
      </c>
      <c r="G4086">
        <v>370</v>
      </c>
      <c r="H4086">
        <f t="shared" si="448"/>
        <v>37</v>
      </c>
      <c r="I4086" t="s">
        <v>7</v>
      </c>
      <c r="J4086" t="s">
        <v>8</v>
      </c>
      <c r="K4086" t="s">
        <v>8</v>
      </c>
      <c r="L4086" t="s">
        <v>8</v>
      </c>
      <c r="M4086" t="s">
        <v>6</v>
      </c>
      <c r="N4086" t="str">
        <f t="shared" si="450"/>
        <v>M</v>
      </c>
      <c r="O4086" t="s">
        <v>8</v>
      </c>
      <c r="P4086" t="s">
        <v>8</v>
      </c>
      <c r="Q4086" t="s">
        <v>11</v>
      </c>
      <c r="R4086" t="s">
        <v>8</v>
      </c>
      <c r="S4086" t="str">
        <f t="shared" si="451"/>
        <v>U</v>
      </c>
      <c r="T4086" t="s">
        <v>12</v>
      </c>
      <c r="U4086">
        <v>0.999999999999998</v>
      </c>
      <c r="V4086" t="s">
        <v>11</v>
      </c>
      <c r="W4086" t="e">
        <f>VLOOKUP(Q4086,'PBT Tag Rates'!$B$5:$E$44,4,FALSE)</f>
        <v>#N/A</v>
      </c>
      <c r="X4086">
        <v>1</v>
      </c>
      <c r="Y4086" s="14">
        <f>IFERROR(LOOKUP(H4086,{30,43,48,53,58,63,68,73,78,83,88,93,97},{42,47,52,57,62,67,72,77,82,87,92,99,100}),999)</f>
        <v>42</v>
      </c>
      <c r="Z4086" s="17">
        <f t="shared" si="452"/>
        <v>5.5555555555555554</v>
      </c>
      <c r="AA4086" s="17">
        <f t="shared" si="446"/>
        <v>5.5555555555555554</v>
      </c>
      <c r="AB4086" s="17">
        <f t="shared" si="447"/>
        <v>11.658097686375321</v>
      </c>
      <c r="AC4086" s="17" t="s">
        <v>17654</v>
      </c>
    </row>
    <row r="4087" spans="1:29" x14ac:dyDescent="0.25">
      <c r="A4087" t="s">
        <v>3339</v>
      </c>
      <c r="B4087" s="151" t="s">
        <v>14016</v>
      </c>
      <c r="C4087" t="s">
        <v>2625</v>
      </c>
      <c r="D4087" s="1">
        <v>45186</v>
      </c>
      <c r="E4087">
        <f t="shared" si="449"/>
        <v>18</v>
      </c>
      <c r="F4087" t="s">
        <v>6</v>
      </c>
      <c r="G4087">
        <v>990</v>
      </c>
      <c r="H4087">
        <f t="shared" si="448"/>
        <v>99</v>
      </c>
      <c r="I4087" t="s">
        <v>7</v>
      </c>
      <c r="J4087" t="s">
        <v>8</v>
      </c>
      <c r="K4087" t="s">
        <v>14017</v>
      </c>
      <c r="L4087" t="s">
        <v>8</v>
      </c>
      <c r="M4087" t="s">
        <v>6</v>
      </c>
      <c r="N4087" t="str">
        <f t="shared" si="450"/>
        <v>M</v>
      </c>
      <c r="O4087" t="s">
        <v>14018</v>
      </c>
      <c r="P4087" t="s">
        <v>14019</v>
      </c>
      <c r="Q4087" t="s">
        <v>13</v>
      </c>
      <c r="R4087">
        <v>5</v>
      </c>
      <c r="S4087">
        <f t="shared" si="451"/>
        <v>2018</v>
      </c>
      <c r="T4087" t="s">
        <v>12</v>
      </c>
      <c r="U4087">
        <v>0.999999999999998</v>
      </c>
      <c r="V4087" t="s">
        <v>3079</v>
      </c>
      <c r="W4087">
        <f>VLOOKUP(Q4087,'PBT Tag Rates'!$B$5:$E$44,4,FALSE)</f>
        <v>0.96828396500000002</v>
      </c>
      <c r="X4087">
        <v>1</v>
      </c>
      <c r="Y4087" s="14">
        <f>IFERROR(LOOKUP(H4087,{30,43,48,53,58,63,68,73,78,83,88,93,97},{42,47,52,57,62,67,72,77,82,87,92,99,100}),999)</f>
        <v>100</v>
      </c>
      <c r="Z4087" s="17">
        <f t="shared" si="452"/>
        <v>5.5555555555555554</v>
      </c>
      <c r="AA4087" s="17">
        <f t="shared" si="446"/>
        <v>5.5555555555555554</v>
      </c>
      <c r="AB4087" s="17">
        <f t="shared" si="447"/>
        <v>11.658097686375321</v>
      </c>
      <c r="AC4087" s="17" t="s">
        <v>17654</v>
      </c>
    </row>
    <row r="4088" spans="1:29" x14ac:dyDescent="0.25">
      <c r="A4088" t="s">
        <v>3339</v>
      </c>
      <c r="B4088" s="151" t="s">
        <v>14020</v>
      </c>
      <c r="C4088" t="s">
        <v>14021</v>
      </c>
      <c r="D4088" s="1">
        <v>45186</v>
      </c>
      <c r="E4088">
        <f t="shared" si="449"/>
        <v>18</v>
      </c>
      <c r="F4088" t="s">
        <v>6</v>
      </c>
      <c r="G4088">
        <v>850</v>
      </c>
      <c r="H4088">
        <f t="shared" si="448"/>
        <v>85</v>
      </c>
      <c r="I4088" t="s">
        <v>7</v>
      </c>
      <c r="J4088" t="s">
        <v>8</v>
      </c>
      <c r="K4088" t="s">
        <v>14022</v>
      </c>
      <c r="L4088" t="s">
        <v>8</v>
      </c>
      <c r="M4088" t="s">
        <v>6</v>
      </c>
      <c r="N4088" t="str">
        <f t="shared" si="450"/>
        <v>M</v>
      </c>
      <c r="O4088" t="s">
        <v>1736</v>
      </c>
      <c r="P4088" t="s">
        <v>1737</v>
      </c>
      <c r="Q4088" t="s">
        <v>221</v>
      </c>
      <c r="R4088">
        <v>4</v>
      </c>
      <c r="S4088">
        <f t="shared" si="451"/>
        <v>2019</v>
      </c>
      <c r="T4088" t="s">
        <v>12</v>
      </c>
      <c r="U4088">
        <v>1</v>
      </c>
      <c r="V4088" t="s">
        <v>3363</v>
      </c>
      <c r="W4088">
        <f>VLOOKUP(Q4088,'PBT Tag Rates'!$B$5:$E$44,4,FALSE)</f>
        <v>0.95971980899999998</v>
      </c>
      <c r="X4088">
        <v>1</v>
      </c>
      <c r="Y4088" s="14">
        <f>IFERROR(LOOKUP(H4088,{30,43,48,53,58,63,68,73,78,83,88,93,97},{42,47,52,57,62,67,72,77,82,87,92,99,100}),999)</f>
        <v>87</v>
      </c>
      <c r="Z4088" s="17">
        <f t="shared" si="452"/>
        <v>5.5555555555555554</v>
      </c>
      <c r="AA4088" s="17">
        <f t="shared" si="446"/>
        <v>5.5555555555555554</v>
      </c>
      <c r="AB4088" s="17">
        <f t="shared" si="447"/>
        <v>11.658097686375321</v>
      </c>
      <c r="AC4088" s="17" t="s">
        <v>17654</v>
      </c>
    </row>
    <row r="4089" spans="1:29" x14ac:dyDescent="0.25">
      <c r="A4089" t="s">
        <v>3339</v>
      </c>
      <c r="B4089" s="151" t="s">
        <v>14023</v>
      </c>
      <c r="C4089" t="s">
        <v>14024</v>
      </c>
      <c r="D4089" s="1">
        <v>45186</v>
      </c>
      <c r="E4089">
        <f t="shared" si="449"/>
        <v>18</v>
      </c>
      <c r="F4089" t="s">
        <v>14</v>
      </c>
      <c r="G4089">
        <v>650</v>
      </c>
      <c r="H4089">
        <f t="shared" si="448"/>
        <v>65</v>
      </c>
      <c r="I4089" t="s">
        <v>9</v>
      </c>
      <c r="J4089">
        <v>1</v>
      </c>
      <c r="K4089" t="s">
        <v>8</v>
      </c>
      <c r="L4089" t="s">
        <v>8</v>
      </c>
      <c r="M4089" t="s">
        <v>14</v>
      </c>
      <c r="N4089" t="str">
        <f t="shared" si="450"/>
        <v>F</v>
      </c>
      <c r="O4089" t="s">
        <v>875</v>
      </c>
      <c r="P4089" t="s">
        <v>1144</v>
      </c>
      <c r="Q4089" t="s">
        <v>221</v>
      </c>
      <c r="R4089">
        <v>4</v>
      </c>
      <c r="S4089">
        <f t="shared" si="451"/>
        <v>2019</v>
      </c>
      <c r="T4089" t="s">
        <v>12</v>
      </c>
      <c r="U4089">
        <v>0.999999999999996</v>
      </c>
      <c r="V4089" t="s">
        <v>3363</v>
      </c>
      <c r="W4089">
        <f>VLOOKUP(Q4089,'PBT Tag Rates'!$B$5:$E$44,4,FALSE)</f>
        <v>0.95971980899999998</v>
      </c>
      <c r="X4089">
        <v>1</v>
      </c>
      <c r="Y4089" s="14">
        <f>IFERROR(LOOKUP(H4089,{30,43,48,53,58,63,68,73,78,83,88,93,97},{42,47,52,57,62,67,72,77,82,87,92,99,100}),999)</f>
        <v>67</v>
      </c>
      <c r="Z4089" s="17">
        <f t="shared" si="452"/>
        <v>5.5555555555555554</v>
      </c>
      <c r="AA4089" s="17">
        <f t="shared" si="446"/>
        <v>5.5555555555555554</v>
      </c>
      <c r="AB4089" s="17">
        <f t="shared" si="447"/>
        <v>11.658097686375321</v>
      </c>
      <c r="AC4089" s="17" t="s">
        <v>17654</v>
      </c>
    </row>
    <row r="4090" spans="1:29" x14ac:dyDescent="0.25">
      <c r="A4090" t="s">
        <v>3339</v>
      </c>
      <c r="B4090" s="151" t="s">
        <v>14025</v>
      </c>
      <c r="C4090" t="s">
        <v>14026</v>
      </c>
      <c r="D4090" s="1">
        <v>45186</v>
      </c>
      <c r="E4090">
        <f t="shared" si="449"/>
        <v>18</v>
      </c>
      <c r="F4090" t="s">
        <v>6</v>
      </c>
      <c r="G4090">
        <v>580</v>
      </c>
      <c r="H4090">
        <f t="shared" si="448"/>
        <v>58</v>
      </c>
      <c r="I4090" t="s">
        <v>7</v>
      </c>
      <c r="J4090" t="s">
        <v>8</v>
      </c>
      <c r="K4090" t="s">
        <v>8</v>
      </c>
      <c r="L4090" t="s">
        <v>8</v>
      </c>
      <c r="M4090" t="s">
        <v>6</v>
      </c>
      <c r="N4090" t="str">
        <f t="shared" si="450"/>
        <v>M</v>
      </c>
      <c r="O4090" t="s">
        <v>14027</v>
      </c>
      <c r="P4090" t="s">
        <v>14028</v>
      </c>
      <c r="Q4090" t="s">
        <v>918</v>
      </c>
      <c r="R4090">
        <v>3</v>
      </c>
      <c r="S4090">
        <f t="shared" si="451"/>
        <v>2020</v>
      </c>
      <c r="T4090" t="s">
        <v>12</v>
      </c>
      <c r="U4090">
        <v>1</v>
      </c>
      <c r="V4090" t="s">
        <v>3346</v>
      </c>
      <c r="W4090">
        <f>VLOOKUP(Q4090,'PBT Tag Rates'!$B$5:$E$44,4,FALSE)</f>
        <v>0.98961045999999997</v>
      </c>
      <c r="X4090">
        <v>1</v>
      </c>
      <c r="Y4090" s="14">
        <f>IFERROR(LOOKUP(H4090,{30,43,48,53,58,63,68,73,78,83,88,93,97},{42,47,52,57,62,67,72,77,82,87,92,99,100}),999)</f>
        <v>62</v>
      </c>
      <c r="Z4090" s="17">
        <f t="shared" si="452"/>
        <v>5.5555555555555554</v>
      </c>
      <c r="AA4090" s="17">
        <f t="shared" si="446"/>
        <v>5.5555555555555554</v>
      </c>
      <c r="AB4090" s="17">
        <f t="shared" si="447"/>
        <v>11.658097686375321</v>
      </c>
      <c r="AC4090" s="17" t="s">
        <v>17654</v>
      </c>
    </row>
    <row r="4091" spans="1:29" x14ac:dyDescent="0.25">
      <c r="A4091" t="s">
        <v>3339</v>
      </c>
      <c r="B4091" s="151" t="s">
        <v>14029</v>
      </c>
      <c r="C4091" t="s">
        <v>14030</v>
      </c>
      <c r="D4091" s="1">
        <v>45186</v>
      </c>
      <c r="E4091">
        <f t="shared" si="449"/>
        <v>18</v>
      </c>
      <c r="F4091" t="s">
        <v>6</v>
      </c>
      <c r="G4091">
        <v>530</v>
      </c>
      <c r="H4091">
        <f t="shared" si="448"/>
        <v>53</v>
      </c>
      <c r="I4091" t="s">
        <v>9</v>
      </c>
      <c r="J4091">
        <v>1</v>
      </c>
      <c r="K4091" t="s">
        <v>8</v>
      </c>
      <c r="L4091" t="s">
        <v>8</v>
      </c>
      <c r="M4091" t="s">
        <v>6</v>
      </c>
      <c r="N4091" t="str">
        <f t="shared" si="450"/>
        <v>M</v>
      </c>
      <c r="O4091" t="s">
        <v>8</v>
      </c>
      <c r="P4091" t="s">
        <v>8</v>
      </c>
      <c r="Q4091" t="s">
        <v>11</v>
      </c>
      <c r="R4091" t="s">
        <v>8</v>
      </c>
      <c r="S4091" t="str">
        <f t="shared" si="451"/>
        <v>U</v>
      </c>
      <c r="T4091" t="s">
        <v>12</v>
      </c>
      <c r="U4091">
        <v>1</v>
      </c>
      <c r="V4091" t="s">
        <v>3100</v>
      </c>
      <c r="W4091" t="e">
        <f>VLOOKUP(Q4091,'PBT Tag Rates'!$B$5:$E$44,4,FALSE)</f>
        <v>#N/A</v>
      </c>
      <c r="X4091">
        <v>1</v>
      </c>
      <c r="Y4091" s="14">
        <f>IFERROR(LOOKUP(H4091,{30,43,48,53,58,63,68,73,78,83,88,93,97},{42,47,52,57,62,67,72,77,82,87,92,99,100}),999)</f>
        <v>57</v>
      </c>
      <c r="Z4091" s="17">
        <f t="shared" si="452"/>
        <v>5.5555555555555554</v>
      </c>
      <c r="AA4091" s="17">
        <f t="shared" ref="AA4091:AA4154" si="453">Z4091*(1+$AA$4)</f>
        <v>5.5555555555555554</v>
      </c>
      <c r="AB4091" s="17">
        <f t="shared" ref="AB4091:AB4154" si="454">IF(D4091&lt;$D$3,AA4091/$AB$3,AA4091/$AB$4)</f>
        <v>11.658097686375321</v>
      </c>
      <c r="AC4091" s="17" t="s">
        <v>17654</v>
      </c>
    </row>
    <row r="4092" spans="1:29" x14ac:dyDescent="0.25">
      <c r="A4092" t="s">
        <v>3339</v>
      </c>
      <c r="B4092" s="151" t="s">
        <v>14031</v>
      </c>
      <c r="C4092" t="s">
        <v>14032</v>
      </c>
      <c r="D4092" s="1">
        <v>45186</v>
      </c>
      <c r="E4092">
        <f t="shared" si="449"/>
        <v>18</v>
      </c>
      <c r="F4092" t="s">
        <v>6</v>
      </c>
      <c r="G4092">
        <v>440</v>
      </c>
      <c r="H4092">
        <f t="shared" si="448"/>
        <v>44</v>
      </c>
      <c r="I4092" t="s">
        <v>9</v>
      </c>
      <c r="J4092" t="s">
        <v>8</v>
      </c>
      <c r="K4092" t="s">
        <v>8</v>
      </c>
      <c r="L4092" t="s">
        <v>8</v>
      </c>
      <c r="M4092" t="s">
        <v>6</v>
      </c>
      <c r="N4092" t="str">
        <f t="shared" si="450"/>
        <v>M</v>
      </c>
      <c r="O4092" t="s">
        <v>14033</v>
      </c>
      <c r="P4092" t="s">
        <v>14034</v>
      </c>
      <c r="Q4092" t="s">
        <v>3820</v>
      </c>
      <c r="R4092">
        <v>2</v>
      </c>
      <c r="S4092">
        <f t="shared" si="451"/>
        <v>2021</v>
      </c>
      <c r="T4092" t="s">
        <v>12</v>
      </c>
      <c r="U4092">
        <v>0.999999999999997</v>
      </c>
      <c r="V4092" t="s">
        <v>3821</v>
      </c>
      <c r="W4092">
        <f>VLOOKUP(Q4092,'PBT Tag Rates'!$B$5:$E$44,4,FALSE)</f>
        <v>0.98140000000000005</v>
      </c>
      <c r="X4092">
        <v>1</v>
      </c>
      <c r="Y4092" s="14">
        <f>IFERROR(LOOKUP(H4092,{30,43,48,53,58,63,68,73,78,83,88,93,97},{42,47,52,57,62,67,72,77,82,87,92,99,100}),999)</f>
        <v>47</v>
      </c>
      <c r="Z4092" s="17">
        <f t="shared" si="452"/>
        <v>5.5555555555555554</v>
      </c>
      <c r="AA4092" s="17">
        <f t="shared" si="453"/>
        <v>5.5555555555555554</v>
      </c>
      <c r="AB4092" s="17">
        <f t="shared" si="454"/>
        <v>11.658097686375321</v>
      </c>
      <c r="AC4092" s="17" t="s">
        <v>17654</v>
      </c>
    </row>
    <row r="4093" spans="1:29" x14ac:dyDescent="0.25">
      <c r="A4093" t="s">
        <v>3339</v>
      </c>
      <c r="B4093" s="151" t="s">
        <v>14035</v>
      </c>
      <c r="C4093" t="s">
        <v>2628</v>
      </c>
      <c r="D4093" s="1">
        <v>45186</v>
      </c>
      <c r="E4093">
        <f t="shared" si="449"/>
        <v>18</v>
      </c>
      <c r="F4093" t="s">
        <v>6</v>
      </c>
      <c r="G4093">
        <v>840</v>
      </c>
      <c r="H4093">
        <f t="shared" si="448"/>
        <v>84</v>
      </c>
      <c r="I4093" t="s">
        <v>7</v>
      </c>
      <c r="J4093" t="s">
        <v>8</v>
      </c>
      <c r="K4093" t="s">
        <v>14036</v>
      </c>
      <c r="L4093" t="s">
        <v>8</v>
      </c>
      <c r="M4093" t="s">
        <v>6</v>
      </c>
      <c r="N4093" t="str">
        <f t="shared" si="450"/>
        <v>M</v>
      </c>
      <c r="O4093" t="s">
        <v>11858</v>
      </c>
      <c r="P4093" t="s">
        <v>14037</v>
      </c>
      <c r="Q4093" t="s">
        <v>221</v>
      </c>
      <c r="R4093">
        <v>4</v>
      </c>
      <c r="S4093">
        <f t="shared" si="451"/>
        <v>2019</v>
      </c>
      <c r="T4093" t="s">
        <v>12</v>
      </c>
      <c r="U4093">
        <v>1</v>
      </c>
      <c r="V4093" t="s">
        <v>3346</v>
      </c>
      <c r="W4093">
        <f>VLOOKUP(Q4093,'PBT Tag Rates'!$B$5:$E$44,4,FALSE)</f>
        <v>0.95971980899999998</v>
      </c>
      <c r="X4093">
        <v>1</v>
      </c>
      <c r="Y4093" s="14">
        <f>IFERROR(LOOKUP(H4093,{30,43,48,53,58,63,68,73,78,83,88,93,97},{42,47,52,57,62,67,72,77,82,87,92,99,100}),999)</f>
        <v>87</v>
      </c>
      <c r="Z4093" s="17">
        <f t="shared" si="452"/>
        <v>5.5555555555555554</v>
      </c>
      <c r="AA4093" s="17">
        <f t="shared" si="453"/>
        <v>5.5555555555555554</v>
      </c>
      <c r="AB4093" s="17">
        <f t="shared" si="454"/>
        <v>11.658097686375321</v>
      </c>
      <c r="AC4093" s="17" t="s">
        <v>17654</v>
      </c>
    </row>
    <row r="4094" spans="1:29" x14ac:dyDescent="0.25">
      <c r="A4094" t="s">
        <v>3339</v>
      </c>
      <c r="B4094" s="151" t="s">
        <v>14038</v>
      </c>
      <c r="C4094" t="s">
        <v>14039</v>
      </c>
      <c r="D4094" s="1">
        <v>45186</v>
      </c>
      <c r="E4094">
        <f t="shared" si="449"/>
        <v>18</v>
      </c>
      <c r="F4094" t="s">
        <v>6</v>
      </c>
      <c r="G4094">
        <v>900</v>
      </c>
      <c r="H4094">
        <f t="shared" si="448"/>
        <v>90</v>
      </c>
      <c r="I4094" t="s">
        <v>7</v>
      </c>
      <c r="J4094" t="s">
        <v>8</v>
      </c>
      <c r="K4094" t="s">
        <v>14040</v>
      </c>
      <c r="L4094" t="s">
        <v>8</v>
      </c>
      <c r="M4094" t="s">
        <v>6</v>
      </c>
      <c r="N4094" t="str">
        <f t="shared" si="450"/>
        <v>M</v>
      </c>
      <c r="O4094" t="s">
        <v>8</v>
      </c>
      <c r="P4094" t="s">
        <v>8</v>
      </c>
      <c r="Q4094" t="s">
        <v>11</v>
      </c>
      <c r="R4094" t="s">
        <v>8</v>
      </c>
      <c r="S4094" t="str">
        <f t="shared" si="451"/>
        <v>U</v>
      </c>
      <c r="T4094" t="s">
        <v>12</v>
      </c>
      <c r="U4094">
        <v>0.999999999999998</v>
      </c>
      <c r="V4094" t="s">
        <v>11</v>
      </c>
      <c r="W4094" t="e">
        <f>VLOOKUP(Q4094,'PBT Tag Rates'!$B$5:$E$44,4,FALSE)</f>
        <v>#N/A</v>
      </c>
      <c r="X4094">
        <v>1</v>
      </c>
      <c r="Y4094" s="14">
        <f>IFERROR(LOOKUP(H4094,{30,43,48,53,58,63,68,73,78,83,88,93,97},{42,47,52,57,62,67,72,77,82,87,92,99,100}),999)</f>
        <v>92</v>
      </c>
      <c r="Z4094" s="17">
        <f t="shared" si="452"/>
        <v>5.5555555555555554</v>
      </c>
      <c r="AA4094" s="17">
        <f t="shared" si="453"/>
        <v>5.5555555555555554</v>
      </c>
      <c r="AB4094" s="17">
        <f t="shared" si="454"/>
        <v>11.658097686375321</v>
      </c>
      <c r="AC4094" s="17" t="s">
        <v>17654</v>
      </c>
    </row>
    <row r="4095" spans="1:29" x14ac:dyDescent="0.25">
      <c r="A4095" t="s">
        <v>3339</v>
      </c>
      <c r="B4095" s="151" t="s">
        <v>14041</v>
      </c>
      <c r="C4095" t="s">
        <v>14042</v>
      </c>
      <c r="D4095" s="1">
        <v>45186</v>
      </c>
      <c r="E4095">
        <f t="shared" si="449"/>
        <v>18</v>
      </c>
      <c r="F4095" t="s">
        <v>14</v>
      </c>
      <c r="G4095">
        <v>640</v>
      </c>
      <c r="H4095">
        <f t="shared" si="448"/>
        <v>64</v>
      </c>
      <c r="I4095" t="s">
        <v>9</v>
      </c>
      <c r="J4095">
        <v>1</v>
      </c>
      <c r="K4095" t="s">
        <v>8</v>
      </c>
      <c r="L4095" t="s">
        <v>8</v>
      </c>
      <c r="M4095" t="s">
        <v>14</v>
      </c>
      <c r="N4095" t="str">
        <f t="shared" si="450"/>
        <v>F</v>
      </c>
      <c r="O4095" t="s">
        <v>653</v>
      </c>
      <c r="P4095" t="s">
        <v>654</v>
      </c>
      <c r="Q4095" t="s">
        <v>221</v>
      </c>
      <c r="R4095">
        <v>4</v>
      </c>
      <c r="S4095">
        <f t="shared" si="451"/>
        <v>2019</v>
      </c>
      <c r="T4095" t="s">
        <v>12</v>
      </c>
      <c r="U4095">
        <v>0.999999999999998</v>
      </c>
      <c r="V4095" t="s">
        <v>3951</v>
      </c>
      <c r="W4095">
        <f>VLOOKUP(Q4095,'PBT Tag Rates'!$B$5:$E$44,4,FALSE)</f>
        <v>0.95971980899999998</v>
      </c>
      <c r="X4095">
        <v>1</v>
      </c>
      <c r="Y4095" s="14">
        <f>IFERROR(LOOKUP(H4095,{30,43,48,53,58,63,68,73,78,83,88,93,97},{42,47,52,57,62,67,72,77,82,87,92,99,100}),999)</f>
        <v>67</v>
      </c>
      <c r="Z4095" s="17">
        <f t="shared" si="452"/>
        <v>5.5555555555555554</v>
      </c>
      <c r="AA4095" s="17">
        <f t="shared" si="453"/>
        <v>5.5555555555555554</v>
      </c>
      <c r="AB4095" s="17">
        <f t="shared" si="454"/>
        <v>11.658097686375321</v>
      </c>
      <c r="AC4095" s="17" t="s">
        <v>17655</v>
      </c>
    </row>
    <row r="4096" spans="1:29" x14ac:dyDescent="0.25">
      <c r="A4096" t="s">
        <v>3339</v>
      </c>
      <c r="B4096" s="151" t="s">
        <v>14043</v>
      </c>
      <c r="C4096" t="s">
        <v>14044</v>
      </c>
      <c r="D4096" s="1">
        <v>45186</v>
      </c>
      <c r="E4096">
        <f t="shared" si="449"/>
        <v>18</v>
      </c>
      <c r="F4096" t="s">
        <v>6</v>
      </c>
      <c r="G4096">
        <v>710</v>
      </c>
      <c r="H4096">
        <f t="shared" si="448"/>
        <v>71</v>
      </c>
      <c r="I4096" t="s">
        <v>9</v>
      </c>
      <c r="J4096">
        <v>1</v>
      </c>
      <c r="K4096" t="s">
        <v>8</v>
      </c>
      <c r="L4096" t="s">
        <v>8</v>
      </c>
      <c r="M4096" t="s">
        <v>6</v>
      </c>
      <c r="N4096" t="str">
        <f t="shared" si="450"/>
        <v>M</v>
      </c>
      <c r="O4096" t="s">
        <v>2548</v>
      </c>
      <c r="P4096" t="s">
        <v>3493</v>
      </c>
      <c r="Q4096" t="s">
        <v>221</v>
      </c>
      <c r="R4096">
        <v>4</v>
      </c>
      <c r="S4096">
        <f t="shared" si="451"/>
        <v>2019</v>
      </c>
      <c r="T4096" t="s">
        <v>12</v>
      </c>
      <c r="U4096">
        <v>1</v>
      </c>
      <c r="V4096" t="s">
        <v>3363</v>
      </c>
      <c r="W4096">
        <f>VLOOKUP(Q4096,'PBT Tag Rates'!$B$5:$E$44,4,FALSE)</f>
        <v>0.95971980899999998</v>
      </c>
      <c r="X4096">
        <v>1</v>
      </c>
      <c r="Y4096" s="14">
        <f>IFERROR(LOOKUP(H4096,{30,43,48,53,58,63,68,73,78,83,88,93,97},{42,47,52,57,62,67,72,77,82,87,92,99,100}),999)</f>
        <v>72</v>
      </c>
      <c r="Z4096" s="17">
        <f t="shared" si="452"/>
        <v>5.5555555555555554</v>
      </c>
      <c r="AA4096" s="17">
        <f t="shared" si="453"/>
        <v>5.5555555555555554</v>
      </c>
      <c r="AB4096" s="17">
        <f t="shared" si="454"/>
        <v>11.658097686375321</v>
      </c>
      <c r="AC4096" s="17" t="s">
        <v>17654</v>
      </c>
    </row>
    <row r="4097" spans="1:29" x14ac:dyDescent="0.25">
      <c r="A4097" t="s">
        <v>3339</v>
      </c>
      <c r="B4097" s="151" t="s">
        <v>14045</v>
      </c>
      <c r="C4097" t="s">
        <v>14046</v>
      </c>
      <c r="D4097" s="1">
        <v>45186</v>
      </c>
      <c r="E4097">
        <f t="shared" si="449"/>
        <v>18</v>
      </c>
      <c r="F4097" t="s">
        <v>6</v>
      </c>
      <c r="G4097">
        <v>660</v>
      </c>
      <c r="H4097">
        <f t="shared" si="448"/>
        <v>66</v>
      </c>
      <c r="I4097" t="s">
        <v>9</v>
      </c>
      <c r="J4097">
        <v>1</v>
      </c>
      <c r="K4097" t="s">
        <v>8</v>
      </c>
      <c r="L4097" t="s">
        <v>8</v>
      </c>
      <c r="M4097" t="s">
        <v>6</v>
      </c>
      <c r="N4097" t="str">
        <f t="shared" si="450"/>
        <v>M</v>
      </c>
      <c r="O4097" t="s">
        <v>11591</v>
      </c>
      <c r="P4097" t="s">
        <v>11592</v>
      </c>
      <c r="Q4097" t="s">
        <v>918</v>
      </c>
      <c r="R4097">
        <v>3</v>
      </c>
      <c r="S4097">
        <f t="shared" si="451"/>
        <v>2020</v>
      </c>
      <c r="T4097" t="s">
        <v>12</v>
      </c>
      <c r="U4097">
        <v>1</v>
      </c>
      <c r="V4097" t="s">
        <v>3386</v>
      </c>
      <c r="W4097">
        <f>VLOOKUP(Q4097,'PBT Tag Rates'!$B$5:$E$44,4,FALSE)</f>
        <v>0.98961045999999997</v>
      </c>
      <c r="X4097">
        <v>1</v>
      </c>
      <c r="Y4097" s="14">
        <f>IFERROR(LOOKUP(H4097,{30,43,48,53,58,63,68,73,78,83,88,93,97},{42,47,52,57,62,67,72,77,82,87,92,99,100}),999)</f>
        <v>67</v>
      </c>
      <c r="Z4097" s="17">
        <f t="shared" si="452"/>
        <v>5.5555555555555554</v>
      </c>
      <c r="AA4097" s="17">
        <f t="shared" si="453"/>
        <v>5.5555555555555554</v>
      </c>
      <c r="AB4097" s="17">
        <f t="shared" si="454"/>
        <v>11.658097686375321</v>
      </c>
      <c r="AC4097" s="17" t="s">
        <v>17654</v>
      </c>
    </row>
    <row r="4098" spans="1:29" x14ac:dyDescent="0.25">
      <c r="A4098" t="s">
        <v>3339</v>
      </c>
      <c r="B4098" s="151" t="s">
        <v>14047</v>
      </c>
      <c r="C4098" t="s">
        <v>14048</v>
      </c>
      <c r="D4098" s="1">
        <v>45186</v>
      </c>
      <c r="E4098">
        <f t="shared" si="449"/>
        <v>18</v>
      </c>
      <c r="F4098" t="s">
        <v>6</v>
      </c>
      <c r="G4098">
        <v>590</v>
      </c>
      <c r="H4098">
        <f t="shared" si="448"/>
        <v>59</v>
      </c>
      <c r="I4098" t="s">
        <v>7</v>
      </c>
      <c r="J4098" t="s">
        <v>8</v>
      </c>
      <c r="K4098" t="s">
        <v>8</v>
      </c>
      <c r="L4098" t="s">
        <v>8</v>
      </c>
      <c r="M4098" t="s">
        <v>6</v>
      </c>
      <c r="N4098" t="str">
        <f t="shared" si="450"/>
        <v>M</v>
      </c>
      <c r="O4098" t="s">
        <v>2790</v>
      </c>
      <c r="P4098" t="s">
        <v>14049</v>
      </c>
      <c r="Q4098" t="s">
        <v>918</v>
      </c>
      <c r="R4098">
        <v>3</v>
      </c>
      <c r="S4098">
        <f t="shared" si="451"/>
        <v>2020</v>
      </c>
      <c r="T4098" t="s">
        <v>12</v>
      </c>
      <c r="U4098">
        <v>1</v>
      </c>
      <c r="V4098" t="s">
        <v>3357</v>
      </c>
      <c r="W4098">
        <f>VLOOKUP(Q4098,'PBT Tag Rates'!$B$5:$E$44,4,FALSE)</f>
        <v>0.98961045999999997</v>
      </c>
      <c r="X4098">
        <v>1</v>
      </c>
      <c r="Y4098" s="14">
        <f>IFERROR(LOOKUP(H4098,{30,43,48,53,58,63,68,73,78,83,88,93,97},{42,47,52,57,62,67,72,77,82,87,92,99,100}),999)</f>
        <v>62</v>
      </c>
      <c r="Z4098" s="17">
        <f t="shared" si="452"/>
        <v>5.5555555555555554</v>
      </c>
      <c r="AA4098" s="17">
        <f t="shared" si="453"/>
        <v>5.5555555555555554</v>
      </c>
      <c r="AB4098" s="17">
        <f t="shared" si="454"/>
        <v>11.658097686375321</v>
      </c>
      <c r="AC4098" s="17" t="s">
        <v>17654</v>
      </c>
    </row>
    <row r="4099" spans="1:29" x14ac:dyDescent="0.25">
      <c r="A4099" t="s">
        <v>3339</v>
      </c>
      <c r="B4099" s="151" t="s">
        <v>14050</v>
      </c>
      <c r="C4099" t="s">
        <v>2631</v>
      </c>
      <c r="D4099" s="1">
        <v>45186</v>
      </c>
      <c r="E4099">
        <f t="shared" si="449"/>
        <v>18</v>
      </c>
      <c r="F4099" t="s">
        <v>6</v>
      </c>
      <c r="G4099">
        <v>580</v>
      </c>
      <c r="H4099">
        <f t="shared" si="448"/>
        <v>58</v>
      </c>
      <c r="I4099" t="s">
        <v>9</v>
      </c>
      <c r="J4099">
        <v>1</v>
      </c>
      <c r="K4099" t="s">
        <v>8</v>
      </c>
      <c r="L4099" t="s">
        <v>8</v>
      </c>
      <c r="M4099" t="s">
        <v>6</v>
      </c>
      <c r="N4099" t="str">
        <f t="shared" si="450"/>
        <v>M</v>
      </c>
      <c r="O4099" t="s">
        <v>1530</v>
      </c>
      <c r="P4099" t="s">
        <v>1531</v>
      </c>
      <c r="Q4099" t="s">
        <v>221</v>
      </c>
      <c r="R4099">
        <v>4</v>
      </c>
      <c r="S4099">
        <f t="shared" si="451"/>
        <v>2019</v>
      </c>
      <c r="T4099" t="s">
        <v>12</v>
      </c>
      <c r="U4099">
        <v>0.999999999999999</v>
      </c>
      <c r="V4099" t="s">
        <v>3168</v>
      </c>
      <c r="W4099">
        <f>VLOOKUP(Q4099,'PBT Tag Rates'!$B$5:$E$44,4,FALSE)</f>
        <v>0.95971980899999998</v>
      </c>
      <c r="X4099">
        <v>1</v>
      </c>
      <c r="Y4099" s="14">
        <f>IFERROR(LOOKUP(H4099,{30,43,48,53,58,63,68,73,78,83,88,93,97},{42,47,52,57,62,67,72,77,82,87,92,99,100}),999)</f>
        <v>62</v>
      </c>
      <c r="Z4099" s="17">
        <f t="shared" si="452"/>
        <v>5.5555555555555554</v>
      </c>
      <c r="AA4099" s="17">
        <f t="shared" si="453"/>
        <v>5.5555555555555554</v>
      </c>
      <c r="AB4099" s="17">
        <f t="shared" si="454"/>
        <v>11.658097686375321</v>
      </c>
      <c r="AC4099" s="17" t="s">
        <v>17654</v>
      </c>
    </row>
    <row r="4100" spans="1:29" x14ac:dyDescent="0.25">
      <c r="A4100" t="s">
        <v>3339</v>
      </c>
      <c r="B4100" s="151" t="s">
        <v>14051</v>
      </c>
      <c r="C4100" t="s">
        <v>14052</v>
      </c>
      <c r="D4100" s="1">
        <v>45186</v>
      </c>
      <c r="E4100">
        <f t="shared" si="449"/>
        <v>18</v>
      </c>
      <c r="F4100" t="s">
        <v>6</v>
      </c>
      <c r="G4100">
        <v>940</v>
      </c>
      <c r="H4100">
        <f t="shared" si="448"/>
        <v>94</v>
      </c>
      <c r="I4100" t="s">
        <v>7</v>
      </c>
      <c r="J4100" t="s">
        <v>8</v>
      </c>
      <c r="K4100" t="s">
        <v>14053</v>
      </c>
      <c r="L4100" t="s">
        <v>8</v>
      </c>
      <c r="M4100" t="s">
        <v>6</v>
      </c>
      <c r="N4100" t="str">
        <f t="shared" si="450"/>
        <v>M</v>
      </c>
      <c r="O4100" t="s">
        <v>1681</v>
      </c>
      <c r="P4100" t="s">
        <v>1682</v>
      </c>
      <c r="Q4100" t="s">
        <v>15</v>
      </c>
      <c r="R4100">
        <v>5</v>
      </c>
      <c r="S4100">
        <f t="shared" si="451"/>
        <v>2018</v>
      </c>
      <c r="T4100" t="s">
        <v>12</v>
      </c>
      <c r="U4100">
        <v>0.999999999999998</v>
      </c>
      <c r="V4100" t="s">
        <v>3543</v>
      </c>
      <c r="W4100">
        <f>VLOOKUP(Q4100,'PBT Tag Rates'!$B$5:$E$44,4,FALSE)</f>
        <v>0.80551598400000002</v>
      </c>
      <c r="X4100">
        <v>1</v>
      </c>
      <c r="Y4100" s="14">
        <f>IFERROR(LOOKUP(H4100,{30,43,48,53,58,63,68,73,78,83,88,93,97},{42,47,52,57,62,67,72,77,82,87,92,99,100}),999)</f>
        <v>99</v>
      </c>
      <c r="Z4100" s="17">
        <f t="shared" si="452"/>
        <v>5.5555555555555554</v>
      </c>
      <c r="AA4100" s="17">
        <f t="shared" si="453"/>
        <v>5.5555555555555554</v>
      </c>
      <c r="AB4100" s="17">
        <f t="shared" si="454"/>
        <v>11.658097686375321</v>
      </c>
      <c r="AC4100" s="17" t="s">
        <v>17655</v>
      </c>
    </row>
    <row r="4101" spans="1:29" x14ac:dyDescent="0.25">
      <c r="A4101" t="s">
        <v>3339</v>
      </c>
      <c r="B4101" s="151" t="s">
        <v>14054</v>
      </c>
      <c r="C4101" t="s">
        <v>14055</v>
      </c>
      <c r="D4101" s="1">
        <v>45186</v>
      </c>
      <c r="E4101">
        <f t="shared" si="449"/>
        <v>18</v>
      </c>
      <c r="F4101" t="s">
        <v>6</v>
      </c>
      <c r="G4101">
        <v>680</v>
      </c>
      <c r="H4101">
        <f t="shared" si="448"/>
        <v>68</v>
      </c>
      <c r="I4101" t="s">
        <v>7</v>
      </c>
      <c r="J4101" t="s">
        <v>8</v>
      </c>
      <c r="K4101" t="s">
        <v>8</v>
      </c>
      <c r="L4101" t="s">
        <v>8</v>
      </c>
      <c r="M4101" t="s">
        <v>6</v>
      </c>
      <c r="N4101" t="str">
        <f t="shared" si="450"/>
        <v>M</v>
      </c>
      <c r="O4101" t="s">
        <v>14056</v>
      </c>
      <c r="P4101" t="s">
        <v>14057</v>
      </c>
      <c r="Q4101" t="s">
        <v>2605</v>
      </c>
      <c r="R4101">
        <v>4</v>
      </c>
      <c r="S4101">
        <f t="shared" si="451"/>
        <v>2019</v>
      </c>
      <c r="T4101" t="s">
        <v>12</v>
      </c>
      <c r="U4101">
        <v>0.999999999999999</v>
      </c>
      <c r="V4101" t="s">
        <v>7657</v>
      </c>
      <c r="W4101">
        <f>VLOOKUP(Q4101,'PBT Tag Rates'!$B$5:$E$44,4,FALSE)</f>
        <v>0.96152300000000002</v>
      </c>
      <c r="X4101">
        <v>1</v>
      </c>
      <c r="Y4101" s="14">
        <f>IFERROR(LOOKUP(H4101,{30,43,48,53,58,63,68,73,78,83,88,93,97},{42,47,52,57,62,67,72,77,82,87,92,99,100}),999)</f>
        <v>72</v>
      </c>
      <c r="Z4101" s="17">
        <f t="shared" si="452"/>
        <v>5.5555555555555554</v>
      </c>
      <c r="AA4101" s="17">
        <f t="shared" si="453"/>
        <v>5.5555555555555554</v>
      </c>
      <c r="AB4101" s="17">
        <f t="shared" si="454"/>
        <v>11.658097686375321</v>
      </c>
      <c r="AC4101" s="17" t="s">
        <v>17655</v>
      </c>
    </row>
    <row r="4102" spans="1:29" x14ac:dyDescent="0.25">
      <c r="A4102" t="s">
        <v>3339</v>
      </c>
      <c r="B4102" s="151" t="s">
        <v>14058</v>
      </c>
      <c r="C4102" t="s">
        <v>14059</v>
      </c>
      <c r="D4102" s="1">
        <v>45186</v>
      </c>
      <c r="E4102">
        <f t="shared" si="449"/>
        <v>18</v>
      </c>
      <c r="F4102" t="s">
        <v>6</v>
      </c>
      <c r="G4102">
        <v>630</v>
      </c>
      <c r="H4102">
        <f t="shared" si="448"/>
        <v>63</v>
      </c>
      <c r="I4102" t="s">
        <v>9</v>
      </c>
      <c r="J4102">
        <v>1</v>
      </c>
      <c r="K4102" t="s">
        <v>8</v>
      </c>
      <c r="L4102" t="s">
        <v>8</v>
      </c>
      <c r="M4102" t="s">
        <v>6</v>
      </c>
      <c r="N4102" t="str">
        <f t="shared" si="450"/>
        <v>M</v>
      </c>
      <c r="O4102" t="s">
        <v>1732</v>
      </c>
      <c r="P4102" t="s">
        <v>2641</v>
      </c>
      <c r="Q4102" t="s">
        <v>221</v>
      </c>
      <c r="R4102">
        <v>4</v>
      </c>
      <c r="S4102">
        <f t="shared" si="451"/>
        <v>2019</v>
      </c>
      <c r="T4102" t="s">
        <v>12</v>
      </c>
      <c r="U4102">
        <v>0.999999999999997</v>
      </c>
      <c r="V4102" t="s">
        <v>3386</v>
      </c>
      <c r="W4102">
        <f>VLOOKUP(Q4102,'PBT Tag Rates'!$B$5:$E$44,4,FALSE)</f>
        <v>0.95971980899999998</v>
      </c>
      <c r="X4102">
        <v>1</v>
      </c>
      <c r="Y4102" s="14">
        <f>IFERROR(LOOKUP(H4102,{30,43,48,53,58,63,68,73,78,83,88,93,97},{42,47,52,57,62,67,72,77,82,87,92,99,100}),999)</f>
        <v>67</v>
      </c>
      <c r="Z4102" s="17">
        <f t="shared" si="452"/>
        <v>5.5555555555555554</v>
      </c>
      <c r="AA4102" s="17">
        <f t="shared" si="453"/>
        <v>5.5555555555555554</v>
      </c>
      <c r="AB4102" s="17">
        <f t="shared" si="454"/>
        <v>11.658097686375321</v>
      </c>
      <c r="AC4102" s="17" t="s">
        <v>17654</v>
      </c>
    </row>
    <row r="4103" spans="1:29" x14ac:dyDescent="0.25">
      <c r="A4103" t="s">
        <v>3339</v>
      </c>
      <c r="B4103" s="151" t="s">
        <v>14060</v>
      </c>
      <c r="C4103" t="s">
        <v>14061</v>
      </c>
      <c r="D4103" s="1">
        <v>45186</v>
      </c>
      <c r="E4103">
        <f t="shared" si="449"/>
        <v>18</v>
      </c>
      <c r="F4103" t="s">
        <v>6</v>
      </c>
      <c r="G4103">
        <v>650</v>
      </c>
      <c r="H4103">
        <f t="shared" si="448"/>
        <v>65</v>
      </c>
      <c r="I4103" t="s">
        <v>7</v>
      </c>
      <c r="J4103" t="s">
        <v>8</v>
      </c>
      <c r="K4103" t="s">
        <v>8</v>
      </c>
      <c r="L4103" t="s">
        <v>8</v>
      </c>
      <c r="M4103" t="s">
        <v>6</v>
      </c>
      <c r="N4103" t="str">
        <f t="shared" si="450"/>
        <v>M</v>
      </c>
      <c r="O4103" t="s">
        <v>13988</v>
      </c>
      <c r="P4103" t="s">
        <v>14062</v>
      </c>
      <c r="Q4103" t="s">
        <v>918</v>
      </c>
      <c r="R4103">
        <v>3</v>
      </c>
      <c r="S4103">
        <f t="shared" si="451"/>
        <v>2020</v>
      </c>
      <c r="T4103" t="s">
        <v>12</v>
      </c>
      <c r="U4103">
        <v>0.999999999999998</v>
      </c>
      <c r="V4103" t="s">
        <v>3346</v>
      </c>
      <c r="W4103">
        <f>VLOOKUP(Q4103,'PBT Tag Rates'!$B$5:$E$44,4,FALSE)</f>
        <v>0.98961045999999997</v>
      </c>
      <c r="X4103">
        <v>1</v>
      </c>
      <c r="Y4103" s="14">
        <f>IFERROR(LOOKUP(H4103,{30,43,48,53,58,63,68,73,78,83,88,93,97},{42,47,52,57,62,67,72,77,82,87,92,99,100}),999)</f>
        <v>67</v>
      </c>
      <c r="Z4103" s="17">
        <f t="shared" si="452"/>
        <v>5.5555555555555554</v>
      </c>
      <c r="AA4103" s="17">
        <f t="shared" si="453"/>
        <v>5.5555555555555554</v>
      </c>
      <c r="AB4103" s="17">
        <f t="shared" si="454"/>
        <v>11.658097686375321</v>
      </c>
      <c r="AC4103" s="17" t="s">
        <v>17654</v>
      </c>
    </row>
    <row r="4104" spans="1:29" x14ac:dyDescent="0.25">
      <c r="A4104" t="s">
        <v>3339</v>
      </c>
      <c r="B4104" s="151" t="s">
        <v>14063</v>
      </c>
      <c r="C4104" t="s">
        <v>14064</v>
      </c>
      <c r="D4104" s="1">
        <v>45186</v>
      </c>
      <c r="E4104">
        <f t="shared" si="449"/>
        <v>18</v>
      </c>
      <c r="F4104" t="s">
        <v>14</v>
      </c>
      <c r="G4104">
        <v>710</v>
      </c>
      <c r="H4104">
        <f t="shared" si="448"/>
        <v>71</v>
      </c>
      <c r="I4104" t="s">
        <v>7</v>
      </c>
      <c r="J4104" t="s">
        <v>8</v>
      </c>
      <c r="K4104" t="s">
        <v>8</v>
      </c>
      <c r="L4104" t="s">
        <v>8</v>
      </c>
      <c r="M4104" t="s">
        <v>14</v>
      </c>
      <c r="N4104" t="str">
        <f t="shared" si="450"/>
        <v>F</v>
      </c>
      <c r="O4104" t="s">
        <v>628</v>
      </c>
      <c r="P4104" t="s">
        <v>629</v>
      </c>
      <c r="Q4104" t="s">
        <v>221</v>
      </c>
      <c r="R4104">
        <v>4</v>
      </c>
      <c r="S4104">
        <f t="shared" si="451"/>
        <v>2019</v>
      </c>
      <c r="T4104" t="s">
        <v>12</v>
      </c>
      <c r="U4104">
        <v>0.999999999999996</v>
      </c>
      <c r="V4104" t="s">
        <v>3386</v>
      </c>
      <c r="W4104">
        <f>VLOOKUP(Q4104,'PBT Tag Rates'!$B$5:$E$44,4,FALSE)</f>
        <v>0.95971980899999998</v>
      </c>
      <c r="X4104">
        <v>1</v>
      </c>
      <c r="Y4104" s="14">
        <f>IFERROR(LOOKUP(H4104,{30,43,48,53,58,63,68,73,78,83,88,93,97},{42,47,52,57,62,67,72,77,82,87,92,99,100}),999)</f>
        <v>72</v>
      </c>
      <c r="Z4104" s="17">
        <f t="shared" si="452"/>
        <v>5.5555555555555554</v>
      </c>
      <c r="AA4104" s="17">
        <f t="shared" si="453"/>
        <v>5.5555555555555554</v>
      </c>
      <c r="AB4104" s="17">
        <f t="shared" si="454"/>
        <v>11.658097686375321</v>
      </c>
      <c r="AC4104" s="17" t="s">
        <v>17654</v>
      </c>
    </row>
    <row r="4105" spans="1:29" x14ac:dyDescent="0.25">
      <c r="A4105" t="s">
        <v>3339</v>
      </c>
      <c r="B4105" s="151" t="s">
        <v>14065</v>
      </c>
      <c r="C4105" t="s">
        <v>2635</v>
      </c>
      <c r="D4105" s="1">
        <v>45186</v>
      </c>
      <c r="E4105">
        <f t="shared" si="449"/>
        <v>18</v>
      </c>
      <c r="F4105" t="s">
        <v>6</v>
      </c>
      <c r="G4105">
        <v>550</v>
      </c>
      <c r="H4105">
        <f t="shared" si="448"/>
        <v>55</v>
      </c>
      <c r="I4105" t="s">
        <v>9</v>
      </c>
      <c r="J4105">
        <v>1</v>
      </c>
      <c r="K4105" t="s">
        <v>8</v>
      </c>
      <c r="L4105" t="s">
        <v>8</v>
      </c>
      <c r="M4105" t="s">
        <v>6</v>
      </c>
      <c r="N4105" t="str">
        <f t="shared" si="450"/>
        <v>M</v>
      </c>
      <c r="O4105" t="s">
        <v>2989</v>
      </c>
      <c r="P4105" t="s">
        <v>2990</v>
      </c>
      <c r="Q4105" t="s">
        <v>918</v>
      </c>
      <c r="R4105">
        <v>3</v>
      </c>
      <c r="S4105">
        <f t="shared" si="451"/>
        <v>2020</v>
      </c>
      <c r="T4105" t="s">
        <v>12</v>
      </c>
      <c r="U4105">
        <v>0.999999999999999</v>
      </c>
      <c r="V4105" t="s">
        <v>3396</v>
      </c>
      <c r="W4105">
        <f>VLOOKUP(Q4105,'PBT Tag Rates'!$B$5:$E$44,4,FALSE)</f>
        <v>0.98961045999999997</v>
      </c>
      <c r="X4105">
        <v>1</v>
      </c>
      <c r="Y4105" s="14">
        <f>IFERROR(LOOKUP(H4105,{30,43,48,53,58,63,68,73,78,83,88,93,97},{42,47,52,57,62,67,72,77,82,87,92,99,100}),999)</f>
        <v>57</v>
      </c>
      <c r="Z4105" s="17">
        <f t="shared" si="452"/>
        <v>5.5555555555555554</v>
      </c>
      <c r="AA4105" s="17">
        <f t="shared" si="453"/>
        <v>5.5555555555555554</v>
      </c>
      <c r="AB4105" s="17">
        <f t="shared" si="454"/>
        <v>11.658097686375321</v>
      </c>
      <c r="AC4105" s="17" t="s">
        <v>17655</v>
      </c>
    </row>
    <row r="4106" spans="1:29" x14ac:dyDescent="0.25">
      <c r="A4106" t="s">
        <v>3339</v>
      </c>
      <c r="B4106" s="151" t="s">
        <v>14066</v>
      </c>
      <c r="C4106" t="s">
        <v>14067</v>
      </c>
      <c r="D4106" s="1">
        <v>45186</v>
      </c>
      <c r="E4106">
        <f t="shared" si="449"/>
        <v>18</v>
      </c>
      <c r="F4106" t="s">
        <v>14</v>
      </c>
      <c r="G4106">
        <v>800</v>
      </c>
      <c r="H4106">
        <f t="shared" si="448"/>
        <v>80</v>
      </c>
      <c r="I4106" t="s">
        <v>7</v>
      </c>
      <c r="J4106" t="s">
        <v>8</v>
      </c>
      <c r="K4106" t="s">
        <v>14068</v>
      </c>
      <c r="L4106" t="s">
        <v>8</v>
      </c>
      <c r="M4106" t="s">
        <v>14</v>
      </c>
      <c r="N4106" t="str">
        <f t="shared" si="450"/>
        <v>F</v>
      </c>
      <c r="O4106" t="s">
        <v>2750</v>
      </c>
      <c r="P4106" t="s">
        <v>10549</v>
      </c>
      <c r="Q4106" t="s">
        <v>221</v>
      </c>
      <c r="R4106">
        <v>4</v>
      </c>
      <c r="S4106">
        <f t="shared" si="451"/>
        <v>2019</v>
      </c>
      <c r="T4106" t="s">
        <v>12</v>
      </c>
      <c r="U4106">
        <v>0.999999999999998</v>
      </c>
      <c r="V4106" t="s">
        <v>3346</v>
      </c>
      <c r="W4106">
        <f>VLOOKUP(Q4106,'PBT Tag Rates'!$B$5:$E$44,4,FALSE)</f>
        <v>0.95971980899999998</v>
      </c>
      <c r="X4106">
        <v>1</v>
      </c>
      <c r="Y4106" s="14">
        <f>IFERROR(LOOKUP(H4106,{30,43,48,53,58,63,68,73,78,83,88,93,97},{42,47,52,57,62,67,72,77,82,87,92,99,100}),999)</f>
        <v>82</v>
      </c>
      <c r="Z4106" s="17">
        <f t="shared" si="452"/>
        <v>5.5555555555555554</v>
      </c>
      <c r="AA4106" s="17">
        <f t="shared" si="453"/>
        <v>5.5555555555555554</v>
      </c>
      <c r="AB4106" s="17">
        <f t="shared" si="454"/>
        <v>11.658097686375321</v>
      </c>
      <c r="AC4106" s="17" t="s">
        <v>17654</v>
      </c>
    </row>
    <row r="4107" spans="1:29" x14ac:dyDescent="0.25">
      <c r="A4107" t="s">
        <v>3339</v>
      </c>
      <c r="B4107" s="151" t="s">
        <v>14069</v>
      </c>
      <c r="C4107" t="s">
        <v>14070</v>
      </c>
      <c r="D4107" s="1">
        <v>45186</v>
      </c>
      <c r="E4107">
        <f t="shared" si="449"/>
        <v>18</v>
      </c>
      <c r="F4107" t="s">
        <v>6</v>
      </c>
      <c r="G4107">
        <v>640</v>
      </c>
      <c r="H4107">
        <f t="shared" si="448"/>
        <v>64</v>
      </c>
      <c r="I4107" t="s">
        <v>7</v>
      </c>
      <c r="J4107" t="s">
        <v>8</v>
      </c>
      <c r="K4107" t="s">
        <v>8</v>
      </c>
      <c r="L4107" t="s">
        <v>8</v>
      </c>
      <c r="M4107" t="s">
        <v>6</v>
      </c>
      <c r="N4107" t="str">
        <f t="shared" si="450"/>
        <v>M</v>
      </c>
      <c r="O4107" t="s">
        <v>12588</v>
      </c>
      <c r="P4107" t="s">
        <v>12589</v>
      </c>
      <c r="Q4107" t="s">
        <v>918</v>
      </c>
      <c r="R4107">
        <v>3</v>
      </c>
      <c r="S4107">
        <f t="shared" si="451"/>
        <v>2020</v>
      </c>
      <c r="T4107" t="s">
        <v>12</v>
      </c>
      <c r="U4107">
        <v>0.999999999999997</v>
      </c>
      <c r="V4107" t="s">
        <v>3168</v>
      </c>
      <c r="W4107">
        <f>VLOOKUP(Q4107,'PBT Tag Rates'!$B$5:$E$44,4,FALSE)</f>
        <v>0.98961045999999997</v>
      </c>
      <c r="X4107">
        <v>1</v>
      </c>
      <c r="Y4107" s="14">
        <f>IFERROR(LOOKUP(H4107,{30,43,48,53,58,63,68,73,78,83,88,93,97},{42,47,52,57,62,67,72,77,82,87,92,99,100}),999)</f>
        <v>67</v>
      </c>
      <c r="Z4107" s="17">
        <f t="shared" si="452"/>
        <v>5.5555555555555554</v>
      </c>
      <c r="AA4107" s="17">
        <f t="shared" si="453"/>
        <v>5.5555555555555554</v>
      </c>
      <c r="AB4107" s="17">
        <f t="shared" si="454"/>
        <v>11.658097686375321</v>
      </c>
      <c r="AC4107" s="17" t="s">
        <v>17654</v>
      </c>
    </row>
    <row r="4108" spans="1:29" x14ac:dyDescent="0.25">
      <c r="A4108" t="s">
        <v>3339</v>
      </c>
      <c r="B4108" s="151" t="s">
        <v>14071</v>
      </c>
      <c r="C4108" t="s">
        <v>14072</v>
      </c>
      <c r="D4108" s="1">
        <v>45186</v>
      </c>
      <c r="E4108">
        <f t="shared" si="449"/>
        <v>18</v>
      </c>
      <c r="F4108" t="s">
        <v>6</v>
      </c>
      <c r="G4108">
        <v>490</v>
      </c>
      <c r="H4108">
        <f t="shared" si="448"/>
        <v>49</v>
      </c>
      <c r="I4108" t="s">
        <v>7</v>
      </c>
      <c r="J4108" t="s">
        <v>8</v>
      </c>
      <c r="K4108" t="s">
        <v>8</v>
      </c>
      <c r="L4108" t="s">
        <v>8</v>
      </c>
      <c r="M4108" t="s">
        <v>6</v>
      </c>
      <c r="N4108" t="str">
        <f t="shared" si="450"/>
        <v>M</v>
      </c>
      <c r="O4108" t="s">
        <v>14073</v>
      </c>
      <c r="P4108" t="s">
        <v>14074</v>
      </c>
      <c r="Q4108" t="s">
        <v>3820</v>
      </c>
      <c r="R4108">
        <v>2</v>
      </c>
      <c r="S4108">
        <f t="shared" si="451"/>
        <v>2021</v>
      </c>
      <c r="T4108" t="s">
        <v>12</v>
      </c>
      <c r="U4108">
        <v>1</v>
      </c>
      <c r="V4108" t="s">
        <v>3396</v>
      </c>
      <c r="W4108">
        <f>VLOOKUP(Q4108,'PBT Tag Rates'!$B$5:$E$44,4,FALSE)</f>
        <v>0.98140000000000005</v>
      </c>
      <c r="X4108">
        <v>1</v>
      </c>
      <c r="Y4108" s="14">
        <f>IFERROR(LOOKUP(H4108,{30,43,48,53,58,63,68,73,78,83,88,93,97},{42,47,52,57,62,67,72,77,82,87,92,99,100}),999)</f>
        <v>52</v>
      </c>
      <c r="Z4108" s="17">
        <f t="shared" si="452"/>
        <v>5.5555555555555554</v>
      </c>
      <c r="AA4108" s="17">
        <f t="shared" si="453"/>
        <v>5.5555555555555554</v>
      </c>
      <c r="AB4108" s="17">
        <f t="shared" si="454"/>
        <v>11.658097686375321</v>
      </c>
      <c r="AC4108" s="17" t="s">
        <v>17655</v>
      </c>
    </row>
    <row r="4109" spans="1:29" x14ac:dyDescent="0.25">
      <c r="A4109" t="s">
        <v>3339</v>
      </c>
      <c r="B4109" s="151" t="s">
        <v>14075</v>
      </c>
      <c r="C4109" t="s">
        <v>14076</v>
      </c>
      <c r="D4109" s="1">
        <v>45186</v>
      </c>
      <c r="E4109">
        <f t="shared" si="449"/>
        <v>18</v>
      </c>
      <c r="F4109" t="s">
        <v>6</v>
      </c>
      <c r="G4109">
        <v>610</v>
      </c>
      <c r="H4109">
        <f t="shared" si="448"/>
        <v>61</v>
      </c>
      <c r="I4109" t="s">
        <v>7</v>
      </c>
      <c r="J4109" t="s">
        <v>8</v>
      </c>
      <c r="K4109" t="s">
        <v>8</v>
      </c>
      <c r="L4109" t="s">
        <v>8</v>
      </c>
      <c r="M4109" t="s">
        <v>6</v>
      </c>
      <c r="N4109" t="str">
        <f t="shared" si="450"/>
        <v>M</v>
      </c>
      <c r="O4109" t="s">
        <v>9521</v>
      </c>
      <c r="P4109" t="s">
        <v>10498</v>
      </c>
      <c r="Q4109" t="s">
        <v>918</v>
      </c>
      <c r="R4109">
        <v>3</v>
      </c>
      <c r="S4109">
        <f t="shared" si="451"/>
        <v>2020</v>
      </c>
      <c r="T4109" t="s">
        <v>12</v>
      </c>
      <c r="U4109">
        <v>1</v>
      </c>
      <c r="V4109" t="s">
        <v>3357</v>
      </c>
      <c r="W4109">
        <f>VLOOKUP(Q4109,'PBT Tag Rates'!$B$5:$E$44,4,FALSE)</f>
        <v>0.98961045999999997</v>
      </c>
      <c r="X4109">
        <v>1</v>
      </c>
      <c r="Y4109" s="14">
        <f>IFERROR(LOOKUP(H4109,{30,43,48,53,58,63,68,73,78,83,88,93,97},{42,47,52,57,62,67,72,77,82,87,92,99,100}),999)</f>
        <v>62</v>
      </c>
      <c r="Z4109" s="17">
        <f t="shared" si="452"/>
        <v>5.5555555555555554</v>
      </c>
      <c r="AA4109" s="17">
        <f t="shared" si="453"/>
        <v>5.5555555555555554</v>
      </c>
      <c r="AB4109" s="17">
        <f t="shared" si="454"/>
        <v>11.658097686375321</v>
      </c>
      <c r="AC4109" s="17" t="s">
        <v>17654</v>
      </c>
    </row>
    <row r="4110" spans="1:29" x14ac:dyDescent="0.25">
      <c r="A4110" t="s">
        <v>3339</v>
      </c>
      <c r="B4110" s="151" t="s">
        <v>14077</v>
      </c>
      <c r="C4110" t="s">
        <v>14078</v>
      </c>
      <c r="D4110" s="1">
        <v>45186</v>
      </c>
      <c r="E4110">
        <f t="shared" si="449"/>
        <v>18</v>
      </c>
      <c r="F4110" t="s">
        <v>6</v>
      </c>
      <c r="G4110">
        <v>570</v>
      </c>
      <c r="H4110">
        <f t="shared" si="448"/>
        <v>57</v>
      </c>
      <c r="I4110" t="s">
        <v>9</v>
      </c>
      <c r="J4110">
        <v>1</v>
      </c>
      <c r="K4110" t="s">
        <v>8</v>
      </c>
      <c r="L4110" t="s">
        <v>8</v>
      </c>
      <c r="M4110" t="s">
        <v>6</v>
      </c>
      <c r="N4110" t="str">
        <f t="shared" si="450"/>
        <v>M</v>
      </c>
      <c r="O4110" t="s">
        <v>9012</v>
      </c>
      <c r="P4110" t="s">
        <v>9013</v>
      </c>
      <c r="Q4110" t="s">
        <v>221</v>
      </c>
      <c r="R4110">
        <v>4</v>
      </c>
      <c r="S4110">
        <f t="shared" si="451"/>
        <v>2019</v>
      </c>
      <c r="T4110" t="s">
        <v>12</v>
      </c>
      <c r="U4110">
        <v>0.999999999999997</v>
      </c>
      <c r="V4110" t="s">
        <v>3951</v>
      </c>
      <c r="W4110">
        <f>VLOOKUP(Q4110,'PBT Tag Rates'!$B$5:$E$44,4,FALSE)</f>
        <v>0.95971980899999998</v>
      </c>
      <c r="X4110">
        <v>1</v>
      </c>
      <c r="Y4110" s="14">
        <f>IFERROR(LOOKUP(H4110,{30,43,48,53,58,63,68,73,78,83,88,93,97},{42,47,52,57,62,67,72,77,82,87,92,99,100}),999)</f>
        <v>57</v>
      </c>
      <c r="Z4110" s="17">
        <f t="shared" si="452"/>
        <v>5.5555555555555554</v>
      </c>
      <c r="AA4110" s="17">
        <f t="shared" si="453"/>
        <v>5.5555555555555554</v>
      </c>
      <c r="AB4110" s="17">
        <f t="shared" si="454"/>
        <v>11.658097686375321</v>
      </c>
      <c r="AC4110" s="17" t="s">
        <v>17655</v>
      </c>
    </row>
    <row r="4111" spans="1:29" x14ac:dyDescent="0.25">
      <c r="A4111" t="s">
        <v>3339</v>
      </c>
      <c r="B4111" s="151" t="s">
        <v>14079</v>
      </c>
      <c r="C4111" t="s">
        <v>14080</v>
      </c>
      <c r="D4111" s="1">
        <v>45186</v>
      </c>
      <c r="E4111">
        <f t="shared" si="449"/>
        <v>18</v>
      </c>
      <c r="F4111" t="s">
        <v>6</v>
      </c>
      <c r="G4111">
        <v>680</v>
      </c>
      <c r="H4111">
        <f t="shared" si="448"/>
        <v>68</v>
      </c>
      <c r="I4111" t="s">
        <v>7</v>
      </c>
      <c r="J4111" t="s">
        <v>8</v>
      </c>
      <c r="K4111" t="s">
        <v>8</v>
      </c>
      <c r="L4111" t="s">
        <v>8</v>
      </c>
      <c r="M4111" t="s">
        <v>6</v>
      </c>
      <c r="N4111" t="str">
        <f t="shared" si="450"/>
        <v>M</v>
      </c>
      <c r="O4111" t="s">
        <v>8274</v>
      </c>
      <c r="P4111" t="s">
        <v>14081</v>
      </c>
      <c r="Q4111" t="s">
        <v>918</v>
      </c>
      <c r="R4111">
        <v>3</v>
      </c>
      <c r="S4111">
        <f t="shared" si="451"/>
        <v>2020</v>
      </c>
      <c r="T4111" t="s">
        <v>12</v>
      </c>
      <c r="U4111">
        <v>0.999999999999999</v>
      </c>
      <c r="V4111" t="s">
        <v>3386</v>
      </c>
      <c r="W4111">
        <f>VLOOKUP(Q4111,'PBT Tag Rates'!$B$5:$E$44,4,FALSE)</f>
        <v>0.98961045999999997</v>
      </c>
      <c r="X4111">
        <v>1</v>
      </c>
      <c r="Y4111" s="14">
        <f>IFERROR(LOOKUP(H4111,{30,43,48,53,58,63,68,73,78,83,88,93,97},{42,47,52,57,62,67,72,77,82,87,92,99,100}),999)</f>
        <v>72</v>
      </c>
      <c r="Z4111" s="17">
        <f t="shared" si="452"/>
        <v>5.5555555555555554</v>
      </c>
      <c r="AA4111" s="17">
        <f t="shared" si="453"/>
        <v>5.5555555555555554</v>
      </c>
      <c r="AB4111" s="17">
        <f t="shared" si="454"/>
        <v>11.658097686375321</v>
      </c>
      <c r="AC4111" s="17" t="s">
        <v>17654</v>
      </c>
    </row>
    <row r="4112" spans="1:29" x14ac:dyDescent="0.25">
      <c r="A4112" t="s">
        <v>3339</v>
      </c>
      <c r="B4112" s="151" t="s">
        <v>14082</v>
      </c>
      <c r="C4112" t="s">
        <v>14083</v>
      </c>
      <c r="D4112" s="1">
        <v>45186</v>
      </c>
      <c r="E4112">
        <f t="shared" si="449"/>
        <v>18</v>
      </c>
      <c r="F4112" t="s">
        <v>14</v>
      </c>
      <c r="G4112">
        <v>750</v>
      </c>
      <c r="H4112">
        <f t="shared" si="448"/>
        <v>75</v>
      </c>
      <c r="I4112" t="s">
        <v>7</v>
      </c>
      <c r="J4112" t="s">
        <v>8</v>
      </c>
      <c r="K4112" t="s">
        <v>8</v>
      </c>
      <c r="L4112" t="s">
        <v>8</v>
      </c>
      <c r="M4112" t="s">
        <v>14</v>
      </c>
      <c r="N4112" t="str">
        <f t="shared" si="450"/>
        <v>F</v>
      </c>
      <c r="O4112" t="s">
        <v>11139</v>
      </c>
      <c r="P4112" t="s">
        <v>11140</v>
      </c>
      <c r="Q4112" t="s">
        <v>221</v>
      </c>
      <c r="R4112">
        <v>4</v>
      </c>
      <c r="S4112">
        <f t="shared" si="451"/>
        <v>2019</v>
      </c>
      <c r="T4112" t="s">
        <v>12</v>
      </c>
      <c r="U4112">
        <v>0.999999999999998</v>
      </c>
      <c r="V4112" t="s">
        <v>3346</v>
      </c>
      <c r="W4112">
        <f>VLOOKUP(Q4112,'PBT Tag Rates'!$B$5:$E$44,4,FALSE)</f>
        <v>0.95971980899999998</v>
      </c>
      <c r="X4112">
        <v>1</v>
      </c>
      <c r="Y4112" s="14">
        <f>IFERROR(LOOKUP(H4112,{30,43,48,53,58,63,68,73,78,83,88,93,97},{42,47,52,57,62,67,72,77,82,87,92,99,100}),999)</f>
        <v>77</v>
      </c>
      <c r="Z4112" s="17">
        <f t="shared" si="452"/>
        <v>5.5555555555555554</v>
      </c>
      <c r="AA4112" s="17">
        <f t="shared" si="453"/>
        <v>5.5555555555555554</v>
      </c>
      <c r="AB4112" s="17">
        <f t="shared" si="454"/>
        <v>11.658097686375321</v>
      </c>
      <c r="AC4112" s="17" t="s">
        <v>17654</v>
      </c>
    </row>
    <row r="4113" spans="1:29" x14ac:dyDescent="0.25">
      <c r="A4113" t="s">
        <v>3339</v>
      </c>
      <c r="B4113" s="151" t="s">
        <v>14084</v>
      </c>
      <c r="C4113" t="s">
        <v>14085</v>
      </c>
      <c r="D4113" s="1">
        <v>45186</v>
      </c>
      <c r="E4113">
        <f t="shared" si="449"/>
        <v>18</v>
      </c>
      <c r="F4113" t="s">
        <v>6</v>
      </c>
      <c r="G4113">
        <v>690</v>
      </c>
      <c r="H4113">
        <f t="shared" si="448"/>
        <v>69</v>
      </c>
      <c r="I4113" t="s">
        <v>7</v>
      </c>
      <c r="J4113" t="s">
        <v>8</v>
      </c>
      <c r="K4113" t="s">
        <v>8</v>
      </c>
      <c r="L4113" t="s">
        <v>8</v>
      </c>
      <c r="M4113" t="s">
        <v>6</v>
      </c>
      <c r="N4113" t="str">
        <f t="shared" si="450"/>
        <v>M</v>
      </c>
      <c r="O4113" t="s">
        <v>14086</v>
      </c>
      <c r="P4113" t="s">
        <v>14087</v>
      </c>
      <c r="Q4113" t="s">
        <v>2596</v>
      </c>
      <c r="R4113">
        <v>3</v>
      </c>
      <c r="S4113">
        <f t="shared" si="451"/>
        <v>2020</v>
      </c>
      <c r="T4113" t="s">
        <v>12</v>
      </c>
      <c r="U4113">
        <v>0.999999999999996</v>
      </c>
      <c r="V4113" t="s">
        <v>3171</v>
      </c>
      <c r="W4113">
        <f>VLOOKUP(Q4113,'PBT Tag Rates'!$B$5:$E$44,4,FALSE)</f>
        <v>0.98845608500000004</v>
      </c>
      <c r="X4113">
        <v>1</v>
      </c>
      <c r="Y4113" s="14">
        <f>IFERROR(LOOKUP(H4113,{30,43,48,53,58,63,68,73,78,83,88,93,97},{42,47,52,57,62,67,72,77,82,87,92,99,100}),999)</f>
        <v>72</v>
      </c>
      <c r="Z4113" s="17">
        <f t="shared" si="452"/>
        <v>5.5555555555555554</v>
      </c>
      <c r="AA4113" s="17">
        <f t="shared" si="453"/>
        <v>5.5555555555555554</v>
      </c>
      <c r="AB4113" s="17">
        <f t="shared" si="454"/>
        <v>11.658097686375321</v>
      </c>
      <c r="AC4113" s="17" t="s">
        <v>17654</v>
      </c>
    </row>
    <row r="4114" spans="1:29" x14ac:dyDescent="0.25">
      <c r="A4114" t="s">
        <v>3339</v>
      </c>
      <c r="B4114" s="151" t="s">
        <v>14088</v>
      </c>
      <c r="C4114" t="s">
        <v>14089</v>
      </c>
      <c r="D4114" s="1">
        <v>45186</v>
      </c>
      <c r="E4114">
        <f t="shared" si="449"/>
        <v>18</v>
      </c>
      <c r="F4114" t="s">
        <v>6</v>
      </c>
      <c r="G4114">
        <v>650</v>
      </c>
      <c r="H4114">
        <f t="shared" si="448"/>
        <v>65</v>
      </c>
      <c r="I4114" t="s">
        <v>9</v>
      </c>
      <c r="J4114">
        <v>1</v>
      </c>
      <c r="K4114" t="s">
        <v>8</v>
      </c>
      <c r="L4114" t="s">
        <v>8</v>
      </c>
      <c r="M4114" t="s">
        <v>6</v>
      </c>
      <c r="N4114" t="str">
        <f t="shared" si="450"/>
        <v>M</v>
      </c>
      <c r="O4114" t="s">
        <v>667</v>
      </c>
      <c r="P4114" t="s">
        <v>2988</v>
      </c>
      <c r="Q4114" t="s">
        <v>221</v>
      </c>
      <c r="R4114">
        <v>4</v>
      </c>
      <c r="S4114">
        <f t="shared" si="451"/>
        <v>2019</v>
      </c>
      <c r="T4114" t="s">
        <v>12</v>
      </c>
      <c r="U4114">
        <v>1</v>
      </c>
      <c r="V4114" t="s">
        <v>3951</v>
      </c>
      <c r="W4114">
        <f>VLOOKUP(Q4114,'PBT Tag Rates'!$B$5:$E$44,4,FALSE)</f>
        <v>0.95971980899999998</v>
      </c>
      <c r="X4114">
        <v>1</v>
      </c>
      <c r="Y4114" s="14">
        <f>IFERROR(LOOKUP(H4114,{30,43,48,53,58,63,68,73,78,83,88,93,97},{42,47,52,57,62,67,72,77,82,87,92,99,100}),999)</f>
        <v>67</v>
      </c>
      <c r="Z4114" s="17">
        <f t="shared" si="452"/>
        <v>5.5555555555555554</v>
      </c>
      <c r="AA4114" s="17">
        <f t="shared" si="453"/>
        <v>5.5555555555555554</v>
      </c>
      <c r="AB4114" s="17">
        <f t="shared" si="454"/>
        <v>11.658097686375321</v>
      </c>
      <c r="AC4114" s="17" t="s">
        <v>17655</v>
      </c>
    </row>
    <row r="4115" spans="1:29" x14ac:dyDescent="0.25">
      <c r="A4115" t="s">
        <v>3339</v>
      </c>
      <c r="B4115" s="151" t="s">
        <v>14090</v>
      </c>
      <c r="C4115" t="s">
        <v>14091</v>
      </c>
      <c r="D4115" s="1">
        <v>45186</v>
      </c>
      <c r="E4115">
        <f t="shared" si="449"/>
        <v>18</v>
      </c>
      <c r="F4115" t="s">
        <v>6</v>
      </c>
      <c r="G4115">
        <v>640</v>
      </c>
      <c r="H4115">
        <f t="shared" si="448"/>
        <v>64</v>
      </c>
      <c r="I4115" t="s">
        <v>7</v>
      </c>
      <c r="J4115" t="s">
        <v>8</v>
      </c>
      <c r="K4115" t="s">
        <v>8</v>
      </c>
      <c r="L4115" t="s">
        <v>8</v>
      </c>
      <c r="M4115" t="s">
        <v>6</v>
      </c>
      <c r="N4115" t="str">
        <f t="shared" si="450"/>
        <v>M</v>
      </c>
      <c r="O4115" t="s">
        <v>1041</v>
      </c>
      <c r="P4115" t="s">
        <v>2547</v>
      </c>
      <c r="Q4115" t="s">
        <v>221</v>
      </c>
      <c r="R4115">
        <v>4</v>
      </c>
      <c r="S4115">
        <f t="shared" si="451"/>
        <v>2019</v>
      </c>
      <c r="T4115" t="s">
        <v>12</v>
      </c>
      <c r="U4115">
        <v>1</v>
      </c>
      <c r="V4115" t="s">
        <v>3396</v>
      </c>
      <c r="W4115">
        <f>VLOOKUP(Q4115,'PBT Tag Rates'!$B$5:$E$44,4,FALSE)</f>
        <v>0.95971980899999998</v>
      </c>
      <c r="X4115">
        <v>1</v>
      </c>
      <c r="Y4115" s="14">
        <f>IFERROR(LOOKUP(H4115,{30,43,48,53,58,63,68,73,78,83,88,93,97},{42,47,52,57,62,67,72,77,82,87,92,99,100}),999)</f>
        <v>67</v>
      </c>
      <c r="Z4115" s="17">
        <f t="shared" si="452"/>
        <v>5.5555555555555554</v>
      </c>
      <c r="AA4115" s="17">
        <f t="shared" si="453"/>
        <v>5.5555555555555554</v>
      </c>
      <c r="AB4115" s="17">
        <f t="shared" si="454"/>
        <v>11.658097686375321</v>
      </c>
      <c r="AC4115" s="17" t="s">
        <v>17655</v>
      </c>
    </row>
    <row r="4116" spans="1:29" x14ac:dyDescent="0.25">
      <c r="A4116" t="s">
        <v>3339</v>
      </c>
      <c r="B4116" s="151" t="s">
        <v>14092</v>
      </c>
      <c r="C4116" t="s">
        <v>14093</v>
      </c>
      <c r="D4116" s="1">
        <v>45186</v>
      </c>
      <c r="E4116">
        <f t="shared" si="449"/>
        <v>18</v>
      </c>
      <c r="F4116" t="s">
        <v>6</v>
      </c>
      <c r="G4116">
        <v>560</v>
      </c>
      <c r="H4116">
        <f t="shared" si="448"/>
        <v>56</v>
      </c>
      <c r="I4116" t="s">
        <v>9</v>
      </c>
      <c r="J4116">
        <v>1</v>
      </c>
      <c r="K4116" t="s">
        <v>8</v>
      </c>
      <c r="L4116" t="s">
        <v>8</v>
      </c>
      <c r="M4116" t="s">
        <v>6</v>
      </c>
      <c r="N4116" t="str">
        <f t="shared" si="450"/>
        <v>M</v>
      </c>
      <c r="O4116" t="s">
        <v>11074</v>
      </c>
      <c r="P4116" t="s">
        <v>14094</v>
      </c>
      <c r="Q4116" t="s">
        <v>918</v>
      </c>
      <c r="R4116">
        <v>3</v>
      </c>
      <c r="S4116">
        <f t="shared" si="451"/>
        <v>2020</v>
      </c>
      <c r="T4116" t="s">
        <v>12</v>
      </c>
      <c r="U4116">
        <v>0.999999999999998</v>
      </c>
      <c r="V4116" t="s">
        <v>3357</v>
      </c>
      <c r="W4116">
        <f>VLOOKUP(Q4116,'PBT Tag Rates'!$B$5:$E$44,4,FALSE)</f>
        <v>0.98961045999999997</v>
      </c>
      <c r="X4116">
        <v>1</v>
      </c>
      <c r="Y4116" s="14">
        <f>IFERROR(LOOKUP(H4116,{30,43,48,53,58,63,68,73,78,83,88,93,97},{42,47,52,57,62,67,72,77,82,87,92,99,100}),999)</f>
        <v>57</v>
      </c>
      <c r="Z4116" s="17">
        <f t="shared" si="452"/>
        <v>5.5555555555555554</v>
      </c>
      <c r="AA4116" s="17">
        <f t="shared" si="453"/>
        <v>5.5555555555555554</v>
      </c>
      <c r="AB4116" s="17">
        <f t="shared" si="454"/>
        <v>11.658097686375321</v>
      </c>
      <c r="AC4116" s="17" t="s">
        <v>17654</v>
      </c>
    </row>
    <row r="4117" spans="1:29" x14ac:dyDescent="0.25">
      <c r="A4117" t="s">
        <v>3339</v>
      </c>
      <c r="B4117" s="151" t="s">
        <v>14095</v>
      </c>
      <c r="C4117" t="s">
        <v>14096</v>
      </c>
      <c r="D4117" s="1">
        <v>45186</v>
      </c>
      <c r="E4117">
        <f t="shared" si="449"/>
        <v>18</v>
      </c>
      <c r="F4117" t="s">
        <v>6</v>
      </c>
      <c r="G4117">
        <v>760</v>
      </c>
      <c r="H4117">
        <f t="shared" si="448"/>
        <v>76</v>
      </c>
      <c r="I4117" t="s">
        <v>7</v>
      </c>
      <c r="J4117" t="s">
        <v>8</v>
      </c>
      <c r="K4117" t="s">
        <v>8</v>
      </c>
      <c r="L4117" t="s">
        <v>8</v>
      </c>
      <c r="M4117" t="s">
        <v>6</v>
      </c>
      <c r="N4117" t="str">
        <f t="shared" si="450"/>
        <v>M</v>
      </c>
      <c r="O4117" t="s">
        <v>2328</v>
      </c>
      <c r="P4117" t="s">
        <v>3008</v>
      </c>
      <c r="Q4117" t="s">
        <v>221</v>
      </c>
      <c r="R4117">
        <v>4</v>
      </c>
      <c r="S4117">
        <f t="shared" si="451"/>
        <v>2019</v>
      </c>
      <c r="T4117" t="s">
        <v>12</v>
      </c>
      <c r="U4117">
        <v>1</v>
      </c>
      <c r="V4117" t="s">
        <v>3653</v>
      </c>
      <c r="W4117">
        <f>VLOOKUP(Q4117,'PBT Tag Rates'!$B$5:$E$44,4,FALSE)</f>
        <v>0.95971980899999998</v>
      </c>
      <c r="X4117">
        <v>1</v>
      </c>
      <c r="Y4117" s="14">
        <f>IFERROR(LOOKUP(H4117,{30,43,48,53,58,63,68,73,78,83,88,93,97},{42,47,52,57,62,67,72,77,82,87,92,99,100}),999)</f>
        <v>77</v>
      </c>
      <c r="Z4117" s="17">
        <f t="shared" si="452"/>
        <v>5.5555555555555554</v>
      </c>
      <c r="AA4117" s="17">
        <f t="shared" si="453"/>
        <v>5.5555555555555554</v>
      </c>
      <c r="AB4117" s="17">
        <f t="shared" si="454"/>
        <v>11.658097686375321</v>
      </c>
      <c r="AC4117" s="17" t="s">
        <v>17655</v>
      </c>
    </row>
    <row r="4118" spans="1:29" x14ac:dyDescent="0.25">
      <c r="A4118" t="s">
        <v>3339</v>
      </c>
      <c r="B4118" s="151" t="s">
        <v>14097</v>
      </c>
      <c r="C4118" t="s">
        <v>14098</v>
      </c>
      <c r="D4118" s="1">
        <v>45186</v>
      </c>
      <c r="E4118">
        <f t="shared" si="449"/>
        <v>18</v>
      </c>
      <c r="F4118" t="s">
        <v>14</v>
      </c>
      <c r="G4118">
        <v>690</v>
      </c>
      <c r="H4118">
        <f t="shared" ref="H4118:H4181" si="455">G4118/10</f>
        <v>69</v>
      </c>
      <c r="I4118" t="s">
        <v>7</v>
      </c>
      <c r="J4118" t="s">
        <v>8</v>
      </c>
      <c r="K4118" t="s">
        <v>8</v>
      </c>
      <c r="L4118" t="s">
        <v>8</v>
      </c>
      <c r="M4118" t="s">
        <v>14</v>
      </c>
      <c r="N4118" t="str">
        <f t="shared" si="450"/>
        <v>F</v>
      </c>
      <c r="O4118" t="s">
        <v>1661</v>
      </c>
      <c r="P4118" t="s">
        <v>1662</v>
      </c>
      <c r="Q4118" t="s">
        <v>221</v>
      </c>
      <c r="R4118">
        <v>4</v>
      </c>
      <c r="S4118">
        <f t="shared" si="451"/>
        <v>2019</v>
      </c>
      <c r="T4118" t="s">
        <v>12</v>
      </c>
      <c r="U4118">
        <v>0.999999999999998</v>
      </c>
      <c r="V4118" t="s">
        <v>3386</v>
      </c>
      <c r="W4118">
        <f>VLOOKUP(Q4118,'PBT Tag Rates'!$B$5:$E$44,4,FALSE)</f>
        <v>0.95971980899999998</v>
      </c>
      <c r="X4118">
        <v>1</v>
      </c>
      <c r="Y4118" s="14">
        <f>IFERROR(LOOKUP(H4118,{30,43,48,53,58,63,68,73,78,83,88,93,97},{42,47,52,57,62,67,72,77,82,87,92,99,100}),999)</f>
        <v>72</v>
      </c>
      <c r="Z4118" s="17">
        <f t="shared" si="452"/>
        <v>5.5555555555555554</v>
      </c>
      <c r="AA4118" s="17">
        <f t="shared" si="453"/>
        <v>5.5555555555555554</v>
      </c>
      <c r="AB4118" s="17">
        <f t="shared" si="454"/>
        <v>11.658097686375321</v>
      </c>
      <c r="AC4118" s="17" t="s">
        <v>17654</v>
      </c>
    </row>
    <row r="4119" spans="1:29" x14ac:dyDescent="0.25">
      <c r="A4119" t="s">
        <v>3339</v>
      </c>
      <c r="B4119" s="151" t="s">
        <v>14099</v>
      </c>
      <c r="C4119" t="s">
        <v>14100</v>
      </c>
      <c r="D4119" s="1">
        <v>45186</v>
      </c>
      <c r="E4119">
        <f t="shared" ref="E4119:E4182" si="456">IF(D4119&lt;=$D$3,70,18)</f>
        <v>18</v>
      </c>
      <c r="F4119" t="s">
        <v>14</v>
      </c>
      <c r="G4119">
        <v>660</v>
      </c>
      <c r="H4119">
        <f t="shared" si="455"/>
        <v>66</v>
      </c>
      <c r="I4119" t="s">
        <v>9</v>
      </c>
      <c r="J4119">
        <v>1</v>
      </c>
      <c r="K4119" t="s">
        <v>8</v>
      </c>
      <c r="L4119" t="s">
        <v>8</v>
      </c>
      <c r="M4119" t="s">
        <v>14</v>
      </c>
      <c r="N4119" t="str">
        <f t="shared" ref="N4119:N4182" si="457">IF(M4119="U",F4119,M4119)</f>
        <v>F</v>
      </c>
      <c r="O4119" t="s">
        <v>9890</v>
      </c>
      <c r="P4119" t="s">
        <v>9891</v>
      </c>
      <c r="Q4119" t="s">
        <v>221</v>
      </c>
      <c r="R4119">
        <v>4</v>
      </c>
      <c r="S4119">
        <f t="shared" ref="S4119:S4182" si="458">IFERROR($S$3-R4119,"U")</f>
        <v>2019</v>
      </c>
      <c r="T4119" t="s">
        <v>12</v>
      </c>
      <c r="U4119">
        <v>1</v>
      </c>
      <c r="V4119" t="s">
        <v>3951</v>
      </c>
      <c r="W4119">
        <f>VLOOKUP(Q4119,'PBT Tag Rates'!$B$5:$E$44,4,FALSE)</f>
        <v>0.95971980899999998</v>
      </c>
      <c r="X4119">
        <v>1</v>
      </c>
      <c r="Y4119" s="14">
        <f>IFERROR(LOOKUP(H4119,{30,43,48,53,58,63,68,73,78,83,88,93,97},{42,47,52,57,62,67,72,77,82,87,92,99,100}),999)</f>
        <v>67</v>
      </c>
      <c r="Z4119" s="17">
        <f t="shared" ref="Z4119:Z4182" si="459">IF(D4119&lt;$D$3,X4119/$Z$3,X4119/$Z$4)</f>
        <v>5.5555555555555554</v>
      </c>
      <c r="AA4119" s="17">
        <f t="shared" si="453"/>
        <v>5.5555555555555554</v>
      </c>
      <c r="AB4119" s="17">
        <f t="shared" si="454"/>
        <v>11.658097686375321</v>
      </c>
      <c r="AC4119" s="17" t="s">
        <v>17655</v>
      </c>
    </row>
    <row r="4120" spans="1:29" x14ac:dyDescent="0.25">
      <c r="A4120" t="s">
        <v>3339</v>
      </c>
      <c r="B4120" s="151" t="s">
        <v>14101</v>
      </c>
      <c r="C4120" t="s">
        <v>14102</v>
      </c>
      <c r="D4120" s="1">
        <v>45186</v>
      </c>
      <c r="E4120">
        <f t="shared" si="456"/>
        <v>18</v>
      </c>
      <c r="F4120" t="s">
        <v>6</v>
      </c>
      <c r="G4120">
        <v>660</v>
      </c>
      <c r="H4120">
        <f t="shared" si="455"/>
        <v>66</v>
      </c>
      <c r="I4120" t="s">
        <v>7</v>
      </c>
      <c r="J4120" t="s">
        <v>8</v>
      </c>
      <c r="K4120" t="s">
        <v>8</v>
      </c>
      <c r="L4120" t="s">
        <v>8</v>
      </c>
      <c r="M4120" t="s">
        <v>6</v>
      </c>
      <c r="N4120" t="str">
        <f t="shared" si="457"/>
        <v>M</v>
      </c>
      <c r="O4120" t="s">
        <v>14103</v>
      </c>
      <c r="P4120" t="s">
        <v>14104</v>
      </c>
      <c r="Q4120" t="s">
        <v>918</v>
      </c>
      <c r="R4120">
        <v>3</v>
      </c>
      <c r="S4120">
        <f t="shared" si="458"/>
        <v>2020</v>
      </c>
      <c r="T4120" t="s">
        <v>12</v>
      </c>
      <c r="U4120">
        <v>1</v>
      </c>
      <c r="V4120" t="s">
        <v>3396</v>
      </c>
      <c r="W4120">
        <f>VLOOKUP(Q4120,'PBT Tag Rates'!$B$5:$E$44,4,FALSE)</f>
        <v>0.98961045999999997</v>
      </c>
      <c r="X4120">
        <v>1</v>
      </c>
      <c r="Y4120" s="14">
        <f>IFERROR(LOOKUP(H4120,{30,43,48,53,58,63,68,73,78,83,88,93,97},{42,47,52,57,62,67,72,77,82,87,92,99,100}),999)</f>
        <v>67</v>
      </c>
      <c r="Z4120" s="17">
        <f t="shared" si="459"/>
        <v>5.5555555555555554</v>
      </c>
      <c r="AA4120" s="17">
        <f t="shared" si="453"/>
        <v>5.5555555555555554</v>
      </c>
      <c r="AB4120" s="17">
        <f t="shared" si="454"/>
        <v>11.658097686375321</v>
      </c>
      <c r="AC4120" s="17" t="s">
        <v>17655</v>
      </c>
    </row>
    <row r="4121" spans="1:29" x14ac:dyDescent="0.25">
      <c r="A4121" t="s">
        <v>3339</v>
      </c>
      <c r="B4121" s="151" t="s">
        <v>14105</v>
      </c>
      <c r="C4121" t="s">
        <v>14106</v>
      </c>
      <c r="D4121" s="1">
        <v>45186</v>
      </c>
      <c r="E4121">
        <f t="shared" si="456"/>
        <v>18</v>
      </c>
      <c r="F4121" t="s">
        <v>6</v>
      </c>
      <c r="G4121">
        <v>440</v>
      </c>
      <c r="H4121">
        <f t="shared" si="455"/>
        <v>44</v>
      </c>
      <c r="I4121" t="s">
        <v>9</v>
      </c>
      <c r="J4121">
        <v>1</v>
      </c>
      <c r="K4121" t="s">
        <v>14107</v>
      </c>
      <c r="L4121" t="s">
        <v>8</v>
      </c>
      <c r="M4121" t="s">
        <v>6</v>
      </c>
      <c r="N4121" t="str">
        <f t="shared" si="457"/>
        <v>M</v>
      </c>
      <c r="O4121" t="s">
        <v>8346</v>
      </c>
      <c r="P4121" t="s">
        <v>8347</v>
      </c>
      <c r="Q4121" t="s">
        <v>3820</v>
      </c>
      <c r="R4121">
        <v>2</v>
      </c>
      <c r="S4121">
        <f t="shared" si="458"/>
        <v>2021</v>
      </c>
      <c r="T4121" t="s">
        <v>12</v>
      </c>
      <c r="U4121">
        <v>0.999999999999995</v>
      </c>
      <c r="V4121" t="s">
        <v>3821</v>
      </c>
      <c r="W4121">
        <f>VLOOKUP(Q4121,'PBT Tag Rates'!$B$5:$E$44,4,FALSE)</f>
        <v>0.98140000000000005</v>
      </c>
      <c r="X4121">
        <v>1</v>
      </c>
      <c r="Y4121" s="14">
        <f>IFERROR(LOOKUP(H4121,{30,43,48,53,58,63,68,73,78,83,88,93,97},{42,47,52,57,62,67,72,77,82,87,92,99,100}),999)</f>
        <v>47</v>
      </c>
      <c r="Z4121" s="17">
        <f t="shared" si="459"/>
        <v>5.5555555555555554</v>
      </c>
      <c r="AA4121" s="17">
        <f t="shared" si="453"/>
        <v>5.5555555555555554</v>
      </c>
      <c r="AB4121" s="17">
        <f t="shared" si="454"/>
        <v>11.658097686375321</v>
      </c>
      <c r="AC4121" s="17" t="s">
        <v>17654</v>
      </c>
    </row>
    <row r="4122" spans="1:29" x14ac:dyDescent="0.25">
      <c r="A4122" t="s">
        <v>3339</v>
      </c>
      <c r="B4122" s="151" t="s">
        <v>14108</v>
      </c>
      <c r="C4122" t="s">
        <v>14109</v>
      </c>
      <c r="D4122" s="1">
        <v>45186</v>
      </c>
      <c r="E4122">
        <f t="shared" si="456"/>
        <v>18</v>
      </c>
      <c r="F4122" t="s">
        <v>6</v>
      </c>
      <c r="G4122">
        <v>580</v>
      </c>
      <c r="H4122">
        <f t="shared" si="455"/>
        <v>58</v>
      </c>
      <c r="I4122" t="s">
        <v>9</v>
      </c>
      <c r="J4122">
        <v>1</v>
      </c>
      <c r="K4122" t="s">
        <v>8</v>
      </c>
      <c r="L4122" t="s">
        <v>8</v>
      </c>
      <c r="M4122" t="s">
        <v>6</v>
      </c>
      <c r="N4122" t="str">
        <f t="shared" si="457"/>
        <v>M</v>
      </c>
      <c r="O4122" t="s">
        <v>2807</v>
      </c>
      <c r="P4122" t="s">
        <v>2907</v>
      </c>
      <c r="Q4122" t="s">
        <v>221</v>
      </c>
      <c r="R4122">
        <v>4</v>
      </c>
      <c r="S4122">
        <f t="shared" si="458"/>
        <v>2019</v>
      </c>
      <c r="T4122" t="s">
        <v>12</v>
      </c>
      <c r="U4122">
        <v>1</v>
      </c>
      <c r="V4122" t="s">
        <v>3386</v>
      </c>
      <c r="W4122">
        <f>VLOOKUP(Q4122,'PBT Tag Rates'!$B$5:$E$44,4,FALSE)</f>
        <v>0.95971980899999998</v>
      </c>
      <c r="X4122">
        <v>1</v>
      </c>
      <c r="Y4122" s="14">
        <f>IFERROR(LOOKUP(H4122,{30,43,48,53,58,63,68,73,78,83,88,93,97},{42,47,52,57,62,67,72,77,82,87,92,99,100}),999)</f>
        <v>62</v>
      </c>
      <c r="Z4122" s="17">
        <f t="shared" si="459"/>
        <v>5.5555555555555554</v>
      </c>
      <c r="AA4122" s="17">
        <f t="shared" si="453"/>
        <v>5.5555555555555554</v>
      </c>
      <c r="AB4122" s="17">
        <f t="shared" si="454"/>
        <v>11.658097686375321</v>
      </c>
      <c r="AC4122" s="17" t="s">
        <v>17654</v>
      </c>
    </row>
    <row r="4123" spans="1:29" x14ac:dyDescent="0.25">
      <c r="A4123" t="s">
        <v>3339</v>
      </c>
      <c r="B4123" s="151" t="s">
        <v>14110</v>
      </c>
      <c r="C4123" t="s">
        <v>14111</v>
      </c>
      <c r="D4123" s="1">
        <v>45186</v>
      </c>
      <c r="E4123">
        <f t="shared" si="456"/>
        <v>18</v>
      </c>
      <c r="F4123" t="s">
        <v>14</v>
      </c>
      <c r="G4123">
        <v>710</v>
      </c>
      <c r="H4123">
        <f t="shared" si="455"/>
        <v>71</v>
      </c>
      <c r="I4123" t="s">
        <v>9</v>
      </c>
      <c r="J4123">
        <v>1</v>
      </c>
      <c r="K4123" t="s">
        <v>8</v>
      </c>
      <c r="L4123" t="s">
        <v>8</v>
      </c>
      <c r="M4123" t="s">
        <v>14</v>
      </c>
      <c r="N4123" t="str">
        <f t="shared" si="457"/>
        <v>F</v>
      </c>
      <c r="O4123" t="s">
        <v>10348</v>
      </c>
      <c r="P4123" t="s">
        <v>10349</v>
      </c>
      <c r="Q4123" t="s">
        <v>221</v>
      </c>
      <c r="R4123">
        <v>4</v>
      </c>
      <c r="S4123">
        <f t="shared" si="458"/>
        <v>2019</v>
      </c>
      <c r="T4123" t="s">
        <v>12</v>
      </c>
      <c r="U4123">
        <v>1</v>
      </c>
      <c r="V4123" t="s">
        <v>3168</v>
      </c>
      <c r="W4123">
        <f>VLOOKUP(Q4123,'PBT Tag Rates'!$B$5:$E$44,4,FALSE)</f>
        <v>0.95971980899999998</v>
      </c>
      <c r="X4123">
        <v>1</v>
      </c>
      <c r="Y4123" s="14">
        <f>IFERROR(LOOKUP(H4123,{30,43,48,53,58,63,68,73,78,83,88,93,97},{42,47,52,57,62,67,72,77,82,87,92,99,100}),999)</f>
        <v>72</v>
      </c>
      <c r="Z4123" s="17">
        <f t="shared" si="459"/>
        <v>5.5555555555555554</v>
      </c>
      <c r="AA4123" s="17">
        <f t="shared" si="453"/>
        <v>5.5555555555555554</v>
      </c>
      <c r="AB4123" s="17">
        <f t="shared" si="454"/>
        <v>11.658097686375321</v>
      </c>
      <c r="AC4123" s="17" t="s">
        <v>17654</v>
      </c>
    </row>
    <row r="4124" spans="1:29" x14ac:dyDescent="0.25">
      <c r="A4124" t="s">
        <v>3339</v>
      </c>
      <c r="B4124" s="151" t="s">
        <v>14112</v>
      </c>
      <c r="C4124" t="s">
        <v>14113</v>
      </c>
      <c r="D4124" s="1">
        <v>45186</v>
      </c>
      <c r="E4124">
        <f t="shared" si="456"/>
        <v>18</v>
      </c>
      <c r="F4124" t="s">
        <v>14</v>
      </c>
      <c r="G4124">
        <v>750</v>
      </c>
      <c r="H4124">
        <f t="shared" si="455"/>
        <v>75</v>
      </c>
      <c r="I4124" t="s">
        <v>7</v>
      </c>
      <c r="J4124" t="s">
        <v>8</v>
      </c>
      <c r="K4124" t="s">
        <v>8</v>
      </c>
      <c r="L4124" t="s">
        <v>8</v>
      </c>
      <c r="M4124" t="s">
        <v>14</v>
      </c>
      <c r="N4124" t="str">
        <f t="shared" si="457"/>
        <v>F</v>
      </c>
      <c r="O4124" t="s">
        <v>556</v>
      </c>
      <c r="P4124" t="s">
        <v>2646</v>
      </c>
      <c r="Q4124" t="s">
        <v>221</v>
      </c>
      <c r="R4124">
        <v>4</v>
      </c>
      <c r="S4124">
        <f t="shared" si="458"/>
        <v>2019</v>
      </c>
      <c r="T4124" t="s">
        <v>12</v>
      </c>
      <c r="U4124">
        <v>1</v>
      </c>
      <c r="V4124" t="s">
        <v>3346</v>
      </c>
      <c r="W4124">
        <f>VLOOKUP(Q4124,'PBT Tag Rates'!$B$5:$E$44,4,FALSE)</f>
        <v>0.95971980899999998</v>
      </c>
      <c r="X4124">
        <v>1</v>
      </c>
      <c r="Y4124" s="14">
        <f>IFERROR(LOOKUP(H4124,{30,43,48,53,58,63,68,73,78,83,88,93,97},{42,47,52,57,62,67,72,77,82,87,92,99,100}),999)</f>
        <v>77</v>
      </c>
      <c r="Z4124" s="17">
        <f t="shared" si="459"/>
        <v>5.5555555555555554</v>
      </c>
      <c r="AA4124" s="17">
        <f t="shared" si="453"/>
        <v>5.5555555555555554</v>
      </c>
      <c r="AB4124" s="17">
        <f t="shared" si="454"/>
        <v>11.658097686375321</v>
      </c>
      <c r="AC4124" s="17" t="s">
        <v>17654</v>
      </c>
    </row>
    <row r="4125" spans="1:29" x14ac:dyDescent="0.25">
      <c r="A4125" t="s">
        <v>3339</v>
      </c>
      <c r="B4125" s="151" t="s">
        <v>14114</v>
      </c>
      <c r="C4125" t="s">
        <v>14115</v>
      </c>
      <c r="D4125" s="1">
        <v>45186</v>
      </c>
      <c r="E4125">
        <f t="shared" si="456"/>
        <v>18</v>
      </c>
      <c r="F4125" t="s">
        <v>14</v>
      </c>
      <c r="G4125">
        <v>740</v>
      </c>
      <c r="H4125">
        <f t="shared" si="455"/>
        <v>74</v>
      </c>
      <c r="I4125" t="s">
        <v>9</v>
      </c>
      <c r="J4125">
        <v>1</v>
      </c>
      <c r="K4125" t="s">
        <v>8</v>
      </c>
      <c r="L4125" t="s">
        <v>8</v>
      </c>
      <c r="M4125" t="s">
        <v>14</v>
      </c>
      <c r="N4125" t="str">
        <f t="shared" si="457"/>
        <v>F</v>
      </c>
      <c r="O4125" t="s">
        <v>13854</v>
      </c>
      <c r="P4125" t="s">
        <v>14116</v>
      </c>
      <c r="Q4125" t="s">
        <v>221</v>
      </c>
      <c r="R4125">
        <v>4</v>
      </c>
      <c r="S4125">
        <f t="shared" si="458"/>
        <v>2019</v>
      </c>
      <c r="T4125" t="s">
        <v>12</v>
      </c>
      <c r="U4125">
        <v>1</v>
      </c>
      <c r="V4125" t="s">
        <v>3951</v>
      </c>
      <c r="W4125">
        <f>VLOOKUP(Q4125,'PBT Tag Rates'!$B$5:$E$44,4,FALSE)</f>
        <v>0.95971980899999998</v>
      </c>
      <c r="X4125">
        <v>1</v>
      </c>
      <c r="Y4125" s="14">
        <f>IFERROR(LOOKUP(H4125,{30,43,48,53,58,63,68,73,78,83,88,93,97},{42,47,52,57,62,67,72,77,82,87,92,99,100}),999)</f>
        <v>77</v>
      </c>
      <c r="Z4125" s="17">
        <f t="shared" si="459"/>
        <v>5.5555555555555554</v>
      </c>
      <c r="AA4125" s="17">
        <f t="shared" si="453"/>
        <v>5.5555555555555554</v>
      </c>
      <c r="AB4125" s="17">
        <f t="shared" si="454"/>
        <v>11.658097686375321</v>
      </c>
      <c r="AC4125" s="17" t="s">
        <v>17655</v>
      </c>
    </row>
    <row r="4126" spans="1:29" x14ac:dyDescent="0.25">
      <c r="A4126" t="s">
        <v>3339</v>
      </c>
      <c r="B4126" s="151" t="s">
        <v>14117</v>
      </c>
      <c r="C4126" t="s">
        <v>14118</v>
      </c>
      <c r="D4126" s="1">
        <v>45186</v>
      </c>
      <c r="E4126">
        <f t="shared" si="456"/>
        <v>18</v>
      </c>
      <c r="F4126" t="s">
        <v>6</v>
      </c>
      <c r="G4126">
        <v>610</v>
      </c>
      <c r="H4126">
        <f t="shared" si="455"/>
        <v>61</v>
      </c>
      <c r="I4126" t="s">
        <v>9</v>
      </c>
      <c r="J4126">
        <v>1</v>
      </c>
      <c r="K4126" t="s">
        <v>8</v>
      </c>
      <c r="L4126" t="s">
        <v>8</v>
      </c>
      <c r="M4126" t="s">
        <v>6</v>
      </c>
      <c r="N4126" t="str">
        <f t="shared" si="457"/>
        <v>M</v>
      </c>
      <c r="O4126" t="s">
        <v>12743</v>
      </c>
      <c r="P4126" t="s">
        <v>14119</v>
      </c>
      <c r="Q4126" t="s">
        <v>221</v>
      </c>
      <c r="R4126">
        <v>4</v>
      </c>
      <c r="S4126">
        <f t="shared" si="458"/>
        <v>2019</v>
      </c>
      <c r="T4126" t="s">
        <v>12</v>
      </c>
      <c r="U4126">
        <v>0.999999999999997</v>
      </c>
      <c r="V4126" t="s">
        <v>3951</v>
      </c>
      <c r="W4126">
        <f>VLOOKUP(Q4126,'PBT Tag Rates'!$B$5:$E$44,4,FALSE)</f>
        <v>0.95971980899999998</v>
      </c>
      <c r="X4126">
        <v>1</v>
      </c>
      <c r="Y4126" s="14">
        <f>IFERROR(LOOKUP(H4126,{30,43,48,53,58,63,68,73,78,83,88,93,97},{42,47,52,57,62,67,72,77,82,87,92,99,100}),999)</f>
        <v>62</v>
      </c>
      <c r="Z4126" s="17">
        <f t="shared" si="459"/>
        <v>5.5555555555555554</v>
      </c>
      <c r="AA4126" s="17">
        <f t="shared" si="453"/>
        <v>5.5555555555555554</v>
      </c>
      <c r="AB4126" s="17">
        <f t="shared" si="454"/>
        <v>11.658097686375321</v>
      </c>
      <c r="AC4126" s="17" t="s">
        <v>17655</v>
      </c>
    </row>
    <row r="4127" spans="1:29" x14ac:dyDescent="0.25">
      <c r="A4127" t="s">
        <v>3339</v>
      </c>
      <c r="B4127" s="151" t="s">
        <v>14120</v>
      </c>
      <c r="C4127" t="s">
        <v>14121</v>
      </c>
      <c r="D4127" s="1">
        <v>45186</v>
      </c>
      <c r="E4127">
        <f t="shared" si="456"/>
        <v>18</v>
      </c>
      <c r="F4127" t="s">
        <v>6</v>
      </c>
      <c r="G4127">
        <v>540</v>
      </c>
      <c r="H4127">
        <f t="shared" si="455"/>
        <v>54</v>
      </c>
      <c r="I4127" t="s">
        <v>9</v>
      </c>
      <c r="J4127">
        <v>1</v>
      </c>
      <c r="K4127" t="s">
        <v>8</v>
      </c>
      <c r="L4127" t="s">
        <v>8</v>
      </c>
      <c r="M4127" t="s">
        <v>6</v>
      </c>
      <c r="N4127" t="str">
        <f t="shared" si="457"/>
        <v>M</v>
      </c>
      <c r="O4127" t="s">
        <v>14122</v>
      </c>
      <c r="P4127" t="s">
        <v>14123</v>
      </c>
      <c r="Q4127" t="s">
        <v>918</v>
      </c>
      <c r="R4127">
        <v>3</v>
      </c>
      <c r="S4127">
        <f t="shared" si="458"/>
        <v>2020</v>
      </c>
      <c r="T4127" t="s">
        <v>12</v>
      </c>
      <c r="U4127">
        <v>1</v>
      </c>
      <c r="V4127" t="s">
        <v>3396</v>
      </c>
      <c r="W4127">
        <f>VLOOKUP(Q4127,'PBT Tag Rates'!$B$5:$E$44,4,FALSE)</f>
        <v>0.98961045999999997</v>
      </c>
      <c r="X4127">
        <v>1</v>
      </c>
      <c r="Y4127" s="14">
        <f>IFERROR(LOOKUP(H4127,{30,43,48,53,58,63,68,73,78,83,88,93,97},{42,47,52,57,62,67,72,77,82,87,92,99,100}),999)</f>
        <v>57</v>
      </c>
      <c r="Z4127" s="17">
        <f t="shared" si="459"/>
        <v>5.5555555555555554</v>
      </c>
      <c r="AA4127" s="17">
        <f t="shared" si="453"/>
        <v>5.5555555555555554</v>
      </c>
      <c r="AB4127" s="17">
        <f t="shared" si="454"/>
        <v>11.658097686375321</v>
      </c>
      <c r="AC4127" s="17" t="s">
        <v>17655</v>
      </c>
    </row>
    <row r="4128" spans="1:29" x14ac:dyDescent="0.25">
      <c r="A4128" t="s">
        <v>3339</v>
      </c>
      <c r="B4128" s="165" t="s">
        <v>14124</v>
      </c>
      <c r="C4128" t="s">
        <v>14125</v>
      </c>
      <c r="D4128" s="1">
        <v>45186</v>
      </c>
      <c r="E4128">
        <f t="shared" si="456"/>
        <v>18</v>
      </c>
      <c r="F4128" t="s">
        <v>6</v>
      </c>
      <c r="G4128">
        <v>650</v>
      </c>
      <c r="H4128">
        <f t="shared" si="455"/>
        <v>65</v>
      </c>
      <c r="I4128" t="s">
        <v>9</v>
      </c>
      <c r="J4128">
        <v>1</v>
      </c>
      <c r="K4128" t="s">
        <v>8</v>
      </c>
      <c r="L4128" t="s">
        <v>8</v>
      </c>
      <c r="M4128" t="s">
        <v>6</v>
      </c>
      <c r="N4128" t="str">
        <f t="shared" si="457"/>
        <v>M</v>
      </c>
      <c r="O4128" t="s">
        <v>14126</v>
      </c>
      <c r="P4128" t="s">
        <v>14127</v>
      </c>
      <c r="Q4128" t="s">
        <v>918</v>
      </c>
      <c r="R4128">
        <v>3</v>
      </c>
      <c r="S4128">
        <f t="shared" si="458"/>
        <v>2020</v>
      </c>
      <c r="T4128" t="s">
        <v>12</v>
      </c>
      <c r="U4128">
        <v>1</v>
      </c>
      <c r="V4128" t="s">
        <v>3168</v>
      </c>
      <c r="W4128">
        <f>VLOOKUP(Q4128,'PBT Tag Rates'!$B$5:$E$44,4,FALSE)</f>
        <v>0.98961045999999997</v>
      </c>
      <c r="X4128">
        <v>1</v>
      </c>
      <c r="Y4128" s="14">
        <f>IFERROR(LOOKUP(H4128,{30,43,48,53,58,63,68,73,78,83,88,93,97},{42,47,52,57,62,67,72,77,82,87,92,99,100}),999)</f>
        <v>67</v>
      </c>
      <c r="Z4128" s="17">
        <f t="shared" si="459"/>
        <v>5.5555555555555554</v>
      </c>
      <c r="AA4128" s="17">
        <f t="shared" si="453"/>
        <v>5.5555555555555554</v>
      </c>
      <c r="AB4128" s="17">
        <f t="shared" si="454"/>
        <v>11.658097686375321</v>
      </c>
      <c r="AC4128" s="17" t="s">
        <v>17654</v>
      </c>
    </row>
    <row r="4129" spans="1:29" x14ac:dyDescent="0.25">
      <c r="A4129" t="s">
        <v>3339</v>
      </c>
      <c r="B4129" s="165" t="s">
        <v>14128</v>
      </c>
      <c r="C4129" t="s">
        <v>14129</v>
      </c>
      <c r="D4129" s="1">
        <v>45186</v>
      </c>
      <c r="E4129">
        <f t="shared" si="456"/>
        <v>18</v>
      </c>
      <c r="F4129" t="s">
        <v>6</v>
      </c>
      <c r="G4129">
        <v>670</v>
      </c>
      <c r="H4129">
        <f t="shared" si="455"/>
        <v>67</v>
      </c>
      <c r="I4129" t="s">
        <v>9</v>
      </c>
      <c r="J4129">
        <v>1</v>
      </c>
      <c r="K4129" t="s">
        <v>8</v>
      </c>
      <c r="L4129" t="s">
        <v>8</v>
      </c>
      <c r="M4129" t="s">
        <v>6</v>
      </c>
      <c r="N4129" t="str">
        <f t="shared" si="457"/>
        <v>M</v>
      </c>
      <c r="O4129" t="s">
        <v>8</v>
      </c>
      <c r="P4129" t="s">
        <v>8</v>
      </c>
      <c r="Q4129" t="s">
        <v>11</v>
      </c>
      <c r="R4129" t="s">
        <v>8</v>
      </c>
      <c r="S4129" t="str">
        <f t="shared" si="458"/>
        <v>U</v>
      </c>
      <c r="T4129" t="s">
        <v>12</v>
      </c>
      <c r="U4129">
        <v>1</v>
      </c>
      <c r="V4129" t="s">
        <v>3100</v>
      </c>
      <c r="W4129" t="e">
        <f>VLOOKUP(Q4129,'PBT Tag Rates'!$B$5:$E$44,4,FALSE)</f>
        <v>#N/A</v>
      </c>
      <c r="X4129">
        <v>1</v>
      </c>
      <c r="Y4129" s="14">
        <f>IFERROR(LOOKUP(H4129,{30,43,48,53,58,63,68,73,78,83,88,93,97},{42,47,52,57,62,67,72,77,82,87,92,99,100}),999)</f>
        <v>67</v>
      </c>
      <c r="Z4129" s="17">
        <f t="shared" si="459"/>
        <v>5.5555555555555554</v>
      </c>
      <c r="AA4129" s="17">
        <f t="shared" si="453"/>
        <v>5.5555555555555554</v>
      </c>
      <c r="AB4129" s="17">
        <f t="shared" si="454"/>
        <v>11.658097686375321</v>
      </c>
      <c r="AC4129" s="17" t="s">
        <v>17654</v>
      </c>
    </row>
    <row r="4130" spans="1:29" x14ac:dyDescent="0.25">
      <c r="A4130" t="s">
        <v>3339</v>
      </c>
      <c r="B4130" s="165" t="s">
        <v>14130</v>
      </c>
      <c r="C4130" t="s">
        <v>14131</v>
      </c>
      <c r="D4130" s="1">
        <v>45186</v>
      </c>
      <c r="E4130">
        <f t="shared" si="456"/>
        <v>18</v>
      </c>
      <c r="F4130" t="s">
        <v>14</v>
      </c>
      <c r="G4130">
        <v>850</v>
      </c>
      <c r="H4130">
        <f t="shared" si="455"/>
        <v>85</v>
      </c>
      <c r="I4130" t="s">
        <v>9</v>
      </c>
      <c r="J4130">
        <v>1</v>
      </c>
      <c r="K4130" t="s">
        <v>14132</v>
      </c>
      <c r="L4130" t="s">
        <v>8</v>
      </c>
      <c r="M4130" t="s">
        <v>14</v>
      </c>
      <c r="N4130" t="str">
        <f t="shared" si="457"/>
        <v>F</v>
      </c>
      <c r="O4130" t="s">
        <v>243</v>
      </c>
      <c r="P4130" t="s">
        <v>1593</v>
      </c>
      <c r="Q4130" t="s">
        <v>221</v>
      </c>
      <c r="R4130">
        <v>4</v>
      </c>
      <c r="S4130">
        <f t="shared" si="458"/>
        <v>2019</v>
      </c>
      <c r="T4130" t="s">
        <v>12</v>
      </c>
      <c r="U4130">
        <v>0.999999999999998</v>
      </c>
      <c r="V4130" t="s">
        <v>3386</v>
      </c>
      <c r="W4130">
        <f>VLOOKUP(Q4130,'PBT Tag Rates'!$B$5:$E$44,4,FALSE)</f>
        <v>0.95971980899999998</v>
      </c>
      <c r="X4130">
        <v>1</v>
      </c>
      <c r="Y4130" s="14">
        <f>IFERROR(LOOKUP(H4130,{30,43,48,53,58,63,68,73,78,83,88,93,97},{42,47,52,57,62,67,72,77,82,87,92,99,100}),999)</f>
        <v>87</v>
      </c>
      <c r="Z4130" s="17">
        <f t="shared" si="459"/>
        <v>5.5555555555555554</v>
      </c>
      <c r="AA4130" s="17">
        <f t="shared" si="453"/>
        <v>5.5555555555555554</v>
      </c>
      <c r="AB4130" s="17">
        <f t="shared" si="454"/>
        <v>11.658097686375321</v>
      </c>
      <c r="AC4130" s="17" t="s">
        <v>17654</v>
      </c>
    </row>
    <row r="4131" spans="1:29" x14ac:dyDescent="0.25">
      <c r="A4131" t="s">
        <v>3339</v>
      </c>
      <c r="B4131" s="165" t="s">
        <v>14133</v>
      </c>
      <c r="C4131" t="s">
        <v>14134</v>
      </c>
      <c r="D4131" s="1">
        <v>45186</v>
      </c>
      <c r="E4131">
        <f t="shared" si="456"/>
        <v>18</v>
      </c>
      <c r="F4131" t="s">
        <v>14</v>
      </c>
      <c r="G4131">
        <v>730</v>
      </c>
      <c r="H4131">
        <f t="shared" si="455"/>
        <v>73</v>
      </c>
      <c r="I4131" t="s">
        <v>7</v>
      </c>
      <c r="J4131" t="s">
        <v>8</v>
      </c>
      <c r="K4131" t="s">
        <v>8</v>
      </c>
      <c r="L4131" t="s">
        <v>8</v>
      </c>
      <c r="M4131" t="s">
        <v>14</v>
      </c>
      <c r="N4131" t="str">
        <f t="shared" si="457"/>
        <v>F</v>
      </c>
      <c r="O4131" t="s">
        <v>671</v>
      </c>
      <c r="P4131" t="s">
        <v>14135</v>
      </c>
      <c r="Q4131" t="s">
        <v>221</v>
      </c>
      <c r="R4131">
        <v>4</v>
      </c>
      <c r="S4131">
        <f t="shared" si="458"/>
        <v>2019</v>
      </c>
      <c r="T4131" t="s">
        <v>12</v>
      </c>
      <c r="U4131">
        <v>1</v>
      </c>
      <c r="V4131" t="s">
        <v>3346</v>
      </c>
      <c r="W4131">
        <f>VLOOKUP(Q4131,'PBT Tag Rates'!$B$5:$E$44,4,FALSE)</f>
        <v>0.95971980899999998</v>
      </c>
      <c r="X4131">
        <v>1</v>
      </c>
      <c r="Y4131" s="14">
        <f>IFERROR(LOOKUP(H4131,{30,43,48,53,58,63,68,73,78,83,88,93,97},{42,47,52,57,62,67,72,77,82,87,92,99,100}),999)</f>
        <v>77</v>
      </c>
      <c r="Z4131" s="17">
        <f t="shared" si="459"/>
        <v>5.5555555555555554</v>
      </c>
      <c r="AA4131" s="17">
        <f t="shared" si="453"/>
        <v>5.5555555555555554</v>
      </c>
      <c r="AB4131" s="17">
        <f t="shared" si="454"/>
        <v>11.658097686375321</v>
      </c>
      <c r="AC4131" s="17" t="s">
        <v>17654</v>
      </c>
    </row>
    <row r="4132" spans="1:29" x14ac:dyDescent="0.25">
      <c r="A4132" t="s">
        <v>3339</v>
      </c>
      <c r="B4132" s="165" t="s">
        <v>14136</v>
      </c>
      <c r="C4132" t="s">
        <v>14137</v>
      </c>
      <c r="D4132" s="1">
        <v>45186</v>
      </c>
      <c r="E4132">
        <f t="shared" si="456"/>
        <v>18</v>
      </c>
      <c r="F4132" t="s">
        <v>14</v>
      </c>
      <c r="G4132">
        <v>750</v>
      </c>
      <c r="H4132">
        <f t="shared" si="455"/>
        <v>75</v>
      </c>
      <c r="I4132" t="s">
        <v>7</v>
      </c>
      <c r="J4132" t="s">
        <v>8</v>
      </c>
      <c r="K4132" t="s">
        <v>8</v>
      </c>
      <c r="L4132" t="s">
        <v>8</v>
      </c>
      <c r="M4132" t="s">
        <v>14</v>
      </c>
      <c r="N4132" t="str">
        <f t="shared" si="457"/>
        <v>F</v>
      </c>
      <c r="O4132" t="s">
        <v>8</v>
      </c>
      <c r="P4132" t="s">
        <v>8</v>
      </c>
      <c r="Q4132" t="s">
        <v>11</v>
      </c>
      <c r="R4132" t="s">
        <v>8</v>
      </c>
      <c r="S4132" t="str">
        <f t="shared" si="458"/>
        <v>U</v>
      </c>
      <c r="T4132" t="s">
        <v>12</v>
      </c>
      <c r="U4132">
        <v>1</v>
      </c>
      <c r="V4132" t="s">
        <v>11</v>
      </c>
      <c r="W4132" t="e">
        <f>VLOOKUP(Q4132,'PBT Tag Rates'!$B$5:$E$44,4,FALSE)</f>
        <v>#N/A</v>
      </c>
      <c r="X4132">
        <v>1</v>
      </c>
      <c r="Y4132" s="14">
        <f>IFERROR(LOOKUP(H4132,{30,43,48,53,58,63,68,73,78,83,88,93,97},{42,47,52,57,62,67,72,77,82,87,92,99,100}),999)</f>
        <v>77</v>
      </c>
      <c r="Z4132" s="17">
        <f t="shared" si="459"/>
        <v>5.5555555555555554</v>
      </c>
      <c r="AA4132" s="17">
        <f t="shared" si="453"/>
        <v>5.5555555555555554</v>
      </c>
      <c r="AB4132" s="17">
        <f t="shared" si="454"/>
        <v>11.658097686375321</v>
      </c>
      <c r="AC4132" s="17" t="s">
        <v>17654</v>
      </c>
    </row>
    <row r="4133" spans="1:29" x14ac:dyDescent="0.25">
      <c r="A4133" t="s">
        <v>3339</v>
      </c>
      <c r="B4133" s="165" t="s">
        <v>14138</v>
      </c>
      <c r="C4133" t="s">
        <v>14139</v>
      </c>
      <c r="D4133" s="1">
        <v>45186</v>
      </c>
      <c r="E4133">
        <f t="shared" si="456"/>
        <v>18</v>
      </c>
      <c r="F4133" t="s">
        <v>14</v>
      </c>
      <c r="G4133">
        <v>700</v>
      </c>
      <c r="H4133">
        <f t="shared" si="455"/>
        <v>70</v>
      </c>
      <c r="I4133" t="s">
        <v>7</v>
      </c>
      <c r="J4133" t="s">
        <v>8</v>
      </c>
      <c r="K4133" t="s">
        <v>8</v>
      </c>
      <c r="L4133" t="s">
        <v>8</v>
      </c>
      <c r="M4133" t="s">
        <v>6</v>
      </c>
      <c r="N4133" t="str">
        <f t="shared" si="457"/>
        <v>M</v>
      </c>
      <c r="O4133" t="s">
        <v>8</v>
      </c>
      <c r="P4133" t="s">
        <v>8</v>
      </c>
      <c r="Q4133" t="s">
        <v>11</v>
      </c>
      <c r="R4133" t="s">
        <v>8</v>
      </c>
      <c r="S4133" t="str">
        <f t="shared" si="458"/>
        <v>U</v>
      </c>
      <c r="T4133" t="s">
        <v>12</v>
      </c>
      <c r="U4133">
        <v>0.999999999999996</v>
      </c>
      <c r="V4133" t="s">
        <v>11</v>
      </c>
      <c r="W4133" t="e">
        <f>VLOOKUP(Q4133,'PBT Tag Rates'!$B$5:$E$44,4,FALSE)</f>
        <v>#N/A</v>
      </c>
      <c r="X4133">
        <v>1</v>
      </c>
      <c r="Y4133" s="14">
        <f>IFERROR(LOOKUP(H4133,{30,43,48,53,58,63,68,73,78,83,88,93,97},{42,47,52,57,62,67,72,77,82,87,92,99,100}),999)</f>
        <v>72</v>
      </c>
      <c r="Z4133" s="17">
        <f t="shared" si="459"/>
        <v>5.5555555555555554</v>
      </c>
      <c r="AA4133" s="17">
        <f t="shared" si="453"/>
        <v>5.5555555555555554</v>
      </c>
      <c r="AB4133" s="17">
        <f t="shared" si="454"/>
        <v>11.658097686375321</v>
      </c>
      <c r="AC4133" s="17" t="s">
        <v>17654</v>
      </c>
    </row>
    <row r="4134" spans="1:29" x14ac:dyDescent="0.25">
      <c r="A4134" t="s">
        <v>3339</v>
      </c>
      <c r="B4134" s="165" t="s">
        <v>14140</v>
      </c>
      <c r="C4134" t="s">
        <v>14141</v>
      </c>
      <c r="D4134" s="1">
        <v>45186</v>
      </c>
      <c r="E4134">
        <f t="shared" si="456"/>
        <v>18</v>
      </c>
      <c r="F4134" t="s">
        <v>6</v>
      </c>
      <c r="G4134">
        <v>780</v>
      </c>
      <c r="H4134">
        <f t="shared" si="455"/>
        <v>78</v>
      </c>
      <c r="I4134" t="s">
        <v>7</v>
      </c>
      <c r="J4134" t="s">
        <v>8</v>
      </c>
      <c r="K4134" t="s">
        <v>8</v>
      </c>
      <c r="L4134" t="s">
        <v>8</v>
      </c>
      <c r="M4134" t="s">
        <v>6</v>
      </c>
      <c r="N4134" t="str">
        <f t="shared" si="457"/>
        <v>M</v>
      </c>
      <c r="O4134" t="s">
        <v>311</v>
      </c>
      <c r="P4134" t="s">
        <v>2706</v>
      </c>
      <c r="Q4134" t="s">
        <v>221</v>
      </c>
      <c r="R4134">
        <v>4</v>
      </c>
      <c r="S4134">
        <f t="shared" si="458"/>
        <v>2019</v>
      </c>
      <c r="T4134" t="s">
        <v>12</v>
      </c>
      <c r="U4134">
        <v>1</v>
      </c>
      <c r="V4134" t="s">
        <v>3386</v>
      </c>
      <c r="W4134">
        <f>VLOOKUP(Q4134,'PBT Tag Rates'!$B$5:$E$44,4,FALSE)</f>
        <v>0.95971980899999998</v>
      </c>
      <c r="X4134">
        <v>1</v>
      </c>
      <c r="Y4134" s="14">
        <f>IFERROR(LOOKUP(H4134,{30,43,48,53,58,63,68,73,78,83,88,93,97},{42,47,52,57,62,67,72,77,82,87,92,99,100}),999)</f>
        <v>82</v>
      </c>
      <c r="Z4134" s="17">
        <f t="shared" si="459"/>
        <v>5.5555555555555554</v>
      </c>
      <c r="AA4134" s="17">
        <f t="shared" si="453"/>
        <v>5.5555555555555554</v>
      </c>
      <c r="AB4134" s="17">
        <f t="shared" si="454"/>
        <v>11.658097686375321</v>
      </c>
      <c r="AC4134" s="17" t="s">
        <v>17654</v>
      </c>
    </row>
    <row r="4135" spans="1:29" x14ac:dyDescent="0.25">
      <c r="A4135" t="s">
        <v>3339</v>
      </c>
      <c r="B4135" s="165" t="s">
        <v>14142</v>
      </c>
      <c r="C4135" t="s">
        <v>14143</v>
      </c>
      <c r="D4135" s="1">
        <v>45186</v>
      </c>
      <c r="E4135">
        <f t="shared" si="456"/>
        <v>18</v>
      </c>
      <c r="F4135" t="s">
        <v>6</v>
      </c>
      <c r="G4135">
        <v>520</v>
      </c>
      <c r="H4135">
        <f t="shared" si="455"/>
        <v>52</v>
      </c>
      <c r="I4135" t="s">
        <v>7</v>
      </c>
      <c r="J4135" t="s">
        <v>8</v>
      </c>
      <c r="K4135" t="s">
        <v>8</v>
      </c>
      <c r="L4135" t="s">
        <v>8</v>
      </c>
      <c r="M4135" t="s">
        <v>6</v>
      </c>
      <c r="N4135" t="str">
        <f t="shared" si="457"/>
        <v>M</v>
      </c>
      <c r="O4135" t="s">
        <v>14144</v>
      </c>
      <c r="P4135" t="s">
        <v>14145</v>
      </c>
      <c r="Q4135" t="s">
        <v>3820</v>
      </c>
      <c r="R4135">
        <v>2</v>
      </c>
      <c r="S4135">
        <f t="shared" si="458"/>
        <v>2021</v>
      </c>
      <c r="T4135" t="s">
        <v>12</v>
      </c>
      <c r="U4135">
        <v>1</v>
      </c>
      <c r="V4135" t="s">
        <v>3346</v>
      </c>
      <c r="W4135">
        <f>VLOOKUP(Q4135,'PBT Tag Rates'!$B$5:$E$44,4,FALSE)</f>
        <v>0.98140000000000005</v>
      </c>
      <c r="X4135">
        <v>1</v>
      </c>
      <c r="Y4135" s="14">
        <f>IFERROR(LOOKUP(H4135,{30,43,48,53,58,63,68,73,78,83,88,93,97},{42,47,52,57,62,67,72,77,82,87,92,99,100}),999)</f>
        <v>52</v>
      </c>
      <c r="Z4135" s="17">
        <f t="shared" si="459"/>
        <v>5.5555555555555554</v>
      </c>
      <c r="AA4135" s="17">
        <f t="shared" si="453"/>
        <v>5.5555555555555554</v>
      </c>
      <c r="AB4135" s="17">
        <f t="shared" si="454"/>
        <v>11.658097686375321</v>
      </c>
      <c r="AC4135" s="17" t="s">
        <v>17654</v>
      </c>
    </row>
    <row r="4136" spans="1:29" x14ac:dyDescent="0.25">
      <c r="A4136" t="s">
        <v>3339</v>
      </c>
      <c r="B4136" s="165" t="s">
        <v>14146</v>
      </c>
      <c r="C4136" t="s">
        <v>2653</v>
      </c>
      <c r="D4136" s="1">
        <v>45186</v>
      </c>
      <c r="E4136">
        <f t="shared" si="456"/>
        <v>18</v>
      </c>
      <c r="F4136" t="s">
        <v>14</v>
      </c>
      <c r="G4136">
        <v>780</v>
      </c>
      <c r="H4136">
        <f t="shared" si="455"/>
        <v>78</v>
      </c>
      <c r="I4136" t="s">
        <v>9</v>
      </c>
      <c r="J4136">
        <v>1</v>
      </c>
      <c r="K4136" t="s">
        <v>8</v>
      </c>
      <c r="L4136" t="s">
        <v>8</v>
      </c>
      <c r="M4136" t="s">
        <v>14</v>
      </c>
      <c r="N4136" t="str">
        <f t="shared" si="457"/>
        <v>F</v>
      </c>
      <c r="O4136" t="s">
        <v>2476</v>
      </c>
      <c r="P4136" t="s">
        <v>3381</v>
      </c>
      <c r="Q4136" t="s">
        <v>221</v>
      </c>
      <c r="R4136">
        <v>4</v>
      </c>
      <c r="S4136">
        <f t="shared" si="458"/>
        <v>2019</v>
      </c>
      <c r="T4136" t="s">
        <v>12</v>
      </c>
      <c r="U4136">
        <v>0.999999999999995</v>
      </c>
      <c r="V4136" t="s">
        <v>3357</v>
      </c>
      <c r="W4136">
        <f>VLOOKUP(Q4136,'PBT Tag Rates'!$B$5:$E$44,4,FALSE)</f>
        <v>0.95971980899999998</v>
      </c>
      <c r="X4136">
        <v>1</v>
      </c>
      <c r="Y4136" s="14">
        <f>IFERROR(LOOKUP(H4136,{30,43,48,53,58,63,68,73,78,83,88,93,97},{42,47,52,57,62,67,72,77,82,87,92,99,100}),999)</f>
        <v>82</v>
      </c>
      <c r="Z4136" s="17">
        <f t="shared" si="459"/>
        <v>5.5555555555555554</v>
      </c>
      <c r="AA4136" s="17">
        <f t="shared" si="453"/>
        <v>5.5555555555555554</v>
      </c>
      <c r="AB4136" s="17">
        <f t="shared" si="454"/>
        <v>11.658097686375321</v>
      </c>
      <c r="AC4136" s="17" t="s">
        <v>17654</v>
      </c>
    </row>
    <row r="4137" spans="1:29" x14ac:dyDescent="0.25">
      <c r="A4137" t="s">
        <v>3339</v>
      </c>
      <c r="B4137" s="165" t="s">
        <v>14147</v>
      </c>
      <c r="C4137" t="s">
        <v>14148</v>
      </c>
      <c r="D4137" s="1">
        <v>45186</v>
      </c>
      <c r="E4137">
        <f t="shared" si="456"/>
        <v>18</v>
      </c>
      <c r="F4137" t="s">
        <v>6</v>
      </c>
      <c r="G4137">
        <v>800</v>
      </c>
      <c r="H4137">
        <f t="shared" si="455"/>
        <v>80</v>
      </c>
      <c r="I4137" t="s">
        <v>7</v>
      </c>
      <c r="J4137" t="s">
        <v>8</v>
      </c>
      <c r="K4137" t="s">
        <v>14149</v>
      </c>
      <c r="L4137" t="s">
        <v>8</v>
      </c>
      <c r="M4137" t="s">
        <v>6</v>
      </c>
      <c r="N4137" t="str">
        <f t="shared" si="457"/>
        <v>M</v>
      </c>
      <c r="O4137" t="s">
        <v>8</v>
      </c>
      <c r="P4137" t="s">
        <v>8</v>
      </c>
      <c r="Q4137" t="s">
        <v>11</v>
      </c>
      <c r="R4137" t="s">
        <v>8</v>
      </c>
      <c r="S4137" t="str">
        <f t="shared" si="458"/>
        <v>U</v>
      </c>
      <c r="T4137" t="s">
        <v>12</v>
      </c>
      <c r="U4137">
        <v>1</v>
      </c>
      <c r="V4137" t="s">
        <v>11</v>
      </c>
      <c r="W4137" t="e">
        <f>VLOOKUP(Q4137,'PBT Tag Rates'!$B$5:$E$44,4,FALSE)</f>
        <v>#N/A</v>
      </c>
      <c r="X4137">
        <v>1</v>
      </c>
      <c r="Y4137" s="14">
        <f>IFERROR(LOOKUP(H4137,{30,43,48,53,58,63,68,73,78,83,88,93,97},{42,47,52,57,62,67,72,77,82,87,92,99,100}),999)</f>
        <v>82</v>
      </c>
      <c r="Z4137" s="17">
        <f t="shared" si="459"/>
        <v>5.5555555555555554</v>
      </c>
      <c r="AA4137" s="17">
        <f t="shared" si="453"/>
        <v>5.5555555555555554</v>
      </c>
      <c r="AB4137" s="17">
        <f t="shared" si="454"/>
        <v>11.658097686375321</v>
      </c>
      <c r="AC4137" s="17" t="s">
        <v>17654</v>
      </c>
    </row>
    <row r="4138" spans="1:29" x14ac:dyDescent="0.25">
      <c r="A4138" t="s">
        <v>3339</v>
      </c>
      <c r="B4138" s="165" t="s">
        <v>14150</v>
      </c>
      <c r="C4138" t="s">
        <v>2654</v>
      </c>
      <c r="D4138" s="1">
        <v>45186</v>
      </c>
      <c r="E4138">
        <f t="shared" si="456"/>
        <v>18</v>
      </c>
      <c r="F4138" t="s">
        <v>14</v>
      </c>
      <c r="G4138">
        <v>760</v>
      </c>
      <c r="H4138">
        <f t="shared" si="455"/>
        <v>76</v>
      </c>
      <c r="I4138" t="s">
        <v>7</v>
      </c>
      <c r="J4138" t="s">
        <v>8</v>
      </c>
      <c r="K4138" t="s">
        <v>8</v>
      </c>
      <c r="L4138" t="s">
        <v>8</v>
      </c>
      <c r="M4138" t="s">
        <v>14</v>
      </c>
      <c r="N4138" t="str">
        <f t="shared" si="457"/>
        <v>F</v>
      </c>
      <c r="O4138" t="s">
        <v>564</v>
      </c>
      <c r="P4138" t="s">
        <v>14151</v>
      </c>
      <c r="Q4138" t="s">
        <v>221</v>
      </c>
      <c r="R4138">
        <v>4</v>
      </c>
      <c r="S4138">
        <f t="shared" si="458"/>
        <v>2019</v>
      </c>
      <c r="T4138" t="s">
        <v>12</v>
      </c>
      <c r="U4138">
        <v>1</v>
      </c>
      <c r="V4138" t="s">
        <v>3346</v>
      </c>
      <c r="W4138">
        <f>VLOOKUP(Q4138,'PBT Tag Rates'!$B$5:$E$44,4,FALSE)</f>
        <v>0.95971980899999998</v>
      </c>
      <c r="X4138">
        <v>1</v>
      </c>
      <c r="Y4138" s="14">
        <f>IFERROR(LOOKUP(H4138,{30,43,48,53,58,63,68,73,78,83,88,93,97},{42,47,52,57,62,67,72,77,82,87,92,99,100}),999)</f>
        <v>77</v>
      </c>
      <c r="Z4138" s="17">
        <f t="shared" si="459"/>
        <v>5.5555555555555554</v>
      </c>
      <c r="AA4138" s="17">
        <f t="shared" si="453"/>
        <v>5.5555555555555554</v>
      </c>
      <c r="AB4138" s="17">
        <f t="shared" si="454"/>
        <v>11.658097686375321</v>
      </c>
      <c r="AC4138" s="17" t="s">
        <v>17654</v>
      </c>
    </row>
    <row r="4139" spans="1:29" x14ac:dyDescent="0.25">
      <c r="A4139" t="s">
        <v>3339</v>
      </c>
      <c r="B4139" s="165" t="s">
        <v>14152</v>
      </c>
      <c r="C4139" t="s">
        <v>14153</v>
      </c>
      <c r="D4139" s="1">
        <v>45186</v>
      </c>
      <c r="E4139">
        <f t="shared" si="456"/>
        <v>18</v>
      </c>
      <c r="F4139" t="s">
        <v>14</v>
      </c>
      <c r="G4139">
        <v>800</v>
      </c>
      <c r="H4139">
        <f t="shared" si="455"/>
        <v>80</v>
      </c>
      <c r="I4139" t="s">
        <v>7</v>
      </c>
      <c r="J4139" t="s">
        <v>8</v>
      </c>
      <c r="K4139" t="s">
        <v>14154</v>
      </c>
      <c r="L4139" t="s">
        <v>8</v>
      </c>
      <c r="M4139" t="s">
        <v>14</v>
      </c>
      <c r="N4139" t="str">
        <f t="shared" si="457"/>
        <v>F</v>
      </c>
      <c r="O4139" t="s">
        <v>8</v>
      </c>
      <c r="P4139" t="s">
        <v>8</v>
      </c>
      <c r="Q4139" t="s">
        <v>11</v>
      </c>
      <c r="R4139" t="s">
        <v>8</v>
      </c>
      <c r="S4139" t="str">
        <f t="shared" si="458"/>
        <v>U</v>
      </c>
      <c r="T4139" t="s">
        <v>12</v>
      </c>
      <c r="U4139">
        <v>1</v>
      </c>
      <c r="V4139" t="s">
        <v>11</v>
      </c>
      <c r="W4139" t="e">
        <f>VLOOKUP(Q4139,'PBT Tag Rates'!$B$5:$E$44,4,FALSE)</f>
        <v>#N/A</v>
      </c>
      <c r="X4139">
        <v>1</v>
      </c>
      <c r="Y4139" s="14">
        <f>IFERROR(LOOKUP(H4139,{30,43,48,53,58,63,68,73,78,83,88,93,97},{42,47,52,57,62,67,72,77,82,87,92,99,100}),999)</f>
        <v>82</v>
      </c>
      <c r="Z4139" s="17">
        <f t="shared" si="459"/>
        <v>5.5555555555555554</v>
      </c>
      <c r="AA4139" s="17">
        <f t="shared" si="453"/>
        <v>5.5555555555555554</v>
      </c>
      <c r="AB4139" s="17">
        <f t="shared" si="454"/>
        <v>11.658097686375321</v>
      </c>
      <c r="AC4139" s="17" t="s">
        <v>17654</v>
      </c>
    </row>
    <row r="4140" spans="1:29" x14ac:dyDescent="0.25">
      <c r="A4140" t="s">
        <v>3339</v>
      </c>
      <c r="B4140" s="165" t="s">
        <v>14155</v>
      </c>
      <c r="C4140" t="s">
        <v>14156</v>
      </c>
      <c r="D4140" s="1">
        <v>45186</v>
      </c>
      <c r="E4140">
        <f t="shared" si="456"/>
        <v>18</v>
      </c>
      <c r="F4140" t="s">
        <v>6</v>
      </c>
      <c r="G4140">
        <v>730</v>
      </c>
      <c r="H4140">
        <f t="shared" si="455"/>
        <v>73</v>
      </c>
      <c r="I4140" t="s">
        <v>7</v>
      </c>
      <c r="J4140" t="s">
        <v>8</v>
      </c>
      <c r="K4140" t="s">
        <v>8</v>
      </c>
      <c r="L4140" t="s">
        <v>8</v>
      </c>
      <c r="M4140" t="s">
        <v>6</v>
      </c>
      <c r="N4140" t="str">
        <f t="shared" si="457"/>
        <v>M</v>
      </c>
      <c r="O4140" t="s">
        <v>14157</v>
      </c>
      <c r="P4140" t="s">
        <v>14158</v>
      </c>
      <c r="Q4140" t="s">
        <v>2605</v>
      </c>
      <c r="R4140">
        <v>4</v>
      </c>
      <c r="S4140">
        <f t="shared" si="458"/>
        <v>2019</v>
      </c>
      <c r="T4140" t="s">
        <v>12</v>
      </c>
      <c r="U4140">
        <v>0.999999999999999</v>
      </c>
      <c r="V4140" t="s">
        <v>7657</v>
      </c>
      <c r="W4140">
        <f>VLOOKUP(Q4140,'PBT Tag Rates'!$B$5:$E$44,4,FALSE)</f>
        <v>0.96152300000000002</v>
      </c>
      <c r="X4140">
        <v>1</v>
      </c>
      <c r="Y4140" s="14">
        <f>IFERROR(LOOKUP(H4140,{30,43,48,53,58,63,68,73,78,83,88,93,97},{42,47,52,57,62,67,72,77,82,87,92,99,100}),999)</f>
        <v>77</v>
      </c>
      <c r="Z4140" s="17">
        <f t="shared" si="459"/>
        <v>5.5555555555555554</v>
      </c>
      <c r="AA4140" s="17">
        <f t="shared" si="453"/>
        <v>5.5555555555555554</v>
      </c>
      <c r="AB4140" s="17">
        <f t="shared" si="454"/>
        <v>11.658097686375321</v>
      </c>
      <c r="AC4140" s="17" t="s">
        <v>17655</v>
      </c>
    </row>
    <row r="4141" spans="1:29" x14ac:dyDescent="0.25">
      <c r="A4141" t="s">
        <v>3339</v>
      </c>
      <c r="B4141" s="165" t="s">
        <v>14159</v>
      </c>
      <c r="C4141" t="s">
        <v>14160</v>
      </c>
      <c r="D4141" s="1">
        <v>45186</v>
      </c>
      <c r="E4141">
        <f t="shared" si="456"/>
        <v>18</v>
      </c>
      <c r="F4141" t="s">
        <v>14</v>
      </c>
      <c r="G4141">
        <v>770</v>
      </c>
      <c r="H4141">
        <f t="shared" si="455"/>
        <v>77</v>
      </c>
      <c r="I4141" t="s">
        <v>7</v>
      </c>
      <c r="J4141" t="s">
        <v>8</v>
      </c>
      <c r="K4141" t="s">
        <v>8</v>
      </c>
      <c r="L4141" t="s">
        <v>8</v>
      </c>
      <c r="M4141" t="s">
        <v>14</v>
      </c>
      <c r="N4141" t="str">
        <f t="shared" si="457"/>
        <v>F</v>
      </c>
      <c r="O4141" t="s">
        <v>399</v>
      </c>
      <c r="P4141" t="s">
        <v>400</v>
      </c>
      <c r="Q4141" t="s">
        <v>221</v>
      </c>
      <c r="R4141">
        <v>4</v>
      </c>
      <c r="S4141">
        <f t="shared" si="458"/>
        <v>2019</v>
      </c>
      <c r="T4141" t="s">
        <v>12</v>
      </c>
      <c r="U4141">
        <v>1</v>
      </c>
      <c r="V4141" t="s">
        <v>3357</v>
      </c>
      <c r="W4141">
        <f>VLOOKUP(Q4141,'PBT Tag Rates'!$B$5:$E$44,4,FALSE)</f>
        <v>0.95971980899999998</v>
      </c>
      <c r="X4141">
        <v>1</v>
      </c>
      <c r="Y4141" s="14">
        <f>IFERROR(LOOKUP(H4141,{30,43,48,53,58,63,68,73,78,83,88,93,97},{42,47,52,57,62,67,72,77,82,87,92,99,100}),999)</f>
        <v>77</v>
      </c>
      <c r="Z4141" s="17">
        <f t="shared" si="459"/>
        <v>5.5555555555555554</v>
      </c>
      <c r="AA4141" s="17">
        <f t="shared" si="453"/>
        <v>5.5555555555555554</v>
      </c>
      <c r="AB4141" s="17">
        <f t="shared" si="454"/>
        <v>11.658097686375321</v>
      </c>
      <c r="AC4141" s="17" t="s">
        <v>17654</v>
      </c>
    </row>
    <row r="4142" spans="1:29" x14ac:dyDescent="0.25">
      <c r="A4142" t="s">
        <v>3339</v>
      </c>
      <c r="B4142" s="165" t="s">
        <v>14161</v>
      </c>
      <c r="C4142" t="s">
        <v>14162</v>
      </c>
      <c r="D4142" s="1">
        <v>45186</v>
      </c>
      <c r="E4142">
        <f t="shared" si="456"/>
        <v>18</v>
      </c>
      <c r="F4142" t="s">
        <v>6</v>
      </c>
      <c r="G4142">
        <v>670</v>
      </c>
      <c r="H4142">
        <f t="shared" si="455"/>
        <v>67</v>
      </c>
      <c r="I4142" t="s">
        <v>9</v>
      </c>
      <c r="J4142">
        <v>1</v>
      </c>
      <c r="K4142" t="s">
        <v>8</v>
      </c>
      <c r="L4142" t="s">
        <v>8</v>
      </c>
      <c r="M4142" t="s">
        <v>6</v>
      </c>
      <c r="N4142" t="str">
        <f t="shared" si="457"/>
        <v>M</v>
      </c>
      <c r="O4142" t="s">
        <v>2687</v>
      </c>
      <c r="P4142" t="s">
        <v>2688</v>
      </c>
      <c r="Q4142" t="s">
        <v>918</v>
      </c>
      <c r="R4142">
        <v>3</v>
      </c>
      <c r="S4142">
        <f t="shared" si="458"/>
        <v>2020</v>
      </c>
      <c r="T4142" t="s">
        <v>12</v>
      </c>
      <c r="U4142">
        <v>1</v>
      </c>
      <c r="V4142" t="s">
        <v>3168</v>
      </c>
      <c r="W4142">
        <f>VLOOKUP(Q4142,'PBT Tag Rates'!$B$5:$E$44,4,FALSE)</f>
        <v>0.98961045999999997</v>
      </c>
      <c r="X4142">
        <v>1</v>
      </c>
      <c r="Y4142" s="14">
        <f>IFERROR(LOOKUP(H4142,{30,43,48,53,58,63,68,73,78,83,88,93,97},{42,47,52,57,62,67,72,77,82,87,92,99,100}),999)</f>
        <v>67</v>
      </c>
      <c r="Z4142" s="17">
        <f t="shared" si="459"/>
        <v>5.5555555555555554</v>
      </c>
      <c r="AA4142" s="17">
        <f t="shared" si="453"/>
        <v>5.5555555555555554</v>
      </c>
      <c r="AB4142" s="17">
        <f t="shared" si="454"/>
        <v>11.658097686375321</v>
      </c>
      <c r="AC4142" s="17" t="s">
        <v>17654</v>
      </c>
    </row>
    <row r="4143" spans="1:29" x14ac:dyDescent="0.25">
      <c r="A4143" t="s">
        <v>3339</v>
      </c>
      <c r="B4143" s="165" t="s">
        <v>14163</v>
      </c>
      <c r="C4143" t="s">
        <v>14164</v>
      </c>
      <c r="D4143" s="1">
        <v>45186</v>
      </c>
      <c r="E4143">
        <f t="shared" si="456"/>
        <v>18</v>
      </c>
      <c r="F4143" t="s">
        <v>14</v>
      </c>
      <c r="G4143">
        <v>740</v>
      </c>
      <c r="H4143">
        <f t="shared" si="455"/>
        <v>74</v>
      </c>
      <c r="I4143" t="s">
        <v>7</v>
      </c>
      <c r="J4143" t="s">
        <v>8</v>
      </c>
      <c r="K4143" t="s">
        <v>8</v>
      </c>
      <c r="L4143" t="s">
        <v>8</v>
      </c>
      <c r="M4143" t="s">
        <v>14</v>
      </c>
      <c r="N4143" t="str">
        <f t="shared" si="457"/>
        <v>F</v>
      </c>
      <c r="O4143" t="s">
        <v>8</v>
      </c>
      <c r="P4143" t="s">
        <v>8</v>
      </c>
      <c r="Q4143" t="s">
        <v>11</v>
      </c>
      <c r="R4143" t="s">
        <v>8</v>
      </c>
      <c r="S4143" t="str">
        <f t="shared" si="458"/>
        <v>U</v>
      </c>
      <c r="T4143" t="s">
        <v>12</v>
      </c>
      <c r="U4143">
        <v>1</v>
      </c>
      <c r="V4143" t="s">
        <v>11</v>
      </c>
      <c r="W4143" t="e">
        <f>VLOOKUP(Q4143,'PBT Tag Rates'!$B$5:$E$44,4,FALSE)</f>
        <v>#N/A</v>
      </c>
      <c r="X4143">
        <v>1</v>
      </c>
      <c r="Y4143" s="14">
        <f>IFERROR(LOOKUP(H4143,{30,43,48,53,58,63,68,73,78,83,88,93,97},{42,47,52,57,62,67,72,77,82,87,92,99,100}),999)</f>
        <v>77</v>
      </c>
      <c r="Z4143" s="17">
        <f t="shared" si="459"/>
        <v>5.5555555555555554</v>
      </c>
      <c r="AA4143" s="17">
        <f t="shared" si="453"/>
        <v>5.5555555555555554</v>
      </c>
      <c r="AB4143" s="17">
        <f t="shared" si="454"/>
        <v>11.658097686375321</v>
      </c>
      <c r="AC4143" s="17" t="s">
        <v>17654</v>
      </c>
    </row>
    <row r="4144" spans="1:29" x14ac:dyDescent="0.25">
      <c r="A4144" t="s">
        <v>3339</v>
      </c>
      <c r="B4144" s="165" t="s">
        <v>14165</v>
      </c>
      <c r="C4144" t="s">
        <v>14166</v>
      </c>
      <c r="D4144" s="1">
        <v>45186</v>
      </c>
      <c r="E4144">
        <f t="shared" si="456"/>
        <v>18</v>
      </c>
      <c r="F4144" t="s">
        <v>14</v>
      </c>
      <c r="G4144">
        <v>740</v>
      </c>
      <c r="H4144">
        <f t="shared" si="455"/>
        <v>74</v>
      </c>
      <c r="I4144" t="s">
        <v>9</v>
      </c>
      <c r="J4144">
        <v>1</v>
      </c>
      <c r="K4144" t="s">
        <v>8</v>
      </c>
      <c r="L4144" t="s">
        <v>8</v>
      </c>
      <c r="M4144" t="s">
        <v>14</v>
      </c>
      <c r="N4144" t="str">
        <f t="shared" si="457"/>
        <v>F</v>
      </c>
      <c r="O4144" t="s">
        <v>161</v>
      </c>
      <c r="P4144" t="s">
        <v>162</v>
      </c>
      <c r="Q4144" t="s">
        <v>15</v>
      </c>
      <c r="R4144">
        <v>5</v>
      </c>
      <c r="S4144">
        <f t="shared" si="458"/>
        <v>2018</v>
      </c>
      <c r="T4144" t="s">
        <v>12</v>
      </c>
      <c r="U4144">
        <v>1.00000000000001</v>
      </c>
      <c r="V4144" t="s">
        <v>3951</v>
      </c>
      <c r="W4144">
        <f>VLOOKUP(Q4144,'PBT Tag Rates'!$B$5:$E$44,4,FALSE)</f>
        <v>0.80551598400000002</v>
      </c>
      <c r="X4144">
        <v>1</v>
      </c>
      <c r="Y4144" s="14">
        <f>IFERROR(LOOKUP(H4144,{30,43,48,53,58,63,68,73,78,83,88,93,97},{42,47,52,57,62,67,72,77,82,87,92,99,100}),999)</f>
        <v>77</v>
      </c>
      <c r="Z4144" s="17">
        <f t="shared" si="459"/>
        <v>5.5555555555555554</v>
      </c>
      <c r="AA4144" s="17">
        <f t="shared" si="453"/>
        <v>5.5555555555555554</v>
      </c>
      <c r="AB4144" s="17">
        <f t="shared" si="454"/>
        <v>11.658097686375321</v>
      </c>
      <c r="AC4144" s="17" t="s">
        <v>17655</v>
      </c>
    </row>
    <row r="4145" spans="1:29" x14ac:dyDescent="0.25">
      <c r="A4145" t="s">
        <v>3339</v>
      </c>
      <c r="B4145" s="165" t="s">
        <v>14167</v>
      </c>
      <c r="C4145" t="s">
        <v>14168</v>
      </c>
      <c r="D4145" s="1">
        <v>45186</v>
      </c>
      <c r="E4145">
        <f t="shared" si="456"/>
        <v>18</v>
      </c>
      <c r="F4145" t="s">
        <v>6</v>
      </c>
      <c r="G4145">
        <v>630</v>
      </c>
      <c r="H4145">
        <f t="shared" si="455"/>
        <v>63</v>
      </c>
      <c r="I4145" t="s">
        <v>9</v>
      </c>
      <c r="J4145">
        <v>1</v>
      </c>
      <c r="K4145" t="s">
        <v>8</v>
      </c>
      <c r="L4145" t="s">
        <v>8</v>
      </c>
      <c r="M4145" t="s">
        <v>6</v>
      </c>
      <c r="N4145" t="str">
        <f t="shared" si="457"/>
        <v>M</v>
      </c>
      <c r="O4145" t="s">
        <v>6304</v>
      </c>
      <c r="P4145" t="s">
        <v>14169</v>
      </c>
      <c r="Q4145" t="s">
        <v>918</v>
      </c>
      <c r="R4145">
        <v>3</v>
      </c>
      <c r="S4145">
        <f t="shared" si="458"/>
        <v>2020</v>
      </c>
      <c r="T4145" t="s">
        <v>12</v>
      </c>
      <c r="U4145">
        <v>1</v>
      </c>
      <c r="V4145" t="s">
        <v>3363</v>
      </c>
      <c r="W4145">
        <f>VLOOKUP(Q4145,'PBT Tag Rates'!$B$5:$E$44,4,FALSE)</f>
        <v>0.98961045999999997</v>
      </c>
      <c r="X4145">
        <v>1</v>
      </c>
      <c r="Y4145" s="14">
        <f>IFERROR(LOOKUP(H4145,{30,43,48,53,58,63,68,73,78,83,88,93,97},{42,47,52,57,62,67,72,77,82,87,92,99,100}),999)</f>
        <v>67</v>
      </c>
      <c r="Z4145" s="17">
        <f t="shared" si="459"/>
        <v>5.5555555555555554</v>
      </c>
      <c r="AA4145" s="17">
        <f t="shared" si="453"/>
        <v>5.5555555555555554</v>
      </c>
      <c r="AB4145" s="17">
        <f t="shared" si="454"/>
        <v>11.658097686375321</v>
      </c>
      <c r="AC4145" s="17" t="s">
        <v>17654</v>
      </c>
    </row>
    <row r="4146" spans="1:29" x14ac:dyDescent="0.25">
      <c r="A4146" t="s">
        <v>3339</v>
      </c>
      <c r="B4146" s="165" t="s">
        <v>14170</v>
      </c>
      <c r="C4146" t="s">
        <v>14171</v>
      </c>
      <c r="D4146" s="1">
        <v>45186</v>
      </c>
      <c r="E4146">
        <f t="shared" si="456"/>
        <v>18</v>
      </c>
      <c r="F4146" t="s">
        <v>14</v>
      </c>
      <c r="G4146">
        <v>700</v>
      </c>
      <c r="H4146">
        <f t="shared" si="455"/>
        <v>70</v>
      </c>
      <c r="I4146" t="s">
        <v>7</v>
      </c>
      <c r="J4146" t="s">
        <v>8</v>
      </c>
      <c r="K4146" t="s">
        <v>8</v>
      </c>
      <c r="L4146" t="s">
        <v>8</v>
      </c>
      <c r="M4146" t="s">
        <v>14</v>
      </c>
      <c r="N4146" t="str">
        <f t="shared" si="457"/>
        <v>F</v>
      </c>
      <c r="O4146" t="s">
        <v>8</v>
      </c>
      <c r="P4146" t="s">
        <v>8</v>
      </c>
      <c r="Q4146" t="s">
        <v>11</v>
      </c>
      <c r="R4146" t="s">
        <v>8</v>
      </c>
      <c r="S4146" t="str">
        <f t="shared" si="458"/>
        <v>U</v>
      </c>
      <c r="T4146" t="s">
        <v>12</v>
      </c>
      <c r="U4146">
        <v>1</v>
      </c>
      <c r="V4146" t="s">
        <v>11</v>
      </c>
      <c r="W4146" t="e">
        <f>VLOOKUP(Q4146,'PBT Tag Rates'!$B$5:$E$44,4,FALSE)</f>
        <v>#N/A</v>
      </c>
      <c r="X4146">
        <v>1</v>
      </c>
      <c r="Y4146" s="14">
        <f>IFERROR(LOOKUP(H4146,{30,43,48,53,58,63,68,73,78,83,88,93,97},{42,47,52,57,62,67,72,77,82,87,92,99,100}),999)</f>
        <v>72</v>
      </c>
      <c r="Z4146" s="17">
        <f t="shared" si="459"/>
        <v>5.5555555555555554</v>
      </c>
      <c r="AA4146" s="17">
        <f t="shared" si="453"/>
        <v>5.5555555555555554</v>
      </c>
      <c r="AB4146" s="17">
        <f t="shared" si="454"/>
        <v>11.658097686375321</v>
      </c>
      <c r="AC4146" s="17" t="s">
        <v>17654</v>
      </c>
    </row>
    <row r="4147" spans="1:29" x14ac:dyDescent="0.25">
      <c r="A4147" t="s">
        <v>3339</v>
      </c>
      <c r="B4147" s="165" t="s">
        <v>14172</v>
      </c>
      <c r="C4147" t="s">
        <v>14173</v>
      </c>
      <c r="D4147" s="1">
        <v>45186</v>
      </c>
      <c r="E4147">
        <f t="shared" si="456"/>
        <v>18</v>
      </c>
      <c r="F4147" t="s">
        <v>14</v>
      </c>
      <c r="G4147">
        <v>670</v>
      </c>
      <c r="H4147">
        <f t="shared" si="455"/>
        <v>67</v>
      </c>
      <c r="I4147" t="s">
        <v>7</v>
      </c>
      <c r="J4147" t="s">
        <v>8</v>
      </c>
      <c r="K4147" t="s">
        <v>8</v>
      </c>
      <c r="L4147" t="s">
        <v>8</v>
      </c>
      <c r="M4147" t="s">
        <v>14</v>
      </c>
      <c r="N4147" t="str">
        <f t="shared" si="457"/>
        <v>F</v>
      </c>
      <c r="O4147" t="s">
        <v>14174</v>
      </c>
      <c r="P4147" t="s">
        <v>14175</v>
      </c>
      <c r="Q4147" t="s">
        <v>918</v>
      </c>
      <c r="R4147">
        <v>3</v>
      </c>
      <c r="S4147">
        <f t="shared" si="458"/>
        <v>2020</v>
      </c>
      <c r="T4147" t="s">
        <v>12</v>
      </c>
      <c r="U4147">
        <v>1</v>
      </c>
      <c r="V4147" t="s">
        <v>3876</v>
      </c>
      <c r="W4147">
        <f>VLOOKUP(Q4147,'PBT Tag Rates'!$B$5:$E$44,4,FALSE)</f>
        <v>0.98961045999999997</v>
      </c>
      <c r="X4147">
        <v>1</v>
      </c>
      <c r="Y4147" s="14">
        <f>IFERROR(LOOKUP(H4147,{30,43,48,53,58,63,68,73,78,83,88,93,97},{42,47,52,57,62,67,72,77,82,87,92,99,100}),999)</f>
        <v>67</v>
      </c>
      <c r="Z4147" s="17">
        <f t="shared" si="459"/>
        <v>5.5555555555555554</v>
      </c>
      <c r="AA4147" s="17">
        <f t="shared" si="453"/>
        <v>5.5555555555555554</v>
      </c>
      <c r="AB4147" s="17">
        <f t="shared" si="454"/>
        <v>11.658097686375321</v>
      </c>
      <c r="AC4147" s="17" t="s">
        <v>17654</v>
      </c>
    </row>
    <row r="4148" spans="1:29" x14ac:dyDescent="0.25">
      <c r="A4148" t="s">
        <v>3339</v>
      </c>
      <c r="B4148" s="165" t="s">
        <v>14176</v>
      </c>
      <c r="C4148" t="s">
        <v>14177</v>
      </c>
      <c r="D4148" s="1">
        <v>45186</v>
      </c>
      <c r="E4148">
        <f t="shared" si="456"/>
        <v>18</v>
      </c>
      <c r="F4148" t="s">
        <v>14</v>
      </c>
      <c r="G4148">
        <v>720</v>
      </c>
      <c r="H4148">
        <f t="shared" si="455"/>
        <v>72</v>
      </c>
      <c r="I4148" t="s">
        <v>7</v>
      </c>
      <c r="J4148" t="s">
        <v>8</v>
      </c>
      <c r="K4148" t="s">
        <v>8</v>
      </c>
      <c r="L4148" t="s">
        <v>8</v>
      </c>
      <c r="M4148" t="s">
        <v>14</v>
      </c>
      <c r="N4148" t="str">
        <f t="shared" si="457"/>
        <v>F</v>
      </c>
      <c r="O4148" t="s">
        <v>392</v>
      </c>
      <c r="P4148" t="s">
        <v>1393</v>
      </c>
      <c r="Q4148" t="s">
        <v>221</v>
      </c>
      <c r="R4148">
        <v>4</v>
      </c>
      <c r="S4148">
        <f t="shared" si="458"/>
        <v>2019</v>
      </c>
      <c r="T4148" t="s">
        <v>12</v>
      </c>
      <c r="U4148">
        <v>0.999999999999997</v>
      </c>
      <c r="V4148" t="s">
        <v>3386</v>
      </c>
      <c r="W4148">
        <f>VLOOKUP(Q4148,'PBT Tag Rates'!$B$5:$E$44,4,FALSE)</f>
        <v>0.95971980899999998</v>
      </c>
      <c r="X4148">
        <v>1</v>
      </c>
      <c r="Y4148" s="14">
        <f>IFERROR(LOOKUP(H4148,{30,43,48,53,58,63,68,73,78,83,88,93,97},{42,47,52,57,62,67,72,77,82,87,92,99,100}),999)</f>
        <v>72</v>
      </c>
      <c r="Z4148" s="17">
        <f t="shared" si="459"/>
        <v>5.5555555555555554</v>
      </c>
      <c r="AA4148" s="17">
        <f t="shared" si="453"/>
        <v>5.5555555555555554</v>
      </c>
      <c r="AB4148" s="17">
        <f t="shared" si="454"/>
        <v>11.658097686375321</v>
      </c>
      <c r="AC4148" s="17" t="s">
        <v>17654</v>
      </c>
    </row>
    <row r="4149" spans="1:29" x14ac:dyDescent="0.25">
      <c r="A4149" t="s">
        <v>3339</v>
      </c>
      <c r="B4149" s="165" t="s">
        <v>14178</v>
      </c>
      <c r="C4149" t="s">
        <v>14179</v>
      </c>
      <c r="D4149" s="1">
        <v>45186</v>
      </c>
      <c r="E4149">
        <f t="shared" si="456"/>
        <v>18</v>
      </c>
      <c r="F4149" t="s">
        <v>14</v>
      </c>
      <c r="G4149">
        <v>740</v>
      </c>
      <c r="H4149">
        <f t="shared" si="455"/>
        <v>74</v>
      </c>
      <c r="I4149" t="s">
        <v>9</v>
      </c>
      <c r="J4149">
        <v>1</v>
      </c>
      <c r="K4149" t="s">
        <v>8</v>
      </c>
      <c r="L4149" t="s">
        <v>8</v>
      </c>
      <c r="M4149" t="s">
        <v>14</v>
      </c>
      <c r="N4149" t="str">
        <f t="shared" si="457"/>
        <v>F</v>
      </c>
      <c r="O4149" t="s">
        <v>8</v>
      </c>
      <c r="P4149" t="s">
        <v>8</v>
      </c>
      <c r="Q4149" t="s">
        <v>11</v>
      </c>
      <c r="R4149" t="s">
        <v>8</v>
      </c>
      <c r="S4149" t="str">
        <f t="shared" si="458"/>
        <v>U</v>
      </c>
      <c r="T4149" t="s">
        <v>12</v>
      </c>
      <c r="U4149">
        <v>1</v>
      </c>
      <c r="V4149" t="s">
        <v>3100</v>
      </c>
      <c r="W4149" t="e">
        <f>VLOOKUP(Q4149,'PBT Tag Rates'!$B$5:$E$44,4,FALSE)</f>
        <v>#N/A</v>
      </c>
      <c r="X4149">
        <v>1</v>
      </c>
      <c r="Y4149" s="14">
        <f>IFERROR(LOOKUP(H4149,{30,43,48,53,58,63,68,73,78,83,88,93,97},{42,47,52,57,62,67,72,77,82,87,92,99,100}),999)</f>
        <v>77</v>
      </c>
      <c r="Z4149" s="17">
        <f t="shared" si="459"/>
        <v>5.5555555555555554</v>
      </c>
      <c r="AA4149" s="17">
        <f t="shared" si="453"/>
        <v>5.5555555555555554</v>
      </c>
      <c r="AB4149" s="17">
        <f t="shared" si="454"/>
        <v>11.658097686375321</v>
      </c>
      <c r="AC4149" s="17" t="s">
        <v>17654</v>
      </c>
    </row>
    <row r="4150" spans="1:29" x14ac:dyDescent="0.25">
      <c r="A4150" t="s">
        <v>3339</v>
      </c>
      <c r="B4150" s="165" t="s">
        <v>14180</v>
      </c>
      <c r="C4150" t="s">
        <v>14181</v>
      </c>
      <c r="D4150" s="1">
        <v>45186</v>
      </c>
      <c r="E4150">
        <f t="shared" si="456"/>
        <v>18</v>
      </c>
      <c r="F4150" t="s">
        <v>6</v>
      </c>
      <c r="G4150">
        <v>560</v>
      </c>
      <c r="H4150">
        <f t="shared" si="455"/>
        <v>56</v>
      </c>
      <c r="I4150" t="s">
        <v>9</v>
      </c>
      <c r="J4150">
        <v>1</v>
      </c>
      <c r="K4150" t="s">
        <v>8</v>
      </c>
      <c r="L4150" t="s">
        <v>8</v>
      </c>
      <c r="M4150" t="s">
        <v>6</v>
      </c>
      <c r="N4150" t="str">
        <f t="shared" si="457"/>
        <v>M</v>
      </c>
      <c r="O4150" t="s">
        <v>6304</v>
      </c>
      <c r="P4150" t="s">
        <v>6305</v>
      </c>
      <c r="Q4150" t="s">
        <v>918</v>
      </c>
      <c r="R4150">
        <v>3</v>
      </c>
      <c r="S4150">
        <f t="shared" si="458"/>
        <v>2020</v>
      </c>
      <c r="T4150" t="s">
        <v>12</v>
      </c>
      <c r="U4150">
        <v>1.00000000000001</v>
      </c>
      <c r="V4150" t="s">
        <v>3363</v>
      </c>
      <c r="W4150">
        <f>VLOOKUP(Q4150,'PBT Tag Rates'!$B$5:$E$44,4,FALSE)</f>
        <v>0.98961045999999997</v>
      </c>
      <c r="X4150">
        <v>1</v>
      </c>
      <c r="Y4150" s="14">
        <f>IFERROR(LOOKUP(H4150,{30,43,48,53,58,63,68,73,78,83,88,93,97},{42,47,52,57,62,67,72,77,82,87,92,99,100}),999)</f>
        <v>57</v>
      </c>
      <c r="Z4150" s="17">
        <f t="shared" si="459"/>
        <v>5.5555555555555554</v>
      </c>
      <c r="AA4150" s="17">
        <f t="shared" si="453"/>
        <v>5.5555555555555554</v>
      </c>
      <c r="AB4150" s="17">
        <f t="shared" si="454"/>
        <v>11.658097686375321</v>
      </c>
      <c r="AC4150" s="17" t="s">
        <v>17654</v>
      </c>
    </row>
    <row r="4151" spans="1:29" x14ac:dyDescent="0.25">
      <c r="A4151" t="s">
        <v>3339</v>
      </c>
      <c r="B4151" s="165" t="s">
        <v>14182</v>
      </c>
      <c r="C4151" t="s">
        <v>14183</v>
      </c>
      <c r="D4151" s="1">
        <v>45186</v>
      </c>
      <c r="E4151">
        <f t="shared" si="456"/>
        <v>18</v>
      </c>
      <c r="F4151" t="s">
        <v>14</v>
      </c>
      <c r="G4151">
        <v>820</v>
      </c>
      <c r="H4151">
        <f t="shared" si="455"/>
        <v>82</v>
      </c>
      <c r="I4151" t="s">
        <v>7</v>
      </c>
      <c r="J4151" t="s">
        <v>8</v>
      </c>
      <c r="K4151" t="s">
        <v>14184</v>
      </c>
      <c r="L4151" t="s">
        <v>8</v>
      </c>
      <c r="M4151" t="s">
        <v>14</v>
      </c>
      <c r="N4151" t="str">
        <f t="shared" si="457"/>
        <v>F</v>
      </c>
      <c r="O4151" t="s">
        <v>2606</v>
      </c>
      <c r="P4151" t="s">
        <v>2607</v>
      </c>
      <c r="Q4151" t="s">
        <v>221</v>
      </c>
      <c r="R4151">
        <v>4</v>
      </c>
      <c r="S4151">
        <f t="shared" si="458"/>
        <v>2019</v>
      </c>
      <c r="T4151" t="s">
        <v>12</v>
      </c>
      <c r="U4151">
        <v>1</v>
      </c>
      <c r="V4151" t="s">
        <v>3386</v>
      </c>
      <c r="W4151">
        <f>VLOOKUP(Q4151,'PBT Tag Rates'!$B$5:$E$44,4,FALSE)</f>
        <v>0.95971980899999998</v>
      </c>
      <c r="X4151">
        <v>1</v>
      </c>
      <c r="Y4151" s="14">
        <f>IFERROR(LOOKUP(H4151,{30,43,48,53,58,63,68,73,78,83,88,93,97},{42,47,52,57,62,67,72,77,82,87,92,99,100}),999)</f>
        <v>82</v>
      </c>
      <c r="Z4151" s="17">
        <f t="shared" si="459"/>
        <v>5.5555555555555554</v>
      </c>
      <c r="AA4151" s="17">
        <f t="shared" si="453"/>
        <v>5.5555555555555554</v>
      </c>
      <c r="AB4151" s="17">
        <f t="shared" si="454"/>
        <v>11.658097686375321</v>
      </c>
      <c r="AC4151" s="17" t="s">
        <v>17654</v>
      </c>
    </row>
    <row r="4152" spans="1:29" x14ac:dyDescent="0.25">
      <c r="A4152" t="s">
        <v>3339</v>
      </c>
      <c r="B4152" s="165" t="s">
        <v>14185</v>
      </c>
      <c r="C4152" t="s">
        <v>14186</v>
      </c>
      <c r="D4152" s="1">
        <v>45186</v>
      </c>
      <c r="E4152">
        <f t="shared" si="456"/>
        <v>18</v>
      </c>
      <c r="F4152" t="s">
        <v>6</v>
      </c>
      <c r="G4152">
        <v>730</v>
      </c>
      <c r="H4152">
        <f t="shared" si="455"/>
        <v>73</v>
      </c>
      <c r="I4152" t="s">
        <v>9</v>
      </c>
      <c r="J4152">
        <v>1</v>
      </c>
      <c r="K4152" t="s">
        <v>8</v>
      </c>
      <c r="L4152" t="s">
        <v>8</v>
      </c>
      <c r="M4152" t="s">
        <v>6</v>
      </c>
      <c r="N4152" t="str">
        <f t="shared" si="457"/>
        <v>M</v>
      </c>
      <c r="O4152" t="s">
        <v>161</v>
      </c>
      <c r="P4152" t="s">
        <v>2532</v>
      </c>
      <c r="Q4152" t="s">
        <v>15</v>
      </c>
      <c r="R4152">
        <v>5</v>
      </c>
      <c r="S4152">
        <f t="shared" si="458"/>
        <v>2018</v>
      </c>
      <c r="T4152" t="s">
        <v>12</v>
      </c>
      <c r="U4152">
        <v>0.999999999999998</v>
      </c>
      <c r="V4152" t="s">
        <v>3951</v>
      </c>
      <c r="W4152">
        <f>VLOOKUP(Q4152,'PBT Tag Rates'!$B$5:$E$44,4,FALSE)</f>
        <v>0.80551598400000002</v>
      </c>
      <c r="X4152">
        <v>1</v>
      </c>
      <c r="Y4152" s="14">
        <f>IFERROR(LOOKUP(H4152,{30,43,48,53,58,63,68,73,78,83,88,93,97},{42,47,52,57,62,67,72,77,82,87,92,99,100}),999)</f>
        <v>77</v>
      </c>
      <c r="Z4152" s="17">
        <f t="shared" si="459"/>
        <v>5.5555555555555554</v>
      </c>
      <c r="AA4152" s="17">
        <f t="shared" si="453"/>
        <v>5.5555555555555554</v>
      </c>
      <c r="AB4152" s="17">
        <f t="shared" si="454"/>
        <v>11.658097686375321</v>
      </c>
      <c r="AC4152" s="17" t="s">
        <v>17655</v>
      </c>
    </row>
    <row r="4153" spans="1:29" x14ac:dyDescent="0.25">
      <c r="A4153" t="s">
        <v>3339</v>
      </c>
      <c r="B4153" s="165" t="s">
        <v>14187</v>
      </c>
      <c r="C4153" t="s">
        <v>2657</v>
      </c>
      <c r="D4153" s="1">
        <v>45186</v>
      </c>
      <c r="E4153">
        <f t="shared" si="456"/>
        <v>18</v>
      </c>
      <c r="F4153" t="s">
        <v>6</v>
      </c>
      <c r="G4153">
        <v>960</v>
      </c>
      <c r="H4153">
        <f t="shared" si="455"/>
        <v>96</v>
      </c>
      <c r="I4153" t="s">
        <v>7</v>
      </c>
      <c r="J4153" t="s">
        <v>8</v>
      </c>
      <c r="K4153" t="s">
        <v>14188</v>
      </c>
      <c r="L4153" t="s">
        <v>8</v>
      </c>
      <c r="M4153" t="s">
        <v>6</v>
      </c>
      <c r="N4153" t="str">
        <f t="shared" si="457"/>
        <v>M</v>
      </c>
      <c r="O4153" t="s">
        <v>8</v>
      </c>
      <c r="P4153" t="s">
        <v>8</v>
      </c>
      <c r="Q4153" t="s">
        <v>11</v>
      </c>
      <c r="R4153" t="s">
        <v>8</v>
      </c>
      <c r="S4153" t="str">
        <f t="shared" si="458"/>
        <v>U</v>
      </c>
      <c r="T4153" t="s">
        <v>12</v>
      </c>
      <c r="U4153">
        <v>0.999999999999999</v>
      </c>
      <c r="V4153" t="s">
        <v>11</v>
      </c>
      <c r="W4153" t="e">
        <f>VLOOKUP(Q4153,'PBT Tag Rates'!$B$5:$E$44,4,FALSE)</f>
        <v>#N/A</v>
      </c>
      <c r="X4153">
        <v>1</v>
      </c>
      <c r="Y4153" s="14">
        <f>IFERROR(LOOKUP(H4153,{30,43,48,53,58,63,68,73,78,83,88,93,97},{42,47,52,57,62,67,72,77,82,87,92,99,100}),999)</f>
        <v>99</v>
      </c>
      <c r="Z4153" s="17">
        <f t="shared" si="459"/>
        <v>5.5555555555555554</v>
      </c>
      <c r="AA4153" s="17">
        <f t="shared" si="453"/>
        <v>5.5555555555555554</v>
      </c>
      <c r="AB4153" s="17">
        <f t="shared" si="454"/>
        <v>11.658097686375321</v>
      </c>
      <c r="AC4153" s="17" t="s">
        <v>17654</v>
      </c>
    </row>
    <row r="4154" spans="1:29" x14ac:dyDescent="0.25">
      <c r="A4154" t="s">
        <v>3339</v>
      </c>
      <c r="B4154" s="165" t="s">
        <v>14189</v>
      </c>
      <c r="C4154" t="s">
        <v>14190</v>
      </c>
      <c r="D4154" s="1">
        <v>45186</v>
      </c>
      <c r="E4154">
        <f t="shared" si="456"/>
        <v>18</v>
      </c>
      <c r="F4154" t="s">
        <v>6</v>
      </c>
      <c r="G4154">
        <v>820</v>
      </c>
      <c r="H4154">
        <f t="shared" si="455"/>
        <v>82</v>
      </c>
      <c r="I4154" t="s">
        <v>7</v>
      </c>
      <c r="J4154" t="s">
        <v>8</v>
      </c>
      <c r="K4154" t="s">
        <v>14191</v>
      </c>
      <c r="L4154" t="s">
        <v>8</v>
      </c>
      <c r="M4154" t="s">
        <v>6</v>
      </c>
      <c r="N4154" t="str">
        <f t="shared" si="457"/>
        <v>M</v>
      </c>
      <c r="O4154" t="s">
        <v>8</v>
      </c>
      <c r="P4154" t="s">
        <v>8</v>
      </c>
      <c r="Q4154" t="s">
        <v>11</v>
      </c>
      <c r="R4154" t="s">
        <v>8</v>
      </c>
      <c r="S4154" t="str">
        <f t="shared" si="458"/>
        <v>U</v>
      </c>
      <c r="T4154" t="s">
        <v>12</v>
      </c>
      <c r="U4154">
        <v>0.999999999999999</v>
      </c>
      <c r="V4154" t="s">
        <v>11</v>
      </c>
      <c r="W4154" t="e">
        <f>VLOOKUP(Q4154,'PBT Tag Rates'!$B$5:$E$44,4,FALSE)</f>
        <v>#N/A</v>
      </c>
      <c r="X4154">
        <v>1</v>
      </c>
      <c r="Y4154" s="14">
        <f>IFERROR(LOOKUP(H4154,{30,43,48,53,58,63,68,73,78,83,88,93,97},{42,47,52,57,62,67,72,77,82,87,92,99,100}),999)</f>
        <v>82</v>
      </c>
      <c r="Z4154" s="17">
        <f t="shared" si="459"/>
        <v>5.5555555555555554</v>
      </c>
      <c r="AA4154" s="17">
        <f t="shared" si="453"/>
        <v>5.5555555555555554</v>
      </c>
      <c r="AB4154" s="17">
        <f t="shared" si="454"/>
        <v>11.658097686375321</v>
      </c>
      <c r="AC4154" s="17" t="s">
        <v>17654</v>
      </c>
    </row>
    <row r="4155" spans="1:29" x14ac:dyDescent="0.25">
      <c r="A4155" t="s">
        <v>3339</v>
      </c>
      <c r="B4155" s="165" t="s">
        <v>14192</v>
      </c>
      <c r="C4155" t="s">
        <v>14193</v>
      </c>
      <c r="D4155" s="1">
        <v>45186</v>
      </c>
      <c r="E4155">
        <f t="shared" si="456"/>
        <v>18</v>
      </c>
      <c r="F4155" t="s">
        <v>14</v>
      </c>
      <c r="G4155">
        <v>700</v>
      </c>
      <c r="H4155">
        <f t="shared" si="455"/>
        <v>70</v>
      </c>
      <c r="I4155" t="s">
        <v>7</v>
      </c>
      <c r="J4155" t="s">
        <v>8</v>
      </c>
      <c r="K4155" t="s">
        <v>8</v>
      </c>
      <c r="L4155" t="s">
        <v>8</v>
      </c>
      <c r="M4155" t="s">
        <v>14</v>
      </c>
      <c r="N4155" t="str">
        <f t="shared" si="457"/>
        <v>F</v>
      </c>
      <c r="O4155" t="s">
        <v>8</v>
      </c>
      <c r="P4155" t="s">
        <v>8</v>
      </c>
      <c r="Q4155" t="s">
        <v>11</v>
      </c>
      <c r="R4155" t="s">
        <v>8</v>
      </c>
      <c r="S4155" t="str">
        <f t="shared" si="458"/>
        <v>U</v>
      </c>
      <c r="T4155" t="s">
        <v>12</v>
      </c>
      <c r="U4155">
        <v>1</v>
      </c>
      <c r="V4155" t="s">
        <v>11</v>
      </c>
      <c r="W4155" t="e">
        <f>VLOOKUP(Q4155,'PBT Tag Rates'!$B$5:$E$44,4,FALSE)</f>
        <v>#N/A</v>
      </c>
      <c r="X4155">
        <v>1</v>
      </c>
      <c r="Y4155" s="14">
        <f>IFERROR(LOOKUP(H4155,{30,43,48,53,58,63,68,73,78,83,88,93,97},{42,47,52,57,62,67,72,77,82,87,92,99,100}),999)</f>
        <v>72</v>
      </c>
      <c r="Z4155" s="17">
        <f t="shared" si="459"/>
        <v>5.5555555555555554</v>
      </c>
      <c r="AA4155" s="17">
        <f t="shared" ref="AA4155:AA4218" si="460">Z4155*(1+$AA$4)</f>
        <v>5.5555555555555554</v>
      </c>
      <c r="AB4155" s="17">
        <f t="shared" ref="AB4155:AB4218" si="461">IF(D4155&lt;$D$3,AA4155/$AB$3,AA4155/$AB$4)</f>
        <v>11.658097686375321</v>
      </c>
      <c r="AC4155" s="17" t="s">
        <v>17654</v>
      </c>
    </row>
    <row r="4156" spans="1:29" x14ac:dyDescent="0.25">
      <c r="A4156" t="s">
        <v>3339</v>
      </c>
      <c r="B4156" s="165" t="s">
        <v>14194</v>
      </c>
      <c r="C4156" t="s">
        <v>14195</v>
      </c>
      <c r="D4156" s="1">
        <v>45186</v>
      </c>
      <c r="E4156">
        <f t="shared" si="456"/>
        <v>18</v>
      </c>
      <c r="F4156" t="s">
        <v>6</v>
      </c>
      <c r="G4156">
        <v>630</v>
      </c>
      <c r="H4156">
        <f t="shared" si="455"/>
        <v>63</v>
      </c>
      <c r="I4156" t="s">
        <v>7</v>
      </c>
      <c r="J4156" t="s">
        <v>8</v>
      </c>
      <c r="K4156" t="s">
        <v>8</v>
      </c>
      <c r="L4156" t="s">
        <v>8</v>
      </c>
      <c r="M4156" t="s">
        <v>6</v>
      </c>
      <c r="N4156" t="str">
        <f t="shared" si="457"/>
        <v>M</v>
      </c>
      <c r="O4156" t="s">
        <v>2502</v>
      </c>
      <c r="P4156" t="s">
        <v>2503</v>
      </c>
      <c r="Q4156" t="s">
        <v>918</v>
      </c>
      <c r="R4156">
        <v>3</v>
      </c>
      <c r="S4156">
        <f t="shared" si="458"/>
        <v>2020</v>
      </c>
      <c r="T4156" t="s">
        <v>12</v>
      </c>
      <c r="U4156">
        <v>0.999999999999999</v>
      </c>
      <c r="V4156" t="s">
        <v>3357</v>
      </c>
      <c r="W4156">
        <f>VLOOKUP(Q4156,'PBT Tag Rates'!$B$5:$E$44,4,FALSE)</f>
        <v>0.98961045999999997</v>
      </c>
      <c r="X4156">
        <v>1</v>
      </c>
      <c r="Y4156" s="14">
        <f>IFERROR(LOOKUP(H4156,{30,43,48,53,58,63,68,73,78,83,88,93,97},{42,47,52,57,62,67,72,77,82,87,92,99,100}),999)</f>
        <v>67</v>
      </c>
      <c r="Z4156" s="17">
        <f t="shared" si="459"/>
        <v>5.5555555555555554</v>
      </c>
      <c r="AA4156" s="17">
        <f t="shared" si="460"/>
        <v>5.5555555555555554</v>
      </c>
      <c r="AB4156" s="17">
        <f t="shared" si="461"/>
        <v>11.658097686375321</v>
      </c>
      <c r="AC4156" s="17" t="s">
        <v>17654</v>
      </c>
    </row>
    <row r="4157" spans="1:29" x14ac:dyDescent="0.25">
      <c r="A4157" t="s">
        <v>3339</v>
      </c>
      <c r="B4157" s="165" t="s">
        <v>14196</v>
      </c>
      <c r="C4157" t="s">
        <v>14197</v>
      </c>
      <c r="D4157" s="1">
        <v>45186</v>
      </c>
      <c r="E4157">
        <f t="shared" si="456"/>
        <v>18</v>
      </c>
      <c r="F4157" t="s">
        <v>6</v>
      </c>
      <c r="G4157">
        <v>600</v>
      </c>
      <c r="H4157">
        <f t="shared" si="455"/>
        <v>60</v>
      </c>
      <c r="I4157" t="s">
        <v>9</v>
      </c>
      <c r="J4157">
        <v>1</v>
      </c>
      <c r="K4157" t="s">
        <v>8</v>
      </c>
      <c r="L4157" t="s">
        <v>8</v>
      </c>
      <c r="M4157" t="s">
        <v>6</v>
      </c>
      <c r="N4157" t="str">
        <f t="shared" si="457"/>
        <v>M</v>
      </c>
      <c r="O4157" t="s">
        <v>2687</v>
      </c>
      <c r="P4157" t="s">
        <v>2688</v>
      </c>
      <c r="Q4157" t="s">
        <v>918</v>
      </c>
      <c r="R4157">
        <v>3</v>
      </c>
      <c r="S4157">
        <f t="shared" si="458"/>
        <v>2020</v>
      </c>
      <c r="T4157" t="s">
        <v>12</v>
      </c>
      <c r="U4157">
        <v>0.999999999999998</v>
      </c>
      <c r="V4157" t="s">
        <v>3168</v>
      </c>
      <c r="W4157">
        <f>VLOOKUP(Q4157,'PBT Tag Rates'!$B$5:$E$44,4,FALSE)</f>
        <v>0.98961045999999997</v>
      </c>
      <c r="X4157">
        <v>1</v>
      </c>
      <c r="Y4157" s="14">
        <f>IFERROR(LOOKUP(H4157,{30,43,48,53,58,63,68,73,78,83,88,93,97},{42,47,52,57,62,67,72,77,82,87,92,99,100}),999)</f>
        <v>62</v>
      </c>
      <c r="Z4157" s="17">
        <f t="shared" si="459"/>
        <v>5.5555555555555554</v>
      </c>
      <c r="AA4157" s="17">
        <f t="shared" si="460"/>
        <v>5.5555555555555554</v>
      </c>
      <c r="AB4157" s="17">
        <f t="shared" si="461"/>
        <v>11.658097686375321</v>
      </c>
      <c r="AC4157" s="17" t="s">
        <v>17654</v>
      </c>
    </row>
    <row r="4158" spans="1:29" x14ac:dyDescent="0.25">
      <c r="A4158" t="s">
        <v>3339</v>
      </c>
      <c r="B4158" s="165" t="s">
        <v>14198</v>
      </c>
      <c r="C4158" t="s">
        <v>14199</v>
      </c>
      <c r="D4158" s="1">
        <v>45186</v>
      </c>
      <c r="E4158">
        <f t="shared" si="456"/>
        <v>18</v>
      </c>
      <c r="F4158" t="s">
        <v>14</v>
      </c>
      <c r="G4158">
        <v>740</v>
      </c>
      <c r="H4158">
        <f t="shared" si="455"/>
        <v>74</v>
      </c>
      <c r="I4158" t="s">
        <v>7</v>
      </c>
      <c r="J4158" t="s">
        <v>8</v>
      </c>
      <c r="K4158" t="s">
        <v>8</v>
      </c>
      <c r="L4158" t="s">
        <v>8</v>
      </c>
      <c r="M4158" t="s">
        <v>14</v>
      </c>
      <c r="N4158" t="str">
        <f t="shared" si="457"/>
        <v>F</v>
      </c>
      <c r="O4158" t="s">
        <v>2463</v>
      </c>
      <c r="P4158" t="s">
        <v>2464</v>
      </c>
      <c r="Q4158" t="s">
        <v>918</v>
      </c>
      <c r="R4158">
        <v>3</v>
      </c>
      <c r="S4158">
        <f t="shared" si="458"/>
        <v>2020</v>
      </c>
      <c r="T4158" t="s">
        <v>12</v>
      </c>
      <c r="U4158">
        <v>1</v>
      </c>
      <c r="V4158" t="s">
        <v>3386</v>
      </c>
      <c r="W4158">
        <f>VLOOKUP(Q4158,'PBT Tag Rates'!$B$5:$E$44,4,FALSE)</f>
        <v>0.98961045999999997</v>
      </c>
      <c r="X4158">
        <v>1</v>
      </c>
      <c r="Y4158" s="14">
        <f>IFERROR(LOOKUP(H4158,{30,43,48,53,58,63,68,73,78,83,88,93,97},{42,47,52,57,62,67,72,77,82,87,92,99,100}),999)</f>
        <v>77</v>
      </c>
      <c r="Z4158" s="17">
        <f t="shared" si="459"/>
        <v>5.5555555555555554</v>
      </c>
      <c r="AA4158" s="17">
        <f t="shared" si="460"/>
        <v>5.5555555555555554</v>
      </c>
      <c r="AB4158" s="17">
        <f t="shared" si="461"/>
        <v>11.658097686375321</v>
      </c>
      <c r="AC4158" s="17" t="s">
        <v>17654</v>
      </c>
    </row>
    <row r="4159" spans="1:29" x14ac:dyDescent="0.25">
      <c r="A4159" t="s">
        <v>3339</v>
      </c>
      <c r="B4159" s="165" t="s">
        <v>14200</v>
      </c>
      <c r="C4159" t="s">
        <v>14201</v>
      </c>
      <c r="D4159" s="1">
        <v>45186</v>
      </c>
      <c r="E4159">
        <f t="shared" si="456"/>
        <v>18</v>
      </c>
      <c r="F4159" t="s">
        <v>6</v>
      </c>
      <c r="G4159">
        <v>650</v>
      </c>
      <c r="H4159">
        <f t="shared" si="455"/>
        <v>65</v>
      </c>
      <c r="I4159" t="s">
        <v>7</v>
      </c>
      <c r="J4159" t="s">
        <v>8</v>
      </c>
      <c r="K4159" t="s">
        <v>8</v>
      </c>
      <c r="L4159" t="s">
        <v>8</v>
      </c>
      <c r="M4159" t="s">
        <v>6</v>
      </c>
      <c r="N4159" t="str">
        <f t="shared" si="457"/>
        <v>M</v>
      </c>
      <c r="O4159" t="s">
        <v>4861</v>
      </c>
      <c r="P4159" t="s">
        <v>4862</v>
      </c>
      <c r="Q4159" t="s">
        <v>281</v>
      </c>
      <c r="R4159">
        <v>4</v>
      </c>
      <c r="S4159">
        <f t="shared" si="458"/>
        <v>2019</v>
      </c>
      <c r="T4159" t="s">
        <v>12</v>
      </c>
      <c r="U4159">
        <v>1</v>
      </c>
      <c r="V4159" t="s">
        <v>3169</v>
      </c>
      <c r="W4159">
        <f>VLOOKUP(Q4159,'PBT Tag Rates'!$B$5:$E$44,4,FALSE)</f>
        <v>0.99705232300000002</v>
      </c>
      <c r="X4159">
        <v>1</v>
      </c>
      <c r="Y4159" s="14">
        <f>IFERROR(LOOKUP(H4159,{30,43,48,53,58,63,68,73,78,83,88,93,97},{42,47,52,57,62,67,72,77,82,87,92,99,100}),999)</f>
        <v>67</v>
      </c>
      <c r="Z4159" s="17">
        <f t="shared" si="459"/>
        <v>5.5555555555555554</v>
      </c>
      <c r="AA4159" s="17">
        <f t="shared" si="460"/>
        <v>5.5555555555555554</v>
      </c>
      <c r="AB4159" s="17">
        <f t="shared" si="461"/>
        <v>11.658097686375321</v>
      </c>
      <c r="AC4159" s="17" t="s">
        <v>17654</v>
      </c>
    </row>
    <row r="4160" spans="1:29" x14ac:dyDescent="0.25">
      <c r="A4160" t="s">
        <v>3339</v>
      </c>
      <c r="B4160" s="165" t="s">
        <v>14202</v>
      </c>
      <c r="C4160" t="s">
        <v>14203</v>
      </c>
      <c r="D4160" s="1">
        <v>45186</v>
      </c>
      <c r="E4160">
        <f t="shared" si="456"/>
        <v>18</v>
      </c>
      <c r="F4160" t="s">
        <v>14</v>
      </c>
      <c r="G4160">
        <v>700</v>
      </c>
      <c r="H4160">
        <f t="shared" si="455"/>
        <v>70</v>
      </c>
      <c r="I4160" t="s">
        <v>7</v>
      </c>
      <c r="J4160" t="s">
        <v>8</v>
      </c>
      <c r="K4160" t="s">
        <v>8</v>
      </c>
      <c r="L4160" t="s">
        <v>8</v>
      </c>
      <c r="M4160" t="s">
        <v>14</v>
      </c>
      <c r="N4160" t="str">
        <f t="shared" si="457"/>
        <v>F</v>
      </c>
      <c r="O4160" t="s">
        <v>2197</v>
      </c>
      <c r="P4160" t="s">
        <v>2769</v>
      </c>
      <c r="Q4160" t="s">
        <v>221</v>
      </c>
      <c r="R4160">
        <v>4</v>
      </c>
      <c r="S4160">
        <f t="shared" si="458"/>
        <v>2019</v>
      </c>
      <c r="T4160" t="s">
        <v>12</v>
      </c>
      <c r="U4160">
        <v>0.999999999999996</v>
      </c>
      <c r="V4160" t="s">
        <v>3346</v>
      </c>
      <c r="W4160">
        <f>VLOOKUP(Q4160,'PBT Tag Rates'!$B$5:$E$44,4,FALSE)</f>
        <v>0.95971980899999998</v>
      </c>
      <c r="X4160">
        <v>1</v>
      </c>
      <c r="Y4160" s="14">
        <f>IFERROR(LOOKUP(H4160,{30,43,48,53,58,63,68,73,78,83,88,93,97},{42,47,52,57,62,67,72,77,82,87,92,99,100}),999)</f>
        <v>72</v>
      </c>
      <c r="Z4160" s="17">
        <f t="shared" si="459"/>
        <v>5.5555555555555554</v>
      </c>
      <c r="AA4160" s="17">
        <f t="shared" si="460"/>
        <v>5.5555555555555554</v>
      </c>
      <c r="AB4160" s="17">
        <f t="shared" si="461"/>
        <v>11.658097686375321</v>
      </c>
      <c r="AC4160" s="17" t="s">
        <v>17654</v>
      </c>
    </row>
    <row r="4161" spans="1:29" x14ac:dyDescent="0.25">
      <c r="A4161" t="s">
        <v>3339</v>
      </c>
      <c r="B4161" s="165" t="s">
        <v>14204</v>
      </c>
      <c r="C4161" t="s">
        <v>2660</v>
      </c>
      <c r="D4161" s="1">
        <v>45186</v>
      </c>
      <c r="E4161">
        <f t="shared" si="456"/>
        <v>18</v>
      </c>
      <c r="F4161" t="s">
        <v>6</v>
      </c>
      <c r="G4161">
        <v>550</v>
      </c>
      <c r="H4161">
        <f t="shared" si="455"/>
        <v>55</v>
      </c>
      <c r="I4161" t="s">
        <v>7</v>
      </c>
      <c r="J4161" t="s">
        <v>8</v>
      </c>
      <c r="K4161" t="s">
        <v>8</v>
      </c>
      <c r="L4161" t="s">
        <v>14205</v>
      </c>
      <c r="M4161" t="s">
        <v>6</v>
      </c>
      <c r="N4161" t="str">
        <f t="shared" si="457"/>
        <v>M</v>
      </c>
      <c r="O4161" t="s">
        <v>560</v>
      </c>
      <c r="P4161" t="s">
        <v>561</v>
      </c>
      <c r="Q4161" t="s">
        <v>15</v>
      </c>
      <c r="R4161">
        <v>5</v>
      </c>
      <c r="S4161">
        <f t="shared" si="458"/>
        <v>2018</v>
      </c>
      <c r="T4161" t="s">
        <v>12</v>
      </c>
      <c r="U4161">
        <v>1</v>
      </c>
      <c r="V4161" t="s">
        <v>3543</v>
      </c>
      <c r="W4161">
        <f>VLOOKUP(Q4161,'PBT Tag Rates'!$B$5:$E$44,4,FALSE)</f>
        <v>0.80551598400000002</v>
      </c>
      <c r="X4161">
        <v>1</v>
      </c>
      <c r="Y4161" s="14">
        <f>IFERROR(LOOKUP(H4161,{30,43,48,53,58,63,68,73,78,83,88,93,97},{42,47,52,57,62,67,72,77,82,87,92,99,100}),999)</f>
        <v>57</v>
      </c>
      <c r="Z4161" s="17">
        <f t="shared" si="459"/>
        <v>5.5555555555555554</v>
      </c>
      <c r="AA4161" s="17">
        <f t="shared" si="460"/>
        <v>5.5555555555555554</v>
      </c>
      <c r="AB4161" s="17">
        <f t="shared" si="461"/>
        <v>11.658097686375321</v>
      </c>
      <c r="AC4161" s="17" t="s">
        <v>17655</v>
      </c>
    </row>
    <row r="4162" spans="1:29" x14ac:dyDescent="0.25">
      <c r="A4162" t="s">
        <v>3339</v>
      </c>
      <c r="B4162" s="165" t="s">
        <v>14206</v>
      </c>
      <c r="C4162" t="s">
        <v>14207</v>
      </c>
      <c r="D4162" s="1">
        <v>45186</v>
      </c>
      <c r="E4162">
        <f t="shared" si="456"/>
        <v>18</v>
      </c>
      <c r="F4162" t="s">
        <v>14</v>
      </c>
      <c r="G4162">
        <v>800</v>
      </c>
      <c r="H4162">
        <f t="shared" si="455"/>
        <v>80</v>
      </c>
      <c r="I4162" t="s">
        <v>7</v>
      </c>
      <c r="J4162" t="s">
        <v>8</v>
      </c>
      <c r="K4162" t="s">
        <v>14208</v>
      </c>
      <c r="L4162" t="s">
        <v>8</v>
      </c>
      <c r="M4162" t="s">
        <v>14</v>
      </c>
      <c r="N4162" t="str">
        <f t="shared" si="457"/>
        <v>F</v>
      </c>
      <c r="O4162" t="s">
        <v>680</v>
      </c>
      <c r="P4162" t="s">
        <v>681</v>
      </c>
      <c r="Q4162" t="s">
        <v>221</v>
      </c>
      <c r="R4162">
        <v>4</v>
      </c>
      <c r="S4162">
        <f t="shared" si="458"/>
        <v>2019</v>
      </c>
      <c r="T4162" t="s">
        <v>12</v>
      </c>
      <c r="U4162">
        <v>1</v>
      </c>
      <c r="V4162" t="s">
        <v>3653</v>
      </c>
      <c r="W4162">
        <f>VLOOKUP(Q4162,'PBT Tag Rates'!$B$5:$E$44,4,FALSE)</f>
        <v>0.95971980899999998</v>
      </c>
      <c r="X4162">
        <v>1</v>
      </c>
      <c r="Y4162" s="14">
        <f>IFERROR(LOOKUP(H4162,{30,43,48,53,58,63,68,73,78,83,88,93,97},{42,47,52,57,62,67,72,77,82,87,92,99,100}),999)</f>
        <v>82</v>
      </c>
      <c r="Z4162" s="17">
        <f t="shared" si="459"/>
        <v>5.5555555555555554</v>
      </c>
      <c r="AA4162" s="17">
        <f t="shared" si="460"/>
        <v>5.5555555555555554</v>
      </c>
      <c r="AB4162" s="17">
        <f t="shared" si="461"/>
        <v>11.658097686375321</v>
      </c>
      <c r="AC4162" s="17" t="s">
        <v>17655</v>
      </c>
    </row>
    <row r="4163" spans="1:29" x14ac:dyDescent="0.25">
      <c r="A4163" t="s">
        <v>3339</v>
      </c>
      <c r="B4163" s="165" t="s">
        <v>14209</v>
      </c>
      <c r="C4163" t="s">
        <v>14210</v>
      </c>
      <c r="D4163" s="1">
        <v>45186</v>
      </c>
      <c r="E4163">
        <f t="shared" si="456"/>
        <v>18</v>
      </c>
      <c r="F4163" t="s">
        <v>6</v>
      </c>
      <c r="G4163">
        <v>800</v>
      </c>
      <c r="H4163">
        <f t="shared" si="455"/>
        <v>80</v>
      </c>
      <c r="I4163" t="s">
        <v>7</v>
      </c>
      <c r="J4163" t="s">
        <v>8</v>
      </c>
      <c r="K4163" t="s">
        <v>14211</v>
      </c>
      <c r="L4163" t="s">
        <v>8</v>
      </c>
      <c r="M4163" t="s">
        <v>6</v>
      </c>
      <c r="N4163" t="str">
        <f t="shared" si="457"/>
        <v>M</v>
      </c>
      <c r="O4163" t="s">
        <v>839</v>
      </c>
      <c r="P4163" t="s">
        <v>6040</v>
      </c>
      <c r="Q4163" t="s">
        <v>221</v>
      </c>
      <c r="R4163">
        <v>4</v>
      </c>
      <c r="S4163">
        <f t="shared" si="458"/>
        <v>2019</v>
      </c>
      <c r="T4163" t="s">
        <v>12</v>
      </c>
      <c r="U4163">
        <v>1</v>
      </c>
      <c r="V4163" t="s">
        <v>3357</v>
      </c>
      <c r="W4163">
        <f>VLOOKUP(Q4163,'PBT Tag Rates'!$B$5:$E$44,4,FALSE)</f>
        <v>0.95971980899999998</v>
      </c>
      <c r="X4163">
        <v>1</v>
      </c>
      <c r="Y4163" s="14">
        <f>IFERROR(LOOKUP(H4163,{30,43,48,53,58,63,68,73,78,83,88,93,97},{42,47,52,57,62,67,72,77,82,87,92,99,100}),999)</f>
        <v>82</v>
      </c>
      <c r="Z4163" s="17">
        <f t="shared" si="459"/>
        <v>5.5555555555555554</v>
      </c>
      <c r="AA4163" s="17">
        <f t="shared" si="460"/>
        <v>5.5555555555555554</v>
      </c>
      <c r="AB4163" s="17">
        <f t="shared" si="461"/>
        <v>11.658097686375321</v>
      </c>
      <c r="AC4163" s="17" t="s">
        <v>17654</v>
      </c>
    </row>
    <row r="4164" spans="1:29" x14ac:dyDescent="0.25">
      <c r="A4164" t="s">
        <v>3339</v>
      </c>
      <c r="B4164" s="165" t="s">
        <v>14212</v>
      </c>
      <c r="C4164" t="s">
        <v>14213</v>
      </c>
      <c r="D4164" s="1">
        <v>45186</v>
      </c>
      <c r="E4164">
        <f t="shared" si="456"/>
        <v>18</v>
      </c>
      <c r="F4164" t="s">
        <v>6</v>
      </c>
      <c r="G4164">
        <v>760</v>
      </c>
      <c r="H4164">
        <f t="shared" si="455"/>
        <v>76</v>
      </c>
      <c r="I4164" t="s">
        <v>7</v>
      </c>
      <c r="J4164" t="s">
        <v>8</v>
      </c>
      <c r="K4164" t="s">
        <v>8</v>
      </c>
      <c r="L4164" t="s">
        <v>8</v>
      </c>
      <c r="M4164" t="s">
        <v>6</v>
      </c>
      <c r="N4164" t="str">
        <f t="shared" si="457"/>
        <v>M</v>
      </c>
      <c r="O4164" t="s">
        <v>2514</v>
      </c>
      <c r="P4164" t="s">
        <v>2515</v>
      </c>
      <c r="Q4164" t="s">
        <v>221</v>
      </c>
      <c r="R4164">
        <v>4</v>
      </c>
      <c r="S4164">
        <f t="shared" si="458"/>
        <v>2019</v>
      </c>
      <c r="T4164" t="s">
        <v>12</v>
      </c>
      <c r="U4164">
        <v>0.999999999999999</v>
      </c>
      <c r="V4164" t="s">
        <v>3653</v>
      </c>
      <c r="W4164">
        <f>VLOOKUP(Q4164,'PBT Tag Rates'!$B$5:$E$44,4,FALSE)</f>
        <v>0.95971980899999998</v>
      </c>
      <c r="X4164">
        <v>1</v>
      </c>
      <c r="Y4164" s="14">
        <f>IFERROR(LOOKUP(H4164,{30,43,48,53,58,63,68,73,78,83,88,93,97},{42,47,52,57,62,67,72,77,82,87,92,99,100}),999)</f>
        <v>77</v>
      </c>
      <c r="Z4164" s="17">
        <f t="shared" si="459"/>
        <v>5.5555555555555554</v>
      </c>
      <c r="AA4164" s="17">
        <f t="shared" si="460"/>
        <v>5.5555555555555554</v>
      </c>
      <c r="AB4164" s="17">
        <f t="shared" si="461"/>
        <v>11.658097686375321</v>
      </c>
      <c r="AC4164" s="17" t="s">
        <v>17655</v>
      </c>
    </row>
    <row r="4165" spans="1:29" x14ac:dyDescent="0.25">
      <c r="A4165" t="s">
        <v>3339</v>
      </c>
      <c r="B4165" s="165" t="s">
        <v>14214</v>
      </c>
      <c r="C4165" t="s">
        <v>14215</v>
      </c>
      <c r="D4165" s="1">
        <v>45186</v>
      </c>
      <c r="E4165">
        <f t="shared" si="456"/>
        <v>18</v>
      </c>
      <c r="F4165" t="s">
        <v>6</v>
      </c>
      <c r="G4165">
        <v>700</v>
      </c>
      <c r="H4165">
        <f t="shared" si="455"/>
        <v>70</v>
      </c>
      <c r="I4165" t="s">
        <v>7</v>
      </c>
      <c r="J4165" t="s">
        <v>8</v>
      </c>
      <c r="K4165" t="s">
        <v>8</v>
      </c>
      <c r="L4165" t="s">
        <v>8</v>
      </c>
      <c r="M4165" t="s">
        <v>6</v>
      </c>
      <c r="N4165" t="str">
        <f t="shared" si="457"/>
        <v>M</v>
      </c>
      <c r="O4165" t="s">
        <v>14216</v>
      </c>
      <c r="P4165" t="s">
        <v>14217</v>
      </c>
      <c r="Q4165" t="s">
        <v>2596</v>
      </c>
      <c r="R4165">
        <v>3</v>
      </c>
      <c r="S4165">
        <f t="shared" si="458"/>
        <v>2020</v>
      </c>
      <c r="T4165" t="s">
        <v>12</v>
      </c>
      <c r="U4165">
        <v>1</v>
      </c>
      <c r="V4165" t="s">
        <v>3079</v>
      </c>
      <c r="W4165">
        <f>VLOOKUP(Q4165,'PBT Tag Rates'!$B$5:$E$44,4,FALSE)</f>
        <v>0.98845608500000004</v>
      </c>
      <c r="X4165">
        <v>1</v>
      </c>
      <c r="Y4165" s="14">
        <f>IFERROR(LOOKUP(H4165,{30,43,48,53,58,63,68,73,78,83,88,93,97},{42,47,52,57,62,67,72,77,82,87,92,99,100}),999)</f>
        <v>72</v>
      </c>
      <c r="Z4165" s="17">
        <f t="shared" si="459"/>
        <v>5.5555555555555554</v>
      </c>
      <c r="AA4165" s="17">
        <f t="shared" si="460"/>
        <v>5.5555555555555554</v>
      </c>
      <c r="AB4165" s="17">
        <f t="shared" si="461"/>
        <v>11.658097686375321</v>
      </c>
      <c r="AC4165" s="17" t="s">
        <v>17654</v>
      </c>
    </row>
    <row r="4166" spans="1:29" x14ac:dyDescent="0.25">
      <c r="A4166" t="s">
        <v>3339</v>
      </c>
      <c r="B4166" s="165" t="s">
        <v>14218</v>
      </c>
      <c r="C4166" t="s">
        <v>14219</v>
      </c>
      <c r="D4166" s="1">
        <v>45186</v>
      </c>
      <c r="E4166">
        <f t="shared" si="456"/>
        <v>18</v>
      </c>
      <c r="F4166" t="s">
        <v>14</v>
      </c>
      <c r="G4166">
        <v>680</v>
      </c>
      <c r="H4166">
        <f t="shared" si="455"/>
        <v>68</v>
      </c>
      <c r="I4166" t="s">
        <v>9</v>
      </c>
      <c r="J4166">
        <v>1</v>
      </c>
      <c r="K4166" t="s">
        <v>8</v>
      </c>
      <c r="L4166" t="s">
        <v>8</v>
      </c>
      <c r="M4166" t="s">
        <v>14</v>
      </c>
      <c r="N4166" t="str">
        <f t="shared" si="457"/>
        <v>F</v>
      </c>
      <c r="O4166" t="s">
        <v>1127</v>
      </c>
      <c r="P4166" t="s">
        <v>1128</v>
      </c>
      <c r="Q4166" t="s">
        <v>221</v>
      </c>
      <c r="R4166">
        <v>4</v>
      </c>
      <c r="S4166">
        <f t="shared" si="458"/>
        <v>2019</v>
      </c>
      <c r="T4166" t="s">
        <v>12</v>
      </c>
      <c r="U4166">
        <v>0.999999999999998</v>
      </c>
      <c r="V4166" t="s">
        <v>3363</v>
      </c>
      <c r="W4166">
        <f>VLOOKUP(Q4166,'PBT Tag Rates'!$B$5:$E$44,4,FALSE)</f>
        <v>0.95971980899999998</v>
      </c>
      <c r="X4166">
        <v>1</v>
      </c>
      <c r="Y4166" s="14">
        <f>IFERROR(LOOKUP(H4166,{30,43,48,53,58,63,68,73,78,83,88,93,97},{42,47,52,57,62,67,72,77,82,87,92,99,100}),999)</f>
        <v>72</v>
      </c>
      <c r="Z4166" s="17">
        <f t="shared" si="459"/>
        <v>5.5555555555555554</v>
      </c>
      <c r="AA4166" s="17">
        <f t="shared" si="460"/>
        <v>5.5555555555555554</v>
      </c>
      <c r="AB4166" s="17">
        <f t="shared" si="461"/>
        <v>11.658097686375321</v>
      </c>
      <c r="AC4166" s="17" t="s">
        <v>17654</v>
      </c>
    </row>
    <row r="4167" spans="1:29" x14ac:dyDescent="0.25">
      <c r="A4167" t="s">
        <v>3339</v>
      </c>
      <c r="B4167" s="165" t="s">
        <v>14220</v>
      </c>
      <c r="C4167" t="s">
        <v>14221</v>
      </c>
      <c r="D4167" s="1">
        <v>45186</v>
      </c>
      <c r="E4167">
        <f t="shared" si="456"/>
        <v>18</v>
      </c>
      <c r="F4167" t="s">
        <v>6</v>
      </c>
      <c r="G4167">
        <v>610</v>
      </c>
      <c r="H4167">
        <f t="shared" si="455"/>
        <v>61</v>
      </c>
      <c r="I4167" t="s">
        <v>7</v>
      </c>
      <c r="J4167" t="s">
        <v>8</v>
      </c>
      <c r="K4167" t="s">
        <v>8</v>
      </c>
      <c r="L4167" t="s">
        <v>8</v>
      </c>
      <c r="M4167" t="s">
        <v>6</v>
      </c>
      <c r="N4167" t="str">
        <f t="shared" si="457"/>
        <v>M</v>
      </c>
      <c r="O4167" t="s">
        <v>8476</v>
      </c>
      <c r="P4167" t="s">
        <v>14222</v>
      </c>
      <c r="Q4167" t="s">
        <v>918</v>
      </c>
      <c r="R4167">
        <v>3</v>
      </c>
      <c r="S4167">
        <f t="shared" si="458"/>
        <v>2020</v>
      </c>
      <c r="T4167" t="s">
        <v>12</v>
      </c>
      <c r="U4167">
        <v>1</v>
      </c>
      <c r="V4167" t="s">
        <v>3346</v>
      </c>
      <c r="W4167">
        <f>VLOOKUP(Q4167,'PBT Tag Rates'!$B$5:$E$44,4,FALSE)</f>
        <v>0.98961045999999997</v>
      </c>
      <c r="X4167">
        <v>1</v>
      </c>
      <c r="Y4167" s="14">
        <f>IFERROR(LOOKUP(H4167,{30,43,48,53,58,63,68,73,78,83,88,93,97},{42,47,52,57,62,67,72,77,82,87,92,99,100}),999)</f>
        <v>62</v>
      </c>
      <c r="Z4167" s="17">
        <f t="shared" si="459"/>
        <v>5.5555555555555554</v>
      </c>
      <c r="AA4167" s="17">
        <f t="shared" si="460"/>
        <v>5.5555555555555554</v>
      </c>
      <c r="AB4167" s="17">
        <f t="shared" si="461"/>
        <v>11.658097686375321</v>
      </c>
      <c r="AC4167" s="17" t="s">
        <v>17654</v>
      </c>
    </row>
    <row r="4168" spans="1:29" x14ac:dyDescent="0.25">
      <c r="A4168" t="s">
        <v>3339</v>
      </c>
      <c r="B4168" s="165" t="s">
        <v>14223</v>
      </c>
      <c r="C4168" t="s">
        <v>14224</v>
      </c>
      <c r="D4168" s="1">
        <v>45186</v>
      </c>
      <c r="E4168">
        <f t="shared" si="456"/>
        <v>18</v>
      </c>
      <c r="F4168" t="s">
        <v>14</v>
      </c>
      <c r="G4168">
        <v>760</v>
      </c>
      <c r="H4168">
        <f t="shared" si="455"/>
        <v>76</v>
      </c>
      <c r="I4168" t="s">
        <v>7</v>
      </c>
      <c r="J4168" t="s">
        <v>8</v>
      </c>
      <c r="K4168" t="s">
        <v>8</v>
      </c>
      <c r="L4168" t="s">
        <v>8</v>
      </c>
      <c r="M4168" t="s">
        <v>14</v>
      </c>
      <c r="N4168" t="str">
        <f t="shared" si="457"/>
        <v>F</v>
      </c>
      <c r="O4168" t="s">
        <v>1637</v>
      </c>
      <c r="P4168" t="s">
        <v>1638</v>
      </c>
      <c r="Q4168" t="s">
        <v>221</v>
      </c>
      <c r="R4168">
        <v>4</v>
      </c>
      <c r="S4168">
        <f t="shared" si="458"/>
        <v>2019</v>
      </c>
      <c r="T4168" t="s">
        <v>12</v>
      </c>
      <c r="U4168">
        <v>0.999999999999997</v>
      </c>
      <c r="V4168" t="s">
        <v>3357</v>
      </c>
      <c r="W4168">
        <f>VLOOKUP(Q4168,'PBT Tag Rates'!$B$5:$E$44,4,FALSE)</f>
        <v>0.95971980899999998</v>
      </c>
      <c r="X4168">
        <v>1</v>
      </c>
      <c r="Y4168" s="14">
        <f>IFERROR(LOOKUP(H4168,{30,43,48,53,58,63,68,73,78,83,88,93,97},{42,47,52,57,62,67,72,77,82,87,92,99,100}),999)</f>
        <v>77</v>
      </c>
      <c r="Z4168" s="17">
        <f t="shared" si="459"/>
        <v>5.5555555555555554</v>
      </c>
      <c r="AA4168" s="17">
        <f t="shared" si="460"/>
        <v>5.5555555555555554</v>
      </c>
      <c r="AB4168" s="17">
        <f t="shared" si="461"/>
        <v>11.658097686375321</v>
      </c>
      <c r="AC4168" s="17" t="s">
        <v>17654</v>
      </c>
    </row>
    <row r="4169" spans="1:29" x14ac:dyDescent="0.25">
      <c r="A4169" t="s">
        <v>3339</v>
      </c>
      <c r="B4169" s="165" t="s">
        <v>14225</v>
      </c>
      <c r="C4169" t="s">
        <v>14226</v>
      </c>
      <c r="D4169" s="1">
        <v>45186</v>
      </c>
      <c r="E4169">
        <f t="shared" si="456"/>
        <v>18</v>
      </c>
      <c r="F4169" t="s">
        <v>14</v>
      </c>
      <c r="G4169">
        <v>750</v>
      </c>
      <c r="H4169">
        <f t="shared" si="455"/>
        <v>75</v>
      </c>
      <c r="I4169" t="s">
        <v>7</v>
      </c>
      <c r="J4169" t="s">
        <v>8</v>
      </c>
      <c r="K4169" t="s">
        <v>8</v>
      </c>
      <c r="L4169" t="s">
        <v>8</v>
      </c>
      <c r="M4169" t="s">
        <v>14</v>
      </c>
      <c r="N4169" t="str">
        <f t="shared" si="457"/>
        <v>F</v>
      </c>
      <c r="O4169" t="s">
        <v>1491</v>
      </c>
      <c r="P4169" t="s">
        <v>2794</v>
      </c>
      <c r="Q4169" t="s">
        <v>221</v>
      </c>
      <c r="R4169">
        <v>4</v>
      </c>
      <c r="S4169">
        <f t="shared" si="458"/>
        <v>2019</v>
      </c>
      <c r="T4169" t="s">
        <v>12</v>
      </c>
      <c r="U4169">
        <v>1</v>
      </c>
      <c r="V4169" t="s">
        <v>3386</v>
      </c>
      <c r="W4169">
        <f>VLOOKUP(Q4169,'PBT Tag Rates'!$B$5:$E$44,4,FALSE)</f>
        <v>0.95971980899999998</v>
      </c>
      <c r="X4169">
        <v>1</v>
      </c>
      <c r="Y4169" s="14">
        <f>IFERROR(LOOKUP(H4169,{30,43,48,53,58,63,68,73,78,83,88,93,97},{42,47,52,57,62,67,72,77,82,87,92,99,100}),999)</f>
        <v>77</v>
      </c>
      <c r="Z4169" s="17">
        <f t="shared" si="459"/>
        <v>5.5555555555555554</v>
      </c>
      <c r="AA4169" s="17">
        <f t="shared" si="460"/>
        <v>5.5555555555555554</v>
      </c>
      <c r="AB4169" s="17">
        <f t="shared" si="461"/>
        <v>11.658097686375321</v>
      </c>
      <c r="AC4169" s="17" t="s">
        <v>17654</v>
      </c>
    </row>
    <row r="4170" spans="1:29" x14ac:dyDescent="0.25">
      <c r="A4170" t="s">
        <v>3339</v>
      </c>
      <c r="B4170" s="165" t="s">
        <v>14227</v>
      </c>
      <c r="C4170" t="s">
        <v>14228</v>
      </c>
      <c r="D4170" s="1">
        <v>45186</v>
      </c>
      <c r="E4170">
        <f t="shared" si="456"/>
        <v>18</v>
      </c>
      <c r="F4170" t="s">
        <v>14</v>
      </c>
      <c r="G4170">
        <v>680</v>
      </c>
      <c r="H4170">
        <f t="shared" si="455"/>
        <v>68</v>
      </c>
      <c r="I4170" t="s">
        <v>9</v>
      </c>
      <c r="J4170">
        <v>1</v>
      </c>
      <c r="K4170" t="s">
        <v>8</v>
      </c>
      <c r="L4170" t="s">
        <v>8</v>
      </c>
      <c r="M4170" t="s">
        <v>14</v>
      </c>
      <c r="N4170" t="str">
        <f t="shared" si="457"/>
        <v>F</v>
      </c>
      <c r="O4170" t="s">
        <v>8</v>
      </c>
      <c r="P4170" t="s">
        <v>8</v>
      </c>
      <c r="Q4170" t="s">
        <v>11</v>
      </c>
      <c r="R4170" t="s">
        <v>8</v>
      </c>
      <c r="S4170" t="str">
        <f t="shared" si="458"/>
        <v>U</v>
      </c>
      <c r="T4170" t="s">
        <v>12</v>
      </c>
      <c r="U4170">
        <v>1</v>
      </c>
      <c r="V4170" t="s">
        <v>3100</v>
      </c>
      <c r="W4170" t="e">
        <f>VLOOKUP(Q4170,'PBT Tag Rates'!$B$5:$E$44,4,FALSE)</f>
        <v>#N/A</v>
      </c>
      <c r="X4170">
        <v>1</v>
      </c>
      <c r="Y4170" s="14">
        <f>IFERROR(LOOKUP(H4170,{30,43,48,53,58,63,68,73,78,83,88,93,97},{42,47,52,57,62,67,72,77,82,87,92,99,100}),999)</f>
        <v>72</v>
      </c>
      <c r="Z4170" s="17">
        <f t="shared" si="459"/>
        <v>5.5555555555555554</v>
      </c>
      <c r="AA4170" s="17">
        <f t="shared" si="460"/>
        <v>5.5555555555555554</v>
      </c>
      <c r="AB4170" s="17">
        <f t="shared" si="461"/>
        <v>11.658097686375321</v>
      </c>
      <c r="AC4170" s="17" t="s">
        <v>17654</v>
      </c>
    </row>
    <row r="4171" spans="1:29" x14ac:dyDescent="0.25">
      <c r="A4171" t="s">
        <v>3339</v>
      </c>
      <c r="B4171" s="165" t="s">
        <v>14229</v>
      </c>
      <c r="C4171" t="s">
        <v>14230</v>
      </c>
      <c r="D4171" s="1">
        <v>45186</v>
      </c>
      <c r="E4171">
        <f t="shared" si="456"/>
        <v>18</v>
      </c>
      <c r="F4171" t="s">
        <v>14</v>
      </c>
      <c r="G4171">
        <v>690</v>
      </c>
      <c r="H4171">
        <f t="shared" si="455"/>
        <v>69</v>
      </c>
      <c r="I4171" t="s">
        <v>7</v>
      </c>
      <c r="J4171" t="s">
        <v>8</v>
      </c>
      <c r="K4171" t="s">
        <v>8</v>
      </c>
      <c r="L4171" t="s">
        <v>8</v>
      </c>
      <c r="M4171" t="s">
        <v>14</v>
      </c>
      <c r="N4171" t="str">
        <f t="shared" si="457"/>
        <v>F</v>
      </c>
      <c r="O4171" t="s">
        <v>12588</v>
      </c>
      <c r="P4171" t="s">
        <v>14231</v>
      </c>
      <c r="Q4171" t="s">
        <v>918</v>
      </c>
      <c r="R4171">
        <v>3</v>
      </c>
      <c r="S4171">
        <f t="shared" si="458"/>
        <v>2020</v>
      </c>
      <c r="T4171" t="s">
        <v>12</v>
      </c>
      <c r="U4171">
        <v>0.999999999999999</v>
      </c>
      <c r="V4171" t="s">
        <v>3168</v>
      </c>
      <c r="W4171">
        <f>VLOOKUP(Q4171,'PBT Tag Rates'!$B$5:$E$44,4,FALSE)</f>
        <v>0.98961045999999997</v>
      </c>
      <c r="X4171">
        <v>1</v>
      </c>
      <c r="Y4171" s="14">
        <f>IFERROR(LOOKUP(H4171,{30,43,48,53,58,63,68,73,78,83,88,93,97},{42,47,52,57,62,67,72,77,82,87,92,99,100}),999)</f>
        <v>72</v>
      </c>
      <c r="Z4171" s="17">
        <f t="shared" si="459"/>
        <v>5.5555555555555554</v>
      </c>
      <c r="AA4171" s="17">
        <f t="shared" si="460"/>
        <v>5.5555555555555554</v>
      </c>
      <c r="AB4171" s="17">
        <f t="shared" si="461"/>
        <v>11.658097686375321</v>
      </c>
      <c r="AC4171" s="17" t="s">
        <v>17654</v>
      </c>
    </row>
    <row r="4172" spans="1:29" x14ac:dyDescent="0.25">
      <c r="A4172" t="s">
        <v>3339</v>
      </c>
      <c r="B4172" s="165" t="s">
        <v>14232</v>
      </c>
      <c r="C4172" t="s">
        <v>14233</v>
      </c>
      <c r="D4172" s="1">
        <v>45186</v>
      </c>
      <c r="E4172">
        <f t="shared" si="456"/>
        <v>18</v>
      </c>
      <c r="F4172" t="s">
        <v>14</v>
      </c>
      <c r="G4172">
        <v>610</v>
      </c>
      <c r="H4172">
        <f t="shared" si="455"/>
        <v>61</v>
      </c>
      <c r="I4172" t="s">
        <v>7</v>
      </c>
      <c r="J4172" t="s">
        <v>8</v>
      </c>
      <c r="K4172" t="s">
        <v>8</v>
      </c>
      <c r="L4172" t="s">
        <v>8</v>
      </c>
      <c r="M4172" t="s">
        <v>6</v>
      </c>
      <c r="N4172" t="str">
        <f t="shared" si="457"/>
        <v>M</v>
      </c>
      <c r="O4172" t="s">
        <v>8</v>
      </c>
      <c r="P4172" t="s">
        <v>8</v>
      </c>
      <c r="Q4172" t="s">
        <v>11</v>
      </c>
      <c r="R4172" t="s">
        <v>8</v>
      </c>
      <c r="S4172" t="str">
        <f t="shared" si="458"/>
        <v>U</v>
      </c>
      <c r="T4172" t="s">
        <v>12</v>
      </c>
      <c r="U4172">
        <v>1</v>
      </c>
      <c r="V4172" t="s">
        <v>11</v>
      </c>
      <c r="W4172" t="e">
        <f>VLOOKUP(Q4172,'PBT Tag Rates'!$B$5:$E$44,4,FALSE)</f>
        <v>#N/A</v>
      </c>
      <c r="X4172">
        <v>1</v>
      </c>
      <c r="Y4172" s="14">
        <f>IFERROR(LOOKUP(H4172,{30,43,48,53,58,63,68,73,78,83,88,93,97},{42,47,52,57,62,67,72,77,82,87,92,99,100}),999)</f>
        <v>62</v>
      </c>
      <c r="Z4172" s="17">
        <f t="shared" si="459"/>
        <v>5.5555555555555554</v>
      </c>
      <c r="AA4172" s="17">
        <f t="shared" si="460"/>
        <v>5.5555555555555554</v>
      </c>
      <c r="AB4172" s="17">
        <f t="shared" si="461"/>
        <v>11.658097686375321</v>
      </c>
      <c r="AC4172" s="17" t="s">
        <v>17654</v>
      </c>
    </row>
    <row r="4173" spans="1:29" x14ac:dyDescent="0.25">
      <c r="A4173" t="s">
        <v>3339</v>
      </c>
      <c r="B4173" s="165" t="s">
        <v>14234</v>
      </c>
      <c r="C4173" t="s">
        <v>14235</v>
      </c>
      <c r="D4173" s="1">
        <v>45186</v>
      </c>
      <c r="E4173">
        <f t="shared" si="456"/>
        <v>18</v>
      </c>
      <c r="F4173" t="s">
        <v>14</v>
      </c>
      <c r="G4173">
        <v>730</v>
      </c>
      <c r="H4173">
        <f t="shared" si="455"/>
        <v>73</v>
      </c>
      <c r="I4173" t="s">
        <v>7</v>
      </c>
      <c r="J4173" t="s">
        <v>8</v>
      </c>
      <c r="K4173" t="s">
        <v>8</v>
      </c>
      <c r="L4173" t="s">
        <v>8</v>
      </c>
      <c r="M4173" t="s">
        <v>14</v>
      </c>
      <c r="N4173" t="str">
        <f t="shared" si="457"/>
        <v>F</v>
      </c>
      <c r="O4173" t="s">
        <v>8</v>
      </c>
      <c r="P4173" t="s">
        <v>8</v>
      </c>
      <c r="Q4173" t="s">
        <v>11</v>
      </c>
      <c r="R4173" t="s">
        <v>8</v>
      </c>
      <c r="S4173" t="str">
        <f t="shared" si="458"/>
        <v>U</v>
      </c>
      <c r="T4173" t="s">
        <v>12</v>
      </c>
      <c r="U4173">
        <v>1</v>
      </c>
      <c r="V4173" t="s">
        <v>11</v>
      </c>
      <c r="W4173" t="e">
        <f>VLOOKUP(Q4173,'PBT Tag Rates'!$B$5:$E$44,4,FALSE)</f>
        <v>#N/A</v>
      </c>
      <c r="X4173">
        <v>1</v>
      </c>
      <c r="Y4173" s="14">
        <f>IFERROR(LOOKUP(H4173,{30,43,48,53,58,63,68,73,78,83,88,93,97},{42,47,52,57,62,67,72,77,82,87,92,99,100}),999)</f>
        <v>77</v>
      </c>
      <c r="Z4173" s="17">
        <f t="shared" si="459"/>
        <v>5.5555555555555554</v>
      </c>
      <c r="AA4173" s="17">
        <f t="shared" si="460"/>
        <v>5.5555555555555554</v>
      </c>
      <c r="AB4173" s="17">
        <f t="shared" si="461"/>
        <v>11.658097686375321</v>
      </c>
      <c r="AC4173" s="17" t="s">
        <v>17654</v>
      </c>
    </row>
    <row r="4174" spans="1:29" x14ac:dyDescent="0.25">
      <c r="A4174" t="s">
        <v>3339</v>
      </c>
      <c r="B4174" s="165" t="s">
        <v>14236</v>
      </c>
      <c r="C4174" t="s">
        <v>14237</v>
      </c>
      <c r="D4174" s="1">
        <v>45187</v>
      </c>
      <c r="E4174">
        <f t="shared" si="456"/>
        <v>18</v>
      </c>
      <c r="F4174" t="s">
        <v>14</v>
      </c>
      <c r="G4174">
        <v>770</v>
      </c>
      <c r="H4174">
        <f t="shared" si="455"/>
        <v>77</v>
      </c>
      <c r="I4174" t="s">
        <v>7</v>
      </c>
      <c r="J4174" t="s">
        <v>8</v>
      </c>
      <c r="K4174" t="s">
        <v>8</v>
      </c>
      <c r="L4174" t="s">
        <v>8</v>
      </c>
      <c r="M4174" t="s">
        <v>14</v>
      </c>
      <c r="N4174" t="str">
        <f t="shared" si="457"/>
        <v>F</v>
      </c>
      <c r="O4174" t="s">
        <v>1304</v>
      </c>
      <c r="P4174" t="s">
        <v>14238</v>
      </c>
      <c r="Q4174" t="s">
        <v>221</v>
      </c>
      <c r="R4174">
        <v>4</v>
      </c>
      <c r="S4174">
        <f t="shared" si="458"/>
        <v>2019</v>
      </c>
      <c r="T4174" t="s">
        <v>12</v>
      </c>
      <c r="U4174">
        <v>1</v>
      </c>
      <c r="V4174" t="s">
        <v>3386</v>
      </c>
      <c r="W4174">
        <f>VLOOKUP(Q4174,'PBT Tag Rates'!$B$5:$E$44,4,FALSE)</f>
        <v>0.95971980899999998</v>
      </c>
      <c r="X4174">
        <v>1</v>
      </c>
      <c r="Y4174" s="14">
        <f>IFERROR(LOOKUP(H4174,{30,43,48,53,58,63,68,73,78,83,88,93,97},{42,47,52,57,62,67,72,77,82,87,92,99,100}),999)</f>
        <v>77</v>
      </c>
      <c r="Z4174" s="17">
        <f t="shared" si="459"/>
        <v>5.5555555555555554</v>
      </c>
      <c r="AA4174" s="17">
        <f t="shared" si="460"/>
        <v>5.5555555555555554</v>
      </c>
      <c r="AB4174" s="17">
        <f t="shared" si="461"/>
        <v>11.658097686375321</v>
      </c>
      <c r="AC4174" s="17" t="s">
        <v>17654</v>
      </c>
    </row>
    <row r="4175" spans="1:29" x14ac:dyDescent="0.25">
      <c r="A4175" t="s">
        <v>3339</v>
      </c>
      <c r="B4175" s="165" t="s">
        <v>14239</v>
      </c>
      <c r="C4175" t="s">
        <v>14240</v>
      </c>
      <c r="D4175" s="1">
        <v>45187</v>
      </c>
      <c r="E4175">
        <f t="shared" si="456"/>
        <v>18</v>
      </c>
      <c r="F4175" t="s">
        <v>6</v>
      </c>
      <c r="G4175">
        <v>640</v>
      </c>
      <c r="H4175">
        <f t="shared" si="455"/>
        <v>64</v>
      </c>
      <c r="I4175" t="s">
        <v>9</v>
      </c>
      <c r="J4175">
        <v>1</v>
      </c>
      <c r="K4175" t="s">
        <v>14241</v>
      </c>
      <c r="L4175" t="s">
        <v>8</v>
      </c>
      <c r="M4175" t="s">
        <v>6</v>
      </c>
      <c r="N4175" t="str">
        <f t="shared" si="457"/>
        <v>M</v>
      </c>
      <c r="O4175" t="s">
        <v>2648</v>
      </c>
      <c r="P4175" t="s">
        <v>2649</v>
      </c>
      <c r="Q4175" t="s">
        <v>918</v>
      </c>
      <c r="R4175">
        <v>3</v>
      </c>
      <c r="S4175">
        <f t="shared" si="458"/>
        <v>2020</v>
      </c>
      <c r="T4175" t="s">
        <v>12</v>
      </c>
      <c r="U4175">
        <v>0.999999999999999</v>
      </c>
      <c r="V4175" t="s">
        <v>3386</v>
      </c>
      <c r="W4175">
        <f>VLOOKUP(Q4175,'PBT Tag Rates'!$B$5:$E$44,4,FALSE)</f>
        <v>0.98961045999999997</v>
      </c>
      <c r="X4175">
        <v>1</v>
      </c>
      <c r="Y4175" s="14">
        <f>IFERROR(LOOKUP(H4175,{30,43,48,53,58,63,68,73,78,83,88,93,97},{42,47,52,57,62,67,72,77,82,87,92,99,100}),999)</f>
        <v>67</v>
      </c>
      <c r="Z4175" s="17">
        <f t="shared" si="459"/>
        <v>5.5555555555555554</v>
      </c>
      <c r="AA4175" s="17">
        <f t="shared" si="460"/>
        <v>5.5555555555555554</v>
      </c>
      <c r="AB4175" s="17">
        <f t="shared" si="461"/>
        <v>11.658097686375321</v>
      </c>
      <c r="AC4175" s="17" t="s">
        <v>17654</v>
      </c>
    </row>
    <row r="4176" spans="1:29" x14ac:dyDescent="0.25">
      <c r="A4176" t="s">
        <v>3339</v>
      </c>
      <c r="B4176" s="165" t="s">
        <v>14242</v>
      </c>
      <c r="C4176" t="s">
        <v>14243</v>
      </c>
      <c r="D4176" s="1">
        <v>45187</v>
      </c>
      <c r="E4176">
        <f t="shared" si="456"/>
        <v>18</v>
      </c>
      <c r="F4176" t="s">
        <v>6</v>
      </c>
      <c r="G4176">
        <v>670</v>
      </c>
      <c r="H4176">
        <f t="shared" si="455"/>
        <v>67</v>
      </c>
      <c r="I4176" t="s">
        <v>9</v>
      </c>
      <c r="J4176" t="s">
        <v>8</v>
      </c>
      <c r="K4176" t="s">
        <v>8</v>
      </c>
      <c r="L4176" t="s">
        <v>8</v>
      </c>
      <c r="M4176" t="s">
        <v>6</v>
      </c>
      <c r="N4176" t="str">
        <f t="shared" si="457"/>
        <v>M</v>
      </c>
      <c r="O4176" t="s">
        <v>14244</v>
      </c>
      <c r="P4176" t="s">
        <v>14245</v>
      </c>
      <c r="Q4176" t="s">
        <v>185</v>
      </c>
      <c r="R4176">
        <v>5</v>
      </c>
      <c r="S4176">
        <f t="shared" si="458"/>
        <v>2018</v>
      </c>
      <c r="T4176" t="s">
        <v>12</v>
      </c>
      <c r="U4176">
        <v>1</v>
      </c>
      <c r="V4176" t="s">
        <v>10019</v>
      </c>
      <c r="W4176">
        <f>VLOOKUP(Q4176,'PBT Tag Rates'!$B$5:$E$44,4,FALSE)</f>
        <v>0.95730000000000004</v>
      </c>
      <c r="X4176">
        <v>1</v>
      </c>
      <c r="Y4176" s="14">
        <f>IFERROR(LOOKUP(H4176,{30,43,48,53,58,63,68,73,78,83,88,93,97},{42,47,52,57,62,67,72,77,82,87,92,99,100}),999)</f>
        <v>67</v>
      </c>
      <c r="Z4176" s="17">
        <f t="shared" si="459"/>
        <v>5.5555555555555554</v>
      </c>
      <c r="AA4176" s="17">
        <f t="shared" si="460"/>
        <v>5.5555555555555554</v>
      </c>
      <c r="AB4176" s="17">
        <f t="shared" si="461"/>
        <v>11.658097686375321</v>
      </c>
      <c r="AC4176" s="17" t="s">
        <v>17655</v>
      </c>
    </row>
    <row r="4177" spans="1:29" x14ac:dyDescent="0.25">
      <c r="A4177" t="s">
        <v>3339</v>
      </c>
      <c r="B4177" s="165" t="s">
        <v>14246</v>
      </c>
      <c r="C4177" t="s">
        <v>14247</v>
      </c>
      <c r="D4177" s="1">
        <v>45187</v>
      </c>
      <c r="E4177">
        <f t="shared" si="456"/>
        <v>18</v>
      </c>
      <c r="F4177" t="s">
        <v>14</v>
      </c>
      <c r="G4177">
        <v>720</v>
      </c>
      <c r="H4177">
        <f t="shared" si="455"/>
        <v>72</v>
      </c>
      <c r="I4177" t="s">
        <v>9</v>
      </c>
      <c r="J4177" t="s">
        <v>8</v>
      </c>
      <c r="K4177" t="s">
        <v>8</v>
      </c>
      <c r="L4177" t="s">
        <v>8</v>
      </c>
      <c r="M4177" t="s">
        <v>14</v>
      </c>
      <c r="N4177" t="str">
        <f t="shared" si="457"/>
        <v>F</v>
      </c>
      <c r="O4177" t="s">
        <v>12248</v>
      </c>
      <c r="P4177" t="s">
        <v>12249</v>
      </c>
      <c r="Q4177" t="s">
        <v>1575</v>
      </c>
      <c r="R4177">
        <v>4</v>
      </c>
      <c r="S4177">
        <f t="shared" si="458"/>
        <v>2019</v>
      </c>
      <c r="T4177" t="s">
        <v>12</v>
      </c>
      <c r="U4177">
        <v>0.999999999999998</v>
      </c>
      <c r="V4177" t="s">
        <v>9534</v>
      </c>
      <c r="W4177">
        <f>VLOOKUP(Q4177,'PBT Tag Rates'!$B$5:$E$44,4,FALSE)</f>
        <v>0.96016800000000002</v>
      </c>
      <c r="X4177">
        <v>1</v>
      </c>
      <c r="Y4177" s="14">
        <f>IFERROR(LOOKUP(H4177,{30,43,48,53,58,63,68,73,78,83,88,93,97},{42,47,52,57,62,67,72,77,82,87,92,99,100}),999)</f>
        <v>72</v>
      </c>
      <c r="Z4177" s="17">
        <f t="shared" si="459"/>
        <v>5.5555555555555554</v>
      </c>
      <c r="AA4177" s="17">
        <f t="shared" si="460"/>
        <v>5.5555555555555554</v>
      </c>
      <c r="AB4177" s="17">
        <f t="shared" si="461"/>
        <v>11.658097686375321</v>
      </c>
      <c r="AC4177" s="17" t="s">
        <v>17655</v>
      </c>
    </row>
    <row r="4178" spans="1:29" x14ac:dyDescent="0.25">
      <c r="A4178" t="s">
        <v>3339</v>
      </c>
      <c r="B4178" s="165" t="s">
        <v>14248</v>
      </c>
      <c r="C4178" t="s">
        <v>14249</v>
      </c>
      <c r="D4178" s="1">
        <v>45187</v>
      </c>
      <c r="E4178">
        <f t="shared" si="456"/>
        <v>18</v>
      </c>
      <c r="F4178" t="s">
        <v>6</v>
      </c>
      <c r="G4178">
        <v>650</v>
      </c>
      <c r="H4178">
        <f t="shared" si="455"/>
        <v>65</v>
      </c>
      <c r="I4178" t="s">
        <v>7</v>
      </c>
      <c r="J4178" t="s">
        <v>8</v>
      </c>
      <c r="K4178" t="s">
        <v>8</v>
      </c>
      <c r="L4178" t="s">
        <v>8</v>
      </c>
      <c r="M4178" t="s">
        <v>6</v>
      </c>
      <c r="N4178" t="str">
        <f t="shared" si="457"/>
        <v>M</v>
      </c>
      <c r="O4178" t="s">
        <v>1904</v>
      </c>
      <c r="P4178" t="s">
        <v>1905</v>
      </c>
      <c r="Q4178" t="s">
        <v>918</v>
      </c>
      <c r="R4178">
        <v>3</v>
      </c>
      <c r="S4178">
        <f t="shared" si="458"/>
        <v>2020</v>
      </c>
      <c r="T4178" t="s">
        <v>12</v>
      </c>
      <c r="U4178">
        <v>0.999999999999998</v>
      </c>
      <c r="V4178" t="s">
        <v>3386</v>
      </c>
      <c r="W4178">
        <f>VLOOKUP(Q4178,'PBT Tag Rates'!$B$5:$E$44,4,FALSE)</f>
        <v>0.98961045999999997</v>
      </c>
      <c r="X4178">
        <v>1</v>
      </c>
      <c r="Y4178" s="14">
        <f>IFERROR(LOOKUP(H4178,{30,43,48,53,58,63,68,73,78,83,88,93,97},{42,47,52,57,62,67,72,77,82,87,92,99,100}),999)</f>
        <v>67</v>
      </c>
      <c r="Z4178" s="17">
        <f t="shared" si="459"/>
        <v>5.5555555555555554</v>
      </c>
      <c r="AA4178" s="17">
        <f t="shared" si="460"/>
        <v>5.5555555555555554</v>
      </c>
      <c r="AB4178" s="17">
        <f t="shared" si="461"/>
        <v>11.658097686375321</v>
      </c>
      <c r="AC4178" s="17" t="s">
        <v>17654</v>
      </c>
    </row>
    <row r="4179" spans="1:29" x14ac:dyDescent="0.25">
      <c r="A4179" t="s">
        <v>3339</v>
      </c>
      <c r="B4179" s="165" t="s">
        <v>14250</v>
      </c>
      <c r="C4179" t="s">
        <v>14251</v>
      </c>
      <c r="D4179" s="1">
        <v>45187</v>
      </c>
      <c r="E4179">
        <f t="shared" si="456"/>
        <v>18</v>
      </c>
      <c r="F4179" t="s">
        <v>14</v>
      </c>
      <c r="G4179">
        <v>750</v>
      </c>
      <c r="H4179">
        <f t="shared" si="455"/>
        <v>75</v>
      </c>
      <c r="I4179" t="s">
        <v>7</v>
      </c>
      <c r="J4179" t="s">
        <v>8</v>
      </c>
      <c r="K4179" t="s">
        <v>8</v>
      </c>
      <c r="L4179" t="s">
        <v>8</v>
      </c>
      <c r="M4179" t="s">
        <v>14</v>
      </c>
      <c r="N4179" t="str">
        <f t="shared" si="457"/>
        <v>F</v>
      </c>
      <c r="O4179" t="s">
        <v>1491</v>
      </c>
      <c r="P4179" t="s">
        <v>2794</v>
      </c>
      <c r="Q4179" t="s">
        <v>221</v>
      </c>
      <c r="R4179">
        <v>4</v>
      </c>
      <c r="S4179">
        <f t="shared" si="458"/>
        <v>2019</v>
      </c>
      <c r="T4179" t="s">
        <v>12</v>
      </c>
      <c r="U4179">
        <v>1</v>
      </c>
      <c r="V4179" t="s">
        <v>3386</v>
      </c>
      <c r="W4179">
        <f>VLOOKUP(Q4179,'PBT Tag Rates'!$B$5:$E$44,4,FALSE)</f>
        <v>0.95971980899999998</v>
      </c>
      <c r="X4179">
        <v>1</v>
      </c>
      <c r="Y4179" s="14">
        <f>IFERROR(LOOKUP(H4179,{30,43,48,53,58,63,68,73,78,83,88,93,97},{42,47,52,57,62,67,72,77,82,87,92,99,100}),999)</f>
        <v>77</v>
      </c>
      <c r="Z4179" s="17">
        <f t="shared" si="459"/>
        <v>5.5555555555555554</v>
      </c>
      <c r="AA4179" s="17">
        <f t="shared" si="460"/>
        <v>5.5555555555555554</v>
      </c>
      <c r="AB4179" s="17">
        <f t="shared" si="461"/>
        <v>11.658097686375321</v>
      </c>
      <c r="AC4179" s="17" t="s">
        <v>17654</v>
      </c>
    </row>
    <row r="4180" spans="1:29" x14ac:dyDescent="0.25">
      <c r="A4180" t="s">
        <v>3339</v>
      </c>
      <c r="B4180" s="165" t="s">
        <v>14252</v>
      </c>
      <c r="C4180" t="s">
        <v>14253</v>
      </c>
      <c r="D4180" s="1">
        <v>45187</v>
      </c>
      <c r="E4180">
        <f t="shared" si="456"/>
        <v>18</v>
      </c>
      <c r="F4180" t="s">
        <v>6</v>
      </c>
      <c r="G4180">
        <v>740</v>
      </c>
      <c r="H4180">
        <f t="shared" si="455"/>
        <v>74</v>
      </c>
      <c r="I4180" t="s">
        <v>7</v>
      </c>
      <c r="J4180" t="s">
        <v>8</v>
      </c>
      <c r="K4180" t="s">
        <v>8</v>
      </c>
      <c r="L4180" t="s">
        <v>8</v>
      </c>
      <c r="M4180" t="s">
        <v>6</v>
      </c>
      <c r="N4180" t="str">
        <f t="shared" si="457"/>
        <v>M</v>
      </c>
      <c r="O4180" t="s">
        <v>1705</v>
      </c>
      <c r="P4180" t="s">
        <v>2698</v>
      </c>
      <c r="Q4180" t="s">
        <v>221</v>
      </c>
      <c r="R4180">
        <v>4</v>
      </c>
      <c r="S4180">
        <f t="shared" si="458"/>
        <v>2019</v>
      </c>
      <c r="T4180" t="s">
        <v>12</v>
      </c>
      <c r="U4180">
        <v>0.999999999999996</v>
      </c>
      <c r="V4180" t="s">
        <v>3346</v>
      </c>
      <c r="W4180">
        <f>VLOOKUP(Q4180,'PBT Tag Rates'!$B$5:$E$44,4,FALSE)</f>
        <v>0.95971980899999998</v>
      </c>
      <c r="X4180">
        <v>1</v>
      </c>
      <c r="Y4180" s="14">
        <f>IFERROR(LOOKUP(H4180,{30,43,48,53,58,63,68,73,78,83,88,93,97},{42,47,52,57,62,67,72,77,82,87,92,99,100}),999)</f>
        <v>77</v>
      </c>
      <c r="Z4180" s="17">
        <f t="shared" si="459"/>
        <v>5.5555555555555554</v>
      </c>
      <c r="AA4180" s="17">
        <f t="shared" si="460"/>
        <v>5.5555555555555554</v>
      </c>
      <c r="AB4180" s="17">
        <f t="shared" si="461"/>
        <v>11.658097686375321</v>
      </c>
      <c r="AC4180" s="17" t="s">
        <v>17654</v>
      </c>
    </row>
    <row r="4181" spans="1:29" x14ac:dyDescent="0.25">
      <c r="A4181" t="s">
        <v>3339</v>
      </c>
      <c r="B4181" s="165" t="s">
        <v>14254</v>
      </c>
      <c r="C4181" t="s">
        <v>14255</v>
      </c>
      <c r="D4181" s="1">
        <v>45187</v>
      </c>
      <c r="E4181">
        <f t="shared" si="456"/>
        <v>18</v>
      </c>
      <c r="F4181" t="s">
        <v>14</v>
      </c>
      <c r="G4181">
        <v>640</v>
      </c>
      <c r="H4181">
        <f t="shared" si="455"/>
        <v>64</v>
      </c>
      <c r="I4181" t="s">
        <v>9</v>
      </c>
      <c r="J4181">
        <v>1</v>
      </c>
      <c r="K4181" t="s">
        <v>8</v>
      </c>
      <c r="L4181" t="s">
        <v>8</v>
      </c>
      <c r="M4181" t="s">
        <v>14</v>
      </c>
      <c r="N4181" t="str">
        <f t="shared" si="457"/>
        <v>F</v>
      </c>
      <c r="O4181" t="s">
        <v>606</v>
      </c>
      <c r="P4181" t="s">
        <v>1201</v>
      </c>
      <c r="Q4181" t="s">
        <v>221</v>
      </c>
      <c r="R4181">
        <v>4</v>
      </c>
      <c r="S4181">
        <f t="shared" si="458"/>
        <v>2019</v>
      </c>
      <c r="T4181" t="s">
        <v>12</v>
      </c>
      <c r="U4181">
        <v>1</v>
      </c>
      <c r="V4181" t="s">
        <v>3951</v>
      </c>
      <c r="W4181">
        <f>VLOOKUP(Q4181,'PBT Tag Rates'!$B$5:$E$44,4,FALSE)</f>
        <v>0.95971980899999998</v>
      </c>
      <c r="X4181">
        <v>1</v>
      </c>
      <c r="Y4181" s="14">
        <f>IFERROR(LOOKUP(H4181,{30,43,48,53,58,63,68,73,78,83,88,93,97},{42,47,52,57,62,67,72,77,82,87,92,99,100}),999)</f>
        <v>67</v>
      </c>
      <c r="Z4181" s="17">
        <f t="shared" si="459"/>
        <v>5.5555555555555554</v>
      </c>
      <c r="AA4181" s="17">
        <f t="shared" si="460"/>
        <v>5.5555555555555554</v>
      </c>
      <c r="AB4181" s="17">
        <f t="shared" si="461"/>
        <v>11.658097686375321</v>
      </c>
      <c r="AC4181" s="17" t="s">
        <v>17655</v>
      </c>
    </row>
    <row r="4182" spans="1:29" x14ac:dyDescent="0.25">
      <c r="A4182" t="s">
        <v>3339</v>
      </c>
      <c r="B4182" s="165" t="s">
        <v>14256</v>
      </c>
      <c r="C4182" t="s">
        <v>14257</v>
      </c>
      <c r="D4182" s="1">
        <v>45187</v>
      </c>
      <c r="E4182">
        <f t="shared" si="456"/>
        <v>18</v>
      </c>
      <c r="F4182" t="s">
        <v>6</v>
      </c>
      <c r="G4182">
        <v>730</v>
      </c>
      <c r="H4182">
        <f t="shared" ref="H4182:H4245" si="462">G4182/10</f>
        <v>73</v>
      </c>
      <c r="I4182" t="s">
        <v>7</v>
      </c>
      <c r="J4182" t="s">
        <v>8</v>
      </c>
      <c r="K4182" t="s">
        <v>8</v>
      </c>
      <c r="L4182" t="s">
        <v>8</v>
      </c>
      <c r="M4182" t="s">
        <v>6</v>
      </c>
      <c r="N4182" t="str">
        <f t="shared" si="457"/>
        <v>M</v>
      </c>
      <c r="O4182" t="s">
        <v>690</v>
      </c>
      <c r="P4182" t="s">
        <v>2550</v>
      </c>
      <c r="Q4182" t="s">
        <v>221</v>
      </c>
      <c r="R4182">
        <v>4</v>
      </c>
      <c r="S4182">
        <f t="shared" si="458"/>
        <v>2019</v>
      </c>
      <c r="T4182" t="s">
        <v>12</v>
      </c>
      <c r="U4182">
        <v>0.999999999999999</v>
      </c>
      <c r="V4182" t="s">
        <v>3346</v>
      </c>
      <c r="W4182">
        <f>VLOOKUP(Q4182,'PBT Tag Rates'!$B$5:$E$44,4,FALSE)</f>
        <v>0.95971980899999998</v>
      </c>
      <c r="X4182">
        <v>1</v>
      </c>
      <c r="Y4182" s="14">
        <f>IFERROR(LOOKUP(H4182,{30,43,48,53,58,63,68,73,78,83,88,93,97},{42,47,52,57,62,67,72,77,82,87,92,99,100}),999)</f>
        <v>77</v>
      </c>
      <c r="Z4182" s="17">
        <f t="shared" si="459"/>
        <v>5.5555555555555554</v>
      </c>
      <c r="AA4182" s="17">
        <f t="shared" si="460"/>
        <v>5.5555555555555554</v>
      </c>
      <c r="AB4182" s="17">
        <f t="shared" si="461"/>
        <v>11.658097686375321</v>
      </c>
      <c r="AC4182" s="17" t="s">
        <v>17654</v>
      </c>
    </row>
    <row r="4183" spans="1:29" x14ac:dyDescent="0.25">
      <c r="A4183" t="s">
        <v>3339</v>
      </c>
      <c r="B4183" s="165" t="s">
        <v>14258</v>
      </c>
      <c r="C4183" t="s">
        <v>14259</v>
      </c>
      <c r="D4183" s="1">
        <v>45187</v>
      </c>
      <c r="E4183">
        <f t="shared" ref="E4183:E4246" si="463">IF(D4183&lt;=$D$3,70,18)</f>
        <v>18</v>
      </c>
      <c r="F4183" t="s">
        <v>6</v>
      </c>
      <c r="G4183">
        <v>680</v>
      </c>
      <c r="H4183">
        <f t="shared" si="462"/>
        <v>68</v>
      </c>
      <c r="I4183" t="s">
        <v>9</v>
      </c>
      <c r="J4183">
        <v>1</v>
      </c>
      <c r="K4183" t="s">
        <v>8</v>
      </c>
      <c r="L4183" t="s">
        <v>8</v>
      </c>
      <c r="M4183" t="s">
        <v>6</v>
      </c>
      <c r="N4183" t="str">
        <f t="shared" ref="N4183:N4246" si="464">IF(M4183="U",F4183,M4183)</f>
        <v>M</v>
      </c>
      <c r="O4183" t="s">
        <v>1634</v>
      </c>
      <c r="P4183" t="s">
        <v>1635</v>
      </c>
      <c r="Q4183" t="s">
        <v>221</v>
      </c>
      <c r="R4183">
        <v>4</v>
      </c>
      <c r="S4183">
        <f t="shared" ref="S4183:S4246" si="465">IFERROR($S$3-R4183,"U")</f>
        <v>2019</v>
      </c>
      <c r="T4183" t="s">
        <v>12</v>
      </c>
      <c r="U4183">
        <v>0.999999999999995</v>
      </c>
      <c r="V4183" t="s">
        <v>3168</v>
      </c>
      <c r="W4183">
        <f>VLOOKUP(Q4183,'PBT Tag Rates'!$B$5:$E$44,4,FALSE)</f>
        <v>0.95971980899999998</v>
      </c>
      <c r="X4183">
        <v>1</v>
      </c>
      <c r="Y4183" s="14">
        <f>IFERROR(LOOKUP(H4183,{30,43,48,53,58,63,68,73,78,83,88,93,97},{42,47,52,57,62,67,72,77,82,87,92,99,100}),999)</f>
        <v>72</v>
      </c>
      <c r="Z4183" s="17">
        <f t="shared" ref="Z4183:Z4246" si="466">IF(D4183&lt;$D$3,X4183/$Z$3,X4183/$Z$4)</f>
        <v>5.5555555555555554</v>
      </c>
      <c r="AA4183" s="17">
        <f t="shared" si="460"/>
        <v>5.5555555555555554</v>
      </c>
      <c r="AB4183" s="17">
        <f t="shared" si="461"/>
        <v>11.658097686375321</v>
      </c>
      <c r="AC4183" s="17" t="s">
        <v>17654</v>
      </c>
    </row>
    <row r="4184" spans="1:29" x14ac:dyDescent="0.25">
      <c r="A4184" t="s">
        <v>3339</v>
      </c>
      <c r="B4184" s="165" t="s">
        <v>14260</v>
      </c>
      <c r="C4184" t="s">
        <v>14261</v>
      </c>
      <c r="D4184" s="1">
        <v>45187</v>
      </c>
      <c r="E4184">
        <f t="shared" si="463"/>
        <v>18</v>
      </c>
      <c r="F4184" t="s">
        <v>14</v>
      </c>
      <c r="G4184">
        <v>640</v>
      </c>
      <c r="H4184">
        <f t="shared" si="462"/>
        <v>64</v>
      </c>
      <c r="I4184" t="s">
        <v>7</v>
      </c>
      <c r="J4184" t="s">
        <v>8</v>
      </c>
      <c r="K4184" t="s">
        <v>8</v>
      </c>
      <c r="L4184" t="s">
        <v>8</v>
      </c>
      <c r="M4184" t="s">
        <v>14</v>
      </c>
      <c r="N4184" t="str">
        <f t="shared" si="464"/>
        <v>F</v>
      </c>
      <c r="O4184" t="s">
        <v>12529</v>
      </c>
      <c r="P4184" t="s">
        <v>14262</v>
      </c>
      <c r="Q4184" t="s">
        <v>918</v>
      </c>
      <c r="R4184">
        <v>3</v>
      </c>
      <c r="S4184">
        <f t="shared" si="465"/>
        <v>2020</v>
      </c>
      <c r="T4184" t="s">
        <v>12</v>
      </c>
      <c r="U4184">
        <v>0.999999999999999</v>
      </c>
      <c r="V4184" t="s">
        <v>3357</v>
      </c>
      <c r="W4184">
        <f>VLOOKUP(Q4184,'PBT Tag Rates'!$B$5:$E$44,4,FALSE)</f>
        <v>0.98961045999999997</v>
      </c>
      <c r="X4184">
        <v>1</v>
      </c>
      <c r="Y4184" s="14">
        <f>IFERROR(LOOKUP(H4184,{30,43,48,53,58,63,68,73,78,83,88,93,97},{42,47,52,57,62,67,72,77,82,87,92,99,100}),999)</f>
        <v>67</v>
      </c>
      <c r="Z4184" s="17">
        <f t="shared" si="466"/>
        <v>5.5555555555555554</v>
      </c>
      <c r="AA4184" s="17">
        <f t="shared" si="460"/>
        <v>5.5555555555555554</v>
      </c>
      <c r="AB4184" s="17">
        <f t="shared" si="461"/>
        <v>11.658097686375321</v>
      </c>
      <c r="AC4184" s="17" t="s">
        <v>17654</v>
      </c>
    </row>
    <row r="4185" spans="1:29" x14ac:dyDescent="0.25">
      <c r="A4185" t="s">
        <v>3339</v>
      </c>
      <c r="B4185" s="165" t="s">
        <v>14263</v>
      </c>
      <c r="C4185" t="s">
        <v>14264</v>
      </c>
      <c r="D4185" s="1">
        <v>45187</v>
      </c>
      <c r="E4185">
        <f t="shared" si="463"/>
        <v>18</v>
      </c>
      <c r="F4185" t="s">
        <v>14</v>
      </c>
      <c r="G4185">
        <v>720</v>
      </c>
      <c r="H4185">
        <f t="shared" si="462"/>
        <v>72</v>
      </c>
      <c r="I4185" t="s">
        <v>9</v>
      </c>
      <c r="J4185">
        <v>1</v>
      </c>
      <c r="K4185" t="s">
        <v>8</v>
      </c>
      <c r="L4185" t="s">
        <v>8</v>
      </c>
      <c r="M4185" t="s">
        <v>14</v>
      </c>
      <c r="N4185" t="str">
        <f t="shared" si="464"/>
        <v>F</v>
      </c>
      <c r="O4185" t="s">
        <v>1139</v>
      </c>
      <c r="P4185" t="s">
        <v>4426</v>
      </c>
      <c r="Q4185" t="s">
        <v>221</v>
      </c>
      <c r="R4185">
        <v>4</v>
      </c>
      <c r="S4185">
        <f t="shared" si="465"/>
        <v>2019</v>
      </c>
      <c r="T4185" t="s">
        <v>12</v>
      </c>
      <c r="U4185">
        <v>1</v>
      </c>
      <c r="V4185" t="s">
        <v>3363</v>
      </c>
      <c r="W4185">
        <f>VLOOKUP(Q4185,'PBT Tag Rates'!$B$5:$E$44,4,FALSE)</f>
        <v>0.95971980899999998</v>
      </c>
      <c r="X4185">
        <v>1</v>
      </c>
      <c r="Y4185" s="14">
        <f>IFERROR(LOOKUP(H4185,{30,43,48,53,58,63,68,73,78,83,88,93,97},{42,47,52,57,62,67,72,77,82,87,92,99,100}),999)</f>
        <v>72</v>
      </c>
      <c r="Z4185" s="17">
        <f t="shared" si="466"/>
        <v>5.5555555555555554</v>
      </c>
      <c r="AA4185" s="17">
        <f t="shared" si="460"/>
        <v>5.5555555555555554</v>
      </c>
      <c r="AB4185" s="17">
        <f t="shared" si="461"/>
        <v>11.658097686375321</v>
      </c>
      <c r="AC4185" s="17" t="s">
        <v>17654</v>
      </c>
    </row>
    <row r="4186" spans="1:29" x14ac:dyDescent="0.25">
      <c r="A4186" t="s">
        <v>3339</v>
      </c>
      <c r="B4186" s="165" t="s">
        <v>14265</v>
      </c>
      <c r="C4186" t="s">
        <v>14266</v>
      </c>
      <c r="D4186" s="1">
        <v>45187</v>
      </c>
      <c r="E4186">
        <f t="shared" si="463"/>
        <v>18</v>
      </c>
      <c r="F4186" t="s">
        <v>6</v>
      </c>
      <c r="G4186">
        <v>660</v>
      </c>
      <c r="H4186">
        <f t="shared" si="462"/>
        <v>66</v>
      </c>
      <c r="I4186" t="s">
        <v>9</v>
      </c>
      <c r="J4186">
        <v>1</v>
      </c>
      <c r="K4186" t="s">
        <v>8</v>
      </c>
      <c r="L4186" t="s">
        <v>14267</v>
      </c>
      <c r="M4186" t="s">
        <v>6</v>
      </c>
      <c r="N4186" t="str">
        <f t="shared" si="464"/>
        <v>M</v>
      </c>
      <c r="O4186" t="s">
        <v>8</v>
      </c>
      <c r="P4186" t="s">
        <v>8</v>
      </c>
      <c r="Q4186" t="s">
        <v>11</v>
      </c>
      <c r="R4186" t="s">
        <v>8</v>
      </c>
      <c r="S4186" t="str">
        <f t="shared" si="465"/>
        <v>U</v>
      </c>
      <c r="T4186" t="s">
        <v>12</v>
      </c>
      <c r="U4186">
        <v>1</v>
      </c>
      <c r="V4186" t="s">
        <v>3100</v>
      </c>
      <c r="W4186" t="e">
        <f>VLOOKUP(Q4186,'PBT Tag Rates'!$B$5:$E$44,4,FALSE)</f>
        <v>#N/A</v>
      </c>
      <c r="X4186">
        <v>1</v>
      </c>
      <c r="Y4186" s="14">
        <f>IFERROR(LOOKUP(H4186,{30,43,48,53,58,63,68,73,78,83,88,93,97},{42,47,52,57,62,67,72,77,82,87,92,99,100}),999)</f>
        <v>67</v>
      </c>
      <c r="Z4186" s="17">
        <f t="shared" si="466"/>
        <v>5.5555555555555554</v>
      </c>
      <c r="AA4186" s="17">
        <f t="shared" si="460"/>
        <v>5.5555555555555554</v>
      </c>
      <c r="AB4186" s="17">
        <f t="shared" si="461"/>
        <v>11.658097686375321</v>
      </c>
      <c r="AC4186" s="17" t="s">
        <v>17654</v>
      </c>
    </row>
    <row r="4187" spans="1:29" x14ac:dyDescent="0.25">
      <c r="A4187" t="s">
        <v>3339</v>
      </c>
      <c r="B4187" s="165" t="s">
        <v>14268</v>
      </c>
      <c r="C4187" t="s">
        <v>14269</v>
      </c>
      <c r="D4187" s="1">
        <v>45187</v>
      </c>
      <c r="E4187">
        <f t="shared" si="463"/>
        <v>18</v>
      </c>
      <c r="F4187" t="s">
        <v>6</v>
      </c>
      <c r="G4187">
        <v>600</v>
      </c>
      <c r="H4187">
        <f t="shared" si="462"/>
        <v>60</v>
      </c>
      <c r="I4187" t="s">
        <v>7</v>
      </c>
      <c r="J4187" t="s">
        <v>8</v>
      </c>
      <c r="K4187" t="s">
        <v>8</v>
      </c>
      <c r="L4187" t="s">
        <v>8</v>
      </c>
      <c r="M4187" t="s">
        <v>6</v>
      </c>
      <c r="N4187" t="str">
        <f t="shared" si="464"/>
        <v>M</v>
      </c>
      <c r="O4187" t="s">
        <v>8</v>
      </c>
      <c r="P4187" t="s">
        <v>8</v>
      </c>
      <c r="Q4187" t="s">
        <v>11</v>
      </c>
      <c r="R4187" t="s">
        <v>8</v>
      </c>
      <c r="S4187" t="str">
        <f t="shared" si="465"/>
        <v>U</v>
      </c>
      <c r="T4187" t="s">
        <v>12</v>
      </c>
      <c r="U4187">
        <v>0.999999999999997</v>
      </c>
      <c r="V4187" t="s">
        <v>11</v>
      </c>
      <c r="W4187" t="e">
        <f>VLOOKUP(Q4187,'PBT Tag Rates'!$B$5:$E$44,4,FALSE)</f>
        <v>#N/A</v>
      </c>
      <c r="X4187">
        <v>1</v>
      </c>
      <c r="Y4187" s="14">
        <f>IFERROR(LOOKUP(H4187,{30,43,48,53,58,63,68,73,78,83,88,93,97},{42,47,52,57,62,67,72,77,82,87,92,99,100}),999)</f>
        <v>62</v>
      </c>
      <c r="Z4187" s="17">
        <f t="shared" si="466"/>
        <v>5.5555555555555554</v>
      </c>
      <c r="AA4187" s="17">
        <f t="shared" si="460"/>
        <v>5.5555555555555554</v>
      </c>
      <c r="AB4187" s="17">
        <f t="shared" si="461"/>
        <v>11.658097686375321</v>
      </c>
      <c r="AC4187" s="17" t="s">
        <v>17654</v>
      </c>
    </row>
    <row r="4188" spans="1:29" x14ac:dyDescent="0.25">
      <c r="A4188" t="s">
        <v>3339</v>
      </c>
      <c r="B4188" s="165" t="s">
        <v>14270</v>
      </c>
      <c r="C4188" t="s">
        <v>14271</v>
      </c>
      <c r="D4188" s="1">
        <v>45187</v>
      </c>
      <c r="E4188">
        <f t="shared" si="463"/>
        <v>18</v>
      </c>
      <c r="F4188" t="s">
        <v>6</v>
      </c>
      <c r="G4188">
        <v>640</v>
      </c>
      <c r="H4188">
        <f t="shared" si="462"/>
        <v>64</v>
      </c>
      <c r="I4188" t="s">
        <v>7</v>
      </c>
      <c r="J4188" t="s">
        <v>8</v>
      </c>
      <c r="K4188" t="s">
        <v>8</v>
      </c>
      <c r="L4188" t="s">
        <v>8</v>
      </c>
      <c r="M4188" t="s">
        <v>6</v>
      </c>
      <c r="N4188" t="str">
        <f t="shared" si="464"/>
        <v>M</v>
      </c>
      <c r="O4188" t="s">
        <v>8</v>
      </c>
      <c r="P4188" t="s">
        <v>8</v>
      </c>
      <c r="Q4188" t="s">
        <v>11</v>
      </c>
      <c r="R4188" t="s">
        <v>8</v>
      </c>
      <c r="S4188" t="str">
        <f t="shared" si="465"/>
        <v>U</v>
      </c>
      <c r="T4188" t="s">
        <v>12</v>
      </c>
      <c r="U4188">
        <v>0.999999999999995</v>
      </c>
      <c r="V4188" t="s">
        <v>11</v>
      </c>
      <c r="W4188" t="e">
        <f>VLOOKUP(Q4188,'PBT Tag Rates'!$B$5:$E$44,4,FALSE)</f>
        <v>#N/A</v>
      </c>
      <c r="X4188">
        <v>1</v>
      </c>
      <c r="Y4188" s="14">
        <f>IFERROR(LOOKUP(H4188,{30,43,48,53,58,63,68,73,78,83,88,93,97},{42,47,52,57,62,67,72,77,82,87,92,99,100}),999)</f>
        <v>67</v>
      </c>
      <c r="Z4188" s="17">
        <f t="shared" si="466"/>
        <v>5.5555555555555554</v>
      </c>
      <c r="AA4188" s="17">
        <f t="shared" si="460"/>
        <v>5.5555555555555554</v>
      </c>
      <c r="AB4188" s="17">
        <f t="shared" si="461"/>
        <v>11.658097686375321</v>
      </c>
      <c r="AC4188" s="17" t="s">
        <v>17654</v>
      </c>
    </row>
    <row r="4189" spans="1:29" x14ac:dyDescent="0.25">
      <c r="A4189" t="s">
        <v>3339</v>
      </c>
      <c r="B4189" s="165" t="s">
        <v>14272</v>
      </c>
      <c r="C4189" t="s">
        <v>14273</v>
      </c>
      <c r="D4189" s="1">
        <v>45187</v>
      </c>
      <c r="E4189">
        <f t="shared" si="463"/>
        <v>18</v>
      </c>
      <c r="F4189" t="s">
        <v>6</v>
      </c>
      <c r="G4189">
        <v>820</v>
      </c>
      <c r="H4189">
        <f t="shared" si="462"/>
        <v>82</v>
      </c>
      <c r="I4189" t="s">
        <v>7</v>
      </c>
      <c r="J4189" t="s">
        <v>8</v>
      </c>
      <c r="K4189" t="s">
        <v>14274</v>
      </c>
      <c r="L4189" t="s">
        <v>8</v>
      </c>
      <c r="M4189" t="s">
        <v>6</v>
      </c>
      <c r="N4189" t="str">
        <f t="shared" si="464"/>
        <v>M</v>
      </c>
      <c r="O4189" t="s">
        <v>8</v>
      </c>
      <c r="P4189" t="s">
        <v>8</v>
      </c>
      <c r="Q4189" t="s">
        <v>11</v>
      </c>
      <c r="R4189" t="s">
        <v>8</v>
      </c>
      <c r="S4189" t="str">
        <f t="shared" si="465"/>
        <v>U</v>
      </c>
      <c r="T4189" t="s">
        <v>12</v>
      </c>
      <c r="U4189">
        <v>0.999999999999999</v>
      </c>
      <c r="V4189" t="s">
        <v>11</v>
      </c>
      <c r="W4189" t="e">
        <f>VLOOKUP(Q4189,'PBT Tag Rates'!$B$5:$E$44,4,FALSE)</f>
        <v>#N/A</v>
      </c>
      <c r="X4189">
        <v>1</v>
      </c>
      <c r="Y4189" s="14">
        <f>IFERROR(LOOKUP(H4189,{30,43,48,53,58,63,68,73,78,83,88,93,97},{42,47,52,57,62,67,72,77,82,87,92,99,100}),999)</f>
        <v>82</v>
      </c>
      <c r="Z4189" s="17">
        <f t="shared" si="466"/>
        <v>5.5555555555555554</v>
      </c>
      <c r="AA4189" s="17">
        <f t="shared" si="460"/>
        <v>5.5555555555555554</v>
      </c>
      <c r="AB4189" s="17">
        <f t="shared" si="461"/>
        <v>11.658097686375321</v>
      </c>
      <c r="AC4189" s="17" t="s">
        <v>17654</v>
      </c>
    </row>
    <row r="4190" spans="1:29" x14ac:dyDescent="0.25">
      <c r="A4190" t="s">
        <v>3339</v>
      </c>
      <c r="B4190" s="165" t="s">
        <v>14275</v>
      </c>
      <c r="C4190" t="s">
        <v>14276</v>
      </c>
      <c r="D4190" s="1">
        <v>45187</v>
      </c>
      <c r="E4190">
        <f t="shared" si="463"/>
        <v>18</v>
      </c>
      <c r="F4190" t="s">
        <v>6</v>
      </c>
      <c r="G4190">
        <v>660</v>
      </c>
      <c r="H4190">
        <f t="shared" si="462"/>
        <v>66</v>
      </c>
      <c r="I4190" t="s">
        <v>7</v>
      </c>
      <c r="J4190" t="s">
        <v>8</v>
      </c>
      <c r="K4190" t="s">
        <v>8</v>
      </c>
      <c r="L4190" t="s">
        <v>8</v>
      </c>
      <c r="M4190" t="s">
        <v>6</v>
      </c>
      <c r="N4190" t="str">
        <f t="shared" si="464"/>
        <v>M</v>
      </c>
      <c r="O4190" t="s">
        <v>2667</v>
      </c>
      <c r="P4190" t="s">
        <v>2668</v>
      </c>
      <c r="Q4190" t="s">
        <v>918</v>
      </c>
      <c r="R4190">
        <v>3</v>
      </c>
      <c r="S4190">
        <f t="shared" si="465"/>
        <v>2020</v>
      </c>
      <c r="T4190" t="s">
        <v>12</v>
      </c>
      <c r="U4190">
        <v>1</v>
      </c>
      <c r="V4190" t="s">
        <v>3346</v>
      </c>
      <c r="W4190">
        <f>VLOOKUP(Q4190,'PBT Tag Rates'!$B$5:$E$44,4,FALSE)</f>
        <v>0.98961045999999997</v>
      </c>
      <c r="X4190">
        <v>1</v>
      </c>
      <c r="Y4190" s="14">
        <f>IFERROR(LOOKUP(H4190,{30,43,48,53,58,63,68,73,78,83,88,93,97},{42,47,52,57,62,67,72,77,82,87,92,99,100}),999)</f>
        <v>67</v>
      </c>
      <c r="Z4190" s="17">
        <f t="shared" si="466"/>
        <v>5.5555555555555554</v>
      </c>
      <c r="AA4190" s="17">
        <f t="shared" si="460"/>
        <v>5.5555555555555554</v>
      </c>
      <c r="AB4190" s="17">
        <f t="shared" si="461"/>
        <v>11.658097686375321</v>
      </c>
      <c r="AC4190" s="17" t="s">
        <v>17654</v>
      </c>
    </row>
    <row r="4191" spans="1:29" x14ac:dyDescent="0.25">
      <c r="A4191" t="s">
        <v>3339</v>
      </c>
      <c r="B4191" s="165" t="s">
        <v>14277</v>
      </c>
      <c r="C4191" t="s">
        <v>14278</v>
      </c>
      <c r="D4191" s="1">
        <v>45187</v>
      </c>
      <c r="E4191">
        <f t="shared" si="463"/>
        <v>18</v>
      </c>
      <c r="F4191" t="s">
        <v>14</v>
      </c>
      <c r="G4191">
        <v>720</v>
      </c>
      <c r="H4191">
        <f t="shared" si="462"/>
        <v>72</v>
      </c>
      <c r="I4191" t="s">
        <v>9</v>
      </c>
      <c r="J4191">
        <v>1</v>
      </c>
      <c r="K4191" t="s">
        <v>8</v>
      </c>
      <c r="L4191" t="s">
        <v>8</v>
      </c>
      <c r="M4191" t="s">
        <v>14</v>
      </c>
      <c r="N4191" t="str">
        <f t="shared" si="464"/>
        <v>F</v>
      </c>
      <c r="O4191" t="s">
        <v>30</v>
      </c>
      <c r="P4191" t="s">
        <v>639</v>
      </c>
      <c r="Q4191" t="s">
        <v>15</v>
      </c>
      <c r="R4191">
        <v>5</v>
      </c>
      <c r="S4191">
        <f t="shared" si="465"/>
        <v>2018</v>
      </c>
      <c r="T4191" t="s">
        <v>12</v>
      </c>
      <c r="U4191">
        <v>0.999999999999998</v>
      </c>
      <c r="V4191" t="s">
        <v>3951</v>
      </c>
      <c r="W4191">
        <f>VLOOKUP(Q4191,'PBT Tag Rates'!$B$5:$E$44,4,FALSE)</f>
        <v>0.80551598400000002</v>
      </c>
      <c r="X4191">
        <v>1</v>
      </c>
      <c r="Y4191" s="14">
        <f>IFERROR(LOOKUP(H4191,{30,43,48,53,58,63,68,73,78,83,88,93,97},{42,47,52,57,62,67,72,77,82,87,92,99,100}),999)</f>
        <v>72</v>
      </c>
      <c r="Z4191" s="17">
        <f t="shared" si="466"/>
        <v>5.5555555555555554</v>
      </c>
      <c r="AA4191" s="17">
        <f t="shared" si="460"/>
        <v>5.5555555555555554</v>
      </c>
      <c r="AB4191" s="17">
        <f t="shared" si="461"/>
        <v>11.658097686375321</v>
      </c>
      <c r="AC4191" s="17" t="s">
        <v>17655</v>
      </c>
    </row>
    <row r="4192" spans="1:29" x14ac:dyDescent="0.25">
      <c r="A4192" t="s">
        <v>3339</v>
      </c>
      <c r="B4192" s="165" t="s">
        <v>14279</v>
      </c>
      <c r="C4192" t="s">
        <v>14280</v>
      </c>
      <c r="D4192" s="1">
        <v>45187</v>
      </c>
      <c r="E4192">
        <f t="shared" si="463"/>
        <v>18</v>
      </c>
      <c r="F4192" t="s">
        <v>6</v>
      </c>
      <c r="G4192">
        <v>510</v>
      </c>
      <c r="H4192">
        <f t="shared" si="462"/>
        <v>51</v>
      </c>
      <c r="I4192" t="s">
        <v>7</v>
      </c>
      <c r="J4192" t="s">
        <v>8</v>
      </c>
      <c r="K4192" t="s">
        <v>8</v>
      </c>
      <c r="L4192" t="s">
        <v>8</v>
      </c>
      <c r="M4192" t="s">
        <v>6</v>
      </c>
      <c r="N4192" t="str">
        <f t="shared" si="464"/>
        <v>M</v>
      </c>
      <c r="O4192" t="s">
        <v>14281</v>
      </c>
      <c r="P4192" t="s">
        <v>14282</v>
      </c>
      <c r="Q4192" t="s">
        <v>3820</v>
      </c>
      <c r="R4192">
        <v>2</v>
      </c>
      <c r="S4192">
        <f t="shared" si="465"/>
        <v>2021</v>
      </c>
      <c r="T4192" t="s">
        <v>12</v>
      </c>
      <c r="U4192">
        <v>1</v>
      </c>
      <c r="V4192" t="s">
        <v>3396</v>
      </c>
      <c r="W4192">
        <f>VLOOKUP(Q4192,'PBT Tag Rates'!$B$5:$E$44,4,FALSE)</f>
        <v>0.98140000000000005</v>
      </c>
      <c r="X4192">
        <v>1</v>
      </c>
      <c r="Y4192" s="14">
        <f>IFERROR(LOOKUP(H4192,{30,43,48,53,58,63,68,73,78,83,88,93,97},{42,47,52,57,62,67,72,77,82,87,92,99,100}),999)</f>
        <v>52</v>
      </c>
      <c r="Z4192" s="17">
        <f t="shared" si="466"/>
        <v>5.5555555555555554</v>
      </c>
      <c r="AA4192" s="17">
        <f t="shared" si="460"/>
        <v>5.5555555555555554</v>
      </c>
      <c r="AB4192" s="17">
        <f t="shared" si="461"/>
        <v>11.658097686375321</v>
      </c>
      <c r="AC4192" s="17" t="s">
        <v>17655</v>
      </c>
    </row>
    <row r="4193" spans="1:29" x14ac:dyDescent="0.25">
      <c r="A4193" t="s">
        <v>3339</v>
      </c>
      <c r="B4193" s="165" t="s">
        <v>14283</v>
      </c>
      <c r="C4193" t="s">
        <v>14284</v>
      </c>
      <c r="D4193" s="1">
        <v>45187</v>
      </c>
      <c r="E4193">
        <f t="shared" si="463"/>
        <v>18</v>
      </c>
      <c r="F4193" t="s">
        <v>6</v>
      </c>
      <c r="G4193">
        <v>610</v>
      </c>
      <c r="H4193">
        <f t="shared" si="462"/>
        <v>61</v>
      </c>
      <c r="I4193" t="s">
        <v>7</v>
      </c>
      <c r="J4193" t="s">
        <v>8</v>
      </c>
      <c r="K4193" t="s">
        <v>8</v>
      </c>
      <c r="L4193" t="s">
        <v>8</v>
      </c>
      <c r="M4193" t="s">
        <v>6</v>
      </c>
      <c r="N4193" t="str">
        <f t="shared" si="464"/>
        <v>M</v>
      </c>
      <c r="O4193" t="s">
        <v>2717</v>
      </c>
      <c r="P4193" t="s">
        <v>2718</v>
      </c>
      <c r="Q4193" t="s">
        <v>918</v>
      </c>
      <c r="R4193">
        <v>3</v>
      </c>
      <c r="S4193">
        <f t="shared" si="465"/>
        <v>2020</v>
      </c>
      <c r="T4193" t="s">
        <v>12</v>
      </c>
      <c r="U4193">
        <v>0.999999999999998</v>
      </c>
      <c r="V4193" t="s">
        <v>3346</v>
      </c>
      <c r="W4193">
        <f>VLOOKUP(Q4193,'PBT Tag Rates'!$B$5:$E$44,4,FALSE)</f>
        <v>0.98961045999999997</v>
      </c>
      <c r="X4193">
        <v>1</v>
      </c>
      <c r="Y4193" s="14">
        <f>IFERROR(LOOKUP(H4193,{30,43,48,53,58,63,68,73,78,83,88,93,97},{42,47,52,57,62,67,72,77,82,87,92,99,100}),999)</f>
        <v>62</v>
      </c>
      <c r="Z4193" s="17">
        <f t="shared" si="466"/>
        <v>5.5555555555555554</v>
      </c>
      <c r="AA4193" s="17">
        <f t="shared" si="460"/>
        <v>5.5555555555555554</v>
      </c>
      <c r="AB4193" s="17">
        <f t="shared" si="461"/>
        <v>11.658097686375321</v>
      </c>
      <c r="AC4193" s="17" t="s">
        <v>17654</v>
      </c>
    </row>
    <row r="4194" spans="1:29" x14ac:dyDescent="0.25">
      <c r="A4194" t="s">
        <v>3339</v>
      </c>
      <c r="B4194" s="165" t="s">
        <v>14285</v>
      </c>
      <c r="C4194" t="s">
        <v>14286</v>
      </c>
      <c r="D4194" s="1">
        <v>45187</v>
      </c>
      <c r="E4194">
        <f t="shared" si="463"/>
        <v>18</v>
      </c>
      <c r="F4194" t="s">
        <v>14</v>
      </c>
      <c r="G4194">
        <v>760</v>
      </c>
      <c r="H4194">
        <f t="shared" si="462"/>
        <v>76</v>
      </c>
      <c r="I4194" t="s">
        <v>7</v>
      </c>
      <c r="J4194" t="s">
        <v>8</v>
      </c>
      <c r="K4194" t="s">
        <v>8</v>
      </c>
      <c r="L4194" t="s">
        <v>8</v>
      </c>
      <c r="M4194" t="s">
        <v>14</v>
      </c>
      <c r="N4194" t="str">
        <f t="shared" si="464"/>
        <v>F</v>
      </c>
      <c r="O4194" t="s">
        <v>11139</v>
      </c>
      <c r="P4194" t="s">
        <v>11140</v>
      </c>
      <c r="Q4194" t="s">
        <v>221</v>
      </c>
      <c r="R4194">
        <v>4</v>
      </c>
      <c r="S4194">
        <f t="shared" si="465"/>
        <v>2019</v>
      </c>
      <c r="T4194" t="s">
        <v>12</v>
      </c>
      <c r="U4194">
        <v>0.999999999999999</v>
      </c>
      <c r="V4194" t="s">
        <v>3346</v>
      </c>
      <c r="W4194">
        <f>VLOOKUP(Q4194,'PBT Tag Rates'!$B$5:$E$44,4,FALSE)</f>
        <v>0.95971980899999998</v>
      </c>
      <c r="X4194">
        <v>1</v>
      </c>
      <c r="Y4194" s="14">
        <f>IFERROR(LOOKUP(H4194,{30,43,48,53,58,63,68,73,78,83,88,93,97},{42,47,52,57,62,67,72,77,82,87,92,99,100}),999)</f>
        <v>77</v>
      </c>
      <c r="Z4194" s="17">
        <f t="shared" si="466"/>
        <v>5.5555555555555554</v>
      </c>
      <c r="AA4194" s="17">
        <f t="shared" si="460"/>
        <v>5.5555555555555554</v>
      </c>
      <c r="AB4194" s="17">
        <f t="shared" si="461"/>
        <v>11.658097686375321</v>
      </c>
      <c r="AC4194" s="17" t="s">
        <v>17654</v>
      </c>
    </row>
    <row r="4195" spans="1:29" x14ac:dyDescent="0.25">
      <c r="A4195" t="s">
        <v>3339</v>
      </c>
      <c r="B4195" s="165" t="s">
        <v>14287</v>
      </c>
      <c r="C4195" t="s">
        <v>14288</v>
      </c>
      <c r="D4195" s="1">
        <v>45187</v>
      </c>
      <c r="E4195">
        <f t="shared" si="463"/>
        <v>18</v>
      </c>
      <c r="F4195" t="s">
        <v>14</v>
      </c>
      <c r="G4195">
        <v>730</v>
      </c>
      <c r="H4195">
        <f t="shared" si="462"/>
        <v>73</v>
      </c>
      <c r="I4195" t="s">
        <v>7</v>
      </c>
      <c r="J4195" t="s">
        <v>8</v>
      </c>
      <c r="K4195" t="s">
        <v>8</v>
      </c>
      <c r="L4195" t="s">
        <v>8</v>
      </c>
      <c r="M4195" t="s">
        <v>14</v>
      </c>
      <c r="N4195" t="str">
        <f t="shared" si="464"/>
        <v>F</v>
      </c>
      <c r="O4195" t="s">
        <v>596</v>
      </c>
      <c r="P4195" t="s">
        <v>6852</v>
      </c>
      <c r="Q4195" t="s">
        <v>221</v>
      </c>
      <c r="R4195">
        <v>4</v>
      </c>
      <c r="S4195">
        <f t="shared" si="465"/>
        <v>2019</v>
      </c>
      <c r="T4195" t="s">
        <v>12</v>
      </c>
      <c r="U4195">
        <v>0.999999999999997</v>
      </c>
      <c r="V4195" t="s">
        <v>3396</v>
      </c>
      <c r="W4195">
        <f>VLOOKUP(Q4195,'PBT Tag Rates'!$B$5:$E$44,4,FALSE)</f>
        <v>0.95971980899999998</v>
      </c>
      <c r="X4195">
        <v>1</v>
      </c>
      <c r="Y4195" s="14">
        <f>IFERROR(LOOKUP(H4195,{30,43,48,53,58,63,68,73,78,83,88,93,97},{42,47,52,57,62,67,72,77,82,87,92,99,100}),999)</f>
        <v>77</v>
      </c>
      <c r="Z4195" s="17">
        <f t="shared" si="466"/>
        <v>5.5555555555555554</v>
      </c>
      <c r="AA4195" s="17">
        <f t="shared" si="460"/>
        <v>5.5555555555555554</v>
      </c>
      <c r="AB4195" s="17">
        <f t="shared" si="461"/>
        <v>11.658097686375321</v>
      </c>
      <c r="AC4195" s="17" t="s">
        <v>17655</v>
      </c>
    </row>
    <row r="4196" spans="1:29" x14ac:dyDescent="0.25">
      <c r="A4196" t="s">
        <v>3339</v>
      </c>
      <c r="B4196" s="165" t="s">
        <v>14289</v>
      </c>
      <c r="C4196" t="s">
        <v>14290</v>
      </c>
      <c r="D4196" s="1">
        <v>45187</v>
      </c>
      <c r="E4196">
        <f t="shared" si="463"/>
        <v>18</v>
      </c>
      <c r="F4196" t="s">
        <v>14</v>
      </c>
      <c r="G4196">
        <v>660</v>
      </c>
      <c r="H4196">
        <f t="shared" si="462"/>
        <v>66</v>
      </c>
      <c r="I4196" t="s">
        <v>9</v>
      </c>
      <c r="J4196">
        <v>1</v>
      </c>
      <c r="K4196" t="s">
        <v>8</v>
      </c>
      <c r="L4196" t="s">
        <v>8</v>
      </c>
      <c r="M4196" t="s">
        <v>14</v>
      </c>
      <c r="N4196" t="str">
        <f t="shared" si="464"/>
        <v>F</v>
      </c>
      <c r="O4196" t="s">
        <v>875</v>
      </c>
      <c r="P4196" t="s">
        <v>1144</v>
      </c>
      <c r="Q4196" t="s">
        <v>221</v>
      </c>
      <c r="R4196">
        <v>4</v>
      </c>
      <c r="S4196">
        <f t="shared" si="465"/>
        <v>2019</v>
      </c>
      <c r="T4196" t="s">
        <v>12</v>
      </c>
      <c r="U4196">
        <v>1</v>
      </c>
      <c r="V4196" t="s">
        <v>3363</v>
      </c>
      <c r="W4196">
        <f>VLOOKUP(Q4196,'PBT Tag Rates'!$B$5:$E$44,4,FALSE)</f>
        <v>0.95971980899999998</v>
      </c>
      <c r="X4196">
        <v>1</v>
      </c>
      <c r="Y4196" s="14">
        <f>IFERROR(LOOKUP(H4196,{30,43,48,53,58,63,68,73,78,83,88,93,97},{42,47,52,57,62,67,72,77,82,87,92,99,100}),999)</f>
        <v>67</v>
      </c>
      <c r="Z4196" s="17">
        <f t="shared" si="466"/>
        <v>5.5555555555555554</v>
      </c>
      <c r="AA4196" s="17">
        <f t="shared" si="460"/>
        <v>5.5555555555555554</v>
      </c>
      <c r="AB4196" s="17">
        <f t="shared" si="461"/>
        <v>11.658097686375321</v>
      </c>
      <c r="AC4196" s="17" t="s">
        <v>17654</v>
      </c>
    </row>
    <row r="4197" spans="1:29" x14ac:dyDescent="0.25">
      <c r="A4197" t="s">
        <v>3339</v>
      </c>
      <c r="B4197" s="165" t="s">
        <v>14291</v>
      </c>
      <c r="C4197" t="s">
        <v>14292</v>
      </c>
      <c r="D4197" s="1">
        <v>45187</v>
      </c>
      <c r="E4197">
        <f t="shared" si="463"/>
        <v>18</v>
      </c>
      <c r="F4197" t="s">
        <v>6</v>
      </c>
      <c r="G4197">
        <v>630</v>
      </c>
      <c r="H4197">
        <f t="shared" si="462"/>
        <v>63</v>
      </c>
      <c r="I4197" t="s">
        <v>9</v>
      </c>
      <c r="J4197">
        <v>1</v>
      </c>
      <c r="K4197" t="s">
        <v>8</v>
      </c>
      <c r="L4197" t="s">
        <v>8</v>
      </c>
      <c r="M4197" t="s">
        <v>6</v>
      </c>
      <c r="N4197" t="str">
        <f t="shared" si="464"/>
        <v>M</v>
      </c>
      <c r="O4197" t="s">
        <v>9810</v>
      </c>
      <c r="P4197" t="s">
        <v>9811</v>
      </c>
      <c r="Q4197" t="s">
        <v>918</v>
      </c>
      <c r="R4197">
        <v>3</v>
      </c>
      <c r="S4197">
        <f t="shared" si="465"/>
        <v>2020</v>
      </c>
      <c r="T4197" t="s">
        <v>12</v>
      </c>
      <c r="U4197">
        <v>1</v>
      </c>
      <c r="V4197" t="s">
        <v>3363</v>
      </c>
      <c r="W4197">
        <f>VLOOKUP(Q4197,'PBT Tag Rates'!$B$5:$E$44,4,FALSE)</f>
        <v>0.98961045999999997</v>
      </c>
      <c r="X4197">
        <v>1</v>
      </c>
      <c r="Y4197" s="14">
        <f>IFERROR(LOOKUP(H4197,{30,43,48,53,58,63,68,73,78,83,88,93,97},{42,47,52,57,62,67,72,77,82,87,92,99,100}),999)</f>
        <v>67</v>
      </c>
      <c r="Z4197" s="17">
        <f t="shared" si="466"/>
        <v>5.5555555555555554</v>
      </c>
      <c r="AA4197" s="17">
        <f t="shared" si="460"/>
        <v>5.5555555555555554</v>
      </c>
      <c r="AB4197" s="17">
        <f t="shared" si="461"/>
        <v>11.658097686375321</v>
      </c>
      <c r="AC4197" s="17" t="s">
        <v>17654</v>
      </c>
    </row>
    <row r="4198" spans="1:29" x14ac:dyDescent="0.25">
      <c r="A4198" t="s">
        <v>3339</v>
      </c>
      <c r="B4198" s="165" t="s">
        <v>14293</v>
      </c>
      <c r="C4198" t="s">
        <v>14294</v>
      </c>
      <c r="D4198" s="1">
        <v>45187</v>
      </c>
      <c r="E4198">
        <f t="shared" si="463"/>
        <v>18</v>
      </c>
      <c r="F4198" t="s">
        <v>6</v>
      </c>
      <c r="G4198">
        <v>700</v>
      </c>
      <c r="H4198">
        <f t="shared" si="462"/>
        <v>70</v>
      </c>
      <c r="I4198" t="s">
        <v>7</v>
      </c>
      <c r="J4198" t="s">
        <v>8</v>
      </c>
      <c r="K4198" t="s">
        <v>8</v>
      </c>
      <c r="L4198" t="s">
        <v>8</v>
      </c>
      <c r="M4198" t="s">
        <v>6</v>
      </c>
      <c r="N4198" t="str">
        <f t="shared" si="464"/>
        <v>M</v>
      </c>
      <c r="O4198" t="s">
        <v>8</v>
      </c>
      <c r="P4198" t="s">
        <v>8</v>
      </c>
      <c r="Q4198" t="s">
        <v>11</v>
      </c>
      <c r="R4198" t="s">
        <v>8</v>
      </c>
      <c r="S4198" t="str">
        <f t="shared" si="465"/>
        <v>U</v>
      </c>
      <c r="T4198" t="s">
        <v>12</v>
      </c>
      <c r="U4198">
        <v>1</v>
      </c>
      <c r="V4198" t="s">
        <v>11</v>
      </c>
      <c r="W4198" t="e">
        <f>VLOOKUP(Q4198,'PBT Tag Rates'!$B$5:$E$44,4,FALSE)</f>
        <v>#N/A</v>
      </c>
      <c r="X4198">
        <v>1</v>
      </c>
      <c r="Y4198" s="14">
        <f>IFERROR(LOOKUP(H4198,{30,43,48,53,58,63,68,73,78,83,88,93,97},{42,47,52,57,62,67,72,77,82,87,92,99,100}),999)</f>
        <v>72</v>
      </c>
      <c r="Z4198" s="17">
        <f t="shared" si="466"/>
        <v>5.5555555555555554</v>
      </c>
      <c r="AA4198" s="17">
        <f t="shared" si="460"/>
        <v>5.5555555555555554</v>
      </c>
      <c r="AB4198" s="17">
        <f t="shared" si="461"/>
        <v>11.658097686375321</v>
      </c>
      <c r="AC4198" s="17" t="s">
        <v>17654</v>
      </c>
    </row>
    <row r="4199" spans="1:29" x14ac:dyDescent="0.25">
      <c r="A4199" t="s">
        <v>3339</v>
      </c>
      <c r="B4199" s="165" t="s">
        <v>14295</v>
      </c>
      <c r="C4199" t="s">
        <v>14296</v>
      </c>
      <c r="D4199" s="1">
        <v>45187</v>
      </c>
      <c r="E4199">
        <f t="shared" si="463"/>
        <v>18</v>
      </c>
      <c r="F4199" t="s">
        <v>6</v>
      </c>
      <c r="G4199">
        <v>600</v>
      </c>
      <c r="H4199">
        <f t="shared" si="462"/>
        <v>60</v>
      </c>
      <c r="I4199" t="s">
        <v>7</v>
      </c>
      <c r="J4199" t="s">
        <v>8</v>
      </c>
      <c r="K4199" t="s">
        <v>8</v>
      </c>
      <c r="L4199" t="s">
        <v>8</v>
      </c>
      <c r="M4199" t="s">
        <v>6</v>
      </c>
      <c r="N4199" t="str">
        <f t="shared" si="464"/>
        <v>M</v>
      </c>
      <c r="O4199" t="s">
        <v>613</v>
      </c>
      <c r="P4199" t="s">
        <v>627</v>
      </c>
      <c r="Q4199" t="s">
        <v>221</v>
      </c>
      <c r="R4199">
        <v>4</v>
      </c>
      <c r="S4199">
        <f t="shared" si="465"/>
        <v>2019</v>
      </c>
      <c r="T4199" t="s">
        <v>12</v>
      </c>
      <c r="U4199">
        <v>1</v>
      </c>
      <c r="V4199" t="s">
        <v>3346</v>
      </c>
      <c r="W4199">
        <f>VLOOKUP(Q4199,'PBT Tag Rates'!$B$5:$E$44,4,FALSE)</f>
        <v>0.95971980899999998</v>
      </c>
      <c r="X4199">
        <v>1</v>
      </c>
      <c r="Y4199" s="14">
        <f>IFERROR(LOOKUP(H4199,{30,43,48,53,58,63,68,73,78,83,88,93,97},{42,47,52,57,62,67,72,77,82,87,92,99,100}),999)</f>
        <v>62</v>
      </c>
      <c r="Z4199" s="17">
        <f t="shared" si="466"/>
        <v>5.5555555555555554</v>
      </c>
      <c r="AA4199" s="17">
        <f t="shared" si="460"/>
        <v>5.5555555555555554</v>
      </c>
      <c r="AB4199" s="17">
        <f t="shared" si="461"/>
        <v>11.658097686375321</v>
      </c>
      <c r="AC4199" s="17" t="s">
        <v>17654</v>
      </c>
    </row>
    <row r="4200" spans="1:29" x14ac:dyDescent="0.25">
      <c r="A4200" t="s">
        <v>3339</v>
      </c>
      <c r="B4200" s="165" t="s">
        <v>14297</v>
      </c>
      <c r="C4200" t="s">
        <v>14298</v>
      </c>
      <c r="D4200" s="1">
        <v>45187</v>
      </c>
      <c r="E4200">
        <f t="shared" si="463"/>
        <v>18</v>
      </c>
      <c r="F4200" t="s">
        <v>14</v>
      </c>
      <c r="G4200">
        <v>700</v>
      </c>
      <c r="H4200">
        <f t="shared" si="462"/>
        <v>70</v>
      </c>
      <c r="I4200" t="s">
        <v>7</v>
      </c>
      <c r="J4200" t="s">
        <v>8</v>
      </c>
      <c r="K4200" t="s">
        <v>8</v>
      </c>
      <c r="L4200" t="s">
        <v>49</v>
      </c>
      <c r="M4200" t="s">
        <v>759</v>
      </c>
      <c r="N4200" t="str">
        <f t="shared" si="464"/>
        <v>F</v>
      </c>
      <c r="O4200" t="s">
        <v>1943</v>
      </c>
      <c r="P4200" t="s">
        <v>1943</v>
      </c>
      <c r="Q4200" t="s">
        <v>1943</v>
      </c>
      <c r="R4200" t="s">
        <v>8</v>
      </c>
      <c r="S4200" t="str">
        <f t="shared" si="465"/>
        <v>U</v>
      </c>
      <c r="T4200" t="s">
        <v>8</v>
      </c>
      <c r="U4200" t="s">
        <v>8</v>
      </c>
      <c r="V4200" t="s">
        <v>1943</v>
      </c>
      <c r="W4200" t="e">
        <f>VLOOKUP(Q4200,'PBT Tag Rates'!$B$5:$E$44,4,FALSE)</f>
        <v>#N/A</v>
      </c>
      <c r="X4200">
        <v>1</v>
      </c>
      <c r="Y4200" s="14">
        <f>IFERROR(LOOKUP(H4200,{30,43,48,53,58,63,68,73,78,83,88,93,97},{42,47,52,57,62,67,72,77,82,87,92,99,100}),999)</f>
        <v>72</v>
      </c>
      <c r="Z4200" s="17">
        <f t="shared" si="466"/>
        <v>5.5555555555555554</v>
      </c>
      <c r="AA4200" s="17">
        <f t="shared" si="460"/>
        <v>5.5555555555555554</v>
      </c>
      <c r="AB4200" s="17">
        <f t="shared" si="461"/>
        <v>11.658097686375321</v>
      </c>
      <c r="AC4200" s="17" t="s">
        <v>17654</v>
      </c>
    </row>
    <row r="4201" spans="1:29" x14ac:dyDescent="0.25">
      <c r="A4201" t="s">
        <v>3339</v>
      </c>
      <c r="B4201" s="165" t="s">
        <v>14299</v>
      </c>
      <c r="C4201" t="s">
        <v>14300</v>
      </c>
      <c r="D4201" s="1">
        <v>45187</v>
      </c>
      <c r="E4201">
        <f t="shared" si="463"/>
        <v>18</v>
      </c>
      <c r="F4201" t="s">
        <v>14</v>
      </c>
      <c r="G4201">
        <v>640</v>
      </c>
      <c r="H4201">
        <f t="shared" si="462"/>
        <v>64</v>
      </c>
      <c r="I4201" t="s">
        <v>9</v>
      </c>
      <c r="J4201">
        <v>1</v>
      </c>
      <c r="K4201" t="s">
        <v>8</v>
      </c>
      <c r="L4201" t="s">
        <v>8</v>
      </c>
      <c r="M4201" t="s">
        <v>14</v>
      </c>
      <c r="N4201" t="str">
        <f t="shared" si="464"/>
        <v>F</v>
      </c>
      <c r="O4201" t="s">
        <v>2542</v>
      </c>
      <c r="P4201" t="s">
        <v>2543</v>
      </c>
      <c r="Q4201" t="s">
        <v>918</v>
      </c>
      <c r="R4201">
        <v>3</v>
      </c>
      <c r="S4201">
        <f t="shared" si="465"/>
        <v>2020</v>
      </c>
      <c r="T4201" t="s">
        <v>12</v>
      </c>
      <c r="U4201">
        <v>1</v>
      </c>
      <c r="V4201" t="s">
        <v>3363</v>
      </c>
      <c r="W4201">
        <f>VLOOKUP(Q4201,'PBT Tag Rates'!$B$5:$E$44,4,FALSE)</f>
        <v>0.98961045999999997</v>
      </c>
      <c r="X4201">
        <v>1</v>
      </c>
      <c r="Y4201" s="14">
        <f>IFERROR(LOOKUP(H4201,{30,43,48,53,58,63,68,73,78,83,88,93,97},{42,47,52,57,62,67,72,77,82,87,92,99,100}),999)</f>
        <v>67</v>
      </c>
      <c r="Z4201" s="17">
        <f t="shared" si="466"/>
        <v>5.5555555555555554</v>
      </c>
      <c r="AA4201" s="17">
        <f t="shared" si="460"/>
        <v>5.5555555555555554</v>
      </c>
      <c r="AB4201" s="17">
        <f t="shared" si="461"/>
        <v>11.658097686375321</v>
      </c>
      <c r="AC4201" s="17" t="s">
        <v>17654</v>
      </c>
    </row>
    <row r="4202" spans="1:29" x14ac:dyDescent="0.25">
      <c r="A4202" t="s">
        <v>3339</v>
      </c>
      <c r="B4202" s="165" t="s">
        <v>14301</v>
      </c>
      <c r="C4202" t="s">
        <v>14302</v>
      </c>
      <c r="D4202" s="1">
        <v>45187</v>
      </c>
      <c r="E4202">
        <f t="shared" si="463"/>
        <v>18</v>
      </c>
      <c r="F4202" t="s">
        <v>14</v>
      </c>
      <c r="G4202">
        <v>680</v>
      </c>
      <c r="H4202">
        <f t="shared" si="462"/>
        <v>68</v>
      </c>
      <c r="I4202" t="s">
        <v>7</v>
      </c>
      <c r="J4202" t="s">
        <v>8</v>
      </c>
      <c r="K4202" t="s">
        <v>8</v>
      </c>
      <c r="L4202" t="s">
        <v>8</v>
      </c>
      <c r="M4202" t="s">
        <v>14</v>
      </c>
      <c r="N4202" t="str">
        <f t="shared" si="464"/>
        <v>F</v>
      </c>
      <c r="O4202" t="s">
        <v>1882</v>
      </c>
      <c r="P4202" t="s">
        <v>7775</v>
      </c>
      <c r="Q4202" t="s">
        <v>221</v>
      </c>
      <c r="R4202">
        <v>4</v>
      </c>
      <c r="S4202">
        <f t="shared" si="465"/>
        <v>2019</v>
      </c>
      <c r="T4202" t="s">
        <v>12</v>
      </c>
      <c r="U4202">
        <v>0.999999999999999</v>
      </c>
      <c r="V4202" t="s">
        <v>3396</v>
      </c>
      <c r="W4202">
        <f>VLOOKUP(Q4202,'PBT Tag Rates'!$B$5:$E$44,4,FALSE)</f>
        <v>0.95971980899999998</v>
      </c>
      <c r="X4202">
        <v>1</v>
      </c>
      <c r="Y4202" s="14">
        <f>IFERROR(LOOKUP(H4202,{30,43,48,53,58,63,68,73,78,83,88,93,97},{42,47,52,57,62,67,72,77,82,87,92,99,100}),999)</f>
        <v>72</v>
      </c>
      <c r="Z4202" s="17">
        <f t="shared" si="466"/>
        <v>5.5555555555555554</v>
      </c>
      <c r="AA4202" s="17">
        <f t="shared" si="460"/>
        <v>5.5555555555555554</v>
      </c>
      <c r="AB4202" s="17">
        <f t="shared" si="461"/>
        <v>11.658097686375321</v>
      </c>
      <c r="AC4202" s="17" t="s">
        <v>17655</v>
      </c>
    </row>
    <row r="4203" spans="1:29" x14ac:dyDescent="0.25">
      <c r="A4203" t="s">
        <v>3339</v>
      </c>
      <c r="B4203" s="165" t="s">
        <v>14303</v>
      </c>
      <c r="C4203" t="s">
        <v>14304</v>
      </c>
      <c r="D4203" s="1">
        <v>45187</v>
      </c>
      <c r="E4203">
        <f t="shared" si="463"/>
        <v>18</v>
      </c>
      <c r="F4203" t="s">
        <v>14</v>
      </c>
      <c r="G4203">
        <v>710</v>
      </c>
      <c r="H4203">
        <f t="shared" si="462"/>
        <v>71</v>
      </c>
      <c r="I4203" t="s">
        <v>9</v>
      </c>
      <c r="J4203" t="s">
        <v>8</v>
      </c>
      <c r="K4203" t="s">
        <v>8</v>
      </c>
      <c r="L4203" t="s">
        <v>8</v>
      </c>
      <c r="M4203" t="s">
        <v>14</v>
      </c>
      <c r="N4203" t="str">
        <f t="shared" si="464"/>
        <v>F</v>
      </c>
      <c r="O4203" t="s">
        <v>14305</v>
      </c>
      <c r="P4203" t="s">
        <v>14306</v>
      </c>
      <c r="Q4203" t="s">
        <v>2605</v>
      </c>
      <c r="R4203">
        <v>4</v>
      </c>
      <c r="S4203">
        <f t="shared" si="465"/>
        <v>2019</v>
      </c>
      <c r="T4203" t="s">
        <v>12</v>
      </c>
      <c r="U4203">
        <v>1</v>
      </c>
      <c r="V4203" t="s">
        <v>7657</v>
      </c>
      <c r="W4203">
        <f>VLOOKUP(Q4203,'PBT Tag Rates'!$B$5:$E$44,4,FALSE)</f>
        <v>0.96152300000000002</v>
      </c>
      <c r="X4203">
        <v>1</v>
      </c>
      <c r="Y4203" s="14">
        <f>IFERROR(LOOKUP(H4203,{30,43,48,53,58,63,68,73,78,83,88,93,97},{42,47,52,57,62,67,72,77,82,87,92,99,100}),999)</f>
        <v>72</v>
      </c>
      <c r="Z4203" s="17">
        <f t="shared" si="466"/>
        <v>5.5555555555555554</v>
      </c>
      <c r="AA4203" s="17">
        <f t="shared" si="460"/>
        <v>5.5555555555555554</v>
      </c>
      <c r="AB4203" s="17">
        <f t="shared" si="461"/>
        <v>11.658097686375321</v>
      </c>
      <c r="AC4203" s="17" t="s">
        <v>17655</v>
      </c>
    </row>
    <row r="4204" spans="1:29" x14ac:dyDescent="0.25">
      <c r="A4204" t="s">
        <v>3339</v>
      </c>
      <c r="B4204" s="165" t="s">
        <v>14307</v>
      </c>
      <c r="C4204" t="s">
        <v>14308</v>
      </c>
      <c r="D4204" s="1">
        <v>45187</v>
      </c>
      <c r="E4204">
        <f t="shared" si="463"/>
        <v>18</v>
      </c>
      <c r="F4204" t="s">
        <v>14</v>
      </c>
      <c r="G4204">
        <v>660</v>
      </c>
      <c r="H4204">
        <f t="shared" si="462"/>
        <v>66</v>
      </c>
      <c r="I4204" t="s">
        <v>9</v>
      </c>
      <c r="J4204">
        <v>1</v>
      </c>
      <c r="K4204" t="s">
        <v>8</v>
      </c>
      <c r="L4204" t="s">
        <v>8</v>
      </c>
      <c r="M4204" t="s">
        <v>14</v>
      </c>
      <c r="N4204" t="str">
        <f t="shared" si="464"/>
        <v>F</v>
      </c>
      <c r="O4204" t="s">
        <v>2488</v>
      </c>
      <c r="P4204" t="s">
        <v>2489</v>
      </c>
      <c r="Q4204" t="s">
        <v>15</v>
      </c>
      <c r="R4204">
        <v>5</v>
      </c>
      <c r="S4204">
        <f t="shared" si="465"/>
        <v>2018</v>
      </c>
      <c r="T4204" t="s">
        <v>12</v>
      </c>
      <c r="U4204">
        <v>0.999999999999999</v>
      </c>
      <c r="V4204" t="s">
        <v>3951</v>
      </c>
      <c r="W4204">
        <f>VLOOKUP(Q4204,'PBT Tag Rates'!$B$5:$E$44,4,FALSE)</f>
        <v>0.80551598400000002</v>
      </c>
      <c r="X4204">
        <v>1</v>
      </c>
      <c r="Y4204" s="14">
        <f>IFERROR(LOOKUP(H4204,{30,43,48,53,58,63,68,73,78,83,88,93,97},{42,47,52,57,62,67,72,77,82,87,92,99,100}),999)</f>
        <v>67</v>
      </c>
      <c r="Z4204" s="17">
        <f t="shared" si="466"/>
        <v>5.5555555555555554</v>
      </c>
      <c r="AA4204" s="17">
        <f t="shared" si="460"/>
        <v>5.5555555555555554</v>
      </c>
      <c r="AB4204" s="17">
        <f t="shared" si="461"/>
        <v>11.658097686375321</v>
      </c>
      <c r="AC4204" s="17" t="s">
        <v>17655</v>
      </c>
    </row>
    <row r="4205" spans="1:29" x14ac:dyDescent="0.25">
      <c r="A4205" t="s">
        <v>3339</v>
      </c>
      <c r="B4205" s="165" t="s">
        <v>14309</v>
      </c>
      <c r="C4205" t="s">
        <v>14310</v>
      </c>
      <c r="D4205" s="1">
        <v>45187</v>
      </c>
      <c r="E4205">
        <f t="shared" si="463"/>
        <v>18</v>
      </c>
      <c r="F4205" t="s">
        <v>6</v>
      </c>
      <c r="G4205">
        <v>920</v>
      </c>
      <c r="H4205">
        <f t="shared" si="462"/>
        <v>92</v>
      </c>
      <c r="I4205" t="s">
        <v>7</v>
      </c>
      <c r="J4205" t="s">
        <v>8</v>
      </c>
      <c r="K4205" t="s">
        <v>14311</v>
      </c>
      <c r="L4205" t="s">
        <v>8</v>
      </c>
      <c r="M4205" t="s">
        <v>6</v>
      </c>
      <c r="N4205" t="str">
        <f t="shared" si="464"/>
        <v>M</v>
      </c>
      <c r="O4205" t="s">
        <v>8</v>
      </c>
      <c r="P4205" t="s">
        <v>8</v>
      </c>
      <c r="Q4205" t="s">
        <v>11</v>
      </c>
      <c r="R4205" t="s">
        <v>8</v>
      </c>
      <c r="S4205" t="str">
        <f t="shared" si="465"/>
        <v>U</v>
      </c>
      <c r="T4205" t="s">
        <v>12</v>
      </c>
      <c r="U4205">
        <v>0.999999999999999</v>
      </c>
      <c r="V4205" t="s">
        <v>11</v>
      </c>
      <c r="W4205" t="e">
        <f>VLOOKUP(Q4205,'PBT Tag Rates'!$B$5:$E$44,4,FALSE)</f>
        <v>#N/A</v>
      </c>
      <c r="X4205">
        <v>1</v>
      </c>
      <c r="Y4205" s="14">
        <f>IFERROR(LOOKUP(H4205,{30,43,48,53,58,63,68,73,78,83,88,93,97},{42,47,52,57,62,67,72,77,82,87,92,99,100}),999)</f>
        <v>92</v>
      </c>
      <c r="Z4205" s="17">
        <f t="shared" si="466"/>
        <v>5.5555555555555554</v>
      </c>
      <c r="AA4205" s="17">
        <f t="shared" si="460"/>
        <v>5.5555555555555554</v>
      </c>
      <c r="AB4205" s="17">
        <f t="shared" si="461"/>
        <v>11.658097686375321</v>
      </c>
      <c r="AC4205" s="17" t="s">
        <v>17654</v>
      </c>
    </row>
    <row r="4206" spans="1:29" x14ac:dyDescent="0.25">
      <c r="A4206" t="s">
        <v>3339</v>
      </c>
      <c r="B4206" s="165" t="s">
        <v>14312</v>
      </c>
      <c r="C4206" t="s">
        <v>14313</v>
      </c>
      <c r="D4206" s="1">
        <v>45187</v>
      </c>
      <c r="E4206">
        <f t="shared" si="463"/>
        <v>18</v>
      </c>
      <c r="F4206" t="s">
        <v>14</v>
      </c>
      <c r="G4206">
        <v>620</v>
      </c>
      <c r="H4206">
        <f t="shared" si="462"/>
        <v>62</v>
      </c>
      <c r="I4206" t="s">
        <v>9</v>
      </c>
      <c r="J4206">
        <v>1</v>
      </c>
      <c r="K4206" t="s">
        <v>8</v>
      </c>
      <c r="L4206" t="s">
        <v>14314</v>
      </c>
      <c r="M4206" t="s">
        <v>14</v>
      </c>
      <c r="N4206" t="str">
        <f t="shared" si="464"/>
        <v>F</v>
      </c>
      <c r="O4206" t="s">
        <v>591</v>
      </c>
      <c r="P4206" t="s">
        <v>14315</v>
      </c>
      <c r="Q4206" t="s">
        <v>221</v>
      </c>
      <c r="R4206">
        <v>4</v>
      </c>
      <c r="S4206">
        <f t="shared" si="465"/>
        <v>2019</v>
      </c>
      <c r="T4206" t="s">
        <v>12</v>
      </c>
      <c r="U4206">
        <v>1</v>
      </c>
      <c r="V4206" t="s">
        <v>3951</v>
      </c>
      <c r="W4206">
        <f>VLOOKUP(Q4206,'PBT Tag Rates'!$B$5:$E$44,4,FALSE)</f>
        <v>0.95971980899999998</v>
      </c>
      <c r="X4206">
        <v>1</v>
      </c>
      <c r="Y4206" s="14">
        <f>IFERROR(LOOKUP(H4206,{30,43,48,53,58,63,68,73,78,83,88,93,97},{42,47,52,57,62,67,72,77,82,87,92,99,100}),999)</f>
        <v>62</v>
      </c>
      <c r="Z4206" s="17">
        <f t="shared" si="466"/>
        <v>5.5555555555555554</v>
      </c>
      <c r="AA4206" s="17">
        <f t="shared" si="460"/>
        <v>5.5555555555555554</v>
      </c>
      <c r="AB4206" s="17">
        <f t="shared" si="461"/>
        <v>11.658097686375321</v>
      </c>
      <c r="AC4206" s="17" t="s">
        <v>17655</v>
      </c>
    </row>
    <row r="4207" spans="1:29" x14ac:dyDescent="0.25">
      <c r="A4207" t="s">
        <v>3339</v>
      </c>
      <c r="B4207" s="165" t="s">
        <v>14316</v>
      </c>
      <c r="C4207" t="s">
        <v>14317</v>
      </c>
      <c r="D4207" s="1">
        <v>45187</v>
      </c>
      <c r="E4207">
        <f t="shared" si="463"/>
        <v>18</v>
      </c>
      <c r="F4207" t="s">
        <v>6</v>
      </c>
      <c r="G4207">
        <v>750</v>
      </c>
      <c r="H4207">
        <f t="shared" si="462"/>
        <v>75</v>
      </c>
      <c r="I4207" t="s">
        <v>7</v>
      </c>
      <c r="J4207" t="s">
        <v>8</v>
      </c>
      <c r="K4207" t="s">
        <v>8</v>
      </c>
      <c r="L4207" t="s">
        <v>8</v>
      </c>
      <c r="M4207" t="s">
        <v>6</v>
      </c>
      <c r="N4207" t="str">
        <f t="shared" si="464"/>
        <v>M</v>
      </c>
      <c r="O4207" t="s">
        <v>1485</v>
      </c>
      <c r="P4207" t="s">
        <v>1746</v>
      </c>
      <c r="Q4207" t="s">
        <v>221</v>
      </c>
      <c r="R4207">
        <v>4</v>
      </c>
      <c r="S4207">
        <f t="shared" si="465"/>
        <v>2019</v>
      </c>
      <c r="T4207" t="s">
        <v>12</v>
      </c>
      <c r="U4207">
        <v>1</v>
      </c>
      <c r="V4207" t="s">
        <v>3396</v>
      </c>
      <c r="W4207">
        <f>VLOOKUP(Q4207,'PBT Tag Rates'!$B$5:$E$44,4,FALSE)</f>
        <v>0.95971980899999998</v>
      </c>
      <c r="X4207">
        <v>1</v>
      </c>
      <c r="Y4207" s="14">
        <f>IFERROR(LOOKUP(H4207,{30,43,48,53,58,63,68,73,78,83,88,93,97},{42,47,52,57,62,67,72,77,82,87,92,99,100}),999)</f>
        <v>77</v>
      </c>
      <c r="Z4207" s="17">
        <f t="shared" si="466"/>
        <v>5.5555555555555554</v>
      </c>
      <c r="AA4207" s="17">
        <f t="shared" si="460"/>
        <v>5.5555555555555554</v>
      </c>
      <c r="AB4207" s="17">
        <f t="shared" si="461"/>
        <v>11.658097686375321</v>
      </c>
      <c r="AC4207" s="17" t="s">
        <v>17655</v>
      </c>
    </row>
    <row r="4208" spans="1:29" x14ac:dyDescent="0.25">
      <c r="A4208" t="s">
        <v>3339</v>
      </c>
      <c r="B4208" s="165" t="s">
        <v>14318</v>
      </c>
      <c r="C4208" t="s">
        <v>14319</v>
      </c>
      <c r="D4208" s="1">
        <v>45187</v>
      </c>
      <c r="E4208">
        <f t="shared" si="463"/>
        <v>18</v>
      </c>
      <c r="F4208" t="s">
        <v>6</v>
      </c>
      <c r="G4208">
        <v>480</v>
      </c>
      <c r="H4208">
        <f t="shared" si="462"/>
        <v>48</v>
      </c>
      <c r="I4208" t="s">
        <v>7</v>
      </c>
      <c r="J4208" t="s">
        <v>8</v>
      </c>
      <c r="K4208" t="s">
        <v>8</v>
      </c>
      <c r="L4208" t="s">
        <v>8</v>
      </c>
      <c r="M4208" t="s">
        <v>6</v>
      </c>
      <c r="N4208" t="str">
        <f t="shared" si="464"/>
        <v>M</v>
      </c>
      <c r="O4208" t="s">
        <v>14320</v>
      </c>
      <c r="P4208" t="s">
        <v>14321</v>
      </c>
      <c r="Q4208" t="s">
        <v>3820</v>
      </c>
      <c r="R4208">
        <v>2</v>
      </c>
      <c r="S4208">
        <f t="shared" si="465"/>
        <v>2021</v>
      </c>
      <c r="T4208" t="s">
        <v>12</v>
      </c>
      <c r="U4208">
        <v>1</v>
      </c>
      <c r="V4208" t="s">
        <v>3346</v>
      </c>
      <c r="W4208">
        <f>VLOOKUP(Q4208,'PBT Tag Rates'!$B$5:$E$44,4,FALSE)</f>
        <v>0.98140000000000005</v>
      </c>
      <c r="X4208">
        <v>1</v>
      </c>
      <c r="Y4208" s="14">
        <f>IFERROR(LOOKUP(H4208,{30,43,48,53,58,63,68,73,78,83,88,93,97},{42,47,52,57,62,67,72,77,82,87,92,99,100}),999)</f>
        <v>52</v>
      </c>
      <c r="Z4208" s="17">
        <f t="shared" si="466"/>
        <v>5.5555555555555554</v>
      </c>
      <c r="AA4208" s="17">
        <f t="shared" si="460"/>
        <v>5.5555555555555554</v>
      </c>
      <c r="AB4208" s="17">
        <f t="shared" si="461"/>
        <v>11.658097686375321</v>
      </c>
      <c r="AC4208" s="17" t="s">
        <v>17654</v>
      </c>
    </row>
    <row r="4209" spans="1:29" x14ac:dyDescent="0.25">
      <c r="A4209" t="s">
        <v>3339</v>
      </c>
      <c r="B4209" s="165" t="s">
        <v>14322</v>
      </c>
      <c r="C4209" t="s">
        <v>14323</v>
      </c>
      <c r="D4209" s="1">
        <v>45187</v>
      </c>
      <c r="E4209">
        <f t="shared" si="463"/>
        <v>18</v>
      </c>
      <c r="F4209" t="s">
        <v>14</v>
      </c>
      <c r="G4209">
        <v>650</v>
      </c>
      <c r="H4209">
        <f t="shared" si="462"/>
        <v>65</v>
      </c>
      <c r="I4209" t="s">
        <v>7</v>
      </c>
      <c r="J4209" t="s">
        <v>8</v>
      </c>
      <c r="K4209" t="s">
        <v>8</v>
      </c>
      <c r="L4209" t="s">
        <v>8</v>
      </c>
      <c r="M4209" t="s">
        <v>14</v>
      </c>
      <c r="N4209" t="str">
        <f t="shared" si="464"/>
        <v>F</v>
      </c>
      <c r="O4209" t="s">
        <v>2484</v>
      </c>
      <c r="P4209" t="s">
        <v>2485</v>
      </c>
      <c r="Q4209" t="s">
        <v>918</v>
      </c>
      <c r="R4209">
        <v>3</v>
      </c>
      <c r="S4209">
        <f t="shared" si="465"/>
        <v>2020</v>
      </c>
      <c r="T4209" t="s">
        <v>12</v>
      </c>
      <c r="U4209">
        <v>1</v>
      </c>
      <c r="V4209" t="s">
        <v>3357</v>
      </c>
      <c r="W4209">
        <f>VLOOKUP(Q4209,'PBT Tag Rates'!$B$5:$E$44,4,FALSE)</f>
        <v>0.98961045999999997</v>
      </c>
      <c r="X4209">
        <v>1</v>
      </c>
      <c r="Y4209" s="14">
        <f>IFERROR(LOOKUP(H4209,{30,43,48,53,58,63,68,73,78,83,88,93,97},{42,47,52,57,62,67,72,77,82,87,92,99,100}),999)</f>
        <v>67</v>
      </c>
      <c r="Z4209" s="17">
        <f t="shared" si="466"/>
        <v>5.5555555555555554</v>
      </c>
      <c r="AA4209" s="17">
        <f t="shared" si="460"/>
        <v>5.5555555555555554</v>
      </c>
      <c r="AB4209" s="17">
        <f t="shared" si="461"/>
        <v>11.658097686375321</v>
      </c>
      <c r="AC4209" s="17" t="s">
        <v>17654</v>
      </c>
    </row>
    <row r="4210" spans="1:29" x14ac:dyDescent="0.25">
      <c r="A4210" t="s">
        <v>3339</v>
      </c>
      <c r="B4210" s="165" t="s">
        <v>14324</v>
      </c>
      <c r="C4210" t="s">
        <v>14325</v>
      </c>
      <c r="D4210" s="1">
        <v>45187</v>
      </c>
      <c r="E4210">
        <f t="shared" si="463"/>
        <v>18</v>
      </c>
      <c r="F4210" t="s">
        <v>14</v>
      </c>
      <c r="G4210">
        <v>730</v>
      </c>
      <c r="H4210">
        <f t="shared" si="462"/>
        <v>73</v>
      </c>
      <c r="I4210" t="s">
        <v>7</v>
      </c>
      <c r="J4210" t="s">
        <v>8</v>
      </c>
      <c r="K4210" t="s">
        <v>8</v>
      </c>
      <c r="L4210" t="s">
        <v>8</v>
      </c>
      <c r="M4210" t="s">
        <v>14</v>
      </c>
      <c r="N4210" t="str">
        <f t="shared" si="464"/>
        <v>F</v>
      </c>
      <c r="O4210" t="s">
        <v>14326</v>
      </c>
      <c r="P4210" t="s">
        <v>12759</v>
      </c>
      <c r="Q4210" t="s">
        <v>2605</v>
      </c>
      <c r="R4210">
        <v>4</v>
      </c>
      <c r="S4210">
        <f t="shared" si="465"/>
        <v>2019</v>
      </c>
      <c r="T4210" t="s">
        <v>12</v>
      </c>
      <c r="U4210">
        <v>0.999999999999995</v>
      </c>
      <c r="V4210" t="s">
        <v>7657</v>
      </c>
      <c r="W4210">
        <f>VLOOKUP(Q4210,'PBT Tag Rates'!$B$5:$E$44,4,FALSE)</f>
        <v>0.96152300000000002</v>
      </c>
      <c r="X4210">
        <v>1</v>
      </c>
      <c r="Y4210" s="14">
        <f>IFERROR(LOOKUP(H4210,{30,43,48,53,58,63,68,73,78,83,88,93,97},{42,47,52,57,62,67,72,77,82,87,92,99,100}),999)</f>
        <v>77</v>
      </c>
      <c r="Z4210" s="17">
        <f t="shared" si="466"/>
        <v>5.5555555555555554</v>
      </c>
      <c r="AA4210" s="17">
        <f t="shared" si="460"/>
        <v>5.5555555555555554</v>
      </c>
      <c r="AB4210" s="17">
        <f t="shared" si="461"/>
        <v>11.658097686375321</v>
      </c>
      <c r="AC4210" s="17" t="s">
        <v>17655</v>
      </c>
    </row>
    <row r="4211" spans="1:29" x14ac:dyDescent="0.25">
      <c r="A4211" t="s">
        <v>3339</v>
      </c>
      <c r="B4211" s="165" t="s">
        <v>14327</v>
      </c>
      <c r="C4211" t="s">
        <v>14328</v>
      </c>
      <c r="D4211" s="1">
        <v>45187</v>
      </c>
      <c r="E4211">
        <f t="shared" si="463"/>
        <v>18</v>
      </c>
      <c r="F4211" t="s">
        <v>6</v>
      </c>
      <c r="G4211">
        <v>600</v>
      </c>
      <c r="H4211">
        <f t="shared" si="462"/>
        <v>60</v>
      </c>
      <c r="I4211" t="s">
        <v>7</v>
      </c>
      <c r="J4211" t="s">
        <v>8</v>
      </c>
      <c r="K4211" t="s">
        <v>8</v>
      </c>
      <c r="L4211" t="s">
        <v>14329</v>
      </c>
      <c r="M4211" t="s">
        <v>6</v>
      </c>
      <c r="N4211" t="str">
        <f t="shared" si="464"/>
        <v>M</v>
      </c>
      <c r="O4211" t="s">
        <v>14330</v>
      </c>
      <c r="P4211" t="s">
        <v>14331</v>
      </c>
      <c r="Q4211" t="s">
        <v>918</v>
      </c>
      <c r="R4211">
        <v>3</v>
      </c>
      <c r="S4211">
        <f t="shared" si="465"/>
        <v>2020</v>
      </c>
      <c r="T4211" t="s">
        <v>12</v>
      </c>
      <c r="U4211">
        <v>0.999999999999997</v>
      </c>
      <c r="V4211" t="s">
        <v>3396</v>
      </c>
      <c r="W4211">
        <f>VLOOKUP(Q4211,'PBT Tag Rates'!$B$5:$E$44,4,FALSE)</f>
        <v>0.98961045999999997</v>
      </c>
      <c r="X4211">
        <v>1</v>
      </c>
      <c r="Y4211" s="14">
        <f>IFERROR(LOOKUP(H4211,{30,43,48,53,58,63,68,73,78,83,88,93,97},{42,47,52,57,62,67,72,77,82,87,92,99,100}),999)</f>
        <v>62</v>
      </c>
      <c r="Z4211" s="17">
        <f t="shared" si="466"/>
        <v>5.5555555555555554</v>
      </c>
      <c r="AA4211" s="17">
        <f t="shared" si="460"/>
        <v>5.5555555555555554</v>
      </c>
      <c r="AB4211" s="17">
        <f t="shared" si="461"/>
        <v>11.658097686375321</v>
      </c>
      <c r="AC4211" s="17" t="s">
        <v>17655</v>
      </c>
    </row>
    <row r="4212" spans="1:29" x14ac:dyDescent="0.25">
      <c r="A4212" t="s">
        <v>3339</v>
      </c>
      <c r="B4212" s="165" t="s">
        <v>14332</v>
      </c>
      <c r="C4212" t="s">
        <v>14333</v>
      </c>
      <c r="D4212" s="1">
        <v>45187</v>
      </c>
      <c r="E4212">
        <f t="shared" si="463"/>
        <v>18</v>
      </c>
      <c r="F4212" t="s">
        <v>14</v>
      </c>
      <c r="G4212">
        <v>760</v>
      </c>
      <c r="H4212">
        <f t="shared" si="462"/>
        <v>76</v>
      </c>
      <c r="I4212" t="s">
        <v>7</v>
      </c>
      <c r="J4212" t="s">
        <v>8</v>
      </c>
      <c r="K4212" t="s">
        <v>8</v>
      </c>
      <c r="L4212" t="s">
        <v>8</v>
      </c>
      <c r="M4212" t="s">
        <v>14</v>
      </c>
      <c r="N4212" t="str">
        <f t="shared" si="464"/>
        <v>F</v>
      </c>
      <c r="O4212" t="s">
        <v>635</v>
      </c>
      <c r="P4212" t="s">
        <v>1019</v>
      </c>
      <c r="Q4212" t="s">
        <v>221</v>
      </c>
      <c r="R4212">
        <v>4</v>
      </c>
      <c r="S4212">
        <f t="shared" si="465"/>
        <v>2019</v>
      </c>
      <c r="T4212" t="s">
        <v>12</v>
      </c>
      <c r="U4212">
        <v>0.999999999999999</v>
      </c>
      <c r="V4212" t="s">
        <v>3363</v>
      </c>
      <c r="W4212">
        <f>VLOOKUP(Q4212,'PBT Tag Rates'!$B$5:$E$44,4,FALSE)</f>
        <v>0.95971980899999998</v>
      </c>
      <c r="X4212">
        <v>1</v>
      </c>
      <c r="Y4212" s="14">
        <f>IFERROR(LOOKUP(H4212,{30,43,48,53,58,63,68,73,78,83,88,93,97},{42,47,52,57,62,67,72,77,82,87,92,99,100}),999)</f>
        <v>77</v>
      </c>
      <c r="Z4212" s="17">
        <f t="shared" si="466"/>
        <v>5.5555555555555554</v>
      </c>
      <c r="AA4212" s="17">
        <f t="shared" si="460"/>
        <v>5.5555555555555554</v>
      </c>
      <c r="AB4212" s="17">
        <f t="shared" si="461"/>
        <v>11.658097686375321</v>
      </c>
      <c r="AC4212" s="17" t="s">
        <v>17654</v>
      </c>
    </row>
    <row r="4213" spans="1:29" x14ac:dyDescent="0.25">
      <c r="A4213" t="s">
        <v>3339</v>
      </c>
      <c r="B4213" s="165" t="s">
        <v>14334</v>
      </c>
      <c r="C4213" t="s">
        <v>14335</v>
      </c>
      <c r="D4213" s="1">
        <v>45187</v>
      </c>
      <c r="E4213">
        <f t="shared" si="463"/>
        <v>18</v>
      </c>
      <c r="F4213" t="s">
        <v>14</v>
      </c>
      <c r="G4213">
        <v>550</v>
      </c>
      <c r="H4213">
        <f t="shared" si="462"/>
        <v>55</v>
      </c>
      <c r="I4213" t="s">
        <v>9</v>
      </c>
      <c r="J4213">
        <v>1</v>
      </c>
      <c r="K4213" t="s">
        <v>8</v>
      </c>
      <c r="L4213" t="s">
        <v>8</v>
      </c>
      <c r="M4213" t="s">
        <v>14</v>
      </c>
      <c r="N4213" t="str">
        <f t="shared" si="464"/>
        <v>F</v>
      </c>
      <c r="O4213" t="s">
        <v>14336</v>
      </c>
      <c r="P4213" t="s">
        <v>14337</v>
      </c>
      <c r="Q4213" t="s">
        <v>221</v>
      </c>
      <c r="R4213">
        <v>4</v>
      </c>
      <c r="S4213">
        <f t="shared" si="465"/>
        <v>2019</v>
      </c>
      <c r="T4213" t="s">
        <v>12</v>
      </c>
      <c r="U4213">
        <v>1</v>
      </c>
      <c r="V4213" t="s">
        <v>3951</v>
      </c>
      <c r="W4213">
        <f>VLOOKUP(Q4213,'PBT Tag Rates'!$B$5:$E$44,4,FALSE)</f>
        <v>0.95971980899999998</v>
      </c>
      <c r="X4213">
        <v>1</v>
      </c>
      <c r="Y4213" s="14">
        <f>IFERROR(LOOKUP(H4213,{30,43,48,53,58,63,68,73,78,83,88,93,97},{42,47,52,57,62,67,72,77,82,87,92,99,100}),999)</f>
        <v>57</v>
      </c>
      <c r="Z4213" s="17">
        <f t="shared" si="466"/>
        <v>5.5555555555555554</v>
      </c>
      <c r="AA4213" s="17">
        <f t="shared" si="460"/>
        <v>5.5555555555555554</v>
      </c>
      <c r="AB4213" s="17">
        <f t="shared" si="461"/>
        <v>11.658097686375321</v>
      </c>
      <c r="AC4213" s="17" t="s">
        <v>17655</v>
      </c>
    </row>
    <row r="4214" spans="1:29" x14ac:dyDescent="0.25">
      <c r="A4214" t="s">
        <v>3339</v>
      </c>
      <c r="B4214" s="165" t="s">
        <v>14338</v>
      </c>
      <c r="C4214" t="s">
        <v>14339</v>
      </c>
      <c r="D4214" s="1">
        <v>45187</v>
      </c>
      <c r="E4214">
        <f t="shared" si="463"/>
        <v>18</v>
      </c>
      <c r="F4214" t="s">
        <v>14</v>
      </c>
      <c r="G4214">
        <v>830</v>
      </c>
      <c r="H4214">
        <f t="shared" si="462"/>
        <v>83</v>
      </c>
      <c r="I4214" t="s">
        <v>7</v>
      </c>
      <c r="J4214" t="s">
        <v>8</v>
      </c>
      <c r="K4214" t="s">
        <v>14340</v>
      </c>
      <c r="L4214" t="s">
        <v>8</v>
      </c>
      <c r="M4214" t="s">
        <v>14</v>
      </c>
      <c r="N4214" t="str">
        <f t="shared" si="464"/>
        <v>F</v>
      </c>
      <c r="O4214" t="s">
        <v>665</v>
      </c>
      <c r="P4214" t="s">
        <v>2360</v>
      </c>
      <c r="Q4214" t="s">
        <v>221</v>
      </c>
      <c r="R4214">
        <v>4</v>
      </c>
      <c r="S4214">
        <f t="shared" si="465"/>
        <v>2019</v>
      </c>
      <c r="T4214" t="s">
        <v>12</v>
      </c>
      <c r="U4214">
        <v>0.999999999999999</v>
      </c>
      <c r="V4214" t="s">
        <v>3346</v>
      </c>
      <c r="W4214">
        <f>VLOOKUP(Q4214,'PBT Tag Rates'!$B$5:$E$44,4,FALSE)</f>
        <v>0.95971980899999998</v>
      </c>
      <c r="X4214">
        <v>1</v>
      </c>
      <c r="Y4214" s="14">
        <f>IFERROR(LOOKUP(H4214,{30,43,48,53,58,63,68,73,78,83,88,93,97},{42,47,52,57,62,67,72,77,82,87,92,99,100}),999)</f>
        <v>87</v>
      </c>
      <c r="Z4214" s="17">
        <f t="shared" si="466"/>
        <v>5.5555555555555554</v>
      </c>
      <c r="AA4214" s="17">
        <f t="shared" si="460"/>
        <v>5.5555555555555554</v>
      </c>
      <c r="AB4214" s="17">
        <f t="shared" si="461"/>
        <v>11.658097686375321</v>
      </c>
      <c r="AC4214" s="17" t="s">
        <v>17654</v>
      </c>
    </row>
    <row r="4215" spans="1:29" x14ac:dyDescent="0.25">
      <c r="A4215" t="s">
        <v>3339</v>
      </c>
      <c r="B4215" s="165" t="s">
        <v>14341</v>
      </c>
      <c r="C4215" t="s">
        <v>14342</v>
      </c>
      <c r="D4215" s="1">
        <v>45187</v>
      </c>
      <c r="E4215">
        <f t="shared" si="463"/>
        <v>18</v>
      </c>
      <c r="F4215" t="s">
        <v>14</v>
      </c>
      <c r="G4215">
        <v>750</v>
      </c>
      <c r="H4215">
        <f t="shared" si="462"/>
        <v>75</v>
      </c>
      <c r="I4215" t="s">
        <v>7</v>
      </c>
      <c r="J4215" t="s">
        <v>8</v>
      </c>
      <c r="K4215" t="s">
        <v>8</v>
      </c>
      <c r="L4215" t="s">
        <v>8</v>
      </c>
      <c r="M4215" t="s">
        <v>14</v>
      </c>
      <c r="N4215" t="str">
        <f t="shared" si="464"/>
        <v>F</v>
      </c>
      <c r="O4215" t="s">
        <v>8</v>
      </c>
      <c r="P4215" t="s">
        <v>8</v>
      </c>
      <c r="Q4215" t="s">
        <v>11</v>
      </c>
      <c r="R4215" t="s">
        <v>8</v>
      </c>
      <c r="S4215" t="str">
        <f t="shared" si="465"/>
        <v>U</v>
      </c>
      <c r="T4215" t="s">
        <v>12</v>
      </c>
      <c r="U4215">
        <v>1</v>
      </c>
      <c r="V4215" t="s">
        <v>11</v>
      </c>
      <c r="W4215" t="e">
        <f>VLOOKUP(Q4215,'PBT Tag Rates'!$B$5:$E$44,4,FALSE)</f>
        <v>#N/A</v>
      </c>
      <c r="X4215">
        <v>1</v>
      </c>
      <c r="Y4215" s="14">
        <f>IFERROR(LOOKUP(H4215,{30,43,48,53,58,63,68,73,78,83,88,93,97},{42,47,52,57,62,67,72,77,82,87,92,99,100}),999)</f>
        <v>77</v>
      </c>
      <c r="Z4215" s="17">
        <f t="shared" si="466"/>
        <v>5.5555555555555554</v>
      </c>
      <c r="AA4215" s="17">
        <f t="shared" si="460"/>
        <v>5.5555555555555554</v>
      </c>
      <c r="AB4215" s="17">
        <f t="shared" si="461"/>
        <v>11.658097686375321</v>
      </c>
      <c r="AC4215" s="17" t="s">
        <v>17654</v>
      </c>
    </row>
    <row r="4216" spans="1:29" x14ac:dyDescent="0.25">
      <c r="A4216" t="s">
        <v>3339</v>
      </c>
      <c r="B4216" s="165" t="s">
        <v>14343</v>
      </c>
      <c r="C4216" t="s">
        <v>14344</v>
      </c>
      <c r="D4216" s="1">
        <v>45187</v>
      </c>
      <c r="E4216">
        <f t="shared" si="463"/>
        <v>18</v>
      </c>
      <c r="F4216" t="s">
        <v>14</v>
      </c>
      <c r="G4216">
        <v>740</v>
      </c>
      <c r="H4216">
        <f t="shared" si="462"/>
        <v>74</v>
      </c>
      <c r="I4216" t="s">
        <v>7</v>
      </c>
      <c r="J4216" t="s">
        <v>8</v>
      </c>
      <c r="K4216" t="s">
        <v>8</v>
      </c>
      <c r="L4216" t="s">
        <v>8</v>
      </c>
      <c r="M4216" t="s">
        <v>759</v>
      </c>
      <c r="N4216" t="str">
        <f t="shared" si="464"/>
        <v>F</v>
      </c>
      <c r="O4216" t="s">
        <v>620</v>
      </c>
      <c r="P4216" t="s">
        <v>14345</v>
      </c>
      <c r="Q4216" t="s">
        <v>221</v>
      </c>
      <c r="R4216">
        <v>4</v>
      </c>
      <c r="S4216">
        <f t="shared" si="465"/>
        <v>2019</v>
      </c>
      <c r="T4216" t="s">
        <v>12</v>
      </c>
      <c r="U4216">
        <v>1</v>
      </c>
      <c r="V4216" t="s">
        <v>3346</v>
      </c>
      <c r="W4216">
        <f>VLOOKUP(Q4216,'PBT Tag Rates'!$B$5:$E$44,4,FALSE)</f>
        <v>0.95971980899999998</v>
      </c>
      <c r="X4216">
        <v>1</v>
      </c>
      <c r="Y4216" s="14">
        <f>IFERROR(LOOKUP(H4216,{30,43,48,53,58,63,68,73,78,83,88,93,97},{42,47,52,57,62,67,72,77,82,87,92,99,100}),999)</f>
        <v>77</v>
      </c>
      <c r="Z4216" s="17">
        <f t="shared" si="466"/>
        <v>5.5555555555555554</v>
      </c>
      <c r="AA4216" s="17">
        <f t="shared" si="460"/>
        <v>5.5555555555555554</v>
      </c>
      <c r="AB4216" s="17">
        <f t="shared" si="461"/>
        <v>11.658097686375321</v>
      </c>
      <c r="AC4216" s="17" t="s">
        <v>17654</v>
      </c>
    </row>
    <row r="4217" spans="1:29" x14ac:dyDescent="0.25">
      <c r="A4217" t="s">
        <v>3339</v>
      </c>
      <c r="B4217" s="165" t="s">
        <v>14346</v>
      </c>
      <c r="C4217" t="s">
        <v>14347</v>
      </c>
      <c r="D4217" s="1">
        <v>45187</v>
      </c>
      <c r="E4217">
        <f t="shared" si="463"/>
        <v>18</v>
      </c>
      <c r="F4217" t="s">
        <v>6</v>
      </c>
      <c r="G4217">
        <v>660</v>
      </c>
      <c r="H4217">
        <f t="shared" si="462"/>
        <v>66</v>
      </c>
      <c r="I4217" t="s">
        <v>7</v>
      </c>
      <c r="J4217" t="s">
        <v>8</v>
      </c>
      <c r="K4217" t="s">
        <v>8</v>
      </c>
      <c r="L4217" t="s">
        <v>8</v>
      </c>
      <c r="M4217" t="s">
        <v>6</v>
      </c>
      <c r="N4217" t="str">
        <f t="shared" si="464"/>
        <v>M</v>
      </c>
      <c r="O4217" t="s">
        <v>2648</v>
      </c>
      <c r="P4217" t="s">
        <v>2649</v>
      </c>
      <c r="Q4217" t="s">
        <v>918</v>
      </c>
      <c r="R4217">
        <v>3</v>
      </c>
      <c r="S4217">
        <f t="shared" si="465"/>
        <v>2020</v>
      </c>
      <c r="T4217" t="s">
        <v>12</v>
      </c>
      <c r="U4217">
        <v>0.999999999999998</v>
      </c>
      <c r="V4217" t="s">
        <v>3386</v>
      </c>
      <c r="W4217">
        <f>VLOOKUP(Q4217,'PBT Tag Rates'!$B$5:$E$44,4,FALSE)</f>
        <v>0.98961045999999997</v>
      </c>
      <c r="X4217">
        <v>1</v>
      </c>
      <c r="Y4217" s="14">
        <f>IFERROR(LOOKUP(H4217,{30,43,48,53,58,63,68,73,78,83,88,93,97},{42,47,52,57,62,67,72,77,82,87,92,99,100}),999)</f>
        <v>67</v>
      </c>
      <c r="Z4217" s="17">
        <f t="shared" si="466"/>
        <v>5.5555555555555554</v>
      </c>
      <c r="AA4217" s="17">
        <f t="shared" si="460"/>
        <v>5.5555555555555554</v>
      </c>
      <c r="AB4217" s="17">
        <f t="shared" si="461"/>
        <v>11.658097686375321</v>
      </c>
      <c r="AC4217" s="17" t="s">
        <v>17654</v>
      </c>
    </row>
    <row r="4218" spans="1:29" x14ac:dyDescent="0.25">
      <c r="A4218" t="s">
        <v>3339</v>
      </c>
      <c r="B4218" s="165" t="s">
        <v>14348</v>
      </c>
      <c r="C4218" t="s">
        <v>14349</v>
      </c>
      <c r="D4218" s="1">
        <v>45187</v>
      </c>
      <c r="E4218">
        <f t="shared" si="463"/>
        <v>18</v>
      </c>
      <c r="F4218" t="s">
        <v>6</v>
      </c>
      <c r="G4218">
        <v>610</v>
      </c>
      <c r="H4218">
        <f t="shared" si="462"/>
        <v>61</v>
      </c>
      <c r="I4218" t="s">
        <v>9</v>
      </c>
      <c r="J4218">
        <v>1</v>
      </c>
      <c r="K4218" t="s">
        <v>8</v>
      </c>
      <c r="L4218" t="s">
        <v>8</v>
      </c>
      <c r="M4218" t="s">
        <v>6</v>
      </c>
      <c r="N4218" t="str">
        <f t="shared" si="464"/>
        <v>M</v>
      </c>
      <c r="O4218" t="s">
        <v>598</v>
      </c>
      <c r="P4218" t="s">
        <v>599</v>
      </c>
      <c r="Q4218" t="s">
        <v>221</v>
      </c>
      <c r="R4218">
        <v>4</v>
      </c>
      <c r="S4218">
        <f t="shared" si="465"/>
        <v>2019</v>
      </c>
      <c r="T4218" t="s">
        <v>12</v>
      </c>
      <c r="U4218">
        <v>0.999999999999996</v>
      </c>
      <c r="V4218" t="s">
        <v>3951</v>
      </c>
      <c r="W4218">
        <f>VLOOKUP(Q4218,'PBT Tag Rates'!$B$5:$E$44,4,FALSE)</f>
        <v>0.95971980899999998</v>
      </c>
      <c r="X4218">
        <v>1</v>
      </c>
      <c r="Y4218" s="14">
        <f>IFERROR(LOOKUP(H4218,{30,43,48,53,58,63,68,73,78,83,88,93,97},{42,47,52,57,62,67,72,77,82,87,92,99,100}),999)</f>
        <v>62</v>
      </c>
      <c r="Z4218" s="17">
        <f t="shared" si="466"/>
        <v>5.5555555555555554</v>
      </c>
      <c r="AA4218" s="17">
        <f t="shared" si="460"/>
        <v>5.5555555555555554</v>
      </c>
      <c r="AB4218" s="17">
        <f t="shared" si="461"/>
        <v>11.658097686375321</v>
      </c>
      <c r="AC4218" s="17" t="s">
        <v>17655</v>
      </c>
    </row>
    <row r="4219" spans="1:29" x14ac:dyDescent="0.25">
      <c r="A4219" t="s">
        <v>3339</v>
      </c>
      <c r="B4219" s="165" t="s">
        <v>14350</v>
      </c>
      <c r="C4219" t="s">
        <v>14351</v>
      </c>
      <c r="D4219" s="1">
        <v>45187</v>
      </c>
      <c r="E4219">
        <f t="shared" si="463"/>
        <v>18</v>
      </c>
      <c r="F4219" t="s">
        <v>14</v>
      </c>
      <c r="G4219">
        <v>750</v>
      </c>
      <c r="H4219">
        <f t="shared" si="462"/>
        <v>75</v>
      </c>
      <c r="I4219" t="s">
        <v>9</v>
      </c>
      <c r="J4219">
        <v>1</v>
      </c>
      <c r="K4219" t="s">
        <v>8</v>
      </c>
      <c r="L4219" t="s">
        <v>8</v>
      </c>
      <c r="M4219" t="s">
        <v>14</v>
      </c>
      <c r="N4219" t="str">
        <f t="shared" si="464"/>
        <v>F</v>
      </c>
      <c r="O4219" t="s">
        <v>2721</v>
      </c>
      <c r="P4219" t="s">
        <v>2722</v>
      </c>
      <c r="Q4219" t="s">
        <v>221</v>
      </c>
      <c r="R4219">
        <v>4</v>
      </c>
      <c r="S4219">
        <f t="shared" si="465"/>
        <v>2019</v>
      </c>
      <c r="T4219" t="s">
        <v>12</v>
      </c>
      <c r="U4219">
        <v>0.999999999999999</v>
      </c>
      <c r="V4219" t="s">
        <v>3346</v>
      </c>
      <c r="W4219">
        <f>VLOOKUP(Q4219,'PBT Tag Rates'!$B$5:$E$44,4,FALSE)</f>
        <v>0.95971980899999998</v>
      </c>
      <c r="X4219">
        <v>1</v>
      </c>
      <c r="Y4219" s="14">
        <f>IFERROR(LOOKUP(H4219,{30,43,48,53,58,63,68,73,78,83,88,93,97},{42,47,52,57,62,67,72,77,82,87,92,99,100}),999)</f>
        <v>77</v>
      </c>
      <c r="Z4219" s="17">
        <f t="shared" si="466"/>
        <v>5.5555555555555554</v>
      </c>
      <c r="AA4219" s="17">
        <f t="shared" ref="AA4219:AA4282" si="467">Z4219*(1+$AA$4)</f>
        <v>5.5555555555555554</v>
      </c>
      <c r="AB4219" s="17">
        <f t="shared" ref="AB4219:AB4282" si="468">IF(D4219&lt;$D$3,AA4219/$AB$3,AA4219/$AB$4)</f>
        <v>11.658097686375321</v>
      </c>
      <c r="AC4219" s="17" t="s">
        <v>17654</v>
      </c>
    </row>
    <row r="4220" spans="1:29" x14ac:dyDescent="0.25">
      <c r="A4220" t="s">
        <v>3339</v>
      </c>
      <c r="B4220" s="165" t="s">
        <v>14352</v>
      </c>
      <c r="C4220" t="s">
        <v>14353</v>
      </c>
      <c r="D4220" s="1">
        <v>45187</v>
      </c>
      <c r="E4220">
        <f t="shared" si="463"/>
        <v>18</v>
      </c>
      <c r="F4220" t="s">
        <v>14</v>
      </c>
      <c r="G4220">
        <v>820</v>
      </c>
      <c r="H4220">
        <f t="shared" si="462"/>
        <v>82</v>
      </c>
      <c r="I4220" t="s">
        <v>9</v>
      </c>
      <c r="J4220">
        <v>1</v>
      </c>
      <c r="K4220" t="s">
        <v>14354</v>
      </c>
      <c r="L4220" t="s">
        <v>8</v>
      </c>
      <c r="M4220" t="s">
        <v>14</v>
      </c>
      <c r="N4220" t="str">
        <f t="shared" si="464"/>
        <v>F</v>
      </c>
      <c r="O4220" t="s">
        <v>30</v>
      </c>
      <c r="P4220" t="s">
        <v>31</v>
      </c>
      <c r="Q4220" t="s">
        <v>15</v>
      </c>
      <c r="R4220">
        <v>5</v>
      </c>
      <c r="S4220">
        <f t="shared" si="465"/>
        <v>2018</v>
      </c>
      <c r="T4220" t="s">
        <v>12</v>
      </c>
      <c r="U4220">
        <v>0.999999999999998</v>
      </c>
      <c r="V4220" t="s">
        <v>3951</v>
      </c>
      <c r="W4220">
        <f>VLOOKUP(Q4220,'PBT Tag Rates'!$B$5:$E$44,4,FALSE)</f>
        <v>0.80551598400000002</v>
      </c>
      <c r="X4220">
        <v>1</v>
      </c>
      <c r="Y4220" s="14">
        <f>IFERROR(LOOKUP(H4220,{30,43,48,53,58,63,68,73,78,83,88,93,97},{42,47,52,57,62,67,72,77,82,87,92,99,100}),999)</f>
        <v>82</v>
      </c>
      <c r="Z4220" s="17">
        <f t="shared" si="466"/>
        <v>5.5555555555555554</v>
      </c>
      <c r="AA4220" s="17">
        <f t="shared" si="467"/>
        <v>5.5555555555555554</v>
      </c>
      <c r="AB4220" s="17">
        <f t="shared" si="468"/>
        <v>11.658097686375321</v>
      </c>
      <c r="AC4220" s="17" t="s">
        <v>17655</v>
      </c>
    </row>
    <row r="4221" spans="1:29" x14ac:dyDescent="0.25">
      <c r="A4221" t="s">
        <v>3339</v>
      </c>
      <c r="B4221" s="165" t="s">
        <v>14355</v>
      </c>
      <c r="C4221" t="s">
        <v>14356</v>
      </c>
      <c r="D4221" s="1">
        <v>45187</v>
      </c>
      <c r="E4221">
        <f t="shared" si="463"/>
        <v>18</v>
      </c>
      <c r="F4221" t="s">
        <v>14</v>
      </c>
      <c r="G4221">
        <v>700</v>
      </c>
      <c r="H4221">
        <f t="shared" si="462"/>
        <v>70</v>
      </c>
      <c r="I4221" t="s">
        <v>7</v>
      </c>
      <c r="J4221" t="s">
        <v>8</v>
      </c>
      <c r="K4221" t="s">
        <v>8</v>
      </c>
      <c r="L4221" t="s">
        <v>8</v>
      </c>
      <c r="M4221" t="s">
        <v>14</v>
      </c>
      <c r="N4221" t="str">
        <f t="shared" si="464"/>
        <v>F</v>
      </c>
      <c r="O4221" t="s">
        <v>4562</v>
      </c>
      <c r="P4221" t="s">
        <v>4563</v>
      </c>
      <c r="Q4221" t="s">
        <v>221</v>
      </c>
      <c r="R4221">
        <v>4</v>
      </c>
      <c r="S4221">
        <f t="shared" si="465"/>
        <v>2019</v>
      </c>
      <c r="T4221" t="s">
        <v>12</v>
      </c>
      <c r="U4221">
        <v>0.999999999999999</v>
      </c>
      <c r="V4221" t="s">
        <v>3386</v>
      </c>
      <c r="W4221">
        <f>VLOOKUP(Q4221,'PBT Tag Rates'!$B$5:$E$44,4,FALSE)</f>
        <v>0.95971980899999998</v>
      </c>
      <c r="X4221">
        <v>1</v>
      </c>
      <c r="Y4221" s="14">
        <f>IFERROR(LOOKUP(H4221,{30,43,48,53,58,63,68,73,78,83,88,93,97},{42,47,52,57,62,67,72,77,82,87,92,99,100}),999)</f>
        <v>72</v>
      </c>
      <c r="Z4221" s="17">
        <f t="shared" si="466"/>
        <v>5.5555555555555554</v>
      </c>
      <c r="AA4221" s="17">
        <f t="shared" si="467"/>
        <v>5.5555555555555554</v>
      </c>
      <c r="AB4221" s="17">
        <f t="shared" si="468"/>
        <v>11.658097686375321</v>
      </c>
      <c r="AC4221" s="17" t="s">
        <v>17654</v>
      </c>
    </row>
    <row r="4222" spans="1:29" x14ac:dyDescent="0.25">
      <c r="A4222" t="s">
        <v>3339</v>
      </c>
      <c r="B4222" s="165" t="s">
        <v>14357</v>
      </c>
      <c r="C4222" t="s">
        <v>14358</v>
      </c>
      <c r="D4222" s="1">
        <v>45187</v>
      </c>
      <c r="E4222">
        <f t="shared" si="463"/>
        <v>18</v>
      </c>
      <c r="F4222" t="s">
        <v>14</v>
      </c>
      <c r="G4222">
        <v>690</v>
      </c>
      <c r="H4222">
        <f t="shared" si="462"/>
        <v>69</v>
      </c>
      <c r="I4222" t="s">
        <v>9</v>
      </c>
      <c r="J4222">
        <v>1</v>
      </c>
      <c r="K4222" t="s">
        <v>8</v>
      </c>
      <c r="L4222" t="s">
        <v>8</v>
      </c>
      <c r="M4222" t="s">
        <v>14</v>
      </c>
      <c r="N4222" t="str">
        <f t="shared" si="464"/>
        <v>F</v>
      </c>
      <c r="O4222" t="s">
        <v>7430</v>
      </c>
      <c r="P4222" t="s">
        <v>7431</v>
      </c>
      <c r="Q4222" t="s">
        <v>221</v>
      </c>
      <c r="R4222">
        <v>4</v>
      </c>
      <c r="S4222">
        <f t="shared" si="465"/>
        <v>2019</v>
      </c>
      <c r="T4222" t="s">
        <v>12</v>
      </c>
      <c r="U4222">
        <v>1</v>
      </c>
      <c r="V4222" t="s">
        <v>3346</v>
      </c>
      <c r="W4222">
        <f>VLOOKUP(Q4222,'PBT Tag Rates'!$B$5:$E$44,4,FALSE)</f>
        <v>0.95971980899999998</v>
      </c>
      <c r="X4222">
        <v>1</v>
      </c>
      <c r="Y4222" s="14">
        <f>IFERROR(LOOKUP(H4222,{30,43,48,53,58,63,68,73,78,83,88,93,97},{42,47,52,57,62,67,72,77,82,87,92,99,100}),999)</f>
        <v>72</v>
      </c>
      <c r="Z4222" s="17">
        <f t="shared" si="466"/>
        <v>5.5555555555555554</v>
      </c>
      <c r="AA4222" s="17">
        <f t="shared" si="467"/>
        <v>5.5555555555555554</v>
      </c>
      <c r="AB4222" s="17">
        <f t="shared" si="468"/>
        <v>11.658097686375321</v>
      </c>
      <c r="AC4222" s="17" t="s">
        <v>17654</v>
      </c>
    </row>
    <row r="4223" spans="1:29" x14ac:dyDescent="0.25">
      <c r="A4223" t="s">
        <v>3339</v>
      </c>
      <c r="B4223" s="165" t="s">
        <v>14359</v>
      </c>
      <c r="C4223" t="s">
        <v>14360</v>
      </c>
      <c r="D4223" s="1">
        <v>45187</v>
      </c>
      <c r="E4223">
        <f t="shared" si="463"/>
        <v>18</v>
      </c>
      <c r="F4223" t="s">
        <v>14</v>
      </c>
      <c r="G4223">
        <v>700</v>
      </c>
      <c r="H4223">
        <f t="shared" si="462"/>
        <v>70</v>
      </c>
      <c r="I4223" t="s">
        <v>7</v>
      </c>
      <c r="J4223" t="s">
        <v>8</v>
      </c>
      <c r="K4223" t="s">
        <v>8</v>
      </c>
      <c r="L4223" t="s">
        <v>8</v>
      </c>
      <c r="M4223" t="s">
        <v>14</v>
      </c>
      <c r="N4223" t="str">
        <f t="shared" si="464"/>
        <v>F</v>
      </c>
      <c r="O4223" t="s">
        <v>8</v>
      </c>
      <c r="P4223" t="s">
        <v>8</v>
      </c>
      <c r="Q4223" t="s">
        <v>11</v>
      </c>
      <c r="R4223" t="s">
        <v>8</v>
      </c>
      <c r="S4223" t="str">
        <f t="shared" si="465"/>
        <v>U</v>
      </c>
      <c r="T4223" t="s">
        <v>12</v>
      </c>
      <c r="U4223">
        <v>0.999999999999998</v>
      </c>
      <c r="V4223" t="s">
        <v>11</v>
      </c>
      <c r="W4223" t="e">
        <f>VLOOKUP(Q4223,'PBT Tag Rates'!$B$5:$E$44,4,FALSE)</f>
        <v>#N/A</v>
      </c>
      <c r="X4223">
        <v>1</v>
      </c>
      <c r="Y4223" s="14">
        <f>IFERROR(LOOKUP(H4223,{30,43,48,53,58,63,68,73,78,83,88,93,97},{42,47,52,57,62,67,72,77,82,87,92,99,100}),999)</f>
        <v>72</v>
      </c>
      <c r="Z4223" s="17">
        <f t="shared" si="466"/>
        <v>5.5555555555555554</v>
      </c>
      <c r="AA4223" s="17">
        <f t="shared" si="467"/>
        <v>5.5555555555555554</v>
      </c>
      <c r="AB4223" s="17">
        <f t="shared" si="468"/>
        <v>11.658097686375321</v>
      </c>
      <c r="AC4223" s="17" t="s">
        <v>17654</v>
      </c>
    </row>
    <row r="4224" spans="1:29" x14ac:dyDescent="0.25">
      <c r="A4224" t="s">
        <v>3339</v>
      </c>
      <c r="B4224" s="165" t="s">
        <v>14361</v>
      </c>
      <c r="C4224" t="s">
        <v>14362</v>
      </c>
      <c r="D4224" s="1">
        <v>45187</v>
      </c>
      <c r="E4224">
        <f t="shared" si="463"/>
        <v>18</v>
      </c>
      <c r="F4224" t="s">
        <v>6</v>
      </c>
      <c r="G4224">
        <v>680</v>
      </c>
      <c r="H4224">
        <f t="shared" si="462"/>
        <v>68</v>
      </c>
      <c r="I4224" t="s">
        <v>7</v>
      </c>
      <c r="J4224" t="s">
        <v>8</v>
      </c>
      <c r="K4224" t="s">
        <v>8</v>
      </c>
      <c r="L4224" t="s">
        <v>8</v>
      </c>
      <c r="M4224" t="s">
        <v>6</v>
      </c>
      <c r="N4224" t="str">
        <f t="shared" si="464"/>
        <v>M</v>
      </c>
      <c r="O4224" t="s">
        <v>732</v>
      </c>
      <c r="P4224" t="s">
        <v>733</v>
      </c>
      <c r="Q4224" t="s">
        <v>221</v>
      </c>
      <c r="R4224">
        <v>4</v>
      </c>
      <c r="S4224">
        <f t="shared" si="465"/>
        <v>2019</v>
      </c>
      <c r="T4224" t="s">
        <v>12</v>
      </c>
      <c r="U4224">
        <v>1</v>
      </c>
      <c r="V4224" t="s">
        <v>3346</v>
      </c>
      <c r="W4224">
        <f>VLOOKUP(Q4224,'PBT Tag Rates'!$B$5:$E$44,4,FALSE)</f>
        <v>0.95971980899999998</v>
      </c>
      <c r="X4224">
        <v>1</v>
      </c>
      <c r="Y4224" s="14">
        <f>IFERROR(LOOKUP(H4224,{30,43,48,53,58,63,68,73,78,83,88,93,97},{42,47,52,57,62,67,72,77,82,87,92,99,100}),999)</f>
        <v>72</v>
      </c>
      <c r="Z4224" s="17">
        <f t="shared" si="466"/>
        <v>5.5555555555555554</v>
      </c>
      <c r="AA4224" s="17">
        <f t="shared" si="467"/>
        <v>5.5555555555555554</v>
      </c>
      <c r="AB4224" s="17">
        <f t="shared" si="468"/>
        <v>11.658097686375321</v>
      </c>
      <c r="AC4224" s="17" t="s">
        <v>17654</v>
      </c>
    </row>
    <row r="4225" spans="1:29" x14ac:dyDescent="0.25">
      <c r="A4225" t="s">
        <v>3339</v>
      </c>
      <c r="B4225" s="165" t="s">
        <v>14363</v>
      </c>
      <c r="C4225" t="s">
        <v>14364</v>
      </c>
      <c r="D4225" s="1">
        <v>45187</v>
      </c>
      <c r="E4225">
        <f t="shared" si="463"/>
        <v>18</v>
      </c>
      <c r="F4225" t="s">
        <v>14</v>
      </c>
      <c r="G4225">
        <v>720</v>
      </c>
      <c r="H4225">
        <f t="shared" si="462"/>
        <v>72</v>
      </c>
      <c r="I4225" t="s">
        <v>9</v>
      </c>
      <c r="J4225">
        <v>1</v>
      </c>
      <c r="K4225" t="s">
        <v>8</v>
      </c>
      <c r="L4225" t="s">
        <v>8</v>
      </c>
      <c r="M4225" t="s">
        <v>14</v>
      </c>
      <c r="N4225" t="str">
        <f t="shared" si="464"/>
        <v>F</v>
      </c>
      <c r="O4225" t="s">
        <v>6987</v>
      </c>
      <c r="P4225" t="s">
        <v>6988</v>
      </c>
      <c r="Q4225" t="s">
        <v>221</v>
      </c>
      <c r="R4225">
        <v>4</v>
      </c>
      <c r="S4225">
        <f t="shared" si="465"/>
        <v>2019</v>
      </c>
      <c r="T4225" t="s">
        <v>12</v>
      </c>
      <c r="U4225">
        <v>0.999999999999998</v>
      </c>
      <c r="V4225" t="s">
        <v>3168</v>
      </c>
      <c r="W4225">
        <f>VLOOKUP(Q4225,'PBT Tag Rates'!$B$5:$E$44,4,FALSE)</f>
        <v>0.95971980899999998</v>
      </c>
      <c r="X4225">
        <v>1</v>
      </c>
      <c r="Y4225" s="14">
        <f>IFERROR(LOOKUP(H4225,{30,43,48,53,58,63,68,73,78,83,88,93,97},{42,47,52,57,62,67,72,77,82,87,92,99,100}),999)</f>
        <v>72</v>
      </c>
      <c r="Z4225" s="17">
        <f t="shared" si="466"/>
        <v>5.5555555555555554</v>
      </c>
      <c r="AA4225" s="17">
        <f t="shared" si="467"/>
        <v>5.5555555555555554</v>
      </c>
      <c r="AB4225" s="17">
        <f t="shared" si="468"/>
        <v>11.658097686375321</v>
      </c>
      <c r="AC4225" s="17" t="s">
        <v>17654</v>
      </c>
    </row>
    <row r="4226" spans="1:29" x14ac:dyDescent="0.25">
      <c r="A4226" t="s">
        <v>3339</v>
      </c>
      <c r="B4226" s="165" t="s">
        <v>14365</v>
      </c>
      <c r="C4226" t="s">
        <v>14366</v>
      </c>
      <c r="D4226" s="1">
        <v>45187</v>
      </c>
      <c r="E4226">
        <f t="shared" si="463"/>
        <v>18</v>
      </c>
      <c r="F4226" t="s">
        <v>6</v>
      </c>
      <c r="G4226">
        <v>590</v>
      </c>
      <c r="H4226">
        <f t="shared" si="462"/>
        <v>59</v>
      </c>
      <c r="I4226" t="s">
        <v>7</v>
      </c>
      <c r="J4226" t="s">
        <v>8</v>
      </c>
      <c r="K4226" t="s">
        <v>8</v>
      </c>
      <c r="L4226" t="s">
        <v>8</v>
      </c>
      <c r="M4226" t="s">
        <v>6</v>
      </c>
      <c r="N4226" t="str">
        <f t="shared" si="464"/>
        <v>M</v>
      </c>
      <c r="O4226" t="s">
        <v>2585</v>
      </c>
      <c r="P4226" t="s">
        <v>2586</v>
      </c>
      <c r="Q4226" t="s">
        <v>221</v>
      </c>
      <c r="R4226">
        <v>4</v>
      </c>
      <c r="S4226">
        <f t="shared" si="465"/>
        <v>2019</v>
      </c>
      <c r="T4226" t="s">
        <v>12</v>
      </c>
      <c r="U4226">
        <v>1</v>
      </c>
      <c r="V4226" t="s">
        <v>3653</v>
      </c>
      <c r="W4226">
        <f>VLOOKUP(Q4226,'PBT Tag Rates'!$B$5:$E$44,4,FALSE)</f>
        <v>0.95971980899999998</v>
      </c>
      <c r="X4226">
        <v>1</v>
      </c>
      <c r="Y4226" s="14">
        <f>IFERROR(LOOKUP(H4226,{30,43,48,53,58,63,68,73,78,83,88,93,97},{42,47,52,57,62,67,72,77,82,87,92,99,100}),999)</f>
        <v>62</v>
      </c>
      <c r="Z4226" s="17">
        <f t="shared" si="466"/>
        <v>5.5555555555555554</v>
      </c>
      <c r="AA4226" s="17">
        <f t="shared" si="467"/>
        <v>5.5555555555555554</v>
      </c>
      <c r="AB4226" s="17">
        <f t="shared" si="468"/>
        <v>11.658097686375321</v>
      </c>
      <c r="AC4226" s="17" t="s">
        <v>17655</v>
      </c>
    </row>
    <row r="4227" spans="1:29" x14ac:dyDescent="0.25">
      <c r="A4227" t="s">
        <v>3339</v>
      </c>
      <c r="B4227" s="165" t="s">
        <v>14367</v>
      </c>
      <c r="C4227" t="s">
        <v>14368</v>
      </c>
      <c r="D4227" s="1">
        <v>45187</v>
      </c>
      <c r="E4227">
        <f t="shared" si="463"/>
        <v>18</v>
      </c>
      <c r="F4227" t="s">
        <v>14</v>
      </c>
      <c r="G4227">
        <v>670</v>
      </c>
      <c r="H4227">
        <f t="shared" si="462"/>
        <v>67</v>
      </c>
      <c r="I4227" t="s">
        <v>7</v>
      </c>
      <c r="J4227" t="s">
        <v>8</v>
      </c>
      <c r="K4227" t="s">
        <v>8</v>
      </c>
      <c r="L4227" t="s">
        <v>8</v>
      </c>
      <c r="M4227" t="s">
        <v>14</v>
      </c>
      <c r="N4227" t="str">
        <f t="shared" si="464"/>
        <v>F</v>
      </c>
      <c r="O4227" t="s">
        <v>2983</v>
      </c>
      <c r="P4227" t="s">
        <v>14369</v>
      </c>
      <c r="Q4227" t="s">
        <v>221</v>
      </c>
      <c r="R4227">
        <v>4</v>
      </c>
      <c r="S4227">
        <f t="shared" si="465"/>
        <v>2019</v>
      </c>
      <c r="T4227" t="s">
        <v>12</v>
      </c>
      <c r="U4227">
        <v>1</v>
      </c>
      <c r="V4227" t="s">
        <v>3653</v>
      </c>
      <c r="W4227">
        <f>VLOOKUP(Q4227,'PBT Tag Rates'!$B$5:$E$44,4,FALSE)</f>
        <v>0.95971980899999998</v>
      </c>
      <c r="X4227">
        <v>1</v>
      </c>
      <c r="Y4227" s="14">
        <f>IFERROR(LOOKUP(H4227,{30,43,48,53,58,63,68,73,78,83,88,93,97},{42,47,52,57,62,67,72,77,82,87,92,99,100}),999)</f>
        <v>67</v>
      </c>
      <c r="Z4227" s="17">
        <f t="shared" si="466"/>
        <v>5.5555555555555554</v>
      </c>
      <c r="AA4227" s="17">
        <f t="shared" si="467"/>
        <v>5.5555555555555554</v>
      </c>
      <c r="AB4227" s="17">
        <f t="shared" si="468"/>
        <v>11.658097686375321</v>
      </c>
      <c r="AC4227" s="17" t="s">
        <v>17655</v>
      </c>
    </row>
    <row r="4228" spans="1:29" x14ac:dyDescent="0.25">
      <c r="A4228" t="s">
        <v>3339</v>
      </c>
      <c r="B4228" s="165" t="s">
        <v>14370</v>
      </c>
      <c r="C4228" t="s">
        <v>14371</v>
      </c>
      <c r="D4228" s="1">
        <v>45187</v>
      </c>
      <c r="E4228">
        <f t="shared" si="463"/>
        <v>18</v>
      </c>
      <c r="F4228" t="s">
        <v>14</v>
      </c>
      <c r="G4228">
        <v>730</v>
      </c>
      <c r="H4228">
        <f t="shared" si="462"/>
        <v>73</v>
      </c>
      <c r="I4228" t="s">
        <v>7</v>
      </c>
      <c r="J4228" t="s">
        <v>8</v>
      </c>
      <c r="K4228" t="s">
        <v>8</v>
      </c>
      <c r="L4228" t="s">
        <v>8</v>
      </c>
      <c r="M4228" t="s">
        <v>14</v>
      </c>
      <c r="N4228" t="str">
        <f t="shared" si="464"/>
        <v>F</v>
      </c>
      <c r="O4228" t="s">
        <v>392</v>
      </c>
      <c r="P4228" t="s">
        <v>1524</v>
      </c>
      <c r="Q4228" t="s">
        <v>221</v>
      </c>
      <c r="R4228">
        <v>4</v>
      </c>
      <c r="S4228">
        <f t="shared" si="465"/>
        <v>2019</v>
      </c>
      <c r="T4228" t="s">
        <v>12</v>
      </c>
      <c r="U4228">
        <v>0.999999999999998</v>
      </c>
      <c r="V4228" t="s">
        <v>3386</v>
      </c>
      <c r="W4228">
        <f>VLOOKUP(Q4228,'PBT Tag Rates'!$B$5:$E$44,4,FALSE)</f>
        <v>0.95971980899999998</v>
      </c>
      <c r="X4228">
        <v>1</v>
      </c>
      <c r="Y4228" s="14">
        <f>IFERROR(LOOKUP(H4228,{30,43,48,53,58,63,68,73,78,83,88,93,97},{42,47,52,57,62,67,72,77,82,87,92,99,100}),999)</f>
        <v>77</v>
      </c>
      <c r="Z4228" s="17">
        <f t="shared" si="466"/>
        <v>5.5555555555555554</v>
      </c>
      <c r="AA4228" s="17">
        <f t="shared" si="467"/>
        <v>5.5555555555555554</v>
      </c>
      <c r="AB4228" s="17">
        <f t="shared" si="468"/>
        <v>11.658097686375321</v>
      </c>
      <c r="AC4228" s="17" t="s">
        <v>17654</v>
      </c>
    </row>
    <row r="4229" spans="1:29" x14ac:dyDescent="0.25">
      <c r="A4229" t="s">
        <v>3339</v>
      </c>
      <c r="B4229" s="165" t="s">
        <v>14372</v>
      </c>
      <c r="C4229" t="s">
        <v>14373</v>
      </c>
      <c r="D4229" s="1">
        <v>45187</v>
      </c>
      <c r="E4229">
        <f t="shared" si="463"/>
        <v>18</v>
      </c>
      <c r="F4229" t="s">
        <v>6</v>
      </c>
      <c r="G4229">
        <v>860</v>
      </c>
      <c r="H4229">
        <f t="shared" si="462"/>
        <v>86</v>
      </c>
      <c r="I4229" t="s">
        <v>7</v>
      </c>
      <c r="J4229" t="s">
        <v>8</v>
      </c>
      <c r="K4229" t="s">
        <v>14374</v>
      </c>
      <c r="L4229" t="s">
        <v>8</v>
      </c>
      <c r="M4229" t="s">
        <v>6</v>
      </c>
      <c r="N4229" t="str">
        <f t="shared" si="464"/>
        <v>M</v>
      </c>
      <c r="O4229" t="s">
        <v>2000</v>
      </c>
      <c r="P4229" t="s">
        <v>2001</v>
      </c>
      <c r="Q4229" t="s">
        <v>221</v>
      </c>
      <c r="R4229">
        <v>4</v>
      </c>
      <c r="S4229">
        <f t="shared" si="465"/>
        <v>2019</v>
      </c>
      <c r="T4229" t="s">
        <v>12</v>
      </c>
      <c r="U4229">
        <v>0.999999999999997</v>
      </c>
      <c r="V4229" t="s">
        <v>3346</v>
      </c>
      <c r="W4229">
        <f>VLOOKUP(Q4229,'PBT Tag Rates'!$B$5:$E$44,4,FALSE)</f>
        <v>0.95971980899999998</v>
      </c>
      <c r="X4229">
        <v>1</v>
      </c>
      <c r="Y4229" s="14">
        <f>IFERROR(LOOKUP(H4229,{30,43,48,53,58,63,68,73,78,83,88,93,97},{42,47,52,57,62,67,72,77,82,87,92,99,100}),999)</f>
        <v>87</v>
      </c>
      <c r="Z4229" s="17">
        <f t="shared" si="466"/>
        <v>5.5555555555555554</v>
      </c>
      <c r="AA4229" s="17">
        <f t="shared" si="467"/>
        <v>5.5555555555555554</v>
      </c>
      <c r="AB4229" s="17">
        <f t="shared" si="468"/>
        <v>11.658097686375321</v>
      </c>
      <c r="AC4229" s="17" t="s">
        <v>17654</v>
      </c>
    </row>
    <row r="4230" spans="1:29" x14ac:dyDescent="0.25">
      <c r="A4230" t="s">
        <v>3339</v>
      </c>
      <c r="B4230" s="165" t="s">
        <v>14375</v>
      </c>
      <c r="C4230" t="s">
        <v>14376</v>
      </c>
      <c r="D4230" s="1">
        <v>45187</v>
      </c>
      <c r="E4230">
        <f t="shared" si="463"/>
        <v>18</v>
      </c>
      <c r="F4230" t="s">
        <v>6</v>
      </c>
      <c r="G4230">
        <v>710</v>
      </c>
      <c r="H4230">
        <f t="shared" si="462"/>
        <v>71</v>
      </c>
      <c r="I4230" t="s">
        <v>7</v>
      </c>
      <c r="J4230" t="s">
        <v>8</v>
      </c>
      <c r="K4230" t="s">
        <v>8</v>
      </c>
      <c r="L4230" t="s">
        <v>8</v>
      </c>
      <c r="M4230" t="s">
        <v>6</v>
      </c>
      <c r="N4230" t="str">
        <f t="shared" si="464"/>
        <v>M</v>
      </c>
      <c r="O4230" t="s">
        <v>739</v>
      </c>
      <c r="P4230" t="s">
        <v>740</v>
      </c>
      <c r="Q4230" t="s">
        <v>221</v>
      </c>
      <c r="R4230">
        <v>4</v>
      </c>
      <c r="S4230">
        <f t="shared" si="465"/>
        <v>2019</v>
      </c>
      <c r="T4230" t="s">
        <v>12</v>
      </c>
      <c r="U4230">
        <v>0.999999999999996</v>
      </c>
      <c r="V4230" t="s">
        <v>3346</v>
      </c>
      <c r="W4230">
        <f>VLOOKUP(Q4230,'PBT Tag Rates'!$B$5:$E$44,4,FALSE)</f>
        <v>0.95971980899999998</v>
      </c>
      <c r="X4230">
        <v>1</v>
      </c>
      <c r="Y4230" s="14">
        <f>IFERROR(LOOKUP(H4230,{30,43,48,53,58,63,68,73,78,83,88,93,97},{42,47,52,57,62,67,72,77,82,87,92,99,100}),999)</f>
        <v>72</v>
      </c>
      <c r="Z4230" s="17">
        <f t="shared" si="466"/>
        <v>5.5555555555555554</v>
      </c>
      <c r="AA4230" s="17">
        <f t="shared" si="467"/>
        <v>5.5555555555555554</v>
      </c>
      <c r="AB4230" s="17">
        <f t="shared" si="468"/>
        <v>11.658097686375321</v>
      </c>
      <c r="AC4230" s="17" t="s">
        <v>17654</v>
      </c>
    </row>
    <row r="4231" spans="1:29" x14ac:dyDescent="0.25">
      <c r="A4231" t="s">
        <v>3339</v>
      </c>
      <c r="B4231" s="165" t="s">
        <v>14377</v>
      </c>
      <c r="C4231" t="s">
        <v>14378</v>
      </c>
      <c r="D4231" s="1">
        <v>45187</v>
      </c>
      <c r="E4231">
        <f t="shared" si="463"/>
        <v>18</v>
      </c>
      <c r="F4231" t="s">
        <v>14</v>
      </c>
      <c r="G4231">
        <v>680</v>
      </c>
      <c r="H4231">
        <f t="shared" si="462"/>
        <v>68</v>
      </c>
      <c r="I4231" t="s">
        <v>7</v>
      </c>
      <c r="J4231" t="s">
        <v>8</v>
      </c>
      <c r="K4231" t="s">
        <v>8</v>
      </c>
      <c r="L4231" t="s">
        <v>8</v>
      </c>
      <c r="M4231" t="s">
        <v>14</v>
      </c>
      <c r="N4231" t="str">
        <f t="shared" si="464"/>
        <v>F</v>
      </c>
      <c r="O4231" t="s">
        <v>1396</v>
      </c>
      <c r="P4231" t="s">
        <v>1397</v>
      </c>
      <c r="Q4231" t="s">
        <v>918</v>
      </c>
      <c r="R4231">
        <v>3</v>
      </c>
      <c r="S4231">
        <f t="shared" si="465"/>
        <v>2020</v>
      </c>
      <c r="T4231" t="s">
        <v>12</v>
      </c>
      <c r="U4231">
        <v>0.999999999999998</v>
      </c>
      <c r="V4231" t="s">
        <v>3346</v>
      </c>
      <c r="W4231">
        <f>VLOOKUP(Q4231,'PBT Tag Rates'!$B$5:$E$44,4,FALSE)</f>
        <v>0.98961045999999997</v>
      </c>
      <c r="X4231">
        <v>1</v>
      </c>
      <c r="Y4231" s="14">
        <f>IFERROR(LOOKUP(H4231,{30,43,48,53,58,63,68,73,78,83,88,93,97},{42,47,52,57,62,67,72,77,82,87,92,99,100}),999)</f>
        <v>72</v>
      </c>
      <c r="Z4231" s="17">
        <f t="shared" si="466"/>
        <v>5.5555555555555554</v>
      </c>
      <c r="AA4231" s="17">
        <f t="shared" si="467"/>
        <v>5.5555555555555554</v>
      </c>
      <c r="AB4231" s="17">
        <f t="shared" si="468"/>
        <v>11.658097686375321</v>
      </c>
      <c r="AC4231" s="17" t="s">
        <v>17654</v>
      </c>
    </row>
    <row r="4232" spans="1:29" x14ac:dyDescent="0.25">
      <c r="A4232" t="s">
        <v>3339</v>
      </c>
      <c r="B4232" s="165" t="s">
        <v>14379</v>
      </c>
      <c r="C4232" t="s">
        <v>14380</v>
      </c>
      <c r="D4232" s="1">
        <v>45187</v>
      </c>
      <c r="E4232">
        <f t="shared" si="463"/>
        <v>18</v>
      </c>
      <c r="F4232" t="s">
        <v>6</v>
      </c>
      <c r="G4232">
        <v>550</v>
      </c>
      <c r="H4232">
        <f t="shared" si="462"/>
        <v>55</v>
      </c>
      <c r="I4232" t="s">
        <v>7</v>
      </c>
      <c r="J4232" t="s">
        <v>8</v>
      </c>
      <c r="K4232" t="s">
        <v>8</v>
      </c>
      <c r="L4232" t="s">
        <v>14381</v>
      </c>
      <c r="M4232" t="s">
        <v>6</v>
      </c>
      <c r="N4232" t="str">
        <f t="shared" si="464"/>
        <v>M</v>
      </c>
      <c r="O4232" t="s">
        <v>560</v>
      </c>
      <c r="P4232" t="s">
        <v>561</v>
      </c>
      <c r="Q4232" t="s">
        <v>15</v>
      </c>
      <c r="R4232">
        <v>5</v>
      </c>
      <c r="S4232">
        <f t="shared" si="465"/>
        <v>2018</v>
      </c>
      <c r="T4232" t="s">
        <v>12</v>
      </c>
      <c r="U4232">
        <v>1</v>
      </c>
      <c r="V4232" t="s">
        <v>3543</v>
      </c>
      <c r="W4232">
        <f>VLOOKUP(Q4232,'PBT Tag Rates'!$B$5:$E$44,4,FALSE)</f>
        <v>0.80551598400000002</v>
      </c>
      <c r="X4232">
        <v>1</v>
      </c>
      <c r="Y4232" s="14">
        <f>IFERROR(LOOKUP(H4232,{30,43,48,53,58,63,68,73,78,83,88,93,97},{42,47,52,57,62,67,72,77,82,87,92,99,100}),999)</f>
        <v>57</v>
      </c>
      <c r="Z4232" s="17">
        <f t="shared" si="466"/>
        <v>5.5555555555555554</v>
      </c>
      <c r="AA4232" s="17">
        <f t="shared" si="467"/>
        <v>5.5555555555555554</v>
      </c>
      <c r="AB4232" s="17">
        <f t="shared" si="468"/>
        <v>11.658097686375321</v>
      </c>
      <c r="AC4232" s="17" t="s">
        <v>17655</v>
      </c>
    </row>
    <row r="4233" spans="1:29" x14ac:dyDescent="0.25">
      <c r="A4233" t="s">
        <v>3339</v>
      </c>
      <c r="B4233" s="165" t="s">
        <v>14382</v>
      </c>
      <c r="C4233" t="s">
        <v>14383</v>
      </c>
      <c r="D4233" s="1">
        <v>45187</v>
      </c>
      <c r="E4233">
        <f t="shared" si="463"/>
        <v>18</v>
      </c>
      <c r="F4233" t="s">
        <v>6</v>
      </c>
      <c r="G4233">
        <v>700</v>
      </c>
      <c r="H4233">
        <f t="shared" si="462"/>
        <v>70</v>
      </c>
      <c r="I4233" t="s">
        <v>7</v>
      </c>
      <c r="J4233" t="s">
        <v>8</v>
      </c>
      <c r="K4233" t="s">
        <v>8</v>
      </c>
      <c r="L4233" t="s">
        <v>8</v>
      </c>
      <c r="M4233" t="s">
        <v>6</v>
      </c>
      <c r="N4233" t="str">
        <f t="shared" si="464"/>
        <v>M</v>
      </c>
      <c r="O4233" t="s">
        <v>2479</v>
      </c>
      <c r="P4233" t="s">
        <v>2480</v>
      </c>
      <c r="Q4233" t="s">
        <v>221</v>
      </c>
      <c r="R4233">
        <v>4</v>
      </c>
      <c r="S4233">
        <f t="shared" si="465"/>
        <v>2019</v>
      </c>
      <c r="T4233" t="s">
        <v>12</v>
      </c>
      <c r="U4233">
        <v>1</v>
      </c>
      <c r="V4233" t="s">
        <v>3386</v>
      </c>
      <c r="W4233">
        <f>VLOOKUP(Q4233,'PBT Tag Rates'!$B$5:$E$44,4,FALSE)</f>
        <v>0.95971980899999998</v>
      </c>
      <c r="X4233">
        <v>1</v>
      </c>
      <c r="Y4233" s="14">
        <f>IFERROR(LOOKUP(H4233,{30,43,48,53,58,63,68,73,78,83,88,93,97},{42,47,52,57,62,67,72,77,82,87,92,99,100}),999)</f>
        <v>72</v>
      </c>
      <c r="Z4233" s="17">
        <f t="shared" si="466"/>
        <v>5.5555555555555554</v>
      </c>
      <c r="AA4233" s="17">
        <f t="shared" si="467"/>
        <v>5.5555555555555554</v>
      </c>
      <c r="AB4233" s="17">
        <f t="shared" si="468"/>
        <v>11.658097686375321</v>
      </c>
      <c r="AC4233" s="17" t="s">
        <v>17654</v>
      </c>
    </row>
    <row r="4234" spans="1:29" x14ac:dyDescent="0.25">
      <c r="A4234" t="s">
        <v>3339</v>
      </c>
      <c r="B4234" s="165" t="s">
        <v>14384</v>
      </c>
      <c r="C4234" t="s">
        <v>14385</v>
      </c>
      <c r="D4234" s="1">
        <v>45187</v>
      </c>
      <c r="E4234">
        <f t="shared" si="463"/>
        <v>18</v>
      </c>
      <c r="F4234" t="s">
        <v>14</v>
      </c>
      <c r="G4234">
        <v>710</v>
      </c>
      <c r="H4234">
        <f t="shared" si="462"/>
        <v>71</v>
      </c>
      <c r="I4234" t="s">
        <v>7</v>
      </c>
      <c r="J4234" t="s">
        <v>8</v>
      </c>
      <c r="K4234" t="s">
        <v>8</v>
      </c>
      <c r="L4234" t="s">
        <v>8</v>
      </c>
      <c r="M4234" t="s">
        <v>14</v>
      </c>
      <c r="N4234" t="str">
        <f t="shared" si="464"/>
        <v>F</v>
      </c>
      <c r="O4234" t="s">
        <v>14086</v>
      </c>
      <c r="P4234" t="s">
        <v>14087</v>
      </c>
      <c r="Q4234" t="s">
        <v>2596</v>
      </c>
      <c r="R4234">
        <v>3</v>
      </c>
      <c r="S4234">
        <f t="shared" si="465"/>
        <v>2020</v>
      </c>
      <c r="T4234" t="s">
        <v>12</v>
      </c>
      <c r="U4234">
        <v>1</v>
      </c>
      <c r="V4234" t="s">
        <v>3171</v>
      </c>
      <c r="W4234">
        <f>VLOOKUP(Q4234,'PBT Tag Rates'!$B$5:$E$44,4,FALSE)</f>
        <v>0.98845608500000004</v>
      </c>
      <c r="X4234">
        <v>1</v>
      </c>
      <c r="Y4234" s="14">
        <f>IFERROR(LOOKUP(H4234,{30,43,48,53,58,63,68,73,78,83,88,93,97},{42,47,52,57,62,67,72,77,82,87,92,99,100}),999)</f>
        <v>72</v>
      </c>
      <c r="Z4234" s="17">
        <f t="shared" si="466"/>
        <v>5.5555555555555554</v>
      </c>
      <c r="AA4234" s="17">
        <f t="shared" si="467"/>
        <v>5.5555555555555554</v>
      </c>
      <c r="AB4234" s="17">
        <f t="shared" si="468"/>
        <v>11.658097686375321</v>
      </c>
      <c r="AC4234" s="17" t="s">
        <v>17654</v>
      </c>
    </row>
    <row r="4235" spans="1:29" x14ac:dyDescent="0.25">
      <c r="A4235" t="s">
        <v>3339</v>
      </c>
      <c r="B4235" s="165" t="s">
        <v>14386</v>
      </c>
      <c r="C4235" t="s">
        <v>14387</v>
      </c>
      <c r="D4235" s="1">
        <v>45187</v>
      </c>
      <c r="E4235">
        <f t="shared" si="463"/>
        <v>18</v>
      </c>
      <c r="F4235" t="s">
        <v>14</v>
      </c>
      <c r="G4235">
        <v>620</v>
      </c>
      <c r="H4235">
        <f t="shared" si="462"/>
        <v>62</v>
      </c>
      <c r="I4235" t="s">
        <v>7</v>
      </c>
      <c r="J4235" t="s">
        <v>8</v>
      </c>
      <c r="K4235" t="s">
        <v>8</v>
      </c>
      <c r="L4235" t="s">
        <v>8</v>
      </c>
      <c r="M4235" t="s">
        <v>14</v>
      </c>
      <c r="N4235" t="str">
        <f t="shared" si="464"/>
        <v>F</v>
      </c>
      <c r="O4235" t="s">
        <v>14388</v>
      </c>
      <c r="P4235" t="s">
        <v>14389</v>
      </c>
      <c r="Q4235" t="s">
        <v>918</v>
      </c>
      <c r="R4235">
        <v>3</v>
      </c>
      <c r="S4235">
        <f t="shared" si="465"/>
        <v>2020</v>
      </c>
      <c r="T4235" t="s">
        <v>12</v>
      </c>
      <c r="U4235">
        <v>0.999999999999998</v>
      </c>
      <c r="V4235" t="s">
        <v>3363</v>
      </c>
      <c r="W4235">
        <f>VLOOKUP(Q4235,'PBT Tag Rates'!$B$5:$E$44,4,FALSE)</f>
        <v>0.98961045999999997</v>
      </c>
      <c r="X4235">
        <v>1</v>
      </c>
      <c r="Y4235" s="14">
        <f>IFERROR(LOOKUP(H4235,{30,43,48,53,58,63,68,73,78,83,88,93,97},{42,47,52,57,62,67,72,77,82,87,92,99,100}),999)</f>
        <v>62</v>
      </c>
      <c r="Z4235" s="17">
        <f t="shared" si="466"/>
        <v>5.5555555555555554</v>
      </c>
      <c r="AA4235" s="17">
        <f t="shared" si="467"/>
        <v>5.5555555555555554</v>
      </c>
      <c r="AB4235" s="17">
        <f t="shared" si="468"/>
        <v>11.658097686375321</v>
      </c>
      <c r="AC4235" s="17" t="s">
        <v>17654</v>
      </c>
    </row>
    <row r="4236" spans="1:29" x14ac:dyDescent="0.25">
      <c r="A4236" t="s">
        <v>3339</v>
      </c>
      <c r="B4236" s="165" t="s">
        <v>14390</v>
      </c>
      <c r="C4236" t="s">
        <v>14391</v>
      </c>
      <c r="D4236" s="1">
        <v>45187</v>
      </c>
      <c r="E4236">
        <f t="shared" si="463"/>
        <v>18</v>
      </c>
      <c r="F4236" t="s">
        <v>6</v>
      </c>
      <c r="G4236">
        <v>900</v>
      </c>
      <c r="H4236">
        <f t="shared" si="462"/>
        <v>90</v>
      </c>
      <c r="I4236" t="s">
        <v>7</v>
      </c>
      <c r="J4236" t="s">
        <v>8</v>
      </c>
      <c r="K4236" t="s">
        <v>14392</v>
      </c>
      <c r="L4236" t="s">
        <v>8</v>
      </c>
      <c r="M4236" t="s">
        <v>6</v>
      </c>
      <c r="N4236" t="str">
        <f t="shared" si="464"/>
        <v>M</v>
      </c>
      <c r="O4236" t="s">
        <v>2000</v>
      </c>
      <c r="P4236" t="s">
        <v>2001</v>
      </c>
      <c r="Q4236" t="s">
        <v>221</v>
      </c>
      <c r="R4236">
        <v>4</v>
      </c>
      <c r="S4236">
        <f t="shared" si="465"/>
        <v>2019</v>
      </c>
      <c r="T4236" t="s">
        <v>12</v>
      </c>
      <c r="U4236">
        <v>0.999999999999998</v>
      </c>
      <c r="V4236" t="s">
        <v>3346</v>
      </c>
      <c r="W4236">
        <f>VLOOKUP(Q4236,'PBT Tag Rates'!$B$5:$E$44,4,FALSE)</f>
        <v>0.95971980899999998</v>
      </c>
      <c r="X4236">
        <v>1</v>
      </c>
      <c r="Y4236" s="14">
        <f>IFERROR(LOOKUP(H4236,{30,43,48,53,58,63,68,73,78,83,88,93,97},{42,47,52,57,62,67,72,77,82,87,92,99,100}),999)</f>
        <v>92</v>
      </c>
      <c r="Z4236" s="17">
        <f t="shared" si="466"/>
        <v>5.5555555555555554</v>
      </c>
      <c r="AA4236" s="17">
        <f t="shared" si="467"/>
        <v>5.5555555555555554</v>
      </c>
      <c r="AB4236" s="17">
        <f t="shared" si="468"/>
        <v>11.658097686375321</v>
      </c>
      <c r="AC4236" s="17" t="s">
        <v>17654</v>
      </c>
    </row>
    <row r="4237" spans="1:29" x14ac:dyDescent="0.25">
      <c r="A4237" t="s">
        <v>3339</v>
      </c>
      <c r="B4237" s="165" t="s">
        <v>14393</v>
      </c>
      <c r="C4237" t="s">
        <v>14394</v>
      </c>
      <c r="D4237" s="1">
        <v>45187</v>
      </c>
      <c r="E4237">
        <f t="shared" si="463"/>
        <v>18</v>
      </c>
      <c r="F4237" t="s">
        <v>14</v>
      </c>
      <c r="G4237">
        <v>730</v>
      </c>
      <c r="H4237">
        <f t="shared" si="462"/>
        <v>73</v>
      </c>
      <c r="I4237" t="s">
        <v>7</v>
      </c>
      <c r="J4237" t="s">
        <v>8</v>
      </c>
      <c r="K4237" t="s">
        <v>8</v>
      </c>
      <c r="L4237" t="s">
        <v>8</v>
      </c>
      <c r="M4237" t="s">
        <v>14</v>
      </c>
      <c r="N4237" t="str">
        <f t="shared" si="464"/>
        <v>F</v>
      </c>
      <c r="O4237" t="s">
        <v>628</v>
      </c>
      <c r="P4237" t="s">
        <v>629</v>
      </c>
      <c r="Q4237" t="s">
        <v>221</v>
      </c>
      <c r="R4237">
        <v>4</v>
      </c>
      <c r="S4237">
        <f t="shared" si="465"/>
        <v>2019</v>
      </c>
      <c r="T4237" t="s">
        <v>12</v>
      </c>
      <c r="U4237">
        <v>0.999999999999995</v>
      </c>
      <c r="V4237" t="s">
        <v>3386</v>
      </c>
      <c r="W4237">
        <f>VLOOKUP(Q4237,'PBT Tag Rates'!$B$5:$E$44,4,FALSE)</f>
        <v>0.95971980899999998</v>
      </c>
      <c r="X4237">
        <v>1</v>
      </c>
      <c r="Y4237" s="14">
        <f>IFERROR(LOOKUP(H4237,{30,43,48,53,58,63,68,73,78,83,88,93,97},{42,47,52,57,62,67,72,77,82,87,92,99,100}),999)</f>
        <v>77</v>
      </c>
      <c r="Z4237" s="17">
        <f t="shared" si="466"/>
        <v>5.5555555555555554</v>
      </c>
      <c r="AA4237" s="17">
        <f t="shared" si="467"/>
        <v>5.5555555555555554</v>
      </c>
      <c r="AB4237" s="17">
        <f t="shared" si="468"/>
        <v>11.658097686375321</v>
      </c>
      <c r="AC4237" s="17" t="s">
        <v>17654</v>
      </c>
    </row>
    <row r="4238" spans="1:29" x14ac:dyDescent="0.25">
      <c r="A4238" t="s">
        <v>3339</v>
      </c>
      <c r="B4238" s="165" t="s">
        <v>14395</v>
      </c>
      <c r="C4238" t="s">
        <v>14396</v>
      </c>
      <c r="D4238" s="1">
        <v>45187</v>
      </c>
      <c r="E4238">
        <f t="shared" si="463"/>
        <v>18</v>
      </c>
      <c r="F4238" t="s">
        <v>6</v>
      </c>
      <c r="G4238">
        <v>750</v>
      </c>
      <c r="H4238">
        <f t="shared" si="462"/>
        <v>75</v>
      </c>
      <c r="I4238" t="s">
        <v>7</v>
      </c>
      <c r="J4238" t="s">
        <v>8</v>
      </c>
      <c r="K4238" t="s">
        <v>8</v>
      </c>
      <c r="L4238" t="s">
        <v>8</v>
      </c>
      <c r="M4238" t="s">
        <v>6</v>
      </c>
      <c r="N4238" t="str">
        <f t="shared" si="464"/>
        <v>M</v>
      </c>
      <c r="O4238" t="s">
        <v>8</v>
      </c>
      <c r="P4238" t="s">
        <v>8</v>
      </c>
      <c r="Q4238" t="s">
        <v>11</v>
      </c>
      <c r="R4238" t="s">
        <v>8</v>
      </c>
      <c r="S4238" t="str">
        <f t="shared" si="465"/>
        <v>U</v>
      </c>
      <c r="T4238" t="s">
        <v>12</v>
      </c>
      <c r="U4238">
        <v>0.999999999999999</v>
      </c>
      <c r="V4238" t="s">
        <v>11</v>
      </c>
      <c r="W4238" t="e">
        <f>VLOOKUP(Q4238,'PBT Tag Rates'!$B$5:$E$44,4,FALSE)</f>
        <v>#N/A</v>
      </c>
      <c r="X4238">
        <v>1</v>
      </c>
      <c r="Y4238" s="14">
        <f>IFERROR(LOOKUP(H4238,{30,43,48,53,58,63,68,73,78,83,88,93,97},{42,47,52,57,62,67,72,77,82,87,92,99,100}),999)</f>
        <v>77</v>
      </c>
      <c r="Z4238" s="17">
        <f t="shared" si="466"/>
        <v>5.5555555555555554</v>
      </c>
      <c r="AA4238" s="17">
        <f t="shared" si="467"/>
        <v>5.5555555555555554</v>
      </c>
      <c r="AB4238" s="17">
        <f t="shared" si="468"/>
        <v>11.658097686375321</v>
      </c>
      <c r="AC4238" s="17" t="s">
        <v>17654</v>
      </c>
    </row>
    <row r="4239" spans="1:29" x14ac:dyDescent="0.25">
      <c r="A4239" t="s">
        <v>3339</v>
      </c>
      <c r="B4239" s="165" t="s">
        <v>14397</v>
      </c>
      <c r="C4239" t="s">
        <v>14398</v>
      </c>
      <c r="D4239" s="1">
        <v>45187</v>
      </c>
      <c r="E4239">
        <f t="shared" si="463"/>
        <v>18</v>
      </c>
      <c r="F4239" t="s">
        <v>14</v>
      </c>
      <c r="G4239">
        <v>650</v>
      </c>
      <c r="H4239">
        <f t="shared" si="462"/>
        <v>65</v>
      </c>
      <c r="I4239" t="s">
        <v>7</v>
      </c>
      <c r="J4239" t="s">
        <v>8</v>
      </c>
      <c r="K4239" t="s">
        <v>8</v>
      </c>
      <c r="L4239" t="s">
        <v>8</v>
      </c>
      <c r="M4239" t="s">
        <v>14</v>
      </c>
      <c r="N4239" t="str">
        <f t="shared" si="464"/>
        <v>F</v>
      </c>
      <c r="O4239" t="s">
        <v>635</v>
      </c>
      <c r="P4239" t="s">
        <v>1419</v>
      </c>
      <c r="Q4239" t="s">
        <v>221</v>
      </c>
      <c r="R4239">
        <v>4</v>
      </c>
      <c r="S4239">
        <f t="shared" si="465"/>
        <v>2019</v>
      </c>
      <c r="T4239" t="s">
        <v>12</v>
      </c>
      <c r="U4239">
        <v>1</v>
      </c>
      <c r="V4239" t="s">
        <v>3363</v>
      </c>
      <c r="W4239">
        <f>VLOOKUP(Q4239,'PBT Tag Rates'!$B$5:$E$44,4,FALSE)</f>
        <v>0.95971980899999998</v>
      </c>
      <c r="X4239">
        <v>1</v>
      </c>
      <c r="Y4239" s="14">
        <f>IFERROR(LOOKUP(H4239,{30,43,48,53,58,63,68,73,78,83,88,93,97},{42,47,52,57,62,67,72,77,82,87,92,99,100}),999)</f>
        <v>67</v>
      </c>
      <c r="Z4239" s="17">
        <f t="shared" si="466"/>
        <v>5.5555555555555554</v>
      </c>
      <c r="AA4239" s="17">
        <f t="shared" si="467"/>
        <v>5.5555555555555554</v>
      </c>
      <c r="AB4239" s="17">
        <f t="shared" si="468"/>
        <v>11.658097686375321</v>
      </c>
      <c r="AC4239" s="17" t="s">
        <v>17654</v>
      </c>
    </row>
    <row r="4240" spans="1:29" x14ac:dyDescent="0.25">
      <c r="A4240" t="s">
        <v>3339</v>
      </c>
      <c r="B4240" s="165" t="s">
        <v>14399</v>
      </c>
      <c r="C4240" t="s">
        <v>14400</v>
      </c>
      <c r="D4240" s="1">
        <v>45187</v>
      </c>
      <c r="E4240">
        <f t="shared" si="463"/>
        <v>18</v>
      </c>
      <c r="F4240" t="s">
        <v>14</v>
      </c>
      <c r="G4240">
        <v>720</v>
      </c>
      <c r="H4240">
        <f t="shared" si="462"/>
        <v>72</v>
      </c>
      <c r="I4240" t="s">
        <v>7</v>
      </c>
      <c r="J4240" t="s">
        <v>8</v>
      </c>
      <c r="K4240" t="s">
        <v>8</v>
      </c>
      <c r="L4240" t="s">
        <v>8</v>
      </c>
      <c r="M4240" t="s">
        <v>6</v>
      </c>
      <c r="N4240" t="str">
        <f t="shared" si="464"/>
        <v>M</v>
      </c>
      <c r="O4240" t="s">
        <v>1705</v>
      </c>
      <c r="P4240" t="s">
        <v>2698</v>
      </c>
      <c r="Q4240" t="s">
        <v>221</v>
      </c>
      <c r="R4240">
        <v>4</v>
      </c>
      <c r="S4240">
        <f t="shared" si="465"/>
        <v>2019</v>
      </c>
      <c r="T4240" t="s">
        <v>12</v>
      </c>
      <c r="U4240">
        <v>0.999999999999998</v>
      </c>
      <c r="V4240" t="s">
        <v>3346</v>
      </c>
      <c r="W4240">
        <f>VLOOKUP(Q4240,'PBT Tag Rates'!$B$5:$E$44,4,FALSE)</f>
        <v>0.95971980899999998</v>
      </c>
      <c r="X4240">
        <v>1</v>
      </c>
      <c r="Y4240" s="14">
        <f>IFERROR(LOOKUP(H4240,{30,43,48,53,58,63,68,73,78,83,88,93,97},{42,47,52,57,62,67,72,77,82,87,92,99,100}),999)</f>
        <v>72</v>
      </c>
      <c r="Z4240" s="17">
        <f t="shared" si="466"/>
        <v>5.5555555555555554</v>
      </c>
      <c r="AA4240" s="17">
        <f t="shared" si="467"/>
        <v>5.5555555555555554</v>
      </c>
      <c r="AB4240" s="17">
        <f t="shared" si="468"/>
        <v>11.658097686375321</v>
      </c>
      <c r="AC4240" s="17" t="s">
        <v>17654</v>
      </c>
    </row>
    <row r="4241" spans="1:29" x14ac:dyDescent="0.25">
      <c r="A4241" t="s">
        <v>3339</v>
      </c>
      <c r="B4241" s="165" t="s">
        <v>14401</v>
      </c>
      <c r="C4241" t="s">
        <v>14402</v>
      </c>
      <c r="D4241" s="1">
        <v>45187</v>
      </c>
      <c r="E4241">
        <f t="shared" si="463"/>
        <v>18</v>
      </c>
      <c r="F4241" t="s">
        <v>6</v>
      </c>
      <c r="G4241">
        <v>660</v>
      </c>
      <c r="H4241">
        <f t="shared" si="462"/>
        <v>66</v>
      </c>
      <c r="I4241" t="s">
        <v>9</v>
      </c>
      <c r="J4241">
        <v>1</v>
      </c>
      <c r="K4241" t="s">
        <v>8</v>
      </c>
      <c r="L4241" t="s">
        <v>8</v>
      </c>
      <c r="M4241" t="s">
        <v>6</v>
      </c>
      <c r="N4241" t="str">
        <f t="shared" si="464"/>
        <v>M</v>
      </c>
      <c r="O4241" t="s">
        <v>1428</v>
      </c>
      <c r="P4241" t="s">
        <v>2608</v>
      </c>
      <c r="Q4241" t="s">
        <v>221</v>
      </c>
      <c r="R4241">
        <v>4</v>
      </c>
      <c r="S4241">
        <f t="shared" si="465"/>
        <v>2019</v>
      </c>
      <c r="T4241" t="s">
        <v>12</v>
      </c>
      <c r="U4241">
        <v>0.999999999999999</v>
      </c>
      <c r="V4241" t="s">
        <v>3396</v>
      </c>
      <c r="W4241">
        <f>VLOOKUP(Q4241,'PBT Tag Rates'!$B$5:$E$44,4,FALSE)</f>
        <v>0.95971980899999998</v>
      </c>
      <c r="X4241">
        <v>1</v>
      </c>
      <c r="Y4241" s="14">
        <f>IFERROR(LOOKUP(H4241,{30,43,48,53,58,63,68,73,78,83,88,93,97},{42,47,52,57,62,67,72,77,82,87,92,99,100}),999)</f>
        <v>67</v>
      </c>
      <c r="Z4241" s="17">
        <f t="shared" si="466"/>
        <v>5.5555555555555554</v>
      </c>
      <c r="AA4241" s="17">
        <f t="shared" si="467"/>
        <v>5.5555555555555554</v>
      </c>
      <c r="AB4241" s="17">
        <f t="shared" si="468"/>
        <v>11.658097686375321</v>
      </c>
      <c r="AC4241" s="17" t="s">
        <v>17655</v>
      </c>
    </row>
    <row r="4242" spans="1:29" x14ac:dyDescent="0.25">
      <c r="A4242" t="s">
        <v>3339</v>
      </c>
      <c r="B4242" s="165" t="s">
        <v>14403</v>
      </c>
      <c r="C4242" t="s">
        <v>14404</v>
      </c>
      <c r="D4242" s="1">
        <v>45187</v>
      </c>
      <c r="E4242">
        <f t="shared" si="463"/>
        <v>18</v>
      </c>
      <c r="F4242" t="s">
        <v>6</v>
      </c>
      <c r="G4242">
        <v>920</v>
      </c>
      <c r="H4242">
        <f t="shared" si="462"/>
        <v>92</v>
      </c>
      <c r="I4242" t="s">
        <v>7</v>
      </c>
      <c r="J4242" t="s">
        <v>8</v>
      </c>
      <c r="K4242" t="s">
        <v>14405</v>
      </c>
      <c r="L4242" t="s">
        <v>8</v>
      </c>
      <c r="M4242" t="s">
        <v>6</v>
      </c>
      <c r="N4242" t="str">
        <f t="shared" si="464"/>
        <v>M</v>
      </c>
      <c r="O4242" t="s">
        <v>8</v>
      </c>
      <c r="P4242" t="s">
        <v>8</v>
      </c>
      <c r="Q4242" t="s">
        <v>11</v>
      </c>
      <c r="R4242" t="s">
        <v>8</v>
      </c>
      <c r="S4242" t="str">
        <f t="shared" si="465"/>
        <v>U</v>
      </c>
      <c r="T4242" t="s">
        <v>12</v>
      </c>
      <c r="U4242">
        <v>1</v>
      </c>
      <c r="V4242" t="s">
        <v>11</v>
      </c>
      <c r="W4242" t="e">
        <f>VLOOKUP(Q4242,'PBT Tag Rates'!$B$5:$E$44,4,FALSE)</f>
        <v>#N/A</v>
      </c>
      <c r="X4242">
        <v>1</v>
      </c>
      <c r="Y4242" s="14">
        <f>IFERROR(LOOKUP(H4242,{30,43,48,53,58,63,68,73,78,83,88,93,97},{42,47,52,57,62,67,72,77,82,87,92,99,100}),999)</f>
        <v>92</v>
      </c>
      <c r="Z4242" s="17">
        <f t="shared" si="466"/>
        <v>5.5555555555555554</v>
      </c>
      <c r="AA4242" s="17">
        <f t="shared" si="467"/>
        <v>5.5555555555555554</v>
      </c>
      <c r="AB4242" s="17">
        <f t="shared" si="468"/>
        <v>11.658097686375321</v>
      </c>
      <c r="AC4242" s="17" t="s">
        <v>17654</v>
      </c>
    </row>
    <row r="4243" spans="1:29" x14ac:dyDescent="0.25">
      <c r="A4243" t="s">
        <v>3339</v>
      </c>
      <c r="B4243" s="165" t="s">
        <v>14406</v>
      </c>
      <c r="C4243" t="s">
        <v>14407</v>
      </c>
      <c r="D4243" s="1">
        <v>45187</v>
      </c>
      <c r="E4243">
        <f t="shared" si="463"/>
        <v>18</v>
      </c>
      <c r="F4243" t="s">
        <v>6</v>
      </c>
      <c r="G4243">
        <v>730</v>
      </c>
      <c r="H4243">
        <f t="shared" si="462"/>
        <v>73</v>
      </c>
      <c r="I4243" t="s">
        <v>7</v>
      </c>
      <c r="J4243" t="s">
        <v>8</v>
      </c>
      <c r="K4243" t="s">
        <v>8</v>
      </c>
      <c r="L4243" t="s">
        <v>8</v>
      </c>
      <c r="M4243" t="s">
        <v>6</v>
      </c>
      <c r="N4243" t="str">
        <f t="shared" si="464"/>
        <v>M</v>
      </c>
      <c r="O4243" t="s">
        <v>8</v>
      </c>
      <c r="P4243" t="s">
        <v>8</v>
      </c>
      <c r="Q4243" t="s">
        <v>11</v>
      </c>
      <c r="R4243" t="s">
        <v>8</v>
      </c>
      <c r="S4243" t="str">
        <f t="shared" si="465"/>
        <v>U</v>
      </c>
      <c r="T4243" t="s">
        <v>12</v>
      </c>
      <c r="U4243">
        <v>0.999999999999999</v>
      </c>
      <c r="V4243" t="s">
        <v>11</v>
      </c>
      <c r="W4243" t="e">
        <f>VLOOKUP(Q4243,'PBT Tag Rates'!$B$5:$E$44,4,FALSE)</f>
        <v>#N/A</v>
      </c>
      <c r="X4243">
        <v>1</v>
      </c>
      <c r="Y4243" s="14">
        <f>IFERROR(LOOKUP(H4243,{30,43,48,53,58,63,68,73,78,83,88,93,97},{42,47,52,57,62,67,72,77,82,87,92,99,100}),999)</f>
        <v>77</v>
      </c>
      <c r="Z4243" s="17">
        <f t="shared" si="466"/>
        <v>5.5555555555555554</v>
      </c>
      <c r="AA4243" s="17">
        <f t="shared" si="467"/>
        <v>5.5555555555555554</v>
      </c>
      <c r="AB4243" s="17">
        <f t="shared" si="468"/>
        <v>11.658097686375321</v>
      </c>
      <c r="AC4243" s="17" t="s">
        <v>17654</v>
      </c>
    </row>
    <row r="4244" spans="1:29" x14ac:dyDescent="0.25">
      <c r="A4244" t="s">
        <v>3339</v>
      </c>
      <c r="B4244" s="165" t="s">
        <v>14408</v>
      </c>
      <c r="C4244" t="s">
        <v>14409</v>
      </c>
      <c r="D4244" s="1">
        <v>45187</v>
      </c>
      <c r="E4244">
        <f t="shared" si="463"/>
        <v>18</v>
      </c>
      <c r="F4244" t="s">
        <v>14</v>
      </c>
      <c r="G4244">
        <v>700</v>
      </c>
      <c r="H4244">
        <f t="shared" si="462"/>
        <v>70</v>
      </c>
      <c r="I4244" t="s">
        <v>9</v>
      </c>
      <c r="J4244">
        <v>1</v>
      </c>
      <c r="K4244" t="s">
        <v>8</v>
      </c>
      <c r="L4244" t="s">
        <v>8</v>
      </c>
      <c r="M4244" t="s">
        <v>14</v>
      </c>
      <c r="N4244" t="str">
        <f t="shared" si="464"/>
        <v>F</v>
      </c>
      <c r="O4244" t="s">
        <v>5878</v>
      </c>
      <c r="P4244" t="s">
        <v>6708</v>
      </c>
      <c r="Q4244" t="s">
        <v>281</v>
      </c>
      <c r="R4244">
        <v>4</v>
      </c>
      <c r="S4244">
        <f t="shared" si="465"/>
        <v>2019</v>
      </c>
      <c r="T4244" t="s">
        <v>12</v>
      </c>
      <c r="U4244">
        <v>1</v>
      </c>
      <c r="V4244" t="s">
        <v>3169</v>
      </c>
      <c r="W4244">
        <f>VLOOKUP(Q4244,'PBT Tag Rates'!$B$5:$E$44,4,FALSE)</f>
        <v>0.99705232300000002</v>
      </c>
      <c r="X4244">
        <v>1</v>
      </c>
      <c r="Y4244" s="14">
        <f>IFERROR(LOOKUP(H4244,{30,43,48,53,58,63,68,73,78,83,88,93,97},{42,47,52,57,62,67,72,77,82,87,92,99,100}),999)</f>
        <v>72</v>
      </c>
      <c r="Z4244" s="17">
        <f t="shared" si="466"/>
        <v>5.5555555555555554</v>
      </c>
      <c r="AA4244" s="17">
        <f t="shared" si="467"/>
        <v>5.5555555555555554</v>
      </c>
      <c r="AB4244" s="17">
        <f t="shared" si="468"/>
        <v>11.658097686375321</v>
      </c>
      <c r="AC4244" s="17" t="s">
        <v>17654</v>
      </c>
    </row>
    <row r="4245" spans="1:29" x14ac:dyDescent="0.25">
      <c r="A4245" t="s">
        <v>3339</v>
      </c>
      <c r="B4245" s="165" t="s">
        <v>14410</v>
      </c>
      <c r="C4245" t="s">
        <v>14411</v>
      </c>
      <c r="D4245" s="1">
        <v>45187</v>
      </c>
      <c r="E4245">
        <f t="shared" si="463"/>
        <v>18</v>
      </c>
      <c r="F4245" t="s">
        <v>6</v>
      </c>
      <c r="G4245">
        <v>780</v>
      </c>
      <c r="H4245">
        <f t="shared" si="462"/>
        <v>78</v>
      </c>
      <c r="I4245" t="s">
        <v>7</v>
      </c>
      <c r="J4245" t="s">
        <v>8</v>
      </c>
      <c r="K4245" t="s">
        <v>8</v>
      </c>
      <c r="L4245" t="s">
        <v>8</v>
      </c>
      <c r="M4245" t="s">
        <v>6</v>
      </c>
      <c r="N4245" t="str">
        <f t="shared" si="464"/>
        <v>M</v>
      </c>
      <c r="O4245" t="s">
        <v>8</v>
      </c>
      <c r="P4245" t="s">
        <v>8</v>
      </c>
      <c r="Q4245" t="s">
        <v>11</v>
      </c>
      <c r="R4245" t="s">
        <v>8</v>
      </c>
      <c r="S4245" t="str">
        <f t="shared" si="465"/>
        <v>U</v>
      </c>
      <c r="T4245" t="s">
        <v>12</v>
      </c>
      <c r="U4245">
        <v>1</v>
      </c>
      <c r="V4245" t="s">
        <v>11</v>
      </c>
      <c r="W4245" t="e">
        <f>VLOOKUP(Q4245,'PBT Tag Rates'!$B$5:$E$44,4,FALSE)</f>
        <v>#N/A</v>
      </c>
      <c r="X4245">
        <v>1</v>
      </c>
      <c r="Y4245" s="14">
        <f>IFERROR(LOOKUP(H4245,{30,43,48,53,58,63,68,73,78,83,88,93,97},{42,47,52,57,62,67,72,77,82,87,92,99,100}),999)</f>
        <v>82</v>
      </c>
      <c r="Z4245" s="17">
        <f t="shared" si="466"/>
        <v>5.5555555555555554</v>
      </c>
      <c r="AA4245" s="17">
        <f t="shared" si="467"/>
        <v>5.5555555555555554</v>
      </c>
      <c r="AB4245" s="17">
        <f t="shared" si="468"/>
        <v>11.658097686375321</v>
      </c>
      <c r="AC4245" s="17" t="s">
        <v>17654</v>
      </c>
    </row>
    <row r="4246" spans="1:29" x14ac:dyDescent="0.25">
      <c r="A4246" t="s">
        <v>3339</v>
      </c>
      <c r="B4246" s="165" t="s">
        <v>14412</v>
      </c>
      <c r="C4246" t="s">
        <v>14413</v>
      </c>
      <c r="D4246" s="1">
        <v>45187</v>
      </c>
      <c r="E4246">
        <f t="shared" si="463"/>
        <v>18</v>
      </c>
      <c r="F4246" t="s">
        <v>6</v>
      </c>
      <c r="G4246">
        <v>690</v>
      </c>
      <c r="H4246">
        <f t="shared" ref="H4246:H4309" si="469">G4246/10</f>
        <v>69</v>
      </c>
      <c r="I4246" t="s">
        <v>7</v>
      </c>
      <c r="J4246" t="s">
        <v>8</v>
      </c>
      <c r="K4246" t="s">
        <v>8</v>
      </c>
      <c r="L4246" t="s">
        <v>8</v>
      </c>
      <c r="M4246" t="s">
        <v>6</v>
      </c>
      <c r="N4246" t="str">
        <f t="shared" si="464"/>
        <v>M</v>
      </c>
      <c r="O4246" t="s">
        <v>14414</v>
      </c>
      <c r="P4246" t="s">
        <v>14415</v>
      </c>
      <c r="Q4246" t="s">
        <v>281</v>
      </c>
      <c r="R4246">
        <v>4</v>
      </c>
      <c r="S4246">
        <f t="shared" si="465"/>
        <v>2019</v>
      </c>
      <c r="T4246" t="s">
        <v>12</v>
      </c>
      <c r="U4246">
        <v>1</v>
      </c>
      <c r="V4246" t="s">
        <v>3079</v>
      </c>
      <c r="W4246">
        <f>VLOOKUP(Q4246,'PBT Tag Rates'!$B$5:$E$44,4,FALSE)</f>
        <v>0.99705232300000002</v>
      </c>
      <c r="X4246">
        <v>1</v>
      </c>
      <c r="Y4246" s="14">
        <f>IFERROR(LOOKUP(H4246,{30,43,48,53,58,63,68,73,78,83,88,93,97},{42,47,52,57,62,67,72,77,82,87,92,99,100}),999)</f>
        <v>72</v>
      </c>
      <c r="Z4246" s="17">
        <f t="shared" si="466"/>
        <v>5.5555555555555554</v>
      </c>
      <c r="AA4246" s="17">
        <f t="shared" si="467"/>
        <v>5.5555555555555554</v>
      </c>
      <c r="AB4246" s="17">
        <f t="shared" si="468"/>
        <v>11.658097686375321</v>
      </c>
      <c r="AC4246" s="17" t="s">
        <v>17654</v>
      </c>
    </row>
    <row r="4247" spans="1:29" x14ac:dyDescent="0.25">
      <c r="A4247" t="s">
        <v>3339</v>
      </c>
      <c r="B4247" s="165" t="s">
        <v>14416</v>
      </c>
      <c r="C4247" t="s">
        <v>14417</v>
      </c>
      <c r="D4247" s="1">
        <v>45187</v>
      </c>
      <c r="E4247">
        <f t="shared" ref="E4247:E4310" si="470">IF(D4247&lt;=$D$3,70,18)</f>
        <v>18</v>
      </c>
      <c r="F4247" t="s">
        <v>14</v>
      </c>
      <c r="G4247">
        <v>630</v>
      </c>
      <c r="H4247">
        <f t="shared" si="469"/>
        <v>63</v>
      </c>
      <c r="I4247" t="s">
        <v>9</v>
      </c>
      <c r="J4247">
        <v>1</v>
      </c>
      <c r="K4247" t="s">
        <v>8</v>
      </c>
      <c r="L4247" t="s">
        <v>8</v>
      </c>
      <c r="M4247" t="s">
        <v>6</v>
      </c>
      <c r="N4247" t="str">
        <f t="shared" ref="N4247:N4310" si="471">IF(M4247="U",F4247,M4247)</f>
        <v>M</v>
      </c>
      <c r="O4247" t="s">
        <v>1732</v>
      </c>
      <c r="P4247" t="s">
        <v>2674</v>
      </c>
      <c r="Q4247" t="s">
        <v>221</v>
      </c>
      <c r="R4247">
        <v>4</v>
      </c>
      <c r="S4247">
        <f t="shared" ref="S4247:S4310" si="472">IFERROR($S$3-R4247,"U")</f>
        <v>2019</v>
      </c>
      <c r="T4247" t="s">
        <v>12</v>
      </c>
      <c r="U4247">
        <v>0.999999999999998</v>
      </c>
      <c r="V4247" t="s">
        <v>3386</v>
      </c>
      <c r="W4247">
        <f>VLOOKUP(Q4247,'PBT Tag Rates'!$B$5:$E$44,4,FALSE)</f>
        <v>0.95971980899999998</v>
      </c>
      <c r="X4247">
        <v>1</v>
      </c>
      <c r="Y4247" s="14">
        <f>IFERROR(LOOKUP(H4247,{30,43,48,53,58,63,68,73,78,83,88,93,97},{42,47,52,57,62,67,72,77,82,87,92,99,100}),999)</f>
        <v>67</v>
      </c>
      <c r="Z4247" s="17">
        <f t="shared" ref="Z4247:Z4310" si="473">IF(D4247&lt;$D$3,X4247/$Z$3,X4247/$Z$4)</f>
        <v>5.5555555555555554</v>
      </c>
      <c r="AA4247" s="17">
        <f t="shared" si="467"/>
        <v>5.5555555555555554</v>
      </c>
      <c r="AB4247" s="17">
        <f t="shared" si="468"/>
        <v>11.658097686375321</v>
      </c>
      <c r="AC4247" s="17" t="s">
        <v>17654</v>
      </c>
    </row>
    <row r="4248" spans="1:29" x14ac:dyDescent="0.25">
      <c r="A4248" t="s">
        <v>3339</v>
      </c>
      <c r="B4248" s="165" t="s">
        <v>14418</v>
      </c>
      <c r="C4248" t="s">
        <v>14419</v>
      </c>
      <c r="D4248" s="1">
        <v>45187</v>
      </c>
      <c r="E4248">
        <f t="shared" si="470"/>
        <v>18</v>
      </c>
      <c r="F4248" t="s">
        <v>6</v>
      </c>
      <c r="G4248">
        <v>620</v>
      </c>
      <c r="H4248">
        <f t="shared" si="469"/>
        <v>62</v>
      </c>
      <c r="I4248" t="s">
        <v>7</v>
      </c>
      <c r="J4248" t="s">
        <v>8</v>
      </c>
      <c r="K4248" t="s">
        <v>8</v>
      </c>
      <c r="L4248" t="s">
        <v>8</v>
      </c>
      <c r="M4248" t="s">
        <v>6</v>
      </c>
      <c r="N4248" t="str">
        <f t="shared" si="471"/>
        <v>M</v>
      </c>
      <c r="O4248" t="s">
        <v>8</v>
      </c>
      <c r="P4248" t="s">
        <v>8</v>
      </c>
      <c r="Q4248" t="s">
        <v>11</v>
      </c>
      <c r="R4248" t="s">
        <v>8</v>
      </c>
      <c r="S4248" t="str">
        <f t="shared" si="472"/>
        <v>U</v>
      </c>
      <c r="T4248" t="s">
        <v>12</v>
      </c>
      <c r="U4248">
        <v>1</v>
      </c>
      <c r="V4248" t="s">
        <v>11</v>
      </c>
      <c r="W4248" t="e">
        <f>VLOOKUP(Q4248,'PBT Tag Rates'!$B$5:$E$44,4,FALSE)</f>
        <v>#N/A</v>
      </c>
      <c r="X4248">
        <v>1</v>
      </c>
      <c r="Y4248" s="14">
        <f>IFERROR(LOOKUP(H4248,{30,43,48,53,58,63,68,73,78,83,88,93,97},{42,47,52,57,62,67,72,77,82,87,92,99,100}),999)</f>
        <v>62</v>
      </c>
      <c r="Z4248" s="17">
        <f t="shared" si="473"/>
        <v>5.5555555555555554</v>
      </c>
      <c r="AA4248" s="17">
        <f t="shared" si="467"/>
        <v>5.5555555555555554</v>
      </c>
      <c r="AB4248" s="17">
        <f t="shared" si="468"/>
        <v>11.658097686375321</v>
      </c>
      <c r="AC4248" s="17" t="s">
        <v>17654</v>
      </c>
    </row>
    <row r="4249" spans="1:29" x14ac:dyDescent="0.25">
      <c r="A4249" t="s">
        <v>3339</v>
      </c>
      <c r="B4249" s="165" t="s">
        <v>14420</v>
      </c>
      <c r="C4249" t="s">
        <v>14421</v>
      </c>
      <c r="D4249" s="1">
        <v>45187</v>
      </c>
      <c r="E4249">
        <f t="shared" si="470"/>
        <v>18</v>
      </c>
      <c r="F4249" t="s">
        <v>6</v>
      </c>
      <c r="G4249">
        <v>670</v>
      </c>
      <c r="H4249">
        <f t="shared" si="469"/>
        <v>67</v>
      </c>
      <c r="I4249" t="s">
        <v>9</v>
      </c>
      <c r="J4249">
        <v>1</v>
      </c>
      <c r="K4249" t="s">
        <v>8</v>
      </c>
      <c r="L4249" t="s">
        <v>8</v>
      </c>
      <c r="M4249" t="s">
        <v>6</v>
      </c>
      <c r="N4249" t="str">
        <f t="shared" si="471"/>
        <v>M</v>
      </c>
      <c r="O4249" t="s">
        <v>1394</v>
      </c>
      <c r="P4249" t="s">
        <v>8289</v>
      </c>
      <c r="Q4249" t="s">
        <v>221</v>
      </c>
      <c r="R4249">
        <v>4</v>
      </c>
      <c r="S4249">
        <f t="shared" si="472"/>
        <v>2019</v>
      </c>
      <c r="T4249" t="s">
        <v>12</v>
      </c>
      <c r="U4249">
        <v>0.999999999999998</v>
      </c>
      <c r="V4249" t="s">
        <v>3386</v>
      </c>
      <c r="W4249">
        <f>VLOOKUP(Q4249,'PBT Tag Rates'!$B$5:$E$44,4,FALSE)</f>
        <v>0.95971980899999998</v>
      </c>
      <c r="X4249">
        <v>1</v>
      </c>
      <c r="Y4249" s="14">
        <f>IFERROR(LOOKUP(H4249,{30,43,48,53,58,63,68,73,78,83,88,93,97},{42,47,52,57,62,67,72,77,82,87,92,99,100}),999)</f>
        <v>67</v>
      </c>
      <c r="Z4249" s="17">
        <f t="shared" si="473"/>
        <v>5.5555555555555554</v>
      </c>
      <c r="AA4249" s="17">
        <f t="shared" si="467"/>
        <v>5.5555555555555554</v>
      </c>
      <c r="AB4249" s="17">
        <f t="shared" si="468"/>
        <v>11.658097686375321</v>
      </c>
      <c r="AC4249" s="17" t="s">
        <v>17654</v>
      </c>
    </row>
    <row r="4250" spans="1:29" x14ac:dyDescent="0.25">
      <c r="A4250" t="s">
        <v>3339</v>
      </c>
      <c r="B4250" s="165" t="s">
        <v>14422</v>
      </c>
      <c r="C4250" t="s">
        <v>14423</v>
      </c>
      <c r="D4250" s="1">
        <v>45187</v>
      </c>
      <c r="E4250">
        <f t="shared" si="470"/>
        <v>18</v>
      </c>
      <c r="F4250" t="s">
        <v>14</v>
      </c>
      <c r="G4250">
        <v>610</v>
      </c>
      <c r="H4250">
        <f t="shared" si="469"/>
        <v>61</v>
      </c>
      <c r="I4250" t="s">
        <v>9</v>
      </c>
      <c r="J4250">
        <v>1</v>
      </c>
      <c r="K4250" t="s">
        <v>8</v>
      </c>
      <c r="L4250" t="s">
        <v>8</v>
      </c>
      <c r="M4250" t="s">
        <v>6</v>
      </c>
      <c r="N4250" t="str">
        <f t="shared" si="471"/>
        <v>M</v>
      </c>
      <c r="O4250" t="s">
        <v>14424</v>
      </c>
      <c r="P4250" t="s">
        <v>14425</v>
      </c>
      <c r="Q4250" t="s">
        <v>918</v>
      </c>
      <c r="R4250">
        <v>3</v>
      </c>
      <c r="S4250">
        <f t="shared" si="472"/>
        <v>2020</v>
      </c>
      <c r="T4250" t="s">
        <v>12</v>
      </c>
      <c r="U4250">
        <v>0.999999999999997</v>
      </c>
      <c r="V4250" t="s">
        <v>3876</v>
      </c>
      <c r="W4250">
        <f>VLOOKUP(Q4250,'PBT Tag Rates'!$B$5:$E$44,4,FALSE)</f>
        <v>0.98961045999999997</v>
      </c>
      <c r="X4250">
        <v>1</v>
      </c>
      <c r="Y4250" s="14">
        <f>IFERROR(LOOKUP(H4250,{30,43,48,53,58,63,68,73,78,83,88,93,97},{42,47,52,57,62,67,72,77,82,87,92,99,100}),999)</f>
        <v>62</v>
      </c>
      <c r="Z4250" s="17">
        <f t="shared" si="473"/>
        <v>5.5555555555555554</v>
      </c>
      <c r="AA4250" s="17">
        <f t="shared" si="467"/>
        <v>5.5555555555555554</v>
      </c>
      <c r="AB4250" s="17">
        <f t="shared" si="468"/>
        <v>11.658097686375321</v>
      </c>
      <c r="AC4250" s="17" t="s">
        <v>17654</v>
      </c>
    </row>
    <row r="4251" spans="1:29" x14ac:dyDescent="0.25">
      <c r="A4251" t="s">
        <v>3339</v>
      </c>
      <c r="B4251" s="165" t="s">
        <v>14426</v>
      </c>
      <c r="C4251" t="s">
        <v>14427</v>
      </c>
      <c r="D4251" s="1">
        <v>45187</v>
      </c>
      <c r="E4251">
        <f t="shared" si="470"/>
        <v>18</v>
      </c>
      <c r="F4251" t="s">
        <v>14</v>
      </c>
      <c r="G4251">
        <v>840</v>
      </c>
      <c r="H4251">
        <f t="shared" si="469"/>
        <v>84</v>
      </c>
      <c r="I4251" t="s">
        <v>7</v>
      </c>
      <c r="J4251" t="s">
        <v>8</v>
      </c>
      <c r="K4251" t="s">
        <v>14428</v>
      </c>
      <c r="L4251" t="s">
        <v>8</v>
      </c>
      <c r="M4251" t="s">
        <v>14</v>
      </c>
      <c r="N4251" t="str">
        <f t="shared" si="471"/>
        <v>F</v>
      </c>
      <c r="O4251" t="s">
        <v>630</v>
      </c>
      <c r="P4251" t="s">
        <v>1375</v>
      </c>
      <c r="Q4251" t="s">
        <v>221</v>
      </c>
      <c r="R4251">
        <v>4</v>
      </c>
      <c r="S4251">
        <f t="shared" si="472"/>
        <v>2019</v>
      </c>
      <c r="T4251" t="s">
        <v>12</v>
      </c>
      <c r="U4251">
        <v>0.999999999999999</v>
      </c>
      <c r="V4251" t="s">
        <v>3346</v>
      </c>
      <c r="W4251">
        <f>VLOOKUP(Q4251,'PBT Tag Rates'!$B$5:$E$44,4,FALSE)</f>
        <v>0.95971980899999998</v>
      </c>
      <c r="X4251">
        <v>1</v>
      </c>
      <c r="Y4251" s="14">
        <f>IFERROR(LOOKUP(H4251,{30,43,48,53,58,63,68,73,78,83,88,93,97},{42,47,52,57,62,67,72,77,82,87,92,99,100}),999)</f>
        <v>87</v>
      </c>
      <c r="Z4251" s="17">
        <f t="shared" si="473"/>
        <v>5.5555555555555554</v>
      </c>
      <c r="AA4251" s="17">
        <f t="shared" si="467"/>
        <v>5.5555555555555554</v>
      </c>
      <c r="AB4251" s="17">
        <f t="shared" si="468"/>
        <v>11.658097686375321</v>
      </c>
      <c r="AC4251" s="17" t="s">
        <v>17654</v>
      </c>
    </row>
    <row r="4252" spans="1:29" x14ac:dyDescent="0.25">
      <c r="A4252" t="s">
        <v>3339</v>
      </c>
      <c r="B4252" s="165" t="s">
        <v>14429</v>
      </c>
      <c r="C4252" t="s">
        <v>14430</v>
      </c>
      <c r="D4252" s="1">
        <v>45187</v>
      </c>
      <c r="E4252">
        <f t="shared" si="470"/>
        <v>18</v>
      </c>
      <c r="F4252" t="s">
        <v>6</v>
      </c>
      <c r="G4252">
        <v>660</v>
      </c>
      <c r="H4252">
        <f t="shared" si="469"/>
        <v>66</v>
      </c>
      <c r="I4252" t="s">
        <v>9</v>
      </c>
      <c r="J4252">
        <v>1</v>
      </c>
      <c r="K4252" t="s">
        <v>8</v>
      </c>
      <c r="L4252" t="s">
        <v>8</v>
      </c>
      <c r="M4252" t="s">
        <v>6</v>
      </c>
      <c r="N4252" t="str">
        <f t="shared" si="471"/>
        <v>M</v>
      </c>
      <c r="O4252" t="s">
        <v>14431</v>
      </c>
      <c r="P4252" t="s">
        <v>14432</v>
      </c>
      <c r="Q4252" t="s">
        <v>918</v>
      </c>
      <c r="R4252">
        <v>3</v>
      </c>
      <c r="S4252">
        <f t="shared" si="472"/>
        <v>2020</v>
      </c>
      <c r="T4252" t="s">
        <v>12</v>
      </c>
      <c r="U4252">
        <v>1</v>
      </c>
      <c r="V4252" t="s">
        <v>3346</v>
      </c>
      <c r="W4252">
        <f>VLOOKUP(Q4252,'PBT Tag Rates'!$B$5:$E$44,4,FALSE)</f>
        <v>0.98961045999999997</v>
      </c>
      <c r="X4252">
        <v>1</v>
      </c>
      <c r="Y4252" s="14">
        <f>IFERROR(LOOKUP(H4252,{30,43,48,53,58,63,68,73,78,83,88,93,97},{42,47,52,57,62,67,72,77,82,87,92,99,100}),999)</f>
        <v>67</v>
      </c>
      <c r="Z4252" s="17">
        <f t="shared" si="473"/>
        <v>5.5555555555555554</v>
      </c>
      <c r="AA4252" s="17">
        <f t="shared" si="467"/>
        <v>5.5555555555555554</v>
      </c>
      <c r="AB4252" s="17">
        <f t="shared" si="468"/>
        <v>11.658097686375321</v>
      </c>
      <c r="AC4252" s="17" t="s">
        <v>17654</v>
      </c>
    </row>
    <row r="4253" spans="1:29" x14ac:dyDescent="0.25">
      <c r="A4253" t="s">
        <v>3339</v>
      </c>
      <c r="B4253" s="165" t="s">
        <v>14433</v>
      </c>
      <c r="C4253" t="s">
        <v>14434</v>
      </c>
      <c r="D4253" s="1">
        <v>45187</v>
      </c>
      <c r="E4253">
        <f t="shared" si="470"/>
        <v>18</v>
      </c>
      <c r="F4253" t="s">
        <v>6</v>
      </c>
      <c r="G4253">
        <v>590</v>
      </c>
      <c r="H4253">
        <f t="shared" si="469"/>
        <v>59</v>
      </c>
      <c r="I4253" t="s">
        <v>7</v>
      </c>
      <c r="J4253" t="s">
        <v>8</v>
      </c>
      <c r="K4253" t="s">
        <v>8</v>
      </c>
      <c r="L4253" t="s">
        <v>8</v>
      </c>
      <c r="M4253" t="s">
        <v>6</v>
      </c>
      <c r="N4253" t="str">
        <f t="shared" si="471"/>
        <v>M</v>
      </c>
      <c r="O4253" t="s">
        <v>14435</v>
      </c>
      <c r="P4253" t="s">
        <v>14436</v>
      </c>
      <c r="Q4253" t="s">
        <v>3820</v>
      </c>
      <c r="R4253">
        <v>2</v>
      </c>
      <c r="S4253">
        <f t="shared" si="472"/>
        <v>2021</v>
      </c>
      <c r="T4253" t="s">
        <v>12</v>
      </c>
      <c r="U4253">
        <v>1</v>
      </c>
      <c r="V4253" t="s">
        <v>3386</v>
      </c>
      <c r="W4253">
        <f>VLOOKUP(Q4253,'PBT Tag Rates'!$B$5:$E$44,4,FALSE)</f>
        <v>0.98140000000000005</v>
      </c>
      <c r="X4253">
        <v>1</v>
      </c>
      <c r="Y4253" s="14">
        <f>IFERROR(LOOKUP(H4253,{30,43,48,53,58,63,68,73,78,83,88,93,97},{42,47,52,57,62,67,72,77,82,87,92,99,100}),999)</f>
        <v>62</v>
      </c>
      <c r="Z4253" s="17">
        <f t="shared" si="473"/>
        <v>5.5555555555555554</v>
      </c>
      <c r="AA4253" s="17">
        <f t="shared" si="467"/>
        <v>5.5555555555555554</v>
      </c>
      <c r="AB4253" s="17">
        <f t="shared" si="468"/>
        <v>11.658097686375321</v>
      </c>
      <c r="AC4253" s="17" t="s">
        <v>17654</v>
      </c>
    </row>
    <row r="4254" spans="1:29" x14ac:dyDescent="0.25">
      <c r="A4254" t="s">
        <v>3339</v>
      </c>
      <c r="B4254" s="165" t="s">
        <v>14437</v>
      </c>
      <c r="C4254" t="s">
        <v>14438</v>
      </c>
      <c r="D4254" s="1">
        <v>45187</v>
      </c>
      <c r="E4254">
        <f t="shared" si="470"/>
        <v>18</v>
      </c>
      <c r="F4254" t="s">
        <v>14</v>
      </c>
      <c r="G4254">
        <v>800</v>
      </c>
      <c r="H4254">
        <f t="shared" si="469"/>
        <v>80</v>
      </c>
      <c r="I4254" t="s">
        <v>9</v>
      </c>
      <c r="J4254">
        <v>1</v>
      </c>
      <c r="K4254" t="s">
        <v>14439</v>
      </c>
      <c r="L4254" t="s">
        <v>8</v>
      </c>
      <c r="M4254" t="s">
        <v>14</v>
      </c>
      <c r="N4254" t="str">
        <f t="shared" si="471"/>
        <v>F</v>
      </c>
      <c r="O4254" t="s">
        <v>1415</v>
      </c>
      <c r="P4254" t="s">
        <v>2678</v>
      </c>
      <c r="Q4254" t="s">
        <v>221</v>
      </c>
      <c r="R4254">
        <v>4</v>
      </c>
      <c r="S4254">
        <f t="shared" si="472"/>
        <v>2019</v>
      </c>
      <c r="T4254" t="s">
        <v>12</v>
      </c>
      <c r="U4254">
        <v>1</v>
      </c>
      <c r="V4254" t="s">
        <v>3396</v>
      </c>
      <c r="W4254">
        <f>VLOOKUP(Q4254,'PBT Tag Rates'!$B$5:$E$44,4,FALSE)</f>
        <v>0.95971980899999998</v>
      </c>
      <c r="X4254">
        <v>1</v>
      </c>
      <c r="Y4254" s="14">
        <f>IFERROR(LOOKUP(H4254,{30,43,48,53,58,63,68,73,78,83,88,93,97},{42,47,52,57,62,67,72,77,82,87,92,99,100}),999)</f>
        <v>82</v>
      </c>
      <c r="Z4254" s="17">
        <f t="shared" si="473"/>
        <v>5.5555555555555554</v>
      </c>
      <c r="AA4254" s="17">
        <f t="shared" si="467"/>
        <v>5.5555555555555554</v>
      </c>
      <c r="AB4254" s="17">
        <f t="shared" si="468"/>
        <v>11.658097686375321</v>
      </c>
      <c r="AC4254" s="17" t="s">
        <v>17655</v>
      </c>
    </row>
    <row r="4255" spans="1:29" x14ac:dyDescent="0.25">
      <c r="A4255" t="s">
        <v>3339</v>
      </c>
      <c r="B4255" s="165" t="s">
        <v>14440</v>
      </c>
      <c r="C4255" t="s">
        <v>14441</v>
      </c>
      <c r="D4255" s="1">
        <v>45187</v>
      </c>
      <c r="E4255">
        <f t="shared" si="470"/>
        <v>18</v>
      </c>
      <c r="F4255" t="s">
        <v>14</v>
      </c>
      <c r="G4255">
        <v>770</v>
      </c>
      <c r="H4255">
        <f t="shared" si="469"/>
        <v>77</v>
      </c>
      <c r="I4255" t="s">
        <v>7</v>
      </c>
      <c r="J4255" t="s">
        <v>8</v>
      </c>
      <c r="K4255" t="s">
        <v>8</v>
      </c>
      <c r="L4255" t="s">
        <v>8</v>
      </c>
      <c r="M4255" t="s">
        <v>14</v>
      </c>
      <c r="N4255" t="str">
        <f t="shared" si="471"/>
        <v>F</v>
      </c>
      <c r="O4255" t="s">
        <v>311</v>
      </c>
      <c r="P4255" t="s">
        <v>2706</v>
      </c>
      <c r="Q4255" t="s">
        <v>221</v>
      </c>
      <c r="R4255">
        <v>4</v>
      </c>
      <c r="S4255">
        <f t="shared" si="472"/>
        <v>2019</v>
      </c>
      <c r="T4255" t="s">
        <v>12</v>
      </c>
      <c r="U4255">
        <v>1</v>
      </c>
      <c r="V4255" t="s">
        <v>3386</v>
      </c>
      <c r="W4255">
        <f>VLOOKUP(Q4255,'PBT Tag Rates'!$B$5:$E$44,4,FALSE)</f>
        <v>0.95971980899999998</v>
      </c>
      <c r="X4255">
        <v>1</v>
      </c>
      <c r="Y4255" s="14">
        <f>IFERROR(LOOKUP(H4255,{30,43,48,53,58,63,68,73,78,83,88,93,97},{42,47,52,57,62,67,72,77,82,87,92,99,100}),999)</f>
        <v>77</v>
      </c>
      <c r="Z4255" s="17">
        <f t="shared" si="473"/>
        <v>5.5555555555555554</v>
      </c>
      <c r="AA4255" s="17">
        <f t="shared" si="467"/>
        <v>5.5555555555555554</v>
      </c>
      <c r="AB4255" s="17">
        <f t="shared" si="468"/>
        <v>11.658097686375321</v>
      </c>
      <c r="AC4255" s="17" t="s">
        <v>17654</v>
      </c>
    </row>
    <row r="4256" spans="1:29" x14ac:dyDescent="0.25">
      <c r="A4256" t="s">
        <v>3339</v>
      </c>
      <c r="B4256" s="165" t="s">
        <v>14442</v>
      </c>
      <c r="C4256" t="s">
        <v>14443</v>
      </c>
      <c r="D4256" s="1">
        <v>45187</v>
      </c>
      <c r="E4256">
        <f t="shared" si="470"/>
        <v>18</v>
      </c>
      <c r="F4256" t="s">
        <v>14</v>
      </c>
      <c r="G4256">
        <v>730</v>
      </c>
      <c r="H4256">
        <f t="shared" si="469"/>
        <v>73</v>
      </c>
      <c r="I4256" t="s">
        <v>7</v>
      </c>
      <c r="J4256" t="s">
        <v>8</v>
      </c>
      <c r="K4256" t="s">
        <v>8</v>
      </c>
      <c r="L4256" t="s">
        <v>8</v>
      </c>
      <c r="M4256" t="s">
        <v>14</v>
      </c>
      <c r="N4256" t="str">
        <f t="shared" si="471"/>
        <v>F</v>
      </c>
      <c r="O4256" t="s">
        <v>8</v>
      </c>
      <c r="P4256" t="s">
        <v>8</v>
      </c>
      <c r="Q4256" t="s">
        <v>11</v>
      </c>
      <c r="R4256" t="s">
        <v>8</v>
      </c>
      <c r="S4256" t="str">
        <f t="shared" si="472"/>
        <v>U</v>
      </c>
      <c r="T4256" t="s">
        <v>12</v>
      </c>
      <c r="U4256">
        <v>1</v>
      </c>
      <c r="V4256" t="s">
        <v>11</v>
      </c>
      <c r="W4256" t="e">
        <f>VLOOKUP(Q4256,'PBT Tag Rates'!$B$5:$E$44,4,FALSE)</f>
        <v>#N/A</v>
      </c>
      <c r="X4256">
        <v>1</v>
      </c>
      <c r="Y4256" s="14">
        <f>IFERROR(LOOKUP(H4256,{30,43,48,53,58,63,68,73,78,83,88,93,97},{42,47,52,57,62,67,72,77,82,87,92,99,100}),999)</f>
        <v>77</v>
      </c>
      <c r="Z4256" s="17">
        <f t="shared" si="473"/>
        <v>5.5555555555555554</v>
      </c>
      <c r="AA4256" s="17">
        <f t="shared" si="467"/>
        <v>5.5555555555555554</v>
      </c>
      <c r="AB4256" s="17">
        <f t="shared" si="468"/>
        <v>11.658097686375321</v>
      </c>
      <c r="AC4256" s="17" t="s">
        <v>17654</v>
      </c>
    </row>
    <row r="4257" spans="1:29" x14ac:dyDescent="0.25">
      <c r="A4257" t="s">
        <v>3339</v>
      </c>
      <c r="B4257" s="165" t="s">
        <v>14444</v>
      </c>
      <c r="C4257" t="s">
        <v>14445</v>
      </c>
      <c r="D4257" s="1">
        <v>45187</v>
      </c>
      <c r="E4257">
        <f t="shared" si="470"/>
        <v>18</v>
      </c>
      <c r="F4257" t="s">
        <v>6</v>
      </c>
      <c r="G4257">
        <v>560</v>
      </c>
      <c r="H4257">
        <f t="shared" si="469"/>
        <v>56</v>
      </c>
      <c r="I4257" t="s">
        <v>7</v>
      </c>
      <c r="J4257" t="s">
        <v>8</v>
      </c>
      <c r="K4257" t="s">
        <v>8</v>
      </c>
      <c r="L4257" t="s">
        <v>8</v>
      </c>
      <c r="M4257" t="s">
        <v>6</v>
      </c>
      <c r="N4257" t="str">
        <f t="shared" si="471"/>
        <v>M</v>
      </c>
      <c r="O4257" t="s">
        <v>8</v>
      </c>
      <c r="P4257" t="s">
        <v>8</v>
      </c>
      <c r="Q4257" t="s">
        <v>11</v>
      </c>
      <c r="R4257" t="s">
        <v>8</v>
      </c>
      <c r="S4257" t="str">
        <f t="shared" si="472"/>
        <v>U</v>
      </c>
      <c r="T4257" t="s">
        <v>12</v>
      </c>
      <c r="U4257">
        <v>1</v>
      </c>
      <c r="V4257" t="s">
        <v>11</v>
      </c>
      <c r="W4257" t="e">
        <f>VLOOKUP(Q4257,'PBT Tag Rates'!$B$5:$E$44,4,FALSE)</f>
        <v>#N/A</v>
      </c>
      <c r="X4257">
        <v>1</v>
      </c>
      <c r="Y4257" s="14">
        <f>IFERROR(LOOKUP(H4257,{30,43,48,53,58,63,68,73,78,83,88,93,97},{42,47,52,57,62,67,72,77,82,87,92,99,100}),999)</f>
        <v>57</v>
      </c>
      <c r="Z4257" s="17">
        <f t="shared" si="473"/>
        <v>5.5555555555555554</v>
      </c>
      <c r="AA4257" s="17">
        <f t="shared" si="467"/>
        <v>5.5555555555555554</v>
      </c>
      <c r="AB4257" s="17">
        <f t="shared" si="468"/>
        <v>11.658097686375321</v>
      </c>
      <c r="AC4257" s="17" t="s">
        <v>17654</v>
      </c>
    </row>
    <row r="4258" spans="1:29" x14ac:dyDescent="0.25">
      <c r="A4258" t="s">
        <v>3339</v>
      </c>
      <c r="B4258" s="165" t="s">
        <v>14446</v>
      </c>
      <c r="C4258" t="s">
        <v>14447</v>
      </c>
      <c r="D4258" s="1">
        <v>45187</v>
      </c>
      <c r="E4258">
        <f t="shared" si="470"/>
        <v>18</v>
      </c>
      <c r="F4258" t="s">
        <v>6</v>
      </c>
      <c r="G4258">
        <v>790</v>
      </c>
      <c r="H4258">
        <f t="shared" si="469"/>
        <v>79</v>
      </c>
      <c r="I4258" t="s">
        <v>7</v>
      </c>
      <c r="J4258" t="s">
        <v>8</v>
      </c>
      <c r="K4258" t="s">
        <v>8</v>
      </c>
      <c r="L4258" t="s">
        <v>8</v>
      </c>
      <c r="M4258" t="s">
        <v>6</v>
      </c>
      <c r="N4258" t="str">
        <f t="shared" si="471"/>
        <v>M</v>
      </c>
      <c r="O4258" t="s">
        <v>13596</v>
      </c>
      <c r="P4258" t="s">
        <v>13597</v>
      </c>
      <c r="Q4258" t="s">
        <v>221</v>
      </c>
      <c r="R4258">
        <v>4</v>
      </c>
      <c r="S4258">
        <f t="shared" si="472"/>
        <v>2019</v>
      </c>
      <c r="T4258" t="s">
        <v>12</v>
      </c>
      <c r="U4258">
        <v>1</v>
      </c>
      <c r="V4258" t="s">
        <v>3386</v>
      </c>
      <c r="W4258">
        <f>VLOOKUP(Q4258,'PBT Tag Rates'!$B$5:$E$44,4,FALSE)</f>
        <v>0.95971980899999998</v>
      </c>
      <c r="X4258">
        <v>1</v>
      </c>
      <c r="Y4258" s="14">
        <f>IFERROR(LOOKUP(H4258,{30,43,48,53,58,63,68,73,78,83,88,93,97},{42,47,52,57,62,67,72,77,82,87,92,99,100}),999)</f>
        <v>82</v>
      </c>
      <c r="Z4258" s="17">
        <f t="shared" si="473"/>
        <v>5.5555555555555554</v>
      </c>
      <c r="AA4258" s="17">
        <f t="shared" si="467"/>
        <v>5.5555555555555554</v>
      </c>
      <c r="AB4258" s="17">
        <f t="shared" si="468"/>
        <v>11.658097686375321</v>
      </c>
      <c r="AC4258" s="17" t="s">
        <v>17654</v>
      </c>
    </row>
    <row r="4259" spans="1:29" x14ac:dyDescent="0.25">
      <c r="A4259" t="s">
        <v>3339</v>
      </c>
      <c r="B4259" s="165" t="s">
        <v>14448</v>
      </c>
      <c r="C4259" t="s">
        <v>14449</v>
      </c>
      <c r="D4259" s="1">
        <v>45187</v>
      </c>
      <c r="E4259">
        <f t="shared" si="470"/>
        <v>18</v>
      </c>
      <c r="F4259" t="s">
        <v>14</v>
      </c>
      <c r="G4259">
        <v>810</v>
      </c>
      <c r="H4259">
        <f t="shared" si="469"/>
        <v>81</v>
      </c>
      <c r="I4259" t="s">
        <v>7</v>
      </c>
      <c r="J4259" t="s">
        <v>8</v>
      </c>
      <c r="K4259" t="s">
        <v>14450</v>
      </c>
      <c r="L4259" t="s">
        <v>8</v>
      </c>
      <c r="M4259" t="s">
        <v>14</v>
      </c>
      <c r="N4259" t="str">
        <f t="shared" si="471"/>
        <v>F</v>
      </c>
      <c r="O4259" t="s">
        <v>8</v>
      </c>
      <c r="P4259" t="s">
        <v>8</v>
      </c>
      <c r="Q4259" t="s">
        <v>11</v>
      </c>
      <c r="R4259" t="s">
        <v>8</v>
      </c>
      <c r="S4259" t="str">
        <f t="shared" si="472"/>
        <v>U</v>
      </c>
      <c r="T4259" t="s">
        <v>12</v>
      </c>
      <c r="U4259">
        <v>0.99999999999999301</v>
      </c>
      <c r="V4259" t="s">
        <v>11</v>
      </c>
      <c r="W4259" t="e">
        <f>VLOOKUP(Q4259,'PBT Tag Rates'!$B$5:$E$44,4,FALSE)</f>
        <v>#N/A</v>
      </c>
      <c r="X4259">
        <v>1</v>
      </c>
      <c r="Y4259" s="14">
        <f>IFERROR(LOOKUP(H4259,{30,43,48,53,58,63,68,73,78,83,88,93,97},{42,47,52,57,62,67,72,77,82,87,92,99,100}),999)</f>
        <v>82</v>
      </c>
      <c r="Z4259" s="17">
        <f t="shared" si="473"/>
        <v>5.5555555555555554</v>
      </c>
      <c r="AA4259" s="17">
        <f t="shared" si="467"/>
        <v>5.5555555555555554</v>
      </c>
      <c r="AB4259" s="17">
        <f t="shared" si="468"/>
        <v>11.658097686375321</v>
      </c>
      <c r="AC4259" s="17" t="s">
        <v>17654</v>
      </c>
    </row>
    <row r="4260" spans="1:29" x14ac:dyDescent="0.25">
      <c r="A4260" t="s">
        <v>3339</v>
      </c>
      <c r="B4260" s="165" t="s">
        <v>14451</v>
      </c>
      <c r="C4260" t="s">
        <v>14452</v>
      </c>
      <c r="D4260" s="1">
        <v>45187</v>
      </c>
      <c r="E4260">
        <f t="shared" si="470"/>
        <v>18</v>
      </c>
      <c r="F4260" t="s">
        <v>14</v>
      </c>
      <c r="G4260">
        <v>620</v>
      </c>
      <c r="H4260">
        <f t="shared" si="469"/>
        <v>62</v>
      </c>
      <c r="I4260" t="s">
        <v>7</v>
      </c>
      <c r="J4260" t="s">
        <v>8</v>
      </c>
      <c r="K4260" t="s">
        <v>8</v>
      </c>
      <c r="L4260" t="s">
        <v>8</v>
      </c>
      <c r="M4260" t="s">
        <v>14</v>
      </c>
      <c r="N4260" t="str">
        <f t="shared" si="471"/>
        <v>F</v>
      </c>
      <c r="O4260" t="s">
        <v>2484</v>
      </c>
      <c r="P4260" t="s">
        <v>2485</v>
      </c>
      <c r="Q4260" t="s">
        <v>918</v>
      </c>
      <c r="R4260">
        <v>3</v>
      </c>
      <c r="S4260">
        <f t="shared" si="472"/>
        <v>2020</v>
      </c>
      <c r="T4260" t="s">
        <v>12</v>
      </c>
      <c r="U4260">
        <v>1</v>
      </c>
      <c r="V4260" t="s">
        <v>3357</v>
      </c>
      <c r="W4260">
        <f>VLOOKUP(Q4260,'PBT Tag Rates'!$B$5:$E$44,4,FALSE)</f>
        <v>0.98961045999999997</v>
      </c>
      <c r="X4260">
        <v>1</v>
      </c>
      <c r="Y4260" s="14">
        <f>IFERROR(LOOKUP(H4260,{30,43,48,53,58,63,68,73,78,83,88,93,97},{42,47,52,57,62,67,72,77,82,87,92,99,100}),999)</f>
        <v>62</v>
      </c>
      <c r="Z4260" s="17">
        <f t="shared" si="473"/>
        <v>5.5555555555555554</v>
      </c>
      <c r="AA4260" s="17">
        <f t="shared" si="467"/>
        <v>5.5555555555555554</v>
      </c>
      <c r="AB4260" s="17">
        <f t="shared" si="468"/>
        <v>11.658097686375321</v>
      </c>
      <c r="AC4260" s="17" t="s">
        <v>17654</v>
      </c>
    </row>
    <row r="4261" spans="1:29" x14ac:dyDescent="0.25">
      <c r="A4261" t="s">
        <v>3339</v>
      </c>
      <c r="B4261" s="165" t="s">
        <v>14453</v>
      </c>
      <c r="C4261" t="s">
        <v>14454</v>
      </c>
      <c r="D4261" s="1">
        <v>45187</v>
      </c>
      <c r="E4261">
        <f t="shared" si="470"/>
        <v>18</v>
      </c>
      <c r="F4261" t="s">
        <v>6</v>
      </c>
      <c r="G4261">
        <v>920</v>
      </c>
      <c r="H4261">
        <f t="shared" si="469"/>
        <v>92</v>
      </c>
      <c r="I4261" t="s">
        <v>7</v>
      </c>
      <c r="J4261" t="s">
        <v>8</v>
      </c>
      <c r="K4261" t="s">
        <v>14455</v>
      </c>
      <c r="L4261" t="s">
        <v>8</v>
      </c>
      <c r="M4261" t="s">
        <v>6</v>
      </c>
      <c r="N4261" t="str">
        <f t="shared" si="471"/>
        <v>M</v>
      </c>
      <c r="O4261" t="s">
        <v>1297</v>
      </c>
      <c r="P4261" t="s">
        <v>1298</v>
      </c>
      <c r="Q4261" t="s">
        <v>221</v>
      </c>
      <c r="R4261">
        <v>4</v>
      </c>
      <c r="S4261">
        <f t="shared" si="472"/>
        <v>2019</v>
      </c>
      <c r="T4261" t="s">
        <v>12</v>
      </c>
      <c r="U4261">
        <v>1</v>
      </c>
      <c r="V4261" t="s">
        <v>3396</v>
      </c>
      <c r="W4261">
        <f>VLOOKUP(Q4261,'PBT Tag Rates'!$B$5:$E$44,4,FALSE)</f>
        <v>0.95971980899999998</v>
      </c>
      <c r="X4261">
        <v>1</v>
      </c>
      <c r="Y4261" s="14">
        <f>IFERROR(LOOKUP(H4261,{30,43,48,53,58,63,68,73,78,83,88,93,97},{42,47,52,57,62,67,72,77,82,87,92,99,100}),999)</f>
        <v>92</v>
      </c>
      <c r="Z4261" s="17">
        <f t="shared" si="473"/>
        <v>5.5555555555555554</v>
      </c>
      <c r="AA4261" s="17">
        <f t="shared" si="467"/>
        <v>5.5555555555555554</v>
      </c>
      <c r="AB4261" s="17">
        <f t="shared" si="468"/>
        <v>11.658097686375321</v>
      </c>
      <c r="AC4261" s="17" t="s">
        <v>17655</v>
      </c>
    </row>
    <row r="4262" spans="1:29" x14ac:dyDescent="0.25">
      <c r="A4262" t="s">
        <v>3339</v>
      </c>
      <c r="B4262" s="165" t="s">
        <v>14456</v>
      </c>
      <c r="C4262" t="s">
        <v>14457</v>
      </c>
      <c r="D4262" s="1">
        <v>45187</v>
      </c>
      <c r="E4262">
        <f t="shared" si="470"/>
        <v>18</v>
      </c>
      <c r="F4262" t="s">
        <v>14</v>
      </c>
      <c r="G4262">
        <v>720</v>
      </c>
      <c r="H4262">
        <f t="shared" si="469"/>
        <v>72</v>
      </c>
      <c r="I4262" t="s">
        <v>7</v>
      </c>
      <c r="J4262" t="s">
        <v>8</v>
      </c>
      <c r="K4262" t="s">
        <v>8</v>
      </c>
      <c r="L4262" t="s">
        <v>8</v>
      </c>
      <c r="M4262" t="s">
        <v>14</v>
      </c>
      <c r="N4262" t="str">
        <f t="shared" si="471"/>
        <v>F</v>
      </c>
      <c r="O4262" t="s">
        <v>14458</v>
      </c>
      <c r="P4262" t="s">
        <v>14459</v>
      </c>
      <c r="Q4262" t="s">
        <v>2605</v>
      </c>
      <c r="R4262">
        <v>4</v>
      </c>
      <c r="S4262">
        <f t="shared" si="472"/>
        <v>2019</v>
      </c>
      <c r="T4262" t="s">
        <v>12</v>
      </c>
      <c r="U4262">
        <v>0.999999999999999</v>
      </c>
      <c r="V4262" t="s">
        <v>7657</v>
      </c>
      <c r="W4262">
        <f>VLOOKUP(Q4262,'PBT Tag Rates'!$B$5:$E$44,4,FALSE)</f>
        <v>0.96152300000000002</v>
      </c>
      <c r="X4262">
        <v>1</v>
      </c>
      <c r="Y4262" s="14">
        <f>IFERROR(LOOKUP(H4262,{30,43,48,53,58,63,68,73,78,83,88,93,97},{42,47,52,57,62,67,72,77,82,87,92,99,100}),999)</f>
        <v>72</v>
      </c>
      <c r="Z4262" s="17">
        <f t="shared" si="473"/>
        <v>5.5555555555555554</v>
      </c>
      <c r="AA4262" s="17">
        <f t="shared" si="467"/>
        <v>5.5555555555555554</v>
      </c>
      <c r="AB4262" s="17">
        <f t="shared" si="468"/>
        <v>11.658097686375321</v>
      </c>
      <c r="AC4262" s="17" t="s">
        <v>17655</v>
      </c>
    </row>
    <row r="4263" spans="1:29" x14ac:dyDescent="0.25">
      <c r="A4263" t="s">
        <v>3339</v>
      </c>
      <c r="B4263" s="165" t="s">
        <v>14460</v>
      </c>
      <c r="C4263" t="s">
        <v>14461</v>
      </c>
      <c r="D4263" s="1">
        <v>45187</v>
      </c>
      <c r="E4263">
        <f t="shared" si="470"/>
        <v>18</v>
      </c>
      <c r="F4263" t="s">
        <v>6</v>
      </c>
      <c r="G4263">
        <v>550</v>
      </c>
      <c r="H4263">
        <f t="shared" si="469"/>
        <v>55</v>
      </c>
      <c r="I4263" t="s">
        <v>9</v>
      </c>
      <c r="J4263">
        <v>1</v>
      </c>
      <c r="K4263" t="s">
        <v>8</v>
      </c>
      <c r="L4263" t="s">
        <v>8</v>
      </c>
      <c r="M4263" t="s">
        <v>6</v>
      </c>
      <c r="N4263" t="str">
        <f t="shared" si="471"/>
        <v>M</v>
      </c>
      <c r="O4263" t="s">
        <v>2774</v>
      </c>
      <c r="P4263" t="s">
        <v>2775</v>
      </c>
      <c r="Q4263" t="s">
        <v>918</v>
      </c>
      <c r="R4263">
        <v>3</v>
      </c>
      <c r="S4263">
        <f t="shared" si="472"/>
        <v>2020</v>
      </c>
      <c r="T4263" t="s">
        <v>12</v>
      </c>
      <c r="U4263">
        <v>1</v>
      </c>
      <c r="V4263" t="s">
        <v>3951</v>
      </c>
      <c r="W4263">
        <f>VLOOKUP(Q4263,'PBT Tag Rates'!$B$5:$E$44,4,FALSE)</f>
        <v>0.98961045999999997</v>
      </c>
      <c r="X4263">
        <v>1</v>
      </c>
      <c r="Y4263" s="14">
        <f>IFERROR(LOOKUP(H4263,{30,43,48,53,58,63,68,73,78,83,88,93,97},{42,47,52,57,62,67,72,77,82,87,92,99,100}),999)</f>
        <v>57</v>
      </c>
      <c r="Z4263" s="17">
        <f t="shared" si="473"/>
        <v>5.5555555555555554</v>
      </c>
      <c r="AA4263" s="17">
        <f t="shared" si="467"/>
        <v>5.5555555555555554</v>
      </c>
      <c r="AB4263" s="17">
        <f t="shared" si="468"/>
        <v>11.658097686375321</v>
      </c>
      <c r="AC4263" s="17" t="s">
        <v>17655</v>
      </c>
    </row>
    <row r="4264" spans="1:29" x14ac:dyDescent="0.25">
      <c r="A4264" t="s">
        <v>3339</v>
      </c>
      <c r="B4264" s="165" t="s">
        <v>14462</v>
      </c>
      <c r="C4264" t="s">
        <v>14463</v>
      </c>
      <c r="D4264" s="1">
        <v>45187</v>
      </c>
      <c r="E4264">
        <f t="shared" si="470"/>
        <v>18</v>
      </c>
      <c r="F4264" t="s">
        <v>14</v>
      </c>
      <c r="G4264">
        <v>640</v>
      </c>
      <c r="H4264">
        <f t="shared" si="469"/>
        <v>64</v>
      </c>
      <c r="I4264" t="s">
        <v>7</v>
      </c>
      <c r="J4264" t="s">
        <v>8</v>
      </c>
      <c r="K4264" t="s">
        <v>8</v>
      </c>
      <c r="L4264" t="s">
        <v>8</v>
      </c>
      <c r="M4264" t="s">
        <v>14</v>
      </c>
      <c r="N4264" t="str">
        <f t="shared" si="471"/>
        <v>F</v>
      </c>
      <c r="O4264" t="s">
        <v>14464</v>
      </c>
      <c r="P4264" t="s">
        <v>14465</v>
      </c>
      <c r="Q4264" t="s">
        <v>918</v>
      </c>
      <c r="R4264">
        <v>3</v>
      </c>
      <c r="S4264">
        <f t="shared" si="472"/>
        <v>2020</v>
      </c>
      <c r="T4264" t="s">
        <v>12</v>
      </c>
      <c r="U4264">
        <v>1</v>
      </c>
      <c r="V4264" t="s">
        <v>3396</v>
      </c>
      <c r="W4264">
        <f>VLOOKUP(Q4264,'PBT Tag Rates'!$B$5:$E$44,4,FALSE)</f>
        <v>0.98961045999999997</v>
      </c>
      <c r="X4264">
        <v>1</v>
      </c>
      <c r="Y4264" s="14">
        <f>IFERROR(LOOKUP(H4264,{30,43,48,53,58,63,68,73,78,83,88,93,97},{42,47,52,57,62,67,72,77,82,87,92,99,100}),999)</f>
        <v>67</v>
      </c>
      <c r="Z4264" s="17">
        <f t="shared" si="473"/>
        <v>5.5555555555555554</v>
      </c>
      <c r="AA4264" s="17">
        <f t="shared" si="467"/>
        <v>5.5555555555555554</v>
      </c>
      <c r="AB4264" s="17">
        <f t="shared" si="468"/>
        <v>11.658097686375321</v>
      </c>
      <c r="AC4264" s="17" t="s">
        <v>17655</v>
      </c>
    </row>
    <row r="4265" spans="1:29" x14ac:dyDescent="0.25">
      <c r="A4265" t="s">
        <v>3339</v>
      </c>
      <c r="B4265" s="165" t="s">
        <v>14466</v>
      </c>
      <c r="C4265" t="s">
        <v>14467</v>
      </c>
      <c r="D4265" s="1">
        <v>45187</v>
      </c>
      <c r="E4265">
        <f t="shared" si="470"/>
        <v>18</v>
      </c>
      <c r="F4265" t="s">
        <v>6</v>
      </c>
      <c r="G4265">
        <v>680</v>
      </c>
      <c r="H4265">
        <f t="shared" si="469"/>
        <v>68</v>
      </c>
      <c r="I4265" t="s">
        <v>7</v>
      </c>
      <c r="J4265" t="s">
        <v>8</v>
      </c>
      <c r="K4265" t="s">
        <v>8</v>
      </c>
      <c r="L4265" t="s">
        <v>8</v>
      </c>
      <c r="M4265" t="s">
        <v>6</v>
      </c>
      <c r="N4265" t="str">
        <f t="shared" si="471"/>
        <v>M</v>
      </c>
      <c r="O4265" t="s">
        <v>1236</v>
      </c>
      <c r="P4265" t="s">
        <v>2059</v>
      </c>
      <c r="Q4265" t="s">
        <v>221</v>
      </c>
      <c r="R4265">
        <v>4</v>
      </c>
      <c r="S4265">
        <f t="shared" si="472"/>
        <v>2019</v>
      </c>
      <c r="T4265" t="s">
        <v>12</v>
      </c>
      <c r="U4265">
        <v>0.999999999999998</v>
      </c>
      <c r="V4265" t="s">
        <v>3653</v>
      </c>
      <c r="W4265">
        <f>VLOOKUP(Q4265,'PBT Tag Rates'!$B$5:$E$44,4,FALSE)</f>
        <v>0.95971980899999998</v>
      </c>
      <c r="X4265">
        <v>1</v>
      </c>
      <c r="Y4265" s="14">
        <f>IFERROR(LOOKUP(H4265,{30,43,48,53,58,63,68,73,78,83,88,93,97},{42,47,52,57,62,67,72,77,82,87,92,99,100}),999)</f>
        <v>72</v>
      </c>
      <c r="Z4265" s="17">
        <f t="shared" si="473"/>
        <v>5.5555555555555554</v>
      </c>
      <c r="AA4265" s="17">
        <f t="shared" si="467"/>
        <v>5.5555555555555554</v>
      </c>
      <c r="AB4265" s="17">
        <f t="shared" si="468"/>
        <v>11.658097686375321</v>
      </c>
      <c r="AC4265" s="17" t="s">
        <v>17655</v>
      </c>
    </row>
    <row r="4266" spans="1:29" x14ac:dyDescent="0.25">
      <c r="A4266" t="s">
        <v>3339</v>
      </c>
      <c r="B4266" s="165" t="s">
        <v>14468</v>
      </c>
      <c r="C4266" t="s">
        <v>14469</v>
      </c>
      <c r="D4266" s="1">
        <v>45187</v>
      </c>
      <c r="E4266">
        <f t="shared" si="470"/>
        <v>18</v>
      </c>
      <c r="F4266" t="s">
        <v>6</v>
      </c>
      <c r="G4266">
        <v>660</v>
      </c>
      <c r="H4266">
        <f t="shared" si="469"/>
        <v>66</v>
      </c>
      <c r="I4266" t="s">
        <v>9</v>
      </c>
      <c r="J4266">
        <v>1</v>
      </c>
      <c r="K4266" t="s">
        <v>8</v>
      </c>
      <c r="L4266" t="s">
        <v>8</v>
      </c>
      <c r="M4266" t="s">
        <v>6</v>
      </c>
      <c r="N4266" t="str">
        <f t="shared" si="471"/>
        <v>M</v>
      </c>
      <c r="O4266" t="s">
        <v>8</v>
      </c>
      <c r="P4266" t="s">
        <v>8</v>
      </c>
      <c r="Q4266" t="s">
        <v>11</v>
      </c>
      <c r="R4266" t="s">
        <v>8</v>
      </c>
      <c r="S4266" t="str">
        <f t="shared" si="472"/>
        <v>U</v>
      </c>
      <c r="T4266" t="s">
        <v>12</v>
      </c>
      <c r="U4266">
        <v>0.999999999999999</v>
      </c>
      <c r="V4266" t="s">
        <v>3100</v>
      </c>
      <c r="W4266" t="e">
        <f>VLOOKUP(Q4266,'PBT Tag Rates'!$B$5:$E$44,4,FALSE)</f>
        <v>#N/A</v>
      </c>
      <c r="X4266">
        <v>1</v>
      </c>
      <c r="Y4266" s="14">
        <f>IFERROR(LOOKUP(H4266,{30,43,48,53,58,63,68,73,78,83,88,93,97},{42,47,52,57,62,67,72,77,82,87,92,99,100}),999)</f>
        <v>67</v>
      </c>
      <c r="Z4266" s="17">
        <f t="shared" si="473"/>
        <v>5.5555555555555554</v>
      </c>
      <c r="AA4266" s="17">
        <f t="shared" si="467"/>
        <v>5.5555555555555554</v>
      </c>
      <c r="AB4266" s="17">
        <f t="shared" si="468"/>
        <v>11.658097686375321</v>
      </c>
      <c r="AC4266" s="17" t="s">
        <v>17654</v>
      </c>
    </row>
    <row r="4267" spans="1:29" x14ac:dyDescent="0.25">
      <c r="A4267" t="s">
        <v>3339</v>
      </c>
      <c r="B4267" s="165" t="s">
        <v>14470</v>
      </c>
      <c r="C4267" t="s">
        <v>14471</v>
      </c>
      <c r="D4267" s="1">
        <v>45187</v>
      </c>
      <c r="E4267">
        <f t="shared" si="470"/>
        <v>18</v>
      </c>
      <c r="F4267" t="s">
        <v>6</v>
      </c>
      <c r="G4267">
        <v>600</v>
      </c>
      <c r="H4267">
        <f t="shared" si="469"/>
        <v>60</v>
      </c>
      <c r="I4267" t="s">
        <v>7</v>
      </c>
      <c r="J4267" t="s">
        <v>8</v>
      </c>
      <c r="K4267" t="s">
        <v>8</v>
      </c>
      <c r="L4267" t="s">
        <v>8</v>
      </c>
      <c r="M4267" t="s">
        <v>6</v>
      </c>
      <c r="N4267" t="str">
        <f t="shared" si="471"/>
        <v>M</v>
      </c>
      <c r="O4267" t="s">
        <v>2726</v>
      </c>
      <c r="P4267" t="s">
        <v>2727</v>
      </c>
      <c r="Q4267" t="s">
        <v>918</v>
      </c>
      <c r="R4267">
        <v>3</v>
      </c>
      <c r="S4267">
        <f t="shared" si="472"/>
        <v>2020</v>
      </c>
      <c r="T4267" t="s">
        <v>12</v>
      </c>
      <c r="U4267">
        <v>0.999999999999999</v>
      </c>
      <c r="V4267" t="s">
        <v>3386</v>
      </c>
      <c r="W4267">
        <f>VLOOKUP(Q4267,'PBT Tag Rates'!$B$5:$E$44,4,FALSE)</f>
        <v>0.98961045999999997</v>
      </c>
      <c r="X4267">
        <v>1</v>
      </c>
      <c r="Y4267" s="14">
        <f>IFERROR(LOOKUP(H4267,{30,43,48,53,58,63,68,73,78,83,88,93,97},{42,47,52,57,62,67,72,77,82,87,92,99,100}),999)</f>
        <v>62</v>
      </c>
      <c r="Z4267" s="17">
        <f t="shared" si="473"/>
        <v>5.5555555555555554</v>
      </c>
      <c r="AA4267" s="17">
        <f t="shared" si="467"/>
        <v>5.5555555555555554</v>
      </c>
      <c r="AB4267" s="17">
        <f t="shared" si="468"/>
        <v>11.658097686375321</v>
      </c>
      <c r="AC4267" s="17" t="s">
        <v>17654</v>
      </c>
    </row>
    <row r="4268" spans="1:29" x14ac:dyDescent="0.25">
      <c r="A4268" t="s">
        <v>3339</v>
      </c>
      <c r="B4268" s="165" t="s">
        <v>14472</v>
      </c>
      <c r="C4268" t="s">
        <v>14473</v>
      </c>
      <c r="D4268" s="1">
        <v>45187</v>
      </c>
      <c r="E4268">
        <f t="shared" si="470"/>
        <v>18</v>
      </c>
      <c r="F4268" t="s">
        <v>6</v>
      </c>
      <c r="G4268">
        <v>630</v>
      </c>
      <c r="H4268">
        <f t="shared" si="469"/>
        <v>63</v>
      </c>
      <c r="I4268" t="s">
        <v>9</v>
      </c>
      <c r="J4268">
        <v>1</v>
      </c>
      <c r="K4268" t="s">
        <v>8</v>
      </c>
      <c r="L4268" t="s">
        <v>8</v>
      </c>
      <c r="M4268" t="s">
        <v>6</v>
      </c>
      <c r="N4268" t="str">
        <f t="shared" si="471"/>
        <v>M</v>
      </c>
      <c r="O4268" t="s">
        <v>14474</v>
      </c>
      <c r="P4268" t="s">
        <v>14475</v>
      </c>
      <c r="Q4268" t="s">
        <v>918</v>
      </c>
      <c r="R4268">
        <v>3</v>
      </c>
      <c r="S4268">
        <f t="shared" si="472"/>
        <v>2020</v>
      </c>
      <c r="T4268" t="s">
        <v>12</v>
      </c>
      <c r="U4268">
        <v>1</v>
      </c>
      <c r="V4268" t="s">
        <v>3396</v>
      </c>
      <c r="W4268">
        <f>VLOOKUP(Q4268,'PBT Tag Rates'!$B$5:$E$44,4,FALSE)</f>
        <v>0.98961045999999997</v>
      </c>
      <c r="X4268">
        <v>1</v>
      </c>
      <c r="Y4268" s="14">
        <f>IFERROR(LOOKUP(H4268,{30,43,48,53,58,63,68,73,78,83,88,93,97},{42,47,52,57,62,67,72,77,82,87,92,99,100}),999)</f>
        <v>67</v>
      </c>
      <c r="Z4268" s="17">
        <f t="shared" si="473"/>
        <v>5.5555555555555554</v>
      </c>
      <c r="AA4268" s="17">
        <f t="shared" si="467"/>
        <v>5.5555555555555554</v>
      </c>
      <c r="AB4268" s="17">
        <f t="shared" si="468"/>
        <v>11.658097686375321</v>
      </c>
      <c r="AC4268" s="17" t="s">
        <v>17655</v>
      </c>
    </row>
    <row r="4269" spans="1:29" x14ac:dyDescent="0.25">
      <c r="A4269" t="s">
        <v>3339</v>
      </c>
      <c r="B4269" s="165" t="s">
        <v>14476</v>
      </c>
      <c r="C4269" t="s">
        <v>14477</v>
      </c>
      <c r="D4269" s="1">
        <v>45187</v>
      </c>
      <c r="E4269">
        <f t="shared" si="470"/>
        <v>18</v>
      </c>
      <c r="F4269" t="s">
        <v>14</v>
      </c>
      <c r="G4269">
        <v>710</v>
      </c>
      <c r="H4269">
        <f t="shared" si="469"/>
        <v>71</v>
      </c>
      <c r="I4269" t="s">
        <v>7</v>
      </c>
      <c r="J4269" t="s">
        <v>8</v>
      </c>
      <c r="K4269" t="s">
        <v>8</v>
      </c>
      <c r="L4269" t="s">
        <v>8</v>
      </c>
      <c r="M4269" t="s">
        <v>14</v>
      </c>
      <c r="N4269" t="str">
        <f t="shared" si="471"/>
        <v>F</v>
      </c>
      <c r="O4269" t="s">
        <v>2548</v>
      </c>
      <c r="P4269" t="s">
        <v>2549</v>
      </c>
      <c r="Q4269" t="s">
        <v>221</v>
      </c>
      <c r="R4269">
        <v>4</v>
      </c>
      <c r="S4269">
        <f t="shared" si="472"/>
        <v>2019</v>
      </c>
      <c r="T4269" t="s">
        <v>12</v>
      </c>
      <c r="U4269">
        <v>0.999999999999994</v>
      </c>
      <c r="V4269" t="s">
        <v>3363</v>
      </c>
      <c r="W4269">
        <f>VLOOKUP(Q4269,'PBT Tag Rates'!$B$5:$E$44,4,FALSE)</f>
        <v>0.95971980899999998</v>
      </c>
      <c r="X4269">
        <v>1</v>
      </c>
      <c r="Y4269" s="14">
        <f>IFERROR(LOOKUP(H4269,{30,43,48,53,58,63,68,73,78,83,88,93,97},{42,47,52,57,62,67,72,77,82,87,92,99,100}),999)</f>
        <v>72</v>
      </c>
      <c r="Z4269" s="17">
        <f t="shared" si="473"/>
        <v>5.5555555555555554</v>
      </c>
      <c r="AA4269" s="17">
        <f t="shared" si="467"/>
        <v>5.5555555555555554</v>
      </c>
      <c r="AB4269" s="17">
        <f t="shared" si="468"/>
        <v>11.658097686375321</v>
      </c>
      <c r="AC4269" s="17" t="s">
        <v>17654</v>
      </c>
    </row>
    <row r="4270" spans="1:29" x14ac:dyDescent="0.25">
      <c r="A4270" t="s">
        <v>3339</v>
      </c>
      <c r="B4270" s="165" t="s">
        <v>14478</v>
      </c>
      <c r="C4270" t="s">
        <v>14479</v>
      </c>
      <c r="D4270" s="1">
        <v>45187</v>
      </c>
      <c r="E4270">
        <f t="shared" si="470"/>
        <v>18</v>
      </c>
      <c r="F4270" t="s">
        <v>6</v>
      </c>
      <c r="G4270">
        <v>650</v>
      </c>
      <c r="H4270">
        <f t="shared" si="469"/>
        <v>65</v>
      </c>
      <c r="I4270" t="s">
        <v>7</v>
      </c>
      <c r="J4270" t="s">
        <v>8</v>
      </c>
      <c r="K4270" t="s">
        <v>8</v>
      </c>
      <c r="L4270" t="s">
        <v>8</v>
      </c>
      <c r="M4270" t="s">
        <v>6</v>
      </c>
      <c r="N4270" t="str">
        <f t="shared" si="471"/>
        <v>M</v>
      </c>
      <c r="O4270" t="s">
        <v>14480</v>
      </c>
      <c r="P4270" t="s">
        <v>14481</v>
      </c>
      <c r="Q4270" t="s">
        <v>2596</v>
      </c>
      <c r="R4270">
        <v>3</v>
      </c>
      <c r="S4270">
        <f t="shared" si="472"/>
        <v>2020</v>
      </c>
      <c r="T4270" t="s">
        <v>12</v>
      </c>
      <c r="U4270">
        <v>1</v>
      </c>
      <c r="V4270" t="s">
        <v>3171</v>
      </c>
      <c r="W4270">
        <f>VLOOKUP(Q4270,'PBT Tag Rates'!$B$5:$E$44,4,FALSE)</f>
        <v>0.98845608500000004</v>
      </c>
      <c r="X4270">
        <v>1</v>
      </c>
      <c r="Y4270" s="14">
        <f>IFERROR(LOOKUP(H4270,{30,43,48,53,58,63,68,73,78,83,88,93,97},{42,47,52,57,62,67,72,77,82,87,92,99,100}),999)</f>
        <v>67</v>
      </c>
      <c r="Z4270" s="17">
        <f t="shared" si="473"/>
        <v>5.5555555555555554</v>
      </c>
      <c r="AA4270" s="17">
        <f t="shared" si="467"/>
        <v>5.5555555555555554</v>
      </c>
      <c r="AB4270" s="17">
        <f t="shared" si="468"/>
        <v>11.658097686375321</v>
      </c>
      <c r="AC4270" s="17" t="s">
        <v>17654</v>
      </c>
    </row>
    <row r="4271" spans="1:29" x14ac:dyDescent="0.25">
      <c r="A4271" t="s">
        <v>3339</v>
      </c>
      <c r="B4271" s="165" t="s">
        <v>14482</v>
      </c>
      <c r="C4271" t="s">
        <v>14483</v>
      </c>
      <c r="D4271" s="1">
        <v>45187</v>
      </c>
      <c r="E4271">
        <f t="shared" si="470"/>
        <v>18</v>
      </c>
      <c r="F4271" t="s">
        <v>6</v>
      </c>
      <c r="G4271">
        <v>580</v>
      </c>
      <c r="H4271">
        <f t="shared" si="469"/>
        <v>58</v>
      </c>
      <c r="I4271" t="s">
        <v>9</v>
      </c>
      <c r="J4271">
        <v>1</v>
      </c>
      <c r="K4271" t="s">
        <v>8</v>
      </c>
      <c r="L4271" t="s">
        <v>8</v>
      </c>
      <c r="M4271" t="s">
        <v>6</v>
      </c>
      <c r="N4271" t="str">
        <f t="shared" si="471"/>
        <v>M</v>
      </c>
      <c r="O4271" t="s">
        <v>2394</v>
      </c>
      <c r="P4271" t="s">
        <v>2395</v>
      </c>
      <c r="Q4271" t="s">
        <v>918</v>
      </c>
      <c r="R4271">
        <v>3</v>
      </c>
      <c r="S4271">
        <f t="shared" si="472"/>
        <v>2020</v>
      </c>
      <c r="T4271" t="s">
        <v>12</v>
      </c>
      <c r="U4271">
        <v>1</v>
      </c>
      <c r="V4271" t="s">
        <v>3396</v>
      </c>
      <c r="W4271">
        <f>VLOOKUP(Q4271,'PBT Tag Rates'!$B$5:$E$44,4,FALSE)</f>
        <v>0.98961045999999997</v>
      </c>
      <c r="X4271">
        <v>1</v>
      </c>
      <c r="Y4271" s="14">
        <f>IFERROR(LOOKUP(H4271,{30,43,48,53,58,63,68,73,78,83,88,93,97},{42,47,52,57,62,67,72,77,82,87,92,99,100}),999)</f>
        <v>62</v>
      </c>
      <c r="Z4271" s="17">
        <f t="shared" si="473"/>
        <v>5.5555555555555554</v>
      </c>
      <c r="AA4271" s="17">
        <f t="shared" si="467"/>
        <v>5.5555555555555554</v>
      </c>
      <c r="AB4271" s="17">
        <f t="shared" si="468"/>
        <v>11.658097686375321</v>
      </c>
      <c r="AC4271" s="17" t="s">
        <v>17655</v>
      </c>
    </row>
    <row r="4272" spans="1:29" x14ac:dyDescent="0.25">
      <c r="A4272" t="s">
        <v>3339</v>
      </c>
      <c r="B4272" s="165" t="s">
        <v>14484</v>
      </c>
      <c r="C4272" t="s">
        <v>14485</v>
      </c>
      <c r="D4272" s="1">
        <v>45187</v>
      </c>
      <c r="E4272">
        <f t="shared" si="470"/>
        <v>18</v>
      </c>
      <c r="F4272" t="s">
        <v>14</v>
      </c>
      <c r="G4272">
        <v>710</v>
      </c>
      <c r="H4272">
        <f t="shared" si="469"/>
        <v>71</v>
      </c>
      <c r="I4272" t="s">
        <v>9</v>
      </c>
      <c r="J4272">
        <v>1</v>
      </c>
      <c r="K4272" t="s">
        <v>8</v>
      </c>
      <c r="L4272" t="s">
        <v>8</v>
      </c>
      <c r="M4272" t="s">
        <v>14</v>
      </c>
      <c r="N4272" t="str">
        <f t="shared" si="471"/>
        <v>F</v>
      </c>
      <c r="O4272" t="s">
        <v>8</v>
      </c>
      <c r="P4272" t="s">
        <v>8</v>
      </c>
      <c r="Q4272" t="s">
        <v>11</v>
      </c>
      <c r="R4272" t="s">
        <v>8</v>
      </c>
      <c r="S4272" t="str">
        <f t="shared" si="472"/>
        <v>U</v>
      </c>
      <c r="T4272" t="s">
        <v>12</v>
      </c>
      <c r="U4272">
        <v>1</v>
      </c>
      <c r="V4272" t="s">
        <v>3100</v>
      </c>
      <c r="W4272" t="e">
        <f>VLOOKUP(Q4272,'PBT Tag Rates'!$B$5:$E$44,4,FALSE)</f>
        <v>#N/A</v>
      </c>
      <c r="X4272">
        <v>1</v>
      </c>
      <c r="Y4272" s="14">
        <f>IFERROR(LOOKUP(H4272,{30,43,48,53,58,63,68,73,78,83,88,93,97},{42,47,52,57,62,67,72,77,82,87,92,99,100}),999)</f>
        <v>72</v>
      </c>
      <c r="Z4272" s="17">
        <f t="shared" si="473"/>
        <v>5.5555555555555554</v>
      </c>
      <c r="AA4272" s="17">
        <f t="shared" si="467"/>
        <v>5.5555555555555554</v>
      </c>
      <c r="AB4272" s="17">
        <f t="shared" si="468"/>
        <v>11.658097686375321</v>
      </c>
      <c r="AC4272" s="17" t="s">
        <v>17654</v>
      </c>
    </row>
    <row r="4273" spans="1:29" x14ac:dyDescent="0.25">
      <c r="A4273" t="s">
        <v>3339</v>
      </c>
      <c r="B4273" s="165" t="s">
        <v>14486</v>
      </c>
      <c r="C4273" t="s">
        <v>14487</v>
      </c>
      <c r="D4273" s="1">
        <v>45187</v>
      </c>
      <c r="E4273">
        <f t="shared" si="470"/>
        <v>18</v>
      </c>
      <c r="F4273" t="s">
        <v>6</v>
      </c>
      <c r="G4273">
        <v>620</v>
      </c>
      <c r="H4273">
        <f t="shared" si="469"/>
        <v>62</v>
      </c>
      <c r="I4273" t="s">
        <v>9</v>
      </c>
      <c r="J4273" t="s">
        <v>8</v>
      </c>
      <c r="K4273" t="s">
        <v>8</v>
      </c>
      <c r="L4273" t="s">
        <v>8</v>
      </c>
      <c r="M4273" t="s">
        <v>6</v>
      </c>
      <c r="N4273" t="str">
        <f t="shared" si="471"/>
        <v>M</v>
      </c>
      <c r="O4273" t="s">
        <v>14488</v>
      </c>
      <c r="P4273" t="s">
        <v>14489</v>
      </c>
      <c r="Q4273" t="s">
        <v>185</v>
      </c>
      <c r="R4273">
        <v>5</v>
      </c>
      <c r="S4273">
        <f t="shared" si="472"/>
        <v>2018</v>
      </c>
      <c r="T4273" t="s">
        <v>12</v>
      </c>
      <c r="U4273">
        <v>1</v>
      </c>
      <c r="V4273" t="s">
        <v>10019</v>
      </c>
      <c r="W4273">
        <f>VLOOKUP(Q4273,'PBT Tag Rates'!$B$5:$E$44,4,FALSE)</f>
        <v>0.95730000000000004</v>
      </c>
      <c r="X4273">
        <v>1</v>
      </c>
      <c r="Y4273" s="14">
        <f>IFERROR(LOOKUP(H4273,{30,43,48,53,58,63,68,73,78,83,88,93,97},{42,47,52,57,62,67,72,77,82,87,92,99,100}),999)</f>
        <v>62</v>
      </c>
      <c r="Z4273" s="17">
        <f t="shared" si="473"/>
        <v>5.5555555555555554</v>
      </c>
      <c r="AA4273" s="17">
        <f t="shared" si="467"/>
        <v>5.5555555555555554</v>
      </c>
      <c r="AB4273" s="17">
        <f t="shared" si="468"/>
        <v>11.658097686375321</v>
      </c>
      <c r="AC4273" s="17" t="s">
        <v>17655</v>
      </c>
    </row>
    <row r="4274" spans="1:29" x14ac:dyDescent="0.25">
      <c r="A4274" t="s">
        <v>3339</v>
      </c>
      <c r="B4274" s="165" t="s">
        <v>14490</v>
      </c>
      <c r="C4274" t="s">
        <v>14491</v>
      </c>
      <c r="D4274" s="1">
        <v>45187</v>
      </c>
      <c r="E4274">
        <f t="shared" si="470"/>
        <v>18</v>
      </c>
      <c r="F4274" t="s">
        <v>6</v>
      </c>
      <c r="G4274">
        <v>710</v>
      </c>
      <c r="H4274">
        <f t="shared" si="469"/>
        <v>71</v>
      </c>
      <c r="I4274" t="s">
        <v>7</v>
      </c>
      <c r="J4274" t="s">
        <v>8</v>
      </c>
      <c r="K4274" t="s">
        <v>8</v>
      </c>
      <c r="L4274" t="s">
        <v>8</v>
      </c>
      <c r="M4274" t="s">
        <v>6</v>
      </c>
      <c r="N4274" t="str">
        <f t="shared" si="471"/>
        <v>M</v>
      </c>
      <c r="O4274" t="s">
        <v>14492</v>
      </c>
      <c r="P4274" t="s">
        <v>14493</v>
      </c>
      <c r="Q4274" t="s">
        <v>918</v>
      </c>
      <c r="R4274">
        <v>3</v>
      </c>
      <c r="S4274">
        <f t="shared" si="472"/>
        <v>2020</v>
      </c>
      <c r="T4274" t="s">
        <v>12</v>
      </c>
      <c r="U4274">
        <v>1</v>
      </c>
      <c r="V4274" t="s">
        <v>3346</v>
      </c>
      <c r="W4274">
        <f>VLOOKUP(Q4274,'PBT Tag Rates'!$B$5:$E$44,4,FALSE)</f>
        <v>0.98961045999999997</v>
      </c>
      <c r="X4274">
        <v>1</v>
      </c>
      <c r="Y4274" s="14">
        <f>IFERROR(LOOKUP(H4274,{30,43,48,53,58,63,68,73,78,83,88,93,97},{42,47,52,57,62,67,72,77,82,87,92,99,100}),999)</f>
        <v>72</v>
      </c>
      <c r="Z4274" s="17">
        <f t="shared" si="473"/>
        <v>5.5555555555555554</v>
      </c>
      <c r="AA4274" s="17">
        <f t="shared" si="467"/>
        <v>5.5555555555555554</v>
      </c>
      <c r="AB4274" s="17">
        <f t="shared" si="468"/>
        <v>11.658097686375321</v>
      </c>
      <c r="AC4274" s="17" t="s">
        <v>17654</v>
      </c>
    </row>
    <row r="4275" spans="1:29" x14ac:dyDescent="0.25">
      <c r="A4275" t="s">
        <v>3339</v>
      </c>
      <c r="B4275" s="165" t="s">
        <v>14494</v>
      </c>
      <c r="C4275" t="s">
        <v>14495</v>
      </c>
      <c r="D4275" s="1">
        <v>45187</v>
      </c>
      <c r="E4275">
        <f t="shared" si="470"/>
        <v>18</v>
      </c>
      <c r="F4275" t="s">
        <v>14</v>
      </c>
      <c r="G4275">
        <v>610</v>
      </c>
      <c r="H4275">
        <f t="shared" si="469"/>
        <v>61</v>
      </c>
      <c r="I4275" t="s">
        <v>9</v>
      </c>
      <c r="J4275">
        <v>1</v>
      </c>
      <c r="K4275" t="s">
        <v>8</v>
      </c>
      <c r="L4275" t="s">
        <v>8</v>
      </c>
      <c r="M4275" t="s">
        <v>14</v>
      </c>
      <c r="N4275" t="str">
        <f t="shared" si="471"/>
        <v>F</v>
      </c>
      <c r="O4275" t="s">
        <v>13251</v>
      </c>
      <c r="P4275" t="s">
        <v>13434</v>
      </c>
      <c r="Q4275" t="s">
        <v>221</v>
      </c>
      <c r="R4275">
        <v>4</v>
      </c>
      <c r="S4275">
        <f t="shared" si="472"/>
        <v>2019</v>
      </c>
      <c r="T4275" t="s">
        <v>12</v>
      </c>
      <c r="U4275">
        <v>1</v>
      </c>
      <c r="V4275" t="s">
        <v>3951</v>
      </c>
      <c r="W4275">
        <f>VLOOKUP(Q4275,'PBT Tag Rates'!$B$5:$E$44,4,FALSE)</f>
        <v>0.95971980899999998</v>
      </c>
      <c r="X4275">
        <v>1</v>
      </c>
      <c r="Y4275" s="14">
        <f>IFERROR(LOOKUP(H4275,{30,43,48,53,58,63,68,73,78,83,88,93,97},{42,47,52,57,62,67,72,77,82,87,92,99,100}),999)</f>
        <v>62</v>
      </c>
      <c r="Z4275" s="17">
        <f t="shared" si="473"/>
        <v>5.5555555555555554</v>
      </c>
      <c r="AA4275" s="17">
        <f t="shared" si="467"/>
        <v>5.5555555555555554</v>
      </c>
      <c r="AB4275" s="17">
        <f t="shared" si="468"/>
        <v>11.658097686375321</v>
      </c>
      <c r="AC4275" s="17" t="s">
        <v>17655</v>
      </c>
    </row>
    <row r="4276" spans="1:29" x14ac:dyDescent="0.25">
      <c r="A4276" t="s">
        <v>3339</v>
      </c>
      <c r="B4276" s="165" t="s">
        <v>14496</v>
      </c>
      <c r="C4276" t="s">
        <v>14497</v>
      </c>
      <c r="D4276" s="1">
        <v>45187</v>
      </c>
      <c r="E4276">
        <f t="shared" si="470"/>
        <v>18</v>
      </c>
      <c r="F4276" t="s">
        <v>14</v>
      </c>
      <c r="G4276">
        <v>800</v>
      </c>
      <c r="H4276">
        <f t="shared" si="469"/>
        <v>80</v>
      </c>
      <c r="I4276" t="s">
        <v>9</v>
      </c>
      <c r="J4276">
        <v>1</v>
      </c>
      <c r="K4276" t="s">
        <v>14498</v>
      </c>
      <c r="L4276" t="s">
        <v>8</v>
      </c>
      <c r="M4276" t="s">
        <v>14</v>
      </c>
      <c r="N4276" t="str">
        <f t="shared" si="471"/>
        <v>F</v>
      </c>
      <c r="O4276" t="s">
        <v>8</v>
      </c>
      <c r="P4276" t="s">
        <v>8</v>
      </c>
      <c r="Q4276" t="s">
        <v>11</v>
      </c>
      <c r="R4276" t="s">
        <v>8</v>
      </c>
      <c r="S4276" t="str">
        <f t="shared" si="472"/>
        <v>U</v>
      </c>
      <c r="T4276" t="s">
        <v>12</v>
      </c>
      <c r="U4276">
        <v>0.999999999999996</v>
      </c>
      <c r="V4276" t="s">
        <v>3100</v>
      </c>
      <c r="W4276" t="e">
        <f>VLOOKUP(Q4276,'PBT Tag Rates'!$B$5:$E$44,4,FALSE)</f>
        <v>#N/A</v>
      </c>
      <c r="X4276">
        <v>1</v>
      </c>
      <c r="Y4276" s="14">
        <f>IFERROR(LOOKUP(H4276,{30,43,48,53,58,63,68,73,78,83,88,93,97},{42,47,52,57,62,67,72,77,82,87,92,99,100}),999)</f>
        <v>82</v>
      </c>
      <c r="Z4276" s="17">
        <f t="shared" si="473"/>
        <v>5.5555555555555554</v>
      </c>
      <c r="AA4276" s="17">
        <f t="shared" si="467"/>
        <v>5.5555555555555554</v>
      </c>
      <c r="AB4276" s="17">
        <f t="shared" si="468"/>
        <v>11.658097686375321</v>
      </c>
      <c r="AC4276" s="17" t="s">
        <v>17654</v>
      </c>
    </row>
    <row r="4277" spans="1:29" x14ac:dyDescent="0.25">
      <c r="A4277" t="s">
        <v>3339</v>
      </c>
      <c r="B4277" s="165" t="s">
        <v>14499</v>
      </c>
      <c r="C4277" t="s">
        <v>14500</v>
      </c>
      <c r="D4277" s="1">
        <v>45187</v>
      </c>
      <c r="E4277">
        <f t="shared" si="470"/>
        <v>18</v>
      </c>
      <c r="F4277" t="s">
        <v>6</v>
      </c>
      <c r="G4277">
        <v>530</v>
      </c>
      <c r="H4277">
        <f t="shared" si="469"/>
        <v>53</v>
      </c>
      <c r="I4277" t="s">
        <v>7</v>
      </c>
      <c r="J4277" t="s">
        <v>8</v>
      </c>
      <c r="K4277" t="s">
        <v>8</v>
      </c>
      <c r="L4277" t="s">
        <v>8</v>
      </c>
      <c r="M4277" t="s">
        <v>6</v>
      </c>
      <c r="N4277" t="str">
        <f t="shared" si="471"/>
        <v>M</v>
      </c>
      <c r="O4277" t="s">
        <v>14501</v>
      </c>
      <c r="P4277" t="s">
        <v>14502</v>
      </c>
      <c r="Q4277" t="s">
        <v>918</v>
      </c>
      <c r="R4277">
        <v>3</v>
      </c>
      <c r="S4277">
        <f t="shared" si="472"/>
        <v>2020</v>
      </c>
      <c r="T4277" t="s">
        <v>12</v>
      </c>
      <c r="U4277">
        <v>1</v>
      </c>
      <c r="V4277" t="s">
        <v>3396</v>
      </c>
      <c r="W4277">
        <f>VLOOKUP(Q4277,'PBT Tag Rates'!$B$5:$E$44,4,FALSE)</f>
        <v>0.98961045999999997</v>
      </c>
      <c r="X4277">
        <v>1</v>
      </c>
      <c r="Y4277" s="14">
        <f>IFERROR(LOOKUP(H4277,{30,43,48,53,58,63,68,73,78,83,88,93,97},{42,47,52,57,62,67,72,77,82,87,92,99,100}),999)</f>
        <v>57</v>
      </c>
      <c r="Z4277" s="17">
        <f t="shared" si="473"/>
        <v>5.5555555555555554</v>
      </c>
      <c r="AA4277" s="17">
        <f t="shared" si="467"/>
        <v>5.5555555555555554</v>
      </c>
      <c r="AB4277" s="17">
        <f t="shared" si="468"/>
        <v>11.658097686375321</v>
      </c>
      <c r="AC4277" s="17" t="s">
        <v>17655</v>
      </c>
    </row>
    <row r="4278" spans="1:29" x14ac:dyDescent="0.25">
      <c r="A4278" t="s">
        <v>3339</v>
      </c>
      <c r="B4278" s="165" t="s">
        <v>14503</v>
      </c>
      <c r="C4278" t="s">
        <v>14504</v>
      </c>
      <c r="D4278" s="1">
        <v>45187</v>
      </c>
      <c r="E4278">
        <f t="shared" si="470"/>
        <v>18</v>
      </c>
      <c r="F4278" t="s">
        <v>6</v>
      </c>
      <c r="G4278">
        <v>760</v>
      </c>
      <c r="H4278">
        <f t="shared" si="469"/>
        <v>76</v>
      </c>
      <c r="I4278" t="s">
        <v>7</v>
      </c>
      <c r="J4278" t="s">
        <v>8</v>
      </c>
      <c r="K4278" t="s">
        <v>8</v>
      </c>
      <c r="L4278" t="s">
        <v>8</v>
      </c>
      <c r="M4278" t="s">
        <v>6</v>
      </c>
      <c r="N4278" t="str">
        <f t="shared" si="471"/>
        <v>M</v>
      </c>
      <c r="O4278" t="s">
        <v>1273</v>
      </c>
      <c r="P4278" t="s">
        <v>1274</v>
      </c>
      <c r="Q4278" t="s">
        <v>221</v>
      </c>
      <c r="R4278">
        <v>4</v>
      </c>
      <c r="S4278">
        <f t="shared" si="472"/>
        <v>2019</v>
      </c>
      <c r="T4278" t="s">
        <v>12</v>
      </c>
      <c r="U4278">
        <v>1</v>
      </c>
      <c r="V4278" t="s">
        <v>3346</v>
      </c>
      <c r="W4278">
        <f>VLOOKUP(Q4278,'PBT Tag Rates'!$B$5:$E$44,4,FALSE)</f>
        <v>0.95971980899999998</v>
      </c>
      <c r="X4278">
        <v>1</v>
      </c>
      <c r="Y4278" s="14">
        <f>IFERROR(LOOKUP(H4278,{30,43,48,53,58,63,68,73,78,83,88,93,97},{42,47,52,57,62,67,72,77,82,87,92,99,100}),999)</f>
        <v>77</v>
      </c>
      <c r="Z4278" s="17">
        <f t="shared" si="473"/>
        <v>5.5555555555555554</v>
      </c>
      <c r="AA4278" s="17">
        <f t="shared" si="467"/>
        <v>5.5555555555555554</v>
      </c>
      <c r="AB4278" s="17">
        <f t="shared" si="468"/>
        <v>11.658097686375321</v>
      </c>
      <c r="AC4278" s="17" t="s">
        <v>17654</v>
      </c>
    </row>
    <row r="4279" spans="1:29" x14ac:dyDescent="0.25">
      <c r="A4279" t="s">
        <v>3339</v>
      </c>
      <c r="B4279" s="165" t="s">
        <v>14505</v>
      </c>
      <c r="C4279" t="s">
        <v>14506</v>
      </c>
      <c r="D4279" s="1">
        <v>45187</v>
      </c>
      <c r="E4279">
        <f t="shared" si="470"/>
        <v>18</v>
      </c>
      <c r="F4279" t="s">
        <v>14</v>
      </c>
      <c r="G4279">
        <v>760</v>
      </c>
      <c r="H4279">
        <f t="shared" si="469"/>
        <v>76</v>
      </c>
      <c r="I4279" t="s">
        <v>9</v>
      </c>
      <c r="J4279">
        <v>1</v>
      </c>
      <c r="K4279" t="s">
        <v>8</v>
      </c>
      <c r="L4279" t="s">
        <v>8</v>
      </c>
      <c r="M4279" t="s">
        <v>14</v>
      </c>
      <c r="N4279" t="str">
        <f t="shared" si="471"/>
        <v>F</v>
      </c>
      <c r="O4279" t="s">
        <v>2707</v>
      </c>
      <c r="P4279" t="s">
        <v>2708</v>
      </c>
      <c r="Q4279" t="s">
        <v>221</v>
      </c>
      <c r="R4279">
        <v>4</v>
      </c>
      <c r="S4279">
        <f t="shared" si="472"/>
        <v>2019</v>
      </c>
      <c r="T4279" t="s">
        <v>12</v>
      </c>
      <c r="U4279">
        <v>0.999999999999996</v>
      </c>
      <c r="V4279" t="s">
        <v>3346</v>
      </c>
      <c r="W4279">
        <f>VLOOKUP(Q4279,'PBT Tag Rates'!$B$5:$E$44,4,FALSE)</f>
        <v>0.95971980899999998</v>
      </c>
      <c r="X4279">
        <v>1</v>
      </c>
      <c r="Y4279" s="14">
        <f>IFERROR(LOOKUP(H4279,{30,43,48,53,58,63,68,73,78,83,88,93,97},{42,47,52,57,62,67,72,77,82,87,92,99,100}),999)</f>
        <v>77</v>
      </c>
      <c r="Z4279" s="17">
        <f t="shared" si="473"/>
        <v>5.5555555555555554</v>
      </c>
      <c r="AA4279" s="17">
        <f t="shared" si="467"/>
        <v>5.5555555555555554</v>
      </c>
      <c r="AB4279" s="17">
        <f t="shared" si="468"/>
        <v>11.658097686375321</v>
      </c>
      <c r="AC4279" s="17" t="s">
        <v>17654</v>
      </c>
    </row>
    <row r="4280" spans="1:29" x14ac:dyDescent="0.25">
      <c r="A4280" t="s">
        <v>3339</v>
      </c>
      <c r="B4280" s="165" t="s">
        <v>14507</v>
      </c>
      <c r="C4280" t="s">
        <v>14508</v>
      </c>
      <c r="D4280" s="1">
        <v>45187</v>
      </c>
      <c r="E4280">
        <f t="shared" si="470"/>
        <v>18</v>
      </c>
      <c r="F4280" t="s">
        <v>14</v>
      </c>
      <c r="G4280">
        <v>630</v>
      </c>
      <c r="H4280">
        <f t="shared" si="469"/>
        <v>63</v>
      </c>
      <c r="I4280" t="s">
        <v>7</v>
      </c>
      <c r="J4280" t="s">
        <v>8</v>
      </c>
      <c r="K4280" t="s">
        <v>8</v>
      </c>
      <c r="L4280" t="s">
        <v>8</v>
      </c>
      <c r="M4280" t="s">
        <v>14</v>
      </c>
      <c r="N4280" t="str">
        <f t="shared" si="471"/>
        <v>F</v>
      </c>
      <c r="O4280" t="s">
        <v>550</v>
      </c>
      <c r="P4280" t="s">
        <v>3627</v>
      </c>
      <c r="Q4280" t="s">
        <v>281</v>
      </c>
      <c r="R4280">
        <v>4</v>
      </c>
      <c r="S4280">
        <f t="shared" si="472"/>
        <v>2019</v>
      </c>
      <c r="T4280" t="s">
        <v>12</v>
      </c>
      <c r="U4280">
        <v>1</v>
      </c>
      <c r="V4280" t="s">
        <v>3079</v>
      </c>
      <c r="W4280">
        <f>VLOOKUP(Q4280,'PBT Tag Rates'!$B$5:$E$44,4,FALSE)</f>
        <v>0.99705232300000002</v>
      </c>
      <c r="X4280">
        <v>1</v>
      </c>
      <c r="Y4280" s="14">
        <f>IFERROR(LOOKUP(H4280,{30,43,48,53,58,63,68,73,78,83,88,93,97},{42,47,52,57,62,67,72,77,82,87,92,99,100}),999)</f>
        <v>67</v>
      </c>
      <c r="Z4280" s="17">
        <f t="shared" si="473"/>
        <v>5.5555555555555554</v>
      </c>
      <c r="AA4280" s="17">
        <f t="shared" si="467"/>
        <v>5.5555555555555554</v>
      </c>
      <c r="AB4280" s="17">
        <f t="shared" si="468"/>
        <v>11.658097686375321</v>
      </c>
      <c r="AC4280" s="17" t="s">
        <v>17654</v>
      </c>
    </row>
    <row r="4281" spans="1:29" x14ac:dyDescent="0.25">
      <c r="A4281" t="s">
        <v>3339</v>
      </c>
      <c r="B4281" s="165" t="s">
        <v>14509</v>
      </c>
      <c r="C4281" t="s">
        <v>14510</v>
      </c>
      <c r="D4281" s="1">
        <v>45187</v>
      </c>
      <c r="E4281">
        <f t="shared" si="470"/>
        <v>18</v>
      </c>
      <c r="F4281" t="s">
        <v>14</v>
      </c>
      <c r="G4281">
        <v>720</v>
      </c>
      <c r="H4281">
        <f t="shared" si="469"/>
        <v>72</v>
      </c>
      <c r="I4281" t="s">
        <v>9</v>
      </c>
      <c r="J4281">
        <v>1</v>
      </c>
      <c r="K4281" t="s">
        <v>8</v>
      </c>
      <c r="L4281" t="s">
        <v>8</v>
      </c>
      <c r="M4281" t="s">
        <v>14</v>
      </c>
      <c r="N4281" t="str">
        <f t="shared" si="471"/>
        <v>F</v>
      </c>
      <c r="O4281" t="s">
        <v>2566</v>
      </c>
      <c r="P4281" t="s">
        <v>10708</v>
      </c>
      <c r="Q4281" t="s">
        <v>221</v>
      </c>
      <c r="R4281">
        <v>4</v>
      </c>
      <c r="S4281">
        <f t="shared" si="472"/>
        <v>2019</v>
      </c>
      <c r="T4281" t="s">
        <v>12</v>
      </c>
      <c r="U4281">
        <v>0.999999999999998</v>
      </c>
      <c r="V4281" t="s">
        <v>3346</v>
      </c>
      <c r="W4281">
        <f>VLOOKUP(Q4281,'PBT Tag Rates'!$B$5:$E$44,4,FALSE)</f>
        <v>0.95971980899999998</v>
      </c>
      <c r="X4281">
        <v>1</v>
      </c>
      <c r="Y4281" s="14">
        <f>IFERROR(LOOKUP(H4281,{30,43,48,53,58,63,68,73,78,83,88,93,97},{42,47,52,57,62,67,72,77,82,87,92,99,100}),999)</f>
        <v>72</v>
      </c>
      <c r="Z4281" s="17">
        <f t="shared" si="473"/>
        <v>5.5555555555555554</v>
      </c>
      <c r="AA4281" s="17">
        <f t="shared" si="467"/>
        <v>5.5555555555555554</v>
      </c>
      <c r="AB4281" s="17">
        <f t="shared" si="468"/>
        <v>11.658097686375321</v>
      </c>
      <c r="AC4281" s="17" t="s">
        <v>17654</v>
      </c>
    </row>
    <row r="4282" spans="1:29" x14ac:dyDescent="0.25">
      <c r="A4282" t="s">
        <v>3339</v>
      </c>
      <c r="B4282" s="165" t="s">
        <v>14511</v>
      </c>
      <c r="C4282" t="s">
        <v>14512</v>
      </c>
      <c r="D4282" s="1">
        <v>45187</v>
      </c>
      <c r="E4282">
        <f t="shared" si="470"/>
        <v>18</v>
      </c>
      <c r="F4282" t="s">
        <v>6</v>
      </c>
      <c r="G4282">
        <v>540</v>
      </c>
      <c r="H4282">
        <f t="shared" si="469"/>
        <v>54</v>
      </c>
      <c r="I4282" t="s">
        <v>7</v>
      </c>
      <c r="J4282" t="s">
        <v>8</v>
      </c>
      <c r="K4282" t="s">
        <v>8</v>
      </c>
      <c r="L4282" t="s">
        <v>8</v>
      </c>
      <c r="M4282" t="s">
        <v>6</v>
      </c>
      <c r="N4282" t="str">
        <f t="shared" si="471"/>
        <v>M</v>
      </c>
      <c r="O4282" t="s">
        <v>1701</v>
      </c>
      <c r="P4282" t="s">
        <v>1702</v>
      </c>
      <c r="Q4282" t="s">
        <v>918</v>
      </c>
      <c r="R4282">
        <v>3</v>
      </c>
      <c r="S4282">
        <f t="shared" si="472"/>
        <v>2020</v>
      </c>
      <c r="T4282" t="s">
        <v>12</v>
      </c>
      <c r="U4282">
        <v>1</v>
      </c>
      <c r="V4282" t="s">
        <v>3346</v>
      </c>
      <c r="W4282">
        <f>VLOOKUP(Q4282,'PBT Tag Rates'!$B$5:$E$44,4,FALSE)</f>
        <v>0.98961045999999997</v>
      </c>
      <c r="X4282">
        <v>1</v>
      </c>
      <c r="Y4282" s="14">
        <f>IFERROR(LOOKUP(H4282,{30,43,48,53,58,63,68,73,78,83,88,93,97},{42,47,52,57,62,67,72,77,82,87,92,99,100}),999)</f>
        <v>57</v>
      </c>
      <c r="Z4282" s="17">
        <f t="shared" si="473"/>
        <v>5.5555555555555554</v>
      </c>
      <c r="AA4282" s="17">
        <f t="shared" si="467"/>
        <v>5.5555555555555554</v>
      </c>
      <c r="AB4282" s="17">
        <f t="shared" si="468"/>
        <v>11.658097686375321</v>
      </c>
      <c r="AC4282" s="17" t="s">
        <v>17654</v>
      </c>
    </row>
    <row r="4283" spans="1:29" x14ac:dyDescent="0.25">
      <c r="A4283" t="s">
        <v>3339</v>
      </c>
      <c r="B4283" s="165" t="s">
        <v>14513</v>
      </c>
      <c r="C4283" t="s">
        <v>14514</v>
      </c>
      <c r="D4283" s="1">
        <v>45187</v>
      </c>
      <c r="E4283">
        <f t="shared" si="470"/>
        <v>18</v>
      </c>
      <c r="F4283" t="s">
        <v>6</v>
      </c>
      <c r="G4283">
        <v>600</v>
      </c>
      <c r="H4283">
        <f t="shared" si="469"/>
        <v>60</v>
      </c>
      <c r="I4283" t="s">
        <v>7</v>
      </c>
      <c r="J4283" t="s">
        <v>8</v>
      </c>
      <c r="K4283" t="s">
        <v>8</v>
      </c>
      <c r="L4283" t="s">
        <v>8</v>
      </c>
      <c r="M4283" t="s">
        <v>6</v>
      </c>
      <c r="N4283" t="str">
        <f t="shared" si="471"/>
        <v>M</v>
      </c>
      <c r="O4283" t="s">
        <v>8</v>
      </c>
      <c r="P4283" t="s">
        <v>8</v>
      </c>
      <c r="Q4283" t="s">
        <v>11</v>
      </c>
      <c r="R4283" t="s">
        <v>8</v>
      </c>
      <c r="S4283" t="str">
        <f t="shared" si="472"/>
        <v>U</v>
      </c>
      <c r="T4283" t="s">
        <v>12</v>
      </c>
      <c r="U4283">
        <v>0.999999999999999</v>
      </c>
      <c r="V4283" t="s">
        <v>11</v>
      </c>
      <c r="W4283" t="e">
        <f>VLOOKUP(Q4283,'PBT Tag Rates'!$B$5:$E$44,4,FALSE)</f>
        <v>#N/A</v>
      </c>
      <c r="X4283">
        <v>1</v>
      </c>
      <c r="Y4283" s="14">
        <f>IFERROR(LOOKUP(H4283,{30,43,48,53,58,63,68,73,78,83,88,93,97},{42,47,52,57,62,67,72,77,82,87,92,99,100}),999)</f>
        <v>62</v>
      </c>
      <c r="Z4283" s="17">
        <f t="shared" si="473"/>
        <v>5.5555555555555554</v>
      </c>
      <c r="AA4283" s="17">
        <f t="shared" ref="AA4283:AA4346" si="474">Z4283*(1+$AA$4)</f>
        <v>5.5555555555555554</v>
      </c>
      <c r="AB4283" s="17">
        <f t="shared" ref="AB4283:AB4346" si="475">IF(D4283&lt;$D$3,AA4283/$AB$3,AA4283/$AB$4)</f>
        <v>11.658097686375321</v>
      </c>
      <c r="AC4283" s="17" t="s">
        <v>17654</v>
      </c>
    </row>
    <row r="4284" spans="1:29" x14ac:dyDescent="0.25">
      <c r="A4284" t="s">
        <v>3339</v>
      </c>
      <c r="B4284" s="165" t="s">
        <v>14515</v>
      </c>
      <c r="C4284" t="s">
        <v>14516</v>
      </c>
      <c r="D4284" s="1">
        <v>45187</v>
      </c>
      <c r="E4284">
        <f t="shared" si="470"/>
        <v>18</v>
      </c>
      <c r="F4284" t="s">
        <v>14</v>
      </c>
      <c r="G4284">
        <v>760</v>
      </c>
      <c r="H4284">
        <f t="shared" si="469"/>
        <v>76</v>
      </c>
      <c r="I4284" t="s">
        <v>7</v>
      </c>
      <c r="J4284" t="s">
        <v>8</v>
      </c>
      <c r="K4284" t="s">
        <v>8</v>
      </c>
      <c r="L4284" t="s">
        <v>8</v>
      </c>
      <c r="M4284" t="s">
        <v>14</v>
      </c>
      <c r="N4284" t="str">
        <f t="shared" si="471"/>
        <v>F</v>
      </c>
      <c r="O4284" t="s">
        <v>583</v>
      </c>
      <c r="P4284" t="s">
        <v>584</v>
      </c>
      <c r="Q4284" t="s">
        <v>221</v>
      </c>
      <c r="R4284">
        <v>4</v>
      </c>
      <c r="S4284">
        <f t="shared" si="472"/>
        <v>2019</v>
      </c>
      <c r="T4284" t="s">
        <v>12</v>
      </c>
      <c r="U4284">
        <v>0.999999999999999</v>
      </c>
      <c r="V4284" t="s">
        <v>3346</v>
      </c>
      <c r="W4284">
        <f>VLOOKUP(Q4284,'PBT Tag Rates'!$B$5:$E$44,4,FALSE)</f>
        <v>0.95971980899999998</v>
      </c>
      <c r="X4284">
        <v>1</v>
      </c>
      <c r="Y4284" s="14">
        <f>IFERROR(LOOKUP(H4284,{30,43,48,53,58,63,68,73,78,83,88,93,97},{42,47,52,57,62,67,72,77,82,87,92,99,100}),999)</f>
        <v>77</v>
      </c>
      <c r="Z4284" s="17">
        <f t="shared" si="473"/>
        <v>5.5555555555555554</v>
      </c>
      <c r="AA4284" s="17">
        <f t="shared" si="474"/>
        <v>5.5555555555555554</v>
      </c>
      <c r="AB4284" s="17">
        <f t="shared" si="475"/>
        <v>11.658097686375321</v>
      </c>
      <c r="AC4284" s="17" t="s">
        <v>17654</v>
      </c>
    </row>
    <row r="4285" spans="1:29" x14ac:dyDescent="0.25">
      <c r="A4285" t="s">
        <v>3339</v>
      </c>
      <c r="B4285" s="165" t="s">
        <v>14517</v>
      </c>
      <c r="C4285" t="s">
        <v>14518</v>
      </c>
      <c r="D4285" s="1">
        <v>45187</v>
      </c>
      <c r="E4285">
        <f t="shared" si="470"/>
        <v>18</v>
      </c>
      <c r="F4285" t="s">
        <v>6</v>
      </c>
      <c r="G4285">
        <v>460</v>
      </c>
      <c r="H4285">
        <f t="shared" si="469"/>
        <v>46</v>
      </c>
      <c r="I4285" t="s">
        <v>9</v>
      </c>
      <c r="J4285">
        <v>1</v>
      </c>
      <c r="K4285" t="s">
        <v>8</v>
      </c>
      <c r="L4285" t="s">
        <v>8</v>
      </c>
      <c r="M4285" t="s">
        <v>6</v>
      </c>
      <c r="N4285" t="str">
        <f t="shared" si="471"/>
        <v>M</v>
      </c>
      <c r="O4285" t="s">
        <v>9137</v>
      </c>
      <c r="P4285" t="s">
        <v>9138</v>
      </c>
      <c r="Q4285" t="s">
        <v>3820</v>
      </c>
      <c r="R4285">
        <v>2</v>
      </c>
      <c r="S4285">
        <f t="shared" si="472"/>
        <v>2021</v>
      </c>
      <c r="T4285" t="s">
        <v>12</v>
      </c>
      <c r="U4285">
        <v>1</v>
      </c>
      <c r="V4285" t="s">
        <v>3876</v>
      </c>
      <c r="W4285">
        <f>VLOOKUP(Q4285,'PBT Tag Rates'!$B$5:$E$44,4,FALSE)</f>
        <v>0.98140000000000005</v>
      </c>
      <c r="X4285">
        <v>1</v>
      </c>
      <c r="Y4285" s="14">
        <f>IFERROR(LOOKUP(H4285,{30,43,48,53,58,63,68,73,78,83,88,93,97},{42,47,52,57,62,67,72,77,82,87,92,99,100}),999)</f>
        <v>47</v>
      </c>
      <c r="Z4285" s="17">
        <f t="shared" si="473"/>
        <v>5.5555555555555554</v>
      </c>
      <c r="AA4285" s="17">
        <f t="shared" si="474"/>
        <v>5.5555555555555554</v>
      </c>
      <c r="AB4285" s="17">
        <f t="shared" si="475"/>
        <v>11.658097686375321</v>
      </c>
      <c r="AC4285" s="17" t="s">
        <v>17654</v>
      </c>
    </row>
    <row r="4286" spans="1:29" x14ac:dyDescent="0.25">
      <c r="A4286" t="s">
        <v>3339</v>
      </c>
      <c r="B4286" s="165" t="s">
        <v>14519</v>
      </c>
      <c r="C4286" t="s">
        <v>14520</v>
      </c>
      <c r="D4286" s="1">
        <v>45187</v>
      </c>
      <c r="E4286">
        <f t="shared" si="470"/>
        <v>18</v>
      </c>
      <c r="F4286" t="s">
        <v>14</v>
      </c>
      <c r="G4286">
        <v>680</v>
      </c>
      <c r="H4286">
        <f t="shared" si="469"/>
        <v>68</v>
      </c>
      <c r="I4286" t="s">
        <v>9</v>
      </c>
      <c r="J4286">
        <v>1</v>
      </c>
      <c r="K4286" t="s">
        <v>8</v>
      </c>
      <c r="L4286" t="s">
        <v>8</v>
      </c>
      <c r="M4286" t="s">
        <v>14</v>
      </c>
      <c r="N4286" t="str">
        <f t="shared" si="471"/>
        <v>F</v>
      </c>
      <c r="O4286" t="s">
        <v>14521</v>
      </c>
      <c r="P4286" t="s">
        <v>14522</v>
      </c>
      <c r="Q4286" t="s">
        <v>281</v>
      </c>
      <c r="R4286">
        <v>4</v>
      </c>
      <c r="S4286">
        <f t="shared" si="472"/>
        <v>2019</v>
      </c>
      <c r="T4286" t="s">
        <v>12</v>
      </c>
      <c r="U4286">
        <v>1</v>
      </c>
      <c r="V4286" t="s">
        <v>3079</v>
      </c>
      <c r="W4286">
        <f>VLOOKUP(Q4286,'PBT Tag Rates'!$B$5:$E$44,4,FALSE)</f>
        <v>0.99705232300000002</v>
      </c>
      <c r="X4286">
        <v>1</v>
      </c>
      <c r="Y4286" s="14">
        <f>IFERROR(LOOKUP(H4286,{30,43,48,53,58,63,68,73,78,83,88,93,97},{42,47,52,57,62,67,72,77,82,87,92,99,100}),999)</f>
        <v>72</v>
      </c>
      <c r="Z4286" s="17">
        <f t="shared" si="473"/>
        <v>5.5555555555555554</v>
      </c>
      <c r="AA4286" s="17">
        <f t="shared" si="474"/>
        <v>5.5555555555555554</v>
      </c>
      <c r="AB4286" s="17">
        <f t="shared" si="475"/>
        <v>11.658097686375321</v>
      </c>
      <c r="AC4286" s="17" t="s">
        <v>17654</v>
      </c>
    </row>
    <row r="4287" spans="1:29" x14ac:dyDescent="0.25">
      <c r="A4287" t="s">
        <v>3339</v>
      </c>
      <c r="B4287" s="165" t="s">
        <v>14523</v>
      </c>
      <c r="C4287" t="s">
        <v>14524</v>
      </c>
      <c r="D4287" s="1">
        <v>45187</v>
      </c>
      <c r="E4287">
        <f t="shared" si="470"/>
        <v>18</v>
      </c>
      <c r="F4287" t="s">
        <v>6</v>
      </c>
      <c r="G4287">
        <v>600</v>
      </c>
      <c r="H4287">
        <f t="shared" si="469"/>
        <v>60</v>
      </c>
      <c r="I4287" t="s">
        <v>7</v>
      </c>
      <c r="J4287" t="s">
        <v>8</v>
      </c>
      <c r="K4287" t="s">
        <v>8</v>
      </c>
      <c r="L4287" t="s">
        <v>8</v>
      </c>
      <c r="M4287" t="s">
        <v>6</v>
      </c>
      <c r="N4287" t="str">
        <f t="shared" si="471"/>
        <v>M</v>
      </c>
      <c r="O4287" t="s">
        <v>9995</v>
      </c>
      <c r="P4287" t="s">
        <v>9996</v>
      </c>
      <c r="Q4287" t="s">
        <v>918</v>
      </c>
      <c r="R4287">
        <v>3</v>
      </c>
      <c r="S4287">
        <f t="shared" si="472"/>
        <v>2020</v>
      </c>
      <c r="T4287" t="s">
        <v>12</v>
      </c>
      <c r="U4287">
        <v>1</v>
      </c>
      <c r="V4287" t="s">
        <v>3386</v>
      </c>
      <c r="W4287">
        <f>VLOOKUP(Q4287,'PBT Tag Rates'!$B$5:$E$44,4,FALSE)</f>
        <v>0.98961045999999997</v>
      </c>
      <c r="X4287">
        <v>1</v>
      </c>
      <c r="Y4287" s="14">
        <f>IFERROR(LOOKUP(H4287,{30,43,48,53,58,63,68,73,78,83,88,93,97},{42,47,52,57,62,67,72,77,82,87,92,99,100}),999)</f>
        <v>62</v>
      </c>
      <c r="Z4287" s="17">
        <f t="shared" si="473"/>
        <v>5.5555555555555554</v>
      </c>
      <c r="AA4287" s="17">
        <f t="shared" si="474"/>
        <v>5.5555555555555554</v>
      </c>
      <c r="AB4287" s="17">
        <f t="shared" si="475"/>
        <v>11.658097686375321</v>
      </c>
      <c r="AC4287" s="17" t="s">
        <v>17654</v>
      </c>
    </row>
    <row r="4288" spans="1:29" x14ac:dyDescent="0.25">
      <c r="A4288" t="s">
        <v>3339</v>
      </c>
      <c r="B4288" s="165" t="s">
        <v>14525</v>
      </c>
      <c r="C4288" t="s">
        <v>14526</v>
      </c>
      <c r="D4288" s="1">
        <v>45187</v>
      </c>
      <c r="E4288">
        <f t="shared" si="470"/>
        <v>18</v>
      </c>
      <c r="F4288" t="s">
        <v>6</v>
      </c>
      <c r="G4288">
        <v>720</v>
      </c>
      <c r="H4288">
        <f t="shared" si="469"/>
        <v>72</v>
      </c>
      <c r="I4288" t="s">
        <v>7</v>
      </c>
      <c r="J4288" t="s">
        <v>8</v>
      </c>
      <c r="K4288" t="s">
        <v>8</v>
      </c>
      <c r="L4288" t="s">
        <v>8</v>
      </c>
      <c r="M4288" t="s">
        <v>6</v>
      </c>
      <c r="N4288" t="str">
        <f t="shared" si="471"/>
        <v>M</v>
      </c>
      <c r="O4288" t="s">
        <v>607</v>
      </c>
      <c r="P4288" t="s">
        <v>2239</v>
      </c>
      <c r="Q4288" t="s">
        <v>221</v>
      </c>
      <c r="R4288">
        <v>4</v>
      </c>
      <c r="S4288">
        <f t="shared" si="472"/>
        <v>2019</v>
      </c>
      <c r="T4288" t="s">
        <v>12</v>
      </c>
      <c r="U4288">
        <v>0.999999999999999</v>
      </c>
      <c r="V4288" t="s">
        <v>3346</v>
      </c>
      <c r="W4288">
        <f>VLOOKUP(Q4288,'PBT Tag Rates'!$B$5:$E$44,4,FALSE)</f>
        <v>0.95971980899999998</v>
      </c>
      <c r="X4288">
        <v>1</v>
      </c>
      <c r="Y4288" s="14">
        <f>IFERROR(LOOKUP(H4288,{30,43,48,53,58,63,68,73,78,83,88,93,97},{42,47,52,57,62,67,72,77,82,87,92,99,100}),999)</f>
        <v>72</v>
      </c>
      <c r="Z4288" s="17">
        <f t="shared" si="473"/>
        <v>5.5555555555555554</v>
      </c>
      <c r="AA4288" s="17">
        <f t="shared" si="474"/>
        <v>5.5555555555555554</v>
      </c>
      <c r="AB4288" s="17">
        <f t="shared" si="475"/>
        <v>11.658097686375321</v>
      </c>
      <c r="AC4288" s="17" t="s">
        <v>17654</v>
      </c>
    </row>
    <row r="4289" spans="1:29" x14ac:dyDescent="0.25">
      <c r="A4289" t="s">
        <v>3339</v>
      </c>
      <c r="B4289" s="165" t="s">
        <v>14527</v>
      </c>
      <c r="C4289" t="s">
        <v>14528</v>
      </c>
      <c r="D4289" s="1">
        <v>45187</v>
      </c>
      <c r="E4289">
        <f t="shared" si="470"/>
        <v>18</v>
      </c>
      <c r="F4289" t="s">
        <v>6</v>
      </c>
      <c r="G4289">
        <v>600</v>
      </c>
      <c r="H4289">
        <f t="shared" si="469"/>
        <v>60</v>
      </c>
      <c r="I4289" t="s">
        <v>7</v>
      </c>
      <c r="J4289" t="s">
        <v>8</v>
      </c>
      <c r="K4289" t="s">
        <v>8</v>
      </c>
      <c r="L4289" t="s">
        <v>8</v>
      </c>
      <c r="M4289" t="s">
        <v>6</v>
      </c>
      <c r="N4289" t="str">
        <f t="shared" si="471"/>
        <v>M</v>
      </c>
      <c r="O4289" t="s">
        <v>1623</v>
      </c>
      <c r="P4289" t="s">
        <v>12334</v>
      </c>
      <c r="Q4289" t="s">
        <v>221</v>
      </c>
      <c r="R4289">
        <v>4</v>
      </c>
      <c r="S4289">
        <f t="shared" si="472"/>
        <v>2019</v>
      </c>
      <c r="T4289" t="s">
        <v>12</v>
      </c>
      <c r="U4289">
        <v>0.999999999999998</v>
      </c>
      <c r="V4289" t="s">
        <v>3346</v>
      </c>
      <c r="W4289">
        <f>VLOOKUP(Q4289,'PBT Tag Rates'!$B$5:$E$44,4,FALSE)</f>
        <v>0.95971980899999998</v>
      </c>
      <c r="X4289">
        <v>1</v>
      </c>
      <c r="Y4289" s="14">
        <f>IFERROR(LOOKUP(H4289,{30,43,48,53,58,63,68,73,78,83,88,93,97},{42,47,52,57,62,67,72,77,82,87,92,99,100}),999)</f>
        <v>62</v>
      </c>
      <c r="Z4289" s="17">
        <f t="shared" si="473"/>
        <v>5.5555555555555554</v>
      </c>
      <c r="AA4289" s="17">
        <f t="shared" si="474"/>
        <v>5.5555555555555554</v>
      </c>
      <c r="AB4289" s="17">
        <f t="shared" si="475"/>
        <v>11.658097686375321</v>
      </c>
      <c r="AC4289" s="17" t="s">
        <v>17654</v>
      </c>
    </row>
    <row r="4290" spans="1:29" x14ac:dyDescent="0.25">
      <c r="A4290" t="s">
        <v>3339</v>
      </c>
      <c r="B4290" s="165" t="s">
        <v>14529</v>
      </c>
      <c r="C4290" t="s">
        <v>14530</v>
      </c>
      <c r="D4290" s="1">
        <v>45187</v>
      </c>
      <c r="E4290">
        <f t="shared" si="470"/>
        <v>18</v>
      </c>
      <c r="F4290" t="s">
        <v>6</v>
      </c>
      <c r="G4290">
        <v>640</v>
      </c>
      <c r="H4290">
        <f t="shared" si="469"/>
        <v>64</v>
      </c>
      <c r="I4290" t="s">
        <v>9</v>
      </c>
      <c r="J4290">
        <v>1</v>
      </c>
      <c r="K4290" t="s">
        <v>8</v>
      </c>
      <c r="L4290" t="s">
        <v>8</v>
      </c>
      <c r="M4290" t="s">
        <v>6</v>
      </c>
      <c r="N4290" t="str">
        <f t="shared" si="471"/>
        <v>M</v>
      </c>
      <c r="O4290" t="s">
        <v>14531</v>
      </c>
      <c r="P4290" t="s">
        <v>14532</v>
      </c>
      <c r="Q4290" t="s">
        <v>918</v>
      </c>
      <c r="R4290">
        <v>3</v>
      </c>
      <c r="S4290">
        <f t="shared" si="472"/>
        <v>2020</v>
      </c>
      <c r="T4290" t="s">
        <v>12</v>
      </c>
      <c r="U4290">
        <v>0.999999999999997</v>
      </c>
      <c r="V4290" t="s">
        <v>3357</v>
      </c>
      <c r="W4290">
        <f>VLOOKUP(Q4290,'PBT Tag Rates'!$B$5:$E$44,4,FALSE)</f>
        <v>0.98961045999999997</v>
      </c>
      <c r="X4290">
        <v>1</v>
      </c>
      <c r="Y4290" s="14">
        <f>IFERROR(LOOKUP(H4290,{30,43,48,53,58,63,68,73,78,83,88,93,97},{42,47,52,57,62,67,72,77,82,87,92,99,100}),999)</f>
        <v>67</v>
      </c>
      <c r="Z4290" s="17">
        <f t="shared" si="473"/>
        <v>5.5555555555555554</v>
      </c>
      <c r="AA4290" s="17">
        <f t="shared" si="474"/>
        <v>5.5555555555555554</v>
      </c>
      <c r="AB4290" s="17">
        <f t="shared" si="475"/>
        <v>11.658097686375321</v>
      </c>
      <c r="AC4290" s="17" t="s">
        <v>17654</v>
      </c>
    </row>
    <row r="4291" spans="1:29" x14ac:dyDescent="0.25">
      <c r="A4291" t="s">
        <v>3339</v>
      </c>
      <c r="B4291" s="165" t="s">
        <v>14533</v>
      </c>
      <c r="C4291" t="s">
        <v>54</v>
      </c>
      <c r="D4291" s="1">
        <v>45188</v>
      </c>
      <c r="E4291">
        <f t="shared" si="470"/>
        <v>18</v>
      </c>
      <c r="F4291" t="s">
        <v>14</v>
      </c>
      <c r="G4291">
        <v>820</v>
      </c>
      <c r="H4291">
        <f t="shared" si="469"/>
        <v>82</v>
      </c>
      <c r="I4291" t="s">
        <v>7</v>
      </c>
      <c r="J4291" t="s">
        <v>8</v>
      </c>
      <c r="K4291" t="s">
        <v>14534</v>
      </c>
      <c r="L4291" t="s">
        <v>8</v>
      </c>
      <c r="M4291" t="s">
        <v>14</v>
      </c>
      <c r="N4291" t="str">
        <f t="shared" si="471"/>
        <v>F</v>
      </c>
      <c r="O4291" t="s">
        <v>11139</v>
      </c>
      <c r="P4291" t="s">
        <v>14535</v>
      </c>
      <c r="Q4291" t="s">
        <v>221</v>
      </c>
      <c r="R4291">
        <v>4</v>
      </c>
      <c r="S4291">
        <f t="shared" si="472"/>
        <v>2019</v>
      </c>
      <c r="T4291" t="s">
        <v>12</v>
      </c>
      <c r="U4291">
        <v>1</v>
      </c>
      <c r="V4291" t="s">
        <v>3346</v>
      </c>
      <c r="W4291">
        <f>VLOOKUP(Q4291,'PBT Tag Rates'!$B$5:$E$44,4,FALSE)</f>
        <v>0.95971980899999998</v>
      </c>
      <c r="X4291">
        <v>1</v>
      </c>
      <c r="Y4291" s="14">
        <f>IFERROR(LOOKUP(H4291,{30,43,48,53,58,63,68,73,78,83,88,93,97},{42,47,52,57,62,67,72,77,82,87,92,99,100}),999)</f>
        <v>82</v>
      </c>
      <c r="Z4291" s="17">
        <f t="shared" si="473"/>
        <v>5.5555555555555554</v>
      </c>
      <c r="AA4291" s="17">
        <f t="shared" si="474"/>
        <v>5.5555555555555554</v>
      </c>
      <c r="AB4291" s="17">
        <f t="shared" si="475"/>
        <v>11.658097686375321</v>
      </c>
      <c r="AC4291" s="17" t="s">
        <v>17654</v>
      </c>
    </row>
    <row r="4292" spans="1:29" x14ac:dyDescent="0.25">
      <c r="A4292" t="s">
        <v>3339</v>
      </c>
      <c r="B4292" s="165" t="s">
        <v>14536</v>
      </c>
      <c r="C4292" t="s">
        <v>14537</v>
      </c>
      <c r="D4292" s="1">
        <v>45188</v>
      </c>
      <c r="E4292">
        <f t="shared" si="470"/>
        <v>18</v>
      </c>
      <c r="F4292" t="s">
        <v>6</v>
      </c>
      <c r="G4292">
        <v>730</v>
      </c>
      <c r="H4292">
        <f t="shared" si="469"/>
        <v>73</v>
      </c>
      <c r="I4292" t="s">
        <v>7</v>
      </c>
      <c r="J4292" t="s">
        <v>8</v>
      </c>
      <c r="K4292" t="s">
        <v>14538</v>
      </c>
      <c r="L4292" t="s">
        <v>8</v>
      </c>
      <c r="M4292" t="s">
        <v>6</v>
      </c>
      <c r="N4292" t="str">
        <f t="shared" si="471"/>
        <v>M</v>
      </c>
      <c r="O4292" t="s">
        <v>8</v>
      </c>
      <c r="P4292" t="s">
        <v>8</v>
      </c>
      <c r="Q4292" t="s">
        <v>11</v>
      </c>
      <c r="R4292" t="s">
        <v>8</v>
      </c>
      <c r="S4292" t="str">
        <f t="shared" si="472"/>
        <v>U</v>
      </c>
      <c r="T4292" t="s">
        <v>12</v>
      </c>
      <c r="U4292">
        <v>1</v>
      </c>
      <c r="V4292" t="s">
        <v>11</v>
      </c>
      <c r="W4292" t="e">
        <f>VLOOKUP(Q4292,'PBT Tag Rates'!$B$5:$E$44,4,FALSE)</f>
        <v>#N/A</v>
      </c>
      <c r="X4292">
        <v>1</v>
      </c>
      <c r="Y4292" s="14">
        <f>IFERROR(LOOKUP(H4292,{30,43,48,53,58,63,68,73,78,83,88,93,97},{42,47,52,57,62,67,72,77,82,87,92,99,100}),999)</f>
        <v>77</v>
      </c>
      <c r="Z4292" s="17">
        <f t="shared" si="473"/>
        <v>5.5555555555555554</v>
      </c>
      <c r="AA4292" s="17">
        <f t="shared" si="474"/>
        <v>5.5555555555555554</v>
      </c>
      <c r="AB4292" s="17">
        <f t="shared" si="475"/>
        <v>11.658097686375321</v>
      </c>
      <c r="AC4292" s="17" t="s">
        <v>17654</v>
      </c>
    </row>
    <row r="4293" spans="1:29" x14ac:dyDescent="0.25">
      <c r="A4293" t="s">
        <v>3339</v>
      </c>
      <c r="B4293" s="165" t="s">
        <v>14539</v>
      </c>
      <c r="C4293" t="s">
        <v>14540</v>
      </c>
      <c r="D4293" s="1">
        <v>45188</v>
      </c>
      <c r="E4293">
        <f t="shared" si="470"/>
        <v>18</v>
      </c>
      <c r="F4293" t="s">
        <v>6</v>
      </c>
      <c r="G4293">
        <v>640</v>
      </c>
      <c r="H4293">
        <f t="shared" si="469"/>
        <v>64</v>
      </c>
      <c r="I4293" t="s">
        <v>9</v>
      </c>
      <c r="J4293">
        <v>1</v>
      </c>
      <c r="K4293" t="s">
        <v>8</v>
      </c>
      <c r="L4293" t="s">
        <v>8</v>
      </c>
      <c r="M4293" t="s">
        <v>6</v>
      </c>
      <c r="N4293" t="str">
        <f t="shared" si="471"/>
        <v>M</v>
      </c>
      <c r="O4293" t="s">
        <v>8030</v>
      </c>
      <c r="P4293" t="s">
        <v>14541</v>
      </c>
      <c r="Q4293" t="s">
        <v>221</v>
      </c>
      <c r="R4293">
        <v>4</v>
      </c>
      <c r="S4293">
        <f t="shared" si="472"/>
        <v>2019</v>
      </c>
      <c r="T4293" t="s">
        <v>12</v>
      </c>
      <c r="U4293">
        <v>1</v>
      </c>
      <c r="V4293" t="s">
        <v>3951</v>
      </c>
      <c r="W4293">
        <f>VLOOKUP(Q4293,'PBT Tag Rates'!$B$5:$E$44,4,FALSE)</f>
        <v>0.95971980899999998</v>
      </c>
      <c r="X4293">
        <v>1</v>
      </c>
      <c r="Y4293" s="14">
        <f>IFERROR(LOOKUP(H4293,{30,43,48,53,58,63,68,73,78,83,88,93,97},{42,47,52,57,62,67,72,77,82,87,92,99,100}),999)</f>
        <v>67</v>
      </c>
      <c r="Z4293" s="17">
        <f t="shared" si="473"/>
        <v>5.5555555555555554</v>
      </c>
      <c r="AA4293" s="17">
        <f t="shared" si="474"/>
        <v>5.5555555555555554</v>
      </c>
      <c r="AB4293" s="17">
        <f t="shared" si="475"/>
        <v>11.658097686375321</v>
      </c>
      <c r="AC4293" s="17" t="s">
        <v>17655</v>
      </c>
    </row>
    <row r="4294" spans="1:29" x14ac:dyDescent="0.25">
      <c r="A4294" t="s">
        <v>3339</v>
      </c>
      <c r="B4294" s="165" t="s">
        <v>14542</v>
      </c>
      <c r="C4294" t="s">
        <v>14543</v>
      </c>
      <c r="D4294" s="1">
        <v>45188</v>
      </c>
      <c r="E4294">
        <f t="shared" si="470"/>
        <v>18</v>
      </c>
      <c r="F4294" t="s">
        <v>6</v>
      </c>
      <c r="G4294">
        <v>330</v>
      </c>
      <c r="H4294">
        <f t="shared" si="469"/>
        <v>33</v>
      </c>
      <c r="I4294" t="s">
        <v>7</v>
      </c>
      <c r="J4294" t="s">
        <v>8</v>
      </c>
      <c r="K4294" t="s">
        <v>8</v>
      </c>
      <c r="L4294" t="s">
        <v>8</v>
      </c>
      <c r="M4294" t="s">
        <v>6</v>
      </c>
      <c r="N4294" t="str">
        <f t="shared" si="471"/>
        <v>M</v>
      </c>
      <c r="O4294" t="s">
        <v>8</v>
      </c>
      <c r="P4294" t="s">
        <v>8</v>
      </c>
      <c r="Q4294" t="s">
        <v>11</v>
      </c>
      <c r="R4294" t="s">
        <v>8</v>
      </c>
      <c r="S4294" t="str">
        <f t="shared" si="472"/>
        <v>U</v>
      </c>
      <c r="T4294" t="s">
        <v>12</v>
      </c>
      <c r="U4294">
        <v>0.999999999999995</v>
      </c>
      <c r="V4294" t="s">
        <v>11</v>
      </c>
      <c r="W4294" t="e">
        <f>VLOOKUP(Q4294,'PBT Tag Rates'!$B$5:$E$44,4,FALSE)</f>
        <v>#N/A</v>
      </c>
      <c r="X4294">
        <v>1</v>
      </c>
      <c r="Y4294" s="14">
        <f>IFERROR(LOOKUP(H4294,{30,43,48,53,58,63,68,73,78,83,88,93,97},{42,47,52,57,62,67,72,77,82,87,92,99,100}),999)</f>
        <v>42</v>
      </c>
      <c r="Z4294" s="17">
        <f t="shared" si="473"/>
        <v>5.5555555555555554</v>
      </c>
      <c r="AA4294" s="17">
        <f t="shared" si="474"/>
        <v>5.5555555555555554</v>
      </c>
      <c r="AB4294" s="17">
        <f t="shared" si="475"/>
        <v>11.658097686375321</v>
      </c>
      <c r="AC4294" s="17" t="s">
        <v>17654</v>
      </c>
    </row>
    <row r="4295" spans="1:29" x14ac:dyDescent="0.25">
      <c r="A4295" t="s">
        <v>3339</v>
      </c>
      <c r="B4295" s="165" t="s">
        <v>14544</v>
      </c>
      <c r="C4295" t="s">
        <v>55</v>
      </c>
      <c r="D4295" s="1">
        <v>45188</v>
      </c>
      <c r="E4295">
        <f t="shared" si="470"/>
        <v>18</v>
      </c>
      <c r="F4295" t="s">
        <v>6</v>
      </c>
      <c r="G4295">
        <v>870</v>
      </c>
      <c r="H4295">
        <f t="shared" si="469"/>
        <v>87</v>
      </c>
      <c r="I4295" t="s">
        <v>9</v>
      </c>
      <c r="J4295" t="s">
        <v>8</v>
      </c>
      <c r="K4295" t="s">
        <v>14545</v>
      </c>
      <c r="L4295" t="s">
        <v>8</v>
      </c>
      <c r="M4295" t="s">
        <v>6</v>
      </c>
      <c r="N4295" t="str">
        <f t="shared" si="471"/>
        <v>M</v>
      </c>
      <c r="O4295" t="s">
        <v>5078</v>
      </c>
      <c r="P4295" t="s">
        <v>9645</v>
      </c>
      <c r="Q4295" t="s">
        <v>221</v>
      </c>
      <c r="R4295">
        <v>4</v>
      </c>
      <c r="S4295">
        <f t="shared" si="472"/>
        <v>2019</v>
      </c>
      <c r="T4295" t="s">
        <v>12</v>
      </c>
      <c r="U4295">
        <v>0.999999999999998</v>
      </c>
      <c r="V4295" t="s">
        <v>3346</v>
      </c>
      <c r="W4295">
        <f>VLOOKUP(Q4295,'PBT Tag Rates'!$B$5:$E$44,4,FALSE)</f>
        <v>0.95971980899999998</v>
      </c>
      <c r="X4295">
        <v>1</v>
      </c>
      <c r="Y4295" s="14">
        <f>IFERROR(LOOKUP(H4295,{30,43,48,53,58,63,68,73,78,83,88,93,97},{42,47,52,57,62,67,72,77,82,87,92,99,100}),999)</f>
        <v>87</v>
      </c>
      <c r="Z4295" s="17">
        <f t="shared" si="473"/>
        <v>5.5555555555555554</v>
      </c>
      <c r="AA4295" s="17">
        <f t="shared" si="474"/>
        <v>5.5555555555555554</v>
      </c>
      <c r="AB4295" s="17">
        <f t="shared" si="475"/>
        <v>11.658097686375321</v>
      </c>
      <c r="AC4295" s="17" t="s">
        <v>17654</v>
      </c>
    </row>
    <row r="4296" spans="1:29" x14ac:dyDescent="0.25">
      <c r="A4296" t="s">
        <v>3339</v>
      </c>
      <c r="B4296" s="165" t="s">
        <v>14546</v>
      </c>
      <c r="C4296" t="s">
        <v>14547</v>
      </c>
      <c r="D4296" s="1">
        <v>45188</v>
      </c>
      <c r="E4296">
        <f t="shared" si="470"/>
        <v>18</v>
      </c>
      <c r="F4296" t="s">
        <v>14</v>
      </c>
      <c r="G4296">
        <v>860</v>
      </c>
      <c r="H4296">
        <f t="shared" si="469"/>
        <v>86</v>
      </c>
      <c r="I4296" t="s">
        <v>7</v>
      </c>
      <c r="J4296" t="s">
        <v>8</v>
      </c>
      <c r="K4296" t="s">
        <v>14548</v>
      </c>
      <c r="L4296" t="s">
        <v>8</v>
      </c>
      <c r="M4296" t="s">
        <v>14</v>
      </c>
      <c r="N4296" t="str">
        <f t="shared" si="471"/>
        <v>F</v>
      </c>
      <c r="O4296" t="s">
        <v>8</v>
      </c>
      <c r="P4296" t="s">
        <v>8</v>
      </c>
      <c r="Q4296" t="s">
        <v>11</v>
      </c>
      <c r="R4296" t="s">
        <v>8</v>
      </c>
      <c r="S4296" t="str">
        <f t="shared" si="472"/>
        <v>U</v>
      </c>
      <c r="T4296" t="s">
        <v>12</v>
      </c>
      <c r="U4296">
        <v>0.999999999999998</v>
      </c>
      <c r="V4296" t="s">
        <v>11</v>
      </c>
      <c r="W4296" t="e">
        <f>VLOOKUP(Q4296,'PBT Tag Rates'!$B$5:$E$44,4,FALSE)</f>
        <v>#N/A</v>
      </c>
      <c r="X4296">
        <v>1</v>
      </c>
      <c r="Y4296" s="14">
        <f>IFERROR(LOOKUP(H4296,{30,43,48,53,58,63,68,73,78,83,88,93,97},{42,47,52,57,62,67,72,77,82,87,92,99,100}),999)</f>
        <v>87</v>
      </c>
      <c r="Z4296" s="17">
        <f t="shared" si="473"/>
        <v>5.5555555555555554</v>
      </c>
      <c r="AA4296" s="17">
        <f t="shared" si="474"/>
        <v>5.5555555555555554</v>
      </c>
      <c r="AB4296" s="17">
        <f t="shared" si="475"/>
        <v>11.658097686375321</v>
      </c>
      <c r="AC4296" s="17" t="s">
        <v>17654</v>
      </c>
    </row>
    <row r="4297" spans="1:29" x14ac:dyDescent="0.25">
      <c r="A4297" t="s">
        <v>3339</v>
      </c>
      <c r="B4297" s="165" t="s">
        <v>14549</v>
      </c>
      <c r="C4297" t="s">
        <v>14550</v>
      </c>
      <c r="D4297" s="1">
        <v>45188</v>
      </c>
      <c r="E4297">
        <f t="shared" si="470"/>
        <v>18</v>
      </c>
      <c r="F4297" t="s">
        <v>6</v>
      </c>
      <c r="G4297">
        <v>610</v>
      </c>
      <c r="H4297">
        <f t="shared" si="469"/>
        <v>61</v>
      </c>
      <c r="I4297" t="s">
        <v>9</v>
      </c>
      <c r="J4297">
        <v>1</v>
      </c>
      <c r="K4297" t="s">
        <v>8</v>
      </c>
      <c r="L4297" t="s">
        <v>8</v>
      </c>
      <c r="M4297" t="s">
        <v>6</v>
      </c>
      <c r="N4297" t="str">
        <f t="shared" si="471"/>
        <v>M</v>
      </c>
      <c r="O4297" t="s">
        <v>14551</v>
      </c>
      <c r="P4297" t="s">
        <v>14552</v>
      </c>
      <c r="Q4297" t="s">
        <v>918</v>
      </c>
      <c r="R4297">
        <v>3</v>
      </c>
      <c r="S4297">
        <f t="shared" si="472"/>
        <v>2020</v>
      </c>
      <c r="T4297" t="s">
        <v>12</v>
      </c>
      <c r="U4297">
        <v>1</v>
      </c>
      <c r="V4297" t="s">
        <v>3951</v>
      </c>
      <c r="W4297">
        <f>VLOOKUP(Q4297,'PBT Tag Rates'!$B$5:$E$44,4,FALSE)</f>
        <v>0.98961045999999997</v>
      </c>
      <c r="X4297">
        <v>1</v>
      </c>
      <c r="Y4297" s="14">
        <f>IFERROR(LOOKUP(H4297,{30,43,48,53,58,63,68,73,78,83,88,93,97},{42,47,52,57,62,67,72,77,82,87,92,99,100}),999)</f>
        <v>62</v>
      </c>
      <c r="Z4297" s="17">
        <f t="shared" si="473"/>
        <v>5.5555555555555554</v>
      </c>
      <c r="AA4297" s="17">
        <f t="shared" si="474"/>
        <v>5.5555555555555554</v>
      </c>
      <c r="AB4297" s="17">
        <f t="shared" si="475"/>
        <v>11.658097686375321</v>
      </c>
      <c r="AC4297" s="17" t="s">
        <v>17655</v>
      </c>
    </row>
    <row r="4298" spans="1:29" x14ac:dyDescent="0.25">
      <c r="A4298" t="s">
        <v>3339</v>
      </c>
      <c r="B4298" s="165" t="s">
        <v>14553</v>
      </c>
      <c r="C4298" t="s">
        <v>14554</v>
      </c>
      <c r="D4298" s="1">
        <v>45188</v>
      </c>
      <c r="E4298">
        <f t="shared" si="470"/>
        <v>18</v>
      </c>
      <c r="F4298" t="s">
        <v>6</v>
      </c>
      <c r="G4298">
        <v>690</v>
      </c>
      <c r="H4298">
        <f t="shared" si="469"/>
        <v>69</v>
      </c>
      <c r="I4298" t="s">
        <v>7</v>
      </c>
      <c r="J4298" t="s">
        <v>8</v>
      </c>
      <c r="K4298" t="s">
        <v>8</v>
      </c>
      <c r="L4298" t="s">
        <v>8</v>
      </c>
      <c r="M4298" t="s">
        <v>6</v>
      </c>
      <c r="N4298" t="str">
        <f t="shared" si="471"/>
        <v>M</v>
      </c>
      <c r="O4298" t="s">
        <v>8</v>
      </c>
      <c r="P4298" t="s">
        <v>8</v>
      </c>
      <c r="Q4298" t="s">
        <v>11</v>
      </c>
      <c r="R4298" t="s">
        <v>8</v>
      </c>
      <c r="S4298" t="str">
        <f t="shared" si="472"/>
        <v>U</v>
      </c>
      <c r="T4298" t="s">
        <v>12</v>
      </c>
      <c r="U4298">
        <v>0.999999999999997</v>
      </c>
      <c r="V4298" t="s">
        <v>11</v>
      </c>
      <c r="W4298" t="e">
        <f>VLOOKUP(Q4298,'PBT Tag Rates'!$B$5:$E$44,4,FALSE)</f>
        <v>#N/A</v>
      </c>
      <c r="X4298">
        <v>1</v>
      </c>
      <c r="Y4298" s="14">
        <f>IFERROR(LOOKUP(H4298,{30,43,48,53,58,63,68,73,78,83,88,93,97},{42,47,52,57,62,67,72,77,82,87,92,99,100}),999)</f>
        <v>72</v>
      </c>
      <c r="Z4298" s="17">
        <f t="shared" si="473"/>
        <v>5.5555555555555554</v>
      </c>
      <c r="AA4298" s="17">
        <f t="shared" si="474"/>
        <v>5.5555555555555554</v>
      </c>
      <c r="AB4298" s="17">
        <f t="shared" si="475"/>
        <v>11.658097686375321</v>
      </c>
      <c r="AC4298" s="17" t="s">
        <v>17654</v>
      </c>
    </row>
    <row r="4299" spans="1:29" x14ac:dyDescent="0.25">
      <c r="A4299" t="s">
        <v>3339</v>
      </c>
      <c r="B4299" s="165" t="s">
        <v>14555</v>
      </c>
      <c r="C4299" t="s">
        <v>14556</v>
      </c>
      <c r="D4299" s="1">
        <v>45188</v>
      </c>
      <c r="E4299">
        <f t="shared" si="470"/>
        <v>18</v>
      </c>
      <c r="F4299" t="s">
        <v>6</v>
      </c>
      <c r="G4299">
        <v>490</v>
      </c>
      <c r="H4299">
        <f t="shared" si="469"/>
        <v>49</v>
      </c>
      <c r="I4299" t="s">
        <v>7</v>
      </c>
      <c r="J4299" t="s">
        <v>8</v>
      </c>
      <c r="K4299" t="s">
        <v>8</v>
      </c>
      <c r="L4299" t="s">
        <v>8</v>
      </c>
      <c r="M4299" t="s">
        <v>6</v>
      </c>
      <c r="N4299" t="str">
        <f t="shared" si="471"/>
        <v>M</v>
      </c>
      <c r="O4299" t="s">
        <v>14557</v>
      </c>
      <c r="P4299" t="s">
        <v>14558</v>
      </c>
      <c r="Q4299" t="s">
        <v>3820</v>
      </c>
      <c r="R4299">
        <v>2</v>
      </c>
      <c r="S4299">
        <f t="shared" si="472"/>
        <v>2021</v>
      </c>
      <c r="T4299" t="s">
        <v>12</v>
      </c>
      <c r="U4299">
        <v>1</v>
      </c>
      <c r="V4299" t="s">
        <v>3346</v>
      </c>
      <c r="W4299">
        <f>VLOOKUP(Q4299,'PBT Tag Rates'!$B$5:$E$44,4,FALSE)</f>
        <v>0.98140000000000005</v>
      </c>
      <c r="X4299">
        <v>1</v>
      </c>
      <c r="Y4299" s="14">
        <f>IFERROR(LOOKUP(H4299,{30,43,48,53,58,63,68,73,78,83,88,93,97},{42,47,52,57,62,67,72,77,82,87,92,99,100}),999)</f>
        <v>52</v>
      </c>
      <c r="Z4299" s="17">
        <f t="shared" si="473"/>
        <v>5.5555555555555554</v>
      </c>
      <c r="AA4299" s="17">
        <f t="shared" si="474"/>
        <v>5.5555555555555554</v>
      </c>
      <c r="AB4299" s="17">
        <f t="shared" si="475"/>
        <v>11.658097686375321</v>
      </c>
      <c r="AC4299" s="17" t="s">
        <v>17654</v>
      </c>
    </row>
    <row r="4300" spans="1:29" x14ac:dyDescent="0.25">
      <c r="A4300" t="s">
        <v>3339</v>
      </c>
      <c r="B4300" s="165" t="s">
        <v>14559</v>
      </c>
      <c r="C4300" t="s">
        <v>56</v>
      </c>
      <c r="D4300" s="1">
        <v>45188</v>
      </c>
      <c r="E4300">
        <f t="shared" si="470"/>
        <v>18</v>
      </c>
      <c r="F4300" t="s">
        <v>6</v>
      </c>
      <c r="G4300">
        <v>720</v>
      </c>
      <c r="H4300">
        <f t="shared" si="469"/>
        <v>72</v>
      </c>
      <c r="I4300" t="s">
        <v>7</v>
      </c>
      <c r="J4300" t="s">
        <v>8</v>
      </c>
      <c r="K4300" t="s">
        <v>14560</v>
      </c>
      <c r="L4300" t="s">
        <v>8</v>
      </c>
      <c r="M4300" t="s">
        <v>6</v>
      </c>
      <c r="N4300" t="str">
        <f t="shared" si="471"/>
        <v>M</v>
      </c>
      <c r="O4300" t="s">
        <v>1960</v>
      </c>
      <c r="P4300" t="s">
        <v>1961</v>
      </c>
      <c r="Q4300" t="s">
        <v>281</v>
      </c>
      <c r="R4300">
        <v>4</v>
      </c>
      <c r="S4300">
        <f t="shared" si="472"/>
        <v>2019</v>
      </c>
      <c r="T4300" t="s">
        <v>12</v>
      </c>
      <c r="U4300">
        <v>1</v>
      </c>
      <c r="V4300" t="s">
        <v>3079</v>
      </c>
      <c r="W4300">
        <f>VLOOKUP(Q4300,'PBT Tag Rates'!$B$5:$E$44,4,FALSE)</f>
        <v>0.99705232300000002</v>
      </c>
      <c r="X4300">
        <v>1</v>
      </c>
      <c r="Y4300" s="14">
        <f>IFERROR(LOOKUP(H4300,{30,43,48,53,58,63,68,73,78,83,88,93,97},{42,47,52,57,62,67,72,77,82,87,92,99,100}),999)</f>
        <v>72</v>
      </c>
      <c r="Z4300" s="17">
        <f t="shared" si="473"/>
        <v>5.5555555555555554</v>
      </c>
      <c r="AA4300" s="17">
        <f t="shared" si="474"/>
        <v>5.5555555555555554</v>
      </c>
      <c r="AB4300" s="17">
        <f t="shared" si="475"/>
        <v>11.658097686375321</v>
      </c>
      <c r="AC4300" s="17" t="s">
        <v>17654</v>
      </c>
    </row>
    <row r="4301" spans="1:29" x14ac:dyDescent="0.25">
      <c r="A4301" t="s">
        <v>3339</v>
      </c>
      <c r="B4301" s="165" t="s">
        <v>14561</v>
      </c>
      <c r="C4301" t="s">
        <v>14562</v>
      </c>
      <c r="D4301" s="1">
        <v>45188</v>
      </c>
      <c r="E4301">
        <f t="shared" si="470"/>
        <v>18</v>
      </c>
      <c r="F4301" t="s">
        <v>14</v>
      </c>
      <c r="G4301">
        <v>700</v>
      </c>
      <c r="H4301">
        <f t="shared" si="469"/>
        <v>70</v>
      </c>
      <c r="I4301" t="s">
        <v>9</v>
      </c>
      <c r="J4301">
        <v>1</v>
      </c>
      <c r="K4301" t="s">
        <v>8</v>
      </c>
      <c r="L4301" t="s">
        <v>8</v>
      </c>
      <c r="M4301" t="s">
        <v>14</v>
      </c>
      <c r="N4301" t="str">
        <f t="shared" si="471"/>
        <v>F</v>
      </c>
      <c r="O4301" t="s">
        <v>2620</v>
      </c>
      <c r="P4301" t="s">
        <v>2621</v>
      </c>
      <c r="Q4301" t="s">
        <v>221</v>
      </c>
      <c r="R4301">
        <v>4</v>
      </c>
      <c r="S4301">
        <f t="shared" si="472"/>
        <v>2019</v>
      </c>
      <c r="T4301" t="s">
        <v>12</v>
      </c>
      <c r="U4301">
        <v>1</v>
      </c>
      <c r="V4301" t="s">
        <v>3876</v>
      </c>
      <c r="W4301">
        <f>VLOOKUP(Q4301,'PBT Tag Rates'!$B$5:$E$44,4,FALSE)</f>
        <v>0.95971980899999998</v>
      </c>
      <c r="X4301">
        <v>1</v>
      </c>
      <c r="Y4301" s="14">
        <f>IFERROR(LOOKUP(H4301,{30,43,48,53,58,63,68,73,78,83,88,93,97},{42,47,52,57,62,67,72,77,82,87,92,99,100}),999)</f>
        <v>72</v>
      </c>
      <c r="Z4301" s="17">
        <f t="shared" si="473"/>
        <v>5.5555555555555554</v>
      </c>
      <c r="AA4301" s="17">
        <f t="shared" si="474"/>
        <v>5.5555555555555554</v>
      </c>
      <c r="AB4301" s="17">
        <f t="shared" si="475"/>
        <v>11.658097686375321</v>
      </c>
      <c r="AC4301" s="17" t="s">
        <v>17654</v>
      </c>
    </row>
    <row r="4302" spans="1:29" x14ac:dyDescent="0.25">
      <c r="A4302" t="s">
        <v>3339</v>
      </c>
      <c r="B4302" s="165" t="s">
        <v>14563</v>
      </c>
      <c r="C4302" t="s">
        <v>57</v>
      </c>
      <c r="D4302" s="1">
        <v>45188</v>
      </c>
      <c r="E4302">
        <f t="shared" si="470"/>
        <v>18</v>
      </c>
      <c r="F4302" t="s">
        <v>14</v>
      </c>
      <c r="G4302">
        <v>790</v>
      </c>
      <c r="H4302">
        <f t="shared" si="469"/>
        <v>79</v>
      </c>
      <c r="I4302" t="s">
        <v>9</v>
      </c>
      <c r="J4302">
        <v>1</v>
      </c>
      <c r="K4302" t="s">
        <v>8</v>
      </c>
      <c r="L4302" t="s">
        <v>8</v>
      </c>
      <c r="M4302" t="s">
        <v>14</v>
      </c>
      <c r="N4302" t="str">
        <f t="shared" si="471"/>
        <v>F</v>
      </c>
      <c r="O4302" t="s">
        <v>12349</v>
      </c>
      <c r="P4302" t="s">
        <v>12350</v>
      </c>
      <c r="Q4302" t="s">
        <v>281</v>
      </c>
      <c r="R4302">
        <v>4</v>
      </c>
      <c r="S4302">
        <f t="shared" si="472"/>
        <v>2019</v>
      </c>
      <c r="T4302" t="s">
        <v>12</v>
      </c>
      <c r="U4302">
        <v>0.999999999999994</v>
      </c>
      <c r="V4302" t="s">
        <v>3079</v>
      </c>
      <c r="W4302">
        <f>VLOOKUP(Q4302,'PBT Tag Rates'!$B$5:$E$44,4,FALSE)</f>
        <v>0.99705232300000002</v>
      </c>
      <c r="X4302">
        <v>1</v>
      </c>
      <c r="Y4302" s="14">
        <f>IFERROR(LOOKUP(H4302,{30,43,48,53,58,63,68,73,78,83,88,93,97},{42,47,52,57,62,67,72,77,82,87,92,99,100}),999)</f>
        <v>82</v>
      </c>
      <c r="Z4302" s="17">
        <f t="shared" si="473"/>
        <v>5.5555555555555554</v>
      </c>
      <c r="AA4302" s="17">
        <f t="shared" si="474"/>
        <v>5.5555555555555554</v>
      </c>
      <c r="AB4302" s="17">
        <f t="shared" si="475"/>
        <v>11.658097686375321</v>
      </c>
      <c r="AC4302" s="17" t="s">
        <v>17654</v>
      </c>
    </row>
    <row r="4303" spans="1:29" x14ac:dyDescent="0.25">
      <c r="A4303" t="s">
        <v>3339</v>
      </c>
      <c r="B4303" s="165" t="s">
        <v>14564</v>
      </c>
      <c r="C4303" t="s">
        <v>14565</v>
      </c>
      <c r="D4303" s="1">
        <v>45188</v>
      </c>
      <c r="E4303">
        <f t="shared" si="470"/>
        <v>18</v>
      </c>
      <c r="F4303" t="s">
        <v>14</v>
      </c>
      <c r="G4303">
        <v>700</v>
      </c>
      <c r="H4303">
        <f t="shared" si="469"/>
        <v>70</v>
      </c>
      <c r="I4303" t="s">
        <v>7</v>
      </c>
      <c r="J4303" t="s">
        <v>8</v>
      </c>
      <c r="K4303" t="s">
        <v>14566</v>
      </c>
      <c r="L4303" t="s">
        <v>8</v>
      </c>
      <c r="M4303" t="s">
        <v>14</v>
      </c>
      <c r="N4303" t="str">
        <f t="shared" si="471"/>
        <v>F</v>
      </c>
      <c r="O4303" t="s">
        <v>8</v>
      </c>
      <c r="P4303" t="s">
        <v>8</v>
      </c>
      <c r="Q4303" t="s">
        <v>11</v>
      </c>
      <c r="R4303" t="s">
        <v>8</v>
      </c>
      <c r="S4303" t="str">
        <f t="shared" si="472"/>
        <v>U</v>
      </c>
      <c r="T4303" t="s">
        <v>12</v>
      </c>
      <c r="U4303">
        <v>1</v>
      </c>
      <c r="V4303" t="s">
        <v>11</v>
      </c>
      <c r="W4303" t="e">
        <f>VLOOKUP(Q4303,'PBT Tag Rates'!$B$5:$E$44,4,FALSE)</f>
        <v>#N/A</v>
      </c>
      <c r="X4303">
        <v>1</v>
      </c>
      <c r="Y4303" s="14">
        <f>IFERROR(LOOKUP(H4303,{30,43,48,53,58,63,68,73,78,83,88,93,97},{42,47,52,57,62,67,72,77,82,87,92,99,100}),999)</f>
        <v>72</v>
      </c>
      <c r="Z4303" s="17">
        <f t="shared" si="473"/>
        <v>5.5555555555555554</v>
      </c>
      <c r="AA4303" s="17">
        <f t="shared" si="474"/>
        <v>5.5555555555555554</v>
      </c>
      <c r="AB4303" s="17">
        <f t="shared" si="475"/>
        <v>11.658097686375321</v>
      </c>
      <c r="AC4303" s="17" t="s">
        <v>17654</v>
      </c>
    </row>
    <row r="4304" spans="1:29" x14ac:dyDescent="0.25">
      <c r="A4304" t="s">
        <v>3339</v>
      </c>
      <c r="B4304" s="165" t="s">
        <v>14567</v>
      </c>
      <c r="C4304" t="s">
        <v>58</v>
      </c>
      <c r="D4304" s="1">
        <v>45188</v>
      </c>
      <c r="E4304">
        <f t="shared" si="470"/>
        <v>18</v>
      </c>
      <c r="F4304" t="s">
        <v>14</v>
      </c>
      <c r="G4304">
        <v>660</v>
      </c>
      <c r="H4304">
        <f t="shared" si="469"/>
        <v>66</v>
      </c>
      <c r="I4304" t="s">
        <v>7</v>
      </c>
      <c r="J4304" t="s">
        <v>8</v>
      </c>
      <c r="K4304" t="s">
        <v>8</v>
      </c>
      <c r="L4304" t="s">
        <v>8</v>
      </c>
      <c r="M4304" t="s">
        <v>6</v>
      </c>
      <c r="N4304" t="str">
        <f t="shared" si="471"/>
        <v>M</v>
      </c>
      <c r="O4304" t="s">
        <v>607</v>
      </c>
      <c r="P4304" t="s">
        <v>2239</v>
      </c>
      <c r="Q4304" t="s">
        <v>221</v>
      </c>
      <c r="R4304">
        <v>4</v>
      </c>
      <c r="S4304">
        <f t="shared" si="472"/>
        <v>2019</v>
      </c>
      <c r="T4304" t="s">
        <v>12</v>
      </c>
      <c r="U4304">
        <v>1</v>
      </c>
      <c r="V4304" t="s">
        <v>3346</v>
      </c>
      <c r="W4304">
        <f>VLOOKUP(Q4304,'PBT Tag Rates'!$B$5:$E$44,4,FALSE)</f>
        <v>0.95971980899999998</v>
      </c>
      <c r="X4304">
        <v>1</v>
      </c>
      <c r="Y4304" s="14">
        <f>IFERROR(LOOKUP(H4304,{30,43,48,53,58,63,68,73,78,83,88,93,97},{42,47,52,57,62,67,72,77,82,87,92,99,100}),999)</f>
        <v>67</v>
      </c>
      <c r="Z4304" s="17">
        <f t="shared" si="473"/>
        <v>5.5555555555555554</v>
      </c>
      <c r="AA4304" s="17">
        <f t="shared" si="474"/>
        <v>5.5555555555555554</v>
      </c>
      <c r="AB4304" s="17">
        <f t="shared" si="475"/>
        <v>11.658097686375321</v>
      </c>
      <c r="AC4304" s="17" t="s">
        <v>17654</v>
      </c>
    </row>
    <row r="4305" spans="1:29" x14ac:dyDescent="0.25">
      <c r="A4305" t="s">
        <v>3339</v>
      </c>
      <c r="B4305" s="165" t="s">
        <v>14568</v>
      </c>
      <c r="C4305" t="s">
        <v>59</v>
      </c>
      <c r="D4305" s="1">
        <v>45188</v>
      </c>
      <c r="E4305">
        <f t="shared" si="470"/>
        <v>18</v>
      </c>
      <c r="F4305" t="s">
        <v>6</v>
      </c>
      <c r="G4305">
        <v>670</v>
      </c>
      <c r="H4305">
        <f t="shared" si="469"/>
        <v>67</v>
      </c>
      <c r="I4305" t="s">
        <v>7</v>
      </c>
      <c r="J4305" t="s">
        <v>8</v>
      </c>
      <c r="K4305" t="s">
        <v>8</v>
      </c>
      <c r="L4305" t="s">
        <v>8</v>
      </c>
      <c r="M4305" t="s">
        <v>6</v>
      </c>
      <c r="N4305" t="str">
        <f t="shared" si="471"/>
        <v>M</v>
      </c>
      <c r="O4305" t="s">
        <v>8</v>
      </c>
      <c r="P4305" t="s">
        <v>8</v>
      </c>
      <c r="Q4305" t="s">
        <v>11</v>
      </c>
      <c r="R4305" t="s">
        <v>8</v>
      </c>
      <c r="S4305" t="str">
        <f t="shared" si="472"/>
        <v>U</v>
      </c>
      <c r="T4305" t="s">
        <v>12</v>
      </c>
      <c r="U4305">
        <v>0.999999999999999</v>
      </c>
      <c r="V4305" t="s">
        <v>11</v>
      </c>
      <c r="W4305" t="e">
        <f>VLOOKUP(Q4305,'PBT Tag Rates'!$B$5:$E$44,4,FALSE)</f>
        <v>#N/A</v>
      </c>
      <c r="X4305">
        <v>1</v>
      </c>
      <c r="Y4305" s="14">
        <f>IFERROR(LOOKUP(H4305,{30,43,48,53,58,63,68,73,78,83,88,93,97},{42,47,52,57,62,67,72,77,82,87,92,99,100}),999)</f>
        <v>67</v>
      </c>
      <c r="Z4305" s="17">
        <f t="shared" si="473"/>
        <v>5.5555555555555554</v>
      </c>
      <c r="AA4305" s="17">
        <f t="shared" si="474"/>
        <v>5.5555555555555554</v>
      </c>
      <c r="AB4305" s="17">
        <f t="shared" si="475"/>
        <v>11.658097686375321</v>
      </c>
      <c r="AC4305" s="17" t="s">
        <v>17654</v>
      </c>
    </row>
    <row r="4306" spans="1:29" x14ac:dyDescent="0.25">
      <c r="A4306" t="s">
        <v>3339</v>
      </c>
      <c r="B4306" s="165" t="s">
        <v>14569</v>
      </c>
      <c r="C4306" t="s">
        <v>14570</v>
      </c>
      <c r="D4306" s="1">
        <v>45188</v>
      </c>
      <c r="E4306">
        <f t="shared" si="470"/>
        <v>18</v>
      </c>
      <c r="F4306" t="s">
        <v>14</v>
      </c>
      <c r="G4306">
        <v>790</v>
      </c>
      <c r="H4306">
        <f t="shared" si="469"/>
        <v>79</v>
      </c>
      <c r="I4306" t="s">
        <v>7</v>
      </c>
      <c r="J4306" t="s">
        <v>8</v>
      </c>
      <c r="K4306" t="s">
        <v>14571</v>
      </c>
      <c r="L4306" t="s">
        <v>8</v>
      </c>
      <c r="M4306" t="s">
        <v>14</v>
      </c>
      <c r="N4306" t="str">
        <f t="shared" si="471"/>
        <v>F</v>
      </c>
      <c r="O4306" t="s">
        <v>2750</v>
      </c>
      <c r="P4306" t="s">
        <v>2751</v>
      </c>
      <c r="Q4306" t="s">
        <v>221</v>
      </c>
      <c r="R4306">
        <v>4</v>
      </c>
      <c r="S4306">
        <f t="shared" si="472"/>
        <v>2019</v>
      </c>
      <c r="T4306" t="s">
        <v>12</v>
      </c>
      <c r="U4306">
        <v>0.999999999999998</v>
      </c>
      <c r="V4306" t="s">
        <v>3346</v>
      </c>
      <c r="W4306">
        <f>VLOOKUP(Q4306,'PBT Tag Rates'!$B$5:$E$44,4,FALSE)</f>
        <v>0.95971980899999998</v>
      </c>
      <c r="X4306">
        <v>1</v>
      </c>
      <c r="Y4306" s="14">
        <f>IFERROR(LOOKUP(H4306,{30,43,48,53,58,63,68,73,78,83,88,93,97},{42,47,52,57,62,67,72,77,82,87,92,99,100}),999)</f>
        <v>82</v>
      </c>
      <c r="Z4306" s="17">
        <f t="shared" si="473"/>
        <v>5.5555555555555554</v>
      </c>
      <c r="AA4306" s="17">
        <f t="shared" si="474"/>
        <v>5.5555555555555554</v>
      </c>
      <c r="AB4306" s="17">
        <f t="shared" si="475"/>
        <v>11.658097686375321</v>
      </c>
      <c r="AC4306" s="17" t="s">
        <v>17654</v>
      </c>
    </row>
    <row r="4307" spans="1:29" x14ac:dyDescent="0.25">
      <c r="A4307" t="s">
        <v>3339</v>
      </c>
      <c r="B4307" s="165" t="s">
        <v>14572</v>
      </c>
      <c r="C4307" t="s">
        <v>60</v>
      </c>
      <c r="D4307" s="1">
        <v>45188</v>
      </c>
      <c r="E4307">
        <f t="shared" si="470"/>
        <v>18</v>
      </c>
      <c r="F4307" t="s">
        <v>14</v>
      </c>
      <c r="G4307">
        <v>750</v>
      </c>
      <c r="H4307">
        <f t="shared" si="469"/>
        <v>75</v>
      </c>
      <c r="I4307" t="s">
        <v>9</v>
      </c>
      <c r="J4307">
        <v>1</v>
      </c>
      <c r="K4307" t="s">
        <v>8</v>
      </c>
      <c r="L4307" t="s">
        <v>8</v>
      </c>
      <c r="M4307" t="s">
        <v>14</v>
      </c>
      <c r="N4307" t="str">
        <f t="shared" si="471"/>
        <v>F</v>
      </c>
      <c r="O4307" t="s">
        <v>1705</v>
      </c>
      <c r="P4307" t="s">
        <v>2698</v>
      </c>
      <c r="Q4307" t="s">
        <v>221</v>
      </c>
      <c r="R4307">
        <v>4</v>
      </c>
      <c r="S4307">
        <f t="shared" si="472"/>
        <v>2019</v>
      </c>
      <c r="T4307" t="s">
        <v>12</v>
      </c>
      <c r="U4307">
        <v>1</v>
      </c>
      <c r="V4307" t="s">
        <v>3346</v>
      </c>
      <c r="W4307">
        <f>VLOOKUP(Q4307,'PBT Tag Rates'!$B$5:$E$44,4,FALSE)</f>
        <v>0.95971980899999998</v>
      </c>
      <c r="X4307">
        <v>1</v>
      </c>
      <c r="Y4307" s="14">
        <f>IFERROR(LOOKUP(H4307,{30,43,48,53,58,63,68,73,78,83,88,93,97},{42,47,52,57,62,67,72,77,82,87,92,99,100}),999)</f>
        <v>77</v>
      </c>
      <c r="Z4307" s="17">
        <f t="shared" si="473"/>
        <v>5.5555555555555554</v>
      </c>
      <c r="AA4307" s="17">
        <f t="shared" si="474"/>
        <v>5.5555555555555554</v>
      </c>
      <c r="AB4307" s="17">
        <f t="shared" si="475"/>
        <v>11.658097686375321</v>
      </c>
      <c r="AC4307" s="17" t="s">
        <v>17654</v>
      </c>
    </row>
    <row r="4308" spans="1:29" x14ac:dyDescent="0.25">
      <c r="A4308" t="s">
        <v>3339</v>
      </c>
      <c r="B4308" s="165" t="s">
        <v>14573</v>
      </c>
      <c r="C4308" t="s">
        <v>14574</v>
      </c>
      <c r="D4308" s="1">
        <v>45188</v>
      </c>
      <c r="E4308">
        <f t="shared" si="470"/>
        <v>18</v>
      </c>
      <c r="F4308" t="s">
        <v>14</v>
      </c>
      <c r="G4308">
        <v>850</v>
      </c>
      <c r="H4308">
        <f t="shared" si="469"/>
        <v>85</v>
      </c>
      <c r="I4308" t="s">
        <v>7</v>
      </c>
      <c r="J4308" t="s">
        <v>8</v>
      </c>
      <c r="K4308" t="s">
        <v>14575</v>
      </c>
      <c r="L4308" t="s">
        <v>8</v>
      </c>
      <c r="M4308" t="s">
        <v>14</v>
      </c>
      <c r="N4308" t="str">
        <f t="shared" si="471"/>
        <v>F</v>
      </c>
      <c r="O4308" t="s">
        <v>1785</v>
      </c>
      <c r="P4308" t="s">
        <v>2011</v>
      </c>
      <c r="Q4308" t="s">
        <v>221</v>
      </c>
      <c r="R4308">
        <v>4</v>
      </c>
      <c r="S4308">
        <f t="shared" si="472"/>
        <v>2019</v>
      </c>
      <c r="T4308" t="s">
        <v>12</v>
      </c>
      <c r="U4308">
        <v>0.999999999999997</v>
      </c>
      <c r="V4308" t="s">
        <v>3396</v>
      </c>
      <c r="W4308">
        <f>VLOOKUP(Q4308,'PBT Tag Rates'!$B$5:$E$44,4,FALSE)</f>
        <v>0.95971980899999998</v>
      </c>
      <c r="X4308">
        <v>1</v>
      </c>
      <c r="Y4308" s="14">
        <f>IFERROR(LOOKUP(H4308,{30,43,48,53,58,63,68,73,78,83,88,93,97},{42,47,52,57,62,67,72,77,82,87,92,99,100}),999)</f>
        <v>87</v>
      </c>
      <c r="Z4308" s="17">
        <f t="shared" si="473"/>
        <v>5.5555555555555554</v>
      </c>
      <c r="AA4308" s="17">
        <f t="shared" si="474"/>
        <v>5.5555555555555554</v>
      </c>
      <c r="AB4308" s="17">
        <f t="shared" si="475"/>
        <v>11.658097686375321</v>
      </c>
      <c r="AC4308" s="17" t="s">
        <v>17655</v>
      </c>
    </row>
    <row r="4309" spans="1:29" x14ac:dyDescent="0.25">
      <c r="A4309" t="s">
        <v>3339</v>
      </c>
      <c r="B4309" s="165" t="s">
        <v>14576</v>
      </c>
      <c r="C4309" t="s">
        <v>61</v>
      </c>
      <c r="D4309" s="1">
        <v>45188</v>
      </c>
      <c r="E4309">
        <f t="shared" si="470"/>
        <v>18</v>
      </c>
      <c r="F4309" t="s">
        <v>6</v>
      </c>
      <c r="G4309">
        <v>580</v>
      </c>
      <c r="H4309">
        <f t="shared" si="469"/>
        <v>58</v>
      </c>
      <c r="I4309" t="s">
        <v>7</v>
      </c>
      <c r="J4309" t="s">
        <v>8</v>
      </c>
      <c r="K4309" t="s">
        <v>8</v>
      </c>
      <c r="L4309" t="s">
        <v>8</v>
      </c>
      <c r="M4309" t="s">
        <v>6</v>
      </c>
      <c r="N4309" t="str">
        <f t="shared" si="471"/>
        <v>M</v>
      </c>
      <c r="O4309" t="s">
        <v>2502</v>
      </c>
      <c r="P4309" t="s">
        <v>2642</v>
      </c>
      <c r="Q4309" t="s">
        <v>918</v>
      </c>
      <c r="R4309">
        <v>3</v>
      </c>
      <c r="S4309">
        <f t="shared" si="472"/>
        <v>2020</v>
      </c>
      <c r="T4309" t="s">
        <v>12</v>
      </c>
      <c r="U4309">
        <v>1</v>
      </c>
      <c r="V4309" t="s">
        <v>3357</v>
      </c>
      <c r="W4309">
        <f>VLOOKUP(Q4309,'PBT Tag Rates'!$B$5:$E$44,4,FALSE)</f>
        <v>0.98961045999999997</v>
      </c>
      <c r="X4309">
        <v>1</v>
      </c>
      <c r="Y4309" s="14">
        <f>IFERROR(LOOKUP(H4309,{30,43,48,53,58,63,68,73,78,83,88,93,97},{42,47,52,57,62,67,72,77,82,87,92,99,100}),999)</f>
        <v>62</v>
      </c>
      <c r="Z4309" s="17">
        <f t="shared" si="473"/>
        <v>5.5555555555555554</v>
      </c>
      <c r="AA4309" s="17">
        <f t="shared" si="474"/>
        <v>5.5555555555555554</v>
      </c>
      <c r="AB4309" s="17">
        <f t="shared" si="475"/>
        <v>11.658097686375321</v>
      </c>
      <c r="AC4309" s="17" t="s">
        <v>17654</v>
      </c>
    </row>
    <row r="4310" spans="1:29" x14ac:dyDescent="0.25">
      <c r="A4310" t="s">
        <v>3339</v>
      </c>
      <c r="B4310" s="165" t="s">
        <v>14577</v>
      </c>
      <c r="C4310" t="s">
        <v>64</v>
      </c>
      <c r="D4310" s="1">
        <v>45188</v>
      </c>
      <c r="E4310">
        <f t="shared" si="470"/>
        <v>18</v>
      </c>
      <c r="F4310" t="s">
        <v>14</v>
      </c>
      <c r="G4310">
        <v>730</v>
      </c>
      <c r="H4310">
        <f t="shared" ref="H4310:H4373" si="476">G4310/10</f>
        <v>73</v>
      </c>
      <c r="I4310" t="s">
        <v>7</v>
      </c>
      <c r="J4310" t="s">
        <v>8</v>
      </c>
      <c r="K4310" t="s">
        <v>14578</v>
      </c>
      <c r="L4310" t="s">
        <v>8</v>
      </c>
      <c r="M4310" t="s">
        <v>14</v>
      </c>
      <c r="N4310" t="str">
        <f t="shared" si="471"/>
        <v>F</v>
      </c>
      <c r="O4310" t="s">
        <v>596</v>
      </c>
      <c r="P4310" t="s">
        <v>6852</v>
      </c>
      <c r="Q4310" t="s">
        <v>221</v>
      </c>
      <c r="R4310">
        <v>4</v>
      </c>
      <c r="S4310">
        <f t="shared" si="472"/>
        <v>2019</v>
      </c>
      <c r="T4310" t="s">
        <v>12</v>
      </c>
      <c r="U4310">
        <v>1</v>
      </c>
      <c r="V4310" t="s">
        <v>3396</v>
      </c>
      <c r="W4310">
        <f>VLOOKUP(Q4310,'PBT Tag Rates'!$B$5:$E$44,4,FALSE)</f>
        <v>0.95971980899999998</v>
      </c>
      <c r="X4310">
        <v>1</v>
      </c>
      <c r="Y4310" s="14">
        <f>IFERROR(LOOKUP(H4310,{30,43,48,53,58,63,68,73,78,83,88,93,97},{42,47,52,57,62,67,72,77,82,87,92,99,100}),999)</f>
        <v>77</v>
      </c>
      <c r="Z4310" s="17">
        <f t="shared" si="473"/>
        <v>5.5555555555555554</v>
      </c>
      <c r="AA4310" s="17">
        <f t="shared" si="474"/>
        <v>5.5555555555555554</v>
      </c>
      <c r="AB4310" s="17">
        <f t="shared" si="475"/>
        <v>11.658097686375321</v>
      </c>
      <c r="AC4310" s="17" t="s">
        <v>17655</v>
      </c>
    </row>
    <row r="4311" spans="1:29" x14ac:dyDescent="0.25">
      <c r="A4311" t="s">
        <v>3339</v>
      </c>
      <c r="B4311" s="165" t="s">
        <v>14579</v>
      </c>
      <c r="C4311" t="s">
        <v>65</v>
      </c>
      <c r="D4311" s="1">
        <v>45188</v>
      </c>
      <c r="E4311">
        <f t="shared" ref="E4311:E4374" si="477">IF(D4311&lt;=$D$3,70,18)</f>
        <v>18</v>
      </c>
      <c r="F4311" t="s">
        <v>14</v>
      </c>
      <c r="G4311">
        <v>800</v>
      </c>
      <c r="H4311">
        <f t="shared" si="476"/>
        <v>80</v>
      </c>
      <c r="I4311" t="s">
        <v>7</v>
      </c>
      <c r="J4311" t="s">
        <v>8</v>
      </c>
      <c r="K4311" t="s">
        <v>14580</v>
      </c>
      <c r="L4311" t="s">
        <v>8</v>
      </c>
      <c r="M4311" t="s">
        <v>14</v>
      </c>
      <c r="N4311" t="str">
        <f t="shared" ref="N4311:N4374" si="478">IF(M4311="U",F4311,M4311)</f>
        <v>F</v>
      </c>
      <c r="O4311" t="s">
        <v>684</v>
      </c>
      <c r="P4311" t="s">
        <v>14581</v>
      </c>
      <c r="Q4311" t="s">
        <v>221</v>
      </c>
      <c r="R4311">
        <v>4</v>
      </c>
      <c r="S4311">
        <f t="shared" ref="S4311:S4374" si="479">IFERROR($S$3-R4311,"U")</f>
        <v>2019</v>
      </c>
      <c r="T4311" t="s">
        <v>12</v>
      </c>
      <c r="U4311">
        <v>0.999999999999996</v>
      </c>
      <c r="V4311" t="s">
        <v>3346</v>
      </c>
      <c r="W4311">
        <f>VLOOKUP(Q4311,'PBT Tag Rates'!$B$5:$E$44,4,FALSE)</f>
        <v>0.95971980899999998</v>
      </c>
      <c r="X4311">
        <v>1</v>
      </c>
      <c r="Y4311" s="14">
        <f>IFERROR(LOOKUP(H4311,{30,43,48,53,58,63,68,73,78,83,88,93,97},{42,47,52,57,62,67,72,77,82,87,92,99,100}),999)</f>
        <v>82</v>
      </c>
      <c r="Z4311" s="17">
        <f t="shared" ref="Z4311:Z4374" si="480">IF(D4311&lt;$D$3,X4311/$Z$3,X4311/$Z$4)</f>
        <v>5.5555555555555554</v>
      </c>
      <c r="AA4311" s="17">
        <f t="shared" si="474"/>
        <v>5.5555555555555554</v>
      </c>
      <c r="AB4311" s="17">
        <f t="shared" si="475"/>
        <v>11.658097686375321</v>
      </c>
      <c r="AC4311" s="17" t="s">
        <v>17654</v>
      </c>
    </row>
    <row r="4312" spans="1:29" x14ac:dyDescent="0.25">
      <c r="A4312" t="s">
        <v>3339</v>
      </c>
      <c r="B4312" s="165" t="s">
        <v>14582</v>
      </c>
      <c r="C4312" t="s">
        <v>14583</v>
      </c>
      <c r="D4312" s="1">
        <v>45188</v>
      </c>
      <c r="E4312">
        <f t="shared" si="477"/>
        <v>18</v>
      </c>
      <c r="F4312" t="s">
        <v>14</v>
      </c>
      <c r="G4312">
        <v>790</v>
      </c>
      <c r="H4312">
        <f t="shared" si="476"/>
        <v>79</v>
      </c>
      <c r="I4312" t="s">
        <v>7</v>
      </c>
      <c r="J4312" t="s">
        <v>8</v>
      </c>
      <c r="K4312" t="s">
        <v>14584</v>
      </c>
      <c r="L4312" t="s">
        <v>8</v>
      </c>
      <c r="M4312" t="s">
        <v>14</v>
      </c>
      <c r="N4312" t="str">
        <f t="shared" si="478"/>
        <v>F</v>
      </c>
      <c r="O4312" t="s">
        <v>4321</v>
      </c>
      <c r="P4312" t="s">
        <v>6146</v>
      </c>
      <c r="Q4312" t="s">
        <v>221</v>
      </c>
      <c r="R4312">
        <v>4</v>
      </c>
      <c r="S4312">
        <f t="shared" si="479"/>
        <v>2019</v>
      </c>
      <c r="T4312" t="s">
        <v>12</v>
      </c>
      <c r="U4312">
        <v>0.999999999999999</v>
      </c>
      <c r="V4312" t="s">
        <v>3346</v>
      </c>
      <c r="W4312">
        <f>VLOOKUP(Q4312,'PBT Tag Rates'!$B$5:$E$44,4,FALSE)</f>
        <v>0.95971980899999998</v>
      </c>
      <c r="X4312">
        <v>1</v>
      </c>
      <c r="Y4312" s="14">
        <f>IFERROR(LOOKUP(H4312,{30,43,48,53,58,63,68,73,78,83,88,93,97},{42,47,52,57,62,67,72,77,82,87,92,99,100}),999)</f>
        <v>82</v>
      </c>
      <c r="Z4312" s="17">
        <f t="shared" si="480"/>
        <v>5.5555555555555554</v>
      </c>
      <c r="AA4312" s="17">
        <f t="shared" si="474"/>
        <v>5.5555555555555554</v>
      </c>
      <c r="AB4312" s="17">
        <f t="shared" si="475"/>
        <v>11.658097686375321</v>
      </c>
      <c r="AC4312" s="17" t="s">
        <v>17654</v>
      </c>
    </row>
    <row r="4313" spans="1:29" x14ac:dyDescent="0.25">
      <c r="A4313" t="s">
        <v>3339</v>
      </c>
      <c r="B4313" s="165" t="s">
        <v>14585</v>
      </c>
      <c r="C4313" t="s">
        <v>66</v>
      </c>
      <c r="D4313" s="1">
        <v>45188</v>
      </c>
      <c r="E4313">
        <f t="shared" si="477"/>
        <v>18</v>
      </c>
      <c r="F4313" t="s">
        <v>6</v>
      </c>
      <c r="G4313">
        <v>450</v>
      </c>
      <c r="H4313">
        <f t="shared" si="476"/>
        <v>45</v>
      </c>
      <c r="I4313" t="s">
        <v>9</v>
      </c>
      <c r="J4313" t="s">
        <v>8</v>
      </c>
      <c r="K4313" t="s">
        <v>8</v>
      </c>
      <c r="L4313" t="s">
        <v>8</v>
      </c>
      <c r="M4313" t="s">
        <v>6</v>
      </c>
      <c r="N4313" t="str">
        <f t="shared" si="478"/>
        <v>M</v>
      </c>
      <c r="O4313" t="s">
        <v>14586</v>
      </c>
      <c r="P4313" t="s">
        <v>14587</v>
      </c>
      <c r="Q4313" t="s">
        <v>14588</v>
      </c>
      <c r="R4313">
        <v>2</v>
      </c>
      <c r="S4313">
        <f t="shared" si="479"/>
        <v>2021</v>
      </c>
      <c r="T4313" t="s">
        <v>12</v>
      </c>
      <c r="U4313">
        <v>0.999999999999998</v>
      </c>
      <c r="V4313" t="s">
        <v>9534</v>
      </c>
      <c r="W4313">
        <f>VLOOKUP(Q4313,'PBT Tag Rates'!$B$5:$E$44,4,FALSE)</f>
        <v>0.7621</v>
      </c>
      <c r="X4313">
        <v>1</v>
      </c>
      <c r="Y4313" s="14">
        <f>IFERROR(LOOKUP(H4313,{30,43,48,53,58,63,68,73,78,83,88,93,97},{42,47,52,57,62,67,72,77,82,87,92,99,100}),999)</f>
        <v>47</v>
      </c>
      <c r="Z4313" s="17">
        <f t="shared" si="480"/>
        <v>5.5555555555555554</v>
      </c>
      <c r="AA4313" s="17">
        <f t="shared" si="474"/>
        <v>5.5555555555555554</v>
      </c>
      <c r="AB4313" s="17">
        <f t="shared" si="475"/>
        <v>11.658097686375321</v>
      </c>
      <c r="AC4313" s="17" t="s">
        <v>17655</v>
      </c>
    </row>
    <row r="4314" spans="1:29" x14ac:dyDescent="0.25">
      <c r="A4314" t="s">
        <v>3339</v>
      </c>
      <c r="B4314" s="165" t="s">
        <v>14589</v>
      </c>
      <c r="C4314" t="s">
        <v>14590</v>
      </c>
      <c r="D4314" s="1">
        <v>45188</v>
      </c>
      <c r="E4314">
        <f t="shared" si="477"/>
        <v>18</v>
      </c>
      <c r="F4314" t="s">
        <v>6</v>
      </c>
      <c r="G4314">
        <v>880</v>
      </c>
      <c r="H4314">
        <f t="shared" si="476"/>
        <v>88</v>
      </c>
      <c r="I4314" t="s">
        <v>7</v>
      </c>
      <c r="J4314" t="s">
        <v>8</v>
      </c>
      <c r="K4314" t="s">
        <v>14591</v>
      </c>
      <c r="L4314" t="s">
        <v>8</v>
      </c>
      <c r="M4314" t="s">
        <v>6</v>
      </c>
      <c r="N4314" t="str">
        <f t="shared" si="478"/>
        <v>M</v>
      </c>
      <c r="O4314" t="s">
        <v>8</v>
      </c>
      <c r="P4314" t="s">
        <v>8</v>
      </c>
      <c r="Q4314" t="s">
        <v>11</v>
      </c>
      <c r="R4314" t="s">
        <v>8</v>
      </c>
      <c r="S4314" t="str">
        <f t="shared" si="479"/>
        <v>U</v>
      </c>
      <c r="T4314" t="s">
        <v>12</v>
      </c>
      <c r="U4314">
        <v>1</v>
      </c>
      <c r="V4314" t="s">
        <v>11</v>
      </c>
      <c r="W4314" t="e">
        <f>VLOOKUP(Q4314,'PBT Tag Rates'!$B$5:$E$44,4,FALSE)</f>
        <v>#N/A</v>
      </c>
      <c r="X4314">
        <v>1</v>
      </c>
      <c r="Y4314" s="14">
        <f>IFERROR(LOOKUP(H4314,{30,43,48,53,58,63,68,73,78,83,88,93,97},{42,47,52,57,62,67,72,77,82,87,92,99,100}),999)</f>
        <v>92</v>
      </c>
      <c r="Z4314" s="17">
        <f t="shared" si="480"/>
        <v>5.5555555555555554</v>
      </c>
      <c r="AA4314" s="17">
        <f t="shared" si="474"/>
        <v>5.5555555555555554</v>
      </c>
      <c r="AB4314" s="17">
        <f t="shared" si="475"/>
        <v>11.658097686375321</v>
      </c>
      <c r="AC4314" s="17" t="s">
        <v>17654</v>
      </c>
    </row>
    <row r="4315" spans="1:29" x14ac:dyDescent="0.25">
      <c r="A4315" t="s">
        <v>3339</v>
      </c>
      <c r="B4315" s="165" t="s">
        <v>14592</v>
      </c>
      <c r="C4315" t="s">
        <v>14593</v>
      </c>
      <c r="D4315" s="1">
        <v>45188</v>
      </c>
      <c r="E4315">
        <f t="shared" si="477"/>
        <v>18</v>
      </c>
      <c r="F4315" t="s">
        <v>6</v>
      </c>
      <c r="G4315">
        <v>710</v>
      </c>
      <c r="H4315">
        <f t="shared" si="476"/>
        <v>71</v>
      </c>
      <c r="I4315" t="s">
        <v>7</v>
      </c>
      <c r="J4315" t="s">
        <v>8</v>
      </c>
      <c r="K4315" t="s">
        <v>14594</v>
      </c>
      <c r="L4315" t="s">
        <v>8</v>
      </c>
      <c r="M4315" t="s">
        <v>6</v>
      </c>
      <c r="N4315" t="str">
        <f t="shared" si="478"/>
        <v>M</v>
      </c>
      <c r="O4315" t="s">
        <v>8</v>
      </c>
      <c r="P4315" t="s">
        <v>8</v>
      </c>
      <c r="Q4315" t="s">
        <v>11</v>
      </c>
      <c r="R4315" t="s">
        <v>8</v>
      </c>
      <c r="S4315" t="str">
        <f t="shared" si="479"/>
        <v>U</v>
      </c>
      <c r="T4315" t="s">
        <v>12</v>
      </c>
      <c r="U4315">
        <v>0.999999999999997</v>
      </c>
      <c r="V4315" t="s">
        <v>11</v>
      </c>
      <c r="W4315" t="e">
        <f>VLOOKUP(Q4315,'PBT Tag Rates'!$B$5:$E$44,4,FALSE)</f>
        <v>#N/A</v>
      </c>
      <c r="X4315">
        <v>1</v>
      </c>
      <c r="Y4315" s="14">
        <f>IFERROR(LOOKUP(H4315,{30,43,48,53,58,63,68,73,78,83,88,93,97},{42,47,52,57,62,67,72,77,82,87,92,99,100}),999)</f>
        <v>72</v>
      </c>
      <c r="Z4315" s="17">
        <f t="shared" si="480"/>
        <v>5.5555555555555554</v>
      </c>
      <c r="AA4315" s="17">
        <f t="shared" si="474"/>
        <v>5.5555555555555554</v>
      </c>
      <c r="AB4315" s="17">
        <f t="shared" si="475"/>
        <v>11.658097686375321</v>
      </c>
      <c r="AC4315" s="17" t="s">
        <v>17654</v>
      </c>
    </row>
    <row r="4316" spans="1:29" x14ac:dyDescent="0.25">
      <c r="A4316" t="s">
        <v>3339</v>
      </c>
      <c r="B4316" s="165" t="s">
        <v>14595</v>
      </c>
      <c r="C4316" t="s">
        <v>67</v>
      </c>
      <c r="D4316" s="1">
        <v>45188</v>
      </c>
      <c r="E4316">
        <f t="shared" si="477"/>
        <v>18</v>
      </c>
      <c r="F4316" t="s">
        <v>14</v>
      </c>
      <c r="G4316">
        <v>720</v>
      </c>
      <c r="H4316">
        <f t="shared" si="476"/>
        <v>72</v>
      </c>
      <c r="I4316" t="s">
        <v>7</v>
      </c>
      <c r="J4316" t="s">
        <v>8</v>
      </c>
      <c r="K4316" t="s">
        <v>14596</v>
      </c>
      <c r="L4316" t="s">
        <v>8</v>
      </c>
      <c r="M4316" t="s">
        <v>14</v>
      </c>
      <c r="N4316" t="str">
        <f t="shared" si="478"/>
        <v>F</v>
      </c>
      <c r="O4316" t="s">
        <v>8</v>
      </c>
      <c r="P4316" t="s">
        <v>8</v>
      </c>
      <c r="Q4316" t="s">
        <v>11</v>
      </c>
      <c r="R4316" t="s">
        <v>8</v>
      </c>
      <c r="S4316" t="str">
        <f t="shared" si="479"/>
        <v>U</v>
      </c>
      <c r="T4316" t="s">
        <v>12</v>
      </c>
      <c r="U4316">
        <v>1</v>
      </c>
      <c r="V4316" t="s">
        <v>11</v>
      </c>
      <c r="W4316" t="e">
        <f>VLOOKUP(Q4316,'PBT Tag Rates'!$B$5:$E$44,4,FALSE)</f>
        <v>#N/A</v>
      </c>
      <c r="X4316">
        <v>1</v>
      </c>
      <c r="Y4316" s="14">
        <f>IFERROR(LOOKUP(H4316,{30,43,48,53,58,63,68,73,78,83,88,93,97},{42,47,52,57,62,67,72,77,82,87,92,99,100}),999)</f>
        <v>72</v>
      </c>
      <c r="Z4316" s="17">
        <f t="shared" si="480"/>
        <v>5.5555555555555554</v>
      </c>
      <c r="AA4316" s="17">
        <f t="shared" si="474"/>
        <v>5.5555555555555554</v>
      </c>
      <c r="AB4316" s="17">
        <f t="shared" si="475"/>
        <v>11.658097686375321</v>
      </c>
      <c r="AC4316" s="17" t="s">
        <v>17654</v>
      </c>
    </row>
    <row r="4317" spans="1:29" x14ac:dyDescent="0.25">
      <c r="A4317" t="s">
        <v>3339</v>
      </c>
      <c r="B4317" s="165" t="s">
        <v>14597</v>
      </c>
      <c r="C4317" t="s">
        <v>14598</v>
      </c>
      <c r="D4317" s="1">
        <v>45188</v>
      </c>
      <c r="E4317">
        <f t="shared" si="477"/>
        <v>18</v>
      </c>
      <c r="F4317" t="s">
        <v>14</v>
      </c>
      <c r="G4317">
        <v>790</v>
      </c>
      <c r="H4317">
        <f t="shared" si="476"/>
        <v>79</v>
      </c>
      <c r="I4317" t="s">
        <v>7</v>
      </c>
      <c r="J4317" t="s">
        <v>8</v>
      </c>
      <c r="K4317" t="s">
        <v>14599</v>
      </c>
      <c r="L4317" t="s">
        <v>8</v>
      </c>
      <c r="M4317" t="s">
        <v>14</v>
      </c>
      <c r="N4317" t="str">
        <f t="shared" si="478"/>
        <v>F</v>
      </c>
      <c r="O4317" t="s">
        <v>10434</v>
      </c>
      <c r="P4317" t="s">
        <v>13298</v>
      </c>
      <c r="Q4317" t="s">
        <v>281</v>
      </c>
      <c r="R4317">
        <v>4</v>
      </c>
      <c r="S4317">
        <f t="shared" si="479"/>
        <v>2019</v>
      </c>
      <c r="T4317" t="s">
        <v>12</v>
      </c>
      <c r="U4317">
        <v>0.999999999999999</v>
      </c>
      <c r="V4317" t="s">
        <v>3171</v>
      </c>
      <c r="W4317">
        <f>VLOOKUP(Q4317,'PBT Tag Rates'!$B$5:$E$44,4,FALSE)</f>
        <v>0.99705232300000002</v>
      </c>
      <c r="X4317">
        <v>1</v>
      </c>
      <c r="Y4317" s="14">
        <f>IFERROR(LOOKUP(H4317,{30,43,48,53,58,63,68,73,78,83,88,93,97},{42,47,52,57,62,67,72,77,82,87,92,99,100}),999)</f>
        <v>82</v>
      </c>
      <c r="Z4317" s="17">
        <f t="shared" si="480"/>
        <v>5.5555555555555554</v>
      </c>
      <c r="AA4317" s="17">
        <f t="shared" si="474"/>
        <v>5.5555555555555554</v>
      </c>
      <c r="AB4317" s="17">
        <f t="shared" si="475"/>
        <v>11.658097686375321</v>
      </c>
      <c r="AC4317" s="17" t="s">
        <v>17654</v>
      </c>
    </row>
    <row r="4318" spans="1:29" x14ac:dyDescent="0.25">
      <c r="A4318" t="s">
        <v>3339</v>
      </c>
      <c r="B4318" s="165" t="s">
        <v>14600</v>
      </c>
      <c r="C4318" t="s">
        <v>68</v>
      </c>
      <c r="D4318" s="1">
        <v>45188</v>
      </c>
      <c r="E4318">
        <f t="shared" si="477"/>
        <v>18</v>
      </c>
      <c r="F4318" t="s">
        <v>14</v>
      </c>
      <c r="G4318">
        <v>740</v>
      </c>
      <c r="H4318">
        <f t="shared" si="476"/>
        <v>74</v>
      </c>
      <c r="I4318" t="s">
        <v>9</v>
      </c>
      <c r="J4318">
        <v>1</v>
      </c>
      <c r="K4318" t="s">
        <v>8</v>
      </c>
      <c r="L4318" t="s">
        <v>8</v>
      </c>
      <c r="M4318" t="s">
        <v>14</v>
      </c>
      <c r="N4318" t="str">
        <f t="shared" si="478"/>
        <v>F</v>
      </c>
      <c r="O4318" t="s">
        <v>578</v>
      </c>
      <c r="P4318" t="s">
        <v>2344</v>
      </c>
      <c r="Q4318" t="s">
        <v>221</v>
      </c>
      <c r="R4318">
        <v>4</v>
      </c>
      <c r="S4318">
        <f t="shared" si="479"/>
        <v>2019</v>
      </c>
      <c r="T4318" t="s">
        <v>12</v>
      </c>
      <c r="U4318">
        <v>1</v>
      </c>
      <c r="V4318" t="s">
        <v>3363</v>
      </c>
      <c r="W4318">
        <f>VLOOKUP(Q4318,'PBT Tag Rates'!$B$5:$E$44,4,FALSE)</f>
        <v>0.95971980899999998</v>
      </c>
      <c r="X4318">
        <v>1</v>
      </c>
      <c r="Y4318" s="14">
        <f>IFERROR(LOOKUP(H4318,{30,43,48,53,58,63,68,73,78,83,88,93,97},{42,47,52,57,62,67,72,77,82,87,92,99,100}),999)</f>
        <v>77</v>
      </c>
      <c r="Z4318" s="17">
        <f t="shared" si="480"/>
        <v>5.5555555555555554</v>
      </c>
      <c r="AA4318" s="17">
        <f t="shared" si="474"/>
        <v>5.5555555555555554</v>
      </c>
      <c r="AB4318" s="17">
        <f t="shared" si="475"/>
        <v>11.658097686375321</v>
      </c>
      <c r="AC4318" s="17" t="s">
        <v>17654</v>
      </c>
    </row>
    <row r="4319" spans="1:29" x14ac:dyDescent="0.25">
      <c r="A4319" t="s">
        <v>3339</v>
      </c>
      <c r="B4319" s="165" t="s">
        <v>14601</v>
      </c>
      <c r="C4319" t="s">
        <v>69</v>
      </c>
      <c r="D4319" s="1">
        <v>45188</v>
      </c>
      <c r="E4319">
        <f t="shared" si="477"/>
        <v>18</v>
      </c>
      <c r="F4319" t="s">
        <v>14</v>
      </c>
      <c r="G4319">
        <v>660</v>
      </c>
      <c r="H4319">
        <f t="shared" si="476"/>
        <v>66</v>
      </c>
      <c r="I4319" t="s">
        <v>9</v>
      </c>
      <c r="J4319">
        <v>1</v>
      </c>
      <c r="K4319" t="s">
        <v>8</v>
      </c>
      <c r="L4319" t="s">
        <v>8</v>
      </c>
      <c r="M4319" t="s">
        <v>6</v>
      </c>
      <c r="N4319" t="str">
        <f t="shared" si="478"/>
        <v>M</v>
      </c>
      <c r="O4319" t="s">
        <v>14602</v>
      </c>
      <c r="P4319" t="s">
        <v>14603</v>
      </c>
      <c r="Q4319" t="s">
        <v>1575</v>
      </c>
      <c r="R4319">
        <v>4</v>
      </c>
      <c r="S4319">
        <f t="shared" si="479"/>
        <v>2019</v>
      </c>
      <c r="T4319" t="s">
        <v>12</v>
      </c>
      <c r="U4319">
        <v>0.999999999999999</v>
      </c>
      <c r="V4319" t="s">
        <v>9534</v>
      </c>
      <c r="W4319">
        <f>VLOOKUP(Q4319,'PBT Tag Rates'!$B$5:$E$44,4,FALSE)</f>
        <v>0.96016800000000002</v>
      </c>
      <c r="X4319">
        <v>1</v>
      </c>
      <c r="Y4319" s="14">
        <f>IFERROR(LOOKUP(H4319,{30,43,48,53,58,63,68,73,78,83,88,93,97},{42,47,52,57,62,67,72,77,82,87,92,99,100}),999)</f>
        <v>67</v>
      </c>
      <c r="Z4319" s="17">
        <f t="shared" si="480"/>
        <v>5.5555555555555554</v>
      </c>
      <c r="AA4319" s="17">
        <f t="shared" si="474"/>
        <v>5.5555555555555554</v>
      </c>
      <c r="AB4319" s="17">
        <f t="shared" si="475"/>
        <v>11.658097686375321</v>
      </c>
      <c r="AC4319" s="17" t="s">
        <v>17655</v>
      </c>
    </row>
    <row r="4320" spans="1:29" x14ac:dyDescent="0.25">
      <c r="A4320" t="s">
        <v>3339</v>
      </c>
      <c r="B4320" s="165" t="s">
        <v>14604</v>
      </c>
      <c r="C4320" t="s">
        <v>70</v>
      </c>
      <c r="D4320" s="1">
        <v>45188</v>
      </c>
      <c r="E4320">
        <f t="shared" si="477"/>
        <v>18</v>
      </c>
      <c r="F4320" t="s">
        <v>6</v>
      </c>
      <c r="G4320">
        <v>620</v>
      </c>
      <c r="H4320">
        <f t="shared" si="476"/>
        <v>62</v>
      </c>
      <c r="I4320" t="s">
        <v>9</v>
      </c>
      <c r="J4320">
        <v>1</v>
      </c>
      <c r="K4320" t="s">
        <v>8</v>
      </c>
      <c r="L4320" t="s">
        <v>8</v>
      </c>
      <c r="M4320" t="s">
        <v>6</v>
      </c>
      <c r="N4320" t="str">
        <f t="shared" si="478"/>
        <v>M</v>
      </c>
      <c r="O4320" t="s">
        <v>14605</v>
      </c>
      <c r="P4320" t="s">
        <v>14606</v>
      </c>
      <c r="Q4320" t="s">
        <v>918</v>
      </c>
      <c r="R4320">
        <v>3</v>
      </c>
      <c r="S4320">
        <f t="shared" si="479"/>
        <v>2020</v>
      </c>
      <c r="T4320" t="s">
        <v>12</v>
      </c>
      <c r="U4320">
        <v>1</v>
      </c>
      <c r="V4320" t="s">
        <v>3821</v>
      </c>
      <c r="W4320">
        <f>VLOOKUP(Q4320,'PBT Tag Rates'!$B$5:$E$44,4,FALSE)</f>
        <v>0.98961045999999997</v>
      </c>
      <c r="X4320">
        <v>1</v>
      </c>
      <c r="Y4320" s="14">
        <f>IFERROR(LOOKUP(H4320,{30,43,48,53,58,63,68,73,78,83,88,93,97},{42,47,52,57,62,67,72,77,82,87,92,99,100}),999)</f>
        <v>62</v>
      </c>
      <c r="Z4320" s="17">
        <f t="shared" si="480"/>
        <v>5.5555555555555554</v>
      </c>
      <c r="AA4320" s="17">
        <f t="shared" si="474"/>
        <v>5.5555555555555554</v>
      </c>
      <c r="AB4320" s="17">
        <f t="shared" si="475"/>
        <v>11.658097686375321</v>
      </c>
      <c r="AC4320" s="17" t="s">
        <v>17654</v>
      </c>
    </row>
    <row r="4321" spans="1:29" x14ac:dyDescent="0.25">
      <c r="A4321" t="s">
        <v>3339</v>
      </c>
      <c r="B4321" s="165" t="s">
        <v>14607</v>
      </c>
      <c r="C4321" t="s">
        <v>71</v>
      </c>
      <c r="D4321" s="1">
        <v>45188</v>
      </c>
      <c r="E4321">
        <f t="shared" si="477"/>
        <v>18</v>
      </c>
      <c r="F4321" t="s">
        <v>6</v>
      </c>
      <c r="G4321">
        <v>570</v>
      </c>
      <c r="H4321">
        <f t="shared" si="476"/>
        <v>57</v>
      </c>
      <c r="I4321" t="s">
        <v>9</v>
      </c>
      <c r="J4321">
        <v>1</v>
      </c>
      <c r="K4321" t="s">
        <v>8</v>
      </c>
      <c r="L4321" t="s">
        <v>8</v>
      </c>
      <c r="M4321" t="s">
        <v>6</v>
      </c>
      <c r="N4321" t="str">
        <f t="shared" si="478"/>
        <v>M</v>
      </c>
      <c r="O4321" t="s">
        <v>14608</v>
      </c>
      <c r="P4321" t="s">
        <v>14609</v>
      </c>
      <c r="Q4321" t="s">
        <v>918</v>
      </c>
      <c r="R4321">
        <v>3</v>
      </c>
      <c r="S4321">
        <f t="shared" si="479"/>
        <v>2020</v>
      </c>
      <c r="T4321" t="s">
        <v>12</v>
      </c>
      <c r="U4321">
        <v>0.999999999999994</v>
      </c>
      <c r="V4321" t="s">
        <v>3168</v>
      </c>
      <c r="W4321">
        <f>VLOOKUP(Q4321,'PBT Tag Rates'!$B$5:$E$44,4,FALSE)</f>
        <v>0.98961045999999997</v>
      </c>
      <c r="X4321">
        <v>1</v>
      </c>
      <c r="Y4321" s="14">
        <f>IFERROR(LOOKUP(H4321,{30,43,48,53,58,63,68,73,78,83,88,93,97},{42,47,52,57,62,67,72,77,82,87,92,99,100}),999)</f>
        <v>57</v>
      </c>
      <c r="Z4321" s="17">
        <f t="shared" si="480"/>
        <v>5.5555555555555554</v>
      </c>
      <c r="AA4321" s="17">
        <f t="shared" si="474"/>
        <v>5.5555555555555554</v>
      </c>
      <c r="AB4321" s="17">
        <f t="shared" si="475"/>
        <v>11.658097686375321</v>
      </c>
      <c r="AC4321" s="17" t="s">
        <v>17654</v>
      </c>
    </row>
    <row r="4322" spans="1:29" x14ac:dyDescent="0.25">
      <c r="A4322" t="s">
        <v>3339</v>
      </c>
      <c r="B4322" s="165" t="s">
        <v>14610</v>
      </c>
      <c r="C4322" t="s">
        <v>14611</v>
      </c>
      <c r="D4322" s="1">
        <v>45188</v>
      </c>
      <c r="E4322">
        <f t="shared" si="477"/>
        <v>18</v>
      </c>
      <c r="F4322" t="s">
        <v>6</v>
      </c>
      <c r="G4322">
        <v>740</v>
      </c>
      <c r="H4322">
        <f t="shared" si="476"/>
        <v>74</v>
      </c>
      <c r="I4322" t="s">
        <v>7</v>
      </c>
      <c r="J4322" t="s">
        <v>8</v>
      </c>
      <c r="K4322" t="s">
        <v>14612</v>
      </c>
      <c r="L4322" t="s">
        <v>8</v>
      </c>
      <c r="M4322" t="s">
        <v>6</v>
      </c>
      <c r="N4322" t="str">
        <f t="shared" si="478"/>
        <v>M</v>
      </c>
      <c r="O4322" t="s">
        <v>2050</v>
      </c>
      <c r="P4322" t="s">
        <v>8726</v>
      </c>
      <c r="Q4322" t="s">
        <v>221</v>
      </c>
      <c r="R4322">
        <v>4</v>
      </c>
      <c r="S4322">
        <f t="shared" si="479"/>
        <v>2019</v>
      </c>
      <c r="T4322" t="s">
        <v>12</v>
      </c>
      <c r="U4322">
        <v>0.999999999999998</v>
      </c>
      <c r="V4322" t="s">
        <v>3346</v>
      </c>
      <c r="W4322">
        <f>VLOOKUP(Q4322,'PBT Tag Rates'!$B$5:$E$44,4,FALSE)</f>
        <v>0.95971980899999998</v>
      </c>
      <c r="X4322">
        <v>1</v>
      </c>
      <c r="Y4322" s="14">
        <f>IFERROR(LOOKUP(H4322,{30,43,48,53,58,63,68,73,78,83,88,93,97},{42,47,52,57,62,67,72,77,82,87,92,99,100}),999)</f>
        <v>77</v>
      </c>
      <c r="Z4322" s="17">
        <f t="shared" si="480"/>
        <v>5.5555555555555554</v>
      </c>
      <c r="AA4322" s="17">
        <f t="shared" si="474"/>
        <v>5.5555555555555554</v>
      </c>
      <c r="AB4322" s="17">
        <f t="shared" si="475"/>
        <v>11.658097686375321</v>
      </c>
      <c r="AC4322" s="17" t="s">
        <v>17654</v>
      </c>
    </row>
    <row r="4323" spans="1:29" x14ac:dyDescent="0.25">
      <c r="A4323" t="s">
        <v>3339</v>
      </c>
      <c r="B4323" s="165" t="s">
        <v>14613</v>
      </c>
      <c r="C4323" t="s">
        <v>72</v>
      </c>
      <c r="D4323" s="1">
        <v>45188</v>
      </c>
      <c r="E4323">
        <f t="shared" si="477"/>
        <v>18</v>
      </c>
      <c r="F4323" t="s">
        <v>14</v>
      </c>
      <c r="G4323">
        <v>660</v>
      </c>
      <c r="H4323">
        <f t="shared" si="476"/>
        <v>66</v>
      </c>
      <c r="I4323" t="s">
        <v>7</v>
      </c>
      <c r="J4323" t="s">
        <v>8</v>
      </c>
      <c r="K4323" t="s">
        <v>8</v>
      </c>
      <c r="L4323" t="s">
        <v>8</v>
      </c>
      <c r="M4323" t="s">
        <v>6</v>
      </c>
      <c r="N4323" t="str">
        <f t="shared" si="478"/>
        <v>M</v>
      </c>
      <c r="O4323" t="s">
        <v>8</v>
      </c>
      <c r="P4323" t="s">
        <v>8</v>
      </c>
      <c r="Q4323" t="s">
        <v>11</v>
      </c>
      <c r="R4323" t="s">
        <v>8</v>
      </c>
      <c r="S4323" t="str">
        <f t="shared" si="479"/>
        <v>U</v>
      </c>
      <c r="T4323" t="s">
        <v>12</v>
      </c>
      <c r="U4323">
        <v>1</v>
      </c>
      <c r="V4323" t="s">
        <v>11</v>
      </c>
      <c r="W4323" t="e">
        <f>VLOOKUP(Q4323,'PBT Tag Rates'!$B$5:$E$44,4,FALSE)</f>
        <v>#N/A</v>
      </c>
      <c r="X4323">
        <v>1</v>
      </c>
      <c r="Y4323" s="14">
        <f>IFERROR(LOOKUP(H4323,{30,43,48,53,58,63,68,73,78,83,88,93,97},{42,47,52,57,62,67,72,77,82,87,92,99,100}),999)</f>
        <v>67</v>
      </c>
      <c r="Z4323" s="17">
        <f t="shared" si="480"/>
        <v>5.5555555555555554</v>
      </c>
      <c r="AA4323" s="17">
        <f t="shared" si="474"/>
        <v>5.5555555555555554</v>
      </c>
      <c r="AB4323" s="17">
        <f t="shared" si="475"/>
        <v>11.658097686375321</v>
      </c>
      <c r="AC4323" s="17" t="s">
        <v>17654</v>
      </c>
    </row>
    <row r="4324" spans="1:29" x14ac:dyDescent="0.25">
      <c r="A4324" t="s">
        <v>3339</v>
      </c>
      <c r="B4324" s="165" t="s">
        <v>14614</v>
      </c>
      <c r="C4324" t="s">
        <v>14615</v>
      </c>
      <c r="D4324" s="1">
        <v>45188</v>
      </c>
      <c r="E4324">
        <f t="shared" si="477"/>
        <v>18</v>
      </c>
      <c r="F4324" t="s">
        <v>6</v>
      </c>
      <c r="G4324">
        <v>840</v>
      </c>
      <c r="H4324">
        <f t="shared" si="476"/>
        <v>84</v>
      </c>
      <c r="I4324" t="s">
        <v>7</v>
      </c>
      <c r="J4324">
        <v>1</v>
      </c>
      <c r="K4324" t="s">
        <v>14616</v>
      </c>
      <c r="L4324" t="s">
        <v>8</v>
      </c>
      <c r="M4324" t="s">
        <v>6</v>
      </c>
      <c r="N4324" t="str">
        <f t="shared" si="478"/>
        <v>M</v>
      </c>
      <c r="O4324" t="s">
        <v>14617</v>
      </c>
      <c r="P4324" t="s">
        <v>14618</v>
      </c>
      <c r="Q4324" t="s">
        <v>15</v>
      </c>
      <c r="R4324">
        <v>5</v>
      </c>
      <c r="S4324">
        <f t="shared" si="479"/>
        <v>2018</v>
      </c>
      <c r="T4324" t="s">
        <v>12</v>
      </c>
      <c r="U4324">
        <v>0.999999999999998</v>
      </c>
      <c r="V4324" t="s">
        <v>3951</v>
      </c>
      <c r="W4324">
        <f>VLOOKUP(Q4324,'PBT Tag Rates'!$B$5:$E$44,4,FALSE)</f>
        <v>0.80551598400000002</v>
      </c>
      <c r="X4324">
        <v>1</v>
      </c>
      <c r="Y4324" s="14">
        <f>IFERROR(LOOKUP(H4324,{30,43,48,53,58,63,68,73,78,83,88,93,97},{42,47,52,57,62,67,72,77,82,87,92,99,100}),999)</f>
        <v>87</v>
      </c>
      <c r="Z4324" s="17">
        <f t="shared" si="480"/>
        <v>5.5555555555555554</v>
      </c>
      <c r="AA4324" s="17">
        <f t="shared" si="474"/>
        <v>5.5555555555555554</v>
      </c>
      <c r="AB4324" s="17">
        <f t="shared" si="475"/>
        <v>11.658097686375321</v>
      </c>
      <c r="AC4324" s="17" t="s">
        <v>17655</v>
      </c>
    </row>
    <row r="4325" spans="1:29" x14ac:dyDescent="0.25">
      <c r="A4325" t="s">
        <v>3339</v>
      </c>
      <c r="B4325" s="165" t="s">
        <v>14619</v>
      </c>
      <c r="C4325" t="s">
        <v>73</v>
      </c>
      <c r="D4325" s="1">
        <v>45188</v>
      </c>
      <c r="E4325">
        <f t="shared" si="477"/>
        <v>18</v>
      </c>
      <c r="F4325" t="s">
        <v>6</v>
      </c>
      <c r="G4325">
        <v>740</v>
      </c>
      <c r="H4325">
        <f t="shared" si="476"/>
        <v>74</v>
      </c>
      <c r="I4325" t="s">
        <v>7</v>
      </c>
      <c r="J4325" t="s">
        <v>8</v>
      </c>
      <c r="K4325" t="s">
        <v>14620</v>
      </c>
      <c r="L4325" t="s">
        <v>8</v>
      </c>
      <c r="M4325" t="s">
        <v>6</v>
      </c>
      <c r="N4325" t="str">
        <f t="shared" si="478"/>
        <v>M</v>
      </c>
      <c r="O4325" t="s">
        <v>1656</v>
      </c>
      <c r="P4325" t="s">
        <v>1657</v>
      </c>
      <c r="Q4325" t="s">
        <v>221</v>
      </c>
      <c r="R4325">
        <v>4</v>
      </c>
      <c r="S4325">
        <f t="shared" si="479"/>
        <v>2019</v>
      </c>
      <c r="T4325" t="s">
        <v>12</v>
      </c>
      <c r="U4325">
        <v>1</v>
      </c>
      <c r="V4325" t="s">
        <v>3346</v>
      </c>
      <c r="W4325">
        <f>VLOOKUP(Q4325,'PBT Tag Rates'!$B$5:$E$44,4,FALSE)</f>
        <v>0.95971980899999998</v>
      </c>
      <c r="X4325">
        <v>1</v>
      </c>
      <c r="Y4325" s="14">
        <f>IFERROR(LOOKUP(H4325,{30,43,48,53,58,63,68,73,78,83,88,93,97},{42,47,52,57,62,67,72,77,82,87,92,99,100}),999)</f>
        <v>77</v>
      </c>
      <c r="Z4325" s="17">
        <f t="shared" si="480"/>
        <v>5.5555555555555554</v>
      </c>
      <c r="AA4325" s="17">
        <f t="shared" si="474"/>
        <v>5.5555555555555554</v>
      </c>
      <c r="AB4325" s="17">
        <f t="shared" si="475"/>
        <v>11.658097686375321</v>
      </c>
      <c r="AC4325" s="17" t="s">
        <v>17654</v>
      </c>
    </row>
    <row r="4326" spans="1:29" x14ac:dyDescent="0.25">
      <c r="A4326" t="s">
        <v>3339</v>
      </c>
      <c r="B4326" s="165" t="s">
        <v>14621</v>
      </c>
      <c r="C4326" t="s">
        <v>14622</v>
      </c>
      <c r="D4326" s="1">
        <v>45188</v>
      </c>
      <c r="E4326">
        <f t="shared" si="477"/>
        <v>18</v>
      </c>
      <c r="F4326" t="s">
        <v>14</v>
      </c>
      <c r="G4326">
        <v>730</v>
      </c>
      <c r="H4326">
        <f t="shared" si="476"/>
        <v>73</v>
      </c>
      <c r="I4326" t="s">
        <v>7</v>
      </c>
      <c r="J4326" t="s">
        <v>8</v>
      </c>
      <c r="K4326" t="s">
        <v>14623</v>
      </c>
      <c r="L4326" t="s">
        <v>8</v>
      </c>
      <c r="M4326" t="s">
        <v>14</v>
      </c>
      <c r="N4326" t="str">
        <f t="shared" si="478"/>
        <v>F</v>
      </c>
      <c r="O4326" t="s">
        <v>1322</v>
      </c>
      <c r="P4326" t="s">
        <v>1323</v>
      </c>
      <c r="Q4326" t="s">
        <v>221</v>
      </c>
      <c r="R4326">
        <v>4</v>
      </c>
      <c r="S4326">
        <f t="shared" si="479"/>
        <v>2019</v>
      </c>
      <c r="T4326" t="s">
        <v>12</v>
      </c>
      <c r="U4326">
        <v>1</v>
      </c>
      <c r="V4326" t="s">
        <v>3346</v>
      </c>
      <c r="W4326">
        <f>VLOOKUP(Q4326,'PBT Tag Rates'!$B$5:$E$44,4,FALSE)</f>
        <v>0.95971980899999998</v>
      </c>
      <c r="X4326">
        <v>1</v>
      </c>
      <c r="Y4326" s="14">
        <f>IFERROR(LOOKUP(H4326,{30,43,48,53,58,63,68,73,78,83,88,93,97},{42,47,52,57,62,67,72,77,82,87,92,99,100}),999)</f>
        <v>77</v>
      </c>
      <c r="Z4326" s="17">
        <f t="shared" si="480"/>
        <v>5.5555555555555554</v>
      </c>
      <c r="AA4326" s="17">
        <f t="shared" si="474"/>
        <v>5.5555555555555554</v>
      </c>
      <c r="AB4326" s="17">
        <f t="shared" si="475"/>
        <v>11.658097686375321</v>
      </c>
      <c r="AC4326" s="17" t="s">
        <v>17654</v>
      </c>
    </row>
    <row r="4327" spans="1:29" x14ac:dyDescent="0.25">
      <c r="A4327" t="s">
        <v>3339</v>
      </c>
      <c r="B4327" s="165" t="s">
        <v>14624</v>
      </c>
      <c r="C4327" t="s">
        <v>74</v>
      </c>
      <c r="D4327" s="1">
        <v>45188</v>
      </c>
      <c r="E4327">
        <f t="shared" si="477"/>
        <v>18</v>
      </c>
      <c r="F4327" t="s">
        <v>6</v>
      </c>
      <c r="G4327">
        <v>690</v>
      </c>
      <c r="H4327">
        <f t="shared" si="476"/>
        <v>69</v>
      </c>
      <c r="I4327" t="s">
        <v>9</v>
      </c>
      <c r="J4327">
        <v>1</v>
      </c>
      <c r="K4327" t="s">
        <v>8</v>
      </c>
      <c r="L4327" t="s">
        <v>8</v>
      </c>
      <c r="M4327" t="s">
        <v>6</v>
      </c>
      <c r="N4327" t="str">
        <f t="shared" si="478"/>
        <v>M</v>
      </c>
      <c r="O4327" t="s">
        <v>2930</v>
      </c>
      <c r="P4327" t="s">
        <v>2931</v>
      </c>
      <c r="Q4327" t="s">
        <v>221</v>
      </c>
      <c r="R4327">
        <v>4</v>
      </c>
      <c r="S4327">
        <f t="shared" si="479"/>
        <v>2019</v>
      </c>
      <c r="T4327" t="s">
        <v>12</v>
      </c>
      <c r="U4327">
        <v>0.999999999999998</v>
      </c>
      <c r="V4327" t="s">
        <v>3168</v>
      </c>
      <c r="W4327">
        <f>VLOOKUP(Q4327,'PBT Tag Rates'!$B$5:$E$44,4,FALSE)</f>
        <v>0.95971980899999998</v>
      </c>
      <c r="X4327">
        <v>1</v>
      </c>
      <c r="Y4327" s="14">
        <f>IFERROR(LOOKUP(H4327,{30,43,48,53,58,63,68,73,78,83,88,93,97},{42,47,52,57,62,67,72,77,82,87,92,99,100}),999)</f>
        <v>72</v>
      </c>
      <c r="Z4327" s="17">
        <f t="shared" si="480"/>
        <v>5.5555555555555554</v>
      </c>
      <c r="AA4327" s="17">
        <f t="shared" si="474"/>
        <v>5.5555555555555554</v>
      </c>
      <c r="AB4327" s="17">
        <f t="shared" si="475"/>
        <v>11.658097686375321</v>
      </c>
      <c r="AC4327" s="17" t="s">
        <v>17654</v>
      </c>
    </row>
    <row r="4328" spans="1:29" x14ac:dyDescent="0.25">
      <c r="A4328" t="s">
        <v>3339</v>
      </c>
      <c r="B4328" s="165" t="s">
        <v>14625</v>
      </c>
      <c r="C4328" t="s">
        <v>75</v>
      </c>
      <c r="D4328" s="1">
        <v>45188</v>
      </c>
      <c r="E4328">
        <f t="shared" si="477"/>
        <v>18</v>
      </c>
      <c r="F4328" t="s">
        <v>6</v>
      </c>
      <c r="G4328">
        <v>610</v>
      </c>
      <c r="H4328">
        <f t="shared" si="476"/>
        <v>61</v>
      </c>
      <c r="I4328" t="s">
        <v>9</v>
      </c>
      <c r="J4328">
        <v>1</v>
      </c>
      <c r="K4328" t="s">
        <v>8</v>
      </c>
      <c r="L4328" t="s">
        <v>8</v>
      </c>
      <c r="M4328" t="s">
        <v>6</v>
      </c>
      <c r="N4328" t="str">
        <f t="shared" si="478"/>
        <v>M</v>
      </c>
      <c r="O4328" t="s">
        <v>14626</v>
      </c>
      <c r="P4328" t="s">
        <v>14627</v>
      </c>
      <c r="Q4328" t="s">
        <v>918</v>
      </c>
      <c r="R4328">
        <v>3</v>
      </c>
      <c r="S4328">
        <f t="shared" si="479"/>
        <v>2020</v>
      </c>
      <c r="T4328" t="s">
        <v>12</v>
      </c>
      <c r="U4328">
        <v>0.999999999999998</v>
      </c>
      <c r="V4328" t="s">
        <v>3386</v>
      </c>
      <c r="W4328">
        <f>VLOOKUP(Q4328,'PBT Tag Rates'!$B$5:$E$44,4,FALSE)</f>
        <v>0.98961045999999997</v>
      </c>
      <c r="X4328">
        <v>1</v>
      </c>
      <c r="Y4328" s="14">
        <f>IFERROR(LOOKUP(H4328,{30,43,48,53,58,63,68,73,78,83,88,93,97},{42,47,52,57,62,67,72,77,82,87,92,99,100}),999)</f>
        <v>62</v>
      </c>
      <c r="Z4328" s="17">
        <f t="shared" si="480"/>
        <v>5.5555555555555554</v>
      </c>
      <c r="AA4328" s="17">
        <f t="shared" si="474"/>
        <v>5.5555555555555554</v>
      </c>
      <c r="AB4328" s="17">
        <f t="shared" si="475"/>
        <v>11.658097686375321</v>
      </c>
      <c r="AC4328" s="17" t="s">
        <v>17654</v>
      </c>
    </row>
    <row r="4329" spans="1:29" x14ac:dyDescent="0.25">
      <c r="A4329" t="s">
        <v>3339</v>
      </c>
      <c r="B4329" s="165" t="s">
        <v>14628</v>
      </c>
      <c r="C4329" t="s">
        <v>14629</v>
      </c>
      <c r="D4329" s="1">
        <v>45188</v>
      </c>
      <c r="E4329">
        <f t="shared" si="477"/>
        <v>18</v>
      </c>
      <c r="F4329" t="s">
        <v>14</v>
      </c>
      <c r="G4329">
        <v>770</v>
      </c>
      <c r="H4329">
        <f t="shared" si="476"/>
        <v>77</v>
      </c>
      <c r="I4329" t="s">
        <v>7</v>
      </c>
      <c r="J4329" t="s">
        <v>8</v>
      </c>
      <c r="K4329" t="s">
        <v>14630</v>
      </c>
      <c r="L4329" t="s">
        <v>8</v>
      </c>
      <c r="M4329" t="s">
        <v>14</v>
      </c>
      <c r="N4329" t="str">
        <f t="shared" si="478"/>
        <v>F</v>
      </c>
      <c r="O4329" t="s">
        <v>1139</v>
      </c>
      <c r="P4329" t="s">
        <v>4426</v>
      </c>
      <c r="Q4329" t="s">
        <v>221</v>
      </c>
      <c r="R4329">
        <v>4</v>
      </c>
      <c r="S4329">
        <f t="shared" si="479"/>
        <v>2019</v>
      </c>
      <c r="T4329" t="s">
        <v>12</v>
      </c>
      <c r="U4329">
        <v>1</v>
      </c>
      <c r="V4329" t="s">
        <v>3363</v>
      </c>
      <c r="W4329">
        <f>VLOOKUP(Q4329,'PBT Tag Rates'!$B$5:$E$44,4,FALSE)</f>
        <v>0.95971980899999998</v>
      </c>
      <c r="X4329">
        <v>1</v>
      </c>
      <c r="Y4329" s="14">
        <f>IFERROR(LOOKUP(H4329,{30,43,48,53,58,63,68,73,78,83,88,93,97},{42,47,52,57,62,67,72,77,82,87,92,99,100}),999)</f>
        <v>77</v>
      </c>
      <c r="Z4329" s="17">
        <f t="shared" si="480"/>
        <v>5.5555555555555554</v>
      </c>
      <c r="AA4329" s="17">
        <f t="shared" si="474"/>
        <v>5.5555555555555554</v>
      </c>
      <c r="AB4329" s="17">
        <f t="shared" si="475"/>
        <v>11.658097686375321</v>
      </c>
      <c r="AC4329" s="17" t="s">
        <v>17654</v>
      </c>
    </row>
    <row r="4330" spans="1:29" x14ac:dyDescent="0.25">
      <c r="A4330" t="s">
        <v>3339</v>
      </c>
      <c r="B4330" s="165" t="s">
        <v>14631</v>
      </c>
      <c r="C4330" t="s">
        <v>76</v>
      </c>
      <c r="D4330" s="1">
        <v>45188</v>
      </c>
      <c r="E4330">
        <f t="shared" si="477"/>
        <v>18</v>
      </c>
      <c r="F4330" t="s">
        <v>14</v>
      </c>
      <c r="G4330">
        <v>730</v>
      </c>
      <c r="H4330">
        <f t="shared" si="476"/>
        <v>73</v>
      </c>
      <c r="I4330" t="s">
        <v>7</v>
      </c>
      <c r="J4330" t="s">
        <v>8</v>
      </c>
      <c r="K4330" t="s">
        <v>14632</v>
      </c>
      <c r="L4330" t="s">
        <v>8</v>
      </c>
      <c r="M4330" t="s">
        <v>14</v>
      </c>
      <c r="N4330" t="str">
        <f t="shared" si="478"/>
        <v>F</v>
      </c>
      <c r="O4330" t="s">
        <v>11154</v>
      </c>
      <c r="P4330" t="s">
        <v>11155</v>
      </c>
      <c r="Q4330" t="s">
        <v>281</v>
      </c>
      <c r="R4330">
        <v>4</v>
      </c>
      <c r="S4330">
        <f t="shared" si="479"/>
        <v>2019</v>
      </c>
      <c r="T4330" t="s">
        <v>12</v>
      </c>
      <c r="U4330">
        <v>0.999999999999998</v>
      </c>
      <c r="V4330" t="s">
        <v>3079</v>
      </c>
      <c r="W4330">
        <f>VLOOKUP(Q4330,'PBT Tag Rates'!$B$5:$E$44,4,FALSE)</f>
        <v>0.99705232300000002</v>
      </c>
      <c r="X4330">
        <v>1</v>
      </c>
      <c r="Y4330" s="14">
        <f>IFERROR(LOOKUP(H4330,{30,43,48,53,58,63,68,73,78,83,88,93,97},{42,47,52,57,62,67,72,77,82,87,92,99,100}),999)</f>
        <v>77</v>
      </c>
      <c r="Z4330" s="17">
        <f t="shared" si="480"/>
        <v>5.5555555555555554</v>
      </c>
      <c r="AA4330" s="17">
        <f t="shared" si="474"/>
        <v>5.5555555555555554</v>
      </c>
      <c r="AB4330" s="17">
        <f t="shared" si="475"/>
        <v>11.658097686375321</v>
      </c>
      <c r="AC4330" s="17" t="s">
        <v>17654</v>
      </c>
    </row>
    <row r="4331" spans="1:29" x14ac:dyDescent="0.25">
      <c r="A4331" t="s">
        <v>3339</v>
      </c>
      <c r="B4331" s="165" t="s">
        <v>14633</v>
      </c>
      <c r="C4331" t="s">
        <v>77</v>
      </c>
      <c r="D4331" s="1">
        <v>45188</v>
      </c>
      <c r="E4331">
        <f t="shared" si="477"/>
        <v>18</v>
      </c>
      <c r="F4331" t="s">
        <v>14</v>
      </c>
      <c r="G4331">
        <v>670</v>
      </c>
      <c r="H4331">
        <f t="shared" si="476"/>
        <v>67</v>
      </c>
      <c r="I4331" t="s">
        <v>9</v>
      </c>
      <c r="J4331">
        <v>1</v>
      </c>
      <c r="K4331" t="s">
        <v>8</v>
      </c>
      <c r="L4331" t="s">
        <v>8</v>
      </c>
      <c r="M4331" t="s">
        <v>14</v>
      </c>
      <c r="N4331" t="str">
        <f t="shared" si="478"/>
        <v>F</v>
      </c>
      <c r="O4331" t="s">
        <v>598</v>
      </c>
      <c r="P4331" t="s">
        <v>599</v>
      </c>
      <c r="Q4331" t="s">
        <v>221</v>
      </c>
      <c r="R4331">
        <v>4</v>
      </c>
      <c r="S4331">
        <f t="shared" si="479"/>
        <v>2019</v>
      </c>
      <c r="T4331" t="s">
        <v>12</v>
      </c>
      <c r="U4331">
        <v>1</v>
      </c>
      <c r="V4331" t="s">
        <v>3951</v>
      </c>
      <c r="W4331">
        <f>VLOOKUP(Q4331,'PBT Tag Rates'!$B$5:$E$44,4,FALSE)</f>
        <v>0.95971980899999998</v>
      </c>
      <c r="X4331">
        <v>1</v>
      </c>
      <c r="Y4331" s="14">
        <f>IFERROR(LOOKUP(H4331,{30,43,48,53,58,63,68,73,78,83,88,93,97},{42,47,52,57,62,67,72,77,82,87,92,99,100}),999)</f>
        <v>67</v>
      </c>
      <c r="Z4331" s="17">
        <f t="shared" si="480"/>
        <v>5.5555555555555554</v>
      </c>
      <c r="AA4331" s="17">
        <f t="shared" si="474"/>
        <v>5.5555555555555554</v>
      </c>
      <c r="AB4331" s="17">
        <f t="shared" si="475"/>
        <v>11.658097686375321</v>
      </c>
      <c r="AC4331" s="17" t="s">
        <v>17655</v>
      </c>
    </row>
    <row r="4332" spans="1:29" x14ac:dyDescent="0.25">
      <c r="A4332" t="s">
        <v>3339</v>
      </c>
      <c r="B4332" s="165" t="s">
        <v>14634</v>
      </c>
      <c r="C4332" t="s">
        <v>78</v>
      </c>
      <c r="D4332" s="1">
        <v>45188</v>
      </c>
      <c r="E4332">
        <f t="shared" si="477"/>
        <v>18</v>
      </c>
      <c r="F4332" t="s">
        <v>14</v>
      </c>
      <c r="G4332">
        <v>700</v>
      </c>
      <c r="H4332">
        <f t="shared" si="476"/>
        <v>70</v>
      </c>
      <c r="I4332" t="s">
        <v>9</v>
      </c>
      <c r="J4332" t="s">
        <v>8</v>
      </c>
      <c r="K4332" t="s">
        <v>8</v>
      </c>
      <c r="L4332" t="s">
        <v>8</v>
      </c>
      <c r="M4332" t="s">
        <v>14</v>
      </c>
      <c r="N4332" t="str">
        <f t="shared" si="478"/>
        <v>F</v>
      </c>
      <c r="O4332" t="s">
        <v>14635</v>
      </c>
      <c r="P4332" t="s">
        <v>14636</v>
      </c>
      <c r="Q4332" t="s">
        <v>2605</v>
      </c>
      <c r="R4332">
        <v>4</v>
      </c>
      <c r="S4332">
        <f t="shared" si="479"/>
        <v>2019</v>
      </c>
      <c r="T4332" t="s">
        <v>12</v>
      </c>
      <c r="U4332">
        <v>0.999999999999998</v>
      </c>
      <c r="V4332" t="s">
        <v>7657</v>
      </c>
      <c r="W4332">
        <f>VLOOKUP(Q4332,'PBT Tag Rates'!$B$5:$E$44,4,FALSE)</f>
        <v>0.96152300000000002</v>
      </c>
      <c r="X4332">
        <v>1</v>
      </c>
      <c r="Y4332" s="14">
        <f>IFERROR(LOOKUP(H4332,{30,43,48,53,58,63,68,73,78,83,88,93,97},{42,47,52,57,62,67,72,77,82,87,92,99,100}),999)</f>
        <v>72</v>
      </c>
      <c r="Z4332" s="17">
        <f t="shared" si="480"/>
        <v>5.5555555555555554</v>
      </c>
      <c r="AA4332" s="17">
        <f t="shared" si="474"/>
        <v>5.5555555555555554</v>
      </c>
      <c r="AB4332" s="17">
        <f t="shared" si="475"/>
        <v>11.658097686375321</v>
      </c>
      <c r="AC4332" s="17" t="s">
        <v>17655</v>
      </c>
    </row>
    <row r="4333" spans="1:29" x14ac:dyDescent="0.25">
      <c r="A4333" t="s">
        <v>3339</v>
      </c>
      <c r="B4333" s="165" t="s">
        <v>14637</v>
      </c>
      <c r="C4333" t="s">
        <v>79</v>
      </c>
      <c r="D4333" s="1">
        <v>45188</v>
      </c>
      <c r="E4333">
        <f t="shared" si="477"/>
        <v>18</v>
      </c>
      <c r="F4333" t="s">
        <v>6</v>
      </c>
      <c r="G4333">
        <v>400</v>
      </c>
      <c r="H4333">
        <f t="shared" si="476"/>
        <v>40</v>
      </c>
      <c r="I4333" t="s">
        <v>7</v>
      </c>
      <c r="J4333" t="s">
        <v>8</v>
      </c>
      <c r="K4333" t="s">
        <v>8</v>
      </c>
      <c r="L4333" t="s">
        <v>8</v>
      </c>
      <c r="M4333" t="s">
        <v>6</v>
      </c>
      <c r="N4333" t="str">
        <f t="shared" si="478"/>
        <v>M</v>
      </c>
      <c r="O4333" t="s">
        <v>14638</v>
      </c>
      <c r="P4333" t="s">
        <v>14639</v>
      </c>
      <c r="Q4333" t="s">
        <v>12797</v>
      </c>
      <c r="R4333">
        <v>2</v>
      </c>
      <c r="S4333">
        <f t="shared" si="479"/>
        <v>2021</v>
      </c>
      <c r="T4333" t="s">
        <v>12</v>
      </c>
      <c r="U4333">
        <v>1</v>
      </c>
      <c r="V4333" t="s">
        <v>3171</v>
      </c>
      <c r="W4333">
        <f>VLOOKUP(Q4333,'PBT Tag Rates'!$B$5:$E$44,4,FALSE)</f>
        <v>0.98260000000000003</v>
      </c>
      <c r="X4333">
        <v>1</v>
      </c>
      <c r="Y4333" s="14">
        <f>IFERROR(LOOKUP(H4333,{30,43,48,53,58,63,68,73,78,83,88,93,97},{42,47,52,57,62,67,72,77,82,87,92,99,100}),999)</f>
        <v>42</v>
      </c>
      <c r="Z4333" s="17">
        <f t="shared" si="480"/>
        <v>5.5555555555555554</v>
      </c>
      <c r="AA4333" s="17">
        <f t="shared" si="474"/>
        <v>5.5555555555555554</v>
      </c>
      <c r="AB4333" s="17">
        <f t="shared" si="475"/>
        <v>11.658097686375321</v>
      </c>
      <c r="AC4333" s="17" t="s">
        <v>17654</v>
      </c>
    </row>
    <row r="4334" spans="1:29" x14ac:dyDescent="0.25">
      <c r="A4334" t="s">
        <v>3339</v>
      </c>
      <c r="B4334" s="165" t="s">
        <v>14640</v>
      </c>
      <c r="C4334" t="s">
        <v>80</v>
      </c>
      <c r="D4334" s="1">
        <v>45188</v>
      </c>
      <c r="E4334">
        <f t="shared" si="477"/>
        <v>18</v>
      </c>
      <c r="F4334" t="s">
        <v>6</v>
      </c>
      <c r="G4334">
        <v>640</v>
      </c>
      <c r="H4334">
        <f t="shared" si="476"/>
        <v>64</v>
      </c>
      <c r="I4334" t="s">
        <v>7</v>
      </c>
      <c r="J4334" t="s">
        <v>8</v>
      </c>
      <c r="K4334" t="s">
        <v>8</v>
      </c>
      <c r="L4334" t="s">
        <v>8</v>
      </c>
      <c r="M4334" t="s">
        <v>6</v>
      </c>
      <c r="N4334" t="str">
        <f t="shared" si="478"/>
        <v>M</v>
      </c>
      <c r="O4334" t="s">
        <v>1623</v>
      </c>
      <c r="P4334" t="s">
        <v>12334</v>
      </c>
      <c r="Q4334" t="s">
        <v>221</v>
      </c>
      <c r="R4334">
        <v>4</v>
      </c>
      <c r="S4334">
        <f t="shared" si="479"/>
        <v>2019</v>
      </c>
      <c r="T4334" t="s">
        <v>12</v>
      </c>
      <c r="U4334">
        <v>1</v>
      </c>
      <c r="V4334" t="s">
        <v>3346</v>
      </c>
      <c r="W4334">
        <f>VLOOKUP(Q4334,'PBT Tag Rates'!$B$5:$E$44,4,FALSE)</f>
        <v>0.95971980899999998</v>
      </c>
      <c r="X4334">
        <v>1</v>
      </c>
      <c r="Y4334" s="14">
        <f>IFERROR(LOOKUP(H4334,{30,43,48,53,58,63,68,73,78,83,88,93,97},{42,47,52,57,62,67,72,77,82,87,92,99,100}),999)</f>
        <v>67</v>
      </c>
      <c r="Z4334" s="17">
        <f t="shared" si="480"/>
        <v>5.5555555555555554</v>
      </c>
      <c r="AA4334" s="17">
        <f t="shared" si="474"/>
        <v>5.5555555555555554</v>
      </c>
      <c r="AB4334" s="17">
        <f t="shared" si="475"/>
        <v>11.658097686375321</v>
      </c>
      <c r="AC4334" s="17" t="s">
        <v>17654</v>
      </c>
    </row>
    <row r="4335" spans="1:29" x14ac:dyDescent="0.25">
      <c r="A4335" t="s">
        <v>3339</v>
      </c>
      <c r="B4335" s="165" t="s">
        <v>14641</v>
      </c>
      <c r="C4335" t="s">
        <v>14642</v>
      </c>
      <c r="D4335" s="1">
        <v>45188</v>
      </c>
      <c r="E4335">
        <f t="shared" si="477"/>
        <v>18</v>
      </c>
      <c r="F4335" t="s">
        <v>6</v>
      </c>
      <c r="G4335">
        <v>700</v>
      </c>
      <c r="H4335">
        <f t="shared" si="476"/>
        <v>70</v>
      </c>
      <c r="I4335" t="s">
        <v>7</v>
      </c>
      <c r="J4335" t="s">
        <v>8</v>
      </c>
      <c r="K4335" t="s">
        <v>14643</v>
      </c>
      <c r="L4335" t="s">
        <v>8</v>
      </c>
      <c r="M4335" t="s">
        <v>6</v>
      </c>
      <c r="N4335" t="str">
        <f t="shared" si="478"/>
        <v>M</v>
      </c>
      <c r="O4335" t="s">
        <v>311</v>
      </c>
      <c r="P4335" t="s">
        <v>2706</v>
      </c>
      <c r="Q4335" t="s">
        <v>221</v>
      </c>
      <c r="R4335">
        <v>4</v>
      </c>
      <c r="S4335">
        <f t="shared" si="479"/>
        <v>2019</v>
      </c>
      <c r="T4335" t="s">
        <v>12</v>
      </c>
      <c r="U4335">
        <v>1</v>
      </c>
      <c r="V4335" t="s">
        <v>3386</v>
      </c>
      <c r="W4335">
        <f>VLOOKUP(Q4335,'PBT Tag Rates'!$B$5:$E$44,4,FALSE)</f>
        <v>0.95971980899999998</v>
      </c>
      <c r="X4335">
        <v>1</v>
      </c>
      <c r="Y4335" s="14">
        <f>IFERROR(LOOKUP(H4335,{30,43,48,53,58,63,68,73,78,83,88,93,97},{42,47,52,57,62,67,72,77,82,87,92,99,100}),999)</f>
        <v>72</v>
      </c>
      <c r="Z4335" s="17">
        <f t="shared" si="480"/>
        <v>5.5555555555555554</v>
      </c>
      <c r="AA4335" s="17">
        <f t="shared" si="474"/>
        <v>5.5555555555555554</v>
      </c>
      <c r="AB4335" s="17">
        <f t="shared" si="475"/>
        <v>11.658097686375321</v>
      </c>
      <c r="AC4335" s="17" t="s">
        <v>17654</v>
      </c>
    </row>
    <row r="4336" spans="1:29" x14ac:dyDescent="0.25">
      <c r="A4336" t="s">
        <v>3339</v>
      </c>
      <c r="B4336" s="165" t="s">
        <v>14644</v>
      </c>
      <c r="C4336" t="s">
        <v>81</v>
      </c>
      <c r="D4336" s="1">
        <v>45188</v>
      </c>
      <c r="E4336">
        <f t="shared" si="477"/>
        <v>18</v>
      </c>
      <c r="F4336" t="s">
        <v>6</v>
      </c>
      <c r="G4336">
        <v>530</v>
      </c>
      <c r="H4336">
        <f t="shared" si="476"/>
        <v>53</v>
      </c>
      <c r="I4336" t="s">
        <v>7</v>
      </c>
      <c r="J4336" t="s">
        <v>8</v>
      </c>
      <c r="K4336" t="s">
        <v>8</v>
      </c>
      <c r="L4336" t="s">
        <v>8</v>
      </c>
      <c r="M4336" t="s">
        <v>6</v>
      </c>
      <c r="N4336" t="str">
        <f t="shared" si="478"/>
        <v>M</v>
      </c>
      <c r="O4336" t="s">
        <v>8</v>
      </c>
      <c r="P4336" t="s">
        <v>8</v>
      </c>
      <c r="Q4336" t="s">
        <v>11</v>
      </c>
      <c r="R4336" t="s">
        <v>8</v>
      </c>
      <c r="S4336" t="str">
        <f t="shared" si="479"/>
        <v>U</v>
      </c>
      <c r="T4336" t="s">
        <v>12</v>
      </c>
      <c r="U4336">
        <v>1</v>
      </c>
      <c r="V4336" t="s">
        <v>11</v>
      </c>
      <c r="W4336" t="e">
        <f>VLOOKUP(Q4336,'PBT Tag Rates'!$B$5:$E$44,4,FALSE)</f>
        <v>#N/A</v>
      </c>
      <c r="X4336">
        <v>1</v>
      </c>
      <c r="Y4336" s="14">
        <f>IFERROR(LOOKUP(H4336,{30,43,48,53,58,63,68,73,78,83,88,93,97},{42,47,52,57,62,67,72,77,82,87,92,99,100}),999)</f>
        <v>57</v>
      </c>
      <c r="Z4336" s="17">
        <f t="shared" si="480"/>
        <v>5.5555555555555554</v>
      </c>
      <c r="AA4336" s="17">
        <f t="shared" si="474"/>
        <v>5.5555555555555554</v>
      </c>
      <c r="AB4336" s="17">
        <f t="shared" si="475"/>
        <v>11.658097686375321</v>
      </c>
      <c r="AC4336" s="17" t="s">
        <v>17654</v>
      </c>
    </row>
    <row r="4337" spans="1:29" x14ac:dyDescent="0.25">
      <c r="A4337" t="s">
        <v>3339</v>
      </c>
      <c r="B4337" s="165" t="s">
        <v>14645</v>
      </c>
      <c r="C4337" t="s">
        <v>82</v>
      </c>
      <c r="D4337" s="1">
        <v>45188</v>
      </c>
      <c r="E4337">
        <f t="shared" si="477"/>
        <v>18</v>
      </c>
      <c r="F4337" t="s">
        <v>6</v>
      </c>
      <c r="G4337">
        <v>560</v>
      </c>
      <c r="H4337">
        <f t="shared" si="476"/>
        <v>56</v>
      </c>
      <c r="I4337" t="s">
        <v>9</v>
      </c>
      <c r="J4337">
        <v>1</v>
      </c>
      <c r="K4337" t="s">
        <v>8</v>
      </c>
      <c r="L4337" t="s">
        <v>8</v>
      </c>
      <c r="M4337" t="s">
        <v>6</v>
      </c>
      <c r="N4337" t="str">
        <f t="shared" si="478"/>
        <v>M</v>
      </c>
      <c r="O4337" t="s">
        <v>10908</v>
      </c>
      <c r="P4337" t="s">
        <v>10909</v>
      </c>
      <c r="Q4337" t="s">
        <v>918</v>
      </c>
      <c r="R4337">
        <v>3</v>
      </c>
      <c r="S4337">
        <f t="shared" si="479"/>
        <v>2020</v>
      </c>
      <c r="T4337" t="s">
        <v>12</v>
      </c>
      <c r="U4337">
        <v>0.999999999999999</v>
      </c>
      <c r="V4337" t="s">
        <v>3346</v>
      </c>
      <c r="W4337">
        <f>VLOOKUP(Q4337,'PBT Tag Rates'!$B$5:$E$44,4,FALSE)</f>
        <v>0.98961045999999997</v>
      </c>
      <c r="X4337">
        <v>1</v>
      </c>
      <c r="Y4337" s="14">
        <f>IFERROR(LOOKUP(H4337,{30,43,48,53,58,63,68,73,78,83,88,93,97},{42,47,52,57,62,67,72,77,82,87,92,99,100}),999)</f>
        <v>57</v>
      </c>
      <c r="Z4337" s="17">
        <f t="shared" si="480"/>
        <v>5.5555555555555554</v>
      </c>
      <c r="AA4337" s="17">
        <f t="shared" si="474"/>
        <v>5.5555555555555554</v>
      </c>
      <c r="AB4337" s="17">
        <f t="shared" si="475"/>
        <v>11.658097686375321</v>
      </c>
      <c r="AC4337" s="17" t="s">
        <v>17654</v>
      </c>
    </row>
    <row r="4338" spans="1:29" x14ac:dyDescent="0.25">
      <c r="A4338" t="s">
        <v>3339</v>
      </c>
      <c r="B4338" s="165" t="s">
        <v>14646</v>
      </c>
      <c r="C4338" t="s">
        <v>14647</v>
      </c>
      <c r="D4338" s="1">
        <v>45188</v>
      </c>
      <c r="E4338">
        <f t="shared" si="477"/>
        <v>18</v>
      </c>
      <c r="F4338" t="s">
        <v>14</v>
      </c>
      <c r="G4338">
        <v>720</v>
      </c>
      <c r="H4338">
        <f t="shared" si="476"/>
        <v>72</v>
      </c>
      <c r="I4338" t="s">
        <v>7</v>
      </c>
      <c r="J4338" t="s">
        <v>8</v>
      </c>
      <c r="K4338" t="s">
        <v>14648</v>
      </c>
      <c r="L4338" t="s">
        <v>8</v>
      </c>
      <c r="M4338" t="s">
        <v>14</v>
      </c>
      <c r="N4338" t="str">
        <f t="shared" si="478"/>
        <v>F</v>
      </c>
      <c r="O4338" t="s">
        <v>1866</v>
      </c>
      <c r="P4338" t="s">
        <v>2576</v>
      </c>
      <c r="Q4338" t="s">
        <v>221</v>
      </c>
      <c r="R4338">
        <v>4</v>
      </c>
      <c r="S4338">
        <f t="shared" si="479"/>
        <v>2019</v>
      </c>
      <c r="T4338" t="s">
        <v>12</v>
      </c>
      <c r="U4338">
        <v>1</v>
      </c>
      <c r="V4338" t="s">
        <v>3386</v>
      </c>
      <c r="W4338">
        <f>VLOOKUP(Q4338,'PBT Tag Rates'!$B$5:$E$44,4,FALSE)</f>
        <v>0.95971980899999998</v>
      </c>
      <c r="X4338">
        <v>1</v>
      </c>
      <c r="Y4338" s="14">
        <f>IFERROR(LOOKUP(H4338,{30,43,48,53,58,63,68,73,78,83,88,93,97},{42,47,52,57,62,67,72,77,82,87,92,99,100}),999)</f>
        <v>72</v>
      </c>
      <c r="Z4338" s="17">
        <f t="shared" si="480"/>
        <v>5.5555555555555554</v>
      </c>
      <c r="AA4338" s="17">
        <f t="shared" si="474"/>
        <v>5.5555555555555554</v>
      </c>
      <c r="AB4338" s="17">
        <f t="shared" si="475"/>
        <v>11.658097686375321</v>
      </c>
      <c r="AC4338" s="17" t="s">
        <v>17654</v>
      </c>
    </row>
    <row r="4339" spans="1:29" x14ac:dyDescent="0.25">
      <c r="A4339" t="s">
        <v>3339</v>
      </c>
      <c r="B4339" s="165" t="s">
        <v>14649</v>
      </c>
      <c r="C4339" t="s">
        <v>83</v>
      </c>
      <c r="D4339" s="1">
        <v>45188</v>
      </c>
      <c r="E4339">
        <f t="shared" si="477"/>
        <v>18</v>
      </c>
      <c r="F4339" t="s">
        <v>14</v>
      </c>
      <c r="G4339">
        <v>720</v>
      </c>
      <c r="H4339">
        <f t="shared" si="476"/>
        <v>72</v>
      </c>
      <c r="I4339" t="s">
        <v>9</v>
      </c>
      <c r="J4339">
        <v>1</v>
      </c>
      <c r="K4339" t="s">
        <v>8</v>
      </c>
      <c r="L4339" t="s">
        <v>8</v>
      </c>
      <c r="M4339" t="s">
        <v>14</v>
      </c>
      <c r="N4339" t="str">
        <f t="shared" si="478"/>
        <v>F</v>
      </c>
      <c r="O4339" t="s">
        <v>1557</v>
      </c>
      <c r="P4339" t="s">
        <v>2442</v>
      </c>
      <c r="Q4339" t="s">
        <v>221</v>
      </c>
      <c r="R4339">
        <v>4</v>
      </c>
      <c r="S4339">
        <f t="shared" si="479"/>
        <v>2019</v>
      </c>
      <c r="T4339" t="s">
        <v>12</v>
      </c>
      <c r="U4339">
        <v>0.999999999999998</v>
      </c>
      <c r="V4339" t="s">
        <v>3357</v>
      </c>
      <c r="W4339">
        <f>VLOOKUP(Q4339,'PBT Tag Rates'!$B$5:$E$44,4,FALSE)</f>
        <v>0.95971980899999998</v>
      </c>
      <c r="X4339">
        <v>1</v>
      </c>
      <c r="Y4339" s="14">
        <f>IFERROR(LOOKUP(H4339,{30,43,48,53,58,63,68,73,78,83,88,93,97},{42,47,52,57,62,67,72,77,82,87,92,99,100}),999)</f>
        <v>72</v>
      </c>
      <c r="Z4339" s="17">
        <f t="shared" si="480"/>
        <v>5.5555555555555554</v>
      </c>
      <c r="AA4339" s="17">
        <f t="shared" si="474"/>
        <v>5.5555555555555554</v>
      </c>
      <c r="AB4339" s="17">
        <f t="shared" si="475"/>
        <v>11.658097686375321</v>
      </c>
      <c r="AC4339" s="17" t="s">
        <v>17654</v>
      </c>
    </row>
    <row r="4340" spans="1:29" x14ac:dyDescent="0.25">
      <c r="A4340" t="s">
        <v>3339</v>
      </c>
      <c r="B4340" s="165" t="s">
        <v>14650</v>
      </c>
      <c r="C4340" t="s">
        <v>14651</v>
      </c>
      <c r="D4340" s="1">
        <v>45188</v>
      </c>
      <c r="E4340">
        <f t="shared" si="477"/>
        <v>18</v>
      </c>
      <c r="F4340" t="s">
        <v>14</v>
      </c>
      <c r="G4340">
        <v>720</v>
      </c>
      <c r="H4340">
        <f t="shared" si="476"/>
        <v>72</v>
      </c>
      <c r="I4340" t="s">
        <v>7</v>
      </c>
      <c r="J4340" t="s">
        <v>8</v>
      </c>
      <c r="K4340" t="s">
        <v>14652</v>
      </c>
      <c r="L4340" t="s">
        <v>8</v>
      </c>
      <c r="M4340" t="s">
        <v>14</v>
      </c>
      <c r="N4340" t="str">
        <f t="shared" si="478"/>
        <v>F</v>
      </c>
      <c r="O4340" t="s">
        <v>2682</v>
      </c>
      <c r="P4340" t="s">
        <v>10482</v>
      </c>
      <c r="Q4340" t="s">
        <v>221</v>
      </c>
      <c r="R4340">
        <v>4</v>
      </c>
      <c r="S4340">
        <f t="shared" si="479"/>
        <v>2019</v>
      </c>
      <c r="T4340" t="s">
        <v>12</v>
      </c>
      <c r="U4340">
        <v>0.999999999999998</v>
      </c>
      <c r="V4340" t="s">
        <v>3386</v>
      </c>
      <c r="W4340">
        <f>VLOOKUP(Q4340,'PBT Tag Rates'!$B$5:$E$44,4,FALSE)</f>
        <v>0.95971980899999998</v>
      </c>
      <c r="X4340">
        <v>1</v>
      </c>
      <c r="Y4340" s="14">
        <f>IFERROR(LOOKUP(H4340,{30,43,48,53,58,63,68,73,78,83,88,93,97},{42,47,52,57,62,67,72,77,82,87,92,99,100}),999)</f>
        <v>72</v>
      </c>
      <c r="Z4340" s="17">
        <f t="shared" si="480"/>
        <v>5.5555555555555554</v>
      </c>
      <c r="AA4340" s="17">
        <f t="shared" si="474"/>
        <v>5.5555555555555554</v>
      </c>
      <c r="AB4340" s="17">
        <f t="shared" si="475"/>
        <v>11.658097686375321</v>
      </c>
      <c r="AC4340" s="17" t="s">
        <v>17654</v>
      </c>
    </row>
    <row r="4341" spans="1:29" x14ac:dyDescent="0.25">
      <c r="A4341" t="s">
        <v>3339</v>
      </c>
      <c r="B4341" s="165" t="s">
        <v>14653</v>
      </c>
      <c r="C4341" t="s">
        <v>84</v>
      </c>
      <c r="D4341" s="1">
        <v>45188</v>
      </c>
      <c r="E4341">
        <f t="shared" si="477"/>
        <v>18</v>
      </c>
      <c r="F4341" t="s">
        <v>14</v>
      </c>
      <c r="G4341">
        <v>620</v>
      </c>
      <c r="H4341">
        <f t="shared" si="476"/>
        <v>62</v>
      </c>
      <c r="I4341" t="s">
        <v>7</v>
      </c>
      <c r="J4341" t="s">
        <v>8</v>
      </c>
      <c r="K4341" t="s">
        <v>8</v>
      </c>
      <c r="L4341" t="s">
        <v>8</v>
      </c>
      <c r="M4341" t="s">
        <v>14</v>
      </c>
      <c r="N4341" t="str">
        <f t="shared" si="478"/>
        <v>F</v>
      </c>
      <c r="O4341" t="s">
        <v>8</v>
      </c>
      <c r="P4341" t="s">
        <v>8</v>
      </c>
      <c r="Q4341" t="s">
        <v>11</v>
      </c>
      <c r="R4341" t="s">
        <v>8</v>
      </c>
      <c r="S4341" t="str">
        <f t="shared" si="479"/>
        <v>U</v>
      </c>
      <c r="T4341" t="s">
        <v>12</v>
      </c>
      <c r="U4341">
        <v>1</v>
      </c>
      <c r="V4341" t="s">
        <v>11</v>
      </c>
      <c r="W4341" t="e">
        <f>VLOOKUP(Q4341,'PBT Tag Rates'!$B$5:$E$44,4,FALSE)</f>
        <v>#N/A</v>
      </c>
      <c r="X4341">
        <v>1</v>
      </c>
      <c r="Y4341" s="14">
        <f>IFERROR(LOOKUP(H4341,{30,43,48,53,58,63,68,73,78,83,88,93,97},{42,47,52,57,62,67,72,77,82,87,92,99,100}),999)</f>
        <v>62</v>
      </c>
      <c r="Z4341" s="17">
        <f t="shared" si="480"/>
        <v>5.5555555555555554</v>
      </c>
      <c r="AA4341" s="17">
        <f t="shared" si="474"/>
        <v>5.5555555555555554</v>
      </c>
      <c r="AB4341" s="17">
        <f t="shared" si="475"/>
        <v>11.658097686375321</v>
      </c>
      <c r="AC4341" s="17" t="s">
        <v>17654</v>
      </c>
    </row>
    <row r="4342" spans="1:29" x14ac:dyDescent="0.25">
      <c r="A4342" t="s">
        <v>3339</v>
      </c>
      <c r="B4342" s="165" t="s">
        <v>14654</v>
      </c>
      <c r="C4342" t="s">
        <v>14655</v>
      </c>
      <c r="D4342" s="1">
        <v>45188</v>
      </c>
      <c r="E4342">
        <f t="shared" si="477"/>
        <v>18</v>
      </c>
      <c r="F4342" t="s">
        <v>14</v>
      </c>
      <c r="G4342">
        <v>750</v>
      </c>
      <c r="H4342">
        <f t="shared" si="476"/>
        <v>75</v>
      </c>
      <c r="I4342" t="s">
        <v>7</v>
      </c>
      <c r="J4342" t="s">
        <v>8</v>
      </c>
      <c r="K4342" t="s">
        <v>14656</v>
      </c>
      <c r="L4342" t="s">
        <v>8</v>
      </c>
      <c r="M4342" t="s">
        <v>14</v>
      </c>
      <c r="N4342" t="str">
        <f t="shared" si="478"/>
        <v>F</v>
      </c>
      <c r="O4342" t="s">
        <v>8</v>
      </c>
      <c r="P4342" t="s">
        <v>8</v>
      </c>
      <c r="Q4342" t="s">
        <v>11</v>
      </c>
      <c r="R4342" t="s">
        <v>8</v>
      </c>
      <c r="S4342" t="str">
        <f t="shared" si="479"/>
        <v>U</v>
      </c>
      <c r="T4342" t="s">
        <v>12</v>
      </c>
      <c r="U4342">
        <v>0.999999999999997</v>
      </c>
      <c r="V4342" t="s">
        <v>11</v>
      </c>
      <c r="W4342" t="e">
        <f>VLOOKUP(Q4342,'PBT Tag Rates'!$B$5:$E$44,4,FALSE)</f>
        <v>#N/A</v>
      </c>
      <c r="X4342">
        <v>1</v>
      </c>
      <c r="Y4342" s="14">
        <f>IFERROR(LOOKUP(H4342,{30,43,48,53,58,63,68,73,78,83,88,93,97},{42,47,52,57,62,67,72,77,82,87,92,99,100}),999)</f>
        <v>77</v>
      </c>
      <c r="Z4342" s="17">
        <f t="shared" si="480"/>
        <v>5.5555555555555554</v>
      </c>
      <c r="AA4342" s="17">
        <f t="shared" si="474"/>
        <v>5.5555555555555554</v>
      </c>
      <c r="AB4342" s="17">
        <f t="shared" si="475"/>
        <v>11.658097686375321</v>
      </c>
      <c r="AC4342" s="17" t="s">
        <v>17654</v>
      </c>
    </row>
    <row r="4343" spans="1:29" x14ac:dyDescent="0.25">
      <c r="A4343" t="s">
        <v>3339</v>
      </c>
      <c r="B4343" s="165" t="s">
        <v>14657</v>
      </c>
      <c r="C4343" t="s">
        <v>85</v>
      </c>
      <c r="D4343" s="1">
        <v>45188</v>
      </c>
      <c r="E4343">
        <f t="shared" si="477"/>
        <v>18</v>
      </c>
      <c r="F4343" t="s">
        <v>14</v>
      </c>
      <c r="G4343">
        <v>710</v>
      </c>
      <c r="H4343">
        <f t="shared" si="476"/>
        <v>71</v>
      </c>
      <c r="I4343" t="s">
        <v>7</v>
      </c>
      <c r="J4343" t="s">
        <v>8</v>
      </c>
      <c r="K4343" t="s">
        <v>14658</v>
      </c>
      <c r="L4343" t="s">
        <v>8</v>
      </c>
      <c r="M4343" t="s">
        <v>14</v>
      </c>
      <c r="N4343" t="str">
        <f t="shared" si="478"/>
        <v>F</v>
      </c>
      <c r="O4343" t="s">
        <v>13586</v>
      </c>
      <c r="P4343" t="s">
        <v>13587</v>
      </c>
      <c r="Q4343" t="s">
        <v>15</v>
      </c>
      <c r="R4343">
        <v>5</v>
      </c>
      <c r="S4343">
        <f t="shared" si="479"/>
        <v>2018</v>
      </c>
      <c r="T4343" t="s">
        <v>12</v>
      </c>
      <c r="U4343">
        <v>0.999999999999996</v>
      </c>
      <c r="V4343" t="s">
        <v>3543</v>
      </c>
      <c r="W4343">
        <f>VLOOKUP(Q4343,'PBT Tag Rates'!$B$5:$E$44,4,FALSE)</f>
        <v>0.80551598400000002</v>
      </c>
      <c r="X4343">
        <v>1</v>
      </c>
      <c r="Y4343" s="14">
        <f>IFERROR(LOOKUP(H4343,{30,43,48,53,58,63,68,73,78,83,88,93,97},{42,47,52,57,62,67,72,77,82,87,92,99,100}),999)</f>
        <v>72</v>
      </c>
      <c r="Z4343" s="17">
        <f t="shared" si="480"/>
        <v>5.5555555555555554</v>
      </c>
      <c r="AA4343" s="17">
        <f t="shared" si="474"/>
        <v>5.5555555555555554</v>
      </c>
      <c r="AB4343" s="17">
        <f t="shared" si="475"/>
        <v>11.658097686375321</v>
      </c>
      <c r="AC4343" s="17" t="s">
        <v>17655</v>
      </c>
    </row>
    <row r="4344" spans="1:29" x14ac:dyDescent="0.25">
      <c r="A4344" t="s">
        <v>3339</v>
      </c>
      <c r="B4344" s="165" t="s">
        <v>14659</v>
      </c>
      <c r="C4344" t="s">
        <v>14660</v>
      </c>
      <c r="D4344" s="1">
        <v>45188</v>
      </c>
      <c r="E4344">
        <f t="shared" si="477"/>
        <v>18</v>
      </c>
      <c r="F4344" t="s">
        <v>6</v>
      </c>
      <c r="G4344">
        <v>710</v>
      </c>
      <c r="H4344">
        <f t="shared" si="476"/>
        <v>71</v>
      </c>
      <c r="I4344" t="s">
        <v>7</v>
      </c>
      <c r="J4344" t="s">
        <v>8</v>
      </c>
      <c r="K4344" t="s">
        <v>14661</v>
      </c>
      <c r="L4344" t="s">
        <v>8</v>
      </c>
      <c r="M4344" t="s">
        <v>6</v>
      </c>
      <c r="N4344" t="str">
        <f t="shared" si="478"/>
        <v>M</v>
      </c>
      <c r="O4344" t="s">
        <v>2328</v>
      </c>
      <c r="P4344" t="s">
        <v>3008</v>
      </c>
      <c r="Q4344" t="s">
        <v>221</v>
      </c>
      <c r="R4344">
        <v>4</v>
      </c>
      <c r="S4344">
        <f t="shared" si="479"/>
        <v>2019</v>
      </c>
      <c r="T4344" t="s">
        <v>12</v>
      </c>
      <c r="U4344">
        <v>1</v>
      </c>
      <c r="V4344" t="s">
        <v>3653</v>
      </c>
      <c r="W4344">
        <f>VLOOKUP(Q4344,'PBT Tag Rates'!$B$5:$E$44,4,FALSE)</f>
        <v>0.95971980899999998</v>
      </c>
      <c r="X4344">
        <v>1</v>
      </c>
      <c r="Y4344" s="14">
        <f>IFERROR(LOOKUP(H4344,{30,43,48,53,58,63,68,73,78,83,88,93,97},{42,47,52,57,62,67,72,77,82,87,92,99,100}),999)</f>
        <v>72</v>
      </c>
      <c r="Z4344" s="17">
        <f t="shared" si="480"/>
        <v>5.5555555555555554</v>
      </c>
      <c r="AA4344" s="17">
        <f t="shared" si="474"/>
        <v>5.5555555555555554</v>
      </c>
      <c r="AB4344" s="17">
        <f t="shared" si="475"/>
        <v>11.658097686375321</v>
      </c>
      <c r="AC4344" s="17" t="s">
        <v>17655</v>
      </c>
    </row>
    <row r="4345" spans="1:29" x14ac:dyDescent="0.25">
      <c r="A4345" t="s">
        <v>3339</v>
      </c>
      <c r="B4345" s="165" t="s">
        <v>14662</v>
      </c>
      <c r="C4345" t="s">
        <v>86</v>
      </c>
      <c r="D4345" s="1">
        <v>45188</v>
      </c>
      <c r="E4345">
        <f t="shared" si="477"/>
        <v>18</v>
      </c>
      <c r="F4345" t="s">
        <v>6</v>
      </c>
      <c r="G4345">
        <v>640</v>
      </c>
      <c r="H4345">
        <f t="shared" si="476"/>
        <v>64</v>
      </c>
      <c r="I4345" t="s">
        <v>7</v>
      </c>
      <c r="J4345" t="s">
        <v>8</v>
      </c>
      <c r="K4345" t="s">
        <v>14663</v>
      </c>
      <c r="L4345" t="s">
        <v>8</v>
      </c>
      <c r="M4345" t="s">
        <v>6</v>
      </c>
      <c r="N4345" t="str">
        <f t="shared" si="478"/>
        <v>M</v>
      </c>
      <c r="O4345" t="s">
        <v>8</v>
      </c>
      <c r="P4345" t="s">
        <v>8</v>
      </c>
      <c r="Q4345" t="s">
        <v>11</v>
      </c>
      <c r="R4345" t="s">
        <v>8</v>
      </c>
      <c r="S4345" t="str">
        <f t="shared" si="479"/>
        <v>U</v>
      </c>
      <c r="T4345" t="s">
        <v>12</v>
      </c>
      <c r="U4345">
        <v>0.999999999999998</v>
      </c>
      <c r="V4345" t="s">
        <v>11</v>
      </c>
      <c r="W4345" t="e">
        <f>VLOOKUP(Q4345,'PBT Tag Rates'!$B$5:$E$44,4,FALSE)</f>
        <v>#N/A</v>
      </c>
      <c r="X4345">
        <v>1</v>
      </c>
      <c r="Y4345" s="14">
        <f>IFERROR(LOOKUP(H4345,{30,43,48,53,58,63,68,73,78,83,88,93,97},{42,47,52,57,62,67,72,77,82,87,92,99,100}),999)</f>
        <v>67</v>
      </c>
      <c r="Z4345" s="17">
        <f t="shared" si="480"/>
        <v>5.5555555555555554</v>
      </c>
      <c r="AA4345" s="17">
        <f t="shared" si="474"/>
        <v>5.5555555555555554</v>
      </c>
      <c r="AB4345" s="17">
        <f t="shared" si="475"/>
        <v>11.658097686375321</v>
      </c>
      <c r="AC4345" s="17" t="s">
        <v>17654</v>
      </c>
    </row>
    <row r="4346" spans="1:29" x14ac:dyDescent="0.25">
      <c r="A4346" t="s">
        <v>3339</v>
      </c>
      <c r="B4346" s="165" t="s">
        <v>14664</v>
      </c>
      <c r="C4346" t="s">
        <v>87</v>
      </c>
      <c r="D4346" s="1">
        <v>45188</v>
      </c>
      <c r="E4346">
        <f t="shared" si="477"/>
        <v>18</v>
      </c>
      <c r="F4346" t="s">
        <v>6</v>
      </c>
      <c r="G4346">
        <v>610</v>
      </c>
      <c r="H4346">
        <f t="shared" si="476"/>
        <v>61</v>
      </c>
      <c r="I4346" t="s">
        <v>7</v>
      </c>
      <c r="J4346" t="s">
        <v>8</v>
      </c>
      <c r="K4346" t="s">
        <v>8</v>
      </c>
      <c r="L4346" t="s">
        <v>8</v>
      </c>
      <c r="M4346" t="s">
        <v>6</v>
      </c>
      <c r="N4346" t="str">
        <f t="shared" si="478"/>
        <v>M</v>
      </c>
      <c r="O4346" t="s">
        <v>2709</v>
      </c>
      <c r="P4346" t="s">
        <v>2710</v>
      </c>
      <c r="Q4346" t="s">
        <v>281</v>
      </c>
      <c r="R4346">
        <v>4</v>
      </c>
      <c r="S4346">
        <f t="shared" si="479"/>
        <v>2019</v>
      </c>
      <c r="T4346" t="s">
        <v>12</v>
      </c>
      <c r="U4346">
        <v>0.999999999999999</v>
      </c>
      <c r="V4346" t="s">
        <v>3169</v>
      </c>
      <c r="W4346">
        <f>VLOOKUP(Q4346,'PBT Tag Rates'!$B$5:$E$44,4,FALSE)</f>
        <v>0.99705232300000002</v>
      </c>
      <c r="X4346">
        <v>1</v>
      </c>
      <c r="Y4346" s="14">
        <f>IFERROR(LOOKUP(H4346,{30,43,48,53,58,63,68,73,78,83,88,93,97},{42,47,52,57,62,67,72,77,82,87,92,99,100}),999)</f>
        <v>62</v>
      </c>
      <c r="Z4346" s="17">
        <f t="shared" si="480"/>
        <v>5.5555555555555554</v>
      </c>
      <c r="AA4346" s="17">
        <f t="shared" si="474"/>
        <v>5.5555555555555554</v>
      </c>
      <c r="AB4346" s="17">
        <f t="shared" si="475"/>
        <v>11.658097686375321</v>
      </c>
      <c r="AC4346" s="17" t="s">
        <v>17654</v>
      </c>
    </row>
    <row r="4347" spans="1:29" x14ac:dyDescent="0.25">
      <c r="A4347" t="s">
        <v>3339</v>
      </c>
      <c r="B4347" s="165" t="s">
        <v>14665</v>
      </c>
      <c r="C4347" t="s">
        <v>88</v>
      </c>
      <c r="D4347" s="1">
        <v>45188</v>
      </c>
      <c r="E4347">
        <f t="shared" si="477"/>
        <v>18</v>
      </c>
      <c r="F4347" t="s">
        <v>6</v>
      </c>
      <c r="G4347">
        <v>450</v>
      </c>
      <c r="H4347">
        <f t="shared" si="476"/>
        <v>45</v>
      </c>
      <c r="I4347" t="s">
        <v>7</v>
      </c>
      <c r="J4347" t="s">
        <v>8</v>
      </c>
      <c r="K4347" t="s">
        <v>8</v>
      </c>
      <c r="L4347" t="s">
        <v>8</v>
      </c>
      <c r="M4347" t="s">
        <v>6</v>
      </c>
      <c r="N4347" t="str">
        <f t="shared" si="478"/>
        <v>M</v>
      </c>
      <c r="O4347" t="s">
        <v>14666</v>
      </c>
      <c r="P4347" t="s">
        <v>14667</v>
      </c>
      <c r="Q4347" t="s">
        <v>3820</v>
      </c>
      <c r="R4347">
        <v>2</v>
      </c>
      <c r="S4347">
        <f t="shared" si="479"/>
        <v>2021</v>
      </c>
      <c r="T4347" t="s">
        <v>12</v>
      </c>
      <c r="U4347">
        <v>1</v>
      </c>
      <c r="V4347" t="s">
        <v>3357</v>
      </c>
      <c r="W4347">
        <f>VLOOKUP(Q4347,'PBT Tag Rates'!$B$5:$E$44,4,FALSE)</f>
        <v>0.98140000000000005</v>
      </c>
      <c r="X4347">
        <v>1</v>
      </c>
      <c r="Y4347" s="14">
        <f>IFERROR(LOOKUP(H4347,{30,43,48,53,58,63,68,73,78,83,88,93,97},{42,47,52,57,62,67,72,77,82,87,92,99,100}),999)</f>
        <v>47</v>
      </c>
      <c r="Z4347" s="17">
        <f t="shared" si="480"/>
        <v>5.5555555555555554</v>
      </c>
      <c r="AA4347" s="17">
        <f t="shared" ref="AA4347:AA4410" si="481">Z4347*(1+$AA$4)</f>
        <v>5.5555555555555554</v>
      </c>
      <c r="AB4347" s="17">
        <f t="shared" ref="AB4347:AB4410" si="482">IF(D4347&lt;$D$3,AA4347/$AB$3,AA4347/$AB$4)</f>
        <v>11.658097686375321</v>
      </c>
      <c r="AC4347" s="17" t="s">
        <v>17654</v>
      </c>
    </row>
    <row r="4348" spans="1:29" x14ac:dyDescent="0.25">
      <c r="A4348" t="s">
        <v>3339</v>
      </c>
      <c r="B4348" s="165" t="s">
        <v>14668</v>
      </c>
      <c r="C4348" t="s">
        <v>14669</v>
      </c>
      <c r="D4348" s="1">
        <v>45188</v>
      </c>
      <c r="E4348">
        <f t="shared" si="477"/>
        <v>18</v>
      </c>
      <c r="F4348" t="s">
        <v>14</v>
      </c>
      <c r="G4348">
        <v>760</v>
      </c>
      <c r="H4348">
        <f t="shared" si="476"/>
        <v>76</v>
      </c>
      <c r="I4348" t="s">
        <v>7</v>
      </c>
      <c r="J4348" t="s">
        <v>8</v>
      </c>
      <c r="K4348" t="s">
        <v>14670</v>
      </c>
      <c r="L4348" t="s">
        <v>8</v>
      </c>
      <c r="M4348" t="s">
        <v>14</v>
      </c>
      <c r="N4348" t="str">
        <f t="shared" si="478"/>
        <v>F</v>
      </c>
      <c r="O4348" t="s">
        <v>1387</v>
      </c>
      <c r="P4348" t="s">
        <v>1388</v>
      </c>
      <c r="Q4348" t="s">
        <v>221</v>
      </c>
      <c r="R4348">
        <v>4</v>
      </c>
      <c r="S4348">
        <f t="shared" si="479"/>
        <v>2019</v>
      </c>
      <c r="T4348" t="s">
        <v>12</v>
      </c>
      <c r="U4348">
        <v>1</v>
      </c>
      <c r="V4348" t="s">
        <v>3346</v>
      </c>
      <c r="W4348">
        <f>VLOOKUP(Q4348,'PBT Tag Rates'!$B$5:$E$44,4,FALSE)</f>
        <v>0.95971980899999998</v>
      </c>
      <c r="X4348">
        <v>1</v>
      </c>
      <c r="Y4348" s="14">
        <f>IFERROR(LOOKUP(H4348,{30,43,48,53,58,63,68,73,78,83,88,93,97},{42,47,52,57,62,67,72,77,82,87,92,99,100}),999)</f>
        <v>77</v>
      </c>
      <c r="Z4348" s="17">
        <f t="shared" si="480"/>
        <v>5.5555555555555554</v>
      </c>
      <c r="AA4348" s="17">
        <f t="shared" si="481"/>
        <v>5.5555555555555554</v>
      </c>
      <c r="AB4348" s="17">
        <f t="shared" si="482"/>
        <v>11.658097686375321</v>
      </c>
      <c r="AC4348" s="17" t="s">
        <v>17654</v>
      </c>
    </row>
    <row r="4349" spans="1:29" x14ac:dyDescent="0.25">
      <c r="A4349" t="s">
        <v>3339</v>
      </c>
      <c r="B4349" s="165" t="s">
        <v>14671</v>
      </c>
      <c r="C4349" t="s">
        <v>89</v>
      </c>
      <c r="D4349" s="1">
        <v>45188</v>
      </c>
      <c r="E4349">
        <f t="shared" si="477"/>
        <v>18</v>
      </c>
      <c r="F4349" t="s">
        <v>14</v>
      </c>
      <c r="G4349">
        <v>790</v>
      </c>
      <c r="H4349">
        <f t="shared" si="476"/>
        <v>79</v>
      </c>
      <c r="I4349" t="s">
        <v>7</v>
      </c>
      <c r="J4349" t="s">
        <v>8</v>
      </c>
      <c r="K4349" t="s">
        <v>14672</v>
      </c>
      <c r="L4349" t="s">
        <v>8</v>
      </c>
      <c r="M4349" t="s">
        <v>14</v>
      </c>
      <c r="N4349" t="str">
        <f t="shared" si="478"/>
        <v>F</v>
      </c>
      <c r="O4349" t="s">
        <v>8</v>
      </c>
      <c r="P4349" t="s">
        <v>8</v>
      </c>
      <c r="Q4349" t="s">
        <v>11</v>
      </c>
      <c r="R4349" t="s">
        <v>8</v>
      </c>
      <c r="S4349" t="str">
        <f t="shared" si="479"/>
        <v>U</v>
      </c>
      <c r="T4349" t="s">
        <v>12</v>
      </c>
      <c r="U4349">
        <v>0.999999999999997</v>
      </c>
      <c r="V4349" t="s">
        <v>11</v>
      </c>
      <c r="W4349" t="e">
        <f>VLOOKUP(Q4349,'PBT Tag Rates'!$B$5:$E$44,4,FALSE)</f>
        <v>#N/A</v>
      </c>
      <c r="X4349">
        <v>1</v>
      </c>
      <c r="Y4349" s="14">
        <f>IFERROR(LOOKUP(H4349,{30,43,48,53,58,63,68,73,78,83,88,93,97},{42,47,52,57,62,67,72,77,82,87,92,99,100}),999)</f>
        <v>82</v>
      </c>
      <c r="Z4349" s="17">
        <f t="shared" si="480"/>
        <v>5.5555555555555554</v>
      </c>
      <c r="AA4349" s="17">
        <f t="shared" si="481"/>
        <v>5.5555555555555554</v>
      </c>
      <c r="AB4349" s="17">
        <f t="shared" si="482"/>
        <v>11.658097686375321</v>
      </c>
      <c r="AC4349" s="17" t="s">
        <v>17654</v>
      </c>
    </row>
    <row r="4350" spans="1:29" x14ac:dyDescent="0.25">
      <c r="A4350" t="s">
        <v>3339</v>
      </c>
      <c r="B4350" s="165" t="s">
        <v>14673</v>
      </c>
      <c r="C4350" t="s">
        <v>14674</v>
      </c>
      <c r="D4350" s="1">
        <v>45188</v>
      </c>
      <c r="E4350">
        <f t="shared" si="477"/>
        <v>18</v>
      </c>
      <c r="F4350" t="s">
        <v>14</v>
      </c>
      <c r="G4350">
        <v>730</v>
      </c>
      <c r="H4350">
        <f t="shared" si="476"/>
        <v>73</v>
      </c>
      <c r="I4350" t="s">
        <v>7</v>
      </c>
      <c r="J4350" t="s">
        <v>8</v>
      </c>
      <c r="K4350" t="s">
        <v>14675</v>
      </c>
      <c r="L4350" t="s">
        <v>8</v>
      </c>
      <c r="M4350" t="s">
        <v>14</v>
      </c>
      <c r="N4350" t="str">
        <f t="shared" si="478"/>
        <v>F</v>
      </c>
      <c r="O4350" t="s">
        <v>2564</v>
      </c>
      <c r="P4350" t="s">
        <v>2742</v>
      </c>
      <c r="Q4350" t="s">
        <v>221</v>
      </c>
      <c r="R4350">
        <v>4</v>
      </c>
      <c r="S4350">
        <f t="shared" si="479"/>
        <v>2019</v>
      </c>
      <c r="T4350" t="s">
        <v>12</v>
      </c>
      <c r="U4350">
        <v>0.999999999999998</v>
      </c>
      <c r="V4350" t="s">
        <v>3346</v>
      </c>
      <c r="W4350">
        <f>VLOOKUP(Q4350,'PBT Tag Rates'!$B$5:$E$44,4,FALSE)</f>
        <v>0.95971980899999998</v>
      </c>
      <c r="X4350">
        <v>1</v>
      </c>
      <c r="Y4350" s="14">
        <f>IFERROR(LOOKUP(H4350,{30,43,48,53,58,63,68,73,78,83,88,93,97},{42,47,52,57,62,67,72,77,82,87,92,99,100}),999)</f>
        <v>77</v>
      </c>
      <c r="Z4350" s="17">
        <f t="shared" si="480"/>
        <v>5.5555555555555554</v>
      </c>
      <c r="AA4350" s="17">
        <f t="shared" si="481"/>
        <v>5.5555555555555554</v>
      </c>
      <c r="AB4350" s="17">
        <f t="shared" si="482"/>
        <v>11.658097686375321</v>
      </c>
      <c r="AC4350" s="17" t="s">
        <v>17654</v>
      </c>
    </row>
    <row r="4351" spans="1:29" x14ac:dyDescent="0.25">
      <c r="A4351" t="s">
        <v>3339</v>
      </c>
      <c r="B4351" s="165" t="s">
        <v>14676</v>
      </c>
      <c r="C4351" t="s">
        <v>90</v>
      </c>
      <c r="D4351" s="1">
        <v>45188</v>
      </c>
      <c r="E4351">
        <f t="shared" si="477"/>
        <v>18</v>
      </c>
      <c r="F4351" t="s">
        <v>6</v>
      </c>
      <c r="G4351">
        <v>680</v>
      </c>
      <c r="H4351">
        <f t="shared" si="476"/>
        <v>68</v>
      </c>
      <c r="I4351" t="s">
        <v>7</v>
      </c>
      <c r="J4351" t="s">
        <v>8</v>
      </c>
      <c r="K4351" t="s">
        <v>8</v>
      </c>
      <c r="L4351" t="s">
        <v>8</v>
      </c>
      <c r="M4351" t="s">
        <v>6</v>
      </c>
      <c r="N4351" t="str">
        <f t="shared" si="478"/>
        <v>M</v>
      </c>
      <c r="O4351" t="s">
        <v>14174</v>
      </c>
      <c r="P4351" t="s">
        <v>14175</v>
      </c>
      <c r="Q4351" t="s">
        <v>918</v>
      </c>
      <c r="R4351">
        <v>3</v>
      </c>
      <c r="S4351">
        <f t="shared" si="479"/>
        <v>2020</v>
      </c>
      <c r="T4351" t="s">
        <v>12</v>
      </c>
      <c r="U4351">
        <v>1</v>
      </c>
      <c r="V4351" t="s">
        <v>3876</v>
      </c>
      <c r="W4351">
        <f>VLOOKUP(Q4351,'PBT Tag Rates'!$B$5:$E$44,4,FALSE)</f>
        <v>0.98961045999999997</v>
      </c>
      <c r="X4351">
        <v>1</v>
      </c>
      <c r="Y4351" s="14">
        <f>IFERROR(LOOKUP(H4351,{30,43,48,53,58,63,68,73,78,83,88,93,97},{42,47,52,57,62,67,72,77,82,87,92,99,100}),999)</f>
        <v>72</v>
      </c>
      <c r="Z4351" s="17">
        <f t="shared" si="480"/>
        <v>5.5555555555555554</v>
      </c>
      <c r="AA4351" s="17">
        <f t="shared" si="481"/>
        <v>5.5555555555555554</v>
      </c>
      <c r="AB4351" s="17">
        <f t="shared" si="482"/>
        <v>11.658097686375321</v>
      </c>
      <c r="AC4351" s="17" t="s">
        <v>17654</v>
      </c>
    </row>
    <row r="4352" spans="1:29" x14ac:dyDescent="0.25">
      <c r="A4352" t="s">
        <v>3339</v>
      </c>
      <c r="B4352" s="165" t="s">
        <v>14677</v>
      </c>
      <c r="C4352" t="s">
        <v>91</v>
      </c>
      <c r="D4352" s="1">
        <v>45188</v>
      </c>
      <c r="E4352">
        <f t="shared" si="477"/>
        <v>18</v>
      </c>
      <c r="F4352" t="s">
        <v>6</v>
      </c>
      <c r="G4352">
        <v>560</v>
      </c>
      <c r="H4352">
        <f t="shared" si="476"/>
        <v>56</v>
      </c>
      <c r="I4352" t="s">
        <v>7</v>
      </c>
      <c r="J4352" t="s">
        <v>8</v>
      </c>
      <c r="K4352" t="s">
        <v>8</v>
      </c>
      <c r="L4352" t="s">
        <v>8</v>
      </c>
      <c r="M4352" t="s">
        <v>6</v>
      </c>
      <c r="N4352" t="str">
        <f t="shared" si="478"/>
        <v>M</v>
      </c>
      <c r="O4352" t="s">
        <v>8</v>
      </c>
      <c r="P4352" t="s">
        <v>8</v>
      </c>
      <c r="Q4352" t="s">
        <v>11</v>
      </c>
      <c r="R4352" t="s">
        <v>8</v>
      </c>
      <c r="S4352" t="str">
        <f t="shared" si="479"/>
        <v>U</v>
      </c>
      <c r="T4352" t="s">
        <v>12</v>
      </c>
      <c r="U4352">
        <v>0.999999999999999</v>
      </c>
      <c r="V4352" t="s">
        <v>11</v>
      </c>
      <c r="W4352" t="e">
        <f>VLOOKUP(Q4352,'PBT Tag Rates'!$B$5:$E$44,4,FALSE)</f>
        <v>#N/A</v>
      </c>
      <c r="X4352">
        <v>1</v>
      </c>
      <c r="Y4352" s="14">
        <f>IFERROR(LOOKUP(H4352,{30,43,48,53,58,63,68,73,78,83,88,93,97},{42,47,52,57,62,67,72,77,82,87,92,99,100}),999)</f>
        <v>57</v>
      </c>
      <c r="Z4352" s="17">
        <f t="shared" si="480"/>
        <v>5.5555555555555554</v>
      </c>
      <c r="AA4352" s="17">
        <f t="shared" si="481"/>
        <v>5.5555555555555554</v>
      </c>
      <c r="AB4352" s="17">
        <f t="shared" si="482"/>
        <v>11.658097686375321</v>
      </c>
      <c r="AC4352" s="17" t="s">
        <v>17654</v>
      </c>
    </row>
    <row r="4353" spans="1:29" x14ac:dyDescent="0.25">
      <c r="A4353" t="s">
        <v>3339</v>
      </c>
      <c r="B4353" s="165" t="s">
        <v>14678</v>
      </c>
      <c r="C4353" t="s">
        <v>14679</v>
      </c>
      <c r="D4353" s="1">
        <v>45188</v>
      </c>
      <c r="E4353">
        <f t="shared" si="477"/>
        <v>18</v>
      </c>
      <c r="F4353" t="s">
        <v>14</v>
      </c>
      <c r="G4353">
        <v>740</v>
      </c>
      <c r="H4353">
        <f t="shared" si="476"/>
        <v>74</v>
      </c>
      <c r="I4353" t="s">
        <v>7</v>
      </c>
      <c r="J4353" t="s">
        <v>8</v>
      </c>
      <c r="K4353" t="s">
        <v>14680</v>
      </c>
      <c r="L4353" t="s">
        <v>8</v>
      </c>
      <c r="M4353" t="s">
        <v>14</v>
      </c>
      <c r="N4353" t="str">
        <f t="shared" si="478"/>
        <v>F</v>
      </c>
      <c r="O4353" t="s">
        <v>11053</v>
      </c>
      <c r="P4353" t="s">
        <v>11514</v>
      </c>
      <c r="Q4353" t="s">
        <v>221</v>
      </c>
      <c r="R4353">
        <v>4</v>
      </c>
      <c r="S4353">
        <f t="shared" si="479"/>
        <v>2019</v>
      </c>
      <c r="T4353" t="s">
        <v>12</v>
      </c>
      <c r="U4353">
        <v>1</v>
      </c>
      <c r="V4353" t="s">
        <v>3346</v>
      </c>
      <c r="W4353">
        <f>VLOOKUP(Q4353,'PBT Tag Rates'!$B$5:$E$44,4,FALSE)</f>
        <v>0.95971980899999998</v>
      </c>
      <c r="X4353">
        <v>1</v>
      </c>
      <c r="Y4353" s="14">
        <f>IFERROR(LOOKUP(H4353,{30,43,48,53,58,63,68,73,78,83,88,93,97},{42,47,52,57,62,67,72,77,82,87,92,99,100}),999)</f>
        <v>77</v>
      </c>
      <c r="Z4353" s="17">
        <f t="shared" si="480"/>
        <v>5.5555555555555554</v>
      </c>
      <c r="AA4353" s="17">
        <f t="shared" si="481"/>
        <v>5.5555555555555554</v>
      </c>
      <c r="AB4353" s="17">
        <f t="shared" si="482"/>
        <v>11.658097686375321</v>
      </c>
      <c r="AC4353" s="17" t="s">
        <v>17654</v>
      </c>
    </row>
    <row r="4354" spans="1:29" x14ac:dyDescent="0.25">
      <c r="A4354" t="s">
        <v>3339</v>
      </c>
      <c r="B4354" s="165" t="s">
        <v>14681</v>
      </c>
      <c r="C4354" t="s">
        <v>92</v>
      </c>
      <c r="D4354" s="1">
        <v>45188</v>
      </c>
      <c r="E4354">
        <f t="shared" si="477"/>
        <v>18</v>
      </c>
      <c r="F4354" t="s">
        <v>14</v>
      </c>
      <c r="G4354">
        <v>730</v>
      </c>
      <c r="H4354">
        <f t="shared" si="476"/>
        <v>73</v>
      </c>
      <c r="I4354" t="s">
        <v>7</v>
      </c>
      <c r="J4354" t="s">
        <v>8</v>
      </c>
      <c r="K4354" t="s">
        <v>14682</v>
      </c>
      <c r="L4354" t="s">
        <v>8</v>
      </c>
      <c r="M4354" t="s">
        <v>14</v>
      </c>
      <c r="N4354" t="str">
        <f t="shared" si="478"/>
        <v>F</v>
      </c>
      <c r="O4354" t="s">
        <v>2633</v>
      </c>
      <c r="P4354" t="s">
        <v>2634</v>
      </c>
      <c r="Q4354" t="s">
        <v>281</v>
      </c>
      <c r="R4354">
        <v>4</v>
      </c>
      <c r="S4354">
        <f t="shared" si="479"/>
        <v>2019</v>
      </c>
      <c r="T4354" t="s">
        <v>12</v>
      </c>
      <c r="U4354">
        <v>1</v>
      </c>
      <c r="V4354" t="s">
        <v>3169</v>
      </c>
      <c r="W4354">
        <f>VLOOKUP(Q4354,'PBT Tag Rates'!$B$5:$E$44,4,FALSE)</f>
        <v>0.99705232300000002</v>
      </c>
      <c r="X4354">
        <v>1</v>
      </c>
      <c r="Y4354" s="14">
        <f>IFERROR(LOOKUP(H4354,{30,43,48,53,58,63,68,73,78,83,88,93,97},{42,47,52,57,62,67,72,77,82,87,92,99,100}),999)</f>
        <v>77</v>
      </c>
      <c r="Z4354" s="17">
        <f t="shared" si="480"/>
        <v>5.5555555555555554</v>
      </c>
      <c r="AA4354" s="17">
        <f t="shared" si="481"/>
        <v>5.5555555555555554</v>
      </c>
      <c r="AB4354" s="17">
        <f t="shared" si="482"/>
        <v>11.658097686375321</v>
      </c>
      <c r="AC4354" s="17" t="s">
        <v>17654</v>
      </c>
    </row>
    <row r="4355" spans="1:29" x14ac:dyDescent="0.25">
      <c r="A4355" t="s">
        <v>3339</v>
      </c>
      <c r="B4355" s="165" t="s">
        <v>14683</v>
      </c>
      <c r="C4355" t="s">
        <v>14684</v>
      </c>
      <c r="D4355" s="1">
        <v>45188</v>
      </c>
      <c r="E4355">
        <f t="shared" si="477"/>
        <v>18</v>
      </c>
      <c r="F4355" t="s">
        <v>6</v>
      </c>
      <c r="G4355">
        <v>750</v>
      </c>
      <c r="H4355">
        <f t="shared" si="476"/>
        <v>75</v>
      </c>
      <c r="I4355" t="s">
        <v>7</v>
      </c>
      <c r="J4355" t="s">
        <v>8</v>
      </c>
      <c r="K4355" t="s">
        <v>14685</v>
      </c>
      <c r="L4355" t="s">
        <v>8</v>
      </c>
      <c r="M4355" t="s">
        <v>6</v>
      </c>
      <c r="N4355" t="str">
        <f t="shared" si="478"/>
        <v>M</v>
      </c>
      <c r="O4355" t="s">
        <v>1304</v>
      </c>
      <c r="P4355" t="s">
        <v>1305</v>
      </c>
      <c r="Q4355" t="s">
        <v>221</v>
      </c>
      <c r="R4355">
        <v>4</v>
      </c>
      <c r="S4355">
        <f t="shared" si="479"/>
        <v>2019</v>
      </c>
      <c r="T4355" t="s">
        <v>12</v>
      </c>
      <c r="U4355">
        <v>1</v>
      </c>
      <c r="V4355" t="s">
        <v>3386</v>
      </c>
      <c r="W4355">
        <f>VLOOKUP(Q4355,'PBT Tag Rates'!$B$5:$E$44,4,FALSE)</f>
        <v>0.95971980899999998</v>
      </c>
      <c r="X4355">
        <v>1</v>
      </c>
      <c r="Y4355" s="14">
        <f>IFERROR(LOOKUP(H4355,{30,43,48,53,58,63,68,73,78,83,88,93,97},{42,47,52,57,62,67,72,77,82,87,92,99,100}),999)</f>
        <v>77</v>
      </c>
      <c r="Z4355" s="17">
        <f t="shared" si="480"/>
        <v>5.5555555555555554</v>
      </c>
      <c r="AA4355" s="17">
        <f t="shared" si="481"/>
        <v>5.5555555555555554</v>
      </c>
      <c r="AB4355" s="17">
        <f t="shared" si="482"/>
        <v>11.658097686375321</v>
      </c>
      <c r="AC4355" s="17" t="s">
        <v>17654</v>
      </c>
    </row>
    <row r="4356" spans="1:29" x14ac:dyDescent="0.25">
      <c r="A4356" t="s">
        <v>3339</v>
      </c>
      <c r="B4356" s="165" t="s">
        <v>14686</v>
      </c>
      <c r="C4356" t="s">
        <v>93</v>
      </c>
      <c r="D4356" s="1">
        <v>45188</v>
      </c>
      <c r="E4356">
        <f t="shared" si="477"/>
        <v>18</v>
      </c>
      <c r="F4356" t="s">
        <v>14</v>
      </c>
      <c r="G4356">
        <v>660</v>
      </c>
      <c r="H4356">
        <f t="shared" si="476"/>
        <v>66</v>
      </c>
      <c r="I4356" t="s">
        <v>7</v>
      </c>
      <c r="J4356" t="s">
        <v>8</v>
      </c>
      <c r="K4356" t="s">
        <v>8</v>
      </c>
      <c r="L4356" t="s">
        <v>8</v>
      </c>
      <c r="M4356" t="s">
        <v>14</v>
      </c>
      <c r="N4356" t="str">
        <f t="shared" si="478"/>
        <v>F</v>
      </c>
      <c r="O4356" t="s">
        <v>2753</v>
      </c>
      <c r="P4356" t="s">
        <v>3587</v>
      </c>
      <c r="Q4356" t="s">
        <v>221</v>
      </c>
      <c r="R4356">
        <v>4</v>
      </c>
      <c r="S4356">
        <f t="shared" si="479"/>
        <v>2019</v>
      </c>
      <c r="T4356" t="s">
        <v>12</v>
      </c>
      <c r="U4356">
        <v>1</v>
      </c>
      <c r="V4356" t="s">
        <v>3346</v>
      </c>
      <c r="W4356">
        <f>VLOOKUP(Q4356,'PBT Tag Rates'!$B$5:$E$44,4,FALSE)</f>
        <v>0.95971980899999998</v>
      </c>
      <c r="X4356">
        <v>1</v>
      </c>
      <c r="Y4356" s="14">
        <f>IFERROR(LOOKUP(H4356,{30,43,48,53,58,63,68,73,78,83,88,93,97},{42,47,52,57,62,67,72,77,82,87,92,99,100}),999)</f>
        <v>67</v>
      </c>
      <c r="Z4356" s="17">
        <f t="shared" si="480"/>
        <v>5.5555555555555554</v>
      </c>
      <c r="AA4356" s="17">
        <f t="shared" si="481"/>
        <v>5.5555555555555554</v>
      </c>
      <c r="AB4356" s="17">
        <f t="shared" si="482"/>
        <v>11.658097686375321</v>
      </c>
      <c r="AC4356" s="17" t="s">
        <v>17654</v>
      </c>
    </row>
    <row r="4357" spans="1:29" x14ac:dyDescent="0.25">
      <c r="A4357" t="s">
        <v>3339</v>
      </c>
      <c r="B4357" s="165" t="s">
        <v>14687</v>
      </c>
      <c r="C4357" t="s">
        <v>14688</v>
      </c>
      <c r="D4357" s="1">
        <v>45188</v>
      </c>
      <c r="E4357">
        <f t="shared" si="477"/>
        <v>18</v>
      </c>
      <c r="F4357" t="s">
        <v>14</v>
      </c>
      <c r="G4357">
        <v>710</v>
      </c>
      <c r="H4357">
        <f t="shared" si="476"/>
        <v>71</v>
      </c>
      <c r="I4357" t="s">
        <v>7</v>
      </c>
      <c r="J4357" t="s">
        <v>8</v>
      </c>
      <c r="K4357" t="s">
        <v>14689</v>
      </c>
      <c r="L4357" t="s">
        <v>8</v>
      </c>
      <c r="M4357" t="s">
        <v>14</v>
      </c>
      <c r="N4357" t="str">
        <f t="shared" si="478"/>
        <v>F</v>
      </c>
      <c r="O4357" t="s">
        <v>2606</v>
      </c>
      <c r="P4357" t="s">
        <v>6331</v>
      </c>
      <c r="Q4357" t="s">
        <v>221</v>
      </c>
      <c r="R4357">
        <v>4</v>
      </c>
      <c r="S4357">
        <f t="shared" si="479"/>
        <v>2019</v>
      </c>
      <c r="T4357" t="s">
        <v>12</v>
      </c>
      <c r="U4357">
        <v>1</v>
      </c>
      <c r="V4357" t="s">
        <v>3386</v>
      </c>
      <c r="W4357">
        <f>VLOOKUP(Q4357,'PBT Tag Rates'!$B$5:$E$44,4,FALSE)</f>
        <v>0.95971980899999998</v>
      </c>
      <c r="X4357">
        <v>1</v>
      </c>
      <c r="Y4357" s="14">
        <f>IFERROR(LOOKUP(H4357,{30,43,48,53,58,63,68,73,78,83,88,93,97},{42,47,52,57,62,67,72,77,82,87,92,99,100}),999)</f>
        <v>72</v>
      </c>
      <c r="Z4357" s="17">
        <f t="shared" si="480"/>
        <v>5.5555555555555554</v>
      </c>
      <c r="AA4357" s="17">
        <f t="shared" si="481"/>
        <v>5.5555555555555554</v>
      </c>
      <c r="AB4357" s="17">
        <f t="shared" si="482"/>
        <v>11.658097686375321</v>
      </c>
      <c r="AC4357" s="17" t="s">
        <v>17654</v>
      </c>
    </row>
    <row r="4358" spans="1:29" x14ac:dyDescent="0.25">
      <c r="A4358" t="s">
        <v>3339</v>
      </c>
      <c r="B4358" s="165" t="s">
        <v>14690</v>
      </c>
      <c r="C4358" t="s">
        <v>94</v>
      </c>
      <c r="D4358" s="1">
        <v>45188</v>
      </c>
      <c r="E4358">
        <f t="shared" si="477"/>
        <v>18</v>
      </c>
      <c r="F4358" t="s">
        <v>6</v>
      </c>
      <c r="G4358">
        <v>700</v>
      </c>
      <c r="H4358">
        <f t="shared" si="476"/>
        <v>70</v>
      </c>
      <c r="I4358" t="s">
        <v>9</v>
      </c>
      <c r="J4358">
        <v>1</v>
      </c>
      <c r="K4358" t="s">
        <v>8</v>
      </c>
      <c r="L4358" t="s">
        <v>8</v>
      </c>
      <c r="M4358" t="s">
        <v>6</v>
      </c>
      <c r="N4358" t="str">
        <f t="shared" si="478"/>
        <v>M</v>
      </c>
      <c r="O4358" t="s">
        <v>1732</v>
      </c>
      <c r="P4358" t="s">
        <v>2641</v>
      </c>
      <c r="Q4358" t="s">
        <v>221</v>
      </c>
      <c r="R4358">
        <v>4</v>
      </c>
      <c r="S4358">
        <f t="shared" si="479"/>
        <v>2019</v>
      </c>
      <c r="T4358" t="s">
        <v>12</v>
      </c>
      <c r="U4358">
        <v>1</v>
      </c>
      <c r="V4358" t="s">
        <v>3386</v>
      </c>
      <c r="W4358">
        <f>VLOOKUP(Q4358,'PBT Tag Rates'!$B$5:$E$44,4,FALSE)</f>
        <v>0.95971980899999998</v>
      </c>
      <c r="X4358">
        <v>1</v>
      </c>
      <c r="Y4358" s="14">
        <f>IFERROR(LOOKUP(H4358,{30,43,48,53,58,63,68,73,78,83,88,93,97},{42,47,52,57,62,67,72,77,82,87,92,99,100}),999)</f>
        <v>72</v>
      </c>
      <c r="Z4358" s="17">
        <f t="shared" si="480"/>
        <v>5.5555555555555554</v>
      </c>
      <c r="AA4358" s="17">
        <f t="shared" si="481"/>
        <v>5.5555555555555554</v>
      </c>
      <c r="AB4358" s="17">
        <f t="shared" si="482"/>
        <v>11.658097686375321</v>
      </c>
      <c r="AC4358" s="17" t="s">
        <v>17654</v>
      </c>
    </row>
    <row r="4359" spans="1:29" x14ac:dyDescent="0.25">
      <c r="A4359" t="s">
        <v>3339</v>
      </c>
      <c r="B4359" s="165" t="s">
        <v>14691</v>
      </c>
      <c r="C4359" t="s">
        <v>95</v>
      </c>
      <c r="D4359" s="1">
        <v>45188</v>
      </c>
      <c r="E4359">
        <f t="shared" si="477"/>
        <v>18</v>
      </c>
      <c r="F4359" t="s">
        <v>6</v>
      </c>
      <c r="G4359">
        <v>570</v>
      </c>
      <c r="H4359">
        <f t="shared" si="476"/>
        <v>57</v>
      </c>
      <c r="I4359" t="s">
        <v>9</v>
      </c>
      <c r="J4359" t="s">
        <v>8</v>
      </c>
      <c r="K4359" t="s">
        <v>8</v>
      </c>
      <c r="L4359" t="s">
        <v>8</v>
      </c>
      <c r="M4359" t="s">
        <v>6</v>
      </c>
      <c r="N4359" t="str">
        <f t="shared" si="478"/>
        <v>M</v>
      </c>
      <c r="O4359" t="s">
        <v>14692</v>
      </c>
      <c r="P4359" t="s">
        <v>14693</v>
      </c>
      <c r="Q4359" t="s">
        <v>9737</v>
      </c>
      <c r="R4359">
        <v>3</v>
      </c>
      <c r="S4359">
        <f t="shared" si="479"/>
        <v>2020</v>
      </c>
      <c r="T4359" t="s">
        <v>12</v>
      </c>
      <c r="U4359">
        <v>0.999999999999998</v>
      </c>
      <c r="V4359" t="s">
        <v>9738</v>
      </c>
      <c r="W4359">
        <f>VLOOKUP(Q4359,'PBT Tag Rates'!$B$5:$E$44,4,FALSE)</f>
        <v>0.99450000000000005</v>
      </c>
      <c r="X4359">
        <v>1</v>
      </c>
      <c r="Y4359" s="14">
        <f>IFERROR(LOOKUP(H4359,{30,43,48,53,58,63,68,73,78,83,88,93,97},{42,47,52,57,62,67,72,77,82,87,92,99,100}),999)</f>
        <v>57</v>
      </c>
      <c r="Z4359" s="17">
        <f t="shared" si="480"/>
        <v>5.5555555555555554</v>
      </c>
      <c r="AA4359" s="17">
        <f t="shared" si="481"/>
        <v>5.5555555555555554</v>
      </c>
      <c r="AB4359" s="17">
        <f t="shared" si="482"/>
        <v>11.658097686375321</v>
      </c>
      <c r="AC4359" s="17" t="s">
        <v>17655</v>
      </c>
    </row>
    <row r="4360" spans="1:29" x14ac:dyDescent="0.25">
      <c r="A4360" t="s">
        <v>3339</v>
      </c>
      <c r="B4360" s="165" t="s">
        <v>14694</v>
      </c>
      <c r="C4360" t="s">
        <v>96</v>
      </c>
      <c r="D4360" s="1">
        <v>45188</v>
      </c>
      <c r="E4360">
        <f t="shared" si="477"/>
        <v>18</v>
      </c>
      <c r="F4360" t="s">
        <v>6</v>
      </c>
      <c r="G4360">
        <v>400</v>
      </c>
      <c r="H4360">
        <f t="shared" si="476"/>
        <v>40</v>
      </c>
      <c r="I4360" t="s">
        <v>7</v>
      </c>
      <c r="J4360" t="s">
        <v>8</v>
      </c>
      <c r="K4360" t="s">
        <v>8</v>
      </c>
      <c r="L4360" t="s">
        <v>8</v>
      </c>
      <c r="M4360" t="s">
        <v>6</v>
      </c>
      <c r="N4360" t="str">
        <f t="shared" si="478"/>
        <v>M</v>
      </c>
      <c r="O4360" t="s">
        <v>8</v>
      </c>
      <c r="P4360" t="s">
        <v>8</v>
      </c>
      <c r="Q4360" t="s">
        <v>11</v>
      </c>
      <c r="R4360" t="s">
        <v>8</v>
      </c>
      <c r="S4360" t="str">
        <f t="shared" si="479"/>
        <v>U</v>
      </c>
      <c r="T4360" t="s">
        <v>12</v>
      </c>
      <c r="U4360">
        <v>1</v>
      </c>
      <c r="V4360" t="s">
        <v>11</v>
      </c>
      <c r="W4360" t="e">
        <f>VLOOKUP(Q4360,'PBT Tag Rates'!$B$5:$E$44,4,FALSE)</f>
        <v>#N/A</v>
      </c>
      <c r="X4360">
        <v>1</v>
      </c>
      <c r="Y4360" s="14">
        <f>IFERROR(LOOKUP(H4360,{30,43,48,53,58,63,68,73,78,83,88,93,97},{42,47,52,57,62,67,72,77,82,87,92,99,100}),999)</f>
        <v>42</v>
      </c>
      <c r="Z4360" s="17">
        <f t="shared" si="480"/>
        <v>5.5555555555555554</v>
      </c>
      <c r="AA4360" s="17">
        <f t="shared" si="481"/>
        <v>5.5555555555555554</v>
      </c>
      <c r="AB4360" s="17">
        <f t="shared" si="482"/>
        <v>11.658097686375321</v>
      </c>
      <c r="AC4360" s="17" t="s">
        <v>17654</v>
      </c>
    </row>
    <row r="4361" spans="1:29" x14ac:dyDescent="0.25">
      <c r="A4361" t="s">
        <v>3339</v>
      </c>
      <c r="B4361" s="165" t="s">
        <v>14695</v>
      </c>
      <c r="C4361" t="s">
        <v>14696</v>
      </c>
      <c r="D4361" s="1">
        <v>45188</v>
      </c>
      <c r="E4361">
        <f t="shared" si="477"/>
        <v>18</v>
      </c>
      <c r="F4361" t="s">
        <v>14</v>
      </c>
      <c r="G4361">
        <v>780</v>
      </c>
      <c r="H4361">
        <f t="shared" si="476"/>
        <v>78</v>
      </c>
      <c r="I4361" t="s">
        <v>7</v>
      </c>
      <c r="J4361" t="s">
        <v>8</v>
      </c>
      <c r="K4361" t="s">
        <v>14697</v>
      </c>
      <c r="L4361" t="s">
        <v>8</v>
      </c>
      <c r="M4361" t="s">
        <v>14</v>
      </c>
      <c r="N4361" t="str">
        <f t="shared" si="478"/>
        <v>F</v>
      </c>
      <c r="O4361" t="s">
        <v>573</v>
      </c>
      <c r="P4361" t="s">
        <v>7277</v>
      </c>
      <c r="Q4361" t="s">
        <v>221</v>
      </c>
      <c r="R4361">
        <v>4</v>
      </c>
      <c r="S4361">
        <f t="shared" si="479"/>
        <v>2019</v>
      </c>
      <c r="T4361" t="s">
        <v>12</v>
      </c>
      <c r="U4361">
        <v>0.999999999999999</v>
      </c>
      <c r="V4361" t="s">
        <v>3346</v>
      </c>
      <c r="W4361">
        <f>VLOOKUP(Q4361,'PBT Tag Rates'!$B$5:$E$44,4,FALSE)</f>
        <v>0.95971980899999998</v>
      </c>
      <c r="X4361">
        <v>1</v>
      </c>
      <c r="Y4361" s="14">
        <f>IFERROR(LOOKUP(H4361,{30,43,48,53,58,63,68,73,78,83,88,93,97},{42,47,52,57,62,67,72,77,82,87,92,99,100}),999)</f>
        <v>82</v>
      </c>
      <c r="Z4361" s="17">
        <f t="shared" si="480"/>
        <v>5.5555555555555554</v>
      </c>
      <c r="AA4361" s="17">
        <f t="shared" si="481"/>
        <v>5.5555555555555554</v>
      </c>
      <c r="AB4361" s="17">
        <f t="shared" si="482"/>
        <v>11.658097686375321</v>
      </c>
      <c r="AC4361" s="17" t="s">
        <v>17654</v>
      </c>
    </row>
    <row r="4362" spans="1:29" x14ac:dyDescent="0.25">
      <c r="A4362" t="s">
        <v>3339</v>
      </c>
      <c r="B4362" s="165" t="s">
        <v>14698</v>
      </c>
      <c r="C4362" t="s">
        <v>14699</v>
      </c>
      <c r="D4362" s="1">
        <v>45188</v>
      </c>
      <c r="E4362">
        <f t="shared" si="477"/>
        <v>18</v>
      </c>
      <c r="F4362" t="s">
        <v>14</v>
      </c>
      <c r="G4362">
        <v>760</v>
      </c>
      <c r="H4362">
        <f t="shared" si="476"/>
        <v>76</v>
      </c>
      <c r="I4362" t="s">
        <v>7</v>
      </c>
      <c r="J4362" t="s">
        <v>8</v>
      </c>
      <c r="K4362" t="s">
        <v>14700</v>
      </c>
      <c r="L4362" t="s">
        <v>8</v>
      </c>
      <c r="M4362" t="s">
        <v>14</v>
      </c>
      <c r="N4362" t="str">
        <f t="shared" si="478"/>
        <v>F</v>
      </c>
      <c r="O4362" t="s">
        <v>1656</v>
      </c>
      <c r="P4362" t="s">
        <v>1657</v>
      </c>
      <c r="Q4362" t="s">
        <v>221</v>
      </c>
      <c r="R4362">
        <v>4</v>
      </c>
      <c r="S4362">
        <f t="shared" si="479"/>
        <v>2019</v>
      </c>
      <c r="T4362" t="s">
        <v>12</v>
      </c>
      <c r="U4362">
        <v>0.999999999999998</v>
      </c>
      <c r="V4362" t="s">
        <v>3346</v>
      </c>
      <c r="W4362">
        <f>VLOOKUP(Q4362,'PBT Tag Rates'!$B$5:$E$44,4,FALSE)</f>
        <v>0.95971980899999998</v>
      </c>
      <c r="X4362">
        <v>1</v>
      </c>
      <c r="Y4362" s="14">
        <f>IFERROR(LOOKUP(H4362,{30,43,48,53,58,63,68,73,78,83,88,93,97},{42,47,52,57,62,67,72,77,82,87,92,99,100}),999)</f>
        <v>77</v>
      </c>
      <c r="Z4362" s="17">
        <f t="shared" si="480"/>
        <v>5.5555555555555554</v>
      </c>
      <c r="AA4362" s="17">
        <f t="shared" si="481"/>
        <v>5.5555555555555554</v>
      </c>
      <c r="AB4362" s="17">
        <f t="shared" si="482"/>
        <v>11.658097686375321</v>
      </c>
      <c r="AC4362" s="17" t="s">
        <v>17654</v>
      </c>
    </row>
    <row r="4363" spans="1:29" x14ac:dyDescent="0.25">
      <c r="A4363" t="s">
        <v>3339</v>
      </c>
      <c r="B4363" s="165" t="s">
        <v>14701</v>
      </c>
      <c r="C4363" t="s">
        <v>97</v>
      </c>
      <c r="D4363" s="1">
        <v>45188</v>
      </c>
      <c r="E4363">
        <f t="shared" si="477"/>
        <v>18</v>
      </c>
      <c r="F4363" t="s">
        <v>14</v>
      </c>
      <c r="G4363">
        <v>740</v>
      </c>
      <c r="H4363">
        <f t="shared" si="476"/>
        <v>74</v>
      </c>
      <c r="I4363" t="s">
        <v>7</v>
      </c>
      <c r="J4363" t="s">
        <v>8</v>
      </c>
      <c r="K4363" t="s">
        <v>14702</v>
      </c>
      <c r="L4363" t="s">
        <v>8</v>
      </c>
      <c r="M4363" t="s">
        <v>14</v>
      </c>
      <c r="N4363" t="str">
        <f t="shared" si="478"/>
        <v>F</v>
      </c>
      <c r="O4363" t="s">
        <v>669</v>
      </c>
      <c r="P4363" t="s">
        <v>670</v>
      </c>
      <c r="Q4363" t="s">
        <v>221</v>
      </c>
      <c r="R4363">
        <v>4</v>
      </c>
      <c r="S4363">
        <f t="shared" si="479"/>
        <v>2019</v>
      </c>
      <c r="T4363" t="s">
        <v>12</v>
      </c>
      <c r="U4363">
        <v>1</v>
      </c>
      <c r="V4363" t="s">
        <v>3346</v>
      </c>
      <c r="W4363">
        <f>VLOOKUP(Q4363,'PBT Tag Rates'!$B$5:$E$44,4,FALSE)</f>
        <v>0.95971980899999998</v>
      </c>
      <c r="X4363">
        <v>1</v>
      </c>
      <c r="Y4363" s="14">
        <f>IFERROR(LOOKUP(H4363,{30,43,48,53,58,63,68,73,78,83,88,93,97},{42,47,52,57,62,67,72,77,82,87,92,99,100}),999)</f>
        <v>77</v>
      </c>
      <c r="Z4363" s="17">
        <f t="shared" si="480"/>
        <v>5.5555555555555554</v>
      </c>
      <c r="AA4363" s="17">
        <f t="shared" si="481"/>
        <v>5.5555555555555554</v>
      </c>
      <c r="AB4363" s="17">
        <f t="shared" si="482"/>
        <v>11.658097686375321</v>
      </c>
      <c r="AC4363" s="17" t="s">
        <v>17654</v>
      </c>
    </row>
    <row r="4364" spans="1:29" x14ac:dyDescent="0.25">
      <c r="A4364" t="s">
        <v>3339</v>
      </c>
      <c r="B4364" s="165" t="s">
        <v>14703</v>
      </c>
      <c r="C4364" t="s">
        <v>14704</v>
      </c>
      <c r="D4364" s="1">
        <v>45188</v>
      </c>
      <c r="E4364">
        <f t="shared" si="477"/>
        <v>18</v>
      </c>
      <c r="F4364" t="s">
        <v>6</v>
      </c>
      <c r="G4364">
        <v>700</v>
      </c>
      <c r="H4364">
        <f t="shared" si="476"/>
        <v>70</v>
      </c>
      <c r="I4364" t="s">
        <v>7</v>
      </c>
      <c r="J4364" t="s">
        <v>8</v>
      </c>
      <c r="K4364" t="s">
        <v>14705</v>
      </c>
      <c r="L4364" t="s">
        <v>8</v>
      </c>
      <c r="M4364" t="s">
        <v>6</v>
      </c>
      <c r="N4364" t="str">
        <f t="shared" si="478"/>
        <v>M</v>
      </c>
      <c r="O4364" t="s">
        <v>8</v>
      </c>
      <c r="P4364" t="s">
        <v>8</v>
      </c>
      <c r="Q4364" t="s">
        <v>11</v>
      </c>
      <c r="R4364" t="s">
        <v>8</v>
      </c>
      <c r="S4364" t="str">
        <f t="shared" si="479"/>
        <v>U</v>
      </c>
      <c r="T4364" t="s">
        <v>12</v>
      </c>
      <c r="U4364">
        <v>1.00000000000001</v>
      </c>
      <c r="V4364" t="s">
        <v>11</v>
      </c>
      <c r="W4364" t="e">
        <f>VLOOKUP(Q4364,'PBT Tag Rates'!$B$5:$E$44,4,FALSE)</f>
        <v>#N/A</v>
      </c>
      <c r="X4364">
        <v>1</v>
      </c>
      <c r="Y4364" s="14">
        <f>IFERROR(LOOKUP(H4364,{30,43,48,53,58,63,68,73,78,83,88,93,97},{42,47,52,57,62,67,72,77,82,87,92,99,100}),999)</f>
        <v>72</v>
      </c>
      <c r="Z4364" s="17">
        <f t="shared" si="480"/>
        <v>5.5555555555555554</v>
      </c>
      <c r="AA4364" s="17">
        <f t="shared" si="481"/>
        <v>5.5555555555555554</v>
      </c>
      <c r="AB4364" s="17">
        <f t="shared" si="482"/>
        <v>11.658097686375321</v>
      </c>
      <c r="AC4364" s="17" t="s">
        <v>17654</v>
      </c>
    </row>
    <row r="4365" spans="1:29" x14ac:dyDescent="0.25">
      <c r="A4365" t="s">
        <v>3339</v>
      </c>
      <c r="B4365" s="165" t="s">
        <v>14706</v>
      </c>
      <c r="C4365" t="s">
        <v>98</v>
      </c>
      <c r="D4365" s="1">
        <v>45188</v>
      </c>
      <c r="E4365">
        <f t="shared" si="477"/>
        <v>18</v>
      </c>
      <c r="F4365" t="s">
        <v>6</v>
      </c>
      <c r="G4365">
        <v>680</v>
      </c>
      <c r="H4365">
        <f t="shared" si="476"/>
        <v>68</v>
      </c>
      <c r="I4365" t="s">
        <v>7</v>
      </c>
      <c r="J4365" t="s">
        <v>8</v>
      </c>
      <c r="K4365" t="s">
        <v>8</v>
      </c>
      <c r="L4365" t="s">
        <v>8</v>
      </c>
      <c r="M4365" t="s">
        <v>6</v>
      </c>
      <c r="N4365" t="str">
        <f t="shared" si="478"/>
        <v>M</v>
      </c>
      <c r="O4365" t="s">
        <v>14707</v>
      </c>
      <c r="P4365" t="s">
        <v>14708</v>
      </c>
      <c r="Q4365" t="s">
        <v>918</v>
      </c>
      <c r="R4365">
        <v>3</v>
      </c>
      <c r="S4365">
        <f t="shared" si="479"/>
        <v>2020</v>
      </c>
      <c r="T4365" t="s">
        <v>12</v>
      </c>
      <c r="U4365">
        <v>1</v>
      </c>
      <c r="V4365" t="s">
        <v>3396</v>
      </c>
      <c r="W4365">
        <f>VLOOKUP(Q4365,'PBT Tag Rates'!$B$5:$E$44,4,FALSE)</f>
        <v>0.98961045999999997</v>
      </c>
      <c r="X4365">
        <v>1</v>
      </c>
      <c r="Y4365" s="14">
        <f>IFERROR(LOOKUP(H4365,{30,43,48,53,58,63,68,73,78,83,88,93,97},{42,47,52,57,62,67,72,77,82,87,92,99,100}),999)</f>
        <v>72</v>
      </c>
      <c r="Z4365" s="17">
        <f t="shared" si="480"/>
        <v>5.5555555555555554</v>
      </c>
      <c r="AA4365" s="17">
        <f t="shared" si="481"/>
        <v>5.5555555555555554</v>
      </c>
      <c r="AB4365" s="17">
        <f t="shared" si="482"/>
        <v>11.658097686375321</v>
      </c>
      <c r="AC4365" s="17" t="s">
        <v>17655</v>
      </c>
    </row>
    <row r="4366" spans="1:29" x14ac:dyDescent="0.25">
      <c r="A4366" t="s">
        <v>3339</v>
      </c>
      <c r="B4366" s="165" t="s">
        <v>14709</v>
      </c>
      <c r="C4366" t="s">
        <v>99</v>
      </c>
      <c r="D4366" s="1">
        <v>45188</v>
      </c>
      <c r="E4366">
        <f t="shared" si="477"/>
        <v>18</v>
      </c>
      <c r="F4366" t="s">
        <v>6</v>
      </c>
      <c r="G4366">
        <v>600</v>
      </c>
      <c r="H4366">
        <f t="shared" si="476"/>
        <v>60</v>
      </c>
      <c r="I4366" t="s">
        <v>9</v>
      </c>
      <c r="J4366">
        <v>1</v>
      </c>
      <c r="K4366" t="s">
        <v>8</v>
      </c>
      <c r="L4366" t="s">
        <v>8</v>
      </c>
      <c r="M4366" t="s">
        <v>6</v>
      </c>
      <c r="N4366" t="str">
        <f t="shared" si="478"/>
        <v>M</v>
      </c>
      <c r="O4366" t="s">
        <v>270</v>
      </c>
      <c r="P4366" t="s">
        <v>1417</v>
      </c>
      <c r="Q4366" t="s">
        <v>221</v>
      </c>
      <c r="R4366">
        <v>4</v>
      </c>
      <c r="S4366">
        <f t="shared" si="479"/>
        <v>2019</v>
      </c>
      <c r="T4366" t="s">
        <v>12</v>
      </c>
      <c r="U4366">
        <v>0.999999999999996</v>
      </c>
      <c r="V4366" t="s">
        <v>3363</v>
      </c>
      <c r="W4366">
        <f>VLOOKUP(Q4366,'PBT Tag Rates'!$B$5:$E$44,4,FALSE)</f>
        <v>0.95971980899999998</v>
      </c>
      <c r="X4366">
        <v>1</v>
      </c>
      <c r="Y4366" s="14">
        <f>IFERROR(LOOKUP(H4366,{30,43,48,53,58,63,68,73,78,83,88,93,97},{42,47,52,57,62,67,72,77,82,87,92,99,100}),999)</f>
        <v>62</v>
      </c>
      <c r="Z4366" s="17">
        <f t="shared" si="480"/>
        <v>5.5555555555555554</v>
      </c>
      <c r="AA4366" s="17">
        <f t="shared" si="481"/>
        <v>5.5555555555555554</v>
      </c>
      <c r="AB4366" s="17">
        <f t="shared" si="482"/>
        <v>11.658097686375321</v>
      </c>
      <c r="AC4366" s="17" t="s">
        <v>17654</v>
      </c>
    </row>
    <row r="4367" spans="1:29" x14ac:dyDescent="0.25">
      <c r="A4367" t="s">
        <v>3339</v>
      </c>
      <c r="B4367" s="165" t="s">
        <v>14710</v>
      </c>
      <c r="C4367" t="s">
        <v>100</v>
      </c>
      <c r="D4367" s="1">
        <v>45188</v>
      </c>
      <c r="E4367">
        <f t="shared" si="477"/>
        <v>18</v>
      </c>
      <c r="F4367" t="s">
        <v>6</v>
      </c>
      <c r="G4367">
        <v>500</v>
      </c>
      <c r="H4367">
        <f t="shared" si="476"/>
        <v>50</v>
      </c>
      <c r="I4367" t="s">
        <v>9</v>
      </c>
      <c r="J4367" t="s">
        <v>8</v>
      </c>
      <c r="K4367" t="s">
        <v>8</v>
      </c>
      <c r="L4367" t="s">
        <v>8</v>
      </c>
      <c r="M4367" t="s">
        <v>6</v>
      </c>
      <c r="N4367" t="str">
        <f t="shared" si="478"/>
        <v>M</v>
      </c>
      <c r="O4367" t="s">
        <v>8</v>
      </c>
      <c r="P4367" t="s">
        <v>8</v>
      </c>
      <c r="Q4367" t="s">
        <v>11</v>
      </c>
      <c r="R4367" t="s">
        <v>8</v>
      </c>
      <c r="S4367" t="str">
        <f t="shared" si="479"/>
        <v>U</v>
      </c>
      <c r="T4367" t="s">
        <v>12</v>
      </c>
      <c r="U4367">
        <v>0.999999999999997</v>
      </c>
      <c r="V4367" t="s">
        <v>3100</v>
      </c>
      <c r="W4367" t="e">
        <f>VLOOKUP(Q4367,'PBT Tag Rates'!$B$5:$E$44,4,FALSE)</f>
        <v>#N/A</v>
      </c>
      <c r="X4367">
        <v>1</v>
      </c>
      <c r="Y4367" s="14">
        <f>IFERROR(LOOKUP(H4367,{30,43,48,53,58,63,68,73,78,83,88,93,97},{42,47,52,57,62,67,72,77,82,87,92,99,100}),999)</f>
        <v>52</v>
      </c>
      <c r="Z4367" s="17">
        <f t="shared" si="480"/>
        <v>5.5555555555555554</v>
      </c>
      <c r="AA4367" s="17">
        <f t="shared" si="481"/>
        <v>5.5555555555555554</v>
      </c>
      <c r="AB4367" s="17">
        <f t="shared" si="482"/>
        <v>11.658097686375321</v>
      </c>
      <c r="AC4367" s="17" t="s">
        <v>17654</v>
      </c>
    </row>
    <row r="4368" spans="1:29" x14ac:dyDescent="0.25">
      <c r="A4368" t="s">
        <v>3339</v>
      </c>
      <c r="B4368" s="165" t="s">
        <v>14711</v>
      </c>
      <c r="C4368" t="s">
        <v>14712</v>
      </c>
      <c r="D4368" s="1">
        <v>45188</v>
      </c>
      <c r="E4368">
        <f t="shared" si="477"/>
        <v>18</v>
      </c>
      <c r="F4368" t="s">
        <v>6</v>
      </c>
      <c r="G4368">
        <v>870</v>
      </c>
      <c r="H4368">
        <f t="shared" si="476"/>
        <v>87</v>
      </c>
      <c r="I4368" t="s">
        <v>7</v>
      </c>
      <c r="J4368" t="s">
        <v>8</v>
      </c>
      <c r="K4368" t="s">
        <v>14713</v>
      </c>
      <c r="L4368" t="s">
        <v>8</v>
      </c>
      <c r="M4368" t="s">
        <v>6</v>
      </c>
      <c r="N4368" t="str">
        <f t="shared" si="478"/>
        <v>M</v>
      </c>
      <c r="O4368" t="s">
        <v>1637</v>
      </c>
      <c r="P4368" t="s">
        <v>1638</v>
      </c>
      <c r="Q4368" t="s">
        <v>221</v>
      </c>
      <c r="R4368">
        <v>4</v>
      </c>
      <c r="S4368">
        <f t="shared" si="479"/>
        <v>2019</v>
      </c>
      <c r="T4368" t="s">
        <v>12</v>
      </c>
      <c r="U4368">
        <v>1</v>
      </c>
      <c r="V4368" t="s">
        <v>3357</v>
      </c>
      <c r="W4368">
        <f>VLOOKUP(Q4368,'PBT Tag Rates'!$B$5:$E$44,4,FALSE)</f>
        <v>0.95971980899999998</v>
      </c>
      <c r="X4368">
        <v>1</v>
      </c>
      <c r="Y4368" s="14">
        <f>IFERROR(LOOKUP(H4368,{30,43,48,53,58,63,68,73,78,83,88,93,97},{42,47,52,57,62,67,72,77,82,87,92,99,100}),999)</f>
        <v>87</v>
      </c>
      <c r="Z4368" s="17">
        <f t="shared" si="480"/>
        <v>5.5555555555555554</v>
      </c>
      <c r="AA4368" s="17">
        <f t="shared" si="481"/>
        <v>5.5555555555555554</v>
      </c>
      <c r="AB4368" s="17">
        <f t="shared" si="482"/>
        <v>11.658097686375321</v>
      </c>
      <c r="AC4368" s="17" t="s">
        <v>17654</v>
      </c>
    </row>
    <row r="4369" spans="1:29" x14ac:dyDescent="0.25">
      <c r="A4369" t="s">
        <v>3339</v>
      </c>
      <c r="B4369" s="165" t="s">
        <v>14714</v>
      </c>
      <c r="C4369" t="s">
        <v>101</v>
      </c>
      <c r="D4369" s="1">
        <v>45188</v>
      </c>
      <c r="E4369">
        <f t="shared" si="477"/>
        <v>18</v>
      </c>
      <c r="F4369" t="s">
        <v>14</v>
      </c>
      <c r="G4369">
        <v>730</v>
      </c>
      <c r="H4369">
        <f t="shared" si="476"/>
        <v>73</v>
      </c>
      <c r="I4369" t="s">
        <v>9</v>
      </c>
      <c r="J4369">
        <v>1</v>
      </c>
      <c r="K4369" t="s">
        <v>8</v>
      </c>
      <c r="L4369" t="s">
        <v>8</v>
      </c>
      <c r="M4369" t="s">
        <v>14</v>
      </c>
      <c r="N4369" t="str">
        <f t="shared" si="478"/>
        <v>F</v>
      </c>
      <c r="O4369" t="s">
        <v>2781</v>
      </c>
      <c r="P4369" t="s">
        <v>8740</v>
      </c>
      <c r="Q4369" t="s">
        <v>221</v>
      </c>
      <c r="R4369">
        <v>4</v>
      </c>
      <c r="S4369">
        <f t="shared" si="479"/>
        <v>2019</v>
      </c>
      <c r="T4369" t="s">
        <v>12</v>
      </c>
      <c r="U4369">
        <v>1</v>
      </c>
      <c r="V4369" t="s">
        <v>3608</v>
      </c>
      <c r="W4369">
        <f>VLOOKUP(Q4369,'PBT Tag Rates'!$B$5:$E$44,4,FALSE)</f>
        <v>0.95971980899999998</v>
      </c>
      <c r="X4369">
        <v>1</v>
      </c>
      <c r="Y4369" s="14">
        <f>IFERROR(LOOKUP(H4369,{30,43,48,53,58,63,68,73,78,83,88,93,97},{42,47,52,57,62,67,72,77,82,87,92,99,100}),999)</f>
        <v>77</v>
      </c>
      <c r="Z4369" s="17">
        <f t="shared" si="480"/>
        <v>5.5555555555555554</v>
      </c>
      <c r="AA4369" s="17">
        <f t="shared" si="481"/>
        <v>5.5555555555555554</v>
      </c>
      <c r="AB4369" s="17">
        <f t="shared" si="482"/>
        <v>11.658097686375321</v>
      </c>
      <c r="AC4369" s="17" t="s">
        <v>17654</v>
      </c>
    </row>
    <row r="4370" spans="1:29" x14ac:dyDescent="0.25">
      <c r="A4370" t="s">
        <v>3339</v>
      </c>
      <c r="B4370" s="165" t="s">
        <v>14715</v>
      </c>
      <c r="C4370" t="s">
        <v>14716</v>
      </c>
      <c r="D4370" s="1">
        <v>45188</v>
      </c>
      <c r="E4370">
        <f t="shared" si="477"/>
        <v>18</v>
      </c>
      <c r="F4370" t="s">
        <v>14</v>
      </c>
      <c r="G4370">
        <v>770</v>
      </c>
      <c r="H4370">
        <f t="shared" si="476"/>
        <v>77</v>
      </c>
      <c r="I4370" t="s">
        <v>7</v>
      </c>
      <c r="J4370" t="s">
        <v>8</v>
      </c>
      <c r="K4370" t="s">
        <v>14717</v>
      </c>
      <c r="L4370" t="s">
        <v>8</v>
      </c>
      <c r="M4370" t="s">
        <v>14</v>
      </c>
      <c r="N4370" t="str">
        <f t="shared" si="478"/>
        <v>F</v>
      </c>
      <c r="O4370" t="s">
        <v>8</v>
      </c>
      <c r="P4370" t="s">
        <v>8</v>
      </c>
      <c r="Q4370" t="s">
        <v>11</v>
      </c>
      <c r="R4370" t="s">
        <v>8</v>
      </c>
      <c r="S4370" t="str">
        <f t="shared" si="479"/>
        <v>U</v>
      </c>
      <c r="T4370" t="s">
        <v>12</v>
      </c>
      <c r="U4370">
        <v>0.999999999999998</v>
      </c>
      <c r="V4370" t="s">
        <v>11</v>
      </c>
      <c r="W4370" t="e">
        <f>VLOOKUP(Q4370,'PBT Tag Rates'!$B$5:$E$44,4,FALSE)</f>
        <v>#N/A</v>
      </c>
      <c r="X4370">
        <v>1</v>
      </c>
      <c r="Y4370" s="14">
        <f>IFERROR(LOOKUP(H4370,{30,43,48,53,58,63,68,73,78,83,88,93,97},{42,47,52,57,62,67,72,77,82,87,92,99,100}),999)</f>
        <v>77</v>
      </c>
      <c r="Z4370" s="17">
        <f t="shared" si="480"/>
        <v>5.5555555555555554</v>
      </c>
      <c r="AA4370" s="17">
        <f t="shared" si="481"/>
        <v>5.5555555555555554</v>
      </c>
      <c r="AB4370" s="17">
        <f t="shared" si="482"/>
        <v>11.658097686375321</v>
      </c>
      <c r="AC4370" s="17" t="s">
        <v>17654</v>
      </c>
    </row>
    <row r="4371" spans="1:29" x14ac:dyDescent="0.25">
      <c r="A4371" t="s">
        <v>3339</v>
      </c>
      <c r="B4371" s="165" t="s">
        <v>14718</v>
      </c>
      <c r="C4371" t="s">
        <v>14719</v>
      </c>
      <c r="D4371" s="1">
        <v>45188</v>
      </c>
      <c r="E4371">
        <f t="shared" si="477"/>
        <v>18</v>
      </c>
      <c r="F4371" t="s">
        <v>14</v>
      </c>
      <c r="G4371">
        <v>720</v>
      </c>
      <c r="H4371">
        <f t="shared" si="476"/>
        <v>72</v>
      </c>
      <c r="I4371" t="s">
        <v>7</v>
      </c>
      <c r="J4371" t="s">
        <v>8</v>
      </c>
      <c r="K4371" t="s">
        <v>14720</v>
      </c>
      <c r="L4371" t="s">
        <v>8</v>
      </c>
      <c r="M4371" t="s">
        <v>14</v>
      </c>
      <c r="N4371" t="str">
        <f t="shared" si="478"/>
        <v>F</v>
      </c>
      <c r="O4371" t="s">
        <v>607</v>
      </c>
      <c r="P4371" t="s">
        <v>2239</v>
      </c>
      <c r="Q4371" t="s">
        <v>221</v>
      </c>
      <c r="R4371">
        <v>4</v>
      </c>
      <c r="S4371">
        <f t="shared" si="479"/>
        <v>2019</v>
      </c>
      <c r="T4371" t="s">
        <v>12</v>
      </c>
      <c r="U4371">
        <v>1</v>
      </c>
      <c r="V4371" t="s">
        <v>3346</v>
      </c>
      <c r="W4371">
        <f>VLOOKUP(Q4371,'PBT Tag Rates'!$B$5:$E$44,4,FALSE)</f>
        <v>0.95971980899999998</v>
      </c>
      <c r="X4371">
        <v>1</v>
      </c>
      <c r="Y4371" s="14">
        <f>IFERROR(LOOKUP(H4371,{30,43,48,53,58,63,68,73,78,83,88,93,97},{42,47,52,57,62,67,72,77,82,87,92,99,100}),999)</f>
        <v>72</v>
      </c>
      <c r="Z4371" s="17">
        <f t="shared" si="480"/>
        <v>5.5555555555555554</v>
      </c>
      <c r="AA4371" s="17">
        <f t="shared" si="481"/>
        <v>5.5555555555555554</v>
      </c>
      <c r="AB4371" s="17">
        <f t="shared" si="482"/>
        <v>11.658097686375321</v>
      </c>
      <c r="AC4371" s="17" t="s">
        <v>17654</v>
      </c>
    </row>
    <row r="4372" spans="1:29" x14ac:dyDescent="0.25">
      <c r="A4372" t="s">
        <v>3339</v>
      </c>
      <c r="B4372" s="165" t="s">
        <v>14721</v>
      </c>
      <c r="C4372" t="s">
        <v>102</v>
      </c>
      <c r="D4372" s="1">
        <v>45188</v>
      </c>
      <c r="E4372">
        <f t="shared" si="477"/>
        <v>18</v>
      </c>
      <c r="F4372" t="s">
        <v>14</v>
      </c>
      <c r="G4372">
        <v>730</v>
      </c>
      <c r="H4372">
        <f t="shared" si="476"/>
        <v>73</v>
      </c>
      <c r="I4372" t="s">
        <v>7</v>
      </c>
      <c r="J4372" t="s">
        <v>8</v>
      </c>
      <c r="K4372" t="s">
        <v>14722</v>
      </c>
      <c r="L4372" t="s">
        <v>8</v>
      </c>
      <c r="M4372" t="s">
        <v>14</v>
      </c>
      <c r="N4372" t="str">
        <f t="shared" si="478"/>
        <v>F</v>
      </c>
      <c r="O4372" t="s">
        <v>8</v>
      </c>
      <c r="P4372" t="s">
        <v>8</v>
      </c>
      <c r="Q4372" t="s">
        <v>11</v>
      </c>
      <c r="R4372" t="s">
        <v>8</v>
      </c>
      <c r="S4372" t="str">
        <f t="shared" si="479"/>
        <v>U</v>
      </c>
      <c r="T4372" t="s">
        <v>12</v>
      </c>
      <c r="U4372">
        <v>1</v>
      </c>
      <c r="V4372" t="s">
        <v>11</v>
      </c>
      <c r="W4372" t="e">
        <f>VLOOKUP(Q4372,'PBT Tag Rates'!$B$5:$E$44,4,FALSE)</f>
        <v>#N/A</v>
      </c>
      <c r="X4372">
        <v>1</v>
      </c>
      <c r="Y4372" s="14">
        <f>IFERROR(LOOKUP(H4372,{30,43,48,53,58,63,68,73,78,83,88,93,97},{42,47,52,57,62,67,72,77,82,87,92,99,100}),999)</f>
        <v>77</v>
      </c>
      <c r="Z4372" s="17">
        <f t="shared" si="480"/>
        <v>5.5555555555555554</v>
      </c>
      <c r="AA4372" s="17">
        <f t="shared" si="481"/>
        <v>5.5555555555555554</v>
      </c>
      <c r="AB4372" s="17">
        <f t="shared" si="482"/>
        <v>11.658097686375321</v>
      </c>
      <c r="AC4372" s="17" t="s">
        <v>17654</v>
      </c>
    </row>
    <row r="4373" spans="1:29" x14ac:dyDescent="0.25">
      <c r="A4373" t="s">
        <v>3339</v>
      </c>
      <c r="B4373" s="165" t="s">
        <v>14723</v>
      </c>
      <c r="C4373" t="s">
        <v>14724</v>
      </c>
      <c r="D4373" s="1">
        <v>45188</v>
      </c>
      <c r="E4373">
        <f t="shared" si="477"/>
        <v>18</v>
      </c>
      <c r="F4373" t="s">
        <v>14</v>
      </c>
      <c r="G4373">
        <v>720</v>
      </c>
      <c r="H4373">
        <f t="shared" si="476"/>
        <v>72</v>
      </c>
      <c r="I4373" t="s">
        <v>7</v>
      </c>
      <c r="J4373" t="s">
        <v>8</v>
      </c>
      <c r="K4373" t="s">
        <v>14725</v>
      </c>
      <c r="L4373" t="s">
        <v>8</v>
      </c>
      <c r="M4373" t="s">
        <v>14</v>
      </c>
      <c r="N4373" t="str">
        <f t="shared" si="478"/>
        <v>F</v>
      </c>
      <c r="O4373" t="s">
        <v>2321</v>
      </c>
      <c r="P4373" t="s">
        <v>9247</v>
      </c>
      <c r="Q4373" t="s">
        <v>221</v>
      </c>
      <c r="R4373">
        <v>4</v>
      </c>
      <c r="S4373">
        <f t="shared" si="479"/>
        <v>2019</v>
      </c>
      <c r="T4373" t="s">
        <v>12</v>
      </c>
      <c r="U4373">
        <v>1</v>
      </c>
      <c r="V4373" t="s">
        <v>3346</v>
      </c>
      <c r="W4373">
        <f>VLOOKUP(Q4373,'PBT Tag Rates'!$B$5:$E$44,4,FALSE)</f>
        <v>0.95971980899999998</v>
      </c>
      <c r="X4373">
        <v>1</v>
      </c>
      <c r="Y4373" s="14">
        <f>IFERROR(LOOKUP(H4373,{30,43,48,53,58,63,68,73,78,83,88,93,97},{42,47,52,57,62,67,72,77,82,87,92,99,100}),999)</f>
        <v>72</v>
      </c>
      <c r="Z4373" s="17">
        <f t="shared" si="480"/>
        <v>5.5555555555555554</v>
      </c>
      <c r="AA4373" s="17">
        <f t="shared" si="481"/>
        <v>5.5555555555555554</v>
      </c>
      <c r="AB4373" s="17">
        <f t="shared" si="482"/>
        <v>11.658097686375321</v>
      </c>
      <c r="AC4373" s="17" t="s">
        <v>17654</v>
      </c>
    </row>
    <row r="4374" spans="1:29" x14ac:dyDescent="0.25">
      <c r="A4374" t="s">
        <v>3339</v>
      </c>
      <c r="B4374" s="165" t="s">
        <v>14726</v>
      </c>
      <c r="C4374" t="s">
        <v>103</v>
      </c>
      <c r="D4374" s="1">
        <v>45188</v>
      </c>
      <c r="E4374">
        <f t="shared" si="477"/>
        <v>18</v>
      </c>
      <c r="F4374" t="s">
        <v>14</v>
      </c>
      <c r="G4374">
        <v>690</v>
      </c>
      <c r="H4374">
        <f t="shared" ref="H4374:H4437" si="483">G4374/10</f>
        <v>69</v>
      </c>
      <c r="I4374" t="s">
        <v>7</v>
      </c>
      <c r="J4374" t="s">
        <v>8</v>
      </c>
      <c r="K4374" t="s">
        <v>8</v>
      </c>
      <c r="L4374" t="s">
        <v>8</v>
      </c>
      <c r="M4374" t="s">
        <v>14</v>
      </c>
      <c r="N4374" t="str">
        <f t="shared" si="478"/>
        <v>F</v>
      </c>
      <c r="O4374" t="s">
        <v>14727</v>
      </c>
      <c r="P4374" t="s">
        <v>14728</v>
      </c>
      <c r="Q4374" t="s">
        <v>281</v>
      </c>
      <c r="R4374">
        <v>4</v>
      </c>
      <c r="S4374">
        <f t="shared" si="479"/>
        <v>2019</v>
      </c>
      <c r="T4374" t="s">
        <v>12</v>
      </c>
      <c r="U4374">
        <v>0.999999999999997</v>
      </c>
      <c r="V4374" t="s">
        <v>3079</v>
      </c>
      <c r="W4374">
        <f>VLOOKUP(Q4374,'PBT Tag Rates'!$B$5:$E$44,4,FALSE)</f>
        <v>0.99705232300000002</v>
      </c>
      <c r="X4374">
        <v>1</v>
      </c>
      <c r="Y4374" s="14">
        <f>IFERROR(LOOKUP(H4374,{30,43,48,53,58,63,68,73,78,83,88,93,97},{42,47,52,57,62,67,72,77,82,87,92,99,100}),999)</f>
        <v>72</v>
      </c>
      <c r="Z4374" s="17">
        <f t="shared" si="480"/>
        <v>5.5555555555555554</v>
      </c>
      <c r="AA4374" s="17">
        <f t="shared" si="481"/>
        <v>5.5555555555555554</v>
      </c>
      <c r="AB4374" s="17">
        <f t="shared" si="482"/>
        <v>11.658097686375321</v>
      </c>
      <c r="AC4374" s="17" t="s">
        <v>17654</v>
      </c>
    </row>
    <row r="4375" spans="1:29" x14ac:dyDescent="0.25">
      <c r="A4375" t="s">
        <v>3339</v>
      </c>
      <c r="B4375" s="165" t="s">
        <v>14729</v>
      </c>
      <c r="C4375" t="s">
        <v>14730</v>
      </c>
      <c r="D4375" s="1">
        <v>45188</v>
      </c>
      <c r="E4375">
        <f t="shared" ref="E4375:E4438" si="484">IF(D4375&lt;=$D$3,70,18)</f>
        <v>18</v>
      </c>
      <c r="F4375" t="s">
        <v>14</v>
      </c>
      <c r="G4375">
        <v>710</v>
      </c>
      <c r="H4375">
        <f t="shared" si="483"/>
        <v>71</v>
      </c>
      <c r="I4375" t="s">
        <v>7</v>
      </c>
      <c r="J4375" t="s">
        <v>8</v>
      </c>
      <c r="K4375" t="s">
        <v>14731</v>
      </c>
      <c r="L4375" t="s">
        <v>8</v>
      </c>
      <c r="M4375" t="s">
        <v>14</v>
      </c>
      <c r="N4375" t="str">
        <f t="shared" ref="N4375:N4438" si="485">IF(M4375="U",F4375,M4375)</f>
        <v>F</v>
      </c>
      <c r="O4375" t="s">
        <v>12113</v>
      </c>
      <c r="P4375" t="s">
        <v>14732</v>
      </c>
      <c r="Q4375" t="s">
        <v>221</v>
      </c>
      <c r="R4375">
        <v>4</v>
      </c>
      <c r="S4375">
        <f t="shared" ref="S4375:S4438" si="486">IFERROR($S$3-R4375,"U")</f>
        <v>2019</v>
      </c>
      <c r="T4375" t="s">
        <v>12</v>
      </c>
      <c r="U4375">
        <v>0.999999999999996</v>
      </c>
      <c r="V4375" t="s">
        <v>3346</v>
      </c>
      <c r="W4375">
        <f>VLOOKUP(Q4375,'PBT Tag Rates'!$B$5:$E$44,4,FALSE)</f>
        <v>0.95971980899999998</v>
      </c>
      <c r="X4375">
        <v>1</v>
      </c>
      <c r="Y4375" s="14">
        <f>IFERROR(LOOKUP(H4375,{30,43,48,53,58,63,68,73,78,83,88,93,97},{42,47,52,57,62,67,72,77,82,87,92,99,100}),999)</f>
        <v>72</v>
      </c>
      <c r="Z4375" s="17">
        <f t="shared" ref="Z4375:Z4438" si="487">IF(D4375&lt;$D$3,X4375/$Z$3,X4375/$Z$4)</f>
        <v>5.5555555555555554</v>
      </c>
      <c r="AA4375" s="17">
        <f t="shared" si="481"/>
        <v>5.5555555555555554</v>
      </c>
      <c r="AB4375" s="17">
        <f t="shared" si="482"/>
        <v>11.658097686375321</v>
      </c>
      <c r="AC4375" s="17" t="s">
        <v>17654</v>
      </c>
    </row>
    <row r="4376" spans="1:29" x14ac:dyDescent="0.25">
      <c r="A4376" t="s">
        <v>3339</v>
      </c>
      <c r="B4376" s="165" t="s">
        <v>14733</v>
      </c>
      <c r="C4376" t="s">
        <v>104</v>
      </c>
      <c r="D4376" s="1">
        <v>45188</v>
      </c>
      <c r="E4376">
        <f t="shared" si="484"/>
        <v>18</v>
      </c>
      <c r="F4376" t="s">
        <v>6</v>
      </c>
      <c r="G4376">
        <v>570</v>
      </c>
      <c r="H4376">
        <f t="shared" si="483"/>
        <v>57</v>
      </c>
      <c r="I4376" t="s">
        <v>9</v>
      </c>
      <c r="J4376">
        <v>1</v>
      </c>
      <c r="K4376" t="s">
        <v>8</v>
      </c>
      <c r="L4376" t="s">
        <v>8</v>
      </c>
      <c r="M4376" t="s">
        <v>6</v>
      </c>
      <c r="N4376" t="str">
        <f t="shared" si="485"/>
        <v>M</v>
      </c>
      <c r="O4376" t="s">
        <v>14734</v>
      </c>
      <c r="P4376" t="s">
        <v>14735</v>
      </c>
      <c r="Q4376" t="s">
        <v>918</v>
      </c>
      <c r="R4376">
        <v>3</v>
      </c>
      <c r="S4376">
        <f t="shared" si="486"/>
        <v>2020</v>
      </c>
      <c r="T4376" t="s">
        <v>12</v>
      </c>
      <c r="U4376">
        <v>1</v>
      </c>
      <c r="V4376" t="s">
        <v>3821</v>
      </c>
      <c r="W4376">
        <f>VLOOKUP(Q4376,'PBT Tag Rates'!$B$5:$E$44,4,FALSE)</f>
        <v>0.98961045999999997</v>
      </c>
      <c r="X4376">
        <v>1</v>
      </c>
      <c r="Y4376" s="14">
        <f>IFERROR(LOOKUP(H4376,{30,43,48,53,58,63,68,73,78,83,88,93,97},{42,47,52,57,62,67,72,77,82,87,92,99,100}),999)</f>
        <v>57</v>
      </c>
      <c r="Z4376" s="17">
        <f t="shared" si="487"/>
        <v>5.5555555555555554</v>
      </c>
      <c r="AA4376" s="17">
        <f t="shared" si="481"/>
        <v>5.5555555555555554</v>
      </c>
      <c r="AB4376" s="17">
        <f t="shared" si="482"/>
        <v>11.658097686375321</v>
      </c>
      <c r="AC4376" s="17" t="s">
        <v>17654</v>
      </c>
    </row>
    <row r="4377" spans="1:29" x14ac:dyDescent="0.25">
      <c r="A4377" t="s">
        <v>3339</v>
      </c>
      <c r="B4377" s="165" t="s">
        <v>14736</v>
      </c>
      <c r="C4377" t="s">
        <v>105</v>
      </c>
      <c r="D4377" s="1">
        <v>45188</v>
      </c>
      <c r="E4377">
        <f t="shared" si="484"/>
        <v>18</v>
      </c>
      <c r="F4377" t="s">
        <v>14</v>
      </c>
      <c r="G4377">
        <v>790</v>
      </c>
      <c r="H4377">
        <f t="shared" si="483"/>
        <v>79</v>
      </c>
      <c r="I4377" t="s">
        <v>9</v>
      </c>
      <c r="J4377">
        <v>1</v>
      </c>
      <c r="K4377" t="s">
        <v>8</v>
      </c>
      <c r="L4377" t="s">
        <v>8</v>
      </c>
      <c r="M4377" t="s">
        <v>14</v>
      </c>
      <c r="N4377" t="str">
        <f t="shared" si="485"/>
        <v>F</v>
      </c>
      <c r="O4377" t="s">
        <v>1793</v>
      </c>
      <c r="P4377" t="s">
        <v>1794</v>
      </c>
      <c r="Q4377" t="s">
        <v>221</v>
      </c>
      <c r="R4377">
        <v>4</v>
      </c>
      <c r="S4377">
        <f t="shared" si="486"/>
        <v>2019</v>
      </c>
      <c r="T4377" t="s">
        <v>12</v>
      </c>
      <c r="U4377">
        <v>0.999999999999999</v>
      </c>
      <c r="V4377" t="s">
        <v>3357</v>
      </c>
      <c r="W4377">
        <f>VLOOKUP(Q4377,'PBT Tag Rates'!$B$5:$E$44,4,FALSE)</f>
        <v>0.95971980899999998</v>
      </c>
      <c r="X4377">
        <v>1</v>
      </c>
      <c r="Y4377" s="14">
        <f>IFERROR(LOOKUP(H4377,{30,43,48,53,58,63,68,73,78,83,88,93,97},{42,47,52,57,62,67,72,77,82,87,92,99,100}),999)</f>
        <v>82</v>
      </c>
      <c r="Z4377" s="17">
        <f t="shared" si="487"/>
        <v>5.5555555555555554</v>
      </c>
      <c r="AA4377" s="17">
        <f t="shared" si="481"/>
        <v>5.5555555555555554</v>
      </c>
      <c r="AB4377" s="17">
        <f t="shared" si="482"/>
        <v>11.658097686375321</v>
      </c>
      <c r="AC4377" s="17" t="s">
        <v>17654</v>
      </c>
    </row>
    <row r="4378" spans="1:29" x14ac:dyDescent="0.25">
      <c r="A4378" t="s">
        <v>3339</v>
      </c>
      <c r="B4378" s="165" t="s">
        <v>14737</v>
      </c>
      <c r="C4378" t="s">
        <v>14738</v>
      </c>
      <c r="D4378" s="1">
        <v>45188</v>
      </c>
      <c r="E4378">
        <f t="shared" si="484"/>
        <v>18</v>
      </c>
      <c r="F4378" t="s">
        <v>14</v>
      </c>
      <c r="G4378">
        <v>770</v>
      </c>
      <c r="H4378">
        <f t="shared" si="483"/>
        <v>77</v>
      </c>
      <c r="I4378" t="s">
        <v>7</v>
      </c>
      <c r="J4378" t="s">
        <v>8</v>
      </c>
      <c r="K4378" t="s">
        <v>14739</v>
      </c>
      <c r="L4378" t="s">
        <v>8</v>
      </c>
      <c r="M4378" t="s">
        <v>14</v>
      </c>
      <c r="N4378" t="str">
        <f t="shared" si="485"/>
        <v>F</v>
      </c>
      <c r="O4378" t="s">
        <v>8</v>
      </c>
      <c r="P4378" t="s">
        <v>8</v>
      </c>
      <c r="Q4378" t="s">
        <v>11</v>
      </c>
      <c r="R4378" t="s">
        <v>8</v>
      </c>
      <c r="S4378" t="str">
        <f t="shared" si="486"/>
        <v>U</v>
      </c>
      <c r="T4378" t="s">
        <v>12</v>
      </c>
      <c r="U4378">
        <v>1</v>
      </c>
      <c r="V4378" t="s">
        <v>11</v>
      </c>
      <c r="W4378" t="e">
        <f>VLOOKUP(Q4378,'PBT Tag Rates'!$B$5:$E$44,4,FALSE)</f>
        <v>#N/A</v>
      </c>
      <c r="X4378">
        <v>1</v>
      </c>
      <c r="Y4378" s="14">
        <f>IFERROR(LOOKUP(H4378,{30,43,48,53,58,63,68,73,78,83,88,93,97},{42,47,52,57,62,67,72,77,82,87,92,99,100}),999)</f>
        <v>77</v>
      </c>
      <c r="Z4378" s="17">
        <f t="shared" si="487"/>
        <v>5.5555555555555554</v>
      </c>
      <c r="AA4378" s="17">
        <f t="shared" si="481"/>
        <v>5.5555555555555554</v>
      </c>
      <c r="AB4378" s="17">
        <f t="shared" si="482"/>
        <v>11.658097686375321</v>
      </c>
      <c r="AC4378" s="17" t="s">
        <v>17654</v>
      </c>
    </row>
    <row r="4379" spans="1:29" x14ac:dyDescent="0.25">
      <c r="A4379" t="s">
        <v>3339</v>
      </c>
      <c r="B4379" s="165" t="s">
        <v>14740</v>
      </c>
      <c r="C4379" t="s">
        <v>106</v>
      </c>
      <c r="D4379" s="1">
        <v>45188</v>
      </c>
      <c r="E4379">
        <f t="shared" si="484"/>
        <v>18</v>
      </c>
      <c r="F4379" t="s">
        <v>6</v>
      </c>
      <c r="G4379">
        <v>620</v>
      </c>
      <c r="H4379">
        <f t="shared" si="483"/>
        <v>62</v>
      </c>
      <c r="I4379" t="s">
        <v>7</v>
      </c>
      <c r="J4379" t="s">
        <v>8</v>
      </c>
      <c r="K4379" t="s">
        <v>8</v>
      </c>
      <c r="L4379" t="s">
        <v>8</v>
      </c>
      <c r="M4379" t="s">
        <v>6</v>
      </c>
      <c r="N4379" t="str">
        <f t="shared" si="485"/>
        <v>M</v>
      </c>
      <c r="O4379" t="s">
        <v>11644</v>
      </c>
      <c r="P4379" t="s">
        <v>11645</v>
      </c>
      <c r="Q4379" t="s">
        <v>918</v>
      </c>
      <c r="R4379">
        <v>3</v>
      </c>
      <c r="S4379">
        <f t="shared" si="486"/>
        <v>2020</v>
      </c>
      <c r="T4379" t="s">
        <v>12</v>
      </c>
      <c r="U4379">
        <v>0.999999999999999</v>
      </c>
      <c r="V4379" t="s">
        <v>3363</v>
      </c>
      <c r="W4379">
        <f>VLOOKUP(Q4379,'PBT Tag Rates'!$B$5:$E$44,4,FALSE)</f>
        <v>0.98961045999999997</v>
      </c>
      <c r="X4379">
        <v>1</v>
      </c>
      <c r="Y4379" s="14">
        <f>IFERROR(LOOKUP(H4379,{30,43,48,53,58,63,68,73,78,83,88,93,97},{42,47,52,57,62,67,72,77,82,87,92,99,100}),999)</f>
        <v>62</v>
      </c>
      <c r="Z4379" s="17">
        <f t="shared" si="487"/>
        <v>5.5555555555555554</v>
      </c>
      <c r="AA4379" s="17">
        <f t="shared" si="481"/>
        <v>5.5555555555555554</v>
      </c>
      <c r="AB4379" s="17">
        <f t="shared" si="482"/>
        <v>11.658097686375321</v>
      </c>
      <c r="AC4379" s="17" t="s">
        <v>17654</v>
      </c>
    </row>
    <row r="4380" spans="1:29" x14ac:dyDescent="0.25">
      <c r="A4380" t="s">
        <v>3339</v>
      </c>
      <c r="B4380" s="165" t="s">
        <v>14741</v>
      </c>
      <c r="C4380" t="s">
        <v>14742</v>
      </c>
      <c r="D4380" s="1">
        <v>45188</v>
      </c>
      <c r="E4380">
        <f t="shared" si="484"/>
        <v>18</v>
      </c>
      <c r="F4380" t="s">
        <v>6</v>
      </c>
      <c r="G4380">
        <v>710</v>
      </c>
      <c r="H4380">
        <f t="shared" si="483"/>
        <v>71</v>
      </c>
      <c r="I4380" t="s">
        <v>7</v>
      </c>
      <c r="J4380" t="s">
        <v>8</v>
      </c>
      <c r="K4380" t="s">
        <v>14743</v>
      </c>
      <c r="L4380" t="s">
        <v>8</v>
      </c>
      <c r="M4380" t="s">
        <v>6</v>
      </c>
      <c r="N4380" t="str">
        <f t="shared" si="485"/>
        <v>M</v>
      </c>
      <c r="O4380" t="s">
        <v>1726</v>
      </c>
      <c r="P4380" t="s">
        <v>14744</v>
      </c>
      <c r="Q4380" t="s">
        <v>221</v>
      </c>
      <c r="R4380">
        <v>4</v>
      </c>
      <c r="S4380">
        <f t="shared" si="486"/>
        <v>2019</v>
      </c>
      <c r="T4380" t="s">
        <v>12</v>
      </c>
      <c r="U4380">
        <v>0.999999999999999</v>
      </c>
      <c r="V4380" t="s">
        <v>3346</v>
      </c>
      <c r="W4380">
        <f>VLOOKUP(Q4380,'PBT Tag Rates'!$B$5:$E$44,4,FALSE)</f>
        <v>0.95971980899999998</v>
      </c>
      <c r="X4380">
        <v>1</v>
      </c>
      <c r="Y4380" s="14">
        <f>IFERROR(LOOKUP(H4380,{30,43,48,53,58,63,68,73,78,83,88,93,97},{42,47,52,57,62,67,72,77,82,87,92,99,100}),999)</f>
        <v>72</v>
      </c>
      <c r="Z4380" s="17">
        <f t="shared" si="487"/>
        <v>5.5555555555555554</v>
      </c>
      <c r="AA4380" s="17">
        <f t="shared" si="481"/>
        <v>5.5555555555555554</v>
      </c>
      <c r="AB4380" s="17">
        <f t="shared" si="482"/>
        <v>11.658097686375321</v>
      </c>
      <c r="AC4380" s="17" t="s">
        <v>17654</v>
      </c>
    </row>
    <row r="4381" spans="1:29" x14ac:dyDescent="0.25">
      <c r="A4381" t="s">
        <v>3339</v>
      </c>
      <c r="B4381" s="165" t="s">
        <v>14745</v>
      </c>
      <c r="C4381" t="s">
        <v>107</v>
      </c>
      <c r="D4381" s="1">
        <v>45188</v>
      </c>
      <c r="E4381">
        <f t="shared" si="484"/>
        <v>18</v>
      </c>
      <c r="F4381" t="s">
        <v>14</v>
      </c>
      <c r="G4381">
        <v>730</v>
      </c>
      <c r="H4381">
        <f t="shared" si="483"/>
        <v>73</v>
      </c>
      <c r="I4381" t="s">
        <v>7</v>
      </c>
      <c r="J4381" t="s">
        <v>8</v>
      </c>
      <c r="K4381" t="s">
        <v>14746</v>
      </c>
      <c r="L4381" t="s">
        <v>8</v>
      </c>
      <c r="M4381" t="s">
        <v>14</v>
      </c>
      <c r="N4381" t="str">
        <f t="shared" si="485"/>
        <v>F</v>
      </c>
      <c r="O4381" t="s">
        <v>1081</v>
      </c>
      <c r="P4381" t="s">
        <v>2211</v>
      </c>
      <c r="Q4381" t="s">
        <v>221</v>
      </c>
      <c r="R4381">
        <v>4</v>
      </c>
      <c r="S4381">
        <f t="shared" si="486"/>
        <v>2019</v>
      </c>
      <c r="T4381" t="s">
        <v>12</v>
      </c>
      <c r="U4381">
        <v>0.999999999999996</v>
      </c>
      <c r="V4381" t="s">
        <v>3386</v>
      </c>
      <c r="W4381">
        <f>VLOOKUP(Q4381,'PBT Tag Rates'!$B$5:$E$44,4,FALSE)</f>
        <v>0.95971980899999998</v>
      </c>
      <c r="X4381">
        <v>1</v>
      </c>
      <c r="Y4381" s="14">
        <f>IFERROR(LOOKUP(H4381,{30,43,48,53,58,63,68,73,78,83,88,93,97},{42,47,52,57,62,67,72,77,82,87,92,99,100}),999)</f>
        <v>77</v>
      </c>
      <c r="Z4381" s="17">
        <f t="shared" si="487"/>
        <v>5.5555555555555554</v>
      </c>
      <c r="AA4381" s="17">
        <f t="shared" si="481"/>
        <v>5.5555555555555554</v>
      </c>
      <c r="AB4381" s="17">
        <f t="shared" si="482"/>
        <v>11.658097686375321</v>
      </c>
      <c r="AC4381" s="17" t="s">
        <v>17654</v>
      </c>
    </row>
    <row r="4382" spans="1:29" x14ac:dyDescent="0.25">
      <c r="A4382" t="s">
        <v>3339</v>
      </c>
      <c r="B4382" s="165" t="s">
        <v>14747</v>
      </c>
      <c r="C4382" t="s">
        <v>14748</v>
      </c>
      <c r="D4382" s="1">
        <v>45188</v>
      </c>
      <c r="E4382">
        <f t="shared" si="484"/>
        <v>18</v>
      </c>
      <c r="F4382" t="s">
        <v>14</v>
      </c>
      <c r="G4382">
        <v>700</v>
      </c>
      <c r="H4382">
        <f t="shared" si="483"/>
        <v>70</v>
      </c>
      <c r="I4382" t="s">
        <v>7</v>
      </c>
      <c r="J4382" t="s">
        <v>8</v>
      </c>
      <c r="K4382" t="s">
        <v>14749</v>
      </c>
      <c r="L4382" t="s">
        <v>8</v>
      </c>
      <c r="M4382" t="s">
        <v>14</v>
      </c>
      <c r="N4382" t="str">
        <f t="shared" si="485"/>
        <v>F</v>
      </c>
      <c r="O4382" t="s">
        <v>14750</v>
      </c>
      <c r="P4382" t="s">
        <v>14751</v>
      </c>
      <c r="Q4382" t="s">
        <v>221</v>
      </c>
      <c r="R4382">
        <v>4</v>
      </c>
      <c r="S4382">
        <f t="shared" si="486"/>
        <v>2019</v>
      </c>
      <c r="T4382" t="s">
        <v>12</v>
      </c>
      <c r="U4382">
        <v>1</v>
      </c>
      <c r="V4382" t="s">
        <v>3346</v>
      </c>
      <c r="W4382">
        <f>VLOOKUP(Q4382,'PBT Tag Rates'!$B$5:$E$44,4,FALSE)</f>
        <v>0.95971980899999998</v>
      </c>
      <c r="X4382">
        <v>1</v>
      </c>
      <c r="Y4382" s="14">
        <f>IFERROR(LOOKUP(H4382,{30,43,48,53,58,63,68,73,78,83,88,93,97},{42,47,52,57,62,67,72,77,82,87,92,99,100}),999)</f>
        <v>72</v>
      </c>
      <c r="Z4382" s="17">
        <f t="shared" si="487"/>
        <v>5.5555555555555554</v>
      </c>
      <c r="AA4382" s="17">
        <f t="shared" si="481"/>
        <v>5.5555555555555554</v>
      </c>
      <c r="AB4382" s="17">
        <f t="shared" si="482"/>
        <v>11.658097686375321</v>
      </c>
      <c r="AC4382" s="17" t="s">
        <v>17654</v>
      </c>
    </row>
    <row r="4383" spans="1:29" x14ac:dyDescent="0.25">
      <c r="A4383" t="s">
        <v>3339</v>
      </c>
      <c r="B4383" s="165" t="s">
        <v>14752</v>
      </c>
      <c r="C4383" t="s">
        <v>108</v>
      </c>
      <c r="D4383" s="1">
        <v>45188</v>
      </c>
      <c r="E4383">
        <f t="shared" si="484"/>
        <v>18</v>
      </c>
      <c r="F4383" t="s">
        <v>6</v>
      </c>
      <c r="G4383">
        <v>620</v>
      </c>
      <c r="H4383">
        <f t="shared" si="483"/>
        <v>62</v>
      </c>
      <c r="I4383" t="s">
        <v>7</v>
      </c>
      <c r="J4383" t="s">
        <v>8</v>
      </c>
      <c r="K4383" t="s">
        <v>8</v>
      </c>
      <c r="L4383" t="s">
        <v>8</v>
      </c>
      <c r="M4383" t="s">
        <v>6</v>
      </c>
      <c r="N4383" t="str">
        <f t="shared" si="485"/>
        <v>M</v>
      </c>
      <c r="O4383" t="s">
        <v>14753</v>
      </c>
      <c r="P4383" t="s">
        <v>14754</v>
      </c>
      <c r="Q4383" t="s">
        <v>918</v>
      </c>
      <c r="R4383">
        <v>3</v>
      </c>
      <c r="S4383">
        <f t="shared" si="486"/>
        <v>2020</v>
      </c>
      <c r="T4383" t="s">
        <v>12</v>
      </c>
      <c r="U4383">
        <v>0.999999999999996</v>
      </c>
      <c r="V4383" t="s">
        <v>3346</v>
      </c>
      <c r="W4383">
        <f>VLOOKUP(Q4383,'PBT Tag Rates'!$B$5:$E$44,4,FALSE)</f>
        <v>0.98961045999999997</v>
      </c>
      <c r="X4383">
        <v>1</v>
      </c>
      <c r="Y4383" s="14">
        <f>IFERROR(LOOKUP(H4383,{30,43,48,53,58,63,68,73,78,83,88,93,97},{42,47,52,57,62,67,72,77,82,87,92,99,100}),999)</f>
        <v>62</v>
      </c>
      <c r="Z4383" s="17">
        <f t="shared" si="487"/>
        <v>5.5555555555555554</v>
      </c>
      <c r="AA4383" s="17">
        <f t="shared" si="481"/>
        <v>5.5555555555555554</v>
      </c>
      <c r="AB4383" s="17">
        <f t="shared" si="482"/>
        <v>11.658097686375321</v>
      </c>
      <c r="AC4383" s="17" t="s">
        <v>17654</v>
      </c>
    </row>
    <row r="4384" spans="1:29" x14ac:dyDescent="0.25">
      <c r="A4384" t="s">
        <v>3339</v>
      </c>
      <c r="B4384" s="165" t="s">
        <v>14755</v>
      </c>
      <c r="C4384" t="s">
        <v>109</v>
      </c>
      <c r="D4384" s="1">
        <v>45188</v>
      </c>
      <c r="E4384">
        <f t="shared" si="484"/>
        <v>18</v>
      </c>
      <c r="F4384" t="s">
        <v>14</v>
      </c>
      <c r="G4384">
        <v>710</v>
      </c>
      <c r="H4384">
        <f t="shared" si="483"/>
        <v>71</v>
      </c>
      <c r="I4384" t="s">
        <v>7</v>
      </c>
      <c r="J4384" t="s">
        <v>8</v>
      </c>
      <c r="K4384" t="s">
        <v>14756</v>
      </c>
      <c r="L4384" t="s">
        <v>8</v>
      </c>
      <c r="M4384" t="s">
        <v>14</v>
      </c>
      <c r="N4384" t="str">
        <f t="shared" si="485"/>
        <v>F</v>
      </c>
      <c r="O4384" t="s">
        <v>680</v>
      </c>
      <c r="P4384" t="s">
        <v>681</v>
      </c>
      <c r="Q4384" t="s">
        <v>221</v>
      </c>
      <c r="R4384">
        <v>4</v>
      </c>
      <c r="S4384">
        <f t="shared" si="486"/>
        <v>2019</v>
      </c>
      <c r="T4384" t="s">
        <v>12</v>
      </c>
      <c r="U4384">
        <v>1</v>
      </c>
      <c r="V4384" t="s">
        <v>3653</v>
      </c>
      <c r="W4384">
        <f>VLOOKUP(Q4384,'PBT Tag Rates'!$B$5:$E$44,4,FALSE)</f>
        <v>0.95971980899999998</v>
      </c>
      <c r="X4384">
        <v>1</v>
      </c>
      <c r="Y4384" s="14">
        <f>IFERROR(LOOKUP(H4384,{30,43,48,53,58,63,68,73,78,83,88,93,97},{42,47,52,57,62,67,72,77,82,87,92,99,100}),999)</f>
        <v>72</v>
      </c>
      <c r="Z4384" s="17">
        <f t="shared" si="487"/>
        <v>5.5555555555555554</v>
      </c>
      <c r="AA4384" s="17">
        <f t="shared" si="481"/>
        <v>5.5555555555555554</v>
      </c>
      <c r="AB4384" s="17">
        <f t="shared" si="482"/>
        <v>11.658097686375321</v>
      </c>
      <c r="AC4384" s="17" t="s">
        <v>17655</v>
      </c>
    </row>
    <row r="4385" spans="1:29" x14ac:dyDescent="0.25">
      <c r="A4385" t="s">
        <v>3339</v>
      </c>
      <c r="B4385" s="165" t="s">
        <v>14757</v>
      </c>
      <c r="C4385" t="s">
        <v>14758</v>
      </c>
      <c r="D4385" s="1">
        <v>45188</v>
      </c>
      <c r="E4385">
        <f t="shared" si="484"/>
        <v>18</v>
      </c>
      <c r="F4385" t="s">
        <v>14</v>
      </c>
      <c r="G4385">
        <v>730</v>
      </c>
      <c r="H4385">
        <f t="shared" si="483"/>
        <v>73</v>
      </c>
      <c r="I4385" t="s">
        <v>7</v>
      </c>
      <c r="J4385" t="s">
        <v>8</v>
      </c>
      <c r="K4385" t="s">
        <v>14759</v>
      </c>
      <c r="L4385" t="s">
        <v>8</v>
      </c>
      <c r="M4385" t="s">
        <v>14</v>
      </c>
      <c r="N4385" t="str">
        <f t="shared" si="485"/>
        <v>F</v>
      </c>
      <c r="O4385" t="s">
        <v>8</v>
      </c>
      <c r="P4385" t="s">
        <v>8</v>
      </c>
      <c r="Q4385" t="s">
        <v>11</v>
      </c>
      <c r="R4385" t="s">
        <v>8</v>
      </c>
      <c r="S4385" t="str">
        <f t="shared" si="486"/>
        <v>U</v>
      </c>
      <c r="T4385" t="s">
        <v>12</v>
      </c>
      <c r="U4385">
        <v>1.00000000000001</v>
      </c>
      <c r="V4385" t="s">
        <v>11</v>
      </c>
      <c r="W4385" t="e">
        <f>VLOOKUP(Q4385,'PBT Tag Rates'!$B$5:$E$44,4,FALSE)</f>
        <v>#N/A</v>
      </c>
      <c r="X4385">
        <v>1</v>
      </c>
      <c r="Y4385" s="14">
        <f>IFERROR(LOOKUP(H4385,{30,43,48,53,58,63,68,73,78,83,88,93,97},{42,47,52,57,62,67,72,77,82,87,92,99,100}),999)</f>
        <v>77</v>
      </c>
      <c r="Z4385" s="17">
        <f t="shared" si="487"/>
        <v>5.5555555555555554</v>
      </c>
      <c r="AA4385" s="17">
        <f t="shared" si="481"/>
        <v>5.5555555555555554</v>
      </c>
      <c r="AB4385" s="17">
        <f t="shared" si="482"/>
        <v>11.658097686375321</v>
      </c>
      <c r="AC4385" s="17" t="s">
        <v>17654</v>
      </c>
    </row>
    <row r="4386" spans="1:29" x14ac:dyDescent="0.25">
      <c r="A4386" t="s">
        <v>3339</v>
      </c>
      <c r="B4386" s="165" t="s">
        <v>14760</v>
      </c>
      <c r="C4386" t="s">
        <v>110</v>
      </c>
      <c r="D4386" s="1">
        <v>45188</v>
      </c>
      <c r="E4386">
        <f t="shared" si="484"/>
        <v>18</v>
      </c>
      <c r="F4386" t="s">
        <v>14</v>
      </c>
      <c r="G4386">
        <v>700</v>
      </c>
      <c r="H4386">
        <f t="shared" si="483"/>
        <v>70</v>
      </c>
      <c r="I4386" t="s">
        <v>7</v>
      </c>
      <c r="J4386" t="s">
        <v>8</v>
      </c>
      <c r="K4386" t="s">
        <v>14761</v>
      </c>
      <c r="L4386" t="s">
        <v>8</v>
      </c>
      <c r="M4386" t="s">
        <v>14</v>
      </c>
      <c r="N4386" t="str">
        <f t="shared" si="485"/>
        <v>F</v>
      </c>
      <c r="O4386" t="s">
        <v>611</v>
      </c>
      <c r="P4386" t="s">
        <v>612</v>
      </c>
      <c r="Q4386" t="s">
        <v>221</v>
      </c>
      <c r="R4386">
        <v>4</v>
      </c>
      <c r="S4386">
        <f t="shared" si="486"/>
        <v>2019</v>
      </c>
      <c r="T4386" t="s">
        <v>12</v>
      </c>
      <c r="U4386">
        <v>0.999999999999997</v>
      </c>
      <c r="V4386" t="s">
        <v>3346</v>
      </c>
      <c r="W4386">
        <f>VLOOKUP(Q4386,'PBT Tag Rates'!$B$5:$E$44,4,FALSE)</f>
        <v>0.95971980899999998</v>
      </c>
      <c r="X4386">
        <v>1</v>
      </c>
      <c r="Y4386" s="14">
        <f>IFERROR(LOOKUP(H4386,{30,43,48,53,58,63,68,73,78,83,88,93,97},{42,47,52,57,62,67,72,77,82,87,92,99,100}),999)</f>
        <v>72</v>
      </c>
      <c r="Z4386" s="17">
        <f t="shared" si="487"/>
        <v>5.5555555555555554</v>
      </c>
      <c r="AA4386" s="17">
        <f t="shared" si="481"/>
        <v>5.5555555555555554</v>
      </c>
      <c r="AB4386" s="17">
        <f t="shared" si="482"/>
        <v>11.658097686375321</v>
      </c>
      <c r="AC4386" s="17" t="s">
        <v>17654</v>
      </c>
    </row>
    <row r="4387" spans="1:29" x14ac:dyDescent="0.25">
      <c r="A4387" t="s">
        <v>3339</v>
      </c>
      <c r="B4387" s="165" t="s">
        <v>14762</v>
      </c>
      <c r="C4387" t="s">
        <v>111</v>
      </c>
      <c r="D4387" s="1">
        <v>45188</v>
      </c>
      <c r="E4387">
        <f t="shared" si="484"/>
        <v>18</v>
      </c>
      <c r="F4387" t="s">
        <v>14</v>
      </c>
      <c r="G4387">
        <v>750</v>
      </c>
      <c r="H4387">
        <f t="shared" si="483"/>
        <v>75</v>
      </c>
      <c r="I4387" t="s">
        <v>7</v>
      </c>
      <c r="J4387" t="s">
        <v>8</v>
      </c>
      <c r="K4387" t="s">
        <v>14763</v>
      </c>
      <c r="L4387" t="s">
        <v>8</v>
      </c>
      <c r="M4387" t="s">
        <v>6</v>
      </c>
      <c r="N4387" t="str">
        <f t="shared" si="485"/>
        <v>M</v>
      </c>
      <c r="O4387" t="s">
        <v>8</v>
      </c>
      <c r="P4387" t="s">
        <v>8</v>
      </c>
      <c r="Q4387" t="s">
        <v>11</v>
      </c>
      <c r="R4387" t="s">
        <v>8</v>
      </c>
      <c r="S4387" t="str">
        <f t="shared" si="486"/>
        <v>U</v>
      </c>
      <c r="T4387" t="s">
        <v>12</v>
      </c>
      <c r="U4387">
        <v>1</v>
      </c>
      <c r="V4387" t="s">
        <v>11</v>
      </c>
      <c r="W4387" t="e">
        <f>VLOOKUP(Q4387,'PBT Tag Rates'!$B$5:$E$44,4,FALSE)</f>
        <v>#N/A</v>
      </c>
      <c r="X4387">
        <v>1</v>
      </c>
      <c r="Y4387" s="14">
        <f>IFERROR(LOOKUP(H4387,{30,43,48,53,58,63,68,73,78,83,88,93,97},{42,47,52,57,62,67,72,77,82,87,92,99,100}),999)</f>
        <v>77</v>
      </c>
      <c r="Z4387" s="17">
        <f t="shared" si="487"/>
        <v>5.5555555555555554</v>
      </c>
      <c r="AA4387" s="17">
        <f t="shared" si="481"/>
        <v>5.5555555555555554</v>
      </c>
      <c r="AB4387" s="17">
        <f t="shared" si="482"/>
        <v>11.658097686375321</v>
      </c>
      <c r="AC4387" s="17" t="s">
        <v>17654</v>
      </c>
    </row>
    <row r="4388" spans="1:29" x14ac:dyDescent="0.25">
      <c r="A4388" t="s">
        <v>3339</v>
      </c>
      <c r="B4388" s="165" t="s">
        <v>14764</v>
      </c>
      <c r="C4388" t="s">
        <v>14765</v>
      </c>
      <c r="D4388" s="1">
        <v>45188</v>
      </c>
      <c r="E4388">
        <f t="shared" si="484"/>
        <v>18</v>
      </c>
      <c r="F4388" t="s">
        <v>14</v>
      </c>
      <c r="G4388">
        <v>780</v>
      </c>
      <c r="H4388">
        <f t="shared" si="483"/>
        <v>78</v>
      </c>
      <c r="I4388" t="s">
        <v>7</v>
      </c>
      <c r="J4388" t="s">
        <v>8</v>
      </c>
      <c r="K4388" t="s">
        <v>14766</v>
      </c>
      <c r="L4388" t="s">
        <v>8</v>
      </c>
      <c r="M4388" t="s">
        <v>6</v>
      </c>
      <c r="N4388" t="str">
        <f t="shared" si="485"/>
        <v>M</v>
      </c>
      <c r="O4388" t="s">
        <v>8</v>
      </c>
      <c r="P4388" t="s">
        <v>8</v>
      </c>
      <c r="Q4388" t="s">
        <v>11</v>
      </c>
      <c r="R4388" t="s">
        <v>8</v>
      </c>
      <c r="S4388" t="str">
        <f t="shared" si="486"/>
        <v>U</v>
      </c>
      <c r="T4388" t="s">
        <v>12</v>
      </c>
      <c r="U4388">
        <v>0.999999999999997</v>
      </c>
      <c r="V4388" t="s">
        <v>11</v>
      </c>
      <c r="W4388" t="e">
        <f>VLOOKUP(Q4388,'PBT Tag Rates'!$B$5:$E$44,4,FALSE)</f>
        <v>#N/A</v>
      </c>
      <c r="X4388">
        <v>1</v>
      </c>
      <c r="Y4388" s="14">
        <f>IFERROR(LOOKUP(H4388,{30,43,48,53,58,63,68,73,78,83,88,93,97},{42,47,52,57,62,67,72,77,82,87,92,99,100}),999)</f>
        <v>82</v>
      </c>
      <c r="Z4388" s="17">
        <f t="shared" si="487"/>
        <v>5.5555555555555554</v>
      </c>
      <c r="AA4388" s="17">
        <f t="shared" si="481"/>
        <v>5.5555555555555554</v>
      </c>
      <c r="AB4388" s="17">
        <f t="shared" si="482"/>
        <v>11.658097686375321</v>
      </c>
      <c r="AC4388" s="17" t="s">
        <v>17654</v>
      </c>
    </row>
    <row r="4389" spans="1:29" x14ac:dyDescent="0.25">
      <c r="A4389" t="s">
        <v>3339</v>
      </c>
      <c r="B4389" s="165" t="s">
        <v>14767</v>
      </c>
      <c r="C4389" t="s">
        <v>112</v>
      </c>
      <c r="D4389" s="1">
        <v>45188</v>
      </c>
      <c r="E4389">
        <f t="shared" si="484"/>
        <v>18</v>
      </c>
      <c r="F4389" t="s">
        <v>14</v>
      </c>
      <c r="G4389">
        <v>740</v>
      </c>
      <c r="H4389">
        <f t="shared" si="483"/>
        <v>74</v>
      </c>
      <c r="I4389" t="s">
        <v>9</v>
      </c>
      <c r="J4389">
        <v>1</v>
      </c>
      <c r="K4389" t="s">
        <v>8</v>
      </c>
      <c r="L4389" t="s">
        <v>14768</v>
      </c>
      <c r="M4389" t="s">
        <v>14</v>
      </c>
      <c r="N4389" t="str">
        <f t="shared" si="485"/>
        <v>F</v>
      </c>
      <c r="O4389" t="s">
        <v>598</v>
      </c>
      <c r="P4389" t="s">
        <v>599</v>
      </c>
      <c r="Q4389" t="s">
        <v>221</v>
      </c>
      <c r="R4389">
        <v>4</v>
      </c>
      <c r="S4389">
        <f t="shared" si="486"/>
        <v>2019</v>
      </c>
      <c r="T4389" t="s">
        <v>12</v>
      </c>
      <c r="U4389">
        <v>1</v>
      </c>
      <c r="V4389" t="s">
        <v>3951</v>
      </c>
      <c r="W4389">
        <f>VLOOKUP(Q4389,'PBT Tag Rates'!$B$5:$E$44,4,FALSE)</f>
        <v>0.95971980899999998</v>
      </c>
      <c r="X4389">
        <v>1</v>
      </c>
      <c r="Y4389" s="14">
        <f>IFERROR(LOOKUP(H4389,{30,43,48,53,58,63,68,73,78,83,88,93,97},{42,47,52,57,62,67,72,77,82,87,92,99,100}),999)</f>
        <v>77</v>
      </c>
      <c r="Z4389" s="17">
        <f t="shared" si="487"/>
        <v>5.5555555555555554</v>
      </c>
      <c r="AA4389" s="17">
        <f t="shared" si="481"/>
        <v>5.5555555555555554</v>
      </c>
      <c r="AB4389" s="17">
        <f t="shared" si="482"/>
        <v>11.658097686375321</v>
      </c>
      <c r="AC4389" s="17" t="s">
        <v>17655</v>
      </c>
    </row>
    <row r="4390" spans="1:29" x14ac:dyDescent="0.25">
      <c r="A4390" t="s">
        <v>3339</v>
      </c>
      <c r="B4390" s="165" t="s">
        <v>14769</v>
      </c>
      <c r="C4390" t="s">
        <v>14770</v>
      </c>
      <c r="D4390" s="1">
        <v>45188</v>
      </c>
      <c r="E4390">
        <f t="shared" si="484"/>
        <v>18</v>
      </c>
      <c r="F4390" t="s">
        <v>6</v>
      </c>
      <c r="G4390">
        <v>830</v>
      </c>
      <c r="H4390">
        <f t="shared" si="483"/>
        <v>83</v>
      </c>
      <c r="I4390" t="s">
        <v>7</v>
      </c>
      <c r="J4390" t="s">
        <v>8</v>
      </c>
      <c r="K4390" t="s">
        <v>14771</v>
      </c>
      <c r="L4390" t="s">
        <v>8</v>
      </c>
      <c r="M4390" t="s">
        <v>6</v>
      </c>
      <c r="N4390" t="str">
        <f t="shared" si="485"/>
        <v>M</v>
      </c>
      <c r="O4390" t="s">
        <v>4032</v>
      </c>
      <c r="P4390" t="s">
        <v>4033</v>
      </c>
      <c r="Q4390" t="s">
        <v>221</v>
      </c>
      <c r="R4390">
        <v>4</v>
      </c>
      <c r="S4390">
        <f t="shared" si="486"/>
        <v>2019</v>
      </c>
      <c r="T4390" t="s">
        <v>12</v>
      </c>
      <c r="U4390">
        <v>0.999999999999999</v>
      </c>
      <c r="V4390" t="s">
        <v>3653</v>
      </c>
      <c r="W4390">
        <f>VLOOKUP(Q4390,'PBT Tag Rates'!$B$5:$E$44,4,FALSE)</f>
        <v>0.95971980899999998</v>
      </c>
      <c r="X4390">
        <v>1</v>
      </c>
      <c r="Y4390" s="14">
        <f>IFERROR(LOOKUP(H4390,{30,43,48,53,58,63,68,73,78,83,88,93,97},{42,47,52,57,62,67,72,77,82,87,92,99,100}),999)</f>
        <v>87</v>
      </c>
      <c r="Z4390" s="17">
        <f t="shared" si="487"/>
        <v>5.5555555555555554</v>
      </c>
      <c r="AA4390" s="17">
        <f t="shared" si="481"/>
        <v>5.5555555555555554</v>
      </c>
      <c r="AB4390" s="17">
        <f t="shared" si="482"/>
        <v>11.658097686375321</v>
      </c>
      <c r="AC4390" s="17" t="s">
        <v>17655</v>
      </c>
    </row>
    <row r="4391" spans="1:29" x14ac:dyDescent="0.25">
      <c r="A4391" t="s">
        <v>3339</v>
      </c>
      <c r="B4391" s="165" t="s">
        <v>14772</v>
      </c>
      <c r="C4391" t="s">
        <v>14773</v>
      </c>
      <c r="D4391" s="1">
        <v>45188</v>
      </c>
      <c r="E4391">
        <f t="shared" si="484"/>
        <v>18</v>
      </c>
      <c r="F4391" t="s">
        <v>14</v>
      </c>
      <c r="G4391">
        <v>700</v>
      </c>
      <c r="H4391">
        <f t="shared" si="483"/>
        <v>70</v>
      </c>
      <c r="I4391" t="s">
        <v>7</v>
      </c>
      <c r="J4391" t="s">
        <v>8</v>
      </c>
      <c r="K4391" t="s">
        <v>14774</v>
      </c>
      <c r="L4391" t="s">
        <v>8</v>
      </c>
      <c r="M4391" t="s">
        <v>6</v>
      </c>
      <c r="N4391" t="str">
        <f t="shared" si="485"/>
        <v>M</v>
      </c>
      <c r="O4391" t="s">
        <v>8</v>
      </c>
      <c r="P4391" t="s">
        <v>8</v>
      </c>
      <c r="Q4391" t="s">
        <v>11</v>
      </c>
      <c r="R4391" t="s">
        <v>8</v>
      </c>
      <c r="S4391" t="str">
        <f t="shared" si="486"/>
        <v>U</v>
      </c>
      <c r="T4391" t="s">
        <v>12</v>
      </c>
      <c r="U4391">
        <v>0.999999999999999</v>
      </c>
      <c r="V4391" t="s">
        <v>11</v>
      </c>
      <c r="W4391" t="e">
        <f>VLOOKUP(Q4391,'PBT Tag Rates'!$B$5:$E$44,4,FALSE)</f>
        <v>#N/A</v>
      </c>
      <c r="X4391">
        <v>1</v>
      </c>
      <c r="Y4391" s="14">
        <f>IFERROR(LOOKUP(H4391,{30,43,48,53,58,63,68,73,78,83,88,93,97},{42,47,52,57,62,67,72,77,82,87,92,99,100}),999)</f>
        <v>72</v>
      </c>
      <c r="Z4391" s="17">
        <f t="shared" si="487"/>
        <v>5.5555555555555554</v>
      </c>
      <c r="AA4391" s="17">
        <f t="shared" si="481"/>
        <v>5.5555555555555554</v>
      </c>
      <c r="AB4391" s="17">
        <f t="shared" si="482"/>
        <v>11.658097686375321</v>
      </c>
      <c r="AC4391" s="17" t="s">
        <v>17654</v>
      </c>
    </row>
    <row r="4392" spans="1:29" x14ac:dyDescent="0.25">
      <c r="A4392" t="s">
        <v>3339</v>
      </c>
      <c r="B4392" s="165" t="s">
        <v>14775</v>
      </c>
      <c r="C4392" t="s">
        <v>113</v>
      </c>
      <c r="D4392" s="1">
        <v>45188</v>
      </c>
      <c r="E4392">
        <f t="shared" si="484"/>
        <v>18</v>
      </c>
      <c r="F4392" t="s">
        <v>14</v>
      </c>
      <c r="G4392">
        <v>650</v>
      </c>
      <c r="H4392">
        <f t="shared" si="483"/>
        <v>65</v>
      </c>
      <c r="I4392" t="s">
        <v>7</v>
      </c>
      <c r="J4392" t="s">
        <v>8</v>
      </c>
      <c r="K4392" t="s">
        <v>8</v>
      </c>
      <c r="L4392" t="s">
        <v>8</v>
      </c>
      <c r="M4392" t="s">
        <v>6</v>
      </c>
      <c r="N4392" t="str">
        <f t="shared" si="485"/>
        <v>M</v>
      </c>
      <c r="O4392" t="s">
        <v>14776</v>
      </c>
      <c r="P4392" t="s">
        <v>14777</v>
      </c>
      <c r="Q4392" t="s">
        <v>2596</v>
      </c>
      <c r="R4392">
        <v>3</v>
      </c>
      <c r="S4392">
        <f t="shared" si="486"/>
        <v>2020</v>
      </c>
      <c r="T4392" t="s">
        <v>12</v>
      </c>
      <c r="U4392">
        <v>1</v>
      </c>
      <c r="V4392" t="s">
        <v>3170</v>
      </c>
      <c r="W4392">
        <f>VLOOKUP(Q4392,'PBT Tag Rates'!$B$5:$E$44,4,FALSE)</f>
        <v>0.98845608500000004</v>
      </c>
      <c r="X4392">
        <v>1</v>
      </c>
      <c r="Y4392" s="14">
        <f>IFERROR(LOOKUP(H4392,{30,43,48,53,58,63,68,73,78,83,88,93,97},{42,47,52,57,62,67,72,77,82,87,92,99,100}),999)</f>
        <v>67</v>
      </c>
      <c r="Z4392" s="17">
        <f t="shared" si="487"/>
        <v>5.5555555555555554</v>
      </c>
      <c r="AA4392" s="17">
        <f t="shared" si="481"/>
        <v>5.5555555555555554</v>
      </c>
      <c r="AB4392" s="17">
        <f t="shared" si="482"/>
        <v>11.658097686375321</v>
      </c>
      <c r="AC4392" s="17" t="s">
        <v>17654</v>
      </c>
    </row>
    <row r="4393" spans="1:29" x14ac:dyDescent="0.25">
      <c r="A4393" t="s">
        <v>3339</v>
      </c>
      <c r="B4393" s="165" t="s">
        <v>14778</v>
      </c>
      <c r="C4393" t="s">
        <v>114</v>
      </c>
      <c r="D4393" s="1">
        <v>45188</v>
      </c>
      <c r="E4393">
        <f t="shared" si="484"/>
        <v>18</v>
      </c>
      <c r="F4393" t="s">
        <v>6</v>
      </c>
      <c r="G4393">
        <v>700</v>
      </c>
      <c r="H4393">
        <f t="shared" si="483"/>
        <v>70</v>
      </c>
      <c r="I4393" t="s">
        <v>9</v>
      </c>
      <c r="J4393" t="s">
        <v>8</v>
      </c>
      <c r="K4393" t="s">
        <v>14779</v>
      </c>
      <c r="L4393" t="s">
        <v>8</v>
      </c>
      <c r="M4393" t="s">
        <v>6</v>
      </c>
      <c r="N4393" t="str">
        <f t="shared" si="485"/>
        <v>M</v>
      </c>
      <c r="O4393" t="s">
        <v>14780</v>
      </c>
      <c r="P4393" t="s">
        <v>14781</v>
      </c>
      <c r="Q4393" t="s">
        <v>1575</v>
      </c>
      <c r="R4393">
        <v>4</v>
      </c>
      <c r="S4393">
        <f t="shared" si="486"/>
        <v>2019</v>
      </c>
      <c r="T4393" t="s">
        <v>12</v>
      </c>
      <c r="U4393">
        <v>0.999999999999998</v>
      </c>
      <c r="V4393" t="s">
        <v>9534</v>
      </c>
      <c r="W4393">
        <f>VLOOKUP(Q4393,'PBT Tag Rates'!$B$5:$E$44,4,FALSE)</f>
        <v>0.96016800000000002</v>
      </c>
      <c r="X4393">
        <v>1</v>
      </c>
      <c r="Y4393" s="14">
        <f>IFERROR(LOOKUP(H4393,{30,43,48,53,58,63,68,73,78,83,88,93,97},{42,47,52,57,62,67,72,77,82,87,92,99,100}),999)</f>
        <v>72</v>
      </c>
      <c r="Z4393" s="17">
        <f t="shared" si="487"/>
        <v>5.5555555555555554</v>
      </c>
      <c r="AA4393" s="17">
        <f t="shared" si="481"/>
        <v>5.5555555555555554</v>
      </c>
      <c r="AB4393" s="17">
        <f t="shared" si="482"/>
        <v>11.658097686375321</v>
      </c>
      <c r="AC4393" s="17" t="s">
        <v>17655</v>
      </c>
    </row>
    <row r="4394" spans="1:29" x14ac:dyDescent="0.25">
      <c r="A4394" t="s">
        <v>3339</v>
      </c>
      <c r="B4394" s="165" t="s">
        <v>14782</v>
      </c>
      <c r="C4394" t="s">
        <v>115</v>
      </c>
      <c r="D4394" s="1">
        <v>45188</v>
      </c>
      <c r="E4394">
        <f t="shared" si="484"/>
        <v>18</v>
      </c>
      <c r="F4394" t="s">
        <v>6</v>
      </c>
      <c r="G4394">
        <v>880</v>
      </c>
      <c r="H4394">
        <f t="shared" si="483"/>
        <v>88</v>
      </c>
      <c r="I4394" t="s">
        <v>7</v>
      </c>
      <c r="J4394" t="s">
        <v>8</v>
      </c>
      <c r="K4394" t="s">
        <v>14783</v>
      </c>
      <c r="L4394" t="s">
        <v>8</v>
      </c>
      <c r="M4394" t="s">
        <v>6</v>
      </c>
      <c r="N4394" t="str">
        <f t="shared" si="485"/>
        <v>M</v>
      </c>
      <c r="O4394" t="s">
        <v>2606</v>
      </c>
      <c r="P4394" t="s">
        <v>10819</v>
      </c>
      <c r="Q4394" t="s">
        <v>221</v>
      </c>
      <c r="R4394">
        <v>4</v>
      </c>
      <c r="S4394">
        <f t="shared" si="486"/>
        <v>2019</v>
      </c>
      <c r="T4394" t="s">
        <v>12</v>
      </c>
      <c r="U4394">
        <v>0.999999999999997</v>
      </c>
      <c r="V4394" t="s">
        <v>3386</v>
      </c>
      <c r="W4394">
        <f>VLOOKUP(Q4394,'PBT Tag Rates'!$B$5:$E$44,4,FALSE)</f>
        <v>0.95971980899999998</v>
      </c>
      <c r="X4394">
        <v>1</v>
      </c>
      <c r="Y4394" s="14">
        <f>IFERROR(LOOKUP(H4394,{30,43,48,53,58,63,68,73,78,83,88,93,97},{42,47,52,57,62,67,72,77,82,87,92,99,100}),999)</f>
        <v>92</v>
      </c>
      <c r="Z4394" s="17">
        <f t="shared" si="487"/>
        <v>5.5555555555555554</v>
      </c>
      <c r="AA4394" s="17">
        <f t="shared" si="481"/>
        <v>5.5555555555555554</v>
      </c>
      <c r="AB4394" s="17">
        <f t="shared" si="482"/>
        <v>11.658097686375321</v>
      </c>
      <c r="AC4394" s="17" t="s">
        <v>17654</v>
      </c>
    </row>
    <row r="4395" spans="1:29" x14ac:dyDescent="0.25">
      <c r="A4395" t="s">
        <v>3339</v>
      </c>
      <c r="B4395" s="165" t="s">
        <v>14784</v>
      </c>
      <c r="C4395" t="s">
        <v>14785</v>
      </c>
      <c r="D4395" s="1">
        <v>45188</v>
      </c>
      <c r="E4395">
        <f t="shared" si="484"/>
        <v>18</v>
      </c>
      <c r="F4395" t="s">
        <v>14</v>
      </c>
      <c r="G4395">
        <v>740</v>
      </c>
      <c r="H4395">
        <f t="shared" si="483"/>
        <v>74</v>
      </c>
      <c r="I4395" t="s">
        <v>7</v>
      </c>
      <c r="J4395" t="s">
        <v>8</v>
      </c>
      <c r="K4395" t="s">
        <v>14786</v>
      </c>
      <c r="L4395" t="s">
        <v>8</v>
      </c>
      <c r="M4395" t="s">
        <v>14</v>
      </c>
      <c r="N4395" t="str">
        <f t="shared" si="485"/>
        <v>F</v>
      </c>
      <c r="O4395" t="s">
        <v>8</v>
      </c>
      <c r="P4395" t="s">
        <v>8</v>
      </c>
      <c r="Q4395" t="s">
        <v>11</v>
      </c>
      <c r="R4395" t="s">
        <v>8</v>
      </c>
      <c r="S4395" t="str">
        <f t="shared" si="486"/>
        <v>U</v>
      </c>
      <c r="T4395" t="s">
        <v>12</v>
      </c>
      <c r="U4395">
        <v>1</v>
      </c>
      <c r="V4395" t="s">
        <v>11</v>
      </c>
      <c r="W4395" t="e">
        <f>VLOOKUP(Q4395,'PBT Tag Rates'!$B$5:$E$44,4,FALSE)</f>
        <v>#N/A</v>
      </c>
      <c r="X4395">
        <v>1</v>
      </c>
      <c r="Y4395" s="14">
        <f>IFERROR(LOOKUP(H4395,{30,43,48,53,58,63,68,73,78,83,88,93,97},{42,47,52,57,62,67,72,77,82,87,92,99,100}),999)</f>
        <v>77</v>
      </c>
      <c r="Z4395" s="17">
        <f t="shared" si="487"/>
        <v>5.5555555555555554</v>
      </c>
      <c r="AA4395" s="17">
        <f t="shared" si="481"/>
        <v>5.5555555555555554</v>
      </c>
      <c r="AB4395" s="17">
        <f t="shared" si="482"/>
        <v>11.658097686375321</v>
      </c>
      <c r="AC4395" s="17" t="s">
        <v>17654</v>
      </c>
    </row>
    <row r="4396" spans="1:29" x14ac:dyDescent="0.25">
      <c r="A4396" t="s">
        <v>3339</v>
      </c>
      <c r="B4396" s="165" t="s">
        <v>14787</v>
      </c>
      <c r="C4396" t="s">
        <v>14788</v>
      </c>
      <c r="D4396" s="1">
        <v>45188</v>
      </c>
      <c r="E4396">
        <f t="shared" si="484"/>
        <v>18</v>
      </c>
      <c r="F4396" t="s">
        <v>14</v>
      </c>
      <c r="G4396">
        <v>720</v>
      </c>
      <c r="H4396">
        <f t="shared" si="483"/>
        <v>72</v>
      </c>
      <c r="I4396" t="s">
        <v>7</v>
      </c>
      <c r="J4396" t="s">
        <v>8</v>
      </c>
      <c r="K4396" t="s">
        <v>14789</v>
      </c>
      <c r="L4396" t="s">
        <v>8</v>
      </c>
      <c r="M4396" t="s">
        <v>14</v>
      </c>
      <c r="N4396" t="str">
        <f t="shared" si="485"/>
        <v>F</v>
      </c>
      <c r="O4396" t="s">
        <v>1223</v>
      </c>
      <c r="P4396" t="s">
        <v>2497</v>
      </c>
      <c r="Q4396" t="s">
        <v>221</v>
      </c>
      <c r="R4396">
        <v>4</v>
      </c>
      <c r="S4396">
        <f t="shared" si="486"/>
        <v>2019</v>
      </c>
      <c r="T4396" t="s">
        <v>12</v>
      </c>
      <c r="U4396">
        <v>0.999999999999998</v>
      </c>
      <c r="V4396" t="s">
        <v>3357</v>
      </c>
      <c r="W4396">
        <f>VLOOKUP(Q4396,'PBT Tag Rates'!$B$5:$E$44,4,FALSE)</f>
        <v>0.95971980899999998</v>
      </c>
      <c r="X4396">
        <v>1</v>
      </c>
      <c r="Y4396" s="14">
        <f>IFERROR(LOOKUP(H4396,{30,43,48,53,58,63,68,73,78,83,88,93,97},{42,47,52,57,62,67,72,77,82,87,92,99,100}),999)</f>
        <v>72</v>
      </c>
      <c r="Z4396" s="17">
        <f t="shared" si="487"/>
        <v>5.5555555555555554</v>
      </c>
      <c r="AA4396" s="17">
        <f t="shared" si="481"/>
        <v>5.5555555555555554</v>
      </c>
      <c r="AB4396" s="17">
        <f t="shared" si="482"/>
        <v>11.658097686375321</v>
      </c>
      <c r="AC4396" s="17" t="s">
        <v>17654</v>
      </c>
    </row>
    <row r="4397" spans="1:29" x14ac:dyDescent="0.25">
      <c r="A4397" t="s">
        <v>3339</v>
      </c>
      <c r="B4397" s="165" t="s">
        <v>14790</v>
      </c>
      <c r="C4397" t="s">
        <v>116</v>
      </c>
      <c r="D4397" s="1">
        <v>45188</v>
      </c>
      <c r="E4397">
        <f t="shared" si="484"/>
        <v>18</v>
      </c>
      <c r="F4397" t="s">
        <v>6</v>
      </c>
      <c r="G4397">
        <v>790</v>
      </c>
      <c r="H4397">
        <f t="shared" si="483"/>
        <v>79</v>
      </c>
      <c r="I4397" t="s">
        <v>7</v>
      </c>
      <c r="J4397" t="s">
        <v>8</v>
      </c>
      <c r="K4397" t="s">
        <v>14791</v>
      </c>
      <c r="L4397" t="s">
        <v>8</v>
      </c>
      <c r="M4397" t="s">
        <v>14</v>
      </c>
      <c r="N4397" t="str">
        <f t="shared" si="485"/>
        <v>F</v>
      </c>
      <c r="O4397" t="s">
        <v>690</v>
      </c>
      <c r="P4397" t="s">
        <v>2550</v>
      </c>
      <c r="Q4397" t="s">
        <v>221</v>
      </c>
      <c r="R4397">
        <v>4</v>
      </c>
      <c r="S4397">
        <f t="shared" si="486"/>
        <v>2019</v>
      </c>
      <c r="T4397" t="s">
        <v>12</v>
      </c>
      <c r="U4397">
        <v>1</v>
      </c>
      <c r="V4397" t="s">
        <v>3346</v>
      </c>
      <c r="W4397">
        <f>VLOOKUP(Q4397,'PBT Tag Rates'!$B$5:$E$44,4,FALSE)</f>
        <v>0.95971980899999998</v>
      </c>
      <c r="X4397">
        <v>1</v>
      </c>
      <c r="Y4397" s="14">
        <f>IFERROR(LOOKUP(H4397,{30,43,48,53,58,63,68,73,78,83,88,93,97},{42,47,52,57,62,67,72,77,82,87,92,99,100}),999)</f>
        <v>82</v>
      </c>
      <c r="Z4397" s="17">
        <f t="shared" si="487"/>
        <v>5.5555555555555554</v>
      </c>
      <c r="AA4397" s="17">
        <f t="shared" si="481"/>
        <v>5.5555555555555554</v>
      </c>
      <c r="AB4397" s="17">
        <f t="shared" si="482"/>
        <v>11.658097686375321</v>
      </c>
      <c r="AC4397" s="17" t="s">
        <v>17654</v>
      </c>
    </row>
    <row r="4398" spans="1:29" x14ac:dyDescent="0.25">
      <c r="A4398" t="s">
        <v>3339</v>
      </c>
      <c r="B4398" s="165" t="s">
        <v>14792</v>
      </c>
      <c r="C4398" t="s">
        <v>14793</v>
      </c>
      <c r="D4398" s="1">
        <v>45188</v>
      </c>
      <c r="E4398">
        <f t="shared" si="484"/>
        <v>18</v>
      </c>
      <c r="F4398" t="s">
        <v>14</v>
      </c>
      <c r="G4398">
        <v>770</v>
      </c>
      <c r="H4398">
        <f t="shared" si="483"/>
        <v>77</v>
      </c>
      <c r="I4398" t="s">
        <v>7</v>
      </c>
      <c r="J4398" t="s">
        <v>8</v>
      </c>
      <c r="K4398" t="s">
        <v>14794</v>
      </c>
      <c r="L4398" t="s">
        <v>8</v>
      </c>
      <c r="M4398" t="s">
        <v>14</v>
      </c>
      <c r="N4398" t="str">
        <f t="shared" si="485"/>
        <v>F</v>
      </c>
      <c r="O4398" t="s">
        <v>14795</v>
      </c>
      <c r="P4398" t="s">
        <v>14796</v>
      </c>
      <c r="Q4398" t="s">
        <v>2605</v>
      </c>
      <c r="R4398">
        <v>4</v>
      </c>
      <c r="S4398">
        <f t="shared" si="486"/>
        <v>2019</v>
      </c>
      <c r="T4398" t="s">
        <v>12</v>
      </c>
      <c r="U4398">
        <v>0.999999999999998</v>
      </c>
      <c r="V4398" t="s">
        <v>7657</v>
      </c>
      <c r="W4398">
        <f>VLOOKUP(Q4398,'PBT Tag Rates'!$B$5:$E$44,4,FALSE)</f>
        <v>0.96152300000000002</v>
      </c>
      <c r="X4398">
        <v>1</v>
      </c>
      <c r="Y4398" s="14">
        <f>IFERROR(LOOKUP(H4398,{30,43,48,53,58,63,68,73,78,83,88,93,97},{42,47,52,57,62,67,72,77,82,87,92,99,100}),999)</f>
        <v>77</v>
      </c>
      <c r="Z4398" s="17">
        <f t="shared" si="487"/>
        <v>5.5555555555555554</v>
      </c>
      <c r="AA4398" s="17">
        <f t="shared" si="481"/>
        <v>5.5555555555555554</v>
      </c>
      <c r="AB4398" s="17">
        <f t="shared" si="482"/>
        <v>11.658097686375321</v>
      </c>
      <c r="AC4398" s="17" t="s">
        <v>17655</v>
      </c>
    </row>
    <row r="4399" spans="1:29" x14ac:dyDescent="0.25">
      <c r="A4399" t="s">
        <v>3339</v>
      </c>
      <c r="B4399" s="165" t="s">
        <v>14797</v>
      </c>
      <c r="C4399" t="s">
        <v>117</v>
      </c>
      <c r="D4399" s="1">
        <v>45188</v>
      </c>
      <c r="E4399">
        <f t="shared" si="484"/>
        <v>18</v>
      </c>
      <c r="F4399" t="s">
        <v>14</v>
      </c>
      <c r="G4399">
        <v>730</v>
      </c>
      <c r="H4399">
        <f t="shared" si="483"/>
        <v>73</v>
      </c>
      <c r="I4399" t="s">
        <v>7</v>
      </c>
      <c r="J4399" t="s">
        <v>8</v>
      </c>
      <c r="K4399" t="s">
        <v>14798</v>
      </c>
      <c r="L4399" t="s">
        <v>8</v>
      </c>
      <c r="M4399" t="s">
        <v>14</v>
      </c>
      <c r="N4399" t="str">
        <f t="shared" si="485"/>
        <v>F</v>
      </c>
      <c r="O4399" t="s">
        <v>596</v>
      </c>
      <c r="P4399" t="s">
        <v>2377</v>
      </c>
      <c r="Q4399" t="s">
        <v>221</v>
      </c>
      <c r="R4399">
        <v>4</v>
      </c>
      <c r="S4399">
        <f t="shared" si="486"/>
        <v>2019</v>
      </c>
      <c r="T4399" t="s">
        <v>12</v>
      </c>
      <c r="U4399">
        <v>1</v>
      </c>
      <c r="V4399" t="s">
        <v>3396</v>
      </c>
      <c r="W4399">
        <f>VLOOKUP(Q4399,'PBT Tag Rates'!$B$5:$E$44,4,FALSE)</f>
        <v>0.95971980899999998</v>
      </c>
      <c r="X4399">
        <v>1</v>
      </c>
      <c r="Y4399" s="14">
        <f>IFERROR(LOOKUP(H4399,{30,43,48,53,58,63,68,73,78,83,88,93,97},{42,47,52,57,62,67,72,77,82,87,92,99,100}),999)</f>
        <v>77</v>
      </c>
      <c r="Z4399" s="17">
        <f t="shared" si="487"/>
        <v>5.5555555555555554</v>
      </c>
      <c r="AA4399" s="17">
        <f t="shared" si="481"/>
        <v>5.5555555555555554</v>
      </c>
      <c r="AB4399" s="17">
        <f t="shared" si="482"/>
        <v>11.658097686375321</v>
      </c>
      <c r="AC4399" s="17" t="s">
        <v>17655</v>
      </c>
    </row>
    <row r="4400" spans="1:29" x14ac:dyDescent="0.25">
      <c r="A4400" t="s">
        <v>3339</v>
      </c>
      <c r="B4400" s="165" t="s">
        <v>14799</v>
      </c>
      <c r="C4400" t="s">
        <v>14800</v>
      </c>
      <c r="D4400" s="1">
        <v>45188</v>
      </c>
      <c r="E4400">
        <f t="shared" si="484"/>
        <v>18</v>
      </c>
      <c r="F4400" t="s">
        <v>6</v>
      </c>
      <c r="G4400">
        <v>700</v>
      </c>
      <c r="H4400">
        <f t="shared" si="483"/>
        <v>70</v>
      </c>
      <c r="I4400" t="s">
        <v>9</v>
      </c>
      <c r="J4400">
        <v>1</v>
      </c>
      <c r="K4400" t="s">
        <v>14801</v>
      </c>
      <c r="L4400" t="s">
        <v>8</v>
      </c>
      <c r="M4400" t="s">
        <v>6</v>
      </c>
      <c r="N4400" t="str">
        <f t="shared" si="485"/>
        <v>M</v>
      </c>
      <c r="O4400" t="s">
        <v>14802</v>
      </c>
      <c r="P4400" t="s">
        <v>14803</v>
      </c>
      <c r="Q4400" t="s">
        <v>1575</v>
      </c>
      <c r="R4400">
        <v>4</v>
      </c>
      <c r="S4400">
        <f t="shared" si="486"/>
        <v>2019</v>
      </c>
      <c r="T4400" t="s">
        <v>12</v>
      </c>
      <c r="U4400">
        <v>0.999999999999997</v>
      </c>
      <c r="V4400" t="s">
        <v>9534</v>
      </c>
      <c r="W4400">
        <f>VLOOKUP(Q4400,'PBT Tag Rates'!$B$5:$E$44,4,FALSE)</f>
        <v>0.96016800000000002</v>
      </c>
      <c r="X4400">
        <v>1</v>
      </c>
      <c r="Y4400" s="14">
        <f>IFERROR(LOOKUP(H4400,{30,43,48,53,58,63,68,73,78,83,88,93,97},{42,47,52,57,62,67,72,77,82,87,92,99,100}),999)</f>
        <v>72</v>
      </c>
      <c r="Z4400" s="17">
        <f t="shared" si="487"/>
        <v>5.5555555555555554</v>
      </c>
      <c r="AA4400" s="17">
        <f t="shared" si="481"/>
        <v>5.5555555555555554</v>
      </c>
      <c r="AB4400" s="17">
        <f t="shared" si="482"/>
        <v>11.658097686375321</v>
      </c>
      <c r="AC4400" s="17" t="s">
        <v>17655</v>
      </c>
    </row>
    <row r="4401" spans="1:29" x14ac:dyDescent="0.25">
      <c r="A4401" t="s">
        <v>3339</v>
      </c>
      <c r="B4401" s="165" t="s">
        <v>14804</v>
      </c>
      <c r="C4401" t="s">
        <v>118</v>
      </c>
      <c r="D4401" s="1">
        <v>45188</v>
      </c>
      <c r="E4401">
        <f t="shared" si="484"/>
        <v>18</v>
      </c>
      <c r="F4401" t="s">
        <v>6</v>
      </c>
      <c r="G4401">
        <v>350</v>
      </c>
      <c r="H4401">
        <f t="shared" si="483"/>
        <v>35</v>
      </c>
      <c r="I4401" t="s">
        <v>9</v>
      </c>
      <c r="J4401">
        <v>1</v>
      </c>
      <c r="K4401" t="s">
        <v>8</v>
      </c>
      <c r="L4401" t="s">
        <v>8</v>
      </c>
      <c r="M4401" t="s">
        <v>6</v>
      </c>
      <c r="N4401" t="str">
        <f t="shared" si="485"/>
        <v>M</v>
      </c>
      <c r="O4401" t="s">
        <v>14805</v>
      </c>
      <c r="P4401" t="s">
        <v>14806</v>
      </c>
      <c r="Q4401" t="s">
        <v>3820</v>
      </c>
      <c r="R4401">
        <v>2</v>
      </c>
      <c r="S4401">
        <f t="shared" si="486"/>
        <v>2021</v>
      </c>
      <c r="T4401" t="s">
        <v>12</v>
      </c>
      <c r="U4401">
        <v>1</v>
      </c>
      <c r="V4401" t="s">
        <v>3951</v>
      </c>
      <c r="W4401">
        <f>VLOOKUP(Q4401,'PBT Tag Rates'!$B$5:$E$44,4,FALSE)</f>
        <v>0.98140000000000005</v>
      </c>
      <c r="X4401">
        <v>1</v>
      </c>
      <c r="Y4401" s="14">
        <f>IFERROR(LOOKUP(H4401,{30,43,48,53,58,63,68,73,78,83,88,93,97},{42,47,52,57,62,67,72,77,82,87,92,99,100}),999)</f>
        <v>42</v>
      </c>
      <c r="Z4401" s="17">
        <f t="shared" si="487"/>
        <v>5.5555555555555554</v>
      </c>
      <c r="AA4401" s="17">
        <f t="shared" si="481"/>
        <v>5.5555555555555554</v>
      </c>
      <c r="AB4401" s="17">
        <f t="shared" si="482"/>
        <v>11.658097686375321</v>
      </c>
      <c r="AC4401" s="17" t="s">
        <v>17655</v>
      </c>
    </row>
    <row r="4402" spans="1:29" x14ac:dyDescent="0.25">
      <c r="A4402" t="s">
        <v>3339</v>
      </c>
      <c r="B4402" s="165" t="s">
        <v>14807</v>
      </c>
      <c r="C4402" t="s">
        <v>14808</v>
      </c>
      <c r="D4402" s="1">
        <v>45188</v>
      </c>
      <c r="E4402">
        <f t="shared" si="484"/>
        <v>18</v>
      </c>
      <c r="F4402" t="s">
        <v>6</v>
      </c>
      <c r="G4402">
        <v>880</v>
      </c>
      <c r="H4402">
        <f t="shared" si="483"/>
        <v>88</v>
      </c>
      <c r="I4402" t="s">
        <v>7</v>
      </c>
      <c r="J4402" t="s">
        <v>8</v>
      </c>
      <c r="K4402" t="s">
        <v>14809</v>
      </c>
      <c r="L4402" t="s">
        <v>8</v>
      </c>
      <c r="M4402" t="s">
        <v>6</v>
      </c>
      <c r="N4402" t="str">
        <f t="shared" si="485"/>
        <v>M</v>
      </c>
      <c r="O4402" t="s">
        <v>8</v>
      </c>
      <c r="P4402" t="s">
        <v>8</v>
      </c>
      <c r="Q4402" t="s">
        <v>11</v>
      </c>
      <c r="R4402" t="s">
        <v>8</v>
      </c>
      <c r="S4402" t="str">
        <f t="shared" si="486"/>
        <v>U</v>
      </c>
      <c r="T4402" t="s">
        <v>12</v>
      </c>
      <c r="U4402">
        <v>0.999999999999995</v>
      </c>
      <c r="V4402" t="s">
        <v>11</v>
      </c>
      <c r="W4402" t="e">
        <f>VLOOKUP(Q4402,'PBT Tag Rates'!$B$5:$E$44,4,FALSE)</f>
        <v>#N/A</v>
      </c>
      <c r="X4402">
        <v>1</v>
      </c>
      <c r="Y4402" s="14">
        <f>IFERROR(LOOKUP(H4402,{30,43,48,53,58,63,68,73,78,83,88,93,97},{42,47,52,57,62,67,72,77,82,87,92,99,100}),999)</f>
        <v>92</v>
      </c>
      <c r="Z4402" s="17">
        <f t="shared" si="487"/>
        <v>5.5555555555555554</v>
      </c>
      <c r="AA4402" s="17">
        <f t="shared" si="481"/>
        <v>5.5555555555555554</v>
      </c>
      <c r="AB4402" s="17">
        <f t="shared" si="482"/>
        <v>11.658097686375321</v>
      </c>
      <c r="AC4402" s="17" t="s">
        <v>17654</v>
      </c>
    </row>
    <row r="4403" spans="1:29" x14ac:dyDescent="0.25">
      <c r="A4403" t="s">
        <v>3339</v>
      </c>
      <c r="B4403" s="165" t="s">
        <v>14810</v>
      </c>
      <c r="C4403" t="s">
        <v>119</v>
      </c>
      <c r="D4403" s="1">
        <v>45188</v>
      </c>
      <c r="E4403">
        <f t="shared" si="484"/>
        <v>18</v>
      </c>
      <c r="F4403" t="s">
        <v>6</v>
      </c>
      <c r="G4403">
        <v>700</v>
      </c>
      <c r="H4403">
        <f t="shared" si="483"/>
        <v>70</v>
      </c>
      <c r="I4403" t="s">
        <v>9</v>
      </c>
      <c r="J4403">
        <v>1</v>
      </c>
      <c r="K4403" t="s">
        <v>14811</v>
      </c>
      <c r="L4403" t="s">
        <v>8</v>
      </c>
      <c r="M4403" t="s">
        <v>6</v>
      </c>
      <c r="N4403" t="str">
        <f t="shared" si="485"/>
        <v>M</v>
      </c>
      <c r="O4403" t="s">
        <v>2807</v>
      </c>
      <c r="P4403" t="s">
        <v>2808</v>
      </c>
      <c r="Q4403" t="s">
        <v>221</v>
      </c>
      <c r="R4403">
        <v>4</v>
      </c>
      <c r="S4403">
        <f t="shared" si="486"/>
        <v>2019</v>
      </c>
      <c r="T4403" t="s">
        <v>12</v>
      </c>
      <c r="U4403">
        <v>1</v>
      </c>
      <c r="V4403" t="s">
        <v>3386</v>
      </c>
      <c r="W4403">
        <f>VLOOKUP(Q4403,'PBT Tag Rates'!$B$5:$E$44,4,FALSE)</f>
        <v>0.95971980899999998</v>
      </c>
      <c r="X4403">
        <v>1</v>
      </c>
      <c r="Y4403" s="14">
        <f>IFERROR(LOOKUP(H4403,{30,43,48,53,58,63,68,73,78,83,88,93,97},{42,47,52,57,62,67,72,77,82,87,92,99,100}),999)</f>
        <v>72</v>
      </c>
      <c r="Z4403" s="17">
        <f t="shared" si="487"/>
        <v>5.5555555555555554</v>
      </c>
      <c r="AA4403" s="17">
        <f t="shared" si="481"/>
        <v>5.5555555555555554</v>
      </c>
      <c r="AB4403" s="17">
        <f t="shared" si="482"/>
        <v>11.658097686375321</v>
      </c>
      <c r="AC4403" s="17" t="s">
        <v>17654</v>
      </c>
    </row>
    <row r="4404" spans="1:29" x14ac:dyDescent="0.25">
      <c r="A4404" t="s">
        <v>3339</v>
      </c>
      <c r="B4404" s="165" t="s">
        <v>14812</v>
      </c>
      <c r="C4404" t="s">
        <v>120</v>
      </c>
      <c r="D4404" s="1">
        <v>45188</v>
      </c>
      <c r="E4404">
        <f t="shared" si="484"/>
        <v>18</v>
      </c>
      <c r="F4404" t="s">
        <v>6</v>
      </c>
      <c r="G4404">
        <v>660</v>
      </c>
      <c r="H4404">
        <f t="shared" si="483"/>
        <v>66</v>
      </c>
      <c r="I4404" t="s">
        <v>7</v>
      </c>
      <c r="J4404" t="s">
        <v>8</v>
      </c>
      <c r="K4404" t="s">
        <v>8</v>
      </c>
      <c r="L4404" t="s">
        <v>8</v>
      </c>
      <c r="M4404" t="s">
        <v>6</v>
      </c>
      <c r="N4404" t="str">
        <f t="shared" si="485"/>
        <v>M</v>
      </c>
      <c r="O4404" t="s">
        <v>14813</v>
      </c>
      <c r="P4404" t="s">
        <v>14814</v>
      </c>
      <c r="Q4404" t="s">
        <v>918</v>
      </c>
      <c r="R4404">
        <v>3</v>
      </c>
      <c r="S4404">
        <f t="shared" si="486"/>
        <v>2020</v>
      </c>
      <c r="T4404" t="s">
        <v>12</v>
      </c>
      <c r="U4404">
        <v>1</v>
      </c>
      <c r="V4404" t="s">
        <v>3346</v>
      </c>
      <c r="W4404">
        <f>VLOOKUP(Q4404,'PBT Tag Rates'!$B$5:$E$44,4,FALSE)</f>
        <v>0.98961045999999997</v>
      </c>
      <c r="X4404">
        <v>1</v>
      </c>
      <c r="Y4404" s="14">
        <f>IFERROR(LOOKUP(H4404,{30,43,48,53,58,63,68,73,78,83,88,93,97},{42,47,52,57,62,67,72,77,82,87,92,99,100}),999)</f>
        <v>67</v>
      </c>
      <c r="Z4404" s="17">
        <f t="shared" si="487"/>
        <v>5.5555555555555554</v>
      </c>
      <c r="AA4404" s="17">
        <f t="shared" si="481"/>
        <v>5.5555555555555554</v>
      </c>
      <c r="AB4404" s="17">
        <f t="shared" si="482"/>
        <v>11.658097686375321</v>
      </c>
      <c r="AC4404" s="17" t="s">
        <v>17654</v>
      </c>
    </row>
    <row r="4405" spans="1:29" x14ac:dyDescent="0.25">
      <c r="A4405" t="s">
        <v>3339</v>
      </c>
      <c r="B4405" s="165" t="s">
        <v>14815</v>
      </c>
      <c r="C4405" t="s">
        <v>121</v>
      </c>
      <c r="D4405" s="1">
        <v>45188</v>
      </c>
      <c r="E4405">
        <f t="shared" si="484"/>
        <v>18</v>
      </c>
      <c r="F4405" t="s">
        <v>14</v>
      </c>
      <c r="G4405">
        <v>760</v>
      </c>
      <c r="H4405">
        <f t="shared" si="483"/>
        <v>76</v>
      </c>
      <c r="I4405" t="s">
        <v>7</v>
      </c>
      <c r="J4405" t="s">
        <v>8</v>
      </c>
      <c r="K4405" t="s">
        <v>14816</v>
      </c>
      <c r="L4405" t="s">
        <v>8</v>
      </c>
      <c r="M4405" t="s">
        <v>14</v>
      </c>
      <c r="N4405" t="str">
        <f t="shared" si="485"/>
        <v>F</v>
      </c>
      <c r="O4405" t="s">
        <v>2041</v>
      </c>
      <c r="P4405" t="s">
        <v>2042</v>
      </c>
      <c r="Q4405" t="s">
        <v>221</v>
      </c>
      <c r="R4405">
        <v>4</v>
      </c>
      <c r="S4405">
        <f t="shared" si="486"/>
        <v>2019</v>
      </c>
      <c r="T4405" t="s">
        <v>12</v>
      </c>
      <c r="U4405">
        <v>1</v>
      </c>
      <c r="V4405" t="s">
        <v>3346</v>
      </c>
      <c r="W4405">
        <f>VLOOKUP(Q4405,'PBT Tag Rates'!$B$5:$E$44,4,FALSE)</f>
        <v>0.95971980899999998</v>
      </c>
      <c r="X4405">
        <v>1</v>
      </c>
      <c r="Y4405" s="14">
        <f>IFERROR(LOOKUP(H4405,{30,43,48,53,58,63,68,73,78,83,88,93,97},{42,47,52,57,62,67,72,77,82,87,92,99,100}),999)</f>
        <v>77</v>
      </c>
      <c r="Z4405" s="17">
        <f t="shared" si="487"/>
        <v>5.5555555555555554</v>
      </c>
      <c r="AA4405" s="17">
        <f t="shared" si="481"/>
        <v>5.5555555555555554</v>
      </c>
      <c r="AB4405" s="17">
        <f t="shared" si="482"/>
        <v>11.658097686375321</v>
      </c>
      <c r="AC4405" s="17" t="s">
        <v>17654</v>
      </c>
    </row>
    <row r="4406" spans="1:29" x14ac:dyDescent="0.25">
      <c r="A4406" t="s">
        <v>3339</v>
      </c>
      <c r="B4406" s="165" t="s">
        <v>14817</v>
      </c>
      <c r="C4406" t="s">
        <v>122</v>
      </c>
      <c r="D4406" s="1">
        <v>45188</v>
      </c>
      <c r="E4406">
        <f t="shared" si="484"/>
        <v>18</v>
      </c>
      <c r="F4406" t="s">
        <v>6</v>
      </c>
      <c r="G4406">
        <v>590</v>
      </c>
      <c r="H4406">
        <f t="shared" si="483"/>
        <v>59</v>
      </c>
      <c r="I4406" t="s">
        <v>7</v>
      </c>
      <c r="J4406" t="s">
        <v>8</v>
      </c>
      <c r="K4406" t="s">
        <v>8</v>
      </c>
      <c r="L4406" t="s">
        <v>8</v>
      </c>
      <c r="M4406" t="s">
        <v>6</v>
      </c>
      <c r="N4406" t="str">
        <f t="shared" si="485"/>
        <v>M</v>
      </c>
      <c r="O4406" t="s">
        <v>14818</v>
      </c>
      <c r="P4406" t="s">
        <v>14819</v>
      </c>
      <c r="Q4406" t="s">
        <v>2596</v>
      </c>
      <c r="R4406">
        <v>3</v>
      </c>
      <c r="S4406">
        <f t="shared" si="486"/>
        <v>2020</v>
      </c>
      <c r="T4406" t="s">
        <v>12</v>
      </c>
      <c r="U4406">
        <v>1.00000000000001</v>
      </c>
      <c r="V4406" t="s">
        <v>3079</v>
      </c>
      <c r="W4406">
        <f>VLOOKUP(Q4406,'PBT Tag Rates'!$B$5:$E$44,4,FALSE)</f>
        <v>0.98845608500000004</v>
      </c>
      <c r="X4406">
        <v>1</v>
      </c>
      <c r="Y4406" s="14">
        <f>IFERROR(LOOKUP(H4406,{30,43,48,53,58,63,68,73,78,83,88,93,97},{42,47,52,57,62,67,72,77,82,87,92,99,100}),999)</f>
        <v>62</v>
      </c>
      <c r="Z4406" s="17">
        <f t="shared" si="487"/>
        <v>5.5555555555555554</v>
      </c>
      <c r="AA4406" s="17">
        <f t="shared" si="481"/>
        <v>5.5555555555555554</v>
      </c>
      <c r="AB4406" s="17">
        <f t="shared" si="482"/>
        <v>11.658097686375321</v>
      </c>
      <c r="AC4406" s="17" t="s">
        <v>17654</v>
      </c>
    </row>
    <row r="4407" spans="1:29" x14ac:dyDescent="0.25">
      <c r="A4407" t="s">
        <v>3339</v>
      </c>
      <c r="B4407" s="165" t="s">
        <v>14820</v>
      </c>
      <c r="C4407" t="s">
        <v>14821</v>
      </c>
      <c r="D4407" s="1">
        <v>45188</v>
      </c>
      <c r="E4407">
        <f t="shared" si="484"/>
        <v>18</v>
      </c>
      <c r="F4407" t="s">
        <v>14</v>
      </c>
      <c r="G4407">
        <v>730</v>
      </c>
      <c r="H4407">
        <f t="shared" si="483"/>
        <v>73</v>
      </c>
      <c r="I4407" t="s">
        <v>7</v>
      </c>
      <c r="J4407" t="s">
        <v>8</v>
      </c>
      <c r="K4407" t="s">
        <v>14822</v>
      </c>
      <c r="L4407" t="s">
        <v>8</v>
      </c>
      <c r="M4407" t="s">
        <v>14</v>
      </c>
      <c r="N4407" t="str">
        <f t="shared" si="485"/>
        <v>F</v>
      </c>
      <c r="O4407" t="s">
        <v>11735</v>
      </c>
      <c r="P4407" t="s">
        <v>14823</v>
      </c>
      <c r="Q4407" t="s">
        <v>918</v>
      </c>
      <c r="R4407">
        <v>3</v>
      </c>
      <c r="S4407">
        <f t="shared" si="486"/>
        <v>2020</v>
      </c>
      <c r="T4407" t="s">
        <v>12</v>
      </c>
      <c r="U4407">
        <v>1</v>
      </c>
      <c r="V4407" t="s">
        <v>3396</v>
      </c>
      <c r="W4407">
        <f>VLOOKUP(Q4407,'PBT Tag Rates'!$B$5:$E$44,4,FALSE)</f>
        <v>0.98961045999999997</v>
      </c>
      <c r="X4407">
        <v>1</v>
      </c>
      <c r="Y4407" s="14">
        <f>IFERROR(LOOKUP(H4407,{30,43,48,53,58,63,68,73,78,83,88,93,97},{42,47,52,57,62,67,72,77,82,87,92,99,100}),999)</f>
        <v>77</v>
      </c>
      <c r="Z4407" s="17">
        <f t="shared" si="487"/>
        <v>5.5555555555555554</v>
      </c>
      <c r="AA4407" s="17">
        <f t="shared" si="481"/>
        <v>5.5555555555555554</v>
      </c>
      <c r="AB4407" s="17">
        <f t="shared" si="482"/>
        <v>11.658097686375321</v>
      </c>
      <c r="AC4407" s="17" t="s">
        <v>17655</v>
      </c>
    </row>
    <row r="4408" spans="1:29" x14ac:dyDescent="0.25">
      <c r="A4408" t="s">
        <v>3339</v>
      </c>
      <c r="B4408" s="165" t="s">
        <v>14824</v>
      </c>
      <c r="C4408" t="s">
        <v>123</v>
      </c>
      <c r="D4408" s="1">
        <v>45188</v>
      </c>
      <c r="E4408">
        <f t="shared" si="484"/>
        <v>18</v>
      </c>
      <c r="F4408" t="s">
        <v>14</v>
      </c>
      <c r="G4408">
        <v>750</v>
      </c>
      <c r="H4408">
        <f t="shared" si="483"/>
        <v>75</v>
      </c>
      <c r="I4408" t="s">
        <v>7</v>
      </c>
      <c r="J4408" t="s">
        <v>8</v>
      </c>
      <c r="K4408" t="s">
        <v>14825</v>
      </c>
      <c r="L4408" t="s">
        <v>8</v>
      </c>
      <c r="M4408" t="s">
        <v>14</v>
      </c>
      <c r="N4408" t="str">
        <f t="shared" si="485"/>
        <v>F</v>
      </c>
      <c r="O4408" t="s">
        <v>2000</v>
      </c>
      <c r="P4408" t="s">
        <v>2478</v>
      </c>
      <c r="Q4408" t="s">
        <v>221</v>
      </c>
      <c r="R4408">
        <v>4</v>
      </c>
      <c r="S4408">
        <f t="shared" si="486"/>
        <v>2019</v>
      </c>
      <c r="T4408" t="s">
        <v>12</v>
      </c>
      <c r="U4408">
        <v>0.999999999999999</v>
      </c>
      <c r="V4408" t="s">
        <v>3346</v>
      </c>
      <c r="W4408">
        <f>VLOOKUP(Q4408,'PBT Tag Rates'!$B$5:$E$44,4,FALSE)</f>
        <v>0.95971980899999998</v>
      </c>
      <c r="X4408">
        <v>1</v>
      </c>
      <c r="Y4408" s="14">
        <f>IFERROR(LOOKUP(H4408,{30,43,48,53,58,63,68,73,78,83,88,93,97},{42,47,52,57,62,67,72,77,82,87,92,99,100}),999)</f>
        <v>77</v>
      </c>
      <c r="Z4408" s="17">
        <f t="shared" si="487"/>
        <v>5.5555555555555554</v>
      </c>
      <c r="AA4408" s="17">
        <f t="shared" si="481"/>
        <v>5.5555555555555554</v>
      </c>
      <c r="AB4408" s="17">
        <f t="shared" si="482"/>
        <v>11.658097686375321</v>
      </c>
      <c r="AC4408" s="17" t="s">
        <v>17654</v>
      </c>
    </row>
    <row r="4409" spans="1:29" x14ac:dyDescent="0.25">
      <c r="A4409" t="s">
        <v>3339</v>
      </c>
      <c r="B4409" s="165" t="s">
        <v>14826</v>
      </c>
      <c r="C4409" t="s">
        <v>14827</v>
      </c>
      <c r="D4409" s="1">
        <v>45188</v>
      </c>
      <c r="E4409">
        <f t="shared" si="484"/>
        <v>18</v>
      </c>
      <c r="F4409" t="s">
        <v>6</v>
      </c>
      <c r="G4409">
        <v>750</v>
      </c>
      <c r="H4409">
        <f t="shared" si="483"/>
        <v>75</v>
      </c>
      <c r="I4409" t="s">
        <v>7</v>
      </c>
      <c r="J4409" t="s">
        <v>8</v>
      </c>
      <c r="K4409" t="s">
        <v>14828</v>
      </c>
      <c r="L4409" t="s">
        <v>8</v>
      </c>
      <c r="M4409" t="s">
        <v>6</v>
      </c>
      <c r="N4409" t="str">
        <f t="shared" si="485"/>
        <v>M</v>
      </c>
      <c r="O4409" t="s">
        <v>2025</v>
      </c>
      <c r="P4409" t="s">
        <v>2713</v>
      </c>
      <c r="Q4409" t="s">
        <v>221</v>
      </c>
      <c r="R4409">
        <v>4</v>
      </c>
      <c r="S4409">
        <f t="shared" si="486"/>
        <v>2019</v>
      </c>
      <c r="T4409" t="s">
        <v>12</v>
      </c>
      <c r="U4409">
        <v>1</v>
      </c>
      <c r="V4409" t="s">
        <v>3346</v>
      </c>
      <c r="W4409">
        <f>VLOOKUP(Q4409,'PBT Tag Rates'!$B$5:$E$44,4,FALSE)</f>
        <v>0.95971980899999998</v>
      </c>
      <c r="X4409">
        <v>1</v>
      </c>
      <c r="Y4409" s="14">
        <f>IFERROR(LOOKUP(H4409,{30,43,48,53,58,63,68,73,78,83,88,93,97},{42,47,52,57,62,67,72,77,82,87,92,99,100}),999)</f>
        <v>77</v>
      </c>
      <c r="Z4409" s="17">
        <f t="shared" si="487"/>
        <v>5.5555555555555554</v>
      </c>
      <c r="AA4409" s="17">
        <f t="shared" si="481"/>
        <v>5.5555555555555554</v>
      </c>
      <c r="AB4409" s="17">
        <f t="shared" si="482"/>
        <v>11.658097686375321</v>
      </c>
      <c r="AC4409" s="17" t="s">
        <v>17654</v>
      </c>
    </row>
    <row r="4410" spans="1:29" x14ac:dyDescent="0.25">
      <c r="A4410" t="s">
        <v>3339</v>
      </c>
      <c r="B4410" s="165" t="s">
        <v>14829</v>
      </c>
      <c r="C4410" t="s">
        <v>124</v>
      </c>
      <c r="D4410" s="1">
        <v>45188</v>
      </c>
      <c r="E4410">
        <f t="shared" si="484"/>
        <v>18</v>
      </c>
      <c r="F4410" t="s">
        <v>14</v>
      </c>
      <c r="G4410">
        <v>780</v>
      </c>
      <c r="H4410">
        <f t="shared" si="483"/>
        <v>78</v>
      </c>
      <c r="I4410" t="s">
        <v>7</v>
      </c>
      <c r="J4410" t="s">
        <v>8</v>
      </c>
      <c r="K4410" t="s">
        <v>14830</v>
      </c>
      <c r="L4410" t="s">
        <v>8</v>
      </c>
      <c r="M4410" t="s">
        <v>14</v>
      </c>
      <c r="N4410" t="str">
        <f t="shared" si="485"/>
        <v>F</v>
      </c>
      <c r="O4410" t="s">
        <v>2514</v>
      </c>
      <c r="P4410" t="s">
        <v>2515</v>
      </c>
      <c r="Q4410" t="s">
        <v>221</v>
      </c>
      <c r="R4410">
        <v>4</v>
      </c>
      <c r="S4410">
        <f t="shared" si="486"/>
        <v>2019</v>
      </c>
      <c r="T4410" t="s">
        <v>12</v>
      </c>
      <c r="U4410">
        <v>0.999999999999998</v>
      </c>
      <c r="V4410" t="s">
        <v>3653</v>
      </c>
      <c r="W4410">
        <f>VLOOKUP(Q4410,'PBT Tag Rates'!$B$5:$E$44,4,FALSE)</f>
        <v>0.95971980899999998</v>
      </c>
      <c r="X4410">
        <v>1</v>
      </c>
      <c r="Y4410" s="14">
        <f>IFERROR(LOOKUP(H4410,{30,43,48,53,58,63,68,73,78,83,88,93,97},{42,47,52,57,62,67,72,77,82,87,92,99,100}),999)</f>
        <v>82</v>
      </c>
      <c r="Z4410" s="17">
        <f t="shared" si="487"/>
        <v>5.5555555555555554</v>
      </c>
      <c r="AA4410" s="17">
        <f t="shared" si="481"/>
        <v>5.5555555555555554</v>
      </c>
      <c r="AB4410" s="17">
        <f t="shared" si="482"/>
        <v>11.658097686375321</v>
      </c>
      <c r="AC4410" s="17" t="s">
        <v>17655</v>
      </c>
    </row>
    <row r="4411" spans="1:29" x14ac:dyDescent="0.25">
      <c r="A4411" t="s">
        <v>3339</v>
      </c>
      <c r="B4411" s="165" t="s">
        <v>14831</v>
      </c>
      <c r="C4411" t="s">
        <v>14832</v>
      </c>
      <c r="D4411" s="1">
        <v>45188</v>
      </c>
      <c r="E4411">
        <f t="shared" si="484"/>
        <v>18</v>
      </c>
      <c r="F4411" t="s">
        <v>6</v>
      </c>
      <c r="G4411">
        <v>710</v>
      </c>
      <c r="H4411">
        <f t="shared" si="483"/>
        <v>71</v>
      </c>
      <c r="I4411" t="s">
        <v>9</v>
      </c>
      <c r="J4411">
        <v>1</v>
      </c>
      <c r="K4411" t="s">
        <v>14833</v>
      </c>
      <c r="L4411" t="s">
        <v>8</v>
      </c>
      <c r="M4411" t="s">
        <v>6</v>
      </c>
      <c r="N4411" t="str">
        <f t="shared" si="485"/>
        <v>M</v>
      </c>
      <c r="O4411" t="s">
        <v>2566</v>
      </c>
      <c r="P4411" t="s">
        <v>2567</v>
      </c>
      <c r="Q4411" t="s">
        <v>221</v>
      </c>
      <c r="R4411">
        <v>4</v>
      </c>
      <c r="S4411">
        <f t="shared" si="486"/>
        <v>2019</v>
      </c>
      <c r="T4411" t="s">
        <v>12</v>
      </c>
      <c r="U4411">
        <v>1</v>
      </c>
      <c r="V4411" t="s">
        <v>3346</v>
      </c>
      <c r="W4411">
        <f>VLOOKUP(Q4411,'PBT Tag Rates'!$B$5:$E$44,4,FALSE)</f>
        <v>0.95971980899999998</v>
      </c>
      <c r="X4411">
        <v>1</v>
      </c>
      <c r="Y4411" s="14">
        <f>IFERROR(LOOKUP(H4411,{30,43,48,53,58,63,68,73,78,83,88,93,97},{42,47,52,57,62,67,72,77,82,87,92,99,100}),999)</f>
        <v>72</v>
      </c>
      <c r="Z4411" s="17">
        <f t="shared" si="487"/>
        <v>5.5555555555555554</v>
      </c>
      <c r="AA4411" s="17">
        <f t="shared" ref="AA4411:AA4474" si="488">Z4411*(1+$AA$4)</f>
        <v>5.5555555555555554</v>
      </c>
      <c r="AB4411" s="17">
        <f t="shared" ref="AB4411:AB4474" si="489">IF(D4411&lt;$D$3,AA4411/$AB$3,AA4411/$AB$4)</f>
        <v>11.658097686375321</v>
      </c>
      <c r="AC4411" s="17" t="s">
        <v>17654</v>
      </c>
    </row>
    <row r="4412" spans="1:29" x14ac:dyDescent="0.25">
      <c r="A4412" t="s">
        <v>3339</v>
      </c>
      <c r="B4412" s="165" t="s">
        <v>14834</v>
      </c>
      <c r="C4412" t="s">
        <v>14835</v>
      </c>
      <c r="D4412" s="1">
        <v>45188</v>
      </c>
      <c r="E4412">
        <f t="shared" si="484"/>
        <v>18</v>
      </c>
      <c r="F4412" t="s">
        <v>14</v>
      </c>
      <c r="G4412">
        <v>740</v>
      </c>
      <c r="H4412">
        <f t="shared" si="483"/>
        <v>74</v>
      </c>
      <c r="I4412" t="s">
        <v>7</v>
      </c>
      <c r="J4412" t="s">
        <v>8</v>
      </c>
      <c r="K4412" t="s">
        <v>14836</v>
      </c>
      <c r="L4412" t="s">
        <v>8</v>
      </c>
      <c r="M4412" t="s">
        <v>14</v>
      </c>
      <c r="N4412" t="str">
        <f t="shared" si="485"/>
        <v>F</v>
      </c>
      <c r="O4412" t="s">
        <v>611</v>
      </c>
      <c r="P4412" t="s">
        <v>612</v>
      </c>
      <c r="Q4412" t="s">
        <v>221</v>
      </c>
      <c r="R4412">
        <v>4</v>
      </c>
      <c r="S4412">
        <f t="shared" si="486"/>
        <v>2019</v>
      </c>
      <c r="T4412" t="s">
        <v>12</v>
      </c>
      <c r="U4412">
        <v>1</v>
      </c>
      <c r="V4412" t="s">
        <v>3346</v>
      </c>
      <c r="W4412">
        <f>VLOOKUP(Q4412,'PBT Tag Rates'!$B$5:$E$44,4,FALSE)</f>
        <v>0.95971980899999998</v>
      </c>
      <c r="X4412">
        <v>1</v>
      </c>
      <c r="Y4412" s="14">
        <f>IFERROR(LOOKUP(H4412,{30,43,48,53,58,63,68,73,78,83,88,93,97},{42,47,52,57,62,67,72,77,82,87,92,99,100}),999)</f>
        <v>77</v>
      </c>
      <c r="Z4412" s="17">
        <f t="shared" si="487"/>
        <v>5.5555555555555554</v>
      </c>
      <c r="AA4412" s="17">
        <f t="shared" si="488"/>
        <v>5.5555555555555554</v>
      </c>
      <c r="AB4412" s="17">
        <f t="shared" si="489"/>
        <v>11.658097686375321</v>
      </c>
      <c r="AC4412" s="17" t="s">
        <v>17654</v>
      </c>
    </row>
    <row r="4413" spans="1:29" x14ac:dyDescent="0.25">
      <c r="A4413" t="s">
        <v>3339</v>
      </c>
      <c r="B4413" s="165" t="s">
        <v>14837</v>
      </c>
      <c r="C4413" t="s">
        <v>125</v>
      </c>
      <c r="D4413" s="1">
        <v>45188</v>
      </c>
      <c r="E4413">
        <f t="shared" si="484"/>
        <v>18</v>
      </c>
      <c r="F4413" t="s">
        <v>6</v>
      </c>
      <c r="G4413">
        <v>680</v>
      </c>
      <c r="H4413">
        <f t="shared" si="483"/>
        <v>68</v>
      </c>
      <c r="I4413" t="s">
        <v>7</v>
      </c>
      <c r="J4413" t="s">
        <v>8</v>
      </c>
      <c r="K4413" t="s">
        <v>8</v>
      </c>
      <c r="L4413" t="s">
        <v>8</v>
      </c>
      <c r="M4413" t="s">
        <v>6</v>
      </c>
      <c r="N4413" t="str">
        <f t="shared" si="485"/>
        <v>M</v>
      </c>
      <c r="O4413" t="s">
        <v>14838</v>
      </c>
      <c r="P4413" t="s">
        <v>14839</v>
      </c>
      <c r="Q4413" t="s">
        <v>918</v>
      </c>
      <c r="R4413">
        <v>3</v>
      </c>
      <c r="S4413">
        <f t="shared" si="486"/>
        <v>2020</v>
      </c>
      <c r="T4413" t="s">
        <v>12</v>
      </c>
      <c r="U4413">
        <v>0.999999999999999</v>
      </c>
      <c r="V4413" t="s">
        <v>3346</v>
      </c>
      <c r="W4413">
        <f>VLOOKUP(Q4413,'PBT Tag Rates'!$B$5:$E$44,4,FALSE)</f>
        <v>0.98961045999999997</v>
      </c>
      <c r="X4413">
        <v>1</v>
      </c>
      <c r="Y4413" s="14">
        <f>IFERROR(LOOKUP(H4413,{30,43,48,53,58,63,68,73,78,83,88,93,97},{42,47,52,57,62,67,72,77,82,87,92,99,100}),999)</f>
        <v>72</v>
      </c>
      <c r="Z4413" s="17">
        <f t="shared" si="487"/>
        <v>5.5555555555555554</v>
      </c>
      <c r="AA4413" s="17">
        <f t="shared" si="488"/>
        <v>5.5555555555555554</v>
      </c>
      <c r="AB4413" s="17">
        <f t="shared" si="489"/>
        <v>11.658097686375321</v>
      </c>
      <c r="AC4413" s="17" t="s">
        <v>17654</v>
      </c>
    </row>
    <row r="4414" spans="1:29" x14ac:dyDescent="0.25">
      <c r="A4414" t="s">
        <v>3339</v>
      </c>
      <c r="B4414" s="165" t="s">
        <v>14840</v>
      </c>
      <c r="C4414" t="s">
        <v>14841</v>
      </c>
      <c r="D4414" s="1">
        <v>45188</v>
      </c>
      <c r="E4414">
        <f t="shared" si="484"/>
        <v>18</v>
      </c>
      <c r="F4414" t="s">
        <v>14</v>
      </c>
      <c r="G4414">
        <v>710</v>
      </c>
      <c r="H4414">
        <f t="shared" si="483"/>
        <v>71</v>
      </c>
      <c r="I4414" t="s">
        <v>7</v>
      </c>
      <c r="J4414" t="s">
        <v>8</v>
      </c>
      <c r="K4414" t="s">
        <v>14842</v>
      </c>
      <c r="L4414" t="s">
        <v>8</v>
      </c>
      <c r="M4414" t="s">
        <v>14</v>
      </c>
      <c r="N4414" t="str">
        <f t="shared" si="485"/>
        <v>F</v>
      </c>
      <c r="O4414" t="s">
        <v>633</v>
      </c>
      <c r="P4414" t="s">
        <v>1212</v>
      </c>
      <c r="Q4414" t="s">
        <v>221</v>
      </c>
      <c r="R4414">
        <v>4</v>
      </c>
      <c r="S4414">
        <f t="shared" si="486"/>
        <v>2019</v>
      </c>
      <c r="T4414" t="s">
        <v>12</v>
      </c>
      <c r="U4414">
        <v>1</v>
      </c>
      <c r="V4414" t="s">
        <v>3346</v>
      </c>
      <c r="W4414">
        <f>VLOOKUP(Q4414,'PBT Tag Rates'!$B$5:$E$44,4,FALSE)</f>
        <v>0.95971980899999998</v>
      </c>
      <c r="X4414">
        <v>1</v>
      </c>
      <c r="Y4414" s="14">
        <f>IFERROR(LOOKUP(H4414,{30,43,48,53,58,63,68,73,78,83,88,93,97},{42,47,52,57,62,67,72,77,82,87,92,99,100}),999)</f>
        <v>72</v>
      </c>
      <c r="Z4414" s="17">
        <f t="shared" si="487"/>
        <v>5.5555555555555554</v>
      </c>
      <c r="AA4414" s="17">
        <f t="shared" si="488"/>
        <v>5.5555555555555554</v>
      </c>
      <c r="AB4414" s="17">
        <f t="shared" si="489"/>
        <v>11.658097686375321</v>
      </c>
      <c r="AC4414" s="17" t="s">
        <v>17654</v>
      </c>
    </row>
    <row r="4415" spans="1:29" x14ac:dyDescent="0.25">
      <c r="A4415" t="s">
        <v>3339</v>
      </c>
      <c r="B4415" s="165" t="s">
        <v>14843</v>
      </c>
      <c r="C4415" t="s">
        <v>126</v>
      </c>
      <c r="D4415" s="1">
        <v>45188</v>
      </c>
      <c r="E4415">
        <f t="shared" si="484"/>
        <v>18</v>
      </c>
      <c r="F4415" t="s">
        <v>6</v>
      </c>
      <c r="G4415">
        <v>460</v>
      </c>
      <c r="H4415">
        <f t="shared" si="483"/>
        <v>46</v>
      </c>
      <c r="I4415" t="s">
        <v>7</v>
      </c>
      <c r="J4415" t="s">
        <v>8</v>
      </c>
      <c r="K4415" t="s">
        <v>8</v>
      </c>
      <c r="L4415" t="s">
        <v>8</v>
      </c>
      <c r="M4415" t="s">
        <v>6</v>
      </c>
      <c r="N4415" t="str">
        <f t="shared" si="485"/>
        <v>M</v>
      </c>
      <c r="O4415" t="s">
        <v>13923</v>
      </c>
      <c r="P4415" t="s">
        <v>13924</v>
      </c>
      <c r="Q4415" t="s">
        <v>3820</v>
      </c>
      <c r="R4415">
        <v>2</v>
      </c>
      <c r="S4415">
        <f t="shared" si="486"/>
        <v>2021</v>
      </c>
      <c r="T4415" t="s">
        <v>12</v>
      </c>
      <c r="U4415">
        <v>0.999999999999997</v>
      </c>
      <c r="V4415" t="s">
        <v>3363</v>
      </c>
      <c r="W4415">
        <f>VLOOKUP(Q4415,'PBT Tag Rates'!$B$5:$E$44,4,FALSE)</f>
        <v>0.98140000000000005</v>
      </c>
      <c r="X4415">
        <v>1</v>
      </c>
      <c r="Y4415" s="14">
        <f>IFERROR(LOOKUP(H4415,{30,43,48,53,58,63,68,73,78,83,88,93,97},{42,47,52,57,62,67,72,77,82,87,92,99,100}),999)</f>
        <v>47</v>
      </c>
      <c r="Z4415" s="17">
        <f t="shared" si="487"/>
        <v>5.5555555555555554</v>
      </c>
      <c r="AA4415" s="17">
        <f t="shared" si="488"/>
        <v>5.5555555555555554</v>
      </c>
      <c r="AB4415" s="17">
        <f t="shared" si="489"/>
        <v>11.658097686375321</v>
      </c>
      <c r="AC4415" s="17" t="s">
        <v>17654</v>
      </c>
    </row>
    <row r="4416" spans="1:29" x14ac:dyDescent="0.25">
      <c r="A4416" t="s">
        <v>3339</v>
      </c>
      <c r="B4416" s="165" t="s">
        <v>14844</v>
      </c>
      <c r="C4416" t="s">
        <v>14845</v>
      </c>
      <c r="D4416" s="1">
        <v>45189</v>
      </c>
      <c r="E4416">
        <f t="shared" si="484"/>
        <v>18</v>
      </c>
      <c r="F4416" t="s">
        <v>14</v>
      </c>
      <c r="G4416">
        <v>760</v>
      </c>
      <c r="H4416">
        <f t="shared" si="483"/>
        <v>76</v>
      </c>
      <c r="I4416" t="s">
        <v>7</v>
      </c>
      <c r="J4416" t="s">
        <v>8</v>
      </c>
      <c r="K4416" t="s">
        <v>14846</v>
      </c>
      <c r="L4416" t="s">
        <v>8</v>
      </c>
      <c r="M4416" t="s">
        <v>14</v>
      </c>
      <c r="N4416" t="str">
        <f t="shared" si="485"/>
        <v>F</v>
      </c>
      <c r="O4416" t="s">
        <v>2025</v>
      </c>
      <c r="P4416" t="s">
        <v>2026</v>
      </c>
      <c r="Q4416" t="s">
        <v>221</v>
      </c>
      <c r="R4416">
        <v>4</v>
      </c>
      <c r="S4416">
        <f t="shared" si="486"/>
        <v>2019</v>
      </c>
      <c r="T4416" t="s">
        <v>12</v>
      </c>
      <c r="U4416">
        <v>0.999999999999997</v>
      </c>
      <c r="V4416" t="s">
        <v>3346</v>
      </c>
      <c r="W4416">
        <f>VLOOKUP(Q4416,'PBT Tag Rates'!$B$5:$E$44,4,FALSE)</f>
        <v>0.95971980899999998</v>
      </c>
      <c r="X4416">
        <v>1</v>
      </c>
      <c r="Y4416" s="14">
        <f>IFERROR(LOOKUP(H4416,{30,43,48,53,58,63,68,73,78,83,88,93,97},{42,47,52,57,62,67,72,77,82,87,92,99,100}),999)</f>
        <v>77</v>
      </c>
      <c r="Z4416" s="17">
        <f t="shared" si="487"/>
        <v>5.5555555555555554</v>
      </c>
      <c r="AA4416" s="17">
        <f t="shared" si="488"/>
        <v>5.5555555555555554</v>
      </c>
      <c r="AB4416" s="17">
        <f t="shared" si="489"/>
        <v>11.658097686375321</v>
      </c>
      <c r="AC4416" s="17" t="s">
        <v>17654</v>
      </c>
    </row>
    <row r="4417" spans="1:29" x14ac:dyDescent="0.25">
      <c r="A4417" t="s">
        <v>3339</v>
      </c>
      <c r="B4417" s="165" t="s">
        <v>14847</v>
      </c>
      <c r="C4417" t="s">
        <v>127</v>
      </c>
      <c r="D4417" s="1">
        <v>45189</v>
      </c>
      <c r="E4417">
        <f t="shared" si="484"/>
        <v>18</v>
      </c>
      <c r="F4417" t="s">
        <v>14</v>
      </c>
      <c r="G4417">
        <v>740</v>
      </c>
      <c r="H4417">
        <f t="shared" si="483"/>
        <v>74</v>
      </c>
      <c r="I4417" t="s">
        <v>9</v>
      </c>
      <c r="J4417">
        <v>1</v>
      </c>
      <c r="K4417" t="s">
        <v>8</v>
      </c>
      <c r="L4417" t="s">
        <v>8</v>
      </c>
      <c r="M4417" t="s">
        <v>14</v>
      </c>
      <c r="N4417" t="str">
        <f t="shared" si="485"/>
        <v>F</v>
      </c>
      <c r="O4417" t="s">
        <v>1981</v>
      </c>
      <c r="P4417" t="s">
        <v>1982</v>
      </c>
      <c r="Q4417" t="s">
        <v>221</v>
      </c>
      <c r="R4417">
        <v>4</v>
      </c>
      <c r="S4417">
        <f t="shared" si="486"/>
        <v>2019</v>
      </c>
      <c r="T4417" t="s">
        <v>12</v>
      </c>
      <c r="U4417">
        <v>1</v>
      </c>
      <c r="V4417" t="s">
        <v>3346</v>
      </c>
      <c r="W4417">
        <f>VLOOKUP(Q4417,'PBT Tag Rates'!$B$5:$E$44,4,FALSE)</f>
        <v>0.95971980899999998</v>
      </c>
      <c r="X4417">
        <v>1</v>
      </c>
      <c r="Y4417" s="14">
        <f>IFERROR(LOOKUP(H4417,{30,43,48,53,58,63,68,73,78,83,88,93,97},{42,47,52,57,62,67,72,77,82,87,92,99,100}),999)</f>
        <v>77</v>
      </c>
      <c r="Z4417" s="17">
        <f t="shared" si="487"/>
        <v>5.5555555555555554</v>
      </c>
      <c r="AA4417" s="17">
        <f t="shared" si="488"/>
        <v>5.5555555555555554</v>
      </c>
      <c r="AB4417" s="17">
        <f t="shared" si="489"/>
        <v>11.658097686375321</v>
      </c>
      <c r="AC4417" s="17" t="s">
        <v>17654</v>
      </c>
    </row>
    <row r="4418" spans="1:29" x14ac:dyDescent="0.25">
      <c r="A4418" t="s">
        <v>3339</v>
      </c>
      <c r="B4418" s="165" t="s">
        <v>14848</v>
      </c>
      <c r="C4418" t="s">
        <v>14849</v>
      </c>
      <c r="D4418" s="1">
        <v>45189</v>
      </c>
      <c r="E4418">
        <f t="shared" si="484"/>
        <v>18</v>
      </c>
      <c r="F4418" t="s">
        <v>14</v>
      </c>
      <c r="G4418">
        <v>730</v>
      </c>
      <c r="H4418">
        <f t="shared" si="483"/>
        <v>73</v>
      </c>
      <c r="I4418" t="s">
        <v>7</v>
      </c>
      <c r="J4418" t="s">
        <v>8</v>
      </c>
      <c r="K4418" t="s">
        <v>14850</v>
      </c>
      <c r="L4418" t="s">
        <v>8</v>
      </c>
      <c r="M4418" t="s">
        <v>14</v>
      </c>
      <c r="N4418" t="str">
        <f t="shared" si="485"/>
        <v>F</v>
      </c>
      <c r="O4418" t="s">
        <v>8</v>
      </c>
      <c r="P4418" t="s">
        <v>8</v>
      </c>
      <c r="Q4418" t="s">
        <v>11</v>
      </c>
      <c r="R4418" t="s">
        <v>8</v>
      </c>
      <c r="S4418" t="str">
        <f t="shared" si="486"/>
        <v>U</v>
      </c>
      <c r="T4418" t="s">
        <v>12</v>
      </c>
      <c r="U4418">
        <v>1</v>
      </c>
      <c r="V4418" t="s">
        <v>11</v>
      </c>
      <c r="W4418" t="e">
        <f>VLOOKUP(Q4418,'PBT Tag Rates'!$B$5:$E$44,4,FALSE)</f>
        <v>#N/A</v>
      </c>
      <c r="X4418">
        <v>1</v>
      </c>
      <c r="Y4418" s="14">
        <f>IFERROR(LOOKUP(H4418,{30,43,48,53,58,63,68,73,78,83,88,93,97},{42,47,52,57,62,67,72,77,82,87,92,99,100}),999)</f>
        <v>77</v>
      </c>
      <c r="Z4418" s="17">
        <f t="shared" si="487"/>
        <v>5.5555555555555554</v>
      </c>
      <c r="AA4418" s="17">
        <f t="shared" si="488"/>
        <v>5.5555555555555554</v>
      </c>
      <c r="AB4418" s="17">
        <f t="shared" si="489"/>
        <v>11.658097686375321</v>
      </c>
      <c r="AC4418" s="17" t="s">
        <v>17654</v>
      </c>
    </row>
    <row r="4419" spans="1:29" x14ac:dyDescent="0.25">
      <c r="A4419" t="s">
        <v>3339</v>
      </c>
      <c r="B4419" s="165" t="s">
        <v>14851</v>
      </c>
      <c r="C4419" t="s">
        <v>14852</v>
      </c>
      <c r="D4419" s="1">
        <v>45189</v>
      </c>
      <c r="E4419">
        <f t="shared" si="484"/>
        <v>18</v>
      </c>
      <c r="F4419" t="s">
        <v>14</v>
      </c>
      <c r="G4419">
        <v>710</v>
      </c>
      <c r="H4419">
        <f t="shared" si="483"/>
        <v>71</v>
      </c>
      <c r="I4419" t="s">
        <v>7</v>
      </c>
      <c r="J4419" t="s">
        <v>8</v>
      </c>
      <c r="K4419" t="s">
        <v>14853</v>
      </c>
      <c r="L4419" t="s">
        <v>8</v>
      </c>
      <c r="M4419" t="s">
        <v>14</v>
      </c>
      <c r="N4419" t="str">
        <f t="shared" si="485"/>
        <v>F</v>
      </c>
      <c r="O4419" t="s">
        <v>5007</v>
      </c>
      <c r="P4419" t="s">
        <v>9981</v>
      </c>
      <c r="Q4419" t="s">
        <v>221</v>
      </c>
      <c r="R4419">
        <v>4</v>
      </c>
      <c r="S4419">
        <f t="shared" si="486"/>
        <v>2019</v>
      </c>
      <c r="T4419" t="s">
        <v>12</v>
      </c>
      <c r="U4419">
        <v>0.999999999999999</v>
      </c>
      <c r="V4419" t="s">
        <v>3363</v>
      </c>
      <c r="W4419">
        <f>VLOOKUP(Q4419,'PBT Tag Rates'!$B$5:$E$44,4,FALSE)</f>
        <v>0.95971980899999998</v>
      </c>
      <c r="X4419">
        <v>1</v>
      </c>
      <c r="Y4419" s="14">
        <f>IFERROR(LOOKUP(H4419,{30,43,48,53,58,63,68,73,78,83,88,93,97},{42,47,52,57,62,67,72,77,82,87,92,99,100}),999)</f>
        <v>72</v>
      </c>
      <c r="Z4419" s="17">
        <f t="shared" si="487"/>
        <v>5.5555555555555554</v>
      </c>
      <c r="AA4419" s="17">
        <f t="shared" si="488"/>
        <v>5.5555555555555554</v>
      </c>
      <c r="AB4419" s="17">
        <f t="shared" si="489"/>
        <v>11.658097686375321</v>
      </c>
      <c r="AC4419" s="17" t="s">
        <v>17654</v>
      </c>
    </row>
    <row r="4420" spans="1:29" x14ac:dyDescent="0.25">
      <c r="A4420" t="s">
        <v>3339</v>
      </c>
      <c r="B4420" s="165" t="s">
        <v>14854</v>
      </c>
      <c r="C4420" t="s">
        <v>128</v>
      </c>
      <c r="D4420" s="1">
        <v>45189</v>
      </c>
      <c r="E4420">
        <f t="shared" si="484"/>
        <v>18</v>
      </c>
      <c r="F4420" t="s">
        <v>6</v>
      </c>
      <c r="G4420">
        <v>620</v>
      </c>
      <c r="H4420">
        <f t="shared" si="483"/>
        <v>62</v>
      </c>
      <c r="I4420" t="s">
        <v>7</v>
      </c>
      <c r="J4420" t="s">
        <v>8</v>
      </c>
      <c r="K4420" t="s">
        <v>8</v>
      </c>
      <c r="L4420" t="s">
        <v>8</v>
      </c>
      <c r="M4420" t="s">
        <v>6</v>
      </c>
      <c r="N4420" t="str">
        <f t="shared" si="485"/>
        <v>M</v>
      </c>
      <c r="O4420" t="s">
        <v>8</v>
      </c>
      <c r="P4420" t="s">
        <v>8</v>
      </c>
      <c r="Q4420" t="s">
        <v>11</v>
      </c>
      <c r="R4420" t="s">
        <v>8</v>
      </c>
      <c r="S4420" t="str">
        <f t="shared" si="486"/>
        <v>U</v>
      </c>
      <c r="T4420" t="s">
        <v>12</v>
      </c>
      <c r="U4420">
        <v>1</v>
      </c>
      <c r="V4420" t="s">
        <v>11</v>
      </c>
      <c r="W4420" t="e">
        <f>VLOOKUP(Q4420,'PBT Tag Rates'!$B$5:$E$44,4,FALSE)</f>
        <v>#N/A</v>
      </c>
      <c r="X4420">
        <v>1</v>
      </c>
      <c r="Y4420" s="14">
        <f>IFERROR(LOOKUP(H4420,{30,43,48,53,58,63,68,73,78,83,88,93,97},{42,47,52,57,62,67,72,77,82,87,92,99,100}),999)</f>
        <v>62</v>
      </c>
      <c r="Z4420" s="17">
        <f t="shared" si="487"/>
        <v>5.5555555555555554</v>
      </c>
      <c r="AA4420" s="17">
        <f t="shared" si="488"/>
        <v>5.5555555555555554</v>
      </c>
      <c r="AB4420" s="17">
        <f t="shared" si="489"/>
        <v>11.658097686375321</v>
      </c>
      <c r="AC4420" s="17" t="s">
        <v>17654</v>
      </c>
    </row>
    <row r="4421" spans="1:29" x14ac:dyDescent="0.25">
      <c r="A4421" t="s">
        <v>3339</v>
      </c>
      <c r="B4421" s="165" t="s">
        <v>14855</v>
      </c>
      <c r="C4421" t="s">
        <v>129</v>
      </c>
      <c r="D4421" s="1">
        <v>45189</v>
      </c>
      <c r="E4421">
        <f t="shared" si="484"/>
        <v>18</v>
      </c>
      <c r="F4421" t="s">
        <v>14</v>
      </c>
      <c r="G4421">
        <v>720</v>
      </c>
      <c r="H4421">
        <f t="shared" si="483"/>
        <v>72</v>
      </c>
      <c r="I4421" t="s">
        <v>7</v>
      </c>
      <c r="J4421" t="s">
        <v>8</v>
      </c>
      <c r="K4421" t="s">
        <v>14856</v>
      </c>
      <c r="L4421" t="s">
        <v>8</v>
      </c>
      <c r="M4421" t="s">
        <v>14</v>
      </c>
      <c r="N4421" t="str">
        <f t="shared" si="485"/>
        <v>F</v>
      </c>
      <c r="O4421" t="s">
        <v>602</v>
      </c>
      <c r="P4421" t="s">
        <v>661</v>
      </c>
      <c r="Q4421" t="s">
        <v>221</v>
      </c>
      <c r="R4421">
        <v>4</v>
      </c>
      <c r="S4421">
        <f t="shared" si="486"/>
        <v>2019</v>
      </c>
      <c r="T4421" t="s">
        <v>12</v>
      </c>
      <c r="U4421">
        <v>0.999999999999997</v>
      </c>
      <c r="V4421" t="s">
        <v>3396</v>
      </c>
      <c r="W4421">
        <f>VLOOKUP(Q4421,'PBT Tag Rates'!$B$5:$E$44,4,FALSE)</f>
        <v>0.95971980899999998</v>
      </c>
      <c r="X4421">
        <v>1</v>
      </c>
      <c r="Y4421" s="14">
        <f>IFERROR(LOOKUP(H4421,{30,43,48,53,58,63,68,73,78,83,88,93,97},{42,47,52,57,62,67,72,77,82,87,92,99,100}),999)</f>
        <v>72</v>
      </c>
      <c r="Z4421" s="17">
        <f t="shared" si="487"/>
        <v>5.5555555555555554</v>
      </c>
      <c r="AA4421" s="17">
        <f t="shared" si="488"/>
        <v>5.5555555555555554</v>
      </c>
      <c r="AB4421" s="17">
        <f t="shared" si="489"/>
        <v>11.658097686375321</v>
      </c>
      <c r="AC4421" s="17" t="s">
        <v>17655</v>
      </c>
    </row>
    <row r="4422" spans="1:29" x14ac:dyDescent="0.25">
      <c r="A4422" t="s">
        <v>3339</v>
      </c>
      <c r="B4422" s="165" t="s">
        <v>14857</v>
      </c>
      <c r="C4422" t="s">
        <v>14858</v>
      </c>
      <c r="D4422" s="1">
        <v>45189</v>
      </c>
      <c r="E4422">
        <f t="shared" si="484"/>
        <v>18</v>
      </c>
      <c r="F4422" t="s">
        <v>14</v>
      </c>
      <c r="G4422">
        <v>700</v>
      </c>
      <c r="H4422">
        <f t="shared" si="483"/>
        <v>70</v>
      </c>
      <c r="I4422" t="s">
        <v>7</v>
      </c>
      <c r="J4422" t="s">
        <v>8</v>
      </c>
      <c r="K4422" t="s">
        <v>14859</v>
      </c>
      <c r="L4422" t="s">
        <v>8</v>
      </c>
      <c r="M4422" t="s">
        <v>14</v>
      </c>
      <c r="N4422" t="str">
        <f t="shared" si="485"/>
        <v>F</v>
      </c>
      <c r="O4422" t="s">
        <v>8</v>
      </c>
      <c r="P4422" t="s">
        <v>8</v>
      </c>
      <c r="Q4422" t="s">
        <v>11</v>
      </c>
      <c r="R4422" t="s">
        <v>8</v>
      </c>
      <c r="S4422" t="str">
        <f t="shared" si="486"/>
        <v>U</v>
      </c>
      <c r="T4422" t="s">
        <v>12</v>
      </c>
      <c r="U4422">
        <v>1</v>
      </c>
      <c r="V4422" t="s">
        <v>11</v>
      </c>
      <c r="W4422" t="e">
        <f>VLOOKUP(Q4422,'PBT Tag Rates'!$B$5:$E$44,4,FALSE)</f>
        <v>#N/A</v>
      </c>
      <c r="X4422">
        <v>1</v>
      </c>
      <c r="Y4422" s="14">
        <f>IFERROR(LOOKUP(H4422,{30,43,48,53,58,63,68,73,78,83,88,93,97},{42,47,52,57,62,67,72,77,82,87,92,99,100}),999)</f>
        <v>72</v>
      </c>
      <c r="Z4422" s="17">
        <f t="shared" si="487"/>
        <v>5.5555555555555554</v>
      </c>
      <c r="AA4422" s="17">
        <f t="shared" si="488"/>
        <v>5.5555555555555554</v>
      </c>
      <c r="AB4422" s="17">
        <f t="shared" si="489"/>
        <v>11.658097686375321</v>
      </c>
      <c r="AC4422" s="17" t="s">
        <v>17654</v>
      </c>
    </row>
    <row r="4423" spans="1:29" x14ac:dyDescent="0.25">
      <c r="A4423" t="s">
        <v>3339</v>
      </c>
      <c r="B4423" s="165" t="s">
        <v>14860</v>
      </c>
      <c r="C4423" t="s">
        <v>14861</v>
      </c>
      <c r="D4423" s="1">
        <v>45189</v>
      </c>
      <c r="E4423">
        <f t="shared" si="484"/>
        <v>18</v>
      </c>
      <c r="F4423" t="s">
        <v>6</v>
      </c>
      <c r="G4423">
        <v>700</v>
      </c>
      <c r="H4423">
        <f t="shared" si="483"/>
        <v>70</v>
      </c>
      <c r="I4423" t="s">
        <v>9</v>
      </c>
      <c r="J4423">
        <v>1</v>
      </c>
      <c r="K4423" t="s">
        <v>14862</v>
      </c>
      <c r="L4423" t="s">
        <v>8</v>
      </c>
      <c r="M4423" t="s">
        <v>6</v>
      </c>
      <c r="N4423" t="str">
        <f t="shared" si="485"/>
        <v>M</v>
      </c>
      <c r="O4423" t="s">
        <v>14863</v>
      </c>
      <c r="P4423" t="s">
        <v>14864</v>
      </c>
      <c r="Q4423" t="s">
        <v>918</v>
      </c>
      <c r="R4423">
        <v>3</v>
      </c>
      <c r="S4423">
        <f t="shared" si="486"/>
        <v>2020</v>
      </c>
      <c r="T4423" t="s">
        <v>12</v>
      </c>
      <c r="U4423">
        <v>1</v>
      </c>
      <c r="V4423" t="s">
        <v>3386</v>
      </c>
      <c r="W4423">
        <f>VLOOKUP(Q4423,'PBT Tag Rates'!$B$5:$E$44,4,FALSE)</f>
        <v>0.98961045999999997</v>
      </c>
      <c r="X4423">
        <v>1</v>
      </c>
      <c r="Y4423" s="14">
        <f>IFERROR(LOOKUP(H4423,{30,43,48,53,58,63,68,73,78,83,88,93,97},{42,47,52,57,62,67,72,77,82,87,92,99,100}),999)</f>
        <v>72</v>
      </c>
      <c r="Z4423" s="17">
        <f t="shared" si="487"/>
        <v>5.5555555555555554</v>
      </c>
      <c r="AA4423" s="17">
        <f t="shared" si="488"/>
        <v>5.5555555555555554</v>
      </c>
      <c r="AB4423" s="17">
        <f t="shared" si="489"/>
        <v>11.658097686375321</v>
      </c>
      <c r="AC4423" s="17" t="s">
        <v>17654</v>
      </c>
    </row>
    <row r="4424" spans="1:29" x14ac:dyDescent="0.25">
      <c r="A4424" t="s">
        <v>3339</v>
      </c>
      <c r="B4424" s="165" t="s">
        <v>14865</v>
      </c>
      <c r="C4424" t="s">
        <v>130</v>
      </c>
      <c r="D4424" s="1">
        <v>45189</v>
      </c>
      <c r="E4424">
        <f t="shared" si="484"/>
        <v>18</v>
      </c>
      <c r="F4424" t="s">
        <v>14</v>
      </c>
      <c r="G4424">
        <v>670</v>
      </c>
      <c r="H4424">
        <f t="shared" si="483"/>
        <v>67</v>
      </c>
      <c r="I4424" t="s">
        <v>9</v>
      </c>
      <c r="J4424" t="s">
        <v>8</v>
      </c>
      <c r="K4424" t="s">
        <v>8</v>
      </c>
      <c r="L4424" t="s">
        <v>8</v>
      </c>
      <c r="M4424" t="s">
        <v>14</v>
      </c>
      <c r="N4424" t="str">
        <f t="shared" si="485"/>
        <v>F</v>
      </c>
      <c r="O4424" t="s">
        <v>14866</v>
      </c>
      <c r="P4424" t="s">
        <v>14867</v>
      </c>
      <c r="Q4424" t="s">
        <v>1575</v>
      </c>
      <c r="R4424">
        <v>4</v>
      </c>
      <c r="S4424">
        <f t="shared" si="486"/>
        <v>2019</v>
      </c>
      <c r="T4424" t="s">
        <v>12</v>
      </c>
      <c r="U4424">
        <v>0.999999999999998</v>
      </c>
      <c r="V4424" t="s">
        <v>9534</v>
      </c>
      <c r="W4424">
        <f>VLOOKUP(Q4424,'PBT Tag Rates'!$B$5:$E$44,4,FALSE)</f>
        <v>0.96016800000000002</v>
      </c>
      <c r="X4424">
        <v>1</v>
      </c>
      <c r="Y4424" s="14">
        <f>IFERROR(LOOKUP(H4424,{30,43,48,53,58,63,68,73,78,83,88,93,97},{42,47,52,57,62,67,72,77,82,87,92,99,100}),999)</f>
        <v>67</v>
      </c>
      <c r="Z4424" s="17">
        <f t="shared" si="487"/>
        <v>5.5555555555555554</v>
      </c>
      <c r="AA4424" s="17">
        <f t="shared" si="488"/>
        <v>5.5555555555555554</v>
      </c>
      <c r="AB4424" s="17">
        <f t="shared" si="489"/>
        <v>11.658097686375321</v>
      </c>
      <c r="AC4424" s="17" t="s">
        <v>17655</v>
      </c>
    </row>
    <row r="4425" spans="1:29" x14ac:dyDescent="0.25">
      <c r="A4425" t="s">
        <v>3339</v>
      </c>
      <c r="B4425" s="165" t="s">
        <v>14868</v>
      </c>
      <c r="C4425" t="s">
        <v>131</v>
      </c>
      <c r="D4425" s="1">
        <v>45189</v>
      </c>
      <c r="E4425">
        <f t="shared" si="484"/>
        <v>18</v>
      </c>
      <c r="F4425" t="s">
        <v>6</v>
      </c>
      <c r="G4425">
        <v>590</v>
      </c>
      <c r="H4425">
        <f t="shared" si="483"/>
        <v>59</v>
      </c>
      <c r="I4425" t="s">
        <v>9</v>
      </c>
      <c r="J4425">
        <v>1</v>
      </c>
      <c r="K4425" t="s">
        <v>8</v>
      </c>
      <c r="L4425" t="s">
        <v>8</v>
      </c>
      <c r="M4425" t="s">
        <v>6</v>
      </c>
      <c r="N4425" t="str">
        <f t="shared" si="485"/>
        <v>M</v>
      </c>
      <c r="O4425" t="s">
        <v>14027</v>
      </c>
      <c r="P4425" t="s">
        <v>14028</v>
      </c>
      <c r="Q4425" t="s">
        <v>918</v>
      </c>
      <c r="R4425">
        <v>3</v>
      </c>
      <c r="S4425">
        <f t="shared" si="486"/>
        <v>2020</v>
      </c>
      <c r="T4425" t="s">
        <v>12</v>
      </c>
      <c r="U4425">
        <v>1</v>
      </c>
      <c r="V4425" t="s">
        <v>3346</v>
      </c>
      <c r="W4425">
        <f>VLOOKUP(Q4425,'PBT Tag Rates'!$B$5:$E$44,4,FALSE)</f>
        <v>0.98961045999999997</v>
      </c>
      <c r="X4425">
        <v>1</v>
      </c>
      <c r="Y4425" s="14">
        <f>IFERROR(LOOKUP(H4425,{30,43,48,53,58,63,68,73,78,83,88,93,97},{42,47,52,57,62,67,72,77,82,87,92,99,100}),999)</f>
        <v>62</v>
      </c>
      <c r="Z4425" s="17">
        <f t="shared" si="487"/>
        <v>5.5555555555555554</v>
      </c>
      <c r="AA4425" s="17">
        <f t="shared" si="488"/>
        <v>5.5555555555555554</v>
      </c>
      <c r="AB4425" s="17">
        <f t="shared" si="489"/>
        <v>11.658097686375321</v>
      </c>
      <c r="AC4425" s="17" t="s">
        <v>17654</v>
      </c>
    </row>
    <row r="4426" spans="1:29" x14ac:dyDescent="0.25">
      <c r="A4426" t="s">
        <v>3339</v>
      </c>
      <c r="B4426" s="165" t="s">
        <v>14869</v>
      </c>
      <c r="C4426" t="s">
        <v>14870</v>
      </c>
      <c r="D4426" s="1">
        <v>45189</v>
      </c>
      <c r="E4426">
        <f t="shared" si="484"/>
        <v>18</v>
      </c>
      <c r="F4426" t="s">
        <v>14</v>
      </c>
      <c r="G4426">
        <v>780</v>
      </c>
      <c r="H4426">
        <f t="shared" si="483"/>
        <v>78</v>
      </c>
      <c r="I4426" t="s">
        <v>7</v>
      </c>
      <c r="J4426" t="s">
        <v>8</v>
      </c>
      <c r="K4426" t="s">
        <v>14871</v>
      </c>
      <c r="L4426" t="s">
        <v>8</v>
      </c>
      <c r="M4426" t="s">
        <v>14</v>
      </c>
      <c r="N4426" t="str">
        <f t="shared" si="485"/>
        <v>F</v>
      </c>
      <c r="O4426" t="s">
        <v>645</v>
      </c>
      <c r="P4426" t="s">
        <v>1409</v>
      </c>
      <c r="Q4426" t="s">
        <v>221</v>
      </c>
      <c r="R4426">
        <v>4</v>
      </c>
      <c r="S4426">
        <f t="shared" si="486"/>
        <v>2019</v>
      </c>
      <c r="T4426" t="s">
        <v>12</v>
      </c>
      <c r="U4426">
        <v>0.999999999999999</v>
      </c>
      <c r="V4426" t="s">
        <v>3346</v>
      </c>
      <c r="W4426">
        <f>VLOOKUP(Q4426,'PBT Tag Rates'!$B$5:$E$44,4,FALSE)</f>
        <v>0.95971980899999998</v>
      </c>
      <c r="X4426">
        <v>1</v>
      </c>
      <c r="Y4426" s="14">
        <f>IFERROR(LOOKUP(H4426,{30,43,48,53,58,63,68,73,78,83,88,93,97},{42,47,52,57,62,67,72,77,82,87,92,99,100}),999)</f>
        <v>82</v>
      </c>
      <c r="Z4426" s="17">
        <f t="shared" si="487"/>
        <v>5.5555555555555554</v>
      </c>
      <c r="AA4426" s="17">
        <f t="shared" si="488"/>
        <v>5.5555555555555554</v>
      </c>
      <c r="AB4426" s="17">
        <f t="shared" si="489"/>
        <v>11.658097686375321</v>
      </c>
      <c r="AC4426" s="17" t="s">
        <v>17654</v>
      </c>
    </row>
    <row r="4427" spans="1:29" x14ac:dyDescent="0.25">
      <c r="A4427" t="s">
        <v>3339</v>
      </c>
      <c r="B4427" s="165" t="s">
        <v>14872</v>
      </c>
      <c r="C4427" t="s">
        <v>14873</v>
      </c>
      <c r="D4427" s="1">
        <v>45189</v>
      </c>
      <c r="E4427">
        <f t="shared" si="484"/>
        <v>18</v>
      </c>
      <c r="F4427" t="s">
        <v>14</v>
      </c>
      <c r="G4427">
        <v>730</v>
      </c>
      <c r="H4427">
        <f t="shared" si="483"/>
        <v>73</v>
      </c>
      <c r="I4427" t="s">
        <v>7</v>
      </c>
      <c r="J4427" t="s">
        <v>8</v>
      </c>
      <c r="K4427" t="s">
        <v>14874</v>
      </c>
      <c r="L4427" t="s">
        <v>8</v>
      </c>
      <c r="M4427" t="s">
        <v>14</v>
      </c>
      <c r="N4427" t="str">
        <f t="shared" si="485"/>
        <v>F</v>
      </c>
      <c r="O4427" t="s">
        <v>8</v>
      </c>
      <c r="P4427" t="s">
        <v>8</v>
      </c>
      <c r="Q4427" t="s">
        <v>11</v>
      </c>
      <c r="R4427" t="s">
        <v>8</v>
      </c>
      <c r="S4427" t="str">
        <f t="shared" si="486"/>
        <v>U</v>
      </c>
      <c r="T4427" t="s">
        <v>12</v>
      </c>
      <c r="U4427">
        <v>1</v>
      </c>
      <c r="V4427" t="s">
        <v>11</v>
      </c>
      <c r="W4427" t="e">
        <f>VLOOKUP(Q4427,'PBT Tag Rates'!$B$5:$E$44,4,FALSE)</f>
        <v>#N/A</v>
      </c>
      <c r="X4427">
        <v>1</v>
      </c>
      <c r="Y4427" s="14">
        <f>IFERROR(LOOKUP(H4427,{30,43,48,53,58,63,68,73,78,83,88,93,97},{42,47,52,57,62,67,72,77,82,87,92,99,100}),999)</f>
        <v>77</v>
      </c>
      <c r="Z4427" s="17">
        <f t="shared" si="487"/>
        <v>5.5555555555555554</v>
      </c>
      <c r="AA4427" s="17">
        <f t="shared" si="488"/>
        <v>5.5555555555555554</v>
      </c>
      <c r="AB4427" s="17">
        <f t="shared" si="489"/>
        <v>11.658097686375321</v>
      </c>
      <c r="AC4427" s="17" t="s">
        <v>17654</v>
      </c>
    </row>
    <row r="4428" spans="1:29" x14ac:dyDescent="0.25">
      <c r="A4428" t="s">
        <v>3339</v>
      </c>
      <c r="B4428" s="165" t="s">
        <v>14875</v>
      </c>
      <c r="C4428" t="s">
        <v>132</v>
      </c>
      <c r="D4428" s="1">
        <v>45189</v>
      </c>
      <c r="E4428">
        <f t="shared" si="484"/>
        <v>18</v>
      </c>
      <c r="F4428" t="s">
        <v>6</v>
      </c>
      <c r="G4428">
        <v>710</v>
      </c>
      <c r="H4428">
        <f t="shared" si="483"/>
        <v>71</v>
      </c>
      <c r="I4428" t="s">
        <v>7</v>
      </c>
      <c r="J4428" t="s">
        <v>8</v>
      </c>
      <c r="K4428" t="s">
        <v>14876</v>
      </c>
      <c r="L4428" t="s">
        <v>8</v>
      </c>
      <c r="M4428" t="s">
        <v>6</v>
      </c>
      <c r="N4428" t="str">
        <f t="shared" si="485"/>
        <v>M</v>
      </c>
      <c r="O4428" t="s">
        <v>8</v>
      </c>
      <c r="P4428" t="s">
        <v>8</v>
      </c>
      <c r="Q4428" t="s">
        <v>11</v>
      </c>
      <c r="R4428" t="s">
        <v>8</v>
      </c>
      <c r="S4428" t="str">
        <f t="shared" si="486"/>
        <v>U</v>
      </c>
      <c r="T4428" t="s">
        <v>12</v>
      </c>
      <c r="U4428">
        <v>0.999999999999997</v>
      </c>
      <c r="V4428" t="s">
        <v>11</v>
      </c>
      <c r="W4428" t="e">
        <f>VLOOKUP(Q4428,'PBT Tag Rates'!$B$5:$E$44,4,FALSE)</f>
        <v>#N/A</v>
      </c>
      <c r="X4428">
        <v>1</v>
      </c>
      <c r="Y4428" s="14">
        <f>IFERROR(LOOKUP(H4428,{30,43,48,53,58,63,68,73,78,83,88,93,97},{42,47,52,57,62,67,72,77,82,87,92,99,100}),999)</f>
        <v>72</v>
      </c>
      <c r="Z4428" s="17">
        <f t="shared" si="487"/>
        <v>5.5555555555555554</v>
      </c>
      <c r="AA4428" s="17">
        <f t="shared" si="488"/>
        <v>5.5555555555555554</v>
      </c>
      <c r="AB4428" s="17">
        <f t="shared" si="489"/>
        <v>11.658097686375321</v>
      </c>
      <c r="AC4428" s="17" t="s">
        <v>17654</v>
      </c>
    </row>
    <row r="4429" spans="1:29" x14ac:dyDescent="0.25">
      <c r="A4429" t="s">
        <v>3339</v>
      </c>
      <c r="B4429" s="165" t="s">
        <v>14877</v>
      </c>
      <c r="C4429" t="s">
        <v>133</v>
      </c>
      <c r="D4429" s="1">
        <v>45189</v>
      </c>
      <c r="E4429">
        <f t="shared" si="484"/>
        <v>18</v>
      </c>
      <c r="F4429" t="s">
        <v>14</v>
      </c>
      <c r="G4429">
        <v>680</v>
      </c>
      <c r="H4429">
        <f t="shared" si="483"/>
        <v>68</v>
      </c>
      <c r="I4429" t="s">
        <v>7</v>
      </c>
      <c r="J4429" t="s">
        <v>8</v>
      </c>
      <c r="K4429" t="s">
        <v>8</v>
      </c>
      <c r="L4429" t="s">
        <v>8</v>
      </c>
      <c r="M4429" t="s">
        <v>14</v>
      </c>
      <c r="N4429" t="str">
        <f t="shared" si="485"/>
        <v>F</v>
      </c>
      <c r="O4429" t="s">
        <v>2606</v>
      </c>
      <c r="P4429" t="s">
        <v>10819</v>
      </c>
      <c r="Q4429" t="s">
        <v>221</v>
      </c>
      <c r="R4429">
        <v>4</v>
      </c>
      <c r="S4429">
        <f t="shared" si="486"/>
        <v>2019</v>
      </c>
      <c r="T4429" t="s">
        <v>12</v>
      </c>
      <c r="U4429">
        <v>0.999999999999995</v>
      </c>
      <c r="V4429" t="s">
        <v>3386</v>
      </c>
      <c r="W4429">
        <f>VLOOKUP(Q4429,'PBT Tag Rates'!$B$5:$E$44,4,FALSE)</f>
        <v>0.95971980899999998</v>
      </c>
      <c r="X4429">
        <v>1</v>
      </c>
      <c r="Y4429" s="14">
        <f>IFERROR(LOOKUP(H4429,{30,43,48,53,58,63,68,73,78,83,88,93,97},{42,47,52,57,62,67,72,77,82,87,92,99,100}),999)</f>
        <v>72</v>
      </c>
      <c r="Z4429" s="17">
        <f t="shared" si="487"/>
        <v>5.5555555555555554</v>
      </c>
      <c r="AA4429" s="17">
        <f t="shared" si="488"/>
        <v>5.5555555555555554</v>
      </c>
      <c r="AB4429" s="17">
        <f t="shared" si="489"/>
        <v>11.658097686375321</v>
      </c>
      <c r="AC4429" s="17" t="s">
        <v>17654</v>
      </c>
    </row>
    <row r="4430" spans="1:29" x14ac:dyDescent="0.25">
      <c r="A4430" t="s">
        <v>3339</v>
      </c>
      <c r="B4430" s="165" t="s">
        <v>14878</v>
      </c>
      <c r="C4430" t="s">
        <v>134</v>
      </c>
      <c r="D4430" s="1">
        <v>45189</v>
      </c>
      <c r="E4430">
        <f t="shared" si="484"/>
        <v>18</v>
      </c>
      <c r="F4430" t="s">
        <v>6</v>
      </c>
      <c r="G4430">
        <v>580</v>
      </c>
      <c r="H4430">
        <f t="shared" si="483"/>
        <v>58</v>
      </c>
      <c r="I4430" t="s">
        <v>7</v>
      </c>
      <c r="J4430" t="s">
        <v>8</v>
      </c>
      <c r="K4430" t="s">
        <v>8</v>
      </c>
      <c r="L4430" t="s">
        <v>8</v>
      </c>
      <c r="M4430" t="s">
        <v>6</v>
      </c>
      <c r="N4430" t="str">
        <f t="shared" si="485"/>
        <v>M</v>
      </c>
      <c r="O4430" t="s">
        <v>8</v>
      </c>
      <c r="P4430" t="s">
        <v>8</v>
      </c>
      <c r="Q4430" t="s">
        <v>11</v>
      </c>
      <c r="R4430" t="s">
        <v>8</v>
      </c>
      <c r="S4430" t="str">
        <f t="shared" si="486"/>
        <v>U</v>
      </c>
      <c r="T4430" t="s">
        <v>12</v>
      </c>
      <c r="U4430">
        <v>0.99999999999999301</v>
      </c>
      <c r="V4430" t="s">
        <v>11</v>
      </c>
      <c r="W4430" t="e">
        <f>VLOOKUP(Q4430,'PBT Tag Rates'!$B$5:$E$44,4,FALSE)</f>
        <v>#N/A</v>
      </c>
      <c r="X4430">
        <v>1</v>
      </c>
      <c r="Y4430" s="14">
        <f>IFERROR(LOOKUP(H4430,{30,43,48,53,58,63,68,73,78,83,88,93,97},{42,47,52,57,62,67,72,77,82,87,92,99,100}),999)</f>
        <v>62</v>
      </c>
      <c r="Z4430" s="17">
        <f t="shared" si="487"/>
        <v>5.5555555555555554</v>
      </c>
      <c r="AA4430" s="17">
        <f t="shared" si="488"/>
        <v>5.5555555555555554</v>
      </c>
      <c r="AB4430" s="17">
        <f t="shared" si="489"/>
        <v>11.658097686375321</v>
      </c>
      <c r="AC4430" s="17" t="s">
        <v>17654</v>
      </c>
    </row>
    <row r="4431" spans="1:29" x14ac:dyDescent="0.25">
      <c r="A4431" t="s">
        <v>3339</v>
      </c>
      <c r="B4431" s="165" t="s">
        <v>14879</v>
      </c>
      <c r="C4431" t="s">
        <v>14880</v>
      </c>
      <c r="D4431" s="1">
        <v>45189</v>
      </c>
      <c r="E4431">
        <f t="shared" si="484"/>
        <v>18</v>
      </c>
      <c r="F4431" t="s">
        <v>14</v>
      </c>
      <c r="G4431">
        <v>770</v>
      </c>
      <c r="H4431">
        <f t="shared" si="483"/>
        <v>77</v>
      </c>
      <c r="I4431" t="s">
        <v>7</v>
      </c>
      <c r="J4431" t="s">
        <v>8</v>
      </c>
      <c r="K4431" t="s">
        <v>14881</v>
      </c>
      <c r="L4431" t="s">
        <v>8</v>
      </c>
      <c r="M4431" t="s">
        <v>14</v>
      </c>
      <c r="N4431" t="str">
        <f t="shared" si="485"/>
        <v>F</v>
      </c>
      <c r="O4431" t="s">
        <v>2629</v>
      </c>
      <c r="P4431" t="s">
        <v>2630</v>
      </c>
      <c r="Q4431" t="s">
        <v>221</v>
      </c>
      <c r="R4431">
        <v>4</v>
      </c>
      <c r="S4431">
        <f t="shared" si="486"/>
        <v>2019</v>
      </c>
      <c r="T4431" t="s">
        <v>12</v>
      </c>
      <c r="U4431">
        <v>1</v>
      </c>
      <c r="V4431" t="s">
        <v>3346</v>
      </c>
      <c r="W4431">
        <f>VLOOKUP(Q4431,'PBT Tag Rates'!$B$5:$E$44,4,FALSE)</f>
        <v>0.95971980899999998</v>
      </c>
      <c r="X4431">
        <v>1</v>
      </c>
      <c r="Y4431" s="14">
        <f>IFERROR(LOOKUP(H4431,{30,43,48,53,58,63,68,73,78,83,88,93,97},{42,47,52,57,62,67,72,77,82,87,92,99,100}),999)</f>
        <v>77</v>
      </c>
      <c r="Z4431" s="17">
        <f t="shared" si="487"/>
        <v>5.5555555555555554</v>
      </c>
      <c r="AA4431" s="17">
        <f t="shared" si="488"/>
        <v>5.5555555555555554</v>
      </c>
      <c r="AB4431" s="17">
        <f t="shared" si="489"/>
        <v>11.658097686375321</v>
      </c>
      <c r="AC4431" s="17" t="s">
        <v>17654</v>
      </c>
    </row>
    <row r="4432" spans="1:29" x14ac:dyDescent="0.25">
      <c r="A4432" t="s">
        <v>3339</v>
      </c>
      <c r="B4432" s="165" t="s">
        <v>14882</v>
      </c>
      <c r="C4432" t="s">
        <v>135</v>
      </c>
      <c r="D4432" s="1">
        <v>45189</v>
      </c>
      <c r="E4432">
        <f t="shared" si="484"/>
        <v>18</v>
      </c>
      <c r="F4432" t="s">
        <v>14</v>
      </c>
      <c r="G4432">
        <v>790</v>
      </c>
      <c r="H4432">
        <f t="shared" si="483"/>
        <v>79</v>
      </c>
      <c r="I4432" t="s">
        <v>7</v>
      </c>
      <c r="J4432" t="s">
        <v>8</v>
      </c>
      <c r="K4432" t="s">
        <v>14883</v>
      </c>
      <c r="L4432" t="s">
        <v>8</v>
      </c>
      <c r="M4432" t="s">
        <v>14</v>
      </c>
      <c r="N4432" t="str">
        <f t="shared" si="485"/>
        <v>F</v>
      </c>
      <c r="O4432" t="s">
        <v>8</v>
      </c>
      <c r="P4432" t="s">
        <v>8</v>
      </c>
      <c r="Q4432" t="s">
        <v>11</v>
      </c>
      <c r="R4432" t="s">
        <v>8</v>
      </c>
      <c r="S4432" t="str">
        <f t="shared" si="486"/>
        <v>U</v>
      </c>
      <c r="T4432" t="s">
        <v>12</v>
      </c>
      <c r="U4432">
        <v>1</v>
      </c>
      <c r="V4432" t="s">
        <v>11</v>
      </c>
      <c r="W4432" t="e">
        <f>VLOOKUP(Q4432,'PBT Tag Rates'!$B$5:$E$44,4,FALSE)</f>
        <v>#N/A</v>
      </c>
      <c r="X4432">
        <v>1</v>
      </c>
      <c r="Y4432" s="14">
        <f>IFERROR(LOOKUP(H4432,{30,43,48,53,58,63,68,73,78,83,88,93,97},{42,47,52,57,62,67,72,77,82,87,92,99,100}),999)</f>
        <v>82</v>
      </c>
      <c r="Z4432" s="17">
        <f t="shared" si="487"/>
        <v>5.5555555555555554</v>
      </c>
      <c r="AA4432" s="17">
        <f t="shared" si="488"/>
        <v>5.5555555555555554</v>
      </c>
      <c r="AB4432" s="17">
        <f t="shared" si="489"/>
        <v>11.658097686375321</v>
      </c>
      <c r="AC4432" s="17" t="s">
        <v>17654</v>
      </c>
    </row>
    <row r="4433" spans="1:29" x14ac:dyDescent="0.25">
      <c r="A4433" t="s">
        <v>3339</v>
      </c>
      <c r="B4433" s="165" t="s">
        <v>14884</v>
      </c>
      <c r="C4433" t="s">
        <v>14885</v>
      </c>
      <c r="D4433" s="1">
        <v>45189</v>
      </c>
      <c r="E4433">
        <f t="shared" si="484"/>
        <v>18</v>
      </c>
      <c r="F4433" t="s">
        <v>14</v>
      </c>
      <c r="G4433">
        <v>890</v>
      </c>
      <c r="H4433">
        <f t="shared" si="483"/>
        <v>89</v>
      </c>
      <c r="I4433" t="s">
        <v>7</v>
      </c>
      <c r="J4433" t="s">
        <v>8</v>
      </c>
      <c r="K4433" t="s">
        <v>14886</v>
      </c>
      <c r="L4433" t="s">
        <v>8</v>
      </c>
      <c r="M4433" t="s">
        <v>14</v>
      </c>
      <c r="N4433" t="str">
        <f t="shared" si="485"/>
        <v>F</v>
      </c>
      <c r="O4433" t="s">
        <v>8</v>
      </c>
      <c r="P4433" t="s">
        <v>8</v>
      </c>
      <c r="Q4433" t="s">
        <v>11</v>
      </c>
      <c r="R4433" t="s">
        <v>8</v>
      </c>
      <c r="S4433" t="str">
        <f t="shared" si="486"/>
        <v>U</v>
      </c>
      <c r="T4433" t="s">
        <v>12</v>
      </c>
      <c r="U4433">
        <v>0.999999999999998</v>
      </c>
      <c r="V4433" t="s">
        <v>11</v>
      </c>
      <c r="W4433" t="e">
        <f>VLOOKUP(Q4433,'PBT Tag Rates'!$B$5:$E$44,4,FALSE)</f>
        <v>#N/A</v>
      </c>
      <c r="X4433">
        <v>1</v>
      </c>
      <c r="Y4433" s="14">
        <f>IFERROR(LOOKUP(H4433,{30,43,48,53,58,63,68,73,78,83,88,93,97},{42,47,52,57,62,67,72,77,82,87,92,99,100}),999)</f>
        <v>92</v>
      </c>
      <c r="Z4433" s="17">
        <f t="shared" si="487"/>
        <v>5.5555555555555554</v>
      </c>
      <c r="AA4433" s="17">
        <f t="shared" si="488"/>
        <v>5.5555555555555554</v>
      </c>
      <c r="AB4433" s="17">
        <f t="shared" si="489"/>
        <v>11.658097686375321</v>
      </c>
      <c r="AC4433" s="17" t="s">
        <v>17654</v>
      </c>
    </row>
    <row r="4434" spans="1:29" x14ac:dyDescent="0.25">
      <c r="A4434" t="s">
        <v>3339</v>
      </c>
      <c r="B4434" s="165" t="s">
        <v>14887</v>
      </c>
      <c r="C4434" t="s">
        <v>14888</v>
      </c>
      <c r="D4434" s="1">
        <v>45189</v>
      </c>
      <c r="E4434">
        <f t="shared" si="484"/>
        <v>18</v>
      </c>
      <c r="F4434" t="s">
        <v>6</v>
      </c>
      <c r="G4434">
        <v>760</v>
      </c>
      <c r="H4434">
        <f t="shared" si="483"/>
        <v>76</v>
      </c>
      <c r="I4434" t="s">
        <v>7</v>
      </c>
      <c r="J4434" t="s">
        <v>8</v>
      </c>
      <c r="K4434" t="s">
        <v>14889</v>
      </c>
      <c r="L4434" t="s">
        <v>8</v>
      </c>
      <c r="M4434" t="s">
        <v>6</v>
      </c>
      <c r="N4434" t="str">
        <f t="shared" si="485"/>
        <v>M</v>
      </c>
      <c r="O4434" t="s">
        <v>2861</v>
      </c>
      <c r="P4434" t="s">
        <v>2948</v>
      </c>
      <c r="Q4434" t="s">
        <v>221</v>
      </c>
      <c r="R4434">
        <v>4</v>
      </c>
      <c r="S4434">
        <f t="shared" si="486"/>
        <v>2019</v>
      </c>
      <c r="T4434" t="s">
        <v>12</v>
      </c>
      <c r="U4434">
        <v>1</v>
      </c>
      <c r="V4434" t="s">
        <v>3396</v>
      </c>
      <c r="W4434">
        <f>VLOOKUP(Q4434,'PBT Tag Rates'!$B$5:$E$44,4,FALSE)</f>
        <v>0.95971980899999998</v>
      </c>
      <c r="X4434">
        <v>1</v>
      </c>
      <c r="Y4434" s="14">
        <f>IFERROR(LOOKUP(H4434,{30,43,48,53,58,63,68,73,78,83,88,93,97},{42,47,52,57,62,67,72,77,82,87,92,99,100}),999)</f>
        <v>77</v>
      </c>
      <c r="Z4434" s="17">
        <f t="shared" si="487"/>
        <v>5.5555555555555554</v>
      </c>
      <c r="AA4434" s="17">
        <f t="shared" si="488"/>
        <v>5.5555555555555554</v>
      </c>
      <c r="AB4434" s="17">
        <f t="shared" si="489"/>
        <v>11.658097686375321</v>
      </c>
      <c r="AC4434" s="17" t="s">
        <v>17655</v>
      </c>
    </row>
    <row r="4435" spans="1:29" x14ac:dyDescent="0.25">
      <c r="A4435" t="s">
        <v>3339</v>
      </c>
      <c r="B4435" s="165" t="s">
        <v>14890</v>
      </c>
      <c r="C4435" t="s">
        <v>136</v>
      </c>
      <c r="D4435" s="1">
        <v>45189</v>
      </c>
      <c r="E4435">
        <f t="shared" si="484"/>
        <v>18</v>
      </c>
      <c r="F4435" t="s">
        <v>14</v>
      </c>
      <c r="G4435">
        <v>700</v>
      </c>
      <c r="H4435">
        <f t="shared" si="483"/>
        <v>70</v>
      </c>
      <c r="I4435" t="s">
        <v>7</v>
      </c>
      <c r="J4435" t="s">
        <v>8</v>
      </c>
      <c r="K4435" t="s">
        <v>14891</v>
      </c>
      <c r="L4435" t="s">
        <v>8</v>
      </c>
      <c r="M4435" t="s">
        <v>14</v>
      </c>
      <c r="N4435" t="str">
        <f t="shared" si="485"/>
        <v>F</v>
      </c>
      <c r="O4435" t="s">
        <v>4453</v>
      </c>
      <c r="P4435" t="s">
        <v>11981</v>
      </c>
      <c r="Q4435" t="s">
        <v>221</v>
      </c>
      <c r="R4435">
        <v>4</v>
      </c>
      <c r="S4435">
        <f t="shared" si="486"/>
        <v>2019</v>
      </c>
      <c r="T4435" t="s">
        <v>12</v>
      </c>
      <c r="U4435">
        <v>1</v>
      </c>
      <c r="V4435" t="s">
        <v>3357</v>
      </c>
      <c r="W4435">
        <f>VLOOKUP(Q4435,'PBT Tag Rates'!$B$5:$E$44,4,FALSE)</f>
        <v>0.95971980899999998</v>
      </c>
      <c r="X4435">
        <v>1</v>
      </c>
      <c r="Y4435" s="14">
        <f>IFERROR(LOOKUP(H4435,{30,43,48,53,58,63,68,73,78,83,88,93,97},{42,47,52,57,62,67,72,77,82,87,92,99,100}),999)</f>
        <v>72</v>
      </c>
      <c r="Z4435" s="17">
        <f t="shared" si="487"/>
        <v>5.5555555555555554</v>
      </c>
      <c r="AA4435" s="17">
        <f t="shared" si="488"/>
        <v>5.5555555555555554</v>
      </c>
      <c r="AB4435" s="17">
        <f t="shared" si="489"/>
        <v>11.658097686375321</v>
      </c>
      <c r="AC4435" s="17" t="s">
        <v>17654</v>
      </c>
    </row>
    <row r="4436" spans="1:29" x14ac:dyDescent="0.25">
      <c r="A4436" t="s">
        <v>3339</v>
      </c>
      <c r="B4436" s="165" t="s">
        <v>14892</v>
      </c>
      <c r="C4436" t="s">
        <v>14893</v>
      </c>
      <c r="D4436" s="1">
        <v>45189</v>
      </c>
      <c r="E4436">
        <f t="shared" si="484"/>
        <v>18</v>
      </c>
      <c r="F4436" t="s">
        <v>6</v>
      </c>
      <c r="G4436">
        <v>710</v>
      </c>
      <c r="H4436">
        <f t="shared" si="483"/>
        <v>71</v>
      </c>
      <c r="I4436" t="s">
        <v>7</v>
      </c>
      <c r="J4436" t="s">
        <v>8</v>
      </c>
      <c r="K4436" t="s">
        <v>14894</v>
      </c>
      <c r="L4436" t="s">
        <v>8</v>
      </c>
      <c r="M4436" t="s">
        <v>6</v>
      </c>
      <c r="N4436" t="str">
        <f t="shared" si="485"/>
        <v>M</v>
      </c>
      <c r="O4436" t="s">
        <v>1866</v>
      </c>
      <c r="P4436" t="s">
        <v>2576</v>
      </c>
      <c r="Q4436" t="s">
        <v>221</v>
      </c>
      <c r="R4436">
        <v>4</v>
      </c>
      <c r="S4436">
        <f t="shared" si="486"/>
        <v>2019</v>
      </c>
      <c r="T4436" t="s">
        <v>12</v>
      </c>
      <c r="U4436">
        <v>0.999999999999998</v>
      </c>
      <c r="V4436" t="s">
        <v>3386</v>
      </c>
      <c r="W4436">
        <f>VLOOKUP(Q4436,'PBT Tag Rates'!$B$5:$E$44,4,FALSE)</f>
        <v>0.95971980899999998</v>
      </c>
      <c r="X4436">
        <v>1</v>
      </c>
      <c r="Y4436" s="14">
        <f>IFERROR(LOOKUP(H4436,{30,43,48,53,58,63,68,73,78,83,88,93,97},{42,47,52,57,62,67,72,77,82,87,92,99,100}),999)</f>
        <v>72</v>
      </c>
      <c r="Z4436" s="17">
        <f t="shared" si="487"/>
        <v>5.5555555555555554</v>
      </c>
      <c r="AA4436" s="17">
        <f t="shared" si="488"/>
        <v>5.5555555555555554</v>
      </c>
      <c r="AB4436" s="17">
        <f t="shared" si="489"/>
        <v>11.658097686375321</v>
      </c>
      <c r="AC4436" s="17" t="s">
        <v>17654</v>
      </c>
    </row>
    <row r="4437" spans="1:29" x14ac:dyDescent="0.25">
      <c r="A4437" t="s">
        <v>3339</v>
      </c>
      <c r="B4437" s="165" t="s">
        <v>14895</v>
      </c>
      <c r="C4437" t="s">
        <v>137</v>
      </c>
      <c r="D4437" s="1">
        <v>45189</v>
      </c>
      <c r="E4437">
        <f t="shared" si="484"/>
        <v>18</v>
      </c>
      <c r="F4437" t="s">
        <v>14</v>
      </c>
      <c r="G4437">
        <v>690</v>
      </c>
      <c r="H4437">
        <f t="shared" si="483"/>
        <v>69</v>
      </c>
      <c r="I4437" t="s">
        <v>9</v>
      </c>
      <c r="J4437">
        <v>1</v>
      </c>
      <c r="K4437" t="s">
        <v>8</v>
      </c>
      <c r="L4437" t="s">
        <v>14896</v>
      </c>
      <c r="M4437" t="s">
        <v>14</v>
      </c>
      <c r="N4437" t="str">
        <f t="shared" si="485"/>
        <v>F</v>
      </c>
      <c r="O4437" t="s">
        <v>4256</v>
      </c>
      <c r="P4437" t="s">
        <v>4257</v>
      </c>
      <c r="Q4437" t="s">
        <v>221</v>
      </c>
      <c r="R4437">
        <v>4</v>
      </c>
      <c r="S4437">
        <f t="shared" si="486"/>
        <v>2019</v>
      </c>
      <c r="T4437" t="s">
        <v>12</v>
      </c>
      <c r="U4437">
        <v>1</v>
      </c>
      <c r="V4437" t="s">
        <v>3608</v>
      </c>
      <c r="W4437">
        <f>VLOOKUP(Q4437,'PBT Tag Rates'!$B$5:$E$44,4,FALSE)</f>
        <v>0.95971980899999998</v>
      </c>
      <c r="X4437">
        <v>1</v>
      </c>
      <c r="Y4437" s="14">
        <f>IFERROR(LOOKUP(H4437,{30,43,48,53,58,63,68,73,78,83,88,93,97},{42,47,52,57,62,67,72,77,82,87,92,99,100}),999)</f>
        <v>72</v>
      </c>
      <c r="Z4437" s="17">
        <f t="shared" si="487"/>
        <v>5.5555555555555554</v>
      </c>
      <c r="AA4437" s="17">
        <f t="shared" si="488"/>
        <v>5.5555555555555554</v>
      </c>
      <c r="AB4437" s="17">
        <f t="shared" si="489"/>
        <v>11.658097686375321</v>
      </c>
      <c r="AC4437" s="17" t="s">
        <v>17654</v>
      </c>
    </row>
    <row r="4438" spans="1:29" x14ac:dyDescent="0.25">
      <c r="A4438" t="s">
        <v>3339</v>
      </c>
      <c r="B4438" s="165" t="s">
        <v>14897</v>
      </c>
      <c r="C4438" t="s">
        <v>138</v>
      </c>
      <c r="D4438" s="1">
        <v>45189</v>
      </c>
      <c r="E4438">
        <f t="shared" si="484"/>
        <v>18</v>
      </c>
      <c r="F4438" t="s">
        <v>6</v>
      </c>
      <c r="G4438">
        <v>460</v>
      </c>
      <c r="H4438">
        <f t="shared" ref="H4438:H4501" si="490">G4438/10</f>
        <v>46</v>
      </c>
      <c r="I4438" t="s">
        <v>7</v>
      </c>
      <c r="J4438" t="s">
        <v>8</v>
      </c>
      <c r="K4438" t="s">
        <v>8</v>
      </c>
      <c r="L4438" t="s">
        <v>8</v>
      </c>
      <c r="M4438" t="s">
        <v>6</v>
      </c>
      <c r="N4438" t="str">
        <f t="shared" si="485"/>
        <v>M</v>
      </c>
      <c r="O4438" t="s">
        <v>8</v>
      </c>
      <c r="P4438" t="s">
        <v>8</v>
      </c>
      <c r="Q4438" t="s">
        <v>11</v>
      </c>
      <c r="R4438" t="s">
        <v>8</v>
      </c>
      <c r="S4438" t="str">
        <f t="shared" si="486"/>
        <v>U</v>
      </c>
      <c r="T4438" t="s">
        <v>12</v>
      </c>
      <c r="U4438">
        <v>1</v>
      </c>
      <c r="V4438" t="s">
        <v>11</v>
      </c>
      <c r="W4438" t="e">
        <f>VLOOKUP(Q4438,'PBT Tag Rates'!$B$5:$E$44,4,FALSE)</f>
        <v>#N/A</v>
      </c>
      <c r="X4438">
        <v>1</v>
      </c>
      <c r="Y4438" s="14">
        <f>IFERROR(LOOKUP(H4438,{30,43,48,53,58,63,68,73,78,83,88,93,97},{42,47,52,57,62,67,72,77,82,87,92,99,100}),999)</f>
        <v>47</v>
      </c>
      <c r="Z4438" s="17">
        <f t="shared" si="487"/>
        <v>5.5555555555555554</v>
      </c>
      <c r="AA4438" s="17">
        <f t="shared" si="488"/>
        <v>5.5555555555555554</v>
      </c>
      <c r="AB4438" s="17">
        <f t="shared" si="489"/>
        <v>11.658097686375321</v>
      </c>
      <c r="AC4438" s="17" t="s">
        <v>17654</v>
      </c>
    </row>
    <row r="4439" spans="1:29" x14ac:dyDescent="0.25">
      <c r="A4439" t="s">
        <v>3339</v>
      </c>
      <c r="B4439" s="165" t="s">
        <v>14898</v>
      </c>
      <c r="C4439" t="s">
        <v>139</v>
      </c>
      <c r="D4439" s="1">
        <v>45189</v>
      </c>
      <c r="E4439">
        <f t="shared" ref="E4439:E4502" si="491">IF(D4439&lt;=$D$3,70,18)</f>
        <v>18</v>
      </c>
      <c r="F4439" t="s">
        <v>14</v>
      </c>
      <c r="G4439">
        <v>690</v>
      </c>
      <c r="H4439">
        <f t="shared" si="490"/>
        <v>69</v>
      </c>
      <c r="I4439" t="s">
        <v>7</v>
      </c>
      <c r="J4439" t="s">
        <v>8</v>
      </c>
      <c r="K4439" t="s">
        <v>8</v>
      </c>
      <c r="L4439" t="s">
        <v>8</v>
      </c>
      <c r="M4439" t="s">
        <v>14</v>
      </c>
      <c r="N4439" t="str">
        <f t="shared" ref="N4439:N4502" si="492">IF(M4439="U",F4439,M4439)</f>
        <v>F</v>
      </c>
      <c r="O4439" t="s">
        <v>14899</v>
      </c>
      <c r="P4439" t="s">
        <v>14900</v>
      </c>
      <c r="Q4439" t="s">
        <v>918</v>
      </c>
      <c r="R4439">
        <v>3</v>
      </c>
      <c r="S4439">
        <f t="shared" ref="S4439:S4502" si="493">IFERROR($S$3-R4439,"U")</f>
        <v>2020</v>
      </c>
      <c r="T4439" t="s">
        <v>12</v>
      </c>
      <c r="U4439">
        <v>1</v>
      </c>
      <c r="V4439" t="s">
        <v>3543</v>
      </c>
      <c r="W4439">
        <f>VLOOKUP(Q4439,'PBT Tag Rates'!$B$5:$E$44,4,FALSE)</f>
        <v>0.98961045999999997</v>
      </c>
      <c r="X4439">
        <v>1</v>
      </c>
      <c r="Y4439" s="14">
        <f>IFERROR(LOOKUP(H4439,{30,43,48,53,58,63,68,73,78,83,88,93,97},{42,47,52,57,62,67,72,77,82,87,92,99,100}),999)</f>
        <v>72</v>
      </c>
      <c r="Z4439" s="17">
        <f t="shared" ref="Z4439:Z4502" si="494">IF(D4439&lt;$D$3,X4439/$Z$3,X4439/$Z$4)</f>
        <v>5.5555555555555554</v>
      </c>
      <c r="AA4439" s="17">
        <f t="shared" si="488"/>
        <v>5.5555555555555554</v>
      </c>
      <c r="AB4439" s="17">
        <f t="shared" si="489"/>
        <v>11.658097686375321</v>
      </c>
      <c r="AC4439" s="17" t="s">
        <v>17655</v>
      </c>
    </row>
    <row r="4440" spans="1:29" x14ac:dyDescent="0.25">
      <c r="A4440" t="s">
        <v>3339</v>
      </c>
      <c r="B4440" s="165" t="s">
        <v>14901</v>
      </c>
      <c r="C4440" t="s">
        <v>140</v>
      </c>
      <c r="D4440" s="1">
        <v>45189</v>
      </c>
      <c r="E4440">
        <f t="shared" si="491"/>
        <v>18</v>
      </c>
      <c r="F4440" t="s">
        <v>14</v>
      </c>
      <c r="G4440">
        <v>700</v>
      </c>
      <c r="H4440">
        <f t="shared" si="490"/>
        <v>70</v>
      </c>
      <c r="I4440" t="s">
        <v>9</v>
      </c>
      <c r="J4440">
        <v>1</v>
      </c>
      <c r="K4440" t="s">
        <v>8</v>
      </c>
      <c r="L4440" t="s">
        <v>8</v>
      </c>
      <c r="M4440" t="s">
        <v>14</v>
      </c>
      <c r="N4440" t="str">
        <f t="shared" si="492"/>
        <v>F</v>
      </c>
      <c r="O4440" t="s">
        <v>554</v>
      </c>
      <c r="P4440" t="s">
        <v>555</v>
      </c>
      <c r="Q4440" t="s">
        <v>15</v>
      </c>
      <c r="R4440">
        <v>5</v>
      </c>
      <c r="S4440">
        <f t="shared" si="493"/>
        <v>2018</v>
      </c>
      <c r="T4440" t="s">
        <v>12</v>
      </c>
      <c r="U4440">
        <v>1</v>
      </c>
      <c r="V4440" t="s">
        <v>3951</v>
      </c>
      <c r="W4440">
        <f>VLOOKUP(Q4440,'PBT Tag Rates'!$B$5:$E$44,4,FALSE)</f>
        <v>0.80551598400000002</v>
      </c>
      <c r="X4440">
        <v>1</v>
      </c>
      <c r="Y4440" s="14">
        <f>IFERROR(LOOKUP(H4440,{30,43,48,53,58,63,68,73,78,83,88,93,97},{42,47,52,57,62,67,72,77,82,87,92,99,100}),999)</f>
        <v>72</v>
      </c>
      <c r="Z4440" s="17">
        <f t="shared" si="494"/>
        <v>5.5555555555555554</v>
      </c>
      <c r="AA4440" s="17">
        <f t="shared" si="488"/>
        <v>5.5555555555555554</v>
      </c>
      <c r="AB4440" s="17">
        <f t="shared" si="489"/>
        <v>11.658097686375321</v>
      </c>
      <c r="AC4440" s="17" t="s">
        <v>17655</v>
      </c>
    </row>
    <row r="4441" spans="1:29" x14ac:dyDescent="0.25">
      <c r="A4441" t="s">
        <v>3339</v>
      </c>
      <c r="B4441" s="165" t="s">
        <v>14902</v>
      </c>
      <c r="C4441" t="s">
        <v>141</v>
      </c>
      <c r="D4441" s="1">
        <v>45189</v>
      </c>
      <c r="E4441">
        <f t="shared" si="491"/>
        <v>18</v>
      </c>
      <c r="F4441" t="s">
        <v>14</v>
      </c>
      <c r="G4441">
        <v>770</v>
      </c>
      <c r="H4441">
        <f t="shared" si="490"/>
        <v>77</v>
      </c>
      <c r="I4441" t="s">
        <v>9</v>
      </c>
      <c r="J4441">
        <v>1</v>
      </c>
      <c r="K4441" t="s">
        <v>8</v>
      </c>
      <c r="L4441" t="s">
        <v>8</v>
      </c>
      <c r="M4441" t="s">
        <v>14</v>
      </c>
      <c r="N4441" t="str">
        <f t="shared" si="492"/>
        <v>F</v>
      </c>
      <c r="O4441" t="s">
        <v>892</v>
      </c>
      <c r="P4441" t="s">
        <v>893</v>
      </c>
      <c r="Q4441" t="s">
        <v>221</v>
      </c>
      <c r="R4441">
        <v>4</v>
      </c>
      <c r="S4441">
        <f t="shared" si="493"/>
        <v>2019</v>
      </c>
      <c r="T4441" t="s">
        <v>12</v>
      </c>
      <c r="U4441">
        <v>0.999999999999999</v>
      </c>
      <c r="V4441" t="s">
        <v>3363</v>
      </c>
      <c r="W4441">
        <f>VLOOKUP(Q4441,'PBT Tag Rates'!$B$5:$E$44,4,FALSE)</f>
        <v>0.95971980899999998</v>
      </c>
      <c r="X4441">
        <v>1</v>
      </c>
      <c r="Y4441" s="14">
        <f>IFERROR(LOOKUP(H4441,{30,43,48,53,58,63,68,73,78,83,88,93,97},{42,47,52,57,62,67,72,77,82,87,92,99,100}),999)</f>
        <v>77</v>
      </c>
      <c r="Z4441" s="17">
        <f t="shared" si="494"/>
        <v>5.5555555555555554</v>
      </c>
      <c r="AA4441" s="17">
        <f t="shared" si="488"/>
        <v>5.5555555555555554</v>
      </c>
      <c r="AB4441" s="17">
        <f t="shared" si="489"/>
        <v>11.658097686375321</v>
      </c>
      <c r="AC4441" s="17" t="s">
        <v>17654</v>
      </c>
    </row>
    <row r="4442" spans="1:29" x14ac:dyDescent="0.25">
      <c r="A4442" t="s">
        <v>3339</v>
      </c>
      <c r="B4442" s="165" t="s">
        <v>14903</v>
      </c>
      <c r="C4442" t="s">
        <v>14904</v>
      </c>
      <c r="D4442" s="1">
        <v>45189</v>
      </c>
      <c r="E4442">
        <f t="shared" si="491"/>
        <v>18</v>
      </c>
      <c r="F4442" t="s">
        <v>6</v>
      </c>
      <c r="G4442">
        <v>750</v>
      </c>
      <c r="H4442">
        <f t="shared" si="490"/>
        <v>75</v>
      </c>
      <c r="I4442" t="s">
        <v>9</v>
      </c>
      <c r="J4442">
        <v>1</v>
      </c>
      <c r="K4442" t="s">
        <v>14905</v>
      </c>
      <c r="L4442" t="s">
        <v>8</v>
      </c>
      <c r="M4442" t="s">
        <v>6</v>
      </c>
      <c r="N4442" t="str">
        <f t="shared" si="492"/>
        <v>M</v>
      </c>
      <c r="O4442" t="s">
        <v>14906</v>
      </c>
      <c r="P4442" t="s">
        <v>14907</v>
      </c>
      <c r="Q4442" t="s">
        <v>221</v>
      </c>
      <c r="R4442">
        <v>4</v>
      </c>
      <c r="S4442">
        <f t="shared" si="493"/>
        <v>2019</v>
      </c>
      <c r="T4442" t="s">
        <v>12</v>
      </c>
      <c r="U4442">
        <v>0.999999999999996</v>
      </c>
      <c r="V4442" t="s">
        <v>3951</v>
      </c>
      <c r="W4442">
        <f>VLOOKUP(Q4442,'PBT Tag Rates'!$B$5:$E$44,4,FALSE)</f>
        <v>0.95971980899999998</v>
      </c>
      <c r="X4442">
        <v>1</v>
      </c>
      <c r="Y4442" s="14">
        <f>IFERROR(LOOKUP(H4442,{30,43,48,53,58,63,68,73,78,83,88,93,97},{42,47,52,57,62,67,72,77,82,87,92,99,100}),999)</f>
        <v>77</v>
      </c>
      <c r="Z4442" s="17">
        <f t="shared" si="494"/>
        <v>5.5555555555555554</v>
      </c>
      <c r="AA4442" s="17">
        <f t="shared" si="488"/>
        <v>5.5555555555555554</v>
      </c>
      <c r="AB4442" s="17">
        <f t="shared" si="489"/>
        <v>11.658097686375321</v>
      </c>
      <c r="AC4442" s="17" t="s">
        <v>17655</v>
      </c>
    </row>
    <row r="4443" spans="1:29" x14ac:dyDescent="0.25">
      <c r="A4443" t="s">
        <v>3339</v>
      </c>
      <c r="B4443" s="165" t="s">
        <v>14908</v>
      </c>
      <c r="C4443" t="s">
        <v>142</v>
      </c>
      <c r="D4443" s="1">
        <v>45189</v>
      </c>
      <c r="E4443">
        <f t="shared" si="491"/>
        <v>18</v>
      </c>
      <c r="F4443" t="s">
        <v>14</v>
      </c>
      <c r="G4443">
        <v>710</v>
      </c>
      <c r="H4443">
        <f t="shared" si="490"/>
        <v>71</v>
      </c>
      <c r="I4443" t="s">
        <v>7</v>
      </c>
      <c r="J4443" t="s">
        <v>8</v>
      </c>
      <c r="K4443" t="s">
        <v>14909</v>
      </c>
      <c r="L4443" t="s">
        <v>8</v>
      </c>
      <c r="M4443" t="s">
        <v>14</v>
      </c>
      <c r="N4443" t="str">
        <f t="shared" si="492"/>
        <v>F</v>
      </c>
      <c r="O4443" t="s">
        <v>388</v>
      </c>
      <c r="P4443" t="s">
        <v>2787</v>
      </c>
      <c r="Q4443" t="s">
        <v>221</v>
      </c>
      <c r="R4443">
        <v>4</v>
      </c>
      <c r="S4443">
        <f t="shared" si="493"/>
        <v>2019</v>
      </c>
      <c r="T4443" t="s">
        <v>12</v>
      </c>
      <c r="U4443">
        <v>0.999999999999999</v>
      </c>
      <c r="V4443" t="s">
        <v>3346</v>
      </c>
      <c r="W4443">
        <f>VLOOKUP(Q4443,'PBT Tag Rates'!$B$5:$E$44,4,FALSE)</f>
        <v>0.95971980899999998</v>
      </c>
      <c r="X4443">
        <v>1</v>
      </c>
      <c r="Y4443" s="14">
        <f>IFERROR(LOOKUP(H4443,{30,43,48,53,58,63,68,73,78,83,88,93,97},{42,47,52,57,62,67,72,77,82,87,92,99,100}),999)</f>
        <v>72</v>
      </c>
      <c r="Z4443" s="17">
        <f t="shared" si="494"/>
        <v>5.5555555555555554</v>
      </c>
      <c r="AA4443" s="17">
        <f t="shared" si="488"/>
        <v>5.5555555555555554</v>
      </c>
      <c r="AB4443" s="17">
        <f t="shared" si="489"/>
        <v>11.658097686375321</v>
      </c>
      <c r="AC4443" s="17" t="s">
        <v>17654</v>
      </c>
    </row>
    <row r="4444" spans="1:29" x14ac:dyDescent="0.25">
      <c r="A4444" t="s">
        <v>3339</v>
      </c>
      <c r="B4444" s="165" t="s">
        <v>14910</v>
      </c>
      <c r="C4444" t="s">
        <v>14911</v>
      </c>
      <c r="D4444" s="1">
        <v>45189</v>
      </c>
      <c r="E4444">
        <f t="shared" si="491"/>
        <v>18</v>
      </c>
      <c r="F4444" t="s">
        <v>14</v>
      </c>
      <c r="G4444">
        <v>770</v>
      </c>
      <c r="H4444">
        <f t="shared" si="490"/>
        <v>77</v>
      </c>
      <c r="I4444" t="s">
        <v>7</v>
      </c>
      <c r="J4444" t="s">
        <v>8</v>
      </c>
      <c r="K4444" t="s">
        <v>14912</v>
      </c>
      <c r="L4444" t="s">
        <v>8</v>
      </c>
      <c r="M4444" t="s">
        <v>14</v>
      </c>
      <c r="N4444" t="str">
        <f t="shared" si="492"/>
        <v>F</v>
      </c>
      <c r="O4444" t="s">
        <v>8</v>
      </c>
      <c r="P4444" t="s">
        <v>8</v>
      </c>
      <c r="Q4444" t="s">
        <v>11</v>
      </c>
      <c r="R4444" t="s">
        <v>8</v>
      </c>
      <c r="S4444" t="str">
        <f t="shared" si="493"/>
        <v>U</v>
      </c>
      <c r="T4444" t="s">
        <v>12</v>
      </c>
      <c r="U4444">
        <v>0.999999999999994</v>
      </c>
      <c r="V4444" t="s">
        <v>11</v>
      </c>
      <c r="W4444" t="e">
        <f>VLOOKUP(Q4444,'PBT Tag Rates'!$B$5:$E$44,4,FALSE)</f>
        <v>#N/A</v>
      </c>
      <c r="X4444">
        <v>1</v>
      </c>
      <c r="Y4444" s="14">
        <f>IFERROR(LOOKUP(H4444,{30,43,48,53,58,63,68,73,78,83,88,93,97},{42,47,52,57,62,67,72,77,82,87,92,99,100}),999)</f>
        <v>77</v>
      </c>
      <c r="Z4444" s="17">
        <f t="shared" si="494"/>
        <v>5.5555555555555554</v>
      </c>
      <c r="AA4444" s="17">
        <f t="shared" si="488"/>
        <v>5.5555555555555554</v>
      </c>
      <c r="AB4444" s="17">
        <f t="shared" si="489"/>
        <v>11.658097686375321</v>
      </c>
      <c r="AC4444" s="17" t="s">
        <v>17654</v>
      </c>
    </row>
    <row r="4445" spans="1:29" x14ac:dyDescent="0.25">
      <c r="A4445" t="s">
        <v>3339</v>
      </c>
      <c r="B4445" s="165" t="s">
        <v>14913</v>
      </c>
      <c r="C4445" t="s">
        <v>143</v>
      </c>
      <c r="D4445" s="1">
        <v>45189</v>
      </c>
      <c r="E4445">
        <f t="shared" si="491"/>
        <v>18</v>
      </c>
      <c r="F4445" t="s">
        <v>14</v>
      </c>
      <c r="G4445">
        <v>650</v>
      </c>
      <c r="H4445">
        <f t="shared" si="490"/>
        <v>65</v>
      </c>
      <c r="I4445" t="s">
        <v>7</v>
      </c>
      <c r="J4445" t="s">
        <v>8</v>
      </c>
      <c r="K4445" t="s">
        <v>8</v>
      </c>
      <c r="L4445" t="s">
        <v>8</v>
      </c>
      <c r="M4445" t="s">
        <v>14</v>
      </c>
      <c r="N4445" t="str">
        <f t="shared" si="492"/>
        <v>F</v>
      </c>
      <c r="O4445" t="s">
        <v>571</v>
      </c>
      <c r="P4445" t="s">
        <v>949</v>
      </c>
      <c r="Q4445" t="s">
        <v>221</v>
      </c>
      <c r="R4445">
        <v>4</v>
      </c>
      <c r="S4445">
        <f t="shared" si="493"/>
        <v>2019</v>
      </c>
      <c r="T4445" t="s">
        <v>12</v>
      </c>
      <c r="U4445">
        <v>1</v>
      </c>
      <c r="V4445" t="s">
        <v>3396</v>
      </c>
      <c r="W4445">
        <f>VLOOKUP(Q4445,'PBT Tag Rates'!$B$5:$E$44,4,FALSE)</f>
        <v>0.95971980899999998</v>
      </c>
      <c r="X4445">
        <v>1</v>
      </c>
      <c r="Y4445" s="14">
        <f>IFERROR(LOOKUP(H4445,{30,43,48,53,58,63,68,73,78,83,88,93,97},{42,47,52,57,62,67,72,77,82,87,92,99,100}),999)</f>
        <v>67</v>
      </c>
      <c r="Z4445" s="17">
        <f t="shared" si="494"/>
        <v>5.5555555555555554</v>
      </c>
      <c r="AA4445" s="17">
        <f t="shared" si="488"/>
        <v>5.5555555555555554</v>
      </c>
      <c r="AB4445" s="17">
        <f t="shared" si="489"/>
        <v>11.658097686375321</v>
      </c>
      <c r="AC4445" s="17" t="s">
        <v>17655</v>
      </c>
    </row>
    <row r="4446" spans="1:29" x14ac:dyDescent="0.25">
      <c r="A4446" t="s">
        <v>3339</v>
      </c>
      <c r="B4446" s="165" t="s">
        <v>14914</v>
      </c>
      <c r="C4446" t="s">
        <v>144</v>
      </c>
      <c r="D4446" s="1">
        <v>45189</v>
      </c>
      <c r="E4446">
        <f t="shared" si="491"/>
        <v>18</v>
      </c>
      <c r="F4446" t="s">
        <v>6</v>
      </c>
      <c r="G4446">
        <v>740</v>
      </c>
      <c r="H4446">
        <f t="shared" si="490"/>
        <v>74</v>
      </c>
      <c r="I4446" t="s">
        <v>7</v>
      </c>
      <c r="J4446" t="s">
        <v>8</v>
      </c>
      <c r="K4446" t="s">
        <v>14915</v>
      </c>
      <c r="L4446" t="s">
        <v>8</v>
      </c>
      <c r="M4446" t="s">
        <v>6</v>
      </c>
      <c r="N4446" t="str">
        <f t="shared" si="492"/>
        <v>M</v>
      </c>
      <c r="O4446" t="s">
        <v>630</v>
      </c>
      <c r="P4446" t="s">
        <v>1375</v>
      </c>
      <c r="Q4446" t="s">
        <v>221</v>
      </c>
      <c r="R4446">
        <v>4</v>
      </c>
      <c r="S4446">
        <f t="shared" si="493"/>
        <v>2019</v>
      </c>
      <c r="T4446" t="s">
        <v>12</v>
      </c>
      <c r="U4446">
        <v>1.00000000000001</v>
      </c>
      <c r="V4446" t="s">
        <v>3346</v>
      </c>
      <c r="W4446">
        <f>VLOOKUP(Q4446,'PBT Tag Rates'!$B$5:$E$44,4,FALSE)</f>
        <v>0.95971980899999998</v>
      </c>
      <c r="X4446">
        <v>1</v>
      </c>
      <c r="Y4446" s="14">
        <f>IFERROR(LOOKUP(H4446,{30,43,48,53,58,63,68,73,78,83,88,93,97},{42,47,52,57,62,67,72,77,82,87,92,99,100}),999)</f>
        <v>77</v>
      </c>
      <c r="Z4446" s="17">
        <f t="shared" si="494"/>
        <v>5.5555555555555554</v>
      </c>
      <c r="AA4446" s="17">
        <f t="shared" si="488"/>
        <v>5.5555555555555554</v>
      </c>
      <c r="AB4446" s="17">
        <f t="shared" si="489"/>
        <v>11.658097686375321</v>
      </c>
      <c r="AC4446" s="17" t="s">
        <v>17654</v>
      </c>
    </row>
    <row r="4447" spans="1:29" x14ac:dyDescent="0.25">
      <c r="A4447" t="s">
        <v>3339</v>
      </c>
      <c r="B4447" s="165" t="s">
        <v>14916</v>
      </c>
      <c r="C4447" t="s">
        <v>145</v>
      </c>
      <c r="D4447" s="1">
        <v>45189</v>
      </c>
      <c r="E4447">
        <f t="shared" si="491"/>
        <v>18</v>
      </c>
      <c r="F4447" t="s">
        <v>14</v>
      </c>
      <c r="G4447">
        <v>790</v>
      </c>
      <c r="H4447">
        <f t="shared" si="490"/>
        <v>79</v>
      </c>
      <c r="I4447" t="s">
        <v>9</v>
      </c>
      <c r="J4447">
        <v>1</v>
      </c>
      <c r="K4447" t="s">
        <v>8</v>
      </c>
      <c r="L4447" t="s">
        <v>8</v>
      </c>
      <c r="M4447" t="s">
        <v>14</v>
      </c>
      <c r="N4447" t="str">
        <f t="shared" si="492"/>
        <v>F</v>
      </c>
      <c r="O4447" t="s">
        <v>14917</v>
      </c>
      <c r="P4447" t="s">
        <v>14918</v>
      </c>
      <c r="Q4447" t="s">
        <v>1575</v>
      </c>
      <c r="R4447">
        <v>4</v>
      </c>
      <c r="S4447">
        <f t="shared" si="493"/>
        <v>2019</v>
      </c>
      <c r="T4447" t="s">
        <v>12</v>
      </c>
      <c r="U4447">
        <v>1</v>
      </c>
      <c r="V4447" t="s">
        <v>9534</v>
      </c>
      <c r="W4447">
        <f>VLOOKUP(Q4447,'PBT Tag Rates'!$B$5:$E$44,4,FALSE)</f>
        <v>0.96016800000000002</v>
      </c>
      <c r="X4447">
        <v>1</v>
      </c>
      <c r="Y4447" s="14">
        <f>IFERROR(LOOKUP(H4447,{30,43,48,53,58,63,68,73,78,83,88,93,97},{42,47,52,57,62,67,72,77,82,87,92,99,100}),999)</f>
        <v>82</v>
      </c>
      <c r="Z4447" s="17">
        <f t="shared" si="494"/>
        <v>5.5555555555555554</v>
      </c>
      <c r="AA4447" s="17">
        <f t="shared" si="488"/>
        <v>5.5555555555555554</v>
      </c>
      <c r="AB4447" s="17">
        <f t="shared" si="489"/>
        <v>11.658097686375321</v>
      </c>
      <c r="AC4447" s="17" t="s">
        <v>17655</v>
      </c>
    </row>
    <row r="4448" spans="1:29" x14ac:dyDescent="0.25">
      <c r="A4448" t="s">
        <v>3339</v>
      </c>
      <c r="B4448" s="165" t="s">
        <v>14919</v>
      </c>
      <c r="C4448" t="s">
        <v>146</v>
      </c>
      <c r="D4448" s="1">
        <v>45189</v>
      </c>
      <c r="E4448">
        <f t="shared" si="491"/>
        <v>18</v>
      </c>
      <c r="F4448" t="s">
        <v>14</v>
      </c>
      <c r="G4448">
        <v>710</v>
      </c>
      <c r="H4448">
        <f t="shared" si="490"/>
        <v>71</v>
      </c>
      <c r="I4448" t="s">
        <v>7</v>
      </c>
      <c r="J4448" t="s">
        <v>8</v>
      </c>
      <c r="K4448" t="s">
        <v>14920</v>
      </c>
      <c r="L4448" t="s">
        <v>8</v>
      </c>
      <c r="M4448" t="s">
        <v>14</v>
      </c>
      <c r="N4448" t="str">
        <f t="shared" si="492"/>
        <v>F</v>
      </c>
      <c r="O4448" t="s">
        <v>992</v>
      </c>
      <c r="P4448" t="s">
        <v>1550</v>
      </c>
      <c r="Q4448" t="s">
        <v>221</v>
      </c>
      <c r="R4448">
        <v>4</v>
      </c>
      <c r="S4448">
        <f t="shared" si="493"/>
        <v>2019</v>
      </c>
      <c r="T4448" t="s">
        <v>12</v>
      </c>
      <c r="U4448">
        <v>0.999999999999995</v>
      </c>
      <c r="V4448" t="s">
        <v>3386</v>
      </c>
      <c r="W4448">
        <f>VLOOKUP(Q4448,'PBT Tag Rates'!$B$5:$E$44,4,FALSE)</f>
        <v>0.95971980899999998</v>
      </c>
      <c r="X4448">
        <v>1</v>
      </c>
      <c r="Y4448" s="14">
        <f>IFERROR(LOOKUP(H4448,{30,43,48,53,58,63,68,73,78,83,88,93,97},{42,47,52,57,62,67,72,77,82,87,92,99,100}),999)</f>
        <v>72</v>
      </c>
      <c r="Z4448" s="17">
        <f t="shared" si="494"/>
        <v>5.5555555555555554</v>
      </c>
      <c r="AA4448" s="17">
        <f t="shared" si="488"/>
        <v>5.5555555555555554</v>
      </c>
      <c r="AB4448" s="17">
        <f t="shared" si="489"/>
        <v>11.658097686375321</v>
      </c>
      <c r="AC4448" s="17" t="s">
        <v>17654</v>
      </c>
    </row>
    <row r="4449" spans="1:29" x14ac:dyDescent="0.25">
      <c r="A4449" t="s">
        <v>3339</v>
      </c>
      <c r="B4449" s="165" t="s">
        <v>14921</v>
      </c>
      <c r="C4449" t="s">
        <v>147</v>
      </c>
      <c r="D4449" s="1">
        <v>45189</v>
      </c>
      <c r="E4449">
        <f t="shared" si="491"/>
        <v>18</v>
      </c>
      <c r="F4449" t="s">
        <v>14</v>
      </c>
      <c r="G4449">
        <v>740</v>
      </c>
      <c r="H4449">
        <f t="shared" si="490"/>
        <v>74</v>
      </c>
      <c r="I4449" t="s">
        <v>7</v>
      </c>
      <c r="J4449" t="s">
        <v>8</v>
      </c>
      <c r="K4449" t="s">
        <v>14922</v>
      </c>
      <c r="L4449" t="s">
        <v>8</v>
      </c>
      <c r="M4449" t="s">
        <v>14</v>
      </c>
      <c r="N4449" t="str">
        <f t="shared" si="492"/>
        <v>F</v>
      </c>
      <c r="O4449" t="s">
        <v>8</v>
      </c>
      <c r="P4449" t="s">
        <v>8</v>
      </c>
      <c r="Q4449" t="s">
        <v>11</v>
      </c>
      <c r="R4449" t="s">
        <v>8</v>
      </c>
      <c r="S4449" t="str">
        <f t="shared" si="493"/>
        <v>U</v>
      </c>
      <c r="T4449" t="s">
        <v>12</v>
      </c>
      <c r="U4449">
        <v>0.999999999999999</v>
      </c>
      <c r="V4449" t="s">
        <v>11</v>
      </c>
      <c r="W4449" t="e">
        <f>VLOOKUP(Q4449,'PBT Tag Rates'!$B$5:$E$44,4,FALSE)</f>
        <v>#N/A</v>
      </c>
      <c r="X4449">
        <v>1</v>
      </c>
      <c r="Y4449" s="14">
        <f>IFERROR(LOOKUP(H4449,{30,43,48,53,58,63,68,73,78,83,88,93,97},{42,47,52,57,62,67,72,77,82,87,92,99,100}),999)</f>
        <v>77</v>
      </c>
      <c r="Z4449" s="17">
        <f t="shared" si="494"/>
        <v>5.5555555555555554</v>
      </c>
      <c r="AA4449" s="17">
        <f t="shared" si="488"/>
        <v>5.5555555555555554</v>
      </c>
      <c r="AB4449" s="17">
        <f t="shared" si="489"/>
        <v>11.658097686375321</v>
      </c>
      <c r="AC4449" s="17" t="s">
        <v>17654</v>
      </c>
    </row>
    <row r="4450" spans="1:29" x14ac:dyDescent="0.25">
      <c r="A4450" t="s">
        <v>3339</v>
      </c>
      <c r="B4450" s="165" t="s">
        <v>14923</v>
      </c>
      <c r="C4450" t="s">
        <v>14924</v>
      </c>
      <c r="D4450" s="1">
        <v>45189</v>
      </c>
      <c r="E4450">
        <f t="shared" si="491"/>
        <v>18</v>
      </c>
      <c r="F4450" t="s">
        <v>6</v>
      </c>
      <c r="G4450">
        <v>750</v>
      </c>
      <c r="H4450">
        <f t="shared" si="490"/>
        <v>75</v>
      </c>
      <c r="I4450" t="s">
        <v>7</v>
      </c>
      <c r="J4450" t="s">
        <v>8</v>
      </c>
      <c r="K4450" t="s">
        <v>14925</v>
      </c>
      <c r="L4450" t="s">
        <v>8</v>
      </c>
      <c r="M4450" t="s">
        <v>6</v>
      </c>
      <c r="N4450" t="str">
        <f t="shared" si="492"/>
        <v>M</v>
      </c>
      <c r="O4450" t="s">
        <v>3043</v>
      </c>
      <c r="P4450" t="s">
        <v>14926</v>
      </c>
      <c r="Q4450" t="s">
        <v>221</v>
      </c>
      <c r="R4450">
        <v>4</v>
      </c>
      <c r="S4450">
        <f t="shared" si="493"/>
        <v>2019</v>
      </c>
      <c r="T4450" t="s">
        <v>12</v>
      </c>
      <c r="U4450">
        <v>0.999999999999999</v>
      </c>
      <c r="V4450" t="s">
        <v>3653</v>
      </c>
      <c r="W4450">
        <f>VLOOKUP(Q4450,'PBT Tag Rates'!$B$5:$E$44,4,FALSE)</f>
        <v>0.95971980899999998</v>
      </c>
      <c r="X4450">
        <v>1</v>
      </c>
      <c r="Y4450" s="14">
        <f>IFERROR(LOOKUP(H4450,{30,43,48,53,58,63,68,73,78,83,88,93,97},{42,47,52,57,62,67,72,77,82,87,92,99,100}),999)</f>
        <v>77</v>
      </c>
      <c r="Z4450" s="17">
        <f t="shared" si="494"/>
        <v>5.5555555555555554</v>
      </c>
      <c r="AA4450" s="17">
        <f t="shared" si="488"/>
        <v>5.5555555555555554</v>
      </c>
      <c r="AB4450" s="17">
        <f t="shared" si="489"/>
        <v>11.658097686375321</v>
      </c>
      <c r="AC4450" s="17" t="s">
        <v>17655</v>
      </c>
    </row>
    <row r="4451" spans="1:29" x14ac:dyDescent="0.25">
      <c r="A4451" t="s">
        <v>3339</v>
      </c>
      <c r="B4451" s="165" t="s">
        <v>14927</v>
      </c>
      <c r="C4451" t="s">
        <v>148</v>
      </c>
      <c r="D4451" s="1">
        <v>45189</v>
      </c>
      <c r="E4451">
        <f t="shared" si="491"/>
        <v>18</v>
      </c>
      <c r="F4451" t="s">
        <v>6</v>
      </c>
      <c r="G4451">
        <v>710</v>
      </c>
      <c r="H4451">
        <f t="shared" si="490"/>
        <v>71</v>
      </c>
      <c r="I4451" t="s">
        <v>7</v>
      </c>
      <c r="J4451" t="s">
        <v>8</v>
      </c>
      <c r="K4451" t="s">
        <v>14928</v>
      </c>
      <c r="L4451" t="s">
        <v>8</v>
      </c>
      <c r="M4451" t="s">
        <v>6</v>
      </c>
      <c r="N4451" t="str">
        <f t="shared" si="492"/>
        <v>M</v>
      </c>
      <c r="O4451" t="s">
        <v>14103</v>
      </c>
      <c r="P4451" t="s">
        <v>14104</v>
      </c>
      <c r="Q4451" t="s">
        <v>918</v>
      </c>
      <c r="R4451">
        <v>3</v>
      </c>
      <c r="S4451">
        <f t="shared" si="493"/>
        <v>2020</v>
      </c>
      <c r="T4451" t="s">
        <v>12</v>
      </c>
      <c r="U4451">
        <v>0.999999999999999</v>
      </c>
      <c r="V4451" t="s">
        <v>3396</v>
      </c>
      <c r="W4451">
        <f>VLOOKUP(Q4451,'PBT Tag Rates'!$B$5:$E$44,4,FALSE)</f>
        <v>0.98961045999999997</v>
      </c>
      <c r="X4451">
        <v>1</v>
      </c>
      <c r="Y4451" s="14">
        <f>IFERROR(LOOKUP(H4451,{30,43,48,53,58,63,68,73,78,83,88,93,97},{42,47,52,57,62,67,72,77,82,87,92,99,100}),999)</f>
        <v>72</v>
      </c>
      <c r="Z4451" s="17">
        <f t="shared" si="494"/>
        <v>5.5555555555555554</v>
      </c>
      <c r="AA4451" s="17">
        <f t="shared" si="488"/>
        <v>5.5555555555555554</v>
      </c>
      <c r="AB4451" s="17">
        <f t="shared" si="489"/>
        <v>11.658097686375321</v>
      </c>
      <c r="AC4451" s="17" t="s">
        <v>17655</v>
      </c>
    </row>
    <row r="4452" spans="1:29" x14ac:dyDescent="0.25">
      <c r="A4452" t="s">
        <v>3339</v>
      </c>
      <c r="B4452" s="165" t="s">
        <v>14929</v>
      </c>
      <c r="C4452" t="s">
        <v>14930</v>
      </c>
      <c r="D4452" s="1">
        <v>45189</v>
      </c>
      <c r="E4452">
        <f t="shared" si="491"/>
        <v>18</v>
      </c>
      <c r="F4452" t="s">
        <v>14</v>
      </c>
      <c r="G4452">
        <v>700</v>
      </c>
      <c r="H4452">
        <f t="shared" si="490"/>
        <v>70</v>
      </c>
      <c r="I4452" t="s">
        <v>7</v>
      </c>
      <c r="J4452" t="s">
        <v>8</v>
      </c>
      <c r="K4452" t="s">
        <v>14931</v>
      </c>
      <c r="L4452" t="s">
        <v>8</v>
      </c>
      <c r="M4452" t="s">
        <v>14</v>
      </c>
      <c r="N4452" t="str">
        <f t="shared" si="492"/>
        <v>F</v>
      </c>
      <c r="O4452" t="s">
        <v>8</v>
      </c>
      <c r="P4452" t="s">
        <v>8</v>
      </c>
      <c r="Q4452" t="s">
        <v>11</v>
      </c>
      <c r="R4452" t="s">
        <v>8</v>
      </c>
      <c r="S4452" t="str">
        <f t="shared" si="493"/>
        <v>U</v>
      </c>
      <c r="T4452" t="s">
        <v>12</v>
      </c>
      <c r="U4452">
        <v>1</v>
      </c>
      <c r="V4452" t="s">
        <v>11</v>
      </c>
      <c r="W4452" t="e">
        <f>VLOOKUP(Q4452,'PBT Tag Rates'!$B$5:$E$44,4,FALSE)</f>
        <v>#N/A</v>
      </c>
      <c r="X4452">
        <v>1</v>
      </c>
      <c r="Y4452" s="14">
        <f>IFERROR(LOOKUP(H4452,{30,43,48,53,58,63,68,73,78,83,88,93,97},{42,47,52,57,62,67,72,77,82,87,92,99,100}),999)</f>
        <v>72</v>
      </c>
      <c r="Z4452" s="17">
        <f t="shared" si="494"/>
        <v>5.5555555555555554</v>
      </c>
      <c r="AA4452" s="17">
        <f t="shared" si="488"/>
        <v>5.5555555555555554</v>
      </c>
      <c r="AB4452" s="17">
        <f t="shared" si="489"/>
        <v>11.658097686375321</v>
      </c>
      <c r="AC4452" s="17" t="s">
        <v>17654</v>
      </c>
    </row>
    <row r="4453" spans="1:29" x14ac:dyDescent="0.25">
      <c r="A4453" t="s">
        <v>3339</v>
      </c>
      <c r="B4453" s="165" t="s">
        <v>14932</v>
      </c>
      <c r="C4453" t="s">
        <v>14933</v>
      </c>
      <c r="D4453" s="1">
        <v>45189</v>
      </c>
      <c r="E4453">
        <f t="shared" si="491"/>
        <v>18</v>
      </c>
      <c r="F4453" t="s">
        <v>14</v>
      </c>
      <c r="G4453">
        <v>750</v>
      </c>
      <c r="H4453">
        <f t="shared" si="490"/>
        <v>75</v>
      </c>
      <c r="I4453" t="s">
        <v>7</v>
      </c>
      <c r="J4453" t="s">
        <v>8</v>
      </c>
      <c r="K4453" t="s">
        <v>14934</v>
      </c>
      <c r="L4453" t="s">
        <v>8</v>
      </c>
      <c r="M4453" t="s">
        <v>14</v>
      </c>
      <c r="N4453" t="str">
        <f t="shared" si="492"/>
        <v>F</v>
      </c>
      <c r="O4453" t="s">
        <v>2729</v>
      </c>
      <c r="P4453" t="s">
        <v>2730</v>
      </c>
      <c r="Q4453" t="s">
        <v>221</v>
      </c>
      <c r="R4453">
        <v>4</v>
      </c>
      <c r="S4453">
        <f t="shared" si="493"/>
        <v>2019</v>
      </c>
      <c r="T4453" t="s">
        <v>12</v>
      </c>
      <c r="U4453">
        <v>0.999999999999996</v>
      </c>
      <c r="V4453" t="s">
        <v>3346</v>
      </c>
      <c r="W4453">
        <f>VLOOKUP(Q4453,'PBT Tag Rates'!$B$5:$E$44,4,FALSE)</f>
        <v>0.95971980899999998</v>
      </c>
      <c r="X4453">
        <v>1</v>
      </c>
      <c r="Y4453" s="14">
        <f>IFERROR(LOOKUP(H4453,{30,43,48,53,58,63,68,73,78,83,88,93,97},{42,47,52,57,62,67,72,77,82,87,92,99,100}),999)</f>
        <v>77</v>
      </c>
      <c r="Z4453" s="17">
        <f t="shared" si="494"/>
        <v>5.5555555555555554</v>
      </c>
      <c r="AA4453" s="17">
        <f t="shared" si="488"/>
        <v>5.5555555555555554</v>
      </c>
      <c r="AB4453" s="17">
        <f t="shared" si="489"/>
        <v>11.658097686375321</v>
      </c>
      <c r="AC4453" s="17" t="s">
        <v>17654</v>
      </c>
    </row>
    <row r="4454" spans="1:29" x14ac:dyDescent="0.25">
      <c r="A4454" t="s">
        <v>3339</v>
      </c>
      <c r="B4454" s="165" t="s">
        <v>14935</v>
      </c>
      <c r="C4454" t="s">
        <v>149</v>
      </c>
      <c r="D4454" s="1">
        <v>45189</v>
      </c>
      <c r="E4454">
        <f t="shared" si="491"/>
        <v>18</v>
      </c>
      <c r="F4454" t="s">
        <v>14</v>
      </c>
      <c r="G4454">
        <v>760</v>
      </c>
      <c r="H4454">
        <f t="shared" si="490"/>
        <v>76</v>
      </c>
      <c r="I4454" t="s">
        <v>7</v>
      </c>
      <c r="J4454" t="s">
        <v>8</v>
      </c>
      <c r="K4454" t="s">
        <v>14936</v>
      </c>
      <c r="L4454" t="s">
        <v>8</v>
      </c>
      <c r="M4454" t="s">
        <v>14</v>
      </c>
      <c r="N4454" t="str">
        <f t="shared" si="492"/>
        <v>F</v>
      </c>
      <c r="O4454" t="s">
        <v>602</v>
      </c>
      <c r="P4454" t="s">
        <v>603</v>
      </c>
      <c r="Q4454" t="s">
        <v>221</v>
      </c>
      <c r="R4454">
        <v>4</v>
      </c>
      <c r="S4454">
        <f t="shared" si="493"/>
        <v>2019</v>
      </c>
      <c r="T4454" t="s">
        <v>12</v>
      </c>
      <c r="U4454">
        <v>1</v>
      </c>
      <c r="V4454" t="s">
        <v>3396</v>
      </c>
      <c r="W4454">
        <f>VLOOKUP(Q4454,'PBT Tag Rates'!$B$5:$E$44,4,FALSE)</f>
        <v>0.95971980899999998</v>
      </c>
      <c r="X4454">
        <v>1</v>
      </c>
      <c r="Y4454" s="14">
        <f>IFERROR(LOOKUP(H4454,{30,43,48,53,58,63,68,73,78,83,88,93,97},{42,47,52,57,62,67,72,77,82,87,92,99,100}),999)</f>
        <v>77</v>
      </c>
      <c r="Z4454" s="17">
        <f t="shared" si="494"/>
        <v>5.5555555555555554</v>
      </c>
      <c r="AA4454" s="17">
        <f t="shared" si="488"/>
        <v>5.5555555555555554</v>
      </c>
      <c r="AB4454" s="17">
        <f t="shared" si="489"/>
        <v>11.658097686375321</v>
      </c>
      <c r="AC4454" s="17" t="s">
        <v>17655</v>
      </c>
    </row>
    <row r="4455" spans="1:29" x14ac:dyDescent="0.25">
      <c r="A4455" t="s">
        <v>3339</v>
      </c>
      <c r="B4455" s="165" t="s">
        <v>14937</v>
      </c>
      <c r="C4455" t="s">
        <v>150</v>
      </c>
      <c r="D4455" s="1">
        <v>45189</v>
      </c>
      <c r="E4455">
        <f t="shared" si="491"/>
        <v>18</v>
      </c>
      <c r="F4455" t="s">
        <v>6</v>
      </c>
      <c r="G4455">
        <v>660</v>
      </c>
      <c r="H4455">
        <f t="shared" si="490"/>
        <v>66</v>
      </c>
      <c r="I4455" t="s">
        <v>9</v>
      </c>
      <c r="J4455">
        <v>1</v>
      </c>
      <c r="K4455" t="s">
        <v>14938</v>
      </c>
      <c r="L4455" t="s">
        <v>8</v>
      </c>
      <c r="M4455" t="s">
        <v>6</v>
      </c>
      <c r="N4455" t="str">
        <f t="shared" si="492"/>
        <v>M</v>
      </c>
      <c r="O4455" t="s">
        <v>3523</v>
      </c>
      <c r="P4455" t="s">
        <v>11301</v>
      </c>
      <c r="Q4455" t="s">
        <v>221</v>
      </c>
      <c r="R4455">
        <v>4</v>
      </c>
      <c r="S4455">
        <f t="shared" si="493"/>
        <v>2019</v>
      </c>
      <c r="T4455" t="s">
        <v>12</v>
      </c>
      <c r="U4455">
        <v>1.00000000000001</v>
      </c>
      <c r="V4455" t="s">
        <v>3386</v>
      </c>
      <c r="W4455">
        <f>VLOOKUP(Q4455,'PBT Tag Rates'!$B$5:$E$44,4,FALSE)</f>
        <v>0.95971980899999998</v>
      </c>
      <c r="X4455">
        <v>1</v>
      </c>
      <c r="Y4455" s="14">
        <f>IFERROR(LOOKUP(H4455,{30,43,48,53,58,63,68,73,78,83,88,93,97},{42,47,52,57,62,67,72,77,82,87,92,99,100}),999)</f>
        <v>67</v>
      </c>
      <c r="Z4455" s="17">
        <f t="shared" si="494"/>
        <v>5.5555555555555554</v>
      </c>
      <c r="AA4455" s="17">
        <f t="shared" si="488"/>
        <v>5.5555555555555554</v>
      </c>
      <c r="AB4455" s="17">
        <f t="shared" si="489"/>
        <v>11.658097686375321</v>
      </c>
      <c r="AC4455" s="17" t="s">
        <v>17654</v>
      </c>
    </row>
    <row r="4456" spans="1:29" x14ac:dyDescent="0.25">
      <c r="A4456" t="s">
        <v>3339</v>
      </c>
      <c r="B4456" s="165" t="s">
        <v>14939</v>
      </c>
      <c r="C4456" t="s">
        <v>14940</v>
      </c>
      <c r="D4456" s="1">
        <v>45189</v>
      </c>
      <c r="E4456">
        <f t="shared" si="491"/>
        <v>18</v>
      </c>
      <c r="F4456" t="s">
        <v>14</v>
      </c>
      <c r="G4456">
        <v>730</v>
      </c>
      <c r="H4456">
        <f t="shared" si="490"/>
        <v>73</v>
      </c>
      <c r="I4456" t="s">
        <v>7</v>
      </c>
      <c r="J4456" t="s">
        <v>8</v>
      </c>
      <c r="K4456" t="s">
        <v>14941</v>
      </c>
      <c r="L4456" t="s">
        <v>8</v>
      </c>
      <c r="M4456" t="s">
        <v>14</v>
      </c>
      <c r="N4456" t="str">
        <f t="shared" si="492"/>
        <v>F</v>
      </c>
      <c r="O4456" t="s">
        <v>613</v>
      </c>
      <c r="P4456" t="s">
        <v>627</v>
      </c>
      <c r="Q4456" t="s">
        <v>221</v>
      </c>
      <c r="R4456">
        <v>4</v>
      </c>
      <c r="S4456">
        <f t="shared" si="493"/>
        <v>2019</v>
      </c>
      <c r="T4456" t="s">
        <v>12</v>
      </c>
      <c r="U4456">
        <v>1.00000000000001</v>
      </c>
      <c r="V4456" t="s">
        <v>3346</v>
      </c>
      <c r="W4456">
        <f>VLOOKUP(Q4456,'PBT Tag Rates'!$B$5:$E$44,4,FALSE)</f>
        <v>0.95971980899999998</v>
      </c>
      <c r="X4456">
        <v>1</v>
      </c>
      <c r="Y4456" s="14">
        <f>IFERROR(LOOKUP(H4456,{30,43,48,53,58,63,68,73,78,83,88,93,97},{42,47,52,57,62,67,72,77,82,87,92,99,100}),999)</f>
        <v>77</v>
      </c>
      <c r="Z4456" s="17">
        <f t="shared" si="494"/>
        <v>5.5555555555555554</v>
      </c>
      <c r="AA4456" s="17">
        <f t="shared" si="488"/>
        <v>5.5555555555555554</v>
      </c>
      <c r="AB4456" s="17">
        <f t="shared" si="489"/>
        <v>11.658097686375321</v>
      </c>
      <c r="AC4456" s="17" t="s">
        <v>17654</v>
      </c>
    </row>
    <row r="4457" spans="1:29" x14ac:dyDescent="0.25">
      <c r="A4457" t="s">
        <v>3339</v>
      </c>
      <c r="B4457" s="165" t="s">
        <v>14942</v>
      </c>
      <c r="C4457" t="s">
        <v>151</v>
      </c>
      <c r="D4457" s="1">
        <v>45189</v>
      </c>
      <c r="E4457">
        <f t="shared" si="491"/>
        <v>18</v>
      </c>
      <c r="F4457" t="s">
        <v>14</v>
      </c>
      <c r="G4457">
        <v>730</v>
      </c>
      <c r="H4457">
        <f t="shared" si="490"/>
        <v>73</v>
      </c>
      <c r="I4457" t="s">
        <v>9</v>
      </c>
      <c r="J4457">
        <v>1</v>
      </c>
      <c r="K4457" t="s">
        <v>8</v>
      </c>
      <c r="L4457" t="s">
        <v>8</v>
      </c>
      <c r="M4457" t="s">
        <v>14</v>
      </c>
      <c r="N4457" t="str">
        <f t="shared" si="492"/>
        <v>F</v>
      </c>
      <c r="O4457" t="s">
        <v>2807</v>
      </c>
      <c r="P4457" t="s">
        <v>2907</v>
      </c>
      <c r="Q4457" t="s">
        <v>221</v>
      </c>
      <c r="R4457">
        <v>4</v>
      </c>
      <c r="S4457">
        <f t="shared" si="493"/>
        <v>2019</v>
      </c>
      <c r="T4457" t="s">
        <v>12</v>
      </c>
      <c r="U4457">
        <v>1</v>
      </c>
      <c r="V4457" t="s">
        <v>3386</v>
      </c>
      <c r="W4457">
        <f>VLOOKUP(Q4457,'PBT Tag Rates'!$B$5:$E$44,4,FALSE)</f>
        <v>0.95971980899999998</v>
      </c>
      <c r="X4457">
        <v>1</v>
      </c>
      <c r="Y4457" s="14">
        <f>IFERROR(LOOKUP(H4457,{30,43,48,53,58,63,68,73,78,83,88,93,97},{42,47,52,57,62,67,72,77,82,87,92,99,100}),999)</f>
        <v>77</v>
      </c>
      <c r="Z4457" s="17">
        <f t="shared" si="494"/>
        <v>5.5555555555555554</v>
      </c>
      <c r="AA4457" s="17">
        <f t="shared" si="488"/>
        <v>5.5555555555555554</v>
      </c>
      <c r="AB4457" s="17">
        <f t="shared" si="489"/>
        <v>11.658097686375321</v>
      </c>
      <c r="AC4457" s="17" t="s">
        <v>17654</v>
      </c>
    </row>
    <row r="4458" spans="1:29" x14ac:dyDescent="0.25">
      <c r="A4458" t="s">
        <v>3339</v>
      </c>
      <c r="B4458" s="165" t="s">
        <v>14943</v>
      </c>
      <c r="C4458" t="s">
        <v>152</v>
      </c>
      <c r="D4458" s="1">
        <v>45189</v>
      </c>
      <c r="E4458">
        <f t="shared" si="491"/>
        <v>18</v>
      </c>
      <c r="F4458" t="s">
        <v>6</v>
      </c>
      <c r="G4458">
        <v>650</v>
      </c>
      <c r="H4458">
        <f t="shared" si="490"/>
        <v>65</v>
      </c>
      <c r="I4458" t="s">
        <v>9</v>
      </c>
      <c r="J4458">
        <v>1</v>
      </c>
      <c r="K4458" t="s">
        <v>8</v>
      </c>
      <c r="L4458" t="s">
        <v>8</v>
      </c>
      <c r="M4458" t="s">
        <v>6</v>
      </c>
      <c r="N4458" t="str">
        <f t="shared" si="492"/>
        <v>M</v>
      </c>
      <c r="O4458" t="s">
        <v>10425</v>
      </c>
      <c r="P4458" t="s">
        <v>10426</v>
      </c>
      <c r="Q4458" t="s">
        <v>281</v>
      </c>
      <c r="R4458">
        <v>4</v>
      </c>
      <c r="S4458">
        <f t="shared" si="493"/>
        <v>2019</v>
      </c>
      <c r="T4458" t="s">
        <v>12</v>
      </c>
      <c r="U4458">
        <v>0.999999999999998</v>
      </c>
      <c r="V4458" t="s">
        <v>3079</v>
      </c>
      <c r="W4458">
        <f>VLOOKUP(Q4458,'PBT Tag Rates'!$B$5:$E$44,4,FALSE)</f>
        <v>0.99705232300000002</v>
      </c>
      <c r="X4458">
        <v>1</v>
      </c>
      <c r="Y4458" s="14">
        <f>IFERROR(LOOKUP(H4458,{30,43,48,53,58,63,68,73,78,83,88,93,97},{42,47,52,57,62,67,72,77,82,87,92,99,100}),999)</f>
        <v>67</v>
      </c>
      <c r="Z4458" s="17">
        <f t="shared" si="494"/>
        <v>5.5555555555555554</v>
      </c>
      <c r="AA4458" s="17">
        <f t="shared" si="488"/>
        <v>5.5555555555555554</v>
      </c>
      <c r="AB4458" s="17">
        <f t="shared" si="489"/>
        <v>11.658097686375321</v>
      </c>
      <c r="AC4458" s="17" t="s">
        <v>17654</v>
      </c>
    </row>
    <row r="4459" spans="1:29" x14ac:dyDescent="0.25">
      <c r="A4459" t="s">
        <v>3339</v>
      </c>
      <c r="B4459" s="165" t="s">
        <v>14944</v>
      </c>
      <c r="C4459" t="s">
        <v>14945</v>
      </c>
      <c r="D4459" s="1">
        <v>45189</v>
      </c>
      <c r="E4459">
        <f t="shared" si="491"/>
        <v>18</v>
      </c>
      <c r="F4459" t="s">
        <v>6</v>
      </c>
      <c r="G4459">
        <v>750</v>
      </c>
      <c r="H4459">
        <f t="shared" si="490"/>
        <v>75</v>
      </c>
      <c r="I4459" t="s">
        <v>7</v>
      </c>
      <c r="J4459" t="s">
        <v>8</v>
      </c>
      <c r="K4459" t="s">
        <v>14946</v>
      </c>
      <c r="L4459" t="s">
        <v>8</v>
      </c>
      <c r="M4459" t="s">
        <v>6</v>
      </c>
      <c r="N4459" t="str">
        <f t="shared" si="492"/>
        <v>M</v>
      </c>
      <c r="O4459" t="s">
        <v>13159</v>
      </c>
      <c r="P4459" t="s">
        <v>14947</v>
      </c>
      <c r="Q4459" t="s">
        <v>15</v>
      </c>
      <c r="R4459">
        <v>5</v>
      </c>
      <c r="S4459">
        <f t="shared" si="493"/>
        <v>2018</v>
      </c>
      <c r="T4459" t="s">
        <v>12</v>
      </c>
      <c r="U4459">
        <v>1</v>
      </c>
      <c r="V4459" t="s">
        <v>3543</v>
      </c>
      <c r="W4459">
        <f>VLOOKUP(Q4459,'PBT Tag Rates'!$B$5:$E$44,4,FALSE)</f>
        <v>0.80551598400000002</v>
      </c>
      <c r="X4459">
        <v>1</v>
      </c>
      <c r="Y4459" s="14">
        <f>IFERROR(LOOKUP(H4459,{30,43,48,53,58,63,68,73,78,83,88,93,97},{42,47,52,57,62,67,72,77,82,87,92,99,100}),999)</f>
        <v>77</v>
      </c>
      <c r="Z4459" s="17">
        <f t="shared" si="494"/>
        <v>5.5555555555555554</v>
      </c>
      <c r="AA4459" s="17">
        <f t="shared" si="488"/>
        <v>5.5555555555555554</v>
      </c>
      <c r="AB4459" s="17">
        <f t="shared" si="489"/>
        <v>11.658097686375321</v>
      </c>
      <c r="AC4459" s="17" t="s">
        <v>17655</v>
      </c>
    </row>
    <row r="4460" spans="1:29" x14ac:dyDescent="0.25">
      <c r="A4460" t="s">
        <v>3339</v>
      </c>
      <c r="B4460" s="165" t="s">
        <v>14948</v>
      </c>
      <c r="C4460" t="s">
        <v>153</v>
      </c>
      <c r="D4460" s="1">
        <v>45189</v>
      </c>
      <c r="E4460">
        <f t="shared" si="491"/>
        <v>18</v>
      </c>
      <c r="F4460" t="s">
        <v>14</v>
      </c>
      <c r="G4460">
        <v>730</v>
      </c>
      <c r="H4460">
        <f t="shared" si="490"/>
        <v>73</v>
      </c>
      <c r="I4460" t="s">
        <v>7</v>
      </c>
      <c r="J4460" t="s">
        <v>8</v>
      </c>
      <c r="K4460" t="s">
        <v>14949</v>
      </c>
      <c r="L4460" t="s">
        <v>8</v>
      </c>
      <c r="M4460" t="s">
        <v>14</v>
      </c>
      <c r="N4460" t="str">
        <f t="shared" si="492"/>
        <v>F</v>
      </c>
      <c r="O4460" t="s">
        <v>2577</v>
      </c>
      <c r="P4460" t="s">
        <v>2578</v>
      </c>
      <c r="Q4460" t="s">
        <v>221</v>
      </c>
      <c r="R4460">
        <v>4</v>
      </c>
      <c r="S4460">
        <f t="shared" si="493"/>
        <v>2019</v>
      </c>
      <c r="T4460" t="s">
        <v>12</v>
      </c>
      <c r="U4460">
        <v>0.999999999999998</v>
      </c>
      <c r="V4460" t="s">
        <v>3346</v>
      </c>
      <c r="W4460">
        <f>VLOOKUP(Q4460,'PBT Tag Rates'!$B$5:$E$44,4,FALSE)</f>
        <v>0.95971980899999998</v>
      </c>
      <c r="X4460">
        <v>1</v>
      </c>
      <c r="Y4460" s="14">
        <f>IFERROR(LOOKUP(H4460,{30,43,48,53,58,63,68,73,78,83,88,93,97},{42,47,52,57,62,67,72,77,82,87,92,99,100}),999)</f>
        <v>77</v>
      </c>
      <c r="Z4460" s="17">
        <f t="shared" si="494"/>
        <v>5.5555555555555554</v>
      </c>
      <c r="AA4460" s="17">
        <f t="shared" si="488"/>
        <v>5.5555555555555554</v>
      </c>
      <c r="AB4460" s="17">
        <f t="shared" si="489"/>
        <v>11.658097686375321</v>
      </c>
      <c r="AC4460" s="17" t="s">
        <v>17654</v>
      </c>
    </row>
    <row r="4461" spans="1:29" x14ac:dyDescent="0.25">
      <c r="A4461" t="s">
        <v>3339</v>
      </c>
      <c r="B4461" s="165" t="s">
        <v>14950</v>
      </c>
      <c r="C4461" t="s">
        <v>14951</v>
      </c>
      <c r="D4461" s="1">
        <v>45189</v>
      </c>
      <c r="E4461">
        <f t="shared" si="491"/>
        <v>18</v>
      </c>
      <c r="F4461" t="s">
        <v>14</v>
      </c>
      <c r="G4461">
        <v>710</v>
      </c>
      <c r="H4461">
        <f t="shared" si="490"/>
        <v>71</v>
      </c>
      <c r="I4461" t="s">
        <v>7</v>
      </c>
      <c r="J4461" t="s">
        <v>8</v>
      </c>
      <c r="K4461" t="s">
        <v>14952</v>
      </c>
      <c r="L4461" t="s">
        <v>8</v>
      </c>
      <c r="M4461" t="s">
        <v>14</v>
      </c>
      <c r="N4461" t="str">
        <f t="shared" si="492"/>
        <v>F</v>
      </c>
      <c r="O4461" t="s">
        <v>13195</v>
      </c>
      <c r="P4461" t="s">
        <v>13196</v>
      </c>
      <c r="Q4461" t="s">
        <v>281</v>
      </c>
      <c r="R4461">
        <v>4</v>
      </c>
      <c r="S4461">
        <f t="shared" si="493"/>
        <v>2019</v>
      </c>
      <c r="T4461" t="s">
        <v>12</v>
      </c>
      <c r="U4461">
        <v>0.999999999999999</v>
      </c>
      <c r="V4461" t="s">
        <v>3079</v>
      </c>
      <c r="W4461">
        <f>VLOOKUP(Q4461,'PBT Tag Rates'!$B$5:$E$44,4,FALSE)</f>
        <v>0.99705232300000002</v>
      </c>
      <c r="X4461">
        <v>1</v>
      </c>
      <c r="Y4461" s="14">
        <f>IFERROR(LOOKUP(H4461,{30,43,48,53,58,63,68,73,78,83,88,93,97},{42,47,52,57,62,67,72,77,82,87,92,99,100}),999)</f>
        <v>72</v>
      </c>
      <c r="Z4461" s="17">
        <f t="shared" si="494"/>
        <v>5.5555555555555554</v>
      </c>
      <c r="AA4461" s="17">
        <f t="shared" si="488"/>
        <v>5.5555555555555554</v>
      </c>
      <c r="AB4461" s="17">
        <f t="shared" si="489"/>
        <v>11.658097686375321</v>
      </c>
      <c r="AC4461" s="17" t="s">
        <v>17654</v>
      </c>
    </row>
    <row r="4462" spans="1:29" x14ac:dyDescent="0.25">
      <c r="A4462" t="s">
        <v>3339</v>
      </c>
      <c r="B4462" s="165" t="s">
        <v>14953</v>
      </c>
      <c r="C4462" t="s">
        <v>154</v>
      </c>
      <c r="D4462" s="1">
        <v>45189</v>
      </c>
      <c r="E4462">
        <f t="shared" si="491"/>
        <v>18</v>
      </c>
      <c r="F4462" t="s">
        <v>14</v>
      </c>
      <c r="G4462">
        <v>690</v>
      </c>
      <c r="H4462">
        <f t="shared" si="490"/>
        <v>69</v>
      </c>
      <c r="I4462" t="s">
        <v>7</v>
      </c>
      <c r="J4462" t="s">
        <v>8</v>
      </c>
      <c r="K4462" t="s">
        <v>8</v>
      </c>
      <c r="L4462" t="s">
        <v>8</v>
      </c>
      <c r="M4462" t="s">
        <v>14</v>
      </c>
      <c r="N4462" t="str">
        <f t="shared" si="492"/>
        <v>F</v>
      </c>
      <c r="O4462" t="s">
        <v>14954</v>
      </c>
      <c r="P4462" t="s">
        <v>14955</v>
      </c>
      <c r="Q4462" t="s">
        <v>918</v>
      </c>
      <c r="R4462">
        <v>3</v>
      </c>
      <c r="S4462">
        <f t="shared" si="493"/>
        <v>2020</v>
      </c>
      <c r="T4462" t="s">
        <v>12</v>
      </c>
      <c r="U4462">
        <v>1</v>
      </c>
      <c r="V4462" t="s">
        <v>3346</v>
      </c>
      <c r="W4462">
        <f>VLOOKUP(Q4462,'PBT Tag Rates'!$B$5:$E$44,4,FALSE)</f>
        <v>0.98961045999999997</v>
      </c>
      <c r="X4462">
        <v>1</v>
      </c>
      <c r="Y4462" s="14">
        <f>IFERROR(LOOKUP(H4462,{30,43,48,53,58,63,68,73,78,83,88,93,97},{42,47,52,57,62,67,72,77,82,87,92,99,100}),999)</f>
        <v>72</v>
      </c>
      <c r="Z4462" s="17">
        <f t="shared" si="494"/>
        <v>5.5555555555555554</v>
      </c>
      <c r="AA4462" s="17">
        <f t="shared" si="488"/>
        <v>5.5555555555555554</v>
      </c>
      <c r="AB4462" s="17">
        <f t="shared" si="489"/>
        <v>11.658097686375321</v>
      </c>
      <c r="AC4462" s="17" t="s">
        <v>17654</v>
      </c>
    </row>
    <row r="4463" spans="1:29" x14ac:dyDescent="0.25">
      <c r="A4463" t="s">
        <v>3339</v>
      </c>
      <c r="B4463" s="165" t="s">
        <v>14956</v>
      </c>
      <c r="C4463" t="s">
        <v>155</v>
      </c>
      <c r="D4463" s="1">
        <v>45189</v>
      </c>
      <c r="E4463">
        <f t="shared" si="491"/>
        <v>18</v>
      </c>
      <c r="F4463" t="s">
        <v>6</v>
      </c>
      <c r="G4463">
        <v>510</v>
      </c>
      <c r="H4463">
        <f t="shared" si="490"/>
        <v>51</v>
      </c>
      <c r="I4463" t="s">
        <v>7</v>
      </c>
      <c r="J4463" t="s">
        <v>8</v>
      </c>
      <c r="K4463" t="s">
        <v>8</v>
      </c>
      <c r="L4463" t="s">
        <v>8</v>
      </c>
      <c r="M4463" t="s">
        <v>6</v>
      </c>
      <c r="N4463" t="str">
        <f t="shared" si="492"/>
        <v>M</v>
      </c>
      <c r="O4463" t="s">
        <v>13788</v>
      </c>
      <c r="P4463" t="s">
        <v>13789</v>
      </c>
      <c r="Q4463" t="s">
        <v>3820</v>
      </c>
      <c r="R4463">
        <v>2</v>
      </c>
      <c r="S4463">
        <f t="shared" si="493"/>
        <v>2021</v>
      </c>
      <c r="T4463" t="s">
        <v>12</v>
      </c>
      <c r="U4463">
        <v>1</v>
      </c>
      <c r="V4463" t="s">
        <v>3396</v>
      </c>
      <c r="W4463">
        <f>VLOOKUP(Q4463,'PBT Tag Rates'!$B$5:$E$44,4,FALSE)</f>
        <v>0.98140000000000005</v>
      </c>
      <c r="X4463">
        <v>1</v>
      </c>
      <c r="Y4463" s="14">
        <f>IFERROR(LOOKUP(H4463,{30,43,48,53,58,63,68,73,78,83,88,93,97},{42,47,52,57,62,67,72,77,82,87,92,99,100}),999)</f>
        <v>52</v>
      </c>
      <c r="Z4463" s="17">
        <f t="shared" si="494"/>
        <v>5.5555555555555554</v>
      </c>
      <c r="AA4463" s="17">
        <f t="shared" si="488"/>
        <v>5.5555555555555554</v>
      </c>
      <c r="AB4463" s="17">
        <f t="shared" si="489"/>
        <v>11.658097686375321</v>
      </c>
      <c r="AC4463" s="17" t="s">
        <v>17655</v>
      </c>
    </row>
    <row r="4464" spans="1:29" x14ac:dyDescent="0.25">
      <c r="A4464" t="s">
        <v>3339</v>
      </c>
      <c r="B4464" s="165" t="s">
        <v>14957</v>
      </c>
      <c r="C4464" t="s">
        <v>14958</v>
      </c>
      <c r="D4464" s="1">
        <v>45189</v>
      </c>
      <c r="E4464">
        <f t="shared" si="491"/>
        <v>18</v>
      </c>
      <c r="F4464" t="s">
        <v>14</v>
      </c>
      <c r="G4464">
        <v>730</v>
      </c>
      <c r="H4464">
        <f t="shared" si="490"/>
        <v>73</v>
      </c>
      <c r="I4464" t="s">
        <v>7</v>
      </c>
      <c r="J4464" t="s">
        <v>8</v>
      </c>
      <c r="K4464" t="s">
        <v>14959</v>
      </c>
      <c r="L4464" t="s">
        <v>8</v>
      </c>
      <c r="M4464" t="s">
        <v>14</v>
      </c>
      <c r="N4464" t="str">
        <f t="shared" si="492"/>
        <v>F</v>
      </c>
      <c r="O4464" t="s">
        <v>8</v>
      </c>
      <c r="P4464" t="s">
        <v>8</v>
      </c>
      <c r="Q4464" t="s">
        <v>11</v>
      </c>
      <c r="R4464" t="s">
        <v>8</v>
      </c>
      <c r="S4464" t="str">
        <f t="shared" si="493"/>
        <v>U</v>
      </c>
      <c r="T4464" t="s">
        <v>12</v>
      </c>
      <c r="U4464">
        <v>1</v>
      </c>
      <c r="V4464" t="s">
        <v>11</v>
      </c>
      <c r="W4464" t="e">
        <f>VLOOKUP(Q4464,'PBT Tag Rates'!$B$5:$E$44,4,FALSE)</f>
        <v>#N/A</v>
      </c>
      <c r="X4464">
        <v>1</v>
      </c>
      <c r="Y4464" s="14">
        <f>IFERROR(LOOKUP(H4464,{30,43,48,53,58,63,68,73,78,83,88,93,97},{42,47,52,57,62,67,72,77,82,87,92,99,100}),999)</f>
        <v>77</v>
      </c>
      <c r="Z4464" s="17">
        <f t="shared" si="494"/>
        <v>5.5555555555555554</v>
      </c>
      <c r="AA4464" s="17">
        <f t="shared" si="488"/>
        <v>5.5555555555555554</v>
      </c>
      <c r="AB4464" s="17">
        <f t="shared" si="489"/>
        <v>11.658097686375321</v>
      </c>
      <c r="AC4464" s="17" t="s">
        <v>17654</v>
      </c>
    </row>
    <row r="4465" spans="1:29" x14ac:dyDescent="0.25">
      <c r="A4465" t="s">
        <v>3339</v>
      </c>
      <c r="B4465" s="165" t="s">
        <v>14960</v>
      </c>
      <c r="C4465" t="s">
        <v>156</v>
      </c>
      <c r="D4465" s="1">
        <v>45189</v>
      </c>
      <c r="E4465">
        <f t="shared" si="491"/>
        <v>18</v>
      </c>
      <c r="F4465" t="s">
        <v>14</v>
      </c>
      <c r="G4465">
        <v>740</v>
      </c>
      <c r="H4465">
        <f t="shared" si="490"/>
        <v>74</v>
      </c>
      <c r="I4465" t="s">
        <v>7</v>
      </c>
      <c r="J4465" t="s">
        <v>8</v>
      </c>
      <c r="K4465" t="s">
        <v>8</v>
      </c>
      <c r="L4465" t="s">
        <v>8</v>
      </c>
      <c r="M4465" t="s">
        <v>14</v>
      </c>
      <c r="N4465" t="str">
        <f t="shared" si="492"/>
        <v>F</v>
      </c>
      <c r="O4465" t="s">
        <v>8</v>
      </c>
      <c r="P4465" t="s">
        <v>8</v>
      </c>
      <c r="Q4465" t="s">
        <v>11</v>
      </c>
      <c r="R4465" t="s">
        <v>8</v>
      </c>
      <c r="S4465" t="str">
        <f t="shared" si="493"/>
        <v>U</v>
      </c>
      <c r="T4465" t="s">
        <v>12</v>
      </c>
      <c r="U4465">
        <v>1</v>
      </c>
      <c r="V4465" t="s">
        <v>11</v>
      </c>
      <c r="W4465" t="e">
        <f>VLOOKUP(Q4465,'PBT Tag Rates'!$B$5:$E$44,4,FALSE)</f>
        <v>#N/A</v>
      </c>
      <c r="X4465">
        <v>1</v>
      </c>
      <c r="Y4465" s="14">
        <f>IFERROR(LOOKUP(H4465,{30,43,48,53,58,63,68,73,78,83,88,93,97},{42,47,52,57,62,67,72,77,82,87,92,99,100}),999)</f>
        <v>77</v>
      </c>
      <c r="Z4465" s="17">
        <f t="shared" si="494"/>
        <v>5.5555555555555554</v>
      </c>
      <c r="AA4465" s="17">
        <f t="shared" si="488"/>
        <v>5.5555555555555554</v>
      </c>
      <c r="AB4465" s="17">
        <f t="shared" si="489"/>
        <v>11.658097686375321</v>
      </c>
      <c r="AC4465" s="17" t="s">
        <v>17654</v>
      </c>
    </row>
    <row r="4466" spans="1:29" x14ac:dyDescent="0.25">
      <c r="A4466" t="s">
        <v>3339</v>
      </c>
      <c r="B4466" s="165" t="s">
        <v>14961</v>
      </c>
      <c r="C4466" t="s">
        <v>157</v>
      </c>
      <c r="D4466" s="1">
        <v>45189</v>
      </c>
      <c r="E4466">
        <f t="shared" si="491"/>
        <v>18</v>
      </c>
      <c r="F4466" t="s">
        <v>6</v>
      </c>
      <c r="G4466">
        <v>590</v>
      </c>
      <c r="H4466">
        <f t="shared" si="490"/>
        <v>59</v>
      </c>
      <c r="I4466" t="s">
        <v>7</v>
      </c>
      <c r="J4466" t="s">
        <v>8</v>
      </c>
      <c r="K4466" t="s">
        <v>8</v>
      </c>
      <c r="L4466" t="s">
        <v>8</v>
      </c>
      <c r="M4466" t="s">
        <v>6</v>
      </c>
      <c r="N4466" t="str">
        <f t="shared" si="492"/>
        <v>M</v>
      </c>
      <c r="O4466" t="s">
        <v>8</v>
      </c>
      <c r="P4466" t="s">
        <v>8</v>
      </c>
      <c r="Q4466" t="s">
        <v>11</v>
      </c>
      <c r="R4466" t="s">
        <v>8</v>
      </c>
      <c r="S4466" t="str">
        <f t="shared" si="493"/>
        <v>U</v>
      </c>
      <c r="T4466" t="s">
        <v>12</v>
      </c>
      <c r="U4466">
        <v>0.999999999999998</v>
      </c>
      <c r="V4466" t="s">
        <v>11</v>
      </c>
      <c r="W4466" t="e">
        <f>VLOOKUP(Q4466,'PBT Tag Rates'!$B$5:$E$44,4,FALSE)</f>
        <v>#N/A</v>
      </c>
      <c r="X4466">
        <v>1</v>
      </c>
      <c r="Y4466" s="14">
        <f>IFERROR(LOOKUP(H4466,{30,43,48,53,58,63,68,73,78,83,88,93,97},{42,47,52,57,62,67,72,77,82,87,92,99,100}),999)</f>
        <v>62</v>
      </c>
      <c r="Z4466" s="17">
        <f t="shared" si="494"/>
        <v>5.5555555555555554</v>
      </c>
      <c r="AA4466" s="17">
        <f t="shared" si="488"/>
        <v>5.5555555555555554</v>
      </c>
      <c r="AB4466" s="17">
        <f t="shared" si="489"/>
        <v>11.658097686375321</v>
      </c>
      <c r="AC4466" s="17" t="s">
        <v>17654</v>
      </c>
    </row>
    <row r="4467" spans="1:29" x14ac:dyDescent="0.25">
      <c r="A4467" t="s">
        <v>3339</v>
      </c>
      <c r="B4467" s="165" t="s">
        <v>14962</v>
      </c>
      <c r="C4467" t="s">
        <v>14963</v>
      </c>
      <c r="D4467" s="1">
        <v>45189</v>
      </c>
      <c r="E4467">
        <f t="shared" si="491"/>
        <v>18</v>
      </c>
      <c r="F4467" t="s">
        <v>6</v>
      </c>
      <c r="G4467">
        <v>790</v>
      </c>
      <c r="H4467">
        <f t="shared" si="490"/>
        <v>79</v>
      </c>
      <c r="I4467" t="s">
        <v>9</v>
      </c>
      <c r="J4467">
        <v>1</v>
      </c>
      <c r="K4467" t="s">
        <v>14964</v>
      </c>
      <c r="L4467" t="s">
        <v>8</v>
      </c>
      <c r="M4467" t="s">
        <v>6</v>
      </c>
      <c r="N4467" t="str">
        <f t="shared" si="492"/>
        <v>M</v>
      </c>
      <c r="O4467" t="s">
        <v>14965</v>
      </c>
      <c r="P4467" t="s">
        <v>14966</v>
      </c>
      <c r="Q4467" t="s">
        <v>2605</v>
      </c>
      <c r="R4467">
        <v>4</v>
      </c>
      <c r="S4467">
        <f t="shared" si="493"/>
        <v>2019</v>
      </c>
      <c r="T4467" t="s">
        <v>12</v>
      </c>
      <c r="U4467">
        <v>0.999999999999997</v>
      </c>
      <c r="V4467" t="s">
        <v>7657</v>
      </c>
      <c r="W4467">
        <f>VLOOKUP(Q4467,'PBT Tag Rates'!$B$5:$E$44,4,FALSE)</f>
        <v>0.96152300000000002</v>
      </c>
      <c r="X4467">
        <v>1</v>
      </c>
      <c r="Y4467" s="14">
        <f>IFERROR(LOOKUP(H4467,{30,43,48,53,58,63,68,73,78,83,88,93,97},{42,47,52,57,62,67,72,77,82,87,92,99,100}),999)</f>
        <v>82</v>
      </c>
      <c r="Z4467" s="17">
        <f t="shared" si="494"/>
        <v>5.5555555555555554</v>
      </c>
      <c r="AA4467" s="17">
        <f t="shared" si="488"/>
        <v>5.5555555555555554</v>
      </c>
      <c r="AB4467" s="17">
        <f t="shared" si="489"/>
        <v>11.658097686375321</v>
      </c>
      <c r="AC4467" s="17" t="s">
        <v>17655</v>
      </c>
    </row>
    <row r="4468" spans="1:29" x14ac:dyDescent="0.25">
      <c r="A4468" t="s">
        <v>3339</v>
      </c>
      <c r="B4468" s="165" t="s">
        <v>14967</v>
      </c>
      <c r="C4468" t="s">
        <v>158</v>
      </c>
      <c r="D4468" s="1">
        <v>45189</v>
      </c>
      <c r="E4468">
        <f t="shared" si="491"/>
        <v>18</v>
      </c>
      <c r="F4468" t="s">
        <v>14</v>
      </c>
      <c r="G4468">
        <v>760</v>
      </c>
      <c r="H4468">
        <f t="shared" si="490"/>
        <v>76</v>
      </c>
      <c r="I4468" t="s">
        <v>7</v>
      </c>
      <c r="J4468" t="s">
        <v>8</v>
      </c>
      <c r="K4468" t="s">
        <v>8</v>
      </c>
      <c r="L4468" t="s">
        <v>8</v>
      </c>
      <c r="M4468" t="s">
        <v>14</v>
      </c>
      <c r="N4468" t="str">
        <f t="shared" si="492"/>
        <v>F</v>
      </c>
      <c r="O4468" t="s">
        <v>8495</v>
      </c>
      <c r="P4468" t="s">
        <v>12296</v>
      </c>
      <c r="Q4468" t="s">
        <v>221</v>
      </c>
      <c r="R4468">
        <v>4</v>
      </c>
      <c r="S4468">
        <f t="shared" si="493"/>
        <v>2019</v>
      </c>
      <c r="T4468" t="s">
        <v>12</v>
      </c>
      <c r="U4468">
        <v>1</v>
      </c>
      <c r="V4468" t="s">
        <v>3396</v>
      </c>
      <c r="W4468">
        <f>VLOOKUP(Q4468,'PBT Tag Rates'!$B$5:$E$44,4,FALSE)</f>
        <v>0.95971980899999998</v>
      </c>
      <c r="X4468">
        <v>1</v>
      </c>
      <c r="Y4468" s="14">
        <f>IFERROR(LOOKUP(H4468,{30,43,48,53,58,63,68,73,78,83,88,93,97},{42,47,52,57,62,67,72,77,82,87,92,99,100}),999)</f>
        <v>77</v>
      </c>
      <c r="Z4468" s="17">
        <f t="shared" si="494"/>
        <v>5.5555555555555554</v>
      </c>
      <c r="AA4468" s="17">
        <f t="shared" si="488"/>
        <v>5.5555555555555554</v>
      </c>
      <c r="AB4468" s="17">
        <f t="shared" si="489"/>
        <v>11.658097686375321</v>
      </c>
      <c r="AC4468" s="17" t="s">
        <v>17655</v>
      </c>
    </row>
    <row r="4469" spans="1:29" x14ac:dyDescent="0.25">
      <c r="A4469" t="s">
        <v>3339</v>
      </c>
      <c r="B4469" s="165" t="s">
        <v>14968</v>
      </c>
      <c r="C4469" t="s">
        <v>159</v>
      </c>
      <c r="D4469" s="1">
        <v>45189</v>
      </c>
      <c r="E4469">
        <f t="shared" si="491"/>
        <v>18</v>
      </c>
      <c r="F4469" t="s">
        <v>14</v>
      </c>
      <c r="G4469">
        <v>670</v>
      </c>
      <c r="H4469">
        <f t="shared" si="490"/>
        <v>67</v>
      </c>
      <c r="I4469" t="s">
        <v>9</v>
      </c>
      <c r="J4469">
        <v>1</v>
      </c>
      <c r="K4469" t="s">
        <v>8</v>
      </c>
      <c r="L4469" t="s">
        <v>8</v>
      </c>
      <c r="M4469" t="s">
        <v>14</v>
      </c>
      <c r="N4469" t="str">
        <f t="shared" si="492"/>
        <v>F</v>
      </c>
      <c r="O4469" t="s">
        <v>798</v>
      </c>
      <c r="P4469" t="s">
        <v>799</v>
      </c>
      <c r="Q4469" t="s">
        <v>221</v>
      </c>
      <c r="R4469">
        <v>4</v>
      </c>
      <c r="S4469">
        <f t="shared" si="493"/>
        <v>2019</v>
      </c>
      <c r="T4469" t="s">
        <v>12</v>
      </c>
      <c r="U4469">
        <v>1</v>
      </c>
      <c r="V4469" t="s">
        <v>3346</v>
      </c>
      <c r="W4469">
        <f>VLOOKUP(Q4469,'PBT Tag Rates'!$B$5:$E$44,4,FALSE)</f>
        <v>0.95971980899999998</v>
      </c>
      <c r="X4469">
        <v>1</v>
      </c>
      <c r="Y4469" s="14">
        <f>IFERROR(LOOKUP(H4469,{30,43,48,53,58,63,68,73,78,83,88,93,97},{42,47,52,57,62,67,72,77,82,87,92,99,100}),999)</f>
        <v>67</v>
      </c>
      <c r="Z4469" s="17">
        <f t="shared" si="494"/>
        <v>5.5555555555555554</v>
      </c>
      <c r="AA4469" s="17">
        <f t="shared" si="488"/>
        <v>5.5555555555555554</v>
      </c>
      <c r="AB4469" s="17">
        <f t="shared" si="489"/>
        <v>11.658097686375321</v>
      </c>
      <c r="AC4469" s="17" t="s">
        <v>17654</v>
      </c>
    </row>
    <row r="4470" spans="1:29" x14ac:dyDescent="0.25">
      <c r="A4470" t="s">
        <v>3339</v>
      </c>
      <c r="B4470" s="165" t="s">
        <v>14969</v>
      </c>
      <c r="C4470" t="s">
        <v>160</v>
      </c>
      <c r="D4470" s="1">
        <v>45189</v>
      </c>
      <c r="E4470">
        <f t="shared" si="491"/>
        <v>18</v>
      </c>
      <c r="F4470" t="s">
        <v>6</v>
      </c>
      <c r="G4470">
        <v>440</v>
      </c>
      <c r="H4470">
        <f t="shared" si="490"/>
        <v>44</v>
      </c>
      <c r="I4470" t="s">
        <v>7</v>
      </c>
      <c r="J4470" t="s">
        <v>8</v>
      </c>
      <c r="K4470" t="s">
        <v>8</v>
      </c>
      <c r="L4470" t="s">
        <v>8</v>
      </c>
      <c r="M4470" t="s">
        <v>6</v>
      </c>
      <c r="N4470" t="str">
        <f t="shared" si="492"/>
        <v>M</v>
      </c>
      <c r="O4470" t="s">
        <v>14970</v>
      </c>
      <c r="P4470" t="s">
        <v>14971</v>
      </c>
      <c r="Q4470" t="s">
        <v>3820</v>
      </c>
      <c r="R4470">
        <v>2</v>
      </c>
      <c r="S4470">
        <f t="shared" si="493"/>
        <v>2021</v>
      </c>
      <c r="T4470" t="s">
        <v>12</v>
      </c>
      <c r="U4470">
        <v>0.999999999999995</v>
      </c>
      <c r="V4470" t="s">
        <v>3346</v>
      </c>
      <c r="W4470">
        <f>VLOOKUP(Q4470,'PBT Tag Rates'!$B$5:$E$44,4,FALSE)</f>
        <v>0.98140000000000005</v>
      </c>
      <c r="X4470">
        <v>1</v>
      </c>
      <c r="Y4470" s="14">
        <f>IFERROR(LOOKUP(H4470,{30,43,48,53,58,63,68,73,78,83,88,93,97},{42,47,52,57,62,67,72,77,82,87,92,99,100}),999)</f>
        <v>47</v>
      </c>
      <c r="Z4470" s="17">
        <f t="shared" si="494"/>
        <v>5.5555555555555554</v>
      </c>
      <c r="AA4470" s="17">
        <f t="shared" si="488"/>
        <v>5.5555555555555554</v>
      </c>
      <c r="AB4470" s="17">
        <f t="shared" si="489"/>
        <v>11.658097686375321</v>
      </c>
      <c r="AC4470" s="17" t="s">
        <v>17654</v>
      </c>
    </row>
    <row r="4471" spans="1:29" x14ac:dyDescent="0.25">
      <c r="A4471" t="s">
        <v>3339</v>
      </c>
      <c r="B4471" s="165" t="s">
        <v>14972</v>
      </c>
      <c r="C4471" t="s">
        <v>703</v>
      </c>
      <c r="D4471" s="1">
        <v>45189</v>
      </c>
      <c r="E4471">
        <f t="shared" si="491"/>
        <v>18</v>
      </c>
      <c r="F4471" t="s">
        <v>14</v>
      </c>
      <c r="G4471">
        <v>740</v>
      </c>
      <c r="H4471">
        <f t="shared" si="490"/>
        <v>74</v>
      </c>
      <c r="I4471" t="s">
        <v>7</v>
      </c>
      <c r="J4471" t="s">
        <v>8</v>
      </c>
      <c r="K4471" t="s">
        <v>8</v>
      </c>
      <c r="L4471" t="s">
        <v>8</v>
      </c>
      <c r="M4471" t="s">
        <v>14</v>
      </c>
      <c r="N4471" t="str">
        <f t="shared" si="492"/>
        <v>F</v>
      </c>
      <c r="O4471" t="s">
        <v>5964</v>
      </c>
      <c r="P4471" t="s">
        <v>14973</v>
      </c>
      <c r="Q4471" t="s">
        <v>221</v>
      </c>
      <c r="R4471">
        <v>4</v>
      </c>
      <c r="S4471">
        <f t="shared" si="493"/>
        <v>2019</v>
      </c>
      <c r="T4471" t="s">
        <v>12</v>
      </c>
      <c r="U4471">
        <v>0.99999999999999301</v>
      </c>
      <c r="V4471" t="s">
        <v>3346</v>
      </c>
      <c r="W4471">
        <f>VLOOKUP(Q4471,'PBT Tag Rates'!$B$5:$E$44,4,FALSE)</f>
        <v>0.95971980899999998</v>
      </c>
      <c r="X4471">
        <v>1</v>
      </c>
      <c r="Y4471" s="14">
        <f>IFERROR(LOOKUP(H4471,{30,43,48,53,58,63,68,73,78,83,88,93,97},{42,47,52,57,62,67,72,77,82,87,92,99,100}),999)</f>
        <v>77</v>
      </c>
      <c r="Z4471" s="17">
        <f t="shared" si="494"/>
        <v>5.5555555555555554</v>
      </c>
      <c r="AA4471" s="17">
        <f t="shared" si="488"/>
        <v>5.5555555555555554</v>
      </c>
      <c r="AB4471" s="17">
        <f t="shared" si="489"/>
        <v>11.658097686375321</v>
      </c>
      <c r="AC4471" s="17" t="s">
        <v>17654</v>
      </c>
    </row>
    <row r="4472" spans="1:29" x14ac:dyDescent="0.25">
      <c r="A4472" t="s">
        <v>3339</v>
      </c>
      <c r="B4472" s="165" t="s">
        <v>14974</v>
      </c>
      <c r="C4472" t="s">
        <v>14975</v>
      </c>
      <c r="D4472" s="1">
        <v>45189</v>
      </c>
      <c r="E4472">
        <f t="shared" si="491"/>
        <v>18</v>
      </c>
      <c r="F4472" t="s">
        <v>6</v>
      </c>
      <c r="G4472">
        <v>700</v>
      </c>
      <c r="H4472">
        <f t="shared" si="490"/>
        <v>70</v>
      </c>
      <c r="I4472" t="s">
        <v>9</v>
      </c>
      <c r="J4472">
        <v>1</v>
      </c>
      <c r="K4472" t="s">
        <v>14976</v>
      </c>
      <c r="L4472" t="s">
        <v>8</v>
      </c>
      <c r="M4472" t="s">
        <v>6</v>
      </c>
      <c r="N4472" t="str">
        <f t="shared" si="492"/>
        <v>M</v>
      </c>
      <c r="O4472" t="s">
        <v>2530</v>
      </c>
      <c r="P4472" t="s">
        <v>2531</v>
      </c>
      <c r="Q4472" t="s">
        <v>221</v>
      </c>
      <c r="R4472">
        <v>4</v>
      </c>
      <c r="S4472">
        <f t="shared" si="493"/>
        <v>2019</v>
      </c>
      <c r="T4472" t="s">
        <v>12</v>
      </c>
      <c r="U4472">
        <v>0.999999999999999</v>
      </c>
      <c r="V4472" t="s">
        <v>3386</v>
      </c>
      <c r="W4472">
        <f>VLOOKUP(Q4472,'PBT Tag Rates'!$B$5:$E$44,4,FALSE)</f>
        <v>0.95971980899999998</v>
      </c>
      <c r="X4472">
        <v>1</v>
      </c>
      <c r="Y4472" s="14">
        <f>IFERROR(LOOKUP(H4472,{30,43,48,53,58,63,68,73,78,83,88,93,97},{42,47,52,57,62,67,72,77,82,87,92,99,100}),999)</f>
        <v>72</v>
      </c>
      <c r="Z4472" s="17">
        <f t="shared" si="494"/>
        <v>5.5555555555555554</v>
      </c>
      <c r="AA4472" s="17">
        <f t="shared" si="488"/>
        <v>5.5555555555555554</v>
      </c>
      <c r="AB4472" s="17">
        <f t="shared" si="489"/>
        <v>11.658097686375321</v>
      </c>
      <c r="AC4472" s="17" t="s">
        <v>17654</v>
      </c>
    </row>
    <row r="4473" spans="1:29" x14ac:dyDescent="0.25">
      <c r="A4473" t="s">
        <v>3339</v>
      </c>
      <c r="B4473" s="165" t="s">
        <v>14977</v>
      </c>
      <c r="C4473" t="s">
        <v>704</v>
      </c>
      <c r="D4473" s="1">
        <v>45189</v>
      </c>
      <c r="E4473">
        <f t="shared" si="491"/>
        <v>18</v>
      </c>
      <c r="F4473" t="s">
        <v>14</v>
      </c>
      <c r="G4473">
        <v>740</v>
      </c>
      <c r="H4473">
        <f t="shared" si="490"/>
        <v>74</v>
      </c>
      <c r="I4473" t="s">
        <v>9</v>
      </c>
      <c r="J4473">
        <v>1</v>
      </c>
      <c r="K4473" t="s">
        <v>8</v>
      </c>
      <c r="L4473" t="s">
        <v>8</v>
      </c>
      <c r="M4473" t="s">
        <v>14</v>
      </c>
      <c r="N4473" t="str">
        <f t="shared" si="492"/>
        <v>F</v>
      </c>
      <c r="O4473" t="s">
        <v>1637</v>
      </c>
      <c r="P4473" t="s">
        <v>1638</v>
      </c>
      <c r="Q4473" t="s">
        <v>221</v>
      </c>
      <c r="R4473">
        <v>4</v>
      </c>
      <c r="S4473">
        <f t="shared" si="493"/>
        <v>2019</v>
      </c>
      <c r="T4473" t="s">
        <v>12</v>
      </c>
      <c r="U4473">
        <v>0.999999999999998</v>
      </c>
      <c r="V4473" t="s">
        <v>3357</v>
      </c>
      <c r="W4473">
        <f>VLOOKUP(Q4473,'PBT Tag Rates'!$B$5:$E$44,4,FALSE)</f>
        <v>0.95971980899999998</v>
      </c>
      <c r="X4473">
        <v>1</v>
      </c>
      <c r="Y4473" s="14">
        <f>IFERROR(LOOKUP(H4473,{30,43,48,53,58,63,68,73,78,83,88,93,97},{42,47,52,57,62,67,72,77,82,87,92,99,100}),999)</f>
        <v>77</v>
      </c>
      <c r="Z4473" s="17">
        <f t="shared" si="494"/>
        <v>5.5555555555555554</v>
      </c>
      <c r="AA4473" s="17">
        <f t="shared" si="488"/>
        <v>5.5555555555555554</v>
      </c>
      <c r="AB4473" s="17">
        <f t="shared" si="489"/>
        <v>11.658097686375321</v>
      </c>
      <c r="AC4473" s="17" t="s">
        <v>17654</v>
      </c>
    </row>
    <row r="4474" spans="1:29" x14ac:dyDescent="0.25">
      <c r="A4474" t="s">
        <v>3339</v>
      </c>
      <c r="B4474" s="165" t="s">
        <v>14978</v>
      </c>
      <c r="C4474" t="s">
        <v>705</v>
      </c>
      <c r="D4474" s="1">
        <v>45189</v>
      </c>
      <c r="E4474">
        <f t="shared" si="491"/>
        <v>18</v>
      </c>
      <c r="F4474" t="s">
        <v>14</v>
      </c>
      <c r="G4474">
        <v>730</v>
      </c>
      <c r="H4474">
        <f t="shared" si="490"/>
        <v>73</v>
      </c>
      <c r="I4474" t="s">
        <v>7</v>
      </c>
      <c r="J4474" t="s">
        <v>8</v>
      </c>
      <c r="K4474" t="s">
        <v>8</v>
      </c>
      <c r="L4474" t="s">
        <v>8</v>
      </c>
      <c r="M4474" t="s">
        <v>14</v>
      </c>
      <c r="N4474" t="str">
        <f t="shared" si="492"/>
        <v>F</v>
      </c>
      <c r="O4474" t="s">
        <v>8</v>
      </c>
      <c r="P4474" t="s">
        <v>8</v>
      </c>
      <c r="Q4474" t="s">
        <v>11</v>
      </c>
      <c r="R4474" t="s">
        <v>8</v>
      </c>
      <c r="S4474" t="str">
        <f t="shared" si="493"/>
        <v>U</v>
      </c>
      <c r="T4474" t="s">
        <v>12</v>
      </c>
      <c r="U4474">
        <v>0.999999999999998</v>
      </c>
      <c r="V4474" t="s">
        <v>11</v>
      </c>
      <c r="W4474" t="e">
        <f>VLOOKUP(Q4474,'PBT Tag Rates'!$B$5:$E$44,4,FALSE)</f>
        <v>#N/A</v>
      </c>
      <c r="X4474">
        <v>1</v>
      </c>
      <c r="Y4474" s="14">
        <f>IFERROR(LOOKUP(H4474,{30,43,48,53,58,63,68,73,78,83,88,93,97},{42,47,52,57,62,67,72,77,82,87,92,99,100}),999)</f>
        <v>77</v>
      </c>
      <c r="Z4474" s="17">
        <f t="shared" si="494"/>
        <v>5.5555555555555554</v>
      </c>
      <c r="AA4474" s="17">
        <f t="shared" si="488"/>
        <v>5.5555555555555554</v>
      </c>
      <c r="AB4474" s="17">
        <f t="shared" si="489"/>
        <v>11.658097686375321</v>
      </c>
      <c r="AC4474" s="17" t="s">
        <v>17654</v>
      </c>
    </row>
    <row r="4475" spans="1:29" x14ac:dyDescent="0.25">
      <c r="A4475" t="s">
        <v>3339</v>
      </c>
      <c r="B4475" s="165" t="s">
        <v>14979</v>
      </c>
      <c r="C4475" t="s">
        <v>706</v>
      </c>
      <c r="D4475" s="1">
        <v>45189</v>
      </c>
      <c r="E4475">
        <f t="shared" si="491"/>
        <v>18</v>
      </c>
      <c r="F4475" t="s">
        <v>6</v>
      </c>
      <c r="G4475">
        <v>500</v>
      </c>
      <c r="H4475">
        <f t="shared" si="490"/>
        <v>50</v>
      </c>
      <c r="I4475" t="s">
        <v>7</v>
      </c>
      <c r="J4475" t="s">
        <v>8</v>
      </c>
      <c r="K4475" t="s">
        <v>8</v>
      </c>
      <c r="L4475" t="s">
        <v>8</v>
      </c>
      <c r="M4475" t="s">
        <v>6</v>
      </c>
      <c r="N4475" t="str">
        <f t="shared" si="492"/>
        <v>M</v>
      </c>
      <c r="O4475" t="s">
        <v>8</v>
      </c>
      <c r="P4475" t="s">
        <v>8</v>
      </c>
      <c r="Q4475" t="s">
        <v>11</v>
      </c>
      <c r="R4475" t="s">
        <v>8</v>
      </c>
      <c r="S4475" t="str">
        <f t="shared" si="493"/>
        <v>U</v>
      </c>
      <c r="T4475" t="s">
        <v>12</v>
      </c>
      <c r="U4475">
        <v>1</v>
      </c>
      <c r="V4475" t="s">
        <v>11</v>
      </c>
      <c r="W4475" t="e">
        <f>VLOOKUP(Q4475,'PBT Tag Rates'!$B$5:$E$44,4,FALSE)</f>
        <v>#N/A</v>
      </c>
      <c r="X4475">
        <v>1</v>
      </c>
      <c r="Y4475" s="14">
        <f>IFERROR(LOOKUP(H4475,{30,43,48,53,58,63,68,73,78,83,88,93,97},{42,47,52,57,62,67,72,77,82,87,92,99,100}),999)</f>
        <v>52</v>
      </c>
      <c r="Z4475" s="17">
        <f t="shared" si="494"/>
        <v>5.5555555555555554</v>
      </c>
      <c r="AA4475" s="17">
        <f t="shared" ref="AA4475:AA4538" si="495">Z4475*(1+$AA$4)</f>
        <v>5.5555555555555554</v>
      </c>
      <c r="AB4475" s="17">
        <f t="shared" ref="AB4475:AB4538" si="496">IF(D4475&lt;$D$3,AA4475/$AB$3,AA4475/$AB$4)</f>
        <v>11.658097686375321</v>
      </c>
      <c r="AC4475" s="17" t="s">
        <v>17654</v>
      </c>
    </row>
    <row r="4476" spans="1:29" x14ac:dyDescent="0.25">
      <c r="A4476" t="s">
        <v>3339</v>
      </c>
      <c r="B4476" s="165" t="s">
        <v>14980</v>
      </c>
      <c r="C4476" t="s">
        <v>707</v>
      </c>
      <c r="D4476" s="1">
        <v>45189</v>
      </c>
      <c r="E4476">
        <f t="shared" si="491"/>
        <v>18</v>
      </c>
      <c r="F4476" t="s">
        <v>14</v>
      </c>
      <c r="G4476">
        <v>720</v>
      </c>
      <c r="H4476">
        <f t="shared" si="490"/>
        <v>72</v>
      </c>
      <c r="I4476" t="s">
        <v>7</v>
      </c>
      <c r="J4476" t="s">
        <v>8</v>
      </c>
      <c r="K4476" t="s">
        <v>8</v>
      </c>
      <c r="L4476" t="s">
        <v>8</v>
      </c>
      <c r="M4476" t="s">
        <v>14</v>
      </c>
      <c r="N4476" t="str">
        <f t="shared" si="492"/>
        <v>F</v>
      </c>
      <c r="O4476" t="s">
        <v>521</v>
      </c>
      <c r="P4476" t="s">
        <v>522</v>
      </c>
      <c r="Q4476" t="s">
        <v>221</v>
      </c>
      <c r="R4476">
        <v>4</v>
      </c>
      <c r="S4476">
        <f t="shared" si="493"/>
        <v>2019</v>
      </c>
      <c r="T4476" t="s">
        <v>12</v>
      </c>
      <c r="U4476">
        <v>0.999999999999999</v>
      </c>
      <c r="V4476" t="s">
        <v>3346</v>
      </c>
      <c r="W4476">
        <f>VLOOKUP(Q4476,'PBT Tag Rates'!$B$5:$E$44,4,FALSE)</f>
        <v>0.95971980899999998</v>
      </c>
      <c r="X4476">
        <v>1</v>
      </c>
      <c r="Y4476" s="14">
        <f>IFERROR(LOOKUP(H4476,{30,43,48,53,58,63,68,73,78,83,88,93,97},{42,47,52,57,62,67,72,77,82,87,92,99,100}),999)</f>
        <v>72</v>
      </c>
      <c r="Z4476" s="17">
        <f t="shared" si="494"/>
        <v>5.5555555555555554</v>
      </c>
      <c r="AA4476" s="17">
        <f t="shared" si="495"/>
        <v>5.5555555555555554</v>
      </c>
      <c r="AB4476" s="17">
        <f t="shared" si="496"/>
        <v>11.658097686375321</v>
      </c>
      <c r="AC4476" s="17" t="s">
        <v>17654</v>
      </c>
    </row>
    <row r="4477" spans="1:29" x14ac:dyDescent="0.25">
      <c r="A4477" t="s">
        <v>3339</v>
      </c>
      <c r="B4477" s="165" t="s">
        <v>14981</v>
      </c>
      <c r="C4477" t="s">
        <v>14982</v>
      </c>
      <c r="D4477" s="1">
        <v>45189</v>
      </c>
      <c r="E4477">
        <f t="shared" si="491"/>
        <v>18</v>
      </c>
      <c r="F4477" t="s">
        <v>6</v>
      </c>
      <c r="G4477">
        <v>920</v>
      </c>
      <c r="H4477">
        <f t="shared" si="490"/>
        <v>92</v>
      </c>
      <c r="I4477" t="s">
        <v>9</v>
      </c>
      <c r="J4477">
        <v>1</v>
      </c>
      <c r="K4477" t="s">
        <v>14983</v>
      </c>
      <c r="L4477" t="s">
        <v>8</v>
      </c>
      <c r="M4477" t="s">
        <v>6</v>
      </c>
      <c r="N4477" t="str">
        <f t="shared" si="492"/>
        <v>M</v>
      </c>
      <c r="O4477" t="s">
        <v>2824</v>
      </c>
      <c r="P4477" t="s">
        <v>2825</v>
      </c>
      <c r="Q4477" t="s">
        <v>221</v>
      </c>
      <c r="R4477">
        <v>4</v>
      </c>
      <c r="S4477">
        <f t="shared" si="493"/>
        <v>2019</v>
      </c>
      <c r="T4477" t="s">
        <v>12</v>
      </c>
      <c r="U4477">
        <v>0.999999999999999</v>
      </c>
      <c r="V4477" t="s">
        <v>3396</v>
      </c>
      <c r="W4477">
        <f>VLOOKUP(Q4477,'PBT Tag Rates'!$B$5:$E$44,4,FALSE)</f>
        <v>0.95971980899999998</v>
      </c>
      <c r="X4477">
        <v>1</v>
      </c>
      <c r="Y4477" s="14">
        <f>IFERROR(LOOKUP(H4477,{30,43,48,53,58,63,68,73,78,83,88,93,97},{42,47,52,57,62,67,72,77,82,87,92,99,100}),999)</f>
        <v>92</v>
      </c>
      <c r="Z4477" s="17">
        <f t="shared" si="494"/>
        <v>5.5555555555555554</v>
      </c>
      <c r="AA4477" s="17">
        <f t="shared" si="495"/>
        <v>5.5555555555555554</v>
      </c>
      <c r="AB4477" s="17">
        <f t="shared" si="496"/>
        <v>11.658097686375321</v>
      </c>
      <c r="AC4477" s="17" t="s">
        <v>17655</v>
      </c>
    </row>
    <row r="4478" spans="1:29" x14ac:dyDescent="0.25">
      <c r="A4478" t="s">
        <v>3339</v>
      </c>
      <c r="B4478" s="165" t="s">
        <v>14984</v>
      </c>
      <c r="C4478" t="s">
        <v>14985</v>
      </c>
      <c r="D4478" s="1">
        <v>45189</v>
      </c>
      <c r="E4478">
        <f t="shared" si="491"/>
        <v>18</v>
      </c>
      <c r="F4478" t="s">
        <v>6</v>
      </c>
      <c r="G4478">
        <v>710</v>
      </c>
      <c r="H4478">
        <f t="shared" si="490"/>
        <v>71</v>
      </c>
      <c r="I4478" t="s">
        <v>9</v>
      </c>
      <c r="J4478">
        <v>1</v>
      </c>
      <c r="K4478" t="s">
        <v>14986</v>
      </c>
      <c r="L4478" t="s">
        <v>8</v>
      </c>
      <c r="M4478" t="s">
        <v>6</v>
      </c>
      <c r="N4478" t="str">
        <f t="shared" si="492"/>
        <v>M</v>
      </c>
      <c r="O4478" t="s">
        <v>1304</v>
      </c>
      <c r="P4478" t="s">
        <v>1380</v>
      </c>
      <c r="Q4478" t="s">
        <v>221</v>
      </c>
      <c r="R4478">
        <v>4</v>
      </c>
      <c r="S4478">
        <f t="shared" si="493"/>
        <v>2019</v>
      </c>
      <c r="T4478" t="s">
        <v>12</v>
      </c>
      <c r="U4478">
        <v>0.999999999999998</v>
      </c>
      <c r="V4478" t="s">
        <v>3386</v>
      </c>
      <c r="W4478">
        <f>VLOOKUP(Q4478,'PBT Tag Rates'!$B$5:$E$44,4,FALSE)</f>
        <v>0.95971980899999998</v>
      </c>
      <c r="X4478">
        <v>1</v>
      </c>
      <c r="Y4478" s="14">
        <f>IFERROR(LOOKUP(H4478,{30,43,48,53,58,63,68,73,78,83,88,93,97},{42,47,52,57,62,67,72,77,82,87,92,99,100}),999)</f>
        <v>72</v>
      </c>
      <c r="Z4478" s="17">
        <f t="shared" si="494"/>
        <v>5.5555555555555554</v>
      </c>
      <c r="AA4478" s="17">
        <f t="shared" si="495"/>
        <v>5.5555555555555554</v>
      </c>
      <c r="AB4478" s="17">
        <f t="shared" si="496"/>
        <v>11.658097686375321</v>
      </c>
      <c r="AC4478" s="17" t="s">
        <v>17654</v>
      </c>
    </row>
    <row r="4479" spans="1:29" x14ac:dyDescent="0.25">
      <c r="A4479" t="s">
        <v>3339</v>
      </c>
      <c r="B4479" s="165" t="s">
        <v>14987</v>
      </c>
      <c r="C4479" t="s">
        <v>708</v>
      </c>
      <c r="D4479" s="1">
        <v>45189</v>
      </c>
      <c r="E4479">
        <f t="shared" si="491"/>
        <v>18</v>
      </c>
      <c r="F4479" t="s">
        <v>6</v>
      </c>
      <c r="G4479">
        <v>680</v>
      </c>
      <c r="H4479">
        <f t="shared" si="490"/>
        <v>68</v>
      </c>
      <c r="I4479" t="s">
        <v>9</v>
      </c>
      <c r="J4479">
        <v>1</v>
      </c>
      <c r="K4479" t="s">
        <v>8</v>
      </c>
      <c r="L4479" t="s">
        <v>8</v>
      </c>
      <c r="M4479" t="s">
        <v>6</v>
      </c>
      <c r="N4479" t="str">
        <f t="shared" si="492"/>
        <v>M</v>
      </c>
      <c r="O4479" t="s">
        <v>2568</v>
      </c>
      <c r="P4479" t="s">
        <v>2569</v>
      </c>
      <c r="Q4479" t="s">
        <v>221</v>
      </c>
      <c r="R4479">
        <v>4</v>
      </c>
      <c r="S4479">
        <f t="shared" si="493"/>
        <v>2019</v>
      </c>
      <c r="T4479" t="s">
        <v>12</v>
      </c>
      <c r="U4479">
        <v>0.999999999999998</v>
      </c>
      <c r="V4479" t="s">
        <v>3386</v>
      </c>
      <c r="W4479">
        <f>VLOOKUP(Q4479,'PBT Tag Rates'!$B$5:$E$44,4,FALSE)</f>
        <v>0.95971980899999998</v>
      </c>
      <c r="X4479">
        <v>1</v>
      </c>
      <c r="Y4479" s="14">
        <f>IFERROR(LOOKUP(H4479,{30,43,48,53,58,63,68,73,78,83,88,93,97},{42,47,52,57,62,67,72,77,82,87,92,99,100}),999)</f>
        <v>72</v>
      </c>
      <c r="Z4479" s="17">
        <f t="shared" si="494"/>
        <v>5.5555555555555554</v>
      </c>
      <c r="AA4479" s="17">
        <f t="shared" si="495"/>
        <v>5.5555555555555554</v>
      </c>
      <c r="AB4479" s="17">
        <f t="shared" si="496"/>
        <v>11.658097686375321</v>
      </c>
      <c r="AC4479" s="17" t="s">
        <v>17654</v>
      </c>
    </row>
    <row r="4480" spans="1:29" x14ac:dyDescent="0.25">
      <c r="A4480" t="s">
        <v>3339</v>
      </c>
      <c r="B4480" s="165" t="s">
        <v>14988</v>
      </c>
      <c r="C4480" t="s">
        <v>709</v>
      </c>
      <c r="D4480" s="1">
        <v>45189</v>
      </c>
      <c r="E4480">
        <f t="shared" si="491"/>
        <v>18</v>
      </c>
      <c r="F4480" t="s">
        <v>6</v>
      </c>
      <c r="G4480">
        <v>670</v>
      </c>
      <c r="H4480">
        <f t="shared" si="490"/>
        <v>67</v>
      </c>
      <c r="I4480" t="s">
        <v>9</v>
      </c>
      <c r="J4480">
        <v>1</v>
      </c>
      <c r="K4480" t="s">
        <v>8</v>
      </c>
      <c r="L4480" t="s">
        <v>8</v>
      </c>
      <c r="M4480" t="s">
        <v>6</v>
      </c>
      <c r="N4480" t="str">
        <f t="shared" si="492"/>
        <v>M</v>
      </c>
      <c r="O4480" t="s">
        <v>12588</v>
      </c>
      <c r="P4480" t="s">
        <v>12589</v>
      </c>
      <c r="Q4480" t="s">
        <v>918</v>
      </c>
      <c r="R4480">
        <v>3</v>
      </c>
      <c r="S4480">
        <f t="shared" si="493"/>
        <v>2020</v>
      </c>
      <c r="T4480" t="s">
        <v>12</v>
      </c>
      <c r="U4480">
        <v>1</v>
      </c>
      <c r="V4480" t="s">
        <v>3168</v>
      </c>
      <c r="W4480">
        <f>VLOOKUP(Q4480,'PBT Tag Rates'!$B$5:$E$44,4,FALSE)</f>
        <v>0.98961045999999997</v>
      </c>
      <c r="X4480">
        <v>1</v>
      </c>
      <c r="Y4480" s="14">
        <f>IFERROR(LOOKUP(H4480,{30,43,48,53,58,63,68,73,78,83,88,93,97},{42,47,52,57,62,67,72,77,82,87,92,99,100}),999)</f>
        <v>67</v>
      </c>
      <c r="Z4480" s="17">
        <f t="shared" si="494"/>
        <v>5.5555555555555554</v>
      </c>
      <c r="AA4480" s="17">
        <f t="shared" si="495"/>
        <v>5.5555555555555554</v>
      </c>
      <c r="AB4480" s="17">
        <f t="shared" si="496"/>
        <v>11.658097686375321</v>
      </c>
      <c r="AC4480" s="17" t="s">
        <v>17654</v>
      </c>
    </row>
    <row r="4481" spans="1:29" x14ac:dyDescent="0.25">
      <c r="A4481" t="s">
        <v>3339</v>
      </c>
      <c r="B4481" s="165" t="s">
        <v>14989</v>
      </c>
      <c r="C4481" t="s">
        <v>14990</v>
      </c>
      <c r="D4481" s="1">
        <v>45189</v>
      </c>
      <c r="E4481">
        <f t="shared" si="491"/>
        <v>18</v>
      </c>
      <c r="F4481" t="s">
        <v>6</v>
      </c>
      <c r="G4481">
        <v>720</v>
      </c>
      <c r="H4481">
        <f t="shared" si="490"/>
        <v>72</v>
      </c>
      <c r="I4481" t="s">
        <v>9</v>
      </c>
      <c r="J4481">
        <v>1</v>
      </c>
      <c r="K4481" t="s">
        <v>14991</v>
      </c>
      <c r="L4481" t="s">
        <v>8</v>
      </c>
      <c r="M4481" t="s">
        <v>6</v>
      </c>
      <c r="N4481" t="str">
        <f t="shared" si="492"/>
        <v>M</v>
      </c>
      <c r="O4481" t="s">
        <v>2981</v>
      </c>
      <c r="P4481" t="s">
        <v>14992</v>
      </c>
      <c r="Q4481" t="s">
        <v>221</v>
      </c>
      <c r="R4481">
        <v>4</v>
      </c>
      <c r="S4481">
        <f t="shared" si="493"/>
        <v>2019</v>
      </c>
      <c r="T4481" t="s">
        <v>12</v>
      </c>
      <c r="U4481">
        <v>1</v>
      </c>
      <c r="V4481" t="s">
        <v>3168</v>
      </c>
      <c r="W4481">
        <f>VLOOKUP(Q4481,'PBT Tag Rates'!$B$5:$E$44,4,FALSE)</f>
        <v>0.95971980899999998</v>
      </c>
      <c r="X4481">
        <v>1</v>
      </c>
      <c r="Y4481" s="14">
        <f>IFERROR(LOOKUP(H4481,{30,43,48,53,58,63,68,73,78,83,88,93,97},{42,47,52,57,62,67,72,77,82,87,92,99,100}),999)</f>
        <v>72</v>
      </c>
      <c r="Z4481" s="17">
        <f t="shared" si="494"/>
        <v>5.5555555555555554</v>
      </c>
      <c r="AA4481" s="17">
        <f t="shared" si="495"/>
        <v>5.5555555555555554</v>
      </c>
      <c r="AB4481" s="17">
        <f t="shared" si="496"/>
        <v>11.658097686375321</v>
      </c>
      <c r="AC4481" s="17" t="s">
        <v>17654</v>
      </c>
    </row>
    <row r="4482" spans="1:29" x14ac:dyDescent="0.25">
      <c r="A4482" t="s">
        <v>3339</v>
      </c>
      <c r="B4482" s="165" t="s">
        <v>14993</v>
      </c>
      <c r="C4482" t="s">
        <v>710</v>
      </c>
      <c r="D4482" s="1">
        <v>45189</v>
      </c>
      <c r="E4482">
        <f t="shared" si="491"/>
        <v>18</v>
      </c>
      <c r="F4482" t="s">
        <v>14</v>
      </c>
      <c r="G4482">
        <v>690</v>
      </c>
      <c r="H4482">
        <f t="shared" si="490"/>
        <v>69</v>
      </c>
      <c r="I4482" t="s">
        <v>9</v>
      </c>
      <c r="J4482">
        <v>1</v>
      </c>
      <c r="K4482" t="s">
        <v>8</v>
      </c>
      <c r="L4482" t="s">
        <v>8</v>
      </c>
      <c r="M4482" t="s">
        <v>14</v>
      </c>
      <c r="N4482" t="str">
        <f t="shared" si="492"/>
        <v>F</v>
      </c>
      <c r="O4482" t="s">
        <v>653</v>
      </c>
      <c r="P4482" t="s">
        <v>3040</v>
      </c>
      <c r="Q4482" t="s">
        <v>221</v>
      </c>
      <c r="R4482">
        <v>4</v>
      </c>
      <c r="S4482">
        <f t="shared" si="493"/>
        <v>2019</v>
      </c>
      <c r="T4482" t="s">
        <v>12</v>
      </c>
      <c r="U4482">
        <v>0.999999999999998</v>
      </c>
      <c r="V4482" t="s">
        <v>3951</v>
      </c>
      <c r="W4482">
        <f>VLOOKUP(Q4482,'PBT Tag Rates'!$B$5:$E$44,4,FALSE)</f>
        <v>0.95971980899999998</v>
      </c>
      <c r="X4482">
        <v>1</v>
      </c>
      <c r="Y4482" s="14">
        <f>IFERROR(LOOKUP(H4482,{30,43,48,53,58,63,68,73,78,83,88,93,97},{42,47,52,57,62,67,72,77,82,87,92,99,100}),999)</f>
        <v>72</v>
      </c>
      <c r="Z4482" s="17">
        <f t="shared" si="494"/>
        <v>5.5555555555555554</v>
      </c>
      <c r="AA4482" s="17">
        <f t="shared" si="495"/>
        <v>5.5555555555555554</v>
      </c>
      <c r="AB4482" s="17">
        <f t="shared" si="496"/>
        <v>11.658097686375321</v>
      </c>
      <c r="AC4482" s="17" t="s">
        <v>17655</v>
      </c>
    </row>
    <row r="4483" spans="1:29" x14ac:dyDescent="0.25">
      <c r="A4483" t="s">
        <v>3339</v>
      </c>
      <c r="B4483" s="165" t="s">
        <v>14994</v>
      </c>
      <c r="C4483" t="s">
        <v>711</v>
      </c>
      <c r="D4483" s="1">
        <v>45189</v>
      </c>
      <c r="E4483">
        <f t="shared" si="491"/>
        <v>18</v>
      </c>
      <c r="F4483" t="s">
        <v>6</v>
      </c>
      <c r="G4483">
        <v>690</v>
      </c>
      <c r="H4483">
        <f t="shared" si="490"/>
        <v>69</v>
      </c>
      <c r="I4483" t="s">
        <v>9</v>
      </c>
      <c r="J4483" t="s">
        <v>8</v>
      </c>
      <c r="K4483" t="s">
        <v>8</v>
      </c>
      <c r="L4483" t="s">
        <v>8</v>
      </c>
      <c r="M4483" t="s">
        <v>6</v>
      </c>
      <c r="N4483" t="str">
        <f t="shared" si="492"/>
        <v>M</v>
      </c>
      <c r="O4483" t="s">
        <v>14995</v>
      </c>
      <c r="P4483" t="s">
        <v>14996</v>
      </c>
      <c r="Q4483" t="s">
        <v>10332</v>
      </c>
      <c r="R4483">
        <v>4</v>
      </c>
      <c r="S4483">
        <f t="shared" si="493"/>
        <v>2019</v>
      </c>
      <c r="T4483" t="s">
        <v>12</v>
      </c>
      <c r="U4483">
        <v>0.99999999999999201</v>
      </c>
      <c r="V4483" t="s">
        <v>10019</v>
      </c>
      <c r="W4483">
        <f>VLOOKUP(Q4483,'PBT Tag Rates'!$B$5:$E$44,4,FALSE)</f>
        <v>1</v>
      </c>
      <c r="X4483">
        <v>1</v>
      </c>
      <c r="Y4483" s="14">
        <f>IFERROR(LOOKUP(H4483,{30,43,48,53,58,63,68,73,78,83,88,93,97},{42,47,52,57,62,67,72,77,82,87,92,99,100}),999)</f>
        <v>72</v>
      </c>
      <c r="Z4483" s="17">
        <f t="shared" si="494"/>
        <v>5.5555555555555554</v>
      </c>
      <c r="AA4483" s="17">
        <f t="shared" si="495"/>
        <v>5.5555555555555554</v>
      </c>
      <c r="AB4483" s="17">
        <f t="shared" si="496"/>
        <v>11.658097686375321</v>
      </c>
      <c r="AC4483" s="17" t="s">
        <v>17655</v>
      </c>
    </row>
    <row r="4484" spans="1:29" x14ac:dyDescent="0.25">
      <c r="A4484" t="s">
        <v>3339</v>
      </c>
      <c r="B4484" s="165" t="s">
        <v>14997</v>
      </c>
      <c r="C4484" t="s">
        <v>14998</v>
      </c>
      <c r="D4484" s="1">
        <v>45189</v>
      </c>
      <c r="E4484">
        <f t="shared" si="491"/>
        <v>18</v>
      </c>
      <c r="F4484" t="s">
        <v>6</v>
      </c>
      <c r="G4484">
        <v>760</v>
      </c>
      <c r="H4484">
        <f t="shared" si="490"/>
        <v>76</v>
      </c>
      <c r="I4484" t="s">
        <v>7</v>
      </c>
      <c r="J4484" t="s">
        <v>8</v>
      </c>
      <c r="K4484" t="s">
        <v>14999</v>
      </c>
      <c r="L4484" t="s">
        <v>8</v>
      </c>
      <c r="M4484" t="s">
        <v>6</v>
      </c>
      <c r="N4484" t="str">
        <f t="shared" si="492"/>
        <v>M</v>
      </c>
      <c r="O4484" t="s">
        <v>2650</v>
      </c>
      <c r="P4484" t="s">
        <v>3432</v>
      </c>
      <c r="Q4484" t="s">
        <v>221</v>
      </c>
      <c r="R4484">
        <v>4</v>
      </c>
      <c r="S4484">
        <f t="shared" si="493"/>
        <v>2019</v>
      </c>
      <c r="T4484" t="s">
        <v>12</v>
      </c>
      <c r="U4484">
        <v>1</v>
      </c>
      <c r="V4484" t="s">
        <v>3386</v>
      </c>
      <c r="W4484">
        <f>VLOOKUP(Q4484,'PBT Tag Rates'!$B$5:$E$44,4,FALSE)</f>
        <v>0.95971980899999998</v>
      </c>
      <c r="X4484">
        <v>1</v>
      </c>
      <c r="Y4484" s="14">
        <f>IFERROR(LOOKUP(H4484,{30,43,48,53,58,63,68,73,78,83,88,93,97},{42,47,52,57,62,67,72,77,82,87,92,99,100}),999)</f>
        <v>77</v>
      </c>
      <c r="Z4484" s="17">
        <f t="shared" si="494"/>
        <v>5.5555555555555554</v>
      </c>
      <c r="AA4484" s="17">
        <f t="shared" si="495"/>
        <v>5.5555555555555554</v>
      </c>
      <c r="AB4484" s="17">
        <f t="shared" si="496"/>
        <v>11.658097686375321</v>
      </c>
      <c r="AC4484" s="17" t="s">
        <v>17654</v>
      </c>
    </row>
    <row r="4485" spans="1:29" x14ac:dyDescent="0.25">
      <c r="A4485" t="s">
        <v>3339</v>
      </c>
      <c r="B4485" s="165" t="s">
        <v>15000</v>
      </c>
      <c r="C4485" t="s">
        <v>712</v>
      </c>
      <c r="D4485" s="1">
        <v>45189</v>
      </c>
      <c r="E4485">
        <f t="shared" si="491"/>
        <v>18</v>
      </c>
      <c r="F4485" t="s">
        <v>6</v>
      </c>
      <c r="G4485">
        <v>690</v>
      </c>
      <c r="H4485">
        <f t="shared" si="490"/>
        <v>69</v>
      </c>
      <c r="I4485" t="s">
        <v>9</v>
      </c>
      <c r="J4485" t="s">
        <v>8</v>
      </c>
      <c r="K4485" t="s">
        <v>8</v>
      </c>
      <c r="L4485" t="s">
        <v>8</v>
      </c>
      <c r="M4485" t="s">
        <v>6</v>
      </c>
      <c r="N4485" t="str">
        <f t="shared" si="492"/>
        <v>M</v>
      </c>
      <c r="O4485" t="s">
        <v>15001</v>
      </c>
      <c r="P4485" t="s">
        <v>15002</v>
      </c>
      <c r="Q4485" t="s">
        <v>1575</v>
      </c>
      <c r="R4485">
        <v>4</v>
      </c>
      <c r="S4485">
        <f t="shared" si="493"/>
        <v>2019</v>
      </c>
      <c r="T4485" t="s">
        <v>12</v>
      </c>
      <c r="U4485">
        <v>0.999999999999998</v>
      </c>
      <c r="V4485" t="s">
        <v>9534</v>
      </c>
      <c r="W4485">
        <f>VLOOKUP(Q4485,'PBT Tag Rates'!$B$5:$E$44,4,FALSE)</f>
        <v>0.96016800000000002</v>
      </c>
      <c r="X4485">
        <v>1</v>
      </c>
      <c r="Y4485" s="14">
        <f>IFERROR(LOOKUP(H4485,{30,43,48,53,58,63,68,73,78,83,88,93,97},{42,47,52,57,62,67,72,77,82,87,92,99,100}),999)</f>
        <v>72</v>
      </c>
      <c r="Z4485" s="17">
        <f t="shared" si="494"/>
        <v>5.5555555555555554</v>
      </c>
      <c r="AA4485" s="17">
        <f t="shared" si="495"/>
        <v>5.5555555555555554</v>
      </c>
      <c r="AB4485" s="17">
        <f t="shared" si="496"/>
        <v>11.658097686375321</v>
      </c>
      <c r="AC4485" s="17" t="s">
        <v>17655</v>
      </c>
    </row>
    <row r="4486" spans="1:29" x14ac:dyDescent="0.25">
      <c r="A4486" t="s">
        <v>3339</v>
      </c>
      <c r="B4486" s="165" t="s">
        <v>15003</v>
      </c>
      <c r="C4486" t="s">
        <v>713</v>
      </c>
      <c r="D4486" s="1">
        <v>45189</v>
      </c>
      <c r="E4486">
        <f t="shared" si="491"/>
        <v>18</v>
      </c>
      <c r="F4486" t="s">
        <v>14</v>
      </c>
      <c r="G4486">
        <v>670</v>
      </c>
      <c r="H4486">
        <f t="shared" si="490"/>
        <v>67</v>
      </c>
      <c r="I4486" t="s">
        <v>7</v>
      </c>
      <c r="J4486" t="s">
        <v>8</v>
      </c>
      <c r="K4486" t="s">
        <v>8</v>
      </c>
      <c r="L4486" t="s">
        <v>8</v>
      </c>
      <c r="M4486" t="s">
        <v>14</v>
      </c>
      <c r="N4486" t="str">
        <f t="shared" si="492"/>
        <v>F</v>
      </c>
      <c r="O4486" t="s">
        <v>2694</v>
      </c>
      <c r="P4486" t="s">
        <v>2786</v>
      </c>
      <c r="Q4486" t="s">
        <v>918</v>
      </c>
      <c r="R4486">
        <v>3</v>
      </c>
      <c r="S4486">
        <f t="shared" si="493"/>
        <v>2020</v>
      </c>
      <c r="T4486" t="s">
        <v>12</v>
      </c>
      <c r="U4486">
        <v>0.999999999999999</v>
      </c>
      <c r="V4486" t="s">
        <v>3346</v>
      </c>
      <c r="W4486">
        <f>VLOOKUP(Q4486,'PBT Tag Rates'!$B$5:$E$44,4,FALSE)</f>
        <v>0.98961045999999997</v>
      </c>
      <c r="X4486">
        <v>1</v>
      </c>
      <c r="Y4486" s="14">
        <f>IFERROR(LOOKUP(H4486,{30,43,48,53,58,63,68,73,78,83,88,93,97},{42,47,52,57,62,67,72,77,82,87,92,99,100}),999)</f>
        <v>67</v>
      </c>
      <c r="Z4486" s="17">
        <f t="shared" si="494"/>
        <v>5.5555555555555554</v>
      </c>
      <c r="AA4486" s="17">
        <f t="shared" si="495"/>
        <v>5.5555555555555554</v>
      </c>
      <c r="AB4486" s="17">
        <f t="shared" si="496"/>
        <v>11.658097686375321</v>
      </c>
      <c r="AC4486" s="17" t="s">
        <v>17654</v>
      </c>
    </row>
    <row r="4487" spans="1:29" x14ac:dyDescent="0.25">
      <c r="A4487" t="s">
        <v>3339</v>
      </c>
      <c r="B4487" s="165" t="s">
        <v>15004</v>
      </c>
      <c r="C4487" t="s">
        <v>714</v>
      </c>
      <c r="D4487" s="1">
        <v>45189</v>
      </c>
      <c r="E4487">
        <f t="shared" si="491"/>
        <v>18</v>
      </c>
      <c r="F4487" t="s">
        <v>14</v>
      </c>
      <c r="G4487">
        <v>660</v>
      </c>
      <c r="H4487">
        <f t="shared" si="490"/>
        <v>66</v>
      </c>
      <c r="I4487" t="s">
        <v>9</v>
      </c>
      <c r="J4487">
        <v>1</v>
      </c>
      <c r="K4487" t="s">
        <v>15005</v>
      </c>
      <c r="L4487" t="s">
        <v>8</v>
      </c>
      <c r="M4487" t="s">
        <v>14</v>
      </c>
      <c r="N4487" t="str">
        <f t="shared" si="492"/>
        <v>F</v>
      </c>
      <c r="O4487" t="s">
        <v>15006</v>
      </c>
      <c r="P4487" t="s">
        <v>15007</v>
      </c>
      <c r="Q4487" t="s">
        <v>918</v>
      </c>
      <c r="R4487">
        <v>3</v>
      </c>
      <c r="S4487">
        <f t="shared" si="493"/>
        <v>2020</v>
      </c>
      <c r="T4487" t="s">
        <v>12</v>
      </c>
      <c r="U4487">
        <v>0.999999999999998</v>
      </c>
      <c r="V4487" t="s">
        <v>3396</v>
      </c>
      <c r="W4487">
        <f>VLOOKUP(Q4487,'PBT Tag Rates'!$B$5:$E$44,4,FALSE)</f>
        <v>0.98961045999999997</v>
      </c>
      <c r="X4487">
        <v>1</v>
      </c>
      <c r="Y4487" s="14">
        <f>IFERROR(LOOKUP(H4487,{30,43,48,53,58,63,68,73,78,83,88,93,97},{42,47,52,57,62,67,72,77,82,87,92,99,100}),999)</f>
        <v>67</v>
      </c>
      <c r="Z4487" s="17">
        <f t="shared" si="494"/>
        <v>5.5555555555555554</v>
      </c>
      <c r="AA4487" s="17">
        <f t="shared" si="495"/>
        <v>5.5555555555555554</v>
      </c>
      <c r="AB4487" s="17">
        <f t="shared" si="496"/>
        <v>11.658097686375321</v>
      </c>
      <c r="AC4487" s="17" t="s">
        <v>17655</v>
      </c>
    </row>
    <row r="4488" spans="1:29" x14ac:dyDescent="0.25">
      <c r="A4488" t="s">
        <v>3339</v>
      </c>
      <c r="B4488" s="165" t="s">
        <v>15008</v>
      </c>
      <c r="C4488" t="s">
        <v>15009</v>
      </c>
      <c r="D4488" s="1">
        <v>45189</v>
      </c>
      <c r="E4488">
        <f t="shared" si="491"/>
        <v>18</v>
      </c>
      <c r="F4488" t="s">
        <v>6</v>
      </c>
      <c r="G4488">
        <v>730</v>
      </c>
      <c r="H4488">
        <f t="shared" si="490"/>
        <v>73</v>
      </c>
      <c r="I4488" t="s">
        <v>9</v>
      </c>
      <c r="J4488">
        <v>1</v>
      </c>
      <c r="K4488" t="s">
        <v>15010</v>
      </c>
      <c r="L4488" t="s">
        <v>8</v>
      </c>
      <c r="M4488" t="s">
        <v>6</v>
      </c>
      <c r="N4488" t="str">
        <f t="shared" si="492"/>
        <v>M</v>
      </c>
      <c r="O4488" t="s">
        <v>15011</v>
      </c>
      <c r="P4488" t="s">
        <v>15012</v>
      </c>
      <c r="Q4488" t="s">
        <v>918</v>
      </c>
      <c r="R4488">
        <v>3</v>
      </c>
      <c r="S4488">
        <f t="shared" si="493"/>
        <v>2020</v>
      </c>
      <c r="T4488" t="s">
        <v>12</v>
      </c>
      <c r="U4488">
        <v>1</v>
      </c>
      <c r="V4488" t="s">
        <v>3346</v>
      </c>
      <c r="W4488">
        <f>VLOOKUP(Q4488,'PBT Tag Rates'!$B$5:$E$44,4,FALSE)</f>
        <v>0.98961045999999997</v>
      </c>
      <c r="X4488">
        <v>1</v>
      </c>
      <c r="Y4488" s="14">
        <f>IFERROR(LOOKUP(H4488,{30,43,48,53,58,63,68,73,78,83,88,93,97},{42,47,52,57,62,67,72,77,82,87,92,99,100}),999)</f>
        <v>77</v>
      </c>
      <c r="Z4488" s="17">
        <f t="shared" si="494"/>
        <v>5.5555555555555554</v>
      </c>
      <c r="AA4488" s="17">
        <f t="shared" si="495"/>
        <v>5.5555555555555554</v>
      </c>
      <c r="AB4488" s="17">
        <f t="shared" si="496"/>
        <v>11.658097686375321</v>
      </c>
      <c r="AC4488" s="17" t="s">
        <v>17654</v>
      </c>
    </row>
    <row r="4489" spans="1:29" x14ac:dyDescent="0.25">
      <c r="A4489" t="s">
        <v>3339</v>
      </c>
      <c r="B4489" s="165" t="s">
        <v>15013</v>
      </c>
      <c r="C4489" t="s">
        <v>715</v>
      </c>
      <c r="D4489" s="1">
        <v>45189</v>
      </c>
      <c r="E4489">
        <f t="shared" si="491"/>
        <v>18</v>
      </c>
      <c r="F4489" t="s">
        <v>14</v>
      </c>
      <c r="G4489">
        <v>780</v>
      </c>
      <c r="H4489">
        <f t="shared" si="490"/>
        <v>78</v>
      </c>
      <c r="I4489" t="s">
        <v>7</v>
      </c>
      <c r="J4489" t="s">
        <v>8</v>
      </c>
      <c r="K4489" t="s">
        <v>8</v>
      </c>
      <c r="L4489" t="s">
        <v>8</v>
      </c>
      <c r="M4489" t="s">
        <v>14</v>
      </c>
      <c r="N4489" t="str">
        <f t="shared" si="492"/>
        <v>F</v>
      </c>
      <c r="O4489" t="s">
        <v>1831</v>
      </c>
      <c r="P4489" t="s">
        <v>1832</v>
      </c>
      <c r="Q4489" t="s">
        <v>221</v>
      </c>
      <c r="R4489">
        <v>4</v>
      </c>
      <c r="S4489">
        <f t="shared" si="493"/>
        <v>2019</v>
      </c>
      <c r="T4489" t="s">
        <v>12</v>
      </c>
      <c r="U4489">
        <v>0.999999999999998</v>
      </c>
      <c r="V4489" t="s">
        <v>3346</v>
      </c>
      <c r="W4489">
        <f>VLOOKUP(Q4489,'PBT Tag Rates'!$B$5:$E$44,4,FALSE)</f>
        <v>0.95971980899999998</v>
      </c>
      <c r="X4489">
        <v>1</v>
      </c>
      <c r="Y4489" s="14">
        <f>IFERROR(LOOKUP(H4489,{30,43,48,53,58,63,68,73,78,83,88,93,97},{42,47,52,57,62,67,72,77,82,87,92,99,100}),999)</f>
        <v>82</v>
      </c>
      <c r="Z4489" s="17">
        <f t="shared" si="494"/>
        <v>5.5555555555555554</v>
      </c>
      <c r="AA4489" s="17">
        <f t="shared" si="495"/>
        <v>5.5555555555555554</v>
      </c>
      <c r="AB4489" s="17">
        <f t="shared" si="496"/>
        <v>11.658097686375321</v>
      </c>
      <c r="AC4489" s="17" t="s">
        <v>17654</v>
      </c>
    </row>
    <row r="4490" spans="1:29" x14ac:dyDescent="0.25">
      <c r="A4490" t="s">
        <v>3339</v>
      </c>
      <c r="B4490" s="165" t="s">
        <v>15014</v>
      </c>
      <c r="C4490" t="s">
        <v>716</v>
      </c>
      <c r="D4490" s="1">
        <v>45189</v>
      </c>
      <c r="E4490">
        <f t="shared" si="491"/>
        <v>18</v>
      </c>
      <c r="F4490" t="s">
        <v>6</v>
      </c>
      <c r="G4490">
        <v>600</v>
      </c>
      <c r="H4490">
        <f t="shared" si="490"/>
        <v>60</v>
      </c>
      <c r="I4490" t="s">
        <v>7</v>
      </c>
      <c r="J4490" t="s">
        <v>8</v>
      </c>
      <c r="K4490" t="s">
        <v>8</v>
      </c>
      <c r="L4490" t="s">
        <v>15015</v>
      </c>
      <c r="M4490" t="s">
        <v>6</v>
      </c>
      <c r="N4490" t="str">
        <f t="shared" si="492"/>
        <v>M</v>
      </c>
      <c r="O4490" t="s">
        <v>15016</v>
      </c>
      <c r="P4490" t="s">
        <v>15017</v>
      </c>
      <c r="Q4490" t="s">
        <v>918</v>
      </c>
      <c r="R4490">
        <v>3</v>
      </c>
      <c r="S4490">
        <f t="shared" si="493"/>
        <v>2020</v>
      </c>
      <c r="T4490" t="s">
        <v>12</v>
      </c>
      <c r="U4490">
        <v>0.999999999999998</v>
      </c>
      <c r="V4490" t="s">
        <v>3396</v>
      </c>
      <c r="W4490">
        <f>VLOOKUP(Q4490,'PBT Tag Rates'!$B$5:$E$44,4,FALSE)</f>
        <v>0.98961045999999997</v>
      </c>
      <c r="X4490">
        <v>1</v>
      </c>
      <c r="Y4490" s="14">
        <f>IFERROR(LOOKUP(H4490,{30,43,48,53,58,63,68,73,78,83,88,93,97},{42,47,52,57,62,67,72,77,82,87,92,99,100}),999)</f>
        <v>62</v>
      </c>
      <c r="Z4490" s="17">
        <f t="shared" si="494"/>
        <v>5.5555555555555554</v>
      </c>
      <c r="AA4490" s="17">
        <f t="shared" si="495"/>
        <v>5.5555555555555554</v>
      </c>
      <c r="AB4490" s="17">
        <f t="shared" si="496"/>
        <v>11.658097686375321</v>
      </c>
      <c r="AC4490" s="17" t="s">
        <v>17655</v>
      </c>
    </row>
    <row r="4491" spans="1:29" x14ac:dyDescent="0.25">
      <c r="A4491" t="s">
        <v>3339</v>
      </c>
      <c r="B4491" s="165" t="s">
        <v>15018</v>
      </c>
      <c r="C4491" t="s">
        <v>717</v>
      </c>
      <c r="D4491" s="1">
        <v>45189</v>
      </c>
      <c r="E4491">
        <f t="shared" si="491"/>
        <v>18</v>
      </c>
      <c r="F4491" t="s">
        <v>6</v>
      </c>
      <c r="G4491">
        <v>620</v>
      </c>
      <c r="H4491">
        <f t="shared" si="490"/>
        <v>62</v>
      </c>
      <c r="I4491" t="s">
        <v>9</v>
      </c>
      <c r="J4491">
        <v>1</v>
      </c>
      <c r="K4491" t="s">
        <v>8</v>
      </c>
      <c r="L4491" t="s">
        <v>8</v>
      </c>
      <c r="M4491" t="s">
        <v>6</v>
      </c>
      <c r="N4491" t="str">
        <f t="shared" si="492"/>
        <v>M</v>
      </c>
      <c r="O4491" t="s">
        <v>15019</v>
      </c>
      <c r="P4491" t="s">
        <v>15020</v>
      </c>
      <c r="Q4491" t="s">
        <v>1575</v>
      </c>
      <c r="R4491">
        <v>4</v>
      </c>
      <c r="S4491">
        <f t="shared" si="493"/>
        <v>2019</v>
      </c>
      <c r="T4491" t="s">
        <v>12</v>
      </c>
      <c r="U4491">
        <v>1</v>
      </c>
      <c r="V4491" t="s">
        <v>9534</v>
      </c>
      <c r="W4491">
        <f>VLOOKUP(Q4491,'PBT Tag Rates'!$B$5:$E$44,4,FALSE)</f>
        <v>0.96016800000000002</v>
      </c>
      <c r="X4491">
        <v>1</v>
      </c>
      <c r="Y4491" s="14">
        <f>IFERROR(LOOKUP(H4491,{30,43,48,53,58,63,68,73,78,83,88,93,97},{42,47,52,57,62,67,72,77,82,87,92,99,100}),999)</f>
        <v>62</v>
      </c>
      <c r="Z4491" s="17">
        <f t="shared" si="494"/>
        <v>5.5555555555555554</v>
      </c>
      <c r="AA4491" s="17">
        <f t="shared" si="495"/>
        <v>5.5555555555555554</v>
      </c>
      <c r="AB4491" s="17">
        <f t="shared" si="496"/>
        <v>11.658097686375321</v>
      </c>
      <c r="AC4491" s="17" t="s">
        <v>17655</v>
      </c>
    </row>
    <row r="4492" spans="1:29" x14ac:dyDescent="0.25">
      <c r="A4492" t="s">
        <v>3339</v>
      </c>
      <c r="B4492" s="165" t="s">
        <v>15021</v>
      </c>
      <c r="C4492" t="s">
        <v>718</v>
      </c>
      <c r="D4492" s="1">
        <v>45189</v>
      </c>
      <c r="E4492">
        <f t="shared" si="491"/>
        <v>18</v>
      </c>
      <c r="F4492" t="s">
        <v>6</v>
      </c>
      <c r="G4492">
        <v>560</v>
      </c>
      <c r="H4492">
        <f t="shared" si="490"/>
        <v>56</v>
      </c>
      <c r="I4492" t="s">
        <v>7</v>
      </c>
      <c r="J4492" t="s">
        <v>8</v>
      </c>
      <c r="K4492" t="s">
        <v>8</v>
      </c>
      <c r="L4492" t="s">
        <v>8</v>
      </c>
      <c r="M4492" t="s">
        <v>6</v>
      </c>
      <c r="N4492" t="str">
        <f t="shared" si="492"/>
        <v>M</v>
      </c>
      <c r="O4492" t="s">
        <v>15022</v>
      </c>
      <c r="P4492" t="s">
        <v>15023</v>
      </c>
      <c r="Q4492" t="s">
        <v>918</v>
      </c>
      <c r="R4492">
        <v>3</v>
      </c>
      <c r="S4492">
        <f t="shared" si="493"/>
        <v>2020</v>
      </c>
      <c r="T4492" t="s">
        <v>12</v>
      </c>
      <c r="U4492">
        <v>1</v>
      </c>
      <c r="V4492" t="s">
        <v>3346</v>
      </c>
      <c r="W4492">
        <f>VLOOKUP(Q4492,'PBT Tag Rates'!$B$5:$E$44,4,FALSE)</f>
        <v>0.98961045999999997</v>
      </c>
      <c r="X4492">
        <v>1</v>
      </c>
      <c r="Y4492" s="14">
        <f>IFERROR(LOOKUP(H4492,{30,43,48,53,58,63,68,73,78,83,88,93,97},{42,47,52,57,62,67,72,77,82,87,92,99,100}),999)</f>
        <v>57</v>
      </c>
      <c r="Z4492" s="17">
        <f t="shared" si="494"/>
        <v>5.5555555555555554</v>
      </c>
      <c r="AA4492" s="17">
        <f t="shared" si="495"/>
        <v>5.5555555555555554</v>
      </c>
      <c r="AB4492" s="17">
        <f t="shared" si="496"/>
        <v>11.658097686375321</v>
      </c>
      <c r="AC4492" s="17" t="s">
        <v>17654</v>
      </c>
    </row>
    <row r="4493" spans="1:29" x14ac:dyDescent="0.25">
      <c r="A4493" t="s">
        <v>3339</v>
      </c>
      <c r="B4493" s="165" t="s">
        <v>15024</v>
      </c>
      <c r="C4493" t="s">
        <v>15025</v>
      </c>
      <c r="D4493" s="1">
        <v>45189</v>
      </c>
      <c r="E4493">
        <f t="shared" si="491"/>
        <v>18</v>
      </c>
      <c r="F4493" t="s">
        <v>6</v>
      </c>
      <c r="G4493">
        <v>750</v>
      </c>
      <c r="H4493">
        <f t="shared" si="490"/>
        <v>75</v>
      </c>
      <c r="I4493" t="s">
        <v>9</v>
      </c>
      <c r="J4493">
        <v>1</v>
      </c>
      <c r="K4493" t="s">
        <v>15026</v>
      </c>
      <c r="L4493" t="s">
        <v>8</v>
      </c>
      <c r="M4493" t="s">
        <v>6</v>
      </c>
      <c r="N4493" t="str">
        <f t="shared" si="492"/>
        <v>M</v>
      </c>
      <c r="O4493" t="s">
        <v>392</v>
      </c>
      <c r="P4493" t="s">
        <v>1524</v>
      </c>
      <c r="Q4493" t="s">
        <v>221</v>
      </c>
      <c r="R4493">
        <v>4</v>
      </c>
      <c r="S4493">
        <f t="shared" si="493"/>
        <v>2019</v>
      </c>
      <c r="T4493" t="s">
        <v>12</v>
      </c>
      <c r="U4493">
        <v>1</v>
      </c>
      <c r="V4493" t="s">
        <v>3386</v>
      </c>
      <c r="W4493">
        <f>VLOOKUP(Q4493,'PBT Tag Rates'!$B$5:$E$44,4,FALSE)</f>
        <v>0.95971980899999998</v>
      </c>
      <c r="X4493">
        <v>1</v>
      </c>
      <c r="Y4493" s="14">
        <f>IFERROR(LOOKUP(H4493,{30,43,48,53,58,63,68,73,78,83,88,93,97},{42,47,52,57,62,67,72,77,82,87,92,99,100}),999)</f>
        <v>77</v>
      </c>
      <c r="Z4493" s="17">
        <f t="shared" si="494"/>
        <v>5.5555555555555554</v>
      </c>
      <c r="AA4493" s="17">
        <f t="shared" si="495"/>
        <v>5.5555555555555554</v>
      </c>
      <c r="AB4493" s="17">
        <f t="shared" si="496"/>
        <v>11.658097686375321</v>
      </c>
      <c r="AC4493" s="17" t="s">
        <v>17654</v>
      </c>
    </row>
    <row r="4494" spans="1:29" x14ac:dyDescent="0.25">
      <c r="A4494" t="s">
        <v>3339</v>
      </c>
      <c r="B4494" s="165" t="s">
        <v>15027</v>
      </c>
      <c r="C4494" t="s">
        <v>719</v>
      </c>
      <c r="D4494" s="1">
        <v>45189</v>
      </c>
      <c r="E4494">
        <f t="shared" si="491"/>
        <v>18</v>
      </c>
      <c r="F4494" t="s">
        <v>14</v>
      </c>
      <c r="G4494">
        <v>720</v>
      </c>
      <c r="H4494">
        <f t="shared" si="490"/>
        <v>72</v>
      </c>
      <c r="I4494" t="s">
        <v>9</v>
      </c>
      <c r="J4494">
        <v>1</v>
      </c>
      <c r="K4494" t="s">
        <v>8</v>
      </c>
      <c r="L4494" t="s">
        <v>8</v>
      </c>
      <c r="M4494" t="s">
        <v>14</v>
      </c>
      <c r="N4494" t="str">
        <f t="shared" si="492"/>
        <v>F</v>
      </c>
      <c r="O4494" t="s">
        <v>15028</v>
      </c>
      <c r="P4494" t="s">
        <v>15029</v>
      </c>
      <c r="Q4494" t="s">
        <v>185</v>
      </c>
      <c r="R4494">
        <v>5</v>
      </c>
      <c r="S4494">
        <f t="shared" si="493"/>
        <v>2018</v>
      </c>
      <c r="T4494" t="s">
        <v>12</v>
      </c>
      <c r="U4494">
        <v>1</v>
      </c>
      <c r="V4494" t="s">
        <v>10019</v>
      </c>
      <c r="W4494">
        <f>VLOOKUP(Q4494,'PBT Tag Rates'!$B$5:$E$44,4,FALSE)</f>
        <v>0.95730000000000004</v>
      </c>
      <c r="X4494">
        <v>1</v>
      </c>
      <c r="Y4494" s="14">
        <f>IFERROR(LOOKUP(H4494,{30,43,48,53,58,63,68,73,78,83,88,93,97},{42,47,52,57,62,67,72,77,82,87,92,99,100}),999)</f>
        <v>72</v>
      </c>
      <c r="Z4494" s="17">
        <f t="shared" si="494"/>
        <v>5.5555555555555554</v>
      </c>
      <c r="AA4494" s="17">
        <f t="shared" si="495"/>
        <v>5.5555555555555554</v>
      </c>
      <c r="AB4494" s="17">
        <f t="shared" si="496"/>
        <v>11.658097686375321</v>
      </c>
      <c r="AC4494" s="17" t="s">
        <v>17655</v>
      </c>
    </row>
    <row r="4495" spans="1:29" x14ac:dyDescent="0.25">
      <c r="A4495" t="s">
        <v>3339</v>
      </c>
      <c r="B4495" s="165" t="s">
        <v>15030</v>
      </c>
      <c r="C4495" t="s">
        <v>720</v>
      </c>
      <c r="D4495" s="1">
        <v>45189</v>
      </c>
      <c r="E4495">
        <f t="shared" si="491"/>
        <v>18</v>
      </c>
      <c r="F4495" t="s">
        <v>14</v>
      </c>
      <c r="G4495">
        <v>760</v>
      </c>
      <c r="H4495">
        <f t="shared" si="490"/>
        <v>76</v>
      </c>
      <c r="I4495" t="s">
        <v>7</v>
      </c>
      <c r="J4495" t="s">
        <v>8</v>
      </c>
      <c r="K4495" t="s">
        <v>8</v>
      </c>
      <c r="L4495" t="s">
        <v>8</v>
      </c>
      <c r="M4495" t="s">
        <v>14</v>
      </c>
      <c r="N4495" t="str">
        <f t="shared" si="492"/>
        <v>F</v>
      </c>
      <c r="O4495" t="s">
        <v>655</v>
      </c>
      <c r="P4495" t="s">
        <v>2526</v>
      </c>
      <c r="Q4495" t="s">
        <v>221</v>
      </c>
      <c r="R4495">
        <v>4</v>
      </c>
      <c r="S4495">
        <f t="shared" si="493"/>
        <v>2019</v>
      </c>
      <c r="T4495" t="s">
        <v>12</v>
      </c>
      <c r="U4495">
        <v>1</v>
      </c>
      <c r="V4495" t="s">
        <v>3346</v>
      </c>
      <c r="W4495">
        <f>VLOOKUP(Q4495,'PBT Tag Rates'!$B$5:$E$44,4,FALSE)</f>
        <v>0.95971980899999998</v>
      </c>
      <c r="X4495">
        <v>1</v>
      </c>
      <c r="Y4495" s="14">
        <f>IFERROR(LOOKUP(H4495,{30,43,48,53,58,63,68,73,78,83,88,93,97},{42,47,52,57,62,67,72,77,82,87,92,99,100}),999)</f>
        <v>77</v>
      </c>
      <c r="Z4495" s="17">
        <f t="shared" si="494"/>
        <v>5.5555555555555554</v>
      </c>
      <c r="AA4495" s="17">
        <f t="shared" si="495"/>
        <v>5.5555555555555554</v>
      </c>
      <c r="AB4495" s="17">
        <f t="shared" si="496"/>
        <v>11.658097686375321</v>
      </c>
      <c r="AC4495" s="17" t="s">
        <v>17654</v>
      </c>
    </row>
    <row r="4496" spans="1:29" x14ac:dyDescent="0.25">
      <c r="A4496" t="s">
        <v>3339</v>
      </c>
      <c r="B4496" s="165" t="s">
        <v>15031</v>
      </c>
      <c r="C4496" t="s">
        <v>721</v>
      </c>
      <c r="D4496" s="1">
        <v>45189</v>
      </c>
      <c r="E4496">
        <f t="shared" si="491"/>
        <v>18</v>
      </c>
      <c r="F4496" t="s">
        <v>6</v>
      </c>
      <c r="G4496">
        <v>580</v>
      </c>
      <c r="H4496">
        <f t="shared" si="490"/>
        <v>58</v>
      </c>
      <c r="I4496" t="s">
        <v>7</v>
      </c>
      <c r="J4496" t="s">
        <v>8</v>
      </c>
      <c r="K4496" t="s">
        <v>8</v>
      </c>
      <c r="L4496" t="s">
        <v>8</v>
      </c>
      <c r="M4496" t="s">
        <v>6</v>
      </c>
      <c r="N4496" t="str">
        <f t="shared" si="492"/>
        <v>M</v>
      </c>
      <c r="O4496" t="s">
        <v>564</v>
      </c>
      <c r="P4496" t="s">
        <v>565</v>
      </c>
      <c r="Q4496" t="s">
        <v>221</v>
      </c>
      <c r="R4496">
        <v>4</v>
      </c>
      <c r="S4496">
        <f t="shared" si="493"/>
        <v>2019</v>
      </c>
      <c r="T4496" t="s">
        <v>12</v>
      </c>
      <c r="U4496">
        <v>0.999999999999999</v>
      </c>
      <c r="V4496" t="s">
        <v>3346</v>
      </c>
      <c r="W4496">
        <f>VLOOKUP(Q4496,'PBT Tag Rates'!$B$5:$E$44,4,FALSE)</f>
        <v>0.95971980899999998</v>
      </c>
      <c r="X4496">
        <v>1</v>
      </c>
      <c r="Y4496" s="14">
        <f>IFERROR(LOOKUP(H4496,{30,43,48,53,58,63,68,73,78,83,88,93,97},{42,47,52,57,62,67,72,77,82,87,92,99,100}),999)</f>
        <v>62</v>
      </c>
      <c r="Z4496" s="17">
        <f t="shared" si="494"/>
        <v>5.5555555555555554</v>
      </c>
      <c r="AA4496" s="17">
        <f t="shared" si="495"/>
        <v>5.5555555555555554</v>
      </c>
      <c r="AB4496" s="17">
        <f t="shared" si="496"/>
        <v>11.658097686375321</v>
      </c>
      <c r="AC4496" s="17" t="s">
        <v>17654</v>
      </c>
    </row>
    <row r="4497" spans="1:29" x14ac:dyDescent="0.25">
      <c r="A4497" t="s">
        <v>3339</v>
      </c>
      <c r="B4497" s="165" t="s">
        <v>15032</v>
      </c>
      <c r="C4497" t="s">
        <v>722</v>
      </c>
      <c r="D4497" s="1">
        <v>45189</v>
      </c>
      <c r="E4497">
        <f t="shared" si="491"/>
        <v>18</v>
      </c>
      <c r="F4497" t="s">
        <v>14</v>
      </c>
      <c r="G4497">
        <v>660</v>
      </c>
      <c r="H4497">
        <f t="shared" si="490"/>
        <v>66</v>
      </c>
      <c r="I4497" t="s">
        <v>9</v>
      </c>
      <c r="J4497">
        <v>1</v>
      </c>
      <c r="K4497" t="s">
        <v>8</v>
      </c>
      <c r="L4497" t="s">
        <v>8</v>
      </c>
      <c r="M4497" t="s">
        <v>14</v>
      </c>
      <c r="N4497" t="str">
        <f t="shared" si="492"/>
        <v>F</v>
      </c>
      <c r="O4497" t="s">
        <v>313</v>
      </c>
      <c r="P4497" t="s">
        <v>2832</v>
      </c>
      <c r="Q4497" t="s">
        <v>221</v>
      </c>
      <c r="R4497">
        <v>4</v>
      </c>
      <c r="S4497">
        <f t="shared" si="493"/>
        <v>2019</v>
      </c>
      <c r="T4497" t="s">
        <v>12</v>
      </c>
      <c r="U4497">
        <v>0.999999999999998</v>
      </c>
      <c r="V4497" t="s">
        <v>3396</v>
      </c>
      <c r="W4497">
        <f>VLOOKUP(Q4497,'PBT Tag Rates'!$B$5:$E$44,4,FALSE)</f>
        <v>0.95971980899999998</v>
      </c>
      <c r="X4497">
        <v>1</v>
      </c>
      <c r="Y4497" s="14">
        <f>IFERROR(LOOKUP(H4497,{30,43,48,53,58,63,68,73,78,83,88,93,97},{42,47,52,57,62,67,72,77,82,87,92,99,100}),999)</f>
        <v>67</v>
      </c>
      <c r="Z4497" s="17">
        <f t="shared" si="494"/>
        <v>5.5555555555555554</v>
      </c>
      <c r="AA4497" s="17">
        <f t="shared" si="495"/>
        <v>5.5555555555555554</v>
      </c>
      <c r="AB4497" s="17">
        <f t="shared" si="496"/>
        <v>11.658097686375321</v>
      </c>
      <c r="AC4497" s="17" t="s">
        <v>17655</v>
      </c>
    </row>
    <row r="4498" spans="1:29" x14ac:dyDescent="0.25">
      <c r="A4498" t="s">
        <v>3339</v>
      </c>
      <c r="B4498" s="165" t="s">
        <v>15033</v>
      </c>
      <c r="C4498" t="s">
        <v>723</v>
      </c>
      <c r="D4498" s="1">
        <v>45189</v>
      </c>
      <c r="E4498">
        <f t="shared" si="491"/>
        <v>18</v>
      </c>
      <c r="F4498" t="s">
        <v>6</v>
      </c>
      <c r="G4498">
        <v>620</v>
      </c>
      <c r="H4498">
        <f t="shared" si="490"/>
        <v>62</v>
      </c>
      <c r="I4498" t="s">
        <v>9</v>
      </c>
      <c r="J4498">
        <v>1</v>
      </c>
      <c r="K4498" t="s">
        <v>8</v>
      </c>
      <c r="L4498" t="s">
        <v>8</v>
      </c>
      <c r="M4498" t="s">
        <v>6</v>
      </c>
      <c r="N4498" t="str">
        <f t="shared" si="492"/>
        <v>M</v>
      </c>
      <c r="O4498" t="s">
        <v>15034</v>
      </c>
      <c r="P4498" t="s">
        <v>15035</v>
      </c>
      <c r="Q4498" t="s">
        <v>918</v>
      </c>
      <c r="R4498">
        <v>3</v>
      </c>
      <c r="S4498">
        <f t="shared" si="493"/>
        <v>2020</v>
      </c>
      <c r="T4498" t="s">
        <v>12</v>
      </c>
      <c r="U4498">
        <v>0.999999999999996</v>
      </c>
      <c r="V4498" t="s">
        <v>3386</v>
      </c>
      <c r="W4498">
        <f>VLOOKUP(Q4498,'PBT Tag Rates'!$B$5:$E$44,4,FALSE)</f>
        <v>0.98961045999999997</v>
      </c>
      <c r="X4498">
        <v>1</v>
      </c>
      <c r="Y4498" s="14">
        <f>IFERROR(LOOKUP(H4498,{30,43,48,53,58,63,68,73,78,83,88,93,97},{42,47,52,57,62,67,72,77,82,87,92,99,100}),999)</f>
        <v>62</v>
      </c>
      <c r="Z4498" s="17">
        <f t="shared" si="494"/>
        <v>5.5555555555555554</v>
      </c>
      <c r="AA4498" s="17">
        <f t="shared" si="495"/>
        <v>5.5555555555555554</v>
      </c>
      <c r="AB4498" s="17">
        <f t="shared" si="496"/>
        <v>11.658097686375321</v>
      </c>
      <c r="AC4498" s="17" t="s">
        <v>17654</v>
      </c>
    </row>
    <row r="4499" spans="1:29" x14ac:dyDescent="0.25">
      <c r="A4499" t="s">
        <v>3339</v>
      </c>
      <c r="B4499" s="165" t="s">
        <v>15036</v>
      </c>
      <c r="C4499" t="s">
        <v>15037</v>
      </c>
      <c r="D4499" s="1">
        <v>45189</v>
      </c>
      <c r="E4499">
        <f t="shared" si="491"/>
        <v>18</v>
      </c>
      <c r="F4499" t="s">
        <v>6</v>
      </c>
      <c r="G4499">
        <v>870</v>
      </c>
      <c r="H4499">
        <f t="shared" si="490"/>
        <v>87</v>
      </c>
      <c r="I4499" t="s">
        <v>7</v>
      </c>
      <c r="J4499" t="s">
        <v>8</v>
      </c>
      <c r="K4499" t="s">
        <v>15038</v>
      </c>
      <c r="L4499" t="s">
        <v>8</v>
      </c>
      <c r="M4499" t="s">
        <v>6</v>
      </c>
      <c r="N4499" t="str">
        <f t="shared" si="492"/>
        <v>M</v>
      </c>
      <c r="O4499" t="s">
        <v>8</v>
      </c>
      <c r="P4499" t="s">
        <v>8</v>
      </c>
      <c r="Q4499" t="s">
        <v>11</v>
      </c>
      <c r="R4499" t="s">
        <v>8</v>
      </c>
      <c r="S4499" t="str">
        <f t="shared" si="493"/>
        <v>U</v>
      </c>
      <c r="T4499" t="s">
        <v>12</v>
      </c>
      <c r="U4499">
        <v>0.999999999999998</v>
      </c>
      <c r="V4499" t="s">
        <v>11</v>
      </c>
      <c r="W4499" t="e">
        <f>VLOOKUP(Q4499,'PBT Tag Rates'!$B$5:$E$44,4,FALSE)</f>
        <v>#N/A</v>
      </c>
      <c r="X4499">
        <v>1</v>
      </c>
      <c r="Y4499" s="14">
        <f>IFERROR(LOOKUP(H4499,{30,43,48,53,58,63,68,73,78,83,88,93,97},{42,47,52,57,62,67,72,77,82,87,92,99,100}),999)</f>
        <v>87</v>
      </c>
      <c r="Z4499" s="17">
        <f t="shared" si="494"/>
        <v>5.5555555555555554</v>
      </c>
      <c r="AA4499" s="17">
        <f t="shared" si="495"/>
        <v>5.5555555555555554</v>
      </c>
      <c r="AB4499" s="17">
        <f t="shared" si="496"/>
        <v>11.658097686375321</v>
      </c>
      <c r="AC4499" s="17" t="s">
        <v>17654</v>
      </c>
    </row>
    <row r="4500" spans="1:29" x14ac:dyDescent="0.25">
      <c r="A4500" t="s">
        <v>3339</v>
      </c>
      <c r="B4500" s="165" t="s">
        <v>15039</v>
      </c>
      <c r="C4500" t="s">
        <v>724</v>
      </c>
      <c r="D4500" s="1">
        <v>45189</v>
      </c>
      <c r="E4500">
        <f t="shared" si="491"/>
        <v>18</v>
      </c>
      <c r="F4500" t="s">
        <v>14</v>
      </c>
      <c r="G4500">
        <v>740</v>
      </c>
      <c r="H4500">
        <f t="shared" si="490"/>
        <v>74</v>
      </c>
      <c r="I4500" t="s">
        <v>7</v>
      </c>
      <c r="J4500" t="s">
        <v>8</v>
      </c>
      <c r="K4500" t="s">
        <v>8</v>
      </c>
      <c r="L4500" t="s">
        <v>8</v>
      </c>
      <c r="M4500" t="s">
        <v>14</v>
      </c>
      <c r="N4500" t="str">
        <f t="shared" si="492"/>
        <v>F</v>
      </c>
      <c r="O4500" t="s">
        <v>691</v>
      </c>
      <c r="P4500" t="s">
        <v>692</v>
      </c>
      <c r="Q4500" t="s">
        <v>221</v>
      </c>
      <c r="R4500">
        <v>4</v>
      </c>
      <c r="S4500">
        <f t="shared" si="493"/>
        <v>2019</v>
      </c>
      <c r="T4500" t="s">
        <v>12</v>
      </c>
      <c r="U4500">
        <v>0.999999999999998</v>
      </c>
      <c r="V4500" t="s">
        <v>3653</v>
      </c>
      <c r="W4500">
        <f>VLOOKUP(Q4500,'PBT Tag Rates'!$B$5:$E$44,4,FALSE)</f>
        <v>0.95971980899999998</v>
      </c>
      <c r="X4500">
        <v>1</v>
      </c>
      <c r="Y4500" s="14">
        <f>IFERROR(LOOKUP(H4500,{30,43,48,53,58,63,68,73,78,83,88,93,97},{42,47,52,57,62,67,72,77,82,87,92,99,100}),999)</f>
        <v>77</v>
      </c>
      <c r="Z4500" s="17">
        <f t="shared" si="494"/>
        <v>5.5555555555555554</v>
      </c>
      <c r="AA4500" s="17">
        <f t="shared" si="495"/>
        <v>5.5555555555555554</v>
      </c>
      <c r="AB4500" s="17">
        <f t="shared" si="496"/>
        <v>11.658097686375321</v>
      </c>
      <c r="AC4500" s="17" t="s">
        <v>17655</v>
      </c>
    </row>
    <row r="4501" spans="1:29" x14ac:dyDescent="0.25">
      <c r="A4501" t="s">
        <v>3339</v>
      </c>
      <c r="B4501" s="165" t="s">
        <v>15040</v>
      </c>
      <c r="C4501" t="s">
        <v>725</v>
      </c>
      <c r="D4501" s="1">
        <v>45189</v>
      </c>
      <c r="E4501">
        <f t="shared" si="491"/>
        <v>18</v>
      </c>
      <c r="F4501" t="s">
        <v>6</v>
      </c>
      <c r="G4501">
        <v>640</v>
      </c>
      <c r="H4501">
        <f t="shared" si="490"/>
        <v>64</v>
      </c>
      <c r="I4501" t="s">
        <v>7</v>
      </c>
      <c r="J4501" t="s">
        <v>8</v>
      </c>
      <c r="K4501" t="s">
        <v>8</v>
      </c>
      <c r="L4501" t="s">
        <v>8</v>
      </c>
      <c r="M4501" t="s">
        <v>6</v>
      </c>
      <c r="N4501" t="str">
        <f t="shared" si="492"/>
        <v>M</v>
      </c>
      <c r="O4501" t="s">
        <v>534</v>
      </c>
      <c r="P4501" t="s">
        <v>535</v>
      </c>
      <c r="Q4501" t="s">
        <v>221</v>
      </c>
      <c r="R4501">
        <v>4</v>
      </c>
      <c r="S4501">
        <f t="shared" si="493"/>
        <v>2019</v>
      </c>
      <c r="T4501" t="s">
        <v>12</v>
      </c>
      <c r="U4501">
        <v>0.999999999999998</v>
      </c>
      <c r="V4501" t="s">
        <v>3396</v>
      </c>
      <c r="W4501">
        <f>VLOOKUP(Q4501,'PBT Tag Rates'!$B$5:$E$44,4,FALSE)</f>
        <v>0.95971980899999998</v>
      </c>
      <c r="X4501">
        <v>1</v>
      </c>
      <c r="Y4501" s="14">
        <f>IFERROR(LOOKUP(H4501,{30,43,48,53,58,63,68,73,78,83,88,93,97},{42,47,52,57,62,67,72,77,82,87,92,99,100}),999)</f>
        <v>67</v>
      </c>
      <c r="Z4501" s="17">
        <f t="shared" si="494"/>
        <v>5.5555555555555554</v>
      </c>
      <c r="AA4501" s="17">
        <f t="shared" si="495"/>
        <v>5.5555555555555554</v>
      </c>
      <c r="AB4501" s="17">
        <f t="shared" si="496"/>
        <v>11.658097686375321</v>
      </c>
      <c r="AC4501" s="17" t="s">
        <v>17655</v>
      </c>
    </row>
    <row r="4502" spans="1:29" x14ac:dyDescent="0.25">
      <c r="A4502" t="s">
        <v>3339</v>
      </c>
      <c r="B4502" s="165" t="s">
        <v>15041</v>
      </c>
      <c r="C4502" t="s">
        <v>15042</v>
      </c>
      <c r="D4502" s="1">
        <v>45189</v>
      </c>
      <c r="E4502">
        <f t="shared" si="491"/>
        <v>18</v>
      </c>
      <c r="F4502" t="s">
        <v>6</v>
      </c>
      <c r="G4502">
        <v>790</v>
      </c>
      <c r="H4502">
        <f t="shared" ref="H4502:H4565" si="497">G4502/10</f>
        <v>79</v>
      </c>
      <c r="I4502" t="s">
        <v>7</v>
      </c>
      <c r="J4502" t="s">
        <v>8</v>
      </c>
      <c r="K4502" t="s">
        <v>15043</v>
      </c>
      <c r="L4502" t="s">
        <v>8</v>
      </c>
      <c r="M4502" t="s">
        <v>6</v>
      </c>
      <c r="N4502" t="str">
        <f t="shared" si="492"/>
        <v>M</v>
      </c>
      <c r="O4502" t="s">
        <v>8</v>
      </c>
      <c r="P4502" t="s">
        <v>8</v>
      </c>
      <c r="Q4502" t="s">
        <v>11</v>
      </c>
      <c r="R4502" t="s">
        <v>8</v>
      </c>
      <c r="S4502" t="str">
        <f t="shared" si="493"/>
        <v>U</v>
      </c>
      <c r="T4502" t="s">
        <v>12</v>
      </c>
      <c r="U4502">
        <v>1</v>
      </c>
      <c r="V4502" t="s">
        <v>11</v>
      </c>
      <c r="W4502" t="e">
        <f>VLOOKUP(Q4502,'PBT Tag Rates'!$B$5:$E$44,4,FALSE)</f>
        <v>#N/A</v>
      </c>
      <c r="X4502">
        <v>1</v>
      </c>
      <c r="Y4502" s="14">
        <f>IFERROR(LOOKUP(H4502,{30,43,48,53,58,63,68,73,78,83,88,93,97},{42,47,52,57,62,67,72,77,82,87,92,99,100}),999)</f>
        <v>82</v>
      </c>
      <c r="Z4502" s="17">
        <f t="shared" si="494"/>
        <v>5.5555555555555554</v>
      </c>
      <c r="AA4502" s="17">
        <f t="shared" si="495"/>
        <v>5.5555555555555554</v>
      </c>
      <c r="AB4502" s="17">
        <f t="shared" si="496"/>
        <v>11.658097686375321</v>
      </c>
      <c r="AC4502" s="17" t="s">
        <v>17654</v>
      </c>
    </row>
    <row r="4503" spans="1:29" x14ac:dyDescent="0.25">
      <c r="A4503" t="s">
        <v>3339</v>
      </c>
      <c r="B4503" s="165" t="s">
        <v>15044</v>
      </c>
      <c r="C4503" t="s">
        <v>726</v>
      </c>
      <c r="D4503" s="1">
        <v>45189</v>
      </c>
      <c r="E4503">
        <f t="shared" ref="E4503:E4566" si="498">IF(D4503&lt;=$D$3,70,18)</f>
        <v>18</v>
      </c>
      <c r="F4503" t="s">
        <v>14</v>
      </c>
      <c r="G4503">
        <v>770</v>
      </c>
      <c r="H4503">
        <f t="shared" si="497"/>
        <v>77</v>
      </c>
      <c r="I4503" t="s">
        <v>7</v>
      </c>
      <c r="J4503" t="s">
        <v>8</v>
      </c>
      <c r="K4503" t="s">
        <v>8</v>
      </c>
      <c r="L4503" t="s">
        <v>8</v>
      </c>
      <c r="M4503" t="s">
        <v>14</v>
      </c>
      <c r="N4503" t="str">
        <f t="shared" ref="N4503:N4566" si="499">IF(M4503="U",F4503,M4503)</f>
        <v>F</v>
      </c>
      <c r="O4503" t="s">
        <v>604</v>
      </c>
      <c r="P4503" t="s">
        <v>1496</v>
      </c>
      <c r="Q4503" t="s">
        <v>221</v>
      </c>
      <c r="R4503">
        <v>4</v>
      </c>
      <c r="S4503">
        <f t="shared" ref="S4503:S4566" si="500">IFERROR($S$3-R4503,"U")</f>
        <v>2019</v>
      </c>
      <c r="T4503" t="s">
        <v>12</v>
      </c>
      <c r="U4503">
        <v>0.999999999999997</v>
      </c>
      <c r="V4503" t="s">
        <v>3346</v>
      </c>
      <c r="W4503">
        <f>VLOOKUP(Q4503,'PBT Tag Rates'!$B$5:$E$44,4,FALSE)</f>
        <v>0.95971980899999998</v>
      </c>
      <c r="X4503">
        <v>1</v>
      </c>
      <c r="Y4503" s="14">
        <f>IFERROR(LOOKUP(H4503,{30,43,48,53,58,63,68,73,78,83,88,93,97},{42,47,52,57,62,67,72,77,82,87,92,99,100}),999)</f>
        <v>77</v>
      </c>
      <c r="Z4503" s="17">
        <f t="shared" ref="Z4503:Z4566" si="501">IF(D4503&lt;$D$3,X4503/$Z$3,X4503/$Z$4)</f>
        <v>5.5555555555555554</v>
      </c>
      <c r="AA4503" s="17">
        <f t="shared" si="495"/>
        <v>5.5555555555555554</v>
      </c>
      <c r="AB4503" s="17">
        <f t="shared" si="496"/>
        <v>11.658097686375321</v>
      </c>
      <c r="AC4503" s="17" t="s">
        <v>17654</v>
      </c>
    </row>
    <row r="4504" spans="1:29" x14ac:dyDescent="0.25">
      <c r="A4504" t="s">
        <v>3339</v>
      </c>
      <c r="B4504" s="165" t="s">
        <v>15045</v>
      </c>
      <c r="C4504" t="s">
        <v>727</v>
      </c>
      <c r="D4504" s="1">
        <v>45189</v>
      </c>
      <c r="E4504">
        <f t="shared" si="498"/>
        <v>18</v>
      </c>
      <c r="F4504" t="s">
        <v>6</v>
      </c>
      <c r="G4504">
        <v>460</v>
      </c>
      <c r="H4504">
        <f t="shared" si="497"/>
        <v>46</v>
      </c>
      <c r="I4504" t="s">
        <v>7</v>
      </c>
      <c r="J4504" t="s">
        <v>8</v>
      </c>
      <c r="K4504" t="s">
        <v>8</v>
      </c>
      <c r="L4504" t="s">
        <v>8</v>
      </c>
      <c r="M4504" t="s">
        <v>6</v>
      </c>
      <c r="N4504" t="str">
        <f t="shared" si="499"/>
        <v>M</v>
      </c>
      <c r="O4504" t="s">
        <v>8</v>
      </c>
      <c r="P4504" t="s">
        <v>8</v>
      </c>
      <c r="Q4504" t="s">
        <v>11</v>
      </c>
      <c r="R4504" t="s">
        <v>8</v>
      </c>
      <c r="S4504" t="str">
        <f t="shared" si="500"/>
        <v>U</v>
      </c>
      <c r="T4504" t="s">
        <v>12</v>
      </c>
      <c r="U4504">
        <v>1</v>
      </c>
      <c r="V4504" t="s">
        <v>11</v>
      </c>
      <c r="W4504" t="e">
        <f>VLOOKUP(Q4504,'PBT Tag Rates'!$B$5:$E$44,4,FALSE)</f>
        <v>#N/A</v>
      </c>
      <c r="X4504">
        <v>1</v>
      </c>
      <c r="Y4504" s="14">
        <f>IFERROR(LOOKUP(H4504,{30,43,48,53,58,63,68,73,78,83,88,93,97},{42,47,52,57,62,67,72,77,82,87,92,99,100}),999)</f>
        <v>47</v>
      </c>
      <c r="Z4504" s="17">
        <f t="shared" si="501"/>
        <v>5.5555555555555554</v>
      </c>
      <c r="AA4504" s="17">
        <f t="shared" si="495"/>
        <v>5.5555555555555554</v>
      </c>
      <c r="AB4504" s="17">
        <f t="shared" si="496"/>
        <v>11.658097686375321</v>
      </c>
      <c r="AC4504" s="17" t="s">
        <v>17654</v>
      </c>
    </row>
    <row r="4505" spans="1:29" x14ac:dyDescent="0.25">
      <c r="A4505" t="s">
        <v>3339</v>
      </c>
      <c r="B4505" s="165" t="s">
        <v>15046</v>
      </c>
      <c r="C4505" t="s">
        <v>15047</v>
      </c>
      <c r="D4505" s="1">
        <v>45189</v>
      </c>
      <c r="E4505">
        <f t="shared" si="498"/>
        <v>18</v>
      </c>
      <c r="F4505" t="s">
        <v>14</v>
      </c>
      <c r="G4505">
        <v>790</v>
      </c>
      <c r="H4505">
        <f t="shared" si="497"/>
        <v>79</v>
      </c>
      <c r="I4505" t="s">
        <v>7</v>
      </c>
      <c r="J4505" t="s">
        <v>8</v>
      </c>
      <c r="K4505" t="s">
        <v>8</v>
      </c>
      <c r="L4505" t="s">
        <v>8</v>
      </c>
      <c r="M4505" t="s">
        <v>14</v>
      </c>
      <c r="N4505" t="str">
        <f t="shared" si="499"/>
        <v>F</v>
      </c>
      <c r="O4505" t="s">
        <v>8</v>
      </c>
      <c r="P4505" t="s">
        <v>8</v>
      </c>
      <c r="Q4505" t="s">
        <v>11</v>
      </c>
      <c r="R4505" t="s">
        <v>8</v>
      </c>
      <c r="S4505" t="str">
        <f t="shared" si="500"/>
        <v>U</v>
      </c>
      <c r="T4505" t="s">
        <v>12</v>
      </c>
      <c r="U4505">
        <v>1</v>
      </c>
      <c r="V4505" t="s">
        <v>11</v>
      </c>
      <c r="W4505" t="e">
        <f>VLOOKUP(Q4505,'PBT Tag Rates'!$B$5:$E$44,4,FALSE)</f>
        <v>#N/A</v>
      </c>
      <c r="X4505">
        <v>1</v>
      </c>
      <c r="Y4505" s="14">
        <f>IFERROR(LOOKUP(H4505,{30,43,48,53,58,63,68,73,78,83,88,93,97},{42,47,52,57,62,67,72,77,82,87,92,99,100}),999)</f>
        <v>82</v>
      </c>
      <c r="Z4505" s="17">
        <f t="shared" si="501"/>
        <v>5.5555555555555554</v>
      </c>
      <c r="AA4505" s="17">
        <f t="shared" si="495"/>
        <v>5.5555555555555554</v>
      </c>
      <c r="AB4505" s="17">
        <f t="shared" si="496"/>
        <v>11.658097686375321</v>
      </c>
      <c r="AC4505" s="17" t="s">
        <v>17654</v>
      </c>
    </row>
    <row r="4506" spans="1:29" x14ac:dyDescent="0.25">
      <c r="A4506" t="s">
        <v>3339</v>
      </c>
      <c r="B4506" s="165" t="s">
        <v>15048</v>
      </c>
      <c r="C4506" t="s">
        <v>15049</v>
      </c>
      <c r="D4506" s="1">
        <v>45189</v>
      </c>
      <c r="E4506">
        <f t="shared" si="498"/>
        <v>18</v>
      </c>
      <c r="F4506" t="s">
        <v>6</v>
      </c>
      <c r="G4506">
        <v>820</v>
      </c>
      <c r="H4506">
        <f t="shared" si="497"/>
        <v>82</v>
      </c>
      <c r="I4506" t="s">
        <v>7</v>
      </c>
      <c r="J4506" t="s">
        <v>8</v>
      </c>
      <c r="K4506" t="s">
        <v>15050</v>
      </c>
      <c r="L4506" t="s">
        <v>8</v>
      </c>
      <c r="M4506" t="s">
        <v>6</v>
      </c>
      <c r="N4506" t="str">
        <f t="shared" si="499"/>
        <v>M</v>
      </c>
      <c r="O4506" t="s">
        <v>8</v>
      </c>
      <c r="P4506" t="s">
        <v>8</v>
      </c>
      <c r="Q4506" t="s">
        <v>11</v>
      </c>
      <c r="R4506" t="s">
        <v>8</v>
      </c>
      <c r="S4506" t="str">
        <f t="shared" si="500"/>
        <v>U</v>
      </c>
      <c r="T4506" t="s">
        <v>12</v>
      </c>
      <c r="U4506">
        <v>1</v>
      </c>
      <c r="V4506" t="s">
        <v>11</v>
      </c>
      <c r="W4506" t="e">
        <f>VLOOKUP(Q4506,'PBT Tag Rates'!$B$5:$E$44,4,FALSE)</f>
        <v>#N/A</v>
      </c>
      <c r="X4506">
        <v>1</v>
      </c>
      <c r="Y4506" s="14">
        <f>IFERROR(LOOKUP(H4506,{30,43,48,53,58,63,68,73,78,83,88,93,97},{42,47,52,57,62,67,72,77,82,87,92,99,100}),999)</f>
        <v>82</v>
      </c>
      <c r="Z4506" s="17">
        <f t="shared" si="501"/>
        <v>5.5555555555555554</v>
      </c>
      <c r="AA4506" s="17">
        <f t="shared" si="495"/>
        <v>5.5555555555555554</v>
      </c>
      <c r="AB4506" s="17">
        <f t="shared" si="496"/>
        <v>11.658097686375321</v>
      </c>
      <c r="AC4506" s="17" t="s">
        <v>17654</v>
      </c>
    </row>
    <row r="4507" spans="1:29" x14ac:dyDescent="0.25">
      <c r="A4507" t="s">
        <v>3339</v>
      </c>
      <c r="B4507" s="165" t="s">
        <v>15051</v>
      </c>
      <c r="C4507" t="s">
        <v>15052</v>
      </c>
      <c r="D4507" s="1">
        <v>45189</v>
      </c>
      <c r="E4507">
        <f t="shared" si="498"/>
        <v>18</v>
      </c>
      <c r="F4507" t="s">
        <v>14</v>
      </c>
      <c r="G4507">
        <v>670</v>
      </c>
      <c r="H4507">
        <f t="shared" si="497"/>
        <v>67</v>
      </c>
      <c r="I4507" t="s">
        <v>7</v>
      </c>
      <c r="J4507" t="s">
        <v>8</v>
      </c>
      <c r="K4507" t="s">
        <v>8</v>
      </c>
      <c r="L4507" t="s">
        <v>8</v>
      </c>
      <c r="M4507" t="s">
        <v>14</v>
      </c>
      <c r="N4507" t="str">
        <f t="shared" si="499"/>
        <v>F</v>
      </c>
      <c r="O4507" t="s">
        <v>604</v>
      </c>
      <c r="P4507" t="s">
        <v>605</v>
      </c>
      <c r="Q4507" t="s">
        <v>221</v>
      </c>
      <c r="R4507">
        <v>4</v>
      </c>
      <c r="S4507">
        <f t="shared" si="500"/>
        <v>2019</v>
      </c>
      <c r="T4507" t="s">
        <v>12</v>
      </c>
      <c r="U4507">
        <v>1</v>
      </c>
      <c r="V4507" t="s">
        <v>3346</v>
      </c>
      <c r="W4507">
        <f>VLOOKUP(Q4507,'PBT Tag Rates'!$B$5:$E$44,4,FALSE)</f>
        <v>0.95971980899999998</v>
      </c>
      <c r="X4507">
        <v>1</v>
      </c>
      <c r="Y4507" s="14">
        <f>IFERROR(LOOKUP(H4507,{30,43,48,53,58,63,68,73,78,83,88,93,97},{42,47,52,57,62,67,72,77,82,87,92,99,100}),999)</f>
        <v>67</v>
      </c>
      <c r="Z4507" s="17">
        <f t="shared" si="501"/>
        <v>5.5555555555555554</v>
      </c>
      <c r="AA4507" s="17">
        <f t="shared" si="495"/>
        <v>5.5555555555555554</v>
      </c>
      <c r="AB4507" s="17">
        <f t="shared" si="496"/>
        <v>11.658097686375321</v>
      </c>
      <c r="AC4507" s="17" t="s">
        <v>17654</v>
      </c>
    </row>
    <row r="4508" spans="1:29" x14ac:dyDescent="0.25">
      <c r="A4508" t="s">
        <v>3339</v>
      </c>
      <c r="B4508" s="165" t="s">
        <v>15053</v>
      </c>
      <c r="C4508" t="s">
        <v>15054</v>
      </c>
      <c r="D4508" s="1">
        <v>45189</v>
      </c>
      <c r="E4508">
        <f t="shared" si="498"/>
        <v>18</v>
      </c>
      <c r="F4508" t="s">
        <v>6</v>
      </c>
      <c r="G4508">
        <v>590</v>
      </c>
      <c r="H4508">
        <f t="shared" si="497"/>
        <v>59</v>
      </c>
      <c r="I4508" t="s">
        <v>7</v>
      </c>
      <c r="J4508" t="s">
        <v>8</v>
      </c>
      <c r="K4508" t="s">
        <v>8</v>
      </c>
      <c r="L4508" t="s">
        <v>8</v>
      </c>
      <c r="M4508" t="s">
        <v>6</v>
      </c>
      <c r="N4508" t="str">
        <f t="shared" si="499"/>
        <v>M</v>
      </c>
      <c r="O4508" t="s">
        <v>9995</v>
      </c>
      <c r="P4508" t="s">
        <v>15055</v>
      </c>
      <c r="Q4508" t="s">
        <v>918</v>
      </c>
      <c r="R4508">
        <v>3</v>
      </c>
      <c r="S4508">
        <f t="shared" si="500"/>
        <v>2020</v>
      </c>
      <c r="T4508" t="s">
        <v>12</v>
      </c>
      <c r="U4508">
        <v>0.999999999999997</v>
      </c>
      <c r="V4508" t="s">
        <v>3386</v>
      </c>
      <c r="W4508">
        <f>VLOOKUP(Q4508,'PBT Tag Rates'!$B$5:$E$44,4,FALSE)</f>
        <v>0.98961045999999997</v>
      </c>
      <c r="X4508">
        <v>1</v>
      </c>
      <c r="Y4508" s="14">
        <f>IFERROR(LOOKUP(H4508,{30,43,48,53,58,63,68,73,78,83,88,93,97},{42,47,52,57,62,67,72,77,82,87,92,99,100}),999)</f>
        <v>62</v>
      </c>
      <c r="Z4508" s="17">
        <f t="shared" si="501"/>
        <v>5.5555555555555554</v>
      </c>
      <c r="AA4508" s="17">
        <f t="shared" si="495"/>
        <v>5.5555555555555554</v>
      </c>
      <c r="AB4508" s="17">
        <f t="shared" si="496"/>
        <v>11.658097686375321</v>
      </c>
      <c r="AC4508" s="17" t="s">
        <v>17654</v>
      </c>
    </row>
    <row r="4509" spans="1:29" x14ac:dyDescent="0.25">
      <c r="A4509" t="s">
        <v>3339</v>
      </c>
      <c r="B4509" s="165" t="s">
        <v>15056</v>
      </c>
      <c r="C4509" t="s">
        <v>15057</v>
      </c>
      <c r="D4509" s="1">
        <v>45189</v>
      </c>
      <c r="E4509">
        <f t="shared" si="498"/>
        <v>18</v>
      </c>
      <c r="F4509" t="s">
        <v>14</v>
      </c>
      <c r="G4509">
        <v>870</v>
      </c>
      <c r="H4509">
        <f t="shared" si="497"/>
        <v>87</v>
      </c>
      <c r="I4509" t="s">
        <v>7</v>
      </c>
      <c r="J4509" t="s">
        <v>8</v>
      </c>
      <c r="K4509" t="s">
        <v>8</v>
      </c>
      <c r="L4509" t="s">
        <v>8</v>
      </c>
      <c r="M4509" t="s">
        <v>14</v>
      </c>
      <c r="N4509" t="str">
        <f t="shared" si="499"/>
        <v>F</v>
      </c>
      <c r="O4509" t="s">
        <v>306</v>
      </c>
      <c r="P4509" t="s">
        <v>840</v>
      </c>
      <c r="Q4509" t="s">
        <v>15</v>
      </c>
      <c r="R4509">
        <v>5</v>
      </c>
      <c r="S4509">
        <f t="shared" si="500"/>
        <v>2018</v>
      </c>
      <c r="T4509" t="s">
        <v>12</v>
      </c>
      <c r="U4509">
        <v>0.999999999999997</v>
      </c>
      <c r="V4509" t="s">
        <v>3357</v>
      </c>
      <c r="W4509">
        <f>VLOOKUP(Q4509,'PBT Tag Rates'!$B$5:$E$44,4,FALSE)</f>
        <v>0.80551598400000002</v>
      </c>
      <c r="X4509">
        <v>1</v>
      </c>
      <c r="Y4509" s="14">
        <f>IFERROR(LOOKUP(H4509,{30,43,48,53,58,63,68,73,78,83,88,93,97},{42,47,52,57,62,67,72,77,82,87,92,99,100}),999)</f>
        <v>87</v>
      </c>
      <c r="Z4509" s="17">
        <f t="shared" si="501"/>
        <v>5.5555555555555554</v>
      </c>
      <c r="AA4509" s="17">
        <f t="shared" si="495"/>
        <v>5.5555555555555554</v>
      </c>
      <c r="AB4509" s="17">
        <f t="shared" si="496"/>
        <v>11.658097686375321</v>
      </c>
      <c r="AC4509" s="17" t="s">
        <v>17654</v>
      </c>
    </row>
    <row r="4510" spans="1:29" x14ac:dyDescent="0.25">
      <c r="A4510" t="s">
        <v>3339</v>
      </c>
      <c r="B4510" s="165" t="s">
        <v>15058</v>
      </c>
      <c r="C4510" t="s">
        <v>728</v>
      </c>
      <c r="D4510" s="1">
        <v>45189</v>
      </c>
      <c r="E4510">
        <f t="shared" si="498"/>
        <v>18</v>
      </c>
      <c r="F4510" t="s">
        <v>6</v>
      </c>
      <c r="G4510">
        <v>760</v>
      </c>
      <c r="H4510">
        <f t="shared" si="497"/>
        <v>76</v>
      </c>
      <c r="I4510" t="s">
        <v>7</v>
      </c>
      <c r="J4510" t="s">
        <v>8</v>
      </c>
      <c r="K4510" t="s">
        <v>15059</v>
      </c>
      <c r="L4510" t="s">
        <v>8</v>
      </c>
      <c r="M4510" t="s">
        <v>6</v>
      </c>
      <c r="N4510" t="str">
        <f t="shared" si="499"/>
        <v>M</v>
      </c>
      <c r="O4510" t="s">
        <v>8</v>
      </c>
      <c r="P4510" t="s">
        <v>8</v>
      </c>
      <c r="Q4510" t="s">
        <v>11</v>
      </c>
      <c r="R4510" t="s">
        <v>8</v>
      </c>
      <c r="S4510" t="str">
        <f t="shared" si="500"/>
        <v>U</v>
      </c>
      <c r="T4510" t="s">
        <v>12</v>
      </c>
      <c r="U4510">
        <v>1</v>
      </c>
      <c r="V4510" t="s">
        <v>11</v>
      </c>
      <c r="W4510" t="e">
        <f>VLOOKUP(Q4510,'PBT Tag Rates'!$B$5:$E$44,4,FALSE)</f>
        <v>#N/A</v>
      </c>
      <c r="X4510">
        <v>1</v>
      </c>
      <c r="Y4510" s="14">
        <f>IFERROR(LOOKUP(H4510,{30,43,48,53,58,63,68,73,78,83,88,93,97},{42,47,52,57,62,67,72,77,82,87,92,99,100}),999)</f>
        <v>77</v>
      </c>
      <c r="Z4510" s="17">
        <f t="shared" si="501"/>
        <v>5.5555555555555554</v>
      </c>
      <c r="AA4510" s="17">
        <f t="shared" si="495"/>
        <v>5.5555555555555554</v>
      </c>
      <c r="AB4510" s="17">
        <f t="shared" si="496"/>
        <v>11.658097686375321</v>
      </c>
      <c r="AC4510" s="17" t="s">
        <v>17654</v>
      </c>
    </row>
    <row r="4511" spans="1:29" x14ac:dyDescent="0.25">
      <c r="A4511" t="s">
        <v>3339</v>
      </c>
      <c r="B4511" s="165" t="s">
        <v>15060</v>
      </c>
      <c r="C4511" t="s">
        <v>15061</v>
      </c>
      <c r="D4511" s="1">
        <v>45189</v>
      </c>
      <c r="E4511">
        <f t="shared" si="498"/>
        <v>18</v>
      </c>
      <c r="F4511" t="s">
        <v>14</v>
      </c>
      <c r="G4511">
        <v>720</v>
      </c>
      <c r="H4511">
        <f t="shared" si="497"/>
        <v>72</v>
      </c>
      <c r="I4511" t="s">
        <v>7</v>
      </c>
      <c r="J4511" t="s">
        <v>8</v>
      </c>
      <c r="K4511" t="s">
        <v>8</v>
      </c>
      <c r="L4511" t="s">
        <v>8</v>
      </c>
      <c r="M4511" t="s">
        <v>14</v>
      </c>
      <c r="N4511" t="str">
        <f t="shared" si="499"/>
        <v>F</v>
      </c>
      <c r="O4511" t="s">
        <v>8</v>
      </c>
      <c r="P4511" t="s">
        <v>8</v>
      </c>
      <c r="Q4511" t="s">
        <v>11</v>
      </c>
      <c r="R4511" t="s">
        <v>8</v>
      </c>
      <c r="S4511" t="str">
        <f t="shared" si="500"/>
        <v>U</v>
      </c>
      <c r="T4511" t="s">
        <v>12</v>
      </c>
      <c r="U4511">
        <v>1</v>
      </c>
      <c r="V4511" t="s">
        <v>11</v>
      </c>
      <c r="W4511" t="e">
        <f>VLOOKUP(Q4511,'PBT Tag Rates'!$B$5:$E$44,4,FALSE)</f>
        <v>#N/A</v>
      </c>
      <c r="X4511">
        <v>1</v>
      </c>
      <c r="Y4511" s="14">
        <f>IFERROR(LOOKUP(H4511,{30,43,48,53,58,63,68,73,78,83,88,93,97},{42,47,52,57,62,67,72,77,82,87,92,99,100}),999)</f>
        <v>72</v>
      </c>
      <c r="Z4511" s="17">
        <f t="shared" si="501"/>
        <v>5.5555555555555554</v>
      </c>
      <c r="AA4511" s="17">
        <f t="shared" si="495"/>
        <v>5.5555555555555554</v>
      </c>
      <c r="AB4511" s="17">
        <f t="shared" si="496"/>
        <v>11.658097686375321</v>
      </c>
      <c r="AC4511" s="17" t="s">
        <v>17654</v>
      </c>
    </row>
    <row r="4512" spans="1:29" x14ac:dyDescent="0.25">
      <c r="A4512" t="s">
        <v>3339</v>
      </c>
      <c r="B4512" s="165" t="s">
        <v>15062</v>
      </c>
      <c r="C4512" t="s">
        <v>15063</v>
      </c>
      <c r="D4512" s="1">
        <v>45189</v>
      </c>
      <c r="E4512">
        <f t="shared" si="498"/>
        <v>18</v>
      </c>
      <c r="F4512" t="s">
        <v>6</v>
      </c>
      <c r="G4512">
        <v>660</v>
      </c>
      <c r="H4512">
        <f t="shared" si="497"/>
        <v>66</v>
      </c>
      <c r="I4512" t="s">
        <v>9</v>
      </c>
      <c r="J4512">
        <v>1</v>
      </c>
      <c r="K4512" t="s">
        <v>8</v>
      </c>
      <c r="L4512" t="s">
        <v>8</v>
      </c>
      <c r="M4512" t="s">
        <v>6</v>
      </c>
      <c r="N4512" t="str">
        <f t="shared" si="499"/>
        <v>M</v>
      </c>
      <c r="O4512" t="s">
        <v>4027</v>
      </c>
      <c r="P4512" t="s">
        <v>4028</v>
      </c>
      <c r="Q4512" t="s">
        <v>918</v>
      </c>
      <c r="R4512">
        <v>3</v>
      </c>
      <c r="S4512">
        <f t="shared" si="500"/>
        <v>2020</v>
      </c>
      <c r="T4512" t="s">
        <v>12</v>
      </c>
      <c r="U4512">
        <v>1</v>
      </c>
      <c r="V4512" t="s">
        <v>3386</v>
      </c>
      <c r="W4512">
        <f>VLOOKUP(Q4512,'PBT Tag Rates'!$B$5:$E$44,4,FALSE)</f>
        <v>0.98961045999999997</v>
      </c>
      <c r="X4512">
        <v>1</v>
      </c>
      <c r="Y4512" s="14">
        <f>IFERROR(LOOKUP(H4512,{30,43,48,53,58,63,68,73,78,83,88,93,97},{42,47,52,57,62,67,72,77,82,87,92,99,100}),999)</f>
        <v>67</v>
      </c>
      <c r="Z4512" s="17">
        <f t="shared" si="501"/>
        <v>5.5555555555555554</v>
      </c>
      <c r="AA4512" s="17">
        <f t="shared" si="495"/>
        <v>5.5555555555555554</v>
      </c>
      <c r="AB4512" s="17">
        <f t="shared" si="496"/>
        <v>11.658097686375321</v>
      </c>
      <c r="AC4512" s="17" t="s">
        <v>17654</v>
      </c>
    </row>
    <row r="4513" spans="1:29" x14ac:dyDescent="0.25">
      <c r="A4513" t="s">
        <v>3339</v>
      </c>
      <c r="B4513" s="165" t="s">
        <v>15064</v>
      </c>
      <c r="C4513" t="s">
        <v>15065</v>
      </c>
      <c r="D4513" s="1">
        <v>45189</v>
      </c>
      <c r="E4513">
        <f t="shared" si="498"/>
        <v>18</v>
      </c>
      <c r="F4513" t="s">
        <v>6</v>
      </c>
      <c r="G4513">
        <v>400</v>
      </c>
      <c r="H4513">
        <f t="shared" si="497"/>
        <v>40</v>
      </c>
      <c r="I4513" t="s">
        <v>7</v>
      </c>
      <c r="J4513" t="s">
        <v>8</v>
      </c>
      <c r="K4513" t="s">
        <v>8</v>
      </c>
      <c r="L4513" t="s">
        <v>8</v>
      </c>
      <c r="M4513" t="s">
        <v>6</v>
      </c>
      <c r="N4513" t="str">
        <f t="shared" si="499"/>
        <v>M</v>
      </c>
      <c r="O4513" t="s">
        <v>15066</v>
      </c>
      <c r="P4513" t="s">
        <v>15067</v>
      </c>
      <c r="Q4513" t="s">
        <v>3820</v>
      </c>
      <c r="R4513">
        <v>2</v>
      </c>
      <c r="S4513">
        <f t="shared" si="500"/>
        <v>2021</v>
      </c>
      <c r="T4513" t="s">
        <v>12</v>
      </c>
      <c r="U4513">
        <v>1</v>
      </c>
      <c r="V4513" t="s">
        <v>3363</v>
      </c>
      <c r="W4513">
        <f>VLOOKUP(Q4513,'PBT Tag Rates'!$B$5:$E$44,4,FALSE)</f>
        <v>0.98140000000000005</v>
      </c>
      <c r="X4513">
        <v>1</v>
      </c>
      <c r="Y4513" s="14">
        <f>IFERROR(LOOKUP(H4513,{30,43,48,53,58,63,68,73,78,83,88,93,97},{42,47,52,57,62,67,72,77,82,87,92,99,100}),999)</f>
        <v>42</v>
      </c>
      <c r="Z4513" s="17">
        <f t="shared" si="501"/>
        <v>5.5555555555555554</v>
      </c>
      <c r="AA4513" s="17">
        <f t="shared" si="495"/>
        <v>5.5555555555555554</v>
      </c>
      <c r="AB4513" s="17">
        <f t="shared" si="496"/>
        <v>11.658097686375321</v>
      </c>
      <c r="AC4513" s="17" t="s">
        <v>17654</v>
      </c>
    </row>
    <row r="4514" spans="1:29" x14ac:dyDescent="0.25">
      <c r="A4514" t="s">
        <v>3339</v>
      </c>
      <c r="B4514" s="165" t="s">
        <v>15068</v>
      </c>
      <c r="C4514" t="s">
        <v>15069</v>
      </c>
      <c r="D4514" s="1">
        <v>45189</v>
      </c>
      <c r="E4514">
        <f t="shared" si="498"/>
        <v>18</v>
      </c>
      <c r="F4514" t="s">
        <v>6</v>
      </c>
      <c r="G4514">
        <v>770</v>
      </c>
      <c r="H4514">
        <f t="shared" si="497"/>
        <v>77</v>
      </c>
      <c r="I4514" t="s">
        <v>7</v>
      </c>
      <c r="J4514" t="s">
        <v>8</v>
      </c>
      <c r="K4514" t="s">
        <v>15070</v>
      </c>
      <c r="L4514" t="s">
        <v>8</v>
      </c>
      <c r="M4514" t="s">
        <v>6</v>
      </c>
      <c r="N4514" t="str">
        <f t="shared" si="499"/>
        <v>M</v>
      </c>
      <c r="O4514" t="s">
        <v>8</v>
      </c>
      <c r="P4514" t="s">
        <v>8</v>
      </c>
      <c r="Q4514" t="s">
        <v>11</v>
      </c>
      <c r="R4514" t="s">
        <v>8</v>
      </c>
      <c r="S4514" t="str">
        <f t="shared" si="500"/>
        <v>U</v>
      </c>
      <c r="T4514" t="s">
        <v>12</v>
      </c>
      <c r="U4514">
        <v>1</v>
      </c>
      <c r="V4514" t="s">
        <v>11</v>
      </c>
      <c r="W4514" t="e">
        <f>VLOOKUP(Q4514,'PBT Tag Rates'!$B$5:$E$44,4,FALSE)</f>
        <v>#N/A</v>
      </c>
      <c r="X4514">
        <v>1</v>
      </c>
      <c r="Y4514" s="14">
        <f>IFERROR(LOOKUP(H4514,{30,43,48,53,58,63,68,73,78,83,88,93,97},{42,47,52,57,62,67,72,77,82,87,92,99,100}),999)</f>
        <v>77</v>
      </c>
      <c r="Z4514" s="17">
        <f t="shared" si="501"/>
        <v>5.5555555555555554</v>
      </c>
      <c r="AA4514" s="17">
        <f t="shared" si="495"/>
        <v>5.5555555555555554</v>
      </c>
      <c r="AB4514" s="17">
        <f t="shared" si="496"/>
        <v>11.658097686375321</v>
      </c>
      <c r="AC4514" s="17" t="s">
        <v>17654</v>
      </c>
    </row>
    <row r="4515" spans="1:29" x14ac:dyDescent="0.25">
      <c r="A4515" t="s">
        <v>3339</v>
      </c>
      <c r="B4515" s="165" t="s">
        <v>15071</v>
      </c>
      <c r="C4515" t="s">
        <v>15072</v>
      </c>
      <c r="D4515" s="1">
        <v>45189</v>
      </c>
      <c r="E4515">
        <f t="shared" si="498"/>
        <v>18</v>
      </c>
      <c r="F4515" t="s">
        <v>6</v>
      </c>
      <c r="G4515">
        <v>630</v>
      </c>
      <c r="H4515">
        <f t="shared" si="497"/>
        <v>63</v>
      </c>
      <c r="I4515" t="s">
        <v>9</v>
      </c>
      <c r="J4515">
        <v>1</v>
      </c>
      <c r="K4515" t="s">
        <v>8</v>
      </c>
      <c r="L4515" t="s">
        <v>8</v>
      </c>
      <c r="M4515" t="s">
        <v>6</v>
      </c>
      <c r="N4515" t="str">
        <f t="shared" si="499"/>
        <v>M</v>
      </c>
      <c r="O4515" t="s">
        <v>8998</v>
      </c>
      <c r="P4515" t="s">
        <v>15073</v>
      </c>
      <c r="Q4515" t="s">
        <v>918</v>
      </c>
      <c r="R4515">
        <v>3</v>
      </c>
      <c r="S4515">
        <f t="shared" si="500"/>
        <v>2020</v>
      </c>
      <c r="T4515" t="s">
        <v>12</v>
      </c>
      <c r="U4515">
        <v>0.999999999999999</v>
      </c>
      <c r="V4515" t="s">
        <v>3346</v>
      </c>
      <c r="W4515">
        <f>VLOOKUP(Q4515,'PBT Tag Rates'!$B$5:$E$44,4,FALSE)</f>
        <v>0.98961045999999997</v>
      </c>
      <c r="X4515">
        <v>1</v>
      </c>
      <c r="Y4515" s="14">
        <f>IFERROR(LOOKUP(H4515,{30,43,48,53,58,63,68,73,78,83,88,93,97},{42,47,52,57,62,67,72,77,82,87,92,99,100}),999)</f>
        <v>67</v>
      </c>
      <c r="Z4515" s="17">
        <f t="shared" si="501"/>
        <v>5.5555555555555554</v>
      </c>
      <c r="AA4515" s="17">
        <f t="shared" si="495"/>
        <v>5.5555555555555554</v>
      </c>
      <c r="AB4515" s="17">
        <f t="shared" si="496"/>
        <v>11.658097686375321</v>
      </c>
      <c r="AC4515" s="17" t="s">
        <v>17654</v>
      </c>
    </row>
    <row r="4516" spans="1:29" x14ac:dyDescent="0.25">
      <c r="A4516" t="s">
        <v>3339</v>
      </c>
      <c r="B4516" s="165" t="s">
        <v>15074</v>
      </c>
      <c r="C4516" t="s">
        <v>15075</v>
      </c>
      <c r="D4516" s="1">
        <v>45189</v>
      </c>
      <c r="E4516">
        <f t="shared" si="498"/>
        <v>18</v>
      </c>
      <c r="F4516" t="s">
        <v>6</v>
      </c>
      <c r="G4516">
        <v>580</v>
      </c>
      <c r="H4516">
        <f t="shared" si="497"/>
        <v>58</v>
      </c>
      <c r="I4516" t="s">
        <v>9</v>
      </c>
      <c r="J4516">
        <v>1</v>
      </c>
      <c r="K4516" t="s">
        <v>8</v>
      </c>
      <c r="L4516" t="s">
        <v>8</v>
      </c>
      <c r="M4516" t="s">
        <v>6</v>
      </c>
      <c r="N4516" t="str">
        <f t="shared" si="499"/>
        <v>M</v>
      </c>
      <c r="O4516" t="s">
        <v>15076</v>
      </c>
      <c r="P4516" t="s">
        <v>15077</v>
      </c>
      <c r="Q4516" t="s">
        <v>918</v>
      </c>
      <c r="R4516">
        <v>3</v>
      </c>
      <c r="S4516">
        <f t="shared" si="500"/>
        <v>2020</v>
      </c>
      <c r="T4516" t="s">
        <v>12</v>
      </c>
      <c r="U4516">
        <v>0.999999999999999</v>
      </c>
      <c r="V4516" t="s">
        <v>3876</v>
      </c>
      <c r="W4516">
        <f>VLOOKUP(Q4516,'PBT Tag Rates'!$B$5:$E$44,4,FALSE)</f>
        <v>0.98961045999999997</v>
      </c>
      <c r="X4516">
        <v>1</v>
      </c>
      <c r="Y4516" s="14">
        <f>IFERROR(LOOKUP(H4516,{30,43,48,53,58,63,68,73,78,83,88,93,97},{42,47,52,57,62,67,72,77,82,87,92,99,100}),999)</f>
        <v>62</v>
      </c>
      <c r="Z4516" s="17">
        <f t="shared" si="501"/>
        <v>5.5555555555555554</v>
      </c>
      <c r="AA4516" s="17">
        <f t="shared" si="495"/>
        <v>5.5555555555555554</v>
      </c>
      <c r="AB4516" s="17">
        <f t="shared" si="496"/>
        <v>11.658097686375321</v>
      </c>
      <c r="AC4516" s="17" t="s">
        <v>17654</v>
      </c>
    </row>
    <row r="4517" spans="1:29" x14ac:dyDescent="0.25">
      <c r="A4517" t="s">
        <v>3339</v>
      </c>
      <c r="B4517" s="165" t="s">
        <v>15078</v>
      </c>
      <c r="C4517" t="s">
        <v>15079</v>
      </c>
      <c r="D4517" s="1">
        <v>45189</v>
      </c>
      <c r="E4517">
        <f t="shared" si="498"/>
        <v>18</v>
      </c>
      <c r="F4517" t="s">
        <v>6</v>
      </c>
      <c r="G4517">
        <v>590</v>
      </c>
      <c r="H4517">
        <f t="shared" si="497"/>
        <v>59</v>
      </c>
      <c r="I4517" t="s">
        <v>7</v>
      </c>
      <c r="J4517" t="s">
        <v>8</v>
      </c>
      <c r="K4517" t="s">
        <v>8</v>
      </c>
      <c r="L4517" t="s">
        <v>8</v>
      </c>
      <c r="M4517" t="s">
        <v>6</v>
      </c>
      <c r="N4517" t="str">
        <f t="shared" si="499"/>
        <v>M</v>
      </c>
      <c r="O4517" t="s">
        <v>2502</v>
      </c>
      <c r="P4517" t="s">
        <v>2503</v>
      </c>
      <c r="Q4517" t="s">
        <v>918</v>
      </c>
      <c r="R4517">
        <v>3</v>
      </c>
      <c r="S4517">
        <f t="shared" si="500"/>
        <v>2020</v>
      </c>
      <c r="T4517" t="s">
        <v>12</v>
      </c>
      <c r="U4517">
        <v>1</v>
      </c>
      <c r="V4517" t="s">
        <v>3357</v>
      </c>
      <c r="W4517">
        <f>VLOOKUP(Q4517,'PBT Tag Rates'!$B$5:$E$44,4,FALSE)</f>
        <v>0.98961045999999997</v>
      </c>
      <c r="X4517">
        <v>1</v>
      </c>
      <c r="Y4517" s="14">
        <f>IFERROR(LOOKUP(H4517,{30,43,48,53,58,63,68,73,78,83,88,93,97},{42,47,52,57,62,67,72,77,82,87,92,99,100}),999)</f>
        <v>62</v>
      </c>
      <c r="Z4517" s="17">
        <f t="shared" si="501"/>
        <v>5.5555555555555554</v>
      </c>
      <c r="AA4517" s="17">
        <f t="shared" si="495"/>
        <v>5.5555555555555554</v>
      </c>
      <c r="AB4517" s="17">
        <f t="shared" si="496"/>
        <v>11.658097686375321</v>
      </c>
      <c r="AC4517" s="17" t="s">
        <v>17654</v>
      </c>
    </row>
    <row r="4518" spans="1:29" x14ac:dyDescent="0.25">
      <c r="A4518" t="s">
        <v>3339</v>
      </c>
      <c r="B4518" s="165" t="s">
        <v>15080</v>
      </c>
      <c r="C4518" t="s">
        <v>15081</v>
      </c>
      <c r="D4518" s="1">
        <v>45189</v>
      </c>
      <c r="E4518">
        <f t="shared" si="498"/>
        <v>18</v>
      </c>
      <c r="F4518" t="s">
        <v>6</v>
      </c>
      <c r="G4518">
        <v>720</v>
      </c>
      <c r="H4518">
        <f t="shared" si="497"/>
        <v>72</v>
      </c>
      <c r="I4518" t="s">
        <v>7</v>
      </c>
      <c r="J4518" t="s">
        <v>8</v>
      </c>
      <c r="K4518" t="s">
        <v>15082</v>
      </c>
      <c r="L4518" t="s">
        <v>8</v>
      </c>
      <c r="M4518" t="s">
        <v>6</v>
      </c>
      <c r="N4518" t="str">
        <f t="shared" si="499"/>
        <v>M</v>
      </c>
      <c r="O4518" t="s">
        <v>1354</v>
      </c>
      <c r="P4518" t="s">
        <v>2509</v>
      </c>
      <c r="Q4518" t="s">
        <v>221</v>
      </c>
      <c r="R4518">
        <v>4</v>
      </c>
      <c r="S4518">
        <f t="shared" si="500"/>
        <v>2019</v>
      </c>
      <c r="T4518" t="s">
        <v>12</v>
      </c>
      <c r="U4518">
        <v>0.999999999999997</v>
      </c>
      <c r="V4518" t="s">
        <v>3346</v>
      </c>
      <c r="W4518">
        <f>VLOOKUP(Q4518,'PBT Tag Rates'!$B$5:$E$44,4,FALSE)</f>
        <v>0.95971980899999998</v>
      </c>
      <c r="X4518">
        <v>1</v>
      </c>
      <c r="Y4518" s="14">
        <f>IFERROR(LOOKUP(H4518,{30,43,48,53,58,63,68,73,78,83,88,93,97},{42,47,52,57,62,67,72,77,82,87,92,99,100}),999)</f>
        <v>72</v>
      </c>
      <c r="Z4518" s="17">
        <f t="shared" si="501"/>
        <v>5.5555555555555554</v>
      </c>
      <c r="AA4518" s="17">
        <f t="shared" si="495"/>
        <v>5.5555555555555554</v>
      </c>
      <c r="AB4518" s="17">
        <f t="shared" si="496"/>
        <v>11.658097686375321</v>
      </c>
      <c r="AC4518" s="17" t="s">
        <v>17654</v>
      </c>
    </row>
    <row r="4519" spans="1:29" x14ac:dyDescent="0.25">
      <c r="A4519" t="s">
        <v>3339</v>
      </c>
      <c r="B4519" s="165" t="s">
        <v>15083</v>
      </c>
      <c r="C4519" t="s">
        <v>15084</v>
      </c>
      <c r="D4519" s="1">
        <v>45189</v>
      </c>
      <c r="E4519">
        <f t="shared" si="498"/>
        <v>18</v>
      </c>
      <c r="F4519" t="s">
        <v>14</v>
      </c>
      <c r="G4519">
        <v>700</v>
      </c>
      <c r="H4519">
        <f t="shared" si="497"/>
        <v>70</v>
      </c>
      <c r="I4519" t="s">
        <v>9</v>
      </c>
      <c r="J4519">
        <v>1</v>
      </c>
      <c r="K4519" t="s">
        <v>8</v>
      </c>
      <c r="L4519" t="s">
        <v>8</v>
      </c>
      <c r="M4519" t="s">
        <v>14</v>
      </c>
      <c r="N4519" t="str">
        <f t="shared" si="499"/>
        <v>F</v>
      </c>
      <c r="O4519" t="s">
        <v>12113</v>
      </c>
      <c r="P4519" t="s">
        <v>12114</v>
      </c>
      <c r="Q4519" t="s">
        <v>221</v>
      </c>
      <c r="R4519">
        <v>4</v>
      </c>
      <c r="S4519">
        <f t="shared" si="500"/>
        <v>2019</v>
      </c>
      <c r="T4519" t="s">
        <v>12</v>
      </c>
      <c r="U4519">
        <v>0.999999999999998</v>
      </c>
      <c r="V4519" t="s">
        <v>3346</v>
      </c>
      <c r="W4519">
        <f>VLOOKUP(Q4519,'PBT Tag Rates'!$B$5:$E$44,4,FALSE)</f>
        <v>0.95971980899999998</v>
      </c>
      <c r="X4519">
        <v>1</v>
      </c>
      <c r="Y4519" s="14">
        <f>IFERROR(LOOKUP(H4519,{30,43,48,53,58,63,68,73,78,83,88,93,97},{42,47,52,57,62,67,72,77,82,87,92,99,100}),999)</f>
        <v>72</v>
      </c>
      <c r="Z4519" s="17">
        <f t="shared" si="501"/>
        <v>5.5555555555555554</v>
      </c>
      <c r="AA4519" s="17">
        <f t="shared" si="495"/>
        <v>5.5555555555555554</v>
      </c>
      <c r="AB4519" s="17">
        <f t="shared" si="496"/>
        <v>11.658097686375321</v>
      </c>
      <c r="AC4519" s="17" t="s">
        <v>17654</v>
      </c>
    </row>
    <row r="4520" spans="1:29" x14ac:dyDescent="0.25">
      <c r="A4520" t="s">
        <v>3339</v>
      </c>
      <c r="B4520" s="165" t="s">
        <v>15085</v>
      </c>
      <c r="C4520" t="s">
        <v>15086</v>
      </c>
      <c r="D4520" s="1">
        <v>45189</v>
      </c>
      <c r="E4520">
        <f t="shared" si="498"/>
        <v>18</v>
      </c>
      <c r="F4520" t="s">
        <v>6</v>
      </c>
      <c r="G4520">
        <v>670</v>
      </c>
      <c r="H4520">
        <f t="shared" si="497"/>
        <v>67</v>
      </c>
      <c r="I4520" t="s">
        <v>7</v>
      </c>
      <c r="J4520" t="s">
        <v>8</v>
      </c>
      <c r="K4520" t="s">
        <v>8</v>
      </c>
      <c r="L4520" t="s">
        <v>8</v>
      </c>
      <c r="M4520" t="s">
        <v>6</v>
      </c>
      <c r="N4520" t="str">
        <f t="shared" si="499"/>
        <v>M</v>
      </c>
      <c r="O4520" t="s">
        <v>8515</v>
      </c>
      <c r="P4520" t="s">
        <v>15087</v>
      </c>
      <c r="Q4520" t="s">
        <v>918</v>
      </c>
      <c r="R4520">
        <v>3</v>
      </c>
      <c r="S4520">
        <f t="shared" si="500"/>
        <v>2020</v>
      </c>
      <c r="T4520" t="s">
        <v>12</v>
      </c>
      <c r="U4520">
        <v>0.999999999999999</v>
      </c>
      <c r="V4520" t="s">
        <v>3346</v>
      </c>
      <c r="W4520">
        <f>VLOOKUP(Q4520,'PBT Tag Rates'!$B$5:$E$44,4,FALSE)</f>
        <v>0.98961045999999997</v>
      </c>
      <c r="X4520">
        <v>1</v>
      </c>
      <c r="Y4520" s="14">
        <f>IFERROR(LOOKUP(H4520,{30,43,48,53,58,63,68,73,78,83,88,93,97},{42,47,52,57,62,67,72,77,82,87,92,99,100}),999)</f>
        <v>67</v>
      </c>
      <c r="Z4520" s="17">
        <f t="shared" si="501"/>
        <v>5.5555555555555554</v>
      </c>
      <c r="AA4520" s="17">
        <f t="shared" si="495"/>
        <v>5.5555555555555554</v>
      </c>
      <c r="AB4520" s="17">
        <f t="shared" si="496"/>
        <v>11.658097686375321</v>
      </c>
      <c r="AC4520" s="17" t="s">
        <v>17654</v>
      </c>
    </row>
    <row r="4521" spans="1:29" x14ac:dyDescent="0.25">
      <c r="A4521" t="s">
        <v>3339</v>
      </c>
      <c r="B4521" s="165" t="s">
        <v>15088</v>
      </c>
      <c r="C4521" t="s">
        <v>15089</v>
      </c>
      <c r="D4521" s="1">
        <v>45189</v>
      </c>
      <c r="E4521">
        <f t="shared" si="498"/>
        <v>18</v>
      </c>
      <c r="F4521" t="s">
        <v>6</v>
      </c>
      <c r="G4521">
        <v>720</v>
      </c>
      <c r="H4521">
        <f t="shared" si="497"/>
        <v>72</v>
      </c>
      <c r="I4521" t="s">
        <v>9</v>
      </c>
      <c r="J4521">
        <v>1</v>
      </c>
      <c r="K4521" t="s">
        <v>15090</v>
      </c>
      <c r="L4521" t="s">
        <v>8</v>
      </c>
      <c r="M4521" t="s">
        <v>6</v>
      </c>
      <c r="N4521" t="str">
        <f t="shared" si="499"/>
        <v>M</v>
      </c>
      <c r="O4521" t="s">
        <v>1732</v>
      </c>
      <c r="P4521" t="s">
        <v>2674</v>
      </c>
      <c r="Q4521" t="s">
        <v>221</v>
      </c>
      <c r="R4521">
        <v>4</v>
      </c>
      <c r="S4521">
        <f t="shared" si="500"/>
        <v>2019</v>
      </c>
      <c r="T4521" t="s">
        <v>12</v>
      </c>
      <c r="U4521">
        <v>0.999999999999999</v>
      </c>
      <c r="V4521" t="s">
        <v>3386</v>
      </c>
      <c r="W4521">
        <f>VLOOKUP(Q4521,'PBT Tag Rates'!$B$5:$E$44,4,FALSE)</f>
        <v>0.95971980899999998</v>
      </c>
      <c r="X4521">
        <v>1</v>
      </c>
      <c r="Y4521" s="14">
        <f>IFERROR(LOOKUP(H4521,{30,43,48,53,58,63,68,73,78,83,88,93,97},{42,47,52,57,62,67,72,77,82,87,92,99,100}),999)</f>
        <v>72</v>
      </c>
      <c r="Z4521" s="17">
        <f t="shared" si="501"/>
        <v>5.5555555555555554</v>
      </c>
      <c r="AA4521" s="17">
        <f t="shared" si="495"/>
        <v>5.5555555555555554</v>
      </c>
      <c r="AB4521" s="17">
        <f t="shared" si="496"/>
        <v>11.658097686375321</v>
      </c>
      <c r="AC4521" s="17" t="s">
        <v>17654</v>
      </c>
    </row>
    <row r="4522" spans="1:29" x14ac:dyDescent="0.25">
      <c r="A4522" t="s">
        <v>3339</v>
      </c>
      <c r="B4522" s="165" t="s">
        <v>15091</v>
      </c>
      <c r="C4522" t="s">
        <v>15092</v>
      </c>
      <c r="D4522" s="1">
        <v>45189</v>
      </c>
      <c r="E4522">
        <f t="shared" si="498"/>
        <v>18</v>
      </c>
      <c r="F4522" t="s">
        <v>6</v>
      </c>
      <c r="G4522">
        <v>600</v>
      </c>
      <c r="H4522">
        <f t="shared" si="497"/>
        <v>60</v>
      </c>
      <c r="I4522" t="s">
        <v>7</v>
      </c>
      <c r="J4522" t="s">
        <v>8</v>
      </c>
      <c r="K4522" t="s">
        <v>8</v>
      </c>
      <c r="L4522" t="s">
        <v>8</v>
      </c>
      <c r="M4522" t="s">
        <v>6</v>
      </c>
      <c r="N4522" t="str">
        <f t="shared" si="499"/>
        <v>M</v>
      </c>
      <c r="O4522" t="s">
        <v>8</v>
      </c>
      <c r="P4522" t="s">
        <v>8</v>
      </c>
      <c r="Q4522" t="s">
        <v>11</v>
      </c>
      <c r="R4522" t="s">
        <v>8</v>
      </c>
      <c r="S4522" t="str">
        <f t="shared" si="500"/>
        <v>U</v>
      </c>
      <c r="T4522" t="s">
        <v>12</v>
      </c>
      <c r="U4522">
        <v>1</v>
      </c>
      <c r="V4522" t="s">
        <v>11</v>
      </c>
      <c r="W4522" t="e">
        <f>VLOOKUP(Q4522,'PBT Tag Rates'!$B$5:$E$44,4,FALSE)</f>
        <v>#N/A</v>
      </c>
      <c r="X4522">
        <v>1</v>
      </c>
      <c r="Y4522" s="14">
        <f>IFERROR(LOOKUP(H4522,{30,43,48,53,58,63,68,73,78,83,88,93,97},{42,47,52,57,62,67,72,77,82,87,92,99,100}),999)</f>
        <v>62</v>
      </c>
      <c r="Z4522" s="17">
        <f t="shared" si="501"/>
        <v>5.5555555555555554</v>
      </c>
      <c r="AA4522" s="17">
        <f t="shared" si="495"/>
        <v>5.5555555555555554</v>
      </c>
      <c r="AB4522" s="17">
        <f t="shared" si="496"/>
        <v>11.658097686375321</v>
      </c>
      <c r="AC4522" s="17" t="s">
        <v>17654</v>
      </c>
    </row>
    <row r="4523" spans="1:29" x14ac:dyDescent="0.25">
      <c r="A4523" t="s">
        <v>3339</v>
      </c>
      <c r="B4523" s="165" t="s">
        <v>15093</v>
      </c>
      <c r="C4523" t="s">
        <v>15094</v>
      </c>
      <c r="D4523" s="1">
        <v>45189</v>
      </c>
      <c r="E4523">
        <f t="shared" si="498"/>
        <v>18</v>
      </c>
      <c r="F4523" t="s">
        <v>6</v>
      </c>
      <c r="G4523">
        <v>630</v>
      </c>
      <c r="H4523">
        <f t="shared" si="497"/>
        <v>63</v>
      </c>
      <c r="I4523" t="s">
        <v>7</v>
      </c>
      <c r="J4523" t="s">
        <v>8</v>
      </c>
      <c r="K4523" t="s">
        <v>8</v>
      </c>
      <c r="L4523" t="s">
        <v>8</v>
      </c>
      <c r="M4523" t="s">
        <v>6</v>
      </c>
      <c r="N4523" t="str">
        <f t="shared" si="499"/>
        <v>M</v>
      </c>
      <c r="O4523" t="s">
        <v>8312</v>
      </c>
      <c r="P4523" t="s">
        <v>8313</v>
      </c>
      <c r="Q4523" t="s">
        <v>918</v>
      </c>
      <c r="R4523">
        <v>3</v>
      </c>
      <c r="S4523">
        <f t="shared" si="500"/>
        <v>2020</v>
      </c>
      <c r="T4523" t="s">
        <v>12</v>
      </c>
      <c r="U4523">
        <v>1</v>
      </c>
      <c r="V4523" t="s">
        <v>3363</v>
      </c>
      <c r="W4523">
        <f>VLOOKUP(Q4523,'PBT Tag Rates'!$B$5:$E$44,4,FALSE)</f>
        <v>0.98961045999999997</v>
      </c>
      <c r="X4523">
        <v>1</v>
      </c>
      <c r="Y4523" s="14">
        <f>IFERROR(LOOKUP(H4523,{30,43,48,53,58,63,68,73,78,83,88,93,97},{42,47,52,57,62,67,72,77,82,87,92,99,100}),999)</f>
        <v>67</v>
      </c>
      <c r="Z4523" s="17">
        <f t="shared" si="501"/>
        <v>5.5555555555555554</v>
      </c>
      <c r="AA4523" s="17">
        <f t="shared" si="495"/>
        <v>5.5555555555555554</v>
      </c>
      <c r="AB4523" s="17">
        <f t="shared" si="496"/>
        <v>11.658097686375321</v>
      </c>
      <c r="AC4523" s="17" t="s">
        <v>17654</v>
      </c>
    </row>
    <row r="4524" spans="1:29" x14ac:dyDescent="0.25">
      <c r="A4524" t="s">
        <v>3339</v>
      </c>
      <c r="B4524" s="165" t="s">
        <v>15095</v>
      </c>
      <c r="C4524" t="s">
        <v>15096</v>
      </c>
      <c r="D4524" s="1">
        <v>45190</v>
      </c>
      <c r="E4524">
        <f t="shared" si="498"/>
        <v>18</v>
      </c>
      <c r="F4524" t="s">
        <v>14</v>
      </c>
      <c r="G4524">
        <v>780</v>
      </c>
      <c r="H4524">
        <f t="shared" si="497"/>
        <v>78</v>
      </c>
      <c r="I4524" t="s">
        <v>9</v>
      </c>
      <c r="J4524" t="s">
        <v>8</v>
      </c>
      <c r="K4524" t="s">
        <v>8</v>
      </c>
      <c r="L4524" t="s">
        <v>8</v>
      </c>
      <c r="M4524" t="s">
        <v>14</v>
      </c>
      <c r="N4524" t="str">
        <f t="shared" si="499"/>
        <v>F</v>
      </c>
      <c r="O4524" t="s">
        <v>2145</v>
      </c>
      <c r="P4524" t="s">
        <v>2146</v>
      </c>
      <c r="Q4524" t="s">
        <v>185</v>
      </c>
      <c r="R4524">
        <v>5</v>
      </c>
      <c r="S4524">
        <f t="shared" si="500"/>
        <v>2018</v>
      </c>
      <c r="T4524" t="s">
        <v>12</v>
      </c>
      <c r="U4524">
        <v>1</v>
      </c>
      <c r="V4524" t="s">
        <v>10019</v>
      </c>
      <c r="W4524">
        <f>VLOOKUP(Q4524,'PBT Tag Rates'!$B$5:$E$44,4,FALSE)</f>
        <v>0.95730000000000004</v>
      </c>
      <c r="X4524">
        <v>1</v>
      </c>
      <c r="Y4524" s="14">
        <f>IFERROR(LOOKUP(H4524,{30,43,48,53,58,63,68,73,78,83,88,93,97},{42,47,52,57,62,67,72,77,82,87,92,99,100}),999)</f>
        <v>82</v>
      </c>
      <c r="Z4524" s="17">
        <f t="shared" si="501"/>
        <v>5.5555555555555554</v>
      </c>
      <c r="AA4524" s="17">
        <f t="shared" si="495"/>
        <v>5.5555555555555554</v>
      </c>
      <c r="AB4524" s="17">
        <f t="shared" si="496"/>
        <v>11.658097686375321</v>
      </c>
      <c r="AC4524" s="17" t="s">
        <v>17655</v>
      </c>
    </row>
    <row r="4525" spans="1:29" x14ac:dyDescent="0.25">
      <c r="A4525" t="s">
        <v>3339</v>
      </c>
      <c r="B4525" s="165" t="s">
        <v>15097</v>
      </c>
      <c r="C4525" t="s">
        <v>15098</v>
      </c>
      <c r="D4525" s="1">
        <v>45190</v>
      </c>
      <c r="E4525">
        <f t="shared" si="498"/>
        <v>18</v>
      </c>
      <c r="F4525" t="s">
        <v>14</v>
      </c>
      <c r="G4525">
        <v>730</v>
      </c>
      <c r="H4525">
        <f t="shared" si="497"/>
        <v>73</v>
      </c>
      <c r="I4525" t="s">
        <v>9</v>
      </c>
      <c r="J4525">
        <v>1</v>
      </c>
      <c r="K4525" t="s">
        <v>8</v>
      </c>
      <c r="L4525" t="s">
        <v>8</v>
      </c>
      <c r="M4525" t="s">
        <v>14</v>
      </c>
      <c r="N4525" t="str">
        <f t="shared" si="499"/>
        <v>F</v>
      </c>
      <c r="O4525" t="s">
        <v>2394</v>
      </c>
      <c r="P4525" t="s">
        <v>2395</v>
      </c>
      <c r="Q4525" t="s">
        <v>918</v>
      </c>
      <c r="R4525">
        <v>3</v>
      </c>
      <c r="S4525">
        <f t="shared" si="500"/>
        <v>2020</v>
      </c>
      <c r="T4525" t="s">
        <v>12</v>
      </c>
      <c r="U4525">
        <v>0.999999999999999</v>
      </c>
      <c r="V4525" t="s">
        <v>3396</v>
      </c>
      <c r="W4525">
        <f>VLOOKUP(Q4525,'PBT Tag Rates'!$B$5:$E$44,4,FALSE)</f>
        <v>0.98961045999999997</v>
      </c>
      <c r="X4525">
        <v>1</v>
      </c>
      <c r="Y4525" s="14">
        <f>IFERROR(LOOKUP(H4525,{30,43,48,53,58,63,68,73,78,83,88,93,97},{42,47,52,57,62,67,72,77,82,87,92,99,100}),999)</f>
        <v>77</v>
      </c>
      <c r="Z4525" s="17">
        <f t="shared" si="501"/>
        <v>5.5555555555555554</v>
      </c>
      <c r="AA4525" s="17">
        <f t="shared" si="495"/>
        <v>5.5555555555555554</v>
      </c>
      <c r="AB4525" s="17">
        <f t="shared" si="496"/>
        <v>11.658097686375321</v>
      </c>
      <c r="AC4525" s="17" t="s">
        <v>17655</v>
      </c>
    </row>
    <row r="4526" spans="1:29" x14ac:dyDescent="0.25">
      <c r="A4526" t="s">
        <v>3339</v>
      </c>
      <c r="B4526" s="165" t="s">
        <v>15099</v>
      </c>
      <c r="C4526" t="s">
        <v>15100</v>
      </c>
      <c r="D4526" s="1">
        <v>45190</v>
      </c>
      <c r="E4526">
        <f t="shared" si="498"/>
        <v>18</v>
      </c>
      <c r="F4526" t="s">
        <v>14</v>
      </c>
      <c r="G4526">
        <v>790</v>
      </c>
      <c r="H4526">
        <f t="shared" si="497"/>
        <v>79</v>
      </c>
      <c r="I4526" t="s">
        <v>7</v>
      </c>
      <c r="J4526" t="s">
        <v>8</v>
      </c>
      <c r="K4526" t="s">
        <v>8</v>
      </c>
      <c r="L4526" t="s">
        <v>8</v>
      </c>
      <c r="M4526" t="s">
        <v>14</v>
      </c>
      <c r="N4526" t="str">
        <f t="shared" si="499"/>
        <v>F</v>
      </c>
      <c r="O4526" t="s">
        <v>2245</v>
      </c>
      <c r="P4526" t="s">
        <v>5604</v>
      </c>
      <c r="Q4526" t="s">
        <v>221</v>
      </c>
      <c r="R4526">
        <v>4</v>
      </c>
      <c r="S4526">
        <f t="shared" si="500"/>
        <v>2019</v>
      </c>
      <c r="T4526" t="s">
        <v>12</v>
      </c>
      <c r="U4526">
        <v>0.999999999999999</v>
      </c>
      <c r="V4526" t="s">
        <v>3396</v>
      </c>
      <c r="W4526">
        <f>VLOOKUP(Q4526,'PBT Tag Rates'!$B$5:$E$44,4,FALSE)</f>
        <v>0.95971980899999998</v>
      </c>
      <c r="X4526">
        <v>1</v>
      </c>
      <c r="Y4526" s="14">
        <f>IFERROR(LOOKUP(H4526,{30,43,48,53,58,63,68,73,78,83,88,93,97},{42,47,52,57,62,67,72,77,82,87,92,99,100}),999)</f>
        <v>82</v>
      </c>
      <c r="Z4526" s="17">
        <f t="shared" si="501"/>
        <v>5.5555555555555554</v>
      </c>
      <c r="AA4526" s="17">
        <f t="shared" si="495"/>
        <v>5.5555555555555554</v>
      </c>
      <c r="AB4526" s="17">
        <f t="shared" si="496"/>
        <v>11.658097686375321</v>
      </c>
      <c r="AC4526" s="17" t="s">
        <v>17655</v>
      </c>
    </row>
    <row r="4527" spans="1:29" x14ac:dyDescent="0.25">
      <c r="A4527" t="s">
        <v>3339</v>
      </c>
      <c r="B4527" s="165" t="s">
        <v>15101</v>
      </c>
      <c r="C4527" t="s">
        <v>15102</v>
      </c>
      <c r="D4527" s="1">
        <v>45190</v>
      </c>
      <c r="E4527">
        <f t="shared" si="498"/>
        <v>18</v>
      </c>
      <c r="F4527" t="s">
        <v>6</v>
      </c>
      <c r="G4527">
        <v>680</v>
      </c>
      <c r="H4527">
        <f t="shared" si="497"/>
        <v>68</v>
      </c>
      <c r="I4527" t="s">
        <v>7</v>
      </c>
      <c r="J4527" t="s">
        <v>8</v>
      </c>
      <c r="K4527" t="s">
        <v>8</v>
      </c>
      <c r="L4527" t="s">
        <v>8</v>
      </c>
      <c r="M4527" t="s">
        <v>6</v>
      </c>
      <c r="N4527" t="str">
        <f t="shared" si="499"/>
        <v>M</v>
      </c>
      <c r="O4527" t="s">
        <v>8</v>
      </c>
      <c r="P4527" t="s">
        <v>8</v>
      </c>
      <c r="Q4527" t="s">
        <v>11</v>
      </c>
      <c r="R4527" t="s">
        <v>8</v>
      </c>
      <c r="S4527" t="str">
        <f t="shared" si="500"/>
        <v>U</v>
      </c>
      <c r="T4527" t="s">
        <v>12</v>
      </c>
      <c r="U4527">
        <v>1</v>
      </c>
      <c r="V4527" t="s">
        <v>11</v>
      </c>
      <c r="W4527" t="e">
        <f>VLOOKUP(Q4527,'PBT Tag Rates'!$B$5:$E$44,4,FALSE)</f>
        <v>#N/A</v>
      </c>
      <c r="X4527">
        <v>1</v>
      </c>
      <c r="Y4527" s="14">
        <f>IFERROR(LOOKUP(H4527,{30,43,48,53,58,63,68,73,78,83,88,93,97},{42,47,52,57,62,67,72,77,82,87,92,99,100}),999)</f>
        <v>72</v>
      </c>
      <c r="Z4527" s="17">
        <f t="shared" si="501"/>
        <v>5.5555555555555554</v>
      </c>
      <c r="AA4527" s="17">
        <f t="shared" si="495"/>
        <v>5.5555555555555554</v>
      </c>
      <c r="AB4527" s="17">
        <f t="shared" si="496"/>
        <v>11.658097686375321</v>
      </c>
      <c r="AC4527" s="17" t="s">
        <v>17654</v>
      </c>
    </row>
    <row r="4528" spans="1:29" x14ac:dyDescent="0.25">
      <c r="A4528" t="s">
        <v>3339</v>
      </c>
      <c r="B4528" s="165" t="s">
        <v>15103</v>
      </c>
      <c r="C4528" t="s">
        <v>15104</v>
      </c>
      <c r="D4528" s="1">
        <v>45190</v>
      </c>
      <c r="E4528">
        <f t="shared" si="498"/>
        <v>18</v>
      </c>
      <c r="F4528" t="s">
        <v>6</v>
      </c>
      <c r="G4528">
        <v>610</v>
      </c>
      <c r="H4528">
        <f t="shared" si="497"/>
        <v>61</v>
      </c>
      <c r="I4528" t="s">
        <v>9</v>
      </c>
      <c r="J4528">
        <v>1</v>
      </c>
      <c r="K4528" t="s">
        <v>8</v>
      </c>
      <c r="L4528" t="s">
        <v>8</v>
      </c>
      <c r="M4528" t="s">
        <v>6</v>
      </c>
      <c r="N4528" t="str">
        <f t="shared" si="499"/>
        <v>M</v>
      </c>
      <c r="O4528" t="s">
        <v>15105</v>
      </c>
      <c r="P4528" t="s">
        <v>15106</v>
      </c>
      <c r="Q4528" t="s">
        <v>9737</v>
      </c>
      <c r="R4528">
        <v>3</v>
      </c>
      <c r="S4528">
        <f t="shared" si="500"/>
        <v>2020</v>
      </c>
      <c r="T4528" t="s">
        <v>12</v>
      </c>
      <c r="U4528">
        <v>1</v>
      </c>
      <c r="V4528" t="s">
        <v>9738</v>
      </c>
      <c r="W4528">
        <f>VLOOKUP(Q4528,'PBT Tag Rates'!$B$5:$E$44,4,FALSE)</f>
        <v>0.99450000000000005</v>
      </c>
      <c r="X4528">
        <v>1</v>
      </c>
      <c r="Y4528" s="14">
        <f>IFERROR(LOOKUP(H4528,{30,43,48,53,58,63,68,73,78,83,88,93,97},{42,47,52,57,62,67,72,77,82,87,92,99,100}),999)</f>
        <v>62</v>
      </c>
      <c r="Z4528" s="17">
        <f t="shared" si="501"/>
        <v>5.5555555555555554</v>
      </c>
      <c r="AA4528" s="17">
        <f t="shared" si="495"/>
        <v>5.5555555555555554</v>
      </c>
      <c r="AB4528" s="17">
        <f t="shared" si="496"/>
        <v>11.658097686375321</v>
      </c>
      <c r="AC4528" s="17" t="s">
        <v>17655</v>
      </c>
    </row>
    <row r="4529" spans="1:29" x14ac:dyDescent="0.25">
      <c r="A4529" t="s">
        <v>3339</v>
      </c>
      <c r="B4529" s="165" t="s">
        <v>15107</v>
      </c>
      <c r="C4529" t="s">
        <v>15108</v>
      </c>
      <c r="D4529" s="1">
        <v>45190</v>
      </c>
      <c r="E4529">
        <f t="shared" si="498"/>
        <v>18</v>
      </c>
      <c r="F4529" t="s">
        <v>6</v>
      </c>
      <c r="G4529">
        <v>640</v>
      </c>
      <c r="H4529">
        <f t="shared" si="497"/>
        <v>64</v>
      </c>
      <c r="I4529" t="s">
        <v>7</v>
      </c>
      <c r="J4529" t="s">
        <v>8</v>
      </c>
      <c r="K4529" t="s">
        <v>8</v>
      </c>
      <c r="L4529" t="s">
        <v>8</v>
      </c>
      <c r="M4529" t="s">
        <v>6</v>
      </c>
      <c r="N4529" t="str">
        <f t="shared" si="499"/>
        <v>M</v>
      </c>
      <c r="O4529" t="s">
        <v>15109</v>
      </c>
      <c r="P4529" t="s">
        <v>15110</v>
      </c>
      <c r="Q4529" t="s">
        <v>918</v>
      </c>
      <c r="R4529">
        <v>3</v>
      </c>
      <c r="S4529">
        <f t="shared" si="500"/>
        <v>2020</v>
      </c>
      <c r="T4529" t="s">
        <v>12</v>
      </c>
      <c r="U4529">
        <v>0.999999999999999</v>
      </c>
      <c r="V4529" t="s">
        <v>3346</v>
      </c>
      <c r="W4529">
        <f>VLOOKUP(Q4529,'PBT Tag Rates'!$B$5:$E$44,4,FALSE)</f>
        <v>0.98961045999999997</v>
      </c>
      <c r="X4529">
        <v>1</v>
      </c>
      <c r="Y4529" s="14">
        <f>IFERROR(LOOKUP(H4529,{30,43,48,53,58,63,68,73,78,83,88,93,97},{42,47,52,57,62,67,72,77,82,87,92,99,100}),999)</f>
        <v>67</v>
      </c>
      <c r="Z4529" s="17">
        <f t="shared" si="501"/>
        <v>5.5555555555555554</v>
      </c>
      <c r="AA4529" s="17">
        <f t="shared" si="495"/>
        <v>5.5555555555555554</v>
      </c>
      <c r="AB4529" s="17">
        <f t="shared" si="496"/>
        <v>11.658097686375321</v>
      </c>
      <c r="AC4529" s="17" t="s">
        <v>17654</v>
      </c>
    </row>
    <row r="4530" spans="1:29" x14ac:dyDescent="0.25">
      <c r="A4530" t="s">
        <v>3339</v>
      </c>
      <c r="B4530" s="165" t="s">
        <v>15111</v>
      </c>
      <c r="C4530" t="s">
        <v>15112</v>
      </c>
      <c r="D4530" s="1">
        <v>45190</v>
      </c>
      <c r="E4530">
        <f t="shared" si="498"/>
        <v>18</v>
      </c>
      <c r="F4530" t="s">
        <v>6</v>
      </c>
      <c r="G4530">
        <v>660</v>
      </c>
      <c r="H4530">
        <f t="shared" si="497"/>
        <v>66</v>
      </c>
      <c r="I4530" t="s">
        <v>7</v>
      </c>
      <c r="J4530" t="s">
        <v>8</v>
      </c>
      <c r="K4530" t="s">
        <v>8</v>
      </c>
      <c r="L4530" t="s">
        <v>8</v>
      </c>
      <c r="M4530" t="s">
        <v>6</v>
      </c>
      <c r="N4530" t="str">
        <f t="shared" si="499"/>
        <v>M</v>
      </c>
      <c r="O4530" t="s">
        <v>15113</v>
      </c>
      <c r="P4530" t="s">
        <v>15114</v>
      </c>
      <c r="Q4530" t="s">
        <v>2596</v>
      </c>
      <c r="R4530">
        <v>3</v>
      </c>
      <c r="S4530">
        <f t="shared" si="500"/>
        <v>2020</v>
      </c>
      <c r="T4530" t="s">
        <v>12</v>
      </c>
      <c r="U4530">
        <v>1</v>
      </c>
      <c r="V4530" t="s">
        <v>3169</v>
      </c>
      <c r="W4530">
        <f>VLOOKUP(Q4530,'PBT Tag Rates'!$B$5:$E$44,4,FALSE)</f>
        <v>0.98845608500000004</v>
      </c>
      <c r="X4530">
        <v>1</v>
      </c>
      <c r="Y4530" s="14">
        <f>IFERROR(LOOKUP(H4530,{30,43,48,53,58,63,68,73,78,83,88,93,97},{42,47,52,57,62,67,72,77,82,87,92,99,100}),999)</f>
        <v>67</v>
      </c>
      <c r="Z4530" s="17">
        <f t="shared" si="501"/>
        <v>5.5555555555555554</v>
      </c>
      <c r="AA4530" s="17">
        <f t="shared" si="495"/>
        <v>5.5555555555555554</v>
      </c>
      <c r="AB4530" s="17">
        <f t="shared" si="496"/>
        <v>11.658097686375321</v>
      </c>
      <c r="AC4530" s="17" t="s">
        <v>17654</v>
      </c>
    </row>
    <row r="4531" spans="1:29" x14ac:dyDescent="0.25">
      <c r="A4531" t="s">
        <v>3339</v>
      </c>
      <c r="B4531" s="165" t="s">
        <v>15115</v>
      </c>
      <c r="C4531" t="s">
        <v>15116</v>
      </c>
      <c r="D4531" s="1">
        <v>45190</v>
      </c>
      <c r="E4531">
        <f t="shared" si="498"/>
        <v>18</v>
      </c>
      <c r="F4531" t="s">
        <v>14</v>
      </c>
      <c r="G4531">
        <v>760</v>
      </c>
      <c r="H4531">
        <f t="shared" si="497"/>
        <v>76</v>
      </c>
      <c r="I4531" t="s">
        <v>7</v>
      </c>
      <c r="J4531" t="s">
        <v>8</v>
      </c>
      <c r="K4531" t="s">
        <v>8</v>
      </c>
      <c r="L4531" t="s">
        <v>8</v>
      </c>
      <c r="M4531" t="s">
        <v>14</v>
      </c>
      <c r="N4531" t="str">
        <f t="shared" si="499"/>
        <v>F</v>
      </c>
      <c r="O4531" t="s">
        <v>1656</v>
      </c>
      <c r="P4531" t="s">
        <v>2140</v>
      </c>
      <c r="Q4531" t="s">
        <v>221</v>
      </c>
      <c r="R4531">
        <v>4</v>
      </c>
      <c r="S4531">
        <f t="shared" si="500"/>
        <v>2019</v>
      </c>
      <c r="T4531" t="s">
        <v>12</v>
      </c>
      <c r="U4531">
        <v>0.999999999999998</v>
      </c>
      <c r="V4531" t="s">
        <v>3346</v>
      </c>
      <c r="W4531">
        <f>VLOOKUP(Q4531,'PBT Tag Rates'!$B$5:$E$44,4,FALSE)</f>
        <v>0.95971980899999998</v>
      </c>
      <c r="X4531">
        <v>1</v>
      </c>
      <c r="Y4531" s="14">
        <f>IFERROR(LOOKUP(H4531,{30,43,48,53,58,63,68,73,78,83,88,93,97},{42,47,52,57,62,67,72,77,82,87,92,99,100}),999)</f>
        <v>77</v>
      </c>
      <c r="Z4531" s="17">
        <f t="shared" si="501"/>
        <v>5.5555555555555554</v>
      </c>
      <c r="AA4531" s="17">
        <f t="shared" si="495"/>
        <v>5.5555555555555554</v>
      </c>
      <c r="AB4531" s="17">
        <f t="shared" si="496"/>
        <v>11.658097686375321</v>
      </c>
      <c r="AC4531" s="17" t="s">
        <v>17654</v>
      </c>
    </row>
    <row r="4532" spans="1:29" x14ac:dyDescent="0.25">
      <c r="A4532" t="s">
        <v>3339</v>
      </c>
      <c r="B4532" s="165" t="s">
        <v>15117</v>
      </c>
      <c r="C4532" t="s">
        <v>15118</v>
      </c>
      <c r="D4532" s="1">
        <v>45190</v>
      </c>
      <c r="E4532">
        <f t="shared" si="498"/>
        <v>18</v>
      </c>
      <c r="F4532" t="s">
        <v>14</v>
      </c>
      <c r="G4532">
        <v>780</v>
      </c>
      <c r="H4532">
        <f t="shared" si="497"/>
        <v>78</v>
      </c>
      <c r="I4532" t="s">
        <v>7</v>
      </c>
      <c r="J4532" t="s">
        <v>8</v>
      </c>
      <c r="K4532" t="s">
        <v>8</v>
      </c>
      <c r="L4532" t="s">
        <v>8</v>
      </c>
      <c r="M4532" t="s">
        <v>14</v>
      </c>
      <c r="N4532" t="str">
        <f t="shared" si="499"/>
        <v>F</v>
      </c>
      <c r="O4532" t="s">
        <v>8</v>
      </c>
      <c r="P4532" t="s">
        <v>8</v>
      </c>
      <c r="Q4532" t="s">
        <v>11</v>
      </c>
      <c r="R4532" t="s">
        <v>8</v>
      </c>
      <c r="S4532" t="str">
        <f t="shared" si="500"/>
        <v>U</v>
      </c>
      <c r="T4532" t="s">
        <v>12</v>
      </c>
      <c r="U4532">
        <v>1</v>
      </c>
      <c r="V4532" t="s">
        <v>11</v>
      </c>
      <c r="W4532" t="e">
        <f>VLOOKUP(Q4532,'PBT Tag Rates'!$B$5:$E$44,4,FALSE)</f>
        <v>#N/A</v>
      </c>
      <c r="X4532">
        <v>1</v>
      </c>
      <c r="Y4532" s="14">
        <f>IFERROR(LOOKUP(H4532,{30,43,48,53,58,63,68,73,78,83,88,93,97},{42,47,52,57,62,67,72,77,82,87,92,99,100}),999)</f>
        <v>82</v>
      </c>
      <c r="Z4532" s="17">
        <f t="shared" si="501"/>
        <v>5.5555555555555554</v>
      </c>
      <c r="AA4532" s="17">
        <f t="shared" si="495"/>
        <v>5.5555555555555554</v>
      </c>
      <c r="AB4532" s="17">
        <f t="shared" si="496"/>
        <v>11.658097686375321</v>
      </c>
      <c r="AC4532" s="17" t="s">
        <v>17654</v>
      </c>
    </row>
    <row r="4533" spans="1:29" x14ac:dyDescent="0.25">
      <c r="A4533" t="s">
        <v>3339</v>
      </c>
      <c r="B4533" s="165" t="s">
        <v>15119</v>
      </c>
      <c r="C4533" t="s">
        <v>15120</v>
      </c>
      <c r="D4533" s="1">
        <v>45190</v>
      </c>
      <c r="E4533">
        <f t="shared" si="498"/>
        <v>18</v>
      </c>
      <c r="F4533" t="s">
        <v>14</v>
      </c>
      <c r="G4533">
        <v>570</v>
      </c>
      <c r="H4533">
        <f t="shared" si="497"/>
        <v>57</v>
      </c>
      <c r="I4533" t="s">
        <v>7</v>
      </c>
      <c r="J4533" t="s">
        <v>8</v>
      </c>
      <c r="K4533" t="s">
        <v>8</v>
      </c>
      <c r="L4533" t="s">
        <v>8</v>
      </c>
      <c r="M4533" t="s">
        <v>6</v>
      </c>
      <c r="N4533" t="str">
        <f t="shared" si="499"/>
        <v>M</v>
      </c>
      <c r="O4533" t="s">
        <v>8</v>
      </c>
      <c r="P4533" t="s">
        <v>8</v>
      </c>
      <c r="Q4533" t="s">
        <v>11</v>
      </c>
      <c r="R4533" t="s">
        <v>8</v>
      </c>
      <c r="S4533" t="str">
        <f t="shared" si="500"/>
        <v>U</v>
      </c>
      <c r="T4533" t="s">
        <v>12</v>
      </c>
      <c r="U4533">
        <v>1</v>
      </c>
      <c r="V4533" t="s">
        <v>11</v>
      </c>
      <c r="W4533" t="e">
        <f>VLOOKUP(Q4533,'PBT Tag Rates'!$B$5:$E$44,4,FALSE)</f>
        <v>#N/A</v>
      </c>
      <c r="X4533">
        <v>1</v>
      </c>
      <c r="Y4533" s="14">
        <f>IFERROR(LOOKUP(H4533,{30,43,48,53,58,63,68,73,78,83,88,93,97},{42,47,52,57,62,67,72,77,82,87,92,99,100}),999)</f>
        <v>57</v>
      </c>
      <c r="Z4533" s="17">
        <f t="shared" si="501"/>
        <v>5.5555555555555554</v>
      </c>
      <c r="AA4533" s="17">
        <f t="shared" si="495"/>
        <v>5.5555555555555554</v>
      </c>
      <c r="AB4533" s="17">
        <f t="shared" si="496"/>
        <v>11.658097686375321</v>
      </c>
      <c r="AC4533" s="17" t="s">
        <v>17654</v>
      </c>
    </row>
    <row r="4534" spans="1:29" x14ac:dyDescent="0.25">
      <c r="A4534" t="s">
        <v>3339</v>
      </c>
      <c r="B4534" s="165" t="s">
        <v>15121</v>
      </c>
      <c r="C4534" t="s">
        <v>15122</v>
      </c>
      <c r="D4534" s="1">
        <v>45190</v>
      </c>
      <c r="E4534">
        <f t="shared" si="498"/>
        <v>18</v>
      </c>
      <c r="F4534" t="s">
        <v>14</v>
      </c>
      <c r="G4534">
        <v>820</v>
      </c>
      <c r="H4534">
        <f t="shared" si="497"/>
        <v>82</v>
      </c>
      <c r="I4534" t="s">
        <v>7</v>
      </c>
      <c r="J4534" t="s">
        <v>8</v>
      </c>
      <c r="K4534" t="s">
        <v>8</v>
      </c>
      <c r="L4534" t="s">
        <v>8</v>
      </c>
      <c r="M4534" t="s">
        <v>14</v>
      </c>
      <c r="N4534" t="str">
        <f t="shared" si="499"/>
        <v>F</v>
      </c>
      <c r="O4534" t="s">
        <v>826</v>
      </c>
      <c r="P4534" t="s">
        <v>827</v>
      </c>
      <c r="Q4534" t="s">
        <v>13</v>
      </c>
      <c r="R4534">
        <v>5</v>
      </c>
      <c r="S4534">
        <f t="shared" si="500"/>
        <v>2018</v>
      </c>
      <c r="T4534" t="s">
        <v>12</v>
      </c>
      <c r="U4534">
        <v>0.999999999999994</v>
      </c>
      <c r="V4534" t="s">
        <v>3169</v>
      </c>
      <c r="W4534">
        <f>VLOOKUP(Q4534,'PBT Tag Rates'!$B$5:$E$44,4,FALSE)</f>
        <v>0.96828396500000002</v>
      </c>
      <c r="X4534">
        <v>1</v>
      </c>
      <c r="Y4534" s="14">
        <f>IFERROR(LOOKUP(H4534,{30,43,48,53,58,63,68,73,78,83,88,93,97},{42,47,52,57,62,67,72,77,82,87,92,99,100}),999)</f>
        <v>82</v>
      </c>
      <c r="Z4534" s="17">
        <f t="shared" si="501"/>
        <v>5.5555555555555554</v>
      </c>
      <c r="AA4534" s="17">
        <f t="shared" si="495"/>
        <v>5.5555555555555554</v>
      </c>
      <c r="AB4534" s="17">
        <f t="shared" si="496"/>
        <v>11.658097686375321</v>
      </c>
      <c r="AC4534" s="17" t="s">
        <v>17654</v>
      </c>
    </row>
    <row r="4535" spans="1:29" x14ac:dyDescent="0.25">
      <c r="A4535" t="s">
        <v>3339</v>
      </c>
      <c r="B4535" s="165" t="s">
        <v>15123</v>
      </c>
      <c r="C4535" t="s">
        <v>15124</v>
      </c>
      <c r="D4535" s="1">
        <v>45190</v>
      </c>
      <c r="E4535">
        <f t="shared" si="498"/>
        <v>18</v>
      </c>
      <c r="F4535" t="s">
        <v>14</v>
      </c>
      <c r="G4535">
        <v>720</v>
      </c>
      <c r="H4535">
        <f t="shared" si="497"/>
        <v>72</v>
      </c>
      <c r="I4535" t="s">
        <v>9</v>
      </c>
      <c r="J4535">
        <v>1</v>
      </c>
      <c r="K4535" t="s">
        <v>8</v>
      </c>
      <c r="L4535" t="s">
        <v>8</v>
      </c>
      <c r="M4535" t="s">
        <v>14</v>
      </c>
      <c r="N4535" t="str">
        <f t="shared" si="499"/>
        <v>F</v>
      </c>
      <c r="O4535" t="s">
        <v>1415</v>
      </c>
      <c r="P4535" t="s">
        <v>2678</v>
      </c>
      <c r="Q4535" t="s">
        <v>221</v>
      </c>
      <c r="R4535">
        <v>4</v>
      </c>
      <c r="S4535">
        <f t="shared" si="500"/>
        <v>2019</v>
      </c>
      <c r="T4535" t="s">
        <v>12</v>
      </c>
      <c r="U4535">
        <v>1</v>
      </c>
      <c r="V4535" t="s">
        <v>3396</v>
      </c>
      <c r="W4535">
        <f>VLOOKUP(Q4535,'PBT Tag Rates'!$B$5:$E$44,4,FALSE)</f>
        <v>0.95971980899999998</v>
      </c>
      <c r="X4535">
        <v>1</v>
      </c>
      <c r="Y4535" s="14">
        <f>IFERROR(LOOKUP(H4535,{30,43,48,53,58,63,68,73,78,83,88,93,97},{42,47,52,57,62,67,72,77,82,87,92,99,100}),999)</f>
        <v>72</v>
      </c>
      <c r="Z4535" s="17">
        <f t="shared" si="501"/>
        <v>5.5555555555555554</v>
      </c>
      <c r="AA4535" s="17">
        <f t="shared" si="495"/>
        <v>5.5555555555555554</v>
      </c>
      <c r="AB4535" s="17">
        <f t="shared" si="496"/>
        <v>11.658097686375321</v>
      </c>
      <c r="AC4535" s="17" t="s">
        <v>17655</v>
      </c>
    </row>
    <row r="4536" spans="1:29" x14ac:dyDescent="0.25">
      <c r="A4536" t="s">
        <v>3339</v>
      </c>
      <c r="B4536" s="165" t="s">
        <v>15125</v>
      </c>
      <c r="C4536" t="s">
        <v>15126</v>
      </c>
      <c r="D4536" s="1">
        <v>45190</v>
      </c>
      <c r="E4536">
        <f t="shared" si="498"/>
        <v>18</v>
      </c>
      <c r="F4536" t="s">
        <v>14</v>
      </c>
      <c r="G4536">
        <v>820</v>
      </c>
      <c r="H4536">
        <f t="shared" si="497"/>
        <v>82</v>
      </c>
      <c r="I4536" t="s">
        <v>9</v>
      </c>
      <c r="J4536" t="s">
        <v>8</v>
      </c>
      <c r="K4536" t="s">
        <v>8</v>
      </c>
      <c r="L4536" t="s">
        <v>8</v>
      </c>
      <c r="M4536" t="s">
        <v>14</v>
      </c>
      <c r="N4536" t="str">
        <f t="shared" si="499"/>
        <v>F</v>
      </c>
      <c r="O4536" t="s">
        <v>8</v>
      </c>
      <c r="P4536" t="s">
        <v>8</v>
      </c>
      <c r="Q4536" t="s">
        <v>11</v>
      </c>
      <c r="R4536" t="s">
        <v>8</v>
      </c>
      <c r="S4536" t="str">
        <f t="shared" si="500"/>
        <v>U</v>
      </c>
      <c r="T4536" t="s">
        <v>12</v>
      </c>
      <c r="U4536">
        <v>1</v>
      </c>
      <c r="V4536" t="s">
        <v>3100</v>
      </c>
      <c r="W4536" t="e">
        <f>VLOOKUP(Q4536,'PBT Tag Rates'!$B$5:$E$44,4,FALSE)</f>
        <v>#N/A</v>
      </c>
      <c r="X4536">
        <v>1</v>
      </c>
      <c r="Y4536" s="14">
        <f>IFERROR(LOOKUP(H4536,{30,43,48,53,58,63,68,73,78,83,88,93,97},{42,47,52,57,62,67,72,77,82,87,92,99,100}),999)</f>
        <v>82</v>
      </c>
      <c r="Z4536" s="17">
        <f t="shared" si="501"/>
        <v>5.5555555555555554</v>
      </c>
      <c r="AA4536" s="17">
        <f t="shared" si="495"/>
        <v>5.5555555555555554</v>
      </c>
      <c r="AB4536" s="17">
        <f t="shared" si="496"/>
        <v>11.658097686375321</v>
      </c>
      <c r="AC4536" s="17" t="s">
        <v>17654</v>
      </c>
    </row>
    <row r="4537" spans="1:29" x14ac:dyDescent="0.25">
      <c r="A4537" t="s">
        <v>3339</v>
      </c>
      <c r="B4537" s="165" t="s">
        <v>15127</v>
      </c>
      <c r="C4537" t="s">
        <v>15128</v>
      </c>
      <c r="D4537" s="1">
        <v>45190</v>
      </c>
      <c r="E4537">
        <f t="shared" si="498"/>
        <v>18</v>
      </c>
      <c r="F4537" t="s">
        <v>6</v>
      </c>
      <c r="G4537">
        <v>360</v>
      </c>
      <c r="H4537">
        <f t="shared" si="497"/>
        <v>36</v>
      </c>
      <c r="I4537" t="s">
        <v>9</v>
      </c>
      <c r="J4537">
        <v>1</v>
      </c>
      <c r="K4537" t="s">
        <v>8</v>
      </c>
      <c r="L4537" t="s">
        <v>8</v>
      </c>
      <c r="M4537" t="s">
        <v>6</v>
      </c>
      <c r="N4537" t="str">
        <f t="shared" si="499"/>
        <v>M</v>
      </c>
      <c r="O4537" t="s">
        <v>15129</v>
      </c>
      <c r="P4537" t="s">
        <v>15130</v>
      </c>
      <c r="Q4537" t="s">
        <v>3820</v>
      </c>
      <c r="R4537">
        <v>2</v>
      </c>
      <c r="S4537">
        <f t="shared" si="500"/>
        <v>2021</v>
      </c>
      <c r="T4537" t="s">
        <v>12</v>
      </c>
      <c r="U4537">
        <v>0.999999999999998</v>
      </c>
      <c r="V4537" t="s">
        <v>3951</v>
      </c>
      <c r="W4537">
        <f>VLOOKUP(Q4537,'PBT Tag Rates'!$B$5:$E$44,4,FALSE)</f>
        <v>0.98140000000000005</v>
      </c>
      <c r="X4537">
        <v>1</v>
      </c>
      <c r="Y4537" s="14">
        <f>IFERROR(LOOKUP(H4537,{30,43,48,53,58,63,68,73,78,83,88,93,97},{42,47,52,57,62,67,72,77,82,87,92,99,100}),999)</f>
        <v>42</v>
      </c>
      <c r="Z4537" s="17">
        <f t="shared" si="501"/>
        <v>5.5555555555555554</v>
      </c>
      <c r="AA4537" s="17">
        <f t="shared" si="495"/>
        <v>5.5555555555555554</v>
      </c>
      <c r="AB4537" s="17">
        <f t="shared" si="496"/>
        <v>11.658097686375321</v>
      </c>
      <c r="AC4537" s="17" t="s">
        <v>17655</v>
      </c>
    </row>
    <row r="4538" spans="1:29" x14ac:dyDescent="0.25">
      <c r="A4538" t="s">
        <v>3339</v>
      </c>
      <c r="B4538" s="165" t="s">
        <v>15131</v>
      </c>
      <c r="C4538" t="s">
        <v>15132</v>
      </c>
      <c r="D4538" s="1">
        <v>45190</v>
      </c>
      <c r="E4538">
        <f t="shared" si="498"/>
        <v>18</v>
      </c>
      <c r="F4538" t="s">
        <v>14</v>
      </c>
      <c r="G4538">
        <v>790</v>
      </c>
      <c r="H4538">
        <f t="shared" si="497"/>
        <v>79</v>
      </c>
      <c r="I4538" t="s">
        <v>9</v>
      </c>
      <c r="J4538">
        <v>1</v>
      </c>
      <c r="K4538" t="s">
        <v>8</v>
      </c>
      <c r="L4538" t="s">
        <v>8</v>
      </c>
      <c r="M4538" t="s">
        <v>6</v>
      </c>
      <c r="N4538" t="str">
        <f t="shared" si="499"/>
        <v>M</v>
      </c>
      <c r="O4538" t="s">
        <v>656</v>
      </c>
      <c r="P4538" t="s">
        <v>9513</v>
      </c>
      <c r="Q4538" t="s">
        <v>221</v>
      </c>
      <c r="R4538">
        <v>4</v>
      </c>
      <c r="S4538">
        <f t="shared" si="500"/>
        <v>2019</v>
      </c>
      <c r="T4538" t="s">
        <v>12</v>
      </c>
      <c r="U4538">
        <v>0.999999999999999</v>
      </c>
      <c r="V4538" t="s">
        <v>3386</v>
      </c>
      <c r="W4538">
        <f>VLOOKUP(Q4538,'PBT Tag Rates'!$B$5:$E$44,4,FALSE)</f>
        <v>0.95971980899999998</v>
      </c>
      <c r="X4538">
        <v>1</v>
      </c>
      <c r="Y4538" s="14">
        <f>IFERROR(LOOKUP(H4538,{30,43,48,53,58,63,68,73,78,83,88,93,97},{42,47,52,57,62,67,72,77,82,87,92,99,100}),999)</f>
        <v>82</v>
      </c>
      <c r="Z4538" s="17">
        <f t="shared" si="501"/>
        <v>5.5555555555555554</v>
      </c>
      <c r="AA4538" s="17">
        <f t="shared" si="495"/>
        <v>5.5555555555555554</v>
      </c>
      <c r="AB4538" s="17">
        <f t="shared" si="496"/>
        <v>11.658097686375321</v>
      </c>
      <c r="AC4538" s="17" t="s">
        <v>17654</v>
      </c>
    </row>
    <row r="4539" spans="1:29" x14ac:dyDescent="0.25">
      <c r="A4539" t="s">
        <v>3339</v>
      </c>
      <c r="B4539" s="165" t="s">
        <v>15133</v>
      </c>
      <c r="C4539" t="s">
        <v>15134</v>
      </c>
      <c r="D4539" s="1">
        <v>45190</v>
      </c>
      <c r="E4539">
        <f t="shared" si="498"/>
        <v>18</v>
      </c>
      <c r="F4539" t="s">
        <v>14</v>
      </c>
      <c r="G4539">
        <v>810</v>
      </c>
      <c r="H4539">
        <f t="shared" si="497"/>
        <v>81</v>
      </c>
      <c r="I4539" t="s">
        <v>7</v>
      </c>
      <c r="J4539" t="s">
        <v>8</v>
      </c>
      <c r="K4539" t="s">
        <v>8</v>
      </c>
      <c r="L4539" t="s">
        <v>8</v>
      </c>
      <c r="M4539" t="s">
        <v>14</v>
      </c>
      <c r="N4539" t="str">
        <f t="shared" si="499"/>
        <v>F</v>
      </c>
      <c r="O4539" t="s">
        <v>8</v>
      </c>
      <c r="P4539" t="s">
        <v>8</v>
      </c>
      <c r="Q4539" t="s">
        <v>11</v>
      </c>
      <c r="R4539" t="s">
        <v>8</v>
      </c>
      <c r="S4539" t="str">
        <f t="shared" si="500"/>
        <v>U</v>
      </c>
      <c r="T4539" t="s">
        <v>12</v>
      </c>
      <c r="U4539">
        <v>1</v>
      </c>
      <c r="V4539" t="s">
        <v>11</v>
      </c>
      <c r="W4539" t="e">
        <f>VLOOKUP(Q4539,'PBT Tag Rates'!$B$5:$E$44,4,FALSE)</f>
        <v>#N/A</v>
      </c>
      <c r="X4539">
        <v>1</v>
      </c>
      <c r="Y4539" s="14">
        <f>IFERROR(LOOKUP(H4539,{30,43,48,53,58,63,68,73,78,83,88,93,97},{42,47,52,57,62,67,72,77,82,87,92,99,100}),999)</f>
        <v>82</v>
      </c>
      <c r="Z4539" s="17">
        <f t="shared" si="501"/>
        <v>5.5555555555555554</v>
      </c>
      <c r="AA4539" s="17">
        <f t="shared" ref="AA4539:AA4602" si="502">Z4539*(1+$AA$4)</f>
        <v>5.5555555555555554</v>
      </c>
      <c r="AB4539" s="17">
        <f t="shared" ref="AB4539:AB4602" si="503">IF(D4539&lt;$D$3,AA4539/$AB$3,AA4539/$AB$4)</f>
        <v>11.658097686375321</v>
      </c>
      <c r="AC4539" s="17" t="s">
        <v>17654</v>
      </c>
    </row>
    <row r="4540" spans="1:29" x14ac:dyDescent="0.25">
      <c r="A4540" t="s">
        <v>3339</v>
      </c>
      <c r="B4540" s="165" t="s">
        <v>15135</v>
      </c>
      <c r="C4540" t="s">
        <v>15136</v>
      </c>
      <c r="D4540" s="1">
        <v>45190</v>
      </c>
      <c r="E4540">
        <f t="shared" si="498"/>
        <v>18</v>
      </c>
      <c r="F4540" t="s">
        <v>14</v>
      </c>
      <c r="G4540">
        <v>680</v>
      </c>
      <c r="H4540">
        <f t="shared" si="497"/>
        <v>68</v>
      </c>
      <c r="I4540" t="s">
        <v>9</v>
      </c>
      <c r="J4540">
        <v>1</v>
      </c>
      <c r="K4540" t="s">
        <v>8</v>
      </c>
      <c r="L4540" t="s">
        <v>8</v>
      </c>
      <c r="M4540" t="s">
        <v>14</v>
      </c>
      <c r="N4540" t="str">
        <f t="shared" si="499"/>
        <v>F</v>
      </c>
      <c r="O4540" t="s">
        <v>15137</v>
      </c>
      <c r="P4540" t="s">
        <v>15138</v>
      </c>
      <c r="Q4540" t="s">
        <v>918</v>
      </c>
      <c r="R4540">
        <v>3</v>
      </c>
      <c r="S4540">
        <f t="shared" si="500"/>
        <v>2020</v>
      </c>
      <c r="T4540" t="s">
        <v>12</v>
      </c>
      <c r="U4540">
        <v>1</v>
      </c>
      <c r="V4540" t="s">
        <v>3168</v>
      </c>
      <c r="W4540">
        <f>VLOOKUP(Q4540,'PBT Tag Rates'!$B$5:$E$44,4,FALSE)</f>
        <v>0.98961045999999997</v>
      </c>
      <c r="X4540">
        <v>1</v>
      </c>
      <c r="Y4540" s="14">
        <f>IFERROR(LOOKUP(H4540,{30,43,48,53,58,63,68,73,78,83,88,93,97},{42,47,52,57,62,67,72,77,82,87,92,99,100}),999)</f>
        <v>72</v>
      </c>
      <c r="Z4540" s="17">
        <f t="shared" si="501"/>
        <v>5.5555555555555554</v>
      </c>
      <c r="AA4540" s="17">
        <f t="shared" si="502"/>
        <v>5.5555555555555554</v>
      </c>
      <c r="AB4540" s="17">
        <f t="shared" si="503"/>
        <v>11.658097686375321</v>
      </c>
      <c r="AC4540" s="17" t="s">
        <v>17654</v>
      </c>
    </row>
    <row r="4541" spans="1:29" x14ac:dyDescent="0.25">
      <c r="A4541" t="s">
        <v>3339</v>
      </c>
      <c r="B4541" s="165" t="s">
        <v>15139</v>
      </c>
      <c r="C4541" t="s">
        <v>15140</v>
      </c>
      <c r="D4541" s="1">
        <v>45190</v>
      </c>
      <c r="E4541">
        <f t="shared" si="498"/>
        <v>18</v>
      </c>
      <c r="F4541" t="s">
        <v>6</v>
      </c>
      <c r="G4541">
        <v>550</v>
      </c>
      <c r="H4541">
        <f t="shared" si="497"/>
        <v>55</v>
      </c>
      <c r="I4541" t="s">
        <v>7</v>
      </c>
      <c r="J4541" t="s">
        <v>8</v>
      </c>
      <c r="K4541" t="s">
        <v>8</v>
      </c>
      <c r="L4541" t="s">
        <v>8</v>
      </c>
      <c r="M4541" t="s">
        <v>6</v>
      </c>
      <c r="N4541" t="str">
        <f t="shared" si="499"/>
        <v>M</v>
      </c>
      <c r="O4541" t="s">
        <v>8</v>
      </c>
      <c r="P4541" t="s">
        <v>8</v>
      </c>
      <c r="Q4541" t="s">
        <v>11</v>
      </c>
      <c r="R4541" t="s">
        <v>8</v>
      </c>
      <c r="S4541" t="str">
        <f t="shared" si="500"/>
        <v>U</v>
      </c>
      <c r="T4541" t="s">
        <v>12</v>
      </c>
      <c r="U4541">
        <v>1</v>
      </c>
      <c r="V4541" t="s">
        <v>11</v>
      </c>
      <c r="W4541" t="e">
        <f>VLOOKUP(Q4541,'PBT Tag Rates'!$B$5:$E$44,4,FALSE)</f>
        <v>#N/A</v>
      </c>
      <c r="X4541">
        <v>1</v>
      </c>
      <c r="Y4541" s="14">
        <f>IFERROR(LOOKUP(H4541,{30,43,48,53,58,63,68,73,78,83,88,93,97},{42,47,52,57,62,67,72,77,82,87,92,99,100}),999)</f>
        <v>57</v>
      </c>
      <c r="Z4541" s="17">
        <f t="shared" si="501"/>
        <v>5.5555555555555554</v>
      </c>
      <c r="AA4541" s="17">
        <f t="shared" si="502"/>
        <v>5.5555555555555554</v>
      </c>
      <c r="AB4541" s="17">
        <f t="shared" si="503"/>
        <v>11.658097686375321</v>
      </c>
      <c r="AC4541" s="17" t="s">
        <v>17654</v>
      </c>
    </row>
    <row r="4542" spans="1:29" x14ac:dyDescent="0.25">
      <c r="A4542" t="s">
        <v>3339</v>
      </c>
      <c r="B4542" s="165" t="s">
        <v>15141</v>
      </c>
      <c r="C4542" t="s">
        <v>15142</v>
      </c>
      <c r="D4542" s="1">
        <v>45190</v>
      </c>
      <c r="E4542">
        <f t="shared" si="498"/>
        <v>18</v>
      </c>
      <c r="F4542" t="s">
        <v>14</v>
      </c>
      <c r="G4542">
        <v>630</v>
      </c>
      <c r="H4542">
        <f t="shared" si="497"/>
        <v>63</v>
      </c>
      <c r="I4542" t="s">
        <v>9</v>
      </c>
      <c r="J4542">
        <v>1</v>
      </c>
      <c r="K4542" t="s">
        <v>8</v>
      </c>
      <c r="L4542" t="s">
        <v>8</v>
      </c>
      <c r="M4542" t="s">
        <v>14</v>
      </c>
      <c r="N4542" t="str">
        <f t="shared" si="499"/>
        <v>F</v>
      </c>
      <c r="O4542" t="s">
        <v>15143</v>
      </c>
      <c r="P4542" t="s">
        <v>15144</v>
      </c>
      <c r="Q4542" t="s">
        <v>918</v>
      </c>
      <c r="R4542">
        <v>3</v>
      </c>
      <c r="S4542">
        <f t="shared" si="500"/>
        <v>2020</v>
      </c>
      <c r="T4542" t="s">
        <v>12</v>
      </c>
      <c r="U4542">
        <v>1</v>
      </c>
      <c r="V4542" t="s">
        <v>3951</v>
      </c>
      <c r="W4542">
        <f>VLOOKUP(Q4542,'PBT Tag Rates'!$B$5:$E$44,4,FALSE)</f>
        <v>0.98961045999999997</v>
      </c>
      <c r="X4542">
        <v>1</v>
      </c>
      <c r="Y4542" s="14">
        <f>IFERROR(LOOKUP(H4542,{30,43,48,53,58,63,68,73,78,83,88,93,97},{42,47,52,57,62,67,72,77,82,87,92,99,100}),999)</f>
        <v>67</v>
      </c>
      <c r="Z4542" s="17">
        <f t="shared" si="501"/>
        <v>5.5555555555555554</v>
      </c>
      <c r="AA4542" s="17">
        <f t="shared" si="502"/>
        <v>5.5555555555555554</v>
      </c>
      <c r="AB4542" s="17">
        <f t="shared" si="503"/>
        <v>11.658097686375321</v>
      </c>
      <c r="AC4542" s="17" t="s">
        <v>17655</v>
      </c>
    </row>
    <row r="4543" spans="1:29" x14ac:dyDescent="0.25">
      <c r="A4543" t="s">
        <v>3339</v>
      </c>
      <c r="B4543" s="165" t="s">
        <v>15145</v>
      </c>
      <c r="C4543" t="s">
        <v>15146</v>
      </c>
      <c r="D4543" s="1">
        <v>45190</v>
      </c>
      <c r="E4543">
        <f t="shared" si="498"/>
        <v>18</v>
      </c>
      <c r="F4543" t="s">
        <v>6</v>
      </c>
      <c r="G4543">
        <v>570</v>
      </c>
      <c r="H4543">
        <f t="shared" si="497"/>
        <v>57</v>
      </c>
      <c r="I4543" t="s">
        <v>7</v>
      </c>
      <c r="J4543" t="s">
        <v>8</v>
      </c>
      <c r="K4543" t="s">
        <v>8</v>
      </c>
      <c r="L4543" t="s">
        <v>8</v>
      </c>
      <c r="M4543" t="s">
        <v>6</v>
      </c>
      <c r="N4543" t="str">
        <f t="shared" si="499"/>
        <v>M</v>
      </c>
      <c r="O4543" t="s">
        <v>8</v>
      </c>
      <c r="P4543" t="s">
        <v>8</v>
      </c>
      <c r="Q4543" t="s">
        <v>11</v>
      </c>
      <c r="R4543" t="s">
        <v>8</v>
      </c>
      <c r="S4543" t="str">
        <f t="shared" si="500"/>
        <v>U</v>
      </c>
      <c r="T4543" t="s">
        <v>12</v>
      </c>
      <c r="U4543">
        <v>1</v>
      </c>
      <c r="V4543" t="s">
        <v>11</v>
      </c>
      <c r="W4543" t="e">
        <f>VLOOKUP(Q4543,'PBT Tag Rates'!$B$5:$E$44,4,FALSE)</f>
        <v>#N/A</v>
      </c>
      <c r="X4543">
        <v>1</v>
      </c>
      <c r="Y4543" s="14">
        <f>IFERROR(LOOKUP(H4543,{30,43,48,53,58,63,68,73,78,83,88,93,97},{42,47,52,57,62,67,72,77,82,87,92,99,100}),999)</f>
        <v>57</v>
      </c>
      <c r="Z4543" s="17">
        <f t="shared" si="501"/>
        <v>5.5555555555555554</v>
      </c>
      <c r="AA4543" s="17">
        <f t="shared" si="502"/>
        <v>5.5555555555555554</v>
      </c>
      <c r="AB4543" s="17">
        <f t="shared" si="503"/>
        <v>11.658097686375321</v>
      </c>
      <c r="AC4543" s="17" t="s">
        <v>17654</v>
      </c>
    </row>
    <row r="4544" spans="1:29" x14ac:dyDescent="0.25">
      <c r="A4544" t="s">
        <v>3339</v>
      </c>
      <c r="B4544" s="165" t="s">
        <v>15147</v>
      </c>
      <c r="C4544" t="s">
        <v>15148</v>
      </c>
      <c r="D4544" s="1">
        <v>45190</v>
      </c>
      <c r="E4544">
        <f t="shared" si="498"/>
        <v>18</v>
      </c>
      <c r="F4544" t="s">
        <v>6</v>
      </c>
      <c r="G4544">
        <v>520</v>
      </c>
      <c r="H4544">
        <f t="shared" si="497"/>
        <v>52</v>
      </c>
      <c r="I4544" t="s">
        <v>7</v>
      </c>
      <c r="J4544" t="s">
        <v>8</v>
      </c>
      <c r="K4544" t="s">
        <v>8</v>
      </c>
      <c r="L4544" t="s">
        <v>8</v>
      </c>
      <c r="M4544" t="s">
        <v>6</v>
      </c>
      <c r="N4544" t="str">
        <f t="shared" si="499"/>
        <v>M</v>
      </c>
      <c r="O4544" t="s">
        <v>8</v>
      </c>
      <c r="P4544" t="s">
        <v>8</v>
      </c>
      <c r="Q4544" t="s">
        <v>11</v>
      </c>
      <c r="R4544" t="s">
        <v>8</v>
      </c>
      <c r="S4544" t="str">
        <f t="shared" si="500"/>
        <v>U</v>
      </c>
      <c r="T4544" t="s">
        <v>12</v>
      </c>
      <c r="U4544">
        <v>1</v>
      </c>
      <c r="V4544" t="s">
        <v>11</v>
      </c>
      <c r="W4544" t="e">
        <f>VLOOKUP(Q4544,'PBT Tag Rates'!$B$5:$E$44,4,FALSE)</f>
        <v>#N/A</v>
      </c>
      <c r="X4544">
        <v>1</v>
      </c>
      <c r="Y4544" s="14">
        <f>IFERROR(LOOKUP(H4544,{30,43,48,53,58,63,68,73,78,83,88,93,97},{42,47,52,57,62,67,72,77,82,87,92,99,100}),999)</f>
        <v>52</v>
      </c>
      <c r="Z4544" s="17">
        <f t="shared" si="501"/>
        <v>5.5555555555555554</v>
      </c>
      <c r="AA4544" s="17">
        <f t="shared" si="502"/>
        <v>5.5555555555555554</v>
      </c>
      <c r="AB4544" s="17">
        <f t="shared" si="503"/>
        <v>11.658097686375321</v>
      </c>
      <c r="AC4544" s="17" t="s">
        <v>17654</v>
      </c>
    </row>
    <row r="4545" spans="1:29" x14ac:dyDescent="0.25">
      <c r="A4545" t="s">
        <v>3339</v>
      </c>
      <c r="B4545" s="165" t="s">
        <v>15149</v>
      </c>
      <c r="C4545" t="s">
        <v>15150</v>
      </c>
      <c r="D4545" s="1">
        <v>45190</v>
      </c>
      <c r="E4545">
        <f t="shared" si="498"/>
        <v>18</v>
      </c>
      <c r="F4545" t="s">
        <v>14</v>
      </c>
      <c r="G4545">
        <v>710</v>
      </c>
      <c r="H4545">
        <f t="shared" si="497"/>
        <v>71</v>
      </c>
      <c r="I4545" t="s">
        <v>9</v>
      </c>
      <c r="J4545">
        <v>1</v>
      </c>
      <c r="K4545" t="s">
        <v>8</v>
      </c>
      <c r="L4545" t="s">
        <v>8</v>
      </c>
      <c r="M4545" t="s">
        <v>14</v>
      </c>
      <c r="N4545" t="str">
        <f t="shared" si="499"/>
        <v>F</v>
      </c>
      <c r="O4545" t="s">
        <v>4108</v>
      </c>
      <c r="P4545" t="s">
        <v>9337</v>
      </c>
      <c r="Q4545" t="s">
        <v>221</v>
      </c>
      <c r="R4545">
        <v>4</v>
      </c>
      <c r="S4545">
        <f t="shared" si="500"/>
        <v>2019</v>
      </c>
      <c r="T4545" t="s">
        <v>12</v>
      </c>
      <c r="U4545">
        <v>1</v>
      </c>
      <c r="V4545" t="s">
        <v>3951</v>
      </c>
      <c r="W4545">
        <f>VLOOKUP(Q4545,'PBT Tag Rates'!$B$5:$E$44,4,FALSE)</f>
        <v>0.95971980899999998</v>
      </c>
      <c r="X4545">
        <v>1</v>
      </c>
      <c r="Y4545" s="14">
        <f>IFERROR(LOOKUP(H4545,{30,43,48,53,58,63,68,73,78,83,88,93,97},{42,47,52,57,62,67,72,77,82,87,92,99,100}),999)</f>
        <v>72</v>
      </c>
      <c r="Z4545" s="17">
        <f t="shared" si="501"/>
        <v>5.5555555555555554</v>
      </c>
      <c r="AA4545" s="17">
        <f t="shared" si="502"/>
        <v>5.5555555555555554</v>
      </c>
      <c r="AB4545" s="17">
        <f t="shared" si="503"/>
        <v>11.658097686375321</v>
      </c>
      <c r="AC4545" s="17" t="s">
        <v>17655</v>
      </c>
    </row>
    <row r="4546" spans="1:29" x14ac:dyDescent="0.25">
      <c r="A4546" t="s">
        <v>3339</v>
      </c>
      <c r="B4546" s="165" t="s">
        <v>15151</v>
      </c>
      <c r="C4546" t="s">
        <v>15152</v>
      </c>
      <c r="D4546" s="1">
        <v>45190</v>
      </c>
      <c r="E4546">
        <f t="shared" si="498"/>
        <v>18</v>
      </c>
      <c r="F4546" t="s">
        <v>6</v>
      </c>
      <c r="G4546">
        <v>560</v>
      </c>
      <c r="H4546">
        <f t="shared" si="497"/>
        <v>56</v>
      </c>
      <c r="I4546" t="s">
        <v>7</v>
      </c>
      <c r="J4546" t="s">
        <v>8</v>
      </c>
      <c r="K4546" t="s">
        <v>8</v>
      </c>
      <c r="L4546" t="s">
        <v>8</v>
      </c>
      <c r="M4546" t="s">
        <v>6</v>
      </c>
      <c r="N4546" t="str">
        <f t="shared" si="499"/>
        <v>M</v>
      </c>
      <c r="O4546" t="s">
        <v>8476</v>
      </c>
      <c r="P4546" t="s">
        <v>8477</v>
      </c>
      <c r="Q4546" t="s">
        <v>918</v>
      </c>
      <c r="R4546">
        <v>3</v>
      </c>
      <c r="S4546">
        <f t="shared" si="500"/>
        <v>2020</v>
      </c>
      <c r="T4546" t="s">
        <v>12</v>
      </c>
      <c r="U4546">
        <v>0.999999999999999</v>
      </c>
      <c r="V4546" t="s">
        <v>3346</v>
      </c>
      <c r="W4546">
        <f>VLOOKUP(Q4546,'PBT Tag Rates'!$B$5:$E$44,4,FALSE)</f>
        <v>0.98961045999999997</v>
      </c>
      <c r="X4546">
        <v>1</v>
      </c>
      <c r="Y4546" s="14">
        <f>IFERROR(LOOKUP(H4546,{30,43,48,53,58,63,68,73,78,83,88,93,97},{42,47,52,57,62,67,72,77,82,87,92,99,100}),999)</f>
        <v>57</v>
      </c>
      <c r="Z4546" s="17">
        <f t="shared" si="501"/>
        <v>5.5555555555555554</v>
      </c>
      <c r="AA4546" s="17">
        <f t="shared" si="502"/>
        <v>5.5555555555555554</v>
      </c>
      <c r="AB4546" s="17">
        <f t="shared" si="503"/>
        <v>11.658097686375321</v>
      </c>
      <c r="AC4546" s="17" t="s">
        <v>17654</v>
      </c>
    </row>
    <row r="4547" spans="1:29" x14ac:dyDescent="0.25">
      <c r="A4547" t="s">
        <v>3339</v>
      </c>
      <c r="B4547" s="165" t="s">
        <v>15153</v>
      </c>
      <c r="C4547" t="s">
        <v>15154</v>
      </c>
      <c r="D4547" s="1">
        <v>45190</v>
      </c>
      <c r="E4547">
        <f t="shared" si="498"/>
        <v>18</v>
      </c>
      <c r="F4547" t="s">
        <v>14</v>
      </c>
      <c r="G4547">
        <v>740</v>
      </c>
      <c r="H4547">
        <f t="shared" si="497"/>
        <v>74</v>
      </c>
      <c r="I4547" t="s">
        <v>7</v>
      </c>
      <c r="J4547" t="s">
        <v>8</v>
      </c>
      <c r="K4547" t="s">
        <v>8</v>
      </c>
      <c r="L4547" t="s">
        <v>8</v>
      </c>
      <c r="M4547" t="s">
        <v>14</v>
      </c>
      <c r="N4547" t="str">
        <f t="shared" si="499"/>
        <v>F</v>
      </c>
      <c r="O4547" t="s">
        <v>2479</v>
      </c>
      <c r="P4547" t="s">
        <v>2974</v>
      </c>
      <c r="Q4547" t="s">
        <v>221</v>
      </c>
      <c r="R4547">
        <v>4</v>
      </c>
      <c r="S4547">
        <f t="shared" si="500"/>
        <v>2019</v>
      </c>
      <c r="T4547" t="s">
        <v>12</v>
      </c>
      <c r="U4547">
        <v>0.999999999999997</v>
      </c>
      <c r="V4547" t="s">
        <v>3386</v>
      </c>
      <c r="W4547">
        <f>VLOOKUP(Q4547,'PBT Tag Rates'!$B$5:$E$44,4,FALSE)</f>
        <v>0.95971980899999998</v>
      </c>
      <c r="X4547">
        <v>1</v>
      </c>
      <c r="Y4547" s="14">
        <f>IFERROR(LOOKUP(H4547,{30,43,48,53,58,63,68,73,78,83,88,93,97},{42,47,52,57,62,67,72,77,82,87,92,99,100}),999)</f>
        <v>77</v>
      </c>
      <c r="Z4547" s="17">
        <f t="shared" si="501"/>
        <v>5.5555555555555554</v>
      </c>
      <c r="AA4547" s="17">
        <f t="shared" si="502"/>
        <v>5.5555555555555554</v>
      </c>
      <c r="AB4547" s="17">
        <f t="shared" si="503"/>
        <v>11.658097686375321</v>
      </c>
      <c r="AC4547" s="17" t="s">
        <v>17654</v>
      </c>
    </row>
    <row r="4548" spans="1:29" x14ac:dyDescent="0.25">
      <c r="A4548" t="s">
        <v>3339</v>
      </c>
      <c r="B4548" s="165" t="s">
        <v>15155</v>
      </c>
      <c r="C4548" t="s">
        <v>15156</v>
      </c>
      <c r="D4548" s="1">
        <v>45190</v>
      </c>
      <c r="E4548">
        <f t="shared" si="498"/>
        <v>18</v>
      </c>
      <c r="F4548" t="s">
        <v>14</v>
      </c>
      <c r="G4548">
        <v>740</v>
      </c>
      <c r="H4548">
        <f t="shared" si="497"/>
        <v>74</v>
      </c>
      <c r="I4548" t="s">
        <v>9</v>
      </c>
      <c r="J4548">
        <v>1</v>
      </c>
      <c r="K4548" t="s">
        <v>8</v>
      </c>
      <c r="L4548" t="s">
        <v>8</v>
      </c>
      <c r="M4548" t="s">
        <v>14</v>
      </c>
      <c r="N4548" t="str">
        <f t="shared" si="499"/>
        <v>F</v>
      </c>
      <c r="O4548" t="s">
        <v>14906</v>
      </c>
      <c r="P4548" t="s">
        <v>15157</v>
      </c>
      <c r="Q4548" t="s">
        <v>221</v>
      </c>
      <c r="R4548">
        <v>4</v>
      </c>
      <c r="S4548">
        <f t="shared" si="500"/>
        <v>2019</v>
      </c>
      <c r="T4548" t="s">
        <v>12</v>
      </c>
      <c r="U4548">
        <v>1.00000000000001</v>
      </c>
      <c r="V4548" t="s">
        <v>3951</v>
      </c>
      <c r="W4548">
        <f>VLOOKUP(Q4548,'PBT Tag Rates'!$B$5:$E$44,4,FALSE)</f>
        <v>0.95971980899999998</v>
      </c>
      <c r="X4548">
        <v>1</v>
      </c>
      <c r="Y4548" s="14">
        <f>IFERROR(LOOKUP(H4548,{30,43,48,53,58,63,68,73,78,83,88,93,97},{42,47,52,57,62,67,72,77,82,87,92,99,100}),999)</f>
        <v>77</v>
      </c>
      <c r="Z4548" s="17">
        <f t="shared" si="501"/>
        <v>5.5555555555555554</v>
      </c>
      <c r="AA4548" s="17">
        <f t="shared" si="502"/>
        <v>5.5555555555555554</v>
      </c>
      <c r="AB4548" s="17">
        <f t="shared" si="503"/>
        <v>11.658097686375321</v>
      </c>
      <c r="AC4548" s="17" t="s">
        <v>17655</v>
      </c>
    </row>
    <row r="4549" spans="1:29" x14ac:dyDescent="0.25">
      <c r="A4549" t="s">
        <v>3339</v>
      </c>
      <c r="B4549" s="165" t="s">
        <v>15158</v>
      </c>
      <c r="C4549" t="s">
        <v>15159</v>
      </c>
      <c r="D4549" s="1">
        <v>45190</v>
      </c>
      <c r="E4549">
        <f t="shared" si="498"/>
        <v>18</v>
      </c>
      <c r="F4549" t="s">
        <v>14</v>
      </c>
      <c r="G4549">
        <v>740</v>
      </c>
      <c r="H4549">
        <f t="shared" si="497"/>
        <v>74</v>
      </c>
      <c r="I4549" t="s">
        <v>7</v>
      </c>
      <c r="J4549" t="s">
        <v>8</v>
      </c>
      <c r="K4549" t="s">
        <v>8</v>
      </c>
      <c r="L4549" t="s">
        <v>8</v>
      </c>
      <c r="M4549" t="s">
        <v>14</v>
      </c>
      <c r="N4549" t="str">
        <f t="shared" si="499"/>
        <v>F</v>
      </c>
      <c r="O4549" t="s">
        <v>8495</v>
      </c>
      <c r="P4549" t="s">
        <v>8496</v>
      </c>
      <c r="Q4549" t="s">
        <v>221</v>
      </c>
      <c r="R4549">
        <v>4</v>
      </c>
      <c r="S4549">
        <f t="shared" si="500"/>
        <v>2019</v>
      </c>
      <c r="T4549" t="s">
        <v>12</v>
      </c>
      <c r="U4549">
        <v>1</v>
      </c>
      <c r="V4549" t="s">
        <v>3396</v>
      </c>
      <c r="W4549">
        <f>VLOOKUP(Q4549,'PBT Tag Rates'!$B$5:$E$44,4,FALSE)</f>
        <v>0.95971980899999998</v>
      </c>
      <c r="X4549">
        <v>1</v>
      </c>
      <c r="Y4549" s="14">
        <f>IFERROR(LOOKUP(H4549,{30,43,48,53,58,63,68,73,78,83,88,93,97},{42,47,52,57,62,67,72,77,82,87,92,99,100}),999)</f>
        <v>77</v>
      </c>
      <c r="Z4549" s="17">
        <f t="shared" si="501"/>
        <v>5.5555555555555554</v>
      </c>
      <c r="AA4549" s="17">
        <f t="shared" si="502"/>
        <v>5.5555555555555554</v>
      </c>
      <c r="AB4549" s="17">
        <f t="shared" si="503"/>
        <v>11.658097686375321</v>
      </c>
      <c r="AC4549" s="17" t="s">
        <v>17655</v>
      </c>
    </row>
    <row r="4550" spans="1:29" x14ac:dyDescent="0.25">
      <c r="A4550" t="s">
        <v>3339</v>
      </c>
      <c r="B4550" s="165" t="s">
        <v>15160</v>
      </c>
      <c r="C4550" t="s">
        <v>15161</v>
      </c>
      <c r="D4550" s="1">
        <v>45190</v>
      </c>
      <c r="E4550">
        <f t="shared" si="498"/>
        <v>18</v>
      </c>
      <c r="F4550" t="s">
        <v>6</v>
      </c>
      <c r="G4550">
        <v>670</v>
      </c>
      <c r="H4550">
        <f t="shared" si="497"/>
        <v>67</v>
      </c>
      <c r="I4550" t="s">
        <v>7</v>
      </c>
      <c r="J4550" t="s">
        <v>8</v>
      </c>
      <c r="K4550" t="s">
        <v>8</v>
      </c>
      <c r="L4550" t="s">
        <v>8</v>
      </c>
      <c r="M4550" t="s">
        <v>6</v>
      </c>
      <c r="N4550" t="str">
        <f t="shared" si="499"/>
        <v>M</v>
      </c>
      <c r="O4550" t="s">
        <v>15162</v>
      </c>
      <c r="P4550" t="s">
        <v>15163</v>
      </c>
      <c r="Q4550" t="s">
        <v>918</v>
      </c>
      <c r="R4550">
        <v>3</v>
      </c>
      <c r="S4550">
        <f t="shared" si="500"/>
        <v>2020</v>
      </c>
      <c r="T4550" t="s">
        <v>12</v>
      </c>
      <c r="U4550">
        <v>1</v>
      </c>
      <c r="V4550" t="s">
        <v>3346</v>
      </c>
      <c r="W4550">
        <f>VLOOKUP(Q4550,'PBT Tag Rates'!$B$5:$E$44,4,FALSE)</f>
        <v>0.98961045999999997</v>
      </c>
      <c r="X4550">
        <v>1</v>
      </c>
      <c r="Y4550" s="14">
        <f>IFERROR(LOOKUP(H4550,{30,43,48,53,58,63,68,73,78,83,88,93,97},{42,47,52,57,62,67,72,77,82,87,92,99,100}),999)</f>
        <v>67</v>
      </c>
      <c r="Z4550" s="17">
        <f t="shared" si="501"/>
        <v>5.5555555555555554</v>
      </c>
      <c r="AA4550" s="17">
        <f t="shared" si="502"/>
        <v>5.5555555555555554</v>
      </c>
      <c r="AB4550" s="17">
        <f t="shared" si="503"/>
        <v>11.658097686375321</v>
      </c>
      <c r="AC4550" s="17" t="s">
        <v>17654</v>
      </c>
    </row>
    <row r="4551" spans="1:29" x14ac:dyDescent="0.25">
      <c r="A4551" t="s">
        <v>3339</v>
      </c>
      <c r="B4551" s="165" t="s">
        <v>15164</v>
      </c>
      <c r="C4551" t="s">
        <v>15165</v>
      </c>
      <c r="D4551" s="1">
        <v>45190</v>
      </c>
      <c r="E4551">
        <f t="shared" si="498"/>
        <v>18</v>
      </c>
      <c r="F4551" t="s">
        <v>14</v>
      </c>
      <c r="G4551">
        <v>810</v>
      </c>
      <c r="H4551">
        <f t="shared" si="497"/>
        <v>81</v>
      </c>
      <c r="I4551" t="s">
        <v>7</v>
      </c>
      <c r="J4551" t="s">
        <v>8</v>
      </c>
      <c r="K4551" t="s">
        <v>8</v>
      </c>
      <c r="L4551" t="s">
        <v>8</v>
      </c>
      <c r="M4551" t="s">
        <v>14</v>
      </c>
      <c r="N4551" t="str">
        <f t="shared" si="499"/>
        <v>F</v>
      </c>
      <c r="O4551" t="s">
        <v>611</v>
      </c>
      <c r="P4551" t="s">
        <v>612</v>
      </c>
      <c r="Q4551" t="s">
        <v>221</v>
      </c>
      <c r="R4551">
        <v>4</v>
      </c>
      <c r="S4551">
        <f t="shared" si="500"/>
        <v>2019</v>
      </c>
      <c r="T4551" t="s">
        <v>12</v>
      </c>
      <c r="U4551">
        <v>1</v>
      </c>
      <c r="V4551" t="s">
        <v>3346</v>
      </c>
      <c r="W4551">
        <f>VLOOKUP(Q4551,'PBT Tag Rates'!$B$5:$E$44,4,FALSE)</f>
        <v>0.95971980899999998</v>
      </c>
      <c r="X4551">
        <v>1</v>
      </c>
      <c r="Y4551" s="14">
        <f>IFERROR(LOOKUP(H4551,{30,43,48,53,58,63,68,73,78,83,88,93,97},{42,47,52,57,62,67,72,77,82,87,92,99,100}),999)</f>
        <v>82</v>
      </c>
      <c r="Z4551" s="17">
        <f t="shared" si="501"/>
        <v>5.5555555555555554</v>
      </c>
      <c r="AA4551" s="17">
        <f t="shared" si="502"/>
        <v>5.5555555555555554</v>
      </c>
      <c r="AB4551" s="17">
        <f t="shared" si="503"/>
        <v>11.658097686375321</v>
      </c>
      <c r="AC4551" s="17" t="s">
        <v>17654</v>
      </c>
    </row>
    <row r="4552" spans="1:29" x14ac:dyDescent="0.25">
      <c r="A4552" t="s">
        <v>3339</v>
      </c>
      <c r="B4552" s="165" t="s">
        <v>15166</v>
      </c>
      <c r="C4552" t="s">
        <v>15167</v>
      </c>
      <c r="D4552" s="1">
        <v>45190</v>
      </c>
      <c r="E4552">
        <f t="shared" si="498"/>
        <v>18</v>
      </c>
      <c r="F4552" t="s">
        <v>14</v>
      </c>
      <c r="G4552">
        <v>640</v>
      </c>
      <c r="H4552">
        <f t="shared" si="497"/>
        <v>64</v>
      </c>
      <c r="I4552" t="s">
        <v>9</v>
      </c>
      <c r="J4552">
        <v>1</v>
      </c>
      <c r="K4552" t="s">
        <v>8</v>
      </c>
      <c r="L4552" t="s">
        <v>8</v>
      </c>
      <c r="M4552" t="s">
        <v>14</v>
      </c>
      <c r="N4552" t="str">
        <f t="shared" si="499"/>
        <v>F</v>
      </c>
      <c r="O4552" t="s">
        <v>15168</v>
      </c>
      <c r="P4552" t="s">
        <v>15169</v>
      </c>
      <c r="Q4552" t="s">
        <v>918</v>
      </c>
      <c r="R4552">
        <v>3</v>
      </c>
      <c r="S4552">
        <f t="shared" si="500"/>
        <v>2020</v>
      </c>
      <c r="T4552" t="s">
        <v>12</v>
      </c>
      <c r="U4552">
        <v>0.999999999999998</v>
      </c>
      <c r="V4552" t="s">
        <v>3363</v>
      </c>
      <c r="W4552">
        <f>VLOOKUP(Q4552,'PBT Tag Rates'!$B$5:$E$44,4,FALSE)</f>
        <v>0.98961045999999997</v>
      </c>
      <c r="X4552">
        <v>1</v>
      </c>
      <c r="Y4552" s="14">
        <f>IFERROR(LOOKUP(H4552,{30,43,48,53,58,63,68,73,78,83,88,93,97},{42,47,52,57,62,67,72,77,82,87,92,99,100}),999)</f>
        <v>67</v>
      </c>
      <c r="Z4552" s="17">
        <f t="shared" si="501"/>
        <v>5.5555555555555554</v>
      </c>
      <c r="AA4552" s="17">
        <f t="shared" si="502"/>
        <v>5.5555555555555554</v>
      </c>
      <c r="AB4552" s="17">
        <f t="shared" si="503"/>
        <v>11.658097686375321</v>
      </c>
      <c r="AC4552" s="17" t="s">
        <v>17654</v>
      </c>
    </row>
    <row r="4553" spans="1:29" x14ac:dyDescent="0.25">
      <c r="A4553" t="s">
        <v>3339</v>
      </c>
      <c r="B4553" s="165" t="s">
        <v>15170</v>
      </c>
      <c r="C4553" t="s">
        <v>15171</v>
      </c>
      <c r="D4553" s="1">
        <v>45190</v>
      </c>
      <c r="E4553">
        <f t="shared" si="498"/>
        <v>18</v>
      </c>
      <c r="F4553" t="s">
        <v>6</v>
      </c>
      <c r="G4553">
        <v>700</v>
      </c>
      <c r="H4553">
        <f t="shared" si="497"/>
        <v>70</v>
      </c>
      <c r="I4553" t="s">
        <v>9</v>
      </c>
      <c r="J4553" t="s">
        <v>8</v>
      </c>
      <c r="K4553" t="s">
        <v>8</v>
      </c>
      <c r="L4553" t="s">
        <v>8</v>
      </c>
      <c r="M4553" t="s">
        <v>6</v>
      </c>
      <c r="N4553" t="str">
        <f t="shared" si="499"/>
        <v>M</v>
      </c>
      <c r="O4553" t="s">
        <v>15172</v>
      </c>
      <c r="P4553" t="s">
        <v>15173</v>
      </c>
      <c r="Q4553" t="s">
        <v>2605</v>
      </c>
      <c r="R4553">
        <v>4</v>
      </c>
      <c r="S4553">
        <f t="shared" si="500"/>
        <v>2019</v>
      </c>
      <c r="T4553" t="s">
        <v>12</v>
      </c>
      <c r="U4553">
        <v>1</v>
      </c>
      <c r="V4553" t="s">
        <v>7657</v>
      </c>
      <c r="W4553">
        <f>VLOOKUP(Q4553,'PBT Tag Rates'!$B$5:$E$44,4,FALSE)</f>
        <v>0.96152300000000002</v>
      </c>
      <c r="X4553">
        <v>1</v>
      </c>
      <c r="Y4553" s="14">
        <f>IFERROR(LOOKUP(H4553,{30,43,48,53,58,63,68,73,78,83,88,93,97},{42,47,52,57,62,67,72,77,82,87,92,99,100}),999)</f>
        <v>72</v>
      </c>
      <c r="Z4553" s="17">
        <f t="shared" si="501"/>
        <v>5.5555555555555554</v>
      </c>
      <c r="AA4553" s="17">
        <f t="shared" si="502"/>
        <v>5.5555555555555554</v>
      </c>
      <c r="AB4553" s="17">
        <f t="shared" si="503"/>
        <v>11.658097686375321</v>
      </c>
      <c r="AC4553" s="17" t="s">
        <v>17655</v>
      </c>
    </row>
    <row r="4554" spans="1:29" x14ac:dyDescent="0.25">
      <c r="A4554" t="s">
        <v>3339</v>
      </c>
      <c r="B4554" s="165" t="s">
        <v>15174</v>
      </c>
      <c r="C4554" t="s">
        <v>15175</v>
      </c>
      <c r="D4554" s="1">
        <v>45190</v>
      </c>
      <c r="E4554">
        <f t="shared" si="498"/>
        <v>18</v>
      </c>
      <c r="F4554" t="s">
        <v>14</v>
      </c>
      <c r="G4554">
        <v>790</v>
      </c>
      <c r="H4554">
        <f t="shared" si="497"/>
        <v>79</v>
      </c>
      <c r="I4554" t="s">
        <v>7</v>
      </c>
      <c r="J4554" t="s">
        <v>8</v>
      </c>
      <c r="K4554" t="s">
        <v>8</v>
      </c>
      <c r="L4554" t="s">
        <v>8</v>
      </c>
      <c r="M4554" t="s">
        <v>14</v>
      </c>
      <c r="N4554" t="str">
        <f t="shared" si="499"/>
        <v>F</v>
      </c>
      <c r="O4554" t="s">
        <v>8</v>
      </c>
      <c r="P4554" t="s">
        <v>8</v>
      </c>
      <c r="Q4554" t="s">
        <v>11</v>
      </c>
      <c r="R4554" t="s">
        <v>8</v>
      </c>
      <c r="S4554" t="str">
        <f t="shared" si="500"/>
        <v>U</v>
      </c>
      <c r="T4554" t="s">
        <v>12</v>
      </c>
      <c r="U4554">
        <v>0.999999999999997</v>
      </c>
      <c r="V4554" t="s">
        <v>11</v>
      </c>
      <c r="W4554" t="e">
        <f>VLOOKUP(Q4554,'PBT Tag Rates'!$B$5:$E$44,4,FALSE)</f>
        <v>#N/A</v>
      </c>
      <c r="X4554">
        <v>1</v>
      </c>
      <c r="Y4554" s="14">
        <f>IFERROR(LOOKUP(H4554,{30,43,48,53,58,63,68,73,78,83,88,93,97},{42,47,52,57,62,67,72,77,82,87,92,99,100}),999)</f>
        <v>82</v>
      </c>
      <c r="Z4554" s="17">
        <f t="shared" si="501"/>
        <v>5.5555555555555554</v>
      </c>
      <c r="AA4554" s="17">
        <f t="shared" si="502"/>
        <v>5.5555555555555554</v>
      </c>
      <c r="AB4554" s="17">
        <f t="shared" si="503"/>
        <v>11.658097686375321</v>
      </c>
      <c r="AC4554" s="17" t="s">
        <v>17654</v>
      </c>
    </row>
    <row r="4555" spans="1:29" x14ac:dyDescent="0.25">
      <c r="A4555" t="s">
        <v>3339</v>
      </c>
      <c r="B4555" s="165" t="s">
        <v>15176</v>
      </c>
      <c r="C4555" t="s">
        <v>15177</v>
      </c>
      <c r="D4555" s="1">
        <v>45190</v>
      </c>
      <c r="E4555">
        <f t="shared" si="498"/>
        <v>18</v>
      </c>
      <c r="F4555" t="s">
        <v>14</v>
      </c>
      <c r="G4555">
        <v>750</v>
      </c>
      <c r="H4555">
        <f t="shared" si="497"/>
        <v>75</v>
      </c>
      <c r="I4555" t="s">
        <v>7</v>
      </c>
      <c r="J4555" t="s">
        <v>8</v>
      </c>
      <c r="K4555" t="s">
        <v>8</v>
      </c>
      <c r="L4555" t="s">
        <v>8</v>
      </c>
      <c r="M4555" t="s">
        <v>14</v>
      </c>
      <c r="N4555" t="str">
        <f t="shared" si="499"/>
        <v>F</v>
      </c>
      <c r="O4555" t="s">
        <v>13596</v>
      </c>
      <c r="P4555" t="s">
        <v>13597</v>
      </c>
      <c r="Q4555" t="s">
        <v>221</v>
      </c>
      <c r="R4555">
        <v>4</v>
      </c>
      <c r="S4555">
        <f t="shared" si="500"/>
        <v>2019</v>
      </c>
      <c r="T4555" t="s">
        <v>12</v>
      </c>
      <c r="U4555">
        <v>1</v>
      </c>
      <c r="V4555" t="s">
        <v>3386</v>
      </c>
      <c r="W4555">
        <f>VLOOKUP(Q4555,'PBT Tag Rates'!$B$5:$E$44,4,FALSE)</f>
        <v>0.95971980899999998</v>
      </c>
      <c r="X4555">
        <v>1</v>
      </c>
      <c r="Y4555" s="14">
        <f>IFERROR(LOOKUP(H4555,{30,43,48,53,58,63,68,73,78,83,88,93,97},{42,47,52,57,62,67,72,77,82,87,92,99,100}),999)</f>
        <v>77</v>
      </c>
      <c r="Z4555" s="17">
        <f t="shared" si="501"/>
        <v>5.5555555555555554</v>
      </c>
      <c r="AA4555" s="17">
        <f t="shared" si="502"/>
        <v>5.5555555555555554</v>
      </c>
      <c r="AB4555" s="17">
        <f t="shared" si="503"/>
        <v>11.658097686375321</v>
      </c>
      <c r="AC4555" s="17" t="s">
        <v>17654</v>
      </c>
    </row>
    <row r="4556" spans="1:29" x14ac:dyDescent="0.25">
      <c r="A4556" t="s">
        <v>3339</v>
      </c>
      <c r="B4556" s="165" t="s">
        <v>15178</v>
      </c>
      <c r="C4556" t="s">
        <v>15179</v>
      </c>
      <c r="D4556" s="1">
        <v>45190</v>
      </c>
      <c r="E4556">
        <f t="shared" si="498"/>
        <v>18</v>
      </c>
      <c r="F4556" t="s">
        <v>6</v>
      </c>
      <c r="G4556">
        <v>640</v>
      </c>
      <c r="H4556">
        <f t="shared" si="497"/>
        <v>64</v>
      </c>
      <c r="I4556" t="s">
        <v>9</v>
      </c>
      <c r="J4556">
        <v>1</v>
      </c>
      <c r="K4556" t="s">
        <v>8</v>
      </c>
      <c r="L4556" t="s">
        <v>8</v>
      </c>
      <c r="M4556" t="s">
        <v>6</v>
      </c>
      <c r="N4556" t="str">
        <f t="shared" si="499"/>
        <v>M</v>
      </c>
      <c r="O4556" t="s">
        <v>15180</v>
      </c>
      <c r="P4556" t="s">
        <v>15181</v>
      </c>
      <c r="Q4556" t="s">
        <v>11995</v>
      </c>
      <c r="R4556">
        <v>3</v>
      </c>
      <c r="S4556">
        <f t="shared" si="500"/>
        <v>2020</v>
      </c>
      <c r="T4556" t="s">
        <v>12</v>
      </c>
      <c r="U4556">
        <v>0.999999999999997</v>
      </c>
      <c r="V4556" t="s">
        <v>10019</v>
      </c>
      <c r="W4556">
        <f>VLOOKUP(Q4556,'PBT Tag Rates'!$B$5:$E$44,4,FALSE)</f>
        <v>0.89080000000000004</v>
      </c>
      <c r="X4556">
        <v>1</v>
      </c>
      <c r="Y4556" s="14">
        <f>IFERROR(LOOKUP(H4556,{30,43,48,53,58,63,68,73,78,83,88,93,97},{42,47,52,57,62,67,72,77,82,87,92,99,100}),999)</f>
        <v>67</v>
      </c>
      <c r="Z4556" s="17">
        <f t="shared" si="501"/>
        <v>5.5555555555555554</v>
      </c>
      <c r="AA4556" s="17">
        <f t="shared" si="502"/>
        <v>5.5555555555555554</v>
      </c>
      <c r="AB4556" s="17">
        <f t="shared" si="503"/>
        <v>11.658097686375321</v>
      </c>
      <c r="AC4556" s="17" t="s">
        <v>17655</v>
      </c>
    </row>
    <row r="4557" spans="1:29" x14ac:dyDescent="0.25">
      <c r="A4557" t="s">
        <v>3339</v>
      </c>
      <c r="B4557" s="165" t="s">
        <v>15182</v>
      </c>
      <c r="C4557" t="s">
        <v>15183</v>
      </c>
      <c r="D4557" s="1">
        <v>45190</v>
      </c>
      <c r="E4557">
        <f t="shared" si="498"/>
        <v>18</v>
      </c>
      <c r="F4557" t="s">
        <v>14</v>
      </c>
      <c r="G4557">
        <v>650</v>
      </c>
      <c r="H4557">
        <f t="shared" si="497"/>
        <v>65</v>
      </c>
      <c r="I4557" t="s">
        <v>9</v>
      </c>
      <c r="J4557">
        <v>1</v>
      </c>
      <c r="K4557" t="s">
        <v>8</v>
      </c>
      <c r="L4557" t="s">
        <v>8</v>
      </c>
      <c r="M4557" t="s">
        <v>14</v>
      </c>
      <c r="N4557" t="str">
        <f t="shared" si="499"/>
        <v>F</v>
      </c>
      <c r="O4557" t="s">
        <v>8</v>
      </c>
      <c r="P4557" t="s">
        <v>8</v>
      </c>
      <c r="Q4557" t="s">
        <v>11</v>
      </c>
      <c r="R4557" t="s">
        <v>8</v>
      </c>
      <c r="S4557" t="str">
        <f t="shared" si="500"/>
        <v>U</v>
      </c>
      <c r="T4557" t="s">
        <v>12</v>
      </c>
      <c r="U4557">
        <v>1</v>
      </c>
      <c r="V4557" t="s">
        <v>3100</v>
      </c>
      <c r="W4557" t="e">
        <f>VLOOKUP(Q4557,'PBT Tag Rates'!$B$5:$E$44,4,FALSE)</f>
        <v>#N/A</v>
      </c>
      <c r="X4557">
        <v>1</v>
      </c>
      <c r="Y4557" s="14">
        <f>IFERROR(LOOKUP(H4557,{30,43,48,53,58,63,68,73,78,83,88,93,97},{42,47,52,57,62,67,72,77,82,87,92,99,100}),999)</f>
        <v>67</v>
      </c>
      <c r="Z4557" s="17">
        <f t="shared" si="501"/>
        <v>5.5555555555555554</v>
      </c>
      <c r="AA4557" s="17">
        <f t="shared" si="502"/>
        <v>5.5555555555555554</v>
      </c>
      <c r="AB4557" s="17">
        <f t="shared" si="503"/>
        <v>11.658097686375321</v>
      </c>
      <c r="AC4557" s="17" t="s">
        <v>17654</v>
      </c>
    </row>
    <row r="4558" spans="1:29" x14ac:dyDescent="0.25">
      <c r="A4558" t="s">
        <v>3339</v>
      </c>
      <c r="B4558" s="165" t="s">
        <v>15184</v>
      </c>
      <c r="C4558" t="s">
        <v>15185</v>
      </c>
      <c r="D4558" s="1">
        <v>45190</v>
      </c>
      <c r="E4558">
        <f t="shared" si="498"/>
        <v>18</v>
      </c>
      <c r="F4558" t="s">
        <v>14</v>
      </c>
      <c r="G4558">
        <v>790</v>
      </c>
      <c r="H4558">
        <f t="shared" si="497"/>
        <v>79</v>
      </c>
      <c r="I4558" t="s">
        <v>7</v>
      </c>
      <c r="J4558" t="s">
        <v>8</v>
      </c>
      <c r="K4558" t="s">
        <v>8</v>
      </c>
      <c r="L4558" t="s">
        <v>8</v>
      </c>
      <c r="M4558" t="s">
        <v>14</v>
      </c>
      <c r="N4558" t="str">
        <f t="shared" si="499"/>
        <v>F</v>
      </c>
      <c r="O4558" t="s">
        <v>15186</v>
      </c>
      <c r="P4558" t="s">
        <v>15187</v>
      </c>
      <c r="Q4558" t="s">
        <v>2105</v>
      </c>
      <c r="R4558">
        <v>4</v>
      </c>
      <c r="S4558">
        <f t="shared" si="500"/>
        <v>2019</v>
      </c>
      <c r="T4558" t="s">
        <v>12</v>
      </c>
      <c r="U4558">
        <v>1</v>
      </c>
      <c r="V4558" t="s">
        <v>9738</v>
      </c>
      <c r="W4558">
        <f>VLOOKUP(Q4558,'PBT Tag Rates'!$B$5:$E$44,4,FALSE)</f>
        <v>1</v>
      </c>
      <c r="X4558">
        <v>1</v>
      </c>
      <c r="Y4558" s="14">
        <f>IFERROR(LOOKUP(H4558,{30,43,48,53,58,63,68,73,78,83,88,93,97},{42,47,52,57,62,67,72,77,82,87,92,99,100}),999)</f>
        <v>82</v>
      </c>
      <c r="Z4558" s="17">
        <f t="shared" si="501"/>
        <v>5.5555555555555554</v>
      </c>
      <c r="AA4558" s="17">
        <f t="shared" si="502"/>
        <v>5.5555555555555554</v>
      </c>
      <c r="AB4558" s="17">
        <f t="shared" si="503"/>
        <v>11.658097686375321</v>
      </c>
      <c r="AC4558" s="17" t="s">
        <v>17655</v>
      </c>
    </row>
    <row r="4559" spans="1:29" x14ac:dyDescent="0.25">
      <c r="A4559" t="s">
        <v>3339</v>
      </c>
      <c r="B4559" s="165" t="s">
        <v>15188</v>
      </c>
      <c r="C4559" t="s">
        <v>15189</v>
      </c>
      <c r="D4559" s="1">
        <v>45190</v>
      </c>
      <c r="E4559">
        <f t="shared" si="498"/>
        <v>18</v>
      </c>
      <c r="F4559" t="s">
        <v>6</v>
      </c>
      <c r="G4559">
        <v>430</v>
      </c>
      <c r="H4559">
        <f t="shared" si="497"/>
        <v>43</v>
      </c>
      <c r="I4559" t="s">
        <v>7</v>
      </c>
      <c r="J4559" t="s">
        <v>8</v>
      </c>
      <c r="K4559" t="s">
        <v>8</v>
      </c>
      <c r="L4559" t="s">
        <v>8</v>
      </c>
      <c r="M4559" t="s">
        <v>6</v>
      </c>
      <c r="N4559" t="str">
        <f t="shared" si="499"/>
        <v>M</v>
      </c>
      <c r="O4559" t="s">
        <v>8</v>
      </c>
      <c r="P4559" t="s">
        <v>8</v>
      </c>
      <c r="Q4559" t="s">
        <v>11</v>
      </c>
      <c r="R4559" t="s">
        <v>8</v>
      </c>
      <c r="S4559" t="str">
        <f t="shared" si="500"/>
        <v>U</v>
      </c>
      <c r="T4559" t="s">
        <v>12</v>
      </c>
      <c r="U4559">
        <v>0.999999999999999</v>
      </c>
      <c r="V4559" t="s">
        <v>11</v>
      </c>
      <c r="W4559" t="e">
        <f>VLOOKUP(Q4559,'PBT Tag Rates'!$B$5:$E$44,4,FALSE)</f>
        <v>#N/A</v>
      </c>
      <c r="X4559">
        <v>1</v>
      </c>
      <c r="Y4559" s="14">
        <f>IFERROR(LOOKUP(H4559,{30,43,48,53,58,63,68,73,78,83,88,93,97},{42,47,52,57,62,67,72,77,82,87,92,99,100}),999)</f>
        <v>47</v>
      </c>
      <c r="Z4559" s="17">
        <f t="shared" si="501"/>
        <v>5.5555555555555554</v>
      </c>
      <c r="AA4559" s="17">
        <f t="shared" si="502"/>
        <v>5.5555555555555554</v>
      </c>
      <c r="AB4559" s="17">
        <f t="shared" si="503"/>
        <v>11.658097686375321</v>
      </c>
      <c r="AC4559" s="17" t="s">
        <v>17654</v>
      </c>
    </row>
    <row r="4560" spans="1:29" x14ac:dyDescent="0.25">
      <c r="A4560" t="s">
        <v>3339</v>
      </c>
      <c r="B4560" s="165" t="s">
        <v>15190</v>
      </c>
      <c r="C4560" t="s">
        <v>15191</v>
      </c>
      <c r="D4560" s="1">
        <v>45190</v>
      </c>
      <c r="E4560">
        <f t="shared" si="498"/>
        <v>18</v>
      </c>
      <c r="F4560" t="s">
        <v>14</v>
      </c>
      <c r="G4560">
        <v>680</v>
      </c>
      <c r="H4560">
        <f t="shared" si="497"/>
        <v>68</v>
      </c>
      <c r="I4560" t="s">
        <v>7</v>
      </c>
      <c r="J4560" t="s">
        <v>8</v>
      </c>
      <c r="K4560" t="s">
        <v>8</v>
      </c>
      <c r="L4560" t="s">
        <v>8</v>
      </c>
      <c r="M4560" t="s">
        <v>6</v>
      </c>
      <c r="N4560" t="str">
        <f t="shared" si="499"/>
        <v>M</v>
      </c>
      <c r="O4560" t="s">
        <v>15192</v>
      </c>
      <c r="P4560" t="s">
        <v>15193</v>
      </c>
      <c r="Q4560" t="s">
        <v>918</v>
      </c>
      <c r="R4560">
        <v>3</v>
      </c>
      <c r="S4560">
        <f t="shared" si="500"/>
        <v>2020</v>
      </c>
      <c r="T4560" t="s">
        <v>12</v>
      </c>
      <c r="U4560">
        <v>1</v>
      </c>
      <c r="V4560" t="s">
        <v>3653</v>
      </c>
      <c r="W4560">
        <f>VLOOKUP(Q4560,'PBT Tag Rates'!$B$5:$E$44,4,FALSE)</f>
        <v>0.98961045999999997</v>
      </c>
      <c r="X4560">
        <v>1</v>
      </c>
      <c r="Y4560" s="14">
        <f>IFERROR(LOOKUP(H4560,{30,43,48,53,58,63,68,73,78,83,88,93,97},{42,47,52,57,62,67,72,77,82,87,92,99,100}),999)</f>
        <v>72</v>
      </c>
      <c r="Z4560" s="17">
        <f t="shared" si="501"/>
        <v>5.5555555555555554</v>
      </c>
      <c r="AA4560" s="17">
        <f t="shared" si="502"/>
        <v>5.5555555555555554</v>
      </c>
      <c r="AB4560" s="17">
        <f t="shared" si="503"/>
        <v>11.658097686375321</v>
      </c>
      <c r="AC4560" s="17" t="s">
        <v>17655</v>
      </c>
    </row>
    <row r="4561" spans="1:29" x14ac:dyDescent="0.25">
      <c r="A4561" t="s">
        <v>3339</v>
      </c>
      <c r="B4561" s="165" t="s">
        <v>15194</v>
      </c>
      <c r="C4561" t="s">
        <v>15195</v>
      </c>
      <c r="D4561" s="1">
        <v>45190</v>
      </c>
      <c r="E4561">
        <f t="shared" si="498"/>
        <v>18</v>
      </c>
      <c r="F4561" t="s">
        <v>6</v>
      </c>
      <c r="G4561">
        <v>560</v>
      </c>
      <c r="H4561">
        <f t="shared" si="497"/>
        <v>56</v>
      </c>
      <c r="I4561" t="s">
        <v>7</v>
      </c>
      <c r="J4561" t="s">
        <v>8</v>
      </c>
      <c r="K4561" t="s">
        <v>8</v>
      </c>
      <c r="L4561" t="s">
        <v>8</v>
      </c>
      <c r="M4561" t="s">
        <v>6</v>
      </c>
      <c r="N4561" t="str">
        <f t="shared" si="499"/>
        <v>M</v>
      </c>
      <c r="O4561" t="s">
        <v>14320</v>
      </c>
      <c r="P4561" t="s">
        <v>15196</v>
      </c>
      <c r="Q4561" t="s">
        <v>3820</v>
      </c>
      <c r="R4561">
        <v>2</v>
      </c>
      <c r="S4561">
        <f t="shared" si="500"/>
        <v>2021</v>
      </c>
      <c r="T4561" t="s">
        <v>12</v>
      </c>
      <c r="U4561">
        <v>1</v>
      </c>
      <c r="V4561" t="s">
        <v>3346</v>
      </c>
      <c r="W4561">
        <f>VLOOKUP(Q4561,'PBT Tag Rates'!$B$5:$E$44,4,FALSE)</f>
        <v>0.98140000000000005</v>
      </c>
      <c r="X4561">
        <v>1</v>
      </c>
      <c r="Y4561" s="14">
        <f>IFERROR(LOOKUP(H4561,{30,43,48,53,58,63,68,73,78,83,88,93,97},{42,47,52,57,62,67,72,77,82,87,92,99,100}),999)</f>
        <v>57</v>
      </c>
      <c r="Z4561" s="17">
        <f t="shared" si="501"/>
        <v>5.5555555555555554</v>
      </c>
      <c r="AA4561" s="17">
        <f t="shared" si="502"/>
        <v>5.5555555555555554</v>
      </c>
      <c r="AB4561" s="17">
        <f t="shared" si="503"/>
        <v>11.658097686375321</v>
      </c>
      <c r="AC4561" s="17" t="s">
        <v>17654</v>
      </c>
    </row>
    <row r="4562" spans="1:29" x14ac:dyDescent="0.25">
      <c r="A4562" t="s">
        <v>3339</v>
      </c>
      <c r="B4562" s="165" t="s">
        <v>15197</v>
      </c>
      <c r="C4562" t="s">
        <v>15198</v>
      </c>
      <c r="D4562" s="1">
        <v>45190</v>
      </c>
      <c r="E4562">
        <f t="shared" si="498"/>
        <v>18</v>
      </c>
      <c r="F4562" t="s">
        <v>6</v>
      </c>
      <c r="G4562">
        <v>710</v>
      </c>
      <c r="H4562">
        <f t="shared" si="497"/>
        <v>71</v>
      </c>
      <c r="I4562" t="s">
        <v>7</v>
      </c>
      <c r="J4562" t="s">
        <v>8</v>
      </c>
      <c r="K4562" t="s">
        <v>8</v>
      </c>
      <c r="L4562" t="s">
        <v>8</v>
      </c>
      <c r="M4562" t="s">
        <v>6</v>
      </c>
      <c r="N4562" t="str">
        <f t="shared" si="499"/>
        <v>M</v>
      </c>
      <c r="O4562" t="s">
        <v>1286</v>
      </c>
      <c r="P4562" t="s">
        <v>5460</v>
      </c>
      <c r="Q4562" t="s">
        <v>221</v>
      </c>
      <c r="R4562">
        <v>4</v>
      </c>
      <c r="S4562">
        <f t="shared" si="500"/>
        <v>2019</v>
      </c>
      <c r="T4562" t="s">
        <v>12</v>
      </c>
      <c r="U4562">
        <v>1</v>
      </c>
      <c r="V4562" t="s">
        <v>3357</v>
      </c>
      <c r="W4562">
        <f>VLOOKUP(Q4562,'PBT Tag Rates'!$B$5:$E$44,4,FALSE)</f>
        <v>0.95971980899999998</v>
      </c>
      <c r="X4562">
        <v>1</v>
      </c>
      <c r="Y4562" s="14">
        <f>IFERROR(LOOKUP(H4562,{30,43,48,53,58,63,68,73,78,83,88,93,97},{42,47,52,57,62,67,72,77,82,87,92,99,100}),999)</f>
        <v>72</v>
      </c>
      <c r="Z4562" s="17">
        <f t="shared" si="501"/>
        <v>5.5555555555555554</v>
      </c>
      <c r="AA4562" s="17">
        <f t="shared" si="502"/>
        <v>5.5555555555555554</v>
      </c>
      <c r="AB4562" s="17">
        <f t="shared" si="503"/>
        <v>11.658097686375321</v>
      </c>
      <c r="AC4562" s="17" t="s">
        <v>17654</v>
      </c>
    </row>
    <row r="4563" spans="1:29" x14ac:dyDescent="0.25">
      <c r="A4563" t="s">
        <v>3339</v>
      </c>
      <c r="B4563" s="165" t="s">
        <v>15199</v>
      </c>
      <c r="C4563" t="s">
        <v>15200</v>
      </c>
      <c r="D4563" s="1">
        <v>45190</v>
      </c>
      <c r="E4563">
        <f t="shared" si="498"/>
        <v>18</v>
      </c>
      <c r="F4563" t="s">
        <v>14</v>
      </c>
      <c r="G4563">
        <v>810</v>
      </c>
      <c r="H4563">
        <f t="shared" si="497"/>
        <v>81</v>
      </c>
      <c r="I4563" t="s">
        <v>9</v>
      </c>
      <c r="J4563" t="s">
        <v>8</v>
      </c>
      <c r="K4563" t="s">
        <v>8</v>
      </c>
      <c r="L4563" t="s">
        <v>8</v>
      </c>
      <c r="M4563" t="s">
        <v>14</v>
      </c>
      <c r="N4563" t="str">
        <f t="shared" si="499"/>
        <v>F</v>
      </c>
      <c r="O4563" t="s">
        <v>15201</v>
      </c>
      <c r="P4563" t="s">
        <v>15202</v>
      </c>
      <c r="Q4563" t="s">
        <v>185</v>
      </c>
      <c r="R4563">
        <v>5</v>
      </c>
      <c r="S4563">
        <f t="shared" si="500"/>
        <v>2018</v>
      </c>
      <c r="T4563" t="s">
        <v>12</v>
      </c>
      <c r="U4563">
        <v>1</v>
      </c>
      <c r="V4563" t="s">
        <v>10019</v>
      </c>
      <c r="W4563">
        <f>VLOOKUP(Q4563,'PBT Tag Rates'!$B$5:$E$44,4,FALSE)</f>
        <v>0.95730000000000004</v>
      </c>
      <c r="X4563">
        <v>1</v>
      </c>
      <c r="Y4563" s="14">
        <f>IFERROR(LOOKUP(H4563,{30,43,48,53,58,63,68,73,78,83,88,93,97},{42,47,52,57,62,67,72,77,82,87,92,99,100}),999)</f>
        <v>82</v>
      </c>
      <c r="Z4563" s="17">
        <f t="shared" si="501"/>
        <v>5.5555555555555554</v>
      </c>
      <c r="AA4563" s="17">
        <f t="shared" si="502"/>
        <v>5.5555555555555554</v>
      </c>
      <c r="AB4563" s="17">
        <f t="shared" si="503"/>
        <v>11.658097686375321</v>
      </c>
      <c r="AC4563" s="17" t="s">
        <v>17655</v>
      </c>
    </row>
    <row r="4564" spans="1:29" x14ac:dyDescent="0.25">
      <c r="A4564" t="s">
        <v>3339</v>
      </c>
      <c r="B4564" s="165" t="s">
        <v>15203</v>
      </c>
      <c r="C4564" t="s">
        <v>15204</v>
      </c>
      <c r="D4564" s="1">
        <v>45190</v>
      </c>
      <c r="E4564">
        <f t="shared" si="498"/>
        <v>18</v>
      </c>
      <c r="F4564" t="s">
        <v>6</v>
      </c>
      <c r="G4564">
        <v>600</v>
      </c>
      <c r="H4564">
        <f t="shared" si="497"/>
        <v>60</v>
      </c>
      <c r="I4564" t="s">
        <v>7</v>
      </c>
      <c r="J4564" t="s">
        <v>8</v>
      </c>
      <c r="K4564" t="s">
        <v>8</v>
      </c>
      <c r="L4564" t="s">
        <v>8</v>
      </c>
      <c r="M4564" t="s">
        <v>6</v>
      </c>
      <c r="N4564" t="str">
        <f t="shared" si="499"/>
        <v>M</v>
      </c>
      <c r="O4564" t="s">
        <v>8</v>
      </c>
      <c r="P4564" t="s">
        <v>8</v>
      </c>
      <c r="Q4564" t="s">
        <v>11</v>
      </c>
      <c r="R4564" t="s">
        <v>8</v>
      </c>
      <c r="S4564" t="str">
        <f t="shared" si="500"/>
        <v>U</v>
      </c>
      <c r="T4564" t="s">
        <v>12</v>
      </c>
      <c r="U4564">
        <v>0.999999999999997</v>
      </c>
      <c r="V4564" t="s">
        <v>11</v>
      </c>
      <c r="W4564" t="e">
        <f>VLOOKUP(Q4564,'PBT Tag Rates'!$B$5:$E$44,4,FALSE)</f>
        <v>#N/A</v>
      </c>
      <c r="X4564">
        <v>1</v>
      </c>
      <c r="Y4564" s="14">
        <f>IFERROR(LOOKUP(H4564,{30,43,48,53,58,63,68,73,78,83,88,93,97},{42,47,52,57,62,67,72,77,82,87,92,99,100}),999)</f>
        <v>62</v>
      </c>
      <c r="Z4564" s="17">
        <f t="shared" si="501"/>
        <v>5.5555555555555554</v>
      </c>
      <c r="AA4564" s="17">
        <f t="shared" si="502"/>
        <v>5.5555555555555554</v>
      </c>
      <c r="AB4564" s="17">
        <f t="shared" si="503"/>
        <v>11.658097686375321</v>
      </c>
      <c r="AC4564" s="17" t="s">
        <v>17654</v>
      </c>
    </row>
    <row r="4565" spans="1:29" x14ac:dyDescent="0.25">
      <c r="A4565" t="s">
        <v>3339</v>
      </c>
      <c r="B4565" s="165" t="s">
        <v>15205</v>
      </c>
      <c r="C4565" t="s">
        <v>15206</v>
      </c>
      <c r="D4565" s="1">
        <v>45190</v>
      </c>
      <c r="E4565">
        <f t="shared" si="498"/>
        <v>18</v>
      </c>
      <c r="F4565" t="s">
        <v>14</v>
      </c>
      <c r="G4565">
        <v>690</v>
      </c>
      <c r="H4565">
        <f t="shared" si="497"/>
        <v>69</v>
      </c>
      <c r="I4565" t="s">
        <v>7</v>
      </c>
      <c r="J4565" t="s">
        <v>8</v>
      </c>
      <c r="K4565" t="s">
        <v>8</v>
      </c>
      <c r="L4565" t="s">
        <v>8</v>
      </c>
      <c r="M4565" t="s">
        <v>14</v>
      </c>
      <c r="N4565" t="str">
        <f t="shared" si="499"/>
        <v>F</v>
      </c>
      <c r="O4565" t="s">
        <v>13521</v>
      </c>
      <c r="P4565" t="s">
        <v>13522</v>
      </c>
      <c r="Q4565" t="s">
        <v>2596</v>
      </c>
      <c r="R4565">
        <v>3</v>
      </c>
      <c r="S4565">
        <f t="shared" si="500"/>
        <v>2020</v>
      </c>
      <c r="T4565" t="s">
        <v>12</v>
      </c>
      <c r="U4565">
        <v>0.999999999999999</v>
      </c>
      <c r="V4565" t="s">
        <v>3169</v>
      </c>
      <c r="W4565">
        <f>VLOOKUP(Q4565,'PBT Tag Rates'!$B$5:$E$44,4,FALSE)</f>
        <v>0.98845608500000004</v>
      </c>
      <c r="X4565">
        <v>1</v>
      </c>
      <c r="Y4565" s="14">
        <f>IFERROR(LOOKUP(H4565,{30,43,48,53,58,63,68,73,78,83,88,93,97},{42,47,52,57,62,67,72,77,82,87,92,99,100}),999)</f>
        <v>72</v>
      </c>
      <c r="Z4565" s="17">
        <f t="shared" si="501"/>
        <v>5.5555555555555554</v>
      </c>
      <c r="AA4565" s="17">
        <f t="shared" si="502"/>
        <v>5.5555555555555554</v>
      </c>
      <c r="AB4565" s="17">
        <f t="shared" si="503"/>
        <v>11.658097686375321</v>
      </c>
      <c r="AC4565" s="17" t="s">
        <v>17654</v>
      </c>
    </row>
    <row r="4566" spans="1:29" x14ac:dyDescent="0.25">
      <c r="A4566" t="s">
        <v>3339</v>
      </c>
      <c r="B4566" s="165" t="s">
        <v>15207</v>
      </c>
      <c r="C4566" t="s">
        <v>15208</v>
      </c>
      <c r="D4566" s="1">
        <v>45190</v>
      </c>
      <c r="E4566">
        <f t="shared" si="498"/>
        <v>18</v>
      </c>
      <c r="F4566" t="s">
        <v>6</v>
      </c>
      <c r="G4566">
        <v>530</v>
      </c>
      <c r="H4566">
        <f t="shared" ref="H4566:H4629" si="504">G4566/10</f>
        <v>53</v>
      </c>
      <c r="I4566" t="s">
        <v>7</v>
      </c>
      <c r="J4566" t="s">
        <v>8</v>
      </c>
      <c r="K4566" t="s">
        <v>8</v>
      </c>
      <c r="L4566" t="s">
        <v>8</v>
      </c>
      <c r="M4566" t="s">
        <v>6</v>
      </c>
      <c r="N4566" t="str">
        <f t="shared" si="499"/>
        <v>M</v>
      </c>
      <c r="O4566" t="s">
        <v>13034</v>
      </c>
      <c r="P4566" t="s">
        <v>13035</v>
      </c>
      <c r="Q4566" t="s">
        <v>3820</v>
      </c>
      <c r="R4566">
        <v>2</v>
      </c>
      <c r="S4566">
        <f t="shared" si="500"/>
        <v>2021</v>
      </c>
      <c r="T4566" t="s">
        <v>12</v>
      </c>
      <c r="U4566">
        <v>1</v>
      </c>
      <c r="V4566" t="s">
        <v>3346</v>
      </c>
      <c r="W4566">
        <f>VLOOKUP(Q4566,'PBT Tag Rates'!$B$5:$E$44,4,FALSE)</f>
        <v>0.98140000000000005</v>
      </c>
      <c r="X4566">
        <v>1</v>
      </c>
      <c r="Y4566" s="14">
        <f>IFERROR(LOOKUP(H4566,{30,43,48,53,58,63,68,73,78,83,88,93,97},{42,47,52,57,62,67,72,77,82,87,92,99,100}),999)</f>
        <v>57</v>
      </c>
      <c r="Z4566" s="17">
        <f t="shared" si="501"/>
        <v>5.5555555555555554</v>
      </c>
      <c r="AA4566" s="17">
        <f t="shared" si="502"/>
        <v>5.5555555555555554</v>
      </c>
      <c r="AB4566" s="17">
        <f t="shared" si="503"/>
        <v>11.658097686375321</v>
      </c>
      <c r="AC4566" s="17" t="s">
        <v>17654</v>
      </c>
    </row>
    <row r="4567" spans="1:29" x14ac:dyDescent="0.25">
      <c r="A4567" t="s">
        <v>3339</v>
      </c>
      <c r="B4567" s="165" t="s">
        <v>15209</v>
      </c>
      <c r="C4567" t="s">
        <v>15210</v>
      </c>
      <c r="D4567" s="1">
        <v>45190</v>
      </c>
      <c r="E4567">
        <f t="shared" ref="E4567:E4630" si="505">IF(D4567&lt;=$D$3,70,18)</f>
        <v>18</v>
      </c>
      <c r="F4567" t="s">
        <v>6</v>
      </c>
      <c r="G4567">
        <v>870</v>
      </c>
      <c r="H4567">
        <f t="shared" si="504"/>
        <v>87</v>
      </c>
      <c r="I4567" t="s">
        <v>9</v>
      </c>
      <c r="J4567">
        <v>1</v>
      </c>
      <c r="K4567" t="s">
        <v>8</v>
      </c>
      <c r="L4567" t="s">
        <v>8</v>
      </c>
      <c r="M4567" t="s">
        <v>6</v>
      </c>
      <c r="N4567" t="str">
        <f t="shared" ref="N4567:N4630" si="506">IF(M4567="U",F4567,M4567)</f>
        <v>M</v>
      </c>
      <c r="O4567" t="s">
        <v>2801</v>
      </c>
      <c r="P4567" t="s">
        <v>4700</v>
      </c>
      <c r="Q4567" t="s">
        <v>221</v>
      </c>
      <c r="R4567">
        <v>4</v>
      </c>
      <c r="S4567">
        <f t="shared" ref="S4567:S4630" si="507">IFERROR($S$3-R4567,"U")</f>
        <v>2019</v>
      </c>
      <c r="T4567" t="s">
        <v>12</v>
      </c>
      <c r="U4567">
        <v>0.999999999999998</v>
      </c>
      <c r="V4567" t="s">
        <v>3396</v>
      </c>
      <c r="W4567">
        <f>VLOOKUP(Q4567,'PBT Tag Rates'!$B$5:$E$44,4,FALSE)</f>
        <v>0.95971980899999998</v>
      </c>
      <c r="X4567">
        <v>1</v>
      </c>
      <c r="Y4567" s="14">
        <f>IFERROR(LOOKUP(H4567,{30,43,48,53,58,63,68,73,78,83,88,93,97},{42,47,52,57,62,67,72,77,82,87,92,99,100}),999)</f>
        <v>87</v>
      </c>
      <c r="Z4567" s="17">
        <f t="shared" ref="Z4567:Z4630" si="508">IF(D4567&lt;$D$3,X4567/$Z$3,X4567/$Z$4)</f>
        <v>5.5555555555555554</v>
      </c>
      <c r="AA4567" s="17">
        <f t="shared" si="502"/>
        <v>5.5555555555555554</v>
      </c>
      <c r="AB4567" s="17">
        <f t="shared" si="503"/>
        <v>11.658097686375321</v>
      </c>
      <c r="AC4567" s="17" t="s">
        <v>17655</v>
      </c>
    </row>
    <row r="4568" spans="1:29" x14ac:dyDescent="0.25">
      <c r="A4568" t="s">
        <v>3339</v>
      </c>
      <c r="B4568" s="165" t="s">
        <v>15211</v>
      </c>
      <c r="C4568" t="s">
        <v>15212</v>
      </c>
      <c r="D4568" s="1">
        <v>45190</v>
      </c>
      <c r="E4568">
        <f t="shared" si="505"/>
        <v>18</v>
      </c>
      <c r="F4568" t="s">
        <v>14</v>
      </c>
      <c r="G4568">
        <v>750</v>
      </c>
      <c r="H4568">
        <f t="shared" si="504"/>
        <v>75</v>
      </c>
      <c r="I4568" t="s">
        <v>7</v>
      </c>
      <c r="J4568" t="s">
        <v>8</v>
      </c>
      <c r="K4568" t="s">
        <v>8</v>
      </c>
      <c r="L4568" t="s">
        <v>8</v>
      </c>
      <c r="M4568" t="s">
        <v>14</v>
      </c>
      <c r="N4568" t="str">
        <f t="shared" si="506"/>
        <v>F</v>
      </c>
      <c r="O4568" t="s">
        <v>8</v>
      </c>
      <c r="P4568" t="s">
        <v>8</v>
      </c>
      <c r="Q4568" t="s">
        <v>11</v>
      </c>
      <c r="R4568" t="s">
        <v>8</v>
      </c>
      <c r="S4568" t="str">
        <f t="shared" si="507"/>
        <v>U</v>
      </c>
      <c r="T4568" t="s">
        <v>12</v>
      </c>
      <c r="U4568">
        <v>0.999999999999997</v>
      </c>
      <c r="V4568" t="s">
        <v>11</v>
      </c>
      <c r="W4568" t="e">
        <f>VLOOKUP(Q4568,'PBT Tag Rates'!$B$5:$E$44,4,FALSE)</f>
        <v>#N/A</v>
      </c>
      <c r="X4568">
        <v>1</v>
      </c>
      <c r="Y4568" s="14">
        <f>IFERROR(LOOKUP(H4568,{30,43,48,53,58,63,68,73,78,83,88,93,97},{42,47,52,57,62,67,72,77,82,87,92,99,100}),999)</f>
        <v>77</v>
      </c>
      <c r="Z4568" s="17">
        <f t="shared" si="508"/>
        <v>5.5555555555555554</v>
      </c>
      <c r="AA4568" s="17">
        <f t="shared" si="502"/>
        <v>5.5555555555555554</v>
      </c>
      <c r="AB4568" s="17">
        <f t="shared" si="503"/>
        <v>11.658097686375321</v>
      </c>
      <c r="AC4568" s="17" t="s">
        <v>17654</v>
      </c>
    </row>
    <row r="4569" spans="1:29" x14ac:dyDescent="0.25">
      <c r="A4569" t="s">
        <v>3339</v>
      </c>
      <c r="B4569" s="165" t="s">
        <v>15213</v>
      </c>
      <c r="C4569" t="s">
        <v>15214</v>
      </c>
      <c r="D4569" s="1">
        <v>45190</v>
      </c>
      <c r="E4569">
        <f t="shared" si="505"/>
        <v>18</v>
      </c>
      <c r="F4569" t="s">
        <v>6</v>
      </c>
      <c r="G4569">
        <v>740</v>
      </c>
      <c r="H4569">
        <f t="shared" si="504"/>
        <v>74</v>
      </c>
      <c r="I4569" t="s">
        <v>7</v>
      </c>
      <c r="J4569" t="s">
        <v>8</v>
      </c>
      <c r="K4569" t="s">
        <v>8</v>
      </c>
      <c r="L4569" t="s">
        <v>8</v>
      </c>
      <c r="M4569" t="s">
        <v>6</v>
      </c>
      <c r="N4569" t="str">
        <f t="shared" si="506"/>
        <v>M</v>
      </c>
      <c r="O4569" t="s">
        <v>1081</v>
      </c>
      <c r="P4569" t="s">
        <v>1082</v>
      </c>
      <c r="Q4569" t="s">
        <v>221</v>
      </c>
      <c r="R4569">
        <v>4</v>
      </c>
      <c r="S4569">
        <f t="shared" si="507"/>
        <v>2019</v>
      </c>
      <c r="T4569" t="s">
        <v>12</v>
      </c>
      <c r="U4569">
        <v>0.999999999999994</v>
      </c>
      <c r="V4569" t="s">
        <v>3386</v>
      </c>
      <c r="W4569">
        <f>VLOOKUP(Q4569,'PBT Tag Rates'!$B$5:$E$44,4,FALSE)</f>
        <v>0.95971980899999998</v>
      </c>
      <c r="X4569">
        <v>1</v>
      </c>
      <c r="Y4569" s="14">
        <f>IFERROR(LOOKUP(H4569,{30,43,48,53,58,63,68,73,78,83,88,93,97},{42,47,52,57,62,67,72,77,82,87,92,99,100}),999)</f>
        <v>77</v>
      </c>
      <c r="Z4569" s="17">
        <f t="shared" si="508"/>
        <v>5.5555555555555554</v>
      </c>
      <c r="AA4569" s="17">
        <f t="shared" si="502"/>
        <v>5.5555555555555554</v>
      </c>
      <c r="AB4569" s="17">
        <f t="shared" si="503"/>
        <v>11.658097686375321</v>
      </c>
      <c r="AC4569" s="17" t="s">
        <v>17654</v>
      </c>
    </row>
    <row r="4570" spans="1:29" x14ac:dyDescent="0.25">
      <c r="A4570" t="s">
        <v>3339</v>
      </c>
      <c r="B4570" s="165" t="s">
        <v>15215</v>
      </c>
      <c r="C4570" t="s">
        <v>15216</v>
      </c>
      <c r="D4570" s="1">
        <v>45190</v>
      </c>
      <c r="E4570">
        <f t="shared" si="505"/>
        <v>18</v>
      </c>
      <c r="F4570" t="s">
        <v>6</v>
      </c>
      <c r="G4570">
        <v>660</v>
      </c>
      <c r="H4570">
        <f t="shared" si="504"/>
        <v>66</v>
      </c>
      <c r="I4570" t="s">
        <v>7</v>
      </c>
      <c r="J4570" t="s">
        <v>8</v>
      </c>
      <c r="K4570" t="s">
        <v>8</v>
      </c>
      <c r="L4570" t="s">
        <v>8</v>
      </c>
      <c r="M4570" t="s">
        <v>6</v>
      </c>
      <c r="N4570" t="str">
        <f t="shared" si="506"/>
        <v>M</v>
      </c>
      <c r="O4570" t="s">
        <v>1403</v>
      </c>
      <c r="P4570" t="s">
        <v>1860</v>
      </c>
      <c r="Q4570" t="s">
        <v>918</v>
      </c>
      <c r="R4570">
        <v>3</v>
      </c>
      <c r="S4570">
        <f t="shared" si="507"/>
        <v>2020</v>
      </c>
      <c r="T4570" t="s">
        <v>12</v>
      </c>
      <c r="U4570">
        <v>1</v>
      </c>
      <c r="V4570" t="s">
        <v>3357</v>
      </c>
      <c r="W4570">
        <f>VLOOKUP(Q4570,'PBT Tag Rates'!$B$5:$E$44,4,FALSE)</f>
        <v>0.98961045999999997</v>
      </c>
      <c r="X4570">
        <v>1</v>
      </c>
      <c r="Y4570" s="14">
        <f>IFERROR(LOOKUP(H4570,{30,43,48,53,58,63,68,73,78,83,88,93,97},{42,47,52,57,62,67,72,77,82,87,92,99,100}),999)</f>
        <v>67</v>
      </c>
      <c r="Z4570" s="17">
        <f t="shared" si="508"/>
        <v>5.5555555555555554</v>
      </c>
      <c r="AA4570" s="17">
        <f t="shared" si="502"/>
        <v>5.5555555555555554</v>
      </c>
      <c r="AB4570" s="17">
        <f t="shared" si="503"/>
        <v>11.658097686375321</v>
      </c>
      <c r="AC4570" s="17" t="s">
        <v>17654</v>
      </c>
    </row>
    <row r="4571" spans="1:29" x14ac:dyDescent="0.25">
      <c r="A4571" t="s">
        <v>3339</v>
      </c>
      <c r="B4571" s="165" t="s">
        <v>15217</v>
      </c>
      <c r="C4571" t="s">
        <v>15218</v>
      </c>
      <c r="D4571" s="1">
        <v>45190</v>
      </c>
      <c r="E4571">
        <f t="shared" si="505"/>
        <v>18</v>
      </c>
      <c r="F4571" t="s">
        <v>14</v>
      </c>
      <c r="G4571">
        <v>750</v>
      </c>
      <c r="H4571">
        <f t="shared" si="504"/>
        <v>75</v>
      </c>
      <c r="I4571" t="s">
        <v>7</v>
      </c>
      <c r="J4571" t="s">
        <v>8</v>
      </c>
      <c r="K4571" t="s">
        <v>8</v>
      </c>
      <c r="L4571" t="s">
        <v>8</v>
      </c>
      <c r="M4571" t="s">
        <v>14</v>
      </c>
      <c r="N4571" t="str">
        <f t="shared" si="506"/>
        <v>F</v>
      </c>
      <c r="O4571" t="s">
        <v>8</v>
      </c>
      <c r="P4571" t="s">
        <v>8</v>
      </c>
      <c r="Q4571" t="s">
        <v>11</v>
      </c>
      <c r="R4571" t="s">
        <v>8</v>
      </c>
      <c r="S4571" t="str">
        <f t="shared" si="507"/>
        <v>U</v>
      </c>
      <c r="T4571" t="s">
        <v>12</v>
      </c>
      <c r="U4571">
        <v>0.999999999999997</v>
      </c>
      <c r="V4571" t="s">
        <v>11</v>
      </c>
      <c r="W4571" t="e">
        <f>VLOOKUP(Q4571,'PBT Tag Rates'!$B$5:$E$44,4,FALSE)</f>
        <v>#N/A</v>
      </c>
      <c r="X4571">
        <v>1</v>
      </c>
      <c r="Y4571" s="14">
        <f>IFERROR(LOOKUP(H4571,{30,43,48,53,58,63,68,73,78,83,88,93,97},{42,47,52,57,62,67,72,77,82,87,92,99,100}),999)</f>
        <v>77</v>
      </c>
      <c r="Z4571" s="17">
        <f t="shared" si="508"/>
        <v>5.5555555555555554</v>
      </c>
      <c r="AA4571" s="17">
        <f t="shared" si="502"/>
        <v>5.5555555555555554</v>
      </c>
      <c r="AB4571" s="17">
        <f t="shared" si="503"/>
        <v>11.658097686375321</v>
      </c>
      <c r="AC4571" s="17" t="s">
        <v>17654</v>
      </c>
    </row>
    <row r="4572" spans="1:29" x14ac:dyDescent="0.25">
      <c r="A4572" t="s">
        <v>3339</v>
      </c>
      <c r="B4572" s="165" t="s">
        <v>15219</v>
      </c>
      <c r="C4572" t="s">
        <v>15220</v>
      </c>
      <c r="D4572" s="1">
        <v>45190</v>
      </c>
      <c r="E4572">
        <f t="shared" si="505"/>
        <v>18</v>
      </c>
      <c r="F4572" t="s">
        <v>6</v>
      </c>
      <c r="G4572">
        <v>530</v>
      </c>
      <c r="H4572">
        <f t="shared" si="504"/>
        <v>53</v>
      </c>
      <c r="I4572" t="s">
        <v>9</v>
      </c>
      <c r="J4572">
        <v>1</v>
      </c>
      <c r="K4572" t="s">
        <v>8</v>
      </c>
      <c r="L4572" t="s">
        <v>8</v>
      </c>
      <c r="M4572" t="s">
        <v>6</v>
      </c>
      <c r="N4572" t="str">
        <f t="shared" si="506"/>
        <v>M</v>
      </c>
      <c r="O4572" t="s">
        <v>15221</v>
      </c>
      <c r="P4572" t="s">
        <v>15222</v>
      </c>
      <c r="Q4572" t="s">
        <v>918</v>
      </c>
      <c r="R4572">
        <v>3</v>
      </c>
      <c r="S4572">
        <f t="shared" si="507"/>
        <v>2020</v>
      </c>
      <c r="T4572" t="s">
        <v>12</v>
      </c>
      <c r="U4572">
        <v>0.999999999999998</v>
      </c>
      <c r="V4572" t="s">
        <v>3951</v>
      </c>
      <c r="W4572">
        <f>VLOOKUP(Q4572,'PBT Tag Rates'!$B$5:$E$44,4,FALSE)</f>
        <v>0.98961045999999997</v>
      </c>
      <c r="X4572">
        <v>1</v>
      </c>
      <c r="Y4572" s="14">
        <f>IFERROR(LOOKUP(H4572,{30,43,48,53,58,63,68,73,78,83,88,93,97},{42,47,52,57,62,67,72,77,82,87,92,99,100}),999)</f>
        <v>57</v>
      </c>
      <c r="Z4572" s="17">
        <f t="shared" si="508"/>
        <v>5.5555555555555554</v>
      </c>
      <c r="AA4572" s="17">
        <f t="shared" si="502"/>
        <v>5.5555555555555554</v>
      </c>
      <c r="AB4572" s="17">
        <f t="shared" si="503"/>
        <v>11.658097686375321</v>
      </c>
      <c r="AC4572" s="17" t="s">
        <v>17655</v>
      </c>
    </row>
    <row r="4573" spans="1:29" x14ac:dyDescent="0.25">
      <c r="A4573" t="s">
        <v>3339</v>
      </c>
      <c r="B4573" s="165" t="s">
        <v>15223</v>
      </c>
      <c r="C4573" t="s">
        <v>15224</v>
      </c>
      <c r="D4573" s="1">
        <v>45190</v>
      </c>
      <c r="E4573">
        <f t="shared" si="505"/>
        <v>18</v>
      </c>
      <c r="F4573" t="s">
        <v>14</v>
      </c>
      <c r="G4573">
        <v>790</v>
      </c>
      <c r="H4573">
        <f t="shared" si="504"/>
        <v>79</v>
      </c>
      <c r="I4573" t="s">
        <v>9</v>
      </c>
      <c r="J4573">
        <v>1</v>
      </c>
      <c r="K4573" t="s">
        <v>8</v>
      </c>
      <c r="L4573" t="s">
        <v>8</v>
      </c>
      <c r="M4573" t="s">
        <v>6</v>
      </c>
      <c r="N4573" t="str">
        <f t="shared" si="506"/>
        <v>M</v>
      </c>
      <c r="O4573" t="s">
        <v>27</v>
      </c>
      <c r="P4573" t="s">
        <v>2187</v>
      </c>
      <c r="Q4573" t="s">
        <v>15</v>
      </c>
      <c r="R4573">
        <v>5</v>
      </c>
      <c r="S4573">
        <f t="shared" si="507"/>
        <v>2018</v>
      </c>
      <c r="T4573" t="s">
        <v>12</v>
      </c>
      <c r="U4573">
        <v>1</v>
      </c>
      <c r="V4573" t="s">
        <v>3951</v>
      </c>
      <c r="W4573">
        <f>VLOOKUP(Q4573,'PBT Tag Rates'!$B$5:$E$44,4,FALSE)</f>
        <v>0.80551598400000002</v>
      </c>
      <c r="X4573">
        <v>1</v>
      </c>
      <c r="Y4573" s="14">
        <f>IFERROR(LOOKUP(H4573,{30,43,48,53,58,63,68,73,78,83,88,93,97},{42,47,52,57,62,67,72,77,82,87,92,99,100}),999)</f>
        <v>82</v>
      </c>
      <c r="Z4573" s="17">
        <f t="shared" si="508"/>
        <v>5.5555555555555554</v>
      </c>
      <c r="AA4573" s="17">
        <f t="shared" si="502"/>
        <v>5.5555555555555554</v>
      </c>
      <c r="AB4573" s="17">
        <f t="shared" si="503"/>
        <v>11.658097686375321</v>
      </c>
      <c r="AC4573" s="17" t="s">
        <v>17655</v>
      </c>
    </row>
    <row r="4574" spans="1:29" x14ac:dyDescent="0.25">
      <c r="A4574" t="s">
        <v>3339</v>
      </c>
      <c r="B4574" s="165" t="s">
        <v>15225</v>
      </c>
      <c r="C4574" t="s">
        <v>15226</v>
      </c>
      <c r="D4574" s="1">
        <v>45190</v>
      </c>
      <c r="E4574">
        <f t="shared" si="505"/>
        <v>18</v>
      </c>
      <c r="F4574" t="s">
        <v>6</v>
      </c>
      <c r="G4574">
        <v>630</v>
      </c>
      <c r="H4574">
        <f t="shared" si="504"/>
        <v>63</v>
      </c>
      <c r="I4574" t="s">
        <v>9</v>
      </c>
      <c r="J4574">
        <v>1</v>
      </c>
      <c r="K4574" t="s">
        <v>8</v>
      </c>
      <c r="L4574" t="s">
        <v>8</v>
      </c>
      <c r="M4574" t="s">
        <v>6</v>
      </c>
      <c r="N4574" t="str">
        <f t="shared" si="506"/>
        <v>M</v>
      </c>
      <c r="O4574" t="s">
        <v>4907</v>
      </c>
      <c r="P4574" t="s">
        <v>4908</v>
      </c>
      <c r="Q4574" t="s">
        <v>221</v>
      </c>
      <c r="R4574">
        <v>4</v>
      </c>
      <c r="S4574">
        <f t="shared" si="507"/>
        <v>2019</v>
      </c>
      <c r="T4574" t="s">
        <v>12</v>
      </c>
      <c r="U4574">
        <v>0.999999999999999</v>
      </c>
      <c r="V4574" t="s">
        <v>3951</v>
      </c>
      <c r="W4574">
        <f>VLOOKUP(Q4574,'PBT Tag Rates'!$B$5:$E$44,4,FALSE)</f>
        <v>0.95971980899999998</v>
      </c>
      <c r="X4574">
        <v>1</v>
      </c>
      <c r="Y4574" s="14">
        <f>IFERROR(LOOKUP(H4574,{30,43,48,53,58,63,68,73,78,83,88,93,97},{42,47,52,57,62,67,72,77,82,87,92,99,100}),999)</f>
        <v>67</v>
      </c>
      <c r="Z4574" s="17">
        <f t="shared" si="508"/>
        <v>5.5555555555555554</v>
      </c>
      <c r="AA4574" s="17">
        <f t="shared" si="502"/>
        <v>5.5555555555555554</v>
      </c>
      <c r="AB4574" s="17">
        <f t="shared" si="503"/>
        <v>11.658097686375321</v>
      </c>
      <c r="AC4574" s="17" t="s">
        <v>17655</v>
      </c>
    </row>
    <row r="4575" spans="1:29" x14ac:dyDescent="0.25">
      <c r="A4575" t="s">
        <v>3339</v>
      </c>
      <c r="B4575" s="165" t="s">
        <v>15227</v>
      </c>
      <c r="C4575" t="s">
        <v>15228</v>
      </c>
      <c r="D4575" s="1">
        <v>45190</v>
      </c>
      <c r="E4575">
        <f t="shared" si="505"/>
        <v>18</v>
      </c>
      <c r="F4575" t="s">
        <v>6</v>
      </c>
      <c r="G4575">
        <v>580</v>
      </c>
      <c r="H4575">
        <f t="shared" si="504"/>
        <v>58</v>
      </c>
      <c r="I4575" t="s">
        <v>7</v>
      </c>
      <c r="J4575" t="s">
        <v>8</v>
      </c>
      <c r="K4575" t="s">
        <v>8</v>
      </c>
      <c r="L4575" t="s">
        <v>8</v>
      </c>
      <c r="M4575" t="s">
        <v>6</v>
      </c>
      <c r="N4575" t="str">
        <f t="shared" si="506"/>
        <v>M</v>
      </c>
      <c r="O4575" t="s">
        <v>2717</v>
      </c>
      <c r="P4575" t="s">
        <v>2830</v>
      </c>
      <c r="Q4575" t="s">
        <v>918</v>
      </c>
      <c r="R4575">
        <v>3</v>
      </c>
      <c r="S4575">
        <f t="shared" si="507"/>
        <v>2020</v>
      </c>
      <c r="T4575" t="s">
        <v>12</v>
      </c>
      <c r="U4575">
        <v>1</v>
      </c>
      <c r="V4575" t="s">
        <v>3346</v>
      </c>
      <c r="W4575">
        <f>VLOOKUP(Q4575,'PBT Tag Rates'!$B$5:$E$44,4,FALSE)</f>
        <v>0.98961045999999997</v>
      </c>
      <c r="X4575">
        <v>1</v>
      </c>
      <c r="Y4575" s="14">
        <f>IFERROR(LOOKUP(H4575,{30,43,48,53,58,63,68,73,78,83,88,93,97},{42,47,52,57,62,67,72,77,82,87,92,99,100}),999)</f>
        <v>62</v>
      </c>
      <c r="Z4575" s="17">
        <f t="shared" si="508"/>
        <v>5.5555555555555554</v>
      </c>
      <c r="AA4575" s="17">
        <f t="shared" si="502"/>
        <v>5.5555555555555554</v>
      </c>
      <c r="AB4575" s="17">
        <f t="shared" si="503"/>
        <v>11.658097686375321</v>
      </c>
      <c r="AC4575" s="17" t="s">
        <v>17654</v>
      </c>
    </row>
    <row r="4576" spans="1:29" x14ac:dyDescent="0.25">
      <c r="A4576" t="s">
        <v>3339</v>
      </c>
      <c r="B4576" s="165" t="s">
        <v>15229</v>
      </c>
      <c r="C4576" t="s">
        <v>15230</v>
      </c>
      <c r="D4576" s="1">
        <v>45190</v>
      </c>
      <c r="E4576">
        <f t="shared" si="505"/>
        <v>18</v>
      </c>
      <c r="F4576" t="s">
        <v>14</v>
      </c>
      <c r="G4576">
        <v>790</v>
      </c>
      <c r="H4576">
        <f t="shared" si="504"/>
        <v>79</v>
      </c>
      <c r="I4576" t="s">
        <v>7</v>
      </c>
      <c r="J4576" t="s">
        <v>8</v>
      </c>
      <c r="K4576" t="s">
        <v>8</v>
      </c>
      <c r="L4576" t="s">
        <v>8</v>
      </c>
      <c r="M4576" t="s">
        <v>14</v>
      </c>
      <c r="N4576" t="str">
        <f t="shared" si="506"/>
        <v>F</v>
      </c>
      <c r="O4576" t="s">
        <v>8</v>
      </c>
      <c r="P4576" t="s">
        <v>8</v>
      </c>
      <c r="Q4576" t="s">
        <v>11</v>
      </c>
      <c r="R4576" t="s">
        <v>8</v>
      </c>
      <c r="S4576" t="str">
        <f t="shared" si="507"/>
        <v>U</v>
      </c>
      <c r="T4576" t="s">
        <v>12</v>
      </c>
      <c r="U4576">
        <v>1</v>
      </c>
      <c r="V4576" t="s">
        <v>11</v>
      </c>
      <c r="W4576" t="e">
        <f>VLOOKUP(Q4576,'PBT Tag Rates'!$B$5:$E$44,4,FALSE)</f>
        <v>#N/A</v>
      </c>
      <c r="X4576">
        <v>1</v>
      </c>
      <c r="Y4576" s="14">
        <f>IFERROR(LOOKUP(H4576,{30,43,48,53,58,63,68,73,78,83,88,93,97},{42,47,52,57,62,67,72,77,82,87,92,99,100}),999)</f>
        <v>82</v>
      </c>
      <c r="Z4576" s="17">
        <f t="shared" si="508"/>
        <v>5.5555555555555554</v>
      </c>
      <c r="AA4576" s="17">
        <f t="shared" si="502"/>
        <v>5.5555555555555554</v>
      </c>
      <c r="AB4576" s="17">
        <f t="shared" si="503"/>
        <v>11.658097686375321</v>
      </c>
      <c r="AC4576" s="17" t="s">
        <v>17654</v>
      </c>
    </row>
    <row r="4577" spans="1:29" x14ac:dyDescent="0.25">
      <c r="A4577" t="s">
        <v>3339</v>
      </c>
      <c r="B4577" s="165" t="s">
        <v>15231</v>
      </c>
      <c r="C4577" t="s">
        <v>15232</v>
      </c>
      <c r="D4577" s="1">
        <v>45190</v>
      </c>
      <c r="E4577">
        <f t="shared" si="505"/>
        <v>18</v>
      </c>
      <c r="F4577" t="s">
        <v>14</v>
      </c>
      <c r="G4577">
        <v>700</v>
      </c>
      <c r="H4577">
        <f t="shared" si="504"/>
        <v>70</v>
      </c>
      <c r="I4577" t="s">
        <v>7</v>
      </c>
      <c r="J4577" t="s">
        <v>8</v>
      </c>
      <c r="K4577" t="s">
        <v>8</v>
      </c>
      <c r="L4577" t="s">
        <v>8</v>
      </c>
      <c r="M4577" t="s">
        <v>14</v>
      </c>
      <c r="N4577" t="str">
        <f t="shared" si="506"/>
        <v>F</v>
      </c>
      <c r="O4577" t="s">
        <v>15233</v>
      </c>
      <c r="P4577" t="s">
        <v>15234</v>
      </c>
      <c r="Q4577" t="s">
        <v>918</v>
      </c>
      <c r="R4577">
        <v>3</v>
      </c>
      <c r="S4577">
        <f t="shared" si="507"/>
        <v>2020</v>
      </c>
      <c r="T4577" t="s">
        <v>12</v>
      </c>
      <c r="U4577">
        <v>1</v>
      </c>
      <c r="V4577" t="s">
        <v>3346</v>
      </c>
      <c r="W4577">
        <f>VLOOKUP(Q4577,'PBT Tag Rates'!$B$5:$E$44,4,FALSE)</f>
        <v>0.98961045999999997</v>
      </c>
      <c r="X4577">
        <v>1</v>
      </c>
      <c r="Y4577" s="14">
        <f>IFERROR(LOOKUP(H4577,{30,43,48,53,58,63,68,73,78,83,88,93,97},{42,47,52,57,62,67,72,77,82,87,92,99,100}),999)</f>
        <v>72</v>
      </c>
      <c r="Z4577" s="17">
        <f t="shared" si="508"/>
        <v>5.5555555555555554</v>
      </c>
      <c r="AA4577" s="17">
        <f t="shared" si="502"/>
        <v>5.5555555555555554</v>
      </c>
      <c r="AB4577" s="17">
        <f t="shared" si="503"/>
        <v>11.658097686375321</v>
      </c>
      <c r="AC4577" s="17" t="s">
        <v>17654</v>
      </c>
    </row>
    <row r="4578" spans="1:29" x14ac:dyDescent="0.25">
      <c r="A4578" t="s">
        <v>3339</v>
      </c>
      <c r="B4578" s="165" t="s">
        <v>15235</v>
      </c>
      <c r="C4578" t="s">
        <v>15236</v>
      </c>
      <c r="D4578" s="1">
        <v>45190</v>
      </c>
      <c r="E4578">
        <f t="shared" si="505"/>
        <v>18</v>
      </c>
      <c r="F4578" t="s">
        <v>6</v>
      </c>
      <c r="G4578">
        <v>340</v>
      </c>
      <c r="H4578">
        <f t="shared" si="504"/>
        <v>34</v>
      </c>
      <c r="I4578" t="s">
        <v>9</v>
      </c>
      <c r="J4578">
        <v>1</v>
      </c>
      <c r="K4578" t="s">
        <v>8</v>
      </c>
      <c r="L4578" t="s">
        <v>8</v>
      </c>
      <c r="M4578" t="s">
        <v>6</v>
      </c>
      <c r="N4578" t="str">
        <f t="shared" si="506"/>
        <v>M</v>
      </c>
      <c r="O4578" t="s">
        <v>15237</v>
      </c>
      <c r="P4578" t="s">
        <v>15238</v>
      </c>
      <c r="Q4578" t="s">
        <v>3820</v>
      </c>
      <c r="R4578">
        <v>2</v>
      </c>
      <c r="S4578">
        <f t="shared" si="507"/>
        <v>2021</v>
      </c>
      <c r="T4578" t="s">
        <v>12</v>
      </c>
      <c r="U4578">
        <v>0.999999999999999</v>
      </c>
      <c r="V4578" t="s">
        <v>3951</v>
      </c>
      <c r="W4578">
        <f>VLOOKUP(Q4578,'PBT Tag Rates'!$B$5:$E$44,4,FALSE)</f>
        <v>0.98140000000000005</v>
      </c>
      <c r="X4578">
        <v>1</v>
      </c>
      <c r="Y4578" s="14">
        <f>IFERROR(LOOKUP(H4578,{30,43,48,53,58,63,68,73,78,83,88,93,97},{42,47,52,57,62,67,72,77,82,87,92,99,100}),999)</f>
        <v>42</v>
      </c>
      <c r="Z4578" s="17">
        <f t="shared" si="508"/>
        <v>5.5555555555555554</v>
      </c>
      <c r="AA4578" s="17">
        <f t="shared" si="502"/>
        <v>5.5555555555555554</v>
      </c>
      <c r="AB4578" s="17">
        <f t="shared" si="503"/>
        <v>11.658097686375321</v>
      </c>
      <c r="AC4578" s="17" t="s">
        <v>17655</v>
      </c>
    </row>
    <row r="4579" spans="1:29" x14ac:dyDescent="0.25">
      <c r="A4579" t="s">
        <v>3339</v>
      </c>
      <c r="B4579" s="165" t="s">
        <v>15239</v>
      </c>
      <c r="C4579" t="s">
        <v>15240</v>
      </c>
      <c r="D4579" s="1">
        <v>45190</v>
      </c>
      <c r="E4579">
        <f t="shared" si="505"/>
        <v>18</v>
      </c>
      <c r="F4579" t="s">
        <v>6</v>
      </c>
      <c r="G4579">
        <v>560</v>
      </c>
      <c r="H4579">
        <f t="shared" si="504"/>
        <v>56</v>
      </c>
      <c r="I4579" t="s">
        <v>7</v>
      </c>
      <c r="J4579" t="s">
        <v>8</v>
      </c>
      <c r="K4579" t="s">
        <v>8</v>
      </c>
      <c r="L4579" t="s">
        <v>8</v>
      </c>
      <c r="M4579" t="s">
        <v>6</v>
      </c>
      <c r="N4579" t="str">
        <f t="shared" si="506"/>
        <v>M</v>
      </c>
      <c r="O4579" t="s">
        <v>8</v>
      </c>
      <c r="P4579" t="s">
        <v>8</v>
      </c>
      <c r="Q4579" t="s">
        <v>11</v>
      </c>
      <c r="R4579" t="s">
        <v>8</v>
      </c>
      <c r="S4579" t="str">
        <f t="shared" si="507"/>
        <v>U</v>
      </c>
      <c r="T4579" t="s">
        <v>12</v>
      </c>
      <c r="U4579">
        <v>0.999999999999998</v>
      </c>
      <c r="V4579" t="s">
        <v>11</v>
      </c>
      <c r="W4579" t="e">
        <f>VLOOKUP(Q4579,'PBT Tag Rates'!$B$5:$E$44,4,FALSE)</f>
        <v>#N/A</v>
      </c>
      <c r="X4579">
        <v>1</v>
      </c>
      <c r="Y4579" s="14">
        <f>IFERROR(LOOKUP(H4579,{30,43,48,53,58,63,68,73,78,83,88,93,97},{42,47,52,57,62,67,72,77,82,87,92,99,100}),999)</f>
        <v>57</v>
      </c>
      <c r="Z4579" s="17">
        <f t="shared" si="508"/>
        <v>5.5555555555555554</v>
      </c>
      <c r="AA4579" s="17">
        <f t="shared" si="502"/>
        <v>5.5555555555555554</v>
      </c>
      <c r="AB4579" s="17">
        <f t="shared" si="503"/>
        <v>11.658097686375321</v>
      </c>
      <c r="AC4579" s="17" t="s">
        <v>17654</v>
      </c>
    </row>
    <row r="4580" spans="1:29" x14ac:dyDescent="0.25">
      <c r="A4580" t="s">
        <v>3339</v>
      </c>
      <c r="B4580" s="165" t="s">
        <v>15241</v>
      </c>
      <c r="C4580" t="s">
        <v>15242</v>
      </c>
      <c r="D4580" s="1">
        <v>45190</v>
      </c>
      <c r="E4580">
        <f t="shared" si="505"/>
        <v>18</v>
      </c>
      <c r="F4580" t="s">
        <v>6</v>
      </c>
      <c r="G4580">
        <v>480</v>
      </c>
      <c r="H4580">
        <f t="shared" si="504"/>
        <v>48</v>
      </c>
      <c r="I4580" t="s">
        <v>7</v>
      </c>
      <c r="J4580" t="s">
        <v>8</v>
      </c>
      <c r="K4580" t="s">
        <v>8</v>
      </c>
      <c r="L4580" t="s">
        <v>8</v>
      </c>
      <c r="M4580" t="s">
        <v>6</v>
      </c>
      <c r="N4580" t="str">
        <f t="shared" si="506"/>
        <v>M</v>
      </c>
      <c r="O4580" t="s">
        <v>14666</v>
      </c>
      <c r="P4580" t="s">
        <v>14667</v>
      </c>
      <c r="Q4580" t="s">
        <v>3820</v>
      </c>
      <c r="R4580">
        <v>2</v>
      </c>
      <c r="S4580">
        <f t="shared" si="507"/>
        <v>2021</v>
      </c>
      <c r="T4580" t="s">
        <v>12</v>
      </c>
      <c r="U4580">
        <v>1</v>
      </c>
      <c r="V4580" t="s">
        <v>3357</v>
      </c>
      <c r="W4580">
        <f>VLOOKUP(Q4580,'PBT Tag Rates'!$B$5:$E$44,4,FALSE)</f>
        <v>0.98140000000000005</v>
      </c>
      <c r="X4580">
        <v>1</v>
      </c>
      <c r="Y4580" s="14">
        <f>IFERROR(LOOKUP(H4580,{30,43,48,53,58,63,68,73,78,83,88,93,97},{42,47,52,57,62,67,72,77,82,87,92,99,100}),999)</f>
        <v>52</v>
      </c>
      <c r="Z4580" s="17">
        <f t="shared" si="508"/>
        <v>5.5555555555555554</v>
      </c>
      <c r="AA4580" s="17">
        <f t="shared" si="502"/>
        <v>5.5555555555555554</v>
      </c>
      <c r="AB4580" s="17">
        <f t="shared" si="503"/>
        <v>11.658097686375321</v>
      </c>
      <c r="AC4580" s="17" t="s">
        <v>17654</v>
      </c>
    </row>
    <row r="4581" spans="1:29" x14ac:dyDescent="0.25">
      <c r="A4581" t="s">
        <v>3339</v>
      </c>
      <c r="B4581" s="165" t="s">
        <v>15243</v>
      </c>
      <c r="C4581" t="s">
        <v>15244</v>
      </c>
      <c r="D4581" s="1">
        <v>45190</v>
      </c>
      <c r="E4581">
        <f t="shared" si="505"/>
        <v>18</v>
      </c>
      <c r="F4581" t="s">
        <v>14</v>
      </c>
      <c r="G4581">
        <v>710</v>
      </c>
      <c r="H4581">
        <f t="shared" si="504"/>
        <v>71</v>
      </c>
      <c r="I4581" t="s">
        <v>7</v>
      </c>
      <c r="J4581" t="s">
        <v>8</v>
      </c>
      <c r="K4581" t="s">
        <v>8</v>
      </c>
      <c r="L4581" t="s">
        <v>8</v>
      </c>
      <c r="M4581" t="s">
        <v>6</v>
      </c>
      <c r="N4581" t="str">
        <f t="shared" si="506"/>
        <v>M</v>
      </c>
      <c r="O4581" t="s">
        <v>15245</v>
      </c>
      <c r="P4581" t="s">
        <v>15246</v>
      </c>
      <c r="Q4581" t="s">
        <v>918</v>
      </c>
      <c r="R4581">
        <v>3</v>
      </c>
      <c r="S4581">
        <f t="shared" si="507"/>
        <v>2020</v>
      </c>
      <c r="T4581" t="s">
        <v>12</v>
      </c>
      <c r="U4581">
        <v>0.999999999999996</v>
      </c>
      <c r="V4581" t="s">
        <v>3346</v>
      </c>
      <c r="W4581">
        <f>VLOOKUP(Q4581,'PBT Tag Rates'!$B$5:$E$44,4,FALSE)</f>
        <v>0.98961045999999997</v>
      </c>
      <c r="X4581">
        <v>1</v>
      </c>
      <c r="Y4581" s="14">
        <f>IFERROR(LOOKUP(H4581,{30,43,48,53,58,63,68,73,78,83,88,93,97},{42,47,52,57,62,67,72,77,82,87,92,99,100}),999)</f>
        <v>72</v>
      </c>
      <c r="Z4581" s="17">
        <f t="shared" si="508"/>
        <v>5.5555555555555554</v>
      </c>
      <c r="AA4581" s="17">
        <f t="shared" si="502"/>
        <v>5.5555555555555554</v>
      </c>
      <c r="AB4581" s="17">
        <f t="shared" si="503"/>
        <v>11.658097686375321</v>
      </c>
      <c r="AC4581" s="17" t="s">
        <v>17654</v>
      </c>
    </row>
    <row r="4582" spans="1:29" x14ac:dyDescent="0.25">
      <c r="A4582" t="s">
        <v>3339</v>
      </c>
      <c r="B4582" s="165" t="s">
        <v>15247</v>
      </c>
      <c r="C4582" t="s">
        <v>15248</v>
      </c>
      <c r="D4582" s="1">
        <v>45190</v>
      </c>
      <c r="E4582">
        <f t="shared" si="505"/>
        <v>18</v>
      </c>
      <c r="F4582" t="s">
        <v>14</v>
      </c>
      <c r="G4582">
        <v>690</v>
      </c>
      <c r="H4582">
        <f t="shared" si="504"/>
        <v>69</v>
      </c>
      <c r="I4582" t="s">
        <v>9</v>
      </c>
      <c r="J4582" t="s">
        <v>8</v>
      </c>
      <c r="K4582" t="s">
        <v>8</v>
      </c>
      <c r="L4582" t="s">
        <v>8</v>
      </c>
      <c r="M4582" t="s">
        <v>14</v>
      </c>
      <c r="N4582" t="str">
        <f t="shared" si="506"/>
        <v>F</v>
      </c>
      <c r="O4582" t="s">
        <v>1574</v>
      </c>
      <c r="P4582" t="s">
        <v>15249</v>
      </c>
      <c r="Q4582" t="s">
        <v>1575</v>
      </c>
      <c r="R4582">
        <v>4</v>
      </c>
      <c r="S4582">
        <f t="shared" si="507"/>
        <v>2019</v>
      </c>
      <c r="T4582" t="s">
        <v>12</v>
      </c>
      <c r="U4582">
        <v>0.999999999999997</v>
      </c>
      <c r="V4582" t="s">
        <v>9534</v>
      </c>
      <c r="W4582">
        <f>VLOOKUP(Q4582,'PBT Tag Rates'!$B$5:$E$44,4,FALSE)</f>
        <v>0.96016800000000002</v>
      </c>
      <c r="X4582">
        <v>1</v>
      </c>
      <c r="Y4582" s="14">
        <f>IFERROR(LOOKUP(H4582,{30,43,48,53,58,63,68,73,78,83,88,93,97},{42,47,52,57,62,67,72,77,82,87,92,99,100}),999)</f>
        <v>72</v>
      </c>
      <c r="Z4582" s="17">
        <f t="shared" si="508"/>
        <v>5.5555555555555554</v>
      </c>
      <c r="AA4582" s="17">
        <f t="shared" si="502"/>
        <v>5.5555555555555554</v>
      </c>
      <c r="AB4582" s="17">
        <f t="shared" si="503"/>
        <v>11.658097686375321</v>
      </c>
      <c r="AC4582" s="17" t="s">
        <v>17655</v>
      </c>
    </row>
    <row r="4583" spans="1:29" x14ac:dyDescent="0.25">
      <c r="A4583" t="s">
        <v>3339</v>
      </c>
      <c r="B4583" s="165" t="s">
        <v>15250</v>
      </c>
      <c r="C4583" t="s">
        <v>15251</v>
      </c>
      <c r="D4583" s="1">
        <v>45190</v>
      </c>
      <c r="E4583">
        <f t="shared" si="505"/>
        <v>18</v>
      </c>
      <c r="F4583" t="s">
        <v>14</v>
      </c>
      <c r="G4583">
        <v>690</v>
      </c>
      <c r="H4583">
        <f t="shared" si="504"/>
        <v>69</v>
      </c>
      <c r="I4583" t="s">
        <v>7</v>
      </c>
      <c r="J4583" t="s">
        <v>8</v>
      </c>
      <c r="K4583" t="s">
        <v>8</v>
      </c>
      <c r="L4583" t="s">
        <v>8</v>
      </c>
      <c r="M4583" t="s">
        <v>14</v>
      </c>
      <c r="N4583" t="str">
        <f t="shared" si="506"/>
        <v>F</v>
      </c>
      <c r="O4583" t="s">
        <v>8</v>
      </c>
      <c r="P4583" t="s">
        <v>8</v>
      </c>
      <c r="Q4583" t="s">
        <v>11</v>
      </c>
      <c r="R4583" t="s">
        <v>8</v>
      </c>
      <c r="S4583" t="str">
        <f t="shared" si="507"/>
        <v>U</v>
      </c>
      <c r="T4583" t="s">
        <v>12</v>
      </c>
      <c r="U4583">
        <v>0.999999999999995</v>
      </c>
      <c r="V4583" t="s">
        <v>11</v>
      </c>
      <c r="W4583" t="e">
        <f>VLOOKUP(Q4583,'PBT Tag Rates'!$B$5:$E$44,4,FALSE)</f>
        <v>#N/A</v>
      </c>
      <c r="X4583">
        <v>1</v>
      </c>
      <c r="Y4583" s="14">
        <f>IFERROR(LOOKUP(H4583,{30,43,48,53,58,63,68,73,78,83,88,93,97},{42,47,52,57,62,67,72,77,82,87,92,99,100}),999)</f>
        <v>72</v>
      </c>
      <c r="Z4583" s="17">
        <f t="shared" si="508"/>
        <v>5.5555555555555554</v>
      </c>
      <c r="AA4583" s="17">
        <f t="shared" si="502"/>
        <v>5.5555555555555554</v>
      </c>
      <c r="AB4583" s="17">
        <f t="shared" si="503"/>
        <v>11.658097686375321</v>
      </c>
      <c r="AC4583" s="17" t="s">
        <v>17654</v>
      </c>
    </row>
    <row r="4584" spans="1:29" x14ac:dyDescent="0.25">
      <c r="A4584" t="s">
        <v>3339</v>
      </c>
      <c r="B4584" s="165" t="s">
        <v>15252</v>
      </c>
      <c r="C4584" t="s">
        <v>15253</v>
      </c>
      <c r="D4584" s="1">
        <v>45190</v>
      </c>
      <c r="E4584">
        <f t="shared" si="505"/>
        <v>18</v>
      </c>
      <c r="F4584" t="s">
        <v>14</v>
      </c>
      <c r="G4584">
        <v>750</v>
      </c>
      <c r="H4584">
        <f t="shared" si="504"/>
        <v>75</v>
      </c>
      <c r="I4584" t="s">
        <v>7</v>
      </c>
      <c r="J4584" t="s">
        <v>8</v>
      </c>
      <c r="K4584" t="s">
        <v>8</v>
      </c>
      <c r="L4584" t="s">
        <v>8</v>
      </c>
      <c r="M4584" t="s">
        <v>14</v>
      </c>
      <c r="N4584" t="str">
        <f t="shared" si="506"/>
        <v>F</v>
      </c>
      <c r="O4584" t="s">
        <v>611</v>
      </c>
      <c r="P4584" t="s">
        <v>612</v>
      </c>
      <c r="Q4584" t="s">
        <v>221</v>
      </c>
      <c r="R4584">
        <v>4</v>
      </c>
      <c r="S4584">
        <f t="shared" si="507"/>
        <v>2019</v>
      </c>
      <c r="T4584" t="s">
        <v>12</v>
      </c>
      <c r="U4584">
        <v>0.999999999999997</v>
      </c>
      <c r="V4584" t="s">
        <v>3346</v>
      </c>
      <c r="W4584">
        <f>VLOOKUP(Q4584,'PBT Tag Rates'!$B$5:$E$44,4,FALSE)</f>
        <v>0.95971980899999998</v>
      </c>
      <c r="X4584">
        <v>1</v>
      </c>
      <c r="Y4584" s="14">
        <f>IFERROR(LOOKUP(H4584,{30,43,48,53,58,63,68,73,78,83,88,93,97},{42,47,52,57,62,67,72,77,82,87,92,99,100}),999)</f>
        <v>77</v>
      </c>
      <c r="Z4584" s="17">
        <f t="shared" si="508"/>
        <v>5.5555555555555554</v>
      </c>
      <c r="AA4584" s="17">
        <f t="shared" si="502"/>
        <v>5.5555555555555554</v>
      </c>
      <c r="AB4584" s="17">
        <f t="shared" si="503"/>
        <v>11.658097686375321</v>
      </c>
      <c r="AC4584" s="17" t="s">
        <v>17654</v>
      </c>
    </row>
    <row r="4585" spans="1:29" x14ac:dyDescent="0.25">
      <c r="A4585" t="s">
        <v>3339</v>
      </c>
      <c r="B4585" s="165" t="s">
        <v>15254</v>
      </c>
      <c r="C4585" t="s">
        <v>15255</v>
      </c>
      <c r="D4585" s="1">
        <v>45190</v>
      </c>
      <c r="E4585">
        <f t="shared" si="505"/>
        <v>18</v>
      </c>
      <c r="F4585" t="s">
        <v>6</v>
      </c>
      <c r="G4585">
        <v>360</v>
      </c>
      <c r="H4585">
        <f t="shared" si="504"/>
        <v>36</v>
      </c>
      <c r="I4585" t="s">
        <v>9</v>
      </c>
      <c r="J4585">
        <v>1</v>
      </c>
      <c r="K4585" t="s">
        <v>8</v>
      </c>
      <c r="L4585" t="s">
        <v>8</v>
      </c>
      <c r="M4585" t="s">
        <v>6</v>
      </c>
      <c r="N4585" t="str">
        <f t="shared" si="506"/>
        <v>M</v>
      </c>
      <c r="O4585" t="s">
        <v>15256</v>
      </c>
      <c r="P4585" t="s">
        <v>15257</v>
      </c>
      <c r="Q4585" t="s">
        <v>3820</v>
      </c>
      <c r="R4585">
        <v>2</v>
      </c>
      <c r="S4585">
        <f t="shared" si="507"/>
        <v>2021</v>
      </c>
      <c r="T4585" t="s">
        <v>12</v>
      </c>
      <c r="U4585">
        <v>0.999999999999998</v>
      </c>
      <c r="V4585" t="s">
        <v>3951</v>
      </c>
      <c r="W4585">
        <f>VLOOKUP(Q4585,'PBT Tag Rates'!$B$5:$E$44,4,FALSE)</f>
        <v>0.98140000000000005</v>
      </c>
      <c r="X4585">
        <v>1</v>
      </c>
      <c r="Y4585" s="14">
        <f>IFERROR(LOOKUP(H4585,{30,43,48,53,58,63,68,73,78,83,88,93,97},{42,47,52,57,62,67,72,77,82,87,92,99,100}),999)</f>
        <v>42</v>
      </c>
      <c r="Z4585" s="17">
        <f t="shared" si="508"/>
        <v>5.5555555555555554</v>
      </c>
      <c r="AA4585" s="17">
        <f t="shared" si="502"/>
        <v>5.5555555555555554</v>
      </c>
      <c r="AB4585" s="17">
        <f t="shared" si="503"/>
        <v>11.658097686375321</v>
      </c>
      <c r="AC4585" s="17" t="s">
        <v>17655</v>
      </c>
    </row>
    <row r="4586" spans="1:29" x14ac:dyDescent="0.25">
      <c r="A4586" t="s">
        <v>3339</v>
      </c>
      <c r="B4586" s="165" t="s">
        <v>15258</v>
      </c>
      <c r="C4586" t="s">
        <v>15259</v>
      </c>
      <c r="D4586" s="1">
        <v>45190</v>
      </c>
      <c r="E4586">
        <f t="shared" si="505"/>
        <v>18</v>
      </c>
      <c r="F4586" t="s">
        <v>14</v>
      </c>
      <c r="G4586">
        <v>800</v>
      </c>
      <c r="H4586">
        <f t="shared" si="504"/>
        <v>80</v>
      </c>
      <c r="I4586" t="s">
        <v>7</v>
      </c>
      <c r="J4586" t="s">
        <v>8</v>
      </c>
      <c r="K4586" t="s">
        <v>8</v>
      </c>
      <c r="L4586" t="s">
        <v>8</v>
      </c>
      <c r="M4586" t="s">
        <v>14</v>
      </c>
      <c r="N4586" t="str">
        <f t="shared" si="506"/>
        <v>F</v>
      </c>
      <c r="O4586" t="s">
        <v>607</v>
      </c>
      <c r="P4586" t="s">
        <v>608</v>
      </c>
      <c r="Q4586" t="s">
        <v>221</v>
      </c>
      <c r="R4586">
        <v>4</v>
      </c>
      <c r="S4586">
        <f t="shared" si="507"/>
        <v>2019</v>
      </c>
      <c r="T4586" t="s">
        <v>12</v>
      </c>
      <c r="U4586">
        <v>1</v>
      </c>
      <c r="V4586" t="s">
        <v>3346</v>
      </c>
      <c r="W4586">
        <f>VLOOKUP(Q4586,'PBT Tag Rates'!$B$5:$E$44,4,FALSE)</f>
        <v>0.95971980899999998</v>
      </c>
      <c r="X4586">
        <v>1</v>
      </c>
      <c r="Y4586" s="14">
        <f>IFERROR(LOOKUP(H4586,{30,43,48,53,58,63,68,73,78,83,88,93,97},{42,47,52,57,62,67,72,77,82,87,92,99,100}),999)</f>
        <v>82</v>
      </c>
      <c r="Z4586" s="17">
        <f t="shared" si="508"/>
        <v>5.5555555555555554</v>
      </c>
      <c r="AA4586" s="17">
        <f t="shared" si="502"/>
        <v>5.5555555555555554</v>
      </c>
      <c r="AB4586" s="17">
        <f t="shared" si="503"/>
        <v>11.658097686375321</v>
      </c>
      <c r="AC4586" s="17" t="s">
        <v>17654</v>
      </c>
    </row>
    <row r="4587" spans="1:29" x14ac:dyDescent="0.25">
      <c r="A4587" t="s">
        <v>3339</v>
      </c>
      <c r="B4587" s="165" t="s">
        <v>15260</v>
      </c>
      <c r="C4587" t="s">
        <v>15261</v>
      </c>
      <c r="D4587" s="1">
        <v>45190</v>
      </c>
      <c r="E4587">
        <f t="shared" si="505"/>
        <v>18</v>
      </c>
      <c r="F4587" t="s">
        <v>14</v>
      </c>
      <c r="G4587">
        <v>670</v>
      </c>
      <c r="H4587">
        <f t="shared" si="504"/>
        <v>67</v>
      </c>
      <c r="I4587" t="s">
        <v>9</v>
      </c>
      <c r="J4587">
        <v>1</v>
      </c>
      <c r="K4587" t="s">
        <v>8</v>
      </c>
      <c r="L4587" t="s">
        <v>8</v>
      </c>
      <c r="M4587" t="s">
        <v>14</v>
      </c>
      <c r="N4587" t="str">
        <f t="shared" si="506"/>
        <v>F</v>
      </c>
      <c r="O4587" t="s">
        <v>1530</v>
      </c>
      <c r="P4587" t="s">
        <v>1531</v>
      </c>
      <c r="Q4587" t="s">
        <v>221</v>
      </c>
      <c r="R4587">
        <v>4</v>
      </c>
      <c r="S4587">
        <f t="shared" si="507"/>
        <v>2019</v>
      </c>
      <c r="T4587" t="s">
        <v>12</v>
      </c>
      <c r="U4587">
        <v>0.999999999999997</v>
      </c>
      <c r="V4587" t="s">
        <v>3168</v>
      </c>
      <c r="W4587">
        <f>VLOOKUP(Q4587,'PBT Tag Rates'!$B$5:$E$44,4,FALSE)</f>
        <v>0.95971980899999998</v>
      </c>
      <c r="X4587">
        <v>1</v>
      </c>
      <c r="Y4587" s="14">
        <f>IFERROR(LOOKUP(H4587,{30,43,48,53,58,63,68,73,78,83,88,93,97},{42,47,52,57,62,67,72,77,82,87,92,99,100}),999)</f>
        <v>67</v>
      </c>
      <c r="Z4587" s="17">
        <f t="shared" si="508"/>
        <v>5.5555555555555554</v>
      </c>
      <c r="AA4587" s="17">
        <f t="shared" si="502"/>
        <v>5.5555555555555554</v>
      </c>
      <c r="AB4587" s="17">
        <f t="shared" si="503"/>
        <v>11.658097686375321</v>
      </c>
      <c r="AC4587" s="17" t="s">
        <v>17654</v>
      </c>
    </row>
    <row r="4588" spans="1:29" x14ac:dyDescent="0.25">
      <c r="A4588" t="s">
        <v>3339</v>
      </c>
      <c r="B4588" s="165" t="s">
        <v>15262</v>
      </c>
      <c r="C4588" t="s">
        <v>15263</v>
      </c>
      <c r="D4588" s="1">
        <v>45190</v>
      </c>
      <c r="E4588">
        <f t="shared" si="505"/>
        <v>18</v>
      </c>
      <c r="F4588" t="s">
        <v>6</v>
      </c>
      <c r="G4588">
        <v>660</v>
      </c>
      <c r="H4588">
        <f t="shared" si="504"/>
        <v>66</v>
      </c>
      <c r="I4588" t="s">
        <v>9</v>
      </c>
      <c r="J4588">
        <v>1</v>
      </c>
      <c r="K4588" t="s">
        <v>8</v>
      </c>
      <c r="L4588" t="s">
        <v>8</v>
      </c>
      <c r="M4588" t="s">
        <v>6</v>
      </c>
      <c r="N4588" t="str">
        <f t="shared" si="506"/>
        <v>M</v>
      </c>
      <c r="O4588" t="s">
        <v>15264</v>
      </c>
      <c r="P4588" t="s">
        <v>15265</v>
      </c>
      <c r="Q4588" t="s">
        <v>281</v>
      </c>
      <c r="R4588">
        <v>4</v>
      </c>
      <c r="S4588">
        <f t="shared" si="507"/>
        <v>2019</v>
      </c>
      <c r="T4588" t="s">
        <v>12</v>
      </c>
      <c r="U4588">
        <v>1</v>
      </c>
      <c r="V4588" t="s">
        <v>3079</v>
      </c>
      <c r="W4588">
        <f>VLOOKUP(Q4588,'PBT Tag Rates'!$B$5:$E$44,4,FALSE)</f>
        <v>0.99705232300000002</v>
      </c>
      <c r="X4588">
        <v>1</v>
      </c>
      <c r="Y4588" s="14">
        <f>IFERROR(LOOKUP(H4588,{30,43,48,53,58,63,68,73,78,83,88,93,97},{42,47,52,57,62,67,72,77,82,87,92,99,100}),999)</f>
        <v>67</v>
      </c>
      <c r="Z4588" s="17">
        <f t="shared" si="508"/>
        <v>5.5555555555555554</v>
      </c>
      <c r="AA4588" s="17">
        <f t="shared" si="502"/>
        <v>5.5555555555555554</v>
      </c>
      <c r="AB4588" s="17">
        <f t="shared" si="503"/>
        <v>11.658097686375321</v>
      </c>
      <c r="AC4588" s="17" t="s">
        <v>17654</v>
      </c>
    </row>
    <row r="4589" spans="1:29" x14ac:dyDescent="0.25">
      <c r="A4589" t="s">
        <v>3339</v>
      </c>
      <c r="B4589" s="165" t="s">
        <v>15266</v>
      </c>
      <c r="C4589" t="s">
        <v>15267</v>
      </c>
      <c r="D4589" s="1">
        <v>45190</v>
      </c>
      <c r="E4589">
        <f t="shared" si="505"/>
        <v>18</v>
      </c>
      <c r="F4589" t="s">
        <v>14</v>
      </c>
      <c r="G4589">
        <v>780</v>
      </c>
      <c r="H4589">
        <f t="shared" si="504"/>
        <v>78</v>
      </c>
      <c r="I4589" t="s">
        <v>7</v>
      </c>
      <c r="J4589" t="s">
        <v>8</v>
      </c>
      <c r="K4589" t="s">
        <v>8</v>
      </c>
      <c r="L4589" t="s">
        <v>8</v>
      </c>
      <c r="M4589" t="s">
        <v>14</v>
      </c>
      <c r="N4589" t="str">
        <f t="shared" si="506"/>
        <v>F</v>
      </c>
      <c r="O4589" t="s">
        <v>2025</v>
      </c>
      <c r="P4589" t="s">
        <v>2026</v>
      </c>
      <c r="Q4589" t="s">
        <v>221</v>
      </c>
      <c r="R4589">
        <v>4</v>
      </c>
      <c r="S4589">
        <f t="shared" si="507"/>
        <v>2019</v>
      </c>
      <c r="T4589" t="s">
        <v>12</v>
      </c>
      <c r="U4589">
        <v>0.999999999999997</v>
      </c>
      <c r="V4589" t="s">
        <v>3346</v>
      </c>
      <c r="W4589">
        <f>VLOOKUP(Q4589,'PBT Tag Rates'!$B$5:$E$44,4,FALSE)</f>
        <v>0.95971980899999998</v>
      </c>
      <c r="X4589">
        <v>1</v>
      </c>
      <c r="Y4589" s="14">
        <f>IFERROR(LOOKUP(H4589,{30,43,48,53,58,63,68,73,78,83,88,93,97},{42,47,52,57,62,67,72,77,82,87,92,99,100}),999)</f>
        <v>82</v>
      </c>
      <c r="Z4589" s="17">
        <f t="shared" si="508"/>
        <v>5.5555555555555554</v>
      </c>
      <c r="AA4589" s="17">
        <f t="shared" si="502"/>
        <v>5.5555555555555554</v>
      </c>
      <c r="AB4589" s="17">
        <f t="shared" si="503"/>
        <v>11.658097686375321</v>
      </c>
      <c r="AC4589" s="17" t="s">
        <v>17654</v>
      </c>
    </row>
    <row r="4590" spans="1:29" x14ac:dyDescent="0.25">
      <c r="A4590" t="s">
        <v>3339</v>
      </c>
      <c r="B4590" s="165" t="s">
        <v>15268</v>
      </c>
      <c r="C4590" t="s">
        <v>15269</v>
      </c>
      <c r="D4590" s="1">
        <v>45190</v>
      </c>
      <c r="E4590">
        <f t="shared" si="505"/>
        <v>18</v>
      </c>
      <c r="F4590" t="s">
        <v>14</v>
      </c>
      <c r="G4590">
        <v>730</v>
      </c>
      <c r="H4590">
        <f t="shared" si="504"/>
        <v>73</v>
      </c>
      <c r="I4590" t="s">
        <v>7</v>
      </c>
      <c r="J4590" t="s">
        <v>8</v>
      </c>
      <c r="K4590" t="s">
        <v>8</v>
      </c>
      <c r="L4590" t="s">
        <v>8</v>
      </c>
      <c r="M4590" t="s">
        <v>14</v>
      </c>
      <c r="N4590" t="str">
        <f t="shared" si="506"/>
        <v>F</v>
      </c>
      <c r="O4590" t="s">
        <v>566</v>
      </c>
      <c r="P4590" t="s">
        <v>11482</v>
      </c>
      <c r="Q4590" t="s">
        <v>221</v>
      </c>
      <c r="R4590">
        <v>4</v>
      </c>
      <c r="S4590">
        <f t="shared" si="507"/>
        <v>2019</v>
      </c>
      <c r="T4590" t="s">
        <v>12</v>
      </c>
      <c r="U4590">
        <v>0.999999999999999</v>
      </c>
      <c r="V4590" t="s">
        <v>3653</v>
      </c>
      <c r="W4590">
        <f>VLOOKUP(Q4590,'PBT Tag Rates'!$B$5:$E$44,4,FALSE)</f>
        <v>0.95971980899999998</v>
      </c>
      <c r="X4590">
        <v>1</v>
      </c>
      <c r="Y4590" s="14">
        <f>IFERROR(LOOKUP(H4590,{30,43,48,53,58,63,68,73,78,83,88,93,97},{42,47,52,57,62,67,72,77,82,87,92,99,100}),999)</f>
        <v>77</v>
      </c>
      <c r="Z4590" s="17">
        <f t="shared" si="508"/>
        <v>5.5555555555555554</v>
      </c>
      <c r="AA4590" s="17">
        <f t="shared" si="502"/>
        <v>5.5555555555555554</v>
      </c>
      <c r="AB4590" s="17">
        <f t="shared" si="503"/>
        <v>11.658097686375321</v>
      </c>
      <c r="AC4590" s="17" t="s">
        <v>17655</v>
      </c>
    </row>
    <row r="4591" spans="1:29" x14ac:dyDescent="0.25">
      <c r="A4591" t="s">
        <v>3339</v>
      </c>
      <c r="B4591" s="165" t="s">
        <v>15270</v>
      </c>
      <c r="C4591" t="s">
        <v>15271</v>
      </c>
      <c r="D4591" s="1">
        <v>45190</v>
      </c>
      <c r="E4591">
        <f t="shared" si="505"/>
        <v>18</v>
      </c>
      <c r="F4591" t="s">
        <v>6</v>
      </c>
      <c r="G4591">
        <v>870</v>
      </c>
      <c r="H4591">
        <f t="shared" si="504"/>
        <v>87</v>
      </c>
      <c r="I4591" t="s">
        <v>7</v>
      </c>
      <c r="J4591" t="s">
        <v>8</v>
      </c>
      <c r="K4591" t="s">
        <v>8</v>
      </c>
      <c r="L4591" t="s">
        <v>8</v>
      </c>
      <c r="M4591" t="s">
        <v>6</v>
      </c>
      <c r="N4591" t="str">
        <f t="shared" si="506"/>
        <v>M</v>
      </c>
      <c r="O4591" t="s">
        <v>2000</v>
      </c>
      <c r="P4591" t="s">
        <v>2478</v>
      </c>
      <c r="Q4591" t="s">
        <v>221</v>
      </c>
      <c r="R4591">
        <v>4</v>
      </c>
      <c r="S4591">
        <f t="shared" si="507"/>
        <v>2019</v>
      </c>
      <c r="T4591" t="s">
        <v>12</v>
      </c>
      <c r="U4591">
        <v>0.999999999999999</v>
      </c>
      <c r="V4591" t="s">
        <v>3346</v>
      </c>
      <c r="W4591">
        <f>VLOOKUP(Q4591,'PBT Tag Rates'!$B$5:$E$44,4,FALSE)</f>
        <v>0.95971980899999998</v>
      </c>
      <c r="X4591">
        <v>1</v>
      </c>
      <c r="Y4591" s="14">
        <f>IFERROR(LOOKUP(H4591,{30,43,48,53,58,63,68,73,78,83,88,93,97},{42,47,52,57,62,67,72,77,82,87,92,99,100}),999)</f>
        <v>87</v>
      </c>
      <c r="Z4591" s="17">
        <f t="shared" si="508"/>
        <v>5.5555555555555554</v>
      </c>
      <c r="AA4591" s="17">
        <f t="shared" si="502"/>
        <v>5.5555555555555554</v>
      </c>
      <c r="AB4591" s="17">
        <f t="shared" si="503"/>
        <v>11.658097686375321</v>
      </c>
      <c r="AC4591" s="17" t="s">
        <v>17654</v>
      </c>
    </row>
    <row r="4592" spans="1:29" x14ac:dyDescent="0.25">
      <c r="A4592" t="s">
        <v>3339</v>
      </c>
      <c r="B4592" s="165" t="s">
        <v>15272</v>
      </c>
      <c r="C4592" t="s">
        <v>15273</v>
      </c>
      <c r="D4592" s="1">
        <v>45190</v>
      </c>
      <c r="E4592">
        <f t="shared" si="505"/>
        <v>18</v>
      </c>
      <c r="F4592" t="s">
        <v>6</v>
      </c>
      <c r="G4592">
        <v>680</v>
      </c>
      <c r="H4592">
        <f t="shared" si="504"/>
        <v>68</v>
      </c>
      <c r="I4592" t="s">
        <v>9</v>
      </c>
      <c r="J4592">
        <v>1</v>
      </c>
      <c r="K4592" t="s">
        <v>8</v>
      </c>
      <c r="L4592" t="s">
        <v>8</v>
      </c>
      <c r="M4592" t="s">
        <v>6</v>
      </c>
      <c r="N4592" t="str">
        <f t="shared" si="506"/>
        <v>M</v>
      </c>
      <c r="O4592" t="s">
        <v>11017</v>
      </c>
      <c r="P4592" t="s">
        <v>15274</v>
      </c>
      <c r="Q4592" t="s">
        <v>918</v>
      </c>
      <c r="R4592">
        <v>3</v>
      </c>
      <c r="S4592">
        <f t="shared" si="507"/>
        <v>2020</v>
      </c>
      <c r="T4592" t="s">
        <v>12</v>
      </c>
      <c r="U4592">
        <v>1</v>
      </c>
      <c r="V4592" t="s">
        <v>3876</v>
      </c>
      <c r="W4592">
        <f>VLOOKUP(Q4592,'PBT Tag Rates'!$B$5:$E$44,4,FALSE)</f>
        <v>0.98961045999999997</v>
      </c>
      <c r="X4592">
        <v>1</v>
      </c>
      <c r="Y4592" s="14">
        <f>IFERROR(LOOKUP(H4592,{30,43,48,53,58,63,68,73,78,83,88,93,97},{42,47,52,57,62,67,72,77,82,87,92,99,100}),999)</f>
        <v>72</v>
      </c>
      <c r="Z4592" s="17">
        <f t="shared" si="508"/>
        <v>5.5555555555555554</v>
      </c>
      <c r="AA4592" s="17">
        <f t="shared" si="502"/>
        <v>5.5555555555555554</v>
      </c>
      <c r="AB4592" s="17">
        <f t="shared" si="503"/>
        <v>11.658097686375321</v>
      </c>
      <c r="AC4592" s="17" t="s">
        <v>17654</v>
      </c>
    </row>
    <row r="4593" spans="1:29" x14ac:dyDescent="0.25">
      <c r="A4593" t="s">
        <v>3339</v>
      </c>
      <c r="B4593" s="165" t="s">
        <v>15275</v>
      </c>
      <c r="C4593" t="s">
        <v>15276</v>
      </c>
      <c r="D4593" s="1">
        <v>45190</v>
      </c>
      <c r="E4593">
        <f t="shared" si="505"/>
        <v>18</v>
      </c>
      <c r="F4593" t="s">
        <v>6</v>
      </c>
      <c r="G4593">
        <v>440</v>
      </c>
      <c r="H4593">
        <f t="shared" si="504"/>
        <v>44</v>
      </c>
      <c r="I4593" t="s">
        <v>7</v>
      </c>
      <c r="J4593" t="s">
        <v>8</v>
      </c>
      <c r="K4593" t="s">
        <v>8</v>
      </c>
      <c r="L4593" t="s">
        <v>8</v>
      </c>
      <c r="M4593" t="s">
        <v>6</v>
      </c>
      <c r="N4593" t="str">
        <f t="shared" si="506"/>
        <v>M</v>
      </c>
      <c r="O4593" t="s">
        <v>15277</v>
      </c>
      <c r="P4593" t="s">
        <v>15278</v>
      </c>
      <c r="Q4593" t="s">
        <v>3820</v>
      </c>
      <c r="R4593">
        <v>2</v>
      </c>
      <c r="S4593">
        <f t="shared" si="507"/>
        <v>2021</v>
      </c>
      <c r="T4593" t="s">
        <v>12</v>
      </c>
      <c r="U4593">
        <v>0.999999999999997</v>
      </c>
      <c r="V4593" t="s">
        <v>3357</v>
      </c>
      <c r="W4593">
        <f>VLOOKUP(Q4593,'PBT Tag Rates'!$B$5:$E$44,4,FALSE)</f>
        <v>0.98140000000000005</v>
      </c>
      <c r="X4593">
        <v>1</v>
      </c>
      <c r="Y4593" s="14">
        <f>IFERROR(LOOKUP(H4593,{30,43,48,53,58,63,68,73,78,83,88,93,97},{42,47,52,57,62,67,72,77,82,87,92,99,100}),999)</f>
        <v>47</v>
      </c>
      <c r="Z4593" s="17">
        <f t="shared" si="508"/>
        <v>5.5555555555555554</v>
      </c>
      <c r="AA4593" s="17">
        <f t="shared" si="502"/>
        <v>5.5555555555555554</v>
      </c>
      <c r="AB4593" s="17">
        <f t="shared" si="503"/>
        <v>11.658097686375321</v>
      </c>
      <c r="AC4593" s="17" t="s">
        <v>17654</v>
      </c>
    </row>
    <row r="4594" spans="1:29" x14ac:dyDescent="0.25">
      <c r="A4594" t="s">
        <v>3339</v>
      </c>
      <c r="B4594" s="165" t="s">
        <v>15279</v>
      </c>
      <c r="C4594" t="s">
        <v>15280</v>
      </c>
      <c r="D4594" s="1">
        <v>45190</v>
      </c>
      <c r="E4594">
        <f t="shared" si="505"/>
        <v>18</v>
      </c>
      <c r="F4594" t="s">
        <v>14</v>
      </c>
      <c r="G4594">
        <v>800</v>
      </c>
      <c r="H4594">
        <f t="shared" si="504"/>
        <v>80</v>
      </c>
      <c r="I4594" t="s">
        <v>9</v>
      </c>
      <c r="J4594">
        <v>1</v>
      </c>
      <c r="K4594" t="s">
        <v>8</v>
      </c>
      <c r="L4594" t="s">
        <v>8</v>
      </c>
      <c r="M4594" t="s">
        <v>14</v>
      </c>
      <c r="N4594" t="str">
        <f t="shared" si="506"/>
        <v>F</v>
      </c>
      <c r="O4594" t="s">
        <v>186</v>
      </c>
      <c r="P4594" t="s">
        <v>2675</v>
      </c>
      <c r="Q4594" t="s">
        <v>15</v>
      </c>
      <c r="R4594">
        <v>5</v>
      </c>
      <c r="S4594">
        <f t="shared" si="507"/>
        <v>2018</v>
      </c>
      <c r="T4594" t="s">
        <v>12</v>
      </c>
      <c r="U4594">
        <v>0.999999999999999</v>
      </c>
      <c r="V4594" t="s">
        <v>3951</v>
      </c>
      <c r="W4594">
        <f>VLOOKUP(Q4594,'PBT Tag Rates'!$B$5:$E$44,4,FALSE)</f>
        <v>0.80551598400000002</v>
      </c>
      <c r="X4594">
        <v>1</v>
      </c>
      <c r="Y4594" s="14">
        <f>IFERROR(LOOKUP(H4594,{30,43,48,53,58,63,68,73,78,83,88,93,97},{42,47,52,57,62,67,72,77,82,87,92,99,100}),999)</f>
        <v>82</v>
      </c>
      <c r="Z4594" s="17">
        <f t="shared" si="508"/>
        <v>5.5555555555555554</v>
      </c>
      <c r="AA4594" s="17">
        <f t="shared" si="502"/>
        <v>5.5555555555555554</v>
      </c>
      <c r="AB4594" s="17">
        <f t="shared" si="503"/>
        <v>11.658097686375321</v>
      </c>
      <c r="AC4594" s="17" t="s">
        <v>17655</v>
      </c>
    </row>
    <row r="4595" spans="1:29" x14ac:dyDescent="0.25">
      <c r="A4595" t="s">
        <v>3339</v>
      </c>
      <c r="B4595" s="165" t="s">
        <v>15281</v>
      </c>
      <c r="C4595" t="s">
        <v>15282</v>
      </c>
      <c r="D4595" s="1">
        <v>45190</v>
      </c>
      <c r="E4595">
        <f t="shared" si="505"/>
        <v>18</v>
      </c>
      <c r="F4595" t="s">
        <v>6</v>
      </c>
      <c r="G4595">
        <v>680</v>
      </c>
      <c r="H4595">
        <f t="shared" si="504"/>
        <v>68</v>
      </c>
      <c r="I4595" t="s">
        <v>7</v>
      </c>
      <c r="J4595" t="s">
        <v>8</v>
      </c>
      <c r="K4595" t="s">
        <v>8</v>
      </c>
      <c r="L4595" t="s">
        <v>8</v>
      </c>
      <c r="M4595" t="s">
        <v>6</v>
      </c>
      <c r="N4595" t="str">
        <f t="shared" si="506"/>
        <v>M</v>
      </c>
      <c r="O4595" t="s">
        <v>11912</v>
      </c>
      <c r="P4595" t="s">
        <v>15283</v>
      </c>
      <c r="Q4595" t="s">
        <v>918</v>
      </c>
      <c r="R4595">
        <v>3</v>
      </c>
      <c r="S4595">
        <f t="shared" si="507"/>
        <v>2020</v>
      </c>
      <c r="T4595" t="s">
        <v>12</v>
      </c>
      <c r="U4595">
        <v>1</v>
      </c>
      <c r="V4595" t="s">
        <v>3396</v>
      </c>
      <c r="W4595">
        <f>VLOOKUP(Q4595,'PBT Tag Rates'!$B$5:$E$44,4,FALSE)</f>
        <v>0.98961045999999997</v>
      </c>
      <c r="X4595">
        <v>1</v>
      </c>
      <c r="Y4595" s="14">
        <f>IFERROR(LOOKUP(H4595,{30,43,48,53,58,63,68,73,78,83,88,93,97},{42,47,52,57,62,67,72,77,82,87,92,99,100}),999)</f>
        <v>72</v>
      </c>
      <c r="Z4595" s="17">
        <f t="shared" si="508"/>
        <v>5.5555555555555554</v>
      </c>
      <c r="AA4595" s="17">
        <f t="shared" si="502"/>
        <v>5.5555555555555554</v>
      </c>
      <c r="AB4595" s="17">
        <f t="shared" si="503"/>
        <v>11.658097686375321</v>
      </c>
      <c r="AC4595" s="17" t="s">
        <v>17655</v>
      </c>
    </row>
    <row r="4596" spans="1:29" x14ac:dyDescent="0.25">
      <c r="A4596" t="s">
        <v>3339</v>
      </c>
      <c r="B4596" s="165" t="s">
        <v>15284</v>
      </c>
      <c r="C4596" t="s">
        <v>15285</v>
      </c>
      <c r="D4596" s="1">
        <v>45190</v>
      </c>
      <c r="E4596">
        <f t="shared" si="505"/>
        <v>18</v>
      </c>
      <c r="F4596" t="s">
        <v>6</v>
      </c>
      <c r="G4596">
        <v>720</v>
      </c>
      <c r="H4596">
        <f t="shared" si="504"/>
        <v>72</v>
      </c>
      <c r="I4596" t="s">
        <v>7</v>
      </c>
      <c r="J4596" t="s">
        <v>8</v>
      </c>
      <c r="K4596" t="s">
        <v>8</v>
      </c>
      <c r="L4596" t="s">
        <v>8</v>
      </c>
      <c r="M4596" t="s">
        <v>6</v>
      </c>
      <c r="N4596" t="str">
        <f t="shared" si="506"/>
        <v>M</v>
      </c>
      <c r="O4596" t="s">
        <v>1304</v>
      </c>
      <c r="P4596" t="s">
        <v>1305</v>
      </c>
      <c r="Q4596" t="s">
        <v>221</v>
      </c>
      <c r="R4596">
        <v>4</v>
      </c>
      <c r="S4596">
        <f t="shared" si="507"/>
        <v>2019</v>
      </c>
      <c r="T4596" t="s">
        <v>12</v>
      </c>
      <c r="U4596">
        <v>1</v>
      </c>
      <c r="V4596" t="s">
        <v>3386</v>
      </c>
      <c r="W4596">
        <f>VLOOKUP(Q4596,'PBT Tag Rates'!$B$5:$E$44,4,FALSE)</f>
        <v>0.95971980899999998</v>
      </c>
      <c r="X4596">
        <v>1</v>
      </c>
      <c r="Y4596" s="14">
        <f>IFERROR(LOOKUP(H4596,{30,43,48,53,58,63,68,73,78,83,88,93,97},{42,47,52,57,62,67,72,77,82,87,92,99,100}),999)</f>
        <v>72</v>
      </c>
      <c r="Z4596" s="17">
        <f t="shared" si="508"/>
        <v>5.5555555555555554</v>
      </c>
      <c r="AA4596" s="17">
        <f t="shared" si="502"/>
        <v>5.5555555555555554</v>
      </c>
      <c r="AB4596" s="17">
        <f t="shared" si="503"/>
        <v>11.658097686375321</v>
      </c>
      <c r="AC4596" s="17" t="s">
        <v>17654</v>
      </c>
    </row>
    <row r="4597" spans="1:29" x14ac:dyDescent="0.25">
      <c r="A4597" t="s">
        <v>3339</v>
      </c>
      <c r="B4597" s="165" t="s">
        <v>15286</v>
      </c>
      <c r="C4597" t="s">
        <v>15287</v>
      </c>
      <c r="D4597" s="1">
        <v>45190</v>
      </c>
      <c r="E4597">
        <f t="shared" si="505"/>
        <v>18</v>
      </c>
      <c r="F4597" t="s">
        <v>6</v>
      </c>
      <c r="G4597">
        <v>660</v>
      </c>
      <c r="H4597">
        <f t="shared" si="504"/>
        <v>66</v>
      </c>
      <c r="I4597" t="s">
        <v>9</v>
      </c>
      <c r="J4597" t="s">
        <v>8</v>
      </c>
      <c r="K4597" t="s">
        <v>8</v>
      </c>
      <c r="L4597" t="s">
        <v>8</v>
      </c>
      <c r="M4597" t="s">
        <v>6</v>
      </c>
      <c r="N4597" t="str">
        <f t="shared" si="506"/>
        <v>M</v>
      </c>
      <c r="O4597" t="s">
        <v>15288</v>
      </c>
      <c r="P4597" t="s">
        <v>15289</v>
      </c>
      <c r="Q4597" t="s">
        <v>2105</v>
      </c>
      <c r="R4597">
        <v>4</v>
      </c>
      <c r="S4597">
        <f t="shared" si="507"/>
        <v>2019</v>
      </c>
      <c r="T4597" t="s">
        <v>12</v>
      </c>
      <c r="U4597">
        <v>1</v>
      </c>
      <c r="V4597" t="s">
        <v>9738</v>
      </c>
      <c r="W4597">
        <f>VLOOKUP(Q4597,'PBT Tag Rates'!$B$5:$E$44,4,FALSE)</f>
        <v>1</v>
      </c>
      <c r="X4597">
        <v>1</v>
      </c>
      <c r="Y4597" s="14">
        <f>IFERROR(LOOKUP(H4597,{30,43,48,53,58,63,68,73,78,83,88,93,97},{42,47,52,57,62,67,72,77,82,87,92,99,100}),999)</f>
        <v>67</v>
      </c>
      <c r="Z4597" s="17">
        <f t="shared" si="508"/>
        <v>5.5555555555555554</v>
      </c>
      <c r="AA4597" s="17">
        <f t="shared" si="502"/>
        <v>5.5555555555555554</v>
      </c>
      <c r="AB4597" s="17">
        <f t="shared" si="503"/>
        <v>11.658097686375321</v>
      </c>
      <c r="AC4597" s="17" t="s">
        <v>17655</v>
      </c>
    </row>
    <row r="4598" spans="1:29" x14ac:dyDescent="0.25">
      <c r="A4598" t="s">
        <v>3339</v>
      </c>
      <c r="B4598" s="165" t="s">
        <v>15290</v>
      </c>
      <c r="C4598" t="s">
        <v>15291</v>
      </c>
      <c r="D4598" s="1">
        <v>45190</v>
      </c>
      <c r="E4598">
        <f t="shared" si="505"/>
        <v>18</v>
      </c>
      <c r="F4598" t="s">
        <v>14</v>
      </c>
      <c r="G4598">
        <v>680</v>
      </c>
      <c r="H4598">
        <f t="shared" si="504"/>
        <v>68</v>
      </c>
      <c r="I4598" t="s">
        <v>9</v>
      </c>
      <c r="J4598">
        <v>1</v>
      </c>
      <c r="K4598" t="s">
        <v>8</v>
      </c>
      <c r="L4598" t="s">
        <v>8</v>
      </c>
      <c r="M4598" t="s">
        <v>14</v>
      </c>
      <c r="N4598" t="str">
        <f t="shared" si="506"/>
        <v>F</v>
      </c>
      <c r="O4598" t="s">
        <v>15292</v>
      </c>
      <c r="P4598" t="s">
        <v>15293</v>
      </c>
      <c r="Q4598" t="s">
        <v>221</v>
      </c>
      <c r="R4598">
        <v>4</v>
      </c>
      <c r="S4598">
        <f t="shared" si="507"/>
        <v>2019</v>
      </c>
      <c r="T4598" t="s">
        <v>12</v>
      </c>
      <c r="U4598">
        <v>0.999999999999999</v>
      </c>
      <c r="V4598" t="s">
        <v>3951</v>
      </c>
      <c r="W4598">
        <f>VLOOKUP(Q4598,'PBT Tag Rates'!$B$5:$E$44,4,FALSE)</f>
        <v>0.95971980899999998</v>
      </c>
      <c r="X4598">
        <v>1</v>
      </c>
      <c r="Y4598" s="14">
        <f>IFERROR(LOOKUP(H4598,{30,43,48,53,58,63,68,73,78,83,88,93,97},{42,47,52,57,62,67,72,77,82,87,92,99,100}),999)</f>
        <v>72</v>
      </c>
      <c r="Z4598" s="17">
        <f t="shared" si="508"/>
        <v>5.5555555555555554</v>
      </c>
      <c r="AA4598" s="17">
        <f t="shared" si="502"/>
        <v>5.5555555555555554</v>
      </c>
      <c r="AB4598" s="17">
        <f t="shared" si="503"/>
        <v>11.658097686375321</v>
      </c>
      <c r="AC4598" s="17" t="s">
        <v>17655</v>
      </c>
    </row>
    <row r="4599" spans="1:29" x14ac:dyDescent="0.25">
      <c r="A4599" t="s">
        <v>3339</v>
      </c>
      <c r="B4599" s="165" t="s">
        <v>15294</v>
      </c>
      <c r="C4599" t="s">
        <v>15295</v>
      </c>
      <c r="D4599" s="1">
        <v>45190</v>
      </c>
      <c r="E4599">
        <f t="shared" si="505"/>
        <v>18</v>
      </c>
      <c r="F4599" t="s">
        <v>14</v>
      </c>
      <c r="G4599">
        <v>730</v>
      </c>
      <c r="H4599">
        <f t="shared" si="504"/>
        <v>73</v>
      </c>
      <c r="I4599" t="s">
        <v>9</v>
      </c>
      <c r="J4599">
        <v>1</v>
      </c>
      <c r="K4599" t="s">
        <v>8</v>
      </c>
      <c r="L4599" t="s">
        <v>8</v>
      </c>
      <c r="M4599" t="s">
        <v>14</v>
      </c>
      <c r="N4599" t="str">
        <f t="shared" si="506"/>
        <v>F</v>
      </c>
      <c r="O4599" t="s">
        <v>750</v>
      </c>
      <c r="P4599" t="s">
        <v>751</v>
      </c>
      <c r="Q4599" t="s">
        <v>221</v>
      </c>
      <c r="R4599">
        <v>4</v>
      </c>
      <c r="S4599">
        <f t="shared" si="507"/>
        <v>2019</v>
      </c>
      <c r="T4599" t="s">
        <v>12</v>
      </c>
      <c r="U4599">
        <v>1</v>
      </c>
      <c r="V4599" t="s">
        <v>3876</v>
      </c>
      <c r="W4599">
        <f>VLOOKUP(Q4599,'PBT Tag Rates'!$B$5:$E$44,4,FALSE)</f>
        <v>0.95971980899999998</v>
      </c>
      <c r="X4599">
        <v>1</v>
      </c>
      <c r="Y4599" s="14">
        <f>IFERROR(LOOKUP(H4599,{30,43,48,53,58,63,68,73,78,83,88,93,97},{42,47,52,57,62,67,72,77,82,87,92,99,100}),999)</f>
        <v>77</v>
      </c>
      <c r="Z4599" s="17">
        <f t="shared" si="508"/>
        <v>5.5555555555555554</v>
      </c>
      <c r="AA4599" s="17">
        <f t="shared" si="502"/>
        <v>5.5555555555555554</v>
      </c>
      <c r="AB4599" s="17">
        <f t="shared" si="503"/>
        <v>11.658097686375321</v>
      </c>
      <c r="AC4599" s="17" t="s">
        <v>17654</v>
      </c>
    </row>
    <row r="4600" spans="1:29" x14ac:dyDescent="0.25">
      <c r="A4600" t="s">
        <v>3339</v>
      </c>
      <c r="B4600" s="165" t="s">
        <v>15296</v>
      </c>
      <c r="C4600" t="s">
        <v>15297</v>
      </c>
      <c r="D4600" s="1">
        <v>45190</v>
      </c>
      <c r="E4600">
        <f t="shared" si="505"/>
        <v>18</v>
      </c>
      <c r="F4600" t="s">
        <v>14</v>
      </c>
      <c r="G4600">
        <v>710</v>
      </c>
      <c r="H4600">
        <f t="shared" si="504"/>
        <v>71</v>
      </c>
      <c r="I4600" t="s">
        <v>9</v>
      </c>
      <c r="J4600">
        <v>1</v>
      </c>
      <c r="K4600" t="s">
        <v>8</v>
      </c>
      <c r="L4600" t="s">
        <v>8</v>
      </c>
      <c r="M4600" t="s">
        <v>14</v>
      </c>
      <c r="N4600" t="str">
        <f t="shared" si="506"/>
        <v>F</v>
      </c>
      <c r="O4600" t="s">
        <v>5019</v>
      </c>
      <c r="P4600" t="s">
        <v>15298</v>
      </c>
      <c r="Q4600" t="s">
        <v>221</v>
      </c>
      <c r="R4600">
        <v>4</v>
      </c>
      <c r="S4600">
        <f t="shared" si="507"/>
        <v>2019</v>
      </c>
      <c r="T4600" t="s">
        <v>12</v>
      </c>
      <c r="U4600">
        <v>1</v>
      </c>
      <c r="V4600" t="s">
        <v>3951</v>
      </c>
      <c r="W4600">
        <f>VLOOKUP(Q4600,'PBT Tag Rates'!$B$5:$E$44,4,FALSE)</f>
        <v>0.95971980899999998</v>
      </c>
      <c r="X4600">
        <v>1</v>
      </c>
      <c r="Y4600" s="14">
        <f>IFERROR(LOOKUP(H4600,{30,43,48,53,58,63,68,73,78,83,88,93,97},{42,47,52,57,62,67,72,77,82,87,92,99,100}),999)</f>
        <v>72</v>
      </c>
      <c r="Z4600" s="17">
        <f t="shared" si="508"/>
        <v>5.5555555555555554</v>
      </c>
      <c r="AA4600" s="17">
        <f t="shared" si="502"/>
        <v>5.5555555555555554</v>
      </c>
      <c r="AB4600" s="17">
        <f t="shared" si="503"/>
        <v>11.658097686375321</v>
      </c>
      <c r="AC4600" s="17" t="s">
        <v>17655</v>
      </c>
    </row>
    <row r="4601" spans="1:29" x14ac:dyDescent="0.25">
      <c r="A4601" t="s">
        <v>3339</v>
      </c>
      <c r="B4601" s="165" t="s">
        <v>15299</v>
      </c>
      <c r="C4601" t="s">
        <v>15300</v>
      </c>
      <c r="D4601" s="1">
        <v>45190</v>
      </c>
      <c r="E4601">
        <f t="shared" si="505"/>
        <v>18</v>
      </c>
      <c r="F4601" t="s">
        <v>6</v>
      </c>
      <c r="G4601">
        <v>610</v>
      </c>
      <c r="H4601">
        <f t="shared" si="504"/>
        <v>61</v>
      </c>
      <c r="I4601" t="s">
        <v>9</v>
      </c>
      <c r="J4601">
        <v>1</v>
      </c>
      <c r="K4601" t="s">
        <v>8</v>
      </c>
      <c r="L4601" t="s">
        <v>8</v>
      </c>
      <c r="M4601" t="s">
        <v>6</v>
      </c>
      <c r="N4601" t="str">
        <f t="shared" si="506"/>
        <v>M</v>
      </c>
      <c r="O4601" t="s">
        <v>15301</v>
      </c>
      <c r="P4601" t="s">
        <v>15302</v>
      </c>
      <c r="Q4601" t="s">
        <v>918</v>
      </c>
      <c r="R4601">
        <v>3</v>
      </c>
      <c r="S4601">
        <f t="shared" si="507"/>
        <v>2020</v>
      </c>
      <c r="T4601" t="s">
        <v>12</v>
      </c>
      <c r="U4601">
        <v>0.999999999999998</v>
      </c>
      <c r="V4601" t="s">
        <v>3357</v>
      </c>
      <c r="W4601">
        <f>VLOOKUP(Q4601,'PBT Tag Rates'!$B$5:$E$44,4,FALSE)</f>
        <v>0.98961045999999997</v>
      </c>
      <c r="X4601">
        <v>1</v>
      </c>
      <c r="Y4601" s="14">
        <f>IFERROR(LOOKUP(H4601,{30,43,48,53,58,63,68,73,78,83,88,93,97},{42,47,52,57,62,67,72,77,82,87,92,99,100}),999)</f>
        <v>62</v>
      </c>
      <c r="Z4601" s="17">
        <f t="shared" si="508"/>
        <v>5.5555555555555554</v>
      </c>
      <c r="AA4601" s="17">
        <f t="shared" si="502"/>
        <v>5.5555555555555554</v>
      </c>
      <c r="AB4601" s="17">
        <f t="shared" si="503"/>
        <v>11.658097686375321</v>
      </c>
      <c r="AC4601" s="17" t="s">
        <v>17654</v>
      </c>
    </row>
    <row r="4602" spans="1:29" x14ac:dyDescent="0.25">
      <c r="A4602" t="s">
        <v>3339</v>
      </c>
      <c r="B4602" s="165" t="s">
        <v>15303</v>
      </c>
      <c r="C4602" t="s">
        <v>15304</v>
      </c>
      <c r="D4602" s="1">
        <v>45190</v>
      </c>
      <c r="E4602">
        <f t="shared" si="505"/>
        <v>18</v>
      </c>
      <c r="F4602" t="s">
        <v>6</v>
      </c>
      <c r="G4602">
        <v>660</v>
      </c>
      <c r="H4602">
        <f t="shared" si="504"/>
        <v>66</v>
      </c>
      <c r="I4602" t="s">
        <v>7</v>
      </c>
      <c r="J4602" t="s">
        <v>8</v>
      </c>
      <c r="K4602" t="s">
        <v>8</v>
      </c>
      <c r="L4602" t="s">
        <v>8</v>
      </c>
      <c r="M4602" t="s">
        <v>6</v>
      </c>
      <c r="N4602" t="str">
        <f t="shared" si="506"/>
        <v>M</v>
      </c>
      <c r="O4602" t="s">
        <v>2453</v>
      </c>
      <c r="P4602" t="s">
        <v>2454</v>
      </c>
      <c r="Q4602" t="s">
        <v>918</v>
      </c>
      <c r="R4602">
        <v>3</v>
      </c>
      <c r="S4602">
        <f t="shared" si="507"/>
        <v>2020</v>
      </c>
      <c r="T4602" t="s">
        <v>12</v>
      </c>
      <c r="U4602">
        <v>1</v>
      </c>
      <c r="V4602" t="s">
        <v>3386</v>
      </c>
      <c r="W4602">
        <f>VLOOKUP(Q4602,'PBT Tag Rates'!$B$5:$E$44,4,FALSE)</f>
        <v>0.98961045999999997</v>
      </c>
      <c r="X4602">
        <v>1</v>
      </c>
      <c r="Y4602" s="14">
        <f>IFERROR(LOOKUP(H4602,{30,43,48,53,58,63,68,73,78,83,88,93,97},{42,47,52,57,62,67,72,77,82,87,92,99,100}),999)</f>
        <v>67</v>
      </c>
      <c r="Z4602" s="17">
        <f t="shared" si="508"/>
        <v>5.5555555555555554</v>
      </c>
      <c r="AA4602" s="17">
        <f t="shared" si="502"/>
        <v>5.5555555555555554</v>
      </c>
      <c r="AB4602" s="17">
        <f t="shared" si="503"/>
        <v>11.658097686375321</v>
      </c>
      <c r="AC4602" s="17" t="s">
        <v>17654</v>
      </c>
    </row>
    <row r="4603" spans="1:29" x14ac:dyDescent="0.25">
      <c r="A4603" t="s">
        <v>3339</v>
      </c>
      <c r="B4603" s="165" t="s">
        <v>15305</v>
      </c>
      <c r="C4603" t="s">
        <v>15306</v>
      </c>
      <c r="D4603" s="1">
        <v>45190</v>
      </c>
      <c r="E4603">
        <f t="shared" si="505"/>
        <v>18</v>
      </c>
      <c r="F4603" t="s">
        <v>6</v>
      </c>
      <c r="G4603">
        <v>660</v>
      </c>
      <c r="H4603">
        <f t="shared" si="504"/>
        <v>66</v>
      </c>
      <c r="I4603" t="s">
        <v>7</v>
      </c>
      <c r="J4603" t="s">
        <v>8</v>
      </c>
      <c r="K4603" t="s">
        <v>8</v>
      </c>
      <c r="L4603" t="s">
        <v>8</v>
      </c>
      <c r="M4603" t="s">
        <v>6</v>
      </c>
      <c r="N4603" t="str">
        <f t="shared" si="506"/>
        <v>M</v>
      </c>
      <c r="O4603" t="s">
        <v>9823</v>
      </c>
      <c r="P4603" t="s">
        <v>15307</v>
      </c>
      <c r="Q4603" t="s">
        <v>918</v>
      </c>
      <c r="R4603">
        <v>3</v>
      </c>
      <c r="S4603">
        <f t="shared" si="507"/>
        <v>2020</v>
      </c>
      <c r="T4603" t="s">
        <v>12</v>
      </c>
      <c r="U4603">
        <v>0.999999999999999</v>
      </c>
      <c r="V4603" t="s">
        <v>3346</v>
      </c>
      <c r="W4603">
        <f>VLOOKUP(Q4603,'PBT Tag Rates'!$B$5:$E$44,4,FALSE)</f>
        <v>0.98961045999999997</v>
      </c>
      <c r="X4603">
        <v>1</v>
      </c>
      <c r="Y4603" s="14">
        <f>IFERROR(LOOKUP(H4603,{30,43,48,53,58,63,68,73,78,83,88,93,97},{42,47,52,57,62,67,72,77,82,87,92,99,100}),999)</f>
        <v>67</v>
      </c>
      <c r="Z4603" s="17">
        <f t="shared" si="508"/>
        <v>5.5555555555555554</v>
      </c>
      <c r="AA4603" s="17">
        <f t="shared" ref="AA4603:AA4666" si="509">Z4603*(1+$AA$4)</f>
        <v>5.5555555555555554</v>
      </c>
      <c r="AB4603" s="17">
        <f t="shared" ref="AB4603:AB4666" si="510">IF(D4603&lt;$D$3,AA4603/$AB$3,AA4603/$AB$4)</f>
        <v>11.658097686375321</v>
      </c>
      <c r="AC4603" s="17" t="s">
        <v>17654</v>
      </c>
    </row>
    <row r="4604" spans="1:29" x14ac:dyDescent="0.25">
      <c r="A4604" t="s">
        <v>3339</v>
      </c>
      <c r="B4604" s="165" t="s">
        <v>15308</v>
      </c>
      <c r="C4604" t="s">
        <v>15309</v>
      </c>
      <c r="D4604" s="1">
        <v>45190</v>
      </c>
      <c r="E4604">
        <f t="shared" si="505"/>
        <v>18</v>
      </c>
      <c r="F4604" t="s">
        <v>6</v>
      </c>
      <c r="G4604">
        <v>360</v>
      </c>
      <c r="H4604">
        <f t="shared" si="504"/>
        <v>36</v>
      </c>
      <c r="I4604" t="s">
        <v>9</v>
      </c>
      <c r="J4604">
        <v>1</v>
      </c>
      <c r="K4604" t="s">
        <v>8</v>
      </c>
      <c r="L4604" t="s">
        <v>8</v>
      </c>
      <c r="M4604" t="s">
        <v>6</v>
      </c>
      <c r="N4604" t="str">
        <f t="shared" si="506"/>
        <v>M</v>
      </c>
      <c r="O4604" t="s">
        <v>15310</v>
      </c>
      <c r="P4604" t="s">
        <v>15311</v>
      </c>
      <c r="Q4604" t="s">
        <v>3820</v>
      </c>
      <c r="R4604">
        <v>2</v>
      </c>
      <c r="S4604">
        <f t="shared" si="507"/>
        <v>2021</v>
      </c>
      <c r="T4604" t="s">
        <v>12</v>
      </c>
      <c r="U4604">
        <v>0.999999999999998</v>
      </c>
      <c r="V4604" t="s">
        <v>3951</v>
      </c>
      <c r="W4604">
        <f>VLOOKUP(Q4604,'PBT Tag Rates'!$B$5:$E$44,4,FALSE)</f>
        <v>0.98140000000000005</v>
      </c>
      <c r="X4604">
        <v>1</v>
      </c>
      <c r="Y4604" s="14">
        <f>IFERROR(LOOKUP(H4604,{30,43,48,53,58,63,68,73,78,83,88,93,97},{42,47,52,57,62,67,72,77,82,87,92,99,100}),999)</f>
        <v>42</v>
      </c>
      <c r="Z4604" s="17">
        <f t="shared" si="508"/>
        <v>5.5555555555555554</v>
      </c>
      <c r="AA4604" s="17">
        <f t="shared" si="509"/>
        <v>5.5555555555555554</v>
      </c>
      <c r="AB4604" s="17">
        <f t="shared" si="510"/>
        <v>11.658097686375321</v>
      </c>
      <c r="AC4604" s="17" t="s">
        <v>17655</v>
      </c>
    </row>
    <row r="4605" spans="1:29" x14ac:dyDescent="0.25">
      <c r="A4605" t="s">
        <v>3339</v>
      </c>
      <c r="B4605" s="165" t="s">
        <v>15312</v>
      </c>
      <c r="C4605" t="s">
        <v>15313</v>
      </c>
      <c r="D4605" s="1">
        <v>45190</v>
      </c>
      <c r="E4605">
        <f t="shared" si="505"/>
        <v>18</v>
      </c>
      <c r="F4605" t="s">
        <v>6</v>
      </c>
      <c r="G4605">
        <v>510</v>
      </c>
      <c r="H4605">
        <f t="shared" si="504"/>
        <v>51</v>
      </c>
      <c r="I4605" t="s">
        <v>9</v>
      </c>
      <c r="J4605">
        <v>1</v>
      </c>
      <c r="K4605" t="s">
        <v>8</v>
      </c>
      <c r="L4605" t="s">
        <v>8</v>
      </c>
      <c r="M4605" t="s">
        <v>6</v>
      </c>
      <c r="N4605" t="str">
        <f t="shared" si="506"/>
        <v>M</v>
      </c>
      <c r="O4605" t="s">
        <v>15221</v>
      </c>
      <c r="P4605" t="s">
        <v>15222</v>
      </c>
      <c r="Q4605" t="s">
        <v>918</v>
      </c>
      <c r="R4605">
        <v>3</v>
      </c>
      <c r="S4605">
        <f t="shared" si="507"/>
        <v>2020</v>
      </c>
      <c r="T4605" t="s">
        <v>12</v>
      </c>
      <c r="U4605">
        <v>1</v>
      </c>
      <c r="V4605" t="s">
        <v>3951</v>
      </c>
      <c r="W4605">
        <f>VLOOKUP(Q4605,'PBT Tag Rates'!$B$5:$E$44,4,FALSE)</f>
        <v>0.98961045999999997</v>
      </c>
      <c r="X4605">
        <v>1</v>
      </c>
      <c r="Y4605" s="14">
        <f>IFERROR(LOOKUP(H4605,{30,43,48,53,58,63,68,73,78,83,88,93,97},{42,47,52,57,62,67,72,77,82,87,92,99,100}),999)</f>
        <v>52</v>
      </c>
      <c r="Z4605" s="17">
        <f t="shared" si="508"/>
        <v>5.5555555555555554</v>
      </c>
      <c r="AA4605" s="17">
        <f t="shared" si="509"/>
        <v>5.5555555555555554</v>
      </c>
      <c r="AB4605" s="17">
        <f t="shared" si="510"/>
        <v>11.658097686375321</v>
      </c>
      <c r="AC4605" s="17" t="s">
        <v>17655</v>
      </c>
    </row>
    <row r="4606" spans="1:29" x14ac:dyDescent="0.25">
      <c r="A4606" t="s">
        <v>3339</v>
      </c>
      <c r="B4606" s="165" t="s">
        <v>15314</v>
      </c>
      <c r="C4606" t="s">
        <v>15315</v>
      </c>
      <c r="D4606" s="1">
        <v>45191</v>
      </c>
      <c r="E4606">
        <f t="shared" si="505"/>
        <v>18</v>
      </c>
      <c r="F4606" t="s">
        <v>14</v>
      </c>
      <c r="G4606">
        <v>740</v>
      </c>
      <c r="H4606">
        <f t="shared" si="504"/>
        <v>74</v>
      </c>
      <c r="I4606" t="s">
        <v>9</v>
      </c>
      <c r="J4606">
        <v>1</v>
      </c>
      <c r="K4606" t="s">
        <v>8</v>
      </c>
      <c r="L4606" t="s">
        <v>8</v>
      </c>
      <c r="M4606" t="s">
        <v>6</v>
      </c>
      <c r="N4606" t="str">
        <f t="shared" si="506"/>
        <v>M</v>
      </c>
      <c r="O4606" t="s">
        <v>8</v>
      </c>
      <c r="P4606" t="s">
        <v>8</v>
      </c>
      <c r="Q4606" t="s">
        <v>11</v>
      </c>
      <c r="R4606" t="s">
        <v>8</v>
      </c>
      <c r="S4606" t="str">
        <f t="shared" si="507"/>
        <v>U</v>
      </c>
      <c r="T4606" t="s">
        <v>12</v>
      </c>
      <c r="U4606">
        <v>0.999999999999998</v>
      </c>
      <c r="V4606" t="s">
        <v>3100</v>
      </c>
      <c r="W4606" t="e">
        <f>VLOOKUP(Q4606,'PBT Tag Rates'!$B$5:$E$44,4,FALSE)</f>
        <v>#N/A</v>
      </c>
      <c r="X4606">
        <v>1</v>
      </c>
      <c r="Y4606" s="14">
        <f>IFERROR(LOOKUP(H4606,{30,43,48,53,58,63,68,73,78,83,88,93,97},{42,47,52,57,62,67,72,77,82,87,92,99,100}),999)</f>
        <v>77</v>
      </c>
      <c r="Z4606" s="17">
        <f t="shared" si="508"/>
        <v>5.5555555555555554</v>
      </c>
      <c r="AA4606" s="17">
        <f t="shared" si="509"/>
        <v>5.5555555555555554</v>
      </c>
      <c r="AB4606" s="17">
        <f t="shared" si="510"/>
        <v>11.658097686375321</v>
      </c>
      <c r="AC4606" s="17" t="s">
        <v>17654</v>
      </c>
    </row>
    <row r="4607" spans="1:29" x14ac:dyDescent="0.25">
      <c r="A4607" t="s">
        <v>3339</v>
      </c>
      <c r="B4607" s="165" t="s">
        <v>15316</v>
      </c>
      <c r="C4607" t="s">
        <v>15317</v>
      </c>
      <c r="D4607" s="1">
        <v>45191</v>
      </c>
      <c r="E4607">
        <f t="shared" si="505"/>
        <v>18</v>
      </c>
      <c r="F4607" t="s">
        <v>6</v>
      </c>
      <c r="G4607">
        <v>620</v>
      </c>
      <c r="H4607">
        <f t="shared" si="504"/>
        <v>62</v>
      </c>
      <c r="I4607" t="s">
        <v>7</v>
      </c>
      <c r="J4607" t="s">
        <v>8</v>
      </c>
      <c r="K4607" t="s">
        <v>8</v>
      </c>
      <c r="L4607" t="s">
        <v>8</v>
      </c>
      <c r="M4607" t="s">
        <v>6</v>
      </c>
      <c r="N4607" t="str">
        <f t="shared" si="506"/>
        <v>M</v>
      </c>
      <c r="O4607" t="s">
        <v>13104</v>
      </c>
      <c r="P4607" t="s">
        <v>13105</v>
      </c>
      <c r="Q4607" t="s">
        <v>918</v>
      </c>
      <c r="R4607">
        <v>3</v>
      </c>
      <c r="S4607">
        <f t="shared" si="507"/>
        <v>2020</v>
      </c>
      <c r="T4607" t="s">
        <v>12</v>
      </c>
      <c r="U4607">
        <v>1</v>
      </c>
      <c r="V4607" t="s">
        <v>3653</v>
      </c>
      <c r="W4607">
        <f>VLOOKUP(Q4607,'PBT Tag Rates'!$B$5:$E$44,4,FALSE)</f>
        <v>0.98961045999999997</v>
      </c>
      <c r="X4607">
        <v>1</v>
      </c>
      <c r="Y4607" s="14">
        <f>IFERROR(LOOKUP(H4607,{30,43,48,53,58,63,68,73,78,83,88,93,97},{42,47,52,57,62,67,72,77,82,87,92,99,100}),999)</f>
        <v>62</v>
      </c>
      <c r="Z4607" s="17">
        <f t="shared" si="508"/>
        <v>5.5555555555555554</v>
      </c>
      <c r="AA4607" s="17">
        <f t="shared" si="509"/>
        <v>5.5555555555555554</v>
      </c>
      <c r="AB4607" s="17">
        <f t="shared" si="510"/>
        <v>11.658097686375321</v>
      </c>
      <c r="AC4607" s="17" t="s">
        <v>17655</v>
      </c>
    </row>
    <row r="4608" spans="1:29" x14ac:dyDescent="0.25">
      <c r="A4608" t="s">
        <v>3339</v>
      </c>
      <c r="B4608" s="165" t="s">
        <v>15318</v>
      </c>
      <c r="C4608" t="s">
        <v>15319</v>
      </c>
      <c r="D4608" s="1">
        <v>45191</v>
      </c>
      <c r="E4608">
        <f t="shared" si="505"/>
        <v>18</v>
      </c>
      <c r="F4608" t="s">
        <v>6</v>
      </c>
      <c r="G4608">
        <v>640</v>
      </c>
      <c r="H4608">
        <f t="shared" si="504"/>
        <v>64</v>
      </c>
      <c r="I4608" t="s">
        <v>9</v>
      </c>
      <c r="J4608">
        <v>1</v>
      </c>
      <c r="K4608" t="s">
        <v>8</v>
      </c>
      <c r="L4608" t="s">
        <v>8</v>
      </c>
      <c r="M4608" t="s">
        <v>6</v>
      </c>
      <c r="N4608" t="str">
        <f t="shared" si="506"/>
        <v>M</v>
      </c>
      <c r="O4608" t="s">
        <v>14750</v>
      </c>
      <c r="P4608" t="s">
        <v>15320</v>
      </c>
      <c r="Q4608" t="s">
        <v>221</v>
      </c>
      <c r="R4608">
        <v>4</v>
      </c>
      <c r="S4608">
        <f t="shared" si="507"/>
        <v>2019</v>
      </c>
      <c r="T4608" t="s">
        <v>12</v>
      </c>
      <c r="U4608">
        <v>0.999999999999997</v>
      </c>
      <c r="V4608" t="s">
        <v>3346</v>
      </c>
      <c r="W4608">
        <f>VLOOKUP(Q4608,'PBT Tag Rates'!$B$5:$E$44,4,FALSE)</f>
        <v>0.95971980899999998</v>
      </c>
      <c r="X4608">
        <v>1</v>
      </c>
      <c r="Y4608" s="14">
        <f>IFERROR(LOOKUP(H4608,{30,43,48,53,58,63,68,73,78,83,88,93,97},{42,47,52,57,62,67,72,77,82,87,92,99,100}),999)</f>
        <v>67</v>
      </c>
      <c r="Z4608" s="17">
        <f t="shared" si="508"/>
        <v>5.5555555555555554</v>
      </c>
      <c r="AA4608" s="17">
        <f t="shared" si="509"/>
        <v>5.5555555555555554</v>
      </c>
      <c r="AB4608" s="17">
        <f t="shared" si="510"/>
        <v>11.658097686375321</v>
      </c>
      <c r="AC4608" s="17" t="s">
        <v>17654</v>
      </c>
    </row>
    <row r="4609" spans="1:29" x14ac:dyDescent="0.25">
      <c r="A4609" t="s">
        <v>3339</v>
      </c>
      <c r="B4609" s="165" t="s">
        <v>15321</v>
      </c>
      <c r="C4609" t="s">
        <v>15322</v>
      </c>
      <c r="D4609" s="1">
        <v>45191</v>
      </c>
      <c r="E4609">
        <f t="shared" si="505"/>
        <v>18</v>
      </c>
      <c r="F4609" t="s">
        <v>14</v>
      </c>
      <c r="G4609">
        <v>620</v>
      </c>
      <c r="H4609">
        <f t="shared" si="504"/>
        <v>62</v>
      </c>
      <c r="I4609" t="s">
        <v>7</v>
      </c>
      <c r="J4609" t="s">
        <v>8</v>
      </c>
      <c r="K4609" t="s">
        <v>8</v>
      </c>
      <c r="L4609" t="s">
        <v>8</v>
      </c>
      <c r="M4609" t="s">
        <v>14</v>
      </c>
      <c r="N4609" t="str">
        <f t="shared" si="506"/>
        <v>F</v>
      </c>
      <c r="O4609" t="s">
        <v>2679</v>
      </c>
      <c r="P4609" t="s">
        <v>12602</v>
      </c>
      <c r="Q4609" t="s">
        <v>918</v>
      </c>
      <c r="R4609">
        <v>3</v>
      </c>
      <c r="S4609">
        <f t="shared" si="507"/>
        <v>2020</v>
      </c>
      <c r="T4609" t="s">
        <v>12</v>
      </c>
      <c r="U4609">
        <v>0.999999999999999</v>
      </c>
      <c r="V4609" t="s">
        <v>3396</v>
      </c>
      <c r="W4609">
        <f>VLOOKUP(Q4609,'PBT Tag Rates'!$B$5:$E$44,4,FALSE)</f>
        <v>0.98961045999999997</v>
      </c>
      <c r="X4609">
        <v>1</v>
      </c>
      <c r="Y4609" s="14">
        <f>IFERROR(LOOKUP(H4609,{30,43,48,53,58,63,68,73,78,83,88,93,97},{42,47,52,57,62,67,72,77,82,87,92,99,100}),999)</f>
        <v>62</v>
      </c>
      <c r="Z4609" s="17">
        <f t="shared" si="508"/>
        <v>5.5555555555555554</v>
      </c>
      <c r="AA4609" s="17">
        <f t="shared" si="509"/>
        <v>5.5555555555555554</v>
      </c>
      <c r="AB4609" s="17">
        <f t="shared" si="510"/>
        <v>11.658097686375321</v>
      </c>
      <c r="AC4609" s="17" t="s">
        <v>17655</v>
      </c>
    </row>
    <row r="4610" spans="1:29" x14ac:dyDescent="0.25">
      <c r="A4610" t="s">
        <v>3339</v>
      </c>
      <c r="B4610" s="165" t="s">
        <v>15323</v>
      </c>
      <c r="C4610" t="s">
        <v>15324</v>
      </c>
      <c r="D4610" s="1">
        <v>45191</v>
      </c>
      <c r="E4610">
        <f t="shared" si="505"/>
        <v>18</v>
      </c>
      <c r="F4610" t="s">
        <v>6</v>
      </c>
      <c r="G4610">
        <v>630</v>
      </c>
      <c r="H4610">
        <f t="shared" si="504"/>
        <v>63</v>
      </c>
      <c r="I4610" t="s">
        <v>9</v>
      </c>
      <c r="J4610">
        <v>1</v>
      </c>
      <c r="K4610" t="s">
        <v>8</v>
      </c>
      <c r="L4610" t="s">
        <v>8</v>
      </c>
      <c r="M4610" t="s">
        <v>6</v>
      </c>
      <c r="N4610" t="str">
        <f t="shared" si="506"/>
        <v>M</v>
      </c>
      <c r="O4610" t="s">
        <v>15325</v>
      </c>
      <c r="P4610" t="s">
        <v>15326</v>
      </c>
      <c r="Q4610" t="s">
        <v>918</v>
      </c>
      <c r="R4610">
        <v>3</v>
      </c>
      <c r="S4610">
        <f t="shared" si="507"/>
        <v>2020</v>
      </c>
      <c r="T4610" t="s">
        <v>12</v>
      </c>
      <c r="U4610">
        <v>0.999999999999997</v>
      </c>
      <c r="V4610" t="s">
        <v>3168</v>
      </c>
      <c r="W4610">
        <f>VLOOKUP(Q4610,'PBT Tag Rates'!$B$5:$E$44,4,FALSE)</f>
        <v>0.98961045999999997</v>
      </c>
      <c r="X4610">
        <v>1</v>
      </c>
      <c r="Y4610" s="14">
        <f>IFERROR(LOOKUP(H4610,{30,43,48,53,58,63,68,73,78,83,88,93,97},{42,47,52,57,62,67,72,77,82,87,92,99,100}),999)</f>
        <v>67</v>
      </c>
      <c r="Z4610" s="17">
        <f t="shared" si="508"/>
        <v>5.5555555555555554</v>
      </c>
      <c r="AA4610" s="17">
        <f t="shared" si="509"/>
        <v>5.5555555555555554</v>
      </c>
      <c r="AB4610" s="17">
        <f t="shared" si="510"/>
        <v>11.658097686375321</v>
      </c>
      <c r="AC4610" s="17" t="s">
        <v>17654</v>
      </c>
    </row>
    <row r="4611" spans="1:29" x14ac:dyDescent="0.25">
      <c r="A4611" t="s">
        <v>3339</v>
      </c>
      <c r="B4611" s="165" t="s">
        <v>15327</v>
      </c>
      <c r="C4611" t="s">
        <v>15328</v>
      </c>
      <c r="D4611" s="1">
        <v>45191</v>
      </c>
      <c r="E4611">
        <f t="shared" si="505"/>
        <v>18</v>
      </c>
      <c r="F4611" t="s">
        <v>6</v>
      </c>
      <c r="G4611">
        <v>640</v>
      </c>
      <c r="H4611">
        <f t="shared" si="504"/>
        <v>64</v>
      </c>
      <c r="I4611" t="s">
        <v>9</v>
      </c>
      <c r="J4611" t="s">
        <v>8</v>
      </c>
      <c r="K4611" t="s">
        <v>8</v>
      </c>
      <c r="L4611" t="s">
        <v>8</v>
      </c>
      <c r="M4611" t="s">
        <v>6</v>
      </c>
      <c r="N4611" t="str">
        <f t="shared" si="506"/>
        <v>M</v>
      </c>
      <c r="O4611" t="s">
        <v>15329</v>
      </c>
      <c r="P4611" t="s">
        <v>15330</v>
      </c>
      <c r="Q4611" t="s">
        <v>1575</v>
      </c>
      <c r="R4611">
        <v>4</v>
      </c>
      <c r="S4611">
        <f t="shared" si="507"/>
        <v>2019</v>
      </c>
      <c r="T4611" t="s">
        <v>12</v>
      </c>
      <c r="U4611">
        <v>0.999999999999998</v>
      </c>
      <c r="V4611" t="s">
        <v>9534</v>
      </c>
      <c r="W4611">
        <f>VLOOKUP(Q4611,'PBT Tag Rates'!$B$5:$E$44,4,FALSE)</f>
        <v>0.96016800000000002</v>
      </c>
      <c r="X4611">
        <v>1</v>
      </c>
      <c r="Y4611" s="14">
        <f>IFERROR(LOOKUP(H4611,{30,43,48,53,58,63,68,73,78,83,88,93,97},{42,47,52,57,62,67,72,77,82,87,92,99,100}),999)</f>
        <v>67</v>
      </c>
      <c r="Z4611" s="17">
        <f t="shared" si="508"/>
        <v>5.5555555555555554</v>
      </c>
      <c r="AA4611" s="17">
        <f t="shared" si="509"/>
        <v>5.5555555555555554</v>
      </c>
      <c r="AB4611" s="17">
        <f t="shared" si="510"/>
        <v>11.658097686375321</v>
      </c>
      <c r="AC4611" s="17" t="s">
        <v>17655</v>
      </c>
    </row>
    <row r="4612" spans="1:29" x14ac:dyDescent="0.25">
      <c r="A4612" t="s">
        <v>3339</v>
      </c>
      <c r="B4612" s="165" t="s">
        <v>15331</v>
      </c>
      <c r="C4612" t="s">
        <v>734</v>
      </c>
      <c r="D4612" s="1">
        <v>45191</v>
      </c>
      <c r="E4612">
        <f t="shared" si="505"/>
        <v>18</v>
      </c>
      <c r="F4612" t="s">
        <v>6</v>
      </c>
      <c r="G4612">
        <v>720</v>
      </c>
      <c r="H4612">
        <f t="shared" si="504"/>
        <v>72</v>
      </c>
      <c r="I4612" t="s">
        <v>7</v>
      </c>
      <c r="J4612" t="s">
        <v>8</v>
      </c>
      <c r="K4612" t="s">
        <v>15332</v>
      </c>
      <c r="L4612" t="s">
        <v>8</v>
      </c>
      <c r="M4612" t="s">
        <v>6</v>
      </c>
      <c r="N4612" t="str">
        <f t="shared" si="506"/>
        <v>M</v>
      </c>
      <c r="O4612" t="s">
        <v>8</v>
      </c>
      <c r="P4612" t="s">
        <v>8</v>
      </c>
      <c r="Q4612" t="s">
        <v>11</v>
      </c>
      <c r="R4612" t="s">
        <v>8</v>
      </c>
      <c r="S4612" t="str">
        <f t="shared" si="507"/>
        <v>U</v>
      </c>
      <c r="T4612" t="s">
        <v>12</v>
      </c>
      <c r="U4612">
        <v>1</v>
      </c>
      <c r="V4612" t="s">
        <v>11</v>
      </c>
      <c r="W4612" t="e">
        <f>VLOOKUP(Q4612,'PBT Tag Rates'!$B$5:$E$44,4,FALSE)</f>
        <v>#N/A</v>
      </c>
      <c r="X4612">
        <v>1</v>
      </c>
      <c r="Y4612" s="14">
        <f>IFERROR(LOOKUP(H4612,{30,43,48,53,58,63,68,73,78,83,88,93,97},{42,47,52,57,62,67,72,77,82,87,92,99,100}),999)</f>
        <v>72</v>
      </c>
      <c r="Z4612" s="17">
        <f t="shared" si="508"/>
        <v>5.5555555555555554</v>
      </c>
      <c r="AA4612" s="17">
        <f t="shared" si="509"/>
        <v>5.5555555555555554</v>
      </c>
      <c r="AB4612" s="17">
        <f t="shared" si="510"/>
        <v>11.658097686375321</v>
      </c>
      <c r="AC4612" s="17" t="s">
        <v>17654</v>
      </c>
    </row>
    <row r="4613" spans="1:29" x14ac:dyDescent="0.25">
      <c r="A4613" t="s">
        <v>3339</v>
      </c>
      <c r="B4613" s="165" t="s">
        <v>15333</v>
      </c>
      <c r="C4613" t="s">
        <v>15334</v>
      </c>
      <c r="D4613" s="1">
        <v>45191</v>
      </c>
      <c r="E4613">
        <f t="shared" si="505"/>
        <v>18</v>
      </c>
      <c r="F4613" t="s">
        <v>14</v>
      </c>
      <c r="G4613">
        <v>730</v>
      </c>
      <c r="H4613">
        <f t="shared" si="504"/>
        <v>73</v>
      </c>
      <c r="I4613" t="s">
        <v>7</v>
      </c>
      <c r="J4613" t="s">
        <v>8</v>
      </c>
      <c r="K4613" t="s">
        <v>8</v>
      </c>
      <c r="L4613" t="s">
        <v>8</v>
      </c>
      <c r="M4613" t="s">
        <v>14</v>
      </c>
      <c r="N4613" t="str">
        <f t="shared" si="506"/>
        <v>F</v>
      </c>
      <c r="O4613" t="s">
        <v>1987</v>
      </c>
      <c r="P4613" t="s">
        <v>10673</v>
      </c>
      <c r="Q4613" t="s">
        <v>221</v>
      </c>
      <c r="R4613">
        <v>4</v>
      </c>
      <c r="S4613">
        <f t="shared" si="507"/>
        <v>2019</v>
      </c>
      <c r="T4613" t="s">
        <v>12</v>
      </c>
      <c r="U4613">
        <v>0.999999999999998</v>
      </c>
      <c r="V4613" t="s">
        <v>3346</v>
      </c>
      <c r="W4613">
        <f>VLOOKUP(Q4613,'PBT Tag Rates'!$B$5:$E$44,4,FALSE)</f>
        <v>0.95971980899999998</v>
      </c>
      <c r="X4613">
        <v>1</v>
      </c>
      <c r="Y4613" s="14">
        <f>IFERROR(LOOKUP(H4613,{30,43,48,53,58,63,68,73,78,83,88,93,97},{42,47,52,57,62,67,72,77,82,87,92,99,100}),999)</f>
        <v>77</v>
      </c>
      <c r="Z4613" s="17">
        <f t="shared" si="508"/>
        <v>5.5555555555555554</v>
      </c>
      <c r="AA4613" s="17">
        <f t="shared" si="509"/>
        <v>5.5555555555555554</v>
      </c>
      <c r="AB4613" s="17">
        <f t="shared" si="510"/>
        <v>11.658097686375321</v>
      </c>
      <c r="AC4613" s="17" t="s">
        <v>17654</v>
      </c>
    </row>
    <row r="4614" spans="1:29" x14ac:dyDescent="0.25">
      <c r="A4614" t="s">
        <v>3339</v>
      </c>
      <c r="B4614" s="165" t="s">
        <v>15335</v>
      </c>
      <c r="C4614" t="s">
        <v>15336</v>
      </c>
      <c r="D4614" s="1">
        <v>45191</v>
      </c>
      <c r="E4614">
        <f t="shared" si="505"/>
        <v>18</v>
      </c>
      <c r="F4614" t="s">
        <v>6</v>
      </c>
      <c r="G4614">
        <v>630</v>
      </c>
      <c r="H4614">
        <f t="shared" si="504"/>
        <v>63</v>
      </c>
      <c r="I4614" t="s">
        <v>9</v>
      </c>
      <c r="J4614">
        <v>1</v>
      </c>
      <c r="K4614" t="s">
        <v>8</v>
      </c>
      <c r="L4614" t="s">
        <v>8</v>
      </c>
      <c r="M4614" t="s">
        <v>6</v>
      </c>
      <c r="N4614" t="str">
        <f t="shared" si="506"/>
        <v>M</v>
      </c>
      <c r="O4614" t="s">
        <v>161</v>
      </c>
      <c r="P4614" t="s">
        <v>2680</v>
      </c>
      <c r="Q4614" t="s">
        <v>15</v>
      </c>
      <c r="R4614">
        <v>5</v>
      </c>
      <c r="S4614">
        <f t="shared" si="507"/>
        <v>2018</v>
      </c>
      <c r="T4614" t="s">
        <v>12</v>
      </c>
      <c r="U4614">
        <v>0.999999999999998</v>
      </c>
      <c r="V4614" t="s">
        <v>3951</v>
      </c>
      <c r="W4614">
        <f>VLOOKUP(Q4614,'PBT Tag Rates'!$B$5:$E$44,4,FALSE)</f>
        <v>0.80551598400000002</v>
      </c>
      <c r="X4614">
        <v>1</v>
      </c>
      <c r="Y4614" s="14">
        <f>IFERROR(LOOKUP(H4614,{30,43,48,53,58,63,68,73,78,83,88,93,97},{42,47,52,57,62,67,72,77,82,87,92,99,100}),999)</f>
        <v>67</v>
      </c>
      <c r="Z4614" s="17">
        <f t="shared" si="508"/>
        <v>5.5555555555555554</v>
      </c>
      <c r="AA4614" s="17">
        <f t="shared" si="509"/>
        <v>5.5555555555555554</v>
      </c>
      <c r="AB4614" s="17">
        <f t="shared" si="510"/>
        <v>11.658097686375321</v>
      </c>
      <c r="AC4614" s="17" t="s">
        <v>17655</v>
      </c>
    </row>
    <row r="4615" spans="1:29" x14ac:dyDescent="0.25">
      <c r="A4615" t="s">
        <v>3339</v>
      </c>
      <c r="B4615" s="165" t="s">
        <v>15337</v>
      </c>
      <c r="C4615" t="s">
        <v>15338</v>
      </c>
      <c r="D4615" s="1">
        <v>45191</v>
      </c>
      <c r="E4615">
        <f t="shared" si="505"/>
        <v>18</v>
      </c>
      <c r="F4615" t="s">
        <v>14</v>
      </c>
      <c r="G4615">
        <v>750</v>
      </c>
      <c r="H4615">
        <f t="shared" si="504"/>
        <v>75</v>
      </c>
      <c r="I4615" t="s">
        <v>7</v>
      </c>
      <c r="J4615" t="s">
        <v>8</v>
      </c>
      <c r="K4615" t="s">
        <v>8</v>
      </c>
      <c r="L4615" t="s">
        <v>8</v>
      </c>
      <c r="M4615" t="s">
        <v>14</v>
      </c>
      <c r="N4615" t="str">
        <f t="shared" si="506"/>
        <v>F</v>
      </c>
      <c r="O4615" t="s">
        <v>1823</v>
      </c>
      <c r="P4615" t="s">
        <v>15339</v>
      </c>
      <c r="Q4615" t="s">
        <v>221</v>
      </c>
      <c r="R4615">
        <v>4</v>
      </c>
      <c r="S4615">
        <f t="shared" si="507"/>
        <v>2019</v>
      </c>
      <c r="T4615" t="s">
        <v>12</v>
      </c>
      <c r="U4615">
        <v>0.999999999999994</v>
      </c>
      <c r="V4615" t="s">
        <v>3386</v>
      </c>
      <c r="W4615">
        <f>VLOOKUP(Q4615,'PBT Tag Rates'!$B$5:$E$44,4,FALSE)</f>
        <v>0.95971980899999998</v>
      </c>
      <c r="X4615">
        <v>1</v>
      </c>
      <c r="Y4615" s="14">
        <f>IFERROR(LOOKUP(H4615,{30,43,48,53,58,63,68,73,78,83,88,93,97},{42,47,52,57,62,67,72,77,82,87,92,99,100}),999)</f>
        <v>77</v>
      </c>
      <c r="Z4615" s="17">
        <f t="shared" si="508"/>
        <v>5.5555555555555554</v>
      </c>
      <c r="AA4615" s="17">
        <f t="shared" si="509"/>
        <v>5.5555555555555554</v>
      </c>
      <c r="AB4615" s="17">
        <f t="shared" si="510"/>
        <v>11.658097686375321</v>
      </c>
      <c r="AC4615" s="17" t="s">
        <v>17654</v>
      </c>
    </row>
    <row r="4616" spans="1:29" x14ac:dyDescent="0.25">
      <c r="A4616" t="s">
        <v>3339</v>
      </c>
      <c r="B4616" s="165" t="s">
        <v>15340</v>
      </c>
      <c r="C4616" t="s">
        <v>735</v>
      </c>
      <c r="D4616" s="1">
        <v>45191</v>
      </c>
      <c r="E4616">
        <f t="shared" si="505"/>
        <v>18</v>
      </c>
      <c r="F4616" t="s">
        <v>6</v>
      </c>
      <c r="G4616">
        <v>720</v>
      </c>
      <c r="H4616">
        <f t="shared" si="504"/>
        <v>72</v>
      </c>
      <c r="I4616" t="s">
        <v>7</v>
      </c>
      <c r="J4616" t="s">
        <v>8</v>
      </c>
      <c r="K4616" t="s">
        <v>15341</v>
      </c>
      <c r="L4616" t="s">
        <v>8</v>
      </c>
      <c r="M4616" t="s">
        <v>6</v>
      </c>
      <c r="N4616" t="str">
        <f t="shared" si="506"/>
        <v>M</v>
      </c>
      <c r="O4616" t="s">
        <v>615</v>
      </c>
      <c r="P4616" t="s">
        <v>2109</v>
      </c>
      <c r="Q4616" t="s">
        <v>221</v>
      </c>
      <c r="R4616">
        <v>4</v>
      </c>
      <c r="S4616">
        <f t="shared" si="507"/>
        <v>2019</v>
      </c>
      <c r="T4616" t="s">
        <v>12</v>
      </c>
      <c r="U4616">
        <v>1</v>
      </c>
      <c r="V4616" t="s">
        <v>3357</v>
      </c>
      <c r="W4616">
        <f>VLOOKUP(Q4616,'PBT Tag Rates'!$B$5:$E$44,4,FALSE)</f>
        <v>0.95971980899999998</v>
      </c>
      <c r="X4616">
        <v>1</v>
      </c>
      <c r="Y4616" s="14">
        <f>IFERROR(LOOKUP(H4616,{30,43,48,53,58,63,68,73,78,83,88,93,97},{42,47,52,57,62,67,72,77,82,87,92,99,100}),999)</f>
        <v>72</v>
      </c>
      <c r="Z4616" s="17">
        <f t="shared" si="508"/>
        <v>5.5555555555555554</v>
      </c>
      <c r="AA4616" s="17">
        <f t="shared" si="509"/>
        <v>5.5555555555555554</v>
      </c>
      <c r="AB4616" s="17">
        <f t="shared" si="510"/>
        <v>11.658097686375321</v>
      </c>
      <c r="AC4616" s="17" t="s">
        <v>17654</v>
      </c>
    </row>
    <row r="4617" spans="1:29" x14ac:dyDescent="0.25">
      <c r="A4617" t="s">
        <v>3339</v>
      </c>
      <c r="B4617" s="165" t="s">
        <v>15342</v>
      </c>
      <c r="C4617" t="s">
        <v>15343</v>
      </c>
      <c r="D4617" s="1">
        <v>45191</v>
      </c>
      <c r="E4617">
        <f t="shared" si="505"/>
        <v>18</v>
      </c>
      <c r="F4617" t="s">
        <v>6</v>
      </c>
      <c r="G4617">
        <v>550</v>
      </c>
      <c r="H4617">
        <f t="shared" si="504"/>
        <v>55</v>
      </c>
      <c r="I4617" t="s">
        <v>9</v>
      </c>
      <c r="J4617">
        <v>1</v>
      </c>
      <c r="K4617" t="s">
        <v>8</v>
      </c>
      <c r="L4617" t="s">
        <v>8</v>
      </c>
      <c r="M4617" t="s">
        <v>6</v>
      </c>
      <c r="N4617" t="str">
        <f t="shared" si="506"/>
        <v>M</v>
      </c>
      <c r="O4617" t="s">
        <v>2384</v>
      </c>
      <c r="P4617" t="s">
        <v>2617</v>
      </c>
      <c r="Q4617" t="s">
        <v>221</v>
      </c>
      <c r="R4617">
        <v>4</v>
      </c>
      <c r="S4617">
        <f t="shared" si="507"/>
        <v>2019</v>
      </c>
      <c r="T4617" t="s">
        <v>12</v>
      </c>
      <c r="U4617">
        <v>0.999999999999999</v>
      </c>
      <c r="V4617" t="s">
        <v>3876</v>
      </c>
      <c r="W4617">
        <f>VLOOKUP(Q4617,'PBT Tag Rates'!$B$5:$E$44,4,FALSE)</f>
        <v>0.95971980899999998</v>
      </c>
      <c r="X4617">
        <v>1</v>
      </c>
      <c r="Y4617" s="14">
        <f>IFERROR(LOOKUP(H4617,{30,43,48,53,58,63,68,73,78,83,88,93,97},{42,47,52,57,62,67,72,77,82,87,92,99,100}),999)</f>
        <v>57</v>
      </c>
      <c r="Z4617" s="17">
        <f t="shared" si="508"/>
        <v>5.5555555555555554</v>
      </c>
      <c r="AA4617" s="17">
        <f t="shared" si="509"/>
        <v>5.5555555555555554</v>
      </c>
      <c r="AB4617" s="17">
        <f t="shared" si="510"/>
        <v>11.658097686375321</v>
      </c>
      <c r="AC4617" s="17" t="s">
        <v>17654</v>
      </c>
    </row>
    <row r="4618" spans="1:29" x14ac:dyDescent="0.25">
      <c r="A4618" t="s">
        <v>3339</v>
      </c>
      <c r="B4618" s="165" t="s">
        <v>15344</v>
      </c>
      <c r="C4618" t="s">
        <v>736</v>
      </c>
      <c r="D4618" s="1">
        <v>45191</v>
      </c>
      <c r="E4618">
        <f t="shared" si="505"/>
        <v>18</v>
      </c>
      <c r="F4618" t="s">
        <v>6</v>
      </c>
      <c r="G4618">
        <v>720</v>
      </c>
      <c r="H4618">
        <f t="shared" si="504"/>
        <v>72</v>
      </c>
      <c r="I4618" t="s">
        <v>9</v>
      </c>
      <c r="J4618">
        <v>1</v>
      </c>
      <c r="K4618" t="s">
        <v>15345</v>
      </c>
      <c r="L4618" t="s">
        <v>8</v>
      </c>
      <c r="M4618" t="s">
        <v>6</v>
      </c>
      <c r="N4618" t="str">
        <f t="shared" si="506"/>
        <v>M</v>
      </c>
      <c r="O4618" t="s">
        <v>15346</v>
      </c>
      <c r="P4618" t="s">
        <v>15347</v>
      </c>
      <c r="Q4618" t="s">
        <v>15348</v>
      </c>
      <c r="R4618">
        <v>4</v>
      </c>
      <c r="S4618">
        <f t="shared" si="507"/>
        <v>2019</v>
      </c>
      <c r="T4618" t="s">
        <v>12</v>
      </c>
      <c r="U4618">
        <v>1</v>
      </c>
      <c r="V4618" t="s">
        <v>7657</v>
      </c>
      <c r="W4618">
        <f>VLOOKUP(Q4618,'PBT Tag Rates'!$B$5:$E$44,4,FALSE)</f>
        <v>0.96152300000000002</v>
      </c>
      <c r="X4618">
        <v>1</v>
      </c>
      <c r="Y4618" s="14">
        <f>IFERROR(LOOKUP(H4618,{30,43,48,53,58,63,68,73,78,83,88,93,97},{42,47,52,57,62,67,72,77,82,87,92,99,100}),999)</f>
        <v>72</v>
      </c>
      <c r="Z4618" s="17">
        <f t="shared" si="508"/>
        <v>5.5555555555555554</v>
      </c>
      <c r="AA4618" s="17">
        <f t="shared" si="509"/>
        <v>5.5555555555555554</v>
      </c>
      <c r="AB4618" s="17">
        <f t="shared" si="510"/>
        <v>11.658097686375321</v>
      </c>
      <c r="AC4618" s="17" t="s">
        <v>17655</v>
      </c>
    </row>
    <row r="4619" spans="1:29" x14ac:dyDescent="0.25">
      <c r="A4619" t="s">
        <v>3339</v>
      </c>
      <c r="B4619" s="165" t="s">
        <v>15349</v>
      </c>
      <c r="C4619" t="s">
        <v>15350</v>
      </c>
      <c r="D4619" s="1">
        <v>45191</v>
      </c>
      <c r="E4619">
        <f t="shared" si="505"/>
        <v>18</v>
      </c>
      <c r="F4619" t="s">
        <v>14</v>
      </c>
      <c r="G4619">
        <v>740</v>
      </c>
      <c r="H4619">
        <f t="shared" si="504"/>
        <v>74</v>
      </c>
      <c r="I4619" t="s">
        <v>7</v>
      </c>
      <c r="J4619" t="s">
        <v>8</v>
      </c>
      <c r="K4619" t="s">
        <v>8</v>
      </c>
      <c r="L4619" t="s">
        <v>8</v>
      </c>
      <c r="M4619" t="s">
        <v>14</v>
      </c>
      <c r="N4619" t="str">
        <f t="shared" si="506"/>
        <v>F</v>
      </c>
      <c r="O4619" t="s">
        <v>15351</v>
      </c>
      <c r="P4619" t="s">
        <v>15352</v>
      </c>
      <c r="Q4619" t="s">
        <v>2605</v>
      </c>
      <c r="R4619">
        <v>4</v>
      </c>
      <c r="S4619">
        <f t="shared" si="507"/>
        <v>2019</v>
      </c>
      <c r="T4619" t="s">
        <v>12</v>
      </c>
      <c r="U4619">
        <v>0.999999999999999</v>
      </c>
      <c r="V4619" t="s">
        <v>7657</v>
      </c>
      <c r="W4619">
        <f>VLOOKUP(Q4619,'PBT Tag Rates'!$B$5:$E$44,4,FALSE)</f>
        <v>0.96152300000000002</v>
      </c>
      <c r="X4619">
        <v>1</v>
      </c>
      <c r="Y4619" s="14">
        <f>IFERROR(LOOKUP(H4619,{30,43,48,53,58,63,68,73,78,83,88,93,97},{42,47,52,57,62,67,72,77,82,87,92,99,100}),999)</f>
        <v>77</v>
      </c>
      <c r="Z4619" s="17">
        <f t="shared" si="508"/>
        <v>5.5555555555555554</v>
      </c>
      <c r="AA4619" s="17">
        <f t="shared" si="509"/>
        <v>5.5555555555555554</v>
      </c>
      <c r="AB4619" s="17">
        <f t="shared" si="510"/>
        <v>11.658097686375321</v>
      </c>
      <c r="AC4619" s="17" t="s">
        <v>17655</v>
      </c>
    </row>
    <row r="4620" spans="1:29" x14ac:dyDescent="0.25">
      <c r="A4620" t="s">
        <v>3339</v>
      </c>
      <c r="B4620" s="165" t="s">
        <v>15353</v>
      </c>
      <c r="C4620" t="s">
        <v>15354</v>
      </c>
      <c r="D4620" s="1">
        <v>45191</v>
      </c>
      <c r="E4620">
        <f t="shared" si="505"/>
        <v>18</v>
      </c>
      <c r="F4620" t="s">
        <v>14</v>
      </c>
      <c r="G4620">
        <v>650</v>
      </c>
      <c r="H4620">
        <f t="shared" si="504"/>
        <v>65</v>
      </c>
      <c r="I4620" t="s">
        <v>7</v>
      </c>
      <c r="J4620" t="s">
        <v>8</v>
      </c>
      <c r="K4620" t="s">
        <v>8</v>
      </c>
      <c r="L4620" t="s">
        <v>8</v>
      </c>
      <c r="M4620" t="s">
        <v>14</v>
      </c>
      <c r="N4620" t="str">
        <f t="shared" si="506"/>
        <v>F</v>
      </c>
      <c r="O4620" t="s">
        <v>1107</v>
      </c>
      <c r="P4620" t="s">
        <v>1108</v>
      </c>
      <c r="Q4620" t="s">
        <v>221</v>
      </c>
      <c r="R4620">
        <v>4</v>
      </c>
      <c r="S4620">
        <f t="shared" si="507"/>
        <v>2019</v>
      </c>
      <c r="T4620" t="s">
        <v>12</v>
      </c>
      <c r="U4620">
        <v>1</v>
      </c>
      <c r="V4620" t="s">
        <v>3653</v>
      </c>
      <c r="W4620">
        <f>VLOOKUP(Q4620,'PBT Tag Rates'!$B$5:$E$44,4,FALSE)</f>
        <v>0.95971980899999998</v>
      </c>
      <c r="X4620">
        <v>1</v>
      </c>
      <c r="Y4620" s="14">
        <f>IFERROR(LOOKUP(H4620,{30,43,48,53,58,63,68,73,78,83,88,93,97},{42,47,52,57,62,67,72,77,82,87,92,99,100}),999)</f>
        <v>67</v>
      </c>
      <c r="Z4620" s="17">
        <f t="shared" si="508"/>
        <v>5.5555555555555554</v>
      </c>
      <c r="AA4620" s="17">
        <f t="shared" si="509"/>
        <v>5.5555555555555554</v>
      </c>
      <c r="AB4620" s="17">
        <f t="shared" si="510"/>
        <v>11.658097686375321</v>
      </c>
      <c r="AC4620" s="17" t="s">
        <v>17655</v>
      </c>
    </row>
    <row r="4621" spans="1:29" x14ac:dyDescent="0.25">
      <c r="A4621" t="s">
        <v>3339</v>
      </c>
      <c r="B4621" s="165" t="s">
        <v>15355</v>
      </c>
      <c r="C4621" t="s">
        <v>15356</v>
      </c>
      <c r="D4621" s="1">
        <v>45191</v>
      </c>
      <c r="E4621">
        <f t="shared" si="505"/>
        <v>18</v>
      </c>
      <c r="F4621" t="s">
        <v>6</v>
      </c>
      <c r="G4621">
        <v>850</v>
      </c>
      <c r="H4621">
        <f t="shared" si="504"/>
        <v>85</v>
      </c>
      <c r="I4621" t="s">
        <v>9</v>
      </c>
      <c r="J4621" t="s">
        <v>8</v>
      </c>
      <c r="K4621" t="s">
        <v>15357</v>
      </c>
      <c r="L4621" t="s">
        <v>8</v>
      </c>
      <c r="M4621" t="s">
        <v>6</v>
      </c>
      <c r="N4621" t="str">
        <f t="shared" si="506"/>
        <v>M</v>
      </c>
      <c r="O4621" t="s">
        <v>15358</v>
      </c>
      <c r="P4621" t="s">
        <v>15359</v>
      </c>
      <c r="Q4621" t="s">
        <v>2605</v>
      </c>
      <c r="R4621">
        <v>4</v>
      </c>
      <c r="S4621">
        <f t="shared" si="507"/>
        <v>2019</v>
      </c>
      <c r="T4621" t="s">
        <v>12</v>
      </c>
      <c r="U4621">
        <v>0.999999999999997</v>
      </c>
      <c r="V4621" t="s">
        <v>7657</v>
      </c>
      <c r="W4621">
        <f>VLOOKUP(Q4621,'PBT Tag Rates'!$B$5:$E$44,4,FALSE)</f>
        <v>0.96152300000000002</v>
      </c>
      <c r="X4621">
        <v>1</v>
      </c>
      <c r="Y4621" s="14">
        <f>IFERROR(LOOKUP(H4621,{30,43,48,53,58,63,68,73,78,83,88,93,97},{42,47,52,57,62,67,72,77,82,87,92,99,100}),999)</f>
        <v>87</v>
      </c>
      <c r="Z4621" s="17">
        <f t="shared" si="508"/>
        <v>5.5555555555555554</v>
      </c>
      <c r="AA4621" s="17">
        <f t="shared" si="509"/>
        <v>5.5555555555555554</v>
      </c>
      <c r="AB4621" s="17">
        <f t="shared" si="510"/>
        <v>11.658097686375321</v>
      </c>
      <c r="AC4621" s="17" t="s">
        <v>17655</v>
      </c>
    </row>
    <row r="4622" spans="1:29" x14ac:dyDescent="0.25">
      <c r="A4622" t="s">
        <v>3339</v>
      </c>
      <c r="B4622" s="165" t="s">
        <v>15360</v>
      </c>
      <c r="C4622" t="s">
        <v>738</v>
      </c>
      <c r="D4622" s="1">
        <v>45191</v>
      </c>
      <c r="E4622">
        <f t="shared" si="505"/>
        <v>18</v>
      </c>
      <c r="F4622" t="s">
        <v>6</v>
      </c>
      <c r="G4622">
        <v>850</v>
      </c>
      <c r="H4622">
        <f t="shared" si="504"/>
        <v>85</v>
      </c>
      <c r="I4622" t="s">
        <v>7</v>
      </c>
      <c r="J4622" t="s">
        <v>8</v>
      </c>
      <c r="K4622" t="s">
        <v>15361</v>
      </c>
      <c r="L4622" t="s">
        <v>8</v>
      </c>
      <c r="M4622" t="s">
        <v>6</v>
      </c>
      <c r="N4622" t="str">
        <f t="shared" si="506"/>
        <v>M</v>
      </c>
      <c r="O4622" t="s">
        <v>4827</v>
      </c>
      <c r="P4622" t="s">
        <v>4828</v>
      </c>
      <c r="Q4622" t="s">
        <v>221</v>
      </c>
      <c r="R4622">
        <v>4</v>
      </c>
      <c r="S4622">
        <f t="shared" si="507"/>
        <v>2019</v>
      </c>
      <c r="T4622" t="s">
        <v>12</v>
      </c>
      <c r="U4622">
        <v>1</v>
      </c>
      <c r="V4622" t="s">
        <v>3396</v>
      </c>
      <c r="W4622">
        <f>VLOOKUP(Q4622,'PBT Tag Rates'!$B$5:$E$44,4,FALSE)</f>
        <v>0.95971980899999998</v>
      </c>
      <c r="X4622">
        <v>1</v>
      </c>
      <c r="Y4622" s="14">
        <f>IFERROR(LOOKUP(H4622,{30,43,48,53,58,63,68,73,78,83,88,93,97},{42,47,52,57,62,67,72,77,82,87,92,99,100}),999)</f>
        <v>87</v>
      </c>
      <c r="Z4622" s="17">
        <f t="shared" si="508"/>
        <v>5.5555555555555554</v>
      </c>
      <c r="AA4622" s="17">
        <f t="shared" si="509"/>
        <v>5.5555555555555554</v>
      </c>
      <c r="AB4622" s="17">
        <f t="shared" si="510"/>
        <v>11.658097686375321</v>
      </c>
      <c r="AC4622" s="17" t="s">
        <v>17655</v>
      </c>
    </row>
    <row r="4623" spans="1:29" x14ac:dyDescent="0.25">
      <c r="A4623" t="s">
        <v>3339</v>
      </c>
      <c r="B4623" s="165" t="s">
        <v>15362</v>
      </c>
      <c r="C4623" t="s">
        <v>15363</v>
      </c>
      <c r="D4623" s="1">
        <v>45191</v>
      </c>
      <c r="E4623">
        <f t="shared" si="505"/>
        <v>18</v>
      </c>
      <c r="F4623" t="s">
        <v>6</v>
      </c>
      <c r="G4623">
        <v>590</v>
      </c>
      <c r="H4623">
        <f t="shared" si="504"/>
        <v>59</v>
      </c>
      <c r="I4623" t="s">
        <v>7</v>
      </c>
      <c r="J4623" t="s">
        <v>8</v>
      </c>
      <c r="K4623" t="s">
        <v>8</v>
      </c>
      <c r="L4623" t="s">
        <v>8</v>
      </c>
      <c r="M4623" t="s">
        <v>6</v>
      </c>
      <c r="N4623" t="str">
        <f t="shared" si="506"/>
        <v>M</v>
      </c>
      <c r="O4623" t="s">
        <v>15364</v>
      </c>
      <c r="P4623" t="s">
        <v>15365</v>
      </c>
      <c r="Q4623" t="s">
        <v>2596</v>
      </c>
      <c r="R4623">
        <v>3</v>
      </c>
      <c r="S4623">
        <f t="shared" si="507"/>
        <v>2020</v>
      </c>
      <c r="T4623" t="s">
        <v>12</v>
      </c>
      <c r="U4623">
        <v>0.999999999999999</v>
      </c>
      <c r="V4623" t="s">
        <v>3079</v>
      </c>
      <c r="W4623">
        <f>VLOOKUP(Q4623,'PBT Tag Rates'!$B$5:$E$44,4,FALSE)</f>
        <v>0.98845608500000004</v>
      </c>
      <c r="X4623">
        <v>1</v>
      </c>
      <c r="Y4623" s="14">
        <f>IFERROR(LOOKUP(H4623,{30,43,48,53,58,63,68,73,78,83,88,93,97},{42,47,52,57,62,67,72,77,82,87,92,99,100}),999)</f>
        <v>62</v>
      </c>
      <c r="Z4623" s="17">
        <f t="shared" si="508"/>
        <v>5.5555555555555554</v>
      </c>
      <c r="AA4623" s="17">
        <f t="shared" si="509"/>
        <v>5.5555555555555554</v>
      </c>
      <c r="AB4623" s="17">
        <f t="shared" si="510"/>
        <v>11.658097686375321</v>
      </c>
      <c r="AC4623" s="17" t="s">
        <v>17654</v>
      </c>
    </row>
    <row r="4624" spans="1:29" x14ac:dyDescent="0.25">
      <c r="A4624" t="s">
        <v>3339</v>
      </c>
      <c r="B4624" s="165" t="s">
        <v>15366</v>
      </c>
      <c r="C4624" t="s">
        <v>15367</v>
      </c>
      <c r="D4624" s="1">
        <v>45191</v>
      </c>
      <c r="E4624">
        <f t="shared" si="505"/>
        <v>18</v>
      </c>
      <c r="F4624" t="s">
        <v>6</v>
      </c>
      <c r="G4624">
        <v>570</v>
      </c>
      <c r="H4624">
        <f t="shared" si="504"/>
        <v>57</v>
      </c>
      <c r="I4624" t="s">
        <v>9</v>
      </c>
      <c r="J4624">
        <v>1</v>
      </c>
      <c r="K4624" t="s">
        <v>8</v>
      </c>
      <c r="L4624" t="s">
        <v>8</v>
      </c>
      <c r="M4624" t="s">
        <v>14</v>
      </c>
      <c r="N4624" t="str">
        <f t="shared" si="506"/>
        <v>F</v>
      </c>
      <c r="O4624" t="s">
        <v>2498</v>
      </c>
      <c r="P4624" t="s">
        <v>2499</v>
      </c>
      <c r="Q4624" t="s">
        <v>221</v>
      </c>
      <c r="R4624">
        <v>4</v>
      </c>
      <c r="S4624">
        <f t="shared" si="507"/>
        <v>2019</v>
      </c>
      <c r="T4624" t="s">
        <v>12</v>
      </c>
      <c r="U4624">
        <v>0.999999999999999</v>
      </c>
      <c r="V4624" t="s">
        <v>3951</v>
      </c>
      <c r="W4624">
        <f>VLOOKUP(Q4624,'PBT Tag Rates'!$B$5:$E$44,4,FALSE)</f>
        <v>0.95971980899999998</v>
      </c>
      <c r="X4624">
        <v>1</v>
      </c>
      <c r="Y4624" s="14">
        <f>IFERROR(LOOKUP(H4624,{30,43,48,53,58,63,68,73,78,83,88,93,97},{42,47,52,57,62,67,72,77,82,87,92,99,100}),999)</f>
        <v>57</v>
      </c>
      <c r="Z4624" s="17">
        <f t="shared" si="508"/>
        <v>5.5555555555555554</v>
      </c>
      <c r="AA4624" s="17">
        <f t="shared" si="509"/>
        <v>5.5555555555555554</v>
      </c>
      <c r="AB4624" s="17">
        <f t="shared" si="510"/>
        <v>11.658097686375321</v>
      </c>
      <c r="AC4624" s="17" t="s">
        <v>17655</v>
      </c>
    </row>
    <row r="4625" spans="1:29" x14ac:dyDescent="0.25">
      <c r="A4625" t="s">
        <v>3339</v>
      </c>
      <c r="B4625" s="165" t="s">
        <v>15368</v>
      </c>
      <c r="C4625" t="s">
        <v>15369</v>
      </c>
      <c r="D4625" s="1">
        <v>45191</v>
      </c>
      <c r="E4625">
        <f t="shared" si="505"/>
        <v>18</v>
      </c>
      <c r="F4625" t="s">
        <v>6</v>
      </c>
      <c r="G4625">
        <v>690</v>
      </c>
      <c r="H4625">
        <f t="shared" si="504"/>
        <v>69</v>
      </c>
      <c r="I4625" t="s">
        <v>7</v>
      </c>
      <c r="J4625" t="s">
        <v>8</v>
      </c>
      <c r="K4625" t="s">
        <v>8</v>
      </c>
      <c r="L4625" t="s">
        <v>8</v>
      </c>
      <c r="M4625" t="s">
        <v>6</v>
      </c>
      <c r="N4625" t="str">
        <f t="shared" si="506"/>
        <v>M</v>
      </c>
      <c r="O4625" t="s">
        <v>8</v>
      </c>
      <c r="P4625" t="s">
        <v>8</v>
      </c>
      <c r="Q4625" t="s">
        <v>11</v>
      </c>
      <c r="R4625" t="s">
        <v>8</v>
      </c>
      <c r="S4625" t="str">
        <f t="shared" si="507"/>
        <v>U</v>
      </c>
      <c r="T4625" t="s">
        <v>12</v>
      </c>
      <c r="U4625">
        <v>1</v>
      </c>
      <c r="V4625" t="s">
        <v>11</v>
      </c>
      <c r="W4625" t="e">
        <f>VLOOKUP(Q4625,'PBT Tag Rates'!$B$5:$E$44,4,FALSE)</f>
        <v>#N/A</v>
      </c>
      <c r="X4625">
        <v>1</v>
      </c>
      <c r="Y4625" s="14">
        <f>IFERROR(LOOKUP(H4625,{30,43,48,53,58,63,68,73,78,83,88,93,97},{42,47,52,57,62,67,72,77,82,87,92,99,100}),999)</f>
        <v>72</v>
      </c>
      <c r="Z4625" s="17">
        <f t="shared" si="508"/>
        <v>5.5555555555555554</v>
      </c>
      <c r="AA4625" s="17">
        <f t="shared" si="509"/>
        <v>5.5555555555555554</v>
      </c>
      <c r="AB4625" s="17">
        <f t="shared" si="510"/>
        <v>11.658097686375321</v>
      </c>
      <c r="AC4625" s="17" t="s">
        <v>17654</v>
      </c>
    </row>
    <row r="4626" spans="1:29" x14ac:dyDescent="0.25">
      <c r="A4626" t="s">
        <v>3339</v>
      </c>
      <c r="B4626" s="165" t="s">
        <v>15370</v>
      </c>
      <c r="C4626" t="s">
        <v>15371</v>
      </c>
      <c r="D4626" s="1">
        <v>45191</v>
      </c>
      <c r="E4626">
        <f t="shared" si="505"/>
        <v>18</v>
      </c>
      <c r="F4626" t="s">
        <v>6</v>
      </c>
      <c r="G4626">
        <v>480</v>
      </c>
      <c r="H4626">
        <f t="shared" si="504"/>
        <v>48</v>
      </c>
      <c r="I4626" t="s">
        <v>7</v>
      </c>
      <c r="J4626" t="s">
        <v>8</v>
      </c>
      <c r="K4626" t="s">
        <v>8</v>
      </c>
      <c r="L4626" t="s">
        <v>8</v>
      </c>
      <c r="M4626" t="s">
        <v>6</v>
      </c>
      <c r="N4626" t="str">
        <f t="shared" si="506"/>
        <v>M</v>
      </c>
      <c r="O4626" t="s">
        <v>8</v>
      </c>
      <c r="P4626" t="s">
        <v>8</v>
      </c>
      <c r="Q4626" t="s">
        <v>11</v>
      </c>
      <c r="R4626" t="s">
        <v>8</v>
      </c>
      <c r="S4626" t="str">
        <f t="shared" si="507"/>
        <v>U</v>
      </c>
      <c r="T4626" t="s">
        <v>12</v>
      </c>
      <c r="U4626">
        <v>1</v>
      </c>
      <c r="V4626" t="s">
        <v>11</v>
      </c>
      <c r="W4626" t="e">
        <f>VLOOKUP(Q4626,'PBT Tag Rates'!$B$5:$E$44,4,FALSE)</f>
        <v>#N/A</v>
      </c>
      <c r="X4626">
        <v>1</v>
      </c>
      <c r="Y4626" s="14">
        <f>IFERROR(LOOKUP(H4626,{30,43,48,53,58,63,68,73,78,83,88,93,97},{42,47,52,57,62,67,72,77,82,87,92,99,100}),999)</f>
        <v>52</v>
      </c>
      <c r="Z4626" s="17">
        <f t="shared" si="508"/>
        <v>5.5555555555555554</v>
      </c>
      <c r="AA4626" s="17">
        <f t="shared" si="509"/>
        <v>5.5555555555555554</v>
      </c>
      <c r="AB4626" s="17">
        <f t="shared" si="510"/>
        <v>11.658097686375321</v>
      </c>
      <c r="AC4626" s="17" t="s">
        <v>17654</v>
      </c>
    </row>
    <row r="4627" spans="1:29" x14ac:dyDescent="0.25">
      <c r="A4627" t="s">
        <v>3339</v>
      </c>
      <c r="B4627" s="165" t="s">
        <v>15372</v>
      </c>
      <c r="C4627" t="s">
        <v>15373</v>
      </c>
      <c r="D4627" s="1">
        <v>45191</v>
      </c>
      <c r="E4627">
        <f t="shared" si="505"/>
        <v>18</v>
      </c>
      <c r="F4627" t="s">
        <v>14</v>
      </c>
      <c r="G4627">
        <v>750</v>
      </c>
      <c r="H4627">
        <f t="shared" si="504"/>
        <v>75</v>
      </c>
      <c r="I4627" t="s">
        <v>7</v>
      </c>
      <c r="J4627" t="s">
        <v>8</v>
      </c>
      <c r="K4627" t="s">
        <v>8</v>
      </c>
      <c r="L4627" t="s">
        <v>8</v>
      </c>
      <c r="M4627" t="s">
        <v>6</v>
      </c>
      <c r="N4627" t="str">
        <f t="shared" si="506"/>
        <v>M</v>
      </c>
      <c r="O4627" t="s">
        <v>8</v>
      </c>
      <c r="P4627" t="s">
        <v>8</v>
      </c>
      <c r="Q4627" t="s">
        <v>11</v>
      </c>
      <c r="R4627" t="s">
        <v>8</v>
      </c>
      <c r="S4627" t="str">
        <f t="shared" si="507"/>
        <v>U</v>
      </c>
      <c r="T4627" t="s">
        <v>12</v>
      </c>
      <c r="U4627">
        <v>0.999999999999997</v>
      </c>
      <c r="V4627" t="s">
        <v>11</v>
      </c>
      <c r="W4627" t="e">
        <f>VLOOKUP(Q4627,'PBT Tag Rates'!$B$5:$E$44,4,FALSE)</f>
        <v>#N/A</v>
      </c>
      <c r="X4627">
        <v>1</v>
      </c>
      <c r="Y4627" s="14">
        <f>IFERROR(LOOKUP(H4627,{30,43,48,53,58,63,68,73,78,83,88,93,97},{42,47,52,57,62,67,72,77,82,87,92,99,100}),999)</f>
        <v>77</v>
      </c>
      <c r="Z4627" s="17">
        <f t="shared" si="508"/>
        <v>5.5555555555555554</v>
      </c>
      <c r="AA4627" s="17">
        <f t="shared" si="509"/>
        <v>5.5555555555555554</v>
      </c>
      <c r="AB4627" s="17">
        <f t="shared" si="510"/>
        <v>11.658097686375321</v>
      </c>
      <c r="AC4627" s="17" t="s">
        <v>17654</v>
      </c>
    </row>
    <row r="4628" spans="1:29" x14ac:dyDescent="0.25">
      <c r="A4628" t="s">
        <v>3339</v>
      </c>
      <c r="B4628" s="165" t="s">
        <v>15374</v>
      </c>
      <c r="C4628" t="s">
        <v>15375</v>
      </c>
      <c r="D4628" s="1">
        <v>45191</v>
      </c>
      <c r="E4628">
        <f t="shared" si="505"/>
        <v>18</v>
      </c>
      <c r="F4628" t="s">
        <v>6</v>
      </c>
      <c r="G4628">
        <v>640</v>
      </c>
      <c r="H4628">
        <f t="shared" si="504"/>
        <v>64</v>
      </c>
      <c r="I4628" t="s">
        <v>9</v>
      </c>
      <c r="J4628">
        <v>1</v>
      </c>
      <c r="K4628" t="s">
        <v>8</v>
      </c>
      <c r="L4628" t="s">
        <v>8</v>
      </c>
      <c r="M4628" t="s">
        <v>6</v>
      </c>
      <c r="N4628" t="str">
        <f t="shared" si="506"/>
        <v>M</v>
      </c>
      <c r="O4628" t="s">
        <v>1820</v>
      </c>
      <c r="P4628" t="s">
        <v>15376</v>
      </c>
      <c r="Q4628" t="s">
        <v>221</v>
      </c>
      <c r="R4628">
        <v>4</v>
      </c>
      <c r="S4628">
        <f t="shared" si="507"/>
        <v>2019</v>
      </c>
      <c r="T4628" t="s">
        <v>12</v>
      </c>
      <c r="U4628">
        <v>0.999999999999998</v>
      </c>
      <c r="V4628" t="s">
        <v>3357</v>
      </c>
      <c r="W4628">
        <f>VLOOKUP(Q4628,'PBT Tag Rates'!$B$5:$E$44,4,FALSE)</f>
        <v>0.95971980899999998</v>
      </c>
      <c r="X4628">
        <v>1</v>
      </c>
      <c r="Y4628" s="14">
        <f>IFERROR(LOOKUP(H4628,{30,43,48,53,58,63,68,73,78,83,88,93,97},{42,47,52,57,62,67,72,77,82,87,92,99,100}),999)</f>
        <v>67</v>
      </c>
      <c r="Z4628" s="17">
        <f t="shared" si="508"/>
        <v>5.5555555555555554</v>
      </c>
      <c r="AA4628" s="17">
        <f t="shared" si="509"/>
        <v>5.5555555555555554</v>
      </c>
      <c r="AB4628" s="17">
        <f t="shared" si="510"/>
        <v>11.658097686375321</v>
      </c>
      <c r="AC4628" s="17" t="s">
        <v>17654</v>
      </c>
    </row>
    <row r="4629" spans="1:29" x14ac:dyDescent="0.25">
      <c r="A4629" t="s">
        <v>3339</v>
      </c>
      <c r="B4629" s="165" t="s">
        <v>15377</v>
      </c>
      <c r="C4629" t="s">
        <v>15378</v>
      </c>
      <c r="D4629" s="1">
        <v>45191</v>
      </c>
      <c r="E4629">
        <f t="shared" si="505"/>
        <v>18</v>
      </c>
      <c r="F4629" t="s">
        <v>6</v>
      </c>
      <c r="G4629">
        <v>700</v>
      </c>
      <c r="H4629">
        <f t="shared" si="504"/>
        <v>70</v>
      </c>
      <c r="I4629" t="s">
        <v>7</v>
      </c>
      <c r="J4629" t="s">
        <v>8</v>
      </c>
      <c r="K4629" t="s">
        <v>15379</v>
      </c>
      <c r="L4629" t="s">
        <v>8</v>
      </c>
      <c r="M4629" t="s">
        <v>6</v>
      </c>
      <c r="N4629" t="str">
        <f t="shared" si="506"/>
        <v>M</v>
      </c>
      <c r="O4629" t="s">
        <v>15380</v>
      </c>
      <c r="P4629" t="s">
        <v>15381</v>
      </c>
      <c r="Q4629" t="s">
        <v>2605</v>
      </c>
      <c r="R4629">
        <v>4</v>
      </c>
      <c r="S4629">
        <f t="shared" si="507"/>
        <v>2019</v>
      </c>
      <c r="T4629" t="s">
        <v>12</v>
      </c>
      <c r="U4629">
        <v>1</v>
      </c>
      <c r="V4629" t="s">
        <v>7657</v>
      </c>
      <c r="W4629">
        <f>VLOOKUP(Q4629,'PBT Tag Rates'!$B$5:$E$44,4,FALSE)</f>
        <v>0.96152300000000002</v>
      </c>
      <c r="X4629">
        <v>1</v>
      </c>
      <c r="Y4629" s="14">
        <f>IFERROR(LOOKUP(H4629,{30,43,48,53,58,63,68,73,78,83,88,93,97},{42,47,52,57,62,67,72,77,82,87,92,99,100}),999)</f>
        <v>72</v>
      </c>
      <c r="Z4629" s="17">
        <f t="shared" si="508"/>
        <v>5.5555555555555554</v>
      </c>
      <c r="AA4629" s="17">
        <f t="shared" si="509"/>
        <v>5.5555555555555554</v>
      </c>
      <c r="AB4629" s="17">
        <f t="shared" si="510"/>
        <v>11.658097686375321</v>
      </c>
      <c r="AC4629" s="17" t="s">
        <v>17655</v>
      </c>
    </row>
    <row r="4630" spans="1:29" x14ac:dyDescent="0.25">
      <c r="A4630" t="s">
        <v>3339</v>
      </c>
      <c r="B4630" s="165" t="s">
        <v>15382</v>
      </c>
      <c r="C4630" t="s">
        <v>741</v>
      </c>
      <c r="D4630" s="1">
        <v>45191</v>
      </c>
      <c r="E4630">
        <f t="shared" si="505"/>
        <v>18</v>
      </c>
      <c r="F4630" t="s">
        <v>6</v>
      </c>
      <c r="G4630">
        <v>700</v>
      </c>
      <c r="H4630">
        <f t="shared" ref="H4630:H4693" si="511">G4630/10</f>
        <v>70</v>
      </c>
      <c r="I4630" t="s">
        <v>9</v>
      </c>
      <c r="J4630" t="s">
        <v>8</v>
      </c>
      <c r="K4630" t="s">
        <v>15383</v>
      </c>
      <c r="L4630" t="s">
        <v>8</v>
      </c>
      <c r="M4630" t="s">
        <v>6</v>
      </c>
      <c r="N4630" t="str">
        <f t="shared" si="506"/>
        <v>M</v>
      </c>
      <c r="O4630" t="s">
        <v>15384</v>
      </c>
      <c r="P4630" t="s">
        <v>15385</v>
      </c>
      <c r="Q4630" t="s">
        <v>1575</v>
      </c>
      <c r="R4630">
        <v>4</v>
      </c>
      <c r="S4630">
        <f t="shared" si="507"/>
        <v>2019</v>
      </c>
      <c r="T4630" t="s">
        <v>12</v>
      </c>
      <c r="U4630">
        <v>1</v>
      </c>
      <c r="V4630" t="s">
        <v>9534</v>
      </c>
      <c r="W4630">
        <f>VLOOKUP(Q4630,'PBT Tag Rates'!$B$5:$E$44,4,FALSE)</f>
        <v>0.96016800000000002</v>
      </c>
      <c r="X4630">
        <v>1</v>
      </c>
      <c r="Y4630" s="14">
        <f>IFERROR(LOOKUP(H4630,{30,43,48,53,58,63,68,73,78,83,88,93,97},{42,47,52,57,62,67,72,77,82,87,92,99,100}),999)</f>
        <v>72</v>
      </c>
      <c r="Z4630" s="17">
        <f t="shared" si="508"/>
        <v>5.5555555555555554</v>
      </c>
      <c r="AA4630" s="17">
        <f t="shared" si="509"/>
        <v>5.5555555555555554</v>
      </c>
      <c r="AB4630" s="17">
        <f t="shared" si="510"/>
        <v>11.658097686375321</v>
      </c>
      <c r="AC4630" s="17" t="s">
        <v>17655</v>
      </c>
    </row>
    <row r="4631" spans="1:29" x14ac:dyDescent="0.25">
      <c r="A4631" t="s">
        <v>3339</v>
      </c>
      <c r="B4631" s="165" t="s">
        <v>15386</v>
      </c>
      <c r="C4631" t="s">
        <v>15387</v>
      </c>
      <c r="D4631" s="1">
        <v>45191</v>
      </c>
      <c r="E4631">
        <f t="shared" ref="E4631:E4694" si="512">IF(D4631&lt;=$D$3,70,18)</f>
        <v>18</v>
      </c>
      <c r="F4631" t="s">
        <v>6</v>
      </c>
      <c r="G4631">
        <v>770</v>
      </c>
      <c r="H4631">
        <f t="shared" si="511"/>
        <v>77</v>
      </c>
      <c r="I4631" t="s">
        <v>7</v>
      </c>
      <c r="J4631" t="s">
        <v>8</v>
      </c>
      <c r="K4631" t="s">
        <v>15388</v>
      </c>
      <c r="L4631" t="s">
        <v>8</v>
      </c>
      <c r="M4631" t="s">
        <v>6</v>
      </c>
      <c r="N4631" t="str">
        <f t="shared" ref="N4631:N4694" si="513">IF(M4631="U",F4631,M4631)</f>
        <v>M</v>
      </c>
      <c r="O4631" t="s">
        <v>8</v>
      </c>
      <c r="P4631" t="s">
        <v>8</v>
      </c>
      <c r="Q4631" t="s">
        <v>11</v>
      </c>
      <c r="R4631" t="s">
        <v>8</v>
      </c>
      <c r="S4631" t="str">
        <f t="shared" ref="S4631:S4694" si="514">IFERROR($S$3-R4631,"U")</f>
        <v>U</v>
      </c>
      <c r="T4631" t="s">
        <v>12</v>
      </c>
      <c r="U4631">
        <v>0.999999999999998</v>
      </c>
      <c r="V4631" t="s">
        <v>11</v>
      </c>
      <c r="W4631" t="e">
        <f>VLOOKUP(Q4631,'PBT Tag Rates'!$B$5:$E$44,4,FALSE)</f>
        <v>#N/A</v>
      </c>
      <c r="X4631">
        <v>1</v>
      </c>
      <c r="Y4631" s="14">
        <f>IFERROR(LOOKUP(H4631,{30,43,48,53,58,63,68,73,78,83,88,93,97},{42,47,52,57,62,67,72,77,82,87,92,99,100}),999)</f>
        <v>77</v>
      </c>
      <c r="Z4631" s="17">
        <f t="shared" ref="Z4631:Z4694" si="515">IF(D4631&lt;$D$3,X4631/$Z$3,X4631/$Z$4)</f>
        <v>5.5555555555555554</v>
      </c>
      <c r="AA4631" s="17">
        <f t="shared" si="509"/>
        <v>5.5555555555555554</v>
      </c>
      <c r="AB4631" s="17">
        <f t="shared" si="510"/>
        <v>11.658097686375321</v>
      </c>
      <c r="AC4631" s="17" t="s">
        <v>17654</v>
      </c>
    </row>
    <row r="4632" spans="1:29" x14ac:dyDescent="0.25">
      <c r="A4632" t="s">
        <v>3339</v>
      </c>
      <c r="B4632" s="165" t="s">
        <v>15389</v>
      </c>
      <c r="C4632" t="s">
        <v>15390</v>
      </c>
      <c r="D4632" s="1">
        <v>45191</v>
      </c>
      <c r="E4632">
        <f t="shared" si="512"/>
        <v>18</v>
      </c>
      <c r="F4632" t="s">
        <v>14</v>
      </c>
      <c r="G4632">
        <v>670</v>
      </c>
      <c r="H4632">
        <f t="shared" si="511"/>
        <v>67</v>
      </c>
      <c r="I4632" t="s">
        <v>9</v>
      </c>
      <c r="J4632">
        <v>1</v>
      </c>
      <c r="K4632" t="s">
        <v>8</v>
      </c>
      <c r="L4632" t="s">
        <v>8</v>
      </c>
      <c r="M4632" t="s">
        <v>14</v>
      </c>
      <c r="N4632" t="str">
        <f t="shared" si="513"/>
        <v>F</v>
      </c>
      <c r="O4632" t="s">
        <v>9012</v>
      </c>
      <c r="P4632" t="s">
        <v>11989</v>
      </c>
      <c r="Q4632" t="s">
        <v>221</v>
      </c>
      <c r="R4632">
        <v>4</v>
      </c>
      <c r="S4632">
        <f t="shared" si="514"/>
        <v>2019</v>
      </c>
      <c r="T4632" t="s">
        <v>12</v>
      </c>
      <c r="U4632">
        <v>1</v>
      </c>
      <c r="V4632" t="s">
        <v>3951</v>
      </c>
      <c r="W4632">
        <f>VLOOKUP(Q4632,'PBT Tag Rates'!$B$5:$E$44,4,FALSE)</f>
        <v>0.95971980899999998</v>
      </c>
      <c r="X4632">
        <v>1</v>
      </c>
      <c r="Y4632" s="14">
        <f>IFERROR(LOOKUP(H4632,{30,43,48,53,58,63,68,73,78,83,88,93,97},{42,47,52,57,62,67,72,77,82,87,92,99,100}),999)</f>
        <v>67</v>
      </c>
      <c r="Z4632" s="17">
        <f t="shared" si="515"/>
        <v>5.5555555555555554</v>
      </c>
      <c r="AA4632" s="17">
        <f t="shared" si="509"/>
        <v>5.5555555555555554</v>
      </c>
      <c r="AB4632" s="17">
        <f t="shared" si="510"/>
        <v>11.658097686375321</v>
      </c>
      <c r="AC4632" s="17" t="s">
        <v>17655</v>
      </c>
    </row>
    <row r="4633" spans="1:29" x14ac:dyDescent="0.25">
      <c r="A4633" t="s">
        <v>3339</v>
      </c>
      <c r="B4633" s="165" t="s">
        <v>15391</v>
      </c>
      <c r="C4633" t="s">
        <v>15392</v>
      </c>
      <c r="D4633" s="1">
        <v>45191</v>
      </c>
      <c r="E4633">
        <f t="shared" si="512"/>
        <v>18</v>
      </c>
      <c r="F4633" t="s">
        <v>14</v>
      </c>
      <c r="G4633">
        <v>730</v>
      </c>
      <c r="H4633">
        <f t="shared" si="511"/>
        <v>73</v>
      </c>
      <c r="I4633" t="s">
        <v>9</v>
      </c>
      <c r="J4633">
        <v>1</v>
      </c>
      <c r="K4633" t="s">
        <v>8</v>
      </c>
      <c r="L4633" t="s">
        <v>8</v>
      </c>
      <c r="M4633" t="s">
        <v>14</v>
      </c>
      <c r="N4633" t="str">
        <f t="shared" si="513"/>
        <v>F</v>
      </c>
      <c r="O4633" t="s">
        <v>1916</v>
      </c>
      <c r="P4633" t="s">
        <v>2525</v>
      </c>
      <c r="Q4633" t="s">
        <v>221</v>
      </c>
      <c r="R4633">
        <v>4</v>
      </c>
      <c r="S4633">
        <f t="shared" si="514"/>
        <v>2019</v>
      </c>
      <c r="T4633" t="s">
        <v>12</v>
      </c>
      <c r="U4633">
        <v>1</v>
      </c>
      <c r="V4633" t="s">
        <v>3346</v>
      </c>
      <c r="W4633">
        <f>VLOOKUP(Q4633,'PBT Tag Rates'!$B$5:$E$44,4,FALSE)</f>
        <v>0.95971980899999998</v>
      </c>
      <c r="X4633">
        <v>1</v>
      </c>
      <c r="Y4633" s="14">
        <f>IFERROR(LOOKUP(H4633,{30,43,48,53,58,63,68,73,78,83,88,93,97},{42,47,52,57,62,67,72,77,82,87,92,99,100}),999)</f>
        <v>77</v>
      </c>
      <c r="Z4633" s="17">
        <f t="shared" si="515"/>
        <v>5.5555555555555554</v>
      </c>
      <c r="AA4633" s="17">
        <f t="shared" si="509"/>
        <v>5.5555555555555554</v>
      </c>
      <c r="AB4633" s="17">
        <f t="shared" si="510"/>
        <v>11.658097686375321</v>
      </c>
      <c r="AC4633" s="17" t="s">
        <v>17654</v>
      </c>
    </row>
    <row r="4634" spans="1:29" x14ac:dyDescent="0.25">
      <c r="A4634" t="s">
        <v>3339</v>
      </c>
      <c r="B4634" s="165" t="s">
        <v>15393</v>
      </c>
      <c r="C4634" t="s">
        <v>15394</v>
      </c>
      <c r="D4634" s="1">
        <v>45191</v>
      </c>
      <c r="E4634">
        <f t="shared" si="512"/>
        <v>18</v>
      </c>
      <c r="F4634" t="s">
        <v>6</v>
      </c>
      <c r="G4634">
        <v>560</v>
      </c>
      <c r="H4634">
        <f t="shared" si="511"/>
        <v>56</v>
      </c>
      <c r="I4634" t="s">
        <v>7</v>
      </c>
      <c r="J4634" t="s">
        <v>8</v>
      </c>
      <c r="K4634" t="s">
        <v>8</v>
      </c>
      <c r="L4634" t="s">
        <v>8</v>
      </c>
      <c r="M4634" t="s">
        <v>6</v>
      </c>
      <c r="N4634" t="str">
        <f t="shared" si="513"/>
        <v>M</v>
      </c>
      <c r="O4634" t="s">
        <v>8</v>
      </c>
      <c r="P4634" t="s">
        <v>8</v>
      </c>
      <c r="Q4634" t="s">
        <v>11</v>
      </c>
      <c r="R4634" t="s">
        <v>8</v>
      </c>
      <c r="S4634" t="str">
        <f t="shared" si="514"/>
        <v>U</v>
      </c>
      <c r="T4634" t="s">
        <v>12</v>
      </c>
      <c r="U4634">
        <v>0.999999999999997</v>
      </c>
      <c r="V4634" t="s">
        <v>11</v>
      </c>
      <c r="W4634" t="e">
        <f>VLOOKUP(Q4634,'PBT Tag Rates'!$B$5:$E$44,4,FALSE)</f>
        <v>#N/A</v>
      </c>
      <c r="X4634">
        <v>1</v>
      </c>
      <c r="Y4634" s="14">
        <f>IFERROR(LOOKUP(H4634,{30,43,48,53,58,63,68,73,78,83,88,93,97},{42,47,52,57,62,67,72,77,82,87,92,99,100}),999)</f>
        <v>57</v>
      </c>
      <c r="Z4634" s="17">
        <f t="shared" si="515"/>
        <v>5.5555555555555554</v>
      </c>
      <c r="AA4634" s="17">
        <f t="shared" si="509"/>
        <v>5.5555555555555554</v>
      </c>
      <c r="AB4634" s="17">
        <f t="shared" si="510"/>
        <v>11.658097686375321</v>
      </c>
      <c r="AC4634" s="17" t="s">
        <v>17654</v>
      </c>
    </row>
    <row r="4635" spans="1:29" x14ac:dyDescent="0.25">
      <c r="A4635" t="s">
        <v>3339</v>
      </c>
      <c r="B4635" s="165" t="s">
        <v>15395</v>
      </c>
      <c r="C4635" t="s">
        <v>15396</v>
      </c>
      <c r="D4635" s="1">
        <v>45191</v>
      </c>
      <c r="E4635">
        <f t="shared" si="512"/>
        <v>18</v>
      </c>
      <c r="F4635" t="s">
        <v>6</v>
      </c>
      <c r="G4635">
        <v>600</v>
      </c>
      <c r="H4635">
        <f t="shared" si="511"/>
        <v>60</v>
      </c>
      <c r="I4635" t="s">
        <v>9</v>
      </c>
      <c r="J4635">
        <v>1</v>
      </c>
      <c r="K4635" t="s">
        <v>8</v>
      </c>
      <c r="L4635" t="s">
        <v>8</v>
      </c>
      <c r="M4635" t="s">
        <v>6</v>
      </c>
      <c r="N4635" t="str">
        <f t="shared" si="513"/>
        <v>M</v>
      </c>
      <c r="O4635" t="s">
        <v>2648</v>
      </c>
      <c r="P4635" t="s">
        <v>2649</v>
      </c>
      <c r="Q4635" t="s">
        <v>918</v>
      </c>
      <c r="R4635">
        <v>3</v>
      </c>
      <c r="S4635">
        <f t="shared" si="514"/>
        <v>2020</v>
      </c>
      <c r="T4635" t="s">
        <v>12</v>
      </c>
      <c r="U4635">
        <v>1</v>
      </c>
      <c r="V4635" t="s">
        <v>3386</v>
      </c>
      <c r="W4635">
        <f>VLOOKUP(Q4635,'PBT Tag Rates'!$B$5:$E$44,4,FALSE)</f>
        <v>0.98961045999999997</v>
      </c>
      <c r="X4635">
        <v>1</v>
      </c>
      <c r="Y4635" s="14">
        <f>IFERROR(LOOKUP(H4635,{30,43,48,53,58,63,68,73,78,83,88,93,97},{42,47,52,57,62,67,72,77,82,87,92,99,100}),999)</f>
        <v>62</v>
      </c>
      <c r="Z4635" s="17">
        <f t="shared" si="515"/>
        <v>5.5555555555555554</v>
      </c>
      <c r="AA4635" s="17">
        <f t="shared" si="509"/>
        <v>5.5555555555555554</v>
      </c>
      <c r="AB4635" s="17">
        <f t="shared" si="510"/>
        <v>11.658097686375321</v>
      </c>
      <c r="AC4635" s="17" t="s">
        <v>17654</v>
      </c>
    </row>
    <row r="4636" spans="1:29" x14ac:dyDescent="0.25">
      <c r="A4636" t="s">
        <v>3339</v>
      </c>
      <c r="B4636" s="165" t="s">
        <v>15397</v>
      </c>
      <c r="C4636" t="s">
        <v>15398</v>
      </c>
      <c r="D4636" s="1">
        <v>45191</v>
      </c>
      <c r="E4636">
        <f t="shared" si="512"/>
        <v>18</v>
      </c>
      <c r="F4636" t="s">
        <v>6</v>
      </c>
      <c r="G4636">
        <v>700</v>
      </c>
      <c r="H4636">
        <f t="shared" si="511"/>
        <v>70</v>
      </c>
      <c r="I4636" t="s">
        <v>7</v>
      </c>
      <c r="J4636" t="s">
        <v>8</v>
      </c>
      <c r="K4636" t="s">
        <v>15399</v>
      </c>
      <c r="L4636" t="s">
        <v>8</v>
      </c>
      <c r="M4636" t="s">
        <v>6</v>
      </c>
      <c r="N4636" t="str">
        <f t="shared" si="513"/>
        <v>M</v>
      </c>
      <c r="O4636" t="s">
        <v>8</v>
      </c>
      <c r="P4636" t="s">
        <v>8</v>
      </c>
      <c r="Q4636" t="s">
        <v>11</v>
      </c>
      <c r="R4636" t="s">
        <v>8</v>
      </c>
      <c r="S4636" t="str">
        <f t="shared" si="514"/>
        <v>U</v>
      </c>
      <c r="T4636" t="s">
        <v>12</v>
      </c>
      <c r="U4636">
        <v>0.999999999999997</v>
      </c>
      <c r="V4636" t="s">
        <v>11</v>
      </c>
      <c r="W4636" t="e">
        <f>VLOOKUP(Q4636,'PBT Tag Rates'!$B$5:$E$44,4,FALSE)</f>
        <v>#N/A</v>
      </c>
      <c r="X4636">
        <v>1</v>
      </c>
      <c r="Y4636" s="14">
        <f>IFERROR(LOOKUP(H4636,{30,43,48,53,58,63,68,73,78,83,88,93,97},{42,47,52,57,62,67,72,77,82,87,92,99,100}),999)</f>
        <v>72</v>
      </c>
      <c r="Z4636" s="17">
        <f t="shared" si="515"/>
        <v>5.5555555555555554</v>
      </c>
      <c r="AA4636" s="17">
        <f t="shared" si="509"/>
        <v>5.5555555555555554</v>
      </c>
      <c r="AB4636" s="17">
        <f t="shared" si="510"/>
        <v>11.658097686375321</v>
      </c>
      <c r="AC4636" s="17" t="s">
        <v>17654</v>
      </c>
    </row>
    <row r="4637" spans="1:29" x14ac:dyDescent="0.25">
      <c r="A4637" t="s">
        <v>3339</v>
      </c>
      <c r="B4637" s="165" t="s">
        <v>15400</v>
      </c>
      <c r="C4637" t="s">
        <v>15401</v>
      </c>
      <c r="D4637" s="1">
        <v>45191</v>
      </c>
      <c r="E4637">
        <f t="shared" si="512"/>
        <v>18</v>
      </c>
      <c r="F4637" t="s">
        <v>6</v>
      </c>
      <c r="G4637">
        <v>640</v>
      </c>
      <c r="H4637">
        <f t="shared" si="511"/>
        <v>64</v>
      </c>
      <c r="I4637" t="s">
        <v>7</v>
      </c>
      <c r="J4637" t="s">
        <v>8</v>
      </c>
      <c r="K4637" t="s">
        <v>8</v>
      </c>
      <c r="L4637" t="s">
        <v>8</v>
      </c>
      <c r="M4637" t="s">
        <v>6</v>
      </c>
      <c r="N4637" t="str">
        <f t="shared" si="513"/>
        <v>M</v>
      </c>
      <c r="O4637" t="s">
        <v>8</v>
      </c>
      <c r="P4637" t="s">
        <v>8</v>
      </c>
      <c r="Q4637" t="s">
        <v>11</v>
      </c>
      <c r="R4637" t="s">
        <v>8</v>
      </c>
      <c r="S4637" t="str">
        <f t="shared" si="514"/>
        <v>U</v>
      </c>
      <c r="T4637" t="s">
        <v>12</v>
      </c>
      <c r="U4637">
        <v>1</v>
      </c>
      <c r="V4637" t="s">
        <v>11</v>
      </c>
      <c r="W4637" t="e">
        <f>VLOOKUP(Q4637,'PBT Tag Rates'!$B$5:$E$44,4,FALSE)</f>
        <v>#N/A</v>
      </c>
      <c r="X4637">
        <v>1</v>
      </c>
      <c r="Y4637" s="14">
        <f>IFERROR(LOOKUP(H4637,{30,43,48,53,58,63,68,73,78,83,88,93,97},{42,47,52,57,62,67,72,77,82,87,92,99,100}),999)</f>
        <v>67</v>
      </c>
      <c r="Z4637" s="17">
        <f t="shared" si="515"/>
        <v>5.5555555555555554</v>
      </c>
      <c r="AA4637" s="17">
        <f t="shared" si="509"/>
        <v>5.5555555555555554</v>
      </c>
      <c r="AB4637" s="17">
        <f t="shared" si="510"/>
        <v>11.658097686375321</v>
      </c>
      <c r="AC4637" s="17" t="s">
        <v>17654</v>
      </c>
    </row>
    <row r="4638" spans="1:29" x14ac:dyDescent="0.25">
      <c r="A4638" t="s">
        <v>3339</v>
      </c>
      <c r="B4638" s="165" t="s">
        <v>15402</v>
      </c>
      <c r="C4638" t="s">
        <v>15403</v>
      </c>
      <c r="D4638" s="1">
        <v>45191</v>
      </c>
      <c r="E4638">
        <f t="shared" si="512"/>
        <v>18</v>
      </c>
      <c r="F4638" t="s">
        <v>6</v>
      </c>
      <c r="G4638">
        <v>580</v>
      </c>
      <c r="H4638">
        <f t="shared" si="511"/>
        <v>58</v>
      </c>
      <c r="I4638" t="s">
        <v>7</v>
      </c>
      <c r="J4638" t="s">
        <v>8</v>
      </c>
      <c r="K4638" t="s">
        <v>8</v>
      </c>
      <c r="L4638" t="s">
        <v>8</v>
      </c>
      <c r="M4638" t="s">
        <v>6</v>
      </c>
      <c r="N4638" t="str">
        <f t="shared" si="513"/>
        <v>M</v>
      </c>
      <c r="O4638" t="s">
        <v>2648</v>
      </c>
      <c r="P4638" t="s">
        <v>2649</v>
      </c>
      <c r="Q4638" t="s">
        <v>918</v>
      </c>
      <c r="R4638">
        <v>3</v>
      </c>
      <c r="S4638">
        <f t="shared" si="514"/>
        <v>2020</v>
      </c>
      <c r="T4638" t="s">
        <v>12</v>
      </c>
      <c r="U4638">
        <v>1.00000000000001</v>
      </c>
      <c r="V4638" t="s">
        <v>3386</v>
      </c>
      <c r="W4638">
        <f>VLOOKUP(Q4638,'PBT Tag Rates'!$B$5:$E$44,4,FALSE)</f>
        <v>0.98961045999999997</v>
      </c>
      <c r="X4638">
        <v>1</v>
      </c>
      <c r="Y4638" s="14">
        <f>IFERROR(LOOKUP(H4638,{30,43,48,53,58,63,68,73,78,83,88,93,97},{42,47,52,57,62,67,72,77,82,87,92,99,100}),999)</f>
        <v>62</v>
      </c>
      <c r="Z4638" s="17">
        <f t="shared" si="515"/>
        <v>5.5555555555555554</v>
      </c>
      <c r="AA4638" s="17">
        <f t="shared" si="509"/>
        <v>5.5555555555555554</v>
      </c>
      <c r="AB4638" s="17">
        <f t="shared" si="510"/>
        <v>11.658097686375321</v>
      </c>
      <c r="AC4638" s="17" t="s">
        <v>17654</v>
      </c>
    </row>
    <row r="4639" spans="1:29" x14ac:dyDescent="0.25">
      <c r="A4639" t="s">
        <v>3339</v>
      </c>
      <c r="B4639" s="165" t="s">
        <v>15404</v>
      </c>
      <c r="C4639" t="s">
        <v>15405</v>
      </c>
      <c r="D4639" s="1">
        <v>45191</v>
      </c>
      <c r="E4639">
        <f t="shared" si="512"/>
        <v>18</v>
      </c>
      <c r="F4639" t="s">
        <v>6</v>
      </c>
      <c r="G4639">
        <v>460</v>
      </c>
      <c r="H4639">
        <f t="shared" si="511"/>
        <v>46</v>
      </c>
      <c r="I4639" t="s">
        <v>9</v>
      </c>
      <c r="J4639">
        <v>1</v>
      </c>
      <c r="K4639" t="s">
        <v>8</v>
      </c>
      <c r="L4639" t="s">
        <v>8</v>
      </c>
      <c r="M4639" t="s">
        <v>6</v>
      </c>
      <c r="N4639" t="str">
        <f t="shared" si="513"/>
        <v>M</v>
      </c>
      <c r="O4639" t="s">
        <v>13788</v>
      </c>
      <c r="P4639" t="s">
        <v>15406</v>
      </c>
      <c r="Q4639" t="s">
        <v>3820</v>
      </c>
      <c r="R4639">
        <v>2</v>
      </c>
      <c r="S4639">
        <f t="shared" si="514"/>
        <v>2021</v>
      </c>
      <c r="T4639" t="s">
        <v>12</v>
      </c>
      <c r="U4639">
        <v>1</v>
      </c>
      <c r="V4639" t="s">
        <v>3396</v>
      </c>
      <c r="W4639">
        <f>VLOOKUP(Q4639,'PBT Tag Rates'!$B$5:$E$44,4,FALSE)</f>
        <v>0.98140000000000005</v>
      </c>
      <c r="X4639">
        <v>1</v>
      </c>
      <c r="Y4639" s="14">
        <f>IFERROR(LOOKUP(H4639,{30,43,48,53,58,63,68,73,78,83,88,93,97},{42,47,52,57,62,67,72,77,82,87,92,99,100}),999)</f>
        <v>47</v>
      </c>
      <c r="Z4639" s="17">
        <f t="shared" si="515"/>
        <v>5.5555555555555554</v>
      </c>
      <c r="AA4639" s="17">
        <f t="shared" si="509"/>
        <v>5.5555555555555554</v>
      </c>
      <c r="AB4639" s="17">
        <f t="shared" si="510"/>
        <v>11.658097686375321</v>
      </c>
      <c r="AC4639" s="17" t="s">
        <v>17655</v>
      </c>
    </row>
    <row r="4640" spans="1:29" x14ac:dyDescent="0.25">
      <c r="A4640" t="s">
        <v>3339</v>
      </c>
      <c r="B4640" s="165" t="s">
        <v>15407</v>
      </c>
      <c r="C4640" t="s">
        <v>15408</v>
      </c>
      <c r="D4640" s="1">
        <v>45191</v>
      </c>
      <c r="E4640">
        <f t="shared" si="512"/>
        <v>18</v>
      </c>
      <c r="F4640" t="s">
        <v>14</v>
      </c>
      <c r="G4640">
        <v>750</v>
      </c>
      <c r="H4640">
        <f t="shared" si="511"/>
        <v>75</v>
      </c>
      <c r="I4640" t="s">
        <v>9</v>
      </c>
      <c r="J4640">
        <v>1</v>
      </c>
      <c r="K4640" t="s">
        <v>8</v>
      </c>
      <c r="L4640" t="s">
        <v>8</v>
      </c>
      <c r="M4640" t="s">
        <v>14</v>
      </c>
      <c r="N4640" t="str">
        <f t="shared" si="513"/>
        <v>F</v>
      </c>
      <c r="O4640" t="s">
        <v>2909</v>
      </c>
      <c r="P4640" t="s">
        <v>2910</v>
      </c>
      <c r="Q4640" t="s">
        <v>221</v>
      </c>
      <c r="R4640">
        <v>4</v>
      </c>
      <c r="S4640">
        <f t="shared" si="514"/>
        <v>2019</v>
      </c>
      <c r="T4640" t="s">
        <v>12</v>
      </c>
      <c r="U4640">
        <v>1</v>
      </c>
      <c r="V4640" t="s">
        <v>3386</v>
      </c>
      <c r="W4640">
        <f>VLOOKUP(Q4640,'PBT Tag Rates'!$B$5:$E$44,4,FALSE)</f>
        <v>0.95971980899999998</v>
      </c>
      <c r="X4640">
        <v>1</v>
      </c>
      <c r="Y4640" s="14">
        <f>IFERROR(LOOKUP(H4640,{30,43,48,53,58,63,68,73,78,83,88,93,97},{42,47,52,57,62,67,72,77,82,87,92,99,100}),999)</f>
        <v>77</v>
      </c>
      <c r="Z4640" s="17">
        <f t="shared" si="515"/>
        <v>5.5555555555555554</v>
      </c>
      <c r="AA4640" s="17">
        <f t="shared" si="509"/>
        <v>5.5555555555555554</v>
      </c>
      <c r="AB4640" s="17">
        <f t="shared" si="510"/>
        <v>11.658097686375321</v>
      </c>
      <c r="AC4640" s="17" t="s">
        <v>17654</v>
      </c>
    </row>
    <row r="4641" spans="1:29" x14ac:dyDescent="0.25">
      <c r="A4641" t="s">
        <v>3339</v>
      </c>
      <c r="B4641" s="165" t="s">
        <v>15409</v>
      </c>
      <c r="C4641" t="s">
        <v>15410</v>
      </c>
      <c r="D4641" s="1">
        <v>45191</v>
      </c>
      <c r="E4641">
        <f t="shared" si="512"/>
        <v>18</v>
      </c>
      <c r="F4641" t="s">
        <v>14</v>
      </c>
      <c r="G4641">
        <v>760</v>
      </c>
      <c r="H4641">
        <f t="shared" si="511"/>
        <v>76</v>
      </c>
      <c r="I4641" t="s">
        <v>7</v>
      </c>
      <c r="J4641" t="s">
        <v>8</v>
      </c>
      <c r="K4641" t="s">
        <v>8</v>
      </c>
      <c r="L4641" t="s">
        <v>8</v>
      </c>
      <c r="M4641" t="s">
        <v>14</v>
      </c>
      <c r="N4641" t="str">
        <f t="shared" si="513"/>
        <v>F</v>
      </c>
      <c r="O4641" t="s">
        <v>8</v>
      </c>
      <c r="P4641" t="s">
        <v>8</v>
      </c>
      <c r="Q4641" t="s">
        <v>11</v>
      </c>
      <c r="R4641" t="s">
        <v>8</v>
      </c>
      <c r="S4641" t="str">
        <f t="shared" si="514"/>
        <v>U</v>
      </c>
      <c r="T4641" t="s">
        <v>12</v>
      </c>
      <c r="U4641">
        <v>1</v>
      </c>
      <c r="V4641" t="s">
        <v>11</v>
      </c>
      <c r="W4641" t="e">
        <f>VLOOKUP(Q4641,'PBT Tag Rates'!$B$5:$E$44,4,FALSE)</f>
        <v>#N/A</v>
      </c>
      <c r="X4641">
        <v>1</v>
      </c>
      <c r="Y4641" s="14">
        <f>IFERROR(LOOKUP(H4641,{30,43,48,53,58,63,68,73,78,83,88,93,97},{42,47,52,57,62,67,72,77,82,87,92,99,100}),999)</f>
        <v>77</v>
      </c>
      <c r="Z4641" s="17">
        <f t="shared" si="515"/>
        <v>5.5555555555555554</v>
      </c>
      <c r="AA4641" s="17">
        <f t="shared" si="509"/>
        <v>5.5555555555555554</v>
      </c>
      <c r="AB4641" s="17">
        <f t="shared" si="510"/>
        <v>11.658097686375321</v>
      </c>
      <c r="AC4641" s="17" t="s">
        <v>17654</v>
      </c>
    </row>
    <row r="4642" spans="1:29" x14ac:dyDescent="0.25">
      <c r="A4642" t="s">
        <v>3339</v>
      </c>
      <c r="B4642" s="165" t="s">
        <v>15411</v>
      </c>
      <c r="C4642" t="s">
        <v>744</v>
      </c>
      <c r="D4642" s="1">
        <v>45191</v>
      </c>
      <c r="E4642">
        <f t="shared" si="512"/>
        <v>18</v>
      </c>
      <c r="F4642" t="s">
        <v>6</v>
      </c>
      <c r="G4642">
        <v>750</v>
      </c>
      <c r="H4642">
        <f t="shared" si="511"/>
        <v>75</v>
      </c>
      <c r="I4642" t="s">
        <v>7</v>
      </c>
      <c r="J4642" t="s">
        <v>8</v>
      </c>
      <c r="K4642" t="s">
        <v>15412</v>
      </c>
      <c r="L4642" t="s">
        <v>8</v>
      </c>
      <c r="M4642" t="s">
        <v>6</v>
      </c>
      <c r="N4642" t="str">
        <f t="shared" si="513"/>
        <v>M</v>
      </c>
      <c r="O4642" t="s">
        <v>8</v>
      </c>
      <c r="P4642" t="s">
        <v>8</v>
      </c>
      <c r="Q4642" t="s">
        <v>11</v>
      </c>
      <c r="R4642" t="s">
        <v>8</v>
      </c>
      <c r="S4642" t="str">
        <f t="shared" si="514"/>
        <v>U</v>
      </c>
      <c r="T4642" t="s">
        <v>12</v>
      </c>
      <c r="U4642">
        <v>0.999999999999999</v>
      </c>
      <c r="V4642" t="s">
        <v>11</v>
      </c>
      <c r="W4642" t="e">
        <f>VLOOKUP(Q4642,'PBT Tag Rates'!$B$5:$E$44,4,FALSE)</f>
        <v>#N/A</v>
      </c>
      <c r="X4642">
        <v>1</v>
      </c>
      <c r="Y4642" s="14">
        <f>IFERROR(LOOKUP(H4642,{30,43,48,53,58,63,68,73,78,83,88,93,97},{42,47,52,57,62,67,72,77,82,87,92,99,100}),999)</f>
        <v>77</v>
      </c>
      <c r="Z4642" s="17">
        <f t="shared" si="515"/>
        <v>5.5555555555555554</v>
      </c>
      <c r="AA4642" s="17">
        <f t="shared" si="509"/>
        <v>5.5555555555555554</v>
      </c>
      <c r="AB4642" s="17">
        <f t="shared" si="510"/>
        <v>11.658097686375321</v>
      </c>
      <c r="AC4642" s="17" t="s">
        <v>17654</v>
      </c>
    </row>
    <row r="4643" spans="1:29" x14ac:dyDescent="0.25">
      <c r="A4643" t="s">
        <v>3339</v>
      </c>
      <c r="B4643" s="165" t="s">
        <v>15413</v>
      </c>
      <c r="C4643" t="s">
        <v>15414</v>
      </c>
      <c r="D4643" s="1">
        <v>45191</v>
      </c>
      <c r="E4643">
        <f t="shared" si="512"/>
        <v>18</v>
      </c>
      <c r="F4643" t="s">
        <v>14</v>
      </c>
      <c r="G4643">
        <v>740</v>
      </c>
      <c r="H4643">
        <f t="shared" si="511"/>
        <v>74</v>
      </c>
      <c r="I4643" t="s">
        <v>7</v>
      </c>
      <c r="J4643" t="s">
        <v>8</v>
      </c>
      <c r="K4643" t="s">
        <v>8</v>
      </c>
      <c r="L4643" t="s">
        <v>8</v>
      </c>
      <c r="M4643" t="s">
        <v>6</v>
      </c>
      <c r="N4643" t="str">
        <f t="shared" si="513"/>
        <v>M</v>
      </c>
      <c r="O4643" t="s">
        <v>609</v>
      </c>
      <c r="P4643" t="s">
        <v>610</v>
      </c>
      <c r="Q4643" t="s">
        <v>221</v>
      </c>
      <c r="R4643">
        <v>4</v>
      </c>
      <c r="S4643">
        <f t="shared" si="514"/>
        <v>2019</v>
      </c>
      <c r="T4643" t="s">
        <v>12</v>
      </c>
      <c r="U4643">
        <v>1</v>
      </c>
      <c r="V4643" t="s">
        <v>3346</v>
      </c>
      <c r="W4643">
        <f>VLOOKUP(Q4643,'PBT Tag Rates'!$B$5:$E$44,4,FALSE)</f>
        <v>0.95971980899999998</v>
      </c>
      <c r="X4643">
        <v>1</v>
      </c>
      <c r="Y4643" s="14">
        <f>IFERROR(LOOKUP(H4643,{30,43,48,53,58,63,68,73,78,83,88,93,97},{42,47,52,57,62,67,72,77,82,87,92,99,100}),999)</f>
        <v>77</v>
      </c>
      <c r="Z4643" s="17">
        <f t="shared" si="515"/>
        <v>5.5555555555555554</v>
      </c>
      <c r="AA4643" s="17">
        <f t="shared" si="509"/>
        <v>5.5555555555555554</v>
      </c>
      <c r="AB4643" s="17">
        <f t="shared" si="510"/>
        <v>11.658097686375321</v>
      </c>
      <c r="AC4643" s="17" t="s">
        <v>17654</v>
      </c>
    </row>
    <row r="4644" spans="1:29" x14ac:dyDescent="0.25">
      <c r="A4644" t="s">
        <v>3339</v>
      </c>
      <c r="B4644" s="165" t="s">
        <v>15415</v>
      </c>
      <c r="C4644" t="s">
        <v>15416</v>
      </c>
      <c r="D4644" s="1">
        <v>45191</v>
      </c>
      <c r="E4644">
        <f t="shared" si="512"/>
        <v>18</v>
      </c>
      <c r="F4644" t="s">
        <v>6</v>
      </c>
      <c r="G4644">
        <v>670</v>
      </c>
      <c r="H4644">
        <f t="shared" si="511"/>
        <v>67</v>
      </c>
      <c r="I4644" t="s">
        <v>7</v>
      </c>
      <c r="J4644" t="s">
        <v>8</v>
      </c>
      <c r="K4644" t="s">
        <v>8</v>
      </c>
      <c r="L4644" t="s">
        <v>8</v>
      </c>
      <c r="M4644" t="s">
        <v>6</v>
      </c>
      <c r="N4644" t="str">
        <f t="shared" si="513"/>
        <v>M</v>
      </c>
      <c r="O4644" t="s">
        <v>1866</v>
      </c>
      <c r="P4644" t="s">
        <v>2576</v>
      </c>
      <c r="Q4644" t="s">
        <v>221</v>
      </c>
      <c r="R4644">
        <v>4</v>
      </c>
      <c r="S4644">
        <f t="shared" si="514"/>
        <v>2019</v>
      </c>
      <c r="T4644" t="s">
        <v>12</v>
      </c>
      <c r="U4644">
        <v>0.999999999999999</v>
      </c>
      <c r="V4644" t="s">
        <v>3386</v>
      </c>
      <c r="W4644">
        <f>VLOOKUP(Q4644,'PBT Tag Rates'!$B$5:$E$44,4,FALSE)</f>
        <v>0.95971980899999998</v>
      </c>
      <c r="X4644">
        <v>1</v>
      </c>
      <c r="Y4644" s="14">
        <f>IFERROR(LOOKUP(H4644,{30,43,48,53,58,63,68,73,78,83,88,93,97},{42,47,52,57,62,67,72,77,82,87,92,99,100}),999)</f>
        <v>67</v>
      </c>
      <c r="Z4644" s="17">
        <f t="shared" si="515"/>
        <v>5.5555555555555554</v>
      </c>
      <c r="AA4644" s="17">
        <f t="shared" si="509"/>
        <v>5.5555555555555554</v>
      </c>
      <c r="AB4644" s="17">
        <f t="shared" si="510"/>
        <v>11.658097686375321</v>
      </c>
      <c r="AC4644" s="17" t="s">
        <v>17654</v>
      </c>
    </row>
    <row r="4645" spans="1:29" x14ac:dyDescent="0.25">
      <c r="A4645" t="s">
        <v>3339</v>
      </c>
      <c r="B4645" s="165" t="s">
        <v>15417</v>
      </c>
      <c r="C4645" t="s">
        <v>15418</v>
      </c>
      <c r="D4645" s="1">
        <v>45191</v>
      </c>
      <c r="E4645">
        <f t="shared" si="512"/>
        <v>18</v>
      </c>
      <c r="F4645" t="s">
        <v>6</v>
      </c>
      <c r="G4645">
        <v>340</v>
      </c>
      <c r="H4645">
        <f t="shared" si="511"/>
        <v>34</v>
      </c>
      <c r="I4645" t="s">
        <v>9</v>
      </c>
      <c r="J4645">
        <v>1</v>
      </c>
      <c r="K4645" t="s">
        <v>8</v>
      </c>
      <c r="L4645" t="s">
        <v>8</v>
      </c>
      <c r="M4645" t="s">
        <v>6</v>
      </c>
      <c r="N4645" t="str">
        <f t="shared" si="513"/>
        <v>M</v>
      </c>
      <c r="O4645" t="s">
        <v>15419</v>
      </c>
      <c r="P4645" t="s">
        <v>15420</v>
      </c>
      <c r="Q4645" t="s">
        <v>3820</v>
      </c>
      <c r="R4645">
        <v>2</v>
      </c>
      <c r="S4645">
        <f t="shared" si="514"/>
        <v>2021</v>
      </c>
      <c r="T4645" t="s">
        <v>12</v>
      </c>
      <c r="U4645">
        <v>1</v>
      </c>
      <c r="V4645" t="s">
        <v>3951</v>
      </c>
      <c r="W4645">
        <f>VLOOKUP(Q4645,'PBT Tag Rates'!$B$5:$E$44,4,FALSE)</f>
        <v>0.98140000000000005</v>
      </c>
      <c r="X4645">
        <v>1</v>
      </c>
      <c r="Y4645" s="14">
        <f>IFERROR(LOOKUP(H4645,{30,43,48,53,58,63,68,73,78,83,88,93,97},{42,47,52,57,62,67,72,77,82,87,92,99,100}),999)</f>
        <v>42</v>
      </c>
      <c r="Z4645" s="17">
        <f t="shared" si="515"/>
        <v>5.5555555555555554</v>
      </c>
      <c r="AA4645" s="17">
        <f t="shared" si="509"/>
        <v>5.5555555555555554</v>
      </c>
      <c r="AB4645" s="17">
        <f t="shared" si="510"/>
        <v>11.658097686375321</v>
      </c>
      <c r="AC4645" s="17" t="s">
        <v>17655</v>
      </c>
    </row>
    <row r="4646" spans="1:29" x14ac:dyDescent="0.25">
      <c r="A4646" t="s">
        <v>3339</v>
      </c>
      <c r="B4646" s="165" t="s">
        <v>15421</v>
      </c>
      <c r="C4646" t="s">
        <v>15422</v>
      </c>
      <c r="D4646" s="1">
        <v>45191</v>
      </c>
      <c r="E4646">
        <f t="shared" si="512"/>
        <v>18</v>
      </c>
      <c r="F4646" t="s">
        <v>14</v>
      </c>
      <c r="G4646">
        <v>740</v>
      </c>
      <c r="H4646">
        <f t="shared" si="511"/>
        <v>74</v>
      </c>
      <c r="I4646" t="s">
        <v>7</v>
      </c>
      <c r="J4646" t="s">
        <v>8</v>
      </c>
      <c r="K4646" t="s">
        <v>8</v>
      </c>
      <c r="L4646" t="s">
        <v>8</v>
      </c>
      <c r="M4646" t="s">
        <v>14</v>
      </c>
      <c r="N4646" t="str">
        <f t="shared" si="513"/>
        <v>F</v>
      </c>
      <c r="O4646" t="s">
        <v>694</v>
      </c>
      <c r="P4646" t="s">
        <v>2978</v>
      </c>
      <c r="Q4646" t="s">
        <v>221</v>
      </c>
      <c r="R4646">
        <v>4</v>
      </c>
      <c r="S4646">
        <f t="shared" si="514"/>
        <v>2019</v>
      </c>
      <c r="T4646" t="s">
        <v>12</v>
      </c>
      <c r="U4646">
        <v>1</v>
      </c>
      <c r="V4646" t="s">
        <v>3346</v>
      </c>
      <c r="W4646">
        <f>VLOOKUP(Q4646,'PBT Tag Rates'!$B$5:$E$44,4,FALSE)</f>
        <v>0.95971980899999998</v>
      </c>
      <c r="X4646">
        <v>1</v>
      </c>
      <c r="Y4646" s="14">
        <f>IFERROR(LOOKUP(H4646,{30,43,48,53,58,63,68,73,78,83,88,93,97},{42,47,52,57,62,67,72,77,82,87,92,99,100}),999)</f>
        <v>77</v>
      </c>
      <c r="Z4646" s="17">
        <f t="shared" si="515"/>
        <v>5.5555555555555554</v>
      </c>
      <c r="AA4646" s="17">
        <f t="shared" si="509"/>
        <v>5.5555555555555554</v>
      </c>
      <c r="AB4646" s="17">
        <f t="shared" si="510"/>
        <v>11.658097686375321</v>
      </c>
      <c r="AC4646" s="17" t="s">
        <v>17654</v>
      </c>
    </row>
    <row r="4647" spans="1:29" x14ac:dyDescent="0.25">
      <c r="A4647" t="s">
        <v>3339</v>
      </c>
      <c r="B4647" s="165" t="s">
        <v>15423</v>
      </c>
      <c r="C4647" t="s">
        <v>745</v>
      </c>
      <c r="D4647" s="1">
        <v>45191</v>
      </c>
      <c r="E4647">
        <f t="shared" si="512"/>
        <v>18</v>
      </c>
      <c r="F4647" t="s">
        <v>6</v>
      </c>
      <c r="G4647">
        <v>770</v>
      </c>
      <c r="H4647">
        <f t="shared" si="511"/>
        <v>77</v>
      </c>
      <c r="I4647" t="s">
        <v>7</v>
      </c>
      <c r="J4647" t="s">
        <v>8</v>
      </c>
      <c r="K4647" t="s">
        <v>15424</v>
      </c>
      <c r="L4647" t="s">
        <v>8</v>
      </c>
      <c r="M4647" t="s">
        <v>6</v>
      </c>
      <c r="N4647" t="str">
        <f t="shared" si="513"/>
        <v>M</v>
      </c>
      <c r="O4647" t="s">
        <v>607</v>
      </c>
      <c r="P4647" t="s">
        <v>2239</v>
      </c>
      <c r="Q4647" t="s">
        <v>221</v>
      </c>
      <c r="R4647">
        <v>4</v>
      </c>
      <c r="S4647">
        <f t="shared" si="514"/>
        <v>2019</v>
      </c>
      <c r="T4647" t="s">
        <v>12</v>
      </c>
      <c r="U4647">
        <v>1</v>
      </c>
      <c r="V4647" t="s">
        <v>3346</v>
      </c>
      <c r="W4647">
        <f>VLOOKUP(Q4647,'PBT Tag Rates'!$B$5:$E$44,4,FALSE)</f>
        <v>0.95971980899999998</v>
      </c>
      <c r="X4647">
        <v>1</v>
      </c>
      <c r="Y4647" s="14">
        <f>IFERROR(LOOKUP(H4647,{30,43,48,53,58,63,68,73,78,83,88,93,97},{42,47,52,57,62,67,72,77,82,87,92,99,100}),999)</f>
        <v>77</v>
      </c>
      <c r="Z4647" s="17">
        <f t="shared" si="515"/>
        <v>5.5555555555555554</v>
      </c>
      <c r="AA4647" s="17">
        <f t="shared" si="509"/>
        <v>5.5555555555555554</v>
      </c>
      <c r="AB4647" s="17">
        <f t="shared" si="510"/>
        <v>11.658097686375321</v>
      </c>
      <c r="AC4647" s="17" t="s">
        <v>17654</v>
      </c>
    </row>
    <row r="4648" spans="1:29" x14ac:dyDescent="0.25">
      <c r="A4648" t="s">
        <v>3339</v>
      </c>
      <c r="B4648" s="165" t="s">
        <v>15425</v>
      </c>
      <c r="C4648" t="s">
        <v>15426</v>
      </c>
      <c r="D4648" s="1">
        <v>45191</v>
      </c>
      <c r="E4648">
        <f t="shared" si="512"/>
        <v>18</v>
      </c>
      <c r="F4648" t="s">
        <v>6</v>
      </c>
      <c r="G4648">
        <v>750</v>
      </c>
      <c r="H4648">
        <f t="shared" si="511"/>
        <v>75</v>
      </c>
      <c r="I4648" t="s">
        <v>7</v>
      </c>
      <c r="J4648" t="s">
        <v>8</v>
      </c>
      <c r="K4648" t="s">
        <v>15427</v>
      </c>
      <c r="L4648" t="s">
        <v>8</v>
      </c>
      <c r="M4648" t="s">
        <v>6</v>
      </c>
      <c r="N4648" t="str">
        <f t="shared" si="513"/>
        <v>M</v>
      </c>
      <c r="O4648" t="s">
        <v>8</v>
      </c>
      <c r="P4648" t="s">
        <v>8</v>
      </c>
      <c r="Q4648" t="s">
        <v>11</v>
      </c>
      <c r="R4648" t="s">
        <v>8</v>
      </c>
      <c r="S4648" t="str">
        <f t="shared" si="514"/>
        <v>U</v>
      </c>
      <c r="T4648" t="s">
        <v>12</v>
      </c>
      <c r="U4648">
        <v>1</v>
      </c>
      <c r="V4648" t="s">
        <v>11</v>
      </c>
      <c r="W4648" t="e">
        <f>VLOOKUP(Q4648,'PBT Tag Rates'!$B$5:$E$44,4,FALSE)</f>
        <v>#N/A</v>
      </c>
      <c r="X4648">
        <v>1</v>
      </c>
      <c r="Y4648" s="14">
        <f>IFERROR(LOOKUP(H4648,{30,43,48,53,58,63,68,73,78,83,88,93,97},{42,47,52,57,62,67,72,77,82,87,92,99,100}),999)</f>
        <v>77</v>
      </c>
      <c r="Z4648" s="17">
        <f t="shared" si="515"/>
        <v>5.5555555555555554</v>
      </c>
      <c r="AA4648" s="17">
        <f t="shared" si="509"/>
        <v>5.5555555555555554</v>
      </c>
      <c r="AB4648" s="17">
        <f t="shared" si="510"/>
        <v>11.658097686375321</v>
      </c>
      <c r="AC4648" s="17" t="s">
        <v>17654</v>
      </c>
    </row>
    <row r="4649" spans="1:29" x14ac:dyDescent="0.25">
      <c r="A4649" t="s">
        <v>3339</v>
      </c>
      <c r="B4649" s="165" t="s">
        <v>15428</v>
      </c>
      <c r="C4649" t="s">
        <v>15429</v>
      </c>
      <c r="D4649" s="1">
        <v>45191</v>
      </c>
      <c r="E4649">
        <f t="shared" si="512"/>
        <v>18</v>
      </c>
      <c r="F4649" t="s">
        <v>14</v>
      </c>
      <c r="G4649">
        <v>790</v>
      </c>
      <c r="H4649">
        <f t="shared" si="511"/>
        <v>79</v>
      </c>
      <c r="I4649" t="s">
        <v>7</v>
      </c>
      <c r="J4649" t="s">
        <v>8</v>
      </c>
      <c r="K4649" t="s">
        <v>8</v>
      </c>
      <c r="L4649" t="s">
        <v>8</v>
      </c>
      <c r="M4649" t="s">
        <v>14</v>
      </c>
      <c r="N4649" t="str">
        <f t="shared" si="513"/>
        <v>F</v>
      </c>
      <c r="O4649" t="s">
        <v>8</v>
      </c>
      <c r="P4649" t="s">
        <v>8</v>
      </c>
      <c r="Q4649" t="s">
        <v>11</v>
      </c>
      <c r="R4649" t="s">
        <v>8</v>
      </c>
      <c r="S4649" t="str">
        <f t="shared" si="514"/>
        <v>U</v>
      </c>
      <c r="T4649" t="s">
        <v>12</v>
      </c>
      <c r="U4649">
        <v>0.999999999999998</v>
      </c>
      <c r="V4649" t="s">
        <v>11</v>
      </c>
      <c r="W4649" t="e">
        <f>VLOOKUP(Q4649,'PBT Tag Rates'!$B$5:$E$44,4,FALSE)</f>
        <v>#N/A</v>
      </c>
      <c r="X4649">
        <v>1</v>
      </c>
      <c r="Y4649" s="14">
        <f>IFERROR(LOOKUP(H4649,{30,43,48,53,58,63,68,73,78,83,88,93,97},{42,47,52,57,62,67,72,77,82,87,92,99,100}),999)</f>
        <v>82</v>
      </c>
      <c r="Z4649" s="17">
        <f t="shared" si="515"/>
        <v>5.5555555555555554</v>
      </c>
      <c r="AA4649" s="17">
        <f t="shared" si="509"/>
        <v>5.5555555555555554</v>
      </c>
      <c r="AB4649" s="17">
        <f t="shared" si="510"/>
        <v>11.658097686375321</v>
      </c>
      <c r="AC4649" s="17" t="s">
        <v>17654</v>
      </c>
    </row>
    <row r="4650" spans="1:29" x14ac:dyDescent="0.25">
      <c r="A4650" t="s">
        <v>3339</v>
      </c>
      <c r="B4650" s="165" t="s">
        <v>15430</v>
      </c>
      <c r="C4650" t="s">
        <v>15431</v>
      </c>
      <c r="D4650" s="1">
        <v>45192</v>
      </c>
      <c r="E4650">
        <f t="shared" si="512"/>
        <v>18</v>
      </c>
      <c r="F4650" t="s">
        <v>14</v>
      </c>
      <c r="G4650">
        <v>710</v>
      </c>
      <c r="H4650">
        <f t="shared" si="511"/>
        <v>71</v>
      </c>
      <c r="I4650" t="s">
        <v>7</v>
      </c>
      <c r="J4650" t="s">
        <v>8</v>
      </c>
      <c r="K4650" t="s">
        <v>8</v>
      </c>
      <c r="L4650" t="s">
        <v>8</v>
      </c>
      <c r="M4650" t="s">
        <v>14</v>
      </c>
      <c r="N4650" t="str">
        <f t="shared" si="513"/>
        <v>F</v>
      </c>
      <c r="O4650" t="s">
        <v>1987</v>
      </c>
      <c r="P4650" t="s">
        <v>10673</v>
      </c>
      <c r="Q4650" t="s">
        <v>221</v>
      </c>
      <c r="R4650">
        <v>4</v>
      </c>
      <c r="S4650">
        <f t="shared" si="514"/>
        <v>2019</v>
      </c>
      <c r="T4650" t="s">
        <v>12</v>
      </c>
      <c r="U4650">
        <v>1</v>
      </c>
      <c r="V4650" t="s">
        <v>3346</v>
      </c>
      <c r="W4650">
        <f>VLOOKUP(Q4650,'PBT Tag Rates'!$B$5:$E$44,4,FALSE)</f>
        <v>0.95971980899999998</v>
      </c>
      <c r="X4650">
        <v>1</v>
      </c>
      <c r="Y4650" s="14">
        <f>IFERROR(LOOKUP(H4650,{30,43,48,53,58,63,68,73,78,83,88,93,97},{42,47,52,57,62,67,72,77,82,87,92,99,100}),999)</f>
        <v>72</v>
      </c>
      <c r="Z4650" s="17">
        <f t="shared" si="515"/>
        <v>5.5555555555555554</v>
      </c>
      <c r="AA4650" s="17">
        <f t="shared" si="509"/>
        <v>5.5555555555555554</v>
      </c>
      <c r="AB4650" s="17">
        <f t="shared" si="510"/>
        <v>11.658097686375321</v>
      </c>
      <c r="AC4650" s="17" t="s">
        <v>17654</v>
      </c>
    </row>
    <row r="4651" spans="1:29" x14ac:dyDescent="0.25">
      <c r="A4651" t="s">
        <v>3339</v>
      </c>
      <c r="B4651" s="165" t="s">
        <v>15432</v>
      </c>
      <c r="C4651" t="s">
        <v>15433</v>
      </c>
      <c r="D4651" s="1">
        <v>45192</v>
      </c>
      <c r="E4651">
        <f t="shared" si="512"/>
        <v>18</v>
      </c>
      <c r="F4651" t="s">
        <v>6</v>
      </c>
      <c r="G4651">
        <v>680</v>
      </c>
      <c r="H4651">
        <f t="shared" si="511"/>
        <v>68</v>
      </c>
      <c r="I4651" t="s">
        <v>7</v>
      </c>
      <c r="J4651" t="s">
        <v>8</v>
      </c>
      <c r="K4651" t="s">
        <v>8</v>
      </c>
      <c r="L4651" t="s">
        <v>8</v>
      </c>
      <c r="M4651" t="s">
        <v>6</v>
      </c>
      <c r="N4651" t="str">
        <f t="shared" si="513"/>
        <v>M</v>
      </c>
      <c r="O4651" t="s">
        <v>8</v>
      </c>
      <c r="P4651" t="s">
        <v>8</v>
      </c>
      <c r="Q4651" t="s">
        <v>11</v>
      </c>
      <c r="R4651" t="s">
        <v>8</v>
      </c>
      <c r="S4651" t="str">
        <f t="shared" si="514"/>
        <v>U</v>
      </c>
      <c r="T4651" t="s">
        <v>12</v>
      </c>
      <c r="U4651">
        <v>1</v>
      </c>
      <c r="V4651" t="s">
        <v>11</v>
      </c>
      <c r="W4651" t="e">
        <f>VLOOKUP(Q4651,'PBT Tag Rates'!$B$5:$E$44,4,FALSE)</f>
        <v>#N/A</v>
      </c>
      <c r="X4651">
        <v>1</v>
      </c>
      <c r="Y4651" s="14">
        <f>IFERROR(LOOKUP(H4651,{30,43,48,53,58,63,68,73,78,83,88,93,97},{42,47,52,57,62,67,72,77,82,87,92,99,100}),999)</f>
        <v>72</v>
      </c>
      <c r="Z4651" s="17">
        <f t="shared" si="515"/>
        <v>5.5555555555555554</v>
      </c>
      <c r="AA4651" s="17">
        <f t="shared" si="509"/>
        <v>5.5555555555555554</v>
      </c>
      <c r="AB4651" s="17">
        <f t="shared" si="510"/>
        <v>11.658097686375321</v>
      </c>
      <c r="AC4651" s="17" t="s">
        <v>17654</v>
      </c>
    </row>
    <row r="4652" spans="1:29" x14ac:dyDescent="0.25">
      <c r="A4652" t="s">
        <v>3339</v>
      </c>
      <c r="B4652" s="165" t="s">
        <v>15434</v>
      </c>
      <c r="C4652" t="s">
        <v>15435</v>
      </c>
      <c r="D4652" s="1">
        <v>45192</v>
      </c>
      <c r="E4652">
        <f t="shared" si="512"/>
        <v>18</v>
      </c>
      <c r="F4652" t="s">
        <v>14</v>
      </c>
      <c r="G4652">
        <v>720</v>
      </c>
      <c r="H4652">
        <f t="shared" si="511"/>
        <v>72</v>
      </c>
      <c r="I4652" t="s">
        <v>9</v>
      </c>
      <c r="J4652">
        <v>1</v>
      </c>
      <c r="K4652" t="s">
        <v>8</v>
      </c>
      <c r="L4652" t="s">
        <v>8</v>
      </c>
      <c r="M4652" t="s">
        <v>14</v>
      </c>
      <c r="N4652" t="str">
        <f t="shared" si="513"/>
        <v>F</v>
      </c>
      <c r="O4652" t="s">
        <v>1415</v>
      </c>
      <c r="P4652" t="s">
        <v>1416</v>
      </c>
      <c r="Q4652" t="s">
        <v>221</v>
      </c>
      <c r="R4652">
        <v>4</v>
      </c>
      <c r="S4652">
        <f t="shared" si="514"/>
        <v>2019</v>
      </c>
      <c r="T4652" t="s">
        <v>12</v>
      </c>
      <c r="U4652">
        <v>0.999999999999995</v>
      </c>
      <c r="V4652" t="s">
        <v>3396</v>
      </c>
      <c r="W4652">
        <f>VLOOKUP(Q4652,'PBT Tag Rates'!$B$5:$E$44,4,FALSE)</f>
        <v>0.95971980899999998</v>
      </c>
      <c r="X4652">
        <v>1</v>
      </c>
      <c r="Y4652" s="14">
        <f>IFERROR(LOOKUP(H4652,{30,43,48,53,58,63,68,73,78,83,88,93,97},{42,47,52,57,62,67,72,77,82,87,92,99,100}),999)</f>
        <v>72</v>
      </c>
      <c r="Z4652" s="17">
        <f t="shared" si="515"/>
        <v>5.5555555555555554</v>
      </c>
      <c r="AA4652" s="17">
        <f t="shared" si="509"/>
        <v>5.5555555555555554</v>
      </c>
      <c r="AB4652" s="17">
        <f t="shared" si="510"/>
        <v>11.658097686375321</v>
      </c>
      <c r="AC4652" s="17" t="s">
        <v>17655</v>
      </c>
    </row>
    <row r="4653" spans="1:29" x14ac:dyDescent="0.25">
      <c r="A4653" t="s">
        <v>3339</v>
      </c>
      <c r="B4653" s="165" t="s">
        <v>15436</v>
      </c>
      <c r="C4653" t="s">
        <v>15437</v>
      </c>
      <c r="D4653" s="1">
        <v>45192</v>
      </c>
      <c r="E4653">
        <f t="shared" si="512"/>
        <v>18</v>
      </c>
      <c r="F4653" t="s">
        <v>6</v>
      </c>
      <c r="G4653">
        <v>430</v>
      </c>
      <c r="H4653">
        <f t="shared" si="511"/>
        <v>43</v>
      </c>
      <c r="I4653" t="s">
        <v>7</v>
      </c>
      <c r="J4653" t="s">
        <v>8</v>
      </c>
      <c r="K4653" t="s">
        <v>8</v>
      </c>
      <c r="L4653" t="s">
        <v>8</v>
      </c>
      <c r="M4653" t="s">
        <v>6</v>
      </c>
      <c r="N4653" t="str">
        <f t="shared" si="513"/>
        <v>M</v>
      </c>
      <c r="O4653" t="s">
        <v>12470</v>
      </c>
      <c r="P4653" t="s">
        <v>15438</v>
      </c>
      <c r="Q4653" t="s">
        <v>3820</v>
      </c>
      <c r="R4653">
        <v>2</v>
      </c>
      <c r="S4653">
        <f t="shared" si="514"/>
        <v>2021</v>
      </c>
      <c r="T4653" t="s">
        <v>12</v>
      </c>
      <c r="U4653">
        <v>0.999999999999998</v>
      </c>
      <c r="V4653" t="s">
        <v>3357</v>
      </c>
      <c r="W4653">
        <f>VLOOKUP(Q4653,'PBT Tag Rates'!$B$5:$E$44,4,FALSE)</f>
        <v>0.98140000000000005</v>
      </c>
      <c r="X4653">
        <v>1</v>
      </c>
      <c r="Y4653" s="14">
        <f>IFERROR(LOOKUP(H4653,{30,43,48,53,58,63,68,73,78,83,88,93,97},{42,47,52,57,62,67,72,77,82,87,92,99,100}),999)</f>
        <v>47</v>
      </c>
      <c r="Z4653" s="17">
        <f t="shared" si="515"/>
        <v>5.5555555555555554</v>
      </c>
      <c r="AA4653" s="17">
        <f t="shared" si="509"/>
        <v>5.5555555555555554</v>
      </c>
      <c r="AB4653" s="17">
        <f t="shared" si="510"/>
        <v>11.658097686375321</v>
      </c>
      <c r="AC4653" s="17" t="s">
        <v>17654</v>
      </c>
    </row>
    <row r="4654" spans="1:29" x14ac:dyDescent="0.25">
      <c r="A4654" t="s">
        <v>3339</v>
      </c>
      <c r="B4654" s="165" t="s">
        <v>15439</v>
      </c>
      <c r="C4654" t="s">
        <v>15440</v>
      </c>
      <c r="D4654" s="1">
        <v>45192</v>
      </c>
      <c r="E4654">
        <f t="shared" si="512"/>
        <v>18</v>
      </c>
      <c r="F4654" t="s">
        <v>14</v>
      </c>
      <c r="G4654">
        <v>740</v>
      </c>
      <c r="H4654">
        <f t="shared" si="511"/>
        <v>74</v>
      </c>
      <c r="I4654" t="s">
        <v>7</v>
      </c>
      <c r="J4654" t="s">
        <v>8</v>
      </c>
      <c r="K4654" t="s">
        <v>8</v>
      </c>
      <c r="L4654" t="s">
        <v>8</v>
      </c>
      <c r="M4654" t="s">
        <v>14</v>
      </c>
      <c r="N4654" t="str">
        <f t="shared" si="513"/>
        <v>F</v>
      </c>
      <c r="O4654" t="s">
        <v>1277</v>
      </c>
      <c r="P4654" t="s">
        <v>11612</v>
      </c>
      <c r="Q4654" t="s">
        <v>221</v>
      </c>
      <c r="R4654">
        <v>4</v>
      </c>
      <c r="S4654">
        <f t="shared" si="514"/>
        <v>2019</v>
      </c>
      <c r="T4654" t="s">
        <v>12</v>
      </c>
      <c r="U4654">
        <v>0.999999999999998</v>
      </c>
      <c r="V4654" t="s">
        <v>3386</v>
      </c>
      <c r="W4654">
        <f>VLOOKUP(Q4654,'PBT Tag Rates'!$B$5:$E$44,4,FALSE)</f>
        <v>0.95971980899999998</v>
      </c>
      <c r="X4654">
        <v>1</v>
      </c>
      <c r="Y4654" s="14">
        <f>IFERROR(LOOKUP(H4654,{30,43,48,53,58,63,68,73,78,83,88,93,97},{42,47,52,57,62,67,72,77,82,87,92,99,100}),999)</f>
        <v>77</v>
      </c>
      <c r="Z4654" s="17">
        <f t="shared" si="515"/>
        <v>5.5555555555555554</v>
      </c>
      <c r="AA4654" s="17">
        <f t="shared" si="509"/>
        <v>5.5555555555555554</v>
      </c>
      <c r="AB4654" s="17">
        <f t="shared" si="510"/>
        <v>11.658097686375321</v>
      </c>
      <c r="AC4654" s="17" t="s">
        <v>17654</v>
      </c>
    </row>
    <row r="4655" spans="1:29" x14ac:dyDescent="0.25">
      <c r="A4655" t="s">
        <v>3339</v>
      </c>
      <c r="B4655" s="165" t="s">
        <v>15441</v>
      </c>
      <c r="C4655" t="s">
        <v>15442</v>
      </c>
      <c r="D4655" s="1">
        <v>45192</v>
      </c>
      <c r="E4655">
        <f t="shared" si="512"/>
        <v>18</v>
      </c>
      <c r="F4655" t="s">
        <v>6</v>
      </c>
      <c r="G4655">
        <v>670</v>
      </c>
      <c r="H4655">
        <f t="shared" si="511"/>
        <v>67</v>
      </c>
      <c r="I4655" t="s">
        <v>7</v>
      </c>
      <c r="J4655" t="s">
        <v>8</v>
      </c>
      <c r="K4655" t="s">
        <v>8</v>
      </c>
      <c r="L4655" t="s">
        <v>8</v>
      </c>
      <c r="M4655" t="s">
        <v>6</v>
      </c>
      <c r="N4655" t="str">
        <f t="shared" si="513"/>
        <v>M</v>
      </c>
      <c r="O4655" t="s">
        <v>8</v>
      </c>
      <c r="P4655" t="s">
        <v>8</v>
      </c>
      <c r="Q4655" t="s">
        <v>11</v>
      </c>
      <c r="R4655" t="s">
        <v>8</v>
      </c>
      <c r="S4655" t="str">
        <f t="shared" si="514"/>
        <v>U</v>
      </c>
      <c r="T4655" t="s">
        <v>12</v>
      </c>
      <c r="U4655">
        <v>1</v>
      </c>
      <c r="V4655" t="s">
        <v>11</v>
      </c>
      <c r="W4655" t="e">
        <f>VLOOKUP(Q4655,'PBT Tag Rates'!$B$5:$E$44,4,FALSE)</f>
        <v>#N/A</v>
      </c>
      <c r="X4655">
        <v>1</v>
      </c>
      <c r="Y4655" s="14">
        <f>IFERROR(LOOKUP(H4655,{30,43,48,53,58,63,68,73,78,83,88,93,97},{42,47,52,57,62,67,72,77,82,87,92,99,100}),999)</f>
        <v>67</v>
      </c>
      <c r="Z4655" s="17">
        <f t="shared" si="515"/>
        <v>5.5555555555555554</v>
      </c>
      <c r="AA4655" s="17">
        <f t="shared" si="509"/>
        <v>5.5555555555555554</v>
      </c>
      <c r="AB4655" s="17">
        <f t="shared" si="510"/>
        <v>11.658097686375321</v>
      </c>
      <c r="AC4655" s="17" t="s">
        <v>17654</v>
      </c>
    </row>
    <row r="4656" spans="1:29" x14ac:dyDescent="0.25">
      <c r="A4656" t="s">
        <v>3339</v>
      </c>
      <c r="B4656" s="165" t="s">
        <v>15443</v>
      </c>
      <c r="C4656" t="s">
        <v>15444</v>
      </c>
      <c r="D4656" s="1">
        <v>45192</v>
      </c>
      <c r="E4656">
        <f t="shared" si="512"/>
        <v>18</v>
      </c>
      <c r="F4656" t="s">
        <v>14</v>
      </c>
      <c r="G4656">
        <v>700</v>
      </c>
      <c r="H4656">
        <f t="shared" si="511"/>
        <v>70</v>
      </c>
      <c r="I4656" t="s">
        <v>9</v>
      </c>
      <c r="J4656">
        <v>1</v>
      </c>
      <c r="K4656" t="s">
        <v>8</v>
      </c>
      <c r="L4656" t="s">
        <v>8</v>
      </c>
      <c r="M4656" t="s">
        <v>14</v>
      </c>
      <c r="N4656" t="str">
        <f t="shared" si="513"/>
        <v>F</v>
      </c>
      <c r="O4656" t="s">
        <v>243</v>
      </c>
      <c r="P4656" t="s">
        <v>2728</v>
      </c>
      <c r="Q4656" t="s">
        <v>221</v>
      </c>
      <c r="R4656">
        <v>4</v>
      </c>
      <c r="S4656">
        <f t="shared" si="514"/>
        <v>2019</v>
      </c>
      <c r="T4656" t="s">
        <v>12</v>
      </c>
      <c r="U4656">
        <v>1</v>
      </c>
      <c r="V4656" t="s">
        <v>3386</v>
      </c>
      <c r="W4656">
        <f>VLOOKUP(Q4656,'PBT Tag Rates'!$B$5:$E$44,4,FALSE)</f>
        <v>0.95971980899999998</v>
      </c>
      <c r="X4656">
        <v>1</v>
      </c>
      <c r="Y4656" s="14">
        <f>IFERROR(LOOKUP(H4656,{30,43,48,53,58,63,68,73,78,83,88,93,97},{42,47,52,57,62,67,72,77,82,87,92,99,100}),999)</f>
        <v>72</v>
      </c>
      <c r="Z4656" s="17">
        <f t="shared" si="515"/>
        <v>5.5555555555555554</v>
      </c>
      <c r="AA4656" s="17">
        <f t="shared" si="509"/>
        <v>5.5555555555555554</v>
      </c>
      <c r="AB4656" s="17">
        <f t="shared" si="510"/>
        <v>11.658097686375321</v>
      </c>
      <c r="AC4656" s="17" t="s">
        <v>17654</v>
      </c>
    </row>
    <row r="4657" spans="1:29" x14ac:dyDescent="0.25">
      <c r="A4657" t="s">
        <v>3339</v>
      </c>
      <c r="B4657" s="165" t="s">
        <v>15445</v>
      </c>
      <c r="C4657" t="s">
        <v>15446</v>
      </c>
      <c r="D4657" s="1">
        <v>45192</v>
      </c>
      <c r="E4657">
        <f t="shared" si="512"/>
        <v>18</v>
      </c>
      <c r="F4657" t="s">
        <v>14</v>
      </c>
      <c r="G4657">
        <v>740</v>
      </c>
      <c r="H4657">
        <f t="shared" si="511"/>
        <v>74</v>
      </c>
      <c r="I4657" t="s">
        <v>9</v>
      </c>
      <c r="J4657">
        <v>1</v>
      </c>
      <c r="K4657" t="s">
        <v>8</v>
      </c>
      <c r="L4657" t="s">
        <v>8</v>
      </c>
      <c r="M4657" t="s">
        <v>14</v>
      </c>
      <c r="N4657" t="str">
        <f t="shared" si="513"/>
        <v>F</v>
      </c>
      <c r="O4657" t="s">
        <v>7866</v>
      </c>
      <c r="P4657" t="s">
        <v>15447</v>
      </c>
      <c r="Q4657" t="s">
        <v>221</v>
      </c>
      <c r="R4657">
        <v>4</v>
      </c>
      <c r="S4657">
        <f t="shared" si="514"/>
        <v>2019</v>
      </c>
      <c r="T4657" t="s">
        <v>12</v>
      </c>
      <c r="U4657">
        <v>1</v>
      </c>
      <c r="V4657" t="s">
        <v>3876</v>
      </c>
      <c r="W4657">
        <f>VLOOKUP(Q4657,'PBT Tag Rates'!$B$5:$E$44,4,FALSE)</f>
        <v>0.95971980899999998</v>
      </c>
      <c r="X4657">
        <v>1</v>
      </c>
      <c r="Y4657" s="14">
        <f>IFERROR(LOOKUP(H4657,{30,43,48,53,58,63,68,73,78,83,88,93,97},{42,47,52,57,62,67,72,77,82,87,92,99,100}),999)</f>
        <v>77</v>
      </c>
      <c r="Z4657" s="17">
        <f t="shared" si="515"/>
        <v>5.5555555555555554</v>
      </c>
      <c r="AA4657" s="17">
        <f t="shared" si="509"/>
        <v>5.5555555555555554</v>
      </c>
      <c r="AB4657" s="17">
        <f t="shared" si="510"/>
        <v>11.658097686375321</v>
      </c>
      <c r="AC4657" s="17" t="s">
        <v>17654</v>
      </c>
    </row>
    <row r="4658" spans="1:29" x14ac:dyDescent="0.25">
      <c r="A4658" t="s">
        <v>3339</v>
      </c>
      <c r="B4658" s="165" t="s">
        <v>15448</v>
      </c>
      <c r="C4658" t="s">
        <v>15449</v>
      </c>
      <c r="D4658" s="1">
        <v>45192</v>
      </c>
      <c r="E4658">
        <f t="shared" si="512"/>
        <v>18</v>
      </c>
      <c r="F4658" t="s">
        <v>6</v>
      </c>
      <c r="G4658">
        <v>590</v>
      </c>
      <c r="H4658">
        <f t="shared" si="511"/>
        <v>59</v>
      </c>
      <c r="I4658" t="s">
        <v>7</v>
      </c>
      <c r="J4658" t="s">
        <v>8</v>
      </c>
      <c r="K4658" t="s">
        <v>8</v>
      </c>
      <c r="L4658" t="s">
        <v>8</v>
      </c>
      <c r="M4658" t="s">
        <v>6</v>
      </c>
      <c r="N4658" t="str">
        <f t="shared" si="513"/>
        <v>M</v>
      </c>
      <c r="O4658" t="s">
        <v>15450</v>
      </c>
      <c r="P4658" t="s">
        <v>15451</v>
      </c>
      <c r="Q4658" t="s">
        <v>3820</v>
      </c>
      <c r="R4658">
        <v>2</v>
      </c>
      <c r="S4658">
        <f t="shared" si="514"/>
        <v>2021</v>
      </c>
      <c r="T4658" t="s">
        <v>12</v>
      </c>
      <c r="U4658">
        <v>0.999999999999996</v>
      </c>
      <c r="V4658" t="s">
        <v>3396</v>
      </c>
      <c r="W4658">
        <f>VLOOKUP(Q4658,'PBT Tag Rates'!$B$5:$E$44,4,FALSE)</f>
        <v>0.98140000000000005</v>
      </c>
      <c r="X4658">
        <v>1</v>
      </c>
      <c r="Y4658" s="14">
        <f>IFERROR(LOOKUP(H4658,{30,43,48,53,58,63,68,73,78,83,88,93,97},{42,47,52,57,62,67,72,77,82,87,92,99,100}),999)</f>
        <v>62</v>
      </c>
      <c r="Z4658" s="17">
        <f t="shared" si="515"/>
        <v>5.5555555555555554</v>
      </c>
      <c r="AA4658" s="17">
        <f t="shared" si="509"/>
        <v>5.5555555555555554</v>
      </c>
      <c r="AB4658" s="17">
        <f t="shared" si="510"/>
        <v>11.658097686375321</v>
      </c>
      <c r="AC4658" s="17" t="s">
        <v>17655</v>
      </c>
    </row>
    <row r="4659" spans="1:29" x14ac:dyDescent="0.25">
      <c r="A4659" t="s">
        <v>3339</v>
      </c>
      <c r="B4659" s="165" t="s">
        <v>15452</v>
      </c>
      <c r="C4659" t="s">
        <v>15453</v>
      </c>
      <c r="D4659" s="1">
        <v>45192</v>
      </c>
      <c r="E4659">
        <f t="shared" si="512"/>
        <v>18</v>
      </c>
      <c r="F4659" t="s">
        <v>6</v>
      </c>
      <c r="G4659">
        <v>820</v>
      </c>
      <c r="H4659">
        <f t="shared" si="511"/>
        <v>82</v>
      </c>
      <c r="I4659" t="s">
        <v>7</v>
      </c>
      <c r="J4659" t="s">
        <v>8</v>
      </c>
      <c r="K4659" t="s">
        <v>15454</v>
      </c>
      <c r="L4659" t="s">
        <v>8</v>
      </c>
      <c r="M4659" t="s">
        <v>6</v>
      </c>
      <c r="N4659" t="str">
        <f t="shared" si="513"/>
        <v>M</v>
      </c>
      <c r="O4659" t="s">
        <v>8</v>
      </c>
      <c r="P4659" t="s">
        <v>8</v>
      </c>
      <c r="Q4659" t="s">
        <v>11</v>
      </c>
      <c r="R4659" t="s">
        <v>8</v>
      </c>
      <c r="S4659" t="str">
        <f t="shared" si="514"/>
        <v>U</v>
      </c>
      <c r="T4659" t="s">
        <v>12</v>
      </c>
      <c r="U4659">
        <v>0.999999999999998</v>
      </c>
      <c r="V4659" t="s">
        <v>11</v>
      </c>
      <c r="W4659" t="e">
        <f>VLOOKUP(Q4659,'PBT Tag Rates'!$B$5:$E$44,4,FALSE)</f>
        <v>#N/A</v>
      </c>
      <c r="X4659">
        <v>1</v>
      </c>
      <c r="Y4659" s="14">
        <f>IFERROR(LOOKUP(H4659,{30,43,48,53,58,63,68,73,78,83,88,93,97},{42,47,52,57,62,67,72,77,82,87,92,99,100}),999)</f>
        <v>82</v>
      </c>
      <c r="Z4659" s="17">
        <f t="shared" si="515"/>
        <v>5.5555555555555554</v>
      </c>
      <c r="AA4659" s="17">
        <f t="shared" si="509"/>
        <v>5.5555555555555554</v>
      </c>
      <c r="AB4659" s="17">
        <f t="shared" si="510"/>
        <v>11.658097686375321</v>
      </c>
      <c r="AC4659" s="17" t="s">
        <v>17654</v>
      </c>
    </row>
    <row r="4660" spans="1:29" x14ac:dyDescent="0.25">
      <c r="A4660" t="s">
        <v>3339</v>
      </c>
      <c r="B4660" s="165" t="s">
        <v>15455</v>
      </c>
      <c r="C4660" t="s">
        <v>747</v>
      </c>
      <c r="D4660" s="1">
        <v>45192</v>
      </c>
      <c r="E4660">
        <f t="shared" si="512"/>
        <v>18</v>
      </c>
      <c r="F4660" t="s">
        <v>6</v>
      </c>
      <c r="G4660">
        <v>780</v>
      </c>
      <c r="H4660">
        <f t="shared" si="511"/>
        <v>78</v>
      </c>
      <c r="I4660" t="s">
        <v>7</v>
      </c>
      <c r="J4660" t="s">
        <v>8</v>
      </c>
      <c r="K4660" t="s">
        <v>15456</v>
      </c>
      <c r="L4660" t="s">
        <v>8</v>
      </c>
      <c r="M4660" t="s">
        <v>6</v>
      </c>
      <c r="N4660" t="str">
        <f t="shared" si="513"/>
        <v>M</v>
      </c>
      <c r="O4660" t="s">
        <v>15457</v>
      </c>
      <c r="P4660" t="s">
        <v>15458</v>
      </c>
      <c r="Q4660" t="s">
        <v>2605</v>
      </c>
      <c r="R4660">
        <v>4</v>
      </c>
      <c r="S4660">
        <f t="shared" si="514"/>
        <v>2019</v>
      </c>
      <c r="T4660" t="s">
        <v>12</v>
      </c>
      <c r="U4660">
        <v>0.999999999999997</v>
      </c>
      <c r="V4660" t="s">
        <v>7657</v>
      </c>
      <c r="W4660">
        <f>VLOOKUP(Q4660,'PBT Tag Rates'!$B$5:$E$44,4,FALSE)</f>
        <v>0.96152300000000002</v>
      </c>
      <c r="X4660">
        <v>1</v>
      </c>
      <c r="Y4660" s="14">
        <f>IFERROR(LOOKUP(H4660,{30,43,48,53,58,63,68,73,78,83,88,93,97},{42,47,52,57,62,67,72,77,82,87,92,99,100}),999)</f>
        <v>82</v>
      </c>
      <c r="Z4660" s="17">
        <f t="shared" si="515"/>
        <v>5.5555555555555554</v>
      </c>
      <c r="AA4660" s="17">
        <f t="shared" si="509"/>
        <v>5.5555555555555554</v>
      </c>
      <c r="AB4660" s="17">
        <f t="shared" si="510"/>
        <v>11.658097686375321</v>
      </c>
      <c r="AC4660" s="17" t="s">
        <v>17655</v>
      </c>
    </row>
    <row r="4661" spans="1:29" x14ac:dyDescent="0.25">
      <c r="A4661" t="s">
        <v>3339</v>
      </c>
      <c r="B4661" s="165" t="s">
        <v>15459</v>
      </c>
      <c r="C4661" t="s">
        <v>15460</v>
      </c>
      <c r="D4661" s="1">
        <v>45192</v>
      </c>
      <c r="E4661">
        <f t="shared" si="512"/>
        <v>18</v>
      </c>
      <c r="F4661" t="s">
        <v>6</v>
      </c>
      <c r="G4661">
        <v>580</v>
      </c>
      <c r="H4661">
        <f t="shared" si="511"/>
        <v>58</v>
      </c>
      <c r="I4661" t="s">
        <v>7</v>
      </c>
      <c r="J4661" t="s">
        <v>8</v>
      </c>
      <c r="K4661" t="s">
        <v>8</v>
      </c>
      <c r="L4661" t="s">
        <v>8</v>
      </c>
      <c r="M4661" t="s">
        <v>6</v>
      </c>
      <c r="N4661" t="str">
        <f t="shared" si="513"/>
        <v>M</v>
      </c>
      <c r="O4661" t="s">
        <v>8</v>
      </c>
      <c r="P4661" t="s">
        <v>8</v>
      </c>
      <c r="Q4661" t="s">
        <v>11</v>
      </c>
      <c r="R4661" t="s">
        <v>8</v>
      </c>
      <c r="S4661" t="str">
        <f t="shared" si="514"/>
        <v>U</v>
      </c>
      <c r="T4661" t="s">
        <v>12</v>
      </c>
      <c r="U4661">
        <v>1</v>
      </c>
      <c r="V4661" t="s">
        <v>11</v>
      </c>
      <c r="W4661" t="e">
        <f>VLOOKUP(Q4661,'PBT Tag Rates'!$B$5:$E$44,4,FALSE)</f>
        <v>#N/A</v>
      </c>
      <c r="X4661">
        <v>1</v>
      </c>
      <c r="Y4661" s="14">
        <f>IFERROR(LOOKUP(H4661,{30,43,48,53,58,63,68,73,78,83,88,93,97},{42,47,52,57,62,67,72,77,82,87,92,99,100}),999)</f>
        <v>62</v>
      </c>
      <c r="Z4661" s="17">
        <f t="shared" si="515"/>
        <v>5.5555555555555554</v>
      </c>
      <c r="AA4661" s="17">
        <f t="shared" si="509"/>
        <v>5.5555555555555554</v>
      </c>
      <c r="AB4661" s="17">
        <f t="shared" si="510"/>
        <v>11.658097686375321</v>
      </c>
      <c r="AC4661" s="17" t="s">
        <v>17654</v>
      </c>
    </row>
    <row r="4662" spans="1:29" x14ac:dyDescent="0.25">
      <c r="A4662" t="s">
        <v>3339</v>
      </c>
      <c r="B4662" s="165" t="s">
        <v>15461</v>
      </c>
      <c r="C4662" t="s">
        <v>15462</v>
      </c>
      <c r="D4662" s="1">
        <v>45192</v>
      </c>
      <c r="E4662">
        <f t="shared" si="512"/>
        <v>18</v>
      </c>
      <c r="F4662" t="s">
        <v>6</v>
      </c>
      <c r="G4662">
        <v>450</v>
      </c>
      <c r="H4662">
        <f t="shared" si="511"/>
        <v>45</v>
      </c>
      <c r="I4662" t="s">
        <v>7</v>
      </c>
      <c r="J4662" t="s">
        <v>8</v>
      </c>
      <c r="K4662" t="s">
        <v>8</v>
      </c>
      <c r="L4662" t="s">
        <v>8</v>
      </c>
      <c r="M4662" t="s">
        <v>6</v>
      </c>
      <c r="N4662" t="str">
        <f t="shared" si="513"/>
        <v>M</v>
      </c>
      <c r="O4662" t="s">
        <v>15463</v>
      </c>
      <c r="P4662" t="s">
        <v>15464</v>
      </c>
      <c r="Q4662" t="s">
        <v>3820</v>
      </c>
      <c r="R4662">
        <v>2</v>
      </c>
      <c r="S4662">
        <f t="shared" si="514"/>
        <v>2021</v>
      </c>
      <c r="T4662" t="s">
        <v>12</v>
      </c>
      <c r="U4662">
        <v>0.999999999999996</v>
      </c>
      <c r="V4662" t="s">
        <v>3543</v>
      </c>
      <c r="W4662">
        <f>VLOOKUP(Q4662,'PBT Tag Rates'!$B$5:$E$44,4,FALSE)</f>
        <v>0.98140000000000005</v>
      </c>
      <c r="X4662">
        <v>1</v>
      </c>
      <c r="Y4662" s="14">
        <f>IFERROR(LOOKUP(H4662,{30,43,48,53,58,63,68,73,78,83,88,93,97},{42,47,52,57,62,67,72,77,82,87,92,99,100}),999)</f>
        <v>47</v>
      </c>
      <c r="Z4662" s="17">
        <f t="shared" si="515"/>
        <v>5.5555555555555554</v>
      </c>
      <c r="AA4662" s="17">
        <f t="shared" si="509"/>
        <v>5.5555555555555554</v>
      </c>
      <c r="AB4662" s="17">
        <f t="shared" si="510"/>
        <v>11.658097686375321</v>
      </c>
      <c r="AC4662" s="17" t="s">
        <v>17655</v>
      </c>
    </row>
    <row r="4663" spans="1:29" x14ac:dyDescent="0.25">
      <c r="A4663" t="s">
        <v>3339</v>
      </c>
      <c r="B4663" s="165" t="s">
        <v>15465</v>
      </c>
      <c r="C4663" t="s">
        <v>15466</v>
      </c>
      <c r="D4663" s="1">
        <v>45192</v>
      </c>
      <c r="E4663">
        <f t="shared" si="512"/>
        <v>18</v>
      </c>
      <c r="F4663" t="s">
        <v>6</v>
      </c>
      <c r="G4663">
        <v>740</v>
      </c>
      <c r="H4663">
        <f t="shared" si="511"/>
        <v>74</v>
      </c>
      <c r="I4663" t="s">
        <v>9</v>
      </c>
      <c r="J4663">
        <v>1</v>
      </c>
      <c r="K4663" t="s">
        <v>15467</v>
      </c>
      <c r="L4663" t="s">
        <v>8</v>
      </c>
      <c r="M4663" t="s">
        <v>6</v>
      </c>
      <c r="N4663" t="str">
        <f t="shared" si="513"/>
        <v>M</v>
      </c>
      <c r="O4663" t="s">
        <v>8</v>
      </c>
      <c r="P4663" t="s">
        <v>8</v>
      </c>
      <c r="Q4663" t="s">
        <v>11</v>
      </c>
      <c r="R4663" t="s">
        <v>8</v>
      </c>
      <c r="S4663" t="str">
        <f t="shared" si="514"/>
        <v>U</v>
      </c>
      <c r="T4663" t="s">
        <v>12</v>
      </c>
      <c r="U4663">
        <v>1</v>
      </c>
      <c r="V4663" t="s">
        <v>3100</v>
      </c>
      <c r="W4663" t="e">
        <f>VLOOKUP(Q4663,'PBT Tag Rates'!$B$5:$E$44,4,FALSE)</f>
        <v>#N/A</v>
      </c>
      <c r="X4663">
        <v>1</v>
      </c>
      <c r="Y4663" s="14">
        <f>IFERROR(LOOKUP(H4663,{30,43,48,53,58,63,68,73,78,83,88,93,97},{42,47,52,57,62,67,72,77,82,87,92,99,100}),999)</f>
        <v>77</v>
      </c>
      <c r="Z4663" s="17">
        <f t="shared" si="515"/>
        <v>5.5555555555555554</v>
      </c>
      <c r="AA4663" s="17">
        <f t="shared" si="509"/>
        <v>5.5555555555555554</v>
      </c>
      <c r="AB4663" s="17">
        <f t="shared" si="510"/>
        <v>11.658097686375321</v>
      </c>
      <c r="AC4663" s="17" t="s">
        <v>17654</v>
      </c>
    </row>
    <row r="4664" spans="1:29" x14ac:dyDescent="0.25">
      <c r="A4664" t="s">
        <v>3339</v>
      </c>
      <c r="B4664" s="165" t="s">
        <v>15468</v>
      </c>
      <c r="C4664" t="s">
        <v>15469</v>
      </c>
      <c r="D4664" s="1">
        <v>45192</v>
      </c>
      <c r="E4664">
        <f t="shared" si="512"/>
        <v>18</v>
      </c>
      <c r="F4664" t="s">
        <v>6</v>
      </c>
      <c r="G4664">
        <v>690</v>
      </c>
      <c r="H4664">
        <f t="shared" si="511"/>
        <v>69</v>
      </c>
      <c r="I4664" t="s">
        <v>9</v>
      </c>
      <c r="J4664">
        <v>1</v>
      </c>
      <c r="K4664" t="s">
        <v>8</v>
      </c>
      <c r="L4664" t="s">
        <v>8</v>
      </c>
      <c r="M4664" t="s">
        <v>6</v>
      </c>
      <c r="N4664" t="str">
        <f t="shared" si="513"/>
        <v>M</v>
      </c>
      <c r="O4664" t="s">
        <v>9890</v>
      </c>
      <c r="P4664" t="s">
        <v>15470</v>
      </c>
      <c r="Q4664" t="s">
        <v>221</v>
      </c>
      <c r="R4664">
        <v>4</v>
      </c>
      <c r="S4664">
        <f t="shared" si="514"/>
        <v>2019</v>
      </c>
      <c r="T4664" t="s">
        <v>12</v>
      </c>
      <c r="U4664">
        <v>0.999999999999997</v>
      </c>
      <c r="V4664" t="s">
        <v>3951</v>
      </c>
      <c r="W4664">
        <f>VLOOKUP(Q4664,'PBT Tag Rates'!$B$5:$E$44,4,FALSE)</f>
        <v>0.95971980899999998</v>
      </c>
      <c r="X4664">
        <v>1</v>
      </c>
      <c r="Y4664" s="14">
        <f>IFERROR(LOOKUP(H4664,{30,43,48,53,58,63,68,73,78,83,88,93,97},{42,47,52,57,62,67,72,77,82,87,92,99,100}),999)</f>
        <v>72</v>
      </c>
      <c r="Z4664" s="17">
        <f t="shared" si="515"/>
        <v>5.5555555555555554</v>
      </c>
      <c r="AA4664" s="17">
        <f t="shared" si="509"/>
        <v>5.5555555555555554</v>
      </c>
      <c r="AB4664" s="17">
        <f t="shared" si="510"/>
        <v>11.658097686375321</v>
      </c>
      <c r="AC4664" s="17" t="s">
        <v>17655</v>
      </c>
    </row>
    <row r="4665" spans="1:29" x14ac:dyDescent="0.25">
      <c r="A4665" t="s">
        <v>3339</v>
      </c>
      <c r="B4665" s="165" t="s">
        <v>15471</v>
      </c>
      <c r="C4665" t="s">
        <v>15472</v>
      </c>
      <c r="D4665" s="1">
        <v>45192</v>
      </c>
      <c r="E4665">
        <f t="shared" si="512"/>
        <v>18</v>
      </c>
      <c r="F4665" t="s">
        <v>6</v>
      </c>
      <c r="G4665">
        <v>670</v>
      </c>
      <c r="H4665">
        <f t="shared" si="511"/>
        <v>67</v>
      </c>
      <c r="I4665" t="s">
        <v>7</v>
      </c>
      <c r="J4665" t="s">
        <v>8</v>
      </c>
      <c r="K4665" t="s">
        <v>8</v>
      </c>
      <c r="L4665" t="s">
        <v>8</v>
      </c>
      <c r="M4665" t="s">
        <v>6</v>
      </c>
      <c r="N4665" t="str">
        <f t="shared" si="513"/>
        <v>M</v>
      </c>
      <c r="O4665" t="s">
        <v>8</v>
      </c>
      <c r="P4665" t="s">
        <v>8</v>
      </c>
      <c r="Q4665" t="s">
        <v>11</v>
      </c>
      <c r="R4665" t="s">
        <v>8</v>
      </c>
      <c r="S4665" t="str">
        <f t="shared" si="514"/>
        <v>U</v>
      </c>
      <c r="T4665" t="s">
        <v>12</v>
      </c>
      <c r="U4665">
        <v>0.999999999999998</v>
      </c>
      <c r="V4665" t="s">
        <v>11</v>
      </c>
      <c r="W4665" t="e">
        <f>VLOOKUP(Q4665,'PBT Tag Rates'!$B$5:$E$44,4,FALSE)</f>
        <v>#N/A</v>
      </c>
      <c r="X4665">
        <v>1</v>
      </c>
      <c r="Y4665" s="14">
        <f>IFERROR(LOOKUP(H4665,{30,43,48,53,58,63,68,73,78,83,88,93,97},{42,47,52,57,62,67,72,77,82,87,92,99,100}),999)</f>
        <v>67</v>
      </c>
      <c r="Z4665" s="17">
        <f t="shared" si="515"/>
        <v>5.5555555555555554</v>
      </c>
      <c r="AA4665" s="17">
        <f t="shared" si="509"/>
        <v>5.5555555555555554</v>
      </c>
      <c r="AB4665" s="17">
        <f t="shared" si="510"/>
        <v>11.658097686375321</v>
      </c>
      <c r="AC4665" s="17" t="s">
        <v>17654</v>
      </c>
    </row>
    <row r="4666" spans="1:29" x14ac:dyDescent="0.25">
      <c r="A4666" t="s">
        <v>3339</v>
      </c>
      <c r="B4666" s="165" t="s">
        <v>15473</v>
      </c>
      <c r="C4666" t="s">
        <v>15474</v>
      </c>
      <c r="D4666" s="1">
        <v>45192</v>
      </c>
      <c r="E4666">
        <f t="shared" si="512"/>
        <v>18</v>
      </c>
      <c r="F4666" t="s">
        <v>6</v>
      </c>
      <c r="G4666">
        <v>680</v>
      </c>
      <c r="H4666">
        <f t="shared" si="511"/>
        <v>68</v>
      </c>
      <c r="I4666" t="s">
        <v>9</v>
      </c>
      <c r="J4666">
        <v>1</v>
      </c>
      <c r="K4666" t="s">
        <v>8</v>
      </c>
      <c r="L4666" t="s">
        <v>8</v>
      </c>
      <c r="M4666" t="s">
        <v>6</v>
      </c>
      <c r="N4666" t="str">
        <f t="shared" si="513"/>
        <v>M</v>
      </c>
      <c r="O4666" t="s">
        <v>1993</v>
      </c>
      <c r="P4666" t="s">
        <v>2991</v>
      </c>
      <c r="Q4666" t="s">
        <v>221</v>
      </c>
      <c r="R4666">
        <v>4</v>
      </c>
      <c r="S4666">
        <f t="shared" si="514"/>
        <v>2019</v>
      </c>
      <c r="T4666" t="s">
        <v>12</v>
      </c>
      <c r="U4666">
        <v>0.999999999999999</v>
      </c>
      <c r="V4666" t="s">
        <v>3346</v>
      </c>
      <c r="W4666">
        <f>VLOOKUP(Q4666,'PBT Tag Rates'!$B$5:$E$44,4,FALSE)</f>
        <v>0.95971980899999998</v>
      </c>
      <c r="X4666">
        <v>1</v>
      </c>
      <c r="Y4666" s="14">
        <f>IFERROR(LOOKUP(H4666,{30,43,48,53,58,63,68,73,78,83,88,93,97},{42,47,52,57,62,67,72,77,82,87,92,99,100}),999)</f>
        <v>72</v>
      </c>
      <c r="Z4666" s="17">
        <f t="shared" si="515"/>
        <v>5.5555555555555554</v>
      </c>
      <c r="AA4666" s="17">
        <f t="shared" si="509"/>
        <v>5.5555555555555554</v>
      </c>
      <c r="AB4666" s="17">
        <f t="shared" si="510"/>
        <v>11.658097686375321</v>
      </c>
      <c r="AC4666" s="17" t="s">
        <v>17654</v>
      </c>
    </row>
    <row r="4667" spans="1:29" x14ac:dyDescent="0.25">
      <c r="A4667" t="s">
        <v>3339</v>
      </c>
      <c r="B4667" s="165" t="s">
        <v>15475</v>
      </c>
      <c r="C4667" t="s">
        <v>15476</v>
      </c>
      <c r="D4667" s="1">
        <v>45192</v>
      </c>
      <c r="E4667">
        <f t="shared" si="512"/>
        <v>18</v>
      </c>
      <c r="F4667" t="s">
        <v>6</v>
      </c>
      <c r="G4667">
        <v>800</v>
      </c>
      <c r="H4667">
        <f t="shared" si="511"/>
        <v>80</v>
      </c>
      <c r="I4667" t="s">
        <v>7</v>
      </c>
      <c r="J4667" t="s">
        <v>8</v>
      </c>
      <c r="K4667" t="s">
        <v>15477</v>
      </c>
      <c r="L4667" t="s">
        <v>8</v>
      </c>
      <c r="M4667" t="s">
        <v>6</v>
      </c>
      <c r="N4667" t="str">
        <f t="shared" si="513"/>
        <v>M</v>
      </c>
      <c r="O4667" t="s">
        <v>8</v>
      </c>
      <c r="P4667" t="s">
        <v>8</v>
      </c>
      <c r="Q4667" t="s">
        <v>11</v>
      </c>
      <c r="R4667" t="s">
        <v>8</v>
      </c>
      <c r="S4667" t="str">
        <f t="shared" si="514"/>
        <v>U</v>
      </c>
      <c r="T4667" t="s">
        <v>12</v>
      </c>
      <c r="U4667">
        <v>1</v>
      </c>
      <c r="V4667" t="s">
        <v>11</v>
      </c>
      <c r="W4667" t="e">
        <f>VLOOKUP(Q4667,'PBT Tag Rates'!$B$5:$E$44,4,FALSE)</f>
        <v>#N/A</v>
      </c>
      <c r="X4667">
        <v>1</v>
      </c>
      <c r="Y4667" s="14">
        <f>IFERROR(LOOKUP(H4667,{30,43,48,53,58,63,68,73,78,83,88,93,97},{42,47,52,57,62,67,72,77,82,87,92,99,100}),999)</f>
        <v>82</v>
      </c>
      <c r="Z4667" s="17">
        <f t="shared" si="515"/>
        <v>5.5555555555555554</v>
      </c>
      <c r="AA4667" s="17">
        <f t="shared" ref="AA4667:AA4730" si="516">Z4667*(1+$AA$4)</f>
        <v>5.5555555555555554</v>
      </c>
      <c r="AB4667" s="17">
        <f t="shared" ref="AB4667:AB4730" si="517">IF(D4667&lt;$D$3,AA4667/$AB$3,AA4667/$AB$4)</f>
        <v>11.658097686375321</v>
      </c>
      <c r="AC4667" s="17" t="s">
        <v>17654</v>
      </c>
    </row>
    <row r="4668" spans="1:29" x14ac:dyDescent="0.25">
      <c r="A4668" t="s">
        <v>3339</v>
      </c>
      <c r="B4668" s="165" t="s">
        <v>15478</v>
      </c>
      <c r="C4668" t="s">
        <v>15479</v>
      </c>
      <c r="D4668" s="1">
        <v>45192</v>
      </c>
      <c r="E4668">
        <f t="shared" si="512"/>
        <v>18</v>
      </c>
      <c r="F4668" t="s">
        <v>14</v>
      </c>
      <c r="G4668">
        <v>750</v>
      </c>
      <c r="H4668">
        <f t="shared" si="511"/>
        <v>75</v>
      </c>
      <c r="I4668" t="s">
        <v>7</v>
      </c>
      <c r="J4668" t="s">
        <v>8</v>
      </c>
      <c r="K4668" t="s">
        <v>8</v>
      </c>
      <c r="L4668" t="s">
        <v>8</v>
      </c>
      <c r="M4668" t="s">
        <v>14</v>
      </c>
      <c r="N4668" t="str">
        <f t="shared" si="513"/>
        <v>F</v>
      </c>
      <c r="O4668" t="s">
        <v>1304</v>
      </c>
      <c r="P4668" t="s">
        <v>1380</v>
      </c>
      <c r="Q4668" t="s">
        <v>221</v>
      </c>
      <c r="R4668">
        <v>4</v>
      </c>
      <c r="S4668">
        <f t="shared" si="514"/>
        <v>2019</v>
      </c>
      <c r="T4668" t="s">
        <v>12</v>
      </c>
      <c r="U4668">
        <v>1</v>
      </c>
      <c r="V4668" t="s">
        <v>3386</v>
      </c>
      <c r="W4668">
        <f>VLOOKUP(Q4668,'PBT Tag Rates'!$B$5:$E$44,4,FALSE)</f>
        <v>0.95971980899999998</v>
      </c>
      <c r="X4668">
        <v>1</v>
      </c>
      <c r="Y4668" s="14">
        <f>IFERROR(LOOKUP(H4668,{30,43,48,53,58,63,68,73,78,83,88,93,97},{42,47,52,57,62,67,72,77,82,87,92,99,100}),999)</f>
        <v>77</v>
      </c>
      <c r="Z4668" s="17">
        <f t="shared" si="515"/>
        <v>5.5555555555555554</v>
      </c>
      <c r="AA4668" s="17">
        <f t="shared" si="516"/>
        <v>5.5555555555555554</v>
      </c>
      <c r="AB4668" s="17">
        <f t="shared" si="517"/>
        <v>11.658097686375321</v>
      </c>
      <c r="AC4668" s="17" t="s">
        <v>17654</v>
      </c>
    </row>
    <row r="4669" spans="1:29" x14ac:dyDescent="0.25">
      <c r="A4669" t="s">
        <v>3339</v>
      </c>
      <c r="B4669" s="165" t="s">
        <v>15480</v>
      </c>
      <c r="C4669" t="s">
        <v>15481</v>
      </c>
      <c r="D4669" s="1">
        <v>45192</v>
      </c>
      <c r="E4669">
        <f t="shared" si="512"/>
        <v>18</v>
      </c>
      <c r="F4669" t="s">
        <v>6</v>
      </c>
      <c r="G4669">
        <v>680</v>
      </c>
      <c r="H4669">
        <f t="shared" si="511"/>
        <v>68</v>
      </c>
      <c r="I4669" t="s">
        <v>7</v>
      </c>
      <c r="J4669" t="s">
        <v>8</v>
      </c>
      <c r="K4669" t="s">
        <v>8</v>
      </c>
      <c r="L4669" t="s">
        <v>8</v>
      </c>
      <c r="M4669" t="s">
        <v>6</v>
      </c>
      <c r="N4669" t="str">
        <f t="shared" si="513"/>
        <v>M</v>
      </c>
      <c r="O4669" t="s">
        <v>10115</v>
      </c>
      <c r="P4669" t="s">
        <v>15482</v>
      </c>
      <c r="Q4669" t="s">
        <v>918</v>
      </c>
      <c r="R4669">
        <v>3</v>
      </c>
      <c r="S4669">
        <f t="shared" si="514"/>
        <v>2020</v>
      </c>
      <c r="T4669" t="s">
        <v>12</v>
      </c>
      <c r="U4669">
        <v>0.999999999999999</v>
      </c>
      <c r="V4669" t="s">
        <v>3168</v>
      </c>
      <c r="W4669">
        <f>VLOOKUP(Q4669,'PBT Tag Rates'!$B$5:$E$44,4,FALSE)</f>
        <v>0.98961045999999997</v>
      </c>
      <c r="X4669">
        <v>1</v>
      </c>
      <c r="Y4669" s="14">
        <f>IFERROR(LOOKUP(H4669,{30,43,48,53,58,63,68,73,78,83,88,93,97},{42,47,52,57,62,67,72,77,82,87,92,99,100}),999)</f>
        <v>72</v>
      </c>
      <c r="Z4669" s="17">
        <f t="shared" si="515"/>
        <v>5.5555555555555554</v>
      </c>
      <c r="AA4669" s="17">
        <f t="shared" si="516"/>
        <v>5.5555555555555554</v>
      </c>
      <c r="AB4669" s="17">
        <f t="shared" si="517"/>
        <v>11.658097686375321</v>
      </c>
      <c r="AC4669" s="17" t="s">
        <v>17654</v>
      </c>
    </row>
    <row r="4670" spans="1:29" x14ac:dyDescent="0.25">
      <c r="A4670" t="s">
        <v>3339</v>
      </c>
      <c r="B4670" s="165" t="s">
        <v>15483</v>
      </c>
      <c r="C4670" t="s">
        <v>15484</v>
      </c>
      <c r="D4670" s="1">
        <v>45192</v>
      </c>
      <c r="E4670">
        <f t="shared" si="512"/>
        <v>18</v>
      </c>
      <c r="F4670" t="s">
        <v>14</v>
      </c>
      <c r="G4670">
        <v>710</v>
      </c>
      <c r="H4670">
        <f t="shared" si="511"/>
        <v>71</v>
      </c>
      <c r="I4670" t="s">
        <v>9</v>
      </c>
      <c r="J4670">
        <v>1</v>
      </c>
      <c r="K4670" t="s">
        <v>8</v>
      </c>
      <c r="L4670" t="s">
        <v>8</v>
      </c>
      <c r="M4670" t="s">
        <v>14</v>
      </c>
      <c r="N4670" t="str">
        <f t="shared" si="513"/>
        <v>F</v>
      </c>
      <c r="O4670" t="s">
        <v>15485</v>
      </c>
      <c r="P4670" t="s">
        <v>15486</v>
      </c>
      <c r="Q4670" t="s">
        <v>2605</v>
      </c>
      <c r="R4670">
        <v>4</v>
      </c>
      <c r="S4670">
        <f t="shared" si="514"/>
        <v>2019</v>
      </c>
      <c r="T4670" t="s">
        <v>12</v>
      </c>
      <c r="U4670">
        <v>0.999999999999999</v>
      </c>
      <c r="V4670" t="s">
        <v>7657</v>
      </c>
      <c r="W4670">
        <f>VLOOKUP(Q4670,'PBT Tag Rates'!$B$5:$E$44,4,FALSE)</f>
        <v>0.96152300000000002</v>
      </c>
      <c r="X4670">
        <v>1</v>
      </c>
      <c r="Y4670" s="14">
        <f>IFERROR(LOOKUP(H4670,{30,43,48,53,58,63,68,73,78,83,88,93,97},{42,47,52,57,62,67,72,77,82,87,92,99,100}),999)</f>
        <v>72</v>
      </c>
      <c r="Z4670" s="17">
        <f t="shared" si="515"/>
        <v>5.5555555555555554</v>
      </c>
      <c r="AA4670" s="17">
        <f t="shared" si="516"/>
        <v>5.5555555555555554</v>
      </c>
      <c r="AB4670" s="17">
        <f t="shared" si="517"/>
        <v>11.658097686375321</v>
      </c>
      <c r="AC4670" s="17" t="s">
        <v>17655</v>
      </c>
    </row>
    <row r="4671" spans="1:29" x14ac:dyDescent="0.25">
      <c r="A4671" t="s">
        <v>3339</v>
      </c>
      <c r="B4671" s="165" t="s">
        <v>15487</v>
      </c>
      <c r="C4671" t="s">
        <v>15488</v>
      </c>
      <c r="D4671" s="1">
        <v>45192</v>
      </c>
      <c r="E4671">
        <f t="shared" si="512"/>
        <v>18</v>
      </c>
      <c r="F4671" t="s">
        <v>14</v>
      </c>
      <c r="G4671">
        <v>760</v>
      </c>
      <c r="H4671">
        <f t="shared" si="511"/>
        <v>76</v>
      </c>
      <c r="I4671" t="s">
        <v>7</v>
      </c>
      <c r="J4671" t="s">
        <v>8</v>
      </c>
      <c r="K4671" t="s">
        <v>8</v>
      </c>
      <c r="L4671" t="s">
        <v>8</v>
      </c>
      <c r="M4671" t="s">
        <v>14</v>
      </c>
      <c r="N4671" t="str">
        <f t="shared" si="513"/>
        <v>F</v>
      </c>
      <c r="O4671" t="s">
        <v>263</v>
      </c>
      <c r="P4671" t="s">
        <v>264</v>
      </c>
      <c r="Q4671" t="s">
        <v>221</v>
      </c>
      <c r="R4671">
        <v>4</v>
      </c>
      <c r="S4671">
        <f t="shared" si="514"/>
        <v>2019</v>
      </c>
      <c r="T4671" t="s">
        <v>12</v>
      </c>
      <c r="U4671">
        <v>1</v>
      </c>
      <c r="V4671" t="s">
        <v>3653</v>
      </c>
      <c r="W4671">
        <f>VLOOKUP(Q4671,'PBT Tag Rates'!$B$5:$E$44,4,FALSE)</f>
        <v>0.95971980899999998</v>
      </c>
      <c r="X4671">
        <v>1</v>
      </c>
      <c r="Y4671" s="14">
        <f>IFERROR(LOOKUP(H4671,{30,43,48,53,58,63,68,73,78,83,88,93,97},{42,47,52,57,62,67,72,77,82,87,92,99,100}),999)</f>
        <v>77</v>
      </c>
      <c r="Z4671" s="17">
        <f t="shared" si="515"/>
        <v>5.5555555555555554</v>
      </c>
      <c r="AA4671" s="17">
        <f t="shared" si="516"/>
        <v>5.5555555555555554</v>
      </c>
      <c r="AB4671" s="17">
        <f t="shared" si="517"/>
        <v>11.658097686375321</v>
      </c>
      <c r="AC4671" s="17" t="s">
        <v>17655</v>
      </c>
    </row>
    <row r="4672" spans="1:29" x14ac:dyDescent="0.25">
      <c r="A4672" t="s">
        <v>3339</v>
      </c>
      <c r="B4672" s="165" t="s">
        <v>15489</v>
      </c>
      <c r="C4672" t="s">
        <v>15490</v>
      </c>
      <c r="D4672" s="1">
        <v>45192</v>
      </c>
      <c r="E4672">
        <f t="shared" si="512"/>
        <v>18</v>
      </c>
      <c r="F4672" t="s">
        <v>14</v>
      </c>
      <c r="G4672">
        <v>660</v>
      </c>
      <c r="H4672">
        <f t="shared" si="511"/>
        <v>66</v>
      </c>
      <c r="I4672" t="s">
        <v>9</v>
      </c>
      <c r="J4672">
        <v>1</v>
      </c>
      <c r="K4672" t="s">
        <v>8</v>
      </c>
      <c r="L4672" t="s">
        <v>8</v>
      </c>
      <c r="M4672" t="s">
        <v>14</v>
      </c>
      <c r="N4672" t="str">
        <f t="shared" si="513"/>
        <v>F</v>
      </c>
      <c r="O4672" t="s">
        <v>15491</v>
      </c>
      <c r="P4672" t="s">
        <v>15492</v>
      </c>
      <c r="Q4672" t="s">
        <v>918</v>
      </c>
      <c r="R4672">
        <v>3</v>
      </c>
      <c r="S4672">
        <f t="shared" si="514"/>
        <v>2020</v>
      </c>
      <c r="T4672" t="s">
        <v>12</v>
      </c>
      <c r="U4672">
        <v>0.999999999999996</v>
      </c>
      <c r="V4672" t="s">
        <v>3821</v>
      </c>
      <c r="W4672">
        <f>VLOOKUP(Q4672,'PBT Tag Rates'!$B$5:$E$44,4,FALSE)</f>
        <v>0.98961045999999997</v>
      </c>
      <c r="X4672">
        <v>1</v>
      </c>
      <c r="Y4672" s="14">
        <f>IFERROR(LOOKUP(H4672,{30,43,48,53,58,63,68,73,78,83,88,93,97},{42,47,52,57,62,67,72,77,82,87,92,99,100}),999)</f>
        <v>67</v>
      </c>
      <c r="Z4672" s="17">
        <f t="shared" si="515"/>
        <v>5.5555555555555554</v>
      </c>
      <c r="AA4672" s="17">
        <f t="shared" si="516"/>
        <v>5.5555555555555554</v>
      </c>
      <c r="AB4672" s="17">
        <f t="shared" si="517"/>
        <v>11.658097686375321</v>
      </c>
      <c r="AC4672" s="17" t="s">
        <v>17654</v>
      </c>
    </row>
    <row r="4673" spans="1:29" x14ac:dyDescent="0.25">
      <c r="A4673" t="s">
        <v>3339</v>
      </c>
      <c r="B4673" s="165" t="s">
        <v>15493</v>
      </c>
      <c r="C4673" t="s">
        <v>15494</v>
      </c>
      <c r="D4673" s="1">
        <v>45192</v>
      </c>
      <c r="E4673">
        <f t="shared" si="512"/>
        <v>18</v>
      </c>
      <c r="F4673" t="s">
        <v>6</v>
      </c>
      <c r="G4673">
        <v>710</v>
      </c>
      <c r="H4673">
        <f t="shared" si="511"/>
        <v>71</v>
      </c>
      <c r="I4673" t="s">
        <v>7</v>
      </c>
      <c r="J4673" t="s">
        <v>8</v>
      </c>
      <c r="K4673" t="s">
        <v>15495</v>
      </c>
      <c r="L4673" t="s">
        <v>8</v>
      </c>
      <c r="M4673" t="s">
        <v>6</v>
      </c>
      <c r="N4673" t="str">
        <f t="shared" si="513"/>
        <v>M</v>
      </c>
      <c r="O4673" t="s">
        <v>15496</v>
      </c>
      <c r="P4673" t="s">
        <v>15497</v>
      </c>
      <c r="Q4673" t="s">
        <v>918</v>
      </c>
      <c r="R4673">
        <v>3</v>
      </c>
      <c r="S4673">
        <f t="shared" si="514"/>
        <v>2020</v>
      </c>
      <c r="T4673" t="s">
        <v>12</v>
      </c>
      <c r="U4673">
        <v>0.999999999999998</v>
      </c>
      <c r="V4673" t="s">
        <v>3396</v>
      </c>
      <c r="W4673">
        <f>VLOOKUP(Q4673,'PBT Tag Rates'!$B$5:$E$44,4,FALSE)</f>
        <v>0.98961045999999997</v>
      </c>
      <c r="X4673">
        <v>1</v>
      </c>
      <c r="Y4673" s="14">
        <f>IFERROR(LOOKUP(H4673,{30,43,48,53,58,63,68,73,78,83,88,93,97},{42,47,52,57,62,67,72,77,82,87,92,99,100}),999)</f>
        <v>72</v>
      </c>
      <c r="Z4673" s="17">
        <f t="shared" si="515"/>
        <v>5.5555555555555554</v>
      </c>
      <c r="AA4673" s="17">
        <f t="shared" si="516"/>
        <v>5.5555555555555554</v>
      </c>
      <c r="AB4673" s="17">
        <f t="shared" si="517"/>
        <v>11.658097686375321</v>
      </c>
      <c r="AC4673" s="17" t="s">
        <v>17655</v>
      </c>
    </row>
    <row r="4674" spans="1:29" x14ac:dyDescent="0.25">
      <c r="A4674" t="s">
        <v>3339</v>
      </c>
      <c r="B4674" s="165" t="s">
        <v>15498</v>
      </c>
      <c r="C4674" t="s">
        <v>164</v>
      </c>
      <c r="D4674" s="1">
        <v>45192</v>
      </c>
      <c r="E4674">
        <f t="shared" si="512"/>
        <v>18</v>
      </c>
      <c r="F4674" t="s">
        <v>6</v>
      </c>
      <c r="G4674">
        <v>770</v>
      </c>
      <c r="H4674">
        <f t="shared" si="511"/>
        <v>77</v>
      </c>
      <c r="I4674" t="s">
        <v>7</v>
      </c>
      <c r="J4674" t="s">
        <v>8</v>
      </c>
      <c r="K4674" t="s">
        <v>15499</v>
      </c>
      <c r="L4674" t="s">
        <v>8</v>
      </c>
      <c r="M4674" t="s">
        <v>6</v>
      </c>
      <c r="N4674" t="str">
        <f t="shared" si="513"/>
        <v>M</v>
      </c>
      <c r="O4674" t="s">
        <v>5964</v>
      </c>
      <c r="P4674" t="s">
        <v>14973</v>
      </c>
      <c r="Q4674" t="s">
        <v>221</v>
      </c>
      <c r="R4674">
        <v>4</v>
      </c>
      <c r="S4674">
        <f t="shared" si="514"/>
        <v>2019</v>
      </c>
      <c r="T4674" t="s">
        <v>12</v>
      </c>
      <c r="U4674">
        <v>0.999999999999995</v>
      </c>
      <c r="V4674" t="s">
        <v>3346</v>
      </c>
      <c r="W4674">
        <f>VLOOKUP(Q4674,'PBT Tag Rates'!$B$5:$E$44,4,FALSE)</f>
        <v>0.95971980899999998</v>
      </c>
      <c r="X4674">
        <v>1</v>
      </c>
      <c r="Y4674" s="14">
        <f>IFERROR(LOOKUP(H4674,{30,43,48,53,58,63,68,73,78,83,88,93,97},{42,47,52,57,62,67,72,77,82,87,92,99,100}),999)</f>
        <v>77</v>
      </c>
      <c r="Z4674" s="17">
        <f t="shared" si="515"/>
        <v>5.5555555555555554</v>
      </c>
      <c r="AA4674" s="17">
        <f t="shared" si="516"/>
        <v>5.5555555555555554</v>
      </c>
      <c r="AB4674" s="17">
        <f t="shared" si="517"/>
        <v>11.658097686375321</v>
      </c>
      <c r="AC4674" s="17" t="s">
        <v>17654</v>
      </c>
    </row>
    <row r="4675" spans="1:29" x14ac:dyDescent="0.25">
      <c r="A4675" t="s">
        <v>3339</v>
      </c>
      <c r="B4675" s="165" t="s">
        <v>15500</v>
      </c>
      <c r="C4675" t="s">
        <v>15501</v>
      </c>
      <c r="D4675" s="1">
        <v>45192</v>
      </c>
      <c r="E4675">
        <f t="shared" si="512"/>
        <v>18</v>
      </c>
      <c r="F4675" t="s">
        <v>14</v>
      </c>
      <c r="G4675">
        <v>640</v>
      </c>
      <c r="H4675">
        <f t="shared" si="511"/>
        <v>64</v>
      </c>
      <c r="I4675" t="s">
        <v>7</v>
      </c>
      <c r="J4675" t="s">
        <v>8</v>
      </c>
      <c r="K4675" t="s">
        <v>8</v>
      </c>
      <c r="L4675" t="s">
        <v>15502</v>
      </c>
      <c r="M4675" t="s">
        <v>14</v>
      </c>
      <c r="N4675" t="str">
        <f t="shared" si="513"/>
        <v>F</v>
      </c>
      <c r="O4675" t="s">
        <v>15503</v>
      </c>
      <c r="P4675" t="s">
        <v>15504</v>
      </c>
      <c r="Q4675" t="s">
        <v>918</v>
      </c>
      <c r="R4675">
        <v>3</v>
      </c>
      <c r="S4675">
        <f t="shared" si="514"/>
        <v>2020</v>
      </c>
      <c r="T4675" t="s">
        <v>12</v>
      </c>
      <c r="U4675">
        <v>1</v>
      </c>
      <c r="V4675" t="s">
        <v>3396</v>
      </c>
      <c r="W4675">
        <f>VLOOKUP(Q4675,'PBT Tag Rates'!$B$5:$E$44,4,FALSE)</f>
        <v>0.98961045999999997</v>
      </c>
      <c r="X4675">
        <v>1</v>
      </c>
      <c r="Y4675" s="14">
        <f>IFERROR(LOOKUP(H4675,{30,43,48,53,58,63,68,73,78,83,88,93,97},{42,47,52,57,62,67,72,77,82,87,92,99,100}),999)</f>
        <v>67</v>
      </c>
      <c r="Z4675" s="17">
        <f t="shared" si="515"/>
        <v>5.5555555555555554</v>
      </c>
      <c r="AA4675" s="17">
        <f t="shared" si="516"/>
        <v>5.5555555555555554</v>
      </c>
      <c r="AB4675" s="17">
        <f t="shared" si="517"/>
        <v>11.658097686375321</v>
      </c>
      <c r="AC4675" s="17" t="s">
        <v>17655</v>
      </c>
    </row>
    <row r="4676" spans="1:29" x14ac:dyDescent="0.25">
      <c r="A4676" t="s">
        <v>3339</v>
      </c>
      <c r="B4676" s="165" t="s">
        <v>15505</v>
      </c>
      <c r="C4676" t="s">
        <v>15506</v>
      </c>
      <c r="D4676" s="1">
        <v>45192</v>
      </c>
      <c r="E4676">
        <f t="shared" si="512"/>
        <v>18</v>
      </c>
      <c r="F4676" t="s">
        <v>6</v>
      </c>
      <c r="G4676">
        <v>650</v>
      </c>
      <c r="H4676">
        <f t="shared" si="511"/>
        <v>65</v>
      </c>
      <c r="I4676" t="s">
        <v>7</v>
      </c>
      <c r="J4676" t="s">
        <v>8</v>
      </c>
      <c r="K4676" t="s">
        <v>8</v>
      </c>
      <c r="L4676" t="s">
        <v>8</v>
      </c>
      <c r="M4676" t="s">
        <v>6</v>
      </c>
      <c r="N4676" t="str">
        <f t="shared" si="513"/>
        <v>M</v>
      </c>
      <c r="O4676" t="s">
        <v>591</v>
      </c>
      <c r="P4676" t="s">
        <v>592</v>
      </c>
      <c r="Q4676" t="s">
        <v>221</v>
      </c>
      <c r="R4676">
        <v>4</v>
      </c>
      <c r="S4676">
        <f t="shared" si="514"/>
        <v>2019</v>
      </c>
      <c r="T4676" t="s">
        <v>12</v>
      </c>
      <c r="U4676">
        <v>0.999999999999997</v>
      </c>
      <c r="V4676" t="s">
        <v>3951</v>
      </c>
      <c r="W4676">
        <f>VLOOKUP(Q4676,'PBT Tag Rates'!$B$5:$E$44,4,FALSE)</f>
        <v>0.95971980899999998</v>
      </c>
      <c r="X4676">
        <v>1</v>
      </c>
      <c r="Y4676" s="14">
        <f>IFERROR(LOOKUP(H4676,{30,43,48,53,58,63,68,73,78,83,88,93,97},{42,47,52,57,62,67,72,77,82,87,92,99,100}),999)</f>
        <v>67</v>
      </c>
      <c r="Z4676" s="17">
        <f t="shared" si="515"/>
        <v>5.5555555555555554</v>
      </c>
      <c r="AA4676" s="17">
        <f t="shared" si="516"/>
        <v>5.5555555555555554</v>
      </c>
      <c r="AB4676" s="17">
        <f t="shared" si="517"/>
        <v>11.658097686375321</v>
      </c>
      <c r="AC4676" s="17" t="s">
        <v>17655</v>
      </c>
    </row>
    <row r="4677" spans="1:29" x14ac:dyDescent="0.25">
      <c r="A4677" t="s">
        <v>3339</v>
      </c>
      <c r="B4677" s="165" t="s">
        <v>15507</v>
      </c>
      <c r="C4677" t="s">
        <v>15508</v>
      </c>
      <c r="D4677" s="1">
        <v>45192</v>
      </c>
      <c r="E4677">
        <f t="shared" si="512"/>
        <v>18</v>
      </c>
      <c r="F4677" t="s">
        <v>6</v>
      </c>
      <c r="G4677">
        <v>500</v>
      </c>
      <c r="H4677">
        <f t="shared" si="511"/>
        <v>50</v>
      </c>
      <c r="I4677" t="s">
        <v>9</v>
      </c>
      <c r="J4677">
        <v>1</v>
      </c>
      <c r="K4677" t="s">
        <v>8</v>
      </c>
      <c r="L4677" t="s">
        <v>8</v>
      </c>
      <c r="M4677" t="s">
        <v>6</v>
      </c>
      <c r="N4677" t="str">
        <f t="shared" si="513"/>
        <v>M</v>
      </c>
      <c r="O4677" t="s">
        <v>12657</v>
      </c>
      <c r="P4677" t="s">
        <v>12658</v>
      </c>
      <c r="Q4677" t="s">
        <v>221</v>
      </c>
      <c r="R4677">
        <v>4</v>
      </c>
      <c r="S4677">
        <f t="shared" si="514"/>
        <v>2019</v>
      </c>
      <c r="T4677" t="s">
        <v>12</v>
      </c>
      <c r="U4677">
        <v>1</v>
      </c>
      <c r="V4677" t="s">
        <v>3951</v>
      </c>
      <c r="W4677">
        <f>VLOOKUP(Q4677,'PBT Tag Rates'!$B$5:$E$44,4,FALSE)</f>
        <v>0.95971980899999998</v>
      </c>
      <c r="X4677">
        <v>1</v>
      </c>
      <c r="Y4677" s="14">
        <f>IFERROR(LOOKUP(H4677,{30,43,48,53,58,63,68,73,78,83,88,93,97},{42,47,52,57,62,67,72,77,82,87,92,99,100}),999)</f>
        <v>52</v>
      </c>
      <c r="Z4677" s="17">
        <f t="shared" si="515"/>
        <v>5.5555555555555554</v>
      </c>
      <c r="AA4677" s="17">
        <f t="shared" si="516"/>
        <v>5.5555555555555554</v>
      </c>
      <c r="AB4677" s="17">
        <f t="shared" si="517"/>
        <v>11.658097686375321</v>
      </c>
      <c r="AC4677" s="17" t="s">
        <v>17655</v>
      </c>
    </row>
    <row r="4678" spans="1:29" x14ac:dyDescent="0.25">
      <c r="A4678" t="s">
        <v>3339</v>
      </c>
      <c r="B4678" s="165" t="s">
        <v>15509</v>
      </c>
      <c r="C4678" t="s">
        <v>15510</v>
      </c>
      <c r="D4678" s="1">
        <v>45192</v>
      </c>
      <c r="E4678">
        <f t="shared" si="512"/>
        <v>18</v>
      </c>
      <c r="F4678" t="s">
        <v>14</v>
      </c>
      <c r="G4678">
        <v>730</v>
      </c>
      <c r="H4678">
        <f t="shared" si="511"/>
        <v>73</v>
      </c>
      <c r="I4678" t="s">
        <v>7</v>
      </c>
      <c r="J4678" t="s">
        <v>8</v>
      </c>
      <c r="K4678" t="s">
        <v>8</v>
      </c>
      <c r="L4678" t="s">
        <v>8</v>
      </c>
      <c r="M4678" t="s">
        <v>14</v>
      </c>
      <c r="N4678" t="str">
        <f t="shared" si="513"/>
        <v>F</v>
      </c>
      <c r="O4678" t="s">
        <v>8</v>
      </c>
      <c r="P4678" t="s">
        <v>8</v>
      </c>
      <c r="Q4678" t="s">
        <v>11</v>
      </c>
      <c r="R4678" t="s">
        <v>8</v>
      </c>
      <c r="S4678" t="str">
        <f t="shared" si="514"/>
        <v>U</v>
      </c>
      <c r="T4678" t="s">
        <v>12</v>
      </c>
      <c r="U4678">
        <v>1</v>
      </c>
      <c r="V4678" t="s">
        <v>11</v>
      </c>
      <c r="W4678" t="e">
        <f>VLOOKUP(Q4678,'PBT Tag Rates'!$B$5:$E$44,4,FALSE)</f>
        <v>#N/A</v>
      </c>
      <c r="X4678">
        <v>1</v>
      </c>
      <c r="Y4678" s="14">
        <f>IFERROR(LOOKUP(H4678,{30,43,48,53,58,63,68,73,78,83,88,93,97},{42,47,52,57,62,67,72,77,82,87,92,99,100}),999)</f>
        <v>77</v>
      </c>
      <c r="Z4678" s="17">
        <f t="shared" si="515"/>
        <v>5.5555555555555554</v>
      </c>
      <c r="AA4678" s="17">
        <f t="shared" si="516"/>
        <v>5.5555555555555554</v>
      </c>
      <c r="AB4678" s="17">
        <f t="shared" si="517"/>
        <v>11.658097686375321</v>
      </c>
      <c r="AC4678" s="17" t="s">
        <v>17654</v>
      </c>
    </row>
    <row r="4679" spans="1:29" x14ac:dyDescent="0.25">
      <c r="A4679" t="s">
        <v>3339</v>
      </c>
      <c r="B4679" s="165" t="s">
        <v>15511</v>
      </c>
      <c r="C4679" t="s">
        <v>15512</v>
      </c>
      <c r="D4679" s="1">
        <v>45192</v>
      </c>
      <c r="E4679">
        <f t="shared" si="512"/>
        <v>18</v>
      </c>
      <c r="F4679" t="s">
        <v>14</v>
      </c>
      <c r="G4679">
        <v>670</v>
      </c>
      <c r="H4679">
        <f t="shared" si="511"/>
        <v>67</v>
      </c>
      <c r="I4679" t="s">
        <v>7</v>
      </c>
      <c r="J4679" t="s">
        <v>8</v>
      </c>
      <c r="K4679" t="s">
        <v>8</v>
      </c>
      <c r="L4679" t="s">
        <v>8</v>
      </c>
      <c r="M4679" t="s">
        <v>14</v>
      </c>
      <c r="N4679" t="str">
        <f t="shared" si="513"/>
        <v>F</v>
      </c>
      <c r="O4679" t="s">
        <v>2717</v>
      </c>
      <c r="P4679" t="s">
        <v>2830</v>
      </c>
      <c r="Q4679" t="s">
        <v>918</v>
      </c>
      <c r="R4679">
        <v>3</v>
      </c>
      <c r="S4679">
        <f t="shared" si="514"/>
        <v>2020</v>
      </c>
      <c r="T4679" t="s">
        <v>12</v>
      </c>
      <c r="U4679">
        <v>0.999999999999998</v>
      </c>
      <c r="V4679" t="s">
        <v>3346</v>
      </c>
      <c r="W4679">
        <f>VLOOKUP(Q4679,'PBT Tag Rates'!$B$5:$E$44,4,FALSE)</f>
        <v>0.98961045999999997</v>
      </c>
      <c r="X4679">
        <v>1</v>
      </c>
      <c r="Y4679" s="14">
        <f>IFERROR(LOOKUP(H4679,{30,43,48,53,58,63,68,73,78,83,88,93,97},{42,47,52,57,62,67,72,77,82,87,92,99,100}),999)</f>
        <v>67</v>
      </c>
      <c r="Z4679" s="17">
        <f t="shared" si="515"/>
        <v>5.5555555555555554</v>
      </c>
      <c r="AA4679" s="17">
        <f t="shared" si="516"/>
        <v>5.5555555555555554</v>
      </c>
      <c r="AB4679" s="17">
        <f t="shared" si="517"/>
        <v>11.658097686375321</v>
      </c>
      <c r="AC4679" s="17" t="s">
        <v>17654</v>
      </c>
    </row>
    <row r="4680" spans="1:29" x14ac:dyDescent="0.25">
      <c r="A4680" t="s">
        <v>3339</v>
      </c>
      <c r="B4680" s="165" t="s">
        <v>15513</v>
      </c>
      <c r="C4680" t="s">
        <v>15514</v>
      </c>
      <c r="D4680" s="1">
        <v>45192</v>
      </c>
      <c r="E4680">
        <f t="shared" si="512"/>
        <v>18</v>
      </c>
      <c r="F4680" t="s">
        <v>6</v>
      </c>
      <c r="G4680">
        <v>550</v>
      </c>
      <c r="H4680">
        <f t="shared" si="511"/>
        <v>55</v>
      </c>
      <c r="I4680" t="s">
        <v>7</v>
      </c>
      <c r="J4680" t="s">
        <v>8</v>
      </c>
      <c r="K4680" t="s">
        <v>8</v>
      </c>
      <c r="L4680" t="s">
        <v>8</v>
      </c>
      <c r="M4680" t="s">
        <v>6</v>
      </c>
      <c r="N4680" t="str">
        <f t="shared" si="513"/>
        <v>M</v>
      </c>
      <c r="O4680" t="s">
        <v>8</v>
      </c>
      <c r="P4680" t="s">
        <v>8</v>
      </c>
      <c r="Q4680" t="s">
        <v>11</v>
      </c>
      <c r="R4680" t="s">
        <v>8</v>
      </c>
      <c r="S4680" t="str">
        <f t="shared" si="514"/>
        <v>U</v>
      </c>
      <c r="T4680" t="s">
        <v>12</v>
      </c>
      <c r="U4680">
        <v>1</v>
      </c>
      <c r="V4680" t="s">
        <v>11</v>
      </c>
      <c r="W4680" t="e">
        <f>VLOOKUP(Q4680,'PBT Tag Rates'!$B$5:$E$44,4,FALSE)</f>
        <v>#N/A</v>
      </c>
      <c r="X4680">
        <v>1</v>
      </c>
      <c r="Y4680" s="14">
        <f>IFERROR(LOOKUP(H4680,{30,43,48,53,58,63,68,73,78,83,88,93,97},{42,47,52,57,62,67,72,77,82,87,92,99,100}),999)</f>
        <v>57</v>
      </c>
      <c r="Z4680" s="17">
        <f t="shared" si="515"/>
        <v>5.5555555555555554</v>
      </c>
      <c r="AA4680" s="17">
        <f t="shared" si="516"/>
        <v>5.5555555555555554</v>
      </c>
      <c r="AB4680" s="17">
        <f t="shared" si="517"/>
        <v>11.658097686375321</v>
      </c>
      <c r="AC4680" s="17" t="s">
        <v>17654</v>
      </c>
    </row>
    <row r="4681" spans="1:29" x14ac:dyDescent="0.25">
      <c r="A4681" t="s">
        <v>3339</v>
      </c>
      <c r="B4681" s="165" t="s">
        <v>15515</v>
      </c>
      <c r="C4681" t="s">
        <v>15516</v>
      </c>
      <c r="D4681" s="1">
        <v>45192</v>
      </c>
      <c r="E4681">
        <f t="shared" si="512"/>
        <v>18</v>
      </c>
      <c r="F4681" t="s">
        <v>6</v>
      </c>
      <c r="G4681">
        <v>600</v>
      </c>
      <c r="H4681">
        <f t="shared" si="511"/>
        <v>60</v>
      </c>
      <c r="I4681" t="s">
        <v>9</v>
      </c>
      <c r="J4681">
        <v>1</v>
      </c>
      <c r="K4681" t="s">
        <v>8</v>
      </c>
      <c r="L4681" t="s">
        <v>8</v>
      </c>
      <c r="M4681" t="s">
        <v>6</v>
      </c>
      <c r="N4681" t="str">
        <f t="shared" si="513"/>
        <v>M</v>
      </c>
      <c r="O4681" t="s">
        <v>2648</v>
      </c>
      <c r="P4681" t="s">
        <v>9159</v>
      </c>
      <c r="Q4681" t="s">
        <v>918</v>
      </c>
      <c r="R4681">
        <v>3</v>
      </c>
      <c r="S4681">
        <f t="shared" si="514"/>
        <v>2020</v>
      </c>
      <c r="T4681" t="s">
        <v>12</v>
      </c>
      <c r="U4681">
        <v>1</v>
      </c>
      <c r="V4681" t="s">
        <v>3386</v>
      </c>
      <c r="W4681">
        <f>VLOOKUP(Q4681,'PBT Tag Rates'!$B$5:$E$44,4,FALSE)</f>
        <v>0.98961045999999997</v>
      </c>
      <c r="X4681">
        <v>1</v>
      </c>
      <c r="Y4681" s="14">
        <f>IFERROR(LOOKUP(H4681,{30,43,48,53,58,63,68,73,78,83,88,93,97},{42,47,52,57,62,67,72,77,82,87,92,99,100}),999)</f>
        <v>62</v>
      </c>
      <c r="Z4681" s="17">
        <f t="shared" si="515"/>
        <v>5.5555555555555554</v>
      </c>
      <c r="AA4681" s="17">
        <f t="shared" si="516"/>
        <v>5.5555555555555554</v>
      </c>
      <c r="AB4681" s="17">
        <f t="shared" si="517"/>
        <v>11.658097686375321</v>
      </c>
      <c r="AC4681" s="17" t="s">
        <v>17654</v>
      </c>
    </row>
    <row r="4682" spans="1:29" x14ac:dyDescent="0.25">
      <c r="A4682" t="s">
        <v>3339</v>
      </c>
      <c r="B4682" s="165" t="s">
        <v>15517</v>
      </c>
      <c r="C4682" t="s">
        <v>15518</v>
      </c>
      <c r="D4682" s="1">
        <v>45192</v>
      </c>
      <c r="E4682">
        <f t="shared" si="512"/>
        <v>18</v>
      </c>
      <c r="F4682" t="s">
        <v>6</v>
      </c>
      <c r="G4682">
        <v>670</v>
      </c>
      <c r="H4682">
        <f t="shared" si="511"/>
        <v>67</v>
      </c>
      <c r="I4682" t="s">
        <v>7</v>
      </c>
      <c r="J4682" t="s">
        <v>8</v>
      </c>
      <c r="K4682" t="s">
        <v>8</v>
      </c>
      <c r="L4682" t="s">
        <v>8</v>
      </c>
      <c r="M4682" t="s">
        <v>6</v>
      </c>
      <c r="N4682" t="str">
        <f t="shared" si="513"/>
        <v>M</v>
      </c>
      <c r="O4682" t="s">
        <v>8</v>
      </c>
      <c r="P4682" t="s">
        <v>8</v>
      </c>
      <c r="Q4682" t="s">
        <v>11</v>
      </c>
      <c r="R4682" t="s">
        <v>8</v>
      </c>
      <c r="S4682" t="str">
        <f t="shared" si="514"/>
        <v>U</v>
      </c>
      <c r="T4682" t="s">
        <v>12</v>
      </c>
      <c r="U4682">
        <v>1</v>
      </c>
      <c r="V4682" t="s">
        <v>11</v>
      </c>
      <c r="W4682" t="e">
        <f>VLOOKUP(Q4682,'PBT Tag Rates'!$B$5:$E$44,4,FALSE)</f>
        <v>#N/A</v>
      </c>
      <c r="X4682">
        <v>1</v>
      </c>
      <c r="Y4682" s="14">
        <f>IFERROR(LOOKUP(H4682,{30,43,48,53,58,63,68,73,78,83,88,93,97},{42,47,52,57,62,67,72,77,82,87,92,99,100}),999)</f>
        <v>67</v>
      </c>
      <c r="Z4682" s="17">
        <f t="shared" si="515"/>
        <v>5.5555555555555554</v>
      </c>
      <c r="AA4682" s="17">
        <f t="shared" si="516"/>
        <v>5.5555555555555554</v>
      </c>
      <c r="AB4682" s="17">
        <f t="shared" si="517"/>
        <v>11.658097686375321</v>
      </c>
      <c r="AC4682" s="17" t="s">
        <v>17654</v>
      </c>
    </row>
    <row r="4683" spans="1:29" x14ac:dyDescent="0.25">
      <c r="A4683" t="s">
        <v>3339</v>
      </c>
      <c r="B4683" s="165" t="s">
        <v>15519</v>
      </c>
      <c r="C4683" t="s">
        <v>15520</v>
      </c>
      <c r="D4683" s="1">
        <v>45192</v>
      </c>
      <c r="E4683">
        <f t="shared" si="512"/>
        <v>18</v>
      </c>
      <c r="F4683" t="s">
        <v>14</v>
      </c>
      <c r="G4683">
        <v>670</v>
      </c>
      <c r="H4683">
        <f t="shared" si="511"/>
        <v>67</v>
      </c>
      <c r="I4683" t="s">
        <v>7</v>
      </c>
      <c r="J4683" t="s">
        <v>8</v>
      </c>
      <c r="K4683" t="s">
        <v>8</v>
      </c>
      <c r="L4683" t="s">
        <v>8</v>
      </c>
      <c r="M4683" t="s">
        <v>14</v>
      </c>
      <c r="N4683" t="str">
        <f t="shared" si="513"/>
        <v>F</v>
      </c>
      <c r="O4683" t="s">
        <v>15521</v>
      </c>
      <c r="P4683" t="s">
        <v>15522</v>
      </c>
      <c r="Q4683" t="s">
        <v>918</v>
      </c>
      <c r="R4683">
        <v>3</v>
      </c>
      <c r="S4683">
        <f t="shared" si="514"/>
        <v>2020</v>
      </c>
      <c r="T4683" t="s">
        <v>12</v>
      </c>
      <c r="U4683">
        <v>1</v>
      </c>
      <c r="V4683" t="s">
        <v>3346</v>
      </c>
      <c r="W4683">
        <f>VLOOKUP(Q4683,'PBT Tag Rates'!$B$5:$E$44,4,FALSE)</f>
        <v>0.98961045999999997</v>
      </c>
      <c r="X4683">
        <v>1</v>
      </c>
      <c r="Y4683" s="14">
        <f>IFERROR(LOOKUP(H4683,{30,43,48,53,58,63,68,73,78,83,88,93,97},{42,47,52,57,62,67,72,77,82,87,92,99,100}),999)</f>
        <v>67</v>
      </c>
      <c r="Z4683" s="17">
        <f t="shared" si="515"/>
        <v>5.5555555555555554</v>
      </c>
      <c r="AA4683" s="17">
        <f t="shared" si="516"/>
        <v>5.5555555555555554</v>
      </c>
      <c r="AB4683" s="17">
        <f t="shared" si="517"/>
        <v>11.658097686375321</v>
      </c>
      <c r="AC4683" s="17" t="s">
        <v>17654</v>
      </c>
    </row>
    <row r="4684" spans="1:29" x14ac:dyDescent="0.25">
      <c r="A4684" t="s">
        <v>3339</v>
      </c>
      <c r="B4684" s="165" t="s">
        <v>15523</v>
      </c>
      <c r="C4684" t="s">
        <v>15524</v>
      </c>
      <c r="D4684" s="1">
        <v>45192</v>
      </c>
      <c r="E4684">
        <f t="shared" si="512"/>
        <v>18</v>
      </c>
      <c r="F4684" t="s">
        <v>6</v>
      </c>
      <c r="G4684">
        <v>460</v>
      </c>
      <c r="H4684">
        <f t="shared" si="511"/>
        <v>46</v>
      </c>
      <c r="I4684" t="s">
        <v>7</v>
      </c>
      <c r="J4684" t="s">
        <v>8</v>
      </c>
      <c r="K4684" t="s">
        <v>8</v>
      </c>
      <c r="L4684" t="s">
        <v>8</v>
      </c>
      <c r="M4684" t="s">
        <v>6</v>
      </c>
      <c r="N4684" t="str">
        <f t="shared" si="513"/>
        <v>M</v>
      </c>
      <c r="O4684" t="s">
        <v>8</v>
      </c>
      <c r="P4684" t="s">
        <v>8</v>
      </c>
      <c r="Q4684" t="s">
        <v>11</v>
      </c>
      <c r="R4684" t="s">
        <v>8</v>
      </c>
      <c r="S4684" t="str">
        <f t="shared" si="514"/>
        <v>U</v>
      </c>
      <c r="T4684" t="s">
        <v>12</v>
      </c>
      <c r="U4684">
        <v>1</v>
      </c>
      <c r="V4684" t="s">
        <v>11</v>
      </c>
      <c r="W4684" t="e">
        <f>VLOOKUP(Q4684,'PBT Tag Rates'!$B$5:$E$44,4,FALSE)</f>
        <v>#N/A</v>
      </c>
      <c r="X4684">
        <v>1</v>
      </c>
      <c r="Y4684" s="14">
        <f>IFERROR(LOOKUP(H4684,{30,43,48,53,58,63,68,73,78,83,88,93,97},{42,47,52,57,62,67,72,77,82,87,92,99,100}),999)</f>
        <v>47</v>
      </c>
      <c r="Z4684" s="17">
        <f t="shared" si="515"/>
        <v>5.5555555555555554</v>
      </c>
      <c r="AA4684" s="17">
        <f t="shared" si="516"/>
        <v>5.5555555555555554</v>
      </c>
      <c r="AB4684" s="17">
        <f t="shared" si="517"/>
        <v>11.658097686375321</v>
      </c>
      <c r="AC4684" s="17" t="s">
        <v>17654</v>
      </c>
    </row>
    <row r="4685" spans="1:29" x14ac:dyDescent="0.25">
      <c r="A4685" t="s">
        <v>3339</v>
      </c>
      <c r="B4685" s="165" t="s">
        <v>15525</v>
      </c>
      <c r="C4685" t="s">
        <v>15526</v>
      </c>
      <c r="D4685" s="1">
        <v>45192</v>
      </c>
      <c r="E4685">
        <f t="shared" si="512"/>
        <v>18</v>
      </c>
      <c r="F4685" t="s">
        <v>14</v>
      </c>
      <c r="G4685">
        <v>760</v>
      </c>
      <c r="H4685">
        <f t="shared" si="511"/>
        <v>76</v>
      </c>
      <c r="I4685" t="s">
        <v>7</v>
      </c>
      <c r="J4685" t="s">
        <v>8</v>
      </c>
      <c r="K4685" t="s">
        <v>8</v>
      </c>
      <c r="L4685" t="s">
        <v>8</v>
      </c>
      <c r="M4685" t="s">
        <v>14</v>
      </c>
      <c r="N4685" t="str">
        <f t="shared" si="513"/>
        <v>F</v>
      </c>
      <c r="O4685" t="s">
        <v>8</v>
      </c>
      <c r="P4685" t="s">
        <v>8</v>
      </c>
      <c r="Q4685" t="s">
        <v>11</v>
      </c>
      <c r="R4685" t="s">
        <v>8</v>
      </c>
      <c r="S4685" t="str">
        <f t="shared" si="514"/>
        <v>U</v>
      </c>
      <c r="T4685" t="s">
        <v>12</v>
      </c>
      <c r="U4685">
        <v>1</v>
      </c>
      <c r="V4685" t="s">
        <v>11</v>
      </c>
      <c r="W4685" t="e">
        <f>VLOOKUP(Q4685,'PBT Tag Rates'!$B$5:$E$44,4,FALSE)</f>
        <v>#N/A</v>
      </c>
      <c r="X4685">
        <v>1</v>
      </c>
      <c r="Y4685" s="14">
        <f>IFERROR(LOOKUP(H4685,{30,43,48,53,58,63,68,73,78,83,88,93,97},{42,47,52,57,62,67,72,77,82,87,92,99,100}),999)</f>
        <v>77</v>
      </c>
      <c r="Z4685" s="17">
        <f t="shared" si="515"/>
        <v>5.5555555555555554</v>
      </c>
      <c r="AA4685" s="17">
        <f t="shared" si="516"/>
        <v>5.5555555555555554</v>
      </c>
      <c r="AB4685" s="17">
        <f t="shared" si="517"/>
        <v>11.658097686375321</v>
      </c>
      <c r="AC4685" s="17" t="s">
        <v>17654</v>
      </c>
    </row>
    <row r="4686" spans="1:29" x14ac:dyDescent="0.25">
      <c r="A4686" t="s">
        <v>3339</v>
      </c>
      <c r="B4686" s="165" t="s">
        <v>15527</v>
      </c>
      <c r="C4686" t="s">
        <v>15528</v>
      </c>
      <c r="D4686" s="1">
        <v>45192</v>
      </c>
      <c r="E4686">
        <f t="shared" si="512"/>
        <v>18</v>
      </c>
      <c r="F4686" t="s">
        <v>14</v>
      </c>
      <c r="G4686">
        <v>720</v>
      </c>
      <c r="H4686">
        <f t="shared" si="511"/>
        <v>72</v>
      </c>
      <c r="I4686" t="s">
        <v>9</v>
      </c>
      <c r="J4686">
        <v>1</v>
      </c>
      <c r="K4686" t="s">
        <v>8</v>
      </c>
      <c r="L4686" t="s">
        <v>8</v>
      </c>
      <c r="M4686" t="s">
        <v>14</v>
      </c>
      <c r="N4686" t="str">
        <f t="shared" si="513"/>
        <v>F</v>
      </c>
      <c r="O4686" t="s">
        <v>1456</v>
      </c>
      <c r="P4686" t="s">
        <v>1457</v>
      </c>
      <c r="Q4686" t="s">
        <v>221</v>
      </c>
      <c r="R4686">
        <v>4</v>
      </c>
      <c r="S4686">
        <f t="shared" si="514"/>
        <v>2019</v>
      </c>
      <c r="T4686" t="s">
        <v>12</v>
      </c>
      <c r="U4686">
        <v>1</v>
      </c>
      <c r="V4686" t="s">
        <v>3346</v>
      </c>
      <c r="W4686">
        <f>VLOOKUP(Q4686,'PBT Tag Rates'!$B$5:$E$44,4,FALSE)</f>
        <v>0.95971980899999998</v>
      </c>
      <c r="X4686">
        <v>1</v>
      </c>
      <c r="Y4686" s="14">
        <f>IFERROR(LOOKUP(H4686,{30,43,48,53,58,63,68,73,78,83,88,93,97},{42,47,52,57,62,67,72,77,82,87,92,99,100}),999)</f>
        <v>72</v>
      </c>
      <c r="Z4686" s="17">
        <f t="shared" si="515"/>
        <v>5.5555555555555554</v>
      </c>
      <c r="AA4686" s="17">
        <f t="shared" si="516"/>
        <v>5.5555555555555554</v>
      </c>
      <c r="AB4686" s="17">
        <f t="shared" si="517"/>
        <v>11.658097686375321</v>
      </c>
      <c r="AC4686" s="17" t="s">
        <v>17654</v>
      </c>
    </row>
    <row r="4687" spans="1:29" x14ac:dyDescent="0.25">
      <c r="A4687" t="s">
        <v>3339</v>
      </c>
      <c r="B4687" s="165" t="s">
        <v>15529</v>
      </c>
      <c r="C4687" t="s">
        <v>15530</v>
      </c>
      <c r="D4687" s="1">
        <v>45192</v>
      </c>
      <c r="E4687">
        <f t="shared" si="512"/>
        <v>18</v>
      </c>
      <c r="F4687" t="s">
        <v>6</v>
      </c>
      <c r="G4687">
        <v>520</v>
      </c>
      <c r="H4687">
        <f t="shared" si="511"/>
        <v>52</v>
      </c>
      <c r="I4687" t="s">
        <v>9</v>
      </c>
      <c r="J4687">
        <v>1</v>
      </c>
      <c r="K4687" t="s">
        <v>8</v>
      </c>
      <c r="L4687" t="s">
        <v>8</v>
      </c>
      <c r="M4687" t="s">
        <v>6</v>
      </c>
      <c r="N4687" t="str">
        <f t="shared" si="513"/>
        <v>M</v>
      </c>
      <c r="O4687" t="s">
        <v>15531</v>
      </c>
      <c r="P4687" t="s">
        <v>15532</v>
      </c>
      <c r="Q4687" t="s">
        <v>3820</v>
      </c>
      <c r="R4687">
        <v>2</v>
      </c>
      <c r="S4687">
        <f t="shared" si="514"/>
        <v>2021</v>
      </c>
      <c r="T4687" t="s">
        <v>12</v>
      </c>
      <c r="U4687">
        <v>1</v>
      </c>
      <c r="V4687" t="s">
        <v>3876</v>
      </c>
      <c r="W4687">
        <f>VLOOKUP(Q4687,'PBT Tag Rates'!$B$5:$E$44,4,FALSE)</f>
        <v>0.98140000000000005</v>
      </c>
      <c r="X4687">
        <v>1</v>
      </c>
      <c r="Y4687" s="14">
        <f>IFERROR(LOOKUP(H4687,{30,43,48,53,58,63,68,73,78,83,88,93,97},{42,47,52,57,62,67,72,77,82,87,92,99,100}),999)</f>
        <v>52</v>
      </c>
      <c r="Z4687" s="17">
        <f t="shared" si="515"/>
        <v>5.5555555555555554</v>
      </c>
      <c r="AA4687" s="17">
        <f t="shared" si="516"/>
        <v>5.5555555555555554</v>
      </c>
      <c r="AB4687" s="17">
        <f t="shared" si="517"/>
        <v>11.658097686375321</v>
      </c>
      <c r="AC4687" s="17" t="s">
        <v>17654</v>
      </c>
    </row>
    <row r="4688" spans="1:29" x14ac:dyDescent="0.25">
      <c r="A4688" t="s">
        <v>3339</v>
      </c>
      <c r="B4688" s="165" t="s">
        <v>15533</v>
      </c>
      <c r="C4688" t="s">
        <v>15534</v>
      </c>
      <c r="D4688" s="1">
        <v>45192</v>
      </c>
      <c r="E4688">
        <f t="shared" si="512"/>
        <v>18</v>
      </c>
      <c r="F4688" t="s">
        <v>6</v>
      </c>
      <c r="G4688">
        <v>680</v>
      </c>
      <c r="H4688">
        <f t="shared" si="511"/>
        <v>68</v>
      </c>
      <c r="I4688" t="s">
        <v>9</v>
      </c>
      <c r="J4688">
        <v>1</v>
      </c>
      <c r="K4688" t="s">
        <v>8</v>
      </c>
      <c r="L4688" t="s">
        <v>8</v>
      </c>
      <c r="M4688" t="s">
        <v>6</v>
      </c>
      <c r="N4688" t="str">
        <f t="shared" si="513"/>
        <v>M</v>
      </c>
      <c r="O4688" t="s">
        <v>2797</v>
      </c>
      <c r="P4688" t="s">
        <v>2798</v>
      </c>
      <c r="Q4688" t="s">
        <v>221</v>
      </c>
      <c r="R4688">
        <v>4</v>
      </c>
      <c r="S4688">
        <f t="shared" si="514"/>
        <v>2019</v>
      </c>
      <c r="T4688" t="s">
        <v>12</v>
      </c>
      <c r="U4688">
        <v>0.999999999999998</v>
      </c>
      <c r="V4688" t="s">
        <v>3346</v>
      </c>
      <c r="W4688">
        <f>VLOOKUP(Q4688,'PBT Tag Rates'!$B$5:$E$44,4,FALSE)</f>
        <v>0.95971980899999998</v>
      </c>
      <c r="X4688">
        <v>1</v>
      </c>
      <c r="Y4688" s="14">
        <f>IFERROR(LOOKUP(H4688,{30,43,48,53,58,63,68,73,78,83,88,93,97},{42,47,52,57,62,67,72,77,82,87,92,99,100}),999)</f>
        <v>72</v>
      </c>
      <c r="Z4688" s="17">
        <f t="shared" si="515"/>
        <v>5.5555555555555554</v>
      </c>
      <c r="AA4688" s="17">
        <f t="shared" si="516"/>
        <v>5.5555555555555554</v>
      </c>
      <c r="AB4688" s="17">
        <f t="shared" si="517"/>
        <v>11.658097686375321</v>
      </c>
      <c r="AC4688" s="17" t="s">
        <v>17654</v>
      </c>
    </row>
    <row r="4689" spans="1:29" x14ac:dyDescent="0.25">
      <c r="A4689" t="s">
        <v>3339</v>
      </c>
      <c r="B4689" s="165" t="s">
        <v>15535</v>
      </c>
      <c r="C4689" t="s">
        <v>165</v>
      </c>
      <c r="D4689" s="1">
        <v>45192</v>
      </c>
      <c r="E4689">
        <f t="shared" si="512"/>
        <v>18</v>
      </c>
      <c r="F4689" t="s">
        <v>6</v>
      </c>
      <c r="G4689">
        <v>730</v>
      </c>
      <c r="H4689">
        <f t="shared" si="511"/>
        <v>73</v>
      </c>
      <c r="I4689" t="s">
        <v>9</v>
      </c>
      <c r="J4689" t="s">
        <v>8</v>
      </c>
      <c r="K4689" t="s">
        <v>15536</v>
      </c>
      <c r="L4689" t="s">
        <v>8</v>
      </c>
      <c r="M4689" t="s">
        <v>6</v>
      </c>
      <c r="N4689" t="str">
        <f t="shared" si="513"/>
        <v>M</v>
      </c>
      <c r="O4689" t="s">
        <v>15537</v>
      </c>
      <c r="P4689" t="s">
        <v>15538</v>
      </c>
      <c r="Q4689" t="s">
        <v>2605</v>
      </c>
      <c r="R4689">
        <v>4</v>
      </c>
      <c r="S4689">
        <f t="shared" si="514"/>
        <v>2019</v>
      </c>
      <c r="T4689" t="s">
        <v>12</v>
      </c>
      <c r="U4689">
        <v>0.999999999999998</v>
      </c>
      <c r="V4689" t="s">
        <v>7657</v>
      </c>
      <c r="W4689">
        <f>VLOOKUP(Q4689,'PBT Tag Rates'!$B$5:$E$44,4,FALSE)</f>
        <v>0.96152300000000002</v>
      </c>
      <c r="X4689">
        <v>1</v>
      </c>
      <c r="Y4689" s="14">
        <f>IFERROR(LOOKUP(H4689,{30,43,48,53,58,63,68,73,78,83,88,93,97},{42,47,52,57,62,67,72,77,82,87,92,99,100}),999)</f>
        <v>77</v>
      </c>
      <c r="Z4689" s="17">
        <f t="shared" si="515"/>
        <v>5.5555555555555554</v>
      </c>
      <c r="AA4689" s="17">
        <f t="shared" si="516"/>
        <v>5.5555555555555554</v>
      </c>
      <c r="AB4689" s="17">
        <f t="shared" si="517"/>
        <v>11.658097686375321</v>
      </c>
      <c r="AC4689" s="17" t="s">
        <v>17655</v>
      </c>
    </row>
    <row r="4690" spans="1:29" x14ac:dyDescent="0.25">
      <c r="A4690" t="s">
        <v>3339</v>
      </c>
      <c r="B4690" s="165" t="s">
        <v>15539</v>
      </c>
      <c r="C4690" t="s">
        <v>15540</v>
      </c>
      <c r="D4690" s="1">
        <v>45192</v>
      </c>
      <c r="E4690">
        <f t="shared" si="512"/>
        <v>18</v>
      </c>
      <c r="F4690" t="s">
        <v>14</v>
      </c>
      <c r="G4690">
        <v>690</v>
      </c>
      <c r="H4690">
        <f t="shared" si="511"/>
        <v>69</v>
      </c>
      <c r="I4690" t="s">
        <v>9</v>
      </c>
      <c r="J4690">
        <v>1</v>
      </c>
      <c r="K4690" t="s">
        <v>8</v>
      </c>
      <c r="L4690" t="s">
        <v>8</v>
      </c>
      <c r="M4690" t="s">
        <v>14</v>
      </c>
      <c r="N4690" t="str">
        <f t="shared" si="513"/>
        <v>F</v>
      </c>
      <c r="O4690" t="s">
        <v>573</v>
      </c>
      <c r="P4690" t="s">
        <v>574</v>
      </c>
      <c r="Q4690" t="s">
        <v>221</v>
      </c>
      <c r="R4690">
        <v>4</v>
      </c>
      <c r="S4690">
        <f t="shared" si="514"/>
        <v>2019</v>
      </c>
      <c r="T4690" t="s">
        <v>12</v>
      </c>
      <c r="U4690">
        <v>1</v>
      </c>
      <c r="V4690" t="s">
        <v>3346</v>
      </c>
      <c r="W4690">
        <f>VLOOKUP(Q4690,'PBT Tag Rates'!$B$5:$E$44,4,FALSE)</f>
        <v>0.95971980899999998</v>
      </c>
      <c r="X4690">
        <v>1</v>
      </c>
      <c r="Y4690" s="14">
        <f>IFERROR(LOOKUP(H4690,{30,43,48,53,58,63,68,73,78,83,88,93,97},{42,47,52,57,62,67,72,77,82,87,92,99,100}),999)</f>
        <v>72</v>
      </c>
      <c r="Z4690" s="17">
        <f t="shared" si="515"/>
        <v>5.5555555555555554</v>
      </c>
      <c r="AA4690" s="17">
        <f t="shared" si="516"/>
        <v>5.5555555555555554</v>
      </c>
      <c r="AB4690" s="17">
        <f t="shared" si="517"/>
        <v>11.658097686375321</v>
      </c>
      <c r="AC4690" s="17" t="s">
        <v>17654</v>
      </c>
    </row>
    <row r="4691" spans="1:29" x14ac:dyDescent="0.25">
      <c r="A4691" t="s">
        <v>3339</v>
      </c>
      <c r="B4691" s="165" t="s">
        <v>15541</v>
      </c>
      <c r="C4691" t="s">
        <v>15542</v>
      </c>
      <c r="D4691" s="1">
        <v>45192</v>
      </c>
      <c r="E4691">
        <f t="shared" si="512"/>
        <v>18</v>
      </c>
      <c r="F4691" t="s">
        <v>6</v>
      </c>
      <c r="G4691">
        <v>770</v>
      </c>
      <c r="H4691">
        <f t="shared" si="511"/>
        <v>77</v>
      </c>
      <c r="I4691" t="s">
        <v>7</v>
      </c>
      <c r="J4691" t="s">
        <v>8</v>
      </c>
      <c r="K4691" t="s">
        <v>15543</v>
      </c>
      <c r="L4691" t="s">
        <v>8</v>
      </c>
      <c r="M4691" t="s">
        <v>6</v>
      </c>
      <c r="N4691" t="str">
        <f t="shared" si="513"/>
        <v>M</v>
      </c>
      <c r="O4691" t="s">
        <v>8</v>
      </c>
      <c r="P4691" t="s">
        <v>8</v>
      </c>
      <c r="Q4691" t="s">
        <v>11</v>
      </c>
      <c r="R4691" t="s">
        <v>8</v>
      </c>
      <c r="S4691" t="str">
        <f t="shared" si="514"/>
        <v>U</v>
      </c>
      <c r="T4691" t="s">
        <v>12</v>
      </c>
      <c r="U4691">
        <v>1</v>
      </c>
      <c r="V4691" t="s">
        <v>11</v>
      </c>
      <c r="W4691" t="e">
        <f>VLOOKUP(Q4691,'PBT Tag Rates'!$B$5:$E$44,4,FALSE)</f>
        <v>#N/A</v>
      </c>
      <c r="X4691">
        <v>1</v>
      </c>
      <c r="Y4691" s="14">
        <f>IFERROR(LOOKUP(H4691,{30,43,48,53,58,63,68,73,78,83,88,93,97},{42,47,52,57,62,67,72,77,82,87,92,99,100}),999)</f>
        <v>77</v>
      </c>
      <c r="Z4691" s="17">
        <f t="shared" si="515"/>
        <v>5.5555555555555554</v>
      </c>
      <c r="AA4691" s="17">
        <f t="shared" si="516"/>
        <v>5.5555555555555554</v>
      </c>
      <c r="AB4691" s="17">
        <f t="shared" si="517"/>
        <v>11.658097686375321</v>
      </c>
      <c r="AC4691" s="17" t="s">
        <v>17654</v>
      </c>
    </row>
    <row r="4692" spans="1:29" x14ac:dyDescent="0.25">
      <c r="A4692" t="s">
        <v>3339</v>
      </c>
      <c r="B4692" s="165" t="s">
        <v>15544</v>
      </c>
      <c r="C4692" t="s">
        <v>15545</v>
      </c>
      <c r="D4692" s="1">
        <v>45192</v>
      </c>
      <c r="E4692">
        <f t="shared" si="512"/>
        <v>18</v>
      </c>
      <c r="F4692" t="s">
        <v>6</v>
      </c>
      <c r="G4692">
        <v>630</v>
      </c>
      <c r="H4692">
        <f t="shared" si="511"/>
        <v>63</v>
      </c>
      <c r="I4692" t="s">
        <v>9</v>
      </c>
      <c r="J4692">
        <v>1</v>
      </c>
      <c r="K4692" t="s">
        <v>8</v>
      </c>
      <c r="L4692" t="s">
        <v>8</v>
      </c>
      <c r="M4692" t="s">
        <v>6</v>
      </c>
      <c r="N4692" t="str">
        <f t="shared" si="513"/>
        <v>M</v>
      </c>
      <c r="O4692" t="s">
        <v>15546</v>
      </c>
      <c r="P4692" t="s">
        <v>15547</v>
      </c>
      <c r="Q4692" t="s">
        <v>918</v>
      </c>
      <c r="R4692">
        <v>3</v>
      </c>
      <c r="S4692">
        <f t="shared" si="514"/>
        <v>2020</v>
      </c>
      <c r="T4692" t="s">
        <v>12</v>
      </c>
      <c r="U4692">
        <v>1</v>
      </c>
      <c r="V4692" t="s">
        <v>3876</v>
      </c>
      <c r="W4692">
        <f>VLOOKUP(Q4692,'PBT Tag Rates'!$B$5:$E$44,4,FALSE)</f>
        <v>0.98961045999999997</v>
      </c>
      <c r="X4692">
        <v>1</v>
      </c>
      <c r="Y4692" s="14">
        <f>IFERROR(LOOKUP(H4692,{30,43,48,53,58,63,68,73,78,83,88,93,97},{42,47,52,57,62,67,72,77,82,87,92,99,100}),999)</f>
        <v>67</v>
      </c>
      <c r="Z4692" s="17">
        <f t="shared" si="515"/>
        <v>5.5555555555555554</v>
      </c>
      <c r="AA4692" s="17">
        <f t="shared" si="516"/>
        <v>5.5555555555555554</v>
      </c>
      <c r="AB4692" s="17">
        <f t="shared" si="517"/>
        <v>11.658097686375321</v>
      </c>
      <c r="AC4692" s="17" t="s">
        <v>17654</v>
      </c>
    </row>
    <row r="4693" spans="1:29" x14ac:dyDescent="0.25">
      <c r="A4693" t="s">
        <v>3339</v>
      </c>
      <c r="B4693" s="165" t="s">
        <v>15548</v>
      </c>
      <c r="C4693" t="s">
        <v>15549</v>
      </c>
      <c r="D4693" s="1">
        <v>45192</v>
      </c>
      <c r="E4693">
        <f t="shared" si="512"/>
        <v>18</v>
      </c>
      <c r="F4693" t="s">
        <v>14</v>
      </c>
      <c r="G4693">
        <v>710</v>
      </c>
      <c r="H4693">
        <f t="shared" si="511"/>
        <v>71</v>
      </c>
      <c r="I4693" t="s">
        <v>7</v>
      </c>
      <c r="J4693" t="s">
        <v>8</v>
      </c>
      <c r="K4693" t="s">
        <v>8</v>
      </c>
      <c r="L4693" t="s">
        <v>8</v>
      </c>
      <c r="M4693" t="s">
        <v>14</v>
      </c>
      <c r="N4693" t="str">
        <f t="shared" si="513"/>
        <v>F</v>
      </c>
      <c r="O4693" t="s">
        <v>620</v>
      </c>
      <c r="P4693" t="s">
        <v>621</v>
      </c>
      <c r="Q4693" t="s">
        <v>221</v>
      </c>
      <c r="R4693">
        <v>4</v>
      </c>
      <c r="S4693">
        <f t="shared" si="514"/>
        <v>2019</v>
      </c>
      <c r="T4693" t="s">
        <v>12</v>
      </c>
      <c r="U4693">
        <v>1</v>
      </c>
      <c r="V4693" t="s">
        <v>3346</v>
      </c>
      <c r="W4693">
        <f>VLOOKUP(Q4693,'PBT Tag Rates'!$B$5:$E$44,4,FALSE)</f>
        <v>0.95971980899999998</v>
      </c>
      <c r="X4693">
        <v>1</v>
      </c>
      <c r="Y4693" s="14">
        <f>IFERROR(LOOKUP(H4693,{30,43,48,53,58,63,68,73,78,83,88,93,97},{42,47,52,57,62,67,72,77,82,87,92,99,100}),999)</f>
        <v>72</v>
      </c>
      <c r="Z4693" s="17">
        <f t="shared" si="515"/>
        <v>5.5555555555555554</v>
      </c>
      <c r="AA4693" s="17">
        <f t="shared" si="516"/>
        <v>5.5555555555555554</v>
      </c>
      <c r="AB4693" s="17">
        <f t="shared" si="517"/>
        <v>11.658097686375321</v>
      </c>
      <c r="AC4693" s="17" t="s">
        <v>17654</v>
      </c>
    </row>
    <row r="4694" spans="1:29" x14ac:dyDescent="0.25">
      <c r="A4694" t="s">
        <v>3339</v>
      </c>
      <c r="B4694" s="165" t="s">
        <v>15550</v>
      </c>
      <c r="C4694" t="s">
        <v>166</v>
      </c>
      <c r="D4694" s="1">
        <v>45192</v>
      </c>
      <c r="E4694">
        <f t="shared" si="512"/>
        <v>18</v>
      </c>
      <c r="F4694" t="s">
        <v>6</v>
      </c>
      <c r="G4694">
        <v>700</v>
      </c>
      <c r="H4694">
        <f t="shared" ref="H4694:H4757" si="518">G4694/10</f>
        <v>70</v>
      </c>
      <c r="I4694" t="s">
        <v>7</v>
      </c>
      <c r="J4694" t="s">
        <v>8</v>
      </c>
      <c r="K4694" t="s">
        <v>15551</v>
      </c>
      <c r="L4694" t="s">
        <v>8</v>
      </c>
      <c r="M4694" t="s">
        <v>6</v>
      </c>
      <c r="N4694" t="str">
        <f t="shared" si="513"/>
        <v>M</v>
      </c>
      <c r="O4694" t="s">
        <v>1891</v>
      </c>
      <c r="P4694" t="s">
        <v>1892</v>
      </c>
      <c r="Q4694" t="s">
        <v>918</v>
      </c>
      <c r="R4694">
        <v>3</v>
      </c>
      <c r="S4694">
        <f t="shared" si="514"/>
        <v>2020</v>
      </c>
      <c r="T4694" t="s">
        <v>12</v>
      </c>
      <c r="U4694">
        <v>1</v>
      </c>
      <c r="V4694" t="s">
        <v>3363</v>
      </c>
      <c r="W4694">
        <f>VLOOKUP(Q4694,'PBT Tag Rates'!$B$5:$E$44,4,FALSE)</f>
        <v>0.98961045999999997</v>
      </c>
      <c r="X4694">
        <v>1</v>
      </c>
      <c r="Y4694" s="14">
        <f>IFERROR(LOOKUP(H4694,{30,43,48,53,58,63,68,73,78,83,88,93,97},{42,47,52,57,62,67,72,77,82,87,92,99,100}),999)</f>
        <v>72</v>
      </c>
      <c r="Z4694" s="17">
        <f t="shared" si="515"/>
        <v>5.5555555555555554</v>
      </c>
      <c r="AA4694" s="17">
        <f t="shared" si="516"/>
        <v>5.5555555555555554</v>
      </c>
      <c r="AB4694" s="17">
        <f t="shared" si="517"/>
        <v>11.658097686375321</v>
      </c>
      <c r="AC4694" s="17" t="s">
        <v>17654</v>
      </c>
    </row>
    <row r="4695" spans="1:29" x14ac:dyDescent="0.25">
      <c r="A4695" t="s">
        <v>3339</v>
      </c>
      <c r="B4695" s="165" t="s">
        <v>15552</v>
      </c>
      <c r="C4695" t="s">
        <v>15553</v>
      </c>
      <c r="D4695" s="1">
        <v>45192</v>
      </c>
      <c r="E4695">
        <f t="shared" ref="E4695:E4758" si="519">IF(D4695&lt;=$D$3,70,18)</f>
        <v>18</v>
      </c>
      <c r="F4695" t="s">
        <v>6</v>
      </c>
      <c r="G4695">
        <v>700</v>
      </c>
      <c r="H4695">
        <f t="shared" si="518"/>
        <v>70</v>
      </c>
      <c r="I4695" t="s">
        <v>9</v>
      </c>
      <c r="J4695">
        <v>1</v>
      </c>
      <c r="K4695" t="s">
        <v>15554</v>
      </c>
      <c r="L4695" t="s">
        <v>8</v>
      </c>
      <c r="M4695" t="s">
        <v>6</v>
      </c>
      <c r="N4695" t="str">
        <f t="shared" ref="N4695:N4758" si="520">IF(M4695="U",F4695,M4695)</f>
        <v>M</v>
      </c>
      <c r="O4695" t="s">
        <v>2903</v>
      </c>
      <c r="P4695" t="s">
        <v>3005</v>
      </c>
      <c r="Q4695" t="s">
        <v>15</v>
      </c>
      <c r="R4695">
        <v>5</v>
      </c>
      <c r="S4695">
        <f t="shared" ref="S4695:S4758" si="521">IFERROR($S$3-R4695,"U")</f>
        <v>2018</v>
      </c>
      <c r="T4695" t="s">
        <v>12</v>
      </c>
      <c r="U4695">
        <v>0.999999999999996</v>
      </c>
      <c r="V4695" t="s">
        <v>3951</v>
      </c>
      <c r="W4695">
        <f>VLOOKUP(Q4695,'PBT Tag Rates'!$B$5:$E$44,4,FALSE)</f>
        <v>0.80551598400000002</v>
      </c>
      <c r="X4695">
        <v>1</v>
      </c>
      <c r="Y4695" s="14">
        <f>IFERROR(LOOKUP(H4695,{30,43,48,53,58,63,68,73,78,83,88,93,97},{42,47,52,57,62,67,72,77,82,87,92,99,100}),999)</f>
        <v>72</v>
      </c>
      <c r="Z4695" s="17">
        <f t="shared" ref="Z4695:Z4758" si="522">IF(D4695&lt;$D$3,X4695/$Z$3,X4695/$Z$4)</f>
        <v>5.5555555555555554</v>
      </c>
      <c r="AA4695" s="17">
        <f t="shared" si="516"/>
        <v>5.5555555555555554</v>
      </c>
      <c r="AB4695" s="17">
        <f t="shared" si="517"/>
        <v>11.658097686375321</v>
      </c>
      <c r="AC4695" s="17" t="s">
        <v>17655</v>
      </c>
    </row>
    <row r="4696" spans="1:29" x14ac:dyDescent="0.25">
      <c r="A4696" t="s">
        <v>3339</v>
      </c>
      <c r="B4696" s="165" t="s">
        <v>15555</v>
      </c>
      <c r="C4696" t="s">
        <v>167</v>
      </c>
      <c r="D4696" s="1">
        <v>45192</v>
      </c>
      <c r="E4696">
        <f t="shared" si="519"/>
        <v>18</v>
      </c>
      <c r="F4696" t="s">
        <v>6</v>
      </c>
      <c r="G4696">
        <v>840</v>
      </c>
      <c r="H4696">
        <f t="shared" si="518"/>
        <v>84</v>
      </c>
      <c r="I4696" t="s">
        <v>7</v>
      </c>
      <c r="J4696" t="s">
        <v>8</v>
      </c>
      <c r="K4696" t="s">
        <v>15556</v>
      </c>
      <c r="L4696" t="s">
        <v>8</v>
      </c>
      <c r="M4696" t="s">
        <v>6</v>
      </c>
      <c r="N4696" t="str">
        <f t="shared" si="520"/>
        <v>M</v>
      </c>
      <c r="O4696" t="s">
        <v>2000</v>
      </c>
      <c r="P4696" t="s">
        <v>2478</v>
      </c>
      <c r="Q4696" t="s">
        <v>221</v>
      </c>
      <c r="R4696">
        <v>4</v>
      </c>
      <c r="S4696">
        <f t="shared" si="521"/>
        <v>2019</v>
      </c>
      <c r="T4696" t="s">
        <v>12</v>
      </c>
      <c r="U4696">
        <v>0.999999999999997</v>
      </c>
      <c r="V4696" t="s">
        <v>3346</v>
      </c>
      <c r="W4696">
        <f>VLOOKUP(Q4696,'PBT Tag Rates'!$B$5:$E$44,4,FALSE)</f>
        <v>0.95971980899999998</v>
      </c>
      <c r="X4696">
        <v>1</v>
      </c>
      <c r="Y4696" s="14">
        <f>IFERROR(LOOKUP(H4696,{30,43,48,53,58,63,68,73,78,83,88,93,97},{42,47,52,57,62,67,72,77,82,87,92,99,100}),999)</f>
        <v>87</v>
      </c>
      <c r="Z4696" s="17">
        <f t="shared" si="522"/>
        <v>5.5555555555555554</v>
      </c>
      <c r="AA4696" s="17">
        <f t="shared" si="516"/>
        <v>5.5555555555555554</v>
      </c>
      <c r="AB4696" s="17">
        <f t="shared" si="517"/>
        <v>11.658097686375321</v>
      </c>
      <c r="AC4696" s="17" t="s">
        <v>17654</v>
      </c>
    </row>
    <row r="4697" spans="1:29" x14ac:dyDescent="0.25">
      <c r="A4697" t="s">
        <v>3339</v>
      </c>
      <c r="B4697" s="165" t="s">
        <v>15557</v>
      </c>
      <c r="C4697" t="s">
        <v>15558</v>
      </c>
      <c r="D4697" s="1">
        <v>45192</v>
      </c>
      <c r="E4697">
        <f t="shared" si="519"/>
        <v>18</v>
      </c>
      <c r="F4697" t="s">
        <v>14</v>
      </c>
      <c r="G4697">
        <v>700</v>
      </c>
      <c r="H4697">
        <f t="shared" si="518"/>
        <v>70</v>
      </c>
      <c r="I4697" t="s">
        <v>7</v>
      </c>
      <c r="J4697" t="s">
        <v>8</v>
      </c>
      <c r="K4697" t="s">
        <v>8</v>
      </c>
      <c r="L4697" t="s">
        <v>8</v>
      </c>
      <c r="M4697" t="s">
        <v>14</v>
      </c>
      <c r="N4697" t="str">
        <f t="shared" si="520"/>
        <v>F</v>
      </c>
      <c r="O4697" t="s">
        <v>552</v>
      </c>
      <c r="P4697" t="s">
        <v>2472</v>
      </c>
      <c r="Q4697" t="s">
        <v>221</v>
      </c>
      <c r="R4697">
        <v>4</v>
      </c>
      <c r="S4697">
        <f t="shared" si="521"/>
        <v>2019</v>
      </c>
      <c r="T4697" t="s">
        <v>12</v>
      </c>
      <c r="U4697">
        <v>1</v>
      </c>
      <c r="V4697" t="s">
        <v>3396</v>
      </c>
      <c r="W4697">
        <f>VLOOKUP(Q4697,'PBT Tag Rates'!$B$5:$E$44,4,FALSE)</f>
        <v>0.95971980899999998</v>
      </c>
      <c r="X4697">
        <v>1</v>
      </c>
      <c r="Y4697" s="14">
        <f>IFERROR(LOOKUP(H4697,{30,43,48,53,58,63,68,73,78,83,88,93,97},{42,47,52,57,62,67,72,77,82,87,92,99,100}),999)</f>
        <v>72</v>
      </c>
      <c r="Z4697" s="17">
        <f t="shared" si="522"/>
        <v>5.5555555555555554</v>
      </c>
      <c r="AA4697" s="17">
        <f t="shared" si="516"/>
        <v>5.5555555555555554</v>
      </c>
      <c r="AB4697" s="17">
        <f t="shared" si="517"/>
        <v>11.658097686375321</v>
      </c>
      <c r="AC4697" s="17" t="s">
        <v>17655</v>
      </c>
    </row>
    <row r="4698" spans="1:29" x14ac:dyDescent="0.25">
      <c r="A4698" t="s">
        <v>3339</v>
      </c>
      <c r="B4698" s="165" t="s">
        <v>15559</v>
      </c>
      <c r="C4698" t="s">
        <v>15560</v>
      </c>
      <c r="D4698" s="1">
        <v>45192</v>
      </c>
      <c r="E4698">
        <f t="shared" si="519"/>
        <v>18</v>
      </c>
      <c r="F4698" t="s">
        <v>6</v>
      </c>
      <c r="G4698">
        <v>610</v>
      </c>
      <c r="H4698">
        <f t="shared" si="518"/>
        <v>61</v>
      </c>
      <c r="I4698" t="s">
        <v>9</v>
      </c>
      <c r="J4698">
        <v>1</v>
      </c>
      <c r="K4698" t="s">
        <v>8</v>
      </c>
      <c r="L4698" t="s">
        <v>8</v>
      </c>
      <c r="M4698" t="s">
        <v>6</v>
      </c>
      <c r="N4698" t="str">
        <f t="shared" si="520"/>
        <v>M</v>
      </c>
      <c r="O4698" t="s">
        <v>15561</v>
      </c>
      <c r="P4698" t="s">
        <v>15562</v>
      </c>
      <c r="Q4698" t="s">
        <v>918</v>
      </c>
      <c r="R4698">
        <v>3</v>
      </c>
      <c r="S4698">
        <f t="shared" si="521"/>
        <v>2020</v>
      </c>
      <c r="T4698" t="s">
        <v>12</v>
      </c>
      <c r="U4698">
        <v>0.999999999999997</v>
      </c>
      <c r="V4698" t="s">
        <v>3363</v>
      </c>
      <c r="W4698">
        <f>VLOOKUP(Q4698,'PBT Tag Rates'!$B$5:$E$44,4,FALSE)</f>
        <v>0.98961045999999997</v>
      </c>
      <c r="X4698">
        <v>1</v>
      </c>
      <c r="Y4698" s="14">
        <f>IFERROR(LOOKUP(H4698,{30,43,48,53,58,63,68,73,78,83,88,93,97},{42,47,52,57,62,67,72,77,82,87,92,99,100}),999)</f>
        <v>62</v>
      </c>
      <c r="Z4698" s="17">
        <f t="shared" si="522"/>
        <v>5.5555555555555554</v>
      </c>
      <c r="AA4698" s="17">
        <f t="shared" si="516"/>
        <v>5.5555555555555554</v>
      </c>
      <c r="AB4698" s="17">
        <f t="shared" si="517"/>
        <v>11.658097686375321</v>
      </c>
      <c r="AC4698" s="17" t="s">
        <v>17654</v>
      </c>
    </row>
    <row r="4699" spans="1:29" x14ac:dyDescent="0.25">
      <c r="A4699" t="s">
        <v>3339</v>
      </c>
      <c r="B4699" s="165" t="s">
        <v>15563</v>
      </c>
      <c r="C4699" t="s">
        <v>168</v>
      </c>
      <c r="D4699" s="1">
        <v>45192</v>
      </c>
      <c r="E4699">
        <f t="shared" si="519"/>
        <v>18</v>
      </c>
      <c r="F4699" t="s">
        <v>6</v>
      </c>
      <c r="G4699">
        <v>870</v>
      </c>
      <c r="H4699">
        <f t="shared" si="518"/>
        <v>87</v>
      </c>
      <c r="I4699" t="s">
        <v>7</v>
      </c>
      <c r="J4699" t="s">
        <v>8</v>
      </c>
      <c r="K4699" t="s">
        <v>15564</v>
      </c>
      <c r="L4699" t="s">
        <v>8</v>
      </c>
      <c r="M4699" t="s">
        <v>6</v>
      </c>
      <c r="N4699" t="str">
        <f t="shared" si="520"/>
        <v>M</v>
      </c>
      <c r="O4699" t="s">
        <v>2540</v>
      </c>
      <c r="P4699" t="s">
        <v>2541</v>
      </c>
      <c r="Q4699" t="s">
        <v>221</v>
      </c>
      <c r="R4699">
        <v>4</v>
      </c>
      <c r="S4699">
        <f t="shared" si="521"/>
        <v>2019</v>
      </c>
      <c r="T4699" t="s">
        <v>12</v>
      </c>
      <c r="U4699">
        <v>0.999999999999998</v>
      </c>
      <c r="V4699" t="s">
        <v>3363</v>
      </c>
      <c r="W4699">
        <f>VLOOKUP(Q4699,'PBT Tag Rates'!$B$5:$E$44,4,FALSE)</f>
        <v>0.95971980899999998</v>
      </c>
      <c r="X4699">
        <v>1</v>
      </c>
      <c r="Y4699" s="14">
        <f>IFERROR(LOOKUP(H4699,{30,43,48,53,58,63,68,73,78,83,88,93,97},{42,47,52,57,62,67,72,77,82,87,92,99,100}),999)</f>
        <v>87</v>
      </c>
      <c r="Z4699" s="17">
        <f t="shared" si="522"/>
        <v>5.5555555555555554</v>
      </c>
      <c r="AA4699" s="17">
        <f t="shared" si="516"/>
        <v>5.5555555555555554</v>
      </c>
      <c r="AB4699" s="17">
        <f t="shared" si="517"/>
        <v>11.658097686375321</v>
      </c>
      <c r="AC4699" s="17" t="s">
        <v>17654</v>
      </c>
    </row>
    <row r="4700" spans="1:29" x14ac:dyDescent="0.25">
      <c r="A4700" t="s">
        <v>3339</v>
      </c>
      <c r="B4700" s="165" t="s">
        <v>15565</v>
      </c>
      <c r="C4700" t="s">
        <v>15566</v>
      </c>
      <c r="D4700" s="1">
        <v>45192</v>
      </c>
      <c r="E4700">
        <f t="shared" si="519"/>
        <v>18</v>
      </c>
      <c r="F4700" t="s">
        <v>6</v>
      </c>
      <c r="G4700">
        <v>640</v>
      </c>
      <c r="H4700">
        <f t="shared" si="518"/>
        <v>64</v>
      </c>
      <c r="I4700" t="s">
        <v>7</v>
      </c>
      <c r="J4700" t="s">
        <v>8</v>
      </c>
      <c r="K4700" t="s">
        <v>8</v>
      </c>
      <c r="L4700" t="s">
        <v>8</v>
      </c>
      <c r="M4700" t="s">
        <v>6</v>
      </c>
      <c r="N4700" t="str">
        <f t="shared" si="520"/>
        <v>M</v>
      </c>
      <c r="O4700" t="s">
        <v>1456</v>
      </c>
      <c r="P4700" t="s">
        <v>1457</v>
      </c>
      <c r="Q4700" t="s">
        <v>221</v>
      </c>
      <c r="R4700">
        <v>4</v>
      </c>
      <c r="S4700">
        <f t="shared" si="521"/>
        <v>2019</v>
      </c>
      <c r="T4700" t="s">
        <v>12</v>
      </c>
      <c r="U4700">
        <v>0.999999999999997</v>
      </c>
      <c r="V4700" t="s">
        <v>3346</v>
      </c>
      <c r="W4700">
        <f>VLOOKUP(Q4700,'PBT Tag Rates'!$B$5:$E$44,4,FALSE)</f>
        <v>0.95971980899999998</v>
      </c>
      <c r="X4700">
        <v>1</v>
      </c>
      <c r="Y4700" s="14">
        <f>IFERROR(LOOKUP(H4700,{30,43,48,53,58,63,68,73,78,83,88,93,97},{42,47,52,57,62,67,72,77,82,87,92,99,100}),999)</f>
        <v>67</v>
      </c>
      <c r="Z4700" s="17">
        <f t="shared" si="522"/>
        <v>5.5555555555555554</v>
      </c>
      <c r="AA4700" s="17">
        <f t="shared" si="516"/>
        <v>5.5555555555555554</v>
      </c>
      <c r="AB4700" s="17">
        <f t="shared" si="517"/>
        <v>11.658097686375321</v>
      </c>
      <c r="AC4700" s="17" t="s">
        <v>17654</v>
      </c>
    </row>
    <row r="4701" spans="1:29" x14ac:dyDescent="0.25">
      <c r="A4701" t="s">
        <v>3339</v>
      </c>
      <c r="B4701" s="165" t="s">
        <v>15567</v>
      </c>
      <c r="C4701" t="s">
        <v>15568</v>
      </c>
      <c r="D4701" s="1">
        <v>45192</v>
      </c>
      <c r="E4701">
        <f t="shared" si="519"/>
        <v>18</v>
      </c>
      <c r="F4701" t="s">
        <v>6</v>
      </c>
      <c r="G4701">
        <v>580</v>
      </c>
      <c r="H4701">
        <f t="shared" si="518"/>
        <v>58</v>
      </c>
      <c r="I4701" t="s">
        <v>9</v>
      </c>
      <c r="J4701">
        <v>1</v>
      </c>
      <c r="K4701" t="s">
        <v>8</v>
      </c>
      <c r="L4701" t="s">
        <v>8</v>
      </c>
      <c r="M4701" t="s">
        <v>6</v>
      </c>
      <c r="N4701" t="str">
        <f t="shared" si="520"/>
        <v>M</v>
      </c>
      <c r="O4701" t="s">
        <v>15301</v>
      </c>
      <c r="P4701" t="s">
        <v>15302</v>
      </c>
      <c r="Q4701" t="s">
        <v>918</v>
      </c>
      <c r="R4701">
        <v>3</v>
      </c>
      <c r="S4701">
        <f t="shared" si="521"/>
        <v>2020</v>
      </c>
      <c r="T4701" t="s">
        <v>12</v>
      </c>
      <c r="U4701">
        <v>0.999999999999999</v>
      </c>
      <c r="V4701" t="s">
        <v>3357</v>
      </c>
      <c r="W4701">
        <f>VLOOKUP(Q4701,'PBT Tag Rates'!$B$5:$E$44,4,FALSE)</f>
        <v>0.98961045999999997</v>
      </c>
      <c r="X4701">
        <v>1</v>
      </c>
      <c r="Y4701" s="14">
        <f>IFERROR(LOOKUP(H4701,{30,43,48,53,58,63,68,73,78,83,88,93,97},{42,47,52,57,62,67,72,77,82,87,92,99,100}),999)</f>
        <v>62</v>
      </c>
      <c r="Z4701" s="17">
        <f t="shared" si="522"/>
        <v>5.5555555555555554</v>
      </c>
      <c r="AA4701" s="17">
        <f t="shared" si="516"/>
        <v>5.5555555555555554</v>
      </c>
      <c r="AB4701" s="17">
        <f t="shared" si="517"/>
        <v>11.658097686375321</v>
      </c>
      <c r="AC4701" s="17" t="s">
        <v>17654</v>
      </c>
    </row>
    <row r="4702" spans="1:29" x14ac:dyDescent="0.25">
      <c r="A4702" t="s">
        <v>3339</v>
      </c>
      <c r="B4702" s="165" t="s">
        <v>15569</v>
      </c>
      <c r="C4702" t="s">
        <v>15570</v>
      </c>
      <c r="D4702" s="1">
        <v>45192</v>
      </c>
      <c r="E4702">
        <f t="shared" si="519"/>
        <v>18</v>
      </c>
      <c r="F4702" t="s">
        <v>6</v>
      </c>
      <c r="G4702">
        <v>370</v>
      </c>
      <c r="H4702">
        <f t="shared" si="518"/>
        <v>37</v>
      </c>
      <c r="I4702" t="s">
        <v>9</v>
      </c>
      <c r="J4702">
        <v>1</v>
      </c>
      <c r="K4702" t="s">
        <v>8</v>
      </c>
      <c r="L4702" t="s">
        <v>8</v>
      </c>
      <c r="M4702" t="s">
        <v>6</v>
      </c>
      <c r="N4702" t="str">
        <f t="shared" si="520"/>
        <v>M</v>
      </c>
      <c r="O4702" t="s">
        <v>15571</v>
      </c>
      <c r="P4702" t="s">
        <v>15572</v>
      </c>
      <c r="Q4702" t="s">
        <v>3820</v>
      </c>
      <c r="R4702">
        <v>2</v>
      </c>
      <c r="S4702">
        <f t="shared" si="521"/>
        <v>2021</v>
      </c>
      <c r="T4702" t="s">
        <v>12</v>
      </c>
      <c r="U4702">
        <v>1</v>
      </c>
      <c r="V4702" t="s">
        <v>3951</v>
      </c>
      <c r="W4702">
        <f>VLOOKUP(Q4702,'PBT Tag Rates'!$B$5:$E$44,4,FALSE)</f>
        <v>0.98140000000000005</v>
      </c>
      <c r="X4702">
        <v>1</v>
      </c>
      <c r="Y4702" s="14">
        <f>IFERROR(LOOKUP(H4702,{30,43,48,53,58,63,68,73,78,83,88,93,97},{42,47,52,57,62,67,72,77,82,87,92,99,100}),999)</f>
        <v>42</v>
      </c>
      <c r="Z4702" s="17">
        <f t="shared" si="522"/>
        <v>5.5555555555555554</v>
      </c>
      <c r="AA4702" s="17">
        <f t="shared" si="516"/>
        <v>5.5555555555555554</v>
      </c>
      <c r="AB4702" s="17">
        <f t="shared" si="517"/>
        <v>11.658097686375321</v>
      </c>
      <c r="AC4702" s="17" t="s">
        <v>17655</v>
      </c>
    </row>
    <row r="4703" spans="1:29" x14ac:dyDescent="0.25">
      <c r="A4703" t="s">
        <v>3339</v>
      </c>
      <c r="B4703" s="165" t="s">
        <v>15573</v>
      </c>
      <c r="C4703" t="s">
        <v>15574</v>
      </c>
      <c r="D4703" s="1">
        <v>45192</v>
      </c>
      <c r="E4703">
        <f t="shared" si="519"/>
        <v>18</v>
      </c>
      <c r="F4703" t="s">
        <v>14</v>
      </c>
      <c r="G4703">
        <v>730</v>
      </c>
      <c r="H4703">
        <f t="shared" si="518"/>
        <v>73</v>
      </c>
      <c r="I4703" t="s">
        <v>7</v>
      </c>
      <c r="J4703" t="s">
        <v>8</v>
      </c>
      <c r="K4703" t="s">
        <v>8</v>
      </c>
      <c r="L4703" t="s">
        <v>8</v>
      </c>
      <c r="M4703" t="s">
        <v>14</v>
      </c>
      <c r="N4703" t="str">
        <f t="shared" si="520"/>
        <v>F</v>
      </c>
      <c r="O4703" t="s">
        <v>1354</v>
      </c>
      <c r="P4703" t="s">
        <v>2509</v>
      </c>
      <c r="Q4703" t="s">
        <v>221</v>
      </c>
      <c r="R4703">
        <v>4</v>
      </c>
      <c r="S4703">
        <f t="shared" si="521"/>
        <v>2019</v>
      </c>
      <c r="T4703" t="s">
        <v>12</v>
      </c>
      <c r="U4703">
        <v>1</v>
      </c>
      <c r="V4703" t="s">
        <v>3346</v>
      </c>
      <c r="W4703">
        <f>VLOOKUP(Q4703,'PBT Tag Rates'!$B$5:$E$44,4,FALSE)</f>
        <v>0.95971980899999998</v>
      </c>
      <c r="X4703">
        <v>1</v>
      </c>
      <c r="Y4703" s="14">
        <f>IFERROR(LOOKUP(H4703,{30,43,48,53,58,63,68,73,78,83,88,93,97},{42,47,52,57,62,67,72,77,82,87,92,99,100}),999)</f>
        <v>77</v>
      </c>
      <c r="Z4703" s="17">
        <f t="shared" si="522"/>
        <v>5.5555555555555554</v>
      </c>
      <c r="AA4703" s="17">
        <f t="shared" si="516"/>
        <v>5.5555555555555554</v>
      </c>
      <c r="AB4703" s="17">
        <f t="shared" si="517"/>
        <v>11.658097686375321</v>
      </c>
      <c r="AC4703" s="17" t="s">
        <v>17654</v>
      </c>
    </row>
    <row r="4704" spans="1:29" x14ac:dyDescent="0.25">
      <c r="A4704" t="s">
        <v>3339</v>
      </c>
      <c r="B4704" s="165" t="s">
        <v>15575</v>
      </c>
      <c r="C4704" t="s">
        <v>15576</v>
      </c>
      <c r="D4704" s="1">
        <v>45192</v>
      </c>
      <c r="E4704">
        <f t="shared" si="519"/>
        <v>18</v>
      </c>
      <c r="F4704" t="s">
        <v>6</v>
      </c>
      <c r="G4704">
        <v>660</v>
      </c>
      <c r="H4704">
        <f t="shared" si="518"/>
        <v>66</v>
      </c>
      <c r="I4704" t="s">
        <v>9</v>
      </c>
      <c r="J4704">
        <v>1</v>
      </c>
      <c r="K4704" t="s">
        <v>8</v>
      </c>
      <c r="L4704" t="s">
        <v>8</v>
      </c>
      <c r="M4704" t="s">
        <v>6</v>
      </c>
      <c r="N4704" t="str">
        <f t="shared" si="520"/>
        <v>M</v>
      </c>
      <c r="O4704" t="s">
        <v>2612</v>
      </c>
      <c r="P4704" t="s">
        <v>2613</v>
      </c>
      <c r="Q4704" t="s">
        <v>918</v>
      </c>
      <c r="R4704">
        <v>3</v>
      </c>
      <c r="S4704">
        <f t="shared" si="521"/>
        <v>2020</v>
      </c>
      <c r="T4704" t="s">
        <v>12</v>
      </c>
      <c r="U4704">
        <v>0.999999999999998</v>
      </c>
      <c r="V4704" t="s">
        <v>3363</v>
      </c>
      <c r="W4704">
        <f>VLOOKUP(Q4704,'PBT Tag Rates'!$B$5:$E$44,4,FALSE)</f>
        <v>0.98961045999999997</v>
      </c>
      <c r="X4704">
        <v>1</v>
      </c>
      <c r="Y4704" s="14">
        <f>IFERROR(LOOKUP(H4704,{30,43,48,53,58,63,68,73,78,83,88,93,97},{42,47,52,57,62,67,72,77,82,87,92,99,100}),999)</f>
        <v>67</v>
      </c>
      <c r="Z4704" s="17">
        <f t="shared" si="522"/>
        <v>5.5555555555555554</v>
      </c>
      <c r="AA4704" s="17">
        <f t="shared" si="516"/>
        <v>5.5555555555555554</v>
      </c>
      <c r="AB4704" s="17">
        <f t="shared" si="517"/>
        <v>11.658097686375321</v>
      </c>
      <c r="AC4704" s="17" t="s">
        <v>17654</v>
      </c>
    </row>
    <row r="4705" spans="1:29" x14ac:dyDescent="0.25">
      <c r="A4705" t="s">
        <v>3339</v>
      </c>
      <c r="B4705" s="165" t="s">
        <v>15577</v>
      </c>
      <c r="C4705" t="s">
        <v>15578</v>
      </c>
      <c r="D4705" s="1">
        <v>45192</v>
      </c>
      <c r="E4705">
        <f t="shared" si="519"/>
        <v>18</v>
      </c>
      <c r="F4705" t="s">
        <v>6</v>
      </c>
      <c r="G4705">
        <v>760</v>
      </c>
      <c r="H4705">
        <f t="shared" si="518"/>
        <v>76</v>
      </c>
      <c r="I4705" t="s">
        <v>9</v>
      </c>
      <c r="J4705">
        <v>1</v>
      </c>
      <c r="K4705" t="s">
        <v>15579</v>
      </c>
      <c r="L4705" t="s">
        <v>8</v>
      </c>
      <c r="M4705" t="s">
        <v>6</v>
      </c>
      <c r="N4705" t="str">
        <f t="shared" si="520"/>
        <v>M</v>
      </c>
      <c r="O4705" t="s">
        <v>15580</v>
      </c>
      <c r="P4705" t="s">
        <v>15581</v>
      </c>
      <c r="Q4705" t="s">
        <v>918</v>
      </c>
      <c r="R4705">
        <v>3</v>
      </c>
      <c r="S4705">
        <f t="shared" si="521"/>
        <v>2020</v>
      </c>
      <c r="T4705" t="s">
        <v>12</v>
      </c>
      <c r="U4705">
        <v>1</v>
      </c>
      <c r="V4705" t="s">
        <v>3396</v>
      </c>
      <c r="W4705">
        <f>VLOOKUP(Q4705,'PBT Tag Rates'!$B$5:$E$44,4,FALSE)</f>
        <v>0.98961045999999997</v>
      </c>
      <c r="X4705">
        <v>1</v>
      </c>
      <c r="Y4705" s="14">
        <f>IFERROR(LOOKUP(H4705,{30,43,48,53,58,63,68,73,78,83,88,93,97},{42,47,52,57,62,67,72,77,82,87,92,99,100}),999)</f>
        <v>77</v>
      </c>
      <c r="Z4705" s="17">
        <f t="shared" si="522"/>
        <v>5.5555555555555554</v>
      </c>
      <c r="AA4705" s="17">
        <f t="shared" si="516"/>
        <v>5.5555555555555554</v>
      </c>
      <c r="AB4705" s="17">
        <f t="shared" si="517"/>
        <v>11.658097686375321</v>
      </c>
      <c r="AC4705" s="17" t="s">
        <v>17655</v>
      </c>
    </row>
    <row r="4706" spans="1:29" x14ac:dyDescent="0.25">
      <c r="A4706" t="s">
        <v>3339</v>
      </c>
      <c r="B4706" s="165" t="s">
        <v>15582</v>
      </c>
      <c r="C4706" t="s">
        <v>15583</v>
      </c>
      <c r="D4706" s="1">
        <v>45192</v>
      </c>
      <c r="E4706">
        <f t="shared" si="519"/>
        <v>18</v>
      </c>
      <c r="F4706" t="s">
        <v>14</v>
      </c>
      <c r="G4706">
        <v>700</v>
      </c>
      <c r="H4706">
        <f t="shared" si="518"/>
        <v>70</v>
      </c>
      <c r="I4706" t="s">
        <v>7</v>
      </c>
      <c r="J4706" t="s">
        <v>8</v>
      </c>
      <c r="K4706" t="s">
        <v>8</v>
      </c>
      <c r="L4706" t="s">
        <v>8</v>
      </c>
      <c r="M4706" t="s">
        <v>14</v>
      </c>
      <c r="N4706" t="str">
        <f t="shared" si="520"/>
        <v>F</v>
      </c>
      <c r="O4706" t="s">
        <v>690</v>
      </c>
      <c r="P4706" t="s">
        <v>2550</v>
      </c>
      <c r="Q4706" t="s">
        <v>221</v>
      </c>
      <c r="R4706">
        <v>4</v>
      </c>
      <c r="S4706">
        <f t="shared" si="521"/>
        <v>2019</v>
      </c>
      <c r="T4706" t="s">
        <v>12</v>
      </c>
      <c r="U4706">
        <v>0.999999999999998</v>
      </c>
      <c r="V4706" t="s">
        <v>3346</v>
      </c>
      <c r="W4706">
        <f>VLOOKUP(Q4706,'PBT Tag Rates'!$B$5:$E$44,4,FALSE)</f>
        <v>0.95971980899999998</v>
      </c>
      <c r="X4706">
        <v>1</v>
      </c>
      <c r="Y4706" s="14">
        <f>IFERROR(LOOKUP(H4706,{30,43,48,53,58,63,68,73,78,83,88,93,97},{42,47,52,57,62,67,72,77,82,87,92,99,100}),999)</f>
        <v>72</v>
      </c>
      <c r="Z4706" s="17">
        <f t="shared" si="522"/>
        <v>5.5555555555555554</v>
      </c>
      <c r="AA4706" s="17">
        <f t="shared" si="516"/>
        <v>5.5555555555555554</v>
      </c>
      <c r="AB4706" s="17">
        <f t="shared" si="517"/>
        <v>11.658097686375321</v>
      </c>
      <c r="AC4706" s="17" t="s">
        <v>17654</v>
      </c>
    </row>
    <row r="4707" spans="1:29" x14ac:dyDescent="0.25">
      <c r="A4707" t="s">
        <v>3339</v>
      </c>
      <c r="B4707" s="165" t="s">
        <v>15584</v>
      </c>
      <c r="C4707" t="s">
        <v>15585</v>
      </c>
      <c r="D4707" s="1">
        <v>45192</v>
      </c>
      <c r="E4707">
        <f t="shared" si="519"/>
        <v>18</v>
      </c>
      <c r="F4707" t="s">
        <v>6</v>
      </c>
      <c r="G4707">
        <v>610</v>
      </c>
      <c r="H4707">
        <f t="shared" si="518"/>
        <v>61</v>
      </c>
      <c r="I4707" t="s">
        <v>9</v>
      </c>
      <c r="J4707">
        <v>1</v>
      </c>
      <c r="K4707" t="s">
        <v>8</v>
      </c>
      <c r="L4707" t="s">
        <v>8</v>
      </c>
      <c r="M4707" t="s">
        <v>6</v>
      </c>
      <c r="N4707" t="str">
        <f t="shared" si="520"/>
        <v>M</v>
      </c>
      <c r="O4707" t="s">
        <v>2120</v>
      </c>
      <c r="P4707" t="s">
        <v>15586</v>
      </c>
      <c r="Q4707" t="s">
        <v>918</v>
      </c>
      <c r="R4707">
        <v>3</v>
      </c>
      <c r="S4707">
        <f t="shared" si="521"/>
        <v>2020</v>
      </c>
      <c r="T4707" t="s">
        <v>12</v>
      </c>
      <c r="U4707">
        <v>0.999999999999999</v>
      </c>
      <c r="V4707" t="s">
        <v>3363</v>
      </c>
      <c r="W4707">
        <f>VLOOKUP(Q4707,'PBT Tag Rates'!$B$5:$E$44,4,FALSE)</f>
        <v>0.98961045999999997</v>
      </c>
      <c r="X4707">
        <v>1</v>
      </c>
      <c r="Y4707" s="14">
        <f>IFERROR(LOOKUP(H4707,{30,43,48,53,58,63,68,73,78,83,88,93,97},{42,47,52,57,62,67,72,77,82,87,92,99,100}),999)</f>
        <v>62</v>
      </c>
      <c r="Z4707" s="17">
        <f t="shared" si="522"/>
        <v>5.5555555555555554</v>
      </c>
      <c r="AA4707" s="17">
        <f t="shared" si="516"/>
        <v>5.5555555555555554</v>
      </c>
      <c r="AB4707" s="17">
        <f t="shared" si="517"/>
        <v>11.658097686375321</v>
      </c>
      <c r="AC4707" s="17" t="s">
        <v>17654</v>
      </c>
    </row>
    <row r="4708" spans="1:29" x14ac:dyDescent="0.25">
      <c r="A4708" t="s">
        <v>3339</v>
      </c>
      <c r="B4708" s="165" t="s">
        <v>15587</v>
      </c>
      <c r="C4708" t="s">
        <v>15588</v>
      </c>
      <c r="D4708" s="1">
        <v>45193</v>
      </c>
      <c r="E4708">
        <f t="shared" si="519"/>
        <v>18</v>
      </c>
      <c r="F4708" t="s">
        <v>14</v>
      </c>
      <c r="G4708">
        <v>750</v>
      </c>
      <c r="H4708">
        <f t="shared" si="518"/>
        <v>75</v>
      </c>
      <c r="I4708" t="s">
        <v>7</v>
      </c>
      <c r="J4708" t="s">
        <v>8</v>
      </c>
      <c r="K4708" t="s">
        <v>8</v>
      </c>
      <c r="L4708" t="s">
        <v>8</v>
      </c>
      <c r="M4708" t="s">
        <v>14</v>
      </c>
      <c r="N4708" t="str">
        <f t="shared" si="520"/>
        <v>F</v>
      </c>
      <c r="O4708" t="s">
        <v>573</v>
      </c>
      <c r="P4708" t="s">
        <v>7277</v>
      </c>
      <c r="Q4708" t="s">
        <v>221</v>
      </c>
      <c r="R4708">
        <v>4</v>
      </c>
      <c r="S4708">
        <f t="shared" si="521"/>
        <v>2019</v>
      </c>
      <c r="T4708" t="s">
        <v>12</v>
      </c>
      <c r="U4708">
        <v>0.999999999999998</v>
      </c>
      <c r="V4708" t="s">
        <v>3346</v>
      </c>
      <c r="W4708">
        <f>VLOOKUP(Q4708,'PBT Tag Rates'!$B$5:$E$44,4,FALSE)</f>
        <v>0.95971980899999998</v>
      </c>
      <c r="X4708">
        <v>1</v>
      </c>
      <c r="Y4708" s="14">
        <f>IFERROR(LOOKUP(H4708,{30,43,48,53,58,63,68,73,78,83,88,93,97},{42,47,52,57,62,67,72,77,82,87,92,99,100}),999)</f>
        <v>77</v>
      </c>
      <c r="Z4708" s="17">
        <f t="shared" si="522"/>
        <v>5.5555555555555554</v>
      </c>
      <c r="AA4708" s="17">
        <f t="shared" si="516"/>
        <v>5.5555555555555554</v>
      </c>
      <c r="AB4708" s="17">
        <f t="shared" si="517"/>
        <v>11.658097686375321</v>
      </c>
      <c r="AC4708" s="17" t="s">
        <v>17654</v>
      </c>
    </row>
    <row r="4709" spans="1:29" x14ac:dyDescent="0.25">
      <c r="A4709" t="s">
        <v>3339</v>
      </c>
      <c r="B4709" s="165" t="s">
        <v>15589</v>
      </c>
      <c r="C4709" t="s">
        <v>15590</v>
      </c>
      <c r="D4709" s="1">
        <v>45193</v>
      </c>
      <c r="E4709">
        <f t="shared" si="519"/>
        <v>18</v>
      </c>
      <c r="F4709" t="s">
        <v>6</v>
      </c>
      <c r="G4709">
        <v>750</v>
      </c>
      <c r="H4709">
        <f t="shared" si="518"/>
        <v>75</v>
      </c>
      <c r="I4709" t="s">
        <v>9</v>
      </c>
      <c r="J4709">
        <v>1</v>
      </c>
      <c r="K4709" t="s">
        <v>15591</v>
      </c>
      <c r="L4709" t="s">
        <v>8</v>
      </c>
      <c r="M4709" t="s">
        <v>6</v>
      </c>
      <c r="N4709" t="str">
        <f t="shared" si="520"/>
        <v>M</v>
      </c>
      <c r="O4709" t="s">
        <v>755</v>
      </c>
      <c r="P4709" t="s">
        <v>756</v>
      </c>
      <c r="Q4709" t="s">
        <v>221</v>
      </c>
      <c r="R4709">
        <v>4</v>
      </c>
      <c r="S4709">
        <f t="shared" si="521"/>
        <v>2019</v>
      </c>
      <c r="T4709" t="s">
        <v>12</v>
      </c>
      <c r="U4709">
        <v>1</v>
      </c>
      <c r="V4709" t="s">
        <v>3168</v>
      </c>
      <c r="W4709">
        <f>VLOOKUP(Q4709,'PBT Tag Rates'!$B$5:$E$44,4,FALSE)</f>
        <v>0.95971980899999998</v>
      </c>
      <c r="X4709">
        <v>1</v>
      </c>
      <c r="Y4709" s="14">
        <f>IFERROR(LOOKUP(H4709,{30,43,48,53,58,63,68,73,78,83,88,93,97},{42,47,52,57,62,67,72,77,82,87,92,99,100}),999)</f>
        <v>77</v>
      </c>
      <c r="Z4709" s="17">
        <f t="shared" si="522"/>
        <v>5.5555555555555554</v>
      </c>
      <c r="AA4709" s="17">
        <f t="shared" si="516"/>
        <v>5.5555555555555554</v>
      </c>
      <c r="AB4709" s="17">
        <f t="shared" si="517"/>
        <v>11.658097686375321</v>
      </c>
      <c r="AC4709" s="17" t="s">
        <v>17654</v>
      </c>
    </row>
    <row r="4710" spans="1:29" x14ac:dyDescent="0.25">
      <c r="A4710" t="s">
        <v>3339</v>
      </c>
      <c r="B4710" s="165" t="s">
        <v>15592</v>
      </c>
      <c r="C4710" t="s">
        <v>15593</v>
      </c>
      <c r="D4710" s="1">
        <v>45193</v>
      </c>
      <c r="E4710">
        <f t="shared" si="519"/>
        <v>18</v>
      </c>
      <c r="F4710" t="s">
        <v>6</v>
      </c>
      <c r="G4710">
        <v>670</v>
      </c>
      <c r="H4710">
        <f t="shared" si="518"/>
        <v>67</v>
      </c>
      <c r="I4710" t="s">
        <v>7</v>
      </c>
      <c r="J4710" t="s">
        <v>8</v>
      </c>
      <c r="K4710" t="s">
        <v>8</v>
      </c>
      <c r="L4710" t="s">
        <v>8</v>
      </c>
      <c r="M4710" t="s">
        <v>6</v>
      </c>
      <c r="N4710" t="str">
        <f t="shared" si="520"/>
        <v>M</v>
      </c>
      <c r="O4710" t="s">
        <v>2577</v>
      </c>
      <c r="P4710" t="s">
        <v>2578</v>
      </c>
      <c r="Q4710" t="s">
        <v>221</v>
      </c>
      <c r="R4710">
        <v>4</v>
      </c>
      <c r="S4710">
        <f t="shared" si="521"/>
        <v>2019</v>
      </c>
      <c r="T4710" t="s">
        <v>12</v>
      </c>
      <c r="U4710">
        <v>0.999999999999997</v>
      </c>
      <c r="V4710" t="s">
        <v>3346</v>
      </c>
      <c r="W4710">
        <f>VLOOKUP(Q4710,'PBT Tag Rates'!$B$5:$E$44,4,FALSE)</f>
        <v>0.95971980899999998</v>
      </c>
      <c r="X4710">
        <v>1</v>
      </c>
      <c r="Y4710" s="14">
        <f>IFERROR(LOOKUP(H4710,{30,43,48,53,58,63,68,73,78,83,88,93,97},{42,47,52,57,62,67,72,77,82,87,92,99,100}),999)</f>
        <v>67</v>
      </c>
      <c r="Z4710" s="17">
        <f t="shared" si="522"/>
        <v>5.5555555555555554</v>
      </c>
      <c r="AA4710" s="17">
        <f t="shared" si="516"/>
        <v>5.5555555555555554</v>
      </c>
      <c r="AB4710" s="17">
        <f t="shared" si="517"/>
        <v>11.658097686375321</v>
      </c>
      <c r="AC4710" s="17" t="s">
        <v>17654</v>
      </c>
    </row>
    <row r="4711" spans="1:29" x14ac:dyDescent="0.25">
      <c r="A4711" t="s">
        <v>3339</v>
      </c>
      <c r="B4711" s="165" t="s">
        <v>15594</v>
      </c>
      <c r="C4711" t="s">
        <v>15595</v>
      </c>
      <c r="D4711" s="1">
        <v>45193</v>
      </c>
      <c r="E4711">
        <f t="shared" si="519"/>
        <v>18</v>
      </c>
      <c r="F4711" t="s">
        <v>14</v>
      </c>
      <c r="G4711">
        <v>730</v>
      </c>
      <c r="H4711">
        <f t="shared" si="518"/>
        <v>73</v>
      </c>
      <c r="I4711" t="s">
        <v>7</v>
      </c>
      <c r="J4711" t="s">
        <v>8</v>
      </c>
      <c r="K4711" t="s">
        <v>8</v>
      </c>
      <c r="L4711" t="s">
        <v>8</v>
      </c>
      <c r="M4711" t="s">
        <v>14</v>
      </c>
      <c r="N4711" t="str">
        <f t="shared" si="520"/>
        <v>F</v>
      </c>
      <c r="O4711" t="s">
        <v>645</v>
      </c>
      <c r="P4711" t="s">
        <v>1409</v>
      </c>
      <c r="Q4711" t="s">
        <v>221</v>
      </c>
      <c r="R4711">
        <v>4</v>
      </c>
      <c r="S4711">
        <f t="shared" si="521"/>
        <v>2019</v>
      </c>
      <c r="T4711" t="s">
        <v>12</v>
      </c>
      <c r="U4711">
        <v>0.999999999999996</v>
      </c>
      <c r="V4711" t="s">
        <v>3346</v>
      </c>
      <c r="W4711">
        <f>VLOOKUP(Q4711,'PBT Tag Rates'!$B$5:$E$44,4,FALSE)</f>
        <v>0.95971980899999998</v>
      </c>
      <c r="X4711">
        <v>1</v>
      </c>
      <c r="Y4711" s="14">
        <f>IFERROR(LOOKUP(H4711,{30,43,48,53,58,63,68,73,78,83,88,93,97},{42,47,52,57,62,67,72,77,82,87,92,99,100}),999)</f>
        <v>77</v>
      </c>
      <c r="Z4711" s="17">
        <f t="shared" si="522"/>
        <v>5.5555555555555554</v>
      </c>
      <c r="AA4711" s="17">
        <f t="shared" si="516"/>
        <v>5.5555555555555554</v>
      </c>
      <c r="AB4711" s="17">
        <f t="shared" si="517"/>
        <v>11.658097686375321</v>
      </c>
      <c r="AC4711" s="17" t="s">
        <v>17654</v>
      </c>
    </row>
    <row r="4712" spans="1:29" x14ac:dyDescent="0.25">
      <c r="A4712" t="s">
        <v>3339</v>
      </c>
      <c r="B4712" s="165" t="s">
        <v>15596</v>
      </c>
      <c r="C4712" t="s">
        <v>15597</v>
      </c>
      <c r="D4712" s="1">
        <v>45193</v>
      </c>
      <c r="E4712">
        <f t="shared" si="519"/>
        <v>18</v>
      </c>
      <c r="F4712" t="s">
        <v>6</v>
      </c>
      <c r="G4712">
        <v>550</v>
      </c>
      <c r="H4712">
        <f t="shared" si="518"/>
        <v>55</v>
      </c>
      <c r="I4712" t="s">
        <v>7</v>
      </c>
      <c r="J4712" t="s">
        <v>8</v>
      </c>
      <c r="K4712" t="s">
        <v>8</v>
      </c>
      <c r="L4712" t="s">
        <v>8</v>
      </c>
      <c r="M4712" t="s">
        <v>6</v>
      </c>
      <c r="N4712" t="str">
        <f t="shared" si="520"/>
        <v>M</v>
      </c>
      <c r="O4712" t="s">
        <v>8</v>
      </c>
      <c r="P4712" t="s">
        <v>8</v>
      </c>
      <c r="Q4712" t="s">
        <v>11</v>
      </c>
      <c r="R4712" t="s">
        <v>8</v>
      </c>
      <c r="S4712" t="str">
        <f t="shared" si="521"/>
        <v>U</v>
      </c>
      <c r="T4712" t="s">
        <v>12</v>
      </c>
      <c r="U4712">
        <v>1</v>
      </c>
      <c r="V4712" t="s">
        <v>11</v>
      </c>
      <c r="W4712" t="e">
        <f>VLOOKUP(Q4712,'PBT Tag Rates'!$B$5:$E$44,4,FALSE)</f>
        <v>#N/A</v>
      </c>
      <c r="X4712">
        <v>1</v>
      </c>
      <c r="Y4712" s="14">
        <f>IFERROR(LOOKUP(H4712,{30,43,48,53,58,63,68,73,78,83,88,93,97},{42,47,52,57,62,67,72,77,82,87,92,99,100}),999)</f>
        <v>57</v>
      </c>
      <c r="Z4712" s="17">
        <f t="shared" si="522"/>
        <v>5.5555555555555554</v>
      </c>
      <c r="AA4712" s="17">
        <f t="shared" si="516"/>
        <v>5.5555555555555554</v>
      </c>
      <c r="AB4712" s="17">
        <f t="shared" si="517"/>
        <v>11.658097686375321</v>
      </c>
      <c r="AC4712" s="17" t="s">
        <v>17654</v>
      </c>
    </row>
    <row r="4713" spans="1:29" x14ac:dyDescent="0.25">
      <c r="A4713" t="s">
        <v>3339</v>
      </c>
      <c r="B4713" s="165" t="s">
        <v>15598</v>
      </c>
      <c r="C4713" t="s">
        <v>15599</v>
      </c>
      <c r="D4713" s="1">
        <v>45193</v>
      </c>
      <c r="E4713">
        <f t="shared" si="519"/>
        <v>18</v>
      </c>
      <c r="F4713" t="s">
        <v>6</v>
      </c>
      <c r="G4713">
        <v>570</v>
      </c>
      <c r="H4713">
        <f t="shared" si="518"/>
        <v>57</v>
      </c>
      <c r="I4713" t="s">
        <v>7</v>
      </c>
      <c r="J4713" t="s">
        <v>8</v>
      </c>
      <c r="K4713" t="s">
        <v>8</v>
      </c>
      <c r="L4713" t="s">
        <v>8</v>
      </c>
      <c r="M4713" t="s">
        <v>6</v>
      </c>
      <c r="N4713" t="str">
        <f t="shared" si="520"/>
        <v>M</v>
      </c>
      <c r="O4713" t="s">
        <v>8</v>
      </c>
      <c r="P4713" t="s">
        <v>8</v>
      </c>
      <c r="Q4713" t="s">
        <v>11</v>
      </c>
      <c r="R4713" t="s">
        <v>8</v>
      </c>
      <c r="S4713" t="str">
        <f t="shared" si="521"/>
        <v>U</v>
      </c>
      <c r="T4713" t="s">
        <v>12</v>
      </c>
      <c r="U4713">
        <v>1</v>
      </c>
      <c r="V4713" t="s">
        <v>11</v>
      </c>
      <c r="W4713" t="e">
        <f>VLOOKUP(Q4713,'PBT Tag Rates'!$B$5:$E$44,4,FALSE)</f>
        <v>#N/A</v>
      </c>
      <c r="X4713">
        <v>1</v>
      </c>
      <c r="Y4713" s="14">
        <f>IFERROR(LOOKUP(H4713,{30,43,48,53,58,63,68,73,78,83,88,93,97},{42,47,52,57,62,67,72,77,82,87,92,99,100}),999)</f>
        <v>57</v>
      </c>
      <c r="Z4713" s="17">
        <f t="shared" si="522"/>
        <v>5.5555555555555554</v>
      </c>
      <c r="AA4713" s="17">
        <f t="shared" si="516"/>
        <v>5.5555555555555554</v>
      </c>
      <c r="AB4713" s="17">
        <f t="shared" si="517"/>
        <v>11.658097686375321</v>
      </c>
      <c r="AC4713" s="17" t="s">
        <v>17654</v>
      </c>
    </row>
    <row r="4714" spans="1:29" x14ac:dyDescent="0.25">
      <c r="A4714" t="s">
        <v>3339</v>
      </c>
      <c r="B4714" s="165" t="s">
        <v>15600</v>
      </c>
      <c r="C4714" t="s">
        <v>15601</v>
      </c>
      <c r="D4714" s="1">
        <v>45193</v>
      </c>
      <c r="E4714">
        <f t="shared" si="519"/>
        <v>18</v>
      </c>
      <c r="F4714" t="s">
        <v>6</v>
      </c>
      <c r="G4714">
        <v>760</v>
      </c>
      <c r="H4714">
        <f t="shared" si="518"/>
        <v>76</v>
      </c>
      <c r="I4714" t="s">
        <v>7</v>
      </c>
      <c r="J4714" t="s">
        <v>8</v>
      </c>
      <c r="K4714" t="s">
        <v>15602</v>
      </c>
      <c r="L4714" t="s">
        <v>8</v>
      </c>
      <c r="M4714" t="s">
        <v>6</v>
      </c>
      <c r="N4714" t="str">
        <f t="shared" si="520"/>
        <v>M</v>
      </c>
      <c r="O4714" t="s">
        <v>8</v>
      </c>
      <c r="P4714" t="s">
        <v>8</v>
      </c>
      <c r="Q4714" t="s">
        <v>11</v>
      </c>
      <c r="R4714" t="s">
        <v>8</v>
      </c>
      <c r="S4714" t="str">
        <f t="shared" si="521"/>
        <v>U</v>
      </c>
      <c r="T4714" t="s">
        <v>12</v>
      </c>
      <c r="U4714">
        <v>0.999999999999999</v>
      </c>
      <c r="V4714" t="s">
        <v>11</v>
      </c>
      <c r="W4714" t="e">
        <f>VLOOKUP(Q4714,'PBT Tag Rates'!$B$5:$E$44,4,FALSE)</f>
        <v>#N/A</v>
      </c>
      <c r="X4714">
        <v>1</v>
      </c>
      <c r="Y4714" s="14">
        <f>IFERROR(LOOKUP(H4714,{30,43,48,53,58,63,68,73,78,83,88,93,97},{42,47,52,57,62,67,72,77,82,87,92,99,100}),999)</f>
        <v>77</v>
      </c>
      <c r="Z4714" s="17">
        <f t="shared" si="522"/>
        <v>5.5555555555555554</v>
      </c>
      <c r="AA4714" s="17">
        <f t="shared" si="516"/>
        <v>5.5555555555555554</v>
      </c>
      <c r="AB4714" s="17">
        <f t="shared" si="517"/>
        <v>11.658097686375321</v>
      </c>
      <c r="AC4714" s="17" t="s">
        <v>17654</v>
      </c>
    </row>
    <row r="4715" spans="1:29" x14ac:dyDescent="0.25">
      <c r="A4715" t="s">
        <v>3339</v>
      </c>
      <c r="B4715" s="165" t="s">
        <v>15603</v>
      </c>
      <c r="C4715" t="s">
        <v>15604</v>
      </c>
      <c r="D4715" s="1">
        <v>45193</v>
      </c>
      <c r="E4715">
        <f t="shared" si="519"/>
        <v>18</v>
      </c>
      <c r="F4715" t="s">
        <v>6</v>
      </c>
      <c r="G4715">
        <v>560</v>
      </c>
      <c r="H4715">
        <f t="shared" si="518"/>
        <v>56</v>
      </c>
      <c r="I4715" t="s">
        <v>7</v>
      </c>
      <c r="J4715" t="s">
        <v>8</v>
      </c>
      <c r="K4715" t="s">
        <v>8</v>
      </c>
      <c r="L4715" t="s">
        <v>8</v>
      </c>
      <c r="M4715" t="s">
        <v>6</v>
      </c>
      <c r="N4715" t="str">
        <f t="shared" si="520"/>
        <v>M</v>
      </c>
      <c r="O4715" t="s">
        <v>8</v>
      </c>
      <c r="P4715" t="s">
        <v>8</v>
      </c>
      <c r="Q4715" t="s">
        <v>11</v>
      </c>
      <c r="R4715" t="s">
        <v>8</v>
      </c>
      <c r="S4715" t="str">
        <f t="shared" si="521"/>
        <v>U</v>
      </c>
      <c r="T4715" t="s">
        <v>12</v>
      </c>
      <c r="U4715">
        <v>1</v>
      </c>
      <c r="V4715" t="s">
        <v>11</v>
      </c>
      <c r="W4715" t="e">
        <f>VLOOKUP(Q4715,'PBT Tag Rates'!$B$5:$E$44,4,FALSE)</f>
        <v>#N/A</v>
      </c>
      <c r="X4715">
        <v>1</v>
      </c>
      <c r="Y4715" s="14">
        <f>IFERROR(LOOKUP(H4715,{30,43,48,53,58,63,68,73,78,83,88,93,97},{42,47,52,57,62,67,72,77,82,87,92,99,100}),999)</f>
        <v>57</v>
      </c>
      <c r="Z4715" s="17">
        <f t="shared" si="522"/>
        <v>5.5555555555555554</v>
      </c>
      <c r="AA4715" s="17">
        <f t="shared" si="516"/>
        <v>5.5555555555555554</v>
      </c>
      <c r="AB4715" s="17">
        <f t="shared" si="517"/>
        <v>11.658097686375321</v>
      </c>
      <c r="AC4715" s="17" t="s">
        <v>17654</v>
      </c>
    </row>
    <row r="4716" spans="1:29" x14ac:dyDescent="0.25">
      <c r="A4716" t="s">
        <v>3339</v>
      </c>
      <c r="B4716" s="165" t="s">
        <v>15605</v>
      </c>
      <c r="C4716" t="s">
        <v>15606</v>
      </c>
      <c r="D4716" s="1">
        <v>45193</v>
      </c>
      <c r="E4716">
        <f t="shared" si="519"/>
        <v>18</v>
      </c>
      <c r="F4716" t="s">
        <v>6</v>
      </c>
      <c r="G4716">
        <v>860</v>
      </c>
      <c r="H4716">
        <f t="shared" si="518"/>
        <v>86</v>
      </c>
      <c r="I4716" t="s">
        <v>7</v>
      </c>
      <c r="J4716" t="s">
        <v>8</v>
      </c>
      <c r="K4716" t="s">
        <v>15607</v>
      </c>
      <c r="L4716" t="s">
        <v>8</v>
      </c>
      <c r="M4716" t="s">
        <v>6</v>
      </c>
      <c r="N4716" t="str">
        <f t="shared" si="520"/>
        <v>M</v>
      </c>
      <c r="O4716" t="s">
        <v>13884</v>
      </c>
      <c r="P4716" t="s">
        <v>13885</v>
      </c>
      <c r="Q4716" t="s">
        <v>221</v>
      </c>
      <c r="R4716">
        <v>4</v>
      </c>
      <c r="S4716">
        <f t="shared" si="521"/>
        <v>2019</v>
      </c>
      <c r="T4716" t="s">
        <v>12</v>
      </c>
      <c r="U4716">
        <v>1</v>
      </c>
      <c r="V4716" t="s">
        <v>3653</v>
      </c>
      <c r="W4716">
        <f>VLOOKUP(Q4716,'PBT Tag Rates'!$B$5:$E$44,4,FALSE)</f>
        <v>0.95971980899999998</v>
      </c>
      <c r="X4716">
        <v>1</v>
      </c>
      <c r="Y4716" s="14">
        <f>IFERROR(LOOKUP(H4716,{30,43,48,53,58,63,68,73,78,83,88,93,97},{42,47,52,57,62,67,72,77,82,87,92,99,100}),999)</f>
        <v>87</v>
      </c>
      <c r="Z4716" s="17">
        <f t="shared" si="522"/>
        <v>5.5555555555555554</v>
      </c>
      <c r="AA4716" s="17">
        <f t="shared" si="516"/>
        <v>5.5555555555555554</v>
      </c>
      <c r="AB4716" s="17">
        <f t="shared" si="517"/>
        <v>11.658097686375321</v>
      </c>
      <c r="AC4716" s="17" t="s">
        <v>17655</v>
      </c>
    </row>
    <row r="4717" spans="1:29" x14ac:dyDescent="0.25">
      <c r="A4717" t="s">
        <v>3339</v>
      </c>
      <c r="B4717" s="165" t="s">
        <v>15608</v>
      </c>
      <c r="C4717" t="s">
        <v>15609</v>
      </c>
      <c r="D4717" s="1">
        <v>45193</v>
      </c>
      <c r="E4717">
        <f t="shared" si="519"/>
        <v>18</v>
      </c>
      <c r="F4717" t="s">
        <v>14</v>
      </c>
      <c r="G4717">
        <v>730</v>
      </c>
      <c r="H4717">
        <f t="shared" si="518"/>
        <v>73</v>
      </c>
      <c r="I4717" t="s">
        <v>7</v>
      </c>
      <c r="J4717" t="s">
        <v>8</v>
      </c>
      <c r="K4717" t="s">
        <v>8</v>
      </c>
      <c r="L4717" t="s">
        <v>8</v>
      </c>
      <c r="M4717" t="s">
        <v>14</v>
      </c>
      <c r="N4717" t="str">
        <f t="shared" si="520"/>
        <v>F</v>
      </c>
      <c r="O4717" t="s">
        <v>2682</v>
      </c>
      <c r="P4717" t="s">
        <v>10482</v>
      </c>
      <c r="Q4717" t="s">
        <v>221</v>
      </c>
      <c r="R4717">
        <v>4</v>
      </c>
      <c r="S4717">
        <f t="shared" si="521"/>
        <v>2019</v>
      </c>
      <c r="T4717" t="s">
        <v>12</v>
      </c>
      <c r="U4717">
        <v>1</v>
      </c>
      <c r="V4717" t="s">
        <v>3386</v>
      </c>
      <c r="W4717">
        <f>VLOOKUP(Q4717,'PBT Tag Rates'!$B$5:$E$44,4,FALSE)</f>
        <v>0.95971980899999998</v>
      </c>
      <c r="X4717">
        <v>1</v>
      </c>
      <c r="Y4717" s="14">
        <f>IFERROR(LOOKUP(H4717,{30,43,48,53,58,63,68,73,78,83,88,93,97},{42,47,52,57,62,67,72,77,82,87,92,99,100}),999)</f>
        <v>77</v>
      </c>
      <c r="Z4717" s="17">
        <f t="shared" si="522"/>
        <v>5.5555555555555554</v>
      </c>
      <c r="AA4717" s="17">
        <f t="shared" si="516"/>
        <v>5.5555555555555554</v>
      </c>
      <c r="AB4717" s="17">
        <f t="shared" si="517"/>
        <v>11.658097686375321</v>
      </c>
      <c r="AC4717" s="17" t="s">
        <v>17654</v>
      </c>
    </row>
    <row r="4718" spans="1:29" x14ac:dyDescent="0.25">
      <c r="A4718" t="s">
        <v>3339</v>
      </c>
      <c r="B4718" s="165" t="s">
        <v>15610</v>
      </c>
      <c r="C4718" t="s">
        <v>15611</v>
      </c>
      <c r="D4718" s="1">
        <v>45193</v>
      </c>
      <c r="E4718">
        <f t="shared" si="519"/>
        <v>18</v>
      </c>
      <c r="F4718" t="s">
        <v>6</v>
      </c>
      <c r="G4718">
        <v>900</v>
      </c>
      <c r="H4718">
        <f t="shared" si="518"/>
        <v>90</v>
      </c>
      <c r="I4718" t="s">
        <v>9</v>
      </c>
      <c r="J4718">
        <v>1</v>
      </c>
      <c r="K4718" t="s">
        <v>15612</v>
      </c>
      <c r="L4718" t="s">
        <v>8</v>
      </c>
      <c r="M4718" t="s">
        <v>6</v>
      </c>
      <c r="N4718" t="str">
        <f t="shared" si="520"/>
        <v>M</v>
      </c>
      <c r="O4718" t="s">
        <v>189</v>
      </c>
      <c r="P4718" t="s">
        <v>838</v>
      </c>
      <c r="Q4718" t="s">
        <v>15</v>
      </c>
      <c r="R4718">
        <v>5</v>
      </c>
      <c r="S4718">
        <f t="shared" si="521"/>
        <v>2018</v>
      </c>
      <c r="T4718" t="s">
        <v>12</v>
      </c>
      <c r="U4718">
        <v>1</v>
      </c>
      <c r="V4718" t="s">
        <v>3951</v>
      </c>
      <c r="W4718">
        <f>VLOOKUP(Q4718,'PBT Tag Rates'!$B$5:$E$44,4,FALSE)</f>
        <v>0.80551598400000002</v>
      </c>
      <c r="X4718">
        <v>1</v>
      </c>
      <c r="Y4718" s="14">
        <f>IFERROR(LOOKUP(H4718,{30,43,48,53,58,63,68,73,78,83,88,93,97},{42,47,52,57,62,67,72,77,82,87,92,99,100}),999)</f>
        <v>92</v>
      </c>
      <c r="Z4718" s="17">
        <f t="shared" si="522"/>
        <v>5.5555555555555554</v>
      </c>
      <c r="AA4718" s="17">
        <f t="shared" si="516"/>
        <v>5.5555555555555554</v>
      </c>
      <c r="AB4718" s="17">
        <f t="shared" si="517"/>
        <v>11.658097686375321</v>
      </c>
      <c r="AC4718" s="17" t="s">
        <v>17655</v>
      </c>
    </row>
    <row r="4719" spans="1:29" x14ac:dyDescent="0.25">
      <c r="A4719" t="s">
        <v>3339</v>
      </c>
      <c r="B4719" s="165" t="s">
        <v>15613</v>
      </c>
      <c r="C4719" t="s">
        <v>15614</v>
      </c>
      <c r="D4719" s="1">
        <v>45193</v>
      </c>
      <c r="E4719">
        <f t="shared" si="519"/>
        <v>18</v>
      </c>
      <c r="F4719" t="s">
        <v>14</v>
      </c>
      <c r="G4719">
        <v>750</v>
      </c>
      <c r="H4719">
        <f t="shared" si="518"/>
        <v>75</v>
      </c>
      <c r="I4719" t="s">
        <v>7</v>
      </c>
      <c r="J4719" t="s">
        <v>8</v>
      </c>
      <c r="K4719" t="s">
        <v>8</v>
      </c>
      <c r="L4719" t="s">
        <v>8</v>
      </c>
      <c r="M4719" t="s">
        <v>14</v>
      </c>
      <c r="N4719" t="str">
        <f t="shared" si="520"/>
        <v>F</v>
      </c>
      <c r="O4719" t="s">
        <v>8</v>
      </c>
      <c r="P4719" t="s">
        <v>8</v>
      </c>
      <c r="Q4719" t="s">
        <v>11</v>
      </c>
      <c r="R4719" t="s">
        <v>8</v>
      </c>
      <c r="S4719" t="str">
        <f t="shared" si="521"/>
        <v>U</v>
      </c>
      <c r="T4719" t="s">
        <v>12</v>
      </c>
      <c r="U4719">
        <v>1.00000000000001</v>
      </c>
      <c r="V4719" t="s">
        <v>11</v>
      </c>
      <c r="W4719" t="e">
        <f>VLOOKUP(Q4719,'PBT Tag Rates'!$B$5:$E$44,4,FALSE)</f>
        <v>#N/A</v>
      </c>
      <c r="X4719">
        <v>1</v>
      </c>
      <c r="Y4719" s="14">
        <f>IFERROR(LOOKUP(H4719,{30,43,48,53,58,63,68,73,78,83,88,93,97},{42,47,52,57,62,67,72,77,82,87,92,99,100}),999)</f>
        <v>77</v>
      </c>
      <c r="Z4719" s="17">
        <f t="shared" si="522"/>
        <v>5.5555555555555554</v>
      </c>
      <c r="AA4719" s="17">
        <f t="shared" si="516"/>
        <v>5.5555555555555554</v>
      </c>
      <c r="AB4719" s="17">
        <f t="shared" si="517"/>
        <v>11.658097686375321</v>
      </c>
      <c r="AC4719" s="17" t="s">
        <v>17654</v>
      </c>
    </row>
    <row r="4720" spans="1:29" x14ac:dyDescent="0.25">
      <c r="A4720" t="s">
        <v>3339</v>
      </c>
      <c r="B4720" s="165" t="s">
        <v>15615</v>
      </c>
      <c r="C4720" t="s">
        <v>15616</v>
      </c>
      <c r="D4720" s="1">
        <v>45193</v>
      </c>
      <c r="E4720">
        <f t="shared" si="519"/>
        <v>18</v>
      </c>
      <c r="F4720" t="s">
        <v>6</v>
      </c>
      <c r="G4720">
        <v>500</v>
      </c>
      <c r="H4720">
        <f t="shared" si="518"/>
        <v>50</v>
      </c>
      <c r="I4720" t="s">
        <v>7</v>
      </c>
      <c r="J4720" t="s">
        <v>8</v>
      </c>
      <c r="K4720" t="s">
        <v>8</v>
      </c>
      <c r="L4720" t="s">
        <v>8</v>
      </c>
      <c r="M4720" t="s">
        <v>6</v>
      </c>
      <c r="N4720" t="str">
        <f t="shared" si="520"/>
        <v>M</v>
      </c>
      <c r="O4720" t="s">
        <v>8</v>
      </c>
      <c r="P4720" t="s">
        <v>8</v>
      </c>
      <c r="Q4720" t="s">
        <v>11</v>
      </c>
      <c r="R4720" t="s">
        <v>8</v>
      </c>
      <c r="S4720" t="str">
        <f t="shared" si="521"/>
        <v>U</v>
      </c>
      <c r="T4720" t="s">
        <v>12</v>
      </c>
      <c r="U4720">
        <v>1</v>
      </c>
      <c r="V4720" t="s">
        <v>11</v>
      </c>
      <c r="W4720" t="e">
        <f>VLOOKUP(Q4720,'PBT Tag Rates'!$B$5:$E$44,4,FALSE)</f>
        <v>#N/A</v>
      </c>
      <c r="X4720">
        <v>1</v>
      </c>
      <c r="Y4720" s="14">
        <f>IFERROR(LOOKUP(H4720,{30,43,48,53,58,63,68,73,78,83,88,93,97},{42,47,52,57,62,67,72,77,82,87,92,99,100}),999)</f>
        <v>52</v>
      </c>
      <c r="Z4720" s="17">
        <f t="shared" si="522"/>
        <v>5.5555555555555554</v>
      </c>
      <c r="AA4720" s="17">
        <f t="shared" si="516"/>
        <v>5.5555555555555554</v>
      </c>
      <c r="AB4720" s="17">
        <f t="shared" si="517"/>
        <v>11.658097686375321</v>
      </c>
      <c r="AC4720" s="17" t="s">
        <v>17654</v>
      </c>
    </row>
    <row r="4721" spans="1:29" x14ac:dyDescent="0.25">
      <c r="A4721" t="s">
        <v>3339</v>
      </c>
      <c r="B4721" s="165" t="s">
        <v>15617</v>
      </c>
      <c r="C4721" t="s">
        <v>15618</v>
      </c>
      <c r="D4721" s="1">
        <v>45193</v>
      </c>
      <c r="E4721">
        <f t="shared" si="519"/>
        <v>18</v>
      </c>
      <c r="F4721" t="s">
        <v>6</v>
      </c>
      <c r="G4721">
        <v>840</v>
      </c>
      <c r="H4721">
        <f t="shared" si="518"/>
        <v>84</v>
      </c>
      <c r="I4721" t="s">
        <v>9</v>
      </c>
      <c r="J4721">
        <v>1</v>
      </c>
      <c r="K4721" t="s">
        <v>15619</v>
      </c>
      <c r="L4721" t="s">
        <v>8</v>
      </c>
      <c r="M4721" t="s">
        <v>6</v>
      </c>
      <c r="N4721" t="str">
        <f t="shared" si="520"/>
        <v>M</v>
      </c>
      <c r="O4721" t="s">
        <v>15620</v>
      </c>
      <c r="P4721" t="s">
        <v>15621</v>
      </c>
      <c r="Q4721" t="s">
        <v>221</v>
      </c>
      <c r="R4721">
        <v>4</v>
      </c>
      <c r="S4721">
        <f t="shared" si="521"/>
        <v>2019</v>
      </c>
      <c r="T4721" t="s">
        <v>12</v>
      </c>
      <c r="U4721">
        <v>1</v>
      </c>
      <c r="V4721" t="s">
        <v>3168</v>
      </c>
      <c r="W4721">
        <f>VLOOKUP(Q4721,'PBT Tag Rates'!$B$5:$E$44,4,FALSE)</f>
        <v>0.95971980899999998</v>
      </c>
      <c r="X4721">
        <v>1</v>
      </c>
      <c r="Y4721" s="14">
        <f>IFERROR(LOOKUP(H4721,{30,43,48,53,58,63,68,73,78,83,88,93,97},{42,47,52,57,62,67,72,77,82,87,92,99,100}),999)</f>
        <v>87</v>
      </c>
      <c r="Z4721" s="17">
        <f t="shared" si="522"/>
        <v>5.5555555555555554</v>
      </c>
      <c r="AA4721" s="17">
        <f t="shared" si="516"/>
        <v>5.5555555555555554</v>
      </c>
      <c r="AB4721" s="17">
        <f t="shared" si="517"/>
        <v>11.658097686375321</v>
      </c>
      <c r="AC4721" s="17" t="s">
        <v>17654</v>
      </c>
    </row>
    <row r="4722" spans="1:29" x14ac:dyDescent="0.25">
      <c r="A4722" t="s">
        <v>3339</v>
      </c>
      <c r="B4722" s="165" t="s">
        <v>15622</v>
      </c>
      <c r="C4722" t="s">
        <v>15623</v>
      </c>
      <c r="D4722" s="1">
        <v>45193</v>
      </c>
      <c r="E4722">
        <f t="shared" si="519"/>
        <v>18</v>
      </c>
      <c r="F4722" t="s">
        <v>6</v>
      </c>
      <c r="G4722">
        <v>600</v>
      </c>
      <c r="H4722">
        <f t="shared" si="518"/>
        <v>60</v>
      </c>
      <c r="I4722" t="s">
        <v>7</v>
      </c>
      <c r="J4722" t="s">
        <v>8</v>
      </c>
      <c r="K4722" t="s">
        <v>8</v>
      </c>
      <c r="L4722" t="s">
        <v>8</v>
      </c>
      <c r="M4722" t="s">
        <v>6</v>
      </c>
      <c r="N4722" t="str">
        <f t="shared" si="520"/>
        <v>M</v>
      </c>
      <c r="O4722" t="s">
        <v>15364</v>
      </c>
      <c r="P4722" t="s">
        <v>15365</v>
      </c>
      <c r="Q4722" t="s">
        <v>2596</v>
      </c>
      <c r="R4722">
        <v>3</v>
      </c>
      <c r="S4722">
        <f t="shared" si="521"/>
        <v>2020</v>
      </c>
      <c r="T4722" t="s">
        <v>12</v>
      </c>
      <c r="U4722">
        <v>1</v>
      </c>
      <c r="V4722" t="s">
        <v>3079</v>
      </c>
      <c r="W4722">
        <f>VLOOKUP(Q4722,'PBT Tag Rates'!$B$5:$E$44,4,FALSE)</f>
        <v>0.98845608500000004</v>
      </c>
      <c r="X4722">
        <v>1</v>
      </c>
      <c r="Y4722" s="14">
        <f>IFERROR(LOOKUP(H4722,{30,43,48,53,58,63,68,73,78,83,88,93,97},{42,47,52,57,62,67,72,77,82,87,92,99,100}),999)</f>
        <v>62</v>
      </c>
      <c r="Z4722" s="17">
        <f t="shared" si="522"/>
        <v>5.5555555555555554</v>
      </c>
      <c r="AA4722" s="17">
        <f t="shared" si="516"/>
        <v>5.5555555555555554</v>
      </c>
      <c r="AB4722" s="17">
        <f t="shared" si="517"/>
        <v>11.658097686375321</v>
      </c>
      <c r="AC4722" s="17" t="s">
        <v>17654</v>
      </c>
    </row>
    <row r="4723" spans="1:29" x14ac:dyDescent="0.25">
      <c r="A4723" t="s">
        <v>3339</v>
      </c>
      <c r="B4723" s="165" t="s">
        <v>15624</v>
      </c>
      <c r="C4723" t="s">
        <v>15625</v>
      </c>
      <c r="D4723" s="1">
        <v>45193</v>
      </c>
      <c r="E4723">
        <f t="shared" si="519"/>
        <v>18</v>
      </c>
      <c r="F4723" t="s">
        <v>6</v>
      </c>
      <c r="G4723">
        <v>730</v>
      </c>
      <c r="H4723">
        <f t="shared" si="518"/>
        <v>73</v>
      </c>
      <c r="I4723" t="s">
        <v>7</v>
      </c>
      <c r="J4723" t="s">
        <v>8</v>
      </c>
      <c r="K4723" t="s">
        <v>15626</v>
      </c>
      <c r="L4723" t="s">
        <v>8</v>
      </c>
      <c r="M4723" t="s">
        <v>6</v>
      </c>
      <c r="N4723" t="str">
        <f t="shared" si="520"/>
        <v>M</v>
      </c>
      <c r="O4723" t="s">
        <v>1101</v>
      </c>
      <c r="P4723" t="s">
        <v>6499</v>
      </c>
      <c r="Q4723" t="s">
        <v>221</v>
      </c>
      <c r="R4723">
        <v>4</v>
      </c>
      <c r="S4723">
        <f t="shared" si="521"/>
        <v>2019</v>
      </c>
      <c r="T4723" t="s">
        <v>12</v>
      </c>
      <c r="U4723">
        <v>1</v>
      </c>
      <c r="V4723" t="s">
        <v>3346</v>
      </c>
      <c r="W4723">
        <f>VLOOKUP(Q4723,'PBT Tag Rates'!$B$5:$E$44,4,FALSE)</f>
        <v>0.95971980899999998</v>
      </c>
      <c r="X4723">
        <v>1</v>
      </c>
      <c r="Y4723" s="14">
        <f>IFERROR(LOOKUP(H4723,{30,43,48,53,58,63,68,73,78,83,88,93,97},{42,47,52,57,62,67,72,77,82,87,92,99,100}),999)</f>
        <v>77</v>
      </c>
      <c r="Z4723" s="17">
        <f t="shared" si="522"/>
        <v>5.5555555555555554</v>
      </c>
      <c r="AA4723" s="17">
        <f t="shared" si="516"/>
        <v>5.5555555555555554</v>
      </c>
      <c r="AB4723" s="17">
        <f t="shared" si="517"/>
        <v>11.658097686375321</v>
      </c>
      <c r="AC4723" s="17" t="s">
        <v>17654</v>
      </c>
    </row>
    <row r="4724" spans="1:29" x14ac:dyDescent="0.25">
      <c r="A4724" t="s">
        <v>3339</v>
      </c>
      <c r="B4724" s="165" t="s">
        <v>15627</v>
      </c>
      <c r="C4724" t="s">
        <v>169</v>
      </c>
      <c r="D4724" s="1">
        <v>45193</v>
      </c>
      <c r="E4724">
        <f t="shared" si="519"/>
        <v>18</v>
      </c>
      <c r="F4724" t="s">
        <v>6</v>
      </c>
      <c r="G4724">
        <v>720</v>
      </c>
      <c r="H4724">
        <f t="shared" si="518"/>
        <v>72</v>
      </c>
      <c r="I4724" t="s">
        <v>9</v>
      </c>
      <c r="J4724">
        <v>1</v>
      </c>
      <c r="K4724" t="s">
        <v>15628</v>
      </c>
      <c r="L4724" t="s">
        <v>8</v>
      </c>
      <c r="M4724" t="s">
        <v>6</v>
      </c>
      <c r="N4724" t="str">
        <f t="shared" si="520"/>
        <v>M</v>
      </c>
      <c r="O4724" t="s">
        <v>1428</v>
      </c>
      <c r="P4724" t="s">
        <v>1429</v>
      </c>
      <c r="Q4724" t="s">
        <v>221</v>
      </c>
      <c r="R4724">
        <v>4</v>
      </c>
      <c r="S4724">
        <f t="shared" si="521"/>
        <v>2019</v>
      </c>
      <c r="T4724" t="s">
        <v>12</v>
      </c>
      <c r="U4724">
        <v>1</v>
      </c>
      <c r="V4724" t="s">
        <v>3396</v>
      </c>
      <c r="W4724">
        <f>VLOOKUP(Q4724,'PBT Tag Rates'!$B$5:$E$44,4,FALSE)</f>
        <v>0.95971980899999998</v>
      </c>
      <c r="X4724">
        <v>1</v>
      </c>
      <c r="Y4724" s="14">
        <f>IFERROR(LOOKUP(H4724,{30,43,48,53,58,63,68,73,78,83,88,93,97},{42,47,52,57,62,67,72,77,82,87,92,99,100}),999)</f>
        <v>72</v>
      </c>
      <c r="Z4724" s="17">
        <f t="shared" si="522"/>
        <v>5.5555555555555554</v>
      </c>
      <c r="AA4724" s="17">
        <f t="shared" si="516"/>
        <v>5.5555555555555554</v>
      </c>
      <c r="AB4724" s="17">
        <f t="shared" si="517"/>
        <v>11.658097686375321</v>
      </c>
      <c r="AC4724" s="17" t="s">
        <v>17655</v>
      </c>
    </row>
    <row r="4725" spans="1:29" x14ac:dyDescent="0.25">
      <c r="A4725" t="s">
        <v>3339</v>
      </c>
      <c r="B4725" s="165" t="s">
        <v>15629</v>
      </c>
      <c r="C4725" t="s">
        <v>15630</v>
      </c>
      <c r="D4725" s="1">
        <v>45193</v>
      </c>
      <c r="E4725">
        <f t="shared" si="519"/>
        <v>18</v>
      </c>
      <c r="F4725" t="s">
        <v>6</v>
      </c>
      <c r="G4725">
        <v>690</v>
      </c>
      <c r="H4725">
        <f t="shared" si="518"/>
        <v>69</v>
      </c>
      <c r="I4725" t="s">
        <v>9</v>
      </c>
      <c r="J4725">
        <v>1</v>
      </c>
      <c r="K4725" t="s">
        <v>8</v>
      </c>
      <c r="L4725" t="s">
        <v>8</v>
      </c>
      <c r="M4725" t="s">
        <v>6</v>
      </c>
      <c r="N4725" t="str">
        <f t="shared" si="520"/>
        <v>M</v>
      </c>
      <c r="O4725" t="s">
        <v>15631</v>
      </c>
      <c r="P4725" t="s">
        <v>15632</v>
      </c>
      <c r="Q4725" t="s">
        <v>1575</v>
      </c>
      <c r="R4725">
        <v>4</v>
      </c>
      <c r="S4725">
        <f t="shared" si="521"/>
        <v>2019</v>
      </c>
      <c r="T4725" t="s">
        <v>12</v>
      </c>
      <c r="U4725">
        <v>0.999999999999996</v>
      </c>
      <c r="V4725" t="s">
        <v>9534</v>
      </c>
      <c r="W4725">
        <f>VLOOKUP(Q4725,'PBT Tag Rates'!$B$5:$E$44,4,FALSE)</f>
        <v>0.96016800000000002</v>
      </c>
      <c r="X4725">
        <v>1</v>
      </c>
      <c r="Y4725" s="14">
        <f>IFERROR(LOOKUP(H4725,{30,43,48,53,58,63,68,73,78,83,88,93,97},{42,47,52,57,62,67,72,77,82,87,92,99,100}),999)</f>
        <v>72</v>
      </c>
      <c r="Z4725" s="17">
        <f t="shared" si="522"/>
        <v>5.5555555555555554</v>
      </c>
      <c r="AA4725" s="17">
        <f t="shared" si="516"/>
        <v>5.5555555555555554</v>
      </c>
      <c r="AB4725" s="17">
        <f t="shared" si="517"/>
        <v>11.658097686375321</v>
      </c>
      <c r="AC4725" s="17" t="s">
        <v>17655</v>
      </c>
    </row>
    <row r="4726" spans="1:29" x14ac:dyDescent="0.25">
      <c r="A4726" t="s">
        <v>3339</v>
      </c>
      <c r="B4726" s="165" t="s">
        <v>15633</v>
      </c>
      <c r="C4726" t="s">
        <v>15634</v>
      </c>
      <c r="D4726" s="1">
        <v>45193</v>
      </c>
      <c r="E4726">
        <f t="shared" si="519"/>
        <v>18</v>
      </c>
      <c r="F4726" t="s">
        <v>6</v>
      </c>
      <c r="G4726">
        <v>670</v>
      </c>
      <c r="H4726">
        <f t="shared" si="518"/>
        <v>67</v>
      </c>
      <c r="I4726" t="s">
        <v>7</v>
      </c>
      <c r="J4726" t="s">
        <v>8</v>
      </c>
      <c r="K4726" t="s">
        <v>8</v>
      </c>
      <c r="L4726" t="s">
        <v>8</v>
      </c>
      <c r="M4726" t="s">
        <v>6</v>
      </c>
      <c r="N4726" t="str">
        <f t="shared" si="520"/>
        <v>M</v>
      </c>
      <c r="O4726" t="s">
        <v>552</v>
      </c>
      <c r="P4726" t="s">
        <v>2472</v>
      </c>
      <c r="Q4726" t="s">
        <v>221</v>
      </c>
      <c r="R4726">
        <v>4</v>
      </c>
      <c r="S4726">
        <f t="shared" si="521"/>
        <v>2019</v>
      </c>
      <c r="T4726" t="s">
        <v>12</v>
      </c>
      <c r="U4726">
        <v>1</v>
      </c>
      <c r="V4726" t="s">
        <v>3396</v>
      </c>
      <c r="W4726">
        <f>VLOOKUP(Q4726,'PBT Tag Rates'!$B$5:$E$44,4,FALSE)</f>
        <v>0.95971980899999998</v>
      </c>
      <c r="X4726">
        <v>1</v>
      </c>
      <c r="Y4726" s="14">
        <f>IFERROR(LOOKUP(H4726,{30,43,48,53,58,63,68,73,78,83,88,93,97},{42,47,52,57,62,67,72,77,82,87,92,99,100}),999)</f>
        <v>67</v>
      </c>
      <c r="Z4726" s="17">
        <f t="shared" si="522"/>
        <v>5.5555555555555554</v>
      </c>
      <c r="AA4726" s="17">
        <f t="shared" si="516"/>
        <v>5.5555555555555554</v>
      </c>
      <c r="AB4726" s="17">
        <f t="shared" si="517"/>
        <v>11.658097686375321</v>
      </c>
      <c r="AC4726" s="17" t="s">
        <v>17655</v>
      </c>
    </row>
    <row r="4727" spans="1:29" x14ac:dyDescent="0.25">
      <c r="A4727" t="s">
        <v>3339</v>
      </c>
      <c r="B4727" s="165" t="s">
        <v>15635</v>
      </c>
      <c r="C4727" t="s">
        <v>15636</v>
      </c>
      <c r="D4727" s="1">
        <v>45193</v>
      </c>
      <c r="E4727">
        <f t="shared" si="519"/>
        <v>18</v>
      </c>
      <c r="F4727" t="s">
        <v>14</v>
      </c>
      <c r="G4727">
        <v>740</v>
      </c>
      <c r="H4727">
        <f t="shared" si="518"/>
        <v>74</v>
      </c>
      <c r="I4727" t="s">
        <v>9</v>
      </c>
      <c r="J4727">
        <v>1</v>
      </c>
      <c r="K4727" t="s">
        <v>8</v>
      </c>
      <c r="L4727" t="s">
        <v>8</v>
      </c>
      <c r="M4727" t="s">
        <v>14</v>
      </c>
      <c r="N4727" t="str">
        <f t="shared" si="520"/>
        <v>F</v>
      </c>
      <c r="O4727" t="s">
        <v>1785</v>
      </c>
      <c r="P4727" t="s">
        <v>2011</v>
      </c>
      <c r="Q4727" t="s">
        <v>221</v>
      </c>
      <c r="R4727">
        <v>4</v>
      </c>
      <c r="S4727">
        <f t="shared" si="521"/>
        <v>2019</v>
      </c>
      <c r="T4727" t="s">
        <v>12</v>
      </c>
      <c r="U4727">
        <v>1</v>
      </c>
      <c r="V4727" t="s">
        <v>3396</v>
      </c>
      <c r="W4727">
        <f>VLOOKUP(Q4727,'PBT Tag Rates'!$B$5:$E$44,4,FALSE)</f>
        <v>0.95971980899999998</v>
      </c>
      <c r="X4727">
        <v>1</v>
      </c>
      <c r="Y4727" s="14">
        <f>IFERROR(LOOKUP(H4727,{30,43,48,53,58,63,68,73,78,83,88,93,97},{42,47,52,57,62,67,72,77,82,87,92,99,100}),999)</f>
        <v>77</v>
      </c>
      <c r="Z4727" s="17">
        <f t="shared" si="522"/>
        <v>5.5555555555555554</v>
      </c>
      <c r="AA4727" s="17">
        <f t="shared" si="516"/>
        <v>5.5555555555555554</v>
      </c>
      <c r="AB4727" s="17">
        <f t="shared" si="517"/>
        <v>11.658097686375321</v>
      </c>
      <c r="AC4727" s="17" t="s">
        <v>17655</v>
      </c>
    </row>
    <row r="4728" spans="1:29" x14ac:dyDescent="0.25">
      <c r="A4728" t="s">
        <v>3339</v>
      </c>
      <c r="B4728" s="165" t="s">
        <v>15637</v>
      </c>
      <c r="C4728" t="s">
        <v>15638</v>
      </c>
      <c r="D4728" s="1">
        <v>45193</v>
      </c>
      <c r="E4728">
        <f t="shared" si="519"/>
        <v>18</v>
      </c>
      <c r="F4728" t="s">
        <v>6</v>
      </c>
      <c r="G4728">
        <v>820</v>
      </c>
      <c r="H4728">
        <f t="shared" si="518"/>
        <v>82</v>
      </c>
      <c r="I4728" t="s">
        <v>7</v>
      </c>
      <c r="J4728" t="s">
        <v>8</v>
      </c>
      <c r="K4728" t="s">
        <v>15639</v>
      </c>
      <c r="L4728" t="s">
        <v>8</v>
      </c>
      <c r="M4728" t="s">
        <v>6</v>
      </c>
      <c r="N4728" t="str">
        <f t="shared" si="520"/>
        <v>M</v>
      </c>
      <c r="O4728" t="s">
        <v>8</v>
      </c>
      <c r="P4728" t="s">
        <v>8</v>
      </c>
      <c r="Q4728" t="s">
        <v>11</v>
      </c>
      <c r="R4728" t="s">
        <v>8</v>
      </c>
      <c r="S4728" t="str">
        <f t="shared" si="521"/>
        <v>U</v>
      </c>
      <c r="T4728" t="s">
        <v>12</v>
      </c>
      <c r="U4728">
        <v>1</v>
      </c>
      <c r="V4728" t="s">
        <v>11</v>
      </c>
      <c r="W4728" t="e">
        <f>VLOOKUP(Q4728,'PBT Tag Rates'!$B$5:$E$44,4,FALSE)</f>
        <v>#N/A</v>
      </c>
      <c r="X4728">
        <v>1</v>
      </c>
      <c r="Y4728" s="14">
        <f>IFERROR(LOOKUP(H4728,{30,43,48,53,58,63,68,73,78,83,88,93,97},{42,47,52,57,62,67,72,77,82,87,92,99,100}),999)</f>
        <v>82</v>
      </c>
      <c r="Z4728" s="17">
        <f t="shared" si="522"/>
        <v>5.5555555555555554</v>
      </c>
      <c r="AA4728" s="17">
        <f t="shared" si="516"/>
        <v>5.5555555555555554</v>
      </c>
      <c r="AB4728" s="17">
        <f t="shared" si="517"/>
        <v>11.658097686375321</v>
      </c>
      <c r="AC4728" s="17" t="s">
        <v>17654</v>
      </c>
    </row>
    <row r="4729" spans="1:29" x14ac:dyDescent="0.25">
      <c r="A4729" t="s">
        <v>3339</v>
      </c>
      <c r="B4729" s="165" t="s">
        <v>15640</v>
      </c>
      <c r="C4729" t="s">
        <v>15641</v>
      </c>
      <c r="D4729" s="1">
        <v>45193</v>
      </c>
      <c r="E4729">
        <f t="shared" si="519"/>
        <v>18</v>
      </c>
      <c r="F4729" t="s">
        <v>6</v>
      </c>
      <c r="G4729">
        <v>580</v>
      </c>
      <c r="H4729">
        <f t="shared" si="518"/>
        <v>58</v>
      </c>
      <c r="I4729" t="s">
        <v>7</v>
      </c>
      <c r="J4729" t="s">
        <v>8</v>
      </c>
      <c r="K4729" t="s">
        <v>8</v>
      </c>
      <c r="L4729" t="s">
        <v>8</v>
      </c>
      <c r="M4729" t="s">
        <v>6</v>
      </c>
      <c r="N4729" t="str">
        <f t="shared" si="520"/>
        <v>M</v>
      </c>
      <c r="O4729" t="s">
        <v>9076</v>
      </c>
      <c r="P4729" t="s">
        <v>9077</v>
      </c>
      <c r="Q4729" t="s">
        <v>918</v>
      </c>
      <c r="R4729">
        <v>3</v>
      </c>
      <c r="S4729">
        <f t="shared" si="521"/>
        <v>2020</v>
      </c>
      <c r="T4729" t="s">
        <v>12</v>
      </c>
      <c r="U4729">
        <v>0.999999999999998</v>
      </c>
      <c r="V4729" t="s">
        <v>3346</v>
      </c>
      <c r="W4729">
        <f>VLOOKUP(Q4729,'PBT Tag Rates'!$B$5:$E$44,4,FALSE)</f>
        <v>0.98961045999999997</v>
      </c>
      <c r="X4729">
        <v>1</v>
      </c>
      <c r="Y4729" s="14">
        <f>IFERROR(LOOKUP(H4729,{30,43,48,53,58,63,68,73,78,83,88,93,97},{42,47,52,57,62,67,72,77,82,87,92,99,100}),999)</f>
        <v>62</v>
      </c>
      <c r="Z4729" s="17">
        <f t="shared" si="522"/>
        <v>5.5555555555555554</v>
      </c>
      <c r="AA4729" s="17">
        <f t="shared" si="516"/>
        <v>5.5555555555555554</v>
      </c>
      <c r="AB4729" s="17">
        <f t="shared" si="517"/>
        <v>11.658097686375321</v>
      </c>
      <c r="AC4729" s="17" t="s">
        <v>17654</v>
      </c>
    </row>
    <row r="4730" spans="1:29" x14ac:dyDescent="0.25">
      <c r="A4730" t="s">
        <v>3339</v>
      </c>
      <c r="B4730" s="165" t="s">
        <v>15642</v>
      </c>
      <c r="C4730" t="s">
        <v>15643</v>
      </c>
      <c r="D4730" s="1">
        <v>45193</v>
      </c>
      <c r="E4730">
        <f t="shared" si="519"/>
        <v>18</v>
      </c>
      <c r="F4730" t="s">
        <v>6</v>
      </c>
      <c r="G4730">
        <v>910</v>
      </c>
      <c r="H4730">
        <f t="shared" si="518"/>
        <v>91</v>
      </c>
      <c r="I4730" t="s">
        <v>9</v>
      </c>
      <c r="J4730">
        <v>1</v>
      </c>
      <c r="K4730" t="s">
        <v>15644</v>
      </c>
      <c r="L4730" t="s">
        <v>8</v>
      </c>
      <c r="M4730" t="s">
        <v>6</v>
      </c>
      <c r="N4730" t="str">
        <f t="shared" si="520"/>
        <v>M</v>
      </c>
      <c r="O4730" t="s">
        <v>673</v>
      </c>
      <c r="P4730" t="s">
        <v>1119</v>
      </c>
      <c r="Q4730" t="s">
        <v>15</v>
      </c>
      <c r="R4730">
        <v>5</v>
      </c>
      <c r="S4730">
        <f t="shared" si="521"/>
        <v>2018</v>
      </c>
      <c r="T4730" t="s">
        <v>12</v>
      </c>
      <c r="U4730">
        <v>1</v>
      </c>
      <c r="V4730" t="s">
        <v>3386</v>
      </c>
      <c r="W4730">
        <f>VLOOKUP(Q4730,'PBT Tag Rates'!$B$5:$E$44,4,FALSE)</f>
        <v>0.80551598400000002</v>
      </c>
      <c r="X4730">
        <v>1</v>
      </c>
      <c r="Y4730" s="14">
        <f>IFERROR(LOOKUP(H4730,{30,43,48,53,58,63,68,73,78,83,88,93,97},{42,47,52,57,62,67,72,77,82,87,92,99,100}),999)</f>
        <v>92</v>
      </c>
      <c r="Z4730" s="17">
        <f t="shared" si="522"/>
        <v>5.5555555555555554</v>
      </c>
      <c r="AA4730" s="17">
        <f t="shared" si="516"/>
        <v>5.5555555555555554</v>
      </c>
      <c r="AB4730" s="17">
        <f t="shared" si="517"/>
        <v>11.658097686375321</v>
      </c>
      <c r="AC4730" s="17" t="s">
        <v>17654</v>
      </c>
    </row>
    <row r="4731" spans="1:29" x14ac:dyDescent="0.25">
      <c r="A4731" t="s">
        <v>3339</v>
      </c>
      <c r="B4731" s="165" t="s">
        <v>15645</v>
      </c>
      <c r="C4731" t="s">
        <v>15646</v>
      </c>
      <c r="D4731" s="1">
        <v>45193</v>
      </c>
      <c r="E4731">
        <f t="shared" si="519"/>
        <v>18</v>
      </c>
      <c r="F4731" t="s">
        <v>6</v>
      </c>
      <c r="G4731">
        <v>730</v>
      </c>
      <c r="H4731">
        <f t="shared" si="518"/>
        <v>73</v>
      </c>
      <c r="I4731" t="s">
        <v>7</v>
      </c>
      <c r="J4731" t="s">
        <v>8</v>
      </c>
      <c r="K4731" t="s">
        <v>15647</v>
      </c>
      <c r="L4731" t="s">
        <v>8</v>
      </c>
      <c r="M4731" t="s">
        <v>6</v>
      </c>
      <c r="N4731" t="str">
        <f t="shared" si="520"/>
        <v>M</v>
      </c>
      <c r="O4731" t="s">
        <v>15648</v>
      </c>
      <c r="P4731" t="s">
        <v>15649</v>
      </c>
      <c r="Q4731" t="s">
        <v>2605</v>
      </c>
      <c r="R4731">
        <v>4</v>
      </c>
      <c r="S4731">
        <f t="shared" si="521"/>
        <v>2019</v>
      </c>
      <c r="T4731" t="s">
        <v>12</v>
      </c>
      <c r="U4731">
        <v>1</v>
      </c>
      <c r="V4731" t="s">
        <v>7657</v>
      </c>
      <c r="W4731">
        <f>VLOOKUP(Q4731,'PBT Tag Rates'!$B$5:$E$44,4,FALSE)</f>
        <v>0.96152300000000002</v>
      </c>
      <c r="X4731">
        <v>1</v>
      </c>
      <c r="Y4731" s="14">
        <f>IFERROR(LOOKUP(H4731,{30,43,48,53,58,63,68,73,78,83,88,93,97},{42,47,52,57,62,67,72,77,82,87,92,99,100}),999)</f>
        <v>77</v>
      </c>
      <c r="Z4731" s="17">
        <f t="shared" si="522"/>
        <v>5.5555555555555554</v>
      </c>
      <c r="AA4731" s="17">
        <f t="shared" ref="AA4731:AA4794" si="523">Z4731*(1+$AA$4)</f>
        <v>5.5555555555555554</v>
      </c>
      <c r="AB4731" s="17">
        <f t="shared" ref="AB4731:AB4794" si="524">IF(D4731&lt;$D$3,AA4731/$AB$3,AA4731/$AB$4)</f>
        <v>11.658097686375321</v>
      </c>
      <c r="AC4731" s="17" t="s">
        <v>17655</v>
      </c>
    </row>
    <row r="4732" spans="1:29" x14ac:dyDescent="0.25">
      <c r="A4732" t="s">
        <v>3339</v>
      </c>
      <c r="B4732" s="165" t="s">
        <v>15650</v>
      </c>
      <c r="C4732" t="s">
        <v>170</v>
      </c>
      <c r="D4732" s="1">
        <v>45193</v>
      </c>
      <c r="E4732">
        <f t="shared" si="519"/>
        <v>18</v>
      </c>
      <c r="F4732" t="s">
        <v>6</v>
      </c>
      <c r="G4732">
        <v>770</v>
      </c>
      <c r="H4732">
        <f t="shared" si="518"/>
        <v>77</v>
      </c>
      <c r="I4732" t="s">
        <v>9</v>
      </c>
      <c r="J4732">
        <v>1</v>
      </c>
      <c r="K4732" t="s">
        <v>15651</v>
      </c>
      <c r="L4732" t="s">
        <v>8</v>
      </c>
      <c r="M4732" t="s">
        <v>6</v>
      </c>
      <c r="N4732" t="str">
        <f t="shared" si="520"/>
        <v>M</v>
      </c>
      <c r="O4732" t="s">
        <v>177</v>
      </c>
      <c r="P4732" t="s">
        <v>698</v>
      </c>
      <c r="Q4732" t="s">
        <v>15</v>
      </c>
      <c r="R4732">
        <v>5</v>
      </c>
      <c r="S4732">
        <f t="shared" si="521"/>
        <v>2018</v>
      </c>
      <c r="T4732" t="s">
        <v>12</v>
      </c>
      <c r="U4732">
        <v>1</v>
      </c>
      <c r="V4732" t="s">
        <v>3951</v>
      </c>
      <c r="W4732">
        <f>VLOOKUP(Q4732,'PBT Tag Rates'!$B$5:$E$44,4,FALSE)</f>
        <v>0.80551598400000002</v>
      </c>
      <c r="X4732">
        <v>1</v>
      </c>
      <c r="Y4732" s="14">
        <f>IFERROR(LOOKUP(H4732,{30,43,48,53,58,63,68,73,78,83,88,93,97},{42,47,52,57,62,67,72,77,82,87,92,99,100}),999)</f>
        <v>77</v>
      </c>
      <c r="Z4732" s="17">
        <f t="shared" si="522"/>
        <v>5.5555555555555554</v>
      </c>
      <c r="AA4732" s="17">
        <f t="shared" si="523"/>
        <v>5.5555555555555554</v>
      </c>
      <c r="AB4732" s="17">
        <f t="shared" si="524"/>
        <v>11.658097686375321</v>
      </c>
      <c r="AC4732" s="17" t="s">
        <v>17655</v>
      </c>
    </row>
    <row r="4733" spans="1:29" x14ac:dyDescent="0.25">
      <c r="A4733" t="s">
        <v>3339</v>
      </c>
      <c r="B4733" s="165" t="s">
        <v>15652</v>
      </c>
      <c r="C4733" t="s">
        <v>15653</v>
      </c>
      <c r="D4733" s="1">
        <v>45193</v>
      </c>
      <c r="E4733">
        <f t="shared" si="519"/>
        <v>18</v>
      </c>
      <c r="F4733" t="s">
        <v>6</v>
      </c>
      <c r="G4733">
        <v>690</v>
      </c>
      <c r="H4733">
        <f t="shared" si="518"/>
        <v>69</v>
      </c>
      <c r="I4733" t="s">
        <v>7</v>
      </c>
      <c r="J4733" t="s">
        <v>8</v>
      </c>
      <c r="K4733" t="s">
        <v>8</v>
      </c>
      <c r="L4733" t="s">
        <v>8</v>
      </c>
      <c r="M4733" t="s">
        <v>6</v>
      </c>
      <c r="N4733" t="str">
        <f t="shared" si="520"/>
        <v>M</v>
      </c>
      <c r="O4733" t="s">
        <v>8</v>
      </c>
      <c r="P4733" t="s">
        <v>8</v>
      </c>
      <c r="Q4733" t="s">
        <v>11</v>
      </c>
      <c r="R4733" t="s">
        <v>8</v>
      </c>
      <c r="S4733" t="str">
        <f t="shared" si="521"/>
        <v>U</v>
      </c>
      <c r="T4733" t="s">
        <v>12</v>
      </c>
      <c r="U4733">
        <v>1</v>
      </c>
      <c r="V4733" t="s">
        <v>11</v>
      </c>
      <c r="W4733" t="e">
        <f>VLOOKUP(Q4733,'PBT Tag Rates'!$B$5:$E$44,4,FALSE)</f>
        <v>#N/A</v>
      </c>
      <c r="X4733">
        <v>1</v>
      </c>
      <c r="Y4733" s="14">
        <f>IFERROR(LOOKUP(H4733,{30,43,48,53,58,63,68,73,78,83,88,93,97},{42,47,52,57,62,67,72,77,82,87,92,99,100}),999)</f>
        <v>72</v>
      </c>
      <c r="Z4733" s="17">
        <f t="shared" si="522"/>
        <v>5.5555555555555554</v>
      </c>
      <c r="AA4733" s="17">
        <f t="shared" si="523"/>
        <v>5.5555555555555554</v>
      </c>
      <c r="AB4733" s="17">
        <f t="shared" si="524"/>
        <v>11.658097686375321</v>
      </c>
      <c r="AC4733" s="17" t="s">
        <v>17654</v>
      </c>
    </row>
    <row r="4734" spans="1:29" x14ac:dyDescent="0.25">
      <c r="A4734" t="s">
        <v>3339</v>
      </c>
      <c r="B4734" s="165" t="s">
        <v>15654</v>
      </c>
      <c r="C4734" t="s">
        <v>15655</v>
      </c>
      <c r="D4734" s="1">
        <v>45193</v>
      </c>
      <c r="E4734">
        <f t="shared" si="519"/>
        <v>18</v>
      </c>
      <c r="F4734" t="s">
        <v>14</v>
      </c>
      <c r="G4734">
        <v>710</v>
      </c>
      <c r="H4734">
        <f t="shared" si="518"/>
        <v>71</v>
      </c>
      <c r="I4734" t="s">
        <v>7</v>
      </c>
      <c r="J4734" t="s">
        <v>8</v>
      </c>
      <c r="K4734" t="s">
        <v>8</v>
      </c>
      <c r="L4734" t="s">
        <v>8</v>
      </c>
      <c r="M4734" t="s">
        <v>14</v>
      </c>
      <c r="N4734" t="str">
        <f t="shared" si="520"/>
        <v>F</v>
      </c>
      <c r="O4734" t="s">
        <v>13884</v>
      </c>
      <c r="P4734" t="s">
        <v>13885</v>
      </c>
      <c r="Q4734" t="s">
        <v>221</v>
      </c>
      <c r="R4734">
        <v>4</v>
      </c>
      <c r="S4734">
        <f t="shared" si="521"/>
        <v>2019</v>
      </c>
      <c r="T4734" t="s">
        <v>12</v>
      </c>
      <c r="U4734">
        <v>1</v>
      </c>
      <c r="V4734" t="s">
        <v>3653</v>
      </c>
      <c r="W4734">
        <f>VLOOKUP(Q4734,'PBT Tag Rates'!$B$5:$E$44,4,FALSE)</f>
        <v>0.95971980899999998</v>
      </c>
      <c r="X4734">
        <v>1</v>
      </c>
      <c r="Y4734" s="14">
        <f>IFERROR(LOOKUP(H4734,{30,43,48,53,58,63,68,73,78,83,88,93,97},{42,47,52,57,62,67,72,77,82,87,92,99,100}),999)</f>
        <v>72</v>
      </c>
      <c r="Z4734" s="17">
        <f t="shared" si="522"/>
        <v>5.5555555555555554</v>
      </c>
      <c r="AA4734" s="17">
        <f t="shared" si="523"/>
        <v>5.5555555555555554</v>
      </c>
      <c r="AB4734" s="17">
        <f t="shared" si="524"/>
        <v>11.658097686375321</v>
      </c>
      <c r="AC4734" s="17" t="s">
        <v>17655</v>
      </c>
    </row>
    <row r="4735" spans="1:29" x14ac:dyDescent="0.25">
      <c r="A4735" t="s">
        <v>3339</v>
      </c>
      <c r="B4735" s="165" t="s">
        <v>15656</v>
      </c>
      <c r="C4735" t="s">
        <v>15657</v>
      </c>
      <c r="D4735" s="1">
        <v>45193</v>
      </c>
      <c r="E4735">
        <f t="shared" si="519"/>
        <v>18</v>
      </c>
      <c r="F4735" t="s">
        <v>6</v>
      </c>
      <c r="G4735">
        <v>570</v>
      </c>
      <c r="H4735">
        <f t="shared" si="518"/>
        <v>57</v>
      </c>
      <c r="I4735" t="s">
        <v>9</v>
      </c>
      <c r="J4735">
        <v>1</v>
      </c>
      <c r="K4735" t="s">
        <v>8</v>
      </c>
      <c r="L4735" t="s">
        <v>8</v>
      </c>
      <c r="M4735" t="s">
        <v>6</v>
      </c>
      <c r="N4735" t="str">
        <f t="shared" si="520"/>
        <v>M</v>
      </c>
      <c r="O4735" t="s">
        <v>2370</v>
      </c>
      <c r="P4735" t="s">
        <v>2371</v>
      </c>
      <c r="Q4735" t="s">
        <v>918</v>
      </c>
      <c r="R4735">
        <v>3</v>
      </c>
      <c r="S4735">
        <f t="shared" si="521"/>
        <v>2020</v>
      </c>
      <c r="T4735" t="s">
        <v>12</v>
      </c>
      <c r="U4735">
        <v>0.999999999999995</v>
      </c>
      <c r="V4735" t="s">
        <v>3346</v>
      </c>
      <c r="W4735">
        <f>VLOOKUP(Q4735,'PBT Tag Rates'!$B$5:$E$44,4,FALSE)</f>
        <v>0.98961045999999997</v>
      </c>
      <c r="X4735">
        <v>1</v>
      </c>
      <c r="Y4735" s="14">
        <f>IFERROR(LOOKUP(H4735,{30,43,48,53,58,63,68,73,78,83,88,93,97},{42,47,52,57,62,67,72,77,82,87,92,99,100}),999)</f>
        <v>57</v>
      </c>
      <c r="Z4735" s="17">
        <f t="shared" si="522"/>
        <v>5.5555555555555554</v>
      </c>
      <c r="AA4735" s="17">
        <f t="shared" si="523"/>
        <v>5.5555555555555554</v>
      </c>
      <c r="AB4735" s="17">
        <f t="shared" si="524"/>
        <v>11.658097686375321</v>
      </c>
      <c r="AC4735" s="17" t="s">
        <v>17654</v>
      </c>
    </row>
    <row r="4736" spans="1:29" x14ac:dyDescent="0.25">
      <c r="A4736" t="s">
        <v>3339</v>
      </c>
      <c r="B4736" s="165" t="s">
        <v>15658</v>
      </c>
      <c r="C4736" t="s">
        <v>15659</v>
      </c>
      <c r="D4736" s="1">
        <v>45193</v>
      </c>
      <c r="E4736">
        <f t="shared" si="519"/>
        <v>18</v>
      </c>
      <c r="F4736" t="s">
        <v>6</v>
      </c>
      <c r="G4736">
        <v>420</v>
      </c>
      <c r="H4736">
        <f t="shared" si="518"/>
        <v>42</v>
      </c>
      <c r="I4736" t="s">
        <v>7</v>
      </c>
      <c r="J4736" t="s">
        <v>8</v>
      </c>
      <c r="K4736" t="s">
        <v>8</v>
      </c>
      <c r="L4736" t="s">
        <v>8</v>
      </c>
      <c r="M4736" t="s">
        <v>6</v>
      </c>
      <c r="N4736" t="str">
        <f t="shared" si="520"/>
        <v>M</v>
      </c>
      <c r="O4736" t="s">
        <v>9322</v>
      </c>
      <c r="P4736" t="s">
        <v>9323</v>
      </c>
      <c r="Q4736" t="s">
        <v>3820</v>
      </c>
      <c r="R4736">
        <v>2</v>
      </c>
      <c r="S4736">
        <f t="shared" si="521"/>
        <v>2021</v>
      </c>
      <c r="T4736" t="s">
        <v>12</v>
      </c>
      <c r="U4736">
        <v>0.999999999999999</v>
      </c>
      <c r="V4736" t="s">
        <v>3396</v>
      </c>
      <c r="W4736">
        <f>VLOOKUP(Q4736,'PBT Tag Rates'!$B$5:$E$44,4,FALSE)</f>
        <v>0.98140000000000005</v>
      </c>
      <c r="X4736">
        <v>1</v>
      </c>
      <c r="Y4736" s="14">
        <f>IFERROR(LOOKUP(H4736,{30,43,48,53,58,63,68,73,78,83,88,93,97},{42,47,52,57,62,67,72,77,82,87,92,99,100}),999)</f>
        <v>42</v>
      </c>
      <c r="Z4736" s="17">
        <f t="shared" si="522"/>
        <v>5.5555555555555554</v>
      </c>
      <c r="AA4736" s="17">
        <f t="shared" si="523"/>
        <v>5.5555555555555554</v>
      </c>
      <c r="AB4736" s="17">
        <f t="shared" si="524"/>
        <v>11.658097686375321</v>
      </c>
      <c r="AC4736" s="17" t="s">
        <v>17655</v>
      </c>
    </row>
    <row r="4737" spans="1:29" x14ac:dyDescent="0.25">
      <c r="A4737" t="s">
        <v>3339</v>
      </c>
      <c r="B4737" s="165" t="s">
        <v>15660</v>
      </c>
      <c r="C4737" t="s">
        <v>15661</v>
      </c>
      <c r="D4737" s="1">
        <v>45193</v>
      </c>
      <c r="E4737">
        <f t="shared" si="519"/>
        <v>18</v>
      </c>
      <c r="F4737" t="s">
        <v>14</v>
      </c>
      <c r="G4737">
        <v>740</v>
      </c>
      <c r="H4737">
        <f t="shared" si="518"/>
        <v>74</v>
      </c>
      <c r="I4737" t="s">
        <v>7</v>
      </c>
      <c r="J4737" t="s">
        <v>8</v>
      </c>
      <c r="K4737" t="s">
        <v>8</v>
      </c>
      <c r="L4737" t="s">
        <v>8</v>
      </c>
      <c r="M4737" t="s">
        <v>14</v>
      </c>
      <c r="N4737" t="str">
        <f t="shared" si="520"/>
        <v>F</v>
      </c>
      <c r="O4737" t="s">
        <v>1882</v>
      </c>
      <c r="P4737" t="s">
        <v>1883</v>
      </c>
      <c r="Q4737" t="s">
        <v>221</v>
      </c>
      <c r="R4737">
        <v>4</v>
      </c>
      <c r="S4737">
        <f t="shared" si="521"/>
        <v>2019</v>
      </c>
      <c r="T4737" t="s">
        <v>12</v>
      </c>
      <c r="U4737">
        <v>0.999999999999999</v>
      </c>
      <c r="V4737" t="s">
        <v>3396</v>
      </c>
      <c r="W4737">
        <f>VLOOKUP(Q4737,'PBT Tag Rates'!$B$5:$E$44,4,FALSE)</f>
        <v>0.95971980899999998</v>
      </c>
      <c r="X4737">
        <v>1</v>
      </c>
      <c r="Y4737" s="14">
        <f>IFERROR(LOOKUP(H4737,{30,43,48,53,58,63,68,73,78,83,88,93,97},{42,47,52,57,62,67,72,77,82,87,92,99,100}),999)</f>
        <v>77</v>
      </c>
      <c r="Z4737" s="17">
        <f t="shared" si="522"/>
        <v>5.5555555555555554</v>
      </c>
      <c r="AA4737" s="17">
        <f t="shared" si="523"/>
        <v>5.5555555555555554</v>
      </c>
      <c r="AB4737" s="17">
        <f t="shared" si="524"/>
        <v>11.658097686375321</v>
      </c>
      <c r="AC4737" s="17" t="s">
        <v>17655</v>
      </c>
    </row>
    <row r="4738" spans="1:29" x14ac:dyDescent="0.25">
      <c r="A4738" t="s">
        <v>3339</v>
      </c>
      <c r="B4738" s="165" t="s">
        <v>15662</v>
      </c>
      <c r="C4738" t="s">
        <v>15663</v>
      </c>
      <c r="D4738" s="1">
        <v>45193</v>
      </c>
      <c r="E4738">
        <f t="shared" si="519"/>
        <v>18</v>
      </c>
      <c r="F4738" t="s">
        <v>14</v>
      </c>
      <c r="G4738">
        <v>750</v>
      </c>
      <c r="H4738">
        <f t="shared" si="518"/>
        <v>75</v>
      </c>
      <c r="I4738" t="s">
        <v>7</v>
      </c>
      <c r="J4738" t="s">
        <v>8</v>
      </c>
      <c r="K4738" t="s">
        <v>8</v>
      </c>
      <c r="L4738" t="s">
        <v>8</v>
      </c>
      <c r="M4738" t="s">
        <v>14</v>
      </c>
      <c r="N4738" t="str">
        <f t="shared" si="520"/>
        <v>F</v>
      </c>
      <c r="O4738" t="s">
        <v>8</v>
      </c>
      <c r="P4738" t="s">
        <v>8</v>
      </c>
      <c r="Q4738" t="s">
        <v>11</v>
      </c>
      <c r="R4738" t="s">
        <v>8</v>
      </c>
      <c r="S4738" t="str">
        <f t="shared" si="521"/>
        <v>U</v>
      </c>
      <c r="T4738" t="s">
        <v>12</v>
      </c>
      <c r="U4738">
        <v>1</v>
      </c>
      <c r="V4738" t="s">
        <v>11</v>
      </c>
      <c r="W4738" t="e">
        <f>VLOOKUP(Q4738,'PBT Tag Rates'!$B$5:$E$44,4,FALSE)</f>
        <v>#N/A</v>
      </c>
      <c r="X4738">
        <v>1</v>
      </c>
      <c r="Y4738" s="14">
        <f>IFERROR(LOOKUP(H4738,{30,43,48,53,58,63,68,73,78,83,88,93,97},{42,47,52,57,62,67,72,77,82,87,92,99,100}),999)</f>
        <v>77</v>
      </c>
      <c r="Z4738" s="17">
        <f t="shared" si="522"/>
        <v>5.5555555555555554</v>
      </c>
      <c r="AA4738" s="17">
        <f t="shared" si="523"/>
        <v>5.5555555555555554</v>
      </c>
      <c r="AB4738" s="17">
        <f t="shared" si="524"/>
        <v>11.658097686375321</v>
      </c>
      <c r="AC4738" s="17" t="s">
        <v>17654</v>
      </c>
    </row>
    <row r="4739" spans="1:29" x14ac:dyDescent="0.25">
      <c r="A4739" t="s">
        <v>3339</v>
      </c>
      <c r="B4739" s="165" t="s">
        <v>15664</v>
      </c>
      <c r="C4739" t="s">
        <v>15665</v>
      </c>
      <c r="D4739" s="1">
        <v>45193</v>
      </c>
      <c r="E4739">
        <f t="shared" si="519"/>
        <v>18</v>
      </c>
      <c r="F4739" t="s">
        <v>14</v>
      </c>
      <c r="G4739">
        <v>710</v>
      </c>
      <c r="H4739">
        <f t="shared" si="518"/>
        <v>71</v>
      </c>
      <c r="I4739" t="s">
        <v>7</v>
      </c>
      <c r="J4739" t="s">
        <v>8</v>
      </c>
      <c r="K4739" t="s">
        <v>8</v>
      </c>
      <c r="L4739" t="s">
        <v>8</v>
      </c>
      <c r="M4739" t="s">
        <v>14</v>
      </c>
      <c r="N4739" t="str">
        <f t="shared" si="520"/>
        <v>F</v>
      </c>
      <c r="O4739" t="s">
        <v>1358</v>
      </c>
      <c r="P4739" t="s">
        <v>1359</v>
      </c>
      <c r="Q4739" t="s">
        <v>221</v>
      </c>
      <c r="R4739">
        <v>4</v>
      </c>
      <c r="S4739">
        <f t="shared" si="521"/>
        <v>2019</v>
      </c>
      <c r="T4739" t="s">
        <v>12</v>
      </c>
      <c r="U4739">
        <v>0.999999999999998</v>
      </c>
      <c r="V4739" t="s">
        <v>3396</v>
      </c>
      <c r="W4739">
        <f>VLOOKUP(Q4739,'PBT Tag Rates'!$B$5:$E$44,4,FALSE)</f>
        <v>0.95971980899999998</v>
      </c>
      <c r="X4739">
        <v>1</v>
      </c>
      <c r="Y4739" s="14">
        <f>IFERROR(LOOKUP(H4739,{30,43,48,53,58,63,68,73,78,83,88,93,97},{42,47,52,57,62,67,72,77,82,87,92,99,100}),999)</f>
        <v>72</v>
      </c>
      <c r="Z4739" s="17">
        <f t="shared" si="522"/>
        <v>5.5555555555555554</v>
      </c>
      <c r="AA4739" s="17">
        <f t="shared" si="523"/>
        <v>5.5555555555555554</v>
      </c>
      <c r="AB4739" s="17">
        <f t="shared" si="524"/>
        <v>11.658097686375321</v>
      </c>
      <c r="AC4739" s="17" t="s">
        <v>17655</v>
      </c>
    </row>
    <row r="4740" spans="1:29" x14ac:dyDescent="0.25">
      <c r="A4740" t="s">
        <v>3339</v>
      </c>
      <c r="B4740" s="165" t="s">
        <v>15666</v>
      </c>
      <c r="C4740" t="s">
        <v>15667</v>
      </c>
      <c r="D4740" s="1">
        <v>45193</v>
      </c>
      <c r="E4740">
        <f t="shared" si="519"/>
        <v>18</v>
      </c>
      <c r="F4740" t="s">
        <v>6</v>
      </c>
      <c r="G4740">
        <v>560</v>
      </c>
      <c r="H4740">
        <f t="shared" si="518"/>
        <v>56</v>
      </c>
      <c r="I4740" t="s">
        <v>9</v>
      </c>
      <c r="J4740">
        <v>1</v>
      </c>
      <c r="K4740" t="s">
        <v>8</v>
      </c>
      <c r="L4740" t="s">
        <v>8</v>
      </c>
      <c r="M4740" t="s">
        <v>6</v>
      </c>
      <c r="N4740" t="str">
        <f t="shared" si="520"/>
        <v>M</v>
      </c>
      <c r="O4740" t="s">
        <v>2745</v>
      </c>
      <c r="P4740" t="s">
        <v>2746</v>
      </c>
      <c r="Q4740" t="s">
        <v>918</v>
      </c>
      <c r="R4740">
        <v>3</v>
      </c>
      <c r="S4740">
        <f t="shared" si="521"/>
        <v>2020</v>
      </c>
      <c r="T4740" t="s">
        <v>12</v>
      </c>
      <c r="U4740">
        <v>1</v>
      </c>
      <c r="V4740" t="s">
        <v>3396</v>
      </c>
      <c r="W4740">
        <f>VLOOKUP(Q4740,'PBT Tag Rates'!$B$5:$E$44,4,FALSE)</f>
        <v>0.98961045999999997</v>
      </c>
      <c r="X4740">
        <v>1</v>
      </c>
      <c r="Y4740" s="14">
        <f>IFERROR(LOOKUP(H4740,{30,43,48,53,58,63,68,73,78,83,88,93,97},{42,47,52,57,62,67,72,77,82,87,92,99,100}),999)</f>
        <v>57</v>
      </c>
      <c r="Z4740" s="17">
        <f t="shared" si="522"/>
        <v>5.5555555555555554</v>
      </c>
      <c r="AA4740" s="17">
        <f t="shared" si="523"/>
        <v>5.5555555555555554</v>
      </c>
      <c r="AB4740" s="17">
        <f t="shared" si="524"/>
        <v>11.658097686375321</v>
      </c>
      <c r="AC4740" s="17" t="s">
        <v>17655</v>
      </c>
    </row>
    <row r="4741" spans="1:29" x14ac:dyDescent="0.25">
      <c r="A4741" t="s">
        <v>3339</v>
      </c>
      <c r="B4741" s="165" t="s">
        <v>15668</v>
      </c>
      <c r="C4741" t="s">
        <v>15669</v>
      </c>
      <c r="D4741" s="1">
        <v>45193</v>
      </c>
      <c r="E4741">
        <f t="shared" si="519"/>
        <v>18</v>
      </c>
      <c r="F4741" t="s">
        <v>6</v>
      </c>
      <c r="G4741">
        <v>390</v>
      </c>
      <c r="H4741">
        <f t="shared" si="518"/>
        <v>39</v>
      </c>
      <c r="I4741" t="s">
        <v>7</v>
      </c>
      <c r="J4741" t="s">
        <v>8</v>
      </c>
      <c r="K4741" t="s">
        <v>8</v>
      </c>
      <c r="L4741" t="s">
        <v>8</v>
      </c>
      <c r="M4741" t="s">
        <v>6</v>
      </c>
      <c r="N4741" t="str">
        <f t="shared" si="520"/>
        <v>M</v>
      </c>
      <c r="O4741" t="s">
        <v>8</v>
      </c>
      <c r="P4741" t="s">
        <v>8</v>
      </c>
      <c r="Q4741" t="s">
        <v>11</v>
      </c>
      <c r="R4741" t="s">
        <v>8</v>
      </c>
      <c r="S4741" t="str">
        <f t="shared" si="521"/>
        <v>U</v>
      </c>
      <c r="T4741" t="s">
        <v>12</v>
      </c>
      <c r="U4741">
        <v>0.999999999999996</v>
      </c>
      <c r="V4741" t="s">
        <v>11</v>
      </c>
      <c r="W4741" t="e">
        <f>VLOOKUP(Q4741,'PBT Tag Rates'!$B$5:$E$44,4,FALSE)</f>
        <v>#N/A</v>
      </c>
      <c r="X4741">
        <v>1</v>
      </c>
      <c r="Y4741" s="14">
        <f>IFERROR(LOOKUP(H4741,{30,43,48,53,58,63,68,73,78,83,88,93,97},{42,47,52,57,62,67,72,77,82,87,92,99,100}),999)</f>
        <v>42</v>
      </c>
      <c r="Z4741" s="17">
        <f t="shared" si="522"/>
        <v>5.5555555555555554</v>
      </c>
      <c r="AA4741" s="17">
        <f t="shared" si="523"/>
        <v>5.5555555555555554</v>
      </c>
      <c r="AB4741" s="17">
        <f t="shared" si="524"/>
        <v>11.658097686375321</v>
      </c>
      <c r="AC4741" s="17" t="s">
        <v>17654</v>
      </c>
    </row>
    <row r="4742" spans="1:29" x14ac:dyDescent="0.25">
      <c r="A4742" t="s">
        <v>3339</v>
      </c>
      <c r="B4742" s="165" t="s">
        <v>15670</v>
      </c>
      <c r="C4742" t="s">
        <v>171</v>
      </c>
      <c r="D4742" s="1">
        <v>45193</v>
      </c>
      <c r="E4742">
        <f t="shared" si="519"/>
        <v>18</v>
      </c>
      <c r="F4742" t="s">
        <v>6</v>
      </c>
      <c r="G4742">
        <v>720</v>
      </c>
      <c r="H4742">
        <f t="shared" si="518"/>
        <v>72</v>
      </c>
      <c r="I4742" t="s">
        <v>7</v>
      </c>
      <c r="J4742" t="s">
        <v>8</v>
      </c>
      <c r="K4742" t="s">
        <v>15671</v>
      </c>
      <c r="L4742" t="s">
        <v>8</v>
      </c>
      <c r="M4742" t="s">
        <v>6</v>
      </c>
      <c r="N4742" t="str">
        <f t="shared" si="520"/>
        <v>M</v>
      </c>
      <c r="O4742" t="s">
        <v>2226</v>
      </c>
      <c r="P4742" t="s">
        <v>2227</v>
      </c>
      <c r="Q4742" t="s">
        <v>221</v>
      </c>
      <c r="R4742">
        <v>4</v>
      </c>
      <c r="S4742">
        <f t="shared" si="521"/>
        <v>2019</v>
      </c>
      <c r="T4742" t="s">
        <v>12</v>
      </c>
      <c r="U4742">
        <v>1</v>
      </c>
      <c r="V4742" t="s">
        <v>3346</v>
      </c>
      <c r="W4742">
        <f>VLOOKUP(Q4742,'PBT Tag Rates'!$B$5:$E$44,4,FALSE)</f>
        <v>0.95971980899999998</v>
      </c>
      <c r="X4742">
        <v>1</v>
      </c>
      <c r="Y4742" s="14">
        <f>IFERROR(LOOKUP(H4742,{30,43,48,53,58,63,68,73,78,83,88,93,97},{42,47,52,57,62,67,72,77,82,87,92,99,100}),999)</f>
        <v>72</v>
      </c>
      <c r="Z4742" s="17">
        <f t="shared" si="522"/>
        <v>5.5555555555555554</v>
      </c>
      <c r="AA4742" s="17">
        <f t="shared" si="523"/>
        <v>5.5555555555555554</v>
      </c>
      <c r="AB4742" s="17">
        <f t="shared" si="524"/>
        <v>11.658097686375321</v>
      </c>
      <c r="AC4742" s="17" t="s">
        <v>17654</v>
      </c>
    </row>
    <row r="4743" spans="1:29" x14ac:dyDescent="0.25">
      <c r="A4743" t="s">
        <v>3339</v>
      </c>
      <c r="B4743" s="165" t="s">
        <v>15672</v>
      </c>
      <c r="C4743" t="s">
        <v>15673</v>
      </c>
      <c r="D4743" s="1">
        <v>45193</v>
      </c>
      <c r="E4743">
        <f t="shared" si="519"/>
        <v>18</v>
      </c>
      <c r="F4743" t="s">
        <v>14</v>
      </c>
      <c r="G4743">
        <v>730</v>
      </c>
      <c r="H4743">
        <f t="shared" si="518"/>
        <v>73</v>
      </c>
      <c r="I4743" t="s">
        <v>7</v>
      </c>
      <c r="J4743" t="s">
        <v>8</v>
      </c>
      <c r="K4743" t="s">
        <v>8</v>
      </c>
      <c r="L4743" t="s">
        <v>8</v>
      </c>
      <c r="M4743" t="s">
        <v>14</v>
      </c>
      <c r="N4743" t="str">
        <f t="shared" si="520"/>
        <v>F</v>
      </c>
      <c r="O4743" t="s">
        <v>2479</v>
      </c>
      <c r="P4743" t="s">
        <v>15674</v>
      </c>
      <c r="Q4743" t="s">
        <v>221</v>
      </c>
      <c r="R4743">
        <v>4</v>
      </c>
      <c r="S4743">
        <f t="shared" si="521"/>
        <v>2019</v>
      </c>
      <c r="T4743" t="s">
        <v>12</v>
      </c>
      <c r="U4743">
        <v>1</v>
      </c>
      <c r="V4743" t="s">
        <v>3386</v>
      </c>
      <c r="W4743">
        <f>VLOOKUP(Q4743,'PBT Tag Rates'!$B$5:$E$44,4,FALSE)</f>
        <v>0.95971980899999998</v>
      </c>
      <c r="X4743">
        <v>1</v>
      </c>
      <c r="Y4743" s="14">
        <f>IFERROR(LOOKUP(H4743,{30,43,48,53,58,63,68,73,78,83,88,93,97},{42,47,52,57,62,67,72,77,82,87,92,99,100}),999)</f>
        <v>77</v>
      </c>
      <c r="Z4743" s="17">
        <f t="shared" si="522"/>
        <v>5.5555555555555554</v>
      </c>
      <c r="AA4743" s="17">
        <f t="shared" si="523"/>
        <v>5.5555555555555554</v>
      </c>
      <c r="AB4743" s="17">
        <f t="shared" si="524"/>
        <v>11.658097686375321</v>
      </c>
      <c r="AC4743" s="17" t="s">
        <v>17654</v>
      </c>
    </row>
    <row r="4744" spans="1:29" x14ac:dyDescent="0.25">
      <c r="A4744" t="s">
        <v>3339</v>
      </c>
      <c r="B4744" s="165" t="s">
        <v>15675</v>
      </c>
      <c r="C4744" t="s">
        <v>15676</v>
      </c>
      <c r="D4744" s="1">
        <v>45193</v>
      </c>
      <c r="E4744">
        <f t="shared" si="519"/>
        <v>18</v>
      </c>
      <c r="F4744" t="s">
        <v>6</v>
      </c>
      <c r="G4744">
        <v>690</v>
      </c>
      <c r="H4744">
        <f t="shared" si="518"/>
        <v>69</v>
      </c>
      <c r="I4744" t="s">
        <v>7</v>
      </c>
      <c r="J4744" t="s">
        <v>8</v>
      </c>
      <c r="K4744" t="s">
        <v>8</v>
      </c>
      <c r="L4744" t="s">
        <v>8</v>
      </c>
      <c r="M4744" t="s">
        <v>6</v>
      </c>
      <c r="N4744" t="str">
        <f t="shared" si="520"/>
        <v>M</v>
      </c>
      <c r="O4744" t="s">
        <v>8</v>
      </c>
      <c r="P4744" t="s">
        <v>8</v>
      </c>
      <c r="Q4744" t="s">
        <v>11</v>
      </c>
      <c r="R4744" t="s">
        <v>8</v>
      </c>
      <c r="S4744" t="str">
        <f t="shared" si="521"/>
        <v>U</v>
      </c>
      <c r="T4744" t="s">
        <v>12</v>
      </c>
      <c r="U4744">
        <v>0.999999999999994</v>
      </c>
      <c r="V4744" t="s">
        <v>11</v>
      </c>
      <c r="W4744" t="e">
        <f>VLOOKUP(Q4744,'PBT Tag Rates'!$B$5:$E$44,4,FALSE)</f>
        <v>#N/A</v>
      </c>
      <c r="X4744">
        <v>1</v>
      </c>
      <c r="Y4744" s="14">
        <f>IFERROR(LOOKUP(H4744,{30,43,48,53,58,63,68,73,78,83,88,93,97},{42,47,52,57,62,67,72,77,82,87,92,99,100}),999)</f>
        <v>72</v>
      </c>
      <c r="Z4744" s="17">
        <f t="shared" si="522"/>
        <v>5.5555555555555554</v>
      </c>
      <c r="AA4744" s="17">
        <f t="shared" si="523"/>
        <v>5.5555555555555554</v>
      </c>
      <c r="AB4744" s="17">
        <f t="shared" si="524"/>
        <v>11.658097686375321</v>
      </c>
      <c r="AC4744" s="17" t="s">
        <v>17654</v>
      </c>
    </row>
    <row r="4745" spans="1:29" x14ac:dyDescent="0.25">
      <c r="A4745" t="s">
        <v>3339</v>
      </c>
      <c r="B4745" s="165" t="s">
        <v>15677</v>
      </c>
      <c r="C4745" t="s">
        <v>15678</v>
      </c>
      <c r="D4745" s="1">
        <v>45193</v>
      </c>
      <c r="E4745">
        <f t="shared" si="519"/>
        <v>18</v>
      </c>
      <c r="F4745" t="s">
        <v>14</v>
      </c>
      <c r="G4745">
        <v>760</v>
      </c>
      <c r="H4745">
        <f t="shared" si="518"/>
        <v>76</v>
      </c>
      <c r="I4745" t="s">
        <v>7</v>
      </c>
      <c r="J4745" t="s">
        <v>8</v>
      </c>
      <c r="K4745" t="s">
        <v>8</v>
      </c>
      <c r="L4745" t="s">
        <v>8</v>
      </c>
      <c r="M4745" t="s">
        <v>14</v>
      </c>
      <c r="N4745" t="str">
        <f t="shared" si="520"/>
        <v>F</v>
      </c>
      <c r="O4745" t="s">
        <v>15679</v>
      </c>
      <c r="P4745" t="s">
        <v>15680</v>
      </c>
      <c r="Q4745" t="s">
        <v>1575</v>
      </c>
      <c r="R4745">
        <v>4</v>
      </c>
      <c r="S4745">
        <f t="shared" si="521"/>
        <v>2019</v>
      </c>
      <c r="T4745" t="s">
        <v>12</v>
      </c>
      <c r="U4745">
        <v>1</v>
      </c>
      <c r="V4745" t="s">
        <v>9534</v>
      </c>
      <c r="W4745">
        <f>VLOOKUP(Q4745,'PBT Tag Rates'!$B$5:$E$44,4,FALSE)</f>
        <v>0.96016800000000002</v>
      </c>
      <c r="X4745">
        <v>1</v>
      </c>
      <c r="Y4745" s="14">
        <f>IFERROR(LOOKUP(H4745,{30,43,48,53,58,63,68,73,78,83,88,93,97},{42,47,52,57,62,67,72,77,82,87,92,99,100}),999)</f>
        <v>77</v>
      </c>
      <c r="Z4745" s="17">
        <f t="shared" si="522"/>
        <v>5.5555555555555554</v>
      </c>
      <c r="AA4745" s="17">
        <f t="shared" si="523"/>
        <v>5.5555555555555554</v>
      </c>
      <c r="AB4745" s="17">
        <f t="shared" si="524"/>
        <v>11.658097686375321</v>
      </c>
      <c r="AC4745" s="17" t="s">
        <v>17655</v>
      </c>
    </row>
    <row r="4746" spans="1:29" x14ac:dyDescent="0.25">
      <c r="A4746" t="s">
        <v>3339</v>
      </c>
      <c r="B4746" s="165" t="s">
        <v>15681</v>
      </c>
      <c r="C4746" t="s">
        <v>15682</v>
      </c>
      <c r="D4746" s="1">
        <v>45193</v>
      </c>
      <c r="E4746">
        <f t="shared" si="519"/>
        <v>18</v>
      </c>
      <c r="F4746" t="s">
        <v>6</v>
      </c>
      <c r="G4746">
        <v>550</v>
      </c>
      <c r="H4746">
        <f t="shared" si="518"/>
        <v>55</v>
      </c>
      <c r="I4746" t="s">
        <v>7</v>
      </c>
      <c r="J4746" t="s">
        <v>8</v>
      </c>
      <c r="K4746" t="s">
        <v>8</v>
      </c>
      <c r="L4746" t="s">
        <v>8</v>
      </c>
      <c r="M4746" t="s">
        <v>6</v>
      </c>
      <c r="N4746" t="str">
        <f t="shared" si="520"/>
        <v>M</v>
      </c>
      <c r="O4746" t="s">
        <v>2594</v>
      </c>
      <c r="P4746" t="s">
        <v>2595</v>
      </c>
      <c r="Q4746" t="s">
        <v>2596</v>
      </c>
      <c r="R4746">
        <v>3</v>
      </c>
      <c r="S4746">
        <f t="shared" si="521"/>
        <v>2020</v>
      </c>
      <c r="T4746" t="s">
        <v>12</v>
      </c>
      <c r="U4746">
        <v>0.999999999999997</v>
      </c>
      <c r="V4746" t="s">
        <v>3079</v>
      </c>
      <c r="W4746">
        <f>VLOOKUP(Q4746,'PBT Tag Rates'!$B$5:$E$44,4,FALSE)</f>
        <v>0.98845608500000004</v>
      </c>
      <c r="X4746">
        <v>1</v>
      </c>
      <c r="Y4746" s="14">
        <f>IFERROR(LOOKUP(H4746,{30,43,48,53,58,63,68,73,78,83,88,93,97},{42,47,52,57,62,67,72,77,82,87,92,99,100}),999)</f>
        <v>57</v>
      </c>
      <c r="Z4746" s="17">
        <f t="shared" si="522"/>
        <v>5.5555555555555554</v>
      </c>
      <c r="AA4746" s="17">
        <f t="shared" si="523"/>
        <v>5.5555555555555554</v>
      </c>
      <c r="AB4746" s="17">
        <f t="shared" si="524"/>
        <v>11.658097686375321</v>
      </c>
      <c r="AC4746" s="17" t="s">
        <v>17654</v>
      </c>
    </row>
    <row r="4747" spans="1:29" x14ac:dyDescent="0.25">
      <c r="A4747" t="s">
        <v>3339</v>
      </c>
      <c r="B4747" s="165" t="s">
        <v>15683</v>
      </c>
      <c r="C4747" t="s">
        <v>15684</v>
      </c>
      <c r="D4747" s="1">
        <v>45193</v>
      </c>
      <c r="E4747">
        <f t="shared" si="519"/>
        <v>18</v>
      </c>
      <c r="F4747" t="s">
        <v>6</v>
      </c>
      <c r="G4747">
        <v>340</v>
      </c>
      <c r="H4747">
        <f t="shared" si="518"/>
        <v>34</v>
      </c>
      <c r="I4747" t="s">
        <v>9</v>
      </c>
      <c r="J4747">
        <v>1</v>
      </c>
      <c r="K4747" t="s">
        <v>8</v>
      </c>
      <c r="L4747" t="s">
        <v>8</v>
      </c>
      <c r="M4747" t="s">
        <v>6</v>
      </c>
      <c r="N4747" t="str">
        <f t="shared" si="520"/>
        <v>M</v>
      </c>
      <c r="O4747" t="s">
        <v>15685</v>
      </c>
      <c r="P4747" t="s">
        <v>15686</v>
      </c>
      <c r="Q4747" t="s">
        <v>3820</v>
      </c>
      <c r="R4747">
        <v>2</v>
      </c>
      <c r="S4747">
        <f t="shared" si="521"/>
        <v>2021</v>
      </c>
      <c r="T4747" t="s">
        <v>12</v>
      </c>
      <c r="U4747">
        <v>1</v>
      </c>
      <c r="V4747" t="s">
        <v>3951</v>
      </c>
      <c r="W4747">
        <f>VLOOKUP(Q4747,'PBT Tag Rates'!$B$5:$E$44,4,FALSE)</f>
        <v>0.98140000000000005</v>
      </c>
      <c r="X4747">
        <v>1</v>
      </c>
      <c r="Y4747" s="14">
        <f>IFERROR(LOOKUP(H4747,{30,43,48,53,58,63,68,73,78,83,88,93,97},{42,47,52,57,62,67,72,77,82,87,92,99,100}),999)</f>
        <v>42</v>
      </c>
      <c r="Z4747" s="17">
        <f t="shared" si="522"/>
        <v>5.5555555555555554</v>
      </c>
      <c r="AA4747" s="17">
        <f t="shared" si="523"/>
        <v>5.5555555555555554</v>
      </c>
      <c r="AB4747" s="17">
        <f t="shared" si="524"/>
        <v>11.658097686375321</v>
      </c>
      <c r="AC4747" s="17" t="s">
        <v>17655</v>
      </c>
    </row>
    <row r="4748" spans="1:29" x14ac:dyDescent="0.25">
      <c r="A4748" t="s">
        <v>3339</v>
      </c>
      <c r="B4748" s="165" t="s">
        <v>15687</v>
      </c>
      <c r="C4748" t="s">
        <v>15688</v>
      </c>
      <c r="D4748" s="1">
        <v>45193</v>
      </c>
      <c r="E4748">
        <f t="shared" si="519"/>
        <v>18</v>
      </c>
      <c r="F4748" t="s">
        <v>6</v>
      </c>
      <c r="G4748">
        <v>780</v>
      </c>
      <c r="H4748">
        <f t="shared" si="518"/>
        <v>78</v>
      </c>
      <c r="I4748" t="s">
        <v>9</v>
      </c>
      <c r="J4748">
        <v>1</v>
      </c>
      <c r="K4748" t="s">
        <v>15689</v>
      </c>
      <c r="L4748" t="s">
        <v>8</v>
      </c>
      <c r="M4748" t="s">
        <v>6</v>
      </c>
      <c r="N4748" t="str">
        <f t="shared" si="520"/>
        <v>M</v>
      </c>
      <c r="O4748" t="s">
        <v>15690</v>
      </c>
      <c r="P4748" t="s">
        <v>15691</v>
      </c>
      <c r="Q4748" t="s">
        <v>185</v>
      </c>
      <c r="R4748">
        <v>5</v>
      </c>
      <c r="S4748">
        <f t="shared" si="521"/>
        <v>2018</v>
      </c>
      <c r="T4748" t="s">
        <v>12</v>
      </c>
      <c r="U4748">
        <v>1</v>
      </c>
      <c r="V4748" t="s">
        <v>10019</v>
      </c>
      <c r="W4748">
        <f>VLOOKUP(Q4748,'PBT Tag Rates'!$B$5:$E$44,4,FALSE)</f>
        <v>0.95730000000000004</v>
      </c>
      <c r="X4748">
        <v>1</v>
      </c>
      <c r="Y4748" s="14">
        <f>IFERROR(LOOKUP(H4748,{30,43,48,53,58,63,68,73,78,83,88,93,97},{42,47,52,57,62,67,72,77,82,87,92,99,100}),999)</f>
        <v>82</v>
      </c>
      <c r="Z4748" s="17">
        <f t="shared" si="522"/>
        <v>5.5555555555555554</v>
      </c>
      <c r="AA4748" s="17">
        <f t="shared" si="523"/>
        <v>5.5555555555555554</v>
      </c>
      <c r="AB4748" s="17">
        <f t="shared" si="524"/>
        <v>11.658097686375321</v>
      </c>
      <c r="AC4748" s="17" t="s">
        <v>17655</v>
      </c>
    </row>
    <row r="4749" spans="1:29" x14ac:dyDescent="0.25">
      <c r="A4749" t="s">
        <v>3339</v>
      </c>
      <c r="B4749" s="165" t="s">
        <v>15692</v>
      </c>
      <c r="C4749" t="s">
        <v>15693</v>
      </c>
      <c r="D4749" s="1">
        <v>45193</v>
      </c>
      <c r="E4749">
        <f t="shared" si="519"/>
        <v>18</v>
      </c>
      <c r="F4749" t="s">
        <v>14</v>
      </c>
      <c r="G4749">
        <v>690</v>
      </c>
      <c r="H4749">
        <f t="shared" si="518"/>
        <v>69</v>
      </c>
      <c r="I4749" t="s">
        <v>9</v>
      </c>
      <c r="J4749">
        <v>1</v>
      </c>
      <c r="K4749" t="s">
        <v>8</v>
      </c>
      <c r="L4749" t="s">
        <v>8</v>
      </c>
      <c r="M4749" t="s">
        <v>14</v>
      </c>
      <c r="N4749" t="str">
        <f t="shared" si="520"/>
        <v>F</v>
      </c>
      <c r="O4749" t="s">
        <v>4482</v>
      </c>
      <c r="P4749" t="s">
        <v>4483</v>
      </c>
      <c r="Q4749" t="s">
        <v>221</v>
      </c>
      <c r="R4749">
        <v>4</v>
      </c>
      <c r="S4749">
        <f t="shared" si="521"/>
        <v>2019</v>
      </c>
      <c r="T4749" t="s">
        <v>12</v>
      </c>
      <c r="U4749">
        <v>0.99999999999999301</v>
      </c>
      <c r="V4749" t="s">
        <v>3951</v>
      </c>
      <c r="W4749">
        <f>VLOOKUP(Q4749,'PBT Tag Rates'!$B$5:$E$44,4,FALSE)</f>
        <v>0.95971980899999998</v>
      </c>
      <c r="X4749">
        <v>1</v>
      </c>
      <c r="Y4749" s="14">
        <f>IFERROR(LOOKUP(H4749,{30,43,48,53,58,63,68,73,78,83,88,93,97},{42,47,52,57,62,67,72,77,82,87,92,99,100}),999)</f>
        <v>72</v>
      </c>
      <c r="Z4749" s="17">
        <f t="shared" si="522"/>
        <v>5.5555555555555554</v>
      </c>
      <c r="AA4749" s="17">
        <f t="shared" si="523"/>
        <v>5.5555555555555554</v>
      </c>
      <c r="AB4749" s="17">
        <f t="shared" si="524"/>
        <v>11.658097686375321</v>
      </c>
      <c r="AC4749" s="17" t="s">
        <v>17655</v>
      </c>
    </row>
    <row r="4750" spans="1:29" x14ac:dyDescent="0.25">
      <c r="A4750" t="s">
        <v>3339</v>
      </c>
      <c r="B4750" s="165" t="s">
        <v>15694</v>
      </c>
      <c r="C4750" t="s">
        <v>15695</v>
      </c>
      <c r="D4750" s="1">
        <v>45193</v>
      </c>
      <c r="E4750">
        <f t="shared" si="519"/>
        <v>18</v>
      </c>
      <c r="F4750" t="s">
        <v>6</v>
      </c>
      <c r="G4750">
        <v>770</v>
      </c>
      <c r="H4750">
        <f t="shared" si="518"/>
        <v>77</v>
      </c>
      <c r="I4750" t="s">
        <v>7</v>
      </c>
      <c r="J4750" t="s">
        <v>8</v>
      </c>
      <c r="K4750" t="s">
        <v>15696</v>
      </c>
      <c r="L4750" t="s">
        <v>8</v>
      </c>
      <c r="M4750" t="s">
        <v>6</v>
      </c>
      <c r="N4750" t="str">
        <f t="shared" si="520"/>
        <v>M</v>
      </c>
      <c r="O4750" t="s">
        <v>8</v>
      </c>
      <c r="P4750" t="s">
        <v>8</v>
      </c>
      <c r="Q4750" t="s">
        <v>11</v>
      </c>
      <c r="R4750" t="s">
        <v>8</v>
      </c>
      <c r="S4750" t="str">
        <f t="shared" si="521"/>
        <v>U</v>
      </c>
      <c r="T4750" t="s">
        <v>12</v>
      </c>
      <c r="U4750">
        <v>0.999999999999999</v>
      </c>
      <c r="V4750" t="s">
        <v>11</v>
      </c>
      <c r="W4750" t="e">
        <f>VLOOKUP(Q4750,'PBT Tag Rates'!$B$5:$E$44,4,FALSE)</f>
        <v>#N/A</v>
      </c>
      <c r="X4750">
        <v>1</v>
      </c>
      <c r="Y4750" s="14">
        <f>IFERROR(LOOKUP(H4750,{30,43,48,53,58,63,68,73,78,83,88,93,97},{42,47,52,57,62,67,72,77,82,87,92,99,100}),999)</f>
        <v>77</v>
      </c>
      <c r="Z4750" s="17">
        <f t="shared" si="522"/>
        <v>5.5555555555555554</v>
      </c>
      <c r="AA4750" s="17">
        <f t="shared" si="523"/>
        <v>5.5555555555555554</v>
      </c>
      <c r="AB4750" s="17">
        <f t="shared" si="524"/>
        <v>11.658097686375321</v>
      </c>
      <c r="AC4750" s="17" t="s">
        <v>17654</v>
      </c>
    </row>
    <row r="4751" spans="1:29" x14ac:dyDescent="0.25">
      <c r="A4751" t="s">
        <v>3339</v>
      </c>
      <c r="B4751" s="165" t="s">
        <v>15697</v>
      </c>
      <c r="C4751" t="s">
        <v>15698</v>
      </c>
      <c r="D4751" s="1">
        <v>45193</v>
      </c>
      <c r="E4751">
        <f t="shared" si="519"/>
        <v>18</v>
      </c>
      <c r="F4751" t="s">
        <v>14</v>
      </c>
      <c r="G4751">
        <v>740</v>
      </c>
      <c r="H4751">
        <f t="shared" si="518"/>
        <v>74</v>
      </c>
      <c r="I4751" t="s">
        <v>9</v>
      </c>
      <c r="J4751">
        <v>1</v>
      </c>
      <c r="K4751" t="s">
        <v>8</v>
      </c>
      <c r="L4751" t="s">
        <v>8</v>
      </c>
      <c r="M4751" t="s">
        <v>14</v>
      </c>
      <c r="N4751" t="str">
        <f t="shared" si="520"/>
        <v>F</v>
      </c>
      <c r="O4751" t="s">
        <v>8</v>
      </c>
      <c r="P4751" t="s">
        <v>8</v>
      </c>
      <c r="Q4751" t="s">
        <v>11</v>
      </c>
      <c r="R4751" t="s">
        <v>8</v>
      </c>
      <c r="S4751" t="str">
        <f t="shared" si="521"/>
        <v>U</v>
      </c>
      <c r="T4751" t="s">
        <v>12</v>
      </c>
      <c r="U4751">
        <v>1</v>
      </c>
      <c r="V4751" t="s">
        <v>3100</v>
      </c>
      <c r="W4751" t="e">
        <f>VLOOKUP(Q4751,'PBT Tag Rates'!$B$5:$E$44,4,FALSE)</f>
        <v>#N/A</v>
      </c>
      <c r="X4751">
        <v>1</v>
      </c>
      <c r="Y4751" s="14">
        <f>IFERROR(LOOKUP(H4751,{30,43,48,53,58,63,68,73,78,83,88,93,97},{42,47,52,57,62,67,72,77,82,87,92,99,100}),999)</f>
        <v>77</v>
      </c>
      <c r="Z4751" s="17">
        <f t="shared" si="522"/>
        <v>5.5555555555555554</v>
      </c>
      <c r="AA4751" s="17">
        <f t="shared" si="523"/>
        <v>5.5555555555555554</v>
      </c>
      <c r="AB4751" s="17">
        <f t="shared" si="524"/>
        <v>11.658097686375321</v>
      </c>
      <c r="AC4751" s="17" t="s">
        <v>17654</v>
      </c>
    </row>
    <row r="4752" spans="1:29" x14ac:dyDescent="0.25">
      <c r="A4752" t="s">
        <v>3339</v>
      </c>
      <c r="B4752" s="165" t="s">
        <v>15699</v>
      </c>
      <c r="C4752" t="s">
        <v>15700</v>
      </c>
      <c r="D4752" s="1">
        <v>45193</v>
      </c>
      <c r="E4752">
        <f t="shared" si="519"/>
        <v>18</v>
      </c>
      <c r="F4752" t="s">
        <v>6</v>
      </c>
      <c r="G4752">
        <v>350</v>
      </c>
      <c r="H4752">
        <f t="shared" si="518"/>
        <v>35</v>
      </c>
      <c r="I4752" t="s">
        <v>9</v>
      </c>
      <c r="J4752">
        <v>1</v>
      </c>
      <c r="K4752" t="s">
        <v>8</v>
      </c>
      <c r="L4752" t="s">
        <v>8</v>
      </c>
      <c r="M4752" t="s">
        <v>6</v>
      </c>
      <c r="N4752" t="str">
        <f t="shared" si="520"/>
        <v>M</v>
      </c>
      <c r="O4752" t="s">
        <v>15701</v>
      </c>
      <c r="P4752" t="s">
        <v>15702</v>
      </c>
      <c r="Q4752" t="s">
        <v>3820</v>
      </c>
      <c r="R4752">
        <v>2</v>
      </c>
      <c r="S4752">
        <f t="shared" si="521"/>
        <v>2021</v>
      </c>
      <c r="T4752" t="s">
        <v>12</v>
      </c>
      <c r="U4752">
        <v>1</v>
      </c>
      <c r="V4752" t="s">
        <v>3951</v>
      </c>
      <c r="W4752">
        <f>VLOOKUP(Q4752,'PBT Tag Rates'!$B$5:$E$44,4,FALSE)</f>
        <v>0.98140000000000005</v>
      </c>
      <c r="X4752">
        <v>1</v>
      </c>
      <c r="Y4752" s="14">
        <f>IFERROR(LOOKUP(H4752,{30,43,48,53,58,63,68,73,78,83,88,93,97},{42,47,52,57,62,67,72,77,82,87,92,99,100}),999)</f>
        <v>42</v>
      </c>
      <c r="Z4752" s="17">
        <f t="shared" si="522"/>
        <v>5.5555555555555554</v>
      </c>
      <c r="AA4752" s="17">
        <f t="shared" si="523"/>
        <v>5.5555555555555554</v>
      </c>
      <c r="AB4752" s="17">
        <f t="shared" si="524"/>
        <v>11.658097686375321</v>
      </c>
      <c r="AC4752" s="17" t="s">
        <v>17655</v>
      </c>
    </row>
    <row r="4753" spans="1:29" x14ac:dyDescent="0.25">
      <c r="A4753" t="s">
        <v>3339</v>
      </c>
      <c r="B4753" s="165" t="s">
        <v>15703</v>
      </c>
      <c r="C4753" t="s">
        <v>15704</v>
      </c>
      <c r="D4753" s="1">
        <v>45193</v>
      </c>
      <c r="E4753">
        <f t="shared" si="519"/>
        <v>18</v>
      </c>
      <c r="F4753" t="s">
        <v>6</v>
      </c>
      <c r="G4753">
        <v>730</v>
      </c>
      <c r="H4753">
        <f t="shared" si="518"/>
        <v>73</v>
      </c>
      <c r="I4753" t="s">
        <v>7</v>
      </c>
      <c r="J4753" t="s">
        <v>8</v>
      </c>
      <c r="K4753" t="s">
        <v>15705</v>
      </c>
      <c r="L4753" t="s">
        <v>8</v>
      </c>
      <c r="M4753" t="s">
        <v>6</v>
      </c>
      <c r="N4753" t="str">
        <f t="shared" si="520"/>
        <v>M</v>
      </c>
      <c r="O4753" t="s">
        <v>8</v>
      </c>
      <c r="P4753" t="s">
        <v>8</v>
      </c>
      <c r="Q4753" t="s">
        <v>11</v>
      </c>
      <c r="R4753" t="s">
        <v>8</v>
      </c>
      <c r="S4753" t="str">
        <f t="shared" si="521"/>
        <v>U</v>
      </c>
      <c r="T4753" t="s">
        <v>12</v>
      </c>
      <c r="U4753">
        <v>0.999999999999995</v>
      </c>
      <c r="V4753" t="s">
        <v>11</v>
      </c>
      <c r="W4753" t="e">
        <f>VLOOKUP(Q4753,'PBT Tag Rates'!$B$5:$E$44,4,FALSE)</f>
        <v>#N/A</v>
      </c>
      <c r="X4753">
        <v>1</v>
      </c>
      <c r="Y4753" s="14">
        <f>IFERROR(LOOKUP(H4753,{30,43,48,53,58,63,68,73,78,83,88,93,97},{42,47,52,57,62,67,72,77,82,87,92,99,100}),999)</f>
        <v>77</v>
      </c>
      <c r="Z4753" s="17">
        <f t="shared" si="522"/>
        <v>5.5555555555555554</v>
      </c>
      <c r="AA4753" s="17">
        <f t="shared" si="523"/>
        <v>5.5555555555555554</v>
      </c>
      <c r="AB4753" s="17">
        <f t="shared" si="524"/>
        <v>11.658097686375321</v>
      </c>
      <c r="AC4753" s="17" t="s">
        <v>17654</v>
      </c>
    </row>
    <row r="4754" spans="1:29" x14ac:dyDescent="0.25">
      <c r="A4754" t="s">
        <v>3339</v>
      </c>
      <c r="B4754" s="165" t="s">
        <v>15706</v>
      </c>
      <c r="C4754" t="s">
        <v>15707</v>
      </c>
      <c r="D4754" s="1">
        <v>45193</v>
      </c>
      <c r="E4754">
        <f t="shared" si="519"/>
        <v>18</v>
      </c>
      <c r="F4754" t="s">
        <v>14</v>
      </c>
      <c r="G4754">
        <v>760</v>
      </c>
      <c r="H4754">
        <f t="shared" si="518"/>
        <v>76</v>
      </c>
      <c r="I4754" t="s">
        <v>7</v>
      </c>
      <c r="J4754" t="s">
        <v>8</v>
      </c>
      <c r="K4754" t="s">
        <v>8</v>
      </c>
      <c r="L4754" t="s">
        <v>8</v>
      </c>
      <c r="M4754" t="s">
        <v>14</v>
      </c>
      <c r="N4754" t="str">
        <f t="shared" si="520"/>
        <v>F</v>
      </c>
      <c r="O4754" t="s">
        <v>2511</v>
      </c>
      <c r="P4754" t="s">
        <v>2512</v>
      </c>
      <c r="Q4754" t="s">
        <v>221</v>
      </c>
      <c r="R4754">
        <v>4</v>
      </c>
      <c r="S4754">
        <f t="shared" si="521"/>
        <v>2019</v>
      </c>
      <c r="T4754" t="s">
        <v>12</v>
      </c>
      <c r="U4754">
        <v>1</v>
      </c>
      <c r="V4754" t="s">
        <v>3346</v>
      </c>
      <c r="W4754">
        <f>VLOOKUP(Q4754,'PBT Tag Rates'!$B$5:$E$44,4,FALSE)</f>
        <v>0.95971980899999998</v>
      </c>
      <c r="X4754">
        <v>1</v>
      </c>
      <c r="Y4754" s="14">
        <f>IFERROR(LOOKUP(H4754,{30,43,48,53,58,63,68,73,78,83,88,93,97},{42,47,52,57,62,67,72,77,82,87,92,99,100}),999)</f>
        <v>77</v>
      </c>
      <c r="Z4754" s="17">
        <f t="shared" si="522"/>
        <v>5.5555555555555554</v>
      </c>
      <c r="AA4754" s="17">
        <f t="shared" si="523"/>
        <v>5.5555555555555554</v>
      </c>
      <c r="AB4754" s="17">
        <f t="shared" si="524"/>
        <v>11.658097686375321</v>
      </c>
      <c r="AC4754" s="17" t="s">
        <v>17654</v>
      </c>
    </row>
    <row r="4755" spans="1:29" x14ac:dyDescent="0.25">
      <c r="A4755" t="s">
        <v>3339</v>
      </c>
      <c r="B4755" s="165" t="s">
        <v>15708</v>
      </c>
      <c r="C4755" t="s">
        <v>15709</v>
      </c>
      <c r="D4755" s="1">
        <v>45193</v>
      </c>
      <c r="E4755">
        <f t="shared" si="519"/>
        <v>18</v>
      </c>
      <c r="F4755" t="s">
        <v>6</v>
      </c>
      <c r="G4755">
        <v>910</v>
      </c>
      <c r="H4755">
        <f t="shared" si="518"/>
        <v>91</v>
      </c>
      <c r="I4755" t="s">
        <v>7</v>
      </c>
      <c r="J4755" t="s">
        <v>8</v>
      </c>
      <c r="K4755" t="s">
        <v>15710</v>
      </c>
      <c r="L4755" t="s">
        <v>8</v>
      </c>
      <c r="M4755" t="s">
        <v>6</v>
      </c>
      <c r="N4755" t="str">
        <f t="shared" si="520"/>
        <v>M</v>
      </c>
      <c r="O4755" t="s">
        <v>1432</v>
      </c>
      <c r="P4755" t="s">
        <v>15711</v>
      </c>
      <c r="Q4755" t="s">
        <v>221</v>
      </c>
      <c r="R4755">
        <v>4</v>
      </c>
      <c r="S4755">
        <f t="shared" si="521"/>
        <v>2019</v>
      </c>
      <c r="T4755" t="s">
        <v>12</v>
      </c>
      <c r="U4755">
        <v>0.999999999999998</v>
      </c>
      <c r="V4755" t="s">
        <v>3357</v>
      </c>
      <c r="W4755">
        <f>VLOOKUP(Q4755,'PBT Tag Rates'!$B$5:$E$44,4,FALSE)</f>
        <v>0.95971980899999998</v>
      </c>
      <c r="X4755">
        <v>1</v>
      </c>
      <c r="Y4755" s="14">
        <f>IFERROR(LOOKUP(H4755,{30,43,48,53,58,63,68,73,78,83,88,93,97},{42,47,52,57,62,67,72,77,82,87,92,99,100}),999)</f>
        <v>92</v>
      </c>
      <c r="Z4755" s="17">
        <f t="shared" si="522"/>
        <v>5.5555555555555554</v>
      </c>
      <c r="AA4755" s="17">
        <f t="shared" si="523"/>
        <v>5.5555555555555554</v>
      </c>
      <c r="AB4755" s="17">
        <f t="shared" si="524"/>
        <v>11.658097686375321</v>
      </c>
      <c r="AC4755" s="17" t="s">
        <v>17654</v>
      </c>
    </row>
    <row r="4756" spans="1:29" x14ac:dyDescent="0.25">
      <c r="A4756" t="s">
        <v>3339</v>
      </c>
      <c r="B4756" s="165" t="s">
        <v>15712</v>
      </c>
      <c r="C4756" t="s">
        <v>15713</v>
      </c>
      <c r="D4756" s="1">
        <v>45193</v>
      </c>
      <c r="E4756">
        <f t="shared" si="519"/>
        <v>18</v>
      </c>
      <c r="F4756" t="s">
        <v>6</v>
      </c>
      <c r="G4756">
        <v>590</v>
      </c>
      <c r="H4756">
        <f t="shared" si="518"/>
        <v>59</v>
      </c>
      <c r="I4756" t="s">
        <v>7</v>
      </c>
      <c r="J4756" t="s">
        <v>8</v>
      </c>
      <c r="K4756" t="s">
        <v>8</v>
      </c>
      <c r="L4756" t="s">
        <v>8</v>
      </c>
      <c r="M4756" t="s">
        <v>6</v>
      </c>
      <c r="N4756" t="str">
        <f t="shared" si="520"/>
        <v>M</v>
      </c>
      <c r="O4756" t="s">
        <v>15714</v>
      </c>
      <c r="P4756" t="s">
        <v>15715</v>
      </c>
      <c r="Q4756" t="s">
        <v>918</v>
      </c>
      <c r="R4756">
        <v>3</v>
      </c>
      <c r="S4756">
        <f t="shared" si="521"/>
        <v>2020</v>
      </c>
      <c r="T4756" t="s">
        <v>12</v>
      </c>
      <c r="U4756">
        <v>0.999999999999997</v>
      </c>
      <c r="V4756" t="s">
        <v>3346</v>
      </c>
      <c r="W4756">
        <f>VLOOKUP(Q4756,'PBT Tag Rates'!$B$5:$E$44,4,FALSE)</f>
        <v>0.98961045999999997</v>
      </c>
      <c r="X4756">
        <v>1</v>
      </c>
      <c r="Y4756" s="14">
        <f>IFERROR(LOOKUP(H4756,{30,43,48,53,58,63,68,73,78,83,88,93,97},{42,47,52,57,62,67,72,77,82,87,92,99,100}),999)</f>
        <v>62</v>
      </c>
      <c r="Z4756" s="17">
        <f t="shared" si="522"/>
        <v>5.5555555555555554</v>
      </c>
      <c r="AA4756" s="17">
        <f t="shared" si="523"/>
        <v>5.5555555555555554</v>
      </c>
      <c r="AB4756" s="17">
        <f t="shared" si="524"/>
        <v>11.658097686375321</v>
      </c>
      <c r="AC4756" s="17" t="s">
        <v>17654</v>
      </c>
    </row>
    <row r="4757" spans="1:29" x14ac:dyDescent="0.25">
      <c r="A4757" t="s">
        <v>3339</v>
      </c>
      <c r="B4757" s="165" t="s">
        <v>15716</v>
      </c>
      <c r="C4757" t="s">
        <v>172</v>
      </c>
      <c r="D4757" s="1">
        <v>45193</v>
      </c>
      <c r="E4757">
        <f t="shared" si="519"/>
        <v>18</v>
      </c>
      <c r="F4757" t="s">
        <v>6</v>
      </c>
      <c r="G4757">
        <v>730</v>
      </c>
      <c r="H4757">
        <f t="shared" si="518"/>
        <v>73</v>
      </c>
      <c r="I4757" t="s">
        <v>9</v>
      </c>
      <c r="J4757">
        <v>1</v>
      </c>
      <c r="K4757" t="s">
        <v>15717</v>
      </c>
      <c r="L4757" t="s">
        <v>8</v>
      </c>
      <c r="M4757" t="s">
        <v>6</v>
      </c>
      <c r="N4757" t="str">
        <f t="shared" si="520"/>
        <v>M</v>
      </c>
      <c r="O4757" t="s">
        <v>15718</v>
      </c>
      <c r="P4757" t="s">
        <v>15719</v>
      </c>
      <c r="Q4757" t="s">
        <v>2605</v>
      </c>
      <c r="R4757">
        <v>4</v>
      </c>
      <c r="S4757">
        <f t="shared" si="521"/>
        <v>2019</v>
      </c>
      <c r="T4757" t="s">
        <v>12</v>
      </c>
      <c r="U4757">
        <v>1</v>
      </c>
      <c r="V4757" t="s">
        <v>7657</v>
      </c>
      <c r="W4757">
        <f>VLOOKUP(Q4757,'PBT Tag Rates'!$B$5:$E$44,4,FALSE)</f>
        <v>0.96152300000000002</v>
      </c>
      <c r="X4757">
        <v>1</v>
      </c>
      <c r="Y4757" s="14">
        <f>IFERROR(LOOKUP(H4757,{30,43,48,53,58,63,68,73,78,83,88,93,97},{42,47,52,57,62,67,72,77,82,87,92,99,100}),999)</f>
        <v>77</v>
      </c>
      <c r="Z4757" s="17">
        <f t="shared" si="522"/>
        <v>5.5555555555555554</v>
      </c>
      <c r="AA4757" s="17">
        <f t="shared" si="523"/>
        <v>5.5555555555555554</v>
      </c>
      <c r="AB4757" s="17">
        <f t="shared" si="524"/>
        <v>11.658097686375321</v>
      </c>
      <c r="AC4757" s="17" t="s">
        <v>17655</v>
      </c>
    </row>
    <row r="4758" spans="1:29" x14ac:dyDescent="0.25">
      <c r="A4758" t="s">
        <v>3339</v>
      </c>
      <c r="B4758" s="165" t="s">
        <v>15720</v>
      </c>
      <c r="C4758" t="s">
        <v>15721</v>
      </c>
      <c r="D4758" s="1">
        <v>45193</v>
      </c>
      <c r="E4758">
        <f t="shared" si="519"/>
        <v>18</v>
      </c>
      <c r="F4758" t="s">
        <v>6</v>
      </c>
      <c r="G4758">
        <v>700</v>
      </c>
      <c r="H4758">
        <f t="shared" ref="H4758:H4821" si="525">G4758/10</f>
        <v>70</v>
      </c>
      <c r="I4758" t="s">
        <v>7</v>
      </c>
      <c r="J4758" t="s">
        <v>8</v>
      </c>
      <c r="K4758" t="s">
        <v>15722</v>
      </c>
      <c r="L4758" t="s">
        <v>8</v>
      </c>
      <c r="M4758" t="s">
        <v>6</v>
      </c>
      <c r="N4758" t="str">
        <f t="shared" si="520"/>
        <v>M</v>
      </c>
      <c r="O4758" t="s">
        <v>8</v>
      </c>
      <c r="P4758" t="s">
        <v>8</v>
      </c>
      <c r="Q4758" t="s">
        <v>11</v>
      </c>
      <c r="R4758" t="s">
        <v>8</v>
      </c>
      <c r="S4758" t="str">
        <f t="shared" si="521"/>
        <v>U</v>
      </c>
      <c r="T4758" t="s">
        <v>12</v>
      </c>
      <c r="U4758">
        <v>0.999999999999998</v>
      </c>
      <c r="V4758" t="s">
        <v>11</v>
      </c>
      <c r="W4758" t="e">
        <f>VLOOKUP(Q4758,'PBT Tag Rates'!$B$5:$E$44,4,FALSE)</f>
        <v>#N/A</v>
      </c>
      <c r="X4758">
        <v>1</v>
      </c>
      <c r="Y4758" s="14">
        <f>IFERROR(LOOKUP(H4758,{30,43,48,53,58,63,68,73,78,83,88,93,97},{42,47,52,57,62,67,72,77,82,87,92,99,100}),999)</f>
        <v>72</v>
      </c>
      <c r="Z4758" s="17">
        <f t="shared" si="522"/>
        <v>5.5555555555555554</v>
      </c>
      <c r="AA4758" s="17">
        <f t="shared" si="523"/>
        <v>5.5555555555555554</v>
      </c>
      <c r="AB4758" s="17">
        <f t="shared" si="524"/>
        <v>11.658097686375321</v>
      </c>
      <c r="AC4758" s="17" t="s">
        <v>17654</v>
      </c>
    </row>
    <row r="4759" spans="1:29" x14ac:dyDescent="0.25">
      <c r="A4759" t="s">
        <v>3339</v>
      </c>
      <c r="B4759" s="165" t="s">
        <v>15723</v>
      </c>
      <c r="C4759" t="s">
        <v>15724</v>
      </c>
      <c r="D4759" s="1">
        <v>45193</v>
      </c>
      <c r="E4759">
        <f t="shared" ref="E4759:E4822" si="526">IF(D4759&lt;=$D$3,70,18)</f>
        <v>18</v>
      </c>
      <c r="F4759" t="s">
        <v>6</v>
      </c>
      <c r="G4759">
        <v>770</v>
      </c>
      <c r="H4759">
        <f t="shared" si="525"/>
        <v>77</v>
      </c>
      <c r="I4759" t="s">
        <v>7</v>
      </c>
      <c r="J4759" t="s">
        <v>8</v>
      </c>
      <c r="K4759" t="s">
        <v>15725</v>
      </c>
      <c r="L4759" t="s">
        <v>8</v>
      </c>
      <c r="M4759" t="s">
        <v>6</v>
      </c>
      <c r="N4759" t="str">
        <f t="shared" ref="N4759:N4822" si="527">IF(M4759="U",F4759,M4759)</f>
        <v>M</v>
      </c>
      <c r="O4759" t="s">
        <v>15726</v>
      </c>
      <c r="P4759" t="s">
        <v>15727</v>
      </c>
      <c r="Q4759" t="s">
        <v>281</v>
      </c>
      <c r="R4759">
        <v>4</v>
      </c>
      <c r="S4759">
        <f t="shared" ref="S4759:S4822" si="528">IFERROR($S$3-R4759,"U")</f>
        <v>2019</v>
      </c>
      <c r="T4759" t="s">
        <v>12</v>
      </c>
      <c r="U4759">
        <v>1</v>
      </c>
      <c r="V4759" t="s">
        <v>3079</v>
      </c>
      <c r="W4759">
        <f>VLOOKUP(Q4759,'PBT Tag Rates'!$B$5:$E$44,4,FALSE)</f>
        <v>0.99705232300000002</v>
      </c>
      <c r="X4759">
        <v>1</v>
      </c>
      <c r="Y4759" s="14">
        <f>IFERROR(LOOKUP(H4759,{30,43,48,53,58,63,68,73,78,83,88,93,97},{42,47,52,57,62,67,72,77,82,87,92,99,100}),999)</f>
        <v>77</v>
      </c>
      <c r="Z4759" s="17">
        <f t="shared" ref="Z4759:Z4822" si="529">IF(D4759&lt;$D$3,X4759/$Z$3,X4759/$Z$4)</f>
        <v>5.5555555555555554</v>
      </c>
      <c r="AA4759" s="17">
        <f t="shared" si="523"/>
        <v>5.5555555555555554</v>
      </c>
      <c r="AB4759" s="17">
        <f t="shared" si="524"/>
        <v>11.658097686375321</v>
      </c>
      <c r="AC4759" s="17" t="s">
        <v>17654</v>
      </c>
    </row>
    <row r="4760" spans="1:29" x14ac:dyDescent="0.25">
      <c r="A4760" t="s">
        <v>3339</v>
      </c>
      <c r="B4760" s="165" t="s">
        <v>15728</v>
      </c>
      <c r="C4760" t="s">
        <v>15729</v>
      </c>
      <c r="D4760" s="1">
        <v>45193</v>
      </c>
      <c r="E4760">
        <f t="shared" si="526"/>
        <v>18</v>
      </c>
      <c r="F4760" t="s">
        <v>14</v>
      </c>
      <c r="G4760">
        <v>680</v>
      </c>
      <c r="H4760">
        <f t="shared" si="525"/>
        <v>68</v>
      </c>
      <c r="I4760" t="s">
        <v>7</v>
      </c>
      <c r="J4760" t="s">
        <v>8</v>
      </c>
      <c r="K4760" t="s">
        <v>8</v>
      </c>
      <c r="L4760" t="s">
        <v>8</v>
      </c>
      <c r="M4760" t="s">
        <v>14</v>
      </c>
      <c r="N4760" t="str">
        <f t="shared" si="527"/>
        <v>F</v>
      </c>
      <c r="O4760" t="s">
        <v>9423</v>
      </c>
      <c r="P4760" t="s">
        <v>9424</v>
      </c>
      <c r="Q4760" t="s">
        <v>221</v>
      </c>
      <c r="R4760">
        <v>4</v>
      </c>
      <c r="S4760">
        <f t="shared" si="528"/>
        <v>2019</v>
      </c>
      <c r="T4760" t="s">
        <v>12</v>
      </c>
      <c r="U4760">
        <v>0.999999999999995</v>
      </c>
      <c r="V4760" t="s">
        <v>3357</v>
      </c>
      <c r="W4760">
        <f>VLOOKUP(Q4760,'PBT Tag Rates'!$B$5:$E$44,4,FALSE)</f>
        <v>0.95971980899999998</v>
      </c>
      <c r="X4760">
        <v>1</v>
      </c>
      <c r="Y4760" s="14">
        <f>IFERROR(LOOKUP(H4760,{30,43,48,53,58,63,68,73,78,83,88,93,97},{42,47,52,57,62,67,72,77,82,87,92,99,100}),999)</f>
        <v>72</v>
      </c>
      <c r="Z4760" s="17">
        <f t="shared" si="529"/>
        <v>5.5555555555555554</v>
      </c>
      <c r="AA4760" s="17">
        <f t="shared" si="523"/>
        <v>5.5555555555555554</v>
      </c>
      <c r="AB4760" s="17">
        <f t="shared" si="524"/>
        <v>11.658097686375321</v>
      </c>
      <c r="AC4760" s="17" t="s">
        <v>17654</v>
      </c>
    </row>
    <row r="4761" spans="1:29" x14ac:dyDescent="0.25">
      <c r="A4761" t="s">
        <v>3339</v>
      </c>
      <c r="B4761" s="165" t="s">
        <v>15730</v>
      </c>
      <c r="C4761" t="s">
        <v>15731</v>
      </c>
      <c r="D4761" s="1">
        <v>45193</v>
      </c>
      <c r="E4761">
        <f t="shared" si="526"/>
        <v>18</v>
      </c>
      <c r="F4761" t="s">
        <v>14</v>
      </c>
      <c r="G4761">
        <v>750</v>
      </c>
      <c r="H4761">
        <f t="shared" si="525"/>
        <v>75</v>
      </c>
      <c r="I4761" t="s">
        <v>9</v>
      </c>
      <c r="J4761">
        <v>1</v>
      </c>
      <c r="K4761" t="s">
        <v>8</v>
      </c>
      <c r="L4761" t="s">
        <v>8</v>
      </c>
      <c r="M4761" t="s">
        <v>14</v>
      </c>
      <c r="N4761" t="str">
        <f t="shared" si="527"/>
        <v>F</v>
      </c>
      <c r="O4761" t="s">
        <v>1283</v>
      </c>
      <c r="P4761" t="s">
        <v>10168</v>
      </c>
      <c r="Q4761" t="s">
        <v>221</v>
      </c>
      <c r="R4761">
        <v>4</v>
      </c>
      <c r="S4761">
        <f t="shared" si="528"/>
        <v>2019</v>
      </c>
      <c r="T4761" t="s">
        <v>12</v>
      </c>
      <c r="U4761">
        <v>1</v>
      </c>
      <c r="V4761" t="s">
        <v>3821</v>
      </c>
      <c r="W4761">
        <f>VLOOKUP(Q4761,'PBT Tag Rates'!$B$5:$E$44,4,FALSE)</f>
        <v>0.95971980899999998</v>
      </c>
      <c r="X4761">
        <v>1</v>
      </c>
      <c r="Y4761" s="14">
        <f>IFERROR(LOOKUP(H4761,{30,43,48,53,58,63,68,73,78,83,88,93,97},{42,47,52,57,62,67,72,77,82,87,92,99,100}),999)</f>
        <v>77</v>
      </c>
      <c r="Z4761" s="17">
        <f t="shared" si="529"/>
        <v>5.5555555555555554</v>
      </c>
      <c r="AA4761" s="17">
        <f t="shared" si="523"/>
        <v>5.5555555555555554</v>
      </c>
      <c r="AB4761" s="17">
        <f t="shared" si="524"/>
        <v>11.658097686375321</v>
      </c>
      <c r="AC4761" s="17" t="s">
        <v>17654</v>
      </c>
    </row>
    <row r="4762" spans="1:29" x14ac:dyDescent="0.25">
      <c r="A4762" t="s">
        <v>3339</v>
      </c>
      <c r="B4762" s="165" t="s">
        <v>15732</v>
      </c>
      <c r="C4762" t="s">
        <v>173</v>
      </c>
      <c r="D4762" s="1">
        <v>45193</v>
      </c>
      <c r="E4762">
        <f t="shared" si="526"/>
        <v>18</v>
      </c>
      <c r="F4762" t="s">
        <v>6</v>
      </c>
      <c r="G4762">
        <v>800</v>
      </c>
      <c r="H4762">
        <f t="shared" si="525"/>
        <v>80</v>
      </c>
      <c r="I4762" t="s">
        <v>9</v>
      </c>
      <c r="J4762" t="s">
        <v>8</v>
      </c>
      <c r="K4762" t="s">
        <v>15733</v>
      </c>
      <c r="L4762" t="s">
        <v>8</v>
      </c>
      <c r="M4762" t="s">
        <v>6</v>
      </c>
      <c r="N4762" t="str">
        <f t="shared" si="527"/>
        <v>M</v>
      </c>
      <c r="O4762" t="s">
        <v>15734</v>
      </c>
      <c r="P4762" t="s">
        <v>15735</v>
      </c>
      <c r="Q4762" t="s">
        <v>185</v>
      </c>
      <c r="R4762">
        <v>5</v>
      </c>
      <c r="S4762">
        <f t="shared" si="528"/>
        <v>2018</v>
      </c>
      <c r="T4762" t="s">
        <v>12</v>
      </c>
      <c r="U4762">
        <v>1</v>
      </c>
      <c r="V4762" t="s">
        <v>10019</v>
      </c>
      <c r="W4762">
        <f>VLOOKUP(Q4762,'PBT Tag Rates'!$B$5:$E$44,4,FALSE)</f>
        <v>0.95730000000000004</v>
      </c>
      <c r="X4762">
        <v>1</v>
      </c>
      <c r="Y4762" s="14">
        <f>IFERROR(LOOKUP(H4762,{30,43,48,53,58,63,68,73,78,83,88,93,97},{42,47,52,57,62,67,72,77,82,87,92,99,100}),999)</f>
        <v>82</v>
      </c>
      <c r="Z4762" s="17">
        <f t="shared" si="529"/>
        <v>5.5555555555555554</v>
      </c>
      <c r="AA4762" s="17">
        <f t="shared" si="523"/>
        <v>5.5555555555555554</v>
      </c>
      <c r="AB4762" s="17">
        <f t="shared" si="524"/>
        <v>11.658097686375321</v>
      </c>
      <c r="AC4762" s="17" t="s">
        <v>17655</v>
      </c>
    </row>
    <row r="4763" spans="1:29" x14ac:dyDescent="0.25">
      <c r="A4763" t="s">
        <v>3339</v>
      </c>
      <c r="B4763" s="165" t="s">
        <v>15736</v>
      </c>
      <c r="C4763" t="s">
        <v>15737</v>
      </c>
      <c r="D4763" s="1">
        <v>45193</v>
      </c>
      <c r="E4763">
        <f t="shared" si="526"/>
        <v>18</v>
      </c>
      <c r="F4763" t="s">
        <v>6</v>
      </c>
      <c r="G4763">
        <v>590</v>
      </c>
      <c r="H4763">
        <f t="shared" si="525"/>
        <v>59</v>
      </c>
      <c r="I4763" t="s">
        <v>7</v>
      </c>
      <c r="J4763" t="s">
        <v>8</v>
      </c>
      <c r="K4763" t="s">
        <v>8</v>
      </c>
      <c r="L4763" t="s">
        <v>8</v>
      </c>
      <c r="M4763" t="s">
        <v>6</v>
      </c>
      <c r="N4763" t="str">
        <f t="shared" si="527"/>
        <v>M</v>
      </c>
      <c r="O4763" t="s">
        <v>9311</v>
      </c>
      <c r="P4763" t="s">
        <v>9312</v>
      </c>
      <c r="Q4763" t="s">
        <v>918</v>
      </c>
      <c r="R4763">
        <v>3</v>
      </c>
      <c r="S4763">
        <f t="shared" si="528"/>
        <v>2020</v>
      </c>
      <c r="T4763" t="s">
        <v>12</v>
      </c>
      <c r="U4763">
        <v>1</v>
      </c>
      <c r="V4763" t="s">
        <v>3396</v>
      </c>
      <c r="W4763">
        <f>VLOOKUP(Q4763,'PBT Tag Rates'!$B$5:$E$44,4,FALSE)</f>
        <v>0.98961045999999997</v>
      </c>
      <c r="X4763">
        <v>1</v>
      </c>
      <c r="Y4763" s="14">
        <f>IFERROR(LOOKUP(H4763,{30,43,48,53,58,63,68,73,78,83,88,93,97},{42,47,52,57,62,67,72,77,82,87,92,99,100}),999)</f>
        <v>62</v>
      </c>
      <c r="Z4763" s="17">
        <f t="shared" si="529"/>
        <v>5.5555555555555554</v>
      </c>
      <c r="AA4763" s="17">
        <f t="shared" si="523"/>
        <v>5.5555555555555554</v>
      </c>
      <c r="AB4763" s="17">
        <f t="shared" si="524"/>
        <v>11.658097686375321</v>
      </c>
      <c r="AC4763" s="17" t="s">
        <v>17655</v>
      </c>
    </row>
    <row r="4764" spans="1:29" x14ac:dyDescent="0.25">
      <c r="A4764" t="s">
        <v>3339</v>
      </c>
      <c r="B4764" s="165" t="s">
        <v>15738</v>
      </c>
      <c r="C4764" t="s">
        <v>15739</v>
      </c>
      <c r="D4764" s="1">
        <v>45193</v>
      </c>
      <c r="E4764">
        <f t="shared" si="526"/>
        <v>18</v>
      </c>
      <c r="F4764" t="s">
        <v>6</v>
      </c>
      <c r="G4764">
        <v>790</v>
      </c>
      <c r="H4764">
        <f t="shared" si="525"/>
        <v>79</v>
      </c>
      <c r="I4764" t="s">
        <v>7</v>
      </c>
      <c r="J4764" t="s">
        <v>8</v>
      </c>
      <c r="K4764" t="s">
        <v>15740</v>
      </c>
      <c r="L4764" t="s">
        <v>8</v>
      </c>
      <c r="M4764" t="s">
        <v>6</v>
      </c>
      <c r="N4764" t="str">
        <f t="shared" si="527"/>
        <v>M</v>
      </c>
      <c r="O4764" t="s">
        <v>8400</v>
      </c>
      <c r="P4764" t="s">
        <v>8401</v>
      </c>
      <c r="Q4764" t="s">
        <v>281</v>
      </c>
      <c r="R4764">
        <v>4</v>
      </c>
      <c r="S4764">
        <f t="shared" si="528"/>
        <v>2019</v>
      </c>
      <c r="T4764" t="s">
        <v>12</v>
      </c>
      <c r="U4764">
        <v>0.999999999999998</v>
      </c>
      <c r="V4764" t="s">
        <v>3169</v>
      </c>
      <c r="W4764">
        <f>VLOOKUP(Q4764,'PBT Tag Rates'!$B$5:$E$44,4,FALSE)</f>
        <v>0.99705232300000002</v>
      </c>
      <c r="X4764">
        <v>1</v>
      </c>
      <c r="Y4764" s="14">
        <f>IFERROR(LOOKUP(H4764,{30,43,48,53,58,63,68,73,78,83,88,93,97},{42,47,52,57,62,67,72,77,82,87,92,99,100}),999)</f>
        <v>82</v>
      </c>
      <c r="Z4764" s="17">
        <f t="shared" si="529"/>
        <v>5.5555555555555554</v>
      </c>
      <c r="AA4764" s="17">
        <f t="shared" si="523"/>
        <v>5.5555555555555554</v>
      </c>
      <c r="AB4764" s="17">
        <f t="shared" si="524"/>
        <v>11.658097686375321</v>
      </c>
      <c r="AC4764" s="17" t="s">
        <v>17654</v>
      </c>
    </row>
    <row r="4765" spans="1:29" x14ac:dyDescent="0.25">
      <c r="A4765" t="s">
        <v>3339</v>
      </c>
      <c r="B4765" s="165" t="s">
        <v>15741</v>
      </c>
      <c r="C4765" t="s">
        <v>15742</v>
      </c>
      <c r="D4765" s="1">
        <v>45193</v>
      </c>
      <c r="E4765">
        <f t="shared" si="526"/>
        <v>18</v>
      </c>
      <c r="F4765" t="s">
        <v>6</v>
      </c>
      <c r="G4765">
        <v>950</v>
      </c>
      <c r="H4765">
        <f t="shared" si="525"/>
        <v>95</v>
      </c>
      <c r="I4765" t="s">
        <v>7</v>
      </c>
      <c r="J4765" t="s">
        <v>8</v>
      </c>
      <c r="K4765" t="s">
        <v>15743</v>
      </c>
      <c r="L4765" t="s">
        <v>8</v>
      </c>
      <c r="M4765" t="s">
        <v>14</v>
      </c>
      <c r="N4765" t="str">
        <f t="shared" si="527"/>
        <v>F</v>
      </c>
      <c r="O4765" t="s">
        <v>8</v>
      </c>
      <c r="P4765" t="s">
        <v>8</v>
      </c>
      <c r="Q4765" t="s">
        <v>11</v>
      </c>
      <c r="R4765" t="s">
        <v>8</v>
      </c>
      <c r="S4765" t="str">
        <f t="shared" si="528"/>
        <v>U</v>
      </c>
      <c r="T4765" t="s">
        <v>12</v>
      </c>
      <c r="U4765">
        <v>0.999999999999996</v>
      </c>
      <c r="V4765" t="s">
        <v>11</v>
      </c>
      <c r="W4765" t="e">
        <f>VLOOKUP(Q4765,'PBT Tag Rates'!$B$5:$E$44,4,FALSE)</f>
        <v>#N/A</v>
      </c>
      <c r="X4765">
        <v>1</v>
      </c>
      <c r="Y4765" s="14">
        <f>IFERROR(LOOKUP(H4765,{30,43,48,53,58,63,68,73,78,83,88,93,97},{42,47,52,57,62,67,72,77,82,87,92,99,100}),999)</f>
        <v>99</v>
      </c>
      <c r="Z4765" s="17">
        <f t="shared" si="529"/>
        <v>5.5555555555555554</v>
      </c>
      <c r="AA4765" s="17">
        <f t="shared" si="523"/>
        <v>5.5555555555555554</v>
      </c>
      <c r="AB4765" s="17">
        <f t="shared" si="524"/>
        <v>11.658097686375321</v>
      </c>
      <c r="AC4765" s="17" t="s">
        <v>17654</v>
      </c>
    </row>
    <row r="4766" spans="1:29" x14ac:dyDescent="0.25">
      <c r="A4766" t="s">
        <v>3339</v>
      </c>
      <c r="B4766" s="165" t="s">
        <v>15744</v>
      </c>
      <c r="C4766" t="s">
        <v>15745</v>
      </c>
      <c r="D4766" s="1">
        <v>45193</v>
      </c>
      <c r="E4766">
        <f t="shared" si="526"/>
        <v>18</v>
      </c>
      <c r="F4766" t="s">
        <v>6</v>
      </c>
      <c r="G4766">
        <v>860</v>
      </c>
      <c r="H4766">
        <f t="shared" si="525"/>
        <v>86</v>
      </c>
      <c r="I4766" t="s">
        <v>9</v>
      </c>
      <c r="J4766">
        <v>1</v>
      </c>
      <c r="K4766" t="s">
        <v>15746</v>
      </c>
      <c r="L4766" t="s">
        <v>8</v>
      </c>
      <c r="M4766" t="s">
        <v>6</v>
      </c>
      <c r="N4766" t="str">
        <f t="shared" si="527"/>
        <v>M</v>
      </c>
      <c r="O4766" t="s">
        <v>2942</v>
      </c>
      <c r="P4766" t="s">
        <v>5468</v>
      </c>
      <c r="Q4766" t="s">
        <v>221</v>
      </c>
      <c r="R4766">
        <v>4</v>
      </c>
      <c r="S4766">
        <f t="shared" si="528"/>
        <v>2019</v>
      </c>
      <c r="T4766" t="s">
        <v>12</v>
      </c>
      <c r="U4766">
        <v>1</v>
      </c>
      <c r="V4766" t="s">
        <v>3396</v>
      </c>
      <c r="W4766">
        <f>VLOOKUP(Q4766,'PBT Tag Rates'!$B$5:$E$44,4,FALSE)</f>
        <v>0.95971980899999998</v>
      </c>
      <c r="X4766">
        <v>1</v>
      </c>
      <c r="Y4766" s="14">
        <f>IFERROR(LOOKUP(H4766,{30,43,48,53,58,63,68,73,78,83,88,93,97},{42,47,52,57,62,67,72,77,82,87,92,99,100}),999)</f>
        <v>87</v>
      </c>
      <c r="Z4766" s="17">
        <f t="shared" si="529"/>
        <v>5.5555555555555554</v>
      </c>
      <c r="AA4766" s="17">
        <f t="shared" si="523"/>
        <v>5.5555555555555554</v>
      </c>
      <c r="AB4766" s="17">
        <f t="shared" si="524"/>
        <v>11.658097686375321</v>
      </c>
      <c r="AC4766" s="17" t="s">
        <v>17655</v>
      </c>
    </row>
    <row r="4767" spans="1:29" x14ac:dyDescent="0.25">
      <c r="A4767" t="s">
        <v>3339</v>
      </c>
      <c r="B4767" s="165" t="s">
        <v>15747</v>
      </c>
      <c r="C4767" t="s">
        <v>174</v>
      </c>
      <c r="D4767" s="1">
        <v>45193</v>
      </c>
      <c r="E4767">
        <f t="shared" si="526"/>
        <v>18</v>
      </c>
      <c r="F4767" t="s">
        <v>6</v>
      </c>
      <c r="G4767">
        <v>710</v>
      </c>
      <c r="H4767">
        <f t="shared" si="525"/>
        <v>71</v>
      </c>
      <c r="I4767" t="s">
        <v>7</v>
      </c>
      <c r="J4767" t="s">
        <v>8</v>
      </c>
      <c r="K4767" t="s">
        <v>15748</v>
      </c>
      <c r="L4767" t="s">
        <v>8</v>
      </c>
      <c r="M4767" t="s">
        <v>6</v>
      </c>
      <c r="N4767" t="str">
        <f t="shared" si="527"/>
        <v>M</v>
      </c>
      <c r="O4767" t="s">
        <v>8</v>
      </c>
      <c r="P4767" t="s">
        <v>8</v>
      </c>
      <c r="Q4767" t="s">
        <v>11</v>
      </c>
      <c r="R4767" t="s">
        <v>8</v>
      </c>
      <c r="S4767" t="str">
        <f t="shared" si="528"/>
        <v>U</v>
      </c>
      <c r="T4767" t="s">
        <v>12</v>
      </c>
      <c r="U4767">
        <v>0.999999999999997</v>
      </c>
      <c r="V4767" t="s">
        <v>11</v>
      </c>
      <c r="W4767" t="e">
        <f>VLOOKUP(Q4767,'PBT Tag Rates'!$B$5:$E$44,4,FALSE)</f>
        <v>#N/A</v>
      </c>
      <c r="X4767">
        <v>1</v>
      </c>
      <c r="Y4767" s="14">
        <f>IFERROR(LOOKUP(H4767,{30,43,48,53,58,63,68,73,78,83,88,93,97},{42,47,52,57,62,67,72,77,82,87,92,99,100}),999)</f>
        <v>72</v>
      </c>
      <c r="Z4767" s="17">
        <f t="shared" si="529"/>
        <v>5.5555555555555554</v>
      </c>
      <c r="AA4767" s="17">
        <f t="shared" si="523"/>
        <v>5.5555555555555554</v>
      </c>
      <c r="AB4767" s="17">
        <f t="shared" si="524"/>
        <v>11.658097686375321</v>
      </c>
      <c r="AC4767" s="17" t="s">
        <v>17654</v>
      </c>
    </row>
    <row r="4768" spans="1:29" x14ac:dyDescent="0.25">
      <c r="A4768" t="s">
        <v>3339</v>
      </c>
      <c r="B4768" s="165" t="s">
        <v>15749</v>
      </c>
      <c r="C4768" t="s">
        <v>15750</v>
      </c>
      <c r="D4768" s="1">
        <v>45193</v>
      </c>
      <c r="E4768">
        <f t="shared" si="526"/>
        <v>18</v>
      </c>
      <c r="F4768" t="s">
        <v>14</v>
      </c>
      <c r="G4768">
        <v>770</v>
      </c>
      <c r="H4768">
        <f t="shared" si="525"/>
        <v>77</v>
      </c>
      <c r="I4768" t="s">
        <v>7</v>
      </c>
      <c r="J4768" t="s">
        <v>8</v>
      </c>
      <c r="K4768" t="s">
        <v>8</v>
      </c>
      <c r="L4768" t="s">
        <v>8</v>
      </c>
      <c r="M4768" t="s">
        <v>14</v>
      </c>
      <c r="N4768" t="str">
        <f t="shared" si="527"/>
        <v>F</v>
      </c>
      <c r="O4768" t="s">
        <v>8</v>
      </c>
      <c r="P4768" t="s">
        <v>8</v>
      </c>
      <c r="Q4768" t="s">
        <v>11</v>
      </c>
      <c r="R4768" t="s">
        <v>8</v>
      </c>
      <c r="S4768" t="str">
        <f t="shared" si="528"/>
        <v>U</v>
      </c>
      <c r="T4768" t="s">
        <v>12</v>
      </c>
      <c r="U4768">
        <v>0.999999999999997</v>
      </c>
      <c r="V4768" t="s">
        <v>11</v>
      </c>
      <c r="W4768" t="e">
        <f>VLOOKUP(Q4768,'PBT Tag Rates'!$B$5:$E$44,4,FALSE)</f>
        <v>#N/A</v>
      </c>
      <c r="X4768">
        <v>1</v>
      </c>
      <c r="Y4768" s="14">
        <f>IFERROR(LOOKUP(H4768,{30,43,48,53,58,63,68,73,78,83,88,93,97},{42,47,52,57,62,67,72,77,82,87,92,99,100}),999)</f>
        <v>77</v>
      </c>
      <c r="Z4768" s="17">
        <f t="shared" si="529"/>
        <v>5.5555555555555554</v>
      </c>
      <c r="AA4768" s="17">
        <f t="shared" si="523"/>
        <v>5.5555555555555554</v>
      </c>
      <c r="AB4768" s="17">
        <f t="shared" si="524"/>
        <v>11.658097686375321</v>
      </c>
      <c r="AC4768" s="17" t="s">
        <v>17654</v>
      </c>
    </row>
    <row r="4769" spans="1:29" x14ac:dyDescent="0.25">
      <c r="A4769" t="s">
        <v>3339</v>
      </c>
      <c r="B4769" s="165" t="s">
        <v>15751</v>
      </c>
      <c r="C4769" t="s">
        <v>15752</v>
      </c>
      <c r="D4769" s="1">
        <v>45193</v>
      </c>
      <c r="E4769">
        <f t="shared" si="526"/>
        <v>18</v>
      </c>
      <c r="F4769" t="s">
        <v>14</v>
      </c>
      <c r="G4769">
        <v>740</v>
      </c>
      <c r="H4769">
        <f t="shared" si="525"/>
        <v>74</v>
      </c>
      <c r="I4769" t="s">
        <v>7</v>
      </c>
      <c r="J4769" t="s">
        <v>8</v>
      </c>
      <c r="K4769" t="s">
        <v>8</v>
      </c>
      <c r="L4769" t="s">
        <v>8</v>
      </c>
      <c r="M4769" t="s">
        <v>14</v>
      </c>
      <c r="N4769" t="str">
        <f t="shared" si="527"/>
        <v>F</v>
      </c>
      <c r="O4769" t="s">
        <v>8</v>
      </c>
      <c r="P4769" t="s">
        <v>8</v>
      </c>
      <c r="Q4769" t="s">
        <v>11</v>
      </c>
      <c r="R4769" t="s">
        <v>8</v>
      </c>
      <c r="S4769" t="str">
        <f t="shared" si="528"/>
        <v>U</v>
      </c>
      <c r="T4769" t="s">
        <v>12</v>
      </c>
      <c r="U4769">
        <v>0.999999999999996</v>
      </c>
      <c r="V4769" t="s">
        <v>11</v>
      </c>
      <c r="W4769" t="e">
        <f>VLOOKUP(Q4769,'PBT Tag Rates'!$B$5:$E$44,4,FALSE)</f>
        <v>#N/A</v>
      </c>
      <c r="X4769">
        <v>1</v>
      </c>
      <c r="Y4769" s="14">
        <f>IFERROR(LOOKUP(H4769,{30,43,48,53,58,63,68,73,78,83,88,93,97},{42,47,52,57,62,67,72,77,82,87,92,99,100}),999)</f>
        <v>77</v>
      </c>
      <c r="Z4769" s="17">
        <f t="shared" si="529"/>
        <v>5.5555555555555554</v>
      </c>
      <c r="AA4769" s="17">
        <f t="shared" si="523"/>
        <v>5.5555555555555554</v>
      </c>
      <c r="AB4769" s="17">
        <f t="shared" si="524"/>
        <v>11.658097686375321</v>
      </c>
      <c r="AC4769" s="17" t="s">
        <v>17654</v>
      </c>
    </row>
    <row r="4770" spans="1:29" x14ac:dyDescent="0.25">
      <c r="A4770" t="s">
        <v>3339</v>
      </c>
      <c r="B4770" s="165" t="s">
        <v>15753</v>
      </c>
      <c r="C4770" t="s">
        <v>15754</v>
      </c>
      <c r="D4770" s="1">
        <v>45193</v>
      </c>
      <c r="E4770">
        <f t="shared" si="526"/>
        <v>18</v>
      </c>
      <c r="F4770" t="s">
        <v>6</v>
      </c>
      <c r="G4770">
        <v>600</v>
      </c>
      <c r="H4770">
        <f t="shared" si="525"/>
        <v>60</v>
      </c>
      <c r="I4770" t="s">
        <v>7</v>
      </c>
      <c r="J4770" t="s">
        <v>8</v>
      </c>
      <c r="K4770" t="s">
        <v>8</v>
      </c>
      <c r="L4770" t="s">
        <v>8</v>
      </c>
      <c r="M4770" t="s">
        <v>6</v>
      </c>
      <c r="N4770" t="str">
        <f t="shared" si="527"/>
        <v>M</v>
      </c>
      <c r="O4770" t="s">
        <v>656</v>
      </c>
      <c r="P4770" t="s">
        <v>9513</v>
      </c>
      <c r="Q4770" t="s">
        <v>221</v>
      </c>
      <c r="R4770">
        <v>4</v>
      </c>
      <c r="S4770">
        <f t="shared" si="528"/>
        <v>2019</v>
      </c>
      <c r="T4770" t="s">
        <v>12</v>
      </c>
      <c r="U4770">
        <v>1</v>
      </c>
      <c r="V4770" t="s">
        <v>3386</v>
      </c>
      <c r="W4770">
        <f>VLOOKUP(Q4770,'PBT Tag Rates'!$B$5:$E$44,4,FALSE)</f>
        <v>0.95971980899999998</v>
      </c>
      <c r="X4770">
        <v>1</v>
      </c>
      <c r="Y4770" s="14">
        <f>IFERROR(LOOKUP(H4770,{30,43,48,53,58,63,68,73,78,83,88,93,97},{42,47,52,57,62,67,72,77,82,87,92,99,100}),999)</f>
        <v>62</v>
      </c>
      <c r="Z4770" s="17">
        <f t="shared" si="529"/>
        <v>5.5555555555555554</v>
      </c>
      <c r="AA4770" s="17">
        <f t="shared" si="523"/>
        <v>5.5555555555555554</v>
      </c>
      <c r="AB4770" s="17">
        <f t="shared" si="524"/>
        <v>11.658097686375321</v>
      </c>
      <c r="AC4770" s="17" t="s">
        <v>17654</v>
      </c>
    </row>
    <row r="4771" spans="1:29" x14ac:dyDescent="0.25">
      <c r="A4771" t="s">
        <v>3339</v>
      </c>
      <c r="B4771" s="165" t="s">
        <v>15755</v>
      </c>
      <c r="C4771" t="s">
        <v>15756</v>
      </c>
      <c r="D4771" s="1">
        <v>45193</v>
      </c>
      <c r="E4771">
        <f t="shared" si="526"/>
        <v>18</v>
      </c>
      <c r="F4771" t="s">
        <v>14</v>
      </c>
      <c r="G4771">
        <v>800</v>
      </c>
      <c r="H4771">
        <f t="shared" si="525"/>
        <v>80</v>
      </c>
      <c r="I4771" t="s">
        <v>7</v>
      </c>
      <c r="J4771" t="s">
        <v>8</v>
      </c>
      <c r="K4771" t="s">
        <v>8</v>
      </c>
      <c r="L4771" t="s">
        <v>8</v>
      </c>
      <c r="M4771" t="s">
        <v>14</v>
      </c>
      <c r="N4771" t="str">
        <f t="shared" si="527"/>
        <v>F</v>
      </c>
      <c r="O4771" t="s">
        <v>8</v>
      </c>
      <c r="P4771" t="s">
        <v>8</v>
      </c>
      <c r="Q4771" t="s">
        <v>11</v>
      </c>
      <c r="R4771" t="s">
        <v>8</v>
      </c>
      <c r="S4771" t="str">
        <f t="shared" si="528"/>
        <v>U</v>
      </c>
      <c r="T4771" t="s">
        <v>12</v>
      </c>
      <c r="U4771">
        <v>1</v>
      </c>
      <c r="V4771" t="s">
        <v>11</v>
      </c>
      <c r="W4771" t="e">
        <f>VLOOKUP(Q4771,'PBT Tag Rates'!$B$5:$E$44,4,FALSE)</f>
        <v>#N/A</v>
      </c>
      <c r="X4771">
        <v>1</v>
      </c>
      <c r="Y4771" s="14">
        <f>IFERROR(LOOKUP(H4771,{30,43,48,53,58,63,68,73,78,83,88,93,97},{42,47,52,57,62,67,72,77,82,87,92,99,100}),999)</f>
        <v>82</v>
      </c>
      <c r="Z4771" s="17">
        <f t="shared" si="529"/>
        <v>5.5555555555555554</v>
      </c>
      <c r="AA4771" s="17">
        <f t="shared" si="523"/>
        <v>5.5555555555555554</v>
      </c>
      <c r="AB4771" s="17">
        <f t="shared" si="524"/>
        <v>11.658097686375321</v>
      </c>
      <c r="AC4771" s="17" t="s">
        <v>17654</v>
      </c>
    </row>
    <row r="4772" spans="1:29" x14ac:dyDescent="0.25">
      <c r="A4772" t="s">
        <v>3339</v>
      </c>
      <c r="B4772" s="165" t="s">
        <v>15757</v>
      </c>
      <c r="C4772" t="s">
        <v>15758</v>
      </c>
      <c r="D4772" s="1">
        <v>45193</v>
      </c>
      <c r="E4772">
        <f t="shared" si="526"/>
        <v>18</v>
      </c>
      <c r="F4772" t="s">
        <v>6</v>
      </c>
      <c r="G4772">
        <v>710</v>
      </c>
      <c r="H4772">
        <f t="shared" si="525"/>
        <v>71</v>
      </c>
      <c r="I4772" t="s">
        <v>9</v>
      </c>
      <c r="J4772">
        <v>1</v>
      </c>
      <c r="K4772" t="s">
        <v>15759</v>
      </c>
      <c r="L4772" t="s">
        <v>8</v>
      </c>
      <c r="M4772" t="s">
        <v>6</v>
      </c>
      <c r="N4772" t="str">
        <f t="shared" si="527"/>
        <v>M</v>
      </c>
      <c r="O4772" t="s">
        <v>2271</v>
      </c>
      <c r="P4772" t="s">
        <v>2272</v>
      </c>
      <c r="Q4772" t="s">
        <v>221</v>
      </c>
      <c r="R4772">
        <v>4</v>
      </c>
      <c r="S4772">
        <f t="shared" si="528"/>
        <v>2019</v>
      </c>
      <c r="T4772" t="s">
        <v>12</v>
      </c>
      <c r="U4772">
        <v>0.999999999999999</v>
      </c>
      <c r="V4772" t="s">
        <v>3346</v>
      </c>
      <c r="W4772">
        <f>VLOOKUP(Q4772,'PBT Tag Rates'!$B$5:$E$44,4,FALSE)</f>
        <v>0.95971980899999998</v>
      </c>
      <c r="X4772">
        <v>1</v>
      </c>
      <c r="Y4772" s="14">
        <f>IFERROR(LOOKUP(H4772,{30,43,48,53,58,63,68,73,78,83,88,93,97},{42,47,52,57,62,67,72,77,82,87,92,99,100}),999)</f>
        <v>72</v>
      </c>
      <c r="Z4772" s="17">
        <f t="shared" si="529"/>
        <v>5.5555555555555554</v>
      </c>
      <c r="AA4772" s="17">
        <f t="shared" si="523"/>
        <v>5.5555555555555554</v>
      </c>
      <c r="AB4772" s="17">
        <f t="shared" si="524"/>
        <v>11.658097686375321</v>
      </c>
      <c r="AC4772" s="17" t="s">
        <v>17654</v>
      </c>
    </row>
    <row r="4773" spans="1:29" x14ac:dyDescent="0.25">
      <c r="A4773" t="s">
        <v>3339</v>
      </c>
      <c r="B4773" s="165" t="s">
        <v>15760</v>
      </c>
      <c r="C4773" t="s">
        <v>15761</v>
      </c>
      <c r="D4773" s="1">
        <v>45193</v>
      </c>
      <c r="E4773">
        <f t="shared" si="526"/>
        <v>18</v>
      </c>
      <c r="F4773" t="s">
        <v>6</v>
      </c>
      <c r="G4773">
        <v>630</v>
      </c>
      <c r="H4773">
        <f t="shared" si="525"/>
        <v>63</v>
      </c>
      <c r="I4773" t="s">
        <v>9</v>
      </c>
      <c r="J4773">
        <v>1</v>
      </c>
      <c r="K4773" t="s">
        <v>8</v>
      </c>
      <c r="L4773" t="s">
        <v>15762</v>
      </c>
      <c r="M4773" t="s">
        <v>6</v>
      </c>
      <c r="N4773" t="str">
        <f t="shared" si="527"/>
        <v>M</v>
      </c>
      <c r="O4773" t="s">
        <v>9890</v>
      </c>
      <c r="P4773" t="s">
        <v>15470</v>
      </c>
      <c r="Q4773" t="s">
        <v>221</v>
      </c>
      <c r="R4773">
        <v>4</v>
      </c>
      <c r="S4773">
        <f t="shared" si="528"/>
        <v>2019</v>
      </c>
      <c r="T4773" t="s">
        <v>12</v>
      </c>
      <c r="U4773">
        <v>1</v>
      </c>
      <c r="V4773" t="s">
        <v>3951</v>
      </c>
      <c r="W4773">
        <f>VLOOKUP(Q4773,'PBT Tag Rates'!$B$5:$E$44,4,FALSE)</f>
        <v>0.95971980899999998</v>
      </c>
      <c r="X4773">
        <v>1</v>
      </c>
      <c r="Y4773" s="14">
        <f>IFERROR(LOOKUP(H4773,{30,43,48,53,58,63,68,73,78,83,88,93,97},{42,47,52,57,62,67,72,77,82,87,92,99,100}),999)</f>
        <v>67</v>
      </c>
      <c r="Z4773" s="17">
        <f t="shared" si="529"/>
        <v>5.5555555555555554</v>
      </c>
      <c r="AA4773" s="17">
        <f t="shared" si="523"/>
        <v>5.5555555555555554</v>
      </c>
      <c r="AB4773" s="17">
        <f t="shared" si="524"/>
        <v>11.658097686375321</v>
      </c>
      <c r="AC4773" s="17" t="s">
        <v>17655</v>
      </c>
    </row>
    <row r="4774" spans="1:29" x14ac:dyDescent="0.25">
      <c r="A4774" t="s">
        <v>3339</v>
      </c>
      <c r="B4774" s="165" t="s">
        <v>15763</v>
      </c>
      <c r="C4774" t="s">
        <v>15764</v>
      </c>
      <c r="D4774" s="1">
        <v>45193</v>
      </c>
      <c r="E4774">
        <f t="shared" si="526"/>
        <v>18</v>
      </c>
      <c r="F4774" t="s">
        <v>14</v>
      </c>
      <c r="G4774">
        <v>760</v>
      </c>
      <c r="H4774">
        <f t="shared" si="525"/>
        <v>76</v>
      </c>
      <c r="I4774" t="s">
        <v>7</v>
      </c>
      <c r="J4774" t="s">
        <v>8</v>
      </c>
      <c r="K4774" t="s">
        <v>8</v>
      </c>
      <c r="L4774" t="s">
        <v>8</v>
      </c>
      <c r="M4774" t="s">
        <v>14</v>
      </c>
      <c r="N4774" t="str">
        <f t="shared" si="527"/>
        <v>F</v>
      </c>
      <c r="O4774" t="s">
        <v>15765</v>
      </c>
      <c r="P4774" t="s">
        <v>15766</v>
      </c>
      <c r="Q4774" t="s">
        <v>2605</v>
      </c>
      <c r="R4774">
        <v>4</v>
      </c>
      <c r="S4774">
        <f t="shared" si="528"/>
        <v>2019</v>
      </c>
      <c r="T4774" t="s">
        <v>12</v>
      </c>
      <c r="U4774">
        <v>0.999999999999998</v>
      </c>
      <c r="V4774" t="s">
        <v>7657</v>
      </c>
      <c r="W4774">
        <f>VLOOKUP(Q4774,'PBT Tag Rates'!$B$5:$E$44,4,FALSE)</f>
        <v>0.96152300000000002</v>
      </c>
      <c r="X4774">
        <v>1</v>
      </c>
      <c r="Y4774" s="14">
        <f>IFERROR(LOOKUP(H4774,{30,43,48,53,58,63,68,73,78,83,88,93,97},{42,47,52,57,62,67,72,77,82,87,92,99,100}),999)</f>
        <v>77</v>
      </c>
      <c r="Z4774" s="17">
        <f t="shared" si="529"/>
        <v>5.5555555555555554</v>
      </c>
      <c r="AA4774" s="17">
        <f t="shared" si="523"/>
        <v>5.5555555555555554</v>
      </c>
      <c r="AB4774" s="17">
        <f t="shared" si="524"/>
        <v>11.658097686375321</v>
      </c>
      <c r="AC4774" s="17" t="s">
        <v>17655</v>
      </c>
    </row>
    <row r="4775" spans="1:29" x14ac:dyDescent="0.25">
      <c r="A4775" t="s">
        <v>3339</v>
      </c>
      <c r="B4775" s="165" t="s">
        <v>15767</v>
      </c>
      <c r="C4775" t="s">
        <v>15768</v>
      </c>
      <c r="D4775" s="1">
        <v>45193</v>
      </c>
      <c r="E4775">
        <f t="shared" si="526"/>
        <v>18</v>
      </c>
      <c r="F4775" t="s">
        <v>6</v>
      </c>
      <c r="G4775">
        <v>860</v>
      </c>
      <c r="H4775">
        <f t="shared" si="525"/>
        <v>86</v>
      </c>
      <c r="I4775" t="s">
        <v>7</v>
      </c>
      <c r="J4775" t="s">
        <v>8</v>
      </c>
      <c r="K4775" t="s">
        <v>15769</v>
      </c>
      <c r="L4775" t="s">
        <v>8</v>
      </c>
      <c r="M4775" t="s">
        <v>6</v>
      </c>
      <c r="N4775" t="str">
        <f t="shared" si="527"/>
        <v>M</v>
      </c>
      <c r="O4775" t="s">
        <v>2000</v>
      </c>
      <c r="P4775" t="s">
        <v>2478</v>
      </c>
      <c r="Q4775" t="s">
        <v>221</v>
      </c>
      <c r="R4775">
        <v>4</v>
      </c>
      <c r="S4775">
        <f t="shared" si="528"/>
        <v>2019</v>
      </c>
      <c r="T4775" t="s">
        <v>12</v>
      </c>
      <c r="U4775">
        <v>1</v>
      </c>
      <c r="V4775" t="s">
        <v>3346</v>
      </c>
      <c r="W4775">
        <f>VLOOKUP(Q4775,'PBT Tag Rates'!$B$5:$E$44,4,FALSE)</f>
        <v>0.95971980899999998</v>
      </c>
      <c r="X4775">
        <v>1</v>
      </c>
      <c r="Y4775" s="14">
        <f>IFERROR(LOOKUP(H4775,{30,43,48,53,58,63,68,73,78,83,88,93,97},{42,47,52,57,62,67,72,77,82,87,92,99,100}),999)</f>
        <v>87</v>
      </c>
      <c r="Z4775" s="17">
        <f t="shared" si="529"/>
        <v>5.5555555555555554</v>
      </c>
      <c r="AA4775" s="17">
        <f t="shared" si="523"/>
        <v>5.5555555555555554</v>
      </c>
      <c r="AB4775" s="17">
        <f t="shared" si="524"/>
        <v>11.658097686375321</v>
      </c>
      <c r="AC4775" s="17" t="s">
        <v>17654</v>
      </c>
    </row>
    <row r="4776" spans="1:29" x14ac:dyDescent="0.25">
      <c r="A4776" t="s">
        <v>3339</v>
      </c>
      <c r="B4776" s="165" t="s">
        <v>15770</v>
      </c>
      <c r="C4776" t="s">
        <v>15771</v>
      </c>
      <c r="D4776" s="1">
        <v>45193</v>
      </c>
      <c r="E4776">
        <f t="shared" si="526"/>
        <v>18</v>
      </c>
      <c r="F4776" t="s">
        <v>6</v>
      </c>
      <c r="G4776">
        <v>730</v>
      </c>
      <c r="H4776">
        <f t="shared" si="525"/>
        <v>73</v>
      </c>
      <c r="I4776" t="s">
        <v>9</v>
      </c>
      <c r="J4776" t="s">
        <v>8</v>
      </c>
      <c r="K4776" t="s">
        <v>15772</v>
      </c>
      <c r="L4776" t="s">
        <v>8</v>
      </c>
      <c r="M4776" t="s">
        <v>6</v>
      </c>
      <c r="N4776" t="str">
        <f t="shared" si="527"/>
        <v>M</v>
      </c>
      <c r="O4776" t="s">
        <v>15773</v>
      </c>
      <c r="P4776" t="s">
        <v>15774</v>
      </c>
      <c r="Q4776" t="s">
        <v>2605</v>
      </c>
      <c r="R4776">
        <v>4</v>
      </c>
      <c r="S4776">
        <f t="shared" si="528"/>
        <v>2019</v>
      </c>
      <c r="T4776" t="s">
        <v>12</v>
      </c>
      <c r="U4776">
        <v>1</v>
      </c>
      <c r="V4776" t="s">
        <v>7657</v>
      </c>
      <c r="W4776">
        <f>VLOOKUP(Q4776,'PBT Tag Rates'!$B$5:$E$44,4,FALSE)</f>
        <v>0.96152300000000002</v>
      </c>
      <c r="X4776">
        <v>1</v>
      </c>
      <c r="Y4776" s="14">
        <f>IFERROR(LOOKUP(H4776,{30,43,48,53,58,63,68,73,78,83,88,93,97},{42,47,52,57,62,67,72,77,82,87,92,99,100}),999)</f>
        <v>77</v>
      </c>
      <c r="Z4776" s="17">
        <f t="shared" si="529"/>
        <v>5.5555555555555554</v>
      </c>
      <c r="AA4776" s="17">
        <f t="shared" si="523"/>
        <v>5.5555555555555554</v>
      </c>
      <c r="AB4776" s="17">
        <f t="shared" si="524"/>
        <v>11.658097686375321</v>
      </c>
      <c r="AC4776" s="17" t="s">
        <v>17655</v>
      </c>
    </row>
    <row r="4777" spans="1:29" x14ac:dyDescent="0.25">
      <c r="A4777" t="s">
        <v>3339</v>
      </c>
      <c r="B4777" s="165" t="s">
        <v>15775</v>
      </c>
      <c r="C4777" t="s">
        <v>15776</v>
      </c>
      <c r="D4777" s="1">
        <v>45193</v>
      </c>
      <c r="E4777">
        <f t="shared" si="526"/>
        <v>18</v>
      </c>
      <c r="F4777" t="s">
        <v>14</v>
      </c>
      <c r="G4777">
        <v>700</v>
      </c>
      <c r="H4777">
        <f t="shared" si="525"/>
        <v>70</v>
      </c>
      <c r="I4777" t="s">
        <v>9</v>
      </c>
      <c r="J4777">
        <v>1</v>
      </c>
      <c r="K4777" t="s">
        <v>8</v>
      </c>
      <c r="L4777" t="s">
        <v>8</v>
      </c>
      <c r="M4777" t="s">
        <v>14</v>
      </c>
      <c r="N4777" t="str">
        <f t="shared" si="527"/>
        <v>F</v>
      </c>
      <c r="O4777" t="s">
        <v>15777</v>
      </c>
      <c r="P4777" t="s">
        <v>15778</v>
      </c>
      <c r="Q4777" t="s">
        <v>221</v>
      </c>
      <c r="R4777">
        <v>4</v>
      </c>
      <c r="S4777">
        <f t="shared" si="528"/>
        <v>2019</v>
      </c>
      <c r="T4777" t="s">
        <v>12</v>
      </c>
      <c r="U4777">
        <v>1</v>
      </c>
      <c r="V4777" t="s">
        <v>3821</v>
      </c>
      <c r="W4777">
        <f>VLOOKUP(Q4777,'PBT Tag Rates'!$B$5:$E$44,4,FALSE)</f>
        <v>0.95971980899999998</v>
      </c>
      <c r="X4777">
        <v>1</v>
      </c>
      <c r="Y4777" s="14">
        <f>IFERROR(LOOKUP(H4777,{30,43,48,53,58,63,68,73,78,83,88,93,97},{42,47,52,57,62,67,72,77,82,87,92,99,100}),999)</f>
        <v>72</v>
      </c>
      <c r="Z4777" s="17">
        <f t="shared" si="529"/>
        <v>5.5555555555555554</v>
      </c>
      <c r="AA4777" s="17">
        <f t="shared" si="523"/>
        <v>5.5555555555555554</v>
      </c>
      <c r="AB4777" s="17">
        <f t="shared" si="524"/>
        <v>11.658097686375321</v>
      </c>
      <c r="AC4777" s="17" t="s">
        <v>17654</v>
      </c>
    </row>
    <row r="4778" spans="1:29" x14ac:dyDescent="0.25">
      <c r="A4778" t="s">
        <v>3339</v>
      </c>
      <c r="B4778" s="165" t="s">
        <v>15779</v>
      </c>
      <c r="C4778" t="s">
        <v>175</v>
      </c>
      <c r="D4778" s="1">
        <v>45193</v>
      </c>
      <c r="E4778">
        <f t="shared" si="526"/>
        <v>18</v>
      </c>
      <c r="F4778" t="s">
        <v>6</v>
      </c>
      <c r="G4778">
        <v>710</v>
      </c>
      <c r="H4778">
        <f t="shared" si="525"/>
        <v>71</v>
      </c>
      <c r="I4778" t="s">
        <v>7</v>
      </c>
      <c r="J4778" t="s">
        <v>8</v>
      </c>
      <c r="K4778" t="s">
        <v>15780</v>
      </c>
      <c r="L4778" t="s">
        <v>8</v>
      </c>
      <c r="M4778" t="s">
        <v>6</v>
      </c>
      <c r="N4778" t="str">
        <f t="shared" si="527"/>
        <v>M</v>
      </c>
      <c r="O4778" t="s">
        <v>8</v>
      </c>
      <c r="P4778" t="s">
        <v>8</v>
      </c>
      <c r="Q4778" t="s">
        <v>11</v>
      </c>
      <c r="R4778" t="s">
        <v>8</v>
      </c>
      <c r="S4778" t="str">
        <f t="shared" si="528"/>
        <v>U</v>
      </c>
      <c r="T4778" t="s">
        <v>12</v>
      </c>
      <c r="U4778">
        <v>1</v>
      </c>
      <c r="V4778" t="s">
        <v>11</v>
      </c>
      <c r="W4778" t="e">
        <f>VLOOKUP(Q4778,'PBT Tag Rates'!$B$5:$E$44,4,FALSE)</f>
        <v>#N/A</v>
      </c>
      <c r="X4778">
        <v>1</v>
      </c>
      <c r="Y4778" s="14">
        <f>IFERROR(LOOKUP(H4778,{30,43,48,53,58,63,68,73,78,83,88,93,97},{42,47,52,57,62,67,72,77,82,87,92,99,100}),999)</f>
        <v>72</v>
      </c>
      <c r="Z4778" s="17">
        <f t="shared" si="529"/>
        <v>5.5555555555555554</v>
      </c>
      <c r="AA4778" s="17">
        <f t="shared" si="523"/>
        <v>5.5555555555555554</v>
      </c>
      <c r="AB4778" s="17">
        <f t="shared" si="524"/>
        <v>11.658097686375321</v>
      </c>
      <c r="AC4778" s="17" t="s">
        <v>17654</v>
      </c>
    </row>
    <row r="4779" spans="1:29" x14ac:dyDescent="0.25">
      <c r="A4779" t="s">
        <v>3339</v>
      </c>
      <c r="B4779" s="165" t="s">
        <v>15781</v>
      </c>
      <c r="C4779" t="s">
        <v>15782</v>
      </c>
      <c r="D4779" s="1">
        <v>45193</v>
      </c>
      <c r="E4779">
        <f t="shared" si="526"/>
        <v>18</v>
      </c>
      <c r="F4779" t="s">
        <v>6</v>
      </c>
      <c r="G4779">
        <v>490</v>
      </c>
      <c r="H4779">
        <f t="shared" si="525"/>
        <v>49</v>
      </c>
      <c r="I4779" t="s">
        <v>7</v>
      </c>
      <c r="J4779" t="s">
        <v>8</v>
      </c>
      <c r="K4779" t="s">
        <v>8</v>
      </c>
      <c r="L4779" t="s">
        <v>8</v>
      </c>
      <c r="M4779" t="s">
        <v>6</v>
      </c>
      <c r="N4779" t="str">
        <f t="shared" si="527"/>
        <v>M</v>
      </c>
      <c r="O4779" t="s">
        <v>8</v>
      </c>
      <c r="P4779" t="s">
        <v>8</v>
      </c>
      <c r="Q4779" t="s">
        <v>11</v>
      </c>
      <c r="R4779" t="s">
        <v>8</v>
      </c>
      <c r="S4779" t="str">
        <f t="shared" si="528"/>
        <v>U</v>
      </c>
      <c r="T4779" t="s">
        <v>12</v>
      </c>
      <c r="U4779">
        <v>1</v>
      </c>
      <c r="V4779" t="s">
        <v>11</v>
      </c>
      <c r="W4779" t="e">
        <f>VLOOKUP(Q4779,'PBT Tag Rates'!$B$5:$E$44,4,FALSE)</f>
        <v>#N/A</v>
      </c>
      <c r="X4779">
        <v>1</v>
      </c>
      <c r="Y4779" s="14">
        <f>IFERROR(LOOKUP(H4779,{30,43,48,53,58,63,68,73,78,83,88,93,97},{42,47,52,57,62,67,72,77,82,87,92,99,100}),999)</f>
        <v>52</v>
      </c>
      <c r="Z4779" s="17">
        <f t="shared" si="529"/>
        <v>5.5555555555555554</v>
      </c>
      <c r="AA4779" s="17">
        <f t="shared" si="523"/>
        <v>5.5555555555555554</v>
      </c>
      <c r="AB4779" s="17">
        <f t="shared" si="524"/>
        <v>11.658097686375321</v>
      </c>
      <c r="AC4779" s="17" t="s">
        <v>17654</v>
      </c>
    </row>
    <row r="4780" spans="1:29" x14ac:dyDescent="0.25">
      <c r="A4780" t="s">
        <v>3339</v>
      </c>
      <c r="B4780" s="165" t="s">
        <v>15783</v>
      </c>
      <c r="C4780" t="s">
        <v>176</v>
      </c>
      <c r="D4780" s="1">
        <v>45193</v>
      </c>
      <c r="E4780">
        <f t="shared" si="526"/>
        <v>18</v>
      </c>
      <c r="F4780" t="s">
        <v>6</v>
      </c>
      <c r="G4780">
        <v>730</v>
      </c>
      <c r="H4780">
        <f t="shared" si="525"/>
        <v>73</v>
      </c>
      <c r="I4780" t="s">
        <v>9</v>
      </c>
      <c r="J4780">
        <v>1</v>
      </c>
      <c r="K4780" t="s">
        <v>15784</v>
      </c>
      <c r="L4780" t="s">
        <v>8</v>
      </c>
      <c r="M4780" t="s">
        <v>6</v>
      </c>
      <c r="N4780" t="str">
        <f t="shared" si="527"/>
        <v>M</v>
      </c>
      <c r="O4780" t="s">
        <v>8</v>
      </c>
      <c r="P4780" t="s">
        <v>8</v>
      </c>
      <c r="Q4780" t="s">
        <v>11</v>
      </c>
      <c r="R4780" t="s">
        <v>8</v>
      </c>
      <c r="S4780" t="str">
        <f t="shared" si="528"/>
        <v>U</v>
      </c>
      <c r="T4780" t="s">
        <v>12</v>
      </c>
      <c r="U4780">
        <v>1</v>
      </c>
      <c r="V4780" t="s">
        <v>3100</v>
      </c>
      <c r="W4780" t="e">
        <f>VLOOKUP(Q4780,'PBT Tag Rates'!$B$5:$E$44,4,FALSE)</f>
        <v>#N/A</v>
      </c>
      <c r="X4780">
        <v>1</v>
      </c>
      <c r="Y4780" s="14">
        <f>IFERROR(LOOKUP(H4780,{30,43,48,53,58,63,68,73,78,83,88,93,97},{42,47,52,57,62,67,72,77,82,87,92,99,100}),999)</f>
        <v>77</v>
      </c>
      <c r="Z4780" s="17">
        <f t="shared" si="529"/>
        <v>5.5555555555555554</v>
      </c>
      <c r="AA4780" s="17">
        <f t="shared" si="523"/>
        <v>5.5555555555555554</v>
      </c>
      <c r="AB4780" s="17">
        <f t="shared" si="524"/>
        <v>11.658097686375321</v>
      </c>
      <c r="AC4780" s="17" t="s">
        <v>17654</v>
      </c>
    </row>
    <row r="4781" spans="1:29" x14ac:dyDescent="0.25">
      <c r="A4781" t="s">
        <v>3339</v>
      </c>
      <c r="B4781" s="165" t="s">
        <v>15785</v>
      </c>
      <c r="C4781" t="s">
        <v>15786</v>
      </c>
      <c r="D4781" s="1">
        <v>45193</v>
      </c>
      <c r="E4781">
        <f t="shared" si="526"/>
        <v>18</v>
      </c>
      <c r="F4781" t="s">
        <v>14</v>
      </c>
      <c r="G4781">
        <v>700</v>
      </c>
      <c r="H4781">
        <f t="shared" si="525"/>
        <v>70</v>
      </c>
      <c r="I4781" t="s">
        <v>9</v>
      </c>
      <c r="J4781">
        <v>1</v>
      </c>
      <c r="K4781" t="s">
        <v>8</v>
      </c>
      <c r="L4781" t="s">
        <v>8</v>
      </c>
      <c r="M4781" t="s">
        <v>14</v>
      </c>
      <c r="N4781" t="str">
        <f t="shared" si="527"/>
        <v>F</v>
      </c>
      <c r="O4781" t="s">
        <v>13854</v>
      </c>
      <c r="P4781" t="s">
        <v>13855</v>
      </c>
      <c r="Q4781" t="s">
        <v>221</v>
      </c>
      <c r="R4781">
        <v>4</v>
      </c>
      <c r="S4781">
        <f t="shared" si="528"/>
        <v>2019</v>
      </c>
      <c r="T4781" t="s">
        <v>12</v>
      </c>
      <c r="U4781">
        <v>0.999999999999997</v>
      </c>
      <c r="V4781" t="s">
        <v>3951</v>
      </c>
      <c r="W4781">
        <f>VLOOKUP(Q4781,'PBT Tag Rates'!$B$5:$E$44,4,FALSE)</f>
        <v>0.95971980899999998</v>
      </c>
      <c r="X4781">
        <v>1</v>
      </c>
      <c r="Y4781" s="14">
        <f>IFERROR(LOOKUP(H4781,{30,43,48,53,58,63,68,73,78,83,88,93,97},{42,47,52,57,62,67,72,77,82,87,92,99,100}),999)</f>
        <v>72</v>
      </c>
      <c r="Z4781" s="17">
        <f t="shared" si="529"/>
        <v>5.5555555555555554</v>
      </c>
      <c r="AA4781" s="17">
        <f t="shared" si="523"/>
        <v>5.5555555555555554</v>
      </c>
      <c r="AB4781" s="17">
        <f t="shared" si="524"/>
        <v>11.658097686375321</v>
      </c>
      <c r="AC4781" s="17" t="s">
        <v>17655</v>
      </c>
    </row>
    <row r="4782" spans="1:29" x14ac:dyDescent="0.25">
      <c r="A4782" t="s">
        <v>3339</v>
      </c>
      <c r="B4782" s="165" t="s">
        <v>15787</v>
      </c>
      <c r="C4782" t="s">
        <v>15788</v>
      </c>
      <c r="D4782" s="1">
        <v>45193</v>
      </c>
      <c r="E4782">
        <f t="shared" si="526"/>
        <v>18</v>
      </c>
      <c r="F4782" t="s">
        <v>6</v>
      </c>
      <c r="G4782">
        <v>480</v>
      </c>
      <c r="H4782">
        <f t="shared" si="525"/>
        <v>48</v>
      </c>
      <c r="I4782" t="s">
        <v>9</v>
      </c>
      <c r="J4782">
        <v>1</v>
      </c>
      <c r="K4782" t="s">
        <v>8</v>
      </c>
      <c r="L4782" t="s">
        <v>8</v>
      </c>
      <c r="M4782" t="s">
        <v>6</v>
      </c>
      <c r="N4782" t="str">
        <f t="shared" si="527"/>
        <v>M</v>
      </c>
      <c r="O4782" t="s">
        <v>15789</v>
      </c>
      <c r="P4782" t="s">
        <v>15790</v>
      </c>
      <c r="Q4782" t="s">
        <v>3820</v>
      </c>
      <c r="R4782">
        <v>2</v>
      </c>
      <c r="S4782">
        <f t="shared" si="528"/>
        <v>2021</v>
      </c>
      <c r="T4782" t="s">
        <v>12</v>
      </c>
      <c r="U4782">
        <v>0.999999999999998</v>
      </c>
      <c r="V4782" t="s">
        <v>3396</v>
      </c>
      <c r="W4782">
        <f>VLOOKUP(Q4782,'PBT Tag Rates'!$B$5:$E$44,4,FALSE)</f>
        <v>0.98140000000000005</v>
      </c>
      <c r="X4782">
        <v>1</v>
      </c>
      <c r="Y4782" s="14">
        <f>IFERROR(LOOKUP(H4782,{30,43,48,53,58,63,68,73,78,83,88,93,97},{42,47,52,57,62,67,72,77,82,87,92,99,100}),999)</f>
        <v>52</v>
      </c>
      <c r="Z4782" s="17">
        <f t="shared" si="529"/>
        <v>5.5555555555555554</v>
      </c>
      <c r="AA4782" s="17">
        <f t="shared" si="523"/>
        <v>5.5555555555555554</v>
      </c>
      <c r="AB4782" s="17">
        <f t="shared" si="524"/>
        <v>11.658097686375321</v>
      </c>
      <c r="AC4782" s="17" t="s">
        <v>17655</v>
      </c>
    </row>
    <row r="4783" spans="1:29" x14ac:dyDescent="0.25">
      <c r="A4783" t="s">
        <v>3339</v>
      </c>
      <c r="B4783" s="165" t="s">
        <v>15791</v>
      </c>
      <c r="C4783" t="s">
        <v>15792</v>
      </c>
      <c r="D4783" s="1">
        <v>45193</v>
      </c>
      <c r="E4783">
        <f t="shared" si="526"/>
        <v>18</v>
      </c>
      <c r="F4783" t="s">
        <v>6</v>
      </c>
      <c r="G4783">
        <v>650</v>
      </c>
      <c r="H4783">
        <f t="shared" si="525"/>
        <v>65</v>
      </c>
      <c r="I4783" t="s">
        <v>7</v>
      </c>
      <c r="J4783" t="s">
        <v>8</v>
      </c>
      <c r="K4783" t="s">
        <v>8</v>
      </c>
      <c r="L4783" t="s">
        <v>8</v>
      </c>
      <c r="M4783" t="s">
        <v>14</v>
      </c>
      <c r="N4783" t="str">
        <f t="shared" si="527"/>
        <v>F</v>
      </c>
      <c r="O4783" t="s">
        <v>2502</v>
      </c>
      <c r="P4783" t="s">
        <v>12512</v>
      </c>
      <c r="Q4783" t="s">
        <v>918</v>
      </c>
      <c r="R4783">
        <v>3</v>
      </c>
      <c r="S4783">
        <f t="shared" si="528"/>
        <v>2020</v>
      </c>
      <c r="T4783" t="s">
        <v>12</v>
      </c>
      <c r="U4783">
        <v>0.999999999999996</v>
      </c>
      <c r="V4783" t="s">
        <v>3357</v>
      </c>
      <c r="W4783">
        <f>VLOOKUP(Q4783,'PBT Tag Rates'!$B$5:$E$44,4,FALSE)</f>
        <v>0.98961045999999997</v>
      </c>
      <c r="X4783">
        <v>1</v>
      </c>
      <c r="Y4783" s="14">
        <f>IFERROR(LOOKUP(H4783,{30,43,48,53,58,63,68,73,78,83,88,93,97},{42,47,52,57,62,67,72,77,82,87,92,99,100}),999)</f>
        <v>67</v>
      </c>
      <c r="Z4783" s="17">
        <f t="shared" si="529"/>
        <v>5.5555555555555554</v>
      </c>
      <c r="AA4783" s="17">
        <f t="shared" si="523"/>
        <v>5.5555555555555554</v>
      </c>
      <c r="AB4783" s="17">
        <f t="shared" si="524"/>
        <v>11.658097686375321</v>
      </c>
      <c r="AC4783" s="17" t="s">
        <v>17654</v>
      </c>
    </row>
    <row r="4784" spans="1:29" x14ac:dyDescent="0.25">
      <c r="A4784" t="s">
        <v>3339</v>
      </c>
      <c r="B4784" s="165" t="s">
        <v>15793</v>
      </c>
      <c r="C4784" t="s">
        <v>15794</v>
      </c>
      <c r="D4784" s="1">
        <v>45193</v>
      </c>
      <c r="E4784">
        <f t="shared" si="526"/>
        <v>18</v>
      </c>
      <c r="F4784" t="s">
        <v>14</v>
      </c>
      <c r="G4784">
        <v>760</v>
      </c>
      <c r="H4784">
        <f t="shared" si="525"/>
        <v>76</v>
      </c>
      <c r="I4784" t="s">
        <v>9</v>
      </c>
      <c r="J4784">
        <v>1</v>
      </c>
      <c r="K4784" t="s">
        <v>8</v>
      </c>
      <c r="L4784" t="s">
        <v>8</v>
      </c>
      <c r="M4784" t="s">
        <v>14</v>
      </c>
      <c r="N4784" t="str">
        <f t="shared" si="527"/>
        <v>F</v>
      </c>
      <c r="O4784" t="s">
        <v>1422</v>
      </c>
      <c r="P4784" t="s">
        <v>1423</v>
      </c>
      <c r="Q4784" t="s">
        <v>281</v>
      </c>
      <c r="R4784">
        <v>4</v>
      </c>
      <c r="S4784">
        <f t="shared" si="528"/>
        <v>2019</v>
      </c>
      <c r="T4784" t="s">
        <v>12</v>
      </c>
      <c r="U4784">
        <v>1</v>
      </c>
      <c r="V4784" t="s">
        <v>3170</v>
      </c>
      <c r="W4784">
        <f>VLOOKUP(Q4784,'PBT Tag Rates'!$B$5:$E$44,4,FALSE)</f>
        <v>0.99705232300000002</v>
      </c>
      <c r="X4784">
        <v>1</v>
      </c>
      <c r="Y4784" s="14">
        <f>IFERROR(LOOKUP(H4784,{30,43,48,53,58,63,68,73,78,83,88,93,97},{42,47,52,57,62,67,72,77,82,87,92,99,100}),999)</f>
        <v>77</v>
      </c>
      <c r="Z4784" s="17">
        <f t="shared" si="529"/>
        <v>5.5555555555555554</v>
      </c>
      <c r="AA4784" s="17">
        <f t="shared" si="523"/>
        <v>5.5555555555555554</v>
      </c>
      <c r="AB4784" s="17">
        <f t="shared" si="524"/>
        <v>11.658097686375321</v>
      </c>
      <c r="AC4784" s="17" t="s">
        <v>17654</v>
      </c>
    </row>
    <row r="4785" spans="1:29" x14ac:dyDescent="0.25">
      <c r="A4785" t="s">
        <v>3339</v>
      </c>
      <c r="B4785" s="165" t="s">
        <v>15795</v>
      </c>
      <c r="C4785" t="s">
        <v>15796</v>
      </c>
      <c r="D4785" s="1">
        <v>45194</v>
      </c>
      <c r="E4785">
        <f t="shared" si="526"/>
        <v>18</v>
      </c>
      <c r="F4785" t="s">
        <v>6</v>
      </c>
      <c r="G4785">
        <v>700</v>
      </c>
      <c r="H4785">
        <f t="shared" si="525"/>
        <v>70</v>
      </c>
      <c r="I4785" t="s">
        <v>7</v>
      </c>
      <c r="J4785" t="s">
        <v>8</v>
      </c>
      <c r="K4785" t="s">
        <v>15797</v>
      </c>
      <c r="L4785" t="s">
        <v>8</v>
      </c>
      <c r="M4785" t="s">
        <v>6</v>
      </c>
      <c r="N4785" t="str">
        <f t="shared" si="527"/>
        <v>M</v>
      </c>
      <c r="O4785" t="s">
        <v>8</v>
      </c>
      <c r="P4785" t="s">
        <v>8</v>
      </c>
      <c r="Q4785" t="s">
        <v>11</v>
      </c>
      <c r="R4785" t="s">
        <v>8</v>
      </c>
      <c r="S4785" t="str">
        <f t="shared" si="528"/>
        <v>U</v>
      </c>
      <c r="T4785" t="s">
        <v>12</v>
      </c>
      <c r="U4785">
        <v>1</v>
      </c>
      <c r="V4785" t="s">
        <v>11</v>
      </c>
      <c r="W4785" t="e">
        <f>VLOOKUP(Q4785,'PBT Tag Rates'!$B$5:$E$44,4,FALSE)</f>
        <v>#N/A</v>
      </c>
      <c r="X4785">
        <v>1</v>
      </c>
      <c r="Y4785" s="14">
        <f>IFERROR(LOOKUP(H4785,{30,43,48,53,58,63,68,73,78,83,88,93,97},{42,47,52,57,62,67,72,77,82,87,92,99,100}),999)</f>
        <v>72</v>
      </c>
      <c r="Z4785" s="17">
        <f t="shared" si="529"/>
        <v>5.5555555555555554</v>
      </c>
      <c r="AA4785" s="17">
        <f t="shared" si="523"/>
        <v>5.5555555555555554</v>
      </c>
      <c r="AB4785" s="17">
        <f t="shared" si="524"/>
        <v>11.658097686375321</v>
      </c>
      <c r="AC4785" s="17" t="s">
        <v>17654</v>
      </c>
    </row>
    <row r="4786" spans="1:29" x14ac:dyDescent="0.25">
      <c r="A4786" t="s">
        <v>3339</v>
      </c>
      <c r="B4786" s="165" t="s">
        <v>15798</v>
      </c>
      <c r="C4786" t="s">
        <v>15799</v>
      </c>
      <c r="D4786" s="1">
        <v>45194</v>
      </c>
      <c r="E4786">
        <f t="shared" si="526"/>
        <v>18</v>
      </c>
      <c r="F4786" t="s">
        <v>6</v>
      </c>
      <c r="G4786">
        <v>680</v>
      </c>
      <c r="H4786">
        <f t="shared" si="525"/>
        <v>68</v>
      </c>
      <c r="I4786" t="s">
        <v>9</v>
      </c>
      <c r="J4786" t="s">
        <v>8</v>
      </c>
      <c r="K4786" t="s">
        <v>15800</v>
      </c>
      <c r="L4786" t="s">
        <v>8</v>
      </c>
      <c r="M4786" t="s">
        <v>6</v>
      </c>
      <c r="N4786" t="str">
        <f t="shared" si="527"/>
        <v>M</v>
      </c>
      <c r="O4786" t="s">
        <v>2573</v>
      </c>
      <c r="P4786" t="s">
        <v>2574</v>
      </c>
      <c r="Q4786" t="s">
        <v>221</v>
      </c>
      <c r="R4786">
        <v>4</v>
      </c>
      <c r="S4786">
        <f t="shared" si="528"/>
        <v>2019</v>
      </c>
      <c r="T4786" t="s">
        <v>12</v>
      </c>
      <c r="U4786">
        <v>1</v>
      </c>
      <c r="V4786" t="s">
        <v>3346</v>
      </c>
      <c r="W4786">
        <f>VLOOKUP(Q4786,'PBT Tag Rates'!$B$5:$E$44,4,FALSE)</f>
        <v>0.95971980899999998</v>
      </c>
      <c r="X4786">
        <v>1</v>
      </c>
      <c r="Y4786" s="14">
        <f>IFERROR(LOOKUP(H4786,{30,43,48,53,58,63,68,73,78,83,88,93,97},{42,47,52,57,62,67,72,77,82,87,92,99,100}),999)</f>
        <v>72</v>
      </c>
      <c r="Z4786" s="17">
        <f t="shared" si="529"/>
        <v>5.5555555555555554</v>
      </c>
      <c r="AA4786" s="17">
        <f t="shared" si="523"/>
        <v>5.5555555555555554</v>
      </c>
      <c r="AB4786" s="17">
        <f t="shared" si="524"/>
        <v>11.658097686375321</v>
      </c>
      <c r="AC4786" s="17" t="s">
        <v>17654</v>
      </c>
    </row>
    <row r="4787" spans="1:29" x14ac:dyDescent="0.25">
      <c r="A4787" t="s">
        <v>3339</v>
      </c>
      <c r="B4787" s="165" t="s">
        <v>15801</v>
      </c>
      <c r="C4787" t="s">
        <v>15802</v>
      </c>
      <c r="D4787" s="1">
        <v>45194</v>
      </c>
      <c r="E4787">
        <f t="shared" si="526"/>
        <v>18</v>
      </c>
      <c r="F4787" t="s">
        <v>14</v>
      </c>
      <c r="G4787">
        <v>780</v>
      </c>
      <c r="H4787">
        <f t="shared" si="525"/>
        <v>78</v>
      </c>
      <c r="I4787" t="s">
        <v>7</v>
      </c>
      <c r="J4787" t="s">
        <v>8</v>
      </c>
      <c r="K4787" t="s">
        <v>8</v>
      </c>
      <c r="L4787" t="s">
        <v>15803</v>
      </c>
      <c r="M4787" t="s">
        <v>14</v>
      </c>
      <c r="N4787" t="str">
        <f t="shared" si="527"/>
        <v>F</v>
      </c>
      <c r="O4787" t="s">
        <v>232</v>
      </c>
      <c r="P4787" t="s">
        <v>472</v>
      </c>
      <c r="Q4787" t="s">
        <v>221</v>
      </c>
      <c r="R4787">
        <v>4</v>
      </c>
      <c r="S4787">
        <f t="shared" si="528"/>
        <v>2019</v>
      </c>
      <c r="T4787" t="s">
        <v>12</v>
      </c>
      <c r="U4787">
        <v>0.999999999999999</v>
      </c>
      <c r="V4787" t="s">
        <v>3363</v>
      </c>
      <c r="W4787">
        <f>VLOOKUP(Q4787,'PBT Tag Rates'!$B$5:$E$44,4,FALSE)</f>
        <v>0.95971980899999998</v>
      </c>
      <c r="X4787">
        <v>1</v>
      </c>
      <c r="Y4787" s="14">
        <f>IFERROR(LOOKUP(H4787,{30,43,48,53,58,63,68,73,78,83,88,93,97},{42,47,52,57,62,67,72,77,82,87,92,99,100}),999)</f>
        <v>82</v>
      </c>
      <c r="Z4787" s="17">
        <f t="shared" si="529"/>
        <v>5.5555555555555554</v>
      </c>
      <c r="AA4787" s="17">
        <f t="shared" si="523"/>
        <v>5.5555555555555554</v>
      </c>
      <c r="AB4787" s="17">
        <f t="shared" si="524"/>
        <v>11.658097686375321</v>
      </c>
      <c r="AC4787" s="17" t="s">
        <v>17654</v>
      </c>
    </row>
    <row r="4788" spans="1:29" x14ac:dyDescent="0.25">
      <c r="A4788" t="s">
        <v>3339</v>
      </c>
      <c r="B4788" s="165" t="s">
        <v>15804</v>
      </c>
      <c r="C4788" t="s">
        <v>15805</v>
      </c>
      <c r="D4788" s="1">
        <v>45194</v>
      </c>
      <c r="E4788">
        <f t="shared" si="526"/>
        <v>18</v>
      </c>
      <c r="F4788" t="s">
        <v>6</v>
      </c>
      <c r="G4788">
        <v>820</v>
      </c>
      <c r="H4788">
        <f t="shared" si="525"/>
        <v>82</v>
      </c>
      <c r="I4788" t="s">
        <v>7</v>
      </c>
      <c r="J4788" t="s">
        <v>8</v>
      </c>
      <c r="K4788" t="s">
        <v>15806</v>
      </c>
      <c r="L4788" t="s">
        <v>8</v>
      </c>
      <c r="M4788" t="s">
        <v>6</v>
      </c>
      <c r="N4788" t="str">
        <f t="shared" si="527"/>
        <v>M</v>
      </c>
      <c r="O4788" t="s">
        <v>518</v>
      </c>
      <c r="P4788" t="s">
        <v>519</v>
      </c>
      <c r="Q4788" t="s">
        <v>221</v>
      </c>
      <c r="R4788">
        <v>4</v>
      </c>
      <c r="S4788">
        <f t="shared" si="528"/>
        <v>2019</v>
      </c>
      <c r="T4788" t="s">
        <v>12</v>
      </c>
      <c r="U4788">
        <v>0.999999999999997</v>
      </c>
      <c r="V4788" t="s">
        <v>3543</v>
      </c>
      <c r="W4788">
        <f>VLOOKUP(Q4788,'PBT Tag Rates'!$B$5:$E$44,4,FALSE)</f>
        <v>0.95971980899999998</v>
      </c>
      <c r="X4788">
        <v>1</v>
      </c>
      <c r="Y4788" s="14">
        <f>IFERROR(LOOKUP(H4788,{30,43,48,53,58,63,68,73,78,83,88,93,97},{42,47,52,57,62,67,72,77,82,87,92,99,100}),999)</f>
        <v>82</v>
      </c>
      <c r="Z4788" s="17">
        <f t="shared" si="529"/>
        <v>5.5555555555555554</v>
      </c>
      <c r="AA4788" s="17">
        <f t="shared" si="523"/>
        <v>5.5555555555555554</v>
      </c>
      <c r="AB4788" s="17">
        <f t="shared" si="524"/>
        <v>11.658097686375321</v>
      </c>
      <c r="AC4788" s="17" t="s">
        <v>17655</v>
      </c>
    </row>
    <row r="4789" spans="1:29" x14ac:dyDescent="0.25">
      <c r="A4789" t="s">
        <v>3339</v>
      </c>
      <c r="B4789" s="165" t="s">
        <v>15807</v>
      </c>
      <c r="C4789" t="s">
        <v>15808</v>
      </c>
      <c r="D4789" s="1">
        <v>45194</v>
      </c>
      <c r="E4789">
        <f t="shared" si="526"/>
        <v>18</v>
      </c>
      <c r="F4789" t="s">
        <v>6</v>
      </c>
      <c r="G4789">
        <v>750</v>
      </c>
      <c r="H4789">
        <f t="shared" si="525"/>
        <v>75</v>
      </c>
      <c r="I4789" t="s">
        <v>7</v>
      </c>
      <c r="J4789" t="s">
        <v>8</v>
      </c>
      <c r="K4789" t="s">
        <v>15809</v>
      </c>
      <c r="L4789" t="s">
        <v>8</v>
      </c>
      <c r="M4789" t="s">
        <v>6</v>
      </c>
      <c r="N4789" t="str">
        <f t="shared" si="527"/>
        <v>M</v>
      </c>
      <c r="O4789" t="s">
        <v>694</v>
      </c>
      <c r="P4789" t="s">
        <v>695</v>
      </c>
      <c r="Q4789" t="s">
        <v>221</v>
      </c>
      <c r="R4789">
        <v>4</v>
      </c>
      <c r="S4789">
        <f t="shared" si="528"/>
        <v>2019</v>
      </c>
      <c r="T4789" t="s">
        <v>12</v>
      </c>
      <c r="U4789">
        <v>1</v>
      </c>
      <c r="V4789" t="s">
        <v>3346</v>
      </c>
      <c r="W4789">
        <f>VLOOKUP(Q4789,'PBT Tag Rates'!$B$5:$E$44,4,FALSE)</f>
        <v>0.95971980899999998</v>
      </c>
      <c r="X4789">
        <v>1</v>
      </c>
      <c r="Y4789" s="14">
        <f>IFERROR(LOOKUP(H4789,{30,43,48,53,58,63,68,73,78,83,88,93,97},{42,47,52,57,62,67,72,77,82,87,92,99,100}),999)</f>
        <v>77</v>
      </c>
      <c r="Z4789" s="17">
        <f t="shared" si="529"/>
        <v>5.5555555555555554</v>
      </c>
      <c r="AA4789" s="17">
        <f t="shared" si="523"/>
        <v>5.5555555555555554</v>
      </c>
      <c r="AB4789" s="17">
        <f t="shared" si="524"/>
        <v>11.658097686375321</v>
      </c>
      <c r="AC4789" s="17" t="s">
        <v>17654</v>
      </c>
    </row>
    <row r="4790" spans="1:29" x14ac:dyDescent="0.25">
      <c r="A4790" t="s">
        <v>3339</v>
      </c>
      <c r="B4790" s="165" t="s">
        <v>15810</v>
      </c>
      <c r="C4790" t="s">
        <v>15811</v>
      </c>
      <c r="D4790" s="1">
        <v>45194</v>
      </c>
      <c r="E4790">
        <f t="shared" si="526"/>
        <v>18</v>
      </c>
      <c r="F4790" t="s">
        <v>14</v>
      </c>
      <c r="G4790">
        <v>600</v>
      </c>
      <c r="H4790">
        <f t="shared" si="525"/>
        <v>60</v>
      </c>
      <c r="I4790" t="s">
        <v>9</v>
      </c>
      <c r="J4790">
        <v>1</v>
      </c>
      <c r="K4790" t="s">
        <v>8</v>
      </c>
      <c r="L4790" t="s">
        <v>8</v>
      </c>
      <c r="M4790" t="s">
        <v>6</v>
      </c>
      <c r="N4790" t="str">
        <f t="shared" si="527"/>
        <v>M</v>
      </c>
      <c r="O4790" t="s">
        <v>516</v>
      </c>
      <c r="P4790" t="s">
        <v>11247</v>
      </c>
      <c r="Q4790" t="s">
        <v>221</v>
      </c>
      <c r="R4790">
        <v>4</v>
      </c>
      <c r="S4790">
        <f t="shared" si="528"/>
        <v>2019</v>
      </c>
      <c r="T4790" t="s">
        <v>12</v>
      </c>
      <c r="U4790">
        <v>0.999999999999999</v>
      </c>
      <c r="V4790" t="s">
        <v>3951</v>
      </c>
      <c r="W4790">
        <f>VLOOKUP(Q4790,'PBT Tag Rates'!$B$5:$E$44,4,FALSE)</f>
        <v>0.95971980899999998</v>
      </c>
      <c r="X4790">
        <v>1</v>
      </c>
      <c r="Y4790" s="14">
        <f>IFERROR(LOOKUP(H4790,{30,43,48,53,58,63,68,73,78,83,88,93,97},{42,47,52,57,62,67,72,77,82,87,92,99,100}),999)</f>
        <v>62</v>
      </c>
      <c r="Z4790" s="17">
        <f t="shared" si="529"/>
        <v>5.5555555555555554</v>
      </c>
      <c r="AA4790" s="17">
        <f t="shared" si="523"/>
        <v>5.5555555555555554</v>
      </c>
      <c r="AB4790" s="17">
        <f t="shared" si="524"/>
        <v>11.658097686375321</v>
      </c>
      <c r="AC4790" s="17" t="s">
        <v>17655</v>
      </c>
    </row>
    <row r="4791" spans="1:29" x14ac:dyDescent="0.25">
      <c r="A4791" t="s">
        <v>3339</v>
      </c>
      <c r="B4791" s="165" t="s">
        <v>15812</v>
      </c>
      <c r="C4791" t="s">
        <v>15813</v>
      </c>
      <c r="D4791" s="1">
        <v>45194</v>
      </c>
      <c r="E4791">
        <f t="shared" si="526"/>
        <v>18</v>
      </c>
      <c r="F4791" t="s">
        <v>6</v>
      </c>
      <c r="G4791">
        <v>820</v>
      </c>
      <c r="H4791">
        <f t="shared" si="525"/>
        <v>82</v>
      </c>
      <c r="I4791" t="s">
        <v>7</v>
      </c>
      <c r="J4791" t="s">
        <v>8</v>
      </c>
      <c r="K4791" t="s">
        <v>15814</v>
      </c>
      <c r="L4791" t="s">
        <v>8</v>
      </c>
      <c r="M4791" t="s">
        <v>6</v>
      </c>
      <c r="N4791" t="str">
        <f t="shared" si="527"/>
        <v>M</v>
      </c>
      <c r="O4791" t="s">
        <v>8</v>
      </c>
      <c r="P4791" t="s">
        <v>8</v>
      </c>
      <c r="Q4791" t="s">
        <v>11</v>
      </c>
      <c r="R4791" t="s">
        <v>8</v>
      </c>
      <c r="S4791" t="str">
        <f t="shared" si="528"/>
        <v>U</v>
      </c>
      <c r="T4791" t="s">
        <v>12</v>
      </c>
      <c r="U4791">
        <v>1</v>
      </c>
      <c r="V4791" t="s">
        <v>11</v>
      </c>
      <c r="W4791" t="e">
        <f>VLOOKUP(Q4791,'PBT Tag Rates'!$B$5:$E$44,4,FALSE)</f>
        <v>#N/A</v>
      </c>
      <c r="X4791">
        <v>1</v>
      </c>
      <c r="Y4791" s="14">
        <f>IFERROR(LOOKUP(H4791,{30,43,48,53,58,63,68,73,78,83,88,93,97},{42,47,52,57,62,67,72,77,82,87,92,99,100}),999)</f>
        <v>82</v>
      </c>
      <c r="Z4791" s="17">
        <f t="shared" si="529"/>
        <v>5.5555555555555554</v>
      </c>
      <c r="AA4791" s="17">
        <f t="shared" si="523"/>
        <v>5.5555555555555554</v>
      </c>
      <c r="AB4791" s="17">
        <f t="shared" si="524"/>
        <v>11.658097686375321</v>
      </c>
      <c r="AC4791" s="17" t="s">
        <v>17654</v>
      </c>
    </row>
    <row r="4792" spans="1:29" x14ac:dyDescent="0.25">
      <c r="A4792" t="s">
        <v>3339</v>
      </c>
      <c r="B4792" s="165" t="s">
        <v>15815</v>
      </c>
      <c r="C4792" t="s">
        <v>15816</v>
      </c>
      <c r="D4792" s="1">
        <v>45194</v>
      </c>
      <c r="E4792">
        <f t="shared" si="526"/>
        <v>18</v>
      </c>
      <c r="F4792" t="s">
        <v>14</v>
      </c>
      <c r="G4792">
        <v>740</v>
      </c>
      <c r="H4792">
        <f t="shared" si="525"/>
        <v>74</v>
      </c>
      <c r="I4792" t="s">
        <v>7</v>
      </c>
      <c r="J4792" t="s">
        <v>8</v>
      </c>
      <c r="K4792" t="s">
        <v>8</v>
      </c>
      <c r="L4792" t="s">
        <v>8</v>
      </c>
      <c r="M4792" t="s">
        <v>14</v>
      </c>
      <c r="N4792" t="str">
        <f t="shared" si="527"/>
        <v>F</v>
      </c>
      <c r="O4792" t="s">
        <v>485</v>
      </c>
      <c r="P4792" t="s">
        <v>486</v>
      </c>
      <c r="Q4792" t="s">
        <v>221</v>
      </c>
      <c r="R4792">
        <v>4</v>
      </c>
      <c r="S4792">
        <f t="shared" si="528"/>
        <v>2019</v>
      </c>
      <c r="T4792" t="s">
        <v>12</v>
      </c>
      <c r="U4792">
        <v>0.999999999999998</v>
      </c>
      <c r="V4792" t="s">
        <v>3346</v>
      </c>
      <c r="W4792">
        <f>VLOOKUP(Q4792,'PBT Tag Rates'!$B$5:$E$44,4,FALSE)</f>
        <v>0.95971980899999998</v>
      </c>
      <c r="X4792">
        <v>1</v>
      </c>
      <c r="Y4792" s="14">
        <f>IFERROR(LOOKUP(H4792,{30,43,48,53,58,63,68,73,78,83,88,93,97},{42,47,52,57,62,67,72,77,82,87,92,99,100}),999)</f>
        <v>77</v>
      </c>
      <c r="Z4792" s="17">
        <f t="shared" si="529"/>
        <v>5.5555555555555554</v>
      </c>
      <c r="AA4792" s="17">
        <f t="shared" si="523"/>
        <v>5.5555555555555554</v>
      </c>
      <c r="AB4792" s="17">
        <f t="shared" si="524"/>
        <v>11.658097686375321</v>
      </c>
      <c r="AC4792" s="17" t="s">
        <v>17654</v>
      </c>
    </row>
    <row r="4793" spans="1:29" x14ac:dyDescent="0.25">
      <c r="A4793" t="s">
        <v>3339</v>
      </c>
      <c r="B4793" s="165" t="s">
        <v>15817</v>
      </c>
      <c r="C4793" t="s">
        <v>178</v>
      </c>
      <c r="D4793" s="1">
        <v>45194</v>
      </c>
      <c r="E4793">
        <f t="shared" si="526"/>
        <v>18</v>
      </c>
      <c r="F4793" t="s">
        <v>6</v>
      </c>
      <c r="G4793">
        <v>720</v>
      </c>
      <c r="H4793">
        <f t="shared" si="525"/>
        <v>72</v>
      </c>
      <c r="I4793" t="s">
        <v>7</v>
      </c>
      <c r="J4793" t="s">
        <v>8</v>
      </c>
      <c r="K4793" t="s">
        <v>15818</v>
      </c>
      <c r="L4793" t="s">
        <v>8</v>
      </c>
      <c r="M4793" t="s">
        <v>6</v>
      </c>
      <c r="N4793" t="str">
        <f t="shared" si="527"/>
        <v>M</v>
      </c>
      <c r="O4793" t="s">
        <v>8</v>
      </c>
      <c r="P4793" t="s">
        <v>8</v>
      </c>
      <c r="Q4793" t="s">
        <v>11</v>
      </c>
      <c r="R4793" t="s">
        <v>8</v>
      </c>
      <c r="S4793" t="str">
        <f t="shared" si="528"/>
        <v>U</v>
      </c>
      <c r="T4793" t="s">
        <v>12</v>
      </c>
      <c r="U4793">
        <v>0.999999999999999</v>
      </c>
      <c r="V4793" t="s">
        <v>11</v>
      </c>
      <c r="W4793" t="e">
        <f>VLOOKUP(Q4793,'PBT Tag Rates'!$B$5:$E$44,4,FALSE)</f>
        <v>#N/A</v>
      </c>
      <c r="X4793">
        <v>1</v>
      </c>
      <c r="Y4793" s="14">
        <f>IFERROR(LOOKUP(H4793,{30,43,48,53,58,63,68,73,78,83,88,93,97},{42,47,52,57,62,67,72,77,82,87,92,99,100}),999)</f>
        <v>72</v>
      </c>
      <c r="Z4793" s="17">
        <f t="shared" si="529"/>
        <v>5.5555555555555554</v>
      </c>
      <c r="AA4793" s="17">
        <f t="shared" si="523"/>
        <v>5.5555555555555554</v>
      </c>
      <c r="AB4793" s="17">
        <f t="shared" si="524"/>
        <v>11.658097686375321</v>
      </c>
      <c r="AC4793" s="17" t="s">
        <v>17654</v>
      </c>
    </row>
    <row r="4794" spans="1:29" x14ac:dyDescent="0.25">
      <c r="A4794" t="s">
        <v>3339</v>
      </c>
      <c r="B4794" s="165" t="s">
        <v>15819</v>
      </c>
      <c r="C4794" t="s">
        <v>15820</v>
      </c>
      <c r="D4794" s="1">
        <v>45194</v>
      </c>
      <c r="E4794">
        <f t="shared" si="526"/>
        <v>18</v>
      </c>
      <c r="F4794" t="s">
        <v>6</v>
      </c>
      <c r="G4794">
        <v>630</v>
      </c>
      <c r="H4794">
        <f t="shared" si="525"/>
        <v>63</v>
      </c>
      <c r="I4794" t="s">
        <v>9</v>
      </c>
      <c r="J4794">
        <v>1</v>
      </c>
      <c r="K4794" t="s">
        <v>8</v>
      </c>
      <c r="L4794" t="s">
        <v>8</v>
      </c>
      <c r="M4794" t="s">
        <v>6</v>
      </c>
      <c r="N4794" t="str">
        <f t="shared" si="527"/>
        <v>M</v>
      </c>
      <c r="O4794" t="s">
        <v>2257</v>
      </c>
      <c r="P4794" t="s">
        <v>2258</v>
      </c>
      <c r="Q4794" t="s">
        <v>918</v>
      </c>
      <c r="R4794">
        <v>3</v>
      </c>
      <c r="S4794">
        <f t="shared" si="528"/>
        <v>2020</v>
      </c>
      <c r="T4794" t="s">
        <v>12</v>
      </c>
      <c r="U4794">
        <v>0.999999999999999</v>
      </c>
      <c r="V4794" t="s">
        <v>3396</v>
      </c>
      <c r="W4794">
        <f>VLOOKUP(Q4794,'PBT Tag Rates'!$B$5:$E$44,4,FALSE)</f>
        <v>0.98961045999999997</v>
      </c>
      <c r="X4794">
        <v>1</v>
      </c>
      <c r="Y4794" s="14">
        <f>IFERROR(LOOKUP(H4794,{30,43,48,53,58,63,68,73,78,83,88,93,97},{42,47,52,57,62,67,72,77,82,87,92,99,100}),999)</f>
        <v>67</v>
      </c>
      <c r="Z4794" s="17">
        <f t="shared" si="529"/>
        <v>5.5555555555555554</v>
      </c>
      <c r="AA4794" s="17">
        <f t="shared" si="523"/>
        <v>5.5555555555555554</v>
      </c>
      <c r="AB4794" s="17">
        <f t="shared" si="524"/>
        <v>11.658097686375321</v>
      </c>
      <c r="AC4794" s="17" t="s">
        <v>17655</v>
      </c>
    </row>
    <row r="4795" spans="1:29" x14ac:dyDescent="0.25">
      <c r="A4795" t="s">
        <v>3339</v>
      </c>
      <c r="B4795" s="165" t="s">
        <v>15821</v>
      </c>
      <c r="C4795" t="s">
        <v>15822</v>
      </c>
      <c r="D4795" s="1">
        <v>45194</v>
      </c>
      <c r="E4795">
        <f t="shared" si="526"/>
        <v>18</v>
      </c>
      <c r="F4795" t="s">
        <v>14</v>
      </c>
      <c r="G4795">
        <v>680</v>
      </c>
      <c r="H4795">
        <f t="shared" si="525"/>
        <v>68</v>
      </c>
      <c r="I4795" t="s">
        <v>9</v>
      </c>
      <c r="J4795">
        <v>1</v>
      </c>
      <c r="K4795" t="s">
        <v>8</v>
      </c>
      <c r="L4795" t="s">
        <v>8</v>
      </c>
      <c r="M4795" t="s">
        <v>14</v>
      </c>
      <c r="N4795" t="str">
        <f t="shared" si="527"/>
        <v>F</v>
      </c>
      <c r="O4795" t="s">
        <v>12230</v>
      </c>
      <c r="P4795" t="s">
        <v>15823</v>
      </c>
      <c r="Q4795" t="s">
        <v>221</v>
      </c>
      <c r="R4795">
        <v>4</v>
      </c>
      <c r="S4795">
        <f t="shared" si="528"/>
        <v>2019</v>
      </c>
      <c r="T4795" t="s">
        <v>12</v>
      </c>
      <c r="U4795">
        <v>1</v>
      </c>
      <c r="V4795" t="s">
        <v>3951</v>
      </c>
      <c r="W4795">
        <f>VLOOKUP(Q4795,'PBT Tag Rates'!$B$5:$E$44,4,FALSE)</f>
        <v>0.95971980899999998</v>
      </c>
      <c r="X4795">
        <v>1</v>
      </c>
      <c r="Y4795" s="14">
        <f>IFERROR(LOOKUP(H4795,{30,43,48,53,58,63,68,73,78,83,88,93,97},{42,47,52,57,62,67,72,77,82,87,92,99,100}),999)</f>
        <v>72</v>
      </c>
      <c r="Z4795" s="17">
        <f t="shared" si="529"/>
        <v>5.5555555555555554</v>
      </c>
      <c r="AA4795" s="17">
        <f t="shared" ref="AA4795:AA4858" si="530">Z4795*(1+$AA$4)</f>
        <v>5.5555555555555554</v>
      </c>
      <c r="AB4795" s="17">
        <f t="shared" ref="AB4795:AB4858" si="531">IF(D4795&lt;$D$3,AA4795/$AB$3,AA4795/$AB$4)</f>
        <v>11.658097686375321</v>
      </c>
      <c r="AC4795" s="17" t="s">
        <v>17655</v>
      </c>
    </row>
    <row r="4796" spans="1:29" x14ac:dyDescent="0.25">
      <c r="A4796" t="s">
        <v>3339</v>
      </c>
      <c r="B4796" s="165" t="s">
        <v>15824</v>
      </c>
      <c r="C4796" t="s">
        <v>15825</v>
      </c>
      <c r="D4796" s="1">
        <v>45194</v>
      </c>
      <c r="E4796">
        <f t="shared" si="526"/>
        <v>18</v>
      </c>
      <c r="F4796" t="s">
        <v>6</v>
      </c>
      <c r="G4796">
        <v>630</v>
      </c>
      <c r="H4796">
        <f t="shared" si="525"/>
        <v>63</v>
      </c>
      <c r="I4796" t="s">
        <v>7</v>
      </c>
      <c r="J4796" t="s">
        <v>8</v>
      </c>
      <c r="K4796" t="s">
        <v>8</v>
      </c>
      <c r="L4796" t="s">
        <v>8</v>
      </c>
      <c r="M4796" t="s">
        <v>6</v>
      </c>
      <c r="N4796" t="str">
        <f t="shared" si="527"/>
        <v>M</v>
      </c>
      <c r="O4796" t="s">
        <v>2792</v>
      </c>
      <c r="P4796" t="s">
        <v>12725</v>
      </c>
      <c r="Q4796" t="s">
        <v>918</v>
      </c>
      <c r="R4796">
        <v>3</v>
      </c>
      <c r="S4796">
        <f t="shared" si="528"/>
        <v>2020</v>
      </c>
      <c r="T4796" t="s">
        <v>12</v>
      </c>
      <c r="U4796">
        <v>1</v>
      </c>
      <c r="V4796" t="s">
        <v>3386</v>
      </c>
      <c r="W4796">
        <f>VLOOKUP(Q4796,'PBT Tag Rates'!$B$5:$E$44,4,FALSE)</f>
        <v>0.98961045999999997</v>
      </c>
      <c r="X4796">
        <v>1</v>
      </c>
      <c r="Y4796" s="14">
        <f>IFERROR(LOOKUP(H4796,{30,43,48,53,58,63,68,73,78,83,88,93,97},{42,47,52,57,62,67,72,77,82,87,92,99,100}),999)</f>
        <v>67</v>
      </c>
      <c r="Z4796" s="17">
        <f t="shared" si="529"/>
        <v>5.5555555555555554</v>
      </c>
      <c r="AA4796" s="17">
        <f t="shared" si="530"/>
        <v>5.5555555555555554</v>
      </c>
      <c r="AB4796" s="17">
        <f t="shared" si="531"/>
        <v>11.658097686375321</v>
      </c>
      <c r="AC4796" s="17" t="s">
        <v>17654</v>
      </c>
    </row>
    <row r="4797" spans="1:29" x14ac:dyDescent="0.25">
      <c r="A4797" t="s">
        <v>3339</v>
      </c>
      <c r="B4797" s="165" t="s">
        <v>15826</v>
      </c>
      <c r="C4797" t="s">
        <v>179</v>
      </c>
      <c r="D4797" s="1">
        <v>45194</v>
      </c>
      <c r="E4797">
        <f t="shared" si="526"/>
        <v>18</v>
      </c>
      <c r="F4797" t="s">
        <v>6</v>
      </c>
      <c r="G4797">
        <v>720</v>
      </c>
      <c r="H4797">
        <f t="shared" si="525"/>
        <v>72</v>
      </c>
      <c r="I4797" t="s">
        <v>9</v>
      </c>
      <c r="J4797">
        <v>1</v>
      </c>
      <c r="K4797" t="s">
        <v>15827</v>
      </c>
      <c r="L4797" t="s">
        <v>8</v>
      </c>
      <c r="M4797" t="s">
        <v>6</v>
      </c>
      <c r="N4797" t="str">
        <f t="shared" si="527"/>
        <v>M</v>
      </c>
      <c r="O4797" t="s">
        <v>182</v>
      </c>
      <c r="P4797" t="s">
        <v>183</v>
      </c>
      <c r="Q4797" t="s">
        <v>15</v>
      </c>
      <c r="R4797">
        <v>5</v>
      </c>
      <c r="S4797">
        <f t="shared" si="528"/>
        <v>2018</v>
      </c>
      <c r="T4797" t="s">
        <v>12</v>
      </c>
      <c r="U4797">
        <v>1</v>
      </c>
      <c r="V4797" t="s">
        <v>3951</v>
      </c>
      <c r="W4797">
        <f>VLOOKUP(Q4797,'PBT Tag Rates'!$B$5:$E$44,4,FALSE)</f>
        <v>0.80551598400000002</v>
      </c>
      <c r="X4797">
        <v>1</v>
      </c>
      <c r="Y4797" s="14">
        <f>IFERROR(LOOKUP(H4797,{30,43,48,53,58,63,68,73,78,83,88,93,97},{42,47,52,57,62,67,72,77,82,87,92,99,100}),999)</f>
        <v>72</v>
      </c>
      <c r="Z4797" s="17">
        <f t="shared" si="529"/>
        <v>5.5555555555555554</v>
      </c>
      <c r="AA4797" s="17">
        <f t="shared" si="530"/>
        <v>5.5555555555555554</v>
      </c>
      <c r="AB4797" s="17">
        <f t="shared" si="531"/>
        <v>11.658097686375321</v>
      </c>
      <c r="AC4797" s="17" t="s">
        <v>17655</v>
      </c>
    </row>
    <row r="4798" spans="1:29" x14ac:dyDescent="0.25">
      <c r="A4798" t="s">
        <v>3339</v>
      </c>
      <c r="B4798" s="165" t="s">
        <v>15828</v>
      </c>
      <c r="C4798" t="s">
        <v>15829</v>
      </c>
      <c r="D4798" s="1">
        <v>45194</v>
      </c>
      <c r="E4798">
        <f t="shared" si="526"/>
        <v>18</v>
      </c>
      <c r="F4798" t="s">
        <v>14</v>
      </c>
      <c r="G4798">
        <v>760</v>
      </c>
      <c r="H4798">
        <f t="shared" si="525"/>
        <v>76</v>
      </c>
      <c r="I4798" t="s">
        <v>7</v>
      </c>
      <c r="J4798" t="s">
        <v>8</v>
      </c>
      <c r="K4798" t="s">
        <v>8</v>
      </c>
      <c r="L4798" t="s">
        <v>8</v>
      </c>
      <c r="M4798" t="s">
        <v>14</v>
      </c>
      <c r="N4798" t="str">
        <f t="shared" si="527"/>
        <v>F</v>
      </c>
      <c r="O4798" t="s">
        <v>8</v>
      </c>
      <c r="P4798" t="s">
        <v>8</v>
      </c>
      <c r="Q4798" t="s">
        <v>11</v>
      </c>
      <c r="R4798" t="s">
        <v>8</v>
      </c>
      <c r="S4798" t="str">
        <f t="shared" si="528"/>
        <v>U</v>
      </c>
      <c r="T4798" t="s">
        <v>12</v>
      </c>
      <c r="U4798">
        <v>1</v>
      </c>
      <c r="V4798" t="s">
        <v>11</v>
      </c>
      <c r="W4798" t="e">
        <f>VLOOKUP(Q4798,'PBT Tag Rates'!$B$5:$E$44,4,FALSE)</f>
        <v>#N/A</v>
      </c>
      <c r="X4798">
        <v>1</v>
      </c>
      <c r="Y4798" s="14">
        <f>IFERROR(LOOKUP(H4798,{30,43,48,53,58,63,68,73,78,83,88,93,97},{42,47,52,57,62,67,72,77,82,87,92,99,100}),999)</f>
        <v>77</v>
      </c>
      <c r="Z4798" s="17">
        <f t="shared" si="529"/>
        <v>5.5555555555555554</v>
      </c>
      <c r="AA4798" s="17">
        <f t="shared" si="530"/>
        <v>5.5555555555555554</v>
      </c>
      <c r="AB4798" s="17">
        <f t="shared" si="531"/>
        <v>11.658097686375321</v>
      </c>
      <c r="AC4798" s="17" t="s">
        <v>17654</v>
      </c>
    </row>
    <row r="4799" spans="1:29" x14ac:dyDescent="0.25">
      <c r="A4799" t="s">
        <v>3339</v>
      </c>
      <c r="B4799" s="165" t="s">
        <v>15830</v>
      </c>
      <c r="C4799" t="s">
        <v>15831</v>
      </c>
      <c r="D4799" s="1">
        <v>45194</v>
      </c>
      <c r="E4799">
        <f t="shared" si="526"/>
        <v>18</v>
      </c>
      <c r="F4799" t="s">
        <v>14</v>
      </c>
      <c r="G4799">
        <v>580</v>
      </c>
      <c r="H4799">
        <f t="shared" si="525"/>
        <v>58</v>
      </c>
      <c r="I4799" t="s">
        <v>9</v>
      </c>
      <c r="J4799">
        <v>1</v>
      </c>
      <c r="K4799" t="s">
        <v>8</v>
      </c>
      <c r="L4799" t="s">
        <v>8</v>
      </c>
      <c r="M4799" t="s">
        <v>14</v>
      </c>
      <c r="N4799" t="str">
        <f t="shared" si="527"/>
        <v>F</v>
      </c>
      <c r="O4799" t="s">
        <v>8</v>
      </c>
      <c r="P4799" t="s">
        <v>8</v>
      </c>
      <c r="Q4799" t="s">
        <v>11</v>
      </c>
      <c r="R4799" t="s">
        <v>8</v>
      </c>
      <c r="S4799" t="str">
        <f t="shared" si="528"/>
        <v>U</v>
      </c>
      <c r="T4799" t="s">
        <v>12</v>
      </c>
      <c r="U4799">
        <v>1</v>
      </c>
      <c r="V4799" t="s">
        <v>3100</v>
      </c>
      <c r="W4799" t="e">
        <f>VLOOKUP(Q4799,'PBT Tag Rates'!$B$5:$E$44,4,FALSE)</f>
        <v>#N/A</v>
      </c>
      <c r="X4799">
        <v>1</v>
      </c>
      <c r="Y4799" s="14">
        <f>IFERROR(LOOKUP(H4799,{30,43,48,53,58,63,68,73,78,83,88,93,97},{42,47,52,57,62,67,72,77,82,87,92,99,100}),999)</f>
        <v>62</v>
      </c>
      <c r="Z4799" s="17">
        <f t="shared" si="529"/>
        <v>5.5555555555555554</v>
      </c>
      <c r="AA4799" s="17">
        <f t="shared" si="530"/>
        <v>5.5555555555555554</v>
      </c>
      <c r="AB4799" s="17">
        <f t="shared" si="531"/>
        <v>11.658097686375321</v>
      </c>
      <c r="AC4799" s="17" t="s">
        <v>17654</v>
      </c>
    </row>
    <row r="4800" spans="1:29" x14ac:dyDescent="0.25">
      <c r="A4800" t="s">
        <v>3339</v>
      </c>
      <c r="B4800" s="165" t="s">
        <v>15832</v>
      </c>
      <c r="C4800" t="s">
        <v>15833</v>
      </c>
      <c r="D4800" s="1">
        <v>45194</v>
      </c>
      <c r="E4800">
        <f t="shared" si="526"/>
        <v>18</v>
      </c>
      <c r="F4800" t="s">
        <v>6</v>
      </c>
      <c r="G4800">
        <v>650</v>
      </c>
      <c r="H4800">
        <f t="shared" si="525"/>
        <v>65</v>
      </c>
      <c r="I4800" t="s">
        <v>9</v>
      </c>
      <c r="J4800">
        <v>1</v>
      </c>
      <c r="K4800" t="s">
        <v>8</v>
      </c>
      <c r="L4800" t="s">
        <v>8</v>
      </c>
      <c r="M4800" t="s">
        <v>6</v>
      </c>
      <c r="N4800" t="str">
        <f t="shared" si="527"/>
        <v>M</v>
      </c>
      <c r="O4800" t="s">
        <v>2648</v>
      </c>
      <c r="P4800" t="s">
        <v>2649</v>
      </c>
      <c r="Q4800" t="s">
        <v>918</v>
      </c>
      <c r="R4800">
        <v>3</v>
      </c>
      <c r="S4800">
        <f t="shared" si="528"/>
        <v>2020</v>
      </c>
      <c r="T4800" t="s">
        <v>12</v>
      </c>
      <c r="U4800">
        <v>1</v>
      </c>
      <c r="V4800" t="s">
        <v>3386</v>
      </c>
      <c r="W4800">
        <f>VLOOKUP(Q4800,'PBT Tag Rates'!$B$5:$E$44,4,FALSE)</f>
        <v>0.98961045999999997</v>
      </c>
      <c r="X4800">
        <v>1</v>
      </c>
      <c r="Y4800" s="14">
        <f>IFERROR(LOOKUP(H4800,{30,43,48,53,58,63,68,73,78,83,88,93,97},{42,47,52,57,62,67,72,77,82,87,92,99,100}),999)</f>
        <v>67</v>
      </c>
      <c r="Z4800" s="17">
        <f t="shared" si="529"/>
        <v>5.5555555555555554</v>
      </c>
      <c r="AA4800" s="17">
        <f t="shared" si="530"/>
        <v>5.5555555555555554</v>
      </c>
      <c r="AB4800" s="17">
        <f t="shared" si="531"/>
        <v>11.658097686375321</v>
      </c>
      <c r="AC4800" s="17" t="s">
        <v>17654</v>
      </c>
    </row>
    <row r="4801" spans="1:29" x14ac:dyDescent="0.25">
      <c r="A4801" t="s">
        <v>3339</v>
      </c>
      <c r="B4801" s="165" t="s">
        <v>15834</v>
      </c>
      <c r="C4801" t="s">
        <v>15835</v>
      </c>
      <c r="D4801" s="1">
        <v>45194</v>
      </c>
      <c r="E4801">
        <f t="shared" si="526"/>
        <v>18</v>
      </c>
      <c r="F4801" t="s">
        <v>14</v>
      </c>
      <c r="G4801">
        <v>740</v>
      </c>
      <c r="H4801">
        <f t="shared" si="525"/>
        <v>74</v>
      </c>
      <c r="I4801" t="s">
        <v>9</v>
      </c>
      <c r="J4801">
        <v>1</v>
      </c>
      <c r="K4801" t="s">
        <v>8</v>
      </c>
      <c r="L4801" t="s">
        <v>8</v>
      </c>
      <c r="M4801" t="s">
        <v>14</v>
      </c>
      <c r="N4801" t="str">
        <f t="shared" si="527"/>
        <v>F</v>
      </c>
      <c r="O4801" t="s">
        <v>6610</v>
      </c>
      <c r="P4801" t="s">
        <v>6611</v>
      </c>
      <c r="Q4801" t="s">
        <v>221</v>
      </c>
      <c r="R4801">
        <v>4</v>
      </c>
      <c r="S4801">
        <f t="shared" si="528"/>
        <v>2019</v>
      </c>
      <c r="T4801" t="s">
        <v>12</v>
      </c>
      <c r="U4801">
        <v>1</v>
      </c>
      <c r="V4801" t="s">
        <v>3608</v>
      </c>
      <c r="W4801">
        <f>VLOOKUP(Q4801,'PBT Tag Rates'!$B$5:$E$44,4,FALSE)</f>
        <v>0.95971980899999998</v>
      </c>
      <c r="X4801">
        <v>1</v>
      </c>
      <c r="Y4801" s="14">
        <f>IFERROR(LOOKUP(H4801,{30,43,48,53,58,63,68,73,78,83,88,93,97},{42,47,52,57,62,67,72,77,82,87,92,99,100}),999)</f>
        <v>77</v>
      </c>
      <c r="Z4801" s="17">
        <f t="shared" si="529"/>
        <v>5.5555555555555554</v>
      </c>
      <c r="AA4801" s="17">
        <f t="shared" si="530"/>
        <v>5.5555555555555554</v>
      </c>
      <c r="AB4801" s="17">
        <f t="shared" si="531"/>
        <v>11.658097686375321</v>
      </c>
      <c r="AC4801" s="17" t="s">
        <v>17654</v>
      </c>
    </row>
    <row r="4802" spans="1:29" x14ac:dyDescent="0.25">
      <c r="A4802" t="s">
        <v>3339</v>
      </c>
      <c r="B4802" s="165" t="s">
        <v>15836</v>
      </c>
      <c r="C4802" t="s">
        <v>180</v>
      </c>
      <c r="D4802" s="1">
        <v>45194</v>
      </c>
      <c r="E4802">
        <f t="shared" si="526"/>
        <v>18</v>
      </c>
      <c r="F4802" t="s">
        <v>6</v>
      </c>
      <c r="G4802">
        <v>750</v>
      </c>
      <c r="H4802">
        <f t="shared" si="525"/>
        <v>75</v>
      </c>
      <c r="I4802" t="s">
        <v>9</v>
      </c>
      <c r="J4802" t="s">
        <v>8</v>
      </c>
      <c r="K4802" t="s">
        <v>15837</v>
      </c>
      <c r="L4802" t="s">
        <v>8</v>
      </c>
      <c r="M4802" t="s">
        <v>6</v>
      </c>
      <c r="N4802" t="str">
        <f t="shared" si="527"/>
        <v>M</v>
      </c>
      <c r="O4802" t="s">
        <v>15838</v>
      </c>
      <c r="P4802" t="s">
        <v>15839</v>
      </c>
      <c r="Q4802" t="s">
        <v>1575</v>
      </c>
      <c r="R4802">
        <v>4</v>
      </c>
      <c r="S4802">
        <f t="shared" si="528"/>
        <v>2019</v>
      </c>
      <c r="T4802" t="s">
        <v>12</v>
      </c>
      <c r="U4802">
        <v>0.999999999999997</v>
      </c>
      <c r="V4802" t="s">
        <v>9534</v>
      </c>
      <c r="W4802">
        <f>VLOOKUP(Q4802,'PBT Tag Rates'!$B$5:$E$44,4,FALSE)</f>
        <v>0.96016800000000002</v>
      </c>
      <c r="X4802">
        <v>1</v>
      </c>
      <c r="Y4802" s="14">
        <f>IFERROR(LOOKUP(H4802,{30,43,48,53,58,63,68,73,78,83,88,93,97},{42,47,52,57,62,67,72,77,82,87,92,99,100}),999)</f>
        <v>77</v>
      </c>
      <c r="Z4802" s="17">
        <f t="shared" si="529"/>
        <v>5.5555555555555554</v>
      </c>
      <c r="AA4802" s="17">
        <f t="shared" si="530"/>
        <v>5.5555555555555554</v>
      </c>
      <c r="AB4802" s="17">
        <f t="shared" si="531"/>
        <v>11.658097686375321</v>
      </c>
      <c r="AC4802" s="17" t="s">
        <v>17655</v>
      </c>
    </row>
    <row r="4803" spans="1:29" x14ac:dyDescent="0.25">
      <c r="A4803" t="s">
        <v>3339</v>
      </c>
      <c r="B4803" s="165" t="s">
        <v>15840</v>
      </c>
      <c r="C4803" t="s">
        <v>15841</v>
      </c>
      <c r="D4803" s="1">
        <v>45194</v>
      </c>
      <c r="E4803">
        <f t="shared" si="526"/>
        <v>18</v>
      </c>
      <c r="F4803" t="s">
        <v>6</v>
      </c>
      <c r="G4803">
        <v>530</v>
      </c>
      <c r="H4803">
        <f t="shared" si="525"/>
        <v>53</v>
      </c>
      <c r="I4803" t="s">
        <v>9</v>
      </c>
      <c r="J4803" t="s">
        <v>8</v>
      </c>
      <c r="K4803" t="s">
        <v>8</v>
      </c>
      <c r="L4803" t="s">
        <v>8</v>
      </c>
      <c r="M4803" t="s">
        <v>6</v>
      </c>
      <c r="N4803" t="str">
        <f t="shared" si="527"/>
        <v>M</v>
      </c>
      <c r="O4803" t="s">
        <v>15842</v>
      </c>
      <c r="P4803" t="s">
        <v>15843</v>
      </c>
      <c r="Q4803" t="s">
        <v>15844</v>
      </c>
      <c r="R4803">
        <v>2</v>
      </c>
      <c r="S4803">
        <f t="shared" si="528"/>
        <v>2021</v>
      </c>
      <c r="T4803" t="s">
        <v>12</v>
      </c>
      <c r="U4803">
        <v>0.999999999999998</v>
      </c>
      <c r="V4803" t="s">
        <v>10019</v>
      </c>
      <c r="W4803">
        <f>VLOOKUP(Q4803,'PBT Tag Rates'!$B$5:$E$44,4,FALSE)</f>
        <v>0.79749999999999999</v>
      </c>
      <c r="X4803">
        <v>1</v>
      </c>
      <c r="Y4803" s="14">
        <f>IFERROR(LOOKUP(H4803,{30,43,48,53,58,63,68,73,78,83,88,93,97},{42,47,52,57,62,67,72,77,82,87,92,99,100}),999)</f>
        <v>57</v>
      </c>
      <c r="Z4803" s="17">
        <f t="shared" si="529"/>
        <v>5.5555555555555554</v>
      </c>
      <c r="AA4803" s="17">
        <f t="shared" si="530"/>
        <v>5.5555555555555554</v>
      </c>
      <c r="AB4803" s="17">
        <f t="shared" si="531"/>
        <v>11.658097686375321</v>
      </c>
      <c r="AC4803" s="17" t="s">
        <v>17655</v>
      </c>
    </row>
    <row r="4804" spans="1:29" x14ac:dyDescent="0.25">
      <c r="A4804" t="s">
        <v>3339</v>
      </c>
      <c r="B4804" s="165" t="s">
        <v>15845</v>
      </c>
      <c r="C4804" t="s">
        <v>15846</v>
      </c>
      <c r="D4804" s="1">
        <v>45194</v>
      </c>
      <c r="E4804">
        <f t="shared" si="526"/>
        <v>18</v>
      </c>
      <c r="F4804" t="s">
        <v>6</v>
      </c>
      <c r="G4804">
        <v>900</v>
      </c>
      <c r="H4804">
        <f t="shared" si="525"/>
        <v>90</v>
      </c>
      <c r="I4804" t="s">
        <v>9</v>
      </c>
      <c r="J4804">
        <v>1</v>
      </c>
      <c r="K4804" t="s">
        <v>15847</v>
      </c>
      <c r="L4804" t="s">
        <v>8</v>
      </c>
      <c r="M4804" t="s">
        <v>6</v>
      </c>
      <c r="N4804" t="str">
        <f t="shared" si="527"/>
        <v>M</v>
      </c>
      <c r="O4804" t="s">
        <v>8846</v>
      </c>
      <c r="P4804" t="s">
        <v>8847</v>
      </c>
      <c r="Q4804" t="s">
        <v>221</v>
      </c>
      <c r="R4804">
        <v>4</v>
      </c>
      <c r="S4804">
        <f t="shared" si="528"/>
        <v>2019</v>
      </c>
      <c r="T4804" t="s">
        <v>12</v>
      </c>
      <c r="U4804">
        <v>1</v>
      </c>
      <c r="V4804" t="s">
        <v>3346</v>
      </c>
      <c r="W4804">
        <f>VLOOKUP(Q4804,'PBT Tag Rates'!$B$5:$E$44,4,FALSE)</f>
        <v>0.95971980899999998</v>
      </c>
      <c r="X4804">
        <v>1</v>
      </c>
      <c r="Y4804" s="14">
        <f>IFERROR(LOOKUP(H4804,{30,43,48,53,58,63,68,73,78,83,88,93,97},{42,47,52,57,62,67,72,77,82,87,92,99,100}),999)</f>
        <v>92</v>
      </c>
      <c r="Z4804" s="17">
        <f t="shared" si="529"/>
        <v>5.5555555555555554</v>
      </c>
      <c r="AA4804" s="17">
        <f t="shared" si="530"/>
        <v>5.5555555555555554</v>
      </c>
      <c r="AB4804" s="17">
        <f t="shared" si="531"/>
        <v>11.658097686375321</v>
      </c>
      <c r="AC4804" s="17" t="s">
        <v>17654</v>
      </c>
    </row>
    <row r="4805" spans="1:29" x14ac:dyDescent="0.25">
      <c r="A4805" t="s">
        <v>3339</v>
      </c>
      <c r="B4805" s="165" t="s">
        <v>15848</v>
      </c>
      <c r="C4805" t="s">
        <v>15849</v>
      </c>
      <c r="D4805" s="1">
        <v>45194</v>
      </c>
      <c r="E4805">
        <f t="shared" si="526"/>
        <v>18</v>
      </c>
      <c r="F4805" t="s">
        <v>6</v>
      </c>
      <c r="G4805">
        <v>650</v>
      </c>
      <c r="H4805">
        <f t="shared" si="525"/>
        <v>65</v>
      </c>
      <c r="I4805" t="s">
        <v>9</v>
      </c>
      <c r="J4805">
        <v>1</v>
      </c>
      <c r="K4805" t="s">
        <v>8</v>
      </c>
      <c r="L4805" t="s">
        <v>8</v>
      </c>
      <c r="M4805" t="s">
        <v>6</v>
      </c>
      <c r="N4805" t="str">
        <f t="shared" si="527"/>
        <v>M</v>
      </c>
      <c r="O4805" t="s">
        <v>15850</v>
      </c>
      <c r="P4805" t="s">
        <v>15851</v>
      </c>
      <c r="Q4805" t="s">
        <v>15348</v>
      </c>
      <c r="R4805">
        <v>4</v>
      </c>
      <c r="S4805">
        <f t="shared" si="528"/>
        <v>2019</v>
      </c>
      <c r="T4805" t="s">
        <v>12</v>
      </c>
      <c r="U4805">
        <v>1</v>
      </c>
      <c r="V4805" t="s">
        <v>7657</v>
      </c>
      <c r="W4805">
        <f>VLOOKUP(Q4805,'PBT Tag Rates'!$B$5:$E$44,4,FALSE)</f>
        <v>0.96152300000000002</v>
      </c>
      <c r="X4805">
        <v>1</v>
      </c>
      <c r="Y4805" s="14">
        <f>IFERROR(LOOKUP(H4805,{30,43,48,53,58,63,68,73,78,83,88,93,97},{42,47,52,57,62,67,72,77,82,87,92,99,100}),999)</f>
        <v>67</v>
      </c>
      <c r="Z4805" s="17">
        <f t="shared" si="529"/>
        <v>5.5555555555555554</v>
      </c>
      <c r="AA4805" s="17">
        <f t="shared" si="530"/>
        <v>5.5555555555555554</v>
      </c>
      <c r="AB4805" s="17">
        <f t="shared" si="531"/>
        <v>11.658097686375321</v>
      </c>
      <c r="AC4805" s="17" t="s">
        <v>17655</v>
      </c>
    </row>
    <row r="4806" spans="1:29" x14ac:dyDescent="0.25">
      <c r="A4806" t="s">
        <v>3339</v>
      </c>
      <c r="B4806" s="165" t="s">
        <v>15852</v>
      </c>
      <c r="C4806" t="s">
        <v>15853</v>
      </c>
      <c r="D4806" s="1">
        <v>45194</v>
      </c>
      <c r="E4806">
        <f t="shared" si="526"/>
        <v>18</v>
      </c>
      <c r="F4806" t="s">
        <v>6</v>
      </c>
      <c r="G4806">
        <v>640</v>
      </c>
      <c r="H4806">
        <f t="shared" si="525"/>
        <v>64</v>
      </c>
      <c r="I4806" t="s">
        <v>7</v>
      </c>
      <c r="J4806" t="s">
        <v>8</v>
      </c>
      <c r="K4806" t="s">
        <v>8</v>
      </c>
      <c r="L4806" t="s">
        <v>15854</v>
      </c>
      <c r="M4806" t="s">
        <v>6</v>
      </c>
      <c r="N4806" t="str">
        <f t="shared" si="527"/>
        <v>M</v>
      </c>
      <c r="O4806" t="s">
        <v>701</v>
      </c>
      <c r="P4806" t="s">
        <v>702</v>
      </c>
      <c r="Q4806" t="s">
        <v>221</v>
      </c>
      <c r="R4806">
        <v>4</v>
      </c>
      <c r="S4806">
        <f t="shared" si="528"/>
        <v>2019</v>
      </c>
      <c r="T4806" t="s">
        <v>12</v>
      </c>
      <c r="U4806">
        <v>1</v>
      </c>
      <c r="V4806" t="s">
        <v>3653</v>
      </c>
      <c r="W4806">
        <f>VLOOKUP(Q4806,'PBT Tag Rates'!$B$5:$E$44,4,FALSE)</f>
        <v>0.95971980899999998</v>
      </c>
      <c r="X4806">
        <v>1</v>
      </c>
      <c r="Y4806" s="14">
        <f>IFERROR(LOOKUP(H4806,{30,43,48,53,58,63,68,73,78,83,88,93,97},{42,47,52,57,62,67,72,77,82,87,92,99,100}),999)</f>
        <v>67</v>
      </c>
      <c r="Z4806" s="17">
        <f t="shared" si="529"/>
        <v>5.5555555555555554</v>
      </c>
      <c r="AA4806" s="17">
        <f t="shared" si="530"/>
        <v>5.5555555555555554</v>
      </c>
      <c r="AB4806" s="17">
        <f t="shared" si="531"/>
        <v>11.658097686375321</v>
      </c>
      <c r="AC4806" s="17" t="s">
        <v>17655</v>
      </c>
    </row>
    <row r="4807" spans="1:29" x14ac:dyDescent="0.25">
      <c r="A4807" t="s">
        <v>3339</v>
      </c>
      <c r="B4807" s="165" t="s">
        <v>15855</v>
      </c>
      <c r="C4807" t="s">
        <v>15856</v>
      </c>
      <c r="D4807" s="1">
        <v>45194</v>
      </c>
      <c r="E4807">
        <f t="shared" si="526"/>
        <v>18</v>
      </c>
      <c r="F4807" t="s">
        <v>6</v>
      </c>
      <c r="G4807">
        <v>430</v>
      </c>
      <c r="H4807">
        <f t="shared" si="525"/>
        <v>43</v>
      </c>
      <c r="I4807" t="s">
        <v>7</v>
      </c>
      <c r="J4807" t="s">
        <v>8</v>
      </c>
      <c r="K4807" t="s">
        <v>8</v>
      </c>
      <c r="L4807" t="s">
        <v>8</v>
      </c>
      <c r="M4807" t="s">
        <v>6</v>
      </c>
      <c r="N4807" t="str">
        <f t="shared" si="527"/>
        <v>M</v>
      </c>
      <c r="O4807" t="s">
        <v>15857</v>
      </c>
      <c r="P4807" t="s">
        <v>15858</v>
      </c>
      <c r="Q4807" t="s">
        <v>3820</v>
      </c>
      <c r="R4807">
        <v>2</v>
      </c>
      <c r="S4807">
        <f t="shared" si="528"/>
        <v>2021</v>
      </c>
      <c r="T4807" t="s">
        <v>12</v>
      </c>
      <c r="U4807">
        <v>0.999999999999997</v>
      </c>
      <c r="V4807" t="s">
        <v>3386</v>
      </c>
      <c r="W4807">
        <f>VLOOKUP(Q4807,'PBT Tag Rates'!$B$5:$E$44,4,FALSE)</f>
        <v>0.98140000000000005</v>
      </c>
      <c r="X4807">
        <v>1</v>
      </c>
      <c r="Y4807" s="14">
        <f>IFERROR(LOOKUP(H4807,{30,43,48,53,58,63,68,73,78,83,88,93,97},{42,47,52,57,62,67,72,77,82,87,92,99,100}),999)</f>
        <v>47</v>
      </c>
      <c r="Z4807" s="17">
        <f t="shared" si="529"/>
        <v>5.5555555555555554</v>
      </c>
      <c r="AA4807" s="17">
        <f t="shared" si="530"/>
        <v>5.5555555555555554</v>
      </c>
      <c r="AB4807" s="17">
        <f t="shared" si="531"/>
        <v>11.658097686375321</v>
      </c>
      <c r="AC4807" s="17" t="s">
        <v>17654</v>
      </c>
    </row>
    <row r="4808" spans="1:29" x14ac:dyDescent="0.25">
      <c r="A4808" t="s">
        <v>3339</v>
      </c>
      <c r="B4808" s="165" t="s">
        <v>15859</v>
      </c>
      <c r="C4808" t="s">
        <v>2782</v>
      </c>
      <c r="D4808" s="1">
        <v>45194</v>
      </c>
      <c r="E4808">
        <f t="shared" si="526"/>
        <v>18</v>
      </c>
      <c r="F4808" t="s">
        <v>6</v>
      </c>
      <c r="G4808">
        <v>750</v>
      </c>
      <c r="H4808">
        <f t="shared" si="525"/>
        <v>75</v>
      </c>
      <c r="I4808" t="s">
        <v>9</v>
      </c>
      <c r="J4808">
        <v>1</v>
      </c>
      <c r="K4808" t="s">
        <v>15860</v>
      </c>
      <c r="L4808" t="s">
        <v>8</v>
      </c>
      <c r="M4808" t="s">
        <v>6</v>
      </c>
      <c r="N4808" t="str">
        <f t="shared" si="527"/>
        <v>M</v>
      </c>
      <c r="O4808" t="s">
        <v>274</v>
      </c>
      <c r="P4808" t="s">
        <v>2391</v>
      </c>
      <c r="Q4808" t="s">
        <v>221</v>
      </c>
      <c r="R4808">
        <v>4</v>
      </c>
      <c r="S4808">
        <f t="shared" si="528"/>
        <v>2019</v>
      </c>
      <c r="T4808" t="s">
        <v>12</v>
      </c>
      <c r="U4808">
        <v>0.999999999999997</v>
      </c>
      <c r="V4808" t="s">
        <v>3396</v>
      </c>
      <c r="W4808">
        <f>VLOOKUP(Q4808,'PBT Tag Rates'!$B$5:$E$44,4,FALSE)</f>
        <v>0.95971980899999998</v>
      </c>
      <c r="X4808">
        <v>1</v>
      </c>
      <c r="Y4808" s="14">
        <f>IFERROR(LOOKUP(H4808,{30,43,48,53,58,63,68,73,78,83,88,93,97},{42,47,52,57,62,67,72,77,82,87,92,99,100}),999)</f>
        <v>77</v>
      </c>
      <c r="Z4808" s="17">
        <f t="shared" si="529"/>
        <v>5.5555555555555554</v>
      </c>
      <c r="AA4808" s="17">
        <f t="shared" si="530"/>
        <v>5.5555555555555554</v>
      </c>
      <c r="AB4808" s="17">
        <f t="shared" si="531"/>
        <v>11.658097686375321</v>
      </c>
      <c r="AC4808" s="17" t="s">
        <v>17655</v>
      </c>
    </row>
    <row r="4809" spans="1:29" x14ac:dyDescent="0.25">
      <c r="A4809" t="s">
        <v>3339</v>
      </c>
      <c r="B4809" s="165" t="s">
        <v>15861</v>
      </c>
      <c r="C4809" t="s">
        <v>15862</v>
      </c>
      <c r="D4809" s="1">
        <v>45194</v>
      </c>
      <c r="E4809">
        <f t="shared" si="526"/>
        <v>18</v>
      </c>
      <c r="F4809" t="s">
        <v>6</v>
      </c>
      <c r="G4809">
        <v>800</v>
      </c>
      <c r="H4809">
        <f t="shared" si="525"/>
        <v>80</v>
      </c>
      <c r="I4809" t="s">
        <v>7</v>
      </c>
      <c r="J4809" t="s">
        <v>8</v>
      </c>
      <c r="K4809" t="s">
        <v>15863</v>
      </c>
      <c r="L4809" t="s">
        <v>8</v>
      </c>
      <c r="M4809" t="s">
        <v>6</v>
      </c>
      <c r="N4809" t="str">
        <f t="shared" si="527"/>
        <v>M</v>
      </c>
      <c r="O4809" t="s">
        <v>4827</v>
      </c>
      <c r="P4809" t="s">
        <v>6033</v>
      </c>
      <c r="Q4809" t="s">
        <v>221</v>
      </c>
      <c r="R4809">
        <v>4</v>
      </c>
      <c r="S4809">
        <f t="shared" si="528"/>
        <v>2019</v>
      </c>
      <c r="T4809" t="s">
        <v>12</v>
      </c>
      <c r="U4809">
        <v>1</v>
      </c>
      <c r="V4809" t="s">
        <v>3396</v>
      </c>
      <c r="W4809">
        <f>VLOOKUP(Q4809,'PBT Tag Rates'!$B$5:$E$44,4,FALSE)</f>
        <v>0.95971980899999998</v>
      </c>
      <c r="X4809">
        <v>1</v>
      </c>
      <c r="Y4809" s="14">
        <f>IFERROR(LOOKUP(H4809,{30,43,48,53,58,63,68,73,78,83,88,93,97},{42,47,52,57,62,67,72,77,82,87,92,99,100}),999)</f>
        <v>82</v>
      </c>
      <c r="Z4809" s="17">
        <f t="shared" si="529"/>
        <v>5.5555555555555554</v>
      </c>
      <c r="AA4809" s="17">
        <f t="shared" si="530"/>
        <v>5.5555555555555554</v>
      </c>
      <c r="AB4809" s="17">
        <f t="shared" si="531"/>
        <v>11.658097686375321</v>
      </c>
      <c r="AC4809" s="17" t="s">
        <v>17655</v>
      </c>
    </row>
    <row r="4810" spans="1:29" x14ac:dyDescent="0.25">
      <c r="A4810" t="s">
        <v>3339</v>
      </c>
      <c r="B4810" s="165" t="s">
        <v>15864</v>
      </c>
      <c r="C4810" t="s">
        <v>15865</v>
      </c>
      <c r="D4810" s="1">
        <v>45194</v>
      </c>
      <c r="E4810">
        <f t="shared" si="526"/>
        <v>18</v>
      </c>
      <c r="F4810" t="s">
        <v>14</v>
      </c>
      <c r="G4810">
        <v>750</v>
      </c>
      <c r="H4810">
        <f t="shared" si="525"/>
        <v>75</v>
      </c>
      <c r="I4810" t="s">
        <v>7</v>
      </c>
      <c r="J4810" t="s">
        <v>8</v>
      </c>
      <c r="K4810" t="s">
        <v>8</v>
      </c>
      <c r="L4810" t="s">
        <v>8</v>
      </c>
      <c r="M4810" t="s">
        <v>14</v>
      </c>
      <c r="N4810" t="str">
        <f t="shared" si="527"/>
        <v>F</v>
      </c>
      <c r="O4810" t="s">
        <v>669</v>
      </c>
      <c r="P4810" t="s">
        <v>2335</v>
      </c>
      <c r="Q4810" t="s">
        <v>221</v>
      </c>
      <c r="R4810">
        <v>4</v>
      </c>
      <c r="S4810">
        <f t="shared" si="528"/>
        <v>2019</v>
      </c>
      <c r="T4810" t="s">
        <v>12</v>
      </c>
      <c r="U4810">
        <v>1.00000000000001</v>
      </c>
      <c r="V4810" t="s">
        <v>3346</v>
      </c>
      <c r="W4810">
        <f>VLOOKUP(Q4810,'PBT Tag Rates'!$B$5:$E$44,4,FALSE)</f>
        <v>0.95971980899999998</v>
      </c>
      <c r="X4810">
        <v>1</v>
      </c>
      <c r="Y4810" s="14">
        <f>IFERROR(LOOKUP(H4810,{30,43,48,53,58,63,68,73,78,83,88,93,97},{42,47,52,57,62,67,72,77,82,87,92,99,100}),999)</f>
        <v>77</v>
      </c>
      <c r="Z4810" s="17">
        <f t="shared" si="529"/>
        <v>5.5555555555555554</v>
      </c>
      <c r="AA4810" s="17">
        <f t="shared" si="530"/>
        <v>5.5555555555555554</v>
      </c>
      <c r="AB4810" s="17">
        <f t="shared" si="531"/>
        <v>11.658097686375321</v>
      </c>
      <c r="AC4810" s="17" t="s">
        <v>17654</v>
      </c>
    </row>
    <row r="4811" spans="1:29" x14ac:dyDescent="0.25">
      <c r="A4811" t="s">
        <v>3339</v>
      </c>
      <c r="B4811" s="165" t="s">
        <v>15866</v>
      </c>
      <c r="C4811" t="s">
        <v>2785</v>
      </c>
      <c r="D4811" s="1">
        <v>45194</v>
      </c>
      <c r="E4811">
        <f t="shared" si="526"/>
        <v>18</v>
      </c>
      <c r="F4811" t="s">
        <v>6</v>
      </c>
      <c r="G4811">
        <v>720</v>
      </c>
      <c r="H4811">
        <f t="shared" si="525"/>
        <v>72</v>
      </c>
      <c r="I4811" t="s">
        <v>7</v>
      </c>
      <c r="J4811" t="s">
        <v>8</v>
      </c>
      <c r="K4811" t="s">
        <v>15867</v>
      </c>
      <c r="L4811" t="s">
        <v>8</v>
      </c>
      <c r="M4811" t="s">
        <v>6</v>
      </c>
      <c r="N4811" t="str">
        <f t="shared" si="527"/>
        <v>M</v>
      </c>
      <c r="O4811" t="s">
        <v>2556</v>
      </c>
      <c r="P4811" t="s">
        <v>2987</v>
      </c>
      <c r="Q4811" t="s">
        <v>221</v>
      </c>
      <c r="R4811">
        <v>4</v>
      </c>
      <c r="S4811">
        <f t="shared" si="528"/>
        <v>2019</v>
      </c>
      <c r="T4811" t="s">
        <v>12</v>
      </c>
      <c r="U4811">
        <v>0.999999999999996</v>
      </c>
      <c r="V4811" t="s">
        <v>3653</v>
      </c>
      <c r="W4811">
        <f>VLOOKUP(Q4811,'PBT Tag Rates'!$B$5:$E$44,4,FALSE)</f>
        <v>0.95971980899999998</v>
      </c>
      <c r="X4811">
        <v>1</v>
      </c>
      <c r="Y4811" s="14">
        <f>IFERROR(LOOKUP(H4811,{30,43,48,53,58,63,68,73,78,83,88,93,97},{42,47,52,57,62,67,72,77,82,87,92,99,100}),999)</f>
        <v>72</v>
      </c>
      <c r="Z4811" s="17">
        <f t="shared" si="529"/>
        <v>5.5555555555555554</v>
      </c>
      <c r="AA4811" s="17">
        <f t="shared" si="530"/>
        <v>5.5555555555555554</v>
      </c>
      <c r="AB4811" s="17">
        <f t="shared" si="531"/>
        <v>11.658097686375321</v>
      </c>
      <c r="AC4811" s="17" t="s">
        <v>17655</v>
      </c>
    </row>
    <row r="4812" spans="1:29" x14ac:dyDescent="0.25">
      <c r="A4812" t="s">
        <v>3339</v>
      </c>
      <c r="B4812" s="165" t="s">
        <v>15868</v>
      </c>
      <c r="C4812" t="s">
        <v>15869</v>
      </c>
      <c r="D4812" s="1">
        <v>45194</v>
      </c>
      <c r="E4812">
        <f t="shared" si="526"/>
        <v>18</v>
      </c>
      <c r="F4812" t="s">
        <v>6</v>
      </c>
      <c r="G4812">
        <v>620</v>
      </c>
      <c r="H4812">
        <f t="shared" si="525"/>
        <v>62</v>
      </c>
      <c r="I4812" t="s">
        <v>7</v>
      </c>
      <c r="J4812" t="s">
        <v>8</v>
      </c>
      <c r="K4812" t="s">
        <v>8</v>
      </c>
      <c r="L4812" t="s">
        <v>8</v>
      </c>
      <c r="M4812" t="s">
        <v>6</v>
      </c>
      <c r="N4812" t="str">
        <f t="shared" si="527"/>
        <v>M</v>
      </c>
      <c r="O4812" t="s">
        <v>15162</v>
      </c>
      <c r="P4812" t="s">
        <v>15870</v>
      </c>
      <c r="Q4812" t="s">
        <v>918</v>
      </c>
      <c r="R4812">
        <v>3</v>
      </c>
      <c r="S4812">
        <f t="shared" si="528"/>
        <v>2020</v>
      </c>
      <c r="T4812" t="s">
        <v>12</v>
      </c>
      <c r="U4812">
        <v>1</v>
      </c>
      <c r="V4812" t="s">
        <v>3346</v>
      </c>
      <c r="W4812">
        <f>VLOOKUP(Q4812,'PBT Tag Rates'!$B$5:$E$44,4,FALSE)</f>
        <v>0.98961045999999997</v>
      </c>
      <c r="X4812">
        <v>1</v>
      </c>
      <c r="Y4812" s="14">
        <f>IFERROR(LOOKUP(H4812,{30,43,48,53,58,63,68,73,78,83,88,93,97},{42,47,52,57,62,67,72,77,82,87,92,99,100}),999)</f>
        <v>62</v>
      </c>
      <c r="Z4812" s="17">
        <f t="shared" si="529"/>
        <v>5.5555555555555554</v>
      </c>
      <c r="AA4812" s="17">
        <f t="shared" si="530"/>
        <v>5.5555555555555554</v>
      </c>
      <c r="AB4812" s="17">
        <f t="shared" si="531"/>
        <v>11.658097686375321</v>
      </c>
      <c r="AC4812" s="17" t="s">
        <v>17654</v>
      </c>
    </row>
    <row r="4813" spans="1:29" x14ac:dyDescent="0.25">
      <c r="A4813" t="s">
        <v>3339</v>
      </c>
      <c r="B4813" s="165" t="s">
        <v>15871</v>
      </c>
      <c r="C4813" t="s">
        <v>15872</v>
      </c>
      <c r="D4813" s="1">
        <v>45194</v>
      </c>
      <c r="E4813">
        <f t="shared" si="526"/>
        <v>18</v>
      </c>
      <c r="F4813" t="s">
        <v>6</v>
      </c>
      <c r="G4813">
        <v>500</v>
      </c>
      <c r="H4813">
        <f t="shared" si="525"/>
        <v>50</v>
      </c>
      <c r="I4813" t="s">
        <v>9</v>
      </c>
      <c r="J4813">
        <v>1</v>
      </c>
      <c r="K4813" t="s">
        <v>8</v>
      </c>
      <c r="L4813" t="s">
        <v>8</v>
      </c>
      <c r="M4813" t="s">
        <v>6</v>
      </c>
      <c r="N4813" t="str">
        <f t="shared" si="527"/>
        <v>M</v>
      </c>
      <c r="O4813" t="s">
        <v>15873</v>
      </c>
      <c r="P4813" t="s">
        <v>15874</v>
      </c>
      <c r="Q4813" t="s">
        <v>3820</v>
      </c>
      <c r="R4813">
        <v>2</v>
      </c>
      <c r="S4813">
        <f t="shared" si="528"/>
        <v>2021</v>
      </c>
      <c r="T4813" t="s">
        <v>12</v>
      </c>
      <c r="U4813">
        <v>0.999999999999999</v>
      </c>
      <c r="V4813" t="s">
        <v>3363</v>
      </c>
      <c r="W4813">
        <f>VLOOKUP(Q4813,'PBT Tag Rates'!$B$5:$E$44,4,FALSE)</f>
        <v>0.98140000000000005</v>
      </c>
      <c r="X4813">
        <v>1</v>
      </c>
      <c r="Y4813" s="14">
        <f>IFERROR(LOOKUP(H4813,{30,43,48,53,58,63,68,73,78,83,88,93,97},{42,47,52,57,62,67,72,77,82,87,92,99,100}),999)</f>
        <v>52</v>
      </c>
      <c r="Z4813" s="17">
        <f t="shared" si="529"/>
        <v>5.5555555555555554</v>
      </c>
      <c r="AA4813" s="17">
        <f t="shared" si="530"/>
        <v>5.5555555555555554</v>
      </c>
      <c r="AB4813" s="17">
        <f t="shared" si="531"/>
        <v>11.658097686375321</v>
      </c>
      <c r="AC4813" s="17" t="s">
        <v>17654</v>
      </c>
    </row>
    <row r="4814" spans="1:29" x14ac:dyDescent="0.25">
      <c r="A4814" t="s">
        <v>3339</v>
      </c>
      <c r="B4814" s="165" t="s">
        <v>15875</v>
      </c>
      <c r="C4814" t="s">
        <v>15876</v>
      </c>
      <c r="D4814" s="1">
        <v>45194</v>
      </c>
      <c r="E4814">
        <f t="shared" si="526"/>
        <v>18</v>
      </c>
      <c r="F4814" t="s">
        <v>14</v>
      </c>
      <c r="G4814">
        <v>730</v>
      </c>
      <c r="H4814">
        <f t="shared" si="525"/>
        <v>73</v>
      </c>
      <c r="I4814" t="s">
        <v>7</v>
      </c>
      <c r="J4814" t="s">
        <v>8</v>
      </c>
      <c r="K4814" t="s">
        <v>8</v>
      </c>
      <c r="L4814" t="s">
        <v>8</v>
      </c>
      <c r="M4814" t="s">
        <v>14</v>
      </c>
      <c r="N4814" t="str">
        <f t="shared" si="527"/>
        <v>F</v>
      </c>
      <c r="O4814" t="s">
        <v>1101</v>
      </c>
      <c r="P4814" t="s">
        <v>6499</v>
      </c>
      <c r="Q4814" t="s">
        <v>221</v>
      </c>
      <c r="R4814">
        <v>4</v>
      </c>
      <c r="S4814">
        <f t="shared" si="528"/>
        <v>2019</v>
      </c>
      <c r="T4814" t="s">
        <v>12</v>
      </c>
      <c r="U4814">
        <v>1</v>
      </c>
      <c r="V4814" t="s">
        <v>3346</v>
      </c>
      <c r="W4814">
        <f>VLOOKUP(Q4814,'PBT Tag Rates'!$B$5:$E$44,4,FALSE)</f>
        <v>0.95971980899999998</v>
      </c>
      <c r="X4814">
        <v>1</v>
      </c>
      <c r="Y4814" s="14">
        <f>IFERROR(LOOKUP(H4814,{30,43,48,53,58,63,68,73,78,83,88,93,97},{42,47,52,57,62,67,72,77,82,87,92,99,100}),999)</f>
        <v>77</v>
      </c>
      <c r="Z4814" s="17">
        <f t="shared" si="529"/>
        <v>5.5555555555555554</v>
      </c>
      <c r="AA4814" s="17">
        <f t="shared" si="530"/>
        <v>5.5555555555555554</v>
      </c>
      <c r="AB4814" s="17">
        <f t="shared" si="531"/>
        <v>11.658097686375321</v>
      </c>
      <c r="AC4814" s="17" t="s">
        <v>17654</v>
      </c>
    </row>
    <row r="4815" spans="1:29" x14ac:dyDescent="0.25">
      <c r="A4815" t="s">
        <v>3339</v>
      </c>
      <c r="B4815" s="165" t="s">
        <v>15877</v>
      </c>
      <c r="C4815" t="s">
        <v>15878</v>
      </c>
      <c r="D4815" s="1">
        <v>45194</v>
      </c>
      <c r="E4815">
        <f t="shared" si="526"/>
        <v>18</v>
      </c>
      <c r="F4815" t="s">
        <v>14</v>
      </c>
      <c r="G4815">
        <v>700</v>
      </c>
      <c r="H4815">
        <f t="shared" si="525"/>
        <v>70</v>
      </c>
      <c r="I4815" t="s">
        <v>7</v>
      </c>
      <c r="J4815" t="s">
        <v>8</v>
      </c>
      <c r="K4815" t="s">
        <v>8</v>
      </c>
      <c r="L4815" t="s">
        <v>8</v>
      </c>
      <c r="M4815" t="s">
        <v>14</v>
      </c>
      <c r="N4815" t="str">
        <f t="shared" si="527"/>
        <v>F</v>
      </c>
      <c r="O4815" t="s">
        <v>2177</v>
      </c>
      <c r="P4815" t="s">
        <v>2671</v>
      </c>
      <c r="Q4815" t="s">
        <v>221</v>
      </c>
      <c r="R4815">
        <v>4</v>
      </c>
      <c r="S4815">
        <f t="shared" si="528"/>
        <v>2019</v>
      </c>
      <c r="T4815" t="s">
        <v>12</v>
      </c>
      <c r="U4815">
        <v>0.999999999999997</v>
      </c>
      <c r="V4815" t="s">
        <v>3346</v>
      </c>
      <c r="W4815">
        <f>VLOOKUP(Q4815,'PBT Tag Rates'!$B$5:$E$44,4,FALSE)</f>
        <v>0.95971980899999998</v>
      </c>
      <c r="X4815">
        <v>1</v>
      </c>
      <c r="Y4815" s="14">
        <f>IFERROR(LOOKUP(H4815,{30,43,48,53,58,63,68,73,78,83,88,93,97},{42,47,52,57,62,67,72,77,82,87,92,99,100}),999)</f>
        <v>72</v>
      </c>
      <c r="Z4815" s="17">
        <f t="shared" si="529"/>
        <v>5.5555555555555554</v>
      </c>
      <c r="AA4815" s="17">
        <f t="shared" si="530"/>
        <v>5.5555555555555554</v>
      </c>
      <c r="AB4815" s="17">
        <f t="shared" si="531"/>
        <v>11.658097686375321</v>
      </c>
      <c r="AC4815" s="17" t="s">
        <v>17654</v>
      </c>
    </row>
    <row r="4816" spans="1:29" x14ac:dyDescent="0.25">
      <c r="A4816" t="s">
        <v>3339</v>
      </c>
      <c r="B4816" s="165" t="s">
        <v>15879</v>
      </c>
      <c r="C4816" t="s">
        <v>15880</v>
      </c>
      <c r="D4816" s="1">
        <v>45194</v>
      </c>
      <c r="E4816">
        <f t="shared" si="526"/>
        <v>18</v>
      </c>
      <c r="F4816" t="s">
        <v>6</v>
      </c>
      <c r="G4816">
        <v>690</v>
      </c>
      <c r="H4816">
        <f t="shared" si="525"/>
        <v>69</v>
      </c>
      <c r="I4816" t="s">
        <v>9</v>
      </c>
      <c r="J4816">
        <v>1</v>
      </c>
      <c r="K4816" t="s">
        <v>8</v>
      </c>
      <c r="L4816" t="s">
        <v>8</v>
      </c>
      <c r="M4816" t="s">
        <v>6</v>
      </c>
      <c r="N4816" t="str">
        <f t="shared" si="527"/>
        <v>M</v>
      </c>
      <c r="O4816" t="s">
        <v>1426</v>
      </c>
      <c r="P4816" t="s">
        <v>1427</v>
      </c>
      <c r="Q4816" t="s">
        <v>221</v>
      </c>
      <c r="R4816">
        <v>4</v>
      </c>
      <c r="S4816">
        <f t="shared" si="528"/>
        <v>2019</v>
      </c>
      <c r="T4816" t="s">
        <v>12</v>
      </c>
      <c r="U4816">
        <v>1</v>
      </c>
      <c r="V4816" t="s">
        <v>3168</v>
      </c>
      <c r="W4816">
        <f>VLOOKUP(Q4816,'PBT Tag Rates'!$B$5:$E$44,4,FALSE)</f>
        <v>0.95971980899999998</v>
      </c>
      <c r="X4816">
        <v>1</v>
      </c>
      <c r="Y4816" s="14">
        <f>IFERROR(LOOKUP(H4816,{30,43,48,53,58,63,68,73,78,83,88,93,97},{42,47,52,57,62,67,72,77,82,87,92,99,100}),999)</f>
        <v>72</v>
      </c>
      <c r="Z4816" s="17">
        <f t="shared" si="529"/>
        <v>5.5555555555555554</v>
      </c>
      <c r="AA4816" s="17">
        <f t="shared" si="530"/>
        <v>5.5555555555555554</v>
      </c>
      <c r="AB4816" s="17">
        <f t="shared" si="531"/>
        <v>11.658097686375321</v>
      </c>
      <c r="AC4816" s="17" t="s">
        <v>17654</v>
      </c>
    </row>
    <row r="4817" spans="1:29" x14ac:dyDescent="0.25">
      <c r="A4817" t="s">
        <v>3339</v>
      </c>
      <c r="B4817" s="165" t="s">
        <v>15881</v>
      </c>
      <c r="C4817" t="s">
        <v>15882</v>
      </c>
      <c r="D4817" s="1">
        <v>45194</v>
      </c>
      <c r="E4817">
        <f t="shared" si="526"/>
        <v>18</v>
      </c>
      <c r="F4817" t="s">
        <v>14</v>
      </c>
      <c r="G4817">
        <v>740</v>
      </c>
      <c r="H4817">
        <f t="shared" si="525"/>
        <v>74</v>
      </c>
      <c r="I4817" t="s">
        <v>9</v>
      </c>
      <c r="J4817">
        <v>1</v>
      </c>
      <c r="K4817" t="s">
        <v>8</v>
      </c>
      <c r="L4817" t="s">
        <v>8</v>
      </c>
      <c r="M4817" t="s">
        <v>14</v>
      </c>
      <c r="N4817" t="str">
        <f t="shared" si="527"/>
        <v>F</v>
      </c>
      <c r="O4817" t="s">
        <v>15883</v>
      </c>
      <c r="P4817" t="s">
        <v>15884</v>
      </c>
      <c r="Q4817" t="s">
        <v>185</v>
      </c>
      <c r="R4817">
        <v>5</v>
      </c>
      <c r="S4817">
        <f t="shared" si="528"/>
        <v>2018</v>
      </c>
      <c r="T4817" t="s">
        <v>12</v>
      </c>
      <c r="U4817">
        <v>0.999999999999998</v>
      </c>
      <c r="V4817" t="s">
        <v>10019</v>
      </c>
      <c r="W4817">
        <f>VLOOKUP(Q4817,'PBT Tag Rates'!$B$5:$E$44,4,FALSE)</f>
        <v>0.95730000000000004</v>
      </c>
      <c r="X4817">
        <v>1</v>
      </c>
      <c r="Y4817" s="14">
        <f>IFERROR(LOOKUP(H4817,{30,43,48,53,58,63,68,73,78,83,88,93,97},{42,47,52,57,62,67,72,77,82,87,92,99,100}),999)</f>
        <v>77</v>
      </c>
      <c r="Z4817" s="17">
        <f t="shared" si="529"/>
        <v>5.5555555555555554</v>
      </c>
      <c r="AA4817" s="17">
        <f t="shared" si="530"/>
        <v>5.5555555555555554</v>
      </c>
      <c r="AB4817" s="17">
        <f t="shared" si="531"/>
        <v>11.658097686375321</v>
      </c>
      <c r="AC4817" s="17" t="s">
        <v>17655</v>
      </c>
    </row>
    <row r="4818" spans="1:29" x14ac:dyDescent="0.25">
      <c r="A4818" t="s">
        <v>3339</v>
      </c>
      <c r="B4818" s="165" t="s">
        <v>15885</v>
      </c>
      <c r="C4818" t="s">
        <v>15886</v>
      </c>
      <c r="D4818" s="1">
        <v>45194</v>
      </c>
      <c r="E4818">
        <f t="shared" si="526"/>
        <v>18</v>
      </c>
      <c r="F4818" t="s">
        <v>6</v>
      </c>
      <c r="G4818">
        <v>750</v>
      </c>
      <c r="H4818">
        <f t="shared" si="525"/>
        <v>75</v>
      </c>
      <c r="I4818" t="s">
        <v>7</v>
      </c>
      <c r="J4818" t="s">
        <v>8</v>
      </c>
      <c r="K4818" t="s">
        <v>15887</v>
      </c>
      <c r="L4818" t="s">
        <v>8</v>
      </c>
      <c r="M4818" t="s">
        <v>6</v>
      </c>
      <c r="N4818" t="str">
        <f t="shared" si="527"/>
        <v>M</v>
      </c>
      <c r="O4818" t="s">
        <v>1387</v>
      </c>
      <c r="P4818" t="s">
        <v>1388</v>
      </c>
      <c r="Q4818" t="s">
        <v>221</v>
      </c>
      <c r="R4818">
        <v>4</v>
      </c>
      <c r="S4818">
        <f t="shared" si="528"/>
        <v>2019</v>
      </c>
      <c r="T4818" t="s">
        <v>12</v>
      </c>
      <c r="U4818">
        <v>1</v>
      </c>
      <c r="V4818" t="s">
        <v>3346</v>
      </c>
      <c r="W4818">
        <f>VLOOKUP(Q4818,'PBT Tag Rates'!$B$5:$E$44,4,FALSE)</f>
        <v>0.95971980899999998</v>
      </c>
      <c r="X4818">
        <v>1</v>
      </c>
      <c r="Y4818" s="14">
        <f>IFERROR(LOOKUP(H4818,{30,43,48,53,58,63,68,73,78,83,88,93,97},{42,47,52,57,62,67,72,77,82,87,92,99,100}),999)</f>
        <v>77</v>
      </c>
      <c r="Z4818" s="17">
        <f t="shared" si="529"/>
        <v>5.5555555555555554</v>
      </c>
      <c r="AA4818" s="17">
        <f t="shared" si="530"/>
        <v>5.5555555555555554</v>
      </c>
      <c r="AB4818" s="17">
        <f t="shared" si="531"/>
        <v>11.658097686375321</v>
      </c>
      <c r="AC4818" s="17" t="s">
        <v>17654</v>
      </c>
    </row>
    <row r="4819" spans="1:29" x14ac:dyDescent="0.25">
      <c r="A4819" t="s">
        <v>3339</v>
      </c>
      <c r="B4819" s="165" t="s">
        <v>15888</v>
      </c>
      <c r="C4819" t="s">
        <v>15889</v>
      </c>
      <c r="D4819" s="1">
        <v>45194</v>
      </c>
      <c r="E4819">
        <f t="shared" si="526"/>
        <v>18</v>
      </c>
      <c r="F4819" t="s">
        <v>6</v>
      </c>
      <c r="G4819">
        <v>640</v>
      </c>
      <c r="H4819">
        <f t="shared" si="525"/>
        <v>64</v>
      </c>
      <c r="I4819" t="s">
        <v>9</v>
      </c>
      <c r="J4819" t="s">
        <v>8</v>
      </c>
      <c r="K4819" t="s">
        <v>8</v>
      </c>
      <c r="L4819" t="s">
        <v>8</v>
      </c>
      <c r="M4819" t="s">
        <v>6</v>
      </c>
      <c r="N4819" t="str">
        <f t="shared" si="527"/>
        <v>M</v>
      </c>
      <c r="O4819" t="s">
        <v>742</v>
      </c>
      <c r="P4819" t="s">
        <v>743</v>
      </c>
      <c r="Q4819" t="s">
        <v>221</v>
      </c>
      <c r="R4819">
        <v>4</v>
      </c>
      <c r="S4819">
        <f t="shared" si="528"/>
        <v>2019</v>
      </c>
      <c r="T4819" t="s">
        <v>12</v>
      </c>
      <c r="U4819">
        <v>1</v>
      </c>
      <c r="V4819" t="s">
        <v>3951</v>
      </c>
      <c r="W4819">
        <f>VLOOKUP(Q4819,'PBT Tag Rates'!$B$5:$E$44,4,FALSE)</f>
        <v>0.95971980899999998</v>
      </c>
      <c r="X4819">
        <v>1</v>
      </c>
      <c r="Y4819" s="14">
        <f>IFERROR(LOOKUP(H4819,{30,43,48,53,58,63,68,73,78,83,88,93,97},{42,47,52,57,62,67,72,77,82,87,92,99,100}),999)</f>
        <v>67</v>
      </c>
      <c r="Z4819" s="17">
        <f t="shared" si="529"/>
        <v>5.5555555555555554</v>
      </c>
      <c r="AA4819" s="17">
        <f t="shared" si="530"/>
        <v>5.5555555555555554</v>
      </c>
      <c r="AB4819" s="17">
        <f t="shared" si="531"/>
        <v>11.658097686375321</v>
      </c>
      <c r="AC4819" s="17" t="s">
        <v>17655</v>
      </c>
    </row>
    <row r="4820" spans="1:29" x14ac:dyDescent="0.25">
      <c r="A4820" t="s">
        <v>3339</v>
      </c>
      <c r="B4820" s="165" t="s">
        <v>15890</v>
      </c>
      <c r="C4820" t="s">
        <v>15891</v>
      </c>
      <c r="D4820" s="1">
        <v>45194</v>
      </c>
      <c r="E4820">
        <f t="shared" si="526"/>
        <v>18</v>
      </c>
      <c r="F4820" t="s">
        <v>6</v>
      </c>
      <c r="G4820">
        <v>670</v>
      </c>
      <c r="H4820">
        <f t="shared" si="525"/>
        <v>67</v>
      </c>
      <c r="I4820" t="s">
        <v>9</v>
      </c>
      <c r="J4820">
        <v>1</v>
      </c>
      <c r="K4820" t="s">
        <v>8</v>
      </c>
      <c r="L4820" t="s">
        <v>8</v>
      </c>
      <c r="M4820" t="s">
        <v>6</v>
      </c>
      <c r="N4820" t="str">
        <f t="shared" si="527"/>
        <v>M</v>
      </c>
      <c r="O4820" t="s">
        <v>15892</v>
      </c>
      <c r="P4820" t="s">
        <v>15893</v>
      </c>
      <c r="Q4820" t="s">
        <v>918</v>
      </c>
      <c r="R4820">
        <v>3</v>
      </c>
      <c r="S4820">
        <f t="shared" si="528"/>
        <v>2020</v>
      </c>
      <c r="T4820" t="s">
        <v>12</v>
      </c>
      <c r="U4820">
        <v>1</v>
      </c>
      <c r="V4820" t="s">
        <v>3168</v>
      </c>
      <c r="W4820">
        <f>VLOOKUP(Q4820,'PBT Tag Rates'!$B$5:$E$44,4,FALSE)</f>
        <v>0.98961045999999997</v>
      </c>
      <c r="X4820">
        <v>1</v>
      </c>
      <c r="Y4820" s="14">
        <f>IFERROR(LOOKUP(H4820,{30,43,48,53,58,63,68,73,78,83,88,93,97},{42,47,52,57,62,67,72,77,82,87,92,99,100}),999)</f>
        <v>67</v>
      </c>
      <c r="Z4820" s="17">
        <f t="shared" si="529"/>
        <v>5.5555555555555554</v>
      </c>
      <c r="AA4820" s="17">
        <f t="shared" si="530"/>
        <v>5.5555555555555554</v>
      </c>
      <c r="AB4820" s="17">
        <f t="shared" si="531"/>
        <v>11.658097686375321</v>
      </c>
      <c r="AC4820" s="17" t="s">
        <v>17654</v>
      </c>
    </row>
    <row r="4821" spans="1:29" x14ac:dyDescent="0.25">
      <c r="A4821" t="s">
        <v>3339</v>
      </c>
      <c r="B4821" s="165" t="s">
        <v>15894</v>
      </c>
      <c r="C4821" t="s">
        <v>15895</v>
      </c>
      <c r="D4821" s="1">
        <v>45194</v>
      </c>
      <c r="E4821">
        <f t="shared" si="526"/>
        <v>18</v>
      </c>
      <c r="F4821" t="s">
        <v>6</v>
      </c>
      <c r="G4821">
        <v>630</v>
      </c>
      <c r="H4821">
        <f t="shared" si="525"/>
        <v>63</v>
      </c>
      <c r="I4821" t="s">
        <v>7</v>
      </c>
      <c r="J4821" t="s">
        <v>8</v>
      </c>
      <c r="K4821" t="s">
        <v>8</v>
      </c>
      <c r="L4821" t="s">
        <v>8</v>
      </c>
      <c r="M4821" t="s">
        <v>6</v>
      </c>
      <c r="N4821" t="str">
        <f t="shared" si="527"/>
        <v>M</v>
      </c>
      <c r="O4821" t="s">
        <v>8</v>
      </c>
      <c r="P4821" t="s">
        <v>8</v>
      </c>
      <c r="Q4821" t="s">
        <v>11</v>
      </c>
      <c r="R4821" t="s">
        <v>8</v>
      </c>
      <c r="S4821" t="str">
        <f t="shared" si="528"/>
        <v>U</v>
      </c>
      <c r="T4821" t="s">
        <v>12</v>
      </c>
      <c r="U4821">
        <v>1</v>
      </c>
      <c r="V4821" t="s">
        <v>11</v>
      </c>
      <c r="W4821" t="e">
        <f>VLOOKUP(Q4821,'PBT Tag Rates'!$B$5:$E$44,4,FALSE)</f>
        <v>#N/A</v>
      </c>
      <c r="X4821">
        <v>1</v>
      </c>
      <c r="Y4821" s="14">
        <f>IFERROR(LOOKUP(H4821,{30,43,48,53,58,63,68,73,78,83,88,93,97},{42,47,52,57,62,67,72,77,82,87,92,99,100}),999)</f>
        <v>67</v>
      </c>
      <c r="Z4821" s="17">
        <f t="shared" si="529"/>
        <v>5.5555555555555554</v>
      </c>
      <c r="AA4821" s="17">
        <f t="shared" si="530"/>
        <v>5.5555555555555554</v>
      </c>
      <c r="AB4821" s="17">
        <f t="shared" si="531"/>
        <v>11.658097686375321</v>
      </c>
      <c r="AC4821" s="17" t="s">
        <v>17654</v>
      </c>
    </row>
    <row r="4822" spans="1:29" x14ac:dyDescent="0.25">
      <c r="A4822" t="s">
        <v>3339</v>
      </c>
      <c r="B4822" s="165" t="s">
        <v>15896</v>
      </c>
      <c r="C4822" t="s">
        <v>15897</v>
      </c>
      <c r="D4822" s="1">
        <v>45194</v>
      </c>
      <c r="E4822">
        <f t="shared" si="526"/>
        <v>18</v>
      </c>
      <c r="F4822" t="s">
        <v>6</v>
      </c>
      <c r="G4822">
        <v>600</v>
      </c>
      <c r="H4822">
        <f t="shared" ref="H4822:H4885" si="532">G4822/10</f>
        <v>60</v>
      </c>
      <c r="I4822" t="s">
        <v>7</v>
      </c>
      <c r="J4822" t="s">
        <v>8</v>
      </c>
      <c r="K4822" t="s">
        <v>8</v>
      </c>
      <c r="L4822" t="s">
        <v>8</v>
      </c>
      <c r="M4822" t="s">
        <v>6</v>
      </c>
      <c r="N4822" t="str">
        <f t="shared" si="527"/>
        <v>M</v>
      </c>
      <c r="O4822" t="s">
        <v>2707</v>
      </c>
      <c r="P4822" t="s">
        <v>2735</v>
      </c>
      <c r="Q4822" t="s">
        <v>221</v>
      </c>
      <c r="R4822">
        <v>4</v>
      </c>
      <c r="S4822">
        <f t="shared" si="528"/>
        <v>2019</v>
      </c>
      <c r="T4822" t="s">
        <v>12</v>
      </c>
      <c r="U4822">
        <v>1</v>
      </c>
      <c r="V4822" t="s">
        <v>3346</v>
      </c>
      <c r="W4822">
        <f>VLOOKUP(Q4822,'PBT Tag Rates'!$B$5:$E$44,4,FALSE)</f>
        <v>0.95971980899999998</v>
      </c>
      <c r="X4822">
        <v>1</v>
      </c>
      <c r="Y4822" s="14">
        <f>IFERROR(LOOKUP(H4822,{30,43,48,53,58,63,68,73,78,83,88,93,97},{42,47,52,57,62,67,72,77,82,87,92,99,100}),999)</f>
        <v>62</v>
      </c>
      <c r="Z4822" s="17">
        <f t="shared" si="529"/>
        <v>5.5555555555555554</v>
      </c>
      <c r="AA4822" s="17">
        <f t="shared" si="530"/>
        <v>5.5555555555555554</v>
      </c>
      <c r="AB4822" s="17">
        <f t="shared" si="531"/>
        <v>11.658097686375321</v>
      </c>
      <c r="AC4822" s="17" t="s">
        <v>17654</v>
      </c>
    </row>
    <row r="4823" spans="1:29" x14ac:dyDescent="0.25">
      <c r="A4823" t="s">
        <v>3339</v>
      </c>
      <c r="B4823" s="165" t="s">
        <v>15898</v>
      </c>
      <c r="C4823" t="s">
        <v>15899</v>
      </c>
      <c r="D4823" s="1">
        <v>45194</v>
      </c>
      <c r="E4823">
        <f t="shared" ref="E4823:E4886" si="533">IF(D4823&lt;=$D$3,70,18)</f>
        <v>18</v>
      </c>
      <c r="F4823" t="s">
        <v>6</v>
      </c>
      <c r="G4823">
        <v>660</v>
      </c>
      <c r="H4823">
        <f t="shared" si="532"/>
        <v>66</v>
      </c>
      <c r="I4823" t="s">
        <v>9</v>
      </c>
      <c r="J4823" t="s">
        <v>8</v>
      </c>
      <c r="K4823" t="s">
        <v>8</v>
      </c>
      <c r="L4823" t="s">
        <v>8</v>
      </c>
      <c r="M4823" t="s">
        <v>6</v>
      </c>
      <c r="N4823" t="str">
        <f t="shared" ref="N4823:N4886" si="534">IF(M4823="U",F4823,M4823)</f>
        <v>M</v>
      </c>
      <c r="O4823" t="s">
        <v>15900</v>
      </c>
      <c r="P4823" t="s">
        <v>15901</v>
      </c>
      <c r="Q4823" t="s">
        <v>2605</v>
      </c>
      <c r="R4823">
        <v>4</v>
      </c>
      <c r="S4823">
        <f t="shared" ref="S4823:S4886" si="535">IFERROR($S$3-R4823,"U")</f>
        <v>2019</v>
      </c>
      <c r="T4823" t="s">
        <v>12</v>
      </c>
      <c r="U4823">
        <v>1</v>
      </c>
      <c r="V4823" t="s">
        <v>7657</v>
      </c>
      <c r="W4823">
        <f>VLOOKUP(Q4823,'PBT Tag Rates'!$B$5:$E$44,4,FALSE)</f>
        <v>0.96152300000000002</v>
      </c>
      <c r="X4823">
        <v>1</v>
      </c>
      <c r="Y4823" s="14">
        <f>IFERROR(LOOKUP(H4823,{30,43,48,53,58,63,68,73,78,83,88,93,97},{42,47,52,57,62,67,72,77,82,87,92,99,100}),999)</f>
        <v>67</v>
      </c>
      <c r="Z4823" s="17">
        <f t="shared" ref="Z4823:Z4886" si="536">IF(D4823&lt;$D$3,X4823/$Z$3,X4823/$Z$4)</f>
        <v>5.5555555555555554</v>
      </c>
      <c r="AA4823" s="17">
        <f t="shared" si="530"/>
        <v>5.5555555555555554</v>
      </c>
      <c r="AB4823" s="17">
        <f t="shared" si="531"/>
        <v>11.658097686375321</v>
      </c>
      <c r="AC4823" s="17" t="s">
        <v>17655</v>
      </c>
    </row>
    <row r="4824" spans="1:29" x14ac:dyDescent="0.25">
      <c r="A4824" t="s">
        <v>3339</v>
      </c>
      <c r="B4824" s="165" t="s">
        <v>15902</v>
      </c>
      <c r="C4824" t="s">
        <v>15903</v>
      </c>
      <c r="D4824" s="1">
        <v>45194</v>
      </c>
      <c r="E4824">
        <f t="shared" si="533"/>
        <v>18</v>
      </c>
      <c r="F4824" t="s">
        <v>6</v>
      </c>
      <c r="G4824">
        <v>610</v>
      </c>
      <c r="H4824">
        <f t="shared" si="532"/>
        <v>61</v>
      </c>
      <c r="I4824" t="s">
        <v>7</v>
      </c>
      <c r="J4824" t="s">
        <v>8</v>
      </c>
      <c r="K4824" t="s">
        <v>8</v>
      </c>
      <c r="L4824" t="s">
        <v>8</v>
      </c>
      <c r="M4824" t="s">
        <v>6</v>
      </c>
      <c r="N4824" t="str">
        <f t="shared" si="534"/>
        <v>M</v>
      </c>
      <c r="O4824" t="s">
        <v>9311</v>
      </c>
      <c r="P4824" t="s">
        <v>9312</v>
      </c>
      <c r="Q4824" t="s">
        <v>918</v>
      </c>
      <c r="R4824">
        <v>3</v>
      </c>
      <c r="S4824">
        <f t="shared" si="535"/>
        <v>2020</v>
      </c>
      <c r="T4824" t="s">
        <v>12</v>
      </c>
      <c r="U4824">
        <v>0.999999999999999</v>
      </c>
      <c r="V4824" t="s">
        <v>3396</v>
      </c>
      <c r="W4824">
        <f>VLOOKUP(Q4824,'PBT Tag Rates'!$B$5:$E$44,4,FALSE)</f>
        <v>0.98961045999999997</v>
      </c>
      <c r="X4824">
        <v>1</v>
      </c>
      <c r="Y4824" s="14">
        <f>IFERROR(LOOKUP(H4824,{30,43,48,53,58,63,68,73,78,83,88,93,97},{42,47,52,57,62,67,72,77,82,87,92,99,100}),999)</f>
        <v>62</v>
      </c>
      <c r="Z4824" s="17">
        <f t="shared" si="536"/>
        <v>5.5555555555555554</v>
      </c>
      <c r="AA4824" s="17">
        <f t="shared" si="530"/>
        <v>5.5555555555555554</v>
      </c>
      <c r="AB4824" s="17">
        <f t="shared" si="531"/>
        <v>11.658097686375321</v>
      </c>
      <c r="AC4824" s="17" t="s">
        <v>17655</v>
      </c>
    </row>
    <row r="4825" spans="1:29" x14ac:dyDescent="0.25">
      <c r="A4825" t="s">
        <v>3339</v>
      </c>
      <c r="B4825" s="165" t="s">
        <v>15904</v>
      </c>
      <c r="C4825" t="s">
        <v>15905</v>
      </c>
      <c r="D4825" s="1">
        <v>45194</v>
      </c>
      <c r="E4825">
        <f t="shared" si="533"/>
        <v>18</v>
      </c>
      <c r="F4825" t="s">
        <v>14</v>
      </c>
      <c r="G4825">
        <v>780</v>
      </c>
      <c r="H4825">
        <f t="shared" si="532"/>
        <v>78</v>
      </c>
      <c r="I4825" t="s">
        <v>7</v>
      </c>
      <c r="J4825" t="s">
        <v>8</v>
      </c>
      <c r="K4825" t="s">
        <v>8</v>
      </c>
      <c r="L4825" t="s">
        <v>8</v>
      </c>
      <c r="M4825" t="s">
        <v>14</v>
      </c>
      <c r="N4825" t="str">
        <f t="shared" si="534"/>
        <v>F</v>
      </c>
      <c r="O4825" t="s">
        <v>15906</v>
      </c>
      <c r="P4825" t="s">
        <v>15907</v>
      </c>
      <c r="Q4825" t="s">
        <v>281</v>
      </c>
      <c r="R4825">
        <v>4</v>
      </c>
      <c r="S4825">
        <f t="shared" si="535"/>
        <v>2019</v>
      </c>
      <c r="T4825" t="s">
        <v>12</v>
      </c>
      <c r="U4825">
        <v>1</v>
      </c>
      <c r="V4825" t="s">
        <v>3079</v>
      </c>
      <c r="W4825">
        <f>VLOOKUP(Q4825,'PBT Tag Rates'!$B$5:$E$44,4,FALSE)</f>
        <v>0.99705232300000002</v>
      </c>
      <c r="X4825">
        <v>1</v>
      </c>
      <c r="Y4825" s="14">
        <f>IFERROR(LOOKUP(H4825,{30,43,48,53,58,63,68,73,78,83,88,93,97},{42,47,52,57,62,67,72,77,82,87,92,99,100}),999)</f>
        <v>82</v>
      </c>
      <c r="Z4825" s="17">
        <f t="shared" si="536"/>
        <v>5.5555555555555554</v>
      </c>
      <c r="AA4825" s="17">
        <f t="shared" si="530"/>
        <v>5.5555555555555554</v>
      </c>
      <c r="AB4825" s="17">
        <f t="shared" si="531"/>
        <v>11.658097686375321</v>
      </c>
      <c r="AC4825" s="17" t="s">
        <v>17654</v>
      </c>
    </row>
    <row r="4826" spans="1:29" x14ac:dyDescent="0.25">
      <c r="A4826" t="s">
        <v>3339</v>
      </c>
      <c r="B4826" s="165" t="s">
        <v>15908</v>
      </c>
      <c r="C4826" t="s">
        <v>15909</v>
      </c>
      <c r="D4826" s="1">
        <v>45194</v>
      </c>
      <c r="E4826">
        <f t="shared" si="533"/>
        <v>18</v>
      </c>
      <c r="F4826" t="s">
        <v>6</v>
      </c>
      <c r="G4826">
        <v>770</v>
      </c>
      <c r="H4826">
        <f t="shared" si="532"/>
        <v>77</v>
      </c>
      <c r="I4826" t="s">
        <v>7</v>
      </c>
      <c r="J4826" t="s">
        <v>8</v>
      </c>
      <c r="K4826" t="s">
        <v>15910</v>
      </c>
      <c r="L4826" t="s">
        <v>8</v>
      </c>
      <c r="M4826" t="s">
        <v>6</v>
      </c>
      <c r="N4826" t="str">
        <f t="shared" si="534"/>
        <v>M</v>
      </c>
      <c r="O4826" t="s">
        <v>607</v>
      </c>
      <c r="P4826" t="s">
        <v>608</v>
      </c>
      <c r="Q4826" t="s">
        <v>221</v>
      </c>
      <c r="R4826">
        <v>4</v>
      </c>
      <c r="S4826">
        <f t="shared" si="535"/>
        <v>2019</v>
      </c>
      <c r="T4826" t="s">
        <v>12</v>
      </c>
      <c r="U4826">
        <v>1</v>
      </c>
      <c r="V4826" t="s">
        <v>3346</v>
      </c>
      <c r="W4826">
        <f>VLOOKUP(Q4826,'PBT Tag Rates'!$B$5:$E$44,4,FALSE)</f>
        <v>0.95971980899999998</v>
      </c>
      <c r="X4826">
        <v>1</v>
      </c>
      <c r="Y4826" s="14">
        <f>IFERROR(LOOKUP(H4826,{30,43,48,53,58,63,68,73,78,83,88,93,97},{42,47,52,57,62,67,72,77,82,87,92,99,100}),999)</f>
        <v>77</v>
      </c>
      <c r="Z4826" s="17">
        <f t="shared" si="536"/>
        <v>5.5555555555555554</v>
      </c>
      <c r="AA4826" s="17">
        <f t="shared" si="530"/>
        <v>5.5555555555555554</v>
      </c>
      <c r="AB4826" s="17">
        <f t="shared" si="531"/>
        <v>11.658097686375321</v>
      </c>
      <c r="AC4826" s="17" t="s">
        <v>17654</v>
      </c>
    </row>
    <row r="4827" spans="1:29" x14ac:dyDescent="0.25">
      <c r="A4827" t="s">
        <v>3339</v>
      </c>
      <c r="B4827" s="165" t="s">
        <v>15911</v>
      </c>
      <c r="C4827" t="s">
        <v>15912</v>
      </c>
      <c r="D4827" s="1">
        <v>45194</v>
      </c>
      <c r="E4827">
        <f t="shared" si="533"/>
        <v>18</v>
      </c>
      <c r="F4827" t="s">
        <v>14</v>
      </c>
      <c r="G4827">
        <v>740</v>
      </c>
      <c r="H4827">
        <f t="shared" si="532"/>
        <v>74</v>
      </c>
      <c r="I4827" t="s">
        <v>7</v>
      </c>
      <c r="J4827" t="s">
        <v>8</v>
      </c>
      <c r="K4827" t="s">
        <v>8</v>
      </c>
      <c r="L4827" t="s">
        <v>8</v>
      </c>
      <c r="M4827" t="s">
        <v>14</v>
      </c>
      <c r="N4827" t="str">
        <f t="shared" si="534"/>
        <v>F</v>
      </c>
      <c r="O4827" t="s">
        <v>7120</v>
      </c>
      <c r="P4827" t="s">
        <v>7121</v>
      </c>
      <c r="Q4827" t="s">
        <v>221</v>
      </c>
      <c r="R4827">
        <v>4</v>
      </c>
      <c r="S4827">
        <f t="shared" si="535"/>
        <v>2019</v>
      </c>
      <c r="T4827" t="s">
        <v>12</v>
      </c>
      <c r="U4827">
        <v>1</v>
      </c>
      <c r="V4827" t="s">
        <v>3951</v>
      </c>
      <c r="W4827">
        <f>VLOOKUP(Q4827,'PBT Tag Rates'!$B$5:$E$44,4,FALSE)</f>
        <v>0.95971980899999998</v>
      </c>
      <c r="X4827">
        <v>1</v>
      </c>
      <c r="Y4827" s="14">
        <f>IFERROR(LOOKUP(H4827,{30,43,48,53,58,63,68,73,78,83,88,93,97},{42,47,52,57,62,67,72,77,82,87,92,99,100}),999)</f>
        <v>77</v>
      </c>
      <c r="Z4827" s="17">
        <f t="shared" si="536"/>
        <v>5.5555555555555554</v>
      </c>
      <c r="AA4827" s="17">
        <f t="shared" si="530"/>
        <v>5.5555555555555554</v>
      </c>
      <c r="AB4827" s="17">
        <f t="shared" si="531"/>
        <v>11.658097686375321</v>
      </c>
      <c r="AC4827" s="17" t="s">
        <v>17655</v>
      </c>
    </row>
    <row r="4828" spans="1:29" x14ac:dyDescent="0.25">
      <c r="A4828" t="s">
        <v>3339</v>
      </c>
      <c r="B4828" s="165" t="s">
        <v>15913</v>
      </c>
      <c r="C4828" t="s">
        <v>15914</v>
      </c>
      <c r="D4828" s="1">
        <v>45194</v>
      </c>
      <c r="E4828">
        <f t="shared" si="533"/>
        <v>18</v>
      </c>
      <c r="F4828" t="s">
        <v>6</v>
      </c>
      <c r="G4828">
        <v>890</v>
      </c>
      <c r="H4828">
        <f t="shared" si="532"/>
        <v>89</v>
      </c>
      <c r="I4828" t="s">
        <v>7</v>
      </c>
      <c r="J4828" t="s">
        <v>8</v>
      </c>
      <c r="K4828" t="s">
        <v>15915</v>
      </c>
      <c r="L4828" t="s">
        <v>8</v>
      </c>
      <c r="M4828" t="s">
        <v>6</v>
      </c>
      <c r="N4828" t="str">
        <f t="shared" si="534"/>
        <v>M</v>
      </c>
      <c r="O4828" t="s">
        <v>8</v>
      </c>
      <c r="P4828" t="s">
        <v>8</v>
      </c>
      <c r="Q4828" t="s">
        <v>11</v>
      </c>
      <c r="R4828" t="s">
        <v>8</v>
      </c>
      <c r="S4828" t="str">
        <f t="shared" si="535"/>
        <v>U</v>
      </c>
      <c r="T4828" t="s">
        <v>12</v>
      </c>
      <c r="U4828">
        <v>1</v>
      </c>
      <c r="V4828" t="s">
        <v>11</v>
      </c>
      <c r="W4828" t="e">
        <f>VLOOKUP(Q4828,'PBT Tag Rates'!$B$5:$E$44,4,FALSE)</f>
        <v>#N/A</v>
      </c>
      <c r="X4828">
        <v>1</v>
      </c>
      <c r="Y4828" s="14">
        <f>IFERROR(LOOKUP(H4828,{30,43,48,53,58,63,68,73,78,83,88,93,97},{42,47,52,57,62,67,72,77,82,87,92,99,100}),999)</f>
        <v>92</v>
      </c>
      <c r="Z4828" s="17">
        <f t="shared" si="536"/>
        <v>5.5555555555555554</v>
      </c>
      <c r="AA4828" s="17">
        <f t="shared" si="530"/>
        <v>5.5555555555555554</v>
      </c>
      <c r="AB4828" s="17">
        <f t="shared" si="531"/>
        <v>11.658097686375321</v>
      </c>
      <c r="AC4828" s="17" t="s">
        <v>17654</v>
      </c>
    </row>
    <row r="4829" spans="1:29" x14ac:dyDescent="0.25">
      <c r="A4829" t="s">
        <v>3339</v>
      </c>
      <c r="B4829" s="165" t="s">
        <v>15916</v>
      </c>
      <c r="C4829" t="s">
        <v>15917</v>
      </c>
      <c r="D4829" s="1">
        <v>45195</v>
      </c>
      <c r="E4829">
        <f t="shared" si="533"/>
        <v>18</v>
      </c>
      <c r="F4829" t="s">
        <v>14</v>
      </c>
      <c r="G4829">
        <v>760</v>
      </c>
      <c r="H4829">
        <f t="shared" si="532"/>
        <v>76</v>
      </c>
      <c r="I4829" t="s">
        <v>7</v>
      </c>
      <c r="J4829" t="s">
        <v>8</v>
      </c>
      <c r="K4829" t="s">
        <v>8</v>
      </c>
      <c r="L4829" t="s">
        <v>8</v>
      </c>
      <c r="M4829" t="s">
        <v>14</v>
      </c>
      <c r="N4829" t="str">
        <f t="shared" si="534"/>
        <v>F</v>
      </c>
      <c r="O4829" t="s">
        <v>8</v>
      </c>
      <c r="P4829" t="s">
        <v>8</v>
      </c>
      <c r="Q4829" t="s">
        <v>11</v>
      </c>
      <c r="R4829" t="s">
        <v>8</v>
      </c>
      <c r="S4829" t="str">
        <f t="shared" si="535"/>
        <v>U</v>
      </c>
      <c r="T4829" t="s">
        <v>12</v>
      </c>
      <c r="U4829">
        <v>0.999999999999997</v>
      </c>
      <c r="V4829" t="s">
        <v>11</v>
      </c>
      <c r="W4829" t="e">
        <f>VLOOKUP(Q4829,'PBT Tag Rates'!$B$5:$E$44,4,FALSE)</f>
        <v>#N/A</v>
      </c>
      <c r="X4829">
        <v>1</v>
      </c>
      <c r="Y4829" s="14">
        <f>IFERROR(LOOKUP(H4829,{30,43,48,53,58,63,68,73,78,83,88,93,97},{42,47,52,57,62,67,72,77,82,87,92,99,100}),999)</f>
        <v>77</v>
      </c>
      <c r="Z4829" s="17">
        <f t="shared" si="536"/>
        <v>5.5555555555555554</v>
      </c>
      <c r="AA4829" s="17">
        <f t="shared" si="530"/>
        <v>5.5555555555555554</v>
      </c>
      <c r="AB4829" s="17">
        <f t="shared" si="531"/>
        <v>11.658097686375321</v>
      </c>
      <c r="AC4829" s="17" t="s">
        <v>17654</v>
      </c>
    </row>
    <row r="4830" spans="1:29" x14ac:dyDescent="0.25">
      <c r="A4830" t="s">
        <v>3339</v>
      </c>
      <c r="B4830" s="165" t="s">
        <v>15918</v>
      </c>
      <c r="C4830" t="s">
        <v>15919</v>
      </c>
      <c r="D4830" s="1">
        <v>45195</v>
      </c>
      <c r="E4830">
        <f t="shared" si="533"/>
        <v>18</v>
      </c>
      <c r="F4830" t="s">
        <v>6</v>
      </c>
      <c r="G4830">
        <v>750</v>
      </c>
      <c r="H4830">
        <f t="shared" si="532"/>
        <v>75</v>
      </c>
      <c r="I4830" t="s">
        <v>7</v>
      </c>
      <c r="J4830" t="s">
        <v>8</v>
      </c>
      <c r="K4830" t="s">
        <v>15920</v>
      </c>
      <c r="L4830" t="s">
        <v>8</v>
      </c>
      <c r="M4830" t="s">
        <v>6</v>
      </c>
      <c r="N4830" t="str">
        <f t="shared" si="534"/>
        <v>M</v>
      </c>
      <c r="O4830" t="s">
        <v>8</v>
      </c>
      <c r="P4830" t="s">
        <v>8</v>
      </c>
      <c r="Q4830" t="s">
        <v>11</v>
      </c>
      <c r="R4830" t="s">
        <v>8</v>
      </c>
      <c r="S4830" t="str">
        <f t="shared" si="535"/>
        <v>U</v>
      </c>
      <c r="T4830" t="s">
        <v>12</v>
      </c>
      <c r="U4830">
        <v>0.999999999999999</v>
      </c>
      <c r="V4830" t="s">
        <v>11</v>
      </c>
      <c r="W4830" t="e">
        <f>VLOOKUP(Q4830,'PBT Tag Rates'!$B$5:$E$44,4,FALSE)</f>
        <v>#N/A</v>
      </c>
      <c r="X4830">
        <v>1</v>
      </c>
      <c r="Y4830" s="14">
        <f>IFERROR(LOOKUP(H4830,{30,43,48,53,58,63,68,73,78,83,88,93,97},{42,47,52,57,62,67,72,77,82,87,92,99,100}),999)</f>
        <v>77</v>
      </c>
      <c r="Z4830" s="17">
        <f t="shared" si="536"/>
        <v>5.5555555555555554</v>
      </c>
      <c r="AA4830" s="17">
        <f t="shared" si="530"/>
        <v>5.5555555555555554</v>
      </c>
      <c r="AB4830" s="17">
        <f t="shared" si="531"/>
        <v>11.658097686375321</v>
      </c>
      <c r="AC4830" s="17" t="s">
        <v>17654</v>
      </c>
    </row>
    <row r="4831" spans="1:29" x14ac:dyDescent="0.25">
      <c r="A4831" t="s">
        <v>3339</v>
      </c>
      <c r="B4831" s="165" t="s">
        <v>15921</v>
      </c>
      <c r="C4831" t="s">
        <v>15922</v>
      </c>
      <c r="D4831" s="1">
        <v>45195</v>
      </c>
      <c r="E4831">
        <f t="shared" si="533"/>
        <v>18</v>
      </c>
      <c r="F4831" t="s">
        <v>6</v>
      </c>
      <c r="G4831">
        <v>480</v>
      </c>
      <c r="H4831">
        <f t="shared" si="532"/>
        <v>48</v>
      </c>
      <c r="I4831" t="s">
        <v>7</v>
      </c>
      <c r="J4831" t="s">
        <v>8</v>
      </c>
      <c r="K4831" t="s">
        <v>8</v>
      </c>
      <c r="L4831" t="s">
        <v>8</v>
      </c>
      <c r="M4831" t="s">
        <v>6</v>
      </c>
      <c r="N4831" t="str">
        <f t="shared" si="534"/>
        <v>M</v>
      </c>
      <c r="O4831" t="s">
        <v>8</v>
      </c>
      <c r="P4831" t="s">
        <v>8</v>
      </c>
      <c r="Q4831" t="s">
        <v>11</v>
      </c>
      <c r="R4831" t="s">
        <v>8</v>
      </c>
      <c r="S4831" t="str">
        <f t="shared" si="535"/>
        <v>U</v>
      </c>
      <c r="T4831" t="s">
        <v>12</v>
      </c>
      <c r="U4831">
        <v>0.999999999999999</v>
      </c>
      <c r="V4831" t="s">
        <v>11</v>
      </c>
      <c r="W4831" t="e">
        <f>VLOOKUP(Q4831,'PBT Tag Rates'!$B$5:$E$44,4,FALSE)</f>
        <v>#N/A</v>
      </c>
      <c r="X4831">
        <v>1</v>
      </c>
      <c r="Y4831" s="14">
        <f>IFERROR(LOOKUP(H4831,{30,43,48,53,58,63,68,73,78,83,88,93,97},{42,47,52,57,62,67,72,77,82,87,92,99,100}),999)</f>
        <v>52</v>
      </c>
      <c r="Z4831" s="17">
        <f t="shared" si="536"/>
        <v>5.5555555555555554</v>
      </c>
      <c r="AA4831" s="17">
        <f t="shared" si="530"/>
        <v>5.5555555555555554</v>
      </c>
      <c r="AB4831" s="17">
        <f t="shared" si="531"/>
        <v>11.658097686375321</v>
      </c>
      <c r="AC4831" s="17" t="s">
        <v>17654</v>
      </c>
    </row>
    <row r="4832" spans="1:29" x14ac:dyDescent="0.25">
      <c r="A4832" t="s">
        <v>3339</v>
      </c>
      <c r="B4832" s="165" t="s">
        <v>15923</v>
      </c>
      <c r="C4832" t="s">
        <v>15924</v>
      </c>
      <c r="D4832" s="1">
        <v>45195</v>
      </c>
      <c r="E4832">
        <f t="shared" si="533"/>
        <v>18</v>
      </c>
      <c r="F4832" t="s">
        <v>6</v>
      </c>
      <c r="G4832">
        <v>460</v>
      </c>
      <c r="H4832">
        <f t="shared" si="532"/>
        <v>46</v>
      </c>
      <c r="I4832" t="s">
        <v>7</v>
      </c>
      <c r="J4832" t="s">
        <v>8</v>
      </c>
      <c r="K4832" t="s">
        <v>8</v>
      </c>
      <c r="L4832" t="s">
        <v>8</v>
      </c>
      <c r="M4832" t="s">
        <v>6</v>
      </c>
      <c r="N4832" t="str">
        <f t="shared" si="534"/>
        <v>M</v>
      </c>
      <c r="O4832" t="s">
        <v>8</v>
      </c>
      <c r="P4832" t="s">
        <v>8</v>
      </c>
      <c r="Q4832" t="s">
        <v>11</v>
      </c>
      <c r="R4832" t="s">
        <v>8</v>
      </c>
      <c r="S4832" t="str">
        <f t="shared" si="535"/>
        <v>U</v>
      </c>
      <c r="T4832" t="s">
        <v>12</v>
      </c>
      <c r="U4832">
        <v>0.999999999999997</v>
      </c>
      <c r="V4832" t="s">
        <v>11</v>
      </c>
      <c r="W4832" t="e">
        <f>VLOOKUP(Q4832,'PBT Tag Rates'!$B$5:$E$44,4,FALSE)</f>
        <v>#N/A</v>
      </c>
      <c r="X4832">
        <v>1</v>
      </c>
      <c r="Y4832" s="14">
        <f>IFERROR(LOOKUP(H4832,{30,43,48,53,58,63,68,73,78,83,88,93,97},{42,47,52,57,62,67,72,77,82,87,92,99,100}),999)</f>
        <v>47</v>
      </c>
      <c r="Z4832" s="17">
        <f t="shared" si="536"/>
        <v>5.5555555555555554</v>
      </c>
      <c r="AA4832" s="17">
        <f t="shared" si="530"/>
        <v>5.5555555555555554</v>
      </c>
      <c r="AB4832" s="17">
        <f t="shared" si="531"/>
        <v>11.658097686375321</v>
      </c>
      <c r="AC4832" s="17" t="s">
        <v>17654</v>
      </c>
    </row>
    <row r="4833" spans="1:29" x14ac:dyDescent="0.25">
      <c r="A4833" t="s">
        <v>3339</v>
      </c>
      <c r="B4833" s="165" t="s">
        <v>15925</v>
      </c>
      <c r="C4833" t="s">
        <v>15926</v>
      </c>
      <c r="D4833" s="1">
        <v>45195</v>
      </c>
      <c r="E4833">
        <f t="shared" si="533"/>
        <v>18</v>
      </c>
      <c r="F4833" t="s">
        <v>6</v>
      </c>
      <c r="G4833">
        <v>640</v>
      </c>
      <c r="H4833">
        <f t="shared" si="532"/>
        <v>64</v>
      </c>
      <c r="I4833" t="s">
        <v>7</v>
      </c>
      <c r="J4833" t="s">
        <v>8</v>
      </c>
      <c r="K4833" t="s">
        <v>8</v>
      </c>
      <c r="L4833" t="s">
        <v>8</v>
      </c>
      <c r="M4833" t="s">
        <v>6</v>
      </c>
      <c r="N4833" t="str">
        <f t="shared" si="534"/>
        <v>M</v>
      </c>
      <c r="O4833" t="s">
        <v>11389</v>
      </c>
      <c r="P4833" t="s">
        <v>11390</v>
      </c>
      <c r="Q4833" t="s">
        <v>918</v>
      </c>
      <c r="R4833">
        <v>3</v>
      </c>
      <c r="S4833">
        <f t="shared" si="535"/>
        <v>2020</v>
      </c>
      <c r="T4833" t="s">
        <v>12</v>
      </c>
      <c r="U4833">
        <v>1</v>
      </c>
      <c r="V4833" t="s">
        <v>3396</v>
      </c>
      <c r="W4833">
        <f>VLOOKUP(Q4833,'PBT Tag Rates'!$B$5:$E$44,4,FALSE)</f>
        <v>0.98961045999999997</v>
      </c>
      <c r="X4833">
        <v>1</v>
      </c>
      <c r="Y4833" s="14">
        <f>IFERROR(LOOKUP(H4833,{30,43,48,53,58,63,68,73,78,83,88,93,97},{42,47,52,57,62,67,72,77,82,87,92,99,100}),999)</f>
        <v>67</v>
      </c>
      <c r="Z4833" s="17">
        <f t="shared" si="536"/>
        <v>5.5555555555555554</v>
      </c>
      <c r="AA4833" s="17">
        <f t="shared" si="530"/>
        <v>5.5555555555555554</v>
      </c>
      <c r="AB4833" s="17">
        <f t="shared" si="531"/>
        <v>11.658097686375321</v>
      </c>
      <c r="AC4833" s="17" t="s">
        <v>17655</v>
      </c>
    </row>
    <row r="4834" spans="1:29" x14ac:dyDescent="0.25">
      <c r="A4834" t="s">
        <v>3339</v>
      </c>
      <c r="B4834" s="165" t="s">
        <v>15927</v>
      </c>
      <c r="C4834" t="s">
        <v>15928</v>
      </c>
      <c r="D4834" s="1">
        <v>45195</v>
      </c>
      <c r="E4834">
        <f t="shared" si="533"/>
        <v>18</v>
      </c>
      <c r="F4834" t="s">
        <v>14</v>
      </c>
      <c r="G4834">
        <v>720</v>
      </c>
      <c r="H4834">
        <f t="shared" si="532"/>
        <v>72</v>
      </c>
      <c r="I4834" t="s">
        <v>7</v>
      </c>
      <c r="J4834" t="s">
        <v>8</v>
      </c>
      <c r="K4834" t="s">
        <v>8</v>
      </c>
      <c r="L4834" t="s">
        <v>8</v>
      </c>
      <c r="M4834" t="s">
        <v>14</v>
      </c>
      <c r="N4834" t="str">
        <f t="shared" si="534"/>
        <v>F</v>
      </c>
      <c r="O4834" t="s">
        <v>4375</v>
      </c>
      <c r="P4834" t="s">
        <v>4376</v>
      </c>
      <c r="Q4834" t="s">
        <v>281</v>
      </c>
      <c r="R4834">
        <v>4</v>
      </c>
      <c r="S4834">
        <f t="shared" si="535"/>
        <v>2019</v>
      </c>
      <c r="T4834" t="s">
        <v>12</v>
      </c>
      <c r="U4834">
        <v>0.999999999999994</v>
      </c>
      <c r="V4834" t="s">
        <v>3169</v>
      </c>
      <c r="W4834">
        <f>VLOOKUP(Q4834,'PBT Tag Rates'!$B$5:$E$44,4,FALSE)</f>
        <v>0.99705232300000002</v>
      </c>
      <c r="X4834">
        <v>1</v>
      </c>
      <c r="Y4834" s="14">
        <f>IFERROR(LOOKUP(H4834,{30,43,48,53,58,63,68,73,78,83,88,93,97},{42,47,52,57,62,67,72,77,82,87,92,99,100}),999)</f>
        <v>72</v>
      </c>
      <c r="Z4834" s="17">
        <f t="shared" si="536"/>
        <v>5.5555555555555554</v>
      </c>
      <c r="AA4834" s="17">
        <f t="shared" si="530"/>
        <v>5.5555555555555554</v>
      </c>
      <c r="AB4834" s="17">
        <f t="shared" si="531"/>
        <v>11.658097686375321</v>
      </c>
      <c r="AC4834" s="17" t="s">
        <v>17654</v>
      </c>
    </row>
    <row r="4835" spans="1:29" x14ac:dyDescent="0.25">
      <c r="A4835" t="s">
        <v>3339</v>
      </c>
      <c r="B4835" s="165" t="s">
        <v>15929</v>
      </c>
      <c r="C4835" t="s">
        <v>15930</v>
      </c>
      <c r="D4835" s="1">
        <v>45195</v>
      </c>
      <c r="E4835">
        <f t="shared" si="533"/>
        <v>18</v>
      </c>
      <c r="F4835" t="s">
        <v>6</v>
      </c>
      <c r="G4835">
        <v>790</v>
      </c>
      <c r="H4835">
        <f t="shared" si="532"/>
        <v>79</v>
      </c>
      <c r="I4835" t="s">
        <v>9</v>
      </c>
      <c r="J4835">
        <v>1</v>
      </c>
      <c r="K4835" t="s">
        <v>15931</v>
      </c>
      <c r="L4835" t="s">
        <v>8</v>
      </c>
      <c r="M4835" t="s">
        <v>6</v>
      </c>
      <c r="N4835" t="str">
        <f t="shared" si="534"/>
        <v>M</v>
      </c>
      <c r="O4835" t="s">
        <v>699</v>
      </c>
      <c r="P4835" t="s">
        <v>13316</v>
      </c>
      <c r="Q4835" t="s">
        <v>281</v>
      </c>
      <c r="R4835">
        <v>4</v>
      </c>
      <c r="S4835">
        <f t="shared" si="535"/>
        <v>2019</v>
      </c>
      <c r="T4835" t="s">
        <v>12</v>
      </c>
      <c r="U4835">
        <v>1</v>
      </c>
      <c r="V4835" t="s">
        <v>3170</v>
      </c>
      <c r="W4835">
        <f>VLOOKUP(Q4835,'PBT Tag Rates'!$B$5:$E$44,4,FALSE)</f>
        <v>0.99705232300000002</v>
      </c>
      <c r="X4835">
        <v>1</v>
      </c>
      <c r="Y4835" s="14">
        <f>IFERROR(LOOKUP(H4835,{30,43,48,53,58,63,68,73,78,83,88,93,97},{42,47,52,57,62,67,72,77,82,87,92,99,100}),999)</f>
        <v>82</v>
      </c>
      <c r="Z4835" s="17">
        <f t="shared" si="536"/>
        <v>5.5555555555555554</v>
      </c>
      <c r="AA4835" s="17">
        <f t="shared" si="530"/>
        <v>5.5555555555555554</v>
      </c>
      <c r="AB4835" s="17">
        <f t="shared" si="531"/>
        <v>11.658097686375321</v>
      </c>
      <c r="AC4835" s="17" t="s">
        <v>17654</v>
      </c>
    </row>
    <row r="4836" spans="1:29" x14ac:dyDescent="0.25">
      <c r="A4836" t="s">
        <v>3339</v>
      </c>
      <c r="B4836" s="165" t="s">
        <v>15932</v>
      </c>
      <c r="C4836" t="s">
        <v>15933</v>
      </c>
      <c r="D4836" s="1">
        <v>45195</v>
      </c>
      <c r="E4836">
        <f t="shared" si="533"/>
        <v>18</v>
      </c>
      <c r="F4836" t="s">
        <v>6</v>
      </c>
      <c r="G4836">
        <v>600</v>
      </c>
      <c r="H4836">
        <f t="shared" si="532"/>
        <v>60</v>
      </c>
      <c r="I4836" t="s">
        <v>7</v>
      </c>
      <c r="J4836" t="s">
        <v>8</v>
      </c>
      <c r="K4836" t="s">
        <v>8</v>
      </c>
      <c r="L4836" t="s">
        <v>8</v>
      </c>
      <c r="M4836" t="s">
        <v>6</v>
      </c>
      <c r="N4836" t="str">
        <f t="shared" si="534"/>
        <v>M</v>
      </c>
      <c r="O4836" t="s">
        <v>8</v>
      </c>
      <c r="P4836" t="s">
        <v>8</v>
      </c>
      <c r="Q4836" t="s">
        <v>11</v>
      </c>
      <c r="R4836" t="s">
        <v>8</v>
      </c>
      <c r="S4836" t="str">
        <f t="shared" si="535"/>
        <v>U</v>
      </c>
      <c r="T4836" t="s">
        <v>12</v>
      </c>
      <c r="U4836">
        <v>0.999999999999998</v>
      </c>
      <c r="V4836" t="s">
        <v>11</v>
      </c>
      <c r="W4836" t="e">
        <f>VLOOKUP(Q4836,'PBT Tag Rates'!$B$5:$E$44,4,FALSE)</f>
        <v>#N/A</v>
      </c>
      <c r="X4836">
        <v>1</v>
      </c>
      <c r="Y4836" s="14">
        <f>IFERROR(LOOKUP(H4836,{30,43,48,53,58,63,68,73,78,83,88,93,97},{42,47,52,57,62,67,72,77,82,87,92,99,100}),999)</f>
        <v>62</v>
      </c>
      <c r="Z4836" s="17">
        <f t="shared" si="536"/>
        <v>5.5555555555555554</v>
      </c>
      <c r="AA4836" s="17">
        <f t="shared" si="530"/>
        <v>5.5555555555555554</v>
      </c>
      <c r="AB4836" s="17">
        <f t="shared" si="531"/>
        <v>11.658097686375321</v>
      </c>
      <c r="AC4836" s="17" t="s">
        <v>17654</v>
      </c>
    </row>
    <row r="4837" spans="1:29" x14ac:dyDescent="0.25">
      <c r="A4837" t="s">
        <v>3339</v>
      </c>
      <c r="B4837" s="165" t="s">
        <v>15934</v>
      </c>
      <c r="C4837" t="s">
        <v>15935</v>
      </c>
      <c r="D4837" s="1">
        <v>45195</v>
      </c>
      <c r="E4837">
        <f t="shared" si="533"/>
        <v>18</v>
      </c>
      <c r="F4837" t="s">
        <v>14</v>
      </c>
      <c r="G4837">
        <v>680</v>
      </c>
      <c r="H4837">
        <f t="shared" si="532"/>
        <v>68</v>
      </c>
      <c r="I4837" t="s">
        <v>7</v>
      </c>
      <c r="J4837" t="s">
        <v>8</v>
      </c>
      <c r="K4837" t="s">
        <v>8</v>
      </c>
      <c r="L4837" t="s">
        <v>8</v>
      </c>
      <c r="M4837" t="s">
        <v>14</v>
      </c>
      <c r="N4837" t="str">
        <f t="shared" si="534"/>
        <v>F</v>
      </c>
      <c r="O4837" t="s">
        <v>15936</v>
      </c>
      <c r="P4837" t="s">
        <v>15937</v>
      </c>
      <c r="Q4837" t="s">
        <v>2596</v>
      </c>
      <c r="R4837">
        <v>3</v>
      </c>
      <c r="S4837">
        <f t="shared" si="535"/>
        <v>2020</v>
      </c>
      <c r="T4837" t="s">
        <v>12</v>
      </c>
      <c r="U4837">
        <v>0.999999999999996</v>
      </c>
      <c r="V4837" t="s">
        <v>3170</v>
      </c>
      <c r="W4837">
        <f>VLOOKUP(Q4837,'PBT Tag Rates'!$B$5:$E$44,4,FALSE)</f>
        <v>0.98845608500000004</v>
      </c>
      <c r="X4837">
        <v>1</v>
      </c>
      <c r="Y4837" s="14">
        <f>IFERROR(LOOKUP(H4837,{30,43,48,53,58,63,68,73,78,83,88,93,97},{42,47,52,57,62,67,72,77,82,87,92,99,100}),999)</f>
        <v>72</v>
      </c>
      <c r="Z4837" s="17">
        <f t="shared" si="536"/>
        <v>5.5555555555555554</v>
      </c>
      <c r="AA4837" s="17">
        <f t="shared" si="530"/>
        <v>5.5555555555555554</v>
      </c>
      <c r="AB4837" s="17">
        <f t="shared" si="531"/>
        <v>11.658097686375321</v>
      </c>
      <c r="AC4837" s="17" t="s">
        <v>17654</v>
      </c>
    </row>
    <row r="4838" spans="1:29" x14ac:dyDescent="0.25">
      <c r="A4838" t="s">
        <v>3339</v>
      </c>
      <c r="B4838" s="165" t="s">
        <v>15938</v>
      </c>
      <c r="C4838" t="s">
        <v>15939</v>
      </c>
      <c r="D4838" s="1">
        <v>45195</v>
      </c>
      <c r="E4838">
        <f t="shared" si="533"/>
        <v>18</v>
      </c>
      <c r="F4838" t="s">
        <v>14</v>
      </c>
      <c r="G4838">
        <v>670</v>
      </c>
      <c r="H4838">
        <f t="shared" si="532"/>
        <v>67</v>
      </c>
      <c r="I4838" t="s">
        <v>9</v>
      </c>
      <c r="J4838">
        <v>1</v>
      </c>
      <c r="K4838" t="s">
        <v>8</v>
      </c>
      <c r="L4838" t="s">
        <v>8</v>
      </c>
      <c r="M4838" t="s">
        <v>14</v>
      </c>
      <c r="N4838" t="str">
        <f t="shared" si="534"/>
        <v>F</v>
      </c>
      <c r="O4838" t="s">
        <v>2655</v>
      </c>
      <c r="P4838" t="s">
        <v>2656</v>
      </c>
      <c r="Q4838" t="s">
        <v>221</v>
      </c>
      <c r="R4838">
        <v>4</v>
      </c>
      <c r="S4838">
        <f t="shared" si="535"/>
        <v>2019</v>
      </c>
      <c r="T4838" t="s">
        <v>12</v>
      </c>
      <c r="U4838">
        <v>0.999999999999998</v>
      </c>
      <c r="V4838" t="s">
        <v>3346</v>
      </c>
      <c r="W4838">
        <f>VLOOKUP(Q4838,'PBT Tag Rates'!$B$5:$E$44,4,FALSE)</f>
        <v>0.95971980899999998</v>
      </c>
      <c r="X4838">
        <v>1</v>
      </c>
      <c r="Y4838" s="14">
        <f>IFERROR(LOOKUP(H4838,{30,43,48,53,58,63,68,73,78,83,88,93,97},{42,47,52,57,62,67,72,77,82,87,92,99,100}),999)</f>
        <v>67</v>
      </c>
      <c r="Z4838" s="17">
        <f t="shared" si="536"/>
        <v>5.5555555555555554</v>
      </c>
      <c r="AA4838" s="17">
        <f t="shared" si="530"/>
        <v>5.5555555555555554</v>
      </c>
      <c r="AB4838" s="17">
        <f t="shared" si="531"/>
        <v>11.658097686375321</v>
      </c>
      <c r="AC4838" s="17" t="s">
        <v>17654</v>
      </c>
    </row>
    <row r="4839" spans="1:29" x14ac:dyDescent="0.25">
      <c r="A4839" t="s">
        <v>3339</v>
      </c>
      <c r="B4839" s="165" t="s">
        <v>15940</v>
      </c>
      <c r="C4839" t="s">
        <v>15941</v>
      </c>
      <c r="D4839" s="1">
        <v>45195</v>
      </c>
      <c r="E4839">
        <f t="shared" si="533"/>
        <v>18</v>
      </c>
      <c r="F4839" t="s">
        <v>14</v>
      </c>
      <c r="G4839">
        <v>720</v>
      </c>
      <c r="H4839">
        <f t="shared" si="532"/>
        <v>72</v>
      </c>
      <c r="I4839" t="s">
        <v>9</v>
      </c>
      <c r="J4839">
        <v>1</v>
      </c>
      <c r="K4839" t="s">
        <v>8</v>
      </c>
      <c r="L4839" t="s">
        <v>8</v>
      </c>
      <c r="M4839" t="s">
        <v>14</v>
      </c>
      <c r="N4839" t="str">
        <f t="shared" si="534"/>
        <v>F</v>
      </c>
      <c r="O4839" t="s">
        <v>571</v>
      </c>
      <c r="P4839" t="s">
        <v>941</v>
      </c>
      <c r="Q4839" t="s">
        <v>221</v>
      </c>
      <c r="R4839">
        <v>4</v>
      </c>
      <c r="S4839">
        <f t="shared" si="535"/>
        <v>2019</v>
      </c>
      <c r="T4839" t="s">
        <v>12</v>
      </c>
      <c r="U4839">
        <v>1</v>
      </c>
      <c r="V4839" t="s">
        <v>3396</v>
      </c>
      <c r="W4839">
        <f>VLOOKUP(Q4839,'PBT Tag Rates'!$B$5:$E$44,4,FALSE)</f>
        <v>0.95971980899999998</v>
      </c>
      <c r="X4839">
        <v>1</v>
      </c>
      <c r="Y4839" s="14">
        <f>IFERROR(LOOKUP(H4839,{30,43,48,53,58,63,68,73,78,83,88,93,97},{42,47,52,57,62,67,72,77,82,87,92,99,100}),999)</f>
        <v>72</v>
      </c>
      <c r="Z4839" s="17">
        <f t="shared" si="536"/>
        <v>5.5555555555555554</v>
      </c>
      <c r="AA4839" s="17">
        <f t="shared" si="530"/>
        <v>5.5555555555555554</v>
      </c>
      <c r="AB4839" s="17">
        <f t="shared" si="531"/>
        <v>11.658097686375321</v>
      </c>
      <c r="AC4839" s="17" t="s">
        <v>17655</v>
      </c>
    </row>
    <row r="4840" spans="1:29" x14ac:dyDescent="0.25">
      <c r="A4840" t="s">
        <v>3339</v>
      </c>
      <c r="B4840" s="165" t="s">
        <v>15942</v>
      </c>
      <c r="C4840" t="s">
        <v>15943</v>
      </c>
      <c r="D4840" s="1">
        <v>45195</v>
      </c>
      <c r="E4840">
        <f t="shared" si="533"/>
        <v>18</v>
      </c>
      <c r="F4840" t="s">
        <v>14</v>
      </c>
      <c r="G4840">
        <v>730</v>
      </c>
      <c r="H4840">
        <f t="shared" si="532"/>
        <v>73</v>
      </c>
      <c r="I4840" t="s">
        <v>9</v>
      </c>
      <c r="J4840">
        <v>1</v>
      </c>
      <c r="K4840" t="s">
        <v>8</v>
      </c>
      <c r="L4840" t="s">
        <v>8</v>
      </c>
      <c r="M4840" t="s">
        <v>14</v>
      </c>
      <c r="N4840" t="str">
        <f t="shared" si="534"/>
        <v>F</v>
      </c>
      <c r="O4840" t="s">
        <v>15944</v>
      </c>
      <c r="P4840" t="s">
        <v>15945</v>
      </c>
      <c r="Q4840" t="s">
        <v>221</v>
      </c>
      <c r="R4840">
        <v>4</v>
      </c>
      <c r="S4840">
        <f t="shared" si="535"/>
        <v>2019</v>
      </c>
      <c r="T4840" t="s">
        <v>12</v>
      </c>
      <c r="U4840">
        <v>1</v>
      </c>
      <c r="V4840" t="s">
        <v>3951</v>
      </c>
      <c r="W4840">
        <f>VLOOKUP(Q4840,'PBT Tag Rates'!$B$5:$E$44,4,FALSE)</f>
        <v>0.95971980899999998</v>
      </c>
      <c r="X4840">
        <v>1</v>
      </c>
      <c r="Y4840" s="14">
        <f>IFERROR(LOOKUP(H4840,{30,43,48,53,58,63,68,73,78,83,88,93,97},{42,47,52,57,62,67,72,77,82,87,92,99,100}),999)</f>
        <v>77</v>
      </c>
      <c r="Z4840" s="17">
        <f t="shared" si="536"/>
        <v>5.5555555555555554</v>
      </c>
      <c r="AA4840" s="17">
        <f t="shared" si="530"/>
        <v>5.5555555555555554</v>
      </c>
      <c r="AB4840" s="17">
        <f t="shared" si="531"/>
        <v>11.658097686375321</v>
      </c>
      <c r="AC4840" s="17" t="s">
        <v>17655</v>
      </c>
    </row>
    <row r="4841" spans="1:29" x14ac:dyDescent="0.25">
      <c r="A4841" t="s">
        <v>3339</v>
      </c>
      <c r="B4841" s="165" t="s">
        <v>15946</v>
      </c>
      <c r="C4841" t="s">
        <v>15947</v>
      </c>
      <c r="D4841" s="1">
        <v>45195</v>
      </c>
      <c r="E4841">
        <f t="shared" si="533"/>
        <v>18</v>
      </c>
      <c r="F4841" t="s">
        <v>6</v>
      </c>
      <c r="G4841">
        <v>340</v>
      </c>
      <c r="H4841">
        <f t="shared" si="532"/>
        <v>34</v>
      </c>
      <c r="I4841" t="s">
        <v>9</v>
      </c>
      <c r="J4841">
        <v>1</v>
      </c>
      <c r="K4841" t="s">
        <v>8</v>
      </c>
      <c r="L4841" t="s">
        <v>8</v>
      </c>
      <c r="M4841" t="s">
        <v>6</v>
      </c>
      <c r="N4841" t="str">
        <f t="shared" si="534"/>
        <v>M</v>
      </c>
      <c r="O4841" t="s">
        <v>15948</v>
      </c>
      <c r="P4841" t="s">
        <v>15949</v>
      </c>
      <c r="Q4841" t="s">
        <v>3820</v>
      </c>
      <c r="R4841">
        <v>2</v>
      </c>
      <c r="S4841">
        <f t="shared" si="535"/>
        <v>2021</v>
      </c>
      <c r="T4841" t="s">
        <v>12</v>
      </c>
      <c r="U4841">
        <v>1</v>
      </c>
      <c r="V4841" t="s">
        <v>3951</v>
      </c>
      <c r="W4841">
        <f>VLOOKUP(Q4841,'PBT Tag Rates'!$B$5:$E$44,4,FALSE)</f>
        <v>0.98140000000000005</v>
      </c>
      <c r="X4841">
        <v>1</v>
      </c>
      <c r="Y4841" s="14">
        <f>IFERROR(LOOKUP(H4841,{30,43,48,53,58,63,68,73,78,83,88,93,97},{42,47,52,57,62,67,72,77,82,87,92,99,100}),999)</f>
        <v>42</v>
      </c>
      <c r="Z4841" s="17">
        <f t="shared" si="536"/>
        <v>5.5555555555555554</v>
      </c>
      <c r="AA4841" s="17">
        <f t="shared" si="530"/>
        <v>5.5555555555555554</v>
      </c>
      <c r="AB4841" s="17">
        <f t="shared" si="531"/>
        <v>11.658097686375321</v>
      </c>
      <c r="AC4841" s="17" t="s">
        <v>17655</v>
      </c>
    </row>
    <row r="4842" spans="1:29" x14ac:dyDescent="0.25">
      <c r="A4842" t="s">
        <v>3339</v>
      </c>
      <c r="B4842" s="165" t="s">
        <v>15950</v>
      </c>
      <c r="C4842" t="s">
        <v>15951</v>
      </c>
      <c r="D4842" s="1">
        <v>45195</v>
      </c>
      <c r="E4842">
        <f t="shared" si="533"/>
        <v>18</v>
      </c>
      <c r="F4842" t="s">
        <v>6</v>
      </c>
      <c r="G4842">
        <v>790</v>
      </c>
      <c r="H4842">
        <f t="shared" si="532"/>
        <v>79</v>
      </c>
      <c r="I4842" t="s">
        <v>9</v>
      </c>
      <c r="J4842">
        <v>1</v>
      </c>
      <c r="K4842" t="s">
        <v>15952</v>
      </c>
      <c r="L4842" t="s">
        <v>8</v>
      </c>
      <c r="M4842" t="s">
        <v>6</v>
      </c>
      <c r="N4842" t="str">
        <f t="shared" si="534"/>
        <v>M</v>
      </c>
      <c r="O4842" t="s">
        <v>15953</v>
      </c>
      <c r="P4842" t="s">
        <v>15954</v>
      </c>
      <c r="Q4842" t="s">
        <v>2605</v>
      </c>
      <c r="R4842">
        <v>4</v>
      </c>
      <c r="S4842">
        <f t="shared" si="535"/>
        <v>2019</v>
      </c>
      <c r="T4842" t="s">
        <v>12</v>
      </c>
      <c r="U4842">
        <v>0.999999999999996</v>
      </c>
      <c r="V4842" t="s">
        <v>7657</v>
      </c>
      <c r="W4842">
        <f>VLOOKUP(Q4842,'PBT Tag Rates'!$B$5:$E$44,4,FALSE)</f>
        <v>0.96152300000000002</v>
      </c>
      <c r="X4842">
        <v>1</v>
      </c>
      <c r="Y4842" s="14">
        <f>IFERROR(LOOKUP(H4842,{30,43,48,53,58,63,68,73,78,83,88,93,97},{42,47,52,57,62,67,72,77,82,87,92,99,100}),999)</f>
        <v>82</v>
      </c>
      <c r="Z4842" s="17">
        <f t="shared" si="536"/>
        <v>5.5555555555555554</v>
      </c>
      <c r="AA4842" s="17">
        <f t="shared" si="530"/>
        <v>5.5555555555555554</v>
      </c>
      <c r="AB4842" s="17">
        <f t="shared" si="531"/>
        <v>11.658097686375321</v>
      </c>
      <c r="AC4842" s="17" t="s">
        <v>17655</v>
      </c>
    </row>
    <row r="4843" spans="1:29" x14ac:dyDescent="0.25">
      <c r="A4843" t="s">
        <v>3339</v>
      </c>
      <c r="B4843" s="165" t="s">
        <v>15955</v>
      </c>
      <c r="C4843" t="s">
        <v>15956</v>
      </c>
      <c r="D4843" s="1">
        <v>45195</v>
      </c>
      <c r="E4843">
        <f t="shared" si="533"/>
        <v>18</v>
      </c>
      <c r="F4843" t="s">
        <v>14</v>
      </c>
      <c r="G4843">
        <v>610</v>
      </c>
      <c r="H4843">
        <f t="shared" si="532"/>
        <v>61</v>
      </c>
      <c r="I4843" t="s">
        <v>9</v>
      </c>
      <c r="J4843">
        <v>1</v>
      </c>
      <c r="K4843" t="s">
        <v>8</v>
      </c>
      <c r="L4843" t="s">
        <v>15957</v>
      </c>
      <c r="M4843" t="s">
        <v>14</v>
      </c>
      <c r="N4843" t="str">
        <f t="shared" si="534"/>
        <v>F</v>
      </c>
      <c r="O4843" t="s">
        <v>4482</v>
      </c>
      <c r="P4843" t="s">
        <v>4578</v>
      </c>
      <c r="Q4843" t="s">
        <v>221</v>
      </c>
      <c r="R4843">
        <v>4</v>
      </c>
      <c r="S4843">
        <f t="shared" si="535"/>
        <v>2019</v>
      </c>
      <c r="T4843" t="s">
        <v>12</v>
      </c>
      <c r="U4843">
        <v>1</v>
      </c>
      <c r="V4843" t="s">
        <v>3951</v>
      </c>
      <c r="W4843">
        <f>VLOOKUP(Q4843,'PBT Tag Rates'!$B$5:$E$44,4,FALSE)</f>
        <v>0.95971980899999998</v>
      </c>
      <c r="X4843">
        <v>1</v>
      </c>
      <c r="Y4843" s="14">
        <f>IFERROR(LOOKUP(H4843,{30,43,48,53,58,63,68,73,78,83,88,93,97},{42,47,52,57,62,67,72,77,82,87,92,99,100}),999)</f>
        <v>62</v>
      </c>
      <c r="Z4843" s="17">
        <f t="shared" si="536"/>
        <v>5.5555555555555554</v>
      </c>
      <c r="AA4843" s="17">
        <f t="shared" si="530"/>
        <v>5.5555555555555554</v>
      </c>
      <c r="AB4843" s="17">
        <f t="shared" si="531"/>
        <v>11.658097686375321</v>
      </c>
      <c r="AC4843" s="17" t="s">
        <v>17655</v>
      </c>
    </row>
    <row r="4844" spans="1:29" x14ac:dyDescent="0.25">
      <c r="A4844" t="s">
        <v>3339</v>
      </c>
      <c r="B4844" s="165" t="s">
        <v>15958</v>
      </c>
      <c r="C4844" t="s">
        <v>15959</v>
      </c>
      <c r="D4844" s="1">
        <v>45195</v>
      </c>
      <c r="E4844">
        <f t="shared" si="533"/>
        <v>18</v>
      </c>
      <c r="F4844" t="s">
        <v>6</v>
      </c>
      <c r="G4844">
        <v>700</v>
      </c>
      <c r="H4844">
        <f t="shared" si="532"/>
        <v>70</v>
      </c>
      <c r="I4844" t="s">
        <v>7</v>
      </c>
      <c r="J4844" t="s">
        <v>8</v>
      </c>
      <c r="K4844" t="s">
        <v>15960</v>
      </c>
      <c r="L4844" t="s">
        <v>8</v>
      </c>
      <c r="M4844" t="s">
        <v>6</v>
      </c>
      <c r="N4844" t="str">
        <f t="shared" si="534"/>
        <v>M</v>
      </c>
      <c r="O4844" t="s">
        <v>15076</v>
      </c>
      <c r="P4844" t="s">
        <v>15077</v>
      </c>
      <c r="Q4844" t="s">
        <v>918</v>
      </c>
      <c r="R4844">
        <v>3</v>
      </c>
      <c r="S4844">
        <f t="shared" si="535"/>
        <v>2020</v>
      </c>
      <c r="T4844" t="s">
        <v>12</v>
      </c>
      <c r="U4844">
        <v>1</v>
      </c>
      <c r="V4844" t="s">
        <v>3876</v>
      </c>
      <c r="W4844">
        <f>VLOOKUP(Q4844,'PBT Tag Rates'!$B$5:$E$44,4,FALSE)</f>
        <v>0.98961045999999997</v>
      </c>
      <c r="X4844">
        <v>1</v>
      </c>
      <c r="Y4844" s="14">
        <f>IFERROR(LOOKUP(H4844,{30,43,48,53,58,63,68,73,78,83,88,93,97},{42,47,52,57,62,67,72,77,82,87,92,99,100}),999)</f>
        <v>72</v>
      </c>
      <c r="Z4844" s="17">
        <f t="shared" si="536"/>
        <v>5.5555555555555554</v>
      </c>
      <c r="AA4844" s="17">
        <f t="shared" si="530"/>
        <v>5.5555555555555554</v>
      </c>
      <c r="AB4844" s="17">
        <f t="shared" si="531"/>
        <v>11.658097686375321</v>
      </c>
      <c r="AC4844" s="17" t="s">
        <v>17654</v>
      </c>
    </row>
    <row r="4845" spans="1:29" x14ac:dyDescent="0.25">
      <c r="A4845" t="s">
        <v>3339</v>
      </c>
      <c r="B4845" s="165" t="s">
        <v>15961</v>
      </c>
      <c r="C4845" t="s">
        <v>15962</v>
      </c>
      <c r="D4845" s="1">
        <v>45195</v>
      </c>
      <c r="E4845">
        <f t="shared" si="533"/>
        <v>18</v>
      </c>
      <c r="F4845" t="s">
        <v>6</v>
      </c>
      <c r="G4845">
        <v>650</v>
      </c>
      <c r="H4845">
        <f t="shared" si="532"/>
        <v>65</v>
      </c>
      <c r="I4845" t="s">
        <v>7</v>
      </c>
      <c r="J4845" t="s">
        <v>8</v>
      </c>
      <c r="K4845" t="s">
        <v>8</v>
      </c>
      <c r="L4845" t="s">
        <v>8</v>
      </c>
      <c r="M4845" t="s">
        <v>6</v>
      </c>
      <c r="N4845" t="str">
        <f t="shared" si="534"/>
        <v>M</v>
      </c>
      <c r="O4845" t="s">
        <v>2328</v>
      </c>
      <c r="P4845" t="s">
        <v>2329</v>
      </c>
      <c r="Q4845" t="s">
        <v>221</v>
      </c>
      <c r="R4845">
        <v>4</v>
      </c>
      <c r="S4845">
        <f t="shared" si="535"/>
        <v>2019</v>
      </c>
      <c r="T4845" t="s">
        <v>12</v>
      </c>
      <c r="U4845">
        <v>0.999999999999998</v>
      </c>
      <c r="V4845" t="s">
        <v>3653</v>
      </c>
      <c r="W4845">
        <f>VLOOKUP(Q4845,'PBT Tag Rates'!$B$5:$E$44,4,FALSE)</f>
        <v>0.95971980899999998</v>
      </c>
      <c r="X4845">
        <v>1</v>
      </c>
      <c r="Y4845" s="14">
        <f>IFERROR(LOOKUP(H4845,{30,43,48,53,58,63,68,73,78,83,88,93,97},{42,47,52,57,62,67,72,77,82,87,92,99,100}),999)</f>
        <v>67</v>
      </c>
      <c r="Z4845" s="17">
        <f t="shared" si="536"/>
        <v>5.5555555555555554</v>
      </c>
      <c r="AA4845" s="17">
        <f t="shared" si="530"/>
        <v>5.5555555555555554</v>
      </c>
      <c r="AB4845" s="17">
        <f t="shared" si="531"/>
        <v>11.658097686375321</v>
      </c>
      <c r="AC4845" s="17" t="s">
        <v>17655</v>
      </c>
    </row>
    <row r="4846" spans="1:29" x14ac:dyDescent="0.25">
      <c r="A4846" t="s">
        <v>3339</v>
      </c>
      <c r="B4846" s="165" t="s">
        <v>15963</v>
      </c>
      <c r="C4846" t="s">
        <v>15964</v>
      </c>
      <c r="D4846" s="1">
        <v>45195</v>
      </c>
      <c r="E4846">
        <f t="shared" si="533"/>
        <v>18</v>
      </c>
      <c r="F4846" t="s">
        <v>6</v>
      </c>
      <c r="G4846">
        <v>450</v>
      </c>
      <c r="H4846">
        <f t="shared" si="532"/>
        <v>45</v>
      </c>
      <c r="I4846" t="s">
        <v>9</v>
      </c>
      <c r="J4846">
        <v>1</v>
      </c>
      <c r="K4846" t="s">
        <v>8</v>
      </c>
      <c r="L4846" t="s">
        <v>8</v>
      </c>
      <c r="M4846" t="s">
        <v>6</v>
      </c>
      <c r="N4846" t="str">
        <f t="shared" si="534"/>
        <v>M</v>
      </c>
      <c r="O4846" t="s">
        <v>15965</v>
      </c>
      <c r="P4846" t="s">
        <v>15966</v>
      </c>
      <c r="Q4846" t="s">
        <v>3820</v>
      </c>
      <c r="R4846">
        <v>2</v>
      </c>
      <c r="S4846">
        <f t="shared" si="535"/>
        <v>2021</v>
      </c>
      <c r="T4846" t="s">
        <v>12</v>
      </c>
      <c r="U4846">
        <v>0.999999999999998</v>
      </c>
      <c r="V4846" t="s">
        <v>3821</v>
      </c>
      <c r="W4846">
        <f>VLOOKUP(Q4846,'PBT Tag Rates'!$B$5:$E$44,4,FALSE)</f>
        <v>0.98140000000000005</v>
      </c>
      <c r="X4846">
        <v>1</v>
      </c>
      <c r="Y4846" s="14">
        <f>IFERROR(LOOKUP(H4846,{30,43,48,53,58,63,68,73,78,83,88,93,97},{42,47,52,57,62,67,72,77,82,87,92,99,100}),999)</f>
        <v>47</v>
      </c>
      <c r="Z4846" s="17">
        <f t="shared" si="536"/>
        <v>5.5555555555555554</v>
      </c>
      <c r="AA4846" s="17">
        <f t="shared" si="530"/>
        <v>5.5555555555555554</v>
      </c>
      <c r="AB4846" s="17">
        <f t="shared" si="531"/>
        <v>11.658097686375321</v>
      </c>
      <c r="AC4846" s="17" t="s">
        <v>17654</v>
      </c>
    </row>
    <row r="4847" spans="1:29" x14ac:dyDescent="0.25">
      <c r="A4847" t="s">
        <v>3339</v>
      </c>
      <c r="B4847" s="165" t="s">
        <v>15967</v>
      </c>
      <c r="C4847" t="s">
        <v>15968</v>
      </c>
      <c r="D4847" s="1">
        <v>45195</v>
      </c>
      <c r="E4847">
        <f t="shared" si="533"/>
        <v>18</v>
      </c>
      <c r="F4847" t="s">
        <v>14</v>
      </c>
      <c r="G4847">
        <v>800</v>
      </c>
      <c r="H4847">
        <f t="shared" si="532"/>
        <v>80</v>
      </c>
      <c r="I4847" t="s">
        <v>7</v>
      </c>
      <c r="J4847" t="s">
        <v>8</v>
      </c>
      <c r="K4847" t="s">
        <v>8</v>
      </c>
      <c r="L4847" t="s">
        <v>8</v>
      </c>
      <c r="M4847" t="s">
        <v>14</v>
      </c>
      <c r="N4847" t="str">
        <f t="shared" si="534"/>
        <v>F</v>
      </c>
      <c r="O4847" t="s">
        <v>1691</v>
      </c>
      <c r="P4847" t="s">
        <v>11256</v>
      </c>
      <c r="Q4847" t="s">
        <v>221</v>
      </c>
      <c r="R4847">
        <v>4</v>
      </c>
      <c r="S4847">
        <f t="shared" si="535"/>
        <v>2019</v>
      </c>
      <c r="T4847" t="s">
        <v>12</v>
      </c>
      <c r="U4847">
        <v>0.999999999999999</v>
      </c>
      <c r="V4847" t="s">
        <v>3653</v>
      </c>
      <c r="W4847">
        <f>VLOOKUP(Q4847,'PBT Tag Rates'!$B$5:$E$44,4,FALSE)</f>
        <v>0.95971980899999998</v>
      </c>
      <c r="X4847">
        <v>1</v>
      </c>
      <c r="Y4847" s="14">
        <f>IFERROR(LOOKUP(H4847,{30,43,48,53,58,63,68,73,78,83,88,93,97},{42,47,52,57,62,67,72,77,82,87,92,99,100}),999)</f>
        <v>82</v>
      </c>
      <c r="Z4847" s="17">
        <f t="shared" si="536"/>
        <v>5.5555555555555554</v>
      </c>
      <c r="AA4847" s="17">
        <f t="shared" si="530"/>
        <v>5.5555555555555554</v>
      </c>
      <c r="AB4847" s="17">
        <f t="shared" si="531"/>
        <v>11.658097686375321</v>
      </c>
      <c r="AC4847" s="17" t="s">
        <v>17655</v>
      </c>
    </row>
    <row r="4848" spans="1:29" x14ac:dyDescent="0.25">
      <c r="A4848" t="s">
        <v>3339</v>
      </c>
      <c r="B4848" s="165" t="s">
        <v>15969</v>
      </c>
      <c r="C4848" t="s">
        <v>15970</v>
      </c>
      <c r="D4848" s="1">
        <v>45195</v>
      </c>
      <c r="E4848">
        <f t="shared" si="533"/>
        <v>18</v>
      </c>
      <c r="F4848" t="s">
        <v>6</v>
      </c>
      <c r="G4848">
        <v>670</v>
      </c>
      <c r="H4848">
        <f t="shared" si="532"/>
        <v>67</v>
      </c>
      <c r="I4848" t="s">
        <v>7</v>
      </c>
      <c r="J4848" t="s">
        <v>8</v>
      </c>
      <c r="K4848" t="s">
        <v>8</v>
      </c>
      <c r="L4848" t="s">
        <v>8</v>
      </c>
      <c r="M4848" t="s">
        <v>6</v>
      </c>
      <c r="N4848" t="str">
        <f t="shared" si="534"/>
        <v>M</v>
      </c>
      <c r="O4848" t="s">
        <v>589</v>
      </c>
      <c r="P4848" t="s">
        <v>590</v>
      </c>
      <c r="Q4848" t="s">
        <v>221</v>
      </c>
      <c r="R4848">
        <v>4</v>
      </c>
      <c r="S4848">
        <f t="shared" si="535"/>
        <v>2019</v>
      </c>
      <c r="T4848" t="s">
        <v>12</v>
      </c>
      <c r="U4848">
        <v>1</v>
      </c>
      <c r="V4848" t="s">
        <v>3386</v>
      </c>
      <c r="W4848">
        <f>VLOOKUP(Q4848,'PBT Tag Rates'!$B$5:$E$44,4,FALSE)</f>
        <v>0.95971980899999998</v>
      </c>
      <c r="X4848">
        <v>1</v>
      </c>
      <c r="Y4848" s="14">
        <f>IFERROR(LOOKUP(H4848,{30,43,48,53,58,63,68,73,78,83,88,93,97},{42,47,52,57,62,67,72,77,82,87,92,99,100}),999)</f>
        <v>67</v>
      </c>
      <c r="Z4848" s="17">
        <f t="shared" si="536"/>
        <v>5.5555555555555554</v>
      </c>
      <c r="AA4848" s="17">
        <f t="shared" si="530"/>
        <v>5.5555555555555554</v>
      </c>
      <c r="AB4848" s="17">
        <f t="shared" si="531"/>
        <v>11.658097686375321</v>
      </c>
      <c r="AC4848" s="17" t="s">
        <v>17654</v>
      </c>
    </row>
    <row r="4849" spans="1:29" x14ac:dyDescent="0.25">
      <c r="A4849" t="s">
        <v>3339</v>
      </c>
      <c r="B4849" s="165" t="s">
        <v>15971</v>
      </c>
      <c r="C4849" t="s">
        <v>15972</v>
      </c>
      <c r="D4849" s="1">
        <v>45195</v>
      </c>
      <c r="E4849">
        <f t="shared" si="533"/>
        <v>18</v>
      </c>
      <c r="F4849" t="s">
        <v>14</v>
      </c>
      <c r="G4849">
        <v>620</v>
      </c>
      <c r="H4849">
        <f t="shared" si="532"/>
        <v>62</v>
      </c>
      <c r="I4849" t="s">
        <v>9</v>
      </c>
      <c r="J4849">
        <v>1</v>
      </c>
      <c r="K4849" t="s">
        <v>8</v>
      </c>
      <c r="L4849" t="s">
        <v>8</v>
      </c>
      <c r="M4849" t="s">
        <v>14</v>
      </c>
      <c r="N4849" t="str">
        <f t="shared" si="534"/>
        <v>F</v>
      </c>
      <c r="O4849" t="s">
        <v>15973</v>
      </c>
      <c r="P4849" t="s">
        <v>15974</v>
      </c>
      <c r="Q4849" t="s">
        <v>918</v>
      </c>
      <c r="R4849">
        <v>3</v>
      </c>
      <c r="S4849">
        <f t="shared" si="535"/>
        <v>2020</v>
      </c>
      <c r="T4849" t="s">
        <v>12</v>
      </c>
      <c r="U4849">
        <v>1</v>
      </c>
      <c r="V4849" t="s">
        <v>3951</v>
      </c>
      <c r="W4849">
        <f>VLOOKUP(Q4849,'PBT Tag Rates'!$B$5:$E$44,4,FALSE)</f>
        <v>0.98961045999999997</v>
      </c>
      <c r="X4849">
        <v>1</v>
      </c>
      <c r="Y4849" s="14">
        <f>IFERROR(LOOKUP(H4849,{30,43,48,53,58,63,68,73,78,83,88,93,97},{42,47,52,57,62,67,72,77,82,87,92,99,100}),999)</f>
        <v>62</v>
      </c>
      <c r="Z4849" s="17">
        <f t="shared" si="536"/>
        <v>5.5555555555555554</v>
      </c>
      <c r="AA4849" s="17">
        <f t="shared" si="530"/>
        <v>5.5555555555555554</v>
      </c>
      <c r="AB4849" s="17">
        <f t="shared" si="531"/>
        <v>11.658097686375321</v>
      </c>
      <c r="AC4849" s="17" t="s">
        <v>17655</v>
      </c>
    </row>
    <row r="4850" spans="1:29" x14ac:dyDescent="0.25">
      <c r="A4850" t="s">
        <v>3339</v>
      </c>
      <c r="B4850" s="165" t="s">
        <v>15975</v>
      </c>
      <c r="C4850" t="s">
        <v>15976</v>
      </c>
      <c r="D4850" s="1">
        <v>45195</v>
      </c>
      <c r="E4850">
        <f t="shared" si="533"/>
        <v>18</v>
      </c>
      <c r="F4850" t="s">
        <v>14</v>
      </c>
      <c r="G4850">
        <v>620</v>
      </c>
      <c r="H4850">
        <f t="shared" si="532"/>
        <v>62</v>
      </c>
      <c r="I4850" t="s">
        <v>7</v>
      </c>
      <c r="J4850" t="s">
        <v>8</v>
      </c>
      <c r="K4850" t="s">
        <v>8</v>
      </c>
      <c r="L4850" t="s">
        <v>8</v>
      </c>
      <c r="M4850" t="s">
        <v>14</v>
      </c>
      <c r="N4850" t="str">
        <f t="shared" si="534"/>
        <v>F</v>
      </c>
      <c r="O4850" t="s">
        <v>507</v>
      </c>
      <c r="P4850" t="s">
        <v>1232</v>
      </c>
      <c r="Q4850" t="s">
        <v>221</v>
      </c>
      <c r="R4850">
        <v>4</v>
      </c>
      <c r="S4850">
        <f t="shared" si="535"/>
        <v>2019</v>
      </c>
      <c r="T4850" t="s">
        <v>12</v>
      </c>
      <c r="U4850">
        <v>1</v>
      </c>
      <c r="V4850" t="s">
        <v>3653</v>
      </c>
      <c r="W4850">
        <f>VLOOKUP(Q4850,'PBT Tag Rates'!$B$5:$E$44,4,FALSE)</f>
        <v>0.95971980899999998</v>
      </c>
      <c r="X4850">
        <v>1</v>
      </c>
      <c r="Y4850" s="14">
        <f>IFERROR(LOOKUP(H4850,{30,43,48,53,58,63,68,73,78,83,88,93,97},{42,47,52,57,62,67,72,77,82,87,92,99,100}),999)</f>
        <v>62</v>
      </c>
      <c r="Z4850" s="17">
        <f t="shared" si="536"/>
        <v>5.5555555555555554</v>
      </c>
      <c r="AA4850" s="17">
        <f t="shared" si="530"/>
        <v>5.5555555555555554</v>
      </c>
      <c r="AB4850" s="17">
        <f t="shared" si="531"/>
        <v>11.658097686375321</v>
      </c>
      <c r="AC4850" s="17" t="s">
        <v>17655</v>
      </c>
    </row>
    <row r="4851" spans="1:29" x14ac:dyDescent="0.25">
      <c r="A4851" t="s">
        <v>3339</v>
      </c>
      <c r="B4851" s="165" t="s">
        <v>15977</v>
      </c>
      <c r="C4851" t="s">
        <v>15978</v>
      </c>
      <c r="D4851" s="1">
        <v>45195</v>
      </c>
      <c r="E4851">
        <f t="shared" si="533"/>
        <v>18</v>
      </c>
      <c r="F4851" t="s">
        <v>6</v>
      </c>
      <c r="G4851">
        <v>630</v>
      </c>
      <c r="H4851">
        <f t="shared" si="532"/>
        <v>63</v>
      </c>
      <c r="I4851" t="s">
        <v>7</v>
      </c>
      <c r="J4851" t="s">
        <v>8</v>
      </c>
      <c r="K4851" t="s">
        <v>8</v>
      </c>
      <c r="L4851" t="s">
        <v>8</v>
      </c>
      <c r="M4851" t="s">
        <v>6</v>
      </c>
      <c r="N4851" t="str">
        <f t="shared" si="534"/>
        <v>M</v>
      </c>
      <c r="O4851" t="s">
        <v>8</v>
      </c>
      <c r="P4851" t="s">
        <v>8</v>
      </c>
      <c r="Q4851" t="s">
        <v>11</v>
      </c>
      <c r="R4851" t="s">
        <v>8</v>
      </c>
      <c r="S4851" t="str">
        <f t="shared" si="535"/>
        <v>U</v>
      </c>
      <c r="T4851" t="s">
        <v>12</v>
      </c>
      <c r="U4851">
        <v>1</v>
      </c>
      <c r="V4851" t="s">
        <v>11</v>
      </c>
      <c r="W4851" t="e">
        <f>VLOOKUP(Q4851,'PBT Tag Rates'!$B$5:$E$44,4,FALSE)</f>
        <v>#N/A</v>
      </c>
      <c r="X4851">
        <v>1</v>
      </c>
      <c r="Y4851" s="14">
        <f>IFERROR(LOOKUP(H4851,{30,43,48,53,58,63,68,73,78,83,88,93,97},{42,47,52,57,62,67,72,77,82,87,92,99,100}),999)</f>
        <v>67</v>
      </c>
      <c r="Z4851" s="17">
        <f t="shared" si="536"/>
        <v>5.5555555555555554</v>
      </c>
      <c r="AA4851" s="17">
        <f t="shared" si="530"/>
        <v>5.5555555555555554</v>
      </c>
      <c r="AB4851" s="17">
        <f t="shared" si="531"/>
        <v>11.658097686375321</v>
      </c>
      <c r="AC4851" s="17" t="s">
        <v>17654</v>
      </c>
    </row>
    <row r="4852" spans="1:29" x14ac:dyDescent="0.25">
      <c r="A4852" t="s">
        <v>3339</v>
      </c>
      <c r="B4852" s="165" t="s">
        <v>15979</v>
      </c>
      <c r="C4852" t="s">
        <v>2795</v>
      </c>
      <c r="D4852" s="1">
        <v>45195</v>
      </c>
      <c r="E4852">
        <f t="shared" si="533"/>
        <v>18</v>
      </c>
      <c r="F4852" t="s">
        <v>6</v>
      </c>
      <c r="G4852">
        <v>990</v>
      </c>
      <c r="H4852">
        <f t="shared" si="532"/>
        <v>99</v>
      </c>
      <c r="I4852" t="s">
        <v>9</v>
      </c>
      <c r="J4852">
        <v>1</v>
      </c>
      <c r="K4852" t="s">
        <v>15980</v>
      </c>
      <c r="L4852" t="s">
        <v>8</v>
      </c>
      <c r="M4852" t="s">
        <v>6</v>
      </c>
      <c r="N4852" t="str">
        <f t="shared" si="534"/>
        <v>M</v>
      </c>
      <c r="O4852" t="s">
        <v>256</v>
      </c>
      <c r="P4852" t="s">
        <v>1342</v>
      </c>
      <c r="Q4852" t="s">
        <v>15</v>
      </c>
      <c r="R4852">
        <v>5</v>
      </c>
      <c r="S4852">
        <f t="shared" si="535"/>
        <v>2018</v>
      </c>
      <c r="T4852" t="s">
        <v>12</v>
      </c>
      <c r="U4852">
        <v>1</v>
      </c>
      <c r="V4852" t="s">
        <v>3386</v>
      </c>
      <c r="W4852">
        <f>VLOOKUP(Q4852,'PBT Tag Rates'!$B$5:$E$44,4,FALSE)</f>
        <v>0.80551598400000002</v>
      </c>
      <c r="X4852">
        <v>1</v>
      </c>
      <c r="Y4852" s="14">
        <f>IFERROR(LOOKUP(H4852,{30,43,48,53,58,63,68,73,78,83,88,93,97},{42,47,52,57,62,67,72,77,82,87,92,99,100}),999)</f>
        <v>100</v>
      </c>
      <c r="Z4852" s="17">
        <f t="shared" si="536"/>
        <v>5.5555555555555554</v>
      </c>
      <c r="AA4852" s="17">
        <f t="shared" si="530"/>
        <v>5.5555555555555554</v>
      </c>
      <c r="AB4852" s="17">
        <f t="shared" si="531"/>
        <v>11.658097686375321</v>
      </c>
      <c r="AC4852" s="17" t="s">
        <v>17654</v>
      </c>
    </row>
    <row r="4853" spans="1:29" x14ac:dyDescent="0.25">
      <c r="A4853" t="s">
        <v>3339</v>
      </c>
      <c r="B4853" s="165" t="s">
        <v>15981</v>
      </c>
      <c r="C4853" t="s">
        <v>15982</v>
      </c>
      <c r="D4853" s="1">
        <v>45195</v>
      </c>
      <c r="E4853">
        <f t="shared" si="533"/>
        <v>18</v>
      </c>
      <c r="F4853" t="s">
        <v>6</v>
      </c>
      <c r="G4853">
        <v>660</v>
      </c>
      <c r="H4853">
        <f t="shared" si="532"/>
        <v>66</v>
      </c>
      <c r="I4853" t="s">
        <v>7</v>
      </c>
      <c r="J4853" t="s">
        <v>8</v>
      </c>
      <c r="K4853" t="s">
        <v>8</v>
      </c>
      <c r="L4853" t="s">
        <v>8</v>
      </c>
      <c r="M4853" t="s">
        <v>6</v>
      </c>
      <c r="N4853" t="str">
        <f t="shared" si="534"/>
        <v>M</v>
      </c>
      <c r="O4853" t="s">
        <v>15983</v>
      </c>
      <c r="P4853" t="s">
        <v>15984</v>
      </c>
      <c r="Q4853" t="s">
        <v>918</v>
      </c>
      <c r="R4853">
        <v>3</v>
      </c>
      <c r="S4853">
        <f t="shared" si="535"/>
        <v>2020</v>
      </c>
      <c r="T4853" t="s">
        <v>12</v>
      </c>
      <c r="U4853">
        <v>0.999999999999999</v>
      </c>
      <c r="V4853" t="s">
        <v>3653</v>
      </c>
      <c r="W4853">
        <f>VLOOKUP(Q4853,'PBT Tag Rates'!$B$5:$E$44,4,FALSE)</f>
        <v>0.98961045999999997</v>
      </c>
      <c r="X4853">
        <v>1</v>
      </c>
      <c r="Y4853" s="14">
        <f>IFERROR(LOOKUP(H4853,{30,43,48,53,58,63,68,73,78,83,88,93,97},{42,47,52,57,62,67,72,77,82,87,92,99,100}),999)</f>
        <v>67</v>
      </c>
      <c r="Z4853" s="17">
        <f t="shared" si="536"/>
        <v>5.5555555555555554</v>
      </c>
      <c r="AA4853" s="17">
        <f t="shared" si="530"/>
        <v>5.5555555555555554</v>
      </c>
      <c r="AB4853" s="17">
        <f t="shared" si="531"/>
        <v>11.658097686375321</v>
      </c>
      <c r="AC4853" s="17" t="s">
        <v>17655</v>
      </c>
    </row>
    <row r="4854" spans="1:29" x14ac:dyDescent="0.25">
      <c r="A4854" t="s">
        <v>3339</v>
      </c>
      <c r="B4854" s="165" t="s">
        <v>15985</v>
      </c>
      <c r="C4854" t="s">
        <v>15986</v>
      </c>
      <c r="D4854" s="1">
        <v>45195</v>
      </c>
      <c r="E4854">
        <f t="shared" si="533"/>
        <v>18</v>
      </c>
      <c r="F4854" t="s">
        <v>6</v>
      </c>
      <c r="G4854">
        <v>770</v>
      </c>
      <c r="H4854">
        <f t="shared" si="532"/>
        <v>77</v>
      </c>
      <c r="I4854" t="s">
        <v>7</v>
      </c>
      <c r="J4854" t="s">
        <v>8</v>
      </c>
      <c r="K4854" t="s">
        <v>15987</v>
      </c>
      <c r="L4854" t="s">
        <v>8</v>
      </c>
      <c r="M4854" t="s">
        <v>6</v>
      </c>
      <c r="N4854" t="str">
        <f t="shared" si="534"/>
        <v>M</v>
      </c>
      <c r="O4854" t="s">
        <v>548</v>
      </c>
      <c r="P4854" t="s">
        <v>549</v>
      </c>
      <c r="Q4854" t="s">
        <v>221</v>
      </c>
      <c r="R4854">
        <v>4</v>
      </c>
      <c r="S4854">
        <f t="shared" si="535"/>
        <v>2019</v>
      </c>
      <c r="T4854" t="s">
        <v>12</v>
      </c>
      <c r="U4854">
        <v>0.999999999999999</v>
      </c>
      <c r="V4854" t="s">
        <v>3396</v>
      </c>
      <c r="W4854">
        <f>VLOOKUP(Q4854,'PBT Tag Rates'!$B$5:$E$44,4,FALSE)</f>
        <v>0.95971980899999998</v>
      </c>
      <c r="X4854">
        <v>1</v>
      </c>
      <c r="Y4854" s="14">
        <f>IFERROR(LOOKUP(H4854,{30,43,48,53,58,63,68,73,78,83,88,93,97},{42,47,52,57,62,67,72,77,82,87,92,99,100}),999)</f>
        <v>77</v>
      </c>
      <c r="Z4854" s="17">
        <f t="shared" si="536"/>
        <v>5.5555555555555554</v>
      </c>
      <c r="AA4854" s="17">
        <f t="shared" si="530"/>
        <v>5.5555555555555554</v>
      </c>
      <c r="AB4854" s="17">
        <f t="shared" si="531"/>
        <v>11.658097686375321</v>
      </c>
      <c r="AC4854" s="17" t="s">
        <v>17655</v>
      </c>
    </row>
    <row r="4855" spans="1:29" x14ac:dyDescent="0.25">
      <c r="A4855" t="s">
        <v>3339</v>
      </c>
      <c r="B4855" s="165" t="s">
        <v>15988</v>
      </c>
      <c r="C4855" t="s">
        <v>15989</v>
      </c>
      <c r="D4855" s="1">
        <v>45195</v>
      </c>
      <c r="E4855">
        <f t="shared" si="533"/>
        <v>18</v>
      </c>
      <c r="F4855" t="s">
        <v>14</v>
      </c>
      <c r="G4855">
        <v>650</v>
      </c>
      <c r="H4855">
        <f t="shared" si="532"/>
        <v>65</v>
      </c>
      <c r="I4855" t="s">
        <v>7</v>
      </c>
      <c r="J4855" t="s">
        <v>8</v>
      </c>
      <c r="K4855" t="s">
        <v>8</v>
      </c>
      <c r="L4855" t="s">
        <v>8</v>
      </c>
      <c r="M4855" t="s">
        <v>14</v>
      </c>
      <c r="N4855" t="str">
        <f t="shared" si="534"/>
        <v>F</v>
      </c>
      <c r="O4855" t="s">
        <v>8</v>
      </c>
      <c r="P4855" t="s">
        <v>8</v>
      </c>
      <c r="Q4855" t="s">
        <v>11</v>
      </c>
      <c r="R4855" t="s">
        <v>8</v>
      </c>
      <c r="S4855" t="str">
        <f t="shared" si="535"/>
        <v>U</v>
      </c>
      <c r="T4855" t="s">
        <v>12</v>
      </c>
      <c r="U4855">
        <v>1</v>
      </c>
      <c r="V4855" t="s">
        <v>11</v>
      </c>
      <c r="W4855" t="e">
        <f>VLOOKUP(Q4855,'PBT Tag Rates'!$B$5:$E$44,4,FALSE)</f>
        <v>#N/A</v>
      </c>
      <c r="X4855">
        <v>1</v>
      </c>
      <c r="Y4855" s="14">
        <f>IFERROR(LOOKUP(H4855,{30,43,48,53,58,63,68,73,78,83,88,93,97},{42,47,52,57,62,67,72,77,82,87,92,99,100}),999)</f>
        <v>67</v>
      </c>
      <c r="Z4855" s="17">
        <f t="shared" si="536"/>
        <v>5.5555555555555554</v>
      </c>
      <c r="AA4855" s="17">
        <f t="shared" si="530"/>
        <v>5.5555555555555554</v>
      </c>
      <c r="AB4855" s="17">
        <f t="shared" si="531"/>
        <v>11.658097686375321</v>
      </c>
      <c r="AC4855" s="17" t="s">
        <v>17654</v>
      </c>
    </row>
    <row r="4856" spans="1:29" x14ac:dyDescent="0.25">
      <c r="A4856" t="s">
        <v>3339</v>
      </c>
      <c r="B4856" s="165" t="s">
        <v>15990</v>
      </c>
      <c r="C4856" t="s">
        <v>15991</v>
      </c>
      <c r="D4856" s="1">
        <v>45195</v>
      </c>
      <c r="E4856">
        <f t="shared" si="533"/>
        <v>18</v>
      </c>
      <c r="F4856" t="s">
        <v>6</v>
      </c>
      <c r="G4856">
        <v>630</v>
      </c>
      <c r="H4856">
        <f t="shared" si="532"/>
        <v>63</v>
      </c>
      <c r="I4856" t="s">
        <v>7</v>
      </c>
      <c r="J4856" t="s">
        <v>8</v>
      </c>
      <c r="K4856" t="s">
        <v>8</v>
      </c>
      <c r="L4856" t="s">
        <v>8</v>
      </c>
      <c r="M4856" t="s">
        <v>6</v>
      </c>
      <c r="N4856" t="str">
        <f t="shared" si="534"/>
        <v>M</v>
      </c>
      <c r="O4856" t="s">
        <v>8</v>
      </c>
      <c r="P4856" t="s">
        <v>8</v>
      </c>
      <c r="Q4856" t="s">
        <v>11</v>
      </c>
      <c r="R4856" t="s">
        <v>8</v>
      </c>
      <c r="S4856" t="str">
        <f t="shared" si="535"/>
        <v>U</v>
      </c>
      <c r="T4856" t="s">
        <v>12</v>
      </c>
      <c r="U4856">
        <v>1</v>
      </c>
      <c r="V4856" t="s">
        <v>11</v>
      </c>
      <c r="W4856" t="e">
        <f>VLOOKUP(Q4856,'PBT Tag Rates'!$B$5:$E$44,4,FALSE)</f>
        <v>#N/A</v>
      </c>
      <c r="X4856">
        <v>1</v>
      </c>
      <c r="Y4856" s="14">
        <f>IFERROR(LOOKUP(H4856,{30,43,48,53,58,63,68,73,78,83,88,93,97},{42,47,52,57,62,67,72,77,82,87,92,99,100}),999)</f>
        <v>67</v>
      </c>
      <c r="Z4856" s="17">
        <f t="shared" si="536"/>
        <v>5.5555555555555554</v>
      </c>
      <c r="AA4856" s="17">
        <f t="shared" si="530"/>
        <v>5.5555555555555554</v>
      </c>
      <c r="AB4856" s="17">
        <f t="shared" si="531"/>
        <v>11.658097686375321</v>
      </c>
      <c r="AC4856" s="17" t="s">
        <v>17654</v>
      </c>
    </row>
    <row r="4857" spans="1:29" x14ac:dyDescent="0.25">
      <c r="A4857" t="s">
        <v>3339</v>
      </c>
      <c r="B4857" s="165" t="s">
        <v>15992</v>
      </c>
      <c r="C4857" t="s">
        <v>15993</v>
      </c>
      <c r="D4857" s="1">
        <v>45195</v>
      </c>
      <c r="E4857">
        <f t="shared" si="533"/>
        <v>18</v>
      </c>
      <c r="F4857" t="s">
        <v>14</v>
      </c>
      <c r="G4857">
        <v>660</v>
      </c>
      <c r="H4857">
        <f t="shared" si="532"/>
        <v>66</v>
      </c>
      <c r="I4857" t="s">
        <v>9</v>
      </c>
      <c r="J4857" t="s">
        <v>8</v>
      </c>
      <c r="K4857" t="s">
        <v>8</v>
      </c>
      <c r="L4857" t="s">
        <v>8</v>
      </c>
      <c r="M4857" t="s">
        <v>14</v>
      </c>
      <c r="N4857" t="str">
        <f t="shared" si="534"/>
        <v>F</v>
      </c>
      <c r="O4857" t="s">
        <v>15994</v>
      </c>
      <c r="P4857" t="s">
        <v>15995</v>
      </c>
      <c r="Q4857" t="s">
        <v>2605</v>
      </c>
      <c r="R4857">
        <v>4</v>
      </c>
      <c r="S4857">
        <f t="shared" si="535"/>
        <v>2019</v>
      </c>
      <c r="T4857" t="s">
        <v>12</v>
      </c>
      <c r="U4857">
        <v>1</v>
      </c>
      <c r="V4857" t="s">
        <v>7657</v>
      </c>
      <c r="W4857">
        <f>VLOOKUP(Q4857,'PBT Tag Rates'!$B$5:$E$44,4,FALSE)</f>
        <v>0.96152300000000002</v>
      </c>
      <c r="X4857">
        <v>1</v>
      </c>
      <c r="Y4857" s="14">
        <f>IFERROR(LOOKUP(H4857,{30,43,48,53,58,63,68,73,78,83,88,93,97},{42,47,52,57,62,67,72,77,82,87,92,99,100}),999)</f>
        <v>67</v>
      </c>
      <c r="Z4857" s="17">
        <f t="shared" si="536"/>
        <v>5.5555555555555554</v>
      </c>
      <c r="AA4857" s="17">
        <f t="shared" si="530"/>
        <v>5.5555555555555554</v>
      </c>
      <c r="AB4857" s="17">
        <f t="shared" si="531"/>
        <v>11.658097686375321</v>
      </c>
      <c r="AC4857" s="17" t="s">
        <v>17655</v>
      </c>
    </row>
    <row r="4858" spans="1:29" x14ac:dyDescent="0.25">
      <c r="A4858" t="s">
        <v>3339</v>
      </c>
      <c r="B4858" s="165" t="s">
        <v>15996</v>
      </c>
      <c r="C4858" t="s">
        <v>15997</v>
      </c>
      <c r="D4858" s="1">
        <v>45195</v>
      </c>
      <c r="E4858">
        <f t="shared" si="533"/>
        <v>18</v>
      </c>
      <c r="F4858" t="s">
        <v>6</v>
      </c>
      <c r="G4858">
        <v>730</v>
      </c>
      <c r="H4858">
        <f t="shared" si="532"/>
        <v>73</v>
      </c>
      <c r="I4858" t="s">
        <v>7</v>
      </c>
      <c r="J4858" t="s">
        <v>8</v>
      </c>
      <c r="K4858" t="s">
        <v>15998</v>
      </c>
      <c r="L4858" t="s">
        <v>8</v>
      </c>
      <c r="M4858" t="s">
        <v>6</v>
      </c>
      <c r="N4858" t="str">
        <f t="shared" si="534"/>
        <v>M</v>
      </c>
      <c r="O4858" t="s">
        <v>8</v>
      </c>
      <c r="P4858" t="s">
        <v>8</v>
      </c>
      <c r="Q4858" t="s">
        <v>11</v>
      </c>
      <c r="R4858" t="s">
        <v>8</v>
      </c>
      <c r="S4858" t="str">
        <f t="shared" si="535"/>
        <v>U</v>
      </c>
      <c r="T4858" t="s">
        <v>12</v>
      </c>
      <c r="U4858">
        <v>0.999999999999999</v>
      </c>
      <c r="V4858" t="s">
        <v>11</v>
      </c>
      <c r="W4858" t="e">
        <f>VLOOKUP(Q4858,'PBT Tag Rates'!$B$5:$E$44,4,FALSE)</f>
        <v>#N/A</v>
      </c>
      <c r="X4858">
        <v>1</v>
      </c>
      <c r="Y4858" s="14">
        <f>IFERROR(LOOKUP(H4858,{30,43,48,53,58,63,68,73,78,83,88,93,97},{42,47,52,57,62,67,72,77,82,87,92,99,100}),999)</f>
        <v>77</v>
      </c>
      <c r="Z4858" s="17">
        <f t="shared" si="536"/>
        <v>5.5555555555555554</v>
      </c>
      <c r="AA4858" s="17">
        <f t="shared" si="530"/>
        <v>5.5555555555555554</v>
      </c>
      <c r="AB4858" s="17">
        <f t="shared" si="531"/>
        <v>11.658097686375321</v>
      </c>
      <c r="AC4858" s="17" t="s">
        <v>17654</v>
      </c>
    </row>
    <row r="4859" spans="1:29" x14ac:dyDescent="0.25">
      <c r="A4859" t="s">
        <v>3339</v>
      </c>
      <c r="B4859" s="165" t="s">
        <v>15999</v>
      </c>
      <c r="C4859" t="s">
        <v>16000</v>
      </c>
      <c r="D4859" s="1">
        <v>45195</v>
      </c>
      <c r="E4859">
        <f t="shared" si="533"/>
        <v>18</v>
      </c>
      <c r="F4859" t="s">
        <v>6</v>
      </c>
      <c r="G4859">
        <v>720</v>
      </c>
      <c r="H4859">
        <f t="shared" si="532"/>
        <v>72</v>
      </c>
      <c r="I4859" t="s">
        <v>9</v>
      </c>
      <c r="J4859">
        <v>1</v>
      </c>
      <c r="K4859" t="s">
        <v>16001</v>
      </c>
      <c r="L4859" t="s">
        <v>8</v>
      </c>
      <c r="M4859" t="s">
        <v>6</v>
      </c>
      <c r="N4859" t="str">
        <f t="shared" si="534"/>
        <v>M</v>
      </c>
      <c r="O4859" t="s">
        <v>10276</v>
      </c>
      <c r="P4859" t="s">
        <v>10277</v>
      </c>
      <c r="Q4859" t="s">
        <v>281</v>
      </c>
      <c r="R4859">
        <v>4</v>
      </c>
      <c r="S4859">
        <f t="shared" si="535"/>
        <v>2019</v>
      </c>
      <c r="T4859" t="s">
        <v>12</v>
      </c>
      <c r="U4859">
        <v>1</v>
      </c>
      <c r="V4859" t="s">
        <v>3170</v>
      </c>
      <c r="W4859">
        <f>VLOOKUP(Q4859,'PBT Tag Rates'!$B$5:$E$44,4,FALSE)</f>
        <v>0.99705232300000002</v>
      </c>
      <c r="X4859">
        <v>1</v>
      </c>
      <c r="Y4859" s="14">
        <f>IFERROR(LOOKUP(H4859,{30,43,48,53,58,63,68,73,78,83,88,93,97},{42,47,52,57,62,67,72,77,82,87,92,99,100}),999)</f>
        <v>72</v>
      </c>
      <c r="Z4859" s="17">
        <f t="shared" si="536"/>
        <v>5.5555555555555554</v>
      </c>
      <c r="AA4859" s="17">
        <f t="shared" ref="AA4859:AA4922" si="537">Z4859*(1+$AA$4)</f>
        <v>5.5555555555555554</v>
      </c>
      <c r="AB4859" s="17">
        <f t="shared" ref="AB4859:AB4922" si="538">IF(D4859&lt;$D$3,AA4859/$AB$3,AA4859/$AB$4)</f>
        <v>11.658097686375321</v>
      </c>
      <c r="AC4859" s="17" t="s">
        <v>17654</v>
      </c>
    </row>
    <row r="4860" spans="1:29" x14ac:dyDescent="0.25">
      <c r="A4860" t="s">
        <v>3339</v>
      </c>
      <c r="B4860" s="165" t="s">
        <v>16002</v>
      </c>
      <c r="C4860" t="s">
        <v>16003</v>
      </c>
      <c r="D4860" s="1">
        <v>45195</v>
      </c>
      <c r="E4860">
        <f t="shared" si="533"/>
        <v>18</v>
      </c>
      <c r="F4860" t="s">
        <v>6</v>
      </c>
      <c r="G4860">
        <v>700</v>
      </c>
      <c r="H4860">
        <f t="shared" si="532"/>
        <v>70</v>
      </c>
      <c r="I4860" t="s">
        <v>7</v>
      </c>
      <c r="J4860" t="s">
        <v>8</v>
      </c>
      <c r="K4860" t="s">
        <v>16004</v>
      </c>
      <c r="L4860" t="s">
        <v>8</v>
      </c>
      <c r="M4860" t="s">
        <v>6</v>
      </c>
      <c r="N4860" t="str">
        <f t="shared" si="534"/>
        <v>M</v>
      </c>
      <c r="O4860" t="s">
        <v>8</v>
      </c>
      <c r="P4860" t="s">
        <v>8</v>
      </c>
      <c r="Q4860" t="s">
        <v>11</v>
      </c>
      <c r="R4860" t="s">
        <v>8</v>
      </c>
      <c r="S4860" t="str">
        <f t="shared" si="535"/>
        <v>U</v>
      </c>
      <c r="T4860" t="s">
        <v>12</v>
      </c>
      <c r="U4860">
        <v>1</v>
      </c>
      <c r="V4860" t="s">
        <v>11</v>
      </c>
      <c r="W4860" t="e">
        <f>VLOOKUP(Q4860,'PBT Tag Rates'!$B$5:$E$44,4,FALSE)</f>
        <v>#N/A</v>
      </c>
      <c r="X4860">
        <v>1</v>
      </c>
      <c r="Y4860" s="14">
        <f>IFERROR(LOOKUP(H4860,{30,43,48,53,58,63,68,73,78,83,88,93,97},{42,47,52,57,62,67,72,77,82,87,92,99,100}),999)</f>
        <v>72</v>
      </c>
      <c r="Z4860" s="17">
        <f t="shared" si="536"/>
        <v>5.5555555555555554</v>
      </c>
      <c r="AA4860" s="17">
        <f t="shared" si="537"/>
        <v>5.5555555555555554</v>
      </c>
      <c r="AB4860" s="17">
        <f t="shared" si="538"/>
        <v>11.658097686375321</v>
      </c>
      <c r="AC4860" s="17" t="s">
        <v>17654</v>
      </c>
    </row>
    <row r="4861" spans="1:29" x14ac:dyDescent="0.25">
      <c r="A4861" t="s">
        <v>3339</v>
      </c>
      <c r="B4861" s="165" t="s">
        <v>16005</v>
      </c>
      <c r="C4861" t="s">
        <v>16006</v>
      </c>
      <c r="D4861" s="1">
        <v>45195</v>
      </c>
      <c r="E4861">
        <f t="shared" si="533"/>
        <v>18</v>
      </c>
      <c r="F4861" t="s">
        <v>6</v>
      </c>
      <c r="G4861">
        <v>500</v>
      </c>
      <c r="H4861">
        <f t="shared" si="532"/>
        <v>50</v>
      </c>
      <c r="I4861" t="s">
        <v>9</v>
      </c>
      <c r="J4861" t="s">
        <v>8</v>
      </c>
      <c r="K4861" t="s">
        <v>8</v>
      </c>
      <c r="L4861" t="s">
        <v>8</v>
      </c>
      <c r="M4861" t="s">
        <v>6</v>
      </c>
      <c r="N4861" t="str">
        <f t="shared" si="534"/>
        <v>M</v>
      </c>
      <c r="O4861" t="s">
        <v>16007</v>
      </c>
      <c r="P4861" t="s">
        <v>16008</v>
      </c>
      <c r="Q4861" t="s">
        <v>9737</v>
      </c>
      <c r="R4861">
        <v>3</v>
      </c>
      <c r="S4861">
        <f t="shared" si="535"/>
        <v>2020</v>
      </c>
      <c r="T4861" t="s">
        <v>12</v>
      </c>
      <c r="U4861">
        <v>1</v>
      </c>
      <c r="V4861" t="s">
        <v>9738</v>
      </c>
      <c r="W4861">
        <f>VLOOKUP(Q4861,'PBT Tag Rates'!$B$5:$E$44,4,FALSE)</f>
        <v>0.99450000000000005</v>
      </c>
      <c r="X4861">
        <v>1</v>
      </c>
      <c r="Y4861" s="14">
        <f>IFERROR(LOOKUP(H4861,{30,43,48,53,58,63,68,73,78,83,88,93,97},{42,47,52,57,62,67,72,77,82,87,92,99,100}),999)</f>
        <v>52</v>
      </c>
      <c r="Z4861" s="17">
        <f t="shared" si="536"/>
        <v>5.5555555555555554</v>
      </c>
      <c r="AA4861" s="17">
        <f t="shared" si="537"/>
        <v>5.5555555555555554</v>
      </c>
      <c r="AB4861" s="17">
        <f t="shared" si="538"/>
        <v>11.658097686375321</v>
      </c>
      <c r="AC4861" s="17" t="s">
        <v>17655</v>
      </c>
    </row>
    <row r="4862" spans="1:29" x14ac:dyDescent="0.25">
      <c r="A4862" t="s">
        <v>3339</v>
      </c>
      <c r="B4862" s="165" t="s">
        <v>16009</v>
      </c>
      <c r="C4862" t="s">
        <v>16010</v>
      </c>
      <c r="D4862" s="1">
        <v>45195</v>
      </c>
      <c r="E4862">
        <f t="shared" si="533"/>
        <v>18</v>
      </c>
      <c r="F4862" t="s">
        <v>14</v>
      </c>
      <c r="G4862">
        <v>670</v>
      </c>
      <c r="H4862">
        <f t="shared" si="532"/>
        <v>67</v>
      </c>
      <c r="I4862" t="s">
        <v>7</v>
      </c>
      <c r="J4862" t="s">
        <v>8</v>
      </c>
      <c r="K4862" t="s">
        <v>8</v>
      </c>
      <c r="L4862" t="s">
        <v>8</v>
      </c>
      <c r="M4862" t="s">
        <v>14</v>
      </c>
      <c r="N4862" t="str">
        <f t="shared" si="534"/>
        <v>F</v>
      </c>
      <c r="O4862" t="s">
        <v>8</v>
      </c>
      <c r="P4862" t="s">
        <v>8</v>
      </c>
      <c r="Q4862" t="s">
        <v>11</v>
      </c>
      <c r="R4862" t="s">
        <v>8</v>
      </c>
      <c r="S4862" t="str">
        <f t="shared" si="535"/>
        <v>U</v>
      </c>
      <c r="T4862" t="s">
        <v>12</v>
      </c>
      <c r="U4862">
        <v>0.999999999999998</v>
      </c>
      <c r="V4862" t="s">
        <v>11</v>
      </c>
      <c r="W4862" t="e">
        <f>VLOOKUP(Q4862,'PBT Tag Rates'!$B$5:$E$44,4,FALSE)</f>
        <v>#N/A</v>
      </c>
      <c r="X4862">
        <v>1</v>
      </c>
      <c r="Y4862" s="14">
        <f>IFERROR(LOOKUP(H4862,{30,43,48,53,58,63,68,73,78,83,88,93,97},{42,47,52,57,62,67,72,77,82,87,92,99,100}),999)</f>
        <v>67</v>
      </c>
      <c r="Z4862" s="17">
        <f t="shared" si="536"/>
        <v>5.5555555555555554</v>
      </c>
      <c r="AA4862" s="17">
        <f t="shared" si="537"/>
        <v>5.5555555555555554</v>
      </c>
      <c r="AB4862" s="17">
        <f t="shared" si="538"/>
        <v>11.658097686375321</v>
      </c>
      <c r="AC4862" s="17" t="s">
        <v>17654</v>
      </c>
    </row>
    <row r="4863" spans="1:29" x14ac:dyDescent="0.25">
      <c r="A4863" t="s">
        <v>3339</v>
      </c>
      <c r="B4863" s="165" t="s">
        <v>16011</v>
      </c>
      <c r="C4863" t="s">
        <v>16012</v>
      </c>
      <c r="D4863" s="1">
        <v>45195</v>
      </c>
      <c r="E4863">
        <f t="shared" si="533"/>
        <v>18</v>
      </c>
      <c r="F4863" t="s">
        <v>6</v>
      </c>
      <c r="G4863">
        <v>710</v>
      </c>
      <c r="H4863">
        <f t="shared" si="532"/>
        <v>71</v>
      </c>
      <c r="I4863" t="s">
        <v>9</v>
      </c>
      <c r="J4863">
        <v>1</v>
      </c>
      <c r="K4863" t="s">
        <v>16013</v>
      </c>
      <c r="L4863" t="s">
        <v>8</v>
      </c>
      <c r="M4863" t="s">
        <v>6</v>
      </c>
      <c r="N4863" t="str">
        <f t="shared" si="534"/>
        <v>M</v>
      </c>
      <c r="O4863" t="s">
        <v>15006</v>
      </c>
      <c r="P4863" t="s">
        <v>15007</v>
      </c>
      <c r="Q4863" t="s">
        <v>918</v>
      </c>
      <c r="R4863">
        <v>3</v>
      </c>
      <c r="S4863">
        <f t="shared" si="535"/>
        <v>2020</v>
      </c>
      <c r="T4863" t="s">
        <v>12</v>
      </c>
      <c r="U4863">
        <v>0.999999999999997</v>
      </c>
      <c r="V4863" t="s">
        <v>3396</v>
      </c>
      <c r="W4863">
        <f>VLOOKUP(Q4863,'PBT Tag Rates'!$B$5:$E$44,4,FALSE)</f>
        <v>0.98961045999999997</v>
      </c>
      <c r="X4863">
        <v>1</v>
      </c>
      <c r="Y4863" s="14">
        <f>IFERROR(LOOKUP(H4863,{30,43,48,53,58,63,68,73,78,83,88,93,97},{42,47,52,57,62,67,72,77,82,87,92,99,100}),999)</f>
        <v>72</v>
      </c>
      <c r="Z4863" s="17">
        <f t="shared" si="536"/>
        <v>5.5555555555555554</v>
      </c>
      <c r="AA4863" s="17">
        <f t="shared" si="537"/>
        <v>5.5555555555555554</v>
      </c>
      <c r="AB4863" s="17">
        <f t="shared" si="538"/>
        <v>11.658097686375321</v>
      </c>
      <c r="AC4863" s="17" t="s">
        <v>17655</v>
      </c>
    </row>
    <row r="4864" spans="1:29" x14ac:dyDescent="0.25">
      <c r="A4864" t="s">
        <v>3339</v>
      </c>
      <c r="B4864" s="165" t="s">
        <v>16014</v>
      </c>
      <c r="C4864" t="s">
        <v>16015</v>
      </c>
      <c r="D4864" s="1">
        <v>45195</v>
      </c>
      <c r="E4864">
        <f t="shared" si="533"/>
        <v>18</v>
      </c>
      <c r="F4864" t="s">
        <v>14</v>
      </c>
      <c r="G4864">
        <v>740</v>
      </c>
      <c r="H4864">
        <f t="shared" si="532"/>
        <v>74</v>
      </c>
      <c r="I4864" t="s">
        <v>7</v>
      </c>
      <c r="J4864" t="s">
        <v>8</v>
      </c>
      <c r="K4864" t="s">
        <v>8</v>
      </c>
      <c r="L4864" t="s">
        <v>8</v>
      </c>
      <c r="M4864" t="s">
        <v>14</v>
      </c>
      <c r="N4864" t="str">
        <f t="shared" si="534"/>
        <v>F</v>
      </c>
      <c r="O4864" t="s">
        <v>16016</v>
      </c>
      <c r="P4864" t="s">
        <v>16017</v>
      </c>
      <c r="Q4864" t="s">
        <v>2105</v>
      </c>
      <c r="R4864">
        <v>4</v>
      </c>
      <c r="S4864">
        <f t="shared" si="535"/>
        <v>2019</v>
      </c>
      <c r="T4864" t="s">
        <v>12</v>
      </c>
      <c r="U4864">
        <v>1</v>
      </c>
      <c r="V4864" t="s">
        <v>9738</v>
      </c>
      <c r="W4864">
        <f>VLOOKUP(Q4864,'PBT Tag Rates'!$B$5:$E$44,4,FALSE)</f>
        <v>1</v>
      </c>
      <c r="X4864">
        <v>1</v>
      </c>
      <c r="Y4864" s="14">
        <f>IFERROR(LOOKUP(H4864,{30,43,48,53,58,63,68,73,78,83,88,93,97},{42,47,52,57,62,67,72,77,82,87,92,99,100}),999)</f>
        <v>77</v>
      </c>
      <c r="Z4864" s="17">
        <f t="shared" si="536"/>
        <v>5.5555555555555554</v>
      </c>
      <c r="AA4864" s="17">
        <f t="shared" si="537"/>
        <v>5.5555555555555554</v>
      </c>
      <c r="AB4864" s="17">
        <f t="shared" si="538"/>
        <v>11.658097686375321</v>
      </c>
      <c r="AC4864" s="17" t="s">
        <v>17655</v>
      </c>
    </row>
    <row r="4865" spans="1:29" x14ac:dyDescent="0.25">
      <c r="A4865" t="s">
        <v>3339</v>
      </c>
      <c r="B4865" s="165" t="s">
        <v>16018</v>
      </c>
      <c r="C4865" t="s">
        <v>16019</v>
      </c>
      <c r="D4865" s="1">
        <v>45195</v>
      </c>
      <c r="E4865">
        <f t="shared" si="533"/>
        <v>18</v>
      </c>
      <c r="F4865" t="s">
        <v>6</v>
      </c>
      <c r="G4865">
        <v>640</v>
      </c>
      <c r="H4865">
        <f t="shared" si="532"/>
        <v>64</v>
      </c>
      <c r="I4865" t="s">
        <v>7</v>
      </c>
      <c r="J4865" t="s">
        <v>8</v>
      </c>
      <c r="K4865" t="s">
        <v>8</v>
      </c>
      <c r="L4865" t="s">
        <v>8</v>
      </c>
      <c r="M4865" t="s">
        <v>6</v>
      </c>
      <c r="N4865" t="str">
        <f t="shared" si="534"/>
        <v>M</v>
      </c>
      <c r="O4865" t="s">
        <v>13521</v>
      </c>
      <c r="P4865" t="s">
        <v>13522</v>
      </c>
      <c r="Q4865" t="s">
        <v>2596</v>
      </c>
      <c r="R4865">
        <v>3</v>
      </c>
      <c r="S4865">
        <f t="shared" si="535"/>
        <v>2020</v>
      </c>
      <c r="T4865" t="s">
        <v>12</v>
      </c>
      <c r="U4865">
        <v>1</v>
      </c>
      <c r="V4865" t="s">
        <v>3169</v>
      </c>
      <c r="W4865">
        <f>VLOOKUP(Q4865,'PBT Tag Rates'!$B$5:$E$44,4,FALSE)</f>
        <v>0.98845608500000004</v>
      </c>
      <c r="X4865">
        <v>1</v>
      </c>
      <c r="Y4865" s="14">
        <f>IFERROR(LOOKUP(H4865,{30,43,48,53,58,63,68,73,78,83,88,93,97},{42,47,52,57,62,67,72,77,82,87,92,99,100}),999)</f>
        <v>67</v>
      </c>
      <c r="Z4865" s="17">
        <f t="shared" si="536"/>
        <v>5.5555555555555554</v>
      </c>
      <c r="AA4865" s="17">
        <f t="shared" si="537"/>
        <v>5.5555555555555554</v>
      </c>
      <c r="AB4865" s="17">
        <f t="shared" si="538"/>
        <v>11.658097686375321</v>
      </c>
      <c r="AC4865" s="17" t="s">
        <v>17654</v>
      </c>
    </row>
    <row r="4866" spans="1:29" x14ac:dyDescent="0.25">
      <c r="A4866" t="s">
        <v>3339</v>
      </c>
      <c r="B4866" s="165" t="s">
        <v>16020</v>
      </c>
      <c r="C4866" t="s">
        <v>2803</v>
      </c>
      <c r="D4866" s="1">
        <v>45195</v>
      </c>
      <c r="E4866">
        <f t="shared" si="533"/>
        <v>18</v>
      </c>
      <c r="F4866" t="s">
        <v>6</v>
      </c>
      <c r="G4866">
        <v>750</v>
      </c>
      <c r="H4866">
        <f t="shared" si="532"/>
        <v>75</v>
      </c>
      <c r="I4866" t="s">
        <v>9</v>
      </c>
      <c r="J4866">
        <v>1</v>
      </c>
      <c r="K4866" t="s">
        <v>16021</v>
      </c>
      <c r="L4866" t="s">
        <v>8</v>
      </c>
      <c r="M4866" t="s">
        <v>6</v>
      </c>
      <c r="N4866" t="str">
        <f t="shared" si="534"/>
        <v>M</v>
      </c>
      <c r="O4866" t="s">
        <v>2899</v>
      </c>
      <c r="P4866" t="s">
        <v>2900</v>
      </c>
      <c r="Q4866" t="s">
        <v>221</v>
      </c>
      <c r="R4866">
        <v>4</v>
      </c>
      <c r="S4866">
        <f t="shared" si="535"/>
        <v>2019</v>
      </c>
      <c r="T4866" t="s">
        <v>12</v>
      </c>
      <c r="U4866">
        <v>1</v>
      </c>
      <c r="V4866" t="s">
        <v>3821</v>
      </c>
      <c r="W4866">
        <f>VLOOKUP(Q4866,'PBT Tag Rates'!$B$5:$E$44,4,FALSE)</f>
        <v>0.95971980899999998</v>
      </c>
      <c r="X4866">
        <v>1</v>
      </c>
      <c r="Y4866" s="14">
        <f>IFERROR(LOOKUP(H4866,{30,43,48,53,58,63,68,73,78,83,88,93,97},{42,47,52,57,62,67,72,77,82,87,92,99,100}),999)</f>
        <v>77</v>
      </c>
      <c r="Z4866" s="17">
        <f t="shared" si="536"/>
        <v>5.5555555555555554</v>
      </c>
      <c r="AA4866" s="17">
        <f t="shared" si="537"/>
        <v>5.5555555555555554</v>
      </c>
      <c r="AB4866" s="17">
        <f t="shared" si="538"/>
        <v>11.658097686375321</v>
      </c>
      <c r="AC4866" s="17" t="s">
        <v>17654</v>
      </c>
    </row>
    <row r="4867" spans="1:29" x14ac:dyDescent="0.25">
      <c r="A4867" t="s">
        <v>3339</v>
      </c>
      <c r="B4867" s="165" t="s">
        <v>16022</v>
      </c>
      <c r="C4867" t="s">
        <v>16023</v>
      </c>
      <c r="D4867" s="1">
        <v>45195</v>
      </c>
      <c r="E4867">
        <f t="shared" si="533"/>
        <v>18</v>
      </c>
      <c r="F4867" t="s">
        <v>6</v>
      </c>
      <c r="G4867">
        <v>460</v>
      </c>
      <c r="H4867">
        <f t="shared" si="532"/>
        <v>46</v>
      </c>
      <c r="I4867" t="s">
        <v>9</v>
      </c>
      <c r="J4867">
        <v>1</v>
      </c>
      <c r="K4867" t="s">
        <v>8</v>
      </c>
      <c r="L4867" t="s">
        <v>8</v>
      </c>
      <c r="M4867" t="s">
        <v>6</v>
      </c>
      <c r="N4867" t="str">
        <f t="shared" si="534"/>
        <v>M</v>
      </c>
      <c r="O4867" t="s">
        <v>16024</v>
      </c>
      <c r="P4867" t="s">
        <v>16025</v>
      </c>
      <c r="Q4867" t="s">
        <v>3820</v>
      </c>
      <c r="R4867">
        <v>2</v>
      </c>
      <c r="S4867">
        <f t="shared" si="535"/>
        <v>2021</v>
      </c>
      <c r="T4867" t="s">
        <v>12</v>
      </c>
      <c r="U4867">
        <v>0.999999999999998</v>
      </c>
      <c r="V4867" t="s">
        <v>3346</v>
      </c>
      <c r="W4867">
        <f>VLOOKUP(Q4867,'PBT Tag Rates'!$B$5:$E$44,4,FALSE)</f>
        <v>0.98140000000000005</v>
      </c>
      <c r="X4867">
        <v>1</v>
      </c>
      <c r="Y4867" s="14">
        <f>IFERROR(LOOKUP(H4867,{30,43,48,53,58,63,68,73,78,83,88,93,97},{42,47,52,57,62,67,72,77,82,87,92,99,100}),999)</f>
        <v>47</v>
      </c>
      <c r="Z4867" s="17">
        <f t="shared" si="536"/>
        <v>5.5555555555555554</v>
      </c>
      <c r="AA4867" s="17">
        <f t="shared" si="537"/>
        <v>5.5555555555555554</v>
      </c>
      <c r="AB4867" s="17">
        <f t="shared" si="538"/>
        <v>11.658097686375321</v>
      </c>
      <c r="AC4867" s="17" t="s">
        <v>17654</v>
      </c>
    </row>
    <row r="4868" spans="1:29" x14ac:dyDescent="0.25">
      <c r="A4868" t="s">
        <v>3339</v>
      </c>
      <c r="B4868" s="165" t="s">
        <v>16026</v>
      </c>
      <c r="C4868" t="s">
        <v>2804</v>
      </c>
      <c r="D4868" s="1">
        <v>45195</v>
      </c>
      <c r="E4868">
        <f t="shared" si="533"/>
        <v>18</v>
      </c>
      <c r="F4868" t="s">
        <v>6</v>
      </c>
      <c r="G4868">
        <v>710</v>
      </c>
      <c r="H4868">
        <f t="shared" si="532"/>
        <v>71</v>
      </c>
      <c r="I4868" t="s">
        <v>7</v>
      </c>
      <c r="J4868" t="s">
        <v>8</v>
      </c>
      <c r="K4868" t="s">
        <v>16027</v>
      </c>
      <c r="L4868" t="s">
        <v>8</v>
      </c>
      <c r="M4868" t="s">
        <v>6</v>
      </c>
      <c r="N4868" t="str">
        <f t="shared" si="534"/>
        <v>M</v>
      </c>
      <c r="O4868" t="s">
        <v>1345</v>
      </c>
      <c r="P4868" t="s">
        <v>1398</v>
      </c>
      <c r="Q4868" t="s">
        <v>221</v>
      </c>
      <c r="R4868">
        <v>4</v>
      </c>
      <c r="S4868">
        <f t="shared" si="535"/>
        <v>2019</v>
      </c>
      <c r="T4868" t="s">
        <v>12</v>
      </c>
      <c r="U4868">
        <v>0.999999999999998</v>
      </c>
      <c r="V4868" t="s">
        <v>3346</v>
      </c>
      <c r="W4868">
        <f>VLOOKUP(Q4868,'PBT Tag Rates'!$B$5:$E$44,4,FALSE)</f>
        <v>0.95971980899999998</v>
      </c>
      <c r="X4868">
        <v>1</v>
      </c>
      <c r="Y4868" s="14">
        <f>IFERROR(LOOKUP(H4868,{30,43,48,53,58,63,68,73,78,83,88,93,97},{42,47,52,57,62,67,72,77,82,87,92,99,100}),999)</f>
        <v>72</v>
      </c>
      <c r="Z4868" s="17">
        <f t="shared" si="536"/>
        <v>5.5555555555555554</v>
      </c>
      <c r="AA4868" s="17">
        <f t="shared" si="537"/>
        <v>5.5555555555555554</v>
      </c>
      <c r="AB4868" s="17">
        <f t="shared" si="538"/>
        <v>11.658097686375321</v>
      </c>
      <c r="AC4868" s="17" t="s">
        <v>17654</v>
      </c>
    </row>
    <row r="4869" spans="1:29" x14ac:dyDescent="0.25">
      <c r="A4869" t="s">
        <v>3339</v>
      </c>
      <c r="B4869" s="165" t="s">
        <v>16028</v>
      </c>
      <c r="C4869" t="s">
        <v>16029</v>
      </c>
      <c r="D4869" s="1">
        <v>45195</v>
      </c>
      <c r="E4869">
        <f t="shared" si="533"/>
        <v>18</v>
      </c>
      <c r="F4869" t="s">
        <v>6</v>
      </c>
      <c r="G4869">
        <v>740</v>
      </c>
      <c r="H4869">
        <f t="shared" si="532"/>
        <v>74</v>
      </c>
      <c r="I4869" t="s">
        <v>9</v>
      </c>
      <c r="J4869" t="s">
        <v>8</v>
      </c>
      <c r="K4869" t="s">
        <v>16030</v>
      </c>
      <c r="L4869" t="s">
        <v>8</v>
      </c>
      <c r="M4869" t="s">
        <v>6</v>
      </c>
      <c r="N4869" t="str">
        <f t="shared" si="534"/>
        <v>M</v>
      </c>
      <c r="O4869" t="s">
        <v>16031</v>
      </c>
      <c r="P4869" t="s">
        <v>16032</v>
      </c>
      <c r="Q4869" t="s">
        <v>1575</v>
      </c>
      <c r="R4869">
        <v>4</v>
      </c>
      <c r="S4869">
        <f t="shared" si="535"/>
        <v>2019</v>
      </c>
      <c r="T4869" t="s">
        <v>12</v>
      </c>
      <c r="U4869">
        <v>1</v>
      </c>
      <c r="V4869" t="s">
        <v>9534</v>
      </c>
      <c r="W4869">
        <f>VLOOKUP(Q4869,'PBT Tag Rates'!$B$5:$E$44,4,FALSE)</f>
        <v>0.96016800000000002</v>
      </c>
      <c r="X4869">
        <v>1</v>
      </c>
      <c r="Y4869" s="14">
        <f>IFERROR(LOOKUP(H4869,{30,43,48,53,58,63,68,73,78,83,88,93,97},{42,47,52,57,62,67,72,77,82,87,92,99,100}),999)</f>
        <v>77</v>
      </c>
      <c r="Z4869" s="17">
        <f t="shared" si="536"/>
        <v>5.5555555555555554</v>
      </c>
      <c r="AA4869" s="17">
        <f t="shared" si="537"/>
        <v>5.5555555555555554</v>
      </c>
      <c r="AB4869" s="17">
        <f t="shared" si="538"/>
        <v>11.658097686375321</v>
      </c>
      <c r="AC4869" s="17" t="s">
        <v>17655</v>
      </c>
    </row>
    <row r="4870" spans="1:29" x14ac:dyDescent="0.25">
      <c r="A4870" t="s">
        <v>3339</v>
      </c>
      <c r="B4870" s="165" t="s">
        <v>16033</v>
      </c>
      <c r="C4870" t="s">
        <v>16034</v>
      </c>
      <c r="D4870" s="1">
        <v>45195</v>
      </c>
      <c r="E4870">
        <f t="shared" si="533"/>
        <v>18</v>
      </c>
      <c r="F4870" t="s">
        <v>6</v>
      </c>
      <c r="G4870">
        <v>700</v>
      </c>
      <c r="H4870">
        <f t="shared" si="532"/>
        <v>70</v>
      </c>
      <c r="I4870" t="s">
        <v>7</v>
      </c>
      <c r="J4870" t="s">
        <v>8</v>
      </c>
      <c r="K4870" t="s">
        <v>16035</v>
      </c>
      <c r="L4870" t="s">
        <v>8</v>
      </c>
      <c r="M4870" t="s">
        <v>6</v>
      </c>
      <c r="N4870" t="str">
        <f t="shared" si="534"/>
        <v>M</v>
      </c>
      <c r="O4870" t="s">
        <v>15503</v>
      </c>
      <c r="P4870" t="s">
        <v>15504</v>
      </c>
      <c r="Q4870" t="s">
        <v>918</v>
      </c>
      <c r="R4870">
        <v>3</v>
      </c>
      <c r="S4870">
        <f t="shared" si="535"/>
        <v>2020</v>
      </c>
      <c r="T4870" t="s">
        <v>12</v>
      </c>
      <c r="U4870">
        <v>1</v>
      </c>
      <c r="V4870" t="s">
        <v>3396</v>
      </c>
      <c r="W4870">
        <f>VLOOKUP(Q4870,'PBT Tag Rates'!$B$5:$E$44,4,FALSE)</f>
        <v>0.98961045999999997</v>
      </c>
      <c r="X4870">
        <v>1</v>
      </c>
      <c r="Y4870" s="14">
        <f>IFERROR(LOOKUP(H4870,{30,43,48,53,58,63,68,73,78,83,88,93,97},{42,47,52,57,62,67,72,77,82,87,92,99,100}),999)</f>
        <v>72</v>
      </c>
      <c r="Z4870" s="17">
        <f t="shared" si="536"/>
        <v>5.5555555555555554</v>
      </c>
      <c r="AA4870" s="17">
        <f t="shared" si="537"/>
        <v>5.5555555555555554</v>
      </c>
      <c r="AB4870" s="17">
        <f t="shared" si="538"/>
        <v>11.658097686375321</v>
      </c>
      <c r="AC4870" s="17" t="s">
        <v>17655</v>
      </c>
    </row>
    <row r="4871" spans="1:29" x14ac:dyDescent="0.25">
      <c r="A4871" t="s">
        <v>3339</v>
      </c>
      <c r="B4871" s="165" t="s">
        <v>16036</v>
      </c>
      <c r="C4871" t="s">
        <v>16037</v>
      </c>
      <c r="D4871" s="1">
        <v>45195</v>
      </c>
      <c r="E4871">
        <f t="shared" si="533"/>
        <v>18</v>
      </c>
      <c r="F4871" t="s">
        <v>14</v>
      </c>
      <c r="G4871">
        <v>840</v>
      </c>
      <c r="H4871">
        <f t="shared" si="532"/>
        <v>84</v>
      </c>
      <c r="I4871" t="s">
        <v>7</v>
      </c>
      <c r="J4871" t="s">
        <v>8</v>
      </c>
      <c r="K4871" t="s">
        <v>8</v>
      </c>
      <c r="L4871" t="s">
        <v>8</v>
      </c>
      <c r="M4871" t="s">
        <v>14</v>
      </c>
      <c r="N4871" t="str">
        <f t="shared" si="534"/>
        <v>F</v>
      </c>
      <c r="O4871" t="s">
        <v>8</v>
      </c>
      <c r="P4871" t="s">
        <v>8</v>
      </c>
      <c r="Q4871" t="s">
        <v>11</v>
      </c>
      <c r="R4871" t="s">
        <v>8</v>
      </c>
      <c r="S4871" t="str">
        <f t="shared" si="535"/>
        <v>U</v>
      </c>
      <c r="T4871" t="s">
        <v>12</v>
      </c>
      <c r="U4871">
        <v>0.999999999999995</v>
      </c>
      <c r="V4871" t="s">
        <v>11</v>
      </c>
      <c r="W4871" t="e">
        <f>VLOOKUP(Q4871,'PBT Tag Rates'!$B$5:$E$44,4,FALSE)</f>
        <v>#N/A</v>
      </c>
      <c r="X4871">
        <v>1</v>
      </c>
      <c r="Y4871" s="14">
        <f>IFERROR(LOOKUP(H4871,{30,43,48,53,58,63,68,73,78,83,88,93,97},{42,47,52,57,62,67,72,77,82,87,92,99,100}),999)</f>
        <v>87</v>
      </c>
      <c r="Z4871" s="17">
        <f t="shared" si="536"/>
        <v>5.5555555555555554</v>
      </c>
      <c r="AA4871" s="17">
        <f t="shared" si="537"/>
        <v>5.5555555555555554</v>
      </c>
      <c r="AB4871" s="17">
        <f t="shared" si="538"/>
        <v>11.658097686375321</v>
      </c>
      <c r="AC4871" s="17" t="s">
        <v>17654</v>
      </c>
    </row>
    <row r="4872" spans="1:29" x14ac:dyDescent="0.25">
      <c r="A4872" t="s">
        <v>3339</v>
      </c>
      <c r="B4872" s="165" t="s">
        <v>16038</v>
      </c>
      <c r="C4872" t="s">
        <v>16039</v>
      </c>
      <c r="D4872" s="1">
        <v>45195</v>
      </c>
      <c r="E4872">
        <f t="shared" si="533"/>
        <v>18</v>
      </c>
      <c r="F4872" t="s">
        <v>14</v>
      </c>
      <c r="G4872">
        <v>700</v>
      </c>
      <c r="H4872">
        <f t="shared" si="532"/>
        <v>70</v>
      </c>
      <c r="I4872" t="s">
        <v>7</v>
      </c>
      <c r="J4872" t="s">
        <v>8</v>
      </c>
      <c r="K4872" t="s">
        <v>8</v>
      </c>
      <c r="L4872" t="s">
        <v>8</v>
      </c>
      <c r="M4872" t="s">
        <v>14</v>
      </c>
      <c r="N4872" t="str">
        <f t="shared" si="534"/>
        <v>F</v>
      </c>
      <c r="O4872" t="s">
        <v>4482</v>
      </c>
      <c r="P4872" t="s">
        <v>4483</v>
      </c>
      <c r="Q4872" t="s">
        <v>221</v>
      </c>
      <c r="R4872">
        <v>4</v>
      </c>
      <c r="S4872">
        <f t="shared" si="535"/>
        <v>2019</v>
      </c>
      <c r="T4872" t="s">
        <v>12</v>
      </c>
      <c r="U4872">
        <v>1.00000000000001</v>
      </c>
      <c r="V4872" t="s">
        <v>3951</v>
      </c>
      <c r="W4872">
        <f>VLOOKUP(Q4872,'PBT Tag Rates'!$B$5:$E$44,4,FALSE)</f>
        <v>0.95971980899999998</v>
      </c>
      <c r="X4872">
        <v>1</v>
      </c>
      <c r="Y4872" s="14">
        <f>IFERROR(LOOKUP(H4872,{30,43,48,53,58,63,68,73,78,83,88,93,97},{42,47,52,57,62,67,72,77,82,87,92,99,100}),999)</f>
        <v>72</v>
      </c>
      <c r="Z4872" s="17">
        <f t="shared" si="536"/>
        <v>5.5555555555555554</v>
      </c>
      <c r="AA4872" s="17">
        <f t="shared" si="537"/>
        <v>5.5555555555555554</v>
      </c>
      <c r="AB4872" s="17">
        <f t="shared" si="538"/>
        <v>11.658097686375321</v>
      </c>
      <c r="AC4872" s="17" t="s">
        <v>17655</v>
      </c>
    </row>
    <row r="4873" spans="1:29" x14ac:dyDescent="0.25">
      <c r="A4873" t="s">
        <v>3339</v>
      </c>
      <c r="B4873" s="165" t="s">
        <v>16040</v>
      </c>
      <c r="C4873" t="s">
        <v>16041</v>
      </c>
      <c r="D4873" s="1">
        <v>45195</v>
      </c>
      <c r="E4873">
        <f t="shared" si="533"/>
        <v>18</v>
      </c>
      <c r="F4873" t="s">
        <v>6</v>
      </c>
      <c r="G4873">
        <v>820</v>
      </c>
      <c r="H4873">
        <f t="shared" si="532"/>
        <v>82</v>
      </c>
      <c r="I4873" t="s">
        <v>7</v>
      </c>
      <c r="J4873" t="s">
        <v>8</v>
      </c>
      <c r="K4873" t="s">
        <v>16042</v>
      </c>
      <c r="L4873" t="s">
        <v>8</v>
      </c>
      <c r="M4873" t="s">
        <v>6</v>
      </c>
      <c r="N4873" t="str">
        <f t="shared" si="534"/>
        <v>M</v>
      </c>
      <c r="O4873" t="s">
        <v>272</v>
      </c>
      <c r="P4873" t="s">
        <v>4003</v>
      </c>
      <c r="Q4873" t="s">
        <v>221</v>
      </c>
      <c r="R4873">
        <v>4</v>
      </c>
      <c r="S4873">
        <f t="shared" si="535"/>
        <v>2019</v>
      </c>
      <c r="T4873" t="s">
        <v>12</v>
      </c>
      <c r="U4873">
        <v>0.999999999999997</v>
      </c>
      <c r="V4873" t="s">
        <v>3357</v>
      </c>
      <c r="W4873">
        <f>VLOOKUP(Q4873,'PBT Tag Rates'!$B$5:$E$44,4,FALSE)</f>
        <v>0.95971980899999998</v>
      </c>
      <c r="X4873">
        <v>1</v>
      </c>
      <c r="Y4873" s="14">
        <f>IFERROR(LOOKUP(H4873,{30,43,48,53,58,63,68,73,78,83,88,93,97},{42,47,52,57,62,67,72,77,82,87,92,99,100}),999)</f>
        <v>82</v>
      </c>
      <c r="Z4873" s="17">
        <f t="shared" si="536"/>
        <v>5.5555555555555554</v>
      </c>
      <c r="AA4873" s="17">
        <f t="shared" si="537"/>
        <v>5.5555555555555554</v>
      </c>
      <c r="AB4873" s="17">
        <f t="shared" si="538"/>
        <v>11.658097686375321</v>
      </c>
      <c r="AC4873" s="17" t="s">
        <v>17654</v>
      </c>
    </row>
    <row r="4874" spans="1:29" x14ac:dyDescent="0.25">
      <c r="A4874" t="s">
        <v>3339</v>
      </c>
      <c r="B4874" s="165" t="s">
        <v>16043</v>
      </c>
      <c r="C4874" t="s">
        <v>16044</v>
      </c>
      <c r="D4874" s="1">
        <v>45195</v>
      </c>
      <c r="E4874">
        <f t="shared" si="533"/>
        <v>18</v>
      </c>
      <c r="F4874" t="s">
        <v>14</v>
      </c>
      <c r="G4874">
        <v>680</v>
      </c>
      <c r="H4874">
        <f t="shared" si="532"/>
        <v>68</v>
      </c>
      <c r="I4874" t="s">
        <v>9</v>
      </c>
      <c r="J4874">
        <v>1</v>
      </c>
      <c r="K4874" t="s">
        <v>8</v>
      </c>
      <c r="L4874" t="s">
        <v>8</v>
      </c>
      <c r="M4874" t="s">
        <v>14</v>
      </c>
      <c r="N4874" t="str">
        <f t="shared" si="534"/>
        <v>F</v>
      </c>
      <c r="O4874" t="s">
        <v>742</v>
      </c>
      <c r="P4874" t="s">
        <v>743</v>
      </c>
      <c r="Q4874" t="s">
        <v>221</v>
      </c>
      <c r="R4874">
        <v>4</v>
      </c>
      <c r="S4874">
        <f t="shared" si="535"/>
        <v>2019</v>
      </c>
      <c r="T4874" t="s">
        <v>12</v>
      </c>
      <c r="U4874">
        <v>1</v>
      </c>
      <c r="V4874" t="s">
        <v>3951</v>
      </c>
      <c r="W4874">
        <f>VLOOKUP(Q4874,'PBT Tag Rates'!$B$5:$E$44,4,FALSE)</f>
        <v>0.95971980899999998</v>
      </c>
      <c r="X4874">
        <v>1</v>
      </c>
      <c r="Y4874" s="14">
        <f>IFERROR(LOOKUP(H4874,{30,43,48,53,58,63,68,73,78,83,88,93,97},{42,47,52,57,62,67,72,77,82,87,92,99,100}),999)</f>
        <v>72</v>
      </c>
      <c r="Z4874" s="17">
        <f t="shared" si="536"/>
        <v>5.5555555555555554</v>
      </c>
      <c r="AA4874" s="17">
        <f t="shared" si="537"/>
        <v>5.5555555555555554</v>
      </c>
      <c r="AB4874" s="17">
        <f t="shared" si="538"/>
        <v>11.658097686375321</v>
      </c>
      <c r="AC4874" s="17" t="s">
        <v>17655</v>
      </c>
    </row>
    <row r="4875" spans="1:29" x14ac:dyDescent="0.25">
      <c r="A4875" t="s">
        <v>3339</v>
      </c>
      <c r="B4875" s="165" t="s">
        <v>16045</v>
      </c>
      <c r="C4875" t="s">
        <v>16046</v>
      </c>
      <c r="D4875" s="1">
        <v>45195</v>
      </c>
      <c r="E4875">
        <f t="shared" si="533"/>
        <v>18</v>
      </c>
      <c r="F4875" t="s">
        <v>6</v>
      </c>
      <c r="G4875">
        <v>510</v>
      </c>
      <c r="H4875">
        <f t="shared" si="532"/>
        <v>51</v>
      </c>
      <c r="I4875" t="s">
        <v>7</v>
      </c>
      <c r="J4875" t="s">
        <v>8</v>
      </c>
      <c r="K4875" t="s">
        <v>8</v>
      </c>
      <c r="L4875" t="s">
        <v>8</v>
      </c>
      <c r="M4875" t="s">
        <v>6</v>
      </c>
      <c r="N4875" t="str">
        <f t="shared" si="534"/>
        <v>M</v>
      </c>
      <c r="O4875" t="s">
        <v>12409</v>
      </c>
      <c r="P4875" t="s">
        <v>12410</v>
      </c>
      <c r="Q4875" t="s">
        <v>3820</v>
      </c>
      <c r="R4875">
        <v>2</v>
      </c>
      <c r="S4875">
        <f t="shared" si="535"/>
        <v>2021</v>
      </c>
      <c r="T4875" t="s">
        <v>12</v>
      </c>
      <c r="U4875">
        <v>0.999999999999999</v>
      </c>
      <c r="V4875" t="s">
        <v>3357</v>
      </c>
      <c r="W4875">
        <f>VLOOKUP(Q4875,'PBT Tag Rates'!$B$5:$E$44,4,FALSE)</f>
        <v>0.98140000000000005</v>
      </c>
      <c r="X4875">
        <v>1</v>
      </c>
      <c r="Y4875" s="14">
        <f>IFERROR(LOOKUP(H4875,{30,43,48,53,58,63,68,73,78,83,88,93,97},{42,47,52,57,62,67,72,77,82,87,92,99,100}),999)</f>
        <v>52</v>
      </c>
      <c r="Z4875" s="17">
        <f t="shared" si="536"/>
        <v>5.5555555555555554</v>
      </c>
      <c r="AA4875" s="17">
        <f t="shared" si="537"/>
        <v>5.5555555555555554</v>
      </c>
      <c r="AB4875" s="17">
        <f t="shared" si="538"/>
        <v>11.658097686375321</v>
      </c>
      <c r="AC4875" s="17" t="s">
        <v>17654</v>
      </c>
    </row>
    <row r="4876" spans="1:29" x14ac:dyDescent="0.25">
      <c r="A4876" t="s">
        <v>3339</v>
      </c>
      <c r="B4876" s="165" t="s">
        <v>16047</v>
      </c>
      <c r="C4876" t="s">
        <v>16048</v>
      </c>
      <c r="D4876" s="1">
        <v>45195</v>
      </c>
      <c r="E4876">
        <f t="shared" si="533"/>
        <v>18</v>
      </c>
      <c r="F4876" t="s">
        <v>14</v>
      </c>
      <c r="G4876">
        <v>740</v>
      </c>
      <c r="H4876">
        <f t="shared" si="532"/>
        <v>74</v>
      </c>
      <c r="I4876" t="s">
        <v>7</v>
      </c>
      <c r="J4876" t="s">
        <v>8</v>
      </c>
      <c r="K4876" t="s">
        <v>8</v>
      </c>
      <c r="L4876" t="s">
        <v>8</v>
      </c>
      <c r="M4876" t="s">
        <v>14</v>
      </c>
      <c r="N4876" t="str">
        <f t="shared" si="534"/>
        <v>F</v>
      </c>
      <c r="O4876" t="s">
        <v>485</v>
      </c>
      <c r="P4876" t="s">
        <v>486</v>
      </c>
      <c r="Q4876" t="s">
        <v>221</v>
      </c>
      <c r="R4876">
        <v>4</v>
      </c>
      <c r="S4876">
        <f t="shared" si="535"/>
        <v>2019</v>
      </c>
      <c r="T4876" t="s">
        <v>12</v>
      </c>
      <c r="U4876">
        <v>1</v>
      </c>
      <c r="V4876" t="s">
        <v>3346</v>
      </c>
      <c r="W4876">
        <f>VLOOKUP(Q4876,'PBT Tag Rates'!$B$5:$E$44,4,FALSE)</f>
        <v>0.95971980899999998</v>
      </c>
      <c r="X4876">
        <v>1</v>
      </c>
      <c r="Y4876" s="14">
        <f>IFERROR(LOOKUP(H4876,{30,43,48,53,58,63,68,73,78,83,88,93,97},{42,47,52,57,62,67,72,77,82,87,92,99,100}),999)</f>
        <v>77</v>
      </c>
      <c r="Z4876" s="17">
        <f t="shared" si="536"/>
        <v>5.5555555555555554</v>
      </c>
      <c r="AA4876" s="17">
        <f t="shared" si="537"/>
        <v>5.5555555555555554</v>
      </c>
      <c r="AB4876" s="17">
        <f t="shared" si="538"/>
        <v>11.658097686375321</v>
      </c>
      <c r="AC4876" s="17" t="s">
        <v>17654</v>
      </c>
    </row>
    <row r="4877" spans="1:29" x14ac:dyDescent="0.25">
      <c r="A4877" t="s">
        <v>3339</v>
      </c>
      <c r="B4877" s="165" t="s">
        <v>16049</v>
      </c>
      <c r="C4877" t="s">
        <v>16050</v>
      </c>
      <c r="D4877" s="1">
        <v>45195</v>
      </c>
      <c r="E4877">
        <f t="shared" si="533"/>
        <v>18</v>
      </c>
      <c r="F4877" t="s">
        <v>14</v>
      </c>
      <c r="G4877">
        <v>720</v>
      </c>
      <c r="H4877">
        <f t="shared" si="532"/>
        <v>72</v>
      </c>
      <c r="I4877" t="s">
        <v>7</v>
      </c>
      <c r="J4877" t="s">
        <v>8</v>
      </c>
      <c r="K4877" t="s">
        <v>8</v>
      </c>
      <c r="L4877" t="s">
        <v>8</v>
      </c>
      <c r="M4877" t="s">
        <v>14</v>
      </c>
      <c r="N4877" t="str">
        <f t="shared" si="534"/>
        <v>F</v>
      </c>
      <c r="O4877" t="s">
        <v>263</v>
      </c>
      <c r="P4877" t="s">
        <v>264</v>
      </c>
      <c r="Q4877" t="s">
        <v>221</v>
      </c>
      <c r="R4877">
        <v>4</v>
      </c>
      <c r="S4877">
        <f t="shared" si="535"/>
        <v>2019</v>
      </c>
      <c r="T4877" t="s">
        <v>12</v>
      </c>
      <c r="U4877">
        <v>1</v>
      </c>
      <c r="V4877" t="s">
        <v>3653</v>
      </c>
      <c r="W4877">
        <f>VLOOKUP(Q4877,'PBT Tag Rates'!$B$5:$E$44,4,FALSE)</f>
        <v>0.95971980899999998</v>
      </c>
      <c r="X4877">
        <v>1</v>
      </c>
      <c r="Y4877" s="14">
        <f>IFERROR(LOOKUP(H4877,{30,43,48,53,58,63,68,73,78,83,88,93,97},{42,47,52,57,62,67,72,77,82,87,92,99,100}),999)</f>
        <v>72</v>
      </c>
      <c r="Z4877" s="17">
        <f t="shared" si="536"/>
        <v>5.5555555555555554</v>
      </c>
      <c r="AA4877" s="17">
        <f t="shared" si="537"/>
        <v>5.5555555555555554</v>
      </c>
      <c r="AB4877" s="17">
        <f t="shared" si="538"/>
        <v>11.658097686375321</v>
      </c>
      <c r="AC4877" s="17" t="s">
        <v>17655</v>
      </c>
    </row>
    <row r="4878" spans="1:29" x14ac:dyDescent="0.25">
      <c r="A4878" t="s">
        <v>3339</v>
      </c>
      <c r="B4878" s="165" t="s">
        <v>16051</v>
      </c>
      <c r="C4878" t="s">
        <v>16052</v>
      </c>
      <c r="D4878" s="1">
        <v>45195</v>
      </c>
      <c r="E4878">
        <f t="shared" si="533"/>
        <v>18</v>
      </c>
      <c r="F4878" t="s">
        <v>14</v>
      </c>
      <c r="G4878">
        <v>690</v>
      </c>
      <c r="H4878">
        <f t="shared" si="532"/>
        <v>69</v>
      </c>
      <c r="I4878" t="s">
        <v>9</v>
      </c>
      <c r="J4878">
        <v>1</v>
      </c>
      <c r="K4878" t="s">
        <v>8</v>
      </c>
      <c r="L4878" t="s">
        <v>8</v>
      </c>
      <c r="M4878" t="s">
        <v>14</v>
      </c>
      <c r="N4878" t="str">
        <f t="shared" si="534"/>
        <v>F</v>
      </c>
      <c r="O4878" t="s">
        <v>187</v>
      </c>
      <c r="P4878" t="s">
        <v>188</v>
      </c>
      <c r="Q4878" t="s">
        <v>15</v>
      </c>
      <c r="R4878">
        <v>5</v>
      </c>
      <c r="S4878">
        <f t="shared" si="535"/>
        <v>2018</v>
      </c>
      <c r="T4878" t="s">
        <v>12</v>
      </c>
      <c r="U4878">
        <v>1</v>
      </c>
      <c r="V4878" t="s">
        <v>3951</v>
      </c>
      <c r="W4878">
        <f>VLOOKUP(Q4878,'PBT Tag Rates'!$B$5:$E$44,4,FALSE)</f>
        <v>0.80551598400000002</v>
      </c>
      <c r="X4878">
        <v>1</v>
      </c>
      <c r="Y4878" s="14">
        <f>IFERROR(LOOKUP(H4878,{30,43,48,53,58,63,68,73,78,83,88,93,97},{42,47,52,57,62,67,72,77,82,87,92,99,100}),999)</f>
        <v>72</v>
      </c>
      <c r="Z4878" s="17">
        <f t="shared" si="536"/>
        <v>5.5555555555555554</v>
      </c>
      <c r="AA4878" s="17">
        <f t="shared" si="537"/>
        <v>5.5555555555555554</v>
      </c>
      <c r="AB4878" s="17">
        <f t="shared" si="538"/>
        <v>11.658097686375321</v>
      </c>
      <c r="AC4878" s="17" t="s">
        <v>17655</v>
      </c>
    </row>
    <row r="4879" spans="1:29" x14ac:dyDescent="0.25">
      <c r="A4879" t="s">
        <v>3339</v>
      </c>
      <c r="B4879" s="165" t="s">
        <v>16053</v>
      </c>
      <c r="C4879" t="s">
        <v>16054</v>
      </c>
      <c r="D4879" s="1">
        <v>45195</v>
      </c>
      <c r="E4879">
        <f t="shared" si="533"/>
        <v>18</v>
      </c>
      <c r="F4879" t="s">
        <v>6</v>
      </c>
      <c r="G4879">
        <v>490</v>
      </c>
      <c r="H4879">
        <f t="shared" si="532"/>
        <v>49</v>
      </c>
      <c r="I4879" t="s">
        <v>7</v>
      </c>
      <c r="J4879" t="s">
        <v>8</v>
      </c>
      <c r="K4879" t="s">
        <v>8</v>
      </c>
      <c r="L4879" t="s">
        <v>8</v>
      </c>
      <c r="M4879" t="s">
        <v>6</v>
      </c>
      <c r="N4879" t="str">
        <f t="shared" si="534"/>
        <v>M</v>
      </c>
      <c r="O4879" t="s">
        <v>16055</v>
      </c>
      <c r="P4879" t="s">
        <v>16056</v>
      </c>
      <c r="Q4879" t="s">
        <v>3820</v>
      </c>
      <c r="R4879">
        <v>2</v>
      </c>
      <c r="S4879">
        <f t="shared" si="535"/>
        <v>2021</v>
      </c>
      <c r="T4879" t="s">
        <v>12</v>
      </c>
      <c r="U4879">
        <v>1</v>
      </c>
      <c r="V4879" t="s">
        <v>3396</v>
      </c>
      <c r="W4879">
        <f>VLOOKUP(Q4879,'PBT Tag Rates'!$B$5:$E$44,4,FALSE)</f>
        <v>0.98140000000000005</v>
      </c>
      <c r="X4879">
        <v>1</v>
      </c>
      <c r="Y4879" s="14">
        <f>IFERROR(LOOKUP(H4879,{30,43,48,53,58,63,68,73,78,83,88,93,97},{42,47,52,57,62,67,72,77,82,87,92,99,100}),999)</f>
        <v>52</v>
      </c>
      <c r="Z4879" s="17">
        <f t="shared" si="536"/>
        <v>5.5555555555555554</v>
      </c>
      <c r="AA4879" s="17">
        <f t="shared" si="537"/>
        <v>5.5555555555555554</v>
      </c>
      <c r="AB4879" s="17">
        <f t="shared" si="538"/>
        <v>11.658097686375321</v>
      </c>
      <c r="AC4879" s="17" t="s">
        <v>17655</v>
      </c>
    </row>
    <row r="4880" spans="1:29" x14ac:dyDescent="0.25">
      <c r="A4880" t="s">
        <v>3339</v>
      </c>
      <c r="B4880" s="165" t="s">
        <v>16057</v>
      </c>
      <c r="C4880" t="s">
        <v>16058</v>
      </c>
      <c r="D4880" s="1">
        <v>45195</v>
      </c>
      <c r="E4880">
        <f t="shared" si="533"/>
        <v>18</v>
      </c>
      <c r="F4880" t="s">
        <v>6</v>
      </c>
      <c r="G4880">
        <v>810</v>
      </c>
      <c r="H4880">
        <f t="shared" si="532"/>
        <v>81</v>
      </c>
      <c r="I4880" t="s">
        <v>7</v>
      </c>
      <c r="J4880" t="s">
        <v>8</v>
      </c>
      <c r="K4880" t="s">
        <v>16059</v>
      </c>
      <c r="L4880" t="s">
        <v>8</v>
      </c>
      <c r="M4880" t="s">
        <v>6</v>
      </c>
      <c r="N4880" t="str">
        <f t="shared" si="534"/>
        <v>M</v>
      </c>
      <c r="O4880" t="s">
        <v>8846</v>
      </c>
      <c r="P4880" t="s">
        <v>13042</v>
      </c>
      <c r="Q4880" t="s">
        <v>221</v>
      </c>
      <c r="R4880">
        <v>4</v>
      </c>
      <c r="S4880">
        <f t="shared" si="535"/>
        <v>2019</v>
      </c>
      <c r="T4880" t="s">
        <v>12</v>
      </c>
      <c r="U4880">
        <v>1</v>
      </c>
      <c r="V4880" t="s">
        <v>3346</v>
      </c>
      <c r="W4880">
        <f>VLOOKUP(Q4880,'PBT Tag Rates'!$B$5:$E$44,4,FALSE)</f>
        <v>0.95971980899999998</v>
      </c>
      <c r="X4880">
        <v>1</v>
      </c>
      <c r="Y4880" s="14">
        <f>IFERROR(LOOKUP(H4880,{30,43,48,53,58,63,68,73,78,83,88,93,97},{42,47,52,57,62,67,72,77,82,87,92,99,100}),999)</f>
        <v>82</v>
      </c>
      <c r="Z4880" s="17">
        <f t="shared" si="536"/>
        <v>5.5555555555555554</v>
      </c>
      <c r="AA4880" s="17">
        <f t="shared" si="537"/>
        <v>5.5555555555555554</v>
      </c>
      <c r="AB4880" s="17">
        <f t="shared" si="538"/>
        <v>11.658097686375321</v>
      </c>
      <c r="AC4880" s="17" t="s">
        <v>17654</v>
      </c>
    </row>
    <row r="4881" spans="1:29" x14ac:dyDescent="0.25">
      <c r="A4881" t="s">
        <v>3339</v>
      </c>
      <c r="B4881" s="165" t="s">
        <v>16060</v>
      </c>
      <c r="C4881" t="s">
        <v>2805</v>
      </c>
      <c r="D4881" s="1">
        <v>45195</v>
      </c>
      <c r="E4881">
        <f t="shared" si="533"/>
        <v>18</v>
      </c>
      <c r="F4881" t="s">
        <v>6</v>
      </c>
      <c r="G4881">
        <v>990</v>
      </c>
      <c r="H4881">
        <f t="shared" si="532"/>
        <v>99</v>
      </c>
      <c r="I4881" t="s">
        <v>7</v>
      </c>
      <c r="J4881" t="s">
        <v>8</v>
      </c>
      <c r="K4881" t="s">
        <v>16061</v>
      </c>
      <c r="L4881" t="s">
        <v>49</v>
      </c>
      <c r="M4881" t="s">
        <v>759</v>
      </c>
      <c r="N4881" t="str">
        <f t="shared" si="534"/>
        <v>M</v>
      </c>
      <c r="O4881" t="s">
        <v>1943</v>
      </c>
      <c r="P4881" t="s">
        <v>1943</v>
      </c>
      <c r="Q4881" t="s">
        <v>1943</v>
      </c>
      <c r="R4881" t="s">
        <v>8</v>
      </c>
      <c r="S4881" t="str">
        <f t="shared" si="535"/>
        <v>U</v>
      </c>
      <c r="T4881" t="s">
        <v>8</v>
      </c>
      <c r="U4881" t="s">
        <v>8</v>
      </c>
      <c r="V4881" t="s">
        <v>1943</v>
      </c>
      <c r="W4881" t="e">
        <f>VLOOKUP(Q4881,'PBT Tag Rates'!$B$5:$E$44,4,FALSE)</f>
        <v>#N/A</v>
      </c>
      <c r="X4881">
        <v>1</v>
      </c>
      <c r="Y4881" s="14">
        <f>IFERROR(LOOKUP(H4881,{30,43,48,53,58,63,68,73,78,83,88,93,97},{42,47,52,57,62,67,72,77,82,87,92,99,100}),999)</f>
        <v>100</v>
      </c>
      <c r="Z4881" s="17">
        <f t="shared" si="536"/>
        <v>5.5555555555555554</v>
      </c>
      <c r="AA4881" s="17">
        <f t="shared" si="537"/>
        <v>5.5555555555555554</v>
      </c>
      <c r="AB4881" s="17">
        <f t="shared" si="538"/>
        <v>11.658097686375321</v>
      </c>
      <c r="AC4881" s="17" t="s">
        <v>17654</v>
      </c>
    </row>
    <row r="4882" spans="1:29" x14ac:dyDescent="0.25">
      <c r="A4882" t="s">
        <v>3339</v>
      </c>
      <c r="B4882" s="165" t="s">
        <v>16062</v>
      </c>
      <c r="C4882" t="s">
        <v>16063</v>
      </c>
      <c r="D4882" s="1">
        <v>45195</v>
      </c>
      <c r="E4882">
        <f t="shared" si="533"/>
        <v>18</v>
      </c>
      <c r="F4882" t="s">
        <v>14</v>
      </c>
      <c r="G4882">
        <v>850</v>
      </c>
      <c r="H4882">
        <f t="shared" si="532"/>
        <v>85</v>
      </c>
      <c r="I4882" t="s">
        <v>9</v>
      </c>
      <c r="J4882" t="s">
        <v>8</v>
      </c>
      <c r="K4882" t="s">
        <v>8</v>
      </c>
      <c r="L4882" t="s">
        <v>8</v>
      </c>
      <c r="M4882" t="s">
        <v>14</v>
      </c>
      <c r="N4882" t="str">
        <f t="shared" si="534"/>
        <v>F</v>
      </c>
      <c r="O4882" t="s">
        <v>16064</v>
      </c>
      <c r="P4882" t="s">
        <v>16065</v>
      </c>
      <c r="Q4882" t="s">
        <v>185</v>
      </c>
      <c r="R4882">
        <v>5</v>
      </c>
      <c r="S4882">
        <f t="shared" si="535"/>
        <v>2018</v>
      </c>
      <c r="T4882" t="s">
        <v>12</v>
      </c>
      <c r="U4882">
        <v>0.999999999999996</v>
      </c>
      <c r="V4882" t="s">
        <v>10019</v>
      </c>
      <c r="W4882">
        <f>VLOOKUP(Q4882,'PBT Tag Rates'!$B$5:$E$44,4,FALSE)</f>
        <v>0.95730000000000004</v>
      </c>
      <c r="X4882">
        <v>1</v>
      </c>
      <c r="Y4882" s="14">
        <f>IFERROR(LOOKUP(H4882,{30,43,48,53,58,63,68,73,78,83,88,93,97},{42,47,52,57,62,67,72,77,82,87,92,99,100}),999)</f>
        <v>87</v>
      </c>
      <c r="Z4882" s="17">
        <f t="shared" si="536"/>
        <v>5.5555555555555554</v>
      </c>
      <c r="AA4882" s="17">
        <f t="shared" si="537"/>
        <v>5.5555555555555554</v>
      </c>
      <c r="AB4882" s="17">
        <f t="shared" si="538"/>
        <v>11.658097686375321</v>
      </c>
      <c r="AC4882" s="17" t="s">
        <v>17655</v>
      </c>
    </row>
    <row r="4883" spans="1:29" x14ac:dyDescent="0.25">
      <c r="A4883" t="s">
        <v>3339</v>
      </c>
      <c r="B4883" s="165" t="s">
        <v>16066</v>
      </c>
      <c r="C4883" t="s">
        <v>16067</v>
      </c>
      <c r="D4883" s="1">
        <v>45195</v>
      </c>
      <c r="E4883">
        <f t="shared" si="533"/>
        <v>18</v>
      </c>
      <c r="F4883" t="s">
        <v>14</v>
      </c>
      <c r="G4883">
        <v>680</v>
      </c>
      <c r="H4883">
        <f t="shared" si="532"/>
        <v>68</v>
      </c>
      <c r="I4883" t="s">
        <v>9</v>
      </c>
      <c r="J4883">
        <v>1</v>
      </c>
      <c r="K4883" t="s">
        <v>8</v>
      </c>
      <c r="L4883" t="s">
        <v>8</v>
      </c>
      <c r="M4883" t="s">
        <v>14</v>
      </c>
      <c r="N4883" t="str">
        <f t="shared" si="534"/>
        <v>F</v>
      </c>
      <c r="O4883" t="s">
        <v>2538</v>
      </c>
      <c r="P4883" t="s">
        <v>2539</v>
      </c>
      <c r="Q4883" t="s">
        <v>221</v>
      </c>
      <c r="R4883">
        <v>4</v>
      </c>
      <c r="S4883">
        <f t="shared" si="535"/>
        <v>2019</v>
      </c>
      <c r="T4883" t="s">
        <v>12</v>
      </c>
      <c r="U4883">
        <v>1</v>
      </c>
      <c r="V4883" t="s">
        <v>3608</v>
      </c>
      <c r="W4883">
        <f>VLOOKUP(Q4883,'PBT Tag Rates'!$B$5:$E$44,4,FALSE)</f>
        <v>0.95971980899999998</v>
      </c>
      <c r="X4883">
        <v>1</v>
      </c>
      <c r="Y4883" s="14">
        <f>IFERROR(LOOKUP(H4883,{30,43,48,53,58,63,68,73,78,83,88,93,97},{42,47,52,57,62,67,72,77,82,87,92,99,100}),999)</f>
        <v>72</v>
      </c>
      <c r="Z4883" s="17">
        <f t="shared" si="536"/>
        <v>5.5555555555555554</v>
      </c>
      <c r="AA4883" s="17">
        <f t="shared" si="537"/>
        <v>5.5555555555555554</v>
      </c>
      <c r="AB4883" s="17">
        <f t="shared" si="538"/>
        <v>11.658097686375321</v>
      </c>
      <c r="AC4883" s="17" t="s">
        <v>17654</v>
      </c>
    </row>
    <row r="4884" spans="1:29" x14ac:dyDescent="0.25">
      <c r="A4884" t="s">
        <v>3339</v>
      </c>
      <c r="B4884" s="165" t="s">
        <v>16068</v>
      </c>
      <c r="C4884" t="s">
        <v>16069</v>
      </c>
      <c r="D4884" s="1">
        <v>45196</v>
      </c>
      <c r="E4884">
        <f t="shared" si="533"/>
        <v>18</v>
      </c>
      <c r="F4884" t="s">
        <v>14</v>
      </c>
      <c r="G4884">
        <v>800</v>
      </c>
      <c r="H4884">
        <f t="shared" si="532"/>
        <v>80</v>
      </c>
      <c r="I4884" t="s">
        <v>9</v>
      </c>
      <c r="J4884">
        <v>1</v>
      </c>
      <c r="K4884" t="s">
        <v>8</v>
      </c>
      <c r="L4884" t="s">
        <v>8</v>
      </c>
      <c r="M4884" t="s">
        <v>14</v>
      </c>
      <c r="N4884" t="str">
        <f t="shared" si="534"/>
        <v>F</v>
      </c>
      <c r="O4884" t="s">
        <v>16070</v>
      </c>
      <c r="P4884" t="s">
        <v>16071</v>
      </c>
      <c r="Q4884" t="s">
        <v>1575</v>
      </c>
      <c r="R4884">
        <v>4</v>
      </c>
      <c r="S4884">
        <f t="shared" si="535"/>
        <v>2019</v>
      </c>
      <c r="T4884" t="s">
        <v>12</v>
      </c>
      <c r="U4884">
        <v>1</v>
      </c>
      <c r="V4884" t="s">
        <v>9534</v>
      </c>
      <c r="W4884">
        <f>VLOOKUP(Q4884,'PBT Tag Rates'!$B$5:$E$44,4,FALSE)</f>
        <v>0.96016800000000002</v>
      </c>
      <c r="X4884">
        <v>1</v>
      </c>
      <c r="Y4884" s="14">
        <f>IFERROR(LOOKUP(H4884,{30,43,48,53,58,63,68,73,78,83,88,93,97},{42,47,52,57,62,67,72,77,82,87,92,99,100}),999)</f>
        <v>82</v>
      </c>
      <c r="Z4884" s="17">
        <f t="shared" si="536"/>
        <v>5.5555555555555554</v>
      </c>
      <c r="AA4884" s="17">
        <f t="shared" si="537"/>
        <v>5.5555555555555554</v>
      </c>
      <c r="AB4884" s="17">
        <f t="shared" si="538"/>
        <v>11.658097686375321</v>
      </c>
      <c r="AC4884" s="17" t="s">
        <v>17655</v>
      </c>
    </row>
    <row r="4885" spans="1:29" x14ac:dyDescent="0.25">
      <c r="A4885" t="s">
        <v>3339</v>
      </c>
      <c r="B4885" s="165" t="s">
        <v>16072</v>
      </c>
      <c r="C4885" t="s">
        <v>16073</v>
      </c>
      <c r="D4885" s="1">
        <v>45196</v>
      </c>
      <c r="E4885">
        <f t="shared" si="533"/>
        <v>18</v>
      </c>
      <c r="F4885" t="s">
        <v>14</v>
      </c>
      <c r="G4885">
        <v>630</v>
      </c>
      <c r="H4885">
        <f t="shared" si="532"/>
        <v>63</v>
      </c>
      <c r="I4885" t="s">
        <v>7</v>
      </c>
      <c r="J4885" t="s">
        <v>8</v>
      </c>
      <c r="K4885" t="s">
        <v>8</v>
      </c>
      <c r="L4885" t="s">
        <v>8</v>
      </c>
      <c r="M4885" t="s">
        <v>14</v>
      </c>
      <c r="N4885" t="str">
        <f t="shared" si="534"/>
        <v>F</v>
      </c>
      <c r="O4885" t="s">
        <v>8</v>
      </c>
      <c r="P4885" t="s">
        <v>8</v>
      </c>
      <c r="Q4885" t="s">
        <v>11</v>
      </c>
      <c r="R4885" t="s">
        <v>8</v>
      </c>
      <c r="S4885" t="str">
        <f t="shared" si="535"/>
        <v>U</v>
      </c>
      <c r="T4885" t="s">
        <v>12</v>
      </c>
      <c r="U4885">
        <v>1</v>
      </c>
      <c r="V4885" t="s">
        <v>11</v>
      </c>
      <c r="W4885" t="e">
        <f>VLOOKUP(Q4885,'PBT Tag Rates'!$B$5:$E$44,4,FALSE)</f>
        <v>#N/A</v>
      </c>
      <c r="X4885">
        <v>1</v>
      </c>
      <c r="Y4885" s="14">
        <f>IFERROR(LOOKUP(H4885,{30,43,48,53,58,63,68,73,78,83,88,93,97},{42,47,52,57,62,67,72,77,82,87,92,99,100}),999)</f>
        <v>67</v>
      </c>
      <c r="Z4885" s="17">
        <f t="shared" si="536"/>
        <v>5.5555555555555554</v>
      </c>
      <c r="AA4885" s="17">
        <f t="shared" si="537"/>
        <v>5.5555555555555554</v>
      </c>
      <c r="AB4885" s="17">
        <f t="shared" si="538"/>
        <v>11.658097686375321</v>
      </c>
      <c r="AC4885" s="17" t="s">
        <v>17654</v>
      </c>
    </row>
    <row r="4886" spans="1:29" x14ac:dyDescent="0.25">
      <c r="A4886" t="s">
        <v>3339</v>
      </c>
      <c r="B4886" s="165" t="s">
        <v>16074</v>
      </c>
      <c r="C4886" t="s">
        <v>16075</v>
      </c>
      <c r="D4886" s="1">
        <v>45196</v>
      </c>
      <c r="E4886">
        <f t="shared" si="533"/>
        <v>18</v>
      </c>
      <c r="F4886" t="s">
        <v>6</v>
      </c>
      <c r="G4886">
        <v>590</v>
      </c>
      <c r="H4886">
        <f t="shared" ref="H4886:H4949" si="539">G4886/10</f>
        <v>59</v>
      </c>
      <c r="I4886" t="s">
        <v>7</v>
      </c>
      <c r="J4886" t="s">
        <v>8</v>
      </c>
      <c r="K4886" t="s">
        <v>8</v>
      </c>
      <c r="L4886" t="s">
        <v>8</v>
      </c>
      <c r="M4886" t="s">
        <v>6</v>
      </c>
      <c r="N4886" t="str">
        <f t="shared" si="534"/>
        <v>M</v>
      </c>
      <c r="O4886" t="s">
        <v>16076</v>
      </c>
      <c r="P4886" t="s">
        <v>16077</v>
      </c>
      <c r="Q4886" t="s">
        <v>918</v>
      </c>
      <c r="R4886">
        <v>3</v>
      </c>
      <c r="S4886">
        <f t="shared" si="535"/>
        <v>2020</v>
      </c>
      <c r="T4886" t="s">
        <v>12</v>
      </c>
      <c r="U4886">
        <v>1</v>
      </c>
      <c r="V4886" t="s">
        <v>3346</v>
      </c>
      <c r="W4886">
        <f>VLOOKUP(Q4886,'PBT Tag Rates'!$B$5:$E$44,4,FALSE)</f>
        <v>0.98961045999999997</v>
      </c>
      <c r="X4886">
        <v>1</v>
      </c>
      <c r="Y4886" s="14">
        <f>IFERROR(LOOKUP(H4886,{30,43,48,53,58,63,68,73,78,83,88,93,97},{42,47,52,57,62,67,72,77,82,87,92,99,100}),999)</f>
        <v>62</v>
      </c>
      <c r="Z4886" s="17">
        <f t="shared" si="536"/>
        <v>5.5555555555555554</v>
      </c>
      <c r="AA4886" s="17">
        <f t="shared" si="537"/>
        <v>5.5555555555555554</v>
      </c>
      <c r="AB4886" s="17">
        <f t="shared" si="538"/>
        <v>11.658097686375321</v>
      </c>
      <c r="AC4886" s="17" t="s">
        <v>17654</v>
      </c>
    </row>
    <row r="4887" spans="1:29" x14ac:dyDescent="0.25">
      <c r="A4887" t="s">
        <v>3339</v>
      </c>
      <c r="B4887" s="165" t="s">
        <v>16078</v>
      </c>
      <c r="C4887" t="s">
        <v>16079</v>
      </c>
      <c r="D4887" s="1">
        <v>45196</v>
      </c>
      <c r="E4887">
        <f t="shared" ref="E4887:E4950" si="540">IF(D4887&lt;=$D$3,70,18)</f>
        <v>18</v>
      </c>
      <c r="F4887" t="s">
        <v>14</v>
      </c>
      <c r="G4887">
        <v>700</v>
      </c>
      <c r="H4887">
        <f t="shared" si="539"/>
        <v>70</v>
      </c>
      <c r="I4887" t="s">
        <v>7</v>
      </c>
      <c r="J4887" t="s">
        <v>8</v>
      </c>
      <c r="K4887" t="s">
        <v>8</v>
      </c>
      <c r="L4887" t="s">
        <v>8</v>
      </c>
      <c r="M4887" t="s">
        <v>14</v>
      </c>
      <c r="N4887" t="str">
        <f t="shared" ref="N4887:N4950" si="541">IF(M4887="U",F4887,M4887)</f>
        <v>F</v>
      </c>
      <c r="O4887" t="s">
        <v>8</v>
      </c>
      <c r="P4887" t="s">
        <v>8</v>
      </c>
      <c r="Q4887" t="s">
        <v>11</v>
      </c>
      <c r="R4887" t="s">
        <v>8</v>
      </c>
      <c r="S4887" t="str">
        <f t="shared" ref="S4887:S4950" si="542">IFERROR($S$3-R4887,"U")</f>
        <v>U</v>
      </c>
      <c r="T4887" t="s">
        <v>12</v>
      </c>
      <c r="U4887">
        <v>1</v>
      </c>
      <c r="V4887" t="s">
        <v>11</v>
      </c>
      <c r="W4887" t="e">
        <f>VLOOKUP(Q4887,'PBT Tag Rates'!$B$5:$E$44,4,FALSE)</f>
        <v>#N/A</v>
      </c>
      <c r="X4887">
        <v>1</v>
      </c>
      <c r="Y4887" s="14">
        <f>IFERROR(LOOKUP(H4887,{30,43,48,53,58,63,68,73,78,83,88,93,97},{42,47,52,57,62,67,72,77,82,87,92,99,100}),999)</f>
        <v>72</v>
      </c>
      <c r="Z4887" s="17">
        <f t="shared" ref="Z4887:Z4950" si="543">IF(D4887&lt;$D$3,X4887/$Z$3,X4887/$Z$4)</f>
        <v>5.5555555555555554</v>
      </c>
      <c r="AA4887" s="17">
        <f t="shared" si="537"/>
        <v>5.5555555555555554</v>
      </c>
      <c r="AB4887" s="17">
        <f t="shared" si="538"/>
        <v>11.658097686375321</v>
      </c>
      <c r="AC4887" s="17" t="s">
        <v>17654</v>
      </c>
    </row>
    <row r="4888" spans="1:29" x14ac:dyDescent="0.25">
      <c r="A4888" t="s">
        <v>3339</v>
      </c>
      <c r="B4888" s="165" t="s">
        <v>16080</v>
      </c>
      <c r="C4888" t="s">
        <v>16081</v>
      </c>
      <c r="D4888" s="1">
        <v>45196</v>
      </c>
      <c r="E4888">
        <f t="shared" si="540"/>
        <v>18</v>
      </c>
      <c r="F4888" t="s">
        <v>14</v>
      </c>
      <c r="G4888">
        <v>760</v>
      </c>
      <c r="H4888">
        <f t="shared" si="539"/>
        <v>76</v>
      </c>
      <c r="I4888" t="s">
        <v>7</v>
      </c>
      <c r="J4888" t="s">
        <v>8</v>
      </c>
      <c r="K4888" t="s">
        <v>8</v>
      </c>
      <c r="L4888" t="s">
        <v>8</v>
      </c>
      <c r="M4888" t="s">
        <v>14</v>
      </c>
      <c r="N4888" t="str">
        <f t="shared" si="541"/>
        <v>F</v>
      </c>
      <c r="O4888" t="s">
        <v>8</v>
      </c>
      <c r="P4888" t="s">
        <v>8</v>
      </c>
      <c r="Q4888" t="s">
        <v>11</v>
      </c>
      <c r="R4888" t="s">
        <v>8</v>
      </c>
      <c r="S4888" t="str">
        <f t="shared" si="542"/>
        <v>U</v>
      </c>
      <c r="T4888" t="s">
        <v>12</v>
      </c>
      <c r="U4888">
        <v>0.999999999999995</v>
      </c>
      <c r="V4888" t="s">
        <v>11</v>
      </c>
      <c r="W4888" t="e">
        <f>VLOOKUP(Q4888,'PBT Tag Rates'!$B$5:$E$44,4,FALSE)</f>
        <v>#N/A</v>
      </c>
      <c r="X4888">
        <v>1</v>
      </c>
      <c r="Y4888" s="14">
        <f>IFERROR(LOOKUP(H4888,{30,43,48,53,58,63,68,73,78,83,88,93,97},{42,47,52,57,62,67,72,77,82,87,92,99,100}),999)</f>
        <v>77</v>
      </c>
      <c r="Z4888" s="17">
        <f t="shared" si="543"/>
        <v>5.5555555555555554</v>
      </c>
      <c r="AA4888" s="17">
        <f t="shared" si="537"/>
        <v>5.5555555555555554</v>
      </c>
      <c r="AB4888" s="17">
        <f t="shared" si="538"/>
        <v>11.658097686375321</v>
      </c>
      <c r="AC4888" s="17" t="s">
        <v>17654</v>
      </c>
    </row>
    <row r="4889" spans="1:29" x14ac:dyDescent="0.25">
      <c r="A4889" t="s">
        <v>3339</v>
      </c>
      <c r="B4889" s="165" t="s">
        <v>16082</v>
      </c>
      <c r="C4889" t="s">
        <v>16083</v>
      </c>
      <c r="D4889" s="1">
        <v>45196</v>
      </c>
      <c r="E4889">
        <f t="shared" si="540"/>
        <v>18</v>
      </c>
      <c r="F4889" t="s">
        <v>14</v>
      </c>
      <c r="G4889">
        <v>690</v>
      </c>
      <c r="H4889">
        <f t="shared" si="539"/>
        <v>69</v>
      </c>
      <c r="I4889" t="s">
        <v>7</v>
      </c>
      <c r="J4889" t="s">
        <v>8</v>
      </c>
      <c r="K4889" t="s">
        <v>16084</v>
      </c>
      <c r="L4889" t="s">
        <v>8</v>
      </c>
      <c r="M4889" t="s">
        <v>14</v>
      </c>
      <c r="N4889" t="str">
        <f t="shared" si="541"/>
        <v>F</v>
      </c>
      <c r="O4889" t="s">
        <v>2755</v>
      </c>
      <c r="P4889" t="s">
        <v>6664</v>
      </c>
      <c r="Q4889" t="s">
        <v>221</v>
      </c>
      <c r="R4889">
        <v>4</v>
      </c>
      <c r="S4889">
        <f t="shared" si="542"/>
        <v>2019</v>
      </c>
      <c r="T4889" t="s">
        <v>12</v>
      </c>
      <c r="U4889">
        <v>1</v>
      </c>
      <c r="V4889" t="s">
        <v>3396</v>
      </c>
      <c r="W4889">
        <f>VLOOKUP(Q4889,'PBT Tag Rates'!$B$5:$E$44,4,FALSE)</f>
        <v>0.95971980899999998</v>
      </c>
      <c r="X4889">
        <v>1</v>
      </c>
      <c r="Y4889" s="14">
        <f>IFERROR(LOOKUP(H4889,{30,43,48,53,58,63,68,73,78,83,88,93,97},{42,47,52,57,62,67,72,77,82,87,92,99,100}),999)</f>
        <v>72</v>
      </c>
      <c r="Z4889" s="17">
        <f t="shared" si="543"/>
        <v>5.5555555555555554</v>
      </c>
      <c r="AA4889" s="17">
        <f t="shared" si="537"/>
        <v>5.5555555555555554</v>
      </c>
      <c r="AB4889" s="17">
        <f t="shared" si="538"/>
        <v>11.658097686375321</v>
      </c>
      <c r="AC4889" s="17" t="s">
        <v>17655</v>
      </c>
    </row>
    <row r="4890" spans="1:29" x14ac:dyDescent="0.25">
      <c r="A4890" t="s">
        <v>3339</v>
      </c>
      <c r="B4890" s="165" t="s">
        <v>16085</v>
      </c>
      <c r="C4890" t="s">
        <v>16086</v>
      </c>
      <c r="D4890" s="1">
        <v>45196</v>
      </c>
      <c r="E4890">
        <f t="shared" si="540"/>
        <v>18</v>
      </c>
      <c r="F4890" t="s">
        <v>14</v>
      </c>
      <c r="G4890">
        <v>600</v>
      </c>
      <c r="H4890">
        <f t="shared" si="539"/>
        <v>60</v>
      </c>
      <c r="I4890" t="s">
        <v>9</v>
      </c>
      <c r="J4890">
        <v>1</v>
      </c>
      <c r="K4890" t="s">
        <v>8</v>
      </c>
      <c r="L4890" t="s">
        <v>8</v>
      </c>
      <c r="M4890" t="s">
        <v>14</v>
      </c>
      <c r="N4890" t="str">
        <f t="shared" si="541"/>
        <v>F</v>
      </c>
      <c r="O4890" t="s">
        <v>677</v>
      </c>
      <c r="P4890" t="s">
        <v>678</v>
      </c>
      <c r="Q4890" t="s">
        <v>221</v>
      </c>
      <c r="R4890">
        <v>4</v>
      </c>
      <c r="S4890">
        <f t="shared" si="542"/>
        <v>2019</v>
      </c>
      <c r="T4890" t="s">
        <v>12</v>
      </c>
      <c r="U4890">
        <v>0.999999999999999</v>
      </c>
      <c r="V4890" t="s">
        <v>3951</v>
      </c>
      <c r="W4890">
        <f>VLOOKUP(Q4890,'PBT Tag Rates'!$B$5:$E$44,4,FALSE)</f>
        <v>0.95971980899999998</v>
      </c>
      <c r="X4890">
        <v>1</v>
      </c>
      <c r="Y4890" s="14">
        <f>IFERROR(LOOKUP(H4890,{30,43,48,53,58,63,68,73,78,83,88,93,97},{42,47,52,57,62,67,72,77,82,87,92,99,100}),999)</f>
        <v>62</v>
      </c>
      <c r="Z4890" s="17">
        <f t="shared" si="543"/>
        <v>5.5555555555555554</v>
      </c>
      <c r="AA4890" s="17">
        <f t="shared" si="537"/>
        <v>5.5555555555555554</v>
      </c>
      <c r="AB4890" s="17">
        <f t="shared" si="538"/>
        <v>11.658097686375321</v>
      </c>
      <c r="AC4890" s="17" t="s">
        <v>17655</v>
      </c>
    </row>
    <row r="4891" spans="1:29" x14ac:dyDescent="0.25">
      <c r="A4891" t="s">
        <v>3339</v>
      </c>
      <c r="B4891" s="165" t="s">
        <v>16087</v>
      </c>
      <c r="C4891" t="s">
        <v>16088</v>
      </c>
      <c r="D4891" s="1">
        <v>45196</v>
      </c>
      <c r="E4891">
        <f t="shared" si="540"/>
        <v>18</v>
      </c>
      <c r="F4891" t="s">
        <v>14</v>
      </c>
      <c r="G4891">
        <v>720</v>
      </c>
      <c r="H4891">
        <f t="shared" si="539"/>
        <v>72</v>
      </c>
      <c r="I4891" t="s">
        <v>9</v>
      </c>
      <c r="J4891">
        <v>1</v>
      </c>
      <c r="K4891" t="s">
        <v>8</v>
      </c>
      <c r="L4891" t="s">
        <v>8</v>
      </c>
      <c r="M4891" t="s">
        <v>14</v>
      </c>
      <c r="N4891" t="str">
        <f t="shared" si="541"/>
        <v>F</v>
      </c>
      <c r="O4891" t="s">
        <v>1530</v>
      </c>
      <c r="P4891" t="s">
        <v>1531</v>
      </c>
      <c r="Q4891" t="s">
        <v>221</v>
      </c>
      <c r="R4891">
        <v>4</v>
      </c>
      <c r="S4891">
        <f t="shared" si="542"/>
        <v>2019</v>
      </c>
      <c r="T4891" t="s">
        <v>12</v>
      </c>
      <c r="U4891">
        <v>1.00000000000001</v>
      </c>
      <c r="V4891" t="s">
        <v>3168</v>
      </c>
      <c r="W4891">
        <f>VLOOKUP(Q4891,'PBT Tag Rates'!$B$5:$E$44,4,FALSE)</f>
        <v>0.95971980899999998</v>
      </c>
      <c r="X4891">
        <v>1</v>
      </c>
      <c r="Y4891" s="14">
        <f>IFERROR(LOOKUP(H4891,{30,43,48,53,58,63,68,73,78,83,88,93,97},{42,47,52,57,62,67,72,77,82,87,92,99,100}),999)</f>
        <v>72</v>
      </c>
      <c r="Z4891" s="17">
        <f t="shared" si="543"/>
        <v>5.5555555555555554</v>
      </c>
      <c r="AA4891" s="17">
        <f t="shared" si="537"/>
        <v>5.5555555555555554</v>
      </c>
      <c r="AB4891" s="17">
        <f t="shared" si="538"/>
        <v>11.658097686375321</v>
      </c>
      <c r="AC4891" s="17" t="s">
        <v>17654</v>
      </c>
    </row>
    <row r="4892" spans="1:29" x14ac:dyDescent="0.25">
      <c r="A4892" t="s">
        <v>3339</v>
      </c>
      <c r="B4892" s="165" t="s">
        <v>16089</v>
      </c>
      <c r="C4892" t="s">
        <v>16090</v>
      </c>
      <c r="D4892" s="1">
        <v>45196</v>
      </c>
      <c r="E4892">
        <f t="shared" si="540"/>
        <v>18</v>
      </c>
      <c r="F4892" t="s">
        <v>14</v>
      </c>
      <c r="G4892">
        <v>670</v>
      </c>
      <c r="H4892">
        <f t="shared" si="539"/>
        <v>67</v>
      </c>
      <c r="I4892" t="s">
        <v>9</v>
      </c>
      <c r="J4892">
        <v>1</v>
      </c>
      <c r="K4892" t="s">
        <v>8</v>
      </c>
      <c r="L4892" t="s">
        <v>8</v>
      </c>
      <c r="M4892" t="s">
        <v>14</v>
      </c>
      <c r="N4892" t="str">
        <f t="shared" si="541"/>
        <v>F</v>
      </c>
      <c r="O4892" t="s">
        <v>14602</v>
      </c>
      <c r="P4892" t="s">
        <v>16091</v>
      </c>
      <c r="Q4892" t="s">
        <v>1575</v>
      </c>
      <c r="R4892">
        <v>4</v>
      </c>
      <c r="S4892">
        <f t="shared" si="542"/>
        <v>2019</v>
      </c>
      <c r="T4892" t="s">
        <v>12</v>
      </c>
      <c r="U4892">
        <v>1</v>
      </c>
      <c r="V4892" t="s">
        <v>9534</v>
      </c>
      <c r="W4892">
        <f>VLOOKUP(Q4892,'PBT Tag Rates'!$B$5:$E$44,4,FALSE)</f>
        <v>0.96016800000000002</v>
      </c>
      <c r="X4892">
        <v>1</v>
      </c>
      <c r="Y4892" s="14">
        <f>IFERROR(LOOKUP(H4892,{30,43,48,53,58,63,68,73,78,83,88,93,97},{42,47,52,57,62,67,72,77,82,87,92,99,100}),999)</f>
        <v>67</v>
      </c>
      <c r="Z4892" s="17">
        <f t="shared" si="543"/>
        <v>5.5555555555555554</v>
      </c>
      <c r="AA4892" s="17">
        <f t="shared" si="537"/>
        <v>5.5555555555555554</v>
      </c>
      <c r="AB4892" s="17">
        <f t="shared" si="538"/>
        <v>11.658097686375321</v>
      </c>
      <c r="AC4892" s="17" t="s">
        <v>17655</v>
      </c>
    </row>
    <row r="4893" spans="1:29" x14ac:dyDescent="0.25">
      <c r="A4893" t="s">
        <v>3339</v>
      </c>
      <c r="B4893" s="165" t="s">
        <v>16092</v>
      </c>
      <c r="C4893" t="s">
        <v>16093</v>
      </c>
      <c r="D4893" s="1">
        <v>45196</v>
      </c>
      <c r="E4893">
        <f t="shared" si="540"/>
        <v>18</v>
      </c>
      <c r="F4893" t="s">
        <v>14</v>
      </c>
      <c r="G4893">
        <v>670</v>
      </c>
      <c r="H4893">
        <f t="shared" si="539"/>
        <v>67</v>
      </c>
      <c r="I4893" t="s">
        <v>9</v>
      </c>
      <c r="J4893">
        <v>1</v>
      </c>
      <c r="K4893" t="s">
        <v>8</v>
      </c>
      <c r="L4893" t="s">
        <v>8</v>
      </c>
      <c r="M4893" t="s">
        <v>14</v>
      </c>
      <c r="N4893" t="str">
        <f t="shared" si="541"/>
        <v>F</v>
      </c>
      <c r="O4893" t="s">
        <v>2148</v>
      </c>
      <c r="P4893" t="s">
        <v>2619</v>
      </c>
      <c r="Q4893" t="s">
        <v>221</v>
      </c>
      <c r="R4893">
        <v>4</v>
      </c>
      <c r="S4893">
        <f t="shared" si="542"/>
        <v>2019</v>
      </c>
      <c r="T4893" t="s">
        <v>12</v>
      </c>
      <c r="U4893">
        <v>1</v>
      </c>
      <c r="V4893" t="s">
        <v>3876</v>
      </c>
      <c r="W4893">
        <f>VLOOKUP(Q4893,'PBT Tag Rates'!$B$5:$E$44,4,FALSE)</f>
        <v>0.95971980899999998</v>
      </c>
      <c r="X4893">
        <v>1</v>
      </c>
      <c r="Y4893" s="14">
        <f>IFERROR(LOOKUP(H4893,{30,43,48,53,58,63,68,73,78,83,88,93,97},{42,47,52,57,62,67,72,77,82,87,92,99,100}),999)</f>
        <v>67</v>
      </c>
      <c r="Z4893" s="17">
        <f t="shared" si="543"/>
        <v>5.5555555555555554</v>
      </c>
      <c r="AA4893" s="17">
        <f t="shared" si="537"/>
        <v>5.5555555555555554</v>
      </c>
      <c r="AB4893" s="17">
        <f t="shared" si="538"/>
        <v>11.658097686375321</v>
      </c>
      <c r="AC4893" s="17" t="s">
        <v>17654</v>
      </c>
    </row>
    <row r="4894" spans="1:29" x14ac:dyDescent="0.25">
      <c r="A4894" t="s">
        <v>3339</v>
      </c>
      <c r="B4894" s="165" t="s">
        <v>16094</v>
      </c>
      <c r="C4894" t="s">
        <v>16095</v>
      </c>
      <c r="D4894" s="1">
        <v>45196</v>
      </c>
      <c r="E4894">
        <f t="shared" si="540"/>
        <v>18</v>
      </c>
      <c r="F4894" t="s">
        <v>6</v>
      </c>
      <c r="G4894">
        <v>660</v>
      </c>
      <c r="H4894">
        <f t="shared" si="539"/>
        <v>66</v>
      </c>
      <c r="I4894" t="s">
        <v>9</v>
      </c>
      <c r="J4894" t="s">
        <v>8</v>
      </c>
      <c r="K4894" t="s">
        <v>8</v>
      </c>
      <c r="L4894" t="s">
        <v>8</v>
      </c>
      <c r="M4894" t="s">
        <v>6</v>
      </c>
      <c r="N4894" t="str">
        <f t="shared" si="541"/>
        <v>M</v>
      </c>
      <c r="O4894" t="s">
        <v>16096</v>
      </c>
      <c r="P4894" t="s">
        <v>16097</v>
      </c>
      <c r="Q4894" t="s">
        <v>1575</v>
      </c>
      <c r="R4894">
        <v>4</v>
      </c>
      <c r="S4894">
        <f t="shared" si="542"/>
        <v>2019</v>
      </c>
      <c r="T4894" t="s">
        <v>12</v>
      </c>
      <c r="U4894">
        <v>0.999999999999998</v>
      </c>
      <c r="V4894" t="s">
        <v>9534</v>
      </c>
      <c r="W4894">
        <f>VLOOKUP(Q4894,'PBT Tag Rates'!$B$5:$E$44,4,FALSE)</f>
        <v>0.96016800000000002</v>
      </c>
      <c r="X4894">
        <v>1</v>
      </c>
      <c r="Y4894" s="14">
        <f>IFERROR(LOOKUP(H4894,{30,43,48,53,58,63,68,73,78,83,88,93,97},{42,47,52,57,62,67,72,77,82,87,92,99,100}),999)</f>
        <v>67</v>
      </c>
      <c r="Z4894" s="17">
        <f t="shared" si="543"/>
        <v>5.5555555555555554</v>
      </c>
      <c r="AA4894" s="17">
        <f t="shared" si="537"/>
        <v>5.5555555555555554</v>
      </c>
      <c r="AB4894" s="17">
        <f t="shared" si="538"/>
        <v>11.658097686375321</v>
      </c>
      <c r="AC4894" s="17" t="s">
        <v>17655</v>
      </c>
    </row>
    <row r="4895" spans="1:29" x14ac:dyDescent="0.25">
      <c r="A4895" t="s">
        <v>3339</v>
      </c>
      <c r="B4895" s="165" t="s">
        <v>16098</v>
      </c>
      <c r="C4895" t="s">
        <v>16099</v>
      </c>
      <c r="D4895" s="1">
        <v>45196</v>
      </c>
      <c r="E4895">
        <f t="shared" si="540"/>
        <v>18</v>
      </c>
      <c r="F4895" t="s">
        <v>14</v>
      </c>
      <c r="G4895">
        <v>700</v>
      </c>
      <c r="H4895">
        <f t="shared" si="539"/>
        <v>70</v>
      </c>
      <c r="I4895" t="s">
        <v>9</v>
      </c>
      <c r="J4895">
        <v>1</v>
      </c>
      <c r="K4895" t="s">
        <v>8</v>
      </c>
      <c r="L4895" t="s">
        <v>8</v>
      </c>
      <c r="M4895" t="s">
        <v>14</v>
      </c>
      <c r="N4895" t="str">
        <f t="shared" si="541"/>
        <v>F</v>
      </c>
      <c r="O4895" t="s">
        <v>2562</v>
      </c>
      <c r="P4895" t="s">
        <v>2563</v>
      </c>
      <c r="Q4895" t="s">
        <v>221</v>
      </c>
      <c r="R4895">
        <v>4</v>
      </c>
      <c r="S4895">
        <f t="shared" si="542"/>
        <v>2019</v>
      </c>
      <c r="T4895" t="s">
        <v>12</v>
      </c>
      <c r="U4895">
        <v>0.999999999999997</v>
      </c>
      <c r="V4895" t="s">
        <v>3396</v>
      </c>
      <c r="W4895">
        <f>VLOOKUP(Q4895,'PBT Tag Rates'!$B$5:$E$44,4,FALSE)</f>
        <v>0.95971980899999998</v>
      </c>
      <c r="X4895">
        <v>1</v>
      </c>
      <c r="Y4895" s="14">
        <f>IFERROR(LOOKUP(H4895,{30,43,48,53,58,63,68,73,78,83,88,93,97},{42,47,52,57,62,67,72,77,82,87,92,99,100}),999)</f>
        <v>72</v>
      </c>
      <c r="Z4895" s="17">
        <f t="shared" si="543"/>
        <v>5.5555555555555554</v>
      </c>
      <c r="AA4895" s="17">
        <f t="shared" si="537"/>
        <v>5.5555555555555554</v>
      </c>
      <c r="AB4895" s="17">
        <f t="shared" si="538"/>
        <v>11.658097686375321</v>
      </c>
      <c r="AC4895" s="17" t="s">
        <v>17655</v>
      </c>
    </row>
    <row r="4896" spans="1:29" x14ac:dyDescent="0.25">
      <c r="A4896" t="s">
        <v>3339</v>
      </c>
      <c r="B4896" s="165" t="s">
        <v>16100</v>
      </c>
      <c r="C4896" t="s">
        <v>16101</v>
      </c>
      <c r="D4896" s="1">
        <v>45196</v>
      </c>
      <c r="E4896">
        <f t="shared" si="540"/>
        <v>18</v>
      </c>
      <c r="F4896" t="s">
        <v>6</v>
      </c>
      <c r="G4896">
        <v>630</v>
      </c>
      <c r="H4896">
        <f t="shared" si="539"/>
        <v>63</v>
      </c>
      <c r="I4896" t="s">
        <v>9</v>
      </c>
      <c r="J4896">
        <v>1</v>
      </c>
      <c r="K4896" t="s">
        <v>8</v>
      </c>
      <c r="L4896" t="s">
        <v>8</v>
      </c>
      <c r="M4896" t="s">
        <v>6</v>
      </c>
      <c r="N4896" t="str">
        <f t="shared" si="541"/>
        <v>M</v>
      </c>
      <c r="O4896" t="s">
        <v>8</v>
      </c>
      <c r="P4896" t="s">
        <v>8</v>
      </c>
      <c r="Q4896" t="s">
        <v>11</v>
      </c>
      <c r="R4896" t="s">
        <v>8</v>
      </c>
      <c r="S4896" t="str">
        <f t="shared" si="542"/>
        <v>U</v>
      </c>
      <c r="T4896" t="s">
        <v>12</v>
      </c>
      <c r="U4896">
        <v>0.999999999999998</v>
      </c>
      <c r="V4896" t="s">
        <v>3100</v>
      </c>
      <c r="W4896" t="e">
        <f>VLOOKUP(Q4896,'PBT Tag Rates'!$B$5:$E$44,4,FALSE)</f>
        <v>#N/A</v>
      </c>
      <c r="X4896">
        <v>1</v>
      </c>
      <c r="Y4896" s="14">
        <f>IFERROR(LOOKUP(H4896,{30,43,48,53,58,63,68,73,78,83,88,93,97},{42,47,52,57,62,67,72,77,82,87,92,99,100}),999)</f>
        <v>67</v>
      </c>
      <c r="Z4896" s="17">
        <f t="shared" si="543"/>
        <v>5.5555555555555554</v>
      </c>
      <c r="AA4896" s="17">
        <f t="shared" si="537"/>
        <v>5.5555555555555554</v>
      </c>
      <c r="AB4896" s="17">
        <f t="shared" si="538"/>
        <v>11.658097686375321</v>
      </c>
      <c r="AC4896" s="17" t="s">
        <v>17654</v>
      </c>
    </row>
    <row r="4897" spans="1:29" x14ac:dyDescent="0.25">
      <c r="A4897" t="s">
        <v>3339</v>
      </c>
      <c r="B4897" s="165" t="s">
        <v>16102</v>
      </c>
      <c r="C4897" t="s">
        <v>16103</v>
      </c>
      <c r="D4897" s="1">
        <v>45196</v>
      </c>
      <c r="E4897">
        <f t="shared" si="540"/>
        <v>18</v>
      </c>
      <c r="F4897" t="s">
        <v>6</v>
      </c>
      <c r="G4897">
        <v>720</v>
      </c>
      <c r="H4897">
        <f t="shared" si="539"/>
        <v>72</v>
      </c>
      <c r="I4897" t="s">
        <v>9</v>
      </c>
      <c r="J4897">
        <v>1</v>
      </c>
      <c r="K4897" t="s">
        <v>8</v>
      </c>
      <c r="L4897" t="s">
        <v>8</v>
      </c>
      <c r="M4897" t="s">
        <v>6</v>
      </c>
      <c r="N4897" t="str">
        <f t="shared" si="541"/>
        <v>M</v>
      </c>
      <c r="O4897" t="s">
        <v>548</v>
      </c>
      <c r="P4897" t="s">
        <v>2590</v>
      </c>
      <c r="Q4897" t="s">
        <v>221</v>
      </c>
      <c r="R4897">
        <v>4</v>
      </c>
      <c r="S4897">
        <f t="shared" si="542"/>
        <v>2019</v>
      </c>
      <c r="T4897" t="s">
        <v>12</v>
      </c>
      <c r="U4897">
        <v>1</v>
      </c>
      <c r="V4897" t="s">
        <v>3396</v>
      </c>
      <c r="W4897">
        <f>VLOOKUP(Q4897,'PBT Tag Rates'!$B$5:$E$44,4,FALSE)</f>
        <v>0.95971980899999998</v>
      </c>
      <c r="X4897">
        <v>1</v>
      </c>
      <c r="Y4897" s="14">
        <f>IFERROR(LOOKUP(H4897,{30,43,48,53,58,63,68,73,78,83,88,93,97},{42,47,52,57,62,67,72,77,82,87,92,99,100}),999)</f>
        <v>72</v>
      </c>
      <c r="Z4897" s="17">
        <f t="shared" si="543"/>
        <v>5.5555555555555554</v>
      </c>
      <c r="AA4897" s="17">
        <f t="shared" si="537"/>
        <v>5.5555555555555554</v>
      </c>
      <c r="AB4897" s="17">
        <f t="shared" si="538"/>
        <v>11.658097686375321</v>
      </c>
      <c r="AC4897" s="17" t="s">
        <v>17655</v>
      </c>
    </row>
    <row r="4898" spans="1:29" x14ac:dyDescent="0.25">
      <c r="A4898" t="s">
        <v>3339</v>
      </c>
      <c r="B4898" s="165" t="s">
        <v>16104</v>
      </c>
      <c r="C4898" t="s">
        <v>16105</v>
      </c>
      <c r="D4898" s="1">
        <v>45196</v>
      </c>
      <c r="E4898">
        <f t="shared" si="540"/>
        <v>18</v>
      </c>
      <c r="F4898" t="s">
        <v>6</v>
      </c>
      <c r="G4898">
        <v>700</v>
      </c>
      <c r="H4898">
        <f t="shared" si="539"/>
        <v>70</v>
      </c>
      <c r="I4898" t="s">
        <v>7</v>
      </c>
      <c r="J4898" t="s">
        <v>8</v>
      </c>
      <c r="K4898" t="s">
        <v>8</v>
      </c>
      <c r="L4898" t="s">
        <v>8</v>
      </c>
      <c r="M4898" t="s">
        <v>6</v>
      </c>
      <c r="N4898" t="str">
        <f t="shared" si="541"/>
        <v>M</v>
      </c>
      <c r="O4898" t="s">
        <v>596</v>
      </c>
      <c r="P4898" t="s">
        <v>2377</v>
      </c>
      <c r="Q4898" t="s">
        <v>221</v>
      </c>
      <c r="R4898">
        <v>4</v>
      </c>
      <c r="S4898">
        <f t="shared" si="542"/>
        <v>2019</v>
      </c>
      <c r="T4898" t="s">
        <v>12</v>
      </c>
      <c r="U4898">
        <v>1</v>
      </c>
      <c r="V4898" t="s">
        <v>3396</v>
      </c>
      <c r="W4898">
        <f>VLOOKUP(Q4898,'PBT Tag Rates'!$B$5:$E$44,4,FALSE)</f>
        <v>0.95971980899999998</v>
      </c>
      <c r="X4898">
        <v>1</v>
      </c>
      <c r="Y4898" s="14">
        <f>IFERROR(LOOKUP(H4898,{30,43,48,53,58,63,68,73,78,83,88,93,97},{42,47,52,57,62,67,72,77,82,87,92,99,100}),999)</f>
        <v>72</v>
      </c>
      <c r="Z4898" s="17">
        <f t="shared" si="543"/>
        <v>5.5555555555555554</v>
      </c>
      <c r="AA4898" s="17">
        <f t="shared" si="537"/>
        <v>5.5555555555555554</v>
      </c>
      <c r="AB4898" s="17">
        <f t="shared" si="538"/>
        <v>11.658097686375321</v>
      </c>
      <c r="AC4898" s="17" t="s">
        <v>17655</v>
      </c>
    </row>
    <row r="4899" spans="1:29" x14ac:dyDescent="0.25">
      <c r="A4899" t="s">
        <v>3339</v>
      </c>
      <c r="B4899" s="165" t="s">
        <v>16106</v>
      </c>
      <c r="C4899" t="s">
        <v>16107</v>
      </c>
      <c r="D4899" s="1">
        <v>45196</v>
      </c>
      <c r="E4899">
        <f t="shared" si="540"/>
        <v>18</v>
      </c>
      <c r="F4899" t="s">
        <v>14</v>
      </c>
      <c r="G4899">
        <v>670</v>
      </c>
      <c r="H4899">
        <f t="shared" si="539"/>
        <v>67</v>
      </c>
      <c r="I4899" t="s">
        <v>7</v>
      </c>
      <c r="J4899" t="s">
        <v>8</v>
      </c>
      <c r="K4899" t="s">
        <v>8</v>
      </c>
      <c r="L4899" t="s">
        <v>8</v>
      </c>
      <c r="M4899" t="s">
        <v>14</v>
      </c>
      <c r="N4899" t="str">
        <f t="shared" si="541"/>
        <v>F</v>
      </c>
      <c r="O4899" t="s">
        <v>2556</v>
      </c>
      <c r="P4899" t="s">
        <v>2987</v>
      </c>
      <c r="Q4899" t="s">
        <v>221</v>
      </c>
      <c r="R4899">
        <v>4</v>
      </c>
      <c r="S4899">
        <f t="shared" si="542"/>
        <v>2019</v>
      </c>
      <c r="T4899" t="s">
        <v>12</v>
      </c>
      <c r="U4899">
        <v>0.999999999999997</v>
      </c>
      <c r="V4899" t="s">
        <v>3653</v>
      </c>
      <c r="W4899">
        <f>VLOOKUP(Q4899,'PBT Tag Rates'!$B$5:$E$44,4,FALSE)</f>
        <v>0.95971980899999998</v>
      </c>
      <c r="X4899">
        <v>1</v>
      </c>
      <c r="Y4899" s="14">
        <f>IFERROR(LOOKUP(H4899,{30,43,48,53,58,63,68,73,78,83,88,93,97},{42,47,52,57,62,67,72,77,82,87,92,99,100}),999)</f>
        <v>67</v>
      </c>
      <c r="Z4899" s="17">
        <f t="shared" si="543"/>
        <v>5.5555555555555554</v>
      </c>
      <c r="AA4899" s="17">
        <f t="shared" si="537"/>
        <v>5.5555555555555554</v>
      </c>
      <c r="AB4899" s="17">
        <f t="shared" si="538"/>
        <v>11.658097686375321</v>
      </c>
      <c r="AC4899" s="17" t="s">
        <v>17655</v>
      </c>
    </row>
    <row r="4900" spans="1:29" x14ac:dyDescent="0.25">
      <c r="A4900" t="s">
        <v>3339</v>
      </c>
      <c r="B4900" s="165" t="s">
        <v>16108</v>
      </c>
      <c r="C4900" t="s">
        <v>16109</v>
      </c>
      <c r="D4900" s="1">
        <v>45196</v>
      </c>
      <c r="E4900">
        <f t="shared" si="540"/>
        <v>18</v>
      </c>
      <c r="F4900" t="s">
        <v>6</v>
      </c>
      <c r="G4900">
        <v>570</v>
      </c>
      <c r="H4900">
        <f t="shared" si="539"/>
        <v>57</v>
      </c>
      <c r="I4900" t="s">
        <v>7</v>
      </c>
      <c r="J4900" t="s">
        <v>8</v>
      </c>
      <c r="K4900" t="s">
        <v>8</v>
      </c>
      <c r="L4900" t="s">
        <v>8</v>
      </c>
      <c r="M4900" t="s">
        <v>6</v>
      </c>
      <c r="N4900" t="str">
        <f t="shared" si="541"/>
        <v>M</v>
      </c>
      <c r="O4900" t="s">
        <v>8</v>
      </c>
      <c r="P4900" t="s">
        <v>8</v>
      </c>
      <c r="Q4900" t="s">
        <v>11</v>
      </c>
      <c r="R4900" t="s">
        <v>8</v>
      </c>
      <c r="S4900" t="str">
        <f t="shared" si="542"/>
        <v>U</v>
      </c>
      <c r="T4900" t="s">
        <v>12</v>
      </c>
      <c r="U4900">
        <v>1</v>
      </c>
      <c r="V4900" t="s">
        <v>11</v>
      </c>
      <c r="W4900" t="e">
        <f>VLOOKUP(Q4900,'PBT Tag Rates'!$B$5:$E$44,4,FALSE)</f>
        <v>#N/A</v>
      </c>
      <c r="X4900">
        <v>1</v>
      </c>
      <c r="Y4900" s="14">
        <f>IFERROR(LOOKUP(H4900,{30,43,48,53,58,63,68,73,78,83,88,93,97},{42,47,52,57,62,67,72,77,82,87,92,99,100}),999)</f>
        <v>57</v>
      </c>
      <c r="Z4900" s="17">
        <f t="shared" si="543"/>
        <v>5.5555555555555554</v>
      </c>
      <c r="AA4900" s="17">
        <f t="shared" si="537"/>
        <v>5.5555555555555554</v>
      </c>
      <c r="AB4900" s="17">
        <f t="shared" si="538"/>
        <v>11.658097686375321</v>
      </c>
      <c r="AC4900" s="17" t="s">
        <v>17654</v>
      </c>
    </row>
    <row r="4901" spans="1:29" x14ac:dyDescent="0.25">
      <c r="A4901" t="s">
        <v>3339</v>
      </c>
      <c r="B4901" s="165" t="s">
        <v>16110</v>
      </c>
      <c r="C4901" t="s">
        <v>16111</v>
      </c>
      <c r="D4901" s="1">
        <v>45196</v>
      </c>
      <c r="E4901">
        <f t="shared" si="540"/>
        <v>18</v>
      </c>
      <c r="F4901" t="s">
        <v>6</v>
      </c>
      <c r="G4901">
        <v>390</v>
      </c>
      <c r="H4901">
        <f t="shared" si="539"/>
        <v>39</v>
      </c>
      <c r="I4901" t="s">
        <v>7</v>
      </c>
      <c r="J4901" t="s">
        <v>8</v>
      </c>
      <c r="K4901" t="s">
        <v>8</v>
      </c>
      <c r="L4901" t="s">
        <v>8</v>
      </c>
      <c r="M4901" t="s">
        <v>6</v>
      </c>
      <c r="N4901" t="str">
        <f t="shared" si="541"/>
        <v>M</v>
      </c>
      <c r="O4901" t="s">
        <v>8</v>
      </c>
      <c r="P4901" t="s">
        <v>8</v>
      </c>
      <c r="Q4901" t="s">
        <v>11</v>
      </c>
      <c r="R4901" t="s">
        <v>8</v>
      </c>
      <c r="S4901" t="str">
        <f t="shared" si="542"/>
        <v>U</v>
      </c>
      <c r="T4901" t="s">
        <v>12</v>
      </c>
      <c r="U4901">
        <v>1</v>
      </c>
      <c r="V4901" t="s">
        <v>11</v>
      </c>
      <c r="W4901" t="e">
        <f>VLOOKUP(Q4901,'PBT Tag Rates'!$B$5:$E$44,4,FALSE)</f>
        <v>#N/A</v>
      </c>
      <c r="X4901">
        <v>1</v>
      </c>
      <c r="Y4901" s="14">
        <f>IFERROR(LOOKUP(H4901,{30,43,48,53,58,63,68,73,78,83,88,93,97},{42,47,52,57,62,67,72,77,82,87,92,99,100}),999)</f>
        <v>42</v>
      </c>
      <c r="Z4901" s="17">
        <f t="shared" si="543"/>
        <v>5.5555555555555554</v>
      </c>
      <c r="AA4901" s="17">
        <f t="shared" si="537"/>
        <v>5.5555555555555554</v>
      </c>
      <c r="AB4901" s="17">
        <f t="shared" si="538"/>
        <v>11.658097686375321</v>
      </c>
      <c r="AC4901" s="17" t="s">
        <v>17654</v>
      </c>
    </row>
    <row r="4902" spans="1:29" x14ac:dyDescent="0.25">
      <c r="A4902" t="s">
        <v>3339</v>
      </c>
      <c r="B4902" s="165" t="s">
        <v>16112</v>
      </c>
      <c r="C4902" t="s">
        <v>16113</v>
      </c>
      <c r="D4902" s="1">
        <v>45196</v>
      </c>
      <c r="E4902">
        <f t="shared" si="540"/>
        <v>18</v>
      </c>
      <c r="F4902" t="s">
        <v>14</v>
      </c>
      <c r="G4902">
        <v>720</v>
      </c>
      <c r="H4902">
        <f t="shared" si="539"/>
        <v>72</v>
      </c>
      <c r="I4902" t="s">
        <v>9</v>
      </c>
      <c r="J4902">
        <v>1</v>
      </c>
      <c r="K4902" t="s">
        <v>8</v>
      </c>
      <c r="L4902" t="s">
        <v>8</v>
      </c>
      <c r="M4902" t="s">
        <v>14</v>
      </c>
      <c r="N4902" t="str">
        <f t="shared" si="541"/>
        <v>F</v>
      </c>
      <c r="O4902" t="s">
        <v>15944</v>
      </c>
      <c r="P4902" t="s">
        <v>15945</v>
      </c>
      <c r="Q4902" t="s">
        <v>221</v>
      </c>
      <c r="R4902">
        <v>4</v>
      </c>
      <c r="S4902">
        <f t="shared" si="542"/>
        <v>2019</v>
      </c>
      <c r="T4902" t="s">
        <v>12</v>
      </c>
      <c r="U4902">
        <v>1</v>
      </c>
      <c r="V4902" t="s">
        <v>3951</v>
      </c>
      <c r="W4902">
        <f>VLOOKUP(Q4902,'PBT Tag Rates'!$B$5:$E$44,4,FALSE)</f>
        <v>0.95971980899999998</v>
      </c>
      <c r="X4902">
        <v>1</v>
      </c>
      <c r="Y4902" s="14">
        <f>IFERROR(LOOKUP(H4902,{30,43,48,53,58,63,68,73,78,83,88,93,97},{42,47,52,57,62,67,72,77,82,87,92,99,100}),999)</f>
        <v>72</v>
      </c>
      <c r="Z4902" s="17">
        <f t="shared" si="543"/>
        <v>5.5555555555555554</v>
      </c>
      <c r="AA4902" s="17">
        <f t="shared" si="537"/>
        <v>5.5555555555555554</v>
      </c>
      <c r="AB4902" s="17">
        <f t="shared" si="538"/>
        <v>11.658097686375321</v>
      </c>
      <c r="AC4902" s="17" t="s">
        <v>17655</v>
      </c>
    </row>
    <row r="4903" spans="1:29" x14ac:dyDescent="0.25">
      <c r="A4903" t="s">
        <v>3339</v>
      </c>
      <c r="B4903" s="165" t="s">
        <v>16114</v>
      </c>
      <c r="C4903" t="s">
        <v>16115</v>
      </c>
      <c r="D4903" s="1">
        <v>45196</v>
      </c>
      <c r="E4903">
        <f t="shared" si="540"/>
        <v>18</v>
      </c>
      <c r="F4903" t="s">
        <v>14</v>
      </c>
      <c r="G4903">
        <v>710</v>
      </c>
      <c r="H4903">
        <f t="shared" si="539"/>
        <v>71</v>
      </c>
      <c r="I4903" t="s">
        <v>9</v>
      </c>
      <c r="J4903" t="s">
        <v>8</v>
      </c>
      <c r="K4903" t="s">
        <v>8</v>
      </c>
      <c r="L4903" t="s">
        <v>8</v>
      </c>
      <c r="M4903" t="s">
        <v>14</v>
      </c>
      <c r="N4903" t="str">
        <f t="shared" si="541"/>
        <v>F</v>
      </c>
      <c r="O4903" t="s">
        <v>16116</v>
      </c>
      <c r="P4903" t="s">
        <v>16117</v>
      </c>
      <c r="Q4903" t="s">
        <v>2605</v>
      </c>
      <c r="R4903">
        <v>4</v>
      </c>
      <c r="S4903">
        <f t="shared" si="542"/>
        <v>2019</v>
      </c>
      <c r="T4903" t="s">
        <v>12</v>
      </c>
      <c r="U4903">
        <v>1</v>
      </c>
      <c r="V4903" t="s">
        <v>7657</v>
      </c>
      <c r="W4903">
        <f>VLOOKUP(Q4903,'PBT Tag Rates'!$B$5:$E$44,4,FALSE)</f>
        <v>0.96152300000000002</v>
      </c>
      <c r="X4903">
        <v>1</v>
      </c>
      <c r="Y4903" s="14">
        <f>IFERROR(LOOKUP(H4903,{30,43,48,53,58,63,68,73,78,83,88,93,97},{42,47,52,57,62,67,72,77,82,87,92,99,100}),999)</f>
        <v>72</v>
      </c>
      <c r="Z4903" s="17">
        <f t="shared" si="543"/>
        <v>5.5555555555555554</v>
      </c>
      <c r="AA4903" s="17">
        <f t="shared" si="537"/>
        <v>5.5555555555555554</v>
      </c>
      <c r="AB4903" s="17">
        <f t="shared" si="538"/>
        <v>11.658097686375321</v>
      </c>
      <c r="AC4903" s="17" t="s">
        <v>17655</v>
      </c>
    </row>
    <row r="4904" spans="1:29" x14ac:dyDescent="0.25">
      <c r="A4904" t="s">
        <v>3339</v>
      </c>
      <c r="B4904" s="165" t="s">
        <v>16118</v>
      </c>
      <c r="C4904" t="s">
        <v>16119</v>
      </c>
      <c r="D4904" s="1">
        <v>45196</v>
      </c>
      <c r="E4904">
        <f t="shared" si="540"/>
        <v>18</v>
      </c>
      <c r="F4904" t="s">
        <v>14</v>
      </c>
      <c r="G4904">
        <v>740</v>
      </c>
      <c r="H4904">
        <f t="shared" si="539"/>
        <v>74</v>
      </c>
      <c r="I4904" t="s">
        <v>7</v>
      </c>
      <c r="J4904" t="s">
        <v>8</v>
      </c>
      <c r="K4904" t="s">
        <v>8</v>
      </c>
      <c r="L4904" t="s">
        <v>8</v>
      </c>
      <c r="M4904" t="s">
        <v>14</v>
      </c>
      <c r="N4904" t="str">
        <f t="shared" si="541"/>
        <v>F</v>
      </c>
      <c r="O4904" t="s">
        <v>8495</v>
      </c>
      <c r="P4904" t="s">
        <v>8496</v>
      </c>
      <c r="Q4904" t="s">
        <v>221</v>
      </c>
      <c r="R4904">
        <v>4</v>
      </c>
      <c r="S4904">
        <f t="shared" si="542"/>
        <v>2019</v>
      </c>
      <c r="T4904" t="s">
        <v>12</v>
      </c>
      <c r="U4904">
        <v>0.999999999999999</v>
      </c>
      <c r="V4904" t="s">
        <v>3396</v>
      </c>
      <c r="W4904">
        <f>VLOOKUP(Q4904,'PBT Tag Rates'!$B$5:$E$44,4,FALSE)</f>
        <v>0.95971980899999998</v>
      </c>
      <c r="X4904">
        <v>1</v>
      </c>
      <c r="Y4904" s="14">
        <f>IFERROR(LOOKUP(H4904,{30,43,48,53,58,63,68,73,78,83,88,93,97},{42,47,52,57,62,67,72,77,82,87,92,99,100}),999)</f>
        <v>77</v>
      </c>
      <c r="Z4904" s="17">
        <f t="shared" si="543"/>
        <v>5.5555555555555554</v>
      </c>
      <c r="AA4904" s="17">
        <f t="shared" si="537"/>
        <v>5.5555555555555554</v>
      </c>
      <c r="AB4904" s="17">
        <f t="shared" si="538"/>
        <v>11.658097686375321</v>
      </c>
      <c r="AC4904" s="17" t="s">
        <v>17655</v>
      </c>
    </row>
    <row r="4905" spans="1:29" x14ac:dyDescent="0.25">
      <c r="A4905" t="s">
        <v>3339</v>
      </c>
      <c r="B4905" s="165" t="s">
        <v>16120</v>
      </c>
      <c r="C4905" t="s">
        <v>16121</v>
      </c>
      <c r="D4905" s="1">
        <v>45196</v>
      </c>
      <c r="E4905">
        <f t="shared" si="540"/>
        <v>18</v>
      </c>
      <c r="F4905" t="s">
        <v>6</v>
      </c>
      <c r="G4905">
        <v>350</v>
      </c>
      <c r="H4905">
        <f t="shared" si="539"/>
        <v>35</v>
      </c>
      <c r="I4905" t="s">
        <v>9</v>
      </c>
      <c r="J4905">
        <v>1</v>
      </c>
      <c r="K4905" t="s">
        <v>8</v>
      </c>
      <c r="L4905" t="s">
        <v>8</v>
      </c>
      <c r="M4905" t="s">
        <v>6</v>
      </c>
      <c r="N4905" t="str">
        <f t="shared" si="541"/>
        <v>M</v>
      </c>
      <c r="O4905" t="s">
        <v>16122</v>
      </c>
      <c r="P4905" t="s">
        <v>16123</v>
      </c>
      <c r="Q4905" t="s">
        <v>3820</v>
      </c>
      <c r="R4905">
        <v>2</v>
      </c>
      <c r="S4905">
        <f t="shared" si="542"/>
        <v>2021</v>
      </c>
      <c r="T4905" t="s">
        <v>12</v>
      </c>
      <c r="U4905">
        <v>0.999999999999999</v>
      </c>
      <c r="V4905" t="s">
        <v>3951</v>
      </c>
      <c r="W4905">
        <f>VLOOKUP(Q4905,'PBT Tag Rates'!$B$5:$E$44,4,FALSE)</f>
        <v>0.98140000000000005</v>
      </c>
      <c r="X4905">
        <v>1</v>
      </c>
      <c r="Y4905" s="14">
        <f>IFERROR(LOOKUP(H4905,{30,43,48,53,58,63,68,73,78,83,88,93,97},{42,47,52,57,62,67,72,77,82,87,92,99,100}),999)</f>
        <v>42</v>
      </c>
      <c r="Z4905" s="17">
        <f t="shared" si="543"/>
        <v>5.5555555555555554</v>
      </c>
      <c r="AA4905" s="17">
        <f t="shared" si="537"/>
        <v>5.5555555555555554</v>
      </c>
      <c r="AB4905" s="17">
        <f t="shared" si="538"/>
        <v>11.658097686375321</v>
      </c>
      <c r="AC4905" s="17" t="s">
        <v>17655</v>
      </c>
    </row>
    <row r="4906" spans="1:29" x14ac:dyDescent="0.25">
      <c r="A4906" t="s">
        <v>3339</v>
      </c>
      <c r="B4906" s="165" t="s">
        <v>16124</v>
      </c>
      <c r="C4906" t="s">
        <v>16125</v>
      </c>
      <c r="D4906" s="1">
        <v>45196</v>
      </c>
      <c r="E4906">
        <f t="shared" si="540"/>
        <v>18</v>
      </c>
      <c r="F4906" t="s">
        <v>14</v>
      </c>
      <c r="G4906">
        <v>670</v>
      </c>
      <c r="H4906">
        <f t="shared" si="539"/>
        <v>67</v>
      </c>
      <c r="I4906" t="s">
        <v>7</v>
      </c>
      <c r="J4906" t="s">
        <v>8</v>
      </c>
      <c r="K4906" t="s">
        <v>8</v>
      </c>
      <c r="L4906" t="s">
        <v>8</v>
      </c>
      <c r="M4906" t="s">
        <v>14</v>
      </c>
      <c r="N4906" t="str">
        <f t="shared" si="541"/>
        <v>F</v>
      </c>
      <c r="O4906" t="s">
        <v>15503</v>
      </c>
      <c r="P4906" t="s">
        <v>15504</v>
      </c>
      <c r="Q4906" t="s">
        <v>918</v>
      </c>
      <c r="R4906">
        <v>3</v>
      </c>
      <c r="S4906">
        <f t="shared" si="542"/>
        <v>2020</v>
      </c>
      <c r="T4906" t="s">
        <v>12</v>
      </c>
      <c r="U4906">
        <v>1</v>
      </c>
      <c r="V4906" t="s">
        <v>3396</v>
      </c>
      <c r="W4906">
        <f>VLOOKUP(Q4906,'PBT Tag Rates'!$B$5:$E$44,4,FALSE)</f>
        <v>0.98961045999999997</v>
      </c>
      <c r="X4906">
        <v>1</v>
      </c>
      <c r="Y4906" s="14">
        <f>IFERROR(LOOKUP(H4906,{30,43,48,53,58,63,68,73,78,83,88,93,97},{42,47,52,57,62,67,72,77,82,87,92,99,100}),999)</f>
        <v>67</v>
      </c>
      <c r="Z4906" s="17">
        <f t="shared" si="543"/>
        <v>5.5555555555555554</v>
      </c>
      <c r="AA4906" s="17">
        <f t="shared" si="537"/>
        <v>5.5555555555555554</v>
      </c>
      <c r="AB4906" s="17">
        <f t="shared" si="538"/>
        <v>11.658097686375321</v>
      </c>
      <c r="AC4906" s="17" t="s">
        <v>17655</v>
      </c>
    </row>
    <row r="4907" spans="1:29" x14ac:dyDescent="0.25">
      <c r="A4907" t="s">
        <v>3339</v>
      </c>
      <c r="B4907" s="165" t="s">
        <v>16126</v>
      </c>
      <c r="C4907" t="s">
        <v>16127</v>
      </c>
      <c r="D4907" s="1">
        <v>45196</v>
      </c>
      <c r="E4907">
        <f t="shared" si="540"/>
        <v>18</v>
      </c>
      <c r="F4907" t="s">
        <v>14</v>
      </c>
      <c r="G4907">
        <v>720</v>
      </c>
      <c r="H4907">
        <f t="shared" si="539"/>
        <v>72</v>
      </c>
      <c r="I4907" t="s">
        <v>9</v>
      </c>
      <c r="J4907">
        <v>1</v>
      </c>
      <c r="K4907" t="s">
        <v>8</v>
      </c>
      <c r="L4907" t="s">
        <v>8</v>
      </c>
      <c r="M4907" t="s">
        <v>14</v>
      </c>
      <c r="N4907" t="str">
        <f t="shared" si="541"/>
        <v>F</v>
      </c>
      <c r="O4907" t="s">
        <v>15292</v>
      </c>
      <c r="P4907" t="s">
        <v>15293</v>
      </c>
      <c r="Q4907" t="s">
        <v>221</v>
      </c>
      <c r="R4907">
        <v>4</v>
      </c>
      <c r="S4907">
        <f t="shared" si="542"/>
        <v>2019</v>
      </c>
      <c r="T4907" t="s">
        <v>12</v>
      </c>
      <c r="U4907">
        <v>0.999999999999998</v>
      </c>
      <c r="V4907" t="s">
        <v>3951</v>
      </c>
      <c r="W4907">
        <f>VLOOKUP(Q4907,'PBT Tag Rates'!$B$5:$E$44,4,FALSE)</f>
        <v>0.95971980899999998</v>
      </c>
      <c r="X4907">
        <v>1</v>
      </c>
      <c r="Y4907" s="14">
        <f>IFERROR(LOOKUP(H4907,{30,43,48,53,58,63,68,73,78,83,88,93,97},{42,47,52,57,62,67,72,77,82,87,92,99,100}),999)</f>
        <v>72</v>
      </c>
      <c r="Z4907" s="17">
        <f t="shared" si="543"/>
        <v>5.5555555555555554</v>
      </c>
      <c r="AA4907" s="17">
        <f t="shared" si="537"/>
        <v>5.5555555555555554</v>
      </c>
      <c r="AB4907" s="17">
        <f t="shared" si="538"/>
        <v>11.658097686375321</v>
      </c>
      <c r="AC4907" s="17" t="s">
        <v>17655</v>
      </c>
    </row>
    <row r="4908" spans="1:29" x14ac:dyDescent="0.25">
      <c r="A4908" t="s">
        <v>3339</v>
      </c>
      <c r="B4908" s="165" t="s">
        <v>16128</v>
      </c>
      <c r="C4908" t="s">
        <v>16129</v>
      </c>
      <c r="D4908" s="1">
        <v>45196</v>
      </c>
      <c r="E4908">
        <f t="shared" si="540"/>
        <v>18</v>
      </c>
      <c r="F4908" t="s">
        <v>6</v>
      </c>
      <c r="G4908">
        <v>620</v>
      </c>
      <c r="H4908">
        <f t="shared" si="539"/>
        <v>62</v>
      </c>
      <c r="I4908" t="s">
        <v>9</v>
      </c>
      <c r="J4908" t="s">
        <v>8</v>
      </c>
      <c r="K4908" t="s">
        <v>8</v>
      </c>
      <c r="L4908" t="s">
        <v>8</v>
      </c>
      <c r="M4908" t="s">
        <v>6</v>
      </c>
      <c r="N4908" t="str">
        <f t="shared" si="541"/>
        <v>M</v>
      </c>
      <c r="O4908" t="s">
        <v>2985</v>
      </c>
      <c r="P4908" t="s">
        <v>2986</v>
      </c>
      <c r="Q4908" t="s">
        <v>2605</v>
      </c>
      <c r="R4908">
        <v>4</v>
      </c>
      <c r="S4908">
        <f t="shared" si="542"/>
        <v>2019</v>
      </c>
      <c r="T4908" t="s">
        <v>12</v>
      </c>
      <c r="U4908">
        <v>1.00000000000001</v>
      </c>
      <c r="V4908" t="s">
        <v>7657</v>
      </c>
      <c r="W4908">
        <f>VLOOKUP(Q4908,'PBT Tag Rates'!$B$5:$E$44,4,FALSE)</f>
        <v>0.96152300000000002</v>
      </c>
      <c r="X4908">
        <v>1</v>
      </c>
      <c r="Y4908" s="14">
        <f>IFERROR(LOOKUP(H4908,{30,43,48,53,58,63,68,73,78,83,88,93,97},{42,47,52,57,62,67,72,77,82,87,92,99,100}),999)</f>
        <v>62</v>
      </c>
      <c r="Z4908" s="17">
        <f t="shared" si="543"/>
        <v>5.5555555555555554</v>
      </c>
      <c r="AA4908" s="17">
        <f t="shared" si="537"/>
        <v>5.5555555555555554</v>
      </c>
      <c r="AB4908" s="17">
        <f t="shared" si="538"/>
        <v>11.658097686375321</v>
      </c>
      <c r="AC4908" s="17" t="s">
        <v>17655</v>
      </c>
    </row>
    <row r="4909" spans="1:29" x14ac:dyDescent="0.25">
      <c r="A4909" t="s">
        <v>3339</v>
      </c>
      <c r="B4909" s="165" t="s">
        <v>16130</v>
      </c>
      <c r="C4909" t="s">
        <v>16131</v>
      </c>
      <c r="D4909" s="1">
        <v>45196</v>
      </c>
      <c r="E4909">
        <f t="shared" si="540"/>
        <v>18</v>
      </c>
      <c r="F4909" t="s">
        <v>14</v>
      </c>
      <c r="G4909">
        <v>770</v>
      </c>
      <c r="H4909">
        <f t="shared" si="539"/>
        <v>77</v>
      </c>
      <c r="I4909" t="s">
        <v>9</v>
      </c>
      <c r="J4909">
        <v>1</v>
      </c>
      <c r="K4909" t="s">
        <v>8</v>
      </c>
      <c r="L4909" t="s">
        <v>8</v>
      </c>
      <c r="M4909" t="s">
        <v>14</v>
      </c>
      <c r="N4909" t="str">
        <f t="shared" si="541"/>
        <v>F</v>
      </c>
      <c r="O4909" t="s">
        <v>1428</v>
      </c>
      <c r="P4909" t="s">
        <v>2608</v>
      </c>
      <c r="Q4909" t="s">
        <v>221</v>
      </c>
      <c r="R4909">
        <v>4</v>
      </c>
      <c r="S4909">
        <f t="shared" si="542"/>
        <v>2019</v>
      </c>
      <c r="T4909" t="s">
        <v>12</v>
      </c>
      <c r="U4909">
        <v>0.999999999999997</v>
      </c>
      <c r="V4909" t="s">
        <v>3396</v>
      </c>
      <c r="W4909">
        <f>VLOOKUP(Q4909,'PBT Tag Rates'!$B$5:$E$44,4,FALSE)</f>
        <v>0.95971980899999998</v>
      </c>
      <c r="X4909">
        <v>1</v>
      </c>
      <c r="Y4909" s="14">
        <f>IFERROR(LOOKUP(H4909,{30,43,48,53,58,63,68,73,78,83,88,93,97},{42,47,52,57,62,67,72,77,82,87,92,99,100}),999)</f>
        <v>77</v>
      </c>
      <c r="Z4909" s="17">
        <f t="shared" si="543"/>
        <v>5.5555555555555554</v>
      </c>
      <c r="AA4909" s="17">
        <f t="shared" si="537"/>
        <v>5.5555555555555554</v>
      </c>
      <c r="AB4909" s="17">
        <f t="shared" si="538"/>
        <v>11.658097686375321</v>
      </c>
      <c r="AC4909" s="17" t="s">
        <v>17655</v>
      </c>
    </row>
    <row r="4910" spans="1:29" x14ac:dyDescent="0.25">
      <c r="A4910" t="s">
        <v>3339</v>
      </c>
      <c r="B4910" s="165" t="s">
        <v>16132</v>
      </c>
      <c r="C4910" t="s">
        <v>16133</v>
      </c>
      <c r="D4910" s="1">
        <v>45196</v>
      </c>
      <c r="E4910">
        <f t="shared" si="540"/>
        <v>18</v>
      </c>
      <c r="F4910" t="s">
        <v>14</v>
      </c>
      <c r="G4910">
        <v>680</v>
      </c>
      <c r="H4910">
        <f t="shared" si="539"/>
        <v>68</v>
      </c>
      <c r="I4910" t="s">
        <v>7</v>
      </c>
      <c r="J4910" t="s">
        <v>8</v>
      </c>
      <c r="K4910" t="s">
        <v>8</v>
      </c>
      <c r="L4910" t="s">
        <v>8</v>
      </c>
      <c r="M4910" t="s">
        <v>6</v>
      </c>
      <c r="N4910" t="str">
        <f t="shared" si="541"/>
        <v>M</v>
      </c>
      <c r="O4910" t="s">
        <v>2410</v>
      </c>
      <c r="P4910" t="s">
        <v>2411</v>
      </c>
      <c r="Q4910" t="s">
        <v>221</v>
      </c>
      <c r="R4910">
        <v>4</v>
      </c>
      <c r="S4910">
        <f t="shared" si="542"/>
        <v>2019</v>
      </c>
      <c r="T4910" t="s">
        <v>12</v>
      </c>
      <c r="U4910">
        <v>1</v>
      </c>
      <c r="V4910" t="s">
        <v>3653</v>
      </c>
      <c r="W4910">
        <f>VLOOKUP(Q4910,'PBT Tag Rates'!$B$5:$E$44,4,FALSE)</f>
        <v>0.95971980899999998</v>
      </c>
      <c r="X4910">
        <v>1</v>
      </c>
      <c r="Y4910" s="14">
        <f>IFERROR(LOOKUP(H4910,{30,43,48,53,58,63,68,73,78,83,88,93,97},{42,47,52,57,62,67,72,77,82,87,92,99,100}),999)</f>
        <v>72</v>
      </c>
      <c r="Z4910" s="17">
        <f t="shared" si="543"/>
        <v>5.5555555555555554</v>
      </c>
      <c r="AA4910" s="17">
        <f t="shared" si="537"/>
        <v>5.5555555555555554</v>
      </c>
      <c r="AB4910" s="17">
        <f t="shared" si="538"/>
        <v>11.658097686375321</v>
      </c>
      <c r="AC4910" s="17" t="s">
        <v>17655</v>
      </c>
    </row>
    <row r="4911" spans="1:29" x14ac:dyDescent="0.25">
      <c r="A4911" t="s">
        <v>3339</v>
      </c>
      <c r="B4911" s="165" t="s">
        <v>16134</v>
      </c>
      <c r="C4911" t="s">
        <v>16135</v>
      </c>
      <c r="D4911" s="1">
        <v>45196</v>
      </c>
      <c r="E4911">
        <f t="shared" si="540"/>
        <v>18</v>
      </c>
      <c r="F4911" t="s">
        <v>14</v>
      </c>
      <c r="G4911">
        <v>660</v>
      </c>
      <c r="H4911">
        <f t="shared" si="539"/>
        <v>66</v>
      </c>
      <c r="I4911" t="s">
        <v>9</v>
      </c>
      <c r="J4911">
        <v>1</v>
      </c>
      <c r="K4911" t="s">
        <v>8</v>
      </c>
      <c r="L4911" t="s">
        <v>16136</v>
      </c>
      <c r="M4911" t="s">
        <v>14</v>
      </c>
      <c r="N4911" t="str">
        <f t="shared" si="541"/>
        <v>F</v>
      </c>
      <c r="O4911" t="s">
        <v>591</v>
      </c>
      <c r="P4911" t="s">
        <v>14315</v>
      </c>
      <c r="Q4911" t="s">
        <v>221</v>
      </c>
      <c r="R4911">
        <v>4</v>
      </c>
      <c r="S4911">
        <f t="shared" si="542"/>
        <v>2019</v>
      </c>
      <c r="T4911" t="s">
        <v>12</v>
      </c>
      <c r="U4911">
        <v>1</v>
      </c>
      <c r="V4911" t="s">
        <v>3951</v>
      </c>
      <c r="W4911">
        <f>VLOOKUP(Q4911,'PBT Tag Rates'!$B$5:$E$44,4,FALSE)</f>
        <v>0.95971980899999998</v>
      </c>
      <c r="X4911">
        <v>1</v>
      </c>
      <c r="Y4911" s="14">
        <f>IFERROR(LOOKUP(H4911,{30,43,48,53,58,63,68,73,78,83,88,93,97},{42,47,52,57,62,67,72,77,82,87,92,99,100}),999)</f>
        <v>67</v>
      </c>
      <c r="Z4911" s="17">
        <f t="shared" si="543"/>
        <v>5.5555555555555554</v>
      </c>
      <c r="AA4911" s="17">
        <f t="shared" si="537"/>
        <v>5.5555555555555554</v>
      </c>
      <c r="AB4911" s="17">
        <f t="shared" si="538"/>
        <v>11.658097686375321</v>
      </c>
      <c r="AC4911" s="17" t="s">
        <v>17655</v>
      </c>
    </row>
    <row r="4912" spans="1:29" x14ac:dyDescent="0.25">
      <c r="A4912" t="s">
        <v>3339</v>
      </c>
      <c r="B4912" s="165" t="s">
        <v>16137</v>
      </c>
      <c r="C4912" t="s">
        <v>16138</v>
      </c>
      <c r="D4912" s="1">
        <v>45196</v>
      </c>
      <c r="E4912">
        <f t="shared" si="540"/>
        <v>18</v>
      </c>
      <c r="F4912" t="s">
        <v>14</v>
      </c>
      <c r="G4912">
        <v>730</v>
      </c>
      <c r="H4912">
        <f t="shared" si="539"/>
        <v>73</v>
      </c>
      <c r="I4912" t="s">
        <v>7</v>
      </c>
      <c r="J4912" t="s">
        <v>8</v>
      </c>
      <c r="K4912" t="s">
        <v>8</v>
      </c>
      <c r="L4912" t="s">
        <v>8</v>
      </c>
      <c r="M4912" t="s">
        <v>14</v>
      </c>
      <c r="N4912" t="str">
        <f t="shared" si="541"/>
        <v>F</v>
      </c>
      <c r="O4912" t="s">
        <v>2410</v>
      </c>
      <c r="P4912" t="s">
        <v>2411</v>
      </c>
      <c r="Q4912" t="s">
        <v>221</v>
      </c>
      <c r="R4912">
        <v>4</v>
      </c>
      <c r="S4912">
        <f t="shared" si="542"/>
        <v>2019</v>
      </c>
      <c r="T4912" t="s">
        <v>12</v>
      </c>
      <c r="U4912">
        <v>0.999999999999998</v>
      </c>
      <c r="V4912" t="s">
        <v>3653</v>
      </c>
      <c r="W4912">
        <f>VLOOKUP(Q4912,'PBT Tag Rates'!$B$5:$E$44,4,FALSE)</f>
        <v>0.95971980899999998</v>
      </c>
      <c r="X4912">
        <v>1</v>
      </c>
      <c r="Y4912" s="14">
        <f>IFERROR(LOOKUP(H4912,{30,43,48,53,58,63,68,73,78,83,88,93,97},{42,47,52,57,62,67,72,77,82,87,92,99,100}),999)</f>
        <v>77</v>
      </c>
      <c r="Z4912" s="17">
        <f t="shared" si="543"/>
        <v>5.5555555555555554</v>
      </c>
      <c r="AA4912" s="17">
        <f t="shared" si="537"/>
        <v>5.5555555555555554</v>
      </c>
      <c r="AB4912" s="17">
        <f t="shared" si="538"/>
        <v>11.658097686375321</v>
      </c>
      <c r="AC4912" s="17" t="s">
        <v>17655</v>
      </c>
    </row>
    <row r="4913" spans="1:29" x14ac:dyDescent="0.25">
      <c r="A4913" t="s">
        <v>3339</v>
      </c>
      <c r="B4913" s="165" t="s">
        <v>16139</v>
      </c>
      <c r="C4913" t="s">
        <v>16140</v>
      </c>
      <c r="D4913" s="1">
        <v>45196</v>
      </c>
      <c r="E4913">
        <f t="shared" si="540"/>
        <v>18</v>
      </c>
      <c r="F4913" t="s">
        <v>6</v>
      </c>
      <c r="G4913">
        <v>580</v>
      </c>
      <c r="H4913">
        <f t="shared" si="539"/>
        <v>58</v>
      </c>
      <c r="I4913" t="s">
        <v>9</v>
      </c>
      <c r="J4913">
        <v>1</v>
      </c>
      <c r="K4913" t="s">
        <v>8</v>
      </c>
      <c r="L4913" t="s">
        <v>8</v>
      </c>
      <c r="M4913" t="s">
        <v>6</v>
      </c>
      <c r="N4913" t="str">
        <f t="shared" si="541"/>
        <v>M</v>
      </c>
      <c r="O4913" t="s">
        <v>571</v>
      </c>
      <c r="P4913" t="s">
        <v>941</v>
      </c>
      <c r="Q4913" t="s">
        <v>221</v>
      </c>
      <c r="R4913">
        <v>4</v>
      </c>
      <c r="S4913">
        <f t="shared" si="542"/>
        <v>2019</v>
      </c>
      <c r="T4913" t="s">
        <v>12</v>
      </c>
      <c r="U4913">
        <v>0.999999999999998</v>
      </c>
      <c r="V4913" t="s">
        <v>3396</v>
      </c>
      <c r="W4913">
        <f>VLOOKUP(Q4913,'PBT Tag Rates'!$B$5:$E$44,4,FALSE)</f>
        <v>0.95971980899999998</v>
      </c>
      <c r="X4913">
        <v>1</v>
      </c>
      <c r="Y4913" s="14">
        <f>IFERROR(LOOKUP(H4913,{30,43,48,53,58,63,68,73,78,83,88,93,97},{42,47,52,57,62,67,72,77,82,87,92,99,100}),999)</f>
        <v>62</v>
      </c>
      <c r="Z4913" s="17">
        <f t="shared" si="543"/>
        <v>5.5555555555555554</v>
      </c>
      <c r="AA4913" s="17">
        <f t="shared" si="537"/>
        <v>5.5555555555555554</v>
      </c>
      <c r="AB4913" s="17">
        <f t="shared" si="538"/>
        <v>11.658097686375321</v>
      </c>
      <c r="AC4913" s="17" t="s">
        <v>17655</v>
      </c>
    </row>
    <row r="4914" spans="1:29" x14ac:dyDescent="0.25">
      <c r="A4914" t="s">
        <v>3339</v>
      </c>
      <c r="B4914" s="165" t="s">
        <v>16141</v>
      </c>
      <c r="C4914" t="s">
        <v>16142</v>
      </c>
      <c r="D4914" s="1">
        <v>45196</v>
      </c>
      <c r="E4914">
        <f t="shared" si="540"/>
        <v>18</v>
      </c>
      <c r="F4914" t="s">
        <v>6</v>
      </c>
      <c r="G4914">
        <v>530</v>
      </c>
      <c r="H4914">
        <f t="shared" si="539"/>
        <v>53</v>
      </c>
      <c r="I4914" t="s">
        <v>9</v>
      </c>
      <c r="J4914">
        <v>1</v>
      </c>
      <c r="K4914" t="s">
        <v>8</v>
      </c>
      <c r="L4914" t="s">
        <v>8</v>
      </c>
      <c r="M4914" t="s">
        <v>6</v>
      </c>
      <c r="N4914" t="str">
        <f t="shared" si="541"/>
        <v>M</v>
      </c>
      <c r="O4914" t="s">
        <v>742</v>
      </c>
      <c r="P4914" t="s">
        <v>16143</v>
      </c>
      <c r="Q4914" t="s">
        <v>221</v>
      </c>
      <c r="R4914">
        <v>4</v>
      </c>
      <c r="S4914">
        <f t="shared" si="542"/>
        <v>2019</v>
      </c>
      <c r="T4914" t="s">
        <v>12</v>
      </c>
      <c r="U4914">
        <v>0.999999999999995</v>
      </c>
      <c r="V4914" t="s">
        <v>3951</v>
      </c>
      <c r="W4914">
        <f>VLOOKUP(Q4914,'PBT Tag Rates'!$B$5:$E$44,4,FALSE)</f>
        <v>0.95971980899999998</v>
      </c>
      <c r="X4914">
        <v>1</v>
      </c>
      <c r="Y4914" s="14">
        <f>IFERROR(LOOKUP(H4914,{30,43,48,53,58,63,68,73,78,83,88,93,97},{42,47,52,57,62,67,72,77,82,87,92,99,100}),999)</f>
        <v>57</v>
      </c>
      <c r="Z4914" s="17">
        <f t="shared" si="543"/>
        <v>5.5555555555555554</v>
      </c>
      <c r="AA4914" s="17">
        <f t="shared" si="537"/>
        <v>5.5555555555555554</v>
      </c>
      <c r="AB4914" s="17">
        <f t="shared" si="538"/>
        <v>11.658097686375321</v>
      </c>
      <c r="AC4914" s="17" t="s">
        <v>17655</v>
      </c>
    </row>
    <row r="4915" spans="1:29" x14ac:dyDescent="0.25">
      <c r="A4915" t="s">
        <v>3339</v>
      </c>
      <c r="B4915" s="165" t="s">
        <v>16144</v>
      </c>
      <c r="C4915" t="s">
        <v>16145</v>
      </c>
      <c r="D4915" s="1">
        <v>45196</v>
      </c>
      <c r="E4915">
        <f t="shared" si="540"/>
        <v>18</v>
      </c>
      <c r="F4915" t="s">
        <v>6</v>
      </c>
      <c r="G4915">
        <v>900</v>
      </c>
      <c r="H4915">
        <f t="shared" si="539"/>
        <v>90</v>
      </c>
      <c r="I4915" t="s">
        <v>7</v>
      </c>
      <c r="J4915" t="s">
        <v>8</v>
      </c>
      <c r="K4915" t="s">
        <v>8</v>
      </c>
      <c r="L4915" t="s">
        <v>8</v>
      </c>
      <c r="M4915" t="s">
        <v>6</v>
      </c>
      <c r="N4915" t="str">
        <f t="shared" si="541"/>
        <v>M</v>
      </c>
      <c r="O4915" t="s">
        <v>8</v>
      </c>
      <c r="P4915" t="s">
        <v>8</v>
      </c>
      <c r="Q4915" t="s">
        <v>11</v>
      </c>
      <c r="R4915" t="s">
        <v>8</v>
      </c>
      <c r="S4915" t="str">
        <f t="shared" si="542"/>
        <v>U</v>
      </c>
      <c r="T4915" t="s">
        <v>12</v>
      </c>
      <c r="U4915">
        <v>0.999999999999999</v>
      </c>
      <c r="V4915" t="s">
        <v>11</v>
      </c>
      <c r="W4915" t="e">
        <f>VLOOKUP(Q4915,'PBT Tag Rates'!$B$5:$E$44,4,FALSE)</f>
        <v>#N/A</v>
      </c>
      <c r="X4915">
        <v>1</v>
      </c>
      <c r="Y4915" s="14">
        <f>IFERROR(LOOKUP(H4915,{30,43,48,53,58,63,68,73,78,83,88,93,97},{42,47,52,57,62,67,72,77,82,87,92,99,100}),999)</f>
        <v>92</v>
      </c>
      <c r="Z4915" s="17">
        <f t="shared" si="543"/>
        <v>5.5555555555555554</v>
      </c>
      <c r="AA4915" s="17">
        <f t="shared" si="537"/>
        <v>5.5555555555555554</v>
      </c>
      <c r="AB4915" s="17">
        <f t="shared" si="538"/>
        <v>11.658097686375321</v>
      </c>
      <c r="AC4915" s="17" t="s">
        <v>17654</v>
      </c>
    </row>
    <row r="4916" spans="1:29" x14ac:dyDescent="0.25">
      <c r="A4916" t="s">
        <v>3339</v>
      </c>
      <c r="B4916" s="165" t="s">
        <v>16146</v>
      </c>
      <c r="C4916" t="s">
        <v>16147</v>
      </c>
      <c r="D4916" s="1">
        <v>45196</v>
      </c>
      <c r="E4916">
        <f t="shared" si="540"/>
        <v>18</v>
      </c>
      <c r="F4916" t="s">
        <v>14</v>
      </c>
      <c r="G4916">
        <v>710</v>
      </c>
      <c r="H4916">
        <f t="shared" si="539"/>
        <v>71</v>
      </c>
      <c r="I4916" t="s">
        <v>7</v>
      </c>
      <c r="J4916" t="s">
        <v>8</v>
      </c>
      <c r="K4916" t="s">
        <v>8</v>
      </c>
      <c r="L4916" t="s">
        <v>8</v>
      </c>
      <c r="M4916" t="s">
        <v>14</v>
      </c>
      <c r="N4916" t="str">
        <f t="shared" si="541"/>
        <v>F</v>
      </c>
      <c r="O4916" t="s">
        <v>753</v>
      </c>
      <c r="P4916" t="s">
        <v>2768</v>
      </c>
      <c r="Q4916" t="s">
        <v>221</v>
      </c>
      <c r="R4916">
        <v>4</v>
      </c>
      <c r="S4916">
        <f t="shared" si="542"/>
        <v>2019</v>
      </c>
      <c r="T4916" t="s">
        <v>12</v>
      </c>
      <c r="U4916">
        <v>0.999999999999999</v>
      </c>
      <c r="V4916" t="s">
        <v>3653</v>
      </c>
      <c r="W4916">
        <f>VLOOKUP(Q4916,'PBT Tag Rates'!$B$5:$E$44,4,FALSE)</f>
        <v>0.95971980899999998</v>
      </c>
      <c r="X4916">
        <v>1</v>
      </c>
      <c r="Y4916" s="14">
        <f>IFERROR(LOOKUP(H4916,{30,43,48,53,58,63,68,73,78,83,88,93,97},{42,47,52,57,62,67,72,77,82,87,92,99,100}),999)</f>
        <v>72</v>
      </c>
      <c r="Z4916" s="17">
        <f t="shared" si="543"/>
        <v>5.5555555555555554</v>
      </c>
      <c r="AA4916" s="17">
        <f t="shared" si="537"/>
        <v>5.5555555555555554</v>
      </c>
      <c r="AB4916" s="17">
        <f t="shared" si="538"/>
        <v>11.658097686375321</v>
      </c>
      <c r="AC4916" s="17" t="s">
        <v>17655</v>
      </c>
    </row>
    <row r="4917" spans="1:29" x14ac:dyDescent="0.25">
      <c r="A4917" t="s">
        <v>3339</v>
      </c>
      <c r="B4917" s="165" t="s">
        <v>16148</v>
      </c>
      <c r="C4917" t="s">
        <v>16149</v>
      </c>
      <c r="D4917" s="1">
        <v>45196</v>
      </c>
      <c r="E4917">
        <f t="shared" si="540"/>
        <v>18</v>
      </c>
      <c r="F4917" t="s">
        <v>14</v>
      </c>
      <c r="G4917">
        <v>710</v>
      </c>
      <c r="H4917">
        <f t="shared" si="539"/>
        <v>71</v>
      </c>
      <c r="I4917" t="s">
        <v>9</v>
      </c>
      <c r="J4917">
        <v>1</v>
      </c>
      <c r="K4917" t="s">
        <v>8</v>
      </c>
      <c r="L4917" t="s">
        <v>8</v>
      </c>
      <c r="M4917" t="s">
        <v>14</v>
      </c>
      <c r="N4917" t="str">
        <f t="shared" si="541"/>
        <v>F</v>
      </c>
      <c r="O4917" t="s">
        <v>1216</v>
      </c>
      <c r="P4917" t="s">
        <v>16150</v>
      </c>
      <c r="Q4917" t="s">
        <v>221</v>
      </c>
      <c r="R4917">
        <v>4</v>
      </c>
      <c r="S4917">
        <f t="shared" si="542"/>
        <v>2019</v>
      </c>
      <c r="T4917" t="s">
        <v>12</v>
      </c>
      <c r="U4917">
        <v>1</v>
      </c>
      <c r="V4917" t="s">
        <v>3876</v>
      </c>
      <c r="W4917">
        <f>VLOOKUP(Q4917,'PBT Tag Rates'!$B$5:$E$44,4,FALSE)</f>
        <v>0.95971980899999998</v>
      </c>
      <c r="X4917">
        <v>1</v>
      </c>
      <c r="Y4917" s="14">
        <f>IFERROR(LOOKUP(H4917,{30,43,48,53,58,63,68,73,78,83,88,93,97},{42,47,52,57,62,67,72,77,82,87,92,99,100}),999)</f>
        <v>72</v>
      </c>
      <c r="Z4917" s="17">
        <f t="shared" si="543"/>
        <v>5.5555555555555554</v>
      </c>
      <c r="AA4917" s="17">
        <f t="shared" si="537"/>
        <v>5.5555555555555554</v>
      </c>
      <c r="AB4917" s="17">
        <f t="shared" si="538"/>
        <v>11.658097686375321</v>
      </c>
      <c r="AC4917" s="17" t="s">
        <v>17654</v>
      </c>
    </row>
    <row r="4918" spans="1:29" x14ac:dyDescent="0.25">
      <c r="A4918" t="s">
        <v>3339</v>
      </c>
      <c r="B4918" s="165" t="s">
        <v>16151</v>
      </c>
      <c r="C4918" t="s">
        <v>16152</v>
      </c>
      <c r="D4918" s="1">
        <v>45196</v>
      </c>
      <c r="E4918">
        <f t="shared" si="540"/>
        <v>18</v>
      </c>
      <c r="F4918" t="s">
        <v>14</v>
      </c>
      <c r="G4918">
        <v>700</v>
      </c>
      <c r="H4918">
        <f t="shared" si="539"/>
        <v>70</v>
      </c>
      <c r="I4918" t="s">
        <v>7</v>
      </c>
      <c r="J4918" t="s">
        <v>8</v>
      </c>
      <c r="K4918" t="s">
        <v>8</v>
      </c>
      <c r="L4918" t="s">
        <v>8</v>
      </c>
      <c r="M4918" t="s">
        <v>14</v>
      </c>
      <c r="N4918" t="str">
        <f t="shared" si="541"/>
        <v>F</v>
      </c>
      <c r="O4918" t="s">
        <v>1236</v>
      </c>
      <c r="P4918" t="s">
        <v>2059</v>
      </c>
      <c r="Q4918" t="s">
        <v>221</v>
      </c>
      <c r="R4918">
        <v>4</v>
      </c>
      <c r="S4918">
        <f t="shared" si="542"/>
        <v>2019</v>
      </c>
      <c r="T4918" t="s">
        <v>12</v>
      </c>
      <c r="U4918">
        <v>1</v>
      </c>
      <c r="V4918" t="s">
        <v>3653</v>
      </c>
      <c r="W4918">
        <f>VLOOKUP(Q4918,'PBT Tag Rates'!$B$5:$E$44,4,FALSE)</f>
        <v>0.95971980899999998</v>
      </c>
      <c r="X4918">
        <v>1</v>
      </c>
      <c r="Y4918" s="14">
        <f>IFERROR(LOOKUP(H4918,{30,43,48,53,58,63,68,73,78,83,88,93,97},{42,47,52,57,62,67,72,77,82,87,92,99,100}),999)</f>
        <v>72</v>
      </c>
      <c r="Z4918" s="17">
        <f t="shared" si="543"/>
        <v>5.5555555555555554</v>
      </c>
      <c r="AA4918" s="17">
        <f t="shared" si="537"/>
        <v>5.5555555555555554</v>
      </c>
      <c r="AB4918" s="17">
        <f t="shared" si="538"/>
        <v>11.658097686375321</v>
      </c>
      <c r="AC4918" s="17" t="s">
        <v>17655</v>
      </c>
    </row>
    <row r="4919" spans="1:29" x14ac:dyDescent="0.25">
      <c r="A4919" t="s">
        <v>3339</v>
      </c>
      <c r="B4919" s="165" t="s">
        <v>16153</v>
      </c>
      <c r="C4919" t="s">
        <v>16154</v>
      </c>
      <c r="D4919" s="1">
        <v>45196</v>
      </c>
      <c r="E4919">
        <f t="shared" si="540"/>
        <v>18</v>
      </c>
      <c r="F4919" t="s">
        <v>6</v>
      </c>
      <c r="G4919">
        <v>650</v>
      </c>
      <c r="H4919">
        <f t="shared" si="539"/>
        <v>65</v>
      </c>
      <c r="I4919" t="s">
        <v>7</v>
      </c>
      <c r="J4919" t="s">
        <v>8</v>
      </c>
      <c r="K4919" t="s">
        <v>8</v>
      </c>
      <c r="L4919" t="s">
        <v>8</v>
      </c>
      <c r="M4919" t="s">
        <v>6</v>
      </c>
      <c r="N4919" t="str">
        <f t="shared" si="541"/>
        <v>M</v>
      </c>
      <c r="O4919" t="s">
        <v>8</v>
      </c>
      <c r="P4919" t="s">
        <v>8</v>
      </c>
      <c r="Q4919" t="s">
        <v>11</v>
      </c>
      <c r="R4919" t="s">
        <v>8</v>
      </c>
      <c r="S4919" t="str">
        <f t="shared" si="542"/>
        <v>U</v>
      </c>
      <c r="T4919" t="s">
        <v>12</v>
      </c>
      <c r="U4919">
        <v>1</v>
      </c>
      <c r="V4919" t="s">
        <v>11</v>
      </c>
      <c r="W4919" t="e">
        <f>VLOOKUP(Q4919,'PBT Tag Rates'!$B$5:$E$44,4,FALSE)</f>
        <v>#N/A</v>
      </c>
      <c r="X4919">
        <v>1</v>
      </c>
      <c r="Y4919" s="14">
        <f>IFERROR(LOOKUP(H4919,{30,43,48,53,58,63,68,73,78,83,88,93,97},{42,47,52,57,62,67,72,77,82,87,92,99,100}),999)</f>
        <v>67</v>
      </c>
      <c r="Z4919" s="17">
        <f t="shared" si="543"/>
        <v>5.5555555555555554</v>
      </c>
      <c r="AA4919" s="17">
        <f t="shared" si="537"/>
        <v>5.5555555555555554</v>
      </c>
      <c r="AB4919" s="17">
        <f t="shared" si="538"/>
        <v>11.658097686375321</v>
      </c>
      <c r="AC4919" s="17" t="s">
        <v>17654</v>
      </c>
    </row>
    <row r="4920" spans="1:29" x14ac:dyDescent="0.25">
      <c r="A4920" t="s">
        <v>3339</v>
      </c>
      <c r="B4920" s="165" t="s">
        <v>16155</v>
      </c>
      <c r="C4920" t="s">
        <v>16156</v>
      </c>
      <c r="D4920" s="1">
        <v>45196</v>
      </c>
      <c r="E4920">
        <f t="shared" si="540"/>
        <v>18</v>
      </c>
      <c r="F4920" t="s">
        <v>6</v>
      </c>
      <c r="G4920">
        <v>660</v>
      </c>
      <c r="H4920">
        <f t="shared" si="539"/>
        <v>66</v>
      </c>
      <c r="I4920" t="s">
        <v>7</v>
      </c>
      <c r="J4920" t="s">
        <v>8</v>
      </c>
      <c r="K4920" t="s">
        <v>8</v>
      </c>
      <c r="L4920" t="s">
        <v>8</v>
      </c>
      <c r="M4920" t="s">
        <v>6</v>
      </c>
      <c r="N4920" t="str">
        <f t="shared" si="541"/>
        <v>M</v>
      </c>
      <c r="O4920" t="s">
        <v>8</v>
      </c>
      <c r="P4920" t="s">
        <v>8</v>
      </c>
      <c r="Q4920" t="s">
        <v>11</v>
      </c>
      <c r="R4920" t="s">
        <v>8</v>
      </c>
      <c r="S4920" t="str">
        <f t="shared" si="542"/>
        <v>U</v>
      </c>
      <c r="T4920" t="s">
        <v>12</v>
      </c>
      <c r="U4920">
        <v>1.00000000000001</v>
      </c>
      <c r="V4920" t="s">
        <v>11</v>
      </c>
      <c r="W4920" t="e">
        <f>VLOOKUP(Q4920,'PBT Tag Rates'!$B$5:$E$44,4,FALSE)</f>
        <v>#N/A</v>
      </c>
      <c r="X4920">
        <v>1</v>
      </c>
      <c r="Y4920" s="14">
        <f>IFERROR(LOOKUP(H4920,{30,43,48,53,58,63,68,73,78,83,88,93,97},{42,47,52,57,62,67,72,77,82,87,92,99,100}),999)</f>
        <v>67</v>
      </c>
      <c r="Z4920" s="17">
        <f t="shared" si="543"/>
        <v>5.5555555555555554</v>
      </c>
      <c r="AA4920" s="17">
        <f t="shared" si="537"/>
        <v>5.5555555555555554</v>
      </c>
      <c r="AB4920" s="17">
        <f t="shared" si="538"/>
        <v>11.658097686375321</v>
      </c>
      <c r="AC4920" s="17" t="s">
        <v>17654</v>
      </c>
    </row>
    <row r="4921" spans="1:29" x14ac:dyDescent="0.25">
      <c r="A4921" t="s">
        <v>3339</v>
      </c>
      <c r="B4921" s="165" t="s">
        <v>16157</v>
      </c>
      <c r="C4921" t="s">
        <v>16158</v>
      </c>
      <c r="D4921" s="1">
        <v>45196</v>
      </c>
      <c r="E4921">
        <f t="shared" si="540"/>
        <v>18</v>
      </c>
      <c r="F4921" t="s">
        <v>6</v>
      </c>
      <c r="G4921">
        <v>690</v>
      </c>
      <c r="H4921">
        <f t="shared" si="539"/>
        <v>69</v>
      </c>
      <c r="I4921" t="s">
        <v>7</v>
      </c>
      <c r="J4921" t="s">
        <v>8</v>
      </c>
      <c r="K4921" t="s">
        <v>8</v>
      </c>
      <c r="L4921" t="s">
        <v>8</v>
      </c>
      <c r="M4921" t="s">
        <v>6</v>
      </c>
      <c r="N4921" t="str">
        <f t="shared" si="541"/>
        <v>M</v>
      </c>
      <c r="O4921" t="s">
        <v>3041</v>
      </c>
      <c r="P4921" t="s">
        <v>16159</v>
      </c>
      <c r="Q4921" t="s">
        <v>918</v>
      </c>
      <c r="R4921">
        <v>3</v>
      </c>
      <c r="S4921">
        <f t="shared" si="542"/>
        <v>2020</v>
      </c>
      <c r="T4921" t="s">
        <v>12</v>
      </c>
      <c r="U4921">
        <v>0.999999999999996</v>
      </c>
      <c r="V4921" t="s">
        <v>3396</v>
      </c>
      <c r="W4921">
        <f>VLOOKUP(Q4921,'PBT Tag Rates'!$B$5:$E$44,4,FALSE)</f>
        <v>0.98961045999999997</v>
      </c>
      <c r="X4921">
        <v>1</v>
      </c>
      <c r="Y4921" s="14">
        <f>IFERROR(LOOKUP(H4921,{30,43,48,53,58,63,68,73,78,83,88,93,97},{42,47,52,57,62,67,72,77,82,87,92,99,100}),999)</f>
        <v>72</v>
      </c>
      <c r="Z4921" s="17">
        <f t="shared" si="543"/>
        <v>5.5555555555555554</v>
      </c>
      <c r="AA4921" s="17">
        <f t="shared" si="537"/>
        <v>5.5555555555555554</v>
      </c>
      <c r="AB4921" s="17">
        <f t="shared" si="538"/>
        <v>11.658097686375321</v>
      </c>
      <c r="AC4921" s="17" t="s">
        <v>17655</v>
      </c>
    </row>
    <row r="4922" spans="1:29" x14ac:dyDescent="0.25">
      <c r="A4922" t="s">
        <v>3339</v>
      </c>
      <c r="B4922" s="165" t="s">
        <v>16160</v>
      </c>
      <c r="C4922" t="s">
        <v>16161</v>
      </c>
      <c r="D4922" s="1">
        <v>45196</v>
      </c>
      <c r="E4922">
        <f t="shared" si="540"/>
        <v>18</v>
      </c>
      <c r="F4922" t="s">
        <v>14</v>
      </c>
      <c r="G4922">
        <v>800</v>
      </c>
      <c r="H4922">
        <f t="shared" si="539"/>
        <v>80</v>
      </c>
      <c r="I4922" t="s">
        <v>9</v>
      </c>
      <c r="J4922">
        <v>1</v>
      </c>
      <c r="K4922" t="s">
        <v>8</v>
      </c>
      <c r="L4922" t="s">
        <v>8</v>
      </c>
      <c r="M4922" t="s">
        <v>14</v>
      </c>
      <c r="N4922" t="str">
        <f t="shared" si="541"/>
        <v>F</v>
      </c>
      <c r="O4922" t="s">
        <v>2922</v>
      </c>
      <c r="P4922" t="s">
        <v>2923</v>
      </c>
      <c r="Q4922" t="s">
        <v>221</v>
      </c>
      <c r="R4922">
        <v>4</v>
      </c>
      <c r="S4922">
        <f t="shared" si="542"/>
        <v>2019</v>
      </c>
      <c r="T4922" t="s">
        <v>12</v>
      </c>
      <c r="U4922">
        <v>0.999999999999999</v>
      </c>
      <c r="V4922" t="s">
        <v>3346</v>
      </c>
      <c r="W4922">
        <f>VLOOKUP(Q4922,'PBT Tag Rates'!$B$5:$E$44,4,FALSE)</f>
        <v>0.95971980899999998</v>
      </c>
      <c r="X4922">
        <v>1</v>
      </c>
      <c r="Y4922" s="14">
        <f>IFERROR(LOOKUP(H4922,{30,43,48,53,58,63,68,73,78,83,88,93,97},{42,47,52,57,62,67,72,77,82,87,92,99,100}),999)</f>
        <v>82</v>
      </c>
      <c r="Z4922" s="17">
        <f t="shared" si="543"/>
        <v>5.5555555555555554</v>
      </c>
      <c r="AA4922" s="17">
        <f t="shared" si="537"/>
        <v>5.5555555555555554</v>
      </c>
      <c r="AB4922" s="17">
        <f t="shared" si="538"/>
        <v>11.658097686375321</v>
      </c>
      <c r="AC4922" s="17" t="s">
        <v>17654</v>
      </c>
    </row>
    <row r="4923" spans="1:29" x14ac:dyDescent="0.25">
      <c r="A4923" t="s">
        <v>3339</v>
      </c>
      <c r="B4923" s="165" t="s">
        <v>16162</v>
      </c>
      <c r="C4923" t="s">
        <v>16163</v>
      </c>
      <c r="D4923" s="1">
        <v>45197</v>
      </c>
      <c r="E4923">
        <f t="shared" si="540"/>
        <v>18</v>
      </c>
      <c r="F4923" t="s">
        <v>14</v>
      </c>
      <c r="G4923">
        <v>750</v>
      </c>
      <c r="H4923">
        <f t="shared" si="539"/>
        <v>75</v>
      </c>
      <c r="I4923" t="s">
        <v>7</v>
      </c>
      <c r="J4923" t="s">
        <v>8</v>
      </c>
      <c r="K4923" t="s">
        <v>8</v>
      </c>
      <c r="L4923" t="s">
        <v>8</v>
      </c>
      <c r="M4923" t="s">
        <v>14</v>
      </c>
      <c r="N4923" t="str">
        <f t="shared" si="541"/>
        <v>F</v>
      </c>
      <c r="O4923" t="s">
        <v>8495</v>
      </c>
      <c r="P4923" t="s">
        <v>12296</v>
      </c>
      <c r="Q4923" t="s">
        <v>221</v>
      </c>
      <c r="R4923">
        <v>4</v>
      </c>
      <c r="S4923">
        <f t="shared" si="542"/>
        <v>2019</v>
      </c>
      <c r="T4923" t="s">
        <v>12</v>
      </c>
      <c r="U4923">
        <v>0.999999999999998</v>
      </c>
      <c r="V4923" t="s">
        <v>3396</v>
      </c>
      <c r="W4923">
        <f>VLOOKUP(Q4923,'PBT Tag Rates'!$B$5:$E$44,4,FALSE)</f>
        <v>0.95971980899999998</v>
      </c>
      <c r="X4923">
        <v>1</v>
      </c>
      <c r="Y4923" s="14">
        <f>IFERROR(LOOKUP(H4923,{30,43,48,53,58,63,68,73,78,83,88,93,97},{42,47,52,57,62,67,72,77,82,87,92,99,100}),999)</f>
        <v>77</v>
      </c>
      <c r="Z4923" s="17">
        <f t="shared" si="543"/>
        <v>5.5555555555555554</v>
      </c>
      <c r="AA4923" s="17">
        <f t="shared" ref="AA4923:AA4986" si="544">Z4923*(1+$AA$4)</f>
        <v>5.5555555555555554</v>
      </c>
      <c r="AB4923" s="17">
        <f t="shared" ref="AB4923:AB4986" si="545">IF(D4923&lt;$D$3,AA4923/$AB$3,AA4923/$AB$4)</f>
        <v>11.658097686375321</v>
      </c>
      <c r="AC4923" s="17" t="s">
        <v>17655</v>
      </c>
    </row>
    <row r="4924" spans="1:29" x14ac:dyDescent="0.25">
      <c r="A4924" t="s">
        <v>3339</v>
      </c>
      <c r="B4924" s="165" t="s">
        <v>16164</v>
      </c>
      <c r="C4924" t="s">
        <v>16165</v>
      </c>
      <c r="D4924" s="1">
        <v>45197</v>
      </c>
      <c r="E4924">
        <f t="shared" si="540"/>
        <v>18</v>
      </c>
      <c r="F4924" t="s">
        <v>14</v>
      </c>
      <c r="G4924">
        <v>670</v>
      </c>
      <c r="H4924">
        <f t="shared" si="539"/>
        <v>67</v>
      </c>
      <c r="I4924" t="s">
        <v>9</v>
      </c>
      <c r="J4924">
        <v>1</v>
      </c>
      <c r="K4924" t="s">
        <v>8</v>
      </c>
      <c r="L4924" t="s">
        <v>8</v>
      </c>
      <c r="M4924" t="s">
        <v>14</v>
      </c>
      <c r="N4924" t="str">
        <f t="shared" si="541"/>
        <v>F</v>
      </c>
      <c r="O4924" t="s">
        <v>1530</v>
      </c>
      <c r="P4924" t="s">
        <v>1531</v>
      </c>
      <c r="Q4924" t="s">
        <v>221</v>
      </c>
      <c r="R4924">
        <v>4</v>
      </c>
      <c r="S4924">
        <f t="shared" si="542"/>
        <v>2019</v>
      </c>
      <c r="T4924" t="s">
        <v>12</v>
      </c>
      <c r="U4924">
        <v>1</v>
      </c>
      <c r="V4924" t="s">
        <v>3168</v>
      </c>
      <c r="W4924">
        <f>VLOOKUP(Q4924,'PBT Tag Rates'!$B$5:$E$44,4,FALSE)</f>
        <v>0.95971980899999998</v>
      </c>
      <c r="X4924">
        <v>1</v>
      </c>
      <c r="Y4924" s="14">
        <f>IFERROR(LOOKUP(H4924,{30,43,48,53,58,63,68,73,78,83,88,93,97},{42,47,52,57,62,67,72,77,82,87,92,99,100}),999)</f>
        <v>67</v>
      </c>
      <c r="Z4924" s="17">
        <f t="shared" si="543"/>
        <v>5.5555555555555554</v>
      </c>
      <c r="AA4924" s="17">
        <f t="shared" si="544"/>
        <v>5.5555555555555554</v>
      </c>
      <c r="AB4924" s="17">
        <f t="shared" si="545"/>
        <v>11.658097686375321</v>
      </c>
      <c r="AC4924" s="17" t="s">
        <v>17654</v>
      </c>
    </row>
    <row r="4925" spans="1:29" x14ac:dyDescent="0.25">
      <c r="A4925" t="s">
        <v>3339</v>
      </c>
      <c r="B4925" s="165" t="s">
        <v>16166</v>
      </c>
      <c r="C4925" t="s">
        <v>16167</v>
      </c>
      <c r="D4925" s="1">
        <v>45197</v>
      </c>
      <c r="E4925">
        <f t="shared" si="540"/>
        <v>18</v>
      </c>
      <c r="F4925" t="s">
        <v>6</v>
      </c>
      <c r="G4925">
        <v>600</v>
      </c>
      <c r="H4925">
        <f t="shared" si="539"/>
        <v>60</v>
      </c>
      <c r="I4925" t="s">
        <v>9</v>
      </c>
      <c r="J4925">
        <v>1</v>
      </c>
      <c r="K4925" t="s">
        <v>8</v>
      </c>
      <c r="L4925" t="s">
        <v>8</v>
      </c>
      <c r="M4925" t="s">
        <v>6</v>
      </c>
      <c r="N4925" t="str">
        <f t="shared" si="541"/>
        <v>M</v>
      </c>
      <c r="O4925" t="s">
        <v>653</v>
      </c>
      <c r="P4925" t="s">
        <v>654</v>
      </c>
      <c r="Q4925" t="s">
        <v>221</v>
      </c>
      <c r="R4925">
        <v>4</v>
      </c>
      <c r="S4925">
        <f t="shared" si="542"/>
        <v>2019</v>
      </c>
      <c r="T4925" t="s">
        <v>12</v>
      </c>
      <c r="U4925">
        <v>1</v>
      </c>
      <c r="V4925" t="s">
        <v>3951</v>
      </c>
      <c r="W4925">
        <f>VLOOKUP(Q4925,'PBT Tag Rates'!$B$5:$E$44,4,FALSE)</f>
        <v>0.95971980899999998</v>
      </c>
      <c r="X4925">
        <v>1</v>
      </c>
      <c r="Y4925" s="14">
        <f>IFERROR(LOOKUP(H4925,{30,43,48,53,58,63,68,73,78,83,88,93,97},{42,47,52,57,62,67,72,77,82,87,92,99,100}),999)</f>
        <v>62</v>
      </c>
      <c r="Z4925" s="17">
        <f t="shared" si="543"/>
        <v>5.5555555555555554</v>
      </c>
      <c r="AA4925" s="17">
        <f t="shared" si="544"/>
        <v>5.5555555555555554</v>
      </c>
      <c r="AB4925" s="17">
        <f t="shared" si="545"/>
        <v>11.658097686375321</v>
      </c>
      <c r="AC4925" s="17" t="s">
        <v>17655</v>
      </c>
    </row>
    <row r="4926" spans="1:29" x14ac:dyDescent="0.25">
      <c r="A4926" t="s">
        <v>3339</v>
      </c>
      <c r="B4926" s="165" t="s">
        <v>16168</v>
      </c>
      <c r="C4926" t="s">
        <v>16169</v>
      </c>
      <c r="D4926" s="1">
        <v>45197</v>
      </c>
      <c r="E4926">
        <f t="shared" si="540"/>
        <v>18</v>
      </c>
      <c r="F4926" t="s">
        <v>14</v>
      </c>
      <c r="G4926">
        <v>700</v>
      </c>
      <c r="H4926">
        <f t="shared" si="539"/>
        <v>70</v>
      </c>
      <c r="I4926" t="s">
        <v>9</v>
      </c>
      <c r="J4926">
        <v>1</v>
      </c>
      <c r="K4926" t="s">
        <v>8</v>
      </c>
      <c r="L4926" t="s">
        <v>8</v>
      </c>
      <c r="M4926" t="s">
        <v>14</v>
      </c>
      <c r="N4926" t="str">
        <f t="shared" si="541"/>
        <v>F</v>
      </c>
      <c r="O4926" t="s">
        <v>313</v>
      </c>
      <c r="P4926" t="s">
        <v>1228</v>
      </c>
      <c r="Q4926" t="s">
        <v>221</v>
      </c>
      <c r="R4926">
        <v>4</v>
      </c>
      <c r="S4926">
        <f t="shared" si="542"/>
        <v>2019</v>
      </c>
      <c r="T4926" t="s">
        <v>12</v>
      </c>
      <c r="U4926">
        <v>1</v>
      </c>
      <c r="V4926" t="s">
        <v>3396</v>
      </c>
      <c r="W4926">
        <f>VLOOKUP(Q4926,'PBT Tag Rates'!$B$5:$E$44,4,FALSE)</f>
        <v>0.95971980899999998</v>
      </c>
      <c r="X4926">
        <v>1</v>
      </c>
      <c r="Y4926" s="14">
        <f>IFERROR(LOOKUP(H4926,{30,43,48,53,58,63,68,73,78,83,88,93,97},{42,47,52,57,62,67,72,77,82,87,92,99,100}),999)</f>
        <v>72</v>
      </c>
      <c r="Z4926" s="17">
        <f t="shared" si="543"/>
        <v>5.5555555555555554</v>
      </c>
      <c r="AA4926" s="17">
        <f t="shared" si="544"/>
        <v>5.5555555555555554</v>
      </c>
      <c r="AB4926" s="17">
        <f t="shared" si="545"/>
        <v>11.658097686375321</v>
      </c>
      <c r="AC4926" s="17" t="s">
        <v>17655</v>
      </c>
    </row>
    <row r="4927" spans="1:29" x14ac:dyDescent="0.25">
      <c r="A4927" t="s">
        <v>3339</v>
      </c>
      <c r="B4927" s="165" t="s">
        <v>16170</v>
      </c>
      <c r="C4927" t="s">
        <v>16171</v>
      </c>
      <c r="D4927" s="1">
        <v>45197</v>
      </c>
      <c r="E4927">
        <f t="shared" si="540"/>
        <v>18</v>
      </c>
      <c r="F4927" t="s">
        <v>6</v>
      </c>
      <c r="G4927">
        <v>740</v>
      </c>
      <c r="H4927">
        <f t="shared" si="539"/>
        <v>74</v>
      </c>
      <c r="I4927" t="s">
        <v>7</v>
      </c>
      <c r="J4927">
        <v>1</v>
      </c>
      <c r="K4927" t="s">
        <v>8</v>
      </c>
      <c r="L4927" t="s">
        <v>8</v>
      </c>
      <c r="M4927" t="s">
        <v>6</v>
      </c>
      <c r="N4927" t="str">
        <f t="shared" si="541"/>
        <v>M</v>
      </c>
      <c r="O4927" t="s">
        <v>16172</v>
      </c>
      <c r="P4927" t="s">
        <v>16173</v>
      </c>
      <c r="Q4927" t="s">
        <v>2605</v>
      </c>
      <c r="R4927">
        <v>4</v>
      </c>
      <c r="S4927">
        <f t="shared" si="542"/>
        <v>2019</v>
      </c>
      <c r="T4927" t="s">
        <v>12</v>
      </c>
      <c r="U4927">
        <v>1</v>
      </c>
      <c r="V4927" t="s">
        <v>7657</v>
      </c>
      <c r="W4927">
        <f>VLOOKUP(Q4927,'PBT Tag Rates'!$B$5:$E$44,4,FALSE)</f>
        <v>0.96152300000000002</v>
      </c>
      <c r="X4927">
        <v>1</v>
      </c>
      <c r="Y4927" s="14">
        <f>IFERROR(LOOKUP(H4927,{30,43,48,53,58,63,68,73,78,83,88,93,97},{42,47,52,57,62,67,72,77,82,87,92,99,100}),999)</f>
        <v>77</v>
      </c>
      <c r="Z4927" s="17">
        <f t="shared" si="543"/>
        <v>5.5555555555555554</v>
      </c>
      <c r="AA4927" s="17">
        <f t="shared" si="544"/>
        <v>5.5555555555555554</v>
      </c>
      <c r="AB4927" s="17">
        <f t="shared" si="545"/>
        <v>11.658097686375321</v>
      </c>
      <c r="AC4927" s="17" t="s">
        <v>17655</v>
      </c>
    </row>
    <row r="4928" spans="1:29" x14ac:dyDescent="0.25">
      <c r="A4928" t="s">
        <v>3339</v>
      </c>
      <c r="B4928" s="165" t="s">
        <v>16174</v>
      </c>
      <c r="C4928" t="s">
        <v>16175</v>
      </c>
      <c r="D4928" s="1">
        <v>45197</v>
      </c>
      <c r="E4928">
        <f t="shared" si="540"/>
        <v>18</v>
      </c>
      <c r="F4928" t="s">
        <v>6</v>
      </c>
      <c r="G4928">
        <v>590</v>
      </c>
      <c r="H4928">
        <f t="shared" si="539"/>
        <v>59</v>
      </c>
      <c r="I4928" t="s">
        <v>7</v>
      </c>
      <c r="J4928" t="s">
        <v>8</v>
      </c>
      <c r="K4928" t="s">
        <v>8</v>
      </c>
      <c r="L4928" t="s">
        <v>8</v>
      </c>
      <c r="M4928" t="s">
        <v>6</v>
      </c>
      <c r="N4928" t="str">
        <f t="shared" si="541"/>
        <v>M</v>
      </c>
      <c r="O4928" t="s">
        <v>8</v>
      </c>
      <c r="P4928" t="s">
        <v>8</v>
      </c>
      <c r="Q4928" t="s">
        <v>11</v>
      </c>
      <c r="R4928" t="s">
        <v>8</v>
      </c>
      <c r="S4928" t="str">
        <f t="shared" si="542"/>
        <v>U</v>
      </c>
      <c r="T4928" t="s">
        <v>12</v>
      </c>
      <c r="U4928">
        <v>1</v>
      </c>
      <c r="V4928" t="s">
        <v>11</v>
      </c>
      <c r="W4928" t="e">
        <f>VLOOKUP(Q4928,'PBT Tag Rates'!$B$5:$E$44,4,FALSE)</f>
        <v>#N/A</v>
      </c>
      <c r="X4928">
        <v>1</v>
      </c>
      <c r="Y4928" s="14">
        <f>IFERROR(LOOKUP(H4928,{30,43,48,53,58,63,68,73,78,83,88,93,97},{42,47,52,57,62,67,72,77,82,87,92,99,100}),999)</f>
        <v>62</v>
      </c>
      <c r="Z4928" s="17">
        <f t="shared" si="543"/>
        <v>5.5555555555555554</v>
      </c>
      <c r="AA4928" s="17">
        <f t="shared" si="544"/>
        <v>5.5555555555555554</v>
      </c>
      <c r="AB4928" s="17">
        <f t="shared" si="545"/>
        <v>11.658097686375321</v>
      </c>
      <c r="AC4928" s="17" t="s">
        <v>17654</v>
      </c>
    </row>
    <row r="4929" spans="1:29" x14ac:dyDescent="0.25">
      <c r="A4929" t="s">
        <v>3339</v>
      </c>
      <c r="B4929" s="165" t="s">
        <v>16176</v>
      </c>
      <c r="C4929" t="s">
        <v>16177</v>
      </c>
      <c r="D4929" s="1">
        <v>45197</v>
      </c>
      <c r="E4929">
        <f t="shared" si="540"/>
        <v>18</v>
      </c>
      <c r="F4929" t="s">
        <v>6</v>
      </c>
      <c r="G4929">
        <v>650</v>
      </c>
      <c r="H4929">
        <f t="shared" si="539"/>
        <v>65</v>
      </c>
      <c r="I4929" t="s">
        <v>9</v>
      </c>
      <c r="J4929">
        <v>1</v>
      </c>
      <c r="K4929" t="s">
        <v>8</v>
      </c>
      <c r="L4929" t="s">
        <v>8</v>
      </c>
      <c r="M4929" t="s">
        <v>6</v>
      </c>
      <c r="N4929" t="str">
        <f t="shared" si="541"/>
        <v>M</v>
      </c>
      <c r="O4929" t="s">
        <v>12743</v>
      </c>
      <c r="P4929" t="s">
        <v>12744</v>
      </c>
      <c r="Q4929" t="s">
        <v>221</v>
      </c>
      <c r="R4929">
        <v>4</v>
      </c>
      <c r="S4929">
        <f t="shared" si="542"/>
        <v>2019</v>
      </c>
      <c r="T4929" t="s">
        <v>12</v>
      </c>
      <c r="U4929">
        <v>1</v>
      </c>
      <c r="V4929" t="s">
        <v>3951</v>
      </c>
      <c r="W4929">
        <f>VLOOKUP(Q4929,'PBT Tag Rates'!$B$5:$E$44,4,FALSE)</f>
        <v>0.95971980899999998</v>
      </c>
      <c r="X4929">
        <v>1</v>
      </c>
      <c r="Y4929" s="14">
        <f>IFERROR(LOOKUP(H4929,{30,43,48,53,58,63,68,73,78,83,88,93,97},{42,47,52,57,62,67,72,77,82,87,92,99,100}),999)</f>
        <v>67</v>
      </c>
      <c r="Z4929" s="17">
        <f t="shared" si="543"/>
        <v>5.5555555555555554</v>
      </c>
      <c r="AA4929" s="17">
        <f t="shared" si="544"/>
        <v>5.5555555555555554</v>
      </c>
      <c r="AB4929" s="17">
        <f t="shared" si="545"/>
        <v>11.658097686375321</v>
      </c>
      <c r="AC4929" s="17" t="s">
        <v>17655</v>
      </c>
    </row>
    <row r="4930" spans="1:29" x14ac:dyDescent="0.25">
      <c r="A4930" t="s">
        <v>3339</v>
      </c>
      <c r="B4930" s="165" t="s">
        <v>16178</v>
      </c>
      <c r="C4930" t="s">
        <v>16179</v>
      </c>
      <c r="D4930" s="1">
        <v>45197</v>
      </c>
      <c r="E4930">
        <f t="shared" si="540"/>
        <v>18</v>
      </c>
      <c r="F4930" t="s">
        <v>6</v>
      </c>
      <c r="G4930">
        <v>800</v>
      </c>
      <c r="H4930">
        <f t="shared" si="539"/>
        <v>80</v>
      </c>
      <c r="I4930" t="s">
        <v>7</v>
      </c>
      <c r="J4930" t="s">
        <v>8</v>
      </c>
      <c r="K4930" t="s">
        <v>8</v>
      </c>
      <c r="L4930" t="s">
        <v>8</v>
      </c>
      <c r="M4930" t="s">
        <v>14</v>
      </c>
      <c r="N4930" t="str">
        <f t="shared" si="541"/>
        <v>F</v>
      </c>
      <c r="O4930" t="s">
        <v>16180</v>
      </c>
      <c r="P4930" t="s">
        <v>16181</v>
      </c>
      <c r="Q4930" t="s">
        <v>4892</v>
      </c>
      <c r="R4930">
        <v>4</v>
      </c>
      <c r="S4930">
        <f t="shared" si="542"/>
        <v>2019</v>
      </c>
      <c r="T4930" t="s">
        <v>12</v>
      </c>
      <c r="U4930">
        <v>1</v>
      </c>
      <c r="V4930" t="s">
        <v>4893</v>
      </c>
      <c r="W4930">
        <f>VLOOKUP(Q4930,'PBT Tag Rates'!$B$5:$E$44,4,FALSE)</f>
        <v>1</v>
      </c>
      <c r="X4930">
        <v>1</v>
      </c>
      <c r="Y4930" s="14">
        <f>IFERROR(LOOKUP(H4930,{30,43,48,53,58,63,68,73,78,83,88,93,97},{42,47,52,57,62,67,72,77,82,87,92,99,100}),999)</f>
        <v>82</v>
      </c>
      <c r="Z4930" s="17">
        <f t="shared" si="543"/>
        <v>5.5555555555555554</v>
      </c>
      <c r="AA4930" s="17">
        <f t="shared" si="544"/>
        <v>5.5555555555555554</v>
      </c>
      <c r="AB4930" s="17">
        <f t="shared" si="545"/>
        <v>11.658097686375321</v>
      </c>
      <c r="AC4930" s="17" t="s">
        <v>17655</v>
      </c>
    </row>
    <row r="4931" spans="1:29" x14ac:dyDescent="0.25">
      <c r="A4931" t="s">
        <v>3339</v>
      </c>
      <c r="B4931" s="165" t="s">
        <v>16182</v>
      </c>
      <c r="C4931" t="s">
        <v>16183</v>
      </c>
      <c r="D4931" s="1">
        <v>45197</v>
      </c>
      <c r="E4931">
        <f t="shared" si="540"/>
        <v>18</v>
      </c>
      <c r="F4931" t="s">
        <v>14</v>
      </c>
      <c r="G4931">
        <v>580</v>
      </c>
      <c r="H4931">
        <f t="shared" si="539"/>
        <v>58</v>
      </c>
      <c r="I4931" t="s">
        <v>7</v>
      </c>
      <c r="J4931" t="s">
        <v>8</v>
      </c>
      <c r="K4931" t="s">
        <v>8</v>
      </c>
      <c r="L4931" t="s">
        <v>8</v>
      </c>
      <c r="M4931" t="s">
        <v>6</v>
      </c>
      <c r="N4931" t="str">
        <f t="shared" si="541"/>
        <v>M</v>
      </c>
      <c r="O4931" t="s">
        <v>2717</v>
      </c>
      <c r="P4931" t="s">
        <v>2718</v>
      </c>
      <c r="Q4931" t="s">
        <v>918</v>
      </c>
      <c r="R4931">
        <v>3</v>
      </c>
      <c r="S4931">
        <f t="shared" si="542"/>
        <v>2020</v>
      </c>
      <c r="T4931" t="s">
        <v>12</v>
      </c>
      <c r="U4931">
        <v>1</v>
      </c>
      <c r="V4931" t="s">
        <v>3346</v>
      </c>
      <c r="W4931">
        <f>VLOOKUP(Q4931,'PBT Tag Rates'!$B$5:$E$44,4,FALSE)</f>
        <v>0.98961045999999997</v>
      </c>
      <c r="X4931">
        <v>1</v>
      </c>
      <c r="Y4931" s="14">
        <f>IFERROR(LOOKUP(H4931,{30,43,48,53,58,63,68,73,78,83,88,93,97},{42,47,52,57,62,67,72,77,82,87,92,99,100}),999)</f>
        <v>62</v>
      </c>
      <c r="Z4931" s="17">
        <f t="shared" si="543"/>
        <v>5.5555555555555554</v>
      </c>
      <c r="AA4931" s="17">
        <f t="shared" si="544"/>
        <v>5.5555555555555554</v>
      </c>
      <c r="AB4931" s="17">
        <f t="shared" si="545"/>
        <v>11.658097686375321</v>
      </c>
      <c r="AC4931" s="17" t="s">
        <v>17654</v>
      </c>
    </row>
    <row r="4932" spans="1:29" x14ac:dyDescent="0.25">
      <c r="A4932" t="s">
        <v>3339</v>
      </c>
      <c r="B4932" s="165" t="s">
        <v>16184</v>
      </c>
      <c r="C4932" t="s">
        <v>16185</v>
      </c>
      <c r="D4932" s="1">
        <v>45197</v>
      </c>
      <c r="E4932">
        <f t="shared" si="540"/>
        <v>18</v>
      </c>
      <c r="F4932" t="s">
        <v>6</v>
      </c>
      <c r="G4932">
        <v>750</v>
      </c>
      <c r="H4932">
        <f t="shared" si="539"/>
        <v>75</v>
      </c>
      <c r="I4932" t="s">
        <v>7</v>
      </c>
      <c r="J4932" t="s">
        <v>8</v>
      </c>
      <c r="K4932" t="s">
        <v>8</v>
      </c>
      <c r="L4932" t="s">
        <v>8</v>
      </c>
      <c r="M4932" t="s">
        <v>6</v>
      </c>
      <c r="N4932" t="str">
        <f t="shared" si="541"/>
        <v>M</v>
      </c>
      <c r="O4932" t="s">
        <v>602</v>
      </c>
      <c r="P4932" t="s">
        <v>661</v>
      </c>
      <c r="Q4932" t="s">
        <v>221</v>
      </c>
      <c r="R4932">
        <v>4</v>
      </c>
      <c r="S4932">
        <f t="shared" si="542"/>
        <v>2019</v>
      </c>
      <c r="T4932" t="s">
        <v>12</v>
      </c>
      <c r="U4932">
        <v>0.999999999999999</v>
      </c>
      <c r="V4932" t="s">
        <v>3396</v>
      </c>
      <c r="W4932">
        <f>VLOOKUP(Q4932,'PBT Tag Rates'!$B$5:$E$44,4,FALSE)</f>
        <v>0.95971980899999998</v>
      </c>
      <c r="X4932">
        <v>1</v>
      </c>
      <c r="Y4932" s="14">
        <f>IFERROR(LOOKUP(H4932,{30,43,48,53,58,63,68,73,78,83,88,93,97},{42,47,52,57,62,67,72,77,82,87,92,99,100}),999)</f>
        <v>77</v>
      </c>
      <c r="Z4932" s="17">
        <f t="shared" si="543"/>
        <v>5.5555555555555554</v>
      </c>
      <c r="AA4932" s="17">
        <f t="shared" si="544"/>
        <v>5.5555555555555554</v>
      </c>
      <c r="AB4932" s="17">
        <f t="shared" si="545"/>
        <v>11.658097686375321</v>
      </c>
      <c r="AC4932" s="17" t="s">
        <v>17655</v>
      </c>
    </row>
    <row r="4933" spans="1:29" x14ac:dyDescent="0.25">
      <c r="A4933" t="s">
        <v>3339</v>
      </c>
      <c r="B4933" s="165" t="s">
        <v>16186</v>
      </c>
      <c r="C4933" t="s">
        <v>16187</v>
      </c>
      <c r="D4933" s="1">
        <v>45197</v>
      </c>
      <c r="E4933">
        <f t="shared" si="540"/>
        <v>18</v>
      </c>
      <c r="F4933" t="s">
        <v>6</v>
      </c>
      <c r="G4933">
        <v>790</v>
      </c>
      <c r="H4933">
        <f t="shared" si="539"/>
        <v>79</v>
      </c>
      <c r="I4933" t="s">
        <v>7</v>
      </c>
      <c r="J4933" t="s">
        <v>8</v>
      </c>
      <c r="K4933" t="s">
        <v>8</v>
      </c>
      <c r="L4933" t="s">
        <v>8</v>
      </c>
      <c r="M4933" t="s">
        <v>6</v>
      </c>
      <c r="N4933" t="str">
        <f t="shared" si="541"/>
        <v>M</v>
      </c>
      <c r="O4933" t="s">
        <v>1304</v>
      </c>
      <c r="P4933" t="s">
        <v>1305</v>
      </c>
      <c r="Q4933" t="s">
        <v>221</v>
      </c>
      <c r="R4933">
        <v>4</v>
      </c>
      <c r="S4933">
        <f t="shared" si="542"/>
        <v>2019</v>
      </c>
      <c r="T4933" t="s">
        <v>12</v>
      </c>
      <c r="U4933">
        <v>1</v>
      </c>
      <c r="V4933" t="s">
        <v>3386</v>
      </c>
      <c r="W4933">
        <f>VLOOKUP(Q4933,'PBT Tag Rates'!$B$5:$E$44,4,FALSE)</f>
        <v>0.95971980899999998</v>
      </c>
      <c r="X4933">
        <v>1</v>
      </c>
      <c r="Y4933" s="14">
        <f>IFERROR(LOOKUP(H4933,{30,43,48,53,58,63,68,73,78,83,88,93,97},{42,47,52,57,62,67,72,77,82,87,92,99,100}),999)</f>
        <v>82</v>
      </c>
      <c r="Z4933" s="17">
        <f t="shared" si="543"/>
        <v>5.5555555555555554</v>
      </c>
      <c r="AA4933" s="17">
        <f t="shared" si="544"/>
        <v>5.5555555555555554</v>
      </c>
      <c r="AB4933" s="17">
        <f t="shared" si="545"/>
        <v>11.658097686375321</v>
      </c>
      <c r="AC4933" s="17" t="s">
        <v>17654</v>
      </c>
    </row>
    <row r="4934" spans="1:29" x14ac:dyDescent="0.25">
      <c r="A4934" t="s">
        <v>3339</v>
      </c>
      <c r="B4934" s="165" t="s">
        <v>16188</v>
      </c>
      <c r="C4934" t="s">
        <v>16189</v>
      </c>
      <c r="D4934" s="1">
        <v>45197</v>
      </c>
      <c r="E4934">
        <f t="shared" si="540"/>
        <v>18</v>
      </c>
      <c r="F4934" t="s">
        <v>6</v>
      </c>
      <c r="G4934">
        <v>460</v>
      </c>
      <c r="H4934">
        <f t="shared" si="539"/>
        <v>46</v>
      </c>
      <c r="I4934" t="s">
        <v>9</v>
      </c>
      <c r="J4934">
        <v>1</v>
      </c>
      <c r="K4934" t="s">
        <v>8</v>
      </c>
      <c r="L4934" t="s">
        <v>8</v>
      </c>
      <c r="M4934" t="s">
        <v>6</v>
      </c>
      <c r="N4934" t="str">
        <f t="shared" si="541"/>
        <v>M</v>
      </c>
      <c r="O4934" t="s">
        <v>16190</v>
      </c>
      <c r="P4934" t="s">
        <v>16191</v>
      </c>
      <c r="Q4934" t="s">
        <v>3820</v>
      </c>
      <c r="R4934">
        <v>2</v>
      </c>
      <c r="S4934">
        <f t="shared" si="542"/>
        <v>2021</v>
      </c>
      <c r="T4934" t="s">
        <v>12</v>
      </c>
      <c r="U4934">
        <v>0.999999999999995</v>
      </c>
      <c r="V4934" t="s">
        <v>3396</v>
      </c>
      <c r="W4934">
        <f>VLOOKUP(Q4934,'PBT Tag Rates'!$B$5:$E$44,4,FALSE)</f>
        <v>0.98140000000000005</v>
      </c>
      <c r="X4934">
        <v>1</v>
      </c>
      <c r="Y4934" s="14">
        <f>IFERROR(LOOKUP(H4934,{30,43,48,53,58,63,68,73,78,83,88,93,97},{42,47,52,57,62,67,72,77,82,87,92,99,100}),999)</f>
        <v>47</v>
      </c>
      <c r="Z4934" s="17">
        <f t="shared" si="543"/>
        <v>5.5555555555555554</v>
      </c>
      <c r="AA4934" s="17">
        <f t="shared" si="544"/>
        <v>5.5555555555555554</v>
      </c>
      <c r="AB4934" s="17">
        <f t="shared" si="545"/>
        <v>11.658097686375321</v>
      </c>
      <c r="AC4934" s="17" t="s">
        <v>17655</v>
      </c>
    </row>
    <row r="4935" spans="1:29" x14ac:dyDescent="0.25">
      <c r="A4935" t="s">
        <v>3339</v>
      </c>
      <c r="B4935" s="165" t="s">
        <v>16192</v>
      </c>
      <c r="C4935" t="s">
        <v>16193</v>
      </c>
      <c r="D4935" s="1">
        <v>45197</v>
      </c>
      <c r="E4935">
        <f t="shared" si="540"/>
        <v>18</v>
      </c>
      <c r="F4935" t="s">
        <v>6</v>
      </c>
      <c r="G4935">
        <v>700</v>
      </c>
      <c r="H4935">
        <f t="shared" si="539"/>
        <v>70</v>
      </c>
      <c r="I4935" t="s">
        <v>7</v>
      </c>
      <c r="J4935" t="s">
        <v>8</v>
      </c>
      <c r="K4935" t="s">
        <v>8</v>
      </c>
      <c r="L4935" t="s">
        <v>8</v>
      </c>
      <c r="M4935" t="s">
        <v>6</v>
      </c>
      <c r="N4935" t="str">
        <f t="shared" si="541"/>
        <v>M</v>
      </c>
      <c r="O4935" t="s">
        <v>11912</v>
      </c>
      <c r="P4935" t="s">
        <v>16194</v>
      </c>
      <c r="Q4935" t="s">
        <v>918</v>
      </c>
      <c r="R4935">
        <v>3</v>
      </c>
      <c r="S4935">
        <f t="shared" si="542"/>
        <v>2020</v>
      </c>
      <c r="T4935" t="s">
        <v>12</v>
      </c>
      <c r="U4935">
        <v>0.999999999999998</v>
      </c>
      <c r="V4935" t="s">
        <v>3396</v>
      </c>
      <c r="W4935">
        <f>VLOOKUP(Q4935,'PBT Tag Rates'!$B$5:$E$44,4,FALSE)</f>
        <v>0.98961045999999997</v>
      </c>
      <c r="X4935">
        <v>1</v>
      </c>
      <c r="Y4935" s="14">
        <f>IFERROR(LOOKUP(H4935,{30,43,48,53,58,63,68,73,78,83,88,93,97},{42,47,52,57,62,67,72,77,82,87,92,99,100}),999)</f>
        <v>72</v>
      </c>
      <c r="Z4935" s="17">
        <f t="shared" si="543"/>
        <v>5.5555555555555554</v>
      </c>
      <c r="AA4935" s="17">
        <f t="shared" si="544"/>
        <v>5.5555555555555554</v>
      </c>
      <c r="AB4935" s="17">
        <f t="shared" si="545"/>
        <v>11.658097686375321</v>
      </c>
      <c r="AC4935" s="17" t="s">
        <v>17655</v>
      </c>
    </row>
    <row r="4936" spans="1:29" x14ac:dyDescent="0.25">
      <c r="A4936" t="s">
        <v>3339</v>
      </c>
      <c r="B4936" s="165" t="s">
        <v>16195</v>
      </c>
      <c r="C4936" t="s">
        <v>16196</v>
      </c>
      <c r="D4936" s="1">
        <v>45197</v>
      </c>
      <c r="E4936">
        <f t="shared" si="540"/>
        <v>18</v>
      </c>
      <c r="F4936" t="s">
        <v>6</v>
      </c>
      <c r="G4936">
        <v>390</v>
      </c>
      <c r="H4936">
        <f t="shared" si="539"/>
        <v>39</v>
      </c>
      <c r="I4936" t="s">
        <v>9</v>
      </c>
      <c r="J4936">
        <v>1</v>
      </c>
      <c r="K4936" t="s">
        <v>8</v>
      </c>
      <c r="L4936" t="s">
        <v>8</v>
      </c>
      <c r="M4936" t="s">
        <v>6</v>
      </c>
      <c r="N4936" t="str">
        <f t="shared" si="541"/>
        <v>M</v>
      </c>
      <c r="O4936" t="s">
        <v>16197</v>
      </c>
      <c r="P4936" t="s">
        <v>16198</v>
      </c>
      <c r="Q4936" t="s">
        <v>3820</v>
      </c>
      <c r="R4936">
        <v>2</v>
      </c>
      <c r="S4936">
        <f t="shared" si="542"/>
        <v>2021</v>
      </c>
      <c r="T4936" t="s">
        <v>12</v>
      </c>
      <c r="U4936">
        <v>1</v>
      </c>
      <c r="V4936" t="s">
        <v>3951</v>
      </c>
      <c r="W4936">
        <f>VLOOKUP(Q4936,'PBT Tag Rates'!$B$5:$E$44,4,FALSE)</f>
        <v>0.98140000000000005</v>
      </c>
      <c r="X4936">
        <v>1</v>
      </c>
      <c r="Y4936" s="14">
        <f>IFERROR(LOOKUP(H4936,{30,43,48,53,58,63,68,73,78,83,88,93,97},{42,47,52,57,62,67,72,77,82,87,92,99,100}),999)</f>
        <v>42</v>
      </c>
      <c r="Z4936" s="17">
        <f t="shared" si="543"/>
        <v>5.5555555555555554</v>
      </c>
      <c r="AA4936" s="17">
        <f t="shared" si="544"/>
        <v>5.5555555555555554</v>
      </c>
      <c r="AB4936" s="17">
        <f t="shared" si="545"/>
        <v>11.658097686375321</v>
      </c>
      <c r="AC4936" s="17" t="s">
        <v>17655</v>
      </c>
    </row>
    <row r="4937" spans="1:29" x14ac:dyDescent="0.25">
      <c r="A4937" t="s">
        <v>3339</v>
      </c>
      <c r="B4937" s="165" t="s">
        <v>16199</v>
      </c>
      <c r="C4937" t="s">
        <v>16200</v>
      </c>
      <c r="D4937" s="1">
        <v>45197</v>
      </c>
      <c r="E4937">
        <f t="shared" si="540"/>
        <v>18</v>
      </c>
      <c r="F4937" t="s">
        <v>14</v>
      </c>
      <c r="G4937">
        <v>730</v>
      </c>
      <c r="H4937">
        <f t="shared" si="539"/>
        <v>73</v>
      </c>
      <c r="I4937" t="s">
        <v>9</v>
      </c>
      <c r="J4937">
        <v>1</v>
      </c>
      <c r="K4937" t="s">
        <v>8</v>
      </c>
      <c r="L4937" t="s">
        <v>8</v>
      </c>
      <c r="M4937" t="s">
        <v>14</v>
      </c>
      <c r="N4937" t="str">
        <f t="shared" si="541"/>
        <v>F</v>
      </c>
      <c r="O4937" t="s">
        <v>871</v>
      </c>
      <c r="P4937" t="s">
        <v>872</v>
      </c>
      <c r="Q4937" t="s">
        <v>221</v>
      </c>
      <c r="R4937">
        <v>4</v>
      </c>
      <c r="S4937">
        <f t="shared" si="542"/>
        <v>2019</v>
      </c>
      <c r="T4937" t="s">
        <v>12</v>
      </c>
      <c r="U4937">
        <v>1</v>
      </c>
      <c r="V4937" t="s">
        <v>3363</v>
      </c>
      <c r="W4937">
        <f>VLOOKUP(Q4937,'PBT Tag Rates'!$B$5:$E$44,4,FALSE)</f>
        <v>0.95971980899999998</v>
      </c>
      <c r="X4937">
        <v>1</v>
      </c>
      <c r="Y4937" s="14">
        <f>IFERROR(LOOKUP(H4937,{30,43,48,53,58,63,68,73,78,83,88,93,97},{42,47,52,57,62,67,72,77,82,87,92,99,100}),999)</f>
        <v>77</v>
      </c>
      <c r="Z4937" s="17">
        <f t="shared" si="543"/>
        <v>5.5555555555555554</v>
      </c>
      <c r="AA4937" s="17">
        <f t="shared" si="544"/>
        <v>5.5555555555555554</v>
      </c>
      <c r="AB4937" s="17">
        <f t="shared" si="545"/>
        <v>11.658097686375321</v>
      </c>
      <c r="AC4937" s="17" t="s">
        <v>17654</v>
      </c>
    </row>
    <row r="4938" spans="1:29" x14ac:dyDescent="0.25">
      <c r="A4938" t="s">
        <v>3339</v>
      </c>
      <c r="B4938" s="165" t="s">
        <v>16201</v>
      </c>
      <c r="C4938" t="s">
        <v>16202</v>
      </c>
      <c r="D4938" s="1">
        <v>45197</v>
      </c>
      <c r="E4938">
        <f t="shared" si="540"/>
        <v>18</v>
      </c>
      <c r="F4938" t="s">
        <v>6</v>
      </c>
      <c r="G4938">
        <v>760</v>
      </c>
      <c r="H4938">
        <f t="shared" si="539"/>
        <v>76</v>
      </c>
      <c r="I4938" t="s">
        <v>7</v>
      </c>
      <c r="J4938" t="s">
        <v>8</v>
      </c>
      <c r="K4938" t="s">
        <v>8</v>
      </c>
      <c r="L4938" t="s">
        <v>8</v>
      </c>
      <c r="M4938" t="s">
        <v>6</v>
      </c>
      <c r="N4938" t="str">
        <f t="shared" si="541"/>
        <v>M</v>
      </c>
      <c r="O4938" t="s">
        <v>8</v>
      </c>
      <c r="P4938" t="s">
        <v>8</v>
      </c>
      <c r="Q4938" t="s">
        <v>11</v>
      </c>
      <c r="R4938" t="s">
        <v>8</v>
      </c>
      <c r="S4938" t="str">
        <f t="shared" si="542"/>
        <v>U</v>
      </c>
      <c r="T4938" t="s">
        <v>12</v>
      </c>
      <c r="U4938">
        <v>0.999999999999997</v>
      </c>
      <c r="V4938" t="s">
        <v>11</v>
      </c>
      <c r="W4938" t="e">
        <f>VLOOKUP(Q4938,'PBT Tag Rates'!$B$5:$E$44,4,FALSE)</f>
        <v>#N/A</v>
      </c>
      <c r="X4938">
        <v>1</v>
      </c>
      <c r="Y4938" s="14">
        <f>IFERROR(LOOKUP(H4938,{30,43,48,53,58,63,68,73,78,83,88,93,97},{42,47,52,57,62,67,72,77,82,87,92,99,100}),999)</f>
        <v>77</v>
      </c>
      <c r="Z4938" s="17">
        <f t="shared" si="543"/>
        <v>5.5555555555555554</v>
      </c>
      <c r="AA4938" s="17">
        <f t="shared" si="544"/>
        <v>5.5555555555555554</v>
      </c>
      <c r="AB4938" s="17">
        <f t="shared" si="545"/>
        <v>11.658097686375321</v>
      </c>
      <c r="AC4938" s="17" t="s">
        <v>17654</v>
      </c>
    </row>
    <row r="4939" spans="1:29" x14ac:dyDescent="0.25">
      <c r="A4939" t="s">
        <v>3339</v>
      </c>
      <c r="B4939" s="165" t="s">
        <v>16203</v>
      </c>
      <c r="C4939" t="s">
        <v>16204</v>
      </c>
      <c r="D4939" s="1">
        <v>45197</v>
      </c>
      <c r="E4939">
        <f t="shared" si="540"/>
        <v>18</v>
      </c>
      <c r="F4939" t="s">
        <v>6</v>
      </c>
      <c r="G4939">
        <v>710</v>
      </c>
      <c r="H4939">
        <f t="shared" si="539"/>
        <v>71</v>
      </c>
      <c r="I4939" t="s">
        <v>7</v>
      </c>
      <c r="J4939" t="s">
        <v>8</v>
      </c>
      <c r="K4939" t="s">
        <v>8</v>
      </c>
      <c r="L4939" t="s">
        <v>8</v>
      </c>
      <c r="M4939" t="s">
        <v>6</v>
      </c>
      <c r="N4939" t="str">
        <f t="shared" si="541"/>
        <v>M</v>
      </c>
      <c r="O4939" t="s">
        <v>11389</v>
      </c>
      <c r="P4939" t="s">
        <v>11390</v>
      </c>
      <c r="Q4939" t="s">
        <v>918</v>
      </c>
      <c r="R4939">
        <v>3</v>
      </c>
      <c r="S4939">
        <f t="shared" si="542"/>
        <v>2020</v>
      </c>
      <c r="T4939" t="s">
        <v>12</v>
      </c>
      <c r="U4939">
        <v>1</v>
      </c>
      <c r="V4939" t="s">
        <v>3396</v>
      </c>
      <c r="W4939">
        <f>VLOOKUP(Q4939,'PBT Tag Rates'!$B$5:$E$44,4,FALSE)</f>
        <v>0.98961045999999997</v>
      </c>
      <c r="X4939">
        <v>1</v>
      </c>
      <c r="Y4939" s="14">
        <f>IFERROR(LOOKUP(H4939,{30,43,48,53,58,63,68,73,78,83,88,93,97},{42,47,52,57,62,67,72,77,82,87,92,99,100}),999)</f>
        <v>72</v>
      </c>
      <c r="Z4939" s="17">
        <f t="shared" si="543"/>
        <v>5.5555555555555554</v>
      </c>
      <c r="AA4939" s="17">
        <f t="shared" si="544"/>
        <v>5.5555555555555554</v>
      </c>
      <c r="AB4939" s="17">
        <f t="shared" si="545"/>
        <v>11.658097686375321</v>
      </c>
      <c r="AC4939" s="17" t="s">
        <v>17655</v>
      </c>
    </row>
    <row r="4940" spans="1:29" x14ac:dyDescent="0.25">
      <c r="A4940" t="s">
        <v>3339</v>
      </c>
      <c r="B4940" s="165" t="s">
        <v>16205</v>
      </c>
      <c r="C4940" t="s">
        <v>16206</v>
      </c>
      <c r="D4940" s="1">
        <v>45197</v>
      </c>
      <c r="E4940">
        <f t="shared" si="540"/>
        <v>18</v>
      </c>
      <c r="F4940" t="s">
        <v>6</v>
      </c>
      <c r="G4940">
        <v>770</v>
      </c>
      <c r="H4940">
        <f t="shared" si="539"/>
        <v>77</v>
      </c>
      <c r="I4940" t="s">
        <v>9</v>
      </c>
      <c r="J4940">
        <v>1</v>
      </c>
      <c r="K4940" t="s">
        <v>8</v>
      </c>
      <c r="L4940" t="s">
        <v>8</v>
      </c>
      <c r="M4940" t="s">
        <v>6</v>
      </c>
      <c r="N4940" t="str">
        <f t="shared" si="541"/>
        <v>M</v>
      </c>
      <c r="O4940" t="s">
        <v>2488</v>
      </c>
      <c r="P4940" t="s">
        <v>2489</v>
      </c>
      <c r="Q4940" t="s">
        <v>15</v>
      </c>
      <c r="R4940">
        <v>5</v>
      </c>
      <c r="S4940">
        <f t="shared" si="542"/>
        <v>2018</v>
      </c>
      <c r="T4940" t="s">
        <v>12</v>
      </c>
      <c r="U4940">
        <v>1</v>
      </c>
      <c r="V4940" t="s">
        <v>3951</v>
      </c>
      <c r="W4940">
        <f>VLOOKUP(Q4940,'PBT Tag Rates'!$B$5:$E$44,4,FALSE)</f>
        <v>0.80551598400000002</v>
      </c>
      <c r="X4940">
        <v>1</v>
      </c>
      <c r="Y4940" s="14">
        <f>IFERROR(LOOKUP(H4940,{30,43,48,53,58,63,68,73,78,83,88,93,97},{42,47,52,57,62,67,72,77,82,87,92,99,100}),999)</f>
        <v>77</v>
      </c>
      <c r="Z4940" s="17">
        <f t="shared" si="543"/>
        <v>5.5555555555555554</v>
      </c>
      <c r="AA4940" s="17">
        <f t="shared" si="544"/>
        <v>5.5555555555555554</v>
      </c>
      <c r="AB4940" s="17">
        <f t="shared" si="545"/>
        <v>11.658097686375321</v>
      </c>
      <c r="AC4940" s="17" t="s">
        <v>17655</v>
      </c>
    </row>
    <row r="4941" spans="1:29" x14ac:dyDescent="0.25">
      <c r="A4941" t="s">
        <v>3339</v>
      </c>
      <c r="B4941" s="165" t="s">
        <v>16207</v>
      </c>
      <c r="C4941" t="s">
        <v>16208</v>
      </c>
      <c r="D4941" s="1">
        <v>45197</v>
      </c>
      <c r="E4941">
        <f t="shared" si="540"/>
        <v>18</v>
      </c>
      <c r="F4941" t="s">
        <v>6</v>
      </c>
      <c r="G4941">
        <v>700</v>
      </c>
      <c r="H4941">
        <f t="shared" si="539"/>
        <v>70</v>
      </c>
      <c r="I4941" t="s">
        <v>7</v>
      </c>
      <c r="J4941" t="s">
        <v>8</v>
      </c>
      <c r="K4941" t="s">
        <v>8</v>
      </c>
      <c r="L4941" t="s">
        <v>8</v>
      </c>
      <c r="M4941" t="s">
        <v>6</v>
      </c>
      <c r="N4941" t="str">
        <f t="shared" si="541"/>
        <v>M</v>
      </c>
      <c r="O4941" t="s">
        <v>16209</v>
      </c>
      <c r="P4941" t="s">
        <v>16210</v>
      </c>
      <c r="Q4941" t="s">
        <v>918</v>
      </c>
      <c r="R4941">
        <v>3</v>
      </c>
      <c r="S4941">
        <f t="shared" si="542"/>
        <v>2020</v>
      </c>
      <c r="T4941" t="s">
        <v>12</v>
      </c>
      <c r="U4941">
        <v>1</v>
      </c>
      <c r="V4941" t="s">
        <v>3396</v>
      </c>
      <c r="W4941">
        <f>VLOOKUP(Q4941,'PBT Tag Rates'!$B$5:$E$44,4,FALSE)</f>
        <v>0.98961045999999997</v>
      </c>
      <c r="X4941">
        <v>1</v>
      </c>
      <c r="Y4941" s="14">
        <f>IFERROR(LOOKUP(H4941,{30,43,48,53,58,63,68,73,78,83,88,93,97},{42,47,52,57,62,67,72,77,82,87,92,99,100}),999)</f>
        <v>72</v>
      </c>
      <c r="Z4941" s="17">
        <f t="shared" si="543"/>
        <v>5.5555555555555554</v>
      </c>
      <c r="AA4941" s="17">
        <f t="shared" si="544"/>
        <v>5.5555555555555554</v>
      </c>
      <c r="AB4941" s="17">
        <f t="shared" si="545"/>
        <v>11.658097686375321</v>
      </c>
      <c r="AC4941" s="17" t="s">
        <v>17655</v>
      </c>
    </row>
    <row r="4942" spans="1:29" x14ac:dyDescent="0.25">
      <c r="A4942" t="s">
        <v>3339</v>
      </c>
      <c r="B4942" s="165" t="s">
        <v>16211</v>
      </c>
      <c r="C4942" t="s">
        <v>16212</v>
      </c>
      <c r="D4942" s="1">
        <v>45197</v>
      </c>
      <c r="E4942">
        <f t="shared" si="540"/>
        <v>18</v>
      </c>
      <c r="F4942" t="s">
        <v>6</v>
      </c>
      <c r="G4942">
        <v>570</v>
      </c>
      <c r="H4942">
        <f t="shared" si="539"/>
        <v>57</v>
      </c>
      <c r="I4942" t="s">
        <v>7</v>
      </c>
      <c r="J4942" t="s">
        <v>8</v>
      </c>
      <c r="K4942" t="s">
        <v>8</v>
      </c>
      <c r="L4942" t="s">
        <v>8</v>
      </c>
      <c r="M4942" t="s">
        <v>6</v>
      </c>
      <c r="N4942" t="str">
        <f t="shared" si="541"/>
        <v>M</v>
      </c>
      <c r="O4942" t="s">
        <v>8</v>
      </c>
      <c r="P4942" t="s">
        <v>8</v>
      </c>
      <c r="Q4942" t="s">
        <v>11</v>
      </c>
      <c r="R4942" t="s">
        <v>8</v>
      </c>
      <c r="S4942" t="str">
        <f t="shared" si="542"/>
        <v>U</v>
      </c>
      <c r="T4942" t="s">
        <v>12</v>
      </c>
      <c r="U4942">
        <v>0.999999999999998</v>
      </c>
      <c r="V4942" t="s">
        <v>11</v>
      </c>
      <c r="W4942" t="e">
        <f>VLOOKUP(Q4942,'PBT Tag Rates'!$B$5:$E$44,4,FALSE)</f>
        <v>#N/A</v>
      </c>
      <c r="X4942">
        <v>1</v>
      </c>
      <c r="Y4942" s="14">
        <f>IFERROR(LOOKUP(H4942,{30,43,48,53,58,63,68,73,78,83,88,93,97},{42,47,52,57,62,67,72,77,82,87,92,99,100}),999)</f>
        <v>57</v>
      </c>
      <c r="Z4942" s="17">
        <f t="shared" si="543"/>
        <v>5.5555555555555554</v>
      </c>
      <c r="AA4942" s="17">
        <f t="shared" si="544"/>
        <v>5.5555555555555554</v>
      </c>
      <c r="AB4942" s="17">
        <f t="shared" si="545"/>
        <v>11.658097686375321</v>
      </c>
      <c r="AC4942" s="17" t="s">
        <v>17654</v>
      </c>
    </row>
    <row r="4943" spans="1:29" x14ac:dyDescent="0.25">
      <c r="A4943" t="s">
        <v>3339</v>
      </c>
      <c r="B4943" s="165" t="s">
        <v>16213</v>
      </c>
      <c r="C4943" t="s">
        <v>16214</v>
      </c>
      <c r="D4943" s="1">
        <v>45197</v>
      </c>
      <c r="E4943">
        <f t="shared" si="540"/>
        <v>18</v>
      </c>
      <c r="F4943" t="s">
        <v>6</v>
      </c>
      <c r="G4943">
        <v>650</v>
      </c>
      <c r="H4943">
        <f t="shared" si="539"/>
        <v>65</v>
      </c>
      <c r="I4943" t="s">
        <v>7</v>
      </c>
      <c r="J4943" t="s">
        <v>8</v>
      </c>
      <c r="K4943" t="s">
        <v>8</v>
      </c>
      <c r="L4943" t="s">
        <v>8</v>
      </c>
      <c r="M4943" t="s">
        <v>6</v>
      </c>
      <c r="N4943" t="str">
        <f t="shared" si="541"/>
        <v>M</v>
      </c>
      <c r="O4943" t="s">
        <v>2717</v>
      </c>
      <c r="P4943" t="s">
        <v>2718</v>
      </c>
      <c r="Q4943" t="s">
        <v>918</v>
      </c>
      <c r="R4943">
        <v>3</v>
      </c>
      <c r="S4943">
        <f t="shared" si="542"/>
        <v>2020</v>
      </c>
      <c r="T4943" t="s">
        <v>12</v>
      </c>
      <c r="U4943">
        <v>1</v>
      </c>
      <c r="V4943" t="s">
        <v>3346</v>
      </c>
      <c r="W4943">
        <f>VLOOKUP(Q4943,'PBT Tag Rates'!$B$5:$E$44,4,FALSE)</f>
        <v>0.98961045999999997</v>
      </c>
      <c r="X4943">
        <v>1</v>
      </c>
      <c r="Y4943" s="14">
        <f>IFERROR(LOOKUP(H4943,{30,43,48,53,58,63,68,73,78,83,88,93,97},{42,47,52,57,62,67,72,77,82,87,92,99,100}),999)</f>
        <v>67</v>
      </c>
      <c r="Z4943" s="17">
        <f t="shared" si="543"/>
        <v>5.5555555555555554</v>
      </c>
      <c r="AA4943" s="17">
        <f t="shared" si="544"/>
        <v>5.5555555555555554</v>
      </c>
      <c r="AB4943" s="17">
        <f t="shared" si="545"/>
        <v>11.658097686375321</v>
      </c>
      <c r="AC4943" s="17" t="s">
        <v>17654</v>
      </c>
    </row>
    <row r="4944" spans="1:29" x14ac:dyDescent="0.25">
      <c r="A4944" t="s">
        <v>3339</v>
      </c>
      <c r="B4944" s="165" t="s">
        <v>16215</v>
      </c>
      <c r="C4944" t="s">
        <v>16216</v>
      </c>
      <c r="D4944" s="1">
        <v>45197</v>
      </c>
      <c r="E4944">
        <f t="shared" si="540"/>
        <v>18</v>
      </c>
      <c r="F4944" t="s">
        <v>6</v>
      </c>
      <c r="G4944">
        <v>590</v>
      </c>
      <c r="H4944">
        <f t="shared" si="539"/>
        <v>59</v>
      </c>
      <c r="I4944" t="s">
        <v>9</v>
      </c>
      <c r="J4944">
        <v>1</v>
      </c>
      <c r="K4944" t="s">
        <v>8</v>
      </c>
      <c r="L4944" t="s">
        <v>8</v>
      </c>
      <c r="M4944" t="s">
        <v>6</v>
      </c>
      <c r="N4944" t="str">
        <f t="shared" si="541"/>
        <v>M</v>
      </c>
      <c r="O4944" t="s">
        <v>3045</v>
      </c>
      <c r="P4944" t="s">
        <v>3046</v>
      </c>
      <c r="Q4944" t="s">
        <v>918</v>
      </c>
      <c r="R4944">
        <v>3</v>
      </c>
      <c r="S4944">
        <f t="shared" si="542"/>
        <v>2020</v>
      </c>
      <c r="T4944" t="s">
        <v>12</v>
      </c>
      <c r="U4944">
        <v>0.999999999999999</v>
      </c>
      <c r="V4944" t="s">
        <v>3951</v>
      </c>
      <c r="W4944">
        <f>VLOOKUP(Q4944,'PBT Tag Rates'!$B$5:$E$44,4,FALSE)</f>
        <v>0.98961045999999997</v>
      </c>
      <c r="X4944">
        <v>1</v>
      </c>
      <c r="Y4944" s="14">
        <f>IFERROR(LOOKUP(H4944,{30,43,48,53,58,63,68,73,78,83,88,93,97},{42,47,52,57,62,67,72,77,82,87,92,99,100}),999)</f>
        <v>62</v>
      </c>
      <c r="Z4944" s="17">
        <f t="shared" si="543"/>
        <v>5.5555555555555554</v>
      </c>
      <c r="AA4944" s="17">
        <f t="shared" si="544"/>
        <v>5.5555555555555554</v>
      </c>
      <c r="AB4944" s="17">
        <f t="shared" si="545"/>
        <v>11.658097686375321</v>
      </c>
      <c r="AC4944" s="17" t="s">
        <v>17655</v>
      </c>
    </row>
    <row r="4945" spans="1:29" x14ac:dyDescent="0.25">
      <c r="A4945" t="s">
        <v>3339</v>
      </c>
      <c r="B4945" s="165" t="s">
        <v>16217</v>
      </c>
      <c r="C4945" t="s">
        <v>16218</v>
      </c>
      <c r="D4945" s="1">
        <v>45197</v>
      </c>
      <c r="E4945">
        <f t="shared" si="540"/>
        <v>18</v>
      </c>
      <c r="F4945" t="s">
        <v>14</v>
      </c>
      <c r="G4945">
        <v>720</v>
      </c>
      <c r="H4945">
        <f t="shared" si="539"/>
        <v>72</v>
      </c>
      <c r="I4945" t="s">
        <v>9</v>
      </c>
      <c r="J4945">
        <v>1</v>
      </c>
      <c r="K4945" t="s">
        <v>8</v>
      </c>
      <c r="L4945" t="s">
        <v>8</v>
      </c>
      <c r="M4945" t="s">
        <v>14</v>
      </c>
      <c r="N4945" t="str">
        <f t="shared" si="541"/>
        <v>F</v>
      </c>
      <c r="O4945" t="s">
        <v>1732</v>
      </c>
      <c r="P4945" t="s">
        <v>2641</v>
      </c>
      <c r="Q4945" t="s">
        <v>221</v>
      </c>
      <c r="R4945">
        <v>4</v>
      </c>
      <c r="S4945">
        <f t="shared" si="542"/>
        <v>2019</v>
      </c>
      <c r="T4945" t="s">
        <v>12</v>
      </c>
      <c r="U4945">
        <v>1</v>
      </c>
      <c r="V4945" t="s">
        <v>3386</v>
      </c>
      <c r="W4945">
        <f>VLOOKUP(Q4945,'PBT Tag Rates'!$B$5:$E$44,4,FALSE)</f>
        <v>0.95971980899999998</v>
      </c>
      <c r="X4945">
        <v>1</v>
      </c>
      <c r="Y4945" s="14">
        <f>IFERROR(LOOKUP(H4945,{30,43,48,53,58,63,68,73,78,83,88,93,97},{42,47,52,57,62,67,72,77,82,87,92,99,100}),999)</f>
        <v>72</v>
      </c>
      <c r="Z4945" s="17">
        <f t="shared" si="543"/>
        <v>5.5555555555555554</v>
      </c>
      <c r="AA4945" s="17">
        <f t="shared" si="544"/>
        <v>5.5555555555555554</v>
      </c>
      <c r="AB4945" s="17">
        <f t="shared" si="545"/>
        <v>11.658097686375321</v>
      </c>
      <c r="AC4945" s="17" t="s">
        <v>17654</v>
      </c>
    </row>
    <row r="4946" spans="1:29" x14ac:dyDescent="0.25">
      <c r="A4946" t="s">
        <v>3339</v>
      </c>
      <c r="B4946" s="165" t="s">
        <v>16219</v>
      </c>
      <c r="C4946" t="s">
        <v>16220</v>
      </c>
      <c r="D4946" s="1">
        <v>45197</v>
      </c>
      <c r="E4946">
        <f t="shared" si="540"/>
        <v>18</v>
      </c>
      <c r="F4946" t="s">
        <v>6</v>
      </c>
      <c r="G4946">
        <v>600</v>
      </c>
      <c r="H4946">
        <f t="shared" si="539"/>
        <v>60</v>
      </c>
      <c r="I4946" t="s">
        <v>7</v>
      </c>
      <c r="J4946" t="s">
        <v>8</v>
      </c>
      <c r="K4946" t="s">
        <v>8</v>
      </c>
      <c r="L4946" t="s">
        <v>8</v>
      </c>
      <c r="M4946" t="s">
        <v>6</v>
      </c>
      <c r="N4946" t="str">
        <f t="shared" si="541"/>
        <v>M</v>
      </c>
      <c r="O4946" t="s">
        <v>2726</v>
      </c>
      <c r="P4946" t="s">
        <v>6747</v>
      </c>
      <c r="Q4946" t="s">
        <v>918</v>
      </c>
      <c r="R4946">
        <v>3</v>
      </c>
      <c r="S4946">
        <f t="shared" si="542"/>
        <v>2020</v>
      </c>
      <c r="T4946" t="s">
        <v>12</v>
      </c>
      <c r="U4946">
        <v>1</v>
      </c>
      <c r="V4946" t="s">
        <v>3396</v>
      </c>
      <c r="W4946">
        <f>VLOOKUP(Q4946,'PBT Tag Rates'!$B$5:$E$44,4,FALSE)</f>
        <v>0.98961045999999997</v>
      </c>
      <c r="X4946">
        <v>1</v>
      </c>
      <c r="Y4946" s="14">
        <f>IFERROR(LOOKUP(H4946,{30,43,48,53,58,63,68,73,78,83,88,93,97},{42,47,52,57,62,67,72,77,82,87,92,99,100}),999)</f>
        <v>62</v>
      </c>
      <c r="Z4946" s="17">
        <f t="shared" si="543"/>
        <v>5.5555555555555554</v>
      </c>
      <c r="AA4946" s="17">
        <f t="shared" si="544"/>
        <v>5.5555555555555554</v>
      </c>
      <c r="AB4946" s="17">
        <f t="shared" si="545"/>
        <v>11.658097686375321</v>
      </c>
      <c r="AC4946" s="17" t="s">
        <v>17655</v>
      </c>
    </row>
    <row r="4947" spans="1:29" x14ac:dyDescent="0.25">
      <c r="A4947" t="s">
        <v>3339</v>
      </c>
      <c r="B4947" s="165" t="s">
        <v>16221</v>
      </c>
      <c r="C4947" t="s">
        <v>16222</v>
      </c>
      <c r="D4947" s="1">
        <v>45197</v>
      </c>
      <c r="E4947">
        <f t="shared" si="540"/>
        <v>18</v>
      </c>
      <c r="F4947" t="s">
        <v>6</v>
      </c>
      <c r="G4947">
        <v>680</v>
      </c>
      <c r="H4947">
        <f t="shared" si="539"/>
        <v>68</v>
      </c>
      <c r="I4947" t="s">
        <v>9</v>
      </c>
      <c r="J4947">
        <v>1</v>
      </c>
      <c r="K4947" t="s">
        <v>8</v>
      </c>
      <c r="L4947" t="s">
        <v>8</v>
      </c>
      <c r="M4947" t="s">
        <v>6</v>
      </c>
      <c r="N4947" t="str">
        <f t="shared" si="541"/>
        <v>M</v>
      </c>
      <c r="O4947" t="s">
        <v>16223</v>
      </c>
      <c r="P4947" t="s">
        <v>16224</v>
      </c>
      <c r="Q4947" t="s">
        <v>918</v>
      </c>
      <c r="R4947">
        <v>3</v>
      </c>
      <c r="S4947">
        <f t="shared" si="542"/>
        <v>2020</v>
      </c>
      <c r="T4947" t="s">
        <v>12</v>
      </c>
      <c r="U4947">
        <v>1</v>
      </c>
      <c r="V4947" t="s">
        <v>3396</v>
      </c>
      <c r="W4947">
        <f>VLOOKUP(Q4947,'PBT Tag Rates'!$B$5:$E$44,4,FALSE)</f>
        <v>0.98961045999999997</v>
      </c>
      <c r="X4947">
        <v>1</v>
      </c>
      <c r="Y4947" s="14">
        <f>IFERROR(LOOKUP(H4947,{30,43,48,53,58,63,68,73,78,83,88,93,97},{42,47,52,57,62,67,72,77,82,87,92,99,100}),999)</f>
        <v>72</v>
      </c>
      <c r="Z4947" s="17">
        <f t="shared" si="543"/>
        <v>5.5555555555555554</v>
      </c>
      <c r="AA4947" s="17">
        <f t="shared" si="544"/>
        <v>5.5555555555555554</v>
      </c>
      <c r="AB4947" s="17">
        <f t="shared" si="545"/>
        <v>11.658097686375321</v>
      </c>
      <c r="AC4947" s="17" t="s">
        <v>17655</v>
      </c>
    </row>
    <row r="4948" spans="1:29" x14ac:dyDescent="0.25">
      <c r="A4948" t="s">
        <v>3339</v>
      </c>
      <c r="B4948" s="165" t="s">
        <v>16225</v>
      </c>
      <c r="C4948" t="s">
        <v>2827</v>
      </c>
      <c r="D4948" s="1">
        <v>45197</v>
      </c>
      <c r="E4948">
        <f t="shared" si="540"/>
        <v>18</v>
      </c>
      <c r="F4948" t="s">
        <v>6</v>
      </c>
      <c r="G4948">
        <v>440</v>
      </c>
      <c r="H4948">
        <f t="shared" si="539"/>
        <v>44</v>
      </c>
      <c r="I4948" t="s">
        <v>7</v>
      </c>
      <c r="J4948" t="s">
        <v>8</v>
      </c>
      <c r="K4948" t="s">
        <v>8</v>
      </c>
      <c r="L4948" t="s">
        <v>8</v>
      </c>
      <c r="M4948" t="s">
        <v>6</v>
      </c>
      <c r="N4948" t="str">
        <f t="shared" si="541"/>
        <v>M</v>
      </c>
      <c r="O4948" t="s">
        <v>8</v>
      </c>
      <c r="P4948" t="s">
        <v>8</v>
      </c>
      <c r="Q4948" t="s">
        <v>11</v>
      </c>
      <c r="R4948" t="s">
        <v>8</v>
      </c>
      <c r="S4948" t="str">
        <f t="shared" si="542"/>
        <v>U</v>
      </c>
      <c r="T4948" t="s">
        <v>12</v>
      </c>
      <c r="U4948">
        <v>1</v>
      </c>
      <c r="V4948" t="s">
        <v>11</v>
      </c>
      <c r="W4948" t="e">
        <f>VLOOKUP(Q4948,'PBT Tag Rates'!$B$5:$E$44,4,FALSE)</f>
        <v>#N/A</v>
      </c>
      <c r="X4948">
        <v>1</v>
      </c>
      <c r="Y4948" s="14">
        <f>IFERROR(LOOKUP(H4948,{30,43,48,53,58,63,68,73,78,83,88,93,97},{42,47,52,57,62,67,72,77,82,87,92,99,100}),999)</f>
        <v>47</v>
      </c>
      <c r="Z4948" s="17">
        <f t="shared" si="543"/>
        <v>5.5555555555555554</v>
      </c>
      <c r="AA4948" s="17">
        <f t="shared" si="544"/>
        <v>5.5555555555555554</v>
      </c>
      <c r="AB4948" s="17">
        <f t="shared" si="545"/>
        <v>11.658097686375321</v>
      </c>
      <c r="AC4948" s="17" t="s">
        <v>17654</v>
      </c>
    </row>
    <row r="4949" spans="1:29" x14ac:dyDescent="0.25">
      <c r="A4949" t="s">
        <v>3339</v>
      </c>
      <c r="B4949" s="165" t="s">
        <v>16226</v>
      </c>
      <c r="C4949" t="s">
        <v>2828</v>
      </c>
      <c r="D4949" s="1">
        <v>45197</v>
      </c>
      <c r="E4949">
        <f t="shared" si="540"/>
        <v>18</v>
      </c>
      <c r="F4949" t="s">
        <v>14</v>
      </c>
      <c r="G4949">
        <v>770</v>
      </c>
      <c r="H4949">
        <f t="shared" si="539"/>
        <v>77</v>
      </c>
      <c r="I4949" t="s">
        <v>7</v>
      </c>
      <c r="J4949" t="s">
        <v>8</v>
      </c>
      <c r="K4949" t="s">
        <v>8</v>
      </c>
      <c r="L4949" t="s">
        <v>8</v>
      </c>
      <c r="M4949" t="s">
        <v>14</v>
      </c>
      <c r="N4949" t="str">
        <f t="shared" si="541"/>
        <v>F</v>
      </c>
      <c r="O4949" t="s">
        <v>274</v>
      </c>
      <c r="P4949" t="s">
        <v>275</v>
      </c>
      <c r="Q4949" t="s">
        <v>221</v>
      </c>
      <c r="R4949">
        <v>4</v>
      </c>
      <c r="S4949">
        <f t="shared" si="542"/>
        <v>2019</v>
      </c>
      <c r="T4949" t="s">
        <v>12</v>
      </c>
      <c r="U4949">
        <v>1</v>
      </c>
      <c r="V4949" t="s">
        <v>3396</v>
      </c>
      <c r="W4949">
        <f>VLOOKUP(Q4949,'PBT Tag Rates'!$B$5:$E$44,4,FALSE)</f>
        <v>0.95971980899999998</v>
      </c>
      <c r="X4949">
        <v>1</v>
      </c>
      <c r="Y4949" s="14">
        <f>IFERROR(LOOKUP(H4949,{30,43,48,53,58,63,68,73,78,83,88,93,97},{42,47,52,57,62,67,72,77,82,87,92,99,100}),999)</f>
        <v>77</v>
      </c>
      <c r="Z4949" s="17">
        <f t="shared" si="543"/>
        <v>5.5555555555555554</v>
      </c>
      <c r="AA4949" s="17">
        <f t="shared" si="544"/>
        <v>5.5555555555555554</v>
      </c>
      <c r="AB4949" s="17">
        <f t="shared" si="545"/>
        <v>11.658097686375321</v>
      </c>
      <c r="AC4949" s="17" t="s">
        <v>17655</v>
      </c>
    </row>
    <row r="4950" spans="1:29" x14ac:dyDescent="0.25">
      <c r="A4950" t="s">
        <v>3339</v>
      </c>
      <c r="B4950" s="165" t="s">
        <v>16227</v>
      </c>
      <c r="C4950" t="s">
        <v>2829</v>
      </c>
      <c r="D4950" s="1">
        <v>45197</v>
      </c>
      <c r="E4950">
        <f t="shared" si="540"/>
        <v>18</v>
      </c>
      <c r="F4950" t="s">
        <v>6</v>
      </c>
      <c r="G4950">
        <v>600</v>
      </c>
      <c r="H4950">
        <f t="shared" ref="H4950:H5013" si="546">G4950/10</f>
        <v>60</v>
      </c>
      <c r="I4950" t="s">
        <v>7</v>
      </c>
      <c r="J4950" t="s">
        <v>8</v>
      </c>
      <c r="K4950" t="s">
        <v>8</v>
      </c>
      <c r="L4950" t="s">
        <v>8</v>
      </c>
      <c r="M4950" t="s">
        <v>6</v>
      </c>
      <c r="N4950" t="str">
        <f t="shared" si="541"/>
        <v>M</v>
      </c>
      <c r="O4950" t="s">
        <v>8</v>
      </c>
      <c r="P4950" t="s">
        <v>8</v>
      </c>
      <c r="Q4950" t="s">
        <v>11</v>
      </c>
      <c r="R4950" t="s">
        <v>8</v>
      </c>
      <c r="S4950" t="str">
        <f t="shared" si="542"/>
        <v>U</v>
      </c>
      <c r="T4950" t="s">
        <v>12</v>
      </c>
      <c r="U4950">
        <v>0.999999999999997</v>
      </c>
      <c r="V4950" t="s">
        <v>11</v>
      </c>
      <c r="W4950" t="e">
        <f>VLOOKUP(Q4950,'PBT Tag Rates'!$B$5:$E$44,4,FALSE)</f>
        <v>#N/A</v>
      </c>
      <c r="X4950">
        <v>1</v>
      </c>
      <c r="Y4950" s="14">
        <f>IFERROR(LOOKUP(H4950,{30,43,48,53,58,63,68,73,78,83,88,93,97},{42,47,52,57,62,67,72,77,82,87,92,99,100}),999)</f>
        <v>62</v>
      </c>
      <c r="Z4950" s="17">
        <f t="shared" si="543"/>
        <v>5.5555555555555554</v>
      </c>
      <c r="AA4950" s="17">
        <f t="shared" si="544"/>
        <v>5.5555555555555554</v>
      </c>
      <c r="AB4950" s="17">
        <f t="shared" si="545"/>
        <v>11.658097686375321</v>
      </c>
      <c r="AC4950" s="17" t="s">
        <v>17654</v>
      </c>
    </row>
    <row r="4951" spans="1:29" x14ac:dyDescent="0.25">
      <c r="A4951" t="s">
        <v>3339</v>
      </c>
      <c r="B4951" s="165" t="s">
        <v>16228</v>
      </c>
      <c r="C4951" t="s">
        <v>2831</v>
      </c>
      <c r="D4951" s="1">
        <v>45197</v>
      </c>
      <c r="E4951">
        <f t="shared" ref="E4951:E5014" si="547">IF(D4951&lt;=$D$3,70,18)</f>
        <v>18</v>
      </c>
      <c r="F4951" t="s">
        <v>14</v>
      </c>
      <c r="G4951">
        <v>700</v>
      </c>
      <c r="H4951">
        <f t="shared" si="546"/>
        <v>70</v>
      </c>
      <c r="I4951" t="s">
        <v>9</v>
      </c>
      <c r="J4951">
        <v>1</v>
      </c>
      <c r="K4951" t="s">
        <v>8</v>
      </c>
      <c r="L4951" t="s">
        <v>8</v>
      </c>
      <c r="M4951" t="s">
        <v>6</v>
      </c>
      <c r="N4951" t="str">
        <f t="shared" ref="N4951:N5014" si="548">IF(M4951="U",F4951,M4951)</f>
        <v>M</v>
      </c>
      <c r="O4951" t="s">
        <v>2759</v>
      </c>
      <c r="P4951" t="s">
        <v>2760</v>
      </c>
      <c r="Q4951" t="s">
        <v>2596</v>
      </c>
      <c r="R4951">
        <v>3</v>
      </c>
      <c r="S4951">
        <f t="shared" ref="S4951:S5014" si="549">IFERROR($S$3-R4951,"U")</f>
        <v>2020</v>
      </c>
      <c r="T4951" t="s">
        <v>12</v>
      </c>
      <c r="U4951">
        <v>1</v>
      </c>
      <c r="V4951" t="s">
        <v>3169</v>
      </c>
      <c r="W4951">
        <f>VLOOKUP(Q4951,'PBT Tag Rates'!$B$5:$E$44,4,FALSE)</f>
        <v>0.98845608500000004</v>
      </c>
      <c r="X4951">
        <v>1</v>
      </c>
      <c r="Y4951" s="14">
        <f>IFERROR(LOOKUP(H4951,{30,43,48,53,58,63,68,73,78,83,88,93,97},{42,47,52,57,62,67,72,77,82,87,92,99,100}),999)</f>
        <v>72</v>
      </c>
      <c r="Z4951" s="17">
        <f t="shared" ref="Z4951:Z5014" si="550">IF(D4951&lt;$D$3,X4951/$Z$3,X4951/$Z$4)</f>
        <v>5.5555555555555554</v>
      </c>
      <c r="AA4951" s="17">
        <f t="shared" si="544"/>
        <v>5.5555555555555554</v>
      </c>
      <c r="AB4951" s="17">
        <f t="shared" si="545"/>
        <v>11.658097686375321</v>
      </c>
      <c r="AC4951" s="17" t="s">
        <v>17654</v>
      </c>
    </row>
    <row r="4952" spans="1:29" x14ac:dyDescent="0.25">
      <c r="A4952" t="s">
        <v>3339</v>
      </c>
      <c r="B4952" s="165" t="s">
        <v>16229</v>
      </c>
      <c r="C4952" t="s">
        <v>2833</v>
      </c>
      <c r="D4952" s="1">
        <v>45197</v>
      </c>
      <c r="E4952">
        <f t="shared" si="547"/>
        <v>18</v>
      </c>
      <c r="F4952" t="s">
        <v>6</v>
      </c>
      <c r="G4952">
        <v>470</v>
      </c>
      <c r="H4952">
        <f t="shared" si="546"/>
        <v>47</v>
      </c>
      <c r="I4952" t="s">
        <v>7</v>
      </c>
      <c r="J4952" t="s">
        <v>8</v>
      </c>
      <c r="K4952" t="s">
        <v>8</v>
      </c>
      <c r="L4952" t="s">
        <v>8</v>
      </c>
      <c r="M4952" t="s">
        <v>6</v>
      </c>
      <c r="N4952" t="str">
        <f t="shared" si="548"/>
        <v>M</v>
      </c>
      <c r="O4952" t="s">
        <v>12865</v>
      </c>
      <c r="P4952" t="s">
        <v>16230</v>
      </c>
      <c r="Q4952" t="s">
        <v>3820</v>
      </c>
      <c r="R4952">
        <v>2</v>
      </c>
      <c r="S4952">
        <f t="shared" si="549"/>
        <v>2021</v>
      </c>
      <c r="T4952" t="s">
        <v>12</v>
      </c>
      <c r="U4952">
        <v>0.999999999999997</v>
      </c>
      <c r="V4952" t="s">
        <v>3346</v>
      </c>
      <c r="W4952">
        <f>VLOOKUP(Q4952,'PBT Tag Rates'!$B$5:$E$44,4,FALSE)</f>
        <v>0.98140000000000005</v>
      </c>
      <c r="X4952">
        <v>1</v>
      </c>
      <c r="Y4952" s="14">
        <f>IFERROR(LOOKUP(H4952,{30,43,48,53,58,63,68,73,78,83,88,93,97},{42,47,52,57,62,67,72,77,82,87,92,99,100}),999)</f>
        <v>47</v>
      </c>
      <c r="Z4952" s="17">
        <f t="shared" si="550"/>
        <v>5.5555555555555554</v>
      </c>
      <c r="AA4952" s="17">
        <f t="shared" si="544"/>
        <v>5.5555555555555554</v>
      </c>
      <c r="AB4952" s="17">
        <f t="shared" si="545"/>
        <v>11.658097686375321</v>
      </c>
      <c r="AC4952" s="17" t="s">
        <v>17654</v>
      </c>
    </row>
    <row r="4953" spans="1:29" x14ac:dyDescent="0.25">
      <c r="A4953" t="s">
        <v>3339</v>
      </c>
      <c r="B4953" s="165" t="s">
        <v>16231</v>
      </c>
      <c r="C4953" t="s">
        <v>2834</v>
      </c>
      <c r="D4953" s="1">
        <v>45197</v>
      </c>
      <c r="E4953">
        <f t="shared" si="547"/>
        <v>18</v>
      </c>
      <c r="F4953" t="s">
        <v>14</v>
      </c>
      <c r="G4953">
        <v>840</v>
      </c>
      <c r="H4953">
        <f t="shared" si="546"/>
        <v>84</v>
      </c>
      <c r="I4953" t="s">
        <v>7</v>
      </c>
      <c r="J4953" t="s">
        <v>8</v>
      </c>
      <c r="K4953" t="s">
        <v>8</v>
      </c>
      <c r="L4953" t="s">
        <v>8</v>
      </c>
      <c r="M4953" t="s">
        <v>14</v>
      </c>
      <c r="N4953" t="str">
        <f t="shared" si="548"/>
        <v>F</v>
      </c>
      <c r="O4953" t="s">
        <v>8</v>
      </c>
      <c r="P4953" t="s">
        <v>8</v>
      </c>
      <c r="Q4953" t="s">
        <v>11</v>
      </c>
      <c r="R4953" t="s">
        <v>8</v>
      </c>
      <c r="S4953" t="str">
        <f t="shared" si="549"/>
        <v>U</v>
      </c>
      <c r="T4953" t="s">
        <v>12</v>
      </c>
      <c r="U4953">
        <v>0.999999999999997</v>
      </c>
      <c r="V4953" t="s">
        <v>11</v>
      </c>
      <c r="W4953" t="e">
        <f>VLOOKUP(Q4953,'PBT Tag Rates'!$B$5:$E$44,4,FALSE)</f>
        <v>#N/A</v>
      </c>
      <c r="X4953">
        <v>1</v>
      </c>
      <c r="Y4953" s="14">
        <f>IFERROR(LOOKUP(H4953,{30,43,48,53,58,63,68,73,78,83,88,93,97},{42,47,52,57,62,67,72,77,82,87,92,99,100}),999)</f>
        <v>87</v>
      </c>
      <c r="Z4953" s="17">
        <f t="shared" si="550"/>
        <v>5.5555555555555554</v>
      </c>
      <c r="AA4953" s="17">
        <f t="shared" si="544"/>
        <v>5.5555555555555554</v>
      </c>
      <c r="AB4953" s="17">
        <f t="shared" si="545"/>
        <v>11.658097686375321</v>
      </c>
      <c r="AC4953" s="17" t="s">
        <v>17654</v>
      </c>
    </row>
    <row r="4954" spans="1:29" x14ac:dyDescent="0.25">
      <c r="A4954" t="s">
        <v>3339</v>
      </c>
      <c r="B4954" s="165" t="s">
        <v>16232</v>
      </c>
      <c r="C4954" t="s">
        <v>2835</v>
      </c>
      <c r="D4954" s="1">
        <v>45197</v>
      </c>
      <c r="E4954">
        <f t="shared" si="547"/>
        <v>18</v>
      </c>
      <c r="F4954" t="s">
        <v>14</v>
      </c>
      <c r="G4954">
        <v>760</v>
      </c>
      <c r="H4954">
        <f t="shared" si="546"/>
        <v>76</v>
      </c>
      <c r="I4954" t="s">
        <v>7</v>
      </c>
      <c r="J4954" t="s">
        <v>8</v>
      </c>
      <c r="K4954" t="s">
        <v>8</v>
      </c>
      <c r="L4954" t="s">
        <v>8</v>
      </c>
      <c r="M4954" t="s">
        <v>6</v>
      </c>
      <c r="N4954" t="str">
        <f t="shared" si="548"/>
        <v>M</v>
      </c>
      <c r="O4954" t="s">
        <v>8</v>
      </c>
      <c r="P4954" t="s">
        <v>8</v>
      </c>
      <c r="Q4954" t="s">
        <v>11</v>
      </c>
      <c r="R4954" t="s">
        <v>8</v>
      </c>
      <c r="S4954" t="str">
        <f t="shared" si="549"/>
        <v>U</v>
      </c>
      <c r="T4954" t="s">
        <v>12</v>
      </c>
      <c r="U4954">
        <v>0.999999999999997</v>
      </c>
      <c r="V4954" t="s">
        <v>11</v>
      </c>
      <c r="W4954" t="e">
        <f>VLOOKUP(Q4954,'PBT Tag Rates'!$B$5:$E$44,4,FALSE)</f>
        <v>#N/A</v>
      </c>
      <c r="X4954">
        <v>1</v>
      </c>
      <c r="Y4954" s="14">
        <f>IFERROR(LOOKUP(H4954,{30,43,48,53,58,63,68,73,78,83,88,93,97},{42,47,52,57,62,67,72,77,82,87,92,99,100}),999)</f>
        <v>77</v>
      </c>
      <c r="Z4954" s="17">
        <f t="shared" si="550"/>
        <v>5.5555555555555554</v>
      </c>
      <c r="AA4954" s="17">
        <f t="shared" si="544"/>
        <v>5.5555555555555554</v>
      </c>
      <c r="AB4954" s="17">
        <f t="shared" si="545"/>
        <v>11.658097686375321</v>
      </c>
      <c r="AC4954" s="17" t="s">
        <v>17654</v>
      </c>
    </row>
    <row r="4955" spans="1:29" x14ac:dyDescent="0.25">
      <c r="A4955" t="s">
        <v>3339</v>
      </c>
      <c r="B4955" s="165" t="s">
        <v>16233</v>
      </c>
      <c r="C4955" t="s">
        <v>2836</v>
      </c>
      <c r="D4955" s="1">
        <v>45197</v>
      </c>
      <c r="E4955">
        <f t="shared" si="547"/>
        <v>18</v>
      </c>
      <c r="F4955" t="s">
        <v>6</v>
      </c>
      <c r="G4955">
        <v>480</v>
      </c>
      <c r="H4955">
        <f t="shared" si="546"/>
        <v>48</v>
      </c>
      <c r="I4955" t="s">
        <v>7</v>
      </c>
      <c r="J4955" t="s">
        <v>8</v>
      </c>
      <c r="K4955" t="s">
        <v>8</v>
      </c>
      <c r="L4955" t="s">
        <v>8</v>
      </c>
      <c r="M4955" t="s">
        <v>6</v>
      </c>
      <c r="N4955" t="str">
        <f t="shared" si="548"/>
        <v>M</v>
      </c>
      <c r="O4955" t="s">
        <v>12972</v>
      </c>
      <c r="P4955" t="s">
        <v>12973</v>
      </c>
      <c r="Q4955" t="s">
        <v>3820</v>
      </c>
      <c r="R4955">
        <v>2</v>
      </c>
      <c r="S4955">
        <f t="shared" si="549"/>
        <v>2021</v>
      </c>
      <c r="T4955" t="s">
        <v>12</v>
      </c>
      <c r="U4955">
        <v>0.999999999999999</v>
      </c>
      <c r="V4955" t="s">
        <v>3396</v>
      </c>
      <c r="W4955">
        <f>VLOOKUP(Q4955,'PBT Tag Rates'!$B$5:$E$44,4,FALSE)</f>
        <v>0.98140000000000005</v>
      </c>
      <c r="X4955">
        <v>1</v>
      </c>
      <c r="Y4955" s="14">
        <f>IFERROR(LOOKUP(H4955,{30,43,48,53,58,63,68,73,78,83,88,93,97},{42,47,52,57,62,67,72,77,82,87,92,99,100}),999)</f>
        <v>52</v>
      </c>
      <c r="Z4955" s="17">
        <f t="shared" si="550"/>
        <v>5.5555555555555554</v>
      </c>
      <c r="AA4955" s="17">
        <f t="shared" si="544"/>
        <v>5.5555555555555554</v>
      </c>
      <c r="AB4955" s="17">
        <f t="shared" si="545"/>
        <v>11.658097686375321</v>
      </c>
      <c r="AC4955" s="17" t="s">
        <v>17655</v>
      </c>
    </row>
    <row r="4956" spans="1:29" x14ac:dyDescent="0.25">
      <c r="A4956" t="s">
        <v>3339</v>
      </c>
      <c r="B4956" s="165" t="s">
        <v>16234</v>
      </c>
      <c r="C4956" t="s">
        <v>2837</v>
      </c>
      <c r="D4956" s="1">
        <v>45197</v>
      </c>
      <c r="E4956">
        <f t="shared" si="547"/>
        <v>18</v>
      </c>
      <c r="F4956" t="s">
        <v>14</v>
      </c>
      <c r="G4956">
        <v>720</v>
      </c>
      <c r="H4956">
        <f t="shared" si="546"/>
        <v>72</v>
      </c>
      <c r="I4956" t="s">
        <v>9</v>
      </c>
      <c r="J4956">
        <v>1</v>
      </c>
      <c r="K4956" t="s">
        <v>8</v>
      </c>
      <c r="L4956" t="s">
        <v>8</v>
      </c>
      <c r="M4956" t="s">
        <v>14</v>
      </c>
      <c r="N4956" t="str">
        <f t="shared" si="548"/>
        <v>F</v>
      </c>
      <c r="O4956" t="s">
        <v>16235</v>
      </c>
      <c r="P4956" t="s">
        <v>16236</v>
      </c>
      <c r="Q4956" t="s">
        <v>1575</v>
      </c>
      <c r="R4956">
        <v>4</v>
      </c>
      <c r="S4956">
        <f t="shared" si="549"/>
        <v>2019</v>
      </c>
      <c r="T4956" t="s">
        <v>12</v>
      </c>
      <c r="U4956">
        <v>0.999999999999998</v>
      </c>
      <c r="V4956" t="s">
        <v>9534</v>
      </c>
      <c r="W4956">
        <f>VLOOKUP(Q4956,'PBT Tag Rates'!$B$5:$E$44,4,FALSE)</f>
        <v>0.96016800000000002</v>
      </c>
      <c r="X4956">
        <v>1</v>
      </c>
      <c r="Y4956" s="14">
        <f>IFERROR(LOOKUP(H4956,{30,43,48,53,58,63,68,73,78,83,88,93,97},{42,47,52,57,62,67,72,77,82,87,92,99,100}),999)</f>
        <v>72</v>
      </c>
      <c r="Z4956" s="17">
        <f t="shared" si="550"/>
        <v>5.5555555555555554</v>
      </c>
      <c r="AA4956" s="17">
        <f t="shared" si="544"/>
        <v>5.5555555555555554</v>
      </c>
      <c r="AB4956" s="17">
        <f t="shared" si="545"/>
        <v>11.658097686375321</v>
      </c>
      <c r="AC4956" s="17" t="s">
        <v>17655</v>
      </c>
    </row>
    <row r="4957" spans="1:29" x14ac:dyDescent="0.25">
      <c r="A4957" t="s">
        <v>3339</v>
      </c>
      <c r="B4957" s="165" t="s">
        <v>16237</v>
      </c>
      <c r="C4957" t="s">
        <v>2840</v>
      </c>
      <c r="D4957" s="1">
        <v>45197</v>
      </c>
      <c r="E4957">
        <f t="shared" si="547"/>
        <v>18</v>
      </c>
      <c r="F4957" t="s">
        <v>14</v>
      </c>
      <c r="G4957">
        <v>670</v>
      </c>
      <c r="H4957">
        <f t="shared" si="546"/>
        <v>67</v>
      </c>
      <c r="I4957" t="s">
        <v>9</v>
      </c>
      <c r="J4957" t="s">
        <v>8</v>
      </c>
      <c r="K4957" t="s">
        <v>8</v>
      </c>
      <c r="L4957" t="s">
        <v>8</v>
      </c>
      <c r="M4957" t="s">
        <v>6</v>
      </c>
      <c r="N4957" t="str">
        <f t="shared" si="548"/>
        <v>M</v>
      </c>
      <c r="O4957" t="s">
        <v>16238</v>
      </c>
      <c r="P4957" t="s">
        <v>16239</v>
      </c>
      <c r="Q4957" t="s">
        <v>10332</v>
      </c>
      <c r="R4957">
        <v>4</v>
      </c>
      <c r="S4957">
        <f t="shared" si="549"/>
        <v>2019</v>
      </c>
      <c r="T4957" t="s">
        <v>12</v>
      </c>
      <c r="U4957">
        <v>1</v>
      </c>
      <c r="V4957" t="s">
        <v>10019</v>
      </c>
      <c r="W4957">
        <f>VLOOKUP(Q4957,'PBT Tag Rates'!$B$5:$E$44,4,FALSE)</f>
        <v>1</v>
      </c>
      <c r="X4957">
        <v>1</v>
      </c>
      <c r="Y4957" s="14">
        <f>IFERROR(LOOKUP(H4957,{30,43,48,53,58,63,68,73,78,83,88,93,97},{42,47,52,57,62,67,72,77,82,87,92,99,100}),999)</f>
        <v>67</v>
      </c>
      <c r="Z4957" s="17">
        <f t="shared" si="550"/>
        <v>5.5555555555555554</v>
      </c>
      <c r="AA4957" s="17">
        <f t="shared" si="544"/>
        <v>5.5555555555555554</v>
      </c>
      <c r="AB4957" s="17">
        <f t="shared" si="545"/>
        <v>11.658097686375321</v>
      </c>
      <c r="AC4957" s="17" t="s">
        <v>17655</v>
      </c>
    </row>
    <row r="4958" spans="1:29" x14ac:dyDescent="0.25">
      <c r="A4958" t="s">
        <v>3339</v>
      </c>
      <c r="B4958" s="165" t="s">
        <v>16240</v>
      </c>
      <c r="C4958" t="s">
        <v>2841</v>
      </c>
      <c r="D4958" s="1">
        <v>45197</v>
      </c>
      <c r="E4958">
        <f t="shared" si="547"/>
        <v>18</v>
      </c>
      <c r="F4958" t="s">
        <v>6</v>
      </c>
      <c r="G4958">
        <v>400</v>
      </c>
      <c r="H4958">
        <f t="shared" si="546"/>
        <v>40</v>
      </c>
      <c r="I4958" t="s">
        <v>7</v>
      </c>
      <c r="J4958" t="s">
        <v>8</v>
      </c>
      <c r="K4958" t="s">
        <v>8</v>
      </c>
      <c r="L4958" t="s">
        <v>8</v>
      </c>
      <c r="M4958" t="s">
        <v>6</v>
      </c>
      <c r="N4958" t="str">
        <f t="shared" si="548"/>
        <v>M</v>
      </c>
      <c r="O4958" t="s">
        <v>8</v>
      </c>
      <c r="P4958" t="s">
        <v>8</v>
      </c>
      <c r="Q4958" t="s">
        <v>11</v>
      </c>
      <c r="R4958" t="s">
        <v>8</v>
      </c>
      <c r="S4958" t="str">
        <f t="shared" si="549"/>
        <v>U</v>
      </c>
      <c r="T4958" t="s">
        <v>12</v>
      </c>
      <c r="U4958">
        <v>0.999999999999997</v>
      </c>
      <c r="V4958" t="s">
        <v>11</v>
      </c>
      <c r="W4958" t="e">
        <f>VLOOKUP(Q4958,'PBT Tag Rates'!$B$5:$E$44,4,FALSE)</f>
        <v>#N/A</v>
      </c>
      <c r="X4958">
        <v>1</v>
      </c>
      <c r="Y4958" s="14">
        <f>IFERROR(LOOKUP(H4958,{30,43,48,53,58,63,68,73,78,83,88,93,97},{42,47,52,57,62,67,72,77,82,87,92,99,100}),999)</f>
        <v>42</v>
      </c>
      <c r="Z4958" s="17">
        <f t="shared" si="550"/>
        <v>5.5555555555555554</v>
      </c>
      <c r="AA4958" s="17">
        <f t="shared" si="544"/>
        <v>5.5555555555555554</v>
      </c>
      <c r="AB4958" s="17">
        <f t="shared" si="545"/>
        <v>11.658097686375321</v>
      </c>
      <c r="AC4958" s="17" t="s">
        <v>17654</v>
      </c>
    </row>
    <row r="4959" spans="1:29" x14ac:dyDescent="0.25">
      <c r="A4959" t="s">
        <v>3339</v>
      </c>
      <c r="B4959" s="165" t="s">
        <v>16241</v>
      </c>
      <c r="C4959" t="s">
        <v>2842</v>
      </c>
      <c r="D4959" s="1">
        <v>45197</v>
      </c>
      <c r="E4959">
        <f t="shared" si="547"/>
        <v>18</v>
      </c>
      <c r="F4959" t="s">
        <v>14</v>
      </c>
      <c r="G4959">
        <v>790</v>
      </c>
      <c r="H4959">
        <f t="shared" si="546"/>
        <v>79</v>
      </c>
      <c r="I4959" t="s">
        <v>9</v>
      </c>
      <c r="J4959">
        <v>1</v>
      </c>
      <c r="K4959" t="s">
        <v>8</v>
      </c>
      <c r="L4959" t="s">
        <v>8</v>
      </c>
      <c r="M4959" t="s">
        <v>14</v>
      </c>
      <c r="N4959" t="str">
        <f t="shared" si="548"/>
        <v>F</v>
      </c>
      <c r="O4959" t="s">
        <v>6566</v>
      </c>
      <c r="P4959" t="s">
        <v>13378</v>
      </c>
      <c r="Q4959" t="s">
        <v>221</v>
      </c>
      <c r="R4959">
        <v>4</v>
      </c>
      <c r="S4959">
        <f t="shared" si="549"/>
        <v>2019</v>
      </c>
      <c r="T4959" t="s">
        <v>12</v>
      </c>
      <c r="U4959">
        <v>0.999999999999994</v>
      </c>
      <c r="V4959" t="s">
        <v>3386</v>
      </c>
      <c r="W4959">
        <f>VLOOKUP(Q4959,'PBT Tag Rates'!$B$5:$E$44,4,FALSE)</f>
        <v>0.95971980899999998</v>
      </c>
      <c r="X4959">
        <v>1</v>
      </c>
      <c r="Y4959" s="14">
        <f>IFERROR(LOOKUP(H4959,{30,43,48,53,58,63,68,73,78,83,88,93,97},{42,47,52,57,62,67,72,77,82,87,92,99,100}),999)</f>
        <v>82</v>
      </c>
      <c r="Z4959" s="17">
        <f t="shared" si="550"/>
        <v>5.5555555555555554</v>
      </c>
      <c r="AA4959" s="17">
        <f t="shared" si="544"/>
        <v>5.5555555555555554</v>
      </c>
      <c r="AB4959" s="17">
        <f t="shared" si="545"/>
        <v>11.658097686375321</v>
      </c>
      <c r="AC4959" s="17" t="s">
        <v>17654</v>
      </c>
    </row>
    <row r="4960" spans="1:29" x14ac:dyDescent="0.25">
      <c r="A4960" t="s">
        <v>3339</v>
      </c>
      <c r="B4960" s="165" t="s">
        <v>16242</v>
      </c>
      <c r="C4960" t="s">
        <v>2843</v>
      </c>
      <c r="D4960" s="1">
        <v>45197</v>
      </c>
      <c r="E4960">
        <f t="shared" si="547"/>
        <v>18</v>
      </c>
      <c r="F4960" t="s">
        <v>14</v>
      </c>
      <c r="G4960">
        <v>630</v>
      </c>
      <c r="H4960">
        <f t="shared" si="546"/>
        <v>63</v>
      </c>
      <c r="I4960" t="s">
        <v>7</v>
      </c>
      <c r="J4960" t="s">
        <v>8</v>
      </c>
      <c r="K4960" t="s">
        <v>8</v>
      </c>
      <c r="L4960" t="s">
        <v>8</v>
      </c>
      <c r="M4960" t="s">
        <v>14</v>
      </c>
      <c r="N4960" t="str">
        <f t="shared" si="548"/>
        <v>F</v>
      </c>
      <c r="O4960" t="s">
        <v>16243</v>
      </c>
      <c r="P4960" t="s">
        <v>16244</v>
      </c>
      <c r="Q4960" t="s">
        <v>281</v>
      </c>
      <c r="R4960">
        <v>4</v>
      </c>
      <c r="S4960">
        <f t="shared" si="549"/>
        <v>2019</v>
      </c>
      <c r="T4960" t="s">
        <v>12</v>
      </c>
      <c r="U4960">
        <v>0.999999999999996</v>
      </c>
      <c r="V4960" t="s">
        <v>3079</v>
      </c>
      <c r="W4960">
        <f>VLOOKUP(Q4960,'PBT Tag Rates'!$B$5:$E$44,4,FALSE)</f>
        <v>0.99705232300000002</v>
      </c>
      <c r="X4960">
        <v>1</v>
      </c>
      <c r="Y4960" s="14">
        <f>IFERROR(LOOKUP(H4960,{30,43,48,53,58,63,68,73,78,83,88,93,97},{42,47,52,57,62,67,72,77,82,87,92,99,100}),999)</f>
        <v>67</v>
      </c>
      <c r="Z4960" s="17">
        <f t="shared" si="550"/>
        <v>5.5555555555555554</v>
      </c>
      <c r="AA4960" s="17">
        <f t="shared" si="544"/>
        <v>5.5555555555555554</v>
      </c>
      <c r="AB4960" s="17">
        <f t="shared" si="545"/>
        <v>11.658097686375321</v>
      </c>
      <c r="AC4960" s="17" t="s">
        <v>17654</v>
      </c>
    </row>
    <row r="4961" spans="1:29" x14ac:dyDescent="0.25">
      <c r="A4961" t="s">
        <v>3339</v>
      </c>
      <c r="B4961" s="165" t="s">
        <v>16245</v>
      </c>
      <c r="C4961" t="s">
        <v>2844</v>
      </c>
      <c r="D4961" s="1">
        <v>45197</v>
      </c>
      <c r="E4961">
        <f t="shared" si="547"/>
        <v>18</v>
      </c>
      <c r="F4961" t="s">
        <v>14</v>
      </c>
      <c r="G4961">
        <v>600</v>
      </c>
      <c r="H4961">
        <f t="shared" si="546"/>
        <v>60</v>
      </c>
      <c r="I4961" t="s">
        <v>7</v>
      </c>
      <c r="J4961" t="s">
        <v>8</v>
      </c>
      <c r="K4961" t="s">
        <v>8</v>
      </c>
      <c r="L4961" t="s">
        <v>8</v>
      </c>
      <c r="M4961" t="s">
        <v>6</v>
      </c>
      <c r="N4961" t="str">
        <f t="shared" si="548"/>
        <v>M</v>
      </c>
      <c r="O4961" t="s">
        <v>8</v>
      </c>
      <c r="P4961" t="s">
        <v>8</v>
      </c>
      <c r="Q4961" t="s">
        <v>11</v>
      </c>
      <c r="R4961" t="s">
        <v>8</v>
      </c>
      <c r="S4961" t="str">
        <f t="shared" si="549"/>
        <v>U</v>
      </c>
      <c r="T4961" t="s">
        <v>12</v>
      </c>
      <c r="U4961">
        <v>1</v>
      </c>
      <c r="V4961" t="s">
        <v>11</v>
      </c>
      <c r="W4961" t="e">
        <f>VLOOKUP(Q4961,'PBT Tag Rates'!$B$5:$E$44,4,FALSE)</f>
        <v>#N/A</v>
      </c>
      <c r="X4961">
        <v>1</v>
      </c>
      <c r="Y4961" s="14">
        <f>IFERROR(LOOKUP(H4961,{30,43,48,53,58,63,68,73,78,83,88,93,97},{42,47,52,57,62,67,72,77,82,87,92,99,100}),999)</f>
        <v>62</v>
      </c>
      <c r="Z4961" s="17">
        <f t="shared" si="550"/>
        <v>5.5555555555555554</v>
      </c>
      <c r="AA4961" s="17">
        <f t="shared" si="544"/>
        <v>5.5555555555555554</v>
      </c>
      <c r="AB4961" s="17">
        <f t="shared" si="545"/>
        <v>11.658097686375321</v>
      </c>
      <c r="AC4961" s="17" t="s">
        <v>17654</v>
      </c>
    </row>
    <row r="4962" spans="1:29" x14ac:dyDescent="0.25">
      <c r="A4962" t="s">
        <v>3339</v>
      </c>
      <c r="B4962" s="165" t="s">
        <v>16246</v>
      </c>
      <c r="C4962" t="s">
        <v>2846</v>
      </c>
      <c r="D4962" s="1">
        <v>45197</v>
      </c>
      <c r="E4962">
        <f t="shared" si="547"/>
        <v>18</v>
      </c>
      <c r="F4962" t="s">
        <v>6</v>
      </c>
      <c r="G4962">
        <v>450</v>
      </c>
      <c r="H4962">
        <f t="shared" si="546"/>
        <v>45</v>
      </c>
      <c r="I4962" t="s">
        <v>7</v>
      </c>
      <c r="J4962" t="s">
        <v>8</v>
      </c>
      <c r="K4962" t="s">
        <v>8</v>
      </c>
      <c r="L4962" t="s">
        <v>8</v>
      </c>
      <c r="M4962" t="s">
        <v>6</v>
      </c>
      <c r="N4962" t="str">
        <f t="shared" si="548"/>
        <v>M</v>
      </c>
      <c r="O4962" t="s">
        <v>16055</v>
      </c>
      <c r="P4962" t="s">
        <v>16056</v>
      </c>
      <c r="Q4962" t="s">
        <v>3820</v>
      </c>
      <c r="R4962">
        <v>2</v>
      </c>
      <c r="S4962">
        <f t="shared" si="549"/>
        <v>2021</v>
      </c>
      <c r="T4962" t="s">
        <v>12</v>
      </c>
      <c r="U4962">
        <v>1</v>
      </c>
      <c r="V4962" t="s">
        <v>3396</v>
      </c>
      <c r="W4962">
        <f>VLOOKUP(Q4962,'PBT Tag Rates'!$B$5:$E$44,4,FALSE)</f>
        <v>0.98140000000000005</v>
      </c>
      <c r="X4962">
        <v>1</v>
      </c>
      <c r="Y4962" s="14">
        <f>IFERROR(LOOKUP(H4962,{30,43,48,53,58,63,68,73,78,83,88,93,97},{42,47,52,57,62,67,72,77,82,87,92,99,100}),999)</f>
        <v>47</v>
      </c>
      <c r="Z4962" s="17">
        <f t="shared" si="550"/>
        <v>5.5555555555555554</v>
      </c>
      <c r="AA4962" s="17">
        <f t="shared" si="544"/>
        <v>5.5555555555555554</v>
      </c>
      <c r="AB4962" s="17">
        <f t="shared" si="545"/>
        <v>11.658097686375321</v>
      </c>
      <c r="AC4962" s="17" t="s">
        <v>17655</v>
      </c>
    </row>
    <row r="4963" spans="1:29" x14ac:dyDescent="0.25">
      <c r="A4963" t="s">
        <v>3339</v>
      </c>
      <c r="B4963" s="165" t="s">
        <v>16247</v>
      </c>
      <c r="C4963" t="s">
        <v>2847</v>
      </c>
      <c r="D4963" s="1">
        <v>45197</v>
      </c>
      <c r="E4963">
        <f t="shared" si="547"/>
        <v>18</v>
      </c>
      <c r="F4963" t="s">
        <v>14</v>
      </c>
      <c r="G4963">
        <v>710</v>
      </c>
      <c r="H4963">
        <f t="shared" si="546"/>
        <v>71</v>
      </c>
      <c r="I4963" t="s">
        <v>7</v>
      </c>
      <c r="J4963" t="s">
        <v>8</v>
      </c>
      <c r="K4963" t="s">
        <v>8</v>
      </c>
      <c r="L4963" t="s">
        <v>8</v>
      </c>
      <c r="M4963" t="s">
        <v>14</v>
      </c>
      <c r="N4963" t="str">
        <f t="shared" si="548"/>
        <v>F</v>
      </c>
      <c r="O4963" t="s">
        <v>2556</v>
      </c>
      <c r="P4963" t="s">
        <v>2987</v>
      </c>
      <c r="Q4963" t="s">
        <v>221</v>
      </c>
      <c r="R4963">
        <v>4</v>
      </c>
      <c r="S4963">
        <f t="shared" si="549"/>
        <v>2019</v>
      </c>
      <c r="T4963" t="s">
        <v>12</v>
      </c>
      <c r="U4963">
        <v>0.999999999999997</v>
      </c>
      <c r="V4963" t="s">
        <v>3653</v>
      </c>
      <c r="W4963">
        <f>VLOOKUP(Q4963,'PBT Tag Rates'!$B$5:$E$44,4,FALSE)</f>
        <v>0.95971980899999998</v>
      </c>
      <c r="X4963">
        <v>1</v>
      </c>
      <c r="Y4963" s="14">
        <f>IFERROR(LOOKUP(H4963,{30,43,48,53,58,63,68,73,78,83,88,93,97},{42,47,52,57,62,67,72,77,82,87,92,99,100}),999)</f>
        <v>72</v>
      </c>
      <c r="Z4963" s="17">
        <f t="shared" si="550"/>
        <v>5.5555555555555554</v>
      </c>
      <c r="AA4963" s="17">
        <f t="shared" si="544"/>
        <v>5.5555555555555554</v>
      </c>
      <c r="AB4963" s="17">
        <f t="shared" si="545"/>
        <v>11.658097686375321</v>
      </c>
      <c r="AC4963" s="17" t="s">
        <v>17655</v>
      </c>
    </row>
    <row r="4964" spans="1:29" x14ac:dyDescent="0.25">
      <c r="A4964" t="s">
        <v>3339</v>
      </c>
      <c r="B4964" s="165" t="s">
        <v>16248</v>
      </c>
      <c r="C4964" t="s">
        <v>2848</v>
      </c>
      <c r="D4964" s="1">
        <v>45197</v>
      </c>
      <c r="E4964">
        <f t="shared" si="547"/>
        <v>18</v>
      </c>
      <c r="F4964" t="s">
        <v>14</v>
      </c>
      <c r="G4964">
        <v>700</v>
      </c>
      <c r="H4964">
        <f t="shared" si="546"/>
        <v>70</v>
      </c>
      <c r="I4964" t="s">
        <v>7</v>
      </c>
      <c r="J4964" t="s">
        <v>8</v>
      </c>
      <c r="K4964" t="s">
        <v>8</v>
      </c>
      <c r="L4964" t="s">
        <v>8</v>
      </c>
      <c r="M4964" t="s">
        <v>14</v>
      </c>
      <c r="N4964" t="str">
        <f t="shared" si="548"/>
        <v>F</v>
      </c>
      <c r="O4964" t="s">
        <v>2573</v>
      </c>
      <c r="P4964" t="s">
        <v>2811</v>
      </c>
      <c r="Q4964" t="s">
        <v>221</v>
      </c>
      <c r="R4964">
        <v>4</v>
      </c>
      <c r="S4964">
        <f t="shared" si="549"/>
        <v>2019</v>
      </c>
      <c r="T4964" t="s">
        <v>12</v>
      </c>
      <c r="U4964">
        <v>0.999999999999998</v>
      </c>
      <c r="V4964" t="s">
        <v>3346</v>
      </c>
      <c r="W4964">
        <f>VLOOKUP(Q4964,'PBT Tag Rates'!$B$5:$E$44,4,FALSE)</f>
        <v>0.95971980899999998</v>
      </c>
      <c r="X4964">
        <v>1</v>
      </c>
      <c r="Y4964" s="14">
        <f>IFERROR(LOOKUP(H4964,{30,43,48,53,58,63,68,73,78,83,88,93,97},{42,47,52,57,62,67,72,77,82,87,92,99,100}),999)</f>
        <v>72</v>
      </c>
      <c r="Z4964" s="17">
        <f t="shared" si="550"/>
        <v>5.5555555555555554</v>
      </c>
      <c r="AA4964" s="17">
        <f t="shared" si="544"/>
        <v>5.5555555555555554</v>
      </c>
      <c r="AB4964" s="17">
        <f t="shared" si="545"/>
        <v>11.658097686375321</v>
      </c>
      <c r="AC4964" s="17" t="s">
        <v>17654</v>
      </c>
    </row>
    <row r="4965" spans="1:29" x14ac:dyDescent="0.25">
      <c r="A4965" t="s">
        <v>3339</v>
      </c>
      <c r="B4965" s="165" t="s">
        <v>16249</v>
      </c>
      <c r="C4965" t="s">
        <v>2849</v>
      </c>
      <c r="D4965" s="1">
        <v>45198</v>
      </c>
      <c r="E4965">
        <f t="shared" si="547"/>
        <v>18</v>
      </c>
      <c r="F4965" t="s">
        <v>14</v>
      </c>
      <c r="G4965">
        <v>690</v>
      </c>
      <c r="H4965">
        <f t="shared" si="546"/>
        <v>69</v>
      </c>
      <c r="I4965" t="s">
        <v>7</v>
      </c>
      <c r="J4965" t="s">
        <v>8</v>
      </c>
      <c r="K4965" t="s">
        <v>8</v>
      </c>
      <c r="L4965" t="s">
        <v>8</v>
      </c>
      <c r="M4965" t="s">
        <v>14</v>
      </c>
      <c r="N4965" t="str">
        <f t="shared" si="548"/>
        <v>F</v>
      </c>
      <c r="O4965" t="s">
        <v>526</v>
      </c>
      <c r="P4965" t="s">
        <v>527</v>
      </c>
      <c r="Q4965" t="s">
        <v>281</v>
      </c>
      <c r="R4965">
        <v>4</v>
      </c>
      <c r="S4965">
        <f t="shared" si="549"/>
        <v>2019</v>
      </c>
      <c r="T4965" t="s">
        <v>12</v>
      </c>
      <c r="U4965">
        <v>0.999999999999997</v>
      </c>
      <c r="V4965" t="s">
        <v>3171</v>
      </c>
      <c r="W4965">
        <f>VLOOKUP(Q4965,'PBT Tag Rates'!$B$5:$E$44,4,FALSE)</f>
        <v>0.99705232300000002</v>
      </c>
      <c r="X4965">
        <v>1</v>
      </c>
      <c r="Y4965" s="14">
        <f>IFERROR(LOOKUP(H4965,{30,43,48,53,58,63,68,73,78,83,88,93,97},{42,47,52,57,62,67,72,77,82,87,92,99,100}),999)</f>
        <v>72</v>
      </c>
      <c r="Z4965" s="17">
        <f t="shared" si="550"/>
        <v>5.5555555555555554</v>
      </c>
      <c r="AA4965" s="17">
        <f t="shared" si="544"/>
        <v>5.5555555555555554</v>
      </c>
      <c r="AB4965" s="17">
        <f t="shared" si="545"/>
        <v>11.658097686375321</v>
      </c>
      <c r="AC4965" s="17" t="s">
        <v>17654</v>
      </c>
    </row>
    <row r="4966" spans="1:29" x14ac:dyDescent="0.25">
      <c r="A4966" t="s">
        <v>3339</v>
      </c>
      <c r="B4966" s="165" t="s">
        <v>16250</v>
      </c>
      <c r="C4966" t="s">
        <v>2850</v>
      </c>
      <c r="D4966" s="1">
        <v>45198</v>
      </c>
      <c r="E4966">
        <f t="shared" si="547"/>
        <v>18</v>
      </c>
      <c r="F4966" t="s">
        <v>6</v>
      </c>
      <c r="G4966">
        <v>530</v>
      </c>
      <c r="H4966">
        <f t="shared" si="546"/>
        <v>53</v>
      </c>
      <c r="I4966" t="s">
        <v>7</v>
      </c>
      <c r="J4966" t="s">
        <v>8</v>
      </c>
      <c r="K4966" t="s">
        <v>8</v>
      </c>
      <c r="L4966" t="s">
        <v>8</v>
      </c>
      <c r="M4966" t="s">
        <v>6</v>
      </c>
      <c r="N4966" t="str">
        <f t="shared" si="548"/>
        <v>M</v>
      </c>
      <c r="O4966" t="s">
        <v>2585</v>
      </c>
      <c r="P4966" t="s">
        <v>16251</v>
      </c>
      <c r="Q4966" t="s">
        <v>221</v>
      </c>
      <c r="R4966">
        <v>4</v>
      </c>
      <c r="S4966">
        <f t="shared" si="549"/>
        <v>2019</v>
      </c>
      <c r="T4966" t="s">
        <v>12</v>
      </c>
      <c r="U4966">
        <v>0.999999999999998</v>
      </c>
      <c r="V4966" t="s">
        <v>3653</v>
      </c>
      <c r="W4966">
        <f>VLOOKUP(Q4966,'PBT Tag Rates'!$B$5:$E$44,4,FALSE)</f>
        <v>0.95971980899999998</v>
      </c>
      <c r="X4966">
        <v>1</v>
      </c>
      <c r="Y4966" s="14">
        <f>IFERROR(LOOKUP(H4966,{30,43,48,53,58,63,68,73,78,83,88,93,97},{42,47,52,57,62,67,72,77,82,87,92,99,100}),999)</f>
        <v>57</v>
      </c>
      <c r="Z4966" s="17">
        <f t="shared" si="550"/>
        <v>5.5555555555555554</v>
      </c>
      <c r="AA4966" s="17">
        <f t="shared" si="544"/>
        <v>5.5555555555555554</v>
      </c>
      <c r="AB4966" s="17">
        <f t="shared" si="545"/>
        <v>11.658097686375321</v>
      </c>
      <c r="AC4966" s="17" t="s">
        <v>17655</v>
      </c>
    </row>
    <row r="4967" spans="1:29" x14ac:dyDescent="0.25">
      <c r="A4967" t="s">
        <v>3339</v>
      </c>
      <c r="B4967" s="165" t="s">
        <v>16252</v>
      </c>
      <c r="C4967" t="s">
        <v>2851</v>
      </c>
      <c r="D4967" s="1">
        <v>45198</v>
      </c>
      <c r="E4967">
        <f t="shared" si="547"/>
        <v>18</v>
      </c>
      <c r="F4967" t="s">
        <v>14</v>
      </c>
      <c r="G4967">
        <v>690</v>
      </c>
      <c r="H4967">
        <f t="shared" si="546"/>
        <v>69</v>
      </c>
      <c r="I4967" t="s">
        <v>9</v>
      </c>
      <c r="J4967">
        <v>1</v>
      </c>
      <c r="K4967" t="s">
        <v>8</v>
      </c>
      <c r="L4967" t="s">
        <v>8</v>
      </c>
      <c r="M4967" t="s">
        <v>14</v>
      </c>
      <c r="N4967" t="str">
        <f t="shared" si="548"/>
        <v>F</v>
      </c>
      <c r="O4967" t="s">
        <v>16253</v>
      </c>
      <c r="P4967" t="s">
        <v>16254</v>
      </c>
      <c r="Q4967" t="s">
        <v>1575</v>
      </c>
      <c r="R4967">
        <v>4</v>
      </c>
      <c r="S4967">
        <f t="shared" si="549"/>
        <v>2019</v>
      </c>
      <c r="T4967" t="s">
        <v>12</v>
      </c>
      <c r="U4967">
        <v>1</v>
      </c>
      <c r="V4967" t="s">
        <v>9534</v>
      </c>
      <c r="W4967">
        <f>VLOOKUP(Q4967,'PBT Tag Rates'!$B$5:$E$44,4,FALSE)</f>
        <v>0.96016800000000002</v>
      </c>
      <c r="X4967">
        <v>1</v>
      </c>
      <c r="Y4967" s="14">
        <f>IFERROR(LOOKUP(H4967,{30,43,48,53,58,63,68,73,78,83,88,93,97},{42,47,52,57,62,67,72,77,82,87,92,99,100}),999)</f>
        <v>72</v>
      </c>
      <c r="Z4967" s="17">
        <f t="shared" si="550"/>
        <v>5.5555555555555554</v>
      </c>
      <c r="AA4967" s="17">
        <f t="shared" si="544"/>
        <v>5.5555555555555554</v>
      </c>
      <c r="AB4967" s="17">
        <f t="shared" si="545"/>
        <v>11.658097686375321</v>
      </c>
      <c r="AC4967" s="17" t="s">
        <v>17655</v>
      </c>
    </row>
    <row r="4968" spans="1:29" x14ac:dyDescent="0.25">
      <c r="A4968" t="s">
        <v>3339</v>
      </c>
      <c r="B4968" s="165" t="s">
        <v>16255</v>
      </c>
      <c r="C4968" t="s">
        <v>2852</v>
      </c>
      <c r="D4968" s="1">
        <v>45198</v>
      </c>
      <c r="E4968">
        <f t="shared" si="547"/>
        <v>18</v>
      </c>
      <c r="F4968" t="s">
        <v>14</v>
      </c>
      <c r="G4968">
        <v>780</v>
      </c>
      <c r="H4968">
        <f t="shared" si="546"/>
        <v>78</v>
      </c>
      <c r="I4968" t="s">
        <v>7</v>
      </c>
      <c r="J4968" t="s">
        <v>8</v>
      </c>
      <c r="K4968" t="s">
        <v>8</v>
      </c>
      <c r="L4968" t="s">
        <v>8</v>
      </c>
      <c r="M4968" t="s">
        <v>14</v>
      </c>
      <c r="N4968" t="str">
        <f t="shared" si="548"/>
        <v>F</v>
      </c>
      <c r="O4968" t="s">
        <v>1358</v>
      </c>
      <c r="P4968" t="s">
        <v>1359</v>
      </c>
      <c r="Q4968" t="s">
        <v>221</v>
      </c>
      <c r="R4968">
        <v>4</v>
      </c>
      <c r="S4968">
        <f t="shared" si="549"/>
        <v>2019</v>
      </c>
      <c r="T4968" t="s">
        <v>12</v>
      </c>
      <c r="U4968">
        <v>0.999999999999998</v>
      </c>
      <c r="V4968" t="s">
        <v>3396</v>
      </c>
      <c r="W4968">
        <f>VLOOKUP(Q4968,'PBT Tag Rates'!$B$5:$E$44,4,FALSE)</f>
        <v>0.95971980899999998</v>
      </c>
      <c r="X4968">
        <v>1</v>
      </c>
      <c r="Y4968" s="14">
        <f>IFERROR(LOOKUP(H4968,{30,43,48,53,58,63,68,73,78,83,88,93,97},{42,47,52,57,62,67,72,77,82,87,92,99,100}),999)</f>
        <v>82</v>
      </c>
      <c r="Z4968" s="17">
        <f t="shared" si="550"/>
        <v>5.5555555555555554</v>
      </c>
      <c r="AA4968" s="17">
        <f t="shared" si="544"/>
        <v>5.5555555555555554</v>
      </c>
      <c r="AB4968" s="17">
        <f t="shared" si="545"/>
        <v>11.658097686375321</v>
      </c>
      <c r="AC4968" s="17" t="s">
        <v>17655</v>
      </c>
    </row>
    <row r="4969" spans="1:29" x14ac:dyDescent="0.25">
      <c r="A4969" t="s">
        <v>3339</v>
      </c>
      <c r="B4969" s="165" t="s">
        <v>16256</v>
      </c>
      <c r="C4969" t="s">
        <v>2853</v>
      </c>
      <c r="D4969" s="1">
        <v>45198</v>
      </c>
      <c r="E4969">
        <f t="shared" si="547"/>
        <v>18</v>
      </c>
      <c r="F4969" t="s">
        <v>14</v>
      </c>
      <c r="G4969">
        <v>710</v>
      </c>
      <c r="H4969">
        <f t="shared" si="546"/>
        <v>71</v>
      </c>
      <c r="I4969" t="s">
        <v>7</v>
      </c>
      <c r="J4969" t="s">
        <v>8</v>
      </c>
      <c r="K4969" t="s">
        <v>8</v>
      </c>
      <c r="L4969" t="s">
        <v>8</v>
      </c>
      <c r="M4969" t="s">
        <v>14</v>
      </c>
      <c r="N4969" t="str">
        <f t="shared" si="548"/>
        <v>F</v>
      </c>
      <c r="O4969" t="s">
        <v>1928</v>
      </c>
      <c r="P4969" t="s">
        <v>16257</v>
      </c>
      <c r="Q4969" t="s">
        <v>918</v>
      </c>
      <c r="R4969">
        <v>3</v>
      </c>
      <c r="S4969">
        <f t="shared" si="549"/>
        <v>2020</v>
      </c>
      <c r="T4969" t="s">
        <v>12</v>
      </c>
      <c r="U4969">
        <v>0.999999999999997</v>
      </c>
      <c r="V4969" t="s">
        <v>3386</v>
      </c>
      <c r="W4969">
        <f>VLOOKUP(Q4969,'PBT Tag Rates'!$B$5:$E$44,4,FALSE)</f>
        <v>0.98961045999999997</v>
      </c>
      <c r="X4969">
        <v>1</v>
      </c>
      <c r="Y4969" s="14">
        <f>IFERROR(LOOKUP(H4969,{30,43,48,53,58,63,68,73,78,83,88,93,97},{42,47,52,57,62,67,72,77,82,87,92,99,100}),999)</f>
        <v>72</v>
      </c>
      <c r="Z4969" s="17">
        <f t="shared" si="550"/>
        <v>5.5555555555555554</v>
      </c>
      <c r="AA4969" s="17">
        <f t="shared" si="544"/>
        <v>5.5555555555555554</v>
      </c>
      <c r="AB4969" s="17">
        <f t="shared" si="545"/>
        <v>11.658097686375321</v>
      </c>
      <c r="AC4969" s="17" t="s">
        <v>17654</v>
      </c>
    </row>
    <row r="4970" spans="1:29" x14ac:dyDescent="0.25">
      <c r="A4970" t="s">
        <v>3339</v>
      </c>
      <c r="B4970" s="165" t="s">
        <v>16258</v>
      </c>
      <c r="C4970" t="s">
        <v>2854</v>
      </c>
      <c r="D4970" s="1">
        <v>45198</v>
      </c>
      <c r="E4970">
        <f t="shared" si="547"/>
        <v>18</v>
      </c>
      <c r="F4970" t="s">
        <v>14</v>
      </c>
      <c r="G4970">
        <v>790</v>
      </c>
      <c r="H4970">
        <f t="shared" si="546"/>
        <v>79</v>
      </c>
      <c r="I4970" t="s">
        <v>9</v>
      </c>
      <c r="J4970" t="s">
        <v>8</v>
      </c>
      <c r="K4970" t="s">
        <v>8</v>
      </c>
      <c r="L4970" t="s">
        <v>8</v>
      </c>
      <c r="M4970" t="s">
        <v>14</v>
      </c>
      <c r="N4970" t="str">
        <f t="shared" si="548"/>
        <v>F</v>
      </c>
      <c r="O4970" t="s">
        <v>16259</v>
      </c>
      <c r="P4970" t="s">
        <v>16260</v>
      </c>
      <c r="Q4970" t="s">
        <v>185</v>
      </c>
      <c r="R4970">
        <v>5</v>
      </c>
      <c r="S4970">
        <f t="shared" si="549"/>
        <v>2018</v>
      </c>
      <c r="T4970" t="s">
        <v>12</v>
      </c>
      <c r="U4970">
        <v>1</v>
      </c>
      <c r="V4970" t="s">
        <v>10019</v>
      </c>
      <c r="W4970">
        <f>VLOOKUP(Q4970,'PBT Tag Rates'!$B$5:$E$44,4,FALSE)</f>
        <v>0.95730000000000004</v>
      </c>
      <c r="X4970">
        <v>1</v>
      </c>
      <c r="Y4970" s="14">
        <f>IFERROR(LOOKUP(H4970,{30,43,48,53,58,63,68,73,78,83,88,93,97},{42,47,52,57,62,67,72,77,82,87,92,99,100}),999)</f>
        <v>82</v>
      </c>
      <c r="Z4970" s="17">
        <f t="shared" si="550"/>
        <v>5.5555555555555554</v>
      </c>
      <c r="AA4970" s="17">
        <f t="shared" si="544"/>
        <v>5.5555555555555554</v>
      </c>
      <c r="AB4970" s="17">
        <f t="shared" si="545"/>
        <v>11.658097686375321</v>
      </c>
      <c r="AC4970" s="17" t="s">
        <v>17655</v>
      </c>
    </row>
    <row r="4971" spans="1:29" x14ac:dyDescent="0.25">
      <c r="A4971" t="s">
        <v>3339</v>
      </c>
      <c r="B4971" s="165" t="s">
        <v>16261</v>
      </c>
      <c r="C4971" t="s">
        <v>2855</v>
      </c>
      <c r="D4971" s="1">
        <v>45198</v>
      </c>
      <c r="E4971">
        <f t="shared" si="547"/>
        <v>18</v>
      </c>
      <c r="F4971" t="s">
        <v>14</v>
      </c>
      <c r="G4971">
        <v>670</v>
      </c>
      <c r="H4971">
        <f t="shared" si="546"/>
        <v>67</v>
      </c>
      <c r="I4971" t="s">
        <v>7</v>
      </c>
      <c r="J4971" t="s">
        <v>8</v>
      </c>
      <c r="K4971" t="s">
        <v>8</v>
      </c>
      <c r="L4971" t="s">
        <v>8</v>
      </c>
      <c r="M4971" t="s">
        <v>14</v>
      </c>
      <c r="N4971" t="str">
        <f t="shared" si="548"/>
        <v>F</v>
      </c>
      <c r="O4971" t="s">
        <v>1820</v>
      </c>
      <c r="P4971" t="s">
        <v>15376</v>
      </c>
      <c r="Q4971" t="s">
        <v>221</v>
      </c>
      <c r="R4971">
        <v>4</v>
      </c>
      <c r="S4971">
        <f t="shared" si="549"/>
        <v>2019</v>
      </c>
      <c r="T4971" t="s">
        <v>12</v>
      </c>
      <c r="U4971">
        <v>1</v>
      </c>
      <c r="V4971" t="s">
        <v>3357</v>
      </c>
      <c r="W4971">
        <f>VLOOKUP(Q4971,'PBT Tag Rates'!$B$5:$E$44,4,FALSE)</f>
        <v>0.95971980899999998</v>
      </c>
      <c r="X4971">
        <v>1</v>
      </c>
      <c r="Y4971" s="14">
        <f>IFERROR(LOOKUP(H4971,{30,43,48,53,58,63,68,73,78,83,88,93,97},{42,47,52,57,62,67,72,77,82,87,92,99,100}),999)</f>
        <v>67</v>
      </c>
      <c r="Z4971" s="17">
        <f t="shared" si="550"/>
        <v>5.5555555555555554</v>
      </c>
      <c r="AA4971" s="17">
        <f t="shared" si="544"/>
        <v>5.5555555555555554</v>
      </c>
      <c r="AB4971" s="17">
        <f t="shared" si="545"/>
        <v>11.658097686375321</v>
      </c>
      <c r="AC4971" s="17" t="s">
        <v>17654</v>
      </c>
    </row>
    <row r="4972" spans="1:29" x14ac:dyDescent="0.25">
      <c r="A4972" t="s">
        <v>3339</v>
      </c>
      <c r="B4972" s="165" t="s">
        <v>16262</v>
      </c>
      <c r="C4972" t="s">
        <v>2856</v>
      </c>
      <c r="D4972" s="1">
        <v>45198</v>
      </c>
      <c r="E4972">
        <f t="shared" si="547"/>
        <v>18</v>
      </c>
      <c r="F4972" t="s">
        <v>14</v>
      </c>
      <c r="G4972">
        <v>650</v>
      </c>
      <c r="H4972">
        <f t="shared" si="546"/>
        <v>65</v>
      </c>
      <c r="I4972" t="s">
        <v>9</v>
      </c>
      <c r="J4972">
        <v>1</v>
      </c>
      <c r="K4972" t="s">
        <v>8</v>
      </c>
      <c r="L4972" t="s">
        <v>8</v>
      </c>
      <c r="M4972" t="s">
        <v>14</v>
      </c>
      <c r="N4972" t="str">
        <f t="shared" si="548"/>
        <v>F</v>
      </c>
      <c r="O4972" t="s">
        <v>26</v>
      </c>
      <c r="P4972" t="s">
        <v>34</v>
      </c>
      <c r="Q4972" t="s">
        <v>15</v>
      </c>
      <c r="R4972">
        <v>5</v>
      </c>
      <c r="S4972">
        <f t="shared" si="549"/>
        <v>2018</v>
      </c>
      <c r="T4972" t="s">
        <v>12</v>
      </c>
      <c r="U4972">
        <v>0.99999999999999301</v>
      </c>
      <c r="V4972" t="s">
        <v>3951</v>
      </c>
      <c r="W4972">
        <f>VLOOKUP(Q4972,'PBT Tag Rates'!$B$5:$E$44,4,FALSE)</f>
        <v>0.80551598400000002</v>
      </c>
      <c r="X4972">
        <v>1</v>
      </c>
      <c r="Y4972" s="14">
        <f>IFERROR(LOOKUP(H4972,{30,43,48,53,58,63,68,73,78,83,88,93,97},{42,47,52,57,62,67,72,77,82,87,92,99,100}),999)</f>
        <v>67</v>
      </c>
      <c r="Z4972" s="17">
        <f t="shared" si="550"/>
        <v>5.5555555555555554</v>
      </c>
      <c r="AA4972" s="17">
        <f t="shared" si="544"/>
        <v>5.5555555555555554</v>
      </c>
      <c r="AB4972" s="17">
        <f t="shared" si="545"/>
        <v>11.658097686375321</v>
      </c>
      <c r="AC4972" s="17" t="s">
        <v>17655</v>
      </c>
    </row>
    <row r="4973" spans="1:29" x14ac:dyDescent="0.25">
      <c r="A4973" t="s">
        <v>3339</v>
      </c>
      <c r="B4973" s="165" t="s">
        <v>16263</v>
      </c>
      <c r="C4973" t="s">
        <v>2857</v>
      </c>
      <c r="D4973" s="1">
        <v>45198</v>
      </c>
      <c r="E4973">
        <f t="shared" si="547"/>
        <v>18</v>
      </c>
      <c r="F4973" t="s">
        <v>6</v>
      </c>
      <c r="G4973">
        <v>340</v>
      </c>
      <c r="H4973">
        <f t="shared" si="546"/>
        <v>34</v>
      </c>
      <c r="I4973" t="s">
        <v>9</v>
      </c>
      <c r="J4973">
        <v>1</v>
      </c>
      <c r="K4973" t="s">
        <v>8</v>
      </c>
      <c r="L4973" t="s">
        <v>8</v>
      </c>
      <c r="M4973" t="s">
        <v>6</v>
      </c>
      <c r="N4973" t="str">
        <f t="shared" si="548"/>
        <v>M</v>
      </c>
      <c r="O4973" t="s">
        <v>16264</v>
      </c>
      <c r="P4973" t="s">
        <v>16265</v>
      </c>
      <c r="Q4973" t="s">
        <v>3820</v>
      </c>
      <c r="R4973">
        <v>2</v>
      </c>
      <c r="S4973">
        <f t="shared" si="549"/>
        <v>2021</v>
      </c>
      <c r="T4973" t="s">
        <v>12</v>
      </c>
      <c r="U4973">
        <v>1</v>
      </c>
      <c r="V4973" t="s">
        <v>3951</v>
      </c>
      <c r="W4973">
        <f>VLOOKUP(Q4973,'PBT Tag Rates'!$B$5:$E$44,4,FALSE)</f>
        <v>0.98140000000000005</v>
      </c>
      <c r="X4973">
        <v>1</v>
      </c>
      <c r="Y4973" s="14">
        <f>IFERROR(LOOKUP(H4973,{30,43,48,53,58,63,68,73,78,83,88,93,97},{42,47,52,57,62,67,72,77,82,87,92,99,100}),999)</f>
        <v>42</v>
      </c>
      <c r="Z4973" s="17">
        <f t="shared" si="550"/>
        <v>5.5555555555555554</v>
      </c>
      <c r="AA4973" s="17">
        <f t="shared" si="544"/>
        <v>5.5555555555555554</v>
      </c>
      <c r="AB4973" s="17">
        <f t="shared" si="545"/>
        <v>11.658097686375321</v>
      </c>
      <c r="AC4973" s="17" t="s">
        <v>17655</v>
      </c>
    </row>
    <row r="4974" spans="1:29" x14ac:dyDescent="0.25">
      <c r="A4974" t="s">
        <v>3339</v>
      </c>
      <c r="B4974" s="165" t="s">
        <v>16266</v>
      </c>
      <c r="C4974" t="s">
        <v>2858</v>
      </c>
      <c r="D4974" s="1">
        <v>45198</v>
      </c>
      <c r="E4974">
        <f t="shared" si="547"/>
        <v>18</v>
      </c>
      <c r="F4974" t="s">
        <v>14</v>
      </c>
      <c r="G4974">
        <v>750</v>
      </c>
      <c r="H4974">
        <f t="shared" si="546"/>
        <v>75</v>
      </c>
      <c r="I4974" t="s">
        <v>7</v>
      </c>
      <c r="J4974" t="s">
        <v>8</v>
      </c>
      <c r="K4974" t="s">
        <v>8</v>
      </c>
      <c r="L4974" t="s">
        <v>8</v>
      </c>
      <c r="M4974" t="s">
        <v>14</v>
      </c>
      <c r="N4974" t="str">
        <f t="shared" si="548"/>
        <v>F</v>
      </c>
      <c r="O4974" t="s">
        <v>2511</v>
      </c>
      <c r="P4974" t="s">
        <v>2512</v>
      </c>
      <c r="Q4974" t="s">
        <v>221</v>
      </c>
      <c r="R4974">
        <v>4</v>
      </c>
      <c r="S4974">
        <f t="shared" si="549"/>
        <v>2019</v>
      </c>
      <c r="T4974" t="s">
        <v>12</v>
      </c>
      <c r="U4974">
        <v>1</v>
      </c>
      <c r="V4974" t="s">
        <v>3346</v>
      </c>
      <c r="W4974">
        <f>VLOOKUP(Q4974,'PBT Tag Rates'!$B$5:$E$44,4,FALSE)</f>
        <v>0.95971980899999998</v>
      </c>
      <c r="X4974">
        <v>1</v>
      </c>
      <c r="Y4974" s="14">
        <f>IFERROR(LOOKUP(H4974,{30,43,48,53,58,63,68,73,78,83,88,93,97},{42,47,52,57,62,67,72,77,82,87,92,99,100}),999)</f>
        <v>77</v>
      </c>
      <c r="Z4974" s="17">
        <f t="shared" si="550"/>
        <v>5.5555555555555554</v>
      </c>
      <c r="AA4974" s="17">
        <f t="shared" si="544"/>
        <v>5.5555555555555554</v>
      </c>
      <c r="AB4974" s="17">
        <f t="shared" si="545"/>
        <v>11.658097686375321</v>
      </c>
      <c r="AC4974" s="17" t="s">
        <v>17654</v>
      </c>
    </row>
    <row r="4975" spans="1:29" x14ac:dyDescent="0.25">
      <c r="A4975" t="s">
        <v>3339</v>
      </c>
      <c r="B4975" s="165" t="s">
        <v>16267</v>
      </c>
      <c r="C4975" t="s">
        <v>2859</v>
      </c>
      <c r="D4975" s="1">
        <v>45198</v>
      </c>
      <c r="E4975">
        <f t="shared" si="547"/>
        <v>18</v>
      </c>
      <c r="F4975" t="s">
        <v>6</v>
      </c>
      <c r="G4975">
        <v>700</v>
      </c>
      <c r="H4975">
        <f t="shared" si="546"/>
        <v>70</v>
      </c>
      <c r="I4975" t="s">
        <v>9</v>
      </c>
      <c r="J4975">
        <v>1</v>
      </c>
      <c r="K4975" t="s">
        <v>8</v>
      </c>
      <c r="L4975" t="s">
        <v>8</v>
      </c>
      <c r="M4975" t="s">
        <v>6</v>
      </c>
      <c r="N4975" t="str">
        <f t="shared" si="548"/>
        <v>M</v>
      </c>
      <c r="O4975" t="s">
        <v>1732</v>
      </c>
      <c r="P4975" t="s">
        <v>1733</v>
      </c>
      <c r="Q4975" t="s">
        <v>221</v>
      </c>
      <c r="R4975">
        <v>4</v>
      </c>
      <c r="S4975">
        <f t="shared" si="549"/>
        <v>2019</v>
      </c>
      <c r="T4975" t="s">
        <v>12</v>
      </c>
      <c r="U4975">
        <v>1</v>
      </c>
      <c r="V4975" t="s">
        <v>3386</v>
      </c>
      <c r="W4975">
        <f>VLOOKUP(Q4975,'PBT Tag Rates'!$B$5:$E$44,4,FALSE)</f>
        <v>0.95971980899999998</v>
      </c>
      <c r="X4975">
        <v>1</v>
      </c>
      <c r="Y4975" s="14">
        <f>IFERROR(LOOKUP(H4975,{30,43,48,53,58,63,68,73,78,83,88,93,97},{42,47,52,57,62,67,72,77,82,87,92,99,100}),999)</f>
        <v>72</v>
      </c>
      <c r="Z4975" s="17">
        <f t="shared" si="550"/>
        <v>5.5555555555555554</v>
      </c>
      <c r="AA4975" s="17">
        <f t="shared" si="544"/>
        <v>5.5555555555555554</v>
      </c>
      <c r="AB4975" s="17">
        <f t="shared" si="545"/>
        <v>11.658097686375321</v>
      </c>
      <c r="AC4975" s="17" t="s">
        <v>17654</v>
      </c>
    </row>
    <row r="4976" spans="1:29" x14ac:dyDescent="0.25">
      <c r="A4976" t="s">
        <v>3339</v>
      </c>
      <c r="B4976" s="165" t="s">
        <v>16268</v>
      </c>
      <c r="C4976" t="s">
        <v>2860</v>
      </c>
      <c r="D4976" s="1">
        <v>45198</v>
      </c>
      <c r="E4976">
        <f t="shared" si="547"/>
        <v>18</v>
      </c>
      <c r="F4976" t="s">
        <v>6</v>
      </c>
      <c r="G4976">
        <v>740</v>
      </c>
      <c r="H4976">
        <f t="shared" si="546"/>
        <v>74</v>
      </c>
      <c r="I4976" t="s">
        <v>9</v>
      </c>
      <c r="J4976">
        <v>1</v>
      </c>
      <c r="K4976" t="s">
        <v>8</v>
      </c>
      <c r="L4976" t="s">
        <v>8</v>
      </c>
      <c r="M4976" t="s">
        <v>6</v>
      </c>
      <c r="N4976" t="str">
        <f t="shared" si="548"/>
        <v>M</v>
      </c>
      <c r="O4976" t="s">
        <v>274</v>
      </c>
      <c r="P4976" t="s">
        <v>991</v>
      </c>
      <c r="Q4976" t="s">
        <v>221</v>
      </c>
      <c r="R4976">
        <v>4</v>
      </c>
      <c r="S4976">
        <f t="shared" si="549"/>
        <v>2019</v>
      </c>
      <c r="T4976" t="s">
        <v>12</v>
      </c>
      <c r="U4976">
        <v>1</v>
      </c>
      <c r="V4976" t="s">
        <v>3396</v>
      </c>
      <c r="W4976">
        <f>VLOOKUP(Q4976,'PBT Tag Rates'!$B$5:$E$44,4,FALSE)</f>
        <v>0.95971980899999998</v>
      </c>
      <c r="X4976">
        <v>1</v>
      </c>
      <c r="Y4976" s="14">
        <f>IFERROR(LOOKUP(H4976,{30,43,48,53,58,63,68,73,78,83,88,93,97},{42,47,52,57,62,67,72,77,82,87,92,99,100}),999)</f>
        <v>77</v>
      </c>
      <c r="Z4976" s="17">
        <f t="shared" si="550"/>
        <v>5.5555555555555554</v>
      </c>
      <c r="AA4976" s="17">
        <f t="shared" si="544"/>
        <v>5.5555555555555554</v>
      </c>
      <c r="AB4976" s="17">
        <f t="shared" si="545"/>
        <v>11.658097686375321</v>
      </c>
      <c r="AC4976" s="17" t="s">
        <v>17655</v>
      </c>
    </row>
    <row r="4977" spans="1:29" x14ac:dyDescent="0.25">
      <c r="A4977" t="s">
        <v>3339</v>
      </c>
      <c r="B4977" s="165" t="s">
        <v>16269</v>
      </c>
      <c r="C4977" t="s">
        <v>2863</v>
      </c>
      <c r="D4977" s="1">
        <v>45198</v>
      </c>
      <c r="E4977">
        <f t="shared" si="547"/>
        <v>18</v>
      </c>
      <c r="F4977" t="s">
        <v>6</v>
      </c>
      <c r="G4977">
        <v>510</v>
      </c>
      <c r="H4977">
        <f t="shared" si="546"/>
        <v>51</v>
      </c>
      <c r="I4977" t="s">
        <v>9</v>
      </c>
      <c r="J4977">
        <v>1</v>
      </c>
      <c r="K4977" t="s">
        <v>8</v>
      </c>
      <c r="L4977" t="s">
        <v>8</v>
      </c>
      <c r="M4977" t="s">
        <v>6</v>
      </c>
      <c r="N4977" t="str">
        <f t="shared" si="548"/>
        <v>M</v>
      </c>
      <c r="O4977" t="s">
        <v>16270</v>
      </c>
      <c r="P4977" t="s">
        <v>16271</v>
      </c>
      <c r="Q4977" t="s">
        <v>3820</v>
      </c>
      <c r="R4977">
        <v>2</v>
      </c>
      <c r="S4977">
        <f t="shared" si="549"/>
        <v>2021</v>
      </c>
      <c r="T4977" t="s">
        <v>12</v>
      </c>
      <c r="U4977">
        <v>1</v>
      </c>
      <c r="V4977" t="s">
        <v>3357</v>
      </c>
      <c r="W4977">
        <f>VLOOKUP(Q4977,'PBT Tag Rates'!$B$5:$E$44,4,FALSE)</f>
        <v>0.98140000000000005</v>
      </c>
      <c r="X4977">
        <v>1</v>
      </c>
      <c r="Y4977" s="14">
        <f>IFERROR(LOOKUP(H4977,{30,43,48,53,58,63,68,73,78,83,88,93,97},{42,47,52,57,62,67,72,77,82,87,92,99,100}),999)</f>
        <v>52</v>
      </c>
      <c r="Z4977" s="17">
        <f t="shared" si="550"/>
        <v>5.5555555555555554</v>
      </c>
      <c r="AA4977" s="17">
        <f t="shared" si="544"/>
        <v>5.5555555555555554</v>
      </c>
      <c r="AB4977" s="17">
        <f t="shared" si="545"/>
        <v>11.658097686375321</v>
      </c>
      <c r="AC4977" s="17" t="s">
        <v>17654</v>
      </c>
    </row>
    <row r="4978" spans="1:29" x14ac:dyDescent="0.25">
      <c r="A4978" t="s">
        <v>3339</v>
      </c>
      <c r="B4978" s="165" t="s">
        <v>16272</v>
      </c>
      <c r="C4978" t="s">
        <v>2864</v>
      </c>
      <c r="D4978" s="1">
        <v>45198</v>
      </c>
      <c r="E4978">
        <f t="shared" si="547"/>
        <v>18</v>
      </c>
      <c r="F4978" t="s">
        <v>14</v>
      </c>
      <c r="G4978">
        <v>750</v>
      </c>
      <c r="H4978">
        <f t="shared" si="546"/>
        <v>75</v>
      </c>
      <c r="I4978" t="s">
        <v>7</v>
      </c>
      <c r="J4978" t="s">
        <v>8</v>
      </c>
      <c r="K4978" t="s">
        <v>8</v>
      </c>
      <c r="L4978" t="s">
        <v>8</v>
      </c>
      <c r="M4978" t="s">
        <v>14</v>
      </c>
      <c r="N4978" t="str">
        <f t="shared" si="548"/>
        <v>F</v>
      </c>
      <c r="O4978" t="s">
        <v>8495</v>
      </c>
      <c r="P4978" t="s">
        <v>8496</v>
      </c>
      <c r="Q4978" t="s">
        <v>221</v>
      </c>
      <c r="R4978">
        <v>4</v>
      </c>
      <c r="S4978">
        <f t="shared" si="549"/>
        <v>2019</v>
      </c>
      <c r="T4978" t="s">
        <v>12</v>
      </c>
      <c r="U4978">
        <v>1</v>
      </c>
      <c r="V4978" t="s">
        <v>3396</v>
      </c>
      <c r="W4978">
        <f>VLOOKUP(Q4978,'PBT Tag Rates'!$B$5:$E$44,4,FALSE)</f>
        <v>0.95971980899999998</v>
      </c>
      <c r="X4978">
        <v>1</v>
      </c>
      <c r="Y4978" s="14">
        <f>IFERROR(LOOKUP(H4978,{30,43,48,53,58,63,68,73,78,83,88,93,97},{42,47,52,57,62,67,72,77,82,87,92,99,100}),999)</f>
        <v>77</v>
      </c>
      <c r="Z4978" s="17">
        <f t="shared" si="550"/>
        <v>5.5555555555555554</v>
      </c>
      <c r="AA4978" s="17">
        <f t="shared" si="544"/>
        <v>5.5555555555555554</v>
      </c>
      <c r="AB4978" s="17">
        <f t="shared" si="545"/>
        <v>11.658097686375321</v>
      </c>
      <c r="AC4978" s="17" t="s">
        <v>17655</v>
      </c>
    </row>
    <row r="4979" spans="1:29" x14ac:dyDescent="0.25">
      <c r="A4979" t="s">
        <v>3339</v>
      </c>
      <c r="B4979" s="165" t="s">
        <v>16273</v>
      </c>
      <c r="C4979" t="s">
        <v>2865</v>
      </c>
      <c r="D4979" s="1">
        <v>45198</v>
      </c>
      <c r="E4979">
        <f t="shared" si="547"/>
        <v>18</v>
      </c>
      <c r="F4979" t="s">
        <v>14</v>
      </c>
      <c r="G4979">
        <v>800</v>
      </c>
      <c r="H4979">
        <f t="shared" si="546"/>
        <v>80</v>
      </c>
      <c r="I4979" t="s">
        <v>7</v>
      </c>
      <c r="J4979" t="s">
        <v>8</v>
      </c>
      <c r="K4979" t="s">
        <v>8</v>
      </c>
      <c r="L4979" t="s">
        <v>8</v>
      </c>
      <c r="M4979" t="s">
        <v>14</v>
      </c>
      <c r="N4979" t="str">
        <f t="shared" si="548"/>
        <v>F</v>
      </c>
      <c r="O4979" t="s">
        <v>8495</v>
      </c>
      <c r="P4979" t="s">
        <v>8496</v>
      </c>
      <c r="Q4979" t="s">
        <v>221</v>
      </c>
      <c r="R4979">
        <v>4</v>
      </c>
      <c r="S4979">
        <f t="shared" si="549"/>
        <v>2019</v>
      </c>
      <c r="T4979" t="s">
        <v>12</v>
      </c>
      <c r="U4979">
        <v>0.999999999999999</v>
      </c>
      <c r="V4979" t="s">
        <v>3396</v>
      </c>
      <c r="W4979">
        <f>VLOOKUP(Q4979,'PBT Tag Rates'!$B$5:$E$44,4,FALSE)</f>
        <v>0.95971980899999998</v>
      </c>
      <c r="X4979">
        <v>1</v>
      </c>
      <c r="Y4979" s="14">
        <f>IFERROR(LOOKUP(H4979,{30,43,48,53,58,63,68,73,78,83,88,93,97},{42,47,52,57,62,67,72,77,82,87,92,99,100}),999)</f>
        <v>82</v>
      </c>
      <c r="Z4979" s="17">
        <f t="shared" si="550"/>
        <v>5.5555555555555554</v>
      </c>
      <c r="AA4979" s="17">
        <f t="shared" si="544"/>
        <v>5.5555555555555554</v>
      </c>
      <c r="AB4979" s="17">
        <f t="shared" si="545"/>
        <v>11.658097686375321</v>
      </c>
      <c r="AC4979" s="17" t="s">
        <v>17655</v>
      </c>
    </row>
    <row r="4980" spans="1:29" x14ac:dyDescent="0.25">
      <c r="A4980" t="s">
        <v>3339</v>
      </c>
      <c r="B4980" s="165" t="s">
        <v>16274</v>
      </c>
      <c r="C4980" t="s">
        <v>2866</v>
      </c>
      <c r="D4980" s="1">
        <v>45198</v>
      </c>
      <c r="E4980">
        <f t="shared" si="547"/>
        <v>18</v>
      </c>
      <c r="F4980" t="s">
        <v>14</v>
      </c>
      <c r="G4980">
        <v>690</v>
      </c>
      <c r="H4980">
        <f t="shared" si="546"/>
        <v>69</v>
      </c>
      <c r="I4980" t="s">
        <v>9</v>
      </c>
      <c r="J4980">
        <v>1</v>
      </c>
      <c r="K4980" t="s">
        <v>8</v>
      </c>
      <c r="L4980" t="s">
        <v>8</v>
      </c>
      <c r="M4980" t="s">
        <v>14</v>
      </c>
      <c r="N4980" t="str">
        <f t="shared" si="548"/>
        <v>F</v>
      </c>
      <c r="O4980" t="s">
        <v>1882</v>
      </c>
      <c r="P4980" t="s">
        <v>7775</v>
      </c>
      <c r="Q4980" t="s">
        <v>221</v>
      </c>
      <c r="R4980">
        <v>4</v>
      </c>
      <c r="S4980">
        <f t="shared" si="549"/>
        <v>2019</v>
      </c>
      <c r="T4980" t="s">
        <v>12</v>
      </c>
      <c r="U4980">
        <v>1</v>
      </c>
      <c r="V4980" t="s">
        <v>3396</v>
      </c>
      <c r="W4980">
        <f>VLOOKUP(Q4980,'PBT Tag Rates'!$B$5:$E$44,4,FALSE)</f>
        <v>0.95971980899999998</v>
      </c>
      <c r="X4980">
        <v>1</v>
      </c>
      <c r="Y4980" s="14">
        <f>IFERROR(LOOKUP(H4980,{30,43,48,53,58,63,68,73,78,83,88,93,97},{42,47,52,57,62,67,72,77,82,87,92,99,100}),999)</f>
        <v>72</v>
      </c>
      <c r="Z4980" s="17">
        <f t="shared" si="550"/>
        <v>5.5555555555555554</v>
      </c>
      <c r="AA4980" s="17">
        <f t="shared" si="544"/>
        <v>5.5555555555555554</v>
      </c>
      <c r="AB4980" s="17">
        <f t="shared" si="545"/>
        <v>11.658097686375321</v>
      </c>
      <c r="AC4980" s="17" t="s">
        <v>17655</v>
      </c>
    </row>
    <row r="4981" spans="1:29" x14ac:dyDescent="0.25">
      <c r="A4981" t="s">
        <v>3339</v>
      </c>
      <c r="B4981" s="165" t="s">
        <v>16275</v>
      </c>
      <c r="C4981" t="s">
        <v>2867</v>
      </c>
      <c r="D4981" s="1">
        <v>45198</v>
      </c>
      <c r="E4981">
        <f t="shared" si="547"/>
        <v>18</v>
      </c>
      <c r="F4981" t="s">
        <v>6</v>
      </c>
      <c r="G4981">
        <v>480</v>
      </c>
      <c r="H4981">
        <f t="shared" si="546"/>
        <v>48</v>
      </c>
      <c r="I4981" t="s">
        <v>9</v>
      </c>
      <c r="J4981">
        <v>1</v>
      </c>
      <c r="K4981" t="s">
        <v>8</v>
      </c>
      <c r="L4981" t="s">
        <v>8</v>
      </c>
      <c r="M4981" t="s">
        <v>6</v>
      </c>
      <c r="N4981" t="str">
        <f t="shared" si="548"/>
        <v>M</v>
      </c>
      <c r="O4981" t="s">
        <v>16276</v>
      </c>
      <c r="P4981" t="s">
        <v>16277</v>
      </c>
      <c r="Q4981" t="s">
        <v>3820</v>
      </c>
      <c r="R4981">
        <v>2</v>
      </c>
      <c r="S4981">
        <f t="shared" si="549"/>
        <v>2021</v>
      </c>
      <c r="T4981" t="s">
        <v>12</v>
      </c>
      <c r="U4981">
        <v>0.999999999999999</v>
      </c>
      <c r="V4981" t="s">
        <v>3876</v>
      </c>
      <c r="W4981">
        <f>VLOOKUP(Q4981,'PBT Tag Rates'!$B$5:$E$44,4,FALSE)</f>
        <v>0.98140000000000005</v>
      </c>
      <c r="X4981">
        <v>1</v>
      </c>
      <c r="Y4981" s="14">
        <f>IFERROR(LOOKUP(H4981,{30,43,48,53,58,63,68,73,78,83,88,93,97},{42,47,52,57,62,67,72,77,82,87,92,99,100}),999)</f>
        <v>52</v>
      </c>
      <c r="Z4981" s="17">
        <f t="shared" si="550"/>
        <v>5.5555555555555554</v>
      </c>
      <c r="AA4981" s="17">
        <f t="shared" si="544"/>
        <v>5.5555555555555554</v>
      </c>
      <c r="AB4981" s="17">
        <f t="shared" si="545"/>
        <v>11.658097686375321</v>
      </c>
      <c r="AC4981" s="17" t="s">
        <v>17654</v>
      </c>
    </row>
    <row r="4982" spans="1:29" x14ac:dyDescent="0.25">
      <c r="A4982" t="s">
        <v>3339</v>
      </c>
      <c r="B4982" s="165" t="s">
        <v>16278</v>
      </c>
      <c r="C4982" t="s">
        <v>2868</v>
      </c>
      <c r="D4982" s="1">
        <v>45198</v>
      </c>
      <c r="E4982">
        <f t="shared" si="547"/>
        <v>18</v>
      </c>
      <c r="F4982" t="s">
        <v>6</v>
      </c>
      <c r="G4982">
        <v>630</v>
      </c>
      <c r="H4982">
        <f t="shared" si="546"/>
        <v>63</v>
      </c>
      <c r="I4982" t="s">
        <v>7</v>
      </c>
      <c r="J4982" t="s">
        <v>8</v>
      </c>
      <c r="K4982" t="s">
        <v>8</v>
      </c>
      <c r="L4982" t="s">
        <v>8</v>
      </c>
      <c r="M4982" t="s">
        <v>6</v>
      </c>
      <c r="N4982" t="str">
        <f t="shared" si="548"/>
        <v>M</v>
      </c>
      <c r="O4982" t="s">
        <v>2667</v>
      </c>
      <c r="P4982" t="s">
        <v>2668</v>
      </c>
      <c r="Q4982" t="s">
        <v>918</v>
      </c>
      <c r="R4982">
        <v>3</v>
      </c>
      <c r="S4982">
        <f t="shared" si="549"/>
        <v>2020</v>
      </c>
      <c r="T4982" t="s">
        <v>12</v>
      </c>
      <c r="U4982">
        <v>0.999999999999999</v>
      </c>
      <c r="V4982" t="s">
        <v>3346</v>
      </c>
      <c r="W4982">
        <f>VLOOKUP(Q4982,'PBT Tag Rates'!$B$5:$E$44,4,FALSE)</f>
        <v>0.98961045999999997</v>
      </c>
      <c r="X4982">
        <v>1</v>
      </c>
      <c r="Y4982" s="14">
        <f>IFERROR(LOOKUP(H4982,{30,43,48,53,58,63,68,73,78,83,88,93,97},{42,47,52,57,62,67,72,77,82,87,92,99,100}),999)</f>
        <v>67</v>
      </c>
      <c r="Z4982" s="17">
        <f t="shared" si="550"/>
        <v>5.5555555555555554</v>
      </c>
      <c r="AA4982" s="17">
        <f t="shared" si="544"/>
        <v>5.5555555555555554</v>
      </c>
      <c r="AB4982" s="17">
        <f t="shared" si="545"/>
        <v>11.658097686375321</v>
      </c>
      <c r="AC4982" s="17" t="s">
        <v>17654</v>
      </c>
    </row>
    <row r="4983" spans="1:29" x14ac:dyDescent="0.25">
      <c r="A4983" t="s">
        <v>3339</v>
      </c>
      <c r="B4983" s="165" t="s">
        <v>16279</v>
      </c>
      <c r="C4983" t="s">
        <v>2869</v>
      </c>
      <c r="D4983" s="1">
        <v>45198</v>
      </c>
      <c r="E4983">
        <f t="shared" si="547"/>
        <v>18</v>
      </c>
      <c r="F4983" t="s">
        <v>14</v>
      </c>
      <c r="G4983">
        <v>700</v>
      </c>
      <c r="H4983">
        <f t="shared" si="546"/>
        <v>70</v>
      </c>
      <c r="I4983" t="s">
        <v>7</v>
      </c>
      <c r="J4983" t="s">
        <v>8</v>
      </c>
      <c r="K4983" t="s">
        <v>8</v>
      </c>
      <c r="L4983" t="s">
        <v>8</v>
      </c>
      <c r="M4983" t="s">
        <v>14</v>
      </c>
      <c r="N4983" t="str">
        <f t="shared" si="548"/>
        <v>F</v>
      </c>
      <c r="O4983" t="s">
        <v>953</v>
      </c>
      <c r="P4983" t="s">
        <v>4267</v>
      </c>
      <c r="Q4983" t="s">
        <v>221</v>
      </c>
      <c r="R4983">
        <v>4</v>
      </c>
      <c r="S4983">
        <f t="shared" si="549"/>
        <v>2019</v>
      </c>
      <c r="T4983" t="s">
        <v>12</v>
      </c>
      <c r="U4983">
        <v>1</v>
      </c>
      <c r="V4983" t="s">
        <v>3396</v>
      </c>
      <c r="W4983">
        <f>VLOOKUP(Q4983,'PBT Tag Rates'!$B$5:$E$44,4,FALSE)</f>
        <v>0.95971980899999998</v>
      </c>
      <c r="X4983">
        <v>1</v>
      </c>
      <c r="Y4983" s="14">
        <f>IFERROR(LOOKUP(H4983,{30,43,48,53,58,63,68,73,78,83,88,93,97},{42,47,52,57,62,67,72,77,82,87,92,99,100}),999)</f>
        <v>72</v>
      </c>
      <c r="Z4983" s="17">
        <f t="shared" si="550"/>
        <v>5.5555555555555554</v>
      </c>
      <c r="AA4983" s="17">
        <f t="shared" si="544"/>
        <v>5.5555555555555554</v>
      </c>
      <c r="AB4983" s="17">
        <f t="shared" si="545"/>
        <v>11.658097686375321</v>
      </c>
      <c r="AC4983" s="17" t="s">
        <v>17655</v>
      </c>
    </row>
    <row r="4984" spans="1:29" x14ac:dyDescent="0.25">
      <c r="A4984" t="s">
        <v>3339</v>
      </c>
      <c r="B4984" s="165" t="s">
        <v>16280</v>
      </c>
      <c r="C4984" t="s">
        <v>2870</v>
      </c>
      <c r="D4984" s="1">
        <v>45198</v>
      </c>
      <c r="E4984">
        <f t="shared" si="547"/>
        <v>18</v>
      </c>
      <c r="F4984" t="s">
        <v>6</v>
      </c>
      <c r="G4984">
        <v>520</v>
      </c>
      <c r="H4984">
        <f t="shared" si="546"/>
        <v>52</v>
      </c>
      <c r="I4984" t="s">
        <v>9</v>
      </c>
      <c r="J4984">
        <v>1</v>
      </c>
      <c r="K4984" t="s">
        <v>8</v>
      </c>
      <c r="L4984" t="s">
        <v>8</v>
      </c>
      <c r="M4984" t="s">
        <v>6</v>
      </c>
      <c r="N4984" t="str">
        <f t="shared" si="548"/>
        <v>M</v>
      </c>
      <c r="O4984" t="s">
        <v>1628</v>
      </c>
      <c r="P4984" t="s">
        <v>1629</v>
      </c>
      <c r="Q4984" t="s">
        <v>918</v>
      </c>
      <c r="R4984">
        <v>3</v>
      </c>
      <c r="S4984">
        <f t="shared" si="549"/>
        <v>2020</v>
      </c>
      <c r="T4984" t="s">
        <v>12</v>
      </c>
      <c r="U4984">
        <v>0.999999999999999</v>
      </c>
      <c r="V4984" t="s">
        <v>3346</v>
      </c>
      <c r="W4984">
        <f>VLOOKUP(Q4984,'PBT Tag Rates'!$B$5:$E$44,4,FALSE)</f>
        <v>0.98961045999999997</v>
      </c>
      <c r="X4984">
        <v>1</v>
      </c>
      <c r="Y4984" s="14">
        <f>IFERROR(LOOKUP(H4984,{30,43,48,53,58,63,68,73,78,83,88,93,97},{42,47,52,57,62,67,72,77,82,87,92,99,100}),999)</f>
        <v>52</v>
      </c>
      <c r="Z4984" s="17">
        <f t="shared" si="550"/>
        <v>5.5555555555555554</v>
      </c>
      <c r="AA4984" s="17">
        <f t="shared" si="544"/>
        <v>5.5555555555555554</v>
      </c>
      <c r="AB4984" s="17">
        <f t="shared" si="545"/>
        <v>11.658097686375321</v>
      </c>
      <c r="AC4984" s="17" t="s">
        <v>17654</v>
      </c>
    </row>
    <row r="4985" spans="1:29" x14ac:dyDescent="0.25">
      <c r="A4985" t="s">
        <v>3339</v>
      </c>
      <c r="B4985" s="165" t="s">
        <v>16281</v>
      </c>
      <c r="C4985" t="s">
        <v>2871</v>
      </c>
      <c r="D4985" s="1">
        <v>45198</v>
      </c>
      <c r="E4985">
        <f t="shared" si="547"/>
        <v>18</v>
      </c>
      <c r="F4985" t="s">
        <v>14</v>
      </c>
      <c r="G4985">
        <v>740</v>
      </c>
      <c r="H4985">
        <f t="shared" si="546"/>
        <v>74</v>
      </c>
      <c r="I4985" t="s">
        <v>9</v>
      </c>
      <c r="J4985" t="s">
        <v>8</v>
      </c>
      <c r="K4985" t="s">
        <v>8</v>
      </c>
      <c r="L4985" t="s">
        <v>8</v>
      </c>
      <c r="M4985" t="s">
        <v>14</v>
      </c>
      <c r="N4985" t="str">
        <f t="shared" si="548"/>
        <v>F</v>
      </c>
      <c r="O4985" t="s">
        <v>16282</v>
      </c>
      <c r="P4985" t="s">
        <v>16283</v>
      </c>
      <c r="Q4985" t="s">
        <v>185</v>
      </c>
      <c r="R4985">
        <v>5</v>
      </c>
      <c r="S4985">
        <f t="shared" si="549"/>
        <v>2018</v>
      </c>
      <c r="T4985" t="s">
        <v>12</v>
      </c>
      <c r="U4985">
        <v>1</v>
      </c>
      <c r="V4985" t="s">
        <v>10019</v>
      </c>
      <c r="W4985">
        <f>VLOOKUP(Q4985,'PBT Tag Rates'!$B$5:$E$44,4,FALSE)</f>
        <v>0.95730000000000004</v>
      </c>
      <c r="X4985">
        <v>1</v>
      </c>
      <c r="Y4985" s="14">
        <f>IFERROR(LOOKUP(H4985,{30,43,48,53,58,63,68,73,78,83,88,93,97},{42,47,52,57,62,67,72,77,82,87,92,99,100}),999)</f>
        <v>77</v>
      </c>
      <c r="Z4985" s="17">
        <f t="shared" si="550"/>
        <v>5.5555555555555554</v>
      </c>
      <c r="AA4985" s="17">
        <f t="shared" si="544"/>
        <v>5.5555555555555554</v>
      </c>
      <c r="AB4985" s="17">
        <f t="shared" si="545"/>
        <v>11.658097686375321</v>
      </c>
      <c r="AC4985" s="17" t="s">
        <v>17655</v>
      </c>
    </row>
    <row r="4986" spans="1:29" x14ac:dyDescent="0.25">
      <c r="A4986" t="s">
        <v>3339</v>
      </c>
      <c r="B4986" s="165" t="s">
        <v>16284</v>
      </c>
      <c r="C4986" t="s">
        <v>2872</v>
      </c>
      <c r="D4986" s="1">
        <v>45198</v>
      </c>
      <c r="E4986">
        <f t="shared" si="547"/>
        <v>18</v>
      </c>
      <c r="F4986" t="s">
        <v>14</v>
      </c>
      <c r="G4986">
        <v>620</v>
      </c>
      <c r="H4986">
        <f t="shared" si="546"/>
        <v>62</v>
      </c>
      <c r="I4986" t="s">
        <v>7</v>
      </c>
      <c r="J4986" t="s">
        <v>8</v>
      </c>
      <c r="K4986" t="s">
        <v>8</v>
      </c>
      <c r="L4986" t="s">
        <v>8</v>
      </c>
      <c r="M4986" t="s">
        <v>14</v>
      </c>
      <c r="N4986" t="str">
        <f t="shared" si="548"/>
        <v>F</v>
      </c>
      <c r="O4986" t="s">
        <v>1396</v>
      </c>
      <c r="P4986" t="s">
        <v>1397</v>
      </c>
      <c r="Q4986" t="s">
        <v>918</v>
      </c>
      <c r="R4986">
        <v>3</v>
      </c>
      <c r="S4986">
        <f t="shared" si="549"/>
        <v>2020</v>
      </c>
      <c r="T4986" t="s">
        <v>12</v>
      </c>
      <c r="U4986">
        <v>0.999999999999999</v>
      </c>
      <c r="V4986" t="s">
        <v>3346</v>
      </c>
      <c r="W4986">
        <f>VLOOKUP(Q4986,'PBT Tag Rates'!$B$5:$E$44,4,FALSE)</f>
        <v>0.98961045999999997</v>
      </c>
      <c r="X4986">
        <v>1</v>
      </c>
      <c r="Y4986" s="14">
        <f>IFERROR(LOOKUP(H4986,{30,43,48,53,58,63,68,73,78,83,88,93,97},{42,47,52,57,62,67,72,77,82,87,92,99,100}),999)</f>
        <v>62</v>
      </c>
      <c r="Z4986" s="17">
        <f t="shared" si="550"/>
        <v>5.5555555555555554</v>
      </c>
      <c r="AA4986" s="17">
        <f t="shared" si="544"/>
        <v>5.5555555555555554</v>
      </c>
      <c r="AB4986" s="17">
        <f t="shared" si="545"/>
        <v>11.658097686375321</v>
      </c>
      <c r="AC4986" s="17" t="s">
        <v>17654</v>
      </c>
    </row>
    <row r="4987" spans="1:29" x14ac:dyDescent="0.25">
      <c r="A4987" t="s">
        <v>3339</v>
      </c>
      <c r="B4987" s="165" t="s">
        <v>16285</v>
      </c>
      <c r="C4987" t="s">
        <v>2873</v>
      </c>
      <c r="D4987" s="1">
        <v>45198</v>
      </c>
      <c r="E4987">
        <f t="shared" si="547"/>
        <v>18</v>
      </c>
      <c r="F4987" t="s">
        <v>14</v>
      </c>
      <c r="G4987">
        <v>760</v>
      </c>
      <c r="H4987">
        <f t="shared" si="546"/>
        <v>76</v>
      </c>
      <c r="I4987" t="s">
        <v>9</v>
      </c>
      <c r="J4987" t="s">
        <v>8</v>
      </c>
      <c r="K4987" t="s">
        <v>8</v>
      </c>
      <c r="L4987" t="s">
        <v>8</v>
      </c>
      <c r="M4987" t="s">
        <v>14</v>
      </c>
      <c r="N4987" t="str">
        <f t="shared" si="548"/>
        <v>F</v>
      </c>
      <c r="O4987" t="s">
        <v>2762</v>
      </c>
      <c r="P4987" t="s">
        <v>2763</v>
      </c>
      <c r="Q4987" t="s">
        <v>185</v>
      </c>
      <c r="R4987">
        <v>5</v>
      </c>
      <c r="S4987">
        <f t="shared" si="549"/>
        <v>2018</v>
      </c>
      <c r="T4987" t="s">
        <v>12</v>
      </c>
      <c r="U4987">
        <v>1</v>
      </c>
      <c r="V4987" t="s">
        <v>10019</v>
      </c>
      <c r="W4987">
        <f>VLOOKUP(Q4987,'PBT Tag Rates'!$B$5:$E$44,4,FALSE)</f>
        <v>0.95730000000000004</v>
      </c>
      <c r="X4987">
        <v>1</v>
      </c>
      <c r="Y4987" s="14">
        <f>IFERROR(LOOKUP(H4987,{30,43,48,53,58,63,68,73,78,83,88,93,97},{42,47,52,57,62,67,72,77,82,87,92,99,100}),999)</f>
        <v>77</v>
      </c>
      <c r="Z4987" s="17">
        <f t="shared" si="550"/>
        <v>5.5555555555555554</v>
      </c>
      <c r="AA4987" s="17">
        <f t="shared" ref="AA4987:AA5050" si="551">Z4987*(1+$AA$4)</f>
        <v>5.5555555555555554</v>
      </c>
      <c r="AB4987" s="17">
        <f t="shared" ref="AB4987:AB5050" si="552">IF(D4987&lt;$D$3,AA4987/$AB$3,AA4987/$AB$4)</f>
        <v>11.658097686375321</v>
      </c>
      <c r="AC4987" s="17" t="s">
        <v>17655</v>
      </c>
    </row>
    <row r="4988" spans="1:29" x14ac:dyDescent="0.25">
      <c r="A4988" t="s">
        <v>3339</v>
      </c>
      <c r="B4988" s="165" t="s">
        <v>16286</v>
      </c>
      <c r="C4988" t="s">
        <v>2874</v>
      </c>
      <c r="D4988" s="1">
        <v>45198</v>
      </c>
      <c r="E4988">
        <f t="shared" si="547"/>
        <v>18</v>
      </c>
      <c r="F4988" t="s">
        <v>6</v>
      </c>
      <c r="G4988">
        <v>870</v>
      </c>
      <c r="H4988">
        <f t="shared" si="546"/>
        <v>87</v>
      </c>
      <c r="I4988" t="s">
        <v>9</v>
      </c>
      <c r="J4988">
        <v>1</v>
      </c>
      <c r="K4988" t="s">
        <v>8</v>
      </c>
      <c r="L4988" t="s">
        <v>8</v>
      </c>
      <c r="M4988" t="s">
        <v>6</v>
      </c>
      <c r="N4988" t="str">
        <f t="shared" si="548"/>
        <v>M</v>
      </c>
      <c r="O4988" t="s">
        <v>11858</v>
      </c>
      <c r="P4988" t="s">
        <v>14037</v>
      </c>
      <c r="Q4988" t="s">
        <v>221</v>
      </c>
      <c r="R4988">
        <v>4</v>
      </c>
      <c r="S4988">
        <f t="shared" si="549"/>
        <v>2019</v>
      </c>
      <c r="T4988" t="s">
        <v>12</v>
      </c>
      <c r="U4988">
        <v>1</v>
      </c>
      <c r="V4988" t="s">
        <v>3346</v>
      </c>
      <c r="W4988">
        <f>VLOOKUP(Q4988,'PBT Tag Rates'!$B$5:$E$44,4,FALSE)</f>
        <v>0.95971980899999998</v>
      </c>
      <c r="X4988">
        <v>1</v>
      </c>
      <c r="Y4988" s="14">
        <f>IFERROR(LOOKUP(H4988,{30,43,48,53,58,63,68,73,78,83,88,93,97},{42,47,52,57,62,67,72,77,82,87,92,99,100}),999)</f>
        <v>87</v>
      </c>
      <c r="Z4988" s="17">
        <f t="shared" si="550"/>
        <v>5.5555555555555554</v>
      </c>
      <c r="AA4988" s="17">
        <f t="shared" si="551"/>
        <v>5.5555555555555554</v>
      </c>
      <c r="AB4988" s="17">
        <f t="shared" si="552"/>
        <v>11.658097686375321</v>
      </c>
      <c r="AC4988" s="17" t="s">
        <v>17654</v>
      </c>
    </row>
    <row r="4989" spans="1:29" x14ac:dyDescent="0.25">
      <c r="A4989" t="s">
        <v>3339</v>
      </c>
      <c r="B4989" s="165" t="s">
        <v>16287</v>
      </c>
      <c r="C4989" t="s">
        <v>2876</v>
      </c>
      <c r="D4989" s="1">
        <v>45198</v>
      </c>
      <c r="E4989">
        <f t="shared" si="547"/>
        <v>18</v>
      </c>
      <c r="F4989" t="s">
        <v>14</v>
      </c>
      <c r="G4989">
        <v>710</v>
      </c>
      <c r="H4989">
        <f t="shared" si="546"/>
        <v>71</v>
      </c>
      <c r="I4989" t="s">
        <v>7</v>
      </c>
      <c r="J4989" t="s">
        <v>8</v>
      </c>
      <c r="K4989" t="s">
        <v>8</v>
      </c>
      <c r="L4989" t="s">
        <v>8</v>
      </c>
      <c r="M4989" t="s">
        <v>14</v>
      </c>
      <c r="N4989" t="str">
        <f t="shared" si="548"/>
        <v>F</v>
      </c>
      <c r="O4989" t="s">
        <v>2922</v>
      </c>
      <c r="P4989" t="s">
        <v>2923</v>
      </c>
      <c r="Q4989" t="s">
        <v>221</v>
      </c>
      <c r="R4989">
        <v>4</v>
      </c>
      <c r="S4989">
        <f t="shared" si="549"/>
        <v>2019</v>
      </c>
      <c r="T4989" t="s">
        <v>12</v>
      </c>
      <c r="U4989">
        <v>1</v>
      </c>
      <c r="V4989" t="s">
        <v>3346</v>
      </c>
      <c r="W4989">
        <f>VLOOKUP(Q4989,'PBT Tag Rates'!$B$5:$E$44,4,FALSE)</f>
        <v>0.95971980899999998</v>
      </c>
      <c r="X4989">
        <v>1</v>
      </c>
      <c r="Y4989" s="14">
        <f>IFERROR(LOOKUP(H4989,{30,43,48,53,58,63,68,73,78,83,88,93,97},{42,47,52,57,62,67,72,77,82,87,92,99,100}),999)</f>
        <v>72</v>
      </c>
      <c r="Z4989" s="17">
        <f t="shared" si="550"/>
        <v>5.5555555555555554</v>
      </c>
      <c r="AA4989" s="17">
        <f t="shared" si="551"/>
        <v>5.5555555555555554</v>
      </c>
      <c r="AB4989" s="17">
        <f t="shared" si="552"/>
        <v>11.658097686375321</v>
      </c>
      <c r="AC4989" s="17" t="s">
        <v>17654</v>
      </c>
    </row>
    <row r="4990" spans="1:29" x14ac:dyDescent="0.25">
      <c r="A4990" t="s">
        <v>3339</v>
      </c>
      <c r="B4990" s="165" t="s">
        <v>16288</v>
      </c>
      <c r="C4990" t="s">
        <v>2877</v>
      </c>
      <c r="D4990" s="1">
        <v>45198</v>
      </c>
      <c r="E4990">
        <f t="shared" si="547"/>
        <v>18</v>
      </c>
      <c r="F4990" t="s">
        <v>6</v>
      </c>
      <c r="G4990">
        <v>590</v>
      </c>
      <c r="H4990">
        <f t="shared" si="546"/>
        <v>59</v>
      </c>
      <c r="I4990" t="s">
        <v>7</v>
      </c>
      <c r="J4990">
        <v>1</v>
      </c>
      <c r="K4990" t="s">
        <v>8</v>
      </c>
      <c r="L4990" t="s">
        <v>8</v>
      </c>
      <c r="M4990" t="s">
        <v>6</v>
      </c>
      <c r="N4990" t="str">
        <f t="shared" si="548"/>
        <v>M</v>
      </c>
      <c r="O4990" t="s">
        <v>16289</v>
      </c>
      <c r="P4990" t="s">
        <v>16290</v>
      </c>
      <c r="Q4990" t="s">
        <v>918</v>
      </c>
      <c r="R4990">
        <v>3</v>
      </c>
      <c r="S4990">
        <f t="shared" si="549"/>
        <v>2020</v>
      </c>
      <c r="T4990" t="s">
        <v>12</v>
      </c>
      <c r="U4990">
        <v>0.999999999999999</v>
      </c>
      <c r="V4990" t="s">
        <v>3876</v>
      </c>
      <c r="W4990">
        <f>VLOOKUP(Q4990,'PBT Tag Rates'!$B$5:$E$44,4,FALSE)</f>
        <v>0.98961045999999997</v>
      </c>
      <c r="X4990">
        <v>1</v>
      </c>
      <c r="Y4990" s="14">
        <f>IFERROR(LOOKUP(H4990,{30,43,48,53,58,63,68,73,78,83,88,93,97},{42,47,52,57,62,67,72,77,82,87,92,99,100}),999)</f>
        <v>62</v>
      </c>
      <c r="Z4990" s="17">
        <f t="shared" si="550"/>
        <v>5.5555555555555554</v>
      </c>
      <c r="AA4990" s="17">
        <f t="shared" si="551"/>
        <v>5.5555555555555554</v>
      </c>
      <c r="AB4990" s="17">
        <f t="shared" si="552"/>
        <v>11.658097686375321</v>
      </c>
      <c r="AC4990" s="17" t="s">
        <v>17654</v>
      </c>
    </row>
    <row r="4991" spans="1:29" x14ac:dyDescent="0.25">
      <c r="A4991" t="s">
        <v>3339</v>
      </c>
      <c r="B4991" s="165" t="s">
        <v>16291</v>
      </c>
      <c r="C4991" t="s">
        <v>2878</v>
      </c>
      <c r="D4991" s="1">
        <v>45198</v>
      </c>
      <c r="E4991">
        <f t="shared" si="547"/>
        <v>18</v>
      </c>
      <c r="F4991" t="s">
        <v>6</v>
      </c>
      <c r="G4991">
        <v>700</v>
      </c>
      <c r="H4991">
        <f t="shared" si="546"/>
        <v>70</v>
      </c>
      <c r="I4991" t="s">
        <v>7</v>
      </c>
      <c r="J4991" t="s">
        <v>8</v>
      </c>
      <c r="K4991" t="s">
        <v>8</v>
      </c>
      <c r="L4991" t="s">
        <v>16292</v>
      </c>
      <c r="M4991" t="s">
        <v>6</v>
      </c>
      <c r="N4991" t="str">
        <f t="shared" si="548"/>
        <v>M</v>
      </c>
      <c r="O4991" t="s">
        <v>16293</v>
      </c>
      <c r="P4991" t="s">
        <v>16294</v>
      </c>
      <c r="Q4991" t="s">
        <v>2605</v>
      </c>
      <c r="R4991">
        <v>4</v>
      </c>
      <c r="S4991">
        <f t="shared" si="549"/>
        <v>2019</v>
      </c>
      <c r="T4991" t="s">
        <v>12</v>
      </c>
      <c r="U4991">
        <v>1</v>
      </c>
      <c r="V4991" t="s">
        <v>7657</v>
      </c>
      <c r="W4991">
        <f>VLOOKUP(Q4991,'PBT Tag Rates'!$B$5:$E$44,4,FALSE)</f>
        <v>0.96152300000000002</v>
      </c>
      <c r="X4991">
        <v>1</v>
      </c>
      <c r="Y4991" s="14">
        <f>IFERROR(LOOKUP(H4991,{30,43,48,53,58,63,68,73,78,83,88,93,97},{42,47,52,57,62,67,72,77,82,87,92,99,100}),999)</f>
        <v>72</v>
      </c>
      <c r="Z4991" s="17">
        <f t="shared" si="550"/>
        <v>5.5555555555555554</v>
      </c>
      <c r="AA4991" s="17">
        <f t="shared" si="551"/>
        <v>5.5555555555555554</v>
      </c>
      <c r="AB4991" s="17">
        <f t="shared" si="552"/>
        <v>11.658097686375321</v>
      </c>
      <c r="AC4991" s="17" t="s">
        <v>17655</v>
      </c>
    </row>
    <row r="4992" spans="1:29" x14ac:dyDescent="0.25">
      <c r="A4992" t="s">
        <v>3339</v>
      </c>
      <c r="B4992" s="165" t="s">
        <v>16295</v>
      </c>
      <c r="C4992" t="s">
        <v>2879</v>
      </c>
      <c r="D4992" s="1">
        <v>45198</v>
      </c>
      <c r="E4992">
        <f t="shared" si="547"/>
        <v>18</v>
      </c>
      <c r="F4992" t="s">
        <v>14</v>
      </c>
      <c r="G4992">
        <v>680</v>
      </c>
      <c r="H4992">
        <f t="shared" si="546"/>
        <v>68</v>
      </c>
      <c r="I4992" t="s">
        <v>7</v>
      </c>
      <c r="J4992" t="s">
        <v>8</v>
      </c>
      <c r="K4992" t="s">
        <v>8</v>
      </c>
      <c r="L4992" t="s">
        <v>8</v>
      </c>
      <c r="M4992" t="s">
        <v>14</v>
      </c>
      <c r="N4992" t="str">
        <f t="shared" si="548"/>
        <v>F</v>
      </c>
      <c r="O4992" t="s">
        <v>1358</v>
      </c>
      <c r="P4992" t="s">
        <v>2700</v>
      </c>
      <c r="Q4992" t="s">
        <v>221</v>
      </c>
      <c r="R4992">
        <v>4</v>
      </c>
      <c r="S4992">
        <f t="shared" si="549"/>
        <v>2019</v>
      </c>
      <c r="T4992" t="s">
        <v>12</v>
      </c>
      <c r="U4992">
        <v>0.999999999999999</v>
      </c>
      <c r="V4992" t="s">
        <v>3396</v>
      </c>
      <c r="W4992">
        <f>VLOOKUP(Q4992,'PBT Tag Rates'!$B$5:$E$44,4,FALSE)</f>
        <v>0.95971980899999998</v>
      </c>
      <c r="X4992">
        <v>1</v>
      </c>
      <c r="Y4992" s="14">
        <f>IFERROR(LOOKUP(H4992,{30,43,48,53,58,63,68,73,78,83,88,93,97},{42,47,52,57,62,67,72,77,82,87,92,99,100}),999)</f>
        <v>72</v>
      </c>
      <c r="Z4992" s="17">
        <f t="shared" si="550"/>
        <v>5.5555555555555554</v>
      </c>
      <c r="AA4992" s="17">
        <f t="shared" si="551"/>
        <v>5.5555555555555554</v>
      </c>
      <c r="AB4992" s="17">
        <f t="shared" si="552"/>
        <v>11.658097686375321</v>
      </c>
      <c r="AC4992" s="17" t="s">
        <v>17655</v>
      </c>
    </row>
    <row r="4993" spans="1:29" x14ac:dyDescent="0.25">
      <c r="A4993" t="s">
        <v>3339</v>
      </c>
      <c r="B4993" s="165" t="s">
        <v>16296</v>
      </c>
      <c r="C4993" t="s">
        <v>2880</v>
      </c>
      <c r="D4993" s="1">
        <v>45198</v>
      </c>
      <c r="E4993">
        <f t="shared" si="547"/>
        <v>18</v>
      </c>
      <c r="F4993" t="s">
        <v>6</v>
      </c>
      <c r="G4993">
        <v>580</v>
      </c>
      <c r="H4993">
        <f t="shared" si="546"/>
        <v>58</v>
      </c>
      <c r="I4993" t="s">
        <v>9</v>
      </c>
      <c r="J4993">
        <v>1</v>
      </c>
      <c r="K4993" t="s">
        <v>8</v>
      </c>
      <c r="L4993" t="s">
        <v>8</v>
      </c>
      <c r="M4993" t="s">
        <v>6</v>
      </c>
      <c r="N4993" t="str">
        <f t="shared" si="548"/>
        <v>M</v>
      </c>
      <c r="O4993" t="s">
        <v>16297</v>
      </c>
      <c r="P4993" t="s">
        <v>16298</v>
      </c>
      <c r="Q4993" t="s">
        <v>918</v>
      </c>
      <c r="R4993">
        <v>3</v>
      </c>
      <c r="S4993">
        <f t="shared" si="549"/>
        <v>2020</v>
      </c>
      <c r="T4993" t="s">
        <v>12</v>
      </c>
      <c r="U4993">
        <v>0.999999999999999</v>
      </c>
      <c r="V4993" t="s">
        <v>3357</v>
      </c>
      <c r="W4993">
        <f>VLOOKUP(Q4993,'PBT Tag Rates'!$B$5:$E$44,4,FALSE)</f>
        <v>0.98961045999999997</v>
      </c>
      <c r="X4993">
        <v>1</v>
      </c>
      <c r="Y4993" s="14">
        <f>IFERROR(LOOKUP(H4993,{30,43,48,53,58,63,68,73,78,83,88,93,97},{42,47,52,57,62,67,72,77,82,87,92,99,100}),999)</f>
        <v>62</v>
      </c>
      <c r="Z4993" s="17">
        <f t="shared" si="550"/>
        <v>5.5555555555555554</v>
      </c>
      <c r="AA4993" s="17">
        <f t="shared" si="551"/>
        <v>5.5555555555555554</v>
      </c>
      <c r="AB4993" s="17">
        <f t="shared" si="552"/>
        <v>11.658097686375321</v>
      </c>
      <c r="AC4993" s="17" t="s">
        <v>17654</v>
      </c>
    </row>
    <row r="4994" spans="1:29" x14ac:dyDescent="0.25">
      <c r="A4994" t="s">
        <v>3339</v>
      </c>
      <c r="B4994" s="165" t="s">
        <v>16299</v>
      </c>
      <c r="C4994" t="s">
        <v>2881</v>
      </c>
      <c r="D4994" s="1">
        <v>45198</v>
      </c>
      <c r="E4994">
        <f t="shared" si="547"/>
        <v>18</v>
      </c>
      <c r="F4994" t="s">
        <v>14</v>
      </c>
      <c r="G4994">
        <v>730</v>
      </c>
      <c r="H4994">
        <f t="shared" si="546"/>
        <v>73</v>
      </c>
      <c r="I4994" t="s">
        <v>7</v>
      </c>
      <c r="J4994" t="s">
        <v>8</v>
      </c>
      <c r="K4994" t="s">
        <v>8</v>
      </c>
      <c r="L4994" t="s">
        <v>8</v>
      </c>
      <c r="M4994" t="s">
        <v>14</v>
      </c>
      <c r="N4994" t="str">
        <f t="shared" si="548"/>
        <v>F</v>
      </c>
      <c r="O4994" t="s">
        <v>232</v>
      </c>
      <c r="P4994" t="s">
        <v>4383</v>
      </c>
      <c r="Q4994" t="s">
        <v>221</v>
      </c>
      <c r="R4994">
        <v>4</v>
      </c>
      <c r="S4994">
        <f t="shared" si="549"/>
        <v>2019</v>
      </c>
      <c r="T4994" t="s">
        <v>12</v>
      </c>
      <c r="U4994">
        <v>0.999999999999998</v>
      </c>
      <c r="V4994" t="s">
        <v>3363</v>
      </c>
      <c r="W4994">
        <f>VLOOKUP(Q4994,'PBT Tag Rates'!$B$5:$E$44,4,FALSE)</f>
        <v>0.95971980899999998</v>
      </c>
      <c r="X4994">
        <v>1</v>
      </c>
      <c r="Y4994" s="14">
        <f>IFERROR(LOOKUP(H4994,{30,43,48,53,58,63,68,73,78,83,88,93,97},{42,47,52,57,62,67,72,77,82,87,92,99,100}),999)</f>
        <v>77</v>
      </c>
      <c r="Z4994" s="17">
        <f t="shared" si="550"/>
        <v>5.5555555555555554</v>
      </c>
      <c r="AA4994" s="17">
        <f t="shared" si="551"/>
        <v>5.5555555555555554</v>
      </c>
      <c r="AB4994" s="17">
        <f t="shared" si="552"/>
        <v>11.658097686375321</v>
      </c>
      <c r="AC4994" s="17" t="s">
        <v>17654</v>
      </c>
    </row>
    <row r="4995" spans="1:29" x14ac:dyDescent="0.25">
      <c r="A4995" t="s">
        <v>3339</v>
      </c>
      <c r="B4995" s="165" t="s">
        <v>16300</v>
      </c>
      <c r="C4995" t="s">
        <v>2882</v>
      </c>
      <c r="D4995" s="1">
        <v>45198</v>
      </c>
      <c r="E4995">
        <f t="shared" si="547"/>
        <v>18</v>
      </c>
      <c r="F4995" t="s">
        <v>14</v>
      </c>
      <c r="G4995">
        <v>720</v>
      </c>
      <c r="H4995">
        <f t="shared" si="546"/>
        <v>72</v>
      </c>
      <c r="I4995" t="s">
        <v>9</v>
      </c>
      <c r="J4995">
        <v>1</v>
      </c>
      <c r="K4995" t="s">
        <v>8</v>
      </c>
      <c r="L4995" t="s">
        <v>8</v>
      </c>
      <c r="M4995" t="s">
        <v>14</v>
      </c>
      <c r="N4995" t="str">
        <f t="shared" si="548"/>
        <v>F</v>
      </c>
      <c r="O4995" t="s">
        <v>27</v>
      </c>
      <c r="P4995" t="s">
        <v>28</v>
      </c>
      <c r="Q4995" t="s">
        <v>15</v>
      </c>
      <c r="R4995">
        <v>5</v>
      </c>
      <c r="S4995">
        <f t="shared" si="549"/>
        <v>2018</v>
      </c>
      <c r="T4995" t="s">
        <v>12</v>
      </c>
      <c r="U4995">
        <v>1</v>
      </c>
      <c r="V4995" t="s">
        <v>3951</v>
      </c>
      <c r="W4995">
        <f>VLOOKUP(Q4995,'PBT Tag Rates'!$B$5:$E$44,4,FALSE)</f>
        <v>0.80551598400000002</v>
      </c>
      <c r="X4995">
        <v>1</v>
      </c>
      <c r="Y4995" s="14">
        <f>IFERROR(LOOKUP(H4995,{30,43,48,53,58,63,68,73,78,83,88,93,97},{42,47,52,57,62,67,72,77,82,87,92,99,100}),999)</f>
        <v>72</v>
      </c>
      <c r="Z4995" s="17">
        <f t="shared" si="550"/>
        <v>5.5555555555555554</v>
      </c>
      <c r="AA4995" s="17">
        <f t="shared" si="551"/>
        <v>5.5555555555555554</v>
      </c>
      <c r="AB4995" s="17">
        <f t="shared" si="552"/>
        <v>11.658097686375321</v>
      </c>
      <c r="AC4995" s="17" t="s">
        <v>17655</v>
      </c>
    </row>
    <row r="4996" spans="1:29" x14ac:dyDescent="0.25">
      <c r="A4996" t="s">
        <v>3339</v>
      </c>
      <c r="B4996" s="165" t="s">
        <v>16301</v>
      </c>
      <c r="C4996" t="s">
        <v>2883</v>
      </c>
      <c r="D4996" s="1">
        <v>45198</v>
      </c>
      <c r="E4996">
        <f t="shared" si="547"/>
        <v>18</v>
      </c>
      <c r="F4996" t="s">
        <v>6</v>
      </c>
      <c r="G4996">
        <v>620</v>
      </c>
      <c r="H4996">
        <f t="shared" si="546"/>
        <v>62</v>
      </c>
      <c r="I4996" t="s">
        <v>7</v>
      </c>
      <c r="J4996" t="s">
        <v>8</v>
      </c>
      <c r="K4996" t="s">
        <v>8</v>
      </c>
      <c r="L4996" t="s">
        <v>8</v>
      </c>
      <c r="M4996" t="s">
        <v>6</v>
      </c>
      <c r="N4996" t="str">
        <f t="shared" si="548"/>
        <v>M</v>
      </c>
      <c r="O4996" t="s">
        <v>8</v>
      </c>
      <c r="P4996" t="s">
        <v>8</v>
      </c>
      <c r="Q4996" t="s">
        <v>11</v>
      </c>
      <c r="R4996" t="s">
        <v>8</v>
      </c>
      <c r="S4996" t="str">
        <f t="shared" si="549"/>
        <v>U</v>
      </c>
      <c r="T4996" t="s">
        <v>12</v>
      </c>
      <c r="U4996">
        <v>1</v>
      </c>
      <c r="V4996" t="s">
        <v>11</v>
      </c>
      <c r="W4996" t="e">
        <f>VLOOKUP(Q4996,'PBT Tag Rates'!$B$5:$E$44,4,FALSE)</f>
        <v>#N/A</v>
      </c>
      <c r="X4996">
        <v>1</v>
      </c>
      <c r="Y4996" s="14">
        <f>IFERROR(LOOKUP(H4996,{30,43,48,53,58,63,68,73,78,83,88,93,97},{42,47,52,57,62,67,72,77,82,87,92,99,100}),999)</f>
        <v>62</v>
      </c>
      <c r="Z4996" s="17">
        <f t="shared" si="550"/>
        <v>5.5555555555555554</v>
      </c>
      <c r="AA4996" s="17">
        <f t="shared" si="551"/>
        <v>5.5555555555555554</v>
      </c>
      <c r="AB4996" s="17">
        <f t="shared" si="552"/>
        <v>11.658097686375321</v>
      </c>
      <c r="AC4996" s="17" t="s">
        <v>17654</v>
      </c>
    </row>
    <row r="4997" spans="1:29" x14ac:dyDescent="0.25">
      <c r="A4997" t="s">
        <v>3339</v>
      </c>
      <c r="B4997" s="165" t="s">
        <v>16302</v>
      </c>
      <c r="C4997" t="s">
        <v>2886</v>
      </c>
      <c r="D4997" s="1">
        <v>45198</v>
      </c>
      <c r="E4997">
        <f t="shared" si="547"/>
        <v>18</v>
      </c>
      <c r="F4997" t="s">
        <v>6</v>
      </c>
      <c r="G4997">
        <v>580</v>
      </c>
      <c r="H4997">
        <f t="shared" si="546"/>
        <v>58</v>
      </c>
      <c r="I4997" t="s">
        <v>9</v>
      </c>
      <c r="J4997">
        <v>1</v>
      </c>
      <c r="K4997" t="s">
        <v>8</v>
      </c>
      <c r="L4997" t="s">
        <v>8</v>
      </c>
      <c r="M4997" t="s">
        <v>6</v>
      </c>
      <c r="N4997" t="str">
        <f t="shared" si="548"/>
        <v>M</v>
      </c>
      <c r="O4997" t="s">
        <v>667</v>
      </c>
      <c r="P4997" t="s">
        <v>2988</v>
      </c>
      <c r="Q4997" t="s">
        <v>221</v>
      </c>
      <c r="R4997">
        <v>4</v>
      </c>
      <c r="S4997">
        <f t="shared" si="549"/>
        <v>2019</v>
      </c>
      <c r="T4997" t="s">
        <v>12</v>
      </c>
      <c r="U4997">
        <v>1</v>
      </c>
      <c r="V4997" t="s">
        <v>3951</v>
      </c>
      <c r="W4997">
        <f>VLOOKUP(Q4997,'PBT Tag Rates'!$B$5:$E$44,4,FALSE)</f>
        <v>0.95971980899999998</v>
      </c>
      <c r="X4997">
        <v>1</v>
      </c>
      <c r="Y4997" s="14">
        <f>IFERROR(LOOKUP(H4997,{30,43,48,53,58,63,68,73,78,83,88,93,97},{42,47,52,57,62,67,72,77,82,87,92,99,100}),999)</f>
        <v>62</v>
      </c>
      <c r="Z4997" s="17">
        <f t="shared" si="550"/>
        <v>5.5555555555555554</v>
      </c>
      <c r="AA4997" s="17">
        <f t="shared" si="551"/>
        <v>5.5555555555555554</v>
      </c>
      <c r="AB4997" s="17">
        <f t="shared" si="552"/>
        <v>11.658097686375321</v>
      </c>
      <c r="AC4997" s="17" t="s">
        <v>17655</v>
      </c>
    </row>
    <row r="4998" spans="1:29" x14ac:dyDescent="0.25">
      <c r="A4998" t="s">
        <v>3339</v>
      </c>
      <c r="B4998" s="165" t="s">
        <v>16303</v>
      </c>
      <c r="C4998" t="s">
        <v>2887</v>
      </c>
      <c r="D4998" s="1">
        <v>45198</v>
      </c>
      <c r="E4998">
        <f t="shared" si="547"/>
        <v>18</v>
      </c>
      <c r="F4998" t="s">
        <v>6</v>
      </c>
      <c r="G4998">
        <v>460</v>
      </c>
      <c r="H4998">
        <f t="shared" si="546"/>
        <v>46</v>
      </c>
      <c r="I4998" t="s">
        <v>7</v>
      </c>
      <c r="J4998" t="s">
        <v>8</v>
      </c>
      <c r="K4998" t="s">
        <v>8</v>
      </c>
      <c r="L4998" t="s">
        <v>8</v>
      </c>
      <c r="M4998" t="s">
        <v>6</v>
      </c>
      <c r="N4998" t="str">
        <f t="shared" si="548"/>
        <v>M</v>
      </c>
      <c r="O4998" t="s">
        <v>12972</v>
      </c>
      <c r="P4998" t="s">
        <v>12973</v>
      </c>
      <c r="Q4998" t="s">
        <v>3820</v>
      </c>
      <c r="R4998">
        <v>2</v>
      </c>
      <c r="S4998">
        <f t="shared" si="549"/>
        <v>2021</v>
      </c>
      <c r="T4998" t="s">
        <v>12</v>
      </c>
      <c r="U4998">
        <v>0.999999999999995</v>
      </c>
      <c r="V4998" t="s">
        <v>3396</v>
      </c>
      <c r="W4998">
        <f>VLOOKUP(Q4998,'PBT Tag Rates'!$B$5:$E$44,4,FALSE)</f>
        <v>0.98140000000000005</v>
      </c>
      <c r="X4998">
        <v>1</v>
      </c>
      <c r="Y4998" s="14">
        <f>IFERROR(LOOKUP(H4998,{30,43,48,53,58,63,68,73,78,83,88,93,97},{42,47,52,57,62,67,72,77,82,87,92,99,100}),999)</f>
        <v>47</v>
      </c>
      <c r="Z4998" s="17">
        <f t="shared" si="550"/>
        <v>5.5555555555555554</v>
      </c>
      <c r="AA4998" s="17">
        <f t="shared" si="551"/>
        <v>5.5555555555555554</v>
      </c>
      <c r="AB4998" s="17">
        <f t="shared" si="552"/>
        <v>11.658097686375321</v>
      </c>
      <c r="AC4998" s="17" t="s">
        <v>17655</v>
      </c>
    </row>
    <row r="4999" spans="1:29" x14ac:dyDescent="0.25">
      <c r="A4999" t="s">
        <v>3339</v>
      </c>
      <c r="B4999" s="165" t="s">
        <v>16304</v>
      </c>
      <c r="C4999" t="s">
        <v>2888</v>
      </c>
      <c r="D4999" s="1">
        <v>45198</v>
      </c>
      <c r="E4999">
        <f t="shared" si="547"/>
        <v>18</v>
      </c>
      <c r="F4999" t="s">
        <v>14</v>
      </c>
      <c r="G4999">
        <v>760</v>
      </c>
      <c r="H4999">
        <f t="shared" si="546"/>
        <v>76</v>
      </c>
      <c r="I4999" t="s">
        <v>7</v>
      </c>
      <c r="J4999" t="s">
        <v>8</v>
      </c>
      <c r="K4999" t="s">
        <v>8</v>
      </c>
      <c r="L4999" t="s">
        <v>8</v>
      </c>
      <c r="M4999" t="s">
        <v>14</v>
      </c>
      <c r="N4999" t="str">
        <f t="shared" si="548"/>
        <v>F</v>
      </c>
      <c r="O4999" t="s">
        <v>16305</v>
      </c>
      <c r="P4999" t="s">
        <v>16306</v>
      </c>
      <c r="Q4999" t="s">
        <v>2605</v>
      </c>
      <c r="R4999">
        <v>4</v>
      </c>
      <c r="S4999">
        <f t="shared" si="549"/>
        <v>2019</v>
      </c>
      <c r="T4999" t="s">
        <v>12</v>
      </c>
      <c r="U4999">
        <v>0.999999999999998</v>
      </c>
      <c r="V4999" t="s">
        <v>7657</v>
      </c>
      <c r="W4999">
        <f>VLOOKUP(Q4999,'PBT Tag Rates'!$B$5:$E$44,4,FALSE)</f>
        <v>0.96152300000000002</v>
      </c>
      <c r="X4999">
        <v>1</v>
      </c>
      <c r="Y4999" s="14">
        <f>IFERROR(LOOKUP(H4999,{30,43,48,53,58,63,68,73,78,83,88,93,97},{42,47,52,57,62,67,72,77,82,87,92,99,100}),999)</f>
        <v>77</v>
      </c>
      <c r="Z4999" s="17">
        <f t="shared" si="550"/>
        <v>5.5555555555555554</v>
      </c>
      <c r="AA4999" s="17">
        <f t="shared" si="551"/>
        <v>5.5555555555555554</v>
      </c>
      <c r="AB4999" s="17">
        <f t="shared" si="552"/>
        <v>11.658097686375321</v>
      </c>
      <c r="AC4999" s="17" t="s">
        <v>17655</v>
      </c>
    </row>
    <row r="5000" spans="1:29" x14ac:dyDescent="0.25">
      <c r="A5000" t="s">
        <v>3339</v>
      </c>
      <c r="B5000" s="165" t="s">
        <v>16307</v>
      </c>
      <c r="C5000" t="s">
        <v>2889</v>
      </c>
      <c r="D5000" s="1">
        <v>45198</v>
      </c>
      <c r="E5000">
        <f t="shared" si="547"/>
        <v>18</v>
      </c>
      <c r="F5000" t="s">
        <v>6</v>
      </c>
      <c r="G5000">
        <v>440</v>
      </c>
      <c r="H5000">
        <f t="shared" si="546"/>
        <v>44</v>
      </c>
      <c r="I5000" t="s">
        <v>7</v>
      </c>
      <c r="J5000" t="s">
        <v>8</v>
      </c>
      <c r="K5000" t="s">
        <v>8</v>
      </c>
      <c r="L5000" t="s">
        <v>8</v>
      </c>
      <c r="M5000" t="s">
        <v>6</v>
      </c>
      <c r="N5000" t="str">
        <f t="shared" si="548"/>
        <v>M</v>
      </c>
      <c r="O5000" t="s">
        <v>8</v>
      </c>
      <c r="P5000" t="s">
        <v>8</v>
      </c>
      <c r="Q5000" t="s">
        <v>11</v>
      </c>
      <c r="R5000" t="s">
        <v>8</v>
      </c>
      <c r="S5000" t="str">
        <f t="shared" si="549"/>
        <v>U</v>
      </c>
      <c r="T5000" t="s">
        <v>12</v>
      </c>
      <c r="U5000">
        <v>1</v>
      </c>
      <c r="V5000" t="s">
        <v>11</v>
      </c>
      <c r="W5000" t="e">
        <f>VLOOKUP(Q5000,'PBT Tag Rates'!$B$5:$E$44,4,FALSE)</f>
        <v>#N/A</v>
      </c>
      <c r="X5000">
        <v>1</v>
      </c>
      <c r="Y5000" s="14">
        <f>IFERROR(LOOKUP(H5000,{30,43,48,53,58,63,68,73,78,83,88,93,97},{42,47,52,57,62,67,72,77,82,87,92,99,100}),999)</f>
        <v>47</v>
      </c>
      <c r="Z5000" s="17">
        <f t="shared" si="550"/>
        <v>5.5555555555555554</v>
      </c>
      <c r="AA5000" s="17">
        <f t="shared" si="551"/>
        <v>5.5555555555555554</v>
      </c>
      <c r="AB5000" s="17">
        <f t="shared" si="552"/>
        <v>11.658097686375321</v>
      </c>
      <c r="AC5000" s="17" t="s">
        <v>17654</v>
      </c>
    </row>
    <row r="5001" spans="1:29" x14ac:dyDescent="0.25">
      <c r="A5001" t="s">
        <v>3339</v>
      </c>
      <c r="B5001" s="165" t="s">
        <v>16308</v>
      </c>
      <c r="C5001" t="s">
        <v>2890</v>
      </c>
      <c r="D5001" s="1">
        <v>45199</v>
      </c>
      <c r="E5001">
        <f t="shared" si="547"/>
        <v>18</v>
      </c>
      <c r="F5001" t="s">
        <v>14</v>
      </c>
      <c r="G5001">
        <v>810</v>
      </c>
      <c r="H5001">
        <f t="shared" si="546"/>
        <v>81</v>
      </c>
      <c r="I5001" t="s">
        <v>9</v>
      </c>
      <c r="J5001">
        <v>1</v>
      </c>
      <c r="K5001" t="s">
        <v>8</v>
      </c>
      <c r="L5001" t="s">
        <v>49</v>
      </c>
      <c r="M5001" t="s">
        <v>759</v>
      </c>
      <c r="N5001" t="str">
        <f t="shared" si="548"/>
        <v>F</v>
      </c>
      <c r="O5001" t="s">
        <v>1943</v>
      </c>
      <c r="P5001" t="s">
        <v>1943</v>
      </c>
      <c r="Q5001" t="s">
        <v>1943</v>
      </c>
      <c r="R5001" t="s">
        <v>8</v>
      </c>
      <c r="S5001" t="str">
        <f t="shared" si="549"/>
        <v>U</v>
      </c>
      <c r="T5001" t="s">
        <v>8</v>
      </c>
      <c r="U5001" t="s">
        <v>8</v>
      </c>
      <c r="V5001" t="s">
        <v>1943</v>
      </c>
      <c r="W5001" t="e">
        <f>VLOOKUP(Q5001,'PBT Tag Rates'!$B$5:$E$44,4,FALSE)</f>
        <v>#N/A</v>
      </c>
      <c r="X5001">
        <v>1</v>
      </c>
      <c r="Y5001" s="14">
        <f>IFERROR(LOOKUP(H5001,{30,43,48,53,58,63,68,73,78,83,88,93,97},{42,47,52,57,62,67,72,77,82,87,92,99,100}),999)</f>
        <v>82</v>
      </c>
      <c r="Z5001" s="17">
        <f t="shared" si="550"/>
        <v>5.5555555555555554</v>
      </c>
      <c r="AA5001" s="17">
        <f t="shared" si="551"/>
        <v>5.5555555555555554</v>
      </c>
      <c r="AB5001" s="17">
        <f t="shared" si="552"/>
        <v>11.658097686375321</v>
      </c>
      <c r="AC5001" s="17" t="s">
        <v>17654</v>
      </c>
    </row>
    <row r="5002" spans="1:29" x14ac:dyDescent="0.25">
      <c r="A5002" t="s">
        <v>3339</v>
      </c>
      <c r="B5002" s="165" t="s">
        <v>16309</v>
      </c>
      <c r="C5002" t="s">
        <v>2891</v>
      </c>
      <c r="D5002" s="1">
        <v>45199</v>
      </c>
      <c r="E5002">
        <f t="shared" si="547"/>
        <v>18</v>
      </c>
      <c r="F5002" t="s">
        <v>14</v>
      </c>
      <c r="G5002">
        <v>780</v>
      </c>
      <c r="H5002">
        <f t="shared" si="546"/>
        <v>78</v>
      </c>
      <c r="I5002" t="s">
        <v>7</v>
      </c>
      <c r="J5002" t="s">
        <v>8</v>
      </c>
      <c r="K5002" t="s">
        <v>8</v>
      </c>
      <c r="L5002" t="s">
        <v>8</v>
      </c>
      <c r="M5002" t="s">
        <v>14</v>
      </c>
      <c r="N5002" t="str">
        <f t="shared" si="548"/>
        <v>F</v>
      </c>
      <c r="O5002" t="s">
        <v>388</v>
      </c>
      <c r="P5002" t="s">
        <v>389</v>
      </c>
      <c r="Q5002" t="s">
        <v>221</v>
      </c>
      <c r="R5002">
        <v>4</v>
      </c>
      <c r="S5002">
        <f t="shared" si="549"/>
        <v>2019</v>
      </c>
      <c r="T5002" t="s">
        <v>12</v>
      </c>
      <c r="U5002">
        <v>1</v>
      </c>
      <c r="V5002" t="s">
        <v>3346</v>
      </c>
      <c r="W5002">
        <f>VLOOKUP(Q5002,'PBT Tag Rates'!$B$5:$E$44,4,FALSE)</f>
        <v>0.95971980899999998</v>
      </c>
      <c r="X5002">
        <v>1</v>
      </c>
      <c r="Y5002" s="14">
        <f>IFERROR(LOOKUP(H5002,{30,43,48,53,58,63,68,73,78,83,88,93,97},{42,47,52,57,62,67,72,77,82,87,92,99,100}),999)</f>
        <v>82</v>
      </c>
      <c r="Z5002" s="17">
        <f t="shared" si="550"/>
        <v>5.5555555555555554</v>
      </c>
      <c r="AA5002" s="17">
        <f t="shared" si="551"/>
        <v>5.5555555555555554</v>
      </c>
      <c r="AB5002" s="17">
        <f t="shared" si="552"/>
        <v>11.658097686375321</v>
      </c>
      <c r="AC5002" s="17" t="s">
        <v>17654</v>
      </c>
    </row>
    <row r="5003" spans="1:29" x14ac:dyDescent="0.25">
      <c r="A5003" t="s">
        <v>3339</v>
      </c>
      <c r="B5003" s="165" t="s">
        <v>16310</v>
      </c>
      <c r="C5003" t="s">
        <v>2892</v>
      </c>
      <c r="D5003" s="1">
        <v>45199</v>
      </c>
      <c r="E5003">
        <f t="shared" si="547"/>
        <v>18</v>
      </c>
      <c r="F5003" t="s">
        <v>14</v>
      </c>
      <c r="G5003">
        <v>780</v>
      </c>
      <c r="H5003">
        <f t="shared" si="546"/>
        <v>78</v>
      </c>
      <c r="I5003" t="s">
        <v>9</v>
      </c>
      <c r="J5003">
        <v>1</v>
      </c>
      <c r="K5003" t="s">
        <v>8</v>
      </c>
      <c r="L5003" t="s">
        <v>8</v>
      </c>
      <c r="M5003" t="s">
        <v>14</v>
      </c>
      <c r="N5003" t="str">
        <f t="shared" si="548"/>
        <v>F</v>
      </c>
      <c r="O5003" t="s">
        <v>1415</v>
      </c>
      <c r="P5003" t="s">
        <v>5429</v>
      </c>
      <c r="Q5003" t="s">
        <v>221</v>
      </c>
      <c r="R5003">
        <v>4</v>
      </c>
      <c r="S5003">
        <f t="shared" si="549"/>
        <v>2019</v>
      </c>
      <c r="T5003" t="s">
        <v>12</v>
      </c>
      <c r="U5003">
        <v>1</v>
      </c>
      <c r="V5003" t="s">
        <v>3396</v>
      </c>
      <c r="W5003">
        <f>VLOOKUP(Q5003,'PBT Tag Rates'!$B$5:$E$44,4,FALSE)</f>
        <v>0.95971980899999998</v>
      </c>
      <c r="X5003">
        <v>1</v>
      </c>
      <c r="Y5003" s="14">
        <f>IFERROR(LOOKUP(H5003,{30,43,48,53,58,63,68,73,78,83,88,93,97},{42,47,52,57,62,67,72,77,82,87,92,99,100}),999)</f>
        <v>82</v>
      </c>
      <c r="Z5003" s="17">
        <f t="shared" si="550"/>
        <v>5.5555555555555554</v>
      </c>
      <c r="AA5003" s="17">
        <f t="shared" si="551"/>
        <v>5.5555555555555554</v>
      </c>
      <c r="AB5003" s="17">
        <f t="shared" si="552"/>
        <v>11.658097686375321</v>
      </c>
      <c r="AC5003" s="17" t="s">
        <v>17655</v>
      </c>
    </row>
    <row r="5004" spans="1:29" x14ac:dyDescent="0.25">
      <c r="A5004" t="s">
        <v>3339</v>
      </c>
      <c r="B5004" s="165" t="s">
        <v>16311</v>
      </c>
      <c r="C5004" t="s">
        <v>2893</v>
      </c>
      <c r="D5004" s="1">
        <v>45199</v>
      </c>
      <c r="E5004">
        <f t="shared" si="547"/>
        <v>18</v>
      </c>
      <c r="F5004" t="s">
        <v>14</v>
      </c>
      <c r="G5004">
        <v>720</v>
      </c>
      <c r="H5004">
        <f t="shared" si="546"/>
        <v>72</v>
      </c>
      <c r="I5004" t="s">
        <v>9</v>
      </c>
      <c r="J5004">
        <v>1</v>
      </c>
      <c r="K5004" t="s">
        <v>8</v>
      </c>
      <c r="L5004" t="s">
        <v>8</v>
      </c>
      <c r="M5004" t="s">
        <v>14</v>
      </c>
      <c r="N5004" t="str">
        <f t="shared" si="548"/>
        <v>F</v>
      </c>
      <c r="O5004" t="s">
        <v>16312</v>
      </c>
      <c r="P5004" t="s">
        <v>16313</v>
      </c>
      <c r="Q5004" t="s">
        <v>221</v>
      </c>
      <c r="R5004">
        <v>4</v>
      </c>
      <c r="S5004">
        <f t="shared" si="549"/>
        <v>2019</v>
      </c>
      <c r="T5004" t="s">
        <v>12</v>
      </c>
      <c r="U5004">
        <v>1</v>
      </c>
      <c r="V5004" t="s">
        <v>3168</v>
      </c>
      <c r="W5004">
        <f>VLOOKUP(Q5004,'PBT Tag Rates'!$B$5:$E$44,4,FALSE)</f>
        <v>0.95971980899999998</v>
      </c>
      <c r="X5004">
        <v>1</v>
      </c>
      <c r="Y5004" s="14">
        <f>IFERROR(LOOKUP(H5004,{30,43,48,53,58,63,68,73,78,83,88,93,97},{42,47,52,57,62,67,72,77,82,87,92,99,100}),999)</f>
        <v>72</v>
      </c>
      <c r="Z5004" s="17">
        <f t="shared" si="550"/>
        <v>5.5555555555555554</v>
      </c>
      <c r="AA5004" s="17">
        <f t="shared" si="551"/>
        <v>5.5555555555555554</v>
      </c>
      <c r="AB5004" s="17">
        <f t="shared" si="552"/>
        <v>11.658097686375321</v>
      </c>
      <c r="AC5004" s="17" t="s">
        <v>17654</v>
      </c>
    </row>
    <row r="5005" spans="1:29" x14ac:dyDescent="0.25">
      <c r="A5005" t="s">
        <v>3339</v>
      </c>
      <c r="B5005" s="165" t="s">
        <v>16314</v>
      </c>
      <c r="C5005" t="s">
        <v>2894</v>
      </c>
      <c r="D5005" s="1">
        <v>45199</v>
      </c>
      <c r="E5005">
        <f t="shared" si="547"/>
        <v>18</v>
      </c>
      <c r="F5005" t="s">
        <v>6</v>
      </c>
      <c r="G5005">
        <v>690</v>
      </c>
      <c r="H5005">
        <f t="shared" si="546"/>
        <v>69</v>
      </c>
      <c r="I5005" t="s">
        <v>7</v>
      </c>
      <c r="J5005" t="s">
        <v>8</v>
      </c>
      <c r="K5005" t="s">
        <v>8</v>
      </c>
      <c r="L5005" t="s">
        <v>16315</v>
      </c>
      <c r="M5005" t="s">
        <v>6</v>
      </c>
      <c r="N5005" t="str">
        <f t="shared" si="548"/>
        <v>M</v>
      </c>
      <c r="O5005" t="s">
        <v>2755</v>
      </c>
      <c r="P5005" t="s">
        <v>3907</v>
      </c>
      <c r="Q5005" t="s">
        <v>221</v>
      </c>
      <c r="R5005">
        <v>4</v>
      </c>
      <c r="S5005">
        <f t="shared" si="549"/>
        <v>2019</v>
      </c>
      <c r="T5005" t="s">
        <v>12</v>
      </c>
      <c r="U5005">
        <v>1</v>
      </c>
      <c r="V5005" t="s">
        <v>3396</v>
      </c>
      <c r="W5005">
        <f>VLOOKUP(Q5005,'PBT Tag Rates'!$B$5:$E$44,4,FALSE)</f>
        <v>0.95971980899999998</v>
      </c>
      <c r="X5005">
        <v>1</v>
      </c>
      <c r="Y5005" s="14">
        <f>IFERROR(LOOKUP(H5005,{30,43,48,53,58,63,68,73,78,83,88,93,97},{42,47,52,57,62,67,72,77,82,87,92,99,100}),999)</f>
        <v>72</v>
      </c>
      <c r="Z5005" s="17">
        <f t="shared" si="550"/>
        <v>5.5555555555555554</v>
      </c>
      <c r="AA5005" s="17">
        <f t="shared" si="551"/>
        <v>5.5555555555555554</v>
      </c>
      <c r="AB5005" s="17">
        <f t="shared" si="552"/>
        <v>11.658097686375321</v>
      </c>
      <c r="AC5005" s="17" t="s">
        <v>17655</v>
      </c>
    </row>
    <row r="5006" spans="1:29" x14ac:dyDescent="0.25">
      <c r="A5006" t="s">
        <v>3339</v>
      </c>
      <c r="B5006" s="165" t="s">
        <v>16316</v>
      </c>
      <c r="C5006" t="s">
        <v>2895</v>
      </c>
      <c r="D5006" s="1">
        <v>45199</v>
      </c>
      <c r="E5006">
        <f t="shared" si="547"/>
        <v>18</v>
      </c>
      <c r="F5006" t="s">
        <v>6</v>
      </c>
      <c r="G5006">
        <v>400</v>
      </c>
      <c r="H5006">
        <f t="shared" si="546"/>
        <v>40</v>
      </c>
      <c r="I5006" t="s">
        <v>7</v>
      </c>
      <c r="J5006" t="s">
        <v>8</v>
      </c>
      <c r="K5006" t="s">
        <v>8</v>
      </c>
      <c r="L5006" t="s">
        <v>8</v>
      </c>
      <c r="M5006" t="s">
        <v>6</v>
      </c>
      <c r="N5006" t="str">
        <f t="shared" si="548"/>
        <v>M</v>
      </c>
      <c r="O5006" t="s">
        <v>8</v>
      </c>
      <c r="P5006" t="s">
        <v>8</v>
      </c>
      <c r="Q5006" t="s">
        <v>11</v>
      </c>
      <c r="R5006" t="s">
        <v>8</v>
      </c>
      <c r="S5006" t="str">
        <f t="shared" si="549"/>
        <v>U</v>
      </c>
      <c r="T5006" t="s">
        <v>12</v>
      </c>
      <c r="U5006">
        <v>0.999999999999999</v>
      </c>
      <c r="V5006" t="s">
        <v>11</v>
      </c>
      <c r="W5006" t="e">
        <f>VLOOKUP(Q5006,'PBT Tag Rates'!$B$5:$E$44,4,FALSE)</f>
        <v>#N/A</v>
      </c>
      <c r="X5006">
        <v>1</v>
      </c>
      <c r="Y5006" s="14">
        <f>IFERROR(LOOKUP(H5006,{30,43,48,53,58,63,68,73,78,83,88,93,97},{42,47,52,57,62,67,72,77,82,87,92,99,100}),999)</f>
        <v>42</v>
      </c>
      <c r="Z5006" s="17">
        <f t="shared" si="550"/>
        <v>5.5555555555555554</v>
      </c>
      <c r="AA5006" s="17">
        <f t="shared" si="551"/>
        <v>5.5555555555555554</v>
      </c>
      <c r="AB5006" s="17">
        <f t="shared" si="552"/>
        <v>11.658097686375321</v>
      </c>
      <c r="AC5006" s="17" t="s">
        <v>17654</v>
      </c>
    </row>
    <row r="5007" spans="1:29" x14ac:dyDescent="0.25">
      <c r="A5007" t="s">
        <v>3339</v>
      </c>
      <c r="B5007" s="165" t="s">
        <v>16317</v>
      </c>
      <c r="C5007" t="s">
        <v>2896</v>
      </c>
      <c r="D5007" s="1">
        <v>45199</v>
      </c>
      <c r="E5007">
        <f t="shared" si="547"/>
        <v>18</v>
      </c>
      <c r="F5007" t="s">
        <v>14</v>
      </c>
      <c r="G5007">
        <v>740</v>
      </c>
      <c r="H5007">
        <f t="shared" si="546"/>
        <v>74</v>
      </c>
      <c r="I5007" t="s">
        <v>7</v>
      </c>
      <c r="J5007" t="s">
        <v>8</v>
      </c>
      <c r="K5007" t="s">
        <v>8</v>
      </c>
      <c r="L5007" t="s">
        <v>8</v>
      </c>
      <c r="M5007" t="s">
        <v>14</v>
      </c>
      <c r="N5007" t="str">
        <f t="shared" si="548"/>
        <v>F</v>
      </c>
      <c r="O5007" t="s">
        <v>518</v>
      </c>
      <c r="P5007" t="s">
        <v>519</v>
      </c>
      <c r="Q5007" t="s">
        <v>221</v>
      </c>
      <c r="R5007">
        <v>4</v>
      </c>
      <c r="S5007">
        <f t="shared" si="549"/>
        <v>2019</v>
      </c>
      <c r="T5007" t="s">
        <v>12</v>
      </c>
      <c r="U5007">
        <v>1</v>
      </c>
      <c r="V5007" t="s">
        <v>3543</v>
      </c>
      <c r="W5007">
        <f>VLOOKUP(Q5007,'PBT Tag Rates'!$B$5:$E$44,4,FALSE)</f>
        <v>0.95971980899999998</v>
      </c>
      <c r="X5007">
        <v>1</v>
      </c>
      <c r="Y5007" s="14">
        <f>IFERROR(LOOKUP(H5007,{30,43,48,53,58,63,68,73,78,83,88,93,97},{42,47,52,57,62,67,72,77,82,87,92,99,100}),999)</f>
        <v>77</v>
      </c>
      <c r="Z5007" s="17">
        <f t="shared" si="550"/>
        <v>5.5555555555555554</v>
      </c>
      <c r="AA5007" s="17">
        <f t="shared" si="551"/>
        <v>5.5555555555555554</v>
      </c>
      <c r="AB5007" s="17">
        <f t="shared" si="552"/>
        <v>11.658097686375321</v>
      </c>
      <c r="AC5007" s="17" t="s">
        <v>17655</v>
      </c>
    </row>
    <row r="5008" spans="1:29" x14ac:dyDescent="0.25">
      <c r="A5008" t="s">
        <v>3339</v>
      </c>
      <c r="B5008" s="165" t="s">
        <v>16318</v>
      </c>
      <c r="C5008" t="s">
        <v>16319</v>
      </c>
      <c r="D5008" s="1">
        <v>45199</v>
      </c>
      <c r="E5008">
        <f t="shared" si="547"/>
        <v>18</v>
      </c>
      <c r="F5008" t="s">
        <v>14</v>
      </c>
      <c r="G5008">
        <v>670</v>
      </c>
      <c r="H5008">
        <f t="shared" si="546"/>
        <v>67</v>
      </c>
      <c r="I5008" t="s">
        <v>7</v>
      </c>
      <c r="J5008" t="s">
        <v>8</v>
      </c>
      <c r="K5008" t="s">
        <v>8</v>
      </c>
      <c r="L5008" t="s">
        <v>8</v>
      </c>
      <c r="M5008" t="s">
        <v>14</v>
      </c>
      <c r="N5008" t="str">
        <f t="shared" si="548"/>
        <v>F</v>
      </c>
      <c r="O5008" t="s">
        <v>8</v>
      </c>
      <c r="P5008" t="s">
        <v>8</v>
      </c>
      <c r="Q5008" t="s">
        <v>11</v>
      </c>
      <c r="R5008" t="s">
        <v>8</v>
      </c>
      <c r="S5008" t="str">
        <f t="shared" si="549"/>
        <v>U</v>
      </c>
      <c r="T5008" t="s">
        <v>12</v>
      </c>
      <c r="U5008">
        <v>1</v>
      </c>
      <c r="V5008" t="s">
        <v>11</v>
      </c>
      <c r="W5008" t="e">
        <f>VLOOKUP(Q5008,'PBT Tag Rates'!$B$5:$E$44,4,FALSE)</f>
        <v>#N/A</v>
      </c>
      <c r="X5008">
        <v>1</v>
      </c>
      <c r="Y5008" s="14">
        <f>IFERROR(LOOKUP(H5008,{30,43,48,53,58,63,68,73,78,83,88,93,97},{42,47,52,57,62,67,72,77,82,87,92,99,100}),999)</f>
        <v>67</v>
      </c>
      <c r="Z5008" s="17">
        <f t="shared" si="550"/>
        <v>5.5555555555555554</v>
      </c>
      <c r="AA5008" s="17">
        <f t="shared" si="551"/>
        <v>5.5555555555555554</v>
      </c>
      <c r="AB5008" s="17">
        <f t="shared" si="552"/>
        <v>11.658097686375321</v>
      </c>
      <c r="AC5008" s="17" t="s">
        <v>17654</v>
      </c>
    </row>
    <row r="5009" spans="1:29" x14ac:dyDescent="0.25">
      <c r="A5009" t="s">
        <v>3339</v>
      </c>
      <c r="B5009" s="165" t="s">
        <v>16320</v>
      </c>
      <c r="C5009" t="s">
        <v>16321</v>
      </c>
      <c r="D5009" s="1">
        <v>45199</v>
      </c>
      <c r="E5009">
        <f t="shared" si="547"/>
        <v>18</v>
      </c>
      <c r="F5009" t="s">
        <v>14</v>
      </c>
      <c r="G5009">
        <v>650</v>
      </c>
      <c r="H5009">
        <f t="shared" si="546"/>
        <v>65</v>
      </c>
      <c r="I5009" t="s">
        <v>9</v>
      </c>
      <c r="J5009">
        <v>1</v>
      </c>
      <c r="K5009" t="s">
        <v>8</v>
      </c>
      <c r="L5009" t="s">
        <v>8</v>
      </c>
      <c r="M5009" t="s">
        <v>14</v>
      </c>
      <c r="N5009" t="str">
        <f t="shared" si="548"/>
        <v>F</v>
      </c>
      <c r="O5009" t="s">
        <v>2927</v>
      </c>
      <c r="P5009" t="s">
        <v>3049</v>
      </c>
      <c r="Q5009" t="s">
        <v>918</v>
      </c>
      <c r="R5009">
        <v>3</v>
      </c>
      <c r="S5009">
        <f t="shared" si="549"/>
        <v>2020</v>
      </c>
      <c r="T5009" t="s">
        <v>12</v>
      </c>
      <c r="U5009">
        <v>1</v>
      </c>
      <c r="V5009" t="s">
        <v>3951</v>
      </c>
      <c r="W5009">
        <f>VLOOKUP(Q5009,'PBT Tag Rates'!$B$5:$E$44,4,FALSE)</f>
        <v>0.98961045999999997</v>
      </c>
      <c r="X5009">
        <v>1</v>
      </c>
      <c r="Y5009" s="14">
        <f>IFERROR(LOOKUP(H5009,{30,43,48,53,58,63,68,73,78,83,88,93,97},{42,47,52,57,62,67,72,77,82,87,92,99,100}),999)</f>
        <v>67</v>
      </c>
      <c r="Z5009" s="17">
        <f t="shared" si="550"/>
        <v>5.5555555555555554</v>
      </c>
      <c r="AA5009" s="17">
        <f t="shared" si="551"/>
        <v>5.5555555555555554</v>
      </c>
      <c r="AB5009" s="17">
        <f t="shared" si="552"/>
        <v>11.658097686375321</v>
      </c>
      <c r="AC5009" s="17" t="s">
        <v>17655</v>
      </c>
    </row>
    <row r="5010" spans="1:29" x14ac:dyDescent="0.25">
      <c r="A5010" t="s">
        <v>3339</v>
      </c>
      <c r="B5010" s="165" t="s">
        <v>16322</v>
      </c>
      <c r="C5010" t="s">
        <v>16323</v>
      </c>
      <c r="D5010" s="1">
        <v>45199</v>
      </c>
      <c r="E5010">
        <f t="shared" si="547"/>
        <v>18</v>
      </c>
      <c r="F5010" t="s">
        <v>6</v>
      </c>
      <c r="G5010">
        <v>690</v>
      </c>
      <c r="H5010">
        <f t="shared" si="546"/>
        <v>69</v>
      </c>
      <c r="I5010" t="s">
        <v>9</v>
      </c>
      <c r="J5010">
        <v>1</v>
      </c>
      <c r="K5010" t="s">
        <v>8</v>
      </c>
      <c r="L5010" t="s">
        <v>8</v>
      </c>
      <c r="M5010" t="s">
        <v>6</v>
      </c>
      <c r="N5010" t="str">
        <f t="shared" si="548"/>
        <v>M</v>
      </c>
      <c r="O5010" t="s">
        <v>814</v>
      </c>
      <c r="P5010" t="s">
        <v>3466</v>
      </c>
      <c r="Q5010" t="s">
        <v>221</v>
      </c>
      <c r="R5010">
        <v>4</v>
      </c>
      <c r="S5010">
        <f t="shared" si="549"/>
        <v>2019</v>
      </c>
      <c r="T5010" t="s">
        <v>12</v>
      </c>
      <c r="U5010">
        <v>0.999999999999998</v>
      </c>
      <c r="V5010" t="s">
        <v>3363</v>
      </c>
      <c r="W5010">
        <f>VLOOKUP(Q5010,'PBT Tag Rates'!$B$5:$E$44,4,FALSE)</f>
        <v>0.95971980899999998</v>
      </c>
      <c r="X5010">
        <v>1</v>
      </c>
      <c r="Y5010" s="14">
        <f>IFERROR(LOOKUP(H5010,{30,43,48,53,58,63,68,73,78,83,88,93,97},{42,47,52,57,62,67,72,77,82,87,92,99,100}),999)</f>
        <v>72</v>
      </c>
      <c r="Z5010" s="17">
        <f t="shared" si="550"/>
        <v>5.5555555555555554</v>
      </c>
      <c r="AA5010" s="17">
        <f t="shared" si="551"/>
        <v>5.5555555555555554</v>
      </c>
      <c r="AB5010" s="17">
        <f t="shared" si="552"/>
        <v>11.658097686375321</v>
      </c>
      <c r="AC5010" s="17" t="s">
        <v>17654</v>
      </c>
    </row>
    <row r="5011" spans="1:29" x14ac:dyDescent="0.25">
      <c r="A5011" t="s">
        <v>3339</v>
      </c>
      <c r="B5011" s="165" t="s">
        <v>16324</v>
      </c>
      <c r="C5011" t="s">
        <v>16325</v>
      </c>
      <c r="D5011" s="1">
        <v>45199</v>
      </c>
      <c r="E5011">
        <f t="shared" si="547"/>
        <v>18</v>
      </c>
      <c r="F5011" t="s">
        <v>14</v>
      </c>
      <c r="G5011">
        <v>740</v>
      </c>
      <c r="H5011">
        <f t="shared" si="546"/>
        <v>74</v>
      </c>
      <c r="I5011" t="s">
        <v>9</v>
      </c>
      <c r="J5011">
        <v>1</v>
      </c>
      <c r="K5011" t="s">
        <v>8</v>
      </c>
      <c r="L5011" t="s">
        <v>8</v>
      </c>
      <c r="M5011" t="s">
        <v>14</v>
      </c>
      <c r="N5011" t="str">
        <f t="shared" si="548"/>
        <v>F</v>
      </c>
      <c r="O5011" t="s">
        <v>8</v>
      </c>
      <c r="P5011" t="s">
        <v>8</v>
      </c>
      <c r="Q5011" t="s">
        <v>11</v>
      </c>
      <c r="R5011" t="s">
        <v>8</v>
      </c>
      <c r="S5011" t="str">
        <f t="shared" si="549"/>
        <v>U</v>
      </c>
      <c r="T5011" t="s">
        <v>12</v>
      </c>
      <c r="U5011">
        <v>1</v>
      </c>
      <c r="V5011" t="s">
        <v>3100</v>
      </c>
      <c r="W5011" t="e">
        <f>VLOOKUP(Q5011,'PBT Tag Rates'!$B$5:$E$44,4,FALSE)</f>
        <v>#N/A</v>
      </c>
      <c r="X5011">
        <v>1</v>
      </c>
      <c r="Y5011" s="14">
        <f>IFERROR(LOOKUP(H5011,{30,43,48,53,58,63,68,73,78,83,88,93,97},{42,47,52,57,62,67,72,77,82,87,92,99,100}),999)</f>
        <v>77</v>
      </c>
      <c r="Z5011" s="17">
        <f t="shared" si="550"/>
        <v>5.5555555555555554</v>
      </c>
      <c r="AA5011" s="17">
        <f t="shared" si="551"/>
        <v>5.5555555555555554</v>
      </c>
      <c r="AB5011" s="17">
        <f t="shared" si="552"/>
        <v>11.658097686375321</v>
      </c>
      <c r="AC5011" s="17" t="s">
        <v>17654</v>
      </c>
    </row>
    <row r="5012" spans="1:29" x14ac:dyDescent="0.25">
      <c r="A5012" t="s">
        <v>3339</v>
      </c>
      <c r="B5012" s="165" t="s">
        <v>16326</v>
      </c>
      <c r="C5012" t="s">
        <v>16327</v>
      </c>
      <c r="D5012" s="1">
        <v>45199</v>
      </c>
      <c r="E5012">
        <f t="shared" si="547"/>
        <v>18</v>
      </c>
      <c r="F5012" t="s">
        <v>6</v>
      </c>
      <c r="G5012">
        <v>680</v>
      </c>
      <c r="H5012">
        <f t="shared" si="546"/>
        <v>68</v>
      </c>
      <c r="I5012" t="s">
        <v>9</v>
      </c>
      <c r="J5012" t="s">
        <v>8</v>
      </c>
      <c r="K5012" t="s">
        <v>8</v>
      </c>
      <c r="L5012" t="s">
        <v>8</v>
      </c>
      <c r="M5012" t="s">
        <v>6</v>
      </c>
      <c r="N5012" t="str">
        <f t="shared" si="548"/>
        <v>M</v>
      </c>
      <c r="O5012" t="s">
        <v>16328</v>
      </c>
      <c r="P5012" t="s">
        <v>16329</v>
      </c>
      <c r="Q5012" t="s">
        <v>11995</v>
      </c>
      <c r="R5012">
        <v>3</v>
      </c>
      <c r="S5012">
        <f t="shared" si="549"/>
        <v>2020</v>
      </c>
      <c r="T5012" t="s">
        <v>12</v>
      </c>
      <c r="U5012">
        <v>1</v>
      </c>
      <c r="V5012" t="s">
        <v>10019</v>
      </c>
      <c r="W5012">
        <f>VLOOKUP(Q5012,'PBT Tag Rates'!$B$5:$E$44,4,FALSE)</f>
        <v>0.89080000000000004</v>
      </c>
      <c r="X5012">
        <v>1</v>
      </c>
      <c r="Y5012" s="14">
        <f>IFERROR(LOOKUP(H5012,{30,43,48,53,58,63,68,73,78,83,88,93,97},{42,47,52,57,62,67,72,77,82,87,92,99,100}),999)</f>
        <v>72</v>
      </c>
      <c r="Z5012" s="17">
        <f t="shared" si="550"/>
        <v>5.5555555555555554</v>
      </c>
      <c r="AA5012" s="17">
        <f t="shared" si="551"/>
        <v>5.5555555555555554</v>
      </c>
      <c r="AB5012" s="17">
        <f t="shared" si="552"/>
        <v>11.658097686375321</v>
      </c>
      <c r="AC5012" s="17" t="s">
        <v>17655</v>
      </c>
    </row>
    <row r="5013" spans="1:29" x14ac:dyDescent="0.25">
      <c r="A5013" t="s">
        <v>3339</v>
      </c>
      <c r="B5013" s="165" t="s">
        <v>16330</v>
      </c>
      <c r="C5013" t="s">
        <v>16331</v>
      </c>
      <c r="D5013" s="1">
        <v>45199</v>
      </c>
      <c r="E5013">
        <f t="shared" si="547"/>
        <v>18</v>
      </c>
      <c r="F5013" t="s">
        <v>6</v>
      </c>
      <c r="G5013">
        <v>460</v>
      </c>
      <c r="H5013">
        <f t="shared" si="546"/>
        <v>46</v>
      </c>
      <c r="I5013" t="s">
        <v>7</v>
      </c>
      <c r="J5013" t="s">
        <v>8</v>
      </c>
      <c r="K5013" t="s">
        <v>8</v>
      </c>
      <c r="L5013" t="s">
        <v>8</v>
      </c>
      <c r="M5013" t="s">
        <v>6</v>
      </c>
      <c r="N5013" t="str">
        <f t="shared" si="548"/>
        <v>M</v>
      </c>
      <c r="O5013" t="s">
        <v>6955</v>
      </c>
      <c r="P5013" t="s">
        <v>16332</v>
      </c>
      <c r="Q5013" t="s">
        <v>3820</v>
      </c>
      <c r="R5013">
        <v>2</v>
      </c>
      <c r="S5013">
        <f t="shared" si="549"/>
        <v>2021</v>
      </c>
      <c r="T5013" t="s">
        <v>12</v>
      </c>
      <c r="U5013">
        <v>0.999999999999996</v>
      </c>
      <c r="V5013" t="s">
        <v>3346</v>
      </c>
      <c r="W5013">
        <f>VLOOKUP(Q5013,'PBT Tag Rates'!$B$5:$E$44,4,FALSE)</f>
        <v>0.98140000000000005</v>
      </c>
      <c r="X5013">
        <v>1</v>
      </c>
      <c r="Y5013" s="14">
        <f>IFERROR(LOOKUP(H5013,{30,43,48,53,58,63,68,73,78,83,88,93,97},{42,47,52,57,62,67,72,77,82,87,92,99,100}),999)</f>
        <v>47</v>
      </c>
      <c r="Z5013" s="17">
        <f t="shared" si="550"/>
        <v>5.5555555555555554</v>
      </c>
      <c r="AA5013" s="17">
        <f t="shared" si="551"/>
        <v>5.5555555555555554</v>
      </c>
      <c r="AB5013" s="17">
        <f t="shared" si="552"/>
        <v>11.658097686375321</v>
      </c>
      <c r="AC5013" s="17" t="s">
        <v>17654</v>
      </c>
    </row>
    <row r="5014" spans="1:29" x14ac:dyDescent="0.25">
      <c r="A5014" t="s">
        <v>3339</v>
      </c>
      <c r="B5014" s="165" t="s">
        <v>16333</v>
      </c>
      <c r="C5014" t="s">
        <v>16334</v>
      </c>
      <c r="D5014" s="1">
        <v>45199</v>
      </c>
      <c r="E5014">
        <f t="shared" si="547"/>
        <v>18</v>
      </c>
      <c r="F5014" t="s">
        <v>6</v>
      </c>
      <c r="G5014">
        <v>740</v>
      </c>
      <c r="H5014">
        <f t="shared" ref="H5014:H5077" si="553">G5014/10</f>
        <v>74</v>
      </c>
      <c r="I5014" t="s">
        <v>7</v>
      </c>
      <c r="J5014" t="s">
        <v>8</v>
      </c>
      <c r="K5014" t="s">
        <v>8</v>
      </c>
      <c r="L5014" t="s">
        <v>8</v>
      </c>
      <c r="M5014" t="s">
        <v>6</v>
      </c>
      <c r="N5014" t="str">
        <f t="shared" si="548"/>
        <v>M</v>
      </c>
      <c r="O5014" t="s">
        <v>16335</v>
      </c>
      <c r="P5014" t="s">
        <v>16336</v>
      </c>
      <c r="Q5014" t="s">
        <v>281</v>
      </c>
      <c r="R5014">
        <v>4</v>
      </c>
      <c r="S5014">
        <f t="shared" si="549"/>
        <v>2019</v>
      </c>
      <c r="T5014" t="s">
        <v>12</v>
      </c>
      <c r="U5014">
        <v>1</v>
      </c>
      <c r="V5014" t="s">
        <v>3079</v>
      </c>
      <c r="W5014">
        <f>VLOOKUP(Q5014,'PBT Tag Rates'!$B$5:$E$44,4,FALSE)</f>
        <v>0.99705232300000002</v>
      </c>
      <c r="X5014">
        <v>1</v>
      </c>
      <c r="Y5014" s="14">
        <f>IFERROR(LOOKUP(H5014,{30,43,48,53,58,63,68,73,78,83,88,93,97},{42,47,52,57,62,67,72,77,82,87,92,99,100}),999)</f>
        <v>77</v>
      </c>
      <c r="Z5014" s="17">
        <f t="shared" si="550"/>
        <v>5.5555555555555554</v>
      </c>
      <c r="AA5014" s="17">
        <f t="shared" si="551"/>
        <v>5.5555555555555554</v>
      </c>
      <c r="AB5014" s="17">
        <f t="shared" si="552"/>
        <v>11.658097686375321</v>
      </c>
      <c r="AC5014" s="17" t="s">
        <v>17654</v>
      </c>
    </row>
    <row r="5015" spans="1:29" x14ac:dyDescent="0.25">
      <c r="A5015" t="s">
        <v>3339</v>
      </c>
      <c r="B5015" s="165" t="s">
        <v>16337</v>
      </c>
      <c r="C5015" t="s">
        <v>16338</v>
      </c>
      <c r="D5015" s="1">
        <v>45199</v>
      </c>
      <c r="E5015">
        <f t="shared" ref="E5015:E5078" si="554">IF(D5015&lt;=$D$3,70,18)</f>
        <v>18</v>
      </c>
      <c r="F5015" t="s">
        <v>6</v>
      </c>
      <c r="G5015">
        <v>660</v>
      </c>
      <c r="H5015">
        <f t="shared" si="553"/>
        <v>66</v>
      </c>
      <c r="I5015" t="s">
        <v>7</v>
      </c>
      <c r="J5015" t="s">
        <v>8</v>
      </c>
      <c r="K5015" t="s">
        <v>8</v>
      </c>
      <c r="L5015" t="s">
        <v>8</v>
      </c>
      <c r="M5015" t="s">
        <v>6</v>
      </c>
      <c r="N5015" t="str">
        <f t="shared" ref="N5015:N5078" si="555">IF(M5015="U",F5015,M5015)</f>
        <v>M</v>
      </c>
      <c r="O5015" t="s">
        <v>8</v>
      </c>
      <c r="P5015" t="s">
        <v>8</v>
      </c>
      <c r="Q5015" t="s">
        <v>11</v>
      </c>
      <c r="R5015" t="s">
        <v>8</v>
      </c>
      <c r="S5015" t="str">
        <f t="shared" ref="S5015:S5078" si="556">IFERROR($S$3-R5015,"U")</f>
        <v>U</v>
      </c>
      <c r="T5015" t="s">
        <v>12</v>
      </c>
      <c r="U5015">
        <v>0.999999999999999</v>
      </c>
      <c r="V5015" t="s">
        <v>11</v>
      </c>
      <c r="W5015" t="e">
        <f>VLOOKUP(Q5015,'PBT Tag Rates'!$B$5:$E$44,4,FALSE)</f>
        <v>#N/A</v>
      </c>
      <c r="X5015">
        <v>1</v>
      </c>
      <c r="Y5015" s="14">
        <f>IFERROR(LOOKUP(H5015,{30,43,48,53,58,63,68,73,78,83,88,93,97},{42,47,52,57,62,67,72,77,82,87,92,99,100}),999)</f>
        <v>67</v>
      </c>
      <c r="Z5015" s="17">
        <f t="shared" ref="Z5015:Z5078" si="557">IF(D5015&lt;$D$3,X5015/$Z$3,X5015/$Z$4)</f>
        <v>5.5555555555555554</v>
      </c>
      <c r="AA5015" s="17">
        <f t="shared" si="551"/>
        <v>5.5555555555555554</v>
      </c>
      <c r="AB5015" s="17">
        <f t="shared" si="552"/>
        <v>11.658097686375321</v>
      </c>
      <c r="AC5015" s="17" t="s">
        <v>17654</v>
      </c>
    </row>
    <row r="5016" spans="1:29" x14ac:dyDescent="0.25">
      <c r="A5016" t="s">
        <v>3339</v>
      </c>
      <c r="B5016" s="165" t="s">
        <v>16339</v>
      </c>
      <c r="C5016" t="s">
        <v>16340</v>
      </c>
      <c r="D5016" s="1">
        <v>45199</v>
      </c>
      <c r="E5016">
        <f t="shared" si="554"/>
        <v>18</v>
      </c>
      <c r="F5016" t="s">
        <v>14</v>
      </c>
      <c r="G5016">
        <v>760</v>
      </c>
      <c r="H5016">
        <f t="shared" si="553"/>
        <v>76</v>
      </c>
      <c r="I5016" t="s">
        <v>9</v>
      </c>
      <c r="J5016">
        <v>1</v>
      </c>
      <c r="K5016" t="s">
        <v>8</v>
      </c>
      <c r="L5016" t="s">
        <v>8</v>
      </c>
      <c r="M5016" t="s">
        <v>14</v>
      </c>
      <c r="N5016" t="str">
        <f t="shared" si="555"/>
        <v>F</v>
      </c>
      <c r="O5016" t="s">
        <v>16341</v>
      </c>
      <c r="P5016" t="s">
        <v>16342</v>
      </c>
      <c r="Q5016" t="s">
        <v>15</v>
      </c>
      <c r="R5016">
        <v>5</v>
      </c>
      <c r="S5016">
        <f t="shared" si="556"/>
        <v>2018</v>
      </c>
      <c r="T5016" t="s">
        <v>12</v>
      </c>
      <c r="U5016">
        <v>1</v>
      </c>
      <c r="V5016" t="s">
        <v>3396</v>
      </c>
      <c r="W5016">
        <f>VLOOKUP(Q5016,'PBT Tag Rates'!$B$5:$E$44,4,FALSE)</f>
        <v>0.80551598400000002</v>
      </c>
      <c r="X5016">
        <v>1</v>
      </c>
      <c r="Y5016" s="14">
        <f>IFERROR(LOOKUP(H5016,{30,43,48,53,58,63,68,73,78,83,88,93,97},{42,47,52,57,62,67,72,77,82,87,92,99,100}),999)</f>
        <v>77</v>
      </c>
      <c r="Z5016" s="17">
        <f t="shared" si="557"/>
        <v>5.5555555555555554</v>
      </c>
      <c r="AA5016" s="17">
        <f t="shared" si="551"/>
        <v>5.5555555555555554</v>
      </c>
      <c r="AB5016" s="17">
        <f t="shared" si="552"/>
        <v>11.658097686375321</v>
      </c>
      <c r="AC5016" s="17" t="s">
        <v>17655</v>
      </c>
    </row>
    <row r="5017" spans="1:29" x14ac:dyDescent="0.25">
      <c r="A5017" t="s">
        <v>3339</v>
      </c>
      <c r="B5017" s="165" t="s">
        <v>16343</v>
      </c>
      <c r="C5017" t="s">
        <v>16344</v>
      </c>
      <c r="D5017" s="1">
        <v>45199</v>
      </c>
      <c r="E5017">
        <f t="shared" si="554"/>
        <v>18</v>
      </c>
      <c r="F5017" t="s">
        <v>6</v>
      </c>
      <c r="G5017">
        <v>690</v>
      </c>
      <c r="H5017">
        <f t="shared" si="553"/>
        <v>69</v>
      </c>
      <c r="I5017" t="s">
        <v>9</v>
      </c>
      <c r="J5017">
        <v>1</v>
      </c>
      <c r="K5017" t="s">
        <v>8</v>
      </c>
      <c r="L5017" t="s">
        <v>8</v>
      </c>
      <c r="M5017" t="s">
        <v>6</v>
      </c>
      <c r="N5017" t="str">
        <f t="shared" si="555"/>
        <v>M</v>
      </c>
      <c r="O5017" t="s">
        <v>16345</v>
      </c>
      <c r="P5017" t="s">
        <v>16346</v>
      </c>
      <c r="Q5017" t="s">
        <v>15348</v>
      </c>
      <c r="R5017">
        <v>4</v>
      </c>
      <c r="S5017">
        <f t="shared" si="556"/>
        <v>2019</v>
      </c>
      <c r="T5017" t="s">
        <v>12</v>
      </c>
      <c r="U5017">
        <v>0.999999999999998</v>
      </c>
      <c r="V5017" t="s">
        <v>7657</v>
      </c>
      <c r="W5017">
        <f>VLOOKUP(Q5017,'PBT Tag Rates'!$B$5:$E$44,4,FALSE)</f>
        <v>0.96152300000000002</v>
      </c>
      <c r="X5017">
        <v>1</v>
      </c>
      <c r="Y5017" s="14">
        <f>IFERROR(LOOKUP(H5017,{30,43,48,53,58,63,68,73,78,83,88,93,97},{42,47,52,57,62,67,72,77,82,87,92,99,100}),999)</f>
        <v>72</v>
      </c>
      <c r="Z5017" s="17">
        <f t="shared" si="557"/>
        <v>5.5555555555555554</v>
      </c>
      <c r="AA5017" s="17">
        <f t="shared" si="551"/>
        <v>5.5555555555555554</v>
      </c>
      <c r="AB5017" s="17">
        <f t="shared" si="552"/>
        <v>11.658097686375321</v>
      </c>
      <c r="AC5017" s="17" t="s">
        <v>17655</v>
      </c>
    </row>
    <row r="5018" spans="1:29" x14ac:dyDescent="0.25">
      <c r="A5018" t="s">
        <v>3339</v>
      </c>
      <c r="B5018" s="165" t="s">
        <v>16347</v>
      </c>
      <c r="C5018" t="s">
        <v>16348</v>
      </c>
      <c r="D5018" s="1">
        <v>45199</v>
      </c>
      <c r="E5018">
        <f t="shared" si="554"/>
        <v>18</v>
      </c>
      <c r="F5018" t="s">
        <v>6</v>
      </c>
      <c r="G5018">
        <v>620</v>
      </c>
      <c r="H5018">
        <f t="shared" si="553"/>
        <v>62</v>
      </c>
      <c r="I5018" t="s">
        <v>7</v>
      </c>
      <c r="J5018" t="s">
        <v>8</v>
      </c>
      <c r="K5018" t="s">
        <v>8</v>
      </c>
      <c r="L5018" t="s">
        <v>8</v>
      </c>
      <c r="M5018" t="s">
        <v>6</v>
      </c>
      <c r="N5018" t="str">
        <f t="shared" si="555"/>
        <v>M</v>
      </c>
      <c r="O5018" t="s">
        <v>5448</v>
      </c>
      <c r="P5018" t="s">
        <v>5449</v>
      </c>
      <c r="Q5018" t="s">
        <v>918</v>
      </c>
      <c r="R5018">
        <v>3</v>
      </c>
      <c r="S5018">
        <f t="shared" si="556"/>
        <v>2020</v>
      </c>
      <c r="T5018" t="s">
        <v>12</v>
      </c>
      <c r="U5018">
        <v>1</v>
      </c>
      <c r="V5018" t="s">
        <v>3363</v>
      </c>
      <c r="W5018">
        <f>VLOOKUP(Q5018,'PBT Tag Rates'!$B$5:$E$44,4,FALSE)</f>
        <v>0.98961045999999997</v>
      </c>
      <c r="X5018">
        <v>1</v>
      </c>
      <c r="Y5018" s="14">
        <f>IFERROR(LOOKUP(H5018,{30,43,48,53,58,63,68,73,78,83,88,93,97},{42,47,52,57,62,67,72,77,82,87,92,99,100}),999)</f>
        <v>62</v>
      </c>
      <c r="Z5018" s="17">
        <f t="shared" si="557"/>
        <v>5.5555555555555554</v>
      </c>
      <c r="AA5018" s="17">
        <f t="shared" si="551"/>
        <v>5.5555555555555554</v>
      </c>
      <c r="AB5018" s="17">
        <f t="shared" si="552"/>
        <v>11.658097686375321</v>
      </c>
      <c r="AC5018" s="17" t="s">
        <v>17654</v>
      </c>
    </row>
    <row r="5019" spans="1:29" x14ac:dyDescent="0.25">
      <c r="A5019" t="s">
        <v>3339</v>
      </c>
      <c r="B5019" s="165" t="s">
        <v>16349</v>
      </c>
      <c r="C5019" t="s">
        <v>16350</v>
      </c>
      <c r="D5019" s="1">
        <v>45199</v>
      </c>
      <c r="E5019">
        <f t="shared" si="554"/>
        <v>18</v>
      </c>
      <c r="F5019" t="s">
        <v>6</v>
      </c>
      <c r="G5019">
        <v>600</v>
      </c>
      <c r="H5019">
        <f t="shared" si="553"/>
        <v>60</v>
      </c>
      <c r="I5019" t="s">
        <v>7</v>
      </c>
      <c r="J5019" t="s">
        <v>8</v>
      </c>
      <c r="K5019" t="s">
        <v>8</v>
      </c>
      <c r="L5019" t="s">
        <v>8</v>
      </c>
      <c r="M5019" t="s">
        <v>6</v>
      </c>
      <c r="N5019" t="str">
        <f t="shared" si="555"/>
        <v>M</v>
      </c>
      <c r="O5019" t="s">
        <v>12722</v>
      </c>
      <c r="P5019" t="s">
        <v>12723</v>
      </c>
      <c r="Q5019" t="s">
        <v>918</v>
      </c>
      <c r="R5019">
        <v>3</v>
      </c>
      <c r="S5019">
        <f t="shared" si="556"/>
        <v>2020</v>
      </c>
      <c r="T5019" t="s">
        <v>12</v>
      </c>
      <c r="U5019">
        <v>1</v>
      </c>
      <c r="V5019" t="s">
        <v>3396</v>
      </c>
      <c r="W5019">
        <f>VLOOKUP(Q5019,'PBT Tag Rates'!$B$5:$E$44,4,FALSE)</f>
        <v>0.98961045999999997</v>
      </c>
      <c r="X5019">
        <v>1</v>
      </c>
      <c r="Y5019" s="14">
        <f>IFERROR(LOOKUP(H5019,{30,43,48,53,58,63,68,73,78,83,88,93,97},{42,47,52,57,62,67,72,77,82,87,92,99,100}),999)</f>
        <v>62</v>
      </c>
      <c r="Z5019" s="17">
        <f t="shared" si="557"/>
        <v>5.5555555555555554</v>
      </c>
      <c r="AA5019" s="17">
        <f t="shared" si="551"/>
        <v>5.5555555555555554</v>
      </c>
      <c r="AB5019" s="17">
        <f t="shared" si="552"/>
        <v>11.658097686375321</v>
      </c>
      <c r="AC5019" s="17" t="s">
        <v>17655</v>
      </c>
    </row>
    <row r="5020" spans="1:29" x14ac:dyDescent="0.25">
      <c r="A5020" t="s">
        <v>3339</v>
      </c>
      <c r="B5020" s="165" t="s">
        <v>16351</v>
      </c>
      <c r="C5020" t="s">
        <v>16352</v>
      </c>
      <c r="D5020" s="1">
        <v>45199</v>
      </c>
      <c r="E5020">
        <f t="shared" si="554"/>
        <v>18</v>
      </c>
      <c r="F5020" t="s">
        <v>6</v>
      </c>
      <c r="G5020">
        <v>720</v>
      </c>
      <c r="H5020">
        <f t="shared" si="553"/>
        <v>72</v>
      </c>
      <c r="I5020" t="s">
        <v>7</v>
      </c>
      <c r="J5020" t="s">
        <v>8</v>
      </c>
      <c r="K5020" t="s">
        <v>8</v>
      </c>
      <c r="L5020" t="s">
        <v>8</v>
      </c>
      <c r="M5020" t="s">
        <v>6</v>
      </c>
      <c r="N5020" t="str">
        <f t="shared" si="555"/>
        <v>M</v>
      </c>
      <c r="O5020" t="s">
        <v>753</v>
      </c>
      <c r="P5020" t="s">
        <v>16353</v>
      </c>
      <c r="Q5020" t="s">
        <v>221</v>
      </c>
      <c r="R5020">
        <v>4</v>
      </c>
      <c r="S5020">
        <f t="shared" si="556"/>
        <v>2019</v>
      </c>
      <c r="T5020" t="s">
        <v>12</v>
      </c>
      <c r="U5020">
        <v>1</v>
      </c>
      <c r="V5020" t="s">
        <v>3653</v>
      </c>
      <c r="W5020">
        <f>VLOOKUP(Q5020,'PBT Tag Rates'!$B$5:$E$44,4,FALSE)</f>
        <v>0.95971980899999998</v>
      </c>
      <c r="X5020">
        <v>1</v>
      </c>
      <c r="Y5020" s="14">
        <f>IFERROR(LOOKUP(H5020,{30,43,48,53,58,63,68,73,78,83,88,93,97},{42,47,52,57,62,67,72,77,82,87,92,99,100}),999)</f>
        <v>72</v>
      </c>
      <c r="Z5020" s="17">
        <f t="shared" si="557"/>
        <v>5.5555555555555554</v>
      </c>
      <c r="AA5020" s="17">
        <f t="shared" si="551"/>
        <v>5.5555555555555554</v>
      </c>
      <c r="AB5020" s="17">
        <f t="shared" si="552"/>
        <v>11.658097686375321</v>
      </c>
      <c r="AC5020" s="17" t="s">
        <v>17655</v>
      </c>
    </row>
    <row r="5021" spans="1:29" x14ac:dyDescent="0.25">
      <c r="A5021" t="s">
        <v>3339</v>
      </c>
      <c r="B5021" s="165" t="s">
        <v>16354</v>
      </c>
      <c r="C5021" t="s">
        <v>16355</v>
      </c>
      <c r="D5021" s="1">
        <v>45199</v>
      </c>
      <c r="E5021">
        <f t="shared" si="554"/>
        <v>18</v>
      </c>
      <c r="F5021" t="s">
        <v>14</v>
      </c>
      <c r="G5021">
        <v>700</v>
      </c>
      <c r="H5021">
        <f t="shared" si="553"/>
        <v>70</v>
      </c>
      <c r="I5021" t="s">
        <v>9</v>
      </c>
      <c r="J5021" t="s">
        <v>8</v>
      </c>
      <c r="K5021" t="s">
        <v>8</v>
      </c>
      <c r="L5021" t="s">
        <v>8</v>
      </c>
      <c r="M5021" t="s">
        <v>14</v>
      </c>
      <c r="N5021" t="str">
        <f t="shared" si="555"/>
        <v>F</v>
      </c>
      <c r="O5021" t="s">
        <v>553</v>
      </c>
      <c r="P5021" t="s">
        <v>575</v>
      </c>
      <c r="Q5021" t="s">
        <v>221</v>
      </c>
      <c r="R5021">
        <v>4</v>
      </c>
      <c r="S5021">
        <f t="shared" si="556"/>
        <v>2019</v>
      </c>
      <c r="T5021" t="s">
        <v>12</v>
      </c>
      <c r="U5021">
        <v>1</v>
      </c>
      <c r="V5021" t="s">
        <v>3951</v>
      </c>
      <c r="W5021">
        <f>VLOOKUP(Q5021,'PBT Tag Rates'!$B$5:$E$44,4,FALSE)</f>
        <v>0.95971980899999998</v>
      </c>
      <c r="X5021">
        <v>1</v>
      </c>
      <c r="Y5021" s="14">
        <f>IFERROR(LOOKUP(H5021,{30,43,48,53,58,63,68,73,78,83,88,93,97},{42,47,52,57,62,67,72,77,82,87,92,99,100}),999)</f>
        <v>72</v>
      </c>
      <c r="Z5021" s="17">
        <f t="shared" si="557"/>
        <v>5.5555555555555554</v>
      </c>
      <c r="AA5021" s="17">
        <f t="shared" si="551"/>
        <v>5.5555555555555554</v>
      </c>
      <c r="AB5021" s="17">
        <f t="shared" si="552"/>
        <v>11.658097686375321</v>
      </c>
      <c r="AC5021" s="17" t="s">
        <v>17655</v>
      </c>
    </row>
    <row r="5022" spans="1:29" x14ac:dyDescent="0.25">
      <c r="A5022" t="s">
        <v>3339</v>
      </c>
      <c r="B5022" s="165" t="s">
        <v>16356</v>
      </c>
      <c r="C5022" t="s">
        <v>16357</v>
      </c>
      <c r="D5022" s="1">
        <v>45199</v>
      </c>
      <c r="E5022">
        <f t="shared" si="554"/>
        <v>18</v>
      </c>
      <c r="F5022" t="s">
        <v>14</v>
      </c>
      <c r="G5022">
        <v>610</v>
      </c>
      <c r="H5022">
        <f t="shared" si="553"/>
        <v>61</v>
      </c>
      <c r="I5022" t="s">
        <v>7</v>
      </c>
      <c r="J5022" t="s">
        <v>8</v>
      </c>
      <c r="K5022" t="s">
        <v>8</v>
      </c>
      <c r="L5022" t="s">
        <v>8</v>
      </c>
      <c r="M5022" t="s">
        <v>759</v>
      </c>
      <c r="N5022" t="str">
        <f t="shared" si="555"/>
        <v>F</v>
      </c>
      <c r="O5022" t="s">
        <v>10573</v>
      </c>
      <c r="P5022" t="s">
        <v>16358</v>
      </c>
      <c r="Q5022" t="s">
        <v>918</v>
      </c>
      <c r="R5022">
        <v>3</v>
      </c>
      <c r="S5022">
        <f t="shared" si="556"/>
        <v>2020</v>
      </c>
      <c r="T5022" t="s">
        <v>12</v>
      </c>
      <c r="U5022">
        <v>0.999999999999998</v>
      </c>
      <c r="V5022" t="s">
        <v>3357</v>
      </c>
      <c r="W5022">
        <f>VLOOKUP(Q5022,'PBT Tag Rates'!$B$5:$E$44,4,FALSE)</f>
        <v>0.98961045999999997</v>
      </c>
      <c r="X5022">
        <v>1</v>
      </c>
      <c r="Y5022" s="14">
        <f>IFERROR(LOOKUP(H5022,{30,43,48,53,58,63,68,73,78,83,88,93,97},{42,47,52,57,62,67,72,77,82,87,92,99,100}),999)</f>
        <v>62</v>
      </c>
      <c r="Z5022" s="17">
        <f t="shared" si="557"/>
        <v>5.5555555555555554</v>
      </c>
      <c r="AA5022" s="17">
        <f t="shared" si="551"/>
        <v>5.5555555555555554</v>
      </c>
      <c r="AB5022" s="17">
        <f t="shared" si="552"/>
        <v>11.658097686375321</v>
      </c>
      <c r="AC5022" s="17" t="s">
        <v>17654</v>
      </c>
    </row>
    <row r="5023" spans="1:29" x14ac:dyDescent="0.25">
      <c r="A5023" t="s">
        <v>3339</v>
      </c>
      <c r="B5023" s="165" t="s">
        <v>16359</v>
      </c>
      <c r="C5023" t="s">
        <v>16360</v>
      </c>
      <c r="D5023" s="1">
        <v>45199</v>
      </c>
      <c r="E5023">
        <f t="shared" si="554"/>
        <v>18</v>
      </c>
      <c r="F5023" t="s">
        <v>6</v>
      </c>
      <c r="G5023">
        <v>610</v>
      </c>
      <c r="H5023">
        <f t="shared" si="553"/>
        <v>61</v>
      </c>
      <c r="I5023" t="s">
        <v>9</v>
      </c>
      <c r="J5023">
        <v>1</v>
      </c>
      <c r="K5023" t="s">
        <v>8</v>
      </c>
      <c r="L5023" t="s">
        <v>8</v>
      </c>
      <c r="M5023" t="s">
        <v>6</v>
      </c>
      <c r="N5023" t="str">
        <f t="shared" si="555"/>
        <v>M</v>
      </c>
      <c r="O5023" t="s">
        <v>16361</v>
      </c>
      <c r="P5023" t="s">
        <v>16362</v>
      </c>
      <c r="Q5023" t="s">
        <v>918</v>
      </c>
      <c r="R5023">
        <v>3</v>
      </c>
      <c r="S5023">
        <f t="shared" si="556"/>
        <v>2020</v>
      </c>
      <c r="T5023" t="s">
        <v>12</v>
      </c>
      <c r="U5023">
        <v>1</v>
      </c>
      <c r="V5023" t="s">
        <v>3346</v>
      </c>
      <c r="W5023">
        <f>VLOOKUP(Q5023,'PBT Tag Rates'!$B$5:$E$44,4,FALSE)</f>
        <v>0.98961045999999997</v>
      </c>
      <c r="X5023">
        <v>1</v>
      </c>
      <c r="Y5023" s="14">
        <f>IFERROR(LOOKUP(H5023,{30,43,48,53,58,63,68,73,78,83,88,93,97},{42,47,52,57,62,67,72,77,82,87,92,99,100}),999)</f>
        <v>62</v>
      </c>
      <c r="Z5023" s="17">
        <f t="shared" si="557"/>
        <v>5.5555555555555554</v>
      </c>
      <c r="AA5023" s="17">
        <f t="shared" si="551"/>
        <v>5.5555555555555554</v>
      </c>
      <c r="AB5023" s="17">
        <f t="shared" si="552"/>
        <v>11.658097686375321</v>
      </c>
      <c r="AC5023" s="17" t="s">
        <v>17654</v>
      </c>
    </row>
    <row r="5024" spans="1:29" x14ac:dyDescent="0.25">
      <c r="A5024" t="s">
        <v>3339</v>
      </c>
      <c r="B5024" s="165" t="s">
        <v>16363</v>
      </c>
      <c r="C5024" t="s">
        <v>16364</v>
      </c>
      <c r="D5024" s="1">
        <v>45199</v>
      </c>
      <c r="E5024">
        <f t="shared" si="554"/>
        <v>18</v>
      </c>
      <c r="F5024" t="s">
        <v>14</v>
      </c>
      <c r="G5024">
        <v>720</v>
      </c>
      <c r="H5024">
        <f t="shared" si="553"/>
        <v>72</v>
      </c>
      <c r="I5024" t="s">
        <v>9</v>
      </c>
      <c r="J5024">
        <v>1</v>
      </c>
      <c r="K5024" t="s">
        <v>8</v>
      </c>
      <c r="L5024" t="s">
        <v>8</v>
      </c>
      <c r="M5024" t="s">
        <v>14</v>
      </c>
      <c r="N5024" t="str">
        <f t="shared" si="555"/>
        <v>F</v>
      </c>
      <c r="O5024" t="s">
        <v>14906</v>
      </c>
      <c r="P5024" t="s">
        <v>14907</v>
      </c>
      <c r="Q5024" t="s">
        <v>221</v>
      </c>
      <c r="R5024">
        <v>4</v>
      </c>
      <c r="S5024">
        <f t="shared" si="556"/>
        <v>2019</v>
      </c>
      <c r="T5024" t="s">
        <v>12</v>
      </c>
      <c r="U5024">
        <v>0.999999999999998</v>
      </c>
      <c r="V5024" t="s">
        <v>3951</v>
      </c>
      <c r="W5024">
        <f>VLOOKUP(Q5024,'PBT Tag Rates'!$B$5:$E$44,4,FALSE)</f>
        <v>0.95971980899999998</v>
      </c>
      <c r="X5024">
        <v>1</v>
      </c>
      <c r="Y5024" s="14">
        <f>IFERROR(LOOKUP(H5024,{30,43,48,53,58,63,68,73,78,83,88,93,97},{42,47,52,57,62,67,72,77,82,87,92,99,100}),999)</f>
        <v>72</v>
      </c>
      <c r="Z5024" s="17">
        <f t="shared" si="557"/>
        <v>5.5555555555555554</v>
      </c>
      <c r="AA5024" s="17">
        <f t="shared" si="551"/>
        <v>5.5555555555555554</v>
      </c>
      <c r="AB5024" s="17">
        <f t="shared" si="552"/>
        <v>11.658097686375321</v>
      </c>
      <c r="AC5024" s="17" t="s">
        <v>17655</v>
      </c>
    </row>
    <row r="5025" spans="1:29" x14ac:dyDescent="0.25">
      <c r="A5025" t="s">
        <v>3339</v>
      </c>
      <c r="B5025" s="165" t="s">
        <v>16365</v>
      </c>
      <c r="C5025" t="s">
        <v>16366</v>
      </c>
      <c r="D5025" s="1">
        <v>45199</v>
      </c>
      <c r="E5025">
        <f t="shared" si="554"/>
        <v>18</v>
      </c>
      <c r="F5025" t="s">
        <v>6</v>
      </c>
      <c r="G5025">
        <v>630</v>
      </c>
      <c r="H5025">
        <f t="shared" si="553"/>
        <v>63</v>
      </c>
      <c r="I5025" t="s">
        <v>7</v>
      </c>
      <c r="J5025" t="s">
        <v>8</v>
      </c>
      <c r="K5025" t="s">
        <v>8</v>
      </c>
      <c r="L5025" t="s">
        <v>8</v>
      </c>
      <c r="M5025" t="s">
        <v>6</v>
      </c>
      <c r="N5025" t="str">
        <f t="shared" si="555"/>
        <v>M</v>
      </c>
      <c r="O5025" t="s">
        <v>16367</v>
      </c>
      <c r="P5025" t="s">
        <v>16368</v>
      </c>
      <c r="Q5025" t="s">
        <v>2596</v>
      </c>
      <c r="R5025">
        <v>3</v>
      </c>
      <c r="S5025">
        <f t="shared" si="556"/>
        <v>2020</v>
      </c>
      <c r="T5025" t="s">
        <v>12</v>
      </c>
      <c r="U5025">
        <v>1</v>
      </c>
      <c r="V5025" t="s">
        <v>3079</v>
      </c>
      <c r="W5025">
        <f>VLOOKUP(Q5025,'PBT Tag Rates'!$B$5:$E$44,4,FALSE)</f>
        <v>0.98845608500000004</v>
      </c>
      <c r="X5025">
        <v>1</v>
      </c>
      <c r="Y5025" s="14">
        <f>IFERROR(LOOKUP(H5025,{30,43,48,53,58,63,68,73,78,83,88,93,97},{42,47,52,57,62,67,72,77,82,87,92,99,100}),999)</f>
        <v>67</v>
      </c>
      <c r="Z5025" s="17">
        <f t="shared" si="557"/>
        <v>5.5555555555555554</v>
      </c>
      <c r="AA5025" s="17">
        <f t="shared" si="551"/>
        <v>5.5555555555555554</v>
      </c>
      <c r="AB5025" s="17">
        <f t="shared" si="552"/>
        <v>11.658097686375321</v>
      </c>
      <c r="AC5025" s="17" t="s">
        <v>17654</v>
      </c>
    </row>
    <row r="5026" spans="1:29" x14ac:dyDescent="0.25">
      <c r="A5026" t="s">
        <v>3339</v>
      </c>
      <c r="B5026" s="165" t="s">
        <v>16369</v>
      </c>
      <c r="C5026" t="s">
        <v>16370</v>
      </c>
      <c r="D5026" s="1">
        <v>45199</v>
      </c>
      <c r="E5026">
        <f t="shared" si="554"/>
        <v>18</v>
      </c>
      <c r="F5026" t="s">
        <v>6</v>
      </c>
      <c r="G5026">
        <v>620</v>
      </c>
      <c r="H5026">
        <f t="shared" si="553"/>
        <v>62</v>
      </c>
      <c r="I5026" t="s">
        <v>7</v>
      </c>
      <c r="J5026" t="s">
        <v>8</v>
      </c>
      <c r="K5026" t="s">
        <v>8</v>
      </c>
      <c r="L5026" t="s">
        <v>8</v>
      </c>
      <c r="M5026" t="s">
        <v>6</v>
      </c>
      <c r="N5026" t="str">
        <f t="shared" si="555"/>
        <v>M</v>
      </c>
      <c r="O5026" t="s">
        <v>8</v>
      </c>
      <c r="P5026" t="s">
        <v>8</v>
      </c>
      <c r="Q5026" t="s">
        <v>11</v>
      </c>
      <c r="R5026" t="s">
        <v>8</v>
      </c>
      <c r="S5026" t="str">
        <f t="shared" si="556"/>
        <v>U</v>
      </c>
      <c r="T5026" t="s">
        <v>12</v>
      </c>
      <c r="U5026">
        <v>0.999999999999995</v>
      </c>
      <c r="V5026" t="s">
        <v>11</v>
      </c>
      <c r="W5026" t="e">
        <f>VLOOKUP(Q5026,'PBT Tag Rates'!$B$5:$E$44,4,FALSE)</f>
        <v>#N/A</v>
      </c>
      <c r="X5026">
        <v>1</v>
      </c>
      <c r="Y5026" s="14">
        <f>IFERROR(LOOKUP(H5026,{30,43,48,53,58,63,68,73,78,83,88,93,97},{42,47,52,57,62,67,72,77,82,87,92,99,100}),999)</f>
        <v>62</v>
      </c>
      <c r="Z5026" s="17">
        <f t="shared" si="557"/>
        <v>5.5555555555555554</v>
      </c>
      <c r="AA5026" s="17">
        <f t="shared" si="551"/>
        <v>5.5555555555555554</v>
      </c>
      <c r="AB5026" s="17">
        <f t="shared" si="552"/>
        <v>11.658097686375321</v>
      </c>
      <c r="AC5026" s="17" t="s">
        <v>17654</v>
      </c>
    </row>
    <row r="5027" spans="1:29" x14ac:dyDescent="0.25">
      <c r="A5027" t="s">
        <v>3339</v>
      </c>
      <c r="B5027" s="165" t="s">
        <v>16371</v>
      </c>
      <c r="C5027" t="s">
        <v>16372</v>
      </c>
      <c r="D5027" s="1">
        <v>45200</v>
      </c>
      <c r="E5027">
        <f t="shared" si="554"/>
        <v>18</v>
      </c>
      <c r="F5027" t="s">
        <v>14</v>
      </c>
      <c r="G5027">
        <v>770</v>
      </c>
      <c r="H5027">
        <f t="shared" si="553"/>
        <v>77</v>
      </c>
      <c r="I5027" t="s">
        <v>7</v>
      </c>
      <c r="J5027" t="s">
        <v>8</v>
      </c>
      <c r="K5027" t="s">
        <v>8</v>
      </c>
      <c r="L5027" t="s">
        <v>8</v>
      </c>
      <c r="M5027" t="s">
        <v>14</v>
      </c>
      <c r="N5027" t="str">
        <f t="shared" si="555"/>
        <v>F</v>
      </c>
      <c r="O5027" t="s">
        <v>8</v>
      </c>
      <c r="P5027" t="s">
        <v>8</v>
      </c>
      <c r="Q5027" t="s">
        <v>11</v>
      </c>
      <c r="R5027" t="s">
        <v>8</v>
      </c>
      <c r="S5027" t="str">
        <f t="shared" si="556"/>
        <v>U</v>
      </c>
      <c r="T5027" t="s">
        <v>12</v>
      </c>
      <c r="U5027">
        <v>0.999999999999999</v>
      </c>
      <c r="V5027" t="s">
        <v>11</v>
      </c>
      <c r="W5027" t="e">
        <f>VLOOKUP(Q5027,'PBT Tag Rates'!$B$5:$E$44,4,FALSE)</f>
        <v>#N/A</v>
      </c>
      <c r="X5027">
        <v>1</v>
      </c>
      <c r="Y5027" s="14">
        <f>IFERROR(LOOKUP(H5027,{30,43,48,53,58,63,68,73,78,83,88,93,97},{42,47,52,57,62,67,72,77,82,87,92,99,100}),999)</f>
        <v>77</v>
      </c>
      <c r="Z5027" s="17">
        <f t="shared" si="557"/>
        <v>5.5555555555555554</v>
      </c>
      <c r="AA5027" s="17">
        <f t="shared" si="551"/>
        <v>5.5555555555555554</v>
      </c>
      <c r="AB5027" s="17">
        <f t="shared" si="552"/>
        <v>11.658097686375321</v>
      </c>
      <c r="AC5027" s="17" t="s">
        <v>17654</v>
      </c>
    </row>
    <row r="5028" spans="1:29" x14ac:dyDescent="0.25">
      <c r="A5028" t="s">
        <v>3339</v>
      </c>
      <c r="B5028" s="165" t="s">
        <v>16373</v>
      </c>
      <c r="C5028" t="s">
        <v>16374</v>
      </c>
      <c r="D5028" s="1">
        <v>45200</v>
      </c>
      <c r="E5028">
        <f t="shared" si="554"/>
        <v>18</v>
      </c>
      <c r="F5028" t="s">
        <v>6</v>
      </c>
      <c r="G5028">
        <v>640</v>
      </c>
      <c r="H5028">
        <f t="shared" si="553"/>
        <v>64</v>
      </c>
      <c r="I5028" t="s">
        <v>7</v>
      </c>
      <c r="J5028" t="s">
        <v>8</v>
      </c>
      <c r="K5028" t="s">
        <v>8</v>
      </c>
      <c r="L5028" t="s">
        <v>8</v>
      </c>
      <c r="M5028" t="s">
        <v>6</v>
      </c>
      <c r="N5028" t="str">
        <f t="shared" si="555"/>
        <v>M</v>
      </c>
      <c r="O5028" t="s">
        <v>16375</v>
      </c>
      <c r="P5028" t="s">
        <v>16376</v>
      </c>
      <c r="Q5028" t="s">
        <v>918</v>
      </c>
      <c r="R5028">
        <v>3</v>
      </c>
      <c r="S5028">
        <f t="shared" si="556"/>
        <v>2020</v>
      </c>
      <c r="T5028" t="s">
        <v>12</v>
      </c>
      <c r="U5028">
        <v>1</v>
      </c>
      <c r="V5028" t="s">
        <v>3396</v>
      </c>
      <c r="W5028">
        <f>VLOOKUP(Q5028,'PBT Tag Rates'!$B$5:$E$44,4,FALSE)</f>
        <v>0.98961045999999997</v>
      </c>
      <c r="X5028">
        <v>1</v>
      </c>
      <c r="Y5028" s="14">
        <f>IFERROR(LOOKUP(H5028,{30,43,48,53,58,63,68,73,78,83,88,93,97},{42,47,52,57,62,67,72,77,82,87,92,99,100}),999)</f>
        <v>67</v>
      </c>
      <c r="Z5028" s="17">
        <f t="shared" si="557"/>
        <v>5.5555555555555554</v>
      </c>
      <c r="AA5028" s="17">
        <f t="shared" si="551"/>
        <v>5.5555555555555554</v>
      </c>
      <c r="AB5028" s="17">
        <f t="shared" si="552"/>
        <v>11.658097686375321</v>
      </c>
      <c r="AC5028" s="17" t="s">
        <v>17655</v>
      </c>
    </row>
    <row r="5029" spans="1:29" x14ac:dyDescent="0.25">
      <c r="A5029" t="s">
        <v>3339</v>
      </c>
      <c r="B5029" s="165" t="s">
        <v>16377</v>
      </c>
      <c r="C5029" t="s">
        <v>16378</v>
      </c>
      <c r="D5029" s="1">
        <v>45200</v>
      </c>
      <c r="E5029">
        <f t="shared" si="554"/>
        <v>18</v>
      </c>
      <c r="F5029" t="s">
        <v>6</v>
      </c>
      <c r="G5029">
        <v>640</v>
      </c>
      <c r="H5029">
        <f t="shared" si="553"/>
        <v>64</v>
      </c>
      <c r="I5029" t="s">
        <v>9</v>
      </c>
      <c r="J5029">
        <v>1</v>
      </c>
      <c r="K5029" t="s">
        <v>8</v>
      </c>
      <c r="L5029" t="s">
        <v>8</v>
      </c>
      <c r="M5029" t="s">
        <v>6</v>
      </c>
      <c r="N5029" t="str">
        <f t="shared" si="555"/>
        <v>M</v>
      </c>
      <c r="O5029" t="s">
        <v>2562</v>
      </c>
      <c r="P5029" t="s">
        <v>2563</v>
      </c>
      <c r="Q5029" t="s">
        <v>221</v>
      </c>
      <c r="R5029">
        <v>4</v>
      </c>
      <c r="S5029">
        <f t="shared" si="556"/>
        <v>2019</v>
      </c>
      <c r="T5029" t="s">
        <v>12</v>
      </c>
      <c r="U5029">
        <v>1</v>
      </c>
      <c r="V5029" t="s">
        <v>3396</v>
      </c>
      <c r="W5029">
        <f>VLOOKUP(Q5029,'PBT Tag Rates'!$B$5:$E$44,4,FALSE)</f>
        <v>0.95971980899999998</v>
      </c>
      <c r="X5029">
        <v>1</v>
      </c>
      <c r="Y5029" s="14">
        <f>IFERROR(LOOKUP(H5029,{30,43,48,53,58,63,68,73,78,83,88,93,97},{42,47,52,57,62,67,72,77,82,87,92,99,100}),999)</f>
        <v>67</v>
      </c>
      <c r="Z5029" s="17">
        <f t="shared" si="557"/>
        <v>5.5555555555555554</v>
      </c>
      <c r="AA5029" s="17">
        <f t="shared" si="551"/>
        <v>5.5555555555555554</v>
      </c>
      <c r="AB5029" s="17">
        <f t="shared" si="552"/>
        <v>11.658097686375321</v>
      </c>
      <c r="AC5029" s="17" t="s">
        <v>17655</v>
      </c>
    </row>
    <row r="5030" spans="1:29" x14ac:dyDescent="0.25">
      <c r="A5030" t="s">
        <v>3339</v>
      </c>
      <c r="B5030" s="165" t="s">
        <v>16379</v>
      </c>
      <c r="C5030" t="s">
        <v>16380</v>
      </c>
      <c r="D5030" s="1">
        <v>45200</v>
      </c>
      <c r="E5030">
        <f t="shared" si="554"/>
        <v>18</v>
      </c>
      <c r="F5030" t="s">
        <v>6</v>
      </c>
      <c r="G5030">
        <v>460</v>
      </c>
      <c r="H5030">
        <f t="shared" si="553"/>
        <v>46</v>
      </c>
      <c r="I5030" t="s">
        <v>7</v>
      </c>
      <c r="J5030" t="s">
        <v>8</v>
      </c>
      <c r="K5030" t="s">
        <v>8</v>
      </c>
      <c r="L5030" t="s">
        <v>8</v>
      </c>
      <c r="M5030" t="s">
        <v>6</v>
      </c>
      <c r="N5030" t="str">
        <f t="shared" si="555"/>
        <v>M</v>
      </c>
      <c r="O5030" t="s">
        <v>16381</v>
      </c>
      <c r="P5030" t="s">
        <v>16382</v>
      </c>
      <c r="Q5030" t="s">
        <v>3820</v>
      </c>
      <c r="R5030">
        <v>2</v>
      </c>
      <c r="S5030">
        <f t="shared" si="556"/>
        <v>2021</v>
      </c>
      <c r="T5030" t="s">
        <v>12</v>
      </c>
      <c r="U5030">
        <v>1</v>
      </c>
      <c r="V5030" t="s">
        <v>3396</v>
      </c>
      <c r="W5030">
        <f>VLOOKUP(Q5030,'PBT Tag Rates'!$B$5:$E$44,4,FALSE)</f>
        <v>0.98140000000000005</v>
      </c>
      <c r="X5030">
        <v>1</v>
      </c>
      <c r="Y5030" s="14">
        <f>IFERROR(LOOKUP(H5030,{30,43,48,53,58,63,68,73,78,83,88,93,97},{42,47,52,57,62,67,72,77,82,87,92,99,100}),999)</f>
        <v>47</v>
      </c>
      <c r="Z5030" s="17">
        <f t="shared" si="557"/>
        <v>5.5555555555555554</v>
      </c>
      <c r="AA5030" s="17">
        <f t="shared" si="551"/>
        <v>5.5555555555555554</v>
      </c>
      <c r="AB5030" s="17">
        <f t="shared" si="552"/>
        <v>11.658097686375321</v>
      </c>
      <c r="AC5030" s="17" t="s">
        <v>17655</v>
      </c>
    </row>
    <row r="5031" spans="1:29" x14ac:dyDescent="0.25">
      <c r="A5031" t="s">
        <v>3339</v>
      </c>
      <c r="B5031" s="165" t="s">
        <v>16383</v>
      </c>
      <c r="C5031" t="s">
        <v>16384</v>
      </c>
      <c r="D5031" s="1">
        <v>45200</v>
      </c>
      <c r="E5031">
        <f t="shared" si="554"/>
        <v>18</v>
      </c>
      <c r="F5031" t="s">
        <v>6</v>
      </c>
      <c r="G5031">
        <v>470</v>
      </c>
      <c r="H5031">
        <f t="shared" si="553"/>
        <v>47</v>
      </c>
      <c r="I5031" t="s">
        <v>7</v>
      </c>
      <c r="J5031" t="s">
        <v>8</v>
      </c>
      <c r="K5031" t="s">
        <v>8</v>
      </c>
      <c r="L5031" t="s">
        <v>8</v>
      </c>
      <c r="M5031" t="s">
        <v>6</v>
      </c>
      <c r="N5031" t="str">
        <f t="shared" si="555"/>
        <v>M</v>
      </c>
      <c r="O5031" t="s">
        <v>16385</v>
      </c>
      <c r="P5031" t="s">
        <v>16386</v>
      </c>
      <c r="Q5031" t="s">
        <v>3820</v>
      </c>
      <c r="R5031">
        <v>2</v>
      </c>
      <c r="S5031">
        <f t="shared" si="556"/>
        <v>2021</v>
      </c>
      <c r="T5031" t="s">
        <v>12</v>
      </c>
      <c r="U5031">
        <v>1</v>
      </c>
      <c r="V5031" t="s">
        <v>3346</v>
      </c>
      <c r="W5031">
        <f>VLOOKUP(Q5031,'PBT Tag Rates'!$B$5:$E$44,4,FALSE)</f>
        <v>0.98140000000000005</v>
      </c>
      <c r="X5031">
        <v>1</v>
      </c>
      <c r="Y5031" s="14">
        <f>IFERROR(LOOKUP(H5031,{30,43,48,53,58,63,68,73,78,83,88,93,97},{42,47,52,57,62,67,72,77,82,87,92,99,100}),999)</f>
        <v>47</v>
      </c>
      <c r="Z5031" s="17">
        <f t="shared" si="557"/>
        <v>5.5555555555555554</v>
      </c>
      <c r="AA5031" s="17">
        <f t="shared" si="551"/>
        <v>5.5555555555555554</v>
      </c>
      <c r="AB5031" s="17">
        <f t="shared" si="552"/>
        <v>11.658097686375321</v>
      </c>
      <c r="AC5031" s="17" t="s">
        <v>17654</v>
      </c>
    </row>
    <row r="5032" spans="1:29" x14ac:dyDescent="0.25">
      <c r="A5032" t="s">
        <v>3339</v>
      </c>
      <c r="B5032" s="165" t="s">
        <v>16387</v>
      </c>
      <c r="C5032" t="s">
        <v>16388</v>
      </c>
      <c r="D5032" s="1">
        <v>45200</v>
      </c>
      <c r="E5032">
        <f t="shared" si="554"/>
        <v>18</v>
      </c>
      <c r="F5032" t="s">
        <v>6</v>
      </c>
      <c r="G5032">
        <v>590</v>
      </c>
      <c r="H5032">
        <f t="shared" si="553"/>
        <v>59</v>
      </c>
      <c r="I5032" t="s">
        <v>9</v>
      </c>
      <c r="J5032">
        <v>1</v>
      </c>
      <c r="K5032" t="s">
        <v>8</v>
      </c>
      <c r="L5032" t="s">
        <v>8</v>
      </c>
      <c r="M5032" t="s">
        <v>6</v>
      </c>
      <c r="N5032" t="str">
        <f t="shared" si="555"/>
        <v>M</v>
      </c>
      <c r="O5032" t="s">
        <v>9939</v>
      </c>
      <c r="P5032" t="s">
        <v>13803</v>
      </c>
      <c r="Q5032" t="s">
        <v>221</v>
      </c>
      <c r="R5032">
        <v>4</v>
      </c>
      <c r="S5032">
        <f t="shared" si="556"/>
        <v>2019</v>
      </c>
      <c r="T5032" t="s">
        <v>12</v>
      </c>
      <c r="U5032">
        <v>0.999999999999996</v>
      </c>
      <c r="V5032" t="s">
        <v>3168</v>
      </c>
      <c r="W5032">
        <f>VLOOKUP(Q5032,'PBT Tag Rates'!$B$5:$E$44,4,FALSE)</f>
        <v>0.95971980899999998</v>
      </c>
      <c r="X5032">
        <v>1</v>
      </c>
      <c r="Y5032" s="14">
        <f>IFERROR(LOOKUP(H5032,{30,43,48,53,58,63,68,73,78,83,88,93,97},{42,47,52,57,62,67,72,77,82,87,92,99,100}),999)</f>
        <v>62</v>
      </c>
      <c r="Z5032" s="17">
        <f t="shared" si="557"/>
        <v>5.5555555555555554</v>
      </c>
      <c r="AA5032" s="17">
        <f t="shared" si="551"/>
        <v>5.5555555555555554</v>
      </c>
      <c r="AB5032" s="17">
        <f t="shared" si="552"/>
        <v>11.658097686375321</v>
      </c>
      <c r="AC5032" s="17" t="s">
        <v>17654</v>
      </c>
    </row>
    <row r="5033" spans="1:29" x14ac:dyDescent="0.25">
      <c r="A5033" t="s">
        <v>3339</v>
      </c>
      <c r="B5033" s="165" t="s">
        <v>16389</v>
      </c>
      <c r="C5033" t="s">
        <v>16390</v>
      </c>
      <c r="D5033" s="1">
        <v>45200</v>
      </c>
      <c r="E5033">
        <f t="shared" si="554"/>
        <v>18</v>
      </c>
      <c r="F5033" t="s">
        <v>14</v>
      </c>
      <c r="G5033">
        <v>670</v>
      </c>
      <c r="H5033">
        <f t="shared" si="553"/>
        <v>67</v>
      </c>
      <c r="I5033" t="s">
        <v>7</v>
      </c>
      <c r="J5033" t="s">
        <v>8</v>
      </c>
      <c r="K5033" t="s">
        <v>8</v>
      </c>
      <c r="L5033" t="s">
        <v>8</v>
      </c>
      <c r="M5033" t="s">
        <v>14</v>
      </c>
      <c r="N5033" t="str">
        <f t="shared" si="555"/>
        <v>F</v>
      </c>
      <c r="O5033" t="s">
        <v>2692</v>
      </c>
      <c r="P5033" t="s">
        <v>2806</v>
      </c>
      <c r="Q5033" t="s">
        <v>221</v>
      </c>
      <c r="R5033">
        <v>4</v>
      </c>
      <c r="S5033">
        <f t="shared" si="556"/>
        <v>2019</v>
      </c>
      <c r="T5033" t="s">
        <v>12</v>
      </c>
      <c r="U5033">
        <v>1</v>
      </c>
      <c r="V5033" t="s">
        <v>3346</v>
      </c>
      <c r="W5033">
        <f>VLOOKUP(Q5033,'PBT Tag Rates'!$B$5:$E$44,4,FALSE)</f>
        <v>0.95971980899999998</v>
      </c>
      <c r="X5033">
        <v>1</v>
      </c>
      <c r="Y5033" s="14">
        <f>IFERROR(LOOKUP(H5033,{30,43,48,53,58,63,68,73,78,83,88,93,97},{42,47,52,57,62,67,72,77,82,87,92,99,100}),999)</f>
        <v>67</v>
      </c>
      <c r="Z5033" s="17">
        <f t="shared" si="557"/>
        <v>5.5555555555555554</v>
      </c>
      <c r="AA5033" s="17">
        <f t="shared" si="551"/>
        <v>5.5555555555555554</v>
      </c>
      <c r="AB5033" s="17">
        <f t="shared" si="552"/>
        <v>11.658097686375321</v>
      </c>
      <c r="AC5033" s="17" t="s">
        <v>17654</v>
      </c>
    </row>
    <row r="5034" spans="1:29" x14ac:dyDescent="0.25">
      <c r="A5034" t="s">
        <v>3339</v>
      </c>
      <c r="B5034" s="165" t="s">
        <v>16391</v>
      </c>
      <c r="C5034" t="s">
        <v>16392</v>
      </c>
      <c r="D5034" s="1">
        <v>45200</v>
      </c>
      <c r="E5034">
        <f t="shared" si="554"/>
        <v>18</v>
      </c>
      <c r="F5034" t="s">
        <v>6</v>
      </c>
      <c r="G5034">
        <v>700</v>
      </c>
      <c r="H5034">
        <f t="shared" si="553"/>
        <v>70</v>
      </c>
      <c r="I5034" t="s">
        <v>9</v>
      </c>
      <c r="J5034">
        <v>1</v>
      </c>
      <c r="K5034" t="s">
        <v>8</v>
      </c>
      <c r="L5034" t="s">
        <v>8</v>
      </c>
      <c r="M5034" t="s">
        <v>6</v>
      </c>
      <c r="N5034" t="str">
        <f t="shared" si="555"/>
        <v>M</v>
      </c>
      <c r="O5034" t="s">
        <v>2467</v>
      </c>
      <c r="P5034" t="s">
        <v>2468</v>
      </c>
      <c r="Q5034" t="s">
        <v>15</v>
      </c>
      <c r="R5034">
        <v>5</v>
      </c>
      <c r="S5034">
        <f t="shared" si="556"/>
        <v>2018</v>
      </c>
      <c r="T5034" t="s">
        <v>12</v>
      </c>
      <c r="U5034">
        <v>1</v>
      </c>
      <c r="V5034" t="s">
        <v>3951</v>
      </c>
      <c r="W5034">
        <f>VLOOKUP(Q5034,'PBT Tag Rates'!$B$5:$E$44,4,FALSE)</f>
        <v>0.80551598400000002</v>
      </c>
      <c r="X5034">
        <v>1</v>
      </c>
      <c r="Y5034" s="14">
        <f>IFERROR(LOOKUP(H5034,{30,43,48,53,58,63,68,73,78,83,88,93,97},{42,47,52,57,62,67,72,77,82,87,92,99,100}),999)</f>
        <v>72</v>
      </c>
      <c r="Z5034" s="17">
        <f t="shared" si="557"/>
        <v>5.5555555555555554</v>
      </c>
      <c r="AA5034" s="17">
        <f t="shared" si="551"/>
        <v>5.5555555555555554</v>
      </c>
      <c r="AB5034" s="17">
        <f t="shared" si="552"/>
        <v>11.658097686375321</v>
      </c>
      <c r="AC5034" s="17" t="s">
        <v>17655</v>
      </c>
    </row>
    <row r="5035" spans="1:29" x14ac:dyDescent="0.25">
      <c r="A5035" t="s">
        <v>3339</v>
      </c>
      <c r="B5035" s="165" t="s">
        <v>16393</v>
      </c>
      <c r="C5035" t="s">
        <v>16394</v>
      </c>
      <c r="D5035" s="1">
        <v>45200</v>
      </c>
      <c r="E5035">
        <f t="shared" si="554"/>
        <v>18</v>
      </c>
      <c r="F5035" t="s">
        <v>14</v>
      </c>
      <c r="G5035">
        <v>590</v>
      </c>
      <c r="H5035">
        <f t="shared" si="553"/>
        <v>59</v>
      </c>
      <c r="I5035" t="s">
        <v>9</v>
      </c>
      <c r="J5035">
        <v>1</v>
      </c>
      <c r="K5035" t="s">
        <v>8</v>
      </c>
      <c r="L5035" t="s">
        <v>8</v>
      </c>
      <c r="M5035" t="s">
        <v>14</v>
      </c>
      <c r="N5035" t="str">
        <f t="shared" si="555"/>
        <v>F</v>
      </c>
      <c r="O5035" t="s">
        <v>742</v>
      </c>
      <c r="P5035" t="s">
        <v>16143</v>
      </c>
      <c r="Q5035" t="s">
        <v>221</v>
      </c>
      <c r="R5035">
        <v>4</v>
      </c>
      <c r="S5035">
        <f t="shared" si="556"/>
        <v>2019</v>
      </c>
      <c r="T5035" t="s">
        <v>12</v>
      </c>
      <c r="U5035">
        <v>0.999999999999999</v>
      </c>
      <c r="V5035" t="s">
        <v>3951</v>
      </c>
      <c r="W5035">
        <f>VLOOKUP(Q5035,'PBT Tag Rates'!$B$5:$E$44,4,FALSE)</f>
        <v>0.95971980899999998</v>
      </c>
      <c r="X5035">
        <v>1</v>
      </c>
      <c r="Y5035" s="14">
        <f>IFERROR(LOOKUP(H5035,{30,43,48,53,58,63,68,73,78,83,88,93,97},{42,47,52,57,62,67,72,77,82,87,92,99,100}),999)</f>
        <v>62</v>
      </c>
      <c r="Z5035" s="17">
        <f t="shared" si="557"/>
        <v>5.5555555555555554</v>
      </c>
      <c r="AA5035" s="17">
        <f t="shared" si="551"/>
        <v>5.5555555555555554</v>
      </c>
      <c r="AB5035" s="17">
        <f t="shared" si="552"/>
        <v>11.658097686375321</v>
      </c>
      <c r="AC5035" s="17" t="s">
        <v>17655</v>
      </c>
    </row>
    <row r="5036" spans="1:29" x14ac:dyDescent="0.25">
      <c r="A5036" t="s">
        <v>3339</v>
      </c>
      <c r="B5036" s="165" t="s">
        <v>16395</v>
      </c>
      <c r="C5036" t="s">
        <v>16396</v>
      </c>
      <c r="D5036" s="1">
        <v>45200</v>
      </c>
      <c r="E5036">
        <f t="shared" si="554"/>
        <v>18</v>
      </c>
      <c r="F5036" t="s">
        <v>14</v>
      </c>
      <c r="G5036">
        <v>580</v>
      </c>
      <c r="H5036">
        <f t="shared" si="553"/>
        <v>58</v>
      </c>
      <c r="I5036" t="s">
        <v>7</v>
      </c>
      <c r="J5036" t="s">
        <v>8</v>
      </c>
      <c r="K5036" t="s">
        <v>8</v>
      </c>
      <c r="L5036" t="s">
        <v>8</v>
      </c>
      <c r="M5036" t="s">
        <v>14</v>
      </c>
      <c r="N5036" t="str">
        <f t="shared" si="555"/>
        <v>F</v>
      </c>
      <c r="O5036" t="s">
        <v>2556</v>
      </c>
      <c r="P5036" t="s">
        <v>2557</v>
      </c>
      <c r="Q5036" t="s">
        <v>221</v>
      </c>
      <c r="R5036">
        <v>4</v>
      </c>
      <c r="S5036">
        <f t="shared" si="556"/>
        <v>2019</v>
      </c>
      <c r="T5036" t="s">
        <v>12</v>
      </c>
      <c r="U5036">
        <v>0.999999999999998</v>
      </c>
      <c r="V5036" t="s">
        <v>3653</v>
      </c>
      <c r="W5036">
        <f>VLOOKUP(Q5036,'PBT Tag Rates'!$B$5:$E$44,4,FALSE)</f>
        <v>0.95971980899999998</v>
      </c>
      <c r="X5036">
        <v>1</v>
      </c>
      <c r="Y5036" s="14">
        <f>IFERROR(LOOKUP(H5036,{30,43,48,53,58,63,68,73,78,83,88,93,97},{42,47,52,57,62,67,72,77,82,87,92,99,100}),999)</f>
        <v>62</v>
      </c>
      <c r="Z5036" s="17">
        <f t="shared" si="557"/>
        <v>5.5555555555555554</v>
      </c>
      <c r="AA5036" s="17">
        <f t="shared" si="551"/>
        <v>5.5555555555555554</v>
      </c>
      <c r="AB5036" s="17">
        <f t="shared" si="552"/>
        <v>11.658097686375321</v>
      </c>
      <c r="AC5036" s="17" t="s">
        <v>17655</v>
      </c>
    </row>
    <row r="5037" spans="1:29" x14ac:dyDescent="0.25">
      <c r="A5037" t="s">
        <v>3339</v>
      </c>
      <c r="B5037" s="165" t="s">
        <v>16397</v>
      </c>
      <c r="C5037" t="s">
        <v>16398</v>
      </c>
      <c r="D5037" s="1">
        <v>45200</v>
      </c>
      <c r="E5037">
        <f t="shared" si="554"/>
        <v>18</v>
      </c>
      <c r="F5037" t="s">
        <v>14</v>
      </c>
      <c r="G5037">
        <v>640</v>
      </c>
      <c r="H5037">
        <f t="shared" si="553"/>
        <v>64</v>
      </c>
      <c r="I5037" t="s">
        <v>9</v>
      </c>
      <c r="J5037">
        <v>1</v>
      </c>
      <c r="K5037" t="s">
        <v>8</v>
      </c>
      <c r="L5037" t="s">
        <v>8</v>
      </c>
      <c r="M5037" t="s">
        <v>759</v>
      </c>
      <c r="N5037" t="str">
        <f t="shared" si="555"/>
        <v>F</v>
      </c>
      <c r="O5037" t="s">
        <v>8</v>
      </c>
      <c r="P5037" t="s">
        <v>8</v>
      </c>
      <c r="Q5037" t="s">
        <v>11</v>
      </c>
      <c r="R5037" t="s">
        <v>8</v>
      </c>
      <c r="S5037" t="str">
        <f t="shared" si="556"/>
        <v>U</v>
      </c>
      <c r="T5037" t="s">
        <v>12</v>
      </c>
      <c r="U5037">
        <v>1</v>
      </c>
      <c r="V5037" t="s">
        <v>3100</v>
      </c>
      <c r="W5037" t="e">
        <f>VLOOKUP(Q5037,'PBT Tag Rates'!$B$5:$E$44,4,FALSE)</f>
        <v>#N/A</v>
      </c>
      <c r="X5037">
        <v>1</v>
      </c>
      <c r="Y5037" s="14">
        <f>IFERROR(LOOKUP(H5037,{30,43,48,53,58,63,68,73,78,83,88,93,97},{42,47,52,57,62,67,72,77,82,87,92,99,100}),999)</f>
        <v>67</v>
      </c>
      <c r="Z5037" s="17">
        <f t="shared" si="557"/>
        <v>5.5555555555555554</v>
      </c>
      <c r="AA5037" s="17">
        <f t="shared" si="551"/>
        <v>5.5555555555555554</v>
      </c>
      <c r="AB5037" s="17">
        <f t="shared" si="552"/>
        <v>11.658097686375321</v>
      </c>
      <c r="AC5037" s="17" t="s">
        <v>17654</v>
      </c>
    </row>
    <row r="5038" spans="1:29" x14ac:dyDescent="0.25">
      <c r="A5038" t="s">
        <v>3339</v>
      </c>
      <c r="B5038" s="165" t="s">
        <v>16399</v>
      </c>
      <c r="C5038" t="s">
        <v>16400</v>
      </c>
      <c r="D5038" s="1">
        <v>45200</v>
      </c>
      <c r="E5038">
        <f t="shared" si="554"/>
        <v>18</v>
      </c>
      <c r="F5038" t="s">
        <v>6</v>
      </c>
      <c r="G5038">
        <v>520</v>
      </c>
      <c r="H5038">
        <f t="shared" si="553"/>
        <v>52</v>
      </c>
      <c r="I5038" t="s">
        <v>9</v>
      </c>
      <c r="J5038">
        <v>1</v>
      </c>
      <c r="K5038" t="s">
        <v>8</v>
      </c>
      <c r="L5038" t="s">
        <v>8</v>
      </c>
      <c r="M5038" t="s">
        <v>6</v>
      </c>
      <c r="N5038" t="str">
        <f t="shared" si="555"/>
        <v>M</v>
      </c>
      <c r="O5038" t="s">
        <v>15857</v>
      </c>
      <c r="P5038" t="s">
        <v>16401</v>
      </c>
      <c r="Q5038" t="s">
        <v>3820</v>
      </c>
      <c r="R5038">
        <v>2</v>
      </c>
      <c r="S5038">
        <f t="shared" si="556"/>
        <v>2021</v>
      </c>
      <c r="T5038" t="s">
        <v>12</v>
      </c>
      <c r="U5038">
        <v>0.999999999999997</v>
      </c>
      <c r="V5038" t="s">
        <v>3386</v>
      </c>
      <c r="W5038">
        <f>VLOOKUP(Q5038,'PBT Tag Rates'!$B$5:$E$44,4,FALSE)</f>
        <v>0.98140000000000005</v>
      </c>
      <c r="X5038">
        <v>1</v>
      </c>
      <c r="Y5038" s="14">
        <f>IFERROR(LOOKUP(H5038,{30,43,48,53,58,63,68,73,78,83,88,93,97},{42,47,52,57,62,67,72,77,82,87,92,99,100}),999)</f>
        <v>52</v>
      </c>
      <c r="Z5038" s="17">
        <f t="shared" si="557"/>
        <v>5.5555555555555554</v>
      </c>
      <c r="AA5038" s="17">
        <f t="shared" si="551"/>
        <v>5.5555555555555554</v>
      </c>
      <c r="AB5038" s="17">
        <f t="shared" si="552"/>
        <v>11.658097686375321</v>
      </c>
      <c r="AC5038" s="17" t="s">
        <v>17654</v>
      </c>
    </row>
    <row r="5039" spans="1:29" x14ac:dyDescent="0.25">
      <c r="A5039" t="s">
        <v>3339</v>
      </c>
      <c r="B5039" s="165" t="s">
        <v>16402</v>
      </c>
      <c r="C5039" t="s">
        <v>16403</v>
      </c>
      <c r="D5039" s="1">
        <v>45200</v>
      </c>
      <c r="E5039">
        <f t="shared" si="554"/>
        <v>18</v>
      </c>
      <c r="F5039" t="s">
        <v>14</v>
      </c>
      <c r="G5039">
        <v>660</v>
      </c>
      <c r="H5039">
        <f t="shared" si="553"/>
        <v>66</v>
      </c>
      <c r="I5039" t="s">
        <v>7</v>
      </c>
      <c r="J5039" t="s">
        <v>8</v>
      </c>
      <c r="K5039" t="s">
        <v>8</v>
      </c>
      <c r="L5039" t="s">
        <v>8</v>
      </c>
      <c r="M5039" t="s">
        <v>14</v>
      </c>
      <c r="N5039" t="str">
        <f t="shared" si="555"/>
        <v>F</v>
      </c>
      <c r="O5039" t="s">
        <v>2799</v>
      </c>
      <c r="P5039" t="s">
        <v>2800</v>
      </c>
      <c r="Q5039" t="s">
        <v>918</v>
      </c>
      <c r="R5039">
        <v>3</v>
      </c>
      <c r="S5039">
        <f t="shared" si="556"/>
        <v>2020</v>
      </c>
      <c r="T5039" t="s">
        <v>12</v>
      </c>
      <c r="U5039">
        <v>1</v>
      </c>
      <c r="V5039" t="s">
        <v>3396</v>
      </c>
      <c r="W5039">
        <f>VLOOKUP(Q5039,'PBT Tag Rates'!$B$5:$E$44,4,FALSE)</f>
        <v>0.98961045999999997</v>
      </c>
      <c r="X5039">
        <v>1</v>
      </c>
      <c r="Y5039" s="14">
        <f>IFERROR(LOOKUP(H5039,{30,43,48,53,58,63,68,73,78,83,88,93,97},{42,47,52,57,62,67,72,77,82,87,92,99,100}),999)</f>
        <v>67</v>
      </c>
      <c r="Z5039" s="17">
        <f t="shared" si="557"/>
        <v>5.5555555555555554</v>
      </c>
      <c r="AA5039" s="17">
        <f t="shared" si="551"/>
        <v>5.5555555555555554</v>
      </c>
      <c r="AB5039" s="17">
        <f t="shared" si="552"/>
        <v>11.658097686375321</v>
      </c>
      <c r="AC5039" s="17" t="s">
        <v>17655</v>
      </c>
    </row>
    <row r="5040" spans="1:29" x14ac:dyDescent="0.25">
      <c r="A5040" t="s">
        <v>3339</v>
      </c>
      <c r="B5040" s="165" t="s">
        <v>16404</v>
      </c>
      <c r="C5040" t="s">
        <v>16405</v>
      </c>
      <c r="D5040" s="1">
        <v>45200</v>
      </c>
      <c r="E5040">
        <f t="shared" si="554"/>
        <v>18</v>
      </c>
      <c r="F5040" t="s">
        <v>6</v>
      </c>
      <c r="G5040">
        <v>580</v>
      </c>
      <c r="H5040">
        <f t="shared" si="553"/>
        <v>58</v>
      </c>
      <c r="I5040" t="s">
        <v>7</v>
      </c>
      <c r="J5040" t="s">
        <v>8</v>
      </c>
      <c r="K5040" t="s">
        <v>8</v>
      </c>
      <c r="L5040" t="s">
        <v>8</v>
      </c>
      <c r="M5040" t="s">
        <v>6</v>
      </c>
      <c r="N5040" t="str">
        <f t="shared" si="555"/>
        <v>M</v>
      </c>
      <c r="O5040" t="s">
        <v>8</v>
      </c>
      <c r="P5040" t="s">
        <v>8</v>
      </c>
      <c r="Q5040" t="s">
        <v>11</v>
      </c>
      <c r="R5040" t="s">
        <v>8</v>
      </c>
      <c r="S5040" t="str">
        <f t="shared" si="556"/>
        <v>U</v>
      </c>
      <c r="T5040" t="s">
        <v>12</v>
      </c>
      <c r="U5040">
        <v>1</v>
      </c>
      <c r="V5040" t="s">
        <v>11</v>
      </c>
      <c r="W5040" t="e">
        <f>VLOOKUP(Q5040,'PBT Tag Rates'!$B$5:$E$44,4,FALSE)</f>
        <v>#N/A</v>
      </c>
      <c r="X5040">
        <v>1</v>
      </c>
      <c r="Y5040" s="14">
        <f>IFERROR(LOOKUP(H5040,{30,43,48,53,58,63,68,73,78,83,88,93,97},{42,47,52,57,62,67,72,77,82,87,92,99,100}),999)</f>
        <v>62</v>
      </c>
      <c r="Z5040" s="17">
        <f t="shared" si="557"/>
        <v>5.5555555555555554</v>
      </c>
      <c r="AA5040" s="17">
        <f t="shared" si="551"/>
        <v>5.5555555555555554</v>
      </c>
      <c r="AB5040" s="17">
        <f t="shared" si="552"/>
        <v>11.658097686375321</v>
      </c>
      <c r="AC5040" s="17" t="s">
        <v>17654</v>
      </c>
    </row>
    <row r="5041" spans="1:29" x14ac:dyDescent="0.25">
      <c r="A5041" t="s">
        <v>3339</v>
      </c>
      <c r="B5041" s="165" t="s">
        <v>16406</v>
      </c>
      <c r="C5041" t="s">
        <v>16407</v>
      </c>
      <c r="D5041" s="1">
        <v>45200</v>
      </c>
      <c r="E5041">
        <f t="shared" si="554"/>
        <v>18</v>
      </c>
      <c r="F5041" t="s">
        <v>14</v>
      </c>
      <c r="G5041">
        <v>820</v>
      </c>
      <c r="H5041">
        <f t="shared" si="553"/>
        <v>82</v>
      </c>
      <c r="I5041" t="s">
        <v>7</v>
      </c>
      <c r="J5041" t="s">
        <v>8</v>
      </c>
      <c r="K5041" t="s">
        <v>8</v>
      </c>
      <c r="L5041" t="s">
        <v>8</v>
      </c>
      <c r="M5041" t="s">
        <v>14</v>
      </c>
      <c r="N5041" t="str">
        <f t="shared" si="555"/>
        <v>F</v>
      </c>
      <c r="O5041" t="s">
        <v>8</v>
      </c>
      <c r="P5041" t="s">
        <v>8</v>
      </c>
      <c r="Q5041" t="s">
        <v>11</v>
      </c>
      <c r="R5041" t="s">
        <v>8</v>
      </c>
      <c r="S5041" t="str">
        <f t="shared" si="556"/>
        <v>U</v>
      </c>
      <c r="T5041" t="s">
        <v>12</v>
      </c>
      <c r="U5041">
        <v>0.999999999999997</v>
      </c>
      <c r="V5041" t="s">
        <v>11</v>
      </c>
      <c r="W5041" t="e">
        <f>VLOOKUP(Q5041,'PBT Tag Rates'!$B$5:$E$44,4,FALSE)</f>
        <v>#N/A</v>
      </c>
      <c r="X5041">
        <v>1</v>
      </c>
      <c r="Y5041" s="14">
        <f>IFERROR(LOOKUP(H5041,{30,43,48,53,58,63,68,73,78,83,88,93,97},{42,47,52,57,62,67,72,77,82,87,92,99,100}),999)</f>
        <v>82</v>
      </c>
      <c r="Z5041" s="17">
        <f t="shared" si="557"/>
        <v>5.5555555555555554</v>
      </c>
      <c r="AA5041" s="17">
        <f t="shared" si="551"/>
        <v>5.5555555555555554</v>
      </c>
      <c r="AB5041" s="17">
        <f t="shared" si="552"/>
        <v>11.658097686375321</v>
      </c>
      <c r="AC5041" s="17" t="s">
        <v>17654</v>
      </c>
    </row>
    <row r="5042" spans="1:29" x14ac:dyDescent="0.25">
      <c r="A5042" t="s">
        <v>3339</v>
      </c>
      <c r="B5042" s="165" t="s">
        <v>16408</v>
      </c>
      <c r="C5042" t="s">
        <v>16409</v>
      </c>
      <c r="D5042" s="1">
        <v>45200</v>
      </c>
      <c r="E5042">
        <f t="shared" si="554"/>
        <v>18</v>
      </c>
      <c r="F5042" t="s">
        <v>6</v>
      </c>
      <c r="G5042">
        <v>610</v>
      </c>
      <c r="H5042">
        <f t="shared" si="553"/>
        <v>61</v>
      </c>
      <c r="I5042" t="s">
        <v>9</v>
      </c>
      <c r="J5042">
        <v>1</v>
      </c>
      <c r="K5042" t="s">
        <v>8</v>
      </c>
      <c r="L5042" t="s">
        <v>8</v>
      </c>
      <c r="M5042" t="s">
        <v>6</v>
      </c>
      <c r="N5042" t="str">
        <f t="shared" si="555"/>
        <v>M</v>
      </c>
      <c r="O5042" t="s">
        <v>12713</v>
      </c>
      <c r="P5042" t="s">
        <v>12714</v>
      </c>
      <c r="Q5042" t="s">
        <v>918</v>
      </c>
      <c r="R5042">
        <v>3</v>
      </c>
      <c r="S5042">
        <f t="shared" si="556"/>
        <v>2020</v>
      </c>
      <c r="T5042" t="s">
        <v>12</v>
      </c>
      <c r="U5042">
        <v>0.999999999999995</v>
      </c>
      <c r="V5042" t="s">
        <v>3543</v>
      </c>
      <c r="W5042">
        <f>VLOOKUP(Q5042,'PBT Tag Rates'!$B$5:$E$44,4,FALSE)</f>
        <v>0.98961045999999997</v>
      </c>
      <c r="X5042">
        <v>1</v>
      </c>
      <c r="Y5042" s="14">
        <f>IFERROR(LOOKUP(H5042,{30,43,48,53,58,63,68,73,78,83,88,93,97},{42,47,52,57,62,67,72,77,82,87,92,99,100}),999)</f>
        <v>62</v>
      </c>
      <c r="Z5042" s="17">
        <f t="shared" si="557"/>
        <v>5.5555555555555554</v>
      </c>
      <c r="AA5042" s="17">
        <f t="shared" si="551"/>
        <v>5.5555555555555554</v>
      </c>
      <c r="AB5042" s="17">
        <f t="shared" si="552"/>
        <v>11.658097686375321</v>
      </c>
      <c r="AC5042" s="17" t="s">
        <v>17655</v>
      </c>
    </row>
    <row r="5043" spans="1:29" x14ac:dyDescent="0.25">
      <c r="A5043" t="s">
        <v>3339</v>
      </c>
      <c r="B5043" s="165" t="s">
        <v>16410</v>
      </c>
      <c r="C5043" t="s">
        <v>16411</v>
      </c>
      <c r="D5043" s="1">
        <v>45200</v>
      </c>
      <c r="E5043">
        <f t="shared" si="554"/>
        <v>18</v>
      </c>
      <c r="F5043" t="s">
        <v>14</v>
      </c>
      <c r="G5043">
        <v>690</v>
      </c>
      <c r="H5043">
        <f t="shared" si="553"/>
        <v>69</v>
      </c>
      <c r="I5043" t="s">
        <v>7</v>
      </c>
      <c r="J5043" t="s">
        <v>8</v>
      </c>
      <c r="K5043" t="s">
        <v>8</v>
      </c>
      <c r="L5043" t="s">
        <v>8</v>
      </c>
      <c r="M5043" t="s">
        <v>14</v>
      </c>
      <c r="N5043" t="str">
        <f t="shared" si="555"/>
        <v>F</v>
      </c>
      <c r="O5043" t="s">
        <v>8</v>
      </c>
      <c r="P5043" t="s">
        <v>8</v>
      </c>
      <c r="Q5043" t="s">
        <v>11</v>
      </c>
      <c r="R5043" t="s">
        <v>8</v>
      </c>
      <c r="S5043" t="str">
        <f t="shared" si="556"/>
        <v>U</v>
      </c>
      <c r="T5043" t="s">
        <v>12</v>
      </c>
      <c r="U5043">
        <v>1</v>
      </c>
      <c r="V5043" t="s">
        <v>11</v>
      </c>
      <c r="W5043" t="e">
        <f>VLOOKUP(Q5043,'PBT Tag Rates'!$B$5:$E$44,4,FALSE)</f>
        <v>#N/A</v>
      </c>
      <c r="X5043">
        <v>1</v>
      </c>
      <c r="Y5043" s="14">
        <f>IFERROR(LOOKUP(H5043,{30,43,48,53,58,63,68,73,78,83,88,93,97},{42,47,52,57,62,67,72,77,82,87,92,99,100}),999)</f>
        <v>72</v>
      </c>
      <c r="Z5043" s="17">
        <f t="shared" si="557"/>
        <v>5.5555555555555554</v>
      </c>
      <c r="AA5043" s="17">
        <f t="shared" si="551"/>
        <v>5.5555555555555554</v>
      </c>
      <c r="AB5043" s="17">
        <f t="shared" si="552"/>
        <v>11.658097686375321</v>
      </c>
      <c r="AC5043" s="17" t="s">
        <v>17654</v>
      </c>
    </row>
    <row r="5044" spans="1:29" x14ac:dyDescent="0.25">
      <c r="A5044" t="s">
        <v>3339</v>
      </c>
      <c r="B5044" s="165" t="s">
        <v>16412</v>
      </c>
      <c r="C5044" t="s">
        <v>16413</v>
      </c>
      <c r="D5044" s="1">
        <v>45200</v>
      </c>
      <c r="E5044">
        <f t="shared" si="554"/>
        <v>18</v>
      </c>
      <c r="F5044" t="s">
        <v>6</v>
      </c>
      <c r="G5044">
        <v>790</v>
      </c>
      <c r="H5044">
        <f t="shared" si="553"/>
        <v>79</v>
      </c>
      <c r="I5044" t="s">
        <v>9</v>
      </c>
      <c r="J5044">
        <v>1</v>
      </c>
      <c r="K5044" t="s">
        <v>8</v>
      </c>
      <c r="L5044" t="s">
        <v>8</v>
      </c>
      <c r="M5044" t="s">
        <v>6</v>
      </c>
      <c r="N5044" t="str">
        <f t="shared" si="555"/>
        <v>M</v>
      </c>
      <c r="O5044" t="s">
        <v>992</v>
      </c>
      <c r="P5044" t="s">
        <v>1550</v>
      </c>
      <c r="Q5044" t="s">
        <v>221</v>
      </c>
      <c r="R5044">
        <v>4</v>
      </c>
      <c r="S5044">
        <f t="shared" si="556"/>
        <v>2019</v>
      </c>
      <c r="T5044" t="s">
        <v>12</v>
      </c>
      <c r="U5044">
        <v>1</v>
      </c>
      <c r="V5044" t="s">
        <v>3386</v>
      </c>
      <c r="W5044">
        <f>VLOOKUP(Q5044,'PBT Tag Rates'!$B$5:$E$44,4,FALSE)</f>
        <v>0.95971980899999998</v>
      </c>
      <c r="X5044">
        <v>1</v>
      </c>
      <c r="Y5044" s="14">
        <f>IFERROR(LOOKUP(H5044,{30,43,48,53,58,63,68,73,78,83,88,93,97},{42,47,52,57,62,67,72,77,82,87,92,99,100}),999)</f>
        <v>82</v>
      </c>
      <c r="Z5044" s="17">
        <f t="shared" si="557"/>
        <v>5.5555555555555554</v>
      </c>
      <c r="AA5044" s="17">
        <f t="shared" si="551"/>
        <v>5.5555555555555554</v>
      </c>
      <c r="AB5044" s="17">
        <f t="shared" si="552"/>
        <v>11.658097686375321</v>
      </c>
      <c r="AC5044" s="17" t="s">
        <v>17654</v>
      </c>
    </row>
    <row r="5045" spans="1:29" x14ac:dyDescent="0.25">
      <c r="A5045" t="s">
        <v>3339</v>
      </c>
      <c r="B5045" s="165" t="s">
        <v>16414</v>
      </c>
      <c r="C5045" t="s">
        <v>16415</v>
      </c>
      <c r="D5045" s="1">
        <v>45200</v>
      </c>
      <c r="E5045">
        <f t="shared" si="554"/>
        <v>18</v>
      </c>
      <c r="F5045" t="s">
        <v>6</v>
      </c>
      <c r="G5045">
        <v>940</v>
      </c>
      <c r="H5045">
        <f t="shared" si="553"/>
        <v>94</v>
      </c>
      <c r="I5045" t="s">
        <v>7</v>
      </c>
      <c r="J5045" t="s">
        <v>8</v>
      </c>
      <c r="K5045" t="s">
        <v>8</v>
      </c>
      <c r="L5045" t="s">
        <v>8</v>
      </c>
      <c r="M5045" t="s">
        <v>6</v>
      </c>
      <c r="N5045" t="str">
        <f t="shared" si="555"/>
        <v>M</v>
      </c>
      <c r="O5045" t="s">
        <v>8</v>
      </c>
      <c r="P5045" t="s">
        <v>8</v>
      </c>
      <c r="Q5045" t="s">
        <v>11</v>
      </c>
      <c r="R5045" t="s">
        <v>8</v>
      </c>
      <c r="S5045" t="str">
        <f t="shared" si="556"/>
        <v>U</v>
      </c>
      <c r="T5045" t="s">
        <v>12</v>
      </c>
      <c r="U5045">
        <v>0.999999999999997</v>
      </c>
      <c r="V5045" t="s">
        <v>11</v>
      </c>
      <c r="W5045" t="e">
        <f>VLOOKUP(Q5045,'PBT Tag Rates'!$B$5:$E$44,4,FALSE)</f>
        <v>#N/A</v>
      </c>
      <c r="X5045">
        <v>1</v>
      </c>
      <c r="Y5045" s="14">
        <f>IFERROR(LOOKUP(H5045,{30,43,48,53,58,63,68,73,78,83,88,93,97},{42,47,52,57,62,67,72,77,82,87,92,99,100}),999)</f>
        <v>99</v>
      </c>
      <c r="Z5045" s="17">
        <f t="shared" si="557"/>
        <v>5.5555555555555554</v>
      </c>
      <c r="AA5045" s="17">
        <f t="shared" si="551"/>
        <v>5.5555555555555554</v>
      </c>
      <c r="AB5045" s="17">
        <f t="shared" si="552"/>
        <v>11.658097686375321</v>
      </c>
      <c r="AC5045" s="17" t="s">
        <v>17654</v>
      </c>
    </row>
    <row r="5046" spans="1:29" x14ac:dyDescent="0.25">
      <c r="A5046" t="s">
        <v>3339</v>
      </c>
      <c r="B5046" s="165" t="s">
        <v>16416</v>
      </c>
      <c r="C5046" t="s">
        <v>16417</v>
      </c>
      <c r="D5046" s="1">
        <v>45200</v>
      </c>
      <c r="E5046">
        <f t="shared" si="554"/>
        <v>18</v>
      </c>
      <c r="F5046" t="s">
        <v>14</v>
      </c>
      <c r="G5046">
        <v>720</v>
      </c>
      <c r="H5046">
        <f t="shared" si="553"/>
        <v>72</v>
      </c>
      <c r="I5046" t="s">
        <v>9</v>
      </c>
      <c r="J5046">
        <v>1</v>
      </c>
      <c r="K5046" t="s">
        <v>8</v>
      </c>
      <c r="L5046" t="s">
        <v>8</v>
      </c>
      <c r="M5046" t="s">
        <v>14</v>
      </c>
      <c r="N5046" t="str">
        <f t="shared" si="555"/>
        <v>F</v>
      </c>
      <c r="O5046" t="s">
        <v>573</v>
      </c>
      <c r="P5046" t="s">
        <v>7277</v>
      </c>
      <c r="Q5046" t="s">
        <v>221</v>
      </c>
      <c r="R5046">
        <v>4</v>
      </c>
      <c r="S5046">
        <f t="shared" si="556"/>
        <v>2019</v>
      </c>
      <c r="T5046" t="s">
        <v>12</v>
      </c>
      <c r="U5046">
        <v>1</v>
      </c>
      <c r="V5046" t="s">
        <v>3346</v>
      </c>
      <c r="W5046">
        <f>VLOOKUP(Q5046,'PBT Tag Rates'!$B$5:$E$44,4,FALSE)</f>
        <v>0.95971980899999998</v>
      </c>
      <c r="X5046">
        <v>1</v>
      </c>
      <c r="Y5046" s="14">
        <f>IFERROR(LOOKUP(H5046,{30,43,48,53,58,63,68,73,78,83,88,93,97},{42,47,52,57,62,67,72,77,82,87,92,99,100}),999)</f>
        <v>72</v>
      </c>
      <c r="Z5046" s="17">
        <f t="shared" si="557"/>
        <v>5.5555555555555554</v>
      </c>
      <c r="AA5046" s="17">
        <f t="shared" si="551"/>
        <v>5.5555555555555554</v>
      </c>
      <c r="AB5046" s="17">
        <f t="shared" si="552"/>
        <v>11.658097686375321</v>
      </c>
      <c r="AC5046" s="17" t="s">
        <v>17654</v>
      </c>
    </row>
    <row r="5047" spans="1:29" x14ac:dyDescent="0.25">
      <c r="A5047" t="s">
        <v>3339</v>
      </c>
      <c r="B5047" s="165" t="s">
        <v>16418</v>
      </c>
      <c r="C5047" t="s">
        <v>16419</v>
      </c>
      <c r="D5047" s="1">
        <v>45200</v>
      </c>
      <c r="E5047">
        <f t="shared" si="554"/>
        <v>18</v>
      </c>
      <c r="F5047" t="s">
        <v>14</v>
      </c>
      <c r="G5047">
        <v>820</v>
      </c>
      <c r="H5047">
        <f t="shared" si="553"/>
        <v>82</v>
      </c>
      <c r="I5047" t="s">
        <v>7</v>
      </c>
      <c r="J5047" t="s">
        <v>8</v>
      </c>
      <c r="K5047" t="s">
        <v>8</v>
      </c>
      <c r="L5047" t="s">
        <v>8</v>
      </c>
      <c r="M5047" t="s">
        <v>14</v>
      </c>
      <c r="N5047" t="str">
        <f t="shared" si="555"/>
        <v>F</v>
      </c>
      <c r="O5047" t="s">
        <v>529</v>
      </c>
      <c r="P5047" t="s">
        <v>1985</v>
      </c>
      <c r="Q5047" t="s">
        <v>221</v>
      </c>
      <c r="R5047">
        <v>4</v>
      </c>
      <c r="S5047">
        <f t="shared" si="556"/>
        <v>2019</v>
      </c>
      <c r="T5047" t="s">
        <v>12</v>
      </c>
      <c r="U5047">
        <v>1</v>
      </c>
      <c r="V5047" t="s">
        <v>3396</v>
      </c>
      <c r="W5047">
        <f>VLOOKUP(Q5047,'PBT Tag Rates'!$B$5:$E$44,4,FALSE)</f>
        <v>0.95971980899999998</v>
      </c>
      <c r="X5047">
        <v>1</v>
      </c>
      <c r="Y5047" s="14">
        <f>IFERROR(LOOKUP(H5047,{30,43,48,53,58,63,68,73,78,83,88,93,97},{42,47,52,57,62,67,72,77,82,87,92,99,100}),999)</f>
        <v>82</v>
      </c>
      <c r="Z5047" s="17">
        <f t="shared" si="557"/>
        <v>5.5555555555555554</v>
      </c>
      <c r="AA5047" s="17">
        <f t="shared" si="551"/>
        <v>5.5555555555555554</v>
      </c>
      <c r="AB5047" s="17">
        <f t="shared" si="552"/>
        <v>11.658097686375321</v>
      </c>
      <c r="AC5047" s="17" t="s">
        <v>17655</v>
      </c>
    </row>
    <row r="5048" spans="1:29" x14ac:dyDescent="0.25">
      <c r="A5048" t="s">
        <v>3339</v>
      </c>
      <c r="B5048" s="165" t="s">
        <v>16420</v>
      </c>
      <c r="C5048" t="s">
        <v>16421</v>
      </c>
      <c r="D5048" s="1">
        <v>45200</v>
      </c>
      <c r="E5048">
        <f t="shared" si="554"/>
        <v>18</v>
      </c>
      <c r="F5048" t="s">
        <v>6</v>
      </c>
      <c r="G5048">
        <v>570</v>
      </c>
      <c r="H5048">
        <f t="shared" si="553"/>
        <v>57</v>
      </c>
      <c r="I5048" t="s">
        <v>7</v>
      </c>
      <c r="J5048" t="s">
        <v>8</v>
      </c>
      <c r="K5048" t="s">
        <v>8</v>
      </c>
      <c r="L5048" t="s">
        <v>8</v>
      </c>
      <c r="M5048" t="s">
        <v>6</v>
      </c>
      <c r="N5048" t="str">
        <f t="shared" si="555"/>
        <v>M</v>
      </c>
      <c r="O5048" t="s">
        <v>8</v>
      </c>
      <c r="P5048" t="s">
        <v>8</v>
      </c>
      <c r="Q5048" t="s">
        <v>11</v>
      </c>
      <c r="R5048" t="s">
        <v>8</v>
      </c>
      <c r="S5048" t="str">
        <f t="shared" si="556"/>
        <v>U</v>
      </c>
      <c r="T5048" t="s">
        <v>12</v>
      </c>
      <c r="U5048">
        <v>1</v>
      </c>
      <c r="V5048" t="s">
        <v>11</v>
      </c>
      <c r="W5048" t="e">
        <f>VLOOKUP(Q5048,'PBT Tag Rates'!$B$5:$E$44,4,FALSE)</f>
        <v>#N/A</v>
      </c>
      <c r="X5048">
        <v>1</v>
      </c>
      <c r="Y5048" s="14">
        <f>IFERROR(LOOKUP(H5048,{30,43,48,53,58,63,68,73,78,83,88,93,97},{42,47,52,57,62,67,72,77,82,87,92,99,100}),999)</f>
        <v>57</v>
      </c>
      <c r="Z5048" s="17">
        <f t="shared" si="557"/>
        <v>5.5555555555555554</v>
      </c>
      <c r="AA5048" s="17">
        <f t="shared" si="551"/>
        <v>5.5555555555555554</v>
      </c>
      <c r="AB5048" s="17">
        <f t="shared" si="552"/>
        <v>11.658097686375321</v>
      </c>
      <c r="AC5048" s="17" t="s">
        <v>17654</v>
      </c>
    </row>
    <row r="5049" spans="1:29" x14ac:dyDescent="0.25">
      <c r="A5049" t="s">
        <v>3339</v>
      </c>
      <c r="B5049" s="165" t="s">
        <v>16422</v>
      </c>
      <c r="C5049" t="s">
        <v>16423</v>
      </c>
      <c r="D5049" s="1">
        <v>45200</v>
      </c>
      <c r="E5049">
        <f t="shared" si="554"/>
        <v>18</v>
      </c>
      <c r="F5049" t="s">
        <v>14</v>
      </c>
      <c r="G5049">
        <v>680</v>
      </c>
      <c r="H5049">
        <f t="shared" si="553"/>
        <v>68</v>
      </c>
      <c r="I5049" t="s">
        <v>9</v>
      </c>
      <c r="J5049">
        <v>1</v>
      </c>
      <c r="K5049" t="s">
        <v>8</v>
      </c>
      <c r="L5049" t="s">
        <v>8</v>
      </c>
      <c r="M5049" t="s">
        <v>14</v>
      </c>
      <c r="N5049" t="str">
        <f t="shared" si="555"/>
        <v>F</v>
      </c>
      <c r="O5049" t="s">
        <v>26</v>
      </c>
      <c r="P5049" t="s">
        <v>697</v>
      </c>
      <c r="Q5049" t="s">
        <v>15</v>
      </c>
      <c r="R5049">
        <v>5</v>
      </c>
      <c r="S5049">
        <f t="shared" si="556"/>
        <v>2018</v>
      </c>
      <c r="T5049" t="s">
        <v>12</v>
      </c>
      <c r="U5049">
        <v>1</v>
      </c>
      <c r="V5049" t="s">
        <v>3951</v>
      </c>
      <c r="W5049">
        <f>VLOOKUP(Q5049,'PBT Tag Rates'!$B$5:$E$44,4,FALSE)</f>
        <v>0.80551598400000002</v>
      </c>
      <c r="X5049">
        <v>1</v>
      </c>
      <c r="Y5049" s="14">
        <f>IFERROR(LOOKUP(H5049,{30,43,48,53,58,63,68,73,78,83,88,93,97},{42,47,52,57,62,67,72,77,82,87,92,99,100}),999)</f>
        <v>72</v>
      </c>
      <c r="Z5049" s="17">
        <f t="shared" si="557"/>
        <v>5.5555555555555554</v>
      </c>
      <c r="AA5049" s="17">
        <f t="shared" si="551"/>
        <v>5.5555555555555554</v>
      </c>
      <c r="AB5049" s="17">
        <f t="shared" si="552"/>
        <v>11.658097686375321</v>
      </c>
      <c r="AC5049" s="17" t="s">
        <v>17655</v>
      </c>
    </row>
    <row r="5050" spans="1:29" x14ac:dyDescent="0.25">
      <c r="A5050" t="s">
        <v>3339</v>
      </c>
      <c r="B5050" s="165" t="s">
        <v>16424</v>
      </c>
      <c r="C5050" t="s">
        <v>16425</v>
      </c>
      <c r="D5050" s="1">
        <v>45200</v>
      </c>
      <c r="E5050">
        <f t="shared" si="554"/>
        <v>18</v>
      </c>
      <c r="F5050" t="s">
        <v>14</v>
      </c>
      <c r="G5050">
        <v>650</v>
      </c>
      <c r="H5050">
        <f t="shared" si="553"/>
        <v>65</v>
      </c>
      <c r="I5050" t="s">
        <v>9</v>
      </c>
      <c r="J5050">
        <v>1</v>
      </c>
      <c r="K5050" t="s">
        <v>8</v>
      </c>
      <c r="L5050" t="s">
        <v>8</v>
      </c>
      <c r="M5050" t="s">
        <v>14</v>
      </c>
      <c r="N5050" t="str">
        <f t="shared" si="555"/>
        <v>F</v>
      </c>
      <c r="O5050" t="s">
        <v>15292</v>
      </c>
      <c r="P5050" t="s">
        <v>15293</v>
      </c>
      <c r="Q5050" t="s">
        <v>221</v>
      </c>
      <c r="R5050">
        <v>4</v>
      </c>
      <c r="S5050">
        <f t="shared" si="556"/>
        <v>2019</v>
      </c>
      <c r="T5050" t="s">
        <v>12</v>
      </c>
      <c r="U5050">
        <v>0.999999999999998</v>
      </c>
      <c r="V5050" t="s">
        <v>3951</v>
      </c>
      <c r="W5050">
        <f>VLOOKUP(Q5050,'PBT Tag Rates'!$B$5:$E$44,4,FALSE)</f>
        <v>0.95971980899999998</v>
      </c>
      <c r="X5050">
        <v>1</v>
      </c>
      <c r="Y5050" s="14">
        <f>IFERROR(LOOKUP(H5050,{30,43,48,53,58,63,68,73,78,83,88,93,97},{42,47,52,57,62,67,72,77,82,87,92,99,100}),999)</f>
        <v>67</v>
      </c>
      <c r="Z5050" s="17">
        <f t="shared" si="557"/>
        <v>5.5555555555555554</v>
      </c>
      <c r="AA5050" s="17">
        <f t="shared" si="551"/>
        <v>5.5555555555555554</v>
      </c>
      <c r="AB5050" s="17">
        <f t="shared" si="552"/>
        <v>11.658097686375321</v>
      </c>
      <c r="AC5050" s="17" t="s">
        <v>17655</v>
      </c>
    </row>
    <row r="5051" spans="1:29" x14ac:dyDescent="0.25">
      <c r="A5051" t="s">
        <v>3339</v>
      </c>
      <c r="B5051" s="165" t="s">
        <v>16426</v>
      </c>
      <c r="C5051" t="s">
        <v>16427</v>
      </c>
      <c r="D5051" s="1">
        <v>45200</v>
      </c>
      <c r="E5051">
        <f t="shared" si="554"/>
        <v>18</v>
      </c>
      <c r="F5051" t="s">
        <v>6</v>
      </c>
      <c r="G5051">
        <v>720</v>
      </c>
      <c r="H5051">
        <f t="shared" si="553"/>
        <v>72</v>
      </c>
      <c r="I5051" t="s">
        <v>9</v>
      </c>
      <c r="J5051">
        <v>1</v>
      </c>
      <c r="K5051" t="s">
        <v>8</v>
      </c>
      <c r="L5051" t="s">
        <v>8</v>
      </c>
      <c r="M5051" t="s">
        <v>6</v>
      </c>
      <c r="N5051" t="str">
        <f t="shared" si="555"/>
        <v>M</v>
      </c>
      <c r="O5051" t="s">
        <v>1081</v>
      </c>
      <c r="P5051" t="s">
        <v>1082</v>
      </c>
      <c r="Q5051" t="s">
        <v>221</v>
      </c>
      <c r="R5051">
        <v>4</v>
      </c>
      <c r="S5051">
        <f t="shared" si="556"/>
        <v>2019</v>
      </c>
      <c r="T5051" t="s">
        <v>12</v>
      </c>
      <c r="U5051">
        <v>1</v>
      </c>
      <c r="V5051" t="s">
        <v>3386</v>
      </c>
      <c r="W5051">
        <f>VLOOKUP(Q5051,'PBT Tag Rates'!$B$5:$E$44,4,FALSE)</f>
        <v>0.95971980899999998</v>
      </c>
      <c r="X5051">
        <v>1</v>
      </c>
      <c r="Y5051" s="14">
        <f>IFERROR(LOOKUP(H5051,{30,43,48,53,58,63,68,73,78,83,88,93,97},{42,47,52,57,62,67,72,77,82,87,92,99,100}),999)</f>
        <v>72</v>
      </c>
      <c r="Z5051" s="17">
        <f t="shared" si="557"/>
        <v>5.5555555555555554</v>
      </c>
      <c r="AA5051" s="17">
        <f t="shared" ref="AA5051:AA5114" si="558">Z5051*(1+$AA$4)</f>
        <v>5.5555555555555554</v>
      </c>
      <c r="AB5051" s="17">
        <f t="shared" ref="AB5051:AB5114" si="559">IF(D5051&lt;$D$3,AA5051/$AB$3,AA5051/$AB$4)</f>
        <v>11.658097686375321</v>
      </c>
      <c r="AC5051" s="17" t="s">
        <v>17654</v>
      </c>
    </row>
    <row r="5052" spans="1:29" x14ac:dyDescent="0.25">
      <c r="A5052" t="s">
        <v>3339</v>
      </c>
      <c r="B5052" s="165" t="s">
        <v>16428</v>
      </c>
      <c r="C5052" t="s">
        <v>16429</v>
      </c>
      <c r="D5052" s="1">
        <v>45201</v>
      </c>
      <c r="E5052">
        <f t="shared" si="554"/>
        <v>18</v>
      </c>
      <c r="F5052" t="s">
        <v>6</v>
      </c>
      <c r="G5052">
        <v>520</v>
      </c>
      <c r="H5052">
        <f t="shared" si="553"/>
        <v>52</v>
      </c>
      <c r="I5052" t="s">
        <v>7</v>
      </c>
      <c r="J5052" t="s">
        <v>8</v>
      </c>
      <c r="K5052" t="s">
        <v>8</v>
      </c>
      <c r="L5052" t="s">
        <v>8</v>
      </c>
      <c r="M5052" t="s">
        <v>6</v>
      </c>
      <c r="N5052" t="str">
        <f t="shared" si="555"/>
        <v>M</v>
      </c>
      <c r="O5052" t="s">
        <v>8</v>
      </c>
      <c r="P5052" t="s">
        <v>8</v>
      </c>
      <c r="Q5052" t="s">
        <v>11</v>
      </c>
      <c r="R5052" t="s">
        <v>8</v>
      </c>
      <c r="S5052" t="str">
        <f t="shared" si="556"/>
        <v>U</v>
      </c>
      <c r="T5052" t="s">
        <v>12</v>
      </c>
      <c r="U5052">
        <v>0.999999999999998</v>
      </c>
      <c r="V5052" t="s">
        <v>11</v>
      </c>
      <c r="W5052" t="e">
        <f>VLOOKUP(Q5052,'PBT Tag Rates'!$B$5:$E$44,4,FALSE)</f>
        <v>#N/A</v>
      </c>
      <c r="X5052">
        <v>1</v>
      </c>
      <c r="Y5052" s="14">
        <f>IFERROR(LOOKUP(H5052,{30,43,48,53,58,63,68,73,78,83,88,93,97},{42,47,52,57,62,67,72,77,82,87,92,99,100}),999)</f>
        <v>52</v>
      </c>
      <c r="Z5052" s="17">
        <f t="shared" si="557"/>
        <v>5.5555555555555554</v>
      </c>
      <c r="AA5052" s="17">
        <f t="shared" si="558"/>
        <v>5.5555555555555554</v>
      </c>
      <c r="AB5052" s="17">
        <f t="shared" si="559"/>
        <v>11.658097686375321</v>
      </c>
      <c r="AC5052" s="17" t="s">
        <v>17654</v>
      </c>
    </row>
    <row r="5053" spans="1:29" x14ac:dyDescent="0.25">
      <c r="A5053" t="s">
        <v>3339</v>
      </c>
      <c r="B5053" s="165" t="s">
        <v>16430</v>
      </c>
      <c r="C5053" t="s">
        <v>16431</v>
      </c>
      <c r="D5053" s="1">
        <v>45201</v>
      </c>
      <c r="E5053">
        <f t="shared" si="554"/>
        <v>18</v>
      </c>
      <c r="F5053" t="s">
        <v>14</v>
      </c>
      <c r="G5053">
        <v>740</v>
      </c>
      <c r="H5053">
        <f t="shared" si="553"/>
        <v>74</v>
      </c>
      <c r="I5053" t="s">
        <v>7</v>
      </c>
      <c r="J5053" t="s">
        <v>8</v>
      </c>
      <c r="K5053" t="s">
        <v>8</v>
      </c>
      <c r="L5053" t="s">
        <v>8</v>
      </c>
      <c r="M5053" t="s">
        <v>14</v>
      </c>
      <c r="N5053" t="str">
        <f t="shared" si="555"/>
        <v>F</v>
      </c>
      <c r="O5053" t="s">
        <v>2755</v>
      </c>
      <c r="P5053" t="s">
        <v>2756</v>
      </c>
      <c r="Q5053" t="s">
        <v>221</v>
      </c>
      <c r="R5053">
        <v>4</v>
      </c>
      <c r="S5053">
        <f t="shared" si="556"/>
        <v>2019</v>
      </c>
      <c r="T5053" t="s">
        <v>12</v>
      </c>
      <c r="U5053">
        <v>0.999999999999999</v>
      </c>
      <c r="V5053" t="s">
        <v>3396</v>
      </c>
      <c r="W5053">
        <f>VLOOKUP(Q5053,'PBT Tag Rates'!$B$5:$E$44,4,FALSE)</f>
        <v>0.95971980899999998</v>
      </c>
      <c r="X5053">
        <v>1</v>
      </c>
      <c r="Y5053" s="14">
        <f>IFERROR(LOOKUP(H5053,{30,43,48,53,58,63,68,73,78,83,88,93,97},{42,47,52,57,62,67,72,77,82,87,92,99,100}),999)</f>
        <v>77</v>
      </c>
      <c r="Z5053" s="17">
        <f t="shared" si="557"/>
        <v>5.5555555555555554</v>
      </c>
      <c r="AA5053" s="17">
        <f t="shared" si="558"/>
        <v>5.5555555555555554</v>
      </c>
      <c r="AB5053" s="17">
        <f t="shared" si="559"/>
        <v>11.658097686375321</v>
      </c>
      <c r="AC5053" s="17" t="s">
        <v>17655</v>
      </c>
    </row>
    <row r="5054" spans="1:29" x14ac:dyDescent="0.25">
      <c r="A5054" t="s">
        <v>3339</v>
      </c>
      <c r="B5054" s="165" t="s">
        <v>16432</v>
      </c>
      <c r="C5054" t="s">
        <v>16433</v>
      </c>
      <c r="D5054" s="1">
        <v>45201</v>
      </c>
      <c r="E5054">
        <f t="shared" si="554"/>
        <v>18</v>
      </c>
      <c r="F5054" t="s">
        <v>14</v>
      </c>
      <c r="G5054">
        <v>830</v>
      </c>
      <c r="H5054">
        <f t="shared" si="553"/>
        <v>83</v>
      </c>
      <c r="I5054" t="s">
        <v>9</v>
      </c>
      <c r="J5054">
        <v>1</v>
      </c>
      <c r="K5054" t="s">
        <v>8</v>
      </c>
      <c r="L5054" t="s">
        <v>8</v>
      </c>
      <c r="M5054" t="s">
        <v>14</v>
      </c>
      <c r="N5054" t="str">
        <f t="shared" si="555"/>
        <v>F</v>
      </c>
      <c r="O5054" t="s">
        <v>186</v>
      </c>
      <c r="P5054" t="s">
        <v>2675</v>
      </c>
      <c r="Q5054" t="s">
        <v>15</v>
      </c>
      <c r="R5054">
        <v>5</v>
      </c>
      <c r="S5054">
        <f t="shared" si="556"/>
        <v>2018</v>
      </c>
      <c r="T5054" t="s">
        <v>12</v>
      </c>
      <c r="U5054">
        <v>0.999999999999999</v>
      </c>
      <c r="V5054" t="s">
        <v>3951</v>
      </c>
      <c r="W5054">
        <f>VLOOKUP(Q5054,'PBT Tag Rates'!$B$5:$E$44,4,FALSE)</f>
        <v>0.80551598400000002</v>
      </c>
      <c r="X5054">
        <v>1</v>
      </c>
      <c r="Y5054" s="14">
        <f>IFERROR(LOOKUP(H5054,{30,43,48,53,58,63,68,73,78,83,88,93,97},{42,47,52,57,62,67,72,77,82,87,92,99,100}),999)</f>
        <v>87</v>
      </c>
      <c r="Z5054" s="17">
        <f t="shared" si="557"/>
        <v>5.5555555555555554</v>
      </c>
      <c r="AA5054" s="17">
        <f t="shared" si="558"/>
        <v>5.5555555555555554</v>
      </c>
      <c r="AB5054" s="17">
        <f t="shared" si="559"/>
        <v>11.658097686375321</v>
      </c>
      <c r="AC5054" s="17" t="s">
        <v>17655</v>
      </c>
    </row>
    <row r="5055" spans="1:29" x14ac:dyDescent="0.25">
      <c r="A5055" t="s">
        <v>3339</v>
      </c>
      <c r="B5055" s="165" t="s">
        <v>16434</v>
      </c>
      <c r="C5055" t="s">
        <v>16435</v>
      </c>
      <c r="D5055" s="1">
        <v>45201</v>
      </c>
      <c r="E5055">
        <f t="shared" si="554"/>
        <v>18</v>
      </c>
      <c r="F5055" t="s">
        <v>14</v>
      </c>
      <c r="G5055">
        <v>730</v>
      </c>
      <c r="H5055">
        <f t="shared" si="553"/>
        <v>73</v>
      </c>
      <c r="I5055" t="s">
        <v>9</v>
      </c>
      <c r="J5055" t="s">
        <v>8</v>
      </c>
      <c r="K5055" t="s">
        <v>8</v>
      </c>
      <c r="L5055" t="s">
        <v>8</v>
      </c>
      <c r="M5055" t="s">
        <v>14</v>
      </c>
      <c r="N5055" t="str">
        <f t="shared" si="555"/>
        <v>F</v>
      </c>
      <c r="O5055" t="s">
        <v>16436</v>
      </c>
      <c r="P5055" t="s">
        <v>16437</v>
      </c>
      <c r="Q5055" t="s">
        <v>2605</v>
      </c>
      <c r="R5055">
        <v>4</v>
      </c>
      <c r="S5055">
        <f t="shared" si="556"/>
        <v>2019</v>
      </c>
      <c r="T5055" t="s">
        <v>12</v>
      </c>
      <c r="U5055">
        <v>0.999999999999999</v>
      </c>
      <c r="V5055" t="s">
        <v>7657</v>
      </c>
      <c r="W5055">
        <f>VLOOKUP(Q5055,'PBT Tag Rates'!$B$5:$E$44,4,FALSE)</f>
        <v>0.96152300000000002</v>
      </c>
      <c r="X5055">
        <v>1</v>
      </c>
      <c r="Y5055" s="14">
        <f>IFERROR(LOOKUP(H5055,{30,43,48,53,58,63,68,73,78,83,88,93,97},{42,47,52,57,62,67,72,77,82,87,92,99,100}),999)</f>
        <v>77</v>
      </c>
      <c r="Z5055" s="17">
        <f t="shared" si="557"/>
        <v>5.5555555555555554</v>
      </c>
      <c r="AA5055" s="17">
        <f t="shared" si="558"/>
        <v>5.5555555555555554</v>
      </c>
      <c r="AB5055" s="17">
        <f t="shared" si="559"/>
        <v>11.658097686375321</v>
      </c>
      <c r="AC5055" s="17" t="s">
        <v>17655</v>
      </c>
    </row>
    <row r="5056" spans="1:29" x14ac:dyDescent="0.25">
      <c r="A5056" t="s">
        <v>3339</v>
      </c>
      <c r="B5056" s="165" t="s">
        <v>16438</v>
      </c>
      <c r="C5056" t="s">
        <v>16439</v>
      </c>
      <c r="D5056" s="1">
        <v>45201</v>
      </c>
      <c r="E5056">
        <f t="shared" si="554"/>
        <v>18</v>
      </c>
      <c r="F5056" t="s">
        <v>6</v>
      </c>
      <c r="G5056">
        <v>580</v>
      </c>
      <c r="H5056">
        <f t="shared" si="553"/>
        <v>58</v>
      </c>
      <c r="I5056" t="s">
        <v>7</v>
      </c>
      <c r="J5056" t="s">
        <v>8</v>
      </c>
      <c r="K5056" t="s">
        <v>8</v>
      </c>
      <c r="L5056" t="s">
        <v>8</v>
      </c>
      <c r="M5056" t="s">
        <v>6</v>
      </c>
      <c r="N5056" t="str">
        <f t="shared" si="555"/>
        <v>M</v>
      </c>
      <c r="O5056" t="s">
        <v>8</v>
      </c>
      <c r="P5056" t="s">
        <v>8</v>
      </c>
      <c r="Q5056" t="s">
        <v>11</v>
      </c>
      <c r="R5056" t="s">
        <v>8</v>
      </c>
      <c r="S5056" t="str">
        <f t="shared" si="556"/>
        <v>U</v>
      </c>
      <c r="T5056" t="s">
        <v>12</v>
      </c>
      <c r="U5056">
        <v>1</v>
      </c>
      <c r="V5056" t="s">
        <v>11</v>
      </c>
      <c r="W5056" t="e">
        <f>VLOOKUP(Q5056,'PBT Tag Rates'!$B$5:$E$44,4,FALSE)</f>
        <v>#N/A</v>
      </c>
      <c r="X5056">
        <v>1</v>
      </c>
      <c r="Y5056" s="14">
        <f>IFERROR(LOOKUP(H5056,{30,43,48,53,58,63,68,73,78,83,88,93,97},{42,47,52,57,62,67,72,77,82,87,92,99,100}),999)</f>
        <v>62</v>
      </c>
      <c r="Z5056" s="17">
        <f t="shared" si="557"/>
        <v>5.5555555555555554</v>
      </c>
      <c r="AA5056" s="17">
        <f t="shared" si="558"/>
        <v>5.5555555555555554</v>
      </c>
      <c r="AB5056" s="17">
        <f t="shared" si="559"/>
        <v>11.658097686375321</v>
      </c>
      <c r="AC5056" s="17" t="s">
        <v>17654</v>
      </c>
    </row>
    <row r="5057" spans="1:29" x14ac:dyDescent="0.25">
      <c r="A5057" t="s">
        <v>3339</v>
      </c>
      <c r="B5057" s="165" t="s">
        <v>16440</v>
      </c>
      <c r="C5057" t="s">
        <v>16441</v>
      </c>
      <c r="D5057" s="1">
        <v>45201</v>
      </c>
      <c r="E5057">
        <f t="shared" si="554"/>
        <v>18</v>
      </c>
      <c r="F5057" t="s">
        <v>6</v>
      </c>
      <c r="G5057">
        <v>630</v>
      </c>
      <c r="H5057">
        <f t="shared" si="553"/>
        <v>63</v>
      </c>
      <c r="I5057" t="s">
        <v>9</v>
      </c>
      <c r="J5057">
        <v>1</v>
      </c>
      <c r="K5057" t="s">
        <v>8</v>
      </c>
      <c r="L5057" t="s">
        <v>8</v>
      </c>
      <c r="M5057" t="s">
        <v>6</v>
      </c>
      <c r="N5057" t="str">
        <f t="shared" si="555"/>
        <v>M</v>
      </c>
      <c r="O5057" t="s">
        <v>13831</v>
      </c>
      <c r="P5057" t="s">
        <v>16442</v>
      </c>
      <c r="Q5057" t="s">
        <v>221</v>
      </c>
      <c r="R5057">
        <v>4</v>
      </c>
      <c r="S5057">
        <f t="shared" si="556"/>
        <v>2019</v>
      </c>
      <c r="T5057" t="s">
        <v>12</v>
      </c>
      <c r="U5057">
        <v>0.999999999999997</v>
      </c>
      <c r="V5057" t="s">
        <v>3951</v>
      </c>
      <c r="W5057">
        <f>VLOOKUP(Q5057,'PBT Tag Rates'!$B$5:$E$44,4,FALSE)</f>
        <v>0.95971980899999998</v>
      </c>
      <c r="X5057">
        <v>1</v>
      </c>
      <c r="Y5057" s="14">
        <f>IFERROR(LOOKUP(H5057,{30,43,48,53,58,63,68,73,78,83,88,93,97},{42,47,52,57,62,67,72,77,82,87,92,99,100}),999)</f>
        <v>67</v>
      </c>
      <c r="Z5057" s="17">
        <f t="shared" si="557"/>
        <v>5.5555555555555554</v>
      </c>
      <c r="AA5057" s="17">
        <f t="shared" si="558"/>
        <v>5.5555555555555554</v>
      </c>
      <c r="AB5057" s="17">
        <f t="shared" si="559"/>
        <v>11.658097686375321</v>
      </c>
      <c r="AC5057" s="17" t="s">
        <v>17655</v>
      </c>
    </row>
    <row r="5058" spans="1:29" x14ac:dyDescent="0.25">
      <c r="A5058" t="s">
        <v>3339</v>
      </c>
      <c r="B5058" s="165" t="s">
        <v>16443</v>
      </c>
      <c r="C5058" t="s">
        <v>16444</v>
      </c>
      <c r="D5058" s="1">
        <v>45201</v>
      </c>
      <c r="E5058">
        <f t="shared" si="554"/>
        <v>18</v>
      </c>
      <c r="F5058" t="s">
        <v>6</v>
      </c>
      <c r="G5058">
        <v>640</v>
      </c>
      <c r="H5058">
        <f t="shared" si="553"/>
        <v>64</v>
      </c>
      <c r="I5058" t="s">
        <v>9</v>
      </c>
      <c r="J5058">
        <v>1</v>
      </c>
      <c r="K5058" t="s">
        <v>8</v>
      </c>
      <c r="L5058" t="s">
        <v>8</v>
      </c>
      <c r="M5058" t="s">
        <v>6</v>
      </c>
      <c r="N5058" t="str">
        <f t="shared" si="555"/>
        <v>M</v>
      </c>
      <c r="O5058" t="s">
        <v>16445</v>
      </c>
      <c r="P5058" t="s">
        <v>16446</v>
      </c>
      <c r="Q5058" t="s">
        <v>11995</v>
      </c>
      <c r="R5058">
        <v>3</v>
      </c>
      <c r="S5058">
        <f t="shared" si="556"/>
        <v>2020</v>
      </c>
      <c r="T5058" t="s">
        <v>12</v>
      </c>
      <c r="U5058">
        <v>1</v>
      </c>
      <c r="V5058" t="s">
        <v>10019</v>
      </c>
      <c r="W5058">
        <f>VLOOKUP(Q5058,'PBT Tag Rates'!$B$5:$E$44,4,FALSE)</f>
        <v>0.89080000000000004</v>
      </c>
      <c r="X5058">
        <v>1</v>
      </c>
      <c r="Y5058" s="14">
        <f>IFERROR(LOOKUP(H5058,{30,43,48,53,58,63,68,73,78,83,88,93,97},{42,47,52,57,62,67,72,77,82,87,92,99,100}),999)</f>
        <v>67</v>
      </c>
      <c r="Z5058" s="17">
        <f t="shared" si="557"/>
        <v>5.5555555555555554</v>
      </c>
      <c r="AA5058" s="17">
        <f t="shared" si="558"/>
        <v>5.5555555555555554</v>
      </c>
      <c r="AB5058" s="17">
        <f t="shared" si="559"/>
        <v>11.658097686375321</v>
      </c>
      <c r="AC5058" s="17" t="s">
        <v>17655</v>
      </c>
    </row>
    <row r="5059" spans="1:29" x14ac:dyDescent="0.25">
      <c r="A5059" t="s">
        <v>3339</v>
      </c>
      <c r="B5059" s="165" t="s">
        <v>16447</v>
      </c>
      <c r="C5059" t="s">
        <v>16448</v>
      </c>
      <c r="D5059" s="1">
        <v>45201</v>
      </c>
      <c r="E5059">
        <f t="shared" si="554"/>
        <v>18</v>
      </c>
      <c r="F5059" t="s">
        <v>14</v>
      </c>
      <c r="G5059">
        <v>810</v>
      </c>
      <c r="H5059">
        <f t="shared" si="553"/>
        <v>81</v>
      </c>
      <c r="I5059" t="s">
        <v>7</v>
      </c>
      <c r="J5059" t="s">
        <v>8</v>
      </c>
      <c r="K5059" t="s">
        <v>8</v>
      </c>
      <c r="L5059" t="s">
        <v>8</v>
      </c>
      <c r="M5059" t="s">
        <v>14</v>
      </c>
      <c r="N5059" t="str">
        <f t="shared" si="555"/>
        <v>F</v>
      </c>
      <c r="O5059" t="s">
        <v>8</v>
      </c>
      <c r="P5059" t="s">
        <v>8</v>
      </c>
      <c r="Q5059" t="s">
        <v>11</v>
      </c>
      <c r="R5059" t="s">
        <v>8</v>
      </c>
      <c r="S5059" t="str">
        <f t="shared" si="556"/>
        <v>U</v>
      </c>
      <c r="T5059" t="s">
        <v>12</v>
      </c>
      <c r="U5059">
        <v>1</v>
      </c>
      <c r="V5059" t="s">
        <v>11</v>
      </c>
      <c r="W5059" t="e">
        <f>VLOOKUP(Q5059,'PBT Tag Rates'!$B$5:$E$44,4,FALSE)</f>
        <v>#N/A</v>
      </c>
      <c r="X5059">
        <v>1</v>
      </c>
      <c r="Y5059" s="14">
        <f>IFERROR(LOOKUP(H5059,{30,43,48,53,58,63,68,73,78,83,88,93,97},{42,47,52,57,62,67,72,77,82,87,92,99,100}),999)</f>
        <v>82</v>
      </c>
      <c r="Z5059" s="17">
        <f t="shared" si="557"/>
        <v>5.5555555555555554</v>
      </c>
      <c r="AA5059" s="17">
        <f t="shared" si="558"/>
        <v>5.5555555555555554</v>
      </c>
      <c r="AB5059" s="17">
        <f t="shared" si="559"/>
        <v>11.658097686375321</v>
      </c>
      <c r="AC5059" s="17" t="s">
        <v>17654</v>
      </c>
    </row>
    <row r="5060" spans="1:29" x14ac:dyDescent="0.25">
      <c r="A5060" t="s">
        <v>3339</v>
      </c>
      <c r="B5060" s="165" t="s">
        <v>16449</v>
      </c>
      <c r="C5060" t="s">
        <v>16450</v>
      </c>
      <c r="D5060" s="1">
        <v>45201</v>
      </c>
      <c r="E5060">
        <f t="shared" si="554"/>
        <v>18</v>
      </c>
      <c r="F5060" t="s">
        <v>14</v>
      </c>
      <c r="G5060">
        <v>720</v>
      </c>
      <c r="H5060">
        <f t="shared" si="553"/>
        <v>72</v>
      </c>
      <c r="I5060" t="s">
        <v>7</v>
      </c>
      <c r="J5060" t="s">
        <v>8</v>
      </c>
      <c r="K5060" t="s">
        <v>8</v>
      </c>
      <c r="L5060" t="s">
        <v>8</v>
      </c>
      <c r="M5060" t="s">
        <v>14</v>
      </c>
      <c r="N5060" t="str">
        <f t="shared" si="555"/>
        <v>F</v>
      </c>
      <c r="O5060" t="s">
        <v>8</v>
      </c>
      <c r="P5060" t="s">
        <v>8</v>
      </c>
      <c r="Q5060" t="s">
        <v>11</v>
      </c>
      <c r="R5060" t="s">
        <v>8</v>
      </c>
      <c r="S5060" t="str">
        <f t="shared" si="556"/>
        <v>U</v>
      </c>
      <c r="T5060" t="s">
        <v>12</v>
      </c>
      <c r="U5060">
        <v>0.999999999999998</v>
      </c>
      <c r="V5060" t="s">
        <v>11</v>
      </c>
      <c r="W5060" t="e">
        <f>VLOOKUP(Q5060,'PBT Tag Rates'!$B$5:$E$44,4,FALSE)</f>
        <v>#N/A</v>
      </c>
      <c r="X5060">
        <v>1</v>
      </c>
      <c r="Y5060" s="14">
        <f>IFERROR(LOOKUP(H5060,{30,43,48,53,58,63,68,73,78,83,88,93,97},{42,47,52,57,62,67,72,77,82,87,92,99,100}),999)</f>
        <v>72</v>
      </c>
      <c r="Z5060" s="17">
        <f t="shared" si="557"/>
        <v>5.5555555555555554</v>
      </c>
      <c r="AA5060" s="17">
        <f t="shared" si="558"/>
        <v>5.5555555555555554</v>
      </c>
      <c r="AB5060" s="17">
        <f t="shared" si="559"/>
        <v>11.658097686375321</v>
      </c>
      <c r="AC5060" s="17" t="s">
        <v>17654</v>
      </c>
    </row>
    <row r="5061" spans="1:29" x14ac:dyDescent="0.25">
      <c r="A5061" t="s">
        <v>3339</v>
      </c>
      <c r="B5061" s="165" t="s">
        <v>16451</v>
      </c>
      <c r="C5061" t="s">
        <v>16452</v>
      </c>
      <c r="D5061" s="1">
        <v>45201</v>
      </c>
      <c r="E5061">
        <f t="shared" si="554"/>
        <v>18</v>
      </c>
      <c r="F5061" t="s">
        <v>6</v>
      </c>
      <c r="G5061">
        <v>620</v>
      </c>
      <c r="H5061">
        <f t="shared" si="553"/>
        <v>62</v>
      </c>
      <c r="I5061" t="s">
        <v>9</v>
      </c>
      <c r="J5061">
        <v>1</v>
      </c>
      <c r="K5061" t="s">
        <v>8</v>
      </c>
      <c r="L5061" t="s">
        <v>8</v>
      </c>
      <c r="M5061" t="s">
        <v>6</v>
      </c>
      <c r="N5061" t="str">
        <f t="shared" si="555"/>
        <v>M</v>
      </c>
      <c r="O5061" t="s">
        <v>12588</v>
      </c>
      <c r="P5061" t="s">
        <v>14231</v>
      </c>
      <c r="Q5061" t="s">
        <v>918</v>
      </c>
      <c r="R5061">
        <v>3</v>
      </c>
      <c r="S5061">
        <f t="shared" si="556"/>
        <v>2020</v>
      </c>
      <c r="T5061" t="s">
        <v>12</v>
      </c>
      <c r="U5061">
        <v>0.99999999999999301</v>
      </c>
      <c r="V5061" t="s">
        <v>3168</v>
      </c>
      <c r="W5061">
        <f>VLOOKUP(Q5061,'PBT Tag Rates'!$B$5:$E$44,4,FALSE)</f>
        <v>0.98961045999999997</v>
      </c>
      <c r="X5061">
        <v>1</v>
      </c>
      <c r="Y5061" s="14">
        <f>IFERROR(LOOKUP(H5061,{30,43,48,53,58,63,68,73,78,83,88,93,97},{42,47,52,57,62,67,72,77,82,87,92,99,100}),999)</f>
        <v>62</v>
      </c>
      <c r="Z5061" s="17">
        <f t="shared" si="557"/>
        <v>5.5555555555555554</v>
      </c>
      <c r="AA5061" s="17">
        <f t="shared" si="558"/>
        <v>5.5555555555555554</v>
      </c>
      <c r="AB5061" s="17">
        <f t="shared" si="559"/>
        <v>11.658097686375321</v>
      </c>
      <c r="AC5061" s="17" t="s">
        <v>17654</v>
      </c>
    </row>
    <row r="5062" spans="1:29" x14ac:dyDescent="0.25">
      <c r="A5062" t="s">
        <v>3339</v>
      </c>
      <c r="B5062" s="165" t="s">
        <v>16453</v>
      </c>
      <c r="C5062" t="s">
        <v>16454</v>
      </c>
      <c r="D5062" s="1">
        <v>45201</v>
      </c>
      <c r="E5062">
        <f t="shared" si="554"/>
        <v>18</v>
      </c>
      <c r="F5062" t="s">
        <v>6</v>
      </c>
      <c r="G5062">
        <v>630</v>
      </c>
      <c r="H5062">
        <f t="shared" si="553"/>
        <v>63</v>
      </c>
      <c r="I5062" t="s">
        <v>9</v>
      </c>
      <c r="J5062">
        <v>1</v>
      </c>
      <c r="K5062" t="s">
        <v>8</v>
      </c>
      <c r="L5062" t="s">
        <v>8</v>
      </c>
      <c r="M5062" t="s">
        <v>6</v>
      </c>
      <c r="N5062" t="str">
        <f t="shared" si="555"/>
        <v>M</v>
      </c>
      <c r="O5062" t="s">
        <v>16455</v>
      </c>
      <c r="P5062" t="s">
        <v>16456</v>
      </c>
      <c r="Q5062" t="s">
        <v>918</v>
      </c>
      <c r="R5062">
        <v>3</v>
      </c>
      <c r="S5062">
        <f t="shared" si="556"/>
        <v>2020</v>
      </c>
      <c r="T5062" t="s">
        <v>12</v>
      </c>
      <c r="U5062">
        <v>1</v>
      </c>
      <c r="V5062" t="s">
        <v>3876</v>
      </c>
      <c r="W5062">
        <f>VLOOKUP(Q5062,'PBT Tag Rates'!$B$5:$E$44,4,FALSE)</f>
        <v>0.98961045999999997</v>
      </c>
      <c r="X5062">
        <v>1</v>
      </c>
      <c r="Y5062" s="14">
        <f>IFERROR(LOOKUP(H5062,{30,43,48,53,58,63,68,73,78,83,88,93,97},{42,47,52,57,62,67,72,77,82,87,92,99,100}),999)</f>
        <v>67</v>
      </c>
      <c r="Z5062" s="17">
        <f t="shared" si="557"/>
        <v>5.5555555555555554</v>
      </c>
      <c r="AA5062" s="17">
        <f t="shared" si="558"/>
        <v>5.5555555555555554</v>
      </c>
      <c r="AB5062" s="17">
        <f t="shared" si="559"/>
        <v>11.658097686375321</v>
      </c>
      <c r="AC5062" s="17" t="s">
        <v>17654</v>
      </c>
    </row>
    <row r="5063" spans="1:29" x14ac:dyDescent="0.25">
      <c r="A5063" t="s">
        <v>3339</v>
      </c>
      <c r="B5063" s="165" t="s">
        <v>16457</v>
      </c>
      <c r="C5063" t="s">
        <v>16458</v>
      </c>
      <c r="D5063" s="1">
        <v>45201</v>
      </c>
      <c r="E5063">
        <f t="shared" si="554"/>
        <v>18</v>
      </c>
      <c r="F5063" t="s">
        <v>6</v>
      </c>
      <c r="G5063">
        <v>540</v>
      </c>
      <c r="H5063">
        <f t="shared" si="553"/>
        <v>54</v>
      </c>
      <c r="I5063" t="s">
        <v>7</v>
      </c>
      <c r="J5063" t="s">
        <v>8</v>
      </c>
      <c r="K5063" t="s">
        <v>8</v>
      </c>
      <c r="L5063" t="s">
        <v>8</v>
      </c>
      <c r="M5063" t="s">
        <v>6</v>
      </c>
      <c r="N5063" t="str">
        <f t="shared" si="555"/>
        <v>M</v>
      </c>
      <c r="O5063" t="s">
        <v>8</v>
      </c>
      <c r="P5063" t="s">
        <v>8</v>
      </c>
      <c r="Q5063" t="s">
        <v>11</v>
      </c>
      <c r="R5063" t="s">
        <v>8</v>
      </c>
      <c r="S5063" t="str">
        <f t="shared" si="556"/>
        <v>U</v>
      </c>
      <c r="T5063" t="s">
        <v>12</v>
      </c>
      <c r="U5063">
        <v>0.999999999999999</v>
      </c>
      <c r="V5063" t="s">
        <v>11</v>
      </c>
      <c r="W5063" t="e">
        <f>VLOOKUP(Q5063,'PBT Tag Rates'!$B$5:$E$44,4,FALSE)</f>
        <v>#N/A</v>
      </c>
      <c r="X5063">
        <v>1</v>
      </c>
      <c r="Y5063" s="14">
        <f>IFERROR(LOOKUP(H5063,{30,43,48,53,58,63,68,73,78,83,88,93,97},{42,47,52,57,62,67,72,77,82,87,92,99,100}),999)</f>
        <v>57</v>
      </c>
      <c r="Z5063" s="17">
        <f t="shared" si="557"/>
        <v>5.5555555555555554</v>
      </c>
      <c r="AA5063" s="17">
        <f t="shared" si="558"/>
        <v>5.5555555555555554</v>
      </c>
      <c r="AB5063" s="17">
        <f t="shared" si="559"/>
        <v>11.658097686375321</v>
      </c>
      <c r="AC5063" s="17" t="s">
        <v>17654</v>
      </c>
    </row>
    <row r="5064" spans="1:29" x14ac:dyDescent="0.25">
      <c r="A5064" t="s">
        <v>3339</v>
      </c>
      <c r="B5064" s="165" t="s">
        <v>16459</v>
      </c>
      <c r="C5064" t="s">
        <v>16460</v>
      </c>
      <c r="D5064" s="1">
        <v>45201</v>
      </c>
      <c r="E5064">
        <f t="shared" si="554"/>
        <v>18</v>
      </c>
      <c r="F5064" t="s">
        <v>6</v>
      </c>
      <c r="G5064">
        <v>780</v>
      </c>
      <c r="H5064">
        <f t="shared" si="553"/>
        <v>78</v>
      </c>
      <c r="I5064" t="s">
        <v>7</v>
      </c>
      <c r="J5064" t="s">
        <v>8</v>
      </c>
      <c r="K5064" t="s">
        <v>8</v>
      </c>
      <c r="L5064" t="s">
        <v>8</v>
      </c>
      <c r="M5064" t="s">
        <v>6</v>
      </c>
      <c r="N5064" t="str">
        <f t="shared" si="555"/>
        <v>M</v>
      </c>
      <c r="O5064" t="s">
        <v>2523</v>
      </c>
      <c r="P5064" t="s">
        <v>5995</v>
      </c>
      <c r="Q5064" t="s">
        <v>221</v>
      </c>
      <c r="R5064">
        <v>4</v>
      </c>
      <c r="S5064">
        <f t="shared" si="556"/>
        <v>2019</v>
      </c>
      <c r="T5064" t="s">
        <v>12</v>
      </c>
      <c r="U5064">
        <v>1</v>
      </c>
      <c r="V5064" t="s">
        <v>3396</v>
      </c>
      <c r="W5064">
        <f>VLOOKUP(Q5064,'PBT Tag Rates'!$B$5:$E$44,4,FALSE)</f>
        <v>0.95971980899999998</v>
      </c>
      <c r="X5064">
        <v>1</v>
      </c>
      <c r="Y5064" s="14">
        <f>IFERROR(LOOKUP(H5064,{30,43,48,53,58,63,68,73,78,83,88,93,97},{42,47,52,57,62,67,72,77,82,87,92,99,100}),999)</f>
        <v>82</v>
      </c>
      <c r="Z5064" s="17">
        <f t="shared" si="557"/>
        <v>5.5555555555555554</v>
      </c>
      <c r="AA5064" s="17">
        <f t="shared" si="558"/>
        <v>5.5555555555555554</v>
      </c>
      <c r="AB5064" s="17">
        <f t="shared" si="559"/>
        <v>11.658097686375321</v>
      </c>
      <c r="AC5064" s="17" t="s">
        <v>17655</v>
      </c>
    </row>
    <row r="5065" spans="1:29" x14ac:dyDescent="0.25">
      <c r="A5065" t="s">
        <v>3339</v>
      </c>
      <c r="B5065" s="165" t="s">
        <v>16461</v>
      </c>
      <c r="C5065" t="s">
        <v>16462</v>
      </c>
      <c r="D5065" s="1">
        <v>45201</v>
      </c>
      <c r="E5065">
        <f t="shared" si="554"/>
        <v>18</v>
      </c>
      <c r="F5065" t="s">
        <v>6</v>
      </c>
      <c r="G5065">
        <v>560</v>
      </c>
      <c r="H5065">
        <f t="shared" si="553"/>
        <v>56</v>
      </c>
      <c r="I5065" t="s">
        <v>7</v>
      </c>
      <c r="J5065" t="s">
        <v>8</v>
      </c>
      <c r="K5065" t="s">
        <v>8</v>
      </c>
      <c r="L5065" t="s">
        <v>8</v>
      </c>
      <c r="M5065" t="s">
        <v>6</v>
      </c>
      <c r="N5065" t="str">
        <f t="shared" si="555"/>
        <v>M</v>
      </c>
      <c r="O5065" t="s">
        <v>8</v>
      </c>
      <c r="P5065" t="s">
        <v>8</v>
      </c>
      <c r="Q5065" t="s">
        <v>11</v>
      </c>
      <c r="R5065" t="s">
        <v>8</v>
      </c>
      <c r="S5065" t="str">
        <f t="shared" si="556"/>
        <v>U</v>
      </c>
      <c r="T5065" t="s">
        <v>12</v>
      </c>
      <c r="U5065">
        <v>1</v>
      </c>
      <c r="V5065" t="s">
        <v>11</v>
      </c>
      <c r="W5065" t="e">
        <f>VLOOKUP(Q5065,'PBT Tag Rates'!$B$5:$E$44,4,FALSE)</f>
        <v>#N/A</v>
      </c>
      <c r="X5065">
        <v>1</v>
      </c>
      <c r="Y5065" s="14">
        <f>IFERROR(LOOKUP(H5065,{30,43,48,53,58,63,68,73,78,83,88,93,97},{42,47,52,57,62,67,72,77,82,87,92,99,100}),999)</f>
        <v>57</v>
      </c>
      <c r="Z5065" s="17">
        <f t="shared" si="557"/>
        <v>5.5555555555555554</v>
      </c>
      <c r="AA5065" s="17">
        <f t="shared" si="558"/>
        <v>5.5555555555555554</v>
      </c>
      <c r="AB5065" s="17">
        <f t="shared" si="559"/>
        <v>11.658097686375321</v>
      </c>
      <c r="AC5065" s="17" t="s">
        <v>17654</v>
      </c>
    </row>
    <row r="5066" spans="1:29" x14ac:dyDescent="0.25">
      <c r="A5066" t="s">
        <v>3339</v>
      </c>
      <c r="B5066" s="165" t="s">
        <v>16463</v>
      </c>
      <c r="C5066" t="s">
        <v>16464</v>
      </c>
      <c r="D5066" s="1">
        <v>45201</v>
      </c>
      <c r="E5066">
        <f t="shared" si="554"/>
        <v>18</v>
      </c>
      <c r="F5066" t="s">
        <v>6</v>
      </c>
      <c r="G5066">
        <v>590</v>
      </c>
      <c r="H5066">
        <f t="shared" si="553"/>
        <v>59</v>
      </c>
      <c r="I5066" t="s">
        <v>7</v>
      </c>
      <c r="J5066" t="s">
        <v>8</v>
      </c>
      <c r="K5066" t="s">
        <v>8</v>
      </c>
      <c r="L5066" t="s">
        <v>8</v>
      </c>
      <c r="M5066" t="s">
        <v>6</v>
      </c>
      <c r="N5066" t="str">
        <f t="shared" si="555"/>
        <v>M</v>
      </c>
      <c r="O5066" t="s">
        <v>2431</v>
      </c>
      <c r="P5066" t="s">
        <v>4538</v>
      </c>
      <c r="Q5066" t="s">
        <v>221</v>
      </c>
      <c r="R5066">
        <v>4</v>
      </c>
      <c r="S5066">
        <f t="shared" si="556"/>
        <v>2019</v>
      </c>
      <c r="T5066" t="s">
        <v>12</v>
      </c>
      <c r="U5066">
        <v>1</v>
      </c>
      <c r="V5066" t="s">
        <v>3363</v>
      </c>
      <c r="W5066">
        <f>VLOOKUP(Q5066,'PBT Tag Rates'!$B$5:$E$44,4,FALSE)</f>
        <v>0.95971980899999998</v>
      </c>
      <c r="X5066">
        <v>1</v>
      </c>
      <c r="Y5066" s="14">
        <f>IFERROR(LOOKUP(H5066,{30,43,48,53,58,63,68,73,78,83,88,93,97},{42,47,52,57,62,67,72,77,82,87,92,99,100}),999)</f>
        <v>62</v>
      </c>
      <c r="Z5066" s="17">
        <f t="shared" si="557"/>
        <v>5.5555555555555554</v>
      </c>
      <c r="AA5066" s="17">
        <f t="shared" si="558"/>
        <v>5.5555555555555554</v>
      </c>
      <c r="AB5066" s="17">
        <f t="shared" si="559"/>
        <v>11.658097686375321</v>
      </c>
      <c r="AC5066" s="17" t="s">
        <v>17654</v>
      </c>
    </row>
    <row r="5067" spans="1:29" x14ac:dyDescent="0.25">
      <c r="A5067" t="s">
        <v>3339</v>
      </c>
      <c r="B5067" s="165" t="s">
        <v>16465</v>
      </c>
      <c r="C5067" t="s">
        <v>16466</v>
      </c>
      <c r="D5067" s="1">
        <v>45201</v>
      </c>
      <c r="E5067">
        <f t="shared" si="554"/>
        <v>18</v>
      </c>
      <c r="F5067" t="s">
        <v>14</v>
      </c>
      <c r="G5067">
        <v>760</v>
      </c>
      <c r="H5067">
        <f t="shared" si="553"/>
        <v>76</v>
      </c>
      <c r="I5067" t="s">
        <v>7</v>
      </c>
      <c r="J5067" t="s">
        <v>8</v>
      </c>
      <c r="K5067" t="s">
        <v>8</v>
      </c>
      <c r="L5067" t="s">
        <v>8</v>
      </c>
      <c r="M5067" t="s">
        <v>14</v>
      </c>
      <c r="N5067" t="str">
        <f t="shared" si="555"/>
        <v>F</v>
      </c>
      <c r="O5067" t="s">
        <v>8</v>
      </c>
      <c r="P5067" t="s">
        <v>8</v>
      </c>
      <c r="Q5067" t="s">
        <v>11</v>
      </c>
      <c r="R5067" t="s">
        <v>8</v>
      </c>
      <c r="S5067" t="str">
        <f t="shared" si="556"/>
        <v>U</v>
      </c>
      <c r="T5067" t="s">
        <v>12</v>
      </c>
      <c r="U5067">
        <v>1</v>
      </c>
      <c r="V5067" t="s">
        <v>11</v>
      </c>
      <c r="W5067" t="e">
        <f>VLOOKUP(Q5067,'PBT Tag Rates'!$B$5:$E$44,4,FALSE)</f>
        <v>#N/A</v>
      </c>
      <c r="X5067">
        <v>1</v>
      </c>
      <c r="Y5067" s="14">
        <f>IFERROR(LOOKUP(H5067,{30,43,48,53,58,63,68,73,78,83,88,93,97},{42,47,52,57,62,67,72,77,82,87,92,99,100}),999)</f>
        <v>77</v>
      </c>
      <c r="Z5067" s="17">
        <f t="shared" si="557"/>
        <v>5.5555555555555554</v>
      </c>
      <c r="AA5067" s="17">
        <f t="shared" si="558"/>
        <v>5.5555555555555554</v>
      </c>
      <c r="AB5067" s="17">
        <f t="shared" si="559"/>
        <v>11.658097686375321</v>
      </c>
      <c r="AC5067" s="17" t="s">
        <v>17654</v>
      </c>
    </row>
    <row r="5068" spans="1:29" x14ac:dyDescent="0.25">
      <c r="A5068" t="s">
        <v>3339</v>
      </c>
      <c r="B5068" s="165" t="s">
        <v>16467</v>
      </c>
      <c r="C5068" t="s">
        <v>16468</v>
      </c>
      <c r="D5068" s="1">
        <v>45201</v>
      </c>
      <c r="E5068">
        <f t="shared" si="554"/>
        <v>18</v>
      </c>
      <c r="F5068" t="s">
        <v>6</v>
      </c>
      <c r="G5068">
        <v>740</v>
      </c>
      <c r="H5068">
        <f t="shared" si="553"/>
        <v>74</v>
      </c>
      <c r="I5068" t="s">
        <v>7</v>
      </c>
      <c r="J5068" t="s">
        <v>8</v>
      </c>
      <c r="K5068" t="s">
        <v>8</v>
      </c>
      <c r="L5068" t="s">
        <v>8</v>
      </c>
      <c r="M5068" t="s">
        <v>6</v>
      </c>
      <c r="N5068" t="str">
        <f t="shared" si="555"/>
        <v>M</v>
      </c>
      <c r="O5068" t="s">
        <v>8</v>
      </c>
      <c r="P5068" t="s">
        <v>8</v>
      </c>
      <c r="Q5068" t="s">
        <v>11</v>
      </c>
      <c r="R5068" t="s">
        <v>8</v>
      </c>
      <c r="S5068" t="str">
        <f t="shared" si="556"/>
        <v>U</v>
      </c>
      <c r="T5068" t="s">
        <v>12</v>
      </c>
      <c r="U5068">
        <v>0.999999999999999</v>
      </c>
      <c r="V5068" t="s">
        <v>11</v>
      </c>
      <c r="W5068" t="e">
        <f>VLOOKUP(Q5068,'PBT Tag Rates'!$B$5:$E$44,4,FALSE)</f>
        <v>#N/A</v>
      </c>
      <c r="X5068">
        <v>1</v>
      </c>
      <c r="Y5068" s="14">
        <f>IFERROR(LOOKUP(H5068,{30,43,48,53,58,63,68,73,78,83,88,93,97},{42,47,52,57,62,67,72,77,82,87,92,99,100}),999)</f>
        <v>77</v>
      </c>
      <c r="Z5068" s="17">
        <f t="shared" si="557"/>
        <v>5.5555555555555554</v>
      </c>
      <c r="AA5068" s="17">
        <f t="shared" si="558"/>
        <v>5.5555555555555554</v>
      </c>
      <c r="AB5068" s="17">
        <f t="shared" si="559"/>
        <v>11.658097686375321</v>
      </c>
      <c r="AC5068" s="17" t="s">
        <v>17654</v>
      </c>
    </row>
    <row r="5069" spans="1:29" x14ac:dyDescent="0.25">
      <c r="A5069" t="s">
        <v>3339</v>
      </c>
      <c r="B5069" s="165" t="s">
        <v>16469</v>
      </c>
      <c r="C5069" t="s">
        <v>16470</v>
      </c>
      <c r="D5069" s="1">
        <v>45201</v>
      </c>
      <c r="E5069">
        <f t="shared" si="554"/>
        <v>18</v>
      </c>
      <c r="F5069" t="s">
        <v>14</v>
      </c>
      <c r="G5069">
        <v>760</v>
      </c>
      <c r="H5069">
        <f t="shared" si="553"/>
        <v>76</v>
      </c>
      <c r="I5069" t="s">
        <v>7</v>
      </c>
      <c r="J5069" t="s">
        <v>8</v>
      </c>
      <c r="K5069" t="s">
        <v>8</v>
      </c>
      <c r="L5069" t="s">
        <v>16471</v>
      </c>
      <c r="M5069" t="s">
        <v>14</v>
      </c>
      <c r="N5069" t="str">
        <f t="shared" si="555"/>
        <v>F</v>
      </c>
      <c r="O5069" t="s">
        <v>232</v>
      </c>
      <c r="P5069" t="s">
        <v>472</v>
      </c>
      <c r="Q5069" t="s">
        <v>221</v>
      </c>
      <c r="R5069">
        <v>4</v>
      </c>
      <c r="S5069">
        <f t="shared" si="556"/>
        <v>2019</v>
      </c>
      <c r="T5069" t="s">
        <v>12</v>
      </c>
      <c r="U5069">
        <v>0.999999999999999</v>
      </c>
      <c r="V5069" t="s">
        <v>3363</v>
      </c>
      <c r="W5069">
        <f>VLOOKUP(Q5069,'PBT Tag Rates'!$B$5:$E$44,4,FALSE)</f>
        <v>0.95971980899999998</v>
      </c>
      <c r="X5069">
        <v>1</v>
      </c>
      <c r="Y5069" s="14">
        <f>IFERROR(LOOKUP(H5069,{30,43,48,53,58,63,68,73,78,83,88,93,97},{42,47,52,57,62,67,72,77,82,87,92,99,100}),999)</f>
        <v>77</v>
      </c>
      <c r="Z5069" s="17">
        <f t="shared" si="557"/>
        <v>5.5555555555555554</v>
      </c>
      <c r="AA5069" s="17">
        <f t="shared" si="558"/>
        <v>5.5555555555555554</v>
      </c>
      <c r="AB5069" s="17">
        <f t="shared" si="559"/>
        <v>11.658097686375321</v>
      </c>
      <c r="AC5069" s="17" t="s">
        <v>17654</v>
      </c>
    </row>
    <row r="5070" spans="1:29" x14ac:dyDescent="0.25">
      <c r="A5070" t="s">
        <v>3339</v>
      </c>
      <c r="B5070" s="165" t="s">
        <v>16472</v>
      </c>
      <c r="C5070" t="s">
        <v>16473</v>
      </c>
      <c r="D5070" s="1">
        <v>45201</v>
      </c>
      <c r="E5070">
        <f t="shared" si="554"/>
        <v>18</v>
      </c>
      <c r="F5070" t="s">
        <v>6</v>
      </c>
      <c r="G5070">
        <v>1000</v>
      </c>
      <c r="H5070">
        <f t="shared" si="553"/>
        <v>100</v>
      </c>
      <c r="I5070" t="s">
        <v>9</v>
      </c>
      <c r="J5070">
        <v>1</v>
      </c>
      <c r="K5070" t="s">
        <v>8</v>
      </c>
      <c r="L5070" t="s">
        <v>8</v>
      </c>
      <c r="M5070" t="s">
        <v>6</v>
      </c>
      <c r="N5070" t="str">
        <f t="shared" si="555"/>
        <v>M</v>
      </c>
      <c r="O5070" t="s">
        <v>1785</v>
      </c>
      <c r="P5070" t="s">
        <v>5617</v>
      </c>
      <c r="Q5070" t="s">
        <v>221</v>
      </c>
      <c r="R5070">
        <v>4</v>
      </c>
      <c r="S5070">
        <f t="shared" si="556"/>
        <v>2019</v>
      </c>
      <c r="T5070" t="s">
        <v>12</v>
      </c>
      <c r="U5070">
        <v>1</v>
      </c>
      <c r="V5070" t="s">
        <v>3396</v>
      </c>
      <c r="W5070">
        <f>VLOOKUP(Q5070,'PBT Tag Rates'!$B$5:$E$44,4,FALSE)</f>
        <v>0.95971980899999998</v>
      </c>
      <c r="X5070">
        <v>1</v>
      </c>
      <c r="Y5070" s="14">
        <f>IFERROR(LOOKUP(H5070,{30,43,48,53,58,63,68,73,78,83,88,93,97},{42,47,52,57,62,67,72,77,82,87,92,99,100}),999)</f>
        <v>100</v>
      </c>
      <c r="Z5070" s="17">
        <f t="shared" si="557"/>
        <v>5.5555555555555554</v>
      </c>
      <c r="AA5070" s="17">
        <f t="shared" si="558"/>
        <v>5.5555555555555554</v>
      </c>
      <c r="AB5070" s="17">
        <f t="shared" si="559"/>
        <v>11.658097686375321</v>
      </c>
      <c r="AC5070" s="17" t="s">
        <v>17655</v>
      </c>
    </row>
    <row r="5071" spans="1:29" x14ac:dyDescent="0.25">
      <c r="A5071" t="s">
        <v>3339</v>
      </c>
      <c r="B5071" s="165" t="s">
        <v>16474</v>
      </c>
      <c r="C5071" t="s">
        <v>16475</v>
      </c>
      <c r="D5071" s="1">
        <v>45201</v>
      </c>
      <c r="E5071">
        <f t="shared" si="554"/>
        <v>18</v>
      </c>
      <c r="F5071" t="s">
        <v>14</v>
      </c>
      <c r="G5071">
        <v>730</v>
      </c>
      <c r="H5071">
        <f t="shared" si="553"/>
        <v>73</v>
      </c>
      <c r="I5071" t="s">
        <v>9</v>
      </c>
      <c r="J5071">
        <v>1</v>
      </c>
      <c r="K5071" t="s">
        <v>16476</v>
      </c>
      <c r="L5071" t="s">
        <v>8</v>
      </c>
      <c r="M5071" t="s">
        <v>14</v>
      </c>
      <c r="N5071" t="str">
        <f t="shared" si="555"/>
        <v>F</v>
      </c>
      <c r="O5071" t="s">
        <v>182</v>
      </c>
      <c r="P5071" t="s">
        <v>183</v>
      </c>
      <c r="Q5071" t="s">
        <v>15</v>
      </c>
      <c r="R5071">
        <v>5</v>
      </c>
      <c r="S5071">
        <f t="shared" si="556"/>
        <v>2018</v>
      </c>
      <c r="T5071" t="s">
        <v>12</v>
      </c>
      <c r="U5071">
        <v>0.999999999999998</v>
      </c>
      <c r="V5071" t="s">
        <v>3951</v>
      </c>
      <c r="W5071">
        <f>VLOOKUP(Q5071,'PBT Tag Rates'!$B$5:$E$44,4,FALSE)</f>
        <v>0.80551598400000002</v>
      </c>
      <c r="X5071">
        <v>1</v>
      </c>
      <c r="Y5071" s="14">
        <f>IFERROR(LOOKUP(H5071,{30,43,48,53,58,63,68,73,78,83,88,93,97},{42,47,52,57,62,67,72,77,82,87,92,99,100}),999)</f>
        <v>77</v>
      </c>
      <c r="Z5071" s="17">
        <f t="shared" si="557"/>
        <v>5.5555555555555554</v>
      </c>
      <c r="AA5071" s="17">
        <f t="shared" si="558"/>
        <v>5.5555555555555554</v>
      </c>
      <c r="AB5071" s="17">
        <f t="shared" si="559"/>
        <v>11.658097686375321</v>
      </c>
      <c r="AC5071" s="17" t="s">
        <v>17655</v>
      </c>
    </row>
    <row r="5072" spans="1:29" x14ac:dyDescent="0.25">
      <c r="A5072" t="s">
        <v>3339</v>
      </c>
      <c r="B5072" s="165" t="s">
        <v>16477</v>
      </c>
      <c r="C5072" t="s">
        <v>16478</v>
      </c>
      <c r="D5072" s="1">
        <v>45201</v>
      </c>
      <c r="E5072">
        <f t="shared" si="554"/>
        <v>18</v>
      </c>
      <c r="F5072" t="s">
        <v>6</v>
      </c>
      <c r="G5072">
        <v>620</v>
      </c>
      <c r="H5072">
        <f t="shared" si="553"/>
        <v>62</v>
      </c>
      <c r="I5072" t="s">
        <v>7</v>
      </c>
      <c r="J5072" t="s">
        <v>8</v>
      </c>
      <c r="K5072" t="s">
        <v>8</v>
      </c>
      <c r="L5072" t="s">
        <v>8</v>
      </c>
      <c r="M5072" t="s">
        <v>6</v>
      </c>
      <c r="N5072" t="str">
        <f t="shared" si="555"/>
        <v>M</v>
      </c>
      <c r="O5072" t="s">
        <v>8</v>
      </c>
      <c r="P5072" t="s">
        <v>8</v>
      </c>
      <c r="Q5072" t="s">
        <v>11</v>
      </c>
      <c r="R5072" t="s">
        <v>8</v>
      </c>
      <c r="S5072" t="str">
        <f t="shared" si="556"/>
        <v>U</v>
      </c>
      <c r="T5072" t="s">
        <v>12</v>
      </c>
      <c r="U5072">
        <v>0.999999999999996</v>
      </c>
      <c r="V5072" t="s">
        <v>11</v>
      </c>
      <c r="W5072" t="e">
        <f>VLOOKUP(Q5072,'PBT Tag Rates'!$B$5:$E$44,4,FALSE)</f>
        <v>#N/A</v>
      </c>
      <c r="X5072">
        <v>1</v>
      </c>
      <c r="Y5072" s="14">
        <f>IFERROR(LOOKUP(H5072,{30,43,48,53,58,63,68,73,78,83,88,93,97},{42,47,52,57,62,67,72,77,82,87,92,99,100}),999)</f>
        <v>62</v>
      </c>
      <c r="Z5072" s="17">
        <f t="shared" si="557"/>
        <v>5.5555555555555554</v>
      </c>
      <c r="AA5072" s="17">
        <f t="shared" si="558"/>
        <v>5.5555555555555554</v>
      </c>
      <c r="AB5072" s="17">
        <f t="shared" si="559"/>
        <v>11.658097686375321</v>
      </c>
      <c r="AC5072" s="17" t="s">
        <v>17654</v>
      </c>
    </row>
    <row r="5073" spans="1:29" x14ac:dyDescent="0.25">
      <c r="A5073" t="s">
        <v>3339</v>
      </c>
      <c r="B5073" s="165" t="s">
        <v>16479</v>
      </c>
      <c r="C5073" t="s">
        <v>16480</v>
      </c>
      <c r="D5073" s="1">
        <v>45201</v>
      </c>
      <c r="E5073">
        <f t="shared" si="554"/>
        <v>18</v>
      </c>
      <c r="F5073" t="s">
        <v>6</v>
      </c>
      <c r="G5073">
        <v>660</v>
      </c>
      <c r="H5073">
        <f t="shared" si="553"/>
        <v>66</v>
      </c>
      <c r="I5073" t="s">
        <v>7</v>
      </c>
      <c r="J5073" t="s">
        <v>8</v>
      </c>
      <c r="K5073" t="s">
        <v>8</v>
      </c>
      <c r="L5073" t="s">
        <v>8</v>
      </c>
      <c r="M5073" t="s">
        <v>6</v>
      </c>
      <c r="N5073" t="str">
        <f t="shared" si="555"/>
        <v>M</v>
      </c>
      <c r="O5073" t="s">
        <v>8</v>
      </c>
      <c r="P5073" t="s">
        <v>8</v>
      </c>
      <c r="Q5073" t="s">
        <v>11</v>
      </c>
      <c r="R5073" t="s">
        <v>8</v>
      </c>
      <c r="S5073" t="str">
        <f t="shared" si="556"/>
        <v>U</v>
      </c>
      <c r="T5073" t="s">
        <v>12</v>
      </c>
      <c r="U5073">
        <v>0.999999999999998</v>
      </c>
      <c r="V5073" t="s">
        <v>11</v>
      </c>
      <c r="W5073" t="e">
        <f>VLOOKUP(Q5073,'PBT Tag Rates'!$B$5:$E$44,4,FALSE)</f>
        <v>#N/A</v>
      </c>
      <c r="X5073">
        <v>1</v>
      </c>
      <c r="Y5073" s="14">
        <f>IFERROR(LOOKUP(H5073,{30,43,48,53,58,63,68,73,78,83,88,93,97},{42,47,52,57,62,67,72,77,82,87,92,99,100}),999)</f>
        <v>67</v>
      </c>
      <c r="Z5073" s="17">
        <f t="shared" si="557"/>
        <v>5.5555555555555554</v>
      </c>
      <c r="AA5073" s="17">
        <f t="shared" si="558"/>
        <v>5.5555555555555554</v>
      </c>
      <c r="AB5073" s="17">
        <f t="shared" si="559"/>
        <v>11.658097686375321</v>
      </c>
      <c r="AC5073" s="17" t="s">
        <v>17654</v>
      </c>
    </row>
    <row r="5074" spans="1:29" x14ac:dyDescent="0.25">
      <c r="A5074" t="s">
        <v>3339</v>
      </c>
      <c r="B5074" s="165" t="s">
        <v>16481</v>
      </c>
      <c r="C5074" t="s">
        <v>16482</v>
      </c>
      <c r="D5074" s="1">
        <v>45201</v>
      </c>
      <c r="E5074">
        <f t="shared" si="554"/>
        <v>18</v>
      </c>
      <c r="F5074" t="s">
        <v>14</v>
      </c>
      <c r="G5074">
        <v>760</v>
      </c>
      <c r="H5074">
        <f t="shared" si="553"/>
        <v>76</v>
      </c>
      <c r="I5074" t="s">
        <v>9</v>
      </c>
      <c r="J5074">
        <v>1</v>
      </c>
      <c r="K5074" t="s">
        <v>16483</v>
      </c>
      <c r="L5074" t="s">
        <v>8</v>
      </c>
      <c r="M5074" t="s">
        <v>14</v>
      </c>
      <c r="N5074" t="str">
        <f t="shared" si="555"/>
        <v>F</v>
      </c>
      <c r="O5074" t="s">
        <v>2809</v>
      </c>
      <c r="P5074" t="s">
        <v>12857</v>
      </c>
      <c r="Q5074" t="s">
        <v>221</v>
      </c>
      <c r="R5074">
        <v>4</v>
      </c>
      <c r="S5074">
        <f t="shared" si="556"/>
        <v>2019</v>
      </c>
      <c r="T5074" t="s">
        <v>12</v>
      </c>
      <c r="U5074">
        <v>0.999999999999998</v>
      </c>
      <c r="V5074" t="s">
        <v>3876</v>
      </c>
      <c r="W5074">
        <f>VLOOKUP(Q5074,'PBT Tag Rates'!$B$5:$E$44,4,FALSE)</f>
        <v>0.95971980899999998</v>
      </c>
      <c r="X5074">
        <v>1</v>
      </c>
      <c r="Y5074" s="14">
        <f>IFERROR(LOOKUP(H5074,{30,43,48,53,58,63,68,73,78,83,88,93,97},{42,47,52,57,62,67,72,77,82,87,92,99,100}),999)</f>
        <v>77</v>
      </c>
      <c r="Z5074" s="17">
        <f t="shared" si="557"/>
        <v>5.5555555555555554</v>
      </c>
      <c r="AA5074" s="17">
        <f t="shared" si="558"/>
        <v>5.5555555555555554</v>
      </c>
      <c r="AB5074" s="17">
        <f t="shared" si="559"/>
        <v>11.658097686375321</v>
      </c>
      <c r="AC5074" s="17" t="s">
        <v>17654</v>
      </c>
    </row>
    <row r="5075" spans="1:29" x14ac:dyDescent="0.25">
      <c r="A5075" t="s">
        <v>3339</v>
      </c>
      <c r="B5075" s="165" t="s">
        <v>16484</v>
      </c>
      <c r="C5075" t="s">
        <v>16485</v>
      </c>
      <c r="D5075" s="1">
        <v>45201</v>
      </c>
      <c r="E5075">
        <f t="shared" si="554"/>
        <v>18</v>
      </c>
      <c r="F5075" t="s">
        <v>6</v>
      </c>
      <c r="G5075">
        <v>470</v>
      </c>
      <c r="H5075">
        <f t="shared" si="553"/>
        <v>47</v>
      </c>
      <c r="I5075" t="s">
        <v>9</v>
      </c>
      <c r="J5075">
        <v>1</v>
      </c>
      <c r="K5075" t="s">
        <v>8</v>
      </c>
      <c r="L5075" t="s">
        <v>8</v>
      </c>
      <c r="M5075" t="s">
        <v>6</v>
      </c>
      <c r="N5075" t="str">
        <f t="shared" si="555"/>
        <v>M</v>
      </c>
      <c r="O5075" t="s">
        <v>16486</v>
      </c>
      <c r="P5075" t="s">
        <v>16487</v>
      </c>
      <c r="Q5075" t="s">
        <v>918</v>
      </c>
      <c r="R5075">
        <v>3</v>
      </c>
      <c r="S5075">
        <f t="shared" si="556"/>
        <v>2020</v>
      </c>
      <c r="T5075" t="s">
        <v>12</v>
      </c>
      <c r="U5075">
        <v>0.999999999999996</v>
      </c>
      <c r="V5075" t="s">
        <v>3951</v>
      </c>
      <c r="W5075">
        <f>VLOOKUP(Q5075,'PBT Tag Rates'!$B$5:$E$44,4,FALSE)</f>
        <v>0.98961045999999997</v>
      </c>
      <c r="X5075">
        <v>1</v>
      </c>
      <c r="Y5075" s="14">
        <f>IFERROR(LOOKUP(H5075,{30,43,48,53,58,63,68,73,78,83,88,93,97},{42,47,52,57,62,67,72,77,82,87,92,99,100}),999)</f>
        <v>47</v>
      </c>
      <c r="Z5075" s="17">
        <f t="shared" si="557"/>
        <v>5.5555555555555554</v>
      </c>
      <c r="AA5075" s="17">
        <f t="shared" si="558"/>
        <v>5.5555555555555554</v>
      </c>
      <c r="AB5075" s="17">
        <f t="shared" si="559"/>
        <v>11.658097686375321</v>
      </c>
      <c r="AC5075" s="17" t="s">
        <v>17655</v>
      </c>
    </row>
    <row r="5076" spans="1:29" x14ac:dyDescent="0.25">
      <c r="A5076" t="s">
        <v>3339</v>
      </c>
      <c r="B5076" s="165" t="s">
        <v>16488</v>
      </c>
      <c r="C5076" t="s">
        <v>16489</v>
      </c>
      <c r="D5076" s="1">
        <v>45201</v>
      </c>
      <c r="E5076">
        <f t="shared" si="554"/>
        <v>18</v>
      </c>
      <c r="F5076" t="s">
        <v>6</v>
      </c>
      <c r="G5076">
        <v>440</v>
      </c>
      <c r="H5076">
        <f t="shared" si="553"/>
        <v>44</v>
      </c>
      <c r="I5076" t="s">
        <v>7</v>
      </c>
      <c r="J5076" t="s">
        <v>8</v>
      </c>
      <c r="K5076" t="s">
        <v>8</v>
      </c>
      <c r="L5076" t="s">
        <v>8</v>
      </c>
      <c r="M5076" t="s">
        <v>6</v>
      </c>
      <c r="N5076" t="str">
        <f t="shared" si="555"/>
        <v>M</v>
      </c>
      <c r="O5076" t="s">
        <v>8</v>
      </c>
      <c r="P5076" t="s">
        <v>8</v>
      </c>
      <c r="Q5076" t="s">
        <v>11</v>
      </c>
      <c r="R5076" t="s">
        <v>8</v>
      </c>
      <c r="S5076" t="str">
        <f t="shared" si="556"/>
        <v>U</v>
      </c>
      <c r="T5076" t="s">
        <v>12</v>
      </c>
      <c r="U5076">
        <v>0.999999999999997</v>
      </c>
      <c r="V5076" t="s">
        <v>11</v>
      </c>
      <c r="W5076" t="e">
        <f>VLOOKUP(Q5076,'PBT Tag Rates'!$B$5:$E$44,4,FALSE)</f>
        <v>#N/A</v>
      </c>
      <c r="X5076">
        <v>1</v>
      </c>
      <c r="Y5076" s="14">
        <f>IFERROR(LOOKUP(H5076,{30,43,48,53,58,63,68,73,78,83,88,93,97},{42,47,52,57,62,67,72,77,82,87,92,99,100}),999)</f>
        <v>47</v>
      </c>
      <c r="Z5076" s="17">
        <f t="shared" si="557"/>
        <v>5.5555555555555554</v>
      </c>
      <c r="AA5076" s="17">
        <f t="shared" si="558"/>
        <v>5.5555555555555554</v>
      </c>
      <c r="AB5076" s="17">
        <f t="shared" si="559"/>
        <v>11.658097686375321</v>
      </c>
      <c r="AC5076" s="17" t="s">
        <v>17654</v>
      </c>
    </row>
    <row r="5077" spans="1:29" x14ac:dyDescent="0.25">
      <c r="A5077" t="s">
        <v>3339</v>
      </c>
      <c r="B5077" s="165" t="s">
        <v>16490</v>
      </c>
      <c r="C5077" t="s">
        <v>16491</v>
      </c>
      <c r="D5077" s="1">
        <v>45202</v>
      </c>
      <c r="E5077">
        <f t="shared" si="554"/>
        <v>18</v>
      </c>
      <c r="F5077" t="s">
        <v>6</v>
      </c>
      <c r="G5077">
        <v>690</v>
      </c>
      <c r="H5077">
        <f t="shared" si="553"/>
        <v>69</v>
      </c>
      <c r="I5077" t="s">
        <v>7</v>
      </c>
      <c r="J5077" t="s">
        <v>8</v>
      </c>
      <c r="K5077" t="s">
        <v>8</v>
      </c>
      <c r="L5077" t="s">
        <v>8</v>
      </c>
      <c r="M5077" t="s">
        <v>6</v>
      </c>
      <c r="N5077" t="str">
        <f t="shared" si="555"/>
        <v>M</v>
      </c>
      <c r="O5077" t="s">
        <v>8</v>
      </c>
      <c r="P5077" t="s">
        <v>8</v>
      </c>
      <c r="Q5077" t="s">
        <v>11</v>
      </c>
      <c r="R5077" t="s">
        <v>8</v>
      </c>
      <c r="S5077" t="str">
        <f t="shared" si="556"/>
        <v>U</v>
      </c>
      <c r="T5077" t="s">
        <v>12</v>
      </c>
      <c r="U5077">
        <v>0.999999999999998</v>
      </c>
      <c r="V5077" t="s">
        <v>11</v>
      </c>
      <c r="W5077" t="e">
        <f>VLOOKUP(Q5077,'PBT Tag Rates'!$B$5:$E$44,4,FALSE)</f>
        <v>#N/A</v>
      </c>
      <c r="X5077">
        <v>1</v>
      </c>
      <c r="Y5077" s="14">
        <f>IFERROR(LOOKUP(H5077,{30,43,48,53,58,63,68,73,78,83,88,93,97},{42,47,52,57,62,67,72,77,82,87,92,99,100}),999)</f>
        <v>72</v>
      </c>
      <c r="Z5077" s="17">
        <f t="shared" si="557"/>
        <v>5.5555555555555554</v>
      </c>
      <c r="AA5077" s="17">
        <f t="shared" si="558"/>
        <v>5.5555555555555554</v>
      </c>
      <c r="AB5077" s="17">
        <f t="shared" si="559"/>
        <v>11.658097686375321</v>
      </c>
      <c r="AC5077" s="17" t="s">
        <v>17654</v>
      </c>
    </row>
    <row r="5078" spans="1:29" x14ac:dyDescent="0.25">
      <c r="A5078" t="s">
        <v>3339</v>
      </c>
      <c r="B5078" s="165" t="s">
        <v>16492</v>
      </c>
      <c r="C5078" t="s">
        <v>16493</v>
      </c>
      <c r="D5078" s="1">
        <v>45202</v>
      </c>
      <c r="E5078">
        <f t="shared" si="554"/>
        <v>18</v>
      </c>
      <c r="F5078" t="s">
        <v>6</v>
      </c>
      <c r="G5078">
        <v>700</v>
      </c>
      <c r="H5078">
        <f t="shared" ref="H5078:H5141" si="560">G5078/10</f>
        <v>70</v>
      </c>
      <c r="I5078" t="s">
        <v>7</v>
      </c>
      <c r="J5078" t="s">
        <v>8</v>
      </c>
      <c r="K5078" t="s">
        <v>8</v>
      </c>
      <c r="L5078" t="s">
        <v>8</v>
      </c>
      <c r="M5078" t="s">
        <v>6</v>
      </c>
      <c r="N5078" t="str">
        <f t="shared" si="555"/>
        <v>M</v>
      </c>
      <c r="O5078" t="s">
        <v>16494</v>
      </c>
      <c r="P5078" t="s">
        <v>16495</v>
      </c>
      <c r="Q5078" t="s">
        <v>2605</v>
      </c>
      <c r="R5078">
        <v>4</v>
      </c>
      <c r="S5078">
        <f t="shared" si="556"/>
        <v>2019</v>
      </c>
      <c r="T5078" t="s">
        <v>12</v>
      </c>
      <c r="U5078">
        <v>0.99999999999999301</v>
      </c>
      <c r="V5078" t="s">
        <v>7657</v>
      </c>
      <c r="W5078">
        <f>VLOOKUP(Q5078,'PBT Tag Rates'!$B$5:$E$44,4,FALSE)</f>
        <v>0.96152300000000002</v>
      </c>
      <c r="X5078">
        <v>1</v>
      </c>
      <c r="Y5078" s="14">
        <f>IFERROR(LOOKUP(H5078,{30,43,48,53,58,63,68,73,78,83,88,93,97},{42,47,52,57,62,67,72,77,82,87,92,99,100}),999)</f>
        <v>72</v>
      </c>
      <c r="Z5078" s="17">
        <f t="shared" si="557"/>
        <v>5.5555555555555554</v>
      </c>
      <c r="AA5078" s="17">
        <f t="shared" si="558"/>
        <v>5.5555555555555554</v>
      </c>
      <c r="AB5078" s="17">
        <f t="shared" si="559"/>
        <v>11.658097686375321</v>
      </c>
      <c r="AC5078" s="17" t="s">
        <v>17655</v>
      </c>
    </row>
    <row r="5079" spans="1:29" x14ac:dyDescent="0.25">
      <c r="A5079" t="s">
        <v>3339</v>
      </c>
      <c r="B5079" s="165" t="s">
        <v>16496</v>
      </c>
      <c r="C5079" t="s">
        <v>16497</v>
      </c>
      <c r="D5079" s="1">
        <v>45202</v>
      </c>
      <c r="E5079">
        <f t="shared" ref="E5079:E5142" si="561">IF(D5079&lt;=$D$3,70,18)</f>
        <v>18</v>
      </c>
      <c r="F5079" t="s">
        <v>14</v>
      </c>
      <c r="G5079">
        <v>740</v>
      </c>
      <c r="H5079">
        <f t="shared" si="560"/>
        <v>74</v>
      </c>
      <c r="I5079" t="s">
        <v>7</v>
      </c>
      <c r="J5079" t="s">
        <v>8</v>
      </c>
      <c r="K5079" t="s">
        <v>16498</v>
      </c>
      <c r="L5079" t="s">
        <v>8</v>
      </c>
      <c r="M5079" t="s">
        <v>14</v>
      </c>
      <c r="N5079" t="str">
        <f t="shared" ref="N5079:N5142" si="562">IF(M5079="U",F5079,M5079)</f>
        <v>F</v>
      </c>
      <c r="O5079" t="s">
        <v>3012</v>
      </c>
      <c r="P5079" t="s">
        <v>16499</v>
      </c>
      <c r="Q5079" t="s">
        <v>221</v>
      </c>
      <c r="R5079">
        <v>4</v>
      </c>
      <c r="S5079">
        <f t="shared" ref="S5079:S5142" si="563">IFERROR($S$3-R5079,"U")</f>
        <v>2019</v>
      </c>
      <c r="T5079" t="s">
        <v>12</v>
      </c>
      <c r="U5079">
        <v>1</v>
      </c>
      <c r="V5079" t="s">
        <v>3653</v>
      </c>
      <c r="W5079">
        <f>VLOOKUP(Q5079,'PBT Tag Rates'!$B$5:$E$44,4,FALSE)</f>
        <v>0.95971980899999998</v>
      </c>
      <c r="X5079">
        <v>1</v>
      </c>
      <c r="Y5079" s="14">
        <f>IFERROR(LOOKUP(H5079,{30,43,48,53,58,63,68,73,78,83,88,93,97},{42,47,52,57,62,67,72,77,82,87,92,99,100}),999)</f>
        <v>77</v>
      </c>
      <c r="Z5079" s="17">
        <f t="shared" ref="Z5079:Z5142" si="564">IF(D5079&lt;$D$3,X5079/$Z$3,X5079/$Z$4)</f>
        <v>5.5555555555555554</v>
      </c>
      <c r="AA5079" s="17">
        <f t="shared" si="558"/>
        <v>5.5555555555555554</v>
      </c>
      <c r="AB5079" s="17">
        <f t="shared" si="559"/>
        <v>11.658097686375321</v>
      </c>
      <c r="AC5079" s="17" t="s">
        <v>17655</v>
      </c>
    </row>
    <row r="5080" spans="1:29" x14ac:dyDescent="0.25">
      <c r="A5080" t="s">
        <v>3339</v>
      </c>
      <c r="B5080" s="165" t="s">
        <v>16500</v>
      </c>
      <c r="C5080" t="s">
        <v>16501</v>
      </c>
      <c r="D5080" s="1">
        <v>45202</v>
      </c>
      <c r="E5080">
        <f t="shared" si="561"/>
        <v>18</v>
      </c>
      <c r="F5080" t="s">
        <v>6</v>
      </c>
      <c r="G5080">
        <v>720</v>
      </c>
      <c r="H5080">
        <f t="shared" si="560"/>
        <v>72</v>
      </c>
      <c r="I5080" t="s">
        <v>7</v>
      </c>
      <c r="J5080" t="s">
        <v>8</v>
      </c>
      <c r="K5080" t="s">
        <v>8</v>
      </c>
      <c r="L5080" t="s">
        <v>8</v>
      </c>
      <c r="M5080" t="s">
        <v>6</v>
      </c>
      <c r="N5080" t="str">
        <f t="shared" si="562"/>
        <v>M</v>
      </c>
      <c r="O5080" t="s">
        <v>12224</v>
      </c>
      <c r="P5080" t="s">
        <v>12225</v>
      </c>
      <c r="Q5080" t="s">
        <v>281</v>
      </c>
      <c r="R5080">
        <v>4</v>
      </c>
      <c r="S5080">
        <f t="shared" si="563"/>
        <v>2019</v>
      </c>
      <c r="T5080" t="s">
        <v>12</v>
      </c>
      <c r="U5080">
        <v>1</v>
      </c>
      <c r="V5080" t="s">
        <v>3169</v>
      </c>
      <c r="W5080">
        <f>VLOOKUP(Q5080,'PBT Tag Rates'!$B$5:$E$44,4,FALSE)</f>
        <v>0.99705232300000002</v>
      </c>
      <c r="X5080">
        <v>1</v>
      </c>
      <c r="Y5080" s="14">
        <f>IFERROR(LOOKUP(H5080,{30,43,48,53,58,63,68,73,78,83,88,93,97},{42,47,52,57,62,67,72,77,82,87,92,99,100}),999)</f>
        <v>72</v>
      </c>
      <c r="Z5080" s="17">
        <f t="shared" si="564"/>
        <v>5.5555555555555554</v>
      </c>
      <c r="AA5080" s="17">
        <f t="shared" si="558"/>
        <v>5.5555555555555554</v>
      </c>
      <c r="AB5080" s="17">
        <f t="shared" si="559"/>
        <v>11.658097686375321</v>
      </c>
      <c r="AC5080" s="17" t="s">
        <v>17654</v>
      </c>
    </row>
    <row r="5081" spans="1:29" x14ac:dyDescent="0.25">
      <c r="A5081" t="s">
        <v>3339</v>
      </c>
      <c r="B5081" s="165" t="s">
        <v>16502</v>
      </c>
      <c r="C5081" t="s">
        <v>16503</v>
      </c>
      <c r="D5081" s="1">
        <v>45202</v>
      </c>
      <c r="E5081">
        <f t="shared" si="561"/>
        <v>18</v>
      </c>
      <c r="F5081" t="s">
        <v>14</v>
      </c>
      <c r="G5081">
        <v>630</v>
      </c>
      <c r="H5081">
        <f t="shared" si="560"/>
        <v>63</v>
      </c>
      <c r="I5081" t="s">
        <v>9</v>
      </c>
      <c r="J5081">
        <v>1</v>
      </c>
      <c r="K5081" t="s">
        <v>8</v>
      </c>
      <c r="L5081" t="s">
        <v>8</v>
      </c>
      <c r="M5081" t="s">
        <v>14</v>
      </c>
      <c r="N5081" t="str">
        <f t="shared" si="562"/>
        <v>F</v>
      </c>
      <c r="O5081" t="s">
        <v>667</v>
      </c>
      <c r="P5081" t="s">
        <v>668</v>
      </c>
      <c r="Q5081" t="s">
        <v>221</v>
      </c>
      <c r="R5081">
        <v>4</v>
      </c>
      <c r="S5081">
        <f t="shared" si="563"/>
        <v>2019</v>
      </c>
      <c r="T5081" t="s">
        <v>12</v>
      </c>
      <c r="U5081">
        <v>1</v>
      </c>
      <c r="V5081" t="s">
        <v>3951</v>
      </c>
      <c r="W5081">
        <f>VLOOKUP(Q5081,'PBT Tag Rates'!$B$5:$E$44,4,FALSE)</f>
        <v>0.95971980899999998</v>
      </c>
      <c r="X5081">
        <v>1</v>
      </c>
      <c r="Y5081" s="14">
        <f>IFERROR(LOOKUP(H5081,{30,43,48,53,58,63,68,73,78,83,88,93,97},{42,47,52,57,62,67,72,77,82,87,92,99,100}),999)</f>
        <v>67</v>
      </c>
      <c r="Z5081" s="17">
        <f t="shared" si="564"/>
        <v>5.5555555555555554</v>
      </c>
      <c r="AA5081" s="17">
        <f t="shared" si="558"/>
        <v>5.5555555555555554</v>
      </c>
      <c r="AB5081" s="17">
        <f t="shared" si="559"/>
        <v>11.658097686375321</v>
      </c>
      <c r="AC5081" s="17" t="s">
        <v>17655</v>
      </c>
    </row>
    <row r="5082" spans="1:29" x14ac:dyDescent="0.25">
      <c r="A5082" t="s">
        <v>3339</v>
      </c>
      <c r="B5082" s="165" t="s">
        <v>16504</v>
      </c>
      <c r="C5082" t="s">
        <v>2911</v>
      </c>
      <c r="D5082" s="1">
        <v>45202</v>
      </c>
      <c r="E5082">
        <f t="shared" si="561"/>
        <v>18</v>
      </c>
      <c r="F5082" t="s">
        <v>14</v>
      </c>
      <c r="G5082">
        <v>700</v>
      </c>
      <c r="H5082">
        <f t="shared" si="560"/>
        <v>70</v>
      </c>
      <c r="I5082" t="s">
        <v>9</v>
      </c>
      <c r="J5082">
        <v>1</v>
      </c>
      <c r="K5082" t="s">
        <v>16505</v>
      </c>
      <c r="L5082" t="s">
        <v>8</v>
      </c>
      <c r="M5082" t="s">
        <v>14</v>
      </c>
      <c r="N5082" t="str">
        <f t="shared" si="562"/>
        <v>F</v>
      </c>
      <c r="O5082" t="s">
        <v>667</v>
      </c>
      <c r="P5082" t="s">
        <v>668</v>
      </c>
      <c r="Q5082" t="s">
        <v>221</v>
      </c>
      <c r="R5082">
        <v>4</v>
      </c>
      <c r="S5082">
        <f t="shared" si="563"/>
        <v>2019</v>
      </c>
      <c r="T5082" t="s">
        <v>12</v>
      </c>
      <c r="U5082">
        <v>1</v>
      </c>
      <c r="V5082" t="s">
        <v>3951</v>
      </c>
      <c r="W5082">
        <f>VLOOKUP(Q5082,'PBT Tag Rates'!$B$5:$E$44,4,FALSE)</f>
        <v>0.95971980899999998</v>
      </c>
      <c r="X5082">
        <v>1</v>
      </c>
      <c r="Y5082" s="14">
        <f>IFERROR(LOOKUP(H5082,{30,43,48,53,58,63,68,73,78,83,88,93,97},{42,47,52,57,62,67,72,77,82,87,92,99,100}),999)</f>
        <v>72</v>
      </c>
      <c r="Z5082" s="17">
        <f t="shared" si="564"/>
        <v>5.5555555555555554</v>
      </c>
      <c r="AA5082" s="17">
        <f t="shared" si="558"/>
        <v>5.5555555555555554</v>
      </c>
      <c r="AB5082" s="17">
        <f t="shared" si="559"/>
        <v>11.658097686375321</v>
      </c>
      <c r="AC5082" s="17" t="s">
        <v>17655</v>
      </c>
    </row>
    <row r="5083" spans="1:29" x14ac:dyDescent="0.25">
      <c r="A5083" t="s">
        <v>3339</v>
      </c>
      <c r="B5083" s="165" t="s">
        <v>16506</v>
      </c>
      <c r="C5083" t="s">
        <v>16507</v>
      </c>
      <c r="D5083" s="1">
        <v>45202</v>
      </c>
      <c r="E5083">
        <f t="shared" si="561"/>
        <v>18</v>
      </c>
      <c r="F5083" t="s">
        <v>6</v>
      </c>
      <c r="G5083">
        <v>940</v>
      </c>
      <c r="H5083">
        <f t="shared" si="560"/>
        <v>94</v>
      </c>
      <c r="I5083" t="s">
        <v>7</v>
      </c>
      <c r="J5083" t="s">
        <v>8</v>
      </c>
      <c r="K5083" t="s">
        <v>8</v>
      </c>
      <c r="L5083" t="s">
        <v>8</v>
      </c>
      <c r="M5083" t="s">
        <v>6</v>
      </c>
      <c r="N5083" t="str">
        <f t="shared" si="562"/>
        <v>M</v>
      </c>
      <c r="O5083" t="s">
        <v>8</v>
      </c>
      <c r="P5083" t="s">
        <v>8</v>
      </c>
      <c r="Q5083" t="s">
        <v>11</v>
      </c>
      <c r="R5083" t="s">
        <v>8</v>
      </c>
      <c r="S5083" t="str">
        <f t="shared" si="563"/>
        <v>U</v>
      </c>
      <c r="T5083" t="s">
        <v>12</v>
      </c>
      <c r="U5083">
        <v>1</v>
      </c>
      <c r="V5083" t="s">
        <v>11</v>
      </c>
      <c r="W5083" t="e">
        <f>VLOOKUP(Q5083,'PBT Tag Rates'!$B$5:$E$44,4,FALSE)</f>
        <v>#N/A</v>
      </c>
      <c r="X5083">
        <v>1</v>
      </c>
      <c r="Y5083" s="14">
        <f>IFERROR(LOOKUP(H5083,{30,43,48,53,58,63,68,73,78,83,88,93,97},{42,47,52,57,62,67,72,77,82,87,92,99,100}),999)</f>
        <v>99</v>
      </c>
      <c r="Z5083" s="17">
        <f t="shared" si="564"/>
        <v>5.5555555555555554</v>
      </c>
      <c r="AA5083" s="17">
        <f t="shared" si="558"/>
        <v>5.5555555555555554</v>
      </c>
      <c r="AB5083" s="17">
        <f t="shared" si="559"/>
        <v>11.658097686375321</v>
      </c>
      <c r="AC5083" s="17" t="s">
        <v>17654</v>
      </c>
    </row>
    <row r="5084" spans="1:29" x14ac:dyDescent="0.25">
      <c r="A5084" t="s">
        <v>3339</v>
      </c>
      <c r="B5084" s="165" t="s">
        <v>16508</v>
      </c>
      <c r="C5084" t="s">
        <v>2912</v>
      </c>
      <c r="D5084" s="1">
        <v>45202</v>
      </c>
      <c r="E5084">
        <f t="shared" si="561"/>
        <v>18</v>
      </c>
      <c r="F5084" t="s">
        <v>14</v>
      </c>
      <c r="G5084">
        <v>760</v>
      </c>
      <c r="H5084">
        <f t="shared" si="560"/>
        <v>76</v>
      </c>
      <c r="I5084" t="s">
        <v>7</v>
      </c>
      <c r="J5084" t="s">
        <v>8</v>
      </c>
      <c r="K5084" t="s">
        <v>16509</v>
      </c>
      <c r="L5084" t="s">
        <v>8</v>
      </c>
      <c r="M5084" t="s">
        <v>14</v>
      </c>
      <c r="N5084" t="str">
        <f t="shared" si="562"/>
        <v>F</v>
      </c>
      <c r="O5084" t="s">
        <v>8</v>
      </c>
      <c r="P5084" t="s">
        <v>8</v>
      </c>
      <c r="Q5084" t="s">
        <v>11</v>
      </c>
      <c r="R5084" t="s">
        <v>8</v>
      </c>
      <c r="S5084" t="str">
        <f t="shared" si="563"/>
        <v>U</v>
      </c>
      <c r="T5084" t="s">
        <v>12</v>
      </c>
      <c r="U5084">
        <v>0.999999999999997</v>
      </c>
      <c r="V5084" t="s">
        <v>11</v>
      </c>
      <c r="W5084" t="e">
        <f>VLOOKUP(Q5084,'PBT Tag Rates'!$B$5:$E$44,4,FALSE)</f>
        <v>#N/A</v>
      </c>
      <c r="X5084">
        <v>1</v>
      </c>
      <c r="Y5084" s="14">
        <f>IFERROR(LOOKUP(H5084,{30,43,48,53,58,63,68,73,78,83,88,93,97},{42,47,52,57,62,67,72,77,82,87,92,99,100}),999)</f>
        <v>77</v>
      </c>
      <c r="Z5084" s="17">
        <f t="shared" si="564"/>
        <v>5.5555555555555554</v>
      </c>
      <c r="AA5084" s="17">
        <f t="shared" si="558"/>
        <v>5.5555555555555554</v>
      </c>
      <c r="AB5084" s="17">
        <f t="shared" si="559"/>
        <v>11.658097686375321</v>
      </c>
      <c r="AC5084" s="17" t="s">
        <v>17654</v>
      </c>
    </row>
    <row r="5085" spans="1:29" x14ac:dyDescent="0.25">
      <c r="A5085" t="s">
        <v>3339</v>
      </c>
      <c r="B5085" s="165" t="s">
        <v>16510</v>
      </c>
      <c r="C5085" t="s">
        <v>16511</v>
      </c>
      <c r="D5085" s="1">
        <v>45202</v>
      </c>
      <c r="E5085">
        <f t="shared" si="561"/>
        <v>18</v>
      </c>
      <c r="F5085" t="s">
        <v>6</v>
      </c>
      <c r="G5085">
        <v>720</v>
      </c>
      <c r="H5085">
        <f t="shared" si="560"/>
        <v>72</v>
      </c>
      <c r="I5085" t="s">
        <v>7</v>
      </c>
      <c r="J5085" t="s">
        <v>8</v>
      </c>
      <c r="K5085" t="s">
        <v>8</v>
      </c>
      <c r="L5085" t="s">
        <v>8</v>
      </c>
      <c r="M5085" t="s">
        <v>6</v>
      </c>
      <c r="N5085" t="str">
        <f t="shared" si="562"/>
        <v>M</v>
      </c>
      <c r="O5085" t="s">
        <v>8</v>
      </c>
      <c r="P5085" t="s">
        <v>8</v>
      </c>
      <c r="Q5085" t="s">
        <v>11</v>
      </c>
      <c r="R5085" t="s">
        <v>8</v>
      </c>
      <c r="S5085" t="str">
        <f t="shared" si="563"/>
        <v>U</v>
      </c>
      <c r="T5085" t="s">
        <v>12</v>
      </c>
      <c r="U5085">
        <v>1</v>
      </c>
      <c r="V5085" t="s">
        <v>11</v>
      </c>
      <c r="W5085" t="e">
        <f>VLOOKUP(Q5085,'PBT Tag Rates'!$B$5:$E$44,4,FALSE)</f>
        <v>#N/A</v>
      </c>
      <c r="X5085">
        <v>1</v>
      </c>
      <c r="Y5085" s="14">
        <f>IFERROR(LOOKUP(H5085,{30,43,48,53,58,63,68,73,78,83,88,93,97},{42,47,52,57,62,67,72,77,82,87,92,99,100}),999)</f>
        <v>72</v>
      </c>
      <c r="Z5085" s="17">
        <f t="shared" si="564"/>
        <v>5.5555555555555554</v>
      </c>
      <c r="AA5085" s="17">
        <f t="shared" si="558"/>
        <v>5.5555555555555554</v>
      </c>
      <c r="AB5085" s="17">
        <f t="shared" si="559"/>
        <v>11.658097686375321</v>
      </c>
      <c r="AC5085" s="17" t="s">
        <v>17654</v>
      </c>
    </row>
    <row r="5086" spans="1:29" x14ac:dyDescent="0.25">
      <c r="A5086" t="s">
        <v>3339</v>
      </c>
      <c r="B5086" s="165" t="s">
        <v>16512</v>
      </c>
      <c r="C5086" t="s">
        <v>16513</v>
      </c>
      <c r="D5086" s="1">
        <v>45202</v>
      </c>
      <c r="E5086">
        <f t="shared" si="561"/>
        <v>18</v>
      </c>
      <c r="F5086" t="s">
        <v>14</v>
      </c>
      <c r="G5086">
        <v>560</v>
      </c>
      <c r="H5086">
        <f t="shared" si="560"/>
        <v>56</v>
      </c>
      <c r="I5086" t="s">
        <v>7</v>
      </c>
      <c r="J5086" t="s">
        <v>8</v>
      </c>
      <c r="K5086" t="s">
        <v>8</v>
      </c>
      <c r="L5086" t="s">
        <v>8</v>
      </c>
      <c r="M5086" t="s">
        <v>14</v>
      </c>
      <c r="N5086" t="str">
        <f t="shared" si="562"/>
        <v>F</v>
      </c>
      <c r="O5086" t="s">
        <v>8</v>
      </c>
      <c r="P5086" t="s">
        <v>8</v>
      </c>
      <c r="Q5086" t="s">
        <v>11</v>
      </c>
      <c r="R5086" t="s">
        <v>8</v>
      </c>
      <c r="S5086" t="str">
        <f t="shared" si="563"/>
        <v>U</v>
      </c>
      <c r="T5086" t="s">
        <v>12</v>
      </c>
      <c r="U5086">
        <v>0.999999999999999</v>
      </c>
      <c r="V5086" t="s">
        <v>11</v>
      </c>
      <c r="W5086" t="e">
        <f>VLOOKUP(Q5086,'PBT Tag Rates'!$B$5:$E$44,4,FALSE)</f>
        <v>#N/A</v>
      </c>
      <c r="X5086">
        <v>1</v>
      </c>
      <c r="Y5086" s="14">
        <f>IFERROR(LOOKUP(H5086,{30,43,48,53,58,63,68,73,78,83,88,93,97},{42,47,52,57,62,67,72,77,82,87,92,99,100}),999)</f>
        <v>57</v>
      </c>
      <c r="Z5086" s="17">
        <f t="shared" si="564"/>
        <v>5.5555555555555554</v>
      </c>
      <c r="AA5086" s="17">
        <f t="shared" si="558"/>
        <v>5.5555555555555554</v>
      </c>
      <c r="AB5086" s="17">
        <f t="shared" si="559"/>
        <v>11.658097686375321</v>
      </c>
      <c r="AC5086" s="17" t="s">
        <v>17654</v>
      </c>
    </row>
    <row r="5087" spans="1:29" x14ac:dyDescent="0.25">
      <c r="A5087" t="s">
        <v>3339</v>
      </c>
      <c r="B5087" s="165" t="s">
        <v>16514</v>
      </c>
      <c r="C5087" t="s">
        <v>16515</v>
      </c>
      <c r="D5087" s="1">
        <v>45202</v>
      </c>
      <c r="E5087">
        <f t="shared" si="561"/>
        <v>18</v>
      </c>
      <c r="F5087" t="s">
        <v>6</v>
      </c>
      <c r="G5087">
        <v>580</v>
      </c>
      <c r="H5087">
        <f t="shared" si="560"/>
        <v>58</v>
      </c>
      <c r="I5087" t="s">
        <v>7</v>
      </c>
      <c r="J5087" t="s">
        <v>8</v>
      </c>
      <c r="K5087" t="s">
        <v>8</v>
      </c>
      <c r="L5087" t="s">
        <v>8</v>
      </c>
      <c r="M5087" t="s">
        <v>6</v>
      </c>
      <c r="N5087" t="str">
        <f t="shared" si="562"/>
        <v>M</v>
      </c>
      <c r="O5087" t="s">
        <v>8</v>
      </c>
      <c r="P5087" t="s">
        <v>8</v>
      </c>
      <c r="Q5087" t="s">
        <v>11</v>
      </c>
      <c r="R5087" t="s">
        <v>8</v>
      </c>
      <c r="S5087" t="str">
        <f t="shared" si="563"/>
        <v>U</v>
      </c>
      <c r="T5087" t="s">
        <v>12</v>
      </c>
      <c r="U5087">
        <v>0.999999999999998</v>
      </c>
      <c r="V5087" t="s">
        <v>11</v>
      </c>
      <c r="W5087" t="e">
        <f>VLOOKUP(Q5087,'PBT Tag Rates'!$B$5:$E$44,4,FALSE)</f>
        <v>#N/A</v>
      </c>
      <c r="X5087">
        <v>1</v>
      </c>
      <c r="Y5087" s="14">
        <f>IFERROR(LOOKUP(H5087,{30,43,48,53,58,63,68,73,78,83,88,93,97},{42,47,52,57,62,67,72,77,82,87,92,99,100}),999)</f>
        <v>62</v>
      </c>
      <c r="Z5087" s="17">
        <f t="shared" si="564"/>
        <v>5.5555555555555554</v>
      </c>
      <c r="AA5087" s="17">
        <f t="shared" si="558"/>
        <v>5.5555555555555554</v>
      </c>
      <c r="AB5087" s="17">
        <f t="shared" si="559"/>
        <v>11.658097686375321</v>
      </c>
      <c r="AC5087" s="17" t="s">
        <v>17654</v>
      </c>
    </row>
    <row r="5088" spans="1:29" x14ac:dyDescent="0.25">
      <c r="A5088" t="s">
        <v>3339</v>
      </c>
      <c r="B5088" s="165" t="s">
        <v>16516</v>
      </c>
      <c r="C5088" t="s">
        <v>16517</v>
      </c>
      <c r="D5088" s="1">
        <v>45202</v>
      </c>
      <c r="E5088">
        <f t="shared" si="561"/>
        <v>18</v>
      </c>
      <c r="F5088" t="s">
        <v>14</v>
      </c>
      <c r="G5088">
        <v>590</v>
      </c>
      <c r="H5088">
        <f t="shared" si="560"/>
        <v>59</v>
      </c>
      <c r="I5088" t="s">
        <v>9</v>
      </c>
      <c r="J5088" t="s">
        <v>8</v>
      </c>
      <c r="K5088" t="s">
        <v>8</v>
      </c>
      <c r="L5088" t="s">
        <v>8</v>
      </c>
      <c r="M5088" t="s">
        <v>6</v>
      </c>
      <c r="N5088" t="str">
        <f t="shared" si="562"/>
        <v>M</v>
      </c>
      <c r="O5088" t="s">
        <v>16518</v>
      </c>
      <c r="P5088" t="s">
        <v>16519</v>
      </c>
      <c r="Q5088" t="s">
        <v>9737</v>
      </c>
      <c r="R5088">
        <v>3</v>
      </c>
      <c r="S5088">
        <f t="shared" si="563"/>
        <v>2020</v>
      </c>
      <c r="T5088" t="s">
        <v>12</v>
      </c>
      <c r="U5088">
        <v>0.999999999999996</v>
      </c>
      <c r="V5088" t="s">
        <v>9738</v>
      </c>
      <c r="W5088">
        <f>VLOOKUP(Q5088,'PBT Tag Rates'!$B$5:$E$44,4,FALSE)</f>
        <v>0.99450000000000005</v>
      </c>
      <c r="X5088">
        <v>1</v>
      </c>
      <c r="Y5088" s="14">
        <f>IFERROR(LOOKUP(H5088,{30,43,48,53,58,63,68,73,78,83,88,93,97},{42,47,52,57,62,67,72,77,82,87,92,99,100}),999)</f>
        <v>62</v>
      </c>
      <c r="Z5088" s="17">
        <f t="shared" si="564"/>
        <v>5.5555555555555554</v>
      </c>
      <c r="AA5088" s="17">
        <f t="shared" si="558"/>
        <v>5.5555555555555554</v>
      </c>
      <c r="AB5088" s="17">
        <f t="shared" si="559"/>
        <v>11.658097686375321</v>
      </c>
      <c r="AC5088" s="17" t="s">
        <v>17655</v>
      </c>
    </row>
    <row r="5089" spans="1:29" x14ac:dyDescent="0.25">
      <c r="A5089" t="s">
        <v>3339</v>
      </c>
      <c r="B5089" s="165" t="s">
        <v>16520</v>
      </c>
      <c r="C5089" t="s">
        <v>16521</v>
      </c>
      <c r="D5089" s="1">
        <v>45202</v>
      </c>
      <c r="E5089">
        <f t="shared" si="561"/>
        <v>18</v>
      </c>
      <c r="F5089" t="s">
        <v>14</v>
      </c>
      <c r="G5089">
        <v>770</v>
      </c>
      <c r="H5089">
        <f t="shared" si="560"/>
        <v>77</v>
      </c>
      <c r="I5089" t="s">
        <v>7</v>
      </c>
      <c r="J5089" t="s">
        <v>8</v>
      </c>
      <c r="K5089" t="s">
        <v>16522</v>
      </c>
      <c r="L5089" t="s">
        <v>8</v>
      </c>
      <c r="M5089" t="s">
        <v>14</v>
      </c>
      <c r="N5089" t="str">
        <f t="shared" si="562"/>
        <v>F</v>
      </c>
      <c r="O5089" t="s">
        <v>2750</v>
      </c>
      <c r="P5089" t="s">
        <v>10549</v>
      </c>
      <c r="Q5089" t="s">
        <v>221</v>
      </c>
      <c r="R5089">
        <v>4</v>
      </c>
      <c r="S5089">
        <f t="shared" si="563"/>
        <v>2019</v>
      </c>
      <c r="T5089" t="s">
        <v>12</v>
      </c>
      <c r="U5089">
        <v>1</v>
      </c>
      <c r="V5089" t="s">
        <v>3346</v>
      </c>
      <c r="W5089">
        <f>VLOOKUP(Q5089,'PBT Tag Rates'!$B$5:$E$44,4,FALSE)</f>
        <v>0.95971980899999998</v>
      </c>
      <c r="X5089">
        <v>1</v>
      </c>
      <c r="Y5089" s="14">
        <f>IFERROR(LOOKUP(H5089,{30,43,48,53,58,63,68,73,78,83,88,93,97},{42,47,52,57,62,67,72,77,82,87,92,99,100}),999)</f>
        <v>77</v>
      </c>
      <c r="Z5089" s="17">
        <f t="shared" si="564"/>
        <v>5.5555555555555554</v>
      </c>
      <c r="AA5089" s="17">
        <f t="shared" si="558"/>
        <v>5.5555555555555554</v>
      </c>
      <c r="AB5089" s="17">
        <f t="shared" si="559"/>
        <v>11.658097686375321</v>
      </c>
      <c r="AC5089" s="17" t="s">
        <v>17654</v>
      </c>
    </row>
    <row r="5090" spans="1:29" x14ac:dyDescent="0.25">
      <c r="A5090" t="s">
        <v>3339</v>
      </c>
      <c r="B5090" s="165" t="s">
        <v>16523</v>
      </c>
      <c r="C5090" t="s">
        <v>16524</v>
      </c>
      <c r="D5090" s="1">
        <v>45202</v>
      </c>
      <c r="E5090">
        <f t="shared" si="561"/>
        <v>18</v>
      </c>
      <c r="F5090" t="s">
        <v>14</v>
      </c>
      <c r="G5090">
        <v>700</v>
      </c>
      <c r="H5090">
        <f t="shared" si="560"/>
        <v>70</v>
      </c>
      <c r="I5090" t="s">
        <v>9</v>
      </c>
      <c r="J5090" t="s">
        <v>8</v>
      </c>
      <c r="K5090" t="s">
        <v>16525</v>
      </c>
      <c r="L5090" t="s">
        <v>8</v>
      </c>
      <c r="M5090" t="s">
        <v>14</v>
      </c>
      <c r="N5090" t="str">
        <f t="shared" si="562"/>
        <v>F</v>
      </c>
      <c r="O5090" t="s">
        <v>16526</v>
      </c>
      <c r="P5090" t="s">
        <v>16527</v>
      </c>
      <c r="Q5090" t="s">
        <v>2605</v>
      </c>
      <c r="R5090">
        <v>4</v>
      </c>
      <c r="S5090">
        <f t="shared" si="563"/>
        <v>2019</v>
      </c>
      <c r="T5090" t="s">
        <v>12</v>
      </c>
      <c r="U5090">
        <v>1</v>
      </c>
      <c r="V5090" t="s">
        <v>7657</v>
      </c>
      <c r="W5090">
        <f>VLOOKUP(Q5090,'PBT Tag Rates'!$B$5:$E$44,4,FALSE)</f>
        <v>0.96152300000000002</v>
      </c>
      <c r="X5090">
        <v>1</v>
      </c>
      <c r="Y5090" s="14">
        <f>IFERROR(LOOKUP(H5090,{30,43,48,53,58,63,68,73,78,83,88,93,97},{42,47,52,57,62,67,72,77,82,87,92,99,100}),999)</f>
        <v>72</v>
      </c>
      <c r="Z5090" s="17">
        <f t="shared" si="564"/>
        <v>5.5555555555555554</v>
      </c>
      <c r="AA5090" s="17">
        <f t="shared" si="558"/>
        <v>5.5555555555555554</v>
      </c>
      <c r="AB5090" s="17">
        <f t="shared" si="559"/>
        <v>11.658097686375321</v>
      </c>
      <c r="AC5090" s="17" t="s">
        <v>17655</v>
      </c>
    </row>
    <row r="5091" spans="1:29" x14ac:dyDescent="0.25">
      <c r="A5091" t="s">
        <v>3339</v>
      </c>
      <c r="B5091" s="165" t="s">
        <v>16528</v>
      </c>
      <c r="C5091" t="s">
        <v>2914</v>
      </c>
      <c r="D5091" s="1">
        <v>45202</v>
      </c>
      <c r="E5091">
        <f t="shared" si="561"/>
        <v>18</v>
      </c>
      <c r="F5091" t="s">
        <v>14</v>
      </c>
      <c r="G5091">
        <v>720</v>
      </c>
      <c r="H5091">
        <f t="shared" si="560"/>
        <v>72</v>
      </c>
      <c r="I5091" t="s">
        <v>7</v>
      </c>
      <c r="J5091" t="s">
        <v>8</v>
      </c>
      <c r="K5091" t="s">
        <v>16529</v>
      </c>
      <c r="L5091" t="s">
        <v>8</v>
      </c>
      <c r="M5091" t="s">
        <v>14</v>
      </c>
      <c r="N5091" t="str">
        <f t="shared" si="562"/>
        <v>F</v>
      </c>
      <c r="O5091" t="s">
        <v>8</v>
      </c>
      <c r="P5091" t="s">
        <v>8</v>
      </c>
      <c r="Q5091" t="s">
        <v>11</v>
      </c>
      <c r="R5091" t="s">
        <v>8</v>
      </c>
      <c r="S5091" t="str">
        <f t="shared" si="563"/>
        <v>U</v>
      </c>
      <c r="T5091" t="s">
        <v>12</v>
      </c>
      <c r="U5091">
        <v>0.999999999999999</v>
      </c>
      <c r="V5091" t="s">
        <v>11</v>
      </c>
      <c r="W5091" t="e">
        <f>VLOOKUP(Q5091,'PBT Tag Rates'!$B$5:$E$44,4,FALSE)</f>
        <v>#N/A</v>
      </c>
      <c r="X5091">
        <v>1</v>
      </c>
      <c r="Y5091" s="14">
        <f>IFERROR(LOOKUP(H5091,{30,43,48,53,58,63,68,73,78,83,88,93,97},{42,47,52,57,62,67,72,77,82,87,92,99,100}),999)</f>
        <v>72</v>
      </c>
      <c r="Z5091" s="17">
        <f t="shared" si="564"/>
        <v>5.5555555555555554</v>
      </c>
      <c r="AA5091" s="17">
        <f t="shared" si="558"/>
        <v>5.5555555555555554</v>
      </c>
      <c r="AB5091" s="17">
        <f t="shared" si="559"/>
        <v>11.658097686375321</v>
      </c>
      <c r="AC5091" s="17" t="s">
        <v>17654</v>
      </c>
    </row>
    <row r="5092" spans="1:29" x14ac:dyDescent="0.25">
      <c r="A5092" t="s">
        <v>3339</v>
      </c>
      <c r="B5092" s="165" t="s">
        <v>16530</v>
      </c>
      <c r="C5092" t="s">
        <v>16531</v>
      </c>
      <c r="D5092" s="1">
        <v>45202</v>
      </c>
      <c r="E5092">
        <f t="shared" si="561"/>
        <v>18</v>
      </c>
      <c r="F5092" t="s">
        <v>6</v>
      </c>
      <c r="G5092">
        <v>490</v>
      </c>
      <c r="H5092">
        <f t="shared" si="560"/>
        <v>49</v>
      </c>
      <c r="I5092" t="s">
        <v>7</v>
      </c>
      <c r="J5092" t="s">
        <v>8</v>
      </c>
      <c r="K5092" t="s">
        <v>8</v>
      </c>
      <c r="L5092" t="s">
        <v>8</v>
      </c>
      <c r="M5092" t="s">
        <v>6</v>
      </c>
      <c r="N5092" t="str">
        <f t="shared" si="562"/>
        <v>M</v>
      </c>
      <c r="O5092" t="s">
        <v>16532</v>
      </c>
      <c r="P5092" t="s">
        <v>16533</v>
      </c>
      <c r="Q5092" t="s">
        <v>3820</v>
      </c>
      <c r="R5092">
        <v>2</v>
      </c>
      <c r="S5092">
        <f t="shared" si="563"/>
        <v>2021</v>
      </c>
      <c r="T5092" t="s">
        <v>12</v>
      </c>
      <c r="U5092">
        <v>1</v>
      </c>
      <c r="V5092" t="s">
        <v>3346</v>
      </c>
      <c r="W5092">
        <f>VLOOKUP(Q5092,'PBT Tag Rates'!$B$5:$E$44,4,FALSE)</f>
        <v>0.98140000000000005</v>
      </c>
      <c r="X5092">
        <v>1</v>
      </c>
      <c r="Y5092" s="14">
        <f>IFERROR(LOOKUP(H5092,{30,43,48,53,58,63,68,73,78,83,88,93,97},{42,47,52,57,62,67,72,77,82,87,92,99,100}),999)</f>
        <v>52</v>
      </c>
      <c r="Z5092" s="17">
        <f t="shared" si="564"/>
        <v>5.5555555555555554</v>
      </c>
      <c r="AA5092" s="17">
        <f t="shared" si="558"/>
        <v>5.5555555555555554</v>
      </c>
      <c r="AB5092" s="17">
        <f t="shared" si="559"/>
        <v>11.658097686375321</v>
      </c>
      <c r="AC5092" s="17" t="s">
        <v>17654</v>
      </c>
    </row>
    <row r="5093" spans="1:29" x14ac:dyDescent="0.25">
      <c r="A5093" t="s">
        <v>3339</v>
      </c>
      <c r="B5093" s="165" t="s">
        <v>16534</v>
      </c>
      <c r="C5093" t="s">
        <v>2915</v>
      </c>
      <c r="D5093" s="1">
        <v>45202</v>
      </c>
      <c r="E5093">
        <f t="shared" si="561"/>
        <v>18</v>
      </c>
      <c r="F5093" t="s">
        <v>14</v>
      </c>
      <c r="G5093">
        <v>700</v>
      </c>
      <c r="H5093">
        <f t="shared" si="560"/>
        <v>70</v>
      </c>
      <c r="I5093" t="s">
        <v>7</v>
      </c>
      <c r="J5093" t="s">
        <v>8</v>
      </c>
      <c r="K5093" t="s">
        <v>16535</v>
      </c>
      <c r="L5093" t="s">
        <v>8</v>
      </c>
      <c r="M5093" t="s">
        <v>14</v>
      </c>
      <c r="N5093" t="str">
        <f t="shared" si="562"/>
        <v>F</v>
      </c>
      <c r="O5093" t="s">
        <v>589</v>
      </c>
      <c r="P5093" t="s">
        <v>590</v>
      </c>
      <c r="Q5093" t="s">
        <v>221</v>
      </c>
      <c r="R5093">
        <v>4</v>
      </c>
      <c r="S5093">
        <f t="shared" si="563"/>
        <v>2019</v>
      </c>
      <c r="T5093" t="s">
        <v>12</v>
      </c>
      <c r="U5093">
        <v>0.999999999999999</v>
      </c>
      <c r="V5093" t="s">
        <v>3386</v>
      </c>
      <c r="W5093">
        <f>VLOOKUP(Q5093,'PBT Tag Rates'!$B$5:$E$44,4,FALSE)</f>
        <v>0.95971980899999998</v>
      </c>
      <c r="X5093">
        <v>1</v>
      </c>
      <c r="Y5093" s="14">
        <f>IFERROR(LOOKUP(H5093,{30,43,48,53,58,63,68,73,78,83,88,93,97},{42,47,52,57,62,67,72,77,82,87,92,99,100}),999)</f>
        <v>72</v>
      </c>
      <c r="Z5093" s="17">
        <f t="shared" si="564"/>
        <v>5.5555555555555554</v>
      </c>
      <c r="AA5093" s="17">
        <f t="shared" si="558"/>
        <v>5.5555555555555554</v>
      </c>
      <c r="AB5093" s="17">
        <f t="shared" si="559"/>
        <v>11.658097686375321</v>
      </c>
      <c r="AC5093" s="17" t="s">
        <v>17654</v>
      </c>
    </row>
    <row r="5094" spans="1:29" x14ac:dyDescent="0.25">
      <c r="A5094" t="s">
        <v>3339</v>
      </c>
      <c r="B5094" s="165" t="s">
        <v>16536</v>
      </c>
      <c r="C5094" t="s">
        <v>16537</v>
      </c>
      <c r="D5094" s="1">
        <v>45202</v>
      </c>
      <c r="E5094">
        <f t="shared" si="561"/>
        <v>18</v>
      </c>
      <c r="F5094" t="s">
        <v>6</v>
      </c>
      <c r="G5094">
        <v>590</v>
      </c>
      <c r="H5094">
        <f t="shared" si="560"/>
        <v>59</v>
      </c>
      <c r="I5094" t="s">
        <v>7</v>
      </c>
      <c r="J5094" t="s">
        <v>8</v>
      </c>
      <c r="K5094" t="s">
        <v>8</v>
      </c>
      <c r="L5094" t="s">
        <v>8</v>
      </c>
      <c r="M5094" t="s">
        <v>6</v>
      </c>
      <c r="N5094" t="str">
        <f t="shared" si="562"/>
        <v>M</v>
      </c>
      <c r="O5094" t="s">
        <v>16538</v>
      </c>
      <c r="P5094" t="s">
        <v>16539</v>
      </c>
      <c r="Q5094" t="s">
        <v>918</v>
      </c>
      <c r="R5094">
        <v>3</v>
      </c>
      <c r="S5094">
        <f t="shared" si="563"/>
        <v>2020</v>
      </c>
      <c r="T5094" t="s">
        <v>12</v>
      </c>
      <c r="U5094">
        <v>1</v>
      </c>
      <c r="V5094" t="s">
        <v>3357</v>
      </c>
      <c r="W5094">
        <f>VLOOKUP(Q5094,'PBT Tag Rates'!$B$5:$E$44,4,FALSE)</f>
        <v>0.98961045999999997</v>
      </c>
      <c r="X5094">
        <v>1</v>
      </c>
      <c r="Y5094" s="14">
        <f>IFERROR(LOOKUP(H5094,{30,43,48,53,58,63,68,73,78,83,88,93,97},{42,47,52,57,62,67,72,77,82,87,92,99,100}),999)</f>
        <v>62</v>
      </c>
      <c r="Z5094" s="17">
        <f t="shared" si="564"/>
        <v>5.5555555555555554</v>
      </c>
      <c r="AA5094" s="17">
        <f t="shared" si="558"/>
        <v>5.5555555555555554</v>
      </c>
      <c r="AB5094" s="17">
        <f t="shared" si="559"/>
        <v>11.658097686375321</v>
      </c>
      <c r="AC5094" s="17" t="s">
        <v>17654</v>
      </c>
    </row>
    <row r="5095" spans="1:29" x14ac:dyDescent="0.25">
      <c r="A5095" t="s">
        <v>3339</v>
      </c>
      <c r="B5095" s="165" t="s">
        <v>16540</v>
      </c>
      <c r="C5095" t="s">
        <v>16541</v>
      </c>
      <c r="D5095" s="1">
        <v>45202</v>
      </c>
      <c r="E5095">
        <f t="shared" si="561"/>
        <v>18</v>
      </c>
      <c r="F5095" t="s">
        <v>6</v>
      </c>
      <c r="G5095">
        <v>440</v>
      </c>
      <c r="H5095">
        <f t="shared" si="560"/>
        <v>44</v>
      </c>
      <c r="I5095" t="s">
        <v>9</v>
      </c>
      <c r="J5095">
        <v>1</v>
      </c>
      <c r="K5095" t="s">
        <v>8</v>
      </c>
      <c r="L5095" t="s">
        <v>16542</v>
      </c>
      <c r="M5095" t="s">
        <v>6</v>
      </c>
      <c r="N5095" t="str">
        <f t="shared" si="562"/>
        <v>M</v>
      </c>
      <c r="O5095" t="s">
        <v>13955</v>
      </c>
      <c r="P5095" t="s">
        <v>16543</v>
      </c>
      <c r="Q5095" t="s">
        <v>3820</v>
      </c>
      <c r="R5095">
        <v>2</v>
      </c>
      <c r="S5095">
        <f t="shared" si="563"/>
        <v>2021</v>
      </c>
      <c r="T5095" t="s">
        <v>12</v>
      </c>
      <c r="U5095">
        <v>1</v>
      </c>
      <c r="V5095" t="s">
        <v>3396</v>
      </c>
      <c r="W5095">
        <f>VLOOKUP(Q5095,'PBT Tag Rates'!$B$5:$E$44,4,FALSE)</f>
        <v>0.98140000000000005</v>
      </c>
      <c r="X5095">
        <v>1</v>
      </c>
      <c r="Y5095" s="14">
        <f>IFERROR(LOOKUP(H5095,{30,43,48,53,58,63,68,73,78,83,88,93,97},{42,47,52,57,62,67,72,77,82,87,92,99,100}),999)</f>
        <v>47</v>
      </c>
      <c r="Z5095" s="17">
        <f t="shared" si="564"/>
        <v>5.5555555555555554</v>
      </c>
      <c r="AA5095" s="17">
        <f t="shared" si="558"/>
        <v>5.5555555555555554</v>
      </c>
      <c r="AB5095" s="17">
        <f t="shared" si="559"/>
        <v>11.658097686375321</v>
      </c>
      <c r="AC5095" s="17" t="s">
        <v>17655</v>
      </c>
    </row>
    <row r="5096" spans="1:29" x14ac:dyDescent="0.25">
      <c r="A5096" t="s">
        <v>3339</v>
      </c>
      <c r="B5096" s="165" t="s">
        <v>16544</v>
      </c>
      <c r="C5096" t="s">
        <v>16545</v>
      </c>
      <c r="D5096" s="1">
        <v>45202</v>
      </c>
      <c r="E5096">
        <f t="shared" si="561"/>
        <v>18</v>
      </c>
      <c r="F5096" t="s">
        <v>14</v>
      </c>
      <c r="G5096">
        <v>720</v>
      </c>
      <c r="H5096">
        <f t="shared" si="560"/>
        <v>72</v>
      </c>
      <c r="I5096" t="s">
        <v>7</v>
      </c>
      <c r="J5096" t="s">
        <v>8</v>
      </c>
      <c r="K5096" t="s">
        <v>16546</v>
      </c>
      <c r="L5096" t="s">
        <v>8</v>
      </c>
      <c r="M5096" t="s">
        <v>14</v>
      </c>
      <c r="N5096" t="str">
        <f t="shared" si="562"/>
        <v>F</v>
      </c>
      <c r="O5096" t="s">
        <v>11139</v>
      </c>
      <c r="P5096" t="s">
        <v>14535</v>
      </c>
      <c r="Q5096" t="s">
        <v>221</v>
      </c>
      <c r="R5096">
        <v>4</v>
      </c>
      <c r="S5096">
        <f t="shared" si="563"/>
        <v>2019</v>
      </c>
      <c r="T5096" t="s">
        <v>12</v>
      </c>
      <c r="U5096">
        <v>1</v>
      </c>
      <c r="V5096" t="s">
        <v>3346</v>
      </c>
      <c r="W5096">
        <f>VLOOKUP(Q5096,'PBT Tag Rates'!$B$5:$E$44,4,FALSE)</f>
        <v>0.95971980899999998</v>
      </c>
      <c r="X5096">
        <v>1</v>
      </c>
      <c r="Y5096" s="14">
        <f>IFERROR(LOOKUP(H5096,{30,43,48,53,58,63,68,73,78,83,88,93,97},{42,47,52,57,62,67,72,77,82,87,92,99,100}),999)</f>
        <v>72</v>
      </c>
      <c r="Z5096" s="17">
        <f t="shared" si="564"/>
        <v>5.5555555555555554</v>
      </c>
      <c r="AA5096" s="17">
        <f t="shared" si="558"/>
        <v>5.5555555555555554</v>
      </c>
      <c r="AB5096" s="17">
        <f t="shared" si="559"/>
        <v>11.658097686375321</v>
      </c>
      <c r="AC5096" s="17" t="s">
        <v>17654</v>
      </c>
    </row>
    <row r="5097" spans="1:29" x14ac:dyDescent="0.25">
      <c r="A5097" t="s">
        <v>3339</v>
      </c>
      <c r="B5097" s="165" t="s">
        <v>16547</v>
      </c>
      <c r="C5097" t="s">
        <v>2916</v>
      </c>
      <c r="D5097" s="1">
        <v>45202</v>
      </c>
      <c r="E5097">
        <f t="shared" si="561"/>
        <v>18</v>
      </c>
      <c r="F5097" t="s">
        <v>14</v>
      </c>
      <c r="G5097">
        <v>740</v>
      </c>
      <c r="H5097">
        <f t="shared" si="560"/>
        <v>74</v>
      </c>
      <c r="I5097" t="s">
        <v>9</v>
      </c>
      <c r="J5097">
        <v>1</v>
      </c>
      <c r="K5097" t="s">
        <v>16548</v>
      </c>
      <c r="L5097" t="s">
        <v>8</v>
      </c>
      <c r="M5097" t="s">
        <v>14</v>
      </c>
      <c r="N5097" t="str">
        <f t="shared" si="562"/>
        <v>F</v>
      </c>
      <c r="O5097" t="s">
        <v>520</v>
      </c>
      <c r="P5097" t="s">
        <v>679</v>
      </c>
      <c r="Q5097" t="s">
        <v>221</v>
      </c>
      <c r="R5097">
        <v>4</v>
      </c>
      <c r="S5097">
        <f t="shared" si="563"/>
        <v>2019</v>
      </c>
      <c r="T5097" t="s">
        <v>12</v>
      </c>
      <c r="U5097">
        <v>1</v>
      </c>
      <c r="V5097" t="s">
        <v>3396</v>
      </c>
      <c r="W5097">
        <f>VLOOKUP(Q5097,'PBT Tag Rates'!$B$5:$E$44,4,FALSE)</f>
        <v>0.95971980899999998</v>
      </c>
      <c r="X5097">
        <v>1</v>
      </c>
      <c r="Y5097" s="14">
        <f>IFERROR(LOOKUP(H5097,{30,43,48,53,58,63,68,73,78,83,88,93,97},{42,47,52,57,62,67,72,77,82,87,92,99,100}),999)</f>
        <v>77</v>
      </c>
      <c r="Z5097" s="17">
        <f t="shared" si="564"/>
        <v>5.5555555555555554</v>
      </c>
      <c r="AA5097" s="17">
        <f t="shared" si="558"/>
        <v>5.5555555555555554</v>
      </c>
      <c r="AB5097" s="17">
        <f t="shared" si="559"/>
        <v>11.658097686375321</v>
      </c>
      <c r="AC5097" s="17" t="s">
        <v>17655</v>
      </c>
    </row>
    <row r="5098" spans="1:29" x14ac:dyDescent="0.25">
      <c r="A5098" t="s">
        <v>3339</v>
      </c>
      <c r="B5098" s="165" t="s">
        <v>16549</v>
      </c>
      <c r="C5098" t="s">
        <v>16550</v>
      </c>
      <c r="D5098" s="1">
        <v>45202</v>
      </c>
      <c r="E5098">
        <f t="shared" si="561"/>
        <v>18</v>
      </c>
      <c r="F5098" t="s">
        <v>14</v>
      </c>
      <c r="G5098">
        <v>750</v>
      </c>
      <c r="H5098">
        <f t="shared" si="560"/>
        <v>75</v>
      </c>
      <c r="I5098" t="s">
        <v>9</v>
      </c>
      <c r="J5098" t="s">
        <v>8</v>
      </c>
      <c r="K5098" t="s">
        <v>16551</v>
      </c>
      <c r="L5098" t="s">
        <v>8</v>
      </c>
      <c r="M5098" t="s">
        <v>14</v>
      </c>
      <c r="N5098" t="str">
        <f t="shared" si="562"/>
        <v>F</v>
      </c>
      <c r="O5098" t="s">
        <v>2783</v>
      </c>
      <c r="P5098" t="s">
        <v>16552</v>
      </c>
      <c r="Q5098" t="s">
        <v>221</v>
      </c>
      <c r="R5098">
        <v>4</v>
      </c>
      <c r="S5098">
        <f t="shared" si="563"/>
        <v>2019</v>
      </c>
      <c r="T5098" t="s">
        <v>12</v>
      </c>
      <c r="U5098">
        <v>1</v>
      </c>
      <c r="V5098" t="s">
        <v>3876</v>
      </c>
      <c r="W5098">
        <f>VLOOKUP(Q5098,'PBT Tag Rates'!$B$5:$E$44,4,FALSE)</f>
        <v>0.95971980899999998</v>
      </c>
      <c r="X5098">
        <v>1</v>
      </c>
      <c r="Y5098" s="14">
        <f>IFERROR(LOOKUP(H5098,{30,43,48,53,58,63,68,73,78,83,88,93,97},{42,47,52,57,62,67,72,77,82,87,92,99,100}),999)</f>
        <v>77</v>
      </c>
      <c r="Z5098" s="17">
        <f t="shared" si="564"/>
        <v>5.5555555555555554</v>
      </c>
      <c r="AA5098" s="17">
        <f t="shared" si="558"/>
        <v>5.5555555555555554</v>
      </c>
      <c r="AB5098" s="17">
        <f t="shared" si="559"/>
        <v>11.658097686375321</v>
      </c>
      <c r="AC5098" s="17" t="s">
        <v>17654</v>
      </c>
    </row>
    <row r="5099" spans="1:29" x14ac:dyDescent="0.25">
      <c r="A5099" t="s">
        <v>3339</v>
      </c>
      <c r="B5099" s="165" t="s">
        <v>16553</v>
      </c>
      <c r="C5099" t="s">
        <v>2917</v>
      </c>
      <c r="D5099" s="1">
        <v>45202</v>
      </c>
      <c r="E5099">
        <f t="shared" si="561"/>
        <v>18</v>
      </c>
      <c r="F5099" t="s">
        <v>14</v>
      </c>
      <c r="G5099">
        <v>730</v>
      </c>
      <c r="H5099">
        <f t="shared" si="560"/>
        <v>73</v>
      </c>
      <c r="I5099" t="s">
        <v>9</v>
      </c>
      <c r="J5099">
        <v>1</v>
      </c>
      <c r="K5099" t="s">
        <v>16554</v>
      </c>
      <c r="L5099" t="s">
        <v>8</v>
      </c>
      <c r="M5099" t="s">
        <v>14</v>
      </c>
      <c r="N5099" t="str">
        <f t="shared" si="562"/>
        <v>F</v>
      </c>
      <c r="O5099" t="s">
        <v>14906</v>
      </c>
      <c r="P5099" t="s">
        <v>14907</v>
      </c>
      <c r="Q5099" t="s">
        <v>221</v>
      </c>
      <c r="R5099">
        <v>4</v>
      </c>
      <c r="S5099">
        <f t="shared" si="563"/>
        <v>2019</v>
      </c>
      <c r="T5099" t="s">
        <v>12</v>
      </c>
      <c r="U5099">
        <v>0.999999999999995</v>
      </c>
      <c r="V5099" t="s">
        <v>3951</v>
      </c>
      <c r="W5099">
        <f>VLOOKUP(Q5099,'PBT Tag Rates'!$B$5:$E$44,4,FALSE)</f>
        <v>0.95971980899999998</v>
      </c>
      <c r="X5099">
        <v>1</v>
      </c>
      <c r="Y5099" s="14">
        <f>IFERROR(LOOKUP(H5099,{30,43,48,53,58,63,68,73,78,83,88,93,97},{42,47,52,57,62,67,72,77,82,87,92,99,100}),999)</f>
        <v>77</v>
      </c>
      <c r="Z5099" s="17">
        <f t="shared" si="564"/>
        <v>5.5555555555555554</v>
      </c>
      <c r="AA5099" s="17">
        <f t="shared" si="558"/>
        <v>5.5555555555555554</v>
      </c>
      <c r="AB5099" s="17">
        <f t="shared" si="559"/>
        <v>11.658097686375321</v>
      </c>
      <c r="AC5099" s="17" t="s">
        <v>17655</v>
      </c>
    </row>
    <row r="5100" spans="1:29" x14ac:dyDescent="0.25">
      <c r="A5100" t="s">
        <v>3339</v>
      </c>
      <c r="B5100" s="165" t="s">
        <v>16555</v>
      </c>
      <c r="C5100" t="s">
        <v>16556</v>
      </c>
      <c r="D5100" s="1">
        <v>45202</v>
      </c>
      <c r="E5100">
        <f t="shared" si="561"/>
        <v>18</v>
      </c>
      <c r="F5100" t="s">
        <v>6</v>
      </c>
      <c r="G5100">
        <v>770</v>
      </c>
      <c r="H5100">
        <f t="shared" si="560"/>
        <v>77</v>
      </c>
      <c r="I5100" t="s">
        <v>7</v>
      </c>
      <c r="J5100" t="s">
        <v>8</v>
      </c>
      <c r="K5100" t="s">
        <v>8</v>
      </c>
      <c r="L5100" t="s">
        <v>8</v>
      </c>
      <c r="M5100" t="s">
        <v>14</v>
      </c>
      <c r="N5100" t="str">
        <f t="shared" si="562"/>
        <v>F</v>
      </c>
      <c r="O5100" t="s">
        <v>8</v>
      </c>
      <c r="P5100" t="s">
        <v>8</v>
      </c>
      <c r="Q5100" t="s">
        <v>11</v>
      </c>
      <c r="R5100" t="s">
        <v>8</v>
      </c>
      <c r="S5100" t="str">
        <f t="shared" si="563"/>
        <v>U</v>
      </c>
      <c r="T5100" t="s">
        <v>12</v>
      </c>
      <c r="U5100">
        <v>0.999999999999999</v>
      </c>
      <c r="V5100" t="s">
        <v>11</v>
      </c>
      <c r="W5100" t="e">
        <f>VLOOKUP(Q5100,'PBT Tag Rates'!$B$5:$E$44,4,FALSE)</f>
        <v>#N/A</v>
      </c>
      <c r="X5100">
        <v>1</v>
      </c>
      <c r="Y5100" s="14">
        <f>IFERROR(LOOKUP(H5100,{30,43,48,53,58,63,68,73,78,83,88,93,97},{42,47,52,57,62,67,72,77,82,87,92,99,100}),999)</f>
        <v>77</v>
      </c>
      <c r="Z5100" s="17">
        <f t="shared" si="564"/>
        <v>5.5555555555555554</v>
      </c>
      <c r="AA5100" s="17">
        <f t="shared" si="558"/>
        <v>5.5555555555555554</v>
      </c>
      <c r="AB5100" s="17">
        <f t="shared" si="559"/>
        <v>11.658097686375321</v>
      </c>
      <c r="AC5100" s="17" t="s">
        <v>17654</v>
      </c>
    </row>
    <row r="5101" spans="1:29" x14ac:dyDescent="0.25">
      <c r="A5101" t="s">
        <v>3339</v>
      </c>
      <c r="B5101" s="165" t="s">
        <v>16557</v>
      </c>
      <c r="C5101" t="s">
        <v>2918</v>
      </c>
      <c r="D5101" s="1">
        <v>45202</v>
      </c>
      <c r="E5101">
        <f t="shared" si="561"/>
        <v>18</v>
      </c>
      <c r="F5101" t="s">
        <v>14</v>
      </c>
      <c r="G5101">
        <v>700</v>
      </c>
      <c r="H5101">
        <f t="shared" si="560"/>
        <v>70</v>
      </c>
      <c r="I5101" t="s">
        <v>7</v>
      </c>
      <c r="J5101" t="s">
        <v>8</v>
      </c>
      <c r="K5101" t="s">
        <v>16558</v>
      </c>
      <c r="L5101" t="s">
        <v>8</v>
      </c>
      <c r="M5101" t="s">
        <v>14</v>
      </c>
      <c r="N5101" t="str">
        <f t="shared" si="562"/>
        <v>F</v>
      </c>
      <c r="O5101" t="s">
        <v>953</v>
      </c>
      <c r="P5101" t="s">
        <v>4267</v>
      </c>
      <c r="Q5101" t="s">
        <v>221</v>
      </c>
      <c r="R5101">
        <v>4</v>
      </c>
      <c r="S5101">
        <f t="shared" si="563"/>
        <v>2019</v>
      </c>
      <c r="T5101" t="s">
        <v>12</v>
      </c>
      <c r="U5101">
        <v>0.999999999999996</v>
      </c>
      <c r="V5101" t="s">
        <v>3396</v>
      </c>
      <c r="W5101">
        <f>VLOOKUP(Q5101,'PBT Tag Rates'!$B$5:$E$44,4,FALSE)</f>
        <v>0.95971980899999998</v>
      </c>
      <c r="X5101">
        <v>1</v>
      </c>
      <c r="Y5101" s="14">
        <f>IFERROR(LOOKUP(H5101,{30,43,48,53,58,63,68,73,78,83,88,93,97},{42,47,52,57,62,67,72,77,82,87,92,99,100}),999)</f>
        <v>72</v>
      </c>
      <c r="Z5101" s="17">
        <f t="shared" si="564"/>
        <v>5.5555555555555554</v>
      </c>
      <c r="AA5101" s="17">
        <f t="shared" si="558"/>
        <v>5.5555555555555554</v>
      </c>
      <c r="AB5101" s="17">
        <f t="shared" si="559"/>
        <v>11.658097686375321</v>
      </c>
      <c r="AC5101" s="17" t="s">
        <v>17655</v>
      </c>
    </row>
    <row r="5102" spans="1:29" x14ac:dyDescent="0.25">
      <c r="A5102" t="s">
        <v>3339</v>
      </c>
      <c r="B5102" s="165" t="s">
        <v>16559</v>
      </c>
      <c r="C5102" t="s">
        <v>16560</v>
      </c>
      <c r="D5102" s="1">
        <v>45202</v>
      </c>
      <c r="E5102">
        <f t="shared" si="561"/>
        <v>18</v>
      </c>
      <c r="F5102" t="s">
        <v>14</v>
      </c>
      <c r="G5102">
        <v>650</v>
      </c>
      <c r="H5102">
        <f t="shared" si="560"/>
        <v>65</v>
      </c>
      <c r="I5102" t="s">
        <v>9</v>
      </c>
      <c r="J5102" t="s">
        <v>8</v>
      </c>
      <c r="K5102" t="s">
        <v>8</v>
      </c>
      <c r="L5102" t="s">
        <v>8</v>
      </c>
      <c r="M5102" t="s">
        <v>14</v>
      </c>
      <c r="N5102" t="str">
        <f t="shared" si="562"/>
        <v>F</v>
      </c>
      <c r="O5102" t="s">
        <v>2579</v>
      </c>
      <c r="P5102" t="s">
        <v>2580</v>
      </c>
      <c r="Q5102" t="s">
        <v>185</v>
      </c>
      <c r="R5102">
        <v>5</v>
      </c>
      <c r="S5102">
        <f t="shared" si="563"/>
        <v>2018</v>
      </c>
      <c r="T5102" t="s">
        <v>12</v>
      </c>
      <c r="U5102">
        <v>1</v>
      </c>
      <c r="V5102" t="s">
        <v>10019</v>
      </c>
      <c r="W5102">
        <f>VLOOKUP(Q5102,'PBT Tag Rates'!$B$5:$E$44,4,FALSE)</f>
        <v>0.95730000000000004</v>
      </c>
      <c r="X5102">
        <v>1</v>
      </c>
      <c r="Y5102" s="14">
        <f>IFERROR(LOOKUP(H5102,{30,43,48,53,58,63,68,73,78,83,88,93,97},{42,47,52,57,62,67,72,77,82,87,92,99,100}),999)</f>
        <v>67</v>
      </c>
      <c r="Z5102" s="17">
        <f t="shared" si="564"/>
        <v>5.5555555555555554</v>
      </c>
      <c r="AA5102" s="17">
        <f t="shared" si="558"/>
        <v>5.5555555555555554</v>
      </c>
      <c r="AB5102" s="17">
        <f t="shared" si="559"/>
        <v>11.658097686375321</v>
      </c>
      <c r="AC5102" s="17" t="s">
        <v>17655</v>
      </c>
    </row>
    <row r="5103" spans="1:29" x14ac:dyDescent="0.25">
      <c r="A5103" t="s">
        <v>3339</v>
      </c>
      <c r="B5103" s="165" t="s">
        <v>16561</v>
      </c>
      <c r="C5103" t="s">
        <v>16562</v>
      </c>
      <c r="D5103" s="1">
        <v>45202</v>
      </c>
      <c r="E5103">
        <f t="shared" si="561"/>
        <v>18</v>
      </c>
      <c r="F5103" t="s">
        <v>6</v>
      </c>
      <c r="G5103">
        <v>520</v>
      </c>
      <c r="H5103">
        <f t="shared" si="560"/>
        <v>52</v>
      </c>
      <c r="I5103" t="s">
        <v>9</v>
      </c>
      <c r="J5103">
        <v>1</v>
      </c>
      <c r="K5103" t="s">
        <v>8</v>
      </c>
      <c r="L5103" t="s">
        <v>8</v>
      </c>
      <c r="M5103" t="s">
        <v>6</v>
      </c>
      <c r="N5103" t="str">
        <f t="shared" si="562"/>
        <v>M</v>
      </c>
      <c r="O5103" t="s">
        <v>13845</v>
      </c>
      <c r="P5103" t="s">
        <v>13846</v>
      </c>
      <c r="Q5103" t="s">
        <v>918</v>
      </c>
      <c r="R5103">
        <v>3</v>
      </c>
      <c r="S5103">
        <f t="shared" si="563"/>
        <v>2020</v>
      </c>
      <c r="T5103" t="s">
        <v>12</v>
      </c>
      <c r="U5103">
        <v>0.999999999999996</v>
      </c>
      <c r="V5103" t="s">
        <v>3951</v>
      </c>
      <c r="W5103">
        <f>VLOOKUP(Q5103,'PBT Tag Rates'!$B$5:$E$44,4,FALSE)</f>
        <v>0.98961045999999997</v>
      </c>
      <c r="X5103">
        <v>1</v>
      </c>
      <c r="Y5103" s="14">
        <f>IFERROR(LOOKUP(H5103,{30,43,48,53,58,63,68,73,78,83,88,93,97},{42,47,52,57,62,67,72,77,82,87,92,99,100}),999)</f>
        <v>52</v>
      </c>
      <c r="Z5103" s="17">
        <f t="shared" si="564"/>
        <v>5.5555555555555554</v>
      </c>
      <c r="AA5103" s="17">
        <f t="shared" si="558"/>
        <v>5.5555555555555554</v>
      </c>
      <c r="AB5103" s="17">
        <f t="shared" si="559"/>
        <v>11.658097686375321</v>
      </c>
      <c r="AC5103" s="17" t="s">
        <v>17655</v>
      </c>
    </row>
    <row r="5104" spans="1:29" x14ac:dyDescent="0.25">
      <c r="A5104" t="s">
        <v>3339</v>
      </c>
      <c r="B5104" s="165" t="s">
        <v>16563</v>
      </c>
      <c r="C5104" t="s">
        <v>16564</v>
      </c>
      <c r="D5104" s="1">
        <v>45202</v>
      </c>
      <c r="E5104">
        <f t="shared" si="561"/>
        <v>18</v>
      </c>
      <c r="F5104" t="s">
        <v>14</v>
      </c>
      <c r="G5104">
        <v>670</v>
      </c>
      <c r="H5104">
        <f t="shared" si="560"/>
        <v>67</v>
      </c>
      <c r="I5104" t="s">
        <v>7</v>
      </c>
      <c r="J5104" t="s">
        <v>8</v>
      </c>
      <c r="K5104" t="s">
        <v>8</v>
      </c>
      <c r="L5104" t="s">
        <v>8</v>
      </c>
      <c r="M5104" t="s">
        <v>14</v>
      </c>
      <c r="N5104" t="str">
        <f t="shared" si="562"/>
        <v>F</v>
      </c>
      <c r="O5104" t="s">
        <v>16565</v>
      </c>
      <c r="P5104" t="s">
        <v>16566</v>
      </c>
      <c r="Q5104" t="s">
        <v>2596</v>
      </c>
      <c r="R5104">
        <v>3</v>
      </c>
      <c r="S5104">
        <f t="shared" si="563"/>
        <v>2020</v>
      </c>
      <c r="T5104" t="s">
        <v>12</v>
      </c>
      <c r="U5104">
        <v>0.999999999999999</v>
      </c>
      <c r="V5104" t="s">
        <v>3171</v>
      </c>
      <c r="W5104">
        <f>VLOOKUP(Q5104,'PBT Tag Rates'!$B$5:$E$44,4,FALSE)</f>
        <v>0.98845608500000004</v>
      </c>
      <c r="X5104">
        <v>1</v>
      </c>
      <c r="Y5104" s="14">
        <f>IFERROR(LOOKUP(H5104,{30,43,48,53,58,63,68,73,78,83,88,93,97},{42,47,52,57,62,67,72,77,82,87,92,99,100}),999)</f>
        <v>67</v>
      </c>
      <c r="Z5104" s="17">
        <f t="shared" si="564"/>
        <v>5.5555555555555554</v>
      </c>
      <c r="AA5104" s="17">
        <f t="shared" si="558"/>
        <v>5.5555555555555554</v>
      </c>
      <c r="AB5104" s="17">
        <f t="shared" si="559"/>
        <v>11.658097686375321</v>
      </c>
      <c r="AC5104" s="17" t="s">
        <v>17654</v>
      </c>
    </row>
    <row r="5105" spans="1:29" x14ac:dyDescent="0.25">
      <c r="A5105" t="s">
        <v>3339</v>
      </c>
      <c r="B5105" s="165" t="s">
        <v>16567</v>
      </c>
      <c r="C5105" t="s">
        <v>16568</v>
      </c>
      <c r="D5105" s="1">
        <v>45202</v>
      </c>
      <c r="E5105">
        <f t="shared" si="561"/>
        <v>18</v>
      </c>
      <c r="F5105" t="s">
        <v>14</v>
      </c>
      <c r="G5105">
        <v>730</v>
      </c>
      <c r="H5105">
        <f t="shared" si="560"/>
        <v>73</v>
      </c>
      <c r="I5105" t="s">
        <v>9</v>
      </c>
      <c r="J5105">
        <v>1</v>
      </c>
      <c r="K5105" t="s">
        <v>16569</v>
      </c>
      <c r="L5105" t="s">
        <v>8</v>
      </c>
      <c r="M5105" t="s">
        <v>14</v>
      </c>
      <c r="N5105" t="str">
        <f t="shared" si="562"/>
        <v>F</v>
      </c>
      <c r="O5105" t="s">
        <v>161</v>
      </c>
      <c r="P5105" t="s">
        <v>2532</v>
      </c>
      <c r="Q5105" t="s">
        <v>15</v>
      </c>
      <c r="R5105">
        <v>5</v>
      </c>
      <c r="S5105">
        <f t="shared" si="563"/>
        <v>2018</v>
      </c>
      <c r="T5105" t="s">
        <v>12</v>
      </c>
      <c r="U5105">
        <v>1</v>
      </c>
      <c r="V5105" t="s">
        <v>3951</v>
      </c>
      <c r="W5105">
        <f>VLOOKUP(Q5105,'PBT Tag Rates'!$B$5:$E$44,4,FALSE)</f>
        <v>0.80551598400000002</v>
      </c>
      <c r="X5105">
        <v>1</v>
      </c>
      <c r="Y5105" s="14">
        <f>IFERROR(LOOKUP(H5105,{30,43,48,53,58,63,68,73,78,83,88,93,97},{42,47,52,57,62,67,72,77,82,87,92,99,100}),999)</f>
        <v>77</v>
      </c>
      <c r="Z5105" s="17">
        <f t="shared" si="564"/>
        <v>5.5555555555555554</v>
      </c>
      <c r="AA5105" s="17">
        <f t="shared" si="558"/>
        <v>5.5555555555555554</v>
      </c>
      <c r="AB5105" s="17">
        <f t="shared" si="559"/>
        <v>11.658097686375321</v>
      </c>
      <c r="AC5105" s="17" t="s">
        <v>17655</v>
      </c>
    </row>
    <row r="5106" spans="1:29" x14ac:dyDescent="0.25">
      <c r="A5106" t="s">
        <v>3339</v>
      </c>
      <c r="B5106" s="165" t="s">
        <v>16570</v>
      </c>
      <c r="C5106" t="s">
        <v>16571</v>
      </c>
      <c r="D5106" s="1">
        <v>45202</v>
      </c>
      <c r="E5106">
        <f t="shared" si="561"/>
        <v>18</v>
      </c>
      <c r="F5106" t="s">
        <v>6</v>
      </c>
      <c r="G5106">
        <v>660</v>
      </c>
      <c r="H5106">
        <f t="shared" si="560"/>
        <v>66</v>
      </c>
      <c r="I5106" t="s">
        <v>7</v>
      </c>
      <c r="J5106" t="s">
        <v>8</v>
      </c>
      <c r="K5106" t="s">
        <v>8</v>
      </c>
      <c r="L5106" t="s">
        <v>8</v>
      </c>
      <c r="M5106" t="s">
        <v>6</v>
      </c>
      <c r="N5106" t="str">
        <f t="shared" si="562"/>
        <v>M</v>
      </c>
      <c r="O5106" t="s">
        <v>11930</v>
      </c>
      <c r="P5106" t="s">
        <v>11931</v>
      </c>
      <c r="Q5106" t="s">
        <v>918</v>
      </c>
      <c r="R5106">
        <v>3</v>
      </c>
      <c r="S5106">
        <f t="shared" si="563"/>
        <v>2020</v>
      </c>
      <c r="T5106" t="s">
        <v>12</v>
      </c>
      <c r="U5106">
        <v>0.999999999999998</v>
      </c>
      <c r="V5106" t="s">
        <v>3396</v>
      </c>
      <c r="W5106">
        <f>VLOOKUP(Q5106,'PBT Tag Rates'!$B$5:$E$44,4,FALSE)</f>
        <v>0.98961045999999997</v>
      </c>
      <c r="X5106">
        <v>1</v>
      </c>
      <c r="Y5106" s="14">
        <f>IFERROR(LOOKUP(H5106,{30,43,48,53,58,63,68,73,78,83,88,93,97},{42,47,52,57,62,67,72,77,82,87,92,99,100}),999)</f>
        <v>67</v>
      </c>
      <c r="Z5106" s="17">
        <f t="shared" si="564"/>
        <v>5.5555555555555554</v>
      </c>
      <c r="AA5106" s="17">
        <f t="shared" si="558"/>
        <v>5.5555555555555554</v>
      </c>
      <c r="AB5106" s="17">
        <f t="shared" si="559"/>
        <v>11.658097686375321</v>
      </c>
      <c r="AC5106" s="17" t="s">
        <v>17655</v>
      </c>
    </row>
    <row r="5107" spans="1:29" x14ac:dyDescent="0.25">
      <c r="A5107" t="s">
        <v>3339</v>
      </c>
      <c r="B5107" s="165" t="s">
        <v>16572</v>
      </c>
      <c r="C5107" t="s">
        <v>2920</v>
      </c>
      <c r="D5107" s="1">
        <v>45203</v>
      </c>
      <c r="E5107">
        <f t="shared" si="561"/>
        <v>18</v>
      </c>
      <c r="F5107" t="s">
        <v>14</v>
      </c>
      <c r="G5107">
        <v>770</v>
      </c>
      <c r="H5107">
        <f t="shared" si="560"/>
        <v>77</v>
      </c>
      <c r="I5107" t="s">
        <v>9</v>
      </c>
      <c r="J5107">
        <v>1</v>
      </c>
      <c r="K5107" t="s">
        <v>16573</v>
      </c>
      <c r="L5107" t="s">
        <v>8</v>
      </c>
      <c r="M5107" t="s">
        <v>14</v>
      </c>
      <c r="N5107" t="str">
        <f t="shared" si="562"/>
        <v>F</v>
      </c>
      <c r="O5107" t="s">
        <v>2488</v>
      </c>
      <c r="P5107" t="s">
        <v>2752</v>
      </c>
      <c r="Q5107" t="s">
        <v>15</v>
      </c>
      <c r="R5107">
        <v>5</v>
      </c>
      <c r="S5107">
        <f t="shared" si="563"/>
        <v>2018</v>
      </c>
      <c r="T5107" t="s">
        <v>12</v>
      </c>
      <c r="U5107">
        <v>1</v>
      </c>
      <c r="V5107" t="s">
        <v>3951</v>
      </c>
      <c r="W5107">
        <f>VLOOKUP(Q5107,'PBT Tag Rates'!$B$5:$E$44,4,FALSE)</f>
        <v>0.80551598400000002</v>
      </c>
      <c r="X5107">
        <v>1</v>
      </c>
      <c r="Y5107" s="14">
        <f>IFERROR(LOOKUP(H5107,{30,43,48,53,58,63,68,73,78,83,88,93,97},{42,47,52,57,62,67,72,77,82,87,92,99,100}),999)</f>
        <v>77</v>
      </c>
      <c r="Z5107" s="17">
        <f t="shared" si="564"/>
        <v>5.5555555555555554</v>
      </c>
      <c r="AA5107" s="17">
        <f t="shared" si="558"/>
        <v>5.5555555555555554</v>
      </c>
      <c r="AB5107" s="17">
        <f t="shared" si="559"/>
        <v>11.658097686375321</v>
      </c>
      <c r="AC5107" s="17" t="s">
        <v>17655</v>
      </c>
    </row>
    <row r="5108" spans="1:29" x14ac:dyDescent="0.25">
      <c r="A5108" t="s">
        <v>3339</v>
      </c>
      <c r="B5108" s="165" t="s">
        <v>16574</v>
      </c>
      <c r="C5108" t="s">
        <v>16575</v>
      </c>
      <c r="D5108" s="1">
        <v>45203</v>
      </c>
      <c r="E5108">
        <f t="shared" si="561"/>
        <v>18</v>
      </c>
      <c r="F5108" t="s">
        <v>6</v>
      </c>
      <c r="G5108">
        <v>500</v>
      </c>
      <c r="H5108">
        <f t="shared" si="560"/>
        <v>50</v>
      </c>
      <c r="I5108" t="s">
        <v>7</v>
      </c>
      <c r="J5108" t="s">
        <v>8</v>
      </c>
      <c r="K5108" t="s">
        <v>8</v>
      </c>
      <c r="L5108" t="s">
        <v>8</v>
      </c>
      <c r="M5108" t="s">
        <v>6</v>
      </c>
      <c r="N5108" t="str">
        <f t="shared" si="562"/>
        <v>M</v>
      </c>
      <c r="O5108" t="s">
        <v>14281</v>
      </c>
      <c r="P5108" t="s">
        <v>16576</v>
      </c>
      <c r="Q5108" t="s">
        <v>3820</v>
      </c>
      <c r="R5108">
        <v>2</v>
      </c>
      <c r="S5108">
        <f t="shared" si="563"/>
        <v>2021</v>
      </c>
      <c r="T5108" t="s">
        <v>12</v>
      </c>
      <c r="U5108">
        <v>0.999999999999995</v>
      </c>
      <c r="V5108" t="s">
        <v>3396</v>
      </c>
      <c r="W5108">
        <f>VLOOKUP(Q5108,'PBT Tag Rates'!$B$5:$E$44,4,FALSE)</f>
        <v>0.98140000000000005</v>
      </c>
      <c r="X5108">
        <v>1</v>
      </c>
      <c r="Y5108" s="14">
        <f>IFERROR(LOOKUP(H5108,{30,43,48,53,58,63,68,73,78,83,88,93,97},{42,47,52,57,62,67,72,77,82,87,92,99,100}),999)</f>
        <v>52</v>
      </c>
      <c r="Z5108" s="17">
        <f t="shared" si="564"/>
        <v>5.5555555555555554</v>
      </c>
      <c r="AA5108" s="17">
        <f t="shared" si="558"/>
        <v>5.5555555555555554</v>
      </c>
      <c r="AB5108" s="17">
        <f t="shared" si="559"/>
        <v>11.658097686375321</v>
      </c>
      <c r="AC5108" s="17" t="s">
        <v>17655</v>
      </c>
    </row>
    <row r="5109" spans="1:29" x14ac:dyDescent="0.25">
      <c r="A5109" t="s">
        <v>3339</v>
      </c>
      <c r="B5109" s="165" t="s">
        <v>16577</v>
      </c>
      <c r="C5109" t="s">
        <v>16578</v>
      </c>
      <c r="D5109" s="1">
        <v>45203</v>
      </c>
      <c r="E5109">
        <f t="shared" si="561"/>
        <v>18</v>
      </c>
      <c r="F5109" t="s">
        <v>14</v>
      </c>
      <c r="G5109">
        <v>880</v>
      </c>
      <c r="H5109">
        <f t="shared" si="560"/>
        <v>88</v>
      </c>
      <c r="I5109" t="s">
        <v>9</v>
      </c>
      <c r="J5109">
        <v>1</v>
      </c>
      <c r="K5109" t="s">
        <v>16579</v>
      </c>
      <c r="L5109" t="s">
        <v>8</v>
      </c>
      <c r="M5109" t="s">
        <v>14</v>
      </c>
      <c r="N5109" t="str">
        <f t="shared" si="562"/>
        <v>F</v>
      </c>
      <c r="O5109" t="s">
        <v>8</v>
      </c>
      <c r="P5109" t="s">
        <v>8</v>
      </c>
      <c r="Q5109" t="s">
        <v>11</v>
      </c>
      <c r="R5109" t="s">
        <v>8</v>
      </c>
      <c r="S5109" t="str">
        <f t="shared" si="563"/>
        <v>U</v>
      </c>
      <c r="T5109" t="s">
        <v>12</v>
      </c>
      <c r="U5109">
        <v>0.999999999999999</v>
      </c>
      <c r="V5109" t="s">
        <v>3100</v>
      </c>
      <c r="W5109" t="e">
        <f>VLOOKUP(Q5109,'PBT Tag Rates'!$B$5:$E$44,4,FALSE)</f>
        <v>#N/A</v>
      </c>
      <c r="X5109">
        <v>1</v>
      </c>
      <c r="Y5109" s="14">
        <f>IFERROR(LOOKUP(H5109,{30,43,48,53,58,63,68,73,78,83,88,93,97},{42,47,52,57,62,67,72,77,82,87,92,99,100}),999)</f>
        <v>92</v>
      </c>
      <c r="Z5109" s="17">
        <f t="shared" si="564"/>
        <v>5.5555555555555554</v>
      </c>
      <c r="AA5109" s="17">
        <f t="shared" si="558"/>
        <v>5.5555555555555554</v>
      </c>
      <c r="AB5109" s="17">
        <f t="shared" si="559"/>
        <v>11.658097686375321</v>
      </c>
      <c r="AC5109" s="17" t="s">
        <v>17654</v>
      </c>
    </row>
    <row r="5110" spans="1:29" x14ac:dyDescent="0.25">
      <c r="A5110" t="s">
        <v>3339</v>
      </c>
      <c r="B5110" s="165" t="s">
        <v>16580</v>
      </c>
      <c r="C5110" t="s">
        <v>16581</v>
      </c>
      <c r="D5110" s="1">
        <v>45203</v>
      </c>
      <c r="E5110">
        <f t="shared" si="561"/>
        <v>18</v>
      </c>
      <c r="F5110" t="s">
        <v>6</v>
      </c>
      <c r="G5110">
        <v>510</v>
      </c>
      <c r="H5110">
        <f t="shared" si="560"/>
        <v>51</v>
      </c>
      <c r="I5110" t="s">
        <v>9</v>
      </c>
      <c r="J5110">
        <v>1</v>
      </c>
      <c r="K5110" t="s">
        <v>8</v>
      </c>
      <c r="L5110" t="s">
        <v>8</v>
      </c>
      <c r="M5110" t="s">
        <v>6</v>
      </c>
      <c r="N5110" t="str">
        <f t="shared" si="562"/>
        <v>M</v>
      </c>
      <c r="O5110" t="s">
        <v>16582</v>
      </c>
      <c r="P5110" t="s">
        <v>16583</v>
      </c>
      <c r="Q5110" t="s">
        <v>9737</v>
      </c>
      <c r="R5110">
        <v>3</v>
      </c>
      <c r="S5110">
        <f t="shared" si="563"/>
        <v>2020</v>
      </c>
      <c r="T5110" t="s">
        <v>12</v>
      </c>
      <c r="U5110">
        <v>0.999999999999997</v>
      </c>
      <c r="V5110" t="s">
        <v>9738</v>
      </c>
      <c r="W5110">
        <f>VLOOKUP(Q5110,'PBT Tag Rates'!$B$5:$E$44,4,FALSE)</f>
        <v>0.99450000000000005</v>
      </c>
      <c r="X5110">
        <v>1</v>
      </c>
      <c r="Y5110" s="14">
        <f>IFERROR(LOOKUP(H5110,{30,43,48,53,58,63,68,73,78,83,88,93,97},{42,47,52,57,62,67,72,77,82,87,92,99,100}),999)</f>
        <v>52</v>
      </c>
      <c r="Z5110" s="17">
        <f t="shared" si="564"/>
        <v>5.5555555555555554</v>
      </c>
      <c r="AA5110" s="17">
        <f t="shared" si="558"/>
        <v>5.5555555555555554</v>
      </c>
      <c r="AB5110" s="17">
        <f t="shared" si="559"/>
        <v>11.658097686375321</v>
      </c>
      <c r="AC5110" s="17" t="s">
        <v>17655</v>
      </c>
    </row>
    <row r="5111" spans="1:29" x14ac:dyDescent="0.25">
      <c r="A5111" t="s">
        <v>3339</v>
      </c>
      <c r="B5111" s="165" t="s">
        <v>16584</v>
      </c>
      <c r="C5111" t="s">
        <v>16585</v>
      </c>
      <c r="D5111" s="1">
        <v>45203</v>
      </c>
      <c r="E5111">
        <f t="shared" si="561"/>
        <v>18</v>
      </c>
      <c r="F5111" t="s">
        <v>14</v>
      </c>
      <c r="G5111">
        <v>670</v>
      </c>
      <c r="H5111">
        <f t="shared" si="560"/>
        <v>67</v>
      </c>
      <c r="I5111" t="s">
        <v>7</v>
      </c>
      <c r="J5111" t="s">
        <v>8</v>
      </c>
      <c r="K5111" t="s">
        <v>8</v>
      </c>
      <c r="L5111" t="s">
        <v>8</v>
      </c>
      <c r="M5111" t="s">
        <v>14</v>
      </c>
      <c r="N5111" t="str">
        <f t="shared" si="562"/>
        <v>F</v>
      </c>
      <c r="O5111" t="s">
        <v>15496</v>
      </c>
      <c r="P5111" t="s">
        <v>15497</v>
      </c>
      <c r="Q5111" t="s">
        <v>918</v>
      </c>
      <c r="R5111">
        <v>3</v>
      </c>
      <c r="S5111">
        <f t="shared" si="563"/>
        <v>2020</v>
      </c>
      <c r="T5111" t="s">
        <v>12</v>
      </c>
      <c r="U5111">
        <v>0.999999999999997</v>
      </c>
      <c r="V5111" t="s">
        <v>3396</v>
      </c>
      <c r="W5111">
        <f>VLOOKUP(Q5111,'PBT Tag Rates'!$B$5:$E$44,4,FALSE)</f>
        <v>0.98961045999999997</v>
      </c>
      <c r="X5111">
        <v>1</v>
      </c>
      <c r="Y5111" s="14">
        <f>IFERROR(LOOKUP(H5111,{30,43,48,53,58,63,68,73,78,83,88,93,97},{42,47,52,57,62,67,72,77,82,87,92,99,100}),999)</f>
        <v>67</v>
      </c>
      <c r="Z5111" s="17">
        <f t="shared" si="564"/>
        <v>5.5555555555555554</v>
      </c>
      <c r="AA5111" s="17">
        <f t="shared" si="558"/>
        <v>5.5555555555555554</v>
      </c>
      <c r="AB5111" s="17">
        <f t="shared" si="559"/>
        <v>11.658097686375321</v>
      </c>
      <c r="AC5111" s="17" t="s">
        <v>17655</v>
      </c>
    </row>
    <row r="5112" spans="1:29" x14ac:dyDescent="0.25">
      <c r="A5112" t="s">
        <v>3339</v>
      </c>
      <c r="B5112" s="165" t="s">
        <v>16586</v>
      </c>
      <c r="C5112" t="s">
        <v>2921</v>
      </c>
      <c r="D5112" s="1">
        <v>45203</v>
      </c>
      <c r="E5112">
        <f t="shared" si="561"/>
        <v>18</v>
      </c>
      <c r="F5112" t="s">
        <v>14</v>
      </c>
      <c r="G5112">
        <v>720</v>
      </c>
      <c r="H5112">
        <f t="shared" si="560"/>
        <v>72</v>
      </c>
      <c r="I5112" t="s">
        <v>7</v>
      </c>
      <c r="J5112" t="s">
        <v>8</v>
      </c>
      <c r="K5112" t="s">
        <v>16587</v>
      </c>
      <c r="L5112" t="s">
        <v>8</v>
      </c>
      <c r="M5112" t="s">
        <v>14</v>
      </c>
      <c r="N5112" t="str">
        <f t="shared" si="562"/>
        <v>F</v>
      </c>
      <c r="O5112" t="s">
        <v>844</v>
      </c>
      <c r="P5112" t="s">
        <v>845</v>
      </c>
      <c r="Q5112" t="s">
        <v>221</v>
      </c>
      <c r="R5112">
        <v>4</v>
      </c>
      <c r="S5112">
        <f t="shared" si="563"/>
        <v>2019</v>
      </c>
      <c r="T5112" t="s">
        <v>12</v>
      </c>
      <c r="U5112">
        <v>0.999999999999998</v>
      </c>
      <c r="V5112" t="s">
        <v>3396</v>
      </c>
      <c r="W5112">
        <f>VLOOKUP(Q5112,'PBT Tag Rates'!$B$5:$E$44,4,FALSE)</f>
        <v>0.95971980899999998</v>
      </c>
      <c r="X5112">
        <v>1</v>
      </c>
      <c r="Y5112" s="14">
        <f>IFERROR(LOOKUP(H5112,{30,43,48,53,58,63,68,73,78,83,88,93,97},{42,47,52,57,62,67,72,77,82,87,92,99,100}),999)</f>
        <v>72</v>
      </c>
      <c r="Z5112" s="17">
        <f t="shared" si="564"/>
        <v>5.5555555555555554</v>
      </c>
      <c r="AA5112" s="17">
        <f t="shared" si="558"/>
        <v>5.5555555555555554</v>
      </c>
      <c r="AB5112" s="17">
        <f t="shared" si="559"/>
        <v>11.658097686375321</v>
      </c>
      <c r="AC5112" s="17" t="s">
        <v>17655</v>
      </c>
    </row>
    <row r="5113" spans="1:29" x14ac:dyDescent="0.25">
      <c r="A5113" t="s">
        <v>3339</v>
      </c>
      <c r="B5113" s="165" t="s">
        <v>16588</v>
      </c>
      <c r="C5113" t="s">
        <v>16589</v>
      </c>
      <c r="D5113" s="1">
        <v>45203</v>
      </c>
      <c r="E5113">
        <f t="shared" si="561"/>
        <v>18</v>
      </c>
      <c r="F5113" t="s">
        <v>14</v>
      </c>
      <c r="G5113">
        <v>680</v>
      </c>
      <c r="H5113">
        <f t="shared" si="560"/>
        <v>68</v>
      </c>
      <c r="I5113" t="s">
        <v>7</v>
      </c>
      <c r="J5113" t="s">
        <v>8</v>
      </c>
      <c r="K5113" t="s">
        <v>8</v>
      </c>
      <c r="L5113" t="s">
        <v>8</v>
      </c>
      <c r="M5113" t="s">
        <v>14</v>
      </c>
      <c r="N5113" t="str">
        <f t="shared" si="562"/>
        <v>F</v>
      </c>
      <c r="O5113" t="s">
        <v>2556</v>
      </c>
      <c r="P5113" t="s">
        <v>2557</v>
      </c>
      <c r="Q5113" t="s">
        <v>221</v>
      </c>
      <c r="R5113">
        <v>4</v>
      </c>
      <c r="S5113">
        <f t="shared" si="563"/>
        <v>2019</v>
      </c>
      <c r="T5113" t="s">
        <v>12</v>
      </c>
      <c r="U5113">
        <v>1</v>
      </c>
      <c r="V5113" t="s">
        <v>3653</v>
      </c>
      <c r="W5113">
        <f>VLOOKUP(Q5113,'PBT Tag Rates'!$B$5:$E$44,4,FALSE)</f>
        <v>0.95971980899999998</v>
      </c>
      <c r="X5113">
        <v>1</v>
      </c>
      <c r="Y5113" s="14">
        <f>IFERROR(LOOKUP(H5113,{30,43,48,53,58,63,68,73,78,83,88,93,97},{42,47,52,57,62,67,72,77,82,87,92,99,100}),999)</f>
        <v>72</v>
      </c>
      <c r="Z5113" s="17">
        <f t="shared" si="564"/>
        <v>5.5555555555555554</v>
      </c>
      <c r="AA5113" s="17">
        <f t="shared" si="558"/>
        <v>5.5555555555555554</v>
      </c>
      <c r="AB5113" s="17">
        <f t="shared" si="559"/>
        <v>11.658097686375321</v>
      </c>
      <c r="AC5113" s="17" t="s">
        <v>17655</v>
      </c>
    </row>
    <row r="5114" spans="1:29" x14ac:dyDescent="0.25">
      <c r="A5114" t="s">
        <v>3339</v>
      </c>
      <c r="B5114" s="165" t="s">
        <v>16590</v>
      </c>
      <c r="C5114" t="s">
        <v>16591</v>
      </c>
      <c r="D5114" s="1">
        <v>45203</v>
      </c>
      <c r="E5114">
        <f t="shared" si="561"/>
        <v>18</v>
      </c>
      <c r="F5114" t="s">
        <v>14</v>
      </c>
      <c r="G5114">
        <v>730</v>
      </c>
      <c r="H5114">
        <f t="shared" si="560"/>
        <v>73</v>
      </c>
      <c r="I5114" t="s">
        <v>9</v>
      </c>
      <c r="J5114">
        <v>1</v>
      </c>
      <c r="K5114" t="s">
        <v>16592</v>
      </c>
      <c r="L5114" t="s">
        <v>8</v>
      </c>
      <c r="M5114" t="s">
        <v>14</v>
      </c>
      <c r="N5114" t="str">
        <f t="shared" si="562"/>
        <v>F</v>
      </c>
      <c r="O5114" t="s">
        <v>356</v>
      </c>
      <c r="P5114" t="s">
        <v>623</v>
      </c>
      <c r="Q5114" t="s">
        <v>221</v>
      </c>
      <c r="R5114">
        <v>4</v>
      </c>
      <c r="S5114">
        <f t="shared" si="563"/>
        <v>2019</v>
      </c>
      <c r="T5114" t="s">
        <v>12</v>
      </c>
      <c r="U5114">
        <v>1</v>
      </c>
      <c r="V5114" t="s">
        <v>3951</v>
      </c>
      <c r="W5114">
        <f>VLOOKUP(Q5114,'PBT Tag Rates'!$B$5:$E$44,4,FALSE)</f>
        <v>0.95971980899999998</v>
      </c>
      <c r="X5114">
        <v>1</v>
      </c>
      <c r="Y5114" s="14">
        <f>IFERROR(LOOKUP(H5114,{30,43,48,53,58,63,68,73,78,83,88,93,97},{42,47,52,57,62,67,72,77,82,87,92,99,100}),999)</f>
        <v>77</v>
      </c>
      <c r="Z5114" s="17">
        <f t="shared" si="564"/>
        <v>5.5555555555555554</v>
      </c>
      <c r="AA5114" s="17">
        <f t="shared" si="558"/>
        <v>5.5555555555555554</v>
      </c>
      <c r="AB5114" s="17">
        <f t="shared" si="559"/>
        <v>11.658097686375321</v>
      </c>
      <c r="AC5114" s="17" t="s">
        <v>17655</v>
      </c>
    </row>
    <row r="5115" spans="1:29" x14ac:dyDescent="0.25">
      <c r="A5115" t="s">
        <v>3339</v>
      </c>
      <c r="B5115" s="165" t="s">
        <v>16593</v>
      </c>
      <c r="C5115" t="s">
        <v>2924</v>
      </c>
      <c r="D5115" s="1">
        <v>45203</v>
      </c>
      <c r="E5115">
        <f t="shared" si="561"/>
        <v>18</v>
      </c>
      <c r="F5115" t="s">
        <v>14</v>
      </c>
      <c r="G5115">
        <v>730</v>
      </c>
      <c r="H5115">
        <f t="shared" si="560"/>
        <v>73</v>
      </c>
      <c r="I5115" t="s">
        <v>7</v>
      </c>
      <c r="J5115" t="s">
        <v>8</v>
      </c>
      <c r="K5115" t="s">
        <v>16594</v>
      </c>
      <c r="L5115" t="s">
        <v>8</v>
      </c>
      <c r="M5115" t="s">
        <v>14</v>
      </c>
      <c r="N5115" t="str">
        <f t="shared" si="562"/>
        <v>F</v>
      </c>
      <c r="O5115" t="s">
        <v>1785</v>
      </c>
      <c r="P5115" t="s">
        <v>5617</v>
      </c>
      <c r="Q5115" t="s">
        <v>221</v>
      </c>
      <c r="R5115">
        <v>4</v>
      </c>
      <c r="S5115">
        <f t="shared" si="563"/>
        <v>2019</v>
      </c>
      <c r="T5115" t="s">
        <v>12</v>
      </c>
      <c r="U5115">
        <v>1</v>
      </c>
      <c r="V5115" t="s">
        <v>3396</v>
      </c>
      <c r="W5115">
        <f>VLOOKUP(Q5115,'PBT Tag Rates'!$B$5:$E$44,4,FALSE)</f>
        <v>0.95971980899999998</v>
      </c>
      <c r="X5115">
        <v>1</v>
      </c>
      <c r="Y5115" s="14">
        <f>IFERROR(LOOKUP(H5115,{30,43,48,53,58,63,68,73,78,83,88,93,97},{42,47,52,57,62,67,72,77,82,87,92,99,100}),999)</f>
        <v>77</v>
      </c>
      <c r="Z5115" s="17">
        <f t="shared" si="564"/>
        <v>5.5555555555555554</v>
      </c>
      <c r="AA5115" s="17">
        <f t="shared" ref="AA5115:AA5178" si="565">Z5115*(1+$AA$4)</f>
        <v>5.5555555555555554</v>
      </c>
      <c r="AB5115" s="17">
        <f t="shared" ref="AB5115:AB5178" si="566">IF(D5115&lt;$D$3,AA5115/$AB$3,AA5115/$AB$4)</f>
        <v>11.658097686375321</v>
      </c>
      <c r="AC5115" s="17" t="s">
        <v>17655</v>
      </c>
    </row>
    <row r="5116" spans="1:29" x14ac:dyDescent="0.25">
      <c r="A5116" t="s">
        <v>3339</v>
      </c>
      <c r="B5116" s="165" t="s">
        <v>16595</v>
      </c>
      <c r="C5116" t="s">
        <v>16596</v>
      </c>
      <c r="D5116" s="1">
        <v>45203</v>
      </c>
      <c r="E5116">
        <f t="shared" si="561"/>
        <v>18</v>
      </c>
      <c r="F5116" t="s">
        <v>14</v>
      </c>
      <c r="G5116">
        <v>720</v>
      </c>
      <c r="H5116">
        <f t="shared" si="560"/>
        <v>72</v>
      </c>
      <c r="I5116" t="s">
        <v>7</v>
      </c>
      <c r="J5116" t="s">
        <v>8</v>
      </c>
      <c r="K5116" t="s">
        <v>16597</v>
      </c>
      <c r="L5116" t="s">
        <v>8</v>
      </c>
      <c r="M5116" t="s">
        <v>14</v>
      </c>
      <c r="N5116" t="str">
        <f t="shared" si="562"/>
        <v>F</v>
      </c>
      <c r="O5116" t="s">
        <v>2994</v>
      </c>
      <c r="P5116" t="s">
        <v>2995</v>
      </c>
      <c r="Q5116" t="s">
        <v>221</v>
      </c>
      <c r="R5116">
        <v>4</v>
      </c>
      <c r="S5116">
        <f t="shared" si="563"/>
        <v>2019</v>
      </c>
      <c r="T5116" t="s">
        <v>12</v>
      </c>
      <c r="U5116">
        <v>0.999999999999998</v>
      </c>
      <c r="V5116" t="s">
        <v>3653</v>
      </c>
      <c r="W5116">
        <f>VLOOKUP(Q5116,'PBT Tag Rates'!$B$5:$E$44,4,FALSE)</f>
        <v>0.95971980899999998</v>
      </c>
      <c r="X5116">
        <v>1</v>
      </c>
      <c r="Y5116" s="14">
        <f>IFERROR(LOOKUP(H5116,{30,43,48,53,58,63,68,73,78,83,88,93,97},{42,47,52,57,62,67,72,77,82,87,92,99,100}),999)</f>
        <v>72</v>
      </c>
      <c r="Z5116" s="17">
        <f t="shared" si="564"/>
        <v>5.5555555555555554</v>
      </c>
      <c r="AA5116" s="17">
        <f t="shared" si="565"/>
        <v>5.5555555555555554</v>
      </c>
      <c r="AB5116" s="17">
        <f t="shared" si="566"/>
        <v>11.658097686375321</v>
      </c>
      <c r="AC5116" s="17" t="s">
        <v>17655</v>
      </c>
    </row>
    <row r="5117" spans="1:29" x14ac:dyDescent="0.25">
      <c r="A5117" t="s">
        <v>3339</v>
      </c>
      <c r="B5117" s="165" t="s">
        <v>16598</v>
      </c>
      <c r="C5117" t="s">
        <v>16599</v>
      </c>
      <c r="D5117" s="1">
        <v>45203</v>
      </c>
      <c r="E5117">
        <f t="shared" si="561"/>
        <v>18</v>
      </c>
      <c r="F5117" t="s">
        <v>14</v>
      </c>
      <c r="G5117">
        <v>680</v>
      </c>
      <c r="H5117">
        <f t="shared" si="560"/>
        <v>68</v>
      </c>
      <c r="I5117" t="s">
        <v>7</v>
      </c>
      <c r="J5117" t="s">
        <v>8</v>
      </c>
      <c r="K5117" t="s">
        <v>8</v>
      </c>
      <c r="L5117" t="s">
        <v>8</v>
      </c>
      <c r="M5117" t="s">
        <v>14</v>
      </c>
      <c r="N5117" t="str">
        <f t="shared" si="562"/>
        <v>F</v>
      </c>
      <c r="O5117" t="s">
        <v>545</v>
      </c>
      <c r="P5117" t="s">
        <v>626</v>
      </c>
      <c r="Q5117" t="s">
        <v>221</v>
      </c>
      <c r="R5117">
        <v>4</v>
      </c>
      <c r="S5117">
        <f t="shared" si="563"/>
        <v>2019</v>
      </c>
      <c r="T5117" t="s">
        <v>12</v>
      </c>
      <c r="U5117">
        <v>0.999999999999998</v>
      </c>
      <c r="V5117" t="s">
        <v>3346</v>
      </c>
      <c r="W5117">
        <f>VLOOKUP(Q5117,'PBT Tag Rates'!$B$5:$E$44,4,FALSE)</f>
        <v>0.95971980899999998</v>
      </c>
      <c r="X5117">
        <v>1</v>
      </c>
      <c r="Y5117" s="14">
        <f>IFERROR(LOOKUP(H5117,{30,43,48,53,58,63,68,73,78,83,88,93,97},{42,47,52,57,62,67,72,77,82,87,92,99,100}),999)</f>
        <v>72</v>
      </c>
      <c r="Z5117" s="17">
        <f t="shared" si="564"/>
        <v>5.5555555555555554</v>
      </c>
      <c r="AA5117" s="17">
        <f t="shared" si="565"/>
        <v>5.5555555555555554</v>
      </c>
      <c r="AB5117" s="17">
        <f t="shared" si="566"/>
        <v>11.658097686375321</v>
      </c>
      <c r="AC5117" s="17" t="s">
        <v>17654</v>
      </c>
    </row>
    <row r="5118" spans="1:29" x14ac:dyDescent="0.25">
      <c r="A5118" t="s">
        <v>3339</v>
      </c>
      <c r="B5118" s="165" t="s">
        <v>16600</v>
      </c>
      <c r="C5118" t="s">
        <v>16601</v>
      </c>
      <c r="D5118" s="1">
        <v>45203</v>
      </c>
      <c r="E5118">
        <f t="shared" si="561"/>
        <v>18</v>
      </c>
      <c r="F5118" t="s">
        <v>14</v>
      </c>
      <c r="G5118">
        <v>800</v>
      </c>
      <c r="H5118">
        <f t="shared" si="560"/>
        <v>80</v>
      </c>
      <c r="I5118" t="s">
        <v>7</v>
      </c>
      <c r="J5118" t="s">
        <v>8</v>
      </c>
      <c r="K5118" t="s">
        <v>16602</v>
      </c>
      <c r="L5118" t="s">
        <v>8</v>
      </c>
      <c r="M5118" t="s">
        <v>14</v>
      </c>
      <c r="N5118" t="str">
        <f t="shared" si="562"/>
        <v>F</v>
      </c>
      <c r="O5118" t="s">
        <v>514</v>
      </c>
      <c r="P5118" t="s">
        <v>16603</v>
      </c>
      <c r="Q5118" t="s">
        <v>15</v>
      </c>
      <c r="R5118">
        <v>5</v>
      </c>
      <c r="S5118">
        <f t="shared" si="563"/>
        <v>2018</v>
      </c>
      <c r="T5118" t="s">
        <v>12</v>
      </c>
      <c r="U5118">
        <v>0.999999999999998</v>
      </c>
      <c r="V5118" t="s">
        <v>3396</v>
      </c>
      <c r="W5118">
        <f>VLOOKUP(Q5118,'PBT Tag Rates'!$B$5:$E$44,4,FALSE)</f>
        <v>0.80551598400000002</v>
      </c>
      <c r="X5118">
        <v>1</v>
      </c>
      <c r="Y5118" s="14">
        <f>IFERROR(LOOKUP(H5118,{30,43,48,53,58,63,68,73,78,83,88,93,97},{42,47,52,57,62,67,72,77,82,87,92,99,100}),999)</f>
        <v>82</v>
      </c>
      <c r="Z5118" s="17">
        <f t="shared" si="564"/>
        <v>5.5555555555555554</v>
      </c>
      <c r="AA5118" s="17">
        <f t="shared" si="565"/>
        <v>5.5555555555555554</v>
      </c>
      <c r="AB5118" s="17">
        <f t="shared" si="566"/>
        <v>11.658097686375321</v>
      </c>
      <c r="AC5118" s="17" t="s">
        <v>17655</v>
      </c>
    </row>
    <row r="5119" spans="1:29" x14ac:dyDescent="0.25">
      <c r="A5119" t="s">
        <v>3339</v>
      </c>
      <c r="B5119" s="165" t="s">
        <v>16604</v>
      </c>
      <c r="C5119" t="s">
        <v>2925</v>
      </c>
      <c r="D5119" s="1">
        <v>45203</v>
      </c>
      <c r="E5119">
        <f t="shared" si="561"/>
        <v>18</v>
      </c>
      <c r="F5119" t="s">
        <v>14</v>
      </c>
      <c r="G5119">
        <v>780</v>
      </c>
      <c r="H5119">
        <f t="shared" si="560"/>
        <v>78</v>
      </c>
      <c r="I5119" t="s">
        <v>7</v>
      </c>
      <c r="J5119" t="s">
        <v>8</v>
      </c>
      <c r="K5119" t="s">
        <v>16605</v>
      </c>
      <c r="L5119" t="s">
        <v>8</v>
      </c>
      <c r="M5119" t="s">
        <v>14</v>
      </c>
      <c r="N5119" t="str">
        <f t="shared" si="562"/>
        <v>F</v>
      </c>
      <c r="O5119" t="s">
        <v>8</v>
      </c>
      <c r="P5119" t="s">
        <v>8</v>
      </c>
      <c r="Q5119" t="s">
        <v>11</v>
      </c>
      <c r="R5119" t="s">
        <v>8</v>
      </c>
      <c r="S5119" t="str">
        <f t="shared" si="563"/>
        <v>U</v>
      </c>
      <c r="T5119" t="s">
        <v>12</v>
      </c>
      <c r="U5119">
        <v>0.999999999999997</v>
      </c>
      <c r="V5119" t="s">
        <v>11</v>
      </c>
      <c r="W5119" t="e">
        <f>VLOOKUP(Q5119,'PBT Tag Rates'!$B$5:$E$44,4,FALSE)</f>
        <v>#N/A</v>
      </c>
      <c r="X5119">
        <v>1</v>
      </c>
      <c r="Y5119" s="14">
        <f>IFERROR(LOOKUP(H5119,{30,43,48,53,58,63,68,73,78,83,88,93,97},{42,47,52,57,62,67,72,77,82,87,92,99,100}),999)</f>
        <v>82</v>
      </c>
      <c r="Z5119" s="17">
        <f t="shared" si="564"/>
        <v>5.5555555555555554</v>
      </c>
      <c r="AA5119" s="17">
        <f t="shared" si="565"/>
        <v>5.5555555555555554</v>
      </c>
      <c r="AB5119" s="17">
        <f t="shared" si="566"/>
        <v>11.658097686375321</v>
      </c>
      <c r="AC5119" s="17" t="s">
        <v>17654</v>
      </c>
    </row>
    <row r="5120" spans="1:29" x14ac:dyDescent="0.25">
      <c r="A5120" t="s">
        <v>3339</v>
      </c>
      <c r="B5120" s="165" t="s">
        <v>16606</v>
      </c>
      <c r="C5120" t="s">
        <v>16607</v>
      </c>
      <c r="D5120" s="1">
        <v>45203</v>
      </c>
      <c r="E5120">
        <f t="shared" si="561"/>
        <v>18</v>
      </c>
      <c r="F5120" t="s">
        <v>14</v>
      </c>
      <c r="G5120">
        <v>740</v>
      </c>
      <c r="H5120">
        <f t="shared" si="560"/>
        <v>74</v>
      </c>
      <c r="I5120" t="s">
        <v>7</v>
      </c>
      <c r="J5120" t="s">
        <v>8</v>
      </c>
      <c r="K5120" t="s">
        <v>16608</v>
      </c>
      <c r="L5120" t="s">
        <v>8</v>
      </c>
      <c r="M5120" t="s">
        <v>14</v>
      </c>
      <c r="N5120" t="str">
        <f t="shared" si="562"/>
        <v>F</v>
      </c>
      <c r="O5120" t="s">
        <v>8</v>
      </c>
      <c r="P5120" t="s">
        <v>8</v>
      </c>
      <c r="Q5120" t="s">
        <v>11</v>
      </c>
      <c r="R5120" t="s">
        <v>8</v>
      </c>
      <c r="S5120" t="str">
        <f t="shared" si="563"/>
        <v>U</v>
      </c>
      <c r="T5120" t="s">
        <v>12</v>
      </c>
      <c r="U5120">
        <v>1</v>
      </c>
      <c r="V5120" t="s">
        <v>11</v>
      </c>
      <c r="W5120" t="e">
        <f>VLOOKUP(Q5120,'PBT Tag Rates'!$B$5:$E$44,4,FALSE)</f>
        <v>#N/A</v>
      </c>
      <c r="X5120">
        <v>1</v>
      </c>
      <c r="Y5120" s="14">
        <f>IFERROR(LOOKUP(H5120,{30,43,48,53,58,63,68,73,78,83,88,93,97},{42,47,52,57,62,67,72,77,82,87,92,99,100}),999)</f>
        <v>77</v>
      </c>
      <c r="Z5120" s="17">
        <f t="shared" si="564"/>
        <v>5.5555555555555554</v>
      </c>
      <c r="AA5120" s="17">
        <f t="shared" si="565"/>
        <v>5.5555555555555554</v>
      </c>
      <c r="AB5120" s="17">
        <f t="shared" si="566"/>
        <v>11.658097686375321</v>
      </c>
      <c r="AC5120" s="17" t="s">
        <v>17654</v>
      </c>
    </row>
    <row r="5121" spans="1:29" x14ac:dyDescent="0.25">
      <c r="A5121" t="s">
        <v>3339</v>
      </c>
      <c r="B5121" s="165" t="s">
        <v>16609</v>
      </c>
      <c r="C5121" t="s">
        <v>16610</v>
      </c>
      <c r="D5121" s="1">
        <v>45203</v>
      </c>
      <c r="E5121">
        <f t="shared" si="561"/>
        <v>18</v>
      </c>
      <c r="F5121" t="s">
        <v>6</v>
      </c>
      <c r="G5121">
        <v>390</v>
      </c>
      <c r="H5121">
        <f t="shared" si="560"/>
        <v>39</v>
      </c>
      <c r="I5121" t="s">
        <v>9</v>
      </c>
      <c r="J5121">
        <v>1</v>
      </c>
      <c r="K5121" t="s">
        <v>8</v>
      </c>
      <c r="L5121" t="s">
        <v>8</v>
      </c>
      <c r="M5121" t="s">
        <v>6</v>
      </c>
      <c r="N5121" t="str">
        <f t="shared" si="562"/>
        <v>M</v>
      </c>
      <c r="O5121" t="s">
        <v>16611</v>
      </c>
      <c r="P5121" t="s">
        <v>16612</v>
      </c>
      <c r="Q5121" t="s">
        <v>3820</v>
      </c>
      <c r="R5121">
        <v>2</v>
      </c>
      <c r="S5121">
        <f t="shared" si="563"/>
        <v>2021</v>
      </c>
      <c r="T5121" t="s">
        <v>12</v>
      </c>
      <c r="U5121">
        <v>1</v>
      </c>
      <c r="V5121" t="s">
        <v>3951</v>
      </c>
      <c r="W5121">
        <f>VLOOKUP(Q5121,'PBT Tag Rates'!$B$5:$E$44,4,FALSE)</f>
        <v>0.98140000000000005</v>
      </c>
      <c r="X5121">
        <v>1</v>
      </c>
      <c r="Y5121" s="14">
        <f>IFERROR(LOOKUP(H5121,{30,43,48,53,58,63,68,73,78,83,88,93,97},{42,47,52,57,62,67,72,77,82,87,92,99,100}),999)</f>
        <v>42</v>
      </c>
      <c r="Z5121" s="17">
        <f t="shared" si="564"/>
        <v>5.5555555555555554</v>
      </c>
      <c r="AA5121" s="17">
        <f t="shared" si="565"/>
        <v>5.5555555555555554</v>
      </c>
      <c r="AB5121" s="17">
        <f t="shared" si="566"/>
        <v>11.658097686375321</v>
      </c>
      <c r="AC5121" s="17" t="s">
        <v>17655</v>
      </c>
    </row>
    <row r="5122" spans="1:29" x14ac:dyDescent="0.25">
      <c r="A5122" t="s">
        <v>3339</v>
      </c>
      <c r="B5122" s="165" t="s">
        <v>16613</v>
      </c>
      <c r="C5122" t="s">
        <v>16614</v>
      </c>
      <c r="D5122" s="1">
        <v>45203</v>
      </c>
      <c r="E5122">
        <f t="shared" si="561"/>
        <v>18</v>
      </c>
      <c r="F5122" t="s">
        <v>14</v>
      </c>
      <c r="G5122">
        <v>770</v>
      </c>
      <c r="H5122">
        <f t="shared" si="560"/>
        <v>77</v>
      </c>
      <c r="I5122" t="s">
        <v>9</v>
      </c>
      <c r="J5122">
        <v>1</v>
      </c>
      <c r="K5122" t="s">
        <v>16615</v>
      </c>
      <c r="L5122" t="s">
        <v>8</v>
      </c>
      <c r="M5122" t="s">
        <v>14</v>
      </c>
      <c r="N5122" t="str">
        <f t="shared" si="562"/>
        <v>F</v>
      </c>
      <c r="O5122" t="s">
        <v>2783</v>
      </c>
      <c r="P5122" t="s">
        <v>2784</v>
      </c>
      <c r="Q5122" t="s">
        <v>221</v>
      </c>
      <c r="R5122">
        <v>4</v>
      </c>
      <c r="S5122">
        <f t="shared" si="563"/>
        <v>2019</v>
      </c>
      <c r="T5122" t="s">
        <v>12</v>
      </c>
      <c r="U5122">
        <v>1</v>
      </c>
      <c r="V5122" t="s">
        <v>3876</v>
      </c>
      <c r="W5122">
        <f>VLOOKUP(Q5122,'PBT Tag Rates'!$B$5:$E$44,4,FALSE)</f>
        <v>0.95971980899999998</v>
      </c>
      <c r="X5122">
        <v>1</v>
      </c>
      <c r="Y5122" s="14">
        <f>IFERROR(LOOKUP(H5122,{30,43,48,53,58,63,68,73,78,83,88,93,97},{42,47,52,57,62,67,72,77,82,87,92,99,100}),999)</f>
        <v>77</v>
      </c>
      <c r="Z5122" s="17">
        <f t="shared" si="564"/>
        <v>5.5555555555555554</v>
      </c>
      <c r="AA5122" s="17">
        <f t="shared" si="565"/>
        <v>5.5555555555555554</v>
      </c>
      <c r="AB5122" s="17">
        <f t="shared" si="566"/>
        <v>11.658097686375321</v>
      </c>
      <c r="AC5122" s="17" t="s">
        <v>17654</v>
      </c>
    </row>
    <row r="5123" spans="1:29" x14ac:dyDescent="0.25">
      <c r="A5123" t="s">
        <v>3339</v>
      </c>
      <c r="B5123" s="165" t="s">
        <v>16616</v>
      </c>
      <c r="C5123" t="s">
        <v>16617</v>
      </c>
      <c r="D5123" s="1">
        <v>45203</v>
      </c>
      <c r="E5123">
        <f t="shared" si="561"/>
        <v>18</v>
      </c>
      <c r="F5123" t="s">
        <v>6</v>
      </c>
      <c r="G5123">
        <v>630</v>
      </c>
      <c r="H5123">
        <f t="shared" si="560"/>
        <v>63</v>
      </c>
      <c r="I5123" t="s">
        <v>7</v>
      </c>
      <c r="J5123" t="s">
        <v>8</v>
      </c>
      <c r="K5123" t="s">
        <v>8</v>
      </c>
      <c r="L5123" t="s">
        <v>8</v>
      </c>
      <c r="M5123" t="s">
        <v>6</v>
      </c>
      <c r="N5123" t="str">
        <f t="shared" si="562"/>
        <v>M</v>
      </c>
      <c r="O5123" t="s">
        <v>8</v>
      </c>
      <c r="P5123" t="s">
        <v>8</v>
      </c>
      <c r="Q5123" t="s">
        <v>11</v>
      </c>
      <c r="R5123" t="s">
        <v>8</v>
      </c>
      <c r="S5123" t="str">
        <f t="shared" si="563"/>
        <v>U</v>
      </c>
      <c r="T5123" t="s">
        <v>12</v>
      </c>
      <c r="U5123">
        <v>0.999999999999995</v>
      </c>
      <c r="V5123" t="s">
        <v>11</v>
      </c>
      <c r="W5123" t="e">
        <f>VLOOKUP(Q5123,'PBT Tag Rates'!$B$5:$E$44,4,FALSE)</f>
        <v>#N/A</v>
      </c>
      <c r="X5123">
        <v>1</v>
      </c>
      <c r="Y5123" s="14">
        <f>IFERROR(LOOKUP(H5123,{30,43,48,53,58,63,68,73,78,83,88,93,97},{42,47,52,57,62,67,72,77,82,87,92,99,100}),999)</f>
        <v>67</v>
      </c>
      <c r="Z5123" s="17">
        <f t="shared" si="564"/>
        <v>5.5555555555555554</v>
      </c>
      <c r="AA5123" s="17">
        <f t="shared" si="565"/>
        <v>5.5555555555555554</v>
      </c>
      <c r="AB5123" s="17">
        <f t="shared" si="566"/>
        <v>11.658097686375321</v>
      </c>
      <c r="AC5123" s="17" t="s">
        <v>17654</v>
      </c>
    </row>
    <row r="5124" spans="1:29" x14ac:dyDescent="0.25">
      <c r="A5124" t="s">
        <v>3339</v>
      </c>
      <c r="B5124" s="165" t="s">
        <v>16618</v>
      </c>
      <c r="C5124" t="s">
        <v>16619</v>
      </c>
      <c r="D5124" s="1">
        <v>45203</v>
      </c>
      <c r="E5124">
        <f t="shared" si="561"/>
        <v>18</v>
      </c>
      <c r="F5124" t="s">
        <v>14</v>
      </c>
      <c r="G5124">
        <v>720</v>
      </c>
      <c r="H5124">
        <f t="shared" si="560"/>
        <v>72</v>
      </c>
      <c r="I5124" t="s">
        <v>9</v>
      </c>
      <c r="J5124">
        <v>1</v>
      </c>
      <c r="K5124" t="s">
        <v>16620</v>
      </c>
      <c r="L5124" t="s">
        <v>8</v>
      </c>
      <c r="M5124" t="s">
        <v>14</v>
      </c>
      <c r="N5124" t="str">
        <f t="shared" si="562"/>
        <v>F</v>
      </c>
      <c r="O5124" t="s">
        <v>1428</v>
      </c>
      <c r="P5124" t="s">
        <v>2608</v>
      </c>
      <c r="Q5124" t="s">
        <v>221</v>
      </c>
      <c r="R5124">
        <v>4</v>
      </c>
      <c r="S5124">
        <f t="shared" si="563"/>
        <v>2019</v>
      </c>
      <c r="T5124" t="s">
        <v>12</v>
      </c>
      <c r="U5124">
        <v>1</v>
      </c>
      <c r="V5124" t="s">
        <v>3396</v>
      </c>
      <c r="W5124">
        <f>VLOOKUP(Q5124,'PBT Tag Rates'!$B$5:$E$44,4,FALSE)</f>
        <v>0.95971980899999998</v>
      </c>
      <c r="X5124">
        <v>1</v>
      </c>
      <c r="Y5124" s="14">
        <f>IFERROR(LOOKUP(H5124,{30,43,48,53,58,63,68,73,78,83,88,93,97},{42,47,52,57,62,67,72,77,82,87,92,99,100}),999)</f>
        <v>72</v>
      </c>
      <c r="Z5124" s="17">
        <f t="shared" si="564"/>
        <v>5.5555555555555554</v>
      </c>
      <c r="AA5124" s="17">
        <f t="shared" si="565"/>
        <v>5.5555555555555554</v>
      </c>
      <c r="AB5124" s="17">
        <f t="shared" si="566"/>
        <v>11.658097686375321</v>
      </c>
      <c r="AC5124" s="17" t="s">
        <v>17655</v>
      </c>
    </row>
    <row r="5125" spans="1:29" x14ac:dyDescent="0.25">
      <c r="A5125" t="s">
        <v>3339</v>
      </c>
      <c r="B5125" s="165" t="s">
        <v>16621</v>
      </c>
      <c r="C5125" t="s">
        <v>2926</v>
      </c>
      <c r="D5125" s="1">
        <v>45203</v>
      </c>
      <c r="E5125">
        <f t="shared" si="561"/>
        <v>18</v>
      </c>
      <c r="F5125" t="s">
        <v>14</v>
      </c>
      <c r="G5125">
        <v>770</v>
      </c>
      <c r="H5125">
        <f t="shared" si="560"/>
        <v>77</v>
      </c>
      <c r="I5125" t="s">
        <v>9</v>
      </c>
      <c r="J5125" t="s">
        <v>8</v>
      </c>
      <c r="K5125" t="s">
        <v>16622</v>
      </c>
      <c r="L5125" t="s">
        <v>8</v>
      </c>
      <c r="M5125" t="s">
        <v>14</v>
      </c>
      <c r="N5125" t="str">
        <f t="shared" si="562"/>
        <v>F</v>
      </c>
      <c r="O5125" t="s">
        <v>2934</v>
      </c>
      <c r="P5125" t="s">
        <v>2935</v>
      </c>
      <c r="Q5125" t="s">
        <v>1575</v>
      </c>
      <c r="R5125">
        <v>4</v>
      </c>
      <c r="S5125">
        <f t="shared" si="563"/>
        <v>2019</v>
      </c>
      <c r="T5125" t="s">
        <v>12</v>
      </c>
      <c r="U5125">
        <v>1</v>
      </c>
      <c r="V5125" t="s">
        <v>9534</v>
      </c>
      <c r="W5125">
        <f>VLOOKUP(Q5125,'PBT Tag Rates'!$B$5:$E$44,4,FALSE)</f>
        <v>0.96016800000000002</v>
      </c>
      <c r="X5125">
        <v>1</v>
      </c>
      <c r="Y5125" s="14">
        <f>IFERROR(LOOKUP(H5125,{30,43,48,53,58,63,68,73,78,83,88,93,97},{42,47,52,57,62,67,72,77,82,87,92,99,100}),999)</f>
        <v>77</v>
      </c>
      <c r="Z5125" s="17">
        <f t="shared" si="564"/>
        <v>5.5555555555555554</v>
      </c>
      <c r="AA5125" s="17">
        <f t="shared" si="565"/>
        <v>5.5555555555555554</v>
      </c>
      <c r="AB5125" s="17">
        <f t="shared" si="566"/>
        <v>11.658097686375321</v>
      </c>
      <c r="AC5125" s="17" t="s">
        <v>17655</v>
      </c>
    </row>
    <row r="5126" spans="1:29" x14ac:dyDescent="0.25">
      <c r="A5126" t="s">
        <v>3339</v>
      </c>
      <c r="B5126" s="165" t="s">
        <v>16623</v>
      </c>
      <c r="C5126" t="s">
        <v>16624</v>
      </c>
      <c r="D5126" s="1">
        <v>45203</v>
      </c>
      <c r="E5126">
        <f t="shared" si="561"/>
        <v>18</v>
      </c>
      <c r="F5126" t="s">
        <v>14</v>
      </c>
      <c r="G5126">
        <v>750</v>
      </c>
      <c r="H5126">
        <f t="shared" si="560"/>
        <v>75</v>
      </c>
      <c r="I5126" t="s">
        <v>9</v>
      </c>
      <c r="J5126">
        <v>1</v>
      </c>
      <c r="K5126" t="s">
        <v>16625</v>
      </c>
      <c r="L5126" t="s">
        <v>8</v>
      </c>
      <c r="M5126" t="s">
        <v>14</v>
      </c>
      <c r="N5126" t="str">
        <f t="shared" si="562"/>
        <v>F</v>
      </c>
      <c r="O5126" t="s">
        <v>557</v>
      </c>
      <c r="P5126" t="s">
        <v>558</v>
      </c>
      <c r="Q5126" t="s">
        <v>221</v>
      </c>
      <c r="R5126">
        <v>4</v>
      </c>
      <c r="S5126">
        <f t="shared" si="563"/>
        <v>2019</v>
      </c>
      <c r="T5126" t="s">
        <v>12</v>
      </c>
      <c r="U5126">
        <v>1</v>
      </c>
      <c r="V5126" t="s">
        <v>3346</v>
      </c>
      <c r="W5126">
        <f>VLOOKUP(Q5126,'PBT Tag Rates'!$B$5:$E$44,4,FALSE)</f>
        <v>0.95971980899999998</v>
      </c>
      <c r="X5126">
        <v>1</v>
      </c>
      <c r="Y5126" s="14">
        <f>IFERROR(LOOKUP(H5126,{30,43,48,53,58,63,68,73,78,83,88,93,97},{42,47,52,57,62,67,72,77,82,87,92,99,100}),999)</f>
        <v>77</v>
      </c>
      <c r="Z5126" s="17">
        <f t="shared" si="564"/>
        <v>5.5555555555555554</v>
      </c>
      <c r="AA5126" s="17">
        <f t="shared" si="565"/>
        <v>5.5555555555555554</v>
      </c>
      <c r="AB5126" s="17">
        <f t="shared" si="566"/>
        <v>11.658097686375321</v>
      </c>
      <c r="AC5126" s="17" t="s">
        <v>17654</v>
      </c>
    </row>
    <row r="5127" spans="1:29" x14ac:dyDescent="0.25">
      <c r="A5127" t="s">
        <v>3339</v>
      </c>
      <c r="B5127" s="165" t="s">
        <v>16626</v>
      </c>
      <c r="C5127" t="s">
        <v>16627</v>
      </c>
      <c r="D5127" s="1">
        <v>45203</v>
      </c>
      <c r="E5127">
        <f t="shared" si="561"/>
        <v>18</v>
      </c>
      <c r="F5127" t="s">
        <v>6</v>
      </c>
      <c r="G5127">
        <v>420</v>
      </c>
      <c r="H5127">
        <f t="shared" si="560"/>
        <v>42</v>
      </c>
      <c r="I5127" t="s">
        <v>9</v>
      </c>
      <c r="J5127" t="s">
        <v>8</v>
      </c>
      <c r="K5127" t="s">
        <v>8</v>
      </c>
      <c r="L5127" t="s">
        <v>8</v>
      </c>
      <c r="M5127" t="s">
        <v>6</v>
      </c>
      <c r="N5127" t="str">
        <f t="shared" si="562"/>
        <v>M</v>
      </c>
      <c r="O5127" t="s">
        <v>16628</v>
      </c>
      <c r="P5127" t="s">
        <v>16629</v>
      </c>
      <c r="Q5127" t="s">
        <v>3820</v>
      </c>
      <c r="R5127">
        <v>2</v>
      </c>
      <c r="S5127">
        <f t="shared" si="563"/>
        <v>2021</v>
      </c>
      <c r="T5127" t="s">
        <v>12</v>
      </c>
      <c r="U5127">
        <v>0.999999999999999</v>
      </c>
      <c r="V5127" t="s">
        <v>3876</v>
      </c>
      <c r="W5127">
        <f>VLOOKUP(Q5127,'PBT Tag Rates'!$B$5:$E$44,4,FALSE)</f>
        <v>0.98140000000000005</v>
      </c>
      <c r="X5127">
        <v>1</v>
      </c>
      <c r="Y5127" s="14">
        <f>IFERROR(LOOKUP(H5127,{30,43,48,53,58,63,68,73,78,83,88,93,97},{42,47,52,57,62,67,72,77,82,87,92,99,100}),999)</f>
        <v>42</v>
      </c>
      <c r="Z5127" s="17">
        <f t="shared" si="564"/>
        <v>5.5555555555555554</v>
      </c>
      <c r="AA5127" s="17">
        <f t="shared" si="565"/>
        <v>5.5555555555555554</v>
      </c>
      <c r="AB5127" s="17">
        <f t="shared" si="566"/>
        <v>11.658097686375321</v>
      </c>
      <c r="AC5127" s="17" t="s">
        <v>17654</v>
      </c>
    </row>
    <row r="5128" spans="1:29" x14ac:dyDescent="0.25">
      <c r="A5128" t="s">
        <v>3339</v>
      </c>
      <c r="B5128" s="165" t="s">
        <v>16630</v>
      </c>
      <c r="C5128" t="s">
        <v>16631</v>
      </c>
      <c r="D5128" s="1">
        <v>45203</v>
      </c>
      <c r="E5128">
        <f t="shared" si="561"/>
        <v>18</v>
      </c>
      <c r="F5128" t="s">
        <v>6</v>
      </c>
      <c r="G5128">
        <v>630</v>
      </c>
      <c r="H5128">
        <f t="shared" si="560"/>
        <v>63</v>
      </c>
      <c r="I5128" t="s">
        <v>7</v>
      </c>
      <c r="J5128" t="s">
        <v>8</v>
      </c>
      <c r="K5128" t="s">
        <v>8</v>
      </c>
      <c r="L5128" t="s">
        <v>8</v>
      </c>
      <c r="M5128" t="s">
        <v>6</v>
      </c>
      <c r="N5128" t="str">
        <f t="shared" si="562"/>
        <v>M</v>
      </c>
      <c r="O5128" t="s">
        <v>8</v>
      </c>
      <c r="P5128" t="s">
        <v>8</v>
      </c>
      <c r="Q5128" t="s">
        <v>11</v>
      </c>
      <c r="R5128" t="s">
        <v>8</v>
      </c>
      <c r="S5128" t="str">
        <f t="shared" si="563"/>
        <v>U</v>
      </c>
      <c r="T5128" t="s">
        <v>12</v>
      </c>
      <c r="U5128">
        <v>0.999999999999996</v>
      </c>
      <c r="V5128" t="s">
        <v>11</v>
      </c>
      <c r="W5128" t="e">
        <f>VLOOKUP(Q5128,'PBT Tag Rates'!$B$5:$E$44,4,FALSE)</f>
        <v>#N/A</v>
      </c>
      <c r="X5128">
        <v>1</v>
      </c>
      <c r="Y5128" s="14">
        <f>IFERROR(LOOKUP(H5128,{30,43,48,53,58,63,68,73,78,83,88,93,97},{42,47,52,57,62,67,72,77,82,87,92,99,100}),999)</f>
        <v>67</v>
      </c>
      <c r="Z5128" s="17">
        <f t="shared" si="564"/>
        <v>5.5555555555555554</v>
      </c>
      <c r="AA5128" s="17">
        <f t="shared" si="565"/>
        <v>5.5555555555555554</v>
      </c>
      <c r="AB5128" s="17">
        <f t="shared" si="566"/>
        <v>11.658097686375321</v>
      </c>
      <c r="AC5128" s="17" t="s">
        <v>17654</v>
      </c>
    </row>
    <row r="5129" spans="1:29" x14ac:dyDescent="0.25">
      <c r="A5129" t="s">
        <v>3339</v>
      </c>
      <c r="B5129" s="165" t="s">
        <v>16632</v>
      </c>
      <c r="C5129" t="s">
        <v>16633</v>
      </c>
      <c r="D5129" s="1">
        <v>45203</v>
      </c>
      <c r="E5129">
        <f t="shared" si="561"/>
        <v>18</v>
      </c>
      <c r="F5129" t="s">
        <v>6</v>
      </c>
      <c r="G5129">
        <v>640</v>
      </c>
      <c r="H5129">
        <f t="shared" si="560"/>
        <v>64</v>
      </c>
      <c r="I5129" t="s">
        <v>9</v>
      </c>
      <c r="J5129">
        <v>1</v>
      </c>
      <c r="K5129" t="s">
        <v>8</v>
      </c>
      <c r="L5129" t="s">
        <v>8</v>
      </c>
      <c r="M5129" t="s">
        <v>6</v>
      </c>
      <c r="N5129" t="str">
        <f t="shared" si="562"/>
        <v>M</v>
      </c>
      <c r="O5129" t="s">
        <v>1732</v>
      </c>
      <c r="P5129" t="s">
        <v>1733</v>
      </c>
      <c r="Q5129" t="s">
        <v>221</v>
      </c>
      <c r="R5129">
        <v>4</v>
      </c>
      <c r="S5129">
        <f t="shared" si="563"/>
        <v>2019</v>
      </c>
      <c r="T5129" t="s">
        <v>12</v>
      </c>
      <c r="U5129">
        <v>1</v>
      </c>
      <c r="V5129" t="s">
        <v>3386</v>
      </c>
      <c r="W5129">
        <f>VLOOKUP(Q5129,'PBT Tag Rates'!$B$5:$E$44,4,FALSE)</f>
        <v>0.95971980899999998</v>
      </c>
      <c r="X5129">
        <v>1</v>
      </c>
      <c r="Y5129" s="14">
        <f>IFERROR(LOOKUP(H5129,{30,43,48,53,58,63,68,73,78,83,88,93,97},{42,47,52,57,62,67,72,77,82,87,92,99,100}),999)</f>
        <v>67</v>
      </c>
      <c r="Z5129" s="17">
        <f t="shared" si="564"/>
        <v>5.5555555555555554</v>
      </c>
      <c r="AA5129" s="17">
        <f t="shared" si="565"/>
        <v>5.5555555555555554</v>
      </c>
      <c r="AB5129" s="17">
        <f t="shared" si="566"/>
        <v>11.658097686375321</v>
      </c>
      <c r="AC5129" s="17" t="s">
        <v>17654</v>
      </c>
    </row>
    <row r="5130" spans="1:29" x14ac:dyDescent="0.25">
      <c r="A5130" t="s">
        <v>3339</v>
      </c>
      <c r="B5130" s="165" t="s">
        <v>16634</v>
      </c>
      <c r="C5130" t="s">
        <v>16635</v>
      </c>
      <c r="D5130" s="1">
        <v>45203</v>
      </c>
      <c r="E5130">
        <f t="shared" si="561"/>
        <v>18</v>
      </c>
      <c r="F5130" t="s">
        <v>14</v>
      </c>
      <c r="G5130">
        <v>710</v>
      </c>
      <c r="H5130">
        <f t="shared" si="560"/>
        <v>71</v>
      </c>
      <c r="I5130" t="s">
        <v>9</v>
      </c>
      <c r="J5130" t="s">
        <v>8</v>
      </c>
      <c r="K5130" t="s">
        <v>16636</v>
      </c>
      <c r="L5130" t="s">
        <v>8</v>
      </c>
      <c r="M5130" t="s">
        <v>14</v>
      </c>
      <c r="N5130" t="str">
        <f t="shared" si="562"/>
        <v>F</v>
      </c>
      <c r="O5130" t="s">
        <v>16637</v>
      </c>
      <c r="P5130" t="s">
        <v>16638</v>
      </c>
      <c r="Q5130" t="s">
        <v>2605</v>
      </c>
      <c r="R5130">
        <v>4</v>
      </c>
      <c r="S5130">
        <f t="shared" si="563"/>
        <v>2019</v>
      </c>
      <c r="T5130" t="s">
        <v>12</v>
      </c>
      <c r="U5130">
        <v>0.999999999999995</v>
      </c>
      <c r="V5130" t="s">
        <v>7657</v>
      </c>
      <c r="W5130">
        <f>VLOOKUP(Q5130,'PBT Tag Rates'!$B$5:$E$44,4,FALSE)</f>
        <v>0.96152300000000002</v>
      </c>
      <c r="X5130">
        <v>1</v>
      </c>
      <c r="Y5130" s="14">
        <f>IFERROR(LOOKUP(H5130,{30,43,48,53,58,63,68,73,78,83,88,93,97},{42,47,52,57,62,67,72,77,82,87,92,99,100}),999)</f>
        <v>72</v>
      </c>
      <c r="Z5130" s="17">
        <f t="shared" si="564"/>
        <v>5.5555555555555554</v>
      </c>
      <c r="AA5130" s="17">
        <f t="shared" si="565"/>
        <v>5.5555555555555554</v>
      </c>
      <c r="AB5130" s="17">
        <f t="shared" si="566"/>
        <v>11.658097686375321</v>
      </c>
      <c r="AC5130" s="17" t="s">
        <v>17655</v>
      </c>
    </row>
    <row r="5131" spans="1:29" x14ac:dyDescent="0.25">
      <c r="A5131" t="s">
        <v>3339</v>
      </c>
      <c r="B5131" s="165" t="s">
        <v>16639</v>
      </c>
      <c r="C5131" t="s">
        <v>16640</v>
      </c>
      <c r="D5131" s="1">
        <v>45203</v>
      </c>
      <c r="E5131">
        <f t="shared" si="561"/>
        <v>18</v>
      </c>
      <c r="F5131" t="s">
        <v>14</v>
      </c>
      <c r="G5131">
        <v>660</v>
      </c>
      <c r="H5131">
        <f t="shared" si="560"/>
        <v>66</v>
      </c>
      <c r="I5131" t="s">
        <v>9</v>
      </c>
      <c r="J5131">
        <v>1</v>
      </c>
      <c r="K5131" t="s">
        <v>8</v>
      </c>
      <c r="L5131" t="s">
        <v>8</v>
      </c>
      <c r="M5131" t="s">
        <v>14</v>
      </c>
      <c r="N5131" t="str">
        <f t="shared" si="562"/>
        <v>F</v>
      </c>
      <c r="O5131" t="s">
        <v>8030</v>
      </c>
      <c r="P5131" t="s">
        <v>8031</v>
      </c>
      <c r="Q5131" t="s">
        <v>221</v>
      </c>
      <c r="R5131">
        <v>4</v>
      </c>
      <c r="S5131">
        <f t="shared" si="563"/>
        <v>2019</v>
      </c>
      <c r="T5131" t="s">
        <v>12</v>
      </c>
      <c r="U5131">
        <v>1</v>
      </c>
      <c r="V5131" t="s">
        <v>3608</v>
      </c>
      <c r="W5131">
        <f>VLOOKUP(Q5131,'PBT Tag Rates'!$B$5:$E$44,4,FALSE)</f>
        <v>0.95971980899999998</v>
      </c>
      <c r="X5131">
        <v>1</v>
      </c>
      <c r="Y5131" s="14">
        <f>IFERROR(LOOKUP(H5131,{30,43,48,53,58,63,68,73,78,83,88,93,97},{42,47,52,57,62,67,72,77,82,87,92,99,100}),999)</f>
        <v>67</v>
      </c>
      <c r="Z5131" s="17">
        <f t="shared" si="564"/>
        <v>5.5555555555555554</v>
      </c>
      <c r="AA5131" s="17">
        <f t="shared" si="565"/>
        <v>5.5555555555555554</v>
      </c>
      <c r="AB5131" s="17">
        <f t="shared" si="566"/>
        <v>11.658097686375321</v>
      </c>
      <c r="AC5131" s="17" t="s">
        <v>17654</v>
      </c>
    </row>
    <row r="5132" spans="1:29" x14ac:dyDescent="0.25">
      <c r="A5132" t="s">
        <v>3339</v>
      </c>
      <c r="B5132" s="165" t="s">
        <v>16641</v>
      </c>
      <c r="C5132" t="s">
        <v>16642</v>
      </c>
      <c r="D5132" s="1">
        <v>45203</v>
      </c>
      <c r="E5132">
        <f t="shared" si="561"/>
        <v>18</v>
      </c>
      <c r="F5132" t="s">
        <v>6</v>
      </c>
      <c r="G5132">
        <v>810</v>
      </c>
      <c r="H5132">
        <f t="shared" si="560"/>
        <v>81</v>
      </c>
      <c r="I5132" t="s">
        <v>9</v>
      </c>
      <c r="J5132">
        <v>1</v>
      </c>
      <c r="K5132" t="s">
        <v>8</v>
      </c>
      <c r="L5132" t="s">
        <v>8</v>
      </c>
      <c r="M5132" t="s">
        <v>6</v>
      </c>
      <c r="N5132" t="str">
        <f t="shared" si="562"/>
        <v>M</v>
      </c>
      <c r="O5132" t="s">
        <v>2562</v>
      </c>
      <c r="P5132" t="s">
        <v>2563</v>
      </c>
      <c r="Q5132" t="s">
        <v>221</v>
      </c>
      <c r="R5132">
        <v>4</v>
      </c>
      <c r="S5132">
        <f t="shared" si="563"/>
        <v>2019</v>
      </c>
      <c r="T5132" t="s">
        <v>12</v>
      </c>
      <c r="U5132">
        <v>1</v>
      </c>
      <c r="V5132" t="s">
        <v>3396</v>
      </c>
      <c r="W5132">
        <f>VLOOKUP(Q5132,'PBT Tag Rates'!$B$5:$E$44,4,FALSE)</f>
        <v>0.95971980899999998</v>
      </c>
      <c r="X5132">
        <v>1</v>
      </c>
      <c r="Y5132" s="14">
        <f>IFERROR(LOOKUP(H5132,{30,43,48,53,58,63,68,73,78,83,88,93,97},{42,47,52,57,62,67,72,77,82,87,92,99,100}),999)</f>
        <v>82</v>
      </c>
      <c r="Z5132" s="17">
        <f t="shared" si="564"/>
        <v>5.5555555555555554</v>
      </c>
      <c r="AA5132" s="17">
        <f t="shared" si="565"/>
        <v>5.5555555555555554</v>
      </c>
      <c r="AB5132" s="17">
        <f t="shared" si="566"/>
        <v>11.658097686375321</v>
      </c>
      <c r="AC5132" s="17" t="s">
        <v>17655</v>
      </c>
    </row>
    <row r="5133" spans="1:29" x14ac:dyDescent="0.25">
      <c r="A5133" t="s">
        <v>3339</v>
      </c>
      <c r="B5133" s="165" t="s">
        <v>16643</v>
      </c>
      <c r="C5133" t="s">
        <v>2928</v>
      </c>
      <c r="D5133" s="1">
        <v>45203</v>
      </c>
      <c r="E5133">
        <f t="shared" si="561"/>
        <v>18</v>
      </c>
      <c r="F5133" t="s">
        <v>14</v>
      </c>
      <c r="G5133">
        <v>800</v>
      </c>
      <c r="H5133">
        <f t="shared" si="560"/>
        <v>80</v>
      </c>
      <c r="I5133" t="s">
        <v>7</v>
      </c>
      <c r="J5133" t="s">
        <v>8</v>
      </c>
      <c r="K5133" t="s">
        <v>16644</v>
      </c>
      <c r="L5133" t="s">
        <v>8</v>
      </c>
      <c r="M5133" t="s">
        <v>14</v>
      </c>
      <c r="N5133" t="str">
        <f t="shared" si="562"/>
        <v>F</v>
      </c>
      <c r="O5133" t="s">
        <v>1691</v>
      </c>
      <c r="P5133" t="s">
        <v>1692</v>
      </c>
      <c r="Q5133" t="s">
        <v>221</v>
      </c>
      <c r="R5133">
        <v>4</v>
      </c>
      <c r="S5133">
        <f t="shared" si="563"/>
        <v>2019</v>
      </c>
      <c r="T5133" t="s">
        <v>12</v>
      </c>
      <c r="U5133">
        <v>1</v>
      </c>
      <c r="V5133" t="s">
        <v>3653</v>
      </c>
      <c r="W5133">
        <f>VLOOKUP(Q5133,'PBT Tag Rates'!$B$5:$E$44,4,FALSE)</f>
        <v>0.95971980899999998</v>
      </c>
      <c r="X5133">
        <v>1</v>
      </c>
      <c r="Y5133" s="14">
        <f>IFERROR(LOOKUP(H5133,{30,43,48,53,58,63,68,73,78,83,88,93,97},{42,47,52,57,62,67,72,77,82,87,92,99,100}),999)</f>
        <v>82</v>
      </c>
      <c r="Z5133" s="17">
        <f t="shared" si="564"/>
        <v>5.5555555555555554</v>
      </c>
      <c r="AA5133" s="17">
        <f t="shared" si="565"/>
        <v>5.5555555555555554</v>
      </c>
      <c r="AB5133" s="17">
        <f t="shared" si="566"/>
        <v>11.658097686375321</v>
      </c>
      <c r="AC5133" s="17" t="s">
        <v>17655</v>
      </c>
    </row>
    <row r="5134" spans="1:29" x14ac:dyDescent="0.25">
      <c r="A5134" t="s">
        <v>3339</v>
      </c>
      <c r="B5134" s="165" t="s">
        <v>16645</v>
      </c>
      <c r="C5134" t="s">
        <v>16646</v>
      </c>
      <c r="D5134" s="1">
        <v>45203</v>
      </c>
      <c r="E5134">
        <f t="shared" si="561"/>
        <v>18</v>
      </c>
      <c r="F5134" t="s">
        <v>6</v>
      </c>
      <c r="G5134">
        <v>600</v>
      </c>
      <c r="H5134">
        <f t="shared" si="560"/>
        <v>60</v>
      </c>
      <c r="I5134" t="s">
        <v>9</v>
      </c>
      <c r="J5134">
        <v>1</v>
      </c>
      <c r="K5134" t="s">
        <v>8</v>
      </c>
      <c r="L5134" t="s">
        <v>8</v>
      </c>
      <c r="M5134" t="s">
        <v>6</v>
      </c>
      <c r="N5134" t="str">
        <f t="shared" si="562"/>
        <v>M</v>
      </c>
      <c r="O5134" t="s">
        <v>2658</v>
      </c>
      <c r="P5134" t="s">
        <v>2659</v>
      </c>
      <c r="Q5134" t="s">
        <v>918</v>
      </c>
      <c r="R5134">
        <v>3</v>
      </c>
      <c r="S5134">
        <f t="shared" si="563"/>
        <v>2020</v>
      </c>
      <c r="T5134" t="s">
        <v>12</v>
      </c>
      <c r="U5134">
        <v>0.999999999999996</v>
      </c>
      <c r="V5134" t="s">
        <v>3396</v>
      </c>
      <c r="W5134">
        <f>VLOOKUP(Q5134,'PBT Tag Rates'!$B$5:$E$44,4,FALSE)</f>
        <v>0.98961045999999997</v>
      </c>
      <c r="X5134">
        <v>1</v>
      </c>
      <c r="Y5134" s="14">
        <f>IFERROR(LOOKUP(H5134,{30,43,48,53,58,63,68,73,78,83,88,93,97},{42,47,52,57,62,67,72,77,82,87,92,99,100}),999)</f>
        <v>62</v>
      </c>
      <c r="Z5134" s="17">
        <f t="shared" si="564"/>
        <v>5.5555555555555554</v>
      </c>
      <c r="AA5134" s="17">
        <f t="shared" si="565"/>
        <v>5.5555555555555554</v>
      </c>
      <c r="AB5134" s="17">
        <f t="shared" si="566"/>
        <v>11.658097686375321</v>
      </c>
      <c r="AC5134" s="17" t="s">
        <v>17655</v>
      </c>
    </row>
    <row r="5135" spans="1:29" x14ac:dyDescent="0.25">
      <c r="A5135" t="s">
        <v>3339</v>
      </c>
      <c r="B5135" s="165" t="s">
        <v>16647</v>
      </c>
      <c r="C5135" t="s">
        <v>16648</v>
      </c>
      <c r="D5135" s="1">
        <v>45203</v>
      </c>
      <c r="E5135">
        <f t="shared" si="561"/>
        <v>18</v>
      </c>
      <c r="F5135" t="s">
        <v>14</v>
      </c>
      <c r="G5135">
        <v>760</v>
      </c>
      <c r="H5135">
        <f t="shared" si="560"/>
        <v>76</v>
      </c>
      <c r="I5135" t="s">
        <v>9</v>
      </c>
      <c r="J5135">
        <v>1</v>
      </c>
      <c r="K5135" t="s">
        <v>16649</v>
      </c>
      <c r="L5135" t="s">
        <v>8</v>
      </c>
      <c r="M5135" t="s">
        <v>14</v>
      </c>
      <c r="N5135" t="str">
        <f t="shared" si="562"/>
        <v>F</v>
      </c>
      <c r="O5135" t="s">
        <v>2942</v>
      </c>
      <c r="P5135" t="s">
        <v>3961</v>
      </c>
      <c r="Q5135" t="s">
        <v>221</v>
      </c>
      <c r="R5135">
        <v>4</v>
      </c>
      <c r="S5135">
        <f t="shared" si="563"/>
        <v>2019</v>
      </c>
      <c r="T5135" t="s">
        <v>12</v>
      </c>
      <c r="U5135">
        <v>1</v>
      </c>
      <c r="V5135" t="s">
        <v>3396</v>
      </c>
      <c r="W5135">
        <f>VLOOKUP(Q5135,'PBT Tag Rates'!$B$5:$E$44,4,FALSE)</f>
        <v>0.95971980899999998</v>
      </c>
      <c r="X5135">
        <v>1</v>
      </c>
      <c r="Y5135" s="14">
        <f>IFERROR(LOOKUP(H5135,{30,43,48,53,58,63,68,73,78,83,88,93,97},{42,47,52,57,62,67,72,77,82,87,92,99,100}),999)</f>
        <v>77</v>
      </c>
      <c r="Z5135" s="17">
        <f t="shared" si="564"/>
        <v>5.5555555555555554</v>
      </c>
      <c r="AA5135" s="17">
        <f t="shared" si="565"/>
        <v>5.5555555555555554</v>
      </c>
      <c r="AB5135" s="17">
        <f t="shared" si="566"/>
        <v>11.658097686375321</v>
      </c>
      <c r="AC5135" s="17" t="s">
        <v>17655</v>
      </c>
    </row>
    <row r="5136" spans="1:29" x14ac:dyDescent="0.25">
      <c r="A5136" t="s">
        <v>3339</v>
      </c>
      <c r="B5136" s="165" t="s">
        <v>16650</v>
      </c>
      <c r="C5136" t="s">
        <v>16651</v>
      </c>
      <c r="D5136" s="1">
        <v>45203</v>
      </c>
      <c r="E5136">
        <f t="shared" si="561"/>
        <v>18</v>
      </c>
      <c r="F5136" t="s">
        <v>14</v>
      </c>
      <c r="G5136">
        <v>740</v>
      </c>
      <c r="H5136">
        <f t="shared" si="560"/>
        <v>74</v>
      </c>
      <c r="I5136" t="s">
        <v>9</v>
      </c>
      <c r="J5136">
        <v>1</v>
      </c>
      <c r="K5136" t="s">
        <v>16652</v>
      </c>
      <c r="L5136" t="s">
        <v>8</v>
      </c>
      <c r="M5136" t="s">
        <v>14</v>
      </c>
      <c r="N5136" t="str">
        <f t="shared" si="562"/>
        <v>F</v>
      </c>
      <c r="O5136" t="s">
        <v>674</v>
      </c>
      <c r="P5136" t="s">
        <v>675</v>
      </c>
      <c r="Q5136" t="s">
        <v>15</v>
      </c>
      <c r="R5136">
        <v>5</v>
      </c>
      <c r="S5136">
        <f t="shared" si="563"/>
        <v>2018</v>
      </c>
      <c r="T5136" t="s">
        <v>12</v>
      </c>
      <c r="U5136">
        <v>1</v>
      </c>
      <c r="V5136" t="s">
        <v>3821</v>
      </c>
      <c r="W5136">
        <f>VLOOKUP(Q5136,'PBT Tag Rates'!$B$5:$E$44,4,FALSE)</f>
        <v>0.80551598400000002</v>
      </c>
      <c r="X5136">
        <v>1</v>
      </c>
      <c r="Y5136" s="14">
        <f>IFERROR(LOOKUP(H5136,{30,43,48,53,58,63,68,73,78,83,88,93,97},{42,47,52,57,62,67,72,77,82,87,92,99,100}),999)</f>
        <v>77</v>
      </c>
      <c r="Z5136" s="17">
        <f t="shared" si="564"/>
        <v>5.5555555555555554</v>
      </c>
      <c r="AA5136" s="17">
        <f t="shared" si="565"/>
        <v>5.5555555555555554</v>
      </c>
      <c r="AB5136" s="17">
        <f t="shared" si="566"/>
        <v>11.658097686375321</v>
      </c>
      <c r="AC5136" s="17" t="s">
        <v>17654</v>
      </c>
    </row>
    <row r="5137" spans="1:29" x14ac:dyDescent="0.25">
      <c r="A5137" t="s">
        <v>3339</v>
      </c>
      <c r="B5137" s="165" t="s">
        <v>16653</v>
      </c>
      <c r="C5137" t="s">
        <v>16654</v>
      </c>
      <c r="D5137" s="1">
        <v>45204</v>
      </c>
      <c r="E5137">
        <f t="shared" si="561"/>
        <v>18</v>
      </c>
      <c r="F5137" t="s">
        <v>6</v>
      </c>
      <c r="G5137">
        <v>750</v>
      </c>
      <c r="H5137">
        <f t="shared" si="560"/>
        <v>75</v>
      </c>
      <c r="I5137" t="s">
        <v>7</v>
      </c>
      <c r="J5137" t="s">
        <v>8</v>
      </c>
      <c r="K5137" t="s">
        <v>8</v>
      </c>
      <c r="L5137" t="s">
        <v>8</v>
      </c>
      <c r="M5137" t="s">
        <v>6</v>
      </c>
      <c r="N5137" t="str">
        <f t="shared" si="562"/>
        <v>M</v>
      </c>
      <c r="O5137" t="s">
        <v>16655</v>
      </c>
      <c r="P5137" t="s">
        <v>16656</v>
      </c>
      <c r="Q5137" t="s">
        <v>2605</v>
      </c>
      <c r="R5137">
        <v>4</v>
      </c>
      <c r="S5137">
        <f t="shared" si="563"/>
        <v>2019</v>
      </c>
      <c r="T5137" t="s">
        <v>12</v>
      </c>
      <c r="U5137">
        <v>0.999999999999998</v>
      </c>
      <c r="V5137" t="s">
        <v>7657</v>
      </c>
      <c r="W5137">
        <f>VLOOKUP(Q5137,'PBT Tag Rates'!$B$5:$E$44,4,FALSE)</f>
        <v>0.96152300000000002</v>
      </c>
      <c r="X5137">
        <v>1</v>
      </c>
      <c r="Y5137" s="14">
        <f>IFERROR(LOOKUP(H5137,{30,43,48,53,58,63,68,73,78,83,88,93,97},{42,47,52,57,62,67,72,77,82,87,92,99,100}),999)</f>
        <v>77</v>
      </c>
      <c r="Z5137" s="17">
        <f t="shared" si="564"/>
        <v>5.5555555555555554</v>
      </c>
      <c r="AA5137" s="17">
        <f t="shared" si="565"/>
        <v>5.5555555555555554</v>
      </c>
      <c r="AB5137" s="17">
        <f t="shared" si="566"/>
        <v>11.658097686375321</v>
      </c>
      <c r="AC5137" s="17" t="s">
        <v>17655</v>
      </c>
    </row>
    <row r="5138" spans="1:29" x14ac:dyDescent="0.25">
      <c r="A5138" t="s">
        <v>3339</v>
      </c>
      <c r="B5138" s="165" t="s">
        <v>16657</v>
      </c>
      <c r="C5138" t="s">
        <v>16658</v>
      </c>
      <c r="D5138" s="1">
        <v>45204</v>
      </c>
      <c r="E5138">
        <f t="shared" si="561"/>
        <v>18</v>
      </c>
      <c r="F5138" t="s">
        <v>14</v>
      </c>
      <c r="G5138">
        <v>720</v>
      </c>
      <c r="H5138">
        <f t="shared" si="560"/>
        <v>72</v>
      </c>
      <c r="I5138" t="s">
        <v>7</v>
      </c>
      <c r="J5138" t="s">
        <v>8</v>
      </c>
      <c r="K5138" t="s">
        <v>16659</v>
      </c>
      <c r="L5138" t="s">
        <v>8</v>
      </c>
      <c r="M5138" t="s">
        <v>14</v>
      </c>
      <c r="N5138" t="str">
        <f t="shared" si="562"/>
        <v>F</v>
      </c>
      <c r="O5138" t="s">
        <v>2556</v>
      </c>
      <c r="P5138" t="s">
        <v>2987</v>
      </c>
      <c r="Q5138" t="s">
        <v>221</v>
      </c>
      <c r="R5138">
        <v>4</v>
      </c>
      <c r="S5138">
        <f t="shared" si="563"/>
        <v>2019</v>
      </c>
      <c r="T5138" t="s">
        <v>12</v>
      </c>
      <c r="U5138">
        <v>0.999999999999998</v>
      </c>
      <c r="V5138" t="s">
        <v>3653</v>
      </c>
      <c r="W5138">
        <f>VLOOKUP(Q5138,'PBT Tag Rates'!$B$5:$E$44,4,FALSE)</f>
        <v>0.95971980899999998</v>
      </c>
      <c r="X5138">
        <v>1</v>
      </c>
      <c r="Y5138" s="14">
        <f>IFERROR(LOOKUP(H5138,{30,43,48,53,58,63,68,73,78,83,88,93,97},{42,47,52,57,62,67,72,77,82,87,92,99,100}),999)</f>
        <v>72</v>
      </c>
      <c r="Z5138" s="17">
        <f t="shared" si="564"/>
        <v>5.5555555555555554</v>
      </c>
      <c r="AA5138" s="17">
        <f t="shared" si="565"/>
        <v>5.5555555555555554</v>
      </c>
      <c r="AB5138" s="17">
        <f t="shared" si="566"/>
        <v>11.658097686375321</v>
      </c>
      <c r="AC5138" s="17" t="s">
        <v>17655</v>
      </c>
    </row>
    <row r="5139" spans="1:29" x14ac:dyDescent="0.25">
      <c r="A5139" t="s">
        <v>3339</v>
      </c>
      <c r="B5139" s="165" t="s">
        <v>16660</v>
      </c>
      <c r="C5139" t="s">
        <v>2929</v>
      </c>
      <c r="D5139" s="1">
        <v>45204</v>
      </c>
      <c r="E5139">
        <f t="shared" si="561"/>
        <v>18</v>
      </c>
      <c r="F5139" t="s">
        <v>14</v>
      </c>
      <c r="G5139">
        <v>750</v>
      </c>
      <c r="H5139">
        <f t="shared" si="560"/>
        <v>75</v>
      </c>
      <c r="I5139" t="s">
        <v>7</v>
      </c>
      <c r="J5139" t="s">
        <v>8</v>
      </c>
      <c r="K5139" t="s">
        <v>16661</v>
      </c>
      <c r="L5139" t="s">
        <v>8</v>
      </c>
      <c r="M5139" t="s">
        <v>14</v>
      </c>
      <c r="N5139" t="str">
        <f t="shared" si="562"/>
        <v>F</v>
      </c>
      <c r="O5139" t="s">
        <v>8</v>
      </c>
      <c r="P5139" t="s">
        <v>8</v>
      </c>
      <c r="Q5139" t="s">
        <v>11</v>
      </c>
      <c r="R5139" t="s">
        <v>8</v>
      </c>
      <c r="S5139" t="str">
        <f t="shared" si="563"/>
        <v>U</v>
      </c>
      <c r="T5139" t="s">
        <v>12</v>
      </c>
      <c r="U5139">
        <v>0.999999999999997</v>
      </c>
      <c r="V5139" t="s">
        <v>11</v>
      </c>
      <c r="W5139" t="e">
        <f>VLOOKUP(Q5139,'PBT Tag Rates'!$B$5:$E$44,4,FALSE)</f>
        <v>#N/A</v>
      </c>
      <c r="X5139">
        <v>1</v>
      </c>
      <c r="Y5139" s="14">
        <f>IFERROR(LOOKUP(H5139,{30,43,48,53,58,63,68,73,78,83,88,93,97},{42,47,52,57,62,67,72,77,82,87,92,99,100}),999)</f>
        <v>77</v>
      </c>
      <c r="Z5139" s="17">
        <f t="shared" si="564"/>
        <v>5.5555555555555554</v>
      </c>
      <c r="AA5139" s="17">
        <f t="shared" si="565"/>
        <v>5.5555555555555554</v>
      </c>
      <c r="AB5139" s="17">
        <f t="shared" si="566"/>
        <v>11.658097686375321</v>
      </c>
      <c r="AC5139" s="17" t="s">
        <v>17654</v>
      </c>
    </row>
    <row r="5140" spans="1:29" x14ac:dyDescent="0.25">
      <c r="A5140" t="s">
        <v>3339</v>
      </c>
      <c r="B5140" s="165" t="s">
        <v>16662</v>
      </c>
      <c r="C5140" t="s">
        <v>16663</v>
      </c>
      <c r="D5140" s="1">
        <v>45204</v>
      </c>
      <c r="E5140">
        <f t="shared" si="561"/>
        <v>18</v>
      </c>
      <c r="F5140" t="s">
        <v>14</v>
      </c>
      <c r="G5140">
        <v>690</v>
      </c>
      <c r="H5140">
        <f t="shared" si="560"/>
        <v>69</v>
      </c>
      <c r="I5140" t="s">
        <v>9</v>
      </c>
      <c r="J5140" t="s">
        <v>8</v>
      </c>
      <c r="K5140" t="s">
        <v>8</v>
      </c>
      <c r="L5140" t="s">
        <v>8</v>
      </c>
      <c r="M5140" t="s">
        <v>14</v>
      </c>
      <c r="N5140" t="str">
        <f t="shared" si="562"/>
        <v>F</v>
      </c>
      <c r="O5140" t="s">
        <v>10348</v>
      </c>
      <c r="P5140" t="s">
        <v>10349</v>
      </c>
      <c r="Q5140" t="s">
        <v>221</v>
      </c>
      <c r="R5140">
        <v>4</v>
      </c>
      <c r="S5140">
        <f t="shared" si="563"/>
        <v>2019</v>
      </c>
      <c r="T5140" t="s">
        <v>12</v>
      </c>
      <c r="U5140">
        <v>1</v>
      </c>
      <c r="V5140" t="s">
        <v>3168</v>
      </c>
      <c r="W5140">
        <f>VLOOKUP(Q5140,'PBT Tag Rates'!$B$5:$E$44,4,FALSE)</f>
        <v>0.95971980899999998</v>
      </c>
      <c r="X5140">
        <v>1</v>
      </c>
      <c r="Y5140" s="14">
        <f>IFERROR(LOOKUP(H5140,{30,43,48,53,58,63,68,73,78,83,88,93,97},{42,47,52,57,62,67,72,77,82,87,92,99,100}),999)</f>
        <v>72</v>
      </c>
      <c r="Z5140" s="17">
        <f t="shared" si="564"/>
        <v>5.5555555555555554</v>
      </c>
      <c r="AA5140" s="17">
        <f t="shared" si="565"/>
        <v>5.5555555555555554</v>
      </c>
      <c r="AB5140" s="17">
        <f t="shared" si="566"/>
        <v>11.658097686375321</v>
      </c>
      <c r="AC5140" s="17" t="s">
        <v>17654</v>
      </c>
    </row>
    <row r="5141" spans="1:29" x14ac:dyDescent="0.25">
      <c r="A5141" t="s">
        <v>3339</v>
      </c>
      <c r="B5141" s="165" t="s">
        <v>16664</v>
      </c>
      <c r="C5141" t="s">
        <v>16665</v>
      </c>
      <c r="D5141" s="1">
        <v>45204</v>
      </c>
      <c r="E5141">
        <f t="shared" si="561"/>
        <v>18</v>
      </c>
      <c r="F5141" t="s">
        <v>14</v>
      </c>
      <c r="G5141">
        <v>750</v>
      </c>
      <c r="H5141">
        <f t="shared" si="560"/>
        <v>75</v>
      </c>
      <c r="I5141" t="s">
        <v>9</v>
      </c>
      <c r="J5141">
        <v>1</v>
      </c>
      <c r="K5141" t="s">
        <v>16666</v>
      </c>
      <c r="L5141" t="s">
        <v>8</v>
      </c>
      <c r="M5141" t="s">
        <v>14</v>
      </c>
      <c r="N5141" t="str">
        <f t="shared" si="562"/>
        <v>F</v>
      </c>
      <c r="O5141" t="s">
        <v>1358</v>
      </c>
      <c r="P5141" t="s">
        <v>2700</v>
      </c>
      <c r="Q5141" t="s">
        <v>221</v>
      </c>
      <c r="R5141">
        <v>4</v>
      </c>
      <c r="S5141">
        <f t="shared" si="563"/>
        <v>2019</v>
      </c>
      <c r="T5141" t="s">
        <v>12</v>
      </c>
      <c r="U5141">
        <v>1</v>
      </c>
      <c r="V5141" t="s">
        <v>3396</v>
      </c>
      <c r="W5141">
        <f>VLOOKUP(Q5141,'PBT Tag Rates'!$B$5:$E$44,4,FALSE)</f>
        <v>0.95971980899999998</v>
      </c>
      <c r="X5141">
        <v>1</v>
      </c>
      <c r="Y5141" s="14">
        <f>IFERROR(LOOKUP(H5141,{30,43,48,53,58,63,68,73,78,83,88,93,97},{42,47,52,57,62,67,72,77,82,87,92,99,100}),999)</f>
        <v>77</v>
      </c>
      <c r="Z5141" s="17">
        <f t="shared" si="564"/>
        <v>5.5555555555555554</v>
      </c>
      <c r="AA5141" s="17">
        <f t="shared" si="565"/>
        <v>5.5555555555555554</v>
      </c>
      <c r="AB5141" s="17">
        <f t="shared" si="566"/>
        <v>11.658097686375321</v>
      </c>
      <c r="AC5141" s="17" t="s">
        <v>17655</v>
      </c>
    </row>
    <row r="5142" spans="1:29" x14ac:dyDescent="0.25">
      <c r="A5142" t="s">
        <v>3339</v>
      </c>
      <c r="B5142" s="165" t="s">
        <v>16667</v>
      </c>
      <c r="C5142" t="s">
        <v>16668</v>
      </c>
      <c r="D5142" s="1">
        <v>45204</v>
      </c>
      <c r="E5142">
        <f t="shared" si="561"/>
        <v>18</v>
      </c>
      <c r="F5142" t="s">
        <v>14</v>
      </c>
      <c r="G5142">
        <v>690</v>
      </c>
      <c r="H5142">
        <f t="shared" ref="H5142:H5205" si="567">G5142/10</f>
        <v>69</v>
      </c>
      <c r="I5142" t="s">
        <v>7</v>
      </c>
      <c r="J5142" t="s">
        <v>8</v>
      </c>
      <c r="K5142" t="s">
        <v>8</v>
      </c>
      <c r="L5142" t="s">
        <v>8</v>
      </c>
      <c r="M5142" t="s">
        <v>14</v>
      </c>
      <c r="N5142" t="str">
        <f t="shared" si="562"/>
        <v>F</v>
      </c>
      <c r="O5142" t="s">
        <v>16669</v>
      </c>
      <c r="P5142" t="s">
        <v>16670</v>
      </c>
      <c r="Q5142" t="s">
        <v>918</v>
      </c>
      <c r="R5142">
        <v>3</v>
      </c>
      <c r="S5142">
        <f t="shared" si="563"/>
        <v>2020</v>
      </c>
      <c r="T5142" t="s">
        <v>12</v>
      </c>
      <c r="U5142">
        <v>1.00000000000001</v>
      </c>
      <c r="V5142" t="s">
        <v>3346</v>
      </c>
      <c r="W5142">
        <f>VLOOKUP(Q5142,'PBT Tag Rates'!$B$5:$E$44,4,FALSE)</f>
        <v>0.98961045999999997</v>
      </c>
      <c r="X5142">
        <v>1</v>
      </c>
      <c r="Y5142" s="14">
        <f>IFERROR(LOOKUP(H5142,{30,43,48,53,58,63,68,73,78,83,88,93,97},{42,47,52,57,62,67,72,77,82,87,92,99,100}),999)</f>
        <v>72</v>
      </c>
      <c r="Z5142" s="17">
        <f t="shared" si="564"/>
        <v>5.5555555555555554</v>
      </c>
      <c r="AA5142" s="17">
        <f t="shared" si="565"/>
        <v>5.5555555555555554</v>
      </c>
      <c r="AB5142" s="17">
        <f t="shared" si="566"/>
        <v>11.658097686375321</v>
      </c>
      <c r="AC5142" s="17" t="s">
        <v>17654</v>
      </c>
    </row>
    <row r="5143" spans="1:29" x14ac:dyDescent="0.25">
      <c r="A5143" t="s">
        <v>3339</v>
      </c>
      <c r="B5143" s="165" t="s">
        <v>16671</v>
      </c>
      <c r="C5143" t="s">
        <v>16672</v>
      </c>
      <c r="D5143" s="1">
        <v>45204</v>
      </c>
      <c r="E5143">
        <f t="shared" ref="E5143:E5206" si="568">IF(D5143&lt;=$D$3,70,18)</f>
        <v>18</v>
      </c>
      <c r="F5143" t="s">
        <v>6</v>
      </c>
      <c r="G5143">
        <v>750</v>
      </c>
      <c r="H5143">
        <f t="shared" si="567"/>
        <v>75</v>
      </c>
      <c r="I5143" t="s">
        <v>7</v>
      </c>
      <c r="J5143" t="s">
        <v>8</v>
      </c>
      <c r="K5143" t="s">
        <v>8</v>
      </c>
      <c r="L5143" t="s">
        <v>8</v>
      </c>
      <c r="M5143" t="s">
        <v>6</v>
      </c>
      <c r="N5143" t="str">
        <f t="shared" ref="N5143:N5206" si="569">IF(M5143="U",F5143,M5143)</f>
        <v>M</v>
      </c>
      <c r="O5143" t="s">
        <v>682</v>
      </c>
      <c r="P5143" t="s">
        <v>683</v>
      </c>
      <c r="Q5143" t="s">
        <v>221</v>
      </c>
      <c r="R5143">
        <v>4</v>
      </c>
      <c r="S5143">
        <f t="shared" ref="S5143:S5206" si="570">IFERROR($S$3-R5143,"U")</f>
        <v>2019</v>
      </c>
      <c r="T5143" t="s">
        <v>12</v>
      </c>
      <c r="U5143">
        <v>0.999999999999998</v>
      </c>
      <c r="V5143" t="s">
        <v>3386</v>
      </c>
      <c r="W5143">
        <f>VLOOKUP(Q5143,'PBT Tag Rates'!$B$5:$E$44,4,FALSE)</f>
        <v>0.95971980899999998</v>
      </c>
      <c r="X5143">
        <v>1</v>
      </c>
      <c r="Y5143" s="14">
        <f>IFERROR(LOOKUP(H5143,{30,43,48,53,58,63,68,73,78,83,88,93,97},{42,47,52,57,62,67,72,77,82,87,92,99,100}),999)</f>
        <v>77</v>
      </c>
      <c r="Z5143" s="17">
        <f t="shared" ref="Z5143:Z5206" si="571">IF(D5143&lt;$D$3,X5143/$Z$3,X5143/$Z$4)</f>
        <v>5.5555555555555554</v>
      </c>
      <c r="AA5143" s="17">
        <f t="shared" si="565"/>
        <v>5.5555555555555554</v>
      </c>
      <c r="AB5143" s="17">
        <f t="shared" si="566"/>
        <v>11.658097686375321</v>
      </c>
      <c r="AC5143" s="17" t="s">
        <v>17654</v>
      </c>
    </row>
    <row r="5144" spans="1:29" x14ac:dyDescent="0.25">
      <c r="A5144" t="s">
        <v>3339</v>
      </c>
      <c r="B5144" s="165" t="s">
        <v>16673</v>
      </c>
      <c r="C5144" t="s">
        <v>16674</v>
      </c>
      <c r="D5144" s="1">
        <v>45204</v>
      </c>
      <c r="E5144">
        <f t="shared" si="568"/>
        <v>18</v>
      </c>
      <c r="F5144" t="s">
        <v>6</v>
      </c>
      <c r="G5144">
        <v>600</v>
      </c>
      <c r="H5144">
        <f t="shared" si="567"/>
        <v>60</v>
      </c>
      <c r="I5144" t="s">
        <v>9</v>
      </c>
      <c r="J5144">
        <v>1</v>
      </c>
      <c r="K5144" t="s">
        <v>8</v>
      </c>
      <c r="L5144" t="s">
        <v>8</v>
      </c>
      <c r="M5144" t="s">
        <v>6</v>
      </c>
      <c r="N5144" t="str">
        <f t="shared" si="569"/>
        <v>M</v>
      </c>
      <c r="O5144" t="s">
        <v>667</v>
      </c>
      <c r="P5144" t="s">
        <v>668</v>
      </c>
      <c r="Q5144" t="s">
        <v>221</v>
      </c>
      <c r="R5144">
        <v>4</v>
      </c>
      <c r="S5144">
        <f t="shared" si="570"/>
        <v>2019</v>
      </c>
      <c r="T5144" t="s">
        <v>12</v>
      </c>
      <c r="U5144">
        <v>1</v>
      </c>
      <c r="V5144" t="s">
        <v>3951</v>
      </c>
      <c r="W5144">
        <f>VLOOKUP(Q5144,'PBT Tag Rates'!$B$5:$E$44,4,FALSE)</f>
        <v>0.95971980899999998</v>
      </c>
      <c r="X5144">
        <v>1</v>
      </c>
      <c r="Y5144" s="14">
        <f>IFERROR(LOOKUP(H5144,{30,43,48,53,58,63,68,73,78,83,88,93,97},{42,47,52,57,62,67,72,77,82,87,92,99,100}),999)</f>
        <v>62</v>
      </c>
      <c r="Z5144" s="17">
        <f t="shared" si="571"/>
        <v>5.5555555555555554</v>
      </c>
      <c r="AA5144" s="17">
        <f t="shared" si="565"/>
        <v>5.5555555555555554</v>
      </c>
      <c r="AB5144" s="17">
        <f t="shared" si="566"/>
        <v>11.658097686375321</v>
      </c>
      <c r="AC5144" s="17" t="s">
        <v>17655</v>
      </c>
    </row>
    <row r="5145" spans="1:29" x14ac:dyDescent="0.25">
      <c r="A5145" t="s">
        <v>3339</v>
      </c>
      <c r="B5145" s="165" t="s">
        <v>16675</v>
      </c>
      <c r="C5145" t="s">
        <v>16676</v>
      </c>
      <c r="D5145" s="1">
        <v>45204</v>
      </c>
      <c r="E5145">
        <f t="shared" si="568"/>
        <v>18</v>
      </c>
      <c r="F5145" t="s">
        <v>6</v>
      </c>
      <c r="G5145">
        <v>730</v>
      </c>
      <c r="H5145">
        <f t="shared" si="567"/>
        <v>73</v>
      </c>
      <c r="I5145" t="s">
        <v>7</v>
      </c>
      <c r="J5145" t="s">
        <v>8</v>
      </c>
      <c r="K5145" t="s">
        <v>8</v>
      </c>
      <c r="L5145" t="s">
        <v>8</v>
      </c>
      <c r="M5145" t="s">
        <v>6</v>
      </c>
      <c r="N5145" t="str">
        <f t="shared" si="569"/>
        <v>M</v>
      </c>
      <c r="O5145" t="s">
        <v>16677</v>
      </c>
      <c r="P5145" t="s">
        <v>16678</v>
      </c>
      <c r="Q5145" t="s">
        <v>2605</v>
      </c>
      <c r="R5145">
        <v>4</v>
      </c>
      <c r="S5145">
        <f t="shared" si="570"/>
        <v>2019</v>
      </c>
      <c r="T5145" t="s">
        <v>12</v>
      </c>
      <c r="U5145">
        <v>1</v>
      </c>
      <c r="V5145" t="s">
        <v>7657</v>
      </c>
      <c r="W5145">
        <f>VLOOKUP(Q5145,'PBT Tag Rates'!$B$5:$E$44,4,FALSE)</f>
        <v>0.96152300000000002</v>
      </c>
      <c r="X5145">
        <v>1</v>
      </c>
      <c r="Y5145" s="14">
        <f>IFERROR(LOOKUP(H5145,{30,43,48,53,58,63,68,73,78,83,88,93,97},{42,47,52,57,62,67,72,77,82,87,92,99,100}),999)</f>
        <v>77</v>
      </c>
      <c r="Z5145" s="17">
        <f t="shared" si="571"/>
        <v>5.5555555555555554</v>
      </c>
      <c r="AA5145" s="17">
        <f t="shared" si="565"/>
        <v>5.5555555555555554</v>
      </c>
      <c r="AB5145" s="17">
        <f t="shared" si="566"/>
        <v>11.658097686375321</v>
      </c>
      <c r="AC5145" s="17" t="s">
        <v>17655</v>
      </c>
    </row>
    <row r="5146" spans="1:29" x14ac:dyDescent="0.25">
      <c r="A5146" t="s">
        <v>3339</v>
      </c>
      <c r="B5146" s="165" t="s">
        <v>16679</v>
      </c>
      <c r="C5146" t="s">
        <v>16680</v>
      </c>
      <c r="D5146" s="1">
        <v>45204</v>
      </c>
      <c r="E5146">
        <f t="shared" si="568"/>
        <v>18</v>
      </c>
      <c r="F5146" t="s">
        <v>6</v>
      </c>
      <c r="G5146">
        <v>750</v>
      </c>
      <c r="H5146">
        <f t="shared" si="567"/>
        <v>75</v>
      </c>
      <c r="I5146" t="s">
        <v>7</v>
      </c>
      <c r="J5146" t="s">
        <v>8</v>
      </c>
      <c r="K5146" t="s">
        <v>8</v>
      </c>
      <c r="L5146" t="s">
        <v>8</v>
      </c>
      <c r="M5146" t="s">
        <v>6</v>
      </c>
      <c r="N5146" t="str">
        <f t="shared" si="569"/>
        <v>M</v>
      </c>
      <c r="O5146" t="s">
        <v>16681</v>
      </c>
      <c r="P5146" t="s">
        <v>16682</v>
      </c>
      <c r="Q5146" t="s">
        <v>2605</v>
      </c>
      <c r="R5146">
        <v>4</v>
      </c>
      <c r="S5146">
        <f t="shared" si="570"/>
        <v>2019</v>
      </c>
      <c r="T5146" t="s">
        <v>12</v>
      </c>
      <c r="U5146">
        <v>1.00000000000001</v>
      </c>
      <c r="V5146" t="s">
        <v>7657</v>
      </c>
      <c r="W5146">
        <f>VLOOKUP(Q5146,'PBT Tag Rates'!$B$5:$E$44,4,FALSE)</f>
        <v>0.96152300000000002</v>
      </c>
      <c r="X5146">
        <v>1</v>
      </c>
      <c r="Y5146" s="14">
        <f>IFERROR(LOOKUP(H5146,{30,43,48,53,58,63,68,73,78,83,88,93,97},{42,47,52,57,62,67,72,77,82,87,92,99,100}),999)</f>
        <v>77</v>
      </c>
      <c r="Z5146" s="17">
        <f t="shared" si="571"/>
        <v>5.5555555555555554</v>
      </c>
      <c r="AA5146" s="17">
        <f t="shared" si="565"/>
        <v>5.5555555555555554</v>
      </c>
      <c r="AB5146" s="17">
        <f t="shared" si="566"/>
        <v>11.658097686375321</v>
      </c>
      <c r="AC5146" s="17" t="s">
        <v>17655</v>
      </c>
    </row>
    <row r="5147" spans="1:29" x14ac:dyDescent="0.25">
      <c r="A5147" t="s">
        <v>3339</v>
      </c>
      <c r="B5147" s="165" t="s">
        <v>16683</v>
      </c>
      <c r="C5147" t="s">
        <v>16684</v>
      </c>
      <c r="D5147" s="1">
        <v>45204</v>
      </c>
      <c r="E5147">
        <f t="shared" si="568"/>
        <v>18</v>
      </c>
      <c r="F5147" t="s">
        <v>6</v>
      </c>
      <c r="G5147">
        <v>740</v>
      </c>
      <c r="H5147">
        <f t="shared" si="567"/>
        <v>74</v>
      </c>
      <c r="I5147" t="s">
        <v>7</v>
      </c>
      <c r="J5147" t="s">
        <v>8</v>
      </c>
      <c r="K5147" t="s">
        <v>8</v>
      </c>
      <c r="L5147" t="s">
        <v>8</v>
      </c>
      <c r="M5147" t="s">
        <v>6</v>
      </c>
      <c r="N5147" t="str">
        <f t="shared" si="569"/>
        <v>M</v>
      </c>
      <c r="O5147" t="s">
        <v>545</v>
      </c>
      <c r="P5147" t="s">
        <v>626</v>
      </c>
      <c r="Q5147" t="s">
        <v>221</v>
      </c>
      <c r="R5147">
        <v>4</v>
      </c>
      <c r="S5147">
        <f t="shared" si="570"/>
        <v>2019</v>
      </c>
      <c r="T5147" t="s">
        <v>12</v>
      </c>
      <c r="U5147">
        <v>1</v>
      </c>
      <c r="V5147" t="s">
        <v>3346</v>
      </c>
      <c r="W5147">
        <f>VLOOKUP(Q5147,'PBT Tag Rates'!$B$5:$E$44,4,FALSE)</f>
        <v>0.95971980899999998</v>
      </c>
      <c r="X5147">
        <v>1</v>
      </c>
      <c r="Y5147" s="14">
        <f>IFERROR(LOOKUP(H5147,{30,43,48,53,58,63,68,73,78,83,88,93,97},{42,47,52,57,62,67,72,77,82,87,92,99,100}),999)</f>
        <v>77</v>
      </c>
      <c r="Z5147" s="17">
        <f t="shared" si="571"/>
        <v>5.5555555555555554</v>
      </c>
      <c r="AA5147" s="17">
        <f t="shared" si="565"/>
        <v>5.5555555555555554</v>
      </c>
      <c r="AB5147" s="17">
        <f t="shared" si="566"/>
        <v>11.658097686375321</v>
      </c>
      <c r="AC5147" s="17" t="s">
        <v>17654</v>
      </c>
    </row>
    <row r="5148" spans="1:29" x14ac:dyDescent="0.25">
      <c r="A5148" t="s">
        <v>3339</v>
      </c>
      <c r="B5148" s="165" t="s">
        <v>16685</v>
      </c>
      <c r="C5148" t="s">
        <v>16686</v>
      </c>
      <c r="D5148" s="1">
        <v>45204</v>
      </c>
      <c r="E5148">
        <f t="shared" si="568"/>
        <v>18</v>
      </c>
      <c r="F5148" t="s">
        <v>14</v>
      </c>
      <c r="G5148">
        <v>760</v>
      </c>
      <c r="H5148">
        <f t="shared" si="567"/>
        <v>76</v>
      </c>
      <c r="I5148" t="s">
        <v>9</v>
      </c>
      <c r="J5148">
        <v>1</v>
      </c>
      <c r="K5148" t="s">
        <v>16687</v>
      </c>
      <c r="L5148" t="s">
        <v>8</v>
      </c>
      <c r="M5148" t="s">
        <v>14</v>
      </c>
      <c r="N5148" t="str">
        <f t="shared" si="569"/>
        <v>F</v>
      </c>
      <c r="O5148" t="s">
        <v>12840</v>
      </c>
      <c r="P5148" t="s">
        <v>16688</v>
      </c>
      <c r="Q5148" t="s">
        <v>221</v>
      </c>
      <c r="R5148">
        <v>4</v>
      </c>
      <c r="S5148">
        <f t="shared" si="570"/>
        <v>2019</v>
      </c>
      <c r="T5148" t="s">
        <v>12</v>
      </c>
      <c r="U5148">
        <v>0.999999999999997</v>
      </c>
      <c r="V5148" t="s">
        <v>3168</v>
      </c>
      <c r="W5148">
        <f>VLOOKUP(Q5148,'PBT Tag Rates'!$B$5:$E$44,4,FALSE)</f>
        <v>0.95971980899999998</v>
      </c>
      <c r="X5148">
        <v>1</v>
      </c>
      <c r="Y5148" s="14">
        <f>IFERROR(LOOKUP(H5148,{30,43,48,53,58,63,68,73,78,83,88,93,97},{42,47,52,57,62,67,72,77,82,87,92,99,100}),999)</f>
        <v>77</v>
      </c>
      <c r="Z5148" s="17">
        <f t="shared" si="571"/>
        <v>5.5555555555555554</v>
      </c>
      <c r="AA5148" s="17">
        <f t="shared" si="565"/>
        <v>5.5555555555555554</v>
      </c>
      <c r="AB5148" s="17">
        <f t="shared" si="566"/>
        <v>11.658097686375321</v>
      </c>
      <c r="AC5148" s="17" t="s">
        <v>17654</v>
      </c>
    </row>
    <row r="5149" spans="1:29" x14ac:dyDescent="0.25">
      <c r="A5149" t="s">
        <v>3339</v>
      </c>
      <c r="B5149" s="165" t="s">
        <v>16689</v>
      </c>
      <c r="C5149" t="s">
        <v>16690</v>
      </c>
      <c r="D5149" s="1">
        <v>45204</v>
      </c>
      <c r="E5149">
        <f t="shared" si="568"/>
        <v>18</v>
      </c>
      <c r="F5149" t="s">
        <v>6</v>
      </c>
      <c r="G5149">
        <v>590</v>
      </c>
      <c r="H5149">
        <f t="shared" si="567"/>
        <v>59</v>
      </c>
      <c r="I5149" t="s">
        <v>9</v>
      </c>
      <c r="J5149">
        <v>1</v>
      </c>
      <c r="K5149" t="s">
        <v>8</v>
      </c>
      <c r="L5149" t="s">
        <v>8</v>
      </c>
      <c r="M5149" t="s">
        <v>6</v>
      </c>
      <c r="N5149" t="str">
        <f t="shared" si="569"/>
        <v>M</v>
      </c>
      <c r="O5149" t="s">
        <v>2901</v>
      </c>
      <c r="P5149" t="s">
        <v>16691</v>
      </c>
      <c r="Q5149" t="s">
        <v>918</v>
      </c>
      <c r="R5149">
        <v>3</v>
      </c>
      <c r="S5149">
        <f t="shared" si="570"/>
        <v>2020</v>
      </c>
      <c r="T5149" t="s">
        <v>12</v>
      </c>
      <c r="U5149">
        <v>0.999999999999999</v>
      </c>
      <c r="V5149" t="s">
        <v>3821</v>
      </c>
      <c r="W5149">
        <f>VLOOKUP(Q5149,'PBT Tag Rates'!$B$5:$E$44,4,FALSE)</f>
        <v>0.98961045999999997</v>
      </c>
      <c r="X5149">
        <v>1</v>
      </c>
      <c r="Y5149" s="14">
        <f>IFERROR(LOOKUP(H5149,{30,43,48,53,58,63,68,73,78,83,88,93,97},{42,47,52,57,62,67,72,77,82,87,92,99,100}),999)</f>
        <v>62</v>
      </c>
      <c r="Z5149" s="17">
        <f t="shared" si="571"/>
        <v>5.5555555555555554</v>
      </c>
      <c r="AA5149" s="17">
        <f t="shared" si="565"/>
        <v>5.5555555555555554</v>
      </c>
      <c r="AB5149" s="17">
        <f t="shared" si="566"/>
        <v>11.658097686375321</v>
      </c>
      <c r="AC5149" s="17" t="s">
        <v>17654</v>
      </c>
    </row>
    <row r="5150" spans="1:29" x14ac:dyDescent="0.25">
      <c r="A5150" t="s">
        <v>3339</v>
      </c>
      <c r="B5150" s="165" t="s">
        <v>16692</v>
      </c>
      <c r="C5150" t="s">
        <v>16693</v>
      </c>
      <c r="D5150" s="1">
        <v>45204</v>
      </c>
      <c r="E5150">
        <f t="shared" si="568"/>
        <v>18</v>
      </c>
      <c r="F5150" t="s">
        <v>6</v>
      </c>
      <c r="G5150">
        <v>850</v>
      </c>
      <c r="H5150">
        <f t="shared" si="567"/>
        <v>85</v>
      </c>
      <c r="I5150" t="s">
        <v>7</v>
      </c>
      <c r="J5150" t="s">
        <v>8</v>
      </c>
      <c r="K5150" t="s">
        <v>8</v>
      </c>
      <c r="L5150" t="s">
        <v>8</v>
      </c>
      <c r="M5150" t="s">
        <v>6</v>
      </c>
      <c r="N5150" t="str">
        <f t="shared" si="569"/>
        <v>M</v>
      </c>
      <c r="O5150" t="s">
        <v>2682</v>
      </c>
      <c r="P5150" t="s">
        <v>11348</v>
      </c>
      <c r="Q5150" t="s">
        <v>221</v>
      </c>
      <c r="R5150">
        <v>4</v>
      </c>
      <c r="S5150">
        <f t="shared" si="570"/>
        <v>2019</v>
      </c>
      <c r="T5150" t="s">
        <v>12</v>
      </c>
      <c r="U5150">
        <v>0.999999999999998</v>
      </c>
      <c r="V5150" t="s">
        <v>3386</v>
      </c>
      <c r="W5150">
        <f>VLOOKUP(Q5150,'PBT Tag Rates'!$B$5:$E$44,4,FALSE)</f>
        <v>0.95971980899999998</v>
      </c>
      <c r="X5150">
        <v>1</v>
      </c>
      <c r="Y5150" s="14">
        <f>IFERROR(LOOKUP(H5150,{30,43,48,53,58,63,68,73,78,83,88,93,97},{42,47,52,57,62,67,72,77,82,87,92,99,100}),999)</f>
        <v>87</v>
      </c>
      <c r="Z5150" s="17">
        <f t="shared" si="571"/>
        <v>5.5555555555555554</v>
      </c>
      <c r="AA5150" s="17">
        <f t="shared" si="565"/>
        <v>5.5555555555555554</v>
      </c>
      <c r="AB5150" s="17">
        <f t="shared" si="566"/>
        <v>11.658097686375321</v>
      </c>
      <c r="AC5150" s="17" t="s">
        <v>17654</v>
      </c>
    </row>
    <row r="5151" spans="1:29" x14ac:dyDescent="0.25">
      <c r="A5151" t="s">
        <v>3339</v>
      </c>
      <c r="B5151" s="165" t="s">
        <v>16694</v>
      </c>
      <c r="C5151" t="s">
        <v>16695</v>
      </c>
      <c r="D5151" s="1">
        <v>45204</v>
      </c>
      <c r="E5151">
        <f t="shared" si="568"/>
        <v>18</v>
      </c>
      <c r="F5151" t="s">
        <v>6</v>
      </c>
      <c r="G5151">
        <v>610</v>
      </c>
      <c r="H5151">
        <f t="shared" si="567"/>
        <v>61</v>
      </c>
      <c r="I5151" t="s">
        <v>7</v>
      </c>
      <c r="J5151" t="s">
        <v>8</v>
      </c>
      <c r="K5151" t="s">
        <v>8</v>
      </c>
      <c r="L5151" t="s">
        <v>8</v>
      </c>
      <c r="M5151" t="s">
        <v>6</v>
      </c>
      <c r="N5151" t="str">
        <f t="shared" si="569"/>
        <v>M</v>
      </c>
      <c r="O5151" t="s">
        <v>12437</v>
      </c>
      <c r="P5151" t="s">
        <v>12438</v>
      </c>
      <c r="Q5151" t="s">
        <v>918</v>
      </c>
      <c r="R5151">
        <v>3</v>
      </c>
      <c r="S5151">
        <f t="shared" si="570"/>
        <v>2020</v>
      </c>
      <c r="T5151" t="s">
        <v>12</v>
      </c>
      <c r="U5151">
        <v>1</v>
      </c>
      <c r="V5151" t="s">
        <v>3346</v>
      </c>
      <c r="W5151">
        <f>VLOOKUP(Q5151,'PBT Tag Rates'!$B$5:$E$44,4,FALSE)</f>
        <v>0.98961045999999997</v>
      </c>
      <c r="X5151">
        <v>1</v>
      </c>
      <c r="Y5151" s="14">
        <f>IFERROR(LOOKUP(H5151,{30,43,48,53,58,63,68,73,78,83,88,93,97},{42,47,52,57,62,67,72,77,82,87,92,99,100}),999)</f>
        <v>62</v>
      </c>
      <c r="Z5151" s="17">
        <f t="shared" si="571"/>
        <v>5.5555555555555554</v>
      </c>
      <c r="AA5151" s="17">
        <f t="shared" si="565"/>
        <v>5.5555555555555554</v>
      </c>
      <c r="AB5151" s="17">
        <f t="shared" si="566"/>
        <v>11.658097686375321</v>
      </c>
      <c r="AC5151" s="17" t="s">
        <v>17654</v>
      </c>
    </row>
    <row r="5152" spans="1:29" x14ac:dyDescent="0.25">
      <c r="A5152" t="s">
        <v>3339</v>
      </c>
      <c r="B5152" s="165" t="s">
        <v>16696</v>
      </c>
      <c r="C5152" t="s">
        <v>16697</v>
      </c>
      <c r="D5152" s="1">
        <v>45204</v>
      </c>
      <c r="E5152">
        <f t="shared" si="568"/>
        <v>18</v>
      </c>
      <c r="F5152" t="s">
        <v>6</v>
      </c>
      <c r="G5152">
        <v>610</v>
      </c>
      <c r="H5152">
        <f t="shared" si="567"/>
        <v>61</v>
      </c>
      <c r="I5152" t="s">
        <v>7</v>
      </c>
      <c r="J5152" t="s">
        <v>8</v>
      </c>
      <c r="K5152" t="s">
        <v>8</v>
      </c>
      <c r="L5152" t="s">
        <v>8</v>
      </c>
      <c r="M5152" t="s">
        <v>6</v>
      </c>
      <c r="N5152" t="str">
        <f t="shared" si="569"/>
        <v>M</v>
      </c>
      <c r="O5152" t="s">
        <v>2453</v>
      </c>
      <c r="P5152" t="s">
        <v>12980</v>
      </c>
      <c r="Q5152" t="s">
        <v>918</v>
      </c>
      <c r="R5152">
        <v>3</v>
      </c>
      <c r="S5152">
        <f t="shared" si="570"/>
        <v>2020</v>
      </c>
      <c r="T5152" t="s">
        <v>12</v>
      </c>
      <c r="U5152">
        <v>1</v>
      </c>
      <c r="V5152" t="s">
        <v>3386</v>
      </c>
      <c r="W5152">
        <f>VLOOKUP(Q5152,'PBT Tag Rates'!$B$5:$E$44,4,FALSE)</f>
        <v>0.98961045999999997</v>
      </c>
      <c r="X5152">
        <v>1</v>
      </c>
      <c r="Y5152" s="14">
        <f>IFERROR(LOOKUP(H5152,{30,43,48,53,58,63,68,73,78,83,88,93,97},{42,47,52,57,62,67,72,77,82,87,92,99,100}),999)</f>
        <v>62</v>
      </c>
      <c r="Z5152" s="17">
        <f t="shared" si="571"/>
        <v>5.5555555555555554</v>
      </c>
      <c r="AA5152" s="17">
        <f t="shared" si="565"/>
        <v>5.5555555555555554</v>
      </c>
      <c r="AB5152" s="17">
        <f t="shared" si="566"/>
        <v>11.658097686375321</v>
      </c>
      <c r="AC5152" s="17" t="s">
        <v>17654</v>
      </c>
    </row>
    <row r="5153" spans="1:29" x14ac:dyDescent="0.25">
      <c r="A5153" t="s">
        <v>3339</v>
      </c>
      <c r="B5153" s="165" t="s">
        <v>16698</v>
      </c>
      <c r="C5153" t="s">
        <v>16699</v>
      </c>
      <c r="D5153" s="1">
        <v>45204</v>
      </c>
      <c r="E5153">
        <f t="shared" si="568"/>
        <v>18</v>
      </c>
      <c r="F5153" t="s">
        <v>14</v>
      </c>
      <c r="G5153">
        <v>730</v>
      </c>
      <c r="H5153">
        <f t="shared" si="567"/>
        <v>73</v>
      </c>
      <c r="I5153" t="s">
        <v>7</v>
      </c>
      <c r="J5153" t="s">
        <v>8</v>
      </c>
      <c r="K5153" t="s">
        <v>16700</v>
      </c>
      <c r="L5153" t="s">
        <v>8</v>
      </c>
      <c r="M5153" t="s">
        <v>14</v>
      </c>
      <c r="N5153" t="str">
        <f t="shared" si="569"/>
        <v>F</v>
      </c>
      <c r="O5153" t="s">
        <v>16701</v>
      </c>
      <c r="P5153" t="s">
        <v>16702</v>
      </c>
      <c r="Q5153" t="s">
        <v>2605</v>
      </c>
      <c r="R5153">
        <v>4</v>
      </c>
      <c r="S5153">
        <f t="shared" si="570"/>
        <v>2019</v>
      </c>
      <c r="T5153" t="s">
        <v>12</v>
      </c>
      <c r="U5153">
        <v>0.999999999999996</v>
      </c>
      <c r="V5153" t="s">
        <v>7657</v>
      </c>
      <c r="W5153">
        <f>VLOOKUP(Q5153,'PBT Tag Rates'!$B$5:$E$44,4,FALSE)</f>
        <v>0.96152300000000002</v>
      </c>
      <c r="X5153">
        <v>1</v>
      </c>
      <c r="Y5153" s="14">
        <f>IFERROR(LOOKUP(H5153,{30,43,48,53,58,63,68,73,78,83,88,93,97},{42,47,52,57,62,67,72,77,82,87,92,99,100}),999)</f>
        <v>77</v>
      </c>
      <c r="Z5153" s="17">
        <f t="shared" si="571"/>
        <v>5.5555555555555554</v>
      </c>
      <c r="AA5153" s="17">
        <f t="shared" si="565"/>
        <v>5.5555555555555554</v>
      </c>
      <c r="AB5153" s="17">
        <f t="shared" si="566"/>
        <v>11.658097686375321</v>
      </c>
      <c r="AC5153" s="17" t="s">
        <v>17655</v>
      </c>
    </row>
    <row r="5154" spans="1:29" x14ac:dyDescent="0.25">
      <c r="A5154" t="s">
        <v>3339</v>
      </c>
      <c r="B5154" s="165" t="s">
        <v>16703</v>
      </c>
      <c r="C5154" t="s">
        <v>16704</v>
      </c>
      <c r="D5154" s="1">
        <v>45204</v>
      </c>
      <c r="E5154">
        <f t="shared" si="568"/>
        <v>18</v>
      </c>
      <c r="F5154" t="s">
        <v>6</v>
      </c>
      <c r="G5154">
        <v>710</v>
      </c>
      <c r="H5154">
        <f t="shared" si="567"/>
        <v>71</v>
      </c>
      <c r="I5154" t="s">
        <v>9</v>
      </c>
      <c r="J5154">
        <v>1</v>
      </c>
      <c r="K5154" t="s">
        <v>8</v>
      </c>
      <c r="L5154" t="s">
        <v>8</v>
      </c>
      <c r="M5154" t="s">
        <v>6</v>
      </c>
      <c r="N5154" t="str">
        <f t="shared" si="569"/>
        <v>M</v>
      </c>
      <c r="O5154" t="s">
        <v>16705</v>
      </c>
      <c r="P5154" t="s">
        <v>16706</v>
      </c>
      <c r="Q5154" t="s">
        <v>281</v>
      </c>
      <c r="R5154">
        <v>4</v>
      </c>
      <c r="S5154">
        <f t="shared" si="570"/>
        <v>2019</v>
      </c>
      <c r="T5154" t="s">
        <v>12</v>
      </c>
      <c r="U5154">
        <v>1</v>
      </c>
      <c r="V5154" t="s">
        <v>3170</v>
      </c>
      <c r="W5154">
        <f>VLOOKUP(Q5154,'PBT Tag Rates'!$B$5:$E$44,4,FALSE)</f>
        <v>0.99705232300000002</v>
      </c>
      <c r="X5154">
        <v>1</v>
      </c>
      <c r="Y5154" s="14">
        <f>IFERROR(LOOKUP(H5154,{30,43,48,53,58,63,68,73,78,83,88,93,97},{42,47,52,57,62,67,72,77,82,87,92,99,100}),999)</f>
        <v>72</v>
      </c>
      <c r="Z5154" s="17">
        <f t="shared" si="571"/>
        <v>5.5555555555555554</v>
      </c>
      <c r="AA5154" s="17">
        <f t="shared" si="565"/>
        <v>5.5555555555555554</v>
      </c>
      <c r="AB5154" s="17">
        <f t="shared" si="566"/>
        <v>11.658097686375321</v>
      </c>
      <c r="AC5154" s="17" t="s">
        <v>17654</v>
      </c>
    </row>
    <row r="5155" spans="1:29" x14ac:dyDescent="0.25">
      <c r="A5155" t="s">
        <v>3339</v>
      </c>
      <c r="B5155" s="165" t="s">
        <v>16707</v>
      </c>
      <c r="C5155" t="s">
        <v>16708</v>
      </c>
      <c r="D5155" s="1">
        <v>45204</v>
      </c>
      <c r="E5155">
        <f t="shared" si="568"/>
        <v>18</v>
      </c>
      <c r="F5155" t="s">
        <v>6</v>
      </c>
      <c r="G5155">
        <v>730</v>
      </c>
      <c r="H5155">
        <f t="shared" si="567"/>
        <v>73</v>
      </c>
      <c r="I5155" t="s">
        <v>7</v>
      </c>
      <c r="J5155" t="s">
        <v>8</v>
      </c>
      <c r="K5155" t="s">
        <v>8</v>
      </c>
      <c r="L5155" t="s">
        <v>8</v>
      </c>
      <c r="M5155" t="s">
        <v>6</v>
      </c>
      <c r="N5155" t="str">
        <f t="shared" si="569"/>
        <v>M</v>
      </c>
      <c r="O5155" t="s">
        <v>8</v>
      </c>
      <c r="P5155" t="s">
        <v>8</v>
      </c>
      <c r="Q5155" t="s">
        <v>11</v>
      </c>
      <c r="R5155" t="s">
        <v>8</v>
      </c>
      <c r="S5155" t="str">
        <f t="shared" si="570"/>
        <v>U</v>
      </c>
      <c r="T5155" t="s">
        <v>12</v>
      </c>
      <c r="U5155">
        <v>1</v>
      </c>
      <c r="V5155" t="s">
        <v>11</v>
      </c>
      <c r="W5155" t="e">
        <f>VLOOKUP(Q5155,'PBT Tag Rates'!$B$5:$E$44,4,FALSE)</f>
        <v>#N/A</v>
      </c>
      <c r="X5155">
        <v>1</v>
      </c>
      <c r="Y5155" s="14">
        <f>IFERROR(LOOKUP(H5155,{30,43,48,53,58,63,68,73,78,83,88,93,97},{42,47,52,57,62,67,72,77,82,87,92,99,100}),999)</f>
        <v>77</v>
      </c>
      <c r="Z5155" s="17">
        <f t="shared" si="571"/>
        <v>5.5555555555555554</v>
      </c>
      <c r="AA5155" s="17">
        <f t="shared" si="565"/>
        <v>5.5555555555555554</v>
      </c>
      <c r="AB5155" s="17">
        <f t="shared" si="566"/>
        <v>11.658097686375321</v>
      </c>
      <c r="AC5155" s="17" t="s">
        <v>17654</v>
      </c>
    </row>
    <row r="5156" spans="1:29" x14ac:dyDescent="0.25">
      <c r="A5156" t="s">
        <v>3339</v>
      </c>
      <c r="B5156" s="165" t="s">
        <v>16709</v>
      </c>
      <c r="C5156" t="s">
        <v>16710</v>
      </c>
      <c r="D5156" s="1">
        <v>45204</v>
      </c>
      <c r="E5156">
        <f t="shared" si="568"/>
        <v>18</v>
      </c>
      <c r="F5156" t="s">
        <v>6</v>
      </c>
      <c r="G5156">
        <v>590</v>
      </c>
      <c r="H5156">
        <f t="shared" si="567"/>
        <v>59</v>
      </c>
      <c r="I5156" t="s">
        <v>7</v>
      </c>
      <c r="J5156" t="s">
        <v>8</v>
      </c>
      <c r="K5156" t="s">
        <v>8</v>
      </c>
      <c r="L5156" t="s">
        <v>8</v>
      </c>
      <c r="M5156" t="s">
        <v>6</v>
      </c>
      <c r="N5156" t="str">
        <f t="shared" si="569"/>
        <v>M</v>
      </c>
      <c r="O5156" t="s">
        <v>15245</v>
      </c>
      <c r="P5156" t="s">
        <v>15246</v>
      </c>
      <c r="Q5156" t="s">
        <v>918</v>
      </c>
      <c r="R5156">
        <v>3</v>
      </c>
      <c r="S5156">
        <f t="shared" si="570"/>
        <v>2020</v>
      </c>
      <c r="T5156" t="s">
        <v>12</v>
      </c>
      <c r="U5156">
        <v>1</v>
      </c>
      <c r="V5156" t="s">
        <v>3346</v>
      </c>
      <c r="W5156">
        <f>VLOOKUP(Q5156,'PBT Tag Rates'!$B$5:$E$44,4,FALSE)</f>
        <v>0.98961045999999997</v>
      </c>
      <c r="X5156">
        <v>1</v>
      </c>
      <c r="Y5156" s="14">
        <f>IFERROR(LOOKUP(H5156,{30,43,48,53,58,63,68,73,78,83,88,93,97},{42,47,52,57,62,67,72,77,82,87,92,99,100}),999)</f>
        <v>62</v>
      </c>
      <c r="Z5156" s="17">
        <f t="shared" si="571"/>
        <v>5.5555555555555554</v>
      </c>
      <c r="AA5156" s="17">
        <f t="shared" si="565"/>
        <v>5.5555555555555554</v>
      </c>
      <c r="AB5156" s="17">
        <f t="shared" si="566"/>
        <v>11.658097686375321</v>
      </c>
      <c r="AC5156" s="17" t="s">
        <v>17654</v>
      </c>
    </row>
    <row r="5157" spans="1:29" x14ac:dyDescent="0.25">
      <c r="A5157" t="s">
        <v>3339</v>
      </c>
      <c r="B5157" s="165" t="s">
        <v>16711</v>
      </c>
      <c r="C5157" t="s">
        <v>16712</v>
      </c>
      <c r="D5157" s="1">
        <v>45204</v>
      </c>
      <c r="E5157">
        <f t="shared" si="568"/>
        <v>18</v>
      </c>
      <c r="F5157" t="s">
        <v>14</v>
      </c>
      <c r="G5157">
        <v>610</v>
      </c>
      <c r="H5157">
        <f t="shared" si="567"/>
        <v>61</v>
      </c>
      <c r="I5157" t="s">
        <v>7</v>
      </c>
      <c r="J5157" t="s">
        <v>8</v>
      </c>
      <c r="K5157" t="s">
        <v>8</v>
      </c>
      <c r="L5157" t="s">
        <v>8</v>
      </c>
      <c r="M5157" t="s">
        <v>14</v>
      </c>
      <c r="N5157" t="str">
        <f t="shared" si="569"/>
        <v>F</v>
      </c>
      <c r="O5157" t="s">
        <v>8</v>
      </c>
      <c r="P5157" t="s">
        <v>8</v>
      </c>
      <c r="Q5157" t="s">
        <v>11</v>
      </c>
      <c r="R5157" t="s">
        <v>8</v>
      </c>
      <c r="S5157" t="str">
        <f t="shared" si="570"/>
        <v>U</v>
      </c>
      <c r="T5157" t="s">
        <v>12</v>
      </c>
      <c r="U5157">
        <v>0.999999999999998</v>
      </c>
      <c r="V5157" t="s">
        <v>11</v>
      </c>
      <c r="W5157" t="e">
        <f>VLOOKUP(Q5157,'PBT Tag Rates'!$B$5:$E$44,4,FALSE)</f>
        <v>#N/A</v>
      </c>
      <c r="X5157">
        <v>1</v>
      </c>
      <c r="Y5157" s="14">
        <f>IFERROR(LOOKUP(H5157,{30,43,48,53,58,63,68,73,78,83,88,93,97},{42,47,52,57,62,67,72,77,82,87,92,99,100}),999)</f>
        <v>62</v>
      </c>
      <c r="Z5157" s="17">
        <f t="shared" si="571"/>
        <v>5.5555555555555554</v>
      </c>
      <c r="AA5157" s="17">
        <f t="shared" si="565"/>
        <v>5.5555555555555554</v>
      </c>
      <c r="AB5157" s="17">
        <f t="shared" si="566"/>
        <v>11.658097686375321</v>
      </c>
      <c r="AC5157" s="17" t="s">
        <v>17654</v>
      </c>
    </row>
    <row r="5158" spans="1:29" x14ac:dyDescent="0.25">
      <c r="A5158" t="s">
        <v>3339</v>
      </c>
      <c r="B5158" s="165" t="s">
        <v>16713</v>
      </c>
      <c r="C5158" t="s">
        <v>16714</v>
      </c>
      <c r="D5158" s="1">
        <v>45204</v>
      </c>
      <c r="E5158">
        <f t="shared" si="568"/>
        <v>18</v>
      </c>
      <c r="F5158" t="s">
        <v>14</v>
      </c>
      <c r="G5158">
        <v>710</v>
      </c>
      <c r="H5158">
        <f t="shared" si="567"/>
        <v>71</v>
      </c>
      <c r="I5158" t="s">
        <v>7</v>
      </c>
      <c r="J5158" t="s">
        <v>8</v>
      </c>
      <c r="K5158" t="s">
        <v>8</v>
      </c>
      <c r="L5158" t="s">
        <v>8</v>
      </c>
      <c r="M5158" t="s">
        <v>14</v>
      </c>
      <c r="N5158" t="str">
        <f t="shared" si="569"/>
        <v>F</v>
      </c>
      <c r="O5158" t="s">
        <v>589</v>
      </c>
      <c r="P5158" t="s">
        <v>1179</v>
      </c>
      <c r="Q5158" t="s">
        <v>221</v>
      </c>
      <c r="R5158">
        <v>4</v>
      </c>
      <c r="S5158">
        <f t="shared" si="570"/>
        <v>2019</v>
      </c>
      <c r="T5158" t="s">
        <v>12</v>
      </c>
      <c r="U5158">
        <v>1.00000000000001</v>
      </c>
      <c r="V5158" t="s">
        <v>3386</v>
      </c>
      <c r="W5158">
        <f>VLOOKUP(Q5158,'PBT Tag Rates'!$B$5:$E$44,4,FALSE)</f>
        <v>0.95971980899999998</v>
      </c>
      <c r="X5158">
        <v>1</v>
      </c>
      <c r="Y5158" s="14">
        <f>IFERROR(LOOKUP(H5158,{30,43,48,53,58,63,68,73,78,83,88,93,97},{42,47,52,57,62,67,72,77,82,87,92,99,100}),999)</f>
        <v>72</v>
      </c>
      <c r="Z5158" s="17">
        <f t="shared" si="571"/>
        <v>5.5555555555555554</v>
      </c>
      <c r="AA5158" s="17">
        <f t="shared" si="565"/>
        <v>5.5555555555555554</v>
      </c>
      <c r="AB5158" s="17">
        <f t="shared" si="566"/>
        <v>11.658097686375321</v>
      </c>
      <c r="AC5158" s="17" t="s">
        <v>17654</v>
      </c>
    </row>
    <row r="5159" spans="1:29" x14ac:dyDescent="0.25">
      <c r="A5159" t="s">
        <v>3339</v>
      </c>
      <c r="B5159" s="165" t="s">
        <v>16715</v>
      </c>
      <c r="C5159" t="s">
        <v>16716</v>
      </c>
      <c r="D5159" s="1">
        <v>45204</v>
      </c>
      <c r="E5159">
        <f t="shared" si="568"/>
        <v>18</v>
      </c>
      <c r="F5159" t="s">
        <v>6</v>
      </c>
      <c r="G5159">
        <v>700</v>
      </c>
      <c r="H5159">
        <f t="shared" si="567"/>
        <v>70</v>
      </c>
      <c r="I5159" t="s">
        <v>9</v>
      </c>
      <c r="J5159">
        <v>1</v>
      </c>
      <c r="K5159" t="s">
        <v>8</v>
      </c>
      <c r="L5159" t="s">
        <v>8</v>
      </c>
      <c r="M5159" t="s">
        <v>6</v>
      </c>
      <c r="N5159" t="str">
        <f t="shared" si="569"/>
        <v>M</v>
      </c>
      <c r="O5159" t="s">
        <v>2300</v>
      </c>
      <c r="P5159" t="s">
        <v>2301</v>
      </c>
      <c r="Q5159" t="s">
        <v>918</v>
      </c>
      <c r="R5159">
        <v>3</v>
      </c>
      <c r="S5159">
        <f t="shared" si="570"/>
        <v>2020</v>
      </c>
      <c r="T5159" t="s">
        <v>12</v>
      </c>
      <c r="U5159">
        <v>0.999999999999997</v>
      </c>
      <c r="V5159" t="s">
        <v>3346</v>
      </c>
      <c r="W5159">
        <f>VLOOKUP(Q5159,'PBT Tag Rates'!$B$5:$E$44,4,FALSE)</f>
        <v>0.98961045999999997</v>
      </c>
      <c r="X5159">
        <v>1</v>
      </c>
      <c r="Y5159" s="14">
        <f>IFERROR(LOOKUP(H5159,{30,43,48,53,58,63,68,73,78,83,88,93,97},{42,47,52,57,62,67,72,77,82,87,92,99,100}),999)</f>
        <v>72</v>
      </c>
      <c r="Z5159" s="17">
        <f t="shared" si="571"/>
        <v>5.5555555555555554</v>
      </c>
      <c r="AA5159" s="17">
        <f t="shared" si="565"/>
        <v>5.5555555555555554</v>
      </c>
      <c r="AB5159" s="17">
        <f t="shared" si="566"/>
        <v>11.658097686375321</v>
      </c>
      <c r="AC5159" s="17" t="s">
        <v>17654</v>
      </c>
    </row>
    <row r="5160" spans="1:29" x14ac:dyDescent="0.25">
      <c r="A5160" t="s">
        <v>3339</v>
      </c>
      <c r="B5160" s="165" t="s">
        <v>16717</v>
      </c>
      <c r="C5160" t="s">
        <v>16718</v>
      </c>
      <c r="D5160" s="1">
        <v>45205</v>
      </c>
      <c r="E5160">
        <f t="shared" si="568"/>
        <v>18</v>
      </c>
      <c r="F5160" t="s">
        <v>6</v>
      </c>
      <c r="G5160">
        <v>610</v>
      </c>
      <c r="H5160">
        <f t="shared" si="567"/>
        <v>61</v>
      </c>
      <c r="I5160" t="s">
        <v>9</v>
      </c>
      <c r="J5160">
        <v>1</v>
      </c>
      <c r="K5160" t="s">
        <v>8</v>
      </c>
      <c r="L5160" t="s">
        <v>8</v>
      </c>
      <c r="M5160" t="s">
        <v>6</v>
      </c>
      <c r="N5160" t="str">
        <f t="shared" si="569"/>
        <v>M</v>
      </c>
      <c r="O5160" t="s">
        <v>13251</v>
      </c>
      <c r="P5160" t="s">
        <v>13252</v>
      </c>
      <c r="Q5160" t="s">
        <v>221</v>
      </c>
      <c r="R5160">
        <v>4</v>
      </c>
      <c r="S5160">
        <f t="shared" si="570"/>
        <v>2019</v>
      </c>
      <c r="T5160" t="s">
        <v>12</v>
      </c>
      <c r="U5160">
        <v>1</v>
      </c>
      <c r="V5160" t="s">
        <v>3951</v>
      </c>
      <c r="W5160">
        <f>VLOOKUP(Q5160,'PBT Tag Rates'!$B$5:$E$44,4,FALSE)</f>
        <v>0.95971980899999998</v>
      </c>
      <c r="X5160">
        <v>1</v>
      </c>
      <c r="Y5160" s="14">
        <f>IFERROR(LOOKUP(H5160,{30,43,48,53,58,63,68,73,78,83,88,93,97},{42,47,52,57,62,67,72,77,82,87,92,99,100}),999)</f>
        <v>62</v>
      </c>
      <c r="Z5160" s="17">
        <f t="shared" si="571"/>
        <v>5.5555555555555554</v>
      </c>
      <c r="AA5160" s="17">
        <f t="shared" si="565"/>
        <v>5.5555555555555554</v>
      </c>
      <c r="AB5160" s="17">
        <f t="shared" si="566"/>
        <v>11.658097686375321</v>
      </c>
      <c r="AC5160" s="17" t="s">
        <v>17655</v>
      </c>
    </row>
    <row r="5161" spans="1:29" x14ac:dyDescent="0.25">
      <c r="A5161" t="s">
        <v>3339</v>
      </c>
      <c r="B5161" s="165" t="s">
        <v>16719</v>
      </c>
      <c r="C5161" t="s">
        <v>16720</v>
      </c>
      <c r="D5161" s="1">
        <v>45205</v>
      </c>
      <c r="E5161">
        <f t="shared" si="568"/>
        <v>18</v>
      </c>
      <c r="F5161" t="s">
        <v>6</v>
      </c>
      <c r="G5161">
        <v>660</v>
      </c>
      <c r="H5161">
        <f t="shared" si="567"/>
        <v>66</v>
      </c>
      <c r="I5161" t="s">
        <v>7</v>
      </c>
      <c r="J5161" t="s">
        <v>8</v>
      </c>
      <c r="K5161" t="s">
        <v>8</v>
      </c>
      <c r="L5161" t="s">
        <v>8</v>
      </c>
      <c r="M5161" t="s">
        <v>6</v>
      </c>
      <c r="N5161" t="str">
        <f t="shared" si="569"/>
        <v>M</v>
      </c>
      <c r="O5161" t="s">
        <v>8</v>
      </c>
      <c r="P5161" t="s">
        <v>8</v>
      </c>
      <c r="Q5161" t="s">
        <v>11</v>
      </c>
      <c r="R5161" t="s">
        <v>8</v>
      </c>
      <c r="S5161" t="str">
        <f t="shared" si="570"/>
        <v>U</v>
      </c>
      <c r="T5161" t="s">
        <v>12</v>
      </c>
      <c r="U5161">
        <v>1</v>
      </c>
      <c r="V5161" t="s">
        <v>11</v>
      </c>
      <c r="W5161" t="e">
        <f>VLOOKUP(Q5161,'PBT Tag Rates'!$B$5:$E$44,4,FALSE)</f>
        <v>#N/A</v>
      </c>
      <c r="X5161">
        <v>1</v>
      </c>
      <c r="Y5161" s="14">
        <f>IFERROR(LOOKUP(H5161,{30,43,48,53,58,63,68,73,78,83,88,93,97},{42,47,52,57,62,67,72,77,82,87,92,99,100}),999)</f>
        <v>67</v>
      </c>
      <c r="Z5161" s="17">
        <f t="shared" si="571"/>
        <v>5.5555555555555554</v>
      </c>
      <c r="AA5161" s="17">
        <f t="shared" si="565"/>
        <v>5.5555555555555554</v>
      </c>
      <c r="AB5161" s="17">
        <f t="shared" si="566"/>
        <v>11.658097686375321</v>
      </c>
      <c r="AC5161" s="17" t="s">
        <v>17654</v>
      </c>
    </row>
    <row r="5162" spans="1:29" x14ac:dyDescent="0.25">
      <c r="A5162" t="s">
        <v>3339</v>
      </c>
      <c r="B5162" s="165" t="s">
        <v>16721</v>
      </c>
      <c r="C5162" t="s">
        <v>16722</v>
      </c>
      <c r="D5162" s="1">
        <v>45205</v>
      </c>
      <c r="E5162">
        <f t="shared" si="568"/>
        <v>18</v>
      </c>
      <c r="F5162" t="s">
        <v>6</v>
      </c>
      <c r="G5162">
        <v>780</v>
      </c>
      <c r="H5162">
        <f t="shared" si="567"/>
        <v>78</v>
      </c>
      <c r="I5162" t="s">
        <v>9</v>
      </c>
      <c r="J5162">
        <v>1</v>
      </c>
      <c r="K5162" t="s">
        <v>8</v>
      </c>
      <c r="L5162" t="s">
        <v>8</v>
      </c>
      <c r="M5162" t="s">
        <v>6</v>
      </c>
      <c r="N5162" t="str">
        <f t="shared" si="569"/>
        <v>M</v>
      </c>
      <c r="O5162" t="s">
        <v>625</v>
      </c>
      <c r="P5162" t="s">
        <v>2663</v>
      </c>
      <c r="Q5162" t="s">
        <v>15</v>
      </c>
      <c r="R5162">
        <v>5</v>
      </c>
      <c r="S5162">
        <f t="shared" si="570"/>
        <v>2018</v>
      </c>
      <c r="T5162" t="s">
        <v>12</v>
      </c>
      <c r="U5162">
        <v>1</v>
      </c>
      <c r="V5162" t="s">
        <v>3951</v>
      </c>
      <c r="W5162">
        <f>VLOOKUP(Q5162,'PBT Tag Rates'!$B$5:$E$44,4,FALSE)</f>
        <v>0.80551598400000002</v>
      </c>
      <c r="X5162">
        <v>1</v>
      </c>
      <c r="Y5162" s="14">
        <f>IFERROR(LOOKUP(H5162,{30,43,48,53,58,63,68,73,78,83,88,93,97},{42,47,52,57,62,67,72,77,82,87,92,99,100}),999)</f>
        <v>82</v>
      </c>
      <c r="Z5162" s="17">
        <f t="shared" si="571"/>
        <v>5.5555555555555554</v>
      </c>
      <c r="AA5162" s="17">
        <f t="shared" si="565"/>
        <v>5.5555555555555554</v>
      </c>
      <c r="AB5162" s="17">
        <f t="shared" si="566"/>
        <v>11.658097686375321</v>
      </c>
      <c r="AC5162" s="17" t="s">
        <v>17655</v>
      </c>
    </row>
    <row r="5163" spans="1:29" x14ac:dyDescent="0.25">
      <c r="A5163" t="s">
        <v>3339</v>
      </c>
      <c r="B5163" s="165" t="s">
        <v>16723</v>
      </c>
      <c r="C5163" t="s">
        <v>2932</v>
      </c>
      <c r="D5163" s="1">
        <v>45205</v>
      </c>
      <c r="E5163">
        <f t="shared" si="568"/>
        <v>18</v>
      </c>
      <c r="F5163" t="s">
        <v>14</v>
      </c>
      <c r="G5163">
        <v>810</v>
      </c>
      <c r="H5163">
        <f t="shared" si="567"/>
        <v>81</v>
      </c>
      <c r="I5163" t="s">
        <v>9</v>
      </c>
      <c r="J5163">
        <v>1</v>
      </c>
      <c r="K5163" t="s">
        <v>16724</v>
      </c>
      <c r="L5163" t="s">
        <v>8</v>
      </c>
      <c r="M5163" t="s">
        <v>14</v>
      </c>
      <c r="N5163" t="str">
        <f t="shared" si="569"/>
        <v>F</v>
      </c>
      <c r="O5163" t="s">
        <v>161</v>
      </c>
      <c r="P5163" t="s">
        <v>2532</v>
      </c>
      <c r="Q5163" t="s">
        <v>15</v>
      </c>
      <c r="R5163">
        <v>5</v>
      </c>
      <c r="S5163">
        <f t="shared" si="570"/>
        <v>2018</v>
      </c>
      <c r="T5163" t="s">
        <v>12</v>
      </c>
      <c r="U5163">
        <v>0.999999999999997</v>
      </c>
      <c r="V5163" t="s">
        <v>3951</v>
      </c>
      <c r="W5163">
        <f>VLOOKUP(Q5163,'PBT Tag Rates'!$B$5:$E$44,4,FALSE)</f>
        <v>0.80551598400000002</v>
      </c>
      <c r="X5163">
        <v>1</v>
      </c>
      <c r="Y5163" s="14">
        <f>IFERROR(LOOKUP(H5163,{30,43,48,53,58,63,68,73,78,83,88,93,97},{42,47,52,57,62,67,72,77,82,87,92,99,100}),999)</f>
        <v>82</v>
      </c>
      <c r="Z5163" s="17">
        <f t="shared" si="571"/>
        <v>5.5555555555555554</v>
      </c>
      <c r="AA5163" s="17">
        <f t="shared" si="565"/>
        <v>5.5555555555555554</v>
      </c>
      <c r="AB5163" s="17">
        <f t="shared" si="566"/>
        <v>11.658097686375321</v>
      </c>
      <c r="AC5163" s="17" t="s">
        <v>17655</v>
      </c>
    </row>
    <row r="5164" spans="1:29" x14ac:dyDescent="0.25">
      <c r="A5164" t="s">
        <v>3339</v>
      </c>
      <c r="B5164" s="165" t="s">
        <v>16725</v>
      </c>
      <c r="C5164" t="s">
        <v>16726</v>
      </c>
      <c r="D5164" s="1">
        <v>45205</v>
      </c>
      <c r="E5164">
        <f t="shared" si="568"/>
        <v>18</v>
      </c>
      <c r="F5164" t="s">
        <v>14</v>
      </c>
      <c r="G5164">
        <v>720</v>
      </c>
      <c r="H5164">
        <f t="shared" si="567"/>
        <v>72</v>
      </c>
      <c r="I5164" t="s">
        <v>7</v>
      </c>
      <c r="J5164" t="s">
        <v>8</v>
      </c>
      <c r="K5164" t="s">
        <v>16727</v>
      </c>
      <c r="L5164" t="s">
        <v>8</v>
      </c>
      <c r="M5164" t="s">
        <v>14</v>
      </c>
      <c r="N5164" t="str">
        <f t="shared" si="569"/>
        <v>F</v>
      </c>
      <c r="O5164" t="s">
        <v>16728</v>
      </c>
      <c r="P5164" t="s">
        <v>16729</v>
      </c>
      <c r="Q5164" t="s">
        <v>2605</v>
      </c>
      <c r="R5164">
        <v>4</v>
      </c>
      <c r="S5164">
        <f t="shared" si="570"/>
        <v>2019</v>
      </c>
      <c r="T5164" t="s">
        <v>12</v>
      </c>
      <c r="U5164">
        <v>0.999999999999998</v>
      </c>
      <c r="V5164" t="s">
        <v>7657</v>
      </c>
      <c r="W5164">
        <f>VLOOKUP(Q5164,'PBT Tag Rates'!$B$5:$E$44,4,FALSE)</f>
        <v>0.96152300000000002</v>
      </c>
      <c r="X5164">
        <v>1</v>
      </c>
      <c r="Y5164" s="14">
        <f>IFERROR(LOOKUP(H5164,{30,43,48,53,58,63,68,73,78,83,88,93,97},{42,47,52,57,62,67,72,77,82,87,92,99,100}),999)</f>
        <v>72</v>
      </c>
      <c r="Z5164" s="17">
        <f t="shared" si="571"/>
        <v>5.5555555555555554</v>
      </c>
      <c r="AA5164" s="17">
        <f t="shared" si="565"/>
        <v>5.5555555555555554</v>
      </c>
      <c r="AB5164" s="17">
        <f t="shared" si="566"/>
        <v>11.658097686375321</v>
      </c>
      <c r="AC5164" s="17" t="s">
        <v>17655</v>
      </c>
    </row>
    <row r="5165" spans="1:29" x14ac:dyDescent="0.25">
      <c r="A5165" t="s">
        <v>3339</v>
      </c>
      <c r="B5165" s="165" t="s">
        <v>16730</v>
      </c>
      <c r="C5165" t="s">
        <v>16731</v>
      </c>
      <c r="D5165" s="1">
        <v>45205</v>
      </c>
      <c r="E5165">
        <f t="shared" si="568"/>
        <v>18</v>
      </c>
      <c r="F5165" t="s">
        <v>14</v>
      </c>
      <c r="G5165">
        <v>700</v>
      </c>
      <c r="H5165">
        <f t="shared" si="567"/>
        <v>70</v>
      </c>
      <c r="I5165" t="s">
        <v>7</v>
      </c>
      <c r="J5165" t="s">
        <v>8</v>
      </c>
      <c r="K5165" t="s">
        <v>16732</v>
      </c>
      <c r="L5165" t="s">
        <v>8</v>
      </c>
      <c r="M5165" t="s">
        <v>14</v>
      </c>
      <c r="N5165" t="str">
        <f t="shared" si="569"/>
        <v>F</v>
      </c>
      <c r="O5165" t="s">
        <v>922</v>
      </c>
      <c r="P5165" t="s">
        <v>1275</v>
      </c>
      <c r="Q5165" t="s">
        <v>221</v>
      </c>
      <c r="R5165">
        <v>4</v>
      </c>
      <c r="S5165">
        <f t="shared" si="570"/>
        <v>2019</v>
      </c>
      <c r="T5165" t="s">
        <v>12</v>
      </c>
      <c r="U5165">
        <v>1</v>
      </c>
      <c r="V5165" t="s">
        <v>3396</v>
      </c>
      <c r="W5165">
        <f>VLOOKUP(Q5165,'PBT Tag Rates'!$B$5:$E$44,4,FALSE)</f>
        <v>0.95971980899999998</v>
      </c>
      <c r="X5165">
        <v>1</v>
      </c>
      <c r="Y5165" s="14">
        <f>IFERROR(LOOKUP(H5165,{30,43,48,53,58,63,68,73,78,83,88,93,97},{42,47,52,57,62,67,72,77,82,87,92,99,100}),999)</f>
        <v>72</v>
      </c>
      <c r="Z5165" s="17">
        <f t="shared" si="571"/>
        <v>5.5555555555555554</v>
      </c>
      <c r="AA5165" s="17">
        <f t="shared" si="565"/>
        <v>5.5555555555555554</v>
      </c>
      <c r="AB5165" s="17">
        <f t="shared" si="566"/>
        <v>11.658097686375321</v>
      </c>
      <c r="AC5165" s="17" t="s">
        <v>17655</v>
      </c>
    </row>
    <row r="5166" spans="1:29" x14ac:dyDescent="0.25">
      <c r="A5166" t="s">
        <v>3339</v>
      </c>
      <c r="B5166" s="165" t="s">
        <v>16733</v>
      </c>
      <c r="C5166" t="s">
        <v>16734</v>
      </c>
      <c r="D5166" s="1">
        <v>45205</v>
      </c>
      <c r="E5166">
        <f t="shared" si="568"/>
        <v>18</v>
      </c>
      <c r="F5166" t="s">
        <v>14</v>
      </c>
      <c r="G5166">
        <v>700</v>
      </c>
      <c r="H5166">
        <f t="shared" si="567"/>
        <v>70</v>
      </c>
      <c r="I5166" t="s">
        <v>7</v>
      </c>
      <c r="J5166" t="s">
        <v>8</v>
      </c>
      <c r="K5166" t="s">
        <v>16735</v>
      </c>
      <c r="L5166" t="s">
        <v>8</v>
      </c>
      <c r="M5166" t="s">
        <v>14</v>
      </c>
      <c r="N5166" t="str">
        <f t="shared" si="569"/>
        <v>F</v>
      </c>
      <c r="O5166" t="s">
        <v>15245</v>
      </c>
      <c r="P5166" t="s">
        <v>15246</v>
      </c>
      <c r="Q5166" t="s">
        <v>918</v>
      </c>
      <c r="R5166">
        <v>3</v>
      </c>
      <c r="S5166">
        <f t="shared" si="570"/>
        <v>2020</v>
      </c>
      <c r="T5166" t="s">
        <v>12</v>
      </c>
      <c r="U5166">
        <v>1</v>
      </c>
      <c r="V5166" t="s">
        <v>3346</v>
      </c>
      <c r="W5166">
        <f>VLOOKUP(Q5166,'PBT Tag Rates'!$B$5:$E$44,4,FALSE)</f>
        <v>0.98961045999999997</v>
      </c>
      <c r="X5166">
        <v>1</v>
      </c>
      <c r="Y5166" s="14">
        <f>IFERROR(LOOKUP(H5166,{30,43,48,53,58,63,68,73,78,83,88,93,97},{42,47,52,57,62,67,72,77,82,87,92,99,100}),999)</f>
        <v>72</v>
      </c>
      <c r="Z5166" s="17">
        <f t="shared" si="571"/>
        <v>5.5555555555555554</v>
      </c>
      <c r="AA5166" s="17">
        <f t="shared" si="565"/>
        <v>5.5555555555555554</v>
      </c>
      <c r="AB5166" s="17">
        <f t="shared" si="566"/>
        <v>11.658097686375321</v>
      </c>
      <c r="AC5166" s="17" t="s">
        <v>17654</v>
      </c>
    </row>
    <row r="5167" spans="1:29" x14ac:dyDescent="0.25">
      <c r="A5167" t="s">
        <v>3339</v>
      </c>
      <c r="B5167" s="165" t="s">
        <v>16736</v>
      </c>
      <c r="C5167" t="s">
        <v>16737</v>
      </c>
      <c r="D5167" s="1">
        <v>45205</v>
      </c>
      <c r="E5167">
        <f t="shared" si="568"/>
        <v>18</v>
      </c>
      <c r="F5167" t="s">
        <v>14</v>
      </c>
      <c r="G5167">
        <v>630</v>
      </c>
      <c r="H5167">
        <f t="shared" si="567"/>
        <v>63</v>
      </c>
      <c r="I5167" t="s">
        <v>9</v>
      </c>
      <c r="J5167">
        <v>1</v>
      </c>
      <c r="K5167" t="s">
        <v>8</v>
      </c>
      <c r="L5167" t="s">
        <v>8</v>
      </c>
      <c r="M5167" t="s">
        <v>14</v>
      </c>
      <c r="N5167" t="str">
        <f t="shared" si="569"/>
        <v>F</v>
      </c>
      <c r="O5167" t="s">
        <v>4027</v>
      </c>
      <c r="P5167" t="s">
        <v>16738</v>
      </c>
      <c r="Q5167" t="s">
        <v>918</v>
      </c>
      <c r="R5167">
        <v>3</v>
      </c>
      <c r="S5167">
        <f t="shared" si="570"/>
        <v>2020</v>
      </c>
      <c r="T5167" t="s">
        <v>12</v>
      </c>
      <c r="U5167">
        <v>1</v>
      </c>
      <c r="V5167" t="s">
        <v>3386</v>
      </c>
      <c r="W5167">
        <f>VLOOKUP(Q5167,'PBT Tag Rates'!$B$5:$E$44,4,FALSE)</f>
        <v>0.98961045999999997</v>
      </c>
      <c r="X5167">
        <v>1</v>
      </c>
      <c r="Y5167" s="14">
        <f>IFERROR(LOOKUP(H5167,{30,43,48,53,58,63,68,73,78,83,88,93,97},{42,47,52,57,62,67,72,77,82,87,92,99,100}),999)</f>
        <v>67</v>
      </c>
      <c r="Z5167" s="17">
        <f t="shared" si="571"/>
        <v>5.5555555555555554</v>
      </c>
      <c r="AA5167" s="17">
        <f t="shared" si="565"/>
        <v>5.5555555555555554</v>
      </c>
      <c r="AB5167" s="17">
        <f t="shared" si="566"/>
        <v>11.658097686375321</v>
      </c>
      <c r="AC5167" s="17" t="s">
        <v>17654</v>
      </c>
    </row>
    <row r="5168" spans="1:29" x14ac:dyDescent="0.25">
      <c r="A5168" t="s">
        <v>3339</v>
      </c>
      <c r="B5168" s="165" t="s">
        <v>16739</v>
      </c>
      <c r="C5168" t="s">
        <v>2933</v>
      </c>
      <c r="D5168" s="1">
        <v>45205</v>
      </c>
      <c r="E5168">
        <f t="shared" si="568"/>
        <v>18</v>
      </c>
      <c r="F5168" t="s">
        <v>14</v>
      </c>
      <c r="G5168">
        <v>770</v>
      </c>
      <c r="H5168">
        <f t="shared" si="567"/>
        <v>77</v>
      </c>
      <c r="I5168" t="s">
        <v>7</v>
      </c>
      <c r="J5168" t="s">
        <v>8</v>
      </c>
      <c r="K5168" t="s">
        <v>16740</v>
      </c>
      <c r="L5168" t="s">
        <v>8</v>
      </c>
      <c r="M5168" t="s">
        <v>14</v>
      </c>
      <c r="N5168" t="str">
        <f t="shared" si="569"/>
        <v>F</v>
      </c>
      <c r="O5168" t="s">
        <v>2173</v>
      </c>
      <c r="P5168" t="s">
        <v>2174</v>
      </c>
      <c r="Q5168" t="s">
        <v>15</v>
      </c>
      <c r="R5168">
        <v>5</v>
      </c>
      <c r="S5168">
        <f t="shared" si="570"/>
        <v>2018</v>
      </c>
      <c r="T5168" t="s">
        <v>12</v>
      </c>
      <c r="U5168">
        <v>0.999999999999998</v>
      </c>
      <c r="V5168" t="s">
        <v>3543</v>
      </c>
      <c r="W5168">
        <f>VLOOKUP(Q5168,'PBT Tag Rates'!$B$5:$E$44,4,FALSE)</f>
        <v>0.80551598400000002</v>
      </c>
      <c r="X5168">
        <v>1</v>
      </c>
      <c r="Y5168" s="14">
        <f>IFERROR(LOOKUP(H5168,{30,43,48,53,58,63,68,73,78,83,88,93,97},{42,47,52,57,62,67,72,77,82,87,92,99,100}),999)</f>
        <v>77</v>
      </c>
      <c r="Z5168" s="17">
        <f t="shared" si="571"/>
        <v>5.5555555555555554</v>
      </c>
      <c r="AA5168" s="17">
        <f t="shared" si="565"/>
        <v>5.5555555555555554</v>
      </c>
      <c r="AB5168" s="17">
        <f t="shared" si="566"/>
        <v>11.658097686375321</v>
      </c>
      <c r="AC5168" s="17" t="s">
        <v>17655</v>
      </c>
    </row>
    <row r="5169" spans="1:29" x14ac:dyDescent="0.25">
      <c r="A5169" t="s">
        <v>3339</v>
      </c>
      <c r="B5169" s="165" t="s">
        <v>16741</v>
      </c>
      <c r="C5169" t="s">
        <v>16742</v>
      </c>
      <c r="D5169" s="1">
        <v>45205</v>
      </c>
      <c r="E5169">
        <f t="shared" si="568"/>
        <v>18</v>
      </c>
      <c r="F5169" t="s">
        <v>14</v>
      </c>
      <c r="G5169">
        <v>720</v>
      </c>
      <c r="H5169">
        <f t="shared" si="567"/>
        <v>72</v>
      </c>
      <c r="I5169" t="s">
        <v>7</v>
      </c>
      <c r="J5169" t="s">
        <v>8</v>
      </c>
      <c r="K5169" t="s">
        <v>16743</v>
      </c>
      <c r="L5169" t="s">
        <v>8</v>
      </c>
      <c r="M5169" t="s">
        <v>14</v>
      </c>
      <c r="N5169" t="str">
        <f t="shared" si="569"/>
        <v>F</v>
      </c>
      <c r="O5169" t="s">
        <v>8495</v>
      </c>
      <c r="P5169" t="s">
        <v>8496</v>
      </c>
      <c r="Q5169" t="s">
        <v>221</v>
      </c>
      <c r="R5169">
        <v>4</v>
      </c>
      <c r="S5169">
        <f t="shared" si="570"/>
        <v>2019</v>
      </c>
      <c r="T5169" t="s">
        <v>12</v>
      </c>
      <c r="U5169">
        <v>0.999999999999997</v>
      </c>
      <c r="V5169" t="s">
        <v>3396</v>
      </c>
      <c r="W5169">
        <f>VLOOKUP(Q5169,'PBT Tag Rates'!$B$5:$E$44,4,FALSE)</f>
        <v>0.95971980899999998</v>
      </c>
      <c r="X5169">
        <v>1</v>
      </c>
      <c r="Y5169" s="14">
        <f>IFERROR(LOOKUP(H5169,{30,43,48,53,58,63,68,73,78,83,88,93,97},{42,47,52,57,62,67,72,77,82,87,92,99,100}),999)</f>
        <v>72</v>
      </c>
      <c r="Z5169" s="17">
        <f t="shared" si="571"/>
        <v>5.5555555555555554</v>
      </c>
      <c r="AA5169" s="17">
        <f t="shared" si="565"/>
        <v>5.5555555555555554</v>
      </c>
      <c r="AB5169" s="17">
        <f t="shared" si="566"/>
        <v>11.658097686375321</v>
      </c>
      <c r="AC5169" s="17" t="s">
        <v>17655</v>
      </c>
    </row>
    <row r="5170" spans="1:29" x14ac:dyDescent="0.25">
      <c r="A5170" t="s">
        <v>3339</v>
      </c>
      <c r="B5170" s="165" t="s">
        <v>16744</v>
      </c>
      <c r="C5170" t="s">
        <v>16745</v>
      </c>
      <c r="D5170" s="1">
        <v>45205</v>
      </c>
      <c r="E5170">
        <f t="shared" si="568"/>
        <v>18</v>
      </c>
      <c r="F5170" t="s">
        <v>14</v>
      </c>
      <c r="G5170">
        <v>790</v>
      </c>
      <c r="H5170">
        <f t="shared" si="567"/>
        <v>79</v>
      </c>
      <c r="I5170" t="s">
        <v>7</v>
      </c>
      <c r="J5170" t="s">
        <v>8</v>
      </c>
      <c r="K5170" t="s">
        <v>16746</v>
      </c>
      <c r="L5170" t="s">
        <v>8</v>
      </c>
      <c r="M5170" t="s">
        <v>14</v>
      </c>
      <c r="N5170" t="str">
        <f t="shared" si="569"/>
        <v>F</v>
      </c>
      <c r="O5170" t="s">
        <v>2983</v>
      </c>
      <c r="P5170" t="s">
        <v>14369</v>
      </c>
      <c r="Q5170" t="s">
        <v>221</v>
      </c>
      <c r="R5170">
        <v>4</v>
      </c>
      <c r="S5170">
        <f t="shared" si="570"/>
        <v>2019</v>
      </c>
      <c r="T5170" t="s">
        <v>12</v>
      </c>
      <c r="U5170">
        <v>0.999999999999999</v>
      </c>
      <c r="V5170" t="s">
        <v>3653</v>
      </c>
      <c r="W5170">
        <f>VLOOKUP(Q5170,'PBT Tag Rates'!$B$5:$E$44,4,FALSE)</f>
        <v>0.95971980899999998</v>
      </c>
      <c r="X5170">
        <v>1</v>
      </c>
      <c r="Y5170" s="14">
        <f>IFERROR(LOOKUP(H5170,{30,43,48,53,58,63,68,73,78,83,88,93,97},{42,47,52,57,62,67,72,77,82,87,92,99,100}),999)</f>
        <v>82</v>
      </c>
      <c r="Z5170" s="17">
        <f t="shared" si="571"/>
        <v>5.5555555555555554</v>
      </c>
      <c r="AA5170" s="17">
        <f t="shared" si="565"/>
        <v>5.5555555555555554</v>
      </c>
      <c r="AB5170" s="17">
        <f t="shared" si="566"/>
        <v>11.658097686375321</v>
      </c>
      <c r="AC5170" s="17" t="s">
        <v>17655</v>
      </c>
    </row>
    <row r="5171" spans="1:29" x14ac:dyDescent="0.25">
      <c r="A5171" t="s">
        <v>3339</v>
      </c>
      <c r="B5171" s="165" t="s">
        <v>16747</v>
      </c>
      <c r="C5171" t="s">
        <v>16748</v>
      </c>
      <c r="D5171" s="1">
        <v>45205</v>
      </c>
      <c r="E5171">
        <f t="shared" si="568"/>
        <v>18</v>
      </c>
      <c r="F5171" t="s">
        <v>6</v>
      </c>
      <c r="G5171">
        <v>730</v>
      </c>
      <c r="H5171">
        <f t="shared" si="567"/>
        <v>73</v>
      </c>
      <c r="I5171" t="s">
        <v>9</v>
      </c>
      <c r="J5171">
        <v>1</v>
      </c>
      <c r="K5171" t="s">
        <v>8</v>
      </c>
      <c r="L5171" t="s">
        <v>8</v>
      </c>
      <c r="M5171" t="s">
        <v>6</v>
      </c>
      <c r="N5171" t="str">
        <f t="shared" si="569"/>
        <v>M</v>
      </c>
      <c r="O5171" t="s">
        <v>16749</v>
      </c>
      <c r="P5171" t="s">
        <v>16750</v>
      </c>
      <c r="Q5171" t="s">
        <v>1575</v>
      </c>
      <c r="R5171">
        <v>4</v>
      </c>
      <c r="S5171">
        <f t="shared" si="570"/>
        <v>2019</v>
      </c>
      <c r="T5171" t="s">
        <v>12</v>
      </c>
      <c r="U5171">
        <v>1.00000000000001</v>
      </c>
      <c r="V5171" t="s">
        <v>9534</v>
      </c>
      <c r="W5171">
        <f>VLOOKUP(Q5171,'PBT Tag Rates'!$B$5:$E$44,4,FALSE)</f>
        <v>0.96016800000000002</v>
      </c>
      <c r="X5171">
        <v>1</v>
      </c>
      <c r="Y5171" s="14">
        <f>IFERROR(LOOKUP(H5171,{30,43,48,53,58,63,68,73,78,83,88,93,97},{42,47,52,57,62,67,72,77,82,87,92,99,100}),999)</f>
        <v>77</v>
      </c>
      <c r="Z5171" s="17">
        <f t="shared" si="571"/>
        <v>5.5555555555555554</v>
      </c>
      <c r="AA5171" s="17">
        <f t="shared" si="565"/>
        <v>5.5555555555555554</v>
      </c>
      <c r="AB5171" s="17">
        <f t="shared" si="566"/>
        <v>11.658097686375321</v>
      </c>
      <c r="AC5171" s="17" t="s">
        <v>17655</v>
      </c>
    </row>
    <row r="5172" spans="1:29" x14ac:dyDescent="0.25">
      <c r="A5172" t="s">
        <v>3339</v>
      </c>
      <c r="B5172" s="165" t="s">
        <v>16751</v>
      </c>
      <c r="C5172" t="s">
        <v>2936</v>
      </c>
      <c r="D5172" s="1">
        <v>45205</v>
      </c>
      <c r="E5172">
        <f t="shared" si="568"/>
        <v>18</v>
      </c>
      <c r="F5172" t="s">
        <v>14</v>
      </c>
      <c r="G5172">
        <v>750</v>
      </c>
      <c r="H5172">
        <f t="shared" si="567"/>
        <v>75</v>
      </c>
      <c r="I5172" t="s">
        <v>7</v>
      </c>
      <c r="J5172" t="s">
        <v>8</v>
      </c>
      <c r="K5172" t="s">
        <v>16752</v>
      </c>
      <c r="L5172" t="s">
        <v>8</v>
      </c>
      <c r="M5172" t="s">
        <v>14</v>
      </c>
      <c r="N5172" t="str">
        <f t="shared" si="569"/>
        <v>F</v>
      </c>
      <c r="O5172" t="s">
        <v>562</v>
      </c>
      <c r="P5172" t="s">
        <v>2823</v>
      </c>
      <c r="Q5172" t="s">
        <v>221</v>
      </c>
      <c r="R5172">
        <v>4</v>
      </c>
      <c r="S5172">
        <f t="shared" si="570"/>
        <v>2019</v>
      </c>
      <c r="T5172" t="s">
        <v>12</v>
      </c>
      <c r="U5172">
        <v>0.999999999999999</v>
      </c>
      <c r="V5172" t="s">
        <v>3396</v>
      </c>
      <c r="W5172">
        <f>VLOOKUP(Q5172,'PBT Tag Rates'!$B$5:$E$44,4,FALSE)</f>
        <v>0.95971980899999998</v>
      </c>
      <c r="X5172">
        <v>1</v>
      </c>
      <c r="Y5172" s="14">
        <f>IFERROR(LOOKUP(H5172,{30,43,48,53,58,63,68,73,78,83,88,93,97},{42,47,52,57,62,67,72,77,82,87,92,99,100}),999)</f>
        <v>77</v>
      </c>
      <c r="Z5172" s="17">
        <f t="shared" si="571"/>
        <v>5.5555555555555554</v>
      </c>
      <c r="AA5172" s="17">
        <f t="shared" si="565"/>
        <v>5.5555555555555554</v>
      </c>
      <c r="AB5172" s="17">
        <f t="shared" si="566"/>
        <v>11.658097686375321</v>
      </c>
      <c r="AC5172" s="17" t="s">
        <v>17655</v>
      </c>
    </row>
    <row r="5173" spans="1:29" x14ac:dyDescent="0.25">
      <c r="A5173" t="s">
        <v>3339</v>
      </c>
      <c r="B5173" s="165" t="s">
        <v>16753</v>
      </c>
      <c r="C5173" t="s">
        <v>16754</v>
      </c>
      <c r="D5173" s="1">
        <v>45205</v>
      </c>
      <c r="E5173">
        <f t="shared" si="568"/>
        <v>18</v>
      </c>
      <c r="F5173" t="s">
        <v>6</v>
      </c>
      <c r="G5173">
        <v>620</v>
      </c>
      <c r="H5173">
        <f t="shared" si="567"/>
        <v>62</v>
      </c>
      <c r="I5173" t="s">
        <v>9</v>
      </c>
      <c r="J5173">
        <v>1</v>
      </c>
      <c r="K5173" t="s">
        <v>8</v>
      </c>
      <c r="L5173" t="s">
        <v>8</v>
      </c>
      <c r="M5173" t="s">
        <v>6</v>
      </c>
      <c r="N5173" t="str">
        <f t="shared" si="569"/>
        <v>M</v>
      </c>
      <c r="O5173" t="s">
        <v>10551</v>
      </c>
      <c r="P5173" t="s">
        <v>16755</v>
      </c>
      <c r="Q5173" t="s">
        <v>221</v>
      </c>
      <c r="R5173">
        <v>4</v>
      </c>
      <c r="S5173">
        <f t="shared" si="570"/>
        <v>2019</v>
      </c>
      <c r="T5173" t="s">
        <v>12</v>
      </c>
      <c r="U5173">
        <v>1</v>
      </c>
      <c r="V5173" t="s">
        <v>3168</v>
      </c>
      <c r="W5173">
        <f>VLOOKUP(Q5173,'PBT Tag Rates'!$B$5:$E$44,4,FALSE)</f>
        <v>0.95971980899999998</v>
      </c>
      <c r="X5173">
        <v>1</v>
      </c>
      <c r="Y5173" s="14">
        <f>IFERROR(LOOKUP(H5173,{30,43,48,53,58,63,68,73,78,83,88,93,97},{42,47,52,57,62,67,72,77,82,87,92,99,100}),999)</f>
        <v>62</v>
      </c>
      <c r="Z5173" s="17">
        <f t="shared" si="571"/>
        <v>5.5555555555555554</v>
      </c>
      <c r="AA5173" s="17">
        <f t="shared" si="565"/>
        <v>5.5555555555555554</v>
      </c>
      <c r="AB5173" s="17">
        <f t="shared" si="566"/>
        <v>11.658097686375321</v>
      </c>
      <c r="AC5173" s="17" t="s">
        <v>17654</v>
      </c>
    </row>
    <row r="5174" spans="1:29" x14ac:dyDescent="0.25">
      <c r="A5174" t="s">
        <v>3339</v>
      </c>
      <c r="B5174" s="165" t="s">
        <v>16756</v>
      </c>
      <c r="C5174" t="s">
        <v>16757</v>
      </c>
      <c r="D5174" s="1">
        <v>45205</v>
      </c>
      <c r="E5174">
        <f t="shared" si="568"/>
        <v>18</v>
      </c>
      <c r="F5174" t="s">
        <v>6</v>
      </c>
      <c r="G5174">
        <v>830</v>
      </c>
      <c r="H5174">
        <f t="shared" si="567"/>
        <v>83</v>
      </c>
      <c r="I5174" t="s">
        <v>9</v>
      </c>
      <c r="J5174">
        <v>1</v>
      </c>
      <c r="K5174" t="s">
        <v>8</v>
      </c>
      <c r="L5174" t="s">
        <v>8</v>
      </c>
      <c r="M5174" t="s">
        <v>6</v>
      </c>
      <c r="N5174" t="str">
        <f t="shared" si="569"/>
        <v>M</v>
      </c>
      <c r="O5174" t="s">
        <v>2729</v>
      </c>
      <c r="P5174" t="s">
        <v>2730</v>
      </c>
      <c r="Q5174" t="s">
        <v>221</v>
      </c>
      <c r="R5174">
        <v>4</v>
      </c>
      <c r="S5174">
        <f t="shared" si="570"/>
        <v>2019</v>
      </c>
      <c r="T5174" t="s">
        <v>12</v>
      </c>
      <c r="U5174">
        <v>1</v>
      </c>
      <c r="V5174" t="s">
        <v>3346</v>
      </c>
      <c r="W5174">
        <f>VLOOKUP(Q5174,'PBT Tag Rates'!$B$5:$E$44,4,FALSE)</f>
        <v>0.95971980899999998</v>
      </c>
      <c r="X5174">
        <v>1</v>
      </c>
      <c r="Y5174" s="14">
        <f>IFERROR(LOOKUP(H5174,{30,43,48,53,58,63,68,73,78,83,88,93,97},{42,47,52,57,62,67,72,77,82,87,92,99,100}),999)</f>
        <v>87</v>
      </c>
      <c r="Z5174" s="17">
        <f t="shared" si="571"/>
        <v>5.5555555555555554</v>
      </c>
      <c r="AA5174" s="17">
        <f t="shared" si="565"/>
        <v>5.5555555555555554</v>
      </c>
      <c r="AB5174" s="17">
        <f t="shared" si="566"/>
        <v>11.658097686375321</v>
      </c>
      <c r="AC5174" s="17" t="s">
        <v>17654</v>
      </c>
    </row>
    <row r="5175" spans="1:29" x14ac:dyDescent="0.25">
      <c r="A5175" t="s">
        <v>3339</v>
      </c>
      <c r="B5175" s="165" t="s">
        <v>16758</v>
      </c>
      <c r="C5175" t="s">
        <v>16759</v>
      </c>
      <c r="D5175" s="1">
        <v>45205</v>
      </c>
      <c r="E5175">
        <f t="shared" si="568"/>
        <v>18</v>
      </c>
      <c r="F5175" t="s">
        <v>6</v>
      </c>
      <c r="G5175">
        <v>640</v>
      </c>
      <c r="H5175">
        <f t="shared" si="567"/>
        <v>64</v>
      </c>
      <c r="I5175" t="s">
        <v>7</v>
      </c>
      <c r="J5175" t="s">
        <v>8</v>
      </c>
      <c r="K5175" t="s">
        <v>8</v>
      </c>
      <c r="L5175" t="s">
        <v>8</v>
      </c>
      <c r="M5175" t="s">
        <v>6</v>
      </c>
      <c r="N5175" t="str">
        <f t="shared" si="569"/>
        <v>M</v>
      </c>
      <c r="O5175" t="s">
        <v>11930</v>
      </c>
      <c r="P5175" t="s">
        <v>16760</v>
      </c>
      <c r="Q5175" t="s">
        <v>918</v>
      </c>
      <c r="R5175">
        <v>3</v>
      </c>
      <c r="S5175">
        <f t="shared" si="570"/>
        <v>2020</v>
      </c>
      <c r="T5175" t="s">
        <v>12</v>
      </c>
      <c r="U5175">
        <v>1</v>
      </c>
      <c r="V5175" t="s">
        <v>3396</v>
      </c>
      <c r="W5175">
        <f>VLOOKUP(Q5175,'PBT Tag Rates'!$B$5:$E$44,4,FALSE)</f>
        <v>0.98961045999999997</v>
      </c>
      <c r="X5175">
        <v>1</v>
      </c>
      <c r="Y5175" s="14">
        <f>IFERROR(LOOKUP(H5175,{30,43,48,53,58,63,68,73,78,83,88,93,97},{42,47,52,57,62,67,72,77,82,87,92,99,100}),999)</f>
        <v>67</v>
      </c>
      <c r="Z5175" s="17">
        <f t="shared" si="571"/>
        <v>5.5555555555555554</v>
      </c>
      <c r="AA5175" s="17">
        <f t="shared" si="565"/>
        <v>5.5555555555555554</v>
      </c>
      <c r="AB5175" s="17">
        <f t="shared" si="566"/>
        <v>11.658097686375321</v>
      </c>
      <c r="AC5175" s="17" t="s">
        <v>17655</v>
      </c>
    </row>
    <row r="5176" spans="1:29" x14ac:dyDescent="0.25">
      <c r="A5176" t="s">
        <v>3339</v>
      </c>
      <c r="B5176" s="165" t="s">
        <v>16761</v>
      </c>
      <c r="C5176" t="s">
        <v>16762</v>
      </c>
      <c r="D5176" s="1">
        <v>45205</v>
      </c>
      <c r="E5176">
        <f t="shared" si="568"/>
        <v>18</v>
      </c>
      <c r="F5176" t="s">
        <v>6</v>
      </c>
      <c r="G5176">
        <v>360</v>
      </c>
      <c r="H5176">
        <f t="shared" si="567"/>
        <v>36</v>
      </c>
      <c r="I5176" t="s">
        <v>9</v>
      </c>
      <c r="J5176">
        <v>1</v>
      </c>
      <c r="K5176" t="s">
        <v>8</v>
      </c>
      <c r="L5176" t="s">
        <v>8</v>
      </c>
      <c r="M5176" t="s">
        <v>6</v>
      </c>
      <c r="N5176" t="str">
        <f t="shared" si="569"/>
        <v>M</v>
      </c>
      <c r="O5176" t="s">
        <v>16763</v>
      </c>
      <c r="P5176" t="s">
        <v>16764</v>
      </c>
      <c r="Q5176" t="s">
        <v>3820</v>
      </c>
      <c r="R5176">
        <v>2</v>
      </c>
      <c r="S5176">
        <f t="shared" si="570"/>
        <v>2021</v>
      </c>
      <c r="T5176" t="s">
        <v>12</v>
      </c>
      <c r="U5176">
        <v>1</v>
      </c>
      <c r="V5176" t="s">
        <v>3951</v>
      </c>
      <c r="W5176">
        <f>VLOOKUP(Q5176,'PBT Tag Rates'!$B$5:$E$44,4,FALSE)</f>
        <v>0.98140000000000005</v>
      </c>
      <c r="X5176">
        <v>1</v>
      </c>
      <c r="Y5176" s="14">
        <f>IFERROR(LOOKUP(H5176,{30,43,48,53,58,63,68,73,78,83,88,93,97},{42,47,52,57,62,67,72,77,82,87,92,99,100}),999)</f>
        <v>42</v>
      </c>
      <c r="Z5176" s="17">
        <f t="shared" si="571"/>
        <v>5.5555555555555554</v>
      </c>
      <c r="AA5176" s="17">
        <f t="shared" si="565"/>
        <v>5.5555555555555554</v>
      </c>
      <c r="AB5176" s="17">
        <f t="shared" si="566"/>
        <v>11.658097686375321</v>
      </c>
      <c r="AC5176" s="17" t="s">
        <v>17655</v>
      </c>
    </row>
    <row r="5177" spans="1:29" x14ac:dyDescent="0.25">
      <c r="A5177" t="s">
        <v>3339</v>
      </c>
      <c r="B5177" s="165" t="s">
        <v>16765</v>
      </c>
      <c r="C5177" t="s">
        <v>16766</v>
      </c>
      <c r="D5177" s="1">
        <v>45205</v>
      </c>
      <c r="E5177">
        <f t="shared" si="568"/>
        <v>18</v>
      </c>
      <c r="F5177" t="s">
        <v>14</v>
      </c>
      <c r="G5177">
        <v>770</v>
      </c>
      <c r="H5177">
        <f t="shared" si="567"/>
        <v>77</v>
      </c>
      <c r="I5177" t="s">
        <v>7</v>
      </c>
      <c r="J5177" t="s">
        <v>8</v>
      </c>
      <c r="K5177" t="s">
        <v>16767</v>
      </c>
      <c r="L5177" t="s">
        <v>8</v>
      </c>
      <c r="M5177" t="s">
        <v>14</v>
      </c>
      <c r="N5177" t="str">
        <f t="shared" si="569"/>
        <v>F</v>
      </c>
      <c r="O5177" t="s">
        <v>3012</v>
      </c>
      <c r="P5177" t="s">
        <v>3013</v>
      </c>
      <c r="Q5177" t="s">
        <v>221</v>
      </c>
      <c r="R5177">
        <v>4</v>
      </c>
      <c r="S5177">
        <f t="shared" si="570"/>
        <v>2019</v>
      </c>
      <c r="T5177" t="s">
        <v>12</v>
      </c>
      <c r="U5177">
        <v>1</v>
      </c>
      <c r="V5177" t="s">
        <v>3653</v>
      </c>
      <c r="W5177">
        <f>VLOOKUP(Q5177,'PBT Tag Rates'!$B$5:$E$44,4,FALSE)</f>
        <v>0.95971980899999998</v>
      </c>
      <c r="X5177">
        <v>1</v>
      </c>
      <c r="Y5177" s="14">
        <f>IFERROR(LOOKUP(H5177,{30,43,48,53,58,63,68,73,78,83,88,93,97},{42,47,52,57,62,67,72,77,82,87,92,99,100}),999)</f>
        <v>77</v>
      </c>
      <c r="Z5177" s="17">
        <f t="shared" si="571"/>
        <v>5.5555555555555554</v>
      </c>
      <c r="AA5177" s="17">
        <f t="shared" si="565"/>
        <v>5.5555555555555554</v>
      </c>
      <c r="AB5177" s="17">
        <f t="shared" si="566"/>
        <v>11.658097686375321</v>
      </c>
      <c r="AC5177" s="17" t="s">
        <v>17655</v>
      </c>
    </row>
    <row r="5178" spans="1:29" x14ac:dyDescent="0.25">
      <c r="A5178" t="s">
        <v>3339</v>
      </c>
      <c r="B5178" s="165" t="s">
        <v>16768</v>
      </c>
      <c r="C5178" t="s">
        <v>2937</v>
      </c>
      <c r="D5178" s="1">
        <v>45205</v>
      </c>
      <c r="E5178">
        <f t="shared" si="568"/>
        <v>18</v>
      </c>
      <c r="F5178" t="s">
        <v>6</v>
      </c>
      <c r="G5178">
        <v>660</v>
      </c>
      <c r="H5178">
        <f t="shared" si="567"/>
        <v>66</v>
      </c>
      <c r="I5178" t="s">
        <v>9</v>
      </c>
      <c r="J5178">
        <v>1</v>
      </c>
      <c r="K5178" t="s">
        <v>16769</v>
      </c>
      <c r="L5178" t="s">
        <v>8</v>
      </c>
      <c r="M5178" t="s">
        <v>6</v>
      </c>
      <c r="N5178" t="str">
        <f t="shared" si="569"/>
        <v>M</v>
      </c>
      <c r="O5178" t="s">
        <v>677</v>
      </c>
      <c r="P5178" t="s">
        <v>678</v>
      </c>
      <c r="Q5178" t="s">
        <v>221</v>
      </c>
      <c r="R5178">
        <v>4</v>
      </c>
      <c r="S5178">
        <f t="shared" si="570"/>
        <v>2019</v>
      </c>
      <c r="T5178" t="s">
        <v>12</v>
      </c>
      <c r="U5178">
        <v>1</v>
      </c>
      <c r="V5178" t="s">
        <v>3951</v>
      </c>
      <c r="W5178">
        <f>VLOOKUP(Q5178,'PBT Tag Rates'!$B$5:$E$44,4,FALSE)</f>
        <v>0.95971980899999998</v>
      </c>
      <c r="X5178">
        <v>1</v>
      </c>
      <c r="Y5178" s="14">
        <f>IFERROR(LOOKUP(H5178,{30,43,48,53,58,63,68,73,78,83,88,93,97},{42,47,52,57,62,67,72,77,82,87,92,99,100}),999)</f>
        <v>67</v>
      </c>
      <c r="Z5178" s="17">
        <f t="shared" si="571"/>
        <v>5.5555555555555554</v>
      </c>
      <c r="AA5178" s="17">
        <f t="shared" si="565"/>
        <v>5.5555555555555554</v>
      </c>
      <c r="AB5178" s="17">
        <f t="shared" si="566"/>
        <v>11.658097686375321</v>
      </c>
      <c r="AC5178" s="17" t="s">
        <v>17655</v>
      </c>
    </row>
    <row r="5179" spans="1:29" x14ac:dyDescent="0.25">
      <c r="A5179" t="s">
        <v>3339</v>
      </c>
      <c r="B5179" s="165" t="s">
        <v>16770</v>
      </c>
      <c r="C5179" t="s">
        <v>16771</v>
      </c>
      <c r="D5179" s="1">
        <v>45205</v>
      </c>
      <c r="E5179">
        <f t="shared" si="568"/>
        <v>18</v>
      </c>
      <c r="F5179" t="s">
        <v>14</v>
      </c>
      <c r="G5179">
        <v>880</v>
      </c>
      <c r="H5179">
        <f t="shared" si="567"/>
        <v>88</v>
      </c>
      <c r="I5179" t="s">
        <v>7</v>
      </c>
      <c r="J5179" t="s">
        <v>8</v>
      </c>
      <c r="K5179" t="s">
        <v>16772</v>
      </c>
      <c r="L5179" t="s">
        <v>8</v>
      </c>
      <c r="M5179" t="s">
        <v>14</v>
      </c>
      <c r="N5179" t="str">
        <f t="shared" si="569"/>
        <v>F</v>
      </c>
      <c r="O5179" t="s">
        <v>8</v>
      </c>
      <c r="P5179" t="s">
        <v>8</v>
      </c>
      <c r="Q5179" t="s">
        <v>11</v>
      </c>
      <c r="R5179" t="s">
        <v>8</v>
      </c>
      <c r="S5179" t="str">
        <f t="shared" si="570"/>
        <v>U</v>
      </c>
      <c r="T5179" t="s">
        <v>12</v>
      </c>
      <c r="U5179">
        <v>1</v>
      </c>
      <c r="V5179" t="s">
        <v>11</v>
      </c>
      <c r="W5179" t="e">
        <f>VLOOKUP(Q5179,'PBT Tag Rates'!$B$5:$E$44,4,FALSE)</f>
        <v>#N/A</v>
      </c>
      <c r="X5179">
        <v>1</v>
      </c>
      <c r="Y5179" s="14">
        <f>IFERROR(LOOKUP(H5179,{30,43,48,53,58,63,68,73,78,83,88,93,97},{42,47,52,57,62,67,72,77,82,87,92,99,100}),999)</f>
        <v>92</v>
      </c>
      <c r="Z5179" s="17">
        <f t="shared" si="571"/>
        <v>5.5555555555555554</v>
      </c>
      <c r="AA5179" s="17">
        <f t="shared" ref="AA5179:AA5242" si="572">Z5179*(1+$AA$4)</f>
        <v>5.5555555555555554</v>
      </c>
      <c r="AB5179" s="17">
        <f t="shared" ref="AB5179:AB5242" si="573">IF(D5179&lt;$D$3,AA5179/$AB$3,AA5179/$AB$4)</f>
        <v>11.658097686375321</v>
      </c>
      <c r="AC5179" s="17" t="s">
        <v>17654</v>
      </c>
    </row>
    <row r="5180" spans="1:29" x14ac:dyDescent="0.25">
      <c r="A5180" t="s">
        <v>3339</v>
      </c>
      <c r="B5180" s="165" t="s">
        <v>16773</v>
      </c>
      <c r="C5180" t="s">
        <v>2938</v>
      </c>
      <c r="D5180" s="1">
        <v>45205</v>
      </c>
      <c r="E5180">
        <f t="shared" si="568"/>
        <v>18</v>
      </c>
      <c r="F5180" t="s">
        <v>14</v>
      </c>
      <c r="G5180">
        <v>740</v>
      </c>
      <c r="H5180">
        <f t="shared" si="567"/>
        <v>74</v>
      </c>
      <c r="I5180" t="s">
        <v>9</v>
      </c>
      <c r="J5180">
        <v>1</v>
      </c>
      <c r="K5180" t="s">
        <v>16774</v>
      </c>
      <c r="L5180" t="s">
        <v>8</v>
      </c>
      <c r="M5180" t="s">
        <v>14</v>
      </c>
      <c r="N5180" t="str">
        <f t="shared" si="569"/>
        <v>F</v>
      </c>
      <c r="O5180" t="s">
        <v>182</v>
      </c>
      <c r="P5180" t="s">
        <v>183</v>
      </c>
      <c r="Q5180" t="s">
        <v>15</v>
      </c>
      <c r="R5180">
        <v>5</v>
      </c>
      <c r="S5180">
        <f t="shared" si="570"/>
        <v>2018</v>
      </c>
      <c r="T5180" t="s">
        <v>12</v>
      </c>
      <c r="U5180">
        <v>0.999999999999995</v>
      </c>
      <c r="V5180" t="s">
        <v>3951</v>
      </c>
      <c r="W5180">
        <f>VLOOKUP(Q5180,'PBT Tag Rates'!$B$5:$E$44,4,FALSE)</f>
        <v>0.80551598400000002</v>
      </c>
      <c r="X5180">
        <v>1</v>
      </c>
      <c r="Y5180" s="14">
        <f>IFERROR(LOOKUP(H5180,{30,43,48,53,58,63,68,73,78,83,88,93,97},{42,47,52,57,62,67,72,77,82,87,92,99,100}),999)</f>
        <v>77</v>
      </c>
      <c r="Z5180" s="17">
        <f t="shared" si="571"/>
        <v>5.5555555555555554</v>
      </c>
      <c r="AA5180" s="17">
        <f t="shared" si="572"/>
        <v>5.5555555555555554</v>
      </c>
      <c r="AB5180" s="17">
        <f t="shared" si="573"/>
        <v>11.658097686375321</v>
      </c>
      <c r="AC5180" s="17" t="s">
        <v>17655</v>
      </c>
    </row>
    <row r="5181" spans="1:29" x14ac:dyDescent="0.25">
      <c r="A5181" t="s">
        <v>3339</v>
      </c>
      <c r="B5181" s="165" t="s">
        <v>16775</v>
      </c>
      <c r="C5181" t="s">
        <v>16776</v>
      </c>
      <c r="D5181" s="1">
        <v>45205</v>
      </c>
      <c r="E5181">
        <f t="shared" si="568"/>
        <v>18</v>
      </c>
      <c r="F5181" t="s">
        <v>14</v>
      </c>
      <c r="G5181">
        <v>820</v>
      </c>
      <c r="H5181">
        <f t="shared" si="567"/>
        <v>82</v>
      </c>
      <c r="I5181" t="s">
        <v>7</v>
      </c>
      <c r="J5181" t="s">
        <v>8</v>
      </c>
      <c r="K5181" t="s">
        <v>16777</v>
      </c>
      <c r="L5181" t="s">
        <v>8</v>
      </c>
      <c r="M5181" t="s">
        <v>14</v>
      </c>
      <c r="N5181" t="str">
        <f t="shared" si="569"/>
        <v>F</v>
      </c>
      <c r="O5181" t="s">
        <v>732</v>
      </c>
      <c r="P5181" t="s">
        <v>733</v>
      </c>
      <c r="Q5181" t="s">
        <v>221</v>
      </c>
      <c r="R5181">
        <v>4</v>
      </c>
      <c r="S5181">
        <f t="shared" si="570"/>
        <v>2019</v>
      </c>
      <c r="T5181" t="s">
        <v>12</v>
      </c>
      <c r="U5181">
        <v>0.999999999999999</v>
      </c>
      <c r="V5181" t="s">
        <v>3346</v>
      </c>
      <c r="W5181">
        <f>VLOOKUP(Q5181,'PBT Tag Rates'!$B$5:$E$44,4,FALSE)</f>
        <v>0.95971980899999998</v>
      </c>
      <c r="X5181">
        <v>1</v>
      </c>
      <c r="Y5181" s="14">
        <f>IFERROR(LOOKUP(H5181,{30,43,48,53,58,63,68,73,78,83,88,93,97},{42,47,52,57,62,67,72,77,82,87,92,99,100}),999)</f>
        <v>82</v>
      </c>
      <c r="Z5181" s="17">
        <f t="shared" si="571"/>
        <v>5.5555555555555554</v>
      </c>
      <c r="AA5181" s="17">
        <f t="shared" si="572"/>
        <v>5.5555555555555554</v>
      </c>
      <c r="AB5181" s="17">
        <f t="shared" si="573"/>
        <v>11.658097686375321</v>
      </c>
      <c r="AC5181" s="17" t="s">
        <v>17654</v>
      </c>
    </row>
    <row r="5182" spans="1:29" x14ac:dyDescent="0.25">
      <c r="A5182" t="s">
        <v>3339</v>
      </c>
      <c r="B5182" s="165" t="s">
        <v>16778</v>
      </c>
      <c r="C5182" t="s">
        <v>2939</v>
      </c>
      <c r="D5182" s="1">
        <v>45205</v>
      </c>
      <c r="E5182">
        <f t="shared" si="568"/>
        <v>18</v>
      </c>
      <c r="F5182" t="s">
        <v>14</v>
      </c>
      <c r="G5182">
        <v>700</v>
      </c>
      <c r="H5182">
        <f t="shared" si="567"/>
        <v>70</v>
      </c>
      <c r="I5182" t="s">
        <v>7</v>
      </c>
      <c r="J5182" t="s">
        <v>8</v>
      </c>
      <c r="K5182" t="s">
        <v>16779</v>
      </c>
      <c r="L5182" t="s">
        <v>8</v>
      </c>
      <c r="M5182" t="s">
        <v>14</v>
      </c>
      <c r="N5182" t="str">
        <f t="shared" si="569"/>
        <v>F</v>
      </c>
      <c r="O5182" t="s">
        <v>8</v>
      </c>
      <c r="P5182" t="s">
        <v>8</v>
      </c>
      <c r="Q5182" t="s">
        <v>11</v>
      </c>
      <c r="R5182" t="s">
        <v>8</v>
      </c>
      <c r="S5182" t="str">
        <f t="shared" si="570"/>
        <v>U</v>
      </c>
      <c r="T5182" t="s">
        <v>12</v>
      </c>
      <c r="U5182">
        <v>1</v>
      </c>
      <c r="V5182" t="s">
        <v>11</v>
      </c>
      <c r="W5182" t="e">
        <f>VLOOKUP(Q5182,'PBT Tag Rates'!$B$5:$E$44,4,FALSE)</f>
        <v>#N/A</v>
      </c>
      <c r="X5182">
        <v>1</v>
      </c>
      <c r="Y5182" s="14">
        <f>IFERROR(LOOKUP(H5182,{30,43,48,53,58,63,68,73,78,83,88,93,97},{42,47,52,57,62,67,72,77,82,87,92,99,100}),999)</f>
        <v>72</v>
      </c>
      <c r="Z5182" s="17">
        <f t="shared" si="571"/>
        <v>5.5555555555555554</v>
      </c>
      <c r="AA5182" s="17">
        <f t="shared" si="572"/>
        <v>5.5555555555555554</v>
      </c>
      <c r="AB5182" s="17">
        <f t="shared" si="573"/>
        <v>11.658097686375321</v>
      </c>
      <c r="AC5182" s="17" t="s">
        <v>17654</v>
      </c>
    </row>
    <row r="5183" spans="1:29" x14ac:dyDescent="0.25">
      <c r="A5183" t="s">
        <v>3339</v>
      </c>
      <c r="B5183" s="165" t="s">
        <v>16780</v>
      </c>
      <c r="C5183" t="s">
        <v>16781</v>
      </c>
      <c r="D5183" s="1">
        <v>45205</v>
      </c>
      <c r="E5183">
        <f t="shared" si="568"/>
        <v>18</v>
      </c>
      <c r="F5183" t="s">
        <v>14</v>
      </c>
      <c r="G5183">
        <v>710</v>
      </c>
      <c r="H5183">
        <f t="shared" si="567"/>
        <v>71</v>
      </c>
      <c r="I5183" t="s">
        <v>9</v>
      </c>
      <c r="J5183">
        <v>1</v>
      </c>
      <c r="K5183" t="s">
        <v>16782</v>
      </c>
      <c r="L5183" t="s">
        <v>8</v>
      </c>
      <c r="M5183" t="s">
        <v>14</v>
      </c>
      <c r="N5183" t="str">
        <f t="shared" si="569"/>
        <v>F</v>
      </c>
      <c r="O5183" t="s">
        <v>573</v>
      </c>
      <c r="P5183" t="s">
        <v>7277</v>
      </c>
      <c r="Q5183" t="s">
        <v>221</v>
      </c>
      <c r="R5183">
        <v>4</v>
      </c>
      <c r="S5183">
        <f t="shared" si="570"/>
        <v>2019</v>
      </c>
      <c r="T5183" t="s">
        <v>12</v>
      </c>
      <c r="U5183">
        <v>1</v>
      </c>
      <c r="V5183" t="s">
        <v>3346</v>
      </c>
      <c r="W5183">
        <f>VLOOKUP(Q5183,'PBT Tag Rates'!$B$5:$E$44,4,FALSE)</f>
        <v>0.95971980899999998</v>
      </c>
      <c r="X5183">
        <v>1</v>
      </c>
      <c r="Y5183" s="14">
        <f>IFERROR(LOOKUP(H5183,{30,43,48,53,58,63,68,73,78,83,88,93,97},{42,47,52,57,62,67,72,77,82,87,92,99,100}),999)</f>
        <v>72</v>
      </c>
      <c r="Z5183" s="17">
        <f t="shared" si="571"/>
        <v>5.5555555555555554</v>
      </c>
      <c r="AA5183" s="17">
        <f t="shared" si="572"/>
        <v>5.5555555555555554</v>
      </c>
      <c r="AB5183" s="17">
        <f t="shared" si="573"/>
        <v>11.658097686375321</v>
      </c>
      <c r="AC5183" s="17" t="s">
        <v>17654</v>
      </c>
    </row>
    <row r="5184" spans="1:29" x14ac:dyDescent="0.25">
      <c r="A5184" t="s">
        <v>3339</v>
      </c>
      <c r="B5184" s="165" t="s">
        <v>16783</v>
      </c>
      <c r="C5184" t="s">
        <v>16784</v>
      </c>
      <c r="D5184" s="1">
        <v>45205</v>
      </c>
      <c r="E5184">
        <f t="shared" si="568"/>
        <v>18</v>
      </c>
      <c r="F5184" t="s">
        <v>14</v>
      </c>
      <c r="G5184">
        <v>790</v>
      </c>
      <c r="H5184">
        <f t="shared" si="567"/>
        <v>79</v>
      </c>
      <c r="I5184" t="s">
        <v>9</v>
      </c>
      <c r="J5184">
        <v>1</v>
      </c>
      <c r="K5184" t="s">
        <v>16785</v>
      </c>
      <c r="L5184" t="s">
        <v>8</v>
      </c>
      <c r="M5184" t="s">
        <v>14</v>
      </c>
      <c r="N5184" t="str">
        <f t="shared" si="569"/>
        <v>F</v>
      </c>
      <c r="O5184" t="s">
        <v>8</v>
      </c>
      <c r="P5184" t="s">
        <v>8</v>
      </c>
      <c r="Q5184" t="s">
        <v>11</v>
      </c>
      <c r="R5184" t="s">
        <v>8</v>
      </c>
      <c r="S5184" t="str">
        <f t="shared" si="570"/>
        <v>U</v>
      </c>
      <c r="T5184" t="s">
        <v>12</v>
      </c>
      <c r="U5184">
        <v>1</v>
      </c>
      <c r="V5184" t="s">
        <v>3100</v>
      </c>
      <c r="W5184" t="e">
        <f>VLOOKUP(Q5184,'PBT Tag Rates'!$B$5:$E$44,4,FALSE)</f>
        <v>#N/A</v>
      </c>
      <c r="X5184">
        <v>1</v>
      </c>
      <c r="Y5184" s="14">
        <f>IFERROR(LOOKUP(H5184,{30,43,48,53,58,63,68,73,78,83,88,93,97},{42,47,52,57,62,67,72,77,82,87,92,99,100}),999)</f>
        <v>82</v>
      </c>
      <c r="Z5184" s="17">
        <f t="shared" si="571"/>
        <v>5.5555555555555554</v>
      </c>
      <c r="AA5184" s="17">
        <f t="shared" si="572"/>
        <v>5.5555555555555554</v>
      </c>
      <c r="AB5184" s="17">
        <f t="shared" si="573"/>
        <v>11.658097686375321</v>
      </c>
      <c r="AC5184" s="17" t="s">
        <v>17654</v>
      </c>
    </row>
    <row r="5185" spans="1:29" x14ac:dyDescent="0.25">
      <c r="A5185" t="s">
        <v>3339</v>
      </c>
      <c r="B5185" s="165" t="s">
        <v>16786</v>
      </c>
      <c r="C5185" t="s">
        <v>2941</v>
      </c>
      <c r="D5185" s="1">
        <v>45205</v>
      </c>
      <c r="E5185">
        <f t="shared" si="568"/>
        <v>18</v>
      </c>
      <c r="F5185" t="s">
        <v>6</v>
      </c>
      <c r="G5185">
        <v>770</v>
      </c>
      <c r="H5185">
        <f t="shared" si="567"/>
        <v>77</v>
      </c>
      <c r="I5185" t="s">
        <v>7</v>
      </c>
      <c r="J5185" t="s">
        <v>8</v>
      </c>
      <c r="K5185" t="s">
        <v>8</v>
      </c>
      <c r="L5185" t="s">
        <v>8</v>
      </c>
      <c r="M5185" t="s">
        <v>6</v>
      </c>
      <c r="N5185" t="str">
        <f t="shared" si="569"/>
        <v>M</v>
      </c>
      <c r="O5185" t="s">
        <v>1107</v>
      </c>
      <c r="P5185" t="s">
        <v>3652</v>
      </c>
      <c r="Q5185" t="s">
        <v>221</v>
      </c>
      <c r="R5185">
        <v>4</v>
      </c>
      <c r="S5185">
        <f t="shared" si="570"/>
        <v>2019</v>
      </c>
      <c r="T5185" t="s">
        <v>12</v>
      </c>
      <c r="U5185">
        <v>1</v>
      </c>
      <c r="V5185" t="s">
        <v>3653</v>
      </c>
      <c r="W5185">
        <f>VLOOKUP(Q5185,'PBT Tag Rates'!$B$5:$E$44,4,FALSE)</f>
        <v>0.95971980899999998</v>
      </c>
      <c r="X5185">
        <v>1</v>
      </c>
      <c r="Y5185" s="14">
        <f>IFERROR(LOOKUP(H5185,{30,43,48,53,58,63,68,73,78,83,88,93,97},{42,47,52,57,62,67,72,77,82,87,92,99,100}),999)</f>
        <v>77</v>
      </c>
      <c r="Z5185" s="17">
        <f t="shared" si="571"/>
        <v>5.5555555555555554</v>
      </c>
      <c r="AA5185" s="17">
        <f t="shared" si="572"/>
        <v>5.5555555555555554</v>
      </c>
      <c r="AB5185" s="17">
        <f t="shared" si="573"/>
        <v>11.658097686375321</v>
      </c>
      <c r="AC5185" s="17" t="s">
        <v>17655</v>
      </c>
    </row>
    <row r="5186" spans="1:29" x14ac:dyDescent="0.25">
      <c r="A5186" t="s">
        <v>3339</v>
      </c>
      <c r="B5186" s="165" t="s">
        <v>16787</v>
      </c>
      <c r="C5186" t="s">
        <v>16788</v>
      </c>
      <c r="D5186" s="1">
        <v>45205</v>
      </c>
      <c r="E5186">
        <f t="shared" si="568"/>
        <v>18</v>
      </c>
      <c r="F5186" t="s">
        <v>14</v>
      </c>
      <c r="G5186">
        <v>770</v>
      </c>
      <c r="H5186">
        <f t="shared" si="567"/>
        <v>77</v>
      </c>
      <c r="I5186" t="s">
        <v>7</v>
      </c>
      <c r="J5186" t="s">
        <v>8</v>
      </c>
      <c r="K5186" t="s">
        <v>16789</v>
      </c>
      <c r="L5186" t="s">
        <v>8</v>
      </c>
      <c r="M5186" t="s">
        <v>14</v>
      </c>
      <c r="N5186" t="str">
        <f t="shared" si="569"/>
        <v>F</v>
      </c>
      <c r="O5186" t="s">
        <v>8</v>
      </c>
      <c r="P5186" t="s">
        <v>8</v>
      </c>
      <c r="Q5186" t="s">
        <v>11</v>
      </c>
      <c r="R5186" t="s">
        <v>8</v>
      </c>
      <c r="S5186" t="str">
        <f t="shared" si="570"/>
        <v>U</v>
      </c>
      <c r="T5186" t="s">
        <v>12</v>
      </c>
      <c r="U5186">
        <v>1</v>
      </c>
      <c r="V5186" t="s">
        <v>11</v>
      </c>
      <c r="W5186" t="e">
        <f>VLOOKUP(Q5186,'PBT Tag Rates'!$B$5:$E$44,4,FALSE)</f>
        <v>#N/A</v>
      </c>
      <c r="X5186">
        <v>1</v>
      </c>
      <c r="Y5186" s="14">
        <f>IFERROR(LOOKUP(H5186,{30,43,48,53,58,63,68,73,78,83,88,93,97},{42,47,52,57,62,67,72,77,82,87,92,99,100}),999)</f>
        <v>77</v>
      </c>
      <c r="Z5186" s="17">
        <f t="shared" si="571"/>
        <v>5.5555555555555554</v>
      </c>
      <c r="AA5186" s="17">
        <f t="shared" si="572"/>
        <v>5.5555555555555554</v>
      </c>
      <c r="AB5186" s="17">
        <f t="shared" si="573"/>
        <v>11.658097686375321</v>
      </c>
      <c r="AC5186" s="17" t="s">
        <v>17654</v>
      </c>
    </row>
    <row r="5187" spans="1:29" x14ac:dyDescent="0.25">
      <c r="A5187" t="s">
        <v>3339</v>
      </c>
      <c r="B5187" s="165" t="s">
        <v>16790</v>
      </c>
      <c r="C5187" t="s">
        <v>2944</v>
      </c>
      <c r="D5187" s="1">
        <v>45205</v>
      </c>
      <c r="E5187">
        <f t="shared" si="568"/>
        <v>18</v>
      </c>
      <c r="F5187" t="s">
        <v>6</v>
      </c>
      <c r="G5187">
        <v>630</v>
      </c>
      <c r="H5187">
        <f t="shared" si="567"/>
        <v>63</v>
      </c>
      <c r="I5187" t="s">
        <v>9</v>
      </c>
      <c r="J5187">
        <v>1</v>
      </c>
      <c r="K5187" t="s">
        <v>8</v>
      </c>
      <c r="L5187" t="s">
        <v>8</v>
      </c>
      <c r="M5187" t="s">
        <v>6</v>
      </c>
      <c r="N5187" t="str">
        <f t="shared" si="569"/>
        <v>M</v>
      </c>
      <c r="O5187" t="s">
        <v>11017</v>
      </c>
      <c r="P5187" t="s">
        <v>11018</v>
      </c>
      <c r="Q5187" t="s">
        <v>918</v>
      </c>
      <c r="R5187">
        <v>3</v>
      </c>
      <c r="S5187">
        <f t="shared" si="570"/>
        <v>2020</v>
      </c>
      <c r="T5187" t="s">
        <v>12</v>
      </c>
      <c r="U5187">
        <v>1</v>
      </c>
      <c r="V5187" t="s">
        <v>3876</v>
      </c>
      <c r="W5187">
        <f>VLOOKUP(Q5187,'PBT Tag Rates'!$B$5:$E$44,4,FALSE)</f>
        <v>0.98961045999999997</v>
      </c>
      <c r="X5187">
        <v>1</v>
      </c>
      <c r="Y5187" s="14">
        <f>IFERROR(LOOKUP(H5187,{30,43,48,53,58,63,68,73,78,83,88,93,97},{42,47,52,57,62,67,72,77,82,87,92,99,100}),999)</f>
        <v>67</v>
      </c>
      <c r="Z5187" s="17">
        <f t="shared" si="571"/>
        <v>5.5555555555555554</v>
      </c>
      <c r="AA5187" s="17">
        <f t="shared" si="572"/>
        <v>5.5555555555555554</v>
      </c>
      <c r="AB5187" s="17">
        <f t="shared" si="573"/>
        <v>11.658097686375321</v>
      </c>
      <c r="AC5187" s="17" t="s">
        <v>17654</v>
      </c>
    </row>
    <row r="5188" spans="1:29" x14ac:dyDescent="0.25">
      <c r="A5188" t="s">
        <v>3339</v>
      </c>
      <c r="B5188" s="165" t="s">
        <v>16791</v>
      </c>
      <c r="C5188" t="s">
        <v>2946</v>
      </c>
      <c r="D5188" s="1">
        <v>45205</v>
      </c>
      <c r="E5188">
        <f t="shared" si="568"/>
        <v>18</v>
      </c>
      <c r="F5188" t="s">
        <v>6</v>
      </c>
      <c r="G5188">
        <v>950</v>
      </c>
      <c r="H5188">
        <f t="shared" si="567"/>
        <v>95</v>
      </c>
      <c r="I5188" t="s">
        <v>9</v>
      </c>
      <c r="J5188">
        <v>1</v>
      </c>
      <c r="K5188" t="s">
        <v>8</v>
      </c>
      <c r="L5188" t="s">
        <v>8</v>
      </c>
      <c r="M5188" t="s">
        <v>6</v>
      </c>
      <c r="N5188" t="str">
        <f t="shared" si="569"/>
        <v>M</v>
      </c>
      <c r="O5188" t="s">
        <v>5870</v>
      </c>
      <c r="P5188" t="s">
        <v>8389</v>
      </c>
      <c r="Q5188" t="s">
        <v>281</v>
      </c>
      <c r="R5188">
        <v>4</v>
      </c>
      <c r="S5188">
        <f t="shared" si="570"/>
        <v>2019</v>
      </c>
      <c r="T5188" t="s">
        <v>12</v>
      </c>
      <c r="U5188">
        <v>1</v>
      </c>
      <c r="V5188" t="s">
        <v>3170</v>
      </c>
      <c r="W5188">
        <f>VLOOKUP(Q5188,'PBT Tag Rates'!$B$5:$E$44,4,FALSE)</f>
        <v>0.99705232300000002</v>
      </c>
      <c r="X5188">
        <v>1</v>
      </c>
      <c r="Y5188" s="14">
        <f>IFERROR(LOOKUP(H5188,{30,43,48,53,58,63,68,73,78,83,88,93,97},{42,47,52,57,62,67,72,77,82,87,92,99,100}),999)</f>
        <v>99</v>
      </c>
      <c r="Z5188" s="17">
        <f t="shared" si="571"/>
        <v>5.5555555555555554</v>
      </c>
      <c r="AA5188" s="17">
        <f t="shared" si="572"/>
        <v>5.5555555555555554</v>
      </c>
      <c r="AB5188" s="17">
        <f t="shared" si="573"/>
        <v>11.658097686375321</v>
      </c>
      <c r="AC5188" s="17" t="s">
        <v>17654</v>
      </c>
    </row>
    <row r="5189" spans="1:29" x14ac:dyDescent="0.25">
      <c r="A5189" t="s">
        <v>3339</v>
      </c>
      <c r="B5189" s="165" t="s">
        <v>16792</v>
      </c>
      <c r="C5189" t="s">
        <v>16793</v>
      </c>
      <c r="D5189" s="1">
        <v>45205</v>
      </c>
      <c r="E5189">
        <f t="shared" si="568"/>
        <v>18</v>
      </c>
      <c r="F5189" t="s">
        <v>14</v>
      </c>
      <c r="G5189">
        <v>780</v>
      </c>
      <c r="H5189">
        <f t="shared" si="567"/>
        <v>78</v>
      </c>
      <c r="I5189" t="s">
        <v>7</v>
      </c>
      <c r="J5189" t="s">
        <v>8</v>
      </c>
      <c r="K5189" t="s">
        <v>16794</v>
      </c>
      <c r="L5189" t="s">
        <v>8</v>
      </c>
      <c r="M5189" t="s">
        <v>14</v>
      </c>
      <c r="N5189" t="str">
        <f t="shared" si="569"/>
        <v>F</v>
      </c>
      <c r="O5189" t="s">
        <v>8</v>
      </c>
      <c r="P5189" t="s">
        <v>8</v>
      </c>
      <c r="Q5189" t="s">
        <v>11</v>
      </c>
      <c r="R5189" t="s">
        <v>8</v>
      </c>
      <c r="S5189" t="str">
        <f t="shared" si="570"/>
        <v>U</v>
      </c>
      <c r="T5189" t="s">
        <v>12</v>
      </c>
      <c r="U5189">
        <v>1</v>
      </c>
      <c r="V5189" t="s">
        <v>11</v>
      </c>
      <c r="W5189" t="e">
        <f>VLOOKUP(Q5189,'PBT Tag Rates'!$B$5:$E$44,4,FALSE)</f>
        <v>#N/A</v>
      </c>
      <c r="X5189">
        <v>1</v>
      </c>
      <c r="Y5189" s="14">
        <f>IFERROR(LOOKUP(H5189,{30,43,48,53,58,63,68,73,78,83,88,93,97},{42,47,52,57,62,67,72,77,82,87,92,99,100}),999)</f>
        <v>82</v>
      </c>
      <c r="Z5189" s="17">
        <f t="shared" si="571"/>
        <v>5.5555555555555554</v>
      </c>
      <c r="AA5189" s="17">
        <f t="shared" si="572"/>
        <v>5.5555555555555554</v>
      </c>
      <c r="AB5189" s="17">
        <f t="shared" si="573"/>
        <v>11.658097686375321</v>
      </c>
      <c r="AC5189" s="17" t="s">
        <v>17654</v>
      </c>
    </row>
    <row r="5190" spans="1:29" x14ac:dyDescent="0.25">
      <c r="A5190" t="s">
        <v>3339</v>
      </c>
      <c r="B5190" s="165" t="s">
        <v>16795</v>
      </c>
      <c r="C5190" t="s">
        <v>2947</v>
      </c>
      <c r="D5190" s="1">
        <v>45205</v>
      </c>
      <c r="E5190">
        <f t="shared" si="568"/>
        <v>18</v>
      </c>
      <c r="F5190" t="s">
        <v>6</v>
      </c>
      <c r="G5190">
        <v>540</v>
      </c>
      <c r="H5190">
        <f t="shared" si="567"/>
        <v>54</v>
      </c>
      <c r="I5190" t="s">
        <v>7</v>
      </c>
      <c r="J5190" t="s">
        <v>8</v>
      </c>
      <c r="K5190" t="s">
        <v>8</v>
      </c>
      <c r="L5190" t="s">
        <v>8</v>
      </c>
      <c r="M5190" t="s">
        <v>6</v>
      </c>
      <c r="N5190" t="str">
        <f t="shared" si="569"/>
        <v>M</v>
      </c>
      <c r="O5190" t="s">
        <v>16796</v>
      </c>
      <c r="P5190" t="s">
        <v>16797</v>
      </c>
      <c r="Q5190" t="s">
        <v>918</v>
      </c>
      <c r="R5190">
        <v>3</v>
      </c>
      <c r="S5190">
        <f t="shared" si="570"/>
        <v>2020</v>
      </c>
      <c r="T5190" t="s">
        <v>12</v>
      </c>
      <c r="U5190">
        <v>1</v>
      </c>
      <c r="V5190" t="s">
        <v>3346</v>
      </c>
      <c r="W5190">
        <f>VLOOKUP(Q5190,'PBT Tag Rates'!$B$5:$E$44,4,FALSE)</f>
        <v>0.98961045999999997</v>
      </c>
      <c r="X5190">
        <v>1</v>
      </c>
      <c r="Y5190" s="14">
        <f>IFERROR(LOOKUP(H5190,{30,43,48,53,58,63,68,73,78,83,88,93,97},{42,47,52,57,62,67,72,77,82,87,92,99,100}),999)</f>
        <v>57</v>
      </c>
      <c r="Z5190" s="17">
        <f t="shared" si="571"/>
        <v>5.5555555555555554</v>
      </c>
      <c r="AA5190" s="17">
        <f t="shared" si="572"/>
        <v>5.5555555555555554</v>
      </c>
      <c r="AB5190" s="17">
        <f t="shared" si="573"/>
        <v>11.658097686375321</v>
      </c>
      <c r="AC5190" s="17" t="s">
        <v>17654</v>
      </c>
    </row>
    <row r="5191" spans="1:29" x14ac:dyDescent="0.25">
      <c r="A5191" t="s">
        <v>3339</v>
      </c>
      <c r="B5191" s="165" t="s">
        <v>16798</v>
      </c>
      <c r="C5191" t="s">
        <v>2949</v>
      </c>
      <c r="D5191" s="1">
        <v>45205</v>
      </c>
      <c r="E5191">
        <f t="shared" si="568"/>
        <v>18</v>
      </c>
      <c r="F5191" t="s">
        <v>6</v>
      </c>
      <c r="G5191">
        <v>900</v>
      </c>
      <c r="H5191">
        <f t="shared" si="567"/>
        <v>90</v>
      </c>
      <c r="I5191" t="s">
        <v>9</v>
      </c>
      <c r="J5191">
        <v>1</v>
      </c>
      <c r="K5191" t="s">
        <v>8</v>
      </c>
      <c r="L5191" t="s">
        <v>8</v>
      </c>
      <c r="M5191" t="s">
        <v>6</v>
      </c>
      <c r="N5191" t="str">
        <f t="shared" si="569"/>
        <v>M</v>
      </c>
      <c r="O5191" t="s">
        <v>4161</v>
      </c>
      <c r="P5191" t="s">
        <v>16799</v>
      </c>
      <c r="Q5191" t="s">
        <v>221</v>
      </c>
      <c r="R5191">
        <v>4</v>
      </c>
      <c r="S5191">
        <f t="shared" si="570"/>
        <v>2019</v>
      </c>
      <c r="T5191" t="s">
        <v>12</v>
      </c>
      <c r="U5191">
        <v>1</v>
      </c>
      <c r="V5191" t="s">
        <v>3357</v>
      </c>
      <c r="W5191">
        <f>VLOOKUP(Q5191,'PBT Tag Rates'!$B$5:$E$44,4,FALSE)</f>
        <v>0.95971980899999998</v>
      </c>
      <c r="X5191">
        <v>1</v>
      </c>
      <c r="Y5191" s="14">
        <f>IFERROR(LOOKUP(H5191,{30,43,48,53,58,63,68,73,78,83,88,93,97},{42,47,52,57,62,67,72,77,82,87,92,99,100}),999)</f>
        <v>92</v>
      </c>
      <c r="Z5191" s="17">
        <f t="shared" si="571"/>
        <v>5.5555555555555554</v>
      </c>
      <c r="AA5191" s="17">
        <f t="shared" si="572"/>
        <v>5.5555555555555554</v>
      </c>
      <c r="AB5191" s="17">
        <f t="shared" si="573"/>
        <v>11.658097686375321</v>
      </c>
      <c r="AC5191" s="17" t="s">
        <v>17654</v>
      </c>
    </row>
    <row r="5192" spans="1:29" x14ac:dyDescent="0.25">
      <c r="A5192" t="s">
        <v>3339</v>
      </c>
      <c r="B5192" s="165" t="s">
        <v>16800</v>
      </c>
      <c r="C5192" t="s">
        <v>16801</v>
      </c>
      <c r="D5192" s="1">
        <v>45205</v>
      </c>
      <c r="E5192">
        <f t="shared" si="568"/>
        <v>18</v>
      </c>
      <c r="F5192" t="s">
        <v>14</v>
      </c>
      <c r="G5192">
        <v>770</v>
      </c>
      <c r="H5192">
        <f t="shared" si="567"/>
        <v>77</v>
      </c>
      <c r="I5192" t="s">
        <v>7</v>
      </c>
      <c r="J5192" t="s">
        <v>8</v>
      </c>
      <c r="K5192" t="s">
        <v>16802</v>
      </c>
      <c r="L5192" t="s">
        <v>8</v>
      </c>
      <c r="M5192" t="s">
        <v>14</v>
      </c>
      <c r="N5192" t="str">
        <f t="shared" si="569"/>
        <v>F</v>
      </c>
      <c r="O5192" t="s">
        <v>701</v>
      </c>
      <c r="P5192" t="s">
        <v>702</v>
      </c>
      <c r="Q5192" t="s">
        <v>221</v>
      </c>
      <c r="R5192">
        <v>4</v>
      </c>
      <c r="S5192">
        <f t="shared" si="570"/>
        <v>2019</v>
      </c>
      <c r="T5192" t="s">
        <v>12</v>
      </c>
      <c r="U5192">
        <v>1</v>
      </c>
      <c r="V5192" t="s">
        <v>3653</v>
      </c>
      <c r="W5192">
        <f>VLOOKUP(Q5192,'PBT Tag Rates'!$B$5:$E$44,4,FALSE)</f>
        <v>0.95971980899999998</v>
      </c>
      <c r="X5192">
        <v>1</v>
      </c>
      <c r="Y5192" s="14">
        <f>IFERROR(LOOKUP(H5192,{30,43,48,53,58,63,68,73,78,83,88,93,97},{42,47,52,57,62,67,72,77,82,87,92,99,100}),999)</f>
        <v>77</v>
      </c>
      <c r="Z5192" s="17">
        <f t="shared" si="571"/>
        <v>5.5555555555555554</v>
      </c>
      <c r="AA5192" s="17">
        <f t="shared" si="572"/>
        <v>5.5555555555555554</v>
      </c>
      <c r="AB5192" s="17">
        <f t="shared" si="573"/>
        <v>11.658097686375321</v>
      </c>
      <c r="AC5192" s="17" t="s">
        <v>17655</v>
      </c>
    </row>
    <row r="5193" spans="1:29" x14ac:dyDescent="0.25">
      <c r="A5193" t="s">
        <v>3339</v>
      </c>
      <c r="B5193" s="165" t="s">
        <v>16803</v>
      </c>
      <c r="C5193" t="s">
        <v>2950</v>
      </c>
      <c r="D5193" s="1">
        <v>45205</v>
      </c>
      <c r="E5193">
        <f t="shared" si="568"/>
        <v>18</v>
      </c>
      <c r="F5193" t="s">
        <v>6</v>
      </c>
      <c r="G5193">
        <v>660</v>
      </c>
      <c r="H5193">
        <f t="shared" si="567"/>
        <v>66</v>
      </c>
      <c r="I5193" t="s">
        <v>7</v>
      </c>
      <c r="J5193" t="s">
        <v>8</v>
      </c>
      <c r="K5193" t="s">
        <v>8</v>
      </c>
      <c r="L5193" t="s">
        <v>8</v>
      </c>
      <c r="M5193" t="s">
        <v>6</v>
      </c>
      <c r="N5193" t="str">
        <f t="shared" si="569"/>
        <v>M</v>
      </c>
      <c r="O5193" t="s">
        <v>12767</v>
      </c>
      <c r="P5193" t="s">
        <v>12768</v>
      </c>
      <c r="Q5193" t="s">
        <v>918</v>
      </c>
      <c r="R5193">
        <v>3</v>
      </c>
      <c r="S5193">
        <f t="shared" si="570"/>
        <v>2020</v>
      </c>
      <c r="T5193" t="s">
        <v>12</v>
      </c>
      <c r="U5193">
        <v>1</v>
      </c>
      <c r="V5193" t="s">
        <v>3346</v>
      </c>
      <c r="W5193">
        <f>VLOOKUP(Q5193,'PBT Tag Rates'!$B$5:$E$44,4,FALSE)</f>
        <v>0.98961045999999997</v>
      </c>
      <c r="X5193">
        <v>1</v>
      </c>
      <c r="Y5193" s="14">
        <f>IFERROR(LOOKUP(H5193,{30,43,48,53,58,63,68,73,78,83,88,93,97},{42,47,52,57,62,67,72,77,82,87,92,99,100}),999)</f>
        <v>67</v>
      </c>
      <c r="Z5193" s="17">
        <f t="shared" si="571"/>
        <v>5.5555555555555554</v>
      </c>
      <c r="AA5193" s="17">
        <f t="shared" si="572"/>
        <v>5.5555555555555554</v>
      </c>
      <c r="AB5193" s="17">
        <f t="shared" si="573"/>
        <v>11.658097686375321</v>
      </c>
      <c r="AC5193" s="17" t="s">
        <v>17654</v>
      </c>
    </row>
    <row r="5194" spans="1:29" x14ac:dyDescent="0.25">
      <c r="A5194" t="s">
        <v>3339</v>
      </c>
      <c r="B5194" s="165" t="s">
        <v>16804</v>
      </c>
      <c r="C5194" t="s">
        <v>2951</v>
      </c>
      <c r="D5194" s="1">
        <v>45205</v>
      </c>
      <c r="E5194">
        <f t="shared" si="568"/>
        <v>18</v>
      </c>
      <c r="F5194" t="s">
        <v>6</v>
      </c>
      <c r="G5194">
        <v>680</v>
      </c>
      <c r="H5194">
        <f t="shared" si="567"/>
        <v>68</v>
      </c>
      <c r="I5194" t="s">
        <v>9</v>
      </c>
      <c r="J5194">
        <v>1</v>
      </c>
      <c r="K5194" t="s">
        <v>8</v>
      </c>
      <c r="L5194" t="s">
        <v>8</v>
      </c>
      <c r="M5194" t="s">
        <v>6</v>
      </c>
      <c r="N5194" t="str">
        <f t="shared" si="569"/>
        <v>M</v>
      </c>
      <c r="O5194" t="s">
        <v>16805</v>
      </c>
      <c r="P5194" t="s">
        <v>16806</v>
      </c>
      <c r="Q5194" t="s">
        <v>1575</v>
      </c>
      <c r="R5194">
        <v>4</v>
      </c>
      <c r="S5194">
        <f t="shared" si="570"/>
        <v>2019</v>
      </c>
      <c r="T5194" t="s">
        <v>12</v>
      </c>
      <c r="U5194">
        <v>0.99999999999999301</v>
      </c>
      <c r="V5194" t="s">
        <v>9534</v>
      </c>
      <c r="W5194">
        <f>VLOOKUP(Q5194,'PBT Tag Rates'!$B$5:$E$44,4,FALSE)</f>
        <v>0.96016800000000002</v>
      </c>
      <c r="X5194">
        <v>1</v>
      </c>
      <c r="Y5194" s="14">
        <f>IFERROR(LOOKUP(H5194,{30,43,48,53,58,63,68,73,78,83,88,93,97},{42,47,52,57,62,67,72,77,82,87,92,99,100}),999)</f>
        <v>72</v>
      </c>
      <c r="Z5194" s="17">
        <f t="shared" si="571"/>
        <v>5.5555555555555554</v>
      </c>
      <c r="AA5194" s="17">
        <f t="shared" si="572"/>
        <v>5.5555555555555554</v>
      </c>
      <c r="AB5194" s="17">
        <f t="shared" si="573"/>
        <v>11.658097686375321</v>
      </c>
      <c r="AC5194" s="17" t="s">
        <v>17655</v>
      </c>
    </row>
    <row r="5195" spans="1:29" x14ac:dyDescent="0.25">
      <c r="A5195" t="s">
        <v>3339</v>
      </c>
      <c r="B5195" s="165" t="s">
        <v>16807</v>
      </c>
      <c r="C5195" t="s">
        <v>2952</v>
      </c>
      <c r="D5195" s="1">
        <v>45206</v>
      </c>
      <c r="E5195">
        <f t="shared" si="568"/>
        <v>18</v>
      </c>
      <c r="F5195" t="s">
        <v>6</v>
      </c>
      <c r="G5195">
        <v>800</v>
      </c>
      <c r="H5195">
        <f t="shared" si="567"/>
        <v>80</v>
      </c>
      <c r="I5195" t="s">
        <v>7</v>
      </c>
      <c r="J5195" t="s">
        <v>8</v>
      </c>
      <c r="K5195" t="s">
        <v>8</v>
      </c>
      <c r="L5195" t="s">
        <v>8</v>
      </c>
      <c r="M5195" t="s">
        <v>6</v>
      </c>
      <c r="N5195" t="str">
        <f t="shared" si="569"/>
        <v>M</v>
      </c>
      <c r="O5195" t="s">
        <v>8</v>
      </c>
      <c r="P5195" t="s">
        <v>8</v>
      </c>
      <c r="Q5195" t="s">
        <v>11</v>
      </c>
      <c r="R5195" t="s">
        <v>8</v>
      </c>
      <c r="S5195" t="str">
        <f t="shared" si="570"/>
        <v>U</v>
      </c>
      <c r="T5195" t="s">
        <v>12</v>
      </c>
      <c r="U5195">
        <v>0.999999999999998</v>
      </c>
      <c r="V5195" t="s">
        <v>11</v>
      </c>
      <c r="W5195" t="e">
        <f>VLOOKUP(Q5195,'PBT Tag Rates'!$B$5:$E$44,4,FALSE)</f>
        <v>#N/A</v>
      </c>
      <c r="X5195">
        <v>1</v>
      </c>
      <c r="Y5195" s="14">
        <f>IFERROR(LOOKUP(H5195,{30,43,48,53,58,63,68,73,78,83,88,93,97},{42,47,52,57,62,67,72,77,82,87,92,99,100}),999)</f>
        <v>82</v>
      </c>
      <c r="Z5195" s="17">
        <f t="shared" si="571"/>
        <v>5.5555555555555554</v>
      </c>
      <c r="AA5195" s="17">
        <f t="shared" si="572"/>
        <v>5.5555555555555554</v>
      </c>
      <c r="AB5195" s="17">
        <f t="shared" si="573"/>
        <v>11.658097686375321</v>
      </c>
      <c r="AC5195" s="17" t="s">
        <v>17654</v>
      </c>
    </row>
    <row r="5196" spans="1:29" x14ac:dyDescent="0.25">
      <c r="A5196" t="s">
        <v>3339</v>
      </c>
      <c r="B5196" s="165" t="s">
        <v>16808</v>
      </c>
      <c r="C5196" t="s">
        <v>2953</v>
      </c>
      <c r="D5196" s="1">
        <v>45206</v>
      </c>
      <c r="E5196">
        <f t="shared" si="568"/>
        <v>18</v>
      </c>
      <c r="F5196" t="s">
        <v>14</v>
      </c>
      <c r="G5196">
        <v>790</v>
      </c>
      <c r="H5196">
        <f t="shared" si="567"/>
        <v>79</v>
      </c>
      <c r="I5196" t="s">
        <v>7</v>
      </c>
      <c r="J5196" t="s">
        <v>8</v>
      </c>
      <c r="K5196" t="s">
        <v>8</v>
      </c>
      <c r="L5196" t="s">
        <v>8</v>
      </c>
      <c r="M5196" t="s">
        <v>14</v>
      </c>
      <c r="N5196" t="str">
        <f t="shared" si="569"/>
        <v>F</v>
      </c>
      <c r="O5196" t="s">
        <v>8</v>
      </c>
      <c r="P5196" t="s">
        <v>8</v>
      </c>
      <c r="Q5196" t="s">
        <v>11</v>
      </c>
      <c r="R5196" t="s">
        <v>8</v>
      </c>
      <c r="S5196" t="str">
        <f t="shared" si="570"/>
        <v>U</v>
      </c>
      <c r="T5196" t="s">
        <v>12</v>
      </c>
      <c r="U5196">
        <v>1</v>
      </c>
      <c r="V5196" t="s">
        <v>11</v>
      </c>
      <c r="W5196" t="e">
        <f>VLOOKUP(Q5196,'PBT Tag Rates'!$B$5:$E$44,4,FALSE)</f>
        <v>#N/A</v>
      </c>
      <c r="X5196">
        <v>1</v>
      </c>
      <c r="Y5196" s="14">
        <f>IFERROR(LOOKUP(H5196,{30,43,48,53,58,63,68,73,78,83,88,93,97},{42,47,52,57,62,67,72,77,82,87,92,99,100}),999)</f>
        <v>82</v>
      </c>
      <c r="Z5196" s="17">
        <f t="shared" si="571"/>
        <v>5.5555555555555554</v>
      </c>
      <c r="AA5196" s="17">
        <f t="shared" si="572"/>
        <v>5.5555555555555554</v>
      </c>
      <c r="AB5196" s="17">
        <f t="shared" si="573"/>
        <v>11.658097686375321</v>
      </c>
      <c r="AC5196" s="17" t="s">
        <v>17654</v>
      </c>
    </row>
    <row r="5197" spans="1:29" x14ac:dyDescent="0.25">
      <c r="A5197" t="s">
        <v>3339</v>
      </c>
      <c r="B5197" s="165" t="s">
        <v>16809</v>
      </c>
      <c r="C5197" t="s">
        <v>2955</v>
      </c>
      <c r="D5197" s="1">
        <v>45206</v>
      </c>
      <c r="E5197">
        <f t="shared" si="568"/>
        <v>18</v>
      </c>
      <c r="F5197" t="s">
        <v>14</v>
      </c>
      <c r="G5197">
        <v>640</v>
      </c>
      <c r="H5197">
        <f t="shared" si="567"/>
        <v>64</v>
      </c>
      <c r="I5197" t="s">
        <v>7</v>
      </c>
      <c r="J5197" t="s">
        <v>8</v>
      </c>
      <c r="K5197" t="s">
        <v>8</v>
      </c>
      <c r="L5197" t="s">
        <v>8</v>
      </c>
      <c r="M5197" t="s">
        <v>14</v>
      </c>
      <c r="N5197" t="str">
        <f t="shared" si="569"/>
        <v>F</v>
      </c>
      <c r="O5197" t="s">
        <v>607</v>
      </c>
      <c r="P5197" t="s">
        <v>608</v>
      </c>
      <c r="Q5197" t="s">
        <v>221</v>
      </c>
      <c r="R5197">
        <v>4</v>
      </c>
      <c r="S5197">
        <f t="shared" si="570"/>
        <v>2019</v>
      </c>
      <c r="T5197" t="s">
        <v>12</v>
      </c>
      <c r="U5197">
        <v>1</v>
      </c>
      <c r="V5197" t="s">
        <v>3346</v>
      </c>
      <c r="W5197">
        <f>VLOOKUP(Q5197,'PBT Tag Rates'!$B$5:$E$44,4,FALSE)</f>
        <v>0.95971980899999998</v>
      </c>
      <c r="X5197">
        <v>1</v>
      </c>
      <c r="Y5197" s="14">
        <f>IFERROR(LOOKUP(H5197,{30,43,48,53,58,63,68,73,78,83,88,93,97},{42,47,52,57,62,67,72,77,82,87,92,99,100}),999)</f>
        <v>67</v>
      </c>
      <c r="Z5197" s="17">
        <f t="shared" si="571"/>
        <v>5.5555555555555554</v>
      </c>
      <c r="AA5197" s="17">
        <f t="shared" si="572"/>
        <v>5.5555555555555554</v>
      </c>
      <c r="AB5197" s="17">
        <f t="shared" si="573"/>
        <v>11.658097686375321</v>
      </c>
      <c r="AC5197" s="17" t="s">
        <v>17654</v>
      </c>
    </row>
    <row r="5198" spans="1:29" x14ac:dyDescent="0.25">
      <c r="A5198" t="s">
        <v>3339</v>
      </c>
      <c r="B5198" s="165" t="s">
        <v>16810</v>
      </c>
      <c r="C5198" t="s">
        <v>2956</v>
      </c>
      <c r="D5198" s="1">
        <v>45206</v>
      </c>
      <c r="E5198">
        <f t="shared" si="568"/>
        <v>18</v>
      </c>
      <c r="F5198" t="s">
        <v>6</v>
      </c>
      <c r="G5198">
        <v>530</v>
      </c>
      <c r="H5198">
        <f t="shared" si="567"/>
        <v>53</v>
      </c>
      <c r="I5198" t="s">
        <v>7</v>
      </c>
      <c r="J5198" t="s">
        <v>8</v>
      </c>
      <c r="K5198" t="s">
        <v>8</v>
      </c>
      <c r="L5198" t="s">
        <v>8</v>
      </c>
      <c r="M5198" t="s">
        <v>6</v>
      </c>
      <c r="N5198" t="str">
        <f t="shared" si="569"/>
        <v>M</v>
      </c>
      <c r="O5198" t="s">
        <v>8</v>
      </c>
      <c r="P5198" t="s">
        <v>8</v>
      </c>
      <c r="Q5198" t="s">
        <v>11</v>
      </c>
      <c r="R5198" t="s">
        <v>8</v>
      </c>
      <c r="S5198" t="str">
        <f t="shared" si="570"/>
        <v>U</v>
      </c>
      <c r="T5198" t="s">
        <v>12</v>
      </c>
      <c r="U5198">
        <v>0.999999999999999</v>
      </c>
      <c r="V5198" t="s">
        <v>11</v>
      </c>
      <c r="W5198" t="e">
        <f>VLOOKUP(Q5198,'PBT Tag Rates'!$B$5:$E$44,4,FALSE)</f>
        <v>#N/A</v>
      </c>
      <c r="X5198">
        <v>1</v>
      </c>
      <c r="Y5198" s="14">
        <f>IFERROR(LOOKUP(H5198,{30,43,48,53,58,63,68,73,78,83,88,93,97},{42,47,52,57,62,67,72,77,82,87,92,99,100}),999)</f>
        <v>57</v>
      </c>
      <c r="Z5198" s="17">
        <f t="shared" si="571"/>
        <v>5.5555555555555554</v>
      </c>
      <c r="AA5198" s="17">
        <f t="shared" si="572"/>
        <v>5.5555555555555554</v>
      </c>
      <c r="AB5198" s="17">
        <f t="shared" si="573"/>
        <v>11.658097686375321</v>
      </c>
      <c r="AC5198" s="17" t="s">
        <v>17654</v>
      </c>
    </row>
    <row r="5199" spans="1:29" x14ac:dyDescent="0.25">
      <c r="A5199" t="s">
        <v>3339</v>
      </c>
      <c r="B5199" s="165" t="s">
        <v>16811</v>
      </c>
      <c r="C5199" t="s">
        <v>2957</v>
      </c>
      <c r="D5199" s="1">
        <v>45206</v>
      </c>
      <c r="E5199">
        <f t="shared" si="568"/>
        <v>18</v>
      </c>
      <c r="F5199" t="s">
        <v>14</v>
      </c>
      <c r="G5199">
        <v>770</v>
      </c>
      <c r="H5199">
        <f t="shared" si="567"/>
        <v>77</v>
      </c>
      <c r="I5199" t="s">
        <v>7</v>
      </c>
      <c r="J5199" t="s">
        <v>8</v>
      </c>
      <c r="K5199" t="s">
        <v>8</v>
      </c>
      <c r="L5199" t="s">
        <v>8</v>
      </c>
      <c r="M5199" t="s">
        <v>14</v>
      </c>
      <c r="N5199" t="str">
        <f t="shared" si="569"/>
        <v>F</v>
      </c>
      <c r="O5199" t="s">
        <v>1485</v>
      </c>
      <c r="P5199" t="s">
        <v>1486</v>
      </c>
      <c r="Q5199" t="s">
        <v>221</v>
      </c>
      <c r="R5199">
        <v>4</v>
      </c>
      <c r="S5199">
        <f t="shared" si="570"/>
        <v>2019</v>
      </c>
      <c r="T5199" t="s">
        <v>12</v>
      </c>
      <c r="U5199">
        <v>1</v>
      </c>
      <c r="V5199" t="s">
        <v>3396</v>
      </c>
      <c r="W5199">
        <f>VLOOKUP(Q5199,'PBT Tag Rates'!$B$5:$E$44,4,FALSE)</f>
        <v>0.95971980899999998</v>
      </c>
      <c r="X5199">
        <v>1</v>
      </c>
      <c r="Y5199" s="14">
        <f>IFERROR(LOOKUP(H5199,{30,43,48,53,58,63,68,73,78,83,88,93,97},{42,47,52,57,62,67,72,77,82,87,92,99,100}),999)</f>
        <v>77</v>
      </c>
      <c r="Z5199" s="17">
        <f t="shared" si="571"/>
        <v>5.5555555555555554</v>
      </c>
      <c r="AA5199" s="17">
        <f t="shared" si="572"/>
        <v>5.5555555555555554</v>
      </c>
      <c r="AB5199" s="17">
        <f t="shared" si="573"/>
        <v>11.658097686375321</v>
      </c>
      <c r="AC5199" s="17" t="s">
        <v>17655</v>
      </c>
    </row>
    <row r="5200" spans="1:29" x14ac:dyDescent="0.25">
      <c r="A5200" t="s">
        <v>3339</v>
      </c>
      <c r="B5200" s="165" t="s">
        <v>16812</v>
      </c>
      <c r="C5200" t="s">
        <v>2958</v>
      </c>
      <c r="D5200" s="1">
        <v>45206</v>
      </c>
      <c r="E5200">
        <f t="shared" si="568"/>
        <v>18</v>
      </c>
      <c r="F5200" t="s">
        <v>14</v>
      </c>
      <c r="G5200">
        <v>840</v>
      </c>
      <c r="H5200">
        <f t="shared" si="567"/>
        <v>84</v>
      </c>
      <c r="I5200" t="s">
        <v>7</v>
      </c>
      <c r="J5200" t="s">
        <v>8</v>
      </c>
      <c r="K5200" t="s">
        <v>8</v>
      </c>
      <c r="L5200" t="s">
        <v>8</v>
      </c>
      <c r="M5200" t="s">
        <v>14</v>
      </c>
      <c r="N5200" t="str">
        <f t="shared" si="569"/>
        <v>F</v>
      </c>
      <c r="O5200" t="s">
        <v>694</v>
      </c>
      <c r="P5200" t="s">
        <v>2978</v>
      </c>
      <c r="Q5200" t="s">
        <v>221</v>
      </c>
      <c r="R5200">
        <v>4</v>
      </c>
      <c r="S5200">
        <f t="shared" si="570"/>
        <v>2019</v>
      </c>
      <c r="T5200" t="s">
        <v>12</v>
      </c>
      <c r="U5200">
        <v>1</v>
      </c>
      <c r="V5200" t="s">
        <v>3346</v>
      </c>
      <c r="W5200">
        <f>VLOOKUP(Q5200,'PBT Tag Rates'!$B$5:$E$44,4,FALSE)</f>
        <v>0.95971980899999998</v>
      </c>
      <c r="X5200">
        <v>1</v>
      </c>
      <c r="Y5200" s="14">
        <f>IFERROR(LOOKUP(H5200,{30,43,48,53,58,63,68,73,78,83,88,93,97},{42,47,52,57,62,67,72,77,82,87,92,99,100}),999)</f>
        <v>87</v>
      </c>
      <c r="Z5200" s="17">
        <f t="shared" si="571"/>
        <v>5.5555555555555554</v>
      </c>
      <c r="AA5200" s="17">
        <f t="shared" si="572"/>
        <v>5.5555555555555554</v>
      </c>
      <c r="AB5200" s="17">
        <f t="shared" si="573"/>
        <v>11.658097686375321</v>
      </c>
      <c r="AC5200" s="17" t="s">
        <v>17654</v>
      </c>
    </row>
    <row r="5201" spans="1:29" x14ac:dyDescent="0.25">
      <c r="A5201" t="s">
        <v>3339</v>
      </c>
      <c r="B5201" s="165" t="s">
        <v>16813</v>
      </c>
      <c r="C5201" t="s">
        <v>2961</v>
      </c>
      <c r="D5201" s="1">
        <v>45206</v>
      </c>
      <c r="E5201">
        <f t="shared" si="568"/>
        <v>18</v>
      </c>
      <c r="F5201" t="s">
        <v>14</v>
      </c>
      <c r="G5201">
        <v>700</v>
      </c>
      <c r="H5201">
        <f t="shared" si="567"/>
        <v>70</v>
      </c>
      <c r="I5201" t="s">
        <v>9</v>
      </c>
      <c r="J5201" t="s">
        <v>8</v>
      </c>
      <c r="K5201" t="s">
        <v>8</v>
      </c>
      <c r="L5201" t="s">
        <v>8</v>
      </c>
      <c r="M5201" t="s">
        <v>14</v>
      </c>
      <c r="N5201" t="str">
        <f t="shared" si="569"/>
        <v>F</v>
      </c>
      <c r="O5201" t="s">
        <v>647</v>
      </c>
      <c r="P5201" t="s">
        <v>648</v>
      </c>
      <c r="Q5201" t="s">
        <v>221</v>
      </c>
      <c r="R5201">
        <v>4</v>
      </c>
      <c r="S5201">
        <f t="shared" si="570"/>
        <v>2019</v>
      </c>
      <c r="T5201" t="s">
        <v>12</v>
      </c>
      <c r="U5201">
        <v>0.999999999999999</v>
      </c>
      <c r="V5201" t="s">
        <v>3951</v>
      </c>
      <c r="W5201">
        <f>VLOOKUP(Q5201,'PBT Tag Rates'!$B$5:$E$44,4,FALSE)</f>
        <v>0.95971980899999998</v>
      </c>
      <c r="X5201">
        <v>1</v>
      </c>
      <c r="Y5201" s="14">
        <f>IFERROR(LOOKUP(H5201,{30,43,48,53,58,63,68,73,78,83,88,93,97},{42,47,52,57,62,67,72,77,82,87,92,99,100}),999)</f>
        <v>72</v>
      </c>
      <c r="Z5201" s="17">
        <f t="shared" si="571"/>
        <v>5.5555555555555554</v>
      </c>
      <c r="AA5201" s="17">
        <f t="shared" si="572"/>
        <v>5.5555555555555554</v>
      </c>
      <c r="AB5201" s="17">
        <f t="shared" si="573"/>
        <v>11.658097686375321</v>
      </c>
      <c r="AC5201" s="17" t="s">
        <v>17655</v>
      </c>
    </row>
    <row r="5202" spans="1:29" x14ac:dyDescent="0.25">
      <c r="A5202" t="s">
        <v>3339</v>
      </c>
      <c r="B5202" s="165" t="s">
        <v>16814</v>
      </c>
      <c r="C5202" t="s">
        <v>2962</v>
      </c>
      <c r="D5202" s="1">
        <v>45206</v>
      </c>
      <c r="E5202">
        <f t="shared" si="568"/>
        <v>18</v>
      </c>
      <c r="F5202" t="s">
        <v>6</v>
      </c>
      <c r="G5202">
        <v>730</v>
      </c>
      <c r="H5202">
        <f t="shared" si="567"/>
        <v>73</v>
      </c>
      <c r="I5202" t="s">
        <v>7</v>
      </c>
      <c r="J5202" t="s">
        <v>8</v>
      </c>
      <c r="K5202" t="s">
        <v>8</v>
      </c>
      <c r="L5202" t="s">
        <v>8</v>
      </c>
      <c r="M5202" t="s">
        <v>6</v>
      </c>
      <c r="N5202" t="str">
        <f t="shared" si="569"/>
        <v>M</v>
      </c>
      <c r="O5202" t="s">
        <v>1780</v>
      </c>
      <c r="P5202" t="s">
        <v>1781</v>
      </c>
      <c r="Q5202" t="s">
        <v>221</v>
      </c>
      <c r="R5202">
        <v>4</v>
      </c>
      <c r="S5202">
        <f t="shared" si="570"/>
        <v>2019</v>
      </c>
      <c r="T5202" t="s">
        <v>12</v>
      </c>
      <c r="U5202">
        <v>0.999999999999999</v>
      </c>
      <c r="V5202" t="s">
        <v>3396</v>
      </c>
      <c r="W5202">
        <f>VLOOKUP(Q5202,'PBT Tag Rates'!$B$5:$E$44,4,FALSE)</f>
        <v>0.95971980899999998</v>
      </c>
      <c r="X5202">
        <v>1</v>
      </c>
      <c r="Y5202" s="14">
        <f>IFERROR(LOOKUP(H5202,{30,43,48,53,58,63,68,73,78,83,88,93,97},{42,47,52,57,62,67,72,77,82,87,92,99,100}),999)</f>
        <v>77</v>
      </c>
      <c r="Z5202" s="17">
        <f t="shared" si="571"/>
        <v>5.5555555555555554</v>
      </c>
      <c r="AA5202" s="17">
        <f t="shared" si="572"/>
        <v>5.5555555555555554</v>
      </c>
      <c r="AB5202" s="17">
        <f t="shared" si="573"/>
        <v>11.658097686375321</v>
      </c>
      <c r="AC5202" s="17" t="s">
        <v>17655</v>
      </c>
    </row>
    <row r="5203" spans="1:29" x14ac:dyDescent="0.25">
      <c r="A5203" t="s">
        <v>3339</v>
      </c>
      <c r="B5203" s="165" t="s">
        <v>16815</v>
      </c>
      <c r="C5203" t="s">
        <v>2964</v>
      </c>
      <c r="D5203" s="1">
        <v>45206</v>
      </c>
      <c r="E5203">
        <f t="shared" si="568"/>
        <v>18</v>
      </c>
      <c r="F5203" t="s">
        <v>6</v>
      </c>
      <c r="G5203">
        <v>660</v>
      </c>
      <c r="H5203">
        <f t="shared" si="567"/>
        <v>66</v>
      </c>
      <c r="I5203" t="s">
        <v>7</v>
      </c>
      <c r="J5203" t="s">
        <v>8</v>
      </c>
      <c r="K5203" t="s">
        <v>8</v>
      </c>
      <c r="L5203" t="s">
        <v>8</v>
      </c>
      <c r="M5203" t="s">
        <v>6</v>
      </c>
      <c r="N5203" t="str">
        <f t="shared" si="569"/>
        <v>M</v>
      </c>
      <c r="O5203" t="s">
        <v>16816</v>
      </c>
      <c r="P5203" t="s">
        <v>16817</v>
      </c>
      <c r="Q5203" t="s">
        <v>2105</v>
      </c>
      <c r="R5203">
        <v>4</v>
      </c>
      <c r="S5203">
        <f t="shared" si="570"/>
        <v>2019</v>
      </c>
      <c r="T5203" t="s">
        <v>12</v>
      </c>
      <c r="U5203">
        <v>0.999999999999998</v>
      </c>
      <c r="V5203" t="s">
        <v>9738</v>
      </c>
      <c r="W5203">
        <f>VLOOKUP(Q5203,'PBT Tag Rates'!$B$5:$E$44,4,FALSE)</f>
        <v>1</v>
      </c>
      <c r="X5203">
        <v>1</v>
      </c>
      <c r="Y5203" s="14">
        <f>IFERROR(LOOKUP(H5203,{30,43,48,53,58,63,68,73,78,83,88,93,97},{42,47,52,57,62,67,72,77,82,87,92,99,100}),999)</f>
        <v>67</v>
      </c>
      <c r="Z5203" s="17">
        <f t="shared" si="571"/>
        <v>5.5555555555555554</v>
      </c>
      <c r="AA5203" s="17">
        <f t="shared" si="572"/>
        <v>5.5555555555555554</v>
      </c>
      <c r="AB5203" s="17">
        <f t="shared" si="573"/>
        <v>11.658097686375321</v>
      </c>
      <c r="AC5203" s="17" t="s">
        <v>17655</v>
      </c>
    </row>
    <row r="5204" spans="1:29" x14ac:dyDescent="0.25">
      <c r="A5204" t="s">
        <v>3339</v>
      </c>
      <c r="B5204" s="165" t="s">
        <v>16818</v>
      </c>
      <c r="C5204" t="s">
        <v>2967</v>
      </c>
      <c r="D5204" s="1">
        <v>45206</v>
      </c>
      <c r="E5204">
        <f t="shared" si="568"/>
        <v>18</v>
      </c>
      <c r="F5204" t="s">
        <v>6</v>
      </c>
      <c r="G5204">
        <v>610</v>
      </c>
      <c r="H5204">
        <f t="shared" si="567"/>
        <v>61</v>
      </c>
      <c r="I5204" t="s">
        <v>7</v>
      </c>
      <c r="J5204" t="s">
        <v>8</v>
      </c>
      <c r="K5204" t="s">
        <v>8</v>
      </c>
      <c r="L5204" t="s">
        <v>8</v>
      </c>
      <c r="M5204" t="s">
        <v>6</v>
      </c>
      <c r="N5204" t="str">
        <f t="shared" si="569"/>
        <v>M</v>
      </c>
      <c r="O5204" t="s">
        <v>10256</v>
      </c>
      <c r="P5204" t="s">
        <v>10257</v>
      </c>
      <c r="Q5204" t="s">
        <v>918</v>
      </c>
      <c r="R5204">
        <v>3</v>
      </c>
      <c r="S5204">
        <f t="shared" si="570"/>
        <v>2020</v>
      </c>
      <c r="T5204" t="s">
        <v>12</v>
      </c>
      <c r="U5204">
        <v>1</v>
      </c>
      <c r="V5204" t="s">
        <v>3346</v>
      </c>
      <c r="W5204">
        <f>VLOOKUP(Q5204,'PBT Tag Rates'!$B$5:$E$44,4,FALSE)</f>
        <v>0.98961045999999997</v>
      </c>
      <c r="X5204">
        <v>1</v>
      </c>
      <c r="Y5204" s="14">
        <f>IFERROR(LOOKUP(H5204,{30,43,48,53,58,63,68,73,78,83,88,93,97},{42,47,52,57,62,67,72,77,82,87,92,99,100}),999)</f>
        <v>62</v>
      </c>
      <c r="Z5204" s="17">
        <f t="shared" si="571"/>
        <v>5.5555555555555554</v>
      </c>
      <c r="AA5204" s="17">
        <f t="shared" si="572"/>
        <v>5.5555555555555554</v>
      </c>
      <c r="AB5204" s="17">
        <f t="shared" si="573"/>
        <v>11.658097686375321</v>
      </c>
      <c r="AC5204" s="17" t="s">
        <v>17654</v>
      </c>
    </row>
    <row r="5205" spans="1:29" x14ac:dyDescent="0.25">
      <c r="A5205" t="s">
        <v>3339</v>
      </c>
      <c r="B5205" s="165" t="s">
        <v>16819</v>
      </c>
      <c r="C5205" t="s">
        <v>2968</v>
      </c>
      <c r="D5205" s="1">
        <v>45206</v>
      </c>
      <c r="E5205">
        <f t="shared" si="568"/>
        <v>18</v>
      </c>
      <c r="F5205" t="s">
        <v>14</v>
      </c>
      <c r="G5205">
        <v>720</v>
      </c>
      <c r="H5205">
        <f t="shared" si="567"/>
        <v>72</v>
      </c>
      <c r="I5205" t="s">
        <v>7</v>
      </c>
      <c r="J5205" t="s">
        <v>8</v>
      </c>
      <c r="K5205" t="s">
        <v>8</v>
      </c>
      <c r="L5205" t="s">
        <v>8</v>
      </c>
      <c r="M5205" t="s">
        <v>14</v>
      </c>
      <c r="N5205" t="str">
        <f t="shared" si="569"/>
        <v>F</v>
      </c>
      <c r="O5205" t="s">
        <v>2692</v>
      </c>
      <c r="P5205" t="s">
        <v>2806</v>
      </c>
      <c r="Q5205" t="s">
        <v>221</v>
      </c>
      <c r="R5205">
        <v>4</v>
      </c>
      <c r="S5205">
        <f t="shared" si="570"/>
        <v>2019</v>
      </c>
      <c r="T5205" t="s">
        <v>12</v>
      </c>
      <c r="U5205">
        <v>1</v>
      </c>
      <c r="V5205" t="s">
        <v>3346</v>
      </c>
      <c r="W5205">
        <f>VLOOKUP(Q5205,'PBT Tag Rates'!$B$5:$E$44,4,FALSE)</f>
        <v>0.95971980899999998</v>
      </c>
      <c r="X5205">
        <v>1</v>
      </c>
      <c r="Y5205" s="14">
        <f>IFERROR(LOOKUP(H5205,{30,43,48,53,58,63,68,73,78,83,88,93,97},{42,47,52,57,62,67,72,77,82,87,92,99,100}),999)</f>
        <v>72</v>
      </c>
      <c r="Z5205" s="17">
        <f t="shared" si="571"/>
        <v>5.5555555555555554</v>
      </c>
      <c r="AA5205" s="17">
        <f t="shared" si="572"/>
        <v>5.5555555555555554</v>
      </c>
      <c r="AB5205" s="17">
        <f t="shared" si="573"/>
        <v>11.658097686375321</v>
      </c>
      <c r="AC5205" s="17" t="s">
        <v>17654</v>
      </c>
    </row>
    <row r="5206" spans="1:29" x14ac:dyDescent="0.25">
      <c r="A5206" t="s">
        <v>3339</v>
      </c>
      <c r="B5206" s="165" t="s">
        <v>16820</v>
      </c>
      <c r="C5206" t="s">
        <v>2969</v>
      </c>
      <c r="D5206" s="1">
        <v>45206</v>
      </c>
      <c r="E5206">
        <f t="shared" si="568"/>
        <v>18</v>
      </c>
      <c r="F5206" t="s">
        <v>14</v>
      </c>
      <c r="G5206">
        <v>800</v>
      </c>
      <c r="H5206">
        <f t="shared" ref="H5206:H5269" si="574">G5206/10</f>
        <v>80</v>
      </c>
      <c r="I5206" t="s">
        <v>7</v>
      </c>
      <c r="J5206" t="s">
        <v>8</v>
      </c>
      <c r="K5206" t="s">
        <v>8</v>
      </c>
      <c r="L5206" t="s">
        <v>8</v>
      </c>
      <c r="M5206" t="s">
        <v>14</v>
      </c>
      <c r="N5206" t="str">
        <f t="shared" si="569"/>
        <v>F</v>
      </c>
      <c r="O5206" t="s">
        <v>13884</v>
      </c>
      <c r="P5206" t="s">
        <v>13885</v>
      </c>
      <c r="Q5206" t="s">
        <v>221</v>
      </c>
      <c r="R5206">
        <v>4</v>
      </c>
      <c r="S5206">
        <f t="shared" si="570"/>
        <v>2019</v>
      </c>
      <c r="T5206" t="s">
        <v>12</v>
      </c>
      <c r="U5206">
        <v>1</v>
      </c>
      <c r="V5206" t="s">
        <v>3653</v>
      </c>
      <c r="W5206">
        <f>VLOOKUP(Q5206,'PBT Tag Rates'!$B$5:$E$44,4,FALSE)</f>
        <v>0.95971980899999998</v>
      </c>
      <c r="X5206">
        <v>1</v>
      </c>
      <c r="Y5206" s="14">
        <f>IFERROR(LOOKUP(H5206,{30,43,48,53,58,63,68,73,78,83,88,93,97},{42,47,52,57,62,67,72,77,82,87,92,99,100}),999)</f>
        <v>82</v>
      </c>
      <c r="Z5206" s="17">
        <f t="shared" si="571"/>
        <v>5.5555555555555554</v>
      </c>
      <c r="AA5206" s="17">
        <f t="shared" si="572"/>
        <v>5.5555555555555554</v>
      </c>
      <c r="AB5206" s="17">
        <f t="shared" si="573"/>
        <v>11.658097686375321</v>
      </c>
      <c r="AC5206" s="17" t="s">
        <v>17655</v>
      </c>
    </row>
    <row r="5207" spans="1:29" x14ac:dyDescent="0.25">
      <c r="A5207" t="s">
        <v>3339</v>
      </c>
      <c r="B5207" s="165" t="s">
        <v>16821</v>
      </c>
      <c r="C5207" t="s">
        <v>2970</v>
      </c>
      <c r="D5207" s="1">
        <v>45206</v>
      </c>
      <c r="E5207">
        <f t="shared" ref="E5207:E5270" si="575">IF(D5207&lt;=$D$3,70,18)</f>
        <v>18</v>
      </c>
      <c r="F5207" t="s">
        <v>6</v>
      </c>
      <c r="G5207">
        <v>430</v>
      </c>
      <c r="H5207">
        <f t="shared" si="574"/>
        <v>43</v>
      </c>
      <c r="I5207" t="s">
        <v>7</v>
      </c>
      <c r="J5207" t="s">
        <v>8</v>
      </c>
      <c r="K5207" t="s">
        <v>8</v>
      </c>
      <c r="L5207" t="s">
        <v>8</v>
      </c>
      <c r="M5207" t="s">
        <v>6</v>
      </c>
      <c r="N5207" t="str">
        <f t="shared" ref="N5207:N5270" si="576">IF(M5207="U",F5207,M5207)</f>
        <v>M</v>
      </c>
      <c r="O5207" t="s">
        <v>9843</v>
      </c>
      <c r="P5207" t="s">
        <v>16822</v>
      </c>
      <c r="Q5207" t="s">
        <v>3820</v>
      </c>
      <c r="R5207">
        <v>2</v>
      </c>
      <c r="S5207">
        <f t="shared" ref="S5207:S5270" si="577">IFERROR($S$3-R5207,"U")</f>
        <v>2021</v>
      </c>
      <c r="T5207" t="s">
        <v>12</v>
      </c>
      <c r="U5207">
        <v>1</v>
      </c>
      <c r="V5207" t="s">
        <v>3346</v>
      </c>
      <c r="W5207">
        <f>VLOOKUP(Q5207,'PBT Tag Rates'!$B$5:$E$44,4,FALSE)</f>
        <v>0.98140000000000005</v>
      </c>
      <c r="X5207">
        <v>1</v>
      </c>
      <c r="Y5207" s="14">
        <f>IFERROR(LOOKUP(H5207,{30,43,48,53,58,63,68,73,78,83,88,93,97},{42,47,52,57,62,67,72,77,82,87,92,99,100}),999)</f>
        <v>47</v>
      </c>
      <c r="Z5207" s="17">
        <f t="shared" ref="Z5207:Z5270" si="578">IF(D5207&lt;$D$3,X5207/$Z$3,X5207/$Z$4)</f>
        <v>5.5555555555555554</v>
      </c>
      <c r="AA5207" s="17">
        <f t="shared" si="572"/>
        <v>5.5555555555555554</v>
      </c>
      <c r="AB5207" s="17">
        <f t="shared" si="573"/>
        <v>11.658097686375321</v>
      </c>
      <c r="AC5207" s="17" t="s">
        <v>17654</v>
      </c>
    </row>
    <row r="5208" spans="1:29" x14ac:dyDescent="0.25">
      <c r="A5208" t="s">
        <v>3339</v>
      </c>
      <c r="B5208" s="165" t="s">
        <v>16823</v>
      </c>
      <c r="C5208" t="s">
        <v>2971</v>
      </c>
      <c r="D5208" s="1">
        <v>45206</v>
      </c>
      <c r="E5208">
        <f t="shared" si="575"/>
        <v>18</v>
      </c>
      <c r="F5208" t="s">
        <v>14</v>
      </c>
      <c r="G5208">
        <v>740</v>
      </c>
      <c r="H5208">
        <f t="shared" si="574"/>
        <v>74</v>
      </c>
      <c r="I5208" t="s">
        <v>9</v>
      </c>
      <c r="J5208">
        <v>1</v>
      </c>
      <c r="K5208" t="s">
        <v>8</v>
      </c>
      <c r="L5208" t="s">
        <v>8</v>
      </c>
      <c r="M5208" t="s">
        <v>14</v>
      </c>
      <c r="N5208" t="str">
        <f t="shared" si="576"/>
        <v>F</v>
      </c>
      <c r="O5208" t="s">
        <v>13251</v>
      </c>
      <c r="P5208" t="s">
        <v>13252</v>
      </c>
      <c r="Q5208" t="s">
        <v>221</v>
      </c>
      <c r="R5208">
        <v>4</v>
      </c>
      <c r="S5208">
        <f t="shared" si="577"/>
        <v>2019</v>
      </c>
      <c r="T5208" t="s">
        <v>12</v>
      </c>
      <c r="U5208">
        <v>0.999999999999998</v>
      </c>
      <c r="V5208" t="s">
        <v>3951</v>
      </c>
      <c r="W5208">
        <f>VLOOKUP(Q5208,'PBT Tag Rates'!$B$5:$E$44,4,FALSE)</f>
        <v>0.95971980899999998</v>
      </c>
      <c r="X5208">
        <v>1</v>
      </c>
      <c r="Y5208" s="14">
        <f>IFERROR(LOOKUP(H5208,{30,43,48,53,58,63,68,73,78,83,88,93,97},{42,47,52,57,62,67,72,77,82,87,92,99,100}),999)</f>
        <v>77</v>
      </c>
      <c r="Z5208" s="17">
        <f t="shared" si="578"/>
        <v>5.5555555555555554</v>
      </c>
      <c r="AA5208" s="17">
        <f t="shared" si="572"/>
        <v>5.5555555555555554</v>
      </c>
      <c r="AB5208" s="17">
        <f t="shared" si="573"/>
        <v>11.658097686375321</v>
      </c>
      <c r="AC5208" s="17" t="s">
        <v>17655</v>
      </c>
    </row>
    <row r="5209" spans="1:29" x14ac:dyDescent="0.25">
      <c r="A5209" t="s">
        <v>3339</v>
      </c>
      <c r="B5209" s="165" t="s">
        <v>16824</v>
      </c>
      <c r="C5209" t="s">
        <v>2972</v>
      </c>
      <c r="D5209" s="1">
        <v>45206</v>
      </c>
      <c r="E5209">
        <f t="shared" si="575"/>
        <v>18</v>
      </c>
      <c r="F5209" t="s">
        <v>6</v>
      </c>
      <c r="G5209">
        <v>660</v>
      </c>
      <c r="H5209">
        <f t="shared" si="574"/>
        <v>66</v>
      </c>
      <c r="I5209" t="s">
        <v>7</v>
      </c>
      <c r="J5209" t="s">
        <v>8</v>
      </c>
      <c r="K5209" t="s">
        <v>8</v>
      </c>
      <c r="L5209" t="s">
        <v>8</v>
      </c>
      <c r="M5209" t="s">
        <v>6</v>
      </c>
      <c r="N5209" t="str">
        <f t="shared" si="576"/>
        <v>M</v>
      </c>
      <c r="O5209" t="s">
        <v>15983</v>
      </c>
      <c r="P5209" t="s">
        <v>15984</v>
      </c>
      <c r="Q5209" t="s">
        <v>918</v>
      </c>
      <c r="R5209">
        <v>3</v>
      </c>
      <c r="S5209">
        <f t="shared" si="577"/>
        <v>2020</v>
      </c>
      <c r="T5209" t="s">
        <v>12</v>
      </c>
      <c r="U5209">
        <v>1</v>
      </c>
      <c r="V5209" t="s">
        <v>3653</v>
      </c>
      <c r="W5209">
        <f>VLOOKUP(Q5209,'PBT Tag Rates'!$B$5:$E$44,4,FALSE)</f>
        <v>0.98961045999999997</v>
      </c>
      <c r="X5209">
        <v>1</v>
      </c>
      <c r="Y5209" s="14">
        <f>IFERROR(LOOKUP(H5209,{30,43,48,53,58,63,68,73,78,83,88,93,97},{42,47,52,57,62,67,72,77,82,87,92,99,100}),999)</f>
        <v>67</v>
      </c>
      <c r="Z5209" s="17">
        <f t="shared" si="578"/>
        <v>5.5555555555555554</v>
      </c>
      <c r="AA5209" s="17">
        <f t="shared" si="572"/>
        <v>5.5555555555555554</v>
      </c>
      <c r="AB5209" s="17">
        <f t="shared" si="573"/>
        <v>11.658097686375321</v>
      </c>
      <c r="AC5209" s="17" t="s">
        <v>17655</v>
      </c>
    </row>
    <row r="5210" spans="1:29" x14ac:dyDescent="0.25">
      <c r="A5210" t="s">
        <v>3339</v>
      </c>
      <c r="B5210" s="165" t="s">
        <v>16825</v>
      </c>
      <c r="C5210" t="s">
        <v>16826</v>
      </c>
      <c r="D5210" s="1">
        <v>45206</v>
      </c>
      <c r="E5210">
        <f t="shared" si="575"/>
        <v>18</v>
      </c>
      <c r="F5210" t="s">
        <v>6</v>
      </c>
      <c r="G5210">
        <v>740</v>
      </c>
      <c r="H5210">
        <f t="shared" si="574"/>
        <v>74</v>
      </c>
      <c r="I5210" t="s">
        <v>9</v>
      </c>
      <c r="J5210">
        <v>1</v>
      </c>
      <c r="K5210" t="s">
        <v>8</v>
      </c>
      <c r="L5210" t="s">
        <v>8</v>
      </c>
      <c r="M5210" t="s">
        <v>6</v>
      </c>
      <c r="N5210" t="str">
        <f t="shared" si="576"/>
        <v>M</v>
      </c>
      <c r="O5210" t="s">
        <v>16827</v>
      </c>
      <c r="P5210" t="s">
        <v>16828</v>
      </c>
      <c r="Q5210" t="s">
        <v>1575</v>
      </c>
      <c r="R5210">
        <v>4</v>
      </c>
      <c r="S5210">
        <f t="shared" si="577"/>
        <v>2019</v>
      </c>
      <c r="T5210" t="s">
        <v>12</v>
      </c>
      <c r="U5210">
        <v>0.999999999999996</v>
      </c>
      <c r="V5210" t="s">
        <v>9534</v>
      </c>
      <c r="W5210">
        <f>VLOOKUP(Q5210,'PBT Tag Rates'!$B$5:$E$44,4,FALSE)</f>
        <v>0.96016800000000002</v>
      </c>
      <c r="X5210">
        <v>1</v>
      </c>
      <c r="Y5210" s="14">
        <f>IFERROR(LOOKUP(H5210,{30,43,48,53,58,63,68,73,78,83,88,93,97},{42,47,52,57,62,67,72,77,82,87,92,99,100}),999)</f>
        <v>77</v>
      </c>
      <c r="Z5210" s="17">
        <f t="shared" si="578"/>
        <v>5.5555555555555554</v>
      </c>
      <c r="AA5210" s="17">
        <f t="shared" si="572"/>
        <v>5.5555555555555554</v>
      </c>
      <c r="AB5210" s="17">
        <f t="shared" si="573"/>
        <v>11.658097686375321</v>
      </c>
      <c r="AC5210" s="17" t="s">
        <v>17655</v>
      </c>
    </row>
    <row r="5211" spans="1:29" x14ac:dyDescent="0.25">
      <c r="A5211" t="s">
        <v>3339</v>
      </c>
      <c r="B5211" s="165" t="s">
        <v>16829</v>
      </c>
      <c r="C5211" t="s">
        <v>16830</v>
      </c>
      <c r="D5211" s="1">
        <v>45206</v>
      </c>
      <c r="E5211">
        <f t="shared" si="575"/>
        <v>18</v>
      </c>
      <c r="F5211" t="s">
        <v>14</v>
      </c>
      <c r="G5211">
        <v>750</v>
      </c>
      <c r="H5211">
        <f t="shared" si="574"/>
        <v>75</v>
      </c>
      <c r="I5211" t="s">
        <v>7</v>
      </c>
      <c r="J5211" t="s">
        <v>8</v>
      </c>
      <c r="K5211" t="s">
        <v>8</v>
      </c>
      <c r="L5211" t="s">
        <v>8</v>
      </c>
      <c r="M5211" t="s">
        <v>6</v>
      </c>
      <c r="N5211" t="str">
        <f t="shared" si="576"/>
        <v>M</v>
      </c>
      <c r="O5211" t="s">
        <v>16831</v>
      </c>
      <c r="P5211" t="s">
        <v>16832</v>
      </c>
      <c r="Q5211" t="s">
        <v>2605</v>
      </c>
      <c r="R5211">
        <v>4</v>
      </c>
      <c r="S5211">
        <f t="shared" si="577"/>
        <v>2019</v>
      </c>
      <c r="T5211" t="s">
        <v>12</v>
      </c>
      <c r="U5211">
        <v>1</v>
      </c>
      <c r="V5211" t="s">
        <v>7657</v>
      </c>
      <c r="W5211">
        <f>VLOOKUP(Q5211,'PBT Tag Rates'!$B$5:$E$44,4,FALSE)</f>
        <v>0.96152300000000002</v>
      </c>
      <c r="X5211">
        <v>1</v>
      </c>
      <c r="Y5211" s="14">
        <f>IFERROR(LOOKUP(H5211,{30,43,48,53,58,63,68,73,78,83,88,93,97},{42,47,52,57,62,67,72,77,82,87,92,99,100}),999)</f>
        <v>77</v>
      </c>
      <c r="Z5211" s="17">
        <f t="shared" si="578"/>
        <v>5.5555555555555554</v>
      </c>
      <c r="AA5211" s="17">
        <f t="shared" si="572"/>
        <v>5.5555555555555554</v>
      </c>
      <c r="AB5211" s="17">
        <f t="shared" si="573"/>
        <v>11.658097686375321</v>
      </c>
      <c r="AC5211" s="17" t="s">
        <v>17655</v>
      </c>
    </row>
    <row r="5212" spans="1:29" x14ac:dyDescent="0.25">
      <c r="A5212" t="s">
        <v>3339</v>
      </c>
      <c r="B5212" s="165" t="s">
        <v>16833</v>
      </c>
      <c r="C5212" t="s">
        <v>16834</v>
      </c>
      <c r="D5212" s="1">
        <v>45206</v>
      </c>
      <c r="E5212">
        <f t="shared" si="575"/>
        <v>18</v>
      </c>
      <c r="F5212" t="s">
        <v>14</v>
      </c>
      <c r="G5212">
        <v>670</v>
      </c>
      <c r="H5212">
        <f t="shared" si="574"/>
        <v>67</v>
      </c>
      <c r="I5212" t="s">
        <v>7</v>
      </c>
      <c r="J5212" t="s">
        <v>8</v>
      </c>
      <c r="K5212" t="s">
        <v>8</v>
      </c>
      <c r="L5212" t="s">
        <v>8</v>
      </c>
      <c r="M5212" t="s">
        <v>14</v>
      </c>
      <c r="N5212" t="str">
        <f t="shared" si="576"/>
        <v>F</v>
      </c>
      <c r="O5212" t="s">
        <v>13935</v>
      </c>
      <c r="P5212" t="s">
        <v>13936</v>
      </c>
      <c r="Q5212" t="s">
        <v>281</v>
      </c>
      <c r="R5212">
        <v>4</v>
      </c>
      <c r="S5212">
        <f t="shared" si="577"/>
        <v>2019</v>
      </c>
      <c r="T5212" t="s">
        <v>12</v>
      </c>
      <c r="U5212">
        <v>1</v>
      </c>
      <c r="V5212" t="s">
        <v>3079</v>
      </c>
      <c r="W5212">
        <f>VLOOKUP(Q5212,'PBT Tag Rates'!$B$5:$E$44,4,FALSE)</f>
        <v>0.99705232300000002</v>
      </c>
      <c r="X5212">
        <v>1</v>
      </c>
      <c r="Y5212" s="14">
        <f>IFERROR(LOOKUP(H5212,{30,43,48,53,58,63,68,73,78,83,88,93,97},{42,47,52,57,62,67,72,77,82,87,92,99,100}),999)</f>
        <v>67</v>
      </c>
      <c r="Z5212" s="17">
        <f t="shared" si="578"/>
        <v>5.5555555555555554</v>
      </c>
      <c r="AA5212" s="17">
        <f t="shared" si="572"/>
        <v>5.5555555555555554</v>
      </c>
      <c r="AB5212" s="17">
        <f t="shared" si="573"/>
        <v>11.658097686375321</v>
      </c>
      <c r="AC5212" s="17" t="s">
        <v>17654</v>
      </c>
    </row>
    <row r="5213" spans="1:29" x14ac:dyDescent="0.25">
      <c r="A5213" t="s">
        <v>3339</v>
      </c>
      <c r="B5213" s="165" t="s">
        <v>16835</v>
      </c>
      <c r="C5213" t="s">
        <v>16836</v>
      </c>
      <c r="D5213" s="1">
        <v>45206</v>
      </c>
      <c r="E5213">
        <f t="shared" si="575"/>
        <v>18</v>
      </c>
      <c r="F5213" t="s">
        <v>14</v>
      </c>
      <c r="G5213">
        <v>810</v>
      </c>
      <c r="H5213">
        <f t="shared" si="574"/>
        <v>81</v>
      </c>
      <c r="I5213" t="s">
        <v>7</v>
      </c>
      <c r="J5213" t="s">
        <v>8</v>
      </c>
      <c r="K5213" t="s">
        <v>8</v>
      </c>
      <c r="L5213" t="s">
        <v>8</v>
      </c>
      <c r="M5213" t="s">
        <v>14</v>
      </c>
      <c r="N5213" t="str">
        <f t="shared" si="576"/>
        <v>F</v>
      </c>
      <c r="O5213" t="s">
        <v>8</v>
      </c>
      <c r="P5213" t="s">
        <v>8</v>
      </c>
      <c r="Q5213" t="s">
        <v>11</v>
      </c>
      <c r="R5213" t="s">
        <v>8</v>
      </c>
      <c r="S5213" t="str">
        <f t="shared" si="577"/>
        <v>U</v>
      </c>
      <c r="T5213" t="s">
        <v>12</v>
      </c>
      <c r="U5213">
        <v>0.999999999999997</v>
      </c>
      <c r="V5213" t="s">
        <v>11</v>
      </c>
      <c r="W5213" t="e">
        <f>VLOOKUP(Q5213,'PBT Tag Rates'!$B$5:$E$44,4,FALSE)</f>
        <v>#N/A</v>
      </c>
      <c r="X5213">
        <v>1</v>
      </c>
      <c r="Y5213" s="14">
        <f>IFERROR(LOOKUP(H5213,{30,43,48,53,58,63,68,73,78,83,88,93,97},{42,47,52,57,62,67,72,77,82,87,92,99,100}),999)</f>
        <v>82</v>
      </c>
      <c r="Z5213" s="17">
        <f t="shared" si="578"/>
        <v>5.5555555555555554</v>
      </c>
      <c r="AA5213" s="17">
        <f t="shared" si="572"/>
        <v>5.5555555555555554</v>
      </c>
      <c r="AB5213" s="17">
        <f t="shared" si="573"/>
        <v>11.658097686375321</v>
      </c>
      <c r="AC5213" s="17" t="s">
        <v>17654</v>
      </c>
    </row>
    <row r="5214" spans="1:29" x14ac:dyDescent="0.25">
      <c r="A5214" t="s">
        <v>3339</v>
      </c>
      <c r="B5214" s="165" t="s">
        <v>16837</v>
      </c>
      <c r="C5214" t="s">
        <v>16838</v>
      </c>
      <c r="D5214" s="1">
        <v>45207</v>
      </c>
      <c r="E5214">
        <f t="shared" si="575"/>
        <v>18</v>
      </c>
      <c r="F5214" t="s">
        <v>14</v>
      </c>
      <c r="G5214">
        <v>650</v>
      </c>
      <c r="H5214">
        <f t="shared" si="574"/>
        <v>65</v>
      </c>
      <c r="I5214" t="s">
        <v>9</v>
      </c>
      <c r="J5214">
        <v>1</v>
      </c>
      <c r="K5214" t="s">
        <v>8</v>
      </c>
      <c r="L5214" t="s">
        <v>8</v>
      </c>
      <c r="M5214" t="s">
        <v>14</v>
      </c>
      <c r="N5214" t="str">
        <f t="shared" si="576"/>
        <v>F</v>
      </c>
      <c r="O5214" t="s">
        <v>2200</v>
      </c>
      <c r="P5214" t="s">
        <v>9256</v>
      </c>
      <c r="Q5214" t="s">
        <v>221</v>
      </c>
      <c r="R5214">
        <v>4</v>
      </c>
      <c r="S5214">
        <f t="shared" si="577"/>
        <v>2019</v>
      </c>
      <c r="T5214" t="s">
        <v>12</v>
      </c>
      <c r="U5214">
        <v>1</v>
      </c>
      <c r="V5214" t="s">
        <v>3168</v>
      </c>
      <c r="W5214">
        <f>VLOOKUP(Q5214,'PBT Tag Rates'!$B$5:$E$44,4,FALSE)</f>
        <v>0.95971980899999998</v>
      </c>
      <c r="X5214">
        <v>1</v>
      </c>
      <c r="Y5214" s="14">
        <f>IFERROR(LOOKUP(H5214,{30,43,48,53,58,63,68,73,78,83,88,93,97},{42,47,52,57,62,67,72,77,82,87,92,99,100}),999)</f>
        <v>67</v>
      </c>
      <c r="Z5214" s="17">
        <f t="shared" si="578"/>
        <v>5.5555555555555554</v>
      </c>
      <c r="AA5214" s="17">
        <f t="shared" si="572"/>
        <v>5.5555555555555554</v>
      </c>
      <c r="AB5214" s="17">
        <f t="shared" si="573"/>
        <v>11.658097686375321</v>
      </c>
      <c r="AC5214" s="17" t="s">
        <v>17654</v>
      </c>
    </row>
    <row r="5215" spans="1:29" x14ac:dyDescent="0.25">
      <c r="A5215" t="s">
        <v>3339</v>
      </c>
      <c r="B5215" s="165" t="s">
        <v>16839</v>
      </c>
      <c r="C5215" t="s">
        <v>16840</v>
      </c>
      <c r="D5215" s="1">
        <v>45207</v>
      </c>
      <c r="E5215">
        <f t="shared" si="575"/>
        <v>18</v>
      </c>
      <c r="F5215" t="s">
        <v>14</v>
      </c>
      <c r="G5215">
        <v>760</v>
      </c>
      <c r="H5215">
        <f t="shared" si="574"/>
        <v>76</v>
      </c>
      <c r="I5215" t="s">
        <v>7</v>
      </c>
      <c r="J5215" t="s">
        <v>8</v>
      </c>
      <c r="K5215" t="s">
        <v>8</v>
      </c>
      <c r="L5215" t="s">
        <v>8</v>
      </c>
      <c r="M5215" t="s">
        <v>14</v>
      </c>
      <c r="N5215" t="str">
        <f t="shared" si="576"/>
        <v>F</v>
      </c>
      <c r="O5215" t="s">
        <v>16841</v>
      </c>
      <c r="P5215" t="s">
        <v>16842</v>
      </c>
      <c r="Q5215" t="s">
        <v>15</v>
      </c>
      <c r="R5215">
        <v>5</v>
      </c>
      <c r="S5215">
        <f t="shared" si="577"/>
        <v>2018</v>
      </c>
      <c r="T5215" t="s">
        <v>12</v>
      </c>
      <c r="U5215">
        <v>1</v>
      </c>
      <c r="V5215" t="s">
        <v>3396</v>
      </c>
      <c r="W5215">
        <f>VLOOKUP(Q5215,'PBT Tag Rates'!$B$5:$E$44,4,FALSE)</f>
        <v>0.80551598400000002</v>
      </c>
      <c r="X5215">
        <v>1</v>
      </c>
      <c r="Y5215" s="14">
        <f>IFERROR(LOOKUP(H5215,{30,43,48,53,58,63,68,73,78,83,88,93,97},{42,47,52,57,62,67,72,77,82,87,92,99,100}),999)</f>
        <v>77</v>
      </c>
      <c r="Z5215" s="17">
        <f t="shared" si="578"/>
        <v>5.5555555555555554</v>
      </c>
      <c r="AA5215" s="17">
        <f t="shared" si="572"/>
        <v>5.5555555555555554</v>
      </c>
      <c r="AB5215" s="17">
        <f t="shared" si="573"/>
        <v>11.658097686375321</v>
      </c>
      <c r="AC5215" s="17" t="s">
        <v>17655</v>
      </c>
    </row>
    <row r="5216" spans="1:29" x14ac:dyDescent="0.25">
      <c r="A5216" t="s">
        <v>3339</v>
      </c>
      <c r="B5216" s="165" t="s">
        <v>16843</v>
      </c>
      <c r="C5216" t="s">
        <v>16844</v>
      </c>
      <c r="D5216" s="1">
        <v>45207</v>
      </c>
      <c r="E5216">
        <f t="shared" si="575"/>
        <v>18</v>
      </c>
      <c r="F5216" t="s">
        <v>6</v>
      </c>
      <c r="G5216">
        <v>420</v>
      </c>
      <c r="H5216">
        <f t="shared" si="574"/>
        <v>42</v>
      </c>
      <c r="I5216" t="s">
        <v>7</v>
      </c>
      <c r="J5216" t="s">
        <v>8</v>
      </c>
      <c r="K5216" t="s">
        <v>8</v>
      </c>
      <c r="L5216" t="s">
        <v>8</v>
      </c>
      <c r="M5216" t="s">
        <v>6</v>
      </c>
      <c r="N5216" t="str">
        <f t="shared" si="576"/>
        <v>M</v>
      </c>
      <c r="O5216" t="s">
        <v>16845</v>
      </c>
      <c r="P5216" t="s">
        <v>16846</v>
      </c>
      <c r="Q5216" t="s">
        <v>12797</v>
      </c>
      <c r="R5216">
        <v>2</v>
      </c>
      <c r="S5216">
        <f t="shared" si="577"/>
        <v>2021</v>
      </c>
      <c r="T5216" t="s">
        <v>12</v>
      </c>
      <c r="U5216">
        <v>1.00000000000001</v>
      </c>
      <c r="V5216" t="s">
        <v>3169</v>
      </c>
      <c r="W5216">
        <f>VLOOKUP(Q5216,'PBT Tag Rates'!$B$5:$E$44,4,FALSE)</f>
        <v>0.98260000000000003</v>
      </c>
      <c r="X5216">
        <v>1</v>
      </c>
      <c r="Y5216" s="14">
        <f>IFERROR(LOOKUP(H5216,{30,43,48,53,58,63,68,73,78,83,88,93,97},{42,47,52,57,62,67,72,77,82,87,92,99,100}),999)</f>
        <v>42</v>
      </c>
      <c r="Z5216" s="17">
        <f t="shared" si="578"/>
        <v>5.5555555555555554</v>
      </c>
      <c r="AA5216" s="17">
        <f t="shared" si="572"/>
        <v>5.5555555555555554</v>
      </c>
      <c r="AB5216" s="17">
        <f t="shared" si="573"/>
        <v>11.658097686375321</v>
      </c>
      <c r="AC5216" s="17" t="s">
        <v>17654</v>
      </c>
    </row>
    <row r="5217" spans="1:29" x14ac:dyDescent="0.25">
      <c r="A5217" t="s">
        <v>3339</v>
      </c>
      <c r="B5217" s="165" t="s">
        <v>16847</v>
      </c>
      <c r="C5217" t="s">
        <v>16848</v>
      </c>
      <c r="D5217" s="1">
        <v>45207</v>
      </c>
      <c r="E5217">
        <f t="shared" si="575"/>
        <v>18</v>
      </c>
      <c r="F5217" t="s">
        <v>14</v>
      </c>
      <c r="G5217">
        <v>740</v>
      </c>
      <c r="H5217">
        <f t="shared" si="574"/>
        <v>74</v>
      </c>
      <c r="I5217" t="s">
        <v>9</v>
      </c>
      <c r="J5217">
        <v>1</v>
      </c>
      <c r="K5217" t="s">
        <v>8</v>
      </c>
      <c r="L5217" t="s">
        <v>8</v>
      </c>
      <c r="M5217" t="s">
        <v>14</v>
      </c>
      <c r="N5217" t="str">
        <f t="shared" si="576"/>
        <v>F</v>
      </c>
      <c r="O5217" t="s">
        <v>161</v>
      </c>
      <c r="P5217" t="s">
        <v>2680</v>
      </c>
      <c r="Q5217" t="s">
        <v>15</v>
      </c>
      <c r="R5217">
        <v>5</v>
      </c>
      <c r="S5217">
        <f t="shared" si="577"/>
        <v>2018</v>
      </c>
      <c r="T5217" t="s">
        <v>12</v>
      </c>
      <c r="U5217">
        <v>0.999999999999997</v>
      </c>
      <c r="V5217" t="s">
        <v>3951</v>
      </c>
      <c r="W5217">
        <f>VLOOKUP(Q5217,'PBT Tag Rates'!$B$5:$E$44,4,FALSE)</f>
        <v>0.80551598400000002</v>
      </c>
      <c r="X5217">
        <v>1</v>
      </c>
      <c r="Y5217" s="14">
        <f>IFERROR(LOOKUP(H5217,{30,43,48,53,58,63,68,73,78,83,88,93,97},{42,47,52,57,62,67,72,77,82,87,92,99,100}),999)</f>
        <v>77</v>
      </c>
      <c r="Z5217" s="17">
        <f t="shared" si="578"/>
        <v>5.5555555555555554</v>
      </c>
      <c r="AA5217" s="17">
        <f t="shared" si="572"/>
        <v>5.5555555555555554</v>
      </c>
      <c r="AB5217" s="17">
        <f t="shared" si="573"/>
        <v>11.658097686375321</v>
      </c>
      <c r="AC5217" s="17" t="s">
        <v>17655</v>
      </c>
    </row>
    <row r="5218" spans="1:29" x14ac:dyDescent="0.25">
      <c r="A5218" t="s">
        <v>3339</v>
      </c>
      <c r="B5218" s="165" t="s">
        <v>16849</v>
      </c>
      <c r="C5218" t="s">
        <v>16850</v>
      </c>
      <c r="D5218" s="1">
        <v>45207</v>
      </c>
      <c r="E5218">
        <f t="shared" si="575"/>
        <v>18</v>
      </c>
      <c r="F5218" t="s">
        <v>14</v>
      </c>
      <c r="G5218">
        <v>640</v>
      </c>
      <c r="H5218">
        <f t="shared" si="574"/>
        <v>64</v>
      </c>
      <c r="I5218" t="s">
        <v>7</v>
      </c>
      <c r="J5218" t="s">
        <v>8</v>
      </c>
      <c r="K5218" t="s">
        <v>8</v>
      </c>
      <c r="L5218" t="s">
        <v>8</v>
      </c>
      <c r="M5218" t="s">
        <v>14</v>
      </c>
      <c r="N5218" t="str">
        <f t="shared" si="576"/>
        <v>F</v>
      </c>
      <c r="O5218" t="s">
        <v>5078</v>
      </c>
      <c r="P5218" t="s">
        <v>9645</v>
      </c>
      <c r="Q5218" t="s">
        <v>221</v>
      </c>
      <c r="R5218">
        <v>4</v>
      </c>
      <c r="S5218">
        <f t="shared" si="577"/>
        <v>2019</v>
      </c>
      <c r="T5218" t="s">
        <v>12</v>
      </c>
      <c r="U5218">
        <v>1</v>
      </c>
      <c r="V5218" t="s">
        <v>3346</v>
      </c>
      <c r="W5218">
        <f>VLOOKUP(Q5218,'PBT Tag Rates'!$B$5:$E$44,4,FALSE)</f>
        <v>0.95971980899999998</v>
      </c>
      <c r="X5218">
        <v>1</v>
      </c>
      <c r="Y5218" s="14">
        <f>IFERROR(LOOKUP(H5218,{30,43,48,53,58,63,68,73,78,83,88,93,97},{42,47,52,57,62,67,72,77,82,87,92,99,100}),999)</f>
        <v>67</v>
      </c>
      <c r="Z5218" s="17">
        <f t="shared" si="578"/>
        <v>5.5555555555555554</v>
      </c>
      <c r="AA5218" s="17">
        <f t="shared" si="572"/>
        <v>5.5555555555555554</v>
      </c>
      <c r="AB5218" s="17">
        <f t="shared" si="573"/>
        <v>11.658097686375321</v>
      </c>
      <c r="AC5218" s="17" t="s">
        <v>17654</v>
      </c>
    </row>
    <row r="5219" spans="1:29" x14ac:dyDescent="0.25">
      <c r="A5219" t="s">
        <v>3339</v>
      </c>
      <c r="B5219" s="165" t="s">
        <v>16851</v>
      </c>
      <c r="C5219" t="s">
        <v>16852</v>
      </c>
      <c r="D5219" s="1">
        <v>45207</v>
      </c>
      <c r="E5219">
        <f t="shared" si="575"/>
        <v>18</v>
      </c>
      <c r="F5219" t="s">
        <v>14</v>
      </c>
      <c r="G5219">
        <v>730</v>
      </c>
      <c r="H5219">
        <f t="shared" si="574"/>
        <v>73</v>
      </c>
      <c r="I5219" t="s">
        <v>7</v>
      </c>
      <c r="J5219" t="s">
        <v>8</v>
      </c>
      <c r="K5219" t="s">
        <v>8</v>
      </c>
      <c r="L5219" t="s">
        <v>8</v>
      </c>
      <c r="M5219" t="s">
        <v>14</v>
      </c>
      <c r="N5219" t="str">
        <f t="shared" si="576"/>
        <v>F</v>
      </c>
      <c r="O5219" t="s">
        <v>8</v>
      </c>
      <c r="P5219" t="s">
        <v>8</v>
      </c>
      <c r="Q5219" t="s">
        <v>11</v>
      </c>
      <c r="R5219" t="s">
        <v>8</v>
      </c>
      <c r="S5219" t="str">
        <f t="shared" si="577"/>
        <v>U</v>
      </c>
      <c r="T5219" t="s">
        <v>12</v>
      </c>
      <c r="U5219">
        <v>0.999999999999999</v>
      </c>
      <c r="V5219" t="s">
        <v>11</v>
      </c>
      <c r="W5219" t="e">
        <f>VLOOKUP(Q5219,'PBT Tag Rates'!$B$5:$E$44,4,FALSE)</f>
        <v>#N/A</v>
      </c>
      <c r="X5219">
        <v>1</v>
      </c>
      <c r="Y5219" s="14">
        <f>IFERROR(LOOKUP(H5219,{30,43,48,53,58,63,68,73,78,83,88,93,97},{42,47,52,57,62,67,72,77,82,87,92,99,100}),999)</f>
        <v>77</v>
      </c>
      <c r="Z5219" s="17">
        <f t="shared" si="578"/>
        <v>5.5555555555555554</v>
      </c>
      <c r="AA5219" s="17">
        <f t="shared" si="572"/>
        <v>5.5555555555555554</v>
      </c>
      <c r="AB5219" s="17">
        <f t="shared" si="573"/>
        <v>11.658097686375321</v>
      </c>
      <c r="AC5219" s="17" t="s">
        <v>17654</v>
      </c>
    </row>
    <row r="5220" spans="1:29" x14ac:dyDescent="0.25">
      <c r="A5220" t="s">
        <v>3339</v>
      </c>
      <c r="B5220" s="165" t="s">
        <v>16853</v>
      </c>
      <c r="C5220" t="s">
        <v>16854</v>
      </c>
      <c r="D5220" s="1">
        <v>45207</v>
      </c>
      <c r="E5220">
        <f t="shared" si="575"/>
        <v>18</v>
      </c>
      <c r="F5220" t="s">
        <v>14</v>
      </c>
      <c r="G5220">
        <v>770</v>
      </c>
      <c r="H5220">
        <f t="shared" si="574"/>
        <v>77</v>
      </c>
      <c r="I5220" t="s">
        <v>7</v>
      </c>
      <c r="J5220" t="s">
        <v>8</v>
      </c>
      <c r="K5220" t="s">
        <v>8</v>
      </c>
      <c r="L5220" t="s">
        <v>8</v>
      </c>
      <c r="M5220" t="s">
        <v>14</v>
      </c>
      <c r="N5220" t="str">
        <f t="shared" si="576"/>
        <v>F</v>
      </c>
      <c r="O5220" t="s">
        <v>2511</v>
      </c>
      <c r="P5220" t="s">
        <v>2512</v>
      </c>
      <c r="Q5220" t="s">
        <v>221</v>
      </c>
      <c r="R5220">
        <v>4</v>
      </c>
      <c r="S5220">
        <f t="shared" si="577"/>
        <v>2019</v>
      </c>
      <c r="T5220" t="s">
        <v>12</v>
      </c>
      <c r="U5220">
        <v>1</v>
      </c>
      <c r="V5220" t="s">
        <v>3346</v>
      </c>
      <c r="W5220">
        <f>VLOOKUP(Q5220,'PBT Tag Rates'!$B$5:$E$44,4,FALSE)</f>
        <v>0.95971980899999998</v>
      </c>
      <c r="X5220">
        <v>1</v>
      </c>
      <c r="Y5220" s="14">
        <f>IFERROR(LOOKUP(H5220,{30,43,48,53,58,63,68,73,78,83,88,93,97},{42,47,52,57,62,67,72,77,82,87,92,99,100}),999)</f>
        <v>77</v>
      </c>
      <c r="Z5220" s="17">
        <f t="shared" si="578"/>
        <v>5.5555555555555554</v>
      </c>
      <c r="AA5220" s="17">
        <f t="shared" si="572"/>
        <v>5.5555555555555554</v>
      </c>
      <c r="AB5220" s="17">
        <f t="shared" si="573"/>
        <v>11.658097686375321</v>
      </c>
      <c r="AC5220" s="17" t="s">
        <v>17654</v>
      </c>
    </row>
    <row r="5221" spans="1:29" x14ac:dyDescent="0.25">
      <c r="A5221" t="s">
        <v>3339</v>
      </c>
      <c r="B5221" s="165" t="s">
        <v>16855</v>
      </c>
      <c r="C5221" t="s">
        <v>16856</v>
      </c>
      <c r="D5221" s="1">
        <v>45207</v>
      </c>
      <c r="E5221">
        <f t="shared" si="575"/>
        <v>18</v>
      </c>
      <c r="F5221" t="s">
        <v>6</v>
      </c>
      <c r="G5221">
        <v>610</v>
      </c>
      <c r="H5221">
        <f t="shared" si="574"/>
        <v>61</v>
      </c>
      <c r="I5221" t="s">
        <v>7</v>
      </c>
      <c r="J5221" t="s">
        <v>8</v>
      </c>
      <c r="K5221" t="s">
        <v>8</v>
      </c>
      <c r="L5221" t="s">
        <v>8</v>
      </c>
      <c r="M5221" t="s">
        <v>6</v>
      </c>
      <c r="N5221" t="str">
        <f t="shared" si="576"/>
        <v>M</v>
      </c>
      <c r="O5221" t="s">
        <v>8</v>
      </c>
      <c r="P5221" t="s">
        <v>8</v>
      </c>
      <c r="Q5221" t="s">
        <v>11</v>
      </c>
      <c r="R5221" t="s">
        <v>8</v>
      </c>
      <c r="S5221" t="str">
        <f t="shared" si="577"/>
        <v>U</v>
      </c>
      <c r="T5221" t="s">
        <v>12</v>
      </c>
      <c r="U5221">
        <v>1</v>
      </c>
      <c r="V5221" t="s">
        <v>11</v>
      </c>
      <c r="W5221" t="e">
        <f>VLOOKUP(Q5221,'PBT Tag Rates'!$B$5:$E$44,4,FALSE)</f>
        <v>#N/A</v>
      </c>
      <c r="X5221">
        <v>1</v>
      </c>
      <c r="Y5221" s="14">
        <f>IFERROR(LOOKUP(H5221,{30,43,48,53,58,63,68,73,78,83,88,93,97},{42,47,52,57,62,67,72,77,82,87,92,99,100}),999)</f>
        <v>62</v>
      </c>
      <c r="Z5221" s="17">
        <f t="shared" si="578"/>
        <v>5.5555555555555554</v>
      </c>
      <c r="AA5221" s="17">
        <f t="shared" si="572"/>
        <v>5.5555555555555554</v>
      </c>
      <c r="AB5221" s="17">
        <f t="shared" si="573"/>
        <v>11.658097686375321</v>
      </c>
      <c r="AC5221" s="17" t="s">
        <v>17654</v>
      </c>
    </row>
    <row r="5222" spans="1:29" x14ac:dyDescent="0.25">
      <c r="A5222" t="s">
        <v>3339</v>
      </c>
      <c r="B5222" s="165" t="s">
        <v>16857</v>
      </c>
      <c r="C5222" t="s">
        <v>16858</v>
      </c>
      <c r="D5222" s="1">
        <v>45207</v>
      </c>
      <c r="E5222">
        <f t="shared" si="575"/>
        <v>18</v>
      </c>
      <c r="F5222" t="s">
        <v>6</v>
      </c>
      <c r="G5222">
        <v>610</v>
      </c>
      <c r="H5222">
        <f t="shared" si="574"/>
        <v>61</v>
      </c>
      <c r="I5222" t="s">
        <v>7</v>
      </c>
      <c r="J5222" t="s">
        <v>8</v>
      </c>
      <c r="K5222" t="s">
        <v>8</v>
      </c>
      <c r="L5222" t="s">
        <v>8</v>
      </c>
      <c r="M5222" t="s">
        <v>6</v>
      </c>
      <c r="N5222" t="str">
        <f t="shared" si="576"/>
        <v>M</v>
      </c>
      <c r="O5222" t="s">
        <v>8</v>
      </c>
      <c r="P5222" t="s">
        <v>8</v>
      </c>
      <c r="Q5222" t="s">
        <v>11</v>
      </c>
      <c r="R5222" t="s">
        <v>8</v>
      </c>
      <c r="S5222" t="str">
        <f t="shared" si="577"/>
        <v>U</v>
      </c>
      <c r="T5222" t="s">
        <v>12</v>
      </c>
      <c r="U5222">
        <v>1</v>
      </c>
      <c r="V5222" t="s">
        <v>11</v>
      </c>
      <c r="W5222" t="e">
        <f>VLOOKUP(Q5222,'PBT Tag Rates'!$B$5:$E$44,4,FALSE)</f>
        <v>#N/A</v>
      </c>
      <c r="X5222">
        <v>1</v>
      </c>
      <c r="Y5222" s="14">
        <f>IFERROR(LOOKUP(H5222,{30,43,48,53,58,63,68,73,78,83,88,93,97},{42,47,52,57,62,67,72,77,82,87,92,99,100}),999)</f>
        <v>62</v>
      </c>
      <c r="Z5222" s="17">
        <f t="shared" si="578"/>
        <v>5.5555555555555554</v>
      </c>
      <c r="AA5222" s="17">
        <f t="shared" si="572"/>
        <v>5.5555555555555554</v>
      </c>
      <c r="AB5222" s="17">
        <f t="shared" si="573"/>
        <v>11.658097686375321</v>
      </c>
      <c r="AC5222" s="17" t="s">
        <v>17654</v>
      </c>
    </row>
    <row r="5223" spans="1:29" x14ac:dyDescent="0.25">
      <c r="A5223" t="s">
        <v>3339</v>
      </c>
      <c r="B5223" s="165" t="s">
        <v>16859</v>
      </c>
      <c r="C5223" t="s">
        <v>16860</v>
      </c>
      <c r="D5223" s="1">
        <v>45207</v>
      </c>
      <c r="E5223">
        <f t="shared" si="575"/>
        <v>18</v>
      </c>
      <c r="F5223" t="s">
        <v>14</v>
      </c>
      <c r="G5223">
        <v>740</v>
      </c>
      <c r="H5223">
        <f t="shared" si="574"/>
        <v>74</v>
      </c>
      <c r="I5223" t="s">
        <v>9</v>
      </c>
      <c r="J5223">
        <v>1</v>
      </c>
      <c r="K5223" t="s">
        <v>8</v>
      </c>
      <c r="L5223" t="s">
        <v>8</v>
      </c>
      <c r="M5223" t="s">
        <v>14</v>
      </c>
      <c r="N5223" t="str">
        <f t="shared" si="576"/>
        <v>F</v>
      </c>
      <c r="O5223" t="s">
        <v>1198</v>
      </c>
      <c r="P5223" t="s">
        <v>1199</v>
      </c>
      <c r="Q5223" t="s">
        <v>221</v>
      </c>
      <c r="R5223">
        <v>4</v>
      </c>
      <c r="S5223">
        <f t="shared" si="577"/>
        <v>2019</v>
      </c>
      <c r="T5223" t="s">
        <v>12</v>
      </c>
      <c r="U5223">
        <v>1</v>
      </c>
      <c r="V5223" t="s">
        <v>3396</v>
      </c>
      <c r="W5223">
        <f>VLOOKUP(Q5223,'PBT Tag Rates'!$B$5:$E$44,4,FALSE)</f>
        <v>0.95971980899999998</v>
      </c>
      <c r="X5223">
        <v>1</v>
      </c>
      <c r="Y5223" s="14">
        <f>IFERROR(LOOKUP(H5223,{30,43,48,53,58,63,68,73,78,83,88,93,97},{42,47,52,57,62,67,72,77,82,87,92,99,100}),999)</f>
        <v>77</v>
      </c>
      <c r="Z5223" s="17">
        <f t="shared" si="578"/>
        <v>5.5555555555555554</v>
      </c>
      <c r="AA5223" s="17">
        <f t="shared" si="572"/>
        <v>5.5555555555555554</v>
      </c>
      <c r="AB5223" s="17">
        <f t="shared" si="573"/>
        <v>11.658097686375321</v>
      </c>
      <c r="AC5223" s="17" t="s">
        <v>17655</v>
      </c>
    </row>
    <row r="5224" spans="1:29" x14ac:dyDescent="0.25">
      <c r="A5224" t="s">
        <v>3339</v>
      </c>
      <c r="B5224" s="165" t="s">
        <v>16861</v>
      </c>
      <c r="C5224" t="s">
        <v>16862</v>
      </c>
      <c r="D5224" s="1">
        <v>45207</v>
      </c>
      <c r="E5224">
        <f t="shared" si="575"/>
        <v>18</v>
      </c>
      <c r="F5224" t="s">
        <v>6</v>
      </c>
      <c r="G5224">
        <v>680</v>
      </c>
      <c r="H5224">
        <f t="shared" si="574"/>
        <v>68</v>
      </c>
      <c r="I5224" t="s">
        <v>7</v>
      </c>
      <c r="J5224" t="s">
        <v>8</v>
      </c>
      <c r="K5224" t="s">
        <v>8</v>
      </c>
      <c r="L5224" t="s">
        <v>8</v>
      </c>
      <c r="M5224" t="s">
        <v>6</v>
      </c>
      <c r="N5224" t="str">
        <f t="shared" si="576"/>
        <v>M</v>
      </c>
      <c r="O5224" t="s">
        <v>13104</v>
      </c>
      <c r="P5224" t="s">
        <v>13105</v>
      </c>
      <c r="Q5224" t="s">
        <v>918</v>
      </c>
      <c r="R5224">
        <v>3</v>
      </c>
      <c r="S5224">
        <f t="shared" si="577"/>
        <v>2020</v>
      </c>
      <c r="T5224" t="s">
        <v>12</v>
      </c>
      <c r="U5224">
        <v>0.999999999999995</v>
      </c>
      <c r="V5224" t="s">
        <v>3653</v>
      </c>
      <c r="W5224">
        <f>VLOOKUP(Q5224,'PBT Tag Rates'!$B$5:$E$44,4,FALSE)</f>
        <v>0.98961045999999997</v>
      </c>
      <c r="X5224">
        <v>1</v>
      </c>
      <c r="Y5224" s="14">
        <f>IFERROR(LOOKUP(H5224,{30,43,48,53,58,63,68,73,78,83,88,93,97},{42,47,52,57,62,67,72,77,82,87,92,99,100}),999)</f>
        <v>72</v>
      </c>
      <c r="Z5224" s="17">
        <f t="shared" si="578"/>
        <v>5.5555555555555554</v>
      </c>
      <c r="AA5224" s="17">
        <f t="shared" si="572"/>
        <v>5.5555555555555554</v>
      </c>
      <c r="AB5224" s="17">
        <f t="shared" si="573"/>
        <v>11.658097686375321</v>
      </c>
      <c r="AC5224" s="17" t="s">
        <v>17655</v>
      </c>
    </row>
    <row r="5225" spans="1:29" x14ac:dyDescent="0.25">
      <c r="A5225" t="s">
        <v>3339</v>
      </c>
      <c r="B5225" s="165" t="s">
        <v>16863</v>
      </c>
      <c r="C5225" t="s">
        <v>16864</v>
      </c>
      <c r="D5225" s="1">
        <v>45207</v>
      </c>
      <c r="E5225">
        <f t="shared" si="575"/>
        <v>18</v>
      </c>
      <c r="F5225" t="s">
        <v>6</v>
      </c>
      <c r="G5225">
        <v>660</v>
      </c>
      <c r="H5225">
        <f t="shared" si="574"/>
        <v>66</v>
      </c>
      <c r="I5225" t="s">
        <v>9</v>
      </c>
      <c r="J5225">
        <v>1</v>
      </c>
      <c r="K5225" t="s">
        <v>8</v>
      </c>
      <c r="L5225" t="s">
        <v>8</v>
      </c>
      <c r="M5225" t="s">
        <v>6</v>
      </c>
      <c r="N5225" t="str">
        <f t="shared" si="576"/>
        <v>M</v>
      </c>
      <c r="O5225" t="s">
        <v>591</v>
      </c>
      <c r="P5225" t="s">
        <v>592</v>
      </c>
      <c r="Q5225" t="s">
        <v>221</v>
      </c>
      <c r="R5225">
        <v>4</v>
      </c>
      <c r="S5225">
        <f t="shared" si="577"/>
        <v>2019</v>
      </c>
      <c r="T5225" t="s">
        <v>12</v>
      </c>
      <c r="U5225">
        <v>1</v>
      </c>
      <c r="V5225" t="s">
        <v>3951</v>
      </c>
      <c r="W5225">
        <f>VLOOKUP(Q5225,'PBT Tag Rates'!$B$5:$E$44,4,FALSE)</f>
        <v>0.95971980899999998</v>
      </c>
      <c r="X5225">
        <v>1</v>
      </c>
      <c r="Y5225" s="14">
        <f>IFERROR(LOOKUP(H5225,{30,43,48,53,58,63,68,73,78,83,88,93,97},{42,47,52,57,62,67,72,77,82,87,92,99,100}),999)</f>
        <v>67</v>
      </c>
      <c r="Z5225" s="17">
        <f t="shared" si="578"/>
        <v>5.5555555555555554</v>
      </c>
      <c r="AA5225" s="17">
        <f t="shared" si="572"/>
        <v>5.5555555555555554</v>
      </c>
      <c r="AB5225" s="17">
        <f t="shared" si="573"/>
        <v>11.658097686375321</v>
      </c>
      <c r="AC5225" s="17" t="s">
        <v>17655</v>
      </c>
    </row>
    <row r="5226" spans="1:29" x14ac:dyDescent="0.25">
      <c r="A5226" t="s">
        <v>3339</v>
      </c>
      <c r="B5226" s="165" t="s">
        <v>16865</v>
      </c>
      <c r="C5226" t="s">
        <v>16866</v>
      </c>
      <c r="D5226" s="1">
        <v>45207</v>
      </c>
      <c r="E5226">
        <f t="shared" si="575"/>
        <v>18</v>
      </c>
      <c r="F5226" t="s">
        <v>14</v>
      </c>
      <c r="G5226">
        <v>710</v>
      </c>
      <c r="H5226">
        <f t="shared" si="574"/>
        <v>71</v>
      </c>
      <c r="I5226" t="s">
        <v>7</v>
      </c>
      <c r="J5226" t="s">
        <v>8</v>
      </c>
      <c r="K5226" t="s">
        <v>8</v>
      </c>
      <c r="L5226" t="s">
        <v>8</v>
      </c>
      <c r="M5226" t="s">
        <v>14</v>
      </c>
      <c r="N5226" t="str">
        <f t="shared" si="576"/>
        <v>F</v>
      </c>
      <c r="O5226" t="s">
        <v>8</v>
      </c>
      <c r="P5226" t="s">
        <v>8</v>
      </c>
      <c r="Q5226" t="s">
        <v>11</v>
      </c>
      <c r="R5226" t="s">
        <v>8</v>
      </c>
      <c r="S5226" t="str">
        <f t="shared" si="577"/>
        <v>U</v>
      </c>
      <c r="T5226" t="s">
        <v>12</v>
      </c>
      <c r="U5226">
        <v>1</v>
      </c>
      <c r="V5226" t="s">
        <v>11</v>
      </c>
      <c r="W5226" t="e">
        <f>VLOOKUP(Q5226,'PBT Tag Rates'!$B$5:$E$44,4,FALSE)</f>
        <v>#N/A</v>
      </c>
      <c r="X5226">
        <v>1</v>
      </c>
      <c r="Y5226" s="14">
        <f>IFERROR(LOOKUP(H5226,{30,43,48,53,58,63,68,73,78,83,88,93,97},{42,47,52,57,62,67,72,77,82,87,92,99,100}),999)</f>
        <v>72</v>
      </c>
      <c r="Z5226" s="17">
        <f t="shared" si="578"/>
        <v>5.5555555555555554</v>
      </c>
      <c r="AA5226" s="17">
        <f t="shared" si="572"/>
        <v>5.5555555555555554</v>
      </c>
      <c r="AB5226" s="17">
        <f t="shared" si="573"/>
        <v>11.658097686375321</v>
      </c>
      <c r="AC5226" s="17" t="s">
        <v>17654</v>
      </c>
    </row>
    <row r="5227" spans="1:29" x14ac:dyDescent="0.25">
      <c r="A5227" t="s">
        <v>3339</v>
      </c>
      <c r="B5227" s="165" t="s">
        <v>16867</v>
      </c>
      <c r="C5227" t="s">
        <v>16868</v>
      </c>
      <c r="D5227" s="1">
        <v>45207</v>
      </c>
      <c r="E5227">
        <f t="shared" si="575"/>
        <v>18</v>
      </c>
      <c r="F5227" t="s">
        <v>6</v>
      </c>
      <c r="G5227">
        <v>620</v>
      </c>
      <c r="H5227">
        <f t="shared" si="574"/>
        <v>62</v>
      </c>
      <c r="I5227" t="s">
        <v>7</v>
      </c>
      <c r="J5227" t="s">
        <v>8</v>
      </c>
      <c r="K5227" t="s">
        <v>8</v>
      </c>
      <c r="L5227" t="s">
        <v>8</v>
      </c>
      <c r="M5227" t="s">
        <v>6</v>
      </c>
      <c r="N5227" t="str">
        <f t="shared" si="576"/>
        <v>M</v>
      </c>
      <c r="O5227" t="s">
        <v>1281</v>
      </c>
      <c r="P5227" t="s">
        <v>1282</v>
      </c>
      <c r="Q5227" t="s">
        <v>918</v>
      </c>
      <c r="R5227">
        <v>3</v>
      </c>
      <c r="S5227">
        <f t="shared" si="577"/>
        <v>2020</v>
      </c>
      <c r="T5227" t="s">
        <v>12</v>
      </c>
      <c r="U5227">
        <v>1.00000000000001</v>
      </c>
      <c r="V5227" t="s">
        <v>3396</v>
      </c>
      <c r="W5227">
        <f>VLOOKUP(Q5227,'PBT Tag Rates'!$B$5:$E$44,4,FALSE)</f>
        <v>0.98961045999999997</v>
      </c>
      <c r="X5227">
        <v>1</v>
      </c>
      <c r="Y5227" s="14">
        <f>IFERROR(LOOKUP(H5227,{30,43,48,53,58,63,68,73,78,83,88,93,97},{42,47,52,57,62,67,72,77,82,87,92,99,100}),999)</f>
        <v>62</v>
      </c>
      <c r="Z5227" s="17">
        <f t="shared" si="578"/>
        <v>5.5555555555555554</v>
      </c>
      <c r="AA5227" s="17">
        <f t="shared" si="572"/>
        <v>5.5555555555555554</v>
      </c>
      <c r="AB5227" s="17">
        <f t="shared" si="573"/>
        <v>11.658097686375321</v>
      </c>
      <c r="AC5227" s="17" t="s">
        <v>17655</v>
      </c>
    </row>
    <row r="5228" spans="1:29" x14ac:dyDescent="0.25">
      <c r="A5228" t="s">
        <v>3339</v>
      </c>
      <c r="B5228" s="165" t="s">
        <v>16869</v>
      </c>
      <c r="C5228" t="s">
        <v>16870</v>
      </c>
      <c r="D5228" s="1">
        <v>45207</v>
      </c>
      <c r="E5228">
        <f t="shared" si="575"/>
        <v>18</v>
      </c>
      <c r="F5228" t="s">
        <v>6</v>
      </c>
      <c r="G5228">
        <v>560</v>
      </c>
      <c r="H5228">
        <f t="shared" si="574"/>
        <v>56</v>
      </c>
      <c r="I5228" t="s">
        <v>9</v>
      </c>
      <c r="J5228">
        <v>1</v>
      </c>
      <c r="K5228" t="s">
        <v>8</v>
      </c>
      <c r="L5228" t="s">
        <v>8</v>
      </c>
      <c r="M5228" t="s">
        <v>6</v>
      </c>
      <c r="N5228" t="str">
        <f t="shared" si="576"/>
        <v>M</v>
      </c>
      <c r="O5228" t="s">
        <v>8476</v>
      </c>
      <c r="P5228" t="s">
        <v>8477</v>
      </c>
      <c r="Q5228" t="s">
        <v>918</v>
      </c>
      <c r="R5228">
        <v>3</v>
      </c>
      <c r="S5228">
        <f t="shared" si="577"/>
        <v>2020</v>
      </c>
      <c r="T5228" t="s">
        <v>12</v>
      </c>
      <c r="U5228">
        <v>0.999999999999998</v>
      </c>
      <c r="V5228" t="s">
        <v>3346</v>
      </c>
      <c r="W5228">
        <f>VLOOKUP(Q5228,'PBT Tag Rates'!$B$5:$E$44,4,FALSE)</f>
        <v>0.98961045999999997</v>
      </c>
      <c r="X5228">
        <v>1</v>
      </c>
      <c r="Y5228" s="14">
        <f>IFERROR(LOOKUP(H5228,{30,43,48,53,58,63,68,73,78,83,88,93,97},{42,47,52,57,62,67,72,77,82,87,92,99,100}),999)</f>
        <v>57</v>
      </c>
      <c r="Z5228" s="17">
        <f t="shared" si="578"/>
        <v>5.5555555555555554</v>
      </c>
      <c r="AA5228" s="17">
        <f t="shared" si="572"/>
        <v>5.5555555555555554</v>
      </c>
      <c r="AB5228" s="17">
        <f t="shared" si="573"/>
        <v>11.658097686375321</v>
      </c>
      <c r="AC5228" s="17" t="s">
        <v>17654</v>
      </c>
    </row>
    <row r="5229" spans="1:29" x14ac:dyDescent="0.25">
      <c r="A5229" t="s">
        <v>3339</v>
      </c>
      <c r="B5229" s="165" t="s">
        <v>16871</v>
      </c>
      <c r="C5229" t="s">
        <v>16872</v>
      </c>
      <c r="D5229" s="1">
        <v>45208</v>
      </c>
      <c r="E5229">
        <f t="shared" si="575"/>
        <v>18</v>
      </c>
      <c r="F5229" t="s">
        <v>6</v>
      </c>
      <c r="G5229">
        <v>460</v>
      </c>
      <c r="H5229">
        <f t="shared" si="574"/>
        <v>46</v>
      </c>
      <c r="I5229" t="s">
        <v>7</v>
      </c>
      <c r="J5229" t="s">
        <v>8</v>
      </c>
      <c r="K5229" t="s">
        <v>8</v>
      </c>
      <c r="L5229" t="s">
        <v>8</v>
      </c>
      <c r="M5229" t="s">
        <v>6</v>
      </c>
      <c r="N5229" t="str">
        <f t="shared" si="576"/>
        <v>M</v>
      </c>
      <c r="O5229" t="s">
        <v>16873</v>
      </c>
      <c r="P5229" t="s">
        <v>16874</v>
      </c>
      <c r="Q5229" t="s">
        <v>3820</v>
      </c>
      <c r="R5229">
        <v>2</v>
      </c>
      <c r="S5229">
        <f t="shared" si="577"/>
        <v>2021</v>
      </c>
      <c r="T5229" t="s">
        <v>12</v>
      </c>
      <c r="U5229">
        <v>0.999999999999999</v>
      </c>
      <c r="V5229" t="s">
        <v>3346</v>
      </c>
      <c r="W5229">
        <f>VLOOKUP(Q5229,'PBT Tag Rates'!$B$5:$E$44,4,FALSE)</f>
        <v>0.98140000000000005</v>
      </c>
      <c r="X5229">
        <v>1</v>
      </c>
      <c r="Y5229" s="14">
        <f>IFERROR(LOOKUP(H5229,{30,43,48,53,58,63,68,73,78,83,88,93,97},{42,47,52,57,62,67,72,77,82,87,92,99,100}),999)</f>
        <v>47</v>
      </c>
      <c r="Z5229" s="17">
        <f t="shared" si="578"/>
        <v>5.5555555555555554</v>
      </c>
      <c r="AA5229" s="17">
        <f t="shared" si="572"/>
        <v>5.5555555555555554</v>
      </c>
      <c r="AB5229" s="17">
        <f t="shared" si="573"/>
        <v>11.658097686375321</v>
      </c>
      <c r="AC5229" s="17" t="s">
        <v>17654</v>
      </c>
    </row>
    <row r="5230" spans="1:29" x14ac:dyDescent="0.25">
      <c r="A5230" t="s">
        <v>3339</v>
      </c>
      <c r="B5230" s="165" t="s">
        <v>16875</v>
      </c>
      <c r="C5230" t="s">
        <v>16876</v>
      </c>
      <c r="D5230" s="1">
        <v>45208</v>
      </c>
      <c r="E5230">
        <f t="shared" si="575"/>
        <v>18</v>
      </c>
      <c r="F5230" t="s">
        <v>6</v>
      </c>
      <c r="G5230">
        <v>580</v>
      </c>
      <c r="H5230">
        <f t="shared" si="574"/>
        <v>58</v>
      </c>
      <c r="I5230" t="s">
        <v>7</v>
      </c>
      <c r="J5230" t="s">
        <v>8</v>
      </c>
      <c r="K5230" t="s">
        <v>8</v>
      </c>
      <c r="L5230" t="s">
        <v>8</v>
      </c>
      <c r="M5230" t="s">
        <v>6</v>
      </c>
      <c r="N5230" t="str">
        <f t="shared" si="576"/>
        <v>M</v>
      </c>
      <c r="O5230" t="s">
        <v>8</v>
      </c>
      <c r="P5230" t="s">
        <v>8</v>
      </c>
      <c r="Q5230" t="s">
        <v>11</v>
      </c>
      <c r="R5230" t="s">
        <v>8</v>
      </c>
      <c r="S5230" t="str">
        <f t="shared" si="577"/>
        <v>U</v>
      </c>
      <c r="T5230" t="s">
        <v>12</v>
      </c>
      <c r="U5230">
        <v>0.999999999999998</v>
      </c>
      <c r="V5230" t="s">
        <v>11</v>
      </c>
      <c r="W5230" t="e">
        <f>VLOOKUP(Q5230,'PBT Tag Rates'!$B$5:$E$44,4,FALSE)</f>
        <v>#N/A</v>
      </c>
      <c r="X5230">
        <v>1</v>
      </c>
      <c r="Y5230" s="14">
        <f>IFERROR(LOOKUP(H5230,{30,43,48,53,58,63,68,73,78,83,88,93,97},{42,47,52,57,62,67,72,77,82,87,92,99,100}),999)</f>
        <v>62</v>
      </c>
      <c r="Z5230" s="17">
        <f t="shared" si="578"/>
        <v>5.5555555555555554</v>
      </c>
      <c r="AA5230" s="17">
        <f t="shared" si="572"/>
        <v>5.5555555555555554</v>
      </c>
      <c r="AB5230" s="17">
        <f t="shared" si="573"/>
        <v>11.658097686375321</v>
      </c>
      <c r="AC5230" s="17" t="s">
        <v>17654</v>
      </c>
    </row>
    <row r="5231" spans="1:29" x14ac:dyDescent="0.25">
      <c r="A5231" t="s">
        <v>3339</v>
      </c>
      <c r="B5231" s="165" t="s">
        <v>16877</v>
      </c>
      <c r="C5231" t="s">
        <v>16878</v>
      </c>
      <c r="D5231" s="1">
        <v>45208</v>
      </c>
      <c r="E5231">
        <f t="shared" si="575"/>
        <v>18</v>
      </c>
      <c r="F5231" t="s">
        <v>6</v>
      </c>
      <c r="G5231">
        <v>690</v>
      </c>
      <c r="H5231">
        <f t="shared" si="574"/>
        <v>69</v>
      </c>
      <c r="I5231" t="s">
        <v>7</v>
      </c>
      <c r="J5231" t="s">
        <v>8</v>
      </c>
      <c r="K5231" t="s">
        <v>8</v>
      </c>
      <c r="L5231" t="s">
        <v>8</v>
      </c>
      <c r="M5231" t="s">
        <v>6</v>
      </c>
      <c r="N5231" t="str">
        <f t="shared" si="576"/>
        <v>M</v>
      </c>
      <c r="O5231" t="s">
        <v>16879</v>
      </c>
      <c r="P5231" t="s">
        <v>16880</v>
      </c>
      <c r="Q5231" t="s">
        <v>2596</v>
      </c>
      <c r="R5231">
        <v>3</v>
      </c>
      <c r="S5231">
        <f t="shared" si="577"/>
        <v>2020</v>
      </c>
      <c r="T5231" t="s">
        <v>12</v>
      </c>
      <c r="U5231">
        <v>0.999999999999998</v>
      </c>
      <c r="V5231" t="s">
        <v>3079</v>
      </c>
      <c r="W5231">
        <f>VLOOKUP(Q5231,'PBT Tag Rates'!$B$5:$E$44,4,FALSE)</f>
        <v>0.98845608500000004</v>
      </c>
      <c r="X5231">
        <v>1</v>
      </c>
      <c r="Y5231" s="14">
        <f>IFERROR(LOOKUP(H5231,{30,43,48,53,58,63,68,73,78,83,88,93,97},{42,47,52,57,62,67,72,77,82,87,92,99,100}),999)</f>
        <v>72</v>
      </c>
      <c r="Z5231" s="17">
        <f t="shared" si="578"/>
        <v>5.5555555555555554</v>
      </c>
      <c r="AA5231" s="17">
        <f t="shared" si="572"/>
        <v>5.5555555555555554</v>
      </c>
      <c r="AB5231" s="17">
        <f t="shared" si="573"/>
        <v>11.658097686375321</v>
      </c>
      <c r="AC5231" s="17" t="s">
        <v>17654</v>
      </c>
    </row>
    <row r="5232" spans="1:29" x14ac:dyDescent="0.25">
      <c r="A5232" t="s">
        <v>3339</v>
      </c>
      <c r="B5232" s="165" t="s">
        <v>16881</v>
      </c>
      <c r="C5232" t="s">
        <v>16882</v>
      </c>
      <c r="D5232" s="1">
        <v>45208</v>
      </c>
      <c r="E5232">
        <f t="shared" si="575"/>
        <v>18</v>
      </c>
      <c r="F5232" t="s">
        <v>14</v>
      </c>
      <c r="G5232">
        <v>740</v>
      </c>
      <c r="H5232">
        <f t="shared" si="574"/>
        <v>74</v>
      </c>
      <c r="I5232" t="s">
        <v>9</v>
      </c>
      <c r="J5232">
        <v>1</v>
      </c>
      <c r="K5232" t="s">
        <v>8</v>
      </c>
      <c r="L5232" t="s">
        <v>8</v>
      </c>
      <c r="M5232" t="s">
        <v>14</v>
      </c>
      <c r="N5232" t="str">
        <f t="shared" si="576"/>
        <v>F</v>
      </c>
      <c r="O5232" t="s">
        <v>7058</v>
      </c>
      <c r="P5232" t="s">
        <v>7059</v>
      </c>
      <c r="Q5232" t="s">
        <v>281</v>
      </c>
      <c r="R5232">
        <v>4</v>
      </c>
      <c r="S5232">
        <f t="shared" si="577"/>
        <v>2019</v>
      </c>
      <c r="T5232" t="s">
        <v>12</v>
      </c>
      <c r="U5232">
        <v>0.999999999999997</v>
      </c>
      <c r="V5232" t="s">
        <v>3169</v>
      </c>
      <c r="W5232">
        <f>VLOOKUP(Q5232,'PBT Tag Rates'!$B$5:$E$44,4,FALSE)</f>
        <v>0.99705232300000002</v>
      </c>
      <c r="X5232">
        <v>1</v>
      </c>
      <c r="Y5232" s="14">
        <f>IFERROR(LOOKUP(H5232,{30,43,48,53,58,63,68,73,78,83,88,93,97},{42,47,52,57,62,67,72,77,82,87,92,99,100}),999)</f>
        <v>77</v>
      </c>
      <c r="Z5232" s="17">
        <f t="shared" si="578"/>
        <v>5.5555555555555554</v>
      </c>
      <c r="AA5232" s="17">
        <f t="shared" si="572"/>
        <v>5.5555555555555554</v>
      </c>
      <c r="AB5232" s="17">
        <f t="shared" si="573"/>
        <v>11.658097686375321</v>
      </c>
      <c r="AC5232" s="17" t="s">
        <v>17654</v>
      </c>
    </row>
    <row r="5233" spans="1:29" x14ac:dyDescent="0.25">
      <c r="A5233" t="s">
        <v>3339</v>
      </c>
      <c r="B5233" s="165" t="s">
        <v>16883</v>
      </c>
      <c r="C5233" t="s">
        <v>16884</v>
      </c>
      <c r="D5233" s="1">
        <v>45208</v>
      </c>
      <c r="E5233">
        <f t="shared" si="575"/>
        <v>18</v>
      </c>
      <c r="F5233" t="s">
        <v>6</v>
      </c>
      <c r="G5233">
        <v>580</v>
      </c>
      <c r="H5233">
        <f t="shared" si="574"/>
        <v>58</v>
      </c>
      <c r="I5233" t="s">
        <v>7</v>
      </c>
      <c r="J5233" t="s">
        <v>8</v>
      </c>
      <c r="K5233" t="s">
        <v>8</v>
      </c>
      <c r="L5233" t="s">
        <v>8</v>
      </c>
      <c r="M5233" t="s">
        <v>6</v>
      </c>
      <c r="N5233" t="str">
        <f t="shared" si="576"/>
        <v>M</v>
      </c>
      <c r="O5233" t="s">
        <v>16885</v>
      </c>
      <c r="P5233" t="s">
        <v>16886</v>
      </c>
      <c r="Q5233" t="s">
        <v>918</v>
      </c>
      <c r="R5233">
        <v>3</v>
      </c>
      <c r="S5233">
        <f t="shared" si="577"/>
        <v>2020</v>
      </c>
      <c r="T5233" t="s">
        <v>12</v>
      </c>
      <c r="U5233">
        <v>0.999999999999997</v>
      </c>
      <c r="V5233" t="s">
        <v>3346</v>
      </c>
      <c r="W5233">
        <f>VLOOKUP(Q5233,'PBT Tag Rates'!$B$5:$E$44,4,FALSE)</f>
        <v>0.98961045999999997</v>
      </c>
      <c r="X5233">
        <v>1</v>
      </c>
      <c r="Y5233" s="14">
        <f>IFERROR(LOOKUP(H5233,{30,43,48,53,58,63,68,73,78,83,88,93,97},{42,47,52,57,62,67,72,77,82,87,92,99,100}),999)</f>
        <v>62</v>
      </c>
      <c r="Z5233" s="17">
        <f t="shared" si="578"/>
        <v>5.5555555555555554</v>
      </c>
      <c r="AA5233" s="17">
        <f t="shared" si="572"/>
        <v>5.5555555555555554</v>
      </c>
      <c r="AB5233" s="17">
        <f t="shared" si="573"/>
        <v>11.658097686375321</v>
      </c>
      <c r="AC5233" s="17" t="s">
        <v>17654</v>
      </c>
    </row>
    <row r="5234" spans="1:29" x14ac:dyDescent="0.25">
      <c r="A5234" t="s">
        <v>3339</v>
      </c>
      <c r="B5234" s="165" t="s">
        <v>16887</v>
      </c>
      <c r="C5234" t="s">
        <v>16888</v>
      </c>
      <c r="D5234" s="1">
        <v>45208</v>
      </c>
      <c r="E5234">
        <f t="shared" si="575"/>
        <v>18</v>
      </c>
      <c r="F5234" t="s">
        <v>6</v>
      </c>
      <c r="G5234">
        <v>640</v>
      </c>
      <c r="H5234">
        <f t="shared" si="574"/>
        <v>64</v>
      </c>
      <c r="I5234" t="s">
        <v>9</v>
      </c>
      <c r="J5234">
        <v>1</v>
      </c>
      <c r="K5234" t="s">
        <v>8</v>
      </c>
      <c r="L5234" t="s">
        <v>8</v>
      </c>
      <c r="M5234" t="s">
        <v>6</v>
      </c>
      <c r="N5234" t="str">
        <f t="shared" si="576"/>
        <v>M</v>
      </c>
      <c r="O5234" t="s">
        <v>313</v>
      </c>
      <c r="P5234" t="s">
        <v>314</v>
      </c>
      <c r="Q5234" t="s">
        <v>221</v>
      </c>
      <c r="R5234">
        <v>4</v>
      </c>
      <c r="S5234">
        <f t="shared" si="577"/>
        <v>2019</v>
      </c>
      <c r="T5234" t="s">
        <v>12</v>
      </c>
      <c r="U5234">
        <v>0.999999999999999</v>
      </c>
      <c r="V5234" t="s">
        <v>3396</v>
      </c>
      <c r="W5234">
        <f>VLOOKUP(Q5234,'PBT Tag Rates'!$B$5:$E$44,4,FALSE)</f>
        <v>0.95971980899999998</v>
      </c>
      <c r="X5234">
        <v>1</v>
      </c>
      <c r="Y5234" s="14">
        <f>IFERROR(LOOKUP(H5234,{30,43,48,53,58,63,68,73,78,83,88,93,97},{42,47,52,57,62,67,72,77,82,87,92,99,100}),999)</f>
        <v>67</v>
      </c>
      <c r="Z5234" s="17">
        <f t="shared" si="578"/>
        <v>5.5555555555555554</v>
      </c>
      <c r="AA5234" s="17">
        <f t="shared" si="572"/>
        <v>5.5555555555555554</v>
      </c>
      <c r="AB5234" s="17">
        <f t="shared" si="573"/>
        <v>11.658097686375321</v>
      </c>
      <c r="AC5234" s="17" t="s">
        <v>17655</v>
      </c>
    </row>
    <row r="5235" spans="1:29" x14ac:dyDescent="0.25">
      <c r="A5235" t="s">
        <v>3339</v>
      </c>
      <c r="B5235" s="165" t="s">
        <v>16889</v>
      </c>
      <c r="C5235" t="s">
        <v>16890</v>
      </c>
      <c r="D5235" s="1">
        <v>45208</v>
      </c>
      <c r="E5235">
        <f t="shared" si="575"/>
        <v>18</v>
      </c>
      <c r="F5235" t="s">
        <v>14</v>
      </c>
      <c r="G5235">
        <v>760</v>
      </c>
      <c r="H5235">
        <f t="shared" si="574"/>
        <v>76</v>
      </c>
      <c r="I5235" t="s">
        <v>7</v>
      </c>
      <c r="J5235" t="s">
        <v>8</v>
      </c>
      <c r="K5235" t="s">
        <v>8</v>
      </c>
      <c r="L5235" t="s">
        <v>8</v>
      </c>
      <c r="M5235" t="s">
        <v>14</v>
      </c>
      <c r="N5235" t="str">
        <f t="shared" si="576"/>
        <v>F</v>
      </c>
      <c r="O5235" t="s">
        <v>8</v>
      </c>
      <c r="P5235" t="s">
        <v>8</v>
      </c>
      <c r="Q5235" t="s">
        <v>11</v>
      </c>
      <c r="R5235" t="s">
        <v>8</v>
      </c>
      <c r="S5235" t="str">
        <f t="shared" si="577"/>
        <v>U</v>
      </c>
      <c r="T5235" t="s">
        <v>12</v>
      </c>
      <c r="U5235">
        <v>0.999999999999997</v>
      </c>
      <c r="V5235" t="s">
        <v>11</v>
      </c>
      <c r="W5235" t="e">
        <f>VLOOKUP(Q5235,'PBT Tag Rates'!$B$5:$E$44,4,FALSE)</f>
        <v>#N/A</v>
      </c>
      <c r="X5235">
        <v>1</v>
      </c>
      <c r="Y5235" s="14">
        <f>IFERROR(LOOKUP(H5235,{30,43,48,53,58,63,68,73,78,83,88,93,97},{42,47,52,57,62,67,72,77,82,87,92,99,100}),999)</f>
        <v>77</v>
      </c>
      <c r="Z5235" s="17">
        <f t="shared" si="578"/>
        <v>5.5555555555555554</v>
      </c>
      <c r="AA5235" s="17">
        <f t="shared" si="572"/>
        <v>5.5555555555555554</v>
      </c>
      <c r="AB5235" s="17">
        <f t="shared" si="573"/>
        <v>11.658097686375321</v>
      </c>
      <c r="AC5235" s="17" t="s">
        <v>17654</v>
      </c>
    </row>
    <row r="5236" spans="1:29" x14ac:dyDescent="0.25">
      <c r="A5236" t="s">
        <v>3339</v>
      </c>
      <c r="B5236" s="165" t="s">
        <v>16891</v>
      </c>
      <c r="C5236" t="s">
        <v>16892</v>
      </c>
      <c r="D5236" s="1">
        <v>45208</v>
      </c>
      <c r="E5236">
        <f t="shared" si="575"/>
        <v>18</v>
      </c>
      <c r="F5236" t="s">
        <v>6</v>
      </c>
      <c r="G5236">
        <v>780</v>
      </c>
      <c r="H5236">
        <f t="shared" si="574"/>
        <v>78</v>
      </c>
      <c r="I5236" t="s">
        <v>7</v>
      </c>
      <c r="J5236" t="s">
        <v>8</v>
      </c>
      <c r="K5236" t="s">
        <v>8</v>
      </c>
      <c r="L5236" t="s">
        <v>8</v>
      </c>
      <c r="M5236" t="s">
        <v>6</v>
      </c>
      <c r="N5236" t="str">
        <f t="shared" si="576"/>
        <v>M</v>
      </c>
      <c r="O5236" t="s">
        <v>11735</v>
      </c>
      <c r="P5236" t="s">
        <v>14823</v>
      </c>
      <c r="Q5236" t="s">
        <v>918</v>
      </c>
      <c r="R5236">
        <v>3</v>
      </c>
      <c r="S5236">
        <f t="shared" si="577"/>
        <v>2020</v>
      </c>
      <c r="T5236" t="s">
        <v>12</v>
      </c>
      <c r="U5236">
        <v>1</v>
      </c>
      <c r="V5236" t="s">
        <v>3396</v>
      </c>
      <c r="W5236">
        <f>VLOOKUP(Q5236,'PBT Tag Rates'!$B$5:$E$44,4,FALSE)</f>
        <v>0.98961045999999997</v>
      </c>
      <c r="X5236">
        <v>1</v>
      </c>
      <c r="Y5236" s="14">
        <f>IFERROR(LOOKUP(H5236,{30,43,48,53,58,63,68,73,78,83,88,93,97},{42,47,52,57,62,67,72,77,82,87,92,99,100}),999)</f>
        <v>82</v>
      </c>
      <c r="Z5236" s="17">
        <f t="shared" si="578"/>
        <v>5.5555555555555554</v>
      </c>
      <c r="AA5236" s="17">
        <f t="shared" si="572"/>
        <v>5.5555555555555554</v>
      </c>
      <c r="AB5236" s="17">
        <f t="shared" si="573"/>
        <v>11.658097686375321</v>
      </c>
      <c r="AC5236" s="17" t="s">
        <v>17655</v>
      </c>
    </row>
    <row r="5237" spans="1:29" x14ac:dyDescent="0.25">
      <c r="A5237" t="s">
        <v>3339</v>
      </c>
      <c r="B5237" s="165" t="s">
        <v>16893</v>
      </c>
      <c r="C5237" t="s">
        <v>16894</v>
      </c>
      <c r="D5237" s="1">
        <v>45208</v>
      </c>
      <c r="E5237">
        <f t="shared" si="575"/>
        <v>18</v>
      </c>
      <c r="F5237" t="s">
        <v>6</v>
      </c>
      <c r="G5237">
        <v>390</v>
      </c>
      <c r="H5237">
        <f t="shared" si="574"/>
        <v>39</v>
      </c>
      <c r="I5237" t="s">
        <v>7</v>
      </c>
      <c r="J5237" t="s">
        <v>8</v>
      </c>
      <c r="K5237" t="s">
        <v>8</v>
      </c>
      <c r="L5237" t="s">
        <v>8</v>
      </c>
      <c r="M5237" t="s">
        <v>6</v>
      </c>
      <c r="N5237" t="str">
        <f t="shared" si="576"/>
        <v>M</v>
      </c>
      <c r="O5237" t="s">
        <v>12996</v>
      </c>
      <c r="P5237" t="s">
        <v>16895</v>
      </c>
      <c r="Q5237" t="s">
        <v>3820</v>
      </c>
      <c r="R5237">
        <v>2</v>
      </c>
      <c r="S5237">
        <f t="shared" si="577"/>
        <v>2021</v>
      </c>
      <c r="T5237" t="s">
        <v>12</v>
      </c>
      <c r="U5237">
        <v>1</v>
      </c>
      <c r="V5237" t="s">
        <v>3357</v>
      </c>
      <c r="W5237">
        <f>VLOOKUP(Q5237,'PBT Tag Rates'!$B$5:$E$44,4,FALSE)</f>
        <v>0.98140000000000005</v>
      </c>
      <c r="X5237">
        <v>1</v>
      </c>
      <c r="Y5237" s="14">
        <f>IFERROR(LOOKUP(H5237,{30,43,48,53,58,63,68,73,78,83,88,93,97},{42,47,52,57,62,67,72,77,82,87,92,99,100}),999)</f>
        <v>42</v>
      </c>
      <c r="Z5237" s="17">
        <f t="shared" si="578"/>
        <v>5.5555555555555554</v>
      </c>
      <c r="AA5237" s="17">
        <f t="shared" si="572"/>
        <v>5.5555555555555554</v>
      </c>
      <c r="AB5237" s="17">
        <f t="shared" si="573"/>
        <v>11.658097686375321</v>
      </c>
      <c r="AC5237" s="17" t="s">
        <v>17654</v>
      </c>
    </row>
    <row r="5238" spans="1:29" x14ac:dyDescent="0.25">
      <c r="A5238" t="s">
        <v>3339</v>
      </c>
      <c r="B5238" s="165" t="s">
        <v>16896</v>
      </c>
      <c r="C5238" t="s">
        <v>16897</v>
      </c>
      <c r="D5238" s="1">
        <v>45208</v>
      </c>
      <c r="E5238">
        <f t="shared" si="575"/>
        <v>18</v>
      </c>
      <c r="F5238" t="s">
        <v>14</v>
      </c>
      <c r="G5238">
        <v>680</v>
      </c>
      <c r="H5238">
        <f t="shared" si="574"/>
        <v>68</v>
      </c>
      <c r="I5238" t="s">
        <v>7</v>
      </c>
      <c r="J5238" t="s">
        <v>8</v>
      </c>
      <c r="K5238" t="s">
        <v>8</v>
      </c>
      <c r="L5238" t="s">
        <v>8</v>
      </c>
      <c r="M5238" t="s">
        <v>14</v>
      </c>
      <c r="N5238" t="str">
        <f t="shared" si="576"/>
        <v>F</v>
      </c>
      <c r="O5238" t="s">
        <v>1785</v>
      </c>
      <c r="P5238" t="s">
        <v>1786</v>
      </c>
      <c r="Q5238" t="s">
        <v>221</v>
      </c>
      <c r="R5238">
        <v>4</v>
      </c>
      <c r="S5238">
        <f t="shared" si="577"/>
        <v>2019</v>
      </c>
      <c r="T5238" t="s">
        <v>12</v>
      </c>
      <c r="U5238">
        <v>1</v>
      </c>
      <c r="V5238" t="s">
        <v>3396</v>
      </c>
      <c r="W5238">
        <f>VLOOKUP(Q5238,'PBT Tag Rates'!$B$5:$E$44,4,FALSE)</f>
        <v>0.95971980899999998</v>
      </c>
      <c r="X5238">
        <v>1</v>
      </c>
      <c r="Y5238" s="14">
        <f>IFERROR(LOOKUP(H5238,{30,43,48,53,58,63,68,73,78,83,88,93,97},{42,47,52,57,62,67,72,77,82,87,92,99,100}),999)</f>
        <v>72</v>
      </c>
      <c r="Z5238" s="17">
        <f t="shared" si="578"/>
        <v>5.5555555555555554</v>
      </c>
      <c r="AA5238" s="17">
        <f t="shared" si="572"/>
        <v>5.5555555555555554</v>
      </c>
      <c r="AB5238" s="17">
        <f t="shared" si="573"/>
        <v>11.658097686375321</v>
      </c>
      <c r="AC5238" s="17" t="s">
        <v>17655</v>
      </c>
    </row>
    <row r="5239" spans="1:29" x14ac:dyDescent="0.25">
      <c r="A5239" t="s">
        <v>3339</v>
      </c>
      <c r="B5239" s="165" t="s">
        <v>16898</v>
      </c>
      <c r="C5239" t="s">
        <v>16899</v>
      </c>
      <c r="D5239" s="1">
        <v>45208</v>
      </c>
      <c r="E5239">
        <f t="shared" si="575"/>
        <v>18</v>
      </c>
      <c r="F5239" t="s">
        <v>14</v>
      </c>
      <c r="G5239">
        <v>780</v>
      </c>
      <c r="H5239">
        <f t="shared" si="574"/>
        <v>78</v>
      </c>
      <c r="I5239" t="s">
        <v>9</v>
      </c>
      <c r="J5239" t="s">
        <v>8</v>
      </c>
      <c r="K5239" t="s">
        <v>8</v>
      </c>
      <c r="L5239" t="s">
        <v>8</v>
      </c>
      <c r="M5239" t="s">
        <v>14</v>
      </c>
      <c r="N5239" t="str">
        <f t="shared" si="576"/>
        <v>F</v>
      </c>
      <c r="O5239" t="s">
        <v>16900</v>
      </c>
      <c r="P5239" t="s">
        <v>16901</v>
      </c>
      <c r="Q5239" t="s">
        <v>185</v>
      </c>
      <c r="R5239">
        <v>5</v>
      </c>
      <c r="S5239">
        <f t="shared" si="577"/>
        <v>2018</v>
      </c>
      <c r="T5239" t="s">
        <v>12</v>
      </c>
      <c r="U5239">
        <v>0.999999999999996</v>
      </c>
      <c r="V5239" t="s">
        <v>10019</v>
      </c>
      <c r="W5239">
        <f>VLOOKUP(Q5239,'PBT Tag Rates'!$B$5:$E$44,4,FALSE)</f>
        <v>0.95730000000000004</v>
      </c>
      <c r="X5239">
        <v>1</v>
      </c>
      <c r="Y5239" s="14">
        <f>IFERROR(LOOKUP(H5239,{30,43,48,53,58,63,68,73,78,83,88,93,97},{42,47,52,57,62,67,72,77,82,87,92,99,100}),999)</f>
        <v>82</v>
      </c>
      <c r="Z5239" s="17">
        <f t="shared" si="578"/>
        <v>5.5555555555555554</v>
      </c>
      <c r="AA5239" s="17">
        <f t="shared" si="572"/>
        <v>5.5555555555555554</v>
      </c>
      <c r="AB5239" s="17">
        <f t="shared" si="573"/>
        <v>11.658097686375321</v>
      </c>
      <c r="AC5239" s="17" t="s">
        <v>17655</v>
      </c>
    </row>
    <row r="5240" spans="1:29" x14ac:dyDescent="0.25">
      <c r="A5240" t="s">
        <v>3339</v>
      </c>
      <c r="B5240" s="165" t="s">
        <v>16902</v>
      </c>
      <c r="C5240" t="s">
        <v>16903</v>
      </c>
      <c r="D5240" s="1">
        <v>45208</v>
      </c>
      <c r="E5240">
        <f t="shared" si="575"/>
        <v>18</v>
      </c>
      <c r="F5240" t="s">
        <v>14</v>
      </c>
      <c r="G5240">
        <v>910</v>
      </c>
      <c r="H5240">
        <f t="shared" si="574"/>
        <v>91</v>
      </c>
      <c r="I5240" t="s">
        <v>9</v>
      </c>
      <c r="J5240">
        <v>1</v>
      </c>
      <c r="K5240" t="s">
        <v>8</v>
      </c>
      <c r="L5240" t="s">
        <v>8</v>
      </c>
      <c r="M5240" t="s">
        <v>14</v>
      </c>
      <c r="N5240" t="str">
        <f t="shared" si="576"/>
        <v>F</v>
      </c>
      <c r="O5240" t="s">
        <v>8</v>
      </c>
      <c r="P5240" t="s">
        <v>8</v>
      </c>
      <c r="Q5240" t="s">
        <v>11</v>
      </c>
      <c r="R5240" t="s">
        <v>8</v>
      </c>
      <c r="S5240" t="str">
        <f t="shared" si="577"/>
        <v>U</v>
      </c>
      <c r="T5240" t="s">
        <v>12</v>
      </c>
      <c r="U5240">
        <v>1</v>
      </c>
      <c r="V5240" t="s">
        <v>3100</v>
      </c>
      <c r="W5240" t="e">
        <f>VLOOKUP(Q5240,'PBT Tag Rates'!$B$5:$E$44,4,FALSE)</f>
        <v>#N/A</v>
      </c>
      <c r="X5240">
        <v>1</v>
      </c>
      <c r="Y5240" s="14">
        <f>IFERROR(LOOKUP(H5240,{30,43,48,53,58,63,68,73,78,83,88,93,97},{42,47,52,57,62,67,72,77,82,87,92,99,100}),999)</f>
        <v>92</v>
      </c>
      <c r="Z5240" s="17">
        <f t="shared" si="578"/>
        <v>5.5555555555555554</v>
      </c>
      <c r="AA5240" s="17">
        <f t="shared" si="572"/>
        <v>5.5555555555555554</v>
      </c>
      <c r="AB5240" s="17">
        <f t="shared" si="573"/>
        <v>11.658097686375321</v>
      </c>
      <c r="AC5240" s="17" t="s">
        <v>17654</v>
      </c>
    </row>
    <row r="5241" spans="1:29" x14ac:dyDescent="0.25">
      <c r="A5241" t="s">
        <v>3339</v>
      </c>
      <c r="B5241" s="165" t="s">
        <v>16904</v>
      </c>
      <c r="C5241" t="s">
        <v>16905</v>
      </c>
      <c r="D5241" s="1">
        <v>45208</v>
      </c>
      <c r="E5241">
        <f t="shared" si="575"/>
        <v>18</v>
      </c>
      <c r="F5241" t="s">
        <v>6</v>
      </c>
      <c r="G5241">
        <v>620</v>
      </c>
      <c r="H5241">
        <f t="shared" si="574"/>
        <v>62</v>
      </c>
      <c r="I5241" t="s">
        <v>7</v>
      </c>
      <c r="J5241" t="s">
        <v>8</v>
      </c>
      <c r="K5241" t="s">
        <v>8</v>
      </c>
      <c r="L5241" t="s">
        <v>8</v>
      </c>
      <c r="M5241" t="s">
        <v>6</v>
      </c>
      <c r="N5241" t="str">
        <f t="shared" si="576"/>
        <v>M</v>
      </c>
      <c r="O5241" t="s">
        <v>2998</v>
      </c>
      <c r="P5241" t="s">
        <v>2999</v>
      </c>
      <c r="Q5241" t="s">
        <v>221</v>
      </c>
      <c r="R5241">
        <v>4</v>
      </c>
      <c r="S5241">
        <f t="shared" si="577"/>
        <v>2019</v>
      </c>
      <c r="T5241" t="s">
        <v>12</v>
      </c>
      <c r="U5241">
        <v>1</v>
      </c>
      <c r="V5241" t="s">
        <v>3653</v>
      </c>
      <c r="W5241">
        <f>VLOOKUP(Q5241,'PBT Tag Rates'!$B$5:$E$44,4,FALSE)</f>
        <v>0.95971980899999998</v>
      </c>
      <c r="X5241">
        <v>1</v>
      </c>
      <c r="Y5241" s="14">
        <f>IFERROR(LOOKUP(H5241,{30,43,48,53,58,63,68,73,78,83,88,93,97},{42,47,52,57,62,67,72,77,82,87,92,99,100}),999)</f>
        <v>62</v>
      </c>
      <c r="Z5241" s="17">
        <f t="shared" si="578"/>
        <v>5.5555555555555554</v>
      </c>
      <c r="AA5241" s="17">
        <f t="shared" si="572"/>
        <v>5.5555555555555554</v>
      </c>
      <c r="AB5241" s="17">
        <f t="shared" si="573"/>
        <v>11.658097686375321</v>
      </c>
      <c r="AC5241" s="17" t="s">
        <v>17655</v>
      </c>
    </row>
    <row r="5242" spans="1:29" x14ac:dyDescent="0.25">
      <c r="A5242" t="s">
        <v>3339</v>
      </c>
      <c r="B5242" s="165" t="s">
        <v>16906</v>
      </c>
      <c r="C5242" t="s">
        <v>16907</v>
      </c>
      <c r="D5242" s="1">
        <v>45208</v>
      </c>
      <c r="E5242">
        <f t="shared" si="575"/>
        <v>18</v>
      </c>
      <c r="F5242" t="s">
        <v>6</v>
      </c>
      <c r="G5242">
        <v>580</v>
      </c>
      <c r="H5242">
        <f t="shared" si="574"/>
        <v>58</v>
      </c>
      <c r="I5242" t="s">
        <v>7</v>
      </c>
      <c r="J5242" t="s">
        <v>8</v>
      </c>
      <c r="K5242" t="s">
        <v>8</v>
      </c>
      <c r="L5242" t="s">
        <v>8</v>
      </c>
      <c r="M5242" t="s">
        <v>6</v>
      </c>
      <c r="N5242" t="str">
        <f t="shared" si="576"/>
        <v>M</v>
      </c>
      <c r="O5242" t="s">
        <v>2453</v>
      </c>
      <c r="P5242" t="s">
        <v>2875</v>
      </c>
      <c r="Q5242" t="s">
        <v>918</v>
      </c>
      <c r="R5242">
        <v>3</v>
      </c>
      <c r="S5242">
        <f t="shared" si="577"/>
        <v>2020</v>
      </c>
      <c r="T5242" t="s">
        <v>12</v>
      </c>
      <c r="U5242">
        <v>1</v>
      </c>
      <c r="V5242" t="s">
        <v>3386</v>
      </c>
      <c r="W5242">
        <f>VLOOKUP(Q5242,'PBT Tag Rates'!$B$5:$E$44,4,FALSE)</f>
        <v>0.98961045999999997</v>
      </c>
      <c r="X5242">
        <v>1</v>
      </c>
      <c r="Y5242" s="14">
        <f>IFERROR(LOOKUP(H5242,{30,43,48,53,58,63,68,73,78,83,88,93,97},{42,47,52,57,62,67,72,77,82,87,92,99,100}),999)</f>
        <v>62</v>
      </c>
      <c r="Z5242" s="17">
        <f t="shared" si="578"/>
        <v>5.5555555555555554</v>
      </c>
      <c r="AA5242" s="17">
        <f t="shared" si="572"/>
        <v>5.5555555555555554</v>
      </c>
      <c r="AB5242" s="17">
        <f t="shared" si="573"/>
        <v>11.658097686375321</v>
      </c>
      <c r="AC5242" s="17" t="s">
        <v>17654</v>
      </c>
    </row>
    <row r="5243" spans="1:29" x14ac:dyDescent="0.25">
      <c r="A5243" t="s">
        <v>3339</v>
      </c>
      <c r="B5243" s="165" t="s">
        <v>16908</v>
      </c>
      <c r="C5243" t="s">
        <v>16909</v>
      </c>
      <c r="D5243" s="1">
        <v>45209</v>
      </c>
      <c r="E5243">
        <f t="shared" si="575"/>
        <v>18</v>
      </c>
      <c r="F5243" t="s">
        <v>14</v>
      </c>
      <c r="G5243">
        <v>720</v>
      </c>
      <c r="H5243">
        <f t="shared" si="574"/>
        <v>72</v>
      </c>
      <c r="I5243" t="s">
        <v>7</v>
      </c>
      <c r="J5243" t="s">
        <v>8</v>
      </c>
      <c r="K5243" t="s">
        <v>8</v>
      </c>
      <c r="L5243" t="s">
        <v>8</v>
      </c>
      <c r="M5243" t="s">
        <v>6</v>
      </c>
      <c r="N5243" t="str">
        <f t="shared" si="576"/>
        <v>M</v>
      </c>
      <c r="O5243" t="s">
        <v>8</v>
      </c>
      <c r="P5243" t="s">
        <v>8</v>
      </c>
      <c r="Q5243" t="s">
        <v>11</v>
      </c>
      <c r="R5243" t="s">
        <v>8</v>
      </c>
      <c r="S5243" t="str">
        <f t="shared" si="577"/>
        <v>U</v>
      </c>
      <c r="T5243" t="s">
        <v>12</v>
      </c>
      <c r="U5243">
        <v>1.00000000000001</v>
      </c>
      <c r="V5243" t="s">
        <v>11</v>
      </c>
      <c r="W5243" t="e">
        <f>VLOOKUP(Q5243,'PBT Tag Rates'!$B$5:$E$44,4,FALSE)</f>
        <v>#N/A</v>
      </c>
      <c r="X5243">
        <v>1</v>
      </c>
      <c r="Y5243" s="14">
        <f>IFERROR(LOOKUP(H5243,{30,43,48,53,58,63,68,73,78,83,88,93,97},{42,47,52,57,62,67,72,77,82,87,92,99,100}),999)</f>
        <v>72</v>
      </c>
      <c r="Z5243" s="17">
        <f t="shared" si="578"/>
        <v>5.5555555555555554</v>
      </c>
      <c r="AA5243" s="17">
        <f t="shared" ref="AA5243:AA5306" si="579">Z5243*(1+$AA$4)</f>
        <v>5.5555555555555554</v>
      </c>
      <c r="AB5243" s="17">
        <f t="shared" ref="AB5243:AB5306" si="580">IF(D5243&lt;$D$3,AA5243/$AB$3,AA5243/$AB$4)</f>
        <v>11.658097686375321</v>
      </c>
      <c r="AC5243" s="17" t="s">
        <v>17654</v>
      </c>
    </row>
    <row r="5244" spans="1:29" x14ac:dyDescent="0.25">
      <c r="A5244" t="s">
        <v>3339</v>
      </c>
      <c r="B5244" s="165" t="s">
        <v>16910</v>
      </c>
      <c r="C5244" t="s">
        <v>16911</v>
      </c>
      <c r="D5244" s="1">
        <v>45209</v>
      </c>
      <c r="E5244">
        <f t="shared" si="575"/>
        <v>18</v>
      </c>
      <c r="F5244" t="s">
        <v>6</v>
      </c>
      <c r="G5244">
        <v>770</v>
      </c>
      <c r="H5244">
        <f t="shared" si="574"/>
        <v>77</v>
      </c>
      <c r="I5244" t="s">
        <v>7</v>
      </c>
      <c r="J5244" t="s">
        <v>8</v>
      </c>
      <c r="K5244" t="s">
        <v>8</v>
      </c>
      <c r="L5244" t="s">
        <v>8</v>
      </c>
      <c r="M5244" t="s">
        <v>6</v>
      </c>
      <c r="N5244" t="str">
        <f t="shared" si="576"/>
        <v>M</v>
      </c>
      <c r="O5244" t="s">
        <v>5078</v>
      </c>
      <c r="P5244" t="s">
        <v>9645</v>
      </c>
      <c r="Q5244" t="s">
        <v>221</v>
      </c>
      <c r="R5244">
        <v>4</v>
      </c>
      <c r="S5244">
        <f t="shared" si="577"/>
        <v>2019</v>
      </c>
      <c r="T5244" t="s">
        <v>12</v>
      </c>
      <c r="U5244">
        <v>0.999999999999999</v>
      </c>
      <c r="V5244" t="s">
        <v>3346</v>
      </c>
      <c r="W5244">
        <f>VLOOKUP(Q5244,'PBT Tag Rates'!$B$5:$E$44,4,FALSE)</f>
        <v>0.95971980899999998</v>
      </c>
      <c r="X5244">
        <v>1</v>
      </c>
      <c r="Y5244" s="14">
        <f>IFERROR(LOOKUP(H5244,{30,43,48,53,58,63,68,73,78,83,88,93,97},{42,47,52,57,62,67,72,77,82,87,92,99,100}),999)</f>
        <v>77</v>
      </c>
      <c r="Z5244" s="17">
        <f t="shared" si="578"/>
        <v>5.5555555555555554</v>
      </c>
      <c r="AA5244" s="17">
        <f t="shared" si="579"/>
        <v>5.5555555555555554</v>
      </c>
      <c r="AB5244" s="17">
        <f t="shared" si="580"/>
        <v>11.658097686375321</v>
      </c>
      <c r="AC5244" s="17" t="s">
        <v>17654</v>
      </c>
    </row>
    <row r="5245" spans="1:29" x14ac:dyDescent="0.25">
      <c r="A5245" t="s">
        <v>3339</v>
      </c>
      <c r="B5245" s="165" t="s">
        <v>16912</v>
      </c>
      <c r="C5245" t="s">
        <v>16913</v>
      </c>
      <c r="D5245" s="1">
        <v>45209</v>
      </c>
      <c r="E5245">
        <f t="shared" si="575"/>
        <v>18</v>
      </c>
      <c r="F5245" t="s">
        <v>6</v>
      </c>
      <c r="G5245">
        <v>560</v>
      </c>
      <c r="H5245">
        <f t="shared" si="574"/>
        <v>56</v>
      </c>
      <c r="I5245" t="s">
        <v>9</v>
      </c>
      <c r="J5245">
        <v>1</v>
      </c>
      <c r="K5245" t="s">
        <v>8</v>
      </c>
      <c r="L5245" t="s">
        <v>8</v>
      </c>
      <c r="M5245" t="s">
        <v>6</v>
      </c>
      <c r="N5245" t="str">
        <f t="shared" si="576"/>
        <v>M</v>
      </c>
      <c r="O5245" t="s">
        <v>742</v>
      </c>
      <c r="P5245" t="s">
        <v>16143</v>
      </c>
      <c r="Q5245" t="s">
        <v>221</v>
      </c>
      <c r="R5245">
        <v>4</v>
      </c>
      <c r="S5245">
        <f t="shared" si="577"/>
        <v>2019</v>
      </c>
      <c r="T5245" t="s">
        <v>12</v>
      </c>
      <c r="U5245">
        <v>1</v>
      </c>
      <c r="V5245" t="s">
        <v>3951</v>
      </c>
      <c r="W5245">
        <f>VLOOKUP(Q5245,'PBT Tag Rates'!$B$5:$E$44,4,FALSE)</f>
        <v>0.95971980899999998</v>
      </c>
      <c r="X5245">
        <v>1</v>
      </c>
      <c r="Y5245" s="14">
        <f>IFERROR(LOOKUP(H5245,{30,43,48,53,58,63,68,73,78,83,88,93,97},{42,47,52,57,62,67,72,77,82,87,92,99,100}),999)</f>
        <v>57</v>
      </c>
      <c r="Z5245" s="17">
        <f t="shared" si="578"/>
        <v>5.5555555555555554</v>
      </c>
      <c r="AA5245" s="17">
        <f t="shared" si="579"/>
        <v>5.5555555555555554</v>
      </c>
      <c r="AB5245" s="17">
        <f t="shared" si="580"/>
        <v>11.658097686375321</v>
      </c>
      <c r="AC5245" s="17" t="s">
        <v>17655</v>
      </c>
    </row>
    <row r="5246" spans="1:29" x14ac:dyDescent="0.25">
      <c r="A5246" t="s">
        <v>3339</v>
      </c>
      <c r="B5246" s="165" t="s">
        <v>16914</v>
      </c>
      <c r="C5246" t="s">
        <v>16915</v>
      </c>
      <c r="D5246" s="1">
        <v>45209</v>
      </c>
      <c r="E5246">
        <f t="shared" si="575"/>
        <v>18</v>
      </c>
      <c r="F5246" t="s">
        <v>14</v>
      </c>
      <c r="G5246">
        <v>790</v>
      </c>
      <c r="H5246">
        <f t="shared" si="574"/>
        <v>79</v>
      </c>
      <c r="I5246" t="s">
        <v>9</v>
      </c>
      <c r="J5246" t="s">
        <v>8</v>
      </c>
      <c r="K5246" t="s">
        <v>8</v>
      </c>
      <c r="L5246" t="s">
        <v>8</v>
      </c>
      <c r="M5246" t="s">
        <v>14</v>
      </c>
      <c r="N5246" t="str">
        <f t="shared" si="576"/>
        <v>F</v>
      </c>
      <c r="O5246" t="s">
        <v>2762</v>
      </c>
      <c r="P5246" t="s">
        <v>2763</v>
      </c>
      <c r="Q5246" t="s">
        <v>185</v>
      </c>
      <c r="R5246">
        <v>5</v>
      </c>
      <c r="S5246">
        <f t="shared" si="577"/>
        <v>2018</v>
      </c>
      <c r="T5246" t="s">
        <v>12</v>
      </c>
      <c r="U5246">
        <v>1.00000000000001</v>
      </c>
      <c r="V5246" t="s">
        <v>10019</v>
      </c>
      <c r="W5246">
        <f>VLOOKUP(Q5246,'PBT Tag Rates'!$B$5:$E$44,4,FALSE)</f>
        <v>0.95730000000000004</v>
      </c>
      <c r="X5246">
        <v>1</v>
      </c>
      <c r="Y5246" s="14">
        <f>IFERROR(LOOKUP(H5246,{30,43,48,53,58,63,68,73,78,83,88,93,97},{42,47,52,57,62,67,72,77,82,87,92,99,100}),999)</f>
        <v>82</v>
      </c>
      <c r="Z5246" s="17">
        <f t="shared" si="578"/>
        <v>5.5555555555555554</v>
      </c>
      <c r="AA5246" s="17">
        <f t="shared" si="579"/>
        <v>5.5555555555555554</v>
      </c>
      <c r="AB5246" s="17">
        <f t="shared" si="580"/>
        <v>11.658097686375321</v>
      </c>
      <c r="AC5246" s="17" t="s">
        <v>17655</v>
      </c>
    </row>
    <row r="5247" spans="1:29" x14ac:dyDescent="0.25">
      <c r="A5247" t="s">
        <v>3339</v>
      </c>
      <c r="B5247" s="165" t="s">
        <v>16916</v>
      </c>
      <c r="C5247" t="s">
        <v>16917</v>
      </c>
      <c r="D5247" s="1">
        <v>45209</v>
      </c>
      <c r="E5247">
        <f t="shared" si="575"/>
        <v>18</v>
      </c>
      <c r="F5247" t="s">
        <v>6</v>
      </c>
      <c r="G5247">
        <v>690</v>
      </c>
      <c r="H5247">
        <f t="shared" si="574"/>
        <v>69</v>
      </c>
      <c r="I5247" t="s">
        <v>7</v>
      </c>
      <c r="J5247" t="s">
        <v>8</v>
      </c>
      <c r="K5247" t="s">
        <v>8</v>
      </c>
      <c r="L5247" t="s">
        <v>8</v>
      </c>
      <c r="M5247" t="s">
        <v>6</v>
      </c>
      <c r="N5247" t="str">
        <f t="shared" si="576"/>
        <v>M</v>
      </c>
      <c r="O5247" t="s">
        <v>8</v>
      </c>
      <c r="P5247" t="s">
        <v>8</v>
      </c>
      <c r="Q5247" t="s">
        <v>11</v>
      </c>
      <c r="R5247" t="s">
        <v>8</v>
      </c>
      <c r="S5247" t="str">
        <f t="shared" si="577"/>
        <v>U</v>
      </c>
      <c r="T5247" t="s">
        <v>12</v>
      </c>
      <c r="U5247">
        <v>1</v>
      </c>
      <c r="V5247" t="s">
        <v>11</v>
      </c>
      <c r="W5247" t="e">
        <f>VLOOKUP(Q5247,'PBT Tag Rates'!$B$5:$E$44,4,FALSE)</f>
        <v>#N/A</v>
      </c>
      <c r="X5247">
        <v>1</v>
      </c>
      <c r="Y5247" s="14">
        <f>IFERROR(LOOKUP(H5247,{30,43,48,53,58,63,68,73,78,83,88,93,97},{42,47,52,57,62,67,72,77,82,87,92,99,100}),999)</f>
        <v>72</v>
      </c>
      <c r="Z5247" s="17">
        <f t="shared" si="578"/>
        <v>5.5555555555555554</v>
      </c>
      <c r="AA5247" s="17">
        <f t="shared" si="579"/>
        <v>5.5555555555555554</v>
      </c>
      <c r="AB5247" s="17">
        <f t="shared" si="580"/>
        <v>11.658097686375321</v>
      </c>
      <c r="AC5247" s="17" t="s">
        <v>17654</v>
      </c>
    </row>
    <row r="5248" spans="1:29" x14ac:dyDescent="0.25">
      <c r="A5248" t="s">
        <v>3339</v>
      </c>
      <c r="B5248" s="165" t="s">
        <v>16918</v>
      </c>
      <c r="C5248" t="s">
        <v>16919</v>
      </c>
      <c r="D5248" s="1">
        <v>45209</v>
      </c>
      <c r="E5248">
        <f t="shared" si="575"/>
        <v>18</v>
      </c>
      <c r="F5248" t="s">
        <v>6</v>
      </c>
      <c r="G5248">
        <v>600</v>
      </c>
      <c r="H5248">
        <f t="shared" si="574"/>
        <v>60</v>
      </c>
      <c r="I5248" t="s">
        <v>7</v>
      </c>
      <c r="J5248" t="s">
        <v>8</v>
      </c>
      <c r="K5248" t="s">
        <v>8</v>
      </c>
      <c r="L5248" t="s">
        <v>8</v>
      </c>
      <c r="M5248" t="s">
        <v>6</v>
      </c>
      <c r="N5248" t="str">
        <f t="shared" si="576"/>
        <v>M</v>
      </c>
      <c r="O5248" t="s">
        <v>8</v>
      </c>
      <c r="P5248" t="s">
        <v>8</v>
      </c>
      <c r="Q5248" t="s">
        <v>11</v>
      </c>
      <c r="R5248" t="s">
        <v>8</v>
      </c>
      <c r="S5248" t="str">
        <f t="shared" si="577"/>
        <v>U</v>
      </c>
      <c r="T5248" t="s">
        <v>12</v>
      </c>
      <c r="U5248">
        <v>1</v>
      </c>
      <c r="V5248" t="s">
        <v>11</v>
      </c>
      <c r="W5248" t="e">
        <f>VLOOKUP(Q5248,'PBT Tag Rates'!$B$5:$E$44,4,FALSE)</f>
        <v>#N/A</v>
      </c>
      <c r="X5248">
        <v>1</v>
      </c>
      <c r="Y5248" s="14">
        <f>IFERROR(LOOKUP(H5248,{30,43,48,53,58,63,68,73,78,83,88,93,97},{42,47,52,57,62,67,72,77,82,87,92,99,100}),999)</f>
        <v>62</v>
      </c>
      <c r="Z5248" s="17">
        <f t="shared" si="578"/>
        <v>5.5555555555555554</v>
      </c>
      <c r="AA5248" s="17">
        <f t="shared" si="579"/>
        <v>5.5555555555555554</v>
      </c>
      <c r="AB5248" s="17">
        <f t="shared" si="580"/>
        <v>11.658097686375321</v>
      </c>
      <c r="AC5248" s="17" t="s">
        <v>17654</v>
      </c>
    </row>
    <row r="5249" spans="1:29" x14ac:dyDescent="0.25">
      <c r="A5249" t="s">
        <v>3339</v>
      </c>
      <c r="B5249" s="165" t="s">
        <v>16920</v>
      </c>
      <c r="C5249" t="s">
        <v>16921</v>
      </c>
      <c r="D5249" s="1">
        <v>45209</v>
      </c>
      <c r="E5249">
        <f t="shared" si="575"/>
        <v>18</v>
      </c>
      <c r="F5249" t="s">
        <v>6</v>
      </c>
      <c r="G5249">
        <v>620</v>
      </c>
      <c r="H5249">
        <f t="shared" si="574"/>
        <v>62</v>
      </c>
      <c r="I5249" t="s">
        <v>7</v>
      </c>
      <c r="J5249" t="s">
        <v>8</v>
      </c>
      <c r="K5249" t="s">
        <v>8</v>
      </c>
      <c r="L5249" t="s">
        <v>8</v>
      </c>
      <c r="M5249" t="s">
        <v>6</v>
      </c>
      <c r="N5249" t="str">
        <f t="shared" si="576"/>
        <v>M</v>
      </c>
      <c r="O5249" t="s">
        <v>8</v>
      </c>
      <c r="P5249" t="s">
        <v>8</v>
      </c>
      <c r="Q5249" t="s">
        <v>11</v>
      </c>
      <c r="R5249" t="s">
        <v>8</v>
      </c>
      <c r="S5249" t="str">
        <f t="shared" si="577"/>
        <v>U</v>
      </c>
      <c r="T5249" t="s">
        <v>12</v>
      </c>
      <c r="U5249">
        <v>0.999999999999998</v>
      </c>
      <c r="V5249" t="s">
        <v>11</v>
      </c>
      <c r="W5249" t="e">
        <f>VLOOKUP(Q5249,'PBT Tag Rates'!$B$5:$E$44,4,FALSE)</f>
        <v>#N/A</v>
      </c>
      <c r="X5249">
        <v>1</v>
      </c>
      <c r="Y5249" s="14">
        <f>IFERROR(LOOKUP(H5249,{30,43,48,53,58,63,68,73,78,83,88,93,97},{42,47,52,57,62,67,72,77,82,87,92,99,100}),999)</f>
        <v>62</v>
      </c>
      <c r="Z5249" s="17">
        <f t="shared" si="578"/>
        <v>5.5555555555555554</v>
      </c>
      <c r="AA5249" s="17">
        <f t="shared" si="579"/>
        <v>5.5555555555555554</v>
      </c>
      <c r="AB5249" s="17">
        <f t="shared" si="580"/>
        <v>11.658097686375321</v>
      </c>
      <c r="AC5249" s="17" t="s">
        <v>17654</v>
      </c>
    </row>
    <row r="5250" spans="1:29" x14ac:dyDescent="0.25">
      <c r="A5250" t="s">
        <v>3339</v>
      </c>
      <c r="B5250" s="165" t="s">
        <v>16922</v>
      </c>
      <c r="C5250" t="s">
        <v>16923</v>
      </c>
      <c r="D5250" s="1">
        <v>45209</v>
      </c>
      <c r="E5250">
        <f t="shared" si="575"/>
        <v>18</v>
      </c>
      <c r="F5250" t="s">
        <v>6</v>
      </c>
      <c r="G5250">
        <v>660</v>
      </c>
      <c r="H5250">
        <f t="shared" si="574"/>
        <v>66</v>
      </c>
      <c r="I5250" t="s">
        <v>7</v>
      </c>
      <c r="J5250" t="s">
        <v>8</v>
      </c>
      <c r="K5250" t="s">
        <v>8</v>
      </c>
      <c r="L5250" t="s">
        <v>8</v>
      </c>
      <c r="M5250" t="s">
        <v>6</v>
      </c>
      <c r="N5250" t="str">
        <f t="shared" si="576"/>
        <v>M</v>
      </c>
      <c r="O5250" t="s">
        <v>13716</v>
      </c>
      <c r="P5250" t="s">
        <v>16924</v>
      </c>
      <c r="Q5250" t="s">
        <v>918</v>
      </c>
      <c r="R5250">
        <v>3</v>
      </c>
      <c r="S5250">
        <f t="shared" si="577"/>
        <v>2020</v>
      </c>
      <c r="T5250" t="s">
        <v>12</v>
      </c>
      <c r="U5250">
        <v>1</v>
      </c>
      <c r="V5250" t="s">
        <v>3396</v>
      </c>
      <c r="W5250">
        <f>VLOOKUP(Q5250,'PBT Tag Rates'!$B$5:$E$44,4,FALSE)</f>
        <v>0.98961045999999997</v>
      </c>
      <c r="X5250">
        <v>1</v>
      </c>
      <c r="Y5250" s="14">
        <f>IFERROR(LOOKUP(H5250,{30,43,48,53,58,63,68,73,78,83,88,93,97},{42,47,52,57,62,67,72,77,82,87,92,99,100}),999)</f>
        <v>67</v>
      </c>
      <c r="Z5250" s="17">
        <f t="shared" si="578"/>
        <v>5.5555555555555554</v>
      </c>
      <c r="AA5250" s="17">
        <f t="shared" si="579"/>
        <v>5.5555555555555554</v>
      </c>
      <c r="AB5250" s="17">
        <f t="shared" si="580"/>
        <v>11.658097686375321</v>
      </c>
      <c r="AC5250" s="17" t="s">
        <v>17655</v>
      </c>
    </row>
    <row r="5251" spans="1:29" x14ac:dyDescent="0.25">
      <c r="A5251" t="s">
        <v>3339</v>
      </c>
      <c r="B5251" s="165" t="s">
        <v>16925</v>
      </c>
      <c r="C5251" t="s">
        <v>16926</v>
      </c>
      <c r="D5251" s="1">
        <v>45209</v>
      </c>
      <c r="E5251">
        <f t="shared" si="575"/>
        <v>18</v>
      </c>
      <c r="F5251" t="s">
        <v>6</v>
      </c>
      <c r="G5251">
        <v>730</v>
      </c>
      <c r="H5251">
        <f t="shared" si="574"/>
        <v>73</v>
      </c>
      <c r="I5251" t="s">
        <v>7</v>
      </c>
      <c r="J5251" t="s">
        <v>8</v>
      </c>
      <c r="K5251" t="s">
        <v>8</v>
      </c>
      <c r="L5251" t="s">
        <v>8</v>
      </c>
      <c r="M5251" t="s">
        <v>6</v>
      </c>
      <c r="N5251" t="str">
        <f t="shared" si="576"/>
        <v>M</v>
      </c>
      <c r="O5251" t="s">
        <v>591</v>
      </c>
      <c r="P5251" t="s">
        <v>592</v>
      </c>
      <c r="Q5251" t="s">
        <v>221</v>
      </c>
      <c r="R5251">
        <v>4</v>
      </c>
      <c r="S5251">
        <f t="shared" si="577"/>
        <v>2019</v>
      </c>
      <c r="T5251" t="s">
        <v>12</v>
      </c>
      <c r="U5251">
        <v>1</v>
      </c>
      <c r="V5251" t="s">
        <v>3951</v>
      </c>
      <c r="W5251">
        <f>VLOOKUP(Q5251,'PBT Tag Rates'!$B$5:$E$44,4,FALSE)</f>
        <v>0.95971980899999998</v>
      </c>
      <c r="X5251">
        <v>1</v>
      </c>
      <c r="Y5251" s="14">
        <f>IFERROR(LOOKUP(H5251,{30,43,48,53,58,63,68,73,78,83,88,93,97},{42,47,52,57,62,67,72,77,82,87,92,99,100}),999)</f>
        <v>77</v>
      </c>
      <c r="Z5251" s="17">
        <f t="shared" si="578"/>
        <v>5.5555555555555554</v>
      </c>
      <c r="AA5251" s="17">
        <f t="shared" si="579"/>
        <v>5.5555555555555554</v>
      </c>
      <c r="AB5251" s="17">
        <f t="shared" si="580"/>
        <v>11.658097686375321</v>
      </c>
      <c r="AC5251" s="17" t="s">
        <v>17655</v>
      </c>
    </row>
    <row r="5252" spans="1:29" x14ac:dyDescent="0.25">
      <c r="A5252" t="s">
        <v>3339</v>
      </c>
      <c r="B5252" s="165" t="s">
        <v>16927</v>
      </c>
      <c r="C5252" t="s">
        <v>16928</v>
      </c>
      <c r="D5252" s="1">
        <v>45209</v>
      </c>
      <c r="E5252">
        <f t="shared" si="575"/>
        <v>18</v>
      </c>
      <c r="F5252" t="s">
        <v>6</v>
      </c>
      <c r="G5252">
        <v>390</v>
      </c>
      <c r="H5252">
        <f t="shared" si="574"/>
        <v>39</v>
      </c>
      <c r="I5252" t="s">
        <v>9</v>
      </c>
      <c r="J5252">
        <v>1</v>
      </c>
      <c r="K5252" t="s">
        <v>8</v>
      </c>
      <c r="L5252" t="s">
        <v>8</v>
      </c>
      <c r="M5252" t="s">
        <v>6</v>
      </c>
      <c r="N5252" t="str">
        <f t="shared" si="576"/>
        <v>M</v>
      </c>
      <c r="O5252" t="s">
        <v>16929</v>
      </c>
      <c r="P5252" t="s">
        <v>16930</v>
      </c>
      <c r="Q5252" t="s">
        <v>3820</v>
      </c>
      <c r="R5252">
        <v>2</v>
      </c>
      <c r="S5252">
        <f t="shared" si="577"/>
        <v>2021</v>
      </c>
      <c r="T5252" t="s">
        <v>12</v>
      </c>
      <c r="U5252">
        <v>1</v>
      </c>
      <c r="V5252" t="s">
        <v>3951</v>
      </c>
      <c r="W5252">
        <f>VLOOKUP(Q5252,'PBT Tag Rates'!$B$5:$E$44,4,FALSE)</f>
        <v>0.98140000000000005</v>
      </c>
      <c r="X5252">
        <v>1</v>
      </c>
      <c r="Y5252" s="14">
        <f>IFERROR(LOOKUP(H5252,{30,43,48,53,58,63,68,73,78,83,88,93,97},{42,47,52,57,62,67,72,77,82,87,92,99,100}),999)</f>
        <v>42</v>
      </c>
      <c r="Z5252" s="17">
        <f t="shared" si="578"/>
        <v>5.5555555555555554</v>
      </c>
      <c r="AA5252" s="17">
        <f t="shared" si="579"/>
        <v>5.5555555555555554</v>
      </c>
      <c r="AB5252" s="17">
        <f t="shared" si="580"/>
        <v>11.658097686375321</v>
      </c>
      <c r="AC5252" s="17" t="s">
        <v>17655</v>
      </c>
    </row>
    <row r="5253" spans="1:29" x14ac:dyDescent="0.25">
      <c r="A5253" t="s">
        <v>3339</v>
      </c>
      <c r="B5253" s="165" t="s">
        <v>16931</v>
      </c>
      <c r="C5253" t="s">
        <v>16932</v>
      </c>
      <c r="D5253" s="1">
        <v>45209</v>
      </c>
      <c r="E5253">
        <f t="shared" si="575"/>
        <v>18</v>
      </c>
      <c r="F5253" t="s">
        <v>14</v>
      </c>
      <c r="G5253">
        <v>770</v>
      </c>
      <c r="H5253">
        <f t="shared" si="574"/>
        <v>77</v>
      </c>
      <c r="I5253" t="s">
        <v>9</v>
      </c>
      <c r="J5253" t="s">
        <v>8</v>
      </c>
      <c r="K5253" t="s">
        <v>8</v>
      </c>
      <c r="L5253" t="s">
        <v>8</v>
      </c>
      <c r="M5253" t="s">
        <v>14</v>
      </c>
      <c r="N5253" t="str">
        <f t="shared" si="576"/>
        <v>F</v>
      </c>
      <c r="O5253" t="s">
        <v>16933</v>
      </c>
      <c r="P5253" t="s">
        <v>16934</v>
      </c>
      <c r="Q5253" t="s">
        <v>2605</v>
      </c>
      <c r="R5253">
        <v>4</v>
      </c>
      <c r="S5253">
        <f t="shared" si="577"/>
        <v>2019</v>
      </c>
      <c r="T5253" t="s">
        <v>12</v>
      </c>
      <c r="U5253">
        <v>1</v>
      </c>
      <c r="V5253" t="s">
        <v>7657</v>
      </c>
      <c r="W5253">
        <f>VLOOKUP(Q5253,'PBT Tag Rates'!$B$5:$E$44,4,FALSE)</f>
        <v>0.96152300000000002</v>
      </c>
      <c r="X5253">
        <v>1</v>
      </c>
      <c r="Y5253" s="14">
        <f>IFERROR(LOOKUP(H5253,{30,43,48,53,58,63,68,73,78,83,88,93,97},{42,47,52,57,62,67,72,77,82,87,92,99,100}),999)</f>
        <v>77</v>
      </c>
      <c r="Z5253" s="17">
        <f t="shared" si="578"/>
        <v>5.5555555555555554</v>
      </c>
      <c r="AA5253" s="17">
        <f t="shared" si="579"/>
        <v>5.5555555555555554</v>
      </c>
      <c r="AB5253" s="17">
        <f t="shared" si="580"/>
        <v>11.658097686375321</v>
      </c>
      <c r="AC5253" s="17" t="s">
        <v>17655</v>
      </c>
    </row>
    <row r="5254" spans="1:29" x14ac:dyDescent="0.25">
      <c r="A5254" t="s">
        <v>3339</v>
      </c>
      <c r="B5254" s="165" t="s">
        <v>16935</v>
      </c>
      <c r="C5254" t="s">
        <v>16936</v>
      </c>
      <c r="D5254" s="1">
        <v>45209</v>
      </c>
      <c r="E5254">
        <f t="shared" si="575"/>
        <v>18</v>
      </c>
      <c r="F5254" t="s">
        <v>14</v>
      </c>
      <c r="G5254">
        <v>690</v>
      </c>
      <c r="H5254">
        <f t="shared" si="574"/>
        <v>69</v>
      </c>
      <c r="I5254" t="s">
        <v>7</v>
      </c>
      <c r="J5254" t="s">
        <v>8</v>
      </c>
      <c r="K5254" t="s">
        <v>8</v>
      </c>
      <c r="L5254" t="s">
        <v>8</v>
      </c>
      <c r="M5254" t="s">
        <v>14</v>
      </c>
      <c r="N5254" t="str">
        <f t="shared" si="576"/>
        <v>F</v>
      </c>
      <c r="O5254" t="s">
        <v>1485</v>
      </c>
      <c r="P5254" t="s">
        <v>1486</v>
      </c>
      <c r="Q5254" t="s">
        <v>221</v>
      </c>
      <c r="R5254">
        <v>4</v>
      </c>
      <c r="S5254">
        <f t="shared" si="577"/>
        <v>2019</v>
      </c>
      <c r="T5254" t="s">
        <v>12</v>
      </c>
      <c r="U5254">
        <v>1</v>
      </c>
      <c r="V5254" t="s">
        <v>3396</v>
      </c>
      <c r="W5254">
        <f>VLOOKUP(Q5254,'PBT Tag Rates'!$B$5:$E$44,4,FALSE)</f>
        <v>0.95971980899999998</v>
      </c>
      <c r="X5254">
        <v>1</v>
      </c>
      <c r="Y5254" s="14">
        <f>IFERROR(LOOKUP(H5254,{30,43,48,53,58,63,68,73,78,83,88,93,97},{42,47,52,57,62,67,72,77,82,87,92,99,100}),999)</f>
        <v>72</v>
      </c>
      <c r="Z5254" s="17">
        <f t="shared" si="578"/>
        <v>5.5555555555555554</v>
      </c>
      <c r="AA5254" s="17">
        <f t="shared" si="579"/>
        <v>5.5555555555555554</v>
      </c>
      <c r="AB5254" s="17">
        <f t="shared" si="580"/>
        <v>11.658097686375321</v>
      </c>
      <c r="AC5254" s="17" t="s">
        <v>17655</v>
      </c>
    </row>
    <row r="5255" spans="1:29" x14ac:dyDescent="0.25">
      <c r="A5255" t="s">
        <v>3339</v>
      </c>
      <c r="B5255" s="165" t="s">
        <v>16937</v>
      </c>
      <c r="C5255" t="s">
        <v>16938</v>
      </c>
      <c r="D5255" s="1">
        <v>45209</v>
      </c>
      <c r="E5255">
        <f t="shared" si="575"/>
        <v>18</v>
      </c>
      <c r="F5255" t="s">
        <v>14</v>
      </c>
      <c r="G5255">
        <v>740</v>
      </c>
      <c r="H5255">
        <f t="shared" si="574"/>
        <v>74</v>
      </c>
      <c r="I5255" t="s">
        <v>9</v>
      </c>
      <c r="J5255">
        <v>1</v>
      </c>
      <c r="K5255" t="s">
        <v>8</v>
      </c>
      <c r="L5255" t="s">
        <v>8</v>
      </c>
      <c r="M5255" t="s">
        <v>14</v>
      </c>
      <c r="N5255" t="str">
        <f t="shared" si="576"/>
        <v>F</v>
      </c>
      <c r="O5255" t="s">
        <v>8</v>
      </c>
      <c r="P5255" t="s">
        <v>8</v>
      </c>
      <c r="Q5255" t="s">
        <v>11</v>
      </c>
      <c r="R5255" t="s">
        <v>8</v>
      </c>
      <c r="S5255" t="str">
        <f t="shared" si="577"/>
        <v>U</v>
      </c>
      <c r="T5255" t="s">
        <v>12</v>
      </c>
      <c r="U5255">
        <v>1</v>
      </c>
      <c r="V5255" t="s">
        <v>3100</v>
      </c>
      <c r="W5255" t="e">
        <f>VLOOKUP(Q5255,'PBT Tag Rates'!$B$5:$E$44,4,FALSE)</f>
        <v>#N/A</v>
      </c>
      <c r="X5255">
        <v>1</v>
      </c>
      <c r="Y5255" s="14">
        <f>IFERROR(LOOKUP(H5255,{30,43,48,53,58,63,68,73,78,83,88,93,97},{42,47,52,57,62,67,72,77,82,87,92,99,100}),999)</f>
        <v>77</v>
      </c>
      <c r="Z5255" s="17">
        <f t="shared" si="578"/>
        <v>5.5555555555555554</v>
      </c>
      <c r="AA5255" s="17">
        <f t="shared" si="579"/>
        <v>5.5555555555555554</v>
      </c>
      <c r="AB5255" s="17">
        <f t="shared" si="580"/>
        <v>11.658097686375321</v>
      </c>
      <c r="AC5255" s="17" t="s">
        <v>17654</v>
      </c>
    </row>
    <row r="5256" spans="1:29" x14ac:dyDescent="0.25">
      <c r="A5256" t="s">
        <v>3339</v>
      </c>
      <c r="B5256" s="165" t="s">
        <v>16939</v>
      </c>
      <c r="C5256" t="s">
        <v>16940</v>
      </c>
      <c r="D5256" s="1">
        <v>45209</v>
      </c>
      <c r="E5256">
        <f t="shared" si="575"/>
        <v>18</v>
      </c>
      <c r="F5256" t="s">
        <v>14</v>
      </c>
      <c r="G5256">
        <v>720</v>
      </c>
      <c r="H5256">
        <f t="shared" si="574"/>
        <v>72</v>
      </c>
      <c r="I5256" t="s">
        <v>7</v>
      </c>
      <c r="J5256" t="s">
        <v>8</v>
      </c>
      <c r="K5256" t="s">
        <v>8</v>
      </c>
      <c r="L5256" t="s">
        <v>8</v>
      </c>
      <c r="M5256" t="s">
        <v>14</v>
      </c>
      <c r="N5256" t="str">
        <f t="shared" si="576"/>
        <v>F</v>
      </c>
      <c r="O5256" t="s">
        <v>1020</v>
      </c>
      <c r="P5256" t="s">
        <v>1021</v>
      </c>
      <c r="Q5256" t="s">
        <v>281</v>
      </c>
      <c r="R5256">
        <v>4</v>
      </c>
      <c r="S5256">
        <f t="shared" si="577"/>
        <v>2019</v>
      </c>
      <c r="T5256" t="s">
        <v>12</v>
      </c>
      <c r="U5256">
        <v>0.999999999999999</v>
      </c>
      <c r="V5256" t="s">
        <v>3169</v>
      </c>
      <c r="W5256">
        <f>VLOOKUP(Q5256,'PBT Tag Rates'!$B$5:$E$44,4,FALSE)</f>
        <v>0.99705232300000002</v>
      </c>
      <c r="X5256">
        <v>1</v>
      </c>
      <c r="Y5256" s="14">
        <f>IFERROR(LOOKUP(H5256,{30,43,48,53,58,63,68,73,78,83,88,93,97},{42,47,52,57,62,67,72,77,82,87,92,99,100}),999)</f>
        <v>72</v>
      </c>
      <c r="Z5256" s="17">
        <f t="shared" si="578"/>
        <v>5.5555555555555554</v>
      </c>
      <c r="AA5256" s="17">
        <f t="shared" si="579"/>
        <v>5.5555555555555554</v>
      </c>
      <c r="AB5256" s="17">
        <f t="shared" si="580"/>
        <v>11.658097686375321</v>
      </c>
      <c r="AC5256" s="17" t="s">
        <v>17654</v>
      </c>
    </row>
    <row r="5257" spans="1:29" x14ac:dyDescent="0.25">
      <c r="A5257" t="s">
        <v>3339</v>
      </c>
      <c r="B5257" s="165" t="s">
        <v>16941</v>
      </c>
      <c r="C5257" t="s">
        <v>16942</v>
      </c>
      <c r="D5257" s="1">
        <v>45209</v>
      </c>
      <c r="E5257">
        <f t="shared" si="575"/>
        <v>18</v>
      </c>
      <c r="F5257" t="s">
        <v>14</v>
      </c>
      <c r="G5257">
        <v>710</v>
      </c>
      <c r="H5257">
        <f t="shared" si="574"/>
        <v>71</v>
      </c>
      <c r="I5257" t="s">
        <v>7</v>
      </c>
      <c r="J5257" t="s">
        <v>8</v>
      </c>
      <c r="K5257" t="s">
        <v>8</v>
      </c>
      <c r="L5257" t="s">
        <v>8</v>
      </c>
      <c r="M5257" t="s">
        <v>14</v>
      </c>
      <c r="N5257" t="str">
        <f t="shared" si="576"/>
        <v>F</v>
      </c>
      <c r="O5257" t="s">
        <v>8</v>
      </c>
      <c r="P5257" t="s">
        <v>8</v>
      </c>
      <c r="Q5257" t="s">
        <v>11</v>
      </c>
      <c r="R5257" t="s">
        <v>8</v>
      </c>
      <c r="S5257" t="str">
        <f t="shared" si="577"/>
        <v>U</v>
      </c>
      <c r="T5257" t="s">
        <v>12</v>
      </c>
      <c r="U5257">
        <v>1</v>
      </c>
      <c r="V5257" t="s">
        <v>11</v>
      </c>
      <c r="W5257" t="e">
        <f>VLOOKUP(Q5257,'PBT Tag Rates'!$B$5:$E$44,4,FALSE)</f>
        <v>#N/A</v>
      </c>
      <c r="X5257">
        <v>1</v>
      </c>
      <c r="Y5257" s="14">
        <f>IFERROR(LOOKUP(H5257,{30,43,48,53,58,63,68,73,78,83,88,93,97},{42,47,52,57,62,67,72,77,82,87,92,99,100}),999)</f>
        <v>72</v>
      </c>
      <c r="Z5257" s="17">
        <f t="shared" si="578"/>
        <v>5.5555555555555554</v>
      </c>
      <c r="AA5257" s="17">
        <f t="shared" si="579"/>
        <v>5.5555555555555554</v>
      </c>
      <c r="AB5257" s="17">
        <f t="shared" si="580"/>
        <v>11.658097686375321</v>
      </c>
      <c r="AC5257" s="17" t="s">
        <v>17654</v>
      </c>
    </row>
    <row r="5258" spans="1:29" x14ac:dyDescent="0.25">
      <c r="A5258" t="s">
        <v>3339</v>
      </c>
      <c r="B5258" s="165" t="s">
        <v>16943</v>
      </c>
      <c r="C5258" t="s">
        <v>16944</v>
      </c>
      <c r="D5258" s="1">
        <v>45210</v>
      </c>
      <c r="E5258">
        <f t="shared" si="575"/>
        <v>18</v>
      </c>
      <c r="F5258" t="s">
        <v>14</v>
      </c>
      <c r="G5258">
        <v>770</v>
      </c>
      <c r="H5258">
        <f t="shared" si="574"/>
        <v>77</v>
      </c>
      <c r="I5258" t="s">
        <v>9</v>
      </c>
      <c r="J5258">
        <v>1</v>
      </c>
      <c r="K5258" t="s">
        <v>8</v>
      </c>
      <c r="L5258" t="s">
        <v>8</v>
      </c>
      <c r="M5258" t="s">
        <v>14</v>
      </c>
      <c r="N5258" t="str">
        <f t="shared" si="576"/>
        <v>F</v>
      </c>
      <c r="O5258" t="s">
        <v>2516</v>
      </c>
      <c r="P5258" t="s">
        <v>2517</v>
      </c>
      <c r="Q5258" t="s">
        <v>221</v>
      </c>
      <c r="R5258">
        <v>4</v>
      </c>
      <c r="S5258">
        <f t="shared" si="577"/>
        <v>2019</v>
      </c>
      <c r="T5258" t="s">
        <v>12</v>
      </c>
      <c r="U5258">
        <v>0.999999999999999</v>
      </c>
      <c r="V5258" t="s">
        <v>3608</v>
      </c>
      <c r="W5258">
        <f>VLOOKUP(Q5258,'PBT Tag Rates'!$B$5:$E$44,4,FALSE)</f>
        <v>0.95971980899999998</v>
      </c>
      <c r="X5258">
        <v>1</v>
      </c>
      <c r="Y5258" s="14">
        <f>IFERROR(LOOKUP(H5258,{30,43,48,53,58,63,68,73,78,83,88,93,97},{42,47,52,57,62,67,72,77,82,87,92,99,100}),999)</f>
        <v>77</v>
      </c>
      <c r="Z5258" s="17">
        <f t="shared" si="578"/>
        <v>5.5555555555555554</v>
      </c>
      <c r="AA5258" s="17">
        <f t="shared" si="579"/>
        <v>5.5555555555555554</v>
      </c>
      <c r="AB5258" s="17">
        <f t="shared" si="580"/>
        <v>11.658097686375321</v>
      </c>
      <c r="AC5258" s="17" t="s">
        <v>17654</v>
      </c>
    </row>
    <row r="5259" spans="1:29" x14ac:dyDescent="0.25">
      <c r="A5259" t="s">
        <v>3339</v>
      </c>
      <c r="B5259" s="165" t="s">
        <v>16945</v>
      </c>
      <c r="C5259" t="s">
        <v>16946</v>
      </c>
      <c r="D5259" s="1">
        <v>45210</v>
      </c>
      <c r="E5259">
        <f t="shared" si="575"/>
        <v>18</v>
      </c>
      <c r="F5259" t="s">
        <v>14</v>
      </c>
      <c r="G5259">
        <v>780</v>
      </c>
      <c r="H5259">
        <f t="shared" si="574"/>
        <v>78</v>
      </c>
      <c r="I5259" t="s">
        <v>7</v>
      </c>
      <c r="J5259" t="s">
        <v>8</v>
      </c>
      <c r="K5259" t="s">
        <v>8</v>
      </c>
      <c r="L5259" t="s">
        <v>8</v>
      </c>
      <c r="M5259" t="s">
        <v>14</v>
      </c>
      <c r="N5259" t="str">
        <f t="shared" si="576"/>
        <v>F</v>
      </c>
      <c r="O5259" t="s">
        <v>2245</v>
      </c>
      <c r="P5259" t="s">
        <v>2977</v>
      </c>
      <c r="Q5259" t="s">
        <v>221</v>
      </c>
      <c r="R5259">
        <v>4</v>
      </c>
      <c r="S5259">
        <f t="shared" si="577"/>
        <v>2019</v>
      </c>
      <c r="T5259" t="s">
        <v>12</v>
      </c>
      <c r="U5259">
        <v>0.999999999999999</v>
      </c>
      <c r="V5259" t="s">
        <v>3396</v>
      </c>
      <c r="W5259">
        <f>VLOOKUP(Q5259,'PBT Tag Rates'!$B$5:$E$44,4,FALSE)</f>
        <v>0.95971980899999998</v>
      </c>
      <c r="X5259">
        <v>1</v>
      </c>
      <c r="Y5259" s="14">
        <f>IFERROR(LOOKUP(H5259,{30,43,48,53,58,63,68,73,78,83,88,93,97},{42,47,52,57,62,67,72,77,82,87,92,99,100}),999)</f>
        <v>82</v>
      </c>
      <c r="Z5259" s="17">
        <f t="shared" si="578"/>
        <v>5.5555555555555554</v>
      </c>
      <c r="AA5259" s="17">
        <f t="shared" si="579"/>
        <v>5.5555555555555554</v>
      </c>
      <c r="AB5259" s="17">
        <f t="shared" si="580"/>
        <v>11.658097686375321</v>
      </c>
      <c r="AC5259" s="17" t="s">
        <v>17655</v>
      </c>
    </row>
    <row r="5260" spans="1:29" x14ac:dyDescent="0.25">
      <c r="A5260" t="s">
        <v>3339</v>
      </c>
      <c r="B5260" s="165" t="s">
        <v>16947</v>
      </c>
      <c r="C5260" t="s">
        <v>16948</v>
      </c>
      <c r="D5260" s="1">
        <v>45210</v>
      </c>
      <c r="E5260">
        <f t="shared" si="575"/>
        <v>18</v>
      </c>
      <c r="F5260" t="s">
        <v>6</v>
      </c>
      <c r="G5260">
        <v>600</v>
      </c>
      <c r="H5260">
        <f t="shared" si="574"/>
        <v>60</v>
      </c>
      <c r="I5260" t="s">
        <v>7</v>
      </c>
      <c r="J5260" t="s">
        <v>8</v>
      </c>
      <c r="K5260" t="s">
        <v>8</v>
      </c>
      <c r="L5260" t="s">
        <v>16949</v>
      </c>
      <c r="M5260" t="s">
        <v>6</v>
      </c>
      <c r="N5260" t="str">
        <f t="shared" si="576"/>
        <v>M</v>
      </c>
      <c r="O5260" t="s">
        <v>14330</v>
      </c>
      <c r="P5260" t="s">
        <v>14331</v>
      </c>
      <c r="Q5260" t="s">
        <v>918</v>
      </c>
      <c r="R5260">
        <v>3</v>
      </c>
      <c r="S5260">
        <f t="shared" si="577"/>
        <v>2020</v>
      </c>
      <c r="T5260" t="s">
        <v>12</v>
      </c>
      <c r="U5260">
        <v>0.999999999999997</v>
      </c>
      <c r="V5260" t="s">
        <v>3396</v>
      </c>
      <c r="W5260">
        <f>VLOOKUP(Q5260,'PBT Tag Rates'!$B$5:$E$44,4,FALSE)</f>
        <v>0.98961045999999997</v>
      </c>
      <c r="X5260">
        <v>1</v>
      </c>
      <c r="Y5260" s="14">
        <f>IFERROR(LOOKUP(H5260,{30,43,48,53,58,63,68,73,78,83,88,93,97},{42,47,52,57,62,67,72,77,82,87,92,99,100}),999)</f>
        <v>62</v>
      </c>
      <c r="Z5260" s="17">
        <f t="shared" si="578"/>
        <v>5.5555555555555554</v>
      </c>
      <c r="AA5260" s="17">
        <f t="shared" si="579"/>
        <v>5.5555555555555554</v>
      </c>
      <c r="AB5260" s="17">
        <f t="shared" si="580"/>
        <v>11.658097686375321</v>
      </c>
      <c r="AC5260" s="17" t="s">
        <v>17655</v>
      </c>
    </row>
    <row r="5261" spans="1:29" x14ac:dyDescent="0.25">
      <c r="A5261" t="s">
        <v>3339</v>
      </c>
      <c r="B5261" s="165" t="s">
        <v>16950</v>
      </c>
      <c r="C5261" t="s">
        <v>16951</v>
      </c>
      <c r="D5261" s="1">
        <v>45210</v>
      </c>
      <c r="E5261">
        <f t="shared" si="575"/>
        <v>18</v>
      </c>
      <c r="F5261" t="s">
        <v>14</v>
      </c>
      <c r="G5261">
        <v>690</v>
      </c>
      <c r="H5261">
        <f t="shared" si="574"/>
        <v>69</v>
      </c>
      <c r="I5261" t="s">
        <v>9</v>
      </c>
      <c r="J5261" t="s">
        <v>8</v>
      </c>
      <c r="K5261" t="s">
        <v>8</v>
      </c>
      <c r="L5261" t="s">
        <v>8</v>
      </c>
      <c r="M5261" t="s">
        <v>14</v>
      </c>
      <c r="N5261" t="str">
        <f t="shared" si="576"/>
        <v>F</v>
      </c>
      <c r="O5261" t="s">
        <v>8</v>
      </c>
      <c r="P5261" t="s">
        <v>8</v>
      </c>
      <c r="Q5261" t="s">
        <v>11</v>
      </c>
      <c r="R5261" t="s">
        <v>8</v>
      </c>
      <c r="S5261" t="str">
        <f t="shared" si="577"/>
        <v>U</v>
      </c>
      <c r="T5261" t="s">
        <v>12</v>
      </c>
      <c r="U5261">
        <v>0.999999999999998</v>
      </c>
      <c r="V5261" t="s">
        <v>3100</v>
      </c>
      <c r="W5261" t="e">
        <f>VLOOKUP(Q5261,'PBT Tag Rates'!$B$5:$E$44,4,FALSE)</f>
        <v>#N/A</v>
      </c>
      <c r="X5261">
        <v>1</v>
      </c>
      <c r="Y5261" s="14">
        <f>IFERROR(LOOKUP(H5261,{30,43,48,53,58,63,68,73,78,83,88,93,97},{42,47,52,57,62,67,72,77,82,87,92,99,100}),999)</f>
        <v>72</v>
      </c>
      <c r="Z5261" s="17">
        <f t="shared" si="578"/>
        <v>5.5555555555555554</v>
      </c>
      <c r="AA5261" s="17">
        <f t="shared" si="579"/>
        <v>5.5555555555555554</v>
      </c>
      <c r="AB5261" s="17">
        <f t="shared" si="580"/>
        <v>11.658097686375321</v>
      </c>
      <c r="AC5261" s="17" t="s">
        <v>17654</v>
      </c>
    </row>
    <row r="5262" spans="1:29" x14ac:dyDescent="0.25">
      <c r="A5262" t="s">
        <v>3339</v>
      </c>
      <c r="B5262" s="165" t="s">
        <v>16952</v>
      </c>
      <c r="C5262" t="s">
        <v>16953</v>
      </c>
      <c r="D5262" s="1">
        <v>45210</v>
      </c>
      <c r="E5262">
        <f t="shared" si="575"/>
        <v>18</v>
      </c>
      <c r="F5262" t="s">
        <v>6</v>
      </c>
      <c r="G5262">
        <v>410</v>
      </c>
      <c r="H5262">
        <f t="shared" si="574"/>
        <v>41</v>
      </c>
      <c r="I5262" t="s">
        <v>7</v>
      </c>
      <c r="J5262" t="s">
        <v>8</v>
      </c>
      <c r="K5262" t="s">
        <v>8</v>
      </c>
      <c r="L5262" t="s">
        <v>8</v>
      </c>
      <c r="M5262" t="s">
        <v>6</v>
      </c>
      <c r="N5262" t="str">
        <f t="shared" si="576"/>
        <v>M</v>
      </c>
      <c r="O5262" t="s">
        <v>14073</v>
      </c>
      <c r="P5262" t="s">
        <v>14074</v>
      </c>
      <c r="Q5262" t="s">
        <v>3820</v>
      </c>
      <c r="R5262">
        <v>2</v>
      </c>
      <c r="S5262">
        <f t="shared" si="577"/>
        <v>2021</v>
      </c>
      <c r="T5262" t="s">
        <v>12</v>
      </c>
      <c r="U5262">
        <v>1</v>
      </c>
      <c r="V5262" t="s">
        <v>3396</v>
      </c>
      <c r="W5262">
        <f>VLOOKUP(Q5262,'PBT Tag Rates'!$B$5:$E$44,4,FALSE)</f>
        <v>0.98140000000000005</v>
      </c>
      <c r="X5262">
        <v>1</v>
      </c>
      <c r="Y5262" s="14">
        <f>IFERROR(LOOKUP(H5262,{30,43,48,53,58,63,68,73,78,83,88,93,97},{42,47,52,57,62,67,72,77,82,87,92,99,100}),999)</f>
        <v>42</v>
      </c>
      <c r="Z5262" s="17">
        <f t="shared" si="578"/>
        <v>5.5555555555555554</v>
      </c>
      <c r="AA5262" s="17">
        <f t="shared" si="579"/>
        <v>5.5555555555555554</v>
      </c>
      <c r="AB5262" s="17">
        <f t="shared" si="580"/>
        <v>11.658097686375321</v>
      </c>
      <c r="AC5262" s="17" t="s">
        <v>17655</v>
      </c>
    </row>
    <row r="5263" spans="1:29" x14ac:dyDescent="0.25">
      <c r="A5263" t="s">
        <v>3339</v>
      </c>
      <c r="B5263" s="165" t="s">
        <v>16954</v>
      </c>
      <c r="C5263" t="s">
        <v>16955</v>
      </c>
      <c r="D5263" s="1">
        <v>45210</v>
      </c>
      <c r="E5263">
        <f t="shared" si="575"/>
        <v>18</v>
      </c>
      <c r="F5263" t="s">
        <v>6</v>
      </c>
      <c r="G5263">
        <v>560</v>
      </c>
      <c r="H5263">
        <f t="shared" si="574"/>
        <v>56</v>
      </c>
      <c r="I5263" t="s">
        <v>9</v>
      </c>
      <c r="J5263">
        <v>1</v>
      </c>
      <c r="K5263" t="s">
        <v>8</v>
      </c>
      <c r="L5263" t="s">
        <v>8</v>
      </c>
      <c r="M5263" t="s">
        <v>6</v>
      </c>
      <c r="N5263" t="str">
        <f t="shared" si="576"/>
        <v>M</v>
      </c>
      <c r="O5263" t="s">
        <v>16289</v>
      </c>
      <c r="P5263" t="s">
        <v>16290</v>
      </c>
      <c r="Q5263" t="s">
        <v>918</v>
      </c>
      <c r="R5263">
        <v>3</v>
      </c>
      <c r="S5263">
        <f t="shared" si="577"/>
        <v>2020</v>
      </c>
      <c r="T5263" t="s">
        <v>12</v>
      </c>
      <c r="U5263">
        <v>0.999999999999996</v>
      </c>
      <c r="V5263" t="s">
        <v>3876</v>
      </c>
      <c r="W5263">
        <f>VLOOKUP(Q5263,'PBT Tag Rates'!$B$5:$E$44,4,FALSE)</f>
        <v>0.98961045999999997</v>
      </c>
      <c r="X5263">
        <v>1</v>
      </c>
      <c r="Y5263" s="14">
        <f>IFERROR(LOOKUP(H5263,{30,43,48,53,58,63,68,73,78,83,88,93,97},{42,47,52,57,62,67,72,77,82,87,92,99,100}),999)</f>
        <v>57</v>
      </c>
      <c r="Z5263" s="17">
        <f t="shared" si="578"/>
        <v>5.5555555555555554</v>
      </c>
      <c r="AA5263" s="17">
        <f t="shared" si="579"/>
        <v>5.5555555555555554</v>
      </c>
      <c r="AB5263" s="17">
        <f t="shared" si="580"/>
        <v>11.658097686375321</v>
      </c>
      <c r="AC5263" s="17" t="s">
        <v>17654</v>
      </c>
    </row>
    <row r="5264" spans="1:29" x14ac:dyDescent="0.25">
      <c r="A5264" t="s">
        <v>3339</v>
      </c>
      <c r="B5264" s="165" t="s">
        <v>16956</v>
      </c>
      <c r="C5264" t="s">
        <v>16957</v>
      </c>
      <c r="D5264" s="1">
        <v>45210</v>
      </c>
      <c r="E5264">
        <f t="shared" si="575"/>
        <v>18</v>
      </c>
      <c r="F5264" t="s">
        <v>14</v>
      </c>
      <c r="G5264">
        <v>710</v>
      </c>
      <c r="H5264">
        <f t="shared" si="574"/>
        <v>71</v>
      </c>
      <c r="I5264" t="s">
        <v>9</v>
      </c>
      <c r="J5264">
        <v>1</v>
      </c>
      <c r="K5264" t="s">
        <v>8</v>
      </c>
      <c r="L5264" t="s">
        <v>8</v>
      </c>
      <c r="M5264" t="s">
        <v>14</v>
      </c>
      <c r="N5264" t="str">
        <f t="shared" si="576"/>
        <v>F</v>
      </c>
      <c r="O5264" t="s">
        <v>8</v>
      </c>
      <c r="P5264" t="s">
        <v>8</v>
      </c>
      <c r="Q5264" t="s">
        <v>11</v>
      </c>
      <c r="R5264" t="s">
        <v>8</v>
      </c>
      <c r="S5264" t="str">
        <f t="shared" si="577"/>
        <v>U</v>
      </c>
      <c r="T5264" t="s">
        <v>12</v>
      </c>
      <c r="U5264">
        <v>0.999999999999998</v>
      </c>
      <c r="V5264" t="s">
        <v>3100</v>
      </c>
      <c r="W5264" t="e">
        <f>VLOOKUP(Q5264,'PBT Tag Rates'!$B$5:$E$44,4,FALSE)</f>
        <v>#N/A</v>
      </c>
      <c r="X5264">
        <v>1</v>
      </c>
      <c r="Y5264" s="14">
        <f>IFERROR(LOOKUP(H5264,{30,43,48,53,58,63,68,73,78,83,88,93,97},{42,47,52,57,62,67,72,77,82,87,92,99,100}),999)</f>
        <v>72</v>
      </c>
      <c r="Z5264" s="17">
        <f t="shared" si="578"/>
        <v>5.5555555555555554</v>
      </c>
      <c r="AA5264" s="17">
        <f t="shared" si="579"/>
        <v>5.5555555555555554</v>
      </c>
      <c r="AB5264" s="17">
        <f t="shared" si="580"/>
        <v>11.658097686375321</v>
      </c>
      <c r="AC5264" s="17" t="s">
        <v>17654</v>
      </c>
    </row>
    <row r="5265" spans="1:29" x14ac:dyDescent="0.25">
      <c r="A5265" t="s">
        <v>3339</v>
      </c>
      <c r="B5265" s="165" t="s">
        <v>16958</v>
      </c>
      <c r="C5265" t="s">
        <v>16959</v>
      </c>
      <c r="D5265" s="1">
        <v>45210</v>
      </c>
      <c r="E5265">
        <f t="shared" si="575"/>
        <v>18</v>
      </c>
      <c r="F5265" t="s">
        <v>14</v>
      </c>
      <c r="G5265">
        <v>770</v>
      </c>
      <c r="H5265">
        <f t="shared" si="574"/>
        <v>77</v>
      </c>
      <c r="I5265" t="s">
        <v>9</v>
      </c>
      <c r="J5265">
        <v>1</v>
      </c>
      <c r="K5265" t="s">
        <v>8</v>
      </c>
      <c r="L5265" t="s">
        <v>8</v>
      </c>
      <c r="M5265" t="s">
        <v>14</v>
      </c>
      <c r="N5265" t="str">
        <f t="shared" si="576"/>
        <v>F</v>
      </c>
      <c r="O5265" t="s">
        <v>62</v>
      </c>
      <c r="P5265" t="s">
        <v>63</v>
      </c>
      <c r="Q5265" t="s">
        <v>15</v>
      </c>
      <c r="R5265">
        <v>5</v>
      </c>
      <c r="S5265">
        <f t="shared" si="577"/>
        <v>2018</v>
      </c>
      <c r="T5265" t="s">
        <v>12</v>
      </c>
      <c r="U5265">
        <v>0.999999999999999</v>
      </c>
      <c r="V5265" t="s">
        <v>3951</v>
      </c>
      <c r="W5265">
        <f>VLOOKUP(Q5265,'PBT Tag Rates'!$B$5:$E$44,4,FALSE)</f>
        <v>0.80551598400000002</v>
      </c>
      <c r="X5265">
        <v>1</v>
      </c>
      <c r="Y5265" s="14">
        <f>IFERROR(LOOKUP(H5265,{30,43,48,53,58,63,68,73,78,83,88,93,97},{42,47,52,57,62,67,72,77,82,87,92,99,100}),999)</f>
        <v>77</v>
      </c>
      <c r="Z5265" s="17">
        <f t="shared" si="578"/>
        <v>5.5555555555555554</v>
      </c>
      <c r="AA5265" s="17">
        <f t="shared" si="579"/>
        <v>5.5555555555555554</v>
      </c>
      <c r="AB5265" s="17">
        <f t="shared" si="580"/>
        <v>11.658097686375321</v>
      </c>
      <c r="AC5265" s="17" t="s">
        <v>17655</v>
      </c>
    </row>
    <row r="5266" spans="1:29" x14ac:dyDescent="0.25">
      <c r="A5266" t="s">
        <v>3339</v>
      </c>
      <c r="B5266" s="165" t="s">
        <v>16960</v>
      </c>
      <c r="C5266" t="s">
        <v>16961</v>
      </c>
      <c r="D5266" s="1">
        <v>45210</v>
      </c>
      <c r="E5266">
        <f t="shared" si="575"/>
        <v>18</v>
      </c>
      <c r="F5266" t="s">
        <v>6</v>
      </c>
      <c r="G5266">
        <v>650</v>
      </c>
      <c r="H5266">
        <f t="shared" si="574"/>
        <v>65</v>
      </c>
      <c r="I5266" t="s">
        <v>7</v>
      </c>
      <c r="J5266" t="s">
        <v>8</v>
      </c>
      <c r="K5266" t="s">
        <v>8</v>
      </c>
      <c r="L5266" t="s">
        <v>8</v>
      </c>
      <c r="M5266" t="s">
        <v>6</v>
      </c>
      <c r="N5266" t="str">
        <f t="shared" si="576"/>
        <v>M</v>
      </c>
      <c r="O5266" t="s">
        <v>564</v>
      </c>
      <c r="P5266" t="s">
        <v>565</v>
      </c>
      <c r="Q5266" t="s">
        <v>221</v>
      </c>
      <c r="R5266">
        <v>4</v>
      </c>
      <c r="S5266">
        <f t="shared" si="577"/>
        <v>2019</v>
      </c>
      <c r="T5266" t="s">
        <v>12</v>
      </c>
      <c r="U5266">
        <v>1</v>
      </c>
      <c r="V5266" t="s">
        <v>3346</v>
      </c>
      <c r="W5266">
        <f>VLOOKUP(Q5266,'PBT Tag Rates'!$B$5:$E$44,4,FALSE)</f>
        <v>0.95971980899999998</v>
      </c>
      <c r="X5266">
        <v>1</v>
      </c>
      <c r="Y5266" s="14">
        <f>IFERROR(LOOKUP(H5266,{30,43,48,53,58,63,68,73,78,83,88,93,97},{42,47,52,57,62,67,72,77,82,87,92,99,100}),999)</f>
        <v>67</v>
      </c>
      <c r="Z5266" s="17">
        <f t="shared" si="578"/>
        <v>5.5555555555555554</v>
      </c>
      <c r="AA5266" s="17">
        <f t="shared" si="579"/>
        <v>5.5555555555555554</v>
      </c>
      <c r="AB5266" s="17">
        <f t="shared" si="580"/>
        <v>11.658097686375321</v>
      </c>
      <c r="AC5266" s="17" t="s">
        <v>17654</v>
      </c>
    </row>
    <row r="5267" spans="1:29" x14ac:dyDescent="0.25">
      <c r="A5267" t="s">
        <v>3339</v>
      </c>
      <c r="B5267" s="165" t="s">
        <v>16962</v>
      </c>
      <c r="C5267" t="s">
        <v>16963</v>
      </c>
      <c r="D5267" s="1">
        <v>45210</v>
      </c>
      <c r="E5267">
        <f t="shared" si="575"/>
        <v>18</v>
      </c>
      <c r="F5267" t="s">
        <v>14</v>
      </c>
      <c r="G5267">
        <v>660</v>
      </c>
      <c r="H5267">
        <f t="shared" si="574"/>
        <v>66</v>
      </c>
      <c r="I5267" t="s">
        <v>7</v>
      </c>
      <c r="J5267" t="s">
        <v>8</v>
      </c>
      <c r="K5267" t="s">
        <v>8</v>
      </c>
      <c r="L5267" t="s">
        <v>8</v>
      </c>
      <c r="M5267" t="s">
        <v>14</v>
      </c>
      <c r="N5267" t="str">
        <f t="shared" si="576"/>
        <v>F</v>
      </c>
      <c r="O5267" t="s">
        <v>16964</v>
      </c>
      <c r="P5267" t="s">
        <v>16965</v>
      </c>
      <c r="Q5267" t="s">
        <v>918</v>
      </c>
      <c r="R5267">
        <v>3</v>
      </c>
      <c r="S5267">
        <f t="shared" si="577"/>
        <v>2020</v>
      </c>
      <c r="T5267" t="s">
        <v>12</v>
      </c>
      <c r="U5267">
        <v>0.999999999999999</v>
      </c>
      <c r="V5267" t="s">
        <v>3396</v>
      </c>
      <c r="W5267">
        <f>VLOOKUP(Q5267,'PBT Tag Rates'!$B$5:$E$44,4,FALSE)</f>
        <v>0.98961045999999997</v>
      </c>
      <c r="X5267">
        <v>1</v>
      </c>
      <c r="Y5267" s="14">
        <f>IFERROR(LOOKUP(H5267,{30,43,48,53,58,63,68,73,78,83,88,93,97},{42,47,52,57,62,67,72,77,82,87,92,99,100}),999)</f>
        <v>67</v>
      </c>
      <c r="Z5267" s="17">
        <f t="shared" si="578"/>
        <v>5.5555555555555554</v>
      </c>
      <c r="AA5267" s="17">
        <f t="shared" si="579"/>
        <v>5.5555555555555554</v>
      </c>
      <c r="AB5267" s="17">
        <f t="shared" si="580"/>
        <v>11.658097686375321</v>
      </c>
      <c r="AC5267" s="17" t="s">
        <v>17655</v>
      </c>
    </row>
    <row r="5268" spans="1:29" x14ac:dyDescent="0.25">
      <c r="A5268" t="s">
        <v>3339</v>
      </c>
      <c r="B5268" s="165" t="s">
        <v>16966</v>
      </c>
      <c r="C5268" t="s">
        <v>16967</v>
      </c>
      <c r="D5268" s="1">
        <v>45210</v>
      </c>
      <c r="E5268">
        <f t="shared" si="575"/>
        <v>18</v>
      </c>
      <c r="F5268" t="s">
        <v>6</v>
      </c>
      <c r="G5268">
        <v>340</v>
      </c>
      <c r="H5268">
        <f t="shared" si="574"/>
        <v>34</v>
      </c>
      <c r="I5268" t="s">
        <v>9</v>
      </c>
      <c r="J5268">
        <v>1</v>
      </c>
      <c r="K5268" t="s">
        <v>8</v>
      </c>
      <c r="L5268" t="s">
        <v>8</v>
      </c>
      <c r="M5268" t="s">
        <v>6</v>
      </c>
      <c r="N5268" t="str">
        <f t="shared" si="576"/>
        <v>M</v>
      </c>
      <c r="O5268" t="s">
        <v>16968</v>
      </c>
      <c r="P5268" t="s">
        <v>16969</v>
      </c>
      <c r="Q5268" t="s">
        <v>3820</v>
      </c>
      <c r="R5268">
        <v>2</v>
      </c>
      <c r="S5268">
        <f t="shared" si="577"/>
        <v>2021</v>
      </c>
      <c r="T5268" t="s">
        <v>12</v>
      </c>
      <c r="U5268">
        <v>1</v>
      </c>
      <c r="V5268" t="s">
        <v>3951</v>
      </c>
      <c r="W5268">
        <f>VLOOKUP(Q5268,'PBT Tag Rates'!$B$5:$E$44,4,FALSE)</f>
        <v>0.98140000000000005</v>
      </c>
      <c r="X5268">
        <v>1</v>
      </c>
      <c r="Y5268" s="14">
        <f>IFERROR(LOOKUP(H5268,{30,43,48,53,58,63,68,73,78,83,88,93,97},{42,47,52,57,62,67,72,77,82,87,92,99,100}),999)</f>
        <v>42</v>
      </c>
      <c r="Z5268" s="17">
        <f t="shared" si="578"/>
        <v>5.5555555555555554</v>
      </c>
      <c r="AA5268" s="17">
        <f t="shared" si="579"/>
        <v>5.5555555555555554</v>
      </c>
      <c r="AB5268" s="17">
        <f t="shared" si="580"/>
        <v>11.658097686375321</v>
      </c>
      <c r="AC5268" s="17" t="s">
        <v>17655</v>
      </c>
    </row>
    <row r="5269" spans="1:29" x14ac:dyDescent="0.25">
      <c r="A5269" t="s">
        <v>3339</v>
      </c>
      <c r="B5269" s="165" t="s">
        <v>16970</v>
      </c>
      <c r="C5269" t="s">
        <v>16971</v>
      </c>
      <c r="D5269" s="1">
        <v>45210</v>
      </c>
      <c r="E5269">
        <f t="shared" si="575"/>
        <v>18</v>
      </c>
      <c r="F5269" t="s">
        <v>6</v>
      </c>
      <c r="G5269">
        <v>650</v>
      </c>
      <c r="H5269">
        <f t="shared" si="574"/>
        <v>65</v>
      </c>
      <c r="I5269" t="s">
        <v>9</v>
      </c>
      <c r="J5269">
        <v>1</v>
      </c>
      <c r="K5269" t="s">
        <v>8</v>
      </c>
      <c r="L5269" t="s">
        <v>8</v>
      </c>
      <c r="M5269" t="s">
        <v>6</v>
      </c>
      <c r="N5269" t="str">
        <f t="shared" si="576"/>
        <v>M</v>
      </c>
      <c r="O5269" t="s">
        <v>677</v>
      </c>
      <c r="P5269" t="s">
        <v>678</v>
      </c>
      <c r="Q5269" t="s">
        <v>221</v>
      </c>
      <c r="R5269">
        <v>4</v>
      </c>
      <c r="S5269">
        <f t="shared" si="577"/>
        <v>2019</v>
      </c>
      <c r="T5269" t="s">
        <v>12</v>
      </c>
      <c r="U5269">
        <v>0.999999999999997</v>
      </c>
      <c r="V5269" t="s">
        <v>3951</v>
      </c>
      <c r="W5269">
        <f>VLOOKUP(Q5269,'PBT Tag Rates'!$B$5:$E$44,4,FALSE)</f>
        <v>0.95971980899999998</v>
      </c>
      <c r="X5269">
        <v>1</v>
      </c>
      <c r="Y5269" s="14">
        <f>IFERROR(LOOKUP(H5269,{30,43,48,53,58,63,68,73,78,83,88,93,97},{42,47,52,57,62,67,72,77,82,87,92,99,100}),999)</f>
        <v>67</v>
      </c>
      <c r="Z5269" s="17">
        <f t="shared" si="578"/>
        <v>5.5555555555555554</v>
      </c>
      <c r="AA5269" s="17">
        <f t="shared" si="579"/>
        <v>5.5555555555555554</v>
      </c>
      <c r="AB5269" s="17">
        <f t="shared" si="580"/>
        <v>11.658097686375321</v>
      </c>
      <c r="AC5269" s="17" t="s">
        <v>17655</v>
      </c>
    </row>
    <row r="5270" spans="1:29" x14ac:dyDescent="0.25">
      <c r="A5270" t="s">
        <v>3339</v>
      </c>
      <c r="B5270" s="165" t="s">
        <v>16972</v>
      </c>
      <c r="C5270" t="s">
        <v>16973</v>
      </c>
      <c r="D5270" s="1">
        <v>45210</v>
      </c>
      <c r="E5270">
        <f t="shared" si="575"/>
        <v>18</v>
      </c>
      <c r="F5270" t="s">
        <v>14</v>
      </c>
      <c r="G5270">
        <v>620</v>
      </c>
      <c r="H5270">
        <f t="shared" ref="H5270:H5333" si="581">G5270/10</f>
        <v>62</v>
      </c>
      <c r="I5270" t="s">
        <v>9</v>
      </c>
      <c r="J5270">
        <v>1</v>
      </c>
      <c r="K5270" t="s">
        <v>8</v>
      </c>
      <c r="L5270" t="s">
        <v>8</v>
      </c>
      <c r="M5270" t="s">
        <v>14</v>
      </c>
      <c r="N5270" t="str">
        <f t="shared" si="576"/>
        <v>F</v>
      </c>
      <c r="O5270" t="s">
        <v>16974</v>
      </c>
      <c r="P5270" t="s">
        <v>16975</v>
      </c>
      <c r="Q5270" t="s">
        <v>221</v>
      </c>
      <c r="R5270">
        <v>4</v>
      </c>
      <c r="S5270">
        <f t="shared" si="577"/>
        <v>2019</v>
      </c>
      <c r="T5270" t="s">
        <v>12</v>
      </c>
      <c r="U5270">
        <v>1</v>
      </c>
      <c r="V5270" t="s">
        <v>3951</v>
      </c>
      <c r="W5270">
        <f>VLOOKUP(Q5270,'PBT Tag Rates'!$B$5:$E$44,4,FALSE)</f>
        <v>0.95971980899999998</v>
      </c>
      <c r="X5270">
        <v>1</v>
      </c>
      <c r="Y5270" s="14">
        <f>IFERROR(LOOKUP(H5270,{30,43,48,53,58,63,68,73,78,83,88,93,97},{42,47,52,57,62,67,72,77,82,87,92,99,100}),999)</f>
        <v>62</v>
      </c>
      <c r="Z5270" s="17">
        <f t="shared" si="578"/>
        <v>5.5555555555555554</v>
      </c>
      <c r="AA5270" s="17">
        <f t="shared" si="579"/>
        <v>5.5555555555555554</v>
      </c>
      <c r="AB5270" s="17">
        <f t="shared" si="580"/>
        <v>11.658097686375321</v>
      </c>
      <c r="AC5270" s="17" t="s">
        <v>17655</v>
      </c>
    </row>
    <row r="5271" spans="1:29" x14ac:dyDescent="0.25">
      <c r="A5271" t="s">
        <v>3339</v>
      </c>
      <c r="B5271" s="165" t="s">
        <v>16976</v>
      </c>
      <c r="C5271" t="s">
        <v>16977</v>
      </c>
      <c r="D5271" s="1">
        <v>45211</v>
      </c>
      <c r="E5271">
        <f t="shared" ref="E5271:E5334" si="582">IF(D5271&lt;=$D$3,70,18)</f>
        <v>18</v>
      </c>
      <c r="F5271" t="s">
        <v>6</v>
      </c>
      <c r="G5271">
        <v>490</v>
      </c>
      <c r="H5271">
        <f t="shared" si="581"/>
        <v>49</v>
      </c>
      <c r="I5271" t="s">
        <v>9</v>
      </c>
      <c r="J5271">
        <v>1</v>
      </c>
      <c r="K5271" t="s">
        <v>8</v>
      </c>
      <c r="L5271" t="s">
        <v>8</v>
      </c>
      <c r="M5271" t="s">
        <v>6</v>
      </c>
      <c r="N5271" t="str">
        <f t="shared" ref="N5271:N5334" si="583">IF(M5271="U",F5271,M5271)</f>
        <v>M</v>
      </c>
      <c r="O5271" t="s">
        <v>3002</v>
      </c>
      <c r="P5271" t="s">
        <v>3003</v>
      </c>
      <c r="Q5271" t="s">
        <v>918</v>
      </c>
      <c r="R5271">
        <v>3</v>
      </c>
      <c r="S5271">
        <f t="shared" ref="S5271:S5334" si="584">IFERROR($S$3-R5271,"U")</f>
        <v>2020</v>
      </c>
      <c r="T5271" t="s">
        <v>12</v>
      </c>
      <c r="U5271">
        <v>0.999999999999999</v>
      </c>
      <c r="V5271" t="s">
        <v>3951</v>
      </c>
      <c r="W5271">
        <f>VLOOKUP(Q5271,'PBT Tag Rates'!$B$5:$E$44,4,FALSE)</f>
        <v>0.98961045999999997</v>
      </c>
      <c r="X5271">
        <v>1</v>
      </c>
      <c r="Y5271" s="14">
        <f>IFERROR(LOOKUP(H5271,{30,43,48,53,58,63,68,73,78,83,88,93,97},{42,47,52,57,62,67,72,77,82,87,92,99,100}),999)</f>
        <v>52</v>
      </c>
      <c r="Z5271" s="17">
        <f t="shared" ref="Z5271:Z5334" si="585">IF(D5271&lt;$D$3,X5271/$Z$3,X5271/$Z$4)</f>
        <v>5.5555555555555554</v>
      </c>
      <c r="AA5271" s="17">
        <f t="shared" si="579"/>
        <v>5.5555555555555554</v>
      </c>
      <c r="AB5271" s="17">
        <f t="shared" si="580"/>
        <v>11.658097686375321</v>
      </c>
      <c r="AC5271" s="17" t="s">
        <v>17655</v>
      </c>
    </row>
    <row r="5272" spans="1:29" x14ac:dyDescent="0.25">
      <c r="A5272" t="s">
        <v>3339</v>
      </c>
      <c r="B5272" s="165" t="s">
        <v>16978</v>
      </c>
      <c r="C5272" t="s">
        <v>16979</v>
      </c>
      <c r="D5272" s="1">
        <v>45211</v>
      </c>
      <c r="E5272">
        <f t="shared" si="582"/>
        <v>18</v>
      </c>
      <c r="F5272" t="s">
        <v>6</v>
      </c>
      <c r="G5272">
        <v>550</v>
      </c>
      <c r="H5272">
        <f t="shared" si="581"/>
        <v>55</v>
      </c>
      <c r="I5272" t="s">
        <v>9</v>
      </c>
      <c r="J5272">
        <v>1</v>
      </c>
      <c r="K5272" t="s">
        <v>8</v>
      </c>
      <c r="L5272" t="s">
        <v>8</v>
      </c>
      <c r="M5272" t="s">
        <v>6</v>
      </c>
      <c r="N5272" t="str">
        <f t="shared" si="583"/>
        <v>M</v>
      </c>
      <c r="O5272" t="s">
        <v>606</v>
      </c>
      <c r="P5272" t="s">
        <v>16980</v>
      </c>
      <c r="Q5272" t="s">
        <v>221</v>
      </c>
      <c r="R5272">
        <v>4</v>
      </c>
      <c r="S5272">
        <f t="shared" si="584"/>
        <v>2019</v>
      </c>
      <c r="T5272" t="s">
        <v>12</v>
      </c>
      <c r="U5272">
        <v>0.999999999999998</v>
      </c>
      <c r="V5272" t="s">
        <v>3951</v>
      </c>
      <c r="W5272">
        <f>VLOOKUP(Q5272,'PBT Tag Rates'!$B$5:$E$44,4,FALSE)</f>
        <v>0.95971980899999998</v>
      </c>
      <c r="X5272">
        <v>1</v>
      </c>
      <c r="Y5272" s="14">
        <f>IFERROR(LOOKUP(H5272,{30,43,48,53,58,63,68,73,78,83,88,93,97},{42,47,52,57,62,67,72,77,82,87,92,99,100}),999)</f>
        <v>57</v>
      </c>
      <c r="Z5272" s="17">
        <f t="shared" si="585"/>
        <v>5.5555555555555554</v>
      </c>
      <c r="AA5272" s="17">
        <f t="shared" si="579"/>
        <v>5.5555555555555554</v>
      </c>
      <c r="AB5272" s="17">
        <f t="shared" si="580"/>
        <v>11.658097686375321</v>
      </c>
      <c r="AC5272" s="17" t="s">
        <v>17655</v>
      </c>
    </row>
    <row r="5273" spans="1:29" x14ac:dyDescent="0.25">
      <c r="A5273" t="s">
        <v>3339</v>
      </c>
      <c r="B5273" s="165" t="s">
        <v>16981</v>
      </c>
      <c r="C5273" t="s">
        <v>16982</v>
      </c>
      <c r="D5273" s="1">
        <v>45211</v>
      </c>
      <c r="E5273">
        <f t="shared" si="582"/>
        <v>18</v>
      </c>
      <c r="F5273" t="s">
        <v>14</v>
      </c>
      <c r="G5273">
        <v>660</v>
      </c>
      <c r="H5273">
        <f t="shared" si="581"/>
        <v>66</v>
      </c>
      <c r="I5273" t="s">
        <v>9</v>
      </c>
      <c r="J5273">
        <v>1</v>
      </c>
      <c r="K5273" t="s">
        <v>8</v>
      </c>
      <c r="L5273" t="s">
        <v>16983</v>
      </c>
      <c r="M5273" t="s">
        <v>14</v>
      </c>
      <c r="N5273" t="str">
        <f t="shared" si="583"/>
        <v>F</v>
      </c>
      <c r="O5273" t="s">
        <v>2498</v>
      </c>
      <c r="P5273" t="s">
        <v>2499</v>
      </c>
      <c r="Q5273" t="s">
        <v>221</v>
      </c>
      <c r="R5273">
        <v>4</v>
      </c>
      <c r="S5273">
        <f t="shared" si="584"/>
        <v>2019</v>
      </c>
      <c r="T5273" t="s">
        <v>12</v>
      </c>
      <c r="U5273">
        <v>1</v>
      </c>
      <c r="V5273" t="s">
        <v>3951</v>
      </c>
      <c r="W5273">
        <f>VLOOKUP(Q5273,'PBT Tag Rates'!$B$5:$E$44,4,FALSE)</f>
        <v>0.95971980899999998</v>
      </c>
      <c r="X5273">
        <v>1</v>
      </c>
      <c r="Y5273" s="14">
        <f>IFERROR(LOOKUP(H5273,{30,43,48,53,58,63,68,73,78,83,88,93,97},{42,47,52,57,62,67,72,77,82,87,92,99,100}),999)</f>
        <v>67</v>
      </c>
      <c r="Z5273" s="17">
        <f t="shared" si="585"/>
        <v>5.5555555555555554</v>
      </c>
      <c r="AA5273" s="17">
        <f t="shared" si="579"/>
        <v>5.5555555555555554</v>
      </c>
      <c r="AB5273" s="17">
        <f t="shared" si="580"/>
        <v>11.658097686375321</v>
      </c>
      <c r="AC5273" s="17" t="s">
        <v>17655</v>
      </c>
    </row>
    <row r="5274" spans="1:29" x14ac:dyDescent="0.25">
      <c r="A5274" t="s">
        <v>3339</v>
      </c>
      <c r="B5274" s="165" t="s">
        <v>16984</v>
      </c>
      <c r="C5274" t="s">
        <v>16985</v>
      </c>
      <c r="D5274" s="1">
        <v>45211</v>
      </c>
      <c r="E5274">
        <f t="shared" si="582"/>
        <v>18</v>
      </c>
      <c r="F5274" t="s">
        <v>6</v>
      </c>
      <c r="G5274">
        <v>360</v>
      </c>
      <c r="H5274">
        <f t="shared" si="581"/>
        <v>36</v>
      </c>
      <c r="I5274" t="s">
        <v>9</v>
      </c>
      <c r="J5274">
        <v>1</v>
      </c>
      <c r="K5274" t="s">
        <v>8</v>
      </c>
      <c r="L5274" t="s">
        <v>8</v>
      </c>
      <c r="M5274" t="s">
        <v>6</v>
      </c>
      <c r="N5274" t="str">
        <f t="shared" si="583"/>
        <v>M</v>
      </c>
      <c r="O5274" t="s">
        <v>16986</v>
      </c>
      <c r="P5274" t="s">
        <v>16987</v>
      </c>
      <c r="Q5274" t="s">
        <v>3820</v>
      </c>
      <c r="R5274">
        <v>2</v>
      </c>
      <c r="S5274">
        <f t="shared" si="584"/>
        <v>2021</v>
      </c>
      <c r="T5274" t="s">
        <v>12</v>
      </c>
      <c r="U5274">
        <v>1</v>
      </c>
      <c r="V5274" t="s">
        <v>3951</v>
      </c>
      <c r="W5274">
        <f>VLOOKUP(Q5274,'PBT Tag Rates'!$B$5:$E$44,4,FALSE)</f>
        <v>0.98140000000000005</v>
      </c>
      <c r="X5274">
        <v>1</v>
      </c>
      <c r="Y5274" s="14">
        <f>IFERROR(LOOKUP(H5274,{30,43,48,53,58,63,68,73,78,83,88,93,97},{42,47,52,57,62,67,72,77,82,87,92,99,100}),999)</f>
        <v>42</v>
      </c>
      <c r="Z5274" s="17">
        <f t="shared" si="585"/>
        <v>5.5555555555555554</v>
      </c>
      <c r="AA5274" s="17">
        <f t="shared" si="579"/>
        <v>5.5555555555555554</v>
      </c>
      <c r="AB5274" s="17">
        <f t="shared" si="580"/>
        <v>11.658097686375321</v>
      </c>
      <c r="AC5274" s="17" t="s">
        <v>17655</v>
      </c>
    </row>
    <row r="5275" spans="1:29" x14ac:dyDescent="0.25">
      <c r="A5275" t="s">
        <v>3339</v>
      </c>
      <c r="B5275" s="165" t="s">
        <v>16988</v>
      </c>
      <c r="C5275" t="s">
        <v>16989</v>
      </c>
      <c r="D5275" s="1">
        <v>45211</v>
      </c>
      <c r="E5275">
        <f t="shared" si="582"/>
        <v>18</v>
      </c>
      <c r="F5275" t="s">
        <v>6</v>
      </c>
      <c r="G5275">
        <v>590</v>
      </c>
      <c r="H5275">
        <f t="shared" si="581"/>
        <v>59</v>
      </c>
      <c r="I5275" t="s">
        <v>7</v>
      </c>
      <c r="J5275" t="s">
        <v>8</v>
      </c>
      <c r="K5275" t="s">
        <v>8</v>
      </c>
      <c r="L5275" t="s">
        <v>8</v>
      </c>
      <c r="M5275" t="s">
        <v>6</v>
      </c>
      <c r="N5275" t="str">
        <f t="shared" si="583"/>
        <v>M</v>
      </c>
      <c r="O5275" t="s">
        <v>8</v>
      </c>
      <c r="P5275" t="s">
        <v>8</v>
      </c>
      <c r="Q5275" t="s">
        <v>11</v>
      </c>
      <c r="R5275" t="s">
        <v>8</v>
      </c>
      <c r="S5275" t="str">
        <f t="shared" si="584"/>
        <v>U</v>
      </c>
      <c r="T5275" t="s">
        <v>12</v>
      </c>
      <c r="U5275">
        <v>0.999999999999997</v>
      </c>
      <c r="V5275" t="s">
        <v>11</v>
      </c>
      <c r="W5275" t="e">
        <f>VLOOKUP(Q5275,'PBT Tag Rates'!$B$5:$E$44,4,FALSE)</f>
        <v>#N/A</v>
      </c>
      <c r="X5275">
        <v>1</v>
      </c>
      <c r="Y5275" s="14">
        <f>IFERROR(LOOKUP(H5275,{30,43,48,53,58,63,68,73,78,83,88,93,97},{42,47,52,57,62,67,72,77,82,87,92,99,100}),999)</f>
        <v>62</v>
      </c>
      <c r="Z5275" s="17">
        <f t="shared" si="585"/>
        <v>5.5555555555555554</v>
      </c>
      <c r="AA5275" s="17">
        <f t="shared" si="579"/>
        <v>5.5555555555555554</v>
      </c>
      <c r="AB5275" s="17">
        <f t="shared" si="580"/>
        <v>11.658097686375321</v>
      </c>
      <c r="AC5275" s="17" t="s">
        <v>17654</v>
      </c>
    </row>
    <row r="5276" spans="1:29" x14ac:dyDescent="0.25">
      <c r="A5276" t="s">
        <v>3339</v>
      </c>
      <c r="B5276" s="165" t="s">
        <v>16990</v>
      </c>
      <c r="C5276" t="s">
        <v>16991</v>
      </c>
      <c r="D5276" s="1">
        <v>45211</v>
      </c>
      <c r="E5276">
        <f t="shared" si="582"/>
        <v>18</v>
      </c>
      <c r="F5276" t="s">
        <v>6</v>
      </c>
      <c r="G5276">
        <v>510</v>
      </c>
      <c r="H5276">
        <f t="shared" si="581"/>
        <v>51</v>
      </c>
      <c r="I5276" t="s">
        <v>9</v>
      </c>
      <c r="J5276">
        <v>1</v>
      </c>
      <c r="K5276" t="s">
        <v>8</v>
      </c>
      <c r="L5276" t="s">
        <v>8</v>
      </c>
      <c r="M5276" t="s">
        <v>6</v>
      </c>
      <c r="N5276" t="str">
        <f t="shared" si="583"/>
        <v>M</v>
      </c>
      <c r="O5276" t="s">
        <v>3004</v>
      </c>
      <c r="P5276" t="s">
        <v>16992</v>
      </c>
      <c r="Q5276" t="s">
        <v>918</v>
      </c>
      <c r="R5276">
        <v>3</v>
      </c>
      <c r="S5276">
        <f t="shared" si="584"/>
        <v>2020</v>
      </c>
      <c r="T5276" t="s">
        <v>12</v>
      </c>
      <c r="U5276">
        <v>1</v>
      </c>
      <c r="V5276" t="s">
        <v>3951</v>
      </c>
      <c r="W5276">
        <f>VLOOKUP(Q5276,'PBT Tag Rates'!$B$5:$E$44,4,FALSE)</f>
        <v>0.98961045999999997</v>
      </c>
      <c r="X5276">
        <v>1</v>
      </c>
      <c r="Y5276" s="14">
        <f>IFERROR(LOOKUP(H5276,{30,43,48,53,58,63,68,73,78,83,88,93,97},{42,47,52,57,62,67,72,77,82,87,92,99,100}),999)</f>
        <v>52</v>
      </c>
      <c r="Z5276" s="17">
        <f t="shared" si="585"/>
        <v>5.5555555555555554</v>
      </c>
      <c r="AA5276" s="17">
        <f t="shared" si="579"/>
        <v>5.5555555555555554</v>
      </c>
      <c r="AB5276" s="17">
        <f t="shared" si="580"/>
        <v>11.658097686375321</v>
      </c>
      <c r="AC5276" s="17" t="s">
        <v>17655</v>
      </c>
    </row>
    <row r="5277" spans="1:29" x14ac:dyDescent="0.25">
      <c r="A5277" t="s">
        <v>3339</v>
      </c>
      <c r="B5277" s="165" t="s">
        <v>16993</v>
      </c>
      <c r="C5277" t="s">
        <v>16994</v>
      </c>
      <c r="D5277" s="1">
        <v>45211</v>
      </c>
      <c r="E5277">
        <f t="shared" si="582"/>
        <v>18</v>
      </c>
      <c r="F5277" t="s">
        <v>14</v>
      </c>
      <c r="G5277">
        <v>720</v>
      </c>
      <c r="H5277">
        <f t="shared" si="581"/>
        <v>72</v>
      </c>
      <c r="I5277" t="s">
        <v>9</v>
      </c>
      <c r="J5277">
        <v>1</v>
      </c>
      <c r="K5277" t="s">
        <v>8</v>
      </c>
      <c r="L5277" t="s">
        <v>8</v>
      </c>
      <c r="M5277" t="s">
        <v>14</v>
      </c>
      <c r="N5277" t="str">
        <f t="shared" si="583"/>
        <v>F</v>
      </c>
      <c r="O5277" t="s">
        <v>12230</v>
      </c>
      <c r="P5277" t="s">
        <v>15823</v>
      </c>
      <c r="Q5277" t="s">
        <v>221</v>
      </c>
      <c r="R5277">
        <v>4</v>
      </c>
      <c r="S5277">
        <f t="shared" si="584"/>
        <v>2019</v>
      </c>
      <c r="T5277" t="s">
        <v>12</v>
      </c>
      <c r="U5277">
        <v>0.999999999999998</v>
      </c>
      <c r="V5277" t="s">
        <v>3951</v>
      </c>
      <c r="W5277">
        <f>VLOOKUP(Q5277,'PBT Tag Rates'!$B$5:$E$44,4,FALSE)</f>
        <v>0.95971980899999998</v>
      </c>
      <c r="X5277">
        <v>1</v>
      </c>
      <c r="Y5277" s="14">
        <f>IFERROR(LOOKUP(H5277,{30,43,48,53,58,63,68,73,78,83,88,93,97},{42,47,52,57,62,67,72,77,82,87,92,99,100}),999)</f>
        <v>72</v>
      </c>
      <c r="Z5277" s="17">
        <f t="shared" si="585"/>
        <v>5.5555555555555554</v>
      </c>
      <c r="AA5277" s="17">
        <f t="shared" si="579"/>
        <v>5.5555555555555554</v>
      </c>
      <c r="AB5277" s="17">
        <f t="shared" si="580"/>
        <v>11.658097686375321</v>
      </c>
      <c r="AC5277" s="17" t="s">
        <v>17655</v>
      </c>
    </row>
    <row r="5278" spans="1:29" x14ac:dyDescent="0.25">
      <c r="A5278" t="s">
        <v>3339</v>
      </c>
      <c r="B5278" s="165" t="s">
        <v>16995</v>
      </c>
      <c r="C5278" t="s">
        <v>16996</v>
      </c>
      <c r="D5278" s="1">
        <v>45212</v>
      </c>
      <c r="E5278">
        <f t="shared" si="582"/>
        <v>18</v>
      </c>
      <c r="F5278" t="s">
        <v>14</v>
      </c>
      <c r="G5278">
        <v>680</v>
      </c>
      <c r="H5278">
        <f t="shared" si="581"/>
        <v>68</v>
      </c>
      <c r="I5278" t="s">
        <v>7</v>
      </c>
      <c r="J5278" t="s">
        <v>8</v>
      </c>
      <c r="K5278" t="s">
        <v>8</v>
      </c>
      <c r="L5278" t="s">
        <v>8</v>
      </c>
      <c r="M5278" t="s">
        <v>6</v>
      </c>
      <c r="N5278" t="str">
        <f t="shared" si="583"/>
        <v>M</v>
      </c>
      <c r="O5278" t="s">
        <v>8</v>
      </c>
      <c r="P5278" t="s">
        <v>8</v>
      </c>
      <c r="Q5278" t="s">
        <v>11</v>
      </c>
      <c r="R5278" t="s">
        <v>8</v>
      </c>
      <c r="S5278" t="str">
        <f t="shared" si="584"/>
        <v>U</v>
      </c>
      <c r="T5278" t="s">
        <v>12</v>
      </c>
      <c r="U5278">
        <v>0.999999999999999</v>
      </c>
      <c r="V5278" t="s">
        <v>11</v>
      </c>
      <c r="W5278" t="e">
        <f>VLOOKUP(Q5278,'PBT Tag Rates'!$B$5:$E$44,4,FALSE)</f>
        <v>#N/A</v>
      </c>
      <c r="X5278">
        <v>1</v>
      </c>
      <c r="Y5278" s="14">
        <f>IFERROR(LOOKUP(H5278,{30,43,48,53,58,63,68,73,78,83,88,93,97},{42,47,52,57,62,67,72,77,82,87,92,99,100}),999)</f>
        <v>72</v>
      </c>
      <c r="Z5278" s="17">
        <f t="shared" si="585"/>
        <v>5.5555555555555554</v>
      </c>
      <c r="AA5278" s="17">
        <f t="shared" si="579"/>
        <v>5.5555555555555554</v>
      </c>
      <c r="AB5278" s="17">
        <f t="shared" si="580"/>
        <v>11.658097686375321</v>
      </c>
      <c r="AC5278" s="17" t="s">
        <v>17654</v>
      </c>
    </row>
    <row r="5279" spans="1:29" x14ac:dyDescent="0.25">
      <c r="A5279" t="s">
        <v>3339</v>
      </c>
      <c r="B5279" s="165" t="s">
        <v>16997</v>
      </c>
      <c r="C5279" t="s">
        <v>16998</v>
      </c>
      <c r="D5279" s="1">
        <v>45212</v>
      </c>
      <c r="E5279">
        <f t="shared" si="582"/>
        <v>18</v>
      </c>
      <c r="F5279" t="s">
        <v>14</v>
      </c>
      <c r="G5279">
        <v>740</v>
      </c>
      <c r="H5279">
        <f t="shared" si="581"/>
        <v>74</v>
      </c>
      <c r="I5279" t="s">
        <v>7</v>
      </c>
      <c r="J5279" t="s">
        <v>8</v>
      </c>
      <c r="K5279" t="s">
        <v>16999</v>
      </c>
      <c r="L5279" t="s">
        <v>8</v>
      </c>
      <c r="M5279" t="s">
        <v>14</v>
      </c>
      <c r="N5279" t="str">
        <f t="shared" si="583"/>
        <v>F</v>
      </c>
      <c r="O5279" t="s">
        <v>1236</v>
      </c>
      <c r="P5279" t="s">
        <v>1687</v>
      </c>
      <c r="Q5279" t="s">
        <v>221</v>
      </c>
      <c r="R5279">
        <v>4</v>
      </c>
      <c r="S5279">
        <f t="shared" si="584"/>
        <v>2019</v>
      </c>
      <c r="T5279" t="s">
        <v>12</v>
      </c>
      <c r="U5279">
        <v>0.999999999999996</v>
      </c>
      <c r="V5279" t="s">
        <v>3653</v>
      </c>
      <c r="W5279">
        <f>VLOOKUP(Q5279,'PBT Tag Rates'!$B$5:$E$44,4,FALSE)</f>
        <v>0.95971980899999998</v>
      </c>
      <c r="X5279">
        <v>1</v>
      </c>
      <c r="Y5279" s="14">
        <f>IFERROR(LOOKUP(H5279,{30,43,48,53,58,63,68,73,78,83,88,93,97},{42,47,52,57,62,67,72,77,82,87,92,99,100}),999)</f>
        <v>77</v>
      </c>
      <c r="Z5279" s="17">
        <f t="shared" si="585"/>
        <v>5.5555555555555554</v>
      </c>
      <c r="AA5279" s="17">
        <f t="shared" si="579"/>
        <v>5.5555555555555554</v>
      </c>
      <c r="AB5279" s="17">
        <f t="shared" si="580"/>
        <v>11.658097686375321</v>
      </c>
      <c r="AC5279" s="17" t="s">
        <v>17655</v>
      </c>
    </row>
    <row r="5280" spans="1:29" x14ac:dyDescent="0.25">
      <c r="A5280" t="s">
        <v>3339</v>
      </c>
      <c r="B5280" s="165" t="s">
        <v>17000</v>
      </c>
      <c r="C5280" t="s">
        <v>17001</v>
      </c>
      <c r="D5280" s="1">
        <v>45212</v>
      </c>
      <c r="E5280">
        <f t="shared" si="582"/>
        <v>18</v>
      </c>
      <c r="F5280" t="s">
        <v>14</v>
      </c>
      <c r="G5280">
        <v>740</v>
      </c>
      <c r="H5280">
        <f t="shared" si="581"/>
        <v>74</v>
      </c>
      <c r="I5280" t="s">
        <v>7</v>
      </c>
      <c r="J5280" t="s">
        <v>8</v>
      </c>
      <c r="K5280" t="s">
        <v>8</v>
      </c>
      <c r="L5280" t="s">
        <v>8</v>
      </c>
      <c r="M5280" t="s">
        <v>14</v>
      </c>
      <c r="N5280" t="str">
        <f t="shared" si="583"/>
        <v>F</v>
      </c>
      <c r="O5280" t="s">
        <v>953</v>
      </c>
      <c r="P5280" t="s">
        <v>954</v>
      </c>
      <c r="Q5280" t="s">
        <v>221</v>
      </c>
      <c r="R5280">
        <v>4</v>
      </c>
      <c r="S5280">
        <f t="shared" si="584"/>
        <v>2019</v>
      </c>
      <c r="T5280" t="s">
        <v>12</v>
      </c>
      <c r="U5280">
        <v>0.999999999999999</v>
      </c>
      <c r="V5280" t="s">
        <v>3396</v>
      </c>
      <c r="W5280">
        <f>VLOOKUP(Q5280,'PBT Tag Rates'!$B$5:$E$44,4,FALSE)</f>
        <v>0.95971980899999998</v>
      </c>
      <c r="X5280">
        <v>1</v>
      </c>
      <c r="Y5280" s="14">
        <f>IFERROR(LOOKUP(H5280,{30,43,48,53,58,63,68,73,78,83,88,93,97},{42,47,52,57,62,67,72,77,82,87,92,99,100}),999)</f>
        <v>77</v>
      </c>
      <c r="Z5280" s="17">
        <f t="shared" si="585"/>
        <v>5.5555555555555554</v>
      </c>
      <c r="AA5280" s="17">
        <f t="shared" si="579"/>
        <v>5.5555555555555554</v>
      </c>
      <c r="AB5280" s="17">
        <f t="shared" si="580"/>
        <v>11.658097686375321</v>
      </c>
      <c r="AC5280" s="17" t="s">
        <v>17655</v>
      </c>
    </row>
    <row r="5281" spans="1:29" x14ac:dyDescent="0.25">
      <c r="A5281" t="s">
        <v>3339</v>
      </c>
      <c r="B5281" s="165" t="s">
        <v>17002</v>
      </c>
      <c r="C5281" t="s">
        <v>17003</v>
      </c>
      <c r="D5281" s="1">
        <v>45212</v>
      </c>
      <c r="E5281">
        <f t="shared" si="582"/>
        <v>18</v>
      </c>
      <c r="F5281" t="s">
        <v>14</v>
      </c>
      <c r="G5281">
        <v>750</v>
      </c>
      <c r="H5281">
        <f t="shared" si="581"/>
        <v>75</v>
      </c>
      <c r="I5281" t="s">
        <v>9</v>
      </c>
      <c r="J5281">
        <v>1</v>
      </c>
      <c r="K5281" t="s">
        <v>8</v>
      </c>
      <c r="L5281" t="s">
        <v>8</v>
      </c>
      <c r="M5281" t="s">
        <v>14</v>
      </c>
      <c r="N5281" t="str">
        <f t="shared" si="583"/>
        <v>F</v>
      </c>
      <c r="O5281" t="s">
        <v>62</v>
      </c>
      <c r="P5281" t="s">
        <v>63</v>
      </c>
      <c r="Q5281" t="s">
        <v>15</v>
      </c>
      <c r="R5281">
        <v>5</v>
      </c>
      <c r="S5281">
        <f t="shared" si="584"/>
        <v>2018</v>
      </c>
      <c r="T5281" t="s">
        <v>12</v>
      </c>
      <c r="U5281">
        <v>0.999999999999998</v>
      </c>
      <c r="V5281" t="s">
        <v>3951</v>
      </c>
      <c r="W5281">
        <f>VLOOKUP(Q5281,'PBT Tag Rates'!$B$5:$E$44,4,FALSE)</f>
        <v>0.80551598400000002</v>
      </c>
      <c r="X5281">
        <v>1</v>
      </c>
      <c r="Y5281" s="14">
        <f>IFERROR(LOOKUP(H5281,{30,43,48,53,58,63,68,73,78,83,88,93,97},{42,47,52,57,62,67,72,77,82,87,92,99,100}),999)</f>
        <v>77</v>
      </c>
      <c r="Z5281" s="17">
        <f t="shared" si="585"/>
        <v>5.5555555555555554</v>
      </c>
      <c r="AA5281" s="17">
        <f t="shared" si="579"/>
        <v>5.5555555555555554</v>
      </c>
      <c r="AB5281" s="17">
        <f t="shared" si="580"/>
        <v>11.658097686375321</v>
      </c>
      <c r="AC5281" s="17" t="s">
        <v>17655</v>
      </c>
    </row>
    <row r="5282" spans="1:29" x14ac:dyDescent="0.25">
      <c r="A5282" t="s">
        <v>3339</v>
      </c>
      <c r="B5282" s="165" t="s">
        <v>17004</v>
      </c>
      <c r="C5282" t="s">
        <v>17005</v>
      </c>
      <c r="D5282" s="1">
        <v>45212</v>
      </c>
      <c r="E5282">
        <f t="shared" si="582"/>
        <v>18</v>
      </c>
      <c r="F5282" t="s">
        <v>6</v>
      </c>
      <c r="G5282">
        <v>560</v>
      </c>
      <c r="H5282">
        <f t="shared" si="581"/>
        <v>56</v>
      </c>
      <c r="I5282" t="s">
        <v>7</v>
      </c>
      <c r="J5282" t="s">
        <v>8</v>
      </c>
      <c r="K5282" t="s">
        <v>8</v>
      </c>
      <c r="L5282" t="s">
        <v>8</v>
      </c>
      <c r="M5282" t="s">
        <v>6</v>
      </c>
      <c r="N5282" t="str">
        <f t="shared" si="583"/>
        <v>M</v>
      </c>
      <c r="O5282" t="s">
        <v>2715</v>
      </c>
      <c r="P5282" t="s">
        <v>2716</v>
      </c>
      <c r="Q5282" t="s">
        <v>918</v>
      </c>
      <c r="R5282">
        <v>3</v>
      </c>
      <c r="S5282">
        <f t="shared" si="584"/>
        <v>2020</v>
      </c>
      <c r="T5282" t="s">
        <v>12</v>
      </c>
      <c r="U5282">
        <v>0.999999999999997</v>
      </c>
      <c r="V5282" t="s">
        <v>3396</v>
      </c>
      <c r="W5282">
        <f>VLOOKUP(Q5282,'PBT Tag Rates'!$B$5:$E$44,4,FALSE)</f>
        <v>0.98961045999999997</v>
      </c>
      <c r="X5282">
        <v>1</v>
      </c>
      <c r="Y5282" s="14">
        <f>IFERROR(LOOKUP(H5282,{30,43,48,53,58,63,68,73,78,83,88,93,97},{42,47,52,57,62,67,72,77,82,87,92,99,100}),999)</f>
        <v>57</v>
      </c>
      <c r="Z5282" s="17">
        <f t="shared" si="585"/>
        <v>5.5555555555555554</v>
      </c>
      <c r="AA5282" s="17">
        <f t="shared" si="579"/>
        <v>5.5555555555555554</v>
      </c>
      <c r="AB5282" s="17">
        <f t="shared" si="580"/>
        <v>11.658097686375321</v>
      </c>
      <c r="AC5282" s="17" t="s">
        <v>17655</v>
      </c>
    </row>
    <row r="5283" spans="1:29" x14ac:dyDescent="0.25">
      <c r="A5283" t="s">
        <v>3339</v>
      </c>
      <c r="B5283" s="165" t="s">
        <v>17006</v>
      </c>
      <c r="C5283" t="s">
        <v>17007</v>
      </c>
      <c r="D5283" s="1">
        <v>45212</v>
      </c>
      <c r="E5283">
        <f t="shared" si="582"/>
        <v>18</v>
      </c>
      <c r="F5283" t="s">
        <v>6</v>
      </c>
      <c r="G5283">
        <v>630</v>
      </c>
      <c r="H5283">
        <f t="shared" si="581"/>
        <v>63</v>
      </c>
      <c r="I5283" t="s">
        <v>9</v>
      </c>
      <c r="J5283">
        <v>1</v>
      </c>
      <c r="K5283" t="s">
        <v>8</v>
      </c>
      <c r="L5283" t="s">
        <v>17008</v>
      </c>
      <c r="M5283" t="s">
        <v>14</v>
      </c>
      <c r="N5283" t="str">
        <f t="shared" si="583"/>
        <v>F</v>
      </c>
      <c r="O5283" t="s">
        <v>591</v>
      </c>
      <c r="P5283" t="s">
        <v>14315</v>
      </c>
      <c r="Q5283" t="s">
        <v>221</v>
      </c>
      <c r="R5283">
        <v>4</v>
      </c>
      <c r="S5283">
        <f t="shared" si="584"/>
        <v>2019</v>
      </c>
      <c r="T5283" t="s">
        <v>12</v>
      </c>
      <c r="U5283">
        <v>1</v>
      </c>
      <c r="V5283" t="s">
        <v>3951</v>
      </c>
      <c r="W5283">
        <f>VLOOKUP(Q5283,'PBT Tag Rates'!$B$5:$E$44,4,FALSE)</f>
        <v>0.95971980899999998</v>
      </c>
      <c r="X5283">
        <v>1</v>
      </c>
      <c r="Y5283" s="14">
        <f>IFERROR(LOOKUP(H5283,{30,43,48,53,58,63,68,73,78,83,88,93,97},{42,47,52,57,62,67,72,77,82,87,92,99,100}),999)</f>
        <v>67</v>
      </c>
      <c r="Z5283" s="17">
        <f t="shared" si="585"/>
        <v>5.5555555555555554</v>
      </c>
      <c r="AA5283" s="17">
        <f t="shared" si="579"/>
        <v>5.5555555555555554</v>
      </c>
      <c r="AB5283" s="17">
        <f t="shared" si="580"/>
        <v>11.658097686375321</v>
      </c>
      <c r="AC5283" s="17" t="s">
        <v>17655</v>
      </c>
    </row>
    <row r="5284" spans="1:29" x14ac:dyDescent="0.25">
      <c r="A5284" t="s">
        <v>3339</v>
      </c>
      <c r="B5284" s="165" t="s">
        <v>17009</v>
      </c>
      <c r="C5284" t="s">
        <v>17010</v>
      </c>
      <c r="D5284" s="1">
        <v>45212</v>
      </c>
      <c r="E5284">
        <f t="shared" si="582"/>
        <v>18</v>
      </c>
      <c r="F5284" t="s">
        <v>6</v>
      </c>
      <c r="G5284">
        <v>640</v>
      </c>
      <c r="H5284">
        <f t="shared" si="581"/>
        <v>64</v>
      </c>
      <c r="I5284" t="s">
        <v>9</v>
      </c>
      <c r="J5284" t="s">
        <v>8</v>
      </c>
      <c r="K5284" t="s">
        <v>8</v>
      </c>
      <c r="L5284" t="s">
        <v>8</v>
      </c>
      <c r="M5284" t="s">
        <v>6</v>
      </c>
      <c r="N5284" t="str">
        <f t="shared" si="583"/>
        <v>M</v>
      </c>
      <c r="O5284" t="s">
        <v>13712</v>
      </c>
      <c r="P5284" t="s">
        <v>13713</v>
      </c>
      <c r="Q5284" t="s">
        <v>11995</v>
      </c>
      <c r="R5284">
        <v>3</v>
      </c>
      <c r="S5284">
        <f t="shared" si="584"/>
        <v>2020</v>
      </c>
      <c r="T5284" t="s">
        <v>12</v>
      </c>
      <c r="U5284">
        <v>0.999999999999996</v>
      </c>
      <c r="V5284" t="s">
        <v>10019</v>
      </c>
      <c r="W5284">
        <f>VLOOKUP(Q5284,'PBT Tag Rates'!$B$5:$E$44,4,FALSE)</f>
        <v>0.89080000000000004</v>
      </c>
      <c r="X5284">
        <v>1</v>
      </c>
      <c r="Y5284" s="14">
        <f>IFERROR(LOOKUP(H5284,{30,43,48,53,58,63,68,73,78,83,88,93,97},{42,47,52,57,62,67,72,77,82,87,92,99,100}),999)</f>
        <v>67</v>
      </c>
      <c r="Z5284" s="17">
        <f t="shared" si="585"/>
        <v>5.5555555555555554</v>
      </c>
      <c r="AA5284" s="17">
        <f t="shared" si="579"/>
        <v>5.5555555555555554</v>
      </c>
      <c r="AB5284" s="17">
        <f t="shared" si="580"/>
        <v>11.658097686375321</v>
      </c>
      <c r="AC5284" s="17" t="s">
        <v>17655</v>
      </c>
    </row>
    <row r="5285" spans="1:29" x14ac:dyDescent="0.25">
      <c r="A5285" t="s">
        <v>3339</v>
      </c>
      <c r="B5285" s="165" t="s">
        <v>17011</v>
      </c>
      <c r="C5285" t="s">
        <v>17012</v>
      </c>
      <c r="D5285" s="1">
        <v>45212</v>
      </c>
      <c r="E5285">
        <f t="shared" si="582"/>
        <v>18</v>
      </c>
      <c r="F5285" t="s">
        <v>6</v>
      </c>
      <c r="G5285">
        <v>640</v>
      </c>
      <c r="H5285">
        <f t="shared" si="581"/>
        <v>64</v>
      </c>
      <c r="I5285" t="s">
        <v>9</v>
      </c>
      <c r="J5285">
        <v>1</v>
      </c>
      <c r="K5285" t="s">
        <v>8</v>
      </c>
      <c r="L5285" t="s">
        <v>8</v>
      </c>
      <c r="M5285" t="s">
        <v>6</v>
      </c>
      <c r="N5285" t="str">
        <f t="shared" si="583"/>
        <v>M</v>
      </c>
      <c r="O5285" t="s">
        <v>9939</v>
      </c>
      <c r="P5285" t="s">
        <v>13803</v>
      </c>
      <c r="Q5285" t="s">
        <v>221</v>
      </c>
      <c r="R5285">
        <v>4</v>
      </c>
      <c r="S5285">
        <f t="shared" si="584"/>
        <v>2019</v>
      </c>
      <c r="T5285" t="s">
        <v>12</v>
      </c>
      <c r="U5285">
        <v>1</v>
      </c>
      <c r="V5285" t="s">
        <v>3168</v>
      </c>
      <c r="W5285">
        <f>VLOOKUP(Q5285,'PBT Tag Rates'!$B$5:$E$44,4,FALSE)</f>
        <v>0.95971980899999998</v>
      </c>
      <c r="X5285">
        <v>1</v>
      </c>
      <c r="Y5285" s="14">
        <f>IFERROR(LOOKUP(H5285,{30,43,48,53,58,63,68,73,78,83,88,93,97},{42,47,52,57,62,67,72,77,82,87,92,99,100}),999)</f>
        <v>67</v>
      </c>
      <c r="Z5285" s="17">
        <f t="shared" si="585"/>
        <v>5.5555555555555554</v>
      </c>
      <c r="AA5285" s="17">
        <f t="shared" si="579"/>
        <v>5.5555555555555554</v>
      </c>
      <c r="AB5285" s="17">
        <f t="shared" si="580"/>
        <v>11.658097686375321</v>
      </c>
      <c r="AC5285" s="17" t="s">
        <v>17654</v>
      </c>
    </row>
    <row r="5286" spans="1:29" x14ac:dyDescent="0.25">
      <c r="A5286" t="s">
        <v>3339</v>
      </c>
      <c r="B5286" s="165" t="s">
        <v>17013</v>
      </c>
      <c r="C5286" t="s">
        <v>17014</v>
      </c>
      <c r="D5286" s="1">
        <v>45212</v>
      </c>
      <c r="E5286">
        <f t="shared" si="582"/>
        <v>18</v>
      </c>
      <c r="F5286" t="s">
        <v>6</v>
      </c>
      <c r="G5286">
        <v>540</v>
      </c>
      <c r="H5286">
        <f t="shared" si="581"/>
        <v>54</v>
      </c>
      <c r="I5286" t="s">
        <v>9</v>
      </c>
      <c r="J5286" t="s">
        <v>8</v>
      </c>
      <c r="K5286" t="s">
        <v>8</v>
      </c>
      <c r="L5286" t="s">
        <v>8</v>
      </c>
      <c r="M5286" t="s">
        <v>6</v>
      </c>
      <c r="N5286" t="str">
        <f t="shared" si="583"/>
        <v>M</v>
      </c>
      <c r="O5286" t="s">
        <v>17015</v>
      </c>
      <c r="P5286" t="s">
        <v>17016</v>
      </c>
      <c r="Q5286" t="s">
        <v>9737</v>
      </c>
      <c r="R5286">
        <v>3</v>
      </c>
      <c r="S5286">
        <f t="shared" si="584"/>
        <v>2020</v>
      </c>
      <c r="T5286" t="s">
        <v>12</v>
      </c>
      <c r="U5286">
        <v>0.999999999999998</v>
      </c>
      <c r="V5286" t="s">
        <v>9738</v>
      </c>
      <c r="W5286">
        <f>VLOOKUP(Q5286,'PBT Tag Rates'!$B$5:$E$44,4,FALSE)</f>
        <v>0.99450000000000005</v>
      </c>
      <c r="X5286">
        <v>1</v>
      </c>
      <c r="Y5286" s="14">
        <f>IFERROR(LOOKUP(H5286,{30,43,48,53,58,63,68,73,78,83,88,93,97},{42,47,52,57,62,67,72,77,82,87,92,99,100}),999)</f>
        <v>57</v>
      </c>
      <c r="Z5286" s="17">
        <f t="shared" si="585"/>
        <v>5.5555555555555554</v>
      </c>
      <c r="AA5286" s="17">
        <f t="shared" si="579"/>
        <v>5.5555555555555554</v>
      </c>
      <c r="AB5286" s="17">
        <f t="shared" si="580"/>
        <v>11.658097686375321</v>
      </c>
      <c r="AC5286" s="17" t="s">
        <v>17655</v>
      </c>
    </row>
    <row r="5287" spans="1:29" x14ac:dyDescent="0.25">
      <c r="A5287" t="s">
        <v>3339</v>
      </c>
      <c r="B5287" s="165" t="s">
        <v>17017</v>
      </c>
      <c r="C5287" t="s">
        <v>17018</v>
      </c>
      <c r="D5287" s="1">
        <v>45212</v>
      </c>
      <c r="E5287">
        <f t="shared" si="582"/>
        <v>18</v>
      </c>
      <c r="F5287" t="s">
        <v>14</v>
      </c>
      <c r="G5287">
        <v>640</v>
      </c>
      <c r="H5287">
        <f t="shared" si="581"/>
        <v>64</v>
      </c>
      <c r="I5287" t="s">
        <v>9</v>
      </c>
      <c r="J5287">
        <v>1</v>
      </c>
      <c r="K5287" t="s">
        <v>8</v>
      </c>
      <c r="L5287" t="s">
        <v>8</v>
      </c>
      <c r="M5287" t="s">
        <v>14</v>
      </c>
      <c r="N5287" t="str">
        <f t="shared" si="583"/>
        <v>F</v>
      </c>
      <c r="O5287" t="s">
        <v>516</v>
      </c>
      <c r="P5287" t="s">
        <v>11247</v>
      </c>
      <c r="Q5287" t="s">
        <v>221</v>
      </c>
      <c r="R5287">
        <v>4</v>
      </c>
      <c r="S5287">
        <f t="shared" si="584"/>
        <v>2019</v>
      </c>
      <c r="T5287" t="s">
        <v>12</v>
      </c>
      <c r="U5287">
        <v>1</v>
      </c>
      <c r="V5287" t="s">
        <v>3951</v>
      </c>
      <c r="W5287">
        <f>VLOOKUP(Q5287,'PBT Tag Rates'!$B$5:$E$44,4,FALSE)</f>
        <v>0.95971980899999998</v>
      </c>
      <c r="X5287">
        <v>1</v>
      </c>
      <c r="Y5287" s="14">
        <f>IFERROR(LOOKUP(H5287,{30,43,48,53,58,63,68,73,78,83,88,93,97},{42,47,52,57,62,67,72,77,82,87,92,99,100}),999)</f>
        <v>67</v>
      </c>
      <c r="Z5287" s="17">
        <f t="shared" si="585"/>
        <v>5.5555555555555554</v>
      </c>
      <c r="AA5287" s="17">
        <f t="shared" si="579"/>
        <v>5.5555555555555554</v>
      </c>
      <c r="AB5287" s="17">
        <f t="shared" si="580"/>
        <v>11.658097686375321</v>
      </c>
      <c r="AC5287" s="17" t="s">
        <v>17655</v>
      </c>
    </row>
    <row r="5288" spans="1:29" x14ac:dyDescent="0.25">
      <c r="A5288" t="s">
        <v>3339</v>
      </c>
      <c r="B5288" s="165" t="s">
        <v>17019</v>
      </c>
      <c r="C5288" t="s">
        <v>17020</v>
      </c>
      <c r="D5288" s="1">
        <v>45212</v>
      </c>
      <c r="E5288">
        <f t="shared" si="582"/>
        <v>18</v>
      </c>
      <c r="F5288" t="s">
        <v>14</v>
      </c>
      <c r="G5288">
        <v>620</v>
      </c>
      <c r="H5288">
        <f t="shared" si="581"/>
        <v>62</v>
      </c>
      <c r="I5288" t="s">
        <v>9</v>
      </c>
      <c r="J5288">
        <v>1</v>
      </c>
      <c r="K5288" t="s">
        <v>8</v>
      </c>
      <c r="L5288" t="s">
        <v>8</v>
      </c>
      <c r="M5288" t="s">
        <v>14</v>
      </c>
      <c r="N5288" t="str">
        <f t="shared" si="583"/>
        <v>F</v>
      </c>
      <c r="O5288" t="s">
        <v>15944</v>
      </c>
      <c r="P5288" t="s">
        <v>15945</v>
      </c>
      <c r="Q5288" t="s">
        <v>221</v>
      </c>
      <c r="R5288">
        <v>4</v>
      </c>
      <c r="S5288">
        <f t="shared" si="584"/>
        <v>2019</v>
      </c>
      <c r="T5288" t="s">
        <v>12</v>
      </c>
      <c r="U5288">
        <v>0.999999999999997</v>
      </c>
      <c r="V5288" t="s">
        <v>3951</v>
      </c>
      <c r="W5288">
        <f>VLOOKUP(Q5288,'PBT Tag Rates'!$B$5:$E$44,4,FALSE)</f>
        <v>0.95971980899999998</v>
      </c>
      <c r="X5288">
        <v>1</v>
      </c>
      <c r="Y5288" s="14">
        <f>IFERROR(LOOKUP(H5288,{30,43,48,53,58,63,68,73,78,83,88,93,97},{42,47,52,57,62,67,72,77,82,87,92,99,100}),999)</f>
        <v>62</v>
      </c>
      <c r="Z5288" s="17">
        <f t="shared" si="585"/>
        <v>5.5555555555555554</v>
      </c>
      <c r="AA5288" s="17">
        <f t="shared" si="579"/>
        <v>5.5555555555555554</v>
      </c>
      <c r="AB5288" s="17">
        <f t="shared" si="580"/>
        <v>11.658097686375321</v>
      </c>
      <c r="AC5288" s="17" t="s">
        <v>17655</v>
      </c>
    </row>
    <row r="5289" spans="1:29" x14ac:dyDescent="0.25">
      <c r="A5289" t="s">
        <v>3339</v>
      </c>
      <c r="B5289" s="165" t="s">
        <v>17021</v>
      </c>
      <c r="C5289" t="s">
        <v>17022</v>
      </c>
      <c r="D5289" s="1">
        <v>45213</v>
      </c>
      <c r="E5289">
        <f t="shared" si="582"/>
        <v>18</v>
      </c>
      <c r="F5289" t="s">
        <v>6</v>
      </c>
      <c r="G5289">
        <v>640</v>
      </c>
      <c r="H5289">
        <f t="shared" si="581"/>
        <v>64</v>
      </c>
      <c r="I5289" t="s">
        <v>7</v>
      </c>
      <c r="J5289" t="s">
        <v>8</v>
      </c>
      <c r="K5289" t="s">
        <v>8</v>
      </c>
      <c r="L5289" t="s">
        <v>8</v>
      </c>
      <c r="M5289" t="s">
        <v>6</v>
      </c>
      <c r="N5289" t="str">
        <f t="shared" si="583"/>
        <v>M</v>
      </c>
      <c r="O5289" t="s">
        <v>8</v>
      </c>
      <c r="P5289" t="s">
        <v>8</v>
      </c>
      <c r="Q5289" t="s">
        <v>11</v>
      </c>
      <c r="R5289" t="s">
        <v>8</v>
      </c>
      <c r="S5289" t="str">
        <f t="shared" si="584"/>
        <v>U</v>
      </c>
      <c r="T5289" t="s">
        <v>12</v>
      </c>
      <c r="U5289">
        <v>1</v>
      </c>
      <c r="V5289" t="s">
        <v>11</v>
      </c>
      <c r="W5289" t="e">
        <f>VLOOKUP(Q5289,'PBT Tag Rates'!$B$5:$E$44,4,FALSE)</f>
        <v>#N/A</v>
      </c>
      <c r="X5289">
        <v>1</v>
      </c>
      <c r="Y5289" s="14">
        <f>IFERROR(LOOKUP(H5289,{30,43,48,53,58,63,68,73,78,83,88,93,97},{42,47,52,57,62,67,72,77,82,87,92,99,100}),999)</f>
        <v>67</v>
      </c>
      <c r="Z5289" s="17">
        <f t="shared" si="585"/>
        <v>5.5555555555555554</v>
      </c>
      <c r="AA5289" s="17">
        <f t="shared" si="579"/>
        <v>5.5555555555555554</v>
      </c>
      <c r="AB5289" s="17">
        <f t="shared" si="580"/>
        <v>11.658097686375321</v>
      </c>
      <c r="AC5289" s="17" t="s">
        <v>17654</v>
      </c>
    </row>
    <row r="5290" spans="1:29" x14ac:dyDescent="0.25">
      <c r="A5290" t="s">
        <v>3339</v>
      </c>
      <c r="B5290" s="165" t="s">
        <v>17023</v>
      </c>
      <c r="C5290" t="s">
        <v>17024</v>
      </c>
      <c r="D5290" s="1">
        <v>45213</v>
      </c>
      <c r="E5290">
        <f t="shared" si="582"/>
        <v>18</v>
      </c>
      <c r="F5290" t="s">
        <v>14</v>
      </c>
      <c r="G5290">
        <v>790</v>
      </c>
      <c r="H5290">
        <f t="shared" si="581"/>
        <v>79</v>
      </c>
      <c r="I5290" t="s">
        <v>9</v>
      </c>
      <c r="J5290">
        <v>1</v>
      </c>
      <c r="K5290" t="s">
        <v>8</v>
      </c>
      <c r="L5290" t="s">
        <v>8</v>
      </c>
      <c r="M5290" t="s">
        <v>14</v>
      </c>
      <c r="N5290" t="str">
        <f t="shared" si="583"/>
        <v>F</v>
      </c>
      <c r="O5290" t="s">
        <v>1754</v>
      </c>
      <c r="P5290" t="s">
        <v>1755</v>
      </c>
      <c r="Q5290" t="s">
        <v>15</v>
      </c>
      <c r="R5290">
        <v>5</v>
      </c>
      <c r="S5290">
        <f t="shared" si="584"/>
        <v>2018</v>
      </c>
      <c r="T5290" t="s">
        <v>12</v>
      </c>
      <c r="U5290">
        <v>0.999999999999998</v>
      </c>
      <c r="V5290" t="s">
        <v>3951</v>
      </c>
      <c r="W5290">
        <f>VLOOKUP(Q5290,'PBT Tag Rates'!$B$5:$E$44,4,FALSE)</f>
        <v>0.80551598400000002</v>
      </c>
      <c r="X5290">
        <v>1</v>
      </c>
      <c r="Y5290" s="14">
        <f>IFERROR(LOOKUP(H5290,{30,43,48,53,58,63,68,73,78,83,88,93,97},{42,47,52,57,62,67,72,77,82,87,92,99,100}),999)</f>
        <v>82</v>
      </c>
      <c r="Z5290" s="17">
        <f t="shared" si="585"/>
        <v>5.5555555555555554</v>
      </c>
      <c r="AA5290" s="17">
        <f t="shared" si="579"/>
        <v>5.5555555555555554</v>
      </c>
      <c r="AB5290" s="17">
        <f t="shared" si="580"/>
        <v>11.658097686375321</v>
      </c>
      <c r="AC5290" s="17" t="s">
        <v>17655</v>
      </c>
    </row>
    <row r="5291" spans="1:29" x14ac:dyDescent="0.25">
      <c r="A5291" t="s">
        <v>3339</v>
      </c>
      <c r="B5291" s="165" t="s">
        <v>17025</v>
      </c>
      <c r="C5291" t="s">
        <v>17026</v>
      </c>
      <c r="D5291" s="1">
        <v>45213</v>
      </c>
      <c r="E5291">
        <f t="shared" si="582"/>
        <v>18</v>
      </c>
      <c r="F5291" t="s">
        <v>6</v>
      </c>
      <c r="G5291">
        <v>730</v>
      </c>
      <c r="H5291">
        <f t="shared" si="581"/>
        <v>73</v>
      </c>
      <c r="I5291" t="s">
        <v>7</v>
      </c>
      <c r="J5291" t="s">
        <v>8</v>
      </c>
      <c r="K5291" t="s">
        <v>8</v>
      </c>
      <c r="L5291" t="s">
        <v>8</v>
      </c>
      <c r="M5291" t="s">
        <v>6</v>
      </c>
      <c r="N5291" t="str">
        <f t="shared" si="583"/>
        <v>M</v>
      </c>
      <c r="O5291" t="s">
        <v>8</v>
      </c>
      <c r="P5291" t="s">
        <v>8</v>
      </c>
      <c r="Q5291" t="s">
        <v>11</v>
      </c>
      <c r="R5291" t="s">
        <v>8</v>
      </c>
      <c r="S5291" t="str">
        <f t="shared" si="584"/>
        <v>U</v>
      </c>
      <c r="T5291" t="s">
        <v>12</v>
      </c>
      <c r="U5291">
        <v>0.999999999999997</v>
      </c>
      <c r="V5291" t="s">
        <v>11</v>
      </c>
      <c r="W5291" t="e">
        <f>VLOOKUP(Q5291,'PBT Tag Rates'!$B$5:$E$44,4,FALSE)</f>
        <v>#N/A</v>
      </c>
      <c r="X5291">
        <v>1</v>
      </c>
      <c r="Y5291" s="14">
        <f>IFERROR(LOOKUP(H5291,{30,43,48,53,58,63,68,73,78,83,88,93,97},{42,47,52,57,62,67,72,77,82,87,92,99,100}),999)</f>
        <v>77</v>
      </c>
      <c r="Z5291" s="17">
        <f t="shared" si="585"/>
        <v>5.5555555555555554</v>
      </c>
      <c r="AA5291" s="17">
        <f t="shared" si="579"/>
        <v>5.5555555555555554</v>
      </c>
      <c r="AB5291" s="17">
        <f t="shared" si="580"/>
        <v>11.658097686375321</v>
      </c>
      <c r="AC5291" s="17" t="s">
        <v>17654</v>
      </c>
    </row>
    <row r="5292" spans="1:29" x14ac:dyDescent="0.25">
      <c r="A5292" t="s">
        <v>3339</v>
      </c>
      <c r="B5292" s="165" t="s">
        <v>17027</v>
      </c>
      <c r="C5292" t="s">
        <v>17028</v>
      </c>
      <c r="D5292" s="1">
        <v>45213</v>
      </c>
      <c r="E5292">
        <f t="shared" si="582"/>
        <v>18</v>
      </c>
      <c r="F5292" t="s">
        <v>6</v>
      </c>
      <c r="G5292">
        <v>590</v>
      </c>
      <c r="H5292">
        <f t="shared" si="581"/>
        <v>59</v>
      </c>
      <c r="I5292" t="s">
        <v>7</v>
      </c>
      <c r="J5292" t="s">
        <v>8</v>
      </c>
      <c r="K5292" t="s">
        <v>8</v>
      </c>
      <c r="L5292" t="s">
        <v>8</v>
      </c>
      <c r="M5292" t="s">
        <v>6</v>
      </c>
      <c r="N5292" t="str">
        <f t="shared" si="583"/>
        <v>M</v>
      </c>
      <c r="O5292" t="s">
        <v>8</v>
      </c>
      <c r="P5292" t="s">
        <v>8</v>
      </c>
      <c r="Q5292" t="s">
        <v>11</v>
      </c>
      <c r="R5292" t="s">
        <v>8</v>
      </c>
      <c r="S5292" t="str">
        <f t="shared" si="584"/>
        <v>U</v>
      </c>
      <c r="T5292" t="s">
        <v>12</v>
      </c>
      <c r="U5292">
        <v>0.999999999999997</v>
      </c>
      <c r="V5292" t="s">
        <v>11</v>
      </c>
      <c r="W5292" t="e">
        <f>VLOOKUP(Q5292,'PBT Tag Rates'!$B$5:$E$44,4,FALSE)</f>
        <v>#N/A</v>
      </c>
      <c r="X5292">
        <v>1</v>
      </c>
      <c r="Y5292" s="14">
        <f>IFERROR(LOOKUP(H5292,{30,43,48,53,58,63,68,73,78,83,88,93,97},{42,47,52,57,62,67,72,77,82,87,92,99,100}),999)</f>
        <v>62</v>
      </c>
      <c r="Z5292" s="17">
        <f t="shared" si="585"/>
        <v>5.5555555555555554</v>
      </c>
      <c r="AA5292" s="17">
        <f t="shared" si="579"/>
        <v>5.5555555555555554</v>
      </c>
      <c r="AB5292" s="17">
        <f t="shared" si="580"/>
        <v>11.658097686375321</v>
      </c>
      <c r="AC5292" s="17" t="s">
        <v>17654</v>
      </c>
    </row>
    <row r="5293" spans="1:29" x14ac:dyDescent="0.25">
      <c r="A5293" t="s">
        <v>3339</v>
      </c>
      <c r="B5293" s="165" t="s">
        <v>17029</v>
      </c>
      <c r="C5293" t="s">
        <v>17030</v>
      </c>
      <c r="D5293" s="1">
        <v>45213</v>
      </c>
      <c r="E5293">
        <f t="shared" si="582"/>
        <v>18</v>
      </c>
      <c r="F5293" t="s">
        <v>14</v>
      </c>
      <c r="G5293">
        <v>750</v>
      </c>
      <c r="H5293">
        <f t="shared" si="581"/>
        <v>75</v>
      </c>
      <c r="I5293" t="s">
        <v>9</v>
      </c>
      <c r="J5293">
        <v>1</v>
      </c>
      <c r="K5293" t="s">
        <v>8</v>
      </c>
      <c r="L5293" t="s">
        <v>8</v>
      </c>
      <c r="M5293" t="s">
        <v>14</v>
      </c>
      <c r="N5293" t="str">
        <f t="shared" si="583"/>
        <v>F</v>
      </c>
      <c r="O5293" t="s">
        <v>17031</v>
      </c>
      <c r="P5293" t="s">
        <v>17032</v>
      </c>
      <c r="Q5293" t="s">
        <v>1575</v>
      </c>
      <c r="R5293">
        <v>4</v>
      </c>
      <c r="S5293">
        <f t="shared" si="584"/>
        <v>2019</v>
      </c>
      <c r="T5293" t="s">
        <v>12</v>
      </c>
      <c r="U5293">
        <v>1</v>
      </c>
      <c r="V5293" t="s">
        <v>9534</v>
      </c>
      <c r="W5293">
        <f>VLOOKUP(Q5293,'PBT Tag Rates'!$B$5:$E$44,4,FALSE)</f>
        <v>0.96016800000000002</v>
      </c>
      <c r="X5293">
        <v>1</v>
      </c>
      <c r="Y5293" s="14">
        <f>IFERROR(LOOKUP(H5293,{30,43,48,53,58,63,68,73,78,83,88,93,97},{42,47,52,57,62,67,72,77,82,87,92,99,100}),999)</f>
        <v>77</v>
      </c>
      <c r="Z5293" s="17">
        <f t="shared" si="585"/>
        <v>5.5555555555555554</v>
      </c>
      <c r="AA5293" s="17">
        <f t="shared" si="579"/>
        <v>5.5555555555555554</v>
      </c>
      <c r="AB5293" s="17">
        <f t="shared" si="580"/>
        <v>11.658097686375321</v>
      </c>
      <c r="AC5293" s="17" t="s">
        <v>17655</v>
      </c>
    </row>
    <row r="5294" spans="1:29" x14ac:dyDescent="0.25">
      <c r="A5294" t="s">
        <v>3339</v>
      </c>
      <c r="B5294" s="165" t="s">
        <v>17033</v>
      </c>
      <c r="C5294" t="s">
        <v>17034</v>
      </c>
      <c r="D5294" s="1">
        <v>45213</v>
      </c>
      <c r="E5294">
        <f t="shared" si="582"/>
        <v>18</v>
      </c>
      <c r="F5294" t="s">
        <v>6</v>
      </c>
      <c r="G5294">
        <v>610</v>
      </c>
      <c r="H5294">
        <f t="shared" si="581"/>
        <v>61</v>
      </c>
      <c r="I5294" t="s">
        <v>7</v>
      </c>
      <c r="J5294" t="s">
        <v>8</v>
      </c>
      <c r="K5294" t="s">
        <v>8</v>
      </c>
      <c r="L5294" t="s">
        <v>8</v>
      </c>
      <c r="M5294" t="s">
        <v>6</v>
      </c>
      <c r="N5294" t="str">
        <f t="shared" si="583"/>
        <v>M</v>
      </c>
      <c r="O5294" t="s">
        <v>13521</v>
      </c>
      <c r="P5294" t="s">
        <v>13522</v>
      </c>
      <c r="Q5294" t="s">
        <v>2596</v>
      </c>
      <c r="R5294">
        <v>3</v>
      </c>
      <c r="S5294">
        <f t="shared" si="584"/>
        <v>2020</v>
      </c>
      <c r="T5294" t="s">
        <v>12</v>
      </c>
      <c r="U5294">
        <v>1</v>
      </c>
      <c r="V5294" t="s">
        <v>3169</v>
      </c>
      <c r="W5294">
        <f>VLOOKUP(Q5294,'PBT Tag Rates'!$B$5:$E$44,4,FALSE)</f>
        <v>0.98845608500000004</v>
      </c>
      <c r="X5294">
        <v>1</v>
      </c>
      <c r="Y5294" s="14">
        <f>IFERROR(LOOKUP(H5294,{30,43,48,53,58,63,68,73,78,83,88,93,97},{42,47,52,57,62,67,72,77,82,87,92,99,100}),999)</f>
        <v>62</v>
      </c>
      <c r="Z5294" s="17">
        <f t="shared" si="585"/>
        <v>5.5555555555555554</v>
      </c>
      <c r="AA5294" s="17">
        <f t="shared" si="579"/>
        <v>5.5555555555555554</v>
      </c>
      <c r="AB5294" s="17">
        <f t="shared" si="580"/>
        <v>11.658097686375321</v>
      </c>
      <c r="AC5294" s="17" t="s">
        <v>17654</v>
      </c>
    </row>
    <row r="5295" spans="1:29" x14ac:dyDescent="0.25">
      <c r="A5295" t="s">
        <v>3339</v>
      </c>
      <c r="B5295" s="165" t="s">
        <v>17035</v>
      </c>
      <c r="C5295" t="s">
        <v>17036</v>
      </c>
      <c r="D5295" s="1">
        <v>45213</v>
      </c>
      <c r="E5295">
        <f t="shared" si="582"/>
        <v>18</v>
      </c>
      <c r="F5295" t="s">
        <v>14</v>
      </c>
      <c r="G5295">
        <v>750</v>
      </c>
      <c r="H5295">
        <f t="shared" si="581"/>
        <v>75</v>
      </c>
      <c r="I5295" t="s">
        <v>9</v>
      </c>
      <c r="J5295">
        <v>1</v>
      </c>
      <c r="K5295" t="s">
        <v>8</v>
      </c>
      <c r="L5295" t="s">
        <v>8</v>
      </c>
      <c r="M5295" t="s">
        <v>14</v>
      </c>
      <c r="N5295" t="str">
        <f t="shared" si="583"/>
        <v>F</v>
      </c>
      <c r="O5295" t="s">
        <v>47</v>
      </c>
      <c r="P5295" t="s">
        <v>10450</v>
      </c>
      <c r="Q5295" t="s">
        <v>15</v>
      </c>
      <c r="R5295">
        <v>5</v>
      </c>
      <c r="S5295">
        <f t="shared" si="584"/>
        <v>2018</v>
      </c>
      <c r="T5295" t="s">
        <v>12</v>
      </c>
      <c r="U5295">
        <v>1</v>
      </c>
      <c r="V5295" t="s">
        <v>3951</v>
      </c>
      <c r="W5295">
        <f>VLOOKUP(Q5295,'PBT Tag Rates'!$B$5:$E$44,4,FALSE)</f>
        <v>0.80551598400000002</v>
      </c>
      <c r="X5295">
        <v>1</v>
      </c>
      <c r="Y5295" s="14">
        <f>IFERROR(LOOKUP(H5295,{30,43,48,53,58,63,68,73,78,83,88,93,97},{42,47,52,57,62,67,72,77,82,87,92,99,100}),999)</f>
        <v>77</v>
      </c>
      <c r="Z5295" s="17">
        <f t="shared" si="585"/>
        <v>5.5555555555555554</v>
      </c>
      <c r="AA5295" s="17">
        <f t="shared" si="579"/>
        <v>5.5555555555555554</v>
      </c>
      <c r="AB5295" s="17">
        <f t="shared" si="580"/>
        <v>11.658097686375321</v>
      </c>
      <c r="AC5295" s="17" t="s">
        <v>17655</v>
      </c>
    </row>
    <row r="5296" spans="1:29" x14ac:dyDescent="0.25">
      <c r="A5296" t="s">
        <v>3339</v>
      </c>
      <c r="B5296" s="165" t="s">
        <v>17037</v>
      </c>
      <c r="C5296" t="s">
        <v>17038</v>
      </c>
      <c r="D5296" s="1">
        <v>45213</v>
      </c>
      <c r="E5296">
        <f t="shared" si="582"/>
        <v>18</v>
      </c>
      <c r="F5296" t="s">
        <v>14</v>
      </c>
      <c r="G5296">
        <v>640</v>
      </c>
      <c r="H5296">
        <f t="shared" si="581"/>
        <v>64</v>
      </c>
      <c r="I5296" t="s">
        <v>7</v>
      </c>
      <c r="J5296" t="s">
        <v>8</v>
      </c>
      <c r="K5296" t="s">
        <v>8</v>
      </c>
      <c r="L5296" t="s">
        <v>8</v>
      </c>
      <c r="M5296" t="s">
        <v>14</v>
      </c>
      <c r="N5296" t="str">
        <f t="shared" si="583"/>
        <v>F</v>
      </c>
      <c r="O5296" t="s">
        <v>2328</v>
      </c>
      <c r="P5296" t="s">
        <v>2329</v>
      </c>
      <c r="Q5296" t="s">
        <v>221</v>
      </c>
      <c r="R5296">
        <v>4</v>
      </c>
      <c r="S5296">
        <f t="shared" si="584"/>
        <v>2019</v>
      </c>
      <c r="T5296" t="s">
        <v>12</v>
      </c>
      <c r="U5296">
        <v>1</v>
      </c>
      <c r="V5296" t="s">
        <v>3653</v>
      </c>
      <c r="W5296">
        <f>VLOOKUP(Q5296,'PBT Tag Rates'!$B$5:$E$44,4,FALSE)</f>
        <v>0.95971980899999998</v>
      </c>
      <c r="X5296">
        <v>1</v>
      </c>
      <c r="Y5296" s="14">
        <f>IFERROR(LOOKUP(H5296,{30,43,48,53,58,63,68,73,78,83,88,93,97},{42,47,52,57,62,67,72,77,82,87,92,99,100}),999)</f>
        <v>67</v>
      </c>
      <c r="Z5296" s="17">
        <f t="shared" si="585"/>
        <v>5.5555555555555554</v>
      </c>
      <c r="AA5296" s="17">
        <f t="shared" si="579"/>
        <v>5.5555555555555554</v>
      </c>
      <c r="AB5296" s="17">
        <f t="shared" si="580"/>
        <v>11.658097686375321</v>
      </c>
      <c r="AC5296" s="17" t="s">
        <v>17655</v>
      </c>
    </row>
    <row r="5297" spans="1:29" x14ac:dyDescent="0.25">
      <c r="A5297" t="s">
        <v>3339</v>
      </c>
      <c r="B5297" s="165" t="s">
        <v>17039</v>
      </c>
      <c r="C5297" t="s">
        <v>17040</v>
      </c>
      <c r="D5297" s="1">
        <v>45213</v>
      </c>
      <c r="E5297">
        <f t="shared" si="582"/>
        <v>18</v>
      </c>
      <c r="F5297" t="s">
        <v>6</v>
      </c>
      <c r="G5297">
        <v>670</v>
      </c>
      <c r="H5297">
        <f t="shared" si="581"/>
        <v>67</v>
      </c>
      <c r="I5297" t="s">
        <v>9</v>
      </c>
      <c r="J5297">
        <v>1</v>
      </c>
      <c r="K5297" t="s">
        <v>17041</v>
      </c>
      <c r="L5297" t="s">
        <v>8</v>
      </c>
      <c r="M5297" t="s">
        <v>14</v>
      </c>
      <c r="N5297" t="str">
        <f t="shared" si="583"/>
        <v>F</v>
      </c>
      <c r="O5297" t="s">
        <v>578</v>
      </c>
      <c r="P5297" t="s">
        <v>2344</v>
      </c>
      <c r="Q5297" t="s">
        <v>221</v>
      </c>
      <c r="R5297">
        <v>4</v>
      </c>
      <c r="S5297">
        <f t="shared" si="584"/>
        <v>2019</v>
      </c>
      <c r="T5297" t="s">
        <v>12</v>
      </c>
      <c r="U5297">
        <v>1.00000000000001</v>
      </c>
      <c r="V5297" t="s">
        <v>3363</v>
      </c>
      <c r="W5297">
        <f>VLOOKUP(Q5297,'PBT Tag Rates'!$B$5:$E$44,4,FALSE)</f>
        <v>0.95971980899999998</v>
      </c>
      <c r="X5297">
        <v>1</v>
      </c>
      <c r="Y5297" s="14">
        <f>IFERROR(LOOKUP(H5297,{30,43,48,53,58,63,68,73,78,83,88,93,97},{42,47,52,57,62,67,72,77,82,87,92,99,100}),999)</f>
        <v>67</v>
      </c>
      <c r="Z5297" s="17">
        <f t="shared" si="585"/>
        <v>5.5555555555555554</v>
      </c>
      <c r="AA5297" s="17">
        <f t="shared" si="579"/>
        <v>5.5555555555555554</v>
      </c>
      <c r="AB5297" s="17">
        <f t="shared" si="580"/>
        <v>11.658097686375321</v>
      </c>
      <c r="AC5297" s="17" t="s">
        <v>17654</v>
      </c>
    </row>
    <row r="5298" spans="1:29" x14ac:dyDescent="0.25">
      <c r="A5298" t="s">
        <v>3339</v>
      </c>
      <c r="B5298" s="165" t="s">
        <v>17042</v>
      </c>
      <c r="C5298" t="s">
        <v>17043</v>
      </c>
      <c r="D5298" s="1">
        <v>45214</v>
      </c>
      <c r="E5298">
        <f t="shared" si="582"/>
        <v>18</v>
      </c>
      <c r="F5298" t="s">
        <v>14</v>
      </c>
      <c r="G5298">
        <v>760</v>
      </c>
      <c r="H5298">
        <f t="shared" si="581"/>
        <v>76</v>
      </c>
      <c r="I5298" t="s">
        <v>7</v>
      </c>
      <c r="J5298" t="s">
        <v>8</v>
      </c>
      <c r="K5298" t="s">
        <v>8</v>
      </c>
      <c r="L5298" t="s">
        <v>8</v>
      </c>
      <c r="M5298" t="s">
        <v>14</v>
      </c>
      <c r="N5298" t="str">
        <f t="shared" si="583"/>
        <v>F</v>
      </c>
      <c r="O5298" t="s">
        <v>1899</v>
      </c>
      <c r="P5298" t="s">
        <v>17044</v>
      </c>
      <c r="Q5298" t="s">
        <v>221</v>
      </c>
      <c r="R5298">
        <v>4</v>
      </c>
      <c r="S5298">
        <f t="shared" si="584"/>
        <v>2019</v>
      </c>
      <c r="T5298" t="s">
        <v>12</v>
      </c>
      <c r="U5298">
        <v>0.999999999999998</v>
      </c>
      <c r="V5298" t="s">
        <v>3346</v>
      </c>
      <c r="W5298">
        <f>VLOOKUP(Q5298,'PBT Tag Rates'!$B$5:$E$44,4,FALSE)</f>
        <v>0.95971980899999998</v>
      </c>
      <c r="X5298">
        <v>1</v>
      </c>
      <c r="Y5298" s="14">
        <f>IFERROR(LOOKUP(H5298,{30,43,48,53,58,63,68,73,78,83,88,93,97},{42,47,52,57,62,67,72,77,82,87,92,99,100}),999)</f>
        <v>77</v>
      </c>
      <c r="Z5298" s="17">
        <f t="shared" si="585"/>
        <v>5.5555555555555554</v>
      </c>
      <c r="AA5298" s="17">
        <f t="shared" si="579"/>
        <v>5.5555555555555554</v>
      </c>
      <c r="AB5298" s="17">
        <f t="shared" si="580"/>
        <v>11.658097686375321</v>
      </c>
      <c r="AC5298" s="17" t="s">
        <v>17654</v>
      </c>
    </row>
    <row r="5299" spans="1:29" x14ac:dyDescent="0.25">
      <c r="A5299" t="s">
        <v>3339</v>
      </c>
      <c r="B5299" s="165" t="s">
        <v>17045</v>
      </c>
      <c r="C5299" t="s">
        <v>17046</v>
      </c>
      <c r="D5299" s="1">
        <v>45214</v>
      </c>
      <c r="E5299">
        <f t="shared" si="582"/>
        <v>18</v>
      </c>
      <c r="F5299" t="s">
        <v>6</v>
      </c>
      <c r="G5299">
        <v>670</v>
      </c>
      <c r="H5299">
        <f t="shared" si="581"/>
        <v>67</v>
      </c>
      <c r="I5299" t="s">
        <v>9</v>
      </c>
      <c r="J5299">
        <v>1</v>
      </c>
      <c r="K5299" t="s">
        <v>8</v>
      </c>
      <c r="L5299" t="s">
        <v>8</v>
      </c>
      <c r="M5299" t="s">
        <v>6</v>
      </c>
      <c r="N5299" t="str">
        <f t="shared" si="583"/>
        <v>M</v>
      </c>
      <c r="O5299" t="s">
        <v>11017</v>
      </c>
      <c r="P5299" t="s">
        <v>15274</v>
      </c>
      <c r="Q5299" t="s">
        <v>918</v>
      </c>
      <c r="R5299">
        <v>3</v>
      </c>
      <c r="S5299">
        <f t="shared" si="584"/>
        <v>2020</v>
      </c>
      <c r="T5299" t="s">
        <v>12</v>
      </c>
      <c r="U5299">
        <v>1</v>
      </c>
      <c r="V5299" t="s">
        <v>3876</v>
      </c>
      <c r="W5299">
        <f>VLOOKUP(Q5299,'PBT Tag Rates'!$B$5:$E$44,4,FALSE)</f>
        <v>0.98961045999999997</v>
      </c>
      <c r="X5299">
        <v>1</v>
      </c>
      <c r="Y5299" s="14">
        <f>IFERROR(LOOKUP(H5299,{30,43,48,53,58,63,68,73,78,83,88,93,97},{42,47,52,57,62,67,72,77,82,87,92,99,100}),999)</f>
        <v>67</v>
      </c>
      <c r="Z5299" s="17">
        <f t="shared" si="585"/>
        <v>5.5555555555555554</v>
      </c>
      <c r="AA5299" s="17">
        <f t="shared" si="579"/>
        <v>5.5555555555555554</v>
      </c>
      <c r="AB5299" s="17">
        <f t="shared" si="580"/>
        <v>11.658097686375321</v>
      </c>
      <c r="AC5299" s="17" t="s">
        <v>17654</v>
      </c>
    </row>
    <row r="5300" spans="1:29" x14ac:dyDescent="0.25">
      <c r="A5300" t="s">
        <v>3339</v>
      </c>
      <c r="B5300" s="165" t="s">
        <v>17047</v>
      </c>
      <c r="C5300" t="s">
        <v>17048</v>
      </c>
      <c r="D5300" s="1">
        <v>45214</v>
      </c>
      <c r="E5300">
        <f t="shared" si="582"/>
        <v>18</v>
      </c>
      <c r="F5300" t="s">
        <v>6</v>
      </c>
      <c r="G5300">
        <v>670</v>
      </c>
      <c r="H5300">
        <f t="shared" si="581"/>
        <v>67</v>
      </c>
      <c r="I5300" t="s">
        <v>9</v>
      </c>
      <c r="J5300" t="s">
        <v>8</v>
      </c>
      <c r="K5300" t="s">
        <v>8</v>
      </c>
      <c r="L5300" t="s">
        <v>8</v>
      </c>
      <c r="M5300" t="s">
        <v>6</v>
      </c>
      <c r="N5300" t="str">
        <f t="shared" si="583"/>
        <v>M</v>
      </c>
      <c r="O5300" t="s">
        <v>17049</v>
      </c>
      <c r="P5300" t="s">
        <v>17050</v>
      </c>
      <c r="Q5300" t="s">
        <v>9737</v>
      </c>
      <c r="R5300">
        <v>3</v>
      </c>
      <c r="S5300">
        <f t="shared" si="584"/>
        <v>2020</v>
      </c>
      <c r="T5300" t="s">
        <v>12</v>
      </c>
      <c r="U5300">
        <v>0.999999999999999</v>
      </c>
      <c r="V5300" t="s">
        <v>9738</v>
      </c>
      <c r="W5300">
        <f>VLOOKUP(Q5300,'PBT Tag Rates'!$B$5:$E$44,4,FALSE)</f>
        <v>0.99450000000000005</v>
      </c>
      <c r="X5300">
        <v>1</v>
      </c>
      <c r="Y5300" s="14">
        <f>IFERROR(LOOKUP(H5300,{30,43,48,53,58,63,68,73,78,83,88,93,97},{42,47,52,57,62,67,72,77,82,87,92,99,100}),999)</f>
        <v>67</v>
      </c>
      <c r="Z5300" s="17">
        <f t="shared" si="585"/>
        <v>5.5555555555555554</v>
      </c>
      <c r="AA5300" s="17">
        <f t="shared" si="579"/>
        <v>5.5555555555555554</v>
      </c>
      <c r="AB5300" s="17">
        <f t="shared" si="580"/>
        <v>11.658097686375321</v>
      </c>
      <c r="AC5300" s="17" t="s">
        <v>17655</v>
      </c>
    </row>
    <row r="5301" spans="1:29" x14ac:dyDescent="0.25">
      <c r="A5301" t="s">
        <v>3339</v>
      </c>
      <c r="B5301" s="165" t="s">
        <v>17051</v>
      </c>
      <c r="C5301" t="s">
        <v>17052</v>
      </c>
      <c r="D5301" s="1">
        <v>45214</v>
      </c>
      <c r="E5301">
        <f t="shared" si="582"/>
        <v>18</v>
      </c>
      <c r="F5301" t="s">
        <v>14</v>
      </c>
      <c r="G5301">
        <v>620</v>
      </c>
      <c r="H5301">
        <f t="shared" si="581"/>
        <v>62</v>
      </c>
      <c r="I5301" t="s">
        <v>7</v>
      </c>
      <c r="J5301" t="s">
        <v>8</v>
      </c>
      <c r="K5301" t="s">
        <v>8</v>
      </c>
      <c r="L5301" t="s">
        <v>8</v>
      </c>
      <c r="M5301" t="s">
        <v>14</v>
      </c>
      <c r="N5301" t="str">
        <f t="shared" si="583"/>
        <v>F</v>
      </c>
      <c r="O5301" t="s">
        <v>17053</v>
      </c>
      <c r="P5301" t="s">
        <v>17054</v>
      </c>
      <c r="Q5301" t="s">
        <v>2596</v>
      </c>
      <c r="R5301">
        <v>3</v>
      </c>
      <c r="S5301">
        <f t="shared" si="584"/>
        <v>2020</v>
      </c>
      <c r="T5301" t="s">
        <v>12</v>
      </c>
      <c r="U5301">
        <v>1</v>
      </c>
      <c r="V5301" t="s">
        <v>3171</v>
      </c>
      <c r="W5301">
        <f>VLOOKUP(Q5301,'PBT Tag Rates'!$B$5:$E$44,4,FALSE)</f>
        <v>0.98845608500000004</v>
      </c>
      <c r="X5301">
        <v>1</v>
      </c>
      <c r="Y5301" s="14">
        <f>IFERROR(LOOKUP(H5301,{30,43,48,53,58,63,68,73,78,83,88,93,97},{42,47,52,57,62,67,72,77,82,87,92,99,100}),999)</f>
        <v>62</v>
      </c>
      <c r="Z5301" s="17">
        <f t="shared" si="585"/>
        <v>5.5555555555555554</v>
      </c>
      <c r="AA5301" s="17">
        <f t="shared" si="579"/>
        <v>5.5555555555555554</v>
      </c>
      <c r="AB5301" s="17">
        <f t="shared" si="580"/>
        <v>11.658097686375321</v>
      </c>
      <c r="AC5301" s="17" t="s">
        <v>17654</v>
      </c>
    </row>
    <row r="5302" spans="1:29" x14ac:dyDescent="0.25">
      <c r="A5302" t="s">
        <v>3339</v>
      </c>
      <c r="B5302" s="165" t="s">
        <v>17055</v>
      </c>
      <c r="C5302" t="s">
        <v>17056</v>
      </c>
      <c r="D5302" s="1">
        <v>45215</v>
      </c>
      <c r="E5302">
        <f t="shared" si="582"/>
        <v>18</v>
      </c>
      <c r="F5302" t="s">
        <v>6</v>
      </c>
      <c r="G5302">
        <v>610</v>
      </c>
      <c r="H5302">
        <f t="shared" si="581"/>
        <v>61</v>
      </c>
      <c r="I5302" t="s">
        <v>7</v>
      </c>
      <c r="J5302" t="s">
        <v>8</v>
      </c>
      <c r="K5302" t="s">
        <v>8</v>
      </c>
      <c r="L5302" t="s">
        <v>8</v>
      </c>
      <c r="M5302" t="s">
        <v>6</v>
      </c>
      <c r="N5302" t="str">
        <f t="shared" si="583"/>
        <v>M</v>
      </c>
      <c r="O5302" t="s">
        <v>2989</v>
      </c>
      <c r="P5302" t="s">
        <v>17057</v>
      </c>
      <c r="Q5302" t="s">
        <v>918</v>
      </c>
      <c r="R5302">
        <v>3</v>
      </c>
      <c r="S5302">
        <f t="shared" si="584"/>
        <v>2020</v>
      </c>
      <c r="T5302" t="s">
        <v>12</v>
      </c>
      <c r="U5302">
        <v>1</v>
      </c>
      <c r="V5302" t="s">
        <v>3396</v>
      </c>
      <c r="W5302">
        <f>VLOOKUP(Q5302,'PBT Tag Rates'!$B$5:$E$44,4,FALSE)</f>
        <v>0.98961045999999997</v>
      </c>
      <c r="X5302">
        <v>1</v>
      </c>
      <c r="Y5302" s="14">
        <f>IFERROR(LOOKUP(H5302,{30,43,48,53,58,63,68,73,78,83,88,93,97},{42,47,52,57,62,67,72,77,82,87,92,99,100}),999)</f>
        <v>62</v>
      </c>
      <c r="Z5302" s="17">
        <f t="shared" si="585"/>
        <v>5.5555555555555554</v>
      </c>
      <c r="AA5302" s="17">
        <f t="shared" si="579"/>
        <v>5.5555555555555554</v>
      </c>
      <c r="AB5302" s="17">
        <f t="shared" si="580"/>
        <v>11.658097686375321</v>
      </c>
      <c r="AC5302" s="17" t="s">
        <v>17655</v>
      </c>
    </row>
    <row r="5303" spans="1:29" x14ac:dyDescent="0.25">
      <c r="A5303" t="s">
        <v>3339</v>
      </c>
      <c r="B5303" s="165" t="s">
        <v>17058</v>
      </c>
      <c r="C5303" t="s">
        <v>17059</v>
      </c>
      <c r="D5303" s="1">
        <v>45215</v>
      </c>
      <c r="E5303">
        <f t="shared" si="582"/>
        <v>18</v>
      </c>
      <c r="F5303" t="s">
        <v>6</v>
      </c>
      <c r="G5303">
        <v>540</v>
      </c>
      <c r="H5303">
        <f t="shared" si="581"/>
        <v>54</v>
      </c>
      <c r="I5303" t="s">
        <v>9</v>
      </c>
      <c r="J5303">
        <v>1</v>
      </c>
      <c r="K5303" t="s">
        <v>8</v>
      </c>
      <c r="L5303" t="s">
        <v>8</v>
      </c>
      <c r="M5303" t="s">
        <v>6</v>
      </c>
      <c r="N5303" t="str">
        <f t="shared" si="583"/>
        <v>M</v>
      </c>
      <c r="O5303" t="s">
        <v>15143</v>
      </c>
      <c r="P5303" t="s">
        <v>15144</v>
      </c>
      <c r="Q5303" t="s">
        <v>918</v>
      </c>
      <c r="R5303">
        <v>3</v>
      </c>
      <c r="S5303">
        <f t="shared" si="584"/>
        <v>2020</v>
      </c>
      <c r="T5303" t="s">
        <v>12</v>
      </c>
      <c r="U5303">
        <v>0.999999999999999</v>
      </c>
      <c r="V5303" t="s">
        <v>3951</v>
      </c>
      <c r="W5303">
        <f>VLOOKUP(Q5303,'PBT Tag Rates'!$B$5:$E$44,4,FALSE)</f>
        <v>0.98961045999999997</v>
      </c>
      <c r="X5303">
        <v>1</v>
      </c>
      <c r="Y5303" s="14">
        <f>IFERROR(LOOKUP(H5303,{30,43,48,53,58,63,68,73,78,83,88,93,97},{42,47,52,57,62,67,72,77,82,87,92,99,100}),999)</f>
        <v>57</v>
      </c>
      <c r="Z5303" s="17">
        <f t="shared" si="585"/>
        <v>5.5555555555555554</v>
      </c>
      <c r="AA5303" s="17">
        <f t="shared" si="579"/>
        <v>5.5555555555555554</v>
      </c>
      <c r="AB5303" s="17">
        <f t="shared" si="580"/>
        <v>11.658097686375321</v>
      </c>
      <c r="AC5303" s="17" t="s">
        <v>17655</v>
      </c>
    </row>
    <row r="5304" spans="1:29" x14ac:dyDescent="0.25">
      <c r="A5304" t="s">
        <v>3339</v>
      </c>
      <c r="B5304" s="165" t="s">
        <v>17060</v>
      </c>
      <c r="C5304" t="s">
        <v>17061</v>
      </c>
      <c r="D5304" s="1">
        <v>45215</v>
      </c>
      <c r="E5304">
        <f t="shared" si="582"/>
        <v>18</v>
      </c>
      <c r="F5304" t="s">
        <v>6</v>
      </c>
      <c r="G5304">
        <v>400</v>
      </c>
      <c r="H5304">
        <f t="shared" si="581"/>
        <v>40</v>
      </c>
      <c r="I5304" t="s">
        <v>7</v>
      </c>
      <c r="J5304" t="s">
        <v>8</v>
      </c>
      <c r="K5304" t="s">
        <v>8</v>
      </c>
      <c r="L5304" t="s">
        <v>8</v>
      </c>
      <c r="M5304" t="s">
        <v>6</v>
      </c>
      <c r="N5304" t="str">
        <f t="shared" si="583"/>
        <v>M</v>
      </c>
      <c r="O5304" t="s">
        <v>8</v>
      </c>
      <c r="P5304" t="s">
        <v>8</v>
      </c>
      <c r="Q5304" t="s">
        <v>11</v>
      </c>
      <c r="R5304" t="s">
        <v>8</v>
      </c>
      <c r="S5304" t="str">
        <f t="shared" si="584"/>
        <v>U</v>
      </c>
      <c r="T5304" t="s">
        <v>12</v>
      </c>
      <c r="U5304">
        <v>1</v>
      </c>
      <c r="V5304" t="s">
        <v>11</v>
      </c>
      <c r="W5304" t="e">
        <f>VLOOKUP(Q5304,'PBT Tag Rates'!$B$5:$E$44,4,FALSE)</f>
        <v>#N/A</v>
      </c>
      <c r="X5304">
        <v>1</v>
      </c>
      <c r="Y5304" s="14">
        <f>IFERROR(LOOKUP(H5304,{30,43,48,53,58,63,68,73,78,83,88,93,97},{42,47,52,57,62,67,72,77,82,87,92,99,100}),999)</f>
        <v>42</v>
      </c>
      <c r="Z5304" s="17">
        <f t="shared" si="585"/>
        <v>5.5555555555555554</v>
      </c>
      <c r="AA5304" s="17">
        <f t="shared" si="579"/>
        <v>5.5555555555555554</v>
      </c>
      <c r="AB5304" s="17">
        <f t="shared" si="580"/>
        <v>11.658097686375321</v>
      </c>
      <c r="AC5304" s="17" t="s">
        <v>17654</v>
      </c>
    </row>
    <row r="5305" spans="1:29" x14ac:dyDescent="0.25">
      <c r="A5305" t="s">
        <v>3339</v>
      </c>
      <c r="B5305" s="165" t="s">
        <v>17062</v>
      </c>
      <c r="C5305" t="s">
        <v>17063</v>
      </c>
      <c r="D5305" s="1">
        <v>45215</v>
      </c>
      <c r="E5305">
        <f t="shared" si="582"/>
        <v>18</v>
      </c>
      <c r="F5305" t="s">
        <v>6</v>
      </c>
      <c r="G5305">
        <v>670</v>
      </c>
      <c r="H5305">
        <f t="shared" si="581"/>
        <v>67</v>
      </c>
      <c r="I5305" t="s">
        <v>7</v>
      </c>
      <c r="J5305" t="s">
        <v>8</v>
      </c>
      <c r="K5305" t="s">
        <v>8</v>
      </c>
      <c r="L5305" t="s">
        <v>8</v>
      </c>
      <c r="M5305" t="s">
        <v>6</v>
      </c>
      <c r="N5305" t="str">
        <f t="shared" si="583"/>
        <v>M</v>
      </c>
      <c r="O5305" t="s">
        <v>11735</v>
      </c>
      <c r="P5305" t="s">
        <v>14823</v>
      </c>
      <c r="Q5305" t="s">
        <v>918</v>
      </c>
      <c r="R5305">
        <v>3</v>
      </c>
      <c r="S5305">
        <f t="shared" si="584"/>
        <v>2020</v>
      </c>
      <c r="T5305" t="s">
        <v>12</v>
      </c>
      <c r="U5305">
        <v>0.999999999999998</v>
      </c>
      <c r="V5305" t="s">
        <v>3396</v>
      </c>
      <c r="W5305">
        <f>VLOOKUP(Q5305,'PBT Tag Rates'!$B$5:$E$44,4,FALSE)</f>
        <v>0.98961045999999997</v>
      </c>
      <c r="X5305">
        <v>1</v>
      </c>
      <c r="Y5305" s="14">
        <f>IFERROR(LOOKUP(H5305,{30,43,48,53,58,63,68,73,78,83,88,93,97},{42,47,52,57,62,67,72,77,82,87,92,99,100}),999)</f>
        <v>67</v>
      </c>
      <c r="Z5305" s="17">
        <f t="shared" si="585"/>
        <v>5.5555555555555554</v>
      </c>
      <c r="AA5305" s="17">
        <f t="shared" si="579"/>
        <v>5.5555555555555554</v>
      </c>
      <c r="AB5305" s="17">
        <f t="shared" si="580"/>
        <v>11.658097686375321</v>
      </c>
      <c r="AC5305" s="17" t="s">
        <v>17655</v>
      </c>
    </row>
    <row r="5306" spans="1:29" x14ac:dyDescent="0.25">
      <c r="A5306" t="s">
        <v>3339</v>
      </c>
      <c r="B5306" s="165" t="s">
        <v>17064</v>
      </c>
      <c r="C5306" t="s">
        <v>17065</v>
      </c>
      <c r="D5306" s="1">
        <v>45215</v>
      </c>
      <c r="E5306">
        <f t="shared" si="582"/>
        <v>18</v>
      </c>
      <c r="F5306" t="s">
        <v>14</v>
      </c>
      <c r="G5306">
        <v>690</v>
      </c>
      <c r="H5306">
        <f t="shared" si="581"/>
        <v>69</v>
      </c>
      <c r="I5306" t="s">
        <v>9</v>
      </c>
      <c r="J5306">
        <v>1</v>
      </c>
      <c r="K5306" t="s">
        <v>8</v>
      </c>
      <c r="L5306" t="s">
        <v>8</v>
      </c>
      <c r="M5306" t="s">
        <v>14</v>
      </c>
      <c r="N5306" t="str">
        <f t="shared" si="583"/>
        <v>F</v>
      </c>
      <c r="O5306" t="s">
        <v>640</v>
      </c>
      <c r="P5306" t="s">
        <v>641</v>
      </c>
      <c r="Q5306" t="s">
        <v>221</v>
      </c>
      <c r="R5306">
        <v>4</v>
      </c>
      <c r="S5306">
        <f t="shared" si="584"/>
        <v>2019</v>
      </c>
      <c r="T5306" t="s">
        <v>12</v>
      </c>
      <c r="U5306">
        <v>1</v>
      </c>
      <c r="V5306" t="s">
        <v>3951</v>
      </c>
      <c r="W5306">
        <f>VLOOKUP(Q5306,'PBT Tag Rates'!$B$5:$E$44,4,FALSE)</f>
        <v>0.95971980899999998</v>
      </c>
      <c r="X5306">
        <v>1</v>
      </c>
      <c r="Y5306" s="14">
        <f>IFERROR(LOOKUP(H5306,{30,43,48,53,58,63,68,73,78,83,88,93,97},{42,47,52,57,62,67,72,77,82,87,92,99,100}),999)</f>
        <v>72</v>
      </c>
      <c r="Z5306" s="17">
        <f t="shared" si="585"/>
        <v>5.5555555555555554</v>
      </c>
      <c r="AA5306" s="17">
        <f t="shared" si="579"/>
        <v>5.5555555555555554</v>
      </c>
      <c r="AB5306" s="17">
        <f t="shared" si="580"/>
        <v>11.658097686375321</v>
      </c>
      <c r="AC5306" s="17" t="s">
        <v>17655</v>
      </c>
    </row>
    <row r="5307" spans="1:29" x14ac:dyDescent="0.25">
      <c r="A5307" t="s">
        <v>3339</v>
      </c>
      <c r="B5307" s="165" t="s">
        <v>17066</v>
      </c>
      <c r="C5307" t="s">
        <v>17067</v>
      </c>
      <c r="D5307" s="1">
        <v>45215</v>
      </c>
      <c r="E5307">
        <f t="shared" si="582"/>
        <v>18</v>
      </c>
      <c r="F5307" t="s">
        <v>6</v>
      </c>
      <c r="G5307">
        <v>420</v>
      </c>
      <c r="H5307">
        <f t="shared" si="581"/>
        <v>42</v>
      </c>
      <c r="I5307" t="s">
        <v>7</v>
      </c>
      <c r="J5307" t="s">
        <v>8</v>
      </c>
      <c r="K5307" t="s">
        <v>8</v>
      </c>
      <c r="L5307" t="s">
        <v>8</v>
      </c>
      <c r="M5307" t="s">
        <v>6</v>
      </c>
      <c r="N5307" t="str">
        <f t="shared" si="583"/>
        <v>M</v>
      </c>
      <c r="O5307" t="s">
        <v>8</v>
      </c>
      <c r="P5307" t="s">
        <v>8</v>
      </c>
      <c r="Q5307" t="s">
        <v>11</v>
      </c>
      <c r="R5307" t="s">
        <v>8</v>
      </c>
      <c r="S5307" t="str">
        <f t="shared" si="584"/>
        <v>U</v>
      </c>
      <c r="T5307" t="s">
        <v>12</v>
      </c>
      <c r="U5307">
        <v>1</v>
      </c>
      <c r="V5307" t="s">
        <v>11</v>
      </c>
      <c r="W5307" t="e">
        <f>VLOOKUP(Q5307,'PBT Tag Rates'!$B$5:$E$44,4,FALSE)</f>
        <v>#N/A</v>
      </c>
      <c r="X5307">
        <v>1</v>
      </c>
      <c r="Y5307" s="14">
        <f>IFERROR(LOOKUP(H5307,{30,43,48,53,58,63,68,73,78,83,88,93,97},{42,47,52,57,62,67,72,77,82,87,92,99,100}),999)</f>
        <v>42</v>
      </c>
      <c r="Z5307" s="17">
        <f t="shared" si="585"/>
        <v>5.5555555555555554</v>
      </c>
      <c r="AA5307" s="17">
        <f t="shared" ref="AA5307:AA5370" si="586">Z5307*(1+$AA$4)</f>
        <v>5.5555555555555554</v>
      </c>
      <c r="AB5307" s="17">
        <f t="shared" ref="AB5307:AB5370" si="587">IF(D5307&lt;$D$3,AA5307/$AB$3,AA5307/$AB$4)</f>
        <v>11.658097686375321</v>
      </c>
      <c r="AC5307" s="17" t="s">
        <v>17654</v>
      </c>
    </row>
    <row r="5308" spans="1:29" x14ac:dyDescent="0.25">
      <c r="A5308" t="s">
        <v>3339</v>
      </c>
      <c r="B5308" s="165" t="s">
        <v>17068</v>
      </c>
      <c r="C5308" t="s">
        <v>17069</v>
      </c>
      <c r="D5308" s="1">
        <v>45216</v>
      </c>
      <c r="E5308">
        <f t="shared" si="582"/>
        <v>18</v>
      </c>
      <c r="F5308" t="s">
        <v>14</v>
      </c>
      <c r="G5308">
        <v>880</v>
      </c>
      <c r="H5308">
        <f t="shared" si="581"/>
        <v>88</v>
      </c>
      <c r="I5308" t="s">
        <v>9</v>
      </c>
      <c r="J5308" t="s">
        <v>8</v>
      </c>
      <c r="K5308" t="s">
        <v>8</v>
      </c>
      <c r="L5308" t="s">
        <v>8</v>
      </c>
      <c r="M5308" t="s">
        <v>14</v>
      </c>
      <c r="N5308" t="str">
        <f t="shared" si="583"/>
        <v>F</v>
      </c>
      <c r="O5308" t="s">
        <v>2491</v>
      </c>
      <c r="P5308" t="s">
        <v>2492</v>
      </c>
      <c r="Q5308" t="s">
        <v>15</v>
      </c>
      <c r="R5308">
        <v>5</v>
      </c>
      <c r="S5308">
        <f t="shared" si="584"/>
        <v>2018</v>
      </c>
      <c r="T5308" t="s">
        <v>12</v>
      </c>
      <c r="U5308">
        <v>1</v>
      </c>
      <c r="V5308" t="s">
        <v>3543</v>
      </c>
      <c r="W5308">
        <f>VLOOKUP(Q5308,'PBT Tag Rates'!$B$5:$E$44,4,FALSE)</f>
        <v>0.80551598400000002</v>
      </c>
      <c r="X5308">
        <v>1</v>
      </c>
      <c r="Y5308" s="14">
        <f>IFERROR(LOOKUP(H5308,{30,43,48,53,58,63,68,73,78,83,88,93,97},{42,47,52,57,62,67,72,77,82,87,92,99,100}),999)</f>
        <v>92</v>
      </c>
      <c r="Z5308" s="17">
        <f t="shared" si="585"/>
        <v>5.5555555555555554</v>
      </c>
      <c r="AA5308" s="17">
        <f t="shared" si="586"/>
        <v>5.5555555555555554</v>
      </c>
      <c r="AB5308" s="17">
        <f t="shared" si="587"/>
        <v>11.658097686375321</v>
      </c>
      <c r="AC5308" s="17" t="s">
        <v>17655</v>
      </c>
    </row>
    <row r="5309" spans="1:29" x14ac:dyDescent="0.25">
      <c r="A5309" t="s">
        <v>3339</v>
      </c>
      <c r="B5309" s="165" t="s">
        <v>17070</v>
      </c>
      <c r="C5309" t="s">
        <v>17071</v>
      </c>
      <c r="D5309" s="1">
        <v>45216</v>
      </c>
      <c r="E5309">
        <f t="shared" si="582"/>
        <v>18</v>
      </c>
      <c r="F5309" t="s">
        <v>6</v>
      </c>
      <c r="G5309">
        <v>670</v>
      </c>
      <c r="H5309">
        <f t="shared" si="581"/>
        <v>67</v>
      </c>
      <c r="I5309" t="s">
        <v>7</v>
      </c>
      <c r="J5309" t="s">
        <v>8</v>
      </c>
      <c r="K5309" t="s">
        <v>8</v>
      </c>
      <c r="L5309" t="s">
        <v>8</v>
      </c>
      <c r="M5309" t="s">
        <v>6</v>
      </c>
      <c r="N5309" t="str">
        <f t="shared" si="583"/>
        <v>M</v>
      </c>
      <c r="O5309" t="s">
        <v>8</v>
      </c>
      <c r="P5309" t="s">
        <v>8</v>
      </c>
      <c r="Q5309" t="s">
        <v>11</v>
      </c>
      <c r="R5309" t="s">
        <v>8</v>
      </c>
      <c r="S5309" t="str">
        <f t="shared" si="584"/>
        <v>U</v>
      </c>
      <c r="T5309" t="s">
        <v>12</v>
      </c>
      <c r="U5309">
        <v>0.999999999999997</v>
      </c>
      <c r="V5309" t="s">
        <v>11</v>
      </c>
      <c r="W5309" t="e">
        <f>VLOOKUP(Q5309,'PBT Tag Rates'!$B$5:$E$44,4,FALSE)</f>
        <v>#N/A</v>
      </c>
      <c r="X5309">
        <v>1</v>
      </c>
      <c r="Y5309" s="14">
        <f>IFERROR(LOOKUP(H5309,{30,43,48,53,58,63,68,73,78,83,88,93,97},{42,47,52,57,62,67,72,77,82,87,92,99,100}),999)</f>
        <v>67</v>
      </c>
      <c r="Z5309" s="17">
        <f t="shared" si="585"/>
        <v>5.5555555555555554</v>
      </c>
      <c r="AA5309" s="17">
        <f t="shared" si="586"/>
        <v>5.5555555555555554</v>
      </c>
      <c r="AB5309" s="17">
        <f t="shared" si="587"/>
        <v>11.658097686375321</v>
      </c>
      <c r="AC5309" s="17" t="s">
        <v>17654</v>
      </c>
    </row>
    <row r="5310" spans="1:29" x14ac:dyDescent="0.25">
      <c r="A5310" t="s">
        <v>3339</v>
      </c>
      <c r="B5310" s="165" t="s">
        <v>17072</v>
      </c>
      <c r="C5310" t="s">
        <v>17073</v>
      </c>
      <c r="D5310" s="1">
        <v>45216</v>
      </c>
      <c r="E5310">
        <f t="shared" si="582"/>
        <v>18</v>
      </c>
      <c r="F5310" t="s">
        <v>6</v>
      </c>
      <c r="G5310">
        <v>640</v>
      </c>
      <c r="H5310">
        <f t="shared" si="581"/>
        <v>64</v>
      </c>
      <c r="I5310" t="s">
        <v>7</v>
      </c>
      <c r="J5310" t="s">
        <v>8</v>
      </c>
      <c r="K5310" t="s">
        <v>8</v>
      </c>
      <c r="L5310" t="s">
        <v>8</v>
      </c>
      <c r="M5310" t="s">
        <v>6</v>
      </c>
      <c r="N5310" t="str">
        <f t="shared" si="583"/>
        <v>M</v>
      </c>
      <c r="O5310" t="s">
        <v>2658</v>
      </c>
      <c r="P5310" t="s">
        <v>11375</v>
      </c>
      <c r="Q5310" t="s">
        <v>918</v>
      </c>
      <c r="R5310">
        <v>3</v>
      </c>
      <c r="S5310">
        <f t="shared" si="584"/>
        <v>2020</v>
      </c>
      <c r="T5310" t="s">
        <v>12</v>
      </c>
      <c r="U5310">
        <v>0.999999999999998</v>
      </c>
      <c r="V5310" t="s">
        <v>3396</v>
      </c>
      <c r="W5310">
        <f>VLOOKUP(Q5310,'PBT Tag Rates'!$B$5:$E$44,4,FALSE)</f>
        <v>0.98961045999999997</v>
      </c>
      <c r="X5310">
        <v>1</v>
      </c>
      <c r="Y5310" s="14">
        <f>IFERROR(LOOKUP(H5310,{30,43,48,53,58,63,68,73,78,83,88,93,97},{42,47,52,57,62,67,72,77,82,87,92,99,100}),999)</f>
        <v>67</v>
      </c>
      <c r="Z5310" s="17">
        <f t="shared" si="585"/>
        <v>5.5555555555555554</v>
      </c>
      <c r="AA5310" s="17">
        <f t="shared" si="586"/>
        <v>5.5555555555555554</v>
      </c>
      <c r="AB5310" s="17">
        <f t="shared" si="587"/>
        <v>11.658097686375321</v>
      </c>
      <c r="AC5310" s="17" t="s">
        <v>17655</v>
      </c>
    </row>
    <row r="5311" spans="1:29" x14ac:dyDescent="0.25">
      <c r="A5311" t="s">
        <v>3339</v>
      </c>
      <c r="B5311" s="165" t="s">
        <v>17074</v>
      </c>
      <c r="C5311" t="s">
        <v>17075</v>
      </c>
      <c r="D5311" s="1">
        <v>45216</v>
      </c>
      <c r="E5311">
        <f t="shared" si="582"/>
        <v>18</v>
      </c>
      <c r="F5311" t="s">
        <v>6</v>
      </c>
      <c r="G5311">
        <v>710</v>
      </c>
      <c r="H5311">
        <f t="shared" si="581"/>
        <v>71</v>
      </c>
      <c r="I5311" t="s">
        <v>7</v>
      </c>
      <c r="J5311" t="s">
        <v>8</v>
      </c>
      <c r="K5311" t="s">
        <v>8</v>
      </c>
      <c r="L5311" t="s">
        <v>8</v>
      </c>
      <c r="M5311" t="s">
        <v>6</v>
      </c>
      <c r="N5311" t="str">
        <f t="shared" si="583"/>
        <v>M</v>
      </c>
      <c r="O5311" t="s">
        <v>8</v>
      </c>
      <c r="P5311" t="s">
        <v>8</v>
      </c>
      <c r="Q5311" t="s">
        <v>11</v>
      </c>
      <c r="R5311" t="s">
        <v>8</v>
      </c>
      <c r="S5311" t="str">
        <f t="shared" si="584"/>
        <v>U</v>
      </c>
      <c r="T5311" t="s">
        <v>12</v>
      </c>
      <c r="U5311">
        <v>0.999999999999997</v>
      </c>
      <c r="V5311" t="s">
        <v>11</v>
      </c>
      <c r="W5311" t="e">
        <f>VLOOKUP(Q5311,'PBT Tag Rates'!$B$5:$E$44,4,FALSE)</f>
        <v>#N/A</v>
      </c>
      <c r="X5311">
        <v>1</v>
      </c>
      <c r="Y5311" s="14">
        <f>IFERROR(LOOKUP(H5311,{30,43,48,53,58,63,68,73,78,83,88,93,97},{42,47,52,57,62,67,72,77,82,87,92,99,100}),999)</f>
        <v>72</v>
      </c>
      <c r="Z5311" s="17">
        <f t="shared" si="585"/>
        <v>5.5555555555555554</v>
      </c>
      <c r="AA5311" s="17">
        <f t="shared" si="586"/>
        <v>5.5555555555555554</v>
      </c>
      <c r="AB5311" s="17">
        <f t="shared" si="587"/>
        <v>11.658097686375321</v>
      </c>
      <c r="AC5311" s="17" t="s">
        <v>17654</v>
      </c>
    </row>
    <row r="5312" spans="1:29" x14ac:dyDescent="0.25">
      <c r="A5312" t="s">
        <v>3339</v>
      </c>
      <c r="B5312" s="165" t="s">
        <v>17076</v>
      </c>
      <c r="C5312" t="s">
        <v>17077</v>
      </c>
      <c r="D5312" s="1">
        <v>45216</v>
      </c>
      <c r="E5312">
        <f t="shared" si="582"/>
        <v>18</v>
      </c>
      <c r="F5312" t="s">
        <v>6</v>
      </c>
      <c r="G5312">
        <v>630</v>
      </c>
      <c r="H5312">
        <f t="shared" si="581"/>
        <v>63</v>
      </c>
      <c r="I5312" t="s">
        <v>9</v>
      </c>
      <c r="J5312">
        <v>1</v>
      </c>
      <c r="K5312" t="s">
        <v>8</v>
      </c>
      <c r="L5312" t="s">
        <v>8</v>
      </c>
      <c r="M5312" t="s">
        <v>6</v>
      </c>
      <c r="N5312" t="str">
        <f t="shared" si="583"/>
        <v>M</v>
      </c>
      <c r="O5312" t="s">
        <v>16223</v>
      </c>
      <c r="P5312" t="s">
        <v>16224</v>
      </c>
      <c r="Q5312" t="s">
        <v>918</v>
      </c>
      <c r="R5312">
        <v>3</v>
      </c>
      <c r="S5312">
        <f t="shared" si="584"/>
        <v>2020</v>
      </c>
      <c r="T5312" t="s">
        <v>12</v>
      </c>
      <c r="U5312">
        <v>1</v>
      </c>
      <c r="V5312" t="s">
        <v>3396</v>
      </c>
      <c r="W5312">
        <f>VLOOKUP(Q5312,'PBT Tag Rates'!$B$5:$E$44,4,FALSE)</f>
        <v>0.98961045999999997</v>
      </c>
      <c r="X5312">
        <v>1</v>
      </c>
      <c r="Y5312" s="14">
        <f>IFERROR(LOOKUP(H5312,{30,43,48,53,58,63,68,73,78,83,88,93,97},{42,47,52,57,62,67,72,77,82,87,92,99,100}),999)</f>
        <v>67</v>
      </c>
      <c r="Z5312" s="17">
        <f t="shared" si="585"/>
        <v>5.5555555555555554</v>
      </c>
      <c r="AA5312" s="17">
        <f t="shared" si="586"/>
        <v>5.5555555555555554</v>
      </c>
      <c r="AB5312" s="17">
        <f t="shared" si="587"/>
        <v>11.658097686375321</v>
      </c>
      <c r="AC5312" s="17" t="s">
        <v>17655</v>
      </c>
    </row>
    <row r="5313" spans="1:29" x14ac:dyDescent="0.25">
      <c r="A5313" t="s">
        <v>3339</v>
      </c>
      <c r="B5313" s="165" t="s">
        <v>17078</v>
      </c>
      <c r="C5313" t="s">
        <v>17079</v>
      </c>
      <c r="D5313" s="1">
        <v>45216</v>
      </c>
      <c r="E5313">
        <f t="shared" si="582"/>
        <v>18</v>
      </c>
      <c r="F5313" t="s">
        <v>14</v>
      </c>
      <c r="G5313">
        <v>820</v>
      </c>
      <c r="H5313">
        <f t="shared" si="581"/>
        <v>82</v>
      </c>
      <c r="I5313" t="s">
        <v>9</v>
      </c>
      <c r="J5313">
        <v>1</v>
      </c>
      <c r="K5313" t="s">
        <v>8</v>
      </c>
      <c r="L5313" t="s">
        <v>8</v>
      </c>
      <c r="M5313" t="s">
        <v>14</v>
      </c>
      <c r="N5313" t="str">
        <f t="shared" si="583"/>
        <v>F</v>
      </c>
      <c r="O5313" t="s">
        <v>43</v>
      </c>
      <c r="P5313" t="s">
        <v>2712</v>
      </c>
      <c r="Q5313" t="s">
        <v>15</v>
      </c>
      <c r="R5313">
        <v>5</v>
      </c>
      <c r="S5313">
        <f t="shared" si="584"/>
        <v>2018</v>
      </c>
      <c r="T5313" t="s">
        <v>12</v>
      </c>
      <c r="U5313">
        <v>0.999999999999999</v>
      </c>
      <c r="V5313" t="s">
        <v>3951</v>
      </c>
      <c r="W5313">
        <f>VLOOKUP(Q5313,'PBT Tag Rates'!$B$5:$E$44,4,FALSE)</f>
        <v>0.80551598400000002</v>
      </c>
      <c r="X5313">
        <v>1</v>
      </c>
      <c r="Y5313" s="14">
        <f>IFERROR(LOOKUP(H5313,{30,43,48,53,58,63,68,73,78,83,88,93,97},{42,47,52,57,62,67,72,77,82,87,92,99,100}),999)</f>
        <v>82</v>
      </c>
      <c r="Z5313" s="17">
        <f t="shared" si="585"/>
        <v>5.5555555555555554</v>
      </c>
      <c r="AA5313" s="17">
        <f t="shared" si="586"/>
        <v>5.5555555555555554</v>
      </c>
      <c r="AB5313" s="17">
        <f t="shared" si="587"/>
        <v>11.658097686375321</v>
      </c>
      <c r="AC5313" s="17" t="s">
        <v>17655</v>
      </c>
    </row>
    <row r="5314" spans="1:29" x14ac:dyDescent="0.25">
      <c r="A5314" t="s">
        <v>3339</v>
      </c>
      <c r="B5314" s="165" t="s">
        <v>17080</v>
      </c>
      <c r="C5314" t="s">
        <v>17081</v>
      </c>
      <c r="D5314" s="1">
        <v>45217</v>
      </c>
      <c r="E5314">
        <f t="shared" si="582"/>
        <v>18</v>
      </c>
      <c r="F5314" t="s">
        <v>6</v>
      </c>
      <c r="G5314">
        <v>660</v>
      </c>
      <c r="H5314">
        <f t="shared" si="581"/>
        <v>66</v>
      </c>
      <c r="I5314" t="s">
        <v>7</v>
      </c>
      <c r="J5314" t="s">
        <v>8</v>
      </c>
      <c r="K5314" t="s">
        <v>8</v>
      </c>
      <c r="L5314" t="s">
        <v>8</v>
      </c>
      <c r="M5314" t="s">
        <v>6</v>
      </c>
      <c r="N5314" t="str">
        <f t="shared" si="583"/>
        <v>M</v>
      </c>
      <c r="O5314" t="s">
        <v>8</v>
      </c>
      <c r="P5314" t="s">
        <v>8</v>
      </c>
      <c r="Q5314" t="s">
        <v>11</v>
      </c>
      <c r="R5314" t="s">
        <v>8</v>
      </c>
      <c r="S5314" t="str">
        <f t="shared" si="584"/>
        <v>U</v>
      </c>
      <c r="T5314" t="s">
        <v>12</v>
      </c>
      <c r="U5314">
        <v>1</v>
      </c>
      <c r="V5314" t="s">
        <v>11</v>
      </c>
      <c r="W5314" t="e">
        <f>VLOOKUP(Q5314,'PBT Tag Rates'!$B$5:$E$44,4,FALSE)</f>
        <v>#N/A</v>
      </c>
      <c r="X5314">
        <v>1</v>
      </c>
      <c r="Y5314" s="14">
        <f>IFERROR(LOOKUP(H5314,{30,43,48,53,58,63,68,73,78,83,88,93,97},{42,47,52,57,62,67,72,77,82,87,92,99,100}),999)</f>
        <v>67</v>
      </c>
      <c r="Z5314" s="17">
        <f t="shared" si="585"/>
        <v>5.5555555555555554</v>
      </c>
      <c r="AA5314" s="17">
        <f t="shared" si="586"/>
        <v>5.5555555555555554</v>
      </c>
      <c r="AB5314" s="17">
        <f t="shared" si="587"/>
        <v>11.658097686375321</v>
      </c>
      <c r="AC5314" s="17" t="s">
        <v>17654</v>
      </c>
    </row>
    <row r="5315" spans="1:29" x14ac:dyDescent="0.25">
      <c r="A5315" t="s">
        <v>3339</v>
      </c>
      <c r="B5315" s="165" t="s">
        <v>17082</v>
      </c>
      <c r="C5315" t="s">
        <v>17083</v>
      </c>
      <c r="D5315" s="1">
        <v>45217</v>
      </c>
      <c r="E5315">
        <f t="shared" si="582"/>
        <v>18</v>
      </c>
      <c r="F5315" t="s">
        <v>6</v>
      </c>
      <c r="G5315">
        <v>450</v>
      </c>
      <c r="H5315">
        <f t="shared" si="581"/>
        <v>45</v>
      </c>
      <c r="I5315" t="s">
        <v>9</v>
      </c>
      <c r="J5315">
        <v>1</v>
      </c>
      <c r="K5315" t="s">
        <v>8</v>
      </c>
      <c r="L5315" t="s">
        <v>17084</v>
      </c>
      <c r="M5315" t="s">
        <v>6</v>
      </c>
      <c r="N5315" t="str">
        <f t="shared" si="583"/>
        <v>M</v>
      </c>
      <c r="O5315" t="s">
        <v>13788</v>
      </c>
      <c r="P5315" t="s">
        <v>17085</v>
      </c>
      <c r="Q5315" t="s">
        <v>3820</v>
      </c>
      <c r="R5315">
        <v>2</v>
      </c>
      <c r="S5315">
        <f t="shared" si="584"/>
        <v>2021</v>
      </c>
      <c r="T5315" t="s">
        <v>12</v>
      </c>
      <c r="U5315">
        <v>0.999999999999999</v>
      </c>
      <c r="V5315" t="s">
        <v>3396</v>
      </c>
      <c r="W5315">
        <f>VLOOKUP(Q5315,'PBT Tag Rates'!$B$5:$E$44,4,FALSE)</f>
        <v>0.98140000000000005</v>
      </c>
      <c r="X5315">
        <v>1</v>
      </c>
      <c r="Y5315" s="14">
        <f>IFERROR(LOOKUP(H5315,{30,43,48,53,58,63,68,73,78,83,88,93,97},{42,47,52,57,62,67,72,77,82,87,92,99,100}),999)</f>
        <v>47</v>
      </c>
      <c r="Z5315" s="17">
        <f t="shared" si="585"/>
        <v>5.5555555555555554</v>
      </c>
      <c r="AA5315" s="17">
        <f t="shared" si="586"/>
        <v>5.5555555555555554</v>
      </c>
      <c r="AB5315" s="17">
        <f t="shared" si="587"/>
        <v>11.658097686375321</v>
      </c>
      <c r="AC5315" s="17" t="s">
        <v>17655</v>
      </c>
    </row>
    <row r="5316" spans="1:29" x14ac:dyDescent="0.25">
      <c r="A5316" t="s">
        <v>3339</v>
      </c>
      <c r="B5316" s="165" t="s">
        <v>17086</v>
      </c>
      <c r="C5316" t="s">
        <v>17087</v>
      </c>
      <c r="D5316" s="1">
        <v>45217</v>
      </c>
      <c r="E5316">
        <f t="shared" si="582"/>
        <v>18</v>
      </c>
      <c r="F5316" t="s">
        <v>14</v>
      </c>
      <c r="G5316">
        <v>750</v>
      </c>
      <c r="H5316">
        <f t="shared" si="581"/>
        <v>75</v>
      </c>
      <c r="I5316" t="s">
        <v>7</v>
      </c>
      <c r="J5316" t="s">
        <v>8</v>
      </c>
      <c r="K5316" t="s">
        <v>8</v>
      </c>
      <c r="L5316" t="s">
        <v>8</v>
      </c>
      <c r="M5316" t="s">
        <v>14</v>
      </c>
      <c r="N5316" t="str">
        <f t="shared" si="583"/>
        <v>F</v>
      </c>
      <c r="O5316" t="s">
        <v>8</v>
      </c>
      <c r="P5316" t="s">
        <v>8</v>
      </c>
      <c r="Q5316" t="s">
        <v>11</v>
      </c>
      <c r="R5316" t="s">
        <v>8</v>
      </c>
      <c r="S5316" t="str">
        <f t="shared" si="584"/>
        <v>U</v>
      </c>
      <c r="T5316" t="s">
        <v>12</v>
      </c>
      <c r="U5316">
        <v>0.999999999999998</v>
      </c>
      <c r="V5316" t="s">
        <v>11</v>
      </c>
      <c r="W5316" t="e">
        <f>VLOOKUP(Q5316,'PBT Tag Rates'!$B$5:$E$44,4,FALSE)</f>
        <v>#N/A</v>
      </c>
      <c r="X5316">
        <v>1</v>
      </c>
      <c r="Y5316" s="14">
        <f>IFERROR(LOOKUP(H5316,{30,43,48,53,58,63,68,73,78,83,88,93,97},{42,47,52,57,62,67,72,77,82,87,92,99,100}),999)</f>
        <v>77</v>
      </c>
      <c r="Z5316" s="17">
        <f t="shared" si="585"/>
        <v>5.5555555555555554</v>
      </c>
      <c r="AA5316" s="17">
        <f t="shared" si="586"/>
        <v>5.5555555555555554</v>
      </c>
      <c r="AB5316" s="17">
        <f t="shared" si="587"/>
        <v>11.658097686375321</v>
      </c>
      <c r="AC5316" s="17" t="s">
        <v>17654</v>
      </c>
    </row>
    <row r="5317" spans="1:29" x14ac:dyDescent="0.25">
      <c r="A5317" t="s">
        <v>3339</v>
      </c>
      <c r="B5317" s="165" t="s">
        <v>17088</v>
      </c>
      <c r="C5317" t="s">
        <v>17089</v>
      </c>
      <c r="D5317" s="1">
        <v>45217</v>
      </c>
      <c r="E5317">
        <f t="shared" si="582"/>
        <v>18</v>
      </c>
      <c r="F5317" t="s">
        <v>6</v>
      </c>
      <c r="G5317">
        <v>340</v>
      </c>
      <c r="H5317">
        <f t="shared" si="581"/>
        <v>34</v>
      </c>
      <c r="I5317" t="s">
        <v>9</v>
      </c>
      <c r="J5317">
        <v>1</v>
      </c>
      <c r="K5317" t="s">
        <v>8</v>
      </c>
      <c r="L5317" t="s">
        <v>8</v>
      </c>
      <c r="M5317" t="s">
        <v>6</v>
      </c>
      <c r="N5317" t="str">
        <f t="shared" si="583"/>
        <v>M</v>
      </c>
      <c r="O5317" t="s">
        <v>17090</v>
      </c>
      <c r="P5317" t="s">
        <v>17091</v>
      </c>
      <c r="Q5317" t="s">
        <v>3820</v>
      </c>
      <c r="R5317">
        <v>2</v>
      </c>
      <c r="S5317">
        <f t="shared" si="584"/>
        <v>2021</v>
      </c>
      <c r="T5317" t="s">
        <v>12</v>
      </c>
      <c r="U5317">
        <v>0.999999999999998</v>
      </c>
      <c r="V5317" t="s">
        <v>3951</v>
      </c>
      <c r="W5317">
        <f>VLOOKUP(Q5317,'PBT Tag Rates'!$B$5:$E$44,4,FALSE)</f>
        <v>0.98140000000000005</v>
      </c>
      <c r="X5317">
        <v>1</v>
      </c>
      <c r="Y5317" s="14">
        <f>IFERROR(LOOKUP(H5317,{30,43,48,53,58,63,68,73,78,83,88,93,97},{42,47,52,57,62,67,72,77,82,87,92,99,100}),999)</f>
        <v>42</v>
      </c>
      <c r="Z5317" s="17">
        <f t="shared" si="585"/>
        <v>5.5555555555555554</v>
      </c>
      <c r="AA5317" s="17">
        <f t="shared" si="586"/>
        <v>5.5555555555555554</v>
      </c>
      <c r="AB5317" s="17">
        <f t="shared" si="587"/>
        <v>11.658097686375321</v>
      </c>
      <c r="AC5317" s="17" t="s">
        <v>17655</v>
      </c>
    </row>
    <row r="5318" spans="1:29" x14ac:dyDescent="0.25">
      <c r="A5318" t="s">
        <v>3339</v>
      </c>
      <c r="B5318" s="165" t="s">
        <v>17092</v>
      </c>
      <c r="C5318" t="s">
        <v>17093</v>
      </c>
      <c r="D5318" s="1">
        <v>45217</v>
      </c>
      <c r="E5318">
        <f t="shared" si="582"/>
        <v>18</v>
      </c>
      <c r="F5318" t="s">
        <v>6</v>
      </c>
      <c r="G5318">
        <v>340</v>
      </c>
      <c r="H5318">
        <f t="shared" si="581"/>
        <v>34</v>
      </c>
      <c r="I5318" t="s">
        <v>9</v>
      </c>
      <c r="J5318">
        <v>1</v>
      </c>
      <c r="K5318" t="s">
        <v>8</v>
      </c>
      <c r="L5318" t="s">
        <v>8</v>
      </c>
      <c r="M5318" t="s">
        <v>6</v>
      </c>
      <c r="N5318" t="str">
        <f t="shared" si="583"/>
        <v>M</v>
      </c>
      <c r="O5318" t="s">
        <v>15237</v>
      </c>
      <c r="P5318" t="s">
        <v>17094</v>
      </c>
      <c r="Q5318" t="s">
        <v>3820</v>
      </c>
      <c r="R5318">
        <v>2</v>
      </c>
      <c r="S5318">
        <f t="shared" si="584"/>
        <v>2021</v>
      </c>
      <c r="T5318" t="s">
        <v>12</v>
      </c>
      <c r="U5318">
        <v>0.999999999999999</v>
      </c>
      <c r="V5318" t="s">
        <v>3951</v>
      </c>
      <c r="W5318">
        <f>VLOOKUP(Q5318,'PBT Tag Rates'!$B$5:$E$44,4,FALSE)</f>
        <v>0.98140000000000005</v>
      </c>
      <c r="X5318">
        <v>1</v>
      </c>
      <c r="Y5318" s="14">
        <f>IFERROR(LOOKUP(H5318,{30,43,48,53,58,63,68,73,78,83,88,93,97},{42,47,52,57,62,67,72,77,82,87,92,99,100}),999)</f>
        <v>42</v>
      </c>
      <c r="Z5318" s="17">
        <f t="shared" si="585"/>
        <v>5.5555555555555554</v>
      </c>
      <c r="AA5318" s="17">
        <f t="shared" si="586"/>
        <v>5.5555555555555554</v>
      </c>
      <c r="AB5318" s="17">
        <f t="shared" si="587"/>
        <v>11.658097686375321</v>
      </c>
      <c r="AC5318" s="17" t="s">
        <v>17655</v>
      </c>
    </row>
    <row r="5319" spans="1:29" x14ac:dyDescent="0.25">
      <c r="A5319" t="s">
        <v>3339</v>
      </c>
      <c r="B5319" s="165" t="s">
        <v>17095</v>
      </c>
      <c r="C5319" t="s">
        <v>17096</v>
      </c>
      <c r="D5319" s="1">
        <v>45218</v>
      </c>
      <c r="E5319">
        <f t="shared" si="582"/>
        <v>18</v>
      </c>
      <c r="F5319" t="s">
        <v>6</v>
      </c>
      <c r="G5319">
        <v>610</v>
      </c>
      <c r="H5319">
        <f t="shared" si="581"/>
        <v>61</v>
      </c>
      <c r="I5319" t="s">
        <v>7</v>
      </c>
      <c r="J5319" t="s">
        <v>8</v>
      </c>
      <c r="K5319" t="s">
        <v>8</v>
      </c>
      <c r="L5319" t="s">
        <v>8</v>
      </c>
      <c r="M5319" t="s">
        <v>6</v>
      </c>
      <c r="N5319" t="str">
        <f t="shared" si="583"/>
        <v>M</v>
      </c>
      <c r="O5319" t="s">
        <v>8</v>
      </c>
      <c r="P5319" t="s">
        <v>8</v>
      </c>
      <c r="Q5319" t="s">
        <v>11</v>
      </c>
      <c r="R5319" t="s">
        <v>8</v>
      </c>
      <c r="S5319" t="str">
        <f t="shared" si="584"/>
        <v>U</v>
      </c>
      <c r="T5319" t="s">
        <v>12</v>
      </c>
      <c r="U5319">
        <v>0.999999999999998</v>
      </c>
      <c r="V5319" t="s">
        <v>11</v>
      </c>
      <c r="W5319" t="e">
        <f>VLOOKUP(Q5319,'PBT Tag Rates'!$B$5:$E$44,4,FALSE)</f>
        <v>#N/A</v>
      </c>
      <c r="X5319">
        <v>1</v>
      </c>
      <c r="Y5319" s="14">
        <f>IFERROR(LOOKUP(H5319,{30,43,48,53,58,63,68,73,78,83,88,93,97},{42,47,52,57,62,67,72,77,82,87,92,99,100}),999)</f>
        <v>62</v>
      </c>
      <c r="Z5319" s="17">
        <f t="shared" si="585"/>
        <v>5.5555555555555554</v>
      </c>
      <c r="AA5319" s="17">
        <f t="shared" si="586"/>
        <v>5.5555555555555554</v>
      </c>
      <c r="AB5319" s="17">
        <f t="shared" si="587"/>
        <v>11.658097686375321</v>
      </c>
      <c r="AC5319" s="17" t="s">
        <v>17654</v>
      </c>
    </row>
    <row r="5320" spans="1:29" x14ac:dyDescent="0.25">
      <c r="A5320" t="s">
        <v>3339</v>
      </c>
      <c r="B5320" s="165" t="s">
        <v>17097</v>
      </c>
      <c r="C5320" t="s">
        <v>17098</v>
      </c>
      <c r="D5320" s="1">
        <v>45218</v>
      </c>
      <c r="E5320">
        <f t="shared" si="582"/>
        <v>18</v>
      </c>
      <c r="F5320" t="s">
        <v>14</v>
      </c>
      <c r="G5320">
        <v>620</v>
      </c>
      <c r="H5320">
        <f t="shared" si="581"/>
        <v>62</v>
      </c>
      <c r="I5320" t="s">
        <v>7</v>
      </c>
      <c r="J5320" t="s">
        <v>8</v>
      </c>
      <c r="K5320" t="s">
        <v>8</v>
      </c>
      <c r="L5320" t="s">
        <v>8</v>
      </c>
      <c r="M5320" t="s">
        <v>14</v>
      </c>
      <c r="N5320" t="str">
        <f t="shared" si="583"/>
        <v>F</v>
      </c>
      <c r="O5320" t="s">
        <v>2861</v>
      </c>
      <c r="P5320" t="s">
        <v>2862</v>
      </c>
      <c r="Q5320" t="s">
        <v>221</v>
      </c>
      <c r="R5320">
        <v>4</v>
      </c>
      <c r="S5320">
        <f t="shared" si="584"/>
        <v>2019</v>
      </c>
      <c r="T5320" t="s">
        <v>12</v>
      </c>
      <c r="U5320">
        <v>0.999999999999997</v>
      </c>
      <c r="V5320" t="s">
        <v>3396</v>
      </c>
      <c r="W5320">
        <f>VLOOKUP(Q5320,'PBT Tag Rates'!$B$5:$E$44,4,FALSE)</f>
        <v>0.95971980899999998</v>
      </c>
      <c r="X5320">
        <v>1</v>
      </c>
      <c r="Y5320" s="14">
        <f>IFERROR(LOOKUP(H5320,{30,43,48,53,58,63,68,73,78,83,88,93,97},{42,47,52,57,62,67,72,77,82,87,92,99,100}),999)</f>
        <v>62</v>
      </c>
      <c r="Z5320" s="17">
        <f t="shared" si="585"/>
        <v>5.5555555555555554</v>
      </c>
      <c r="AA5320" s="17">
        <f t="shared" si="586"/>
        <v>5.5555555555555554</v>
      </c>
      <c r="AB5320" s="17">
        <f t="shared" si="587"/>
        <v>11.658097686375321</v>
      </c>
      <c r="AC5320" s="17" t="s">
        <v>17655</v>
      </c>
    </row>
    <row r="5321" spans="1:29" x14ac:dyDescent="0.25">
      <c r="A5321" t="s">
        <v>3339</v>
      </c>
      <c r="B5321" s="165" t="s">
        <v>17099</v>
      </c>
      <c r="C5321" t="s">
        <v>17100</v>
      </c>
      <c r="D5321" s="1">
        <v>45218</v>
      </c>
      <c r="E5321">
        <f t="shared" si="582"/>
        <v>18</v>
      </c>
      <c r="F5321" t="s">
        <v>6</v>
      </c>
      <c r="G5321">
        <v>680</v>
      </c>
      <c r="H5321">
        <f t="shared" si="581"/>
        <v>68</v>
      </c>
      <c r="I5321" t="s">
        <v>7</v>
      </c>
      <c r="J5321" t="s">
        <v>8</v>
      </c>
      <c r="K5321" t="s">
        <v>8</v>
      </c>
      <c r="L5321" t="s">
        <v>8</v>
      </c>
      <c r="M5321" t="s">
        <v>6</v>
      </c>
      <c r="N5321" t="str">
        <f t="shared" si="583"/>
        <v>M</v>
      </c>
      <c r="O5321" t="s">
        <v>2245</v>
      </c>
      <c r="P5321" t="s">
        <v>5604</v>
      </c>
      <c r="Q5321" t="s">
        <v>221</v>
      </c>
      <c r="R5321">
        <v>4</v>
      </c>
      <c r="S5321">
        <f t="shared" si="584"/>
        <v>2019</v>
      </c>
      <c r="T5321" t="s">
        <v>12</v>
      </c>
      <c r="U5321">
        <v>1</v>
      </c>
      <c r="V5321" t="s">
        <v>3396</v>
      </c>
      <c r="W5321">
        <f>VLOOKUP(Q5321,'PBT Tag Rates'!$B$5:$E$44,4,FALSE)</f>
        <v>0.95971980899999998</v>
      </c>
      <c r="X5321">
        <v>1</v>
      </c>
      <c r="Y5321" s="14">
        <f>IFERROR(LOOKUP(H5321,{30,43,48,53,58,63,68,73,78,83,88,93,97},{42,47,52,57,62,67,72,77,82,87,92,99,100}),999)</f>
        <v>72</v>
      </c>
      <c r="Z5321" s="17">
        <f t="shared" si="585"/>
        <v>5.5555555555555554</v>
      </c>
      <c r="AA5321" s="17">
        <f t="shared" si="586"/>
        <v>5.5555555555555554</v>
      </c>
      <c r="AB5321" s="17">
        <f t="shared" si="587"/>
        <v>11.658097686375321</v>
      </c>
      <c r="AC5321" s="17" t="s">
        <v>17655</v>
      </c>
    </row>
    <row r="5322" spans="1:29" x14ac:dyDescent="0.25">
      <c r="A5322" t="s">
        <v>3339</v>
      </c>
      <c r="B5322" s="165" t="s">
        <v>17101</v>
      </c>
      <c r="C5322" t="s">
        <v>17102</v>
      </c>
      <c r="D5322" s="1">
        <v>45218</v>
      </c>
      <c r="E5322">
        <f t="shared" si="582"/>
        <v>18</v>
      </c>
      <c r="F5322" t="s">
        <v>6</v>
      </c>
      <c r="G5322">
        <v>440</v>
      </c>
      <c r="H5322">
        <f t="shared" si="581"/>
        <v>44</v>
      </c>
      <c r="I5322" t="s">
        <v>7</v>
      </c>
      <c r="J5322" t="s">
        <v>8</v>
      </c>
      <c r="K5322" t="s">
        <v>8</v>
      </c>
      <c r="L5322" t="s">
        <v>8</v>
      </c>
      <c r="M5322" t="s">
        <v>6</v>
      </c>
      <c r="N5322" t="str">
        <f t="shared" si="583"/>
        <v>M</v>
      </c>
      <c r="O5322" t="s">
        <v>16055</v>
      </c>
      <c r="P5322" t="s">
        <v>16056</v>
      </c>
      <c r="Q5322" t="s">
        <v>3820</v>
      </c>
      <c r="R5322">
        <v>2</v>
      </c>
      <c r="S5322">
        <f t="shared" si="584"/>
        <v>2021</v>
      </c>
      <c r="T5322" t="s">
        <v>12</v>
      </c>
      <c r="U5322">
        <v>0.999999999999999</v>
      </c>
      <c r="V5322" t="s">
        <v>3396</v>
      </c>
      <c r="W5322">
        <f>VLOOKUP(Q5322,'PBT Tag Rates'!$B$5:$E$44,4,FALSE)</f>
        <v>0.98140000000000005</v>
      </c>
      <c r="X5322">
        <v>1</v>
      </c>
      <c r="Y5322" s="14">
        <f>IFERROR(LOOKUP(H5322,{30,43,48,53,58,63,68,73,78,83,88,93,97},{42,47,52,57,62,67,72,77,82,87,92,99,100}),999)</f>
        <v>47</v>
      </c>
      <c r="Z5322" s="17">
        <f t="shared" si="585"/>
        <v>5.5555555555555554</v>
      </c>
      <c r="AA5322" s="17">
        <f t="shared" si="586"/>
        <v>5.5555555555555554</v>
      </c>
      <c r="AB5322" s="17">
        <f t="shared" si="587"/>
        <v>11.658097686375321</v>
      </c>
      <c r="AC5322" s="17" t="s">
        <v>17655</v>
      </c>
    </row>
    <row r="5323" spans="1:29" x14ac:dyDescent="0.25">
      <c r="A5323" t="s">
        <v>3339</v>
      </c>
      <c r="B5323" s="165" t="s">
        <v>17103</v>
      </c>
      <c r="C5323" t="s">
        <v>17104</v>
      </c>
      <c r="D5323" s="1">
        <v>45218</v>
      </c>
      <c r="E5323">
        <f t="shared" si="582"/>
        <v>18</v>
      </c>
      <c r="F5323" t="s">
        <v>6</v>
      </c>
      <c r="G5323">
        <v>530</v>
      </c>
      <c r="H5323">
        <f t="shared" si="581"/>
        <v>53</v>
      </c>
      <c r="I5323" t="s">
        <v>9</v>
      </c>
      <c r="J5323">
        <v>1</v>
      </c>
      <c r="K5323" t="s">
        <v>8</v>
      </c>
      <c r="L5323" t="s">
        <v>8</v>
      </c>
      <c r="M5323" t="s">
        <v>6</v>
      </c>
      <c r="N5323" t="str">
        <f t="shared" si="583"/>
        <v>M</v>
      </c>
      <c r="O5323" t="s">
        <v>17105</v>
      </c>
      <c r="P5323" t="s">
        <v>17106</v>
      </c>
      <c r="Q5323" t="s">
        <v>918</v>
      </c>
      <c r="R5323">
        <v>3</v>
      </c>
      <c r="S5323">
        <f t="shared" si="584"/>
        <v>2020</v>
      </c>
      <c r="T5323" t="s">
        <v>12</v>
      </c>
      <c r="U5323">
        <v>1</v>
      </c>
      <c r="V5323" t="s">
        <v>3821</v>
      </c>
      <c r="W5323">
        <f>VLOOKUP(Q5323,'PBT Tag Rates'!$B$5:$E$44,4,FALSE)</f>
        <v>0.98961045999999997</v>
      </c>
      <c r="X5323">
        <v>1</v>
      </c>
      <c r="Y5323" s="14">
        <f>IFERROR(LOOKUP(H5323,{30,43,48,53,58,63,68,73,78,83,88,93,97},{42,47,52,57,62,67,72,77,82,87,92,99,100}),999)</f>
        <v>57</v>
      </c>
      <c r="Z5323" s="17">
        <f t="shared" si="585"/>
        <v>5.5555555555555554</v>
      </c>
      <c r="AA5323" s="17">
        <f t="shared" si="586"/>
        <v>5.5555555555555554</v>
      </c>
      <c r="AB5323" s="17">
        <f t="shared" si="587"/>
        <v>11.658097686375321</v>
      </c>
      <c r="AC5323" s="17" t="s">
        <v>17654</v>
      </c>
    </row>
    <row r="5324" spans="1:29" x14ac:dyDescent="0.25">
      <c r="A5324" t="s">
        <v>3339</v>
      </c>
      <c r="B5324" s="165" t="s">
        <v>17107</v>
      </c>
      <c r="C5324" t="s">
        <v>17108</v>
      </c>
      <c r="D5324" s="1">
        <v>45218</v>
      </c>
      <c r="E5324">
        <f t="shared" si="582"/>
        <v>18</v>
      </c>
      <c r="F5324" t="s">
        <v>14</v>
      </c>
      <c r="G5324">
        <v>710</v>
      </c>
      <c r="H5324">
        <f t="shared" si="581"/>
        <v>71</v>
      </c>
      <c r="I5324" t="s">
        <v>9</v>
      </c>
      <c r="J5324">
        <v>1</v>
      </c>
      <c r="K5324" t="s">
        <v>8</v>
      </c>
      <c r="L5324" t="s">
        <v>17109</v>
      </c>
      <c r="M5324" t="s">
        <v>14</v>
      </c>
      <c r="N5324" t="str">
        <f t="shared" si="583"/>
        <v>F</v>
      </c>
      <c r="O5324" t="s">
        <v>598</v>
      </c>
      <c r="P5324" t="s">
        <v>599</v>
      </c>
      <c r="Q5324" t="s">
        <v>221</v>
      </c>
      <c r="R5324">
        <v>4</v>
      </c>
      <c r="S5324">
        <f t="shared" si="584"/>
        <v>2019</v>
      </c>
      <c r="T5324" t="s">
        <v>12</v>
      </c>
      <c r="U5324">
        <v>0.999999999999998</v>
      </c>
      <c r="V5324" t="s">
        <v>3951</v>
      </c>
      <c r="W5324">
        <f>VLOOKUP(Q5324,'PBT Tag Rates'!$B$5:$E$44,4,FALSE)</f>
        <v>0.95971980899999998</v>
      </c>
      <c r="X5324">
        <v>1</v>
      </c>
      <c r="Y5324" s="14">
        <f>IFERROR(LOOKUP(H5324,{30,43,48,53,58,63,68,73,78,83,88,93,97},{42,47,52,57,62,67,72,77,82,87,92,99,100}),999)</f>
        <v>72</v>
      </c>
      <c r="Z5324" s="17">
        <f t="shared" si="585"/>
        <v>5.5555555555555554</v>
      </c>
      <c r="AA5324" s="17">
        <f t="shared" si="586"/>
        <v>5.5555555555555554</v>
      </c>
      <c r="AB5324" s="17">
        <f t="shared" si="587"/>
        <v>11.658097686375321</v>
      </c>
      <c r="AC5324" s="17" t="s">
        <v>17655</v>
      </c>
    </row>
    <row r="5325" spans="1:29" x14ac:dyDescent="0.25">
      <c r="A5325" t="s">
        <v>3339</v>
      </c>
      <c r="B5325" s="165" t="s">
        <v>17110</v>
      </c>
      <c r="C5325" t="s">
        <v>17111</v>
      </c>
      <c r="D5325" s="1">
        <v>45218</v>
      </c>
      <c r="E5325">
        <f t="shared" si="582"/>
        <v>18</v>
      </c>
      <c r="F5325" t="s">
        <v>6</v>
      </c>
      <c r="G5325">
        <v>440</v>
      </c>
      <c r="H5325">
        <f t="shared" si="581"/>
        <v>44</v>
      </c>
      <c r="I5325" t="s">
        <v>7</v>
      </c>
      <c r="J5325" t="s">
        <v>8</v>
      </c>
      <c r="K5325" t="s">
        <v>8</v>
      </c>
      <c r="L5325" t="s">
        <v>8</v>
      </c>
      <c r="M5325" t="s">
        <v>6</v>
      </c>
      <c r="N5325" t="str">
        <f t="shared" si="583"/>
        <v>M</v>
      </c>
      <c r="O5325" t="s">
        <v>8</v>
      </c>
      <c r="P5325" t="s">
        <v>8</v>
      </c>
      <c r="Q5325" t="s">
        <v>11</v>
      </c>
      <c r="R5325" t="s">
        <v>8</v>
      </c>
      <c r="S5325" t="str">
        <f t="shared" si="584"/>
        <v>U</v>
      </c>
      <c r="T5325" t="s">
        <v>12</v>
      </c>
      <c r="U5325">
        <v>1</v>
      </c>
      <c r="V5325" t="s">
        <v>11</v>
      </c>
      <c r="W5325" t="e">
        <f>VLOOKUP(Q5325,'PBT Tag Rates'!$B$5:$E$44,4,FALSE)</f>
        <v>#N/A</v>
      </c>
      <c r="X5325">
        <v>1</v>
      </c>
      <c r="Y5325" s="14">
        <f>IFERROR(LOOKUP(H5325,{30,43,48,53,58,63,68,73,78,83,88,93,97},{42,47,52,57,62,67,72,77,82,87,92,99,100}),999)</f>
        <v>47</v>
      </c>
      <c r="Z5325" s="17">
        <f t="shared" si="585"/>
        <v>5.5555555555555554</v>
      </c>
      <c r="AA5325" s="17">
        <f t="shared" si="586"/>
        <v>5.5555555555555554</v>
      </c>
      <c r="AB5325" s="17">
        <f t="shared" si="587"/>
        <v>11.658097686375321</v>
      </c>
      <c r="AC5325" s="17" t="s">
        <v>17654</v>
      </c>
    </row>
    <row r="5326" spans="1:29" x14ac:dyDescent="0.25">
      <c r="A5326" t="s">
        <v>3339</v>
      </c>
      <c r="B5326" s="165" t="s">
        <v>17112</v>
      </c>
      <c r="C5326" t="s">
        <v>17113</v>
      </c>
      <c r="D5326" s="1">
        <v>45219</v>
      </c>
      <c r="E5326">
        <f t="shared" si="582"/>
        <v>18</v>
      </c>
      <c r="F5326" t="s">
        <v>6</v>
      </c>
      <c r="G5326">
        <v>470</v>
      </c>
      <c r="H5326">
        <f t="shared" si="581"/>
        <v>47</v>
      </c>
      <c r="I5326" t="s">
        <v>9</v>
      </c>
      <c r="J5326">
        <v>1</v>
      </c>
      <c r="K5326" t="s">
        <v>8</v>
      </c>
      <c r="L5326" t="s">
        <v>8</v>
      </c>
      <c r="M5326" t="s">
        <v>6</v>
      </c>
      <c r="N5326" t="str">
        <f t="shared" si="583"/>
        <v>M</v>
      </c>
      <c r="O5326" t="s">
        <v>16190</v>
      </c>
      <c r="P5326" t="s">
        <v>16191</v>
      </c>
      <c r="Q5326" t="s">
        <v>3820</v>
      </c>
      <c r="R5326">
        <v>2</v>
      </c>
      <c r="S5326">
        <f t="shared" si="584"/>
        <v>2021</v>
      </c>
      <c r="T5326" t="s">
        <v>12</v>
      </c>
      <c r="U5326">
        <v>1</v>
      </c>
      <c r="V5326" t="s">
        <v>3396</v>
      </c>
      <c r="W5326">
        <f>VLOOKUP(Q5326,'PBT Tag Rates'!$B$5:$E$44,4,FALSE)</f>
        <v>0.98140000000000005</v>
      </c>
      <c r="X5326">
        <v>1</v>
      </c>
      <c r="Y5326" s="14">
        <f>IFERROR(LOOKUP(H5326,{30,43,48,53,58,63,68,73,78,83,88,93,97},{42,47,52,57,62,67,72,77,82,87,92,99,100}),999)</f>
        <v>47</v>
      </c>
      <c r="Z5326" s="17">
        <f t="shared" si="585"/>
        <v>5.5555555555555554</v>
      </c>
      <c r="AA5326" s="17">
        <f t="shared" si="586"/>
        <v>5.5555555555555554</v>
      </c>
      <c r="AB5326" s="17">
        <f t="shared" si="587"/>
        <v>11.658097686375321</v>
      </c>
      <c r="AC5326" s="17" t="s">
        <v>17655</v>
      </c>
    </row>
    <row r="5327" spans="1:29" x14ac:dyDescent="0.25">
      <c r="A5327" t="s">
        <v>3339</v>
      </c>
      <c r="B5327" s="165" t="s">
        <v>17114</v>
      </c>
      <c r="C5327" t="s">
        <v>17115</v>
      </c>
      <c r="D5327" s="1">
        <v>45219</v>
      </c>
      <c r="E5327">
        <f t="shared" si="582"/>
        <v>18</v>
      </c>
      <c r="F5327" t="s">
        <v>14</v>
      </c>
      <c r="G5327">
        <v>720</v>
      </c>
      <c r="H5327">
        <f t="shared" si="581"/>
        <v>72</v>
      </c>
      <c r="I5327" t="s">
        <v>7</v>
      </c>
      <c r="J5327" t="s">
        <v>8</v>
      </c>
      <c r="K5327" t="s">
        <v>8</v>
      </c>
      <c r="L5327" t="s">
        <v>8</v>
      </c>
      <c r="M5327" t="s">
        <v>14</v>
      </c>
      <c r="N5327" t="str">
        <f t="shared" si="583"/>
        <v>F</v>
      </c>
      <c r="O5327" t="s">
        <v>2573</v>
      </c>
      <c r="P5327" t="s">
        <v>2811</v>
      </c>
      <c r="Q5327" t="s">
        <v>221</v>
      </c>
      <c r="R5327">
        <v>4</v>
      </c>
      <c r="S5327">
        <f t="shared" si="584"/>
        <v>2019</v>
      </c>
      <c r="T5327" t="s">
        <v>12</v>
      </c>
      <c r="U5327">
        <v>0.999999999999995</v>
      </c>
      <c r="V5327" t="s">
        <v>3346</v>
      </c>
      <c r="W5327">
        <f>VLOOKUP(Q5327,'PBT Tag Rates'!$B$5:$E$44,4,FALSE)</f>
        <v>0.95971980899999998</v>
      </c>
      <c r="X5327">
        <v>1</v>
      </c>
      <c r="Y5327" s="14">
        <f>IFERROR(LOOKUP(H5327,{30,43,48,53,58,63,68,73,78,83,88,93,97},{42,47,52,57,62,67,72,77,82,87,92,99,100}),999)</f>
        <v>72</v>
      </c>
      <c r="Z5327" s="17">
        <f t="shared" si="585"/>
        <v>5.5555555555555554</v>
      </c>
      <c r="AA5327" s="17">
        <f t="shared" si="586"/>
        <v>5.5555555555555554</v>
      </c>
      <c r="AB5327" s="17">
        <f t="shared" si="587"/>
        <v>11.658097686375321</v>
      </c>
      <c r="AC5327" s="17" t="s">
        <v>17654</v>
      </c>
    </row>
    <row r="5328" spans="1:29" x14ac:dyDescent="0.25">
      <c r="A5328" t="s">
        <v>3339</v>
      </c>
      <c r="B5328" s="165" t="s">
        <v>17116</v>
      </c>
      <c r="C5328" t="s">
        <v>17117</v>
      </c>
      <c r="D5328" s="1">
        <v>45219</v>
      </c>
      <c r="E5328">
        <f t="shared" si="582"/>
        <v>18</v>
      </c>
      <c r="F5328" t="s">
        <v>14</v>
      </c>
      <c r="G5328">
        <v>820</v>
      </c>
      <c r="H5328">
        <f t="shared" si="581"/>
        <v>82</v>
      </c>
      <c r="I5328" t="s">
        <v>7</v>
      </c>
      <c r="J5328" t="s">
        <v>8</v>
      </c>
      <c r="K5328" t="s">
        <v>8</v>
      </c>
      <c r="L5328" t="s">
        <v>8</v>
      </c>
      <c r="M5328" t="s">
        <v>14</v>
      </c>
      <c r="N5328" t="str">
        <f t="shared" si="583"/>
        <v>F</v>
      </c>
      <c r="O5328" t="s">
        <v>8</v>
      </c>
      <c r="P5328" t="s">
        <v>8</v>
      </c>
      <c r="Q5328" t="s">
        <v>11</v>
      </c>
      <c r="R5328" t="s">
        <v>8</v>
      </c>
      <c r="S5328" t="str">
        <f t="shared" si="584"/>
        <v>U</v>
      </c>
      <c r="T5328" t="s">
        <v>12</v>
      </c>
      <c r="U5328">
        <v>1</v>
      </c>
      <c r="V5328" t="s">
        <v>11</v>
      </c>
      <c r="W5328" t="e">
        <f>VLOOKUP(Q5328,'PBT Tag Rates'!$B$5:$E$44,4,FALSE)</f>
        <v>#N/A</v>
      </c>
      <c r="X5328">
        <v>1</v>
      </c>
      <c r="Y5328" s="14">
        <f>IFERROR(LOOKUP(H5328,{30,43,48,53,58,63,68,73,78,83,88,93,97},{42,47,52,57,62,67,72,77,82,87,92,99,100}),999)</f>
        <v>82</v>
      </c>
      <c r="Z5328" s="17">
        <f t="shared" si="585"/>
        <v>5.5555555555555554</v>
      </c>
      <c r="AA5328" s="17">
        <f t="shared" si="586"/>
        <v>5.5555555555555554</v>
      </c>
      <c r="AB5328" s="17">
        <f t="shared" si="587"/>
        <v>11.658097686375321</v>
      </c>
      <c r="AC5328" s="17" t="s">
        <v>17654</v>
      </c>
    </row>
    <row r="5329" spans="1:29" x14ac:dyDescent="0.25">
      <c r="A5329" t="s">
        <v>3339</v>
      </c>
      <c r="B5329" s="165" t="s">
        <v>17118</v>
      </c>
      <c r="C5329" t="s">
        <v>17119</v>
      </c>
      <c r="D5329" s="1">
        <v>45219</v>
      </c>
      <c r="E5329">
        <f t="shared" si="582"/>
        <v>18</v>
      </c>
      <c r="F5329" t="s">
        <v>6</v>
      </c>
      <c r="G5329">
        <v>610</v>
      </c>
      <c r="H5329">
        <f t="shared" si="581"/>
        <v>61</v>
      </c>
      <c r="I5329" t="s">
        <v>9</v>
      </c>
      <c r="J5329">
        <v>1</v>
      </c>
      <c r="K5329" t="s">
        <v>8</v>
      </c>
      <c r="L5329" t="s">
        <v>8</v>
      </c>
      <c r="M5329" t="s">
        <v>6</v>
      </c>
      <c r="N5329" t="str">
        <f t="shared" si="583"/>
        <v>M</v>
      </c>
      <c r="O5329" t="s">
        <v>17120</v>
      </c>
      <c r="P5329" t="s">
        <v>17121</v>
      </c>
      <c r="Q5329" t="s">
        <v>2596</v>
      </c>
      <c r="R5329">
        <v>3</v>
      </c>
      <c r="S5329">
        <f t="shared" si="584"/>
        <v>2020</v>
      </c>
      <c r="T5329" t="s">
        <v>12</v>
      </c>
      <c r="U5329">
        <v>1</v>
      </c>
      <c r="V5329" t="s">
        <v>3079</v>
      </c>
      <c r="W5329">
        <f>VLOOKUP(Q5329,'PBT Tag Rates'!$B$5:$E$44,4,FALSE)</f>
        <v>0.98845608500000004</v>
      </c>
      <c r="X5329">
        <v>1</v>
      </c>
      <c r="Y5329" s="14">
        <f>IFERROR(LOOKUP(H5329,{30,43,48,53,58,63,68,73,78,83,88,93,97},{42,47,52,57,62,67,72,77,82,87,92,99,100}),999)</f>
        <v>62</v>
      </c>
      <c r="Z5329" s="17">
        <f t="shared" si="585"/>
        <v>5.5555555555555554</v>
      </c>
      <c r="AA5329" s="17">
        <f t="shared" si="586"/>
        <v>5.5555555555555554</v>
      </c>
      <c r="AB5329" s="17">
        <f t="shared" si="587"/>
        <v>11.658097686375321</v>
      </c>
      <c r="AC5329" s="17" t="s">
        <v>17654</v>
      </c>
    </row>
    <row r="5330" spans="1:29" x14ac:dyDescent="0.25">
      <c r="A5330" t="s">
        <v>3339</v>
      </c>
      <c r="B5330" s="165" t="s">
        <v>17122</v>
      </c>
      <c r="C5330" t="s">
        <v>17123</v>
      </c>
      <c r="D5330" s="1">
        <v>45219</v>
      </c>
      <c r="E5330">
        <f t="shared" si="582"/>
        <v>18</v>
      </c>
      <c r="F5330" t="s">
        <v>14</v>
      </c>
      <c r="G5330">
        <v>700</v>
      </c>
      <c r="H5330">
        <f t="shared" si="581"/>
        <v>70</v>
      </c>
      <c r="I5330" t="s">
        <v>9</v>
      </c>
      <c r="J5330" t="s">
        <v>8</v>
      </c>
      <c r="K5330" t="s">
        <v>8</v>
      </c>
      <c r="L5330" t="s">
        <v>8</v>
      </c>
      <c r="M5330" t="s">
        <v>14</v>
      </c>
      <c r="N5330" t="str">
        <f t="shared" si="583"/>
        <v>F</v>
      </c>
      <c r="O5330" t="s">
        <v>17124</v>
      </c>
      <c r="P5330" t="s">
        <v>17125</v>
      </c>
      <c r="Q5330" t="s">
        <v>1575</v>
      </c>
      <c r="R5330">
        <v>4</v>
      </c>
      <c r="S5330">
        <f t="shared" si="584"/>
        <v>2019</v>
      </c>
      <c r="T5330" t="s">
        <v>12</v>
      </c>
      <c r="U5330">
        <v>1</v>
      </c>
      <c r="V5330" t="s">
        <v>9534</v>
      </c>
      <c r="W5330">
        <f>VLOOKUP(Q5330,'PBT Tag Rates'!$B$5:$E$44,4,FALSE)</f>
        <v>0.96016800000000002</v>
      </c>
      <c r="X5330">
        <v>1</v>
      </c>
      <c r="Y5330" s="14">
        <f>IFERROR(LOOKUP(H5330,{30,43,48,53,58,63,68,73,78,83,88,93,97},{42,47,52,57,62,67,72,77,82,87,92,99,100}),999)</f>
        <v>72</v>
      </c>
      <c r="Z5330" s="17">
        <f t="shared" si="585"/>
        <v>5.5555555555555554</v>
      </c>
      <c r="AA5330" s="17">
        <f t="shared" si="586"/>
        <v>5.5555555555555554</v>
      </c>
      <c r="AB5330" s="17">
        <f t="shared" si="587"/>
        <v>11.658097686375321</v>
      </c>
      <c r="AC5330" s="17" t="s">
        <v>17655</v>
      </c>
    </row>
    <row r="5331" spans="1:29" x14ac:dyDescent="0.25">
      <c r="A5331" t="s">
        <v>3339</v>
      </c>
      <c r="B5331" s="165" t="s">
        <v>17126</v>
      </c>
      <c r="C5331" t="s">
        <v>17127</v>
      </c>
      <c r="D5331" s="1">
        <v>45219</v>
      </c>
      <c r="E5331">
        <f t="shared" si="582"/>
        <v>18</v>
      </c>
      <c r="F5331" t="s">
        <v>6</v>
      </c>
      <c r="G5331">
        <v>490</v>
      </c>
      <c r="H5331">
        <f t="shared" si="581"/>
        <v>49</v>
      </c>
      <c r="I5331" t="s">
        <v>9</v>
      </c>
      <c r="J5331">
        <v>1</v>
      </c>
      <c r="K5331" t="s">
        <v>8</v>
      </c>
      <c r="L5331" t="s">
        <v>8</v>
      </c>
      <c r="M5331" t="s">
        <v>6</v>
      </c>
      <c r="N5331" t="str">
        <f t="shared" si="583"/>
        <v>M</v>
      </c>
      <c r="O5331" t="s">
        <v>17128</v>
      </c>
      <c r="P5331" t="s">
        <v>17129</v>
      </c>
      <c r="Q5331" t="s">
        <v>918</v>
      </c>
      <c r="R5331">
        <v>3</v>
      </c>
      <c r="S5331">
        <f t="shared" si="584"/>
        <v>2020</v>
      </c>
      <c r="T5331" t="s">
        <v>12</v>
      </c>
      <c r="U5331">
        <v>1</v>
      </c>
      <c r="V5331" t="s">
        <v>3346</v>
      </c>
      <c r="W5331">
        <f>VLOOKUP(Q5331,'PBT Tag Rates'!$B$5:$E$44,4,FALSE)</f>
        <v>0.98961045999999997</v>
      </c>
      <c r="X5331">
        <v>1</v>
      </c>
      <c r="Y5331" s="14">
        <f>IFERROR(LOOKUP(H5331,{30,43,48,53,58,63,68,73,78,83,88,93,97},{42,47,52,57,62,67,72,77,82,87,92,99,100}),999)</f>
        <v>52</v>
      </c>
      <c r="Z5331" s="17">
        <f t="shared" si="585"/>
        <v>5.5555555555555554</v>
      </c>
      <c r="AA5331" s="17">
        <f t="shared" si="586"/>
        <v>5.5555555555555554</v>
      </c>
      <c r="AB5331" s="17">
        <f t="shared" si="587"/>
        <v>11.658097686375321</v>
      </c>
      <c r="AC5331" s="17" t="s">
        <v>17654</v>
      </c>
    </row>
    <row r="5332" spans="1:29" x14ac:dyDescent="0.25">
      <c r="A5332" t="s">
        <v>3339</v>
      </c>
      <c r="B5332" s="165" t="s">
        <v>17130</v>
      </c>
      <c r="C5332" t="s">
        <v>17131</v>
      </c>
      <c r="D5332" s="1">
        <v>45219</v>
      </c>
      <c r="E5332">
        <f t="shared" si="582"/>
        <v>18</v>
      </c>
      <c r="F5332" t="s">
        <v>6</v>
      </c>
      <c r="G5332">
        <v>610</v>
      </c>
      <c r="H5332">
        <f t="shared" si="581"/>
        <v>61</v>
      </c>
      <c r="I5332" t="s">
        <v>7</v>
      </c>
      <c r="J5332" t="s">
        <v>8</v>
      </c>
      <c r="K5332" t="s">
        <v>8</v>
      </c>
      <c r="L5332" t="s">
        <v>8</v>
      </c>
      <c r="M5332" t="s">
        <v>6</v>
      </c>
      <c r="N5332" t="str">
        <f t="shared" si="583"/>
        <v>M</v>
      </c>
      <c r="O5332" t="s">
        <v>2585</v>
      </c>
      <c r="P5332" t="s">
        <v>2586</v>
      </c>
      <c r="Q5332" t="s">
        <v>221</v>
      </c>
      <c r="R5332">
        <v>4</v>
      </c>
      <c r="S5332">
        <f t="shared" si="584"/>
        <v>2019</v>
      </c>
      <c r="T5332" t="s">
        <v>12</v>
      </c>
      <c r="U5332">
        <v>0.999999999999997</v>
      </c>
      <c r="V5332" t="s">
        <v>3653</v>
      </c>
      <c r="W5332">
        <f>VLOOKUP(Q5332,'PBT Tag Rates'!$B$5:$E$44,4,FALSE)</f>
        <v>0.95971980899999998</v>
      </c>
      <c r="X5332">
        <v>1</v>
      </c>
      <c r="Y5332" s="14">
        <f>IFERROR(LOOKUP(H5332,{30,43,48,53,58,63,68,73,78,83,88,93,97},{42,47,52,57,62,67,72,77,82,87,92,99,100}),999)</f>
        <v>62</v>
      </c>
      <c r="Z5332" s="17">
        <f t="shared" si="585"/>
        <v>5.5555555555555554</v>
      </c>
      <c r="AA5332" s="17">
        <f t="shared" si="586"/>
        <v>5.5555555555555554</v>
      </c>
      <c r="AB5332" s="17">
        <f t="shared" si="587"/>
        <v>11.658097686375321</v>
      </c>
      <c r="AC5332" s="17" t="s">
        <v>17655</v>
      </c>
    </row>
    <row r="5333" spans="1:29" x14ac:dyDescent="0.25">
      <c r="A5333" t="s">
        <v>3339</v>
      </c>
      <c r="B5333" s="165" t="s">
        <v>17132</v>
      </c>
      <c r="C5333" t="s">
        <v>17133</v>
      </c>
      <c r="D5333" s="1">
        <v>45219</v>
      </c>
      <c r="E5333">
        <f t="shared" si="582"/>
        <v>18</v>
      </c>
      <c r="F5333" t="s">
        <v>14</v>
      </c>
      <c r="G5333">
        <v>760</v>
      </c>
      <c r="H5333">
        <f t="shared" si="581"/>
        <v>76</v>
      </c>
      <c r="I5333" t="s">
        <v>9</v>
      </c>
      <c r="J5333">
        <v>1</v>
      </c>
      <c r="K5333" t="s">
        <v>8</v>
      </c>
      <c r="L5333" t="s">
        <v>8</v>
      </c>
      <c r="M5333" t="s">
        <v>14</v>
      </c>
      <c r="N5333" t="str">
        <f t="shared" si="583"/>
        <v>F</v>
      </c>
      <c r="O5333" t="s">
        <v>272</v>
      </c>
      <c r="P5333" t="s">
        <v>2973</v>
      </c>
      <c r="Q5333" t="s">
        <v>221</v>
      </c>
      <c r="R5333">
        <v>4</v>
      </c>
      <c r="S5333">
        <f t="shared" si="584"/>
        <v>2019</v>
      </c>
      <c r="T5333" t="s">
        <v>12</v>
      </c>
      <c r="U5333">
        <v>0.999999999999999</v>
      </c>
      <c r="V5333" t="s">
        <v>3396</v>
      </c>
      <c r="W5333">
        <f>VLOOKUP(Q5333,'PBT Tag Rates'!$B$5:$E$44,4,FALSE)</f>
        <v>0.95971980899999998</v>
      </c>
      <c r="X5333">
        <v>1</v>
      </c>
      <c r="Y5333" s="14">
        <f>IFERROR(LOOKUP(H5333,{30,43,48,53,58,63,68,73,78,83,88,93,97},{42,47,52,57,62,67,72,77,82,87,92,99,100}),999)</f>
        <v>77</v>
      </c>
      <c r="Z5333" s="17">
        <f t="shared" si="585"/>
        <v>5.5555555555555554</v>
      </c>
      <c r="AA5333" s="17">
        <f t="shared" si="586"/>
        <v>5.5555555555555554</v>
      </c>
      <c r="AB5333" s="17">
        <f t="shared" si="587"/>
        <v>11.658097686375321</v>
      </c>
      <c r="AC5333" s="17" t="s">
        <v>17655</v>
      </c>
    </row>
    <row r="5334" spans="1:29" x14ac:dyDescent="0.25">
      <c r="A5334" t="s">
        <v>3339</v>
      </c>
      <c r="B5334" s="165" t="s">
        <v>17134</v>
      </c>
      <c r="C5334" t="s">
        <v>17135</v>
      </c>
      <c r="D5334" s="1">
        <v>45219</v>
      </c>
      <c r="E5334">
        <f t="shared" si="582"/>
        <v>18</v>
      </c>
      <c r="F5334" t="s">
        <v>6</v>
      </c>
      <c r="G5334">
        <v>600</v>
      </c>
      <c r="H5334">
        <f t="shared" ref="H5334:H5397" si="588">G5334/10</f>
        <v>60</v>
      </c>
      <c r="I5334" t="s">
        <v>9</v>
      </c>
      <c r="J5334">
        <v>1</v>
      </c>
      <c r="K5334" t="s">
        <v>8</v>
      </c>
      <c r="L5334" t="s">
        <v>8</v>
      </c>
      <c r="M5334" t="s">
        <v>6</v>
      </c>
      <c r="N5334" t="str">
        <f t="shared" si="583"/>
        <v>M</v>
      </c>
      <c r="O5334" t="s">
        <v>14734</v>
      </c>
      <c r="P5334" t="s">
        <v>14735</v>
      </c>
      <c r="Q5334" t="s">
        <v>918</v>
      </c>
      <c r="R5334">
        <v>3</v>
      </c>
      <c r="S5334">
        <f t="shared" si="584"/>
        <v>2020</v>
      </c>
      <c r="T5334" t="s">
        <v>12</v>
      </c>
      <c r="U5334">
        <v>0.999999999999997</v>
      </c>
      <c r="V5334" t="s">
        <v>3821</v>
      </c>
      <c r="W5334">
        <f>VLOOKUP(Q5334,'PBT Tag Rates'!$B$5:$E$44,4,FALSE)</f>
        <v>0.98961045999999997</v>
      </c>
      <c r="X5334">
        <v>1</v>
      </c>
      <c r="Y5334" s="14">
        <f>IFERROR(LOOKUP(H5334,{30,43,48,53,58,63,68,73,78,83,88,93,97},{42,47,52,57,62,67,72,77,82,87,92,99,100}),999)</f>
        <v>62</v>
      </c>
      <c r="Z5334" s="17">
        <f t="shared" si="585"/>
        <v>5.5555555555555554</v>
      </c>
      <c r="AA5334" s="17">
        <f t="shared" si="586"/>
        <v>5.5555555555555554</v>
      </c>
      <c r="AB5334" s="17">
        <f t="shared" si="587"/>
        <v>11.658097686375321</v>
      </c>
      <c r="AC5334" s="17" t="s">
        <v>17654</v>
      </c>
    </row>
    <row r="5335" spans="1:29" x14ac:dyDescent="0.25">
      <c r="A5335" t="s">
        <v>3339</v>
      </c>
      <c r="B5335" s="165" t="s">
        <v>17136</v>
      </c>
      <c r="C5335" t="s">
        <v>17137</v>
      </c>
      <c r="D5335" s="1">
        <v>45219</v>
      </c>
      <c r="E5335">
        <f t="shared" ref="E5335:E5398" si="589">IF(D5335&lt;=$D$3,70,18)</f>
        <v>18</v>
      </c>
      <c r="F5335" t="s">
        <v>6</v>
      </c>
      <c r="G5335">
        <v>320</v>
      </c>
      <c r="H5335">
        <f t="shared" si="588"/>
        <v>32</v>
      </c>
      <c r="I5335" t="s">
        <v>9</v>
      </c>
      <c r="J5335">
        <v>1</v>
      </c>
      <c r="K5335" t="s">
        <v>8</v>
      </c>
      <c r="L5335" t="s">
        <v>8</v>
      </c>
      <c r="M5335" t="s">
        <v>6</v>
      </c>
      <c r="N5335" t="str">
        <f t="shared" ref="N5335:N5398" si="590">IF(M5335="U",F5335,M5335)</f>
        <v>M</v>
      </c>
      <c r="O5335" t="s">
        <v>17138</v>
      </c>
      <c r="P5335" t="s">
        <v>17139</v>
      </c>
      <c r="Q5335" t="s">
        <v>3820</v>
      </c>
      <c r="R5335">
        <v>2</v>
      </c>
      <c r="S5335">
        <f t="shared" ref="S5335:S5398" si="591">IFERROR($S$3-R5335,"U")</f>
        <v>2021</v>
      </c>
      <c r="T5335" t="s">
        <v>12</v>
      </c>
      <c r="U5335">
        <v>1</v>
      </c>
      <c r="V5335" t="s">
        <v>3951</v>
      </c>
      <c r="W5335">
        <f>VLOOKUP(Q5335,'PBT Tag Rates'!$B$5:$E$44,4,FALSE)</f>
        <v>0.98140000000000005</v>
      </c>
      <c r="X5335">
        <v>1</v>
      </c>
      <c r="Y5335" s="14">
        <f>IFERROR(LOOKUP(H5335,{30,43,48,53,58,63,68,73,78,83,88,93,97},{42,47,52,57,62,67,72,77,82,87,92,99,100}),999)</f>
        <v>42</v>
      </c>
      <c r="Z5335" s="17">
        <f t="shared" ref="Z5335:Z5398" si="592">IF(D5335&lt;$D$3,X5335/$Z$3,X5335/$Z$4)</f>
        <v>5.5555555555555554</v>
      </c>
      <c r="AA5335" s="17">
        <f t="shared" si="586"/>
        <v>5.5555555555555554</v>
      </c>
      <c r="AB5335" s="17">
        <f t="shared" si="587"/>
        <v>11.658097686375321</v>
      </c>
      <c r="AC5335" s="17" t="s">
        <v>17655</v>
      </c>
    </row>
    <row r="5336" spans="1:29" x14ac:dyDescent="0.25">
      <c r="A5336" t="s">
        <v>3339</v>
      </c>
      <c r="B5336" s="165" t="s">
        <v>17140</v>
      </c>
      <c r="C5336" t="s">
        <v>17141</v>
      </c>
      <c r="D5336" s="1">
        <v>45219</v>
      </c>
      <c r="E5336">
        <f t="shared" si="589"/>
        <v>18</v>
      </c>
      <c r="F5336" t="s">
        <v>6</v>
      </c>
      <c r="G5336">
        <v>340</v>
      </c>
      <c r="H5336">
        <f t="shared" si="588"/>
        <v>34</v>
      </c>
      <c r="I5336" t="s">
        <v>9</v>
      </c>
      <c r="J5336">
        <v>1</v>
      </c>
      <c r="K5336" t="s">
        <v>8</v>
      </c>
      <c r="L5336" t="s">
        <v>8</v>
      </c>
      <c r="M5336" t="s">
        <v>6</v>
      </c>
      <c r="N5336" t="str">
        <f t="shared" si="590"/>
        <v>M</v>
      </c>
      <c r="O5336" t="s">
        <v>17138</v>
      </c>
      <c r="P5336" t="s">
        <v>17139</v>
      </c>
      <c r="Q5336" t="s">
        <v>3820</v>
      </c>
      <c r="R5336">
        <v>2</v>
      </c>
      <c r="S5336">
        <f t="shared" si="591"/>
        <v>2021</v>
      </c>
      <c r="T5336" t="s">
        <v>12</v>
      </c>
      <c r="U5336">
        <v>1</v>
      </c>
      <c r="V5336" t="s">
        <v>3951</v>
      </c>
      <c r="W5336">
        <f>VLOOKUP(Q5336,'PBT Tag Rates'!$B$5:$E$44,4,FALSE)</f>
        <v>0.98140000000000005</v>
      </c>
      <c r="X5336">
        <v>1</v>
      </c>
      <c r="Y5336" s="14">
        <f>IFERROR(LOOKUP(H5336,{30,43,48,53,58,63,68,73,78,83,88,93,97},{42,47,52,57,62,67,72,77,82,87,92,99,100}),999)</f>
        <v>42</v>
      </c>
      <c r="Z5336" s="17">
        <f t="shared" si="592"/>
        <v>5.5555555555555554</v>
      </c>
      <c r="AA5336" s="17">
        <f t="shared" si="586"/>
        <v>5.5555555555555554</v>
      </c>
      <c r="AB5336" s="17">
        <f t="shared" si="587"/>
        <v>11.658097686375321</v>
      </c>
      <c r="AC5336" s="17" t="s">
        <v>17655</v>
      </c>
    </row>
    <row r="5337" spans="1:29" x14ac:dyDescent="0.25">
      <c r="A5337" t="s">
        <v>3339</v>
      </c>
      <c r="B5337" s="165" t="s">
        <v>17142</v>
      </c>
      <c r="C5337" t="s">
        <v>17143</v>
      </c>
      <c r="D5337" s="1">
        <v>45220</v>
      </c>
      <c r="E5337">
        <f t="shared" si="589"/>
        <v>18</v>
      </c>
      <c r="F5337" t="s">
        <v>6</v>
      </c>
      <c r="G5337">
        <v>340</v>
      </c>
      <c r="H5337">
        <f t="shared" si="588"/>
        <v>34</v>
      </c>
      <c r="I5337" t="s">
        <v>9</v>
      </c>
      <c r="J5337">
        <v>1</v>
      </c>
      <c r="K5337" t="s">
        <v>8</v>
      </c>
      <c r="L5337" t="s">
        <v>8</v>
      </c>
      <c r="M5337" t="s">
        <v>6</v>
      </c>
      <c r="N5337" t="str">
        <f t="shared" si="590"/>
        <v>M</v>
      </c>
      <c r="O5337" t="s">
        <v>17144</v>
      </c>
      <c r="P5337" t="s">
        <v>17145</v>
      </c>
      <c r="Q5337" t="s">
        <v>3820</v>
      </c>
      <c r="R5337">
        <v>2</v>
      </c>
      <c r="S5337">
        <f t="shared" si="591"/>
        <v>2021</v>
      </c>
      <c r="T5337" t="s">
        <v>12</v>
      </c>
      <c r="U5337">
        <v>1</v>
      </c>
      <c r="V5337" t="s">
        <v>3951</v>
      </c>
      <c r="W5337">
        <f>VLOOKUP(Q5337,'PBT Tag Rates'!$B$5:$E$44,4,FALSE)</f>
        <v>0.98140000000000005</v>
      </c>
      <c r="X5337">
        <v>1</v>
      </c>
      <c r="Y5337" s="14">
        <f>IFERROR(LOOKUP(H5337,{30,43,48,53,58,63,68,73,78,83,88,93,97},{42,47,52,57,62,67,72,77,82,87,92,99,100}),999)</f>
        <v>42</v>
      </c>
      <c r="Z5337" s="17">
        <f t="shared" si="592"/>
        <v>5.5555555555555554</v>
      </c>
      <c r="AA5337" s="17">
        <f t="shared" si="586"/>
        <v>5.5555555555555554</v>
      </c>
      <c r="AB5337" s="17">
        <f t="shared" si="587"/>
        <v>11.658097686375321</v>
      </c>
      <c r="AC5337" s="17" t="s">
        <v>17655</v>
      </c>
    </row>
    <row r="5338" spans="1:29" x14ac:dyDescent="0.25">
      <c r="A5338" t="s">
        <v>3339</v>
      </c>
      <c r="B5338" s="165" t="s">
        <v>17146</v>
      </c>
      <c r="C5338" t="s">
        <v>17147</v>
      </c>
      <c r="D5338" s="1">
        <v>45220</v>
      </c>
      <c r="E5338">
        <f t="shared" si="589"/>
        <v>18</v>
      </c>
      <c r="F5338" t="s">
        <v>14</v>
      </c>
      <c r="G5338">
        <v>750</v>
      </c>
      <c r="H5338">
        <f t="shared" si="588"/>
        <v>75</v>
      </c>
      <c r="I5338" t="s">
        <v>7</v>
      </c>
      <c r="J5338" t="s">
        <v>8</v>
      </c>
      <c r="K5338" t="s">
        <v>8</v>
      </c>
      <c r="L5338" t="s">
        <v>8</v>
      </c>
      <c r="M5338" t="s">
        <v>14</v>
      </c>
      <c r="N5338" t="str">
        <f t="shared" si="590"/>
        <v>F</v>
      </c>
      <c r="O5338" t="s">
        <v>1297</v>
      </c>
      <c r="P5338" t="s">
        <v>1298</v>
      </c>
      <c r="Q5338" t="s">
        <v>221</v>
      </c>
      <c r="R5338">
        <v>4</v>
      </c>
      <c r="S5338">
        <f t="shared" si="591"/>
        <v>2019</v>
      </c>
      <c r="T5338" t="s">
        <v>12</v>
      </c>
      <c r="U5338">
        <v>0.999999999999994</v>
      </c>
      <c r="V5338" t="s">
        <v>3396</v>
      </c>
      <c r="W5338">
        <f>VLOOKUP(Q5338,'PBT Tag Rates'!$B$5:$E$44,4,FALSE)</f>
        <v>0.95971980899999998</v>
      </c>
      <c r="X5338">
        <v>1</v>
      </c>
      <c r="Y5338" s="14">
        <f>IFERROR(LOOKUP(H5338,{30,43,48,53,58,63,68,73,78,83,88,93,97},{42,47,52,57,62,67,72,77,82,87,92,99,100}),999)</f>
        <v>77</v>
      </c>
      <c r="Z5338" s="17">
        <f t="shared" si="592"/>
        <v>5.5555555555555554</v>
      </c>
      <c r="AA5338" s="17">
        <f t="shared" si="586"/>
        <v>5.5555555555555554</v>
      </c>
      <c r="AB5338" s="17">
        <f t="shared" si="587"/>
        <v>11.658097686375321</v>
      </c>
      <c r="AC5338" s="17" t="s">
        <v>17655</v>
      </c>
    </row>
    <row r="5339" spans="1:29" x14ac:dyDescent="0.25">
      <c r="A5339" t="s">
        <v>3339</v>
      </c>
      <c r="B5339" s="165" t="s">
        <v>17148</v>
      </c>
      <c r="C5339" t="s">
        <v>17149</v>
      </c>
      <c r="D5339" s="1">
        <v>45220</v>
      </c>
      <c r="E5339">
        <f t="shared" si="589"/>
        <v>18</v>
      </c>
      <c r="F5339" t="s">
        <v>6</v>
      </c>
      <c r="G5339">
        <v>660</v>
      </c>
      <c r="H5339">
        <f t="shared" si="588"/>
        <v>66</v>
      </c>
      <c r="I5339" t="s">
        <v>9</v>
      </c>
      <c r="J5339">
        <v>1</v>
      </c>
      <c r="K5339" t="s">
        <v>8</v>
      </c>
      <c r="L5339" t="s">
        <v>8</v>
      </c>
      <c r="M5339" t="s">
        <v>6</v>
      </c>
      <c r="N5339" t="str">
        <f t="shared" si="590"/>
        <v>M</v>
      </c>
      <c r="O5339" t="s">
        <v>313</v>
      </c>
      <c r="P5339" t="s">
        <v>2832</v>
      </c>
      <c r="Q5339" t="s">
        <v>221</v>
      </c>
      <c r="R5339">
        <v>4</v>
      </c>
      <c r="S5339">
        <f t="shared" si="591"/>
        <v>2019</v>
      </c>
      <c r="T5339" t="s">
        <v>12</v>
      </c>
      <c r="U5339">
        <v>1</v>
      </c>
      <c r="V5339" t="s">
        <v>3396</v>
      </c>
      <c r="W5339">
        <f>VLOOKUP(Q5339,'PBT Tag Rates'!$B$5:$E$44,4,FALSE)</f>
        <v>0.95971980899999998</v>
      </c>
      <c r="X5339">
        <v>1</v>
      </c>
      <c r="Y5339" s="14">
        <f>IFERROR(LOOKUP(H5339,{30,43,48,53,58,63,68,73,78,83,88,93,97},{42,47,52,57,62,67,72,77,82,87,92,99,100}),999)</f>
        <v>67</v>
      </c>
      <c r="Z5339" s="17">
        <f t="shared" si="592"/>
        <v>5.5555555555555554</v>
      </c>
      <c r="AA5339" s="17">
        <f t="shared" si="586"/>
        <v>5.5555555555555554</v>
      </c>
      <c r="AB5339" s="17">
        <f t="shared" si="587"/>
        <v>11.658097686375321</v>
      </c>
      <c r="AC5339" s="17" t="s">
        <v>17655</v>
      </c>
    </row>
    <row r="5340" spans="1:29" x14ac:dyDescent="0.25">
      <c r="A5340" t="s">
        <v>3339</v>
      </c>
      <c r="B5340" s="165" t="s">
        <v>17150</v>
      </c>
      <c r="C5340" t="s">
        <v>17151</v>
      </c>
      <c r="D5340" s="1">
        <v>45220</v>
      </c>
      <c r="E5340">
        <f t="shared" si="589"/>
        <v>18</v>
      </c>
      <c r="F5340" t="s">
        <v>6</v>
      </c>
      <c r="G5340">
        <v>620</v>
      </c>
      <c r="H5340">
        <f t="shared" si="588"/>
        <v>62</v>
      </c>
      <c r="I5340" t="s">
        <v>9</v>
      </c>
      <c r="J5340">
        <v>1</v>
      </c>
      <c r="K5340" t="s">
        <v>8</v>
      </c>
      <c r="L5340" t="s">
        <v>8</v>
      </c>
      <c r="M5340" t="s">
        <v>6</v>
      </c>
      <c r="N5340" t="str">
        <f t="shared" si="590"/>
        <v>M</v>
      </c>
      <c r="O5340" t="s">
        <v>8</v>
      </c>
      <c r="P5340" t="s">
        <v>8</v>
      </c>
      <c r="Q5340" t="s">
        <v>11</v>
      </c>
      <c r="R5340" t="s">
        <v>8</v>
      </c>
      <c r="S5340" t="str">
        <f t="shared" si="591"/>
        <v>U</v>
      </c>
      <c r="T5340" t="s">
        <v>12</v>
      </c>
      <c r="U5340">
        <v>0.999999999999999</v>
      </c>
      <c r="V5340" t="s">
        <v>3100</v>
      </c>
      <c r="W5340" t="e">
        <f>VLOOKUP(Q5340,'PBT Tag Rates'!$B$5:$E$44,4,FALSE)</f>
        <v>#N/A</v>
      </c>
      <c r="X5340">
        <v>1</v>
      </c>
      <c r="Y5340" s="14">
        <f>IFERROR(LOOKUP(H5340,{30,43,48,53,58,63,68,73,78,83,88,93,97},{42,47,52,57,62,67,72,77,82,87,92,99,100}),999)</f>
        <v>62</v>
      </c>
      <c r="Z5340" s="17">
        <f t="shared" si="592"/>
        <v>5.5555555555555554</v>
      </c>
      <c r="AA5340" s="17">
        <f t="shared" si="586"/>
        <v>5.5555555555555554</v>
      </c>
      <c r="AB5340" s="17">
        <f t="shared" si="587"/>
        <v>11.658097686375321</v>
      </c>
      <c r="AC5340" s="17" t="s">
        <v>17654</v>
      </c>
    </row>
    <row r="5341" spans="1:29" x14ac:dyDescent="0.25">
      <c r="A5341" t="s">
        <v>3339</v>
      </c>
      <c r="B5341" s="165" t="s">
        <v>17152</v>
      </c>
      <c r="C5341" t="s">
        <v>17153</v>
      </c>
      <c r="D5341" s="1">
        <v>45220</v>
      </c>
      <c r="E5341">
        <f t="shared" si="589"/>
        <v>18</v>
      </c>
      <c r="F5341" t="s">
        <v>14</v>
      </c>
      <c r="G5341">
        <v>630</v>
      </c>
      <c r="H5341">
        <f t="shared" si="588"/>
        <v>63</v>
      </c>
      <c r="I5341" t="s">
        <v>9</v>
      </c>
      <c r="J5341" t="s">
        <v>8</v>
      </c>
      <c r="K5341" t="s">
        <v>8</v>
      </c>
      <c r="L5341" t="s">
        <v>8</v>
      </c>
      <c r="M5341" t="s">
        <v>14</v>
      </c>
      <c r="N5341" t="str">
        <f t="shared" si="590"/>
        <v>F</v>
      </c>
      <c r="O5341" t="s">
        <v>2861</v>
      </c>
      <c r="P5341" t="s">
        <v>8596</v>
      </c>
      <c r="Q5341" t="s">
        <v>221</v>
      </c>
      <c r="R5341">
        <v>4</v>
      </c>
      <c r="S5341">
        <f t="shared" si="591"/>
        <v>2019</v>
      </c>
      <c r="T5341" t="s">
        <v>12</v>
      </c>
      <c r="U5341">
        <v>0.999999999999999</v>
      </c>
      <c r="V5341" t="s">
        <v>3396</v>
      </c>
      <c r="W5341">
        <f>VLOOKUP(Q5341,'PBT Tag Rates'!$B$5:$E$44,4,FALSE)</f>
        <v>0.95971980899999998</v>
      </c>
      <c r="X5341">
        <v>1</v>
      </c>
      <c r="Y5341" s="14">
        <f>IFERROR(LOOKUP(H5341,{30,43,48,53,58,63,68,73,78,83,88,93,97},{42,47,52,57,62,67,72,77,82,87,92,99,100}),999)</f>
        <v>67</v>
      </c>
      <c r="Z5341" s="17">
        <f t="shared" si="592"/>
        <v>5.5555555555555554</v>
      </c>
      <c r="AA5341" s="17">
        <f t="shared" si="586"/>
        <v>5.5555555555555554</v>
      </c>
      <c r="AB5341" s="17">
        <f t="shared" si="587"/>
        <v>11.658097686375321</v>
      </c>
      <c r="AC5341" s="17" t="s">
        <v>17655</v>
      </c>
    </row>
    <row r="5342" spans="1:29" x14ac:dyDescent="0.25">
      <c r="A5342" t="s">
        <v>3339</v>
      </c>
      <c r="B5342" s="165" t="s">
        <v>17154</v>
      </c>
      <c r="C5342" t="s">
        <v>17155</v>
      </c>
      <c r="D5342" s="1">
        <v>45220</v>
      </c>
      <c r="E5342">
        <f t="shared" si="589"/>
        <v>18</v>
      </c>
      <c r="F5342" t="s">
        <v>14</v>
      </c>
      <c r="G5342">
        <v>700</v>
      </c>
      <c r="H5342">
        <f t="shared" si="588"/>
        <v>70</v>
      </c>
      <c r="I5342" t="s">
        <v>7</v>
      </c>
      <c r="J5342" t="s">
        <v>8</v>
      </c>
      <c r="K5342" t="s">
        <v>8</v>
      </c>
      <c r="L5342" t="s">
        <v>17156</v>
      </c>
      <c r="M5342" t="s">
        <v>6</v>
      </c>
      <c r="N5342" t="str">
        <f t="shared" si="590"/>
        <v>M</v>
      </c>
      <c r="O5342" t="s">
        <v>2755</v>
      </c>
      <c r="P5342" t="s">
        <v>3907</v>
      </c>
      <c r="Q5342" t="s">
        <v>221</v>
      </c>
      <c r="R5342">
        <v>4</v>
      </c>
      <c r="S5342">
        <f t="shared" si="591"/>
        <v>2019</v>
      </c>
      <c r="T5342" t="s">
        <v>12</v>
      </c>
      <c r="U5342">
        <v>1</v>
      </c>
      <c r="V5342" t="s">
        <v>3396</v>
      </c>
      <c r="W5342">
        <f>VLOOKUP(Q5342,'PBT Tag Rates'!$B$5:$E$44,4,FALSE)</f>
        <v>0.95971980899999998</v>
      </c>
      <c r="X5342">
        <v>1</v>
      </c>
      <c r="Y5342" s="14">
        <f>IFERROR(LOOKUP(H5342,{30,43,48,53,58,63,68,73,78,83,88,93,97},{42,47,52,57,62,67,72,77,82,87,92,99,100}),999)</f>
        <v>72</v>
      </c>
      <c r="Z5342" s="17">
        <f t="shared" si="592"/>
        <v>5.5555555555555554</v>
      </c>
      <c r="AA5342" s="17">
        <f t="shared" si="586"/>
        <v>5.5555555555555554</v>
      </c>
      <c r="AB5342" s="17">
        <f t="shared" si="587"/>
        <v>11.658097686375321</v>
      </c>
      <c r="AC5342" s="17" t="s">
        <v>17655</v>
      </c>
    </row>
    <row r="5343" spans="1:29" x14ac:dyDescent="0.25">
      <c r="A5343" t="s">
        <v>3339</v>
      </c>
      <c r="B5343" s="165" t="s">
        <v>17157</v>
      </c>
      <c r="C5343" t="s">
        <v>17158</v>
      </c>
      <c r="D5343" s="1">
        <v>45220</v>
      </c>
      <c r="E5343">
        <f t="shared" si="589"/>
        <v>18</v>
      </c>
      <c r="F5343" t="s">
        <v>6</v>
      </c>
      <c r="G5343">
        <v>610</v>
      </c>
      <c r="H5343">
        <f t="shared" si="588"/>
        <v>61</v>
      </c>
      <c r="I5343" t="s">
        <v>7</v>
      </c>
      <c r="J5343">
        <v>1</v>
      </c>
      <c r="K5343" t="s">
        <v>8</v>
      </c>
      <c r="L5343" t="s">
        <v>8</v>
      </c>
      <c r="M5343" t="s">
        <v>6</v>
      </c>
      <c r="N5343" t="str">
        <f t="shared" si="590"/>
        <v>M</v>
      </c>
      <c r="O5343" t="s">
        <v>15292</v>
      </c>
      <c r="P5343" t="s">
        <v>17159</v>
      </c>
      <c r="Q5343" t="s">
        <v>221</v>
      </c>
      <c r="R5343">
        <v>4</v>
      </c>
      <c r="S5343">
        <f t="shared" si="591"/>
        <v>2019</v>
      </c>
      <c r="T5343" t="s">
        <v>12</v>
      </c>
      <c r="U5343">
        <v>0.999999999999997</v>
      </c>
      <c r="V5343" t="s">
        <v>3951</v>
      </c>
      <c r="W5343">
        <f>VLOOKUP(Q5343,'PBT Tag Rates'!$B$5:$E$44,4,FALSE)</f>
        <v>0.95971980899999998</v>
      </c>
      <c r="X5343">
        <v>1</v>
      </c>
      <c r="Y5343" s="14">
        <f>IFERROR(LOOKUP(H5343,{30,43,48,53,58,63,68,73,78,83,88,93,97},{42,47,52,57,62,67,72,77,82,87,92,99,100}),999)</f>
        <v>62</v>
      </c>
      <c r="Z5343" s="17">
        <f t="shared" si="592"/>
        <v>5.5555555555555554</v>
      </c>
      <c r="AA5343" s="17">
        <f t="shared" si="586"/>
        <v>5.5555555555555554</v>
      </c>
      <c r="AB5343" s="17">
        <f t="shared" si="587"/>
        <v>11.658097686375321</v>
      </c>
      <c r="AC5343" s="17" t="s">
        <v>17655</v>
      </c>
    </row>
    <row r="5344" spans="1:29" x14ac:dyDescent="0.25">
      <c r="A5344" t="s">
        <v>3339</v>
      </c>
      <c r="B5344" s="165" t="s">
        <v>17160</v>
      </c>
      <c r="C5344" t="s">
        <v>17161</v>
      </c>
      <c r="D5344" s="1">
        <v>45220</v>
      </c>
      <c r="E5344">
        <f t="shared" si="589"/>
        <v>18</v>
      </c>
      <c r="F5344" t="s">
        <v>6</v>
      </c>
      <c r="G5344">
        <v>780</v>
      </c>
      <c r="H5344">
        <f t="shared" si="588"/>
        <v>78</v>
      </c>
      <c r="I5344" t="s">
        <v>9</v>
      </c>
      <c r="J5344" t="s">
        <v>8</v>
      </c>
      <c r="K5344" t="s">
        <v>8</v>
      </c>
      <c r="L5344" t="s">
        <v>8</v>
      </c>
      <c r="M5344" t="s">
        <v>6</v>
      </c>
      <c r="N5344" t="str">
        <f t="shared" si="590"/>
        <v>M</v>
      </c>
      <c r="O5344" t="s">
        <v>17162</v>
      </c>
      <c r="P5344" t="s">
        <v>16828</v>
      </c>
      <c r="Q5344" t="s">
        <v>1575</v>
      </c>
      <c r="R5344">
        <v>4</v>
      </c>
      <c r="S5344">
        <f t="shared" si="591"/>
        <v>2019</v>
      </c>
      <c r="T5344" t="s">
        <v>12</v>
      </c>
      <c r="U5344">
        <v>1</v>
      </c>
      <c r="V5344" t="s">
        <v>9534</v>
      </c>
      <c r="W5344">
        <f>VLOOKUP(Q5344,'PBT Tag Rates'!$B$5:$E$44,4,FALSE)</f>
        <v>0.96016800000000002</v>
      </c>
      <c r="X5344">
        <v>1</v>
      </c>
      <c r="Y5344" s="14">
        <f>IFERROR(LOOKUP(H5344,{30,43,48,53,58,63,68,73,78,83,88,93,97},{42,47,52,57,62,67,72,77,82,87,92,99,100}),999)</f>
        <v>82</v>
      </c>
      <c r="Z5344" s="17">
        <f t="shared" si="592"/>
        <v>5.5555555555555554</v>
      </c>
      <c r="AA5344" s="17">
        <f t="shared" si="586"/>
        <v>5.5555555555555554</v>
      </c>
      <c r="AB5344" s="17">
        <f t="shared" si="587"/>
        <v>11.658097686375321</v>
      </c>
      <c r="AC5344" s="17" t="s">
        <v>17655</v>
      </c>
    </row>
    <row r="5345" spans="1:29" x14ac:dyDescent="0.25">
      <c r="A5345" t="s">
        <v>3339</v>
      </c>
      <c r="B5345" s="165" t="s">
        <v>17163</v>
      </c>
      <c r="C5345" t="s">
        <v>17164</v>
      </c>
      <c r="D5345" s="1">
        <v>45220</v>
      </c>
      <c r="E5345">
        <f t="shared" si="589"/>
        <v>18</v>
      </c>
      <c r="F5345" t="s">
        <v>6</v>
      </c>
      <c r="G5345">
        <v>770</v>
      </c>
      <c r="H5345">
        <f t="shared" si="588"/>
        <v>77</v>
      </c>
      <c r="I5345" t="s">
        <v>7</v>
      </c>
      <c r="J5345" t="s">
        <v>8</v>
      </c>
      <c r="K5345" t="s">
        <v>8</v>
      </c>
      <c r="L5345" t="s">
        <v>8</v>
      </c>
      <c r="M5345" t="s">
        <v>6</v>
      </c>
      <c r="N5345" t="str">
        <f t="shared" si="590"/>
        <v>M</v>
      </c>
      <c r="O5345" t="s">
        <v>17165</v>
      </c>
      <c r="P5345" t="s">
        <v>17166</v>
      </c>
      <c r="Q5345" t="s">
        <v>2605</v>
      </c>
      <c r="R5345">
        <v>4</v>
      </c>
      <c r="S5345">
        <f t="shared" si="591"/>
        <v>2019</v>
      </c>
      <c r="T5345" t="s">
        <v>12</v>
      </c>
      <c r="U5345">
        <v>0.999999999999997</v>
      </c>
      <c r="V5345" t="s">
        <v>7657</v>
      </c>
      <c r="W5345">
        <f>VLOOKUP(Q5345,'PBT Tag Rates'!$B$5:$E$44,4,FALSE)</f>
        <v>0.96152300000000002</v>
      </c>
      <c r="X5345">
        <v>1</v>
      </c>
      <c r="Y5345" s="14">
        <f>IFERROR(LOOKUP(H5345,{30,43,48,53,58,63,68,73,78,83,88,93,97},{42,47,52,57,62,67,72,77,82,87,92,99,100}),999)</f>
        <v>77</v>
      </c>
      <c r="Z5345" s="17">
        <f t="shared" si="592"/>
        <v>5.5555555555555554</v>
      </c>
      <c r="AA5345" s="17">
        <f t="shared" si="586"/>
        <v>5.5555555555555554</v>
      </c>
      <c r="AB5345" s="17">
        <f t="shared" si="587"/>
        <v>11.658097686375321</v>
      </c>
      <c r="AC5345" s="17" t="s">
        <v>17655</v>
      </c>
    </row>
    <row r="5346" spans="1:29" x14ac:dyDescent="0.25">
      <c r="A5346" t="s">
        <v>3339</v>
      </c>
      <c r="B5346" s="165" t="s">
        <v>17167</v>
      </c>
      <c r="C5346" t="s">
        <v>17168</v>
      </c>
      <c r="D5346" s="1">
        <v>45220</v>
      </c>
      <c r="E5346">
        <f t="shared" si="589"/>
        <v>18</v>
      </c>
      <c r="F5346" t="s">
        <v>6</v>
      </c>
      <c r="G5346">
        <v>580</v>
      </c>
      <c r="H5346">
        <f t="shared" si="588"/>
        <v>58</v>
      </c>
      <c r="I5346" t="s">
        <v>7</v>
      </c>
      <c r="J5346" t="s">
        <v>8</v>
      </c>
      <c r="K5346" t="s">
        <v>8</v>
      </c>
      <c r="L5346" t="s">
        <v>8</v>
      </c>
      <c r="M5346" t="s">
        <v>6</v>
      </c>
      <c r="N5346" t="str">
        <f t="shared" si="590"/>
        <v>M</v>
      </c>
      <c r="O5346" t="s">
        <v>8</v>
      </c>
      <c r="P5346" t="s">
        <v>8</v>
      </c>
      <c r="Q5346" t="s">
        <v>11</v>
      </c>
      <c r="R5346" t="s">
        <v>8</v>
      </c>
      <c r="S5346" t="str">
        <f t="shared" si="591"/>
        <v>U</v>
      </c>
      <c r="T5346" t="s">
        <v>12</v>
      </c>
      <c r="U5346">
        <v>1</v>
      </c>
      <c r="V5346" t="s">
        <v>11</v>
      </c>
      <c r="W5346" t="e">
        <f>VLOOKUP(Q5346,'PBT Tag Rates'!$B$5:$E$44,4,FALSE)</f>
        <v>#N/A</v>
      </c>
      <c r="X5346">
        <v>1</v>
      </c>
      <c r="Y5346" s="14">
        <f>IFERROR(LOOKUP(H5346,{30,43,48,53,58,63,68,73,78,83,88,93,97},{42,47,52,57,62,67,72,77,82,87,92,99,100}),999)</f>
        <v>62</v>
      </c>
      <c r="Z5346" s="17">
        <f t="shared" si="592"/>
        <v>5.5555555555555554</v>
      </c>
      <c r="AA5346" s="17">
        <f t="shared" si="586"/>
        <v>5.5555555555555554</v>
      </c>
      <c r="AB5346" s="17">
        <f t="shared" si="587"/>
        <v>11.658097686375321</v>
      </c>
      <c r="AC5346" s="17" t="s">
        <v>17654</v>
      </c>
    </row>
    <row r="5347" spans="1:29" x14ac:dyDescent="0.25">
      <c r="A5347" t="s">
        <v>3339</v>
      </c>
      <c r="B5347" s="165" t="s">
        <v>17169</v>
      </c>
      <c r="C5347" t="s">
        <v>17170</v>
      </c>
      <c r="D5347" s="1">
        <v>45221</v>
      </c>
      <c r="E5347">
        <f t="shared" si="589"/>
        <v>18</v>
      </c>
      <c r="F5347" t="s">
        <v>6</v>
      </c>
      <c r="G5347">
        <v>740</v>
      </c>
      <c r="H5347">
        <f t="shared" si="588"/>
        <v>74</v>
      </c>
      <c r="I5347" t="s">
        <v>7</v>
      </c>
      <c r="J5347" t="s">
        <v>8</v>
      </c>
      <c r="K5347" t="s">
        <v>8</v>
      </c>
      <c r="L5347" t="s">
        <v>8</v>
      </c>
      <c r="M5347" t="s">
        <v>6</v>
      </c>
      <c r="N5347" t="str">
        <f t="shared" si="590"/>
        <v>M</v>
      </c>
      <c r="O5347" t="s">
        <v>17171</v>
      </c>
      <c r="P5347" t="s">
        <v>17172</v>
      </c>
      <c r="Q5347" t="s">
        <v>2605</v>
      </c>
      <c r="R5347">
        <v>4</v>
      </c>
      <c r="S5347">
        <f t="shared" si="591"/>
        <v>2019</v>
      </c>
      <c r="T5347" t="s">
        <v>12</v>
      </c>
      <c r="U5347">
        <v>1</v>
      </c>
      <c r="V5347" t="s">
        <v>7657</v>
      </c>
      <c r="W5347">
        <f>VLOOKUP(Q5347,'PBT Tag Rates'!$B$5:$E$44,4,FALSE)</f>
        <v>0.96152300000000002</v>
      </c>
      <c r="X5347">
        <v>1</v>
      </c>
      <c r="Y5347" s="14">
        <f>IFERROR(LOOKUP(H5347,{30,43,48,53,58,63,68,73,78,83,88,93,97},{42,47,52,57,62,67,72,77,82,87,92,99,100}),999)</f>
        <v>77</v>
      </c>
      <c r="Z5347" s="17">
        <f t="shared" si="592"/>
        <v>5.5555555555555554</v>
      </c>
      <c r="AA5347" s="17">
        <f t="shared" si="586"/>
        <v>5.5555555555555554</v>
      </c>
      <c r="AB5347" s="17">
        <f t="shared" si="587"/>
        <v>11.658097686375321</v>
      </c>
      <c r="AC5347" s="17" t="s">
        <v>17655</v>
      </c>
    </row>
    <row r="5348" spans="1:29" x14ac:dyDescent="0.25">
      <c r="A5348" t="s">
        <v>3339</v>
      </c>
      <c r="B5348" s="165" t="s">
        <v>17173</v>
      </c>
      <c r="C5348" t="s">
        <v>17174</v>
      </c>
      <c r="D5348" s="1">
        <v>45221</v>
      </c>
      <c r="E5348">
        <f t="shared" si="589"/>
        <v>18</v>
      </c>
      <c r="F5348" t="s">
        <v>14</v>
      </c>
      <c r="G5348">
        <v>700</v>
      </c>
      <c r="H5348">
        <f t="shared" si="588"/>
        <v>70</v>
      </c>
      <c r="I5348" t="s">
        <v>9</v>
      </c>
      <c r="J5348" t="s">
        <v>8</v>
      </c>
      <c r="K5348" t="s">
        <v>8</v>
      </c>
      <c r="L5348" t="s">
        <v>8</v>
      </c>
      <c r="M5348" t="s">
        <v>14</v>
      </c>
      <c r="N5348" t="str">
        <f t="shared" si="590"/>
        <v>F</v>
      </c>
      <c r="O5348" t="s">
        <v>17175</v>
      </c>
      <c r="P5348" t="s">
        <v>17176</v>
      </c>
      <c r="Q5348" t="s">
        <v>2605</v>
      </c>
      <c r="R5348">
        <v>4</v>
      </c>
      <c r="S5348">
        <f t="shared" si="591"/>
        <v>2019</v>
      </c>
      <c r="T5348" t="s">
        <v>12</v>
      </c>
      <c r="U5348">
        <v>1</v>
      </c>
      <c r="V5348" t="s">
        <v>7657</v>
      </c>
      <c r="W5348">
        <f>VLOOKUP(Q5348,'PBT Tag Rates'!$B$5:$E$44,4,FALSE)</f>
        <v>0.96152300000000002</v>
      </c>
      <c r="X5348">
        <v>1</v>
      </c>
      <c r="Y5348" s="14">
        <f>IFERROR(LOOKUP(H5348,{30,43,48,53,58,63,68,73,78,83,88,93,97},{42,47,52,57,62,67,72,77,82,87,92,99,100}),999)</f>
        <v>72</v>
      </c>
      <c r="Z5348" s="17">
        <f t="shared" si="592"/>
        <v>5.5555555555555554</v>
      </c>
      <c r="AA5348" s="17">
        <f t="shared" si="586"/>
        <v>5.5555555555555554</v>
      </c>
      <c r="AB5348" s="17">
        <f t="shared" si="587"/>
        <v>11.658097686375321</v>
      </c>
      <c r="AC5348" s="17" t="s">
        <v>17655</v>
      </c>
    </row>
    <row r="5349" spans="1:29" x14ac:dyDescent="0.25">
      <c r="A5349" t="s">
        <v>3339</v>
      </c>
      <c r="B5349" s="165" t="s">
        <v>17177</v>
      </c>
      <c r="C5349" t="s">
        <v>17178</v>
      </c>
      <c r="D5349" s="1">
        <v>45221</v>
      </c>
      <c r="E5349">
        <f t="shared" si="589"/>
        <v>18</v>
      </c>
      <c r="F5349" t="s">
        <v>6</v>
      </c>
      <c r="G5349">
        <v>510</v>
      </c>
      <c r="H5349">
        <f t="shared" si="588"/>
        <v>51</v>
      </c>
      <c r="I5349" t="s">
        <v>7</v>
      </c>
      <c r="J5349" t="s">
        <v>8</v>
      </c>
      <c r="K5349" t="s">
        <v>8</v>
      </c>
      <c r="L5349" t="s">
        <v>8</v>
      </c>
      <c r="M5349" t="s">
        <v>6</v>
      </c>
      <c r="N5349" t="str">
        <f t="shared" si="590"/>
        <v>M</v>
      </c>
      <c r="O5349" t="s">
        <v>17179</v>
      </c>
      <c r="P5349" t="s">
        <v>17180</v>
      </c>
      <c r="Q5349" t="s">
        <v>3820</v>
      </c>
      <c r="R5349">
        <v>2</v>
      </c>
      <c r="S5349">
        <f t="shared" si="591"/>
        <v>2021</v>
      </c>
      <c r="T5349" t="s">
        <v>12</v>
      </c>
      <c r="U5349">
        <v>0.999999999999995</v>
      </c>
      <c r="V5349" t="s">
        <v>3396</v>
      </c>
      <c r="W5349">
        <f>VLOOKUP(Q5349,'PBT Tag Rates'!$B$5:$E$44,4,FALSE)</f>
        <v>0.98140000000000005</v>
      </c>
      <c r="X5349">
        <v>1</v>
      </c>
      <c r="Y5349" s="14">
        <f>IFERROR(LOOKUP(H5349,{30,43,48,53,58,63,68,73,78,83,88,93,97},{42,47,52,57,62,67,72,77,82,87,92,99,100}),999)</f>
        <v>52</v>
      </c>
      <c r="Z5349" s="17">
        <f t="shared" si="592"/>
        <v>5.5555555555555554</v>
      </c>
      <c r="AA5349" s="17">
        <f t="shared" si="586"/>
        <v>5.5555555555555554</v>
      </c>
      <c r="AB5349" s="17">
        <f t="shared" si="587"/>
        <v>11.658097686375321</v>
      </c>
      <c r="AC5349" s="17" t="s">
        <v>17655</v>
      </c>
    </row>
    <row r="5350" spans="1:29" x14ac:dyDescent="0.25">
      <c r="A5350" t="s">
        <v>3339</v>
      </c>
      <c r="B5350" s="165" t="s">
        <v>17181</v>
      </c>
      <c r="C5350" t="s">
        <v>17182</v>
      </c>
      <c r="D5350" s="1">
        <v>45221</v>
      </c>
      <c r="E5350">
        <f t="shared" si="589"/>
        <v>18</v>
      </c>
      <c r="F5350" t="s">
        <v>6</v>
      </c>
      <c r="G5350">
        <v>610</v>
      </c>
      <c r="H5350">
        <f t="shared" si="588"/>
        <v>61</v>
      </c>
      <c r="I5350" t="s">
        <v>7</v>
      </c>
      <c r="J5350" t="s">
        <v>8</v>
      </c>
      <c r="K5350" t="s">
        <v>8</v>
      </c>
      <c r="L5350" t="s">
        <v>8</v>
      </c>
      <c r="M5350" t="s">
        <v>6</v>
      </c>
      <c r="N5350" t="str">
        <f t="shared" si="590"/>
        <v>M</v>
      </c>
      <c r="O5350" t="s">
        <v>15245</v>
      </c>
      <c r="P5350" t="s">
        <v>17183</v>
      </c>
      <c r="Q5350" t="s">
        <v>918</v>
      </c>
      <c r="R5350">
        <v>3</v>
      </c>
      <c r="S5350">
        <f t="shared" si="591"/>
        <v>2020</v>
      </c>
      <c r="T5350" t="s">
        <v>12</v>
      </c>
      <c r="U5350">
        <v>0.999999999999999</v>
      </c>
      <c r="V5350" t="s">
        <v>3346</v>
      </c>
      <c r="W5350">
        <f>VLOOKUP(Q5350,'PBT Tag Rates'!$B$5:$E$44,4,FALSE)</f>
        <v>0.98961045999999997</v>
      </c>
      <c r="X5350">
        <v>1</v>
      </c>
      <c r="Y5350" s="14">
        <f>IFERROR(LOOKUP(H5350,{30,43,48,53,58,63,68,73,78,83,88,93,97},{42,47,52,57,62,67,72,77,82,87,92,99,100}),999)</f>
        <v>62</v>
      </c>
      <c r="Z5350" s="17">
        <f t="shared" si="592"/>
        <v>5.5555555555555554</v>
      </c>
      <c r="AA5350" s="17">
        <f t="shared" si="586"/>
        <v>5.5555555555555554</v>
      </c>
      <c r="AB5350" s="17">
        <f t="shared" si="587"/>
        <v>11.658097686375321</v>
      </c>
      <c r="AC5350" s="17" t="s">
        <v>17654</v>
      </c>
    </row>
    <row r="5351" spans="1:29" x14ac:dyDescent="0.25">
      <c r="A5351" t="s">
        <v>3339</v>
      </c>
      <c r="B5351" s="165" t="s">
        <v>17184</v>
      </c>
      <c r="C5351" t="s">
        <v>17185</v>
      </c>
      <c r="D5351" s="1">
        <v>45221</v>
      </c>
      <c r="E5351">
        <f t="shared" si="589"/>
        <v>18</v>
      </c>
      <c r="F5351" t="s">
        <v>6</v>
      </c>
      <c r="G5351">
        <v>860</v>
      </c>
      <c r="H5351">
        <f t="shared" si="588"/>
        <v>86</v>
      </c>
      <c r="I5351" t="s">
        <v>7</v>
      </c>
      <c r="J5351" t="s">
        <v>8</v>
      </c>
      <c r="K5351" t="s">
        <v>8</v>
      </c>
      <c r="L5351" t="s">
        <v>8</v>
      </c>
      <c r="M5351" t="s">
        <v>6</v>
      </c>
      <c r="N5351" t="str">
        <f t="shared" si="590"/>
        <v>M</v>
      </c>
      <c r="O5351" t="s">
        <v>8</v>
      </c>
      <c r="P5351" t="s">
        <v>8</v>
      </c>
      <c r="Q5351" t="s">
        <v>11</v>
      </c>
      <c r="R5351" t="s">
        <v>8</v>
      </c>
      <c r="S5351" t="str">
        <f t="shared" si="591"/>
        <v>U</v>
      </c>
      <c r="T5351" t="s">
        <v>12</v>
      </c>
      <c r="U5351">
        <v>1</v>
      </c>
      <c r="V5351" t="s">
        <v>11</v>
      </c>
      <c r="W5351" t="e">
        <f>VLOOKUP(Q5351,'PBT Tag Rates'!$B$5:$E$44,4,FALSE)</f>
        <v>#N/A</v>
      </c>
      <c r="X5351">
        <v>1</v>
      </c>
      <c r="Y5351" s="14">
        <f>IFERROR(LOOKUP(H5351,{30,43,48,53,58,63,68,73,78,83,88,93,97},{42,47,52,57,62,67,72,77,82,87,92,99,100}),999)</f>
        <v>87</v>
      </c>
      <c r="Z5351" s="17">
        <f t="shared" si="592"/>
        <v>5.5555555555555554</v>
      </c>
      <c r="AA5351" s="17">
        <f t="shared" si="586"/>
        <v>5.5555555555555554</v>
      </c>
      <c r="AB5351" s="17">
        <f t="shared" si="587"/>
        <v>11.658097686375321</v>
      </c>
      <c r="AC5351" s="17" t="s">
        <v>17654</v>
      </c>
    </row>
    <row r="5352" spans="1:29" x14ac:dyDescent="0.25">
      <c r="A5352" t="s">
        <v>3339</v>
      </c>
      <c r="B5352" s="165" t="s">
        <v>17186</v>
      </c>
      <c r="C5352" t="s">
        <v>17187</v>
      </c>
      <c r="D5352" s="1">
        <v>45221</v>
      </c>
      <c r="E5352">
        <f t="shared" si="589"/>
        <v>18</v>
      </c>
      <c r="F5352" t="s">
        <v>14</v>
      </c>
      <c r="G5352">
        <v>670</v>
      </c>
      <c r="H5352">
        <f t="shared" si="588"/>
        <v>67</v>
      </c>
      <c r="I5352" t="s">
        <v>9</v>
      </c>
      <c r="J5352">
        <v>1</v>
      </c>
      <c r="K5352" t="s">
        <v>8</v>
      </c>
      <c r="L5352" t="s">
        <v>8</v>
      </c>
      <c r="M5352" t="s">
        <v>14</v>
      </c>
      <c r="N5352" t="str">
        <f t="shared" si="590"/>
        <v>F</v>
      </c>
      <c r="O5352" t="s">
        <v>9972</v>
      </c>
      <c r="P5352" t="s">
        <v>17188</v>
      </c>
      <c r="Q5352" t="s">
        <v>221</v>
      </c>
      <c r="R5352">
        <v>4</v>
      </c>
      <c r="S5352">
        <f t="shared" si="591"/>
        <v>2019</v>
      </c>
      <c r="T5352" t="s">
        <v>12</v>
      </c>
      <c r="U5352">
        <v>0.999999999999999</v>
      </c>
      <c r="V5352" t="s">
        <v>3951</v>
      </c>
      <c r="W5352">
        <f>VLOOKUP(Q5352,'PBT Tag Rates'!$B$5:$E$44,4,FALSE)</f>
        <v>0.95971980899999998</v>
      </c>
      <c r="X5352">
        <v>1</v>
      </c>
      <c r="Y5352" s="14">
        <f>IFERROR(LOOKUP(H5352,{30,43,48,53,58,63,68,73,78,83,88,93,97},{42,47,52,57,62,67,72,77,82,87,92,99,100}),999)</f>
        <v>67</v>
      </c>
      <c r="Z5352" s="17">
        <f t="shared" si="592"/>
        <v>5.5555555555555554</v>
      </c>
      <c r="AA5352" s="17">
        <f t="shared" si="586"/>
        <v>5.5555555555555554</v>
      </c>
      <c r="AB5352" s="17">
        <f t="shared" si="587"/>
        <v>11.658097686375321</v>
      </c>
      <c r="AC5352" s="17" t="s">
        <v>17655</v>
      </c>
    </row>
    <row r="5353" spans="1:29" x14ac:dyDescent="0.25">
      <c r="A5353" t="s">
        <v>3339</v>
      </c>
      <c r="B5353" s="165" t="s">
        <v>17189</v>
      </c>
      <c r="C5353" t="s">
        <v>17190</v>
      </c>
      <c r="D5353" s="1">
        <v>45221</v>
      </c>
      <c r="E5353">
        <f t="shared" si="589"/>
        <v>18</v>
      </c>
      <c r="F5353" t="s">
        <v>6</v>
      </c>
      <c r="G5353">
        <v>730</v>
      </c>
      <c r="H5353">
        <f t="shared" si="588"/>
        <v>73</v>
      </c>
      <c r="I5353" t="s">
        <v>9</v>
      </c>
      <c r="J5353" t="s">
        <v>8</v>
      </c>
      <c r="K5353" t="s">
        <v>8</v>
      </c>
      <c r="L5353" t="s">
        <v>8</v>
      </c>
      <c r="M5353" t="s">
        <v>6</v>
      </c>
      <c r="N5353" t="str">
        <f t="shared" si="590"/>
        <v>M</v>
      </c>
      <c r="O5353" t="s">
        <v>17191</v>
      </c>
      <c r="P5353" t="s">
        <v>17192</v>
      </c>
      <c r="Q5353" t="s">
        <v>1575</v>
      </c>
      <c r="R5353">
        <v>4</v>
      </c>
      <c r="S5353">
        <f t="shared" si="591"/>
        <v>2019</v>
      </c>
      <c r="T5353" t="s">
        <v>12</v>
      </c>
      <c r="U5353">
        <v>1.00000000000001</v>
      </c>
      <c r="V5353" t="s">
        <v>9534</v>
      </c>
      <c r="W5353">
        <f>VLOOKUP(Q5353,'PBT Tag Rates'!$B$5:$E$44,4,FALSE)</f>
        <v>0.96016800000000002</v>
      </c>
      <c r="X5353">
        <v>1</v>
      </c>
      <c r="Y5353" s="14">
        <f>IFERROR(LOOKUP(H5353,{30,43,48,53,58,63,68,73,78,83,88,93,97},{42,47,52,57,62,67,72,77,82,87,92,99,100}),999)</f>
        <v>77</v>
      </c>
      <c r="Z5353" s="17">
        <f t="shared" si="592"/>
        <v>5.5555555555555554</v>
      </c>
      <c r="AA5353" s="17">
        <f t="shared" si="586"/>
        <v>5.5555555555555554</v>
      </c>
      <c r="AB5353" s="17">
        <f t="shared" si="587"/>
        <v>11.658097686375321</v>
      </c>
      <c r="AC5353" s="17" t="s">
        <v>17655</v>
      </c>
    </row>
    <row r="5354" spans="1:29" x14ac:dyDescent="0.25">
      <c r="A5354" t="s">
        <v>3339</v>
      </c>
      <c r="B5354" s="165" t="s">
        <v>17193</v>
      </c>
      <c r="C5354" t="s">
        <v>17194</v>
      </c>
      <c r="D5354" s="1">
        <v>45221</v>
      </c>
      <c r="E5354">
        <f t="shared" si="589"/>
        <v>18</v>
      </c>
      <c r="F5354" t="s">
        <v>14</v>
      </c>
      <c r="G5354">
        <v>650</v>
      </c>
      <c r="H5354">
        <f t="shared" si="588"/>
        <v>65</v>
      </c>
      <c r="I5354" t="s">
        <v>9</v>
      </c>
      <c r="J5354">
        <v>1</v>
      </c>
      <c r="K5354" t="s">
        <v>8</v>
      </c>
      <c r="L5354" t="s">
        <v>8</v>
      </c>
      <c r="M5354" t="s">
        <v>14</v>
      </c>
      <c r="N5354" t="str">
        <f t="shared" si="590"/>
        <v>F</v>
      </c>
      <c r="O5354" t="s">
        <v>17195</v>
      </c>
      <c r="P5354" t="s">
        <v>17196</v>
      </c>
      <c r="Q5354" t="s">
        <v>221</v>
      </c>
      <c r="R5354">
        <v>4</v>
      </c>
      <c r="S5354">
        <f t="shared" si="591"/>
        <v>2019</v>
      </c>
      <c r="T5354" t="s">
        <v>12</v>
      </c>
      <c r="U5354">
        <v>1</v>
      </c>
      <c r="V5354" t="s">
        <v>3951</v>
      </c>
      <c r="W5354">
        <f>VLOOKUP(Q5354,'PBT Tag Rates'!$B$5:$E$44,4,FALSE)</f>
        <v>0.95971980899999998</v>
      </c>
      <c r="X5354">
        <v>1</v>
      </c>
      <c r="Y5354" s="14">
        <f>IFERROR(LOOKUP(H5354,{30,43,48,53,58,63,68,73,78,83,88,93,97},{42,47,52,57,62,67,72,77,82,87,92,99,100}),999)</f>
        <v>67</v>
      </c>
      <c r="Z5354" s="17">
        <f t="shared" si="592"/>
        <v>5.5555555555555554</v>
      </c>
      <c r="AA5354" s="17">
        <f t="shared" si="586"/>
        <v>5.5555555555555554</v>
      </c>
      <c r="AB5354" s="17">
        <f t="shared" si="587"/>
        <v>11.658097686375321</v>
      </c>
      <c r="AC5354" s="17" t="s">
        <v>17655</v>
      </c>
    </row>
    <row r="5355" spans="1:29" x14ac:dyDescent="0.25">
      <c r="A5355" t="s">
        <v>3339</v>
      </c>
      <c r="B5355" s="165" t="s">
        <v>17197</v>
      </c>
      <c r="C5355" t="s">
        <v>17198</v>
      </c>
      <c r="D5355" s="1">
        <v>45221</v>
      </c>
      <c r="E5355">
        <f t="shared" si="589"/>
        <v>18</v>
      </c>
      <c r="F5355" t="s">
        <v>6</v>
      </c>
      <c r="G5355">
        <v>450</v>
      </c>
      <c r="H5355">
        <f t="shared" si="588"/>
        <v>45</v>
      </c>
      <c r="I5355" t="s">
        <v>9</v>
      </c>
      <c r="J5355">
        <v>1</v>
      </c>
      <c r="K5355" t="s">
        <v>8</v>
      </c>
      <c r="L5355" t="s">
        <v>8</v>
      </c>
      <c r="M5355" t="s">
        <v>6</v>
      </c>
      <c r="N5355" t="str">
        <f t="shared" si="590"/>
        <v>M</v>
      </c>
      <c r="O5355" t="s">
        <v>12953</v>
      </c>
      <c r="P5355" t="s">
        <v>17199</v>
      </c>
      <c r="Q5355" t="s">
        <v>3820</v>
      </c>
      <c r="R5355">
        <v>2</v>
      </c>
      <c r="S5355">
        <f t="shared" si="591"/>
        <v>2021</v>
      </c>
      <c r="T5355" t="s">
        <v>12</v>
      </c>
      <c r="U5355">
        <v>1</v>
      </c>
      <c r="V5355" t="s">
        <v>3396</v>
      </c>
      <c r="W5355">
        <f>VLOOKUP(Q5355,'PBT Tag Rates'!$B$5:$E$44,4,FALSE)</f>
        <v>0.98140000000000005</v>
      </c>
      <c r="X5355">
        <v>1</v>
      </c>
      <c r="Y5355" s="14">
        <f>IFERROR(LOOKUP(H5355,{30,43,48,53,58,63,68,73,78,83,88,93,97},{42,47,52,57,62,67,72,77,82,87,92,99,100}),999)</f>
        <v>47</v>
      </c>
      <c r="Z5355" s="17">
        <f t="shared" si="592"/>
        <v>5.5555555555555554</v>
      </c>
      <c r="AA5355" s="17">
        <f t="shared" si="586"/>
        <v>5.5555555555555554</v>
      </c>
      <c r="AB5355" s="17">
        <f t="shared" si="587"/>
        <v>11.658097686375321</v>
      </c>
      <c r="AC5355" s="17" t="s">
        <v>17655</v>
      </c>
    </row>
    <row r="5356" spans="1:29" x14ac:dyDescent="0.25">
      <c r="A5356" t="s">
        <v>3339</v>
      </c>
      <c r="B5356" s="165" t="s">
        <v>17200</v>
      </c>
      <c r="C5356" t="s">
        <v>17201</v>
      </c>
      <c r="D5356" s="1">
        <v>45221</v>
      </c>
      <c r="E5356">
        <f t="shared" si="589"/>
        <v>18</v>
      </c>
      <c r="F5356" t="s">
        <v>14</v>
      </c>
      <c r="G5356">
        <v>770</v>
      </c>
      <c r="H5356">
        <f t="shared" si="588"/>
        <v>77</v>
      </c>
      <c r="I5356" t="s">
        <v>9</v>
      </c>
      <c r="J5356" t="s">
        <v>8</v>
      </c>
      <c r="K5356" t="s">
        <v>8</v>
      </c>
      <c r="L5356" t="s">
        <v>8</v>
      </c>
      <c r="M5356" t="s">
        <v>14</v>
      </c>
      <c r="N5356" t="str">
        <f t="shared" si="590"/>
        <v>F</v>
      </c>
      <c r="O5356" t="s">
        <v>8</v>
      </c>
      <c r="P5356" t="s">
        <v>8</v>
      </c>
      <c r="Q5356" t="s">
        <v>11</v>
      </c>
      <c r="R5356" t="s">
        <v>8</v>
      </c>
      <c r="S5356" t="str">
        <f t="shared" si="591"/>
        <v>U</v>
      </c>
      <c r="T5356" t="s">
        <v>12</v>
      </c>
      <c r="U5356">
        <v>0.99999999999999201</v>
      </c>
      <c r="V5356" t="s">
        <v>3100</v>
      </c>
      <c r="W5356" t="e">
        <f>VLOOKUP(Q5356,'PBT Tag Rates'!$B$5:$E$44,4,FALSE)</f>
        <v>#N/A</v>
      </c>
      <c r="X5356">
        <v>1</v>
      </c>
      <c r="Y5356" s="14">
        <f>IFERROR(LOOKUP(H5356,{30,43,48,53,58,63,68,73,78,83,88,93,97},{42,47,52,57,62,67,72,77,82,87,92,99,100}),999)</f>
        <v>77</v>
      </c>
      <c r="Z5356" s="17">
        <f t="shared" si="592"/>
        <v>5.5555555555555554</v>
      </c>
      <c r="AA5356" s="17">
        <f t="shared" si="586"/>
        <v>5.5555555555555554</v>
      </c>
      <c r="AB5356" s="17">
        <f t="shared" si="587"/>
        <v>11.658097686375321</v>
      </c>
      <c r="AC5356" s="17" t="s">
        <v>17654</v>
      </c>
    </row>
    <row r="5357" spans="1:29" x14ac:dyDescent="0.25">
      <c r="A5357" t="s">
        <v>3339</v>
      </c>
      <c r="B5357" s="165" t="s">
        <v>17202</v>
      </c>
      <c r="C5357" t="s">
        <v>17203</v>
      </c>
      <c r="D5357" s="1">
        <v>45221</v>
      </c>
      <c r="E5357">
        <f t="shared" si="589"/>
        <v>18</v>
      </c>
      <c r="F5357" t="s">
        <v>14</v>
      </c>
      <c r="G5357">
        <v>730</v>
      </c>
      <c r="H5357">
        <f t="shared" si="588"/>
        <v>73</v>
      </c>
      <c r="I5357" t="s">
        <v>9</v>
      </c>
      <c r="J5357" t="s">
        <v>8</v>
      </c>
      <c r="K5357" t="s">
        <v>8</v>
      </c>
      <c r="L5357" t="s">
        <v>8</v>
      </c>
      <c r="M5357" t="s">
        <v>14</v>
      </c>
      <c r="N5357" t="str">
        <f t="shared" si="590"/>
        <v>F</v>
      </c>
      <c r="O5357" t="s">
        <v>17204</v>
      </c>
      <c r="P5357" t="s">
        <v>17205</v>
      </c>
      <c r="Q5357" t="s">
        <v>2605</v>
      </c>
      <c r="R5357">
        <v>4</v>
      </c>
      <c r="S5357">
        <f t="shared" si="591"/>
        <v>2019</v>
      </c>
      <c r="T5357" t="s">
        <v>12</v>
      </c>
      <c r="U5357">
        <v>0.999999999999998</v>
      </c>
      <c r="V5357" t="s">
        <v>7657</v>
      </c>
      <c r="W5357">
        <f>VLOOKUP(Q5357,'PBT Tag Rates'!$B$5:$E$44,4,FALSE)</f>
        <v>0.96152300000000002</v>
      </c>
      <c r="X5357">
        <v>1</v>
      </c>
      <c r="Y5357" s="14">
        <f>IFERROR(LOOKUP(H5357,{30,43,48,53,58,63,68,73,78,83,88,93,97},{42,47,52,57,62,67,72,77,82,87,92,99,100}),999)</f>
        <v>77</v>
      </c>
      <c r="Z5357" s="17">
        <f t="shared" si="592"/>
        <v>5.5555555555555554</v>
      </c>
      <c r="AA5357" s="17">
        <f t="shared" si="586"/>
        <v>5.5555555555555554</v>
      </c>
      <c r="AB5357" s="17">
        <f t="shared" si="587"/>
        <v>11.658097686375321</v>
      </c>
      <c r="AC5357" s="17" t="s">
        <v>17655</v>
      </c>
    </row>
    <row r="5358" spans="1:29" x14ac:dyDescent="0.25">
      <c r="A5358" t="s">
        <v>3339</v>
      </c>
      <c r="B5358" s="165" t="s">
        <v>17206</v>
      </c>
      <c r="C5358" t="s">
        <v>17207</v>
      </c>
      <c r="D5358" s="1">
        <v>45221</v>
      </c>
      <c r="E5358">
        <f t="shared" si="589"/>
        <v>18</v>
      </c>
      <c r="F5358" t="s">
        <v>6</v>
      </c>
      <c r="G5358">
        <v>520</v>
      </c>
      <c r="H5358">
        <f t="shared" si="588"/>
        <v>52</v>
      </c>
      <c r="I5358" t="s">
        <v>7</v>
      </c>
      <c r="J5358" t="s">
        <v>8</v>
      </c>
      <c r="K5358" t="s">
        <v>8</v>
      </c>
      <c r="L5358" t="s">
        <v>8</v>
      </c>
      <c r="M5358" t="s">
        <v>6</v>
      </c>
      <c r="N5358" t="str">
        <f t="shared" si="590"/>
        <v>M</v>
      </c>
      <c r="O5358" t="s">
        <v>8</v>
      </c>
      <c r="P5358" t="s">
        <v>8</v>
      </c>
      <c r="Q5358" t="s">
        <v>11</v>
      </c>
      <c r="R5358" t="s">
        <v>8</v>
      </c>
      <c r="S5358" t="str">
        <f t="shared" si="591"/>
        <v>U</v>
      </c>
      <c r="T5358" t="s">
        <v>12</v>
      </c>
      <c r="U5358">
        <v>0.999999999999997</v>
      </c>
      <c r="V5358" t="s">
        <v>11</v>
      </c>
      <c r="W5358" t="e">
        <f>VLOOKUP(Q5358,'PBT Tag Rates'!$B$5:$E$44,4,FALSE)</f>
        <v>#N/A</v>
      </c>
      <c r="X5358">
        <v>1</v>
      </c>
      <c r="Y5358" s="14">
        <f>IFERROR(LOOKUP(H5358,{30,43,48,53,58,63,68,73,78,83,88,93,97},{42,47,52,57,62,67,72,77,82,87,92,99,100}),999)</f>
        <v>52</v>
      </c>
      <c r="Z5358" s="17">
        <f t="shared" si="592"/>
        <v>5.5555555555555554</v>
      </c>
      <c r="AA5358" s="17">
        <f t="shared" si="586"/>
        <v>5.5555555555555554</v>
      </c>
      <c r="AB5358" s="17">
        <f t="shared" si="587"/>
        <v>11.658097686375321</v>
      </c>
      <c r="AC5358" s="17" t="s">
        <v>17654</v>
      </c>
    </row>
    <row r="5359" spans="1:29" x14ac:dyDescent="0.25">
      <c r="A5359" t="s">
        <v>3339</v>
      </c>
      <c r="B5359" s="165" t="s">
        <v>17208</v>
      </c>
      <c r="C5359" t="s">
        <v>17209</v>
      </c>
      <c r="D5359" s="1">
        <v>45221</v>
      </c>
      <c r="E5359">
        <f t="shared" si="589"/>
        <v>18</v>
      </c>
      <c r="F5359" t="s">
        <v>14</v>
      </c>
      <c r="G5359">
        <v>670</v>
      </c>
      <c r="H5359">
        <f t="shared" si="588"/>
        <v>67</v>
      </c>
      <c r="I5359" t="s">
        <v>7</v>
      </c>
      <c r="J5359" t="s">
        <v>8</v>
      </c>
      <c r="K5359" t="s">
        <v>8</v>
      </c>
      <c r="L5359" t="s">
        <v>8</v>
      </c>
      <c r="M5359" t="s">
        <v>14</v>
      </c>
      <c r="N5359" t="str">
        <f t="shared" si="590"/>
        <v>F</v>
      </c>
      <c r="O5359" t="s">
        <v>17210</v>
      </c>
      <c r="P5359" t="s">
        <v>17211</v>
      </c>
      <c r="Q5359" t="s">
        <v>918</v>
      </c>
      <c r="R5359">
        <v>3</v>
      </c>
      <c r="S5359">
        <f t="shared" si="591"/>
        <v>2020</v>
      </c>
      <c r="T5359" t="s">
        <v>12</v>
      </c>
      <c r="U5359">
        <v>1</v>
      </c>
      <c r="V5359" t="s">
        <v>3653</v>
      </c>
      <c r="W5359">
        <f>VLOOKUP(Q5359,'PBT Tag Rates'!$B$5:$E$44,4,FALSE)</f>
        <v>0.98961045999999997</v>
      </c>
      <c r="X5359">
        <v>1</v>
      </c>
      <c r="Y5359" s="14">
        <f>IFERROR(LOOKUP(H5359,{30,43,48,53,58,63,68,73,78,83,88,93,97},{42,47,52,57,62,67,72,77,82,87,92,99,100}),999)</f>
        <v>67</v>
      </c>
      <c r="Z5359" s="17">
        <f t="shared" si="592"/>
        <v>5.5555555555555554</v>
      </c>
      <c r="AA5359" s="17">
        <f t="shared" si="586"/>
        <v>5.5555555555555554</v>
      </c>
      <c r="AB5359" s="17">
        <f t="shared" si="587"/>
        <v>11.658097686375321</v>
      </c>
      <c r="AC5359" s="17" t="s">
        <v>17655</v>
      </c>
    </row>
    <row r="5360" spans="1:29" x14ac:dyDescent="0.25">
      <c r="A5360" t="s">
        <v>3339</v>
      </c>
      <c r="B5360" s="165" t="s">
        <v>17212</v>
      </c>
      <c r="C5360" t="s">
        <v>17213</v>
      </c>
      <c r="D5360" s="1">
        <v>45222</v>
      </c>
      <c r="E5360">
        <f t="shared" si="589"/>
        <v>18</v>
      </c>
      <c r="F5360" t="s">
        <v>6</v>
      </c>
      <c r="G5360">
        <v>780</v>
      </c>
      <c r="H5360">
        <f t="shared" si="588"/>
        <v>78</v>
      </c>
      <c r="I5360" t="s">
        <v>9</v>
      </c>
      <c r="J5360">
        <v>1</v>
      </c>
      <c r="K5360" t="s">
        <v>8</v>
      </c>
      <c r="L5360" t="s">
        <v>8</v>
      </c>
      <c r="M5360" t="s">
        <v>6</v>
      </c>
      <c r="N5360" t="str">
        <f t="shared" si="590"/>
        <v>M</v>
      </c>
      <c r="O5360" t="s">
        <v>2755</v>
      </c>
      <c r="P5360" t="s">
        <v>6664</v>
      </c>
      <c r="Q5360" t="s">
        <v>221</v>
      </c>
      <c r="R5360">
        <v>4</v>
      </c>
      <c r="S5360">
        <f t="shared" si="591"/>
        <v>2019</v>
      </c>
      <c r="T5360" t="s">
        <v>12</v>
      </c>
      <c r="U5360">
        <v>0.999999999999996</v>
      </c>
      <c r="V5360" t="s">
        <v>3396</v>
      </c>
      <c r="W5360">
        <f>VLOOKUP(Q5360,'PBT Tag Rates'!$B$5:$E$44,4,FALSE)</f>
        <v>0.95971980899999998</v>
      </c>
      <c r="X5360">
        <v>1</v>
      </c>
      <c r="Y5360" s="14">
        <f>IFERROR(LOOKUP(H5360,{30,43,48,53,58,63,68,73,78,83,88,93,97},{42,47,52,57,62,67,72,77,82,87,92,99,100}),999)</f>
        <v>82</v>
      </c>
      <c r="Z5360" s="17">
        <f t="shared" si="592"/>
        <v>5.5555555555555554</v>
      </c>
      <c r="AA5360" s="17">
        <f t="shared" si="586"/>
        <v>5.5555555555555554</v>
      </c>
      <c r="AB5360" s="17">
        <f t="shared" si="587"/>
        <v>11.658097686375321</v>
      </c>
      <c r="AC5360" s="17" t="s">
        <v>17655</v>
      </c>
    </row>
    <row r="5361" spans="1:29" x14ac:dyDescent="0.25">
      <c r="A5361" t="s">
        <v>3339</v>
      </c>
      <c r="B5361" s="165" t="s">
        <v>17214</v>
      </c>
      <c r="C5361" t="s">
        <v>17215</v>
      </c>
      <c r="D5361" s="1">
        <v>45222</v>
      </c>
      <c r="E5361">
        <f t="shared" si="589"/>
        <v>18</v>
      </c>
      <c r="F5361" t="s">
        <v>6</v>
      </c>
      <c r="G5361">
        <v>780</v>
      </c>
      <c r="H5361">
        <f t="shared" si="588"/>
        <v>78</v>
      </c>
      <c r="I5361" t="s">
        <v>7</v>
      </c>
      <c r="J5361" t="s">
        <v>8</v>
      </c>
      <c r="K5361" t="s">
        <v>8</v>
      </c>
      <c r="L5361" t="s">
        <v>8</v>
      </c>
      <c r="M5361" t="s">
        <v>6</v>
      </c>
      <c r="N5361" t="str">
        <f t="shared" si="590"/>
        <v>M</v>
      </c>
      <c r="O5361" t="s">
        <v>2245</v>
      </c>
      <c r="P5361" t="s">
        <v>2977</v>
      </c>
      <c r="Q5361" t="s">
        <v>221</v>
      </c>
      <c r="R5361">
        <v>4</v>
      </c>
      <c r="S5361">
        <f t="shared" si="591"/>
        <v>2019</v>
      </c>
      <c r="T5361" t="s">
        <v>12</v>
      </c>
      <c r="U5361">
        <v>1</v>
      </c>
      <c r="V5361" t="s">
        <v>3396</v>
      </c>
      <c r="W5361">
        <f>VLOOKUP(Q5361,'PBT Tag Rates'!$B$5:$E$44,4,FALSE)</f>
        <v>0.95971980899999998</v>
      </c>
      <c r="X5361">
        <v>1</v>
      </c>
      <c r="Y5361" s="14">
        <f>IFERROR(LOOKUP(H5361,{30,43,48,53,58,63,68,73,78,83,88,93,97},{42,47,52,57,62,67,72,77,82,87,92,99,100}),999)</f>
        <v>82</v>
      </c>
      <c r="Z5361" s="17">
        <f t="shared" si="592"/>
        <v>5.5555555555555554</v>
      </c>
      <c r="AA5361" s="17">
        <f t="shared" si="586"/>
        <v>5.5555555555555554</v>
      </c>
      <c r="AB5361" s="17">
        <f t="shared" si="587"/>
        <v>11.658097686375321</v>
      </c>
      <c r="AC5361" s="17" t="s">
        <v>17655</v>
      </c>
    </row>
    <row r="5362" spans="1:29" x14ac:dyDescent="0.25">
      <c r="A5362" t="s">
        <v>3339</v>
      </c>
      <c r="B5362" s="165" t="s">
        <v>17216</v>
      </c>
      <c r="C5362" t="s">
        <v>17217</v>
      </c>
      <c r="D5362" s="1">
        <v>45222</v>
      </c>
      <c r="E5362">
        <f t="shared" si="589"/>
        <v>18</v>
      </c>
      <c r="F5362" t="s">
        <v>14</v>
      </c>
      <c r="G5362">
        <v>760</v>
      </c>
      <c r="H5362">
        <f t="shared" si="588"/>
        <v>76</v>
      </c>
      <c r="I5362" t="s">
        <v>9</v>
      </c>
      <c r="J5362">
        <v>1</v>
      </c>
      <c r="K5362" t="s">
        <v>8</v>
      </c>
      <c r="L5362" t="s">
        <v>8</v>
      </c>
      <c r="M5362" t="s">
        <v>14</v>
      </c>
      <c r="N5362" t="str">
        <f t="shared" si="590"/>
        <v>F</v>
      </c>
      <c r="O5362" t="s">
        <v>520</v>
      </c>
      <c r="P5362" t="s">
        <v>2778</v>
      </c>
      <c r="Q5362" t="s">
        <v>221</v>
      </c>
      <c r="R5362">
        <v>4</v>
      </c>
      <c r="S5362">
        <f t="shared" si="591"/>
        <v>2019</v>
      </c>
      <c r="T5362" t="s">
        <v>12</v>
      </c>
      <c r="U5362">
        <v>0.999999999999997</v>
      </c>
      <c r="V5362" t="s">
        <v>3396</v>
      </c>
      <c r="W5362">
        <f>VLOOKUP(Q5362,'PBT Tag Rates'!$B$5:$E$44,4,FALSE)</f>
        <v>0.95971980899999998</v>
      </c>
      <c r="X5362">
        <v>1</v>
      </c>
      <c r="Y5362" s="14">
        <f>IFERROR(LOOKUP(H5362,{30,43,48,53,58,63,68,73,78,83,88,93,97},{42,47,52,57,62,67,72,77,82,87,92,99,100}),999)</f>
        <v>77</v>
      </c>
      <c r="Z5362" s="17">
        <f t="shared" si="592"/>
        <v>5.5555555555555554</v>
      </c>
      <c r="AA5362" s="17">
        <f t="shared" si="586"/>
        <v>5.5555555555555554</v>
      </c>
      <c r="AB5362" s="17">
        <f t="shared" si="587"/>
        <v>11.658097686375321</v>
      </c>
      <c r="AC5362" s="17" t="s">
        <v>17655</v>
      </c>
    </row>
    <row r="5363" spans="1:29" x14ac:dyDescent="0.25">
      <c r="A5363" t="s">
        <v>3339</v>
      </c>
      <c r="B5363" s="165" t="s">
        <v>17218</v>
      </c>
      <c r="C5363" t="s">
        <v>17219</v>
      </c>
      <c r="D5363" s="1">
        <v>45222</v>
      </c>
      <c r="E5363">
        <f t="shared" si="589"/>
        <v>18</v>
      </c>
      <c r="F5363" t="s">
        <v>14</v>
      </c>
      <c r="G5363">
        <v>760</v>
      </c>
      <c r="H5363">
        <f t="shared" si="588"/>
        <v>76</v>
      </c>
      <c r="I5363" t="s">
        <v>7</v>
      </c>
      <c r="J5363" t="s">
        <v>8</v>
      </c>
      <c r="K5363" t="s">
        <v>8</v>
      </c>
      <c r="L5363" t="s">
        <v>8</v>
      </c>
      <c r="M5363" t="s">
        <v>14</v>
      </c>
      <c r="N5363" t="str">
        <f t="shared" si="590"/>
        <v>F</v>
      </c>
      <c r="O5363" t="s">
        <v>8</v>
      </c>
      <c r="P5363" t="s">
        <v>8</v>
      </c>
      <c r="Q5363" t="s">
        <v>11</v>
      </c>
      <c r="R5363" t="s">
        <v>8</v>
      </c>
      <c r="S5363" t="str">
        <f t="shared" si="591"/>
        <v>U</v>
      </c>
      <c r="T5363" t="s">
        <v>12</v>
      </c>
      <c r="U5363">
        <v>1</v>
      </c>
      <c r="V5363" t="s">
        <v>11</v>
      </c>
      <c r="W5363" t="e">
        <f>VLOOKUP(Q5363,'PBT Tag Rates'!$B$5:$E$44,4,FALSE)</f>
        <v>#N/A</v>
      </c>
      <c r="X5363">
        <v>1</v>
      </c>
      <c r="Y5363" s="14">
        <f>IFERROR(LOOKUP(H5363,{30,43,48,53,58,63,68,73,78,83,88,93,97},{42,47,52,57,62,67,72,77,82,87,92,99,100}),999)</f>
        <v>77</v>
      </c>
      <c r="Z5363" s="17">
        <f t="shared" si="592"/>
        <v>5.5555555555555554</v>
      </c>
      <c r="AA5363" s="17">
        <f t="shared" si="586"/>
        <v>5.5555555555555554</v>
      </c>
      <c r="AB5363" s="17">
        <f t="shared" si="587"/>
        <v>11.658097686375321</v>
      </c>
      <c r="AC5363" s="17" t="s">
        <v>17654</v>
      </c>
    </row>
    <row r="5364" spans="1:29" x14ac:dyDescent="0.25">
      <c r="A5364" t="s">
        <v>3339</v>
      </c>
      <c r="B5364" s="165" t="s">
        <v>17220</v>
      </c>
      <c r="C5364" t="s">
        <v>17221</v>
      </c>
      <c r="D5364" s="1">
        <v>45222</v>
      </c>
      <c r="E5364">
        <f t="shared" si="589"/>
        <v>18</v>
      </c>
      <c r="F5364" t="s">
        <v>6</v>
      </c>
      <c r="G5364">
        <v>320</v>
      </c>
      <c r="H5364">
        <f t="shared" si="588"/>
        <v>32</v>
      </c>
      <c r="I5364" t="s">
        <v>9</v>
      </c>
      <c r="J5364">
        <v>1</v>
      </c>
      <c r="K5364" t="s">
        <v>8</v>
      </c>
      <c r="L5364" t="s">
        <v>8</v>
      </c>
      <c r="M5364" t="s">
        <v>6</v>
      </c>
      <c r="N5364" t="str">
        <f t="shared" si="590"/>
        <v>M</v>
      </c>
      <c r="O5364" t="s">
        <v>16763</v>
      </c>
      <c r="P5364" t="s">
        <v>16764</v>
      </c>
      <c r="Q5364" t="s">
        <v>3820</v>
      </c>
      <c r="R5364">
        <v>2</v>
      </c>
      <c r="S5364">
        <f t="shared" si="591"/>
        <v>2021</v>
      </c>
      <c r="T5364" t="s">
        <v>12</v>
      </c>
      <c r="U5364">
        <v>1</v>
      </c>
      <c r="V5364" t="s">
        <v>3951</v>
      </c>
      <c r="W5364">
        <f>VLOOKUP(Q5364,'PBT Tag Rates'!$B$5:$E$44,4,FALSE)</f>
        <v>0.98140000000000005</v>
      </c>
      <c r="X5364">
        <v>1</v>
      </c>
      <c r="Y5364" s="14">
        <f>IFERROR(LOOKUP(H5364,{30,43,48,53,58,63,68,73,78,83,88,93,97},{42,47,52,57,62,67,72,77,82,87,92,99,100}),999)</f>
        <v>42</v>
      </c>
      <c r="Z5364" s="17">
        <f t="shared" si="592"/>
        <v>5.5555555555555554</v>
      </c>
      <c r="AA5364" s="17">
        <f t="shared" si="586"/>
        <v>5.5555555555555554</v>
      </c>
      <c r="AB5364" s="17">
        <f t="shared" si="587"/>
        <v>11.658097686375321</v>
      </c>
      <c r="AC5364" s="17" t="s">
        <v>17655</v>
      </c>
    </row>
    <row r="5365" spans="1:29" x14ac:dyDescent="0.25">
      <c r="A5365" t="s">
        <v>3339</v>
      </c>
      <c r="B5365" s="165" t="s">
        <v>17222</v>
      </c>
      <c r="C5365" t="s">
        <v>17223</v>
      </c>
      <c r="D5365" s="1">
        <v>45222</v>
      </c>
      <c r="E5365">
        <f t="shared" si="589"/>
        <v>18</v>
      </c>
      <c r="F5365" t="s">
        <v>14</v>
      </c>
      <c r="G5365">
        <v>770</v>
      </c>
      <c r="H5365">
        <f t="shared" si="588"/>
        <v>77</v>
      </c>
      <c r="I5365" t="s">
        <v>9</v>
      </c>
      <c r="J5365">
        <v>1</v>
      </c>
      <c r="K5365" t="s">
        <v>8</v>
      </c>
      <c r="L5365" t="s">
        <v>8</v>
      </c>
      <c r="M5365" t="s">
        <v>14</v>
      </c>
      <c r="N5365" t="str">
        <f t="shared" si="590"/>
        <v>F</v>
      </c>
      <c r="O5365" t="s">
        <v>1198</v>
      </c>
      <c r="P5365" t="s">
        <v>1199</v>
      </c>
      <c r="Q5365" t="s">
        <v>221</v>
      </c>
      <c r="R5365">
        <v>4</v>
      </c>
      <c r="S5365">
        <f t="shared" si="591"/>
        <v>2019</v>
      </c>
      <c r="T5365" t="s">
        <v>12</v>
      </c>
      <c r="U5365">
        <v>1</v>
      </c>
      <c r="V5365" t="s">
        <v>3396</v>
      </c>
      <c r="W5365">
        <f>VLOOKUP(Q5365,'PBT Tag Rates'!$B$5:$E$44,4,FALSE)</f>
        <v>0.95971980899999998</v>
      </c>
      <c r="X5365">
        <v>1</v>
      </c>
      <c r="Y5365" s="14">
        <f>IFERROR(LOOKUP(H5365,{30,43,48,53,58,63,68,73,78,83,88,93,97},{42,47,52,57,62,67,72,77,82,87,92,99,100}),999)</f>
        <v>77</v>
      </c>
      <c r="Z5365" s="17">
        <f t="shared" si="592"/>
        <v>5.5555555555555554</v>
      </c>
      <c r="AA5365" s="17">
        <f t="shared" si="586"/>
        <v>5.5555555555555554</v>
      </c>
      <c r="AB5365" s="17">
        <f t="shared" si="587"/>
        <v>11.658097686375321</v>
      </c>
      <c r="AC5365" s="17" t="s">
        <v>17655</v>
      </c>
    </row>
    <row r="5366" spans="1:29" x14ac:dyDescent="0.25">
      <c r="A5366" t="s">
        <v>3339</v>
      </c>
      <c r="B5366" s="165" t="s">
        <v>17224</v>
      </c>
      <c r="C5366" t="s">
        <v>17225</v>
      </c>
      <c r="D5366" s="1">
        <v>45222</v>
      </c>
      <c r="E5366">
        <f t="shared" si="589"/>
        <v>18</v>
      </c>
      <c r="F5366" t="s">
        <v>6</v>
      </c>
      <c r="G5366">
        <v>820</v>
      </c>
      <c r="H5366">
        <f t="shared" si="588"/>
        <v>82</v>
      </c>
      <c r="I5366" t="s">
        <v>7</v>
      </c>
      <c r="J5366" t="s">
        <v>8</v>
      </c>
      <c r="K5366" t="s">
        <v>8</v>
      </c>
      <c r="L5366" t="s">
        <v>8</v>
      </c>
      <c r="M5366" t="s">
        <v>6</v>
      </c>
      <c r="N5366" t="str">
        <f t="shared" si="590"/>
        <v>M</v>
      </c>
      <c r="O5366" t="s">
        <v>748</v>
      </c>
      <c r="P5366" t="s">
        <v>4173</v>
      </c>
      <c r="Q5366" t="s">
        <v>221</v>
      </c>
      <c r="R5366">
        <v>4</v>
      </c>
      <c r="S5366">
        <f t="shared" si="591"/>
        <v>2019</v>
      </c>
      <c r="T5366" t="s">
        <v>12</v>
      </c>
      <c r="U5366">
        <v>0.999999999999999</v>
      </c>
      <c r="V5366" t="s">
        <v>3396</v>
      </c>
      <c r="W5366">
        <f>VLOOKUP(Q5366,'PBT Tag Rates'!$B$5:$E$44,4,FALSE)</f>
        <v>0.95971980899999998</v>
      </c>
      <c r="X5366">
        <v>1</v>
      </c>
      <c r="Y5366" s="14">
        <f>IFERROR(LOOKUP(H5366,{30,43,48,53,58,63,68,73,78,83,88,93,97},{42,47,52,57,62,67,72,77,82,87,92,99,100}),999)</f>
        <v>82</v>
      </c>
      <c r="Z5366" s="17">
        <f t="shared" si="592"/>
        <v>5.5555555555555554</v>
      </c>
      <c r="AA5366" s="17">
        <f t="shared" si="586"/>
        <v>5.5555555555555554</v>
      </c>
      <c r="AB5366" s="17">
        <f t="shared" si="587"/>
        <v>11.658097686375321</v>
      </c>
      <c r="AC5366" s="17" t="s">
        <v>17655</v>
      </c>
    </row>
    <row r="5367" spans="1:29" x14ac:dyDescent="0.25">
      <c r="A5367" t="s">
        <v>3339</v>
      </c>
      <c r="B5367" s="165" t="s">
        <v>17226</v>
      </c>
      <c r="C5367" t="s">
        <v>17227</v>
      </c>
      <c r="D5367" s="1">
        <v>45222</v>
      </c>
      <c r="E5367">
        <f t="shared" si="589"/>
        <v>18</v>
      </c>
      <c r="F5367" t="s">
        <v>14</v>
      </c>
      <c r="G5367">
        <v>670</v>
      </c>
      <c r="H5367">
        <f t="shared" si="588"/>
        <v>67</v>
      </c>
      <c r="I5367" t="s">
        <v>9</v>
      </c>
      <c r="J5367">
        <v>1</v>
      </c>
      <c r="K5367" t="s">
        <v>8</v>
      </c>
      <c r="L5367" t="s">
        <v>8</v>
      </c>
      <c r="M5367" t="s">
        <v>14</v>
      </c>
      <c r="N5367" t="str">
        <f t="shared" si="590"/>
        <v>F</v>
      </c>
      <c r="O5367" t="s">
        <v>17228</v>
      </c>
      <c r="P5367" t="s">
        <v>17229</v>
      </c>
      <c r="Q5367" t="s">
        <v>221</v>
      </c>
      <c r="R5367">
        <v>4</v>
      </c>
      <c r="S5367">
        <f t="shared" si="591"/>
        <v>2019</v>
      </c>
      <c r="T5367" t="s">
        <v>12</v>
      </c>
      <c r="U5367">
        <v>1</v>
      </c>
      <c r="V5367" t="s">
        <v>3951</v>
      </c>
      <c r="W5367">
        <f>VLOOKUP(Q5367,'PBT Tag Rates'!$B$5:$E$44,4,FALSE)</f>
        <v>0.95971980899999998</v>
      </c>
      <c r="X5367">
        <v>1</v>
      </c>
      <c r="Y5367" s="14">
        <f>IFERROR(LOOKUP(H5367,{30,43,48,53,58,63,68,73,78,83,88,93,97},{42,47,52,57,62,67,72,77,82,87,92,99,100}),999)</f>
        <v>67</v>
      </c>
      <c r="Z5367" s="17">
        <f t="shared" si="592"/>
        <v>5.5555555555555554</v>
      </c>
      <c r="AA5367" s="17">
        <f t="shared" si="586"/>
        <v>5.5555555555555554</v>
      </c>
      <c r="AB5367" s="17">
        <f t="shared" si="587"/>
        <v>11.658097686375321</v>
      </c>
      <c r="AC5367" s="17" t="s">
        <v>17655</v>
      </c>
    </row>
    <row r="5368" spans="1:29" x14ac:dyDescent="0.25">
      <c r="A5368" t="s">
        <v>3339</v>
      </c>
      <c r="B5368" s="165" t="s">
        <v>17230</v>
      </c>
      <c r="C5368" t="s">
        <v>17231</v>
      </c>
      <c r="D5368" s="1">
        <v>45222</v>
      </c>
      <c r="E5368">
        <f t="shared" si="589"/>
        <v>18</v>
      </c>
      <c r="F5368" t="s">
        <v>6</v>
      </c>
      <c r="G5368">
        <v>330</v>
      </c>
      <c r="H5368">
        <f t="shared" si="588"/>
        <v>33</v>
      </c>
      <c r="I5368" t="s">
        <v>9</v>
      </c>
      <c r="J5368">
        <v>1</v>
      </c>
      <c r="K5368" t="s">
        <v>8</v>
      </c>
      <c r="L5368" t="s">
        <v>8</v>
      </c>
      <c r="M5368" t="s">
        <v>6</v>
      </c>
      <c r="N5368" t="str">
        <f t="shared" si="590"/>
        <v>M</v>
      </c>
      <c r="O5368" t="s">
        <v>17232</v>
      </c>
      <c r="P5368" t="s">
        <v>17233</v>
      </c>
      <c r="Q5368" t="s">
        <v>3820</v>
      </c>
      <c r="R5368">
        <v>2</v>
      </c>
      <c r="S5368">
        <f t="shared" si="591"/>
        <v>2021</v>
      </c>
      <c r="T5368" t="s">
        <v>12</v>
      </c>
      <c r="U5368">
        <v>0.999999999999994</v>
      </c>
      <c r="V5368" t="s">
        <v>3951</v>
      </c>
      <c r="W5368">
        <f>VLOOKUP(Q5368,'PBT Tag Rates'!$B$5:$E$44,4,FALSE)</f>
        <v>0.98140000000000005</v>
      </c>
      <c r="X5368">
        <v>1</v>
      </c>
      <c r="Y5368" s="14">
        <f>IFERROR(LOOKUP(H5368,{30,43,48,53,58,63,68,73,78,83,88,93,97},{42,47,52,57,62,67,72,77,82,87,92,99,100}),999)</f>
        <v>42</v>
      </c>
      <c r="Z5368" s="17">
        <f t="shared" si="592"/>
        <v>5.5555555555555554</v>
      </c>
      <c r="AA5368" s="17">
        <f t="shared" si="586"/>
        <v>5.5555555555555554</v>
      </c>
      <c r="AB5368" s="17">
        <f t="shared" si="587"/>
        <v>11.658097686375321</v>
      </c>
      <c r="AC5368" s="17" t="s">
        <v>17655</v>
      </c>
    </row>
    <row r="5369" spans="1:29" x14ac:dyDescent="0.25">
      <c r="A5369" t="s">
        <v>3339</v>
      </c>
      <c r="B5369" s="165" t="s">
        <v>17234</v>
      </c>
      <c r="C5369" t="s">
        <v>17235</v>
      </c>
      <c r="D5369" s="1">
        <v>45222</v>
      </c>
      <c r="E5369">
        <f t="shared" si="589"/>
        <v>18</v>
      </c>
      <c r="F5369" t="s">
        <v>6</v>
      </c>
      <c r="G5369">
        <v>680</v>
      </c>
      <c r="H5369">
        <f t="shared" si="588"/>
        <v>68</v>
      </c>
      <c r="I5369" t="s">
        <v>7</v>
      </c>
      <c r="J5369" t="s">
        <v>8</v>
      </c>
      <c r="K5369" t="s">
        <v>8</v>
      </c>
      <c r="L5369" t="s">
        <v>8</v>
      </c>
      <c r="M5369" t="s">
        <v>6</v>
      </c>
      <c r="N5369" t="str">
        <f t="shared" si="590"/>
        <v>M</v>
      </c>
      <c r="O5369" t="s">
        <v>1273</v>
      </c>
      <c r="P5369" t="s">
        <v>2669</v>
      </c>
      <c r="Q5369" t="s">
        <v>221</v>
      </c>
      <c r="R5369">
        <v>4</v>
      </c>
      <c r="S5369">
        <f t="shared" si="591"/>
        <v>2019</v>
      </c>
      <c r="T5369" t="s">
        <v>12</v>
      </c>
      <c r="U5369">
        <v>1</v>
      </c>
      <c r="V5369" t="s">
        <v>3346</v>
      </c>
      <c r="W5369">
        <f>VLOOKUP(Q5369,'PBT Tag Rates'!$B$5:$E$44,4,FALSE)</f>
        <v>0.95971980899999998</v>
      </c>
      <c r="X5369">
        <v>1</v>
      </c>
      <c r="Y5369" s="14">
        <f>IFERROR(LOOKUP(H5369,{30,43,48,53,58,63,68,73,78,83,88,93,97},{42,47,52,57,62,67,72,77,82,87,92,99,100}),999)</f>
        <v>72</v>
      </c>
      <c r="Z5369" s="17">
        <f t="shared" si="592"/>
        <v>5.5555555555555554</v>
      </c>
      <c r="AA5369" s="17">
        <f t="shared" si="586"/>
        <v>5.5555555555555554</v>
      </c>
      <c r="AB5369" s="17">
        <f t="shared" si="587"/>
        <v>11.658097686375321</v>
      </c>
      <c r="AC5369" s="17" t="s">
        <v>17654</v>
      </c>
    </row>
    <row r="5370" spans="1:29" x14ac:dyDescent="0.25">
      <c r="A5370" t="s">
        <v>3339</v>
      </c>
      <c r="B5370" s="165" t="s">
        <v>17236</v>
      </c>
      <c r="C5370" t="s">
        <v>17237</v>
      </c>
      <c r="D5370" s="1">
        <v>45222</v>
      </c>
      <c r="E5370">
        <f t="shared" si="589"/>
        <v>18</v>
      </c>
      <c r="F5370" t="s">
        <v>6</v>
      </c>
      <c r="G5370">
        <v>830</v>
      </c>
      <c r="H5370">
        <f t="shared" si="588"/>
        <v>83</v>
      </c>
      <c r="I5370" t="s">
        <v>7</v>
      </c>
      <c r="J5370" t="s">
        <v>8</v>
      </c>
      <c r="K5370" t="s">
        <v>8</v>
      </c>
      <c r="L5370" t="s">
        <v>8</v>
      </c>
      <c r="M5370" t="s">
        <v>6</v>
      </c>
      <c r="N5370" t="str">
        <f t="shared" si="590"/>
        <v>M</v>
      </c>
      <c r="O5370" t="s">
        <v>3012</v>
      </c>
      <c r="P5370" t="s">
        <v>3013</v>
      </c>
      <c r="Q5370" t="s">
        <v>221</v>
      </c>
      <c r="R5370">
        <v>4</v>
      </c>
      <c r="S5370">
        <f t="shared" si="591"/>
        <v>2019</v>
      </c>
      <c r="T5370" t="s">
        <v>12</v>
      </c>
      <c r="U5370">
        <v>1</v>
      </c>
      <c r="V5370" t="s">
        <v>3653</v>
      </c>
      <c r="W5370">
        <f>VLOOKUP(Q5370,'PBT Tag Rates'!$B$5:$E$44,4,FALSE)</f>
        <v>0.95971980899999998</v>
      </c>
      <c r="X5370">
        <v>1</v>
      </c>
      <c r="Y5370" s="14">
        <f>IFERROR(LOOKUP(H5370,{30,43,48,53,58,63,68,73,78,83,88,93,97},{42,47,52,57,62,67,72,77,82,87,92,99,100}),999)</f>
        <v>87</v>
      </c>
      <c r="Z5370" s="17">
        <f t="shared" si="592"/>
        <v>5.5555555555555554</v>
      </c>
      <c r="AA5370" s="17">
        <f t="shared" si="586"/>
        <v>5.5555555555555554</v>
      </c>
      <c r="AB5370" s="17">
        <f t="shared" si="587"/>
        <v>11.658097686375321</v>
      </c>
      <c r="AC5370" s="17" t="s">
        <v>17655</v>
      </c>
    </row>
    <row r="5371" spans="1:29" x14ac:dyDescent="0.25">
      <c r="A5371" t="s">
        <v>3339</v>
      </c>
      <c r="B5371" s="165" t="s">
        <v>17238</v>
      </c>
      <c r="C5371" t="s">
        <v>17239</v>
      </c>
      <c r="D5371" s="1">
        <v>45222</v>
      </c>
      <c r="E5371">
        <f t="shared" si="589"/>
        <v>18</v>
      </c>
      <c r="F5371" t="s">
        <v>14</v>
      </c>
      <c r="G5371">
        <v>710</v>
      </c>
      <c r="H5371">
        <f t="shared" si="588"/>
        <v>71</v>
      </c>
      <c r="I5371" t="s">
        <v>7</v>
      </c>
      <c r="J5371" t="s">
        <v>8</v>
      </c>
      <c r="K5371" t="s">
        <v>8</v>
      </c>
      <c r="L5371" t="s">
        <v>8</v>
      </c>
      <c r="M5371" t="s">
        <v>14</v>
      </c>
      <c r="N5371" t="str">
        <f t="shared" si="590"/>
        <v>F</v>
      </c>
      <c r="O5371" t="s">
        <v>602</v>
      </c>
      <c r="P5371" t="s">
        <v>752</v>
      </c>
      <c r="Q5371" t="s">
        <v>221</v>
      </c>
      <c r="R5371">
        <v>4</v>
      </c>
      <c r="S5371">
        <f t="shared" si="591"/>
        <v>2019</v>
      </c>
      <c r="T5371" t="s">
        <v>12</v>
      </c>
      <c r="U5371">
        <v>1</v>
      </c>
      <c r="V5371" t="s">
        <v>3396</v>
      </c>
      <c r="W5371">
        <f>VLOOKUP(Q5371,'PBT Tag Rates'!$B$5:$E$44,4,FALSE)</f>
        <v>0.95971980899999998</v>
      </c>
      <c r="X5371">
        <v>1</v>
      </c>
      <c r="Y5371" s="14">
        <f>IFERROR(LOOKUP(H5371,{30,43,48,53,58,63,68,73,78,83,88,93,97},{42,47,52,57,62,67,72,77,82,87,92,99,100}),999)</f>
        <v>72</v>
      </c>
      <c r="Z5371" s="17">
        <f t="shared" si="592"/>
        <v>5.5555555555555554</v>
      </c>
      <c r="AA5371" s="17">
        <f t="shared" ref="AA5371:AA5434" si="593">Z5371*(1+$AA$4)</f>
        <v>5.5555555555555554</v>
      </c>
      <c r="AB5371" s="17">
        <f t="shared" ref="AB5371:AB5434" si="594">IF(D5371&lt;$D$3,AA5371/$AB$3,AA5371/$AB$4)</f>
        <v>11.658097686375321</v>
      </c>
      <c r="AC5371" s="17" t="s">
        <v>17655</v>
      </c>
    </row>
    <row r="5372" spans="1:29" x14ac:dyDescent="0.25">
      <c r="A5372" t="s">
        <v>3339</v>
      </c>
      <c r="B5372" s="165" t="s">
        <v>17240</v>
      </c>
      <c r="C5372" t="s">
        <v>17241</v>
      </c>
      <c r="D5372" s="1">
        <v>45222</v>
      </c>
      <c r="E5372">
        <f t="shared" si="589"/>
        <v>18</v>
      </c>
      <c r="F5372" t="s">
        <v>6</v>
      </c>
      <c r="G5372">
        <v>680</v>
      </c>
      <c r="H5372">
        <f t="shared" si="588"/>
        <v>68</v>
      </c>
      <c r="I5372" t="s">
        <v>7</v>
      </c>
      <c r="J5372" t="s">
        <v>8</v>
      </c>
      <c r="K5372" t="s">
        <v>8</v>
      </c>
      <c r="L5372" t="s">
        <v>8</v>
      </c>
      <c r="M5372" t="s">
        <v>6</v>
      </c>
      <c r="N5372" t="str">
        <f t="shared" si="590"/>
        <v>M</v>
      </c>
      <c r="O5372" t="s">
        <v>17242</v>
      </c>
      <c r="P5372" t="s">
        <v>17243</v>
      </c>
      <c r="Q5372" t="s">
        <v>2605</v>
      </c>
      <c r="R5372">
        <v>4</v>
      </c>
      <c r="S5372">
        <f t="shared" si="591"/>
        <v>2019</v>
      </c>
      <c r="T5372" t="s">
        <v>12</v>
      </c>
      <c r="U5372">
        <v>1</v>
      </c>
      <c r="V5372" t="s">
        <v>7657</v>
      </c>
      <c r="W5372">
        <f>VLOOKUP(Q5372,'PBT Tag Rates'!$B$5:$E$44,4,FALSE)</f>
        <v>0.96152300000000002</v>
      </c>
      <c r="X5372">
        <v>1</v>
      </c>
      <c r="Y5372" s="14">
        <f>IFERROR(LOOKUP(H5372,{30,43,48,53,58,63,68,73,78,83,88,93,97},{42,47,52,57,62,67,72,77,82,87,92,99,100}),999)</f>
        <v>72</v>
      </c>
      <c r="Z5372" s="17">
        <f t="shared" si="592"/>
        <v>5.5555555555555554</v>
      </c>
      <c r="AA5372" s="17">
        <f t="shared" si="593"/>
        <v>5.5555555555555554</v>
      </c>
      <c r="AB5372" s="17">
        <f t="shared" si="594"/>
        <v>11.658097686375321</v>
      </c>
      <c r="AC5372" s="17" t="s">
        <v>17655</v>
      </c>
    </row>
    <row r="5373" spans="1:29" x14ac:dyDescent="0.25">
      <c r="A5373" t="s">
        <v>3339</v>
      </c>
      <c r="B5373" s="165" t="s">
        <v>17244</v>
      </c>
      <c r="C5373" t="s">
        <v>17245</v>
      </c>
      <c r="D5373" s="1">
        <v>45222</v>
      </c>
      <c r="E5373">
        <f t="shared" si="589"/>
        <v>18</v>
      </c>
      <c r="F5373" t="s">
        <v>6</v>
      </c>
      <c r="G5373">
        <v>340</v>
      </c>
      <c r="H5373">
        <f t="shared" si="588"/>
        <v>34</v>
      </c>
      <c r="I5373" t="s">
        <v>9</v>
      </c>
      <c r="J5373">
        <v>1</v>
      </c>
      <c r="K5373" t="s">
        <v>8</v>
      </c>
      <c r="L5373" t="s">
        <v>8</v>
      </c>
      <c r="M5373" t="s">
        <v>6</v>
      </c>
      <c r="N5373" t="str">
        <f t="shared" si="590"/>
        <v>M</v>
      </c>
      <c r="O5373" t="s">
        <v>17246</v>
      </c>
      <c r="P5373" t="s">
        <v>17247</v>
      </c>
      <c r="Q5373" t="s">
        <v>3820</v>
      </c>
      <c r="R5373">
        <v>2</v>
      </c>
      <c r="S5373">
        <f t="shared" si="591"/>
        <v>2021</v>
      </c>
      <c r="T5373" t="s">
        <v>12</v>
      </c>
      <c r="U5373">
        <v>0.999999999999998</v>
      </c>
      <c r="V5373" t="s">
        <v>3951</v>
      </c>
      <c r="W5373">
        <f>VLOOKUP(Q5373,'PBT Tag Rates'!$B$5:$E$44,4,FALSE)</f>
        <v>0.98140000000000005</v>
      </c>
      <c r="X5373">
        <v>1</v>
      </c>
      <c r="Y5373" s="14">
        <f>IFERROR(LOOKUP(H5373,{30,43,48,53,58,63,68,73,78,83,88,93,97},{42,47,52,57,62,67,72,77,82,87,92,99,100}),999)</f>
        <v>42</v>
      </c>
      <c r="Z5373" s="17">
        <f t="shared" si="592"/>
        <v>5.5555555555555554</v>
      </c>
      <c r="AA5373" s="17">
        <f t="shared" si="593"/>
        <v>5.5555555555555554</v>
      </c>
      <c r="AB5373" s="17">
        <f t="shared" si="594"/>
        <v>11.658097686375321</v>
      </c>
      <c r="AC5373" s="17" t="s">
        <v>17655</v>
      </c>
    </row>
    <row r="5374" spans="1:29" x14ac:dyDescent="0.25">
      <c r="A5374" t="s">
        <v>3339</v>
      </c>
      <c r="B5374" s="165" t="s">
        <v>17248</v>
      </c>
      <c r="C5374" t="s">
        <v>17249</v>
      </c>
      <c r="D5374" s="1">
        <v>45222</v>
      </c>
      <c r="E5374">
        <f t="shared" si="589"/>
        <v>18</v>
      </c>
      <c r="F5374" t="s">
        <v>14</v>
      </c>
      <c r="G5374">
        <v>610</v>
      </c>
      <c r="H5374">
        <f t="shared" si="588"/>
        <v>61</v>
      </c>
      <c r="I5374" t="s">
        <v>7</v>
      </c>
      <c r="J5374" t="s">
        <v>8</v>
      </c>
      <c r="K5374" t="s">
        <v>8</v>
      </c>
      <c r="L5374" t="s">
        <v>8</v>
      </c>
      <c r="M5374" t="s">
        <v>6</v>
      </c>
      <c r="N5374" t="str">
        <f t="shared" si="590"/>
        <v>M</v>
      </c>
      <c r="O5374" t="s">
        <v>8</v>
      </c>
      <c r="P5374" t="s">
        <v>8</v>
      </c>
      <c r="Q5374" t="s">
        <v>11</v>
      </c>
      <c r="R5374" t="s">
        <v>8</v>
      </c>
      <c r="S5374" t="str">
        <f t="shared" si="591"/>
        <v>U</v>
      </c>
      <c r="T5374" t="s">
        <v>12</v>
      </c>
      <c r="U5374">
        <v>0.999999999999996</v>
      </c>
      <c r="V5374" t="s">
        <v>11</v>
      </c>
      <c r="W5374" t="e">
        <f>VLOOKUP(Q5374,'PBT Tag Rates'!$B$5:$E$44,4,FALSE)</f>
        <v>#N/A</v>
      </c>
      <c r="X5374">
        <v>1</v>
      </c>
      <c r="Y5374" s="14">
        <f>IFERROR(LOOKUP(H5374,{30,43,48,53,58,63,68,73,78,83,88,93,97},{42,47,52,57,62,67,72,77,82,87,92,99,100}),999)</f>
        <v>62</v>
      </c>
      <c r="Z5374" s="17">
        <f t="shared" si="592"/>
        <v>5.5555555555555554</v>
      </c>
      <c r="AA5374" s="17">
        <f t="shared" si="593"/>
        <v>5.5555555555555554</v>
      </c>
      <c r="AB5374" s="17">
        <f t="shared" si="594"/>
        <v>11.658097686375321</v>
      </c>
      <c r="AC5374" s="17" t="s">
        <v>17654</v>
      </c>
    </row>
    <row r="5375" spans="1:29" x14ac:dyDescent="0.25">
      <c r="A5375" t="s">
        <v>3339</v>
      </c>
      <c r="B5375" s="165" t="s">
        <v>17250</v>
      </c>
      <c r="C5375" t="s">
        <v>17251</v>
      </c>
      <c r="D5375" s="1">
        <v>45222</v>
      </c>
      <c r="E5375">
        <f t="shared" si="589"/>
        <v>18</v>
      </c>
      <c r="F5375" t="s">
        <v>14</v>
      </c>
      <c r="G5375">
        <v>710</v>
      </c>
      <c r="H5375">
        <f t="shared" si="588"/>
        <v>71</v>
      </c>
      <c r="I5375" t="s">
        <v>7</v>
      </c>
      <c r="J5375" t="s">
        <v>8</v>
      </c>
      <c r="K5375" t="s">
        <v>8</v>
      </c>
      <c r="L5375" t="s">
        <v>8</v>
      </c>
      <c r="M5375" t="s">
        <v>14</v>
      </c>
      <c r="N5375" t="str">
        <f t="shared" si="590"/>
        <v>F</v>
      </c>
      <c r="O5375" t="s">
        <v>2755</v>
      </c>
      <c r="P5375" t="s">
        <v>2756</v>
      </c>
      <c r="Q5375" t="s">
        <v>221</v>
      </c>
      <c r="R5375">
        <v>4</v>
      </c>
      <c r="S5375">
        <f t="shared" si="591"/>
        <v>2019</v>
      </c>
      <c r="T5375" t="s">
        <v>12</v>
      </c>
      <c r="U5375">
        <v>0.999999999999998</v>
      </c>
      <c r="V5375" t="s">
        <v>3396</v>
      </c>
      <c r="W5375">
        <f>VLOOKUP(Q5375,'PBT Tag Rates'!$B$5:$E$44,4,FALSE)</f>
        <v>0.95971980899999998</v>
      </c>
      <c r="X5375">
        <v>1</v>
      </c>
      <c r="Y5375" s="14">
        <f>IFERROR(LOOKUP(H5375,{30,43,48,53,58,63,68,73,78,83,88,93,97},{42,47,52,57,62,67,72,77,82,87,92,99,100}),999)</f>
        <v>72</v>
      </c>
      <c r="Z5375" s="17">
        <f t="shared" si="592"/>
        <v>5.5555555555555554</v>
      </c>
      <c r="AA5375" s="17">
        <f t="shared" si="593"/>
        <v>5.5555555555555554</v>
      </c>
      <c r="AB5375" s="17">
        <f t="shared" si="594"/>
        <v>11.658097686375321</v>
      </c>
      <c r="AC5375" s="17" t="s">
        <v>17655</v>
      </c>
    </row>
    <row r="5376" spans="1:29" x14ac:dyDescent="0.25">
      <c r="A5376" t="s">
        <v>3339</v>
      </c>
      <c r="B5376" s="165" t="s">
        <v>17252</v>
      </c>
      <c r="C5376" t="s">
        <v>17253</v>
      </c>
      <c r="D5376" s="1">
        <v>45223</v>
      </c>
      <c r="E5376">
        <f t="shared" si="589"/>
        <v>18</v>
      </c>
      <c r="F5376" t="s">
        <v>6</v>
      </c>
      <c r="G5376">
        <v>760</v>
      </c>
      <c r="H5376">
        <f t="shared" si="588"/>
        <v>76</v>
      </c>
      <c r="I5376" t="s">
        <v>7</v>
      </c>
      <c r="J5376" t="s">
        <v>8</v>
      </c>
      <c r="K5376" t="s">
        <v>8</v>
      </c>
      <c r="L5376" t="s">
        <v>8</v>
      </c>
      <c r="M5376" t="s">
        <v>6</v>
      </c>
      <c r="N5376" t="str">
        <f t="shared" si="590"/>
        <v>M</v>
      </c>
      <c r="O5376" t="s">
        <v>2562</v>
      </c>
      <c r="P5376" t="s">
        <v>2563</v>
      </c>
      <c r="Q5376" t="s">
        <v>221</v>
      </c>
      <c r="R5376">
        <v>4</v>
      </c>
      <c r="S5376">
        <f t="shared" si="591"/>
        <v>2019</v>
      </c>
      <c r="T5376" t="s">
        <v>12</v>
      </c>
      <c r="U5376">
        <v>1</v>
      </c>
      <c r="V5376" t="s">
        <v>3396</v>
      </c>
      <c r="W5376">
        <f>VLOOKUP(Q5376,'PBT Tag Rates'!$B$5:$E$44,4,FALSE)</f>
        <v>0.95971980899999998</v>
      </c>
      <c r="X5376">
        <v>1</v>
      </c>
      <c r="Y5376" s="14">
        <f>IFERROR(LOOKUP(H5376,{30,43,48,53,58,63,68,73,78,83,88,93,97},{42,47,52,57,62,67,72,77,82,87,92,99,100}),999)</f>
        <v>77</v>
      </c>
      <c r="Z5376" s="17">
        <f t="shared" si="592"/>
        <v>5.5555555555555554</v>
      </c>
      <c r="AA5376" s="17">
        <f t="shared" si="593"/>
        <v>5.5555555555555554</v>
      </c>
      <c r="AB5376" s="17">
        <f t="shared" si="594"/>
        <v>11.658097686375321</v>
      </c>
      <c r="AC5376" s="17" t="s">
        <v>17655</v>
      </c>
    </row>
    <row r="5377" spans="1:29" x14ac:dyDescent="0.25">
      <c r="A5377" t="s">
        <v>3339</v>
      </c>
      <c r="B5377" s="165" t="s">
        <v>17254</v>
      </c>
      <c r="C5377" t="s">
        <v>17255</v>
      </c>
      <c r="D5377" s="1">
        <v>45223</v>
      </c>
      <c r="E5377">
        <f t="shared" si="589"/>
        <v>18</v>
      </c>
      <c r="F5377" t="s">
        <v>14</v>
      </c>
      <c r="G5377">
        <v>680</v>
      </c>
      <c r="H5377">
        <f t="shared" si="588"/>
        <v>68</v>
      </c>
      <c r="I5377" t="s">
        <v>9</v>
      </c>
      <c r="J5377">
        <v>1</v>
      </c>
      <c r="K5377" t="s">
        <v>8</v>
      </c>
      <c r="L5377" t="s">
        <v>8</v>
      </c>
      <c r="M5377" t="s">
        <v>14</v>
      </c>
      <c r="N5377" t="str">
        <f t="shared" si="590"/>
        <v>F</v>
      </c>
      <c r="O5377" t="s">
        <v>667</v>
      </c>
      <c r="P5377" t="s">
        <v>2988</v>
      </c>
      <c r="Q5377" t="s">
        <v>221</v>
      </c>
      <c r="R5377">
        <v>4</v>
      </c>
      <c r="S5377">
        <f t="shared" si="591"/>
        <v>2019</v>
      </c>
      <c r="T5377" t="s">
        <v>12</v>
      </c>
      <c r="U5377">
        <v>1</v>
      </c>
      <c r="V5377" t="s">
        <v>3951</v>
      </c>
      <c r="W5377">
        <f>VLOOKUP(Q5377,'PBT Tag Rates'!$B$5:$E$44,4,FALSE)</f>
        <v>0.95971980899999998</v>
      </c>
      <c r="X5377">
        <v>1</v>
      </c>
      <c r="Y5377" s="14">
        <f>IFERROR(LOOKUP(H5377,{30,43,48,53,58,63,68,73,78,83,88,93,97},{42,47,52,57,62,67,72,77,82,87,92,99,100}),999)</f>
        <v>72</v>
      </c>
      <c r="Z5377" s="17">
        <f t="shared" si="592"/>
        <v>5.5555555555555554</v>
      </c>
      <c r="AA5377" s="17">
        <f t="shared" si="593"/>
        <v>5.5555555555555554</v>
      </c>
      <c r="AB5377" s="17">
        <f t="shared" si="594"/>
        <v>11.658097686375321</v>
      </c>
      <c r="AC5377" s="17" t="s">
        <v>17655</v>
      </c>
    </row>
    <row r="5378" spans="1:29" x14ac:dyDescent="0.25">
      <c r="A5378" t="s">
        <v>3339</v>
      </c>
      <c r="B5378" s="165" t="s">
        <v>17256</v>
      </c>
      <c r="C5378" t="s">
        <v>17257</v>
      </c>
      <c r="D5378" s="1">
        <v>45223</v>
      </c>
      <c r="E5378">
        <f t="shared" si="589"/>
        <v>18</v>
      </c>
      <c r="F5378" t="s">
        <v>14</v>
      </c>
      <c r="G5378">
        <v>770</v>
      </c>
      <c r="H5378">
        <f t="shared" si="588"/>
        <v>77</v>
      </c>
      <c r="I5378" t="s">
        <v>7</v>
      </c>
      <c r="J5378" t="s">
        <v>8</v>
      </c>
      <c r="K5378" t="s">
        <v>8</v>
      </c>
      <c r="L5378" t="s">
        <v>8</v>
      </c>
      <c r="M5378" t="s">
        <v>14</v>
      </c>
      <c r="N5378" t="str">
        <f t="shared" si="590"/>
        <v>F</v>
      </c>
      <c r="O5378" t="s">
        <v>8</v>
      </c>
      <c r="P5378" t="s">
        <v>8</v>
      </c>
      <c r="Q5378" t="s">
        <v>11</v>
      </c>
      <c r="R5378" t="s">
        <v>8</v>
      </c>
      <c r="S5378" t="str">
        <f t="shared" si="591"/>
        <v>U</v>
      </c>
      <c r="T5378" t="s">
        <v>12</v>
      </c>
      <c r="U5378">
        <v>1</v>
      </c>
      <c r="V5378" t="s">
        <v>11</v>
      </c>
      <c r="W5378" t="e">
        <f>VLOOKUP(Q5378,'PBT Tag Rates'!$B$5:$E$44,4,FALSE)</f>
        <v>#N/A</v>
      </c>
      <c r="X5378">
        <v>1</v>
      </c>
      <c r="Y5378" s="14">
        <f>IFERROR(LOOKUP(H5378,{30,43,48,53,58,63,68,73,78,83,88,93,97},{42,47,52,57,62,67,72,77,82,87,92,99,100}),999)</f>
        <v>77</v>
      </c>
      <c r="Z5378" s="17">
        <f t="shared" si="592"/>
        <v>5.5555555555555554</v>
      </c>
      <c r="AA5378" s="17">
        <f t="shared" si="593"/>
        <v>5.5555555555555554</v>
      </c>
      <c r="AB5378" s="17">
        <f t="shared" si="594"/>
        <v>11.658097686375321</v>
      </c>
      <c r="AC5378" s="17" t="s">
        <v>17654</v>
      </c>
    </row>
    <row r="5379" spans="1:29" x14ac:dyDescent="0.25">
      <c r="A5379" t="s">
        <v>3339</v>
      </c>
      <c r="B5379" s="165" t="s">
        <v>17258</v>
      </c>
      <c r="C5379" t="s">
        <v>17259</v>
      </c>
      <c r="D5379" s="1">
        <v>45223</v>
      </c>
      <c r="E5379">
        <f t="shared" si="589"/>
        <v>18</v>
      </c>
      <c r="F5379" t="s">
        <v>6</v>
      </c>
      <c r="G5379">
        <v>660</v>
      </c>
      <c r="H5379">
        <f t="shared" si="588"/>
        <v>66</v>
      </c>
      <c r="I5379" t="s">
        <v>7</v>
      </c>
      <c r="J5379" t="s">
        <v>8</v>
      </c>
      <c r="K5379" t="s">
        <v>8</v>
      </c>
      <c r="L5379" t="s">
        <v>8</v>
      </c>
      <c r="M5379" t="s">
        <v>6</v>
      </c>
      <c r="N5379" t="str">
        <f t="shared" si="590"/>
        <v>M</v>
      </c>
      <c r="O5379" t="s">
        <v>2394</v>
      </c>
      <c r="P5379" t="s">
        <v>2395</v>
      </c>
      <c r="Q5379" t="s">
        <v>918</v>
      </c>
      <c r="R5379">
        <v>3</v>
      </c>
      <c r="S5379">
        <f t="shared" si="591"/>
        <v>2020</v>
      </c>
      <c r="T5379" t="s">
        <v>12</v>
      </c>
      <c r="U5379">
        <v>1</v>
      </c>
      <c r="V5379" t="s">
        <v>3396</v>
      </c>
      <c r="W5379">
        <f>VLOOKUP(Q5379,'PBT Tag Rates'!$B$5:$E$44,4,FALSE)</f>
        <v>0.98961045999999997</v>
      </c>
      <c r="X5379">
        <v>1</v>
      </c>
      <c r="Y5379" s="14">
        <f>IFERROR(LOOKUP(H5379,{30,43,48,53,58,63,68,73,78,83,88,93,97},{42,47,52,57,62,67,72,77,82,87,92,99,100}),999)</f>
        <v>67</v>
      </c>
      <c r="Z5379" s="17">
        <f t="shared" si="592"/>
        <v>5.5555555555555554</v>
      </c>
      <c r="AA5379" s="17">
        <f t="shared" si="593"/>
        <v>5.5555555555555554</v>
      </c>
      <c r="AB5379" s="17">
        <f t="shared" si="594"/>
        <v>11.658097686375321</v>
      </c>
      <c r="AC5379" s="17" t="s">
        <v>17655</v>
      </c>
    </row>
    <row r="5380" spans="1:29" x14ac:dyDescent="0.25">
      <c r="A5380" t="s">
        <v>3339</v>
      </c>
      <c r="B5380" s="165" t="s">
        <v>17260</v>
      </c>
      <c r="C5380" t="s">
        <v>17261</v>
      </c>
      <c r="D5380" s="1">
        <v>45223</v>
      </c>
      <c r="E5380">
        <f t="shared" si="589"/>
        <v>18</v>
      </c>
      <c r="F5380" t="s">
        <v>6</v>
      </c>
      <c r="G5380">
        <v>540</v>
      </c>
      <c r="H5380">
        <f t="shared" si="588"/>
        <v>54</v>
      </c>
      <c r="I5380" t="s">
        <v>7</v>
      </c>
      <c r="J5380" t="s">
        <v>8</v>
      </c>
      <c r="K5380" t="s">
        <v>8</v>
      </c>
      <c r="L5380" t="s">
        <v>8</v>
      </c>
      <c r="M5380" t="s">
        <v>6</v>
      </c>
      <c r="N5380" t="str">
        <f t="shared" si="590"/>
        <v>M</v>
      </c>
      <c r="O5380" t="s">
        <v>17262</v>
      </c>
      <c r="P5380" t="s">
        <v>17263</v>
      </c>
      <c r="Q5380" t="s">
        <v>3820</v>
      </c>
      <c r="R5380">
        <v>2</v>
      </c>
      <c r="S5380">
        <f t="shared" si="591"/>
        <v>2021</v>
      </c>
      <c r="T5380" t="s">
        <v>12</v>
      </c>
      <c r="U5380">
        <v>1</v>
      </c>
      <c r="V5380" t="s">
        <v>3396</v>
      </c>
      <c r="W5380">
        <f>VLOOKUP(Q5380,'PBT Tag Rates'!$B$5:$E$44,4,FALSE)</f>
        <v>0.98140000000000005</v>
      </c>
      <c r="X5380">
        <v>1</v>
      </c>
      <c r="Y5380" s="14">
        <f>IFERROR(LOOKUP(H5380,{30,43,48,53,58,63,68,73,78,83,88,93,97},{42,47,52,57,62,67,72,77,82,87,92,99,100}),999)</f>
        <v>57</v>
      </c>
      <c r="Z5380" s="17">
        <f t="shared" si="592"/>
        <v>5.5555555555555554</v>
      </c>
      <c r="AA5380" s="17">
        <f t="shared" si="593"/>
        <v>5.5555555555555554</v>
      </c>
      <c r="AB5380" s="17">
        <f t="shared" si="594"/>
        <v>11.658097686375321</v>
      </c>
      <c r="AC5380" s="17" t="s">
        <v>17655</v>
      </c>
    </row>
    <row r="5381" spans="1:29" x14ac:dyDescent="0.25">
      <c r="A5381" t="s">
        <v>3339</v>
      </c>
      <c r="B5381" s="165" t="s">
        <v>17264</v>
      </c>
      <c r="C5381" t="s">
        <v>17265</v>
      </c>
      <c r="D5381" s="1">
        <v>45223</v>
      </c>
      <c r="E5381">
        <f t="shared" si="589"/>
        <v>18</v>
      </c>
      <c r="F5381" t="s">
        <v>6</v>
      </c>
      <c r="G5381">
        <v>660</v>
      </c>
      <c r="H5381">
        <f t="shared" si="588"/>
        <v>66</v>
      </c>
      <c r="I5381" t="s">
        <v>9</v>
      </c>
      <c r="J5381">
        <v>1</v>
      </c>
      <c r="K5381" t="s">
        <v>8</v>
      </c>
      <c r="L5381" t="s">
        <v>8</v>
      </c>
      <c r="M5381" t="s">
        <v>6</v>
      </c>
      <c r="N5381" t="str">
        <f t="shared" si="590"/>
        <v>M</v>
      </c>
      <c r="O5381" t="s">
        <v>591</v>
      </c>
      <c r="P5381" t="s">
        <v>14315</v>
      </c>
      <c r="Q5381" t="s">
        <v>221</v>
      </c>
      <c r="R5381">
        <v>4</v>
      </c>
      <c r="S5381">
        <f t="shared" si="591"/>
        <v>2019</v>
      </c>
      <c r="T5381" t="s">
        <v>12</v>
      </c>
      <c r="U5381">
        <v>1</v>
      </c>
      <c r="V5381" t="s">
        <v>3951</v>
      </c>
      <c r="W5381">
        <f>VLOOKUP(Q5381,'PBT Tag Rates'!$B$5:$E$44,4,FALSE)</f>
        <v>0.95971980899999998</v>
      </c>
      <c r="X5381">
        <v>1</v>
      </c>
      <c r="Y5381" s="14">
        <f>IFERROR(LOOKUP(H5381,{30,43,48,53,58,63,68,73,78,83,88,93,97},{42,47,52,57,62,67,72,77,82,87,92,99,100}),999)</f>
        <v>67</v>
      </c>
      <c r="Z5381" s="17">
        <f t="shared" si="592"/>
        <v>5.5555555555555554</v>
      </c>
      <c r="AA5381" s="17">
        <f t="shared" si="593"/>
        <v>5.5555555555555554</v>
      </c>
      <c r="AB5381" s="17">
        <f t="shared" si="594"/>
        <v>11.658097686375321</v>
      </c>
      <c r="AC5381" s="17" t="s">
        <v>17655</v>
      </c>
    </row>
    <row r="5382" spans="1:29" x14ac:dyDescent="0.25">
      <c r="A5382" t="s">
        <v>3339</v>
      </c>
      <c r="B5382" s="165" t="s">
        <v>17266</v>
      </c>
      <c r="C5382" t="s">
        <v>17267</v>
      </c>
      <c r="D5382" s="1">
        <v>45223</v>
      </c>
      <c r="E5382">
        <f t="shared" si="589"/>
        <v>18</v>
      </c>
      <c r="F5382" t="s">
        <v>6</v>
      </c>
      <c r="G5382">
        <v>750</v>
      </c>
      <c r="H5382">
        <f t="shared" si="588"/>
        <v>75</v>
      </c>
      <c r="I5382" t="s">
        <v>7</v>
      </c>
      <c r="J5382" t="s">
        <v>8</v>
      </c>
      <c r="K5382" t="s">
        <v>8</v>
      </c>
      <c r="L5382" t="s">
        <v>8</v>
      </c>
      <c r="M5382" t="s">
        <v>6</v>
      </c>
      <c r="N5382" t="str">
        <f t="shared" si="590"/>
        <v>M</v>
      </c>
      <c r="O5382" t="s">
        <v>552</v>
      </c>
      <c r="P5382" t="s">
        <v>8744</v>
      </c>
      <c r="Q5382" t="s">
        <v>221</v>
      </c>
      <c r="R5382">
        <v>4</v>
      </c>
      <c r="S5382">
        <f t="shared" si="591"/>
        <v>2019</v>
      </c>
      <c r="T5382" t="s">
        <v>12</v>
      </c>
      <c r="U5382">
        <v>1</v>
      </c>
      <c r="V5382" t="s">
        <v>3396</v>
      </c>
      <c r="W5382">
        <f>VLOOKUP(Q5382,'PBT Tag Rates'!$B$5:$E$44,4,FALSE)</f>
        <v>0.95971980899999998</v>
      </c>
      <c r="X5382">
        <v>1</v>
      </c>
      <c r="Y5382" s="14">
        <f>IFERROR(LOOKUP(H5382,{30,43,48,53,58,63,68,73,78,83,88,93,97},{42,47,52,57,62,67,72,77,82,87,92,99,100}),999)</f>
        <v>77</v>
      </c>
      <c r="Z5382" s="17">
        <f t="shared" si="592"/>
        <v>5.5555555555555554</v>
      </c>
      <c r="AA5382" s="17">
        <f t="shared" si="593"/>
        <v>5.5555555555555554</v>
      </c>
      <c r="AB5382" s="17">
        <f t="shared" si="594"/>
        <v>11.658097686375321</v>
      </c>
      <c r="AC5382" s="17" t="s">
        <v>17655</v>
      </c>
    </row>
    <row r="5383" spans="1:29" x14ac:dyDescent="0.25">
      <c r="A5383" t="s">
        <v>3339</v>
      </c>
      <c r="B5383" s="165" t="s">
        <v>17268</v>
      </c>
      <c r="C5383" t="s">
        <v>17269</v>
      </c>
      <c r="D5383" s="1">
        <v>45223</v>
      </c>
      <c r="E5383">
        <f t="shared" si="589"/>
        <v>18</v>
      </c>
      <c r="F5383" t="s">
        <v>14</v>
      </c>
      <c r="G5383">
        <v>790</v>
      </c>
      <c r="H5383">
        <f t="shared" si="588"/>
        <v>79</v>
      </c>
      <c r="I5383" t="s">
        <v>9</v>
      </c>
      <c r="J5383">
        <v>1</v>
      </c>
      <c r="K5383" t="s">
        <v>8</v>
      </c>
      <c r="L5383" t="s">
        <v>8</v>
      </c>
      <c r="M5383" t="s">
        <v>14</v>
      </c>
      <c r="N5383" t="str">
        <f t="shared" si="590"/>
        <v>F</v>
      </c>
      <c r="O5383" t="s">
        <v>16705</v>
      </c>
      <c r="P5383" t="s">
        <v>16706</v>
      </c>
      <c r="Q5383" t="s">
        <v>281</v>
      </c>
      <c r="R5383">
        <v>4</v>
      </c>
      <c r="S5383">
        <f t="shared" si="591"/>
        <v>2019</v>
      </c>
      <c r="T5383" t="s">
        <v>12</v>
      </c>
      <c r="U5383">
        <v>0.999999999999998</v>
      </c>
      <c r="V5383" t="s">
        <v>3170</v>
      </c>
      <c r="W5383">
        <f>VLOOKUP(Q5383,'PBT Tag Rates'!$B$5:$E$44,4,FALSE)</f>
        <v>0.99705232300000002</v>
      </c>
      <c r="X5383">
        <v>1</v>
      </c>
      <c r="Y5383" s="14">
        <f>IFERROR(LOOKUP(H5383,{30,43,48,53,58,63,68,73,78,83,88,93,97},{42,47,52,57,62,67,72,77,82,87,92,99,100}),999)</f>
        <v>82</v>
      </c>
      <c r="Z5383" s="17">
        <f t="shared" si="592"/>
        <v>5.5555555555555554</v>
      </c>
      <c r="AA5383" s="17">
        <f t="shared" si="593"/>
        <v>5.5555555555555554</v>
      </c>
      <c r="AB5383" s="17">
        <f t="shared" si="594"/>
        <v>11.658097686375321</v>
      </c>
      <c r="AC5383" s="17" t="s">
        <v>17654</v>
      </c>
    </row>
    <row r="5384" spans="1:29" x14ac:dyDescent="0.25">
      <c r="A5384" t="s">
        <v>3339</v>
      </c>
      <c r="B5384" s="165" t="s">
        <v>17270</v>
      </c>
      <c r="C5384" t="s">
        <v>17271</v>
      </c>
      <c r="D5384" s="1">
        <v>45223</v>
      </c>
      <c r="E5384">
        <f t="shared" si="589"/>
        <v>18</v>
      </c>
      <c r="F5384" t="s">
        <v>6</v>
      </c>
      <c r="G5384">
        <v>470</v>
      </c>
      <c r="H5384">
        <f t="shared" si="588"/>
        <v>47</v>
      </c>
      <c r="I5384" t="s">
        <v>9</v>
      </c>
      <c r="J5384">
        <v>1</v>
      </c>
      <c r="K5384" t="s">
        <v>8</v>
      </c>
      <c r="L5384" t="s">
        <v>8</v>
      </c>
      <c r="M5384" t="s">
        <v>6</v>
      </c>
      <c r="N5384" t="str">
        <f t="shared" si="590"/>
        <v>M</v>
      </c>
      <c r="O5384" t="s">
        <v>16190</v>
      </c>
      <c r="P5384" t="s">
        <v>16191</v>
      </c>
      <c r="Q5384" t="s">
        <v>3820</v>
      </c>
      <c r="R5384">
        <v>2</v>
      </c>
      <c r="S5384">
        <f t="shared" si="591"/>
        <v>2021</v>
      </c>
      <c r="T5384" t="s">
        <v>12</v>
      </c>
      <c r="U5384">
        <v>0.999999999999997</v>
      </c>
      <c r="V5384" t="s">
        <v>3396</v>
      </c>
      <c r="W5384">
        <f>VLOOKUP(Q5384,'PBT Tag Rates'!$B$5:$E$44,4,FALSE)</f>
        <v>0.98140000000000005</v>
      </c>
      <c r="X5384">
        <v>1</v>
      </c>
      <c r="Y5384" s="14">
        <f>IFERROR(LOOKUP(H5384,{30,43,48,53,58,63,68,73,78,83,88,93,97},{42,47,52,57,62,67,72,77,82,87,92,99,100}),999)</f>
        <v>47</v>
      </c>
      <c r="Z5384" s="17">
        <f t="shared" si="592"/>
        <v>5.5555555555555554</v>
      </c>
      <c r="AA5384" s="17">
        <f t="shared" si="593"/>
        <v>5.5555555555555554</v>
      </c>
      <c r="AB5384" s="17">
        <f t="shared" si="594"/>
        <v>11.658097686375321</v>
      </c>
      <c r="AC5384" s="17" t="s">
        <v>17655</v>
      </c>
    </row>
    <row r="5385" spans="1:29" x14ac:dyDescent="0.25">
      <c r="A5385" t="s">
        <v>3339</v>
      </c>
      <c r="B5385" s="165" t="s">
        <v>17272</v>
      </c>
      <c r="C5385" t="s">
        <v>17273</v>
      </c>
      <c r="D5385" s="1">
        <v>45223</v>
      </c>
      <c r="E5385">
        <f t="shared" si="589"/>
        <v>18</v>
      </c>
      <c r="F5385" t="s">
        <v>14</v>
      </c>
      <c r="G5385">
        <v>710</v>
      </c>
      <c r="H5385">
        <f t="shared" si="588"/>
        <v>71</v>
      </c>
      <c r="I5385" t="s">
        <v>9</v>
      </c>
      <c r="J5385">
        <v>1</v>
      </c>
      <c r="K5385" t="s">
        <v>8</v>
      </c>
      <c r="L5385" t="s">
        <v>8</v>
      </c>
      <c r="M5385" t="s">
        <v>14</v>
      </c>
      <c r="N5385" t="str">
        <f t="shared" si="590"/>
        <v>F</v>
      </c>
      <c r="O5385" t="s">
        <v>1413</v>
      </c>
      <c r="P5385" t="s">
        <v>3416</v>
      </c>
      <c r="Q5385" t="s">
        <v>221</v>
      </c>
      <c r="R5385">
        <v>4</v>
      </c>
      <c r="S5385">
        <f t="shared" si="591"/>
        <v>2019</v>
      </c>
      <c r="T5385" t="s">
        <v>12</v>
      </c>
      <c r="U5385">
        <v>1</v>
      </c>
      <c r="V5385" t="s">
        <v>3396</v>
      </c>
      <c r="W5385">
        <f>VLOOKUP(Q5385,'PBT Tag Rates'!$B$5:$E$44,4,FALSE)</f>
        <v>0.95971980899999998</v>
      </c>
      <c r="X5385">
        <v>1</v>
      </c>
      <c r="Y5385" s="14">
        <f>IFERROR(LOOKUP(H5385,{30,43,48,53,58,63,68,73,78,83,88,93,97},{42,47,52,57,62,67,72,77,82,87,92,99,100}),999)</f>
        <v>72</v>
      </c>
      <c r="Z5385" s="17">
        <f t="shared" si="592"/>
        <v>5.5555555555555554</v>
      </c>
      <c r="AA5385" s="17">
        <f t="shared" si="593"/>
        <v>5.5555555555555554</v>
      </c>
      <c r="AB5385" s="17">
        <f t="shared" si="594"/>
        <v>11.658097686375321</v>
      </c>
      <c r="AC5385" s="17" t="s">
        <v>17655</v>
      </c>
    </row>
    <row r="5386" spans="1:29" x14ac:dyDescent="0.25">
      <c r="A5386" t="s">
        <v>3339</v>
      </c>
      <c r="B5386" s="165" t="s">
        <v>17274</v>
      </c>
      <c r="C5386" t="s">
        <v>17275</v>
      </c>
      <c r="D5386" s="1">
        <v>45223</v>
      </c>
      <c r="E5386">
        <f t="shared" si="589"/>
        <v>18</v>
      </c>
      <c r="F5386" t="s">
        <v>6</v>
      </c>
      <c r="G5386">
        <v>350</v>
      </c>
      <c r="H5386">
        <f t="shared" si="588"/>
        <v>35</v>
      </c>
      <c r="I5386" t="s">
        <v>9</v>
      </c>
      <c r="J5386">
        <v>1</v>
      </c>
      <c r="K5386" t="s">
        <v>8</v>
      </c>
      <c r="L5386" t="s">
        <v>8</v>
      </c>
      <c r="M5386" t="s">
        <v>6</v>
      </c>
      <c r="N5386" t="str">
        <f t="shared" si="590"/>
        <v>M</v>
      </c>
      <c r="O5386" t="s">
        <v>17246</v>
      </c>
      <c r="P5386" t="s">
        <v>17247</v>
      </c>
      <c r="Q5386" t="s">
        <v>3820</v>
      </c>
      <c r="R5386">
        <v>2</v>
      </c>
      <c r="S5386">
        <f t="shared" si="591"/>
        <v>2021</v>
      </c>
      <c r="T5386" t="s">
        <v>12</v>
      </c>
      <c r="U5386">
        <v>0.999999999999999</v>
      </c>
      <c r="V5386" t="s">
        <v>3951</v>
      </c>
      <c r="W5386">
        <f>VLOOKUP(Q5386,'PBT Tag Rates'!$B$5:$E$44,4,FALSE)</f>
        <v>0.98140000000000005</v>
      </c>
      <c r="X5386">
        <v>1</v>
      </c>
      <c r="Y5386" s="14">
        <f>IFERROR(LOOKUP(H5386,{30,43,48,53,58,63,68,73,78,83,88,93,97},{42,47,52,57,62,67,72,77,82,87,92,99,100}),999)</f>
        <v>42</v>
      </c>
      <c r="Z5386" s="17">
        <f t="shared" si="592"/>
        <v>5.5555555555555554</v>
      </c>
      <c r="AA5386" s="17">
        <f t="shared" si="593"/>
        <v>5.5555555555555554</v>
      </c>
      <c r="AB5386" s="17">
        <f t="shared" si="594"/>
        <v>11.658097686375321</v>
      </c>
      <c r="AC5386" s="17" t="s">
        <v>17655</v>
      </c>
    </row>
    <row r="5387" spans="1:29" x14ac:dyDescent="0.25">
      <c r="A5387" t="s">
        <v>3339</v>
      </c>
      <c r="B5387" s="165" t="s">
        <v>17276</v>
      </c>
      <c r="C5387" t="s">
        <v>17277</v>
      </c>
      <c r="D5387" s="1">
        <v>45223</v>
      </c>
      <c r="E5387">
        <f t="shared" si="589"/>
        <v>18</v>
      </c>
      <c r="F5387" t="s">
        <v>14</v>
      </c>
      <c r="G5387">
        <v>790</v>
      </c>
      <c r="H5387">
        <f t="shared" si="588"/>
        <v>79</v>
      </c>
      <c r="I5387" t="s">
        <v>9</v>
      </c>
      <c r="J5387">
        <v>1</v>
      </c>
      <c r="K5387" t="s">
        <v>8</v>
      </c>
      <c r="L5387" t="s">
        <v>8</v>
      </c>
      <c r="M5387" t="s">
        <v>14</v>
      </c>
      <c r="N5387" t="str">
        <f t="shared" si="590"/>
        <v>F</v>
      </c>
      <c r="O5387" t="s">
        <v>844</v>
      </c>
      <c r="P5387" t="s">
        <v>845</v>
      </c>
      <c r="Q5387" t="s">
        <v>221</v>
      </c>
      <c r="R5387">
        <v>4</v>
      </c>
      <c r="S5387">
        <f t="shared" si="591"/>
        <v>2019</v>
      </c>
      <c r="T5387" t="s">
        <v>12</v>
      </c>
      <c r="U5387">
        <v>1</v>
      </c>
      <c r="V5387" t="s">
        <v>3396</v>
      </c>
      <c r="W5387">
        <f>VLOOKUP(Q5387,'PBT Tag Rates'!$B$5:$E$44,4,FALSE)</f>
        <v>0.95971980899999998</v>
      </c>
      <c r="X5387">
        <v>1</v>
      </c>
      <c r="Y5387" s="14">
        <f>IFERROR(LOOKUP(H5387,{30,43,48,53,58,63,68,73,78,83,88,93,97},{42,47,52,57,62,67,72,77,82,87,92,99,100}),999)</f>
        <v>82</v>
      </c>
      <c r="Z5387" s="17">
        <f t="shared" si="592"/>
        <v>5.5555555555555554</v>
      </c>
      <c r="AA5387" s="17">
        <f t="shared" si="593"/>
        <v>5.5555555555555554</v>
      </c>
      <c r="AB5387" s="17">
        <f t="shared" si="594"/>
        <v>11.658097686375321</v>
      </c>
      <c r="AC5387" s="17" t="s">
        <v>17655</v>
      </c>
    </row>
    <row r="5388" spans="1:29" x14ac:dyDescent="0.25">
      <c r="A5388" t="s">
        <v>3339</v>
      </c>
      <c r="B5388" s="165" t="s">
        <v>17278</v>
      </c>
      <c r="C5388" t="s">
        <v>17279</v>
      </c>
      <c r="D5388" s="1">
        <v>45224</v>
      </c>
      <c r="E5388">
        <f t="shared" si="589"/>
        <v>18</v>
      </c>
      <c r="F5388" t="s">
        <v>14</v>
      </c>
      <c r="G5388">
        <v>690</v>
      </c>
      <c r="H5388">
        <f t="shared" si="588"/>
        <v>69</v>
      </c>
      <c r="I5388" t="s">
        <v>9</v>
      </c>
      <c r="J5388">
        <v>1</v>
      </c>
      <c r="K5388" t="s">
        <v>17280</v>
      </c>
      <c r="L5388" t="s">
        <v>8</v>
      </c>
      <c r="M5388" t="s">
        <v>14</v>
      </c>
      <c r="N5388" t="str">
        <f t="shared" si="590"/>
        <v>F</v>
      </c>
      <c r="O5388" t="s">
        <v>8</v>
      </c>
      <c r="P5388" t="s">
        <v>8</v>
      </c>
      <c r="Q5388" t="s">
        <v>11</v>
      </c>
      <c r="R5388" t="s">
        <v>8</v>
      </c>
      <c r="S5388" t="str">
        <f t="shared" si="591"/>
        <v>U</v>
      </c>
      <c r="T5388" t="s">
        <v>12</v>
      </c>
      <c r="U5388">
        <v>1</v>
      </c>
      <c r="V5388" t="s">
        <v>3100</v>
      </c>
      <c r="W5388" t="e">
        <f>VLOOKUP(Q5388,'PBT Tag Rates'!$B$5:$E$44,4,FALSE)</f>
        <v>#N/A</v>
      </c>
      <c r="X5388">
        <v>1</v>
      </c>
      <c r="Y5388" s="14">
        <f>IFERROR(LOOKUP(H5388,{30,43,48,53,58,63,68,73,78,83,88,93,97},{42,47,52,57,62,67,72,77,82,87,92,99,100}),999)</f>
        <v>72</v>
      </c>
      <c r="Z5388" s="17">
        <f t="shared" si="592"/>
        <v>5.5555555555555554</v>
      </c>
      <c r="AA5388" s="17">
        <f t="shared" si="593"/>
        <v>5.5555555555555554</v>
      </c>
      <c r="AB5388" s="17">
        <f t="shared" si="594"/>
        <v>11.658097686375321</v>
      </c>
      <c r="AC5388" s="17" t="s">
        <v>17654</v>
      </c>
    </row>
    <row r="5389" spans="1:29" x14ac:dyDescent="0.25">
      <c r="A5389" t="s">
        <v>3339</v>
      </c>
      <c r="B5389" s="165" t="s">
        <v>17281</v>
      </c>
      <c r="C5389" t="s">
        <v>17282</v>
      </c>
      <c r="D5389" s="1">
        <v>45224</v>
      </c>
      <c r="E5389">
        <f t="shared" si="589"/>
        <v>18</v>
      </c>
      <c r="F5389" t="s">
        <v>6</v>
      </c>
      <c r="G5389">
        <v>350</v>
      </c>
      <c r="H5389">
        <f t="shared" si="588"/>
        <v>35</v>
      </c>
      <c r="I5389" t="s">
        <v>9</v>
      </c>
      <c r="J5389">
        <v>1</v>
      </c>
      <c r="K5389" t="s">
        <v>8</v>
      </c>
      <c r="L5389" t="s">
        <v>8</v>
      </c>
      <c r="M5389" t="s">
        <v>6</v>
      </c>
      <c r="N5389" t="str">
        <f t="shared" si="590"/>
        <v>M</v>
      </c>
      <c r="O5389" t="s">
        <v>17283</v>
      </c>
      <c r="P5389" t="s">
        <v>17284</v>
      </c>
      <c r="Q5389" t="s">
        <v>3820</v>
      </c>
      <c r="R5389">
        <v>2</v>
      </c>
      <c r="S5389">
        <f t="shared" si="591"/>
        <v>2021</v>
      </c>
      <c r="T5389" t="s">
        <v>12</v>
      </c>
      <c r="U5389">
        <v>0.999999999999997</v>
      </c>
      <c r="V5389" t="s">
        <v>3951</v>
      </c>
      <c r="W5389">
        <f>VLOOKUP(Q5389,'PBT Tag Rates'!$B$5:$E$44,4,FALSE)</f>
        <v>0.98140000000000005</v>
      </c>
      <c r="X5389">
        <v>1</v>
      </c>
      <c r="Y5389" s="14">
        <f>IFERROR(LOOKUP(H5389,{30,43,48,53,58,63,68,73,78,83,88,93,97},{42,47,52,57,62,67,72,77,82,87,92,99,100}),999)</f>
        <v>42</v>
      </c>
      <c r="Z5389" s="17">
        <f t="shared" si="592"/>
        <v>5.5555555555555554</v>
      </c>
      <c r="AA5389" s="17">
        <f t="shared" si="593"/>
        <v>5.5555555555555554</v>
      </c>
      <c r="AB5389" s="17">
        <f t="shared" si="594"/>
        <v>11.658097686375321</v>
      </c>
      <c r="AC5389" s="17" t="s">
        <v>17655</v>
      </c>
    </row>
    <row r="5390" spans="1:29" x14ac:dyDescent="0.25">
      <c r="A5390" t="s">
        <v>3339</v>
      </c>
      <c r="B5390" s="165" t="s">
        <v>17285</v>
      </c>
      <c r="C5390" t="s">
        <v>17286</v>
      </c>
      <c r="D5390" s="1">
        <v>45224</v>
      </c>
      <c r="E5390">
        <f t="shared" si="589"/>
        <v>18</v>
      </c>
      <c r="F5390" t="s">
        <v>6</v>
      </c>
      <c r="G5390">
        <v>750</v>
      </c>
      <c r="H5390">
        <f t="shared" si="588"/>
        <v>75</v>
      </c>
      <c r="I5390" t="s">
        <v>7</v>
      </c>
      <c r="J5390" t="s">
        <v>8</v>
      </c>
      <c r="K5390" t="s">
        <v>17287</v>
      </c>
      <c r="L5390" t="s">
        <v>8</v>
      </c>
      <c r="M5390" t="s">
        <v>6</v>
      </c>
      <c r="N5390" t="str">
        <f t="shared" si="590"/>
        <v>M</v>
      </c>
      <c r="O5390" t="s">
        <v>596</v>
      </c>
      <c r="P5390" t="s">
        <v>2377</v>
      </c>
      <c r="Q5390" t="s">
        <v>221</v>
      </c>
      <c r="R5390">
        <v>4</v>
      </c>
      <c r="S5390">
        <f t="shared" si="591"/>
        <v>2019</v>
      </c>
      <c r="T5390" t="s">
        <v>12</v>
      </c>
      <c r="U5390">
        <v>1</v>
      </c>
      <c r="V5390" t="s">
        <v>3396</v>
      </c>
      <c r="W5390">
        <f>VLOOKUP(Q5390,'PBT Tag Rates'!$B$5:$E$44,4,FALSE)</f>
        <v>0.95971980899999998</v>
      </c>
      <c r="X5390">
        <v>1</v>
      </c>
      <c r="Y5390" s="14">
        <f>IFERROR(LOOKUP(H5390,{30,43,48,53,58,63,68,73,78,83,88,93,97},{42,47,52,57,62,67,72,77,82,87,92,99,100}),999)</f>
        <v>77</v>
      </c>
      <c r="Z5390" s="17">
        <f t="shared" si="592"/>
        <v>5.5555555555555554</v>
      </c>
      <c r="AA5390" s="17">
        <f t="shared" si="593"/>
        <v>5.5555555555555554</v>
      </c>
      <c r="AB5390" s="17">
        <f t="shared" si="594"/>
        <v>11.658097686375321</v>
      </c>
      <c r="AC5390" s="17" t="s">
        <v>17655</v>
      </c>
    </row>
    <row r="5391" spans="1:29" x14ac:dyDescent="0.25">
      <c r="A5391" t="s">
        <v>3339</v>
      </c>
      <c r="B5391" s="165" t="s">
        <v>17288</v>
      </c>
      <c r="C5391" t="s">
        <v>17289</v>
      </c>
      <c r="D5391" s="1">
        <v>45224</v>
      </c>
      <c r="E5391">
        <f t="shared" si="589"/>
        <v>18</v>
      </c>
      <c r="F5391" t="s">
        <v>6</v>
      </c>
      <c r="G5391">
        <v>630</v>
      </c>
      <c r="H5391">
        <f t="shared" si="588"/>
        <v>63</v>
      </c>
      <c r="I5391" t="s">
        <v>7</v>
      </c>
      <c r="J5391" t="s">
        <v>8</v>
      </c>
      <c r="K5391" t="s">
        <v>8</v>
      </c>
      <c r="L5391" t="s">
        <v>17290</v>
      </c>
      <c r="M5391" t="s">
        <v>6</v>
      </c>
      <c r="N5391" t="str">
        <f t="shared" si="590"/>
        <v>M</v>
      </c>
      <c r="O5391" t="s">
        <v>701</v>
      </c>
      <c r="P5391" t="s">
        <v>702</v>
      </c>
      <c r="Q5391" t="s">
        <v>221</v>
      </c>
      <c r="R5391">
        <v>4</v>
      </c>
      <c r="S5391">
        <f t="shared" si="591"/>
        <v>2019</v>
      </c>
      <c r="T5391" t="s">
        <v>12</v>
      </c>
      <c r="U5391">
        <v>1</v>
      </c>
      <c r="V5391" t="s">
        <v>3653</v>
      </c>
      <c r="W5391">
        <f>VLOOKUP(Q5391,'PBT Tag Rates'!$B$5:$E$44,4,FALSE)</f>
        <v>0.95971980899999998</v>
      </c>
      <c r="X5391">
        <v>1</v>
      </c>
      <c r="Y5391" s="14">
        <f>IFERROR(LOOKUP(H5391,{30,43,48,53,58,63,68,73,78,83,88,93,97},{42,47,52,57,62,67,72,77,82,87,92,99,100}),999)</f>
        <v>67</v>
      </c>
      <c r="Z5391" s="17">
        <f t="shared" si="592"/>
        <v>5.5555555555555554</v>
      </c>
      <c r="AA5391" s="17">
        <f t="shared" si="593"/>
        <v>5.5555555555555554</v>
      </c>
      <c r="AB5391" s="17">
        <f t="shared" si="594"/>
        <v>11.658097686375321</v>
      </c>
      <c r="AC5391" s="17" t="s">
        <v>17655</v>
      </c>
    </row>
    <row r="5392" spans="1:29" x14ac:dyDescent="0.25">
      <c r="A5392" t="s">
        <v>3339</v>
      </c>
      <c r="B5392" s="165" t="s">
        <v>17291</v>
      </c>
      <c r="C5392" t="s">
        <v>17292</v>
      </c>
      <c r="D5392" s="1">
        <v>45224</v>
      </c>
      <c r="E5392">
        <f t="shared" si="589"/>
        <v>18</v>
      </c>
      <c r="F5392" t="s">
        <v>6</v>
      </c>
      <c r="G5392">
        <v>800</v>
      </c>
      <c r="H5392">
        <f t="shared" si="588"/>
        <v>80</v>
      </c>
      <c r="I5392" t="s">
        <v>7</v>
      </c>
      <c r="J5392" t="s">
        <v>8</v>
      </c>
      <c r="K5392" t="s">
        <v>8</v>
      </c>
      <c r="L5392" t="s">
        <v>8</v>
      </c>
      <c r="M5392" t="s">
        <v>6</v>
      </c>
      <c r="N5392" t="str">
        <f t="shared" si="590"/>
        <v>M</v>
      </c>
      <c r="O5392" t="s">
        <v>4108</v>
      </c>
      <c r="P5392" t="s">
        <v>9337</v>
      </c>
      <c r="Q5392" t="s">
        <v>221</v>
      </c>
      <c r="R5392">
        <v>4</v>
      </c>
      <c r="S5392">
        <f t="shared" si="591"/>
        <v>2019</v>
      </c>
      <c r="T5392" t="s">
        <v>12</v>
      </c>
      <c r="U5392">
        <v>1</v>
      </c>
      <c r="V5392" t="s">
        <v>3951</v>
      </c>
      <c r="W5392">
        <f>VLOOKUP(Q5392,'PBT Tag Rates'!$B$5:$E$44,4,FALSE)</f>
        <v>0.95971980899999998</v>
      </c>
      <c r="X5392">
        <v>1</v>
      </c>
      <c r="Y5392" s="14">
        <f>IFERROR(LOOKUP(H5392,{30,43,48,53,58,63,68,73,78,83,88,93,97},{42,47,52,57,62,67,72,77,82,87,92,99,100}),999)</f>
        <v>82</v>
      </c>
      <c r="Z5392" s="17">
        <f t="shared" si="592"/>
        <v>5.5555555555555554</v>
      </c>
      <c r="AA5392" s="17">
        <f t="shared" si="593"/>
        <v>5.5555555555555554</v>
      </c>
      <c r="AB5392" s="17">
        <f t="shared" si="594"/>
        <v>11.658097686375321</v>
      </c>
      <c r="AC5392" s="17" t="s">
        <v>17655</v>
      </c>
    </row>
    <row r="5393" spans="1:29" x14ac:dyDescent="0.25">
      <c r="A5393" t="s">
        <v>3339</v>
      </c>
      <c r="B5393" s="165" t="s">
        <v>17293</v>
      </c>
      <c r="C5393" t="s">
        <v>17294</v>
      </c>
      <c r="D5393" s="1">
        <v>45224</v>
      </c>
      <c r="E5393">
        <f t="shared" si="589"/>
        <v>18</v>
      </c>
      <c r="F5393" t="s">
        <v>6</v>
      </c>
      <c r="G5393">
        <v>600</v>
      </c>
      <c r="H5393">
        <f t="shared" si="588"/>
        <v>60</v>
      </c>
      <c r="I5393" t="s">
        <v>7</v>
      </c>
      <c r="J5393" t="s">
        <v>8</v>
      </c>
      <c r="K5393" t="s">
        <v>8</v>
      </c>
      <c r="L5393" t="s">
        <v>17295</v>
      </c>
      <c r="M5393" t="s">
        <v>6</v>
      </c>
      <c r="N5393" t="str">
        <f t="shared" si="590"/>
        <v>M</v>
      </c>
      <c r="O5393" t="s">
        <v>15016</v>
      </c>
      <c r="P5393" t="s">
        <v>15017</v>
      </c>
      <c r="Q5393" t="s">
        <v>918</v>
      </c>
      <c r="R5393">
        <v>3</v>
      </c>
      <c r="S5393">
        <f t="shared" si="591"/>
        <v>2020</v>
      </c>
      <c r="T5393" t="s">
        <v>12</v>
      </c>
      <c r="U5393">
        <v>0.999999999999998</v>
      </c>
      <c r="V5393" t="s">
        <v>3396</v>
      </c>
      <c r="W5393">
        <f>VLOOKUP(Q5393,'PBT Tag Rates'!$B$5:$E$44,4,FALSE)</f>
        <v>0.98961045999999997</v>
      </c>
      <c r="X5393">
        <v>1</v>
      </c>
      <c r="Y5393" s="14">
        <f>IFERROR(LOOKUP(H5393,{30,43,48,53,58,63,68,73,78,83,88,93,97},{42,47,52,57,62,67,72,77,82,87,92,99,100}),999)</f>
        <v>62</v>
      </c>
      <c r="Z5393" s="17">
        <f t="shared" si="592"/>
        <v>5.5555555555555554</v>
      </c>
      <c r="AA5393" s="17">
        <f t="shared" si="593"/>
        <v>5.5555555555555554</v>
      </c>
      <c r="AB5393" s="17">
        <f t="shared" si="594"/>
        <v>11.658097686375321</v>
      </c>
      <c r="AC5393" s="17" t="s">
        <v>17655</v>
      </c>
    </row>
    <row r="5394" spans="1:29" x14ac:dyDescent="0.25">
      <c r="A5394" t="s">
        <v>3339</v>
      </c>
      <c r="B5394" s="165" t="s">
        <v>17296</v>
      </c>
      <c r="C5394" t="s">
        <v>17297</v>
      </c>
      <c r="D5394" s="1">
        <v>45224</v>
      </c>
      <c r="E5394">
        <f t="shared" si="589"/>
        <v>18</v>
      </c>
      <c r="F5394" t="s">
        <v>6</v>
      </c>
      <c r="G5394">
        <v>350</v>
      </c>
      <c r="H5394">
        <f t="shared" si="588"/>
        <v>35</v>
      </c>
      <c r="I5394" t="s">
        <v>9</v>
      </c>
      <c r="J5394">
        <v>1</v>
      </c>
      <c r="K5394" t="s">
        <v>8</v>
      </c>
      <c r="L5394" t="s">
        <v>8</v>
      </c>
      <c r="M5394" t="s">
        <v>6</v>
      </c>
      <c r="N5394" t="str">
        <f t="shared" si="590"/>
        <v>M</v>
      </c>
      <c r="O5394" t="s">
        <v>16968</v>
      </c>
      <c r="P5394" t="s">
        <v>16969</v>
      </c>
      <c r="Q5394" t="s">
        <v>3820</v>
      </c>
      <c r="R5394">
        <v>2</v>
      </c>
      <c r="S5394">
        <f t="shared" si="591"/>
        <v>2021</v>
      </c>
      <c r="T5394" t="s">
        <v>12</v>
      </c>
      <c r="U5394">
        <v>0.999999999999998</v>
      </c>
      <c r="V5394" t="s">
        <v>3951</v>
      </c>
      <c r="W5394">
        <f>VLOOKUP(Q5394,'PBT Tag Rates'!$B$5:$E$44,4,FALSE)</f>
        <v>0.98140000000000005</v>
      </c>
      <c r="X5394">
        <v>1</v>
      </c>
      <c r="Y5394" s="14">
        <f>IFERROR(LOOKUP(H5394,{30,43,48,53,58,63,68,73,78,83,88,93,97},{42,47,52,57,62,67,72,77,82,87,92,99,100}),999)</f>
        <v>42</v>
      </c>
      <c r="Z5394" s="17">
        <f t="shared" si="592"/>
        <v>5.5555555555555554</v>
      </c>
      <c r="AA5394" s="17">
        <f t="shared" si="593"/>
        <v>5.5555555555555554</v>
      </c>
      <c r="AB5394" s="17">
        <f t="shared" si="594"/>
        <v>11.658097686375321</v>
      </c>
      <c r="AC5394" s="17" t="s">
        <v>17655</v>
      </c>
    </row>
    <row r="5395" spans="1:29" x14ac:dyDescent="0.25">
      <c r="A5395" t="s">
        <v>3339</v>
      </c>
      <c r="B5395" s="165" t="s">
        <v>17298</v>
      </c>
      <c r="C5395" t="s">
        <v>17299</v>
      </c>
      <c r="D5395" s="1">
        <v>45224</v>
      </c>
      <c r="E5395">
        <f t="shared" si="589"/>
        <v>18</v>
      </c>
      <c r="F5395" t="s">
        <v>6</v>
      </c>
      <c r="G5395">
        <v>650</v>
      </c>
      <c r="H5395">
        <f t="shared" si="588"/>
        <v>65</v>
      </c>
      <c r="I5395" t="s">
        <v>7</v>
      </c>
      <c r="J5395" t="s">
        <v>8</v>
      </c>
      <c r="K5395" t="s">
        <v>8</v>
      </c>
      <c r="L5395" t="s">
        <v>8</v>
      </c>
      <c r="M5395" t="s">
        <v>6</v>
      </c>
      <c r="N5395" t="str">
        <f t="shared" si="590"/>
        <v>M</v>
      </c>
      <c r="O5395" t="s">
        <v>552</v>
      </c>
      <c r="P5395" t="s">
        <v>2472</v>
      </c>
      <c r="Q5395" t="s">
        <v>221</v>
      </c>
      <c r="R5395">
        <v>4</v>
      </c>
      <c r="S5395">
        <f t="shared" si="591"/>
        <v>2019</v>
      </c>
      <c r="T5395" t="s">
        <v>12</v>
      </c>
      <c r="U5395">
        <v>0.999999999999997</v>
      </c>
      <c r="V5395" t="s">
        <v>3396</v>
      </c>
      <c r="W5395">
        <f>VLOOKUP(Q5395,'PBT Tag Rates'!$B$5:$E$44,4,FALSE)</f>
        <v>0.95971980899999998</v>
      </c>
      <c r="X5395">
        <v>1</v>
      </c>
      <c r="Y5395" s="14">
        <f>IFERROR(LOOKUP(H5395,{30,43,48,53,58,63,68,73,78,83,88,93,97},{42,47,52,57,62,67,72,77,82,87,92,99,100}),999)</f>
        <v>67</v>
      </c>
      <c r="Z5395" s="17">
        <f t="shared" si="592"/>
        <v>5.5555555555555554</v>
      </c>
      <c r="AA5395" s="17">
        <f t="shared" si="593"/>
        <v>5.5555555555555554</v>
      </c>
      <c r="AB5395" s="17">
        <f t="shared" si="594"/>
        <v>11.658097686375321</v>
      </c>
      <c r="AC5395" s="17" t="s">
        <v>17655</v>
      </c>
    </row>
    <row r="5396" spans="1:29" x14ac:dyDescent="0.25">
      <c r="A5396" t="s">
        <v>3339</v>
      </c>
      <c r="B5396" s="165" t="s">
        <v>17300</v>
      </c>
      <c r="C5396" t="s">
        <v>17301</v>
      </c>
      <c r="D5396" s="1">
        <v>45224</v>
      </c>
      <c r="E5396">
        <f t="shared" si="589"/>
        <v>18</v>
      </c>
      <c r="F5396" t="s">
        <v>6</v>
      </c>
      <c r="G5396">
        <v>820</v>
      </c>
      <c r="H5396">
        <f t="shared" si="588"/>
        <v>82</v>
      </c>
      <c r="I5396" t="s">
        <v>9</v>
      </c>
      <c r="J5396">
        <v>1</v>
      </c>
      <c r="K5396" t="s">
        <v>8</v>
      </c>
      <c r="L5396" t="s">
        <v>8</v>
      </c>
      <c r="M5396" t="s">
        <v>6</v>
      </c>
      <c r="N5396" t="str">
        <f t="shared" si="590"/>
        <v>M</v>
      </c>
      <c r="O5396" t="s">
        <v>1415</v>
      </c>
      <c r="P5396" t="s">
        <v>2678</v>
      </c>
      <c r="Q5396" t="s">
        <v>221</v>
      </c>
      <c r="R5396">
        <v>4</v>
      </c>
      <c r="S5396">
        <f t="shared" si="591"/>
        <v>2019</v>
      </c>
      <c r="T5396" t="s">
        <v>12</v>
      </c>
      <c r="U5396">
        <v>0.999999999999998</v>
      </c>
      <c r="V5396" t="s">
        <v>3396</v>
      </c>
      <c r="W5396">
        <f>VLOOKUP(Q5396,'PBT Tag Rates'!$B$5:$E$44,4,FALSE)</f>
        <v>0.95971980899999998</v>
      </c>
      <c r="X5396">
        <v>1</v>
      </c>
      <c r="Y5396" s="14">
        <f>IFERROR(LOOKUP(H5396,{30,43,48,53,58,63,68,73,78,83,88,93,97},{42,47,52,57,62,67,72,77,82,87,92,99,100}),999)</f>
        <v>82</v>
      </c>
      <c r="Z5396" s="17">
        <f t="shared" si="592"/>
        <v>5.5555555555555554</v>
      </c>
      <c r="AA5396" s="17">
        <f t="shared" si="593"/>
        <v>5.5555555555555554</v>
      </c>
      <c r="AB5396" s="17">
        <f t="shared" si="594"/>
        <v>11.658097686375321</v>
      </c>
      <c r="AC5396" s="17" t="s">
        <v>17655</v>
      </c>
    </row>
    <row r="5397" spans="1:29" x14ac:dyDescent="0.25">
      <c r="A5397" t="s">
        <v>3339</v>
      </c>
      <c r="B5397" s="165" t="s">
        <v>17302</v>
      </c>
      <c r="C5397" t="s">
        <v>17303</v>
      </c>
      <c r="D5397" s="1">
        <v>45224</v>
      </c>
      <c r="E5397">
        <f t="shared" si="589"/>
        <v>18</v>
      </c>
      <c r="F5397" t="s">
        <v>6</v>
      </c>
      <c r="G5397">
        <v>690</v>
      </c>
      <c r="H5397">
        <f t="shared" si="588"/>
        <v>69</v>
      </c>
      <c r="I5397" t="s">
        <v>9</v>
      </c>
      <c r="J5397">
        <v>1</v>
      </c>
      <c r="K5397" t="s">
        <v>8</v>
      </c>
      <c r="L5397" t="s">
        <v>8</v>
      </c>
      <c r="M5397" t="s">
        <v>6</v>
      </c>
      <c r="N5397" t="str">
        <f t="shared" si="590"/>
        <v>M</v>
      </c>
      <c r="O5397" t="s">
        <v>2809</v>
      </c>
      <c r="P5397" t="s">
        <v>2810</v>
      </c>
      <c r="Q5397" t="s">
        <v>221</v>
      </c>
      <c r="R5397">
        <v>4</v>
      </c>
      <c r="S5397">
        <f t="shared" si="591"/>
        <v>2019</v>
      </c>
      <c r="T5397" t="s">
        <v>12</v>
      </c>
      <c r="U5397">
        <v>0.999999999999999</v>
      </c>
      <c r="V5397" t="s">
        <v>3876</v>
      </c>
      <c r="W5397">
        <f>VLOOKUP(Q5397,'PBT Tag Rates'!$B$5:$E$44,4,FALSE)</f>
        <v>0.95971980899999998</v>
      </c>
      <c r="X5397">
        <v>1</v>
      </c>
      <c r="Y5397" s="14">
        <f>IFERROR(LOOKUP(H5397,{30,43,48,53,58,63,68,73,78,83,88,93,97},{42,47,52,57,62,67,72,77,82,87,92,99,100}),999)</f>
        <v>72</v>
      </c>
      <c r="Z5397" s="17">
        <f t="shared" si="592"/>
        <v>5.5555555555555554</v>
      </c>
      <c r="AA5397" s="17">
        <f t="shared" si="593"/>
        <v>5.5555555555555554</v>
      </c>
      <c r="AB5397" s="17">
        <f t="shared" si="594"/>
        <v>11.658097686375321</v>
      </c>
      <c r="AC5397" s="17" t="s">
        <v>17654</v>
      </c>
    </row>
    <row r="5398" spans="1:29" x14ac:dyDescent="0.25">
      <c r="A5398" t="s">
        <v>3339</v>
      </c>
      <c r="B5398" s="165" t="s">
        <v>17304</v>
      </c>
      <c r="C5398" t="s">
        <v>17305</v>
      </c>
      <c r="D5398" s="1">
        <v>45224</v>
      </c>
      <c r="E5398">
        <f t="shared" si="589"/>
        <v>18</v>
      </c>
      <c r="F5398" t="s">
        <v>6</v>
      </c>
      <c r="G5398">
        <v>790</v>
      </c>
      <c r="H5398">
        <f t="shared" ref="H5398:H5461" si="595">G5398/10</f>
        <v>79</v>
      </c>
      <c r="I5398" t="s">
        <v>7</v>
      </c>
      <c r="J5398" t="s">
        <v>8</v>
      </c>
      <c r="K5398" t="s">
        <v>8</v>
      </c>
      <c r="L5398" t="s">
        <v>8</v>
      </c>
      <c r="M5398" t="s">
        <v>6</v>
      </c>
      <c r="N5398" t="str">
        <f t="shared" si="590"/>
        <v>M</v>
      </c>
      <c r="O5398" t="s">
        <v>8</v>
      </c>
      <c r="P5398" t="s">
        <v>8</v>
      </c>
      <c r="Q5398" t="s">
        <v>11</v>
      </c>
      <c r="R5398" t="s">
        <v>8</v>
      </c>
      <c r="S5398" t="str">
        <f t="shared" si="591"/>
        <v>U</v>
      </c>
      <c r="T5398" t="s">
        <v>12</v>
      </c>
      <c r="U5398">
        <v>1</v>
      </c>
      <c r="V5398" t="s">
        <v>11</v>
      </c>
      <c r="W5398" t="e">
        <f>VLOOKUP(Q5398,'PBT Tag Rates'!$B$5:$E$44,4,FALSE)</f>
        <v>#N/A</v>
      </c>
      <c r="X5398">
        <v>1</v>
      </c>
      <c r="Y5398" s="14">
        <f>IFERROR(LOOKUP(H5398,{30,43,48,53,58,63,68,73,78,83,88,93,97},{42,47,52,57,62,67,72,77,82,87,92,99,100}),999)</f>
        <v>82</v>
      </c>
      <c r="Z5398" s="17">
        <f t="shared" si="592"/>
        <v>5.5555555555555554</v>
      </c>
      <c r="AA5398" s="17">
        <f t="shared" si="593"/>
        <v>5.5555555555555554</v>
      </c>
      <c r="AB5398" s="17">
        <f t="shared" si="594"/>
        <v>11.658097686375321</v>
      </c>
      <c r="AC5398" s="17" t="s">
        <v>17654</v>
      </c>
    </row>
    <row r="5399" spans="1:29" x14ac:dyDescent="0.25">
      <c r="A5399" t="s">
        <v>3339</v>
      </c>
      <c r="B5399" s="165" t="s">
        <v>17306</v>
      </c>
      <c r="C5399" t="s">
        <v>17307</v>
      </c>
      <c r="D5399" s="1">
        <v>45224</v>
      </c>
      <c r="E5399">
        <f t="shared" ref="E5399:E5462" si="596">IF(D5399&lt;=$D$3,70,18)</f>
        <v>18</v>
      </c>
      <c r="F5399" t="s">
        <v>6</v>
      </c>
      <c r="G5399">
        <v>680</v>
      </c>
      <c r="H5399">
        <f t="shared" si="595"/>
        <v>68</v>
      </c>
      <c r="I5399" t="s">
        <v>9</v>
      </c>
      <c r="J5399">
        <v>1</v>
      </c>
      <c r="K5399" t="s">
        <v>8</v>
      </c>
      <c r="L5399" t="s">
        <v>8</v>
      </c>
      <c r="M5399" t="s">
        <v>6</v>
      </c>
      <c r="N5399" t="str">
        <f t="shared" ref="N5399:N5462" si="597">IF(M5399="U",F5399,M5399)</f>
        <v>M</v>
      </c>
      <c r="O5399" t="s">
        <v>274</v>
      </c>
      <c r="P5399" t="s">
        <v>275</v>
      </c>
      <c r="Q5399" t="s">
        <v>221</v>
      </c>
      <c r="R5399">
        <v>4</v>
      </c>
      <c r="S5399">
        <f t="shared" ref="S5399:S5462" si="598">IFERROR($S$3-R5399,"U")</f>
        <v>2019</v>
      </c>
      <c r="T5399" t="s">
        <v>12</v>
      </c>
      <c r="U5399">
        <v>1</v>
      </c>
      <c r="V5399" t="s">
        <v>3396</v>
      </c>
      <c r="W5399">
        <f>VLOOKUP(Q5399,'PBT Tag Rates'!$B$5:$E$44,4,FALSE)</f>
        <v>0.95971980899999998</v>
      </c>
      <c r="X5399">
        <v>1</v>
      </c>
      <c r="Y5399" s="14">
        <f>IFERROR(LOOKUP(H5399,{30,43,48,53,58,63,68,73,78,83,88,93,97},{42,47,52,57,62,67,72,77,82,87,92,99,100}),999)</f>
        <v>72</v>
      </c>
      <c r="Z5399" s="17">
        <f t="shared" ref="Z5399:Z5462" si="599">IF(D5399&lt;$D$3,X5399/$Z$3,X5399/$Z$4)</f>
        <v>5.5555555555555554</v>
      </c>
      <c r="AA5399" s="17">
        <f t="shared" si="593"/>
        <v>5.5555555555555554</v>
      </c>
      <c r="AB5399" s="17">
        <f t="shared" si="594"/>
        <v>11.658097686375321</v>
      </c>
      <c r="AC5399" s="17" t="s">
        <v>17655</v>
      </c>
    </row>
    <row r="5400" spans="1:29" x14ac:dyDescent="0.25">
      <c r="A5400" t="s">
        <v>3339</v>
      </c>
      <c r="B5400" s="165" t="s">
        <v>17308</v>
      </c>
      <c r="C5400" t="s">
        <v>17309</v>
      </c>
      <c r="D5400" s="1">
        <v>45224</v>
      </c>
      <c r="E5400">
        <f t="shared" si="596"/>
        <v>18</v>
      </c>
      <c r="F5400" t="s">
        <v>14</v>
      </c>
      <c r="G5400">
        <v>790</v>
      </c>
      <c r="H5400">
        <f t="shared" si="595"/>
        <v>79</v>
      </c>
      <c r="I5400" t="s">
        <v>9</v>
      </c>
      <c r="J5400">
        <v>1</v>
      </c>
      <c r="K5400" t="s">
        <v>8</v>
      </c>
      <c r="L5400" t="s">
        <v>8</v>
      </c>
      <c r="M5400" t="s">
        <v>14</v>
      </c>
      <c r="N5400" t="str">
        <f t="shared" si="597"/>
        <v>F</v>
      </c>
      <c r="O5400" t="s">
        <v>2903</v>
      </c>
      <c r="P5400" t="s">
        <v>2904</v>
      </c>
      <c r="Q5400" t="s">
        <v>15</v>
      </c>
      <c r="R5400">
        <v>5</v>
      </c>
      <c r="S5400">
        <f t="shared" si="598"/>
        <v>2018</v>
      </c>
      <c r="T5400" t="s">
        <v>12</v>
      </c>
      <c r="U5400">
        <v>1</v>
      </c>
      <c r="V5400" t="s">
        <v>3951</v>
      </c>
      <c r="W5400">
        <f>VLOOKUP(Q5400,'PBT Tag Rates'!$B$5:$E$44,4,FALSE)</f>
        <v>0.80551598400000002</v>
      </c>
      <c r="X5400">
        <v>1</v>
      </c>
      <c r="Y5400" s="14">
        <f>IFERROR(LOOKUP(H5400,{30,43,48,53,58,63,68,73,78,83,88,93,97},{42,47,52,57,62,67,72,77,82,87,92,99,100}),999)</f>
        <v>82</v>
      </c>
      <c r="Z5400" s="17">
        <f t="shared" si="599"/>
        <v>5.5555555555555554</v>
      </c>
      <c r="AA5400" s="17">
        <f t="shared" si="593"/>
        <v>5.5555555555555554</v>
      </c>
      <c r="AB5400" s="17">
        <f t="shared" si="594"/>
        <v>11.658097686375321</v>
      </c>
      <c r="AC5400" s="17" t="s">
        <v>17655</v>
      </c>
    </row>
    <row r="5401" spans="1:29" x14ac:dyDescent="0.25">
      <c r="A5401" t="s">
        <v>3339</v>
      </c>
      <c r="B5401" s="165" t="s">
        <v>17310</v>
      </c>
      <c r="C5401" t="s">
        <v>17311</v>
      </c>
      <c r="D5401" s="1">
        <v>45224</v>
      </c>
      <c r="E5401">
        <f t="shared" si="596"/>
        <v>18</v>
      </c>
      <c r="F5401" t="s">
        <v>6</v>
      </c>
      <c r="G5401">
        <v>340</v>
      </c>
      <c r="H5401">
        <f t="shared" si="595"/>
        <v>34</v>
      </c>
      <c r="I5401" t="s">
        <v>9</v>
      </c>
      <c r="J5401">
        <v>1</v>
      </c>
      <c r="K5401" t="s">
        <v>8</v>
      </c>
      <c r="L5401" t="s">
        <v>8</v>
      </c>
      <c r="M5401" t="s">
        <v>6</v>
      </c>
      <c r="N5401" t="str">
        <f t="shared" si="597"/>
        <v>M</v>
      </c>
      <c r="O5401" t="s">
        <v>8</v>
      </c>
      <c r="P5401" t="s">
        <v>8</v>
      </c>
      <c r="Q5401" t="s">
        <v>11</v>
      </c>
      <c r="R5401" t="s">
        <v>8</v>
      </c>
      <c r="S5401" t="str">
        <f t="shared" si="598"/>
        <v>U</v>
      </c>
      <c r="T5401" t="s">
        <v>12</v>
      </c>
      <c r="U5401">
        <v>0.999999999999995</v>
      </c>
      <c r="V5401" t="s">
        <v>3100</v>
      </c>
      <c r="W5401" t="e">
        <f>VLOOKUP(Q5401,'PBT Tag Rates'!$B$5:$E$44,4,FALSE)</f>
        <v>#N/A</v>
      </c>
      <c r="X5401">
        <v>1</v>
      </c>
      <c r="Y5401" s="14">
        <f>IFERROR(LOOKUP(H5401,{30,43,48,53,58,63,68,73,78,83,88,93,97},{42,47,52,57,62,67,72,77,82,87,92,99,100}),999)</f>
        <v>42</v>
      </c>
      <c r="Z5401" s="17">
        <f t="shared" si="599"/>
        <v>5.5555555555555554</v>
      </c>
      <c r="AA5401" s="17">
        <f t="shared" si="593"/>
        <v>5.5555555555555554</v>
      </c>
      <c r="AB5401" s="17">
        <f t="shared" si="594"/>
        <v>11.658097686375321</v>
      </c>
      <c r="AC5401" s="17" t="s">
        <v>17654</v>
      </c>
    </row>
    <row r="5402" spans="1:29" x14ac:dyDescent="0.25">
      <c r="A5402" t="s">
        <v>3339</v>
      </c>
      <c r="B5402" s="165" t="s">
        <v>17312</v>
      </c>
      <c r="C5402" t="s">
        <v>17313</v>
      </c>
      <c r="D5402" s="1">
        <v>45224</v>
      </c>
      <c r="E5402">
        <f t="shared" si="596"/>
        <v>18</v>
      </c>
      <c r="F5402" t="s">
        <v>6</v>
      </c>
      <c r="G5402">
        <v>370</v>
      </c>
      <c r="H5402">
        <f t="shared" si="595"/>
        <v>37</v>
      </c>
      <c r="I5402" t="s">
        <v>9</v>
      </c>
      <c r="J5402">
        <v>1</v>
      </c>
      <c r="K5402" t="s">
        <v>8</v>
      </c>
      <c r="L5402" t="s">
        <v>8</v>
      </c>
      <c r="M5402" t="s">
        <v>6</v>
      </c>
      <c r="N5402" t="str">
        <f t="shared" si="597"/>
        <v>M</v>
      </c>
      <c r="O5402" t="s">
        <v>17314</v>
      </c>
      <c r="P5402" t="s">
        <v>17315</v>
      </c>
      <c r="Q5402" t="s">
        <v>3820</v>
      </c>
      <c r="R5402">
        <v>2</v>
      </c>
      <c r="S5402">
        <f t="shared" si="598"/>
        <v>2021</v>
      </c>
      <c r="T5402" t="s">
        <v>12</v>
      </c>
      <c r="U5402">
        <v>0.999999999999996</v>
      </c>
      <c r="V5402" t="s">
        <v>3951</v>
      </c>
      <c r="W5402">
        <f>VLOOKUP(Q5402,'PBT Tag Rates'!$B$5:$E$44,4,FALSE)</f>
        <v>0.98140000000000005</v>
      </c>
      <c r="X5402">
        <v>1</v>
      </c>
      <c r="Y5402" s="14">
        <f>IFERROR(LOOKUP(H5402,{30,43,48,53,58,63,68,73,78,83,88,93,97},{42,47,52,57,62,67,72,77,82,87,92,99,100}),999)</f>
        <v>42</v>
      </c>
      <c r="Z5402" s="17">
        <f t="shared" si="599"/>
        <v>5.5555555555555554</v>
      </c>
      <c r="AA5402" s="17">
        <f t="shared" si="593"/>
        <v>5.5555555555555554</v>
      </c>
      <c r="AB5402" s="17">
        <f t="shared" si="594"/>
        <v>11.658097686375321</v>
      </c>
      <c r="AC5402" s="17" t="s">
        <v>17655</v>
      </c>
    </row>
    <row r="5403" spans="1:29" x14ac:dyDescent="0.25">
      <c r="A5403" t="s">
        <v>3339</v>
      </c>
      <c r="B5403" s="165" t="s">
        <v>17316</v>
      </c>
      <c r="C5403" t="s">
        <v>17317</v>
      </c>
      <c r="D5403" s="1">
        <v>45224</v>
      </c>
      <c r="E5403">
        <f t="shared" si="596"/>
        <v>18</v>
      </c>
      <c r="F5403" t="s">
        <v>6</v>
      </c>
      <c r="G5403">
        <v>350</v>
      </c>
      <c r="H5403">
        <f t="shared" si="595"/>
        <v>35</v>
      </c>
      <c r="I5403" t="s">
        <v>9</v>
      </c>
      <c r="J5403">
        <v>1</v>
      </c>
      <c r="K5403" t="s">
        <v>8</v>
      </c>
      <c r="L5403" t="s">
        <v>8</v>
      </c>
      <c r="M5403" t="s">
        <v>6</v>
      </c>
      <c r="N5403" t="str">
        <f t="shared" si="597"/>
        <v>M</v>
      </c>
      <c r="O5403" t="s">
        <v>17318</v>
      </c>
      <c r="P5403" t="s">
        <v>17319</v>
      </c>
      <c r="Q5403" t="s">
        <v>3820</v>
      </c>
      <c r="R5403">
        <v>2</v>
      </c>
      <c r="S5403">
        <f t="shared" si="598"/>
        <v>2021</v>
      </c>
      <c r="T5403" t="s">
        <v>12</v>
      </c>
      <c r="U5403">
        <v>1.00000000000001</v>
      </c>
      <c r="V5403" t="s">
        <v>3951</v>
      </c>
      <c r="W5403">
        <f>VLOOKUP(Q5403,'PBT Tag Rates'!$B$5:$E$44,4,FALSE)</f>
        <v>0.98140000000000005</v>
      </c>
      <c r="X5403">
        <v>1</v>
      </c>
      <c r="Y5403" s="14">
        <f>IFERROR(LOOKUP(H5403,{30,43,48,53,58,63,68,73,78,83,88,93,97},{42,47,52,57,62,67,72,77,82,87,92,99,100}),999)</f>
        <v>42</v>
      </c>
      <c r="Z5403" s="17">
        <f t="shared" si="599"/>
        <v>5.5555555555555554</v>
      </c>
      <c r="AA5403" s="17">
        <f t="shared" si="593"/>
        <v>5.5555555555555554</v>
      </c>
      <c r="AB5403" s="17">
        <f t="shared" si="594"/>
        <v>11.658097686375321</v>
      </c>
      <c r="AC5403" s="17" t="s">
        <v>17655</v>
      </c>
    </row>
    <row r="5404" spans="1:29" x14ac:dyDescent="0.25">
      <c r="A5404" t="s">
        <v>3339</v>
      </c>
      <c r="B5404" s="165" t="s">
        <v>17320</v>
      </c>
      <c r="C5404" t="s">
        <v>17321</v>
      </c>
      <c r="D5404" s="1">
        <v>45225</v>
      </c>
      <c r="E5404">
        <f t="shared" si="596"/>
        <v>18</v>
      </c>
      <c r="F5404" t="s">
        <v>14</v>
      </c>
      <c r="G5404">
        <v>770</v>
      </c>
      <c r="H5404">
        <f t="shared" si="595"/>
        <v>77</v>
      </c>
      <c r="I5404" t="s">
        <v>7</v>
      </c>
      <c r="J5404" t="s">
        <v>8</v>
      </c>
      <c r="K5404" t="s">
        <v>8</v>
      </c>
      <c r="L5404" t="s">
        <v>8</v>
      </c>
      <c r="M5404" t="s">
        <v>14</v>
      </c>
      <c r="N5404" t="str">
        <f t="shared" si="597"/>
        <v>F</v>
      </c>
      <c r="O5404" t="s">
        <v>997</v>
      </c>
      <c r="P5404" t="s">
        <v>5715</v>
      </c>
      <c r="Q5404" t="s">
        <v>221</v>
      </c>
      <c r="R5404">
        <v>4</v>
      </c>
      <c r="S5404">
        <f t="shared" si="598"/>
        <v>2019</v>
      </c>
      <c r="T5404" t="s">
        <v>12</v>
      </c>
      <c r="U5404">
        <v>1</v>
      </c>
      <c r="V5404" t="s">
        <v>3386</v>
      </c>
      <c r="W5404">
        <f>VLOOKUP(Q5404,'PBT Tag Rates'!$B$5:$E$44,4,FALSE)</f>
        <v>0.95971980899999998</v>
      </c>
      <c r="X5404">
        <v>1</v>
      </c>
      <c r="Y5404" s="14">
        <f>IFERROR(LOOKUP(H5404,{30,43,48,53,58,63,68,73,78,83,88,93,97},{42,47,52,57,62,67,72,77,82,87,92,99,100}),999)</f>
        <v>77</v>
      </c>
      <c r="Z5404" s="17">
        <f t="shared" si="599"/>
        <v>5.5555555555555554</v>
      </c>
      <c r="AA5404" s="17">
        <f t="shared" si="593"/>
        <v>5.5555555555555554</v>
      </c>
      <c r="AB5404" s="17">
        <f t="shared" si="594"/>
        <v>11.658097686375321</v>
      </c>
      <c r="AC5404" s="17" t="s">
        <v>17654</v>
      </c>
    </row>
    <row r="5405" spans="1:29" x14ac:dyDescent="0.25">
      <c r="A5405" t="s">
        <v>3339</v>
      </c>
      <c r="B5405" s="165" t="s">
        <v>17322</v>
      </c>
      <c r="C5405" t="s">
        <v>17323</v>
      </c>
      <c r="D5405" s="1">
        <v>45225</v>
      </c>
      <c r="E5405">
        <f t="shared" si="596"/>
        <v>18</v>
      </c>
      <c r="F5405" t="s">
        <v>14</v>
      </c>
      <c r="G5405">
        <v>680</v>
      </c>
      <c r="H5405">
        <f t="shared" si="595"/>
        <v>68</v>
      </c>
      <c r="I5405" t="s">
        <v>7</v>
      </c>
      <c r="J5405" t="s">
        <v>8</v>
      </c>
      <c r="K5405" t="s">
        <v>8</v>
      </c>
      <c r="L5405" t="s">
        <v>8</v>
      </c>
      <c r="M5405" t="s">
        <v>14</v>
      </c>
      <c r="N5405" t="str">
        <f t="shared" si="597"/>
        <v>F</v>
      </c>
      <c r="O5405" t="s">
        <v>602</v>
      </c>
      <c r="P5405" t="s">
        <v>752</v>
      </c>
      <c r="Q5405" t="s">
        <v>221</v>
      </c>
      <c r="R5405">
        <v>4</v>
      </c>
      <c r="S5405">
        <f t="shared" si="598"/>
        <v>2019</v>
      </c>
      <c r="T5405" t="s">
        <v>12</v>
      </c>
      <c r="U5405">
        <v>0.999999999999996</v>
      </c>
      <c r="V5405" t="s">
        <v>3396</v>
      </c>
      <c r="W5405">
        <f>VLOOKUP(Q5405,'PBT Tag Rates'!$B$5:$E$44,4,FALSE)</f>
        <v>0.95971980899999998</v>
      </c>
      <c r="X5405">
        <v>1</v>
      </c>
      <c r="Y5405" s="14">
        <f>IFERROR(LOOKUP(H5405,{30,43,48,53,58,63,68,73,78,83,88,93,97},{42,47,52,57,62,67,72,77,82,87,92,99,100}),999)</f>
        <v>72</v>
      </c>
      <c r="Z5405" s="17">
        <f t="shared" si="599"/>
        <v>5.5555555555555554</v>
      </c>
      <c r="AA5405" s="17">
        <f t="shared" si="593"/>
        <v>5.5555555555555554</v>
      </c>
      <c r="AB5405" s="17">
        <f t="shared" si="594"/>
        <v>11.658097686375321</v>
      </c>
      <c r="AC5405" s="17" t="s">
        <v>17655</v>
      </c>
    </row>
    <row r="5406" spans="1:29" x14ac:dyDescent="0.25">
      <c r="A5406" t="s">
        <v>3339</v>
      </c>
      <c r="B5406" s="165" t="s">
        <v>17324</v>
      </c>
      <c r="C5406" t="s">
        <v>17325</v>
      </c>
      <c r="D5406" s="1">
        <v>45225</v>
      </c>
      <c r="E5406">
        <f t="shared" si="596"/>
        <v>18</v>
      </c>
      <c r="F5406" t="s">
        <v>14</v>
      </c>
      <c r="G5406">
        <v>730</v>
      </c>
      <c r="H5406">
        <f t="shared" si="595"/>
        <v>73</v>
      </c>
      <c r="I5406" t="s">
        <v>9</v>
      </c>
      <c r="J5406">
        <v>1</v>
      </c>
      <c r="K5406" t="s">
        <v>8</v>
      </c>
      <c r="L5406" t="s">
        <v>8</v>
      </c>
      <c r="M5406" t="s">
        <v>14</v>
      </c>
      <c r="N5406" t="str">
        <f t="shared" si="597"/>
        <v>F</v>
      </c>
      <c r="O5406" t="s">
        <v>2488</v>
      </c>
      <c r="P5406" t="s">
        <v>2489</v>
      </c>
      <c r="Q5406" t="s">
        <v>15</v>
      </c>
      <c r="R5406">
        <v>5</v>
      </c>
      <c r="S5406">
        <f t="shared" si="598"/>
        <v>2018</v>
      </c>
      <c r="T5406" t="s">
        <v>12</v>
      </c>
      <c r="U5406">
        <v>1</v>
      </c>
      <c r="V5406" t="s">
        <v>3951</v>
      </c>
      <c r="W5406">
        <f>VLOOKUP(Q5406,'PBT Tag Rates'!$B$5:$E$44,4,FALSE)</f>
        <v>0.80551598400000002</v>
      </c>
      <c r="X5406">
        <v>1</v>
      </c>
      <c r="Y5406" s="14">
        <f>IFERROR(LOOKUP(H5406,{30,43,48,53,58,63,68,73,78,83,88,93,97},{42,47,52,57,62,67,72,77,82,87,92,99,100}),999)</f>
        <v>77</v>
      </c>
      <c r="Z5406" s="17">
        <f t="shared" si="599"/>
        <v>5.5555555555555554</v>
      </c>
      <c r="AA5406" s="17">
        <f t="shared" si="593"/>
        <v>5.5555555555555554</v>
      </c>
      <c r="AB5406" s="17">
        <f t="shared" si="594"/>
        <v>11.658097686375321</v>
      </c>
      <c r="AC5406" s="17" t="s">
        <v>17655</v>
      </c>
    </row>
    <row r="5407" spans="1:29" x14ac:dyDescent="0.25">
      <c r="A5407" t="s">
        <v>3339</v>
      </c>
      <c r="B5407" s="165" t="s">
        <v>17326</v>
      </c>
      <c r="C5407" t="s">
        <v>17327</v>
      </c>
      <c r="D5407" s="1">
        <v>45225</v>
      </c>
      <c r="E5407">
        <f t="shared" si="596"/>
        <v>18</v>
      </c>
      <c r="F5407" t="s">
        <v>14</v>
      </c>
      <c r="G5407">
        <v>750</v>
      </c>
      <c r="H5407">
        <f t="shared" si="595"/>
        <v>75</v>
      </c>
      <c r="I5407" t="s">
        <v>7</v>
      </c>
      <c r="J5407" t="s">
        <v>8</v>
      </c>
      <c r="K5407" t="s">
        <v>8</v>
      </c>
      <c r="L5407" t="s">
        <v>8</v>
      </c>
      <c r="M5407" t="s">
        <v>14</v>
      </c>
      <c r="N5407" t="str">
        <f t="shared" si="597"/>
        <v>F</v>
      </c>
      <c r="O5407" t="s">
        <v>17328</v>
      </c>
      <c r="P5407" t="s">
        <v>17329</v>
      </c>
      <c r="Q5407" t="s">
        <v>2605</v>
      </c>
      <c r="R5407">
        <v>4</v>
      </c>
      <c r="S5407">
        <f t="shared" si="598"/>
        <v>2019</v>
      </c>
      <c r="T5407" t="s">
        <v>12</v>
      </c>
      <c r="U5407">
        <v>1</v>
      </c>
      <c r="V5407" t="s">
        <v>7657</v>
      </c>
      <c r="W5407">
        <f>VLOOKUP(Q5407,'PBT Tag Rates'!$B$5:$E$44,4,FALSE)</f>
        <v>0.96152300000000002</v>
      </c>
      <c r="X5407">
        <v>1</v>
      </c>
      <c r="Y5407" s="14">
        <f>IFERROR(LOOKUP(H5407,{30,43,48,53,58,63,68,73,78,83,88,93,97},{42,47,52,57,62,67,72,77,82,87,92,99,100}),999)</f>
        <v>77</v>
      </c>
      <c r="Z5407" s="17">
        <f t="shared" si="599"/>
        <v>5.5555555555555554</v>
      </c>
      <c r="AA5407" s="17">
        <f t="shared" si="593"/>
        <v>5.5555555555555554</v>
      </c>
      <c r="AB5407" s="17">
        <f t="shared" si="594"/>
        <v>11.658097686375321</v>
      </c>
      <c r="AC5407" s="17" t="s">
        <v>17655</v>
      </c>
    </row>
    <row r="5408" spans="1:29" x14ac:dyDescent="0.25">
      <c r="A5408" t="s">
        <v>3339</v>
      </c>
      <c r="B5408" s="165" t="s">
        <v>17330</v>
      </c>
      <c r="C5408" t="s">
        <v>17331</v>
      </c>
      <c r="D5408" s="1">
        <v>45225</v>
      </c>
      <c r="E5408">
        <f t="shared" si="596"/>
        <v>18</v>
      </c>
      <c r="F5408" t="s">
        <v>14</v>
      </c>
      <c r="G5408">
        <v>800</v>
      </c>
      <c r="H5408">
        <f t="shared" si="595"/>
        <v>80</v>
      </c>
      <c r="I5408" t="s">
        <v>9</v>
      </c>
      <c r="J5408">
        <v>1</v>
      </c>
      <c r="K5408" t="s">
        <v>8</v>
      </c>
      <c r="L5408" t="s">
        <v>8</v>
      </c>
      <c r="M5408" t="s">
        <v>14</v>
      </c>
      <c r="N5408" t="str">
        <f t="shared" si="597"/>
        <v>F</v>
      </c>
      <c r="O5408" t="s">
        <v>1415</v>
      </c>
      <c r="P5408" t="s">
        <v>1818</v>
      </c>
      <c r="Q5408" t="s">
        <v>221</v>
      </c>
      <c r="R5408">
        <v>4</v>
      </c>
      <c r="S5408">
        <f t="shared" si="598"/>
        <v>2019</v>
      </c>
      <c r="T5408" t="s">
        <v>12</v>
      </c>
      <c r="U5408">
        <v>1</v>
      </c>
      <c r="V5408" t="s">
        <v>3396</v>
      </c>
      <c r="W5408">
        <f>VLOOKUP(Q5408,'PBT Tag Rates'!$B$5:$E$44,4,FALSE)</f>
        <v>0.95971980899999998</v>
      </c>
      <c r="X5408">
        <v>1</v>
      </c>
      <c r="Y5408" s="14">
        <f>IFERROR(LOOKUP(H5408,{30,43,48,53,58,63,68,73,78,83,88,93,97},{42,47,52,57,62,67,72,77,82,87,92,99,100}),999)</f>
        <v>82</v>
      </c>
      <c r="Z5408" s="17">
        <f t="shared" si="599"/>
        <v>5.5555555555555554</v>
      </c>
      <c r="AA5408" s="17">
        <f t="shared" si="593"/>
        <v>5.5555555555555554</v>
      </c>
      <c r="AB5408" s="17">
        <f t="shared" si="594"/>
        <v>11.658097686375321</v>
      </c>
      <c r="AC5408" s="17" t="s">
        <v>17655</v>
      </c>
    </row>
    <row r="5409" spans="1:29" x14ac:dyDescent="0.25">
      <c r="A5409" t="s">
        <v>3339</v>
      </c>
      <c r="B5409" s="165" t="s">
        <v>17332</v>
      </c>
      <c r="C5409" t="s">
        <v>17333</v>
      </c>
      <c r="D5409" s="1">
        <v>45225</v>
      </c>
      <c r="E5409">
        <f t="shared" si="596"/>
        <v>18</v>
      </c>
      <c r="F5409" t="s">
        <v>6</v>
      </c>
      <c r="G5409">
        <v>680</v>
      </c>
      <c r="H5409">
        <f t="shared" si="595"/>
        <v>68</v>
      </c>
      <c r="I5409" t="s">
        <v>9</v>
      </c>
      <c r="J5409">
        <v>1</v>
      </c>
      <c r="K5409" t="s">
        <v>8</v>
      </c>
      <c r="L5409" t="s">
        <v>8</v>
      </c>
      <c r="M5409" t="s">
        <v>6</v>
      </c>
      <c r="N5409" t="str">
        <f t="shared" si="597"/>
        <v>M</v>
      </c>
      <c r="O5409" t="s">
        <v>653</v>
      </c>
      <c r="P5409" t="s">
        <v>654</v>
      </c>
      <c r="Q5409" t="s">
        <v>221</v>
      </c>
      <c r="R5409">
        <v>4</v>
      </c>
      <c r="S5409">
        <f t="shared" si="598"/>
        <v>2019</v>
      </c>
      <c r="T5409" t="s">
        <v>12</v>
      </c>
      <c r="U5409">
        <v>1</v>
      </c>
      <c r="V5409" t="s">
        <v>3951</v>
      </c>
      <c r="W5409">
        <f>VLOOKUP(Q5409,'PBT Tag Rates'!$B$5:$E$44,4,FALSE)</f>
        <v>0.95971980899999998</v>
      </c>
      <c r="X5409">
        <v>1</v>
      </c>
      <c r="Y5409" s="14">
        <f>IFERROR(LOOKUP(H5409,{30,43,48,53,58,63,68,73,78,83,88,93,97},{42,47,52,57,62,67,72,77,82,87,92,99,100}),999)</f>
        <v>72</v>
      </c>
      <c r="Z5409" s="17">
        <f t="shared" si="599"/>
        <v>5.5555555555555554</v>
      </c>
      <c r="AA5409" s="17">
        <f t="shared" si="593"/>
        <v>5.5555555555555554</v>
      </c>
      <c r="AB5409" s="17">
        <f t="shared" si="594"/>
        <v>11.658097686375321</v>
      </c>
      <c r="AC5409" s="17" t="s">
        <v>17655</v>
      </c>
    </row>
    <row r="5410" spans="1:29" x14ac:dyDescent="0.25">
      <c r="A5410" t="s">
        <v>3339</v>
      </c>
      <c r="B5410" s="165" t="s">
        <v>17334</v>
      </c>
      <c r="C5410" t="s">
        <v>17335</v>
      </c>
      <c r="D5410" s="1">
        <v>45225</v>
      </c>
      <c r="E5410">
        <f t="shared" si="596"/>
        <v>18</v>
      </c>
      <c r="F5410" t="s">
        <v>6</v>
      </c>
      <c r="G5410">
        <v>670</v>
      </c>
      <c r="H5410">
        <f t="shared" si="595"/>
        <v>67</v>
      </c>
      <c r="I5410" t="s">
        <v>9</v>
      </c>
      <c r="J5410">
        <v>1</v>
      </c>
      <c r="K5410" t="s">
        <v>8</v>
      </c>
      <c r="L5410" t="s">
        <v>8</v>
      </c>
      <c r="M5410" t="s">
        <v>6</v>
      </c>
      <c r="N5410" t="str">
        <f t="shared" si="597"/>
        <v>M</v>
      </c>
      <c r="O5410" t="s">
        <v>8</v>
      </c>
      <c r="P5410" t="s">
        <v>8</v>
      </c>
      <c r="Q5410" t="s">
        <v>11</v>
      </c>
      <c r="R5410" t="s">
        <v>8</v>
      </c>
      <c r="S5410" t="str">
        <f t="shared" si="598"/>
        <v>U</v>
      </c>
      <c r="T5410" t="s">
        <v>12</v>
      </c>
      <c r="U5410">
        <v>1</v>
      </c>
      <c r="V5410" t="s">
        <v>3100</v>
      </c>
      <c r="W5410" t="e">
        <f>VLOOKUP(Q5410,'PBT Tag Rates'!$B$5:$E$44,4,FALSE)</f>
        <v>#N/A</v>
      </c>
      <c r="X5410">
        <v>1</v>
      </c>
      <c r="Y5410" s="14">
        <f>IFERROR(LOOKUP(H5410,{30,43,48,53,58,63,68,73,78,83,88,93,97},{42,47,52,57,62,67,72,77,82,87,92,99,100}),999)</f>
        <v>67</v>
      </c>
      <c r="Z5410" s="17">
        <f t="shared" si="599"/>
        <v>5.5555555555555554</v>
      </c>
      <c r="AA5410" s="17">
        <f t="shared" si="593"/>
        <v>5.5555555555555554</v>
      </c>
      <c r="AB5410" s="17">
        <f t="shared" si="594"/>
        <v>11.658097686375321</v>
      </c>
      <c r="AC5410" s="17" t="s">
        <v>17654</v>
      </c>
    </row>
    <row r="5411" spans="1:29" x14ac:dyDescent="0.25">
      <c r="A5411" t="s">
        <v>3339</v>
      </c>
      <c r="B5411" s="165" t="s">
        <v>17336</v>
      </c>
      <c r="C5411" t="s">
        <v>17337</v>
      </c>
      <c r="D5411" s="1">
        <v>45225</v>
      </c>
      <c r="E5411">
        <f t="shared" si="596"/>
        <v>18</v>
      </c>
      <c r="F5411" t="s">
        <v>6</v>
      </c>
      <c r="G5411">
        <v>330</v>
      </c>
      <c r="H5411">
        <f t="shared" si="595"/>
        <v>33</v>
      </c>
      <c r="I5411" t="s">
        <v>9</v>
      </c>
      <c r="J5411">
        <v>1</v>
      </c>
      <c r="K5411" t="s">
        <v>8</v>
      </c>
      <c r="L5411" t="s">
        <v>8</v>
      </c>
      <c r="M5411" t="s">
        <v>6</v>
      </c>
      <c r="N5411" t="str">
        <f t="shared" si="597"/>
        <v>M</v>
      </c>
      <c r="O5411" t="s">
        <v>17338</v>
      </c>
      <c r="P5411" t="s">
        <v>17339</v>
      </c>
      <c r="Q5411" t="s">
        <v>3820</v>
      </c>
      <c r="R5411">
        <v>2</v>
      </c>
      <c r="S5411">
        <f t="shared" si="598"/>
        <v>2021</v>
      </c>
      <c r="T5411" t="s">
        <v>12</v>
      </c>
      <c r="U5411">
        <v>0.999999999999998</v>
      </c>
      <c r="V5411" t="s">
        <v>3951</v>
      </c>
      <c r="W5411">
        <f>VLOOKUP(Q5411,'PBT Tag Rates'!$B$5:$E$44,4,FALSE)</f>
        <v>0.98140000000000005</v>
      </c>
      <c r="X5411">
        <v>1</v>
      </c>
      <c r="Y5411" s="14">
        <f>IFERROR(LOOKUP(H5411,{30,43,48,53,58,63,68,73,78,83,88,93,97},{42,47,52,57,62,67,72,77,82,87,92,99,100}),999)</f>
        <v>42</v>
      </c>
      <c r="Z5411" s="17">
        <f t="shared" si="599"/>
        <v>5.5555555555555554</v>
      </c>
      <c r="AA5411" s="17">
        <f t="shared" si="593"/>
        <v>5.5555555555555554</v>
      </c>
      <c r="AB5411" s="17">
        <f t="shared" si="594"/>
        <v>11.658097686375321</v>
      </c>
      <c r="AC5411" s="17" t="s">
        <v>17655</v>
      </c>
    </row>
    <row r="5412" spans="1:29" x14ac:dyDescent="0.25">
      <c r="A5412" t="s">
        <v>3339</v>
      </c>
      <c r="B5412" s="165" t="s">
        <v>17340</v>
      </c>
      <c r="C5412" t="s">
        <v>17341</v>
      </c>
      <c r="D5412" s="1">
        <v>45225</v>
      </c>
      <c r="E5412">
        <f t="shared" si="596"/>
        <v>18</v>
      </c>
      <c r="F5412" t="s">
        <v>6</v>
      </c>
      <c r="G5412">
        <v>570</v>
      </c>
      <c r="H5412">
        <f t="shared" si="595"/>
        <v>57</v>
      </c>
      <c r="I5412" t="s">
        <v>9</v>
      </c>
      <c r="J5412">
        <v>1</v>
      </c>
      <c r="K5412" t="s">
        <v>8</v>
      </c>
      <c r="L5412" t="s">
        <v>17342</v>
      </c>
      <c r="M5412" t="s">
        <v>6</v>
      </c>
      <c r="N5412" t="str">
        <f t="shared" si="597"/>
        <v>M</v>
      </c>
      <c r="O5412" t="s">
        <v>13845</v>
      </c>
      <c r="P5412" t="s">
        <v>13846</v>
      </c>
      <c r="Q5412" t="s">
        <v>918</v>
      </c>
      <c r="R5412">
        <v>3</v>
      </c>
      <c r="S5412">
        <f t="shared" si="598"/>
        <v>2020</v>
      </c>
      <c r="T5412" t="s">
        <v>12</v>
      </c>
      <c r="U5412">
        <v>1</v>
      </c>
      <c r="V5412" t="s">
        <v>3951</v>
      </c>
      <c r="W5412">
        <f>VLOOKUP(Q5412,'PBT Tag Rates'!$B$5:$E$44,4,FALSE)</f>
        <v>0.98961045999999997</v>
      </c>
      <c r="X5412">
        <v>1</v>
      </c>
      <c r="Y5412" s="14">
        <f>IFERROR(LOOKUP(H5412,{30,43,48,53,58,63,68,73,78,83,88,93,97},{42,47,52,57,62,67,72,77,82,87,92,99,100}),999)</f>
        <v>57</v>
      </c>
      <c r="Z5412" s="17">
        <f t="shared" si="599"/>
        <v>5.5555555555555554</v>
      </c>
      <c r="AA5412" s="17">
        <f t="shared" si="593"/>
        <v>5.5555555555555554</v>
      </c>
      <c r="AB5412" s="17">
        <f t="shared" si="594"/>
        <v>11.658097686375321</v>
      </c>
      <c r="AC5412" s="17" t="s">
        <v>17655</v>
      </c>
    </row>
    <row r="5413" spans="1:29" x14ac:dyDescent="0.25">
      <c r="A5413" t="s">
        <v>3339</v>
      </c>
      <c r="B5413" s="165" t="s">
        <v>17343</v>
      </c>
      <c r="C5413" t="s">
        <v>17344</v>
      </c>
      <c r="D5413" s="1">
        <v>45225</v>
      </c>
      <c r="E5413">
        <f t="shared" si="596"/>
        <v>18</v>
      </c>
      <c r="F5413" t="s">
        <v>6</v>
      </c>
      <c r="G5413">
        <v>600</v>
      </c>
      <c r="H5413">
        <f t="shared" si="595"/>
        <v>60</v>
      </c>
      <c r="I5413" t="s">
        <v>7</v>
      </c>
      <c r="J5413" t="s">
        <v>8</v>
      </c>
      <c r="K5413" t="s">
        <v>8</v>
      </c>
      <c r="L5413" t="s">
        <v>8</v>
      </c>
      <c r="M5413" t="s">
        <v>6</v>
      </c>
      <c r="N5413" t="str">
        <f t="shared" si="597"/>
        <v>M</v>
      </c>
      <c r="O5413" t="s">
        <v>13700</v>
      </c>
      <c r="P5413" t="s">
        <v>13701</v>
      </c>
      <c r="Q5413" t="s">
        <v>918</v>
      </c>
      <c r="R5413">
        <v>3</v>
      </c>
      <c r="S5413">
        <f t="shared" si="598"/>
        <v>2020</v>
      </c>
      <c r="T5413" t="s">
        <v>12</v>
      </c>
      <c r="U5413">
        <v>1</v>
      </c>
      <c r="V5413" t="s">
        <v>3653</v>
      </c>
      <c r="W5413">
        <f>VLOOKUP(Q5413,'PBT Tag Rates'!$B$5:$E$44,4,FALSE)</f>
        <v>0.98961045999999997</v>
      </c>
      <c r="X5413">
        <v>1</v>
      </c>
      <c r="Y5413" s="14">
        <f>IFERROR(LOOKUP(H5413,{30,43,48,53,58,63,68,73,78,83,88,93,97},{42,47,52,57,62,67,72,77,82,87,92,99,100}),999)</f>
        <v>62</v>
      </c>
      <c r="Z5413" s="17">
        <f t="shared" si="599"/>
        <v>5.5555555555555554</v>
      </c>
      <c r="AA5413" s="17">
        <f t="shared" si="593"/>
        <v>5.5555555555555554</v>
      </c>
      <c r="AB5413" s="17">
        <f t="shared" si="594"/>
        <v>11.658097686375321</v>
      </c>
      <c r="AC5413" s="17" t="s">
        <v>17655</v>
      </c>
    </row>
    <row r="5414" spans="1:29" x14ac:dyDescent="0.25">
      <c r="A5414" t="s">
        <v>3339</v>
      </c>
      <c r="B5414" s="165" t="s">
        <v>17345</v>
      </c>
      <c r="C5414" t="s">
        <v>17346</v>
      </c>
      <c r="D5414" s="1">
        <v>45225</v>
      </c>
      <c r="E5414">
        <f t="shared" si="596"/>
        <v>18</v>
      </c>
      <c r="F5414" t="s">
        <v>6</v>
      </c>
      <c r="G5414">
        <v>710</v>
      </c>
      <c r="H5414">
        <f t="shared" si="595"/>
        <v>71</v>
      </c>
      <c r="I5414" t="s">
        <v>9</v>
      </c>
      <c r="J5414">
        <v>1</v>
      </c>
      <c r="K5414" t="s">
        <v>8</v>
      </c>
      <c r="L5414" t="s">
        <v>8</v>
      </c>
      <c r="M5414" t="s">
        <v>6</v>
      </c>
      <c r="N5414" t="str">
        <f t="shared" si="597"/>
        <v>M</v>
      </c>
      <c r="O5414" t="s">
        <v>5685</v>
      </c>
      <c r="P5414" t="s">
        <v>5686</v>
      </c>
      <c r="Q5414" t="s">
        <v>221</v>
      </c>
      <c r="R5414">
        <v>4</v>
      </c>
      <c r="S5414">
        <f t="shared" si="598"/>
        <v>2019</v>
      </c>
      <c r="T5414" t="s">
        <v>12</v>
      </c>
      <c r="U5414">
        <v>0.999999999999997</v>
      </c>
      <c r="V5414" t="s">
        <v>3396</v>
      </c>
      <c r="W5414">
        <f>VLOOKUP(Q5414,'PBT Tag Rates'!$B$5:$E$44,4,FALSE)</f>
        <v>0.95971980899999998</v>
      </c>
      <c r="X5414">
        <v>1</v>
      </c>
      <c r="Y5414" s="14">
        <f>IFERROR(LOOKUP(H5414,{30,43,48,53,58,63,68,73,78,83,88,93,97},{42,47,52,57,62,67,72,77,82,87,92,99,100}),999)</f>
        <v>72</v>
      </c>
      <c r="Z5414" s="17">
        <f t="shared" si="599"/>
        <v>5.5555555555555554</v>
      </c>
      <c r="AA5414" s="17">
        <f t="shared" si="593"/>
        <v>5.5555555555555554</v>
      </c>
      <c r="AB5414" s="17">
        <f t="shared" si="594"/>
        <v>11.658097686375321</v>
      </c>
      <c r="AC5414" s="17" t="s">
        <v>17655</v>
      </c>
    </row>
    <row r="5415" spans="1:29" x14ac:dyDescent="0.25">
      <c r="A5415" t="s">
        <v>3339</v>
      </c>
      <c r="B5415" s="165" t="s">
        <v>17347</v>
      </c>
      <c r="C5415" t="s">
        <v>17348</v>
      </c>
      <c r="D5415" s="1">
        <v>45225</v>
      </c>
      <c r="E5415">
        <f t="shared" si="596"/>
        <v>18</v>
      </c>
      <c r="F5415" t="s">
        <v>14</v>
      </c>
      <c r="G5415">
        <v>640</v>
      </c>
      <c r="H5415">
        <f t="shared" si="595"/>
        <v>64</v>
      </c>
      <c r="I5415" t="s">
        <v>7</v>
      </c>
      <c r="J5415" t="s">
        <v>8</v>
      </c>
      <c r="K5415" t="s">
        <v>8</v>
      </c>
      <c r="L5415" t="s">
        <v>17349</v>
      </c>
      <c r="M5415" t="s">
        <v>14</v>
      </c>
      <c r="N5415" t="str">
        <f t="shared" si="597"/>
        <v>F</v>
      </c>
      <c r="O5415" t="s">
        <v>15503</v>
      </c>
      <c r="P5415" t="s">
        <v>15504</v>
      </c>
      <c r="Q5415" t="s">
        <v>918</v>
      </c>
      <c r="R5415">
        <v>3</v>
      </c>
      <c r="S5415">
        <f t="shared" si="598"/>
        <v>2020</v>
      </c>
      <c r="T5415" t="s">
        <v>12</v>
      </c>
      <c r="U5415">
        <v>1</v>
      </c>
      <c r="V5415" t="s">
        <v>3396</v>
      </c>
      <c r="W5415">
        <f>VLOOKUP(Q5415,'PBT Tag Rates'!$B$5:$E$44,4,FALSE)</f>
        <v>0.98961045999999997</v>
      </c>
      <c r="X5415">
        <v>1</v>
      </c>
      <c r="Y5415" s="14">
        <f>IFERROR(LOOKUP(H5415,{30,43,48,53,58,63,68,73,78,83,88,93,97},{42,47,52,57,62,67,72,77,82,87,92,99,100}),999)</f>
        <v>67</v>
      </c>
      <c r="Z5415" s="17">
        <f t="shared" si="599"/>
        <v>5.5555555555555554</v>
      </c>
      <c r="AA5415" s="17">
        <f t="shared" si="593"/>
        <v>5.5555555555555554</v>
      </c>
      <c r="AB5415" s="17">
        <f t="shared" si="594"/>
        <v>11.658097686375321</v>
      </c>
      <c r="AC5415" s="17" t="s">
        <v>17655</v>
      </c>
    </row>
    <row r="5416" spans="1:29" x14ac:dyDescent="0.25">
      <c r="A5416" t="s">
        <v>3339</v>
      </c>
      <c r="B5416" s="165" t="s">
        <v>17350</v>
      </c>
      <c r="C5416" t="s">
        <v>17351</v>
      </c>
      <c r="D5416" s="1">
        <v>45225</v>
      </c>
      <c r="E5416">
        <f t="shared" si="596"/>
        <v>18</v>
      </c>
      <c r="F5416" t="s">
        <v>14</v>
      </c>
      <c r="G5416">
        <v>690</v>
      </c>
      <c r="H5416">
        <f t="shared" si="595"/>
        <v>69</v>
      </c>
      <c r="I5416" t="s">
        <v>7</v>
      </c>
      <c r="J5416" t="s">
        <v>8</v>
      </c>
      <c r="K5416" t="s">
        <v>8</v>
      </c>
      <c r="L5416" t="s">
        <v>8</v>
      </c>
      <c r="M5416" t="s">
        <v>14</v>
      </c>
      <c r="N5416" t="str">
        <f t="shared" si="597"/>
        <v>F</v>
      </c>
      <c r="O5416" t="s">
        <v>8</v>
      </c>
      <c r="P5416" t="s">
        <v>8</v>
      </c>
      <c r="Q5416" t="s">
        <v>11</v>
      </c>
      <c r="R5416" t="s">
        <v>8</v>
      </c>
      <c r="S5416" t="str">
        <f t="shared" si="598"/>
        <v>U</v>
      </c>
      <c r="T5416" t="s">
        <v>12</v>
      </c>
      <c r="U5416">
        <v>1</v>
      </c>
      <c r="V5416" t="s">
        <v>11</v>
      </c>
      <c r="W5416" t="e">
        <f>VLOOKUP(Q5416,'PBT Tag Rates'!$B$5:$E$44,4,FALSE)</f>
        <v>#N/A</v>
      </c>
      <c r="X5416">
        <v>1</v>
      </c>
      <c r="Y5416" s="14">
        <f>IFERROR(LOOKUP(H5416,{30,43,48,53,58,63,68,73,78,83,88,93,97},{42,47,52,57,62,67,72,77,82,87,92,99,100}),999)</f>
        <v>72</v>
      </c>
      <c r="Z5416" s="17">
        <f t="shared" si="599"/>
        <v>5.5555555555555554</v>
      </c>
      <c r="AA5416" s="17">
        <f t="shared" si="593"/>
        <v>5.5555555555555554</v>
      </c>
      <c r="AB5416" s="17">
        <f t="shared" si="594"/>
        <v>11.658097686375321</v>
      </c>
      <c r="AC5416" s="17" t="s">
        <v>17654</v>
      </c>
    </row>
    <row r="5417" spans="1:29" x14ac:dyDescent="0.25">
      <c r="A5417" t="s">
        <v>3339</v>
      </c>
      <c r="B5417" s="165" t="s">
        <v>17352</v>
      </c>
      <c r="C5417" t="s">
        <v>17353</v>
      </c>
      <c r="D5417" s="1">
        <v>45225</v>
      </c>
      <c r="E5417">
        <f t="shared" si="596"/>
        <v>18</v>
      </c>
      <c r="F5417" t="s">
        <v>14</v>
      </c>
      <c r="G5417">
        <v>660</v>
      </c>
      <c r="H5417">
        <f t="shared" si="595"/>
        <v>66</v>
      </c>
      <c r="I5417" t="s">
        <v>7</v>
      </c>
      <c r="J5417" t="s">
        <v>8</v>
      </c>
      <c r="K5417" t="s">
        <v>8</v>
      </c>
      <c r="L5417" t="s">
        <v>8</v>
      </c>
      <c r="M5417" t="s">
        <v>14</v>
      </c>
      <c r="N5417" t="str">
        <f t="shared" si="597"/>
        <v>F</v>
      </c>
      <c r="O5417" t="s">
        <v>8</v>
      </c>
      <c r="P5417" t="s">
        <v>8</v>
      </c>
      <c r="Q5417" t="s">
        <v>11</v>
      </c>
      <c r="R5417" t="s">
        <v>8</v>
      </c>
      <c r="S5417" t="str">
        <f t="shared" si="598"/>
        <v>U</v>
      </c>
      <c r="T5417" t="s">
        <v>12</v>
      </c>
      <c r="U5417">
        <v>1</v>
      </c>
      <c r="V5417" t="s">
        <v>11</v>
      </c>
      <c r="W5417" t="e">
        <f>VLOOKUP(Q5417,'PBT Tag Rates'!$B$5:$E$44,4,FALSE)</f>
        <v>#N/A</v>
      </c>
      <c r="X5417">
        <v>1</v>
      </c>
      <c r="Y5417" s="14">
        <f>IFERROR(LOOKUP(H5417,{30,43,48,53,58,63,68,73,78,83,88,93,97},{42,47,52,57,62,67,72,77,82,87,92,99,100}),999)</f>
        <v>67</v>
      </c>
      <c r="Z5417" s="17">
        <f t="shared" si="599"/>
        <v>5.5555555555555554</v>
      </c>
      <c r="AA5417" s="17">
        <f t="shared" si="593"/>
        <v>5.5555555555555554</v>
      </c>
      <c r="AB5417" s="17">
        <f t="shared" si="594"/>
        <v>11.658097686375321</v>
      </c>
      <c r="AC5417" s="17" t="s">
        <v>17654</v>
      </c>
    </row>
    <row r="5418" spans="1:29" x14ac:dyDescent="0.25">
      <c r="A5418" t="s">
        <v>3339</v>
      </c>
      <c r="B5418" s="165" t="s">
        <v>17354</v>
      </c>
      <c r="C5418" t="s">
        <v>17355</v>
      </c>
      <c r="D5418" s="1">
        <v>45225</v>
      </c>
      <c r="E5418">
        <f t="shared" si="596"/>
        <v>18</v>
      </c>
      <c r="F5418" t="s">
        <v>6</v>
      </c>
      <c r="G5418">
        <v>550</v>
      </c>
      <c r="H5418">
        <f t="shared" si="595"/>
        <v>55</v>
      </c>
      <c r="I5418" t="s">
        <v>7</v>
      </c>
      <c r="J5418" t="s">
        <v>8</v>
      </c>
      <c r="K5418" t="s">
        <v>8</v>
      </c>
      <c r="L5418" t="s">
        <v>8</v>
      </c>
      <c r="M5418" t="s">
        <v>6</v>
      </c>
      <c r="N5418" t="str">
        <f t="shared" si="597"/>
        <v>M</v>
      </c>
      <c r="O5418" t="s">
        <v>17356</v>
      </c>
      <c r="P5418" t="s">
        <v>17357</v>
      </c>
      <c r="Q5418" t="s">
        <v>3820</v>
      </c>
      <c r="R5418">
        <v>2</v>
      </c>
      <c r="S5418">
        <f t="shared" si="598"/>
        <v>2021</v>
      </c>
      <c r="T5418" t="s">
        <v>12</v>
      </c>
      <c r="U5418">
        <v>0.999999999999999</v>
      </c>
      <c r="V5418" t="s">
        <v>3396</v>
      </c>
      <c r="W5418">
        <f>VLOOKUP(Q5418,'PBT Tag Rates'!$B$5:$E$44,4,FALSE)</f>
        <v>0.98140000000000005</v>
      </c>
      <c r="X5418">
        <v>1</v>
      </c>
      <c r="Y5418" s="14">
        <f>IFERROR(LOOKUP(H5418,{30,43,48,53,58,63,68,73,78,83,88,93,97},{42,47,52,57,62,67,72,77,82,87,92,99,100}),999)</f>
        <v>57</v>
      </c>
      <c r="Z5418" s="17">
        <f t="shared" si="599"/>
        <v>5.5555555555555554</v>
      </c>
      <c r="AA5418" s="17">
        <f t="shared" si="593"/>
        <v>5.5555555555555554</v>
      </c>
      <c r="AB5418" s="17">
        <f t="shared" si="594"/>
        <v>11.658097686375321</v>
      </c>
      <c r="AC5418" s="17" t="s">
        <v>17655</v>
      </c>
    </row>
    <row r="5419" spans="1:29" x14ac:dyDescent="0.25">
      <c r="A5419" t="s">
        <v>3339</v>
      </c>
      <c r="B5419" s="165" t="s">
        <v>17358</v>
      </c>
      <c r="C5419" t="s">
        <v>17359</v>
      </c>
      <c r="D5419" s="1">
        <v>45225</v>
      </c>
      <c r="E5419">
        <f t="shared" si="596"/>
        <v>18</v>
      </c>
      <c r="F5419" t="s">
        <v>6</v>
      </c>
      <c r="G5419">
        <v>660</v>
      </c>
      <c r="H5419">
        <f t="shared" si="595"/>
        <v>66</v>
      </c>
      <c r="I5419" t="s">
        <v>7</v>
      </c>
      <c r="J5419" t="s">
        <v>8</v>
      </c>
      <c r="K5419" t="s">
        <v>8</v>
      </c>
      <c r="L5419" t="s">
        <v>8</v>
      </c>
      <c r="M5419" t="s">
        <v>6</v>
      </c>
      <c r="N5419" t="str">
        <f t="shared" si="597"/>
        <v>M</v>
      </c>
      <c r="O5419" t="s">
        <v>13716</v>
      </c>
      <c r="P5419" t="s">
        <v>16924</v>
      </c>
      <c r="Q5419" t="s">
        <v>918</v>
      </c>
      <c r="R5419">
        <v>3</v>
      </c>
      <c r="S5419">
        <f t="shared" si="598"/>
        <v>2020</v>
      </c>
      <c r="T5419" t="s">
        <v>12</v>
      </c>
      <c r="U5419">
        <v>1</v>
      </c>
      <c r="V5419" t="s">
        <v>3396</v>
      </c>
      <c r="W5419">
        <f>VLOOKUP(Q5419,'PBT Tag Rates'!$B$5:$E$44,4,FALSE)</f>
        <v>0.98961045999999997</v>
      </c>
      <c r="X5419">
        <v>1</v>
      </c>
      <c r="Y5419" s="14">
        <f>IFERROR(LOOKUP(H5419,{30,43,48,53,58,63,68,73,78,83,88,93,97},{42,47,52,57,62,67,72,77,82,87,92,99,100}),999)</f>
        <v>67</v>
      </c>
      <c r="Z5419" s="17">
        <f t="shared" si="599"/>
        <v>5.5555555555555554</v>
      </c>
      <c r="AA5419" s="17">
        <f t="shared" si="593"/>
        <v>5.5555555555555554</v>
      </c>
      <c r="AB5419" s="17">
        <f t="shared" si="594"/>
        <v>11.658097686375321</v>
      </c>
      <c r="AC5419" s="17" t="s">
        <v>17655</v>
      </c>
    </row>
    <row r="5420" spans="1:29" x14ac:dyDescent="0.25">
      <c r="A5420" t="s">
        <v>3339</v>
      </c>
      <c r="B5420" s="165" t="s">
        <v>17360</v>
      </c>
      <c r="C5420" t="s">
        <v>17361</v>
      </c>
      <c r="D5420" s="1">
        <v>45226</v>
      </c>
      <c r="E5420">
        <f t="shared" si="596"/>
        <v>18</v>
      </c>
      <c r="F5420" t="s">
        <v>14</v>
      </c>
      <c r="G5420">
        <v>760</v>
      </c>
      <c r="H5420">
        <f t="shared" si="595"/>
        <v>76</v>
      </c>
      <c r="I5420" t="s">
        <v>9</v>
      </c>
      <c r="J5420">
        <v>1</v>
      </c>
      <c r="K5420" t="s">
        <v>8</v>
      </c>
      <c r="L5420" t="s">
        <v>8</v>
      </c>
      <c r="M5420" t="s">
        <v>14</v>
      </c>
      <c r="N5420" t="str">
        <f t="shared" si="597"/>
        <v>F</v>
      </c>
      <c r="O5420" t="s">
        <v>1820</v>
      </c>
      <c r="P5420" t="s">
        <v>15376</v>
      </c>
      <c r="Q5420" t="s">
        <v>221</v>
      </c>
      <c r="R5420">
        <v>4</v>
      </c>
      <c r="S5420">
        <f t="shared" si="598"/>
        <v>2019</v>
      </c>
      <c r="T5420" t="s">
        <v>12</v>
      </c>
      <c r="U5420">
        <v>1</v>
      </c>
      <c r="V5420" t="s">
        <v>3357</v>
      </c>
      <c r="W5420">
        <f>VLOOKUP(Q5420,'PBT Tag Rates'!$B$5:$E$44,4,FALSE)</f>
        <v>0.95971980899999998</v>
      </c>
      <c r="X5420">
        <v>1</v>
      </c>
      <c r="Y5420" s="14">
        <f>IFERROR(LOOKUP(H5420,{30,43,48,53,58,63,68,73,78,83,88,93,97},{42,47,52,57,62,67,72,77,82,87,92,99,100}),999)</f>
        <v>77</v>
      </c>
      <c r="Z5420" s="17">
        <f t="shared" si="599"/>
        <v>5.5555555555555554</v>
      </c>
      <c r="AA5420" s="17">
        <f t="shared" si="593"/>
        <v>5.5555555555555554</v>
      </c>
      <c r="AB5420" s="17">
        <f t="shared" si="594"/>
        <v>11.658097686375321</v>
      </c>
      <c r="AC5420" s="17" t="s">
        <v>17654</v>
      </c>
    </row>
    <row r="5421" spans="1:29" x14ac:dyDescent="0.25">
      <c r="A5421" t="s">
        <v>3339</v>
      </c>
      <c r="B5421" s="165" t="s">
        <v>17362</v>
      </c>
      <c r="C5421" t="s">
        <v>17363</v>
      </c>
      <c r="D5421" s="1">
        <v>45226</v>
      </c>
      <c r="E5421">
        <f t="shared" si="596"/>
        <v>18</v>
      </c>
      <c r="F5421" t="s">
        <v>6</v>
      </c>
      <c r="G5421">
        <v>320</v>
      </c>
      <c r="H5421">
        <f t="shared" si="595"/>
        <v>32</v>
      </c>
      <c r="I5421" t="s">
        <v>9</v>
      </c>
      <c r="J5421">
        <v>1</v>
      </c>
      <c r="K5421" t="s">
        <v>8</v>
      </c>
      <c r="L5421" t="s">
        <v>8</v>
      </c>
      <c r="M5421" t="s">
        <v>6</v>
      </c>
      <c r="N5421" t="str">
        <f t="shared" si="597"/>
        <v>M</v>
      </c>
      <c r="O5421" t="s">
        <v>17364</v>
      </c>
      <c r="P5421" t="s">
        <v>17365</v>
      </c>
      <c r="Q5421" t="s">
        <v>3820</v>
      </c>
      <c r="R5421">
        <v>2</v>
      </c>
      <c r="S5421">
        <f t="shared" si="598"/>
        <v>2021</v>
      </c>
      <c r="T5421" t="s">
        <v>12</v>
      </c>
      <c r="U5421">
        <v>1</v>
      </c>
      <c r="V5421" t="s">
        <v>3951</v>
      </c>
      <c r="W5421">
        <f>VLOOKUP(Q5421,'PBT Tag Rates'!$B$5:$E$44,4,FALSE)</f>
        <v>0.98140000000000005</v>
      </c>
      <c r="X5421">
        <v>1</v>
      </c>
      <c r="Y5421" s="14">
        <f>IFERROR(LOOKUP(H5421,{30,43,48,53,58,63,68,73,78,83,88,93,97},{42,47,52,57,62,67,72,77,82,87,92,99,100}),999)</f>
        <v>42</v>
      </c>
      <c r="Z5421" s="17">
        <f t="shared" si="599"/>
        <v>5.5555555555555554</v>
      </c>
      <c r="AA5421" s="17">
        <f t="shared" si="593"/>
        <v>5.5555555555555554</v>
      </c>
      <c r="AB5421" s="17">
        <f t="shared" si="594"/>
        <v>11.658097686375321</v>
      </c>
      <c r="AC5421" s="17" t="s">
        <v>17655</v>
      </c>
    </row>
    <row r="5422" spans="1:29" x14ac:dyDescent="0.25">
      <c r="A5422" t="s">
        <v>3339</v>
      </c>
      <c r="B5422" s="165" t="s">
        <v>17366</v>
      </c>
      <c r="C5422" t="s">
        <v>17367</v>
      </c>
      <c r="D5422" s="1">
        <v>45226</v>
      </c>
      <c r="E5422">
        <f t="shared" si="596"/>
        <v>18</v>
      </c>
      <c r="F5422" t="s">
        <v>6</v>
      </c>
      <c r="G5422">
        <v>860</v>
      </c>
      <c r="H5422">
        <f t="shared" si="595"/>
        <v>86</v>
      </c>
      <c r="I5422" t="s">
        <v>7</v>
      </c>
      <c r="J5422" t="s">
        <v>8</v>
      </c>
      <c r="K5422" t="s">
        <v>8</v>
      </c>
      <c r="L5422" t="s">
        <v>8</v>
      </c>
      <c r="M5422" t="s">
        <v>6</v>
      </c>
      <c r="N5422" t="str">
        <f t="shared" si="597"/>
        <v>M</v>
      </c>
      <c r="O5422" t="s">
        <v>13884</v>
      </c>
      <c r="P5422" t="s">
        <v>13885</v>
      </c>
      <c r="Q5422" t="s">
        <v>221</v>
      </c>
      <c r="R5422">
        <v>4</v>
      </c>
      <c r="S5422">
        <f t="shared" si="598"/>
        <v>2019</v>
      </c>
      <c r="T5422" t="s">
        <v>12</v>
      </c>
      <c r="U5422">
        <v>0.999999999999997</v>
      </c>
      <c r="V5422" t="s">
        <v>3653</v>
      </c>
      <c r="W5422">
        <f>VLOOKUP(Q5422,'PBT Tag Rates'!$B$5:$E$44,4,FALSE)</f>
        <v>0.95971980899999998</v>
      </c>
      <c r="X5422">
        <v>1</v>
      </c>
      <c r="Y5422" s="14">
        <f>IFERROR(LOOKUP(H5422,{30,43,48,53,58,63,68,73,78,83,88,93,97},{42,47,52,57,62,67,72,77,82,87,92,99,100}),999)</f>
        <v>87</v>
      </c>
      <c r="Z5422" s="17">
        <f t="shared" si="599"/>
        <v>5.5555555555555554</v>
      </c>
      <c r="AA5422" s="17">
        <f t="shared" si="593"/>
        <v>5.5555555555555554</v>
      </c>
      <c r="AB5422" s="17">
        <f t="shared" si="594"/>
        <v>11.658097686375321</v>
      </c>
      <c r="AC5422" s="17" t="s">
        <v>17655</v>
      </c>
    </row>
    <row r="5423" spans="1:29" x14ac:dyDescent="0.25">
      <c r="A5423" t="s">
        <v>3339</v>
      </c>
      <c r="B5423" s="165" t="s">
        <v>17368</v>
      </c>
      <c r="C5423" t="s">
        <v>17369</v>
      </c>
      <c r="D5423" s="1">
        <v>45226</v>
      </c>
      <c r="E5423">
        <f t="shared" si="596"/>
        <v>18</v>
      </c>
      <c r="F5423" t="s">
        <v>6</v>
      </c>
      <c r="G5423">
        <v>460</v>
      </c>
      <c r="H5423">
        <f t="shared" si="595"/>
        <v>46</v>
      </c>
      <c r="I5423" t="s">
        <v>9</v>
      </c>
      <c r="J5423">
        <v>1</v>
      </c>
      <c r="K5423" t="s">
        <v>8</v>
      </c>
      <c r="L5423" t="s">
        <v>17370</v>
      </c>
      <c r="M5423" t="s">
        <v>6</v>
      </c>
      <c r="N5423" t="str">
        <f t="shared" si="597"/>
        <v>M</v>
      </c>
      <c r="O5423" t="s">
        <v>13955</v>
      </c>
      <c r="P5423" t="s">
        <v>16543</v>
      </c>
      <c r="Q5423" t="s">
        <v>3820</v>
      </c>
      <c r="R5423">
        <v>2</v>
      </c>
      <c r="S5423">
        <f t="shared" si="598"/>
        <v>2021</v>
      </c>
      <c r="T5423" t="s">
        <v>12</v>
      </c>
      <c r="U5423">
        <v>1</v>
      </c>
      <c r="V5423" t="s">
        <v>3396</v>
      </c>
      <c r="W5423">
        <f>VLOOKUP(Q5423,'PBT Tag Rates'!$B$5:$E$44,4,FALSE)</f>
        <v>0.98140000000000005</v>
      </c>
      <c r="X5423">
        <v>1</v>
      </c>
      <c r="Y5423" s="14">
        <f>IFERROR(LOOKUP(H5423,{30,43,48,53,58,63,68,73,78,83,88,93,97},{42,47,52,57,62,67,72,77,82,87,92,99,100}),999)</f>
        <v>47</v>
      </c>
      <c r="Z5423" s="17">
        <f t="shared" si="599"/>
        <v>5.5555555555555554</v>
      </c>
      <c r="AA5423" s="17">
        <f t="shared" si="593"/>
        <v>5.5555555555555554</v>
      </c>
      <c r="AB5423" s="17">
        <f t="shared" si="594"/>
        <v>11.658097686375321</v>
      </c>
      <c r="AC5423" s="17" t="s">
        <v>17655</v>
      </c>
    </row>
    <row r="5424" spans="1:29" x14ac:dyDescent="0.25">
      <c r="A5424" t="s">
        <v>3339</v>
      </c>
      <c r="B5424" s="165" t="s">
        <v>17371</v>
      </c>
      <c r="C5424" t="s">
        <v>17372</v>
      </c>
      <c r="D5424" s="1">
        <v>45226</v>
      </c>
      <c r="E5424">
        <f t="shared" si="596"/>
        <v>18</v>
      </c>
      <c r="F5424" t="s">
        <v>14</v>
      </c>
      <c r="G5424">
        <v>700</v>
      </c>
      <c r="H5424">
        <f t="shared" si="595"/>
        <v>70</v>
      </c>
      <c r="I5424" t="s">
        <v>7</v>
      </c>
      <c r="J5424" t="s">
        <v>8</v>
      </c>
      <c r="K5424" t="s">
        <v>8</v>
      </c>
      <c r="L5424" t="s">
        <v>8</v>
      </c>
      <c r="M5424" t="s">
        <v>14</v>
      </c>
      <c r="N5424" t="str">
        <f t="shared" si="597"/>
        <v>F</v>
      </c>
      <c r="O5424" t="s">
        <v>8495</v>
      </c>
      <c r="P5424" t="s">
        <v>10880</v>
      </c>
      <c r="Q5424" t="s">
        <v>221</v>
      </c>
      <c r="R5424">
        <v>4</v>
      </c>
      <c r="S5424">
        <f t="shared" si="598"/>
        <v>2019</v>
      </c>
      <c r="T5424" t="s">
        <v>12</v>
      </c>
      <c r="U5424">
        <v>1</v>
      </c>
      <c r="V5424" t="s">
        <v>3396</v>
      </c>
      <c r="W5424">
        <f>VLOOKUP(Q5424,'PBT Tag Rates'!$B$5:$E$44,4,FALSE)</f>
        <v>0.95971980899999998</v>
      </c>
      <c r="X5424">
        <v>1</v>
      </c>
      <c r="Y5424" s="14">
        <f>IFERROR(LOOKUP(H5424,{30,43,48,53,58,63,68,73,78,83,88,93,97},{42,47,52,57,62,67,72,77,82,87,92,99,100}),999)</f>
        <v>72</v>
      </c>
      <c r="Z5424" s="17">
        <f t="shared" si="599"/>
        <v>5.5555555555555554</v>
      </c>
      <c r="AA5424" s="17">
        <f t="shared" si="593"/>
        <v>5.5555555555555554</v>
      </c>
      <c r="AB5424" s="17">
        <f t="shared" si="594"/>
        <v>11.658097686375321</v>
      </c>
      <c r="AC5424" s="17" t="s">
        <v>17655</v>
      </c>
    </row>
    <row r="5425" spans="1:29" x14ac:dyDescent="0.25">
      <c r="A5425" t="s">
        <v>3339</v>
      </c>
      <c r="B5425" s="165" t="s">
        <v>17373</v>
      </c>
      <c r="C5425" t="s">
        <v>17374</v>
      </c>
      <c r="D5425" s="1">
        <v>45226</v>
      </c>
      <c r="E5425">
        <f t="shared" si="596"/>
        <v>18</v>
      </c>
      <c r="F5425" t="s">
        <v>6</v>
      </c>
      <c r="G5425">
        <v>360</v>
      </c>
      <c r="H5425">
        <f t="shared" si="595"/>
        <v>36</v>
      </c>
      <c r="I5425" t="s">
        <v>9</v>
      </c>
      <c r="J5425">
        <v>1</v>
      </c>
      <c r="K5425" t="s">
        <v>8</v>
      </c>
      <c r="L5425" t="s">
        <v>8</v>
      </c>
      <c r="M5425" t="s">
        <v>6</v>
      </c>
      <c r="N5425" t="str">
        <f t="shared" si="597"/>
        <v>M</v>
      </c>
      <c r="O5425" t="s">
        <v>17375</v>
      </c>
      <c r="P5425" t="s">
        <v>17376</v>
      </c>
      <c r="Q5425" t="s">
        <v>3820</v>
      </c>
      <c r="R5425">
        <v>2</v>
      </c>
      <c r="S5425">
        <f t="shared" si="598"/>
        <v>2021</v>
      </c>
      <c r="T5425" t="s">
        <v>12</v>
      </c>
      <c r="U5425">
        <v>0.999999999999996</v>
      </c>
      <c r="V5425" t="s">
        <v>3951</v>
      </c>
      <c r="W5425">
        <f>VLOOKUP(Q5425,'PBT Tag Rates'!$B$5:$E$44,4,FALSE)</f>
        <v>0.98140000000000005</v>
      </c>
      <c r="X5425">
        <v>1</v>
      </c>
      <c r="Y5425" s="14">
        <f>IFERROR(LOOKUP(H5425,{30,43,48,53,58,63,68,73,78,83,88,93,97},{42,47,52,57,62,67,72,77,82,87,92,99,100}),999)</f>
        <v>42</v>
      </c>
      <c r="Z5425" s="17">
        <f t="shared" si="599"/>
        <v>5.5555555555555554</v>
      </c>
      <c r="AA5425" s="17">
        <f t="shared" si="593"/>
        <v>5.5555555555555554</v>
      </c>
      <c r="AB5425" s="17">
        <f t="shared" si="594"/>
        <v>11.658097686375321</v>
      </c>
      <c r="AC5425" s="17" t="s">
        <v>17655</v>
      </c>
    </row>
    <row r="5426" spans="1:29" x14ac:dyDescent="0.25">
      <c r="A5426" t="s">
        <v>3339</v>
      </c>
      <c r="B5426" s="165" t="s">
        <v>17377</v>
      </c>
      <c r="C5426" t="s">
        <v>17378</v>
      </c>
      <c r="D5426" s="1">
        <v>45227</v>
      </c>
      <c r="E5426">
        <f t="shared" si="596"/>
        <v>18</v>
      </c>
      <c r="F5426" t="s">
        <v>14</v>
      </c>
      <c r="G5426">
        <v>770</v>
      </c>
      <c r="H5426">
        <f t="shared" si="595"/>
        <v>77</v>
      </c>
      <c r="I5426" t="s">
        <v>7</v>
      </c>
      <c r="J5426" t="s">
        <v>8</v>
      </c>
      <c r="K5426" t="s">
        <v>8</v>
      </c>
      <c r="L5426" t="s">
        <v>8</v>
      </c>
      <c r="M5426" t="s">
        <v>14</v>
      </c>
      <c r="N5426" t="str">
        <f t="shared" si="597"/>
        <v>F</v>
      </c>
      <c r="O5426" t="s">
        <v>8</v>
      </c>
      <c r="P5426" t="s">
        <v>8</v>
      </c>
      <c r="Q5426" t="s">
        <v>11</v>
      </c>
      <c r="R5426" t="s">
        <v>8</v>
      </c>
      <c r="S5426" t="str">
        <f t="shared" si="598"/>
        <v>U</v>
      </c>
      <c r="T5426" t="s">
        <v>12</v>
      </c>
      <c r="U5426">
        <v>0.999999999999998</v>
      </c>
      <c r="V5426" t="s">
        <v>11</v>
      </c>
      <c r="W5426" t="e">
        <f>VLOOKUP(Q5426,'PBT Tag Rates'!$B$5:$E$44,4,FALSE)</f>
        <v>#N/A</v>
      </c>
      <c r="X5426">
        <v>1</v>
      </c>
      <c r="Y5426" s="14">
        <f>IFERROR(LOOKUP(H5426,{30,43,48,53,58,63,68,73,78,83,88,93,97},{42,47,52,57,62,67,72,77,82,87,92,99,100}),999)</f>
        <v>77</v>
      </c>
      <c r="Z5426" s="17">
        <f t="shared" si="599"/>
        <v>5.5555555555555554</v>
      </c>
      <c r="AA5426" s="17">
        <f t="shared" si="593"/>
        <v>5.5555555555555554</v>
      </c>
      <c r="AB5426" s="17">
        <f t="shared" si="594"/>
        <v>11.658097686375321</v>
      </c>
      <c r="AC5426" s="17" t="s">
        <v>17654</v>
      </c>
    </row>
    <row r="5427" spans="1:29" x14ac:dyDescent="0.25">
      <c r="A5427" t="s">
        <v>3339</v>
      </c>
      <c r="B5427" s="165" t="s">
        <v>17379</v>
      </c>
      <c r="C5427" t="s">
        <v>17380</v>
      </c>
      <c r="D5427" s="1">
        <v>45227</v>
      </c>
      <c r="E5427">
        <f t="shared" si="596"/>
        <v>18</v>
      </c>
      <c r="F5427" t="s">
        <v>14</v>
      </c>
      <c r="G5427">
        <v>800</v>
      </c>
      <c r="H5427">
        <f t="shared" si="595"/>
        <v>80</v>
      </c>
      <c r="I5427" t="s">
        <v>7</v>
      </c>
      <c r="J5427" t="s">
        <v>8</v>
      </c>
      <c r="K5427" t="s">
        <v>8</v>
      </c>
      <c r="L5427" t="s">
        <v>8</v>
      </c>
      <c r="M5427" t="s">
        <v>14</v>
      </c>
      <c r="N5427" t="str">
        <f t="shared" si="597"/>
        <v>F</v>
      </c>
      <c r="O5427" t="s">
        <v>1358</v>
      </c>
      <c r="P5427" t="s">
        <v>1359</v>
      </c>
      <c r="Q5427" t="s">
        <v>221</v>
      </c>
      <c r="R5427">
        <v>4</v>
      </c>
      <c r="S5427">
        <f t="shared" si="598"/>
        <v>2019</v>
      </c>
      <c r="T5427" t="s">
        <v>12</v>
      </c>
      <c r="U5427">
        <v>0.999999999999999</v>
      </c>
      <c r="V5427" t="s">
        <v>3396</v>
      </c>
      <c r="W5427">
        <f>VLOOKUP(Q5427,'PBT Tag Rates'!$B$5:$E$44,4,FALSE)</f>
        <v>0.95971980899999998</v>
      </c>
      <c r="X5427">
        <v>1</v>
      </c>
      <c r="Y5427" s="14">
        <f>IFERROR(LOOKUP(H5427,{30,43,48,53,58,63,68,73,78,83,88,93,97},{42,47,52,57,62,67,72,77,82,87,92,99,100}),999)</f>
        <v>82</v>
      </c>
      <c r="Z5427" s="17">
        <f t="shared" si="599"/>
        <v>5.5555555555555554</v>
      </c>
      <c r="AA5427" s="17">
        <f t="shared" si="593"/>
        <v>5.5555555555555554</v>
      </c>
      <c r="AB5427" s="17">
        <f t="shared" si="594"/>
        <v>11.658097686375321</v>
      </c>
      <c r="AC5427" s="17" t="s">
        <v>17655</v>
      </c>
    </row>
    <row r="5428" spans="1:29" x14ac:dyDescent="0.25">
      <c r="A5428" t="s">
        <v>3339</v>
      </c>
      <c r="B5428" s="165" t="s">
        <v>17381</v>
      </c>
      <c r="C5428" t="s">
        <v>17382</v>
      </c>
      <c r="D5428" s="1">
        <v>45227</v>
      </c>
      <c r="E5428">
        <f t="shared" si="596"/>
        <v>18</v>
      </c>
      <c r="F5428" t="s">
        <v>14</v>
      </c>
      <c r="G5428">
        <v>810</v>
      </c>
      <c r="H5428">
        <f t="shared" si="595"/>
        <v>81</v>
      </c>
      <c r="I5428" t="s">
        <v>9</v>
      </c>
      <c r="J5428">
        <v>1</v>
      </c>
      <c r="K5428" t="s">
        <v>8</v>
      </c>
      <c r="L5428" t="s">
        <v>8</v>
      </c>
      <c r="M5428" t="s">
        <v>14</v>
      </c>
      <c r="N5428" t="str">
        <f t="shared" si="597"/>
        <v>F</v>
      </c>
      <c r="O5428" t="s">
        <v>161</v>
      </c>
      <c r="P5428" t="s">
        <v>2532</v>
      </c>
      <c r="Q5428" t="s">
        <v>15</v>
      </c>
      <c r="R5428">
        <v>5</v>
      </c>
      <c r="S5428">
        <f t="shared" si="598"/>
        <v>2018</v>
      </c>
      <c r="T5428" t="s">
        <v>12</v>
      </c>
      <c r="U5428">
        <v>1</v>
      </c>
      <c r="V5428" t="s">
        <v>3951</v>
      </c>
      <c r="W5428">
        <f>VLOOKUP(Q5428,'PBT Tag Rates'!$B$5:$E$44,4,FALSE)</f>
        <v>0.80551598400000002</v>
      </c>
      <c r="X5428">
        <v>1</v>
      </c>
      <c r="Y5428" s="14">
        <f>IFERROR(LOOKUP(H5428,{30,43,48,53,58,63,68,73,78,83,88,93,97},{42,47,52,57,62,67,72,77,82,87,92,99,100}),999)</f>
        <v>82</v>
      </c>
      <c r="Z5428" s="17">
        <f t="shared" si="599"/>
        <v>5.5555555555555554</v>
      </c>
      <c r="AA5428" s="17">
        <f t="shared" si="593"/>
        <v>5.5555555555555554</v>
      </c>
      <c r="AB5428" s="17">
        <f t="shared" si="594"/>
        <v>11.658097686375321</v>
      </c>
      <c r="AC5428" s="17" t="s">
        <v>17655</v>
      </c>
    </row>
    <row r="5429" spans="1:29" x14ac:dyDescent="0.25">
      <c r="A5429" t="s">
        <v>3339</v>
      </c>
      <c r="B5429" s="165" t="s">
        <v>17383</v>
      </c>
      <c r="C5429" t="s">
        <v>17384</v>
      </c>
      <c r="D5429" s="1">
        <v>45227</v>
      </c>
      <c r="E5429">
        <f t="shared" si="596"/>
        <v>18</v>
      </c>
      <c r="F5429" t="s">
        <v>14</v>
      </c>
      <c r="G5429">
        <v>630</v>
      </c>
      <c r="H5429">
        <f t="shared" si="595"/>
        <v>63</v>
      </c>
      <c r="I5429" t="s">
        <v>7</v>
      </c>
      <c r="J5429" t="s">
        <v>8</v>
      </c>
      <c r="K5429" t="s">
        <v>8</v>
      </c>
      <c r="L5429" t="s">
        <v>8</v>
      </c>
      <c r="M5429" t="s">
        <v>14</v>
      </c>
      <c r="N5429" t="str">
        <f t="shared" si="597"/>
        <v>F</v>
      </c>
      <c r="O5429" t="s">
        <v>13716</v>
      </c>
      <c r="P5429" t="s">
        <v>13717</v>
      </c>
      <c r="Q5429" t="s">
        <v>918</v>
      </c>
      <c r="R5429">
        <v>3</v>
      </c>
      <c r="S5429">
        <f t="shared" si="598"/>
        <v>2020</v>
      </c>
      <c r="T5429" t="s">
        <v>12</v>
      </c>
      <c r="U5429">
        <v>0.999999999999999</v>
      </c>
      <c r="V5429" t="s">
        <v>3396</v>
      </c>
      <c r="W5429">
        <f>VLOOKUP(Q5429,'PBT Tag Rates'!$B$5:$E$44,4,FALSE)</f>
        <v>0.98961045999999997</v>
      </c>
      <c r="X5429">
        <v>1</v>
      </c>
      <c r="Y5429" s="14">
        <f>IFERROR(LOOKUP(H5429,{30,43,48,53,58,63,68,73,78,83,88,93,97},{42,47,52,57,62,67,72,77,82,87,92,99,100}),999)</f>
        <v>67</v>
      </c>
      <c r="Z5429" s="17">
        <f t="shared" si="599"/>
        <v>5.5555555555555554</v>
      </c>
      <c r="AA5429" s="17">
        <f t="shared" si="593"/>
        <v>5.5555555555555554</v>
      </c>
      <c r="AB5429" s="17">
        <f t="shared" si="594"/>
        <v>11.658097686375321</v>
      </c>
      <c r="AC5429" s="17" t="s">
        <v>17655</v>
      </c>
    </row>
    <row r="5430" spans="1:29" x14ac:dyDescent="0.25">
      <c r="A5430" t="s">
        <v>3339</v>
      </c>
      <c r="B5430" s="165" t="s">
        <v>17385</v>
      </c>
      <c r="C5430" t="s">
        <v>17386</v>
      </c>
      <c r="D5430" s="1">
        <v>45227</v>
      </c>
      <c r="E5430">
        <f t="shared" si="596"/>
        <v>18</v>
      </c>
      <c r="F5430" t="s">
        <v>14</v>
      </c>
      <c r="G5430">
        <v>700</v>
      </c>
      <c r="H5430">
        <f t="shared" si="595"/>
        <v>70</v>
      </c>
      <c r="I5430" t="s">
        <v>7</v>
      </c>
      <c r="J5430" t="s">
        <v>8</v>
      </c>
      <c r="K5430" t="s">
        <v>8</v>
      </c>
      <c r="L5430" t="s">
        <v>8</v>
      </c>
      <c r="M5430" t="s">
        <v>14</v>
      </c>
      <c r="N5430" t="str">
        <f t="shared" si="597"/>
        <v>F</v>
      </c>
      <c r="O5430" t="s">
        <v>15503</v>
      </c>
      <c r="P5430" t="s">
        <v>15504</v>
      </c>
      <c r="Q5430" t="s">
        <v>918</v>
      </c>
      <c r="R5430">
        <v>3</v>
      </c>
      <c r="S5430">
        <f t="shared" si="598"/>
        <v>2020</v>
      </c>
      <c r="T5430" t="s">
        <v>12</v>
      </c>
      <c r="U5430">
        <v>0.999999999999996</v>
      </c>
      <c r="V5430" t="s">
        <v>3396</v>
      </c>
      <c r="W5430">
        <f>VLOOKUP(Q5430,'PBT Tag Rates'!$B$5:$E$44,4,FALSE)</f>
        <v>0.98961045999999997</v>
      </c>
      <c r="X5430">
        <v>1</v>
      </c>
      <c r="Y5430" s="14">
        <f>IFERROR(LOOKUP(H5430,{30,43,48,53,58,63,68,73,78,83,88,93,97},{42,47,52,57,62,67,72,77,82,87,92,99,100}),999)</f>
        <v>72</v>
      </c>
      <c r="Z5430" s="17">
        <f t="shared" si="599"/>
        <v>5.5555555555555554</v>
      </c>
      <c r="AA5430" s="17">
        <f t="shared" si="593"/>
        <v>5.5555555555555554</v>
      </c>
      <c r="AB5430" s="17">
        <f t="shared" si="594"/>
        <v>11.658097686375321</v>
      </c>
      <c r="AC5430" s="17" t="s">
        <v>17655</v>
      </c>
    </row>
    <row r="5431" spans="1:29" x14ac:dyDescent="0.25">
      <c r="A5431" t="s">
        <v>3339</v>
      </c>
      <c r="B5431" s="165" t="s">
        <v>17387</v>
      </c>
      <c r="C5431" t="s">
        <v>17388</v>
      </c>
      <c r="D5431" s="1">
        <v>45227</v>
      </c>
      <c r="E5431">
        <f t="shared" si="596"/>
        <v>18</v>
      </c>
      <c r="F5431" t="s">
        <v>6</v>
      </c>
      <c r="G5431">
        <v>620</v>
      </c>
      <c r="H5431">
        <f t="shared" si="595"/>
        <v>62</v>
      </c>
      <c r="I5431" t="s">
        <v>7</v>
      </c>
      <c r="J5431" t="s">
        <v>8</v>
      </c>
      <c r="K5431" t="s">
        <v>8</v>
      </c>
      <c r="L5431" t="s">
        <v>8</v>
      </c>
      <c r="M5431" t="s">
        <v>6</v>
      </c>
      <c r="N5431" t="str">
        <f t="shared" si="597"/>
        <v>M</v>
      </c>
      <c r="O5431" t="s">
        <v>1281</v>
      </c>
      <c r="P5431" t="s">
        <v>1282</v>
      </c>
      <c r="Q5431" t="s">
        <v>918</v>
      </c>
      <c r="R5431">
        <v>3</v>
      </c>
      <c r="S5431">
        <f t="shared" si="598"/>
        <v>2020</v>
      </c>
      <c r="T5431" t="s">
        <v>12</v>
      </c>
      <c r="U5431">
        <v>0.999999999999999</v>
      </c>
      <c r="V5431" t="s">
        <v>3396</v>
      </c>
      <c r="W5431">
        <f>VLOOKUP(Q5431,'PBT Tag Rates'!$B$5:$E$44,4,FALSE)</f>
        <v>0.98961045999999997</v>
      </c>
      <c r="X5431">
        <v>1</v>
      </c>
      <c r="Y5431" s="14">
        <f>IFERROR(LOOKUP(H5431,{30,43,48,53,58,63,68,73,78,83,88,93,97},{42,47,52,57,62,67,72,77,82,87,92,99,100}),999)</f>
        <v>62</v>
      </c>
      <c r="Z5431" s="17">
        <f t="shared" si="599"/>
        <v>5.5555555555555554</v>
      </c>
      <c r="AA5431" s="17">
        <f t="shared" si="593"/>
        <v>5.5555555555555554</v>
      </c>
      <c r="AB5431" s="17">
        <f t="shared" si="594"/>
        <v>11.658097686375321</v>
      </c>
      <c r="AC5431" s="17" t="s">
        <v>17655</v>
      </c>
    </row>
    <row r="5432" spans="1:29" x14ac:dyDescent="0.25">
      <c r="A5432" t="s">
        <v>3339</v>
      </c>
      <c r="B5432" s="165" t="s">
        <v>17389</v>
      </c>
      <c r="C5432" t="s">
        <v>17390</v>
      </c>
      <c r="D5432" s="1">
        <v>45228</v>
      </c>
      <c r="E5432">
        <f t="shared" si="596"/>
        <v>18</v>
      </c>
      <c r="F5432" t="s">
        <v>6</v>
      </c>
      <c r="G5432">
        <v>700</v>
      </c>
      <c r="H5432">
        <f t="shared" si="595"/>
        <v>70</v>
      </c>
      <c r="I5432" t="s">
        <v>7</v>
      </c>
      <c r="J5432" t="s">
        <v>8</v>
      </c>
      <c r="K5432" t="s">
        <v>8</v>
      </c>
      <c r="L5432" t="s">
        <v>8</v>
      </c>
      <c r="M5432" t="s">
        <v>6</v>
      </c>
      <c r="N5432" t="str">
        <f t="shared" si="597"/>
        <v>M</v>
      </c>
      <c r="O5432" t="s">
        <v>552</v>
      </c>
      <c r="P5432" t="s">
        <v>8744</v>
      </c>
      <c r="Q5432" t="s">
        <v>221</v>
      </c>
      <c r="R5432">
        <v>4</v>
      </c>
      <c r="S5432">
        <f t="shared" si="598"/>
        <v>2019</v>
      </c>
      <c r="T5432" t="s">
        <v>12</v>
      </c>
      <c r="U5432">
        <v>0.999999999999999</v>
      </c>
      <c r="V5432" t="s">
        <v>3396</v>
      </c>
      <c r="W5432">
        <f>VLOOKUP(Q5432,'PBT Tag Rates'!$B$5:$E$44,4,FALSE)</f>
        <v>0.95971980899999998</v>
      </c>
      <c r="X5432">
        <v>1</v>
      </c>
      <c r="Y5432" s="14">
        <f>IFERROR(LOOKUP(H5432,{30,43,48,53,58,63,68,73,78,83,88,93,97},{42,47,52,57,62,67,72,77,82,87,92,99,100}),999)</f>
        <v>72</v>
      </c>
      <c r="Z5432" s="17">
        <f t="shared" si="599"/>
        <v>5.5555555555555554</v>
      </c>
      <c r="AA5432" s="17">
        <f t="shared" si="593"/>
        <v>5.5555555555555554</v>
      </c>
      <c r="AB5432" s="17">
        <f t="shared" si="594"/>
        <v>11.658097686375321</v>
      </c>
      <c r="AC5432" s="17" t="s">
        <v>17655</v>
      </c>
    </row>
    <row r="5433" spans="1:29" x14ac:dyDescent="0.25">
      <c r="A5433" t="s">
        <v>3339</v>
      </c>
      <c r="B5433" s="165" t="s">
        <v>17391</v>
      </c>
      <c r="C5433" t="s">
        <v>17392</v>
      </c>
      <c r="D5433" s="1">
        <v>45228</v>
      </c>
      <c r="E5433">
        <f t="shared" si="596"/>
        <v>18</v>
      </c>
      <c r="F5433" t="s">
        <v>6</v>
      </c>
      <c r="G5433">
        <v>720</v>
      </c>
      <c r="H5433">
        <f t="shared" si="595"/>
        <v>72</v>
      </c>
      <c r="I5433" t="s">
        <v>7</v>
      </c>
      <c r="J5433" t="s">
        <v>8</v>
      </c>
      <c r="K5433" t="s">
        <v>8</v>
      </c>
      <c r="L5433" t="s">
        <v>8</v>
      </c>
      <c r="M5433" t="s">
        <v>6</v>
      </c>
      <c r="N5433" t="str">
        <f t="shared" si="597"/>
        <v>M</v>
      </c>
      <c r="O5433" t="s">
        <v>1780</v>
      </c>
      <c r="P5433" t="s">
        <v>1781</v>
      </c>
      <c r="Q5433" t="s">
        <v>221</v>
      </c>
      <c r="R5433">
        <v>4</v>
      </c>
      <c r="S5433">
        <f t="shared" si="598"/>
        <v>2019</v>
      </c>
      <c r="T5433" t="s">
        <v>12</v>
      </c>
      <c r="U5433">
        <v>0.999999999999995</v>
      </c>
      <c r="V5433" t="s">
        <v>3396</v>
      </c>
      <c r="W5433">
        <f>VLOOKUP(Q5433,'PBT Tag Rates'!$B$5:$E$44,4,FALSE)</f>
        <v>0.95971980899999998</v>
      </c>
      <c r="X5433">
        <v>1</v>
      </c>
      <c r="Y5433" s="14">
        <f>IFERROR(LOOKUP(H5433,{30,43,48,53,58,63,68,73,78,83,88,93,97},{42,47,52,57,62,67,72,77,82,87,92,99,100}),999)</f>
        <v>72</v>
      </c>
      <c r="Z5433" s="17">
        <f t="shared" si="599"/>
        <v>5.5555555555555554</v>
      </c>
      <c r="AA5433" s="17">
        <f t="shared" si="593"/>
        <v>5.5555555555555554</v>
      </c>
      <c r="AB5433" s="17">
        <f t="shared" si="594"/>
        <v>11.658097686375321</v>
      </c>
      <c r="AC5433" s="17" t="s">
        <v>17655</v>
      </c>
    </row>
    <row r="5434" spans="1:29" x14ac:dyDescent="0.25">
      <c r="A5434" t="s">
        <v>3339</v>
      </c>
      <c r="B5434" s="165" t="s">
        <v>17393</v>
      </c>
      <c r="C5434" t="s">
        <v>17394</v>
      </c>
      <c r="D5434" s="1">
        <v>45228</v>
      </c>
      <c r="E5434">
        <f t="shared" si="596"/>
        <v>18</v>
      </c>
      <c r="F5434" t="s">
        <v>14</v>
      </c>
      <c r="G5434">
        <v>710</v>
      </c>
      <c r="H5434">
        <f t="shared" si="595"/>
        <v>71</v>
      </c>
      <c r="I5434" t="s">
        <v>7</v>
      </c>
      <c r="J5434" t="s">
        <v>8</v>
      </c>
      <c r="K5434" t="s">
        <v>8</v>
      </c>
      <c r="L5434" t="s">
        <v>8</v>
      </c>
      <c r="M5434" t="s">
        <v>14</v>
      </c>
      <c r="N5434" t="str">
        <f t="shared" si="597"/>
        <v>F</v>
      </c>
      <c r="O5434" t="s">
        <v>8</v>
      </c>
      <c r="P5434" t="s">
        <v>8</v>
      </c>
      <c r="Q5434" t="s">
        <v>11</v>
      </c>
      <c r="R5434" t="s">
        <v>8</v>
      </c>
      <c r="S5434" t="str">
        <f t="shared" si="598"/>
        <v>U</v>
      </c>
      <c r="T5434" t="s">
        <v>12</v>
      </c>
      <c r="U5434">
        <v>0.999999999999999</v>
      </c>
      <c r="V5434" t="s">
        <v>11</v>
      </c>
      <c r="W5434" t="e">
        <f>VLOOKUP(Q5434,'PBT Tag Rates'!$B$5:$E$44,4,FALSE)</f>
        <v>#N/A</v>
      </c>
      <c r="X5434">
        <v>1</v>
      </c>
      <c r="Y5434" s="14">
        <f>IFERROR(LOOKUP(H5434,{30,43,48,53,58,63,68,73,78,83,88,93,97},{42,47,52,57,62,67,72,77,82,87,92,99,100}),999)</f>
        <v>72</v>
      </c>
      <c r="Z5434" s="17">
        <f t="shared" si="599"/>
        <v>5.5555555555555554</v>
      </c>
      <c r="AA5434" s="17">
        <f t="shared" si="593"/>
        <v>5.5555555555555554</v>
      </c>
      <c r="AB5434" s="17">
        <f t="shared" si="594"/>
        <v>11.658097686375321</v>
      </c>
      <c r="AC5434" s="17" t="s">
        <v>17654</v>
      </c>
    </row>
    <row r="5435" spans="1:29" x14ac:dyDescent="0.25">
      <c r="A5435" t="s">
        <v>3339</v>
      </c>
      <c r="B5435" s="165" t="s">
        <v>17395</v>
      </c>
      <c r="C5435" t="s">
        <v>17396</v>
      </c>
      <c r="D5435" s="1">
        <v>45228</v>
      </c>
      <c r="E5435">
        <f t="shared" si="596"/>
        <v>18</v>
      </c>
      <c r="F5435" t="s">
        <v>6</v>
      </c>
      <c r="G5435">
        <v>410</v>
      </c>
      <c r="H5435">
        <f t="shared" si="595"/>
        <v>41</v>
      </c>
      <c r="I5435" t="s">
        <v>7</v>
      </c>
      <c r="J5435" t="s">
        <v>8</v>
      </c>
      <c r="K5435" t="s">
        <v>8</v>
      </c>
      <c r="L5435" t="s">
        <v>8</v>
      </c>
      <c r="M5435" t="s">
        <v>6</v>
      </c>
      <c r="N5435" t="str">
        <f t="shared" si="597"/>
        <v>M</v>
      </c>
      <c r="O5435" t="s">
        <v>14073</v>
      </c>
      <c r="P5435" t="s">
        <v>14074</v>
      </c>
      <c r="Q5435" t="s">
        <v>3820</v>
      </c>
      <c r="R5435">
        <v>2</v>
      </c>
      <c r="S5435">
        <f t="shared" si="598"/>
        <v>2021</v>
      </c>
      <c r="T5435" t="s">
        <v>12</v>
      </c>
      <c r="U5435">
        <v>0.999999999999997</v>
      </c>
      <c r="V5435" t="s">
        <v>3396</v>
      </c>
      <c r="W5435">
        <f>VLOOKUP(Q5435,'PBT Tag Rates'!$B$5:$E$44,4,FALSE)</f>
        <v>0.98140000000000005</v>
      </c>
      <c r="X5435">
        <v>1</v>
      </c>
      <c r="Y5435" s="14">
        <f>IFERROR(LOOKUP(H5435,{30,43,48,53,58,63,68,73,78,83,88,93,97},{42,47,52,57,62,67,72,77,82,87,92,99,100}),999)</f>
        <v>42</v>
      </c>
      <c r="Z5435" s="17">
        <f t="shared" si="599"/>
        <v>5.5555555555555554</v>
      </c>
      <c r="AA5435" s="17">
        <f t="shared" ref="AA5435:AA5498" si="600">Z5435*(1+$AA$4)</f>
        <v>5.5555555555555554</v>
      </c>
      <c r="AB5435" s="17">
        <f t="shared" ref="AB5435:AB5498" si="601">IF(D5435&lt;$D$3,AA5435/$AB$3,AA5435/$AB$4)</f>
        <v>11.658097686375321</v>
      </c>
      <c r="AC5435" s="17" t="s">
        <v>17655</v>
      </c>
    </row>
    <row r="5436" spans="1:29" x14ac:dyDescent="0.25">
      <c r="A5436" t="s">
        <v>3339</v>
      </c>
      <c r="B5436" s="165" t="s">
        <v>17397</v>
      </c>
      <c r="C5436" t="s">
        <v>17398</v>
      </c>
      <c r="D5436" s="1">
        <v>45228</v>
      </c>
      <c r="E5436">
        <f t="shared" si="596"/>
        <v>18</v>
      </c>
      <c r="F5436" t="s">
        <v>14</v>
      </c>
      <c r="G5436">
        <v>740</v>
      </c>
      <c r="H5436">
        <f t="shared" si="595"/>
        <v>74</v>
      </c>
      <c r="I5436" t="s">
        <v>9</v>
      </c>
      <c r="J5436">
        <v>1</v>
      </c>
      <c r="K5436" t="s">
        <v>8</v>
      </c>
      <c r="L5436" t="s">
        <v>8</v>
      </c>
      <c r="M5436" t="s">
        <v>14</v>
      </c>
      <c r="N5436" t="str">
        <f t="shared" si="597"/>
        <v>F</v>
      </c>
      <c r="O5436" t="s">
        <v>983</v>
      </c>
      <c r="P5436" t="s">
        <v>2992</v>
      </c>
      <c r="Q5436" t="s">
        <v>221</v>
      </c>
      <c r="R5436">
        <v>4</v>
      </c>
      <c r="S5436">
        <f t="shared" si="598"/>
        <v>2019</v>
      </c>
      <c r="T5436" t="s">
        <v>12</v>
      </c>
      <c r="U5436">
        <v>1</v>
      </c>
      <c r="V5436" t="s">
        <v>3396</v>
      </c>
      <c r="W5436">
        <f>VLOOKUP(Q5436,'PBT Tag Rates'!$B$5:$E$44,4,FALSE)</f>
        <v>0.95971980899999998</v>
      </c>
      <c r="X5436">
        <v>1</v>
      </c>
      <c r="Y5436" s="14">
        <f>IFERROR(LOOKUP(H5436,{30,43,48,53,58,63,68,73,78,83,88,93,97},{42,47,52,57,62,67,72,77,82,87,92,99,100}),999)</f>
        <v>77</v>
      </c>
      <c r="Z5436" s="17">
        <f t="shared" si="599"/>
        <v>5.5555555555555554</v>
      </c>
      <c r="AA5436" s="17">
        <f t="shared" si="600"/>
        <v>5.5555555555555554</v>
      </c>
      <c r="AB5436" s="17">
        <f t="shared" si="601"/>
        <v>11.658097686375321</v>
      </c>
      <c r="AC5436" s="17" t="s">
        <v>17655</v>
      </c>
    </row>
    <row r="5437" spans="1:29" x14ac:dyDescent="0.25">
      <c r="A5437" t="s">
        <v>3339</v>
      </c>
      <c r="B5437" s="165" t="s">
        <v>17399</v>
      </c>
      <c r="C5437" t="s">
        <v>17400</v>
      </c>
      <c r="D5437" s="1">
        <v>45228</v>
      </c>
      <c r="E5437">
        <f t="shared" si="596"/>
        <v>18</v>
      </c>
      <c r="F5437" t="s">
        <v>14</v>
      </c>
      <c r="G5437">
        <v>710</v>
      </c>
      <c r="H5437">
        <f t="shared" si="595"/>
        <v>71</v>
      </c>
      <c r="I5437" t="s">
        <v>7</v>
      </c>
      <c r="J5437" t="s">
        <v>8</v>
      </c>
      <c r="K5437" t="s">
        <v>8</v>
      </c>
      <c r="L5437" t="s">
        <v>8</v>
      </c>
      <c r="M5437" t="s">
        <v>14</v>
      </c>
      <c r="N5437" t="str">
        <f t="shared" si="597"/>
        <v>F</v>
      </c>
      <c r="O5437" t="s">
        <v>2556</v>
      </c>
      <c r="P5437" t="s">
        <v>2987</v>
      </c>
      <c r="Q5437" t="s">
        <v>221</v>
      </c>
      <c r="R5437">
        <v>4</v>
      </c>
      <c r="S5437">
        <f t="shared" si="598"/>
        <v>2019</v>
      </c>
      <c r="T5437" t="s">
        <v>12</v>
      </c>
      <c r="U5437">
        <v>1</v>
      </c>
      <c r="V5437" t="s">
        <v>3653</v>
      </c>
      <c r="W5437">
        <f>VLOOKUP(Q5437,'PBT Tag Rates'!$B$5:$E$44,4,FALSE)</f>
        <v>0.95971980899999998</v>
      </c>
      <c r="X5437">
        <v>1</v>
      </c>
      <c r="Y5437" s="14">
        <f>IFERROR(LOOKUP(H5437,{30,43,48,53,58,63,68,73,78,83,88,93,97},{42,47,52,57,62,67,72,77,82,87,92,99,100}),999)</f>
        <v>72</v>
      </c>
      <c r="Z5437" s="17">
        <f t="shared" si="599"/>
        <v>5.5555555555555554</v>
      </c>
      <c r="AA5437" s="17">
        <f t="shared" si="600"/>
        <v>5.5555555555555554</v>
      </c>
      <c r="AB5437" s="17">
        <f t="shared" si="601"/>
        <v>11.658097686375321</v>
      </c>
      <c r="AC5437" s="17" t="s">
        <v>17655</v>
      </c>
    </row>
    <row r="5438" spans="1:29" x14ac:dyDescent="0.25">
      <c r="A5438" t="s">
        <v>3339</v>
      </c>
      <c r="B5438" s="165" t="s">
        <v>17401</v>
      </c>
      <c r="C5438" t="s">
        <v>17402</v>
      </c>
      <c r="D5438" s="1">
        <v>45228</v>
      </c>
      <c r="E5438">
        <f t="shared" si="596"/>
        <v>18</v>
      </c>
      <c r="F5438" t="s">
        <v>6</v>
      </c>
      <c r="G5438">
        <v>470</v>
      </c>
      <c r="H5438">
        <f t="shared" si="595"/>
        <v>47</v>
      </c>
      <c r="I5438" t="s">
        <v>7</v>
      </c>
      <c r="J5438" t="s">
        <v>8</v>
      </c>
      <c r="K5438" t="s">
        <v>8</v>
      </c>
      <c r="L5438" t="s">
        <v>8</v>
      </c>
      <c r="M5438" t="s">
        <v>6</v>
      </c>
      <c r="N5438" t="str">
        <f t="shared" si="597"/>
        <v>M</v>
      </c>
      <c r="O5438" t="s">
        <v>8</v>
      </c>
      <c r="P5438" t="s">
        <v>8</v>
      </c>
      <c r="Q5438" t="s">
        <v>11</v>
      </c>
      <c r="R5438" t="s">
        <v>8</v>
      </c>
      <c r="S5438" t="str">
        <f t="shared" si="598"/>
        <v>U</v>
      </c>
      <c r="T5438" t="s">
        <v>12</v>
      </c>
      <c r="U5438">
        <v>0.999999999999998</v>
      </c>
      <c r="V5438" t="s">
        <v>11</v>
      </c>
      <c r="W5438" t="e">
        <f>VLOOKUP(Q5438,'PBT Tag Rates'!$B$5:$E$44,4,FALSE)</f>
        <v>#N/A</v>
      </c>
      <c r="X5438">
        <v>1</v>
      </c>
      <c r="Y5438" s="14">
        <f>IFERROR(LOOKUP(H5438,{30,43,48,53,58,63,68,73,78,83,88,93,97},{42,47,52,57,62,67,72,77,82,87,92,99,100}),999)</f>
        <v>47</v>
      </c>
      <c r="Z5438" s="17">
        <f t="shared" si="599"/>
        <v>5.5555555555555554</v>
      </c>
      <c r="AA5438" s="17">
        <f t="shared" si="600"/>
        <v>5.5555555555555554</v>
      </c>
      <c r="AB5438" s="17">
        <f t="shared" si="601"/>
        <v>11.658097686375321</v>
      </c>
      <c r="AC5438" s="17" t="s">
        <v>17654</v>
      </c>
    </row>
    <row r="5439" spans="1:29" x14ac:dyDescent="0.25">
      <c r="A5439" t="s">
        <v>3339</v>
      </c>
      <c r="B5439" s="165" t="s">
        <v>17403</v>
      </c>
      <c r="C5439" t="s">
        <v>17404</v>
      </c>
      <c r="D5439" s="1">
        <v>45228</v>
      </c>
      <c r="E5439">
        <f t="shared" si="596"/>
        <v>18</v>
      </c>
      <c r="F5439" t="s">
        <v>6</v>
      </c>
      <c r="G5439">
        <v>660</v>
      </c>
      <c r="H5439">
        <f t="shared" si="595"/>
        <v>66</v>
      </c>
      <c r="I5439" t="s">
        <v>7</v>
      </c>
      <c r="J5439" t="s">
        <v>8</v>
      </c>
      <c r="K5439" t="s">
        <v>8</v>
      </c>
      <c r="L5439" t="s">
        <v>8</v>
      </c>
      <c r="M5439" t="s">
        <v>6</v>
      </c>
      <c r="N5439" t="str">
        <f t="shared" si="597"/>
        <v>M</v>
      </c>
      <c r="O5439" t="s">
        <v>17405</v>
      </c>
      <c r="P5439" t="s">
        <v>17406</v>
      </c>
      <c r="Q5439" t="s">
        <v>918</v>
      </c>
      <c r="R5439">
        <v>3</v>
      </c>
      <c r="S5439">
        <f t="shared" si="598"/>
        <v>2020</v>
      </c>
      <c r="T5439" t="s">
        <v>12</v>
      </c>
      <c r="U5439">
        <v>1</v>
      </c>
      <c r="V5439" t="s">
        <v>3396</v>
      </c>
      <c r="W5439">
        <f>VLOOKUP(Q5439,'PBT Tag Rates'!$B$5:$E$44,4,FALSE)</f>
        <v>0.98961045999999997</v>
      </c>
      <c r="X5439">
        <v>1</v>
      </c>
      <c r="Y5439" s="14">
        <f>IFERROR(LOOKUP(H5439,{30,43,48,53,58,63,68,73,78,83,88,93,97},{42,47,52,57,62,67,72,77,82,87,92,99,100}),999)</f>
        <v>67</v>
      </c>
      <c r="Z5439" s="17">
        <f t="shared" si="599"/>
        <v>5.5555555555555554</v>
      </c>
      <c r="AA5439" s="17">
        <f t="shared" si="600"/>
        <v>5.5555555555555554</v>
      </c>
      <c r="AB5439" s="17">
        <f t="shared" si="601"/>
        <v>11.658097686375321</v>
      </c>
      <c r="AC5439" s="17" t="s">
        <v>17655</v>
      </c>
    </row>
    <row r="5440" spans="1:29" x14ac:dyDescent="0.25">
      <c r="A5440" t="s">
        <v>3339</v>
      </c>
      <c r="B5440" s="165" t="s">
        <v>17407</v>
      </c>
      <c r="C5440" t="s">
        <v>17408</v>
      </c>
      <c r="D5440" s="1">
        <v>45229</v>
      </c>
      <c r="E5440">
        <f t="shared" si="596"/>
        <v>18</v>
      </c>
      <c r="F5440" t="s">
        <v>14</v>
      </c>
      <c r="G5440">
        <v>740</v>
      </c>
      <c r="H5440">
        <f t="shared" si="595"/>
        <v>74</v>
      </c>
      <c r="I5440" t="s">
        <v>9</v>
      </c>
      <c r="J5440">
        <v>1</v>
      </c>
      <c r="K5440" t="s">
        <v>8</v>
      </c>
      <c r="L5440" t="s">
        <v>17409</v>
      </c>
      <c r="M5440" t="s">
        <v>14</v>
      </c>
      <c r="N5440" t="str">
        <f t="shared" si="597"/>
        <v>F</v>
      </c>
      <c r="O5440" t="s">
        <v>598</v>
      </c>
      <c r="P5440" t="s">
        <v>599</v>
      </c>
      <c r="Q5440" t="s">
        <v>221</v>
      </c>
      <c r="R5440">
        <v>4</v>
      </c>
      <c r="S5440">
        <f t="shared" si="598"/>
        <v>2019</v>
      </c>
      <c r="T5440" t="s">
        <v>12</v>
      </c>
      <c r="U5440">
        <v>1</v>
      </c>
      <c r="V5440" t="s">
        <v>3951</v>
      </c>
      <c r="W5440">
        <f>VLOOKUP(Q5440,'PBT Tag Rates'!$B$5:$E$44,4,FALSE)</f>
        <v>0.95971980899999998</v>
      </c>
      <c r="X5440">
        <v>1</v>
      </c>
      <c r="Y5440" s="14">
        <f>IFERROR(LOOKUP(H5440,{30,43,48,53,58,63,68,73,78,83,88,93,97},{42,47,52,57,62,67,72,77,82,87,92,99,100}),999)</f>
        <v>77</v>
      </c>
      <c r="Z5440" s="17">
        <f t="shared" si="599"/>
        <v>5.5555555555555554</v>
      </c>
      <c r="AA5440" s="17">
        <f t="shared" si="600"/>
        <v>5.5555555555555554</v>
      </c>
      <c r="AB5440" s="17">
        <f t="shared" si="601"/>
        <v>11.658097686375321</v>
      </c>
      <c r="AC5440" s="17" t="s">
        <v>17655</v>
      </c>
    </row>
    <row r="5441" spans="1:29" x14ac:dyDescent="0.25">
      <c r="A5441" t="s">
        <v>3339</v>
      </c>
      <c r="B5441" s="165" t="s">
        <v>17410</v>
      </c>
      <c r="C5441" t="s">
        <v>17411</v>
      </c>
      <c r="D5441" s="1">
        <v>45229</v>
      </c>
      <c r="E5441">
        <f t="shared" si="596"/>
        <v>18</v>
      </c>
      <c r="F5441" t="s">
        <v>14</v>
      </c>
      <c r="G5441">
        <v>770</v>
      </c>
      <c r="H5441">
        <f t="shared" si="595"/>
        <v>77</v>
      </c>
      <c r="I5441" t="s">
        <v>9</v>
      </c>
      <c r="J5441">
        <v>1</v>
      </c>
      <c r="K5441" t="s">
        <v>8</v>
      </c>
      <c r="L5441" t="s">
        <v>8</v>
      </c>
      <c r="M5441" t="s">
        <v>14</v>
      </c>
      <c r="N5441" t="str">
        <f t="shared" si="597"/>
        <v>F</v>
      </c>
      <c r="O5441" t="s">
        <v>2801</v>
      </c>
      <c r="P5441" t="s">
        <v>2802</v>
      </c>
      <c r="Q5441" t="s">
        <v>221</v>
      </c>
      <c r="R5441">
        <v>4</v>
      </c>
      <c r="S5441">
        <f t="shared" si="598"/>
        <v>2019</v>
      </c>
      <c r="T5441" t="s">
        <v>12</v>
      </c>
      <c r="U5441">
        <v>0.999999999999999</v>
      </c>
      <c r="V5441" t="s">
        <v>3396</v>
      </c>
      <c r="W5441">
        <f>VLOOKUP(Q5441,'PBT Tag Rates'!$B$5:$E$44,4,FALSE)</f>
        <v>0.95971980899999998</v>
      </c>
      <c r="X5441">
        <v>1</v>
      </c>
      <c r="Y5441" s="14">
        <f>IFERROR(LOOKUP(H5441,{30,43,48,53,58,63,68,73,78,83,88,93,97},{42,47,52,57,62,67,72,77,82,87,92,99,100}),999)</f>
        <v>77</v>
      </c>
      <c r="Z5441" s="17">
        <f t="shared" si="599"/>
        <v>5.5555555555555554</v>
      </c>
      <c r="AA5441" s="17">
        <f t="shared" si="600"/>
        <v>5.5555555555555554</v>
      </c>
      <c r="AB5441" s="17">
        <f t="shared" si="601"/>
        <v>11.658097686375321</v>
      </c>
      <c r="AC5441" s="17" t="s">
        <v>17655</v>
      </c>
    </row>
    <row r="5442" spans="1:29" x14ac:dyDescent="0.25">
      <c r="A5442" t="s">
        <v>3339</v>
      </c>
      <c r="B5442" s="165" t="s">
        <v>17412</v>
      </c>
      <c r="C5442" t="s">
        <v>17413</v>
      </c>
      <c r="D5442" s="1">
        <v>45229</v>
      </c>
      <c r="E5442">
        <f t="shared" si="596"/>
        <v>18</v>
      </c>
      <c r="F5442" t="s">
        <v>6</v>
      </c>
      <c r="G5442">
        <v>680</v>
      </c>
      <c r="H5442">
        <f t="shared" si="595"/>
        <v>68</v>
      </c>
      <c r="I5442" t="s">
        <v>7</v>
      </c>
      <c r="J5442" t="s">
        <v>8</v>
      </c>
      <c r="K5442" t="s">
        <v>8</v>
      </c>
      <c r="L5442" t="s">
        <v>8</v>
      </c>
      <c r="M5442" t="s">
        <v>6</v>
      </c>
      <c r="N5442" t="str">
        <f t="shared" si="597"/>
        <v>M</v>
      </c>
      <c r="O5442" t="s">
        <v>17210</v>
      </c>
      <c r="P5442" t="s">
        <v>17211</v>
      </c>
      <c r="Q5442" t="s">
        <v>918</v>
      </c>
      <c r="R5442">
        <v>3</v>
      </c>
      <c r="S5442">
        <f t="shared" si="598"/>
        <v>2020</v>
      </c>
      <c r="T5442" t="s">
        <v>12</v>
      </c>
      <c r="U5442">
        <v>0.999999999999999</v>
      </c>
      <c r="V5442" t="s">
        <v>3653</v>
      </c>
      <c r="W5442">
        <f>VLOOKUP(Q5442,'PBT Tag Rates'!$B$5:$E$44,4,FALSE)</f>
        <v>0.98961045999999997</v>
      </c>
      <c r="X5442">
        <v>1</v>
      </c>
      <c r="Y5442" s="14">
        <f>IFERROR(LOOKUP(H5442,{30,43,48,53,58,63,68,73,78,83,88,93,97},{42,47,52,57,62,67,72,77,82,87,92,99,100}),999)</f>
        <v>72</v>
      </c>
      <c r="Z5442" s="17">
        <f t="shared" si="599"/>
        <v>5.5555555555555554</v>
      </c>
      <c r="AA5442" s="17">
        <f t="shared" si="600"/>
        <v>5.5555555555555554</v>
      </c>
      <c r="AB5442" s="17">
        <f t="shared" si="601"/>
        <v>11.658097686375321</v>
      </c>
      <c r="AC5442" s="17" t="s">
        <v>17655</v>
      </c>
    </row>
    <row r="5443" spans="1:29" x14ac:dyDescent="0.25">
      <c r="A5443" t="s">
        <v>3339</v>
      </c>
      <c r="B5443" s="165" t="s">
        <v>17414</v>
      </c>
      <c r="C5443" t="s">
        <v>17415</v>
      </c>
      <c r="D5443" s="1">
        <v>45229</v>
      </c>
      <c r="E5443">
        <f t="shared" si="596"/>
        <v>18</v>
      </c>
      <c r="F5443" t="s">
        <v>6</v>
      </c>
      <c r="G5443">
        <v>690</v>
      </c>
      <c r="H5443">
        <f t="shared" si="595"/>
        <v>69</v>
      </c>
      <c r="I5443" t="s">
        <v>7</v>
      </c>
      <c r="J5443" t="s">
        <v>8</v>
      </c>
      <c r="K5443" t="s">
        <v>8</v>
      </c>
      <c r="L5443" t="s">
        <v>8</v>
      </c>
      <c r="M5443" t="s">
        <v>6</v>
      </c>
      <c r="N5443" t="str">
        <f t="shared" si="597"/>
        <v>M</v>
      </c>
      <c r="O5443" t="s">
        <v>8</v>
      </c>
      <c r="P5443" t="s">
        <v>8</v>
      </c>
      <c r="Q5443" t="s">
        <v>11</v>
      </c>
      <c r="R5443" t="s">
        <v>8</v>
      </c>
      <c r="S5443" t="str">
        <f t="shared" si="598"/>
        <v>U</v>
      </c>
      <c r="T5443" t="s">
        <v>12</v>
      </c>
      <c r="U5443">
        <v>1</v>
      </c>
      <c r="V5443" t="s">
        <v>11</v>
      </c>
      <c r="W5443" t="e">
        <f>VLOOKUP(Q5443,'PBT Tag Rates'!$B$5:$E$44,4,FALSE)</f>
        <v>#N/A</v>
      </c>
      <c r="X5443">
        <v>1</v>
      </c>
      <c r="Y5443" s="14">
        <f>IFERROR(LOOKUP(H5443,{30,43,48,53,58,63,68,73,78,83,88,93,97},{42,47,52,57,62,67,72,77,82,87,92,99,100}),999)</f>
        <v>72</v>
      </c>
      <c r="Z5443" s="17">
        <f t="shared" si="599"/>
        <v>5.5555555555555554</v>
      </c>
      <c r="AA5443" s="17">
        <f t="shared" si="600"/>
        <v>5.5555555555555554</v>
      </c>
      <c r="AB5443" s="17">
        <f t="shared" si="601"/>
        <v>11.658097686375321</v>
      </c>
      <c r="AC5443" s="17" t="s">
        <v>17654</v>
      </c>
    </row>
    <row r="5444" spans="1:29" x14ac:dyDescent="0.25">
      <c r="A5444" t="s">
        <v>3339</v>
      </c>
      <c r="B5444" s="165" t="s">
        <v>17416</v>
      </c>
      <c r="C5444" t="s">
        <v>17417</v>
      </c>
      <c r="D5444" s="1">
        <v>45229</v>
      </c>
      <c r="E5444">
        <f t="shared" si="596"/>
        <v>18</v>
      </c>
      <c r="F5444" t="s">
        <v>14</v>
      </c>
      <c r="G5444">
        <v>710</v>
      </c>
      <c r="H5444">
        <f t="shared" si="595"/>
        <v>71</v>
      </c>
      <c r="I5444" t="s">
        <v>7</v>
      </c>
      <c r="J5444" t="s">
        <v>8</v>
      </c>
      <c r="K5444" t="s">
        <v>8</v>
      </c>
      <c r="L5444" t="s">
        <v>8</v>
      </c>
      <c r="M5444" t="s">
        <v>14</v>
      </c>
      <c r="N5444" t="str">
        <f t="shared" si="597"/>
        <v>F</v>
      </c>
      <c r="O5444" t="s">
        <v>17418</v>
      </c>
      <c r="P5444" t="s">
        <v>17419</v>
      </c>
      <c r="Q5444" t="s">
        <v>2605</v>
      </c>
      <c r="R5444">
        <v>4</v>
      </c>
      <c r="S5444">
        <f t="shared" si="598"/>
        <v>2019</v>
      </c>
      <c r="T5444" t="s">
        <v>12</v>
      </c>
      <c r="U5444">
        <v>1</v>
      </c>
      <c r="V5444" t="s">
        <v>7657</v>
      </c>
      <c r="W5444">
        <f>VLOOKUP(Q5444,'PBT Tag Rates'!$B$5:$E$44,4,FALSE)</f>
        <v>0.96152300000000002</v>
      </c>
      <c r="X5444">
        <v>1</v>
      </c>
      <c r="Y5444" s="14">
        <f>IFERROR(LOOKUP(H5444,{30,43,48,53,58,63,68,73,78,83,88,93,97},{42,47,52,57,62,67,72,77,82,87,92,99,100}),999)</f>
        <v>72</v>
      </c>
      <c r="Z5444" s="17">
        <f t="shared" si="599"/>
        <v>5.5555555555555554</v>
      </c>
      <c r="AA5444" s="17">
        <f t="shared" si="600"/>
        <v>5.5555555555555554</v>
      </c>
      <c r="AB5444" s="17">
        <f t="shared" si="601"/>
        <v>11.658097686375321</v>
      </c>
      <c r="AC5444" s="17" t="s">
        <v>17655</v>
      </c>
    </row>
    <row r="5445" spans="1:29" x14ac:dyDescent="0.25">
      <c r="A5445" t="s">
        <v>3339</v>
      </c>
      <c r="B5445" s="165" t="s">
        <v>17420</v>
      </c>
      <c r="C5445" t="s">
        <v>17421</v>
      </c>
      <c r="D5445" s="1">
        <v>45229</v>
      </c>
      <c r="E5445">
        <f t="shared" si="596"/>
        <v>18</v>
      </c>
      <c r="F5445" t="s">
        <v>14</v>
      </c>
      <c r="G5445">
        <v>610</v>
      </c>
      <c r="H5445">
        <f t="shared" si="595"/>
        <v>61</v>
      </c>
      <c r="I5445" t="s">
        <v>9</v>
      </c>
      <c r="J5445">
        <v>1</v>
      </c>
      <c r="K5445" t="s">
        <v>8</v>
      </c>
      <c r="L5445" t="s">
        <v>8</v>
      </c>
      <c r="M5445" t="s">
        <v>14</v>
      </c>
      <c r="N5445" t="str">
        <f t="shared" si="597"/>
        <v>F</v>
      </c>
      <c r="O5445" t="s">
        <v>17422</v>
      </c>
      <c r="P5445" t="s">
        <v>17423</v>
      </c>
      <c r="Q5445" t="s">
        <v>221</v>
      </c>
      <c r="R5445">
        <v>4</v>
      </c>
      <c r="S5445">
        <f t="shared" si="598"/>
        <v>2019</v>
      </c>
      <c r="T5445" t="s">
        <v>12</v>
      </c>
      <c r="U5445">
        <v>0.999999999999998</v>
      </c>
      <c r="V5445" t="s">
        <v>3951</v>
      </c>
      <c r="W5445">
        <f>VLOOKUP(Q5445,'PBT Tag Rates'!$B$5:$E$44,4,FALSE)</f>
        <v>0.95971980899999998</v>
      </c>
      <c r="X5445">
        <v>1</v>
      </c>
      <c r="Y5445" s="14">
        <f>IFERROR(LOOKUP(H5445,{30,43,48,53,58,63,68,73,78,83,88,93,97},{42,47,52,57,62,67,72,77,82,87,92,99,100}),999)</f>
        <v>62</v>
      </c>
      <c r="Z5445" s="17">
        <f t="shared" si="599"/>
        <v>5.5555555555555554</v>
      </c>
      <c r="AA5445" s="17">
        <f t="shared" si="600"/>
        <v>5.5555555555555554</v>
      </c>
      <c r="AB5445" s="17">
        <f t="shared" si="601"/>
        <v>11.658097686375321</v>
      </c>
      <c r="AC5445" s="17" t="s">
        <v>17655</v>
      </c>
    </row>
    <row r="5446" spans="1:29" x14ac:dyDescent="0.25">
      <c r="A5446" t="s">
        <v>3339</v>
      </c>
      <c r="B5446" s="165" t="s">
        <v>17424</v>
      </c>
      <c r="C5446" t="s">
        <v>17425</v>
      </c>
      <c r="D5446" s="1">
        <v>45229</v>
      </c>
      <c r="E5446">
        <f t="shared" si="596"/>
        <v>18</v>
      </c>
      <c r="F5446" t="s">
        <v>6</v>
      </c>
      <c r="G5446">
        <v>660</v>
      </c>
      <c r="H5446">
        <f t="shared" si="595"/>
        <v>66</v>
      </c>
      <c r="I5446" t="s">
        <v>7</v>
      </c>
      <c r="J5446" t="s">
        <v>8</v>
      </c>
      <c r="K5446" t="s">
        <v>8</v>
      </c>
      <c r="L5446" t="s">
        <v>8</v>
      </c>
      <c r="M5446" t="s">
        <v>6</v>
      </c>
      <c r="N5446" t="str">
        <f t="shared" si="597"/>
        <v>M</v>
      </c>
      <c r="O5446" t="s">
        <v>11930</v>
      </c>
      <c r="P5446" t="s">
        <v>17426</v>
      </c>
      <c r="Q5446" t="s">
        <v>918</v>
      </c>
      <c r="R5446">
        <v>3</v>
      </c>
      <c r="S5446">
        <f t="shared" si="598"/>
        <v>2020</v>
      </c>
      <c r="T5446" t="s">
        <v>12</v>
      </c>
      <c r="U5446">
        <v>1</v>
      </c>
      <c r="V5446" t="s">
        <v>3396</v>
      </c>
      <c r="W5446">
        <f>VLOOKUP(Q5446,'PBT Tag Rates'!$B$5:$E$44,4,FALSE)</f>
        <v>0.98961045999999997</v>
      </c>
      <c r="X5446">
        <v>1</v>
      </c>
      <c r="Y5446" s="14">
        <f>IFERROR(LOOKUP(H5446,{30,43,48,53,58,63,68,73,78,83,88,93,97},{42,47,52,57,62,67,72,77,82,87,92,99,100}),999)</f>
        <v>67</v>
      </c>
      <c r="Z5446" s="17">
        <f t="shared" si="599"/>
        <v>5.5555555555555554</v>
      </c>
      <c r="AA5446" s="17">
        <f t="shared" si="600"/>
        <v>5.5555555555555554</v>
      </c>
      <c r="AB5446" s="17">
        <f t="shared" si="601"/>
        <v>11.658097686375321</v>
      </c>
      <c r="AC5446" s="17" t="s">
        <v>17655</v>
      </c>
    </row>
    <row r="5447" spans="1:29" x14ac:dyDescent="0.25">
      <c r="A5447" t="s">
        <v>3339</v>
      </c>
      <c r="B5447" s="165" t="s">
        <v>17427</v>
      </c>
      <c r="C5447" t="s">
        <v>17428</v>
      </c>
      <c r="D5447" s="1">
        <v>45229</v>
      </c>
      <c r="E5447">
        <f t="shared" si="596"/>
        <v>18</v>
      </c>
      <c r="F5447" t="s">
        <v>14</v>
      </c>
      <c r="G5447">
        <v>690</v>
      </c>
      <c r="H5447">
        <f t="shared" si="595"/>
        <v>69</v>
      </c>
      <c r="I5447" t="s">
        <v>9</v>
      </c>
      <c r="J5447">
        <v>1</v>
      </c>
      <c r="K5447" t="s">
        <v>8</v>
      </c>
      <c r="L5447" t="s">
        <v>8</v>
      </c>
      <c r="M5447" t="s">
        <v>14</v>
      </c>
      <c r="N5447" t="str">
        <f t="shared" si="597"/>
        <v>F</v>
      </c>
      <c r="O5447" t="s">
        <v>17429</v>
      </c>
      <c r="P5447" t="s">
        <v>17430</v>
      </c>
      <c r="Q5447" t="s">
        <v>221</v>
      </c>
      <c r="R5447">
        <v>4</v>
      </c>
      <c r="S5447">
        <f t="shared" si="598"/>
        <v>2019</v>
      </c>
      <c r="T5447" t="s">
        <v>12</v>
      </c>
      <c r="U5447">
        <v>1</v>
      </c>
      <c r="V5447" t="s">
        <v>3951</v>
      </c>
      <c r="W5447">
        <f>VLOOKUP(Q5447,'PBT Tag Rates'!$B$5:$E$44,4,FALSE)</f>
        <v>0.95971980899999998</v>
      </c>
      <c r="X5447">
        <v>1</v>
      </c>
      <c r="Y5447" s="14">
        <f>IFERROR(LOOKUP(H5447,{30,43,48,53,58,63,68,73,78,83,88,93,97},{42,47,52,57,62,67,72,77,82,87,92,99,100}),999)</f>
        <v>72</v>
      </c>
      <c r="Z5447" s="17">
        <f t="shared" si="599"/>
        <v>5.5555555555555554</v>
      </c>
      <c r="AA5447" s="17">
        <f t="shared" si="600"/>
        <v>5.5555555555555554</v>
      </c>
      <c r="AB5447" s="17">
        <f t="shared" si="601"/>
        <v>11.658097686375321</v>
      </c>
      <c r="AC5447" s="17" t="s">
        <v>17655</v>
      </c>
    </row>
    <row r="5448" spans="1:29" x14ac:dyDescent="0.25">
      <c r="A5448" t="s">
        <v>3339</v>
      </c>
      <c r="B5448" s="165" t="s">
        <v>17431</v>
      </c>
      <c r="C5448" t="s">
        <v>17432</v>
      </c>
      <c r="D5448" s="1">
        <v>45229</v>
      </c>
      <c r="E5448">
        <f t="shared" si="596"/>
        <v>18</v>
      </c>
      <c r="F5448" t="s">
        <v>6</v>
      </c>
      <c r="G5448">
        <v>370</v>
      </c>
      <c r="H5448">
        <f t="shared" si="595"/>
        <v>37</v>
      </c>
      <c r="I5448" t="s">
        <v>7</v>
      </c>
      <c r="J5448" t="s">
        <v>8</v>
      </c>
      <c r="K5448" t="s">
        <v>8</v>
      </c>
      <c r="L5448" t="s">
        <v>8</v>
      </c>
      <c r="M5448" t="s">
        <v>6</v>
      </c>
      <c r="N5448" t="str">
        <f t="shared" si="597"/>
        <v>M</v>
      </c>
      <c r="O5448" t="s">
        <v>8</v>
      </c>
      <c r="P5448" t="s">
        <v>8</v>
      </c>
      <c r="Q5448" t="s">
        <v>11</v>
      </c>
      <c r="R5448" t="s">
        <v>8</v>
      </c>
      <c r="S5448" t="str">
        <f t="shared" si="598"/>
        <v>U</v>
      </c>
      <c r="T5448" t="s">
        <v>12</v>
      </c>
      <c r="U5448">
        <v>0.999999999999997</v>
      </c>
      <c r="V5448" t="s">
        <v>11</v>
      </c>
      <c r="W5448" t="e">
        <f>VLOOKUP(Q5448,'PBT Tag Rates'!$B$5:$E$44,4,FALSE)</f>
        <v>#N/A</v>
      </c>
      <c r="X5448">
        <v>1</v>
      </c>
      <c r="Y5448" s="14">
        <f>IFERROR(LOOKUP(H5448,{30,43,48,53,58,63,68,73,78,83,88,93,97},{42,47,52,57,62,67,72,77,82,87,92,99,100}),999)</f>
        <v>42</v>
      </c>
      <c r="Z5448" s="17">
        <f t="shared" si="599"/>
        <v>5.5555555555555554</v>
      </c>
      <c r="AA5448" s="17">
        <f t="shared" si="600"/>
        <v>5.5555555555555554</v>
      </c>
      <c r="AB5448" s="17">
        <f t="shared" si="601"/>
        <v>11.658097686375321</v>
      </c>
      <c r="AC5448" s="17" t="s">
        <v>17654</v>
      </c>
    </row>
    <row r="5449" spans="1:29" x14ac:dyDescent="0.25">
      <c r="A5449" t="s">
        <v>3339</v>
      </c>
      <c r="B5449" s="165" t="s">
        <v>17433</v>
      </c>
      <c r="C5449" t="s">
        <v>17434</v>
      </c>
      <c r="D5449" s="1">
        <v>45229</v>
      </c>
      <c r="E5449">
        <f t="shared" si="596"/>
        <v>18</v>
      </c>
      <c r="F5449" t="s">
        <v>14</v>
      </c>
      <c r="G5449">
        <v>760</v>
      </c>
      <c r="H5449">
        <f t="shared" si="595"/>
        <v>76</v>
      </c>
      <c r="I5449" t="s">
        <v>7</v>
      </c>
      <c r="J5449" t="s">
        <v>8</v>
      </c>
      <c r="K5449" t="s">
        <v>8</v>
      </c>
      <c r="L5449" t="s">
        <v>8</v>
      </c>
      <c r="M5449" t="s">
        <v>14</v>
      </c>
      <c r="N5449" t="str">
        <f t="shared" si="597"/>
        <v>F</v>
      </c>
      <c r="O5449" t="s">
        <v>1882</v>
      </c>
      <c r="P5449" t="s">
        <v>7775</v>
      </c>
      <c r="Q5449" t="s">
        <v>221</v>
      </c>
      <c r="R5449">
        <v>4</v>
      </c>
      <c r="S5449">
        <f t="shared" si="598"/>
        <v>2019</v>
      </c>
      <c r="T5449" t="s">
        <v>12</v>
      </c>
      <c r="U5449">
        <v>1</v>
      </c>
      <c r="V5449" t="s">
        <v>3396</v>
      </c>
      <c r="W5449">
        <f>VLOOKUP(Q5449,'PBT Tag Rates'!$B$5:$E$44,4,FALSE)</f>
        <v>0.95971980899999998</v>
      </c>
      <c r="X5449">
        <v>1</v>
      </c>
      <c r="Y5449" s="14">
        <f>IFERROR(LOOKUP(H5449,{30,43,48,53,58,63,68,73,78,83,88,93,97},{42,47,52,57,62,67,72,77,82,87,92,99,100}),999)</f>
        <v>77</v>
      </c>
      <c r="Z5449" s="17">
        <f t="shared" si="599"/>
        <v>5.5555555555555554</v>
      </c>
      <c r="AA5449" s="17">
        <f t="shared" si="600"/>
        <v>5.5555555555555554</v>
      </c>
      <c r="AB5449" s="17">
        <f t="shared" si="601"/>
        <v>11.658097686375321</v>
      </c>
      <c r="AC5449" s="17" t="s">
        <v>17655</v>
      </c>
    </row>
    <row r="5450" spans="1:29" x14ac:dyDescent="0.25">
      <c r="A5450" t="s">
        <v>3339</v>
      </c>
      <c r="B5450" s="165" t="s">
        <v>17435</v>
      </c>
      <c r="C5450" t="s">
        <v>17436</v>
      </c>
      <c r="D5450" s="1">
        <v>45229</v>
      </c>
      <c r="E5450">
        <f t="shared" si="596"/>
        <v>18</v>
      </c>
      <c r="F5450" t="s">
        <v>14</v>
      </c>
      <c r="G5450">
        <v>630</v>
      </c>
      <c r="H5450">
        <f t="shared" si="595"/>
        <v>63</v>
      </c>
      <c r="I5450" t="s">
        <v>7</v>
      </c>
      <c r="J5450" t="s">
        <v>8</v>
      </c>
      <c r="K5450" t="s">
        <v>8</v>
      </c>
      <c r="L5450" t="s">
        <v>8</v>
      </c>
      <c r="M5450" t="s">
        <v>14</v>
      </c>
      <c r="N5450" t="str">
        <f t="shared" si="597"/>
        <v>F</v>
      </c>
      <c r="O5450" t="s">
        <v>2556</v>
      </c>
      <c r="P5450" t="s">
        <v>2987</v>
      </c>
      <c r="Q5450" t="s">
        <v>221</v>
      </c>
      <c r="R5450">
        <v>4</v>
      </c>
      <c r="S5450">
        <f t="shared" si="598"/>
        <v>2019</v>
      </c>
      <c r="T5450" t="s">
        <v>12</v>
      </c>
      <c r="U5450">
        <v>0.999999999999998</v>
      </c>
      <c r="V5450" t="s">
        <v>3653</v>
      </c>
      <c r="W5450">
        <f>VLOOKUP(Q5450,'PBT Tag Rates'!$B$5:$E$44,4,FALSE)</f>
        <v>0.95971980899999998</v>
      </c>
      <c r="X5450">
        <v>1</v>
      </c>
      <c r="Y5450" s="14">
        <f>IFERROR(LOOKUP(H5450,{30,43,48,53,58,63,68,73,78,83,88,93,97},{42,47,52,57,62,67,72,77,82,87,92,99,100}),999)</f>
        <v>67</v>
      </c>
      <c r="Z5450" s="17">
        <f t="shared" si="599"/>
        <v>5.5555555555555554</v>
      </c>
      <c r="AA5450" s="17">
        <f t="shared" si="600"/>
        <v>5.5555555555555554</v>
      </c>
      <c r="AB5450" s="17">
        <f t="shared" si="601"/>
        <v>11.658097686375321</v>
      </c>
      <c r="AC5450" s="17" t="s">
        <v>17655</v>
      </c>
    </row>
    <row r="5451" spans="1:29" x14ac:dyDescent="0.25">
      <c r="A5451" t="s">
        <v>3339</v>
      </c>
      <c r="B5451" s="165" t="s">
        <v>17437</v>
      </c>
      <c r="C5451" t="s">
        <v>17438</v>
      </c>
      <c r="D5451" s="1">
        <v>45229</v>
      </c>
      <c r="E5451">
        <f t="shared" si="596"/>
        <v>18</v>
      </c>
      <c r="F5451" t="s">
        <v>6</v>
      </c>
      <c r="G5451">
        <v>600</v>
      </c>
      <c r="H5451">
        <f t="shared" si="595"/>
        <v>60</v>
      </c>
      <c r="I5451" t="s">
        <v>7</v>
      </c>
      <c r="J5451" t="s">
        <v>8</v>
      </c>
      <c r="K5451" t="s">
        <v>8</v>
      </c>
      <c r="L5451" t="s">
        <v>8</v>
      </c>
      <c r="M5451" t="s">
        <v>6</v>
      </c>
      <c r="N5451" t="str">
        <f t="shared" si="597"/>
        <v>M</v>
      </c>
      <c r="O5451" t="s">
        <v>14474</v>
      </c>
      <c r="P5451" t="s">
        <v>17439</v>
      </c>
      <c r="Q5451" t="s">
        <v>918</v>
      </c>
      <c r="R5451">
        <v>3</v>
      </c>
      <c r="S5451">
        <f t="shared" si="598"/>
        <v>2020</v>
      </c>
      <c r="T5451" t="s">
        <v>12</v>
      </c>
      <c r="U5451">
        <v>1</v>
      </c>
      <c r="V5451" t="s">
        <v>3396</v>
      </c>
      <c r="W5451">
        <f>VLOOKUP(Q5451,'PBT Tag Rates'!$B$5:$E$44,4,FALSE)</f>
        <v>0.98961045999999997</v>
      </c>
      <c r="X5451">
        <v>1</v>
      </c>
      <c r="Y5451" s="14">
        <f>IFERROR(LOOKUP(H5451,{30,43,48,53,58,63,68,73,78,83,88,93,97},{42,47,52,57,62,67,72,77,82,87,92,99,100}),999)</f>
        <v>62</v>
      </c>
      <c r="Z5451" s="17">
        <f t="shared" si="599"/>
        <v>5.5555555555555554</v>
      </c>
      <c r="AA5451" s="17">
        <f t="shared" si="600"/>
        <v>5.5555555555555554</v>
      </c>
      <c r="AB5451" s="17">
        <f t="shared" si="601"/>
        <v>11.658097686375321</v>
      </c>
      <c r="AC5451" s="17" t="s">
        <v>17655</v>
      </c>
    </row>
    <row r="5452" spans="1:29" x14ac:dyDescent="0.25">
      <c r="A5452" t="s">
        <v>3339</v>
      </c>
      <c r="B5452" s="165" t="s">
        <v>17440</v>
      </c>
      <c r="C5452" t="s">
        <v>17441</v>
      </c>
      <c r="D5452" s="1">
        <v>45230</v>
      </c>
      <c r="E5452">
        <f t="shared" si="596"/>
        <v>18</v>
      </c>
      <c r="F5452" t="s">
        <v>6</v>
      </c>
      <c r="G5452">
        <v>550</v>
      </c>
      <c r="H5452">
        <f t="shared" si="595"/>
        <v>55</v>
      </c>
      <c r="I5452" t="s">
        <v>9</v>
      </c>
      <c r="J5452">
        <v>1</v>
      </c>
      <c r="K5452" t="s">
        <v>8</v>
      </c>
      <c r="L5452" t="s">
        <v>8</v>
      </c>
      <c r="M5452" t="s">
        <v>6</v>
      </c>
      <c r="N5452" t="str">
        <f t="shared" si="597"/>
        <v>M</v>
      </c>
      <c r="O5452" t="s">
        <v>2818</v>
      </c>
      <c r="P5452" t="s">
        <v>2819</v>
      </c>
      <c r="Q5452" t="s">
        <v>918</v>
      </c>
      <c r="R5452">
        <v>3</v>
      </c>
      <c r="S5452">
        <f t="shared" si="598"/>
        <v>2020</v>
      </c>
      <c r="T5452" t="s">
        <v>12</v>
      </c>
      <c r="U5452">
        <v>1</v>
      </c>
      <c r="V5452" t="s">
        <v>3951</v>
      </c>
      <c r="W5452">
        <f>VLOOKUP(Q5452,'PBT Tag Rates'!$B$5:$E$44,4,FALSE)</f>
        <v>0.98961045999999997</v>
      </c>
      <c r="X5452">
        <v>1</v>
      </c>
      <c r="Y5452" s="14">
        <f>IFERROR(LOOKUP(H5452,{30,43,48,53,58,63,68,73,78,83,88,93,97},{42,47,52,57,62,67,72,77,82,87,92,99,100}),999)</f>
        <v>57</v>
      </c>
      <c r="Z5452" s="17">
        <f t="shared" si="599"/>
        <v>5.5555555555555554</v>
      </c>
      <c r="AA5452" s="17">
        <f t="shared" si="600"/>
        <v>5.5555555555555554</v>
      </c>
      <c r="AB5452" s="17">
        <f t="shared" si="601"/>
        <v>11.658097686375321</v>
      </c>
      <c r="AC5452" s="17" t="s">
        <v>17655</v>
      </c>
    </row>
    <row r="5453" spans="1:29" x14ac:dyDescent="0.25">
      <c r="A5453" t="s">
        <v>3339</v>
      </c>
      <c r="B5453" s="165" t="s">
        <v>17442</v>
      </c>
      <c r="C5453" t="s">
        <v>17443</v>
      </c>
      <c r="D5453" s="1">
        <v>45230</v>
      </c>
      <c r="E5453">
        <f t="shared" si="596"/>
        <v>18</v>
      </c>
      <c r="F5453" t="s">
        <v>14</v>
      </c>
      <c r="G5453">
        <v>720</v>
      </c>
      <c r="H5453">
        <f t="shared" si="595"/>
        <v>72</v>
      </c>
      <c r="I5453" t="s">
        <v>9</v>
      </c>
      <c r="J5453">
        <v>1</v>
      </c>
      <c r="K5453" t="s">
        <v>8</v>
      </c>
      <c r="L5453" t="s">
        <v>8</v>
      </c>
      <c r="M5453" t="s">
        <v>14</v>
      </c>
      <c r="N5453" t="str">
        <f t="shared" si="597"/>
        <v>F</v>
      </c>
      <c r="O5453" t="s">
        <v>1882</v>
      </c>
      <c r="P5453" t="s">
        <v>1883</v>
      </c>
      <c r="Q5453" t="s">
        <v>221</v>
      </c>
      <c r="R5453">
        <v>4</v>
      </c>
      <c r="S5453">
        <f t="shared" si="598"/>
        <v>2019</v>
      </c>
      <c r="T5453" t="s">
        <v>12</v>
      </c>
      <c r="U5453">
        <v>0.999999999999997</v>
      </c>
      <c r="V5453" t="s">
        <v>3396</v>
      </c>
      <c r="W5453">
        <f>VLOOKUP(Q5453,'PBT Tag Rates'!$B$5:$E$44,4,FALSE)</f>
        <v>0.95971980899999998</v>
      </c>
      <c r="X5453">
        <v>1</v>
      </c>
      <c r="Y5453" s="14">
        <f>IFERROR(LOOKUP(H5453,{30,43,48,53,58,63,68,73,78,83,88,93,97},{42,47,52,57,62,67,72,77,82,87,92,99,100}),999)</f>
        <v>72</v>
      </c>
      <c r="Z5453" s="17">
        <f t="shared" si="599"/>
        <v>5.5555555555555554</v>
      </c>
      <c r="AA5453" s="17">
        <f t="shared" si="600"/>
        <v>5.5555555555555554</v>
      </c>
      <c r="AB5453" s="17">
        <f t="shared" si="601"/>
        <v>11.658097686375321</v>
      </c>
      <c r="AC5453" s="17" t="s">
        <v>17655</v>
      </c>
    </row>
    <row r="5454" spans="1:29" x14ac:dyDescent="0.25">
      <c r="A5454" t="s">
        <v>3339</v>
      </c>
      <c r="B5454" s="165" t="s">
        <v>17444</v>
      </c>
      <c r="C5454" t="s">
        <v>17445</v>
      </c>
      <c r="D5454" s="1">
        <v>45230</v>
      </c>
      <c r="E5454">
        <f t="shared" si="596"/>
        <v>18</v>
      </c>
      <c r="F5454" t="s">
        <v>6</v>
      </c>
      <c r="G5454">
        <v>460</v>
      </c>
      <c r="H5454">
        <f t="shared" si="595"/>
        <v>46</v>
      </c>
      <c r="I5454" t="s">
        <v>9</v>
      </c>
      <c r="J5454" t="s">
        <v>8</v>
      </c>
      <c r="K5454" t="s">
        <v>8</v>
      </c>
      <c r="L5454" t="s">
        <v>8</v>
      </c>
      <c r="M5454" t="s">
        <v>6</v>
      </c>
      <c r="N5454" t="str">
        <f t="shared" si="597"/>
        <v>M</v>
      </c>
      <c r="O5454" t="s">
        <v>8</v>
      </c>
      <c r="P5454" t="s">
        <v>8</v>
      </c>
      <c r="Q5454" t="s">
        <v>11</v>
      </c>
      <c r="R5454" t="s">
        <v>8</v>
      </c>
      <c r="S5454" t="str">
        <f t="shared" si="598"/>
        <v>U</v>
      </c>
      <c r="T5454" t="s">
        <v>12</v>
      </c>
      <c r="U5454">
        <v>1</v>
      </c>
      <c r="V5454" t="s">
        <v>3100</v>
      </c>
      <c r="W5454" t="e">
        <f>VLOOKUP(Q5454,'PBT Tag Rates'!$B$5:$E$44,4,FALSE)</f>
        <v>#N/A</v>
      </c>
      <c r="X5454">
        <v>1</v>
      </c>
      <c r="Y5454" s="14">
        <f>IFERROR(LOOKUP(H5454,{30,43,48,53,58,63,68,73,78,83,88,93,97},{42,47,52,57,62,67,72,77,82,87,92,99,100}),999)</f>
        <v>47</v>
      </c>
      <c r="Z5454" s="17">
        <f t="shared" si="599"/>
        <v>5.5555555555555554</v>
      </c>
      <c r="AA5454" s="17">
        <f t="shared" si="600"/>
        <v>5.5555555555555554</v>
      </c>
      <c r="AB5454" s="17">
        <f t="shared" si="601"/>
        <v>11.658097686375321</v>
      </c>
      <c r="AC5454" s="17" t="s">
        <v>17654</v>
      </c>
    </row>
    <row r="5455" spans="1:29" x14ac:dyDescent="0.25">
      <c r="A5455" t="s">
        <v>3339</v>
      </c>
      <c r="B5455" s="165" t="s">
        <v>17446</v>
      </c>
      <c r="C5455" t="s">
        <v>17447</v>
      </c>
      <c r="D5455" s="1">
        <v>45230</v>
      </c>
      <c r="E5455">
        <f t="shared" si="596"/>
        <v>18</v>
      </c>
      <c r="F5455" t="s">
        <v>14</v>
      </c>
      <c r="G5455">
        <v>650</v>
      </c>
      <c r="H5455">
        <f t="shared" si="595"/>
        <v>65</v>
      </c>
      <c r="I5455" t="s">
        <v>9</v>
      </c>
      <c r="J5455">
        <v>1</v>
      </c>
      <c r="K5455" t="s">
        <v>8</v>
      </c>
      <c r="L5455" t="s">
        <v>17448</v>
      </c>
      <c r="M5455" t="s">
        <v>14</v>
      </c>
      <c r="N5455" t="str">
        <f t="shared" si="597"/>
        <v>F</v>
      </c>
      <c r="O5455" t="s">
        <v>591</v>
      </c>
      <c r="P5455" t="s">
        <v>14315</v>
      </c>
      <c r="Q5455" t="s">
        <v>221</v>
      </c>
      <c r="R5455">
        <v>4</v>
      </c>
      <c r="S5455">
        <f t="shared" si="598"/>
        <v>2019</v>
      </c>
      <c r="T5455" t="s">
        <v>12</v>
      </c>
      <c r="U5455">
        <v>1</v>
      </c>
      <c r="V5455" t="s">
        <v>3951</v>
      </c>
      <c r="W5455">
        <f>VLOOKUP(Q5455,'PBT Tag Rates'!$B$5:$E$44,4,FALSE)</f>
        <v>0.95971980899999998</v>
      </c>
      <c r="X5455">
        <v>1</v>
      </c>
      <c r="Y5455" s="14">
        <f>IFERROR(LOOKUP(H5455,{30,43,48,53,58,63,68,73,78,83,88,93,97},{42,47,52,57,62,67,72,77,82,87,92,99,100}),999)</f>
        <v>67</v>
      </c>
      <c r="Z5455" s="17">
        <f t="shared" si="599"/>
        <v>5.5555555555555554</v>
      </c>
      <c r="AA5455" s="17">
        <f t="shared" si="600"/>
        <v>5.5555555555555554</v>
      </c>
      <c r="AB5455" s="17">
        <f t="shared" si="601"/>
        <v>11.658097686375321</v>
      </c>
      <c r="AC5455" s="17" t="s">
        <v>17655</v>
      </c>
    </row>
    <row r="5456" spans="1:29" x14ac:dyDescent="0.25">
      <c r="A5456" t="s">
        <v>3339</v>
      </c>
      <c r="B5456" s="165" t="s">
        <v>17449</v>
      </c>
      <c r="C5456" t="s">
        <v>17450</v>
      </c>
      <c r="D5456" s="1">
        <v>45230</v>
      </c>
      <c r="E5456">
        <f t="shared" si="596"/>
        <v>18</v>
      </c>
      <c r="F5456" t="s">
        <v>14</v>
      </c>
      <c r="G5456">
        <v>740</v>
      </c>
      <c r="H5456">
        <f t="shared" si="595"/>
        <v>74</v>
      </c>
      <c r="I5456" t="s">
        <v>7</v>
      </c>
      <c r="J5456" t="s">
        <v>8</v>
      </c>
      <c r="K5456" t="s">
        <v>8</v>
      </c>
      <c r="L5456" t="s">
        <v>8</v>
      </c>
      <c r="M5456" t="s">
        <v>14</v>
      </c>
      <c r="N5456" t="str">
        <f t="shared" si="597"/>
        <v>F</v>
      </c>
      <c r="O5456" t="s">
        <v>8</v>
      </c>
      <c r="P5456" t="s">
        <v>8</v>
      </c>
      <c r="Q5456" t="s">
        <v>11</v>
      </c>
      <c r="R5456" t="s">
        <v>8</v>
      </c>
      <c r="S5456" t="str">
        <f t="shared" si="598"/>
        <v>U</v>
      </c>
      <c r="T5456" t="s">
        <v>12</v>
      </c>
      <c r="U5456">
        <v>1</v>
      </c>
      <c r="V5456" t="s">
        <v>11</v>
      </c>
      <c r="W5456" t="e">
        <f>VLOOKUP(Q5456,'PBT Tag Rates'!$B$5:$E$44,4,FALSE)</f>
        <v>#N/A</v>
      </c>
      <c r="X5456">
        <v>1</v>
      </c>
      <c r="Y5456" s="14">
        <f>IFERROR(LOOKUP(H5456,{30,43,48,53,58,63,68,73,78,83,88,93,97},{42,47,52,57,62,67,72,77,82,87,92,99,100}),999)</f>
        <v>77</v>
      </c>
      <c r="Z5456" s="17">
        <f t="shared" si="599"/>
        <v>5.5555555555555554</v>
      </c>
      <c r="AA5456" s="17">
        <f t="shared" si="600"/>
        <v>5.5555555555555554</v>
      </c>
      <c r="AB5456" s="17">
        <f t="shared" si="601"/>
        <v>11.658097686375321</v>
      </c>
      <c r="AC5456" s="17" t="s">
        <v>17654</v>
      </c>
    </row>
    <row r="5457" spans="1:29" x14ac:dyDescent="0.25">
      <c r="A5457" t="s">
        <v>3339</v>
      </c>
      <c r="B5457" s="165" t="s">
        <v>17451</v>
      </c>
      <c r="C5457" t="s">
        <v>17452</v>
      </c>
      <c r="D5457" s="1">
        <v>45230</v>
      </c>
      <c r="E5457">
        <f t="shared" si="596"/>
        <v>18</v>
      </c>
      <c r="F5457" t="s">
        <v>6</v>
      </c>
      <c r="G5457">
        <v>450</v>
      </c>
      <c r="H5457">
        <f t="shared" si="595"/>
        <v>45</v>
      </c>
      <c r="I5457" t="s">
        <v>9</v>
      </c>
      <c r="J5457">
        <v>1</v>
      </c>
      <c r="K5457" t="s">
        <v>8</v>
      </c>
      <c r="L5457" t="s">
        <v>17453</v>
      </c>
      <c r="M5457" t="s">
        <v>6</v>
      </c>
      <c r="N5457" t="str">
        <f t="shared" si="597"/>
        <v>M</v>
      </c>
      <c r="O5457" t="s">
        <v>13788</v>
      </c>
      <c r="P5457" t="s">
        <v>17085</v>
      </c>
      <c r="Q5457" t="s">
        <v>3820</v>
      </c>
      <c r="R5457">
        <v>2</v>
      </c>
      <c r="S5457">
        <f t="shared" si="598"/>
        <v>2021</v>
      </c>
      <c r="T5457" t="s">
        <v>12</v>
      </c>
      <c r="U5457">
        <v>0.999999999999999</v>
      </c>
      <c r="V5457" t="s">
        <v>3396</v>
      </c>
      <c r="W5457">
        <f>VLOOKUP(Q5457,'PBT Tag Rates'!$B$5:$E$44,4,FALSE)</f>
        <v>0.98140000000000005</v>
      </c>
      <c r="X5457">
        <v>1</v>
      </c>
      <c r="Y5457" s="14">
        <f>IFERROR(LOOKUP(H5457,{30,43,48,53,58,63,68,73,78,83,88,93,97},{42,47,52,57,62,67,72,77,82,87,92,99,100}),999)</f>
        <v>47</v>
      </c>
      <c r="Z5457" s="17">
        <f t="shared" si="599"/>
        <v>5.5555555555555554</v>
      </c>
      <c r="AA5457" s="17">
        <f t="shared" si="600"/>
        <v>5.5555555555555554</v>
      </c>
      <c r="AB5457" s="17">
        <f t="shared" si="601"/>
        <v>11.658097686375321</v>
      </c>
      <c r="AC5457" s="17" t="s">
        <v>17655</v>
      </c>
    </row>
    <row r="5458" spans="1:29" x14ac:dyDescent="0.25">
      <c r="A5458" t="s">
        <v>3339</v>
      </c>
      <c r="B5458" s="165" t="s">
        <v>17454</v>
      </c>
      <c r="C5458" t="s">
        <v>17455</v>
      </c>
      <c r="D5458" s="1">
        <v>45230</v>
      </c>
      <c r="E5458">
        <f t="shared" si="596"/>
        <v>18</v>
      </c>
      <c r="F5458" t="s">
        <v>6</v>
      </c>
      <c r="G5458">
        <v>790</v>
      </c>
      <c r="H5458">
        <f t="shared" si="595"/>
        <v>79</v>
      </c>
      <c r="I5458" t="s">
        <v>9</v>
      </c>
      <c r="J5458">
        <v>1</v>
      </c>
      <c r="K5458" t="s">
        <v>8</v>
      </c>
      <c r="L5458" t="s">
        <v>8</v>
      </c>
      <c r="M5458" t="s">
        <v>6</v>
      </c>
      <c r="N5458" t="str">
        <f t="shared" si="597"/>
        <v>M</v>
      </c>
      <c r="O5458" t="s">
        <v>2523</v>
      </c>
      <c r="P5458" t="s">
        <v>5995</v>
      </c>
      <c r="Q5458" t="s">
        <v>221</v>
      </c>
      <c r="R5458">
        <v>4</v>
      </c>
      <c r="S5458">
        <f t="shared" si="598"/>
        <v>2019</v>
      </c>
      <c r="T5458" t="s">
        <v>12</v>
      </c>
      <c r="U5458">
        <v>1</v>
      </c>
      <c r="V5458" t="s">
        <v>3396</v>
      </c>
      <c r="W5458">
        <f>VLOOKUP(Q5458,'PBT Tag Rates'!$B$5:$E$44,4,FALSE)</f>
        <v>0.95971980899999998</v>
      </c>
      <c r="X5458">
        <v>1</v>
      </c>
      <c r="Y5458" s="14">
        <f>IFERROR(LOOKUP(H5458,{30,43,48,53,58,63,68,73,78,83,88,93,97},{42,47,52,57,62,67,72,77,82,87,92,99,100}),999)</f>
        <v>82</v>
      </c>
      <c r="Z5458" s="17">
        <f t="shared" si="599"/>
        <v>5.5555555555555554</v>
      </c>
      <c r="AA5458" s="17">
        <f t="shared" si="600"/>
        <v>5.5555555555555554</v>
      </c>
      <c r="AB5458" s="17">
        <f t="shared" si="601"/>
        <v>11.658097686375321</v>
      </c>
      <c r="AC5458" s="17" t="s">
        <v>17655</v>
      </c>
    </row>
    <row r="5459" spans="1:29" x14ac:dyDescent="0.25">
      <c r="A5459" t="s">
        <v>3339</v>
      </c>
      <c r="B5459" s="165" t="s">
        <v>17456</v>
      </c>
      <c r="C5459" t="s">
        <v>17457</v>
      </c>
      <c r="D5459" s="1">
        <v>45230</v>
      </c>
      <c r="E5459">
        <f t="shared" si="596"/>
        <v>18</v>
      </c>
      <c r="F5459" t="s">
        <v>14</v>
      </c>
      <c r="G5459">
        <v>780</v>
      </c>
      <c r="H5459">
        <f t="shared" si="595"/>
        <v>78</v>
      </c>
      <c r="I5459" t="s">
        <v>9</v>
      </c>
      <c r="J5459">
        <v>1</v>
      </c>
      <c r="K5459" t="s">
        <v>8</v>
      </c>
      <c r="L5459" t="s">
        <v>8</v>
      </c>
      <c r="M5459" t="s">
        <v>14</v>
      </c>
      <c r="N5459" t="str">
        <f t="shared" si="597"/>
        <v>F</v>
      </c>
      <c r="O5459" t="s">
        <v>2801</v>
      </c>
      <c r="P5459" t="s">
        <v>2802</v>
      </c>
      <c r="Q5459" t="s">
        <v>221</v>
      </c>
      <c r="R5459">
        <v>4</v>
      </c>
      <c r="S5459">
        <f t="shared" si="598"/>
        <v>2019</v>
      </c>
      <c r="T5459" t="s">
        <v>12</v>
      </c>
      <c r="U5459">
        <v>0.999999999999999</v>
      </c>
      <c r="V5459" t="s">
        <v>3396</v>
      </c>
      <c r="W5459">
        <f>VLOOKUP(Q5459,'PBT Tag Rates'!$B$5:$E$44,4,FALSE)</f>
        <v>0.95971980899999998</v>
      </c>
      <c r="X5459">
        <v>1</v>
      </c>
      <c r="Y5459" s="14">
        <f>IFERROR(LOOKUP(H5459,{30,43,48,53,58,63,68,73,78,83,88,93,97},{42,47,52,57,62,67,72,77,82,87,92,99,100}),999)</f>
        <v>82</v>
      </c>
      <c r="Z5459" s="17">
        <f t="shared" si="599"/>
        <v>5.5555555555555554</v>
      </c>
      <c r="AA5459" s="17">
        <f t="shared" si="600"/>
        <v>5.5555555555555554</v>
      </c>
      <c r="AB5459" s="17">
        <f t="shared" si="601"/>
        <v>11.658097686375321</v>
      </c>
      <c r="AC5459" s="17" t="s">
        <v>17655</v>
      </c>
    </row>
    <row r="5460" spans="1:29" x14ac:dyDescent="0.25">
      <c r="A5460" t="s">
        <v>3339</v>
      </c>
      <c r="B5460" s="165" t="s">
        <v>17458</v>
      </c>
      <c r="C5460" t="s">
        <v>17459</v>
      </c>
      <c r="D5460" s="1">
        <v>45231</v>
      </c>
      <c r="E5460">
        <f t="shared" si="596"/>
        <v>18</v>
      </c>
      <c r="F5460" t="s">
        <v>14</v>
      </c>
      <c r="G5460">
        <v>750</v>
      </c>
      <c r="H5460">
        <f t="shared" si="595"/>
        <v>75</v>
      </c>
      <c r="I5460" t="s">
        <v>9</v>
      </c>
      <c r="J5460">
        <v>1</v>
      </c>
      <c r="K5460" t="s">
        <v>8</v>
      </c>
      <c r="L5460" t="s">
        <v>8</v>
      </c>
      <c r="M5460" t="s">
        <v>14</v>
      </c>
      <c r="N5460" t="str">
        <f t="shared" si="597"/>
        <v>F</v>
      </c>
      <c r="O5460" t="s">
        <v>17460</v>
      </c>
      <c r="P5460" t="s">
        <v>17461</v>
      </c>
      <c r="Q5460" t="s">
        <v>1575</v>
      </c>
      <c r="R5460">
        <v>4</v>
      </c>
      <c r="S5460">
        <f t="shared" si="598"/>
        <v>2019</v>
      </c>
      <c r="T5460" t="s">
        <v>12</v>
      </c>
      <c r="U5460">
        <v>1</v>
      </c>
      <c r="V5460" t="s">
        <v>9534</v>
      </c>
      <c r="W5460">
        <f>VLOOKUP(Q5460,'PBT Tag Rates'!$B$5:$E$44,4,FALSE)</f>
        <v>0.96016800000000002</v>
      </c>
      <c r="X5460">
        <v>1</v>
      </c>
      <c r="Y5460" s="14">
        <f>IFERROR(LOOKUP(H5460,{30,43,48,53,58,63,68,73,78,83,88,93,97},{42,47,52,57,62,67,72,77,82,87,92,99,100}),999)</f>
        <v>77</v>
      </c>
      <c r="Z5460" s="17">
        <f t="shared" si="599"/>
        <v>5.5555555555555554</v>
      </c>
      <c r="AA5460" s="17">
        <f t="shared" si="600"/>
        <v>5.5555555555555554</v>
      </c>
      <c r="AB5460" s="17">
        <f t="shared" si="601"/>
        <v>11.658097686375321</v>
      </c>
      <c r="AC5460" s="17" t="s">
        <v>17655</v>
      </c>
    </row>
    <row r="5461" spans="1:29" x14ac:dyDescent="0.25">
      <c r="A5461" t="s">
        <v>3339</v>
      </c>
      <c r="B5461" s="165" t="s">
        <v>17462</v>
      </c>
      <c r="C5461" t="s">
        <v>17463</v>
      </c>
      <c r="D5461" s="1">
        <v>45231</v>
      </c>
      <c r="E5461">
        <f t="shared" si="596"/>
        <v>18</v>
      </c>
      <c r="F5461" t="s">
        <v>14</v>
      </c>
      <c r="G5461">
        <v>730</v>
      </c>
      <c r="H5461">
        <f t="shared" si="595"/>
        <v>73</v>
      </c>
      <c r="I5461" t="s">
        <v>7</v>
      </c>
      <c r="J5461" t="s">
        <v>8</v>
      </c>
      <c r="K5461" t="s">
        <v>8</v>
      </c>
      <c r="L5461" t="s">
        <v>8</v>
      </c>
      <c r="M5461" t="s">
        <v>14</v>
      </c>
      <c r="N5461" t="str">
        <f t="shared" si="597"/>
        <v>F</v>
      </c>
      <c r="O5461" t="s">
        <v>1691</v>
      </c>
      <c r="P5461" t="s">
        <v>11256</v>
      </c>
      <c r="Q5461" t="s">
        <v>221</v>
      </c>
      <c r="R5461">
        <v>4</v>
      </c>
      <c r="S5461">
        <f t="shared" si="598"/>
        <v>2019</v>
      </c>
      <c r="T5461" t="s">
        <v>12</v>
      </c>
      <c r="U5461">
        <v>1</v>
      </c>
      <c r="V5461" t="s">
        <v>3653</v>
      </c>
      <c r="W5461">
        <f>VLOOKUP(Q5461,'PBT Tag Rates'!$B$5:$E$44,4,FALSE)</f>
        <v>0.95971980899999998</v>
      </c>
      <c r="X5461">
        <v>1</v>
      </c>
      <c r="Y5461" s="14">
        <f>IFERROR(LOOKUP(H5461,{30,43,48,53,58,63,68,73,78,83,88,93,97},{42,47,52,57,62,67,72,77,82,87,92,99,100}),999)</f>
        <v>77</v>
      </c>
      <c r="Z5461" s="17">
        <f t="shared" si="599"/>
        <v>5.5555555555555554</v>
      </c>
      <c r="AA5461" s="17">
        <f t="shared" si="600"/>
        <v>5.5555555555555554</v>
      </c>
      <c r="AB5461" s="17">
        <f t="shared" si="601"/>
        <v>11.658097686375321</v>
      </c>
      <c r="AC5461" s="17" t="s">
        <v>17655</v>
      </c>
    </row>
    <row r="5462" spans="1:29" x14ac:dyDescent="0.25">
      <c r="A5462" t="s">
        <v>3339</v>
      </c>
      <c r="B5462" s="165" t="s">
        <v>17464</v>
      </c>
      <c r="C5462" t="s">
        <v>17465</v>
      </c>
      <c r="D5462" s="1">
        <v>45231</v>
      </c>
      <c r="E5462">
        <f t="shared" si="596"/>
        <v>18</v>
      </c>
      <c r="F5462" t="s">
        <v>6</v>
      </c>
      <c r="G5462">
        <v>650</v>
      </c>
      <c r="H5462">
        <f t="shared" ref="H5462:H5525" si="602">G5462/10</f>
        <v>65</v>
      </c>
      <c r="I5462" t="s">
        <v>9</v>
      </c>
      <c r="J5462">
        <v>1</v>
      </c>
      <c r="K5462" t="s">
        <v>8</v>
      </c>
      <c r="L5462" t="s">
        <v>8</v>
      </c>
      <c r="M5462" t="s">
        <v>6</v>
      </c>
      <c r="N5462" t="str">
        <f t="shared" si="597"/>
        <v>M</v>
      </c>
      <c r="O5462" t="s">
        <v>2679</v>
      </c>
      <c r="P5462" t="s">
        <v>12602</v>
      </c>
      <c r="Q5462" t="s">
        <v>918</v>
      </c>
      <c r="R5462">
        <v>3</v>
      </c>
      <c r="S5462">
        <f t="shared" si="598"/>
        <v>2020</v>
      </c>
      <c r="T5462" t="s">
        <v>12</v>
      </c>
      <c r="U5462">
        <v>1</v>
      </c>
      <c r="V5462" t="s">
        <v>3396</v>
      </c>
      <c r="W5462">
        <f>VLOOKUP(Q5462,'PBT Tag Rates'!$B$5:$E$44,4,FALSE)</f>
        <v>0.98961045999999997</v>
      </c>
      <c r="X5462">
        <v>1</v>
      </c>
      <c r="Y5462" s="14">
        <f>IFERROR(LOOKUP(H5462,{30,43,48,53,58,63,68,73,78,83,88,93,97},{42,47,52,57,62,67,72,77,82,87,92,99,100}),999)</f>
        <v>67</v>
      </c>
      <c r="Z5462" s="17">
        <f t="shared" si="599"/>
        <v>5.5555555555555554</v>
      </c>
      <c r="AA5462" s="17">
        <f t="shared" si="600"/>
        <v>5.5555555555555554</v>
      </c>
      <c r="AB5462" s="17">
        <f t="shared" si="601"/>
        <v>11.658097686375321</v>
      </c>
      <c r="AC5462" s="17" t="s">
        <v>17655</v>
      </c>
    </row>
    <row r="5463" spans="1:29" x14ac:dyDescent="0.25">
      <c r="A5463" t="s">
        <v>3339</v>
      </c>
      <c r="B5463" s="165" t="s">
        <v>17466</v>
      </c>
      <c r="C5463" t="s">
        <v>17467</v>
      </c>
      <c r="D5463" s="1">
        <v>45231</v>
      </c>
      <c r="E5463">
        <f t="shared" ref="E5463:E5526" si="603">IF(D5463&lt;=$D$3,70,18)</f>
        <v>18</v>
      </c>
      <c r="F5463" t="s">
        <v>14</v>
      </c>
      <c r="G5463">
        <v>720</v>
      </c>
      <c r="H5463">
        <f t="shared" si="602"/>
        <v>72</v>
      </c>
      <c r="I5463" t="s">
        <v>7</v>
      </c>
      <c r="J5463" t="s">
        <v>8</v>
      </c>
      <c r="K5463" t="s">
        <v>8</v>
      </c>
      <c r="L5463" t="s">
        <v>8</v>
      </c>
      <c r="M5463" t="s">
        <v>14</v>
      </c>
      <c r="N5463" t="str">
        <f t="shared" ref="N5463:N5526" si="604">IF(M5463="U",F5463,M5463)</f>
        <v>F</v>
      </c>
      <c r="O5463" t="s">
        <v>17468</v>
      </c>
      <c r="P5463" t="s">
        <v>17469</v>
      </c>
      <c r="Q5463" t="s">
        <v>1575</v>
      </c>
      <c r="R5463">
        <v>4</v>
      </c>
      <c r="S5463">
        <f t="shared" ref="S5463:S5526" si="605">IFERROR($S$3-R5463,"U")</f>
        <v>2019</v>
      </c>
      <c r="T5463" t="s">
        <v>12</v>
      </c>
      <c r="U5463">
        <v>1</v>
      </c>
      <c r="V5463" t="s">
        <v>9534</v>
      </c>
      <c r="W5463">
        <f>VLOOKUP(Q5463,'PBT Tag Rates'!$B$5:$E$44,4,FALSE)</f>
        <v>0.96016800000000002</v>
      </c>
      <c r="X5463">
        <v>1</v>
      </c>
      <c r="Y5463" s="14">
        <f>IFERROR(LOOKUP(H5463,{30,43,48,53,58,63,68,73,78,83,88,93,97},{42,47,52,57,62,67,72,77,82,87,92,99,100}),999)</f>
        <v>72</v>
      </c>
      <c r="Z5463" s="17">
        <f t="shared" ref="Z5463:Z5526" si="606">IF(D5463&lt;$D$3,X5463/$Z$3,X5463/$Z$4)</f>
        <v>5.5555555555555554</v>
      </c>
      <c r="AA5463" s="17">
        <f t="shared" si="600"/>
        <v>5.5555555555555554</v>
      </c>
      <c r="AB5463" s="17">
        <f t="shared" si="601"/>
        <v>11.658097686375321</v>
      </c>
      <c r="AC5463" s="17" t="s">
        <v>17655</v>
      </c>
    </row>
    <row r="5464" spans="1:29" x14ac:dyDescent="0.25">
      <c r="A5464" t="s">
        <v>3339</v>
      </c>
      <c r="B5464" s="165" t="s">
        <v>17470</v>
      </c>
      <c r="C5464" t="s">
        <v>17471</v>
      </c>
      <c r="D5464" s="1">
        <v>45231</v>
      </c>
      <c r="E5464">
        <f t="shared" si="603"/>
        <v>18</v>
      </c>
      <c r="F5464" t="s">
        <v>6</v>
      </c>
      <c r="G5464">
        <v>680</v>
      </c>
      <c r="H5464">
        <f t="shared" si="602"/>
        <v>68</v>
      </c>
      <c r="I5464" t="s">
        <v>7</v>
      </c>
      <c r="J5464" t="s">
        <v>8</v>
      </c>
      <c r="K5464" t="s">
        <v>8</v>
      </c>
      <c r="L5464" t="s">
        <v>8</v>
      </c>
      <c r="M5464" t="s">
        <v>6</v>
      </c>
      <c r="N5464" t="str">
        <f t="shared" si="604"/>
        <v>M</v>
      </c>
      <c r="O5464" t="s">
        <v>17472</v>
      </c>
      <c r="P5464" t="s">
        <v>17473</v>
      </c>
      <c r="Q5464" t="s">
        <v>2605</v>
      </c>
      <c r="R5464">
        <v>4</v>
      </c>
      <c r="S5464">
        <f t="shared" si="605"/>
        <v>2019</v>
      </c>
      <c r="T5464" t="s">
        <v>12</v>
      </c>
      <c r="U5464">
        <v>1</v>
      </c>
      <c r="V5464" t="s">
        <v>7657</v>
      </c>
      <c r="W5464">
        <f>VLOOKUP(Q5464,'PBT Tag Rates'!$B$5:$E$44,4,FALSE)</f>
        <v>0.96152300000000002</v>
      </c>
      <c r="X5464">
        <v>1</v>
      </c>
      <c r="Y5464" s="14">
        <f>IFERROR(LOOKUP(H5464,{30,43,48,53,58,63,68,73,78,83,88,93,97},{42,47,52,57,62,67,72,77,82,87,92,99,100}),999)</f>
        <v>72</v>
      </c>
      <c r="Z5464" s="17">
        <f t="shared" si="606"/>
        <v>5.5555555555555554</v>
      </c>
      <c r="AA5464" s="17">
        <f t="shared" si="600"/>
        <v>5.5555555555555554</v>
      </c>
      <c r="AB5464" s="17">
        <f t="shared" si="601"/>
        <v>11.658097686375321</v>
      </c>
      <c r="AC5464" s="17" t="s">
        <v>17655</v>
      </c>
    </row>
    <row r="5465" spans="1:29" x14ac:dyDescent="0.25">
      <c r="A5465" t="s">
        <v>3339</v>
      </c>
      <c r="B5465" s="165" t="s">
        <v>17474</v>
      </c>
      <c r="C5465" t="s">
        <v>17475</v>
      </c>
      <c r="D5465" s="1">
        <v>45231</v>
      </c>
      <c r="E5465">
        <f t="shared" si="603"/>
        <v>18</v>
      </c>
      <c r="F5465" t="s">
        <v>6</v>
      </c>
      <c r="G5465">
        <v>480</v>
      </c>
      <c r="H5465">
        <f t="shared" si="602"/>
        <v>48</v>
      </c>
      <c r="I5465" t="s">
        <v>9</v>
      </c>
      <c r="J5465">
        <v>1</v>
      </c>
      <c r="K5465" t="s">
        <v>8</v>
      </c>
      <c r="L5465" t="s">
        <v>8</v>
      </c>
      <c r="M5465" t="s">
        <v>6</v>
      </c>
      <c r="N5465" t="str">
        <f t="shared" si="604"/>
        <v>M</v>
      </c>
      <c r="O5465" t="s">
        <v>17476</v>
      </c>
      <c r="P5465" t="s">
        <v>17477</v>
      </c>
      <c r="Q5465" t="s">
        <v>3820</v>
      </c>
      <c r="R5465">
        <v>2</v>
      </c>
      <c r="S5465">
        <f t="shared" si="605"/>
        <v>2021</v>
      </c>
      <c r="T5465" t="s">
        <v>12</v>
      </c>
      <c r="U5465">
        <v>1</v>
      </c>
      <c r="V5465" t="s">
        <v>3396</v>
      </c>
      <c r="W5465">
        <f>VLOOKUP(Q5465,'PBT Tag Rates'!$B$5:$E$44,4,FALSE)</f>
        <v>0.98140000000000005</v>
      </c>
      <c r="X5465">
        <v>1</v>
      </c>
      <c r="Y5465" s="14">
        <f>IFERROR(LOOKUP(H5465,{30,43,48,53,58,63,68,73,78,83,88,93,97},{42,47,52,57,62,67,72,77,82,87,92,99,100}),999)</f>
        <v>52</v>
      </c>
      <c r="Z5465" s="17">
        <f t="shared" si="606"/>
        <v>5.5555555555555554</v>
      </c>
      <c r="AA5465" s="17">
        <f t="shared" si="600"/>
        <v>5.5555555555555554</v>
      </c>
      <c r="AB5465" s="17">
        <f t="shared" si="601"/>
        <v>11.658097686375321</v>
      </c>
      <c r="AC5465" s="17" t="s">
        <v>17655</v>
      </c>
    </row>
    <row r="5466" spans="1:29" x14ac:dyDescent="0.25">
      <c r="A5466" t="s">
        <v>3339</v>
      </c>
      <c r="B5466" s="165" t="s">
        <v>17478</v>
      </c>
      <c r="C5466" t="s">
        <v>17479</v>
      </c>
      <c r="D5466" s="1">
        <v>45231</v>
      </c>
      <c r="E5466">
        <f t="shared" si="603"/>
        <v>18</v>
      </c>
      <c r="F5466" t="s">
        <v>6</v>
      </c>
      <c r="G5466">
        <v>650</v>
      </c>
      <c r="H5466">
        <f t="shared" si="602"/>
        <v>65</v>
      </c>
      <c r="I5466" t="s">
        <v>7</v>
      </c>
      <c r="J5466" t="s">
        <v>8</v>
      </c>
      <c r="K5466" t="s">
        <v>8</v>
      </c>
      <c r="L5466" t="s">
        <v>8</v>
      </c>
      <c r="M5466" t="s">
        <v>6</v>
      </c>
      <c r="N5466" t="str">
        <f t="shared" si="604"/>
        <v>M</v>
      </c>
      <c r="O5466" t="s">
        <v>2799</v>
      </c>
      <c r="P5466" t="s">
        <v>17480</v>
      </c>
      <c r="Q5466" t="s">
        <v>918</v>
      </c>
      <c r="R5466">
        <v>3</v>
      </c>
      <c r="S5466">
        <f t="shared" si="605"/>
        <v>2020</v>
      </c>
      <c r="T5466" t="s">
        <v>12</v>
      </c>
      <c r="U5466">
        <v>1</v>
      </c>
      <c r="V5466" t="s">
        <v>3396</v>
      </c>
      <c r="W5466">
        <f>VLOOKUP(Q5466,'PBT Tag Rates'!$B$5:$E$44,4,FALSE)</f>
        <v>0.98961045999999997</v>
      </c>
      <c r="X5466">
        <v>1</v>
      </c>
      <c r="Y5466" s="14">
        <f>IFERROR(LOOKUP(H5466,{30,43,48,53,58,63,68,73,78,83,88,93,97},{42,47,52,57,62,67,72,77,82,87,92,99,100}),999)</f>
        <v>67</v>
      </c>
      <c r="Z5466" s="17">
        <f t="shared" si="606"/>
        <v>5.5555555555555554</v>
      </c>
      <c r="AA5466" s="17">
        <f t="shared" si="600"/>
        <v>5.5555555555555554</v>
      </c>
      <c r="AB5466" s="17">
        <f t="shared" si="601"/>
        <v>11.658097686375321</v>
      </c>
      <c r="AC5466" s="17" t="s">
        <v>17655</v>
      </c>
    </row>
    <row r="5467" spans="1:29" x14ac:dyDescent="0.25">
      <c r="A5467" t="s">
        <v>3339</v>
      </c>
      <c r="B5467" s="165" t="s">
        <v>17481</v>
      </c>
      <c r="C5467" t="s">
        <v>17482</v>
      </c>
      <c r="D5467" s="1">
        <v>45231</v>
      </c>
      <c r="E5467">
        <f t="shared" si="603"/>
        <v>18</v>
      </c>
      <c r="F5467" t="s">
        <v>6</v>
      </c>
      <c r="G5467">
        <v>680</v>
      </c>
      <c r="H5467">
        <f t="shared" si="602"/>
        <v>68</v>
      </c>
      <c r="I5467" t="s">
        <v>7</v>
      </c>
      <c r="J5467" t="s">
        <v>8</v>
      </c>
      <c r="K5467" t="s">
        <v>8</v>
      </c>
      <c r="L5467" t="s">
        <v>8</v>
      </c>
      <c r="M5467" t="s">
        <v>6</v>
      </c>
      <c r="N5467" t="str">
        <f t="shared" si="604"/>
        <v>M</v>
      </c>
      <c r="O5467" t="s">
        <v>2989</v>
      </c>
      <c r="P5467" t="s">
        <v>2990</v>
      </c>
      <c r="Q5467" t="s">
        <v>918</v>
      </c>
      <c r="R5467">
        <v>3</v>
      </c>
      <c r="S5467">
        <f t="shared" si="605"/>
        <v>2020</v>
      </c>
      <c r="T5467" t="s">
        <v>12</v>
      </c>
      <c r="U5467">
        <v>0.999999999999998</v>
      </c>
      <c r="V5467" t="s">
        <v>3396</v>
      </c>
      <c r="W5467">
        <f>VLOOKUP(Q5467,'PBT Tag Rates'!$B$5:$E$44,4,FALSE)</f>
        <v>0.98961045999999997</v>
      </c>
      <c r="X5467">
        <v>1</v>
      </c>
      <c r="Y5467" s="14">
        <f>IFERROR(LOOKUP(H5467,{30,43,48,53,58,63,68,73,78,83,88,93,97},{42,47,52,57,62,67,72,77,82,87,92,99,100}),999)</f>
        <v>72</v>
      </c>
      <c r="Z5467" s="17">
        <f t="shared" si="606"/>
        <v>5.5555555555555554</v>
      </c>
      <c r="AA5467" s="17">
        <f t="shared" si="600"/>
        <v>5.5555555555555554</v>
      </c>
      <c r="AB5467" s="17">
        <f t="shared" si="601"/>
        <v>11.658097686375321</v>
      </c>
      <c r="AC5467" s="17" t="s">
        <v>17655</v>
      </c>
    </row>
    <row r="5468" spans="1:29" x14ac:dyDescent="0.25">
      <c r="A5468" t="s">
        <v>3339</v>
      </c>
      <c r="B5468" s="165" t="s">
        <v>17483</v>
      </c>
      <c r="C5468" t="s">
        <v>17484</v>
      </c>
      <c r="D5468" s="1">
        <v>45231</v>
      </c>
      <c r="E5468">
        <f t="shared" si="603"/>
        <v>18</v>
      </c>
      <c r="F5468" t="s">
        <v>14</v>
      </c>
      <c r="G5468">
        <v>730</v>
      </c>
      <c r="H5468">
        <f t="shared" si="602"/>
        <v>73</v>
      </c>
      <c r="I5468" t="s">
        <v>7</v>
      </c>
      <c r="J5468" t="s">
        <v>8</v>
      </c>
      <c r="K5468" t="s">
        <v>8</v>
      </c>
      <c r="L5468" t="s">
        <v>49</v>
      </c>
      <c r="M5468" t="s">
        <v>759</v>
      </c>
      <c r="N5468" t="str">
        <f t="shared" si="604"/>
        <v>F</v>
      </c>
      <c r="O5468" t="s">
        <v>1943</v>
      </c>
      <c r="P5468" t="s">
        <v>1943</v>
      </c>
      <c r="Q5468" t="s">
        <v>1943</v>
      </c>
      <c r="R5468" t="s">
        <v>8</v>
      </c>
      <c r="S5468" t="str">
        <f t="shared" si="605"/>
        <v>U</v>
      </c>
      <c r="T5468" t="s">
        <v>8</v>
      </c>
      <c r="U5468" t="s">
        <v>8</v>
      </c>
      <c r="V5468" t="s">
        <v>1943</v>
      </c>
      <c r="W5468" t="e">
        <f>VLOOKUP(Q5468,'PBT Tag Rates'!$B$5:$E$44,4,FALSE)</f>
        <v>#N/A</v>
      </c>
      <c r="X5468">
        <v>1</v>
      </c>
      <c r="Y5468" s="14">
        <f>IFERROR(LOOKUP(H5468,{30,43,48,53,58,63,68,73,78,83,88,93,97},{42,47,52,57,62,67,72,77,82,87,92,99,100}),999)</f>
        <v>77</v>
      </c>
      <c r="Z5468" s="17">
        <f t="shared" si="606"/>
        <v>5.5555555555555554</v>
      </c>
      <c r="AA5468" s="17">
        <f t="shared" si="600"/>
        <v>5.5555555555555554</v>
      </c>
      <c r="AB5468" s="17">
        <f t="shared" si="601"/>
        <v>11.658097686375321</v>
      </c>
      <c r="AC5468" s="17" t="s">
        <v>17654</v>
      </c>
    </row>
    <row r="5469" spans="1:29" x14ac:dyDescent="0.25">
      <c r="A5469" t="s">
        <v>3339</v>
      </c>
      <c r="B5469" s="165" t="s">
        <v>17485</v>
      </c>
      <c r="C5469" t="s">
        <v>17486</v>
      </c>
      <c r="D5469" s="1">
        <v>45231</v>
      </c>
      <c r="E5469">
        <f t="shared" si="603"/>
        <v>18</v>
      </c>
      <c r="F5469" t="s">
        <v>6</v>
      </c>
      <c r="G5469">
        <v>790</v>
      </c>
      <c r="H5469">
        <f t="shared" si="602"/>
        <v>79</v>
      </c>
      <c r="I5469" t="s">
        <v>9</v>
      </c>
      <c r="J5469">
        <v>1</v>
      </c>
      <c r="K5469" t="s">
        <v>8</v>
      </c>
      <c r="L5469" t="s">
        <v>8</v>
      </c>
      <c r="M5469" t="s">
        <v>6</v>
      </c>
      <c r="N5469" t="str">
        <f t="shared" si="604"/>
        <v>M</v>
      </c>
      <c r="O5469" t="s">
        <v>4256</v>
      </c>
      <c r="P5469" t="s">
        <v>4257</v>
      </c>
      <c r="Q5469" t="s">
        <v>221</v>
      </c>
      <c r="R5469">
        <v>4</v>
      </c>
      <c r="S5469">
        <f t="shared" si="605"/>
        <v>2019</v>
      </c>
      <c r="T5469" t="s">
        <v>12</v>
      </c>
      <c r="U5469">
        <v>1</v>
      </c>
      <c r="V5469" t="s">
        <v>3608</v>
      </c>
      <c r="W5469">
        <f>VLOOKUP(Q5469,'PBT Tag Rates'!$B$5:$E$44,4,FALSE)</f>
        <v>0.95971980899999998</v>
      </c>
      <c r="X5469">
        <v>1</v>
      </c>
      <c r="Y5469" s="14">
        <f>IFERROR(LOOKUP(H5469,{30,43,48,53,58,63,68,73,78,83,88,93,97},{42,47,52,57,62,67,72,77,82,87,92,99,100}),999)</f>
        <v>82</v>
      </c>
      <c r="Z5469" s="17">
        <f t="shared" si="606"/>
        <v>5.5555555555555554</v>
      </c>
      <c r="AA5469" s="17">
        <f t="shared" si="600"/>
        <v>5.5555555555555554</v>
      </c>
      <c r="AB5469" s="17">
        <f t="shared" si="601"/>
        <v>11.658097686375321</v>
      </c>
      <c r="AC5469" s="17" t="s">
        <v>17654</v>
      </c>
    </row>
    <row r="5470" spans="1:29" x14ac:dyDescent="0.25">
      <c r="A5470" t="s">
        <v>3339</v>
      </c>
      <c r="B5470" s="165" t="s">
        <v>17487</v>
      </c>
      <c r="C5470" t="s">
        <v>17488</v>
      </c>
      <c r="D5470" s="1">
        <v>45232</v>
      </c>
      <c r="E5470">
        <f t="shared" si="603"/>
        <v>18</v>
      </c>
      <c r="F5470" t="s">
        <v>14</v>
      </c>
      <c r="G5470">
        <v>610</v>
      </c>
      <c r="H5470">
        <f t="shared" si="602"/>
        <v>61</v>
      </c>
      <c r="I5470" t="s">
        <v>9</v>
      </c>
      <c r="J5470">
        <v>1</v>
      </c>
      <c r="K5470" t="s">
        <v>8</v>
      </c>
      <c r="L5470" t="s">
        <v>8</v>
      </c>
      <c r="M5470" t="s">
        <v>14</v>
      </c>
      <c r="N5470" t="str">
        <f t="shared" si="604"/>
        <v>F</v>
      </c>
      <c r="O5470" t="s">
        <v>14103</v>
      </c>
      <c r="P5470" t="s">
        <v>17489</v>
      </c>
      <c r="Q5470" t="s">
        <v>918</v>
      </c>
      <c r="R5470">
        <v>3</v>
      </c>
      <c r="S5470">
        <f t="shared" si="605"/>
        <v>2020</v>
      </c>
      <c r="T5470" t="s">
        <v>12</v>
      </c>
      <c r="U5470">
        <v>0.999999999999995</v>
      </c>
      <c r="V5470" t="s">
        <v>3396</v>
      </c>
      <c r="W5470">
        <f>VLOOKUP(Q5470,'PBT Tag Rates'!$B$5:$E$44,4,FALSE)</f>
        <v>0.98961045999999997</v>
      </c>
      <c r="X5470">
        <v>1</v>
      </c>
      <c r="Y5470" s="14">
        <f>IFERROR(LOOKUP(H5470,{30,43,48,53,58,63,68,73,78,83,88,93,97},{42,47,52,57,62,67,72,77,82,87,92,99,100}),999)</f>
        <v>62</v>
      </c>
      <c r="Z5470" s="17">
        <f t="shared" si="606"/>
        <v>5.5555555555555554</v>
      </c>
      <c r="AA5470" s="17">
        <f t="shared" si="600"/>
        <v>5.5555555555555554</v>
      </c>
      <c r="AB5470" s="17">
        <f t="shared" si="601"/>
        <v>11.658097686375321</v>
      </c>
      <c r="AC5470" s="17" t="s">
        <v>17655</v>
      </c>
    </row>
    <row r="5471" spans="1:29" x14ac:dyDescent="0.25">
      <c r="A5471" t="s">
        <v>3339</v>
      </c>
      <c r="B5471" s="165" t="s">
        <v>17490</v>
      </c>
      <c r="C5471" t="s">
        <v>17491</v>
      </c>
      <c r="D5471" s="1">
        <v>45232</v>
      </c>
      <c r="E5471">
        <f t="shared" si="603"/>
        <v>18</v>
      </c>
      <c r="F5471" t="s">
        <v>6</v>
      </c>
      <c r="G5471">
        <v>910</v>
      </c>
      <c r="H5471">
        <f t="shared" si="602"/>
        <v>91</v>
      </c>
      <c r="I5471" t="s">
        <v>9</v>
      </c>
      <c r="J5471" t="s">
        <v>8</v>
      </c>
      <c r="K5471" t="s">
        <v>8</v>
      </c>
      <c r="L5471" t="s">
        <v>8</v>
      </c>
      <c r="M5471" t="s">
        <v>6</v>
      </c>
      <c r="N5471" t="str">
        <f t="shared" si="604"/>
        <v>M</v>
      </c>
      <c r="O5471" t="s">
        <v>2801</v>
      </c>
      <c r="P5471" t="s">
        <v>2802</v>
      </c>
      <c r="Q5471" t="s">
        <v>221</v>
      </c>
      <c r="R5471">
        <v>4</v>
      </c>
      <c r="S5471">
        <f t="shared" si="605"/>
        <v>2019</v>
      </c>
      <c r="T5471" t="s">
        <v>12</v>
      </c>
      <c r="U5471">
        <v>0.999999999999999</v>
      </c>
      <c r="V5471" t="s">
        <v>3396</v>
      </c>
      <c r="W5471">
        <f>VLOOKUP(Q5471,'PBT Tag Rates'!$B$5:$E$44,4,FALSE)</f>
        <v>0.95971980899999998</v>
      </c>
      <c r="X5471">
        <v>1</v>
      </c>
      <c r="Y5471" s="14">
        <f>IFERROR(LOOKUP(H5471,{30,43,48,53,58,63,68,73,78,83,88,93,97},{42,47,52,57,62,67,72,77,82,87,92,99,100}),999)</f>
        <v>92</v>
      </c>
      <c r="Z5471" s="17">
        <f t="shared" si="606"/>
        <v>5.5555555555555554</v>
      </c>
      <c r="AA5471" s="17">
        <f t="shared" si="600"/>
        <v>5.5555555555555554</v>
      </c>
      <c r="AB5471" s="17">
        <f t="shared" si="601"/>
        <v>11.658097686375321</v>
      </c>
      <c r="AC5471" s="17" t="s">
        <v>17655</v>
      </c>
    </row>
    <row r="5472" spans="1:29" x14ac:dyDescent="0.25">
      <c r="A5472" t="s">
        <v>3339</v>
      </c>
      <c r="B5472" s="165" t="s">
        <v>17492</v>
      </c>
      <c r="C5472" t="s">
        <v>17493</v>
      </c>
      <c r="D5472" s="1">
        <v>45232</v>
      </c>
      <c r="E5472">
        <f t="shared" si="603"/>
        <v>18</v>
      </c>
      <c r="F5472" t="s">
        <v>14</v>
      </c>
      <c r="G5472">
        <v>750</v>
      </c>
      <c r="H5472">
        <f t="shared" si="602"/>
        <v>75</v>
      </c>
      <c r="I5472" t="s">
        <v>7</v>
      </c>
      <c r="J5472" t="s">
        <v>8</v>
      </c>
      <c r="K5472" t="s">
        <v>8</v>
      </c>
      <c r="L5472" t="s">
        <v>8</v>
      </c>
      <c r="M5472" t="s">
        <v>14</v>
      </c>
      <c r="N5472" t="str">
        <f t="shared" si="604"/>
        <v>F</v>
      </c>
      <c r="O5472" t="s">
        <v>1236</v>
      </c>
      <c r="P5472" t="s">
        <v>2059</v>
      </c>
      <c r="Q5472" t="s">
        <v>221</v>
      </c>
      <c r="R5472">
        <v>4</v>
      </c>
      <c r="S5472">
        <f t="shared" si="605"/>
        <v>2019</v>
      </c>
      <c r="T5472" t="s">
        <v>12</v>
      </c>
      <c r="U5472">
        <v>0.999999999999999</v>
      </c>
      <c r="V5472" t="s">
        <v>3653</v>
      </c>
      <c r="W5472">
        <f>VLOOKUP(Q5472,'PBT Tag Rates'!$B$5:$E$44,4,FALSE)</f>
        <v>0.95971980899999998</v>
      </c>
      <c r="X5472">
        <v>1</v>
      </c>
      <c r="Y5472" s="14">
        <f>IFERROR(LOOKUP(H5472,{30,43,48,53,58,63,68,73,78,83,88,93,97},{42,47,52,57,62,67,72,77,82,87,92,99,100}),999)</f>
        <v>77</v>
      </c>
      <c r="Z5472" s="17">
        <f t="shared" si="606"/>
        <v>5.5555555555555554</v>
      </c>
      <c r="AA5472" s="17">
        <f t="shared" si="600"/>
        <v>5.5555555555555554</v>
      </c>
      <c r="AB5472" s="17">
        <f t="shared" si="601"/>
        <v>11.658097686375321</v>
      </c>
      <c r="AC5472" s="17" t="s">
        <v>17655</v>
      </c>
    </row>
    <row r="5473" spans="1:29" x14ac:dyDescent="0.25">
      <c r="A5473" t="s">
        <v>3339</v>
      </c>
      <c r="B5473" s="165" t="s">
        <v>17494</v>
      </c>
      <c r="C5473" t="s">
        <v>17495</v>
      </c>
      <c r="D5473" s="1">
        <v>45232</v>
      </c>
      <c r="E5473">
        <f t="shared" si="603"/>
        <v>18</v>
      </c>
      <c r="F5473" t="s">
        <v>14</v>
      </c>
      <c r="G5473">
        <v>730</v>
      </c>
      <c r="H5473">
        <f t="shared" si="602"/>
        <v>73</v>
      </c>
      <c r="I5473" t="s">
        <v>7</v>
      </c>
      <c r="J5473" t="s">
        <v>8</v>
      </c>
      <c r="K5473" t="s">
        <v>8</v>
      </c>
      <c r="L5473" t="s">
        <v>8</v>
      </c>
      <c r="M5473" t="s">
        <v>14</v>
      </c>
      <c r="N5473" t="str">
        <f t="shared" si="604"/>
        <v>F</v>
      </c>
      <c r="O5473" t="s">
        <v>1297</v>
      </c>
      <c r="P5473" t="s">
        <v>1298</v>
      </c>
      <c r="Q5473" t="s">
        <v>221</v>
      </c>
      <c r="R5473">
        <v>4</v>
      </c>
      <c r="S5473">
        <f t="shared" si="605"/>
        <v>2019</v>
      </c>
      <c r="T5473" t="s">
        <v>12</v>
      </c>
      <c r="U5473">
        <v>0.999999999999999</v>
      </c>
      <c r="V5473" t="s">
        <v>3396</v>
      </c>
      <c r="W5473">
        <f>VLOOKUP(Q5473,'PBT Tag Rates'!$B$5:$E$44,4,FALSE)</f>
        <v>0.95971980899999998</v>
      </c>
      <c r="X5473">
        <v>1</v>
      </c>
      <c r="Y5473" s="14">
        <f>IFERROR(LOOKUP(H5473,{30,43,48,53,58,63,68,73,78,83,88,93,97},{42,47,52,57,62,67,72,77,82,87,92,99,100}),999)</f>
        <v>77</v>
      </c>
      <c r="Z5473" s="17">
        <f t="shared" si="606"/>
        <v>5.5555555555555554</v>
      </c>
      <c r="AA5473" s="17">
        <f t="shared" si="600"/>
        <v>5.5555555555555554</v>
      </c>
      <c r="AB5473" s="17">
        <f t="shared" si="601"/>
        <v>11.658097686375321</v>
      </c>
      <c r="AC5473" s="17" t="s">
        <v>17655</v>
      </c>
    </row>
    <row r="5474" spans="1:29" x14ac:dyDescent="0.25">
      <c r="A5474" t="s">
        <v>3339</v>
      </c>
      <c r="B5474" s="165" t="s">
        <v>17496</v>
      </c>
      <c r="C5474" t="s">
        <v>17497</v>
      </c>
      <c r="D5474" s="1">
        <v>45232</v>
      </c>
      <c r="E5474">
        <f t="shared" si="603"/>
        <v>18</v>
      </c>
      <c r="F5474" t="s">
        <v>6</v>
      </c>
      <c r="G5474">
        <v>360</v>
      </c>
      <c r="H5474">
        <f t="shared" si="602"/>
        <v>36</v>
      </c>
      <c r="I5474" t="s">
        <v>9</v>
      </c>
      <c r="J5474">
        <v>1</v>
      </c>
      <c r="K5474" t="s">
        <v>8</v>
      </c>
      <c r="L5474" t="s">
        <v>8</v>
      </c>
      <c r="M5474" t="s">
        <v>6</v>
      </c>
      <c r="N5474" t="str">
        <f t="shared" si="604"/>
        <v>M</v>
      </c>
      <c r="O5474" t="s">
        <v>15237</v>
      </c>
      <c r="P5474" t="s">
        <v>15238</v>
      </c>
      <c r="Q5474" t="s">
        <v>3820</v>
      </c>
      <c r="R5474">
        <v>2</v>
      </c>
      <c r="S5474">
        <f t="shared" si="605"/>
        <v>2021</v>
      </c>
      <c r="T5474" t="s">
        <v>12</v>
      </c>
      <c r="U5474">
        <v>1</v>
      </c>
      <c r="V5474" t="s">
        <v>3951</v>
      </c>
      <c r="W5474">
        <f>VLOOKUP(Q5474,'PBT Tag Rates'!$B$5:$E$44,4,FALSE)</f>
        <v>0.98140000000000005</v>
      </c>
      <c r="X5474">
        <v>1</v>
      </c>
      <c r="Y5474" s="14">
        <f>IFERROR(LOOKUP(H5474,{30,43,48,53,58,63,68,73,78,83,88,93,97},{42,47,52,57,62,67,72,77,82,87,92,99,100}),999)</f>
        <v>42</v>
      </c>
      <c r="Z5474" s="17">
        <f t="shared" si="606"/>
        <v>5.5555555555555554</v>
      </c>
      <c r="AA5474" s="17">
        <f t="shared" si="600"/>
        <v>5.5555555555555554</v>
      </c>
      <c r="AB5474" s="17">
        <f t="shared" si="601"/>
        <v>11.658097686375321</v>
      </c>
      <c r="AC5474" s="17" t="s">
        <v>17655</v>
      </c>
    </row>
    <row r="5475" spans="1:29" x14ac:dyDescent="0.25">
      <c r="A5475" t="s">
        <v>3339</v>
      </c>
      <c r="B5475" s="165" t="s">
        <v>17498</v>
      </c>
      <c r="C5475" t="s">
        <v>17499</v>
      </c>
      <c r="D5475" s="1">
        <v>45232</v>
      </c>
      <c r="E5475">
        <f t="shared" si="603"/>
        <v>18</v>
      </c>
      <c r="F5475" t="s">
        <v>6</v>
      </c>
      <c r="G5475">
        <v>600</v>
      </c>
      <c r="H5475">
        <f t="shared" si="602"/>
        <v>60</v>
      </c>
      <c r="I5475" t="s">
        <v>9</v>
      </c>
      <c r="J5475">
        <v>1</v>
      </c>
      <c r="K5475" t="s">
        <v>8</v>
      </c>
      <c r="L5475" t="s">
        <v>8</v>
      </c>
      <c r="M5475" t="s">
        <v>6</v>
      </c>
      <c r="N5475" t="str">
        <f t="shared" si="604"/>
        <v>M</v>
      </c>
      <c r="O5475" t="s">
        <v>15292</v>
      </c>
      <c r="P5475" t="s">
        <v>17159</v>
      </c>
      <c r="Q5475" t="s">
        <v>221</v>
      </c>
      <c r="R5475">
        <v>4</v>
      </c>
      <c r="S5475">
        <f t="shared" si="605"/>
        <v>2019</v>
      </c>
      <c r="T5475" t="s">
        <v>12</v>
      </c>
      <c r="U5475">
        <v>1</v>
      </c>
      <c r="V5475" t="s">
        <v>3951</v>
      </c>
      <c r="W5475">
        <f>VLOOKUP(Q5475,'PBT Tag Rates'!$B$5:$E$44,4,FALSE)</f>
        <v>0.95971980899999998</v>
      </c>
      <c r="X5475">
        <v>1</v>
      </c>
      <c r="Y5475" s="14">
        <f>IFERROR(LOOKUP(H5475,{30,43,48,53,58,63,68,73,78,83,88,93,97},{42,47,52,57,62,67,72,77,82,87,92,99,100}),999)</f>
        <v>62</v>
      </c>
      <c r="Z5475" s="17">
        <f t="shared" si="606"/>
        <v>5.5555555555555554</v>
      </c>
      <c r="AA5475" s="17">
        <f t="shared" si="600"/>
        <v>5.5555555555555554</v>
      </c>
      <c r="AB5475" s="17">
        <f t="shared" si="601"/>
        <v>11.658097686375321</v>
      </c>
      <c r="AC5475" s="17" t="s">
        <v>17655</v>
      </c>
    </row>
    <row r="5476" spans="1:29" x14ac:dyDescent="0.25">
      <c r="A5476" t="s">
        <v>3339</v>
      </c>
      <c r="B5476" s="165" t="s">
        <v>17500</v>
      </c>
      <c r="C5476" t="s">
        <v>17501</v>
      </c>
      <c r="D5476" s="1">
        <v>45232</v>
      </c>
      <c r="E5476">
        <f t="shared" si="603"/>
        <v>18</v>
      </c>
      <c r="F5476" t="s">
        <v>14</v>
      </c>
      <c r="G5476">
        <v>720</v>
      </c>
      <c r="H5476">
        <f t="shared" si="602"/>
        <v>72</v>
      </c>
      <c r="I5476" t="s">
        <v>9</v>
      </c>
      <c r="J5476">
        <v>1</v>
      </c>
      <c r="K5476" t="s">
        <v>8</v>
      </c>
      <c r="L5476" t="s">
        <v>8</v>
      </c>
      <c r="M5476" t="s">
        <v>14</v>
      </c>
      <c r="N5476" t="str">
        <f t="shared" si="604"/>
        <v>F</v>
      </c>
      <c r="O5476" t="s">
        <v>598</v>
      </c>
      <c r="P5476" t="s">
        <v>17502</v>
      </c>
      <c r="Q5476" t="s">
        <v>221</v>
      </c>
      <c r="R5476">
        <v>4</v>
      </c>
      <c r="S5476">
        <f t="shared" si="605"/>
        <v>2019</v>
      </c>
      <c r="T5476" t="s">
        <v>12</v>
      </c>
      <c r="U5476">
        <v>0.999999999999998</v>
      </c>
      <c r="V5476" t="s">
        <v>3951</v>
      </c>
      <c r="W5476">
        <f>VLOOKUP(Q5476,'PBT Tag Rates'!$B$5:$E$44,4,FALSE)</f>
        <v>0.95971980899999998</v>
      </c>
      <c r="X5476">
        <v>1</v>
      </c>
      <c r="Y5476" s="14">
        <f>IFERROR(LOOKUP(H5476,{30,43,48,53,58,63,68,73,78,83,88,93,97},{42,47,52,57,62,67,72,77,82,87,92,99,100}),999)</f>
        <v>72</v>
      </c>
      <c r="Z5476" s="17">
        <f t="shared" si="606"/>
        <v>5.5555555555555554</v>
      </c>
      <c r="AA5476" s="17">
        <f t="shared" si="600"/>
        <v>5.5555555555555554</v>
      </c>
      <c r="AB5476" s="17">
        <f t="shared" si="601"/>
        <v>11.658097686375321</v>
      </c>
      <c r="AC5476" s="17" t="s">
        <v>17655</v>
      </c>
    </row>
    <row r="5477" spans="1:29" x14ac:dyDescent="0.25">
      <c r="A5477" t="s">
        <v>3339</v>
      </c>
      <c r="B5477" s="165" t="s">
        <v>17503</v>
      </c>
      <c r="C5477" t="s">
        <v>17504</v>
      </c>
      <c r="D5477" s="1">
        <v>45232</v>
      </c>
      <c r="E5477">
        <f t="shared" si="603"/>
        <v>18</v>
      </c>
      <c r="F5477" t="s">
        <v>14</v>
      </c>
      <c r="G5477">
        <v>690</v>
      </c>
      <c r="H5477">
        <f t="shared" si="602"/>
        <v>69</v>
      </c>
      <c r="I5477" t="s">
        <v>7</v>
      </c>
      <c r="J5477" t="s">
        <v>8</v>
      </c>
      <c r="K5477" t="s">
        <v>8</v>
      </c>
      <c r="L5477" t="s">
        <v>17505</v>
      </c>
      <c r="M5477" t="s">
        <v>14</v>
      </c>
      <c r="N5477" t="str">
        <f t="shared" si="604"/>
        <v>F</v>
      </c>
      <c r="O5477" t="s">
        <v>1358</v>
      </c>
      <c r="P5477" t="s">
        <v>2700</v>
      </c>
      <c r="Q5477" t="s">
        <v>221</v>
      </c>
      <c r="R5477">
        <v>4</v>
      </c>
      <c r="S5477">
        <f t="shared" si="605"/>
        <v>2019</v>
      </c>
      <c r="T5477" t="s">
        <v>12</v>
      </c>
      <c r="U5477">
        <v>1</v>
      </c>
      <c r="V5477" t="s">
        <v>3396</v>
      </c>
      <c r="W5477">
        <f>VLOOKUP(Q5477,'PBT Tag Rates'!$B$5:$E$44,4,FALSE)</f>
        <v>0.95971980899999998</v>
      </c>
      <c r="X5477">
        <v>1</v>
      </c>
      <c r="Y5477" s="14">
        <f>IFERROR(LOOKUP(H5477,{30,43,48,53,58,63,68,73,78,83,88,93,97},{42,47,52,57,62,67,72,77,82,87,92,99,100}),999)</f>
        <v>72</v>
      </c>
      <c r="Z5477" s="17">
        <f t="shared" si="606"/>
        <v>5.5555555555555554</v>
      </c>
      <c r="AA5477" s="17">
        <f t="shared" si="600"/>
        <v>5.5555555555555554</v>
      </c>
      <c r="AB5477" s="17">
        <f t="shared" si="601"/>
        <v>11.658097686375321</v>
      </c>
      <c r="AC5477" s="17" t="s">
        <v>17655</v>
      </c>
    </row>
    <row r="5478" spans="1:29" x14ac:dyDescent="0.25">
      <c r="A5478" t="s">
        <v>3339</v>
      </c>
      <c r="B5478" s="165" t="s">
        <v>17506</v>
      </c>
      <c r="C5478" t="s">
        <v>17507</v>
      </c>
      <c r="D5478" s="1">
        <v>45232</v>
      </c>
      <c r="E5478">
        <f t="shared" si="603"/>
        <v>18</v>
      </c>
      <c r="F5478" t="s">
        <v>6</v>
      </c>
      <c r="G5478">
        <v>820</v>
      </c>
      <c r="H5478">
        <f t="shared" si="602"/>
        <v>82</v>
      </c>
      <c r="I5478" t="s">
        <v>7</v>
      </c>
      <c r="J5478" t="s">
        <v>8</v>
      </c>
      <c r="K5478" t="s">
        <v>8</v>
      </c>
      <c r="L5478" t="s">
        <v>8</v>
      </c>
      <c r="M5478" t="s">
        <v>6</v>
      </c>
      <c r="N5478" t="str">
        <f t="shared" si="604"/>
        <v>M</v>
      </c>
      <c r="O5478" t="s">
        <v>17508</v>
      </c>
      <c r="P5478" t="s">
        <v>17509</v>
      </c>
      <c r="Q5478" t="s">
        <v>2605</v>
      </c>
      <c r="R5478">
        <v>4</v>
      </c>
      <c r="S5478">
        <f t="shared" si="605"/>
        <v>2019</v>
      </c>
      <c r="T5478" t="s">
        <v>12</v>
      </c>
      <c r="U5478">
        <v>1</v>
      </c>
      <c r="V5478" t="s">
        <v>7657</v>
      </c>
      <c r="W5478">
        <f>VLOOKUP(Q5478,'PBT Tag Rates'!$B$5:$E$44,4,FALSE)</f>
        <v>0.96152300000000002</v>
      </c>
      <c r="X5478">
        <v>1</v>
      </c>
      <c r="Y5478" s="14">
        <f>IFERROR(LOOKUP(H5478,{30,43,48,53,58,63,68,73,78,83,88,93,97},{42,47,52,57,62,67,72,77,82,87,92,99,100}),999)</f>
        <v>82</v>
      </c>
      <c r="Z5478" s="17">
        <f t="shared" si="606"/>
        <v>5.5555555555555554</v>
      </c>
      <c r="AA5478" s="17">
        <f t="shared" si="600"/>
        <v>5.5555555555555554</v>
      </c>
      <c r="AB5478" s="17">
        <f t="shared" si="601"/>
        <v>11.658097686375321</v>
      </c>
      <c r="AC5478" s="17" t="s">
        <v>17655</v>
      </c>
    </row>
    <row r="5479" spans="1:29" x14ac:dyDescent="0.25">
      <c r="A5479" t="s">
        <v>3339</v>
      </c>
      <c r="B5479" s="165" t="s">
        <v>17510</v>
      </c>
      <c r="C5479" t="s">
        <v>17511</v>
      </c>
      <c r="D5479" s="1">
        <v>45233</v>
      </c>
      <c r="E5479">
        <f t="shared" si="603"/>
        <v>18</v>
      </c>
      <c r="F5479" t="s">
        <v>14</v>
      </c>
      <c r="G5479">
        <v>680</v>
      </c>
      <c r="H5479">
        <f t="shared" si="602"/>
        <v>68</v>
      </c>
      <c r="I5479" t="s">
        <v>9</v>
      </c>
      <c r="J5479">
        <v>1</v>
      </c>
      <c r="K5479" t="s">
        <v>8</v>
      </c>
      <c r="L5479" t="s">
        <v>8</v>
      </c>
      <c r="M5479" t="s">
        <v>14</v>
      </c>
      <c r="N5479" t="str">
        <f t="shared" si="604"/>
        <v>F</v>
      </c>
      <c r="O5479" t="s">
        <v>15292</v>
      </c>
      <c r="P5479" t="s">
        <v>15293</v>
      </c>
      <c r="Q5479" t="s">
        <v>221</v>
      </c>
      <c r="R5479">
        <v>4</v>
      </c>
      <c r="S5479">
        <f t="shared" si="605"/>
        <v>2019</v>
      </c>
      <c r="T5479" t="s">
        <v>12</v>
      </c>
      <c r="U5479">
        <v>0.999999999999994</v>
      </c>
      <c r="V5479" t="s">
        <v>3951</v>
      </c>
      <c r="W5479">
        <f>VLOOKUP(Q5479,'PBT Tag Rates'!$B$5:$E$44,4,FALSE)</f>
        <v>0.95971980899999998</v>
      </c>
      <c r="X5479">
        <v>1</v>
      </c>
      <c r="Y5479" s="14">
        <f>IFERROR(LOOKUP(H5479,{30,43,48,53,58,63,68,73,78,83,88,93,97},{42,47,52,57,62,67,72,77,82,87,92,99,100}),999)</f>
        <v>72</v>
      </c>
      <c r="Z5479" s="17">
        <f t="shared" si="606"/>
        <v>5.5555555555555554</v>
      </c>
      <c r="AA5479" s="17">
        <f t="shared" si="600"/>
        <v>5.5555555555555554</v>
      </c>
      <c r="AB5479" s="17">
        <f t="shared" si="601"/>
        <v>11.658097686375321</v>
      </c>
      <c r="AC5479" s="17" t="s">
        <v>17655</v>
      </c>
    </row>
    <row r="5480" spans="1:29" x14ac:dyDescent="0.25">
      <c r="A5480" t="s">
        <v>3339</v>
      </c>
      <c r="B5480" s="165" t="s">
        <v>17512</v>
      </c>
      <c r="C5480" t="s">
        <v>17513</v>
      </c>
      <c r="D5480" s="1">
        <v>45233</v>
      </c>
      <c r="E5480">
        <f t="shared" si="603"/>
        <v>18</v>
      </c>
      <c r="F5480" t="s">
        <v>759</v>
      </c>
      <c r="G5480">
        <v>680</v>
      </c>
      <c r="H5480">
        <f t="shared" si="602"/>
        <v>68</v>
      </c>
      <c r="I5480" t="s">
        <v>9</v>
      </c>
      <c r="J5480">
        <v>1</v>
      </c>
      <c r="K5480" t="s">
        <v>8</v>
      </c>
      <c r="L5480" t="s">
        <v>17514</v>
      </c>
      <c r="M5480" t="s">
        <v>6</v>
      </c>
      <c r="N5480" t="str">
        <f t="shared" si="604"/>
        <v>M</v>
      </c>
      <c r="O5480" t="s">
        <v>9890</v>
      </c>
      <c r="P5480" t="s">
        <v>15470</v>
      </c>
      <c r="Q5480" t="s">
        <v>221</v>
      </c>
      <c r="R5480">
        <v>4</v>
      </c>
      <c r="S5480">
        <f t="shared" si="605"/>
        <v>2019</v>
      </c>
      <c r="T5480" t="s">
        <v>12</v>
      </c>
      <c r="U5480">
        <v>1</v>
      </c>
      <c r="V5480" t="s">
        <v>3951</v>
      </c>
      <c r="W5480">
        <f>VLOOKUP(Q5480,'PBT Tag Rates'!$B$5:$E$44,4,FALSE)</f>
        <v>0.95971980899999998</v>
      </c>
      <c r="X5480">
        <v>1</v>
      </c>
      <c r="Y5480" s="14">
        <f>IFERROR(LOOKUP(H5480,{30,43,48,53,58,63,68,73,78,83,88,93,97},{42,47,52,57,62,67,72,77,82,87,92,99,100}),999)</f>
        <v>72</v>
      </c>
      <c r="Z5480" s="17">
        <f t="shared" si="606"/>
        <v>5.5555555555555554</v>
      </c>
      <c r="AA5480" s="17">
        <f t="shared" si="600"/>
        <v>5.5555555555555554</v>
      </c>
      <c r="AB5480" s="17">
        <f t="shared" si="601"/>
        <v>11.658097686375321</v>
      </c>
      <c r="AC5480" s="17" t="s">
        <v>17655</v>
      </c>
    </row>
    <row r="5481" spans="1:29" x14ac:dyDescent="0.25">
      <c r="A5481" t="s">
        <v>3339</v>
      </c>
      <c r="B5481" s="165" t="s">
        <v>17515</v>
      </c>
      <c r="C5481" t="s">
        <v>17516</v>
      </c>
      <c r="D5481" s="1">
        <v>45233</v>
      </c>
      <c r="E5481">
        <f t="shared" si="603"/>
        <v>18</v>
      </c>
      <c r="F5481" t="s">
        <v>6</v>
      </c>
      <c r="G5481">
        <v>560</v>
      </c>
      <c r="H5481">
        <f t="shared" si="602"/>
        <v>56</v>
      </c>
      <c r="I5481" t="s">
        <v>9</v>
      </c>
      <c r="J5481">
        <v>1</v>
      </c>
      <c r="K5481" t="s">
        <v>8</v>
      </c>
      <c r="L5481" t="s">
        <v>8</v>
      </c>
      <c r="M5481" t="s">
        <v>6</v>
      </c>
      <c r="N5481" t="str">
        <f t="shared" si="604"/>
        <v>M</v>
      </c>
      <c r="O5481" t="s">
        <v>4482</v>
      </c>
      <c r="P5481" t="s">
        <v>4483</v>
      </c>
      <c r="Q5481" t="s">
        <v>221</v>
      </c>
      <c r="R5481">
        <v>4</v>
      </c>
      <c r="S5481">
        <f t="shared" si="605"/>
        <v>2019</v>
      </c>
      <c r="T5481" t="s">
        <v>12</v>
      </c>
      <c r="U5481">
        <v>0.999999999999997</v>
      </c>
      <c r="V5481" t="s">
        <v>3951</v>
      </c>
      <c r="W5481">
        <f>VLOOKUP(Q5481,'PBT Tag Rates'!$B$5:$E$44,4,FALSE)</f>
        <v>0.95971980899999998</v>
      </c>
      <c r="X5481">
        <v>1</v>
      </c>
      <c r="Y5481" s="14">
        <f>IFERROR(LOOKUP(H5481,{30,43,48,53,58,63,68,73,78,83,88,93,97},{42,47,52,57,62,67,72,77,82,87,92,99,100}),999)</f>
        <v>57</v>
      </c>
      <c r="Z5481" s="17">
        <f t="shared" si="606"/>
        <v>5.5555555555555554</v>
      </c>
      <c r="AA5481" s="17">
        <f t="shared" si="600"/>
        <v>5.5555555555555554</v>
      </c>
      <c r="AB5481" s="17">
        <f t="shared" si="601"/>
        <v>11.658097686375321</v>
      </c>
      <c r="AC5481" s="17" t="s">
        <v>17655</v>
      </c>
    </row>
    <row r="5482" spans="1:29" x14ac:dyDescent="0.25">
      <c r="A5482" t="s">
        <v>3339</v>
      </c>
      <c r="B5482" s="165" t="s">
        <v>17517</v>
      </c>
      <c r="C5482" t="s">
        <v>17518</v>
      </c>
      <c r="D5482" s="1">
        <v>45233</v>
      </c>
      <c r="E5482">
        <f t="shared" si="603"/>
        <v>18</v>
      </c>
      <c r="F5482" t="s">
        <v>6</v>
      </c>
      <c r="G5482">
        <v>710</v>
      </c>
      <c r="H5482">
        <f t="shared" si="602"/>
        <v>71</v>
      </c>
      <c r="I5482" t="s">
        <v>9</v>
      </c>
      <c r="J5482">
        <v>1</v>
      </c>
      <c r="K5482" t="s">
        <v>8</v>
      </c>
      <c r="L5482" t="s">
        <v>8</v>
      </c>
      <c r="M5482" t="s">
        <v>6</v>
      </c>
      <c r="N5482" t="str">
        <f t="shared" si="604"/>
        <v>M</v>
      </c>
      <c r="O5482" t="s">
        <v>8</v>
      </c>
      <c r="P5482" t="s">
        <v>8</v>
      </c>
      <c r="Q5482" t="s">
        <v>11</v>
      </c>
      <c r="R5482" t="s">
        <v>8</v>
      </c>
      <c r="S5482" t="str">
        <f t="shared" si="605"/>
        <v>U</v>
      </c>
      <c r="T5482" t="s">
        <v>12</v>
      </c>
      <c r="U5482">
        <v>1</v>
      </c>
      <c r="V5482" t="s">
        <v>3100</v>
      </c>
      <c r="W5482" t="e">
        <f>VLOOKUP(Q5482,'PBT Tag Rates'!$B$5:$E$44,4,FALSE)</f>
        <v>#N/A</v>
      </c>
      <c r="X5482">
        <v>1</v>
      </c>
      <c r="Y5482" s="14">
        <f>IFERROR(LOOKUP(H5482,{30,43,48,53,58,63,68,73,78,83,88,93,97},{42,47,52,57,62,67,72,77,82,87,92,99,100}),999)</f>
        <v>72</v>
      </c>
      <c r="Z5482" s="17">
        <f t="shared" si="606"/>
        <v>5.5555555555555554</v>
      </c>
      <c r="AA5482" s="17">
        <f t="shared" si="600"/>
        <v>5.5555555555555554</v>
      </c>
      <c r="AB5482" s="17">
        <f t="shared" si="601"/>
        <v>11.658097686375321</v>
      </c>
      <c r="AC5482" s="17" t="s">
        <v>17654</v>
      </c>
    </row>
    <row r="5483" spans="1:29" x14ac:dyDescent="0.25">
      <c r="A5483" t="s">
        <v>3339</v>
      </c>
      <c r="B5483" s="165" t="s">
        <v>17519</v>
      </c>
      <c r="C5483" t="s">
        <v>17520</v>
      </c>
      <c r="D5483" s="1">
        <v>45233</v>
      </c>
      <c r="E5483">
        <f t="shared" si="603"/>
        <v>18</v>
      </c>
      <c r="F5483" t="s">
        <v>6</v>
      </c>
      <c r="G5483">
        <v>790</v>
      </c>
      <c r="H5483">
        <f t="shared" si="602"/>
        <v>79</v>
      </c>
      <c r="I5483" t="s">
        <v>7</v>
      </c>
      <c r="J5483" t="s">
        <v>8</v>
      </c>
      <c r="K5483" t="s">
        <v>8</v>
      </c>
      <c r="L5483" t="s">
        <v>8</v>
      </c>
      <c r="M5483" t="s">
        <v>6</v>
      </c>
      <c r="N5483" t="str">
        <f t="shared" si="604"/>
        <v>M</v>
      </c>
      <c r="O5483" t="s">
        <v>8495</v>
      </c>
      <c r="P5483" t="s">
        <v>8496</v>
      </c>
      <c r="Q5483" t="s">
        <v>221</v>
      </c>
      <c r="R5483">
        <v>4</v>
      </c>
      <c r="S5483">
        <f t="shared" si="605"/>
        <v>2019</v>
      </c>
      <c r="T5483" t="s">
        <v>12</v>
      </c>
      <c r="U5483">
        <v>0.999999999999998</v>
      </c>
      <c r="V5483" t="s">
        <v>3396</v>
      </c>
      <c r="W5483">
        <f>VLOOKUP(Q5483,'PBT Tag Rates'!$B$5:$E$44,4,FALSE)</f>
        <v>0.95971980899999998</v>
      </c>
      <c r="X5483">
        <v>1</v>
      </c>
      <c r="Y5483" s="14">
        <f>IFERROR(LOOKUP(H5483,{30,43,48,53,58,63,68,73,78,83,88,93,97},{42,47,52,57,62,67,72,77,82,87,92,99,100}),999)</f>
        <v>82</v>
      </c>
      <c r="Z5483" s="17">
        <f t="shared" si="606"/>
        <v>5.5555555555555554</v>
      </c>
      <c r="AA5483" s="17">
        <f t="shared" si="600"/>
        <v>5.5555555555555554</v>
      </c>
      <c r="AB5483" s="17">
        <f t="shared" si="601"/>
        <v>11.658097686375321</v>
      </c>
      <c r="AC5483" s="17" t="s">
        <v>17655</v>
      </c>
    </row>
    <row r="5484" spans="1:29" x14ac:dyDescent="0.25">
      <c r="A5484" t="s">
        <v>3339</v>
      </c>
      <c r="B5484" s="165" t="s">
        <v>17521</v>
      </c>
      <c r="C5484" t="s">
        <v>17522</v>
      </c>
      <c r="D5484" s="1">
        <v>45233</v>
      </c>
      <c r="E5484">
        <f t="shared" si="603"/>
        <v>18</v>
      </c>
      <c r="F5484" t="s">
        <v>14</v>
      </c>
      <c r="G5484">
        <v>690</v>
      </c>
      <c r="H5484">
        <f t="shared" si="602"/>
        <v>69</v>
      </c>
      <c r="I5484" t="s">
        <v>9</v>
      </c>
      <c r="J5484" t="s">
        <v>8</v>
      </c>
      <c r="K5484" t="s">
        <v>8</v>
      </c>
      <c r="L5484" t="s">
        <v>8</v>
      </c>
      <c r="M5484" t="s">
        <v>14</v>
      </c>
      <c r="N5484" t="str">
        <f t="shared" si="604"/>
        <v>F</v>
      </c>
      <c r="O5484" t="s">
        <v>17523</v>
      </c>
      <c r="P5484" t="s">
        <v>17524</v>
      </c>
      <c r="Q5484" t="s">
        <v>2605</v>
      </c>
      <c r="R5484">
        <v>4</v>
      </c>
      <c r="S5484">
        <f t="shared" si="605"/>
        <v>2019</v>
      </c>
      <c r="T5484" t="s">
        <v>12</v>
      </c>
      <c r="U5484">
        <v>0.999999999999996</v>
      </c>
      <c r="V5484" t="s">
        <v>7657</v>
      </c>
      <c r="W5484">
        <f>VLOOKUP(Q5484,'PBT Tag Rates'!$B$5:$E$44,4,FALSE)</f>
        <v>0.96152300000000002</v>
      </c>
      <c r="X5484">
        <v>1</v>
      </c>
      <c r="Y5484" s="14">
        <f>IFERROR(LOOKUP(H5484,{30,43,48,53,58,63,68,73,78,83,88,93,97},{42,47,52,57,62,67,72,77,82,87,92,99,100}),999)</f>
        <v>72</v>
      </c>
      <c r="Z5484" s="17">
        <f t="shared" si="606"/>
        <v>5.5555555555555554</v>
      </c>
      <c r="AA5484" s="17">
        <f t="shared" si="600"/>
        <v>5.5555555555555554</v>
      </c>
      <c r="AB5484" s="17">
        <f t="shared" si="601"/>
        <v>11.658097686375321</v>
      </c>
      <c r="AC5484" s="17" t="s">
        <v>17655</v>
      </c>
    </row>
    <row r="5485" spans="1:29" x14ac:dyDescent="0.25">
      <c r="A5485" t="s">
        <v>3339</v>
      </c>
      <c r="B5485" s="165" t="s">
        <v>17525</v>
      </c>
      <c r="C5485" t="s">
        <v>17526</v>
      </c>
      <c r="D5485" s="1">
        <v>45233</v>
      </c>
      <c r="E5485">
        <f t="shared" si="603"/>
        <v>18</v>
      </c>
      <c r="F5485" t="s">
        <v>14</v>
      </c>
      <c r="G5485">
        <v>720</v>
      </c>
      <c r="H5485">
        <f t="shared" si="602"/>
        <v>72</v>
      </c>
      <c r="I5485" t="s">
        <v>7</v>
      </c>
      <c r="J5485" t="s">
        <v>8</v>
      </c>
      <c r="K5485" t="s">
        <v>8</v>
      </c>
      <c r="L5485" t="s">
        <v>8</v>
      </c>
      <c r="M5485" t="s">
        <v>14</v>
      </c>
      <c r="N5485" t="str">
        <f t="shared" si="604"/>
        <v>F</v>
      </c>
      <c r="O5485" t="s">
        <v>2824</v>
      </c>
      <c r="P5485" t="s">
        <v>5801</v>
      </c>
      <c r="Q5485" t="s">
        <v>221</v>
      </c>
      <c r="R5485">
        <v>4</v>
      </c>
      <c r="S5485">
        <f t="shared" si="605"/>
        <v>2019</v>
      </c>
      <c r="T5485" t="s">
        <v>12</v>
      </c>
      <c r="U5485">
        <v>1</v>
      </c>
      <c r="V5485" t="s">
        <v>3396</v>
      </c>
      <c r="W5485">
        <f>VLOOKUP(Q5485,'PBT Tag Rates'!$B$5:$E$44,4,FALSE)</f>
        <v>0.95971980899999998</v>
      </c>
      <c r="X5485">
        <v>1</v>
      </c>
      <c r="Y5485" s="14">
        <f>IFERROR(LOOKUP(H5485,{30,43,48,53,58,63,68,73,78,83,88,93,97},{42,47,52,57,62,67,72,77,82,87,92,99,100}),999)</f>
        <v>72</v>
      </c>
      <c r="Z5485" s="17">
        <f t="shared" si="606"/>
        <v>5.5555555555555554</v>
      </c>
      <c r="AA5485" s="17">
        <f t="shared" si="600"/>
        <v>5.5555555555555554</v>
      </c>
      <c r="AB5485" s="17">
        <f t="shared" si="601"/>
        <v>11.658097686375321</v>
      </c>
      <c r="AC5485" s="17" t="s">
        <v>17655</v>
      </c>
    </row>
    <row r="5486" spans="1:29" x14ac:dyDescent="0.25">
      <c r="A5486" t="s">
        <v>3339</v>
      </c>
      <c r="B5486" s="165" t="s">
        <v>17527</v>
      </c>
      <c r="C5486" t="s">
        <v>17528</v>
      </c>
      <c r="D5486" s="1">
        <v>45233</v>
      </c>
      <c r="E5486">
        <f t="shared" si="603"/>
        <v>18</v>
      </c>
      <c r="F5486" t="s">
        <v>14</v>
      </c>
      <c r="G5486">
        <v>750</v>
      </c>
      <c r="H5486">
        <f t="shared" si="602"/>
        <v>75</v>
      </c>
      <c r="I5486" t="s">
        <v>9</v>
      </c>
      <c r="J5486">
        <v>1</v>
      </c>
      <c r="K5486" t="s">
        <v>8</v>
      </c>
      <c r="L5486" t="s">
        <v>8</v>
      </c>
      <c r="M5486" t="s">
        <v>14</v>
      </c>
      <c r="N5486" t="str">
        <f t="shared" si="604"/>
        <v>F</v>
      </c>
      <c r="O5486" t="s">
        <v>922</v>
      </c>
      <c r="P5486" t="s">
        <v>1275</v>
      </c>
      <c r="Q5486" t="s">
        <v>221</v>
      </c>
      <c r="R5486">
        <v>4</v>
      </c>
      <c r="S5486">
        <f t="shared" si="605"/>
        <v>2019</v>
      </c>
      <c r="T5486" t="s">
        <v>12</v>
      </c>
      <c r="U5486">
        <v>0.999999999999997</v>
      </c>
      <c r="V5486" t="s">
        <v>3396</v>
      </c>
      <c r="W5486">
        <f>VLOOKUP(Q5486,'PBT Tag Rates'!$B$5:$E$44,4,FALSE)</f>
        <v>0.95971980899999998</v>
      </c>
      <c r="X5486">
        <v>1</v>
      </c>
      <c r="Y5486" s="14">
        <f>IFERROR(LOOKUP(H5486,{30,43,48,53,58,63,68,73,78,83,88,93,97},{42,47,52,57,62,67,72,77,82,87,92,99,100}),999)</f>
        <v>77</v>
      </c>
      <c r="Z5486" s="17">
        <f t="shared" si="606"/>
        <v>5.5555555555555554</v>
      </c>
      <c r="AA5486" s="17">
        <f t="shared" si="600"/>
        <v>5.5555555555555554</v>
      </c>
      <c r="AB5486" s="17">
        <f t="shared" si="601"/>
        <v>11.658097686375321</v>
      </c>
      <c r="AC5486" s="17" t="s">
        <v>17655</v>
      </c>
    </row>
    <row r="5487" spans="1:29" x14ac:dyDescent="0.25">
      <c r="A5487" t="s">
        <v>3339</v>
      </c>
      <c r="B5487" s="165" t="s">
        <v>17529</v>
      </c>
      <c r="C5487" t="s">
        <v>17530</v>
      </c>
      <c r="D5487" s="1">
        <v>45233</v>
      </c>
      <c r="E5487">
        <f t="shared" si="603"/>
        <v>18</v>
      </c>
      <c r="F5487" t="s">
        <v>6</v>
      </c>
      <c r="G5487">
        <v>560</v>
      </c>
      <c r="H5487">
        <f t="shared" si="602"/>
        <v>56</v>
      </c>
      <c r="I5487" t="s">
        <v>7</v>
      </c>
      <c r="J5487" t="s">
        <v>8</v>
      </c>
      <c r="K5487" t="s">
        <v>8</v>
      </c>
      <c r="L5487" t="s">
        <v>8</v>
      </c>
      <c r="M5487" t="s">
        <v>6</v>
      </c>
      <c r="N5487" t="str">
        <f t="shared" si="604"/>
        <v>M</v>
      </c>
      <c r="O5487" t="s">
        <v>1281</v>
      </c>
      <c r="P5487" t="s">
        <v>1282</v>
      </c>
      <c r="Q5487" t="s">
        <v>918</v>
      </c>
      <c r="R5487">
        <v>3</v>
      </c>
      <c r="S5487">
        <f t="shared" si="605"/>
        <v>2020</v>
      </c>
      <c r="T5487" t="s">
        <v>12</v>
      </c>
      <c r="U5487">
        <v>0.999999999999999</v>
      </c>
      <c r="V5487" t="s">
        <v>3396</v>
      </c>
      <c r="W5487">
        <f>VLOOKUP(Q5487,'PBT Tag Rates'!$B$5:$E$44,4,FALSE)</f>
        <v>0.98961045999999997</v>
      </c>
      <c r="X5487">
        <v>1</v>
      </c>
      <c r="Y5487" s="14">
        <f>IFERROR(LOOKUP(H5487,{30,43,48,53,58,63,68,73,78,83,88,93,97},{42,47,52,57,62,67,72,77,82,87,92,99,100}),999)</f>
        <v>57</v>
      </c>
      <c r="Z5487" s="17">
        <f t="shared" si="606"/>
        <v>5.5555555555555554</v>
      </c>
      <c r="AA5487" s="17">
        <f t="shared" si="600"/>
        <v>5.5555555555555554</v>
      </c>
      <c r="AB5487" s="17">
        <f t="shared" si="601"/>
        <v>11.658097686375321</v>
      </c>
      <c r="AC5487" s="17" t="s">
        <v>17655</v>
      </c>
    </row>
    <row r="5488" spans="1:29" x14ac:dyDescent="0.25">
      <c r="A5488" t="s">
        <v>3339</v>
      </c>
      <c r="B5488" s="165" t="s">
        <v>17531</v>
      </c>
      <c r="C5488" t="s">
        <v>17532</v>
      </c>
      <c r="D5488" s="1">
        <v>45233</v>
      </c>
      <c r="E5488">
        <f t="shared" si="603"/>
        <v>18</v>
      </c>
      <c r="F5488" t="s">
        <v>14</v>
      </c>
      <c r="G5488">
        <v>750</v>
      </c>
      <c r="H5488">
        <f t="shared" si="602"/>
        <v>75</v>
      </c>
      <c r="I5488" t="s">
        <v>9</v>
      </c>
      <c r="J5488">
        <v>1</v>
      </c>
      <c r="K5488" t="s">
        <v>8</v>
      </c>
      <c r="L5488" t="s">
        <v>8</v>
      </c>
      <c r="M5488" t="s">
        <v>14</v>
      </c>
      <c r="N5488" t="str">
        <f t="shared" si="604"/>
        <v>F</v>
      </c>
      <c r="O5488" t="s">
        <v>161</v>
      </c>
      <c r="P5488" t="s">
        <v>2532</v>
      </c>
      <c r="Q5488" t="s">
        <v>15</v>
      </c>
      <c r="R5488">
        <v>5</v>
      </c>
      <c r="S5488">
        <f t="shared" si="605"/>
        <v>2018</v>
      </c>
      <c r="T5488" t="s">
        <v>12</v>
      </c>
      <c r="U5488">
        <v>0.999999999999997</v>
      </c>
      <c r="V5488" t="s">
        <v>3951</v>
      </c>
      <c r="W5488">
        <f>VLOOKUP(Q5488,'PBT Tag Rates'!$B$5:$E$44,4,FALSE)</f>
        <v>0.80551598400000002</v>
      </c>
      <c r="X5488">
        <v>1</v>
      </c>
      <c r="Y5488" s="14">
        <f>IFERROR(LOOKUP(H5488,{30,43,48,53,58,63,68,73,78,83,88,93,97},{42,47,52,57,62,67,72,77,82,87,92,99,100}),999)</f>
        <v>77</v>
      </c>
      <c r="Z5488" s="17">
        <f t="shared" si="606"/>
        <v>5.5555555555555554</v>
      </c>
      <c r="AA5488" s="17">
        <f t="shared" si="600"/>
        <v>5.5555555555555554</v>
      </c>
      <c r="AB5488" s="17">
        <f t="shared" si="601"/>
        <v>11.658097686375321</v>
      </c>
      <c r="AC5488" s="17" t="s">
        <v>17655</v>
      </c>
    </row>
    <row r="5489" spans="1:29" x14ac:dyDescent="0.25">
      <c r="A5489" t="s">
        <v>3339</v>
      </c>
      <c r="B5489" s="165" t="s">
        <v>17533</v>
      </c>
      <c r="C5489" t="s">
        <v>17534</v>
      </c>
      <c r="D5489" s="1">
        <v>45233</v>
      </c>
      <c r="E5489">
        <f t="shared" si="603"/>
        <v>18</v>
      </c>
      <c r="F5489" t="s">
        <v>6</v>
      </c>
      <c r="G5489">
        <v>700</v>
      </c>
      <c r="H5489">
        <f t="shared" si="602"/>
        <v>70</v>
      </c>
      <c r="I5489" t="s">
        <v>7</v>
      </c>
      <c r="J5489" t="s">
        <v>8</v>
      </c>
      <c r="K5489" t="s">
        <v>8</v>
      </c>
      <c r="L5489" t="s">
        <v>8</v>
      </c>
      <c r="M5489" t="s">
        <v>6</v>
      </c>
      <c r="N5489" t="str">
        <f t="shared" si="604"/>
        <v>M</v>
      </c>
      <c r="O5489" t="s">
        <v>17535</v>
      </c>
      <c r="P5489" t="s">
        <v>17536</v>
      </c>
      <c r="Q5489" t="s">
        <v>918</v>
      </c>
      <c r="R5489">
        <v>3</v>
      </c>
      <c r="S5489">
        <f t="shared" si="605"/>
        <v>2020</v>
      </c>
      <c r="T5489" t="s">
        <v>12</v>
      </c>
      <c r="U5489">
        <v>1</v>
      </c>
      <c r="V5489" t="s">
        <v>3396</v>
      </c>
      <c r="W5489">
        <f>VLOOKUP(Q5489,'PBT Tag Rates'!$B$5:$E$44,4,FALSE)</f>
        <v>0.98961045999999997</v>
      </c>
      <c r="X5489">
        <v>1</v>
      </c>
      <c r="Y5489" s="14">
        <f>IFERROR(LOOKUP(H5489,{30,43,48,53,58,63,68,73,78,83,88,93,97},{42,47,52,57,62,67,72,77,82,87,92,99,100}),999)</f>
        <v>72</v>
      </c>
      <c r="Z5489" s="17">
        <f t="shared" si="606"/>
        <v>5.5555555555555554</v>
      </c>
      <c r="AA5489" s="17">
        <f t="shared" si="600"/>
        <v>5.5555555555555554</v>
      </c>
      <c r="AB5489" s="17">
        <f t="shared" si="601"/>
        <v>11.658097686375321</v>
      </c>
      <c r="AC5489" s="17" t="s">
        <v>17655</v>
      </c>
    </row>
    <row r="5490" spans="1:29" x14ac:dyDescent="0.25">
      <c r="A5490" t="s">
        <v>3339</v>
      </c>
      <c r="B5490" s="165" t="s">
        <v>17537</v>
      </c>
      <c r="C5490" t="s">
        <v>17538</v>
      </c>
      <c r="D5490" s="1">
        <v>45233</v>
      </c>
      <c r="E5490">
        <f t="shared" si="603"/>
        <v>18</v>
      </c>
      <c r="F5490" t="s">
        <v>14</v>
      </c>
      <c r="G5490">
        <v>740</v>
      </c>
      <c r="H5490">
        <f t="shared" si="602"/>
        <v>74</v>
      </c>
      <c r="I5490" t="s">
        <v>9</v>
      </c>
      <c r="J5490">
        <v>1</v>
      </c>
      <c r="K5490" t="s">
        <v>8</v>
      </c>
      <c r="L5490" t="s">
        <v>8</v>
      </c>
      <c r="M5490" t="s">
        <v>14</v>
      </c>
      <c r="N5490" t="str">
        <f t="shared" si="604"/>
        <v>F</v>
      </c>
      <c r="O5490" t="s">
        <v>983</v>
      </c>
      <c r="P5490" t="s">
        <v>7524</v>
      </c>
      <c r="Q5490" t="s">
        <v>221</v>
      </c>
      <c r="R5490">
        <v>4</v>
      </c>
      <c r="S5490">
        <f t="shared" si="605"/>
        <v>2019</v>
      </c>
      <c r="T5490" t="s">
        <v>12</v>
      </c>
      <c r="U5490">
        <v>1</v>
      </c>
      <c r="V5490" t="s">
        <v>3396</v>
      </c>
      <c r="W5490">
        <f>VLOOKUP(Q5490,'PBT Tag Rates'!$B$5:$E$44,4,FALSE)</f>
        <v>0.95971980899999998</v>
      </c>
      <c r="X5490">
        <v>1</v>
      </c>
      <c r="Y5490" s="14">
        <f>IFERROR(LOOKUP(H5490,{30,43,48,53,58,63,68,73,78,83,88,93,97},{42,47,52,57,62,67,72,77,82,87,92,99,100}),999)</f>
        <v>77</v>
      </c>
      <c r="Z5490" s="17">
        <f t="shared" si="606"/>
        <v>5.5555555555555554</v>
      </c>
      <c r="AA5490" s="17">
        <f t="shared" si="600"/>
        <v>5.5555555555555554</v>
      </c>
      <c r="AB5490" s="17">
        <f t="shared" si="601"/>
        <v>11.658097686375321</v>
      </c>
      <c r="AC5490" s="17" t="s">
        <v>17655</v>
      </c>
    </row>
    <row r="5491" spans="1:29" x14ac:dyDescent="0.25">
      <c r="A5491" t="s">
        <v>3339</v>
      </c>
      <c r="B5491" s="165" t="s">
        <v>17539</v>
      </c>
      <c r="C5491" t="s">
        <v>17540</v>
      </c>
      <c r="D5491" s="1">
        <v>45233</v>
      </c>
      <c r="E5491">
        <f t="shared" si="603"/>
        <v>18</v>
      </c>
      <c r="F5491" t="s">
        <v>14</v>
      </c>
      <c r="G5491">
        <v>680</v>
      </c>
      <c r="H5491">
        <f t="shared" si="602"/>
        <v>68</v>
      </c>
      <c r="I5491" t="s">
        <v>9</v>
      </c>
      <c r="J5491">
        <v>1</v>
      </c>
      <c r="K5491" t="s">
        <v>8</v>
      </c>
      <c r="L5491" t="s">
        <v>8</v>
      </c>
      <c r="M5491" t="s">
        <v>14</v>
      </c>
      <c r="N5491" t="str">
        <f t="shared" si="604"/>
        <v>F</v>
      </c>
      <c r="O5491" t="s">
        <v>13854</v>
      </c>
      <c r="P5491" t="s">
        <v>13855</v>
      </c>
      <c r="Q5491" t="s">
        <v>221</v>
      </c>
      <c r="R5491">
        <v>4</v>
      </c>
      <c r="S5491">
        <f t="shared" si="605"/>
        <v>2019</v>
      </c>
      <c r="T5491" t="s">
        <v>12</v>
      </c>
      <c r="U5491">
        <v>0.999999999999997</v>
      </c>
      <c r="V5491" t="s">
        <v>3951</v>
      </c>
      <c r="W5491">
        <f>VLOOKUP(Q5491,'PBT Tag Rates'!$B$5:$E$44,4,FALSE)</f>
        <v>0.95971980899999998</v>
      </c>
      <c r="X5491">
        <v>1</v>
      </c>
      <c r="Y5491" s="14">
        <f>IFERROR(LOOKUP(H5491,{30,43,48,53,58,63,68,73,78,83,88,93,97},{42,47,52,57,62,67,72,77,82,87,92,99,100}),999)</f>
        <v>72</v>
      </c>
      <c r="Z5491" s="17">
        <f t="shared" si="606"/>
        <v>5.5555555555555554</v>
      </c>
      <c r="AA5491" s="17">
        <f t="shared" si="600"/>
        <v>5.5555555555555554</v>
      </c>
      <c r="AB5491" s="17">
        <f t="shared" si="601"/>
        <v>11.658097686375321</v>
      </c>
      <c r="AC5491" s="17" t="s">
        <v>17655</v>
      </c>
    </row>
    <row r="5492" spans="1:29" x14ac:dyDescent="0.25">
      <c r="A5492" t="s">
        <v>3339</v>
      </c>
      <c r="B5492" s="165" t="s">
        <v>17541</v>
      </c>
      <c r="C5492" t="s">
        <v>17542</v>
      </c>
      <c r="D5492" s="1">
        <v>45233</v>
      </c>
      <c r="E5492">
        <f t="shared" si="603"/>
        <v>18</v>
      </c>
      <c r="F5492" t="s">
        <v>6</v>
      </c>
      <c r="G5492">
        <v>800</v>
      </c>
      <c r="H5492">
        <f t="shared" si="602"/>
        <v>80</v>
      </c>
      <c r="I5492" t="s">
        <v>7</v>
      </c>
      <c r="J5492" t="s">
        <v>8</v>
      </c>
      <c r="K5492" t="s">
        <v>8</v>
      </c>
      <c r="L5492" t="s">
        <v>8</v>
      </c>
      <c r="M5492" t="s">
        <v>6</v>
      </c>
      <c r="N5492" t="str">
        <f t="shared" si="604"/>
        <v>M</v>
      </c>
      <c r="O5492" t="s">
        <v>8</v>
      </c>
      <c r="P5492" t="s">
        <v>8</v>
      </c>
      <c r="Q5492" t="s">
        <v>11</v>
      </c>
      <c r="R5492" t="s">
        <v>8</v>
      </c>
      <c r="S5492" t="str">
        <f t="shared" si="605"/>
        <v>U</v>
      </c>
      <c r="T5492" t="s">
        <v>12</v>
      </c>
      <c r="U5492">
        <v>1</v>
      </c>
      <c r="V5492" t="s">
        <v>11</v>
      </c>
      <c r="W5492" t="e">
        <f>VLOOKUP(Q5492,'PBT Tag Rates'!$B$5:$E$44,4,FALSE)</f>
        <v>#N/A</v>
      </c>
      <c r="X5492">
        <v>1</v>
      </c>
      <c r="Y5492" s="14">
        <f>IFERROR(LOOKUP(H5492,{30,43,48,53,58,63,68,73,78,83,88,93,97},{42,47,52,57,62,67,72,77,82,87,92,99,100}),999)</f>
        <v>82</v>
      </c>
      <c r="Z5492" s="17">
        <f t="shared" si="606"/>
        <v>5.5555555555555554</v>
      </c>
      <c r="AA5492" s="17">
        <f t="shared" si="600"/>
        <v>5.5555555555555554</v>
      </c>
      <c r="AB5492" s="17">
        <f t="shared" si="601"/>
        <v>11.658097686375321</v>
      </c>
      <c r="AC5492" s="17" t="s">
        <v>17654</v>
      </c>
    </row>
    <row r="5493" spans="1:29" x14ac:dyDescent="0.25">
      <c r="A5493" t="s">
        <v>3339</v>
      </c>
      <c r="B5493" s="165" t="s">
        <v>17543</v>
      </c>
      <c r="C5493" t="s">
        <v>17544</v>
      </c>
      <c r="D5493" s="1">
        <v>45233</v>
      </c>
      <c r="E5493">
        <f t="shared" si="603"/>
        <v>18</v>
      </c>
      <c r="F5493" t="s">
        <v>6</v>
      </c>
      <c r="G5493">
        <v>370</v>
      </c>
      <c r="H5493">
        <f t="shared" si="602"/>
        <v>37</v>
      </c>
      <c r="I5493" t="s">
        <v>9</v>
      </c>
      <c r="J5493">
        <v>1</v>
      </c>
      <c r="K5493" t="s">
        <v>8</v>
      </c>
      <c r="L5493" t="s">
        <v>8</v>
      </c>
      <c r="M5493" t="s">
        <v>6</v>
      </c>
      <c r="N5493" t="str">
        <f t="shared" si="604"/>
        <v>M</v>
      </c>
      <c r="O5493" t="s">
        <v>17545</v>
      </c>
      <c r="P5493" t="s">
        <v>17546</v>
      </c>
      <c r="Q5493" t="s">
        <v>3820</v>
      </c>
      <c r="R5493">
        <v>2</v>
      </c>
      <c r="S5493">
        <f t="shared" si="605"/>
        <v>2021</v>
      </c>
      <c r="T5493" t="s">
        <v>12</v>
      </c>
      <c r="U5493">
        <v>0.999999999999999</v>
      </c>
      <c r="V5493" t="s">
        <v>3951</v>
      </c>
      <c r="W5493">
        <f>VLOOKUP(Q5493,'PBT Tag Rates'!$B$5:$E$44,4,FALSE)</f>
        <v>0.98140000000000005</v>
      </c>
      <c r="X5493">
        <v>1</v>
      </c>
      <c r="Y5493" s="14">
        <f>IFERROR(LOOKUP(H5493,{30,43,48,53,58,63,68,73,78,83,88,93,97},{42,47,52,57,62,67,72,77,82,87,92,99,100}),999)</f>
        <v>42</v>
      </c>
      <c r="Z5493" s="17">
        <f t="shared" si="606"/>
        <v>5.5555555555555554</v>
      </c>
      <c r="AA5493" s="17">
        <f t="shared" si="600"/>
        <v>5.5555555555555554</v>
      </c>
      <c r="AB5493" s="17">
        <f t="shared" si="601"/>
        <v>11.658097686375321</v>
      </c>
      <c r="AC5493" s="17" t="s">
        <v>17655</v>
      </c>
    </row>
    <row r="5494" spans="1:29" x14ac:dyDescent="0.25">
      <c r="A5494" t="s">
        <v>3339</v>
      </c>
      <c r="B5494" s="165" t="s">
        <v>17547</v>
      </c>
      <c r="C5494" t="s">
        <v>17548</v>
      </c>
      <c r="D5494" s="1">
        <v>45234</v>
      </c>
      <c r="E5494">
        <f t="shared" si="603"/>
        <v>18</v>
      </c>
      <c r="F5494" t="s">
        <v>14</v>
      </c>
      <c r="G5494">
        <v>730</v>
      </c>
      <c r="H5494">
        <f t="shared" si="602"/>
        <v>73</v>
      </c>
      <c r="I5494" t="s">
        <v>9</v>
      </c>
      <c r="J5494" t="s">
        <v>8</v>
      </c>
      <c r="K5494" t="s">
        <v>8</v>
      </c>
      <c r="L5494" t="s">
        <v>8</v>
      </c>
      <c r="M5494" t="s">
        <v>14</v>
      </c>
      <c r="N5494" t="str">
        <f t="shared" si="604"/>
        <v>F</v>
      </c>
      <c r="O5494" t="s">
        <v>17508</v>
      </c>
      <c r="P5494" t="s">
        <v>17509</v>
      </c>
      <c r="Q5494" t="s">
        <v>2605</v>
      </c>
      <c r="R5494">
        <v>4</v>
      </c>
      <c r="S5494">
        <f t="shared" si="605"/>
        <v>2019</v>
      </c>
      <c r="T5494" t="s">
        <v>12</v>
      </c>
      <c r="U5494">
        <v>1.00000000000001</v>
      </c>
      <c r="V5494" t="s">
        <v>7657</v>
      </c>
      <c r="W5494">
        <f>VLOOKUP(Q5494,'PBT Tag Rates'!$B$5:$E$44,4,FALSE)</f>
        <v>0.96152300000000002</v>
      </c>
      <c r="X5494">
        <v>1</v>
      </c>
      <c r="Y5494" s="14">
        <f>IFERROR(LOOKUP(H5494,{30,43,48,53,58,63,68,73,78,83,88,93,97},{42,47,52,57,62,67,72,77,82,87,92,99,100}),999)</f>
        <v>77</v>
      </c>
      <c r="Z5494" s="17">
        <f t="shared" si="606"/>
        <v>5.5555555555555554</v>
      </c>
      <c r="AA5494" s="17">
        <f t="shared" si="600"/>
        <v>5.5555555555555554</v>
      </c>
      <c r="AB5494" s="17">
        <f t="shared" si="601"/>
        <v>11.658097686375321</v>
      </c>
      <c r="AC5494" s="17" t="s">
        <v>17655</v>
      </c>
    </row>
    <row r="5495" spans="1:29" x14ac:dyDescent="0.25">
      <c r="A5495" t="s">
        <v>3339</v>
      </c>
      <c r="B5495" s="165" t="s">
        <v>17549</v>
      </c>
      <c r="C5495" t="s">
        <v>17550</v>
      </c>
      <c r="D5495" s="1">
        <v>45234</v>
      </c>
      <c r="E5495">
        <f t="shared" si="603"/>
        <v>18</v>
      </c>
      <c r="F5495" t="s">
        <v>6</v>
      </c>
      <c r="G5495">
        <v>790</v>
      </c>
      <c r="H5495">
        <f t="shared" si="602"/>
        <v>79</v>
      </c>
      <c r="I5495" t="s">
        <v>9</v>
      </c>
      <c r="J5495">
        <v>1</v>
      </c>
      <c r="K5495" t="s">
        <v>8</v>
      </c>
      <c r="L5495" t="s">
        <v>8</v>
      </c>
      <c r="M5495" t="s">
        <v>6</v>
      </c>
      <c r="N5495" t="str">
        <f t="shared" si="604"/>
        <v>M</v>
      </c>
      <c r="O5495" t="s">
        <v>1415</v>
      </c>
      <c r="P5495" t="s">
        <v>1416</v>
      </c>
      <c r="Q5495" t="s">
        <v>221</v>
      </c>
      <c r="R5495">
        <v>4</v>
      </c>
      <c r="S5495">
        <f t="shared" si="605"/>
        <v>2019</v>
      </c>
      <c r="T5495" t="s">
        <v>12</v>
      </c>
      <c r="U5495">
        <v>1</v>
      </c>
      <c r="V5495" t="s">
        <v>3396</v>
      </c>
      <c r="W5495">
        <f>VLOOKUP(Q5495,'PBT Tag Rates'!$B$5:$E$44,4,FALSE)</f>
        <v>0.95971980899999998</v>
      </c>
      <c r="X5495">
        <v>1</v>
      </c>
      <c r="Y5495" s="14">
        <f>IFERROR(LOOKUP(H5495,{30,43,48,53,58,63,68,73,78,83,88,93,97},{42,47,52,57,62,67,72,77,82,87,92,99,100}),999)</f>
        <v>82</v>
      </c>
      <c r="Z5495" s="17">
        <f t="shared" si="606"/>
        <v>5.5555555555555554</v>
      </c>
      <c r="AA5495" s="17">
        <f t="shared" si="600"/>
        <v>5.5555555555555554</v>
      </c>
      <c r="AB5495" s="17">
        <f t="shared" si="601"/>
        <v>11.658097686375321</v>
      </c>
      <c r="AC5495" s="17" t="s">
        <v>17655</v>
      </c>
    </row>
    <row r="5496" spans="1:29" x14ac:dyDescent="0.25">
      <c r="A5496" t="s">
        <v>3339</v>
      </c>
      <c r="B5496" s="165" t="s">
        <v>17551</v>
      </c>
      <c r="C5496" t="s">
        <v>17552</v>
      </c>
      <c r="D5496" s="1">
        <v>45234</v>
      </c>
      <c r="E5496">
        <f t="shared" si="603"/>
        <v>18</v>
      </c>
      <c r="F5496" t="s">
        <v>6</v>
      </c>
      <c r="G5496">
        <v>640</v>
      </c>
      <c r="H5496">
        <f t="shared" si="602"/>
        <v>64</v>
      </c>
      <c r="I5496" t="s">
        <v>9</v>
      </c>
      <c r="J5496">
        <v>1</v>
      </c>
      <c r="K5496" t="s">
        <v>8</v>
      </c>
      <c r="L5496" t="s">
        <v>8</v>
      </c>
      <c r="M5496" t="s">
        <v>6</v>
      </c>
      <c r="N5496" t="str">
        <f t="shared" si="604"/>
        <v>M</v>
      </c>
      <c r="O5496" t="s">
        <v>186</v>
      </c>
      <c r="P5496" t="s">
        <v>2675</v>
      </c>
      <c r="Q5496" t="s">
        <v>15</v>
      </c>
      <c r="R5496">
        <v>5</v>
      </c>
      <c r="S5496">
        <f t="shared" si="605"/>
        <v>2018</v>
      </c>
      <c r="T5496" t="s">
        <v>12</v>
      </c>
      <c r="U5496">
        <v>1</v>
      </c>
      <c r="V5496" t="s">
        <v>3951</v>
      </c>
      <c r="W5496">
        <f>VLOOKUP(Q5496,'PBT Tag Rates'!$B$5:$E$44,4,FALSE)</f>
        <v>0.80551598400000002</v>
      </c>
      <c r="X5496">
        <v>1</v>
      </c>
      <c r="Y5496" s="14">
        <f>IFERROR(LOOKUP(H5496,{30,43,48,53,58,63,68,73,78,83,88,93,97},{42,47,52,57,62,67,72,77,82,87,92,99,100}),999)</f>
        <v>67</v>
      </c>
      <c r="Z5496" s="17">
        <f t="shared" si="606"/>
        <v>5.5555555555555554</v>
      </c>
      <c r="AA5496" s="17">
        <f t="shared" si="600"/>
        <v>5.5555555555555554</v>
      </c>
      <c r="AB5496" s="17">
        <f t="shared" si="601"/>
        <v>11.658097686375321</v>
      </c>
      <c r="AC5496" s="17" t="s">
        <v>17655</v>
      </c>
    </row>
    <row r="5497" spans="1:29" x14ac:dyDescent="0.25">
      <c r="A5497" t="s">
        <v>3339</v>
      </c>
      <c r="B5497" s="165" t="s">
        <v>17553</v>
      </c>
      <c r="C5497" t="s">
        <v>17554</v>
      </c>
      <c r="D5497" s="1">
        <v>45234</v>
      </c>
      <c r="E5497">
        <f t="shared" si="603"/>
        <v>18</v>
      </c>
      <c r="F5497" t="s">
        <v>6</v>
      </c>
      <c r="G5497">
        <v>750</v>
      </c>
      <c r="H5497">
        <f t="shared" si="602"/>
        <v>75</v>
      </c>
      <c r="I5497" t="s">
        <v>9</v>
      </c>
      <c r="J5497">
        <v>1</v>
      </c>
      <c r="K5497" t="s">
        <v>8</v>
      </c>
      <c r="L5497" t="s">
        <v>8</v>
      </c>
      <c r="M5497" t="s">
        <v>6</v>
      </c>
      <c r="N5497" t="str">
        <f t="shared" si="604"/>
        <v>M</v>
      </c>
      <c r="O5497" t="s">
        <v>529</v>
      </c>
      <c r="P5497" t="s">
        <v>1985</v>
      </c>
      <c r="Q5497" t="s">
        <v>221</v>
      </c>
      <c r="R5497">
        <v>4</v>
      </c>
      <c r="S5497">
        <f t="shared" si="605"/>
        <v>2019</v>
      </c>
      <c r="T5497" t="s">
        <v>12</v>
      </c>
      <c r="U5497">
        <v>1</v>
      </c>
      <c r="V5497" t="s">
        <v>3396</v>
      </c>
      <c r="W5497">
        <f>VLOOKUP(Q5497,'PBT Tag Rates'!$B$5:$E$44,4,FALSE)</f>
        <v>0.95971980899999998</v>
      </c>
      <c r="X5497">
        <v>1</v>
      </c>
      <c r="Y5497" s="14">
        <f>IFERROR(LOOKUP(H5497,{30,43,48,53,58,63,68,73,78,83,88,93,97},{42,47,52,57,62,67,72,77,82,87,92,99,100}),999)</f>
        <v>77</v>
      </c>
      <c r="Z5497" s="17">
        <f t="shared" si="606"/>
        <v>5.5555555555555554</v>
      </c>
      <c r="AA5497" s="17">
        <f t="shared" si="600"/>
        <v>5.5555555555555554</v>
      </c>
      <c r="AB5497" s="17">
        <f t="shared" si="601"/>
        <v>11.658097686375321</v>
      </c>
      <c r="AC5497" s="17" t="s">
        <v>17655</v>
      </c>
    </row>
    <row r="5498" spans="1:29" x14ac:dyDescent="0.25">
      <c r="A5498" t="s">
        <v>3339</v>
      </c>
      <c r="B5498" s="165" t="s">
        <v>17555</v>
      </c>
      <c r="C5498" t="s">
        <v>17556</v>
      </c>
      <c r="D5498" s="1">
        <v>45234</v>
      </c>
      <c r="E5498">
        <f t="shared" si="603"/>
        <v>18</v>
      </c>
      <c r="F5498" t="s">
        <v>6</v>
      </c>
      <c r="G5498">
        <v>740</v>
      </c>
      <c r="H5498">
        <f t="shared" si="602"/>
        <v>74</v>
      </c>
      <c r="I5498" t="s">
        <v>9</v>
      </c>
      <c r="J5498" t="s">
        <v>8</v>
      </c>
      <c r="K5498" t="s">
        <v>8</v>
      </c>
      <c r="L5498" t="s">
        <v>8</v>
      </c>
      <c r="M5498" t="s">
        <v>6</v>
      </c>
      <c r="N5498" t="str">
        <f t="shared" si="604"/>
        <v>M</v>
      </c>
      <c r="O5498" t="s">
        <v>17429</v>
      </c>
      <c r="P5498" t="s">
        <v>17430</v>
      </c>
      <c r="Q5498" t="s">
        <v>221</v>
      </c>
      <c r="R5498">
        <v>4</v>
      </c>
      <c r="S5498">
        <f t="shared" si="605"/>
        <v>2019</v>
      </c>
      <c r="T5498" t="s">
        <v>12</v>
      </c>
      <c r="U5498">
        <v>1</v>
      </c>
      <c r="V5498" t="s">
        <v>3951</v>
      </c>
      <c r="W5498">
        <f>VLOOKUP(Q5498,'PBT Tag Rates'!$B$5:$E$44,4,FALSE)</f>
        <v>0.95971980899999998</v>
      </c>
      <c r="X5498">
        <v>1</v>
      </c>
      <c r="Y5498" s="14">
        <f>IFERROR(LOOKUP(H5498,{30,43,48,53,58,63,68,73,78,83,88,93,97},{42,47,52,57,62,67,72,77,82,87,92,99,100}),999)</f>
        <v>77</v>
      </c>
      <c r="Z5498" s="17">
        <f t="shared" si="606"/>
        <v>5.5555555555555554</v>
      </c>
      <c r="AA5498" s="17">
        <f t="shared" si="600"/>
        <v>5.5555555555555554</v>
      </c>
      <c r="AB5498" s="17">
        <f t="shared" si="601"/>
        <v>11.658097686375321</v>
      </c>
      <c r="AC5498" s="17" t="s">
        <v>17655</v>
      </c>
    </row>
    <row r="5499" spans="1:29" x14ac:dyDescent="0.25">
      <c r="A5499" t="s">
        <v>3339</v>
      </c>
      <c r="B5499" s="165" t="s">
        <v>17557</v>
      </c>
      <c r="C5499" t="s">
        <v>17558</v>
      </c>
      <c r="D5499" s="1">
        <v>45235</v>
      </c>
      <c r="E5499">
        <f t="shared" si="603"/>
        <v>18</v>
      </c>
      <c r="F5499" t="s">
        <v>14</v>
      </c>
      <c r="G5499">
        <v>710</v>
      </c>
      <c r="H5499">
        <f t="shared" si="602"/>
        <v>71</v>
      </c>
      <c r="I5499" t="s">
        <v>9</v>
      </c>
      <c r="J5499">
        <v>1</v>
      </c>
      <c r="K5499" t="s">
        <v>8</v>
      </c>
      <c r="L5499" t="s">
        <v>8</v>
      </c>
      <c r="M5499" t="s">
        <v>14</v>
      </c>
      <c r="N5499" t="str">
        <f t="shared" si="604"/>
        <v>F</v>
      </c>
      <c r="O5499" t="s">
        <v>17195</v>
      </c>
      <c r="P5499" t="s">
        <v>17196</v>
      </c>
      <c r="Q5499" t="s">
        <v>221</v>
      </c>
      <c r="R5499">
        <v>4</v>
      </c>
      <c r="S5499">
        <f t="shared" si="605"/>
        <v>2019</v>
      </c>
      <c r="T5499" t="s">
        <v>12</v>
      </c>
      <c r="U5499">
        <v>1</v>
      </c>
      <c r="V5499" t="s">
        <v>3951</v>
      </c>
      <c r="W5499">
        <f>VLOOKUP(Q5499,'PBT Tag Rates'!$B$5:$E$44,4,FALSE)</f>
        <v>0.95971980899999998</v>
      </c>
      <c r="X5499">
        <v>1</v>
      </c>
      <c r="Y5499" s="14">
        <f>IFERROR(LOOKUP(H5499,{30,43,48,53,58,63,68,73,78,83,88,93,97},{42,47,52,57,62,67,72,77,82,87,92,99,100}),999)</f>
        <v>72</v>
      </c>
      <c r="Z5499" s="17">
        <f t="shared" si="606"/>
        <v>5.5555555555555554</v>
      </c>
      <c r="AA5499" s="17">
        <f t="shared" ref="AA5499:AA5544" si="607">Z5499*(1+$AA$4)</f>
        <v>5.5555555555555554</v>
      </c>
      <c r="AB5499" s="17">
        <f t="shared" ref="AB5499:AB5544" si="608">IF(D5499&lt;$D$3,AA5499/$AB$3,AA5499/$AB$4)</f>
        <v>11.658097686375321</v>
      </c>
      <c r="AC5499" s="17" t="s">
        <v>17655</v>
      </c>
    </row>
    <row r="5500" spans="1:29" x14ac:dyDescent="0.25">
      <c r="A5500" t="s">
        <v>3339</v>
      </c>
      <c r="B5500" s="165" t="s">
        <v>17559</v>
      </c>
      <c r="C5500" t="s">
        <v>17560</v>
      </c>
      <c r="D5500" s="1">
        <v>45235</v>
      </c>
      <c r="E5500">
        <f t="shared" si="603"/>
        <v>18</v>
      </c>
      <c r="F5500" t="s">
        <v>14</v>
      </c>
      <c r="G5500">
        <v>650</v>
      </c>
      <c r="H5500">
        <f t="shared" si="602"/>
        <v>65</v>
      </c>
      <c r="I5500" t="s">
        <v>9</v>
      </c>
      <c r="J5500">
        <v>1</v>
      </c>
      <c r="K5500" t="s">
        <v>8</v>
      </c>
      <c r="L5500" t="s">
        <v>8</v>
      </c>
      <c r="M5500" t="s">
        <v>14</v>
      </c>
      <c r="N5500" t="str">
        <f t="shared" si="604"/>
        <v>F</v>
      </c>
      <c r="O5500" t="s">
        <v>17561</v>
      </c>
      <c r="P5500" t="s">
        <v>17562</v>
      </c>
      <c r="Q5500" t="s">
        <v>221</v>
      </c>
      <c r="R5500">
        <v>4</v>
      </c>
      <c r="S5500">
        <f t="shared" si="605"/>
        <v>2019</v>
      </c>
      <c r="T5500" t="s">
        <v>12</v>
      </c>
      <c r="U5500">
        <v>1</v>
      </c>
      <c r="V5500" t="s">
        <v>3951</v>
      </c>
      <c r="W5500">
        <f>VLOOKUP(Q5500,'PBT Tag Rates'!$B$5:$E$44,4,FALSE)</f>
        <v>0.95971980899999998</v>
      </c>
      <c r="X5500">
        <v>1</v>
      </c>
      <c r="Y5500" s="14">
        <f>IFERROR(LOOKUP(H5500,{30,43,48,53,58,63,68,73,78,83,88,93,97},{42,47,52,57,62,67,72,77,82,87,92,99,100}),999)</f>
        <v>67</v>
      </c>
      <c r="Z5500" s="17">
        <f t="shared" si="606"/>
        <v>5.5555555555555554</v>
      </c>
      <c r="AA5500" s="17">
        <f t="shared" si="607"/>
        <v>5.5555555555555554</v>
      </c>
      <c r="AB5500" s="17">
        <f t="shared" si="608"/>
        <v>11.658097686375321</v>
      </c>
      <c r="AC5500" s="17" t="s">
        <v>17655</v>
      </c>
    </row>
    <row r="5501" spans="1:29" x14ac:dyDescent="0.25">
      <c r="A5501" t="s">
        <v>3339</v>
      </c>
      <c r="B5501" s="165" t="s">
        <v>17563</v>
      </c>
      <c r="C5501" t="s">
        <v>17564</v>
      </c>
      <c r="D5501" s="1">
        <v>45235</v>
      </c>
      <c r="E5501">
        <f t="shared" si="603"/>
        <v>18</v>
      </c>
      <c r="F5501" t="s">
        <v>6</v>
      </c>
      <c r="G5501">
        <v>700</v>
      </c>
      <c r="H5501">
        <f t="shared" si="602"/>
        <v>70</v>
      </c>
      <c r="I5501" t="s">
        <v>9</v>
      </c>
      <c r="J5501">
        <v>1</v>
      </c>
      <c r="K5501" t="s">
        <v>8</v>
      </c>
      <c r="L5501" t="s">
        <v>8</v>
      </c>
      <c r="M5501" t="s">
        <v>6</v>
      </c>
      <c r="N5501" t="str">
        <f t="shared" si="604"/>
        <v>M</v>
      </c>
      <c r="O5501" t="s">
        <v>251</v>
      </c>
      <c r="P5501" t="s">
        <v>17565</v>
      </c>
      <c r="Q5501" t="s">
        <v>15</v>
      </c>
      <c r="R5501">
        <v>5</v>
      </c>
      <c r="S5501">
        <f t="shared" si="605"/>
        <v>2018</v>
      </c>
      <c r="T5501" t="s">
        <v>12</v>
      </c>
      <c r="U5501">
        <v>0.999999999999999</v>
      </c>
      <c r="V5501" t="s">
        <v>3396</v>
      </c>
      <c r="W5501">
        <f>VLOOKUP(Q5501,'PBT Tag Rates'!$B$5:$E$44,4,FALSE)</f>
        <v>0.80551598400000002</v>
      </c>
      <c r="X5501">
        <v>1</v>
      </c>
      <c r="Y5501" s="14">
        <f>IFERROR(LOOKUP(H5501,{30,43,48,53,58,63,68,73,78,83,88,93,97},{42,47,52,57,62,67,72,77,82,87,92,99,100}),999)</f>
        <v>72</v>
      </c>
      <c r="Z5501" s="17">
        <f t="shared" si="606"/>
        <v>5.5555555555555554</v>
      </c>
      <c r="AA5501" s="17">
        <f t="shared" si="607"/>
        <v>5.5555555555555554</v>
      </c>
      <c r="AB5501" s="17">
        <f t="shared" si="608"/>
        <v>11.658097686375321</v>
      </c>
      <c r="AC5501" s="17" t="s">
        <v>17655</v>
      </c>
    </row>
    <row r="5502" spans="1:29" x14ac:dyDescent="0.25">
      <c r="A5502" t="s">
        <v>3339</v>
      </c>
      <c r="B5502" s="165" t="s">
        <v>17566</v>
      </c>
      <c r="C5502" t="s">
        <v>17567</v>
      </c>
      <c r="D5502" s="1">
        <v>45235</v>
      </c>
      <c r="E5502">
        <f t="shared" si="603"/>
        <v>18</v>
      </c>
      <c r="F5502" t="s">
        <v>14</v>
      </c>
      <c r="G5502">
        <v>790</v>
      </c>
      <c r="H5502">
        <f t="shared" si="602"/>
        <v>79</v>
      </c>
      <c r="I5502" t="s">
        <v>7</v>
      </c>
      <c r="J5502" t="s">
        <v>8</v>
      </c>
      <c r="K5502" t="s">
        <v>8</v>
      </c>
      <c r="L5502" t="s">
        <v>8</v>
      </c>
      <c r="M5502" t="s">
        <v>14</v>
      </c>
      <c r="N5502" t="str">
        <f t="shared" si="604"/>
        <v>F</v>
      </c>
      <c r="O5502" t="s">
        <v>1780</v>
      </c>
      <c r="P5502" t="s">
        <v>1781</v>
      </c>
      <c r="Q5502" t="s">
        <v>221</v>
      </c>
      <c r="R5502">
        <v>4</v>
      </c>
      <c r="S5502">
        <f t="shared" si="605"/>
        <v>2019</v>
      </c>
      <c r="T5502" t="s">
        <v>12</v>
      </c>
      <c r="U5502">
        <v>1</v>
      </c>
      <c r="V5502" t="s">
        <v>3396</v>
      </c>
      <c r="W5502">
        <f>VLOOKUP(Q5502,'PBT Tag Rates'!$B$5:$E$44,4,FALSE)</f>
        <v>0.95971980899999998</v>
      </c>
      <c r="X5502">
        <v>1</v>
      </c>
      <c r="Y5502" s="14">
        <f>IFERROR(LOOKUP(H5502,{30,43,48,53,58,63,68,73,78,83,88,93,97},{42,47,52,57,62,67,72,77,82,87,92,99,100}),999)</f>
        <v>82</v>
      </c>
      <c r="Z5502" s="17">
        <f t="shared" si="606"/>
        <v>5.5555555555555554</v>
      </c>
      <c r="AA5502" s="17">
        <f t="shared" si="607"/>
        <v>5.5555555555555554</v>
      </c>
      <c r="AB5502" s="17">
        <f t="shared" si="608"/>
        <v>11.658097686375321</v>
      </c>
      <c r="AC5502" s="17" t="s">
        <v>17655</v>
      </c>
    </row>
    <row r="5503" spans="1:29" x14ac:dyDescent="0.25">
      <c r="A5503" t="s">
        <v>3339</v>
      </c>
      <c r="B5503" s="165" t="s">
        <v>17568</v>
      </c>
      <c r="C5503" t="s">
        <v>17569</v>
      </c>
      <c r="D5503" s="1">
        <v>45235</v>
      </c>
      <c r="E5503">
        <f t="shared" si="603"/>
        <v>18</v>
      </c>
      <c r="F5503" t="s">
        <v>6</v>
      </c>
      <c r="G5503">
        <v>560</v>
      </c>
      <c r="H5503">
        <f t="shared" si="602"/>
        <v>56</v>
      </c>
      <c r="I5503" t="s">
        <v>9</v>
      </c>
      <c r="J5503" t="s">
        <v>8</v>
      </c>
      <c r="K5503" t="s">
        <v>8</v>
      </c>
      <c r="L5503" t="s">
        <v>8</v>
      </c>
      <c r="M5503" t="s">
        <v>6</v>
      </c>
      <c r="N5503" t="str">
        <f t="shared" si="604"/>
        <v>M</v>
      </c>
      <c r="O5503" t="s">
        <v>17570</v>
      </c>
      <c r="P5503" t="s">
        <v>17571</v>
      </c>
      <c r="Q5503" t="s">
        <v>9737</v>
      </c>
      <c r="R5503">
        <v>3</v>
      </c>
      <c r="S5503">
        <f t="shared" si="605"/>
        <v>2020</v>
      </c>
      <c r="T5503" t="s">
        <v>12</v>
      </c>
      <c r="U5503">
        <v>1</v>
      </c>
      <c r="V5503" t="s">
        <v>9738</v>
      </c>
      <c r="W5503">
        <f>VLOOKUP(Q5503,'PBT Tag Rates'!$B$5:$E$44,4,FALSE)</f>
        <v>0.99450000000000005</v>
      </c>
      <c r="X5503">
        <v>1</v>
      </c>
      <c r="Y5503" s="14">
        <f>IFERROR(LOOKUP(H5503,{30,43,48,53,58,63,68,73,78,83,88,93,97},{42,47,52,57,62,67,72,77,82,87,92,99,100}),999)</f>
        <v>57</v>
      </c>
      <c r="Z5503" s="17">
        <f t="shared" si="606"/>
        <v>5.5555555555555554</v>
      </c>
      <c r="AA5503" s="17">
        <f t="shared" si="607"/>
        <v>5.5555555555555554</v>
      </c>
      <c r="AB5503" s="17">
        <f t="shared" si="608"/>
        <v>11.658097686375321</v>
      </c>
      <c r="AC5503" s="17" t="s">
        <v>17655</v>
      </c>
    </row>
    <row r="5504" spans="1:29" x14ac:dyDescent="0.25">
      <c r="A5504" t="s">
        <v>3339</v>
      </c>
      <c r="B5504" s="165" t="s">
        <v>17572</v>
      </c>
      <c r="C5504" t="s">
        <v>17573</v>
      </c>
      <c r="D5504" s="1">
        <v>45235</v>
      </c>
      <c r="E5504">
        <f t="shared" si="603"/>
        <v>18</v>
      </c>
      <c r="F5504" t="s">
        <v>14</v>
      </c>
      <c r="G5504">
        <v>790</v>
      </c>
      <c r="H5504">
        <f t="shared" si="602"/>
        <v>79</v>
      </c>
      <c r="I5504" t="s">
        <v>7</v>
      </c>
      <c r="J5504" t="s">
        <v>8</v>
      </c>
      <c r="K5504" t="s">
        <v>17574</v>
      </c>
      <c r="L5504" t="s">
        <v>8</v>
      </c>
      <c r="M5504" t="s">
        <v>14</v>
      </c>
      <c r="N5504" t="str">
        <f t="shared" si="604"/>
        <v>F</v>
      </c>
      <c r="O5504" t="s">
        <v>552</v>
      </c>
      <c r="P5504" t="s">
        <v>2472</v>
      </c>
      <c r="Q5504" t="s">
        <v>221</v>
      </c>
      <c r="R5504">
        <v>4</v>
      </c>
      <c r="S5504">
        <f t="shared" si="605"/>
        <v>2019</v>
      </c>
      <c r="T5504" t="s">
        <v>12</v>
      </c>
      <c r="U5504">
        <v>0.999999999999995</v>
      </c>
      <c r="V5504" t="s">
        <v>3396</v>
      </c>
      <c r="W5504">
        <f>VLOOKUP(Q5504,'PBT Tag Rates'!$B$5:$E$44,4,FALSE)</f>
        <v>0.95971980899999998</v>
      </c>
      <c r="X5504">
        <v>1</v>
      </c>
      <c r="Y5504" s="14">
        <f>IFERROR(LOOKUP(H5504,{30,43,48,53,58,63,68,73,78,83,88,93,97},{42,47,52,57,62,67,72,77,82,87,92,99,100}),999)</f>
        <v>82</v>
      </c>
      <c r="Z5504" s="17">
        <f t="shared" si="606"/>
        <v>5.5555555555555554</v>
      </c>
      <c r="AA5504" s="17">
        <f t="shared" si="607"/>
        <v>5.5555555555555554</v>
      </c>
      <c r="AB5504" s="17">
        <f t="shared" si="608"/>
        <v>11.658097686375321</v>
      </c>
      <c r="AC5504" s="17" t="s">
        <v>17655</v>
      </c>
    </row>
    <row r="5505" spans="1:29" x14ac:dyDescent="0.25">
      <c r="A5505" t="s">
        <v>3339</v>
      </c>
      <c r="B5505" s="165" t="s">
        <v>17575</v>
      </c>
      <c r="C5505" t="s">
        <v>17576</v>
      </c>
      <c r="D5505" s="1">
        <v>45235</v>
      </c>
      <c r="E5505">
        <f t="shared" si="603"/>
        <v>18</v>
      </c>
      <c r="F5505" t="s">
        <v>6</v>
      </c>
      <c r="G5505">
        <v>720</v>
      </c>
      <c r="H5505">
        <f t="shared" si="602"/>
        <v>72</v>
      </c>
      <c r="I5505" t="s">
        <v>9</v>
      </c>
      <c r="J5505">
        <v>1</v>
      </c>
      <c r="K5505" t="s">
        <v>8</v>
      </c>
      <c r="L5505" t="s">
        <v>8</v>
      </c>
      <c r="M5505" t="s">
        <v>6</v>
      </c>
      <c r="N5505" t="str">
        <f t="shared" si="604"/>
        <v>M</v>
      </c>
      <c r="O5505" t="s">
        <v>182</v>
      </c>
      <c r="P5505" t="s">
        <v>183</v>
      </c>
      <c r="Q5505" t="s">
        <v>15</v>
      </c>
      <c r="R5505">
        <v>5</v>
      </c>
      <c r="S5505">
        <f t="shared" si="605"/>
        <v>2018</v>
      </c>
      <c r="T5505" t="s">
        <v>12</v>
      </c>
      <c r="U5505">
        <v>0.999999999999998</v>
      </c>
      <c r="V5505" t="s">
        <v>3951</v>
      </c>
      <c r="W5505">
        <f>VLOOKUP(Q5505,'PBT Tag Rates'!$B$5:$E$44,4,FALSE)</f>
        <v>0.80551598400000002</v>
      </c>
      <c r="X5505">
        <v>1</v>
      </c>
      <c r="Y5505" s="14">
        <f>IFERROR(LOOKUP(H5505,{30,43,48,53,58,63,68,73,78,83,88,93,97},{42,47,52,57,62,67,72,77,82,87,92,99,100}),999)</f>
        <v>72</v>
      </c>
      <c r="Z5505" s="17">
        <f t="shared" si="606"/>
        <v>5.5555555555555554</v>
      </c>
      <c r="AA5505" s="17">
        <f t="shared" si="607"/>
        <v>5.5555555555555554</v>
      </c>
      <c r="AB5505" s="17">
        <f t="shared" si="608"/>
        <v>11.658097686375321</v>
      </c>
      <c r="AC5505" s="17" t="s">
        <v>17655</v>
      </c>
    </row>
    <row r="5506" spans="1:29" x14ac:dyDescent="0.25">
      <c r="A5506" t="s">
        <v>3339</v>
      </c>
      <c r="B5506" s="165" t="s">
        <v>17577</v>
      </c>
      <c r="C5506" t="s">
        <v>17578</v>
      </c>
      <c r="D5506" s="1">
        <v>45236</v>
      </c>
      <c r="E5506">
        <f t="shared" si="603"/>
        <v>18</v>
      </c>
      <c r="F5506" t="s">
        <v>6</v>
      </c>
      <c r="G5506">
        <v>720</v>
      </c>
      <c r="H5506">
        <f t="shared" si="602"/>
        <v>72</v>
      </c>
      <c r="I5506" t="s">
        <v>9</v>
      </c>
      <c r="J5506">
        <v>1</v>
      </c>
      <c r="K5506" t="s">
        <v>8</v>
      </c>
      <c r="L5506" t="s">
        <v>8</v>
      </c>
      <c r="M5506" t="s">
        <v>6</v>
      </c>
      <c r="N5506" t="str">
        <f t="shared" si="604"/>
        <v>M</v>
      </c>
      <c r="O5506" t="s">
        <v>16235</v>
      </c>
      <c r="P5506" t="s">
        <v>16236</v>
      </c>
      <c r="Q5506" t="s">
        <v>1575</v>
      </c>
      <c r="R5506">
        <v>4</v>
      </c>
      <c r="S5506">
        <f t="shared" si="605"/>
        <v>2019</v>
      </c>
      <c r="T5506" t="s">
        <v>12</v>
      </c>
      <c r="U5506">
        <v>1</v>
      </c>
      <c r="V5506" t="s">
        <v>9534</v>
      </c>
      <c r="W5506">
        <f>VLOOKUP(Q5506,'PBT Tag Rates'!$B$5:$E$44,4,FALSE)</f>
        <v>0.96016800000000002</v>
      </c>
      <c r="X5506">
        <v>1</v>
      </c>
      <c r="Y5506" s="14">
        <f>IFERROR(LOOKUP(H5506,{30,43,48,53,58,63,68,73,78,83,88,93,97},{42,47,52,57,62,67,72,77,82,87,92,99,100}),999)</f>
        <v>72</v>
      </c>
      <c r="Z5506" s="17">
        <f t="shared" si="606"/>
        <v>5.5555555555555554</v>
      </c>
      <c r="AA5506" s="17">
        <f t="shared" si="607"/>
        <v>5.5555555555555554</v>
      </c>
      <c r="AB5506" s="17">
        <f t="shared" si="608"/>
        <v>11.658097686375321</v>
      </c>
      <c r="AC5506" s="17" t="s">
        <v>17655</v>
      </c>
    </row>
    <row r="5507" spans="1:29" x14ac:dyDescent="0.25">
      <c r="A5507" t="s">
        <v>3339</v>
      </c>
      <c r="B5507" s="165" t="s">
        <v>17579</v>
      </c>
      <c r="C5507" t="s">
        <v>17580</v>
      </c>
      <c r="D5507" s="1">
        <v>45236</v>
      </c>
      <c r="E5507">
        <f t="shared" si="603"/>
        <v>18</v>
      </c>
      <c r="F5507" t="s">
        <v>14</v>
      </c>
      <c r="G5507">
        <v>780</v>
      </c>
      <c r="H5507">
        <f t="shared" si="602"/>
        <v>78</v>
      </c>
      <c r="I5507" t="s">
        <v>7</v>
      </c>
      <c r="J5507" t="s">
        <v>8</v>
      </c>
      <c r="K5507" t="s">
        <v>8</v>
      </c>
      <c r="L5507" t="s">
        <v>8</v>
      </c>
      <c r="M5507" t="s">
        <v>14</v>
      </c>
      <c r="N5507" t="str">
        <f t="shared" si="604"/>
        <v>F</v>
      </c>
      <c r="O5507" t="s">
        <v>2245</v>
      </c>
      <c r="P5507" t="s">
        <v>2246</v>
      </c>
      <c r="Q5507" t="s">
        <v>221</v>
      </c>
      <c r="R5507">
        <v>4</v>
      </c>
      <c r="S5507">
        <f t="shared" si="605"/>
        <v>2019</v>
      </c>
      <c r="T5507" t="s">
        <v>12</v>
      </c>
      <c r="U5507">
        <v>1</v>
      </c>
      <c r="V5507" t="s">
        <v>3396</v>
      </c>
      <c r="W5507">
        <f>VLOOKUP(Q5507,'PBT Tag Rates'!$B$5:$E$44,4,FALSE)</f>
        <v>0.95971980899999998</v>
      </c>
      <c r="X5507">
        <v>1</v>
      </c>
      <c r="Y5507" s="14">
        <f>IFERROR(LOOKUP(H5507,{30,43,48,53,58,63,68,73,78,83,88,93,97},{42,47,52,57,62,67,72,77,82,87,92,99,100}),999)</f>
        <v>82</v>
      </c>
      <c r="Z5507" s="17">
        <f t="shared" si="606"/>
        <v>5.5555555555555554</v>
      </c>
      <c r="AA5507" s="17">
        <f t="shared" si="607"/>
        <v>5.5555555555555554</v>
      </c>
      <c r="AB5507" s="17">
        <f t="shared" si="608"/>
        <v>11.658097686375321</v>
      </c>
      <c r="AC5507" s="17" t="s">
        <v>17655</v>
      </c>
    </row>
    <row r="5508" spans="1:29" x14ac:dyDescent="0.25">
      <c r="A5508" t="s">
        <v>3339</v>
      </c>
      <c r="B5508" s="165" t="s">
        <v>17581</v>
      </c>
      <c r="C5508" t="s">
        <v>17582</v>
      </c>
      <c r="D5508" s="1">
        <v>45236</v>
      </c>
      <c r="E5508">
        <f t="shared" si="603"/>
        <v>18</v>
      </c>
      <c r="F5508" t="s">
        <v>6</v>
      </c>
      <c r="G5508">
        <v>620</v>
      </c>
      <c r="H5508">
        <f t="shared" si="602"/>
        <v>62</v>
      </c>
      <c r="I5508" t="s">
        <v>7</v>
      </c>
      <c r="J5508" t="s">
        <v>8</v>
      </c>
      <c r="K5508" t="s">
        <v>8</v>
      </c>
      <c r="L5508" t="s">
        <v>8</v>
      </c>
      <c r="M5508" t="s">
        <v>6</v>
      </c>
      <c r="N5508" t="str">
        <f t="shared" si="604"/>
        <v>M</v>
      </c>
      <c r="O5508" t="s">
        <v>13104</v>
      </c>
      <c r="P5508" t="s">
        <v>13105</v>
      </c>
      <c r="Q5508" t="s">
        <v>918</v>
      </c>
      <c r="R5508">
        <v>3</v>
      </c>
      <c r="S5508">
        <f t="shared" si="605"/>
        <v>2020</v>
      </c>
      <c r="T5508" t="s">
        <v>12</v>
      </c>
      <c r="U5508">
        <v>0.999999999999999</v>
      </c>
      <c r="V5508" t="s">
        <v>3653</v>
      </c>
      <c r="W5508">
        <f>VLOOKUP(Q5508,'PBT Tag Rates'!$B$5:$E$44,4,FALSE)</f>
        <v>0.98961045999999997</v>
      </c>
      <c r="X5508">
        <v>1</v>
      </c>
      <c r="Y5508" s="14">
        <f>IFERROR(LOOKUP(H5508,{30,43,48,53,58,63,68,73,78,83,88,93,97},{42,47,52,57,62,67,72,77,82,87,92,99,100}),999)</f>
        <v>62</v>
      </c>
      <c r="Z5508" s="17">
        <f t="shared" si="606"/>
        <v>5.5555555555555554</v>
      </c>
      <c r="AA5508" s="17">
        <f t="shared" si="607"/>
        <v>5.5555555555555554</v>
      </c>
      <c r="AB5508" s="17">
        <f t="shared" si="608"/>
        <v>11.658097686375321</v>
      </c>
      <c r="AC5508" s="17" t="s">
        <v>17655</v>
      </c>
    </row>
    <row r="5509" spans="1:29" x14ac:dyDescent="0.25">
      <c r="A5509" t="s">
        <v>3339</v>
      </c>
      <c r="B5509" s="165" t="s">
        <v>17583</v>
      </c>
      <c r="C5509" t="s">
        <v>17584</v>
      </c>
      <c r="D5509" s="1">
        <v>45236</v>
      </c>
      <c r="E5509">
        <f t="shared" si="603"/>
        <v>18</v>
      </c>
      <c r="F5509" t="s">
        <v>6</v>
      </c>
      <c r="G5509">
        <v>590</v>
      </c>
      <c r="H5509">
        <f t="shared" si="602"/>
        <v>59</v>
      </c>
      <c r="I5509" t="s">
        <v>7</v>
      </c>
      <c r="J5509" t="s">
        <v>8</v>
      </c>
      <c r="K5509" t="s">
        <v>8</v>
      </c>
      <c r="L5509" t="s">
        <v>8</v>
      </c>
      <c r="M5509" t="s">
        <v>6</v>
      </c>
      <c r="N5509" t="str">
        <f t="shared" si="604"/>
        <v>M</v>
      </c>
      <c r="O5509" t="s">
        <v>14330</v>
      </c>
      <c r="P5509" t="s">
        <v>14331</v>
      </c>
      <c r="Q5509" t="s">
        <v>918</v>
      </c>
      <c r="R5509">
        <v>3</v>
      </c>
      <c r="S5509">
        <f t="shared" si="605"/>
        <v>2020</v>
      </c>
      <c r="T5509" t="s">
        <v>12</v>
      </c>
      <c r="U5509">
        <v>0.999999999999999</v>
      </c>
      <c r="V5509" t="s">
        <v>3396</v>
      </c>
      <c r="W5509">
        <f>VLOOKUP(Q5509,'PBT Tag Rates'!$B$5:$E$44,4,FALSE)</f>
        <v>0.98961045999999997</v>
      </c>
      <c r="X5509">
        <v>1</v>
      </c>
      <c r="Y5509" s="14">
        <f>IFERROR(LOOKUP(H5509,{30,43,48,53,58,63,68,73,78,83,88,93,97},{42,47,52,57,62,67,72,77,82,87,92,99,100}),999)</f>
        <v>62</v>
      </c>
      <c r="Z5509" s="17">
        <f t="shared" si="606"/>
        <v>5.5555555555555554</v>
      </c>
      <c r="AA5509" s="17">
        <f t="shared" si="607"/>
        <v>5.5555555555555554</v>
      </c>
      <c r="AB5509" s="17">
        <f t="shared" si="608"/>
        <v>11.658097686375321</v>
      </c>
      <c r="AC5509" s="17" t="s">
        <v>17655</v>
      </c>
    </row>
    <row r="5510" spans="1:29" x14ac:dyDescent="0.25">
      <c r="A5510" t="s">
        <v>3339</v>
      </c>
      <c r="B5510" s="165" t="s">
        <v>17585</v>
      </c>
      <c r="C5510" t="s">
        <v>17586</v>
      </c>
      <c r="D5510" s="1">
        <v>45236</v>
      </c>
      <c r="E5510">
        <f t="shared" si="603"/>
        <v>18</v>
      </c>
      <c r="F5510" t="s">
        <v>6</v>
      </c>
      <c r="G5510">
        <v>940</v>
      </c>
      <c r="H5510">
        <f t="shared" si="602"/>
        <v>94</v>
      </c>
      <c r="I5510" t="s">
        <v>7</v>
      </c>
      <c r="J5510" t="s">
        <v>8</v>
      </c>
      <c r="K5510" t="s">
        <v>8</v>
      </c>
      <c r="L5510" t="s">
        <v>8</v>
      </c>
      <c r="M5510" t="s">
        <v>6</v>
      </c>
      <c r="N5510" t="str">
        <f t="shared" si="604"/>
        <v>M</v>
      </c>
      <c r="O5510" t="s">
        <v>2703</v>
      </c>
      <c r="P5510" t="s">
        <v>2704</v>
      </c>
      <c r="Q5510" t="s">
        <v>221</v>
      </c>
      <c r="R5510">
        <v>4</v>
      </c>
      <c r="S5510">
        <f t="shared" si="605"/>
        <v>2019</v>
      </c>
      <c r="T5510" t="s">
        <v>12</v>
      </c>
      <c r="U5510">
        <v>1</v>
      </c>
      <c r="V5510" t="s">
        <v>3396</v>
      </c>
      <c r="W5510">
        <f>VLOOKUP(Q5510,'PBT Tag Rates'!$B$5:$E$44,4,FALSE)</f>
        <v>0.95971980899999998</v>
      </c>
      <c r="X5510">
        <v>1</v>
      </c>
      <c r="Y5510" s="14">
        <f>IFERROR(LOOKUP(H5510,{30,43,48,53,58,63,68,73,78,83,88,93,97},{42,47,52,57,62,67,72,77,82,87,92,99,100}),999)</f>
        <v>99</v>
      </c>
      <c r="Z5510" s="17">
        <f t="shared" si="606"/>
        <v>5.5555555555555554</v>
      </c>
      <c r="AA5510" s="17">
        <f t="shared" si="607"/>
        <v>5.5555555555555554</v>
      </c>
      <c r="AB5510" s="17">
        <f t="shared" si="608"/>
        <v>11.658097686375321</v>
      </c>
      <c r="AC5510" s="17" t="s">
        <v>17655</v>
      </c>
    </row>
    <row r="5511" spans="1:29" x14ac:dyDescent="0.25">
      <c r="A5511" t="s">
        <v>3339</v>
      </c>
      <c r="B5511" s="165" t="s">
        <v>17587</v>
      </c>
      <c r="C5511" t="s">
        <v>17588</v>
      </c>
      <c r="D5511" s="1">
        <v>45236</v>
      </c>
      <c r="E5511">
        <f t="shared" si="603"/>
        <v>18</v>
      </c>
      <c r="F5511" t="s">
        <v>6</v>
      </c>
      <c r="G5511">
        <v>360</v>
      </c>
      <c r="H5511">
        <f t="shared" si="602"/>
        <v>36</v>
      </c>
      <c r="I5511" t="s">
        <v>9</v>
      </c>
      <c r="J5511">
        <v>1</v>
      </c>
      <c r="K5511" t="s">
        <v>8</v>
      </c>
      <c r="L5511" t="s">
        <v>8</v>
      </c>
      <c r="M5511" t="s">
        <v>6</v>
      </c>
      <c r="N5511" t="str">
        <f t="shared" si="604"/>
        <v>M</v>
      </c>
      <c r="O5511" t="s">
        <v>17589</v>
      </c>
      <c r="P5511" t="s">
        <v>17590</v>
      </c>
      <c r="Q5511" t="s">
        <v>3820</v>
      </c>
      <c r="R5511">
        <v>2</v>
      </c>
      <c r="S5511">
        <f t="shared" si="605"/>
        <v>2021</v>
      </c>
      <c r="T5511" t="s">
        <v>12</v>
      </c>
      <c r="U5511">
        <v>1</v>
      </c>
      <c r="V5511" t="s">
        <v>3951</v>
      </c>
      <c r="W5511">
        <f>VLOOKUP(Q5511,'PBT Tag Rates'!$B$5:$E$44,4,FALSE)</f>
        <v>0.98140000000000005</v>
      </c>
      <c r="X5511">
        <v>1</v>
      </c>
      <c r="Y5511" s="14">
        <f>IFERROR(LOOKUP(H5511,{30,43,48,53,58,63,68,73,78,83,88,93,97},{42,47,52,57,62,67,72,77,82,87,92,99,100}),999)</f>
        <v>42</v>
      </c>
      <c r="Z5511" s="17">
        <f t="shared" si="606"/>
        <v>5.5555555555555554</v>
      </c>
      <c r="AA5511" s="17">
        <f t="shared" si="607"/>
        <v>5.5555555555555554</v>
      </c>
      <c r="AB5511" s="17">
        <f t="shared" si="608"/>
        <v>11.658097686375321</v>
      </c>
      <c r="AC5511" s="17" t="s">
        <v>17655</v>
      </c>
    </row>
    <row r="5512" spans="1:29" x14ac:dyDescent="0.25">
      <c r="A5512" t="s">
        <v>3339</v>
      </c>
      <c r="B5512" s="165" t="s">
        <v>17591</v>
      </c>
      <c r="C5512" t="s">
        <v>17592</v>
      </c>
      <c r="D5512" s="1">
        <v>45236</v>
      </c>
      <c r="E5512">
        <f t="shared" si="603"/>
        <v>18</v>
      </c>
      <c r="F5512" t="s">
        <v>14</v>
      </c>
      <c r="G5512">
        <v>700</v>
      </c>
      <c r="H5512">
        <f t="shared" si="602"/>
        <v>70</v>
      </c>
      <c r="I5512" t="s">
        <v>9</v>
      </c>
      <c r="J5512">
        <v>1</v>
      </c>
      <c r="K5512" t="s">
        <v>8</v>
      </c>
      <c r="L5512" t="s">
        <v>17593</v>
      </c>
      <c r="M5512" t="s">
        <v>14</v>
      </c>
      <c r="N5512" t="str">
        <f t="shared" si="604"/>
        <v>F</v>
      </c>
      <c r="O5512" t="s">
        <v>598</v>
      </c>
      <c r="P5512" t="s">
        <v>599</v>
      </c>
      <c r="Q5512" t="s">
        <v>221</v>
      </c>
      <c r="R5512">
        <v>4</v>
      </c>
      <c r="S5512">
        <f t="shared" si="605"/>
        <v>2019</v>
      </c>
      <c r="T5512" t="s">
        <v>12</v>
      </c>
      <c r="U5512">
        <v>0.999999999999998</v>
      </c>
      <c r="V5512" t="s">
        <v>3951</v>
      </c>
      <c r="W5512">
        <f>VLOOKUP(Q5512,'PBT Tag Rates'!$B$5:$E$44,4,FALSE)</f>
        <v>0.95971980899999998</v>
      </c>
      <c r="X5512">
        <v>1</v>
      </c>
      <c r="Y5512" s="14">
        <f>IFERROR(LOOKUP(H5512,{30,43,48,53,58,63,68,73,78,83,88,93,97},{42,47,52,57,62,67,72,77,82,87,92,99,100}),999)</f>
        <v>72</v>
      </c>
      <c r="Z5512" s="17">
        <f t="shared" si="606"/>
        <v>5.5555555555555554</v>
      </c>
      <c r="AA5512" s="17">
        <f t="shared" si="607"/>
        <v>5.5555555555555554</v>
      </c>
      <c r="AB5512" s="17">
        <f t="shared" si="608"/>
        <v>11.658097686375321</v>
      </c>
      <c r="AC5512" s="17" t="s">
        <v>17655</v>
      </c>
    </row>
    <row r="5513" spans="1:29" x14ac:dyDescent="0.25">
      <c r="A5513" t="s">
        <v>3339</v>
      </c>
      <c r="B5513" s="165" t="s">
        <v>17594</v>
      </c>
      <c r="C5513" t="s">
        <v>17595</v>
      </c>
      <c r="D5513" s="1">
        <v>45237</v>
      </c>
      <c r="E5513">
        <f t="shared" si="603"/>
        <v>18</v>
      </c>
      <c r="F5513" t="s">
        <v>14</v>
      </c>
      <c r="G5513">
        <v>720</v>
      </c>
      <c r="H5513">
        <f t="shared" si="602"/>
        <v>72</v>
      </c>
      <c r="I5513" t="s">
        <v>9</v>
      </c>
      <c r="J5513">
        <v>1</v>
      </c>
      <c r="K5513" t="s">
        <v>8</v>
      </c>
      <c r="L5513" t="s">
        <v>8</v>
      </c>
      <c r="M5513" t="s">
        <v>14</v>
      </c>
      <c r="N5513" t="str">
        <f t="shared" si="604"/>
        <v>F</v>
      </c>
      <c r="O5513" t="s">
        <v>356</v>
      </c>
      <c r="P5513" t="s">
        <v>623</v>
      </c>
      <c r="Q5513" t="s">
        <v>221</v>
      </c>
      <c r="R5513">
        <v>4</v>
      </c>
      <c r="S5513">
        <f t="shared" si="605"/>
        <v>2019</v>
      </c>
      <c r="T5513" t="s">
        <v>12</v>
      </c>
      <c r="U5513">
        <v>1</v>
      </c>
      <c r="V5513" t="s">
        <v>3951</v>
      </c>
      <c r="W5513">
        <f>VLOOKUP(Q5513,'PBT Tag Rates'!$B$5:$E$44,4,FALSE)</f>
        <v>0.95971980899999998</v>
      </c>
      <c r="X5513">
        <v>1</v>
      </c>
      <c r="Y5513" s="14">
        <f>IFERROR(LOOKUP(H5513,{30,43,48,53,58,63,68,73,78,83,88,93,97},{42,47,52,57,62,67,72,77,82,87,92,99,100}),999)</f>
        <v>72</v>
      </c>
      <c r="Z5513" s="17">
        <f t="shared" si="606"/>
        <v>5.5555555555555554</v>
      </c>
      <c r="AA5513" s="17">
        <f t="shared" si="607"/>
        <v>5.5555555555555554</v>
      </c>
      <c r="AB5513" s="17">
        <f t="shared" si="608"/>
        <v>11.658097686375321</v>
      </c>
      <c r="AC5513" s="17" t="s">
        <v>17655</v>
      </c>
    </row>
    <row r="5514" spans="1:29" x14ac:dyDescent="0.25">
      <c r="A5514" t="s">
        <v>3339</v>
      </c>
      <c r="B5514" s="165" t="s">
        <v>17596</v>
      </c>
      <c r="C5514" t="s">
        <v>17597</v>
      </c>
      <c r="D5514" s="1">
        <v>45237</v>
      </c>
      <c r="E5514">
        <f t="shared" si="603"/>
        <v>18</v>
      </c>
      <c r="F5514" t="s">
        <v>6</v>
      </c>
      <c r="G5514">
        <v>590</v>
      </c>
      <c r="H5514">
        <f t="shared" si="602"/>
        <v>59</v>
      </c>
      <c r="I5514" t="s">
        <v>9</v>
      </c>
      <c r="J5514">
        <v>1</v>
      </c>
      <c r="K5514" t="s">
        <v>8</v>
      </c>
      <c r="L5514" t="s">
        <v>8</v>
      </c>
      <c r="M5514" t="s">
        <v>6</v>
      </c>
      <c r="N5514" t="str">
        <f t="shared" si="604"/>
        <v>M</v>
      </c>
      <c r="O5514" t="s">
        <v>2901</v>
      </c>
      <c r="P5514" t="s">
        <v>16691</v>
      </c>
      <c r="Q5514" t="s">
        <v>918</v>
      </c>
      <c r="R5514">
        <v>3</v>
      </c>
      <c r="S5514">
        <f t="shared" si="605"/>
        <v>2020</v>
      </c>
      <c r="T5514" t="s">
        <v>12</v>
      </c>
      <c r="U5514">
        <v>0.999999999999996</v>
      </c>
      <c r="V5514" t="s">
        <v>3821</v>
      </c>
      <c r="W5514">
        <f>VLOOKUP(Q5514,'PBT Tag Rates'!$B$5:$E$44,4,FALSE)</f>
        <v>0.98961045999999997</v>
      </c>
      <c r="X5514">
        <v>1</v>
      </c>
      <c r="Y5514" s="14">
        <f>IFERROR(LOOKUP(H5514,{30,43,48,53,58,63,68,73,78,83,88,93,97},{42,47,52,57,62,67,72,77,82,87,92,99,100}),999)</f>
        <v>62</v>
      </c>
      <c r="Z5514" s="17">
        <f t="shared" si="606"/>
        <v>5.5555555555555554</v>
      </c>
      <c r="AA5514" s="17">
        <f t="shared" si="607"/>
        <v>5.5555555555555554</v>
      </c>
      <c r="AB5514" s="17">
        <f t="shared" si="608"/>
        <v>11.658097686375321</v>
      </c>
      <c r="AC5514" s="17" t="s">
        <v>17654</v>
      </c>
    </row>
    <row r="5515" spans="1:29" x14ac:dyDescent="0.25">
      <c r="A5515" t="s">
        <v>3339</v>
      </c>
      <c r="B5515" s="165" t="s">
        <v>17598</v>
      </c>
      <c r="C5515" t="s">
        <v>17599</v>
      </c>
      <c r="D5515" s="1">
        <v>45237</v>
      </c>
      <c r="E5515">
        <f t="shared" si="603"/>
        <v>18</v>
      </c>
      <c r="F5515" t="s">
        <v>6</v>
      </c>
      <c r="G5515">
        <v>340</v>
      </c>
      <c r="H5515">
        <f t="shared" si="602"/>
        <v>34</v>
      </c>
      <c r="I5515" t="s">
        <v>9</v>
      </c>
      <c r="J5515">
        <v>1</v>
      </c>
      <c r="K5515" t="s">
        <v>8</v>
      </c>
      <c r="L5515" t="s">
        <v>8</v>
      </c>
      <c r="M5515" t="s">
        <v>6</v>
      </c>
      <c r="N5515" t="str">
        <f t="shared" si="604"/>
        <v>M</v>
      </c>
      <c r="O5515" t="s">
        <v>17600</v>
      </c>
      <c r="P5515" t="s">
        <v>17601</v>
      </c>
      <c r="Q5515" t="s">
        <v>3820</v>
      </c>
      <c r="R5515">
        <v>2</v>
      </c>
      <c r="S5515">
        <f t="shared" si="605"/>
        <v>2021</v>
      </c>
      <c r="T5515" t="s">
        <v>12</v>
      </c>
      <c r="U5515">
        <v>1.00000000000001</v>
      </c>
      <c r="V5515" t="s">
        <v>3951</v>
      </c>
      <c r="W5515">
        <f>VLOOKUP(Q5515,'PBT Tag Rates'!$B$5:$E$44,4,FALSE)</f>
        <v>0.98140000000000005</v>
      </c>
      <c r="X5515">
        <v>1</v>
      </c>
      <c r="Y5515" s="14">
        <f>IFERROR(LOOKUP(H5515,{30,43,48,53,58,63,68,73,78,83,88,93,97},{42,47,52,57,62,67,72,77,82,87,92,99,100}),999)</f>
        <v>42</v>
      </c>
      <c r="Z5515" s="17">
        <f t="shared" si="606"/>
        <v>5.5555555555555554</v>
      </c>
      <c r="AA5515" s="17">
        <f t="shared" si="607"/>
        <v>5.5555555555555554</v>
      </c>
      <c r="AB5515" s="17">
        <f t="shared" si="608"/>
        <v>11.658097686375321</v>
      </c>
      <c r="AC5515" s="17" t="s">
        <v>17655</v>
      </c>
    </row>
    <row r="5516" spans="1:29" x14ac:dyDescent="0.25">
      <c r="A5516" t="s">
        <v>3339</v>
      </c>
      <c r="B5516" s="165" t="s">
        <v>17602</v>
      </c>
      <c r="C5516" t="s">
        <v>17603</v>
      </c>
      <c r="D5516" s="1">
        <v>45237</v>
      </c>
      <c r="E5516">
        <f t="shared" si="603"/>
        <v>18</v>
      </c>
      <c r="F5516" t="s">
        <v>6</v>
      </c>
      <c r="G5516">
        <v>580</v>
      </c>
      <c r="H5516">
        <f t="shared" si="602"/>
        <v>58</v>
      </c>
      <c r="I5516" t="s">
        <v>7</v>
      </c>
      <c r="J5516" t="s">
        <v>8</v>
      </c>
      <c r="K5516" t="s">
        <v>8</v>
      </c>
      <c r="L5516" t="s">
        <v>8</v>
      </c>
      <c r="M5516" t="s">
        <v>6</v>
      </c>
      <c r="N5516" t="str">
        <f t="shared" si="604"/>
        <v>M</v>
      </c>
      <c r="O5516" t="s">
        <v>2585</v>
      </c>
      <c r="P5516" t="s">
        <v>16251</v>
      </c>
      <c r="Q5516" t="s">
        <v>221</v>
      </c>
      <c r="R5516">
        <v>4</v>
      </c>
      <c r="S5516">
        <f t="shared" si="605"/>
        <v>2019</v>
      </c>
      <c r="T5516" t="s">
        <v>12</v>
      </c>
      <c r="U5516">
        <v>0.999999999999996</v>
      </c>
      <c r="V5516" t="s">
        <v>3653</v>
      </c>
      <c r="W5516">
        <f>VLOOKUP(Q5516,'PBT Tag Rates'!$B$5:$E$44,4,FALSE)</f>
        <v>0.95971980899999998</v>
      </c>
      <c r="X5516">
        <v>1</v>
      </c>
      <c r="Y5516" s="14">
        <f>IFERROR(LOOKUP(H5516,{30,43,48,53,58,63,68,73,78,83,88,93,97},{42,47,52,57,62,67,72,77,82,87,92,99,100}),999)</f>
        <v>62</v>
      </c>
      <c r="Z5516" s="17">
        <f t="shared" si="606"/>
        <v>5.5555555555555554</v>
      </c>
      <c r="AA5516" s="17">
        <f t="shared" si="607"/>
        <v>5.5555555555555554</v>
      </c>
      <c r="AB5516" s="17">
        <f t="shared" si="608"/>
        <v>11.658097686375321</v>
      </c>
      <c r="AC5516" s="17" t="s">
        <v>17655</v>
      </c>
    </row>
    <row r="5517" spans="1:29" x14ac:dyDescent="0.25">
      <c r="A5517" t="s">
        <v>3339</v>
      </c>
      <c r="B5517" s="165" t="s">
        <v>17604</v>
      </c>
      <c r="C5517" t="s">
        <v>17605</v>
      </c>
      <c r="D5517" s="1">
        <v>45237</v>
      </c>
      <c r="E5517">
        <f t="shared" si="603"/>
        <v>18</v>
      </c>
      <c r="F5517" t="s">
        <v>6</v>
      </c>
      <c r="G5517">
        <v>570</v>
      </c>
      <c r="H5517">
        <f t="shared" si="602"/>
        <v>57</v>
      </c>
      <c r="I5517" t="s">
        <v>9</v>
      </c>
      <c r="J5517">
        <v>1</v>
      </c>
      <c r="K5517" t="s">
        <v>8</v>
      </c>
      <c r="L5517" t="s">
        <v>8</v>
      </c>
      <c r="M5517" t="s">
        <v>6</v>
      </c>
      <c r="N5517" t="str">
        <f t="shared" si="604"/>
        <v>M</v>
      </c>
      <c r="O5517" t="s">
        <v>13251</v>
      </c>
      <c r="P5517" t="s">
        <v>13252</v>
      </c>
      <c r="Q5517" t="s">
        <v>221</v>
      </c>
      <c r="R5517">
        <v>4</v>
      </c>
      <c r="S5517">
        <f t="shared" si="605"/>
        <v>2019</v>
      </c>
      <c r="T5517" t="s">
        <v>12</v>
      </c>
      <c r="U5517">
        <v>0.999999999999998</v>
      </c>
      <c r="V5517" t="s">
        <v>3951</v>
      </c>
      <c r="W5517">
        <f>VLOOKUP(Q5517,'PBT Tag Rates'!$B$5:$E$44,4,FALSE)</f>
        <v>0.95971980899999998</v>
      </c>
      <c r="X5517">
        <v>1</v>
      </c>
      <c r="Y5517" s="14">
        <f>IFERROR(LOOKUP(H5517,{30,43,48,53,58,63,68,73,78,83,88,93,97},{42,47,52,57,62,67,72,77,82,87,92,99,100}),999)</f>
        <v>57</v>
      </c>
      <c r="Z5517" s="17">
        <f t="shared" si="606"/>
        <v>5.5555555555555554</v>
      </c>
      <c r="AA5517" s="17">
        <f t="shared" si="607"/>
        <v>5.5555555555555554</v>
      </c>
      <c r="AB5517" s="17">
        <f t="shared" si="608"/>
        <v>11.658097686375321</v>
      </c>
      <c r="AC5517" s="17" t="s">
        <v>17655</v>
      </c>
    </row>
    <row r="5518" spans="1:29" x14ac:dyDescent="0.25">
      <c r="A5518" t="s">
        <v>3339</v>
      </c>
      <c r="B5518" s="165" t="s">
        <v>17606</v>
      </c>
      <c r="C5518" t="s">
        <v>17607</v>
      </c>
      <c r="D5518" s="1">
        <v>45237</v>
      </c>
      <c r="E5518">
        <f t="shared" si="603"/>
        <v>18</v>
      </c>
      <c r="F5518" t="s">
        <v>6</v>
      </c>
      <c r="G5518">
        <v>690</v>
      </c>
      <c r="H5518">
        <f t="shared" si="602"/>
        <v>69</v>
      </c>
      <c r="I5518" t="s">
        <v>9</v>
      </c>
      <c r="J5518">
        <v>1</v>
      </c>
      <c r="K5518" t="s">
        <v>8</v>
      </c>
      <c r="L5518" t="s">
        <v>49</v>
      </c>
      <c r="M5518" t="s">
        <v>759</v>
      </c>
      <c r="N5518" t="str">
        <f t="shared" si="604"/>
        <v>M</v>
      </c>
      <c r="O5518" t="s">
        <v>1943</v>
      </c>
      <c r="P5518" t="s">
        <v>1943</v>
      </c>
      <c r="Q5518" t="s">
        <v>1943</v>
      </c>
      <c r="R5518" t="s">
        <v>8</v>
      </c>
      <c r="S5518" t="str">
        <f t="shared" si="605"/>
        <v>U</v>
      </c>
      <c r="T5518" t="s">
        <v>8</v>
      </c>
      <c r="U5518" t="s">
        <v>8</v>
      </c>
      <c r="V5518" t="s">
        <v>1943</v>
      </c>
      <c r="W5518" t="e">
        <f>VLOOKUP(Q5518,'PBT Tag Rates'!$B$5:$E$44,4,FALSE)</f>
        <v>#N/A</v>
      </c>
      <c r="X5518">
        <v>1</v>
      </c>
      <c r="Y5518" s="14">
        <f>IFERROR(LOOKUP(H5518,{30,43,48,53,58,63,68,73,78,83,88,93,97},{42,47,52,57,62,67,72,77,82,87,92,99,100}),999)</f>
        <v>72</v>
      </c>
      <c r="Z5518" s="17">
        <f t="shared" si="606"/>
        <v>5.5555555555555554</v>
      </c>
      <c r="AA5518" s="17">
        <f t="shared" si="607"/>
        <v>5.5555555555555554</v>
      </c>
      <c r="AB5518" s="17">
        <f t="shared" si="608"/>
        <v>11.658097686375321</v>
      </c>
      <c r="AC5518" s="17" t="s">
        <v>17654</v>
      </c>
    </row>
    <row r="5519" spans="1:29" x14ac:dyDescent="0.25">
      <c r="A5519" t="s">
        <v>3339</v>
      </c>
      <c r="B5519" s="165" t="s">
        <v>17608</v>
      </c>
      <c r="C5519" t="s">
        <v>3011</v>
      </c>
      <c r="D5519" s="1">
        <v>45238</v>
      </c>
      <c r="E5519">
        <f t="shared" si="603"/>
        <v>18</v>
      </c>
      <c r="F5519" t="s">
        <v>6</v>
      </c>
      <c r="G5519">
        <v>390</v>
      </c>
      <c r="H5519">
        <f t="shared" si="602"/>
        <v>39</v>
      </c>
      <c r="I5519" t="s">
        <v>9</v>
      </c>
      <c r="J5519">
        <v>1</v>
      </c>
      <c r="K5519" t="s">
        <v>8</v>
      </c>
      <c r="L5519" t="s">
        <v>8</v>
      </c>
      <c r="M5519" t="s">
        <v>6</v>
      </c>
      <c r="N5519" t="str">
        <f t="shared" si="604"/>
        <v>M</v>
      </c>
      <c r="O5519" t="s">
        <v>17609</v>
      </c>
      <c r="P5519" t="s">
        <v>17610</v>
      </c>
      <c r="Q5519" t="s">
        <v>3820</v>
      </c>
      <c r="R5519">
        <v>2</v>
      </c>
      <c r="S5519">
        <f t="shared" si="605"/>
        <v>2021</v>
      </c>
      <c r="T5519" t="s">
        <v>12</v>
      </c>
      <c r="U5519">
        <v>0.999999999999997</v>
      </c>
      <c r="V5519" t="s">
        <v>3951</v>
      </c>
      <c r="W5519">
        <f>VLOOKUP(Q5519,'PBT Tag Rates'!$B$5:$E$44,4,FALSE)</f>
        <v>0.98140000000000005</v>
      </c>
      <c r="X5519">
        <v>1</v>
      </c>
      <c r="Y5519" s="14">
        <f>IFERROR(LOOKUP(H5519,{30,43,48,53,58,63,68,73,78,83,88,93,97},{42,47,52,57,62,67,72,77,82,87,92,99,100}),999)</f>
        <v>42</v>
      </c>
      <c r="Z5519" s="17">
        <f t="shared" si="606"/>
        <v>5.5555555555555554</v>
      </c>
      <c r="AA5519" s="17">
        <f t="shared" si="607"/>
        <v>5.5555555555555554</v>
      </c>
      <c r="AB5519" s="17">
        <f t="shared" si="608"/>
        <v>11.658097686375321</v>
      </c>
      <c r="AC5519" s="17" t="s">
        <v>17655</v>
      </c>
    </row>
    <row r="5520" spans="1:29" x14ac:dyDescent="0.25">
      <c r="A5520" t="s">
        <v>3339</v>
      </c>
      <c r="B5520" s="165" t="s">
        <v>17611</v>
      </c>
      <c r="C5520" t="s">
        <v>3014</v>
      </c>
      <c r="D5520" s="1">
        <v>45238</v>
      </c>
      <c r="E5520">
        <f t="shared" si="603"/>
        <v>18</v>
      </c>
      <c r="F5520" t="s">
        <v>6</v>
      </c>
      <c r="G5520">
        <v>510</v>
      </c>
      <c r="H5520">
        <f t="shared" si="602"/>
        <v>51</v>
      </c>
      <c r="I5520" t="s">
        <v>7</v>
      </c>
      <c r="J5520">
        <v>1</v>
      </c>
      <c r="K5520" t="s">
        <v>8</v>
      </c>
      <c r="L5520" t="s">
        <v>8</v>
      </c>
      <c r="M5520" t="s">
        <v>6</v>
      </c>
      <c r="N5520" t="str">
        <f t="shared" si="604"/>
        <v>M</v>
      </c>
      <c r="O5520" t="s">
        <v>17612</v>
      </c>
      <c r="P5520" t="s">
        <v>17613</v>
      </c>
      <c r="Q5520" t="s">
        <v>918</v>
      </c>
      <c r="R5520">
        <v>3</v>
      </c>
      <c r="S5520">
        <f t="shared" si="605"/>
        <v>2020</v>
      </c>
      <c r="T5520" t="s">
        <v>12</v>
      </c>
      <c r="U5520">
        <v>1</v>
      </c>
      <c r="V5520" t="s">
        <v>3951</v>
      </c>
      <c r="W5520">
        <f>VLOOKUP(Q5520,'PBT Tag Rates'!$B$5:$E$44,4,FALSE)</f>
        <v>0.98961045999999997</v>
      </c>
      <c r="X5520">
        <v>1</v>
      </c>
      <c r="Y5520" s="14">
        <f>IFERROR(LOOKUP(H5520,{30,43,48,53,58,63,68,73,78,83,88,93,97},{42,47,52,57,62,67,72,77,82,87,92,99,100}),999)</f>
        <v>52</v>
      </c>
      <c r="Z5520" s="17">
        <f t="shared" si="606"/>
        <v>5.5555555555555554</v>
      </c>
      <c r="AA5520" s="17">
        <f t="shared" si="607"/>
        <v>5.5555555555555554</v>
      </c>
      <c r="AB5520" s="17">
        <f t="shared" si="608"/>
        <v>11.658097686375321</v>
      </c>
      <c r="AC5520" s="17" t="s">
        <v>17655</v>
      </c>
    </row>
    <row r="5521" spans="1:29" x14ac:dyDescent="0.25">
      <c r="A5521" t="s">
        <v>3339</v>
      </c>
      <c r="B5521" s="165" t="s">
        <v>17614</v>
      </c>
      <c r="C5521" t="s">
        <v>3015</v>
      </c>
      <c r="D5521" s="1">
        <v>45238</v>
      </c>
      <c r="E5521">
        <f t="shared" si="603"/>
        <v>18</v>
      </c>
      <c r="F5521" t="s">
        <v>6</v>
      </c>
      <c r="G5521">
        <v>360</v>
      </c>
      <c r="H5521">
        <f t="shared" si="602"/>
        <v>36</v>
      </c>
      <c r="I5521" t="s">
        <v>9</v>
      </c>
      <c r="J5521">
        <v>1</v>
      </c>
      <c r="K5521" t="s">
        <v>8</v>
      </c>
      <c r="L5521" t="s">
        <v>8</v>
      </c>
      <c r="M5521" t="s">
        <v>6</v>
      </c>
      <c r="N5521" t="str">
        <f t="shared" si="604"/>
        <v>M</v>
      </c>
      <c r="O5521" t="s">
        <v>17615</v>
      </c>
      <c r="P5521" t="s">
        <v>17616</v>
      </c>
      <c r="Q5521" t="s">
        <v>3820</v>
      </c>
      <c r="R5521">
        <v>2</v>
      </c>
      <c r="S5521">
        <f t="shared" si="605"/>
        <v>2021</v>
      </c>
      <c r="T5521" t="s">
        <v>12</v>
      </c>
      <c r="U5521">
        <v>0.999999999999999</v>
      </c>
      <c r="V5521" t="s">
        <v>3951</v>
      </c>
      <c r="W5521">
        <f>VLOOKUP(Q5521,'PBT Tag Rates'!$B$5:$E$44,4,FALSE)</f>
        <v>0.98140000000000005</v>
      </c>
      <c r="X5521">
        <v>1</v>
      </c>
      <c r="Y5521" s="14">
        <f>IFERROR(LOOKUP(H5521,{30,43,48,53,58,63,68,73,78,83,88,93,97},{42,47,52,57,62,67,72,77,82,87,92,99,100}),999)</f>
        <v>42</v>
      </c>
      <c r="Z5521" s="17">
        <f t="shared" si="606"/>
        <v>5.5555555555555554</v>
      </c>
      <c r="AA5521" s="17">
        <f t="shared" si="607"/>
        <v>5.5555555555555554</v>
      </c>
      <c r="AB5521" s="17">
        <f t="shared" si="608"/>
        <v>11.658097686375321</v>
      </c>
      <c r="AC5521" s="17" t="s">
        <v>17655</v>
      </c>
    </row>
    <row r="5522" spans="1:29" x14ac:dyDescent="0.25">
      <c r="A5522" t="s">
        <v>3339</v>
      </c>
      <c r="B5522" s="165" t="s">
        <v>17617</v>
      </c>
      <c r="C5522" t="s">
        <v>3016</v>
      </c>
      <c r="D5522" s="1">
        <v>45238</v>
      </c>
      <c r="E5522">
        <f t="shared" si="603"/>
        <v>18</v>
      </c>
      <c r="F5522" t="s">
        <v>6</v>
      </c>
      <c r="G5522">
        <v>350</v>
      </c>
      <c r="H5522">
        <f t="shared" si="602"/>
        <v>35</v>
      </c>
      <c r="I5522" t="s">
        <v>7</v>
      </c>
      <c r="J5522">
        <v>1</v>
      </c>
      <c r="K5522" t="s">
        <v>8</v>
      </c>
      <c r="L5522" t="s">
        <v>8</v>
      </c>
      <c r="M5522" t="s">
        <v>6</v>
      </c>
      <c r="N5522" t="str">
        <f t="shared" si="604"/>
        <v>M</v>
      </c>
      <c r="O5522" t="s">
        <v>17283</v>
      </c>
      <c r="P5522" t="s">
        <v>17284</v>
      </c>
      <c r="Q5522" t="s">
        <v>3820</v>
      </c>
      <c r="R5522">
        <v>2</v>
      </c>
      <c r="S5522">
        <f t="shared" si="605"/>
        <v>2021</v>
      </c>
      <c r="T5522" t="s">
        <v>12</v>
      </c>
      <c r="U5522">
        <v>1</v>
      </c>
      <c r="V5522" t="s">
        <v>3951</v>
      </c>
      <c r="W5522">
        <f>VLOOKUP(Q5522,'PBT Tag Rates'!$B$5:$E$44,4,FALSE)</f>
        <v>0.98140000000000005</v>
      </c>
      <c r="X5522">
        <v>1</v>
      </c>
      <c r="Y5522" s="14">
        <f>IFERROR(LOOKUP(H5522,{30,43,48,53,58,63,68,73,78,83,88,93,97},{42,47,52,57,62,67,72,77,82,87,92,99,100}),999)</f>
        <v>42</v>
      </c>
      <c r="Z5522" s="17">
        <f t="shared" si="606"/>
        <v>5.5555555555555554</v>
      </c>
      <c r="AA5522" s="17">
        <f t="shared" si="607"/>
        <v>5.5555555555555554</v>
      </c>
      <c r="AB5522" s="17">
        <f t="shared" si="608"/>
        <v>11.658097686375321</v>
      </c>
      <c r="AC5522" s="17" t="s">
        <v>17655</v>
      </c>
    </row>
    <row r="5523" spans="1:29" x14ac:dyDescent="0.25">
      <c r="A5523" t="s">
        <v>3339</v>
      </c>
      <c r="B5523" s="165" t="s">
        <v>17618</v>
      </c>
      <c r="C5523" t="s">
        <v>3017</v>
      </c>
      <c r="D5523" s="1">
        <v>45239</v>
      </c>
      <c r="E5523">
        <f t="shared" si="603"/>
        <v>18</v>
      </c>
      <c r="F5523" t="s">
        <v>14</v>
      </c>
      <c r="G5523">
        <v>700</v>
      </c>
      <c r="H5523">
        <f t="shared" si="602"/>
        <v>70</v>
      </c>
      <c r="I5523" t="s">
        <v>9</v>
      </c>
      <c r="J5523">
        <v>1</v>
      </c>
      <c r="K5523" t="s">
        <v>8</v>
      </c>
      <c r="L5523" t="s">
        <v>8</v>
      </c>
      <c r="M5523" t="s">
        <v>14</v>
      </c>
      <c r="N5523" t="str">
        <f t="shared" si="604"/>
        <v>F</v>
      </c>
      <c r="O5523" t="s">
        <v>6265</v>
      </c>
      <c r="P5523" t="s">
        <v>9741</v>
      </c>
      <c r="Q5523" t="s">
        <v>221</v>
      </c>
      <c r="R5523">
        <v>4</v>
      </c>
      <c r="S5523">
        <f t="shared" si="605"/>
        <v>2019</v>
      </c>
      <c r="T5523" t="s">
        <v>12</v>
      </c>
      <c r="U5523">
        <v>0.999999999999995</v>
      </c>
      <c r="V5523" t="s">
        <v>3951</v>
      </c>
      <c r="W5523">
        <f>VLOOKUP(Q5523,'PBT Tag Rates'!$B$5:$E$44,4,FALSE)</f>
        <v>0.95971980899999998</v>
      </c>
      <c r="X5523">
        <v>1</v>
      </c>
      <c r="Y5523" s="14">
        <f>IFERROR(LOOKUP(H5523,{30,43,48,53,58,63,68,73,78,83,88,93,97},{42,47,52,57,62,67,72,77,82,87,92,99,100}),999)</f>
        <v>72</v>
      </c>
      <c r="Z5523" s="17">
        <f t="shared" si="606"/>
        <v>5.5555555555555554</v>
      </c>
      <c r="AA5523" s="17">
        <f t="shared" si="607"/>
        <v>5.5555555555555554</v>
      </c>
      <c r="AB5523" s="17">
        <f t="shared" si="608"/>
        <v>11.658097686375321</v>
      </c>
      <c r="AC5523" s="17" t="s">
        <v>17655</v>
      </c>
    </row>
    <row r="5524" spans="1:29" x14ac:dyDescent="0.25">
      <c r="A5524" t="s">
        <v>3339</v>
      </c>
      <c r="B5524" s="165" t="s">
        <v>17619</v>
      </c>
      <c r="C5524" t="s">
        <v>3018</v>
      </c>
      <c r="D5524" s="1">
        <v>45239</v>
      </c>
      <c r="E5524">
        <f t="shared" si="603"/>
        <v>18</v>
      </c>
      <c r="F5524" t="s">
        <v>6</v>
      </c>
      <c r="G5524">
        <v>620</v>
      </c>
      <c r="H5524">
        <f t="shared" si="602"/>
        <v>62</v>
      </c>
      <c r="I5524" t="s">
        <v>7</v>
      </c>
      <c r="J5524" t="s">
        <v>8</v>
      </c>
      <c r="K5524" t="s">
        <v>8</v>
      </c>
      <c r="L5524" t="s">
        <v>8</v>
      </c>
      <c r="M5524" t="s">
        <v>6</v>
      </c>
      <c r="N5524" t="str">
        <f t="shared" si="604"/>
        <v>M</v>
      </c>
      <c r="O5524" t="s">
        <v>566</v>
      </c>
      <c r="P5524" t="s">
        <v>11482</v>
      </c>
      <c r="Q5524" t="s">
        <v>221</v>
      </c>
      <c r="R5524">
        <v>4</v>
      </c>
      <c r="S5524">
        <f t="shared" si="605"/>
        <v>2019</v>
      </c>
      <c r="T5524" t="s">
        <v>12</v>
      </c>
      <c r="U5524">
        <v>1</v>
      </c>
      <c r="V5524" t="s">
        <v>3653</v>
      </c>
      <c r="W5524">
        <f>VLOOKUP(Q5524,'PBT Tag Rates'!$B$5:$E$44,4,FALSE)</f>
        <v>0.95971980899999998</v>
      </c>
      <c r="X5524">
        <v>1</v>
      </c>
      <c r="Y5524" s="14">
        <f>IFERROR(LOOKUP(H5524,{30,43,48,53,58,63,68,73,78,83,88,93,97},{42,47,52,57,62,67,72,77,82,87,92,99,100}),999)</f>
        <v>62</v>
      </c>
      <c r="Z5524" s="17">
        <f t="shared" si="606"/>
        <v>5.5555555555555554</v>
      </c>
      <c r="AA5524" s="17">
        <f t="shared" si="607"/>
        <v>5.5555555555555554</v>
      </c>
      <c r="AB5524" s="17">
        <f t="shared" si="608"/>
        <v>11.658097686375321</v>
      </c>
      <c r="AC5524" s="17" t="s">
        <v>17655</v>
      </c>
    </row>
    <row r="5525" spans="1:29" x14ac:dyDescent="0.25">
      <c r="A5525" t="s">
        <v>3339</v>
      </c>
      <c r="B5525" s="165" t="s">
        <v>17620</v>
      </c>
      <c r="C5525" t="s">
        <v>3019</v>
      </c>
      <c r="D5525" s="1">
        <v>45239</v>
      </c>
      <c r="E5525">
        <f t="shared" si="603"/>
        <v>18</v>
      </c>
      <c r="F5525" t="s">
        <v>14</v>
      </c>
      <c r="G5525">
        <v>630</v>
      </c>
      <c r="H5525">
        <f t="shared" si="602"/>
        <v>63</v>
      </c>
      <c r="I5525" t="s">
        <v>9</v>
      </c>
      <c r="J5525" t="s">
        <v>8</v>
      </c>
      <c r="K5525" t="s">
        <v>8</v>
      </c>
      <c r="L5525" t="s">
        <v>8</v>
      </c>
      <c r="M5525" t="s">
        <v>14</v>
      </c>
      <c r="N5525" t="str">
        <f t="shared" si="604"/>
        <v>F</v>
      </c>
      <c r="O5525" t="s">
        <v>746</v>
      </c>
      <c r="P5525" t="s">
        <v>3038</v>
      </c>
      <c r="Q5525" t="s">
        <v>221</v>
      </c>
      <c r="R5525">
        <v>4</v>
      </c>
      <c r="S5525">
        <f t="shared" si="605"/>
        <v>2019</v>
      </c>
      <c r="T5525" t="s">
        <v>12</v>
      </c>
      <c r="U5525">
        <v>0.999999999999999</v>
      </c>
      <c r="V5525" t="s">
        <v>3951</v>
      </c>
      <c r="W5525">
        <f>VLOOKUP(Q5525,'PBT Tag Rates'!$B$5:$E$44,4,FALSE)</f>
        <v>0.95971980899999998</v>
      </c>
      <c r="X5525">
        <v>1</v>
      </c>
      <c r="Y5525" s="14">
        <f>IFERROR(LOOKUP(H5525,{30,43,48,53,58,63,68,73,78,83,88,93,97},{42,47,52,57,62,67,72,77,82,87,92,99,100}),999)</f>
        <v>67</v>
      </c>
      <c r="Z5525" s="17">
        <f t="shared" si="606"/>
        <v>5.5555555555555554</v>
      </c>
      <c r="AA5525" s="17">
        <f t="shared" si="607"/>
        <v>5.5555555555555554</v>
      </c>
      <c r="AB5525" s="17">
        <f t="shared" si="608"/>
        <v>11.658097686375321</v>
      </c>
      <c r="AC5525" s="17" t="s">
        <v>17655</v>
      </c>
    </row>
    <row r="5526" spans="1:29" x14ac:dyDescent="0.25">
      <c r="A5526" t="s">
        <v>3339</v>
      </c>
      <c r="B5526" s="165" t="s">
        <v>17621</v>
      </c>
      <c r="C5526" t="s">
        <v>3020</v>
      </c>
      <c r="D5526" s="1">
        <v>45240</v>
      </c>
      <c r="E5526">
        <f t="shared" si="603"/>
        <v>18</v>
      </c>
      <c r="F5526" t="s">
        <v>6</v>
      </c>
      <c r="G5526">
        <v>920</v>
      </c>
      <c r="H5526">
        <f t="shared" ref="H5526:H5544" si="609">G5526/10</f>
        <v>92</v>
      </c>
      <c r="I5526" t="s">
        <v>7</v>
      </c>
      <c r="J5526" t="s">
        <v>8</v>
      </c>
      <c r="K5526" t="s">
        <v>8</v>
      </c>
      <c r="L5526" t="s">
        <v>8</v>
      </c>
      <c r="M5526" t="s">
        <v>6</v>
      </c>
      <c r="N5526" t="str">
        <f t="shared" si="604"/>
        <v>M</v>
      </c>
      <c r="O5526" t="s">
        <v>1882</v>
      </c>
      <c r="P5526" t="s">
        <v>1883</v>
      </c>
      <c r="Q5526" t="s">
        <v>221</v>
      </c>
      <c r="R5526">
        <v>4</v>
      </c>
      <c r="S5526">
        <f t="shared" si="605"/>
        <v>2019</v>
      </c>
      <c r="T5526" t="s">
        <v>12</v>
      </c>
      <c r="U5526">
        <v>1</v>
      </c>
      <c r="V5526" t="s">
        <v>3396</v>
      </c>
      <c r="W5526">
        <f>VLOOKUP(Q5526,'PBT Tag Rates'!$B$5:$E$44,4,FALSE)</f>
        <v>0.95971980899999998</v>
      </c>
      <c r="X5526">
        <v>1</v>
      </c>
      <c r="Y5526" s="14">
        <f>IFERROR(LOOKUP(H5526,{30,43,48,53,58,63,68,73,78,83,88,93,97},{42,47,52,57,62,67,72,77,82,87,92,99,100}),999)</f>
        <v>92</v>
      </c>
      <c r="Z5526" s="17">
        <f t="shared" si="606"/>
        <v>5.5555555555555554</v>
      </c>
      <c r="AA5526" s="17">
        <f t="shared" si="607"/>
        <v>5.5555555555555554</v>
      </c>
      <c r="AB5526" s="17">
        <f t="shared" si="608"/>
        <v>11.658097686375321</v>
      </c>
      <c r="AC5526" s="17" t="s">
        <v>17655</v>
      </c>
    </row>
    <row r="5527" spans="1:29" x14ac:dyDescent="0.25">
      <c r="A5527" t="s">
        <v>3339</v>
      </c>
      <c r="B5527" s="165" t="s">
        <v>17622</v>
      </c>
      <c r="C5527" t="s">
        <v>3021</v>
      </c>
      <c r="D5527" s="1">
        <v>45240</v>
      </c>
      <c r="E5527">
        <f t="shared" ref="E5527:E5544" si="610">IF(D5527&lt;=$D$3,70,18)</f>
        <v>18</v>
      </c>
      <c r="F5527" t="s">
        <v>14</v>
      </c>
      <c r="G5527">
        <v>710</v>
      </c>
      <c r="H5527">
        <f t="shared" si="609"/>
        <v>71</v>
      </c>
      <c r="I5527" t="s">
        <v>9</v>
      </c>
      <c r="J5527">
        <v>1</v>
      </c>
      <c r="K5527" t="s">
        <v>8</v>
      </c>
      <c r="L5527" t="s">
        <v>8</v>
      </c>
      <c r="M5527" t="s">
        <v>14</v>
      </c>
      <c r="N5527" t="str">
        <f t="shared" ref="N5527:N5544" si="611">IF(M5527="U",F5527,M5527)</f>
        <v>F</v>
      </c>
      <c r="O5527" t="s">
        <v>650</v>
      </c>
      <c r="P5527" t="s">
        <v>17623</v>
      </c>
      <c r="Q5527" t="s">
        <v>221</v>
      </c>
      <c r="R5527">
        <v>4</v>
      </c>
      <c r="S5527">
        <f t="shared" ref="S5527:S5544" si="612">IFERROR($S$3-R5527,"U")</f>
        <v>2019</v>
      </c>
      <c r="T5527" t="s">
        <v>12</v>
      </c>
      <c r="U5527">
        <v>1</v>
      </c>
      <c r="V5527" t="s">
        <v>3951</v>
      </c>
      <c r="W5527">
        <f>VLOOKUP(Q5527,'PBT Tag Rates'!$B$5:$E$44,4,FALSE)</f>
        <v>0.95971980899999998</v>
      </c>
      <c r="X5527">
        <v>1</v>
      </c>
      <c r="Y5527" s="14">
        <f>IFERROR(LOOKUP(H5527,{30,43,48,53,58,63,68,73,78,83,88,93,97},{42,47,52,57,62,67,72,77,82,87,92,99,100}),999)</f>
        <v>72</v>
      </c>
      <c r="Z5527" s="17">
        <f t="shared" ref="Z5527:Z5544" si="613">IF(D5527&lt;$D$3,X5527/$Z$3,X5527/$Z$4)</f>
        <v>5.5555555555555554</v>
      </c>
      <c r="AA5527" s="17">
        <f t="shared" si="607"/>
        <v>5.5555555555555554</v>
      </c>
      <c r="AB5527" s="17">
        <f t="shared" si="608"/>
        <v>11.658097686375321</v>
      </c>
      <c r="AC5527" s="17" t="s">
        <v>17655</v>
      </c>
    </row>
    <row r="5528" spans="1:29" x14ac:dyDescent="0.25">
      <c r="A5528" t="s">
        <v>3339</v>
      </c>
      <c r="B5528" s="165" t="s">
        <v>17624</v>
      </c>
      <c r="C5528" t="s">
        <v>3022</v>
      </c>
      <c r="D5528" s="1">
        <v>45240</v>
      </c>
      <c r="E5528">
        <f t="shared" si="610"/>
        <v>18</v>
      </c>
      <c r="F5528" t="s">
        <v>6</v>
      </c>
      <c r="G5528">
        <v>510</v>
      </c>
      <c r="H5528">
        <f t="shared" si="609"/>
        <v>51</v>
      </c>
      <c r="I5528" t="s">
        <v>9</v>
      </c>
      <c r="J5528">
        <v>1</v>
      </c>
      <c r="K5528" t="s">
        <v>8</v>
      </c>
      <c r="L5528" t="s">
        <v>8</v>
      </c>
      <c r="M5528" t="s">
        <v>6</v>
      </c>
      <c r="N5528" t="str">
        <f t="shared" si="611"/>
        <v>M</v>
      </c>
      <c r="O5528" t="s">
        <v>17625</v>
      </c>
      <c r="P5528" t="s">
        <v>17626</v>
      </c>
      <c r="Q5528" t="s">
        <v>3820</v>
      </c>
      <c r="R5528">
        <v>2</v>
      </c>
      <c r="S5528">
        <f t="shared" si="612"/>
        <v>2021</v>
      </c>
      <c r="T5528" t="s">
        <v>12</v>
      </c>
      <c r="U5528">
        <v>0.999999999999999</v>
      </c>
      <c r="V5528" t="s">
        <v>3396</v>
      </c>
      <c r="W5528">
        <f>VLOOKUP(Q5528,'PBT Tag Rates'!$B$5:$E$44,4,FALSE)</f>
        <v>0.98140000000000005</v>
      </c>
      <c r="X5528">
        <v>1</v>
      </c>
      <c r="Y5528" s="14">
        <f>IFERROR(LOOKUP(H5528,{30,43,48,53,58,63,68,73,78,83,88,93,97},{42,47,52,57,62,67,72,77,82,87,92,99,100}),999)</f>
        <v>52</v>
      </c>
      <c r="Z5528" s="17">
        <f t="shared" si="613"/>
        <v>5.5555555555555554</v>
      </c>
      <c r="AA5528" s="17">
        <f t="shared" si="607"/>
        <v>5.5555555555555554</v>
      </c>
      <c r="AB5528" s="17">
        <f t="shared" si="608"/>
        <v>11.658097686375321</v>
      </c>
      <c r="AC5528" s="17" t="s">
        <v>17655</v>
      </c>
    </row>
    <row r="5529" spans="1:29" x14ac:dyDescent="0.25">
      <c r="A5529" t="s">
        <v>3339</v>
      </c>
      <c r="B5529" s="165" t="s">
        <v>17627</v>
      </c>
      <c r="C5529" t="s">
        <v>3023</v>
      </c>
      <c r="D5529" s="1">
        <v>45240</v>
      </c>
      <c r="E5529">
        <f t="shared" si="610"/>
        <v>18</v>
      </c>
      <c r="F5529" t="s">
        <v>6</v>
      </c>
      <c r="G5529">
        <v>420</v>
      </c>
      <c r="H5529">
        <f t="shared" si="609"/>
        <v>42</v>
      </c>
      <c r="I5529" t="s">
        <v>9</v>
      </c>
      <c r="J5529">
        <v>1</v>
      </c>
      <c r="K5529" t="s">
        <v>8</v>
      </c>
      <c r="L5529" t="s">
        <v>8</v>
      </c>
      <c r="M5529" t="s">
        <v>6</v>
      </c>
      <c r="N5529" t="str">
        <f t="shared" si="611"/>
        <v>M</v>
      </c>
      <c r="O5529" t="s">
        <v>17612</v>
      </c>
      <c r="P5529" t="s">
        <v>17613</v>
      </c>
      <c r="Q5529" t="s">
        <v>918</v>
      </c>
      <c r="R5529">
        <v>3</v>
      </c>
      <c r="S5529">
        <f t="shared" si="612"/>
        <v>2020</v>
      </c>
      <c r="T5529" t="s">
        <v>12</v>
      </c>
      <c r="U5529">
        <v>0.999999999999996</v>
      </c>
      <c r="V5529" t="s">
        <v>3951</v>
      </c>
      <c r="W5529">
        <f>VLOOKUP(Q5529,'PBT Tag Rates'!$B$5:$E$44,4,FALSE)</f>
        <v>0.98961045999999997</v>
      </c>
      <c r="X5529">
        <v>1</v>
      </c>
      <c r="Y5529" s="14">
        <f>IFERROR(LOOKUP(H5529,{30,43,48,53,58,63,68,73,78,83,88,93,97},{42,47,52,57,62,67,72,77,82,87,92,99,100}),999)</f>
        <v>42</v>
      </c>
      <c r="Z5529" s="17">
        <f t="shared" si="613"/>
        <v>5.5555555555555554</v>
      </c>
      <c r="AA5529" s="17">
        <f t="shared" si="607"/>
        <v>5.5555555555555554</v>
      </c>
      <c r="AB5529" s="17">
        <f t="shared" si="608"/>
        <v>11.658097686375321</v>
      </c>
      <c r="AC5529" s="17" t="s">
        <v>17655</v>
      </c>
    </row>
    <row r="5530" spans="1:29" x14ac:dyDescent="0.25">
      <c r="A5530" t="s">
        <v>3339</v>
      </c>
      <c r="B5530" s="165" t="s">
        <v>17628</v>
      </c>
      <c r="C5530" t="s">
        <v>3024</v>
      </c>
      <c r="D5530" s="1">
        <v>45240</v>
      </c>
      <c r="E5530">
        <f t="shared" si="610"/>
        <v>18</v>
      </c>
      <c r="F5530" t="s">
        <v>6</v>
      </c>
      <c r="G5530">
        <v>650</v>
      </c>
      <c r="H5530">
        <f t="shared" si="609"/>
        <v>65</v>
      </c>
      <c r="I5530" t="s">
        <v>9</v>
      </c>
      <c r="J5530">
        <v>1</v>
      </c>
      <c r="K5530" t="s">
        <v>8</v>
      </c>
      <c r="L5530" t="s">
        <v>8</v>
      </c>
      <c r="M5530" t="s">
        <v>6</v>
      </c>
      <c r="N5530" t="str">
        <f t="shared" si="611"/>
        <v>M</v>
      </c>
      <c r="O5530" t="s">
        <v>742</v>
      </c>
      <c r="P5530" t="s">
        <v>743</v>
      </c>
      <c r="Q5530" t="s">
        <v>221</v>
      </c>
      <c r="R5530">
        <v>4</v>
      </c>
      <c r="S5530">
        <f t="shared" si="612"/>
        <v>2019</v>
      </c>
      <c r="T5530" t="s">
        <v>12</v>
      </c>
      <c r="U5530">
        <v>0.999999999999998</v>
      </c>
      <c r="V5530" t="s">
        <v>3951</v>
      </c>
      <c r="W5530">
        <f>VLOOKUP(Q5530,'PBT Tag Rates'!$B$5:$E$44,4,FALSE)</f>
        <v>0.95971980899999998</v>
      </c>
      <c r="X5530">
        <v>1</v>
      </c>
      <c r="Y5530" s="14">
        <f>IFERROR(LOOKUP(H5530,{30,43,48,53,58,63,68,73,78,83,88,93,97},{42,47,52,57,62,67,72,77,82,87,92,99,100}),999)</f>
        <v>67</v>
      </c>
      <c r="Z5530" s="17">
        <f t="shared" si="613"/>
        <v>5.5555555555555554</v>
      </c>
      <c r="AA5530" s="17">
        <f t="shared" si="607"/>
        <v>5.5555555555555554</v>
      </c>
      <c r="AB5530" s="17">
        <f t="shared" si="608"/>
        <v>11.658097686375321</v>
      </c>
      <c r="AC5530" s="17" t="s">
        <v>17655</v>
      </c>
    </row>
    <row r="5531" spans="1:29" x14ac:dyDescent="0.25">
      <c r="A5531" t="s">
        <v>3339</v>
      </c>
      <c r="B5531" s="165" t="s">
        <v>17629</v>
      </c>
      <c r="C5531" t="s">
        <v>3025</v>
      </c>
      <c r="D5531" s="1">
        <v>45241</v>
      </c>
      <c r="E5531">
        <f t="shared" si="610"/>
        <v>18</v>
      </c>
      <c r="F5531" t="s">
        <v>6</v>
      </c>
      <c r="G5531">
        <v>520</v>
      </c>
      <c r="H5531">
        <f t="shared" si="609"/>
        <v>52</v>
      </c>
      <c r="I5531" t="s">
        <v>9</v>
      </c>
      <c r="J5531">
        <v>1</v>
      </c>
      <c r="K5531" t="s">
        <v>8</v>
      </c>
      <c r="L5531" t="s">
        <v>8</v>
      </c>
      <c r="M5531" t="s">
        <v>6</v>
      </c>
      <c r="N5531" t="str">
        <f t="shared" si="611"/>
        <v>M</v>
      </c>
      <c r="O5531" t="s">
        <v>640</v>
      </c>
      <c r="P5531" t="s">
        <v>641</v>
      </c>
      <c r="Q5531" t="s">
        <v>221</v>
      </c>
      <c r="R5531">
        <v>4</v>
      </c>
      <c r="S5531">
        <f t="shared" si="612"/>
        <v>2019</v>
      </c>
      <c r="T5531" t="s">
        <v>12</v>
      </c>
      <c r="U5531">
        <v>1</v>
      </c>
      <c r="V5531" t="s">
        <v>3951</v>
      </c>
      <c r="W5531">
        <f>VLOOKUP(Q5531,'PBT Tag Rates'!$B$5:$E$44,4,FALSE)</f>
        <v>0.95971980899999998</v>
      </c>
      <c r="X5531">
        <v>1</v>
      </c>
      <c r="Y5531" s="14">
        <f>IFERROR(LOOKUP(H5531,{30,43,48,53,58,63,68,73,78,83,88,93,97},{42,47,52,57,62,67,72,77,82,87,92,99,100}),999)</f>
        <v>52</v>
      </c>
      <c r="Z5531" s="17">
        <f t="shared" si="613"/>
        <v>5.5555555555555554</v>
      </c>
      <c r="AA5531" s="17">
        <f t="shared" si="607"/>
        <v>5.5555555555555554</v>
      </c>
      <c r="AB5531" s="17">
        <f t="shared" si="608"/>
        <v>11.658097686375321</v>
      </c>
      <c r="AC5531" s="17" t="s">
        <v>17655</v>
      </c>
    </row>
    <row r="5532" spans="1:29" x14ac:dyDescent="0.25">
      <c r="A5532" t="s">
        <v>3339</v>
      </c>
      <c r="B5532" s="165" t="s">
        <v>17630</v>
      </c>
      <c r="C5532" t="s">
        <v>3026</v>
      </c>
      <c r="D5532" s="1">
        <v>45241</v>
      </c>
      <c r="E5532">
        <f t="shared" si="610"/>
        <v>18</v>
      </c>
      <c r="F5532" t="s">
        <v>6</v>
      </c>
      <c r="G5532">
        <v>700</v>
      </c>
      <c r="H5532">
        <f t="shared" si="609"/>
        <v>70</v>
      </c>
      <c r="I5532" t="s">
        <v>9</v>
      </c>
      <c r="J5532">
        <v>1</v>
      </c>
      <c r="K5532" t="s">
        <v>8</v>
      </c>
      <c r="L5532" t="s">
        <v>49</v>
      </c>
      <c r="M5532" t="s">
        <v>759</v>
      </c>
      <c r="N5532" t="str">
        <f t="shared" si="611"/>
        <v>M</v>
      </c>
      <c r="O5532" t="s">
        <v>1943</v>
      </c>
      <c r="P5532" t="s">
        <v>1943</v>
      </c>
      <c r="Q5532" t="s">
        <v>1943</v>
      </c>
      <c r="R5532" t="s">
        <v>8</v>
      </c>
      <c r="S5532" t="str">
        <f t="shared" si="612"/>
        <v>U</v>
      </c>
      <c r="T5532" t="s">
        <v>8</v>
      </c>
      <c r="U5532" t="s">
        <v>8</v>
      </c>
      <c r="V5532" t="s">
        <v>1943</v>
      </c>
      <c r="W5532" t="e">
        <f>VLOOKUP(Q5532,'PBT Tag Rates'!$B$5:$E$44,4,FALSE)</f>
        <v>#N/A</v>
      </c>
      <c r="X5532">
        <v>1</v>
      </c>
      <c r="Y5532" s="14">
        <f>IFERROR(LOOKUP(H5532,{30,43,48,53,58,63,68,73,78,83,88,93,97},{42,47,52,57,62,67,72,77,82,87,92,99,100}),999)</f>
        <v>72</v>
      </c>
      <c r="Z5532" s="17">
        <f t="shared" si="613"/>
        <v>5.5555555555555554</v>
      </c>
      <c r="AA5532" s="17">
        <f t="shared" si="607"/>
        <v>5.5555555555555554</v>
      </c>
      <c r="AB5532" s="17">
        <f t="shared" si="608"/>
        <v>11.658097686375321</v>
      </c>
      <c r="AC5532" s="17" t="s">
        <v>17654</v>
      </c>
    </row>
    <row r="5533" spans="1:29" x14ac:dyDescent="0.25">
      <c r="A5533" t="s">
        <v>3339</v>
      </c>
      <c r="B5533" s="165" t="s">
        <v>17631</v>
      </c>
      <c r="C5533" t="s">
        <v>3027</v>
      </c>
      <c r="D5533" s="1">
        <v>45241</v>
      </c>
      <c r="E5533">
        <f t="shared" si="610"/>
        <v>18</v>
      </c>
      <c r="F5533" t="s">
        <v>6</v>
      </c>
      <c r="G5533">
        <v>710</v>
      </c>
      <c r="H5533">
        <f t="shared" si="609"/>
        <v>71</v>
      </c>
      <c r="I5533" t="s">
        <v>7</v>
      </c>
      <c r="J5533" t="s">
        <v>8</v>
      </c>
      <c r="K5533" t="s">
        <v>8</v>
      </c>
      <c r="L5533" t="s">
        <v>17632</v>
      </c>
      <c r="M5533" t="s">
        <v>6</v>
      </c>
      <c r="N5533" t="str">
        <f t="shared" si="611"/>
        <v>M</v>
      </c>
      <c r="O5533" t="s">
        <v>16293</v>
      </c>
      <c r="P5533" t="s">
        <v>16294</v>
      </c>
      <c r="Q5533" t="s">
        <v>2605</v>
      </c>
      <c r="R5533">
        <v>4</v>
      </c>
      <c r="S5533">
        <f t="shared" si="612"/>
        <v>2019</v>
      </c>
      <c r="T5533" t="s">
        <v>12</v>
      </c>
      <c r="U5533">
        <v>1</v>
      </c>
      <c r="V5533" t="s">
        <v>7657</v>
      </c>
      <c r="W5533">
        <f>VLOOKUP(Q5533,'PBT Tag Rates'!$B$5:$E$44,4,FALSE)</f>
        <v>0.96152300000000002</v>
      </c>
      <c r="X5533">
        <v>1</v>
      </c>
      <c r="Y5533" s="14">
        <f>IFERROR(LOOKUP(H5533,{30,43,48,53,58,63,68,73,78,83,88,93,97},{42,47,52,57,62,67,72,77,82,87,92,99,100}),999)</f>
        <v>72</v>
      </c>
      <c r="Z5533" s="17">
        <f t="shared" si="613"/>
        <v>5.5555555555555554</v>
      </c>
      <c r="AA5533" s="17">
        <f t="shared" si="607"/>
        <v>5.5555555555555554</v>
      </c>
      <c r="AB5533" s="17">
        <f t="shared" si="608"/>
        <v>11.658097686375321</v>
      </c>
      <c r="AC5533" s="17" t="s">
        <v>17655</v>
      </c>
    </row>
    <row r="5534" spans="1:29" x14ac:dyDescent="0.25">
      <c r="A5534" t="s">
        <v>3339</v>
      </c>
      <c r="B5534" s="165" t="s">
        <v>17633</v>
      </c>
      <c r="C5534" t="s">
        <v>3028</v>
      </c>
      <c r="D5534" s="1">
        <v>45242</v>
      </c>
      <c r="E5534">
        <f t="shared" si="610"/>
        <v>18</v>
      </c>
      <c r="F5534" t="s">
        <v>6</v>
      </c>
      <c r="G5534">
        <v>690</v>
      </c>
      <c r="H5534">
        <f t="shared" si="609"/>
        <v>69</v>
      </c>
      <c r="I5534" t="s">
        <v>7</v>
      </c>
      <c r="J5534" t="s">
        <v>8</v>
      </c>
      <c r="K5534" t="s">
        <v>8</v>
      </c>
      <c r="L5534" t="s">
        <v>8</v>
      </c>
      <c r="M5534" t="s">
        <v>6</v>
      </c>
      <c r="N5534" t="str">
        <f t="shared" si="611"/>
        <v>M</v>
      </c>
      <c r="O5534" t="s">
        <v>13052</v>
      </c>
      <c r="P5534" t="s">
        <v>17634</v>
      </c>
      <c r="Q5534" t="s">
        <v>2605</v>
      </c>
      <c r="R5534">
        <v>4</v>
      </c>
      <c r="S5534">
        <f t="shared" si="612"/>
        <v>2019</v>
      </c>
      <c r="T5534" t="s">
        <v>12</v>
      </c>
      <c r="U5534">
        <v>0.999999999999995</v>
      </c>
      <c r="V5534" t="s">
        <v>7657</v>
      </c>
      <c r="W5534">
        <f>VLOOKUP(Q5534,'PBT Tag Rates'!$B$5:$E$44,4,FALSE)</f>
        <v>0.96152300000000002</v>
      </c>
      <c r="X5534">
        <v>1</v>
      </c>
      <c r="Y5534" s="14">
        <f>IFERROR(LOOKUP(H5534,{30,43,48,53,58,63,68,73,78,83,88,93,97},{42,47,52,57,62,67,72,77,82,87,92,99,100}),999)</f>
        <v>72</v>
      </c>
      <c r="Z5534" s="17">
        <f t="shared" si="613"/>
        <v>5.5555555555555554</v>
      </c>
      <c r="AA5534" s="17">
        <f t="shared" si="607"/>
        <v>5.5555555555555554</v>
      </c>
      <c r="AB5534" s="17">
        <f t="shared" si="608"/>
        <v>11.658097686375321</v>
      </c>
      <c r="AC5534" s="17" t="s">
        <v>17655</v>
      </c>
    </row>
    <row r="5535" spans="1:29" x14ac:dyDescent="0.25">
      <c r="A5535" t="s">
        <v>3339</v>
      </c>
      <c r="B5535" s="165" t="s">
        <v>17635</v>
      </c>
      <c r="C5535" t="s">
        <v>3029</v>
      </c>
      <c r="D5535" s="1">
        <v>45242</v>
      </c>
      <c r="E5535">
        <f t="shared" si="610"/>
        <v>18</v>
      </c>
      <c r="F5535" t="s">
        <v>14</v>
      </c>
      <c r="G5535">
        <v>550</v>
      </c>
      <c r="H5535">
        <f t="shared" si="609"/>
        <v>55</v>
      </c>
      <c r="I5535" t="s">
        <v>9</v>
      </c>
      <c r="J5535">
        <v>1</v>
      </c>
      <c r="K5535" t="s">
        <v>8</v>
      </c>
      <c r="L5535" t="s">
        <v>8</v>
      </c>
      <c r="M5535" t="s">
        <v>14</v>
      </c>
      <c r="N5535" t="str">
        <f t="shared" si="611"/>
        <v>F</v>
      </c>
      <c r="O5535" t="s">
        <v>667</v>
      </c>
      <c r="P5535" t="s">
        <v>668</v>
      </c>
      <c r="Q5535" t="s">
        <v>221</v>
      </c>
      <c r="R5535">
        <v>4</v>
      </c>
      <c r="S5535">
        <f t="shared" si="612"/>
        <v>2019</v>
      </c>
      <c r="T5535" t="s">
        <v>12</v>
      </c>
      <c r="U5535">
        <v>1</v>
      </c>
      <c r="V5535" t="s">
        <v>3951</v>
      </c>
      <c r="W5535">
        <f>VLOOKUP(Q5535,'PBT Tag Rates'!$B$5:$E$44,4,FALSE)</f>
        <v>0.95971980899999998</v>
      </c>
      <c r="X5535">
        <v>1</v>
      </c>
      <c r="Y5535" s="14">
        <f>IFERROR(LOOKUP(H5535,{30,43,48,53,58,63,68,73,78,83,88,93,97},{42,47,52,57,62,67,72,77,82,87,92,99,100}),999)</f>
        <v>57</v>
      </c>
      <c r="Z5535" s="17">
        <f t="shared" si="613"/>
        <v>5.5555555555555554</v>
      </c>
      <c r="AA5535" s="17">
        <f t="shared" si="607"/>
        <v>5.5555555555555554</v>
      </c>
      <c r="AB5535" s="17">
        <f t="shared" si="608"/>
        <v>11.658097686375321</v>
      </c>
      <c r="AC5535" s="17" t="s">
        <v>17655</v>
      </c>
    </row>
    <row r="5536" spans="1:29" x14ac:dyDescent="0.25">
      <c r="A5536" t="s">
        <v>3339</v>
      </c>
      <c r="B5536" s="165" t="s">
        <v>17636</v>
      </c>
      <c r="C5536" t="s">
        <v>3030</v>
      </c>
      <c r="D5536" s="1">
        <v>45242</v>
      </c>
      <c r="E5536">
        <f t="shared" si="610"/>
        <v>18</v>
      </c>
      <c r="F5536" t="s">
        <v>14</v>
      </c>
      <c r="G5536">
        <v>780</v>
      </c>
      <c r="H5536">
        <f t="shared" si="609"/>
        <v>78</v>
      </c>
      <c r="I5536" t="s">
        <v>9</v>
      </c>
      <c r="J5536" t="s">
        <v>8</v>
      </c>
      <c r="K5536" t="s">
        <v>8</v>
      </c>
      <c r="L5536" t="s">
        <v>8</v>
      </c>
      <c r="M5536" t="s">
        <v>14</v>
      </c>
      <c r="N5536" t="str">
        <f t="shared" si="611"/>
        <v>F</v>
      </c>
      <c r="O5536" t="s">
        <v>17162</v>
      </c>
      <c r="P5536" t="s">
        <v>17637</v>
      </c>
      <c r="Q5536" t="s">
        <v>1575</v>
      </c>
      <c r="R5536">
        <v>4</v>
      </c>
      <c r="S5536">
        <f t="shared" si="612"/>
        <v>2019</v>
      </c>
      <c r="T5536" t="s">
        <v>12</v>
      </c>
      <c r="U5536">
        <v>0.999999999999998</v>
      </c>
      <c r="V5536" t="s">
        <v>9534</v>
      </c>
      <c r="W5536">
        <f>VLOOKUP(Q5536,'PBT Tag Rates'!$B$5:$E$44,4,FALSE)</f>
        <v>0.96016800000000002</v>
      </c>
      <c r="X5536">
        <v>1</v>
      </c>
      <c r="Y5536" s="14">
        <f>IFERROR(LOOKUP(H5536,{30,43,48,53,58,63,68,73,78,83,88,93,97},{42,47,52,57,62,67,72,77,82,87,92,99,100}),999)</f>
        <v>82</v>
      </c>
      <c r="Z5536" s="17">
        <f t="shared" si="613"/>
        <v>5.5555555555555554</v>
      </c>
      <c r="AA5536" s="17">
        <f t="shared" si="607"/>
        <v>5.5555555555555554</v>
      </c>
      <c r="AB5536" s="17">
        <f t="shared" si="608"/>
        <v>11.658097686375321</v>
      </c>
      <c r="AC5536" s="17" t="s">
        <v>17655</v>
      </c>
    </row>
    <row r="5537" spans="1:29" x14ac:dyDescent="0.25">
      <c r="A5537" t="s">
        <v>3339</v>
      </c>
      <c r="B5537" s="165" t="s">
        <v>17638</v>
      </c>
      <c r="C5537" t="s">
        <v>3031</v>
      </c>
      <c r="D5537" s="1">
        <v>45243</v>
      </c>
      <c r="E5537">
        <f t="shared" si="610"/>
        <v>18</v>
      </c>
      <c r="F5537" t="s">
        <v>14</v>
      </c>
      <c r="G5537">
        <v>610</v>
      </c>
      <c r="H5537">
        <f t="shared" si="609"/>
        <v>61</v>
      </c>
      <c r="I5537" t="s">
        <v>9</v>
      </c>
      <c r="J5537">
        <v>1</v>
      </c>
      <c r="K5537" t="s">
        <v>8</v>
      </c>
      <c r="L5537" t="s">
        <v>17639</v>
      </c>
      <c r="M5537" t="s">
        <v>14</v>
      </c>
      <c r="N5537" t="str">
        <f t="shared" si="611"/>
        <v>F</v>
      </c>
      <c r="O5537" t="s">
        <v>4482</v>
      </c>
      <c r="P5537" t="s">
        <v>4578</v>
      </c>
      <c r="Q5537" t="s">
        <v>221</v>
      </c>
      <c r="R5537">
        <v>4</v>
      </c>
      <c r="S5537">
        <f t="shared" si="612"/>
        <v>2019</v>
      </c>
      <c r="T5537" t="s">
        <v>12</v>
      </c>
      <c r="U5537">
        <v>1</v>
      </c>
      <c r="V5537" t="s">
        <v>3951</v>
      </c>
      <c r="W5537">
        <f>VLOOKUP(Q5537,'PBT Tag Rates'!$B$5:$E$44,4,FALSE)</f>
        <v>0.95971980899999998</v>
      </c>
      <c r="X5537">
        <v>1</v>
      </c>
      <c r="Y5537" s="14">
        <f>IFERROR(LOOKUP(H5537,{30,43,48,53,58,63,68,73,78,83,88,93,97},{42,47,52,57,62,67,72,77,82,87,92,99,100}),999)</f>
        <v>62</v>
      </c>
      <c r="Z5537" s="17">
        <f t="shared" si="613"/>
        <v>5.5555555555555554</v>
      </c>
      <c r="AA5537" s="17">
        <f t="shared" si="607"/>
        <v>5.5555555555555554</v>
      </c>
      <c r="AB5537" s="17">
        <f t="shared" si="608"/>
        <v>11.658097686375321</v>
      </c>
      <c r="AC5537" s="17" t="s">
        <v>17655</v>
      </c>
    </row>
    <row r="5538" spans="1:29" x14ac:dyDescent="0.25">
      <c r="A5538" t="s">
        <v>3339</v>
      </c>
      <c r="B5538" s="165" t="s">
        <v>17640</v>
      </c>
      <c r="C5538" t="s">
        <v>3032</v>
      </c>
      <c r="D5538" s="1">
        <v>45243</v>
      </c>
      <c r="E5538">
        <f t="shared" si="610"/>
        <v>18</v>
      </c>
      <c r="F5538" t="s">
        <v>14</v>
      </c>
      <c r="G5538">
        <v>690</v>
      </c>
      <c r="H5538">
        <f t="shared" si="609"/>
        <v>69</v>
      </c>
      <c r="I5538" t="s">
        <v>7</v>
      </c>
      <c r="J5538" t="s">
        <v>8</v>
      </c>
      <c r="K5538" t="s">
        <v>8</v>
      </c>
      <c r="L5538" t="s">
        <v>8</v>
      </c>
      <c r="M5538" t="s">
        <v>14</v>
      </c>
      <c r="N5538" t="str">
        <f t="shared" si="611"/>
        <v>F</v>
      </c>
      <c r="O5538" t="s">
        <v>9311</v>
      </c>
      <c r="P5538" t="s">
        <v>9312</v>
      </c>
      <c r="Q5538" t="s">
        <v>918</v>
      </c>
      <c r="R5538">
        <v>3</v>
      </c>
      <c r="S5538">
        <f t="shared" si="612"/>
        <v>2020</v>
      </c>
      <c r="T5538" t="s">
        <v>12</v>
      </c>
      <c r="U5538">
        <v>0.999999999999999</v>
      </c>
      <c r="V5538" t="s">
        <v>3396</v>
      </c>
      <c r="W5538">
        <f>VLOOKUP(Q5538,'PBT Tag Rates'!$B$5:$E$44,4,FALSE)</f>
        <v>0.98961045999999997</v>
      </c>
      <c r="X5538">
        <v>1</v>
      </c>
      <c r="Y5538" s="14">
        <f>IFERROR(LOOKUP(H5538,{30,43,48,53,58,63,68,73,78,83,88,93,97},{42,47,52,57,62,67,72,77,82,87,92,99,100}),999)</f>
        <v>72</v>
      </c>
      <c r="Z5538" s="17">
        <f t="shared" si="613"/>
        <v>5.5555555555555554</v>
      </c>
      <c r="AA5538" s="17">
        <f t="shared" si="607"/>
        <v>5.5555555555555554</v>
      </c>
      <c r="AB5538" s="17">
        <f t="shared" si="608"/>
        <v>11.658097686375321</v>
      </c>
      <c r="AC5538" s="17" t="s">
        <v>17655</v>
      </c>
    </row>
    <row r="5539" spans="1:29" x14ac:dyDescent="0.25">
      <c r="A5539" t="s">
        <v>3339</v>
      </c>
      <c r="B5539" s="165" t="s">
        <v>17641</v>
      </c>
      <c r="C5539" t="s">
        <v>3033</v>
      </c>
      <c r="D5539" s="1">
        <v>45243</v>
      </c>
      <c r="E5539">
        <f t="shared" si="610"/>
        <v>18</v>
      </c>
      <c r="F5539" t="s">
        <v>14</v>
      </c>
      <c r="G5539">
        <v>720</v>
      </c>
      <c r="H5539">
        <f t="shared" si="609"/>
        <v>72</v>
      </c>
      <c r="I5539" t="s">
        <v>9</v>
      </c>
      <c r="J5539">
        <v>1</v>
      </c>
      <c r="K5539" t="s">
        <v>8</v>
      </c>
      <c r="L5539" t="s">
        <v>8</v>
      </c>
      <c r="M5539" t="s">
        <v>14</v>
      </c>
      <c r="N5539" t="str">
        <f t="shared" si="611"/>
        <v>F</v>
      </c>
      <c r="O5539" t="s">
        <v>356</v>
      </c>
      <c r="P5539" t="s">
        <v>9671</v>
      </c>
      <c r="Q5539" t="s">
        <v>221</v>
      </c>
      <c r="R5539">
        <v>4</v>
      </c>
      <c r="S5539">
        <f t="shared" si="612"/>
        <v>2019</v>
      </c>
      <c r="T5539" t="s">
        <v>12</v>
      </c>
      <c r="U5539">
        <v>1</v>
      </c>
      <c r="V5539" t="s">
        <v>3951</v>
      </c>
      <c r="W5539">
        <f>VLOOKUP(Q5539,'PBT Tag Rates'!$B$5:$E$44,4,FALSE)</f>
        <v>0.95971980899999998</v>
      </c>
      <c r="X5539">
        <v>1</v>
      </c>
      <c r="Y5539" s="14">
        <f>IFERROR(LOOKUP(H5539,{30,43,48,53,58,63,68,73,78,83,88,93,97},{42,47,52,57,62,67,72,77,82,87,92,99,100}),999)</f>
        <v>72</v>
      </c>
      <c r="Z5539" s="17">
        <f t="shared" si="613"/>
        <v>5.5555555555555554</v>
      </c>
      <c r="AA5539" s="17">
        <f t="shared" si="607"/>
        <v>5.5555555555555554</v>
      </c>
      <c r="AB5539" s="17">
        <f t="shared" si="608"/>
        <v>11.658097686375321</v>
      </c>
      <c r="AC5539" s="17" t="s">
        <v>17655</v>
      </c>
    </row>
    <row r="5540" spans="1:29" x14ac:dyDescent="0.25">
      <c r="A5540" t="s">
        <v>3339</v>
      </c>
      <c r="B5540" s="165" t="s">
        <v>17642</v>
      </c>
      <c r="C5540" t="s">
        <v>3034</v>
      </c>
      <c r="D5540" s="1">
        <v>45244</v>
      </c>
      <c r="E5540">
        <f t="shared" si="610"/>
        <v>18</v>
      </c>
      <c r="F5540" t="s">
        <v>14</v>
      </c>
      <c r="G5540">
        <v>610</v>
      </c>
      <c r="H5540">
        <f t="shared" si="609"/>
        <v>61</v>
      </c>
      <c r="I5540" t="s">
        <v>7</v>
      </c>
      <c r="J5540" t="s">
        <v>8</v>
      </c>
      <c r="K5540" t="s">
        <v>8</v>
      </c>
      <c r="L5540" t="s">
        <v>8</v>
      </c>
      <c r="M5540" t="s">
        <v>14</v>
      </c>
      <c r="N5540" t="str">
        <f t="shared" si="611"/>
        <v>F</v>
      </c>
      <c r="O5540" t="s">
        <v>8495</v>
      </c>
      <c r="P5540" t="s">
        <v>12296</v>
      </c>
      <c r="Q5540" t="s">
        <v>221</v>
      </c>
      <c r="R5540">
        <v>4</v>
      </c>
      <c r="S5540">
        <f t="shared" si="612"/>
        <v>2019</v>
      </c>
      <c r="T5540" t="s">
        <v>12</v>
      </c>
      <c r="U5540">
        <v>1</v>
      </c>
      <c r="V5540" t="s">
        <v>3396</v>
      </c>
      <c r="W5540">
        <f>VLOOKUP(Q5540,'PBT Tag Rates'!$B$5:$E$44,4,FALSE)</f>
        <v>0.95971980899999998</v>
      </c>
      <c r="X5540">
        <v>1</v>
      </c>
      <c r="Y5540" s="14">
        <f>IFERROR(LOOKUP(H5540,{30,43,48,53,58,63,68,73,78,83,88,93,97},{42,47,52,57,62,67,72,77,82,87,92,99,100}),999)</f>
        <v>62</v>
      </c>
      <c r="Z5540" s="17">
        <f t="shared" si="613"/>
        <v>5.5555555555555554</v>
      </c>
      <c r="AA5540" s="17">
        <f t="shared" si="607"/>
        <v>5.5555555555555554</v>
      </c>
      <c r="AB5540" s="17">
        <f t="shared" si="608"/>
        <v>11.658097686375321</v>
      </c>
      <c r="AC5540" s="17" t="s">
        <v>17655</v>
      </c>
    </row>
    <row r="5541" spans="1:29" x14ac:dyDescent="0.25">
      <c r="A5541" t="s">
        <v>3339</v>
      </c>
      <c r="B5541" s="165" t="s">
        <v>17643</v>
      </c>
      <c r="C5541" t="s">
        <v>3035</v>
      </c>
      <c r="D5541" s="1">
        <v>45245</v>
      </c>
      <c r="E5541">
        <f t="shared" si="610"/>
        <v>18</v>
      </c>
      <c r="F5541" t="s">
        <v>6</v>
      </c>
      <c r="G5541">
        <v>640</v>
      </c>
      <c r="H5541">
        <f t="shared" si="609"/>
        <v>64</v>
      </c>
      <c r="I5541" t="s">
        <v>9</v>
      </c>
      <c r="J5541">
        <v>1</v>
      </c>
      <c r="K5541" t="s">
        <v>8</v>
      </c>
      <c r="L5541" t="s">
        <v>8</v>
      </c>
      <c r="M5541" t="s">
        <v>6</v>
      </c>
      <c r="N5541" t="str">
        <f t="shared" si="611"/>
        <v>M</v>
      </c>
      <c r="O5541" t="s">
        <v>17644</v>
      </c>
      <c r="P5541" t="s">
        <v>17645</v>
      </c>
      <c r="Q5541" t="s">
        <v>15348</v>
      </c>
      <c r="R5541">
        <v>4</v>
      </c>
      <c r="S5541">
        <f t="shared" si="612"/>
        <v>2019</v>
      </c>
      <c r="T5541" t="s">
        <v>12</v>
      </c>
      <c r="U5541">
        <v>1</v>
      </c>
      <c r="V5541" t="s">
        <v>7657</v>
      </c>
      <c r="W5541">
        <f>VLOOKUP(Q5541,'PBT Tag Rates'!$B$5:$E$44,4,FALSE)</f>
        <v>0.96152300000000002</v>
      </c>
      <c r="X5541">
        <v>1</v>
      </c>
      <c r="Y5541" s="14">
        <f>IFERROR(LOOKUP(H5541,{30,43,48,53,58,63,68,73,78,83,88,93,97},{42,47,52,57,62,67,72,77,82,87,92,99,100}),999)</f>
        <v>67</v>
      </c>
      <c r="Z5541" s="17">
        <f t="shared" si="613"/>
        <v>5.5555555555555554</v>
      </c>
      <c r="AA5541" s="17">
        <f t="shared" si="607"/>
        <v>5.5555555555555554</v>
      </c>
      <c r="AB5541" s="17">
        <f t="shared" si="608"/>
        <v>11.658097686375321</v>
      </c>
      <c r="AC5541" s="17" t="s">
        <v>17655</v>
      </c>
    </row>
    <row r="5542" spans="1:29" x14ac:dyDescent="0.25">
      <c r="A5542" t="s">
        <v>3339</v>
      </c>
      <c r="B5542" s="165" t="s">
        <v>17646</v>
      </c>
      <c r="C5542" t="s">
        <v>3036</v>
      </c>
      <c r="D5542" s="1">
        <v>45245</v>
      </c>
      <c r="E5542">
        <f t="shared" si="610"/>
        <v>18</v>
      </c>
      <c r="F5542" t="s">
        <v>14</v>
      </c>
      <c r="G5542">
        <v>790</v>
      </c>
      <c r="H5542">
        <f t="shared" si="609"/>
        <v>79</v>
      </c>
      <c r="I5542" t="s">
        <v>7</v>
      </c>
      <c r="J5542" t="s">
        <v>8</v>
      </c>
      <c r="K5542" t="s">
        <v>8</v>
      </c>
      <c r="L5542" t="s">
        <v>8</v>
      </c>
      <c r="M5542" t="s">
        <v>14</v>
      </c>
      <c r="N5542" t="str">
        <f t="shared" si="611"/>
        <v>F</v>
      </c>
      <c r="O5542" t="s">
        <v>2245</v>
      </c>
      <c r="P5542" t="s">
        <v>2977</v>
      </c>
      <c r="Q5542" t="s">
        <v>221</v>
      </c>
      <c r="R5542">
        <v>4</v>
      </c>
      <c r="S5542">
        <f t="shared" si="612"/>
        <v>2019</v>
      </c>
      <c r="T5542" t="s">
        <v>12</v>
      </c>
      <c r="U5542">
        <v>1.00000000000001</v>
      </c>
      <c r="V5542" t="s">
        <v>3396</v>
      </c>
      <c r="W5542">
        <f>VLOOKUP(Q5542,'PBT Tag Rates'!$B$5:$E$44,4,FALSE)</f>
        <v>0.95971980899999998</v>
      </c>
      <c r="X5542">
        <v>1</v>
      </c>
      <c r="Y5542" s="14">
        <f>IFERROR(LOOKUP(H5542,{30,43,48,53,58,63,68,73,78,83,88,93,97},{42,47,52,57,62,67,72,77,82,87,92,99,100}),999)</f>
        <v>82</v>
      </c>
      <c r="Z5542" s="17">
        <f t="shared" si="613"/>
        <v>5.5555555555555554</v>
      </c>
      <c r="AA5542" s="17">
        <f t="shared" si="607"/>
        <v>5.5555555555555554</v>
      </c>
      <c r="AB5542" s="17">
        <f t="shared" si="608"/>
        <v>11.658097686375321</v>
      </c>
      <c r="AC5542" s="17" t="s">
        <v>17655</v>
      </c>
    </row>
    <row r="5543" spans="1:29" x14ac:dyDescent="0.25">
      <c r="A5543" t="s">
        <v>17647</v>
      </c>
      <c r="B5543" s="165" t="s">
        <v>17649</v>
      </c>
      <c r="C5543">
        <v>434</v>
      </c>
      <c r="D5543" s="1">
        <v>45236</v>
      </c>
      <c r="E5543">
        <f t="shared" si="610"/>
        <v>18</v>
      </c>
      <c r="F5543" t="s">
        <v>6</v>
      </c>
      <c r="G5543">
        <v>810</v>
      </c>
      <c r="H5543">
        <f t="shared" si="609"/>
        <v>81</v>
      </c>
      <c r="I5543" t="s">
        <v>7</v>
      </c>
      <c r="J5543" t="s">
        <v>8</v>
      </c>
      <c r="K5543" t="s">
        <v>8</v>
      </c>
      <c r="L5543" t="s">
        <v>49</v>
      </c>
      <c r="M5543" t="s">
        <v>759</v>
      </c>
      <c r="N5543" t="str">
        <f t="shared" si="611"/>
        <v>M</v>
      </c>
      <c r="O5543" t="s">
        <v>1943</v>
      </c>
      <c r="P5543" t="s">
        <v>1943</v>
      </c>
      <c r="Q5543" t="s">
        <v>1943</v>
      </c>
      <c r="R5543" t="s">
        <v>8</v>
      </c>
      <c r="S5543" t="str">
        <f t="shared" si="612"/>
        <v>U</v>
      </c>
      <c r="T5543" t="s">
        <v>8</v>
      </c>
      <c r="U5543" t="s">
        <v>8</v>
      </c>
      <c r="V5543" t="s">
        <v>1943</v>
      </c>
      <c r="W5543" t="e">
        <f>VLOOKUP(Q5543,'PBT Tag Rates'!$B$5:$E$44,4,FALSE)</f>
        <v>#N/A</v>
      </c>
      <c r="X5543">
        <v>1</v>
      </c>
      <c r="Y5543" s="14">
        <f>IFERROR(LOOKUP(H5543,{30,43,48,53,58,63,68,73,78,83,88,93,97},{42,47,52,57,62,67,72,77,82,87,92,99,100}),999)</f>
        <v>82</v>
      </c>
      <c r="Z5543" s="17">
        <f t="shared" si="613"/>
        <v>5.5555555555555554</v>
      </c>
      <c r="AA5543" s="17">
        <f t="shared" si="607"/>
        <v>5.5555555555555554</v>
      </c>
      <c r="AB5543" s="17">
        <f t="shared" si="608"/>
        <v>11.658097686375321</v>
      </c>
      <c r="AC5543" s="17" t="s">
        <v>17654</v>
      </c>
    </row>
    <row r="5544" spans="1:29" x14ac:dyDescent="0.25">
      <c r="A5544" t="s">
        <v>17651</v>
      </c>
      <c r="B5544" s="165" t="s">
        <v>17652</v>
      </c>
      <c r="C5544">
        <v>2344</v>
      </c>
      <c r="D5544" s="1">
        <v>45224</v>
      </c>
      <c r="E5544">
        <f t="shared" si="610"/>
        <v>18</v>
      </c>
      <c r="F5544" t="s">
        <v>6</v>
      </c>
      <c r="G5544">
        <v>830</v>
      </c>
      <c r="H5544">
        <f t="shared" si="609"/>
        <v>83</v>
      </c>
      <c r="I5544" t="s">
        <v>7</v>
      </c>
      <c r="J5544" t="s">
        <v>8</v>
      </c>
      <c r="K5544" t="s">
        <v>8</v>
      </c>
      <c r="L5544" t="s">
        <v>49</v>
      </c>
      <c r="M5544" t="s">
        <v>759</v>
      </c>
      <c r="N5544" t="str">
        <f t="shared" si="611"/>
        <v>M</v>
      </c>
      <c r="O5544" t="s">
        <v>1943</v>
      </c>
      <c r="P5544" t="s">
        <v>1943</v>
      </c>
      <c r="Q5544" t="s">
        <v>1943</v>
      </c>
      <c r="R5544" t="s">
        <v>8</v>
      </c>
      <c r="S5544" t="str">
        <f t="shared" si="612"/>
        <v>U</v>
      </c>
      <c r="T5544" t="s">
        <v>8</v>
      </c>
      <c r="U5544" t="s">
        <v>8</v>
      </c>
      <c r="V5544" t="s">
        <v>1943</v>
      </c>
      <c r="W5544" t="e">
        <f>VLOOKUP(Q5544,'PBT Tag Rates'!$B$5:$E$44,4,FALSE)</f>
        <v>#N/A</v>
      </c>
      <c r="X5544">
        <v>1</v>
      </c>
      <c r="Y5544" s="14">
        <f>IFERROR(LOOKUP(H5544,{30,43,48,53,58,63,68,73,78,83,88,93,97},{42,47,52,57,62,67,72,77,82,87,92,99,100}),999)</f>
        <v>87</v>
      </c>
      <c r="Z5544" s="17">
        <f t="shared" si="613"/>
        <v>5.5555555555555554</v>
      </c>
      <c r="AA5544" s="17">
        <f t="shared" si="607"/>
        <v>5.5555555555555554</v>
      </c>
      <c r="AB5544" s="17">
        <f t="shared" si="608"/>
        <v>11.658097686375321</v>
      </c>
      <c r="AC5544" s="17" t="s">
        <v>17654</v>
      </c>
    </row>
  </sheetData>
  <mergeCells count="3">
    <mergeCell ref="AE1:AG1"/>
    <mergeCell ref="AA1:AA3"/>
    <mergeCell ref="AJ1:AL1"/>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2EC1-BAFC-43E4-BDDE-7A8BFCE50F04}">
  <sheetPr>
    <tabColor theme="8" tint="0.39997558519241921"/>
  </sheetPr>
  <dimension ref="A1:CZ163"/>
  <sheetViews>
    <sheetView topLeftCell="AB1" zoomScaleNormal="100" workbookViewId="0">
      <selection activeCell="AT15" sqref="AT15"/>
    </sheetView>
  </sheetViews>
  <sheetFormatPr defaultRowHeight="15" x14ac:dyDescent="0.25"/>
  <cols>
    <col min="1" max="1" width="18.85546875" bestFit="1" customWidth="1"/>
    <col min="2" max="2" width="18.5703125" customWidth="1"/>
    <col min="3" max="3" width="9.85546875" customWidth="1"/>
    <col min="4" max="4" width="5.85546875" customWidth="1"/>
    <col min="5" max="26" width="5.7109375" customWidth="1"/>
    <col min="27" max="27" width="9.140625" customWidth="1"/>
    <col min="28" max="29" width="5.7109375" customWidth="1"/>
    <col min="30" max="30" width="7.42578125" customWidth="1"/>
    <col min="31" max="42" width="5.7109375" customWidth="1"/>
    <col min="43" max="43" width="5.28515625" customWidth="1"/>
    <col min="44" max="44" width="2.42578125" customWidth="1"/>
    <col min="45" max="45" width="9.5703125" bestFit="1" customWidth="1"/>
    <col min="46" max="46" width="10.5703125" bestFit="1" customWidth="1"/>
    <col min="47" max="47" width="1.42578125" style="147" customWidth="1"/>
    <col min="50" max="50" width="6.7109375" customWidth="1"/>
    <col min="59" max="59" width="7.85546875" customWidth="1"/>
    <col min="60" max="60" width="4.85546875" customWidth="1"/>
    <col min="61" max="73" width="5.28515625" customWidth="1"/>
    <col min="74" max="74" width="7.5703125" customWidth="1"/>
    <col min="75" max="75" width="11.5703125" customWidth="1"/>
    <col min="76" max="76" width="15.140625" customWidth="1"/>
    <col min="77" max="89" width="5.85546875" customWidth="1"/>
    <col min="90" max="90" width="14.42578125" bestFit="1" customWidth="1"/>
    <col min="91" max="103" width="5.85546875" customWidth="1"/>
  </cols>
  <sheetData>
    <row r="1" spans="1:103" ht="15.75" thickBot="1" x14ac:dyDescent="0.3">
      <c r="A1" s="20"/>
      <c r="G1" s="241" t="s">
        <v>3206</v>
      </c>
      <c r="H1" s="241"/>
      <c r="I1" s="242">
        <f>SUM(D5:P6)</f>
        <v>25613.293724213596</v>
      </c>
      <c r="J1" s="241"/>
      <c r="P1" s="244">
        <f>I1+I83</f>
        <v>50160.811604847593</v>
      </c>
      <c r="Q1" s="245"/>
      <c r="T1" s="241" t="s">
        <v>3206</v>
      </c>
      <c r="U1" s="241"/>
      <c r="V1" s="243">
        <f>SUM(Q8:AC79)</f>
        <v>25613.293724213618</v>
      </c>
      <c r="W1" s="241"/>
      <c r="AA1" s="30">
        <f>I1+I83</f>
        <v>50160.811604847593</v>
      </c>
      <c r="AH1" t="s">
        <v>3206</v>
      </c>
      <c r="AJ1" s="248">
        <f>SUM(AE8:AQ79)</f>
        <v>22065.191013760617</v>
      </c>
      <c r="AK1" s="248"/>
      <c r="AZ1" s="241" t="s">
        <v>3272</v>
      </c>
      <c r="BA1" s="241"/>
      <c r="BB1" s="241"/>
      <c r="BL1" t="s">
        <v>3206</v>
      </c>
      <c r="BN1" s="30">
        <f>SUM(BI8:BU77)</f>
        <v>1031.0367327820011</v>
      </c>
      <c r="CB1" s="241" t="s">
        <v>3206</v>
      </c>
      <c r="CC1" s="241"/>
      <c r="CD1" s="243">
        <f>SUM(BY8:CK61)</f>
        <v>418.07560198075703</v>
      </c>
      <c r="CE1" s="241"/>
      <c r="CH1" s="241" t="s">
        <v>3206</v>
      </c>
      <c r="CI1" s="241"/>
      <c r="CJ1" s="30">
        <f>CD1+CR1</f>
        <v>965.23481884828391</v>
      </c>
      <c r="CP1" s="241" t="s">
        <v>3206</v>
      </c>
      <c r="CQ1" s="241"/>
      <c r="CR1" s="243">
        <f>SUM(CM8:CY61)</f>
        <v>547.15921686752688</v>
      </c>
      <c r="CS1" s="241"/>
    </row>
    <row r="2" spans="1:103" ht="15" customHeight="1" x14ac:dyDescent="0.25">
      <c r="D2" s="241" t="s">
        <v>3212</v>
      </c>
      <c r="E2" s="241"/>
      <c r="F2" s="241"/>
      <c r="G2" s="241"/>
      <c r="H2" s="241"/>
      <c r="I2" s="241"/>
      <c r="J2" s="241"/>
      <c r="K2" s="241"/>
      <c r="L2" s="241"/>
      <c r="M2" s="241"/>
      <c r="N2" s="241"/>
      <c r="O2" s="241"/>
      <c r="P2" s="241"/>
      <c r="T2" s="241" t="s">
        <v>3236</v>
      </c>
      <c r="U2" s="241"/>
      <c r="V2" s="243">
        <f>SUM(Q8:AC79)</f>
        <v>25613.293724213618</v>
      </c>
      <c r="W2" s="241"/>
      <c r="AA2">
        <v>2332</v>
      </c>
      <c r="AJ2" s="243">
        <f>AJ1-BN1</f>
        <v>21034.154280978615</v>
      </c>
      <c r="AK2" s="243"/>
      <c r="AV2" t="s">
        <v>3125</v>
      </c>
      <c r="BA2" t="s">
        <v>3082</v>
      </c>
      <c r="BB2" t="s">
        <v>3083</v>
      </c>
      <c r="BD2" s="249" t="s">
        <v>3238</v>
      </c>
      <c r="BE2" s="250"/>
      <c r="BF2" s="251"/>
      <c r="BW2" s="247" t="s">
        <v>3215</v>
      </c>
      <c r="BX2" s="247"/>
    </row>
    <row r="3" spans="1:103" ht="15" customHeight="1" x14ac:dyDescent="0.25">
      <c r="A3" s="21" t="s">
        <v>9</v>
      </c>
      <c r="B3" s="20" t="s">
        <v>1943</v>
      </c>
      <c r="D3" s="16">
        <f>SUMIFS('Individual Data'!$AB$6:$AB$5544,'Individual Data'!$V$6:$V$5544,'age-length prop'!$B3,'Individual Data'!$I$6:$I$5544,'age-length prop'!$A3,'Individual Data'!$Y$6:$Y$5544,'age-length prop'!D$7,'Individual Data'!$N$6:$N$5544,'age-length prop'!$B$6)</f>
        <v>0</v>
      </c>
      <c r="E3" s="16">
        <f>SUMIFS('Individual Data'!$AB$6:$AB$5544,'Individual Data'!$V$6:$V$5544,'age-length prop'!$B3,'Individual Data'!$I$6:$I$5544,'age-length prop'!$A3,'Individual Data'!$Y$6:$Y$5544,'age-length prop'!E$7,'Individual Data'!$N$6:$N$5544,'age-length prop'!$B$6)</f>
        <v>0</v>
      </c>
      <c r="F3" s="16">
        <f>SUMIFS('Individual Data'!$AB$6:$AB$5544,'Individual Data'!$V$6:$V$5544,'age-length prop'!$B3,'Individual Data'!$I$6:$I$5544,'age-length prop'!$A3,'Individual Data'!$Y$6:$Y$5544,'age-length prop'!F$7,'Individual Data'!$N$6:$N$5544,'age-length prop'!$B$6)</f>
        <v>0</v>
      </c>
      <c r="G3" s="16">
        <f>SUMIFS('Individual Data'!$AB$6:$AB$5544,'Individual Data'!$V$6:$V$5544,'age-length prop'!$B3,'Individual Data'!$I$6:$I$5544,'age-length prop'!$A3,'Individual Data'!$Y$6:$Y$5544,'age-length prop'!G$7,'Individual Data'!$N$6:$N$5544,'age-length prop'!$B$6)</f>
        <v>0</v>
      </c>
      <c r="H3" s="16">
        <f>SUMIFS('Individual Data'!$AB$6:$AB$5544,'Individual Data'!$V$6:$V$5544,'age-length prop'!$B3,'Individual Data'!$I$6:$I$5544,'age-length prop'!$A3,'Individual Data'!$Y$6:$Y$5544,'age-length prop'!H$7,'Individual Data'!$N$6:$N$5544,'age-length prop'!$B$6)</f>
        <v>0</v>
      </c>
      <c r="I3" s="16">
        <f>SUMIFS('Individual Data'!$AB$6:$AB$5544,'Individual Data'!$V$6:$V$5544,'age-length prop'!$B3,'Individual Data'!$I$6:$I$5544,'age-length prop'!$A3,'Individual Data'!$Y$6:$Y$5544,'age-length prop'!I$7,'Individual Data'!$N$6:$N$5544,'age-length prop'!$B$6)</f>
        <v>0</v>
      </c>
      <c r="J3" s="16">
        <f>SUMIFS('Individual Data'!$AB$6:$AB$5544,'Individual Data'!$V$6:$V$5544,'age-length prop'!$B3,'Individual Data'!$I$6:$I$5544,'age-length prop'!$A3,'Individual Data'!$Y$6:$Y$5544,'age-length prop'!J$7,'Individual Data'!$N$6:$N$5544,'age-length prop'!$B$6)</f>
        <v>11.658097686375321</v>
      </c>
      <c r="K3" s="16">
        <f>SUMIFS('Individual Data'!$AB$6:$AB$5544,'Individual Data'!$V$6:$V$5544,'age-length prop'!$B3,'Individual Data'!$I$6:$I$5544,'age-length prop'!$A3,'Individual Data'!$Y$6:$Y$5544,'age-length prop'!K$7,'Individual Data'!$N$6:$N$5544,'age-length prop'!$B$6)</f>
        <v>14.176441739278664</v>
      </c>
      <c r="L3" s="16">
        <f>SUMIFS('Individual Data'!$AB$6:$AB$5544,'Individual Data'!$V$6:$V$5544,'age-length prop'!$B3,'Individual Data'!$I$6:$I$5544,'age-length prop'!$A3,'Individual Data'!$Y$6:$Y$5544,'age-length prop'!L$7,'Individual Data'!$N$6:$N$5544,'age-length prop'!$B$6)</f>
        <v>35.907915637267358</v>
      </c>
      <c r="M3" s="16">
        <f>SUMIFS('Individual Data'!$AB$6:$AB$5544,'Individual Data'!$V$6:$V$5544,'age-length prop'!$B3,'Individual Data'!$I$6:$I$5544,'age-length prop'!$A3,'Individual Data'!$Y$6:$Y$5544,'age-length prop'!M$7,'Individual Data'!$N$6:$N$5544,'age-length prop'!$B$6)</f>
        <v>12.591720264516715</v>
      </c>
      <c r="N3" s="16">
        <f>SUMIFS('Individual Data'!$AB$6:$AB$5544,'Individual Data'!$V$6:$V$5544,'age-length prop'!$B3,'Individual Data'!$I$6:$I$5544,'age-length prop'!$A3,'Individual Data'!$Y$6:$Y$5544,'age-length prop'!N$7,'Individual Data'!$N$6:$N$5544,'age-length prop'!$B$6)</f>
        <v>2.518344052903343</v>
      </c>
      <c r="O3" s="16">
        <f>SUMIFS('Individual Data'!$AB$6:$AB$5544,'Individual Data'!$V$6:$V$5544,'age-length prop'!$B3,'Individual Data'!$I$6:$I$5544,'age-length prop'!$A3,'Individual Data'!$Y$6:$Y$5544,'age-length prop'!O$7,'Individual Data'!$N$6:$N$5544,'age-length prop'!$B$6)</f>
        <v>0</v>
      </c>
      <c r="P3" s="16">
        <f>SUMIFS('Individual Data'!$AB$6:$AB$5544,'Individual Data'!$V$6:$V$5544,'age-length prop'!$B3,'Individual Data'!$I$6:$I$5544,'age-length prop'!$A3,'Individual Data'!$Y$6:$Y$5544,'age-length prop'!P$7,'Individual Data'!$N$6:$N$5544,'age-length prop'!$B$6)</f>
        <v>0</v>
      </c>
      <c r="Q3" s="39"/>
      <c r="R3" s="16"/>
      <c r="S3" s="16"/>
      <c r="T3" s="241" t="s">
        <v>3237</v>
      </c>
      <c r="U3" s="241"/>
      <c r="V3" s="243">
        <f>SUM(Q8:AC77)</f>
        <v>21034.154280978652</v>
      </c>
      <c r="W3" s="241"/>
      <c r="X3" s="16"/>
      <c r="Y3" s="16"/>
      <c r="Z3" s="16"/>
      <c r="AA3" s="16"/>
      <c r="AB3" s="16"/>
      <c r="AC3" s="16"/>
      <c r="AE3" s="16" t="s">
        <v>3217</v>
      </c>
      <c r="AF3" s="16"/>
      <c r="AG3" s="16"/>
      <c r="AH3" s="16"/>
      <c r="AI3" s="16"/>
      <c r="AJ3" s="16"/>
      <c r="AK3" s="16"/>
      <c r="AL3" s="16"/>
      <c r="AM3" s="16"/>
      <c r="AN3" s="16"/>
      <c r="AO3" s="16"/>
      <c r="AP3" s="16"/>
      <c r="AQ3" s="16"/>
      <c r="AS3" s="241" t="s">
        <v>3206</v>
      </c>
      <c r="AT3" s="241"/>
      <c r="AV3">
        <v>2023</v>
      </c>
      <c r="AZ3" t="s">
        <v>3099</v>
      </c>
      <c r="BA3" s="150">
        <f>'Individual Data'!AG3</f>
        <v>2.5000000000000001E-2</v>
      </c>
      <c r="BB3" s="150">
        <f>'Individual Data'!AF3</f>
        <v>4.7E-2</v>
      </c>
      <c r="BD3" s="252"/>
      <c r="BE3" s="247"/>
      <c r="BF3" s="253"/>
      <c r="BI3" s="240" t="s">
        <v>3218</v>
      </c>
      <c r="BJ3" s="240"/>
      <c r="BK3" s="240"/>
      <c r="BL3" s="240"/>
      <c r="BM3" s="240"/>
      <c r="BN3" s="240"/>
      <c r="BO3" s="240"/>
      <c r="BP3" s="240"/>
      <c r="BQ3" s="240"/>
      <c r="BR3" s="240"/>
      <c r="BS3" s="240"/>
      <c r="BT3" s="240"/>
      <c r="BU3" s="240"/>
      <c r="BV3" s="240"/>
      <c r="BW3" s="247"/>
      <c r="BX3" s="247"/>
      <c r="BY3" s="241" t="s">
        <v>3219</v>
      </c>
      <c r="BZ3" s="241"/>
      <c r="CA3" s="241"/>
      <c r="CB3" s="241"/>
      <c r="CC3" s="241"/>
      <c r="CD3" s="241"/>
      <c r="CE3" s="241"/>
      <c r="CF3" s="241"/>
      <c r="CG3" s="241"/>
      <c r="CH3" s="241"/>
      <c r="CI3" s="241"/>
      <c r="CJ3" s="241"/>
      <c r="CK3" s="241"/>
      <c r="CL3" s="57"/>
      <c r="CM3" s="241" t="s">
        <v>3230</v>
      </c>
      <c r="CN3" s="241"/>
      <c r="CO3" s="241"/>
      <c r="CP3" s="241"/>
      <c r="CQ3" s="241"/>
      <c r="CR3" s="241"/>
      <c r="CS3" s="241"/>
      <c r="CT3" s="241"/>
      <c r="CU3" s="241"/>
      <c r="CV3" s="241"/>
      <c r="CW3" s="241"/>
      <c r="CX3" s="241"/>
      <c r="CY3" s="241"/>
    </row>
    <row r="4" spans="1:103" x14ac:dyDescent="0.25">
      <c r="A4" s="21" t="s">
        <v>7</v>
      </c>
      <c r="B4" s="20" t="s">
        <v>1943</v>
      </c>
      <c r="D4" s="16">
        <f>SUMIFS('Individual Data'!$AB$6:$AB$5544,'Individual Data'!$V$6:$V$5544,'age-length prop'!$B4,'Individual Data'!$I$6:$I$5544,'age-length prop'!$A4,'Individual Data'!$Y$6:$Y$5544,'age-length prop'!D$7,'Individual Data'!$N$6:$N$5544,'age-length prop'!$B$6)</f>
        <v>0</v>
      </c>
      <c r="E4" s="16">
        <f>SUMIFS('Individual Data'!$AB$6:$AB$5544,'Individual Data'!$V$6:$V$5544,'age-length prop'!$B4,'Individual Data'!$I$6:$I$5544,'age-length prop'!$A4,'Individual Data'!$Y$6:$Y$5544,'age-length prop'!E$7,'Individual Data'!$N$6:$N$5544,'age-length prop'!$B$6)</f>
        <v>0</v>
      </c>
      <c r="F4" s="16">
        <f>SUMIFS('Individual Data'!$AB$6:$AB$5544,'Individual Data'!$V$6:$V$5544,'age-length prop'!$B4,'Individual Data'!$I$6:$I$5544,'age-length prop'!$A4,'Individual Data'!$Y$6:$Y$5544,'age-length prop'!F$7,'Individual Data'!$N$6:$N$5544,'age-length prop'!$B$6)</f>
        <v>0</v>
      </c>
      <c r="G4" s="16">
        <f>SUMIFS('Individual Data'!$AB$6:$AB$5544,'Individual Data'!$V$6:$V$5544,'age-length prop'!$B4,'Individual Data'!$I$6:$I$5544,'age-length prop'!$A4,'Individual Data'!$Y$6:$Y$5544,'age-length prop'!G$7,'Individual Data'!$N$6:$N$5544,'age-length prop'!$B$6)</f>
        <v>0</v>
      </c>
      <c r="H4" s="16">
        <f>SUMIFS('Individual Data'!$AB$6:$AB$5544,'Individual Data'!$V$6:$V$5544,'age-length prop'!$B4,'Individual Data'!$I$6:$I$5544,'age-length prop'!$A4,'Individual Data'!$Y$6:$Y$5544,'age-length prop'!H$7,'Individual Data'!$N$6:$N$5544,'age-length prop'!$B$6)</f>
        <v>0</v>
      </c>
      <c r="I4" s="16">
        <f>SUMIFS('Individual Data'!$AB$6:$AB$5544,'Individual Data'!$V$6:$V$5544,'age-length prop'!$B4,'Individual Data'!$I$6:$I$5544,'age-length prop'!$A4,'Individual Data'!$Y$6:$Y$5544,'age-length prop'!I$7,'Individual Data'!$N$6:$N$5544,'age-length prop'!$B$6)</f>
        <v>0</v>
      </c>
      <c r="J4" s="16">
        <f>SUMIFS('Individual Data'!$AB$6:$AB$5544,'Individual Data'!$V$6:$V$5544,'age-length prop'!$B4,'Individual Data'!$I$6:$I$5544,'age-length prop'!$A4,'Individual Data'!$Y$6:$Y$5544,'age-length prop'!J$7,'Individual Data'!$N$6:$N$5544,'age-length prop'!$B$6)</f>
        <v>37.492637112029307</v>
      </c>
      <c r="K4" s="16">
        <f>SUMIFS('Individual Data'!$AB$6:$AB$5544,'Individual Data'!$V$6:$V$5544,'age-length prop'!$B4,'Individual Data'!$I$6:$I$5544,'age-length prop'!$A4,'Individual Data'!$Y$6:$Y$5544,'age-length prop'!K$7,'Individual Data'!$N$6:$N$5544,'age-length prop'!$B$6)</f>
        <v>75.91889680220001</v>
      </c>
      <c r="L4" s="16">
        <f>SUMIFS('Individual Data'!$AB$6:$AB$5544,'Individual Data'!$V$6:$V$5544,'age-length prop'!$B4,'Individual Data'!$I$6:$I$5544,'age-length prop'!$A4,'Individual Data'!$Y$6:$Y$5544,'age-length prop'!L$7,'Individual Data'!$N$6:$N$5544,'age-length prop'!$B$6)</f>
        <v>50.084357376546016</v>
      </c>
      <c r="M4" s="16">
        <f>SUMIFS('Individual Data'!$AB$6:$AB$5544,'Individual Data'!$V$6:$V$5544,'age-length prop'!$B4,'Individual Data'!$I$6:$I$5544,'age-length prop'!$A4,'Individual Data'!$Y$6:$Y$5544,'age-length prop'!M$7,'Individual Data'!$N$6:$N$5544,'age-length prop'!$B$6)</f>
        <v>15.110064317420058</v>
      </c>
      <c r="N4" s="16">
        <f>SUMIFS('Individual Data'!$AB$6:$AB$5544,'Individual Data'!$V$6:$V$5544,'age-length prop'!$B4,'Individual Data'!$I$6:$I$5544,'age-length prop'!$A4,'Individual Data'!$Y$6:$Y$5544,'age-length prop'!N$7,'Individual Data'!$N$6:$N$5544,'age-length prop'!$B$6)</f>
        <v>0</v>
      </c>
      <c r="O4" s="16">
        <f>SUMIFS('Individual Data'!$AB$6:$AB$5544,'Individual Data'!$V$6:$V$5544,'age-length prop'!$B4,'Individual Data'!$I$6:$I$5544,'age-length prop'!$A4,'Individual Data'!$Y$6:$Y$5544,'age-length prop'!O$7,'Individual Data'!$N$6:$N$5544,'age-length prop'!$B$6)</f>
        <v>0</v>
      </c>
      <c r="P4" s="16">
        <f>SUMIFS('Individual Data'!$AB$6:$AB$5544,'Individual Data'!$V$6:$V$5544,'age-length prop'!$B4,'Individual Data'!$I$6:$I$5544,'age-length prop'!$A4,'Individual Data'!$Y$6:$Y$5544,'age-length prop'!P$7,'Individual Data'!$N$6:$N$5544,'age-length prop'!$B$6)</f>
        <v>0</v>
      </c>
      <c r="Q4" s="45" t="s">
        <v>3216</v>
      </c>
      <c r="R4" s="16"/>
      <c r="S4" s="16"/>
      <c r="T4" s="16"/>
      <c r="U4" s="16"/>
      <c r="V4" s="16"/>
      <c r="W4" s="16"/>
      <c r="X4" s="16"/>
      <c r="Y4" s="16"/>
      <c r="Z4" s="16"/>
      <c r="AA4" s="16"/>
      <c r="AB4" s="16"/>
      <c r="AC4" s="16"/>
      <c r="AE4" s="16"/>
      <c r="AF4" s="16"/>
      <c r="AG4" s="16"/>
      <c r="AH4" s="16"/>
      <c r="AI4" s="16"/>
      <c r="AJ4" s="16"/>
      <c r="AK4" s="16"/>
      <c r="AL4" s="16"/>
      <c r="AM4" s="16"/>
      <c r="AN4" s="16"/>
      <c r="AO4" s="16"/>
      <c r="AP4" s="16"/>
      <c r="AQ4" s="16"/>
      <c r="AS4" s="242">
        <f>AS6+AT6</f>
        <v>22065.191013760628</v>
      </c>
      <c r="AT4" s="241"/>
      <c r="AV4" t="s">
        <v>17660</v>
      </c>
      <c r="AZ4" t="s">
        <v>3098</v>
      </c>
      <c r="BA4" s="150">
        <f>'Individual Data'!AG4</f>
        <v>0.249</v>
      </c>
      <c r="BB4" s="150">
        <f>'Individual Data'!AF4</f>
        <v>0.29199999999999998</v>
      </c>
      <c r="BC4" s="30"/>
      <c r="BD4" s="252"/>
      <c r="BE4" s="247"/>
      <c r="BF4" s="253"/>
      <c r="BI4" s="240"/>
      <c r="BJ4" s="240"/>
      <c r="BK4" s="240"/>
      <c r="BL4" s="240"/>
      <c r="BM4" s="240"/>
      <c r="BN4" s="240"/>
      <c r="BO4" s="240"/>
      <c r="BP4" s="240"/>
      <c r="BQ4" s="240"/>
      <c r="BR4" s="240"/>
      <c r="BS4" s="240"/>
      <c r="BT4" s="240"/>
      <c r="BU4" s="240"/>
      <c r="BV4" s="240"/>
      <c r="BW4" s="247"/>
      <c r="BX4" s="247"/>
      <c r="BY4" s="241"/>
      <c r="BZ4" s="241"/>
      <c r="CA4" s="241"/>
      <c r="CB4" s="241"/>
      <c r="CC4" s="241"/>
      <c r="CD4" s="241"/>
      <c r="CE4" s="241"/>
      <c r="CF4" s="241"/>
      <c r="CG4" s="241"/>
      <c r="CH4" s="241"/>
      <c r="CI4" s="241"/>
      <c r="CJ4" s="241"/>
      <c r="CK4" s="241"/>
      <c r="CL4" s="57"/>
      <c r="CM4" s="241"/>
      <c r="CN4" s="241"/>
      <c r="CO4" s="241"/>
      <c r="CP4" s="241"/>
      <c r="CQ4" s="241"/>
      <c r="CR4" s="241"/>
      <c r="CS4" s="241"/>
      <c r="CT4" s="241"/>
      <c r="CU4" s="241"/>
      <c r="CV4" s="241"/>
      <c r="CW4" s="241"/>
      <c r="CX4" s="241"/>
      <c r="CY4" s="241"/>
    </row>
    <row r="5" spans="1:103" ht="15.75" thickBot="1" x14ac:dyDescent="0.3">
      <c r="A5" s="21"/>
      <c r="B5" s="20" t="s">
        <v>3103</v>
      </c>
      <c r="D5" s="16">
        <f>D3+D4</f>
        <v>0</v>
      </c>
      <c r="E5" s="16">
        <f t="shared" ref="E5:P5" si="0">E3+E4</f>
        <v>0</v>
      </c>
      <c r="F5" s="16">
        <f t="shared" si="0"/>
        <v>0</v>
      </c>
      <c r="G5" s="16">
        <f t="shared" si="0"/>
        <v>0</v>
      </c>
      <c r="H5" s="16">
        <f t="shared" si="0"/>
        <v>0</v>
      </c>
      <c r="I5" s="16">
        <f t="shared" si="0"/>
        <v>0</v>
      </c>
      <c r="J5" s="16">
        <f t="shared" si="0"/>
        <v>49.150734798404628</v>
      </c>
      <c r="K5" s="16">
        <f t="shared" si="0"/>
        <v>90.095338541478668</v>
      </c>
      <c r="L5" s="16">
        <f t="shared" si="0"/>
        <v>85.992273013813374</v>
      </c>
      <c r="M5" s="16">
        <f t="shared" si="0"/>
        <v>27.701784581936771</v>
      </c>
      <c r="N5" s="16">
        <f t="shared" si="0"/>
        <v>2.518344052903343</v>
      </c>
      <c r="O5" s="16">
        <f t="shared" si="0"/>
        <v>0</v>
      </c>
      <c r="P5" s="16">
        <f t="shared" si="0"/>
        <v>0</v>
      </c>
      <c r="Q5" s="45"/>
      <c r="R5" s="16"/>
      <c r="S5" s="16"/>
      <c r="T5" s="16"/>
      <c r="U5" s="16"/>
      <c r="V5" s="16"/>
      <c r="W5" s="16"/>
      <c r="X5" s="16"/>
      <c r="Y5" s="16"/>
      <c r="Z5" s="16"/>
      <c r="AA5" s="16"/>
      <c r="AB5" s="16"/>
      <c r="AC5" s="16"/>
      <c r="AE5" s="148" t="s">
        <v>3214</v>
      </c>
      <c r="AF5" s="148"/>
      <c r="AG5" s="148"/>
      <c r="AH5" s="148"/>
      <c r="AI5" s="148"/>
      <c r="AJ5" s="148"/>
      <c r="AK5" s="148"/>
      <c r="AL5" s="148"/>
      <c r="AM5" s="148"/>
      <c r="AN5" s="148"/>
      <c r="AO5" s="148"/>
      <c r="AP5" s="148"/>
      <c r="AQ5" s="148"/>
      <c r="AV5" s="16">
        <f>AS4+AS86</f>
        <v>42057.179960067078</v>
      </c>
      <c r="AZ5" s="30">
        <f>SUM(AZ8:AZ61)</f>
        <v>21052.609922079864</v>
      </c>
      <c r="BA5" s="30">
        <f>SUM(BA8:BA61)</f>
        <v>16473.702761847046</v>
      </c>
      <c r="BB5" s="30">
        <f>SUM(BB8:BB61)</f>
        <v>1972.9602175132025</v>
      </c>
      <c r="BD5" s="32">
        <f>SUM(BD8:BD77)</f>
        <v>19906.246506141062</v>
      </c>
      <c r="BE5" s="30">
        <f t="shared" ref="BE5:BF5" si="1">SUM(BE8:BE77)</f>
        <v>16345.239542323083</v>
      </c>
      <c r="BF5" s="33">
        <f t="shared" si="1"/>
        <v>1715.0405158706512</v>
      </c>
      <c r="BI5" s="148" t="s">
        <v>3112</v>
      </c>
      <c r="BJ5" s="148"/>
      <c r="BK5" s="148"/>
      <c r="BL5" s="148"/>
      <c r="BM5" s="148"/>
      <c r="BN5" s="148"/>
      <c r="BO5" s="148"/>
      <c r="BP5" s="148"/>
      <c r="BQ5" s="148"/>
      <c r="BR5" s="148"/>
      <c r="BS5" s="148"/>
      <c r="BT5" s="148"/>
      <c r="BU5" s="148"/>
      <c r="BV5" t="s">
        <v>23456</v>
      </c>
      <c r="BY5" s="241" t="s">
        <v>3110</v>
      </c>
      <c r="BZ5" s="241"/>
      <c r="CA5" s="241"/>
      <c r="CB5" s="241"/>
      <c r="CC5" s="241"/>
      <c r="CD5" s="241"/>
      <c r="CE5" s="241"/>
      <c r="CF5" s="241"/>
      <c r="CG5" s="241"/>
      <c r="CH5" s="241"/>
      <c r="CI5" s="241"/>
      <c r="CJ5" s="241"/>
      <c r="CK5" s="241"/>
      <c r="CL5" s="57"/>
      <c r="CM5" s="241" t="s">
        <v>3111</v>
      </c>
      <c r="CN5" s="241"/>
      <c r="CO5" s="241"/>
      <c r="CP5" s="241"/>
      <c r="CQ5" s="241"/>
      <c r="CR5" s="241"/>
      <c r="CS5" s="241"/>
      <c r="CT5" s="241"/>
      <c r="CU5" s="241"/>
      <c r="CV5" s="241"/>
      <c r="CW5" s="241"/>
      <c r="CX5" s="241"/>
      <c r="CY5" s="241"/>
    </row>
    <row r="6" spans="1:103" x14ac:dyDescent="0.25">
      <c r="B6" s="20" t="s">
        <v>14</v>
      </c>
      <c r="C6" t="s">
        <v>3213</v>
      </c>
      <c r="D6" s="16">
        <f>SUM(D8:D79)</f>
        <v>0</v>
      </c>
      <c r="E6" s="16">
        <f t="shared" ref="E6:P6" si="2">SUM(E8:E79)</f>
        <v>0</v>
      </c>
      <c r="F6" s="16">
        <f t="shared" si="2"/>
        <v>0</v>
      </c>
      <c r="G6" s="16">
        <f t="shared" si="2"/>
        <v>69.948586118251924</v>
      </c>
      <c r="H6" s="16">
        <f t="shared" si="2"/>
        <v>352.261274644163</v>
      </c>
      <c r="I6" s="16">
        <f t="shared" si="2"/>
        <v>1502.3098800676551</v>
      </c>
      <c r="J6" s="16">
        <f t="shared" si="2"/>
        <v>5624.0676698715515</v>
      </c>
      <c r="K6" s="16">
        <f t="shared" si="2"/>
        <v>8847.1566327936216</v>
      </c>
      <c r="L6" s="16">
        <f t="shared" si="2"/>
        <v>6613.1014146851612</v>
      </c>
      <c r="M6" s="16">
        <f t="shared" si="2"/>
        <v>2031.4202857780931</v>
      </c>
      <c r="N6" s="16">
        <f t="shared" si="2"/>
        <v>291.73496584090395</v>
      </c>
      <c r="O6" s="16">
        <f t="shared" si="2"/>
        <v>25.834539425653986</v>
      </c>
      <c r="P6" s="16">
        <f t="shared" si="2"/>
        <v>0</v>
      </c>
      <c r="Q6" s="45"/>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S6" s="50">
        <f>SUM(AS8:AS77)</f>
        <v>0</v>
      </c>
      <c r="AT6" s="51">
        <f>SUM(AT8:AT77)</f>
        <v>22065.191013760628</v>
      </c>
      <c r="BA6" s="30">
        <f>AZ5+BA5+BB5</f>
        <v>39499.272901440112</v>
      </c>
      <c r="BD6" s="52"/>
      <c r="BE6" s="30">
        <f>BD5+BE5+BF5</f>
        <v>37966.526564334796</v>
      </c>
      <c r="BF6" s="53"/>
      <c r="BI6" s="16">
        <f>SUM(BI8:BI61)</f>
        <v>0</v>
      </c>
      <c r="BJ6" s="16">
        <f t="shared" ref="BJ6:BU6" si="3">SUM(BJ8:BJ61)</f>
        <v>0</v>
      </c>
      <c r="BK6" s="16">
        <f t="shared" si="3"/>
        <v>0</v>
      </c>
      <c r="BL6" s="16">
        <f t="shared" si="3"/>
        <v>1.7126862106657015</v>
      </c>
      <c r="BM6" s="16">
        <f t="shared" si="3"/>
        <v>8.7340487678031877</v>
      </c>
      <c r="BN6" s="16">
        <f t="shared" si="3"/>
        <v>41.082257790094523</v>
      </c>
      <c r="BO6" s="16">
        <f t="shared" si="3"/>
        <v>205.0348611816683</v>
      </c>
      <c r="BP6" s="16">
        <f t="shared" si="3"/>
        <v>343.01847652000134</v>
      </c>
      <c r="BQ6" s="16">
        <f t="shared" si="3"/>
        <v>254.56551790778622</v>
      </c>
      <c r="BR6" s="16">
        <f t="shared" si="3"/>
        <v>98.497345811398446</v>
      </c>
      <c r="BS6" s="16">
        <f t="shared" si="3"/>
        <v>12.507136575812655</v>
      </c>
      <c r="BT6" s="16">
        <f t="shared" si="3"/>
        <v>8.2488083053120054E-2</v>
      </c>
      <c r="BU6" s="16">
        <f t="shared" si="3"/>
        <v>0</v>
      </c>
      <c r="BV6" s="13">
        <f>BW6/(BW6+BX6)</f>
        <v>0.32097688617531617</v>
      </c>
      <c r="BW6" s="30">
        <f>SUM(BW8:BW77)</f>
        <v>736</v>
      </c>
      <c r="BX6" s="30">
        <f>SUM(BX8:BX77)</f>
        <v>1557</v>
      </c>
      <c r="BY6" s="16">
        <f>SUM(BY8:BY77)</f>
        <v>0</v>
      </c>
      <c r="BZ6" s="16">
        <f t="shared" ref="BZ6:CY6" si="4">SUM(BZ8:BZ77)</f>
        <v>0</v>
      </c>
      <c r="CA6" s="16">
        <f t="shared" si="4"/>
        <v>0</v>
      </c>
      <c r="CB6" s="16">
        <f t="shared" si="4"/>
        <v>1.3717663164127167</v>
      </c>
      <c r="CC6" s="16">
        <f t="shared" si="4"/>
        <v>5.097232446715366</v>
      </c>
      <c r="CD6" s="16">
        <f t="shared" si="4"/>
        <v>23.996649152261686</v>
      </c>
      <c r="CE6" s="16">
        <f t="shared" si="4"/>
        <v>96.46190334348735</v>
      </c>
      <c r="CF6" s="16">
        <f t="shared" si="4"/>
        <v>144.65685937244203</v>
      </c>
      <c r="CG6" s="16">
        <f t="shared" si="4"/>
        <v>111.80140884463152</v>
      </c>
      <c r="CH6" s="16">
        <f t="shared" si="4"/>
        <v>53.469411281646522</v>
      </c>
      <c r="CI6" s="16">
        <f t="shared" si="4"/>
        <v>5.4891295558080699</v>
      </c>
      <c r="CJ6" s="16">
        <f t="shared" si="4"/>
        <v>4.7136047458925745E-2</v>
      </c>
      <c r="CK6" s="16">
        <f t="shared" si="4"/>
        <v>0</v>
      </c>
      <c r="CL6" s="16"/>
      <c r="CM6" s="16">
        <f t="shared" si="4"/>
        <v>0</v>
      </c>
      <c r="CN6" s="16">
        <f t="shared" si="4"/>
        <v>0</v>
      </c>
      <c r="CO6" s="16">
        <f t="shared" si="4"/>
        <v>0</v>
      </c>
      <c r="CP6" s="16">
        <f t="shared" si="4"/>
        <v>0.34091989425298486</v>
      </c>
      <c r="CQ6" s="16">
        <f t="shared" si="4"/>
        <v>3.6368163210878217</v>
      </c>
      <c r="CR6" s="16">
        <f t="shared" si="4"/>
        <v>19.175542842963342</v>
      </c>
      <c r="CS6" s="16">
        <f t="shared" si="4"/>
        <v>135.72645161297572</v>
      </c>
      <c r="CT6" s="16">
        <f t="shared" si="4"/>
        <v>226.67705693678934</v>
      </c>
      <c r="CU6" s="16">
        <f t="shared" si="4"/>
        <v>148.41114870579298</v>
      </c>
      <c r="CV6" s="16">
        <f t="shared" si="4"/>
        <v>47.099447228078382</v>
      </c>
      <c r="CW6" s="16">
        <f t="shared" si="4"/>
        <v>7.5425008436020402</v>
      </c>
      <c r="CX6" s="16">
        <f t="shared" si="4"/>
        <v>3.5352035594194309E-2</v>
      </c>
      <c r="CY6" s="16">
        <f t="shared" si="4"/>
        <v>0</v>
      </c>
    </row>
    <row r="7" spans="1:103" x14ac:dyDescent="0.25">
      <c r="B7" s="21" t="s">
        <v>3101</v>
      </c>
      <c r="C7" s="21" t="s">
        <v>5</v>
      </c>
      <c r="D7" s="27">
        <v>42</v>
      </c>
      <c r="E7" s="27">
        <v>47</v>
      </c>
      <c r="F7" s="27">
        <v>52</v>
      </c>
      <c r="G7" s="26">
        <v>57</v>
      </c>
      <c r="H7" s="26">
        <v>62</v>
      </c>
      <c r="I7" s="26">
        <v>67</v>
      </c>
      <c r="J7" s="26">
        <v>72</v>
      </c>
      <c r="K7" s="26">
        <v>77</v>
      </c>
      <c r="L7" s="26">
        <v>82</v>
      </c>
      <c r="M7" s="26">
        <v>87</v>
      </c>
      <c r="N7" s="26">
        <v>92</v>
      </c>
      <c r="O7" s="26">
        <v>99</v>
      </c>
      <c r="P7" s="26">
        <v>100</v>
      </c>
      <c r="Q7" s="37">
        <v>42</v>
      </c>
      <c r="R7" s="27">
        <v>47</v>
      </c>
      <c r="S7" s="27">
        <v>52</v>
      </c>
      <c r="T7" s="26">
        <v>57</v>
      </c>
      <c r="U7" s="26">
        <v>62</v>
      </c>
      <c r="V7" s="26">
        <v>67</v>
      </c>
      <c r="W7" s="26">
        <v>72</v>
      </c>
      <c r="X7" s="26">
        <v>77</v>
      </c>
      <c r="Y7" s="26">
        <v>82</v>
      </c>
      <c r="Z7" s="26">
        <v>87</v>
      </c>
      <c r="AA7" s="26">
        <v>92</v>
      </c>
      <c r="AB7" s="26">
        <v>99</v>
      </c>
      <c r="AC7" s="26">
        <v>100</v>
      </c>
      <c r="AD7" t="s">
        <v>3104</v>
      </c>
      <c r="AE7" s="27">
        <v>42</v>
      </c>
      <c r="AF7" s="27">
        <v>47</v>
      </c>
      <c r="AG7" s="27">
        <v>52</v>
      </c>
      <c r="AH7" s="26">
        <v>57</v>
      </c>
      <c r="AI7" s="26">
        <v>62</v>
      </c>
      <c r="AJ7" s="26">
        <v>67</v>
      </c>
      <c r="AK7" s="26">
        <v>72</v>
      </c>
      <c r="AL7" s="26">
        <v>77</v>
      </c>
      <c r="AM7" s="26">
        <v>82</v>
      </c>
      <c r="AN7" s="26">
        <v>87</v>
      </c>
      <c r="AO7" s="26">
        <v>92</v>
      </c>
      <c r="AP7" s="26">
        <v>99</v>
      </c>
      <c r="AQ7" s="26">
        <v>100</v>
      </c>
      <c r="AS7" s="52" t="s">
        <v>3232</v>
      </c>
      <c r="AT7" s="53" t="s">
        <v>3233</v>
      </c>
      <c r="AV7" t="s">
        <v>3124</v>
      </c>
      <c r="AW7" t="s">
        <v>3198</v>
      </c>
      <c r="AX7" t="s">
        <v>3201</v>
      </c>
      <c r="AY7" t="s">
        <v>3199</v>
      </c>
      <c r="AZ7" t="s">
        <v>3085</v>
      </c>
      <c r="BA7" t="s">
        <v>3204</v>
      </c>
      <c r="BB7" t="s">
        <v>3106</v>
      </c>
      <c r="BC7" t="s">
        <v>3235</v>
      </c>
      <c r="BD7" s="52" t="s">
        <v>3085</v>
      </c>
      <c r="BE7" t="s">
        <v>3204</v>
      </c>
      <c r="BF7" s="53" t="s">
        <v>3106</v>
      </c>
      <c r="BI7" s="37">
        <v>42</v>
      </c>
      <c r="BJ7" s="27">
        <v>47</v>
      </c>
      <c r="BK7" s="27">
        <v>52</v>
      </c>
      <c r="BL7" s="26">
        <v>57</v>
      </c>
      <c r="BM7" s="26">
        <v>62</v>
      </c>
      <c r="BN7" s="26">
        <v>67</v>
      </c>
      <c r="BO7" s="26">
        <v>72</v>
      </c>
      <c r="BP7" s="26">
        <v>77</v>
      </c>
      <c r="BQ7" s="26">
        <v>82</v>
      </c>
      <c r="BR7" s="26">
        <v>87</v>
      </c>
      <c r="BS7" s="26">
        <v>92</v>
      </c>
      <c r="BT7" s="26">
        <v>99</v>
      </c>
      <c r="BU7" s="26">
        <v>100</v>
      </c>
      <c r="BV7" t="s">
        <v>3105</v>
      </c>
      <c r="BW7" s="18" t="s">
        <v>9</v>
      </c>
      <c r="BX7" s="18" t="s">
        <v>7</v>
      </c>
      <c r="BY7" s="40">
        <v>42</v>
      </c>
      <c r="BZ7" s="41">
        <v>47</v>
      </c>
      <c r="CA7" s="41">
        <v>52</v>
      </c>
      <c r="CB7" s="36">
        <v>57</v>
      </c>
      <c r="CC7" s="36">
        <v>62</v>
      </c>
      <c r="CD7" s="36">
        <v>67</v>
      </c>
      <c r="CE7" s="36">
        <v>72</v>
      </c>
      <c r="CF7" s="36">
        <v>77</v>
      </c>
      <c r="CG7" s="36">
        <v>82</v>
      </c>
      <c r="CH7" s="36">
        <v>87</v>
      </c>
      <c r="CI7" s="36">
        <v>92</v>
      </c>
      <c r="CJ7" s="36">
        <v>99</v>
      </c>
      <c r="CK7" s="36">
        <v>100</v>
      </c>
      <c r="CL7" s="36"/>
      <c r="CM7" s="40">
        <v>42</v>
      </c>
      <c r="CN7" s="41">
        <v>47</v>
      </c>
      <c r="CO7" s="41">
        <v>52</v>
      </c>
      <c r="CP7" s="36">
        <v>57</v>
      </c>
      <c r="CQ7" s="36">
        <v>62</v>
      </c>
      <c r="CR7" s="36">
        <v>67</v>
      </c>
      <c r="CS7" s="36">
        <v>72</v>
      </c>
      <c r="CT7" s="36">
        <v>77</v>
      </c>
      <c r="CU7" s="36">
        <v>82</v>
      </c>
      <c r="CV7" s="36">
        <v>87</v>
      </c>
      <c r="CW7" s="36">
        <v>92</v>
      </c>
      <c r="CX7" s="36">
        <v>99</v>
      </c>
      <c r="CY7" s="36">
        <v>100</v>
      </c>
    </row>
    <row r="8" spans="1:103" x14ac:dyDescent="0.25">
      <c r="A8" t="s">
        <v>15</v>
      </c>
      <c r="B8" t="s">
        <v>3357</v>
      </c>
      <c r="C8">
        <v>5</v>
      </c>
      <c r="D8" s="16">
        <f>SUMIFS('Individual Data'!$AB$6:$AB$5544,'Individual Data'!$V$6:$V$5544,'age-length prop'!$B8,'Individual Data'!$Y$6:$Y$5544,'age-length prop'!D$7,'Individual Data'!$R$6:$R$5544,'age-length prop'!$C8,'Individual Data'!$N$6:$N$5544,'age-length prop'!$B$6)</f>
        <v>0</v>
      </c>
      <c r="E8" s="16">
        <f>SUMIFS('Individual Data'!$AB$6:$AB$5544,'Individual Data'!$V$6:$V$5544,'age-length prop'!$B8,'Individual Data'!$Y$6:$Y$5544,'age-length prop'!E$7,'Individual Data'!$R$6:$R$5544,'age-length prop'!$C8,'Individual Data'!$N$6:$N$5544,'age-length prop'!$B$6)</f>
        <v>0</v>
      </c>
      <c r="F8" s="16">
        <f>SUMIFS('Individual Data'!$AB$6:$AB$5544,'Individual Data'!$V$6:$V$5544,'age-length prop'!$B8,'Individual Data'!$Y$6:$Y$5544,'age-length prop'!F$7,'Individual Data'!$R$6:$R$5544,'age-length prop'!$C8,'Individual Data'!$N$6:$N$5544,'age-length prop'!$B$6)</f>
        <v>0</v>
      </c>
      <c r="G8" s="16">
        <f>SUMIFS('Individual Data'!$AB$6:$AB$5544,'Individual Data'!$V$6:$V$5544,'age-length prop'!$B8,'Individual Data'!$Y$6:$Y$5544,'age-length prop'!G$7,'Individual Data'!$R$6:$R$5544,'age-length prop'!$C8,'Individual Data'!$N$6:$N$5544,'age-length prop'!$B$6)</f>
        <v>0</v>
      </c>
      <c r="H8" s="16">
        <f>SUMIFS('Individual Data'!$AB$6:$AB$5544,'Individual Data'!$V$6:$V$5544,'age-length prop'!$B8,'Individual Data'!$Y$6:$Y$5544,'age-length prop'!H$7,'Individual Data'!$R$6:$R$5544,'age-length prop'!$C8,'Individual Data'!$N$6:$N$5544,'age-length prop'!$B$6)</f>
        <v>0</v>
      </c>
      <c r="I8" s="16">
        <f>SUMIFS('Individual Data'!$AB$6:$AB$5544,'Individual Data'!$V$6:$V$5544,'age-length prop'!$B8,'Individual Data'!$Y$6:$Y$5544,'age-length prop'!I$7,'Individual Data'!$R$6:$R$5544,'age-length prop'!$C8,'Individual Data'!$N$6:$N$5544,'age-length prop'!$B$6)</f>
        <v>0</v>
      </c>
      <c r="J8" s="16">
        <f>SUMIFS('Individual Data'!$AB$6:$AB$5544,'Individual Data'!$V$6:$V$5544,'age-length prop'!$B8,'Individual Data'!$Y$6:$Y$5544,'age-length prop'!J$7,'Individual Data'!$R$6:$R$5544,'age-length prop'!$C8,'Individual Data'!$N$6:$N$5544,'age-length prop'!$B$6)</f>
        <v>0</v>
      </c>
      <c r="K8" s="16">
        <f>SUMIFS('Individual Data'!$AB$6:$AB$5544,'Individual Data'!$V$6:$V$5544,'age-length prop'!$B8,'Individual Data'!$Y$6:$Y$5544,'age-length prop'!K$7,'Individual Data'!$R$6:$R$5544,'age-length prop'!$C8,'Individual Data'!$N$6:$N$5544,'age-length prop'!$B$6)</f>
        <v>16.694785792182007</v>
      </c>
      <c r="L8" s="16">
        <f>SUMIFS('Individual Data'!$AB$6:$AB$5544,'Individual Data'!$V$6:$V$5544,'age-length prop'!$B8,'Individual Data'!$Y$6:$Y$5544,'age-length prop'!L$7,'Individual Data'!$R$6:$R$5544,'age-length prop'!$C8,'Individual Data'!$N$6:$N$5544,'age-length prop'!$B$6)</f>
        <v>26.768162003795378</v>
      </c>
      <c r="M8" s="16">
        <f>SUMIFS('Individual Data'!$AB$6:$AB$5544,'Individual Data'!$V$6:$V$5544,'age-length prop'!$B8,'Individual Data'!$Y$6:$Y$5544,'age-length prop'!M$7,'Individual Data'!$R$6:$R$5544,'age-length prop'!$C8,'Individual Data'!$N$6:$N$5544,'age-length prop'!$B$6)</f>
        <v>14.176441739278664</v>
      </c>
      <c r="N8" s="16">
        <f>SUMIFS('Individual Data'!$AB$6:$AB$5544,'Individual Data'!$V$6:$V$5544,'age-length prop'!$B8,'Individual Data'!$Y$6:$Y$5544,'age-length prop'!N$7,'Individual Data'!$R$6:$R$5544,'age-length prop'!$C8,'Individual Data'!$N$6:$N$5544,'age-length prop'!$B$6)</f>
        <v>0</v>
      </c>
      <c r="O8" s="16">
        <f>SUMIFS('Individual Data'!$AB$6:$AB$5544,'Individual Data'!$V$6:$V$5544,'age-length prop'!$B8,'Individual Data'!$Y$6:$Y$5544,'age-length prop'!O$7,'Individual Data'!$R$6:$R$5544,'age-length prop'!$C8,'Individual Data'!$N$6:$N$5544,'age-length prop'!$B$6)</f>
        <v>0</v>
      </c>
      <c r="P8" s="16">
        <f>SUMIFS('Individual Data'!$AB$6:$AB$5544,'Individual Data'!$V$6:$V$5544,'age-length prop'!$B8,'Individual Data'!$Y$6:$Y$5544,'age-length prop'!P$7,'Individual Data'!$R$6:$R$5544,'age-length prop'!$C8,'Individual Data'!$N$6:$N$5544,'age-length prop'!$B$6)</f>
        <v>0</v>
      </c>
      <c r="Q8" s="38">
        <f>IFERROR(D8+(D$5*(D8/D$6)),0)</f>
        <v>0</v>
      </c>
      <c r="R8" s="30">
        <f t="shared" ref="R8:AC8" si="5">IFERROR(E8+(E$5*(E8/E$6)),0)</f>
        <v>0</v>
      </c>
      <c r="S8" s="30">
        <f t="shared" si="5"/>
        <v>0</v>
      </c>
      <c r="T8" s="30">
        <f t="shared" si="5"/>
        <v>0</v>
      </c>
      <c r="U8" s="30">
        <f t="shared" si="5"/>
        <v>0</v>
      </c>
      <c r="V8" s="30">
        <f t="shared" si="5"/>
        <v>0</v>
      </c>
      <c r="W8" s="30">
        <f t="shared" si="5"/>
        <v>0</v>
      </c>
      <c r="X8" s="30">
        <f>IFERROR(K8+(K$5*(K8/K$6)),0)</f>
        <v>16.864797745203024</v>
      </c>
      <c r="Y8" s="30">
        <f t="shared" si="5"/>
        <v>27.116236976605688</v>
      </c>
      <c r="Z8" s="30">
        <f t="shared" si="5"/>
        <v>14.369761033148693</v>
      </c>
      <c r="AA8" s="30">
        <f t="shared" si="5"/>
        <v>0</v>
      </c>
      <c r="AB8" s="30">
        <f t="shared" si="5"/>
        <v>0</v>
      </c>
      <c r="AC8" s="30">
        <f t="shared" si="5"/>
        <v>0</v>
      </c>
      <c r="AD8" s="12">
        <f>VLOOKUP(A8,'PBT Tag Rates'!$B$5:$E$44,4,FALSE)</f>
        <v>0.80551598400000002</v>
      </c>
      <c r="AE8" s="30">
        <f>Q8/$AD8</f>
        <v>0</v>
      </c>
      <c r="AF8" s="30">
        <f>R8/$AD8</f>
        <v>0</v>
      </c>
      <c r="AG8" s="30">
        <f t="shared" ref="AG8:AP8" si="6">S8/$AD8</f>
        <v>0</v>
      </c>
      <c r="AH8" s="30">
        <f t="shared" si="6"/>
        <v>0</v>
      </c>
      <c r="AI8" s="30">
        <f t="shared" si="6"/>
        <v>0</v>
      </c>
      <c r="AJ8" s="30">
        <f t="shared" si="6"/>
        <v>0</v>
      </c>
      <c r="AK8" s="30">
        <f>W8/$AD8</f>
        <v>0</v>
      </c>
      <c r="AL8" s="30">
        <f>X8/$AD8</f>
        <v>20.936639471083449</v>
      </c>
      <c r="AM8" s="30">
        <f t="shared" si="6"/>
        <v>33.663189204456167</v>
      </c>
      <c r="AN8" s="30">
        <f t="shared" si="6"/>
        <v>17.839200361725773</v>
      </c>
      <c r="AO8" s="30">
        <f t="shared" si="6"/>
        <v>0</v>
      </c>
      <c r="AP8" s="30">
        <f t="shared" si="6"/>
        <v>0</v>
      </c>
      <c r="AQ8" s="30">
        <f>AC8/$AD8</f>
        <v>0</v>
      </c>
      <c r="AS8" s="32">
        <f>SUM(AE8:AG8)</f>
        <v>0</v>
      </c>
      <c r="AT8" s="33">
        <f>SUM(AH8:AQ8)</f>
        <v>72.439029037265385</v>
      </c>
      <c r="AV8">
        <f t="shared" ref="AV8:AV39" si="7">$AV$3-C8</f>
        <v>2018</v>
      </c>
      <c r="AW8" s="145" t="str">
        <f t="shared" ref="AW8:AW39" si="8">B8</f>
        <v>BCA1</v>
      </c>
      <c r="AX8" s="145" t="s">
        <v>3202</v>
      </c>
      <c r="AY8" s="145">
        <f>SUMIFS('cwt rel info'!$A$6:$A$317,'cwt rel info'!$D$6:$D$317,'age-length prop'!AV8,'cwt rel info'!$E$6:$E$317,'age-length prop'!AW8)</f>
        <v>220511</v>
      </c>
      <c r="AZ8" s="146">
        <f>AS8+AT8</f>
        <v>72.439029037265385</v>
      </c>
      <c r="BA8" s="146">
        <f>AT90</f>
        <v>48.451759561538012</v>
      </c>
      <c r="BB8" s="146">
        <f>AS90</f>
        <v>0</v>
      </c>
      <c r="BC8" s="145" t="str">
        <f>VLOOKUP(AW8,'Individual Data'!$V$5:$AC$5544,8,FALSE)</f>
        <v>Abv</v>
      </c>
      <c r="BD8" s="34">
        <f>IF(BC8="blw",AZ8*(1-$BA$4),AZ8*(1-$BA$3))</f>
        <v>70.628053311333744</v>
      </c>
      <c r="BE8" s="16">
        <f>IF(BC8="blw",BA8*(1-$BA$4),BA8*(1-$BA$3))</f>
        <v>47.240465572499559</v>
      </c>
      <c r="BF8" s="142">
        <f>IF(BC8="blw",BB8*(1-$BB$4),BB8*(1-$BB$3))</f>
        <v>0</v>
      </c>
      <c r="BH8" s="16"/>
      <c r="BI8" s="38">
        <f t="shared" ref="BI8:BI39" si="9">AE8-Q8</f>
        <v>0</v>
      </c>
      <c r="BJ8" s="30">
        <f t="shared" ref="BJ8:BJ39" si="10">AF8-R8</f>
        <v>0</v>
      </c>
      <c r="BK8" s="30">
        <f t="shared" ref="BK8:BK39" si="11">AG8-S8</f>
        <v>0</v>
      </c>
      <c r="BL8" s="30">
        <f t="shared" ref="BL8:BL39" si="12">AH8-T8</f>
        <v>0</v>
      </c>
      <c r="BM8" s="30">
        <f t="shared" ref="BM8:BM39" si="13">AI8-U8</f>
        <v>0</v>
      </c>
      <c r="BN8" s="30">
        <f t="shared" ref="BN8:BN39" si="14">AJ8-V8</f>
        <v>0</v>
      </c>
      <c r="BO8" s="30">
        <f t="shared" ref="BO8:BO39" si="15">AK8-W8</f>
        <v>0</v>
      </c>
      <c r="BP8" s="30">
        <f t="shared" ref="BP8:BP39" si="16">AL8-X8</f>
        <v>4.0718417258804251</v>
      </c>
      <c r="BQ8" s="30">
        <f t="shared" ref="BQ8:BQ39" si="17">AM8-Y8</f>
        <v>6.546952227850479</v>
      </c>
      <c r="BR8" s="30">
        <f t="shared" ref="BR8:BR39" si="18">AN8-Z8</f>
        <v>3.4694393285770797</v>
      </c>
      <c r="BS8" s="30">
        <f t="shared" ref="BS8:BS39" si="19">AO8-AA8</f>
        <v>0</v>
      </c>
      <c r="BT8" s="30">
        <f t="shared" ref="BT8:BT39" si="20">AP8-AB8</f>
        <v>0</v>
      </c>
      <c r="BU8" s="30">
        <f t="shared" ref="BU8:BU39" si="21">AQ8-AC8</f>
        <v>0</v>
      </c>
      <c r="BV8" s="13">
        <f>IFERROR(BW8/(BW8+BX8),0)</f>
        <v>0.33333333333333331</v>
      </c>
      <c r="BW8" s="30">
        <f>SUMIFS('Individual Data'!$X$6:$X$5544,'Individual Data'!$I$6:$I$5544,'age-length prop'!BW$7,'Individual Data'!$V$6:$V$5544,'age-length prop'!$B8,'Individual Data'!$R$6:$R$5544,'age-length prop'!$C8,'Individual Data'!$N$6:$N$5544,"F")</f>
        <v>4</v>
      </c>
      <c r="BX8" s="30">
        <f>SUMIFS('Individual Data'!$X$6:$X$5544,'Individual Data'!$I$6:$I$5544,'age-length prop'!BX$7,'Individual Data'!$V$6:$V$5544,'age-length prop'!$B8,'Individual Data'!$R$6:$R$5544,'age-length prop'!$C8,'Individual Data'!$N$6:$N$5544,"F")</f>
        <v>8</v>
      </c>
      <c r="BY8" s="42">
        <f>BI8*$BV8</f>
        <v>0</v>
      </c>
      <c r="BZ8" s="43">
        <f>BJ8*$BV8</f>
        <v>0</v>
      </c>
      <c r="CA8" s="43">
        <f t="shared" ref="CA8:CA39" si="22">BK8*$BV8</f>
        <v>0</v>
      </c>
      <c r="CB8" s="43">
        <f t="shared" ref="CB8:CB39" si="23">BL8*$BV8</f>
        <v>0</v>
      </c>
      <c r="CC8" s="43">
        <f t="shared" ref="CC8:CC39" si="24">BM8*$BV8</f>
        <v>0</v>
      </c>
      <c r="CD8" s="43">
        <f t="shared" ref="CD8:CD39" si="25">BN8*$BV8</f>
        <v>0</v>
      </c>
      <c r="CE8" s="43">
        <f t="shared" ref="CE8:CE39" si="26">BO8*$BV8</f>
        <v>0</v>
      </c>
      <c r="CF8" s="43">
        <f t="shared" ref="CF8:CF39" si="27">BP8*$BV8</f>
        <v>1.3572805752934749</v>
      </c>
      <c r="CG8" s="43">
        <f t="shared" ref="CG8:CG39" si="28">BQ8*$BV8</f>
        <v>2.1823174092834927</v>
      </c>
      <c r="CH8" s="43">
        <f t="shared" ref="CH8:CH39" si="29">BR8*$BV8</f>
        <v>1.1564797761923598</v>
      </c>
      <c r="CI8" s="43">
        <f t="shared" ref="CI8:CI39" si="30">BS8*$BV8</f>
        <v>0</v>
      </c>
      <c r="CJ8" s="43">
        <f t="shared" ref="CJ8:CJ39" si="31">BT8*$BV8</f>
        <v>0</v>
      </c>
      <c r="CK8" s="44">
        <f t="shared" ref="CK8:CK39" si="32">BU8*$BV8</f>
        <v>0</v>
      </c>
      <c r="CL8" s="16"/>
      <c r="CM8" s="16">
        <f>BI8*(1-$BV8)</f>
        <v>0</v>
      </c>
      <c r="CN8" s="16">
        <f t="shared" ref="CN8" si="33">BJ8*(1-$BV8)</f>
        <v>0</v>
      </c>
      <c r="CO8" s="16">
        <f t="shared" ref="CO8" si="34">BK8*(1-$BV8)</f>
        <v>0</v>
      </c>
      <c r="CP8" s="16">
        <f t="shared" ref="CP8" si="35">BL8*(1-$BV8)</f>
        <v>0</v>
      </c>
      <c r="CQ8" s="16">
        <f t="shared" ref="CQ8" si="36">BM8*(1-$BV8)</f>
        <v>0</v>
      </c>
      <c r="CR8" s="16">
        <f t="shared" ref="CR8" si="37">BN8*(1-$BV8)</f>
        <v>0</v>
      </c>
      <c r="CS8" s="16">
        <f t="shared" ref="CS8" si="38">BO8*(1-$BV8)</f>
        <v>0</v>
      </c>
      <c r="CT8" s="16">
        <f t="shared" ref="CT8" si="39">BP8*(1-$BV8)</f>
        <v>2.7145611505869502</v>
      </c>
      <c r="CU8" s="16">
        <f t="shared" ref="CU8" si="40">BQ8*(1-$BV8)</f>
        <v>4.3646348185669863</v>
      </c>
      <c r="CV8" s="16">
        <f t="shared" ref="CV8" si="41">BR8*(1-$BV8)</f>
        <v>2.31295955238472</v>
      </c>
      <c r="CW8" s="16">
        <f t="shared" ref="CW8" si="42">BS8*(1-$BV8)</f>
        <v>0</v>
      </c>
      <c r="CX8" s="16">
        <f t="shared" ref="CX8" si="43">BT8*(1-$BV8)</f>
        <v>0</v>
      </c>
      <c r="CY8" s="16">
        <f t="shared" ref="CY8" si="44">BU8*(1-$BV8)</f>
        <v>0</v>
      </c>
    </row>
    <row r="9" spans="1:103" x14ac:dyDescent="0.25">
      <c r="A9" t="s">
        <v>15</v>
      </c>
      <c r="B9" t="s">
        <v>3821</v>
      </c>
      <c r="C9">
        <v>5</v>
      </c>
      <c r="D9" s="16">
        <f>SUMIFS('Individual Data'!$AB$6:$AB$5544,'Individual Data'!$V$6:$V$5544,'age-length prop'!$B9,'Individual Data'!$Y$6:$Y$5544,'age-length prop'!D$7,'Individual Data'!$R$6:$R$5544,'age-length prop'!$C9,'Individual Data'!$N$6:$N$5544,'age-length prop'!$B$6)</f>
        <v>0</v>
      </c>
      <c r="E9" s="16">
        <f>SUMIFS('Individual Data'!$AB$6:$AB$5544,'Individual Data'!$V$6:$V$5544,'age-length prop'!$B9,'Individual Data'!$Y$6:$Y$5544,'age-length prop'!E$7,'Individual Data'!$R$6:$R$5544,'age-length prop'!$C9,'Individual Data'!$N$6:$N$5544,'age-length prop'!$B$6)</f>
        <v>0</v>
      </c>
      <c r="F9" s="16">
        <f>SUMIFS('Individual Data'!$AB$6:$AB$5544,'Individual Data'!$V$6:$V$5544,'age-length prop'!$B9,'Individual Data'!$Y$6:$Y$5544,'age-length prop'!F$7,'Individual Data'!$R$6:$R$5544,'age-length prop'!$C9,'Individual Data'!$N$6:$N$5544,'age-length prop'!$B$6)</f>
        <v>0</v>
      </c>
      <c r="G9" s="16">
        <f>SUMIFS('Individual Data'!$AB$6:$AB$5544,'Individual Data'!$V$6:$V$5544,'age-length prop'!$B9,'Individual Data'!$Y$6:$Y$5544,'age-length prop'!G$7,'Individual Data'!$R$6:$R$5544,'age-length prop'!$C9,'Individual Data'!$N$6:$N$5544,'age-length prop'!$B$6)</f>
        <v>0</v>
      </c>
      <c r="H9" s="16">
        <f>SUMIFS('Individual Data'!$AB$6:$AB$5544,'Individual Data'!$V$6:$V$5544,'age-length prop'!$B9,'Individual Data'!$Y$6:$Y$5544,'age-length prop'!H$7,'Individual Data'!$R$6:$R$5544,'age-length prop'!$C9,'Individual Data'!$N$6:$N$5544,'age-length prop'!$B$6)</f>
        <v>0</v>
      </c>
      <c r="I9" s="16">
        <f>SUMIFS('Individual Data'!$AB$6:$AB$5544,'Individual Data'!$V$6:$V$5544,'age-length prop'!$B9,'Individual Data'!$Y$6:$Y$5544,'age-length prop'!I$7,'Individual Data'!$R$6:$R$5544,'age-length prop'!$C9,'Individual Data'!$N$6:$N$5544,'age-length prop'!$B$6)</f>
        <v>0</v>
      </c>
      <c r="J9" s="16">
        <f>SUMIFS('Individual Data'!$AB$6:$AB$5544,'Individual Data'!$V$6:$V$5544,'age-length prop'!$B9,'Individual Data'!$Y$6:$Y$5544,'age-length prop'!J$7,'Individual Data'!$R$6:$R$5544,'age-length prop'!$C9,'Individual Data'!$N$6:$N$5544,'age-length prop'!$B$6)</f>
        <v>0</v>
      </c>
      <c r="K9" s="16">
        <f>SUMIFS('Individual Data'!$AB$6:$AB$5544,'Individual Data'!$V$6:$V$5544,'age-length prop'!$B9,'Individual Data'!$Y$6:$Y$5544,'age-length prop'!K$7,'Individual Data'!$R$6:$R$5544,'age-length prop'!$C9,'Individual Data'!$N$6:$N$5544,'age-length prop'!$B$6)</f>
        <v>11.658097686375321</v>
      </c>
      <c r="L9" s="16">
        <f>SUMIFS('Individual Data'!$AB$6:$AB$5544,'Individual Data'!$V$6:$V$5544,'age-length prop'!$B9,'Individual Data'!$Y$6:$Y$5544,'age-length prop'!L$7,'Individual Data'!$R$6:$R$5544,'age-length prop'!$C9,'Individual Data'!$N$6:$N$5544,'age-length prop'!$B$6)</f>
        <v>0</v>
      </c>
      <c r="M9" s="16">
        <f>SUMIFS('Individual Data'!$AB$6:$AB$5544,'Individual Data'!$V$6:$V$5544,'age-length prop'!$B9,'Individual Data'!$Y$6:$Y$5544,'age-length prop'!M$7,'Individual Data'!$R$6:$R$5544,'age-length prop'!$C9,'Individual Data'!$N$6:$N$5544,'age-length prop'!$B$6)</f>
        <v>23.316195372750641</v>
      </c>
      <c r="N9" s="16">
        <f>SUMIFS('Individual Data'!$AB$6:$AB$5544,'Individual Data'!$V$6:$V$5544,'age-length prop'!$B9,'Individual Data'!$Y$6:$Y$5544,'age-length prop'!N$7,'Individual Data'!$R$6:$R$5544,'age-length prop'!$C9,'Individual Data'!$N$6:$N$5544,'age-length prop'!$B$6)</f>
        <v>0</v>
      </c>
      <c r="O9" s="16">
        <f>SUMIFS('Individual Data'!$AB$6:$AB$5544,'Individual Data'!$V$6:$V$5544,'age-length prop'!$B9,'Individual Data'!$Y$6:$Y$5544,'age-length prop'!O$7,'Individual Data'!$R$6:$R$5544,'age-length prop'!$C9,'Individual Data'!$N$6:$N$5544,'age-length prop'!$B$6)</f>
        <v>0</v>
      </c>
      <c r="P9" s="16">
        <f>SUMIFS('Individual Data'!$AB$6:$AB$5544,'Individual Data'!$V$6:$V$5544,'age-length prop'!$B9,'Individual Data'!$Y$6:$Y$5544,'age-length prop'!P$7,'Individual Data'!$R$6:$R$5544,'age-length prop'!$C9,'Individual Data'!$N$6:$N$5544,'age-length prop'!$B$6)</f>
        <v>0</v>
      </c>
      <c r="Q9" s="38">
        <f t="shared" ref="Q9:Q60" si="45">IFERROR(D9+(D$5*(D9/D$6)),0)</f>
        <v>0</v>
      </c>
      <c r="R9" s="30">
        <f t="shared" ref="R9:R60" si="46">IFERROR(E9+(E$5*(E9/E$6)),0)</f>
        <v>0</v>
      </c>
      <c r="S9" s="30">
        <f t="shared" ref="S9:S60" si="47">IFERROR(F9+(F$5*(F9/F$6)),0)</f>
        <v>0</v>
      </c>
      <c r="T9" s="30">
        <f t="shared" ref="T9:T60" si="48">IFERROR(G9+(G$5*(G9/G$6)),0)</f>
        <v>0</v>
      </c>
      <c r="U9" s="30">
        <f t="shared" ref="U9:U60" si="49">IFERROR(H9+(H$5*(H9/H$6)),0)</f>
        <v>0</v>
      </c>
      <c r="V9" s="30">
        <f t="shared" ref="V9:V60" si="50">IFERROR(I9+(I$5*(I9/I$6)),0)</f>
        <v>0</v>
      </c>
      <c r="W9" s="30">
        <f t="shared" ref="W9:W60" si="51">IFERROR(J9+(J$5*(J9/J$6)),0)</f>
        <v>0</v>
      </c>
      <c r="X9" s="30">
        <f t="shared" ref="X9:X60" si="52">IFERROR(K9+(K$5*(K9/K$6)),0)</f>
        <v>11.776818344480359</v>
      </c>
      <c r="Y9" s="30">
        <f t="shared" ref="Y9:Y60" si="53">IFERROR(L9+(L$5*(L9/L$6)),0)</f>
        <v>0</v>
      </c>
      <c r="Z9" s="30">
        <f t="shared" ref="Z9:Z60" si="54">IFERROR(M9+(M$5*(M9/M$6)),0)</f>
        <v>23.634150365131202</v>
      </c>
      <c r="AA9" s="30">
        <f t="shared" ref="AA9:AA60" si="55">IFERROR(N9+(N$5*(N9/N$6)),0)</f>
        <v>0</v>
      </c>
      <c r="AB9" s="30">
        <f t="shared" ref="AB9:AB60" si="56">IFERROR(O9+(O$5*(O9/O$6)),0)</f>
        <v>0</v>
      </c>
      <c r="AC9" s="30">
        <f t="shared" ref="AC9:AC60" si="57">IFERROR(P9+(P$5*(P9/P$6)),0)</f>
        <v>0</v>
      </c>
      <c r="AD9" s="12">
        <f>VLOOKUP(A9,'PBT Tag Rates'!$B$5:$E$44,4,FALSE)</f>
        <v>0.80551598400000002</v>
      </c>
      <c r="AE9" s="30">
        <f t="shared" ref="AE9:AE72" si="58">Q9/$AD9</f>
        <v>0</v>
      </c>
      <c r="AF9" s="30">
        <f t="shared" ref="AF9:AF72" si="59">R9/$AD9</f>
        <v>0</v>
      </c>
      <c r="AG9" s="30">
        <f t="shared" ref="AG9:AG72" si="60">S9/$AD9</f>
        <v>0</v>
      </c>
      <c r="AH9" s="30">
        <f t="shared" ref="AH9:AH72" si="61">T9/$AD9</f>
        <v>0</v>
      </c>
      <c r="AI9" s="30">
        <f t="shared" ref="AI9:AI72" si="62">U9/$AD9</f>
        <v>0</v>
      </c>
      <c r="AJ9" s="30">
        <f t="shared" ref="AJ9:AJ72" si="63">V9/$AD9</f>
        <v>0</v>
      </c>
      <c r="AK9" s="30">
        <f t="shared" ref="AK9:AK72" si="64">W9/$AD9</f>
        <v>0</v>
      </c>
      <c r="AL9" s="30">
        <f t="shared" ref="AL9:AL72" si="65">X9/$AD9</f>
        <v>14.620216827975892</v>
      </c>
      <c r="AM9" s="30">
        <f t="shared" ref="AM9:AM72" si="66">Y9/$AD9</f>
        <v>0</v>
      </c>
      <c r="AN9" s="30">
        <f t="shared" ref="AN9:AN72" si="67">Z9/$AD9</f>
        <v>29.340386577768022</v>
      </c>
      <c r="AO9" s="30">
        <f t="shared" ref="AO9:AO72" si="68">AA9/$AD9</f>
        <v>0</v>
      </c>
      <c r="AP9" s="30">
        <f t="shared" ref="AP9:AP72" si="69">AB9/$AD9</f>
        <v>0</v>
      </c>
      <c r="AQ9" s="30">
        <f t="shared" ref="AQ9:AQ72" si="70">AC9/$AD9</f>
        <v>0</v>
      </c>
      <c r="AS9" s="32">
        <f t="shared" ref="AS9:AS39" si="71">SUM(AE9:AG9)</f>
        <v>0</v>
      </c>
      <c r="AT9" s="33">
        <f t="shared" ref="AT9:AT39" si="72">SUM(AH9:AQ9)</f>
        <v>43.96060340574391</v>
      </c>
      <c r="AV9">
        <f t="shared" si="7"/>
        <v>2018</v>
      </c>
      <c r="AW9" t="str">
        <f t="shared" si="8"/>
        <v>BCA2</v>
      </c>
      <c r="AX9" t="s">
        <v>3202</v>
      </c>
      <c r="AY9" s="145">
        <f>SUMIFS('cwt rel info'!$A$6:$A$317,'cwt rel info'!$D$6:$D$317,'age-length prop'!AV9,'cwt rel info'!$E$6:$E$317,'age-length prop'!AW9)</f>
        <v>220512</v>
      </c>
      <c r="AZ9" s="30">
        <f t="shared" ref="AZ9:AZ61" si="73">AS9+AT9</f>
        <v>43.96060340574391</v>
      </c>
      <c r="BA9" s="30">
        <f>AT91</f>
        <v>14.595584461812674</v>
      </c>
      <c r="BB9" s="30">
        <f t="shared" ref="BB9:BB61" si="74">AS91</f>
        <v>0</v>
      </c>
      <c r="BC9" s="145" t="str">
        <f>VLOOKUP(AW9,'Individual Data'!$V$5:$AC$5544,8,FALSE)</f>
        <v>Abv</v>
      </c>
      <c r="BD9" s="34">
        <f>IF(BC9="blw",AZ9*(1-$BA$4),AZ9*(1-$BA$3))</f>
        <v>42.861588320600312</v>
      </c>
      <c r="BE9" s="16">
        <f t="shared" ref="BE9:BE61" si="75">IF(BC9="blw",BA9*(1-$BA$4),BA9*(1-$BA$3))</f>
        <v>14.230694850267357</v>
      </c>
      <c r="BF9" s="142">
        <f t="shared" ref="BF9:BF61" si="76">IF(BC9="blw",BB9*(1-$BB$4),BB9*(1-$BB$3))</f>
        <v>0</v>
      </c>
      <c r="BH9" s="16"/>
      <c r="BI9" s="38">
        <f t="shared" si="9"/>
        <v>0</v>
      </c>
      <c r="BJ9" s="30">
        <f t="shared" si="10"/>
        <v>0</v>
      </c>
      <c r="BK9" s="30">
        <f t="shared" si="11"/>
        <v>0</v>
      </c>
      <c r="BL9" s="30">
        <f t="shared" si="12"/>
        <v>0</v>
      </c>
      <c r="BM9" s="30">
        <f t="shared" si="13"/>
        <v>0</v>
      </c>
      <c r="BN9" s="30">
        <f t="shared" si="14"/>
        <v>0</v>
      </c>
      <c r="BO9" s="30">
        <f t="shared" si="15"/>
        <v>0</v>
      </c>
      <c r="BP9" s="30">
        <f t="shared" si="16"/>
        <v>2.8433984834955321</v>
      </c>
      <c r="BQ9" s="30">
        <f t="shared" si="17"/>
        <v>0</v>
      </c>
      <c r="BR9" s="30">
        <f t="shared" si="18"/>
        <v>5.7062362126368207</v>
      </c>
      <c r="BS9" s="30">
        <f t="shared" si="19"/>
        <v>0</v>
      </c>
      <c r="BT9" s="30">
        <f t="shared" si="20"/>
        <v>0</v>
      </c>
      <c r="BU9" s="30">
        <f t="shared" si="21"/>
        <v>0</v>
      </c>
      <c r="BV9" s="13">
        <f t="shared" ref="BV9:BV72" si="77">IFERROR(BW9/(BW9+BX9),0)</f>
        <v>0.66666666666666663</v>
      </c>
      <c r="BW9" s="30">
        <f>SUMIFS('Individual Data'!$X$6:$X$5544,'Individual Data'!$I$6:$I$5544,'age-length prop'!BW$7,'Individual Data'!$V$6:$V$5544,'age-length prop'!$B9,'Individual Data'!$R$6:$R$5544,'age-length prop'!$C9,'Individual Data'!$N$6:$N$5544,"F")</f>
        <v>2</v>
      </c>
      <c r="BX9" s="30">
        <f>SUMIFS('Individual Data'!$X$6:$X$5544,'Individual Data'!$I$6:$I$5544,'age-length prop'!BX$7,'Individual Data'!$V$6:$V$5544,'age-length prop'!$B9,'Individual Data'!$R$6:$R$5544,'age-length prop'!$C9,'Individual Data'!$N$6:$N$5544,"F")</f>
        <v>1</v>
      </c>
      <c r="BY9" s="45">
        <f t="shared" ref="BY9:BY39" si="78">BI9*$BV9</f>
        <v>0</v>
      </c>
      <c r="BZ9" s="16">
        <f t="shared" ref="BZ9:BZ39" si="79">BJ9*$BV9</f>
        <v>0</v>
      </c>
      <c r="CA9" s="16">
        <f t="shared" si="22"/>
        <v>0</v>
      </c>
      <c r="CB9" s="16">
        <f t="shared" si="23"/>
        <v>0</v>
      </c>
      <c r="CC9" s="16">
        <f t="shared" si="24"/>
        <v>0</v>
      </c>
      <c r="CD9" s="16">
        <f t="shared" si="25"/>
        <v>0</v>
      </c>
      <c r="CE9" s="16">
        <f t="shared" si="26"/>
        <v>0</v>
      </c>
      <c r="CF9" s="16">
        <f>BP9*$BV9</f>
        <v>1.8955989889970213</v>
      </c>
      <c r="CG9" s="16">
        <f t="shared" si="28"/>
        <v>0</v>
      </c>
      <c r="CH9" s="16">
        <f t="shared" si="29"/>
        <v>3.8041574750912135</v>
      </c>
      <c r="CI9" s="16">
        <f t="shared" si="30"/>
        <v>0</v>
      </c>
      <c r="CJ9" s="16">
        <f t="shared" si="31"/>
        <v>0</v>
      </c>
      <c r="CK9" s="46">
        <f t="shared" si="32"/>
        <v>0</v>
      </c>
      <c r="CL9" s="16"/>
      <c r="CM9" s="16">
        <f t="shared" ref="CM9:CM72" si="80">BI9*(1-$BV9)</f>
        <v>0</v>
      </c>
      <c r="CN9" s="16">
        <f t="shared" ref="CN9:CN72" si="81">BJ9*(1-$BV9)</f>
        <v>0</v>
      </c>
      <c r="CO9" s="16">
        <f t="shared" ref="CO9:CO72" si="82">BK9*(1-$BV9)</f>
        <v>0</v>
      </c>
      <c r="CP9" s="16">
        <f t="shared" ref="CP9:CP72" si="83">BL9*(1-$BV9)</f>
        <v>0</v>
      </c>
      <c r="CQ9" s="16">
        <f t="shared" ref="CQ9:CQ72" si="84">BM9*(1-$BV9)</f>
        <v>0</v>
      </c>
      <c r="CR9" s="16">
        <f t="shared" ref="CR9:CR72" si="85">BN9*(1-$BV9)</f>
        <v>0</v>
      </c>
      <c r="CS9" s="16">
        <f t="shared" ref="CS9:CS72" si="86">BO9*(1-$BV9)</f>
        <v>0</v>
      </c>
      <c r="CT9" s="16">
        <f t="shared" ref="CT9:CT72" si="87">BP9*(1-$BV9)</f>
        <v>0.94779949449851086</v>
      </c>
      <c r="CU9" s="16">
        <f t="shared" ref="CU9:CU72" si="88">BQ9*(1-$BV9)</f>
        <v>0</v>
      </c>
      <c r="CV9" s="16">
        <f t="shared" ref="CV9:CV72" si="89">BR9*(1-$BV9)</f>
        <v>1.9020787375456072</v>
      </c>
      <c r="CW9" s="16">
        <f t="shared" ref="CW9:CW72" si="90">BS9*(1-$BV9)</f>
        <v>0</v>
      </c>
      <c r="CX9" s="16">
        <f t="shared" ref="CX9:CX72" si="91">BT9*(1-$BV9)</f>
        <v>0</v>
      </c>
      <c r="CY9" s="16">
        <f t="shared" ref="CY9:CY72" si="92">BU9*(1-$BV9)</f>
        <v>0</v>
      </c>
    </row>
    <row r="10" spans="1:103" x14ac:dyDescent="0.25">
      <c r="A10" t="s">
        <v>15</v>
      </c>
      <c r="B10" t="s">
        <v>3386</v>
      </c>
      <c r="C10">
        <v>5</v>
      </c>
      <c r="D10" s="16">
        <f>SUMIFS('Individual Data'!$AB$6:$AB$5544,'Individual Data'!$V$6:$V$5544,'age-length prop'!$B10,'Individual Data'!$Y$6:$Y$5544,'age-length prop'!D$7,'Individual Data'!$R$6:$R$5544,'age-length prop'!$C10,'Individual Data'!$N$6:$N$5544,'age-length prop'!$B$6)</f>
        <v>0</v>
      </c>
      <c r="E10" s="16">
        <f>SUMIFS('Individual Data'!$AB$6:$AB$5544,'Individual Data'!$V$6:$V$5544,'age-length prop'!$B10,'Individual Data'!$Y$6:$Y$5544,'age-length prop'!E$7,'Individual Data'!$R$6:$R$5544,'age-length prop'!$C10,'Individual Data'!$N$6:$N$5544,'age-length prop'!$B$6)</f>
        <v>0</v>
      </c>
      <c r="F10" s="16">
        <f>SUMIFS('Individual Data'!$AB$6:$AB$5544,'Individual Data'!$V$6:$V$5544,'age-length prop'!$B10,'Individual Data'!$Y$6:$Y$5544,'age-length prop'!F$7,'Individual Data'!$R$6:$R$5544,'age-length prop'!$C10,'Individual Data'!$N$6:$N$5544,'age-length prop'!$B$6)</f>
        <v>0</v>
      </c>
      <c r="G10" s="16">
        <f>SUMIFS('Individual Data'!$AB$6:$AB$5544,'Individual Data'!$V$6:$V$5544,'age-length prop'!$B10,'Individual Data'!$Y$6:$Y$5544,'age-length prop'!G$7,'Individual Data'!$R$6:$R$5544,'age-length prop'!$C10,'Individual Data'!$N$6:$N$5544,'age-length prop'!$B$6)</f>
        <v>0</v>
      </c>
      <c r="H10" s="16">
        <f>SUMIFS('Individual Data'!$AB$6:$AB$5544,'Individual Data'!$V$6:$V$5544,'age-length prop'!$B10,'Individual Data'!$Y$6:$Y$5544,'age-length prop'!H$7,'Individual Data'!$R$6:$R$5544,'age-length prop'!$C10,'Individual Data'!$N$6:$N$5544,'age-length prop'!$B$6)</f>
        <v>0</v>
      </c>
      <c r="I10" s="16">
        <f>SUMIFS('Individual Data'!$AB$6:$AB$5544,'Individual Data'!$V$6:$V$5544,'age-length prop'!$B10,'Individual Data'!$Y$6:$Y$5544,'age-length prop'!I$7,'Individual Data'!$R$6:$R$5544,'age-length prop'!$C10,'Individual Data'!$N$6:$N$5544,'age-length prop'!$B$6)</f>
        <v>0</v>
      </c>
      <c r="J10" s="16">
        <f>SUMIFS('Individual Data'!$AB$6:$AB$5544,'Individual Data'!$V$6:$V$5544,'age-length prop'!$B10,'Individual Data'!$Y$6:$Y$5544,'age-length prop'!J$7,'Individual Data'!$R$6:$R$5544,'age-length prop'!$C10,'Individual Data'!$N$6:$N$5544,'age-length prop'!$B$6)</f>
        <v>0</v>
      </c>
      <c r="K10" s="16">
        <f>SUMIFS('Individual Data'!$AB$6:$AB$5544,'Individual Data'!$V$6:$V$5544,'age-length prop'!$B10,'Individual Data'!$Y$6:$Y$5544,'age-length prop'!K$7,'Individual Data'!$R$6:$R$5544,'age-length prop'!$C10,'Individual Data'!$N$6:$N$5544,'age-length prop'!$B$6)</f>
        <v>25.834539425653986</v>
      </c>
      <c r="L10" s="16">
        <f>SUMIFS('Individual Data'!$AB$6:$AB$5544,'Individual Data'!$V$6:$V$5544,'age-length prop'!$B10,'Individual Data'!$Y$6:$Y$5544,'age-length prop'!L$7,'Individual Data'!$R$6:$R$5544,'age-length prop'!$C10,'Individual Data'!$N$6:$N$5544,'age-length prop'!$B$6)</f>
        <v>33.389571584364013</v>
      </c>
      <c r="M10" s="16">
        <f>SUMIFS('Individual Data'!$AB$6:$AB$5544,'Individual Data'!$V$6:$V$5544,'age-length prop'!$B10,'Individual Data'!$Y$6:$Y$5544,'age-length prop'!M$7,'Individual Data'!$R$6:$R$5544,'age-length prop'!$C10,'Individual Data'!$N$6:$N$5544,'age-length prop'!$B$6)</f>
        <v>19.213129845085348</v>
      </c>
      <c r="N10" s="16">
        <f>SUMIFS('Individual Data'!$AB$6:$AB$5544,'Individual Data'!$V$6:$V$5544,'age-length prop'!$B10,'Individual Data'!$Y$6:$Y$5544,'age-length prop'!N$7,'Individual Data'!$R$6:$R$5544,'age-length prop'!$C10,'Individual Data'!$N$6:$N$5544,'age-length prop'!$B$6)</f>
        <v>0</v>
      </c>
      <c r="O10" s="16">
        <f>SUMIFS('Individual Data'!$AB$6:$AB$5544,'Individual Data'!$V$6:$V$5544,'age-length prop'!$B10,'Individual Data'!$Y$6:$Y$5544,'age-length prop'!O$7,'Individual Data'!$R$6:$R$5544,'age-length prop'!$C10,'Individual Data'!$N$6:$N$5544,'age-length prop'!$B$6)</f>
        <v>0</v>
      </c>
      <c r="P10" s="16">
        <f>SUMIFS('Individual Data'!$AB$6:$AB$5544,'Individual Data'!$V$6:$V$5544,'age-length prop'!$B10,'Individual Data'!$Y$6:$Y$5544,'age-length prop'!P$7,'Individual Data'!$R$6:$R$5544,'age-length prop'!$C10,'Individual Data'!$N$6:$N$5544,'age-length prop'!$B$6)</f>
        <v>0</v>
      </c>
      <c r="Q10" s="38">
        <f t="shared" si="45"/>
        <v>0</v>
      </c>
      <c r="R10" s="30">
        <f t="shared" si="46"/>
        <v>0</v>
      </c>
      <c r="S10" s="30">
        <f t="shared" si="47"/>
        <v>0</v>
      </c>
      <c r="T10" s="30">
        <f t="shared" si="48"/>
        <v>0</v>
      </c>
      <c r="U10" s="30">
        <f t="shared" si="49"/>
        <v>0</v>
      </c>
      <c r="V10" s="30">
        <f t="shared" si="50"/>
        <v>0</v>
      </c>
      <c r="W10" s="30">
        <f t="shared" si="51"/>
        <v>0</v>
      </c>
      <c r="X10" s="30">
        <f t="shared" si="52"/>
        <v>26.097626389322052</v>
      </c>
      <c r="Y10" s="30">
        <f t="shared" si="53"/>
        <v>33.823746863926637</v>
      </c>
      <c r="Z10" s="30">
        <f t="shared" si="54"/>
        <v>19.475132734314876</v>
      </c>
      <c r="AA10" s="30">
        <f t="shared" si="55"/>
        <v>0</v>
      </c>
      <c r="AB10" s="30">
        <f t="shared" si="56"/>
        <v>0</v>
      </c>
      <c r="AC10" s="30">
        <f t="shared" si="57"/>
        <v>0</v>
      </c>
      <c r="AD10" s="12">
        <f>VLOOKUP(A10,'PBT Tag Rates'!$B$5:$E$44,4,FALSE)</f>
        <v>0.80551598400000002</v>
      </c>
      <c r="AE10" s="30">
        <f t="shared" si="58"/>
        <v>0</v>
      </c>
      <c r="AF10" s="30">
        <f t="shared" si="59"/>
        <v>0</v>
      </c>
      <c r="AG10" s="30">
        <f t="shared" si="60"/>
        <v>0</v>
      </c>
      <c r="AH10" s="30">
        <f t="shared" si="61"/>
        <v>0</v>
      </c>
      <c r="AI10" s="30">
        <f t="shared" si="62"/>
        <v>0</v>
      </c>
      <c r="AJ10" s="30">
        <f t="shared" si="63"/>
        <v>0</v>
      </c>
      <c r="AK10" s="30">
        <f t="shared" si="64"/>
        <v>0</v>
      </c>
      <c r="AL10" s="30">
        <f t="shared" si="65"/>
        <v>32.398644977505562</v>
      </c>
      <c r="AM10" s="30">
        <f t="shared" si="66"/>
        <v>41.990162250990956</v>
      </c>
      <c r="AN10" s="30">
        <f t="shared" si="67"/>
        <v>24.177214507409296</v>
      </c>
      <c r="AO10" s="30">
        <f t="shared" si="68"/>
        <v>0</v>
      </c>
      <c r="AP10" s="30">
        <f t="shared" si="69"/>
        <v>0</v>
      </c>
      <c r="AQ10" s="30">
        <f t="shared" si="70"/>
        <v>0</v>
      </c>
      <c r="AS10" s="32">
        <f t="shared" si="71"/>
        <v>0</v>
      </c>
      <c r="AT10" s="33">
        <f t="shared" si="72"/>
        <v>98.566021735905821</v>
      </c>
      <c r="AV10">
        <f t="shared" si="7"/>
        <v>2018</v>
      </c>
      <c r="AW10" t="str">
        <f t="shared" si="8"/>
        <v>CJA1</v>
      </c>
      <c r="AX10" t="s">
        <v>3202</v>
      </c>
      <c r="AY10" s="145">
        <f>SUMIFS('cwt rel info'!$A$6:$A$317,'cwt rel info'!$D$6:$D$317,'age-length prop'!AV10,'cwt rel info'!$E$6:$E$317,'age-length prop'!AW10)</f>
        <v>220509</v>
      </c>
      <c r="AZ10" s="30">
        <f t="shared" si="73"/>
        <v>98.566021735905821</v>
      </c>
      <c r="BA10" s="30">
        <f t="shared" ref="BA10:BA61" si="93">AT92</f>
        <v>52.003388313248365</v>
      </c>
      <c r="BB10" s="30">
        <f t="shared" si="74"/>
        <v>0</v>
      </c>
      <c r="BC10" s="145" t="str">
        <f>VLOOKUP(AW10,'Individual Data'!$V$5:$AC$5544,8,FALSE)</f>
        <v>Abv</v>
      </c>
      <c r="BD10" s="34">
        <f t="shared" ref="BD10" si="94">IF(BC10="blw",AZ10*(1-$BA$4),AZ10*(1-$BA$3))</f>
        <v>96.10187119250817</v>
      </c>
      <c r="BE10" s="16">
        <f t="shared" si="75"/>
        <v>50.703303605417155</v>
      </c>
      <c r="BF10" s="142">
        <f t="shared" si="76"/>
        <v>0</v>
      </c>
      <c r="BH10" s="16"/>
      <c r="BI10" s="38">
        <f t="shared" si="9"/>
        <v>0</v>
      </c>
      <c r="BJ10" s="30">
        <f t="shared" si="10"/>
        <v>0</v>
      </c>
      <c r="BK10" s="30">
        <f t="shared" si="11"/>
        <v>0</v>
      </c>
      <c r="BL10" s="30">
        <f t="shared" si="12"/>
        <v>0</v>
      </c>
      <c r="BM10" s="30">
        <f t="shared" si="13"/>
        <v>0</v>
      </c>
      <c r="BN10" s="30">
        <f t="shared" si="14"/>
        <v>0</v>
      </c>
      <c r="BO10" s="30">
        <f t="shared" si="15"/>
        <v>0</v>
      </c>
      <c r="BP10" s="30">
        <f t="shared" si="16"/>
        <v>6.3010185881835099</v>
      </c>
      <c r="BQ10" s="30">
        <f t="shared" si="17"/>
        <v>8.166415387064319</v>
      </c>
      <c r="BR10" s="30">
        <f t="shared" si="18"/>
        <v>4.7020817730944202</v>
      </c>
      <c r="BS10" s="30">
        <f t="shared" si="19"/>
        <v>0</v>
      </c>
      <c r="BT10" s="30">
        <f t="shared" si="20"/>
        <v>0</v>
      </c>
      <c r="BU10" s="30">
        <f t="shared" si="21"/>
        <v>0</v>
      </c>
      <c r="BV10" s="13">
        <f t="shared" si="77"/>
        <v>0.30769230769230771</v>
      </c>
      <c r="BW10" s="30">
        <f>SUMIFS('Individual Data'!$X$6:$X$5544,'Individual Data'!$I$6:$I$5544,'age-length prop'!BW$7,'Individual Data'!$V$6:$V$5544,'age-length prop'!$B10,'Individual Data'!$R$6:$R$5544,'age-length prop'!$C10,'Individual Data'!$N$6:$N$5544,"F")</f>
        <v>4</v>
      </c>
      <c r="BX10" s="30">
        <f>SUMIFS('Individual Data'!$X$6:$X$5544,'Individual Data'!$I$6:$I$5544,'age-length prop'!BX$7,'Individual Data'!$V$6:$V$5544,'age-length prop'!$B10,'Individual Data'!$R$6:$R$5544,'age-length prop'!$C10,'Individual Data'!$N$6:$N$5544,"F")</f>
        <v>9</v>
      </c>
      <c r="BY10" s="45">
        <f t="shared" si="78"/>
        <v>0</v>
      </c>
      <c r="BZ10" s="16">
        <f t="shared" si="79"/>
        <v>0</v>
      </c>
      <c r="CA10" s="16">
        <f t="shared" si="22"/>
        <v>0</v>
      </c>
      <c r="CB10" s="16">
        <f t="shared" si="23"/>
        <v>0</v>
      </c>
      <c r="CC10" s="16">
        <f t="shared" si="24"/>
        <v>0</v>
      </c>
      <c r="CD10" s="16">
        <f t="shared" si="25"/>
        <v>0</v>
      </c>
      <c r="CE10" s="16">
        <f t="shared" si="26"/>
        <v>0</v>
      </c>
      <c r="CF10" s="16">
        <f>BP10*$BV10</f>
        <v>1.9387749502103109</v>
      </c>
      <c r="CG10" s="16">
        <f t="shared" si="28"/>
        <v>2.5127431960197906</v>
      </c>
      <c r="CH10" s="16">
        <f t="shared" si="29"/>
        <v>1.4467943917213602</v>
      </c>
      <c r="CI10" s="16">
        <f t="shared" si="30"/>
        <v>0</v>
      </c>
      <c r="CJ10" s="16">
        <f t="shared" si="31"/>
        <v>0</v>
      </c>
      <c r="CK10" s="46">
        <f t="shared" si="32"/>
        <v>0</v>
      </c>
      <c r="CL10" s="16"/>
      <c r="CM10" s="16">
        <f t="shared" si="80"/>
        <v>0</v>
      </c>
      <c r="CN10" s="16">
        <f t="shared" si="81"/>
        <v>0</v>
      </c>
      <c r="CO10" s="16">
        <f t="shared" si="82"/>
        <v>0</v>
      </c>
      <c r="CP10" s="16">
        <f t="shared" si="83"/>
        <v>0</v>
      </c>
      <c r="CQ10" s="16">
        <f t="shared" si="84"/>
        <v>0</v>
      </c>
      <c r="CR10" s="16">
        <f t="shared" si="85"/>
        <v>0</v>
      </c>
      <c r="CS10" s="16">
        <f t="shared" si="86"/>
        <v>0</v>
      </c>
      <c r="CT10" s="16">
        <f t="shared" si="87"/>
        <v>4.362243637973199</v>
      </c>
      <c r="CU10" s="16">
        <f t="shared" si="88"/>
        <v>5.653672191044528</v>
      </c>
      <c r="CV10" s="16">
        <f t="shared" si="89"/>
        <v>3.2552873813730603</v>
      </c>
      <c r="CW10" s="16">
        <f t="shared" si="90"/>
        <v>0</v>
      </c>
      <c r="CX10" s="16">
        <f t="shared" si="91"/>
        <v>0</v>
      </c>
      <c r="CY10" s="16">
        <f t="shared" si="92"/>
        <v>0</v>
      </c>
    </row>
    <row r="11" spans="1:103" x14ac:dyDescent="0.25">
      <c r="A11" t="s">
        <v>15</v>
      </c>
      <c r="B11" t="s">
        <v>3608</v>
      </c>
      <c r="C11">
        <v>5</v>
      </c>
      <c r="D11" s="16">
        <f>SUMIFS('Individual Data'!$AB$6:$AB$5544,'Individual Data'!$V$6:$V$5544,'age-length prop'!$B11,'Individual Data'!$Y$6:$Y$5544,'age-length prop'!D$7,'Individual Data'!$R$6:$R$5544,'age-length prop'!$C11,'Individual Data'!$N$6:$N$5544,'age-length prop'!$B$6)</f>
        <v>0</v>
      </c>
      <c r="E11" s="16">
        <f>SUMIFS('Individual Data'!$AB$6:$AB$5544,'Individual Data'!$V$6:$V$5544,'age-length prop'!$B11,'Individual Data'!$Y$6:$Y$5544,'age-length prop'!E$7,'Individual Data'!$R$6:$R$5544,'age-length prop'!$C11,'Individual Data'!$N$6:$N$5544,'age-length prop'!$B$6)</f>
        <v>0</v>
      </c>
      <c r="F11" s="16">
        <f>SUMIFS('Individual Data'!$AB$6:$AB$5544,'Individual Data'!$V$6:$V$5544,'age-length prop'!$B11,'Individual Data'!$Y$6:$Y$5544,'age-length prop'!F$7,'Individual Data'!$R$6:$R$5544,'age-length prop'!$C11,'Individual Data'!$N$6:$N$5544,'age-length prop'!$B$6)</f>
        <v>0</v>
      </c>
      <c r="G11" s="16">
        <f>SUMIFS('Individual Data'!$AB$6:$AB$5544,'Individual Data'!$V$6:$V$5544,'age-length prop'!$B11,'Individual Data'!$Y$6:$Y$5544,'age-length prop'!G$7,'Individual Data'!$R$6:$R$5544,'age-length prop'!$C11,'Individual Data'!$N$6:$N$5544,'age-length prop'!$B$6)</f>
        <v>0</v>
      </c>
      <c r="H11" s="16">
        <f>SUMIFS('Individual Data'!$AB$6:$AB$5544,'Individual Data'!$V$6:$V$5544,'age-length prop'!$B11,'Individual Data'!$Y$6:$Y$5544,'age-length prop'!H$7,'Individual Data'!$R$6:$R$5544,'age-length prop'!$C11,'Individual Data'!$N$6:$N$5544,'age-length prop'!$B$6)</f>
        <v>0</v>
      </c>
      <c r="I11" s="16">
        <f>SUMIFS('Individual Data'!$AB$6:$AB$5544,'Individual Data'!$V$6:$V$5544,'age-length prop'!$B11,'Individual Data'!$Y$6:$Y$5544,'age-length prop'!I$7,'Individual Data'!$R$6:$R$5544,'age-length prop'!$C11,'Individual Data'!$N$6:$N$5544,'age-length prop'!$B$6)</f>
        <v>0</v>
      </c>
      <c r="J11" s="16">
        <f>SUMIFS('Individual Data'!$AB$6:$AB$5544,'Individual Data'!$V$6:$V$5544,'age-length prop'!$B11,'Individual Data'!$Y$6:$Y$5544,'age-length prop'!J$7,'Individual Data'!$R$6:$R$5544,'age-length prop'!$C11,'Individual Data'!$N$6:$N$5544,'age-length prop'!$B$6)</f>
        <v>0</v>
      </c>
      <c r="K11" s="16">
        <f>SUMIFS('Individual Data'!$AB$6:$AB$5544,'Individual Data'!$V$6:$V$5544,'age-length prop'!$B11,'Individual Data'!$Y$6:$Y$5544,'age-length prop'!K$7,'Individual Data'!$R$6:$R$5544,'age-length prop'!$C11,'Individual Data'!$N$6:$N$5544,'age-length prop'!$B$6)</f>
        <v>0</v>
      </c>
      <c r="L11" s="16">
        <f>SUMIFS('Individual Data'!$AB$6:$AB$5544,'Individual Data'!$V$6:$V$5544,'age-length prop'!$B11,'Individual Data'!$Y$6:$Y$5544,'age-length prop'!L$7,'Individual Data'!$R$6:$R$5544,'age-length prop'!$C11,'Individual Data'!$N$6:$N$5544,'age-length prop'!$B$6)</f>
        <v>0</v>
      </c>
      <c r="M11" s="16">
        <f>SUMIFS('Individual Data'!$AB$6:$AB$5544,'Individual Data'!$V$6:$V$5544,'age-length prop'!$B11,'Individual Data'!$Y$6:$Y$5544,'age-length prop'!M$7,'Individual Data'!$R$6:$R$5544,'age-length prop'!$C11,'Individual Data'!$N$6:$N$5544,'age-length prop'!$B$6)</f>
        <v>11.658097686375321</v>
      </c>
      <c r="N11" s="16">
        <f>SUMIFS('Individual Data'!$AB$6:$AB$5544,'Individual Data'!$V$6:$V$5544,'age-length prop'!$B11,'Individual Data'!$Y$6:$Y$5544,'age-length prop'!N$7,'Individual Data'!$R$6:$R$5544,'age-length prop'!$C11,'Individual Data'!$N$6:$N$5544,'age-length prop'!$B$6)</f>
        <v>0</v>
      </c>
      <c r="O11" s="16">
        <f>SUMIFS('Individual Data'!$AB$6:$AB$5544,'Individual Data'!$V$6:$V$5544,'age-length prop'!$B11,'Individual Data'!$Y$6:$Y$5544,'age-length prop'!O$7,'Individual Data'!$R$6:$R$5544,'age-length prop'!$C11,'Individual Data'!$N$6:$N$5544,'age-length prop'!$B$6)</f>
        <v>0</v>
      </c>
      <c r="P11" s="16">
        <f>SUMIFS('Individual Data'!$AB$6:$AB$5544,'Individual Data'!$V$6:$V$5544,'age-length prop'!$B11,'Individual Data'!$Y$6:$Y$5544,'age-length prop'!P$7,'Individual Data'!$R$6:$R$5544,'age-length prop'!$C11,'Individual Data'!$N$6:$N$5544,'age-length prop'!$B$6)</f>
        <v>0</v>
      </c>
      <c r="Q11" s="38">
        <f t="shared" si="45"/>
        <v>0</v>
      </c>
      <c r="R11" s="30">
        <f t="shared" si="46"/>
        <v>0</v>
      </c>
      <c r="S11" s="30">
        <f t="shared" si="47"/>
        <v>0</v>
      </c>
      <c r="T11" s="30">
        <f t="shared" si="48"/>
        <v>0</v>
      </c>
      <c r="U11" s="30">
        <f t="shared" si="49"/>
        <v>0</v>
      </c>
      <c r="V11" s="30">
        <f t="shared" si="50"/>
        <v>0</v>
      </c>
      <c r="W11" s="30">
        <f t="shared" si="51"/>
        <v>0</v>
      </c>
      <c r="X11" s="30">
        <f t="shared" si="52"/>
        <v>0</v>
      </c>
      <c r="Y11" s="30">
        <f t="shared" si="53"/>
        <v>0</v>
      </c>
      <c r="Z11" s="30">
        <f t="shared" si="54"/>
        <v>11.817075182565601</v>
      </c>
      <c r="AA11" s="30">
        <f t="shared" si="55"/>
        <v>0</v>
      </c>
      <c r="AB11" s="30">
        <f t="shared" si="56"/>
        <v>0</v>
      </c>
      <c r="AC11" s="30">
        <f t="shared" si="57"/>
        <v>0</v>
      </c>
      <c r="AD11" s="12">
        <f>VLOOKUP(A11,'PBT Tag Rates'!$B$5:$E$44,4,FALSE)</f>
        <v>0.80551598400000002</v>
      </c>
      <c r="AE11" s="30">
        <f t="shared" si="58"/>
        <v>0</v>
      </c>
      <c r="AF11" s="30">
        <f t="shared" si="59"/>
        <v>0</v>
      </c>
      <c r="AG11" s="30">
        <f t="shared" si="60"/>
        <v>0</v>
      </c>
      <c r="AH11" s="30">
        <f t="shared" si="61"/>
        <v>0</v>
      </c>
      <c r="AI11" s="30">
        <f t="shared" si="62"/>
        <v>0</v>
      </c>
      <c r="AJ11" s="30">
        <f t="shared" si="63"/>
        <v>0</v>
      </c>
      <c r="AK11" s="30">
        <f t="shared" si="64"/>
        <v>0</v>
      </c>
      <c r="AL11" s="30">
        <f t="shared" si="65"/>
        <v>0</v>
      </c>
      <c r="AM11" s="30">
        <f t="shared" si="66"/>
        <v>0</v>
      </c>
      <c r="AN11" s="30">
        <f t="shared" si="67"/>
        <v>14.670193288884011</v>
      </c>
      <c r="AO11" s="30">
        <f t="shared" si="68"/>
        <v>0</v>
      </c>
      <c r="AP11" s="30">
        <f t="shared" si="69"/>
        <v>0</v>
      </c>
      <c r="AQ11" s="30">
        <f t="shared" si="70"/>
        <v>0</v>
      </c>
      <c r="AS11" s="32">
        <f t="shared" si="71"/>
        <v>0</v>
      </c>
      <c r="AT11" s="33">
        <f t="shared" si="72"/>
        <v>14.670193288884011</v>
      </c>
      <c r="AV11">
        <f t="shared" si="7"/>
        <v>2018</v>
      </c>
      <c r="AW11" t="str">
        <f t="shared" si="8"/>
        <v>CJA2</v>
      </c>
      <c r="AX11" t="s">
        <v>3202</v>
      </c>
      <c r="AY11" s="145">
        <f>SUMIFS('cwt rel info'!$A$6:$A$317,'cwt rel info'!$D$6:$D$317,'age-length prop'!AV11,'cwt rel info'!$E$6:$E$317,'age-length prop'!AW11)</f>
        <v>220510</v>
      </c>
      <c r="AZ11" s="30">
        <f t="shared" si="73"/>
        <v>14.670193288884011</v>
      </c>
      <c r="BA11" s="30">
        <f t="shared" si="93"/>
        <v>0</v>
      </c>
      <c r="BB11" s="30">
        <f t="shared" si="74"/>
        <v>0</v>
      </c>
      <c r="BC11" s="145" t="str">
        <f>VLOOKUP(AW11,'Individual Data'!$V$5:$AC$5544,8,FALSE)</f>
        <v>Abv</v>
      </c>
      <c r="BD11" s="34">
        <f t="shared" ref="BD11" si="95">IF(BC11="blw",AZ11*(1-$BA$4),AZ11*(1-$BA$3))</f>
        <v>14.30343845666191</v>
      </c>
      <c r="BE11" s="16">
        <f t="shared" si="75"/>
        <v>0</v>
      </c>
      <c r="BF11" s="142">
        <f t="shared" si="76"/>
        <v>0</v>
      </c>
      <c r="BH11" s="16"/>
      <c r="BI11" s="38">
        <f t="shared" si="9"/>
        <v>0</v>
      </c>
      <c r="BJ11" s="30">
        <f t="shared" si="10"/>
        <v>0</v>
      </c>
      <c r="BK11" s="30">
        <f t="shared" si="11"/>
        <v>0</v>
      </c>
      <c r="BL11" s="30">
        <f t="shared" si="12"/>
        <v>0</v>
      </c>
      <c r="BM11" s="30">
        <f t="shared" si="13"/>
        <v>0</v>
      </c>
      <c r="BN11" s="30">
        <f t="shared" si="14"/>
        <v>0</v>
      </c>
      <c r="BO11" s="30">
        <f t="shared" si="15"/>
        <v>0</v>
      </c>
      <c r="BP11" s="30">
        <f t="shared" si="16"/>
        <v>0</v>
      </c>
      <c r="BQ11" s="30">
        <f t="shared" si="17"/>
        <v>0</v>
      </c>
      <c r="BR11" s="30">
        <f t="shared" si="18"/>
        <v>2.8531181063184103</v>
      </c>
      <c r="BS11" s="30">
        <f t="shared" si="19"/>
        <v>0</v>
      </c>
      <c r="BT11" s="30">
        <f t="shared" si="20"/>
        <v>0</v>
      </c>
      <c r="BU11" s="30">
        <f t="shared" si="21"/>
        <v>0</v>
      </c>
      <c r="BV11" s="13">
        <f t="shared" si="77"/>
        <v>1</v>
      </c>
      <c r="BW11" s="30">
        <f>SUMIFS('Individual Data'!$X$6:$X$5544,'Individual Data'!$I$6:$I$5544,'age-length prop'!BW$7,'Individual Data'!$V$6:$V$5544,'age-length prop'!$B11,'Individual Data'!$R$6:$R$5544,'age-length prop'!$C11,'Individual Data'!$N$6:$N$5544,"F")</f>
        <v>1</v>
      </c>
      <c r="BX11" s="30">
        <f>SUMIFS('Individual Data'!$X$6:$X$5544,'Individual Data'!$I$6:$I$5544,'age-length prop'!BX$7,'Individual Data'!$V$6:$V$5544,'age-length prop'!$B11,'Individual Data'!$R$6:$R$5544,'age-length prop'!$C11,'Individual Data'!$N$6:$N$5544,"F")</f>
        <v>0</v>
      </c>
      <c r="BY11" s="45">
        <f t="shared" si="78"/>
        <v>0</v>
      </c>
      <c r="BZ11" s="16">
        <f t="shared" si="79"/>
        <v>0</v>
      </c>
      <c r="CA11" s="16">
        <f t="shared" si="22"/>
        <v>0</v>
      </c>
      <c r="CB11" s="16">
        <f t="shared" si="23"/>
        <v>0</v>
      </c>
      <c r="CC11" s="16">
        <f t="shared" si="24"/>
        <v>0</v>
      </c>
      <c r="CD11" s="16">
        <f t="shared" si="25"/>
        <v>0</v>
      </c>
      <c r="CE11" s="16">
        <f t="shared" si="26"/>
        <v>0</v>
      </c>
      <c r="CF11" s="16">
        <f t="shared" si="27"/>
        <v>0</v>
      </c>
      <c r="CG11" s="16">
        <f t="shared" si="28"/>
        <v>0</v>
      </c>
      <c r="CH11" s="16">
        <f t="shared" si="29"/>
        <v>2.8531181063184103</v>
      </c>
      <c r="CI11" s="16">
        <f t="shared" si="30"/>
        <v>0</v>
      </c>
      <c r="CJ11" s="16">
        <f t="shared" si="31"/>
        <v>0</v>
      </c>
      <c r="CK11" s="46">
        <f t="shared" si="32"/>
        <v>0</v>
      </c>
      <c r="CL11" s="16"/>
      <c r="CM11" s="16">
        <f t="shared" si="80"/>
        <v>0</v>
      </c>
      <c r="CN11" s="16">
        <f t="shared" si="81"/>
        <v>0</v>
      </c>
      <c r="CO11" s="16">
        <f t="shared" si="82"/>
        <v>0</v>
      </c>
      <c r="CP11" s="16">
        <f t="shared" si="83"/>
        <v>0</v>
      </c>
      <c r="CQ11" s="16">
        <f t="shared" si="84"/>
        <v>0</v>
      </c>
      <c r="CR11" s="16">
        <f t="shared" si="85"/>
        <v>0</v>
      </c>
      <c r="CS11" s="16">
        <f t="shared" si="86"/>
        <v>0</v>
      </c>
      <c r="CT11" s="16">
        <f t="shared" si="87"/>
        <v>0</v>
      </c>
      <c r="CU11" s="16">
        <f t="shared" si="88"/>
        <v>0</v>
      </c>
      <c r="CV11" s="16">
        <f t="shared" si="89"/>
        <v>0</v>
      </c>
      <c r="CW11" s="16">
        <f t="shared" si="90"/>
        <v>0</v>
      </c>
      <c r="CX11" s="16">
        <f t="shared" si="91"/>
        <v>0</v>
      </c>
      <c r="CY11" s="16">
        <f t="shared" si="92"/>
        <v>0</v>
      </c>
    </row>
    <row r="12" spans="1:103" x14ac:dyDescent="0.25">
      <c r="A12" t="s">
        <v>15</v>
      </c>
      <c r="B12" t="s">
        <v>3543</v>
      </c>
      <c r="C12">
        <v>5</v>
      </c>
      <c r="D12" s="16">
        <f>SUMIFS('Individual Data'!$AB$6:$AB$5544,'Individual Data'!$V$6:$V$5544,'age-length prop'!$B12,'Individual Data'!$Y$6:$Y$5544,'age-length prop'!D$7,'Individual Data'!$R$6:$R$5544,'age-length prop'!$C12,'Individual Data'!$N$6:$N$5544,'age-length prop'!$B$6)</f>
        <v>0</v>
      </c>
      <c r="E12" s="16">
        <f>SUMIFS('Individual Data'!$AB$6:$AB$5544,'Individual Data'!$V$6:$V$5544,'age-length prop'!$B12,'Individual Data'!$Y$6:$Y$5544,'age-length prop'!E$7,'Individual Data'!$R$6:$R$5544,'age-length prop'!$C12,'Individual Data'!$N$6:$N$5544,'age-length prop'!$B$6)</f>
        <v>0</v>
      </c>
      <c r="F12" s="16">
        <f>SUMIFS('Individual Data'!$AB$6:$AB$5544,'Individual Data'!$V$6:$V$5544,'age-length prop'!$B12,'Individual Data'!$Y$6:$Y$5544,'age-length prop'!F$7,'Individual Data'!$R$6:$R$5544,'age-length prop'!$C12,'Individual Data'!$N$6:$N$5544,'age-length prop'!$B$6)</f>
        <v>0</v>
      </c>
      <c r="G12" s="16">
        <f>SUMIFS('Individual Data'!$AB$6:$AB$5544,'Individual Data'!$V$6:$V$5544,'age-length prop'!$B12,'Individual Data'!$Y$6:$Y$5544,'age-length prop'!G$7,'Individual Data'!$R$6:$R$5544,'age-length prop'!$C12,'Individual Data'!$N$6:$N$5544,'age-length prop'!$B$6)</f>
        <v>0</v>
      </c>
      <c r="H12" s="16">
        <f>SUMIFS('Individual Data'!$AB$6:$AB$5544,'Individual Data'!$V$6:$V$5544,'age-length prop'!$B12,'Individual Data'!$Y$6:$Y$5544,'age-length prop'!H$7,'Individual Data'!$R$6:$R$5544,'age-length prop'!$C12,'Individual Data'!$N$6:$N$5544,'age-length prop'!$B$6)</f>
        <v>0</v>
      </c>
      <c r="I12" s="16">
        <f>SUMIFS('Individual Data'!$AB$6:$AB$5544,'Individual Data'!$V$6:$V$5544,'age-length prop'!$B12,'Individual Data'!$Y$6:$Y$5544,'age-length prop'!I$7,'Individual Data'!$R$6:$R$5544,'age-length prop'!$C12,'Individual Data'!$N$6:$N$5544,'age-length prop'!$B$6)</f>
        <v>0</v>
      </c>
      <c r="J12" s="16">
        <f>SUMIFS('Individual Data'!$AB$6:$AB$5544,'Individual Data'!$V$6:$V$5544,'age-length prop'!$B12,'Individual Data'!$Y$6:$Y$5544,'age-length prop'!J$7,'Individual Data'!$R$6:$R$5544,'age-length prop'!$C12,'Individual Data'!$N$6:$N$5544,'age-length prop'!$B$6)</f>
        <v>11.658097686375321</v>
      </c>
      <c r="K12" s="16">
        <f>SUMIFS('Individual Data'!$AB$6:$AB$5544,'Individual Data'!$V$6:$V$5544,'age-length prop'!$B12,'Individual Data'!$Y$6:$Y$5544,'age-length prop'!K$7,'Individual Data'!$R$6:$R$5544,'age-length prop'!$C12,'Individual Data'!$N$6:$N$5544,'age-length prop'!$B$6)</f>
        <v>16.694785792182007</v>
      </c>
      <c r="L12" s="16">
        <f>SUMIFS('Individual Data'!$AB$6:$AB$5544,'Individual Data'!$V$6:$V$5544,'age-length prop'!$B12,'Individual Data'!$Y$6:$Y$5544,'age-length prop'!L$7,'Individual Data'!$R$6:$R$5544,'age-length prop'!$C12,'Individual Data'!$N$6:$N$5544,'age-length prop'!$B$6)</f>
        <v>14.176441739278664</v>
      </c>
      <c r="M12" s="16">
        <f>SUMIFS('Individual Data'!$AB$6:$AB$5544,'Individual Data'!$V$6:$V$5544,'age-length prop'!$B12,'Individual Data'!$Y$6:$Y$5544,'age-length prop'!M$7,'Individual Data'!$R$6:$R$5544,'age-length prop'!$C12,'Individual Data'!$N$6:$N$5544,'age-length prop'!$B$6)</f>
        <v>25.834539425653986</v>
      </c>
      <c r="N12" s="16">
        <f>SUMIFS('Individual Data'!$AB$6:$AB$5544,'Individual Data'!$V$6:$V$5544,'age-length prop'!$B12,'Individual Data'!$Y$6:$Y$5544,'age-length prop'!N$7,'Individual Data'!$R$6:$R$5544,'age-length prop'!$C12,'Individual Data'!$N$6:$N$5544,'age-length prop'!$B$6)</f>
        <v>28.352883478557327</v>
      </c>
      <c r="O12" s="16">
        <f>SUMIFS('Individual Data'!$AB$6:$AB$5544,'Individual Data'!$V$6:$V$5544,'age-length prop'!$B12,'Individual Data'!$Y$6:$Y$5544,'age-length prop'!O$7,'Individual Data'!$R$6:$R$5544,'age-length prop'!$C12,'Individual Data'!$N$6:$N$5544,'age-length prop'!$B$6)</f>
        <v>0</v>
      </c>
      <c r="P12" s="16">
        <f>SUMIFS('Individual Data'!$AB$6:$AB$5544,'Individual Data'!$V$6:$V$5544,'age-length prop'!$B12,'Individual Data'!$Y$6:$Y$5544,'age-length prop'!P$7,'Individual Data'!$R$6:$R$5544,'age-length prop'!$C12,'Individual Data'!$N$6:$N$5544,'age-length prop'!$B$6)</f>
        <v>0</v>
      </c>
      <c r="Q12" s="38">
        <f t="shared" si="45"/>
        <v>0</v>
      </c>
      <c r="R12" s="30">
        <f t="shared" si="46"/>
        <v>0</v>
      </c>
      <c r="S12" s="30">
        <f t="shared" si="47"/>
        <v>0</v>
      </c>
      <c r="T12" s="30">
        <f t="shared" si="48"/>
        <v>0</v>
      </c>
      <c r="U12" s="30">
        <f t="shared" si="49"/>
        <v>0</v>
      </c>
      <c r="V12" s="30">
        <f t="shared" si="50"/>
        <v>0</v>
      </c>
      <c r="W12" s="30">
        <f t="shared" si="51"/>
        <v>11.75998196324961</v>
      </c>
      <c r="X12" s="30">
        <f t="shared" si="52"/>
        <v>16.864797745203024</v>
      </c>
      <c r="Y12" s="30">
        <f t="shared" si="53"/>
        <v>14.360782545802724</v>
      </c>
      <c r="Z12" s="30">
        <f t="shared" si="54"/>
        <v>26.186836215714298</v>
      </c>
      <c r="AA12" s="30">
        <f t="shared" si="55"/>
        <v>28.597634104472444</v>
      </c>
      <c r="AB12" s="30">
        <f t="shared" si="56"/>
        <v>0</v>
      </c>
      <c r="AC12" s="30">
        <f t="shared" si="57"/>
        <v>0</v>
      </c>
      <c r="AD12" s="12">
        <f>VLOOKUP(A12,'PBT Tag Rates'!$B$5:$E$44,4,FALSE)</f>
        <v>0.80551598400000002</v>
      </c>
      <c r="AE12" s="30">
        <f t="shared" si="58"/>
        <v>0</v>
      </c>
      <c r="AF12" s="30">
        <f t="shared" si="59"/>
        <v>0</v>
      </c>
      <c r="AG12" s="30">
        <f t="shared" si="60"/>
        <v>0</v>
      </c>
      <c r="AH12" s="30">
        <f t="shared" si="61"/>
        <v>0</v>
      </c>
      <c r="AI12" s="30">
        <f t="shared" si="62"/>
        <v>0</v>
      </c>
      <c r="AJ12" s="30">
        <f t="shared" si="63"/>
        <v>0</v>
      </c>
      <c r="AK12" s="30">
        <f t="shared" si="64"/>
        <v>14.599315465910866</v>
      </c>
      <c r="AL12" s="30">
        <f t="shared" si="65"/>
        <v>20.936639471083449</v>
      </c>
      <c r="AM12" s="30">
        <f t="shared" si="66"/>
        <v>17.828054105755303</v>
      </c>
      <c r="AN12" s="30">
        <f t="shared" si="67"/>
        <v>32.509393650609788</v>
      </c>
      <c r="AO12" s="30">
        <f t="shared" si="68"/>
        <v>35.502255290408293</v>
      </c>
      <c r="AP12" s="30">
        <f t="shared" si="69"/>
        <v>0</v>
      </c>
      <c r="AQ12" s="30">
        <f t="shared" si="70"/>
        <v>0</v>
      </c>
      <c r="AS12" s="32">
        <f t="shared" si="71"/>
        <v>0</v>
      </c>
      <c r="AT12" s="33">
        <f t="shared" si="72"/>
        <v>121.3756579837677</v>
      </c>
      <c r="AV12">
        <f t="shared" si="7"/>
        <v>2018</v>
      </c>
      <c r="AW12" t="str">
        <f t="shared" si="8"/>
        <v>LFH UNK</v>
      </c>
      <c r="AX12" t="s">
        <v>3202</v>
      </c>
      <c r="AY12" s="145">
        <f>SUMIFS('cwt rel info'!$A$6:$A$317,'cwt rel info'!$D$6:$D$317,'age-length prop'!AV12,'cwt rel info'!$E$6:$E$317,'age-length prop'!AW12)</f>
        <v>0</v>
      </c>
      <c r="AZ12" s="30">
        <f t="shared" si="73"/>
        <v>121.3756579837677</v>
      </c>
      <c r="BA12" s="30">
        <f t="shared" si="93"/>
        <v>126.64477194351667</v>
      </c>
      <c r="BB12" s="30">
        <f t="shared" si="74"/>
        <v>0</v>
      </c>
      <c r="BC12" s="145" t="str">
        <f>VLOOKUP(AW12,'Individual Data'!$V$5:$AC$5544,8,FALSE)</f>
        <v>Blw</v>
      </c>
      <c r="BD12" s="34">
        <f>IF(BC12="blw",AZ12*(1-$BA$4),AZ12*(1-$BA$3))</f>
        <v>91.153119145809541</v>
      </c>
      <c r="BE12" s="16">
        <f t="shared" si="75"/>
        <v>95.110223729581023</v>
      </c>
      <c r="BF12" s="142">
        <f t="shared" si="76"/>
        <v>0</v>
      </c>
      <c r="BH12" s="13"/>
      <c r="BI12" s="38">
        <f t="shared" si="9"/>
        <v>0</v>
      </c>
      <c r="BJ12" s="30">
        <f t="shared" si="10"/>
        <v>0</v>
      </c>
      <c r="BK12" s="30">
        <f t="shared" si="11"/>
        <v>0</v>
      </c>
      <c r="BL12" s="30">
        <f t="shared" si="12"/>
        <v>0</v>
      </c>
      <c r="BM12" s="30">
        <f t="shared" si="13"/>
        <v>0</v>
      </c>
      <c r="BN12" s="30">
        <f t="shared" si="14"/>
        <v>0</v>
      </c>
      <c r="BO12" s="30">
        <f t="shared" si="15"/>
        <v>2.8393335026612565</v>
      </c>
      <c r="BP12" s="30">
        <f t="shared" si="16"/>
        <v>4.0718417258804251</v>
      </c>
      <c r="BQ12" s="30">
        <f t="shared" si="17"/>
        <v>3.4672715599525787</v>
      </c>
      <c r="BR12" s="30">
        <f t="shared" si="18"/>
        <v>6.32255743489549</v>
      </c>
      <c r="BS12" s="30">
        <f t="shared" si="19"/>
        <v>6.9046211859358486</v>
      </c>
      <c r="BT12" s="30">
        <f t="shared" si="20"/>
        <v>0</v>
      </c>
      <c r="BU12" s="30">
        <f t="shared" si="21"/>
        <v>0</v>
      </c>
      <c r="BV12" s="13">
        <f t="shared" si="77"/>
        <v>0.15384615384615385</v>
      </c>
      <c r="BW12" s="30">
        <f>SUMIFS('Individual Data'!$X$6:$X$5544,'Individual Data'!$I$6:$I$5544,'age-length prop'!BW$7,'Individual Data'!$V$6:$V$5544,'age-length prop'!$B12,'Individual Data'!$R$6:$R$5544,'age-length prop'!$C12,'Individual Data'!$N$6:$N$5544,"F")</f>
        <v>2</v>
      </c>
      <c r="BX12" s="30">
        <f>SUMIFS('Individual Data'!$X$6:$X$5544,'Individual Data'!$I$6:$I$5544,'age-length prop'!BX$7,'Individual Data'!$V$6:$V$5544,'age-length prop'!$B12,'Individual Data'!$R$6:$R$5544,'age-length prop'!$C12,'Individual Data'!$N$6:$N$5544,"F")</f>
        <v>11</v>
      </c>
      <c r="BY12" s="45">
        <f t="shared" si="78"/>
        <v>0</v>
      </c>
      <c r="BZ12" s="16">
        <f t="shared" si="79"/>
        <v>0</v>
      </c>
      <c r="CA12" s="16">
        <f t="shared" si="22"/>
        <v>0</v>
      </c>
      <c r="CB12" s="16">
        <f t="shared" si="23"/>
        <v>0</v>
      </c>
      <c r="CC12" s="16">
        <f t="shared" si="24"/>
        <v>0</v>
      </c>
      <c r="CD12" s="16">
        <f t="shared" si="25"/>
        <v>0</v>
      </c>
      <c r="CE12" s="16">
        <f t="shared" si="26"/>
        <v>0.43682053887096256</v>
      </c>
      <c r="CF12" s="16">
        <f t="shared" si="27"/>
        <v>0.62643718859698849</v>
      </c>
      <c r="CG12" s="16">
        <f t="shared" si="28"/>
        <v>0.53342639383885826</v>
      </c>
      <c r="CH12" s="16">
        <f t="shared" si="29"/>
        <v>0.97270114383007544</v>
      </c>
      <c r="CI12" s="16">
        <f t="shared" si="30"/>
        <v>1.0622494132208999</v>
      </c>
      <c r="CJ12" s="16">
        <f t="shared" si="31"/>
        <v>0</v>
      </c>
      <c r="CK12" s="46">
        <f t="shared" si="32"/>
        <v>0</v>
      </c>
      <c r="CL12" s="16"/>
      <c r="CM12" s="16">
        <f t="shared" si="80"/>
        <v>0</v>
      </c>
      <c r="CN12" s="16">
        <f t="shared" si="81"/>
        <v>0</v>
      </c>
      <c r="CO12" s="16">
        <f>BK12*(1-$BV12)</f>
        <v>0</v>
      </c>
      <c r="CP12" s="16">
        <f t="shared" si="83"/>
        <v>0</v>
      </c>
      <c r="CQ12" s="16">
        <f t="shared" si="84"/>
        <v>0</v>
      </c>
      <c r="CR12" s="16">
        <f t="shared" si="85"/>
        <v>0</v>
      </c>
      <c r="CS12" s="16">
        <f t="shared" si="86"/>
        <v>2.402512963790294</v>
      </c>
      <c r="CT12" s="16">
        <f t="shared" si="87"/>
        <v>3.4454045372834368</v>
      </c>
      <c r="CU12" s="16">
        <f t="shared" si="88"/>
        <v>2.9338451661137204</v>
      </c>
      <c r="CV12" s="16">
        <f t="shared" si="89"/>
        <v>5.3498562910654144</v>
      </c>
      <c r="CW12" s="16">
        <f t="shared" si="90"/>
        <v>5.8423717727149489</v>
      </c>
      <c r="CX12" s="16">
        <f t="shared" si="91"/>
        <v>0</v>
      </c>
      <c r="CY12" s="16">
        <f t="shared" si="92"/>
        <v>0</v>
      </c>
    </row>
    <row r="13" spans="1:103" x14ac:dyDescent="0.25">
      <c r="A13" t="s">
        <v>15</v>
      </c>
      <c r="B13" t="s">
        <v>3653</v>
      </c>
      <c r="C13">
        <v>5</v>
      </c>
      <c r="D13" s="16">
        <f>SUMIFS('Individual Data'!$AB$6:$AB$5544,'Individual Data'!$V$6:$V$5544,'age-length prop'!$B13,'Individual Data'!$Y$6:$Y$5544,'age-length prop'!D$7,'Individual Data'!$R$6:$R$5544,'age-length prop'!$C13,'Individual Data'!$N$6:$N$5544,'age-length prop'!$B$6)</f>
        <v>0</v>
      </c>
      <c r="E13" s="16">
        <f>SUMIFS('Individual Data'!$AB$6:$AB$5544,'Individual Data'!$V$6:$V$5544,'age-length prop'!$B13,'Individual Data'!$Y$6:$Y$5544,'age-length prop'!E$7,'Individual Data'!$R$6:$R$5544,'age-length prop'!$C13,'Individual Data'!$N$6:$N$5544,'age-length prop'!$B$6)</f>
        <v>0</v>
      </c>
      <c r="F13" s="16">
        <f>SUMIFS('Individual Data'!$AB$6:$AB$5544,'Individual Data'!$V$6:$V$5544,'age-length prop'!$B13,'Individual Data'!$Y$6:$Y$5544,'age-length prop'!F$7,'Individual Data'!$R$6:$R$5544,'age-length prop'!$C13,'Individual Data'!$N$6:$N$5544,'age-length prop'!$B$6)</f>
        <v>0</v>
      </c>
      <c r="G13" s="16">
        <f>SUMIFS('Individual Data'!$AB$6:$AB$5544,'Individual Data'!$V$6:$V$5544,'age-length prop'!$B13,'Individual Data'!$Y$6:$Y$5544,'age-length prop'!G$7,'Individual Data'!$R$6:$R$5544,'age-length prop'!$C13,'Individual Data'!$N$6:$N$5544,'age-length prop'!$B$6)</f>
        <v>0</v>
      </c>
      <c r="H13" s="16">
        <f>SUMIFS('Individual Data'!$AB$6:$AB$5544,'Individual Data'!$V$6:$V$5544,'age-length prop'!$B13,'Individual Data'!$Y$6:$Y$5544,'age-length prop'!H$7,'Individual Data'!$R$6:$R$5544,'age-length prop'!$C13,'Individual Data'!$N$6:$N$5544,'age-length prop'!$B$6)</f>
        <v>0</v>
      </c>
      <c r="I13" s="16">
        <f>SUMIFS('Individual Data'!$AB$6:$AB$5544,'Individual Data'!$V$6:$V$5544,'age-length prop'!$B13,'Individual Data'!$Y$6:$Y$5544,'age-length prop'!I$7,'Individual Data'!$R$6:$R$5544,'age-length prop'!$C13,'Individual Data'!$N$6:$N$5544,'age-length prop'!$B$6)</f>
        <v>0</v>
      </c>
      <c r="J13" s="16">
        <f>SUMIFS('Individual Data'!$AB$6:$AB$5544,'Individual Data'!$V$6:$V$5544,'age-length prop'!$B13,'Individual Data'!$Y$6:$Y$5544,'age-length prop'!J$7,'Individual Data'!$R$6:$R$5544,'age-length prop'!$C13,'Individual Data'!$N$6:$N$5544,'age-length prop'!$B$6)</f>
        <v>2.518344052903343</v>
      </c>
      <c r="K13" s="16">
        <f>SUMIFS('Individual Data'!$AB$6:$AB$5544,'Individual Data'!$V$6:$V$5544,'age-length prop'!$B13,'Individual Data'!$Y$6:$Y$5544,'age-length prop'!K$7,'Individual Data'!$R$6:$R$5544,'age-length prop'!$C13,'Individual Data'!$N$6:$N$5544,'age-length prop'!$B$6)</f>
        <v>5.0366881058066859</v>
      </c>
      <c r="L13" s="16">
        <f>SUMIFS('Individual Data'!$AB$6:$AB$5544,'Individual Data'!$V$6:$V$5544,'age-length prop'!$B13,'Individual Data'!$Y$6:$Y$5544,'age-length prop'!L$7,'Individual Data'!$R$6:$R$5544,'age-length prop'!$C13,'Individual Data'!$N$6:$N$5544,'age-length prop'!$B$6)</f>
        <v>2.518344052903343</v>
      </c>
      <c r="M13" s="16">
        <f>SUMIFS('Individual Data'!$AB$6:$AB$5544,'Individual Data'!$V$6:$V$5544,'age-length prop'!$B13,'Individual Data'!$Y$6:$Y$5544,'age-length prop'!M$7,'Individual Data'!$R$6:$R$5544,'age-length prop'!$C13,'Individual Data'!$N$6:$N$5544,'age-length prop'!$B$6)</f>
        <v>0</v>
      </c>
      <c r="N13" s="16">
        <f>SUMIFS('Individual Data'!$AB$6:$AB$5544,'Individual Data'!$V$6:$V$5544,'age-length prop'!$B13,'Individual Data'!$Y$6:$Y$5544,'age-length prop'!N$7,'Individual Data'!$R$6:$R$5544,'age-length prop'!$C13,'Individual Data'!$N$6:$N$5544,'age-length prop'!$B$6)</f>
        <v>0</v>
      </c>
      <c r="O13" s="16">
        <f>SUMIFS('Individual Data'!$AB$6:$AB$5544,'Individual Data'!$V$6:$V$5544,'age-length prop'!$B13,'Individual Data'!$Y$6:$Y$5544,'age-length prop'!O$7,'Individual Data'!$R$6:$R$5544,'age-length prop'!$C13,'Individual Data'!$N$6:$N$5544,'age-length prop'!$B$6)</f>
        <v>0</v>
      </c>
      <c r="P13" s="16">
        <f>SUMIFS('Individual Data'!$AB$6:$AB$5544,'Individual Data'!$V$6:$V$5544,'age-length prop'!$B13,'Individual Data'!$Y$6:$Y$5544,'age-length prop'!P$7,'Individual Data'!$R$6:$R$5544,'age-length prop'!$C13,'Individual Data'!$N$6:$N$5544,'age-length prop'!$B$6)</f>
        <v>0</v>
      </c>
      <c r="Q13" s="38">
        <f t="shared" si="45"/>
        <v>0</v>
      </c>
      <c r="R13" s="30">
        <f t="shared" si="46"/>
        <v>0</v>
      </c>
      <c r="S13" s="30">
        <f t="shared" si="47"/>
        <v>0</v>
      </c>
      <c r="T13" s="30">
        <f t="shared" si="48"/>
        <v>0</v>
      </c>
      <c r="U13" s="30">
        <f t="shared" si="49"/>
        <v>0</v>
      </c>
      <c r="V13" s="30">
        <f t="shared" si="50"/>
        <v>0</v>
      </c>
      <c r="W13" s="30">
        <f t="shared" si="51"/>
        <v>2.5403527604689509</v>
      </c>
      <c r="X13" s="30">
        <f t="shared" si="52"/>
        <v>5.0879794007226664</v>
      </c>
      <c r="Y13" s="30">
        <f t="shared" si="53"/>
        <v>2.5510908861605928</v>
      </c>
      <c r="Z13" s="30">
        <f t="shared" si="54"/>
        <v>0</v>
      </c>
      <c r="AA13" s="30">
        <f t="shared" si="55"/>
        <v>0</v>
      </c>
      <c r="AB13" s="30">
        <f t="shared" si="56"/>
        <v>0</v>
      </c>
      <c r="AC13" s="30">
        <f t="shared" si="57"/>
        <v>0</v>
      </c>
      <c r="AD13" s="12">
        <f>VLOOKUP(A13,'PBT Tag Rates'!$B$5:$E$44,4,FALSE)</f>
        <v>0.80551598400000002</v>
      </c>
      <c r="AE13" s="30">
        <f t="shared" si="58"/>
        <v>0</v>
      </c>
      <c r="AF13" s="30">
        <f t="shared" si="59"/>
        <v>0</v>
      </c>
      <c r="AG13" s="30">
        <f t="shared" si="60"/>
        <v>0</v>
      </c>
      <c r="AH13" s="30">
        <f t="shared" si="61"/>
        <v>0</v>
      </c>
      <c r="AI13" s="30">
        <f t="shared" si="62"/>
        <v>0</v>
      </c>
      <c r="AJ13" s="30">
        <f t="shared" si="63"/>
        <v>0</v>
      </c>
      <c r="AK13" s="30">
        <f t="shared" si="64"/>
        <v>3.1536962778245141</v>
      </c>
      <c r="AL13" s="30">
        <f t="shared" si="65"/>
        <v>6.3164226431075594</v>
      </c>
      <c r="AM13" s="30">
        <f t="shared" si="66"/>
        <v>3.1670270197401726</v>
      </c>
      <c r="AN13" s="30">
        <f t="shared" si="67"/>
        <v>0</v>
      </c>
      <c r="AO13" s="30">
        <f t="shared" si="68"/>
        <v>0</v>
      </c>
      <c r="AP13" s="30">
        <f t="shared" si="69"/>
        <v>0</v>
      </c>
      <c r="AQ13" s="30">
        <f t="shared" si="70"/>
        <v>0</v>
      </c>
      <c r="AS13" s="32">
        <f t="shared" si="71"/>
        <v>0</v>
      </c>
      <c r="AT13" s="33">
        <f t="shared" si="72"/>
        <v>12.637145940672246</v>
      </c>
      <c r="AV13">
        <f t="shared" si="7"/>
        <v>2018</v>
      </c>
      <c r="AW13" s="145" t="str">
        <f t="shared" si="8"/>
        <v>LFHSO2</v>
      </c>
      <c r="AX13" s="145" t="s">
        <v>3202</v>
      </c>
      <c r="AY13" s="145">
        <f>SUMIFS('cwt rel info'!$A$6:$A$317,'cwt rel info'!$D$6:$D$317,'age-length prop'!AV13,'cwt rel info'!$E$6:$E$317,'age-length prop'!AW13)</f>
        <v>0</v>
      </c>
      <c r="AZ13" s="146">
        <f t="shared" si="73"/>
        <v>12.637145940672246</v>
      </c>
      <c r="BA13" s="146">
        <f t="shared" si="93"/>
        <v>0</v>
      </c>
      <c r="BB13" s="146">
        <f t="shared" si="74"/>
        <v>0</v>
      </c>
      <c r="BC13" s="145" t="str">
        <f>VLOOKUP(AW13,'Individual Data'!$V$5:$AC$5544,8,FALSE)</f>
        <v>Blw</v>
      </c>
      <c r="BD13" s="34">
        <f t="shared" ref="BD13" si="96">IF(BC13="blw",AZ13*(1-$BA$4),AZ13*(1-$BA$3))</f>
        <v>9.4904966014448569</v>
      </c>
      <c r="BE13" s="16">
        <f t="shared" si="75"/>
        <v>0</v>
      </c>
      <c r="BF13" s="142">
        <f>IF(BC13="blw",BB13*(1-$BB$4),BB13*(1-$BB$3))</f>
        <v>0</v>
      </c>
      <c r="BH13" s="16"/>
      <c r="BI13" s="38">
        <f t="shared" si="9"/>
        <v>0</v>
      </c>
      <c r="BJ13" s="30">
        <f t="shared" si="10"/>
        <v>0</v>
      </c>
      <c r="BK13" s="30">
        <f t="shared" si="11"/>
        <v>0</v>
      </c>
      <c r="BL13" s="30">
        <f t="shared" si="12"/>
        <v>0</v>
      </c>
      <c r="BM13" s="30">
        <f t="shared" si="13"/>
        <v>0</v>
      </c>
      <c r="BN13" s="30">
        <f t="shared" si="14"/>
        <v>0</v>
      </c>
      <c r="BO13" s="30">
        <f t="shared" si="15"/>
        <v>0.61334351735556325</v>
      </c>
      <c r="BP13" s="30">
        <f t="shared" si="16"/>
        <v>1.228443242384893</v>
      </c>
      <c r="BQ13" s="30">
        <f t="shared" si="17"/>
        <v>0.61593613357957988</v>
      </c>
      <c r="BR13" s="30">
        <f t="shared" si="18"/>
        <v>0</v>
      </c>
      <c r="BS13" s="30">
        <f t="shared" si="19"/>
        <v>0</v>
      </c>
      <c r="BT13" s="30">
        <f t="shared" si="20"/>
        <v>0</v>
      </c>
      <c r="BU13" s="30">
        <f t="shared" si="21"/>
        <v>0</v>
      </c>
      <c r="BV13" s="13">
        <f t="shared" si="77"/>
        <v>0</v>
      </c>
      <c r="BW13" s="30">
        <f>SUMIFS('Individual Data'!$X$6:$X$5544,'Individual Data'!$I$6:$I$5544,'age-length prop'!BW$7,'Individual Data'!$V$6:$V$5544,'age-length prop'!$B13,'Individual Data'!$R$6:$R$5544,'age-length prop'!$C13,'Individual Data'!$N$6:$N$5544,"F")</f>
        <v>0</v>
      </c>
      <c r="BX13" s="30">
        <f>SUMIFS('Individual Data'!$X$6:$X$5544,'Individual Data'!$I$6:$I$5544,'age-length prop'!BX$7,'Individual Data'!$V$6:$V$5544,'age-length prop'!$B13,'Individual Data'!$R$6:$R$5544,'age-length prop'!$C13,'Individual Data'!$N$6:$N$5544,"F")</f>
        <v>4</v>
      </c>
      <c r="BY13" s="45">
        <f t="shared" si="78"/>
        <v>0</v>
      </c>
      <c r="BZ13" s="16">
        <f t="shared" si="79"/>
        <v>0</v>
      </c>
      <c r="CA13" s="16">
        <f t="shared" si="22"/>
        <v>0</v>
      </c>
      <c r="CB13" s="16">
        <f t="shared" si="23"/>
        <v>0</v>
      </c>
      <c r="CC13" s="16">
        <f t="shared" si="24"/>
        <v>0</v>
      </c>
      <c r="CD13" s="16">
        <f t="shared" si="25"/>
        <v>0</v>
      </c>
      <c r="CE13" s="16">
        <f t="shared" si="26"/>
        <v>0</v>
      </c>
      <c r="CF13" s="16">
        <f t="shared" si="27"/>
        <v>0</v>
      </c>
      <c r="CG13" s="16">
        <f t="shared" si="28"/>
        <v>0</v>
      </c>
      <c r="CH13" s="16">
        <f t="shared" si="29"/>
        <v>0</v>
      </c>
      <c r="CI13" s="16">
        <f t="shared" si="30"/>
        <v>0</v>
      </c>
      <c r="CJ13" s="16">
        <f t="shared" si="31"/>
        <v>0</v>
      </c>
      <c r="CK13" s="46">
        <f t="shared" si="32"/>
        <v>0</v>
      </c>
      <c r="CL13" s="16"/>
      <c r="CM13" s="16">
        <f t="shared" si="80"/>
        <v>0</v>
      </c>
      <c r="CN13" s="16">
        <f t="shared" si="81"/>
        <v>0</v>
      </c>
      <c r="CO13" s="16">
        <f t="shared" si="82"/>
        <v>0</v>
      </c>
      <c r="CP13" s="16">
        <f t="shared" si="83"/>
        <v>0</v>
      </c>
      <c r="CQ13" s="16">
        <f t="shared" si="84"/>
        <v>0</v>
      </c>
      <c r="CR13" s="16">
        <f t="shared" si="85"/>
        <v>0</v>
      </c>
      <c r="CS13" s="16">
        <f t="shared" si="86"/>
        <v>0.61334351735556325</v>
      </c>
      <c r="CT13" s="16">
        <f t="shared" si="87"/>
        <v>1.228443242384893</v>
      </c>
      <c r="CU13" s="16">
        <f t="shared" si="88"/>
        <v>0.61593613357957988</v>
      </c>
      <c r="CV13" s="16">
        <f t="shared" si="89"/>
        <v>0</v>
      </c>
      <c r="CW13" s="16">
        <f t="shared" si="90"/>
        <v>0</v>
      </c>
      <c r="CX13" s="16">
        <f t="shared" si="91"/>
        <v>0</v>
      </c>
      <c r="CY13" s="16">
        <f t="shared" si="92"/>
        <v>0</v>
      </c>
    </row>
    <row r="14" spans="1:103" x14ac:dyDescent="0.25">
      <c r="A14" t="s">
        <v>15</v>
      </c>
      <c r="B14" t="s">
        <v>3396</v>
      </c>
      <c r="C14">
        <v>5</v>
      </c>
      <c r="D14" s="16">
        <f>SUMIFS('Individual Data'!$AB$6:$AB$5544,'Individual Data'!$V$6:$V$5544,'age-length prop'!$B14,'Individual Data'!$Y$6:$Y$5544,'age-length prop'!D$7,'Individual Data'!$R$6:$R$5544,'age-length prop'!$C14,'Individual Data'!$N$6:$N$5544,'age-length prop'!$B$6)</f>
        <v>0</v>
      </c>
      <c r="E14" s="16">
        <f>SUMIFS('Individual Data'!$AB$6:$AB$5544,'Individual Data'!$V$6:$V$5544,'age-length prop'!$B14,'Individual Data'!$Y$6:$Y$5544,'age-length prop'!E$7,'Individual Data'!$R$6:$R$5544,'age-length prop'!$C14,'Individual Data'!$N$6:$N$5544,'age-length prop'!$B$6)</f>
        <v>0</v>
      </c>
      <c r="F14" s="16">
        <f>SUMIFS('Individual Data'!$AB$6:$AB$5544,'Individual Data'!$V$6:$V$5544,'age-length prop'!$B14,'Individual Data'!$Y$6:$Y$5544,'age-length prop'!F$7,'Individual Data'!$R$6:$R$5544,'age-length prop'!$C14,'Individual Data'!$N$6:$N$5544,'age-length prop'!$B$6)</f>
        <v>0</v>
      </c>
      <c r="G14" s="16">
        <f>SUMIFS('Individual Data'!$AB$6:$AB$5544,'Individual Data'!$V$6:$V$5544,'age-length prop'!$B14,'Individual Data'!$Y$6:$Y$5544,'age-length prop'!G$7,'Individual Data'!$R$6:$R$5544,'age-length prop'!$C14,'Individual Data'!$N$6:$N$5544,'age-length prop'!$B$6)</f>
        <v>0</v>
      </c>
      <c r="H14" s="16">
        <f>SUMIFS('Individual Data'!$AB$6:$AB$5544,'Individual Data'!$V$6:$V$5544,'age-length prop'!$B14,'Individual Data'!$Y$6:$Y$5544,'age-length prop'!H$7,'Individual Data'!$R$6:$R$5544,'age-length prop'!$C14,'Individual Data'!$N$6:$N$5544,'age-length prop'!$B$6)</f>
        <v>0</v>
      </c>
      <c r="I14" s="16">
        <f>SUMIFS('Individual Data'!$AB$6:$AB$5544,'Individual Data'!$V$6:$V$5544,'age-length prop'!$B14,'Individual Data'!$Y$6:$Y$5544,'age-length prop'!I$7,'Individual Data'!$R$6:$R$5544,'age-length prop'!$C14,'Individual Data'!$N$6:$N$5544,'age-length prop'!$B$6)</f>
        <v>0</v>
      </c>
      <c r="J14" s="16">
        <f>SUMIFS('Individual Data'!$AB$6:$AB$5544,'Individual Data'!$V$6:$V$5544,'age-length prop'!$B14,'Individual Data'!$Y$6:$Y$5544,'age-length prop'!J$7,'Individual Data'!$R$6:$R$5544,'age-length prop'!$C14,'Individual Data'!$N$6:$N$5544,'age-length prop'!$B$6)</f>
        <v>0</v>
      </c>
      <c r="K14" s="16">
        <f>SUMIFS('Individual Data'!$AB$6:$AB$5544,'Individual Data'!$V$6:$V$5544,'age-length prop'!$B14,'Individual Data'!$Y$6:$Y$5544,'age-length prop'!K$7,'Individual Data'!$R$6:$R$5544,'age-length prop'!$C14,'Individual Data'!$N$6:$N$5544,'age-length prop'!$B$6)</f>
        <v>23.316195372750641</v>
      </c>
      <c r="L14" s="16">
        <f>SUMIFS('Individual Data'!$AB$6:$AB$5544,'Individual Data'!$V$6:$V$5544,'age-length prop'!$B14,'Individual Data'!$Y$6:$Y$5544,'age-length prop'!L$7,'Individual Data'!$R$6:$R$5544,'age-length prop'!$C14,'Individual Data'!$N$6:$N$5544,'age-length prop'!$B$6)</f>
        <v>19.213129845085348</v>
      </c>
      <c r="M14" s="16">
        <f>SUMIFS('Individual Data'!$AB$6:$AB$5544,'Individual Data'!$V$6:$V$5544,'age-length prop'!$B14,'Individual Data'!$Y$6:$Y$5544,'age-length prop'!M$7,'Individual Data'!$R$6:$R$5544,'age-length prop'!$C14,'Individual Data'!$N$6:$N$5544,'age-length prop'!$B$6)</f>
        <v>5.0366881058066859</v>
      </c>
      <c r="N14" s="16">
        <f>SUMIFS('Individual Data'!$AB$6:$AB$5544,'Individual Data'!$V$6:$V$5544,'age-length prop'!$B14,'Individual Data'!$Y$6:$Y$5544,'age-length prop'!N$7,'Individual Data'!$R$6:$R$5544,'age-length prop'!$C14,'Individual Data'!$N$6:$N$5544,'age-length prop'!$B$6)</f>
        <v>0</v>
      </c>
      <c r="O14" s="16">
        <f>SUMIFS('Individual Data'!$AB$6:$AB$5544,'Individual Data'!$V$6:$V$5544,'age-length prop'!$B14,'Individual Data'!$Y$6:$Y$5544,'age-length prop'!O$7,'Individual Data'!$R$6:$R$5544,'age-length prop'!$C14,'Individual Data'!$N$6:$N$5544,'age-length prop'!$B$6)</f>
        <v>0</v>
      </c>
      <c r="P14" s="16">
        <f>SUMIFS('Individual Data'!$AB$6:$AB$5544,'Individual Data'!$V$6:$V$5544,'age-length prop'!$B14,'Individual Data'!$Y$6:$Y$5544,'age-length prop'!P$7,'Individual Data'!$R$6:$R$5544,'age-length prop'!$C14,'Individual Data'!$N$6:$N$5544,'age-length prop'!$B$6)</f>
        <v>0</v>
      </c>
      <c r="Q14" s="38">
        <f t="shared" si="45"/>
        <v>0</v>
      </c>
      <c r="R14" s="30">
        <f t="shared" si="46"/>
        <v>0</v>
      </c>
      <c r="S14" s="30">
        <f t="shared" si="47"/>
        <v>0</v>
      </c>
      <c r="T14" s="30">
        <f t="shared" si="48"/>
        <v>0</v>
      </c>
      <c r="U14" s="30">
        <f t="shared" si="49"/>
        <v>0</v>
      </c>
      <c r="V14" s="30">
        <f t="shared" si="50"/>
        <v>0</v>
      </c>
      <c r="W14" s="30">
        <f t="shared" si="51"/>
        <v>0</v>
      </c>
      <c r="X14" s="30">
        <f t="shared" si="52"/>
        <v>23.553636688960719</v>
      </c>
      <c r="Y14" s="30">
        <f t="shared" si="53"/>
        <v>19.462964318123909</v>
      </c>
      <c r="Z14" s="30">
        <f t="shared" si="54"/>
        <v>5.1053717011661846</v>
      </c>
      <c r="AA14" s="30">
        <f t="shared" si="55"/>
        <v>0</v>
      </c>
      <c r="AB14" s="30">
        <f t="shared" si="56"/>
        <v>0</v>
      </c>
      <c r="AC14" s="30">
        <f t="shared" si="57"/>
        <v>0</v>
      </c>
      <c r="AD14" s="12">
        <f>VLOOKUP(A14,'PBT Tag Rates'!$B$5:$E$44,4,FALSE)</f>
        <v>0.80551598400000002</v>
      </c>
      <c r="AE14" s="30">
        <f t="shared" si="58"/>
        <v>0</v>
      </c>
      <c r="AF14" s="30">
        <f t="shared" si="59"/>
        <v>0</v>
      </c>
      <c r="AG14" s="30">
        <f t="shared" si="60"/>
        <v>0</v>
      </c>
      <c r="AH14" s="30">
        <f t="shared" si="61"/>
        <v>0</v>
      </c>
      <c r="AI14" s="30">
        <f t="shared" si="62"/>
        <v>0</v>
      </c>
      <c r="AJ14" s="30">
        <f t="shared" si="63"/>
        <v>0</v>
      </c>
      <c r="AK14" s="30">
        <f t="shared" si="64"/>
        <v>0</v>
      </c>
      <c r="AL14" s="30">
        <f t="shared" si="65"/>
        <v>29.240433655951783</v>
      </c>
      <c r="AM14" s="30">
        <f t="shared" si="66"/>
        <v>24.162108145235649</v>
      </c>
      <c r="AN14" s="30">
        <f t="shared" si="67"/>
        <v>6.3380141456835259</v>
      </c>
      <c r="AO14" s="30">
        <f t="shared" si="68"/>
        <v>0</v>
      </c>
      <c r="AP14" s="30">
        <f t="shared" si="69"/>
        <v>0</v>
      </c>
      <c r="AQ14" s="30">
        <f t="shared" si="70"/>
        <v>0</v>
      </c>
      <c r="AS14" s="32">
        <f t="shared" si="71"/>
        <v>0</v>
      </c>
      <c r="AT14" s="33">
        <f t="shared" si="72"/>
        <v>59.740555946870955</v>
      </c>
      <c r="AV14">
        <f t="shared" si="7"/>
        <v>2018</v>
      </c>
      <c r="AW14" s="145" t="str">
        <f t="shared" si="8"/>
        <v>LFSO</v>
      </c>
      <c r="AX14" s="145" t="s">
        <v>3202</v>
      </c>
      <c r="AY14" s="145">
        <f>SUMIFS('cwt rel info'!$A$6:$A$317,'cwt rel info'!$D$6:$D$317,'age-length prop'!AV14,'cwt rel info'!$E$6:$E$317,'age-length prop'!AW14)</f>
        <v>637422</v>
      </c>
      <c r="AZ14" s="146">
        <f t="shared" si="73"/>
        <v>59.740555946870955</v>
      </c>
      <c r="BA14" s="146">
        <f t="shared" si="93"/>
        <v>47.548094880603266</v>
      </c>
      <c r="BB14" s="146">
        <f t="shared" si="74"/>
        <v>0</v>
      </c>
      <c r="BC14" s="145" t="str">
        <f>VLOOKUP(AW14,'Individual Data'!$V$5:$AC$5544,8,FALSE)</f>
        <v>Blw</v>
      </c>
      <c r="BD14" s="34">
        <f t="shared" ref="BD14" si="97">IF(BC14="blw",AZ14*(1-$BA$4),AZ14*(1-$BA$3))</f>
        <v>44.865157516100091</v>
      </c>
      <c r="BE14" s="16">
        <f t="shared" si="75"/>
        <v>35.708619255333055</v>
      </c>
      <c r="BF14" s="142">
        <f t="shared" si="76"/>
        <v>0</v>
      </c>
      <c r="BH14" s="16"/>
      <c r="BI14" s="38">
        <f t="shared" si="9"/>
        <v>0</v>
      </c>
      <c r="BJ14" s="30">
        <f t="shared" si="10"/>
        <v>0</v>
      </c>
      <c r="BK14" s="30">
        <f t="shared" si="11"/>
        <v>0</v>
      </c>
      <c r="BL14" s="30">
        <f t="shared" si="12"/>
        <v>0</v>
      </c>
      <c r="BM14" s="30">
        <f t="shared" si="13"/>
        <v>0</v>
      </c>
      <c r="BN14" s="30">
        <f t="shared" si="14"/>
        <v>0</v>
      </c>
      <c r="BO14" s="30">
        <f t="shared" si="15"/>
        <v>0</v>
      </c>
      <c r="BP14" s="30">
        <f t="shared" si="16"/>
        <v>5.6867969669910643</v>
      </c>
      <c r="BQ14" s="30">
        <f t="shared" si="17"/>
        <v>4.6991438271117403</v>
      </c>
      <c r="BR14" s="30">
        <f t="shared" si="18"/>
        <v>1.2326424445173414</v>
      </c>
      <c r="BS14" s="30">
        <f t="shared" si="19"/>
        <v>0</v>
      </c>
      <c r="BT14" s="30">
        <f t="shared" si="20"/>
        <v>0</v>
      </c>
      <c r="BU14" s="30">
        <f t="shared" si="21"/>
        <v>0</v>
      </c>
      <c r="BV14" s="13">
        <f t="shared" si="77"/>
        <v>0.5</v>
      </c>
      <c r="BW14" s="30">
        <f>SUMIFS('Individual Data'!$X$6:$X$5544,'Individual Data'!$I$6:$I$5544,'age-length prop'!BW$7,'Individual Data'!$V$6:$V$5544,'age-length prop'!$B14,'Individual Data'!$R$6:$R$5544,'age-length prop'!$C14,'Individual Data'!$N$6:$N$5544,"F")</f>
        <v>4</v>
      </c>
      <c r="BX14" s="30">
        <f>SUMIFS('Individual Data'!$X$6:$X$5544,'Individual Data'!$I$6:$I$5544,'age-length prop'!BX$7,'Individual Data'!$V$6:$V$5544,'age-length prop'!$B14,'Individual Data'!$R$6:$R$5544,'age-length prop'!$C14,'Individual Data'!$N$6:$N$5544,"F")</f>
        <v>4</v>
      </c>
      <c r="BY14" s="45">
        <f t="shared" si="78"/>
        <v>0</v>
      </c>
      <c r="BZ14" s="16">
        <f t="shared" si="79"/>
        <v>0</v>
      </c>
      <c r="CA14" s="16">
        <f t="shared" si="22"/>
        <v>0</v>
      </c>
      <c r="CB14" s="16">
        <f t="shared" si="23"/>
        <v>0</v>
      </c>
      <c r="CC14" s="16">
        <f t="shared" si="24"/>
        <v>0</v>
      </c>
      <c r="CD14" s="16">
        <f t="shared" si="25"/>
        <v>0</v>
      </c>
      <c r="CE14" s="16">
        <f t="shared" si="26"/>
        <v>0</v>
      </c>
      <c r="CF14" s="16">
        <f t="shared" si="27"/>
        <v>2.8433984834955321</v>
      </c>
      <c r="CG14" s="16">
        <f t="shared" si="28"/>
        <v>2.3495719135558701</v>
      </c>
      <c r="CH14" s="16">
        <f t="shared" si="29"/>
        <v>0.6163212222586707</v>
      </c>
      <c r="CI14" s="16">
        <f t="shared" si="30"/>
        <v>0</v>
      </c>
      <c r="CJ14" s="16">
        <f t="shared" si="31"/>
        <v>0</v>
      </c>
      <c r="CK14" s="46">
        <f t="shared" si="32"/>
        <v>0</v>
      </c>
      <c r="CL14" s="16"/>
      <c r="CM14" s="16">
        <f t="shared" si="80"/>
        <v>0</v>
      </c>
      <c r="CN14" s="16">
        <f t="shared" si="81"/>
        <v>0</v>
      </c>
      <c r="CO14" s="16">
        <f t="shared" si="82"/>
        <v>0</v>
      </c>
      <c r="CP14" s="16">
        <f t="shared" si="83"/>
        <v>0</v>
      </c>
      <c r="CQ14" s="16">
        <f t="shared" si="84"/>
        <v>0</v>
      </c>
      <c r="CR14" s="16">
        <f t="shared" si="85"/>
        <v>0</v>
      </c>
      <c r="CS14" s="16">
        <f t="shared" si="86"/>
        <v>0</v>
      </c>
      <c r="CT14" s="16">
        <f t="shared" si="87"/>
        <v>2.8433984834955321</v>
      </c>
      <c r="CU14" s="16">
        <f t="shared" si="88"/>
        <v>2.3495719135558701</v>
      </c>
      <c r="CV14" s="16">
        <f t="shared" si="89"/>
        <v>0.6163212222586707</v>
      </c>
      <c r="CW14" s="16">
        <f t="shared" si="90"/>
        <v>0</v>
      </c>
      <c r="CX14" s="16">
        <f t="shared" si="91"/>
        <v>0</v>
      </c>
      <c r="CY14" s="16">
        <f t="shared" si="92"/>
        <v>0</v>
      </c>
    </row>
    <row r="15" spans="1:103" x14ac:dyDescent="0.25">
      <c r="A15" t="s">
        <v>15</v>
      </c>
      <c r="B15" t="s">
        <v>3951</v>
      </c>
      <c r="C15">
        <v>5</v>
      </c>
      <c r="D15" s="16">
        <f>SUMIFS('Individual Data'!$AB$6:$AB$5544,'Individual Data'!$V$6:$V$5544,'age-length prop'!$B15,'Individual Data'!$Y$6:$Y$5544,'age-length prop'!D$7,'Individual Data'!$R$6:$R$5544,'age-length prop'!$C15,'Individual Data'!$N$6:$N$5544,'age-length prop'!$B$6)</f>
        <v>0</v>
      </c>
      <c r="E15" s="16">
        <f>SUMIFS('Individual Data'!$AB$6:$AB$5544,'Individual Data'!$V$6:$V$5544,'age-length prop'!$B15,'Individual Data'!$Y$6:$Y$5544,'age-length prop'!E$7,'Individual Data'!$R$6:$R$5544,'age-length prop'!$C15,'Individual Data'!$N$6:$N$5544,'age-length prop'!$B$6)</f>
        <v>0</v>
      </c>
      <c r="F15" s="16">
        <f>SUMIFS('Individual Data'!$AB$6:$AB$5544,'Individual Data'!$V$6:$V$5544,'age-length prop'!$B15,'Individual Data'!$Y$6:$Y$5544,'age-length prop'!F$7,'Individual Data'!$R$6:$R$5544,'age-length prop'!$C15,'Individual Data'!$N$6:$N$5544,'age-length prop'!$B$6)</f>
        <v>0</v>
      </c>
      <c r="G15" s="16">
        <f>SUMIFS('Individual Data'!$AB$6:$AB$5544,'Individual Data'!$V$6:$V$5544,'age-length prop'!$B15,'Individual Data'!$Y$6:$Y$5544,'age-length prop'!G$7,'Individual Data'!$R$6:$R$5544,'age-length prop'!$C15,'Individual Data'!$N$6:$N$5544,'age-length prop'!$B$6)</f>
        <v>0</v>
      </c>
      <c r="H15" s="16">
        <f>SUMIFS('Individual Data'!$AB$6:$AB$5544,'Individual Data'!$V$6:$V$5544,'age-length prop'!$B15,'Individual Data'!$Y$6:$Y$5544,'age-length prop'!H$7,'Individual Data'!$R$6:$R$5544,'age-length prop'!$C15,'Individual Data'!$N$6:$N$5544,'age-length prop'!$B$6)</f>
        <v>0</v>
      </c>
      <c r="I15" s="16">
        <f>SUMIFS('Individual Data'!$AB$6:$AB$5544,'Individual Data'!$V$6:$V$5544,'age-length prop'!$B15,'Individual Data'!$Y$6:$Y$5544,'age-length prop'!I$7,'Individual Data'!$R$6:$R$5544,'age-length prop'!$C15,'Individual Data'!$N$6:$N$5544,'age-length prop'!$B$6)</f>
        <v>23.316195372750641</v>
      </c>
      <c r="J15" s="16">
        <f>SUMIFS('Individual Data'!$AB$6:$AB$5544,'Individual Data'!$V$6:$V$5544,'age-length prop'!$B15,'Individual Data'!$Y$6:$Y$5544,'age-length prop'!J$7,'Individual Data'!$R$6:$R$5544,'age-length prop'!$C15,'Individual Data'!$N$6:$N$5544,'age-length prop'!$B$6)</f>
        <v>139.89717223650388</v>
      </c>
      <c r="K15" s="16">
        <f>SUMIFS('Individual Data'!$AB$6:$AB$5544,'Individual Data'!$V$6:$V$5544,'age-length prop'!$B15,'Individual Data'!$Y$6:$Y$5544,'age-length prop'!K$7,'Individual Data'!$R$6:$R$5544,'age-length prop'!$C15,'Individual Data'!$N$6:$N$5544,'age-length prop'!$B$6)</f>
        <v>233.1619537275065</v>
      </c>
      <c r="L15" s="16">
        <f>SUMIFS('Individual Data'!$AB$6:$AB$5544,'Individual Data'!$V$6:$V$5544,'age-length prop'!$B15,'Individual Data'!$Y$6:$Y$5544,'age-length prop'!L$7,'Individual Data'!$R$6:$R$5544,'age-length prop'!$C15,'Individual Data'!$N$6:$N$5544,'age-length prop'!$B$6)</f>
        <v>206.67631540523195</v>
      </c>
      <c r="M15" s="16">
        <f>SUMIFS('Individual Data'!$AB$6:$AB$5544,'Individual Data'!$V$6:$V$5544,'age-length prop'!$B15,'Individual Data'!$Y$6:$Y$5544,'age-length prop'!M$7,'Individual Data'!$R$6:$R$5544,'age-length prop'!$C15,'Individual Data'!$N$6:$N$5544,'age-length prop'!$B$6)</f>
        <v>124.13600902246327</v>
      </c>
      <c r="N15" s="16">
        <f>SUMIFS('Individual Data'!$AB$6:$AB$5544,'Individual Data'!$V$6:$V$5544,'age-length prop'!$B15,'Individual Data'!$Y$6:$Y$5544,'age-length prop'!N$7,'Individual Data'!$R$6:$R$5544,'age-length prop'!$C15,'Individual Data'!$N$6:$N$5544,'age-length prop'!$B$6)</f>
        <v>11.658097686375321</v>
      </c>
      <c r="O15" s="16">
        <f>SUMIFS('Individual Data'!$AB$6:$AB$5544,'Individual Data'!$V$6:$V$5544,'age-length prop'!$B15,'Individual Data'!$Y$6:$Y$5544,'age-length prop'!O$7,'Individual Data'!$R$6:$R$5544,'age-length prop'!$C15,'Individual Data'!$N$6:$N$5544,'age-length prop'!$B$6)</f>
        <v>0</v>
      </c>
      <c r="P15" s="16">
        <f>SUMIFS('Individual Data'!$AB$6:$AB$5544,'Individual Data'!$V$6:$V$5544,'age-length prop'!$B15,'Individual Data'!$Y$6:$Y$5544,'age-length prop'!P$7,'Individual Data'!$R$6:$R$5544,'age-length prop'!$C15,'Individual Data'!$N$6:$N$5544,'age-length prop'!$B$6)</f>
        <v>0</v>
      </c>
      <c r="Q15" s="38">
        <f t="shared" si="45"/>
        <v>0</v>
      </c>
      <c r="R15" s="30">
        <f t="shared" si="46"/>
        <v>0</v>
      </c>
      <c r="S15" s="30">
        <f t="shared" si="47"/>
        <v>0</v>
      </c>
      <c r="T15" s="30">
        <f t="shared" si="48"/>
        <v>0</v>
      </c>
      <c r="U15" s="30">
        <f t="shared" si="49"/>
        <v>0</v>
      </c>
      <c r="V15" s="30">
        <f t="shared" si="50"/>
        <v>23.316195372750641</v>
      </c>
      <c r="W15" s="30">
        <f t="shared" si="51"/>
        <v>141.11978355899535</v>
      </c>
      <c r="X15" s="30">
        <f t="shared" si="52"/>
        <v>235.53636688960728</v>
      </c>
      <c r="Y15" s="30">
        <f t="shared" si="53"/>
        <v>209.36379364355892</v>
      </c>
      <c r="Z15" s="30">
        <f t="shared" si="54"/>
        <v>125.82880937740532</v>
      </c>
      <c r="AA15" s="30">
        <f t="shared" si="55"/>
        <v>11.758733895312512</v>
      </c>
      <c r="AB15" s="30">
        <f t="shared" si="56"/>
        <v>0</v>
      </c>
      <c r="AC15" s="30">
        <f t="shared" si="57"/>
        <v>0</v>
      </c>
      <c r="AD15" s="12">
        <f>VLOOKUP(A15,'PBT Tag Rates'!$B$5:$E$44,4,FALSE)</f>
        <v>0.80551598400000002</v>
      </c>
      <c r="AE15" s="30">
        <f t="shared" si="58"/>
        <v>0</v>
      </c>
      <c r="AF15" s="30">
        <f t="shared" si="59"/>
        <v>0</v>
      </c>
      <c r="AG15" s="30">
        <f t="shared" si="60"/>
        <v>0</v>
      </c>
      <c r="AH15" s="30">
        <f t="shared" si="61"/>
        <v>0</v>
      </c>
      <c r="AI15" s="30">
        <f t="shared" si="62"/>
        <v>0</v>
      </c>
      <c r="AJ15" s="30">
        <f t="shared" si="63"/>
        <v>28.945664438547801</v>
      </c>
      <c r="AK15" s="30">
        <f t="shared" si="64"/>
        <v>175.19178559093044</v>
      </c>
      <c r="AL15" s="30">
        <f t="shared" si="65"/>
        <v>292.40433655951796</v>
      </c>
      <c r="AM15" s="30">
        <f t="shared" si="66"/>
        <v>259.91264953416356</v>
      </c>
      <c r="AN15" s="30">
        <f t="shared" si="67"/>
        <v>156.20895410736546</v>
      </c>
      <c r="AO15" s="30">
        <f t="shared" si="68"/>
        <v>14.5977660640841</v>
      </c>
      <c r="AP15" s="30">
        <f t="shared" si="69"/>
        <v>0</v>
      </c>
      <c r="AQ15" s="30">
        <f t="shared" si="70"/>
        <v>0</v>
      </c>
      <c r="AS15" s="32">
        <f t="shared" si="71"/>
        <v>0</v>
      </c>
      <c r="AT15" s="33">
        <f t="shared" si="72"/>
        <v>927.26115629460924</v>
      </c>
      <c r="AV15">
        <f t="shared" si="7"/>
        <v>2018</v>
      </c>
      <c r="AW15" s="145" t="str">
        <f t="shared" si="8"/>
        <v>LFYO</v>
      </c>
      <c r="AX15" s="145" t="s">
        <v>3202</v>
      </c>
      <c r="AY15" s="145">
        <f>SUMIFS('cwt rel info'!$A$6:$A$317,'cwt rel info'!$D$6:$D$317,'age-length prop'!AV15,'cwt rel info'!$E$6:$E$317,'age-length prop'!AW15)</f>
        <v>637603</v>
      </c>
      <c r="AZ15" s="146">
        <f>AS15+AT15</f>
        <v>927.26115629460924</v>
      </c>
      <c r="BA15" s="146">
        <f>AT97</f>
        <v>385.50063291360959</v>
      </c>
      <c r="BB15" s="146">
        <f t="shared" si="74"/>
        <v>0</v>
      </c>
      <c r="BC15" s="145" t="str">
        <f>VLOOKUP(AW15,'Individual Data'!$V$5:$AC$5544,8,FALSE)</f>
        <v>Blw</v>
      </c>
      <c r="BD15" s="34">
        <f t="shared" ref="BD15" si="98">IF(BC15="blw",AZ15*(1-$BA$4),AZ15*(1-$BA$3))</f>
        <v>696.37312837725153</v>
      </c>
      <c r="BE15" s="16">
        <f t="shared" si="75"/>
        <v>289.51097531812081</v>
      </c>
      <c r="BF15" s="142">
        <f t="shared" si="76"/>
        <v>0</v>
      </c>
      <c r="BH15" s="16"/>
      <c r="BI15" s="38">
        <f t="shared" si="9"/>
        <v>0</v>
      </c>
      <c r="BJ15" s="30">
        <f t="shared" si="10"/>
        <v>0</v>
      </c>
      <c r="BK15" s="30">
        <f t="shared" si="11"/>
        <v>0</v>
      </c>
      <c r="BL15" s="30">
        <f t="shared" si="12"/>
        <v>0</v>
      </c>
      <c r="BM15" s="30">
        <f t="shared" si="13"/>
        <v>0</v>
      </c>
      <c r="BN15" s="30">
        <f t="shared" si="14"/>
        <v>5.62946906579716</v>
      </c>
      <c r="BO15" s="30">
        <f t="shared" si="15"/>
        <v>34.072002031935085</v>
      </c>
      <c r="BP15" s="30">
        <f t="shared" si="16"/>
        <v>56.867969669910678</v>
      </c>
      <c r="BQ15" s="30">
        <f t="shared" si="17"/>
        <v>50.548855890604642</v>
      </c>
      <c r="BR15" s="30">
        <f t="shared" si="18"/>
        <v>30.380144729960136</v>
      </c>
      <c r="BS15" s="30">
        <f t="shared" si="19"/>
        <v>2.8390321687715883</v>
      </c>
      <c r="BT15" s="30">
        <f t="shared" si="20"/>
        <v>0</v>
      </c>
      <c r="BU15" s="30">
        <f t="shared" si="21"/>
        <v>0</v>
      </c>
      <c r="BV15" s="13">
        <f t="shared" si="77"/>
        <v>0.98611111111111116</v>
      </c>
      <c r="BW15" s="30">
        <f>SUMIFS('Individual Data'!$X$6:$X$5544,'Individual Data'!$I$6:$I$5544,'age-length prop'!BW$7,'Individual Data'!$V$6:$V$5544,'age-length prop'!$B15,'Individual Data'!$R$6:$R$5544,'age-length prop'!$C15,'Individual Data'!$N$6:$N$5544,"F")</f>
        <v>71</v>
      </c>
      <c r="BX15" s="30">
        <f>SUMIFS('Individual Data'!$X$6:$X$5544,'Individual Data'!$I$6:$I$5544,'age-length prop'!BX$7,'Individual Data'!$V$6:$V$5544,'age-length prop'!$B15,'Individual Data'!$R$6:$R$5544,'age-length prop'!$C15,'Individual Data'!$N$6:$N$5544,"F")</f>
        <v>1</v>
      </c>
      <c r="BY15" s="45">
        <f t="shared" si="78"/>
        <v>0</v>
      </c>
      <c r="BZ15" s="16">
        <f t="shared" si="79"/>
        <v>0</v>
      </c>
      <c r="CA15" s="16">
        <f t="shared" si="22"/>
        <v>0</v>
      </c>
      <c r="CB15" s="16">
        <f t="shared" si="23"/>
        <v>0</v>
      </c>
      <c r="CC15" s="16">
        <f t="shared" si="24"/>
        <v>0</v>
      </c>
      <c r="CD15" s="16">
        <f>BN15*$BV15</f>
        <v>5.5512819954388668</v>
      </c>
      <c r="CE15" s="16">
        <f>BO15*$BV15</f>
        <v>33.598779781491544</v>
      </c>
      <c r="CF15" s="16">
        <f t="shared" si="27"/>
        <v>56.078136757828588</v>
      </c>
      <c r="CG15" s="16">
        <f t="shared" si="28"/>
        <v>49.846788447679579</v>
      </c>
      <c r="CH15" s="16">
        <f t="shared" si="29"/>
        <v>29.958198275377359</v>
      </c>
      <c r="CI15" s="16">
        <f t="shared" si="30"/>
        <v>2.7996011664275384</v>
      </c>
      <c r="CJ15" s="16">
        <f t="shared" si="31"/>
        <v>0</v>
      </c>
      <c r="CK15" s="46">
        <f t="shared" si="32"/>
        <v>0</v>
      </c>
      <c r="CL15" s="16"/>
      <c r="CM15" s="16">
        <f t="shared" si="80"/>
        <v>0</v>
      </c>
      <c r="CN15" s="16">
        <f t="shared" si="81"/>
        <v>0</v>
      </c>
      <c r="CO15" s="16">
        <f t="shared" si="82"/>
        <v>0</v>
      </c>
      <c r="CP15" s="16">
        <f t="shared" si="83"/>
        <v>0</v>
      </c>
      <c r="CQ15" s="16">
        <f t="shared" si="84"/>
        <v>0</v>
      </c>
      <c r="CR15" s="16">
        <f t="shared" si="85"/>
        <v>7.8187070358293614E-2</v>
      </c>
      <c r="CS15" s="16">
        <f t="shared" si="86"/>
        <v>0.47322225044354116</v>
      </c>
      <c r="CT15" s="16">
        <f t="shared" si="87"/>
        <v>0.78983291208208994</v>
      </c>
      <c r="CU15" s="16">
        <f t="shared" si="88"/>
        <v>0.70206744292506196</v>
      </c>
      <c r="CV15" s="16">
        <f t="shared" si="89"/>
        <v>0.42194645458277819</v>
      </c>
      <c r="CW15" s="16">
        <f t="shared" si="90"/>
        <v>3.9431002344049698E-2</v>
      </c>
      <c r="CX15" s="16">
        <f t="shared" si="91"/>
        <v>0</v>
      </c>
      <c r="CY15" s="16">
        <f t="shared" si="92"/>
        <v>0</v>
      </c>
    </row>
    <row r="16" spans="1:103" x14ac:dyDescent="0.25">
      <c r="A16" t="s">
        <v>15</v>
      </c>
      <c r="B16" t="s">
        <v>3363</v>
      </c>
      <c r="C16">
        <v>5</v>
      </c>
      <c r="D16" s="16">
        <f>SUMIFS('Individual Data'!$AB$6:$AB$5544,'Individual Data'!$V$6:$V$5544,'age-length prop'!$B16,'Individual Data'!$Y$6:$Y$5544,'age-length prop'!D$7,'Individual Data'!$R$6:$R$5544,'age-length prop'!$C16,'Individual Data'!$N$6:$N$5544,'age-length prop'!$B$6)</f>
        <v>0</v>
      </c>
      <c r="E16" s="16">
        <f>SUMIFS('Individual Data'!$AB$6:$AB$5544,'Individual Data'!$V$6:$V$5544,'age-length prop'!$B16,'Individual Data'!$Y$6:$Y$5544,'age-length prop'!E$7,'Individual Data'!$R$6:$R$5544,'age-length prop'!$C16,'Individual Data'!$N$6:$N$5544,'age-length prop'!$B$6)</f>
        <v>0</v>
      </c>
      <c r="F16" s="16">
        <f>SUMIFS('Individual Data'!$AB$6:$AB$5544,'Individual Data'!$V$6:$V$5544,'age-length prop'!$B16,'Individual Data'!$Y$6:$Y$5544,'age-length prop'!F$7,'Individual Data'!$R$6:$R$5544,'age-length prop'!$C16,'Individual Data'!$N$6:$N$5544,'age-length prop'!$B$6)</f>
        <v>0</v>
      </c>
      <c r="G16" s="16">
        <f>SUMIFS('Individual Data'!$AB$6:$AB$5544,'Individual Data'!$V$6:$V$5544,'age-length prop'!$B16,'Individual Data'!$Y$6:$Y$5544,'age-length prop'!G$7,'Individual Data'!$R$6:$R$5544,'age-length prop'!$C16,'Individual Data'!$N$6:$N$5544,'age-length prop'!$B$6)</f>
        <v>0</v>
      </c>
      <c r="H16" s="16">
        <f>SUMIFS('Individual Data'!$AB$6:$AB$5544,'Individual Data'!$V$6:$V$5544,'age-length prop'!$B16,'Individual Data'!$Y$6:$Y$5544,'age-length prop'!H$7,'Individual Data'!$R$6:$R$5544,'age-length prop'!$C16,'Individual Data'!$N$6:$N$5544,'age-length prop'!$B$6)</f>
        <v>0</v>
      </c>
      <c r="I16" s="16">
        <f>SUMIFS('Individual Data'!$AB$6:$AB$5544,'Individual Data'!$V$6:$V$5544,'age-length prop'!$B16,'Individual Data'!$Y$6:$Y$5544,'age-length prop'!I$7,'Individual Data'!$R$6:$R$5544,'age-length prop'!$C16,'Individual Data'!$N$6:$N$5544,'age-length prop'!$B$6)</f>
        <v>0</v>
      </c>
      <c r="J16" s="16">
        <f>SUMIFS('Individual Data'!$AB$6:$AB$5544,'Individual Data'!$V$6:$V$5544,'age-length prop'!$B16,'Individual Data'!$Y$6:$Y$5544,'age-length prop'!J$7,'Individual Data'!$R$6:$R$5544,'age-length prop'!$C16,'Individual Data'!$N$6:$N$5544,'age-length prop'!$B$6)</f>
        <v>11.658097686375321</v>
      </c>
      <c r="K16" s="16">
        <f>SUMIFS('Individual Data'!$AB$6:$AB$5544,'Individual Data'!$V$6:$V$5544,'age-length prop'!$B16,'Individual Data'!$Y$6:$Y$5544,'age-length prop'!K$7,'Individual Data'!$R$6:$R$5544,'age-length prop'!$C16,'Individual Data'!$N$6:$N$5544,'age-length prop'!$B$6)</f>
        <v>11.658097686375321</v>
      </c>
      <c r="L16" s="16">
        <f>SUMIFS('Individual Data'!$AB$6:$AB$5544,'Individual Data'!$V$6:$V$5544,'age-length prop'!$B16,'Individual Data'!$Y$6:$Y$5544,'age-length prop'!L$7,'Individual Data'!$R$6:$R$5544,'age-length prop'!$C16,'Individual Data'!$N$6:$N$5544,'age-length prop'!$B$6)</f>
        <v>45.047669270739334</v>
      </c>
      <c r="M16" s="16">
        <f>SUMIFS('Individual Data'!$AB$6:$AB$5544,'Individual Data'!$V$6:$V$5544,'age-length prop'!$B16,'Individual Data'!$Y$6:$Y$5544,'age-length prop'!M$7,'Individual Data'!$R$6:$R$5544,'age-length prop'!$C16,'Individual Data'!$N$6:$N$5544,'age-length prop'!$B$6)</f>
        <v>16.694785792182007</v>
      </c>
      <c r="N16" s="16">
        <f>SUMIFS('Individual Data'!$AB$6:$AB$5544,'Individual Data'!$V$6:$V$5544,'age-length prop'!$B16,'Individual Data'!$Y$6:$Y$5544,'age-length prop'!N$7,'Individual Data'!$R$6:$R$5544,'age-length prop'!$C16,'Individual Data'!$N$6:$N$5544,'age-length prop'!$B$6)</f>
        <v>0</v>
      </c>
      <c r="O16" s="16">
        <f>SUMIFS('Individual Data'!$AB$6:$AB$5544,'Individual Data'!$V$6:$V$5544,'age-length prop'!$B16,'Individual Data'!$Y$6:$Y$5544,'age-length prop'!O$7,'Individual Data'!$R$6:$R$5544,'age-length prop'!$C16,'Individual Data'!$N$6:$N$5544,'age-length prop'!$B$6)</f>
        <v>0</v>
      </c>
      <c r="P16" s="16">
        <f>SUMIFS('Individual Data'!$AB$6:$AB$5544,'Individual Data'!$V$6:$V$5544,'age-length prop'!$B16,'Individual Data'!$Y$6:$Y$5544,'age-length prop'!P$7,'Individual Data'!$R$6:$R$5544,'age-length prop'!$C16,'Individual Data'!$N$6:$N$5544,'age-length prop'!$B$6)</f>
        <v>0</v>
      </c>
      <c r="Q16" s="38">
        <f t="shared" si="45"/>
        <v>0</v>
      </c>
      <c r="R16" s="30">
        <f t="shared" si="46"/>
        <v>0</v>
      </c>
      <c r="S16" s="30">
        <f t="shared" si="47"/>
        <v>0</v>
      </c>
      <c r="T16" s="30">
        <f t="shared" si="48"/>
        <v>0</v>
      </c>
      <c r="U16" s="30">
        <f t="shared" si="49"/>
        <v>0</v>
      </c>
      <c r="V16" s="30">
        <f t="shared" si="50"/>
        <v>0</v>
      </c>
      <c r="W16" s="30">
        <f t="shared" si="51"/>
        <v>11.75998196324961</v>
      </c>
      <c r="X16" s="30">
        <f t="shared" si="52"/>
        <v>11.776818344480359</v>
      </c>
      <c r="Y16" s="30">
        <f t="shared" si="53"/>
        <v>45.633438523568763</v>
      </c>
      <c r="Z16" s="30">
        <f t="shared" si="54"/>
        <v>16.922446883731787</v>
      </c>
      <c r="AA16" s="30">
        <f t="shared" si="55"/>
        <v>0</v>
      </c>
      <c r="AB16" s="30">
        <f t="shared" si="56"/>
        <v>0</v>
      </c>
      <c r="AC16" s="30">
        <f t="shared" si="57"/>
        <v>0</v>
      </c>
      <c r="AD16" s="12">
        <f>VLOOKUP(A16,'PBT Tag Rates'!$B$5:$E$44,4,FALSE)</f>
        <v>0.80551598400000002</v>
      </c>
      <c r="AE16" s="30">
        <f t="shared" si="58"/>
        <v>0</v>
      </c>
      <c r="AF16" s="30">
        <f t="shared" si="59"/>
        <v>0</v>
      </c>
      <c r="AG16" s="30">
        <f t="shared" si="60"/>
        <v>0</v>
      </c>
      <c r="AH16" s="30">
        <f t="shared" si="61"/>
        <v>0</v>
      </c>
      <c r="AI16" s="30">
        <f t="shared" si="62"/>
        <v>0</v>
      </c>
      <c r="AJ16" s="30">
        <f t="shared" si="63"/>
        <v>0</v>
      </c>
      <c r="AK16" s="30">
        <f t="shared" si="64"/>
        <v>14.599315465910866</v>
      </c>
      <c r="AL16" s="30">
        <f t="shared" si="65"/>
        <v>14.620216827975892</v>
      </c>
      <c r="AM16" s="30">
        <f t="shared" si="66"/>
        <v>56.65118933700608</v>
      </c>
      <c r="AN16" s="30">
        <f t="shared" si="67"/>
        <v>21.008207434567538</v>
      </c>
      <c r="AO16" s="30">
        <f t="shared" si="68"/>
        <v>0</v>
      </c>
      <c r="AP16" s="30">
        <f t="shared" si="69"/>
        <v>0</v>
      </c>
      <c r="AQ16" s="30">
        <f t="shared" si="70"/>
        <v>0</v>
      </c>
      <c r="AS16" s="32">
        <f t="shared" si="71"/>
        <v>0</v>
      </c>
      <c r="AT16" s="33">
        <f t="shared" si="72"/>
        <v>106.87892906546037</v>
      </c>
      <c r="AV16">
        <f t="shared" si="7"/>
        <v>2018</v>
      </c>
      <c r="AW16" t="str">
        <f t="shared" si="8"/>
        <v>PLA1</v>
      </c>
      <c r="AX16" t="s">
        <v>3202</v>
      </c>
      <c r="AY16" s="145">
        <f>SUMIFS('cwt rel info'!$A$6:$A$317,'cwt rel info'!$D$6:$D$317,'age-length prop'!AV16,'cwt rel info'!$E$6:$E$317,'age-length prop'!AW16)</f>
        <v>220513</v>
      </c>
      <c r="AZ16" s="30">
        <f t="shared" si="73"/>
        <v>106.87892906546037</v>
      </c>
      <c r="BA16" s="30">
        <f t="shared" si="93"/>
        <v>84.292052180117082</v>
      </c>
      <c r="BB16" s="30">
        <f t="shared" si="74"/>
        <v>0</v>
      </c>
      <c r="BC16" s="145" t="str">
        <f>VLOOKUP(AW16,'Individual Data'!$V$5:$AC$5544,8,FALSE)</f>
        <v>Abv</v>
      </c>
      <c r="BD16" s="34">
        <f t="shared" ref="BD16" si="99">IF(BC16="blw",AZ16*(1-$BA$4),AZ16*(1-$BA$3))</f>
        <v>104.20695583882386</v>
      </c>
      <c r="BE16" s="16">
        <f t="shared" si="75"/>
        <v>82.184750875614156</v>
      </c>
      <c r="BF16" s="142">
        <f t="shared" si="76"/>
        <v>0</v>
      </c>
      <c r="BH16" s="16"/>
      <c r="BI16" s="38">
        <f t="shared" si="9"/>
        <v>0</v>
      </c>
      <c r="BJ16" s="30">
        <f t="shared" si="10"/>
        <v>0</v>
      </c>
      <c r="BK16" s="30">
        <f t="shared" si="11"/>
        <v>0</v>
      </c>
      <c r="BL16" s="30">
        <f t="shared" si="12"/>
        <v>0</v>
      </c>
      <c r="BM16" s="30">
        <f t="shared" si="13"/>
        <v>0</v>
      </c>
      <c r="BN16" s="30">
        <f t="shared" si="14"/>
        <v>0</v>
      </c>
      <c r="BO16" s="30">
        <f t="shared" si="15"/>
        <v>2.8393335026612565</v>
      </c>
      <c r="BP16" s="30">
        <f t="shared" si="16"/>
        <v>2.8433984834955321</v>
      </c>
      <c r="BQ16" s="30">
        <f t="shared" si="17"/>
        <v>11.017750813437317</v>
      </c>
      <c r="BR16" s="30">
        <f t="shared" si="18"/>
        <v>4.0857605508357508</v>
      </c>
      <c r="BS16" s="30">
        <f t="shared" si="19"/>
        <v>0</v>
      </c>
      <c r="BT16" s="30">
        <f t="shared" si="20"/>
        <v>0</v>
      </c>
      <c r="BU16" s="30">
        <f t="shared" si="21"/>
        <v>0</v>
      </c>
      <c r="BV16" s="13">
        <f t="shared" si="77"/>
        <v>0.33333333333333331</v>
      </c>
      <c r="BW16" s="30">
        <f>SUMIFS('Individual Data'!$X$6:$X$5544,'Individual Data'!$I$6:$I$5544,'age-length prop'!BW$7,'Individual Data'!$V$6:$V$5544,'age-length prop'!$B16,'Individual Data'!$R$6:$R$5544,'age-length prop'!$C16,'Individual Data'!$N$6:$N$5544,"F")</f>
        <v>4</v>
      </c>
      <c r="BX16" s="30">
        <f>SUMIFS('Individual Data'!$X$6:$X$5544,'Individual Data'!$I$6:$I$5544,'age-length prop'!BX$7,'Individual Data'!$V$6:$V$5544,'age-length prop'!$B16,'Individual Data'!$R$6:$R$5544,'age-length prop'!$C16,'Individual Data'!$N$6:$N$5544,"F")</f>
        <v>8</v>
      </c>
      <c r="BY16" s="45">
        <f t="shared" si="78"/>
        <v>0</v>
      </c>
      <c r="BZ16" s="16">
        <f t="shared" si="79"/>
        <v>0</v>
      </c>
      <c r="CA16" s="16">
        <f t="shared" si="22"/>
        <v>0</v>
      </c>
      <c r="CB16" s="16">
        <f t="shared" si="23"/>
        <v>0</v>
      </c>
      <c r="CC16" s="16">
        <f t="shared" si="24"/>
        <v>0</v>
      </c>
      <c r="CD16" s="16">
        <f t="shared" si="25"/>
        <v>0</v>
      </c>
      <c r="CE16" s="16">
        <f t="shared" si="26"/>
        <v>0.94644450088708543</v>
      </c>
      <c r="CF16" s="16">
        <f t="shared" si="27"/>
        <v>0.94779949449851064</v>
      </c>
      <c r="CG16" s="16">
        <f t="shared" si="28"/>
        <v>3.6725836044791054</v>
      </c>
      <c r="CH16" s="16">
        <f t="shared" si="29"/>
        <v>1.3619201836119168</v>
      </c>
      <c r="CI16" s="16">
        <f t="shared" si="30"/>
        <v>0</v>
      </c>
      <c r="CJ16" s="16">
        <f t="shared" si="31"/>
        <v>0</v>
      </c>
      <c r="CK16" s="46">
        <f t="shared" si="32"/>
        <v>0</v>
      </c>
      <c r="CL16" s="16"/>
      <c r="CM16" s="16">
        <f t="shared" si="80"/>
        <v>0</v>
      </c>
      <c r="CN16" s="16">
        <f t="shared" si="81"/>
        <v>0</v>
      </c>
      <c r="CO16" s="16">
        <f t="shared" si="82"/>
        <v>0</v>
      </c>
      <c r="CP16" s="16">
        <f t="shared" si="83"/>
        <v>0</v>
      </c>
      <c r="CQ16" s="16">
        <f t="shared" si="84"/>
        <v>0</v>
      </c>
      <c r="CR16" s="16">
        <f t="shared" si="85"/>
        <v>0</v>
      </c>
      <c r="CS16" s="16">
        <f t="shared" si="86"/>
        <v>1.8928890017741713</v>
      </c>
      <c r="CT16" s="16">
        <f t="shared" si="87"/>
        <v>1.8955989889970217</v>
      </c>
      <c r="CU16" s="16">
        <f t="shared" si="88"/>
        <v>7.3451672089582125</v>
      </c>
      <c r="CV16" s="16">
        <f t="shared" si="89"/>
        <v>2.723840367223834</v>
      </c>
      <c r="CW16" s="16">
        <f t="shared" si="90"/>
        <v>0</v>
      </c>
      <c r="CX16" s="16">
        <f t="shared" si="91"/>
        <v>0</v>
      </c>
      <c r="CY16" s="16">
        <f t="shared" si="92"/>
        <v>0</v>
      </c>
    </row>
    <row r="17" spans="1:103" x14ac:dyDescent="0.25">
      <c r="A17" t="s">
        <v>15</v>
      </c>
      <c r="B17" t="s">
        <v>3876</v>
      </c>
      <c r="C17">
        <v>5</v>
      </c>
      <c r="D17" s="16">
        <f>SUMIFS('Individual Data'!$AB$6:$AB$5544,'Individual Data'!$V$6:$V$5544,'age-length prop'!$B17,'Individual Data'!$Y$6:$Y$5544,'age-length prop'!D$7,'Individual Data'!$R$6:$R$5544,'age-length prop'!$C17,'Individual Data'!$N$6:$N$5544,'age-length prop'!$B$6)</f>
        <v>0</v>
      </c>
      <c r="E17" s="16">
        <f>SUMIFS('Individual Data'!$AB$6:$AB$5544,'Individual Data'!$V$6:$V$5544,'age-length prop'!$B17,'Individual Data'!$Y$6:$Y$5544,'age-length prop'!E$7,'Individual Data'!$R$6:$R$5544,'age-length prop'!$C17,'Individual Data'!$N$6:$N$5544,'age-length prop'!$B$6)</f>
        <v>0</v>
      </c>
      <c r="F17" s="16">
        <f>SUMIFS('Individual Data'!$AB$6:$AB$5544,'Individual Data'!$V$6:$V$5544,'age-length prop'!$B17,'Individual Data'!$Y$6:$Y$5544,'age-length prop'!F$7,'Individual Data'!$R$6:$R$5544,'age-length prop'!$C17,'Individual Data'!$N$6:$N$5544,'age-length prop'!$B$6)</f>
        <v>0</v>
      </c>
      <c r="G17" s="16">
        <f>SUMIFS('Individual Data'!$AB$6:$AB$5544,'Individual Data'!$V$6:$V$5544,'age-length prop'!$B17,'Individual Data'!$Y$6:$Y$5544,'age-length prop'!G$7,'Individual Data'!$R$6:$R$5544,'age-length prop'!$C17,'Individual Data'!$N$6:$N$5544,'age-length prop'!$B$6)</f>
        <v>0</v>
      </c>
      <c r="H17" s="16">
        <f>SUMIFS('Individual Data'!$AB$6:$AB$5544,'Individual Data'!$V$6:$V$5544,'age-length prop'!$B17,'Individual Data'!$Y$6:$Y$5544,'age-length prop'!H$7,'Individual Data'!$R$6:$R$5544,'age-length prop'!$C17,'Individual Data'!$N$6:$N$5544,'age-length prop'!$B$6)</f>
        <v>0</v>
      </c>
      <c r="I17" s="16">
        <f>SUMIFS('Individual Data'!$AB$6:$AB$5544,'Individual Data'!$V$6:$V$5544,'age-length prop'!$B17,'Individual Data'!$Y$6:$Y$5544,'age-length prop'!I$7,'Individual Data'!$R$6:$R$5544,'age-length prop'!$C17,'Individual Data'!$N$6:$N$5544,'age-length prop'!$B$6)</f>
        <v>0</v>
      </c>
      <c r="J17" s="16">
        <f>SUMIFS('Individual Data'!$AB$6:$AB$5544,'Individual Data'!$V$6:$V$5544,'age-length prop'!$B17,'Individual Data'!$Y$6:$Y$5544,'age-length prop'!J$7,'Individual Data'!$R$6:$R$5544,'age-length prop'!$C17,'Individual Data'!$N$6:$N$5544,'age-length prop'!$B$6)</f>
        <v>0</v>
      </c>
      <c r="K17" s="16">
        <f>SUMIFS('Individual Data'!$AB$6:$AB$5544,'Individual Data'!$V$6:$V$5544,'age-length prop'!$B17,'Individual Data'!$Y$6:$Y$5544,'age-length prop'!K$7,'Individual Data'!$R$6:$R$5544,'age-length prop'!$C17,'Individual Data'!$N$6:$N$5544,'age-length prop'!$B$6)</f>
        <v>0</v>
      </c>
      <c r="L17" s="16">
        <f>SUMIFS('Individual Data'!$AB$6:$AB$5544,'Individual Data'!$V$6:$V$5544,'age-length prop'!$B17,'Individual Data'!$Y$6:$Y$5544,'age-length prop'!L$7,'Individual Data'!$R$6:$R$5544,'age-length prop'!$C17,'Individual Data'!$N$6:$N$5544,'age-length prop'!$B$6)</f>
        <v>14.176441739278664</v>
      </c>
      <c r="M17" s="16">
        <f>SUMIFS('Individual Data'!$AB$6:$AB$5544,'Individual Data'!$V$6:$V$5544,'age-length prop'!$B17,'Individual Data'!$Y$6:$Y$5544,'age-length prop'!M$7,'Individual Data'!$R$6:$R$5544,'age-length prop'!$C17,'Individual Data'!$N$6:$N$5544,'age-length prop'!$B$6)</f>
        <v>2.518344052903343</v>
      </c>
      <c r="N17" s="16">
        <f>SUMIFS('Individual Data'!$AB$6:$AB$5544,'Individual Data'!$V$6:$V$5544,'age-length prop'!$B17,'Individual Data'!$Y$6:$Y$5544,'age-length prop'!N$7,'Individual Data'!$R$6:$R$5544,'age-length prop'!$C17,'Individual Data'!$N$6:$N$5544,'age-length prop'!$B$6)</f>
        <v>0</v>
      </c>
      <c r="O17" s="16">
        <f>SUMIFS('Individual Data'!$AB$6:$AB$5544,'Individual Data'!$V$6:$V$5544,'age-length prop'!$B17,'Individual Data'!$Y$6:$Y$5544,'age-length prop'!O$7,'Individual Data'!$R$6:$R$5544,'age-length prop'!$C17,'Individual Data'!$N$6:$N$5544,'age-length prop'!$B$6)</f>
        <v>0</v>
      </c>
      <c r="P17" s="16">
        <f>SUMIFS('Individual Data'!$AB$6:$AB$5544,'Individual Data'!$V$6:$V$5544,'age-length prop'!$B17,'Individual Data'!$Y$6:$Y$5544,'age-length prop'!P$7,'Individual Data'!$R$6:$R$5544,'age-length prop'!$C17,'Individual Data'!$N$6:$N$5544,'age-length prop'!$B$6)</f>
        <v>0</v>
      </c>
      <c r="Q17" s="38">
        <f t="shared" si="45"/>
        <v>0</v>
      </c>
      <c r="R17" s="30">
        <f t="shared" si="46"/>
        <v>0</v>
      </c>
      <c r="S17" s="30">
        <f t="shared" si="47"/>
        <v>0</v>
      </c>
      <c r="T17" s="30">
        <f t="shared" si="48"/>
        <v>0</v>
      </c>
      <c r="U17" s="30">
        <f t="shared" si="49"/>
        <v>0</v>
      </c>
      <c r="V17" s="30">
        <f t="shared" si="50"/>
        <v>0</v>
      </c>
      <c r="W17" s="30">
        <f t="shared" si="51"/>
        <v>0</v>
      </c>
      <c r="X17" s="30">
        <f t="shared" si="52"/>
        <v>0</v>
      </c>
      <c r="Y17" s="30">
        <f t="shared" si="53"/>
        <v>14.360782545802724</v>
      </c>
      <c r="Z17" s="30">
        <f t="shared" si="54"/>
        <v>2.5526858505830923</v>
      </c>
      <c r="AA17" s="30">
        <f t="shared" si="55"/>
        <v>0</v>
      </c>
      <c r="AB17" s="30">
        <f t="shared" si="56"/>
        <v>0</v>
      </c>
      <c r="AC17" s="30">
        <f t="shared" si="57"/>
        <v>0</v>
      </c>
      <c r="AD17" s="12">
        <f>VLOOKUP(A17,'PBT Tag Rates'!$B$5:$E$44,4,FALSE)</f>
        <v>0.80551598400000002</v>
      </c>
      <c r="AE17" s="30">
        <f t="shared" si="58"/>
        <v>0</v>
      </c>
      <c r="AF17" s="30">
        <f t="shared" si="59"/>
        <v>0</v>
      </c>
      <c r="AG17" s="30">
        <f t="shared" si="60"/>
        <v>0</v>
      </c>
      <c r="AH17" s="30">
        <f t="shared" si="61"/>
        <v>0</v>
      </c>
      <c r="AI17" s="30">
        <f t="shared" si="62"/>
        <v>0</v>
      </c>
      <c r="AJ17" s="30">
        <f t="shared" si="63"/>
        <v>0</v>
      </c>
      <c r="AK17" s="30">
        <f t="shared" si="64"/>
        <v>0</v>
      </c>
      <c r="AL17" s="30">
        <f t="shared" si="65"/>
        <v>0</v>
      </c>
      <c r="AM17" s="30">
        <f t="shared" si="66"/>
        <v>17.828054105755303</v>
      </c>
      <c r="AN17" s="30">
        <f t="shared" si="67"/>
        <v>3.169007072841763</v>
      </c>
      <c r="AO17" s="30">
        <f t="shared" si="68"/>
        <v>0</v>
      </c>
      <c r="AP17" s="30">
        <f t="shared" si="69"/>
        <v>0</v>
      </c>
      <c r="AQ17" s="30">
        <f t="shared" si="70"/>
        <v>0</v>
      </c>
      <c r="AS17" s="32">
        <f t="shared" si="71"/>
        <v>0</v>
      </c>
      <c r="AT17" s="33">
        <f t="shared" si="72"/>
        <v>20.997061178597065</v>
      </c>
      <c r="AV17">
        <f t="shared" si="7"/>
        <v>2018</v>
      </c>
      <c r="AW17" t="str">
        <f t="shared" si="8"/>
        <v>PLA2</v>
      </c>
      <c r="AX17" t="s">
        <v>3202</v>
      </c>
      <c r="AY17" s="145">
        <f>SUMIFS('cwt rel info'!$A$6:$A$317,'cwt rel info'!$D$6:$D$317,'age-length prop'!AV17,'cwt rel info'!$E$6:$E$317,'age-length prop'!AW17)</f>
        <v>220514</v>
      </c>
      <c r="AZ17" s="30">
        <f t="shared" si="73"/>
        <v>20.997061178597065</v>
      </c>
      <c r="BA17" s="30">
        <f t="shared" si="93"/>
        <v>0</v>
      </c>
      <c r="BB17" s="30">
        <f t="shared" si="74"/>
        <v>0</v>
      </c>
      <c r="BC17" s="145" t="str">
        <f>VLOOKUP(AW17,'Individual Data'!$V$5:$AC$5544,8,FALSE)</f>
        <v>Abv</v>
      </c>
      <c r="BD17" s="34">
        <f t="shared" ref="BD17" si="100">IF(BC17="blw",AZ17*(1-$BA$4),AZ17*(1-$BA$3))</f>
        <v>20.472134649132137</v>
      </c>
      <c r="BE17" s="16">
        <f t="shared" si="75"/>
        <v>0</v>
      </c>
      <c r="BF17" s="142">
        <f t="shared" si="76"/>
        <v>0</v>
      </c>
      <c r="BH17" s="16"/>
      <c r="BI17" s="38">
        <f t="shared" si="9"/>
        <v>0</v>
      </c>
      <c r="BJ17" s="30">
        <f t="shared" si="10"/>
        <v>0</v>
      </c>
      <c r="BK17" s="30">
        <f t="shared" si="11"/>
        <v>0</v>
      </c>
      <c r="BL17" s="30">
        <f t="shared" si="12"/>
        <v>0</v>
      </c>
      <c r="BM17" s="30">
        <f t="shared" si="13"/>
        <v>0</v>
      </c>
      <c r="BN17" s="30">
        <f t="shared" si="14"/>
        <v>0</v>
      </c>
      <c r="BO17" s="30">
        <f t="shared" si="15"/>
        <v>0</v>
      </c>
      <c r="BP17" s="30">
        <f t="shared" si="16"/>
        <v>0</v>
      </c>
      <c r="BQ17" s="30">
        <f t="shared" si="17"/>
        <v>3.4672715599525787</v>
      </c>
      <c r="BR17" s="30">
        <f t="shared" si="18"/>
        <v>0.6163212222586707</v>
      </c>
      <c r="BS17" s="30">
        <f t="shared" si="19"/>
        <v>0</v>
      </c>
      <c r="BT17" s="30">
        <f t="shared" si="20"/>
        <v>0</v>
      </c>
      <c r="BU17" s="30">
        <f t="shared" si="21"/>
        <v>0</v>
      </c>
      <c r="BV17" s="13">
        <f t="shared" si="77"/>
        <v>1</v>
      </c>
      <c r="BW17" s="30">
        <f>SUMIFS('Individual Data'!$X$6:$X$5544,'Individual Data'!$I$6:$I$5544,'age-length prop'!BW$7,'Individual Data'!$V$6:$V$5544,'age-length prop'!$B17,'Individual Data'!$R$6:$R$5544,'age-length prop'!$C17,'Individual Data'!$N$6:$N$5544,"F")</f>
        <v>3</v>
      </c>
      <c r="BX17" s="30">
        <f>SUMIFS('Individual Data'!$X$6:$X$5544,'Individual Data'!$I$6:$I$5544,'age-length prop'!BX$7,'Individual Data'!$V$6:$V$5544,'age-length prop'!$B17,'Individual Data'!$R$6:$R$5544,'age-length prop'!$C17,'Individual Data'!$N$6:$N$5544,"F")</f>
        <v>0</v>
      </c>
      <c r="BY17" s="45">
        <f t="shared" si="78"/>
        <v>0</v>
      </c>
      <c r="BZ17" s="16">
        <f t="shared" si="79"/>
        <v>0</v>
      </c>
      <c r="CA17" s="16">
        <f t="shared" si="22"/>
        <v>0</v>
      </c>
      <c r="CB17" s="16">
        <f t="shared" si="23"/>
        <v>0</v>
      </c>
      <c r="CC17" s="16">
        <f t="shared" si="24"/>
        <v>0</v>
      </c>
      <c r="CD17" s="16">
        <f t="shared" si="25"/>
        <v>0</v>
      </c>
      <c r="CE17" s="16">
        <f t="shared" si="26"/>
        <v>0</v>
      </c>
      <c r="CF17" s="16">
        <f t="shared" si="27"/>
        <v>0</v>
      </c>
      <c r="CG17" s="16">
        <f t="shared" si="28"/>
        <v>3.4672715599525787</v>
      </c>
      <c r="CH17" s="16">
        <f t="shared" si="29"/>
        <v>0.6163212222586707</v>
      </c>
      <c r="CI17" s="16">
        <f t="shared" si="30"/>
        <v>0</v>
      </c>
      <c r="CJ17" s="16">
        <f t="shared" si="31"/>
        <v>0</v>
      </c>
      <c r="CK17" s="46">
        <f t="shared" si="32"/>
        <v>0</v>
      </c>
      <c r="CL17" s="16"/>
      <c r="CM17" s="16">
        <f t="shared" si="80"/>
        <v>0</v>
      </c>
      <c r="CN17" s="16">
        <f t="shared" si="81"/>
        <v>0</v>
      </c>
      <c r="CO17" s="16">
        <f t="shared" si="82"/>
        <v>0</v>
      </c>
      <c r="CP17" s="16">
        <f t="shared" si="83"/>
        <v>0</v>
      </c>
      <c r="CQ17" s="16">
        <f t="shared" si="84"/>
        <v>0</v>
      </c>
      <c r="CR17" s="16">
        <f t="shared" si="85"/>
        <v>0</v>
      </c>
      <c r="CS17" s="16">
        <f t="shared" si="86"/>
        <v>0</v>
      </c>
      <c r="CT17" s="16">
        <f t="shared" si="87"/>
        <v>0</v>
      </c>
      <c r="CU17" s="16">
        <f t="shared" si="88"/>
        <v>0</v>
      </c>
      <c r="CV17" s="16">
        <f t="shared" si="89"/>
        <v>0</v>
      </c>
      <c r="CW17" s="16">
        <f t="shared" si="90"/>
        <v>0</v>
      </c>
      <c r="CX17" s="16">
        <f t="shared" si="91"/>
        <v>0</v>
      </c>
      <c r="CY17" s="16">
        <f t="shared" si="92"/>
        <v>0</v>
      </c>
    </row>
    <row r="18" spans="1:103" x14ac:dyDescent="0.25">
      <c r="A18" t="s">
        <v>221</v>
      </c>
      <c r="B18" t="s">
        <v>3357</v>
      </c>
      <c r="C18">
        <v>4</v>
      </c>
      <c r="D18" s="16">
        <f>SUMIFS('Individual Data'!$AB$6:$AB$5544,'Individual Data'!$V$6:$V$5544,'age-length prop'!$B18,'Individual Data'!$Y$6:$Y$5544,'age-length prop'!D$7,'Individual Data'!$R$6:$R$5544,'age-length prop'!$C18,'Individual Data'!$N$6:$N$5544,'age-length prop'!$B$6)</f>
        <v>0</v>
      </c>
      <c r="E18" s="16">
        <f>SUMIFS('Individual Data'!$AB$6:$AB$5544,'Individual Data'!$V$6:$V$5544,'age-length prop'!$B18,'Individual Data'!$Y$6:$Y$5544,'age-length prop'!E$7,'Individual Data'!$R$6:$R$5544,'age-length prop'!$C18,'Individual Data'!$N$6:$N$5544,'age-length prop'!$B$6)</f>
        <v>0</v>
      </c>
      <c r="F18" s="16">
        <f>SUMIFS('Individual Data'!$AB$6:$AB$5544,'Individual Data'!$V$6:$V$5544,'age-length prop'!$B18,'Individual Data'!$Y$6:$Y$5544,'age-length prop'!F$7,'Individual Data'!$R$6:$R$5544,'age-length prop'!$C18,'Individual Data'!$N$6:$N$5544,'age-length prop'!$B$6)</f>
        <v>0</v>
      </c>
      <c r="G18" s="16">
        <f>SUMIFS('Individual Data'!$AB$6:$AB$5544,'Individual Data'!$V$6:$V$5544,'age-length prop'!$B18,'Individual Data'!$Y$6:$Y$5544,'age-length prop'!G$7,'Individual Data'!$R$6:$R$5544,'age-length prop'!$C18,'Individual Data'!$N$6:$N$5544,'age-length prop'!$B$6)</f>
        <v>0</v>
      </c>
      <c r="H18" s="16">
        <f>SUMIFS('Individual Data'!$AB$6:$AB$5544,'Individual Data'!$V$6:$V$5544,'age-length prop'!$B18,'Individual Data'!$Y$6:$Y$5544,'age-length prop'!H$7,'Individual Data'!$R$6:$R$5544,'age-length prop'!$C18,'Individual Data'!$N$6:$N$5544,'age-length prop'!$B$6)</f>
        <v>0</v>
      </c>
      <c r="I18" s="16">
        <f>SUMIFS('Individual Data'!$AB$6:$AB$5544,'Individual Data'!$V$6:$V$5544,'age-length prop'!$B18,'Individual Data'!$Y$6:$Y$5544,'age-length prop'!I$7,'Individual Data'!$R$6:$R$5544,'age-length prop'!$C18,'Individual Data'!$N$6:$N$5544,'age-length prop'!$B$6)</f>
        <v>34.974293059125962</v>
      </c>
      <c r="J18" s="16">
        <f>SUMIFS('Individual Data'!$AB$6:$AB$5544,'Individual Data'!$V$6:$V$5544,'age-length prop'!$B18,'Individual Data'!$Y$6:$Y$5544,'age-length prop'!J$7,'Individual Data'!$R$6:$R$5544,'age-length prop'!$C18,'Individual Data'!$N$6:$N$5544,'age-length prop'!$B$6)</f>
        <v>335.84901253350176</v>
      </c>
      <c r="K18" s="16">
        <f>SUMIFS('Individual Data'!$AB$6:$AB$5544,'Individual Data'!$V$6:$V$5544,'age-length prop'!$B18,'Individual Data'!$Y$6:$Y$5544,'age-length prop'!K$7,'Individual Data'!$R$6:$R$5544,'age-length prop'!$C18,'Individual Data'!$N$6:$N$5544,'age-length prop'!$B$6)</f>
        <v>455.8819560282995</v>
      </c>
      <c r="L18" s="16">
        <f>SUMIFS('Individual Data'!$AB$6:$AB$5544,'Individual Data'!$V$6:$V$5544,'age-length prop'!$B18,'Individual Data'!$Y$6:$Y$5544,'age-length prop'!L$7,'Individual Data'!$R$6:$R$5544,'age-length prop'!$C18,'Individual Data'!$N$6:$N$5544,'age-length prop'!$B$6)</f>
        <v>231.20865703764488</v>
      </c>
      <c r="M18" s="16">
        <f>SUMIFS('Individual Data'!$AB$6:$AB$5544,'Individual Data'!$V$6:$V$5544,'age-length prop'!$B18,'Individual Data'!$Y$6:$Y$5544,'age-length prop'!M$7,'Individual Data'!$R$6:$R$5544,'age-length prop'!$C18,'Individual Data'!$N$6:$N$5544,'age-length prop'!$B$6)</f>
        <v>94.198404069143976</v>
      </c>
      <c r="N18" s="16">
        <f>SUMIFS('Individual Data'!$AB$6:$AB$5544,'Individual Data'!$V$6:$V$5544,'age-length prop'!$B18,'Individual Data'!$Y$6:$Y$5544,'age-length prop'!N$7,'Individual Data'!$R$6:$R$5544,'age-length prop'!$C18,'Individual Data'!$N$6:$N$5544,'age-length prop'!$B$6)</f>
        <v>0</v>
      </c>
      <c r="O18" s="16">
        <f>SUMIFS('Individual Data'!$AB$6:$AB$5544,'Individual Data'!$V$6:$V$5544,'age-length prop'!$B18,'Individual Data'!$Y$6:$Y$5544,'age-length prop'!O$7,'Individual Data'!$R$6:$R$5544,'age-length prop'!$C18,'Individual Data'!$N$6:$N$5544,'age-length prop'!$B$6)</f>
        <v>0</v>
      </c>
      <c r="P18" s="16">
        <f>SUMIFS('Individual Data'!$AB$6:$AB$5544,'Individual Data'!$V$6:$V$5544,'age-length prop'!$B18,'Individual Data'!$Y$6:$Y$5544,'age-length prop'!P$7,'Individual Data'!$R$6:$R$5544,'age-length prop'!$C18,'Individual Data'!$N$6:$N$5544,'age-length prop'!$B$6)</f>
        <v>0</v>
      </c>
      <c r="Q18" s="38">
        <f t="shared" si="45"/>
        <v>0</v>
      </c>
      <c r="R18" s="30">
        <f t="shared" si="46"/>
        <v>0</v>
      </c>
      <c r="S18" s="30">
        <f t="shared" si="47"/>
        <v>0</v>
      </c>
      <c r="T18" s="30">
        <f t="shared" si="48"/>
        <v>0</v>
      </c>
      <c r="U18" s="30">
        <f t="shared" si="49"/>
        <v>0</v>
      </c>
      <c r="V18" s="30">
        <f t="shared" si="50"/>
        <v>34.974293059125962</v>
      </c>
      <c r="W18" s="30">
        <f t="shared" si="51"/>
        <v>338.78411693058615</v>
      </c>
      <c r="X18" s="30">
        <f t="shared" si="52"/>
        <v>460.52444636367767</v>
      </c>
      <c r="Y18" s="30">
        <f t="shared" si="53"/>
        <v>234.21513716132597</v>
      </c>
      <c r="Z18" s="30">
        <f t="shared" si="54"/>
        <v>95.48295553087469</v>
      </c>
      <c r="AA18" s="30">
        <f t="shared" si="55"/>
        <v>0</v>
      </c>
      <c r="AB18" s="30">
        <f t="shared" si="56"/>
        <v>0</v>
      </c>
      <c r="AC18" s="30">
        <f t="shared" si="57"/>
        <v>0</v>
      </c>
      <c r="AD18" s="12">
        <f>VLOOKUP(A18,'PBT Tag Rates'!$B$5:$E$44,4,FALSE)</f>
        <v>0.95971980899999998</v>
      </c>
      <c r="AE18" s="30">
        <f t="shared" si="58"/>
        <v>0</v>
      </c>
      <c r="AF18" s="30">
        <f t="shared" si="59"/>
        <v>0</v>
      </c>
      <c r="AG18" s="30">
        <f t="shared" si="60"/>
        <v>0</v>
      </c>
      <c r="AH18" s="30">
        <f t="shared" si="61"/>
        <v>0</v>
      </c>
      <c r="AI18" s="30">
        <f t="shared" si="62"/>
        <v>0</v>
      </c>
      <c r="AJ18" s="30">
        <f t="shared" si="63"/>
        <v>36.442191492919328</v>
      </c>
      <c r="AK18" s="30">
        <f t="shared" si="64"/>
        <v>353.00315128807159</v>
      </c>
      <c r="AL18" s="30">
        <f t="shared" si="65"/>
        <v>479.85301756304341</v>
      </c>
      <c r="AM18" s="30">
        <f t="shared" si="66"/>
        <v>244.04532965238187</v>
      </c>
      <c r="AN18" s="30">
        <f t="shared" si="67"/>
        <v>99.490449853655875</v>
      </c>
      <c r="AO18" s="30">
        <f t="shared" si="68"/>
        <v>0</v>
      </c>
      <c r="AP18" s="30">
        <f t="shared" si="69"/>
        <v>0</v>
      </c>
      <c r="AQ18" s="30">
        <f t="shared" si="70"/>
        <v>0</v>
      </c>
      <c r="AS18" s="32">
        <f t="shared" si="71"/>
        <v>0</v>
      </c>
      <c r="AT18" s="33">
        <f t="shared" si="72"/>
        <v>1212.8341398500722</v>
      </c>
      <c r="AV18">
        <f t="shared" si="7"/>
        <v>2019</v>
      </c>
      <c r="AW18" t="str">
        <f t="shared" si="8"/>
        <v>BCA1</v>
      </c>
      <c r="AX18" t="s">
        <v>3202</v>
      </c>
      <c r="AY18" s="145">
        <f>SUMIFS('cwt rel info'!$A$6:$A$317,'cwt rel info'!$D$6:$D$317,'age-length prop'!AV18,'cwt rel info'!$E$6:$E$317,'age-length prop'!AW18)</f>
        <v>220197</v>
      </c>
      <c r="AZ18" s="30">
        <f t="shared" si="73"/>
        <v>1212.8341398500722</v>
      </c>
      <c r="BA18" s="30">
        <f t="shared" si="93"/>
        <v>1049.1138272318478</v>
      </c>
      <c r="BB18" s="30">
        <f t="shared" si="74"/>
        <v>0</v>
      </c>
      <c r="BC18" s="145" t="str">
        <f>VLOOKUP(AW18,'Individual Data'!$V$5:$AC$5544,8,FALSE)</f>
        <v>Abv</v>
      </c>
      <c r="BD18" s="34">
        <f>IF(BC18="blw",AZ18*(1-$BA$4),AZ18*(1-$BA$3))</f>
        <v>1182.5132863538204</v>
      </c>
      <c r="BE18" s="16">
        <f t="shared" si="75"/>
        <v>1022.8859815510516</v>
      </c>
      <c r="BF18" s="142">
        <f t="shared" si="76"/>
        <v>0</v>
      </c>
      <c r="BH18" s="16"/>
      <c r="BI18" s="38">
        <f t="shared" si="9"/>
        <v>0</v>
      </c>
      <c r="BJ18" s="30">
        <f t="shared" si="10"/>
        <v>0</v>
      </c>
      <c r="BK18" s="30">
        <f t="shared" si="11"/>
        <v>0</v>
      </c>
      <c r="BL18" s="30">
        <f t="shared" si="12"/>
        <v>0</v>
      </c>
      <c r="BM18" s="30">
        <f t="shared" si="13"/>
        <v>0</v>
      </c>
      <c r="BN18" s="30">
        <f t="shared" si="14"/>
        <v>1.4678984337933656</v>
      </c>
      <c r="BO18" s="30">
        <f t="shared" si="15"/>
        <v>14.219034357485441</v>
      </c>
      <c r="BP18" s="30">
        <f t="shared" si="16"/>
        <v>19.32857119936574</v>
      </c>
      <c r="BQ18" s="30">
        <f t="shared" si="17"/>
        <v>9.8301924910558967</v>
      </c>
      <c r="BR18" s="30">
        <f t="shared" si="18"/>
        <v>4.0074943227811843</v>
      </c>
      <c r="BS18" s="30">
        <f t="shared" si="19"/>
        <v>0</v>
      </c>
      <c r="BT18" s="30">
        <f t="shared" si="20"/>
        <v>0</v>
      </c>
      <c r="BU18" s="30">
        <f t="shared" si="21"/>
        <v>0</v>
      </c>
      <c r="BV18" s="13">
        <f t="shared" si="77"/>
        <v>0.21476510067114093</v>
      </c>
      <c r="BW18" s="30">
        <f>SUMIFS('Individual Data'!$X$6:$X$5544,'Individual Data'!$I$6:$I$5544,'age-length prop'!BW$7,'Individual Data'!$V$6:$V$5544,'age-length prop'!$B18,'Individual Data'!$R$6:$R$5544,'age-length prop'!$C18,'Individual Data'!$N$6:$N$5544,"F")</f>
        <v>32</v>
      </c>
      <c r="BX18" s="30">
        <f>SUMIFS('Individual Data'!$X$6:$X$5544,'Individual Data'!$I$6:$I$5544,'age-length prop'!BX$7,'Individual Data'!$V$6:$V$5544,'age-length prop'!$B18,'Individual Data'!$R$6:$R$5544,'age-length prop'!$C18,'Individual Data'!$N$6:$N$5544,"F")</f>
        <v>117</v>
      </c>
      <c r="BY18" s="45">
        <f t="shared" si="78"/>
        <v>0</v>
      </c>
      <c r="BZ18" s="16">
        <f t="shared" si="79"/>
        <v>0</v>
      </c>
      <c r="CA18" s="16">
        <f t="shared" si="22"/>
        <v>0</v>
      </c>
      <c r="CB18" s="16">
        <f t="shared" si="23"/>
        <v>0</v>
      </c>
      <c r="CC18" s="16">
        <f t="shared" si="24"/>
        <v>0</v>
      </c>
      <c r="CD18" s="16">
        <f t="shared" si="25"/>
        <v>0.31525335490864226</v>
      </c>
      <c r="CE18" s="16">
        <f t="shared" si="26"/>
        <v>3.0537523452317723</v>
      </c>
      <c r="CF18" s="16">
        <f t="shared" si="27"/>
        <v>4.1511025394610988</v>
      </c>
      <c r="CG18" s="16">
        <f t="shared" si="28"/>
        <v>2.1111822799583133</v>
      </c>
      <c r="CH18" s="16">
        <f t="shared" si="29"/>
        <v>0.86066992167112677</v>
      </c>
      <c r="CI18" s="16">
        <f t="shared" si="30"/>
        <v>0</v>
      </c>
      <c r="CJ18" s="16">
        <f t="shared" si="31"/>
        <v>0</v>
      </c>
      <c r="CK18" s="46">
        <f t="shared" si="32"/>
        <v>0</v>
      </c>
      <c r="CL18" s="16"/>
      <c r="CM18" s="16">
        <f t="shared" si="80"/>
        <v>0</v>
      </c>
      <c r="CN18" s="16">
        <f t="shared" si="81"/>
        <v>0</v>
      </c>
      <c r="CO18" s="16">
        <f t="shared" si="82"/>
        <v>0</v>
      </c>
      <c r="CP18" s="16">
        <f t="shared" si="83"/>
        <v>0</v>
      </c>
      <c r="CQ18" s="16">
        <f t="shared" si="84"/>
        <v>0</v>
      </c>
      <c r="CR18" s="16">
        <f t="shared" si="85"/>
        <v>1.1526450788847233</v>
      </c>
      <c r="CS18" s="16">
        <f>BO18*(1-$BV18)</f>
        <v>11.165282012253668</v>
      </c>
      <c r="CT18" s="16">
        <f t="shared" si="87"/>
        <v>15.17746865990464</v>
      </c>
      <c r="CU18" s="16">
        <f t="shared" si="88"/>
        <v>7.7190102110975829</v>
      </c>
      <c r="CV18" s="16">
        <f t="shared" si="89"/>
        <v>3.1468244011100572</v>
      </c>
      <c r="CW18" s="16">
        <f t="shared" si="90"/>
        <v>0</v>
      </c>
      <c r="CX18" s="16">
        <f t="shared" si="91"/>
        <v>0</v>
      </c>
      <c r="CY18" s="16">
        <f t="shared" si="92"/>
        <v>0</v>
      </c>
    </row>
    <row r="19" spans="1:103" x14ac:dyDescent="0.25">
      <c r="A19" t="s">
        <v>221</v>
      </c>
      <c r="B19" t="s">
        <v>3821</v>
      </c>
      <c r="C19">
        <v>4</v>
      </c>
      <c r="D19" s="16">
        <f>SUMIFS('Individual Data'!$AB$6:$AB$5544,'Individual Data'!$V$6:$V$5544,'age-length prop'!$B19,'Individual Data'!$Y$6:$Y$5544,'age-length prop'!D$7,'Individual Data'!$R$6:$R$5544,'age-length prop'!$C19,'Individual Data'!$N$6:$N$5544,'age-length prop'!$B$6)</f>
        <v>0</v>
      </c>
      <c r="E19" s="16">
        <f>SUMIFS('Individual Data'!$AB$6:$AB$5544,'Individual Data'!$V$6:$V$5544,'age-length prop'!$B19,'Individual Data'!$Y$6:$Y$5544,'age-length prop'!E$7,'Individual Data'!$R$6:$R$5544,'age-length prop'!$C19,'Individual Data'!$N$6:$N$5544,'age-length prop'!$B$6)</f>
        <v>0</v>
      </c>
      <c r="F19" s="16">
        <f>SUMIFS('Individual Data'!$AB$6:$AB$5544,'Individual Data'!$V$6:$V$5544,'age-length prop'!$B19,'Individual Data'!$Y$6:$Y$5544,'age-length prop'!F$7,'Individual Data'!$R$6:$R$5544,'age-length prop'!$C19,'Individual Data'!$N$6:$N$5544,'age-length prop'!$B$6)</f>
        <v>0</v>
      </c>
      <c r="G19" s="16">
        <f>SUMIFS('Individual Data'!$AB$6:$AB$5544,'Individual Data'!$V$6:$V$5544,'age-length prop'!$B19,'Individual Data'!$Y$6:$Y$5544,'age-length prop'!G$7,'Individual Data'!$R$6:$R$5544,'age-length prop'!$C19,'Individual Data'!$N$6:$N$5544,'age-length prop'!$B$6)</f>
        <v>0</v>
      </c>
      <c r="H19" s="16">
        <f>SUMIFS('Individual Data'!$AB$6:$AB$5544,'Individual Data'!$V$6:$V$5544,'age-length prop'!$B19,'Individual Data'!$Y$6:$Y$5544,'age-length prop'!H$7,'Individual Data'!$R$6:$R$5544,'age-length prop'!$C19,'Individual Data'!$N$6:$N$5544,'age-length prop'!$B$6)</f>
        <v>0</v>
      </c>
      <c r="I19" s="16">
        <f>SUMIFS('Individual Data'!$AB$6:$AB$5544,'Individual Data'!$V$6:$V$5544,'age-length prop'!$B19,'Individual Data'!$Y$6:$Y$5544,'age-length prop'!I$7,'Individual Data'!$R$6:$R$5544,'age-length prop'!$C19,'Individual Data'!$N$6:$N$5544,'age-length prop'!$B$6)</f>
        <v>11.658097686375321</v>
      </c>
      <c r="J19" s="16">
        <f>SUMIFS('Individual Data'!$AB$6:$AB$5544,'Individual Data'!$V$6:$V$5544,'age-length prop'!$B19,'Individual Data'!$Y$6:$Y$5544,'age-length prop'!J$7,'Individual Data'!$R$6:$R$5544,'age-length prop'!$C19,'Individual Data'!$N$6:$N$5544,'age-length prop'!$B$6)</f>
        <v>25.834539425653986</v>
      </c>
      <c r="K19" s="16">
        <f>SUMIFS('Individual Data'!$AB$6:$AB$5544,'Individual Data'!$V$6:$V$5544,'age-length prop'!$B19,'Individual Data'!$Y$6:$Y$5544,'age-length prop'!K$7,'Individual Data'!$R$6:$R$5544,'age-length prop'!$C19,'Individual Data'!$N$6:$N$5544,'age-length prop'!$B$6)</f>
        <v>58.290488431876604</v>
      </c>
      <c r="L19" s="16">
        <f>SUMIFS('Individual Data'!$AB$6:$AB$5544,'Individual Data'!$V$6:$V$5544,'age-length prop'!$B19,'Individual Data'!$Y$6:$Y$5544,'age-length prop'!L$7,'Individual Data'!$R$6:$R$5544,'age-length prop'!$C19,'Individual Data'!$N$6:$N$5544,'age-length prop'!$B$6)</f>
        <v>46.632390745501283</v>
      </c>
      <c r="M19" s="16">
        <f>SUMIFS('Individual Data'!$AB$6:$AB$5544,'Individual Data'!$V$6:$V$5544,'age-length prop'!$B19,'Individual Data'!$Y$6:$Y$5544,'age-length prop'!M$7,'Individual Data'!$R$6:$R$5544,'age-length prop'!$C19,'Individual Data'!$N$6:$N$5544,'age-length prop'!$B$6)</f>
        <v>23.316195372750641</v>
      </c>
      <c r="N19" s="16">
        <f>SUMIFS('Individual Data'!$AB$6:$AB$5544,'Individual Data'!$V$6:$V$5544,'age-length prop'!$B19,'Individual Data'!$Y$6:$Y$5544,'age-length prop'!N$7,'Individual Data'!$R$6:$R$5544,'age-length prop'!$C19,'Individual Data'!$N$6:$N$5544,'age-length prop'!$B$6)</f>
        <v>0</v>
      </c>
      <c r="O19" s="16">
        <f>SUMIFS('Individual Data'!$AB$6:$AB$5544,'Individual Data'!$V$6:$V$5544,'age-length prop'!$B19,'Individual Data'!$Y$6:$Y$5544,'age-length prop'!O$7,'Individual Data'!$R$6:$R$5544,'age-length prop'!$C19,'Individual Data'!$N$6:$N$5544,'age-length prop'!$B$6)</f>
        <v>0</v>
      </c>
      <c r="P19" s="16">
        <f>SUMIFS('Individual Data'!$AB$6:$AB$5544,'Individual Data'!$V$6:$V$5544,'age-length prop'!$B19,'Individual Data'!$Y$6:$Y$5544,'age-length prop'!P$7,'Individual Data'!$R$6:$R$5544,'age-length prop'!$C19,'Individual Data'!$N$6:$N$5544,'age-length prop'!$B$6)</f>
        <v>0</v>
      </c>
      <c r="Q19" s="38">
        <f t="shared" si="45"/>
        <v>0</v>
      </c>
      <c r="R19" s="30">
        <f t="shared" si="46"/>
        <v>0</v>
      </c>
      <c r="S19" s="30">
        <f t="shared" si="47"/>
        <v>0</v>
      </c>
      <c r="T19" s="30">
        <f t="shared" si="48"/>
        <v>0</v>
      </c>
      <c r="U19" s="30">
        <f t="shared" si="49"/>
        <v>0</v>
      </c>
      <c r="V19" s="30">
        <f t="shared" si="50"/>
        <v>11.658097686375321</v>
      </c>
      <c r="W19" s="30">
        <f t="shared" si="51"/>
        <v>26.060316686968171</v>
      </c>
      <c r="X19" s="30">
        <f t="shared" si="52"/>
        <v>58.884091722401799</v>
      </c>
      <c r="Y19" s="30">
        <f t="shared" si="53"/>
        <v>47.238766638568528</v>
      </c>
      <c r="Z19" s="30">
        <f t="shared" si="54"/>
        <v>23.634150365131202</v>
      </c>
      <c r="AA19" s="30">
        <f t="shared" si="55"/>
        <v>0</v>
      </c>
      <c r="AB19" s="30">
        <f t="shared" si="56"/>
        <v>0</v>
      </c>
      <c r="AC19" s="30">
        <f t="shared" si="57"/>
        <v>0</v>
      </c>
      <c r="AD19" s="12">
        <f>VLOOKUP(A19,'PBT Tag Rates'!$B$5:$E$44,4,FALSE)</f>
        <v>0.95971980899999998</v>
      </c>
      <c r="AE19" s="30">
        <f t="shared" si="58"/>
        <v>0</v>
      </c>
      <c r="AF19" s="30">
        <f t="shared" si="59"/>
        <v>0</v>
      </c>
      <c r="AG19" s="30">
        <f t="shared" si="60"/>
        <v>0</v>
      </c>
      <c r="AH19" s="30">
        <f t="shared" si="61"/>
        <v>0</v>
      </c>
      <c r="AI19" s="30">
        <f t="shared" si="62"/>
        <v>0</v>
      </c>
      <c r="AJ19" s="30">
        <f t="shared" si="63"/>
        <v>12.147397164306442</v>
      </c>
      <c r="AK19" s="30">
        <f t="shared" si="64"/>
        <v>27.154088560620895</v>
      </c>
      <c r="AL19" s="30">
        <f t="shared" si="65"/>
        <v>61.355503106429886</v>
      </c>
      <c r="AM19" s="30">
        <f t="shared" si="66"/>
        <v>49.221414620783897</v>
      </c>
      <c r="AN19" s="30">
        <f t="shared" si="67"/>
        <v>24.626094140702687</v>
      </c>
      <c r="AO19" s="30">
        <f t="shared" si="68"/>
        <v>0</v>
      </c>
      <c r="AP19" s="30">
        <f t="shared" si="69"/>
        <v>0</v>
      </c>
      <c r="AQ19" s="30">
        <f t="shared" si="70"/>
        <v>0</v>
      </c>
      <c r="AS19" s="32">
        <f t="shared" si="71"/>
        <v>0</v>
      </c>
      <c r="AT19" s="33">
        <f t="shared" si="72"/>
        <v>174.50449759284382</v>
      </c>
      <c r="AV19">
        <f t="shared" si="7"/>
        <v>2019</v>
      </c>
      <c r="AW19" t="str">
        <f t="shared" si="8"/>
        <v>BCA2</v>
      </c>
      <c r="AX19" t="s">
        <v>3202</v>
      </c>
      <c r="AY19" s="145">
        <f>SUMIFS('cwt rel info'!$A$6:$A$317,'cwt rel info'!$D$6:$D$317,'age-length prop'!AV19,'cwt rel info'!$E$6:$E$317,'age-length prop'!AW19)</f>
        <v>220198</v>
      </c>
      <c r="AZ19" s="30">
        <f t="shared" si="73"/>
        <v>174.50449759284382</v>
      </c>
      <c r="BA19" s="30">
        <f t="shared" si="93"/>
        <v>86.041358707131451</v>
      </c>
      <c r="BB19" s="30">
        <f t="shared" si="74"/>
        <v>0</v>
      </c>
      <c r="BC19" s="145" t="str">
        <f>VLOOKUP(AW19,'Individual Data'!$V$5:$AC$5544,8,FALSE)</f>
        <v>Abv</v>
      </c>
      <c r="BD19" s="34">
        <f t="shared" ref="BD19" si="101">IF(BC19="blw",AZ19*(1-$BA$4),AZ19*(1-$BA$3))</f>
        <v>170.14188515302271</v>
      </c>
      <c r="BE19" s="16">
        <f t="shared" si="75"/>
        <v>83.890324739453163</v>
      </c>
      <c r="BF19" s="142">
        <f t="shared" si="76"/>
        <v>0</v>
      </c>
      <c r="BH19" s="16"/>
      <c r="BI19" s="38">
        <f t="shared" si="9"/>
        <v>0</v>
      </c>
      <c r="BJ19" s="30">
        <f t="shared" si="10"/>
        <v>0</v>
      </c>
      <c r="BK19" s="30">
        <f t="shared" si="11"/>
        <v>0</v>
      </c>
      <c r="BL19" s="30">
        <f t="shared" si="12"/>
        <v>0</v>
      </c>
      <c r="BM19" s="30">
        <f t="shared" si="13"/>
        <v>0</v>
      </c>
      <c r="BN19" s="30">
        <f t="shared" si="14"/>
        <v>0.48929947793112127</v>
      </c>
      <c r="BO19" s="30">
        <f t="shared" si="15"/>
        <v>1.0937718736527238</v>
      </c>
      <c r="BP19" s="30">
        <f t="shared" si="16"/>
        <v>2.4714113840280874</v>
      </c>
      <c r="BQ19" s="30">
        <f t="shared" si="17"/>
        <v>1.9826479822153686</v>
      </c>
      <c r="BR19" s="30">
        <f t="shared" si="18"/>
        <v>0.99194377557148528</v>
      </c>
      <c r="BS19" s="30">
        <f t="shared" si="19"/>
        <v>0</v>
      </c>
      <c r="BT19" s="30">
        <f t="shared" si="20"/>
        <v>0</v>
      </c>
      <c r="BU19" s="30">
        <f t="shared" si="21"/>
        <v>0</v>
      </c>
      <c r="BV19" s="13">
        <f t="shared" si="77"/>
        <v>0.73333333333333328</v>
      </c>
      <c r="BW19" s="30">
        <f>SUMIFS('Individual Data'!$X$6:$X$5544,'Individual Data'!$I$6:$I$5544,'age-length prop'!BW$7,'Individual Data'!$V$6:$V$5544,'age-length prop'!$B19,'Individual Data'!$R$6:$R$5544,'age-length prop'!$C19,'Individual Data'!$N$6:$N$5544,"F")</f>
        <v>11</v>
      </c>
      <c r="BX19" s="30">
        <f>SUMIFS('Individual Data'!$X$6:$X$5544,'Individual Data'!$I$6:$I$5544,'age-length prop'!BX$7,'Individual Data'!$V$6:$V$5544,'age-length prop'!$B19,'Individual Data'!$R$6:$R$5544,'age-length prop'!$C19,'Individual Data'!$N$6:$N$5544,"F")</f>
        <v>4</v>
      </c>
      <c r="BY19" s="45">
        <f t="shared" si="78"/>
        <v>0</v>
      </c>
      <c r="BZ19" s="16">
        <f t="shared" si="79"/>
        <v>0</v>
      </c>
      <c r="CA19" s="16">
        <f t="shared" si="22"/>
        <v>0</v>
      </c>
      <c r="CB19" s="16">
        <f t="shared" si="23"/>
        <v>0</v>
      </c>
      <c r="CC19" s="16">
        <f t="shared" si="24"/>
        <v>0</v>
      </c>
      <c r="CD19" s="16">
        <f t="shared" si="25"/>
        <v>0.3588196171494889</v>
      </c>
      <c r="CE19" s="16">
        <f t="shared" si="26"/>
        <v>0.80209937401199738</v>
      </c>
      <c r="CF19" s="16">
        <f t="shared" si="27"/>
        <v>1.8123683482872639</v>
      </c>
      <c r="CG19" s="16">
        <f t="shared" si="28"/>
        <v>1.4539418536246036</v>
      </c>
      <c r="CH19" s="16">
        <f t="shared" si="29"/>
        <v>0.72742543541908911</v>
      </c>
      <c r="CI19" s="16">
        <f t="shared" si="30"/>
        <v>0</v>
      </c>
      <c r="CJ19" s="16">
        <f t="shared" si="31"/>
        <v>0</v>
      </c>
      <c r="CK19" s="46">
        <f t="shared" si="32"/>
        <v>0</v>
      </c>
      <c r="CL19" s="16"/>
      <c r="CM19" s="16">
        <f t="shared" si="80"/>
        <v>0</v>
      </c>
      <c r="CN19" s="16">
        <f t="shared" si="81"/>
        <v>0</v>
      </c>
      <c r="CO19" s="16">
        <f t="shared" si="82"/>
        <v>0</v>
      </c>
      <c r="CP19" s="16">
        <f t="shared" si="83"/>
        <v>0</v>
      </c>
      <c r="CQ19" s="16">
        <f t="shared" si="84"/>
        <v>0</v>
      </c>
      <c r="CR19" s="16">
        <f t="shared" si="85"/>
        <v>0.13047986078163237</v>
      </c>
      <c r="CS19" s="16">
        <f t="shared" si="86"/>
        <v>0.29167249964072639</v>
      </c>
      <c r="CT19" s="16">
        <f t="shared" si="87"/>
        <v>0.65904303574082346</v>
      </c>
      <c r="CU19" s="16">
        <f t="shared" si="88"/>
        <v>0.52870612859076505</v>
      </c>
      <c r="CV19" s="16">
        <f t="shared" si="89"/>
        <v>0.26451834015239611</v>
      </c>
      <c r="CW19" s="16">
        <f t="shared" si="90"/>
        <v>0</v>
      </c>
      <c r="CX19" s="16">
        <f t="shared" si="91"/>
        <v>0</v>
      </c>
      <c r="CY19" s="16">
        <f t="shared" si="92"/>
        <v>0</v>
      </c>
    </row>
    <row r="20" spans="1:103" x14ac:dyDescent="0.25">
      <c r="A20" t="s">
        <v>221</v>
      </c>
      <c r="B20" t="s">
        <v>3386</v>
      </c>
      <c r="C20">
        <v>4</v>
      </c>
      <c r="D20" s="16">
        <f>SUMIFS('Individual Data'!$AB$6:$AB$5544,'Individual Data'!$V$6:$V$5544,'age-length prop'!$B20,'Individual Data'!$Y$6:$Y$5544,'age-length prop'!D$7,'Individual Data'!$R$6:$R$5544,'age-length prop'!$C20,'Individual Data'!$N$6:$N$5544,'age-length prop'!$B$6)</f>
        <v>0</v>
      </c>
      <c r="E20" s="16">
        <f>SUMIFS('Individual Data'!$AB$6:$AB$5544,'Individual Data'!$V$6:$V$5544,'age-length prop'!$B20,'Individual Data'!$Y$6:$Y$5544,'age-length prop'!E$7,'Individual Data'!$R$6:$R$5544,'age-length prop'!$C20,'Individual Data'!$N$6:$N$5544,'age-length prop'!$B$6)</f>
        <v>0</v>
      </c>
      <c r="F20" s="16">
        <f>SUMIFS('Individual Data'!$AB$6:$AB$5544,'Individual Data'!$V$6:$V$5544,'age-length prop'!$B20,'Individual Data'!$Y$6:$Y$5544,'age-length prop'!F$7,'Individual Data'!$R$6:$R$5544,'age-length prop'!$C20,'Individual Data'!$N$6:$N$5544,'age-length prop'!$B$6)</f>
        <v>0</v>
      </c>
      <c r="G20" s="16">
        <f>SUMIFS('Individual Data'!$AB$6:$AB$5544,'Individual Data'!$V$6:$V$5544,'age-length prop'!$B20,'Individual Data'!$Y$6:$Y$5544,'age-length prop'!G$7,'Individual Data'!$R$6:$R$5544,'age-length prop'!$C20,'Individual Data'!$N$6:$N$5544,'age-length prop'!$B$6)</f>
        <v>0</v>
      </c>
      <c r="H20" s="16">
        <f>SUMIFS('Individual Data'!$AB$6:$AB$5544,'Individual Data'!$V$6:$V$5544,'age-length prop'!$B20,'Individual Data'!$Y$6:$Y$5544,'age-length prop'!H$7,'Individual Data'!$R$6:$R$5544,'age-length prop'!$C20,'Individual Data'!$N$6:$N$5544,'age-length prop'!$B$6)</f>
        <v>0</v>
      </c>
      <c r="I20" s="16">
        <f>SUMIFS('Individual Data'!$AB$6:$AB$5544,'Individual Data'!$V$6:$V$5544,'age-length prop'!$B20,'Individual Data'!$Y$6:$Y$5544,'age-length prop'!I$7,'Individual Data'!$R$6:$R$5544,'age-length prop'!$C20,'Individual Data'!$N$6:$N$5544,'age-length prop'!$B$6)</f>
        <v>0</v>
      </c>
      <c r="J20" s="16">
        <f>SUMIFS('Individual Data'!$AB$6:$AB$5544,'Individual Data'!$V$6:$V$5544,'age-length prop'!$B20,'Individual Data'!$Y$6:$Y$5544,'age-length prop'!J$7,'Individual Data'!$R$6:$R$5544,'age-length prop'!$C20,'Individual Data'!$N$6:$N$5544,'age-length prop'!$B$6)</f>
        <v>443.94133466040336</v>
      </c>
      <c r="K20" s="16">
        <f>SUMIFS('Individual Data'!$AB$6:$AB$5544,'Individual Data'!$V$6:$V$5544,'age-length prop'!$B20,'Individual Data'!$Y$6:$Y$5544,'age-length prop'!K$7,'Individual Data'!$R$6:$R$5544,'age-length prop'!$C20,'Individual Data'!$N$6:$N$5544,'age-length prop'!$B$6)</f>
        <v>945.52205885606213</v>
      </c>
      <c r="L20" s="16">
        <f>SUMIFS('Individual Data'!$AB$6:$AB$5544,'Individual Data'!$V$6:$V$5544,'age-length prop'!$B20,'Individual Data'!$Y$6:$Y$5544,'age-length prop'!L$7,'Individual Data'!$R$6:$R$5544,'age-length prop'!$C20,'Individual Data'!$N$6:$N$5544,'age-length prop'!$B$6)</f>
        <v>519.20913256598271</v>
      </c>
      <c r="M20" s="16">
        <f>SUMIFS('Individual Data'!$AB$6:$AB$5544,'Individual Data'!$V$6:$V$5544,'age-length prop'!$B20,'Individual Data'!$Y$6:$Y$5544,'age-length prop'!M$7,'Individual Data'!$R$6:$R$5544,'age-length prop'!$C20,'Individual Data'!$N$6:$N$5544,'age-length prop'!$B$6)</f>
        <v>74.9852742240586</v>
      </c>
      <c r="N20" s="16">
        <f>SUMIFS('Individual Data'!$AB$6:$AB$5544,'Individual Data'!$V$6:$V$5544,'age-length prop'!$B20,'Individual Data'!$Y$6:$Y$5544,'age-length prop'!N$7,'Individual Data'!$R$6:$R$5544,'age-length prop'!$C20,'Individual Data'!$N$6:$N$5544,'age-length prop'!$B$6)</f>
        <v>0</v>
      </c>
      <c r="O20" s="16">
        <f>SUMIFS('Individual Data'!$AB$6:$AB$5544,'Individual Data'!$V$6:$V$5544,'age-length prop'!$B20,'Individual Data'!$Y$6:$Y$5544,'age-length prop'!O$7,'Individual Data'!$R$6:$R$5544,'age-length prop'!$C20,'Individual Data'!$N$6:$N$5544,'age-length prop'!$B$6)</f>
        <v>0</v>
      </c>
      <c r="P20" s="16">
        <f>SUMIFS('Individual Data'!$AB$6:$AB$5544,'Individual Data'!$V$6:$V$5544,'age-length prop'!$B20,'Individual Data'!$Y$6:$Y$5544,'age-length prop'!P$7,'Individual Data'!$R$6:$R$5544,'age-length prop'!$C20,'Individual Data'!$N$6:$N$5544,'age-length prop'!$B$6)</f>
        <v>0</v>
      </c>
      <c r="Q20" s="38">
        <f t="shared" si="45"/>
        <v>0</v>
      </c>
      <c r="R20" s="30">
        <f t="shared" si="46"/>
        <v>0</v>
      </c>
      <c r="S20" s="30">
        <f t="shared" si="47"/>
        <v>0</v>
      </c>
      <c r="T20" s="30">
        <f t="shared" si="48"/>
        <v>0</v>
      </c>
      <c r="U20" s="30">
        <f t="shared" si="49"/>
        <v>0</v>
      </c>
      <c r="V20" s="30">
        <f t="shared" si="50"/>
        <v>0</v>
      </c>
      <c r="W20" s="30">
        <f>IFERROR(J20+(J$5*(J20/J$6)),0)</f>
        <v>447.82109644258009</v>
      </c>
      <c r="X20" s="30">
        <f t="shared" si="52"/>
        <v>955.1508168318519</v>
      </c>
      <c r="Y20" s="30">
        <f t="shared" si="53"/>
        <v>525.96057499505741</v>
      </c>
      <c r="Z20" s="30">
        <f t="shared" si="54"/>
        <v>76.007822796559779</v>
      </c>
      <c r="AA20" s="30">
        <f t="shared" si="55"/>
        <v>0</v>
      </c>
      <c r="AB20" s="30">
        <f t="shared" si="56"/>
        <v>0</v>
      </c>
      <c r="AC20" s="30">
        <f t="shared" si="57"/>
        <v>0</v>
      </c>
      <c r="AD20" s="12">
        <f>VLOOKUP(A20,'PBT Tag Rates'!$B$5:$E$44,4,FALSE)</f>
        <v>0.95971980899999998</v>
      </c>
      <c r="AE20" s="30">
        <f t="shared" si="58"/>
        <v>0</v>
      </c>
      <c r="AF20" s="30">
        <f t="shared" si="59"/>
        <v>0</v>
      </c>
      <c r="AG20" s="30">
        <f t="shared" si="60"/>
        <v>0</v>
      </c>
      <c r="AH20" s="30">
        <f t="shared" si="61"/>
        <v>0</v>
      </c>
      <c r="AI20" s="30">
        <f t="shared" si="62"/>
        <v>0</v>
      </c>
      <c r="AJ20" s="30">
        <f t="shared" si="63"/>
        <v>0</v>
      </c>
      <c r="AK20" s="30">
        <f t="shared" si="64"/>
        <v>466.6164981102105</v>
      </c>
      <c r="AL20" s="30">
        <f t="shared" si="65"/>
        <v>995.23924365705352</v>
      </c>
      <c r="AM20" s="30">
        <f t="shared" si="66"/>
        <v>548.0355516920016</v>
      </c>
      <c r="AN20" s="30">
        <f t="shared" si="67"/>
        <v>79.197930566586635</v>
      </c>
      <c r="AO20" s="30">
        <f t="shared" si="68"/>
        <v>0</v>
      </c>
      <c r="AP20" s="30">
        <f t="shared" si="69"/>
        <v>0</v>
      </c>
      <c r="AQ20" s="30">
        <f t="shared" si="70"/>
        <v>0</v>
      </c>
      <c r="AS20" s="32">
        <f t="shared" si="71"/>
        <v>0</v>
      </c>
      <c r="AT20" s="33">
        <f t="shared" si="72"/>
        <v>2089.0892240258527</v>
      </c>
      <c r="AV20">
        <f t="shared" si="7"/>
        <v>2019</v>
      </c>
      <c r="AW20" t="str">
        <f t="shared" si="8"/>
        <v>CJA1</v>
      </c>
      <c r="AX20" t="s">
        <v>3202</v>
      </c>
      <c r="AY20" s="145">
        <f>SUMIFS('cwt rel info'!$A$6:$A$317,'cwt rel info'!$D$6:$D$317,'age-length prop'!AV20,'cwt rel info'!$E$6:$E$317,'age-length prop'!AW20)</f>
        <v>220195</v>
      </c>
      <c r="AZ20" s="30">
        <f>AS20+AT20</f>
        <v>2089.0892240258527</v>
      </c>
      <c r="BA20" s="30">
        <f t="shared" si="93"/>
        <v>1424.4991066930097</v>
      </c>
      <c r="BB20" s="30">
        <f t="shared" si="74"/>
        <v>0</v>
      </c>
      <c r="BC20" s="145" t="str">
        <f>VLOOKUP(AW20,'Individual Data'!$V$5:$AC$5544,8,FALSE)</f>
        <v>Abv</v>
      </c>
      <c r="BD20" s="34">
        <f t="shared" ref="BD20" si="102">IF(BC20="blw",AZ20*(1-$BA$4),AZ20*(1-$BA$3))</f>
        <v>2036.8619934252063</v>
      </c>
      <c r="BE20" s="16">
        <f t="shared" si="75"/>
        <v>1388.8866290256844</v>
      </c>
      <c r="BF20" s="142">
        <f t="shared" si="76"/>
        <v>0</v>
      </c>
      <c r="BH20" s="16"/>
      <c r="BI20" s="38">
        <f t="shared" si="9"/>
        <v>0</v>
      </c>
      <c r="BJ20" s="30">
        <f t="shared" si="10"/>
        <v>0</v>
      </c>
      <c r="BK20" s="30">
        <f t="shared" si="11"/>
        <v>0</v>
      </c>
      <c r="BL20" s="30">
        <f t="shared" si="12"/>
        <v>0</v>
      </c>
      <c r="BM20" s="30">
        <f t="shared" si="13"/>
        <v>0</v>
      </c>
      <c r="BN20" s="30">
        <f t="shared" si="14"/>
        <v>0</v>
      </c>
      <c r="BO20" s="30">
        <f t="shared" si="15"/>
        <v>18.795401667630415</v>
      </c>
      <c r="BP20" s="30">
        <f t="shared" si="16"/>
        <v>40.088426825201623</v>
      </c>
      <c r="BQ20" s="30">
        <f t="shared" si="17"/>
        <v>22.074976696944191</v>
      </c>
      <c r="BR20" s="30">
        <f t="shared" si="18"/>
        <v>3.1901077700268559</v>
      </c>
      <c r="BS20" s="30">
        <f t="shared" si="19"/>
        <v>0</v>
      </c>
      <c r="BT20" s="30">
        <f t="shared" si="20"/>
        <v>0</v>
      </c>
      <c r="BU20" s="30">
        <f t="shared" si="21"/>
        <v>0</v>
      </c>
      <c r="BV20" s="13">
        <f>IFERROR(BW20/(BW20+BX20),0)</f>
        <v>0.25120772946859904</v>
      </c>
      <c r="BW20" s="30">
        <f>SUMIFS('Individual Data'!$X$6:$X$5544,'Individual Data'!$I$6:$I$5544,'age-length prop'!BW$7,'Individual Data'!$V$6:$V$5544,'age-length prop'!$B20,'Individual Data'!$R$6:$R$5544,'age-length prop'!$C20,'Individual Data'!$N$6:$N$5544,"F")</f>
        <v>52</v>
      </c>
      <c r="BX20" s="30">
        <f>SUMIFS('Individual Data'!$X$6:$X$5544,'Individual Data'!$I$6:$I$5544,'age-length prop'!BX$7,'Individual Data'!$V$6:$V$5544,'age-length prop'!$B20,'Individual Data'!$R$6:$R$5544,'age-length prop'!$C20,'Individual Data'!$N$6:$N$5544,"F")</f>
        <v>155</v>
      </c>
      <c r="BY20" s="45">
        <f t="shared" si="78"/>
        <v>0</v>
      </c>
      <c r="BZ20" s="16">
        <f t="shared" si="79"/>
        <v>0</v>
      </c>
      <c r="CA20" s="16">
        <f t="shared" si="22"/>
        <v>0</v>
      </c>
      <c r="CB20" s="16">
        <f t="shared" si="23"/>
        <v>0</v>
      </c>
      <c r="CC20" s="16">
        <f t="shared" si="24"/>
        <v>0</v>
      </c>
      <c r="CD20" s="16">
        <f t="shared" si="25"/>
        <v>0</v>
      </c>
      <c r="CE20" s="16">
        <f t="shared" si="26"/>
        <v>4.7215501773757564</v>
      </c>
      <c r="CF20" s="16">
        <f t="shared" si="27"/>
        <v>10.070522680726977</v>
      </c>
      <c r="CG20" s="16">
        <f t="shared" si="28"/>
        <v>5.5454047741115842</v>
      </c>
      <c r="CH20" s="16">
        <f t="shared" si="29"/>
        <v>0.80137972966858217</v>
      </c>
      <c r="CI20" s="16">
        <f t="shared" si="30"/>
        <v>0</v>
      </c>
      <c r="CJ20" s="16">
        <f t="shared" si="31"/>
        <v>0</v>
      </c>
      <c r="CK20" s="46">
        <f t="shared" si="32"/>
        <v>0</v>
      </c>
      <c r="CL20" s="16"/>
      <c r="CM20" s="16">
        <f t="shared" si="80"/>
        <v>0</v>
      </c>
      <c r="CN20" s="16">
        <f t="shared" si="81"/>
        <v>0</v>
      </c>
      <c r="CO20" s="16">
        <f t="shared" si="82"/>
        <v>0</v>
      </c>
      <c r="CP20" s="16">
        <f t="shared" si="83"/>
        <v>0</v>
      </c>
      <c r="CQ20" s="16">
        <f t="shared" si="84"/>
        <v>0</v>
      </c>
      <c r="CR20" s="16">
        <f t="shared" si="85"/>
        <v>0</v>
      </c>
      <c r="CS20" s="16">
        <f t="shared" si="86"/>
        <v>14.073851490254658</v>
      </c>
      <c r="CT20" s="16">
        <f t="shared" si="87"/>
        <v>30.017904144474645</v>
      </c>
      <c r="CU20" s="16">
        <f t="shared" si="88"/>
        <v>16.529571922832606</v>
      </c>
      <c r="CV20" s="16">
        <f t="shared" si="89"/>
        <v>2.3887280403582736</v>
      </c>
      <c r="CW20" s="16">
        <f t="shared" si="90"/>
        <v>0</v>
      </c>
      <c r="CX20" s="16">
        <f t="shared" si="91"/>
        <v>0</v>
      </c>
      <c r="CY20" s="16">
        <f t="shared" si="92"/>
        <v>0</v>
      </c>
    </row>
    <row r="21" spans="1:103" x14ac:dyDescent="0.25">
      <c r="A21" t="s">
        <v>221</v>
      </c>
      <c r="B21" t="s">
        <v>3608</v>
      </c>
      <c r="C21">
        <v>4</v>
      </c>
      <c r="D21" s="16">
        <f>SUMIFS('Individual Data'!$AB$6:$AB$5544,'Individual Data'!$V$6:$V$5544,'age-length prop'!$B21,'Individual Data'!$Y$6:$Y$5544,'age-length prop'!D$7,'Individual Data'!$R$6:$R$5544,'age-length prop'!$C21,'Individual Data'!$N$6:$N$5544,'age-length prop'!$B$6)</f>
        <v>0</v>
      </c>
      <c r="E21" s="16">
        <f>SUMIFS('Individual Data'!$AB$6:$AB$5544,'Individual Data'!$V$6:$V$5544,'age-length prop'!$B21,'Individual Data'!$Y$6:$Y$5544,'age-length prop'!E$7,'Individual Data'!$R$6:$R$5544,'age-length prop'!$C21,'Individual Data'!$N$6:$N$5544,'age-length prop'!$B$6)</f>
        <v>0</v>
      </c>
      <c r="F21" s="16">
        <f>SUMIFS('Individual Data'!$AB$6:$AB$5544,'Individual Data'!$V$6:$V$5544,'age-length prop'!$B21,'Individual Data'!$Y$6:$Y$5544,'age-length prop'!F$7,'Individual Data'!$R$6:$R$5544,'age-length prop'!$C21,'Individual Data'!$N$6:$N$5544,'age-length prop'!$B$6)</f>
        <v>0</v>
      </c>
      <c r="G21" s="16">
        <f>SUMIFS('Individual Data'!$AB$6:$AB$5544,'Individual Data'!$V$6:$V$5544,'age-length prop'!$B21,'Individual Data'!$Y$6:$Y$5544,'age-length prop'!G$7,'Individual Data'!$R$6:$R$5544,'age-length prop'!$C21,'Individual Data'!$N$6:$N$5544,'age-length prop'!$B$6)</f>
        <v>0</v>
      </c>
      <c r="H21" s="16">
        <f>SUMIFS('Individual Data'!$AB$6:$AB$5544,'Individual Data'!$V$6:$V$5544,'age-length prop'!$B21,'Individual Data'!$Y$6:$Y$5544,'age-length prop'!H$7,'Individual Data'!$R$6:$R$5544,'age-length prop'!$C21,'Individual Data'!$N$6:$N$5544,'age-length prop'!$B$6)</f>
        <v>0</v>
      </c>
      <c r="I21" s="16">
        <f>SUMIFS('Individual Data'!$AB$6:$AB$5544,'Individual Data'!$V$6:$V$5544,'age-length prop'!$B21,'Individual Data'!$Y$6:$Y$5544,'age-length prop'!I$7,'Individual Data'!$R$6:$R$5544,'age-length prop'!$C21,'Individual Data'!$N$6:$N$5544,'age-length prop'!$B$6)</f>
        <v>34.974293059125962</v>
      </c>
      <c r="J21" s="16">
        <f>SUMIFS('Individual Data'!$AB$6:$AB$5544,'Individual Data'!$V$6:$V$5544,'age-length prop'!$B21,'Individual Data'!$Y$6:$Y$5544,'age-length prop'!J$7,'Individual Data'!$R$6:$R$5544,'age-length prop'!$C21,'Individual Data'!$N$6:$N$5544,'age-length prop'!$B$6)</f>
        <v>84.125027857530597</v>
      </c>
      <c r="K21" s="16">
        <f>SUMIFS('Individual Data'!$AB$6:$AB$5544,'Individual Data'!$V$6:$V$5544,'age-length prop'!$B21,'Individual Data'!$Y$6:$Y$5544,'age-length prop'!K$7,'Individual Data'!$R$6:$R$5544,'age-length prop'!$C21,'Individual Data'!$N$6:$N$5544,'age-length prop'!$B$6)</f>
        <v>74.9852742240586</v>
      </c>
      <c r="L21" s="16">
        <f>SUMIFS('Individual Data'!$AB$6:$AB$5544,'Individual Data'!$V$6:$V$5544,'age-length prop'!$B21,'Individual Data'!$Y$6:$Y$5544,'age-length prop'!L$7,'Individual Data'!$R$6:$R$5544,'age-length prop'!$C21,'Individual Data'!$N$6:$N$5544,'age-length prop'!$B$6)</f>
        <v>50.084357376546016</v>
      </c>
      <c r="M21" s="16">
        <f>SUMIFS('Individual Data'!$AB$6:$AB$5544,'Individual Data'!$V$6:$V$5544,'age-length prop'!$B21,'Individual Data'!$Y$6:$Y$5544,'age-length prop'!M$7,'Individual Data'!$R$6:$R$5544,'age-length prop'!$C21,'Individual Data'!$N$6:$N$5544,'age-length prop'!$B$6)</f>
        <v>5.0366881058066859</v>
      </c>
      <c r="N21" s="16">
        <f>SUMIFS('Individual Data'!$AB$6:$AB$5544,'Individual Data'!$V$6:$V$5544,'age-length prop'!$B21,'Individual Data'!$Y$6:$Y$5544,'age-length prop'!N$7,'Individual Data'!$R$6:$R$5544,'age-length prop'!$C21,'Individual Data'!$N$6:$N$5544,'age-length prop'!$B$6)</f>
        <v>0</v>
      </c>
      <c r="O21" s="16">
        <f>SUMIFS('Individual Data'!$AB$6:$AB$5544,'Individual Data'!$V$6:$V$5544,'age-length prop'!$B21,'Individual Data'!$Y$6:$Y$5544,'age-length prop'!O$7,'Individual Data'!$R$6:$R$5544,'age-length prop'!$C21,'Individual Data'!$N$6:$N$5544,'age-length prop'!$B$6)</f>
        <v>0</v>
      </c>
      <c r="P21" s="16">
        <f>SUMIFS('Individual Data'!$AB$6:$AB$5544,'Individual Data'!$V$6:$V$5544,'age-length prop'!$B21,'Individual Data'!$Y$6:$Y$5544,'age-length prop'!P$7,'Individual Data'!$R$6:$R$5544,'age-length prop'!$C21,'Individual Data'!$N$6:$N$5544,'age-length prop'!$B$6)</f>
        <v>0</v>
      </c>
      <c r="Q21" s="38">
        <f t="shared" si="45"/>
        <v>0</v>
      </c>
      <c r="R21" s="30">
        <f t="shared" si="46"/>
        <v>0</v>
      </c>
      <c r="S21" s="30">
        <f t="shared" si="47"/>
        <v>0</v>
      </c>
      <c r="T21" s="30">
        <f t="shared" si="48"/>
        <v>0</v>
      </c>
      <c r="U21" s="30">
        <f t="shared" si="49"/>
        <v>0</v>
      </c>
      <c r="V21" s="30">
        <f t="shared" si="50"/>
        <v>34.974293059125962</v>
      </c>
      <c r="W21" s="30">
        <f t="shared" si="51"/>
        <v>84.860226503216225</v>
      </c>
      <c r="X21" s="30">
        <f t="shared" si="52"/>
        <v>75.748889467604812</v>
      </c>
      <c r="Y21" s="30">
        <f t="shared" si="53"/>
        <v>50.735620295889952</v>
      </c>
      <c r="Z21" s="30">
        <f t="shared" si="54"/>
        <v>5.1053717011661846</v>
      </c>
      <c r="AA21" s="30">
        <f t="shared" si="55"/>
        <v>0</v>
      </c>
      <c r="AB21" s="30">
        <f t="shared" si="56"/>
        <v>0</v>
      </c>
      <c r="AC21" s="30">
        <f t="shared" si="57"/>
        <v>0</v>
      </c>
      <c r="AD21" s="12">
        <f>VLOOKUP(A21,'PBT Tag Rates'!$B$5:$E$44,4,FALSE)</f>
        <v>0.95971980899999998</v>
      </c>
      <c r="AE21" s="30">
        <f t="shared" si="58"/>
        <v>0</v>
      </c>
      <c r="AF21" s="30">
        <f t="shared" si="59"/>
        <v>0</v>
      </c>
      <c r="AG21" s="30">
        <f t="shared" si="60"/>
        <v>0</v>
      </c>
      <c r="AH21" s="30">
        <f t="shared" si="61"/>
        <v>0</v>
      </c>
      <c r="AI21" s="30">
        <f t="shared" si="62"/>
        <v>0</v>
      </c>
      <c r="AJ21" s="30">
        <f t="shared" si="63"/>
        <v>36.442191492919328</v>
      </c>
      <c r="AK21" s="30">
        <f>W21/$AD21</f>
        <v>88.421876580455404</v>
      </c>
      <c r="AL21" s="30">
        <f t="shared" si="65"/>
        <v>78.92812960329843</v>
      </c>
      <c r="AM21" s="30">
        <f t="shared" si="66"/>
        <v>52.865033961063062</v>
      </c>
      <c r="AN21" s="30">
        <f t="shared" si="67"/>
        <v>5.3196481444785775</v>
      </c>
      <c r="AO21" s="30">
        <f t="shared" si="68"/>
        <v>0</v>
      </c>
      <c r="AP21" s="30">
        <f t="shared" si="69"/>
        <v>0</v>
      </c>
      <c r="AQ21" s="30">
        <f t="shared" si="70"/>
        <v>0</v>
      </c>
      <c r="AS21" s="32">
        <f t="shared" si="71"/>
        <v>0</v>
      </c>
      <c r="AT21" s="33">
        <f t="shared" si="72"/>
        <v>261.97687978221484</v>
      </c>
      <c r="AV21">
        <f t="shared" si="7"/>
        <v>2019</v>
      </c>
      <c r="AW21" t="str">
        <f t="shared" si="8"/>
        <v>CJA2</v>
      </c>
      <c r="AX21" t="s">
        <v>3202</v>
      </c>
      <c r="AY21" s="145">
        <f>SUMIFS('cwt rel info'!$A$6:$A$317,'cwt rel info'!$D$6:$D$317,'age-length prop'!AV21,'cwt rel info'!$E$6:$E$317,'age-length prop'!AW21)</f>
        <v>220196</v>
      </c>
      <c r="AZ21" s="30">
        <f t="shared" si="73"/>
        <v>261.97687978221484</v>
      </c>
      <c r="BA21" s="30">
        <f t="shared" si="93"/>
        <v>232.85704646432686</v>
      </c>
      <c r="BB21" s="30">
        <f t="shared" si="74"/>
        <v>0</v>
      </c>
      <c r="BC21" s="145" t="str">
        <f>VLOOKUP(AW21,'Individual Data'!$V$5:$AC$5544,8,FALSE)</f>
        <v>Abv</v>
      </c>
      <c r="BD21" s="34">
        <f t="shared" ref="BD21" si="103">IF(BC21="blw",AZ21*(1-$BA$4),AZ21*(1-$BA$3))</f>
        <v>255.42745778765945</v>
      </c>
      <c r="BE21" s="16">
        <f t="shared" si="75"/>
        <v>227.03562030271868</v>
      </c>
      <c r="BF21" s="142">
        <f t="shared" si="76"/>
        <v>0</v>
      </c>
      <c r="BH21" s="16"/>
      <c r="BI21" s="38">
        <f t="shared" si="9"/>
        <v>0</v>
      </c>
      <c r="BJ21" s="30">
        <f t="shared" si="10"/>
        <v>0</v>
      </c>
      <c r="BK21" s="30">
        <f t="shared" si="11"/>
        <v>0</v>
      </c>
      <c r="BL21" s="30">
        <f t="shared" si="12"/>
        <v>0</v>
      </c>
      <c r="BM21" s="30">
        <f t="shared" si="13"/>
        <v>0</v>
      </c>
      <c r="BN21" s="30">
        <f t="shared" si="14"/>
        <v>1.4678984337933656</v>
      </c>
      <c r="BO21" s="30">
        <f t="shared" si="15"/>
        <v>3.5616500772391788</v>
      </c>
      <c r="BP21" s="30">
        <f t="shared" si="16"/>
        <v>3.1792401356936182</v>
      </c>
      <c r="BQ21" s="30">
        <f t="shared" si="17"/>
        <v>2.1294136651731108</v>
      </c>
      <c r="BR21" s="30">
        <f t="shared" si="18"/>
        <v>0.21427644331239293</v>
      </c>
      <c r="BS21" s="30">
        <f t="shared" si="19"/>
        <v>0</v>
      </c>
      <c r="BT21" s="30">
        <f t="shared" si="20"/>
        <v>0</v>
      </c>
      <c r="BU21" s="30">
        <f t="shared" si="21"/>
        <v>0</v>
      </c>
      <c r="BV21" s="13">
        <f t="shared" si="77"/>
        <v>0.96666666666666667</v>
      </c>
      <c r="BW21" s="30">
        <f>SUMIFS('Individual Data'!$X$6:$X$5544,'Individual Data'!$I$6:$I$5544,'age-length prop'!BW$7,'Individual Data'!$V$6:$V$5544,'age-length prop'!$B21,'Individual Data'!$R$6:$R$5544,'age-length prop'!$C21,'Individual Data'!$N$6:$N$5544,"F")</f>
        <v>29</v>
      </c>
      <c r="BX21" s="30">
        <f>SUMIFS('Individual Data'!$X$6:$X$5544,'Individual Data'!$I$6:$I$5544,'age-length prop'!BX$7,'Individual Data'!$V$6:$V$5544,'age-length prop'!$B21,'Individual Data'!$R$6:$R$5544,'age-length prop'!$C21,'Individual Data'!$N$6:$N$5544,"F")</f>
        <v>1</v>
      </c>
      <c r="BY21" s="45">
        <f t="shared" si="78"/>
        <v>0</v>
      </c>
      <c r="BZ21" s="16">
        <f t="shared" si="79"/>
        <v>0</v>
      </c>
      <c r="CA21" s="16">
        <f t="shared" si="22"/>
        <v>0</v>
      </c>
      <c r="CB21" s="16">
        <f t="shared" si="23"/>
        <v>0</v>
      </c>
      <c r="CC21" s="16">
        <f t="shared" si="24"/>
        <v>0</v>
      </c>
      <c r="CD21" s="16">
        <f t="shared" si="25"/>
        <v>1.4189684860002534</v>
      </c>
      <c r="CE21" s="16">
        <f t="shared" si="26"/>
        <v>3.442928407997873</v>
      </c>
      <c r="CF21" s="16">
        <f t="shared" si="27"/>
        <v>3.0732654645038311</v>
      </c>
      <c r="CG21" s="16">
        <f t="shared" si="28"/>
        <v>2.0584332096673403</v>
      </c>
      <c r="CH21" s="16">
        <f t="shared" si="29"/>
        <v>0.20713389520197983</v>
      </c>
      <c r="CI21" s="16">
        <f t="shared" si="30"/>
        <v>0</v>
      </c>
      <c r="CJ21" s="16">
        <f t="shared" si="31"/>
        <v>0</v>
      </c>
      <c r="CK21" s="46">
        <f t="shared" si="32"/>
        <v>0</v>
      </c>
      <c r="CL21" s="16"/>
      <c r="CM21" s="16">
        <f t="shared" si="80"/>
        <v>0</v>
      </c>
      <c r="CN21" s="16">
        <f t="shared" si="81"/>
        <v>0</v>
      </c>
      <c r="CO21" s="16">
        <f t="shared" si="82"/>
        <v>0</v>
      </c>
      <c r="CP21" s="16">
        <f t="shared" si="83"/>
        <v>0</v>
      </c>
      <c r="CQ21" s="16">
        <f t="shared" si="84"/>
        <v>0</v>
      </c>
      <c r="CR21" s="16">
        <f t="shared" si="85"/>
        <v>4.8929947793112175E-2</v>
      </c>
      <c r="CS21" s="16">
        <f t="shared" si="86"/>
        <v>0.11872166924130594</v>
      </c>
      <c r="CT21" s="16">
        <f t="shared" si="87"/>
        <v>0.10597467118978725</v>
      </c>
      <c r="CU21" s="16">
        <f t="shared" si="88"/>
        <v>7.098045550577034E-2</v>
      </c>
      <c r="CV21" s="16">
        <f t="shared" si="89"/>
        <v>7.1425481104130956E-3</v>
      </c>
      <c r="CW21" s="16">
        <f t="shared" si="90"/>
        <v>0</v>
      </c>
      <c r="CX21" s="16">
        <f t="shared" si="91"/>
        <v>0</v>
      </c>
      <c r="CY21" s="16">
        <f t="shared" si="92"/>
        <v>0</v>
      </c>
    </row>
    <row r="22" spans="1:103" x14ac:dyDescent="0.25">
      <c r="A22" t="s">
        <v>221</v>
      </c>
      <c r="B22" t="s">
        <v>3168</v>
      </c>
      <c r="C22">
        <v>4</v>
      </c>
      <c r="D22" s="16">
        <f>SUMIFS('Individual Data'!$AB$6:$AB$5544,'Individual Data'!$V$6:$V$5544,'age-length prop'!$B22,'Individual Data'!$Y$6:$Y$5544,'age-length prop'!D$7,'Individual Data'!$R$6:$R$5544,'age-length prop'!$C22,'Individual Data'!$N$6:$N$5544,'age-length prop'!$B$6)</f>
        <v>0</v>
      </c>
      <c r="E22" s="16">
        <f>SUMIFS('Individual Data'!$AB$6:$AB$5544,'Individual Data'!$V$6:$V$5544,'age-length prop'!$B22,'Individual Data'!$Y$6:$Y$5544,'age-length prop'!E$7,'Individual Data'!$R$6:$R$5544,'age-length prop'!$C22,'Individual Data'!$N$6:$N$5544,'age-length prop'!$B$6)</f>
        <v>0</v>
      </c>
      <c r="F22" s="16">
        <f>SUMIFS('Individual Data'!$AB$6:$AB$5544,'Individual Data'!$V$6:$V$5544,'age-length prop'!$B22,'Individual Data'!$Y$6:$Y$5544,'age-length prop'!F$7,'Individual Data'!$R$6:$R$5544,'age-length prop'!$C22,'Individual Data'!$N$6:$N$5544,'age-length prop'!$B$6)</f>
        <v>0</v>
      </c>
      <c r="G22" s="16">
        <f>SUMIFS('Individual Data'!$AB$6:$AB$5544,'Individual Data'!$V$6:$V$5544,'age-length prop'!$B22,'Individual Data'!$Y$6:$Y$5544,'age-length prop'!G$7,'Individual Data'!$R$6:$R$5544,'age-length prop'!$C22,'Individual Data'!$N$6:$N$5544,'age-length prop'!$B$6)</f>
        <v>0</v>
      </c>
      <c r="H22" s="16">
        <f>SUMIFS('Individual Data'!$AB$6:$AB$5544,'Individual Data'!$V$6:$V$5544,'age-length prop'!$B22,'Individual Data'!$Y$6:$Y$5544,'age-length prop'!H$7,'Individual Data'!$R$6:$R$5544,'age-length prop'!$C22,'Individual Data'!$N$6:$N$5544,'age-length prop'!$B$6)</f>
        <v>0</v>
      </c>
      <c r="I22" s="16">
        <f>SUMIFS('Individual Data'!$AB$6:$AB$5544,'Individual Data'!$V$6:$V$5544,'age-length prop'!$B22,'Individual Data'!$Y$6:$Y$5544,'age-length prop'!I$7,'Individual Data'!$R$6:$R$5544,'age-length prop'!$C22,'Individual Data'!$N$6:$N$5544,'age-length prop'!$B$6)</f>
        <v>34.974293059125962</v>
      </c>
      <c r="J22" s="16">
        <f>SUMIFS('Individual Data'!$AB$6:$AB$5544,'Individual Data'!$V$6:$V$5544,'age-length prop'!$B22,'Individual Data'!$Y$6:$Y$5544,'age-length prop'!J$7,'Individual Data'!$R$6:$R$5544,'age-length prop'!$C22,'Individual Data'!$N$6:$N$5544,'age-length prop'!$B$6)</f>
        <v>69.948586118251924</v>
      </c>
      <c r="K22" s="16">
        <f>SUMIFS('Individual Data'!$AB$6:$AB$5544,'Individual Data'!$V$6:$V$5544,'age-length prop'!$B22,'Individual Data'!$Y$6:$Y$5544,'age-length prop'!K$7,'Individual Data'!$R$6:$R$5544,'age-length prop'!$C22,'Individual Data'!$N$6:$N$5544,'age-length prop'!$B$6)</f>
        <v>95.783125543905925</v>
      </c>
      <c r="L22" s="16">
        <f>SUMIFS('Individual Data'!$AB$6:$AB$5544,'Individual Data'!$V$6:$V$5544,'age-length prop'!$B22,'Individual Data'!$Y$6:$Y$5544,'age-length prop'!L$7,'Individual Data'!$R$6:$R$5544,'age-length prop'!$C22,'Individual Data'!$N$6:$N$5544,'age-length prop'!$B$6)</f>
        <v>86.643371910433927</v>
      </c>
      <c r="M22" s="16">
        <f>SUMIFS('Individual Data'!$AB$6:$AB$5544,'Individual Data'!$V$6:$V$5544,'age-length prop'!$B22,'Individual Data'!$Y$6:$Y$5544,'age-length prop'!M$7,'Individual Data'!$R$6:$R$5544,'age-length prop'!$C22,'Individual Data'!$N$6:$N$5544,'age-length prop'!$B$6)</f>
        <v>0</v>
      </c>
      <c r="N22" s="16">
        <f>SUMIFS('Individual Data'!$AB$6:$AB$5544,'Individual Data'!$V$6:$V$5544,'age-length prop'!$B22,'Individual Data'!$Y$6:$Y$5544,'age-length prop'!N$7,'Individual Data'!$R$6:$R$5544,'age-length prop'!$C22,'Individual Data'!$N$6:$N$5544,'age-length prop'!$B$6)</f>
        <v>0</v>
      </c>
      <c r="O22" s="16">
        <f>SUMIFS('Individual Data'!$AB$6:$AB$5544,'Individual Data'!$V$6:$V$5544,'age-length prop'!$B22,'Individual Data'!$Y$6:$Y$5544,'age-length prop'!O$7,'Individual Data'!$R$6:$R$5544,'age-length prop'!$C22,'Individual Data'!$N$6:$N$5544,'age-length prop'!$B$6)</f>
        <v>0</v>
      </c>
      <c r="P22" s="16">
        <f>SUMIFS('Individual Data'!$AB$6:$AB$5544,'Individual Data'!$V$6:$V$5544,'age-length prop'!$B22,'Individual Data'!$Y$6:$Y$5544,'age-length prop'!P$7,'Individual Data'!$R$6:$R$5544,'age-length prop'!$C22,'Individual Data'!$N$6:$N$5544,'age-length prop'!$B$6)</f>
        <v>0</v>
      </c>
      <c r="Q22" s="38">
        <f t="shared" si="45"/>
        <v>0</v>
      </c>
      <c r="R22" s="30">
        <f t="shared" si="46"/>
        <v>0</v>
      </c>
      <c r="S22" s="30">
        <f t="shared" si="47"/>
        <v>0</v>
      </c>
      <c r="T22" s="30">
        <f t="shared" si="48"/>
        <v>0</v>
      </c>
      <c r="U22" s="30">
        <f t="shared" si="49"/>
        <v>0</v>
      </c>
      <c r="V22" s="30">
        <f t="shared" si="50"/>
        <v>34.974293059125962</v>
      </c>
      <c r="W22" s="30">
        <f t="shared" si="51"/>
        <v>70.559891779497661</v>
      </c>
      <c r="X22" s="30">
        <f t="shared" si="52"/>
        <v>96.758536456204226</v>
      </c>
      <c r="Y22" s="30">
        <f t="shared" si="53"/>
        <v>87.770023389816103</v>
      </c>
      <c r="Z22" s="30">
        <f t="shared" si="54"/>
        <v>0</v>
      </c>
      <c r="AA22" s="30">
        <f t="shared" si="55"/>
        <v>0</v>
      </c>
      <c r="AB22" s="30">
        <f t="shared" si="56"/>
        <v>0</v>
      </c>
      <c r="AC22" s="30">
        <f t="shared" si="57"/>
        <v>0</v>
      </c>
      <c r="AD22" s="12">
        <f>VLOOKUP(A22,'PBT Tag Rates'!$B$5:$E$44,4,FALSE)</f>
        <v>0.95971980899999998</v>
      </c>
      <c r="AE22" s="30">
        <f t="shared" si="58"/>
        <v>0</v>
      </c>
      <c r="AF22" s="30">
        <f t="shared" si="59"/>
        <v>0</v>
      </c>
      <c r="AG22" s="30">
        <f t="shared" si="60"/>
        <v>0</v>
      </c>
      <c r="AH22" s="30">
        <f t="shared" si="61"/>
        <v>0</v>
      </c>
      <c r="AI22" s="30">
        <f t="shared" si="62"/>
        <v>0</v>
      </c>
      <c r="AJ22" s="30">
        <f t="shared" si="63"/>
        <v>36.442191492919328</v>
      </c>
      <c r="AK22" s="30">
        <f t="shared" si="64"/>
        <v>73.521345623801395</v>
      </c>
      <c r="AL22" s="30">
        <f t="shared" si="65"/>
        <v>100.81956790807912</v>
      </c>
      <c r="AM22" s="30">
        <f t="shared" si="66"/>
        <v>91.453799918196864</v>
      </c>
      <c r="AN22" s="30">
        <f t="shared" si="67"/>
        <v>0</v>
      </c>
      <c r="AO22" s="30">
        <f t="shared" si="68"/>
        <v>0</v>
      </c>
      <c r="AP22" s="30">
        <f t="shared" si="69"/>
        <v>0</v>
      </c>
      <c r="AQ22" s="30">
        <f t="shared" si="70"/>
        <v>0</v>
      </c>
      <c r="AS22" s="32">
        <f t="shared" si="71"/>
        <v>0</v>
      </c>
      <c r="AT22" s="33">
        <f t="shared" si="72"/>
        <v>302.23690494299672</v>
      </c>
      <c r="AV22">
        <f t="shared" si="7"/>
        <v>2019</v>
      </c>
      <c r="AW22" t="str">
        <f t="shared" si="8"/>
        <v>GRR</v>
      </c>
      <c r="AX22" t="s">
        <v>3202</v>
      </c>
      <c r="AY22" s="145">
        <f>SUMIFS('cwt rel info'!$A$6:$A$317,'cwt rel info'!$D$6:$D$317,'age-length prop'!AV22,'cwt rel info'!$E$6:$E$317,'age-length prop'!AW22)</f>
        <v>637759</v>
      </c>
      <c r="AZ22" s="30">
        <f t="shared" si="73"/>
        <v>302.23690494299672</v>
      </c>
      <c r="BA22" s="30">
        <f t="shared" si="93"/>
        <v>272.97774772226205</v>
      </c>
      <c r="BB22" s="30">
        <f t="shared" si="74"/>
        <v>0</v>
      </c>
      <c r="BC22" s="145" t="str">
        <f>VLOOKUP(AW22,'Individual Data'!$V$5:$AC$5544,8,FALSE)</f>
        <v>Abv</v>
      </c>
      <c r="BD22" s="34">
        <f t="shared" ref="BD22" si="104">IF(BC22="blw",AZ22*(1-$BA$4),AZ22*(1-$BA$3))</f>
        <v>294.68098231942179</v>
      </c>
      <c r="BE22" s="16">
        <f t="shared" si="75"/>
        <v>266.15330402920551</v>
      </c>
      <c r="BF22" s="142">
        <f t="shared" si="76"/>
        <v>0</v>
      </c>
      <c r="BH22" s="16"/>
      <c r="BI22" s="38">
        <f t="shared" si="9"/>
        <v>0</v>
      </c>
      <c r="BJ22" s="30">
        <f t="shared" si="10"/>
        <v>0</v>
      </c>
      <c r="BK22" s="30">
        <f t="shared" si="11"/>
        <v>0</v>
      </c>
      <c r="BL22" s="30">
        <f t="shared" si="12"/>
        <v>0</v>
      </c>
      <c r="BM22" s="30">
        <f t="shared" si="13"/>
        <v>0</v>
      </c>
      <c r="BN22" s="30">
        <f t="shared" si="14"/>
        <v>1.4678984337933656</v>
      </c>
      <c r="BO22" s="30">
        <f t="shared" si="15"/>
        <v>2.9614538443037333</v>
      </c>
      <c r="BP22" s="30">
        <f t="shared" si="16"/>
        <v>4.0610314518748964</v>
      </c>
      <c r="BQ22" s="30">
        <f t="shared" si="17"/>
        <v>3.6837765283807613</v>
      </c>
      <c r="BR22" s="30">
        <f t="shared" si="18"/>
        <v>0</v>
      </c>
      <c r="BS22" s="30">
        <f t="shared" si="19"/>
        <v>0</v>
      </c>
      <c r="BT22" s="30">
        <f t="shared" si="20"/>
        <v>0</v>
      </c>
      <c r="BU22" s="30">
        <f t="shared" si="21"/>
        <v>0</v>
      </c>
      <c r="BV22" s="13">
        <f t="shared" si="77"/>
        <v>0.96296296296296291</v>
      </c>
      <c r="BW22" s="30">
        <f>SUMIFS('Individual Data'!$X$6:$X$5544,'Individual Data'!$I$6:$I$5544,'age-length prop'!BW$7,'Individual Data'!$V$6:$V$5544,'age-length prop'!$B22,'Individual Data'!$R$6:$R$5544,'age-length prop'!$C22,'Individual Data'!$N$6:$N$5544,"F")</f>
        <v>26</v>
      </c>
      <c r="BX22" s="30">
        <f>SUMIFS('Individual Data'!$X$6:$X$5544,'Individual Data'!$I$6:$I$5544,'age-length prop'!BX$7,'Individual Data'!$V$6:$V$5544,'age-length prop'!$B22,'Individual Data'!$R$6:$R$5544,'age-length prop'!$C22,'Individual Data'!$N$6:$N$5544,"F")</f>
        <v>1</v>
      </c>
      <c r="BY22" s="45">
        <f t="shared" si="78"/>
        <v>0</v>
      </c>
      <c r="BZ22" s="16">
        <f t="shared" si="79"/>
        <v>0</v>
      </c>
      <c r="CA22" s="16">
        <f t="shared" si="22"/>
        <v>0</v>
      </c>
      <c r="CB22" s="16">
        <f t="shared" si="23"/>
        <v>0</v>
      </c>
      <c r="CC22" s="16">
        <f t="shared" si="24"/>
        <v>0</v>
      </c>
      <c r="CD22" s="16">
        <f t="shared" si="25"/>
        <v>1.413531825134352</v>
      </c>
      <c r="CE22" s="16">
        <f t="shared" si="26"/>
        <v>2.8517703685887801</v>
      </c>
      <c r="CF22" s="16">
        <f t="shared" si="27"/>
        <v>3.9106228795832334</v>
      </c>
      <c r="CG22" s="16">
        <f t="shared" si="28"/>
        <v>3.5473403606629552</v>
      </c>
      <c r="CH22" s="16">
        <f t="shared" si="29"/>
        <v>0</v>
      </c>
      <c r="CI22" s="16">
        <f t="shared" si="30"/>
        <v>0</v>
      </c>
      <c r="CJ22" s="16">
        <f t="shared" si="31"/>
        <v>0</v>
      </c>
      <c r="CK22" s="46">
        <f t="shared" si="32"/>
        <v>0</v>
      </c>
      <c r="CL22" s="16"/>
      <c r="CM22" s="16">
        <f t="shared" si="80"/>
        <v>0</v>
      </c>
      <c r="CN22" s="16">
        <f t="shared" si="81"/>
        <v>0</v>
      </c>
      <c r="CO22" s="16">
        <f t="shared" si="82"/>
        <v>0</v>
      </c>
      <c r="CP22" s="16">
        <f t="shared" si="83"/>
        <v>0</v>
      </c>
      <c r="CQ22" s="16">
        <f t="shared" si="84"/>
        <v>0</v>
      </c>
      <c r="CR22" s="16">
        <f t="shared" si="85"/>
        <v>5.4366608659013618E-2</v>
      </c>
      <c r="CS22" s="16">
        <f t="shared" si="86"/>
        <v>0.10968347571495324</v>
      </c>
      <c r="CT22" s="16">
        <f t="shared" si="87"/>
        <v>0.15040857229166305</v>
      </c>
      <c r="CU22" s="16">
        <f t="shared" si="88"/>
        <v>0.13643616771780617</v>
      </c>
      <c r="CV22" s="16">
        <f t="shared" si="89"/>
        <v>0</v>
      </c>
      <c r="CW22" s="16">
        <f t="shared" si="90"/>
        <v>0</v>
      </c>
      <c r="CX22" s="16">
        <f t="shared" si="91"/>
        <v>0</v>
      </c>
      <c r="CY22" s="16">
        <f t="shared" si="92"/>
        <v>0</v>
      </c>
    </row>
    <row r="23" spans="1:103" x14ac:dyDescent="0.25">
      <c r="A23" t="s">
        <v>221</v>
      </c>
      <c r="B23" t="s">
        <v>3346</v>
      </c>
      <c r="C23">
        <v>4</v>
      </c>
      <c r="D23" s="16">
        <f>SUMIFS('Individual Data'!$AB$6:$AB$5544,'Individual Data'!$V$6:$V$5544,'age-length prop'!$B23,'Individual Data'!$Y$6:$Y$5544,'age-length prop'!D$7,'Individual Data'!$R$6:$R$5544,'age-length prop'!$C23,'Individual Data'!$N$6:$N$5544,'age-length prop'!$B$6)</f>
        <v>0</v>
      </c>
      <c r="E23" s="16">
        <f>SUMIFS('Individual Data'!$AB$6:$AB$5544,'Individual Data'!$V$6:$V$5544,'age-length prop'!$B23,'Individual Data'!$Y$6:$Y$5544,'age-length prop'!E$7,'Individual Data'!$R$6:$R$5544,'age-length prop'!$C23,'Individual Data'!$N$6:$N$5544,'age-length prop'!$B$6)</f>
        <v>0</v>
      </c>
      <c r="F23" s="16">
        <f>SUMIFS('Individual Data'!$AB$6:$AB$5544,'Individual Data'!$V$6:$V$5544,'age-length prop'!$B23,'Individual Data'!$Y$6:$Y$5544,'age-length prop'!F$7,'Individual Data'!$R$6:$R$5544,'age-length prop'!$C23,'Individual Data'!$N$6:$N$5544,'age-length prop'!$B$6)</f>
        <v>0</v>
      </c>
      <c r="G23" s="16">
        <f>SUMIFS('Individual Data'!$AB$6:$AB$5544,'Individual Data'!$V$6:$V$5544,'age-length prop'!$B23,'Individual Data'!$Y$6:$Y$5544,'age-length prop'!G$7,'Individual Data'!$R$6:$R$5544,'age-length prop'!$C23,'Individual Data'!$N$6:$N$5544,'age-length prop'!$B$6)</f>
        <v>0</v>
      </c>
      <c r="H23" s="16">
        <f>SUMIFS('Individual Data'!$AB$6:$AB$5544,'Individual Data'!$V$6:$V$5544,'age-length prop'!$B23,'Individual Data'!$Y$6:$Y$5544,'age-length prop'!H$7,'Individual Data'!$R$6:$R$5544,'age-length prop'!$C23,'Individual Data'!$N$6:$N$5544,'age-length prop'!$B$6)</f>
        <v>0</v>
      </c>
      <c r="I23" s="16">
        <f>SUMIFS('Individual Data'!$AB$6:$AB$5544,'Individual Data'!$V$6:$V$5544,'age-length prop'!$B23,'Individual Data'!$Y$6:$Y$5544,'age-length prop'!I$7,'Individual Data'!$R$6:$R$5544,'age-length prop'!$C23,'Individual Data'!$N$6:$N$5544,'age-length prop'!$B$6)</f>
        <v>142.41551628940724</v>
      </c>
      <c r="J23" s="16">
        <f>SUMIFS('Individual Data'!$AB$6:$AB$5544,'Individual Data'!$V$6:$V$5544,'age-length prop'!$B23,'Individual Data'!$Y$6:$Y$5544,'age-length prop'!J$7,'Individual Data'!$R$6:$R$5544,'age-length prop'!$C23,'Individual Data'!$N$6:$N$5544,'age-length prop'!$B$6)</f>
        <v>840.31665599716359</v>
      </c>
      <c r="K23" s="16">
        <f>SUMIFS('Individual Data'!$AB$6:$AB$5544,'Individual Data'!$V$6:$V$5544,'age-length prop'!$B23,'Individual Data'!$Y$6:$Y$5544,'age-length prop'!K$7,'Individual Data'!$R$6:$R$5544,'age-length prop'!$C23,'Individual Data'!$N$6:$N$5544,'age-length prop'!$B$6)</f>
        <v>1683.7167034102779</v>
      </c>
      <c r="L23" s="16">
        <f>SUMIFS('Individual Data'!$AB$6:$AB$5544,'Individual Data'!$V$6:$V$5544,'age-length prop'!$B23,'Individual Data'!$Y$6:$Y$5544,'age-length prop'!L$7,'Individual Data'!$R$6:$R$5544,'age-length prop'!$C23,'Individual Data'!$N$6:$N$5544,'age-length prop'!$B$6)</f>
        <v>1319.7973310797365</v>
      </c>
      <c r="M23" s="16">
        <f>SUMIFS('Individual Data'!$AB$6:$AB$5544,'Individual Data'!$V$6:$V$5544,'age-length prop'!$B23,'Individual Data'!$Y$6:$Y$5544,'age-length prop'!M$7,'Individual Data'!$R$6:$R$5544,'age-length prop'!$C23,'Individual Data'!$N$6:$N$5544,'age-length prop'!$B$6)</f>
        <v>379.96305922609963</v>
      </c>
      <c r="N23" s="16">
        <f>SUMIFS('Individual Data'!$AB$6:$AB$5544,'Individual Data'!$V$6:$V$5544,'age-length prop'!$B23,'Individual Data'!$Y$6:$Y$5544,'age-length prop'!N$7,'Individual Data'!$R$6:$R$5544,'age-length prop'!$C23,'Individual Data'!$N$6:$N$5544,'age-length prop'!$B$6)</f>
        <v>23.316195372750641</v>
      </c>
      <c r="O23" s="16">
        <f>SUMIFS('Individual Data'!$AB$6:$AB$5544,'Individual Data'!$V$6:$V$5544,'age-length prop'!$B23,'Individual Data'!$Y$6:$Y$5544,'age-length prop'!O$7,'Individual Data'!$R$6:$R$5544,'age-length prop'!$C23,'Individual Data'!$N$6:$N$5544,'age-length prop'!$B$6)</f>
        <v>0</v>
      </c>
      <c r="P23" s="16">
        <f>SUMIFS('Individual Data'!$AB$6:$AB$5544,'Individual Data'!$V$6:$V$5544,'age-length prop'!$B23,'Individual Data'!$Y$6:$Y$5544,'age-length prop'!P$7,'Individual Data'!$R$6:$R$5544,'age-length prop'!$C23,'Individual Data'!$N$6:$N$5544,'age-length prop'!$B$6)</f>
        <v>0</v>
      </c>
      <c r="Q23" s="38">
        <f t="shared" si="45"/>
        <v>0</v>
      </c>
      <c r="R23" s="30">
        <f t="shared" si="46"/>
        <v>0</v>
      </c>
      <c r="S23" s="30">
        <f t="shared" si="47"/>
        <v>0</v>
      </c>
      <c r="T23" s="30">
        <f t="shared" si="48"/>
        <v>0</v>
      </c>
      <c r="U23" s="30">
        <f t="shared" si="49"/>
        <v>0</v>
      </c>
      <c r="V23" s="30">
        <f t="shared" si="50"/>
        <v>142.41551628940724</v>
      </c>
      <c r="W23" s="30">
        <f t="shared" si="51"/>
        <v>847.66048319306606</v>
      </c>
      <c r="X23" s="30">
        <f t="shared" si="52"/>
        <v>1700.8628931634248</v>
      </c>
      <c r="Y23" s="30">
        <f>IFERROR(L23+(L$5*(L23/L$6)),0)</f>
        <v>1336.9590779365271</v>
      </c>
      <c r="Z23" s="30">
        <f t="shared" si="54"/>
        <v>385.144485683965</v>
      </c>
      <c r="AA23" s="30">
        <f t="shared" si="55"/>
        <v>23.517467790625023</v>
      </c>
      <c r="AB23" s="30">
        <f t="shared" si="56"/>
        <v>0</v>
      </c>
      <c r="AC23" s="30">
        <f t="shared" si="57"/>
        <v>0</v>
      </c>
      <c r="AD23" s="12">
        <f>VLOOKUP(A23,'PBT Tag Rates'!$B$5:$E$44,4,FALSE)</f>
        <v>0.95971980899999998</v>
      </c>
      <c r="AE23" s="30">
        <f t="shared" si="58"/>
        <v>0</v>
      </c>
      <c r="AF23" s="30">
        <f t="shared" si="59"/>
        <v>0</v>
      </c>
      <c r="AG23" s="30">
        <f t="shared" si="60"/>
        <v>0</v>
      </c>
      <c r="AH23" s="30">
        <f t="shared" si="61"/>
        <v>0</v>
      </c>
      <c r="AI23" s="30">
        <f t="shared" si="62"/>
        <v>0</v>
      </c>
      <c r="AJ23" s="30">
        <f t="shared" si="63"/>
        <v>148.39280689412885</v>
      </c>
      <c r="AK23" s="30">
        <f>W23/$AD23</f>
        <v>883.23745664508431</v>
      </c>
      <c r="AL23" s="30">
        <f t="shared" si="65"/>
        <v>1772.2494390687573</v>
      </c>
      <c r="AM23" s="30">
        <f t="shared" si="66"/>
        <v>1393.0722961002539</v>
      </c>
      <c r="AN23" s="30">
        <f t="shared" si="67"/>
        <v>401.30930097741162</v>
      </c>
      <c r="AO23" s="30">
        <f t="shared" si="68"/>
        <v>24.504514307284683</v>
      </c>
      <c r="AP23" s="30">
        <f t="shared" si="69"/>
        <v>0</v>
      </c>
      <c r="AQ23" s="30">
        <f t="shared" si="70"/>
        <v>0</v>
      </c>
      <c r="AS23" s="32">
        <f t="shared" si="71"/>
        <v>0</v>
      </c>
      <c r="AT23" s="33">
        <f t="shared" si="72"/>
        <v>4622.7658139929208</v>
      </c>
      <c r="AV23">
        <f t="shared" si="7"/>
        <v>2019</v>
      </c>
      <c r="AW23" s="145" t="str">
        <f t="shared" si="8"/>
        <v>IPCSR</v>
      </c>
      <c r="AX23" s="145" t="s">
        <v>3202</v>
      </c>
      <c r="AY23" s="145">
        <f>SUMIFS('cwt rel info'!$A$6:$A$317,'cwt rel info'!$D$6:$D$317,'age-length prop'!AV23,'cwt rel info'!$E$6:$E$317,'age-length prop'!AW23)</f>
        <v>91459</v>
      </c>
      <c r="AZ23" s="146">
        <f t="shared" si="73"/>
        <v>4622.7658139929208</v>
      </c>
      <c r="BA23" s="146">
        <f t="shared" si="93"/>
        <v>2558.2431957105364</v>
      </c>
      <c r="BB23" s="146">
        <f t="shared" si="74"/>
        <v>0</v>
      </c>
      <c r="BC23" s="145" t="str">
        <f>VLOOKUP(AW23,'Individual Data'!$V$5:$AC$5544,8,FALSE)</f>
        <v>Abv</v>
      </c>
      <c r="BD23" s="34">
        <f t="shared" ref="BD23" si="105">IF(BC23="blw",AZ23*(1-$BA$4),AZ23*(1-$BA$3))</f>
        <v>4507.1966686430978</v>
      </c>
      <c r="BE23" s="16">
        <f t="shared" si="75"/>
        <v>2494.2871158177727</v>
      </c>
      <c r="BF23" s="142">
        <f t="shared" si="76"/>
        <v>0</v>
      </c>
      <c r="BH23" s="16"/>
      <c r="BI23" s="38">
        <f t="shared" si="9"/>
        <v>0</v>
      </c>
      <c r="BJ23" s="30">
        <f t="shared" si="10"/>
        <v>0</v>
      </c>
      <c r="BK23" s="30">
        <f t="shared" si="11"/>
        <v>0</v>
      </c>
      <c r="BL23" s="30">
        <f t="shared" si="12"/>
        <v>0</v>
      </c>
      <c r="BM23" s="30">
        <f t="shared" si="13"/>
        <v>0</v>
      </c>
      <c r="BN23" s="30">
        <f t="shared" si="14"/>
        <v>5.9772906047216168</v>
      </c>
      <c r="BO23" s="30">
        <f t="shared" si="15"/>
        <v>35.576973452018251</v>
      </c>
      <c r="BP23" s="30">
        <f t="shared" si="16"/>
        <v>71.386545905332468</v>
      </c>
      <c r="BQ23" s="30">
        <f t="shared" si="17"/>
        <v>56.113218163726742</v>
      </c>
      <c r="BR23" s="30">
        <f t="shared" si="18"/>
        <v>16.164815293446622</v>
      </c>
      <c r="BS23" s="30">
        <f t="shared" si="19"/>
        <v>0.98704651665966026</v>
      </c>
      <c r="BT23" s="30">
        <f t="shared" si="20"/>
        <v>0</v>
      </c>
      <c r="BU23" s="30">
        <f t="shared" si="21"/>
        <v>0</v>
      </c>
      <c r="BV23" s="13">
        <f t="shared" si="77"/>
        <v>0.12416851441241686</v>
      </c>
      <c r="BW23" s="30">
        <f>SUMIFS('Individual Data'!$X$6:$X$5544,'Individual Data'!$I$6:$I$5544,'age-length prop'!BW$7,'Individual Data'!$V$6:$V$5544,'age-length prop'!$B23,'Individual Data'!$R$6:$R$5544,'age-length prop'!$C23,'Individual Data'!$N$6:$N$5544,"F")</f>
        <v>56</v>
      </c>
      <c r="BX23" s="30">
        <f>SUMIFS('Individual Data'!$X$6:$X$5544,'Individual Data'!$I$6:$I$5544,'age-length prop'!BX$7,'Individual Data'!$V$6:$V$5544,'age-length prop'!$B23,'Individual Data'!$R$6:$R$5544,'age-length prop'!$C23,'Individual Data'!$N$6:$N$5544,"F")</f>
        <v>395</v>
      </c>
      <c r="BY23" s="45">
        <f t="shared" si="78"/>
        <v>0</v>
      </c>
      <c r="BZ23" s="16">
        <f t="shared" si="79"/>
        <v>0</v>
      </c>
      <c r="CA23" s="16">
        <f t="shared" si="22"/>
        <v>0</v>
      </c>
      <c r="CB23" s="16">
        <f t="shared" si="23"/>
        <v>0</v>
      </c>
      <c r="CC23" s="16">
        <f t="shared" si="24"/>
        <v>0</v>
      </c>
      <c r="CD23" s="16">
        <f t="shared" si="25"/>
        <v>0.74219129459958</v>
      </c>
      <c r="CE23" s="16">
        <f t="shared" si="26"/>
        <v>4.4175399408271003</v>
      </c>
      <c r="CF23" s="16">
        <f t="shared" si="27"/>
        <v>8.863961354098933</v>
      </c>
      <c r="CG23" s="16">
        <f t="shared" si="28"/>
        <v>6.9674949382897955</v>
      </c>
      <c r="CH23" s="16">
        <f t="shared" si="29"/>
        <v>2.0071611007383834</v>
      </c>
      <c r="CI23" s="16">
        <f t="shared" si="30"/>
        <v>0.12256009962958088</v>
      </c>
      <c r="CJ23" s="16">
        <f t="shared" si="31"/>
        <v>0</v>
      </c>
      <c r="CK23" s="46">
        <f t="shared" si="32"/>
        <v>0</v>
      </c>
      <c r="CL23" s="16"/>
      <c r="CM23" s="16">
        <f t="shared" si="80"/>
        <v>0</v>
      </c>
      <c r="CN23" s="16">
        <f t="shared" si="81"/>
        <v>0</v>
      </c>
      <c r="CO23" s="16">
        <f t="shared" si="82"/>
        <v>0</v>
      </c>
      <c r="CP23" s="16">
        <f t="shared" si="83"/>
        <v>0</v>
      </c>
      <c r="CQ23" s="16">
        <f t="shared" si="84"/>
        <v>0</v>
      </c>
      <c r="CR23" s="16">
        <f t="shared" si="85"/>
        <v>5.2350993101220373</v>
      </c>
      <c r="CS23" s="16">
        <f t="shared" si="86"/>
        <v>31.159433511191153</v>
      </c>
      <c r="CT23" s="16">
        <f t="shared" si="87"/>
        <v>62.522584551233535</v>
      </c>
      <c r="CU23" s="16">
        <f t="shared" si="88"/>
        <v>49.145723225436946</v>
      </c>
      <c r="CV23" s="16">
        <f t="shared" si="89"/>
        <v>14.15765419270824</v>
      </c>
      <c r="CW23" s="16">
        <f t="shared" si="90"/>
        <v>0.86448641703007945</v>
      </c>
      <c r="CX23" s="16">
        <f t="shared" si="91"/>
        <v>0</v>
      </c>
      <c r="CY23" s="16">
        <f t="shared" si="92"/>
        <v>0</v>
      </c>
    </row>
    <row r="24" spans="1:103" x14ac:dyDescent="0.25">
      <c r="A24" t="s">
        <v>221</v>
      </c>
      <c r="B24" t="s">
        <v>3543</v>
      </c>
      <c r="C24">
        <v>4</v>
      </c>
      <c r="D24" s="16">
        <f>SUMIFS('Individual Data'!$AB$6:$AB$5544,'Individual Data'!$V$6:$V$5544,'age-length prop'!$B24,'Individual Data'!$Y$6:$Y$5544,'age-length prop'!D$7,'Individual Data'!$R$6:$R$5544,'age-length prop'!$C24,'Individual Data'!$N$6:$N$5544,'age-length prop'!$B$6)</f>
        <v>0</v>
      </c>
      <c r="E24" s="16">
        <f>SUMIFS('Individual Data'!$AB$6:$AB$5544,'Individual Data'!$V$6:$V$5544,'age-length prop'!$B24,'Individual Data'!$Y$6:$Y$5544,'age-length prop'!E$7,'Individual Data'!$R$6:$R$5544,'age-length prop'!$C24,'Individual Data'!$N$6:$N$5544,'age-length prop'!$B$6)</f>
        <v>0</v>
      </c>
      <c r="F24" s="16">
        <f>SUMIFS('Individual Data'!$AB$6:$AB$5544,'Individual Data'!$V$6:$V$5544,'age-length prop'!$B24,'Individual Data'!$Y$6:$Y$5544,'age-length prop'!F$7,'Individual Data'!$R$6:$R$5544,'age-length prop'!$C24,'Individual Data'!$N$6:$N$5544,'age-length prop'!$B$6)</f>
        <v>0</v>
      </c>
      <c r="G24" s="16">
        <f>SUMIFS('Individual Data'!$AB$6:$AB$5544,'Individual Data'!$V$6:$V$5544,'age-length prop'!$B24,'Individual Data'!$Y$6:$Y$5544,'age-length prop'!G$7,'Individual Data'!$R$6:$R$5544,'age-length prop'!$C24,'Individual Data'!$N$6:$N$5544,'age-length prop'!$B$6)</f>
        <v>0</v>
      </c>
      <c r="H24" s="16">
        <f>SUMIFS('Individual Data'!$AB$6:$AB$5544,'Individual Data'!$V$6:$V$5544,'age-length prop'!$B24,'Individual Data'!$Y$6:$Y$5544,'age-length prop'!H$7,'Individual Data'!$R$6:$R$5544,'age-length prop'!$C24,'Individual Data'!$N$6:$N$5544,'age-length prop'!$B$6)</f>
        <v>0</v>
      </c>
      <c r="I24" s="16">
        <f>SUMIFS('Individual Data'!$AB$6:$AB$5544,'Individual Data'!$V$6:$V$5544,'age-length prop'!$B24,'Individual Data'!$Y$6:$Y$5544,'age-length prop'!I$7,'Individual Data'!$R$6:$R$5544,'age-length prop'!$C24,'Individual Data'!$N$6:$N$5544,'age-length prop'!$B$6)</f>
        <v>0</v>
      </c>
      <c r="J24" s="16">
        <f>SUMIFS('Individual Data'!$AB$6:$AB$5544,'Individual Data'!$V$6:$V$5544,'age-length prop'!$B24,'Individual Data'!$Y$6:$Y$5544,'age-length prop'!J$7,'Individual Data'!$R$6:$R$5544,'age-length prop'!$C24,'Individual Data'!$N$6:$N$5544,'age-length prop'!$B$6)</f>
        <v>0</v>
      </c>
      <c r="K24" s="16">
        <f>SUMIFS('Individual Data'!$AB$6:$AB$5544,'Individual Data'!$V$6:$V$5544,'age-length prop'!$B24,'Individual Data'!$Y$6:$Y$5544,'age-length prop'!K$7,'Individual Data'!$R$6:$R$5544,'age-length prop'!$C24,'Individual Data'!$N$6:$N$5544,'age-length prop'!$B$6)</f>
        <v>34.974293059125962</v>
      </c>
      <c r="L24" s="16">
        <f>SUMIFS('Individual Data'!$AB$6:$AB$5544,'Individual Data'!$V$6:$V$5544,'age-length prop'!$B24,'Individual Data'!$Y$6:$Y$5544,'age-length prop'!L$7,'Individual Data'!$R$6:$R$5544,'age-length prop'!$C24,'Individual Data'!$N$6:$N$5544,'age-length prop'!$B$6)</f>
        <v>0</v>
      </c>
      <c r="M24" s="16">
        <f>SUMIFS('Individual Data'!$AB$6:$AB$5544,'Individual Data'!$V$6:$V$5544,'age-length prop'!$B24,'Individual Data'!$Y$6:$Y$5544,'age-length prop'!M$7,'Individual Data'!$R$6:$R$5544,'age-length prop'!$C24,'Individual Data'!$N$6:$N$5544,'age-length prop'!$B$6)</f>
        <v>11.658097686375321</v>
      </c>
      <c r="N24" s="16">
        <f>SUMIFS('Individual Data'!$AB$6:$AB$5544,'Individual Data'!$V$6:$V$5544,'age-length prop'!$B24,'Individual Data'!$Y$6:$Y$5544,'age-length prop'!N$7,'Individual Data'!$R$6:$R$5544,'age-length prop'!$C24,'Individual Data'!$N$6:$N$5544,'age-length prop'!$B$6)</f>
        <v>0</v>
      </c>
      <c r="O24" s="16">
        <f>SUMIFS('Individual Data'!$AB$6:$AB$5544,'Individual Data'!$V$6:$V$5544,'age-length prop'!$B24,'Individual Data'!$Y$6:$Y$5544,'age-length prop'!O$7,'Individual Data'!$R$6:$R$5544,'age-length prop'!$C24,'Individual Data'!$N$6:$N$5544,'age-length prop'!$B$6)</f>
        <v>0</v>
      </c>
      <c r="P24" s="16">
        <f>SUMIFS('Individual Data'!$AB$6:$AB$5544,'Individual Data'!$V$6:$V$5544,'age-length prop'!$B24,'Individual Data'!$Y$6:$Y$5544,'age-length prop'!P$7,'Individual Data'!$R$6:$R$5544,'age-length prop'!$C24,'Individual Data'!$N$6:$N$5544,'age-length prop'!$B$6)</f>
        <v>0</v>
      </c>
      <c r="Q24" s="38">
        <f t="shared" si="45"/>
        <v>0</v>
      </c>
      <c r="R24" s="30">
        <f t="shared" si="46"/>
        <v>0</v>
      </c>
      <c r="S24" s="30">
        <f t="shared" si="47"/>
        <v>0</v>
      </c>
      <c r="T24" s="30">
        <f t="shared" si="48"/>
        <v>0</v>
      </c>
      <c r="U24" s="30">
        <f t="shared" si="49"/>
        <v>0</v>
      </c>
      <c r="V24" s="30">
        <f t="shared" si="50"/>
        <v>0</v>
      </c>
      <c r="W24" s="30">
        <f t="shared" si="51"/>
        <v>0</v>
      </c>
      <c r="X24" s="30">
        <f t="shared" si="52"/>
        <v>35.330455033441076</v>
      </c>
      <c r="Y24" s="30">
        <f t="shared" si="53"/>
        <v>0</v>
      </c>
      <c r="Z24" s="30">
        <f t="shared" si="54"/>
        <v>11.817075182565601</v>
      </c>
      <c r="AA24" s="30">
        <f t="shared" si="55"/>
        <v>0</v>
      </c>
      <c r="AB24" s="30">
        <f t="shared" si="56"/>
        <v>0</v>
      </c>
      <c r="AC24" s="30">
        <f t="shared" si="57"/>
        <v>0</v>
      </c>
      <c r="AD24" s="12">
        <f>VLOOKUP(A24,'PBT Tag Rates'!$B$5:$E$44,4,FALSE)</f>
        <v>0.95971980899999998</v>
      </c>
      <c r="AE24" s="30">
        <f t="shared" si="58"/>
        <v>0</v>
      </c>
      <c r="AF24" s="30">
        <f t="shared" si="59"/>
        <v>0</v>
      </c>
      <c r="AG24" s="30">
        <f t="shared" si="60"/>
        <v>0</v>
      </c>
      <c r="AH24" s="30">
        <f t="shared" si="61"/>
        <v>0</v>
      </c>
      <c r="AI24" s="30">
        <f t="shared" si="62"/>
        <v>0</v>
      </c>
      <c r="AJ24" s="30">
        <f t="shared" si="63"/>
        <v>0</v>
      </c>
      <c r="AK24" s="30">
        <f t="shared" si="64"/>
        <v>0</v>
      </c>
      <c r="AL24" s="30">
        <f t="shared" si="65"/>
        <v>36.81330186385793</v>
      </c>
      <c r="AM24" s="30">
        <f t="shared" si="66"/>
        <v>0</v>
      </c>
      <c r="AN24" s="30">
        <f t="shared" si="67"/>
        <v>12.313047070351343</v>
      </c>
      <c r="AO24" s="30">
        <f t="shared" si="68"/>
        <v>0</v>
      </c>
      <c r="AP24" s="30">
        <f t="shared" si="69"/>
        <v>0</v>
      </c>
      <c r="AQ24" s="30">
        <f t="shared" si="70"/>
        <v>0</v>
      </c>
      <c r="AS24" s="32">
        <f t="shared" si="71"/>
        <v>0</v>
      </c>
      <c r="AT24" s="33">
        <f t="shared" si="72"/>
        <v>49.126348934209275</v>
      </c>
      <c r="AV24">
        <f t="shared" si="7"/>
        <v>2019</v>
      </c>
      <c r="AW24" s="145" t="str">
        <f t="shared" si="8"/>
        <v>LFH UNK</v>
      </c>
      <c r="AX24" s="145" t="s">
        <v>3202</v>
      </c>
      <c r="AY24" s="145">
        <f>SUMIFS('cwt rel info'!$A$6:$A$317,'cwt rel info'!$D$6:$D$317,'age-length prop'!AV24,'cwt rel info'!$E$6:$E$317,'age-length prop'!AW24)</f>
        <v>0</v>
      </c>
      <c r="AZ24" s="146">
        <f t="shared" si="73"/>
        <v>49.126348934209275</v>
      </c>
      <c r="BA24" s="146">
        <f t="shared" si="93"/>
        <v>27.156565131582376</v>
      </c>
      <c r="BB24" s="146">
        <f t="shared" si="74"/>
        <v>0</v>
      </c>
      <c r="BC24" s="145" t="str">
        <f>VLOOKUP(AW24,'Individual Data'!$V$5:$AC$5544,8,FALSE)</f>
        <v>Blw</v>
      </c>
      <c r="BD24" s="34">
        <f t="shared" ref="BD24" si="106">IF(BC24="blw",AZ24*(1-$BA$4),AZ24*(1-$BA$3))</f>
        <v>36.893888049591169</v>
      </c>
      <c r="BE24" s="16">
        <f t="shared" si="75"/>
        <v>20.394580413818364</v>
      </c>
      <c r="BF24" s="142">
        <f t="shared" si="76"/>
        <v>0</v>
      </c>
      <c r="BH24" s="16"/>
      <c r="BI24" s="38">
        <f t="shared" si="9"/>
        <v>0</v>
      </c>
      <c r="BJ24" s="30">
        <f t="shared" si="10"/>
        <v>0</v>
      </c>
      <c r="BK24" s="30">
        <f t="shared" si="11"/>
        <v>0</v>
      </c>
      <c r="BL24" s="30">
        <f t="shared" si="12"/>
        <v>0</v>
      </c>
      <c r="BM24" s="30">
        <f t="shared" si="13"/>
        <v>0</v>
      </c>
      <c r="BN24" s="30">
        <f t="shared" si="14"/>
        <v>0</v>
      </c>
      <c r="BO24" s="30">
        <f t="shared" si="15"/>
        <v>0</v>
      </c>
      <c r="BP24" s="30">
        <f t="shared" si="16"/>
        <v>1.4828468304168538</v>
      </c>
      <c r="BQ24" s="30">
        <f t="shared" si="17"/>
        <v>0</v>
      </c>
      <c r="BR24" s="30">
        <f t="shared" si="18"/>
        <v>0.49597188778574264</v>
      </c>
      <c r="BS24" s="30">
        <f t="shared" si="19"/>
        <v>0</v>
      </c>
      <c r="BT24" s="30">
        <f t="shared" si="20"/>
        <v>0</v>
      </c>
      <c r="BU24" s="30">
        <f t="shared" si="21"/>
        <v>0</v>
      </c>
      <c r="BV24" s="13">
        <f t="shared" si="77"/>
        <v>0</v>
      </c>
      <c r="BW24" s="30">
        <f>SUMIFS('Individual Data'!$X$6:$X$5544,'Individual Data'!$I$6:$I$5544,'age-length prop'!BW$7,'Individual Data'!$V$6:$V$5544,'age-length prop'!$B24,'Individual Data'!$R$6:$R$5544,'age-length prop'!$C24,'Individual Data'!$N$6:$N$5544,"F")</f>
        <v>0</v>
      </c>
      <c r="BX24" s="30">
        <f>SUMIFS('Individual Data'!$X$6:$X$5544,'Individual Data'!$I$6:$I$5544,'age-length prop'!BX$7,'Individual Data'!$V$6:$V$5544,'age-length prop'!$B24,'Individual Data'!$R$6:$R$5544,'age-length prop'!$C24,'Individual Data'!$N$6:$N$5544,"F")</f>
        <v>4</v>
      </c>
      <c r="BY24" s="45">
        <f t="shared" si="78"/>
        <v>0</v>
      </c>
      <c r="BZ24" s="16">
        <f t="shared" si="79"/>
        <v>0</v>
      </c>
      <c r="CA24" s="16">
        <f t="shared" si="22"/>
        <v>0</v>
      </c>
      <c r="CB24" s="16">
        <f t="shared" si="23"/>
        <v>0</v>
      </c>
      <c r="CC24" s="16">
        <f t="shared" si="24"/>
        <v>0</v>
      </c>
      <c r="CD24" s="16">
        <f t="shared" si="25"/>
        <v>0</v>
      </c>
      <c r="CE24" s="16">
        <f t="shared" si="26"/>
        <v>0</v>
      </c>
      <c r="CF24" s="16">
        <f t="shared" si="27"/>
        <v>0</v>
      </c>
      <c r="CG24" s="16">
        <f t="shared" si="28"/>
        <v>0</v>
      </c>
      <c r="CH24" s="16">
        <f t="shared" si="29"/>
        <v>0</v>
      </c>
      <c r="CI24" s="16">
        <f t="shared" si="30"/>
        <v>0</v>
      </c>
      <c r="CJ24" s="16">
        <f t="shared" si="31"/>
        <v>0</v>
      </c>
      <c r="CK24" s="46">
        <f t="shared" si="32"/>
        <v>0</v>
      </c>
      <c r="CL24" s="16"/>
      <c r="CM24" s="16">
        <f t="shared" si="80"/>
        <v>0</v>
      </c>
      <c r="CN24" s="16">
        <f t="shared" si="81"/>
        <v>0</v>
      </c>
      <c r="CO24" s="16">
        <f t="shared" si="82"/>
        <v>0</v>
      </c>
      <c r="CP24" s="16">
        <f t="shared" si="83"/>
        <v>0</v>
      </c>
      <c r="CQ24" s="16">
        <f t="shared" si="84"/>
        <v>0</v>
      </c>
      <c r="CR24" s="16">
        <f t="shared" si="85"/>
        <v>0</v>
      </c>
      <c r="CS24" s="16">
        <f t="shared" si="86"/>
        <v>0</v>
      </c>
      <c r="CT24" s="16">
        <f t="shared" si="87"/>
        <v>1.4828468304168538</v>
      </c>
      <c r="CU24" s="16">
        <f t="shared" si="88"/>
        <v>0</v>
      </c>
      <c r="CV24" s="16">
        <f t="shared" si="89"/>
        <v>0.49597188778574264</v>
      </c>
      <c r="CW24" s="16">
        <f t="shared" si="90"/>
        <v>0</v>
      </c>
      <c r="CX24" s="16">
        <f t="shared" si="91"/>
        <v>0</v>
      </c>
      <c r="CY24" s="16">
        <f t="shared" si="92"/>
        <v>0</v>
      </c>
    </row>
    <row r="25" spans="1:103" x14ac:dyDescent="0.25">
      <c r="A25" t="s">
        <v>221</v>
      </c>
      <c r="B25" t="s">
        <v>3653</v>
      </c>
      <c r="C25">
        <v>4</v>
      </c>
      <c r="D25" s="16">
        <f>SUMIFS('Individual Data'!$AB$6:$AB$5544,'Individual Data'!$V$6:$V$5544,'age-length prop'!$B25,'Individual Data'!$Y$6:$Y$5544,'age-length prop'!D$7,'Individual Data'!$R$6:$R$5544,'age-length prop'!$C25,'Individual Data'!$N$6:$N$5544,'age-length prop'!$B$6)</f>
        <v>0</v>
      </c>
      <c r="E25" s="16">
        <f>SUMIFS('Individual Data'!$AB$6:$AB$5544,'Individual Data'!$V$6:$V$5544,'age-length prop'!$B25,'Individual Data'!$Y$6:$Y$5544,'age-length prop'!E$7,'Individual Data'!$R$6:$R$5544,'age-length prop'!$C25,'Individual Data'!$N$6:$N$5544,'age-length prop'!$B$6)</f>
        <v>0</v>
      </c>
      <c r="F25" s="16">
        <f>SUMIFS('Individual Data'!$AB$6:$AB$5544,'Individual Data'!$V$6:$V$5544,'age-length prop'!$B25,'Individual Data'!$Y$6:$Y$5544,'age-length prop'!F$7,'Individual Data'!$R$6:$R$5544,'age-length prop'!$C25,'Individual Data'!$N$6:$N$5544,'age-length prop'!$B$6)</f>
        <v>0</v>
      </c>
      <c r="G25" s="16">
        <f>SUMIFS('Individual Data'!$AB$6:$AB$5544,'Individual Data'!$V$6:$V$5544,'age-length prop'!$B25,'Individual Data'!$Y$6:$Y$5544,'age-length prop'!G$7,'Individual Data'!$R$6:$R$5544,'age-length prop'!$C25,'Individual Data'!$N$6:$N$5544,'age-length prop'!$B$6)</f>
        <v>0</v>
      </c>
      <c r="H25" s="16">
        <f>SUMIFS('Individual Data'!$AB$6:$AB$5544,'Individual Data'!$V$6:$V$5544,'age-length prop'!$B25,'Individual Data'!$Y$6:$Y$5544,'age-length prop'!H$7,'Individual Data'!$R$6:$R$5544,'age-length prop'!$C25,'Individual Data'!$N$6:$N$5544,'age-length prop'!$B$6)</f>
        <v>23.316195372750641</v>
      </c>
      <c r="I25" s="16">
        <f>SUMIFS('Individual Data'!$AB$6:$AB$5544,'Individual Data'!$V$6:$V$5544,'age-length prop'!$B25,'Individual Data'!$Y$6:$Y$5544,'age-length prop'!I$7,'Individual Data'!$R$6:$R$5544,'age-length prop'!$C25,'Individual Data'!$N$6:$N$5544,'age-length prop'!$B$6)</f>
        <v>58.290488431876604</v>
      </c>
      <c r="J25" s="16">
        <f>SUMIFS('Individual Data'!$AB$6:$AB$5544,'Individual Data'!$V$6:$V$5544,'age-length prop'!$B25,'Individual Data'!$Y$6:$Y$5544,'age-length prop'!J$7,'Individual Data'!$R$6:$R$5544,'age-length prop'!$C25,'Individual Data'!$N$6:$N$5544,'age-length prop'!$B$6)</f>
        <v>200.70600472128388</v>
      </c>
      <c r="K25" s="16">
        <f>SUMIFS('Individual Data'!$AB$6:$AB$5544,'Individual Data'!$V$6:$V$5544,'age-length prop'!$B25,'Individual Data'!$Y$6:$Y$5544,'age-length prop'!K$7,'Individual Data'!$R$6:$R$5544,'age-length prop'!$C25,'Individual Data'!$N$6:$N$5544,'age-length prop'!$B$6)</f>
        <v>240.71698588621655</v>
      </c>
      <c r="L25" s="16">
        <f>SUMIFS('Individual Data'!$AB$6:$AB$5544,'Individual Data'!$V$6:$V$5544,'age-length prop'!$B25,'Individual Data'!$Y$6:$Y$5544,'age-length prop'!L$7,'Individual Data'!$R$6:$R$5544,'age-length prop'!$C25,'Individual Data'!$N$6:$N$5544,'age-length prop'!$B$6)</f>
        <v>169.18367829320263</v>
      </c>
      <c r="M25" s="16">
        <f>SUMIFS('Individual Data'!$AB$6:$AB$5544,'Individual Data'!$V$6:$V$5544,'age-length prop'!$B25,'Individual Data'!$Y$6:$Y$5544,'age-length prop'!M$7,'Individual Data'!$R$6:$R$5544,'age-length prop'!$C25,'Individual Data'!$N$6:$N$5544,'age-length prop'!$B$6)</f>
        <v>14.176441739278664</v>
      </c>
      <c r="N25" s="16">
        <f>SUMIFS('Individual Data'!$AB$6:$AB$5544,'Individual Data'!$V$6:$V$5544,'age-length prop'!$B25,'Individual Data'!$Y$6:$Y$5544,'age-length prop'!N$7,'Individual Data'!$R$6:$R$5544,'age-length prop'!$C25,'Individual Data'!$N$6:$N$5544,'age-length prop'!$B$6)</f>
        <v>0</v>
      </c>
      <c r="O25" s="16">
        <f>SUMIFS('Individual Data'!$AB$6:$AB$5544,'Individual Data'!$V$6:$V$5544,'age-length prop'!$B25,'Individual Data'!$Y$6:$Y$5544,'age-length prop'!O$7,'Individual Data'!$R$6:$R$5544,'age-length prop'!$C25,'Individual Data'!$N$6:$N$5544,'age-length prop'!$B$6)</f>
        <v>0</v>
      </c>
      <c r="P25" s="16">
        <f>SUMIFS('Individual Data'!$AB$6:$AB$5544,'Individual Data'!$V$6:$V$5544,'age-length prop'!$B25,'Individual Data'!$Y$6:$Y$5544,'age-length prop'!P$7,'Individual Data'!$R$6:$R$5544,'age-length prop'!$C25,'Individual Data'!$N$6:$N$5544,'age-length prop'!$B$6)</f>
        <v>0</v>
      </c>
      <c r="Q25" s="38">
        <f t="shared" si="45"/>
        <v>0</v>
      </c>
      <c r="R25" s="30">
        <f t="shared" si="46"/>
        <v>0</v>
      </c>
      <c r="S25" s="30">
        <f t="shared" si="47"/>
        <v>0</v>
      </c>
      <c r="T25" s="30">
        <f t="shared" si="48"/>
        <v>0</v>
      </c>
      <c r="U25" s="30">
        <f t="shared" si="49"/>
        <v>23.316195372750641</v>
      </c>
      <c r="V25" s="30">
        <f t="shared" si="50"/>
        <v>58.290488431876604</v>
      </c>
      <c r="W25" s="30">
        <f>IFERROR(J25+(J$5*(J25/J$6)),0)</f>
        <v>202.46004613571239</v>
      </c>
      <c r="X25" s="30">
        <f t="shared" si="52"/>
        <v>243.16833599069128</v>
      </c>
      <c r="Y25" s="30">
        <f t="shared" si="53"/>
        <v>171.38362777847192</v>
      </c>
      <c r="Z25" s="30">
        <f t="shared" si="54"/>
        <v>14.369761033148693</v>
      </c>
      <c r="AA25" s="30">
        <f t="shared" si="55"/>
        <v>0</v>
      </c>
      <c r="AB25" s="30">
        <f t="shared" si="56"/>
        <v>0</v>
      </c>
      <c r="AC25" s="30">
        <f t="shared" si="57"/>
        <v>0</v>
      </c>
      <c r="AD25" s="12">
        <f>VLOOKUP(A25,'PBT Tag Rates'!$B$5:$E$44,4,FALSE)</f>
        <v>0.95971980899999998</v>
      </c>
      <c r="AE25" s="30">
        <f t="shared" si="58"/>
        <v>0</v>
      </c>
      <c r="AF25" s="30">
        <f t="shared" si="59"/>
        <v>0</v>
      </c>
      <c r="AG25" s="30">
        <f t="shared" si="60"/>
        <v>0</v>
      </c>
      <c r="AH25" s="30">
        <f t="shared" si="61"/>
        <v>0</v>
      </c>
      <c r="AI25" s="30">
        <f t="shared" si="62"/>
        <v>24.294794328612884</v>
      </c>
      <c r="AJ25" s="30">
        <f t="shared" si="63"/>
        <v>60.736985821532215</v>
      </c>
      <c r="AK25" s="30">
        <f>W25/$AD25</f>
        <v>210.95745262012446</v>
      </c>
      <c r="AL25" s="30">
        <f t="shared" si="65"/>
        <v>253.37430123909351</v>
      </c>
      <c r="AM25" s="30">
        <f t="shared" si="66"/>
        <v>178.57673267893537</v>
      </c>
      <c r="AN25" s="30">
        <f t="shared" si="67"/>
        <v>14.972871142590632</v>
      </c>
      <c r="AO25" s="30">
        <f t="shared" si="68"/>
        <v>0</v>
      </c>
      <c r="AP25" s="30">
        <f t="shared" si="69"/>
        <v>0</v>
      </c>
      <c r="AQ25" s="30">
        <f t="shared" si="70"/>
        <v>0</v>
      </c>
      <c r="AS25" s="32">
        <f t="shared" si="71"/>
        <v>0</v>
      </c>
      <c r="AT25" s="33">
        <f t="shared" si="72"/>
        <v>742.91313783088913</v>
      </c>
      <c r="AV25">
        <f t="shared" si="7"/>
        <v>2019</v>
      </c>
      <c r="AW25" s="145" t="str">
        <f t="shared" si="8"/>
        <v>LFHSO2</v>
      </c>
      <c r="AX25" s="145" t="s">
        <v>3202</v>
      </c>
      <c r="AY25" s="145">
        <f>SUMIFS('cwt rel info'!$A$6:$A$317,'cwt rel info'!$D$6:$D$317,'age-length prop'!AV25,'cwt rel info'!$E$6:$E$317,'age-length prop'!AW25)</f>
        <v>0</v>
      </c>
      <c r="AZ25" s="146">
        <f t="shared" si="73"/>
        <v>742.91313783088913</v>
      </c>
      <c r="BA25" s="146">
        <f t="shared" si="93"/>
        <v>482.05640589151955</v>
      </c>
      <c r="BB25" s="146">
        <f t="shared" si="74"/>
        <v>0</v>
      </c>
      <c r="BC25" s="145" t="str">
        <f>VLOOKUP(AW25,'Individual Data'!$V$5:$AC$5544,8,FALSE)</f>
        <v>Blw</v>
      </c>
      <c r="BD25" s="34">
        <f t="shared" ref="BD25" si="107">IF(BC25="blw",AZ25*(1-$BA$4),AZ25*(1-$BA$3))</f>
        <v>557.92776651099769</v>
      </c>
      <c r="BE25" s="16">
        <f t="shared" si="75"/>
        <v>362.02436082453119</v>
      </c>
      <c r="BF25" s="142">
        <f t="shared" si="76"/>
        <v>0</v>
      </c>
      <c r="BH25" s="16"/>
      <c r="BI25" s="38">
        <f t="shared" si="9"/>
        <v>0</v>
      </c>
      <c r="BJ25" s="30">
        <f t="shared" si="10"/>
        <v>0</v>
      </c>
      <c r="BK25" s="30">
        <f t="shared" si="11"/>
        <v>0</v>
      </c>
      <c r="BL25" s="30">
        <f t="shared" si="12"/>
        <v>0</v>
      </c>
      <c r="BM25" s="30">
        <f t="shared" si="13"/>
        <v>0.97859895586224255</v>
      </c>
      <c r="BN25" s="30">
        <f t="shared" si="14"/>
        <v>2.4464973896556117</v>
      </c>
      <c r="BO25" s="30">
        <f t="shared" si="15"/>
        <v>8.4974064844120676</v>
      </c>
      <c r="BP25" s="30">
        <f t="shared" si="16"/>
        <v>10.205965248402237</v>
      </c>
      <c r="BQ25" s="30">
        <f t="shared" si="17"/>
        <v>7.1931049004634531</v>
      </c>
      <c r="BR25" s="30">
        <f t="shared" si="18"/>
        <v>0.6031101094419391</v>
      </c>
      <c r="BS25" s="30">
        <f t="shared" si="19"/>
        <v>0</v>
      </c>
      <c r="BT25" s="30">
        <f t="shared" si="20"/>
        <v>0</v>
      </c>
      <c r="BU25" s="30">
        <f t="shared" si="21"/>
        <v>0</v>
      </c>
      <c r="BV25" s="13">
        <f t="shared" si="77"/>
        <v>0</v>
      </c>
      <c r="BW25" s="30">
        <f>SUMIFS('Individual Data'!$X$6:$X$5544,'Individual Data'!$I$6:$I$5544,'age-length prop'!BW$7,'Individual Data'!$V$6:$V$5544,'age-length prop'!$B25,'Individual Data'!$R$6:$R$5544,'age-length prop'!$C25,'Individual Data'!$N$6:$N$5544,"F")</f>
        <v>0</v>
      </c>
      <c r="BX25" s="30">
        <f>SUMIFS('Individual Data'!$X$6:$X$5544,'Individual Data'!$I$6:$I$5544,'age-length prop'!BX$7,'Individual Data'!$V$6:$V$5544,'age-length prop'!$B25,'Individual Data'!$R$6:$R$5544,'age-length prop'!$C25,'Individual Data'!$N$6:$N$5544,"F")</f>
        <v>70</v>
      </c>
      <c r="BY25" s="45">
        <f t="shared" si="78"/>
        <v>0</v>
      </c>
      <c r="BZ25" s="16">
        <f t="shared" si="79"/>
        <v>0</v>
      </c>
      <c r="CA25" s="16">
        <f t="shared" si="22"/>
        <v>0</v>
      </c>
      <c r="CB25" s="16">
        <f t="shared" si="23"/>
        <v>0</v>
      </c>
      <c r="CC25" s="16">
        <f t="shared" si="24"/>
        <v>0</v>
      </c>
      <c r="CD25" s="16">
        <f t="shared" si="25"/>
        <v>0</v>
      </c>
      <c r="CE25" s="16">
        <f t="shared" si="26"/>
        <v>0</v>
      </c>
      <c r="CF25" s="16">
        <f t="shared" si="27"/>
        <v>0</v>
      </c>
      <c r="CG25" s="16">
        <f t="shared" si="28"/>
        <v>0</v>
      </c>
      <c r="CH25" s="16">
        <f t="shared" si="29"/>
        <v>0</v>
      </c>
      <c r="CI25" s="16">
        <f t="shared" si="30"/>
        <v>0</v>
      </c>
      <c r="CJ25" s="16">
        <f t="shared" si="31"/>
        <v>0</v>
      </c>
      <c r="CK25" s="46">
        <f t="shared" si="32"/>
        <v>0</v>
      </c>
      <c r="CL25" s="16"/>
      <c r="CM25" s="16">
        <f t="shared" si="80"/>
        <v>0</v>
      </c>
      <c r="CN25" s="16">
        <f t="shared" si="81"/>
        <v>0</v>
      </c>
      <c r="CO25" s="16">
        <f t="shared" si="82"/>
        <v>0</v>
      </c>
      <c r="CP25" s="16">
        <f t="shared" si="83"/>
        <v>0</v>
      </c>
      <c r="CQ25" s="16">
        <f t="shared" si="84"/>
        <v>0.97859895586224255</v>
      </c>
      <c r="CR25" s="16">
        <f t="shared" si="85"/>
        <v>2.4464973896556117</v>
      </c>
      <c r="CS25" s="16">
        <f t="shared" si="86"/>
        <v>8.4974064844120676</v>
      </c>
      <c r="CT25" s="16">
        <f t="shared" si="87"/>
        <v>10.205965248402237</v>
      </c>
      <c r="CU25" s="16">
        <f t="shared" si="88"/>
        <v>7.1931049004634531</v>
      </c>
      <c r="CV25" s="16">
        <f t="shared" si="89"/>
        <v>0.6031101094419391</v>
      </c>
      <c r="CW25" s="16">
        <f t="shared" si="90"/>
        <v>0</v>
      </c>
      <c r="CX25" s="16">
        <f t="shared" si="91"/>
        <v>0</v>
      </c>
      <c r="CY25" s="16">
        <f t="shared" si="92"/>
        <v>0</v>
      </c>
    </row>
    <row r="26" spans="1:103" x14ac:dyDescent="0.25">
      <c r="A26" t="s">
        <v>221</v>
      </c>
      <c r="B26" t="s">
        <v>3396</v>
      </c>
      <c r="C26">
        <v>4</v>
      </c>
      <c r="D26" s="16">
        <f>SUMIFS('Individual Data'!$AB$6:$AB$5544,'Individual Data'!$V$6:$V$5544,'age-length prop'!$B26,'Individual Data'!$Y$6:$Y$5544,'age-length prop'!D$7,'Individual Data'!$R$6:$R$5544,'age-length prop'!$C26,'Individual Data'!$N$6:$N$5544,'age-length prop'!$B$6)</f>
        <v>0</v>
      </c>
      <c r="E26" s="16">
        <f>SUMIFS('Individual Data'!$AB$6:$AB$5544,'Individual Data'!$V$6:$V$5544,'age-length prop'!$B26,'Individual Data'!$Y$6:$Y$5544,'age-length prop'!E$7,'Individual Data'!$R$6:$R$5544,'age-length prop'!$C26,'Individual Data'!$N$6:$N$5544,'age-length prop'!$B$6)</f>
        <v>0</v>
      </c>
      <c r="F26" s="16">
        <f>SUMIFS('Individual Data'!$AB$6:$AB$5544,'Individual Data'!$V$6:$V$5544,'age-length prop'!$B26,'Individual Data'!$Y$6:$Y$5544,'age-length prop'!F$7,'Individual Data'!$R$6:$R$5544,'age-length prop'!$C26,'Individual Data'!$N$6:$N$5544,'age-length prop'!$B$6)</f>
        <v>0</v>
      </c>
      <c r="G26" s="16">
        <f>SUMIFS('Individual Data'!$AB$6:$AB$5544,'Individual Data'!$V$6:$V$5544,'age-length prop'!$B26,'Individual Data'!$Y$6:$Y$5544,'age-length prop'!G$7,'Individual Data'!$R$6:$R$5544,'age-length prop'!$C26,'Individual Data'!$N$6:$N$5544,'age-length prop'!$B$6)</f>
        <v>0</v>
      </c>
      <c r="H26" s="16">
        <f>SUMIFS('Individual Data'!$AB$6:$AB$5544,'Individual Data'!$V$6:$V$5544,'age-length prop'!$B26,'Individual Data'!$Y$6:$Y$5544,'age-length prop'!H$7,'Individual Data'!$R$6:$R$5544,'age-length prop'!$C26,'Individual Data'!$N$6:$N$5544,'age-length prop'!$B$6)</f>
        <v>23.316195372750641</v>
      </c>
      <c r="I26" s="16">
        <f>SUMIFS('Individual Data'!$AB$6:$AB$5544,'Individual Data'!$V$6:$V$5544,'age-length prop'!$B26,'Individual Data'!$Y$6:$Y$5544,'age-length prop'!I$7,'Individual Data'!$R$6:$R$5544,'age-length prop'!$C26,'Individual Data'!$N$6:$N$5544,'age-length prop'!$B$6)</f>
        <v>46.632390745501283</v>
      </c>
      <c r="J26" s="16">
        <f>SUMIFS('Individual Data'!$AB$6:$AB$5544,'Individual Data'!$V$6:$V$5544,'age-length prop'!$B26,'Individual Data'!$Y$6:$Y$5544,'age-length prop'!J$7,'Individual Data'!$R$6:$R$5544,'age-length prop'!$C26,'Individual Data'!$N$6:$N$5544,'age-length prop'!$B$6)</f>
        <v>820.45242725545768</v>
      </c>
      <c r="K26" s="16">
        <f>SUMIFS('Individual Data'!$AB$6:$AB$5544,'Individual Data'!$V$6:$V$5544,'age-length prop'!$B26,'Individual Data'!$Y$6:$Y$5544,'age-length prop'!K$7,'Individual Data'!$R$6:$R$5544,'age-length prop'!$C26,'Individual Data'!$N$6:$N$5544,'age-length prop'!$B$6)</f>
        <v>1264.3077103822839</v>
      </c>
      <c r="L26" s="16">
        <f>SUMIFS('Individual Data'!$AB$6:$AB$5544,'Individual Data'!$V$6:$V$5544,'age-length prop'!$B26,'Individual Data'!$Y$6:$Y$5544,'age-length prop'!L$7,'Individual Data'!$R$6:$R$5544,'age-length prop'!$C26,'Individual Data'!$N$6:$N$5544,'age-length prop'!$B$6)</f>
        <v>792.01349224332125</v>
      </c>
      <c r="M26" s="16">
        <f>SUMIFS('Individual Data'!$AB$6:$AB$5544,'Individual Data'!$V$6:$V$5544,'age-length prop'!$B26,'Individual Data'!$Y$6:$Y$5544,'age-length prop'!M$7,'Individual Data'!$R$6:$R$5544,'age-length prop'!$C26,'Individual Data'!$N$6:$N$5544,'age-length prop'!$B$6)</f>
        <v>181.77539855771937</v>
      </c>
      <c r="N26" s="16">
        <f>SUMIFS('Individual Data'!$AB$6:$AB$5544,'Individual Data'!$V$6:$V$5544,'age-length prop'!$B26,'Individual Data'!$Y$6:$Y$5544,'age-length prop'!N$7,'Individual Data'!$R$6:$R$5544,'age-length prop'!$C26,'Individual Data'!$N$6:$N$5544,'age-length prop'!$B$6)</f>
        <v>0</v>
      </c>
      <c r="O26" s="16">
        <f>SUMIFS('Individual Data'!$AB$6:$AB$5544,'Individual Data'!$V$6:$V$5544,'age-length prop'!$B26,'Individual Data'!$Y$6:$Y$5544,'age-length prop'!O$7,'Individual Data'!$R$6:$R$5544,'age-length prop'!$C26,'Individual Data'!$N$6:$N$5544,'age-length prop'!$B$6)</f>
        <v>0</v>
      </c>
      <c r="P26" s="16">
        <f>SUMIFS('Individual Data'!$AB$6:$AB$5544,'Individual Data'!$V$6:$V$5544,'age-length prop'!$B26,'Individual Data'!$Y$6:$Y$5544,'age-length prop'!P$7,'Individual Data'!$R$6:$R$5544,'age-length prop'!$C26,'Individual Data'!$N$6:$N$5544,'age-length prop'!$B$6)</f>
        <v>0</v>
      </c>
      <c r="Q26" s="38">
        <f t="shared" si="45"/>
        <v>0</v>
      </c>
      <c r="R26" s="30">
        <f t="shared" si="46"/>
        <v>0</v>
      </c>
      <c r="S26" s="30">
        <f t="shared" si="47"/>
        <v>0</v>
      </c>
      <c r="T26" s="30">
        <f t="shared" si="48"/>
        <v>0</v>
      </c>
      <c r="U26" s="30">
        <f t="shared" si="49"/>
        <v>23.316195372750641</v>
      </c>
      <c r="V26" s="30">
        <f t="shared" si="50"/>
        <v>46.632390745501283</v>
      </c>
      <c r="W26" s="30">
        <f t="shared" si="51"/>
        <v>827.62265386613103</v>
      </c>
      <c r="X26" s="30">
        <f t="shared" si="52"/>
        <v>1277.1828335337461</v>
      </c>
      <c r="Y26" s="30">
        <f t="shared" si="53"/>
        <v>802.31229702262976</v>
      </c>
      <c r="Z26" s="30">
        <f t="shared" si="54"/>
        <v>184.25420758035</v>
      </c>
      <c r="AA26" s="30">
        <f t="shared" si="55"/>
        <v>0</v>
      </c>
      <c r="AB26" s="30">
        <f t="shared" si="56"/>
        <v>0</v>
      </c>
      <c r="AC26" s="30">
        <f t="shared" si="57"/>
        <v>0</v>
      </c>
      <c r="AD26" s="12">
        <f>VLOOKUP(A26,'PBT Tag Rates'!$B$5:$E$44,4,FALSE)</f>
        <v>0.95971980899999998</v>
      </c>
      <c r="AE26" s="30">
        <f t="shared" si="58"/>
        <v>0</v>
      </c>
      <c r="AF26" s="30">
        <f t="shared" si="59"/>
        <v>0</v>
      </c>
      <c r="AG26" s="30">
        <f t="shared" si="60"/>
        <v>0</v>
      </c>
      <c r="AH26" s="30">
        <f t="shared" si="61"/>
        <v>0</v>
      </c>
      <c r="AI26" s="30">
        <f t="shared" si="62"/>
        <v>24.294794328612884</v>
      </c>
      <c r="AJ26" s="30">
        <f t="shared" si="63"/>
        <v>48.589588657225768</v>
      </c>
      <c r="AK26" s="30">
        <f t="shared" si="64"/>
        <v>862.35862394930632</v>
      </c>
      <c r="AL26" s="30">
        <f t="shared" si="65"/>
        <v>1330.7871959676786</v>
      </c>
      <c r="AM26" s="30">
        <f t="shared" si="66"/>
        <v>835.98597163334136</v>
      </c>
      <c r="AN26" s="30">
        <f t="shared" si="67"/>
        <v>191.98750078143902</v>
      </c>
      <c r="AO26" s="30">
        <f t="shared" si="68"/>
        <v>0</v>
      </c>
      <c r="AP26" s="30">
        <f t="shared" si="69"/>
        <v>0</v>
      </c>
      <c r="AQ26" s="30">
        <f t="shared" si="70"/>
        <v>0</v>
      </c>
      <c r="AS26" s="32">
        <f t="shared" si="71"/>
        <v>0</v>
      </c>
      <c r="AT26" s="33">
        <f t="shared" si="72"/>
        <v>3294.0036753176037</v>
      </c>
      <c r="AV26">
        <f t="shared" si="7"/>
        <v>2019</v>
      </c>
      <c r="AW26" t="str">
        <f t="shared" si="8"/>
        <v>LFSO</v>
      </c>
      <c r="AX26" t="s">
        <v>3202</v>
      </c>
      <c r="AY26" s="145">
        <f>SUMIFS('cwt rel info'!$A$6:$A$317,'cwt rel info'!$D$6:$D$317,'age-length prop'!AV26,'cwt rel info'!$E$6:$E$317,'age-length prop'!AW26)</f>
        <v>637758</v>
      </c>
      <c r="AZ26" s="30">
        <f t="shared" si="73"/>
        <v>3294.0036753176037</v>
      </c>
      <c r="BA26" s="30">
        <f t="shared" si="93"/>
        <v>1523.486775870645</v>
      </c>
      <c r="BB26" s="30">
        <f t="shared" si="74"/>
        <v>0</v>
      </c>
      <c r="BC26" s="145" t="str">
        <f>VLOOKUP(AW26,'Individual Data'!$V$5:$AC$5544,8,FALSE)</f>
        <v>Blw</v>
      </c>
      <c r="BD26" s="34">
        <f t="shared" ref="BD26" si="108">IF(BC26="blw",AZ26*(1-$BA$4),AZ26*(1-$BA$3))</f>
        <v>2473.7967601635205</v>
      </c>
      <c r="BE26" s="16">
        <f t="shared" si="75"/>
        <v>1144.1385686788544</v>
      </c>
      <c r="BF26" s="142">
        <f t="shared" si="76"/>
        <v>0</v>
      </c>
      <c r="BH26" s="16"/>
      <c r="BI26" s="38">
        <f t="shared" si="9"/>
        <v>0</v>
      </c>
      <c r="BJ26" s="30">
        <f t="shared" si="10"/>
        <v>0</v>
      </c>
      <c r="BK26" s="30">
        <f t="shared" si="11"/>
        <v>0</v>
      </c>
      <c r="BL26" s="30">
        <f t="shared" si="12"/>
        <v>0</v>
      </c>
      <c r="BM26" s="30">
        <f t="shared" si="13"/>
        <v>0.97859895586224255</v>
      </c>
      <c r="BN26" s="30">
        <f t="shared" si="14"/>
        <v>1.9571979117244851</v>
      </c>
      <c r="BO26" s="30">
        <f>AK26-W26</f>
        <v>34.735970083175289</v>
      </c>
      <c r="BP26" s="30">
        <f t="shared" si="16"/>
        <v>53.604362433932465</v>
      </c>
      <c r="BQ26" s="30">
        <f t="shared" si="17"/>
        <v>33.673674610711601</v>
      </c>
      <c r="BR26" s="30">
        <f t="shared" si="18"/>
        <v>7.7332932010890261</v>
      </c>
      <c r="BS26" s="30">
        <f t="shared" si="19"/>
        <v>0</v>
      </c>
      <c r="BT26" s="30">
        <f t="shared" si="20"/>
        <v>0</v>
      </c>
      <c r="BU26" s="30">
        <f t="shared" si="21"/>
        <v>0</v>
      </c>
      <c r="BV26" s="13">
        <f t="shared" si="77"/>
        <v>0.24725274725274726</v>
      </c>
      <c r="BW26" s="30">
        <f>SUMIFS('Individual Data'!$X$6:$X$5544,'Individual Data'!$I$6:$I$5544,'age-length prop'!BW$7,'Individual Data'!$V$6:$V$5544,'age-length prop'!$B26,'Individual Data'!$R$6:$R$5544,'age-length prop'!$C26,'Individual Data'!$N$6:$N$5544,"F")</f>
        <v>90</v>
      </c>
      <c r="BX26" s="30">
        <f>SUMIFS('Individual Data'!$X$6:$X$5544,'Individual Data'!$I$6:$I$5544,'age-length prop'!BX$7,'Individual Data'!$V$6:$V$5544,'age-length prop'!$B26,'Individual Data'!$R$6:$R$5544,'age-length prop'!$C26,'Individual Data'!$N$6:$N$5544,"F")</f>
        <v>274</v>
      </c>
      <c r="BY26" s="45">
        <f t="shared" si="78"/>
        <v>0</v>
      </c>
      <c r="BZ26" s="16">
        <f t="shared" si="79"/>
        <v>0</v>
      </c>
      <c r="CA26" s="16">
        <f t="shared" si="22"/>
        <v>0</v>
      </c>
      <c r="CB26" s="16">
        <f t="shared" si="23"/>
        <v>0</v>
      </c>
      <c r="CC26" s="16">
        <f t="shared" si="24"/>
        <v>0.24196128029560943</v>
      </c>
      <c r="CD26" s="16">
        <f t="shared" si="25"/>
        <v>0.48392256059121885</v>
      </c>
      <c r="CE26" s="16">
        <f t="shared" si="26"/>
        <v>8.5885640315543306</v>
      </c>
      <c r="CF26" s="16">
        <f t="shared" si="27"/>
        <v>13.253825876521764</v>
      </c>
      <c r="CG26" s="16">
        <f t="shared" si="28"/>
        <v>8.3259085575935288</v>
      </c>
      <c r="CH26" s="16">
        <f t="shared" si="29"/>
        <v>1.9120779892802537</v>
      </c>
      <c r="CI26" s="16">
        <f t="shared" si="30"/>
        <v>0</v>
      </c>
      <c r="CJ26" s="16">
        <f t="shared" si="31"/>
        <v>0</v>
      </c>
      <c r="CK26" s="46">
        <f t="shared" si="32"/>
        <v>0</v>
      </c>
      <c r="CL26" s="16"/>
      <c r="CM26" s="16">
        <f t="shared" si="80"/>
        <v>0</v>
      </c>
      <c r="CN26" s="16">
        <f t="shared" si="81"/>
        <v>0</v>
      </c>
      <c r="CO26" s="16">
        <f t="shared" si="82"/>
        <v>0</v>
      </c>
      <c r="CP26" s="16">
        <f t="shared" si="83"/>
        <v>0</v>
      </c>
      <c r="CQ26" s="16">
        <f t="shared" si="84"/>
        <v>0.73663767556663307</v>
      </c>
      <c r="CR26" s="16">
        <f t="shared" si="85"/>
        <v>1.4732753511332661</v>
      </c>
      <c r="CS26" s="16">
        <f t="shared" si="86"/>
        <v>26.147406051620958</v>
      </c>
      <c r="CT26" s="16">
        <f t="shared" si="87"/>
        <v>40.350536557410699</v>
      </c>
      <c r="CU26" s="16">
        <f t="shared" si="88"/>
        <v>25.347766053118072</v>
      </c>
      <c r="CV26" s="16">
        <f t="shared" si="89"/>
        <v>5.8212152118087719</v>
      </c>
      <c r="CW26" s="16">
        <f t="shared" si="90"/>
        <v>0</v>
      </c>
      <c r="CX26" s="16">
        <f t="shared" si="91"/>
        <v>0</v>
      </c>
      <c r="CY26" s="16">
        <f t="shared" si="92"/>
        <v>0</v>
      </c>
    </row>
    <row r="27" spans="1:103" x14ac:dyDescent="0.25">
      <c r="A27" t="s">
        <v>221</v>
      </c>
      <c r="B27" t="s">
        <v>3951</v>
      </c>
      <c r="C27">
        <v>4</v>
      </c>
      <c r="D27" s="16">
        <f>SUMIFS('Individual Data'!$AB$6:$AB$5544,'Individual Data'!$V$6:$V$5544,'age-length prop'!$B27,'Individual Data'!$Y$6:$Y$5544,'age-length prop'!D$7,'Individual Data'!$R$6:$R$5544,'age-length prop'!$C27,'Individual Data'!$N$6:$N$5544,'age-length prop'!$B$6)</f>
        <v>0</v>
      </c>
      <c r="E27" s="16">
        <f>SUMIFS('Individual Data'!$AB$6:$AB$5544,'Individual Data'!$V$6:$V$5544,'age-length prop'!$B27,'Individual Data'!$Y$6:$Y$5544,'age-length prop'!E$7,'Individual Data'!$R$6:$R$5544,'age-length prop'!$C27,'Individual Data'!$N$6:$N$5544,'age-length prop'!$B$6)</f>
        <v>0</v>
      </c>
      <c r="F27" s="16">
        <f>SUMIFS('Individual Data'!$AB$6:$AB$5544,'Individual Data'!$V$6:$V$5544,'age-length prop'!$B27,'Individual Data'!$Y$6:$Y$5544,'age-length prop'!F$7,'Individual Data'!$R$6:$R$5544,'age-length prop'!$C27,'Individual Data'!$N$6:$N$5544,'age-length prop'!$B$6)</f>
        <v>0</v>
      </c>
      <c r="G27" s="16">
        <f>SUMIFS('Individual Data'!$AB$6:$AB$5544,'Individual Data'!$V$6:$V$5544,'age-length prop'!$B27,'Individual Data'!$Y$6:$Y$5544,'age-length prop'!G$7,'Individual Data'!$R$6:$R$5544,'age-length prop'!$C27,'Individual Data'!$N$6:$N$5544,'age-length prop'!$B$6)</f>
        <v>34.974293059125962</v>
      </c>
      <c r="H27" s="16">
        <f>SUMIFS('Individual Data'!$AB$6:$AB$5544,'Individual Data'!$V$6:$V$5544,'age-length prop'!$B27,'Individual Data'!$Y$6:$Y$5544,'age-length prop'!H$7,'Individual Data'!$R$6:$R$5544,'age-length prop'!$C27,'Individual Data'!$N$6:$N$5544,'age-length prop'!$B$6)</f>
        <v>128.23907455012855</v>
      </c>
      <c r="I27" s="16">
        <f>SUMIFS('Individual Data'!$AB$6:$AB$5544,'Individual Data'!$V$6:$V$5544,'age-length prop'!$B27,'Individual Data'!$Y$6:$Y$5544,'age-length prop'!I$7,'Individual Data'!$R$6:$R$5544,'age-length prop'!$C27,'Individual Data'!$N$6:$N$5544,'age-length prop'!$B$6)</f>
        <v>244.82005141388183</v>
      </c>
      <c r="J27" s="16">
        <f>SUMIFS('Individual Data'!$AB$6:$AB$5544,'Individual Data'!$V$6:$V$5544,'age-length prop'!$B27,'Individual Data'!$Y$6:$Y$5544,'age-length prop'!J$7,'Individual Data'!$R$6:$R$5544,'age-length prop'!$C27,'Individual Data'!$N$6:$N$5544,'age-length prop'!$B$6)</f>
        <v>494.67679093356981</v>
      </c>
      <c r="K27" s="16">
        <f>SUMIFS('Individual Data'!$AB$6:$AB$5544,'Individual Data'!$V$6:$V$5544,'age-length prop'!$B27,'Individual Data'!$Y$6:$Y$5544,'age-length prop'!K$7,'Individual Data'!$R$6:$R$5544,'age-length prop'!$C27,'Individual Data'!$N$6:$N$5544,'age-length prop'!$B$6)</f>
        <v>184.94484150724324</v>
      </c>
      <c r="L27" s="16">
        <f>SUMIFS('Individual Data'!$AB$6:$AB$5544,'Individual Data'!$V$6:$V$5544,'age-length prop'!$B27,'Individual Data'!$Y$6:$Y$5544,'age-length prop'!L$7,'Individual Data'!$R$6:$R$5544,'age-length prop'!$C27,'Individual Data'!$N$6:$N$5544,'age-length prop'!$B$6)</f>
        <v>24.249817950892037</v>
      </c>
      <c r="M27" s="16">
        <f>SUMIFS('Individual Data'!$AB$6:$AB$5544,'Individual Data'!$V$6:$V$5544,'age-length prop'!$B27,'Individual Data'!$Y$6:$Y$5544,'age-length prop'!M$7,'Individual Data'!$R$6:$R$5544,'age-length prop'!$C27,'Individual Data'!$N$6:$N$5544,'age-length prop'!$B$6)</f>
        <v>0</v>
      </c>
      <c r="N27" s="16">
        <f>SUMIFS('Individual Data'!$AB$6:$AB$5544,'Individual Data'!$V$6:$V$5544,'age-length prop'!$B27,'Individual Data'!$Y$6:$Y$5544,'age-length prop'!N$7,'Individual Data'!$R$6:$R$5544,'age-length prop'!$C27,'Individual Data'!$N$6:$N$5544,'age-length prop'!$B$6)</f>
        <v>0</v>
      </c>
      <c r="O27" s="16">
        <f>SUMIFS('Individual Data'!$AB$6:$AB$5544,'Individual Data'!$V$6:$V$5544,'age-length prop'!$B27,'Individual Data'!$Y$6:$Y$5544,'age-length prop'!O$7,'Individual Data'!$R$6:$R$5544,'age-length prop'!$C27,'Individual Data'!$N$6:$N$5544,'age-length prop'!$B$6)</f>
        <v>0</v>
      </c>
      <c r="P27" s="16">
        <f>SUMIFS('Individual Data'!$AB$6:$AB$5544,'Individual Data'!$V$6:$V$5544,'age-length prop'!$B27,'Individual Data'!$Y$6:$Y$5544,'age-length prop'!P$7,'Individual Data'!$R$6:$R$5544,'age-length prop'!$C27,'Individual Data'!$N$6:$N$5544,'age-length prop'!$B$6)</f>
        <v>0</v>
      </c>
      <c r="Q27" s="38">
        <f t="shared" si="45"/>
        <v>0</v>
      </c>
      <c r="R27" s="30">
        <f t="shared" si="46"/>
        <v>0</v>
      </c>
      <c r="S27" s="30">
        <f t="shared" si="47"/>
        <v>0</v>
      </c>
      <c r="T27" s="30">
        <f t="shared" si="48"/>
        <v>34.974293059125962</v>
      </c>
      <c r="U27" s="30">
        <f t="shared" si="49"/>
        <v>128.23907455012855</v>
      </c>
      <c r="V27" s="30">
        <f t="shared" si="50"/>
        <v>244.82005141388183</v>
      </c>
      <c r="W27" s="30">
        <f t="shared" si="51"/>
        <v>498.99994797742113</v>
      </c>
      <c r="X27" s="30">
        <f t="shared" si="52"/>
        <v>186.82823396865078</v>
      </c>
      <c r="Y27" s="30">
        <f t="shared" si="53"/>
        <v>24.565146090445097</v>
      </c>
      <c r="Z27" s="30">
        <f t="shared" si="54"/>
        <v>0</v>
      </c>
      <c r="AA27" s="30">
        <f t="shared" si="55"/>
        <v>0</v>
      </c>
      <c r="AB27" s="30">
        <f t="shared" si="56"/>
        <v>0</v>
      </c>
      <c r="AC27" s="30">
        <f t="shared" si="57"/>
        <v>0</v>
      </c>
      <c r="AD27" s="12">
        <f>VLOOKUP(A27,'PBT Tag Rates'!$B$5:$E$44,4,FALSE)</f>
        <v>0.95971980899999998</v>
      </c>
      <c r="AE27" s="30">
        <f t="shared" si="58"/>
        <v>0</v>
      </c>
      <c r="AF27" s="30">
        <f t="shared" si="59"/>
        <v>0</v>
      </c>
      <c r="AG27" s="30">
        <f t="shared" si="60"/>
        <v>0</v>
      </c>
      <c r="AH27" s="30">
        <f t="shared" si="61"/>
        <v>36.442191492919328</v>
      </c>
      <c r="AI27" s="30">
        <f t="shared" si="62"/>
        <v>133.62136880737089</v>
      </c>
      <c r="AJ27" s="30">
        <f t="shared" si="63"/>
        <v>255.0953404504354</v>
      </c>
      <c r="AK27" s="30">
        <f t="shared" si="64"/>
        <v>519.94336607198352</v>
      </c>
      <c r="AL27" s="30">
        <f t="shared" si="65"/>
        <v>194.66956107045488</v>
      </c>
      <c r="AM27" s="30">
        <f t="shared" si="66"/>
        <v>25.596164484758589</v>
      </c>
      <c r="AN27" s="30">
        <f t="shared" si="67"/>
        <v>0</v>
      </c>
      <c r="AO27" s="30">
        <f t="shared" si="68"/>
        <v>0</v>
      </c>
      <c r="AP27" s="30">
        <f t="shared" si="69"/>
        <v>0</v>
      </c>
      <c r="AQ27" s="30">
        <f t="shared" si="70"/>
        <v>0</v>
      </c>
      <c r="AS27" s="32">
        <f t="shared" si="71"/>
        <v>0</v>
      </c>
      <c r="AT27" s="33">
        <f t="shared" si="72"/>
        <v>1165.3679923779227</v>
      </c>
      <c r="AV27">
        <f t="shared" si="7"/>
        <v>2019</v>
      </c>
      <c r="AW27" t="str">
        <f t="shared" si="8"/>
        <v>LFYO</v>
      </c>
      <c r="AX27" t="s">
        <v>3202</v>
      </c>
      <c r="AY27" s="145">
        <f>SUMIFS('cwt rel info'!$A$6:$A$317,'cwt rel info'!$D$6:$D$317,'age-length prop'!AV27,'cwt rel info'!$E$6:$E$317,'age-length prop'!AW27)</f>
        <v>637762</v>
      </c>
      <c r="AZ27" s="30">
        <f t="shared" si="73"/>
        <v>1165.3679923779227</v>
      </c>
      <c r="BA27" s="30">
        <f t="shared" si="93"/>
        <v>732.71648742890989</v>
      </c>
      <c r="BB27" s="30">
        <f t="shared" si="74"/>
        <v>24.294794328612884</v>
      </c>
      <c r="BC27" s="145" t="str">
        <f>VLOOKUP(AW27,'Individual Data'!$V$5:$AC$5544,8,FALSE)</f>
        <v>Blw</v>
      </c>
      <c r="BD27" s="34">
        <f t="shared" ref="BD27" si="109">IF(BC27="blw",AZ27*(1-$BA$4),AZ27*(1-$BA$3))</f>
        <v>875.19136227581998</v>
      </c>
      <c r="BE27" s="16">
        <f t="shared" si="75"/>
        <v>550.27008205911136</v>
      </c>
      <c r="BF27" s="142">
        <f t="shared" si="76"/>
        <v>17.200714384657921</v>
      </c>
      <c r="BH27" s="16"/>
      <c r="BI27" s="38">
        <f t="shared" si="9"/>
        <v>0</v>
      </c>
      <c r="BJ27" s="30">
        <f t="shared" si="10"/>
        <v>0</v>
      </c>
      <c r="BK27" s="30">
        <f t="shared" si="11"/>
        <v>0</v>
      </c>
      <c r="BL27" s="30">
        <f t="shared" si="12"/>
        <v>1.4678984337933656</v>
      </c>
      <c r="BM27" s="30">
        <f t="shared" si="13"/>
        <v>5.3822942572423358</v>
      </c>
      <c r="BN27" s="30">
        <f t="shared" si="14"/>
        <v>10.275289036553573</v>
      </c>
      <c r="BO27" s="30">
        <f t="shared" si="15"/>
        <v>20.943418094562389</v>
      </c>
      <c r="BP27" s="30">
        <f t="shared" si="16"/>
        <v>7.8413271018040973</v>
      </c>
      <c r="BQ27" s="30">
        <f t="shared" si="17"/>
        <v>1.0310183943134916</v>
      </c>
      <c r="BR27" s="30">
        <f t="shared" si="18"/>
        <v>0</v>
      </c>
      <c r="BS27" s="30">
        <f t="shared" si="19"/>
        <v>0</v>
      </c>
      <c r="BT27" s="30">
        <f t="shared" si="20"/>
        <v>0</v>
      </c>
      <c r="BU27" s="30">
        <f t="shared" si="21"/>
        <v>0</v>
      </c>
      <c r="BV27" s="13">
        <f t="shared" si="77"/>
        <v>0.83653846153846156</v>
      </c>
      <c r="BW27" s="30">
        <f>SUMIFS('Individual Data'!$X$6:$X$5544,'Individual Data'!$I$6:$I$5544,'age-length prop'!BW$7,'Individual Data'!$V$6:$V$5544,'age-length prop'!$B27,'Individual Data'!$R$6:$R$5544,'age-length prop'!$C27,'Individual Data'!$N$6:$N$5544,"F")</f>
        <v>87</v>
      </c>
      <c r="BX27" s="30">
        <f>SUMIFS('Individual Data'!$X$6:$X$5544,'Individual Data'!$I$6:$I$5544,'age-length prop'!BX$7,'Individual Data'!$V$6:$V$5544,'age-length prop'!$B27,'Individual Data'!$R$6:$R$5544,'age-length prop'!$C27,'Individual Data'!$N$6:$N$5544,"F")</f>
        <v>17</v>
      </c>
      <c r="BY27" s="45">
        <f t="shared" si="78"/>
        <v>0</v>
      </c>
      <c r="BZ27" s="16">
        <f t="shared" si="79"/>
        <v>0</v>
      </c>
      <c r="CA27" s="16">
        <f t="shared" si="22"/>
        <v>0</v>
      </c>
      <c r="CB27" s="16">
        <f t="shared" si="23"/>
        <v>1.2279534975002193</v>
      </c>
      <c r="CC27" s="16">
        <f t="shared" si="24"/>
        <v>4.5024961575008007</v>
      </c>
      <c r="CD27" s="16">
        <f t="shared" si="25"/>
        <v>8.595674482501547</v>
      </c>
      <c r="CE27" s="16">
        <f t="shared" si="26"/>
        <v>17.519974752181998</v>
      </c>
      <c r="CF27" s="16">
        <f t="shared" si="27"/>
        <v>6.5595717101630431</v>
      </c>
      <c r="CG27" s="16">
        <f t="shared" si="28"/>
        <v>0.8624865413968632</v>
      </c>
      <c r="CH27" s="16">
        <f t="shared" si="29"/>
        <v>0</v>
      </c>
      <c r="CI27" s="16">
        <f t="shared" si="30"/>
        <v>0</v>
      </c>
      <c r="CJ27" s="16">
        <f t="shared" si="31"/>
        <v>0</v>
      </c>
      <c r="CK27" s="46">
        <f t="shared" si="32"/>
        <v>0</v>
      </c>
      <c r="CL27" s="16"/>
      <c r="CM27" s="16">
        <f t="shared" si="80"/>
        <v>0</v>
      </c>
      <c r="CN27" s="16">
        <f t="shared" si="81"/>
        <v>0</v>
      </c>
      <c r="CO27" s="16">
        <f t="shared" si="82"/>
        <v>0</v>
      </c>
      <c r="CP27" s="16">
        <f t="shared" si="83"/>
        <v>0.23994493629314625</v>
      </c>
      <c r="CQ27" s="16">
        <f t="shared" si="84"/>
        <v>0.87979809974153556</v>
      </c>
      <c r="CR27" s="16">
        <f t="shared" si="85"/>
        <v>1.6796145540520262</v>
      </c>
      <c r="CS27" s="16">
        <f t="shared" si="86"/>
        <v>3.4234433423803901</v>
      </c>
      <c r="CT27" s="16">
        <f t="shared" si="87"/>
        <v>1.2817553916410542</v>
      </c>
      <c r="CU27" s="16">
        <f t="shared" si="88"/>
        <v>0.16853185291662842</v>
      </c>
      <c r="CV27" s="16">
        <f t="shared" si="89"/>
        <v>0</v>
      </c>
      <c r="CW27" s="16">
        <f t="shared" si="90"/>
        <v>0</v>
      </c>
      <c r="CX27" s="16">
        <f t="shared" si="91"/>
        <v>0</v>
      </c>
      <c r="CY27" s="16">
        <f t="shared" si="92"/>
        <v>0</v>
      </c>
    </row>
    <row r="28" spans="1:103" x14ac:dyDescent="0.25">
      <c r="A28" t="s">
        <v>221</v>
      </c>
      <c r="B28" t="s">
        <v>3363</v>
      </c>
      <c r="C28">
        <v>4</v>
      </c>
      <c r="D28" s="16">
        <f>SUMIFS('Individual Data'!$AB$6:$AB$5544,'Individual Data'!$V$6:$V$5544,'age-length prop'!$B28,'Individual Data'!$Y$6:$Y$5544,'age-length prop'!D$7,'Individual Data'!$R$6:$R$5544,'age-length prop'!$C28,'Individual Data'!$N$6:$N$5544,'age-length prop'!$B$6)</f>
        <v>0</v>
      </c>
      <c r="E28" s="16">
        <f>SUMIFS('Individual Data'!$AB$6:$AB$5544,'Individual Data'!$V$6:$V$5544,'age-length prop'!$B28,'Individual Data'!$Y$6:$Y$5544,'age-length prop'!E$7,'Individual Data'!$R$6:$R$5544,'age-length prop'!$C28,'Individual Data'!$N$6:$N$5544,'age-length prop'!$B$6)</f>
        <v>0</v>
      </c>
      <c r="F28" s="16">
        <f>SUMIFS('Individual Data'!$AB$6:$AB$5544,'Individual Data'!$V$6:$V$5544,'age-length prop'!$B28,'Individual Data'!$Y$6:$Y$5544,'age-length prop'!F$7,'Individual Data'!$R$6:$R$5544,'age-length prop'!$C28,'Individual Data'!$N$6:$N$5544,'age-length prop'!$B$6)</f>
        <v>0</v>
      </c>
      <c r="G28" s="16">
        <f>SUMIFS('Individual Data'!$AB$6:$AB$5544,'Individual Data'!$V$6:$V$5544,'age-length prop'!$B28,'Individual Data'!$Y$6:$Y$5544,'age-length prop'!G$7,'Individual Data'!$R$6:$R$5544,'age-length prop'!$C28,'Individual Data'!$N$6:$N$5544,'age-length prop'!$B$6)</f>
        <v>0</v>
      </c>
      <c r="H28" s="16">
        <f>SUMIFS('Individual Data'!$AB$6:$AB$5544,'Individual Data'!$V$6:$V$5544,'age-length prop'!$B28,'Individual Data'!$Y$6:$Y$5544,'age-length prop'!H$7,'Individual Data'!$R$6:$R$5544,'age-length prop'!$C28,'Individual Data'!$N$6:$N$5544,'age-length prop'!$B$6)</f>
        <v>0</v>
      </c>
      <c r="I28" s="16">
        <f>SUMIFS('Individual Data'!$AB$6:$AB$5544,'Individual Data'!$V$6:$V$5544,'age-length prop'!$B28,'Individual Data'!$Y$6:$Y$5544,'age-length prop'!I$7,'Individual Data'!$R$6:$R$5544,'age-length prop'!$C28,'Individual Data'!$N$6:$N$5544,'age-length prop'!$B$6)</f>
        <v>72.466930171155269</v>
      </c>
      <c r="J28" s="16">
        <f>SUMIFS('Individual Data'!$AB$6:$AB$5544,'Individual Data'!$V$6:$V$5544,'age-length prop'!$B28,'Individual Data'!$Y$6:$Y$5544,'age-length prop'!J$7,'Individual Data'!$R$6:$R$5544,'age-length prop'!$C28,'Individual Data'!$N$6:$N$5544,'age-length prop'!$B$6)</f>
        <v>399.17618907118492</v>
      </c>
      <c r="K28" s="16">
        <f>SUMIFS('Individual Data'!$AB$6:$AB$5544,'Individual Data'!$V$6:$V$5544,'age-length prop'!$B28,'Individual Data'!$Y$6:$Y$5544,'age-length prop'!K$7,'Individual Data'!$R$6:$R$5544,'age-length prop'!$C28,'Individual Data'!$N$6:$N$5544,'age-length prop'!$B$6)</f>
        <v>778.77067308218432</v>
      </c>
      <c r="L28" s="16">
        <f>SUMIFS('Individual Data'!$AB$6:$AB$5544,'Individual Data'!$V$6:$V$5544,'age-length prop'!$B28,'Individual Data'!$Y$6:$Y$5544,'age-length prop'!L$7,'Individual Data'!$R$6:$R$5544,'age-length prop'!$C28,'Individual Data'!$N$6:$N$5544,'age-length prop'!$B$6)</f>
        <v>456.44700339134118</v>
      </c>
      <c r="M28" s="16">
        <f>SUMIFS('Individual Data'!$AB$6:$AB$5544,'Individual Data'!$V$6:$V$5544,'age-length prop'!$B28,'Individual Data'!$Y$6:$Y$5544,'age-length prop'!M$7,'Individual Data'!$R$6:$R$5544,'age-length prop'!$C28,'Individual Data'!$N$6:$N$5544,'age-length prop'!$B$6)</f>
        <v>66.779143168728027</v>
      </c>
      <c r="N28" s="16">
        <f>SUMIFS('Individual Data'!$AB$6:$AB$5544,'Individual Data'!$V$6:$V$5544,'age-length prop'!$B28,'Individual Data'!$Y$6:$Y$5544,'age-length prop'!N$7,'Individual Data'!$R$6:$R$5544,'age-length prop'!$C28,'Individual Data'!$N$6:$N$5544,'age-length prop'!$B$6)</f>
        <v>5.0366881058066859</v>
      </c>
      <c r="O28" s="16">
        <f>SUMIFS('Individual Data'!$AB$6:$AB$5544,'Individual Data'!$V$6:$V$5544,'age-length prop'!$B28,'Individual Data'!$Y$6:$Y$5544,'age-length prop'!O$7,'Individual Data'!$R$6:$R$5544,'age-length prop'!$C28,'Individual Data'!$N$6:$N$5544,'age-length prop'!$B$6)</f>
        <v>0</v>
      </c>
      <c r="P28" s="16">
        <f>SUMIFS('Individual Data'!$AB$6:$AB$5544,'Individual Data'!$V$6:$V$5544,'age-length prop'!$B28,'Individual Data'!$Y$6:$Y$5544,'age-length prop'!P$7,'Individual Data'!$R$6:$R$5544,'age-length prop'!$C28,'Individual Data'!$N$6:$N$5544,'age-length prop'!$B$6)</f>
        <v>0</v>
      </c>
      <c r="Q28" s="38">
        <f t="shared" si="45"/>
        <v>0</v>
      </c>
      <c r="R28" s="30">
        <f t="shared" si="46"/>
        <v>0</v>
      </c>
      <c r="S28" s="30">
        <f t="shared" si="47"/>
        <v>0</v>
      </c>
      <c r="T28" s="30">
        <f t="shared" si="48"/>
        <v>0</v>
      </c>
      <c r="U28" s="30">
        <f t="shared" si="49"/>
        <v>0</v>
      </c>
      <c r="V28" s="30">
        <f t="shared" si="50"/>
        <v>72.466930171155269</v>
      </c>
      <c r="W28" s="30">
        <f t="shared" si="51"/>
        <v>402.66473226777197</v>
      </c>
      <c r="X28" s="30">
        <f t="shared" si="52"/>
        <v>786.70131230896595</v>
      </c>
      <c r="Y28" s="30">
        <f t="shared" si="53"/>
        <v>462.38232977916942</v>
      </c>
      <c r="Z28" s="30">
        <f t="shared" si="54"/>
        <v>67.689787534927149</v>
      </c>
      <c r="AA28" s="30">
        <f t="shared" si="55"/>
        <v>5.0801663138474202</v>
      </c>
      <c r="AB28" s="30">
        <f t="shared" si="56"/>
        <v>0</v>
      </c>
      <c r="AC28" s="30">
        <f t="shared" si="57"/>
        <v>0</v>
      </c>
      <c r="AD28" s="12">
        <f>VLOOKUP(A28,'PBT Tag Rates'!$B$5:$E$44,4,FALSE)</f>
        <v>0.95971980899999998</v>
      </c>
      <c r="AE28" s="30">
        <f t="shared" si="58"/>
        <v>0</v>
      </c>
      <c r="AF28" s="30">
        <f t="shared" si="59"/>
        <v>0</v>
      </c>
      <c r="AG28" s="30">
        <f t="shared" si="60"/>
        <v>0</v>
      </c>
      <c r="AH28" s="30">
        <f t="shared" si="61"/>
        <v>0</v>
      </c>
      <c r="AI28" s="30">
        <f t="shared" si="62"/>
        <v>0</v>
      </c>
      <c r="AJ28" s="30">
        <f t="shared" si="63"/>
        <v>75.508423908290169</v>
      </c>
      <c r="AK28" s="30">
        <f t="shared" si="64"/>
        <v>419.5648860132801</v>
      </c>
      <c r="AL28" s="30">
        <f t="shared" si="65"/>
        <v>819.7197816815783</v>
      </c>
      <c r="AM28" s="30">
        <f t="shared" si="66"/>
        <v>481.78887779857155</v>
      </c>
      <c r="AN28" s="30">
        <f t="shared" si="67"/>
        <v>70.530780859319691</v>
      </c>
      <c r="AO28" s="30">
        <f t="shared" si="68"/>
        <v>5.2933848673404018</v>
      </c>
      <c r="AP28" s="30">
        <f t="shared" si="69"/>
        <v>0</v>
      </c>
      <c r="AQ28" s="30">
        <f t="shared" si="70"/>
        <v>0</v>
      </c>
      <c r="AS28" s="32">
        <f t="shared" si="71"/>
        <v>0</v>
      </c>
      <c r="AT28" s="33">
        <f t="shared" si="72"/>
        <v>1872.4061351283804</v>
      </c>
      <c r="AV28">
        <f t="shared" si="7"/>
        <v>2019</v>
      </c>
      <c r="AW28" t="str">
        <f t="shared" si="8"/>
        <v>PLA1</v>
      </c>
      <c r="AX28" t="s">
        <v>3202</v>
      </c>
      <c r="AY28" s="145">
        <f>SUMIFS('cwt rel info'!$A$6:$A$317,'cwt rel info'!$D$6:$D$317,'age-length prop'!AV28,'cwt rel info'!$E$6:$E$317,'age-length prop'!AW28)</f>
        <v>220199</v>
      </c>
      <c r="AZ28" s="30">
        <f t="shared" si="73"/>
        <v>1872.4061351283804</v>
      </c>
      <c r="BA28" s="30">
        <f t="shared" si="93"/>
        <v>964.08938935209949</v>
      </c>
      <c r="BB28" s="30">
        <f t="shared" si="74"/>
        <v>0</v>
      </c>
      <c r="BC28" s="145" t="str">
        <f>VLOOKUP(AW28,'Individual Data'!$V$5:$AC$5544,8,FALSE)</f>
        <v>Abv</v>
      </c>
      <c r="BD28" s="34">
        <f t="shared" ref="BD28" si="110">IF(BC28="blw",AZ28*(1-$BA$4),AZ28*(1-$BA$3))</f>
        <v>1825.5959817501707</v>
      </c>
      <c r="BE28" s="16">
        <f t="shared" si="75"/>
        <v>939.98715461829693</v>
      </c>
      <c r="BF28" s="142">
        <f t="shared" si="76"/>
        <v>0</v>
      </c>
      <c r="BH28" s="16"/>
      <c r="BI28" s="38">
        <f t="shared" si="9"/>
        <v>0</v>
      </c>
      <c r="BJ28" s="30">
        <f t="shared" si="10"/>
        <v>0</v>
      </c>
      <c r="BK28" s="30">
        <f t="shared" si="11"/>
        <v>0</v>
      </c>
      <c r="BL28" s="30">
        <f t="shared" si="12"/>
        <v>0</v>
      </c>
      <c r="BM28" s="30">
        <f t="shared" si="13"/>
        <v>0</v>
      </c>
      <c r="BN28" s="30">
        <f t="shared" si="14"/>
        <v>3.0414937371348998</v>
      </c>
      <c r="BO28" s="30">
        <f t="shared" si="15"/>
        <v>16.900153745508135</v>
      </c>
      <c r="BP28" s="30">
        <f t="shared" si="16"/>
        <v>33.018469372612344</v>
      </c>
      <c r="BQ28" s="30">
        <f t="shared" si="17"/>
        <v>19.406548019402123</v>
      </c>
      <c r="BR28" s="30">
        <f t="shared" si="18"/>
        <v>2.8409933243925423</v>
      </c>
      <c r="BS28" s="30">
        <f t="shared" si="19"/>
        <v>0.21321855349298158</v>
      </c>
      <c r="BT28" s="30">
        <f t="shared" si="20"/>
        <v>0</v>
      </c>
      <c r="BU28" s="30">
        <f t="shared" si="21"/>
        <v>0</v>
      </c>
      <c r="BV28" s="13">
        <f t="shared" si="77"/>
        <v>0.30120481927710846</v>
      </c>
      <c r="BW28" s="30">
        <f>SUMIFS('Individual Data'!$X$6:$X$5544,'Individual Data'!$I$6:$I$5544,'age-length prop'!BW$7,'Individual Data'!$V$6:$V$5544,'age-length prop'!$B28,'Individual Data'!$R$6:$R$5544,'age-length prop'!$C28,'Individual Data'!$N$6:$N$5544,"F")</f>
        <v>75</v>
      </c>
      <c r="BX28" s="30">
        <f>SUMIFS('Individual Data'!$X$6:$X$5544,'Individual Data'!$I$6:$I$5544,'age-length prop'!BX$7,'Individual Data'!$V$6:$V$5544,'age-length prop'!$B28,'Individual Data'!$R$6:$R$5544,'age-length prop'!$C28,'Individual Data'!$N$6:$N$5544,"F")</f>
        <v>174</v>
      </c>
      <c r="BY28" s="45">
        <f t="shared" si="78"/>
        <v>0</v>
      </c>
      <c r="BZ28" s="16">
        <f t="shared" si="79"/>
        <v>0</v>
      </c>
      <c r="CA28" s="16">
        <f t="shared" si="22"/>
        <v>0</v>
      </c>
      <c r="CB28" s="16">
        <f t="shared" si="23"/>
        <v>0</v>
      </c>
      <c r="CC28" s="16">
        <f t="shared" si="24"/>
        <v>0</v>
      </c>
      <c r="CD28" s="16">
        <f t="shared" si="25"/>
        <v>0.91611257142617475</v>
      </c>
      <c r="CE28" s="16">
        <f t="shared" si="26"/>
        <v>5.0904077546711255</v>
      </c>
      <c r="CF28" s="16">
        <f t="shared" si="27"/>
        <v>9.9453221001844412</v>
      </c>
      <c r="CG28" s="16">
        <f t="shared" si="28"/>
        <v>5.8453457889765437</v>
      </c>
      <c r="CH28" s="16">
        <f t="shared" si="29"/>
        <v>0.8557208808411273</v>
      </c>
      <c r="CI28" s="16">
        <f t="shared" si="30"/>
        <v>6.4222455871379994E-2</v>
      </c>
      <c r="CJ28" s="16">
        <f t="shared" si="31"/>
        <v>0</v>
      </c>
      <c r="CK28" s="46">
        <f t="shared" si="32"/>
        <v>0</v>
      </c>
      <c r="CL28" s="16"/>
      <c r="CM28" s="16">
        <f t="shared" si="80"/>
        <v>0</v>
      </c>
      <c r="CN28" s="16">
        <f t="shared" si="81"/>
        <v>0</v>
      </c>
      <c r="CO28" s="16">
        <f t="shared" si="82"/>
        <v>0</v>
      </c>
      <c r="CP28" s="16">
        <f t="shared" si="83"/>
        <v>0</v>
      </c>
      <c r="CQ28" s="16">
        <f t="shared" si="84"/>
        <v>0</v>
      </c>
      <c r="CR28" s="16">
        <f t="shared" si="85"/>
        <v>2.1253811657087254</v>
      </c>
      <c r="CS28" s="16">
        <f t="shared" si="86"/>
        <v>11.80974599083701</v>
      </c>
      <c r="CT28" s="16">
        <f t="shared" si="87"/>
        <v>23.073147272427903</v>
      </c>
      <c r="CU28" s="16">
        <f t="shared" si="88"/>
        <v>13.561202230425581</v>
      </c>
      <c r="CV28" s="16">
        <f t="shared" si="89"/>
        <v>1.9852724435514151</v>
      </c>
      <c r="CW28" s="16">
        <f t="shared" si="90"/>
        <v>0.1489960976216016</v>
      </c>
      <c r="CX28" s="16">
        <f t="shared" si="91"/>
        <v>0</v>
      </c>
      <c r="CY28" s="16">
        <f t="shared" si="92"/>
        <v>0</v>
      </c>
    </row>
    <row r="29" spans="1:103" x14ac:dyDescent="0.25">
      <c r="A29" t="s">
        <v>221</v>
      </c>
      <c r="B29" t="s">
        <v>3876</v>
      </c>
      <c r="C29">
        <v>4</v>
      </c>
      <c r="D29" s="16">
        <f>SUMIFS('Individual Data'!$AB$6:$AB$5544,'Individual Data'!$V$6:$V$5544,'age-length prop'!$B29,'Individual Data'!$Y$6:$Y$5544,'age-length prop'!D$7,'Individual Data'!$R$6:$R$5544,'age-length prop'!$C29,'Individual Data'!$N$6:$N$5544,'age-length prop'!$B$6)</f>
        <v>0</v>
      </c>
      <c r="E29" s="16">
        <f>SUMIFS('Individual Data'!$AB$6:$AB$5544,'Individual Data'!$V$6:$V$5544,'age-length prop'!$B29,'Individual Data'!$Y$6:$Y$5544,'age-length prop'!E$7,'Individual Data'!$R$6:$R$5544,'age-length prop'!$C29,'Individual Data'!$N$6:$N$5544,'age-length prop'!$B$6)</f>
        <v>0</v>
      </c>
      <c r="F29" s="16">
        <f>SUMIFS('Individual Data'!$AB$6:$AB$5544,'Individual Data'!$V$6:$V$5544,'age-length prop'!$B29,'Individual Data'!$Y$6:$Y$5544,'age-length prop'!F$7,'Individual Data'!$R$6:$R$5544,'age-length prop'!$C29,'Individual Data'!$N$6:$N$5544,'age-length prop'!$B$6)</f>
        <v>0</v>
      </c>
      <c r="G29" s="16">
        <f>SUMIFS('Individual Data'!$AB$6:$AB$5544,'Individual Data'!$V$6:$V$5544,'age-length prop'!$B29,'Individual Data'!$Y$6:$Y$5544,'age-length prop'!G$7,'Individual Data'!$R$6:$R$5544,'age-length prop'!$C29,'Individual Data'!$N$6:$N$5544,'age-length prop'!$B$6)</f>
        <v>0</v>
      </c>
      <c r="H29" s="16">
        <f>SUMIFS('Individual Data'!$AB$6:$AB$5544,'Individual Data'!$V$6:$V$5544,'age-length prop'!$B29,'Individual Data'!$Y$6:$Y$5544,'age-length prop'!H$7,'Individual Data'!$R$6:$R$5544,'age-length prop'!$C29,'Individual Data'!$N$6:$N$5544,'age-length prop'!$B$6)</f>
        <v>0</v>
      </c>
      <c r="I29" s="16">
        <f>SUMIFS('Individual Data'!$AB$6:$AB$5544,'Individual Data'!$V$6:$V$5544,'age-length prop'!$B29,'Individual Data'!$Y$6:$Y$5544,'age-length prop'!I$7,'Individual Data'!$R$6:$R$5544,'age-length prop'!$C29,'Individual Data'!$N$6:$N$5544,'age-length prop'!$B$6)</f>
        <v>23.316195372750641</v>
      </c>
      <c r="J29" s="16">
        <f>SUMIFS('Individual Data'!$AB$6:$AB$5544,'Individual Data'!$V$6:$V$5544,'age-length prop'!$B29,'Individual Data'!$Y$6:$Y$5544,'age-length prop'!J$7,'Individual Data'!$R$6:$R$5544,'age-length prop'!$C29,'Individual Data'!$N$6:$N$5544,'age-length prop'!$B$6)</f>
        <v>58.290488431876604</v>
      </c>
      <c r="K29" s="16">
        <f>SUMIFS('Individual Data'!$AB$6:$AB$5544,'Individual Data'!$V$6:$V$5544,'age-length prop'!$B29,'Individual Data'!$Y$6:$Y$5544,'age-length prop'!K$7,'Individual Data'!$R$6:$R$5544,'age-length prop'!$C29,'Individual Data'!$N$6:$N$5544,'age-length prop'!$B$6)</f>
        <v>217.40079051346589</v>
      </c>
      <c r="L29" s="16">
        <f>SUMIFS('Individual Data'!$AB$6:$AB$5544,'Individual Data'!$V$6:$V$5544,'age-length prop'!$B29,'Individual Data'!$Y$6:$Y$5544,'age-length prop'!L$7,'Individual Data'!$R$6:$R$5544,'age-length prop'!$C29,'Individual Data'!$N$6:$N$5544,'age-length prop'!$B$6)</f>
        <v>72.466930171155269</v>
      </c>
      <c r="M29" s="16">
        <f>SUMIFS('Individual Data'!$AB$6:$AB$5544,'Individual Data'!$V$6:$V$5544,'age-length prop'!$B29,'Individual Data'!$Y$6:$Y$5544,'age-length prop'!M$7,'Individual Data'!$R$6:$R$5544,'age-length prop'!$C29,'Individual Data'!$N$6:$N$5544,'age-length prop'!$B$6)</f>
        <v>11.658097686375321</v>
      </c>
      <c r="N29" s="16">
        <f>SUMIFS('Individual Data'!$AB$6:$AB$5544,'Individual Data'!$V$6:$V$5544,'age-length prop'!$B29,'Individual Data'!$Y$6:$Y$5544,'age-length prop'!N$7,'Individual Data'!$R$6:$R$5544,'age-length prop'!$C29,'Individual Data'!$N$6:$N$5544,'age-length prop'!$B$6)</f>
        <v>11.658097686375321</v>
      </c>
      <c r="O29" s="16">
        <f>SUMIFS('Individual Data'!$AB$6:$AB$5544,'Individual Data'!$V$6:$V$5544,'age-length prop'!$B29,'Individual Data'!$Y$6:$Y$5544,'age-length prop'!O$7,'Individual Data'!$R$6:$R$5544,'age-length prop'!$C29,'Individual Data'!$N$6:$N$5544,'age-length prop'!$B$6)</f>
        <v>0</v>
      </c>
      <c r="P29" s="16">
        <f>SUMIFS('Individual Data'!$AB$6:$AB$5544,'Individual Data'!$V$6:$V$5544,'age-length prop'!$B29,'Individual Data'!$Y$6:$Y$5544,'age-length prop'!P$7,'Individual Data'!$R$6:$R$5544,'age-length prop'!$C29,'Individual Data'!$N$6:$N$5544,'age-length prop'!$B$6)</f>
        <v>0</v>
      </c>
      <c r="Q29" s="38">
        <f t="shared" si="45"/>
        <v>0</v>
      </c>
      <c r="R29" s="30">
        <f t="shared" si="46"/>
        <v>0</v>
      </c>
      <c r="S29" s="30">
        <f t="shared" si="47"/>
        <v>0</v>
      </c>
      <c r="T29" s="30">
        <f t="shared" si="48"/>
        <v>0</v>
      </c>
      <c r="U29" s="30">
        <f t="shared" si="49"/>
        <v>0</v>
      </c>
      <c r="V29" s="30">
        <f t="shared" si="50"/>
        <v>23.316195372750641</v>
      </c>
      <c r="W29" s="30">
        <f t="shared" si="51"/>
        <v>58.799909816248046</v>
      </c>
      <c r="X29" s="30">
        <f t="shared" si="52"/>
        <v>219.61469930173055</v>
      </c>
      <c r="Y29" s="30">
        <f t="shared" si="53"/>
        <v>73.409240844013382</v>
      </c>
      <c r="Z29" s="30">
        <f t="shared" si="54"/>
        <v>11.817075182565601</v>
      </c>
      <c r="AA29" s="30">
        <f t="shared" si="55"/>
        <v>11.758733895312512</v>
      </c>
      <c r="AB29" s="30">
        <f t="shared" si="56"/>
        <v>0</v>
      </c>
      <c r="AC29" s="30">
        <f t="shared" si="57"/>
        <v>0</v>
      </c>
      <c r="AD29" s="12">
        <f>VLOOKUP(A29,'PBT Tag Rates'!$B$5:$E$44,4,FALSE)</f>
        <v>0.95971980899999998</v>
      </c>
      <c r="AE29" s="30">
        <f t="shared" si="58"/>
        <v>0</v>
      </c>
      <c r="AF29" s="30">
        <f t="shared" si="59"/>
        <v>0</v>
      </c>
      <c r="AG29" s="30">
        <f t="shared" si="60"/>
        <v>0</v>
      </c>
      <c r="AH29" s="30">
        <f t="shared" si="61"/>
        <v>0</v>
      </c>
      <c r="AI29" s="30">
        <f t="shared" si="62"/>
        <v>0</v>
      </c>
      <c r="AJ29" s="30">
        <f t="shared" si="63"/>
        <v>24.294794328612884</v>
      </c>
      <c r="AK29" s="30">
        <f t="shared" si="64"/>
        <v>61.267788019834491</v>
      </c>
      <c r="AL29" s="30">
        <f t="shared" si="65"/>
        <v>228.83209999652155</v>
      </c>
      <c r="AM29" s="30">
        <f t="shared" si="66"/>
        <v>76.490284097088363</v>
      </c>
      <c r="AN29" s="30">
        <f t="shared" si="67"/>
        <v>12.313047070351343</v>
      </c>
      <c r="AO29" s="30">
        <f t="shared" si="68"/>
        <v>12.252257153642342</v>
      </c>
      <c r="AP29" s="30">
        <f t="shared" si="69"/>
        <v>0</v>
      </c>
      <c r="AQ29" s="30">
        <f t="shared" si="70"/>
        <v>0</v>
      </c>
      <c r="AS29" s="32">
        <f t="shared" si="71"/>
        <v>0</v>
      </c>
      <c r="AT29" s="33">
        <f t="shared" si="72"/>
        <v>415.45027066605098</v>
      </c>
      <c r="AV29">
        <f t="shared" si="7"/>
        <v>2019</v>
      </c>
      <c r="AW29" t="str">
        <f t="shared" si="8"/>
        <v>PLA2</v>
      </c>
      <c r="AX29" t="s">
        <v>3202</v>
      </c>
      <c r="AY29" s="145">
        <f>SUMIFS('cwt rel info'!$A$6:$A$317,'cwt rel info'!$D$6:$D$317,'age-length prop'!AV29,'cwt rel info'!$E$6:$E$317,'age-length prop'!AW29)</f>
        <v>220282</v>
      </c>
      <c r="AZ29" s="30">
        <f t="shared" si="73"/>
        <v>415.45027066605098</v>
      </c>
      <c r="BA29" s="30">
        <f t="shared" si="93"/>
        <v>174.50629363921973</v>
      </c>
      <c r="BB29" s="30">
        <f t="shared" si="74"/>
        <v>0</v>
      </c>
      <c r="BC29" s="145" t="str">
        <f>VLOOKUP(AW29,'Individual Data'!$V$5:$AC$5544,8,FALSE)</f>
        <v>Abv</v>
      </c>
      <c r="BD29" s="34">
        <f t="shared" ref="BD29" si="111">IF(BC29="blw",AZ29*(1-$BA$4),AZ29*(1-$BA$3))</f>
        <v>405.0640138993997</v>
      </c>
      <c r="BE29" s="16">
        <f t="shared" si="75"/>
        <v>170.14363629823924</v>
      </c>
      <c r="BF29" s="142">
        <f t="shared" si="76"/>
        <v>0</v>
      </c>
      <c r="BH29" s="16"/>
      <c r="BI29" s="38">
        <f t="shared" si="9"/>
        <v>0</v>
      </c>
      <c r="BJ29" s="30">
        <f t="shared" si="10"/>
        <v>0</v>
      </c>
      <c r="BK29" s="30">
        <f t="shared" si="11"/>
        <v>0</v>
      </c>
      <c r="BL29" s="30">
        <f t="shared" si="12"/>
        <v>0</v>
      </c>
      <c r="BM29" s="30">
        <f t="shared" si="13"/>
        <v>0</v>
      </c>
      <c r="BN29" s="30">
        <f t="shared" si="14"/>
        <v>0.97859895586224255</v>
      </c>
      <c r="BO29" s="30">
        <f t="shared" si="15"/>
        <v>2.4678782035864444</v>
      </c>
      <c r="BP29" s="30">
        <f t="shared" si="16"/>
        <v>9.2174006947909959</v>
      </c>
      <c r="BQ29" s="30">
        <f t="shared" si="17"/>
        <v>3.0810432530749807</v>
      </c>
      <c r="BR29" s="30">
        <f t="shared" si="18"/>
        <v>0.49597188778574264</v>
      </c>
      <c r="BS29" s="30">
        <f t="shared" si="19"/>
        <v>0.49352325832983013</v>
      </c>
      <c r="BT29" s="30">
        <f t="shared" si="20"/>
        <v>0</v>
      </c>
      <c r="BU29" s="30">
        <f t="shared" si="21"/>
        <v>0</v>
      </c>
      <c r="BV29" s="13">
        <f t="shared" si="77"/>
        <v>0.97297297297297303</v>
      </c>
      <c r="BW29" s="30">
        <f>SUMIFS('Individual Data'!$X$6:$X$5544,'Individual Data'!$I$6:$I$5544,'age-length prop'!BW$7,'Individual Data'!$V$6:$V$5544,'age-length prop'!$B29,'Individual Data'!$R$6:$R$5544,'age-length prop'!$C29,'Individual Data'!$N$6:$N$5544,"F")</f>
        <v>36</v>
      </c>
      <c r="BX29" s="30">
        <f>SUMIFS('Individual Data'!$X$6:$X$5544,'Individual Data'!$I$6:$I$5544,'age-length prop'!BX$7,'Individual Data'!$V$6:$V$5544,'age-length prop'!$B29,'Individual Data'!$R$6:$R$5544,'age-length prop'!$C29,'Individual Data'!$N$6:$N$5544,"F")</f>
        <v>1</v>
      </c>
      <c r="BY29" s="45">
        <f t="shared" si="78"/>
        <v>0</v>
      </c>
      <c r="BZ29" s="16">
        <f t="shared" si="79"/>
        <v>0</v>
      </c>
      <c r="CA29" s="16">
        <f t="shared" si="22"/>
        <v>0</v>
      </c>
      <c r="CB29" s="16">
        <f t="shared" si="23"/>
        <v>0</v>
      </c>
      <c r="CC29" s="16">
        <f t="shared" si="24"/>
        <v>0</v>
      </c>
      <c r="CD29" s="16">
        <f t="shared" si="25"/>
        <v>0.95215033543353333</v>
      </c>
      <c r="CE29" s="16">
        <f t="shared" si="26"/>
        <v>2.4011787926787029</v>
      </c>
      <c r="CF29" s="16">
        <f t="shared" si="27"/>
        <v>8.9682817570939424</v>
      </c>
      <c r="CG29" s="16">
        <f t="shared" si="28"/>
        <v>2.9977718138026841</v>
      </c>
      <c r="CH29" s="16">
        <f t="shared" si="29"/>
        <v>0.48256724216991176</v>
      </c>
      <c r="CI29" s="16">
        <f t="shared" si="30"/>
        <v>0.4801847918884834</v>
      </c>
      <c r="CJ29" s="16">
        <f t="shared" si="31"/>
        <v>0</v>
      </c>
      <c r="CK29" s="46">
        <f t="shared" si="32"/>
        <v>0</v>
      </c>
      <c r="CL29" s="16"/>
      <c r="CM29" s="16">
        <f t="shared" si="80"/>
        <v>0</v>
      </c>
      <c r="CN29" s="16">
        <f t="shared" si="81"/>
        <v>0</v>
      </c>
      <c r="CO29" s="16">
        <f t="shared" si="82"/>
        <v>0</v>
      </c>
      <c r="CP29" s="16">
        <f t="shared" si="83"/>
        <v>0</v>
      </c>
      <c r="CQ29" s="16">
        <f t="shared" si="84"/>
        <v>0</v>
      </c>
      <c r="CR29" s="16">
        <f t="shared" si="85"/>
        <v>2.6448620428709206E-2</v>
      </c>
      <c r="CS29" s="16">
        <f t="shared" si="86"/>
        <v>6.6699410907741605E-2</v>
      </c>
      <c r="CT29" s="16">
        <f t="shared" si="87"/>
        <v>0.24911893769705346</v>
      </c>
      <c r="CU29" s="16">
        <f t="shared" si="88"/>
        <v>8.3271439272296605E-2</v>
      </c>
      <c r="CV29" s="16">
        <f t="shared" si="89"/>
        <v>1.3404645615830855E-2</v>
      </c>
      <c r="CW29" s="16">
        <f t="shared" si="90"/>
        <v>1.3338466441346734E-2</v>
      </c>
      <c r="CX29" s="16">
        <f t="shared" si="91"/>
        <v>0</v>
      </c>
      <c r="CY29" s="16">
        <f t="shared" si="92"/>
        <v>0</v>
      </c>
    </row>
    <row r="30" spans="1:103" x14ac:dyDescent="0.25">
      <c r="A30" t="s">
        <v>918</v>
      </c>
      <c r="B30" t="s">
        <v>3357</v>
      </c>
      <c r="C30">
        <v>3</v>
      </c>
      <c r="D30" s="16">
        <f>SUMIFS('Individual Data'!$AB$6:$AB$5544,'Individual Data'!$V$6:$V$5544,'age-length prop'!$B30,'Individual Data'!$Y$6:$Y$5544,'age-length prop'!D$7,'Individual Data'!$R$6:$R$5544,'age-length prop'!$C30,'Individual Data'!$N$6:$N$5544,'age-length prop'!$B$6)</f>
        <v>0</v>
      </c>
      <c r="E30" s="16">
        <f>SUMIFS('Individual Data'!$AB$6:$AB$5544,'Individual Data'!$V$6:$V$5544,'age-length prop'!$B30,'Individual Data'!$Y$6:$Y$5544,'age-length prop'!E$7,'Individual Data'!$R$6:$R$5544,'age-length prop'!$C30,'Individual Data'!$N$6:$N$5544,'age-length prop'!$B$6)</f>
        <v>0</v>
      </c>
      <c r="F30" s="16">
        <f>SUMIFS('Individual Data'!$AB$6:$AB$5544,'Individual Data'!$V$6:$V$5544,'age-length prop'!$B30,'Individual Data'!$Y$6:$Y$5544,'age-length prop'!F$7,'Individual Data'!$R$6:$R$5544,'age-length prop'!$C30,'Individual Data'!$N$6:$N$5544,'age-length prop'!$B$6)</f>
        <v>0</v>
      </c>
      <c r="G30" s="16">
        <f>SUMIFS('Individual Data'!$AB$6:$AB$5544,'Individual Data'!$V$6:$V$5544,'age-length prop'!$B30,'Individual Data'!$Y$6:$Y$5544,'age-length prop'!G$7,'Individual Data'!$R$6:$R$5544,'age-length prop'!$C30,'Individual Data'!$N$6:$N$5544,'age-length prop'!$B$6)</f>
        <v>0</v>
      </c>
      <c r="H30" s="16">
        <f>SUMIFS('Individual Data'!$AB$6:$AB$5544,'Individual Data'!$V$6:$V$5544,'age-length prop'!$B30,'Individual Data'!$Y$6:$Y$5544,'age-length prop'!H$7,'Individual Data'!$R$6:$R$5544,'age-length prop'!$C30,'Individual Data'!$N$6:$N$5544,'age-length prop'!$B$6)</f>
        <v>34.974293059125962</v>
      </c>
      <c r="I30" s="16">
        <f>SUMIFS('Individual Data'!$AB$6:$AB$5544,'Individual Data'!$V$6:$V$5544,'age-length prop'!$B30,'Individual Data'!$Y$6:$Y$5544,'age-length prop'!I$7,'Individual Data'!$R$6:$R$5544,'age-length prop'!$C30,'Individual Data'!$N$6:$N$5544,'age-length prop'!$B$6)</f>
        <v>58.290488431876604</v>
      </c>
      <c r="J30" s="16">
        <f>SUMIFS('Individual Data'!$AB$6:$AB$5544,'Individual Data'!$V$6:$V$5544,'age-length prop'!$B30,'Individual Data'!$Y$6:$Y$5544,'age-length prop'!J$7,'Individual Data'!$R$6:$R$5544,'age-length prop'!$C30,'Individual Data'!$N$6:$N$5544,'age-length prop'!$B$6)</f>
        <v>25.834539425653986</v>
      </c>
      <c r="K30" s="16">
        <f>SUMIFS('Individual Data'!$AB$6:$AB$5544,'Individual Data'!$V$6:$V$5544,'age-length prop'!$B30,'Individual Data'!$Y$6:$Y$5544,'age-length prop'!K$7,'Individual Data'!$R$6:$R$5544,'age-length prop'!$C30,'Individual Data'!$N$6:$N$5544,'age-length prop'!$B$6)</f>
        <v>0</v>
      </c>
      <c r="L30" s="16">
        <f>SUMIFS('Individual Data'!$AB$6:$AB$5544,'Individual Data'!$V$6:$V$5544,'age-length prop'!$B30,'Individual Data'!$Y$6:$Y$5544,'age-length prop'!L$7,'Individual Data'!$R$6:$R$5544,'age-length prop'!$C30,'Individual Data'!$N$6:$N$5544,'age-length prop'!$B$6)</f>
        <v>0</v>
      </c>
      <c r="M30" s="16">
        <f>SUMIFS('Individual Data'!$AB$6:$AB$5544,'Individual Data'!$V$6:$V$5544,'age-length prop'!$B30,'Individual Data'!$Y$6:$Y$5544,'age-length prop'!M$7,'Individual Data'!$R$6:$R$5544,'age-length prop'!$C30,'Individual Data'!$N$6:$N$5544,'age-length prop'!$B$6)</f>
        <v>0</v>
      </c>
      <c r="N30" s="16">
        <f>SUMIFS('Individual Data'!$AB$6:$AB$5544,'Individual Data'!$V$6:$V$5544,'age-length prop'!$B30,'Individual Data'!$Y$6:$Y$5544,'age-length prop'!N$7,'Individual Data'!$R$6:$R$5544,'age-length prop'!$C30,'Individual Data'!$N$6:$N$5544,'age-length prop'!$B$6)</f>
        <v>0</v>
      </c>
      <c r="O30" s="16">
        <f>SUMIFS('Individual Data'!$AB$6:$AB$5544,'Individual Data'!$V$6:$V$5544,'age-length prop'!$B30,'Individual Data'!$Y$6:$Y$5544,'age-length prop'!O$7,'Individual Data'!$R$6:$R$5544,'age-length prop'!$C30,'Individual Data'!$N$6:$N$5544,'age-length prop'!$B$6)</f>
        <v>0</v>
      </c>
      <c r="P30" s="16">
        <f>SUMIFS('Individual Data'!$AB$6:$AB$5544,'Individual Data'!$V$6:$V$5544,'age-length prop'!$B30,'Individual Data'!$Y$6:$Y$5544,'age-length prop'!P$7,'Individual Data'!$R$6:$R$5544,'age-length prop'!$C30,'Individual Data'!$N$6:$N$5544,'age-length prop'!$B$6)</f>
        <v>0</v>
      </c>
      <c r="Q30" s="38">
        <f t="shared" si="45"/>
        <v>0</v>
      </c>
      <c r="R30" s="30">
        <f t="shared" si="46"/>
        <v>0</v>
      </c>
      <c r="S30" s="30">
        <f t="shared" si="47"/>
        <v>0</v>
      </c>
      <c r="T30" s="30">
        <f t="shared" si="48"/>
        <v>0</v>
      </c>
      <c r="U30" s="30">
        <f t="shared" si="49"/>
        <v>34.974293059125962</v>
      </c>
      <c r="V30" s="30">
        <f t="shared" si="50"/>
        <v>58.290488431876604</v>
      </c>
      <c r="W30" s="30">
        <f t="shared" si="51"/>
        <v>26.060316686968171</v>
      </c>
      <c r="X30" s="30">
        <f t="shared" si="52"/>
        <v>0</v>
      </c>
      <c r="Y30" s="30">
        <f t="shared" si="53"/>
        <v>0</v>
      </c>
      <c r="Z30" s="30">
        <f t="shared" si="54"/>
        <v>0</v>
      </c>
      <c r="AA30" s="30">
        <f t="shared" si="55"/>
        <v>0</v>
      </c>
      <c r="AB30" s="30">
        <f t="shared" si="56"/>
        <v>0</v>
      </c>
      <c r="AC30" s="30">
        <f t="shared" si="57"/>
        <v>0</v>
      </c>
      <c r="AD30" s="12">
        <f>VLOOKUP(A30,'PBT Tag Rates'!$B$5:$E$44,4,FALSE)</f>
        <v>0.98961045999999997</v>
      </c>
      <c r="AE30" s="30">
        <f t="shared" si="58"/>
        <v>0</v>
      </c>
      <c r="AF30" s="30">
        <f t="shared" si="59"/>
        <v>0</v>
      </c>
      <c r="AG30" s="30">
        <f t="shared" si="60"/>
        <v>0</v>
      </c>
      <c r="AH30" s="30">
        <f t="shared" si="61"/>
        <v>0</v>
      </c>
      <c r="AI30" s="30">
        <f t="shared" si="62"/>
        <v>35.341474724434462</v>
      </c>
      <c r="AJ30" s="30">
        <f t="shared" si="63"/>
        <v>58.90245787405744</v>
      </c>
      <c r="AK30" s="30">
        <f t="shared" si="64"/>
        <v>26.333913939196005</v>
      </c>
      <c r="AL30" s="30">
        <f t="shared" si="65"/>
        <v>0</v>
      </c>
      <c r="AM30" s="30">
        <f t="shared" si="66"/>
        <v>0</v>
      </c>
      <c r="AN30" s="30">
        <f t="shared" si="67"/>
        <v>0</v>
      </c>
      <c r="AO30" s="30">
        <f t="shared" si="68"/>
        <v>0</v>
      </c>
      <c r="AP30" s="30">
        <f t="shared" si="69"/>
        <v>0</v>
      </c>
      <c r="AQ30" s="30">
        <f t="shared" si="70"/>
        <v>0</v>
      </c>
      <c r="AS30" s="32">
        <f t="shared" si="71"/>
        <v>0</v>
      </c>
      <c r="AT30" s="33">
        <f t="shared" si="72"/>
        <v>120.57784653768792</v>
      </c>
      <c r="AV30">
        <f t="shared" si="7"/>
        <v>2020</v>
      </c>
      <c r="AW30" t="str">
        <f t="shared" si="8"/>
        <v>BCA1</v>
      </c>
      <c r="AX30" t="s">
        <v>3202</v>
      </c>
      <c r="AY30" s="145">
        <f>SUMIFS('cwt rel info'!$A$6:$A$317,'cwt rel info'!$D$6:$D$317,'age-length prop'!AV30,'cwt rel info'!$E$6:$E$317,'age-length prop'!AW30)</f>
        <v>220291</v>
      </c>
      <c r="AZ30" s="30">
        <f t="shared" si="73"/>
        <v>120.57784653768792</v>
      </c>
      <c r="BA30" s="30">
        <f t="shared" si="93"/>
        <v>481.14477751120933</v>
      </c>
      <c r="BB30" s="30">
        <f t="shared" si="74"/>
        <v>0</v>
      </c>
      <c r="BC30" s="145" t="str">
        <f>VLOOKUP(AW30,'Individual Data'!$V$5:$AC$5544,8,FALSE)</f>
        <v>Abv</v>
      </c>
      <c r="BD30" s="34">
        <f t="shared" ref="BD30" si="112">IF(BC30="blw",AZ30*(1-$BA$4),AZ30*(1-$BA$3))</f>
        <v>117.56340037424572</v>
      </c>
      <c r="BE30" s="16">
        <f t="shared" si="75"/>
        <v>469.11615807342906</v>
      </c>
      <c r="BF30" s="142">
        <f t="shared" si="76"/>
        <v>0</v>
      </c>
      <c r="BH30" s="16"/>
      <c r="BI30" s="38">
        <f t="shared" si="9"/>
        <v>0</v>
      </c>
      <c r="BJ30" s="30">
        <f t="shared" si="10"/>
        <v>0</v>
      </c>
      <c r="BK30" s="30">
        <f t="shared" si="11"/>
        <v>0</v>
      </c>
      <c r="BL30" s="30">
        <f t="shared" si="12"/>
        <v>0</v>
      </c>
      <c r="BM30" s="30">
        <f t="shared" si="13"/>
        <v>0.36718166530850027</v>
      </c>
      <c r="BN30" s="30">
        <f t="shared" si="14"/>
        <v>0.61196944218083615</v>
      </c>
      <c r="BO30" s="30">
        <f t="shared" si="15"/>
        <v>0.27359725222783382</v>
      </c>
      <c r="BP30" s="30">
        <f t="shared" si="16"/>
        <v>0</v>
      </c>
      <c r="BQ30" s="30">
        <f t="shared" si="17"/>
        <v>0</v>
      </c>
      <c r="BR30" s="30">
        <f t="shared" si="18"/>
        <v>0</v>
      </c>
      <c r="BS30" s="30">
        <f t="shared" si="19"/>
        <v>0</v>
      </c>
      <c r="BT30" s="30">
        <f t="shared" si="20"/>
        <v>0</v>
      </c>
      <c r="BU30" s="30">
        <f t="shared" si="21"/>
        <v>0</v>
      </c>
      <c r="BV30" s="13">
        <f t="shared" si="77"/>
        <v>9.0909090909090912E-2</v>
      </c>
      <c r="BW30" s="30">
        <f>SUMIFS('Individual Data'!$X$6:$X$5544,'Individual Data'!$I$6:$I$5544,'age-length prop'!BW$7,'Individual Data'!$V$6:$V$5544,'age-length prop'!$B30,'Individual Data'!$R$6:$R$5544,'age-length prop'!$C30,'Individual Data'!$N$6:$N$5544,"F")</f>
        <v>1</v>
      </c>
      <c r="BX30" s="30">
        <f>SUMIFS('Individual Data'!$X$6:$X$5544,'Individual Data'!$I$6:$I$5544,'age-length prop'!BX$7,'Individual Data'!$V$6:$V$5544,'age-length prop'!$B30,'Individual Data'!$R$6:$R$5544,'age-length prop'!$C30,'Individual Data'!$N$6:$N$5544,"F")</f>
        <v>10</v>
      </c>
      <c r="BY30" s="45">
        <f t="shared" si="78"/>
        <v>0</v>
      </c>
      <c r="BZ30" s="16">
        <f t="shared" si="79"/>
        <v>0</v>
      </c>
      <c r="CA30" s="16">
        <f t="shared" si="22"/>
        <v>0</v>
      </c>
      <c r="CB30" s="16">
        <f t="shared" si="23"/>
        <v>0</v>
      </c>
      <c r="CC30" s="16">
        <f t="shared" si="24"/>
        <v>3.3380151391681843E-2</v>
      </c>
      <c r="CD30" s="16">
        <f t="shared" si="25"/>
        <v>5.563358565280329E-2</v>
      </c>
      <c r="CE30" s="16">
        <f t="shared" si="26"/>
        <v>2.4872477475257622E-2</v>
      </c>
      <c r="CF30" s="16">
        <f t="shared" si="27"/>
        <v>0</v>
      </c>
      <c r="CG30" s="16">
        <f t="shared" si="28"/>
        <v>0</v>
      </c>
      <c r="CH30" s="16">
        <f t="shared" si="29"/>
        <v>0</v>
      </c>
      <c r="CI30" s="16">
        <f t="shared" si="30"/>
        <v>0</v>
      </c>
      <c r="CJ30" s="16">
        <f t="shared" si="31"/>
        <v>0</v>
      </c>
      <c r="CK30" s="46">
        <f t="shared" si="32"/>
        <v>0</v>
      </c>
      <c r="CL30" s="16"/>
      <c r="CM30" s="16">
        <f t="shared" si="80"/>
        <v>0</v>
      </c>
      <c r="CN30" s="16">
        <f t="shared" si="81"/>
        <v>0</v>
      </c>
      <c r="CO30" s="16">
        <f t="shared" si="82"/>
        <v>0</v>
      </c>
      <c r="CP30" s="16">
        <f t="shared" si="83"/>
        <v>0</v>
      </c>
      <c r="CQ30" s="16">
        <f t="shared" si="84"/>
        <v>0.33380151391681839</v>
      </c>
      <c r="CR30" s="16">
        <f t="shared" si="85"/>
        <v>0.55633585652803286</v>
      </c>
      <c r="CS30" s="16">
        <f t="shared" si="86"/>
        <v>0.24872477475257621</v>
      </c>
      <c r="CT30" s="16">
        <f t="shared" si="87"/>
        <v>0</v>
      </c>
      <c r="CU30" s="16">
        <f t="shared" si="88"/>
        <v>0</v>
      </c>
      <c r="CV30" s="16">
        <f t="shared" si="89"/>
        <v>0</v>
      </c>
      <c r="CW30" s="16">
        <f t="shared" si="90"/>
        <v>0</v>
      </c>
      <c r="CX30" s="16">
        <f t="shared" si="91"/>
        <v>0</v>
      </c>
      <c r="CY30" s="16">
        <f t="shared" si="92"/>
        <v>0</v>
      </c>
    </row>
    <row r="31" spans="1:103" x14ac:dyDescent="0.25">
      <c r="A31" t="s">
        <v>918</v>
      </c>
      <c r="B31" t="s">
        <v>3821</v>
      </c>
      <c r="C31">
        <v>3</v>
      </c>
      <c r="D31" s="16">
        <f>SUMIFS('Individual Data'!$AB$6:$AB$5544,'Individual Data'!$V$6:$V$5544,'age-length prop'!$B31,'Individual Data'!$Y$6:$Y$5544,'age-length prop'!D$7,'Individual Data'!$R$6:$R$5544,'age-length prop'!$C31,'Individual Data'!$N$6:$N$5544,'age-length prop'!$B$6)</f>
        <v>0</v>
      </c>
      <c r="E31" s="16">
        <f>SUMIFS('Individual Data'!$AB$6:$AB$5544,'Individual Data'!$V$6:$V$5544,'age-length prop'!$B31,'Individual Data'!$Y$6:$Y$5544,'age-length prop'!E$7,'Individual Data'!$R$6:$R$5544,'age-length prop'!$C31,'Individual Data'!$N$6:$N$5544,'age-length prop'!$B$6)</f>
        <v>0</v>
      </c>
      <c r="F31" s="16">
        <f>SUMIFS('Individual Data'!$AB$6:$AB$5544,'Individual Data'!$V$6:$V$5544,'age-length prop'!$B31,'Individual Data'!$Y$6:$Y$5544,'age-length prop'!F$7,'Individual Data'!$R$6:$R$5544,'age-length prop'!$C31,'Individual Data'!$N$6:$N$5544,'age-length prop'!$B$6)</f>
        <v>0</v>
      </c>
      <c r="G31" s="16">
        <f>SUMIFS('Individual Data'!$AB$6:$AB$5544,'Individual Data'!$V$6:$V$5544,'age-length prop'!$B31,'Individual Data'!$Y$6:$Y$5544,'age-length prop'!G$7,'Individual Data'!$R$6:$R$5544,'age-length prop'!$C31,'Individual Data'!$N$6:$N$5544,'age-length prop'!$B$6)</f>
        <v>0</v>
      </c>
      <c r="H31" s="16">
        <f>SUMIFS('Individual Data'!$AB$6:$AB$5544,'Individual Data'!$V$6:$V$5544,'age-length prop'!$B31,'Individual Data'!$Y$6:$Y$5544,'age-length prop'!H$7,'Individual Data'!$R$6:$R$5544,'age-length prop'!$C31,'Individual Data'!$N$6:$N$5544,'age-length prop'!$B$6)</f>
        <v>0</v>
      </c>
      <c r="I31" s="16">
        <f>SUMIFS('Individual Data'!$AB$6:$AB$5544,'Individual Data'!$V$6:$V$5544,'age-length prop'!$B31,'Individual Data'!$Y$6:$Y$5544,'age-length prop'!I$7,'Individual Data'!$R$6:$R$5544,'age-length prop'!$C31,'Individual Data'!$N$6:$N$5544,'age-length prop'!$B$6)</f>
        <v>11.658097686375321</v>
      </c>
      <c r="J31" s="16">
        <f>SUMIFS('Individual Data'!$AB$6:$AB$5544,'Individual Data'!$V$6:$V$5544,'age-length prop'!$B31,'Individual Data'!$Y$6:$Y$5544,'age-length prop'!J$7,'Individual Data'!$R$6:$R$5544,'age-length prop'!$C31,'Individual Data'!$N$6:$N$5544,'age-length prop'!$B$6)</f>
        <v>0</v>
      </c>
      <c r="K31" s="16">
        <f>SUMIFS('Individual Data'!$AB$6:$AB$5544,'Individual Data'!$V$6:$V$5544,'age-length prop'!$B31,'Individual Data'!$Y$6:$Y$5544,'age-length prop'!K$7,'Individual Data'!$R$6:$R$5544,'age-length prop'!$C31,'Individual Data'!$N$6:$N$5544,'age-length prop'!$B$6)</f>
        <v>0</v>
      </c>
      <c r="L31" s="16">
        <f>SUMIFS('Individual Data'!$AB$6:$AB$5544,'Individual Data'!$V$6:$V$5544,'age-length prop'!$B31,'Individual Data'!$Y$6:$Y$5544,'age-length prop'!L$7,'Individual Data'!$R$6:$R$5544,'age-length prop'!$C31,'Individual Data'!$N$6:$N$5544,'age-length prop'!$B$6)</f>
        <v>0</v>
      </c>
      <c r="M31" s="16">
        <f>SUMIFS('Individual Data'!$AB$6:$AB$5544,'Individual Data'!$V$6:$V$5544,'age-length prop'!$B31,'Individual Data'!$Y$6:$Y$5544,'age-length prop'!M$7,'Individual Data'!$R$6:$R$5544,'age-length prop'!$C31,'Individual Data'!$N$6:$N$5544,'age-length prop'!$B$6)</f>
        <v>0</v>
      </c>
      <c r="N31" s="16">
        <f>SUMIFS('Individual Data'!$AB$6:$AB$5544,'Individual Data'!$V$6:$V$5544,'age-length prop'!$B31,'Individual Data'!$Y$6:$Y$5544,'age-length prop'!N$7,'Individual Data'!$R$6:$R$5544,'age-length prop'!$C31,'Individual Data'!$N$6:$N$5544,'age-length prop'!$B$6)</f>
        <v>0</v>
      </c>
      <c r="O31" s="16">
        <f>SUMIFS('Individual Data'!$AB$6:$AB$5544,'Individual Data'!$V$6:$V$5544,'age-length prop'!$B31,'Individual Data'!$Y$6:$Y$5544,'age-length prop'!O$7,'Individual Data'!$R$6:$R$5544,'age-length prop'!$C31,'Individual Data'!$N$6:$N$5544,'age-length prop'!$B$6)</f>
        <v>0</v>
      </c>
      <c r="P31" s="16">
        <f>SUMIFS('Individual Data'!$AB$6:$AB$5544,'Individual Data'!$V$6:$V$5544,'age-length prop'!$B31,'Individual Data'!$Y$6:$Y$5544,'age-length prop'!P$7,'Individual Data'!$R$6:$R$5544,'age-length prop'!$C31,'Individual Data'!$N$6:$N$5544,'age-length prop'!$B$6)</f>
        <v>0</v>
      </c>
      <c r="Q31" s="38">
        <f t="shared" si="45"/>
        <v>0</v>
      </c>
      <c r="R31" s="30">
        <f t="shared" si="46"/>
        <v>0</v>
      </c>
      <c r="S31" s="30">
        <f t="shared" si="47"/>
        <v>0</v>
      </c>
      <c r="T31" s="30">
        <f t="shared" si="48"/>
        <v>0</v>
      </c>
      <c r="U31" s="30">
        <f t="shared" si="49"/>
        <v>0</v>
      </c>
      <c r="V31" s="30">
        <f t="shared" si="50"/>
        <v>11.658097686375321</v>
      </c>
      <c r="W31" s="30">
        <f t="shared" si="51"/>
        <v>0</v>
      </c>
      <c r="X31" s="30">
        <f t="shared" si="52"/>
        <v>0</v>
      </c>
      <c r="Y31" s="30">
        <f t="shared" si="53"/>
        <v>0</v>
      </c>
      <c r="Z31" s="30">
        <f t="shared" si="54"/>
        <v>0</v>
      </c>
      <c r="AA31" s="30">
        <f t="shared" si="55"/>
        <v>0</v>
      </c>
      <c r="AB31" s="30">
        <f t="shared" si="56"/>
        <v>0</v>
      </c>
      <c r="AC31" s="30">
        <f t="shared" si="57"/>
        <v>0</v>
      </c>
      <c r="AD31" s="12">
        <f>VLOOKUP(A31,'PBT Tag Rates'!$B$5:$E$44,4,FALSE)</f>
        <v>0.98961045999999997</v>
      </c>
      <c r="AE31" s="30">
        <f t="shared" si="58"/>
        <v>0</v>
      </c>
      <c r="AF31" s="30">
        <f t="shared" si="59"/>
        <v>0</v>
      </c>
      <c r="AG31" s="30">
        <f t="shared" si="60"/>
        <v>0</v>
      </c>
      <c r="AH31" s="30">
        <f t="shared" si="61"/>
        <v>0</v>
      </c>
      <c r="AI31" s="30">
        <f t="shared" si="62"/>
        <v>0</v>
      </c>
      <c r="AJ31" s="30">
        <f t="shared" si="63"/>
        <v>11.780491574811489</v>
      </c>
      <c r="AK31" s="30">
        <f t="shared" si="64"/>
        <v>0</v>
      </c>
      <c r="AL31" s="30">
        <f t="shared" si="65"/>
        <v>0</v>
      </c>
      <c r="AM31" s="30">
        <f t="shared" si="66"/>
        <v>0</v>
      </c>
      <c r="AN31" s="30">
        <f t="shared" si="67"/>
        <v>0</v>
      </c>
      <c r="AO31" s="30">
        <f t="shared" si="68"/>
        <v>0</v>
      </c>
      <c r="AP31" s="30">
        <f t="shared" si="69"/>
        <v>0</v>
      </c>
      <c r="AQ31" s="30">
        <f t="shared" si="70"/>
        <v>0</v>
      </c>
      <c r="AS31" s="32">
        <f t="shared" si="71"/>
        <v>0</v>
      </c>
      <c r="AT31" s="33">
        <f t="shared" si="72"/>
        <v>11.780491574811489</v>
      </c>
      <c r="AV31">
        <f t="shared" si="7"/>
        <v>2020</v>
      </c>
      <c r="AW31" t="str">
        <f t="shared" si="8"/>
        <v>BCA2</v>
      </c>
      <c r="AX31" t="s">
        <v>3202</v>
      </c>
      <c r="AY31" s="145">
        <f>SUMIFS('cwt rel info'!$A$6:$A$317,'cwt rel info'!$D$6:$D$317,'age-length prop'!AV31,'cwt rel info'!$E$6:$E$317,'age-length prop'!AW31)</f>
        <v>220292</v>
      </c>
      <c r="AZ31" s="30">
        <f t="shared" si="73"/>
        <v>11.780491574811489</v>
      </c>
      <c r="BA31" s="30">
        <f t="shared" si="93"/>
        <v>145.35506764638865</v>
      </c>
      <c r="BB31" s="30">
        <f t="shared" si="74"/>
        <v>11.780491574811489</v>
      </c>
      <c r="BC31" s="145" t="str">
        <f>VLOOKUP(AW31,'Individual Data'!$V$5:$AC$5544,8,FALSE)</f>
        <v>Abv</v>
      </c>
      <c r="BD31" s="34">
        <f t="shared" ref="BD31" si="113">IF(BC31="blw",AZ31*(1-$BA$4),AZ31*(1-$BA$3))</f>
        <v>11.485979285441202</v>
      </c>
      <c r="BE31" s="16">
        <f t="shared" si="75"/>
        <v>141.72119095522893</v>
      </c>
      <c r="BF31" s="142">
        <f t="shared" si="76"/>
        <v>11.226808470795348</v>
      </c>
      <c r="BH31" s="16"/>
      <c r="BI31" s="38">
        <f t="shared" si="9"/>
        <v>0</v>
      </c>
      <c r="BJ31" s="30">
        <f t="shared" si="10"/>
        <v>0</v>
      </c>
      <c r="BK31" s="30">
        <f t="shared" si="11"/>
        <v>0</v>
      </c>
      <c r="BL31" s="30">
        <f t="shared" si="12"/>
        <v>0</v>
      </c>
      <c r="BM31" s="30">
        <f t="shared" si="13"/>
        <v>0</v>
      </c>
      <c r="BN31" s="30">
        <f t="shared" si="14"/>
        <v>0.12239388843616794</v>
      </c>
      <c r="BO31" s="30">
        <f t="shared" si="15"/>
        <v>0</v>
      </c>
      <c r="BP31" s="30">
        <f t="shared" si="16"/>
        <v>0</v>
      </c>
      <c r="BQ31" s="30">
        <f t="shared" si="17"/>
        <v>0</v>
      </c>
      <c r="BR31" s="30">
        <f t="shared" si="18"/>
        <v>0</v>
      </c>
      <c r="BS31" s="30">
        <f t="shared" si="19"/>
        <v>0</v>
      </c>
      <c r="BT31" s="30">
        <f t="shared" si="20"/>
        <v>0</v>
      </c>
      <c r="BU31" s="30">
        <f t="shared" si="21"/>
        <v>0</v>
      </c>
      <c r="BV31" s="13">
        <f t="shared" si="77"/>
        <v>1</v>
      </c>
      <c r="BW31" s="30">
        <f>SUMIFS('Individual Data'!$X$6:$X$5544,'Individual Data'!$I$6:$I$5544,'age-length prop'!BW$7,'Individual Data'!$V$6:$V$5544,'age-length prop'!$B31,'Individual Data'!$R$6:$R$5544,'age-length prop'!$C31,'Individual Data'!$N$6:$N$5544,"F")</f>
        <v>1</v>
      </c>
      <c r="BX31" s="30">
        <f>SUMIFS('Individual Data'!$X$6:$X$5544,'Individual Data'!$I$6:$I$5544,'age-length prop'!BX$7,'Individual Data'!$V$6:$V$5544,'age-length prop'!$B31,'Individual Data'!$R$6:$R$5544,'age-length prop'!$C31,'Individual Data'!$N$6:$N$5544,"F")</f>
        <v>0</v>
      </c>
      <c r="BY31" s="45">
        <f t="shared" si="78"/>
        <v>0</v>
      </c>
      <c r="BZ31" s="16">
        <f t="shared" si="79"/>
        <v>0</v>
      </c>
      <c r="CA31" s="16">
        <f t="shared" si="22"/>
        <v>0</v>
      </c>
      <c r="CB31" s="16">
        <f t="shared" si="23"/>
        <v>0</v>
      </c>
      <c r="CC31" s="16">
        <f t="shared" si="24"/>
        <v>0</v>
      </c>
      <c r="CD31" s="16">
        <f t="shared" si="25"/>
        <v>0.12239388843616794</v>
      </c>
      <c r="CE31" s="16">
        <f t="shared" si="26"/>
        <v>0</v>
      </c>
      <c r="CF31" s="16">
        <f t="shared" si="27"/>
        <v>0</v>
      </c>
      <c r="CG31" s="16">
        <f t="shared" si="28"/>
        <v>0</v>
      </c>
      <c r="CH31" s="16">
        <f t="shared" si="29"/>
        <v>0</v>
      </c>
      <c r="CI31" s="16">
        <f t="shared" si="30"/>
        <v>0</v>
      </c>
      <c r="CJ31" s="16">
        <f t="shared" si="31"/>
        <v>0</v>
      </c>
      <c r="CK31" s="46">
        <f t="shared" si="32"/>
        <v>0</v>
      </c>
      <c r="CL31" s="16"/>
      <c r="CM31" s="16">
        <f t="shared" si="80"/>
        <v>0</v>
      </c>
      <c r="CN31" s="16">
        <f t="shared" si="81"/>
        <v>0</v>
      </c>
      <c r="CO31" s="16">
        <f t="shared" si="82"/>
        <v>0</v>
      </c>
      <c r="CP31" s="16">
        <f t="shared" si="83"/>
        <v>0</v>
      </c>
      <c r="CQ31" s="16">
        <f t="shared" si="84"/>
        <v>0</v>
      </c>
      <c r="CR31" s="16">
        <f t="shared" si="85"/>
        <v>0</v>
      </c>
      <c r="CS31" s="16">
        <f t="shared" si="86"/>
        <v>0</v>
      </c>
      <c r="CT31" s="16">
        <f t="shared" si="87"/>
        <v>0</v>
      </c>
      <c r="CU31" s="16">
        <f t="shared" si="88"/>
        <v>0</v>
      </c>
      <c r="CV31" s="16">
        <f t="shared" si="89"/>
        <v>0</v>
      </c>
      <c r="CW31" s="16">
        <f t="shared" si="90"/>
        <v>0</v>
      </c>
      <c r="CX31" s="16">
        <f t="shared" si="91"/>
        <v>0</v>
      </c>
      <c r="CY31" s="16">
        <f t="shared" si="92"/>
        <v>0</v>
      </c>
    </row>
    <row r="32" spans="1:103" x14ac:dyDescent="0.25">
      <c r="A32" t="s">
        <v>918</v>
      </c>
      <c r="B32" t="s">
        <v>3386</v>
      </c>
      <c r="C32">
        <v>3</v>
      </c>
      <c r="D32" s="16">
        <f>SUMIFS('Individual Data'!$AB$6:$AB$5544,'Individual Data'!$V$6:$V$5544,'age-length prop'!$B32,'Individual Data'!$Y$6:$Y$5544,'age-length prop'!D$7,'Individual Data'!$R$6:$R$5544,'age-length prop'!$C32,'Individual Data'!$N$6:$N$5544,'age-length prop'!$B$6)</f>
        <v>0</v>
      </c>
      <c r="E32" s="16">
        <f>SUMIFS('Individual Data'!$AB$6:$AB$5544,'Individual Data'!$V$6:$V$5544,'age-length prop'!$B32,'Individual Data'!$Y$6:$Y$5544,'age-length prop'!E$7,'Individual Data'!$R$6:$R$5544,'age-length prop'!$C32,'Individual Data'!$N$6:$N$5544,'age-length prop'!$B$6)</f>
        <v>0</v>
      </c>
      <c r="F32" s="16">
        <f>SUMIFS('Individual Data'!$AB$6:$AB$5544,'Individual Data'!$V$6:$V$5544,'age-length prop'!$B32,'Individual Data'!$Y$6:$Y$5544,'age-length prop'!F$7,'Individual Data'!$R$6:$R$5544,'age-length prop'!$C32,'Individual Data'!$N$6:$N$5544,'age-length prop'!$B$6)</f>
        <v>0</v>
      </c>
      <c r="G32" s="16">
        <f>SUMIFS('Individual Data'!$AB$6:$AB$5544,'Individual Data'!$V$6:$V$5544,'age-length prop'!$B32,'Individual Data'!$Y$6:$Y$5544,'age-length prop'!G$7,'Individual Data'!$R$6:$R$5544,'age-length prop'!$C32,'Individual Data'!$N$6:$N$5544,'age-length prop'!$B$6)</f>
        <v>11.658097686375321</v>
      </c>
      <c r="H32" s="16">
        <f>SUMIFS('Individual Data'!$AB$6:$AB$5544,'Individual Data'!$V$6:$V$5544,'age-length prop'!$B32,'Individual Data'!$Y$6:$Y$5544,'age-length prop'!H$7,'Individual Data'!$R$6:$R$5544,'age-length prop'!$C32,'Individual Data'!$N$6:$N$5544,'age-length prop'!$B$6)</f>
        <v>0</v>
      </c>
      <c r="I32" s="16">
        <f>SUMIFS('Individual Data'!$AB$6:$AB$5544,'Individual Data'!$V$6:$V$5544,'age-length prop'!$B32,'Individual Data'!$Y$6:$Y$5544,'age-length prop'!I$7,'Individual Data'!$R$6:$R$5544,'age-length prop'!$C32,'Individual Data'!$N$6:$N$5544,'age-length prop'!$B$6)</f>
        <v>81.606683804627238</v>
      </c>
      <c r="J32" s="16">
        <f>SUMIFS('Individual Data'!$AB$6:$AB$5544,'Individual Data'!$V$6:$V$5544,'age-length prop'!$B32,'Individual Data'!$Y$6:$Y$5544,'age-length prop'!J$7,'Individual Data'!$R$6:$R$5544,'age-length prop'!$C32,'Individual Data'!$N$6:$N$5544,'age-length prop'!$B$6)</f>
        <v>72.466930171155269</v>
      </c>
      <c r="K32" s="16">
        <f>SUMIFS('Individual Data'!$AB$6:$AB$5544,'Individual Data'!$V$6:$V$5544,'age-length prop'!$B32,'Individual Data'!$Y$6:$Y$5544,'age-length prop'!K$7,'Individual Data'!$R$6:$R$5544,'age-length prop'!$C32,'Individual Data'!$N$6:$N$5544,'age-length prop'!$B$6)</f>
        <v>11.658097686375321</v>
      </c>
      <c r="L32" s="16">
        <f>SUMIFS('Individual Data'!$AB$6:$AB$5544,'Individual Data'!$V$6:$V$5544,'age-length prop'!$B32,'Individual Data'!$Y$6:$Y$5544,'age-length prop'!L$7,'Individual Data'!$R$6:$R$5544,'age-length prop'!$C32,'Individual Data'!$N$6:$N$5544,'age-length prop'!$B$6)</f>
        <v>0</v>
      </c>
      <c r="M32" s="16">
        <f>SUMIFS('Individual Data'!$AB$6:$AB$5544,'Individual Data'!$V$6:$V$5544,'age-length prop'!$B32,'Individual Data'!$Y$6:$Y$5544,'age-length prop'!M$7,'Individual Data'!$R$6:$R$5544,'age-length prop'!$C32,'Individual Data'!$N$6:$N$5544,'age-length prop'!$B$6)</f>
        <v>0</v>
      </c>
      <c r="N32" s="16">
        <f>SUMIFS('Individual Data'!$AB$6:$AB$5544,'Individual Data'!$V$6:$V$5544,'age-length prop'!$B32,'Individual Data'!$Y$6:$Y$5544,'age-length prop'!N$7,'Individual Data'!$R$6:$R$5544,'age-length prop'!$C32,'Individual Data'!$N$6:$N$5544,'age-length prop'!$B$6)</f>
        <v>0</v>
      </c>
      <c r="O32" s="16">
        <f>SUMIFS('Individual Data'!$AB$6:$AB$5544,'Individual Data'!$V$6:$V$5544,'age-length prop'!$B32,'Individual Data'!$Y$6:$Y$5544,'age-length prop'!O$7,'Individual Data'!$R$6:$R$5544,'age-length prop'!$C32,'Individual Data'!$N$6:$N$5544,'age-length prop'!$B$6)</f>
        <v>0</v>
      </c>
      <c r="P32" s="16">
        <f>SUMIFS('Individual Data'!$AB$6:$AB$5544,'Individual Data'!$V$6:$V$5544,'age-length prop'!$B32,'Individual Data'!$Y$6:$Y$5544,'age-length prop'!P$7,'Individual Data'!$R$6:$R$5544,'age-length prop'!$C32,'Individual Data'!$N$6:$N$5544,'age-length prop'!$B$6)</f>
        <v>0</v>
      </c>
      <c r="Q32" s="38">
        <f t="shared" si="45"/>
        <v>0</v>
      </c>
      <c r="R32" s="30">
        <f t="shared" si="46"/>
        <v>0</v>
      </c>
      <c r="S32" s="30">
        <f t="shared" si="47"/>
        <v>0</v>
      </c>
      <c r="T32" s="30">
        <f t="shared" si="48"/>
        <v>11.658097686375321</v>
      </c>
      <c r="U32" s="30">
        <f t="shared" si="49"/>
        <v>0</v>
      </c>
      <c r="V32" s="30">
        <f t="shared" si="50"/>
        <v>81.606683804627238</v>
      </c>
      <c r="W32" s="30">
        <f t="shared" si="51"/>
        <v>73.10024453996661</v>
      </c>
      <c r="X32" s="30">
        <f t="shared" si="52"/>
        <v>11.776818344480359</v>
      </c>
      <c r="Y32" s="30">
        <f t="shared" si="53"/>
        <v>0</v>
      </c>
      <c r="Z32" s="30">
        <f t="shared" si="54"/>
        <v>0</v>
      </c>
      <c r="AA32" s="30">
        <f t="shared" si="55"/>
        <v>0</v>
      </c>
      <c r="AB32" s="30">
        <f t="shared" si="56"/>
        <v>0</v>
      </c>
      <c r="AC32" s="30">
        <f t="shared" si="57"/>
        <v>0</v>
      </c>
      <c r="AD32" s="12">
        <f>VLOOKUP(A32,'PBT Tag Rates'!$B$5:$E$44,4,FALSE)</f>
        <v>0.98961045999999997</v>
      </c>
      <c r="AE32" s="30">
        <f t="shared" si="58"/>
        <v>0</v>
      </c>
      <c r="AF32" s="30">
        <f t="shared" si="59"/>
        <v>0</v>
      </c>
      <c r="AG32" s="30">
        <f t="shared" si="60"/>
        <v>0</v>
      </c>
      <c r="AH32" s="30">
        <f t="shared" si="61"/>
        <v>11.780491574811489</v>
      </c>
      <c r="AI32" s="30">
        <f t="shared" si="62"/>
        <v>0</v>
      </c>
      <c r="AJ32" s="30">
        <f t="shared" si="63"/>
        <v>82.463441023680403</v>
      </c>
      <c r="AK32" s="30">
        <f t="shared" si="64"/>
        <v>73.867695921450363</v>
      </c>
      <c r="AL32" s="30">
        <f t="shared" si="65"/>
        <v>11.90045863549215</v>
      </c>
      <c r="AM32" s="30">
        <f t="shared" si="66"/>
        <v>0</v>
      </c>
      <c r="AN32" s="30">
        <f t="shared" si="67"/>
        <v>0</v>
      </c>
      <c r="AO32" s="30">
        <f t="shared" si="68"/>
        <v>0</v>
      </c>
      <c r="AP32" s="30">
        <f t="shared" si="69"/>
        <v>0</v>
      </c>
      <c r="AQ32" s="30">
        <f t="shared" si="70"/>
        <v>0</v>
      </c>
      <c r="AS32" s="32">
        <f t="shared" si="71"/>
        <v>0</v>
      </c>
      <c r="AT32" s="33">
        <f t="shared" si="72"/>
        <v>180.01208715543441</v>
      </c>
      <c r="AV32">
        <f t="shared" si="7"/>
        <v>2020</v>
      </c>
      <c r="AW32" t="str">
        <f t="shared" si="8"/>
        <v>CJA1</v>
      </c>
      <c r="AX32" t="s">
        <v>3202</v>
      </c>
      <c r="AY32" s="145">
        <f>SUMIFS('cwt rel info'!$A$6:$A$317,'cwt rel info'!$D$6:$D$317,'age-length prop'!AV32,'cwt rel info'!$E$6:$E$317,'age-length prop'!AW32)</f>
        <v>220289</v>
      </c>
      <c r="AZ32" s="30">
        <f t="shared" si="73"/>
        <v>180.01208715543441</v>
      </c>
      <c r="BA32" s="30">
        <f t="shared" si="93"/>
        <v>887.21652236925695</v>
      </c>
      <c r="BB32" s="30">
        <f t="shared" si="74"/>
        <v>11.780491574811489</v>
      </c>
      <c r="BC32" s="145" t="str">
        <f>VLOOKUP(AW32,'Individual Data'!$V$5:$AC$5544,8,FALSE)</f>
        <v>Abv</v>
      </c>
      <c r="BD32" s="34">
        <f t="shared" ref="BD32" si="114">IF(BC32="blw",AZ32*(1-$BA$4),AZ32*(1-$BA$3))</f>
        <v>175.51178497654854</v>
      </c>
      <c r="BE32" s="16">
        <f t="shared" si="75"/>
        <v>865.03610931002549</v>
      </c>
      <c r="BF32" s="142">
        <f t="shared" si="76"/>
        <v>11.226808470795348</v>
      </c>
      <c r="BH32" s="16"/>
      <c r="BI32" s="38">
        <f t="shared" si="9"/>
        <v>0</v>
      </c>
      <c r="BJ32" s="30">
        <f t="shared" si="10"/>
        <v>0</v>
      </c>
      <c r="BK32" s="30">
        <f t="shared" si="11"/>
        <v>0</v>
      </c>
      <c r="BL32" s="30">
        <f t="shared" si="12"/>
        <v>0.12239388843616794</v>
      </c>
      <c r="BM32" s="30">
        <f t="shared" si="13"/>
        <v>0</v>
      </c>
      <c r="BN32" s="30">
        <f t="shared" si="14"/>
        <v>0.85675721905316493</v>
      </c>
      <c r="BO32" s="30">
        <f t="shared" si="15"/>
        <v>0.76745138148375247</v>
      </c>
      <c r="BP32" s="30">
        <f t="shared" si="16"/>
        <v>0.12364029101179064</v>
      </c>
      <c r="BQ32" s="30">
        <f t="shared" si="17"/>
        <v>0</v>
      </c>
      <c r="BR32" s="30">
        <f t="shared" si="18"/>
        <v>0</v>
      </c>
      <c r="BS32" s="30">
        <f t="shared" si="19"/>
        <v>0</v>
      </c>
      <c r="BT32" s="30">
        <f t="shared" si="20"/>
        <v>0</v>
      </c>
      <c r="BU32" s="30">
        <f t="shared" si="21"/>
        <v>0</v>
      </c>
      <c r="BV32" s="13">
        <f t="shared" si="77"/>
        <v>0.375</v>
      </c>
      <c r="BW32" s="30">
        <f>SUMIFS('Individual Data'!$X$6:$X$5544,'Individual Data'!$I$6:$I$5544,'age-length prop'!BW$7,'Individual Data'!$V$6:$V$5544,'age-length prop'!$B32,'Individual Data'!$R$6:$R$5544,'age-length prop'!$C32,'Individual Data'!$N$6:$N$5544,"F")</f>
        <v>6</v>
      </c>
      <c r="BX32" s="30">
        <f>SUMIFS('Individual Data'!$X$6:$X$5544,'Individual Data'!$I$6:$I$5544,'age-length prop'!BX$7,'Individual Data'!$V$6:$V$5544,'age-length prop'!$B32,'Individual Data'!$R$6:$R$5544,'age-length prop'!$C32,'Individual Data'!$N$6:$N$5544,"F")</f>
        <v>10</v>
      </c>
      <c r="BY32" s="45">
        <f t="shared" si="78"/>
        <v>0</v>
      </c>
      <c r="BZ32" s="16">
        <f t="shared" si="79"/>
        <v>0</v>
      </c>
      <c r="CA32" s="16">
        <f t="shared" si="22"/>
        <v>0</v>
      </c>
      <c r="CB32" s="16">
        <f t="shared" si="23"/>
        <v>4.5897708163562978E-2</v>
      </c>
      <c r="CC32" s="16">
        <f t="shared" si="24"/>
        <v>0</v>
      </c>
      <c r="CD32" s="16">
        <f t="shared" si="25"/>
        <v>0.32128395714493685</v>
      </c>
      <c r="CE32" s="16">
        <f t="shared" si="26"/>
        <v>0.28779426805640718</v>
      </c>
      <c r="CF32" s="16">
        <f t="shared" si="27"/>
        <v>4.6365109129421489E-2</v>
      </c>
      <c r="CG32" s="16">
        <f t="shared" si="28"/>
        <v>0</v>
      </c>
      <c r="CH32" s="16">
        <f t="shared" si="29"/>
        <v>0</v>
      </c>
      <c r="CI32" s="16">
        <f t="shared" si="30"/>
        <v>0</v>
      </c>
      <c r="CJ32" s="16">
        <f t="shared" si="31"/>
        <v>0</v>
      </c>
      <c r="CK32" s="46">
        <f t="shared" si="32"/>
        <v>0</v>
      </c>
      <c r="CL32" s="16"/>
      <c r="CM32" s="16">
        <f t="shared" si="80"/>
        <v>0</v>
      </c>
      <c r="CN32" s="16">
        <f t="shared" si="81"/>
        <v>0</v>
      </c>
      <c r="CO32" s="16">
        <f t="shared" si="82"/>
        <v>0</v>
      </c>
      <c r="CP32" s="16">
        <f t="shared" si="83"/>
        <v>7.6496180272604963E-2</v>
      </c>
      <c r="CQ32" s="16">
        <f t="shared" si="84"/>
        <v>0</v>
      </c>
      <c r="CR32" s="16">
        <f t="shared" si="85"/>
        <v>0.53547326190822808</v>
      </c>
      <c r="CS32" s="16">
        <f t="shared" si="86"/>
        <v>0.47965711342734529</v>
      </c>
      <c r="CT32" s="16">
        <f t="shared" si="87"/>
        <v>7.7275181882369148E-2</v>
      </c>
      <c r="CU32" s="16">
        <f t="shared" si="88"/>
        <v>0</v>
      </c>
      <c r="CV32" s="16">
        <f t="shared" si="89"/>
        <v>0</v>
      </c>
      <c r="CW32" s="16">
        <f t="shared" si="90"/>
        <v>0</v>
      </c>
      <c r="CX32" s="16">
        <f t="shared" si="91"/>
        <v>0</v>
      </c>
      <c r="CY32" s="16">
        <f t="shared" si="92"/>
        <v>0</v>
      </c>
    </row>
    <row r="33" spans="1:103" x14ac:dyDescent="0.25">
      <c r="A33" t="s">
        <v>918</v>
      </c>
      <c r="B33" t="s">
        <v>3608</v>
      </c>
      <c r="C33">
        <v>3</v>
      </c>
      <c r="D33" s="16">
        <f>SUMIFS('Individual Data'!$AB$6:$AB$5544,'Individual Data'!$V$6:$V$5544,'age-length prop'!$B33,'Individual Data'!$Y$6:$Y$5544,'age-length prop'!D$7,'Individual Data'!$R$6:$R$5544,'age-length prop'!$C33,'Individual Data'!$N$6:$N$5544,'age-length prop'!$B$6)</f>
        <v>0</v>
      </c>
      <c r="E33" s="16">
        <f>SUMIFS('Individual Data'!$AB$6:$AB$5544,'Individual Data'!$V$6:$V$5544,'age-length prop'!$B33,'Individual Data'!$Y$6:$Y$5544,'age-length prop'!E$7,'Individual Data'!$R$6:$R$5544,'age-length prop'!$C33,'Individual Data'!$N$6:$N$5544,'age-length prop'!$B$6)</f>
        <v>0</v>
      </c>
      <c r="F33" s="16">
        <f>SUMIFS('Individual Data'!$AB$6:$AB$5544,'Individual Data'!$V$6:$V$5544,'age-length prop'!$B33,'Individual Data'!$Y$6:$Y$5544,'age-length prop'!F$7,'Individual Data'!$R$6:$R$5544,'age-length prop'!$C33,'Individual Data'!$N$6:$N$5544,'age-length prop'!$B$6)</f>
        <v>0</v>
      </c>
      <c r="G33" s="16">
        <f>SUMIFS('Individual Data'!$AB$6:$AB$5544,'Individual Data'!$V$6:$V$5544,'age-length prop'!$B33,'Individual Data'!$Y$6:$Y$5544,'age-length prop'!G$7,'Individual Data'!$R$6:$R$5544,'age-length prop'!$C33,'Individual Data'!$N$6:$N$5544,'age-length prop'!$B$6)</f>
        <v>0</v>
      </c>
      <c r="H33" s="16">
        <f>SUMIFS('Individual Data'!$AB$6:$AB$5544,'Individual Data'!$V$6:$V$5544,'age-length prop'!$B33,'Individual Data'!$Y$6:$Y$5544,'age-length prop'!H$7,'Individual Data'!$R$6:$R$5544,'age-length prop'!$C33,'Individual Data'!$N$6:$N$5544,'age-length prop'!$B$6)</f>
        <v>0</v>
      </c>
      <c r="I33" s="16">
        <f>SUMIFS('Individual Data'!$AB$6:$AB$5544,'Individual Data'!$V$6:$V$5544,'age-length prop'!$B33,'Individual Data'!$Y$6:$Y$5544,'age-length prop'!I$7,'Individual Data'!$R$6:$R$5544,'age-length prop'!$C33,'Individual Data'!$N$6:$N$5544,'age-length prop'!$B$6)</f>
        <v>11.658097686375321</v>
      </c>
      <c r="J33" s="16">
        <f>SUMIFS('Individual Data'!$AB$6:$AB$5544,'Individual Data'!$V$6:$V$5544,'age-length prop'!$B33,'Individual Data'!$Y$6:$Y$5544,'age-length prop'!J$7,'Individual Data'!$R$6:$R$5544,'age-length prop'!$C33,'Individual Data'!$N$6:$N$5544,'age-length prop'!$B$6)</f>
        <v>2.518344052903343</v>
      </c>
      <c r="K33" s="16">
        <f>SUMIFS('Individual Data'!$AB$6:$AB$5544,'Individual Data'!$V$6:$V$5544,'age-length prop'!$B33,'Individual Data'!$Y$6:$Y$5544,'age-length prop'!K$7,'Individual Data'!$R$6:$R$5544,'age-length prop'!$C33,'Individual Data'!$N$6:$N$5544,'age-length prop'!$B$6)</f>
        <v>0</v>
      </c>
      <c r="L33" s="16">
        <f>SUMIFS('Individual Data'!$AB$6:$AB$5544,'Individual Data'!$V$6:$V$5544,'age-length prop'!$B33,'Individual Data'!$Y$6:$Y$5544,'age-length prop'!L$7,'Individual Data'!$R$6:$R$5544,'age-length prop'!$C33,'Individual Data'!$N$6:$N$5544,'age-length prop'!$B$6)</f>
        <v>0</v>
      </c>
      <c r="M33" s="16">
        <f>SUMIFS('Individual Data'!$AB$6:$AB$5544,'Individual Data'!$V$6:$V$5544,'age-length prop'!$B33,'Individual Data'!$Y$6:$Y$5544,'age-length prop'!M$7,'Individual Data'!$R$6:$R$5544,'age-length prop'!$C33,'Individual Data'!$N$6:$N$5544,'age-length prop'!$B$6)</f>
        <v>0</v>
      </c>
      <c r="N33" s="16">
        <f>SUMIFS('Individual Data'!$AB$6:$AB$5544,'Individual Data'!$V$6:$V$5544,'age-length prop'!$B33,'Individual Data'!$Y$6:$Y$5544,'age-length prop'!N$7,'Individual Data'!$R$6:$R$5544,'age-length prop'!$C33,'Individual Data'!$N$6:$N$5544,'age-length prop'!$B$6)</f>
        <v>0</v>
      </c>
      <c r="O33" s="16">
        <f>SUMIFS('Individual Data'!$AB$6:$AB$5544,'Individual Data'!$V$6:$V$5544,'age-length prop'!$B33,'Individual Data'!$Y$6:$Y$5544,'age-length prop'!O$7,'Individual Data'!$R$6:$R$5544,'age-length prop'!$C33,'Individual Data'!$N$6:$N$5544,'age-length prop'!$B$6)</f>
        <v>0</v>
      </c>
      <c r="P33" s="16">
        <f>SUMIFS('Individual Data'!$AB$6:$AB$5544,'Individual Data'!$V$6:$V$5544,'age-length prop'!$B33,'Individual Data'!$Y$6:$Y$5544,'age-length prop'!P$7,'Individual Data'!$R$6:$R$5544,'age-length prop'!$C33,'Individual Data'!$N$6:$N$5544,'age-length prop'!$B$6)</f>
        <v>0</v>
      </c>
      <c r="Q33" s="38">
        <f t="shared" si="45"/>
        <v>0</v>
      </c>
      <c r="R33" s="30">
        <f t="shared" si="46"/>
        <v>0</v>
      </c>
      <c r="S33" s="30">
        <f t="shared" si="47"/>
        <v>0</v>
      </c>
      <c r="T33" s="30">
        <f t="shared" si="48"/>
        <v>0</v>
      </c>
      <c r="U33" s="30">
        <f t="shared" si="49"/>
        <v>0</v>
      </c>
      <c r="V33" s="30">
        <f t="shared" si="50"/>
        <v>11.658097686375321</v>
      </c>
      <c r="W33" s="30">
        <f t="shared" si="51"/>
        <v>2.5403527604689509</v>
      </c>
      <c r="X33" s="30">
        <f t="shared" si="52"/>
        <v>0</v>
      </c>
      <c r="Y33" s="30">
        <f t="shared" si="53"/>
        <v>0</v>
      </c>
      <c r="Z33" s="30">
        <f t="shared" si="54"/>
        <v>0</v>
      </c>
      <c r="AA33" s="30">
        <f t="shared" si="55"/>
        <v>0</v>
      </c>
      <c r="AB33" s="30">
        <f t="shared" si="56"/>
        <v>0</v>
      </c>
      <c r="AC33" s="30">
        <f t="shared" si="57"/>
        <v>0</v>
      </c>
      <c r="AD33" s="12">
        <f>VLOOKUP(A33,'PBT Tag Rates'!$B$5:$E$44,4,FALSE)</f>
        <v>0.98961045999999997</v>
      </c>
      <c r="AE33" s="30">
        <f t="shared" si="58"/>
        <v>0</v>
      </c>
      <c r="AF33" s="30">
        <f t="shared" si="59"/>
        <v>0</v>
      </c>
      <c r="AG33" s="30">
        <f t="shared" si="60"/>
        <v>0</v>
      </c>
      <c r="AH33" s="30">
        <f t="shared" si="61"/>
        <v>0</v>
      </c>
      <c r="AI33" s="30">
        <f t="shared" si="62"/>
        <v>0</v>
      </c>
      <c r="AJ33" s="30">
        <f t="shared" si="63"/>
        <v>11.780491574811489</v>
      </c>
      <c r="AK33" s="30">
        <f t="shared" si="64"/>
        <v>2.5670229480688298</v>
      </c>
      <c r="AL33" s="30">
        <f t="shared" si="65"/>
        <v>0</v>
      </c>
      <c r="AM33" s="30">
        <f t="shared" si="66"/>
        <v>0</v>
      </c>
      <c r="AN33" s="30">
        <f t="shared" si="67"/>
        <v>0</v>
      </c>
      <c r="AO33" s="30">
        <f t="shared" si="68"/>
        <v>0</v>
      </c>
      <c r="AP33" s="30">
        <f t="shared" si="69"/>
        <v>0</v>
      </c>
      <c r="AQ33" s="30">
        <f t="shared" si="70"/>
        <v>0</v>
      </c>
      <c r="AS33" s="32">
        <f t="shared" si="71"/>
        <v>0</v>
      </c>
      <c r="AT33" s="33">
        <f t="shared" si="72"/>
        <v>14.347514522880319</v>
      </c>
      <c r="AV33">
        <f t="shared" si="7"/>
        <v>2020</v>
      </c>
      <c r="AW33" t="str">
        <f t="shared" si="8"/>
        <v>CJA2</v>
      </c>
      <c r="AX33" t="s">
        <v>3202</v>
      </c>
      <c r="AY33" s="145">
        <f>SUMIFS('cwt rel info'!$A$6:$A$317,'cwt rel info'!$D$6:$D$317,'age-length prop'!AV33,'cwt rel info'!$E$6:$E$317,'age-length prop'!AW33)</f>
        <v>220290</v>
      </c>
      <c r="AZ33" s="30">
        <f t="shared" si="73"/>
        <v>14.347514522880319</v>
      </c>
      <c r="BA33" s="30">
        <f t="shared" si="93"/>
        <v>35.709281189708648</v>
      </c>
      <c r="BB33" s="30">
        <f t="shared" si="74"/>
        <v>0</v>
      </c>
      <c r="BC33" s="145" t="str">
        <f>VLOOKUP(AW33,'Individual Data'!$V$5:$AC$5544,8,FALSE)</f>
        <v>Abv</v>
      </c>
      <c r="BD33" s="34">
        <f t="shared" ref="BD33" si="115">IF(BC33="blw",AZ33*(1-$BA$4),AZ33*(1-$BA$3))</f>
        <v>13.988826659808311</v>
      </c>
      <c r="BE33" s="16">
        <f t="shared" si="75"/>
        <v>34.81654915996593</v>
      </c>
      <c r="BF33" s="142">
        <f t="shared" si="76"/>
        <v>0</v>
      </c>
      <c r="BH33" s="16"/>
      <c r="BI33" s="38">
        <f t="shared" si="9"/>
        <v>0</v>
      </c>
      <c r="BJ33" s="30">
        <f t="shared" si="10"/>
        <v>0</v>
      </c>
      <c r="BK33" s="30">
        <f t="shared" si="11"/>
        <v>0</v>
      </c>
      <c r="BL33" s="30">
        <f t="shared" si="12"/>
        <v>0</v>
      </c>
      <c r="BM33" s="30">
        <f t="shared" si="13"/>
        <v>0</v>
      </c>
      <c r="BN33" s="30">
        <f t="shared" si="14"/>
        <v>0.12239388843616794</v>
      </c>
      <c r="BO33" s="30">
        <f t="shared" si="15"/>
        <v>2.6670187599878936E-2</v>
      </c>
      <c r="BP33" s="30">
        <f t="shared" si="16"/>
        <v>0</v>
      </c>
      <c r="BQ33" s="30">
        <f t="shared" si="17"/>
        <v>0</v>
      </c>
      <c r="BR33" s="30">
        <f t="shared" si="18"/>
        <v>0</v>
      </c>
      <c r="BS33" s="30">
        <f t="shared" si="19"/>
        <v>0</v>
      </c>
      <c r="BT33" s="30">
        <f t="shared" si="20"/>
        <v>0</v>
      </c>
      <c r="BU33" s="30">
        <f t="shared" si="21"/>
        <v>0</v>
      </c>
      <c r="BV33" s="13">
        <f t="shared" si="77"/>
        <v>0.5</v>
      </c>
      <c r="BW33" s="30">
        <f>SUMIFS('Individual Data'!$X$6:$X$5544,'Individual Data'!$I$6:$I$5544,'age-length prop'!BW$7,'Individual Data'!$V$6:$V$5544,'age-length prop'!$B33,'Individual Data'!$R$6:$R$5544,'age-length prop'!$C33,'Individual Data'!$N$6:$N$5544,"F")</f>
        <v>1</v>
      </c>
      <c r="BX33" s="30">
        <f>SUMIFS('Individual Data'!$X$6:$X$5544,'Individual Data'!$I$6:$I$5544,'age-length prop'!BX$7,'Individual Data'!$V$6:$V$5544,'age-length prop'!$B33,'Individual Data'!$R$6:$R$5544,'age-length prop'!$C33,'Individual Data'!$N$6:$N$5544,"F")</f>
        <v>1</v>
      </c>
      <c r="BY33" s="45">
        <f t="shared" si="78"/>
        <v>0</v>
      </c>
      <c r="BZ33" s="16">
        <f t="shared" si="79"/>
        <v>0</v>
      </c>
      <c r="CA33" s="16">
        <f t="shared" si="22"/>
        <v>0</v>
      </c>
      <c r="CB33" s="16">
        <f t="shared" si="23"/>
        <v>0</v>
      </c>
      <c r="CC33" s="16">
        <f t="shared" si="24"/>
        <v>0</v>
      </c>
      <c r="CD33" s="16">
        <f t="shared" si="25"/>
        <v>6.1196944218083971E-2</v>
      </c>
      <c r="CE33" s="16">
        <f t="shared" si="26"/>
        <v>1.3335093799939468E-2</v>
      </c>
      <c r="CF33" s="16">
        <f t="shared" si="27"/>
        <v>0</v>
      </c>
      <c r="CG33" s="16">
        <f t="shared" si="28"/>
        <v>0</v>
      </c>
      <c r="CH33" s="16">
        <f t="shared" si="29"/>
        <v>0</v>
      </c>
      <c r="CI33" s="16">
        <f t="shared" si="30"/>
        <v>0</v>
      </c>
      <c r="CJ33" s="16">
        <f t="shared" si="31"/>
        <v>0</v>
      </c>
      <c r="CK33" s="46">
        <f t="shared" si="32"/>
        <v>0</v>
      </c>
      <c r="CL33" s="16"/>
      <c r="CM33" s="16">
        <f t="shared" si="80"/>
        <v>0</v>
      </c>
      <c r="CN33" s="16">
        <f t="shared" si="81"/>
        <v>0</v>
      </c>
      <c r="CO33" s="16">
        <f t="shared" si="82"/>
        <v>0</v>
      </c>
      <c r="CP33" s="16">
        <f t="shared" si="83"/>
        <v>0</v>
      </c>
      <c r="CQ33" s="16">
        <f t="shared" si="84"/>
        <v>0</v>
      </c>
      <c r="CR33" s="16">
        <f t="shared" si="85"/>
        <v>6.1196944218083971E-2</v>
      </c>
      <c r="CS33" s="16">
        <f t="shared" si="86"/>
        <v>1.3335093799939468E-2</v>
      </c>
      <c r="CT33" s="16">
        <f t="shared" si="87"/>
        <v>0</v>
      </c>
      <c r="CU33" s="16">
        <f t="shared" si="88"/>
        <v>0</v>
      </c>
      <c r="CV33" s="16">
        <f t="shared" si="89"/>
        <v>0</v>
      </c>
      <c r="CW33" s="16">
        <f t="shared" si="90"/>
        <v>0</v>
      </c>
      <c r="CX33" s="16">
        <f t="shared" si="91"/>
        <v>0</v>
      </c>
      <c r="CY33" s="16">
        <f t="shared" si="92"/>
        <v>0</v>
      </c>
    </row>
    <row r="34" spans="1:103" x14ac:dyDescent="0.25">
      <c r="A34" t="s">
        <v>918</v>
      </c>
      <c r="B34" t="s">
        <v>3168</v>
      </c>
      <c r="C34">
        <v>3</v>
      </c>
      <c r="D34" s="16">
        <f>SUMIFS('Individual Data'!$AB$6:$AB$5544,'Individual Data'!$V$6:$V$5544,'age-length prop'!$B34,'Individual Data'!$Y$6:$Y$5544,'age-length prop'!D$7,'Individual Data'!$R$6:$R$5544,'age-length prop'!$C34,'Individual Data'!$N$6:$N$5544,'age-length prop'!$B$6)</f>
        <v>0</v>
      </c>
      <c r="E34" s="16">
        <f>SUMIFS('Individual Data'!$AB$6:$AB$5544,'Individual Data'!$V$6:$V$5544,'age-length prop'!$B34,'Individual Data'!$Y$6:$Y$5544,'age-length prop'!E$7,'Individual Data'!$R$6:$R$5544,'age-length prop'!$C34,'Individual Data'!$N$6:$N$5544,'age-length prop'!$B$6)</f>
        <v>0</v>
      </c>
      <c r="F34" s="16">
        <f>SUMIFS('Individual Data'!$AB$6:$AB$5544,'Individual Data'!$V$6:$V$5544,'age-length prop'!$B34,'Individual Data'!$Y$6:$Y$5544,'age-length prop'!F$7,'Individual Data'!$R$6:$R$5544,'age-length prop'!$C34,'Individual Data'!$N$6:$N$5544,'age-length prop'!$B$6)</f>
        <v>0</v>
      </c>
      <c r="G34" s="16">
        <f>SUMIFS('Individual Data'!$AB$6:$AB$5544,'Individual Data'!$V$6:$V$5544,'age-length prop'!$B34,'Individual Data'!$Y$6:$Y$5544,'age-length prop'!G$7,'Individual Data'!$R$6:$R$5544,'age-length prop'!$C34,'Individual Data'!$N$6:$N$5544,'age-length prop'!$B$6)</f>
        <v>0</v>
      </c>
      <c r="H34" s="16">
        <f>SUMIFS('Individual Data'!$AB$6:$AB$5544,'Individual Data'!$V$6:$V$5544,'age-length prop'!$B34,'Individual Data'!$Y$6:$Y$5544,'age-length prop'!H$7,'Individual Data'!$R$6:$R$5544,'age-length prop'!$C34,'Individual Data'!$N$6:$N$5544,'age-length prop'!$B$6)</f>
        <v>0</v>
      </c>
      <c r="I34" s="16">
        <f>SUMIFS('Individual Data'!$AB$6:$AB$5544,'Individual Data'!$V$6:$V$5544,'age-length prop'!$B34,'Individual Data'!$Y$6:$Y$5544,'age-length prop'!I$7,'Individual Data'!$R$6:$R$5544,'age-length prop'!$C34,'Individual Data'!$N$6:$N$5544,'age-length prop'!$B$6)</f>
        <v>23.316195372750641</v>
      </c>
      <c r="J34" s="16">
        <f>SUMIFS('Individual Data'!$AB$6:$AB$5544,'Individual Data'!$V$6:$V$5544,'age-length prop'!$B34,'Individual Data'!$Y$6:$Y$5544,'age-length prop'!J$7,'Individual Data'!$R$6:$R$5544,'age-length prop'!$C34,'Individual Data'!$N$6:$N$5544,'age-length prop'!$B$6)</f>
        <v>58.290488431876604</v>
      </c>
      <c r="K34" s="16">
        <f>SUMIFS('Individual Data'!$AB$6:$AB$5544,'Individual Data'!$V$6:$V$5544,'age-length prop'!$B34,'Individual Data'!$Y$6:$Y$5544,'age-length prop'!K$7,'Individual Data'!$R$6:$R$5544,'age-length prop'!$C34,'Individual Data'!$N$6:$N$5544,'age-length prop'!$B$6)</f>
        <v>0</v>
      </c>
      <c r="L34" s="16">
        <f>SUMIFS('Individual Data'!$AB$6:$AB$5544,'Individual Data'!$V$6:$V$5544,'age-length prop'!$B34,'Individual Data'!$Y$6:$Y$5544,'age-length prop'!L$7,'Individual Data'!$R$6:$R$5544,'age-length prop'!$C34,'Individual Data'!$N$6:$N$5544,'age-length prop'!$B$6)</f>
        <v>0</v>
      </c>
      <c r="M34" s="16">
        <f>SUMIFS('Individual Data'!$AB$6:$AB$5544,'Individual Data'!$V$6:$V$5544,'age-length prop'!$B34,'Individual Data'!$Y$6:$Y$5544,'age-length prop'!M$7,'Individual Data'!$R$6:$R$5544,'age-length prop'!$C34,'Individual Data'!$N$6:$N$5544,'age-length prop'!$B$6)</f>
        <v>0</v>
      </c>
      <c r="N34" s="16">
        <f>SUMIFS('Individual Data'!$AB$6:$AB$5544,'Individual Data'!$V$6:$V$5544,'age-length prop'!$B34,'Individual Data'!$Y$6:$Y$5544,'age-length prop'!N$7,'Individual Data'!$R$6:$R$5544,'age-length prop'!$C34,'Individual Data'!$N$6:$N$5544,'age-length prop'!$B$6)</f>
        <v>0</v>
      </c>
      <c r="O34" s="16">
        <f>SUMIFS('Individual Data'!$AB$6:$AB$5544,'Individual Data'!$V$6:$V$5544,'age-length prop'!$B34,'Individual Data'!$Y$6:$Y$5544,'age-length prop'!O$7,'Individual Data'!$R$6:$R$5544,'age-length prop'!$C34,'Individual Data'!$N$6:$N$5544,'age-length prop'!$B$6)</f>
        <v>0</v>
      </c>
      <c r="P34" s="16">
        <f>SUMIFS('Individual Data'!$AB$6:$AB$5544,'Individual Data'!$V$6:$V$5544,'age-length prop'!$B34,'Individual Data'!$Y$6:$Y$5544,'age-length prop'!P$7,'Individual Data'!$R$6:$R$5544,'age-length prop'!$C34,'Individual Data'!$N$6:$N$5544,'age-length prop'!$B$6)</f>
        <v>0</v>
      </c>
      <c r="Q34" s="38">
        <f t="shared" si="45"/>
        <v>0</v>
      </c>
      <c r="R34" s="30">
        <f t="shared" si="46"/>
        <v>0</v>
      </c>
      <c r="S34" s="30">
        <f t="shared" si="47"/>
        <v>0</v>
      </c>
      <c r="T34" s="30">
        <f t="shared" si="48"/>
        <v>0</v>
      </c>
      <c r="U34" s="30">
        <f t="shared" si="49"/>
        <v>0</v>
      </c>
      <c r="V34" s="30">
        <f t="shared" si="50"/>
        <v>23.316195372750641</v>
      </c>
      <c r="W34" s="30">
        <f t="shared" si="51"/>
        <v>58.799909816248046</v>
      </c>
      <c r="X34" s="30">
        <f t="shared" si="52"/>
        <v>0</v>
      </c>
      <c r="Y34" s="30">
        <f t="shared" si="53"/>
        <v>0</v>
      </c>
      <c r="Z34" s="30">
        <f t="shared" si="54"/>
        <v>0</v>
      </c>
      <c r="AA34" s="30">
        <f t="shared" si="55"/>
        <v>0</v>
      </c>
      <c r="AB34" s="30">
        <f t="shared" si="56"/>
        <v>0</v>
      </c>
      <c r="AC34" s="30">
        <f t="shared" si="57"/>
        <v>0</v>
      </c>
      <c r="AD34" s="12">
        <f>VLOOKUP(A34,'PBT Tag Rates'!$B$5:$E$44,4,FALSE)</f>
        <v>0.98961045999999997</v>
      </c>
      <c r="AE34" s="30">
        <f t="shared" si="58"/>
        <v>0</v>
      </c>
      <c r="AF34" s="30">
        <f t="shared" si="59"/>
        <v>0</v>
      </c>
      <c r="AG34" s="30">
        <f t="shared" si="60"/>
        <v>0</v>
      </c>
      <c r="AH34" s="30">
        <f t="shared" si="61"/>
        <v>0</v>
      </c>
      <c r="AI34" s="30">
        <f t="shared" si="62"/>
        <v>0</v>
      </c>
      <c r="AJ34" s="30">
        <f t="shared" si="63"/>
        <v>23.560983149622977</v>
      </c>
      <c r="AK34" s="30">
        <f t="shared" si="64"/>
        <v>59.417227477817939</v>
      </c>
      <c r="AL34" s="30">
        <f t="shared" si="65"/>
        <v>0</v>
      </c>
      <c r="AM34" s="30">
        <f t="shared" si="66"/>
        <v>0</v>
      </c>
      <c r="AN34" s="30">
        <f t="shared" si="67"/>
        <v>0</v>
      </c>
      <c r="AO34" s="30">
        <f t="shared" si="68"/>
        <v>0</v>
      </c>
      <c r="AP34" s="30">
        <f t="shared" si="69"/>
        <v>0</v>
      </c>
      <c r="AQ34" s="30">
        <f t="shared" si="70"/>
        <v>0</v>
      </c>
      <c r="AS34" s="32">
        <f t="shared" si="71"/>
        <v>0</v>
      </c>
      <c r="AT34" s="33">
        <f t="shared" si="72"/>
        <v>82.978210627440916</v>
      </c>
      <c r="AV34">
        <f t="shared" si="7"/>
        <v>2020</v>
      </c>
      <c r="AW34" s="145" t="str">
        <f t="shared" si="8"/>
        <v>GRR</v>
      </c>
      <c r="AX34" s="145" t="s">
        <v>3202</v>
      </c>
      <c r="AY34" s="145">
        <f>SUMIFS('cwt rel info'!$A$6:$A$317,'cwt rel info'!$D$6:$D$317,'age-length prop'!AV34,'cwt rel info'!$E$6:$E$317,'age-length prop'!AW34)</f>
        <v>637941</v>
      </c>
      <c r="AZ34" s="146">
        <f t="shared" si="73"/>
        <v>82.978210627440916</v>
      </c>
      <c r="BA34" s="146">
        <f t="shared" si="93"/>
        <v>166.33561341000353</v>
      </c>
      <c r="BB34" s="146">
        <f t="shared" si="74"/>
        <v>0</v>
      </c>
      <c r="BC34" s="145" t="str">
        <f>VLOOKUP(AW34,'Individual Data'!$V$5:$AC$5544,8,FALSE)</f>
        <v>Abv</v>
      </c>
      <c r="BD34" s="34">
        <f t="shared" ref="BD34" si="116">IF(BC34="blw",AZ34*(1-$BA$4),AZ34*(1-$BA$3))</f>
        <v>80.903755361754889</v>
      </c>
      <c r="BE34" s="16">
        <f t="shared" si="75"/>
        <v>162.17722307475344</v>
      </c>
      <c r="BF34" s="142">
        <f t="shared" si="76"/>
        <v>0</v>
      </c>
      <c r="BH34" s="16"/>
      <c r="BI34" s="38">
        <f t="shared" si="9"/>
        <v>0</v>
      </c>
      <c r="BJ34" s="30">
        <f t="shared" si="10"/>
        <v>0</v>
      </c>
      <c r="BK34" s="30">
        <f t="shared" si="11"/>
        <v>0</v>
      </c>
      <c r="BL34" s="30">
        <f t="shared" si="12"/>
        <v>0</v>
      </c>
      <c r="BM34" s="30">
        <f t="shared" si="13"/>
        <v>0</v>
      </c>
      <c r="BN34" s="30">
        <f t="shared" si="14"/>
        <v>0.24478777687233588</v>
      </c>
      <c r="BO34" s="30">
        <f t="shared" si="15"/>
        <v>0.6173176615698921</v>
      </c>
      <c r="BP34" s="30">
        <f t="shared" si="16"/>
        <v>0</v>
      </c>
      <c r="BQ34" s="30">
        <f t="shared" si="17"/>
        <v>0</v>
      </c>
      <c r="BR34" s="30">
        <f t="shared" si="18"/>
        <v>0</v>
      </c>
      <c r="BS34" s="30">
        <f t="shared" si="19"/>
        <v>0</v>
      </c>
      <c r="BT34" s="30">
        <f t="shared" si="20"/>
        <v>0</v>
      </c>
      <c r="BU34" s="30">
        <f t="shared" si="21"/>
        <v>0</v>
      </c>
      <c r="BV34" s="13">
        <f t="shared" si="77"/>
        <v>0.7142857142857143</v>
      </c>
      <c r="BW34" s="30">
        <f>SUMIFS('Individual Data'!$X$6:$X$5544,'Individual Data'!$I$6:$I$5544,'age-length prop'!BW$7,'Individual Data'!$V$6:$V$5544,'age-length prop'!$B34,'Individual Data'!$R$6:$R$5544,'age-length prop'!$C34,'Individual Data'!$N$6:$N$5544,"F")</f>
        <v>5</v>
      </c>
      <c r="BX34" s="30">
        <f>SUMIFS('Individual Data'!$X$6:$X$5544,'Individual Data'!$I$6:$I$5544,'age-length prop'!BX$7,'Individual Data'!$V$6:$V$5544,'age-length prop'!$B34,'Individual Data'!$R$6:$R$5544,'age-length prop'!$C34,'Individual Data'!$N$6:$N$5544,"F")</f>
        <v>2</v>
      </c>
      <c r="BY34" s="45">
        <f t="shared" si="78"/>
        <v>0</v>
      </c>
      <c r="BZ34" s="16">
        <f t="shared" si="79"/>
        <v>0</v>
      </c>
      <c r="CA34" s="16">
        <f t="shared" si="22"/>
        <v>0</v>
      </c>
      <c r="CB34" s="16">
        <f t="shared" si="23"/>
        <v>0</v>
      </c>
      <c r="CC34" s="16">
        <f t="shared" si="24"/>
        <v>0</v>
      </c>
      <c r="CD34" s="16">
        <f t="shared" si="25"/>
        <v>0.17484841205166848</v>
      </c>
      <c r="CE34" s="16">
        <f t="shared" si="26"/>
        <v>0.44094118683563721</v>
      </c>
      <c r="CF34" s="16">
        <f t="shared" si="27"/>
        <v>0</v>
      </c>
      <c r="CG34" s="16">
        <f t="shared" si="28"/>
        <v>0</v>
      </c>
      <c r="CH34" s="16">
        <f t="shared" si="29"/>
        <v>0</v>
      </c>
      <c r="CI34" s="16">
        <f t="shared" si="30"/>
        <v>0</v>
      </c>
      <c r="CJ34" s="16">
        <f t="shared" si="31"/>
        <v>0</v>
      </c>
      <c r="CK34" s="46">
        <f t="shared" si="32"/>
        <v>0</v>
      </c>
      <c r="CL34" s="16"/>
      <c r="CM34" s="16">
        <f t="shared" si="80"/>
        <v>0</v>
      </c>
      <c r="CN34" s="16">
        <f t="shared" si="81"/>
        <v>0</v>
      </c>
      <c r="CO34" s="16">
        <f t="shared" si="82"/>
        <v>0</v>
      </c>
      <c r="CP34" s="16">
        <f t="shared" si="83"/>
        <v>0</v>
      </c>
      <c r="CQ34" s="16">
        <f t="shared" si="84"/>
        <v>0</v>
      </c>
      <c r="CR34" s="16">
        <f t="shared" si="85"/>
        <v>6.9939364820667385E-2</v>
      </c>
      <c r="CS34" s="16">
        <f t="shared" si="86"/>
        <v>0.17637647473425488</v>
      </c>
      <c r="CT34" s="16">
        <f t="shared" si="87"/>
        <v>0</v>
      </c>
      <c r="CU34" s="16">
        <f t="shared" si="88"/>
        <v>0</v>
      </c>
      <c r="CV34" s="16">
        <f t="shared" si="89"/>
        <v>0</v>
      </c>
      <c r="CW34" s="16">
        <f t="shared" si="90"/>
        <v>0</v>
      </c>
      <c r="CX34" s="16">
        <f t="shared" si="91"/>
        <v>0</v>
      </c>
      <c r="CY34" s="16">
        <f t="shared" si="92"/>
        <v>0</v>
      </c>
    </row>
    <row r="35" spans="1:103" x14ac:dyDescent="0.25">
      <c r="A35" t="s">
        <v>918</v>
      </c>
      <c r="B35" t="s">
        <v>3346</v>
      </c>
      <c r="C35">
        <v>3</v>
      </c>
      <c r="D35" s="16">
        <f>SUMIFS('Individual Data'!$AB$6:$AB$5544,'Individual Data'!$V$6:$V$5544,'age-length prop'!$B35,'Individual Data'!$Y$6:$Y$5544,'age-length prop'!D$7,'Individual Data'!$R$6:$R$5544,'age-length prop'!$C35,'Individual Data'!$N$6:$N$5544,'age-length prop'!$B$6)</f>
        <v>0</v>
      </c>
      <c r="E35" s="16">
        <f>SUMIFS('Individual Data'!$AB$6:$AB$5544,'Individual Data'!$V$6:$V$5544,'age-length prop'!$B35,'Individual Data'!$Y$6:$Y$5544,'age-length prop'!E$7,'Individual Data'!$R$6:$R$5544,'age-length prop'!$C35,'Individual Data'!$N$6:$N$5544,'age-length prop'!$B$6)</f>
        <v>0</v>
      </c>
      <c r="F35" s="16">
        <f>SUMIFS('Individual Data'!$AB$6:$AB$5544,'Individual Data'!$V$6:$V$5544,'age-length prop'!$B35,'Individual Data'!$Y$6:$Y$5544,'age-length prop'!F$7,'Individual Data'!$R$6:$R$5544,'age-length prop'!$C35,'Individual Data'!$N$6:$N$5544,'age-length prop'!$B$6)</f>
        <v>0</v>
      </c>
      <c r="G35" s="16">
        <f>SUMIFS('Individual Data'!$AB$6:$AB$5544,'Individual Data'!$V$6:$V$5544,'age-length prop'!$B35,'Individual Data'!$Y$6:$Y$5544,'age-length prop'!G$7,'Individual Data'!$R$6:$R$5544,'age-length prop'!$C35,'Individual Data'!$N$6:$N$5544,'age-length prop'!$B$6)</f>
        <v>0</v>
      </c>
      <c r="H35" s="16">
        <f>SUMIFS('Individual Data'!$AB$6:$AB$5544,'Individual Data'!$V$6:$V$5544,'age-length prop'!$B35,'Individual Data'!$Y$6:$Y$5544,'age-length prop'!H$7,'Individual Data'!$R$6:$R$5544,'age-length prop'!$C35,'Individual Data'!$N$6:$N$5544,'age-length prop'!$B$6)</f>
        <v>11.658097686375321</v>
      </c>
      <c r="I35" s="16">
        <f>SUMIFS('Individual Data'!$AB$6:$AB$5544,'Individual Data'!$V$6:$V$5544,'age-length prop'!$B35,'Individual Data'!$Y$6:$Y$5544,'age-length prop'!I$7,'Individual Data'!$R$6:$R$5544,'age-length prop'!$C35,'Individual Data'!$N$6:$N$5544,'age-length prop'!$B$6)</f>
        <v>58.290488431876604</v>
      </c>
      <c r="J35" s="16">
        <f>SUMIFS('Individual Data'!$AB$6:$AB$5544,'Individual Data'!$V$6:$V$5544,'age-length prop'!$B35,'Individual Data'!$Y$6:$Y$5544,'age-length prop'!J$7,'Individual Data'!$R$6:$R$5544,'age-length prop'!$C35,'Individual Data'!$N$6:$N$5544,'age-length prop'!$B$6)</f>
        <v>116.58097686375322</v>
      </c>
      <c r="K35" s="16">
        <f>SUMIFS('Individual Data'!$AB$6:$AB$5544,'Individual Data'!$V$6:$V$5544,'age-length prop'!$B35,'Individual Data'!$Y$6:$Y$5544,'age-length prop'!K$7,'Individual Data'!$R$6:$R$5544,'age-length prop'!$C35,'Individual Data'!$N$6:$N$5544,'age-length prop'!$B$6)</f>
        <v>0</v>
      </c>
      <c r="L35" s="16">
        <f>SUMIFS('Individual Data'!$AB$6:$AB$5544,'Individual Data'!$V$6:$V$5544,'age-length prop'!$B35,'Individual Data'!$Y$6:$Y$5544,'age-length prop'!L$7,'Individual Data'!$R$6:$R$5544,'age-length prop'!$C35,'Individual Data'!$N$6:$N$5544,'age-length prop'!$B$6)</f>
        <v>0</v>
      </c>
      <c r="M35" s="16">
        <f>SUMIFS('Individual Data'!$AB$6:$AB$5544,'Individual Data'!$V$6:$V$5544,'age-length prop'!$B35,'Individual Data'!$Y$6:$Y$5544,'age-length prop'!M$7,'Individual Data'!$R$6:$R$5544,'age-length prop'!$C35,'Individual Data'!$N$6:$N$5544,'age-length prop'!$B$6)</f>
        <v>0</v>
      </c>
      <c r="N35" s="16">
        <f>SUMIFS('Individual Data'!$AB$6:$AB$5544,'Individual Data'!$V$6:$V$5544,'age-length prop'!$B35,'Individual Data'!$Y$6:$Y$5544,'age-length prop'!N$7,'Individual Data'!$R$6:$R$5544,'age-length prop'!$C35,'Individual Data'!$N$6:$N$5544,'age-length prop'!$B$6)</f>
        <v>0</v>
      </c>
      <c r="O35" s="16">
        <f>SUMIFS('Individual Data'!$AB$6:$AB$5544,'Individual Data'!$V$6:$V$5544,'age-length prop'!$B35,'Individual Data'!$Y$6:$Y$5544,'age-length prop'!O$7,'Individual Data'!$R$6:$R$5544,'age-length prop'!$C35,'Individual Data'!$N$6:$N$5544,'age-length prop'!$B$6)</f>
        <v>0</v>
      </c>
      <c r="P35" s="16">
        <f>SUMIFS('Individual Data'!$AB$6:$AB$5544,'Individual Data'!$V$6:$V$5544,'age-length prop'!$B35,'Individual Data'!$Y$6:$Y$5544,'age-length prop'!P$7,'Individual Data'!$R$6:$R$5544,'age-length prop'!$C35,'Individual Data'!$N$6:$N$5544,'age-length prop'!$B$6)</f>
        <v>0</v>
      </c>
      <c r="Q35" s="38">
        <f t="shared" si="45"/>
        <v>0</v>
      </c>
      <c r="R35" s="30">
        <f t="shared" si="46"/>
        <v>0</v>
      </c>
      <c r="S35" s="30">
        <f t="shared" si="47"/>
        <v>0</v>
      </c>
      <c r="T35" s="30">
        <f t="shared" si="48"/>
        <v>0</v>
      </c>
      <c r="U35" s="30">
        <f t="shared" si="49"/>
        <v>11.658097686375321</v>
      </c>
      <c r="V35" s="30">
        <f t="shared" si="50"/>
        <v>58.290488431876604</v>
      </c>
      <c r="W35" s="30">
        <f t="shared" si="51"/>
        <v>117.59981963249611</v>
      </c>
      <c r="X35" s="30">
        <f t="shared" si="52"/>
        <v>0</v>
      </c>
      <c r="Y35" s="30">
        <f t="shared" si="53"/>
        <v>0</v>
      </c>
      <c r="Z35" s="30">
        <f t="shared" si="54"/>
        <v>0</v>
      </c>
      <c r="AA35" s="30">
        <f t="shared" si="55"/>
        <v>0</v>
      </c>
      <c r="AB35" s="30">
        <f t="shared" si="56"/>
        <v>0</v>
      </c>
      <c r="AC35" s="30">
        <f t="shared" si="57"/>
        <v>0</v>
      </c>
      <c r="AD35" s="12">
        <f>VLOOKUP(A35,'PBT Tag Rates'!$B$5:$E$44,4,FALSE)</f>
        <v>0.98961045999999997</v>
      </c>
      <c r="AE35" s="30">
        <f t="shared" si="58"/>
        <v>0</v>
      </c>
      <c r="AF35" s="30">
        <f t="shared" si="59"/>
        <v>0</v>
      </c>
      <c r="AG35" s="30">
        <f t="shared" si="60"/>
        <v>0</v>
      </c>
      <c r="AH35" s="30">
        <f t="shared" si="61"/>
        <v>0</v>
      </c>
      <c r="AI35" s="30">
        <f t="shared" si="62"/>
        <v>11.780491574811489</v>
      </c>
      <c r="AJ35" s="30">
        <f t="shared" si="63"/>
        <v>58.90245787405744</v>
      </c>
      <c r="AK35" s="30">
        <f t="shared" si="64"/>
        <v>118.83445495563589</v>
      </c>
      <c r="AL35" s="30">
        <f t="shared" si="65"/>
        <v>0</v>
      </c>
      <c r="AM35" s="30">
        <f t="shared" si="66"/>
        <v>0</v>
      </c>
      <c r="AN35" s="30">
        <f t="shared" si="67"/>
        <v>0</v>
      </c>
      <c r="AO35" s="30">
        <f t="shared" si="68"/>
        <v>0</v>
      </c>
      <c r="AP35" s="30">
        <f t="shared" si="69"/>
        <v>0</v>
      </c>
      <c r="AQ35" s="30">
        <f t="shared" si="70"/>
        <v>0</v>
      </c>
      <c r="AS35" s="32">
        <f t="shared" si="71"/>
        <v>0</v>
      </c>
      <c r="AT35" s="33">
        <f t="shared" si="72"/>
        <v>189.51740440450482</v>
      </c>
      <c r="AV35">
        <f t="shared" si="7"/>
        <v>2020</v>
      </c>
      <c r="AW35" s="145" t="str">
        <f t="shared" si="8"/>
        <v>IPCSR</v>
      </c>
      <c r="AX35" s="145" t="s">
        <v>3202</v>
      </c>
      <c r="AY35" s="145">
        <f>SUMIFS('cwt rel info'!$A$6:$A$317,'cwt rel info'!$D$6:$D$317,'age-length prop'!AV35,'cwt rel info'!$E$6:$E$317,'age-length prop'!AW35)</f>
        <v>91579</v>
      </c>
      <c r="AZ35" s="146">
        <f t="shared" si="73"/>
        <v>189.51740440450482</v>
      </c>
      <c r="BA35" s="146">
        <f t="shared" si="93"/>
        <v>961.65724488828721</v>
      </c>
      <c r="BB35" s="146">
        <f t="shared" si="74"/>
        <v>35.341474724434462</v>
      </c>
      <c r="BC35" s="145" t="str">
        <f>VLOOKUP(AW35,'Individual Data'!$V$5:$AC$5544,8,FALSE)</f>
        <v>Abv</v>
      </c>
      <c r="BD35" s="34">
        <f t="shared" ref="BD35" si="117">IF(BC35="blw",AZ35*(1-$BA$4),AZ35*(1-$BA$3))</f>
        <v>184.77946929439219</v>
      </c>
      <c r="BE35" s="16">
        <f t="shared" si="75"/>
        <v>937.61581376608001</v>
      </c>
      <c r="BF35" s="142">
        <f t="shared" si="76"/>
        <v>33.680425412386043</v>
      </c>
      <c r="BH35" s="16"/>
      <c r="BI35" s="38">
        <f t="shared" si="9"/>
        <v>0</v>
      </c>
      <c r="BJ35" s="30">
        <f t="shared" si="10"/>
        <v>0</v>
      </c>
      <c r="BK35" s="30">
        <f t="shared" si="11"/>
        <v>0</v>
      </c>
      <c r="BL35" s="30">
        <f t="shared" si="12"/>
        <v>0</v>
      </c>
      <c r="BM35" s="30">
        <f t="shared" si="13"/>
        <v>0.12239388843616794</v>
      </c>
      <c r="BN35" s="30">
        <f t="shared" si="14"/>
        <v>0.61196944218083615</v>
      </c>
      <c r="BO35" s="30">
        <f t="shared" si="15"/>
        <v>1.2346353231397842</v>
      </c>
      <c r="BP35" s="30">
        <f t="shared" si="16"/>
        <v>0</v>
      </c>
      <c r="BQ35" s="30">
        <f t="shared" si="17"/>
        <v>0</v>
      </c>
      <c r="BR35" s="30">
        <f t="shared" si="18"/>
        <v>0</v>
      </c>
      <c r="BS35" s="30">
        <f t="shared" si="19"/>
        <v>0</v>
      </c>
      <c r="BT35" s="30">
        <f t="shared" si="20"/>
        <v>0</v>
      </c>
      <c r="BU35" s="30">
        <f t="shared" si="21"/>
        <v>0</v>
      </c>
      <c r="BV35" s="13">
        <f t="shared" si="77"/>
        <v>0.125</v>
      </c>
      <c r="BW35" s="30">
        <f>SUMIFS('Individual Data'!$X$6:$X$5544,'Individual Data'!$I$6:$I$5544,'age-length prop'!BW$7,'Individual Data'!$V$6:$V$5544,'age-length prop'!$B35,'Individual Data'!$R$6:$R$5544,'age-length prop'!$C35,'Individual Data'!$N$6:$N$5544,"F")</f>
        <v>2</v>
      </c>
      <c r="BX35" s="30">
        <f>SUMIFS('Individual Data'!$X$6:$X$5544,'Individual Data'!$I$6:$I$5544,'age-length prop'!BX$7,'Individual Data'!$V$6:$V$5544,'age-length prop'!$B35,'Individual Data'!$R$6:$R$5544,'age-length prop'!$C35,'Individual Data'!$N$6:$N$5544,"F")</f>
        <v>14</v>
      </c>
      <c r="BY35" s="45">
        <f t="shared" si="78"/>
        <v>0</v>
      </c>
      <c r="BZ35" s="16">
        <f t="shared" si="79"/>
        <v>0</v>
      </c>
      <c r="CA35" s="16">
        <f t="shared" si="22"/>
        <v>0</v>
      </c>
      <c r="CB35" s="16">
        <f t="shared" si="23"/>
        <v>0</v>
      </c>
      <c r="CC35" s="16">
        <f t="shared" si="24"/>
        <v>1.5299236054520993E-2</v>
      </c>
      <c r="CD35" s="16">
        <f t="shared" si="25"/>
        <v>7.6496180272604519E-2</v>
      </c>
      <c r="CE35" s="16">
        <f t="shared" si="26"/>
        <v>0.15432941539247302</v>
      </c>
      <c r="CF35" s="16">
        <f t="shared" si="27"/>
        <v>0</v>
      </c>
      <c r="CG35" s="16">
        <f t="shared" si="28"/>
        <v>0</v>
      </c>
      <c r="CH35" s="16">
        <f t="shared" si="29"/>
        <v>0</v>
      </c>
      <c r="CI35" s="16">
        <f t="shared" si="30"/>
        <v>0</v>
      </c>
      <c r="CJ35" s="16">
        <f t="shared" si="31"/>
        <v>0</v>
      </c>
      <c r="CK35" s="46">
        <f t="shared" si="32"/>
        <v>0</v>
      </c>
      <c r="CL35" s="16"/>
      <c r="CM35" s="16">
        <f t="shared" si="80"/>
        <v>0</v>
      </c>
      <c r="CN35" s="16">
        <f t="shared" si="81"/>
        <v>0</v>
      </c>
      <c r="CO35" s="16">
        <f t="shared" si="82"/>
        <v>0</v>
      </c>
      <c r="CP35" s="16">
        <f t="shared" si="83"/>
        <v>0</v>
      </c>
      <c r="CQ35" s="16">
        <f t="shared" si="84"/>
        <v>0.10709465238164695</v>
      </c>
      <c r="CR35" s="16">
        <f t="shared" si="85"/>
        <v>0.53547326190823163</v>
      </c>
      <c r="CS35" s="16">
        <f t="shared" si="86"/>
        <v>1.0803059077473112</v>
      </c>
      <c r="CT35" s="16">
        <f t="shared" si="87"/>
        <v>0</v>
      </c>
      <c r="CU35" s="16">
        <f t="shared" si="88"/>
        <v>0</v>
      </c>
      <c r="CV35" s="16">
        <f t="shared" si="89"/>
        <v>0</v>
      </c>
      <c r="CW35" s="16">
        <f t="shared" si="90"/>
        <v>0</v>
      </c>
      <c r="CX35" s="16">
        <f t="shared" si="91"/>
        <v>0</v>
      </c>
      <c r="CY35" s="16">
        <f t="shared" si="92"/>
        <v>0</v>
      </c>
    </row>
    <row r="36" spans="1:103" x14ac:dyDescent="0.25">
      <c r="A36" t="s">
        <v>918</v>
      </c>
      <c r="B36" t="s">
        <v>3543</v>
      </c>
      <c r="C36">
        <v>3</v>
      </c>
      <c r="D36" s="16">
        <f>SUMIFS('Individual Data'!$AB$6:$AB$5544,'Individual Data'!$V$6:$V$5544,'age-length prop'!$B36,'Individual Data'!$Y$6:$Y$5544,'age-length prop'!D$7,'Individual Data'!$R$6:$R$5544,'age-length prop'!$C36,'Individual Data'!$N$6:$N$5544,'age-length prop'!$B$6)</f>
        <v>0</v>
      </c>
      <c r="E36" s="16">
        <f>SUMIFS('Individual Data'!$AB$6:$AB$5544,'Individual Data'!$V$6:$V$5544,'age-length prop'!$B36,'Individual Data'!$Y$6:$Y$5544,'age-length prop'!E$7,'Individual Data'!$R$6:$R$5544,'age-length prop'!$C36,'Individual Data'!$N$6:$N$5544,'age-length prop'!$B$6)</f>
        <v>0</v>
      </c>
      <c r="F36" s="16">
        <f>SUMIFS('Individual Data'!$AB$6:$AB$5544,'Individual Data'!$V$6:$V$5544,'age-length prop'!$B36,'Individual Data'!$Y$6:$Y$5544,'age-length prop'!F$7,'Individual Data'!$R$6:$R$5544,'age-length prop'!$C36,'Individual Data'!$N$6:$N$5544,'age-length prop'!$B$6)</f>
        <v>0</v>
      </c>
      <c r="G36" s="16">
        <f>SUMIFS('Individual Data'!$AB$6:$AB$5544,'Individual Data'!$V$6:$V$5544,'age-length prop'!$B36,'Individual Data'!$Y$6:$Y$5544,'age-length prop'!G$7,'Individual Data'!$R$6:$R$5544,'age-length prop'!$C36,'Individual Data'!$N$6:$N$5544,'age-length prop'!$B$6)</f>
        <v>0</v>
      </c>
      <c r="H36" s="16">
        <f>SUMIFS('Individual Data'!$AB$6:$AB$5544,'Individual Data'!$V$6:$V$5544,'age-length prop'!$B36,'Individual Data'!$Y$6:$Y$5544,'age-length prop'!H$7,'Individual Data'!$R$6:$R$5544,'age-length prop'!$C36,'Individual Data'!$N$6:$N$5544,'age-length prop'!$B$6)</f>
        <v>0</v>
      </c>
      <c r="I36" s="16">
        <f>SUMIFS('Individual Data'!$AB$6:$AB$5544,'Individual Data'!$V$6:$V$5544,'age-length prop'!$B36,'Individual Data'!$Y$6:$Y$5544,'age-length prop'!I$7,'Individual Data'!$R$6:$R$5544,'age-length prop'!$C36,'Individual Data'!$N$6:$N$5544,'age-length prop'!$B$6)</f>
        <v>0</v>
      </c>
      <c r="J36" s="16">
        <f>SUMIFS('Individual Data'!$AB$6:$AB$5544,'Individual Data'!$V$6:$V$5544,'age-length prop'!$B36,'Individual Data'!$Y$6:$Y$5544,'age-length prop'!J$7,'Individual Data'!$R$6:$R$5544,'age-length prop'!$C36,'Individual Data'!$N$6:$N$5544,'age-length prop'!$B$6)</f>
        <v>23.316195372750641</v>
      </c>
      <c r="K36" s="16">
        <f>SUMIFS('Individual Data'!$AB$6:$AB$5544,'Individual Data'!$V$6:$V$5544,'age-length prop'!$B36,'Individual Data'!$Y$6:$Y$5544,'age-length prop'!K$7,'Individual Data'!$R$6:$R$5544,'age-length prop'!$C36,'Individual Data'!$N$6:$N$5544,'age-length prop'!$B$6)</f>
        <v>0</v>
      </c>
      <c r="L36" s="16">
        <f>SUMIFS('Individual Data'!$AB$6:$AB$5544,'Individual Data'!$V$6:$V$5544,'age-length prop'!$B36,'Individual Data'!$Y$6:$Y$5544,'age-length prop'!L$7,'Individual Data'!$R$6:$R$5544,'age-length prop'!$C36,'Individual Data'!$N$6:$N$5544,'age-length prop'!$B$6)</f>
        <v>0</v>
      </c>
      <c r="M36" s="16">
        <f>SUMIFS('Individual Data'!$AB$6:$AB$5544,'Individual Data'!$V$6:$V$5544,'age-length prop'!$B36,'Individual Data'!$Y$6:$Y$5544,'age-length prop'!M$7,'Individual Data'!$R$6:$R$5544,'age-length prop'!$C36,'Individual Data'!$N$6:$N$5544,'age-length prop'!$B$6)</f>
        <v>0</v>
      </c>
      <c r="N36" s="16">
        <f>SUMIFS('Individual Data'!$AB$6:$AB$5544,'Individual Data'!$V$6:$V$5544,'age-length prop'!$B36,'Individual Data'!$Y$6:$Y$5544,'age-length prop'!N$7,'Individual Data'!$R$6:$R$5544,'age-length prop'!$C36,'Individual Data'!$N$6:$N$5544,'age-length prop'!$B$6)</f>
        <v>0</v>
      </c>
      <c r="O36" s="16">
        <f>SUMIFS('Individual Data'!$AB$6:$AB$5544,'Individual Data'!$V$6:$V$5544,'age-length prop'!$B36,'Individual Data'!$Y$6:$Y$5544,'age-length prop'!O$7,'Individual Data'!$R$6:$R$5544,'age-length prop'!$C36,'Individual Data'!$N$6:$N$5544,'age-length prop'!$B$6)</f>
        <v>0</v>
      </c>
      <c r="P36" s="16">
        <f>SUMIFS('Individual Data'!$AB$6:$AB$5544,'Individual Data'!$V$6:$V$5544,'age-length prop'!$B36,'Individual Data'!$Y$6:$Y$5544,'age-length prop'!P$7,'Individual Data'!$R$6:$R$5544,'age-length prop'!$C36,'Individual Data'!$N$6:$N$5544,'age-length prop'!$B$6)</f>
        <v>0</v>
      </c>
      <c r="Q36" s="38">
        <f t="shared" si="45"/>
        <v>0</v>
      </c>
      <c r="R36" s="30">
        <f t="shared" si="46"/>
        <v>0</v>
      </c>
      <c r="S36" s="30">
        <f t="shared" si="47"/>
        <v>0</v>
      </c>
      <c r="T36" s="30">
        <f t="shared" si="48"/>
        <v>0</v>
      </c>
      <c r="U36" s="30">
        <f t="shared" si="49"/>
        <v>0</v>
      </c>
      <c r="V36" s="30">
        <f t="shared" si="50"/>
        <v>0</v>
      </c>
      <c r="W36" s="30">
        <f t="shared" si="51"/>
        <v>23.519963926499219</v>
      </c>
      <c r="X36" s="30">
        <f t="shared" si="52"/>
        <v>0</v>
      </c>
      <c r="Y36" s="30">
        <f t="shared" si="53"/>
        <v>0</v>
      </c>
      <c r="Z36" s="30">
        <f t="shared" si="54"/>
        <v>0</v>
      </c>
      <c r="AA36" s="30">
        <f t="shared" si="55"/>
        <v>0</v>
      </c>
      <c r="AB36" s="30">
        <f t="shared" si="56"/>
        <v>0</v>
      </c>
      <c r="AC36" s="30">
        <f t="shared" si="57"/>
        <v>0</v>
      </c>
      <c r="AD36" s="12">
        <f>VLOOKUP(A36,'PBT Tag Rates'!$B$5:$E$44,4,FALSE)</f>
        <v>0.98961045999999997</v>
      </c>
      <c r="AE36" s="30">
        <f t="shared" si="58"/>
        <v>0</v>
      </c>
      <c r="AF36" s="30">
        <f t="shared" si="59"/>
        <v>0</v>
      </c>
      <c r="AG36" s="30">
        <f t="shared" si="60"/>
        <v>0</v>
      </c>
      <c r="AH36" s="30">
        <f t="shared" si="61"/>
        <v>0</v>
      </c>
      <c r="AI36" s="30">
        <f t="shared" si="62"/>
        <v>0</v>
      </c>
      <c r="AJ36" s="30">
        <f t="shared" si="63"/>
        <v>0</v>
      </c>
      <c r="AK36" s="30">
        <f t="shared" si="64"/>
        <v>23.766890991127177</v>
      </c>
      <c r="AL36" s="30">
        <f t="shared" si="65"/>
        <v>0</v>
      </c>
      <c r="AM36" s="30">
        <f t="shared" si="66"/>
        <v>0</v>
      </c>
      <c r="AN36" s="30">
        <f t="shared" si="67"/>
        <v>0</v>
      </c>
      <c r="AO36" s="30">
        <f t="shared" si="68"/>
        <v>0</v>
      </c>
      <c r="AP36" s="30">
        <f t="shared" si="69"/>
        <v>0</v>
      </c>
      <c r="AQ36" s="30">
        <f t="shared" si="70"/>
        <v>0</v>
      </c>
      <c r="AS36" s="32">
        <f t="shared" si="71"/>
        <v>0</v>
      </c>
      <c r="AT36" s="33">
        <f t="shared" si="72"/>
        <v>23.766890991127177</v>
      </c>
      <c r="AV36">
        <f t="shared" si="7"/>
        <v>2020</v>
      </c>
      <c r="AW36" t="str">
        <f t="shared" si="8"/>
        <v>LFH UNK</v>
      </c>
      <c r="AX36" t="s">
        <v>3202</v>
      </c>
      <c r="AY36" s="145">
        <f>SUMIFS('cwt rel info'!$A$6:$A$317,'cwt rel info'!$D$6:$D$317,'age-length prop'!AV36,'cwt rel info'!$E$6:$E$317,'age-length prop'!AW36)</f>
        <v>0</v>
      </c>
      <c r="AZ36" s="30">
        <f t="shared" si="73"/>
        <v>23.766890991127177</v>
      </c>
      <c r="BA36" s="30">
        <f t="shared" si="93"/>
        <v>23.793818636780351</v>
      </c>
      <c r="BB36" s="30">
        <f t="shared" si="74"/>
        <v>0</v>
      </c>
      <c r="BC36" s="145" t="str">
        <f>VLOOKUP(AW36,'Individual Data'!$V$5:$AC$5544,8,FALSE)</f>
        <v>Blw</v>
      </c>
      <c r="BD36" s="34">
        <f t="shared" ref="BD36" si="118">IF(BC36="blw",AZ36*(1-$BA$4),AZ36*(1-$BA$3))</f>
        <v>17.848935134336511</v>
      </c>
      <c r="BE36" s="16">
        <f t="shared" si="75"/>
        <v>17.869157796222044</v>
      </c>
      <c r="BF36" s="142">
        <f t="shared" si="76"/>
        <v>0</v>
      </c>
      <c r="BH36" s="16"/>
      <c r="BI36" s="38">
        <f t="shared" si="9"/>
        <v>0</v>
      </c>
      <c r="BJ36" s="30">
        <f t="shared" si="10"/>
        <v>0</v>
      </c>
      <c r="BK36" s="30">
        <f t="shared" si="11"/>
        <v>0</v>
      </c>
      <c r="BL36" s="30">
        <f t="shared" si="12"/>
        <v>0</v>
      </c>
      <c r="BM36" s="30">
        <f t="shared" si="13"/>
        <v>0</v>
      </c>
      <c r="BN36" s="30">
        <f t="shared" si="14"/>
        <v>0</v>
      </c>
      <c r="BO36" s="30">
        <f t="shared" si="15"/>
        <v>0.24692706462795755</v>
      </c>
      <c r="BP36" s="30">
        <f t="shared" si="16"/>
        <v>0</v>
      </c>
      <c r="BQ36" s="30">
        <f t="shared" si="17"/>
        <v>0</v>
      </c>
      <c r="BR36" s="30">
        <f t="shared" si="18"/>
        <v>0</v>
      </c>
      <c r="BS36" s="30">
        <f t="shared" si="19"/>
        <v>0</v>
      </c>
      <c r="BT36" s="30">
        <f t="shared" si="20"/>
        <v>0</v>
      </c>
      <c r="BU36" s="30">
        <f t="shared" si="21"/>
        <v>0</v>
      </c>
      <c r="BV36" s="13">
        <f t="shared" si="77"/>
        <v>0</v>
      </c>
      <c r="BW36" s="30">
        <f>SUMIFS('Individual Data'!$X$6:$X$5544,'Individual Data'!$I$6:$I$5544,'age-length prop'!BW$7,'Individual Data'!$V$6:$V$5544,'age-length prop'!$B36,'Individual Data'!$R$6:$R$5544,'age-length prop'!$C36,'Individual Data'!$N$6:$N$5544,"F")</f>
        <v>0</v>
      </c>
      <c r="BX36" s="30">
        <f>SUMIFS('Individual Data'!$X$6:$X$5544,'Individual Data'!$I$6:$I$5544,'age-length prop'!BX$7,'Individual Data'!$V$6:$V$5544,'age-length prop'!$B36,'Individual Data'!$R$6:$R$5544,'age-length prop'!$C36,'Individual Data'!$N$6:$N$5544,"F")</f>
        <v>2</v>
      </c>
      <c r="BY36" s="45">
        <f t="shared" si="78"/>
        <v>0</v>
      </c>
      <c r="BZ36" s="16">
        <f t="shared" si="79"/>
        <v>0</v>
      </c>
      <c r="CA36" s="16">
        <f t="shared" si="22"/>
        <v>0</v>
      </c>
      <c r="CB36" s="16">
        <f t="shared" si="23"/>
        <v>0</v>
      </c>
      <c r="CC36" s="16">
        <f t="shared" si="24"/>
        <v>0</v>
      </c>
      <c r="CD36" s="16">
        <f t="shared" si="25"/>
        <v>0</v>
      </c>
      <c r="CE36" s="16">
        <f t="shared" si="26"/>
        <v>0</v>
      </c>
      <c r="CF36" s="16">
        <f t="shared" si="27"/>
        <v>0</v>
      </c>
      <c r="CG36" s="16">
        <f t="shared" si="28"/>
        <v>0</v>
      </c>
      <c r="CH36" s="16">
        <f t="shared" si="29"/>
        <v>0</v>
      </c>
      <c r="CI36" s="16">
        <f t="shared" si="30"/>
        <v>0</v>
      </c>
      <c r="CJ36" s="16">
        <f t="shared" si="31"/>
        <v>0</v>
      </c>
      <c r="CK36" s="46">
        <f t="shared" si="32"/>
        <v>0</v>
      </c>
      <c r="CL36" s="16"/>
      <c r="CM36" s="16">
        <f t="shared" si="80"/>
        <v>0</v>
      </c>
      <c r="CN36" s="16">
        <f t="shared" si="81"/>
        <v>0</v>
      </c>
      <c r="CO36" s="16">
        <f t="shared" si="82"/>
        <v>0</v>
      </c>
      <c r="CP36" s="16">
        <f t="shared" si="83"/>
        <v>0</v>
      </c>
      <c r="CQ36" s="16">
        <f t="shared" si="84"/>
        <v>0</v>
      </c>
      <c r="CR36" s="16">
        <f t="shared" si="85"/>
        <v>0</v>
      </c>
      <c r="CS36" s="16">
        <f t="shared" si="86"/>
        <v>0.24692706462795755</v>
      </c>
      <c r="CT36" s="16">
        <f t="shared" si="87"/>
        <v>0</v>
      </c>
      <c r="CU36" s="16">
        <f t="shared" si="88"/>
        <v>0</v>
      </c>
      <c r="CV36" s="16">
        <f t="shared" si="89"/>
        <v>0</v>
      </c>
      <c r="CW36" s="16">
        <f t="shared" si="90"/>
        <v>0</v>
      </c>
      <c r="CX36" s="16">
        <f t="shared" si="91"/>
        <v>0</v>
      </c>
      <c r="CY36" s="16">
        <f t="shared" si="92"/>
        <v>0</v>
      </c>
    </row>
    <row r="37" spans="1:103" x14ac:dyDescent="0.25">
      <c r="A37" t="s">
        <v>918</v>
      </c>
      <c r="B37" t="s">
        <v>3653</v>
      </c>
      <c r="C37">
        <v>3</v>
      </c>
      <c r="D37" s="16">
        <f>SUMIFS('Individual Data'!$AB$6:$AB$5544,'Individual Data'!$V$6:$V$5544,'age-length prop'!$B37,'Individual Data'!$Y$6:$Y$5544,'age-length prop'!D$7,'Individual Data'!$R$6:$R$5544,'age-length prop'!$C37,'Individual Data'!$N$6:$N$5544,'age-length prop'!$B$6)</f>
        <v>0</v>
      </c>
      <c r="E37" s="16">
        <f>SUMIFS('Individual Data'!$AB$6:$AB$5544,'Individual Data'!$V$6:$V$5544,'age-length prop'!$B37,'Individual Data'!$Y$6:$Y$5544,'age-length prop'!E$7,'Individual Data'!$R$6:$R$5544,'age-length prop'!$C37,'Individual Data'!$N$6:$N$5544,'age-length prop'!$B$6)</f>
        <v>0</v>
      </c>
      <c r="F37" s="16">
        <f>SUMIFS('Individual Data'!$AB$6:$AB$5544,'Individual Data'!$V$6:$V$5544,'age-length prop'!$B37,'Individual Data'!$Y$6:$Y$5544,'age-length prop'!F$7,'Individual Data'!$R$6:$R$5544,'age-length prop'!$C37,'Individual Data'!$N$6:$N$5544,'age-length prop'!$B$6)</f>
        <v>0</v>
      </c>
      <c r="G37" s="16">
        <f>SUMIFS('Individual Data'!$AB$6:$AB$5544,'Individual Data'!$V$6:$V$5544,'age-length prop'!$B37,'Individual Data'!$Y$6:$Y$5544,'age-length prop'!G$7,'Individual Data'!$R$6:$R$5544,'age-length prop'!$C37,'Individual Data'!$N$6:$N$5544,'age-length prop'!$B$6)</f>
        <v>0</v>
      </c>
      <c r="H37" s="16">
        <f>SUMIFS('Individual Data'!$AB$6:$AB$5544,'Individual Data'!$V$6:$V$5544,'age-length prop'!$B37,'Individual Data'!$Y$6:$Y$5544,'age-length prop'!H$7,'Individual Data'!$R$6:$R$5544,'age-length prop'!$C37,'Individual Data'!$N$6:$N$5544,'age-length prop'!$B$6)</f>
        <v>0</v>
      </c>
      <c r="I37" s="16">
        <f>SUMIFS('Individual Data'!$AB$6:$AB$5544,'Individual Data'!$V$6:$V$5544,'age-length prop'!$B37,'Individual Data'!$Y$6:$Y$5544,'age-length prop'!I$7,'Individual Data'!$R$6:$R$5544,'age-length prop'!$C37,'Individual Data'!$N$6:$N$5544,'age-length prop'!$B$6)</f>
        <v>11.658097686375321</v>
      </c>
      <c r="J37" s="16">
        <f>SUMIFS('Individual Data'!$AB$6:$AB$5544,'Individual Data'!$V$6:$V$5544,'age-length prop'!$B37,'Individual Data'!$Y$6:$Y$5544,'age-length prop'!J$7,'Individual Data'!$R$6:$R$5544,'age-length prop'!$C37,'Individual Data'!$N$6:$N$5544,'age-length prop'!$B$6)</f>
        <v>0</v>
      </c>
      <c r="K37" s="16">
        <f>SUMIFS('Individual Data'!$AB$6:$AB$5544,'Individual Data'!$V$6:$V$5544,'age-length prop'!$B37,'Individual Data'!$Y$6:$Y$5544,'age-length prop'!K$7,'Individual Data'!$R$6:$R$5544,'age-length prop'!$C37,'Individual Data'!$N$6:$N$5544,'age-length prop'!$B$6)</f>
        <v>0</v>
      </c>
      <c r="L37" s="16">
        <f>SUMIFS('Individual Data'!$AB$6:$AB$5544,'Individual Data'!$V$6:$V$5544,'age-length prop'!$B37,'Individual Data'!$Y$6:$Y$5544,'age-length prop'!L$7,'Individual Data'!$R$6:$R$5544,'age-length prop'!$C37,'Individual Data'!$N$6:$N$5544,'age-length prop'!$B$6)</f>
        <v>0</v>
      </c>
      <c r="M37" s="16">
        <f>SUMIFS('Individual Data'!$AB$6:$AB$5544,'Individual Data'!$V$6:$V$5544,'age-length prop'!$B37,'Individual Data'!$Y$6:$Y$5544,'age-length prop'!M$7,'Individual Data'!$R$6:$R$5544,'age-length prop'!$C37,'Individual Data'!$N$6:$N$5544,'age-length prop'!$B$6)</f>
        <v>0</v>
      </c>
      <c r="N37" s="16">
        <f>SUMIFS('Individual Data'!$AB$6:$AB$5544,'Individual Data'!$V$6:$V$5544,'age-length prop'!$B37,'Individual Data'!$Y$6:$Y$5544,'age-length prop'!N$7,'Individual Data'!$R$6:$R$5544,'age-length prop'!$C37,'Individual Data'!$N$6:$N$5544,'age-length prop'!$B$6)</f>
        <v>0</v>
      </c>
      <c r="O37" s="16">
        <f>SUMIFS('Individual Data'!$AB$6:$AB$5544,'Individual Data'!$V$6:$V$5544,'age-length prop'!$B37,'Individual Data'!$Y$6:$Y$5544,'age-length prop'!O$7,'Individual Data'!$R$6:$R$5544,'age-length prop'!$C37,'Individual Data'!$N$6:$N$5544,'age-length prop'!$B$6)</f>
        <v>0</v>
      </c>
      <c r="P37" s="16">
        <f>SUMIFS('Individual Data'!$AB$6:$AB$5544,'Individual Data'!$V$6:$V$5544,'age-length prop'!$B37,'Individual Data'!$Y$6:$Y$5544,'age-length prop'!P$7,'Individual Data'!$R$6:$R$5544,'age-length prop'!$C37,'Individual Data'!$N$6:$N$5544,'age-length prop'!$B$6)</f>
        <v>0</v>
      </c>
      <c r="Q37" s="38">
        <f t="shared" si="45"/>
        <v>0</v>
      </c>
      <c r="R37" s="30">
        <f t="shared" si="46"/>
        <v>0</v>
      </c>
      <c r="S37" s="30">
        <f t="shared" si="47"/>
        <v>0</v>
      </c>
      <c r="T37" s="30">
        <f t="shared" si="48"/>
        <v>0</v>
      </c>
      <c r="U37" s="30">
        <f t="shared" si="49"/>
        <v>0</v>
      </c>
      <c r="V37" s="30">
        <f t="shared" si="50"/>
        <v>11.658097686375321</v>
      </c>
      <c r="W37" s="30">
        <f t="shared" si="51"/>
        <v>0</v>
      </c>
      <c r="X37" s="30">
        <f t="shared" si="52"/>
        <v>0</v>
      </c>
      <c r="Y37" s="30">
        <f t="shared" si="53"/>
        <v>0</v>
      </c>
      <c r="Z37" s="30">
        <f t="shared" si="54"/>
        <v>0</v>
      </c>
      <c r="AA37" s="30">
        <f t="shared" si="55"/>
        <v>0</v>
      </c>
      <c r="AB37" s="30">
        <f t="shared" si="56"/>
        <v>0</v>
      </c>
      <c r="AC37" s="30">
        <f t="shared" si="57"/>
        <v>0</v>
      </c>
      <c r="AD37" s="12">
        <f>VLOOKUP(A37,'PBT Tag Rates'!$B$5:$E$44,4,FALSE)</f>
        <v>0.98961045999999997</v>
      </c>
      <c r="AE37" s="30">
        <f t="shared" si="58"/>
        <v>0</v>
      </c>
      <c r="AF37" s="30">
        <f t="shared" si="59"/>
        <v>0</v>
      </c>
      <c r="AG37" s="30">
        <f t="shared" si="60"/>
        <v>0</v>
      </c>
      <c r="AH37" s="30">
        <f t="shared" si="61"/>
        <v>0</v>
      </c>
      <c r="AI37" s="30">
        <f t="shared" si="62"/>
        <v>0</v>
      </c>
      <c r="AJ37" s="30">
        <f t="shared" si="63"/>
        <v>11.780491574811489</v>
      </c>
      <c r="AK37" s="30">
        <f t="shared" si="64"/>
        <v>0</v>
      </c>
      <c r="AL37" s="30">
        <f t="shared" si="65"/>
        <v>0</v>
      </c>
      <c r="AM37" s="30">
        <f t="shared" si="66"/>
        <v>0</v>
      </c>
      <c r="AN37" s="30">
        <f t="shared" si="67"/>
        <v>0</v>
      </c>
      <c r="AO37" s="30">
        <f t="shared" si="68"/>
        <v>0</v>
      </c>
      <c r="AP37" s="30">
        <f t="shared" si="69"/>
        <v>0</v>
      </c>
      <c r="AQ37" s="30">
        <f t="shared" si="70"/>
        <v>0</v>
      </c>
      <c r="AS37" s="32">
        <f t="shared" si="71"/>
        <v>0</v>
      </c>
      <c r="AT37" s="33">
        <f t="shared" si="72"/>
        <v>11.780491574811489</v>
      </c>
      <c r="AV37">
        <f t="shared" si="7"/>
        <v>2020</v>
      </c>
      <c r="AW37" t="str">
        <f t="shared" si="8"/>
        <v>LFHSO2</v>
      </c>
      <c r="AX37" t="s">
        <v>3202</v>
      </c>
      <c r="AY37" s="145">
        <f>SUMIFS('cwt rel info'!$A$6:$A$317,'cwt rel info'!$D$6:$D$317,'age-length prop'!AV37,'cwt rel info'!$E$6:$E$317,'age-length prop'!AW37)</f>
        <v>0</v>
      </c>
      <c r="AZ37" s="30">
        <f t="shared" si="73"/>
        <v>11.780491574811489</v>
      </c>
      <c r="BA37" s="30">
        <f t="shared" si="93"/>
        <v>119.06248037743235</v>
      </c>
      <c r="BB37" s="30">
        <f t="shared" si="74"/>
        <v>0</v>
      </c>
      <c r="BC37" s="145" t="str">
        <f>VLOOKUP(AW37,'Individual Data'!$V$5:$AC$5544,8,FALSE)</f>
        <v>Blw</v>
      </c>
      <c r="BD37" s="34">
        <f t="shared" ref="BD37" si="119">IF(BC37="blw",AZ37*(1-$BA$4),AZ37*(1-$BA$3))</f>
        <v>8.8471491726834284</v>
      </c>
      <c r="BE37" s="16">
        <f t="shared" si="75"/>
        <v>89.41592276345169</v>
      </c>
      <c r="BF37" s="142">
        <f t="shared" si="76"/>
        <v>0</v>
      </c>
      <c r="BH37" s="16"/>
      <c r="BI37" s="38">
        <f t="shared" si="9"/>
        <v>0</v>
      </c>
      <c r="BJ37" s="30">
        <f t="shared" si="10"/>
        <v>0</v>
      </c>
      <c r="BK37" s="30">
        <f t="shared" si="11"/>
        <v>0</v>
      </c>
      <c r="BL37" s="30">
        <f t="shared" si="12"/>
        <v>0</v>
      </c>
      <c r="BM37" s="30">
        <f t="shared" si="13"/>
        <v>0</v>
      </c>
      <c r="BN37" s="30">
        <f t="shared" si="14"/>
        <v>0.12239388843616794</v>
      </c>
      <c r="BO37" s="30">
        <f t="shared" si="15"/>
        <v>0</v>
      </c>
      <c r="BP37" s="30">
        <f t="shared" si="16"/>
        <v>0</v>
      </c>
      <c r="BQ37" s="30">
        <f t="shared" si="17"/>
        <v>0</v>
      </c>
      <c r="BR37" s="30">
        <f t="shared" si="18"/>
        <v>0</v>
      </c>
      <c r="BS37" s="30">
        <f t="shared" si="19"/>
        <v>0</v>
      </c>
      <c r="BT37" s="30">
        <f t="shared" si="20"/>
        <v>0</v>
      </c>
      <c r="BU37" s="30">
        <f t="shared" si="21"/>
        <v>0</v>
      </c>
      <c r="BV37" s="13">
        <f t="shared" si="77"/>
        <v>0</v>
      </c>
      <c r="BW37" s="30">
        <f>SUMIFS('Individual Data'!$X$6:$X$5544,'Individual Data'!$I$6:$I$5544,'age-length prop'!BW$7,'Individual Data'!$V$6:$V$5544,'age-length prop'!$B37,'Individual Data'!$R$6:$R$5544,'age-length prop'!$C37,'Individual Data'!$N$6:$N$5544,"F")</f>
        <v>0</v>
      </c>
      <c r="BX37" s="30">
        <f>SUMIFS('Individual Data'!$X$6:$X$5544,'Individual Data'!$I$6:$I$5544,'age-length prop'!BX$7,'Individual Data'!$V$6:$V$5544,'age-length prop'!$B37,'Individual Data'!$R$6:$R$5544,'age-length prop'!$C37,'Individual Data'!$N$6:$N$5544,"F")</f>
        <v>1</v>
      </c>
      <c r="BY37" s="45">
        <f t="shared" si="78"/>
        <v>0</v>
      </c>
      <c r="BZ37" s="16">
        <f t="shared" si="79"/>
        <v>0</v>
      </c>
      <c r="CA37" s="16">
        <f t="shared" si="22"/>
        <v>0</v>
      </c>
      <c r="CB37" s="16">
        <f t="shared" si="23"/>
        <v>0</v>
      </c>
      <c r="CC37" s="16">
        <f t="shared" si="24"/>
        <v>0</v>
      </c>
      <c r="CD37" s="16">
        <f t="shared" si="25"/>
        <v>0</v>
      </c>
      <c r="CE37" s="16">
        <f t="shared" si="26"/>
        <v>0</v>
      </c>
      <c r="CF37" s="16">
        <f t="shared" si="27"/>
        <v>0</v>
      </c>
      <c r="CG37" s="16">
        <f t="shared" si="28"/>
        <v>0</v>
      </c>
      <c r="CH37" s="16">
        <f t="shared" si="29"/>
        <v>0</v>
      </c>
      <c r="CI37" s="16">
        <f t="shared" si="30"/>
        <v>0</v>
      </c>
      <c r="CJ37" s="16">
        <f t="shared" si="31"/>
        <v>0</v>
      </c>
      <c r="CK37" s="46">
        <f t="shared" si="32"/>
        <v>0</v>
      </c>
      <c r="CL37" s="16"/>
      <c r="CM37" s="16">
        <f t="shared" si="80"/>
        <v>0</v>
      </c>
      <c r="CN37" s="16">
        <f t="shared" si="81"/>
        <v>0</v>
      </c>
      <c r="CO37" s="16">
        <f t="shared" si="82"/>
        <v>0</v>
      </c>
      <c r="CP37" s="16">
        <f t="shared" si="83"/>
        <v>0</v>
      </c>
      <c r="CQ37" s="16">
        <f t="shared" si="84"/>
        <v>0</v>
      </c>
      <c r="CR37" s="16">
        <f t="shared" si="85"/>
        <v>0.12239388843616794</v>
      </c>
      <c r="CS37" s="16">
        <f t="shared" si="86"/>
        <v>0</v>
      </c>
      <c r="CT37" s="16">
        <f t="shared" si="87"/>
        <v>0</v>
      </c>
      <c r="CU37" s="16">
        <f t="shared" si="88"/>
        <v>0</v>
      </c>
      <c r="CV37" s="16">
        <f t="shared" si="89"/>
        <v>0</v>
      </c>
      <c r="CW37" s="16">
        <f t="shared" si="90"/>
        <v>0</v>
      </c>
      <c r="CX37" s="16">
        <f t="shared" si="91"/>
        <v>0</v>
      </c>
      <c r="CY37" s="16">
        <f t="shared" si="92"/>
        <v>0</v>
      </c>
    </row>
    <row r="38" spans="1:103" x14ac:dyDescent="0.25">
      <c r="A38" t="s">
        <v>918</v>
      </c>
      <c r="B38" t="s">
        <v>3396</v>
      </c>
      <c r="C38">
        <v>3</v>
      </c>
      <c r="D38" s="16">
        <f>SUMIFS('Individual Data'!$AB$6:$AB$5544,'Individual Data'!$V$6:$V$5544,'age-length prop'!$B38,'Individual Data'!$Y$6:$Y$5544,'age-length prop'!D$7,'Individual Data'!$R$6:$R$5544,'age-length prop'!$C38,'Individual Data'!$N$6:$N$5544,'age-length prop'!$B$6)</f>
        <v>0</v>
      </c>
      <c r="E38" s="16">
        <f>SUMIFS('Individual Data'!$AB$6:$AB$5544,'Individual Data'!$V$6:$V$5544,'age-length prop'!$B38,'Individual Data'!$Y$6:$Y$5544,'age-length prop'!E$7,'Individual Data'!$R$6:$R$5544,'age-length prop'!$C38,'Individual Data'!$N$6:$N$5544,'age-length prop'!$B$6)</f>
        <v>0</v>
      </c>
      <c r="F38" s="16">
        <f>SUMIFS('Individual Data'!$AB$6:$AB$5544,'Individual Data'!$V$6:$V$5544,'age-length prop'!$B38,'Individual Data'!$Y$6:$Y$5544,'age-length prop'!F$7,'Individual Data'!$R$6:$R$5544,'age-length prop'!$C38,'Individual Data'!$N$6:$N$5544,'age-length prop'!$B$6)</f>
        <v>0</v>
      </c>
      <c r="G38" s="16">
        <f>SUMIFS('Individual Data'!$AB$6:$AB$5544,'Individual Data'!$V$6:$V$5544,'age-length prop'!$B38,'Individual Data'!$Y$6:$Y$5544,'age-length prop'!G$7,'Individual Data'!$R$6:$R$5544,'age-length prop'!$C38,'Individual Data'!$N$6:$N$5544,'age-length prop'!$B$6)</f>
        <v>0</v>
      </c>
      <c r="H38" s="16">
        <f>SUMIFS('Individual Data'!$AB$6:$AB$5544,'Individual Data'!$V$6:$V$5544,'age-length prop'!$B38,'Individual Data'!$Y$6:$Y$5544,'age-length prop'!H$7,'Individual Data'!$R$6:$R$5544,'age-length prop'!$C38,'Individual Data'!$N$6:$N$5544,'age-length prop'!$B$6)</f>
        <v>34.974293059125962</v>
      </c>
      <c r="I38" s="16">
        <f>SUMIFS('Individual Data'!$AB$6:$AB$5544,'Individual Data'!$V$6:$V$5544,'age-length prop'!$B38,'Individual Data'!$Y$6:$Y$5544,'age-length prop'!I$7,'Individual Data'!$R$6:$R$5544,'age-length prop'!$C38,'Individual Data'!$N$6:$N$5544,'age-length prop'!$B$6)</f>
        <v>151.55526992287921</v>
      </c>
      <c r="J38" s="16">
        <f>SUMIFS('Individual Data'!$AB$6:$AB$5544,'Individual Data'!$V$6:$V$5544,'age-length prop'!$B38,'Individual Data'!$Y$6:$Y$5544,'age-length prop'!J$7,'Individual Data'!$R$6:$R$5544,'age-length prop'!$C38,'Individual Data'!$N$6:$N$5544,'age-length prop'!$B$6)</f>
        <v>46.632390745501283</v>
      </c>
      <c r="K38" s="16">
        <f>SUMIFS('Individual Data'!$AB$6:$AB$5544,'Individual Data'!$V$6:$V$5544,'age-length prop'!$B38,'Individual Data'!$Y$6:$Y$5544,'age-length prop'!K$7,'Individual Data'!$R$6:$R$5544,'age-length prop'!$C38,'Individual Data'!$N$6:$N$5544,'age-length prop'!$B$6)</f>
        <v>23.316195372750641</v>
      </c>
      <c r="L38" s="16">
        <f>SUMIFS('Individual Data'!$AB$6:$AB$5544,'Individual Data'!$V$6:$V$5544,'age-length prop'!$B38,'Individual Data'!$Y$6:$Y$5544,'age-length prop'!L$7,'Individual Data'!$R$6:$R$5544,'age-length prop'!$C38,'Individual Data'!$N$6:$N$5544,'age-length prop'!$B$6)</f>
        <v>0</v>
      </c>
      <c r="M38" s="16">
        <f>SUMIFS('Individual Data'!$AB$6:$AB$5544,'Individual Data'!$V$6:$V$5544,'age-length prop'!$B38,'Individual Data'!$Y$6:$Y$5544,'age-length prop'!M$7,'Individual Data'!$R$6:$R$5544,'age-length prop'!$C38,'Individual Data'!$N$6:$N$5544,'age-length prop'!$B$6)</f>
        <v>0</v>
      </c>
      <c r="N38" s="16">
        <f>SUMIFS('Individual Data'!$AB$6:$AB$5544,'Individual Data'!$V$6:$V$5544,'age-length prop'!$B38,'Individual Data'!$Y$6:$Y$5544,'age-length prop'!N$7,'Individual Data'!$R$6:$R$5544,'age-length prop'!$C38,'Individual Data'!$N$6:$N$5544,'age-length prop'!$B$6)</f>
        <v>0</v>
      </c>
      <c r="O38" s="16">
        <f>SUMIFS('Individual Data'!$AB$6:$AB$5544,'Individual Data'!$V$6:$V$5544,'age-length prop'!$B38,'Individual Data'!$Y$6:$Y$5544,'age-length prop'!O$7,'Individual Data'!$R$6:$R$5544,'age-length prop'!$C38,'Individual Data'!$N$6:$N$5544,'age-length prop'!$B$6)</f>
        <v>0</v>
      </c>
      <c r="P38" s="16">
        <f>SUMIFS('Individual Data'!$AB$6:$AB$5544,'Individual Data'!$V$6:$V$5544,'age-length prop'!$B38,'Individual Data'!$Y$6:$Y$5544,'age-length prop'!P$7,'Individual Data'!$R$6:$R$5544,'age-length prop'!$C38,'Individual Data'!$N$6:$N$5544,'age-length prop'!$B$6)</f>
        <v>0</v>
      </c>
      <c r="Q38" s="38">
        <f t="shared" si="45"/>
        <v>0</v>
      </c>
      <c r="R38" s="30">
        <f t="shared" si="46"/>
        <v>0</v>
      </c>
      <c r="S38" s="30">
        <f t="shared" si="47"/>
        <v>0</v>
      </c>
      <c r="T38" s="30">
        <f t="shared" si="48"/>
        <v>0</v>
      </c>
      <c r="U38" s="30">
        <f t="shared" si="49"/>
        <v>34.974293059125962</v>
      </c>
      <c r="V38" s="30">
        <f t="shared" si="50"/>
        <v>151.55526992287921</v>
      </c>
      <c r="W38" s="30">
        <f t="shared" si="51"/>
        <v>47.039927852998439</v>
      </c>
      <c r="X38" s="30">
        <f t="shared" si="52"/>
        <v>23.553636688960719</v>
      </c>
      <c r="Y38" s="30">
        <f t="shared" si="53"/>
        <v>0</v>
      </c>
      <c r="Z38" s="30">
        <f t="shared" si="54"/>
        <v>0</v>
      </c>
      <c r="AA38" s="30">
        <f t="shared" si="55"/>
        <v>0</v>
      </c>
      <c r="AB38" s="30">
        <f t="shared" si="56"/>
        <v>0</v>
      </c>
      <c r="AC38" s="30">
        <f t="shared" si="57"/>
        <v>0</v>
      </c>
      <c r="AD38" s="12">
        <f>VLOOKUP(A38,'PBT Tag Rates'!$B$5:$E$44,4,FALSE)</f>
        <v>0.98961045999999997</v>
      </c>
      <c r="AE38" s="30">
        <f t="shared" si="58"/>
        <v>0</v>
      </c>
      <c r="AF38" s="30">
        <f t="shared" si="59"/>
        <v>0</v>
      </c>
      <c r="AG38" s="30">
        <f t="shared" si="60"/>
        <v>0</v>
      </c>
      <c r="AH38" s="30">
        <f t="shared" si="61"/>
        <v>0</v>
      </c>
      <c r="AI38" s="30">
        <f t="shared" si="62"/>
        <v>35.341474724434462</v>
      </c>
      <c r="AJ38" s="30">
        <f t="shared" si="63"/>
        <v>153.14639047254937</v>
      </c>
      <c r="AK38" s="30">
        <f t="shared" si="64"/>
        <v>47.533781982254354</v>
      </c>
      <c r="AL38" s="30">
        <f t="shared" si="65"/>
        <v>23.8009172709843</v>
      </c>
      <c r="AM38" s="30">
        <f t="shared" si="66"/>
        <v>0</v>
      </c>
      <c r="AN38" s="30">
        <f t="shared" si="67"/>
        <v>0</v>
      </c>
      <c r="AO38" s="30">
        <f t="shared" si="68"/>
        <v>0</v>
      </c>
      <c r="AP38" s="30">
        <f t="shared" si="69"/>
        <v>0</v>
      </c>
      <c r="AQ38" s="30">
        <f t="shared" si="70"/>
        <v>0</v>
      </c>
      <c r="AS38" s="32">
        <f t="shared" si="71"/>
        <v>0</v>
      </c>
      <c r="AT38" s="33">
        <f t="shared" si="72"/>
        <v>259.8225644502225</v>
      </c>
      <c r="AV38">
        <f t="shared" si="7"/>
        <v>2020</v>
      </c>
      <c r="AW38" t="str">
        <f t="shared" si="8"/>
        <v>LFSO</v>
      </c>
      <c r="AX38" t="s">
        <v>3202</v>
      </c>
      <c r="AY38" s="145">
        <f>SUMIFS('cwt rel info'!$A$6:$A$317,'cwt rel info'!$D$6:$D$317,'age-length prop'!AV38,'cwt rel info'!$E$6:$E$317,'age-length prop'!AW38)</f>
        <v>637940</v>
      </c>
      <c r="AZ38" s="30">
        <f t="shared" si="73"/>
        <v>259.8225644502225</v>
      </c>
      <c r="BA38" s="30">
        <f t="shared" si="93"/>
        <v>837.96232576643774</v>
      </c>
      <c r="BB38" s="30">
        <f t="shared" si="74"/>
        <v>0</v>
      </c>
      <c r="BC38" s="145" t="str">
        <f>VLOOKUP(AW38,'Individual Data'!$V$5:$AC$5544,8,FALSE)</f>
        <v>Blw</v>
      </c>
      <c r="BD38" s="34">
        <f t="shared" ref="BD38" si="120">IF(BC38="blw",AZ38*(1-$BA$4),AZ38*(1-$BA$3))</f>
        <v>195.12674590211711</v>
      </c>
      <c r="BE38" s="16">
        <f t="shared" si="75"/>
        <v>629.30970665059476</v>
      </c>
      <c r="BF38" s="142">
        <f t="shared" si="76"/>
        <v>0</v>
      </c>
      <c r="BH38" s="16"/>
      <c r="BI38" s="38">
        <f t="shared" si="9"/>
        <v>0</v>
      </c>
      <c r="BJ38" s="30">
        <f t="shared" si="10"/>
        <v>0</v>
      </c>
      <c r="BK38" s="30">
        <f t="shared" si="11"/>
        <v>0</v>
      </c>
      <c r="BL38" s="30">
        <f t="shared" si="12"/>
        <v>0</v>
      </c>
      <c r="BM38" s="30">
        <f t="shared" si="13"/>
        <v>0.36718166530850027</v>
      </c>
      <c r="BN38" s="30">
        <f t="shared" si="14"/>
        <v>1.5911205496701655</v>
      </c>
      <c r="BO38" s="30">
        <f t="shared" si="15"/>
        <v>0.4938541292559151</v>
      </c>
      <c r="BP38" s="30">
        <f t="shared" si="16"/>
        <v>0.24728058202358127</v>
      </c>
      <c r="BQ38" s="30">
        <f t="shared" si="17"/>
        <v>0</v>
      </c>
      <c r="BR38" s="30">
        <f t="shared" si="18"/>
        <v>0</v>
      </c>
      <c r="BS38" s="30">
        <f t="shared" si="19"/>
        <v>0</v>
      </c>
      <c r="BT38" s="30">
        <f t="shared" si="20"/>
        <v>0</v>
      </c>
      <c r="BU38" s="30">
        <f t="shared" si="21"/>
        <v>0</v>
      </c>
      <c r="BV38" s="13">
        <f t="shared" si="77"/>
        <v>0.18181818181818182</v>
      </c>
      <c r="BW38" s="30">
        <f>SUMIFS('Individual Data'!$X$6:$X$5544,'Individual Data'!$I$6:$I$5544,'age-length prop'!BW$7,'Individual Data'!$V$6:$V$5544,'age-length prop'!$B38,'Individual Data'!$R$6:$R$5544,'age-length prop'!$C38,'Individual Data'!$N$6:$N$5544,"F")</f>
        <v>4</v>
      </c>
      <c r="BX38" s="30">
        <f>SUMIFS('Individual Data'!$X$6:$X$5544,'Individual Data'!$I$6:$I$5544,'age-length prop'!BX$7,'Individual Data'!$V$6:$V$5544,'age-length prop'!$B38,'Individual Data'!$R$6:$R$5544,'age-length prop'!$C38,'Individual Data'!$N$6:$N$5544,"F")</f>
        <v>18</v>
      </c>
      <c r="BY38" s="45">
        <f t="shared" si="78"/>
        <v>0</v>
      </c>
      <c r="BZ38" s="16">
        <f t="shared" si="79"/>
        <v>0</v>
      </c>
      <c r="CA38" s="16">
        <f t="shared" si="22"/>
        <v>0</v>
      </c>
      <c r="CB38" s="16">
        <f t="shared" si="23"/>
        <v>0</v>
      </c>
      <c r="CC38" s="16">
        <f t="shared" si="24"/>
        <v>6.6760302783363687E-2</v>
      </c>
      <c r="CD38" s="16">
        <f t="shared" si="25"/>
        <v>0.28929464539457556</v>
      </c>
      <c r="CE38" s="16">
        <f t="shared" si="26"/>
        <v>8.979165986471184E-2</v>
      </c>
      <c r="CF38" s="16">
        <f t="shared" si="27"/>
        <v>4.4960105822469322E-2</v>
      </c>
      <c r="CG38" s="16">
        <f t="shared" si="28"/>
        <v>0</v>
      </c>
      <c r="CH38" s="16">
        <f t="shared" si="29"/>
        <v>0</v>
      </c>
      <c r="CI38" s="16">
        <f t="shared" si="30"/>
        <v>0</v>
      </c>
      <c r="CJ38" s="16">
        <f t="shared" si="31"/>
        <v>0</v>
      </c>
      <c r="CK38" s="46">
        <f t="shared" si="32"/>
        <v>0</v>
      </c>
      <c r="CL38" s="16"/>
      <c r="CM38" s="16">
        <f t="shared" si="80"/>
        <v>0</v>
      </c>
      <c r="CN38" s="16">
        <f t="shared" si="81"/>
        <v>0</v>
      </c>
      <c r="CO38" s="16">
        <f t="shared" si="82"/>
        <v>0</v>
      </c>
      <c r="CP38" s="16">
        <f t="shared" si="83"/>
        <v>0</v>
      </c>
      <c r="CQ38" s="16">
        <f t="shared" si="84"/>
        <v>0.30042136252513657</v>
      </c>
      <c r="CR38" s="16">
        <f t="shared" si="85"/>
        <v>1.3018259042755898</v>
      </c>
      <c r="CS38" s="16">
        <f t="shared" si="86"/>
        <v>0.40406246939120322</v>
      </c>
      <c r="CT38" s="16">
        <f t="shared" si="87"/>
        <v>0.20232047620111193</v>
      </c>
      <c r="CU38" s="16">
        <f t="shared" si="88"/>
        <v>0</v>
      </c>
      <c r="CV38" s="16">
        <f t="shared" si="89"/>
        <v>0</v>
      </c>
      <c r="CW38" s="16">
        <f t="shared" si="90"/>
        <v>0</v>
      </c>
      <c r="CX38" s="16">
        <f t="shared" si="91"/>
        <v>0</v>
      </c>
      <c r="CY38" s="16">
        <f t="shared" si="92"/>
        <v>0</v>
      </c>
    </row>
    <row r="39" spans="1:103" x14ac:dyDescent="0.25">
      <c r="A39" t="s">
        <v>918</v>
      </c>
      <c r="B39" t="s">
        <v>3951</v>
      </c>
      <c r="C39">
        <v>3</v>
      </c>
      <c r="D39" s="16">
        <f>SUMIFS('Individual Data'!$AB$6:$AB$5544,'Individual Data'!$V$6:$V$5544,'age-length prop'!$B39,'Individual Data'!$Y$6:$Y$5544,'age-length prop'!D$7,'Individual Data'!$R$6:$R$5544,'age-length prop'!$C39,'Individual Data'!$N$6:$N$5544,'age-length prop'!$B$6)</f>
        <v>0</v>
      </c>
      <c r="E39" s="16">
        <f>SUMIFS('Individual Data'!$AB$6:$AB$5544,'Individual Data'!$V$6:$V$5544,'age-length prop'!$B39,'Individual Data'!$Y$6:$Y$5544,'age-length prop'!E$7,'Individual Data'!$R$6:$R$5544,'age-length prop'!$C39,'Individual Data'!$N$6:$N$5544,'age-length prop'!$B$6)</f>
        <v>0</v>
      </c>
      <c r="F39" s="16">
        <f>SUMIFS('Individual Data'!$AB$6:$AB$5544,'Individual Data'!$V$6:$V$5544,'age-length prop'!$B39,'Individual Data'!$Y$6:$Y$5544,'age-length prop'!F$7,'Individual Data'!$R$6:$R$5544,'age-length prop'!$C39,'Individual Data'!$N$6:$N$5544,'age-length prop'!$B$6)</f>
        <v>0</v>
      </c>
      <c r="G39" s="16">
        <f>SUMIFS('Individual Data'!$AB$6:$AB$5544,'Individual Data'!$V$6:$V$5544,'age-length prop'!$B39,'Individual Data'!$Y$6:$Y$5544,'age-length prop'!G$7,'Individual Data'!$R$6:$R$5544,'age-length prop'!$C39,'Individual Data'!$N$6:$N$5544,'age-length prop'!$B$6)</f>
        <v>11.658097686375321</v>
      </c>
      <c r="H39" s="16">
        <f>SUMIFS('Individual Data'!$AB$6:$AB$5544,'Individual Data'!$V$6:$V$5544,'age-length prop'!$B39,'Individual Data'!$Y$6:$Y$5544,'age-length prop'!H$7,'Individual Data'!$R$6:$R$5544,'age-length prop'!$C39,'Individual Data'!$N$6:$N$5544,'age-length prop'!$B$6)</f>
        <v>23.316195372750641</v>
      </c>
      <c r="I39" s="16">
        <f>SUMIFS('Individual Data'!$AB$6:$AB$5544,'Individual Data'!$V$6:$V$5544,'age-length prop'!$B39,'Individual Data'!$Y$6:$Y$5544,'age-length prop'!I$7,'Individual Data'!$R$6:$R$5544,'age-length prop'!$C39,'Individual Data'!$N$6:$N$5544,'age-length prop'!$B$6)</f>
        <v>23.316195372750641</v>
      </c>
      <c r="J39" s="16">
        <f>SUMIFS('Individual Data'!$AB$6:$AB$5544,'Individual Data'!$V$6:$V$5544,'age-length prop'!$B39,'Individual Data'!$Y$6:$Y$5544,'age-length prop'!J$7,'Individual Data'!$R$6:$R$5544,'age-length prop'!$C39,'Individual Data'!$N$6:$N$5544,'age-length prop'!$B$6)</f>
        <v>0</v>
      </c>
      <c r="K39" s="16">
        <f>SUMIFS('Individual Data'!$AB$6:$AB$5544,'Individual Data'!$V$6:$V$5544,'age-length prop'!$B39,'Individual Data'!$Y$6:$Y$5544,'age-length prop'!K$7,'Individual Data'!$R$6:$R$5544,'age-length prop'!$C39,'Individual Data'!$N$6:$N$5544,'age-length prop'!$B$6)</f>
        <v>0</v>
      </c>
      <c r="L39" s="16">
        <f>SUMIFS('Individual Data'!$AB$6:$AB$5544,'Individual Data'!$V$6:$V$5544,'age-length prop'!$B39,'Individual Data'!$Y$6:$Y$5544,'age-length prop'!L$7,'Individual Data'!$R$6:$R$5544,'age-length prop'!$C39,'Individual Data'!$N$6:$N$5544,'age-length prop'!$B$6)</f>
        <v>0</v>
      </c>
      <c r="M39" s="16">
        <f>SUMIFS('Individual Data'!$AB$6:$AB$5544,'Individual Data'!$V$6:$V$5544,'age-length prop'!$B39,'Individual Data'!$Y$6:$Y$5544,'age-length prop'!M$7,'Individual Data'!$R$6:$R$5544,'age-length prop'!$C39,'Individual Data'!$N$6:$N$5544,'age-length prop'!$B$6)</f>
        <v>0</v>
      </c>
      <c r="N39" s="16">
        <f>SUMIFS('Individual Data'!$AB$6:$AB$5544,'Individual Data'!$V$6:$V$5544,'age-length prop'!$B39,'Individual Data'!$Y$6:$Y$5544,'age-length prop'!N$7,'Individual Data'!$R$6:$R$5544,'age-length prop'!$C39,'Individual Data'!$N$6:$N$5544,'age-length prop'!$B$6)</f>
        <v>0</v>
      </c>
      <c r="O39" s="16">
        <f>SUMIFS('Individual Data'!$AB$6:$AB$5544,'Individual Data'!$V$6:$V$5544,'age-length prop'!$B39,'Individual Data'!$Y$6:$Y$5544,'age-length prop'!O$7,'Individual Data'!$R$6:$R$5544,'age-length prop'!$C39,'Individual Data'!$N$6:$N$5544,'age-length prop'!$B$6)</f>
        <v>0</v>
      </c>
      <c r="P39" s="16">
        <f>SUMIFS('Individual Data'!$AB$6:$AB$5544,'Individual Data'!$V$6:$V$5544,'age-length prop'!$B39,'Individual Data'!$Y$6:$Y$5544,'age-length prop'!P$7,'Individual Data'!$R$6:$R$5544,'age-length prop'!$C39,'Individual Data'!$N$6:$N$5544,'age-length prop'!$B$6)</f>
        <v>0</v>
      </c>
      <c r="Q39" s="38">
        <f t="shared" si="45"/>
        <v>0</v>
      </c>
      <c r="R39" s="30">
        <f t="shared" si="46"/>
        <v>0</v>
      </c>
      <c r="S39" s="30">
        <f t="shared" si="47"/>
        <v>0</v>
      </c>
      <c r="T39" s="30">
        <f t="shared" si="48"/>
        <v>11.658097686375321</v>
      </c>
      <c r="U39" s="30">
        <f t="shared" si="49"/>
        <v>23.316195372750641</v>
      </c>
      <c r="V39" s="30">
        <f t="shared" si="50"/>
        <v>23.316195372750641</v>
      </c>
      <c r="W39" s="30">
        <f t="shared" si="51"/>
        <v>0</v>
      </c>
      <c r="X39" s="30">
        <f t="shared" si="52"/>
        <v>0</v>
      </c>
      <c r="Y39" s="30">
        <f t="shared" si="53"/>
        <v>0</v>
      </c>
      <c r="Z39" s="30">
        <f t="shared" si="54"/>
        <v>0</v>
      </c>
      <c r="AA39" s="30">
        <f t="shared" si="55"/>
        <v>0</v>
      </c>
      <c r="AB39" s="30">
        <f t="shared" si="56"/>
        <v>0</v>
      </c>
      <c r="AC39" s="30">
        <f t="shared" si="57"/>
        <v>0</v>
      </c>
      <c r="AD39" s="12">
        <f>VLOOKUP(A39,'PBT Tag Rates'!$B$5:$E$44,4,FALSE)</f>
        <v>0.98961045999999997</v>
      </c>
      <c r="AE39" s="30">
        <f t="shared" si="58"/>
        <v>0</v>
      </c>
      <c r="AF39" s="30">
        <f t="shared" si="59"/>
        <v>0</v>
      </c>
      <c r="AG39" s="30">
        <f t="shared" si="60"/>
        <v>0</v>
      </c>
      <c r="AH39" s="30">
        <f t="shared" si="61"/>
        <v>11.780491574811489</v>
      </c>
      <c r="AI39" s="30">
        <f t="shared" si="62"/>
        <v>23.560983149622977</v>
      </c>
      <c r="AJ39" s="30">
        <f t="shared" si="63"/>
        <v>23.560983149622977</v>
      </c>
      <c r="AK39" s="30">
        <f t="shared" si="64"/>
        <v>0</v>
      </c>
      <c r="AL39" s="30">
        <f t="shared" si="65"/>
        <v>0</v>
      </c>
      <c r="AM39" s="30">
        <f t="shared" si="66"/>
        <v>0</v>
      </c>
      <c r="AN39" s="30">
        <f t="shared" si="67"/>
        <v>0</v>
      </c>
      <c r="AO39" s="30">
        <f t="shared" si="68"/>
        <v>0</v>
      </c>
      <c r="AP39" s="30">
        <f t="shared" si="69"/>
        <v>0</v>
      </c>
      <c r="AQ39" s="30">
        <f t="shared" si="70"/>
        <v>0</v>
      </c>
      <c r="AS39" s="32">
        <f t="shared" si="71"/>
        <v>0</v>
      </c>
      <c r="AT39" s="33">
        <f t="shared" si="72"/>
        <v>58.90245787405744</v>
      </c>
      <c r="AV39">
        <f t="shared" si="7"/>
        <v>2020</v>
      </c>
      <c r="AW39" t="str">
        <f t="shared" si="8"/>
        <v>LFYO</v>
      </c>
      <c r="AX39" t="s">
        <v>3202</v>
      </c>
      <c r="AY39" s="145">
        <f>SUMIFS('cwt rel info'!$A$6:$A$317,'cwt rel info'!$D$6:$D$317,'age-length prop'!AV39,'cwt rel info'!$E$6:$E$317,'age-length prop'!AW39)</f>
        <v>637944</v>
      </c>
      <c r="AZ39" s="30">
        <f t="shared" si="73"/>
        <v>58.90245787405744</v>
      </c>
      <c r="BA39" s="30">
        <f t="shared" si="93"/>
        <v>107.09569480764188</v>
      </c>
      <c r="BB39" s="30">
        <f t="shared" si="74"/>
        <v>94.243932598491909</v>
      </c>
      <c r="BC39" s="145" t="str">
        <f>VLOOKUP(AW39,'Individual Data'!$V$5:$AC$5544,8,FALSE)</f>
        <v>Blw</v>
      </c>
      <c r="BD39" s="34">
        <f t="shared" ref="BD39" si="121">IF(BC39="blw",AZ39*(1-$BA$4),AZ39*(1-$BA$3))</f>
        <v>44.235745863417137</v>
      </c>
      <c r="BE39" s="16">
        <f t="shared" si="75"/>
        <v>80.428866800539055</v>
      </c>
      <c r="BF39" s="142">
        <f t="shared" si="76"/>
        <v>66.724704279732265</v>
      </c>
      <c r="BH39" s="16"/>
      <c r="BI39" s="38">
        <f t="shared" si="9"/>
        <v>0</v>
      </c>
      <c r="BJ39" s="30">
        <f t="shared" si="10"/>
        <v>0</v>
      </c>
      <c r="BK39" s="30">
        <f t="shared" si="11"/>
        <v>0</v>
      </c>
      <c r="BL39" s="30">
        <f t="shared" si="12"/>
        <v>0.12239388843616794</v>
      </c>
      <c r="BM39" s="30">
        <f t="shared" si="13"/>
        <v>0.24478777687233588</v>
      </c>
      <c r="BN39" s="30">
        <f t="shared" si="14"/>
        <v>0.24478777687233588</v>
      </c>
      <c r="BO39" s="30">
        <f t="shared" si="15"/>
        <v>0</v>
      </c>
      <c r="BP39" s="30">
        <f t="shared" si="16"/>
        <v>0</v>
      </c>
      <c r="BQ39" s="30">
        <f t="shared" si="17"/>
        <v>0</v>
      </c>
      <c r="BR39" s="30">
        <f t="shared" si="18"/>
        <v>0</v>
      </c>
      <c r="BS39" s="30">
        <f t="shared" si="19"/>
        <v>0</v>
      </c>
      <c r="BT39" s="30">
        <f t="shared" si="20"/>
        <v>0</v>
      </c>
      <c r="BU39" s="30">
        <f t="shared" si="21"/>
        <v>0</v>
      </c>
      <c r="BV39" s="13">
        <f t="shared" si="77"/>
        <v>0.8</v>
      </c>
      <c r="BW39" s="30">
        <f>SUMIFS('Individual Data'!$X$6:$X$5544,'Individual Data'!$I$6:$I$5544,'age-length prop'!BW$7,'Individual Data'!$V$6:$V$5544,'age-length prop'!$B39,'Individual Data'!$R$6:$R$5544,'age-length prop'!$C39,'Individual Data'!$N$6:$N$5544,"F")</f>
        <v>4</v>
      </c>
      <c r="BX39" s="30">
        <f>SUMIFS('Individual Data'!$X$6:$X$5544,'Individual Data'!$I$6:$I$5544,'age-length prop'!BX$7,'Individual Data'!$V$6:$V$5544,'age-length prop'!$B39,'Individual Data'!$R$6:$R$5544,'age-length prop'!$C39,'Individual Data'!$N$6:$N$5544,"F")</f>
        <v>1</v>
      </c>
      <c r="BY39" s="45">
        <f t="shared" si="78"/>
        <v>0</v>
      </c>
      <c r="BZ39" s="16">
        <f t="shared" si="79"/>
        <v>0</v>
      </c>
      <c r="CA39" s="16">
        <f t="shared" si="22"/>
        <v>0</v>
      </c>
      <c r="CB39" s="16">
        <f t="shared" si="23"/>
        <v>9.7915110748934359E-2</v>
      </c>
      <c r="CC39" s="16">
        <f t="shared" si="24"/>
        <v>0.19583022149786872</v>
      </c>
      <c r="CD39" s="16">
        <f t="shared" si="25"/>
        <v>0.19583022149786872</v>
      </c>
      <c r="CE39" s="16">
        <f t="shared" si="26"/>
        <v>0</v>
      </c>
      <c r="CF39" s="16">
        <f t="shared" si="27"/>
        <v>0</v>
      </c>
      <c r="CG39" s="16">
        <f t="shared" si="28"/>
        <v>0</v>
      </c>
      <c r="CH39" s="16">
        <f t="shared" si="29"/>
        <v>0</v>
      </c>
      <c r="CI39" s="16">
        <f t="shared" si="30"/>
        <v>0</v>
      </c>
      <c r="CJ39" s="16">
        <f t="shared" si="31"/>
        <v>0</v>
      </c>
      <c r="CK39" s="46">
        <f t="shared" si="32"/>
        <v>0</v>
      </c>
      <c r="CL39" s="16"/>
      <c r="CM39" s="16">
        <f t="shared" si="80"/>
        <v>0</v>
      </c>
      <c r="CN39" s="16">
        <f t="shared" si="81"/>
        <v>0</v>
      </c>
      <c r="CO39" s="16">
        <f t="shared" si="82"/>
        <v>0</v>
      </c>
      <c r="CP39" s="16">
        <f t="shared" si="83"/>
        <v>2.4478777687233583E-2</v>
      </c>
      <c r="CQ39" s="16">
        <f t="shared" si="84"/>
        <v>4.8957555374467165E-2</v>
      </c>
      <c r="CR39" s="16">
        <f t="shared" si="85"/>
        <v>4.8957555374467165E-2</v>
      </c>
      <c r="CS39" s="16">
        <f t="shared" si="86"/>
        <v>0</v>
      </c>
      <c r="CT39" s="16">
        <f t="shared" si="87"/>
        <v>0</v>
      </c>
      <c r="CU39" s="16">
        <f t="shared" si="88"/>
        <v>0</v>
      </c>
      <c r="CV39" s="16">
        <f t="shared" si="89"/>
        <v>0</v>
      </c>
      <c r="CW39" s="16">
        <f t="shared" si="90"/>
        <v>0</v>
      </c>
      <c r="CX39" s="16">
        <f t="shared" si="91"/>
        <v>0</v>
      </c>
      <c r="CY39" s="16">
        <f t="shared" si="92"/>
        <v>0</v>
      </c>
    </row>
    <row r="40" spans="1:103" x14ac:dyDescent="0.25">
      <c r="A40" t="s">
        <v>918</v>
      </c>
      <c r="B40" t="s">
        <v>3363</v>
      </c>
      <c r="C40">
        <v>3</v>
      </c>
      <c r="D40" s="16">
        <f>SUMIFS('Individual Data'!$AB$6:$AB$5544,'Individual Data'!$V$6:$V$5544,'age-length prop'!$B40,'Individual Data'!$Y$6:$Y$5544,'age-length prop'!D$7,'Individual Data'!$R$6:$R$5544,'age-length prop'!$C40,'Individual Data'!$N$6:$N$5544,'age-length prop'!$B$6)</f>
        <v>0</v>
      </c>
      <c r="E40" s="16">
        <f>SUMIFS('Individual Data'!$AB$6:$AB$5544,'Individual Data'!$V$6:$V$5544,'age-length prop'!$B40,'Individual Data'!$Y$6:$Y$5544,'age-length prop'!E$7,'Individual Data'!$R$6:$R$5544,'age-length prop'!$C40,'Individual Data'!$N$6:$N$5544,'age-length prop'!$B$6)</f>
        <v>0</v>
      </c>
      <c r="F40" s="16">
        <f>SUMIFS('Individual Data'!$AB$6:$AB$5544,'Individual Data'!$V$6:$V$5544,'age-length prop'!$B40,'Individual Data'!$Y$6:$Y$5544,'age-length prop'!F$7,'Individual Data'!$R$6:$R$5544,'age-length prop'!$C40,'Individual Data'!$N$6:$N$5544,'age-length prop'!$B$6)</f>
        <v>0</v>
      </c>
      <c r="G40" s="16">
        <f>SUMIFS('Individual Data'!$AB$6:$AB$5544,'Individual Data'!$V$6:$V$5544,'age-length prop'!$B40,'Individual Data'!$Y$6:$Y$5544,'age-length prop'!G$7,'Individual Data'!$R$6:$R$5544,'age-length prop'!$C40,'Individual Data'!$N$6:$N$5544,'age-length prop'!$B$6)</f>
        <v>0</v>
      </c>
      <c r="H40" s="16">
        <f>SUMIFS('Individual Data'!$AB$6:$AB$5544,'Individual Data'!$V$6:$V$5544,'age-length prop'!$B40,'Individual Data'!$Y$6:$Y$5544,'age-length prop'!H$7,'Individual Data'!$R$6:$R$5544,'age-length prop'!$C40,'Individual Data'!$N$6:$N$5544,'age-length prop'!$B$6)</f>
        <v>11.658097686375321</v>
      </c>
      <c r="I40" s="16">
        <f>SUMIFS('Individual Data'!$AB$6:$AB$5544,'Individual Data'!$V$6:$V$5544,'age-length prop'!$B40,'Individual Data'!$Y$6:$Y$5544,'age-length prop'!I$7,'Individual Data'!$R$6:$R$5544,'age-length prop'!$C40,'Individual Data'!$N$6:$N$5544,'age-length prop'!$B$6)</f>
        <v>81.606683804627238</v>
      </c>
      <c r="J40" s="16">
        <f>SUMIFS('Individual Data'!$AB$6:$AB$5544,'Individual Data'!$V$6:$V$5544,'age-length prop'!$B40,'Individual Data'!$Y$6:$Y$5544,'age-length prop'!J$7,'Individual Data'!$R$6:$R$5544,'age-length prop'!$C40,'Individual Data'!$N$6:$N$5544,'age-length prop'!$B$6)</f>
        <v>5.0366881058066859</v>
      </c>
      <c r="K40" s="16">
        <f>SUMIFS('Individual Data'!$AB$6:$AB$5544,'Individual Data'!$V$6:$V$5544,'age-length prop'!$B40,'Individual Data'!$Y$6:$Y$5544,'age-length prop'!K$7,'Individual Data'!$R$6:$R$5544,'age-length prop'!$C40,'Individual Data'!$N$6:$N$5544,'age-length prop'!$B$6)</f>
        <v>0</v>
      </c>
      <c r="L40" s="16">
        <f>SUMIFS('Individual Data'!$AB$6:$AB$5544,'Individual Data'!$V$6:$V$5544,'age-length prop'!$B40,'Individual Data'!$Y$6:$Y$5544,'age-length prop'!L$7,'Individual Data'!$R$6:$R$5544,'age-length prop'!$C40,'Individual Data'!$N$6:$N$5544,'age-length prop'!$B$6)</f>
        <v>0</v>
      </c>
      <c r="M40" s="16">
        <f>SUMIFS('Individual Data'!$AB$6:$AB$5544,'Individual Data'!$V$6:$V$5544,'age-length prop'!$B40,'Individual Data'!$Y$6:$Y$5544,'age-length prop'!M$7,'Individual Data'!$R$6:$R$5544,'age-length prop'!$C40,'Individual Data'!$N$6:$N$5544,'age-length prop'!$B$6)</f>
        <v>0</v>
      </c>
      <c r="N40" s="16">
        <f>SUMIFS('Individual Data'!$AB$6:$AB$5544,'Individual Data'!$V$6:$V$5544,'age-length prop'!$B40,'Individual Data'!$Y$6:$Y$5544,'age-length prop'!N$7,'Individual Data'!$R$6:$R$5544,'age-length prop'!$C40,'Individual Data'!$N$6:$N$5544,'age-length prop'!$B$6)</f>
        <v>0</v>
      </c>
      <c r="O40" s="16">
        <f>SUMIFS('Individual Data'!$AB$6:$AB$5544,'Individual Data'!$V$6:$V$5544,'age-length prop'!$B40,'Individual Data'!$Y$6:$Y$5544,'age-length prop'!O$7,'Individual Data'!$R$6:$R$5544,'age-length prop'!$C40,'Individual Data'!$N$6:$N$5544,'age-length prop'!$B$6)</f>
        <v>0</v>
      </c>
      <c r="P40" s="16">
        <f>SUMIFS('Individual Data'!$AB$6:$AB$5544,'Individual Data'!$V$6:$V$5544,'age-length prop'!$B40,'Individual Data'!$Y$6:$Y$5544,'age-length prop'!P$7,'Individual Data'!$R$6:$R$5544,'age-length prop'!$C40,'Individual Data'!$N$6:$N$5544,'age-length prop'!$B$6)</f>
        <v>0</v>
      </c>
      <c r="Q40" s="38">
        <f t="shared" si="45"/>
        <v>0</v>
      </c>
      <c r="R40" s="30">
        <f t="shared" si="46"/>
        <v>0</v>
      </c>
      <c r="S40" s="30">
        <f t="shared" si="47"/>
        <v>0</v>
      </c>
      <c r="T40" s="30">
        <f t="shared" si="48"/>
        <v>0</v>
      </c>
      <c r="U40" s="30">
        <f t="shared" si="49"/>
        <v>11.658097686375321</v>
      </c>
      <c r="V40" s="30">
        <f t="shared" si="50"/>
        <v>81.606683804627238</v>
      </c>
      <c r="W40" s="30">
        <f t="shared" si="51"/>
        <v>5.0807055209379017</v>
      </c>
      <c r="X40" s="30">
        <f t="shared" si="52"/>
        <v>0</v>
      </c>
      <c r="Y40" s="30">
        <f t="shared" si="53"/>
        <v>0</v>
      </c>
      <c r="Z40" s="30">
        <f t="shared" si="54"/>
        <v>0</v>
      </c>
      <c r="AA40" s="30">
        <f t="shared" si="55"/>
        <v>0</v>
      </c>
      <c r="AB40" s="30">
        <f t="shared" si="56"/>
        <v>0</v>
      </c>
      <c r="AC40" s="30">
        <f t="shared" si="57"/>
        <v>0</v>
      </c>
      <c r="AD40" s="12">
        <f>VLOOKUP(A40,'PBT Tag Rates'!$B$5:$E$44,4,FALSE)</f>
        <v>0.98961045999999997</v>
      </c>
      <c r="AE40" s="30">
        <f t="shared" si="58"/>
        <v>0</v>
      </c>
      <c r="AF40" s="30">
        <f t="shared" si="59"/>
        <v>0</v>
      </c>
      <c r="AG40" s="30">
        <f t="shared" si="60"/>
        <v>0</v>
      </c>
      <c r="AH40" s="30">
        <f t="shared" si="61"/>
        <v>0</v>
      </c>
      <c r="AI40" s="30">
        <f t="shared" si="62"/>
        <v>11.780491574811489</v>
      </c>
      <c r="AJ40" s="30">
        <f t="shared" si="63"/>
        <v>82.463441023680403</v>
      </c>
      <c r="AK40" s="30">
        <f t="shared" si="64"/>
        <v>5.1340458961376596</v>
      </c>
      <c r="AL40" s="30">
        <f t="shared" si="65"/>
        <v>0</v>
      </c>
      <c r="AM40" s="30">
        <f t="shared" si="66"/>
        <v>0</v>
      </c>
      <c r="AN40" s="30">
        <f t="shared" si="67"/>
        <v>0</v>
      </c>
      <c r="AO40" s="30">
        <f t="shared" si="68"/>
        <v>0</v>
      </c>
      <c r="AP40" s="30">
        <f t="shared" si="69"/>
        <v>0</v>
      </c>
      <c r="AQ40" s="30">
        <f t="shared" si="70"/>
        <v>0</v>
      </c>
      <c r="AS40" s="32">
        <f t="shared" ref="AS40:AS60" si="122">SUM(AE40:AG40)</f>
        <v>0</v>
      </c>
      <c r="AT40" s="33">
        <f t="shared" ref="AT40:AT60" si="123">SUM(AH40:AQ40)</f>
        <v>99.377978494629559</v>
      </c>
      <c r="AV40">
        <f t="shared" ref="AV40:AV77" si="124">$AV$3-C40</f>
        <v>2020</v>
      </c>
      <c r="AW40" t="str">
        <f t="shared" ref="AW40:AW77" si="125">B40</f>
        <v>PLA1</v>
      </c>
      <c r="AX40" t="s">
        <v>3202</v>
      </c>
      <c r="AY40" s="145">
        <f>SUMIFS('cwt rel info'!$A$6:$A$317,'cwt rel info'!$D$6:$D$317,'age-length prop'!AV40,'cwt rel info'!$E$6:$E$317,'age-length prop'!AW40)</f>
        <v>220293</v>
      </c>
      <c r="AZ40" s="30">
        <f t="shared" si="73"/>
        <v>99.377978494629559</v>
      </c>
      <c r="BA40" s="30">
        <f t="shared" si="93"/>
        <v>430.07991468539348</v>
      </c>
      <c r="BB40" s="30">
        <f t="shared" si="74"/>
        <v>0</v>
      </c>
      <c r="BC40" s="145" t="str">
        <f>VLOOKUP(AW40,'Individual Data'!$V$5:$AC$5544,8,FALSE)</f>
        <v>Abv</v>
      </c>
      <c r="BD40" s="34">
        <f t="shared" ref="BD40" si="126">IF(BC40="blw",AZ40*(1-$BA$4),AZ40*(1-$BA$3))</f>
        <v>96.893529032263814</v>
      </c>
      <c r="BE40" s="16">
        <f t="shared" si="75"/>
        <v>419.32791681825864</v>
      </c>
      <c r="BF40" s="142">
        <f t="shared" si="76"/>
        <v>0</v>
      </c>
      <c r="BH40" s="16"/>
      <c r="BI40" s="38">
        <f t="shared" ref="BI40:BI71" si="127">AE40-Q40</f>
        <v>0</v>
      </c>
      <c r="BJ40" s="30">
        <f t="shared" ref="BJ40:BJ71" si="128">AF40-R40</f>
        <v>0</v>
      </c>
      <c r="BK40" s="30">
        <f t="shared" ref="BK40:BK71" si="129">AG40-S40</f>
        <v>0</v>
      </c>
      <c r="BL40" s="30">
        <f t="shared" ref="BL40:BL71" si="130">AH40-T40</f>
        <v>0</v>
      </c>
      <c r="BM40" s="30">
        <f t="shared" ref="BM40:BM71" si="131">AI40-U40</f>
        <v>0.12239388843616794</v>
      </c>
      <c r="BN40" s="30">
        <f t="shared" ref="BN40:BN71" si="132">AJ40-V40</f>
        <v>0.85675721905316493</v>
      </c>
      <c r="BO40" s="30">
        <f t="shared" ref="BO40:BO71" si="133">AK40-W40</f>
        <v>5.3340375199757872E-2</v>
      </c>
      <c r="BP40" s="30">
        <f t="shared" ref="BP40:BP71" si="134">AL40-X40</f>
        <v>0</v>
      </c>
      <c r="BQ40" s="30">
        <f t="shared" ref="BQ40:BQ71" si="135">AM40-Y40</f>
        <v>0</v>
      </c>
      <c r="BR40" s="30">
        <f t="shared" ref="BR40:BR71" si="136">AN40-Z40</f>
        <v>0</v>
      </c>
      <c r="BS40" s="30">
        <f t="shared" ref="BS40:BS71" si="137">AO40-AA40</f>
        <v>0</v>
      </c>
      <c r="BT40" s="30">
        <f t="shared" ref="BT40:BT71" si="138">AP40-AB40</f>
        <v>0</v>
      </c>
      <c r="BU40" s="30">
        <f t="shared" ref="BU40:BU71" si="139">AQ40-AC40</f>
        <v>0</v>
      </c>
      <c r="BV40" s="13">
        <f t="shared" si="77"/>
        <v>0.3</v>
      </c>
      <c r="BW40" s="30">
        <f>SUMIFS('Individual Data'!$X$6:$X$5544,'Individual Data'!$I$6:$I$5544,'age-length prop'!BW$7,'Individual Data'!$V$6:$V$5544,'age-length prop'!$B40,'Individual Data'!$R$6:$R$5544,'age-length prop'!$C40,'Individual Data'!$N$6:$N$5544,"F")</f>
        <v>3</v>
      </c>
      <c r="BX40" s="30">
        <f>SUMIFS('Individual Data'!$X$6:$X$5544,'Individual Data'!$I$6:$I$5544,'age-length prop'!BX$7,'Individual Data'!$V$6:$V$5544,'age-length prop'!$B40,'Individual Data'!$R$6:$R$5544,'age-length prop'!$C40,'Individual Data'!$N$6:$N$5544,"F")</f>
        <v>7</v>
      </c>
      <c r="BY40" s="45">
        <f t="shared" ref="BY40:BY61" si="140">BI40*$BV40</f>
        <v>0</v>
      </c>
      <c r="BZ40" s="16">
        <f t="shared" ref="BZ40:BZ61" si="141">BJ40*$BV40</f>
        <v>0</v>
      </c>
      <c r="CA40" s="16">
        <f t="shared" ref="CA40:CA61" si="142">BK40*$BV40</f>
        <v>0</v>
      </c>
      <c r="CB40" s="16">
        <f t="shared" ref="CB40:CB61" si="143">BL40*$BV40</f>
        <v>0</v>
      </c>
      <c r="CC40" s="16">
        <f t="shared" ref="CC40:CC61" si="144">BM40*$BV40</f>
        <v>3.6718166530850381E-2</v>
      </c>
      <c r="CD40" s="16">
        <f t="shared" ref="CD40:CD61" si="145">BN40*$BV40</f>
        <v>0.25702716571594947</v>
      </c>
      <c r="CE40" s="16">
        <f t="shared" ref="CE40:CE61" si="146">BO40*$BV40</f>
        <v>1.600211255992736E-2</v>
      </c>
      <c r="CF40" s="16">
        <f t="shared" ref="CF40:CF61" si="147">BP40*$BV40</f>
        <v>0</v>
      </c>
      <c r="CG40" s="16">
        <f t="shared" ref="CG40:CG61" si="148">BQ40*$BV40</f>
        <v>0</v>
      </c>
      <c r="CH40" s="16">
        <f t="shared" ref="CH40:CH61" si="149">BR40*$BV40</f>
        <v>0</v>
      </c>
      <c r="CI40" s="16">
        <f t="shared" ref="CI40:CI61" si="150">BS40*$BV40</f>
        <v>0</v>
      </c>
      <c r="CJ40" s="16">
        <f t="shared" ref="CJ40:CJ61" si="151">BT40*$BV40</f>
        <v>0</v>
      </c>
      <c r="CK40" s="46">
        <f t="shared" ref="CK40:CK61" si="152">BU40*$BV40</f>
        <v>0</v>
      </c>
      <c r="CL40" s="16"/>
      <c r="CM40" s="16">
        <f t="shared" si="80"/>
        <v>0</v>
      </c>
      <c r="CN40" s="16">
        <f t="shared" si="81"/>
        <v>0</v>
      </c>
      <c r="CO40" s="16">
        <f t="shared" si="82"/>
        <v>0</v>
      </c>
      <c r="CP40" s="16">
        <f t="shared" si="83"/>
        <v>0</v>
      </c>
      <c r="CQ40" s="16">
        <f t="shared" si="84"/>
        <v>8.5675721905317553E-2</v>
      </c>
      <c r="CR40" s="16">
        <f t="shared" si="85"/>
        <v>0.59973005333721541</v>
      </c>
      <c r="CS40" s="16">
        <f t="shared" si="86"/>
        <v>3.7338262639830505E-2</v>
      </c>
      <c r="CT40" s="16">
        <f t="shared" si="87"/>
        <v>0</v>
      </c>
      <c r="CU40" s="16">
        <f t="shared" si="88"/>
        <v>0</v>
      </c>
      <c r="CV40" s="16">
        <f t="shared" si="89"/>
        <v>0</v>
      </c>
      <c r="CW40" s="16">
        <f t="shared" si="90"/>
        <v>0</v>
      </c>
      <c r="CX40" s="16">
        <f t="shared" si="91"/>
        <v>0</v>
      </c>
      <c r="CY40" s="16">
        <f t="shared" si="92"/>
        <v>0</v>
      </c>
    </row>
    <row r="41" spans="1:103" x14ac:dyDescent="0.25">
      <c r="A41" t="s">
        <v>918</v>
      </c>
      <c r="B41" t="s">
        <v>3876</v>
      </c>
      <c r="C41">
        <v>3</v>
      </c>
      <c r="D41" s="16">
        <f>SUMIFS('Individual Data'!$AB$6:$AB$5544,'Individual Data'!$V$6:$V$5544,'age-length prop'!$B41,'Individual Data'!$Y$6:$Y$5544,'age-length prop'!D$7,'Individual Data'!$R$6:$R$5544,'age-length prop'!$C41,'Individual Data'!$N$6:$N$5544,'age-length prop'!$B$6)</f>
        <v>0</v>
      </c>
      <c r="E41" s="16">
        <f>SUMIFS('Individual Data'!$AB$6:$AB$5544,'Individual Data'!$V$6:$V$5544,'age-length prop'!$B41,'Individual Data'!$Y$6:$Y$5544,'age-length prop'!E$7,'Individual Data'!$R$6:$R$5544,'age-length prop'!$C41,'Individual Data'!$N$6:$N$5544,'age-length prop'!$B$6)</f>
        <v>0</v>
      </c>
      <c r="F41" s="16">
        <f>SUMIFS('Individual Data'!$AB$6:$AB$5544,'Individual Data'!$V$6:$V$5544,'age-length prop'!$B41,'Individual Data'!$Y$6:$Y$5544,'age-length prop'!F$7,'Individual Data'!$R$6:$R$5544,'age-length prop'!$C41,'Individual Data'!$N$6:$N$5544,'age-length prop'!$B$6)</f>
        <v>0</v>
      </c>
      <c r="G41" s="16">
        <f>SUMIFS('Individual Data'!$AB$6:$AB$5544,'Individual Data'!$V$6:$V$5544,'age-length prop'!$B41,'Individual Data'!$Y$6:$Y$5544,'age-length prop'!G$7,'Individual Data'!$R$6:$R$5544,'age-length prop'!$C41,'Individual Data'!$N$6:$N$5544,'age-length prop'!$B$6)</f>
        <v>0</v>
      </c>
      <c r="H41" s="16">
        <f>SUMIFS('Individual Data'!$AB$6:$AB$5544,'Individual Data'!$V$6:$V$5544,'age-length prop'!$B41,'Individual Data'!$Y$6:$Y$5544,'age-length prop'!H$7,'Individual Data'!$R$6:$R$5544,'age-length prop'!$C41,'Individual Data'!$N$6:$N$5544,'age-length prop'!$B$6)</f>
        <v>0</v>
      </c>
      <c r="I41" s="16">
        <f>SUMIFS('Individual Data'!$AB$6:$AB$5544,'Individual Data'!$V$6:$V$5544,'age-length prop'!$B41,'Individual Data'!$Y$6:$Y$5544,'age-length prop'!I$7,'Individual Data'!$R$6:$R$5544,'age-length prop'!$C41,'Individual Data'!$N$6:$N$5544,'age-length prop'!$B$6)</f>
        <v>11.658097686375321</v>
      </c>
      <c r="J41" s="16">
        <f>SUMIFS('Individual Data'!$AB$6:$AB$5544,'Individual Data'!$V$6:$V$5544,'age-length prop'!$B41,'Individual Data'!$Y$6:$Y$5544,'age-length prop'!J$7,'Individual Data'!$R$6:$R$5544,'age-length prop'!$C41,'Individual Data'!$N$6:$N$5544,'age-length prop'!$B$6)</f>
        <v>0</v>
      </c>
      <c r="K41" s="16">
        <f>SUMIFS('Individual Data'!$AB$6:$AB$5544,'Individual Data'!$V$6:$V$5544,'age-length prop'!$B41,'Individual Data'!$Y$6:$Y$5544,'age-length prop'!K$7,'Individual Data'!$R$6:$R$5544,'age-length prop'!$C41,'Individual Data'!$N$6:$N$5544,'age-length prop'!$B$6)</f>
        <v>0</v>
      </c>
      <c r="L41" s="16">
        <f>SUMIFS('Individual Data'!$AB$6:$AB$5544,'Individual Data'!$V$6:$V$5544,'age-length prop'!$B41,'Individual Data'!$Y$6:$Y$5544,'age-length prop'!L$7,'Individual Data'!$R$6:$R$5544,'age-length prop'!$C41,'Individual Data'!$N$6:$N$5544,'age-length prop'!$B$6)</f>
        <v>0</v>
      </c>
      <c r="M41" s="16">
        <f>SUMIFS('Individual Data'!$AB$6:$AB$5544,'Individual Data'!$V$6:$V$5544,'age-length prop'!$B41,'Individual Data'!$Y$6:$Y$5544,'age-length prop'!M$7,'Individual Data'!$R$6:$R$5544,'age-length prop'!$C41,'Individual Data'!$N$6:$N$5544,'age-length prop'!$B$6)</f>
        <v>0</v>
      </c>
      <c r="N41" s="16">
        <f>SUMIFS('Individual Data'!$AB$6:$AB$5544,'Individual Data'!$V$6:$V$5544,'age-length prop'!$B41,'Individual Data'!$Y$6:$Y$5544,'age-length prop'!N$7,'Individual Data'!$R$6:$R$5544,'age-length prop'!$C41,'Individual Data'!$N$6:$N$5544,'age-length prop'!$B$6)</f>
        <v>0</v>
      </c>
      <c r="O41" s="16">
        <f>SUMIFS('Individual Data'!$AB$6:$AB$5544,'Individual Data'!$V$6:$V$5544,'age-length prop'!$B41,'Individual Data'!$Y$6:$Y$5544,'age-length prop'!O$7,'Individual Data'!$R$6:$R$5544,'age-length prop'!$C41,'Individual Data'!$N$6:$N$5544,'age-length prop'!$B$6)</f>
        <v>0</v>
      </c>
      <c r="P41" s="16">
        <f>SUMIFS('Individual Data'!$AB$6:$AB$5544,'Individual Data'!$V$6:$V$5544,'age-length prop'!$B41,'Individual Data'!$Y$6:$Y$5544,'age-length prop'!P$7,'Individual Data'!$R$6:$R$5544,'age-length prop'!$C41,'Individual Data'!$N$6:$N$5544,'age-length prop'!$B$6)</f>
        <v>0</v>
      </c>
      <c r="Q41" s="38">
        <f t="shared" si="45"/>
        <v>0</v>
      </c>
      <c r="R41" s="30">
        <f t="shared" si="46"/>
        <v>0</v>
      </c>
      <c r="S41" s="30">
        <f t="shared" si="47"/>
        <v>0</v>
      </c>
      <c r="T41" s="30">
        <f t="shared" si="48"/>
        <v>0</v>
      </c>
      <c r="U41" s="30">
        <f t="shared" si="49"/>
        <v>0</v>
      </c>
      <c r="V41" s="30">
        <f t="shared" si="50"/>
        <v>11.658097686375321</v>
      </c>
      <c r="W41" s="30">
        <f t="shared" si="51"/>
        <v>0</v>
      </c>
      <c r="X41" s="30">
        <f t="shared" si="52"/>
        <v>0</v>
      </c>
      <c r="Y41" s="30">
        <f t="shared" si="53"/>
        <v>0</v>
      </c>
      <c r="Z41" s="30">
        <f t="shared" si="54"/>
        <v>0</v>
      </c>
      <c r="AA41" s="30">
        <f t="shared" si="55"/>
        <v>0</v>
      </c>
      <c r="AB41" s="30">
        <f t="shared" si="56"/>
        <v>0</v>
      </c>
      <c r="AC41" s="30">
        <f t="shared" si="57"/>
        <v>0</v>
      </c>
      <c r="AD41" s="12">
        <f>VLOOKUP(A41,'PBT Tag Rates'!$B$5:$E$44,4,FALSE)</f>
        <v>0.98961045999999997</v>
      </c>
      <c r="AE41" s="30">
        <f t="shared" si="58"/>
        <v>0</v>
      </c>
      <c r="AF41" s="30">
        <f t="shared" si="59"/>
        <v>0</v>
      </c>
      <c r="AG41" s="30">
        <f t="shared" si="60"/>
        <v>0</v>
      </c>
      <c r="AH41" s="30">
        <f t="shared" si="61"/>
        <v>0</v>
      </c>
      <c r="AI41" s="30">
        <f t="shared" si="62"/>
        <v>0</v>
      </c>
      <c r="AJ41" s="30">
        <f t="shared" si="63"/>
        <v>11.780491574811489</v>
      </c>
      <c r="AK41" s="30">
        <f t="shared" si="64"/>
        <v>0</v>
      </c>
      <c r="AL41" s="30">
        <f t="shared" si="65"/>
        <v>0</v>
      </c>
      <c r="AM41" s="30">
        <f t="shared" si="66"/>
        <v>0</v>
      </c>
      <c r="AN41" s="30">
        <f t="shared" si="67"/>
        <v>0</v>
      </c>
      <c r="AO41" s="30">
        <f t="shared" si="68"/>
        <v>0</v>
      </c>
      <c r="AP41" s="30">
        <f t="shared" si="69"/>
        <v>0</v>
      </c>
      <c r="AQ41" s="30">
        <f t="shared" si="70"/>
        <v>0</v>
      </c>
      <c r="AS41" s="32">
        <f t="shared" si="122"/>
        <v>0</v>
      </c>
      <c r="AT41" s="33">
        <f t="shared" si="123"/>
        <v>11.780491574811489</v>
      </c>
      <c r="AV41">
        <f t="shared" si="124"/>
        <v>2020</v>
      </c>
      <c r="AW41" t="str">
        <f t="shared" si="125"/>
        <v>PLA2</v>
      </c>
      <c r="AX41" t="s">
        <v>3202</v>
      </c>
      <c r="AY41" s="145">
        <f>SUMIFS('cwt rel info'!$A$6:$A$317,'cwt rel info'!$D$6:$D$317,'age-length prop'!AV41,'cwt rel info'!$E$6:$E$317,'age-length prop'!AW41)</f>
        <v>220294</v>
      </c>
      <c r="AZ41" s="30">
        <f t="shared" si="73"/>
        <v>11.780491574811489</v>
      </c>
      <c r="BA41" s="30">
        <f t="shared" si="93"/>
        <v>210.01032339739021</v>
      </c>
      <c r="BB41" s="30">
        <f t="shared" si="74"/>
        <v>14.325274754349973</v>
      </c>
      <c r="BC41" s="145" t="str">
        <f>VLOOKUP(AW41,'Individual Data'!$V$5:$AC$5544,8,FALSE)</f>
        <v>Abv</v>
      </c>
      <c r="BD41" s="34">
        <f t="shared" ref="BD41" si="153">IF(BC41="blw",AZ41*(1-$BA$4),AZ41*(1-$BA$3))</f>
        <v>11.485979285441202</v>
      </c>
      <c r="BE41" s="16">
        <f t="shared" si="75"/>
        <v>204.76006531245545</v>
      </c>
      <c r="BF41" s="142">
        <f t="shared" si="76"/>
        <v>13.651986840895523</v>
      </c>
      <c r="BH41" s="16"/>
      <c r="BI41" s="38">
        <f t="shared" si="127"/>
        <v>0</v>
      </c>
      <c r="BJ41" s="30">
        <f t="shared" si="128"/>
        <v>0</v>
      </c>
      <c r="BK41" s="30">
        <f t="shared" si="129"/>
        <v>0</v>
      </c>
      <c r="BL41" s="30">
        <f t="shared" si="130"/>
        <v>0</v>
      </c>
      <c r="BM41" s="30">
        <f t="shared" si="131"/>
        <v>0</v>
      </c>
      <c r="BN41" s="30">
        <f t="shared" si="132"/>
        <v>0.12239388843616794</v>
      </c>
      <c r="BO41" s="30">
        <f t="shared" si="133"/>
        <v>0</v>
      </c>
      <c r="BP41" s="30">
        <f t="shared" si="134"/>
        <v>0</v>
      </c>
      <c r="BQ41" s="30">
        <f t="shared" si="135"/>
        <v>0</v>
      </c>
      <c r="BR41" s="30">
        <f t="shared" si="136"/>
        <v>0</v>
      </c>
      <c r="BS41" s="30">
        <f t="shared" si="137"/>
        <v>0</v>
      </c>
      <c r="BT41" s="30">
        <f t="shared" si="138"/>
        <v>0</v>
      </c>
      <c r="BU41" s="30">
        <f t="shared" si="139"/>
        <v>0</v>
      </c>
      <c r="BV41" s="13">
        <f t="shared" si="77"/>
        <v>0</v>
      </c>
      <c r="BW41" s="30">
        <f>SUMIFS('Individual Data'!$X$6:$X$5544,'Individual Data'!$I$6:$I$5544,'age-length prop'!BW$7,'Individual Data'!$V$6:$V$5544,'age-length prop'!$B41,'Individual Data'!$R$6:$R$5544,'age-length prop'!$C41,'Individual Data'!$N$6:$N$5544,"F")</f>
        <v>0</v>
      </c>
      <c r="BX41" s="30">
        <f>SUMIFS('Individual Data'!$X$6:$X$5544,'Individual Data'!$I$6:$I$5544,'age-length prop'!BX$7,'Individual Data'!$V$6:$V$5544,'age-length prop'!$B41,'Individual Data'!$R$6:$R$5544,'age-length prop'!$C41,'Individual Data'!$N$6:$N$5544,"F")</f>
        <v>1</v>
      </c>
      <c r="BY41" s="45">
        <f t="shared" si="140"/>
        <v>0</v>
      </c>
      <c r="BZ41" s="16">
        <f t="shared" si="141"/>
        <v>0</v>
      </c>
      <c r="CA41" s="16">
        <f t="shared" si="142"/>
        <v>0</v>
      </c>
      <c r="CB41" s="16">
        <f t="shared" si="143"/>
        <v>0</v>
      </c>
      <c r="CC41" s="16">
        <f t="shared" si="144"/>
        <v>0</v>
      </c>
      <c r="CD41" s="16">
        <f t="shared" si="145"/>
        <v>0</v>
      </c>
      <c r="CE41" s="16">
        <f t="shared" si="146"/>
        <v>0</v>
      </c>
      <c r="CF41" s="16">
        <f t="shared" si="147"/>
        <v>0</v>
      </c>
      <c r="CG41" s="16">
        <f t="shared" si="148"/>
        <v>0</v>
      </c>
      <c r="CH41" s="16">
        <f t="shared" si="149"/>
        <v>0</v>
      </c>
      <c r="CI41" s="16">
        <f t="shared" si="150"/>
        <v>0</v>
      </c>
      <c r="CJ41" s="16">
        <f t="shared" si="151"/>
        <v>0</v>
      </c>
      <c r="CK41" s="46">
        <f t="shared" si="152"/>
        <v>0</v>
      </c>
      <c r="CL41" s="16"/>
      <c r="CM41" s="16">
        <f t="shared" si="80"/>
        <v>0</v>
      </c>
      <c r="CN41" s="16">
        <f t="shared" si="81"/>
        <v>0</v>
      </c>
      <c r="CO41" s="16">
        <f t="shared" si="82"/>
        <v>0</v>
      </c>
      <c r="CP41" s="16">
        <f t="shared" si="83"/>
        <v>0</v>
      </c>
      <c r="CQ41" s="16">
        <f t="shared" si="84"/>
        <v>0</v>
      </c>
      <c r="CR41" s="16">
        <f t="shared" si="85"/>
        <v>0.12239388843616794</v>
      </c>
      <c r="CS41" s="16">
        <f t="shared" si="86"/>
        <v>0</v>
      </c>
      <c r="CT41" s="16">
        <f t="shared" si="87"/>
        <v>0</v>
      </c>
      <c r="CU41" s="16">
        <f t="shared" si="88"/>
        <v>0</v>
      </c>
      <c r="CV41" s="16">
        <f t="shared" si="89"/>
        <v>0</v>
      </c>
      <c r="CW41" s="16">
        <f t="shared" si="90"/>
        <v>0</v>
      </c>
      <c r="CX41" s="16">
        <f t="shared" si="91"/>
        <v>0</v>
      </c>
      <c r="CY41" s="16">
        <f t="shared" si="92"/>
        <v>0</v>
      </c>
    </row>
    <row r="42" spans="1:103" x14ac:dyDescent="0.25">
      <c r="A42" t="s">
        <v>3820</v>
      </c>
      <c r="B42" t="s">
        <v>3357</v>
      </c>
      <c r="C42">
        <v>2</v>
      </c>
      <c r="D42" s="16">
        <f>SUMIFS('Individual Data'!$AB$6:$AB$5544,'Individual Data'!$V$6:$V$5544,'age-length prop'!$B42,'Individual Data'!$Y$6:$Y$5544,'age-length prop'!D$7,'Individual Data'!$R$6:$R$5544,'age-length prop'!$C42,'Individual Data'!$N$6:$N$5544,'age-length prop'!$B$6)</f>
        <v>0</v>
      </c>
      <c r="E42" s="16">
        <f>SUMIFS('Individual Data'!$AB$6:$AB$5544,'Individual Data'!$V$6:$V$5544,'age-length prop'!$B42,'Individual Data'!$Y$6:$Y$5544,'age-length prop'!E$7,'Individual Data'!$R$6:$R$5544,'age-length prop'!$C42,'Individual Data'!$N$6:$N$5544,'age-length prop'!$B$6)</f>
        <v>0</v>
      </c>
      <c r="F42" s="16">
        <f>SUMIFS('Individual Data'!$AB$6:$AB$5544,'Individual Data'!$V$6:$V$5544,'age-length prop'!$B42,'Individual Data'!$Y$6:$Y$5544,'age-length prop'!F$7,'Individual Data'!$R$6:$R$5544,'age-length prop'!$C42,'Individual Data'!$N$6:$N$5544,'age-length prop'!$B$6)</f>
        <v>0</v>
      </c>
      <c r="G42" s="16">
        <f>SUMIFS('Individual Data'!$AB$6:$AB$5544,'Individual Data'!$V$6:$V$5544,'age-length prop'!$B42,'Individual Data'!$Y$6:$Y$5544,'age-length prop'!G$7,'Individual Data'!$R$6:$R$5544,'age-length prop'!$C42,'Individual Data'!$N$6:$N$5544,'age-length prop'!$B$6)</f>
        <v>0</v>
      </c>
      <c r="H42" s="16">
        <f>SUMIFS('Individual Data'!$AB$6:$AB$5544,'Individual Data'!$V$6:$V$5544,'age-length prop'!$B42,'Individual Data'!$Y$6:$Y$5544,'age-length prop'!H$7,'Individual Data'!$R$6:$R$5544,'age-length prop'!$C42,'Individual Data'!$N$6:$N$5544,'age-length prop'!$B$6)</f>
        <v>0</v>
      </c>
      <c r="I42" s="16">
        <f>SUMIFS('Individual Data'!$AB$6:$AB$5544,'Individual Data'!$V$6:$V$5544,'age-length prop'!$B42,'Individual Data'!$Y$6:$Y$5544,'age-length prop'!I$7,'Individual Data'!$R$6:$R$5544,'age-length prop'!$C42,'Individual Data'!$N$6:$N$5544,'age-length prop'!$B$6)</f>
        <v>0</v>
      </c>
      <c r="J42" s="16">
        <f>SUMIFS('Individual Data'!$AB$6:$AB$5544,'Individual Data'!$V$6:$V$5544,'age-length prop'!$B42,'Individual Data'!$Y$6:$Y$5544,'age-length prop'!J$7,'Individual Data'!$R$6:$R$5544,'age-length prop'!$C42,'Individual Data'!$N$6:$N$5544,'age-length prop'!$B$6)</f>
        <v>0</v>
      </c>
      <c r="K42" s="16">
        <f>SUMIFS('Individual Data'!$AB$6:$AB$5544,'Individual Data'!$V$6:$V$5544,'age-length prop'!$B42,'Individual Data'!$Y$6:$Y$5544,'age-length prop'!K$7,'Individual Data'!$R$6:$R$5544,'age-length prop'!$C42,'Individual Data'!$N$6:$N$5544,'age-length prop'!$B$6)</f>
        <v>0</v>
      </c>
      <c r="L42" s="16">
        <f>SUMIFS('Individual Data'!$AB$6:$AB$5544,'Individual Data'!$V$6:$V$5544,'age-length prop'!$B42,'Individual Data'!$Y$6:$Y$5544,'age-length prop'!L$7,'Individual Data'!$R$6:$R$5544,'age-length prop'!$C42,'Individual Data'!$N$6:$N$5544,'age-length prop'!$B$6)</f>
        <v>0</v>
      </c>
      <c r="M42" s="16">
        <f>SUMIFS('Individual Data'!$AB$6:$AB$5544,'Individual Data'!$V$6:$V$5544,'age-length prop'!$B42,'Individual Data'!$Y$6:$Y$5544,'age-length prop'!M$7,'Individual Data'!$R$6:$R$5544,'age-length prop'!$C42,'Individual Data'!$N$6:$N$5544,'age-length prop'!$B$6)</f>
        <v>0</v>
      </c>
      <c r="N42" s="16">
        <f>SUMIFS('Individual Data'!$AB$6:$AB$5544,'Individual Data'!$V$6:$V$5544,'age-length prop'!$B42,'Individual Data'!$Y$6:$Y$5544,'age-length prop'!N$7,'Individual Data'!$R$6:$R$5544,'age-length prop'!$C42,'Individual Data'!$N$6:$N$5544,'age-length prop'!$B$6)</f>
        <v>0</v>
      </c>
      <c r="O42" s="16">
        <f>SUMIFS('Individual Data'!$AB$6:$AB$5544,'Individual Data'!$V$6:$V$5544,'age-length prop'!$B42,'Individual Data'!$Y$6:$Y$5544,'age-length prop'!O$7,'Individual Data'!$R$6:$R$5544,'age-length prop'!$C42,'Individual Data'!$N$6:$N$5544,'age-length prop'!$B$6)</f>
        <v>0</v>
      </c>
      <c r="P42" s="16">
        <f>SUMIFS('Individual Data'!$AB$6:$AB$5544,'Individual Data'!$V$6:$V$5544,'age-length prop'!$B42,'Individual Data'!$Y$6:$Y$5544,'age-length prop'!P$7,'Individual Data'!$R$6:$R$5544,'age-length prop'!$C42,'Individual Data'!$N$6:$N$5544,'age-length prop'!$B$6)</f>
        <v>0</v>
      </c>
      <c r="Q42" s="38">
        <f t="shared" si="45"/>
        <v>0</v>
      </c>
      <c r="R42" s="30">
        <f t="shared" si="46"/>
        <v>0</v>
      </c>
      <c r="S42" s="30">
        <f t="shared" si="47"/>
        <v>0</v>
      </c>
      <c r="T42" s="30">
        <f t="shared" si="48"/>
        <v>0</v>
      </c>
      <c r="U42" s="30">
        <f t="shared" si="49"/>
        <v>0</v>
      </c>
      <c r="V42" s="30">
        <f t="shared" si="50"/>
        <v>0</v>
      </c>
      <c r="W42" s="30">
        <f t="shared" si="51"/>
        <v>0</v>
      </c>
      <c r="X42" s="30">
        <f t="shared" si="52"/>
        <v>0</v>
      </c>
      <c r="Y42" s="30">
        <f t="shared" si="53"/>
        <v>0</v>
      </c>
      <c r="Z42" s="30">
        <f t="shared" si="54"/>
        <v>0</v>
      </c>
      <c r="AA42" s="30">
        <f t="shared" si="55"/>
        <v>0</v>
      </c>
      <c r="AB42" s="30">
        <f t="shared" si="56"/>
        <v>0</v>
      </c>
      <c r="AC42" s="30">
        <f t="shared" si="57"/>
        <v>0</v>
      </c>
      <c r="AD42" s="12">
        <f>VLOOKUP(A42,'PBT Tag Rates'!$B$5:$E$44,4,FALSE)</f>
        <v>0.98140000000000005</v>
      </c>
      <c r="AE42" s="30">
        <f t="shared" si="58"/>
        <v>0</v>
      </c>
      <c r="AF42" s="30">
        <f t="shared" si="59"/>
        <v>0</v>
      </c>
      <c r="AG42" s="30">
        <f t="shared" si="60"/>
        <v>0</v>
      </c>
      <c r="AH42" s="30">
        <f t="shared" si="61"/>
        <v>0</v>
      </c>
      <c r="AI42" s="30">
        <f t="shared" si="62"/>
        <v>0</v>
      </c>
      <c r="AJ42" s="30">
        <f t="shared" si="63"/>
        <v>0</v>
      </c>
      <c r="AK42" s="30">
        <f t="shared" si="64"/>
        <v>0</v>
      </c>
      <c r="AL42" s="30">
        <f t="shared" si="65"/>
        <v>0</v>
      </c>
      <c r="AM42" s="30">
        <f t="shared" si="66"/>
        <v>0</v>
      </c>
      <c r="AN42" s="30">
        <f t="shared" si="67"/>
        <v>0</v>
      </c>
      <c r="AO42" s="30">
        <f t="shared" si="68"/>
        <v>0</v>
      </c>
      <c r="AP42" s="30">
        <f t="shared" si="69"/>
        <v>0</v>
      </c>
      <c r="AQ42" s="30">
        <f t="shared" si="70"/>
        <v>0</v>
      </c>
      <c r="AS42" s="32">
        <f t="shared" si="122"/>
        <v>0</v>
      </c>
      <c r="AT42" s="33">
        <f t="shared" si="123"/>
        <v>0</v>
      </c>
      <c r="AV42">
        <f t="shared" si="124"/>
        <v>2021</v>
      </c>
      <c r="AW42" t="str">
        <f t="shared" si="125"/>
        <v>BCA1</v>
      </c>
      <c r="AX42" t="s">
        <v>3202</v>
      </c>
      <c r="AY42" s="145">
        <f>SUMIFS('cwt rel info'!$A$6:$A$317,'cwt rel info'!$D$6:$D$317,'age-length prop'!AV42,'cwt rel info'!$E$6:$E$317,'age-length prop'!AW42)</f>
        <v>220407</v>
      </c>
      <c r="AZ42" s="30">
        <f t="shared" si="73"/>
        <v>0</v>
      </c>
      <c r="BA42" s="30">
        <f t="shared" si="93"/>
        <v>23.975740328777491</v>
      </c>
      <c r="BB42" s="30">
        <f t="shared" si="74"/>
        <v>145.11464875627388</v>
      </c>
      <c r="BC42" s="145" t="str">
        <f>VLOOKUP(AW42,'Individual Data'!$V$5:$AC$5544,8,FALSE)</f>
        <v>Abv</v>
      </c>
      <c r="BD42" s="34">
        <f t="shared" ref="BD42" si="154">IF(BC42="blw",AZ42*(1-$BA$4),AZ42*(1-$BA$3))</f>
        <v>0</v>
      </c>
      <c r="BE42" s="16">
        <f t="shared" si="75"/>
        <v>23.376346820558052</v>
      </c>
      <c r="BF42" s="142">
        <f t="shared" si="76"/>
        <v>138.29426026472899</v>
      </c>
      <c r="BH42" s="16"/>
      <c r="BI42" s="38">
        <f t="shared" si="127"/>
        <v>0</v>
      </c>
      <c r="BJ42" s="30">
        <f t="shared" si="128"/>
        <v>0</v>
      </c>
      <c r="BK42" s="30">
        <f t="shared" si="129"/>
        <v>0</v>
      </c>
      <c r="BL42" s="30">
        <f t="shared" si="130"/>
        <v>0</v>
      </c>
      <c r="BM42" s="30">
        <f t="shared" si="131"/>
        <v>0</v>
      </c>
      <c r="BN42" s="30">
        <f t="shared" si="132"/>
        <v>0</v>
      </c>
      <c r="BO42" s="30">
        <f t="shared" si="133"/>
        <v>0</v>
      </c>
      <c r="BP42" s="30">
        <f t="shared" si="134"/>
        <v>0</v>
      </c>
      <c r="BQ42" s="30">
        <f t="shared" si="135"/>
        <v>0</v>
      </c>
      <c r="BR42" s="30">
        <f t="shared" si="136"/>
        <v>0</v>
      </c>
      <c r="BS42" s="30">
        <f t="shared" si="137"/>
        <v>0</v>
      </c>
      <c r="BT42" s="30">
        <f t="shared" si="138"/>
        <v>0</v>
      </c>
      <c r="BU42" s="30">
        <f t="shared" si="139"/>
        <v>0</v>
      </c>
      <c r="BV42" s="13">
        <f t="shared" si="77"/>
        <v>0</v>
      </c>
      <c r="BW42" s="30">
        <f>SUMIFS('Individual Data'!$X$6:$X$5544,'Individual Data'!$I$6:$I$5544,'age-length prop'!BW$7,'Individual Data'!$V$6:$V$5544,'age-length prop'!$B42,'Individual Data'!$R$6:$R$5544,'age-length prop'!$C42,'Individual Data'!$N$6:$N$5544,"F")</f>
        <v>0</v>
      </c>
      <c r="BX42" s="30">
        <f>SUMIFS('Individual Data'!$X$6:$X$5544,'Individual Data'!$I$6:$I$5544,'age-length prop'!BX$7,'Individual Data'!$V$6:$V$5544,'age-length prop'!$B42,'Individual Data'!$R$6:$R$5544,'age-length prop'!$C42,'Individual Data'!$N$6:$N$5544,"F")</f>
        <v>0</v>
      </c>
      <c r="BY42" s="45">
        <f t="shared" si="140"/>
        <v>0</v>
      </c>
      <c r="BZ42" s="16">
        <f t="shared" si="141"/>
        <v>0</v>
      </c>
      <c r="CA42" s="16">
        <f t="shared" si="142"/>
        <v>0</v>
      </c>
      <c r="CB42" s="16">
        <f t="shared" si="143"/>
        <v>0</v>
      </c>
      <c r="CC42" s="16">
        <f t="shared" si="144"/>
        <v>0</v>
      </c>
      <c r="CD42" s="16">
        <f t="shared" si="145"/>
        <v>0</v>
      </c>
      <c r="CE42" s="16">
        <f t="shared" si="146"/>
        <v>0</v>
      </c>
      <c r="CF42" s="16">
        <f t="shared" si="147"/>
        <v>0</v>
      </c>
      <c r="CG42" s="16">
        <f t="shared" si="148"/>
        <v>0</v>
      </c>
      <c r="CH42" s="16">
        <f t="shared" si="149"/>
        <v>0</v>
      </c>
      <c r="CI42" s="16">
        <f t="shared" si="150"/>
        <v>0</v>
      </c>
      <c r="CJ42" s="16">
        <f t="shared" si="151"/>
        <v>0</v>
      </c>
      <c r="CK42" s="46">
        <f t="shared" si="152"/>
        <v>0</v>
      </c>
      <c r="CL42" s="16"/>
      <c r="CM42" s="16">
        <f t="shared" si="80"/>
        <v>0</v>
      </c>
      <c r="CN42" s="16">
        <f t="shared" si="81"/>
        <v>0</v>
      </c>
      <c r="CO42" s="16">
        <f t="shared" si="82"/>
        <v>0</v>
      </c>
      <c r="CP42" s="16">
        <f t="shared" si="83"/>
        <v>0</v>
      </c>
      <c r="CQ42" s="16">
        <f t="shared" si="84"/>
        <v>0</v>
      </c>
      <c r="CR42" s="16">
        <f t="shared" si="85"/>
        <v>0</v>
      </c>
      <c r="CS42" s="16">
        <f t="shared" si="86"/>
        <v>0</v>
      </c>
      <c r="CT42" s="16">
        <f t="shared" si="87"/>
        <v>0</v>
      </c>
      <c r="CU42" s="16">
        <f t="shared" si="88"/>
        <v>0</v>
      </c>
      <c r="CV42" s="16">
        <f t="shared" si="89"/>
        <v>0</v>
      </c>
      <c r="CW42" s="16">
        <f t="shared" si="90"/>
        <v>0</v>
      </c>
      <c r="CX42" s="16">
        <f t="shared" si="91"/>
        <v>0</v>
      </c>
      <c r="CY42" s="16">
        <f t="shared" si="92"/>
        <v>0</v>
      </c>
    </row>
    <row r="43" spans="1:103" x14ac:dyDescent="0.25">
      <c r="A43" t="s">
        <v>3820</v>
      </c>
      <c r="B43" t="s">
        <v>3821</v>
      </c>
      <c r="C43">
        <v>2</v>
      </c>
      <c r="D43" s="16">
        <f>SUMIFS('Individual Data'!$AB$6:$AB$5544,'Individual Data'!$V$6:$V$5544,'age-length prop'!$B43,'Individual Data'!$Y$6:$Y$5544,'age-length prop'!D$7,'Individual Data'!$R$6:$R$5544,'age-length prop'!$C43,'Individual Data'!$N$6:$N$5544,'age-length prop'!$B$6)</f>
        <v>0</v>
      </c>
      <c r="E43" s="16">
        <f>SUMIFS('Individual Data'!$AB$6:$AB$5544,'Individual Data'!$V$6:$V$5544,'age-length prop'!$B43,'Individual Data'!$Y$6:$Y$5544,'age-length prop'!E$7,'Individual Data'!$R$6:$R$5544,'age-length prop'!$C43,'Individual Data'!$N$6:$N$5544,'age-length prop'!$B$6)</f>
        <v>0</v>
      </c>
      <c r="F43" s="16">
        <f>SUMIFS('Individual Data'!$AB$6:$AB$5544,'Individual Data'!$V$6:$V$5544,'age-length prop'!$B43,'Individual Data'!$Y$6:$Y$5544,'age-length prop'!F$7,'Individual Data'!$R$6:$R$5544,'age-length prop'!$C43,'Individual Data'!$N$6:$N$5544,'age-length prop'!$B$6)</f>
        <v>0</v>
      </c>
      <c r="G43" s="16">
        <f>SUMIFS('Individual Data'!$AB$6:$AB$5544,'Individual Data'!$V$6:$V$5544,'age-length prop'!$B43,'Individual Data'!$Y$6:$Y$5544,'age-length prop'!G$7,'Individual Data'!$R$6:$R$5544,'age-length prop'!$C43,'Individual Data'!$N$6:$N$5544,'age-length prop'!$B$6)</f>
        <v>0</v>
      </c>
      <c r="H43" s="16">
        <f>SUMIFS('Individual Data'!$AB$6:$AB$5544,'Individual Data'!$V$6:$V$5544,'age-length prop'!$B43,'Individual Data'!$Y$6:$Y$5544,'age-length prop'!H$7,'Individual Data'!$R$6:$R$5544,'age-length prop'!$C43,'Individual Data'!$N$6:$N$5544,'age-length prop'!$B$6)</f>
        <v>0</v>
      </c>
      <c r="I43" s="16">
        <f>SUMIFS('Individual Data'!$AB$6:$AB$5544,'Individual Data'!$V$6:$V$5544,'age-length prop'!$B43,'Individual Data'!$Y$6:$Y$5544,'age-length prop'!I$7,'Individual Data'!$R$6:$R$5544,'age-length prop'!$C43,'Individual Data'!$N$6:$N$5544,'age-length prop'!$B$6)</f>
        <v>0</v>
      </c>
      <c r="J43" s="16">
        <f>SUMIFS('Individual Data'!$AB$6:$AB$5544,'Individual Data'!$V$6:$V$5544,'age-length prop'!$B43,'Individual Data'!$Y$6:$Y$5544,'age-length prop'!J$7,'Individual Data'!$R$6:$R$5544,'age-length prop'!$C43,'Individual Data'!$N$6:$N$5544,'age-length prop'!$B$6)</f>
        <v>0</v>
      </c>
      <c r="K43" s="16">
        <f>SUMIFS('Individual Data'!$AB$6:$AB$5544,'Individual Data'!$V$6:$V$5544,'age-length prop'!$B43,'Individual Data'!$Y$6:$Y$5544,'age-length prop'!K$7,'Individual Data'!$R$6:$R$5544,'age-length prop'!$C43,'Individual Data'!$N$6:$N$5544,'age-length prop'!$B$6)</f>
        <v>0</v>
      </c>
      <c r="L43" s="16">
        <f>SUMIFS('Individual Data'!$AB$6:$AB$5544,'Individual Data'!$V$6:$V$5544,'age-length prop'!$B43,'Individual Data'!$Y$6:$Y$5544,'age-length prop'!L$7,'Individual Data'!$R$6:$R$5544,'age-length prop'!$C43,'Individual Data'!$N$6:$N$5544,'age-length prop'!$B$6)</f>
        <v>0</v>
      </c>
      <c r="M43" s="16">
        <f>SUMIFS('Individual Data'!$AB$6:$AB$5544,'Individual Data'!$V$6:$V$5544,'age-length prop'!$B43,'Individual Data'!$Y$6:$Y$5544,'age-length prop'!M$7,'Individual Data'!$R$6:$R$5544,'age-length prop'!$C43,'Individual Data'!$N$6:$N$5544,'age-length prop'!$B$6)</f>
        <v>0</v>
      </c>
      <c r="N43" s="16">
        <f>SUMIFS('Individual Data'!$AB$6:$AB$5544,'Individual Data'!$V$6:$V$5544,'age-length prop'!$B43,'Individual Data'!$Y$6:$Y$5544,'age-length prop'!N$7,'Individual Data'!$R$6:$R$5544,'age-length prop'!$C43,'Individual Data'!$N$6:$N$5544,'age-length prop'!$B$6)</f>
        <v>0</v>
      </c>
      <c r="O43" s="16">
        <f>SUMIFS('Individual Data'!$AB$6:$AB$5544,'Individual Data'!$V$6:$V$5544,'age-length prop'!$B43,'Individual Data'!$Y$6:$Y$5544,'age-length prop'!O$7,'Individual Data'!$R$6:$R$5544,'age-length prop'!$C43,'Individual Data'!$N$6:$N$5544,'age-length prop'!$B$6)</f>
        <v>0</v>
      </c>
      <c r="P43" s="16">
        <f>SUMIFS('Individual Data'!$AB$6:$AB$5544,'Individual Data'!$V$6:$V$5544,'age-length prop'!$B43,'Individual Data'!$Y$6:$Y$5544,'age-length prop'!P$7,'Individual Data'!$R$6:$R$5544,'age-length prop'!$C43,'Individual Data'!$N$6:$N$5544,'age-length prop'!$B$6)</f>
        <v>0</v>
      </c>
      <c r="Q43" s="38">
        <f t="shared" si="45"/>
        <v>0</v>
      </c>
      <c r="R43" s="30">
        <f t="shared" si="46"/>
        <v>0</v>
      </c>
      <c r="S43" s="30">
        <f t="shared" si="47"/>
        <v>0</v>
      </c>
      <c r="T43" s="30">
        <f t="shared" si="48"/>
        <v>0</v>
      </c>
      <c r="U43" s="30">
        <f t="shared" si="49"/>
        <v>0</v>
      </c>
      <c r="V43" s="30">
        <f t="shared" si="50"/>
        <v>0</v>
      </c>
      <c r="W43" s="30">
        <f t="shared" si="51"/>
        <v>0</v>
      </c>
      <c r="X43" s="30">
        <f t="shared" si="52"/>
        <v>0</v>
      </c>
      <c r="Y43" s="30">
        <f t="shared" si="53"/>
        <v>0</v>
      </c>
      <c r="Z43" s="30">
        <f t="shared" si="54"/>
        <v>0</v>
      </c>
      <c r="AA43" s="30">
        <f t="shared" si="55"/>
        <v>0</v>
      </c>
      <c r="AB43" s="30">
        <f t="shared" si="56"/>
        <v>0</v>
      </c>
      <c r="AC43" s="30">
        <f t="shared" si="57"/>
        <v>0</v>
      </c>
      <c r="AD43" s="12">
        <f>VLOOKUP(A43,'PBT Tag Rates'!$B$5:$E$44,4,FALSE)</f>
        <v>0.98140000000000005</v>
      </c>
      <c r="AE43" s="30">
        <f t="shared" si="58"/>
        <v>0</v>
      </c>
      <c r="AF43" s="30">
        <f t="shared" si="59"/>
        <v>0</v>
      </c>
      <c r="AG43" s="30">
        <f t="shared" si="60"/>
        <v>0</v>
      </c>
      <c r="AH43" s="30">
        <f t="shared" si="61"/>
        <v>0</v>
      </c>
      <c r="AI43" s="30">
        <f t="shared" si="62"/>
        <v>0</v>
      </c>
      <c r="AJ43" s="30">
        <f t="shared" si="63"/>
        <v>0</v>
      </c>
      <c r="AK43" s="30">
        <f t="shared" si="64"/>
        <v>0</v>
      </c>
      <c r="AL43" s="30">
        <f t="shared" si="65"/>
        <v>0</v>
      </c>
      <c r="AM43" s="30">
        <f t="shared" si="66"/>
        <v>0</v>
      </c>
      <c r="AN43" s="30">
        <f t="shared" si="67"/>
        <v>0</v>
      </c>
      <c r="AO43" s="30">
        <f t="shared" si="68"/>
        <v>0</v>
      </c>
      <c r="AP43" s="30">
        <f t="shared" si="69"/>
        <v>0</v>
      </c>
      <c r="AQ43" s="30">
        <f t="shared" si="70"/>
        <v>0</v>
      </c>
      <c r="AS43" s="32">
        <f t="shared" si="122"/>
        <v>0</v>
      </c>
      <c r="AT43" s="33">
        <f t="shared" si="123"/>
        <v>0</v>
      </c>
      <c r="AV43">
        <f t="shared" si="124"/>
        <v>2021</v>
      </c>
      <c r="AW43" t="str">
        <f t="shared" si="125"/>
        <v>BCA2</v>
      </c>
      <c r="AX43" t="s">
        <v>3202</v>
      </c>
      <c r="AY43" s="145">
        <f>SUMIFS('cwt rel info'!$A$6:$A$317,'cwt rel info'!$D$6:$D$317,'age-length prop'!AV43,'cwt rel info'!$E$6:$E$317,'age-length prop'!AW43)</f>
        <v>220408</v>
      </c>
      <c r="AZ43" s="30">
        <f t="shared" si="73"/>
        <v>0</v>
      </c>
      <c r="BA43" s="30">
        <f t="shared" si="93"/>
        <v>0</v>
      </c>
      <c r="BB43" s="30">
        <f t="shared" si="74"/>
        <v>73.840360883590037</v>
      </c>
      <c r="BC43" s="145" t="str">
        <f>VLOOKUP(AW43,'Individual Data'!$V$5:$AC$5544,8,FALSE)</f>
        <v>Abv</v>
      </c>
      <c r="BD43" s="34">
        <f t="shared" ref="BD43" si="155">IF(BC43="blw",AZ43*(1-$BA$4),AZ43*(1-$BA$3))</f>
        <v>0</v>
      </c>
      <c r="BE43" s="16">
        <f t="shared" si="75"/>
        <v>0</v>
      </c>
      <c r="BF43" s="142">
        <f t="shared" si="76"/>
        <v>70.369863922061299</v>
      </c>
      <c r="BH43" s="16"/>
      <c r="BI43" s="38">
        <f t="shared" si="127"/>
        <v>0</v>
      </c>
      <c r="BJ43" s="30">
        <f t="shared" si="128"/>
        <v>0</v>
      </c>
      <c r="BK43" s="30">
        <f t="shared" si="129"/>
        <v>0</v>
      </c>
      <c r="BL43" s="30">
        <f t="shared" si="130"/>
        <v>0</v>
      </c>
      <c r="BM43" s="30">
        <f t="shared" si="131"/>
        <v>0</v>
      </c>
      <c r="BN43" s="30">
        <f t="shared" si="132"/>
        <v>0</v>
      </c>
      <c r="BO43" s="30">
        <f t="shared" si="133"/>
        <v>0</v>
      </c>
      <c r="BP43" s="30">
        <f t="shared" si="134"/>
        <v>0</v>
      </c>
      <c r="BQ43" s="30">
        <f t="shared" si="135"/>
        <v>0</v>
      </c>
      <c r="BR43" s="30">
        <f t="shared" si="136"/>
        <v>0</v>
      </c>
      <c r="BS43" s="30">
        <f t="shared" si="137"/>
        <v>0</v>
      </c>
      <c r="BT43" s="30">
        <f t="shared" si="138"/>
        <v>0</v>
      </c>
      <c r="BU43" s="30">
        <f t="shared" si="139"/>
        <v>0</v>
      </c>
      <c r="BV43" s="13">
        <f t="shared" si="77"/>
        <v>0</v>
      </c>
      <c r="BW43" s="30">
        <f>SUMIFS('Individual Data'!$X$6:$X$5544,'Individual Data'!$I$6:$I$5544,'age-length prop'!BW$7,'Individual Data'!$V$6:$V$5544,'age-length prop'!$B43,'Individual Data'!$R$6:$R$5544,'age-length prop'!$C43,'Individual Data'!$N$6:$N$5544,"F")</f>
        <v>0</v>
      </c>
      <c r="BX43" s="30">
        <f>SUMIFS('Individual Data'!$X$6:$X$5544,'Individual Data'!$I$6:$I$5544,'age-length prop'!BX$7,'Individual Data'!$V$6:$V$5544,'age-length prop'!$B43,'Individual Data'!$R$6:$R$5544,'age-length prop'!$C43,'Individual Data'!$N$6:$N$5544,"F")</f>
        <v>0</v>
      </c>
      <c r="BY43" s="45">
        <f t="shared" si="140"/>
        <v>0</v>
      </c>
      <c r="BZ43" s="16">
        <f t="shared" si="141"/>
        <v>0</v>
      </c>
      <c r="CA43" s="16">
        <f t="shared" si="142"/>
        <v>0</v>
      </c>
      <c r="CB43" s="16">
        <f t="shared" si="143"/>
        <v>0</v>
      </c>
      <c r="CC43" s="16">
        <f t="shared" si="144"/>
        <v>0</v>
      </c>
      <c r="CD43" s="16">
        <f t="shared" si="145"/>
        <v>0</v>
      </c>
      <c r="CE43" s="16">
        <f t="shared" si="146"/>
        <v>0</v>
      </c>
      <c r="CF43" s="16">
        <f t="shared" si="147"/>
        <v>0</v>
      </c>
      <c r="CG43" s="16">
        <f t="shared" si="148"/>
        <v>0</v>
      </c>
      <c r="CH43" s="16">
        <f t="shared" si="149"/>
        <v>0</v>
      </c>
      <c r="CI43" s="16">
        <f t="shared" si="150"/>
        <v>0</v>
      </c>
      <c r="CJ43" s="16">
        <f t="shared" si="151"/>
        <v>0</v>
      </c>
      <c r="CK43" s="46">
        <f t="shared" si="152"/>
        <v>0</v>
      </c>
      <c r="CL43" s="16"/>
      <c r="CM43" s="16">
        <f t="shared" si="80"/>
        <v>0</v>
      </c>
      <c r="CN43" s="16">
        <f t="shared" si="81"/>
        <v>0</v>
      </c>
      <c r="CO43" s="16">
        <f t="shared" si="82"/>
        <v>0</v>
      </c>
      <c r="CP43" s="16">
        <f t="shared" si="83"/>
        <v>0</v>
      </c>
      <c r="CQ43" s="16">
        <f t="shared" si="84"/>
        <v>0</v>
      </c>
      <c r="CR43" s="16">
        <f t="shared" si="85"/>
        <v>0</v>
      </c>
      <c r="CS43" s="16">
        <f t="shared" si="86"/>
        <v>0</v>
      </c>
      <c r="CT43" s="16">
        <f t="shared" si="87"/>
        <v>0</v>
      </c>
      <c r="CU43" s="16">
        <f t="shared" si="88"/>
        <v>0</v>
      </c>
      <c r="CV43" s="16">
        <f t="shared" si="89"/>
        <v>0</v>
      </c>
      <c r="CW43" s="16">
        <f t="shared" si="90"/>
        <v>0</v>
      </c>
      <c r="CX43" s="16">
        <f t="shared" si="91"/>
        <v>0</v>
      </c>
      <c r="CY43" s="16">
        <f t="shared" si="92"/>
        <v>0</v>
      </c>
    </row>
    <row r="44" spans="1:103" x14ac:dyDescent="0.25">
      <c r="A44" t="s">
        <v>3820</v>
      </c>
      <c r="B44" t="s">
        <v>3386</v>
      </c>
      <c r="C44">
        <v>2</v>
      </c>
      <c r="D44" s="16">
        <f>SUMIFS('Individual Data'!$AB$6:$AB$5544,'Individual Data'!$V$6:$V$5544,'age-length prop'!$B44,'Individual Data'!$Y$6:$Y$5544,'age-length prop'!D$7,'Individual Data'!$R$6:$R$5544,'age-length prop'!$C44,'Individual Data'!$N$6:$N$5544,'age-length prop'!$B$6)</f>
        <v>0</v>
      </c>
      <c r="E44" s="16">
        <f>SUMIFS('Individual Data'!$AB$6:$AB$5544,'Individual Data'!$V$6:$V$5544,'age-length prop'!$B44,'Individual Data'!$Y$6:$Y$5544,'age-length prop'!E$7,'Individual Data'!$R$6:$R$5544,'age-length prop'!$C44,'Individual Data'!$N$6:$N$5544,'age-length prop'!$B$6)</f>
        <v>0</v>
      </c>
      <c r="F44" s="16">
        <f>SUMIFS('Individual Data'!$AB$6:$AB$5544,'Individual Data'!$V$6:$V$5544,'age-length prop'!$B44,'Individual Data'!$Y$6:$Y$5544,'age-length prop'!F$7,'Individual Data'!$R$6:$R$5544,'age-length prop'!$C44,'Individual Data'!$N$6:$N$5544,'age-length prop'!$B$6)</f>
        <v>0</v>
      </c>
      <c r="G44" s="16">
        <f>SUMIFS('Individual Data'!$AB$6:$AB$5544,'Individual Data'!$V$6:$V$5544,'age-length prop'!$B44,'Individual Data'!$Y$6:$Y$5544,'age-length prop'!G$7,'Individual Data'!$R$6:$R$5544,'age-length prop'!$C44,'Individual Data'!$N$6:$N$5544,'age-length prop'!$B$6)</f>
        <v>0</v>
      </c>
      <c r="H44" s="16">
        <f>SUMIFS('Individual Data'!$AB$6:$AB$5544,'Individual Data'!$V$6:$V$5544,'age-length prop'!$B44,'Individual Data'!$Y$6:$Y$5544,'age-length prop'!H$7,'Individual Data'!$R$6:$R$5544,'age-length prop'!$C44,'Individual Data'!$N$6:$N$5544,'age-length prop'!$B$6)</f>
        <v>0</v>
      </c>
      <c r="I44" s="16">
        <f>SUMIFS('Individual Data'!$AB$6:$AB$5544,'Individual Data'!$V$6:$V$5544,'age-length prop'!$B44,'Individual Data'!$Y$6:$Y$5544,'age-length prop'!I$7,'Individual Data'!$R$6:$R$5544,'age-length prop'!$C44,'Individual Data'!$N$6:$N$5544,'age-length prop'!$B$6)</f>
        <v>0</v>
      </c>
      <c r="J44" s="16">
        <f>SUMIFS('Individual Data'!$AB$6:$AB$5544,'Individual Data'!$V$6:$V$5544,'age-length prop'!$B44,'Individual Data'!$Y$6:$Y$5544,'age-length prop'!J$7,'Individual Data'!$R$6:$R$5544,'age-length prop'!$C44,'Individual Data'!$N$6:$N$5544,'age-length prop'!$B$6)</f>
        <v>0</v>
      </c>
      <c r="K44" s="16">
        <f>SUMIFS('Individual Data'!$AB$6:$AB$5544,'Individual Data'!$V$6:$V$5544,'age-length prop'!$B44,'Individual Data'!$Y$6:$Y$5544,'age-length prop'!K$7,'Individual Data'!$R$6:$R$5544,'age-length prop'!$C44,'Individual Data'!$N$6:$N$5544,'age-length prop'!$B$6)</f>
        <v>0</v>
      </c>
      <c r="L44" s="16">
        <f>SUMIFS('Individual Data'!$AB$6:$AB$5544,'Individual Data'!$V$6:$V$5544,'age-length prop'!$B44,'Individual Data'!$Y$6:$Y$5544,'age-length prop'!L$7,'Individual Data'!$R$6:$R$5544,'age-length prop'!$C44,'Individual Data'!$N$6:$N$5544,'age-length prop'!$B$6)</f>
        <v>0</v>
      </c>
      <c r="M44" s="16">
        <f>SUMIFS('Individual Data'!$AB$6:$AB$5544,'Individual Data'!$V$6:$V$5544,'age-length prop'!$B44,'Individual Data'!$Y$6:$Y$5544,'age-length prop'!M$7,'Individual Data'!$R$6:$R$5544,'age-length prop'!$C44,'Individual Data'!$N$6:$N$5544,'age-length prop'!$B$6)</f>
        <v>0</v>
      </c>
      <c r="N44" s="16">
        <f>SUMIFS('Individual Data'!$AB$6:$AB$5544,'Individual Data'!$V$6:$V$5544,'age-length prop'!$B44,'Individual Data'!$Y$6:$Y$5544,'age-length prop'!N$7,'Individual Data'!$R$6:$R$5544,'age-length prop'!$C44,'Individual Data'!$N$6:$N$5544,'age-length prop'!$B$6)</f>
        <v>0</v>
      </c>
      <c r="O44" s="16">
        <f>SUMIFS('Individual Data'!$AB$6:$AB$5544,'Individual Data'!$V$6:$V$5544,'age-length prop'!$B44,'Individual Data'!$Y$6:$Y$5544,'age-length prop'!O$7,'Individual Data'!$R$6:$R$5544,'age-length prop'!$C44,'Individual Data'!$N$6:$N$5544,'age-length prop'!$B$6)</f>
        <v>0</v>
      </c>
      <c r="P44" s="16">
        <f>SUMIFS('Individual Data'!$AB$6:$AB$5544,'Individual Data'!$V$6:$V$5544,'age-length prop'!$B44,'Individual Data'!$Y$6:$Y$5544,'age-length prop'!P$7,'Individual Data'!$R$6:$R$5544,'age-length prop'!$C44,'Individual Data'!$N$6:$N$5544,'age-length prop'!$B$6)</f>
        <v>0</v>
      </c>
      <c r="Q44" s="38">
        <f t="shared" si="45"/>
        <v>0</v>
      </c>
      <c r="R44" s="30">
        <f t="shared" si="46"/>
        <v>0</v>
      </c>
      <c r="S44" s="30">
        <f t="shared" si="47"/>
        <v>0</v>
      </c>
      <c r="T44" s="30">
        <f t="shared" si="48"/>
        <v>0</v>
      </c>
      <c r="U44" s="30">
        <f t="shared" si="49"/>
        <v>0</v>
      </c>
      <c r="V44" s="30">
        <f t="shared" si="50"/>
        <v>0</v>
      </c>
      <c r="W44" s="30">
        <f t="shared" si="51"/>
        <v>0</v>
      </c>
      <c r="X44" s="30">
        <f t="shared" si="52"/>
        <v>0</v>
      </c>
      <c r="Y44" s="30">
        <f t="shared" si="53"/>
        <v>0</v>
      </c>
      <c r="Z44" s="30">
        <f t="shared" si="54"/>
        <v>0</v>
      </c>
      <c r="AA44" s="30">
        <f t="shared" si="55"/>
        <v>0</v>
      </c>
      <c r="AB44" s="30">
        <f t="shared" si="56"/>
        <v>0</v>
      </c>
      <c r="AC44" s="30">
        <f t="shared" si="57"/>
        <v>0</v>
      </c>
      <c r="AD44" s="12">
        <f>VLOOKUP(A44,'PBT Tag Rates'!$B$5:$E$44,4,FALSE)</f>
        <v>0.98140000000000005</v>
      </c>
      <c r="AE44" s="30">
        <f t="shared" si="58"/>
        <v>0</v>
      </c>
      <c r="AF44" s="30">
        <f t="shared" si="59"/>
        <v>0</v>
      </c>
      <c r="AG44" s="30">
        <f t="shared" si="60"/>
        <v>0</v>
      </c>
      <c r="AH44" s="30">
        <f t="shared" si="61"/>
        <v>0</v>
      </c>
      <c r="AI44" s="30">
        <f t="shared" si="62"/>
        <v>0</v>
      </c>
      <c r="AJ44" s="30">
        <f t="shared" si="63"/>
        <v>0</v>
      </c>
      <c r="AK44" s="30">
        <f t="shared" si="64"/>
        <v>0</v>
      </c>
      <c r="AL44" s="30">
        <f t="shared" si="65"/>
        <v>0</v>
      </c>
      <c r="AM44" s="30">
        <f t="shared" si="66"/>
        <v>0</v>
      </c>
      <c r="AN44" s="30">
        <f t="shared" si="67"/>
        <v>0</v>
      </c>
      <c r="AO44" s="30">
        <f t="shared" si="68"/>
        <v>0</v>
      </c>
      <c r="AP44" s="30">
        <f t="shared" si="69"/>
        <v>0</v>
      </c>
      <c r="AQ44" s="30">
        <f t="shared" si="70"/>
        <v>0</v>
      </c>
      <c r="AS44" s="32">
        <f t="shared" si="122"/>
        <v>0</v>
      </c>
      <c r="AT44" s="33">
        <f t="shared" si="123"/>
        <v>0</v>
      </c>
      <c r="AV44">
        <f t="shared" si="124"/>
        <v>2021</v>
      </c>
      <c r="AW44" t="str">
        <f t="shared" si="125"/>
        <v>CJA1</v>
      </c>
      <c r="AX44" t="s">
        <v>3202</v>
      </c>
      <c r="AY44" s="145">
        <f>SUMIFS('cwt rel info'!$A$6:$A$317,'cwt rel info'!$D$6:$D$317,'age-length prop'!AV44,'cwt rel info'!$E$6:$E$317,'age-length prop'!AW44)</f>
        <v>220405</v>
      </c>
      <c r="AZ44" s="30">
        <f t="shared" si="73"/>
        <v>0</v>
      </c>
      <c r="BA44" s="30">
        <f t="shared" si="93"/>
        <v>35.961414858311599</v>
      </c>
      <c r="BB44" s="30">
        <f t="shared" si="74"/>
        <v>85.719408862370685</v>
      </c>
      <c r="BC44" s="145" t="str">
        <f>VLOOKUP(AW44,'Individual Data'!$V$5:$AC$5544,8,FALSE)</f>
        <v>Abv</v>
      </c>
      <c r="BD44" s="34">
        <f t="shared" ref="BD44" si="156">IF(BC44="blw",AZ44*(1-$BA$4),AZ44*(1-$BA$3))</f>
        <v>0</v>
      </c>
      <c r="BE44" s="16">
        <f t="shared" si="75"/>
        <v>35.062379486853807</v>
      </c>
      <c r="BF44" s="142">
        <f t="shared" si="76"/>
        <v>81.690596645839264</v>
      </c>
      <c r="BH44" s="16"/>
      <c r="BI44" s="38">
        <f t="shared" si="127"/>
        <v>0</v>
      </c>
      <c r="BJ44" s="30">
        <f t="shared" si="128"/>
        <v>0</v>
      </c>
      <c r="BK44" s="30">
        <f t="shared" si="129"/>
        <v>0</v>
      </c>
      <c r="BL44" s="30">
        <f t="shared" si="130"/>
        <v>0</v>
      </c>
      <c r="BM44" s="30">
        <f t="shared" si="131"/>
        <v>0</v>
      </c>
      <c r="BN44" s="30">
        <f t="shared" si="132"/>
        <v>0</v>
      </c>
      <c r="BO44" s="30">
        <f t="shared" si="133"/>
        <v>0</v>
      </c>
      <c r="BP44" s="30">
        <f t="shared" si="134"/>
        <v>0</v>
      </c>
      <c r="BQ44" s="30">
        <f t="shared" si="135"/>
        <v>0</v>
      </c>
      <c r="BR44" s="30">
        <f t="shared" si="136"/>
        <v>0</v>
      </c>
      <c r="BS44" s="30">
        <f t="shared" si="137"/>
        <v>0</v>
      </c>
      <c r="BT44" s="30">
        <f t="shared" si="138"/>
        <v>0</v>
      </c>
      <c r="BU44" s="30">
        <f t="shared" si="139"/>
        <v>0</v>
      </c>
      <c r="BV44" s="13">
        <f t="shared" si="77"/>
        <v>0</v>
      </c>
      <c r="BW44" s="30">
        <f>SUMIFS('Individual Data'!$X$6:$X$5544,'Individual Data'!$I$6:$I$5544,'age-length prop'!BW$7,'Individual Data'!$V$6:$V$5544,'age-length prop'!$B44,'Individual Data'!$R$6:$R$5544,'age-length prop'!$C44,'Individual Data'!$N$6:$N$5544,"F")</f>
        <v>0</v>
      </c>
      <c r="BX44" s="30">
        <f>SUMIFS('Individual Data'!$X$6:$X$5544,'Individual Data'!$I$6:$I$5544,'age-length prop'!BX$7,'Individual Data'!$V$6:$V$5544,'age-length prop'!$B44,'Individual Data'!$R$6:$R$5544,'age-length prop'!$C44,'Individual Data'!$N$6:$N$5544,"F")</f>
        <v>0</v>
      </c>
      <c r="BY44" s="45">
        <f t="shared" si="140"/>
        <v>0</v>
      </c>
      <c r="BZ44" s="16">
        <f t="shared" si="141"/>
        <v>0</v>
      </c>
      <c r="CA44" s="16">
        <f t="shared" si="142"/>
        <v>0</v>
      </c>
      <c r="CB44" s="16">
        <f t="shared" si="143"/>
        <v>0</v>
      </c>
      <c r="CC44" s="16">
        <f t="shared" si="144"/>
        <v>0</v>
      </c>
      <c r="CD44" s="16">
        <f t="shared" si="145"/>
        <v>0</v>
      </c>
      <c r="CE44" s="16">
        <f t="shared" si="146"/>
        <v>0</v>
      </c>
      <c r="CF44" s="16">
        <f t="shared" si="147"/>
        <v>0</v>
      </c>
      <c r="CG44" s="16">
        <f t="shared" si="148"/>
        <v>0</v>
      </c>
      <c r="CH44" s="16">
        <f t="shared" si="149"/>
        <v>0</v>
      </c>
      <c r="CI44" s="16">
        <f t="shared" si="150"/>
        <v>0</v>
      </c>
      <c r="CJ44" s="16">
        <f t="shared" si="151"/>
        <v>0</v>
      </c>
      <c r="CK44" s="46">
        <f t="shared" si="152"/>
        <v>0</v>
      </c>
      <c r="CL44" s="16"/>
      <c r="CM44" s="16">
        <f t="shared" si="80"/>
        <v>0</v>
      </c>
      <c r="CN44" s="16">
        <f t="shared" si="81"/>
        <v>0</v>
      </c>
      <c r="CO44" s="16">
        <f t="shared" si="82"/>
        <v>0</v>
      </c>
      <c r="CP44" s="16">
        <f t="shared" si="83"/>
        <v>0</v>
      </c>
      <c r="CQ44" s="16">
        <f t="shared" si="84"/>
        <v>0</v>
      </c>
      <c r="CR44" s="16">
        <f t="shared" si="85"/>
        <v>0</v>
      </c>
      <c r="CS44" s="16">
        <f t="shared" si="86"/>
        <v>0</v>
      </c>
      <c r="CT44" s="16">
        <f t="shared" si="87"/>
        <v>0</v>
      </c>
      <c r="CU44" s="16">
        <f t="shared" si="88"/>
        <v>0</v>
      </c>
      <c r="CV44" s="16">
        <f t="shared" si="89"/>
        <v>0</v>
      </c>
      <c r="CW44" s="16">
        <f t="shared" si="90"/>
        <v>0</v>
      </c>
      <c r="CX44" s="16">
        <f t="shared" si="91"/>
        <v>0</v>
      </c>
      <c r="CY44" s="16">
        <f t="shared" si="92"/>
        <v>0</v>
      </c>
    </row>
    <row r="45" spans="1:103" x14ac:dyDescent="0.25">
      <c r="A45" t="s">
        <v>3820</v>
      </c>
      <c r="B45" t="s">
        <v>3608</v>
      </c>
      <c r="C45">
        <v>2</v>
      </c>
      <c r="D45" s="16">
        <f>SUMIFS('Individual Data'!$AB$6:$AB$5544,'Individual Data'!$V$6:$V$5544,'age-length prop'!$B45,'Individual Data'!$Y$6:$Y$5544,'age-length prop'!D$7,'Individual Data'!$R$6:$R$5544,'age-length prop'!$C45,'Individual Data'!$N$6:$N$5544,'age-length prop'!$B$6)</f>
        <v>0</v>
      </c>
      <c r="E45" s="16">
        <f>SUMIFS('Individual Data'!$AB$6:$AB$5544,'Individual Data'!$V$6:$V$5544,'age-length prop'!$B45,'Individual Data'!$Y$6:$Y$5544,'age-length prop'!E$7,'Individual Data'!$R$6:$R$5544,'age-length prop'!$C45,'Individual Data'!$N$6:$N$5544,'age-length prop'!$B$6)</f>
        <v>0</v>
      </c>
      <c r="F45" s="16">
        <f>SUMIFS('Individual Data'!$AB$6:$AB$5544,'Individual Data'!$V$6:$V$5544,'age-length prop'!$B45,'Individual Data'!$Y$6:$Y$5544,'age-length prop'!F$7,'Individual Data'!$R$6:$R$5544,'age-length prop'!$C45,'Individual Data'!$N$6:$N$5544,'age-length prop'!$B$6)</f>
        <v>0</v>
      </c>
      <c r="G45" s="16">
        <f>SUMIFS('Individual Data'!$AB$6:$AB$5544,'Individual Data'!$V$6:$V$5544,'age-length prop'!$B45,'Individual Data'!$Y$6:$Y$5544,'age-length prop'!G$7,'Individual Data'!$R$6:$R$5544,'age-length prop'!$C45,'Individual Data'!$N$6:$N$5544,'age-length prop'!$B$6)</f>
        <v>0</v>
      </c>
      <c r="H45" s="16">
        <f>SUMIFS('Individual Data'!$AB$6:$AB$5544,'Individual Data'!$V$6:$V$5544,'age-length prop'!$B45,'Individual Data'!$Y$6:$Y$5544,'age-length prop'!H$7,'Individual Data'!$R$6:$R$5544,'age-length prop'!$C45,'Individual Data'!$N$6:$N$5544,'age-length prop'!$B$6)</f>
        <v>0</v>
      </c>
      <c r="I45" s="16">
        <f>SUMIFS('Individual Data'!$AB$6:$AB$5544,'Individual Data'!$V$6:$V$5544,'age-length prop'!$B45,'Individual Data'!$Y$6:$Y$5544,'age-length prop'!I$7,'Individual Data'!$R$6:$R$5544,'age-length prop'!$C45,'Individual Data'!$N$6:$N$5544,'age-length prop'!$B$6)</f>
        <v>0</v>
      </c>
      <c r="J45" s="16">
        <f>SUMIFS('Individual Data'!$AB$6:$AB$5544,'Individual Data'!$V$6:$V$5544,'age-length prop'!$B45,'Individual Data'!$Y$6:$Y$5544,'age-length prop'!J$7,'Individual Data'!$R$6:$R$5544,'age-length prop'!$C45,'Individual Data'!$N$6:$N$5544,'age-length prop'!$B$6)</f>
        <v>0</v>
      </c>
      <c r="K45" s="16">
        <f>SUMIFS('Individual Data'!$AB$6:$AB$5544,'Individual Data'!$V$6:$V$5544,'age-length prop'!$B45,'Individual Data'!$Y$6:$Y$5544,'age-length prop'!K$7,'Individual Data'!$R$6:$R$5544,'age-length prop'!$C45,'Individual Data'!$N$6:$N$5544,'age-length prop'!$B$6)</f>
        <v>0</v>
      </c>
      <c r="L45" s="16">
        <f>SUMIFS('Individual Data'!$AB$6:$AB$5544,'Individual Data'!$V$6:$V$5544,'age-length prop'!$B45,'Individual Data'!$Y$6:$Y$5544,'age-length prop'!L$7,'Individual Data'!$R$6:$R$5544,'age-length prop'!$C45,'Individual Data'!$N$6:$N$5544,'age-length prop'!$B$6)</f>
        <v>0</v>
      </c>
      <c r="M45" s="16">
        <f>SUMIFS('Individual Data'!$AB$6:$AB$5544,'Individual Data'!$V$6:$V$5544,'age-length prop'!$B45,'Individual Data'!$Y$6:$Y$5544,'age-length prop'!M$7,'Individual Data'!$R$6:$R$5544,'age-length prop'!$C45,'Individual Data'!$N$6:$N$5544,'age-length prop'!$B$6)</f>
        <v>0</v>
      </c>
      <c r="N45" s="16">
        <f>SUMIFS('Individual Data'!$AB$6:$AB$5544,'Individual Data'!$V$6:$V$5544,'age-length prop'!$B45,'Individual Data'!$Y$6:$Y$5544,'age-length prop'!N$7,'Individual Data'!$R$6:$R$5544,'age-length prop'!$C45,'Individual Data'!$N$6:$N$5544,'age-length prop'!$B$6)</f>
        <v>0</v>
      </c>
      <c r="O45" s="16">
        <f>SUMIFS('Individual Data'!$AB$6:$AB$5544,'Individual Data'!$V$6:$V$5544,'age-length prop'!$B45,'Individual Data'!$Y$6:$Y$5544,'age-length prop'!O$7,'Individual Data'!$R$6:$R$5544,'age-length prop'!$C45,'Individual Data'!$N$6:$N$5544,'age-length prop'!$B$6)</f>
        <v>0</v>
      </c>
      <c r="P45" s="16">
        <f>SUMIFS('Individual Data'!$AB$6:$AB$5544,'Individual Data'!$V$6:$V$5544,'age-length prop'!$B45,'Individual Data'!$Y$6:$Y$5544,'age-length prop'!P$7,'Individual Data'!$R$6:$R$5544,'age-length prop'!$C45,'Individual Data'!$N$6:$N$5544,'age-length prop'!$B$6)</f>
        <v>0</v>
      </c>
      <c r="Q45" s="38">
        <f t="shared" si="45"/>
        <v>0</v>
      </c>
      <c r="R45" s="30">
        <f t="shared" si="46"/>
        <v>0</v>
      </c>
      <c r="S45" s="30">
        <f t="shared" si="47"/>
        <v>0</v>
      </c>
      <c r="T45" s="30">
        <f t="shared" si="48"/>
        <v>0</v>
      </c>
      <c r="U45" s="30">
        <f t="shared" si="49"/>
        <v>0</v>
      </c>
      <c r="V45" s="30">
        <f t="shared" si="50"/>
        <v>0</v>
      </c>
      <c r="W45" s="30">
        <f t="shared" si="51"/>
        <v>0</v>
      </c>
      <c r="X45" s="30">
        <f t="shared" si="52"/>
        <v>0</v>
      </c>
      <c r="Y45" s="30">
        <f t="shared" si="53"/>
        <v>0</v>
      </c>
      <c r="Z45" s="30">
        <f t="shared" si="54"/>
        <v>0</v>
      </c>
      <c r="AA45" s="30">
        <f t="shared" si="55"/>
        <v>0</v>
      </c>
      <c r="AB45" s="30">
        <f t="shared" si="56"/>
        <v>0</v>
      </c>
      <c r="AC45" s="30">
        <f t="shared" si="57"/>
        <v>0</v>
      </c>
      <c r="AD45" s="12">
        <f>VLOOKUP(A45,'PBT Tag Rates'!$B$5:$E$44,4,FALSE)</f>
        <v>0.98140000000000005</v>
      </c>
      <c r="AE45" s="30">
        <f t="shared" si="58"/>
        <v>0</v>
      </c>
      <c r="AF45" s="30">
        <f t="shared" si="59"/>
        <v>0</v>
      </c>
      <c r="AG45" s="30">
        <f t="shared" si="60"/>
        <v>0</v>
      </c>
      <c r="AH45" s="30">
        <f t="shared" si="61"/>
        <v>0</v>
      </c>
      <c r="AI45" s="30">
        <f t="shared" si="62"/>
        <v>0</v>
      </c>
      <c r="AJ45" s="30">
        <f t="shared" si="63"/>
        <v>0</v>
      </c>
      <c r="AK45" s="30">
        <f t="shared" si="64"/>
        <v>0</v>
      </c>
      <c r="AL45" s="30">
        <f t="shared" si="65"/>
        <v>0</v>
      </c>
      <c r="AM45" s="30">
        <f t="shared" si="66"/>
        <v>0</v>
      </c>
      <c r="AN45" s="30">
        <f t="shared" si="67"/>
        <v>0</v>
      </c>
      <c r="AO45" s="30">
        <f t="shared" si="68"/>
        <v>0</v>
      </c>
      <c r="AP45" s="30">
        <f t="shared" si="69"/>
        <v>0</v>
      </c>
      <c r="AQ45" s="30">
        <f t="shared" si="70"/>
        <v>0</v>
      </c>
      <c r="AS45" s="32">
        <f t="shared" si="122"/>
        <v>0</v>
      </c>
      <c r="AT45" s="33">
        <f t="shared" si="123"/>
        <v>0</v>
      </c>
      <c r="AV45">
        <f t="shared" si="124"/>
        <v>2021</v>
      </c>
      <c r="AW45" t="str">
        <f t="shared" si="125"/>
        <v>CJA2</v>
      </c>
      <c r="AX45" t="s">
        <v>3202</v>
      </c>
      <c r="AY45" s="145">
        <f>SUMIFS('cwt rel info'!$A$6:$A$317,'cwt rel info'!$D$6:$D$317,'age-length prop'!AV45,'cwt rel info'!$E$6:$E$317,'age-length prop'!AW45)</f>
        <v>220406</v>
      </c>
      <c r="AZ45" s="30">
        <f t="shared" si="73"/>
        <v>0</v>
      </c>
      <c r="BA45" s="30">
        <f t="shared" si="93"/>
        <v>0</v>
      </c>
      <c r="BB45" s="30">
        <f t="shared" si="74"/>
        <v>93.417627895089268</v>
      </c>
      <c r="BC45" s="145" t="str">
        <f>VLOOKUP(AW45,'Individual Data'!$V$5:$AC$5544,8,FALSE)</f>
        <v>Abv</v>
      </c>
      <c r="BD45" s="34">
        <f t="shared" ref="BD45" si="157">IF(BC45="blw",AZ45*(1-$BA$4),AZ45*(1-$BA$3))</f>
        <v>0</v>
      </c>
      <c r="BE45" s="16">
        <f t="shared" si="75"/>
        <v>0</v>
      </c>
      <c r="BF45" s="142">
        <f t="shared" si="76"/>
        <v>89.026999384020073</v>
      </c>
      <c r="BH45" s="16"/>
      <c r="BI45" s="38">
        <f t="shared" si="127"/>
        <v>0</v>
      </c>
      <c r="BJ45" s="30">
        <f t="shared" si="128"/>
        <v>0</v>
      </c>
      <c r="BK45" s="30">
        <f t="shared" si="129"/>
        <v>0</v>
      </c>
      <c r="BL45" s="30">
        <f t="shared" si="130"/>
        <v>0</v>
      </c>
      <c r="BM45" s="30">
        <f t="shared" si="131"/>
        <v>0</v>
      </c>
      <c r="BN45" s="30">
        <f t="shared" si="132"/>
        <v>0</v>
      </c>
      <c r="BO45" s="30">
        <f t="shared" si="133"/>
        <v>0</v>
      </c>
      <c r="BP45" s="30">
        <f t="shared" si="134"/>
        <v>0</v>
      </c>
      <c r="BQ45" s="30">
        <f t="shared" si="135"/>
        <v>0</v>
      </c>
      <c r="BR45" s="30">
        <f t="shared" si="136"/>
        <v>0</v>
      </c>
      <c r="BS45" s="30">
        <f t="shared" si="137"/>
        <v>0</v>
      </c>
      <c r="BT45" s="30">
        <f t="shared" si="138"/>
        <v>0</v>
      </c>
      <c r="BU45" s="30">
        <f t="shared" si="139"/>
        <v>0</v>
      </c>
      <c r="BV45" s="13">
        <f t="shared" si="77"/>
        <v>0</v>
      </c>
      <c r="BW45" s="30">
        <f>SUMIFS('Individual Data'!$X$6:$X$5544,'Individual Data'!$I$6:$I$5544,'age-length prop'!BW$7,'Individual Data'!$V$6:$V$5544,'age-length prop'!$B45,'Individual Data'!$R$6:$R$5544,'age-length prop'!$C45,'Individual Data'!$N$6:$N$5544,"F")</f>
        <v>0</v>
      </c>
      <c r="BX45" s="30">
        <f>SUMIFS('Individual Data'!$X$6:$X$5544,'Individual Data'!$I$6:$I$5544,'age-length prop'!BX$7,'Individual Data'!$V$6:$V$5544,'age-length prop'!$B45,'Individual Data'!$R$6:$R$5544,'age-length prop'!$C45,'Individual Data'!$N$6:$N$5544,"F")</f>
        <v>0</v>
      </c>
      <c r="BY45" s="45">
        <f t="shared" si="140"/>
        <v>0</v>
      </c>
      <c r="BZ45" s="16">
        <f t="shared" si="141"/>
        <v>0</v>
      </c>
      <c r="CA45" s="16">
        <f t="shared" si="142"/>
        <v>0</v>
      </c>
      <c r="CB45" s="16">
        <f t="shared" si="143"/>
        <v>0</v>
      </c>
      <c r="CC45" s="16">
        <f t="shared" si="144"/>
        <v>0</v>
      </c>
      <c r="CD45" s="16">
        <f t="shared" si="145"/>
        <v>0</v>
      </c>
      <c r="CE45" s="16">
        <f t="shared" si="146"/>
        <v>0</v>
      </c>
      <c r="CF45" s="16">
        <f t="shared" si="147"/>
        <v>0</v>
      </c>
      <c r="CG45" s="16">
        <f t="shared" si="148"/>
        <v>0</v>
      </c>
      <c r="CH45" s="16">
        <f t="shared" si="149"/>
        <v>0</v>
      </c>
      <c r="CI45" s="16">
        <f t="shared" si="150"/>
        <v>0</v>
      </c>
      <c r="CJ45" s="16">
        <f t="shared" si="151"/>
        <v>0</v>
      </c>
      <c r="CK45" s="46">
        <f t="shared" si="152"/>
        <v>0</v>
      </c>
      <c r="CL45" s="16"/>
      <c r="CM45" s="16">
        <f t="shared" si="80"/>
        <v>0</v>
      </c>
      <c r="CN45" s="16">
        <f t="shared" si="81"/>
        <v>0</v>
      </c>
      <c r="CO45" s="16">
        <f t="shared" si="82"/>
        <v>0</v>
      </c>
      <c r="CP45" s="16">
        <f t="shared" si="83"/>
        <v>0</v>
      </c>
      <c r="CQ45" s="16">
        <f t="shared" si="84"/>
        <v>0</v>
      </c>
      <c r="CR45" s="16">
        <f t="shared" si="85"/>
        <v>0</v>
      </c>
      <c r="CS45" s="16">
        <f t="shared" si="86"/>
        <v>0</v>
      </c>
      <c r="CT45" s="16">
        <f t="shared" si="87"/>
        <v>0</v>
      </c>
      <c r="CU45" s="16">
        <f t="shared" si="88"/>
        <v>0</v>
      </c>
      <c r="CV45" s="16">
        <f t="shared" si="89"/>
        <v>0</v>
      </c>
      <c r="CW45" s="16">
        <f t="shared" si="90"/>
        <v>0</v>
      </c>
      <c r="CX45" s="16">
        <f t="shared" si="91"/>
        <v>0</v>
      </c>
      <c r="CY45" s="16">
        <f t="shared" si="92"/>
        <v>0</v>
      </c>
    </row>
    <row r="46" spans="1:103" x14ac:dyDescent="0.25">
      <c r="A46" t="s">
        <v>3820</v>
      </c>
      <c r="B46" t="s">
        <v>3346</v>
      </c>
      <c r="C46">
        <v>2</v>
      </c>
      <c r="D46" s="16">
        <f>SUMIFS('Individual Data'!$AB$6:$AB$5544,'Individual Data'!$V$6:$V$5544,'age-length prop'!$B46,'Individual Data'!$Y$6:$Y$5544,'age-length prop'!D$7,'Individual Data'!$R$6:$R$5544,'age-length prop'!$C46,'Individual Data'!$N$6:$N$5544,'age-length prop'!$B$6)</f>
        <v>0</v>
      </c>
      <c r="E46" s="16">
        <f>SUMIFS('Individual Data'!$AB$6:$AB$5544,'Individual Data'!$V$6:$V$5544,'age-length prop'!$B46,'Individual Data'!$Y$6:$Y$5544,'age-length prop'!E$7,'Individual Data'!$R$6:$R$5544,'age-length prop'!$C46,'Individual Data'!$N$6:$N$5544,'age-length prop'!$B$6)</f>
        <v>0</v>
      </c>
      <c r="F46" s="16">
        <f>SUMIFS('Individual Data'!$AB$6:$AB$5544,'Individual Data'!$V$6:$V$5544,'age-length prop'!$B46,'Individual Data'!$Y$6:$Y$5544,'age-length prop'!F$7,'Individual Data'!$R$6:$R$5544,'age-length prop'!$C46,'Individual Data'!$N$6:$N$5544,'age-length prop'!$B$6)</f>
        <v>0</v>
      </c>
      <c r="G46" s="16">
        <f>SUMIFS('Individual Data'!$AB$6:$AB$5544,'Individual Data'!$V$6:$V$5544,'age-length prop'!$B46,'Individual Data'!$Y$6:$Y$5544,'age-length prop'!G$7,'Individual Data'!$R$6:$R$5544,'age-length prop'!$C46,'Individual Data'!$N$6:$N$5544,'age-length prop'!$B$6)</f>
        <v>0</v>
      </c>
      <c r="H46" s="16">
        <f>SUMIFS('Individual Data'!$AB$6:$AB$5544,'Individual Data'!$V$6:$V$5544,'age-length prop'!$B46,'Individual Data'!$Y$6:$Y$5544,'age-length prop'!H$7,'Individual Data'!$R$6:$R$5544,'age-length prop'!$C46,'Individual Data'!$N$6:$N$5544,'age-length prop'!$B$6)</f>
        <v>0</v>
      </c>
      <c r="I46" s="16">
        <f>SUMIFS('Individual Data'!$AB$6:$AB$5544,'Individual Data'!$V$6:$V$5544,'age-length prop'!$B46,'Individual Data'!$Y$6:$Y$5544,'age-length prop'!I$7,'Individual Data'!$R$6:$R$5544,'age-length prop'!$C46,'Individual Data'!$N$6:$N$5544,'age-length prop'!$B$6)</f>
        <v>0</v>
      </c>
      <c r="J46" s="16">
        <f>SUMIFS('Individual Data'!$AB$6:$AB$5544,'Individual Data'!$V$6:$V$5544,'age-length prop'!$B46,'Individual Data'!$Y$6:$Y$5544,'age-length prop'!J$7,'Individual Data'!$R$6:$R$5544,'age-length prop'!$C46,'Individual Data'!$N$6:$N$5544,'age-length prop'!$B$6)</f>
        <v>0</v>
      </c>
      <c r="K46" s="16">
        <f>SUMIFS('Individual Data'!$AB$6:$AB$5544,'Individual Data'!$V$6:$V$5544,'age-length prop'!$B46,'Individual Data'!$Y$6:$Y$5544,'age-length prop'!K$7,'Individual Data'!$R$6:$R$5544,'age-length prop'!$C46,'Individual Data'!$N$6:$N$5544,'age-length prop'!$B$6)</f>
        <v>0</v>
      </c>
      <c r="L46" s="16">
        <f>SUMIFS('Individual Data'!$AB$6:$AB$5544,'Individual Data'!$V$6:$V$5544,'age-length prop'!$B46,'Individual Data'!$Y$6:$Y$5544,'age-length prop'!L$7,'Individual Data'!$R$6:$R$5544,'age-length prop'!$C46,'Individual Data'!$N$6:$N$5544,'age-length prop'!$B$6)</f>
        <v>0</v>
      </c>
      <c r="M46" s="16">
        <f>SUMIFS('Individual Data'!$AB$6:$AB$5544,'Individual Data'!$V$6:$V$5544,'age-length prop'!$B46,'Individual Data'!$Y$6:$Y$5544,'age-length prop'!M$7,'Individual Data'!$R$6:$R$5544,'age-length prop'!$C46,'Individual Data'!$N$6:$N$5544,'age-length prop'!$B$6)</f>
        <v>0</v>
      </c>
      <c r="N46" s="16">
        <f>SUMIFS('Individual Data'!$AB$6:$AB$5544,'Individual Data'!$V$6:$V$5544,'age-length prop'!$B46,'Individual Data'!$Y$6:$Y$5544,'age-length prop'!N$7,'Individual Data'!$R$6:$R$5544,'age-length prop'!$C46,'Individual Data'!$N$6:$N$5544,'age-length prop'!$B$6)</f>
        <v>0</v>
      </c>
      <c r="O46" s="16">
        <f>SUMIFS('Individual Data'!$AB$6:$AB$5544,'Individual Data'!$V$6:$V$5544,'age-length prop'!$B46,'Individual Data'!$Y$6:$Y$5544,'age-length prop'!O$7,'Individual Data'!$R$6:$R$5544,'age-length prop'!$C46,'Individual Data'!$N$6:$N$5544,'age-length prop'!$B$6)</f>
        <v>0</v>
      </c>
      <c r="P46" s="16">
        <f>SUMIFS('Individual Data'!$AB$6:$AB$5544,'Individual Data'!$V$6:$V$5544,'age-length prop'!$B46,'Individual Data'!$Y$6:$Y$5544,'age-length prop'!P$7,'Individual Data'!$R$6:$R$5544,'age-length prop'!$C46,'Individual Data'!$N$6:$N$5544,'age-length prop'!$B$6)</f>
        <v>0</v>
      </c>
      <c r="Q46" s="38">
        <f t="shared" si="45"/>
        <v>0</v>
      </c>
      <c r="R46" s="30">
        <f t="shared" si="46"/>
        <v>0</v>
      </c>
      <c r="S46" s="30">
        <f t="shared" si="47"/>
        <v>0</v>
      </c>
      <c r="T46" s="30">
        <f t="shared" si="48"/>
        <v>0</v>
      </c>
      <c r="U46" s="30">
        <f t="shared" si="49"/>
        <v>0</v>
      </c>
      <c r="V46" s="30">
        <f t="shared" si="50"/>
        <v>0</v>
      </c>
      <c r="W46" s="30">
        <f t="shared" si="51"/>
        <v>0</v>
      </c>
      <c r="X46" s="30">
        <f t="shared" si="52"/>
        <v>0</v>
      </c>
      <c r="Y46" s="30">
        <f t="shared" si="53"/>
        <v>0</v>
      </c>
      <c r="Z46" s="30">
        <f t="shared" si="54"/>
        <v>0</v>
      </c>
      <c r="AA46" s="30">
        <f t="shared" si="55"/>
        <v>0</v>
      </c>
      <c r="AB46" s="30">
        <f t="shared" si="56"/>
        <v>0</v>
      </c>
      <c r="AC46" s="30">
        <f t="shared" si="57"/>
        <v>0</v>
      </c>
      <c r="AD46" s="12">
        <f>VLOOKUP(A46,'PBT Tag Rates'!$B$5:$E$44,4,FALSE)</f>
        <v>0.98140000000000005</v>
      </c>
      <c r="AE46" s="30">
        <f t="shared" si="58"/>
        <v>0</v>
      </c>
      <c r="AF46" s="30">
        <f t="shared" si="59"/>
        <v>0</v>
      </c>
      <c r="AG46" s="30">
        <f t="shared" si="60"/>
        <v>0</v>
      </c>
      <c r="AH46" s="30">
        <f t="shared" si="61"/>
        <v>0</v>
      </c>
      <c r="AI46" s="30">
        <f t="shared" si="62"/>
        <v>0</v>
      </c>
      <c r="AJ46" s="30">
        <f t="shared" si="63"/>
        <v>0</v>
      </c>
      <c r="AK46" s="30">
        <f t="shared" si="64"/>
        <v>0</v>
      </c>
      <c r="AL46" s="30">
        <f t="shared" si="65"/>
        <v>0</v>
      </c>
      <c r="AM46" s="30">
        <f t="shared" si="66"/>
        <v>0</v>
      </c>
      <c r="AN46" s="30">
        <f t="shared" si="67"/>
        <v>0</v>
      </c>
      <c r="AO46" s="30">
        <f t="shared" si="68"/>
        <v>0</v>
      </c>
      <c r="AP46" s="30">
        <f t="shared" si="69"/>
        <v>0</v>
      </c>
      <c r="AQ46" s="30">
        <f t="shared" si="70"/>
        <v>0</v>
      </c>
      <c r="AS46" s="32">
        <f t="shared" si="122"/>
        <v>0</v>
      </c>
      <c r="AT46" s="33">
        <f t="shared" si="123"/>
        <v>0</v>
      </c>
      <c r="AV46">
        <f t="shared" si="124"/>
        <v>2021</v>
      </c>
      <c r="AW46" t="str">
        <f t="shared" si="125"/>
        <v>IPCSR</v>
      </c>
      <c r="AX46" t="s">
        <v>3202</v>
      </c>
      <c r="AY46" s="145">
        <f>SUMIFS('cwt rel info'!$A$6:$A$317,'cwt rel info'!$D$6:$D$317,'age-length prop'!AV46,'cwt rel info'!$E$6:$E$317,'age-length prop'!AW46)</f>
        <v>92064</v>
      </c>
      <c r="AZ46" s="30">
        <f t="shared" si="73"/>
        <v>0</v>
      </c>
      <c r="BA46" s="30">
        <f t="shared" si="93"/>
        <v>59.939350821943719</v>
      </c>
      <c r="BB46" s="30">
        <f t="shared" si="74"/>
        <v>240.14703258651906</v>
      </c>
      <c r="BC46" s="145" t="str">
        <f>VLOOKUP(AW46,'Individual Data'!$V$5:$AC$5544,8,FALSE)</f>
        <v>Abv</v>
      </c>
      <c r="BD46" s="34">
        <f t="shared" ref="BD46" si="158">IF(BC46="blw",AZ46*(1-$BA$4),AZ46*(1-$BA$3))</f>
        <v>0</v>
      </c>
      <c r="BE46" s="16">
        <f t="shared" si="75"/>
        <v>58.440867051395124</v>
      </c>
      <c r="BF46" s="142">
        <f t="shared" si="76"/>
        <v>228.86012205495265</v>
      </c>
      <c r="BH46" s="16"/>
      <c r="BI46" s="38">
        <f t="shared" si="127"/>
        <v>0</v>
      </c>
      <c r="BJ46" s="30">
        <f t="shared" si="128"/>
        <v>0</v>
      </c>
      <c r="BK46" s="30">
        <f t="shared" si="129"/>
        <v>0</v>
      </c>
      <c r="BL46" s="30">
        <f t="shared" si="130"/>
        <v>0</v>
      </c>
      <c r="BM46" s="30">
        <f t="shared" si="131"/>
        <v>0</v>
      </c>
      <c r="BN46" s="30">
        <f t="shared" si="132"/>
        <v>0</v>
      </c>
      <c r="BO46" s="30">
        <f t="shared" si="133"/>
        <v>0</v>
      </c>
      <c r="BP46" s="30">
        <f t="shared" si="134"/>
        <v>0</v>
      </c>
      <c r="BQ46" s="30">
        <f t="shared" si="135"/>
        <v>0</v>
      </c>
      <c r="BR46" s="30">
        <f t="shared" si="136"/>
        <v>0</v>
      </c>
      <c r="BS46" s="30">
        <f t="shared" si="137"/>
        <v>0</v>
      </c>
      <c r="BT46" s="30">
        <f t="shared" si="138"/>
        <v>0</v>
      </c>
      <c r="BU46" s="30">
        <f t="shared" si="139"/>
        <v>0</v>
      </c>
      <c r="BV46" s="13">
        <f t="shared" si="77"/>
        <v>0</v>
      </c>
      <c r="BW46" s="30">
        <f>SUMIFS('Individual Data'!$X$6:$X$5544,'Individual Data'!$I$6:$I$5544,'age-length prop'!BW$7,'Individual Data'!$V$6:$V$5544,'age-length prop'!$B46,'Individual Data'!$R$6:$R$5544,'age-length prop'!$C46,'Individual Data'!$N$6:$N$5544,"F")</f>
        <v>0</v>
      </c>
      <c r="BX46" s="30">
        <f>SUMIFS('Individual Data'!$X$6:$X$5544,'Individual Data'!$I$6:$I$5544,'age-length prop'!BX$7,'Individual Data'!$V$6:$V$5544,'age-length prop'!$B46,'Individual Data'!$R$6:$R$5544,'age-length prop'!$C46,'Individual Data'!$N$6:$N$5544,"F")</f>
        <v>0</v>
      </c>
      <c r="BY46" s="45">
        <f t="shared" si="140"/>
        <v>0</v>
      </c>
      <c r="BZ46" s="16">
        <f t="shared" si="141"/>
        <v>0</v>
      </c>
      <c r="CA46" s="16">
        <f t="shared" si="142"/>
        <v>0</v>
      </c>
      <c r="CB46" s="16">
        <f t="shared" si="143"/>
        <v>0</v>
      </c>
      <c r="CC46" s="16">
        <f t="shared" si="144"/>
        <v>0</v>
      </c>
      <c r="CD46" s="16">
        <f t="shared" si="145"/>
        <v>0</v>
      </c>
      <c r="CE46" s="16">
        <f t="shared" si="146"/>
        <v>0</v>
      </c>
      <c r="CF46" s="16">
        <f t="shared" si="147"/>
        <v>0</v>
      </c>
      <c r="CG46" s="16">
        <f t="shared" si="148"/>
        <v>0</v>
      </c>
      <c r="CH46" s="16">
        <f t="shared" si="149"/>
        <v>0</v>
      </c>
      <c r="CI46" s="16">
        <f t="shared" si="150"/>
        <v>0</v>
      </c>
      <c r="CJ46" s="16">
        <f t="shared" si="151"/>
        <v>0</v>
      </c>
      <c r="CK46" s="46">
        <f t="shared" si="152"/>
        <v>0</v>
      </c>
      <c r="CL46" s="16"/>
      <c r="CM46" s="16">
        <f t="shared" si="80"/>
        <v>0</v>
      </c>
      <c r="CN46" s="16">
        <f t="shared" si="81"/>
        <v>0</v>
      </c>
      <c r="CO46" s="16">
        <f t="shared" si="82"/>
        <v>0</v>
      </c>
      <c r="CP46" s="16">
        <f t="shared" si="83"/>
        <v>0</v>
      </c>
      <c r="CQ46" s="16">
        <f t="shared" si="84"/>
        <v>0</v>
      </c>
      <c r="CR46" s="16">
        <f t="shared" si="85"/>
        <v>0</v>
      </c>
      <c r="CS46" s="16">
        <f t="shared" si="86"/>
        <v>0</v>
      </c>
      <c r="CT46" s="16">
        <f t="shared" si="87"/>
        <v>0</v>
      </c>
      <c r="CU46" s="16">
        <f t="shared" si="88"/>
        <v>0</v>
      </c>
      <c r="CV46" s="16">
        <f t="shared" si="89"/>
        <v>0</v>
      </c>
      <c r="CW46" s="16">
        <f t="shared" si="90"/>
        <v>0</v>
      </c>
      <c r="CX46" s="16">
        <f t="shared" si="91"/>
        <v>0</v>
      </c>
      <c r="CY46" s="16">
        <f t="shared" si="92"/>
        <v>0</v>
      </c>
    </row>
    <row r="47" spans="1:103" x14ac:dyDescent="0.25">
      <c r="A47" t="s">
        <v>3820</v>
      </c>
      <c r="B47" t="s">
        <v>3543</v>
      </c>
      <c r="C47">
        <v>2</v>
      </c>
      <c r="D47" s="16">
        <f>SUMIFS('Individual Data'!$AB$6:$AB$5544,'Individual Data'!$V$6:$V$5544,'age-length prop'!$B47,'Individual Data'!$Y$6:$Y$5544,'age-length prop'!D$7,'Individual Data'!$R$6:$R$5544,'age-length prop'!$C47,'Individual Data'!$N$6:$N$5544,'age-length prop'!$B$6)</f>
        <v>0</v>
      </c>
      <c r="E47" s="16">
        <f>SUMIFS('Individual Data'!$AB$6:$AB$5544,'Individual Data'!$V$6:$V$5544,'age-length prop'!$B47,'Individual Data'!$Y$6:$Y$5544,'age-length prop'!E$7,'Individual Data'!$R$6:$R$5544,'age-length prop'!$C47,'Individual Data'!$N$6:$N$5544,'age-length prop'!$B$6)</f>
        <v>0</v>
      </c>
      <c r="F47" s="16">
        <f>SUMIFS('Individual Data'!$AB$6:$AB$5544,'Individual Data'!$V$6:$V$5544,'age-length prop'!$B47,'Individual Data'!$Y$6:$Y$5544,'age-length prop'!F$7,'Individual Data'!$R$6:$R$5544,'age-length prop'!$C47,'Individual Data'!$N$6:$N$5544,'age-length prop'!$B$6)</f>
        <v>0</v>
      </c>
      <c r="G47" s="16">
        <f>SUMIFS('Individual Data'!$AB$6:$AB$5544,'Individual Data'!$V$6:$V$5544,'age-length prop'!$B47,'Individual Data'!$Y$6:$Y$5544,'age-length prop'!G$7,'Individual Data'!$R$6:$R$5544,'age-length prop'!$C47,'Individual Data'!$N$6:$N$5544,'age-length prop'!$B$6)</f>
        <v>0</v>
      </c>
      <c r="H47" s="16">
        <f>SUMIFS('Individual Data'!$AB$6:$AB$5544,'Individual Data'!$V$6:$V$5544,'age-length prop'!$B47,'Individual Data'!$Y$6:$Y$5544,'age-length prop'!H$7,'Individual Data'!$R$6:$R$5544,'age-length prop'!$C47,'Individual Data'!$N$6:$N$5544,'age-length prop'!$B$6)</f>
        <v>0</v>
      </c>
      <c r="I47" s="16">
        <f>SUMIFS('Individual Data'!$AB$6:$AB$5544,'Individual Data'!$V$6:$V$5544,'age-length prop'!$B47,'Individual Data'!$Y$6:$Y$5544,'age-length prop'!I$7,'Individual Data'!$R$6:$R$5544,'age-length prop'!$C47,'Individual Data'!$N$6:$N$5544,'age-length prop'!$B$6)</f>
        <v>0</v>
      </c>
      <c r="J47" s="16">
        <f>SUMIFS('Individual Data'!$AB$6:$AB$5544,'Individual Data'!$V$6:$V$5544,'age-length prop'!$B47,'Individual Data'!$Y$6:$Y$5544,'age-length prop'!J$7,'Individual Data'!$R$6:$R$5544,'age-length prop'!$C47,'Individual Data'!$N$6:$N$5544,'age-length prop'!$B$6)</f>
        <v>0</v>
      </c>
      <c r="K47" s="16">
        <f>SUMIFS('Individual Data'!$AB$6:$AB$5544,'Individual Data'!$V$6:$V$5544,'age-length prop'!$B47,'Individual Data'!$Y$6:$Y$5544,'age-length prop'!K$7,'Individual Data'!$R$6:$R$5544,'age-length prop'!$C47,'Individual Data'!$N$6:$N$5544,'age-length prop'!$B$6)</f>
        <v>0</v>
      </c>
      <c r="L47" s="16">
        <f>SUMIFS('Individual Data'!$AB$6:$AB$5544,'Individual Data'!$V$6:$V$5544,'age-length prop'!$B47,'Individual Data'!$Y$6:$Y$5544,'age-length prop'!L$7,'Individual Data'!$R$6:$R$5544,'age-length prop'!$C47,'Individual Data'!$N$6:$N$5544,'age-length prop'!$B$6)</f>
        <v>0</v>
      </c>
      <c r="M47" s="16">
        <f>SUMIFS('Individual Data'!$AB$6:$AB$5544,'Individual Data'!$V$6:$V$5544,'age-length prop'!$B47,'Individual Data'!$Y$6:$Y$5544,'age-length prop'!M$7,'Individual Data'!$R$6:$R$5544,'age-length prop'!$C47,'Individual Data'!$N$6:$N$5544,'age-length prop'!$B$6)</f>
        <v>0</v>
      </c>
      <c r="N47" s="16">
        <f>SUMIFS('Individual Data'!$AB$6:$AB$5544,'Individual Data'!$V$6:$V$5544,'age-length prop'!$B47,'Individual Data'!$Y$6:$Y$5544,'age-length prop'!N$7,'Individual Data'!$R$6:$R$5544,'age-length prop'!$C47,'Individual Data'!$N$6:$N$5544,'age-length prop'!$B$6)</f>
        <v>0</v>
      </c>
      <c r="O47" s="16">
        <f>SUMIFS('Individual Data'!$AB$6:$AB$5544,'Individual Data'!$V$6:$V$5544,'age-length prop'!$B47,'Individual Data'!$Y$6:$Y$5544,'age-length prop'!O$7,'Individual Data'!$R$6:$R$5544,'age-length prop'!$C47,'Individual Data'!$N$6:$N$5544,'age-length prop'!$B$6)</f>
        <v>0</v>
      </c>
      <c r="P47" s="16">
        <f>SUMIFS('Individual Data'!$AB$6:$AB$5544,'Individual Data'!$V$6:$V$5544,'age-length prop'!$B47,'Individual Data'!$Y$6:$Y$5544,'age-length prop'!P$7,'Individual Data'!$R$6:$R$5544,'age-length prop'!$C47,'Individual Data'!$N$6:$N$5544,'age-length prop'!$B$6)</f>
        <v>0</v>
      </c>
      <c r="Q47" s="38">
        <f t="shared" si="45"/>
        <v>0</v>
      </c>
      <c r="R47" s="30">
        <f t="shared" si="46"/>
        <v>0</v>
      </c>
      <c r="S47" s="30">
        <f t="shared" si="47"/>
        <v>0</v>
      </c>
      <c r="T47" s="30">
        <f t="shared" si="48"/>
        <v>0</v>
      </c>
      <c r="U47" s="30">
        <f t="shared" si="49"/>
        <v>0</v>
      </c>
      <c r="V47" s="30">
        <f t="shared" si="50"/>
        <v>0</v>
      </c>
      <c r="W47" s="30">
        <f t="shared" si="51"/>
        <v>0</v>
      </c>
      <c r="X47" s="30">
        <f t="shared" si="52"/>
        <v>0</v>
      </c>
      <c r="Y47" s="30">
        <f t="shared" si="53"/>
        <v>0</v>
      </c>
      <c r="Z47" s="30">
        <f t="shared" si="54"/>
        <v>0</v>
      </c>
      <c r="AA47" s="30">
        <f t="shared" si="55"/>
        <v>0</v>
      </c>
      <c r="AB47" s="30">
        <f t="shared" si="56"/>
        <v>0</v>
      </c>
      <c r="AC47" s="30">
        <f t="shared" si="57"/>
        <v>0</v>
      </c>
      <c r="AD47" s="12">
        <f>VLOOKUP(A47,'PBT Tag Rates'!$B$5:$E$44,4,FALSE)</f>
        <v>0.98140000000000005</v>
      </c>
      <c r="AE47" s="30">
        <f t="shared" si="58"/>
        <v>0</v>
      </c>
      <c r="AF47" s="30">
        <f t="shared" si="59"/>
        <v>0</v>
      </c>
      <c r="AG47" s="30">
        <f t="shared" si="60"/>
        <v>0</v>
      </c>
      <c r="AH47" s="30">
        <f t="shared" si="61"/>
        <v>0</v>
      </c>
      <c r="AI47" s="30">
        <f t="shared" si="62"/>
        <v>0</v>
      </c>
      <c r="AJ47" s="30">
        <f t="shared" si="63"/>
        <v>0</v>
      </c>
      <c r="AK47" s="30">
        <f t="shared" si="64"/>
        <v>0</v>
      </c>
      <c r="AL47" s="30">
        <f t="shared" si="65"/>
        <v>0</v>
      </c>
      <c r="AM47" s="30">
        <f t="shared" si="66"/>
        <v>0</v>
      </c>
      <c r="AN47" s="30">
        <f t="shared" si="67"/>
        <v>0</v>
      </c>
      <c r="AO47" s="30">
        <f t="shared" si="68"/>
        <v>0</v>
      </c>
      <c r="AP47" s="30">
        <f t="shared" si="69"/>
        <v>0</v>
      </c>
      <c r="AQ47" s="30">
        <f t="shared" si="70"/>
        <v>0</v>
      </c>
      <c r="AS47" s="32">
        <f t="shared" si="122"/>
        <v>0</v>
      </c>
      <c r="AT47" s="33">
        <f t="shared" si="123"/>
        <v>0</v>
      </c>
      <c r="AV47">
        <f t="shared" si="124"/>
        <v>2021</v>
      </c>
      <c r="AW47" t="str">
        <f t="shared" si="125"/>
        <v>LFH UNK</v>
      </c>
      <c r="AX47" t="s">
        <v>3202</v>
      </c>
      <c r="AY47" s="145">
        <f>SUMIFS('cwt rel info'!$A$6:$A$317,'cwt rel info'!$D$6:$D$317,'age-length prop'!AV47,'cwt rel info'!$E$6:$E$317,'age-length prop'!AW47)</f>
        <v>0</v>
      </c>
      <c r="AZ47" s="30">
        <f t="shared" si="73"/>
        <v>0</v>
      </c>
      <c r="BA47" s="30">
        <f t="shared" si="93"/>
        <v>0</v>
      </c>
      <c r="BB47" s="30">
        <f t="shared" si="74"/>
        <v>11.87904797878064</v>
      </c>
      <c r="BC47" s="145" t="str">
        <f>VLOOKUP(AW47,'Individual Data'!$V$5:$AC$5544,8,FALSE)</f>
        <v>Blw</v>
      </c>
      <c r="BD47" s="34">
        <f t="shared" ref="BD47" si="159">IF(BC47="blw",AZ47*(1-$BA$4),AZ47*(1-$BA$3))</f>
        <v>0</v>
      </c>
      <c r="BE47" s="16">
        <f t="shared" si="75"/>
        <v>0</v>
      </c>
      <c r="BF47" s="142">
        <f t="shared" si="76"/>
        <v>8.4103659689766932</v>
      </c>
      <c r="BH47" s="16"/>
      <c r="BI47" s="38">
        <f t="shared" si="127"/>
        <v>0</v>
      </c>
      <c r="BJ47" s="30">
        <f t="shared" si="128"/>
        <v>0</v>
      </c>
      <c r="BK47" s="30">
        <f t="shared" si="129"/>
        <v>0</v>
      </c>
      <c r="BL47" s="30">
        <f t="shared" si="130"/>
        <v>0</v>
      </c>
      <c r="BM47" s="30">
        <f t="shared" si="131"/>
        <v>0</v>
      </c>
      <c r="BN47" s="30">
        <f t="shared" si="132"/>
        <v>0</v>
      </c>
      <c r="BO47" s="30">
        <f t="shared" si="133"/>
        <v>0</v>
      </c>
      <c r="BP47" s="30">
        <f t="shared" si="134"/>
        <v>0</v>
      </c>
      <c r="BQ47" s="30">
        <f t="shared" si="135"/>
        <v>0</v>
      </c>
      <c r="BR47" s="30">
        <f t="shared" si="136"/>
        <v>0</v>
      </c>
      <c r="BS47" s="30">
        <f t="shared" si="137"/>
        <v>0</v>
      </c>
      <c r="BT47" s="30">
        <f t="shared" si="138"/>
        <v>0</v>
      </c>
      <c r="BU47" s="30">
        <f t="shared" si="139"/>
        <v>0</v>
      </c>
      <c r="BV47" s="13">
        <f t="shared" si="77"/>
        <v>0</v>
      </c>
      <c r="BW47" s="30">
        <f>SUMIFS('Individual Data'!$X$6:$X$5544,'Individual Data'!$I$6:$I$5544,'age-length prop'!BW$7,'Individual Data'!$V$6:$V$5544,'age-length prop'!$B47,'Individual Data'!$R$6:$R$5544,'age-length prop'!$C47,'Individual Data'!$N$6:$N$5544,"F")</f>
        <v>0</v>
      </c>
      <c r="BX47" s="30">
        <f>SUMIFS('Individual Data'!$X$6:$X$5544,'Individual Data'!$I$6:$I$5544,'age-length prop'!BX$7,'Individual Data'!$V$6:$V$5544,'age-length prop'!$B47,'Individual Data'!$R$6:$R$5544,'age-length prop'!$C47,'Individual Data'!$N$6:$N$5544,"F")</f>
        <v>0</v>
      </c>
      <c r="BY47" s="45">
        <f t="shared" si="140"/>
        <v>0</v>
      </c>
      <c r="BZ47" s="16">
        <f t="shared" si="141"/>
        <v>0</v>
      </c>
      <c r="CA47" s="16">
        <f t="shared" si="142"/>
        <v>0</v>
      </c>
      <c r="CB47" s="16">
        <f t="shared" si="143"/>
        <v>0</v>
      </c>
      <c r="CC47" s="16">
        <f t="shared" si="144"/>
        <v>0</v>
      </c>
      <c r="CD47" s="16">
        <f t="shared" si="145"/>
        <v>0</v>
      </c>
      <c r="CE47" s="16">
        <f t="shared" si="146"/>
        <v>0</v>
      </c>
      <c r="CF47" s="16">
        <f t="shared" si="147"/>
        <v>0</v>
      </c>
      <c r="CG47" s="16">
        <f t="shared" si="148"/>
        <v>0</v>
      </c>
      <c r="CH47" s="16">
        <f t="shared" si="149"/>
        <v>0</v>
      </c>
      <c r="CI47" s="16">
        <f t="shared" si="150"/>
        <v>0</v>
      </c>
      <c r="CJ47" s="16">
        <f t="shared" si="151"/>
        <v>0</v>
      </c>
      <c r="CK47" s="46">
        <f t="shared" si="152"/>
        <v>0</v>
      </c>
      <c r="CL47" s="16"/>
      <c r="CM47" s="16">
        <f t="shared" si="80"/>
        <v>0</v>
      </c>
      <c r="CN47" s="16">
        <f t="shared" si="81"/>
        <v>0</v>
      </c>
      <c r="CO47" s="16">
        <f t="shared" si="82"/>
        <v>0</v>
      </c>
      <c r="CP47" s="16">
        <f t="shared" si="83"/>
        <v>0</v>
      </c>
      <c r="CQ47" s="16">
        <f t="shared" si="84"/>
        <v>0</v>
      </c>
      <c r="CR47" s="16">
        <f t="shared" si="85"/>
        <v>0</v>
      </c>
      <c r="CS47" s="16">
        <f t="shared" si="86"/>
        <v>0</v>
      </c>
      <c r="CT47" s="16">
        <f t="shared" si="87"/>
        <v>0</v>
      </c>
      <c r="CU47" s="16">
        <f t="shared" si="88"/>
        <v>0</v>
      </c>
      <c r="CV47" s="16">
        <f t="shared" si="89"/>
        <v>0</v>
      </c>
      <c r="CW47" s="16">
        <f t="shared" si="90"/>
        <v>0</v>
      </c>
      <c r="CX47" s="16">
        <f t="shared" si="91"/>
        <v>0</v>
      </c>
      <c r="CY47" s="16">
        <f t="shared" si="92"/>
        <v>0</v>
      </c>
    </row>
    <row r="48" spans="1:103" x14ac:dyDescent="0.25">
      <c r="A48" t="s">
        <v>3820</v>
      </c>
      <c r="B48" t="s">
        <v>3396</v>
      </c>
      <c r="C48">
        <v>2</v>
      </c>
      <c r="D48" s="16">
        <f>SUMIFS('Individual Data'!$AB$6:$AB$5544,'Individual Data'!$V$6:$V$5544,'age-length prop'!$B48,'Individual Data'!$Y$6:$Y$5544,'age-length prop'!D$7,'Individual Data'!$R$6:$R$5544,'age-length prop'!$C48,'Individual Data'!$N$6:$N$5544,'age-length prop'!$B$6)</f>
        <v>0</v>
      </c>
      <c r="E48" s="16">
        <f>SUMIFS('Individual Data'!$AB$6:$AB$5544,'Individual Data'!$V$6:$V$5544,'age-length prop'!$B48,'Individual Data'!$Y$6:$Y$5544,'age-length prop'!E$7,'Individual Data'!$R$6:$R$5544,'age-length prop'!$C48,'Individual Data'!$N$6:$N$5544,'age-length prop'!$B$6)</f>
        <v>0</v>
      </c>
      <c r="F48" s="16">
        <f>SUMIFS('Individual Data'!$AB$6:$AB$5544,'Individual Data'!$V$6:$V$5544,'age-length prop'!$B48,'Individual Data'!$Y$6:$Y$5544,'age-length prop'!F$7,'Individual Data'!$R$6:$R$5544,'age-length prop'!$C48,'Individual Data'!$N$6:$N$5544,'age-length prop'!$B$6)</f>
        <v>0</v>
      </c>
      <c r="G48" s="16">
        <f>SUMIFS('Individual Data'!$AB$6:$AB$5544,'Individual Data'!$V$6:$V$5544,'age-length prop'!$B48,'Individual Data'!$Y$6:$Y$5544,'age-length prop'!G$7,'Individual Data'!$R$6:$R$5544,'age-length prop'!$C48,'Individual Data'!$N$6:$N$5544,'age-length prop'!$B$6)</f>
        <v>0</v>
      </c>
      <c r="H48" s="16">
        <f>SUMIFS('Individual Data'!$AB$6:$AB$5544,'Individual Data'!$V$6:$V$5544,'age-length prop'!$B48,'Individual Data'!$Y$6:$Y$5544,'age-length prop'!H$7,'Individual Data'!$R$6:$R$5544,'age-length prop'!$C48,'Individual Data'!$N$6:$N$5544,'age-length prop'!$B$6)</f>
        <v>0</v>
      </c>
      <c r="I48" s="16">
        <f>SUMIFS('Individual Data'!$AB$6:$AB$5544,'Individual Data'!$V$6:$V$5544,'age-length prop'!$B48,'Individual Data'!$Y$6:$Y$5544,'age-length prop'!I$7,'Individual Data'!$R$6:$R$5544,'age-length prop'!$C48,'Individual Data'!$N$6:$N$5544,'age-length prop'!$B$6)</f>
        <v>0</v>
      </c>
      <c r="J48" s="16">
        <f>SUMIFS('Individual Data'!$AB$6:$AB$5544,'Individual Data'!$V$6:$V$5544,'age-length prop'!$B48,'Individual Data'!$Y$6:$Y$5544,'age-length prop'!J$7,'Individual Data'!$R$6:$R$5544,'age-length prop'!$C48,'Individual Data'!$N$6:$N$5544,'age-length prop'!$B$6)</f>
        <v>0</v>
      </c>
      <c r="K48" s="16">
        <f>SUMIFS('Individual Data'!$AB$6:$AB$5544,'Individual Data'!$V$6:$V$5544,'age-length prop'!$B48,'Individual Data'!$Y$6:$Y$5544,'age-length prop'!K$7,'Individual Data'!$R$6:$R$5544,'age-length prop'!$C48,'Individual Data'!$N$6:$N$5544,'age-length prop'!$B$6)</f>
        <v>0</v>
      </c>
      <c r="L48" s="16">
        <f>SUMIFS('Individual Data'!$AB$6:$AB$5544,'Individual Data'!$V$6:$V$5544,'age-length prop'!$B48,'Individual Data'!$Y$6:$Y$5544,'age-length prop'!L$7,'Individual Data'!$R$6:$R$5544,'age-length prop'!$C48,'Individual Data'!$N$6:$N$5544,'age-length prop'!$B$6)</f>
        <v>0</v>
      </c>
      <c r="M48" s="16">
        <f>SUMIFS('Individual Data'!$AB$6:$AB$5544,'Individual Data'!$V$6:$V$5544,'age-length prop'!$B48,'Individual Data'!$Y$6:$Y$5544,'age-length prop'!M$7,'Individual Data'!$R$6:$R$5544,'age-length prop'!$C48,'Individual Data'!$N$6:$N$5544,'age-length prop'!$B$6)</f>
        <v>0</v>
      </c>
      <c r="N48" s="16">
        <f>SUMIFS('Individual Data'!$AB$6:$AB$5544,'Individual Data'!$V$6:$V$5544,'age-length prop'!$B48,'Individual Data'!$Y$6:$Y$5544,'age-length prop'!N$7,'Individual Data'!$R$6:$R$5544,'age-length prop'!$C48,'Individual Data'!$N$6:$N$5544,'age-length prop'!$B$6)</f>
        <v>0</v>
      </c>
      <c r="O48" s="16">
        <f>SUMIFS('Individual Data'!$AB$6:$AB$5544,'Individual Data'!$V$6:$V$5544,'age-length prop'!$B48,'Individual Data'!$Y$6:$Y$5544,'age-length prop'!O$7,'Individual Data'!$R$6:$R$5544,'age-length prop'!$C48,'Individual Data'!$N$6:$N$5544,'age-length prop'!$B$6)</f>
        <v>0</v>
      </c>
      <c r="P48" s="16">
        <f>SUMIFS('Individual Data'!$AB$6:$AB$5544,'Individual Data'!$V$6:$V$5544,'age-length prop'!$B48,'Individual Data'!$Y$6:$Y$5544,'age-length prop'!P$7,'Individual Data'!$R$6:$R$5544,'age-length prop'!$C48,'Individual Data'!$N$6:$N$5544,'age-length prop'!$B$6)</f>
        <v>0</v>
      </c>
      <c r="Q48" s="38">
        <f t="shared" si="45"/>
        <v>0</v>
      </c>
      <c r="R48" s="30">
        <f t="shared" si="46"/>
        <v>0</v>
      </c>
      <c r="S48" s="30">
        <f t="shared" si="47"/>
        <v>0</v>
      </c>
      <c r="T48" s="30">
        <f t="shared" si="48"/>
        <v>0</v>
      </c>
      <c r="U48" s="30">
        <f t="shared" si="49"/>
        <v>0</v>
      </c>
      <c r="V48" s="30">
        <f t="shared" si="50"/>
        <v>0</v>
      </c>
      <c r="W48" s="30">
        <f t="shared" si="51"/>
        <v>0</v>
      </c>
      <c r="X48" s="30">
        <f t="shared" si="52"/>
        <v>0</v>
      </c>
      <c r="Y48" s="30">
        <f t="shared" si="53"/>
        <v>0</v>
      </c>
      <c r="Z48" s="30">
        <f t="shared" si="54"/>
        <v>0</v>
      </c>
      <c r="AA48" s="30">
        <f t="shared" si="55"/>
        <v>0</v>
      </c>
      <c r="AB48" s="30">
        <f t="shared" si="56"/>
        <v>0</v>
      </c>
      <c r="AC48" s="30">
        <f t="shared" si="57"/>
        <v>0</v>
      </c>
      <c r="AD48" s="12">
        <f>VLOOKUP(A48,'PBT Tag Rates'!$B$5:$E$44,4,FALSE)</f>
        <v>0.98140000000000005</v>
      </c>
      <c r="AE48" s="30">
        <f t="shared" si="58"/>
        <v>0</v>
      </c>
      <c r="AF48" s="30">
        <f t="shared" si="59"/>
        <v>0</v>
      </c>
      <c r="AG48" s="30">
        <f t="shared" si="60"/>
        <v>0</v>
      </c>
      <c r="AH48" s="30">
        <f t="shared" si="61"/>
        <v>0</v>
      </c>
      <c r="AI48" s="30">
        <f t="shared" si="62"/>
        <v>0</v>
      </c>
      <c r="AJ48" s="30">
        <f t="shared" si="63"/>
        <v>0</v>
      </c>
      <c r="AK48" s="30">
        <f t="shared" si="64"/>
        <v>0</v>
      </c>
      <c r="AL48" s="30">
        <f t="shared" si="65"/>
        <v>0</v>
      </c>
      <c r="AM48" s="30">
        <f t="shared" si="66"/>
        <v>0</v>
      </c>
      <c r="AN48" s="30">
        <f t="shared" si="67"/>
        <v>0</v>
      </c>
      <c r="AO48" s="30">
        <f t="shared" si="68"/>
        <v>0</v>
      </c>
      <c r="AP48" s="30">
        <f t="shared" si="69"/>
        <v>0</v>
      </c>
      <c r="AQ48" s="30">
        <f t="shared" si="70"/>
        <v>0</v>
      </c>
      <c r="AS48" s="32">
        <f t="shared" si="122"/>
        <v>0</v>
      </c>
      <c r="AT48" s="33">
        <f t="shared" si="123"/>
        <v>0</v>
      </c>
      <c r="AV48">
        <f t="shared" si="124"/>
        <v>2021</v>
      </c>
      <c r="AW48" t="str">
        <f t="shared" si="125"/>
        <v>LFSO</v>
      </c>
      <c r="AX48" t="s">
        <v>3202</v>
      </c>
      <c r="AY48" s="145">
        <f>SUMIFS('cwt rel info'!$A$6:$A$317,'cwt rel info'!$D$6:$D$317,'age-length prop'!AV48,'cwt rel info'!$E$6:$E$317,'age-length prop'!AW48)</f>
        <v>638056</v>
      </c>
      <c r="AZ48" s="30">
        <f t="shared" si="73"/>
        <v>0</v>
      </c>
      <c r="BA48" s="30">
        <f t="shared" si="93"/>
        <v>59.964559143889431</v>
      </c>
      <c r="BB48" s="30">
        <f t="shared" si="74"/>
        <v>356.37143936341931</v>
      </c>
      <c r="BC48" s="145" t="str">
        <f>VLOOKUP(AW48,'Individual Data'!$V$5:$AC$5544,8,FALSE)</f>
        <v>Blw</v>
      </c>
      <c r="BD48" s="34">
        <f t="shared" ref="BD48" si="160">IF(BC48="blw",AZ48*(1-$BA$4),AZ48*(1-$BA$3))</f>
        <v>0</v>
      </c>
      <c r="BE48" s="16">
        <f t="shared" si="75"/>
        <v>45.033383917060966</v>
      </c>
      <c r="BF48" s="142">
        <f t="shared" si="76"/>
        <v>252.31097906930086</v>
      </c>
      <c r="BH48" s="16"/>
      <c r="BI48" s="38">
        <f t="shared" si="127"/>
        <v>0</v>
      </c>
      <c r="BJ48" s="30">
        <f t="shared" si="128"/>
        <v>0</v>
      </c>
      <c r="BK48" s="30">
        <f t="shared" si="129"/>
        <v>0</v>
      </c>
      <c r="BL48" s="30">
        <f t="shared" si="130"/>
        <v>0</v>
      </c>
      <c r="BM48" s="30">
        <f t="shared" si="131"/>
        <v>0</v>
      </c>
      <c r="BN48" s="30">
        <f t="shared" si="132"/>
        <v>0</v>
      </c>
      <c r="BO48" s="30">
        <f t="shared" si="133"/>
        <v>0</v>
      </c>
      <c r="BP48" s="30">
        <f t="shared" si="134"/>
        <v>0</v>
      </c>
      <c r="BQ48" s="30">
        <f t="shared" si="135"/>
        <v>0</v>
      </c>
      <c r="BR48" s="30">
        <f t="shared" si="136"/>
        <v>0</v>
      </c>
      <c r="BS48" s="30">
        <f t="shared" si="137"/>
        <v>0</v>
      </c>
      <c r="BT48" s="30">
        <f t="shared" si="138"/>
        <v>0</v>
      </c>
      <c r="BU48" s="30">
        <f t="shared" si="139"/>
        <v>0</v>
      </c>
      <c r="BV48" s="13">
        <f t="shared" si="77"/>
        <v>0</v>
      </c>
      <c r="BW48" s="30">
        <f>SUMIFS('Individual Data'!$X$6:$X$5544,'Individual Data'!$I$6:$I$5544,'age-length prop'!BW$7,'Individual Data'!$V$6:$V$5544,'age-length prop'!$B48,'Individual Data'!$R$6:$R$5544,'age-length prop'!$C48,'Individual Data'!$N$6:$N$5544,"F")</f>
        <v>0</v>
      </c>
      <c r="BX48" s="30">
        <f>SUMIFS('Individual Data'!$X$6:$X$5544,'Individual Data'!$I$6:$I$5544,'age-length prop'!BX$7,'Individual Data'!$V$6:$V$5544,'age-length prop'!$B48,'Individual Data'!$R$6:$R$5544,'age-length prop'!$C48,'Individual Data'!$N$6:$N$5544,"F")</f>
        <v>0</v>
      </c>
      <c r="BY48" s="45">
        <f t="shared" si="140"/>
        <v>0</v>
      </c>
      <c r="BZ48" s="16">
        <f t="shared" si="141"/>
        <v>0</v>
      </c>
      <c r="CA48" s="16">
        <f t="shared" si="142"/>
        <v>0</v>
      </c>
      <c r="CB48" s="16">
        <f t="shared" si="143"/>
        <v>0</v>
      </c>
      <c r="CC48" s="16">
        <f t="shared" si="144"/>
        <v>0</v>
      </c>
      <c r="CD48" s="16">
        <f t="shared" si="145"/>
        <v>0</v>
      </c>
      <c r="CE48" s="16">
        <f t="shared" si="146"/>
        <v>0</v>
      </c>
      <c r="CF48" s="16">
        <f t="shared" si="147"/>
        <v>0</v>
      </c>
      <c r="CG48" s="16">
        <f t="shared" si="148"/>
        <v>0</v>
      </c>
      <c r="CH48" s="16">
        <f t="shared" si="149"/>
        <v>0</v>
      </c>
      <c r="CI48" s="16">
        <f t="shared" si="150"/>
        <v>0</v>
      </c>
      <c r="CJ48" s="16">
        <f t="shared" si="151"/>
        <v>0</v>
      </c>
      <c r="CK48" s="46">
        <f t="shared" si="152"/>
        <v>0</v>
      </c>
      <c r="CL48" s="16"/>
      <c r="CM48" s="16">
        <f t="shared" si="80"/>
        <v>0</v>
      </c>
      <c r="CN48" s="16">
        <f t="shared" si="81"/>
        <v>0</v>
      </c>
      <c r="CO48" s="16">
        <f t="shared" si="82"/>
        <v>0</v>
      </c>
      <c r="CP48" s="16">
        <f t="shared" si="83"/>
        <v>0</v>
      </c>
      <c r="CQ48" s="16">
        <f t="shared" si="84"/>
        <v>0</v>
      </c>
      <c r="CR48" s="16">
        <f t="shared" si="85"/>
        <v>0</v>
      </c>
      <c r="CS48" s="16">
        <f t="shared" si="86"/>
        <v>0</v>
      </c>
      <c r="CT48" s="16">
        <f t="shared" si="87"/>
        <v>0</v>
      </c>
      <c r="CU48" s="16">
        <f t="shared" si="88"/>
        <v>0</v>
      </c>
      <c r="CV48" s="16">
        <f t="shared" si="89"/>
        <v>0</v>
      </c>
      <c r="CW48" s="16">
        <f t="shared" si="90"/>
        <v>0</v>
      </c>
      <c r="CX48" s="16">
        <f t="shared" si="91"/>
        <v>0</v>
      </c>
      <c r="CY48" s="16">
        <f t="shared" si="92"/>
        <v>0</v>
      </c>
    </row>
    <row r="49" spans="1:103" x14ac:dyDescent="0.25">
      <c r="A49" t="s">
        <v>3820</v>
      </c>
      <c r="B49" t="s">
        <v>3951</v>
      </c>
      <c r="C49">
        <v>2</v>
      </c>
      <c r="D49" s="16">
        <f>SUMIFS('Individual Data'!$AB$6:$AB$5544,'Individual Data'!$V$6:$V$5544,'age-length prop'!$B49,'Individual Data'!$Y$6:$Y$5544,'age-length prop'!D$7,'Individual Data'!$R$6:$R$5544,'age-length prop'!$C49,'Individual Data'!$N$6:$N$5544,'age-length prop'!$B$6)</f>
        <v>0</v>
      </c>
      <c r="E49" s="16">
        <f>SUMIFS('Individual Data'!$AB$6:$AB$5544,'Individual Data'!$V$6:$V$5544,'age-length prop'!$B49,'Individual Data'!$Y$6:$Y$5544,'age-length prop'!E$7,'Individual Data'!$R$6:$R$5544,'age-length prop'!$C49,'Individual Data'!$N$6:$N$5544,'age-length prop'!$B$6)</f>
        <v>0</v>
      </c>
      <c r="F49" s="16">
        <f>SUMIFS('Individual Data'!$AB$6:$AB$5544,'Individual Data'!$V$6:$V$5544,'age-length prop'!$B49,'Individual Data'!$Y$6:$Y$5544,'age-length prop'!F$7,'Individual Data'!$R$6:$R$5544,'age-length prop'!$C49,'Individual Data'!$N$6:$N$5544,'age-length prop'!$B$6)</f>
        <v>0</v>
      </c>
      <c r="G49" s="16">
        <f>SUMIFS('Individual Data'!$AB$6:$AB$5544,'Individual Data'!$V$6:$V$5544,'age-length prop'!$B49,'Individual Data'!$Y$6:$Y$5544,'age-length prop'!G$7,'Individual Data'!$R$6:$R$5544,'age-length prop'!$C49,'Individual Data'!$N$6:$N$5544,'age-length prop'!$B$6)</f>
        <v>0</v>
      </c>
      <c r="H49" s="16">
        <f>SUMIFS('Individual Data'!$AB$6:$AB$5544,'Individual Data'!$V$6:$V$5544,'age-length prop'!$B49,'Individual Data'!$Y$6:$Y$5544,'age-length prop'!H$7,'Individual Data'!$R$6:$R$5544,'age-length prop'!$C49,'Individual Data'!$N$6:$N$5544,'age-length prop'!$B$6)</f>
        <v>0</v>
      </c>
      <c r="I49" s="16">
        <f>SUMIFS('Individual Data'!$AB$6:$AB$5544,'Individual Data'!$V$6:$V$5544,'age-length prop'!$B49,'Individual Data'!$Y$6:$Y$5544,'age-length prop'!I$7,'Individual Data'!$R$6:$R$5544,'age-length prop'!$C49,'Individual Data'!$N$6:$N$5544,'age-length prop'!$B$6)</f>
        <v>0</v>
      </c>
      <c r="J49" s="16">
        <f>SUMIFS('Individual Data'!$AB$6:$AB$5544,'Individual Data'!$V$6:$V$5544,'age-length prop'!$B49,'Individual Data'!$Y$6:$Y$5544,'age-length prop'!J$7,'Individual Data'!$R$6:$R$5544,'age-length prop'!$C49,'Individual Data'!$N$6:$N$5544,'age-length prop'!$B$6)</f>
        <v>0</v>
      </c>
      <c r="K49" s="16">
        <f>SUMIFS('Individual Data'!$AB$6:$AB$5544,'Individual Data'!$V$6:$V$5544,'age-length prop'!$B49,'Individual Data'!$Y$6:$Y$5544,'age-length prop'!K$7,'Individual Data'!$R$6:$R$5544,'age-length prop'!$C49,'Individual Data'!$N$6:$N$5544,'age-length prop'!$B$6)</f>
        <v>0</v>
      </c>
      <c r="L49" s="16">
        <f>SUMIFS('Individual Data'!$AB$6:$AB$5544,'Individual Data'!$V$6:$V$5544,'age-length prop'!$B49,'Individual Data'!$Y$6:$Y$5544,'age-length prop'!L$7,'Individual Data'!$R$6:$R$5544,'age-length prop'!$C49,'Individual Data'!$N$6:$N$5544,'age-length prop'!$B$6)</f>
        <v>0</v>
      </c>
      <c r="M49" s="16">
        <f>SUMIFS('Individual Data'!$AB$6:$AB$5544,'Individual Data'!$V$6:$V$5544,'age-length prop'!$B49,'Individual Data'!$Y$6:$Y$5544,'age-length prop'!M$7,'Individual Data'!$R$6:$R$5544,'age-length prop'!$C49,'Individual Data'!$N$6:$N$5544,'age-length prop'!$B$6)</f>
        <v>0</v>
      </c>
      <c r="N49" s="16">
        <f>SUMIFS('Individual Data'!$AB$6:$AB$5544,'Individual Data'!$V$6:$V$5544,'age-length prop'!$B49,'Individual Data'!$Y$6:$Y$5544,'age-length prop'!N$7,'Individual Data'!$R$6:$R$5544,'age-length prop'!$C49,'Individual Data'!$N$6:$N$5544,'age-length prop'!$B$6)</f>
        <v>0</v>
      </c>
      <c r="O49" s="16">
        <f>SUMIFS('Individual Data'!$AB$6:$AB$5544,'Individual Data'!$V$6:$V$5544,'age-length prop'!$B49,'Individual Data'!$Y$6:$Y$5544,'age-length prop'!O$7,'Individual Data'!$R$6:$R$5544,'age-length prop'!$C49,'Individual Data'!$N$6:$N$5544,'age-length prop'!$B$6)</f>
        <v>0</v>
      </c>
      <c r="P49" s="16">
        <f>SUMIFS('Individual Data'!$AB$6:$AB$5544,'Individual Data'!$V$6:$V$5544,'age-length prop'!$B49,'Individual Data'!$Y$6:$Y$5544,'age-length prop'!P$7,'Individual Data'!$R$6:$R$5544,'age-length prop'!$C49,'Individual Data'!$N$6:$N$5544,'age-length prop'!$B$6)</f>
        <v>0</v>
      </c>
      <c r="Q49" s="38">
        <f t="shared" si="45"/>
        <v>0</v>
      </c>
      <c r="R49" s="30">
        <f t="shared" si="46"/>
        <v>0</v>
      </c>
      <c r="S49" s="30">
        <f t="shared" si="47"/>
        <v>0</v>
      </c>
      <c r="T49" s="30">
        <f t="shared" si="48"/>
        <v>0</v>
      </c>
      <c r="U49" s="30">
        <f t="shared" si="49"/>
        <v>0</v>
      </c>
      <c r="V49" s="30">
        <f t="shared" si="50"/>
        <v>0</v>
      </c>
      <c r="W49" s="30">
        <f t="shared" si="51"/>
        <v>0</v>
      </c>
      <c r="X49" s="30">
        <f t="shared" si="52"/>
        <v>0</v>
      </c>
      <c r="Y49" s="30">
        <f t="shared" si="53"/>
        <v>0</v>
      </c>
      <c r="Z49" s="30">
        <f t="shared" si="54"/>
        <v>0</v>
      </c>
      <c r="AA49" s="30">
        <f t="shared" si="55"/>
        <v>0</v>
      </c>
      <c r="AB49" s="30">
        <f t="shared" si="56"/>
        <v>0</v>
      </c>
      <c r="AC49" s="30">
        <f t="shared" si="57"/>
        <v>0</v>
      </c>
      <c r="AD49" s="12">
        <f>VLOOKUP(A49,'PBT Tag Rates'!$B$5:$E$44,4,FALSE)</f>
        <v>0.98140000000000005</v>
      </c>
      <c r="AE49" s="30">
        <f t="shared" si="58"/>
        <v>0</v>
      </c>
      <c r="AF49" s="30">
        <f t="shared" si="59"/>
        <v>0</v>
      </c>
      <c r="AG49" s="30">
        <f t="shared" si="60"/>
        <v>0</v>
      </c>
      <c r="AH49" s="30">
        <f t="shared" si="61"/>
        <v>0</v>
      </c>
      <c r="AI49" s="30">
        <f t="shared" si="62"/>
        <v>0</v>
      </c>
      <c r="AJ49" s="30">
        <f t="shared" si="63"/>
        <v>0</v>
      </c>
      <c r="AK49" s="30">
        <f t="shared" si="64"/>
        <v>0</v>
      </c>
      <c r="AL49" s="30">
        <f t="shared" si="65"/>
        <v>0</v>
      </c>
      <c r="AM49" s="30">
        <f t="shared" si="66"/>
        <v>0</v>
      </c>
      <c r="AN49" s="30">
        <f t="shared" si="67"/>
        <v>0</v>
      </c>
      <c r="AO49" s="30">
        <f t="shared" si="68"/>
        <v>0</v>
      </c>
      <c r="AP49" s="30">
        <f t="shared" si="69"/>
        <v>0</v>
      </c>
      <c r="AQ49" s="30">
        <f t="shared" si="70"/>
        <v>0</v>
      </c>
      <c r="AS49" s="32">
        <f t="shared" si="122"/>
        <v>0</v>
      </c>
      <c r="AT49" s="33">
        <f t="shared" si="123"/>
        <v>0</v>
      </c>
      <c r="AV49">
        <f t="shared" si="124"/>
        <v>2021</v>
      </c>
      <c r="AW49" t="str">
        <f t="shared" si="125"/>
        <v>LFYO</v>
      </c>
      <c r="AX49" t="s">
        <v>3202</v>
      </c>
      <c r="AY49" s="145">
        <f>SUMIFS('cwt rel info'!$A$6:$A$317,'cwt rel info'!$D$6:$D$317,'age-length prop'!AV49,'cwt rel info'!$E$6:$E$317,'age-length prop'!AW49)</f>
        <v>638417</v>
      </c>
      <c r="AZ49" s="30">
        <f t="shared" si="73"/>
        <v>0</v>
      </c>
      <c r="BA49" s="30">
        <f t="shared" si="93"/>
        <v>0</v>
      </c>
      <c r="BB49" s="30">
        <f t="shared" si="74"/>
        <v>487.04096713000592</v>
      </c>
      <c r="BC49" s="145" t="str">
        <f>VLOOKUP(AW49,'Individual Data'!$V$5:$AC$5544,8,FALSE)</f>
        <v>Blw</v>
      </c>
      <c r="BD49" s="34">
        <f t="shared" ref="BD49" si="161">IF(BC49="blw",AZ49*(1-$BA$4),AZ49*(1-$BA$3))</f>
        <v>0</v>
      </c>
      <c r="BE49" s="16">
        <f t="shared" si="75"/>
        <v>0</v>
      </c>
      <c r="BF49" s="142">
        <f t="shared" si="76"/>
        <v>344.82500472804418</v>
      </c>
      <c r="BG49">
        <f>BF49/BB49</f>
        <v>0.70799999999999996</v>
      </c>
      <c r="BH49" s="16"/>
      <c r="BI49" s="38">
        <f t="shared" si="127"/>
        <v>0</v>
      </c>
      <c r="BJ49" s="30">
        <f t="shared" si="128"/>
        <v>0</v>
      </c>
      <c r="BK49" s="30">
        <f t="shared" si="129"/>
        <v>0</v>
      </c>
      <c r="BL49" s="30">
        <f t="shared" si="130"/>
        <v>0</v>
      </c>
      <c r="BM49" s="30">
        <f t="shared" si="131"/>
        <v>0</v>
      </c>
      <c r="BN49" s="30">
        <f t="shared" si="132"/>
        <v>0</v>
      </c>
      <c r="BO49" s="30">
        <f t="shared" si="133"/>
        <v>0</v>
      </c>
      <c r="BP49" s="30">
        <f t="shared" si="134"/>
        <v>0</v>
      </c>
      <c r="BQ49" s="30">
        <f t="shared" si="135"/>
        <v>0</v>
      </c>
      <c r="BR49" s="30">
        <f t="shared" si="136"/>
        <v>0</v>
      </c>
      <c r="BS49" s="30">
        <f t="shared" si="137"/>
        <v>0</v>
      </c>
      <c r="BT49" s="30">
        <f t="shared" si="138"/>
        <v>0</v>
      </c>
      <c r="BU49" s="30">
        <f t="shared" si="139"/>
        <v>0</v>
      </c>
      <c r="BV49" s="13">
        <f t="shared" si="77"/>
        <v>0</v>
      </c>
      <c r="BW49" s="30">
        <f>SUMIFS('Individual Data'!$X$6:$X$5544,'Individual Data'!$I$6:$I$5544,'age-length prop'!BW$7,'Individual Data'!$V$6:$V$5544,'age-length prop'!$B49,'Individual Data'!$R$6:$R$5544,'age-length prop'!$C49,'Individual Data'!$N$6:$N$5544,"F")</f>
        <v>0</v>
      </c>
      <c r="BX49" s="30">
        <f>SUMIFS('Individual Data'!$X$6:$X$5544,'Individual Data'!$I$6:$I$5544,'age-length prop'!BX$7,'Individual Data'!$V$6:$V$5544,'age-length prop'!$B49,'Individual Data'!$R$6:$R$5544,'age-length prop'!$C49,'Individual Data'!$N$6:$N$5544,"F")</f>
        <v>0</v>
      </c>
      <c r="BY49" s="45">
        <f t="shared" si="140"/>
        <v>0</v>
      </c>
      <c r="BZ49" s="16">
        <f t="shared" si="141"/>
        <v>0</v>
      </c>
      <c r="CA49" s="16">
        <f t="shared" si="142"/>
        <v>0</v>
      </c>
      <c r="CB49" s="16">
        <f t="shared" si="143"/>
        <v>0</v>
      </c>
      <c r="CC49" s="16">
        <f t="shared" si="144"/>
        <v>0</v>
      </c>
      <c r="CD49" s="16">
        <f t="shared" si="145"/>
        <v>0</v>
      </c>
      <c r="CE49" s="16">
        <f t="shared" si="146"/>
        <v>0</v>
      </c>
      <c r="CF49" s="16">
        <f t="shared" si="147"/>
        <v>0</v>
      </c>
      <c r="CG49" s="16">
        <f t="shared" si="148"/>
        <v>0</v>
      </c>
      <c r="CH49" s="16">
        <f t="shared" si="149"/>
        <v>0</v>
      </c>
      <c r="CI49" s="16">
        <f t="shared" si="150"/>
        <v>0</v>
      </c>
      <c r="CJ49" s="16">
        <f t="shared" si="151"/>
        <v>0</v>
      </c>
      <c r="CK49" s="46">
        <f t="shared" si="152"/>
        <v>0</v>
      </c>
      <c r="CL49" s="16"/>
      <c r="CM49" s="16">
        <f t="shared" si="80"/>
        <v>0</v>
      </c>
      <c r="CN49" s="16">
        <f t="shared" si="81"/>
        <v>0</v>
      </c>
      <c r="CO49" s="16">
        <f t="shared" si="82"/>
        <v>0</v>
      </c>
      <c r="CP49" s="16">
        <f t="shared" si="83"/>
        <v>0</v>
      </c>
      <c r="CQ49" s="16">
        <f t="shared" si="84"/>
        <v>0</v>
      </c>
      <c r="CR49" s="16">
        <f t="shared" si="85"/>
        <v>0</v>
      </c>
      <c r="CS49" s="16">
        <f t="shared" si="86"/>
        <v>0</v>
      </c>
      <c r="CT49" s="16">
        <f t="shared" si="87"/>
        <v>0</v>
      </c>
      <c r="CU49" s="16">
        <f t="shared" si="88"/>
        <v>0</v>
      </c>
      <c r="CV49" s="16">
        <f t="shared" si="89"/>
        <v>0</v>
      </c>
      <c r="CW49" s="16">
        <f t="shared" si="90"/>
        <v>0</v>
      </c>
      <c r="CX49" s="16">
        <f t="shared" si="91"/>
        <v>0</v>
      </c>
      <c r="CY49" s="16">
        <f t="shared" si="92"/>
        <v>0</v>
      </c>
    </row>
    <row r="50" spans="1:103" x14ac:dyDescent="0.25">
      <c r="A50" t="s">
        <v>3820</v>
      </c>
      <c r="B50" t="s">
        <v>3363</v>
      </c>
      <c r="C50">
        <v>2</v>
      </c>
      <c r="D50" s="16">
        <f>SUMIFS('Individual Data'!$AB$6:$AB$5544,'Individual Data'!$V$6:$V$5544,'age-length prop'!$B50,'Individual Data'!$Y$6:$Y$5544,'age-length prop'!D$7,'Individual Data'!$R$6:$R$5544,'age-length prop'!$C50,'Individual Data'!$N$6:$N$5544,'age-length prop'!$B$6)</f>
        <v>0</v>
      </c>
      <c r="E50" s="16">
        <f>SUMIFS('Individual Data'!$AB$6:$AB$5544,'Individual Data'!$V$6:$V$5544,'age-length prop'!$B50,'Individual Data'!$Y$6:$Y$5544,'age-length prop'!E$7,'Individual Data'!$R$6:$R$5544,'age-length prop'!$C50,'Individual Data'!$N$6:$N$5544,'age-length prop'!$B$6)</f>
        <v>0</v>
      </c>
      <c r="F50" s="16">
        <f>SUMIFS('Individual Data'!$AB$6:$AB$5544,'Individual Data'!$V$6:$V$5544,'age-length prop'!$B50,'Individual Data'!$Y$6:$Y$5544,'age-length prop'!F$7,'Individual Data'!$R$6:$R$5544,'age-length prop'!$C50,'Individual Data'!$N$6:$N$5544,'age-length prop'!$B$6)</f>
        <v>0</v>
      </c>
      <c r="G50" s="16">
        <f>SUMIFS('Individual Data'!$AB$6:$AB$5544,'Individual Data'!$V$6:$V$5544,'age-length prop'!$B50,'Individual Data'!$Y$6:$Y$5544,'age-length prop'!G$7,'Individual Data'!$R$6:$R$5544,'age-length prop'!$C50,'Individual Data'!$N$6:$N$5544,'age-length prop'!$B$6)</f>
        <v>0</v>
      </c>
      <c r="H50" s="16">
        <f>SUMIFS('Individual Data'!$AB$6:$AB$5544,'Individual Data'!$V$6:$V$5544,'age-length prop'!$B50,'Individual Data'!$Y$6:$Y$5544,'age-length prop'!H$7,'Individual Data'!$R$6:$R$5544,'age-length prop'!$C50,'Individual Data'!$N$6:$N$5544,'age-length prop'!$B$6)</f>
        <v>0</v>
      </c>
      <c r="I50" s="16">
        <f>SUMIFS('Individual Data'!$AB$6:$AB$5544,'Individual Data'!$V$6:$V$5544,'age-length prop'!$B50,'Individual Data'!$Y$6:$Y$5544,'age-length prop'!I$7,'Individual Data'!$R$6:$R$5544,'age-length prop'!$C50,'Individual Data'!$N$6:$N$5544,'age-length prop'!$B$6)</f>
        <v>0</v>
      </c>
      <c r="J50" s="16">
        <f>SUMIFS('Individual Data'!$AB$6:$AB$5544,'Individual Data'!$V$6:$V$5544,'age-length prop'!$B50,'Individual Data'!$Y$6:$Y$5544,'age-length prop'!J$7,'Individual Data'!$R$6:$R$5544,'age-length prop'!$C50,'Individual Data'!$N$6:$N$5544,'age-length prop'!$B$6)</f>
        <v>0</v>
      </c>
      <c r="K50" s="16">
        <f>SUMIFS('Individual Data'!$AB$6:$AB$5544,'Individual Data'!$V$6:$V$5544,'age-length prop'!$B50,'Individual Data'!$Y$6:$Y$5544,'age-length prop'!K$7,'Individual Data'!$R$6:$R$5544,'age-length prop'!$C50,'Individual Data'!$N$6:$N$5544,'age-length prop'!$B$6)</f>
        <v>0</v>
      </c>
      <c r="L50" s="16">
        <f>SUMIFS('Individual Data'!$AB$6:$AB$5544,'Individual Data'!$V$6:$V$5544,'age-length prop'!$B50,'Individual Data'!$Y$6:$Y$5544,'age-length prop'!L$7,'Individual Data'!$R$6:$R$5544,'age-length prop'!$C50,'Individual Data'!$N$6:$N$5544,'age-length prop'!$B$6)</f>
        <v>0</v>
      </c>
      <c r="M50" s="16">
        <f>SUMIFS('Individual Data'!$AB$6:$AB$5544,'Individual Data'!$V$6:$V$5544,'age-length prop'!$B50,'Individual Data'!$Y$6:$Y$5544,'age-length prop'!M$7,'Individual Data'!$R$6:$R$5544,'age-length prop'!$C50,'Individual Data'!$N$6:$N$5544,'age-length prop'!$B$6)</f>
        <v>0</v>
      </c>
      <c r="N50" s="16">
        <f>SUMIFS('Individual Data'!$AB$6:$AB$5544,'Individual Data'!$V$6:$V$5544,'age-length prop'!$B50,'Individual Data'!$Y$6:$Y$5544,'age-length prop'!N$7,'Individual Data'!$R$6:$R$5544,'age-length prop'!$C50,'Individual Data'!$N$6:$N$5544,'age-length prop'!$B$6)</f>
        <v>0</v>
      </c>
      <c r="O50" s="16">
        <f>SUMIFS('Individual Data'!$AB$6:$AB$5544,'Individual Data'!$V$6:$V$5544,'age-length prop'!$B50,'Individual Data'!$Y$6:$Y$5544,'age-length prop'!O$7,'Individual Data'!$R$6:$R$5544,'age-length prop'!$C50,'Individual Data'!$N$6:$N$5544,'age-length prop'!$B$6)</f>
        <v>0</v>
      </c>
      <c r="P50" s="16">
        <f>SUMIFS('Individual Data'!$AB$6:$AB$5544,'Individual Data'!$V$6:$V$5544,'age-length prop'!$B50,'Individual Data'!$Y$6:$Y$5544,'age-length prop'!P$7,'Individual Data'!$R$6:$R$5544,'age-length prop'!$C50,'Individual Data'!$N$6:$N$5544,'age-length prop'!$B$6)</f>
        <v>0</v>
      </c>
      <c r="Q50" s="38">
        <f t="shared" si="45"/>
        <v>0</v>
      </c>
      <c r="R50" s="30">
        <f t="shared" si="46"/>
        <v>0</v>
      </c>
      <c r="S50" s="30">
        <f t="shared" si="47"/>
        <v>0</v>
      </c>
      <c r="T50" s="30">
        <f t="shared" si="48"/>
        <v>0</v>
      </c>
      <c r="U50" s="30">
        <f t="shared" si="49"/>
        <v>0</v>
      </c>
      <c r="V50" s="30">
        <f t="shared" si="50"/>
        <v>0</v>
      </c>
      <c r="W50" s="30">
        <f t="shared" si="51"/>
        <v>0</v>
      </c>
      <c r="X50" s="30">
        <f t="shared" si="52"/>
        <v>0</v>
      </c>
      <c r="Y50" s="30">
        <f t="shared" si="53"/>
        <v>0</v>
      </c>
      <c r="Z50" s="30">
        <f t="shared" si="54"/>
        <v>0</v>
      </c>
      <c r="AA50" s="30">
        <f t="shared" si="55"/>
        <v>0</v>
      </c>
      <c r="AB50" s="30">
        <f t="shared" si="56"/>
        <v>0</v>
      </c>
      <c r="AC50" s="30">
        <f t="shared" si="57"/>
        <v>0</v>
      </c>
      <c r="AD50" s="12">
        <f>VLOOKUP(A50,'PBT Tag Rates'!$B$5:$E$44,4,FALSE)</f>
        <v>0.98140000000000005</v>
      </c>
      <c r="AE50" s="30">
        <f t="shared" si="58"/>
        <v>0</v>
      </c>
      <c r="AF50" s="30">
        <f t="shared" si="59"/>
        <v>0</v>
      </c>
      <c r="AG50" s="30">
        <f t="shared" si="60"/>
        <v>0</v>
      </c>
      <c r="AH50" s="30">
        <f t="shared" si="61"/>
        <v>0</v>
      </c>
      <c r="AI50" s="30">
        <f t="shared" si="62"/>
        <v>0</v>
      </c>
      <c r="AJ50" s="30">
        <f t="shared" si="63"/>
        <v>0</v>
      </c>
      <c r="AK50" s="30">
        <f t="shared" si="64"/>
        <v>0</v>
      </c>
      <c r="AL50" s="30">
        <f t="shared" si="65"/>
        <v>0</v>
      </c>
      <c r="AM50" s="30">
        <f t="shared" si="66"/>
        <v>0</v>
      </c>
      <c r="AN50" s="30">
        <f t="shared" si="67"/>
        <v>0</v>
      </c>
      <c r="AO50" s="30">
        <f t="shared" si="68"/>
        <v>0</v>
      </c>
      <c r="AP50" s="30">
        <f t="shared" si="69"/>
        <v>0</v>
      </c>
      <c r="AQ50" s="30">
        <f t="shared" si="70"/>
        <v>0</v>
      </c>
      <c r="AS50" s="32">
        <f t="shared" si="122"/>
        <v>0</v>
      </c>
      <c r="AT50" s="33">
        <f t="shared" si="123"/>
        <v>0</v>
      </c>
      <c r="AV50">
        <f t="shared" si="124"/>
        <v>2021</v>
      </c>
      <c r="AW50" t="str">
        <f t="shared" si="125"/>
        <v>PLA1</v>
      </c>
      <c r="AX50" t="s">
        <v>3202</v>
      </c>
      <c r="AY50" s="145">
        <f>SUMIFS('cwt rel info'!$A$6:$A$317,'cwt rel info'!$D$6:$D$317,'age-length prop'!AV50,'cwt rel info'!$E$6:$E$317,'age-length prop'!AW50)</f>
        <v>220403</v>
      </c>
      <c r="AZ50" s="30">
        <f t="shared" si="73"/>
        <v>0</v>
      </c>
      <c r="BA50" s="30">
        <f t="shared" si="93"/>
        <v>23.975740328777491</v>
      </c>
      <c r="BB50" s="30">
        <f t="shared" si="74"/>
        <v>166.30667170292895</v>
      </c>
      <c r="BC50" s="145" t="str">
        <f>VLOOKUP(AW50,'Individual Data'!$V$5:$AC$5544,8,FALSE)</f>
        <v>Abv</v>
      </c>
      <c r="BD50" s="34">
        <f t="shared" ref="BD50" si="162">IF(BC50="blw",AZ50*(1-$BA$4),AZ50*(1-$BA$3))</f>
        <v>0</v>
      </c>
      <c r="BE50" s="16">
        <f t="shared" si="75"/>
        <v>23.376346820558052</v>
      </c>
      <c r="BF50" s="142">
        <f t="shared" si="76"/>
        <v>158.49025813289128</v>
      </c>
      <c r="BH50" s="16"/>
      <c r="BI50" s="38">
        <f t="shared" si="127"/>
        <v>0</v>
      </c>
      <c r="BJ50" s="30">
        <f t="shared" si="128"/>
        <v>0</v>
      </c>
      <c r="BK50" s="30">
        <f t="shared" si="129"/>
        <v>0</v>
      </c>
      <c r="BL50" s="30">
        <f t="shared" si="130"/>
        <v>0</v>
      </c>
      <c r="BM50" s="30">
        <f t="shared" si="131"/>
        <v>0</v>
      </c>
      <c r="BN50" s="30">
        <f t="shared" si="132"/>
        <v>0</v>
      </c>
      <c r="BO50" s="30">
        <f t="shared" si="133"/>
        <v>0</v>
      </c>
      <c r="BP50" s="30">
        <f t="shared" si="134"/>
        <v>0</v>
      </c>
      <c r="BQ50" s="30">
        <f t="shared" si="135"/>
        <v>0</v>
      </c>
      <c r="BR50" s="30">
        <f t="shared" si="136"/>
        <v>0</v>
      </c>
      <c r="BS50" s="30">
        <f t="shared" si="137"/>
        <v>0</v>
      </c>
      <c r="BT50" s="30">
        <f t="shared" si="138"/>
        <v>0</v>
      </c>
      <c r="BU50" s="30">
        <f t="shared" si="139"/>
        <v>0</v>
      </c>
      <c r="BV50" s="13">
        <f t="shared" si="77"/>
        <v>0</v>
      </c>
      <c r="BW50" s="30">
        <f>SUMIFS('Individual Data'!$X$6:$X$5544,'Individual Data'!$I$6:$I$5544,'age-length prop'!BW$7,'Individual Data'!$V$6:$V$5544,'age-length prop'!$B50,'Individual Data'!$R$6:$R$5544,'age-length prop'!$C50,'Individual Data'!$N$6:$N$5544,"F")</f>
        <v>0</v>
      </c>
      <c r="BX50" s="30">
        <f>SUMIFS('Individual Data'!$X$6:$X$5544,'Individual Data'!$I$6:$I$5544,'age-length prop'!BX$7,'Individual Data'!$V$6:$V$5544,'age-length prop'!$B50,'Individual Data'!$R$6:$R$5544,'age-length prop'!$C50,'Individual Data'!$N$6:$N$5544,"F")</f>
        <v>0</v>
      </c>
      <c r="BY50" s="45">
        <f t="shared" si="140"/>
        <v>0</v>
      </c>
      <c r="BZ50" s="16">
        <f t="shared" si="141"/>
        <v>0</v>
      </c>
      <c r="CA50" s="16">
        <f t="shared" si="142"/>
        <v>0</v>
      </c>
      <c r="CB50" s="16">
        <f t="shared" si="143"/>
        <v>0</v>
      </c>
      <c r="CC50" s="16">
        <f t="shared" si="144"/>
        <v>0</v>
      </c>
      <c r="CD50" s="16">
        <f t="shared" si="145"/>
        <v>0</v>
      </c>
      <c r="CE50" s="16">
        <f t="shared" si="146"/>
        <v>0</v>
      </c>
      <c r="CF50" s="16">
        <f t="shared" si="147"/>
        <v>0</v>
      </c>
      <c r="CG50" s="16">
        <f t="shared" si="148"/>
        <v>0</v>
      </c>
      <c r="CH50" s="16">
        <f t="shared" si="149"/>
        <v>0</v>
      </c>
      <c r="CI50" s="16">
        <f t="shared" si="150"/>
        <v>0</v>
      </c>
      <c r="CJ50" s="16">
        <f t="shared" si="151"/>
        <v>0</v>
      </c>
      <c r="CK50" s="46">
        <f t="shared" si="152"/>
        <v>0</v>
      </c>
      <c r="CL50" s="16"/>
      <c r="CM50" s="16">
        <f t="shared" si="80"/>
        <v>0</v>
      </c>
      <c r="CN50" s="16">
        <f t="shared" si="81"/>
        <v>0</v>
      </c>
      <c r="CO50" s="16">
        <f t="shared" si="82"/>
        <v>0</v>
      </c>
      <c r="CP50" s="16">
        <f t="shared" si="83"/>
        <v>0</v>
      </c>
      <c r="CQ50" s="16">
        <f t="shared" si="84"/>
        <v>0</v>
      </c>
      <c r="CR50" s="16">
        <f t="shared" si="85"/>
        <v>0</v>
      </c>
      <c r="CS50" s="16">
        <f t="shared" si="86"/>
        <v>0</v>
      </c>
      <c r="CT50" s="16">
        <f t="shared" si="87"/>
        <v>0</v>
      </c>
      <c r="CU50" s="16">
        <f t="shared" si="88"/>
        <v>0</v>
      </c>
      <c r="CV50" s="16">
        <f t="shared" si="89"/>
        <v>0</v>
      </c>
      <c r="CW50" s="16">
        <f t="shared" si="90"/>
        <v>0</v>
      </c>
      <c r="CX50" s="16">
        <f t="shared" si="91"/>
        <v>0</v>
      </c>
      <c r="CY50" s="16">
        <f t="shared" si="92"/>
        <v>0</v>
      </c>
    </row>
    <row r="51" spans="1:103" x14ac:dyDescent="0.25">
      <c r="A51" t="s">
        <v>3820</v>
      </c>
      <c r="B51" t="s">
        <v>3876</v>
      </c>
      <c r="C51">
        <v>2</v>
      </c>
      <c r="D51" s="16">
        <f>SUMIFS('Individual Data'!$AB$6:$AB$5544,'Individual Data'!$V$6:$V$5544,'age-length prop'!$B51,'Individual Data'!$Y$6:$Y$5544,'age-length prop'!D$7,'Individual Data'!$R$6:$R$5544,'age-length prop'!$C51,'Individual Data'!$N$6:$N$5544,'age-length prop'!$B$6)</f>
        <v>0</v>
      </c>
      <c r="E51" s="16">
        <f>SUMIFS('Individual Data'!$AB$6:$AB$5544,'Individual Data'!$V$6:$V$5544,'age-length prop'!$B51,'Individual Data'!$Y$6:$Y$5544,'age-length prop'!E$7,'Individual Data'!$R$6:$R$5544,'age-length prop'!$C51,'Individual Data'!$N$6:$N$5544,'age-length prop'!$B$6)</f>
        <v>0</v>
      </c>
      <c r="F51" s="16">
        <f>SUMIFS('Individual Data'!$AB$6:$AB$5544,'Individual Data'!$V$6:$V$5544,'age-length prop'!$B51,'Individual Data'!$Y$6:$Y$5544,'age-length prop'!F$7,'Individual Data'!$R$6:$R$5544,'age-length prop'!$C51,'Individual Data'!$N$6:$N$5544,'age-length prop'!$B$6)</f>
        <v>0</v>
      </c>
      <c r="G51" s="16">
        <f>SUMIFS('Individual Data'!$AB$6:$AB$5544,'Individual Data'!$V$6:$V$5544,'age-length prop'!$B51,'Individual Data'!$Y$6:$Y$5544,'age-length prop'!G$7,'Individual Data'!$R$6:$R$5544,'age-length prop'!$C51,'Individual Data'!$N$6:$N$5544,'age-length prop'!$B$6)</f>
        <v>0</v>
      </c>
      <c r="H51" s="16">
        <f>SUMIFS('Individual Data'!$AB$6:$AB$5544,'Individual Data'!$V$6:$V$5544,'age-length prop'!$B51,'Individual Data'!$Y$6:$Y$5544,'age-length prop'!H$7,'Individual Data'!$R$6:$R$5544,'age-length prop'!$C51,'Individual Data'!$N$6:$N$5544,'age-length prop'!$B$6)</f>
        <v>0</v>
      </c>
      <c r="I51" s="16">
        <f>SUMIFS('Individual Data'!$AB$6:$AB$5544,'Individual Data'!$V$6:$V$5544,'age-length prop'!$B51,'Individual Data'!$Y$6:$Y$5544,'age-length prop'!I$7,'Individual Data'!$R$6:$R$5544,'age-length prop'!$C51,'Individual Data'!$N$6:$N$5544,'age-length prop'!$B$6)</f>
        <v>0</v>
      </c>
      <c r="J51" s="16">
        <f>SUMIFS('Individual Data'!$AB$6:$AB$5544,'Individual Data'!$V$6:$V$5544,'age-length prop'!$B51,'Individual Data'!$Y$6:$Y$5544,'age-length prop'!J$7,'Individual Data'!$R$6:$R$5544,'age-length prop'!$C51,'Individual Data'!$N$6:$N$5544,'age-length prop'!$B$6)</f>
        <v>0</v>
      </c>
      <c r="K51" s="16">
        <f>SUMIFS('Individual Data'!$AB$6:$AB$5544,'Individual Data'!$V$6:$V$5544,'age-length prop'!$B51,'Individual Data'!$Y$6:$Y$5544,'age-length prop'!K$7,'Individual Data'!$R$6:$R$5544,'age-length prop'!$C51,'Individual Data'!$N$6:$N$5544,'age-length prop'!$B$6)</f>
        <v>0</v>
      </c>
      <c r="L51" s="16">
        <f>SUMIFS('Individual Data'!$AB$6:$AB$5544,'Individual Data'!$V$6:$V$5544,'age-length prop'!$B51,'Individual Data'!$Y$6:$Y$5544,'age-length prop'!L$7,'Individual Data'!$R$6:$R$5544,'age-length prop'!$C51,'Individual Data'!$N$6:$N$5544,'age-length prop'!$B$6)</f>
        <v>0</v>
      </c>
      <c r="M51" s="16">
        <f>SUMIFS('Individual Data'!$AB$6:$AB$5544,'Individual Data'!$V$6:$V$5544,'age-length prop'!$B51,'Individual Data'!$Y$6:$Y$5544,'age-length prop'!M$7,'Individual Data'!$R$6:$R$5544,'age-length prop'!$C51,'Individual Data'!$N$6:$N$5544,'age-length prop'!$B$6)</f>
        <v>0</v>
      </c>
      <c r="N51" s="16">
        <f>SUMIFS('Individual Data'!$AB$6:$AB$5544,'Individual Data'!$V$6:$V$5544,'age-length prop'!$B51,'Individual Data'!$Y$6:$Y$5544,'age-length prop'!N$7,'Individual Data'!$R$6:$R$5544,'age-length prop'!$C51,'Individual Data'!$N$6:$N$5544,'age-length prop'!$B$6)</f>
        <v>0</v>
      </c>
      <c r="O51" s="16">
        <f>SUMIFS('Individual Data'!$AB$6:$AB$5544,'Individual Data'!$V$6:$V$5544,'age-length prop'!$B51,'Individual Data'!$Y$6:$Y$5544,'age-length prop'!O$7,'Individual Data'!$R$6:$R$5544,'age-length prop'!$C51,'Individual Data'!$N$6:$N$5544,'age-length prop'!$B$6)</f>
        <v>0</v>
      </c>
      <c r="P51" s="16">
        <f>SUMIFS('Individual Data'!$AB$6:$AB$5544,'Individual Data'!$V$6:$V$5544,'age-length prop'!$B51,'Individual Data'!$Y$6:$Y$5544,'age-length prop'!P$7,'Individual Data'!$R$6:$R$5544,'age-length prop'!$C51,'Individual Data'!$N$6:$N$5544,'age-length prop'!$B$6)</f>
        <v>0</v>
      </c>
      <c r="Q51" s="38">
        <f t="shared" si="45"/>
        <v>0</v>
      </c>
      <c r="R51" s="30">
        <f t="shared" si="46"/>
        <v>0</v>
      </c>
      <c r="S51" s="30">
        <f t="shared" si="47"/>
        <v>0</v>
      </c>
      <c r="T51" s="30">
        <f t="shared" si="48"/>
        <v>0</v>
      </c>
      <c r="U51" s="30">
        <f t="shared" si="49"/>
        <v>0</v>
      </c>
      <c r="V51" s="30">
        <f t="shared" si="50"/>
        <v>0</v>
      </c>
      <c r="W51" s="30">
        <f t="shared" si="51"/>
        <v>0</v>
      </c>
      <c r="X51" s="30">
        <f t="shared" si="52"/>
        <v>0</v>
      </c>
      <c r="Y51" s="30">
        <f t="shared" si="53"/>
        <v>0</v>
      </c>
      <c r="Z51" s="30">
        <f t="shared" si="54"/>
        <v>0</v>
      </c>
      <c r="AA51" s="30">
        <f t="shared" si="55"/>
        <v>0</v>
      </c>
      <c r="AB51" s="30">
        <f t="shared" si="56"/>
        <v>0</v>
      </c>
      <c r="AC51" s="30">
        <f t="shared" si="57"/>
        <v>0</v>
      </c>
      <c r="AD51" s="12">
        <f>VLOOKUP(A51,'PBT Tag Rates'!$B$5:$E$44,4,FALSE)</f>
        <v>0.98140000000000005</v>
      </c>
      <c r="AE51" s="30">
        <f t="shared" si="58"/>
        <v>0</v>
      </c>
      <c r="AF51" s="30">
        <f t="shared" si="59"/>
        <v>0</v>
      </c>
      <c r="AG51" s="30">
        <f t="shared" si="60"/>
        <v>0</v>
      </c>
      <c r="AH51" s="30">
        <f t="shared" si="61"/>
        <v>0</v>
      </c>
      <c r="AI51" s="30">
        <f t="shared" si="62"/>
        <v>0</v>
      </c>
      <c r="AJ51" s="30">
        <f t="shared" si="63"/>
        <v>0</v>
      </c>
      <c r="AK51" s="30">
        <f t="shared" si="64"/>
        <v>0</v>
      </c>
      <c r="AL51" s="30">
        <f t="shared" si="65"/>
        <v>0</v>
      </c>
      <c r="AM51" s="30">
        <f t="shared" si="66"/>
        <v>0</v>
      </c>
      <c r="AN51" s="30">
        <f t="shared" si="67"/>
        <v>0</v>
      </c>
      <c r="AO51" s="30">
        <f t="shared" si="68"/>
        <v>0</v>
      </c>
      <c r="AP51" s="30">
        <f t="shared" si="69"/>
        <v>0</v>
      </c>
      <c r="AQ51" s="30">
        <f t="shared" si="70"/>
        <v>0</v>
      </c>
      <c r="AS51" s="32">
        <f t="shared" si="122"/>
        <v>0</v>
      </c>
      <c r="AT51" s="33">
        <f t="shared" si="123"/>
        <v>0</v>
      </c>
      <c r="AV51">
        <f t="shared" si="124"/>
        <v>2021</v>
      </c>
      <c r="AW51" t="str">
        <f t="shared" si="125"/>
        <v>PLA2</v>
      </c>
      <c r="AX51" t="s">
        <v>3202</v>
      </c>
      <c r="AY51" s="145">
        <f>SUMIFS('cwt rel info'!$A$6:$A$317,'cwt rel info'!$D$6:$D$317,'age-length prop'!AV51,'cwt rel info'!$E$6:$E$317,'age-length prop'!AW51)</f>
        <v>220404</v>
      </c>
      <c r="AZ51" s="30">
        <f t="shared" si="73"/>
        <v>0</v>
      </c>
      <c r="BA51" s="30">
        <f t="shared" si="93"/>
        <v>0</v>
      </c>
      <c r="BB51" s="30">
        <f t="shared" si="74"/>
        <v>121.35655279871261</v>
      </c>
      <c r="BC51" s="145" t="str">
        <f>VLOOKUP(AW51,'Individual Data'!$V$5:$AC$5544,8,FALSE)</f>
        <v>Abv</v>
      </c>
      <c r="BD51" s="34">
        <f t="shared" ref="BD51" si="163">IF(BC51="blw",AZ51*(1-$BA$4),AZ51*(1-$BA$3))</f>
        <v>0</v>
      </c>
      <c r="BE51" s="16">
        <f t="shared" si="75"/>
        <v>0</v>
      </c>
      <c r="BF51" s="142">
        <f t="shared" si="76"/>
        <v>115.65279481717312</v>
      </c>
      <c r="BH51" s="16"/>
      <c r="BI51" s="38">
        <f t="shared" si="127"/>
        <v>0</v>
      </c>
      <c r="BJ51" s="30">
        <f t="shared" si="128"/>
        <v>0</v>
      </c>
      <c r="BK51" s="30">
        <f t="shared" si="129"/>
        <v>0</v>
      </c>
      <c r="BL51" s="30">
        <f t="shared" si="130"/>
        <v>0</v>
      </c>
      <c r="BM51" s="30">
        <f t="shared" si="131"/>
        <v>0</v>
      </c>
      <c r="BN51" s="30">
        <f t="shared" si="132"/>
        <v>0</v>
      </c>
      <c r="BO51" s="30">
        <f t="shared" si="133"/>
        <v>0</v>
      </c>
      <c r="BP51" s="30">
        <f t="shared" si="134"/>
        <v>0</v>
      </c>
      <c r="BQ51" s="30">
        <f t="shared" si="135"/>
        <v>0</v>
      </c>
      <c r="BR51" s="30">
        <f t="shared" si="136"/>
        <v>0</v>
      </c>
      <c r="BS51" s="30">
        <f t="shared" si="137"/>
        <v>0</v>
      </c>
      <c r="BT51" s="30">
        <f t="shared" si="138"/>
        <v>0</v>
      </c>
      <c r="BU51" s="30">
        <f t="shared" si="139"/>
        <v>0</v>
      </c>
      <c r="BV51" s="13">
        <f t="shared" si="77"/>
        <v>0</v>
      </c>
      <c r="BW51" s="30">
        <f>SUMIFS('Individual Data'!$X$6:$X$5544,'Individual Data'!$I$6:$I$5544,'age-length prop'!BW$7,'Individual Data'!$V$6:$V$5544,'age-length prop'!$B51,'Individual Data'!$R$6:$R$5544,'age-length prop'!$C51,'Individual Data'!$N$6:$N$5544,"F")</f>
        <v>0</v>
      </c>
      <c r="BX51" s="30">
        <f>SUMIFS('Individual Data'!$X$6:$X$5544,'Individual Data'!$I$6:$I$5544,'age-length prop'!BX$7,'Individual Data'!$V$6:$V$5544,'age-length prop'!$B51,'Individual Data'!$R$6:$R$5544,'age-length prop'!$C51,'Individual Data'!$N$6:$N$5544,"F")</f>
        <v>0</v>
      </c>
      <c r="BY51" s="45">
        <f t="shared" si="140"/>
        <v>0</v>
      </c>
      <c r="BZ51" s="16">
        <f t="shared" si="141"/>
        <v>0</v>
      </c>
      <c r="CA51" s="16">
        <f t="shared" si="142"/>
        <v>0</v>
      </c>
      <c r="CB51" s="16">
        <f t="shared" si="143"/>
        <v>0</v>
      </c>
      <c r="CC51" s="16">
        <f t="shared" si="144"/>
        <v>0</v>
      </c>
      <c r="CD51" s="16">
        <f t="shared" si="145"/>
        <v>0</v>
      </c>
      <c r="CE51" s="16">
        <f t="shared" si="146"/>
        <v>0</v>
      </c>
      <c r="CF51" s="16">
        <f t="shared" si="147"/>
        <v>0</v>
      </c>
      <c r="CG51" s="16">
        <f t="shared" si="148"/>
        <v>0</v>
      </c>
      <c r="CH51" s="16">
        <f t="shared" si="149"/>
        <v>0</v>
      </c>
      <c r="CI51" s="16">
        <f t="shared" si="150"/>
        <v>0</v>
      </c>
      <c r="CJ51" s="16">
        <f t="shared" si="151"/>
        <v>0</v>
      </c>
      <c r="CK51" s="46">
        <f t="shared" si="152"/>
        <v>0</v>
      </c>
      <c r="CL51" s="16"/>
      <c r="CM51" s="16">
        <f t="shared" si="80"/>
        <v>0</v>
      </c>
      <c r="CN51" s="16">
        <f t="shared" si="81"/>
        <v>0</v>
      </c>
      <c r="CO51" s="16">
        <f t="shared" si="82"/>
        <v>0</v>
      </c>
      <c r="CP51" s="16">
        <f t="shared" si="83"/>
        <v>0</v>
      </c>
      <c r="CQ51" s="16">
        <f t="shared" si="84"/>
        <v>0</v>
      </c>
      <c r="CR51" s="16">
        <f t="shared" si="85"/>
        <v>0</v>
      </c>
      <c r="CS51" s="16">
        <f t="shared" si="86"/>
        <v>0</v>
      </c>
      <c r="CT51" s="16">
        <f t="shared" si="87"/>
        <v>0</v>
      </c>
      <c r="CU51" s="16">
        <f t="shared" si="88"/>
        <v>0</v>
      </c>
      <c r="CV51" s="16">
        <f t="shared" si="89"/>
        <v>0</v>
      </c>
      <c r="CW51" s="16">
        <f t="shared" si="90"/>
        <v>0</v>
      </c>
      <c r="CX51" s="16">
        <f t="shared" si="91"/>
        <v>0</v>
      </c>
      <c r="CY51" s="16">
        <f t="shared" si="92"/>
        <v>0</v>
      </c>
    </row>
    <row r="52" spans="1:103" x14ac:dyDescent="0.25">
      <c r="A52" t="s">
        <v>13</v>
      </c>
      <c r="B52" t="s">
        <v>3170</v>
      </c>
      <c r="C52">
        <v>5</v>
      </c>
      <c r="D52" s="16">
        <f>SUMIFS('Individual Data'!$AB$6:$AB$5544,'Individual Data'!$V$6:$V$5544,'age-length prop'!$B52,'Individual Data'!$Y$6:$Y$5544,'age-length prop'!D$7,'Individual Data'!$R$6:$R$5544,'age-length prop'!$C52,'Individual Data'!$N$6:$N$5544,'age-length prop'!$B$6)</f>
        <v>0</v>
      </c>
      <c r="E52" s="16">
        <f>SUMIFS('Individual Data'!$AB$6:$AB$5544,'Individual Data'!$V$6:$V$5544,'age-length prop'!$B52,'Individual Data'!$Y$6:$Y$5544,'age-length prop'!E$7,'Individual Data'!$R$6:$R$5544,'age-length prop'!$C52,'Individual Data'!$N$6:$N$5544,'age-length prop'!$B$6)</f>
        <v>0</v>
      </c>
      <c r="F52" s="16">
        <f>SUMIFS('Individual Data'!$AB$6:$AB$5544,'Individual Data'!$V$6:$V$5544,'age-length prop'!$B52,'Individual Data'!$Y$6:$Y$5544,'age-length prop'!F$7,'Individual Data'!$R$6:$R$5544,'age-length prop'!$C52,'Individual Data'!$N$6:$N$5544,'age-length prop'!$B$6)</f>
        <v>0</v>
      </c>
      <c r="G52" s="16">
        <f>SUMIFS('Individual Data'!$AB$6:$AB$5544,'Individual Data'!$V$6:$V$5544,'age-length prop'!$B52,'Individual Data'!$Y$6:$Y$5544,'age-length prop'!G$7,'Individual Data'!$R$6:$R$5544,'age-length prop'!$C52,'Individual Data'!$N$6:$N$5544,'age-length prop'!$B$6)</f>
        <v>0</v>
      </c>
      <c r="H52" s="16">
        <f>SUMIFS('Individual Data'!$AB$6:$AB$5544,'Individual Data'!$V$6:$V$5544,'age-length prop'!$B52,'Individual Data'!$Y$6:$Y$5544,'age-length prop'!H$7,'Individual Data'!$R$6:$R$5544,'age-length prop'!$C52,'Individual Data'!$N$6:$N$5544,'age-length prop'!$B$6)</f>
        <v>0</v>
      </c>
      <c r="I52" s="16">
        <f>SUMIFS('Individual Data'!$AB$6:$AB$5544,'Individual Data'!$V$6:$V$5544,'age-length prop'!$B52,'Individual Data'!$Y$6:$Y$5544,'age-length prop'!I$7,'Individual Data'!$R$6:$R$5544,'age-length prop'!$C52,'Individual Data'!$N$6:$N$5544,'age-length prop'!$B$6)</f>
        <v>0</v>
      </c>
      <c r="J52" s="16">
        <f>SUMIFS('Individual Data'!$AB$6:$AB$5544,'Individual Data'!$V$6:$V$5544,'age-length prop'!$B52,'Individual Data'!$Y$6:$Y$5544,'age-length prop'!J$7,'Individual Data'!$R$6:$R$5544,'age-length prop'!$C52,'Individual Data'!$N$6:$N$5544,'age-length prop'!$B$6)</f>
        <v>0</v>
      </c>
      <c r="K52" s="16">
        <f>SUMIFS('Individual Data'!$AB$6:$AB$5544,'Individual Data'!$V$6:$V$5544,'age-length prop'!$B52,'Individual Data'!$Y$6:$Y$5544,'age-length prop'!K$7,'Individual Data'!$R$6:$R$5544,'age-length prop'!$C52,'Individual Data'!$N$6:$N$5544,'age-length prop'!$B$6)</f>
        <v>2.518344052903343</v>
      </c>
      <c r="L52" s="16">
        <f>SUMIFS('Individual Data'!$AB$6:$AB$5544,'Individual Data'!$V$6:$V$5544,'age-length prop'!$B52,'Individual Data'!$Y$6:$Y$5544,'age-length prop'!L$7,'Individual Data'!$R$6:$R$5544,'age-length prop'!$C52,'Individual Data'!$N$6:$N$5544,'age-length prop'!$B$6)</f>
        <v>2.518344052903343</v>
      </c>
      <c r="M52" s="16">
        <f>SUMIFS('Individual Data'!$AB$6:$AB$5544,'Individual Data'!$V$6:$V$5544,'age-length prop'!$B52,'Individual Data'!$Y$6:$Y$5544,'age-length prop'!M$7,'Individual Data'!$R$6:$R$5544,'age-length prop'!$C52,'Individual Data'!$N$6:$N$5544,'age-length prop'!$B$6)</f>
        <v>2.518344052903343</v>
      </c>
      <c r="N52" s="16">
        <f>SUMIFS('Individual Data'!$AB$6:$AB$5544,'Individual Data'!$V$6:$V$5544,'age-length prop'!$B52,'Individual Data'!$Y$6:$Y$5544,'age-length prop'!N$7,'Individual Data'!$R$6:$R$5544,'age-length prop'!$C52,'Individual Data'!$N$6:$N$5544,'age-length prop'!$B$6)</f>
        <v>2.518344052903343</v>
      </c>
      <c r="O52" s="16">
        <f>SUMIFS('Individual Data'!$AB$6:$AB$5544,'Individual Data'!$V$6:$V$5544,'age-length prop'!$B52,'Individual Data'!$Y$6:$Y$5544,'age-length prop'!O$7,'Individual Data'!$R$6:$R$5544,'age-length prop'!$C52,'Individual Data'!$N$6:$N$5544,'age-length prop'!$B$6)</f>
        <v>0</v>
      </c>
      <c r="P52" s="16">
        <f>SUMIFS('Individual Data'!$AB$6:$AB$5544,'Individual Data'!$V$6:$V$5544,'age-length prop'!$B52,'Individual Data'!$Y$6:$Y$5544,'age-length prop'!P$7,'Individual Data'!$R$6:$R$5544,'age-length prop'!$C52,'Individual Data'!$N$6:$N$5544,'age-length prop'!$B$6)</f>
        <v>0</v>
      </c>
      <c r="Q52" s="38">
        <f t="shared" si="45"/>
        <v>0</v>
      </c>
      <c r="R52" s="30">
        <f t="shared" si="46"/>
        <v>0</v>
      </c>
      <c r="S52" s="30">
        <f t="shared" si="47"/>
        <v>0</v>
      </c>
      <c r="T52" s="30">
        <f t="shared" si="48"/>
        <v>0</v>
      </c>
      <c r="U52" s="30">
        <f t="shared" si="49"/>
        <v>0</v>
      </c>
      <c r="V52" s="30">
        <f t="shared" si="50"/>
        <v>0</v>
      </c>
      <c r="W52" s="30">
        <f t="shared" si="51"/>
        <v>0</v>
      </c>
      <c r="X52" s="30">
        <f t="shared" si="52"/>
        <v>2.5439897003613332</v>
      </c>
      <c r="Y52" s="30">
        <f t="shared" si="53"/>
        <v>2.5510908861605928</v>
      </c>
      <c r="Z52" s="30">
        <f t="shared" si="54"/>
        <v>2.5526858505830923</v>
      </c>
      <c r="AA52" s="30">
        <f t="shared" si="55"/>
        <v>2.5400831569237101</v>
      </c>
      <c r="AB52" s="30">
        <f t="shared" si="56"/>
        <v>0</v>
      </c>
      <c r="AC52" s="30">
        <f t="shared" si="57"/>
        <v>0</v>
      </c>
      <c r="AD52" s="12">
        <f>VLOOKUP(A52,'PBT Tag Rates'!$B$5:$E$44,4,FALSE)</f>
        <v>0.96828396500000002</v>
      </c>
      <c r="AE52" s="30">
        <f t="shared" si="58"/>
        <v>0</v>
      </c>
      <c r="AF52" s="30">
        <f t="shared" si="59"/>
        <v>0</v>
      </c>
      <c r="AG52" s="30">
        <f t="shared" si="60"/>
        <v>0</v>
      </c>
      <c r="AH52" s="30">
        <f t="shared" si="61"/>
        <v>0</v>
      </c>
      <c r="AI52" s="30">
        <f t="shared" si="62"/>
        <v>0</v>
      </c>
      <c r="AJ52" s="30">
        <f t="shared" si="63"/>
        <v>0</v>
      </c>
      <c r="AK52" s="30">
        <f t="shared" si="64"/>
        <v>0</v>
      </c>
      <c r="AL52" s="30">
        <f t="shared" si="65"/>
        <v>2.6273178037822129</v>
      </c>
      <c r="AM52" s="30">
        <f t="shared" si="66"/>
        <v>2.63465158814294</v>
      </c>
      <c r="AN52" s="30">
        <f t="shared" si="67"/>
        <v>2.6362987954500436</v>
      </c>
      <c r="AO52" s="30">
        <f t="shared" si="68"/>
        <v>2.6232833019430513</v>
      </c>
      <c r="AP52" s="30">
        <f t="shared" si="69"/>
        <v>0</v>
      </c>
      <c r="AQ52" s="30">
        <f t="shared" si="70"/>
        <v>0</v>
      </c>
      <c r="AS52" s="32">
        <f t="shared" si="122"/>
        <v>0</v>
      </c>
      <c r="AT52" s="33">
        <f t="shared" si="123"/>
        <v>10.521551489318247</v>
      </c>
      <c r="AV52">
        <f t="shared" si="124"/>
        <v>2018</v>
      </c>
      <c r="AW52" t="str">
        <f t="shared" si="125"/>
        <v>CFA</v>
      </c>
      <c r="AX52" t="s">
        <v>3202</v>
      </c>
      <c r="AY52" s="145">
        <f>SUMIFS('cwt rel info'!$A$6:$A$317,'cwt rel info'!$D$6:$D$317,'age-length prop'!AV52,'cwt rel info'!$E$6:$E$317,'age-length prop'!AW52)</f>
        <v>220267</v>
      </c>
      <c r="AZ52" s="30">
        <f t="shared" si="73"/>
        <v>10.521551489318247</v>
      </c>
      <c r="BA52" s="30">
        <f t="shared" si="93"/>
        <v>14.908509777829707</v>
      </c>
      <c r="BB52" s="30">
        <f t="shared" si="74"/>
        <v>0</v>
      </c>
      <c r="BC52" s="145" t="str">
        <f>VLOOKUP(AW52,'Individual Data'!$V$5:$AC$5544,8,FALSE)</f>
        <v>Abv</v>
      </c>
      <c r="BD52" s="34">
        <f t="shared" ref="BD52" si="164">IF(BC52="blw",AZ52*(1-$BA$4),AZ52*(1-$BA$3))</f>
        <v>10.258512702085291</v>
      </c>
      <c r="BE52" s="16">
        <f t="shared" si="75"/>
        <v>14.535797033383965</v>
      </c>
      <c r="BF52" s="142">
        <f t="shared" si="76"/>
        <v>0</v>
      </c>
      <c r="BH52" s="16"/>
      <c r="BI52" s="38">
        <f t="shared" si="127"/>
        <v>0</v>
      </c>
      <c r="BJ52" s="30">
        <f t="shared" si="128"/>
        <v>0</v>
      </c>
      <c r="BK52" s="30">
        <f t="shared" si="129"/>
        <v>0</v>
      </c>
      <c r="BL52" s="30">
        <f t="shared" si="130"/>
        <v>0</v>
      </c>
      <c r="BM52" s="30">
        <f t="shared" si="131"/>
        <v>0</v>
      </c>
      <c r="BN52" s="30">
        <f t="shared" si="132"/>
        <v>0</v>
      </c>
      <c r="BO52" s="30">
        <f t="shared" si="133"/>
        <v>0</v>
      </c>
      <c r="BP52" s="30">
        <f t="shared" si="134"/>
        <v>8.3328103420879707E-2</v>
      </c>
      <c r="BQ52" s="30">
        <f t="shared" si="135"/>
        <v>8.3560701982347219E-2</v>
      </c>
      <c r="BR52" s="30">
        <f t="shared" si="136"/>
        <v>8.3612944866951366E-2</v>
      </c>
      <c r="BS52" s="30">
        <f t="shared" si="137"/>
        <v>8.3200145019341143E-2</v>
      </c>
      <c r="BT52" s="30">
        <f t="shared" si="138"/>
        <v>0</v>
      </c>
      <c r="BU52" s="30">
        <f t="shared" si="139"/>
        <v>0</v>
      </c>
      <c r="BV52" s="13">
        <f t="shared" si="77"/>
        <v>0</v>
      </c>
      <c r="BW52" s="30">
        <f>SUMIFS('Individual Data'!$X$6:$X$5544,'Individual Data'!$I$6:$I$5544,'age-length prop'!BW$7,'Individual Data'!$V$6:$V$5544,'age-length prop'!$B52,'Individual Data'!$R$6:$R$5544,'age-length prop'!$C52,'Individual Data'!$N$6:$N$5544,"F")</f>
        <v>0</v>
      </c>
      <c r="BX52" s="30">
        <f>SUMIFS('Individual Data'!$X$6:$X$5544,'Individual Data'!$I$6:$I$5544,'age-length prop'!BX$7,'Individual Data'!$V$6:$V$5544,'age-length prop'!$B52,'Individual Data'!$R$6:$R$5544,'age-length prop'!$C52,'Individual Data'!$N$6:$N$5544,"F")</f>
        <v>4</v>
      </c>
      <c r="BY52" s="45">
        <f t="shared" si="140"/>
        <v>0</v>
      </c>
      <c r="BZ52" s="16">
        <f t="shared" si="141"/>
        <v>0</v>
      </c>
      <c r="CA52" s="16">
        <f t="shared" si="142"/>
        <v>0</v>
      </c>
      <c r="CB52" s="16">
        <f t="shared" si="143"/>
        <v>0</v>
      </c>
      <c r="CC52" s="16">
        <f t="shared" si="144"/>
        <v>0</v>
      </c>
      <c r="CD52" s="16">
        <f t="shared" si="145"/>
        <v>0</v>
      </c>
      <c r="CE52" s="16">
        <f t="shared" si="146"/>
        <v>0</v>
      </c>
      <c r="CF52" s="16">
        <f t="shared" si="147"/>
        <v>0</v>
      </c>
      <c r="CG52" s="16">
        <f t="shared" si="148"/>
        <v>0</v>
      </c>
      <c r="CH52" s="16">
        <f t="shared" si="149"/>
        <v>0</v>
      </c>
      <c r="CI52" s="16">
        <f t="shared" si="150"/>
        <v>0</v>
      </c>
      <c r="CJ52" s="16">
        <f t="shared" si="151"/>
        <v>0</v>
      </c>
      <c r="CK52" s="46">
        <f t="shared" si="152"/>
        <v>0</v>
      </c>
      <c r="CL52" s="16"/>
      <c r="CM52" s="16">
        <f t="shared" si="80"/>
        <v>0</v>
      </c>
      <c r="CN52" s="16">
        <f t="shared" si="81"/>
        <v>0</v>
      </c>
      <c r="CO52" s="16">
        <f t="shared" si="82"/>
        <v>0</v>
      </c>
      <c r="CP52" s="16">
        <f t="shared" si="83"/>
        <v>0</v>
      </c>
      <c r="CQ52" s="16">
        <f t="shared" si="84"/>
        <v>0</v>
      </c>
      <c r="CR52" s="16">
        <f t="shared" si="85"/>
        <v>0</v>
      </c>
      <c r="CS52" s="16">
        <f t="shared" si="86"/>
        <v>0</v>
      </c>
      <c r="CT52" s="16">
        <f t="shared" si="87"/>
        <v>8.3328103420879707E-2</v>
      </c>
      <c r="CU52" s="16">
        <f t="shared" si="88"/>
        <v>8.3560701982347219E-2</v>
      </c>
      <c r="CV52" s="16">
        <f t="shared" si="89"/>
        <v>8.3612944866951366E-2</v>
      </c>
      <c r="CW52" s="16">
        <f t="shared" si="90"/>
        <v>8.3200145019341143E-2</v>
      </c>
      <c r="CX52" s="16">
        <f t="shared" si="91"/>
        <v>0</v>
      </c>
      <c r="CY52" s="16">
        <f t="shared" si="92"/>
        <v>0</v>
      </c>
    </row>
    <row r="53" spans="1:103" x14ac:dyDescent="0.25">
      <c r="A53" t="s">
        <v>13</v>
      </c>
      <c r="B53" t="s">
        <v>3171</v>
      </c>
      <c r="C53">
        <v>5</v>
      </c>
      <c r="D53" s="16">
        <f>SUMIFS('Individual Data'!$AB$6:$AB$5544,'Individual Data'!$V$6:$V$5544,'age-length prop'!$B53,'Individual Data'!$Y$6:$Y$5544,'age-length prop'!D$7,'Individual Data'!$R$6:$R$5544,'age-length prop'!$C53,'Individual Data'!$N$6:$N$5544,'age-length prop'!$B$6)</f>
        <v>0</v>
      </c>
      <c r="E53" s="16">
        <f>SUMIFS('Individual Data'!$AB$6:$AB$5544,'Individual Data'!$V$6:$V$5544,'age-length prop'!$B53,'Individual Data'!$Y$6:$Y$5544,'age-length prop'!E$7,'Individual Data'!$R$6:$R$5544,'age-length prop'!$C53,'Individual Data'!$N$6:$N$5544,'age-length prop'!$B$6)</f>
        <v>0</v>
      </c>
      <c r="F53" s="16">
        <f>SUMIFS('Individual Data'!$AB$6:$AB$5544,'Individual Data'!$V$6:$V$5544,'age-length prop'!$B53,'Individual Data'!$Y$6:$Y$5544,'age-length prop'!F$7,'Individual Data'!$R$6:$R$5544,'age-length prop'!$C53,'Individual Data'!$N$6:$N$5544,'age-length prop'!$B$6)</f>
        <v>0</v>
      </c>
      <c r="G53" s="16">
        <f>SUMIFS('Individual Data'!$AB$6:$AB$5544,'Individual Data'!$V$6:$V$5544,'age-length prop'!$B53,'Individual Data'!$Y$6:$Y$5544,'age-length prop'!G$7,'Individual Data'!$R$6:$R$5544,'age-length prop'!$C53,'Individual Data'!$N$6:$N$5544,'age-length prop'!$B$6)</f>
        <v>0</v>
      </c>
      <c r="H53" s="16">
        <f>SUMIFS('Individual Data'!$AB$6:$AB$5544,'Individual Data'!$V$6:$V$5544,'age-length prop'!$B53,'Individual Data'!$Y$6:$Y$5544,'age-length prop'!H$7,'Individual Data'!$R$6:$R$5544,'age-length prop'!$C53,'Individual Data'!$N$6:$N$5544,'age-length prop'!$B$6)</f>
        <v>0</v>
      </c>
      <c r="I53" s="16">
        <f>SUMIFS('Individual Data'!$AB$6:$AB$5544,'Individual Data'!$V$6:$V$5544,'age-length prop'!$B53,'Individual Data'!$Y$6:$Y$5544,'age-length prop'!I$7,'Individual Data'!$R$6:$R$5544,'age-length prop'!$C53,'Individual Data'!$N$6:$N$5544,'age-length prop'!$B$6)</f>
        <v>0</v>
      </c>
      <c r="J53" s="16">
        <f>SUMIFS('Individual Data'!$AB$6:$AB$5544,'Individual Data'!$V$6:$V$5544,'age-length prop'!$B53,'Individual Data'!$Y$6:$Y$5544,'age-length prop'!J$7,'Individual Data'!$R$6:$R$5544,'age-length prop'!$C53,'Individual Data'!$N$6:$N$5544,'age-length prop'!$B$6)</f>
        <v>0</v>
      </c>
      <c r="K53" s="16">
        <f>SUMIFS('Individual Data'!$AB$6:$AB$5544,'Individual Data'!$V$6:$V$5544,'age-length prop'!$B53,'Individual Data'!$Y$6:$Y$5544,'age-length prop'!K$7,'Individual Data'!$R$6:$R$5544,'age-length prop'!$C53,'Individual Data'!$N$6:$N$5544,'age-length prop'!$B$6)</f>
        <v>0</v>
      </c>
      <c r="L53" s="16">
        <f>SUMIFS('Individual Data'!$AB$6:$AB$5544,'Individual Data'!$V$6:$V$5544,'age-length prop'!$B53,'Individual Data'!$Y$6:$Y$5544,'age-length prop'!L$7,'Individual Data'!$R$6:$R$5544,'age-length prop'!$C53,'Individual Data'!$N$6:$N$5544,'age-length prop'!$B$6)</f>
        <v>37.492637112029307</v>
      </c>
      <c r="M53" s="16">
        <f>SUMIFS('Individual Data'!$AB$6:$AB$5544,'Individual Data'!$V$6:$V$5544,'age-length prop'!$B53,'Individual Data'!$Y$6:$Y$5544,'age-length prop'!M$7,'Individual Data'!$R$6:$R$5544,'age-length prop'!$C53,'Individual Data'!$N$6:$N$5544,'age-length prop'!$B$6)</f>
        <v>11.658097686375321</v>
      </c>
      <c r="N53" s="16">
        <f>SUMIFS('Individual Data'!$AB$6:$AB$5544,'Individual Data'!$V$6:$V$5544,'age-length prop'!$B53,'Individual Data'!$Y$6:$Y$5544,'age-length prop'!N$7,'Individual Data'!$R$6:$R$5544,'age-length prop'!$C53,'Individual Data'!$N$6:$N$5544,'age-length prop'!$B$6)</f>
        <v>23.316195372750641</v>
      </c>
      <c r="O53" s="16">
        <f>SUMIFS('Individual Data'!$AB$6:$AB$5544,'Individual Data'!$V$6:$V$5544,'age-length prop'!$B53,'Individual Data'!$Y$6:$Y$5544,'age-length prop'!O$7,'Individual Data'!$R$6:$R$5544,'age-length prop'!$C53,'Individual Data'!$N$6:$N$5544,'age-length prop'!$B$6)</f>
        <v>0</v>
      </c>
      <c r="P53" s="16">
        <f>SUMIFS('Individual Data'!$AB$6:$AB$5544,'Individual Data'!$V$6:$V$5544,'age-length prop'!$B53,'Individual Data'!$Y$6:$Y$5544,'age-length prop'!P$7,'Individual Data'!$R$6:$R$5544,'age-length prop'!$C53,'Individual Data'!$N$6:$N$5544,'age-length prop'!$B$6)</f>
        <v>0</v>
      </c>
      <c r="Q53" s="38">
        <f t="shared" si="45"/>
        <v>0</v>
      </c>
      <c r="R53" s="30">
        <f t="shared" si="46"/>
        <v>0</v>
      </c>
      <c r="S53" s="30">
        <f t="shared" si="47"/>
        <v>0</v>
      </c>
      <c r="T53" s="30">
        <f t="shared" si="48"/>
        <v>0</v>
      </c>
      <c r="U53" s="30">
        <f t="shared" si="49"/>
        <v>0</v>
      </c>
      <c r="V53" s="30">
        <f t="shared" si="50"/>
        <v>0</v>
      </c>
      <c r="W53" s="30">
        <f t="shared" si="51"/>
        <v>0</v>
      </c>
      <c r="X53" s="30">
        <f t="shared" si="52"/>
        <v>0</v>
      </c>
      <c r="Y53" s="30">
        <f t="shared" si="53"/>
        <v>37.980165865086988</v>
      </c>
      <c r="Z53" s="30">
        <f t="shared" si="54"/>
        <v>11.817075182565601</v>
      </c>
      <c r="AA53" s="30">
        <f t="shared" si="55"/>
        <v>23.517467790625023</v>
      </c>
      <c r="AB53" s="30">
        <f t="shared" si="56"/>
        <v>0</v>
      </c>
      <c r="AC53" s="30">
        <f t="shared" si="57"/>
        <v>0</v>
      </c>
      <c r="AD53" s="12">
        <f>VLOOKUP(A53,'PBT Tag Rates'!$B$5:$E$44,4,FALSE)</f>
        <v>0.96828396500000002</v>
      </c>
      <c r="AE53" s="30">
        <f t="shared" si="58"/>
        <v>0</v>
      </c>
      <c r="AF53" s="30">
        <f t="shared" si="59"/>
        <v>0</v>
      </c>
      <c r="AG53" s="30">
        <f t="shared" si="60"/>
        <v>0</v>
      </c>
      <c r="AH53" s="30">
        <f t="shared" si="61"/>
        <v>0</v>
      </c>
      <c r="AI53" s="30">
        <f t="shared" si="62"/>
        <v>0</v>
      </c>
      <c r="AJ53" s="30">
        <f t="shared" si="63"/>
        <v>0</v>
      </c>
      <c r="AK53" s="30">
        <f t="shared" si="64"/>
        <v>0</v>
      </c>
      <c r="AL53" s="30">
        <f t="shared" si="65"/>
        <v>0</v>
      </c>
      <c r="AM53" s="30">
        <f t="shared" si="66"/>
        <v>39.224202029501733</v>
      </c>
      <c r="AN53" s="30">
        <f t="shared" si="67"/>
        <v>12.204142183192717</v>
      </c>
      <c r="AO53" s="30">
        <f t="shared" si="68"/>
        <v>24.287779866957749</v>
      </c>
      <c r="AP53" s="30">
        <f t="shared" si="69"/>
        <v>0</v>
      </c>
      <c r="AQ53" s="30">
        <f t="shared" si="70"/>
        <v>0</v>
      </c>
      <c r="AS53" s="32">
        <f t="shared" si="122"/>
        <v>0</v>
      </c>
      <c r="AT53" s="33">
        <f t="shared" si="123"/>
        <v>75.716124079652189</v>
      </c>
      <c r="AV53">
        <f t="shared" si="124"/>
        <v>2018</v>
      </c>
      <c r="AW53" t="str">
        <f t="shared" si="125"/>
        <v>LGA</v>
      </c>
      <c r="AX53" t="s">
        <v>3202</v>
      </c>
      <c r="AY53" s="145">
        <f>SUMIFS('cwt rel info'!$A$6:$A$317,'cwt rel info'!$D$6:$D$317,'age-length prop'!AV53,'cwt rel info'!$E$6:$E$317,'age-length prop'!AW53)</f>
        <v>220269</v>
      </c>
      <c r="AZ53" s="30">
        <f t="shared" si="73"/>
        <v>75.716124079652189</v>
      </c>
      <c r="BA53" s="30">
        <f t="shared" si="93"/>
        <v>2.6582297398562424</v>
      </c>
      <c r="BB53" s="30">
        <f t="shared" si="74"/>
        <v>0</v>
      </c>
      <c r="BC53" s="145" t="str">
        <f>VLOOKUP(AW53,'Individual Data'!$V$5:$AC$5544,8,FALSE)</f>
        <v>Abv</v>
      </c>
      <c r="BD53" s="34">
        <f t="shared" ref="BD53" si="165">IF(BC53="blw",AZ53*(1-$BA$4),AZ53*(1-$BA$3))</f>
        <v>73.823220977660881</v>
      </c>
      <c r="BE53" s="16">
        <f t="shared" si="75"/>
        <v>2.5917739963598363</v>
      </c>
      <c r="BF53" s="142">
        <f t="shared" si="76"/>
        <v>0</v>
      </c>
      <c r="BH53" s="16"/>
      <c r="BI53" s="38">
        <f t="shared" si="127"/>
        <v>0</v>
      </c>
      <c r="BJ53" s="30">
        <f t="shared" si="128"/>
        <v>0</v>
      </c>
      <c r="BK53" s="30">
        <f t="shared" si="129"/>
        <v>0</v>
      </c>
      <c r="BL53" s="30">
        <f t="shared" si="130"/>
        <v>0</v>
      </c>
      <c r="BM53" s="30">
        <f t="shared" si="131"/>
        <v>0</v>
      </c>
      <c r="BN53" s="30">
        <f t="shared" si="132"/>
        <v>0</v>
      </c>
      <c r="BO53" s="30">
        <f t="shared" si="133"/>
        <v>0</v>
      </c>
      <c r="BP53" s="30">
        <f t="shared" si="134"/>
        <v>0</v>
      </c>
      <c r="BQ53" s="30">
        <f t="shared" si="135"/>
        <v>1.2440361644147444</v>
      </c>
      <c r="BR53" s="30">
        <f t="shared" si="136"/>
        <v>0.38706700062711619</v>
      </c>
      <c r="BS53" s="30">
        <f t="shared" si="137"/>
        <v>0.77031207633272558</v>
      </c>
      <c r="BT53" s="30">
        <f t="shared" si="138"/>
        <v>0</v>
      </c>
      <c r="BU53" s="30">
        <f t="shared" si="139"/>
        <v>0</v>
      </c>
      <c r="BV53" s="13">
        <f t="shared" si="77"/>
        <v>0.42857142857142855</v>
      </c>
      <c r="BW53" s="30">
        <f>SUMIFS('Individual Data'!$X$6:$X$5544,'Individual Data'!$I$6:$I$5544,'age-length prop'!BW$7,'Individual Data'!$V$6:$V$5544,'age-length prop'!$B53,'Individual Data'!$R$6:$R$5544,'age-length prop'!$C53,'Individual Data'!$N$6:$N$5544,"F")</f>
        <v>3</v>
      </c>
      <c r="BX53" s="30">
        <f>SUMIFS('Individual Data'!$X$6:$X$5544,'Individual Data'!$I$6:$I$5544,'age-length prop'!BX$7,'Individual Data'!$V$6:$V$5544,'age-length prop'!$B53,'Individual Data'!$R$6:$R$5544,'age-length prop'!$C53,'Individual Data'!$N$6:$N$5544,"F")</f>
        <v>4</v>
      </c>
      <c r="BY53" s="45">
        <f t="shared" si="140"/>
        <v>0</v>
      </c>
      <c r="BZ53" s="16">
        <f t="shared" si="141"/>
        <v>0</v>
      </c>
      <c r="CA53" s="16">
        <f t="shared" si="142"/>
        <v>0</v>
      </c>
      <c r="CB53" s="16">
        <f t="shared" si="143"/>
        <v>0</v>
      </c>
      <c r="CC53" s="16">
        <f t="shared" si="144"/>
        <v>0</v>
      </c>
      <c r="CD53" s="16">
        <f t="shared" si="145"/>
        <v>0</v>
      </c>
      <c r="CE53" s="16">
        <f t="shared" si="146"/>
        <v>0</v>
      </c>
      <c r="CF53" s="16">
        <f t="shared" si="147"/>
        <v>0</v>
      </c>
      <c r="CG53" s="16">
        <f t="shared" si="148"/>
        <v>0.53315835617774754</v>
      </c>
      <c r="CH53" s="16">
        <f t="shared" si="149"/>
        <v>0.16588585741162121</v>
      </c>
      <c r="CI53" s="16">
        <f t="shared" si="150"/>
        <v>0.33013374699973952</v>
      </c>
      <c r="CJ53" s="16">
        <f t="shared" si="151"/>
        <v>0</v>
      </c>
      <c r="CK53" s="46">
        <f t="shared" si="152"/>
        <v>0</v>
      </c>
      <c r="CL53" s="16"/>
      <c r="CM53" s="16">
        <f t="shared" si="80"/>
        <v>0</v>
      </c>
      <c r="CN53" s="16">
        <f t="shared" si="81"/>
        <v>0</v>
      </c>
      <c r="CO53" s="16">
        <f t="shared" si="82"/>
        <v>0</v>
      </c>
      <c r="CP53" s="16">
        <f t="shared" si="83"/>
        <v>0</v>
      </c>
      <c r="CQ53" s="16">
        <f t="shared" si="84"/>
        <v>0</v>
      </c>
      <c r="CR53" s="16">
        <f t="shared" si="85"/>
        <v>0</v>
      </c>
      <c r="CS53" s="16">
        <f t="shared" si="86"/>
        <v>0</v>
      </c>
      <c r="CT53" s="16">
        <f t="shared" si="87"/>
        <v>0</v>
      </c>
      <c r="CU53" s="16">
        <f t="shared" si="88"/>
        <v>0.71087780823699676</v>
      </c>
      <c r="CV53" s="16">
        <f t="shared" si="89"/>
        <v>0.22118114321549495</v>
      </c>
      <c r="CW53" s="16">
        <f t="shared" si="90"/>
        <v>0.44017832933298601</v>
      </c>
      <c r="CX53" s="16">
        <f t="shared" si="91"/>
        <v>0</v>
      </c>
      <c r="CY53" s="16">
        <f t="shared" si="92"/>
        <v>0</v>
      </c>
    </row>
    <row r="54" spans="1:103" x14ac:dyDescent="0.25">
      <c r="A54" t="s">
        <v>13</v>
      </c>
      <c r="B54" t="s">
        <v>3169</v>
      </c>
      <c r="C54">
        <v>5</v>
      </c>
      <c r="D54" s="16">
        <f>SUMIFS('Individual Data'!$AB$6:$AB$5544,'Individual Data'!$V$6:$V$5544,'age-length prop'!$B54,'Individual Data'!$Y$6:$Y$5544,'age-length prop'!D$7,'Individual Data'!$R$6:$R$5544,'age-length prop'!$C54,'Individual Data'!$N$6:$N$5544,'age-length prop'!$B$6)</f>
        <v>0</v>
      </c>
      <c r="E54" s="16">
        <f>SUMIFS('Individual Data'!$AB$6:$AB$5544,'Individual Data'!$V$6:$V$5544,'age-length prop'!$B54,'Individual Data'!$Y$6:$Y$5544,'age-length prop'!E$7,'Individual Data'!$R$6:$R$5544,'age-length prop'!$C54,'Individual Data'!$N$6:$N$5544,'age-length prop'!$B$6)</f>
        <v>0</v>
      </c>
      <c r="F54" s="16">
        <f>SUMIFS('Individual Data'!$AB$6:$AB$5544,'Individual Data'!$V$6:$V$5544,'age-length prop'!$B54,'Individual Data'!$Y$6:$Y$5544,'age-length prop'!F$7,'Individual Data'!$R$6:$R$5544,'age-length prop'!$C54,'Individual Data'!$N$6:$N$5544,'age-length prop'!$B$6)</f>
        <v>0</v>
      </c>
      <c r="G54" s="16">
        <f>SUMIFS('Individual Data'!$AB$6:$AB$5544,'Individual Data'!$V$6:$V$5544,'age-length prop'!$B54,'Individual Data'!$Y$6:$Y$5544,'age-length prop'!G$7,'Individual Data'!$R$6:$R$5544,'age-length prop'!$C54,'Individual Data'!$N$6:$N$5544,'age-length prop'!$B$6)</f>
        <v>0</v>
      </c>
      <c r="H54" s="16">
        <f>SUMIFS('Individual Data'!$AB$6:$AB$5544,'Individual Data'!$V$6:$V$5544,'age-length prop'!$B54,'Individual Data'!$Y$6:$Y$5544,'age-length prop'!H$7,'Individual Data'!$R$6:$R$5544,'age-length prop'!$C54,'Individual Data'!$N$6:$N$5544,'age-length prop'!$B$6)</f>
        <v>0</v>
      </c>
      <c r="I54" s="16">
        <f>SUMIFS('Individual Data'!$AB$6:$AB$5544,'Individual Data'!$V$6:$V$5544,'age-length prop'!$B54,'Individual Data'!$Y$6:$Y$5544,'age-length prop'!I$7,'Individual Data'!$R$6:$R$5544,'age-length prop'!$C54,'Individual Data'!$N$6:$N$5544,'age-length prop'!$B$6)</f>
        <v>0</v>
      </c>
      <c r="J54" s="16">
        <f>SUMIFS('Individual Data'!$AB$6:$AB$5544,'Individual Data'!$V$6:$V$5544,'age-length prop'!$B54,'Individual Data'!$Y$6:$Y$5544,'age-length prop'!J$7,'Individual Data'!$R$6:$R$5544,'age-length prop'!$C54,'Individual Data'!$N$6:$N$5544,'age-length prop'!$B$6)</f>
        <v>0</v>
      </c>
      <c r="K54" s="16">
        <f>SUMIFS('Individual Data'!$AB$6:$AB$5544,'Individual Data'!$V$6:$V$5544,'age-length prop'!$B54,'Individual Data'!$Y$6:$Y$5544,'age-length prop'!K$7,'Individual Data'!$R$6:$R$5544,'age-length prop'!$C54,'Individual Data'!$N$6:$N$5544,'age-length prop'!$B$6)</f>
        <v>0</v>
      </c>
      <c r="L54" s="16">
        <f>SUMIFS('Individual Data'!$AB$6:$AB$5544,'Individual Data'!$V$6:$V$5544,'age-length prop'!$B54,'Individual Data'!$Y$6:$Y$5544,'age-length prop'!L$7,'Individual Data'!$R$6:$R$5544,'age-length prop'!$C54,'Individual Data'!$N$6:$N$5544,'age-length prop'!$B$6)</f>
        <v>28.352883478557327</v>
      </c>
      <c r="M54" s="16">
        <f>SUMIFS('Individual Data'!$AB$6:$AB$5544,'Individual Data'!$V$6:$V$5544,'age-length prop'!$B54,'Individual Data'!$Y$6:$Y$5544,'age-length prop'!M$7,'Individual Data'!$R$6:$R$5544,'age-length prop'!$C54,'Individual Data'!$N$6:$N$5544,'age-length prop'!$B$6)</f>
        <v>11.658097686375321</v>
      </c>
      <c r="N54" s="16">
        <f>SUMIFS('Individual Data'!$AB$6:$AB$5544,'Individual Data'!$V$6:$V$5544,'age-length prop'!$B54,'Individual Data'!$Y$6:$Y$5544,'age-length prop'!N$7,'Individual Data'!$R$6:$R$5544,'age-length prop'!$C54,'Individual Data'!$N$6:$N$5544,'age-length prop'!$B$6)</f>
        <v>2.518344052903343</v>
      </c>
      <c r="O54" s="16">
        <f>SUMIFS('Individual Data'!$AB$6:$AB$5544,'Individual Data'!$V$6:$V$5544,'age-length prop'!$B54,'Individual Data'!$Y$6:$Y$5544,'age-length prop'!O$7,'Individual Data'!$R$6:$R$5544,'age-length prop'!$C54,'Individual Data'!$N$6:$N$5544,'age-length prop'!$B$6)</f>
        <v>2.518344052903343</v>
      </c>
      <c r="P54" s="16">
        <f>SUMIFS('Individual Data'!$AB$6:$AB$5544,'Individual Data'!$V$6:$V$5544,'age-length prop'!$B54,'Individual Data'!$Y$6:$Y$5544,'age-length prop'!P$7,'Individual Data'!$R$6:$R$5544,'age-length prop'!$C54,'Individual Data'!$N$6:$N$5544,'age-length prop'!$B$6)</f>
        <v>0</v>
      </c>
      <c r="Q54" s="38">
        <f t="shared" si="45"/>
        <v>0</v>
      </c>
      <c r="R54" s="30">
        <f t="shared" si="46"/>
        <v>0</v>
      </c>
      <c r="S54" s="30">
        <f t="shared" si="47"/>
        <v>0</v>
      </c>
      <c r="T54" s="30">
        <f t="shared" si="48"/>
        <v>0</v>
      </c>
      <c r="U54" s="30">
        <f t="shared" si="49"/>
        <v>0</v>
      </c>
      <c r="V54" s="30">
        <f t="shared" si="50"/>
        <v>0</v>
      </c>
      <c r="W54" s="30">
        <f t="shared" si="51"/>
        <v>0</v>
      </c>
      <c r="X54" s="30">
        <f t="shared" si="52"/>
        <v>0</v>
      </c>
      <c r="Y54" s="30">
        <f t="shared" si="53"/>
        <v>28.721565091605449</v>
      </c>
      <c r="Z54" s="30">
        <f t="shared" si="54"/>
        <v>11.817075182565601</v>
      </c>
      <c r="AA54" s="30">
        <f t="shared" si="55"/>
        <v>2.5400831569237101</v>
      </c>
      <c r="AB54" s="30">
        <f t="shared" si="56"/>
        <v>2.518344052903343</v>
      </c>
      <c r="AC54" s="30">
        <f t="shared" si="57"/>
        <v>0</v>
      </c>
      <c r="AD54" s="12">
        <f>VLOOKUP(A54,'PBT Tag Rates'!$B$5:$E$44,4,FALSE)</f>
        <v>0.96828396500000002</v>
      </c>
      <c r="AE54" s="30">
        <f t="shared" si="58"/>
        <v>0</v>
      </c>
      <c r="AF54" s="30">
        <f t="shared" si="59"/>
        <v>0</v>
      </c>
      <c r="AG54" s="30">
        <f t="shared" si="60"/>
        <v>0</v>
      </c>
      <c r="AH54" s="30">
        <f t="shared" si="61"/>
        <v>0</v>
      </c>
      <c r="AI54" s="30">
        <f t="shared" si="62"/>
        <v>0</v>
      </c>
      <c r="AJ54" s="30">
        <f t="shared" si="63"/>
        <v>0</v>
      </c>
      <c r="AK54" s="30">
        <f t="shared" si="64"/>
        <v>0</v>
      </c>
      <c r="AL54" s="30">
        <f t="shared" si="65"/>
        <v>0</v>
      </c>
      <c r="AM54" s="30">
        <f t="shared" si="66"/>
        <v>29.662336803858409</v>
      </c>
      <c r="AN54" s="30">
        <f t="shared" si="67"/>
        <v>12.204142183192717</v>
      </c>
      <c r="AO54" s="30">
        <f t="shared" si="68"/>
        <v>2.6232833019430513</v>
      </c>
      <c r="AP54" s="30">
        <f t="shared" si="69"/>
        <v>2.600832135956463</v>
      </c>
      <c r="AQ54" s="30">
        <f t="shared" si="70"/>
        <v>0</v>
      </c>
      <c r="AS54" s="32">
        <f t="shared" si="122"/>
        <v>0</v>
      </c>
      <c r="AT54" s="33">
        <f t="shared" si="123"/>
        <v>47.090594424950645</v>
      </c>
      <c r="AV54">
        <f t="shared" si="124"/>
        <v>2018</v>
      </c>
      <c r="AW54" t="str">
        <f t="shared" si="125"/>
        <v>NLVA</v>
      </c>
      <c r="AX54" t="s">
        <v>3202</v>
      </c>
      <c r="AY54" s="145">
        <f>SUMIFS('cwt rel info'!$A$6:$A$317,'cwt rel info'!$D$6:$D$317,'age-length prop'!AV54,'cwt rel info'!$E$6:$E$317,'age-length prop'!AW54)</f>
        <v>220270</v>
      </c>
      <c r="AZ54" s="30">
        <f t="shared" si="73"/>
        <v>47.090594424950645</v>
      </c>
      <c r="BA54" s="30">
        <f t="shared" si="93"/>
        <v>2.6535837403034308</v>
      </c>
      <c r="BB54" s="30">
        <f t="shared" si="74"/>
        <v>0</v>
      </c>
      <c r="BC54" s="145" t="str">
        <f>VLOOKUP(AW54,'Individual Data'!$V$5:$AC$5544,8,FALSE)</f>
        <v>Abv</v>
      </c>
      <c r="BD54" s="34">
        <f t="shared" ref="BD54" si="166">IF(BC54="blw",AZ54*(1-$BA$4),AZ54*(1-$BA$3))</f>
        <v>45.91332956432688</v>
      </c>
      <c r="BE54" s="16">
        <f t="shared" si="75"/>
        <v>2.5872441467958449</v>
      </c>
      <c r="BF54" s="142">
        <f t="shared" si="76"/>
        <v>0</v>
      </c>
      <c r="BH54" s="16"/>
      <c r="BI54" s="38">
        <f t="shared" si="127"/>
        <v>0</v>
      </c>
      <c r="BJ54" s="30">
        <f t="shared" si="128"/>
        <v>0</v>
      </c>
      <c r="BK54" s="30">
        <f t="shared" si="129"/>
        <v>0</v>
      </c>
      <c r="BL54" s="30">
        <f t="shared" si="130"/>
        <v>0</v>
      </c>
      <c r="BM54" s="30">
        <f t="shared" si="131"/>
        <v>0</v>
      </c>
      <c r="BN54" s="30">
        <f t="shared" si="132"/>
        <v>0</v>
      </c>
      <c r="BO54" s="30">
        <f t="shared" si="133"/>
        <v>0</v>
      </c>
      <c r="BP54" s="30">
        <f t="shared" si="134"/>
        <v>0</v>
      </c>
      <c r="BQ54" s="30">
        <f t="shared" si="135"/>
        <v>0.94077171225296041</v>
      </c>
      <c r="BR54" s="30">
        <f t="shared" si="136"/>
        <v>0.38706700062711619</v>
      </c>
      <c r="BS54" s="30">
        <f t="shared" si="137"/>
        <v>8.3200145019341143E-2</v>
      </c>
      <c r="BT54" s="30">
        <f t="shared" si="138"/>
        <v>8.2488083053120054E-2</v>
      </c>
      <c r="BU54" s="30">
        <f t="shared" si="139"/>
        <v>0</v>
      </c>
      <c r="BV54" s="13">
        <f t="shared" si="77"/>
        <v>0.5714285714285714</v>
      </c>
      <c r="BW54" s="30">
        <f>SUMIFS('Individual Data'!$X$6:$X$5544,'Individual Data'!$I$6:$I$5544,'age-length prop'!BW$7,'Individual Data'!$V$6:$V$5544,'age-length prop'!$B54,'Individual Data'!$R$6:$R$5544,'age-length prop'!$C54,'Individual Data'!$N$6:$N$5544,"F")</f>
        <v>4</v>
      </c>
      <c r="BX54" s="30">
        <f>SUMIFS('Individual Data'!$X$6:$X$5544,'Individual Data'!$I$6:$I$5544,'age-length prop'!BX$7,'Individual Data'!$V$6:$V$5544,'age-length prop'!$B54,'Individual Data'!$R$6:$R$5544,'age-length prop'!$C54,'Individual Data'!$N$6:$N$5544,"F")</f>
        <v>3</v>
      </c>
      <c r="BY54" s="45">
        <f t="shared" si="140"/>
        <v>0</v>
      </c>
      <c r="BZ54" s="16">
        <f t="shared" si="141"/>
        <v>0</v>
      </c>
      <c r="CA54" s="16">
        <f t="shared" si="142"/>
        <v>0</v>
      </c>
      <c r="CB54" s="16">
        <f t="shared" si="143"/>
        <v>0</v>
      </c>
      <c r="CC54" s="16">
        <f t="shared" si="144"/>
        <v>0</v>
      </c>
      <c r="CD54" s="16">
        <f t="shared" si="145"/>
        <v>0</v>
      </c>
      <c r="CE54" s="16">
        <f t="shared" si="146"/>
        <v>0</v>
      </c>
      <c r="CF54" s="16">
        <f t="shared" si="147"/>
        <v>0</v>
      </c>
      <c r="CG54" s="16">
        <f t="shared" si="148"/>
        <v>0.53758383557312017</v>
      </c>
      <c r="CH54" s="16">
        <f t="shared" si="149"/>
        <v>0.22118114321549495</v>
      </c>
      <c r="CI54" s="16">
        <f t="shared" si="150"/>
        <v>4.7542940011052082E-2</v>
      </c>
      <c r="CJ54" s="16">
        <f t="shared" si="151"/>
        <v>4.7136047458925745E-2</v>
      </c>
      <c r="CK54" s="46">
        <f t="shared" si="152"/>
        <v>0</v>
      </c>
      <c r="CL54" s="16"/>
      <c r="CM54" s="16">
        <f t="shared" si="80"/>
        <v>0</v>
      </c>
      <c r="CN54" s="16">
        <f t="shared" si="81"/>
        <v>0</v>
      </c>
      <c r="CO54" s="16">
        <f t="shared" si="82"/>
        <v>0</v>
      </c>
      <c r="CP54" s="16">
        <f t="shared" si="83"/>
        <v>0</v>
      </c>
      <c r="CQ54" s="16">
        <f t="shared" si="84"/>
        <v>0</v>
      </c>
      <c r="CR54" s="16">
        <f t="shared" si="85"/>
        <v>0</v>
      </c>
      <c r="CS54" s="16">
        <f t="shared" si="86"/>
        <v>0</v>
      </c>
      <c r="CT54" s="16">
        <f t="shared" si="87"/>
        <v>0</v>
      </c>
      <c r="CU54" s="16">
        <f t="shared" si="88"/>
        <v>0.40318787667984018</v>
      </c>
      <c r="CV54" s="16">
        <f t="shared" si="89"/>
        <v>0.16588585741162123</v>
      </c>
      <c r="CW54" s="16">
        <f t="shared" si="90"/>
        <v>3.5657205008289061E-2</v>
      </c>
      <c r="CX54" s="16">
        <f t="shared" si="91"/>
        <v>3.5352035594194309E-2</v>
      </c>
      <c r="CY54" s="16">
        <f t="shared" si="92"/>
        <v>0</v>
      </c>
    </row>
    <row r="55" spans="1:103" x14ac:dyDescent="0.25">
      <c r="A55" t="s">
        <v>13</v>
      </c>
      <c r="B55" t="s">
        <v>3079</v>
      </c>
      <c r="C55">
        <v>5</v>
      </c>
      <c r="D55" s="16">
        <f>SUMIFS('Individual Data'!$AB$6:$AB$5544,'Individual Data'!$V$6:$V$5544,'age-length prop'!$B55,'Individual Data'!$Y$6:$Y$5544,'age-length prop'!D$7,'Individual Data'!$R$6:$R$5544,'age-length prop'!$C55,'Individual Data'!$N$6:$N$5544,'age-length prop'!$B$6)</f>
        <v>0</v>
      </c>
      <c r="E55" s="16">
        <f>SUMIFS('Individual Data'!$AB$6:$AB$5544,'Individual Data'!$V$6:$V$5544,'age-length prop'!$B55,'Individual Data'!$Y$6:$Y$5544,'age-length prop'!E$7,'Individual Data'!$R$6:$R$5544,'age-length prop'!$C55,'Individual Data'!$N$6:$N$5544,'age-length prop'!$B$6)</f>
        <v>0</v>
      </c>
      <c r="F55" s="16">
        <f>SUMIFS('Individual Data'!$AB$6:$AB$5544,'Individual Data'!$V$6:$V$5544,'age-length prop'!$B55,'Individual Data'!$Y$6:$Y$5544,'age-length prop'!F$7,'Individual Data'!$R$6:$R$5544,'age-length prop'!$C55,'Individual Data'!$N$6:$N$5544,'age-length prop'!$B$6)</f>
        <v>0</v>
      </c>
      <c r="G55" s="16">
        <f>SUMIFS('Individual Data'!$AB$6:$AB$5544,'Individual Data'!$V$6:$V$5544,'age-length prop'!$B55,'Individual Data'!$Y$6:$Y$5544,'age-length prop'!G$7,'Individual Data'!$R$6:$R$5544,'age-length prop'!$C55,'Individual Data'!$N$6:$N$5544,'age-length prop'!$B$6)</f>
        <v>0</v>
      </c>
      <c r="H55" s="16">
        <f>SUMIFS('Individual Data'!$AB$6:$AB$5544,'Individual Data'!$V$6:$V$5544,'age-length prop'!$B55,'Individual Data'!$Y$6:$Y$5544,'age-length prop'!H$7,'Individual Data'!$R$6:$R$5544,'age-length prop'!$C55,'Individual Data'!$N$6:$N$5544,'age-length prop'!$B$6)</f>
        <v>0</v>
      </c>
      <c r="I55" s="16">
        <f>SUMIFS('Individual Data'!$AB$6:$AB$5544,'Individual Data'!$V$6:$V$5544,'age-length prop'!$B55,'Individual Data'!$Y$6:$Y$5544,'age-length prop'!I$7,'Individual Data'!$R$6:$R$5544,'age-length prop'!$C55,'Individual Data'!$N$6:$N$5544,'age-length prop'!$B$6)</f>
        <v>0</v>
      </c>
      <c r="J55" s="16">
        <f>SUMIFS('Individual Data'!$AB$6:$AB$5544,'Individual Data'!$V$6:$V$5544,'age-length prop'!$B55,'Individual Data'!$Y$6:$Y$5544,'age-length prop'!J$7,'Individual Data'!$R$6:$R$5544,'age-length prop'!$C55,'Individual Data'!$N$6:$N$5544,'age-length prop'!$B$6)</f>
        <v>0</v>
      </c>
      <c r="K55" s="16">
        <f>SUMIFS('Individual Data'!$AB$6:$AB$5544,'Individual Data'!$V$6:$V$5544,'age-length prop'!$B55,'Individual Data'!$Y$6:$Y$5544,'age-length prop'!K$7,'Individual Data'!$R$6:$R$5544,'age-length prop'!$C55,'Individual Data'!$N$6:$N$5544,'age-length prop'!$B$6)</f>
        <v>25.834539425653986</v>
      </c>
      <c r="L55" s="16">
        <f>SUMIFS('Individual Data'!$AB$6:$AB$5544,'Individual Data'!$V$6:$V$5544,'age-length prop'!$B55,'Individual Data'!$Y$6:$Y$5544,'age-length prop'!L$7,'Individual Data'!$R$6:$R$5544,'age-length prop'!$C55,'Individual Data'!$N$6:$N$5544,'age-length prop'!$B$6)</f>
        <v>37.492637112029307</v>
      </c>
      <c r="M55" s="16">
        <f>SUMIFS('Individual Data'!$AB$6:$AB$5544,'Individual Data'!$V$6:$V$5544,'age-length prop'!$B55,'Individual Data'!$Y$6:$Y$5544,'age-length prop'!M$7,'Individual Data'!$R$6:$R$5544,'age-length prop'!$C55,'Individual Data'!$N$6:$N$5544,'age-length prop'!$B$6)</f>
        <v>28.352883478557327</v>
      </c>
      <c r="N55" s="16">
        <f>SUMIFS('Individual Data'!$AB$6:$AB$5544,'Individual Data'!$V$6:$V$5544,'age-length prop'!$B55,'Individual Data'!$Y$6:$Y$5544,'age-length prop'!N$7,'Individual Data'!$R$6:$R$5544,'age-length prop'!$C55,'Individual Data'!$N$6:$N$5544,'age-length prop'!$B$6)</f>
        <v>2.518344052903343</v>
      </c>
      <c r="O55" s="16">
        <f>SUMIFS('Individual Data'!$AB$6:$AB$5544,'Individual Data'!$V$6:$V$5544,'age-length prop'!$B55,'Individual Data'!$Y$6:$Y$5544,'age-length prop'!O$7,'Individual Data'!$R$6:$R$5544,'age-length prop'!$C55,'Individual Data'!$N$6:$N$5544,'age-length prop'!$B$6)</f>
        <v>0</v>
      </c>
      <c r="P55" s="16">
        <f>SUMIFS('Individual Data'!$AB$6:$AB$5544,'Individual Data'!$V$6:$V$5544,'age-length prop'!$B55,'Individual Data'!$Y$6:$Y$5544,'age-length prop'!P$7,'Individual Data'!$R$6:$R$5544,'age-length prop'!$C55,'Individual Data'!$N$6:$N$5544,'age-length prop'!$B$6)</f>
        <v>0</v>
      </c>
      <c r="Q55" s="38">
        <f t="shared" si="45"/>
        <v>0</v>
      </c>
      <c r="R55" s="30">
        <f t="shared" si="46"/>
        <v>0</v>
      </c>
      <c r="S55" s="30">
        <f t="shared" si="47"/>
        <v>0</v>
      </c>
      <c r="T55" s="30">
        <f t="shared" si="48"/>
        <v>0</v>
      </c>
      <c r="U55" s="30">
        <f t="shared" si="49"/>
        <v>0</v>
      </c>
      <c r="V55" s="30">
        <f t="shared" si="50"/>
        <v>0</v>
      </c>
      <c r="W55" s="30">
        <f t="shared" si="51"/>
        <v>0</v>
      </c>
      <c r="X55" s="30">
        <f t="shared" si="52"/>
        <v>26.097626389322052</v>
      </c>
      <c r="Y55" s="30">
        <f t="shared" si="53"/>
        <v>37.980165865086988</v>
      </c>
      <c r="Z55" s="30">
        <f t="shared" si="54"/>
        <v>28.739522066297386</v>
      </c>
      <c r="AA55" s="30">
        <f t="shared" si="55"/>
        <v>2.5400831569237101</v>
      </c>
      <c r="AB55" s="30">
        <f t="shared" si="56"/>
        <v>0</v>
      </c>
      <c r="AC55" s="30">
        <f t="shared" si="57"/>
        <v>0</v>
      </c>
      <c r="AD55" s="12">
        <f>VLOOKUP(A55,'PBT Tag Rates'!$B$5:$E$44,4,FALSE)</f>
        <v>0.96828396500000002</v>
      </c>
      <c r="AE55" s="30">
        <f t="shared" si="58"/>
        <v>0</v>
      </c>
      <c r="AF55" s="30">
        <f t="shared" si="59"/>
        <v>0</v>
      </c>
      <c r="AG55" s="30">
        <f t="shared" si="60"/>
        <v>0</v>
      </c>
      <c r="AH55" s="30">
        <f t="shared" si="61"/>
        <v>0</v>
      </c>
      <c r="AI55" s="30">
        <f t="shared" si="62"/>
        <v>0</v>
      </c>
      <c r="AJ55" s="30">
        <f t="shared" si="63"/>
        <v>0</v>
      </c>
      <c r="AK55" s="30">
        <f t="shared" si="64"/>
        <v>0</v>
      </c>
      <c r="AL55" s="30">
        <f t="shared" si="65"/>
        <v>26.952451277370944</v>
      </c>
      <c r="AM55" s="30">
        <f t="shared" si="66"/>
        <v>39.224202029501733</v>
      </c>
      <c r="AN55" s="30">
        <f t="shared" si="67"/>
        <v>29.680881957285521</v>
      </c>
      <c r="AO55" s="30">
        <f t="shared" si="68"/>
        <v>2.6232833019430513</v>
      </c>
      <c r="AP55" s="30">
        <f t="shared" si="69"/>
        <v>0</v>
      </c>
      <c r="AQ55" s="30">
        <f t="shared" si="70"/>
        <v>0</v>
      </c>
      <c r="AS55" s="32">
        <f t="shared" si="122"/>
        <v>0</v>
      </c>
      <c r="AT55" s="33">
        <f t="shared" si="123"/>
        <v>98.480818566101249</v>
      </c>
      <c r="AV55">
        <f t="shared" si="124"/>
        <v>2018</v>
      </c>
      <c r="AW55" t="str">
        <f t="shared" si="125"/>
        <v>NPTH</v>
      </c>
      <c r="AX55" t="s">
        <v>3202</v>
      </c>
      <c r="AY55" s="145">
        <f>SUMIFS('cwt rel info'!$A$6:$A$317,'cwt rel info'!$D$6:$D$317,'age-length prop'!AV55,'cwt rel info'!$E$6:$E$317,'age-length prop'!AW55)</f>
        <v>220272</v>
      </c>
      <c r="AZ55" s="30">
        <f t="shared" si="73"/>
        <v>98.480818566101249</v>
      </c>
      <c r="BA55" s="30">
        <f t="shared" si="93"/>
        <v>82.19297028936063</v>
      </c>
      <c r="BB55" s="30">
        <f t="shared" si="74"/>
        <v>0</v>
      </c>
      <c r="BC55" s="145" t="str">
        <f>VLOOKUP(AW55,'Individual Data'!$V$5:$AC$5544,8,FALSE)</f>
        <v>Abv</v>
      </c>
      <c r="BD55" s="34">
        <f t="shared" ref="BD55" si="167">IF(BC55="blw",AZ55*(1-$BA$4),AZ55*(1-$BA$3))</f>
        <v>96.018798101948718</v>
      </c>
      <c r="BE55" s="16">
        <f t="shared" si="75"/>
        <v>80.138146032126613</v>
      </c>
      <c r="BF55" s="142">
        <f t="shared" si="76"/>
        <v>0</v>
      </c>
      <c r="BH55" s="16"/>
      <c r="BI55" s="38">
        <f t="shared" si="127"/>
        <v>0</v>
      </c>
      <c r="BJ55" s="30">
        <f t="shared" si="128"/>
        <v>0</v>
      </c>
      <c r="BK55" s="30">
        <f t="shared" si="129"/>
        <v>0</v>
      </c>
      <c r="BL55" s="30">
        <f t="shared" si="130"/>
        <v>0</v>
      </c>
      <c r="BM55" s="30">
        <f t="shared" si="131"/>
        <v>0</v>
      </c>
      <c r="BN55" s="30">
        <f t="shared" si="132"/>
        <v>0</v>
      </c>
      <c r="BO55" s="30">
        <f t="shared" si="133"/>
        <v>0</v>
      </c>
      <c r="BP55" s="30">
        <f t="shared" si="134"/>
        <v>0.85482488804889201</v>
      </c>
      <c r="BQ55" s="30">
        <f t="shared" si="135"/>
        <v>1.2440361644147444</v>
      </c>
      <c r="BR55" s="30">
        <f t="shared" si="136"/>
        <v>0.94135989098813511</v>
      </c>
      <c r="BS55" s="30">
        <f t="shared" si="137"/>
        <v>8.3200145019341143E-2</v>
      </c>
      <c r="BT55" s="30">
        <f t="shared" si="138"/>
        <v>0</v>
      </c>
      <c r="BU55" s="30">
        <f t="shared" si="139"/>
        <v>0</v>
      </c>
      <c r="BV55" s="13">
        <f t="shared" si="77"/>
        <v>0.33333333333333331</v>
      </c>
      <c r="BW55" s="30">
        <f>SUMIFS('Individual Data'!$X$6:$X$5544,'Individual Data'!$I$6:$I$5544,'age-length prop'!BW$7,'Individual Data'!$V$6:$V$5544,'age-length prop'!$B55,'Individual Data'!$R$6:$R$5544,'age-length prop'!$C55,'Individual Data'!$N$6:$N$5544,"F")</f>
        <v>4</v>
      </c>
      <c r="BX55" s="30">
        <f>SUMIFS('Individual Data'!$X$6:$X$5544,'Individual Data'!$I$6:$I$5544,'age-length prop'!BX$7,'Individual Data'!$V$6:$V$5544,'age-length prop'!$B55,'Individual Data'!$R$6:$R$5544,'age-length prop'!$C55,'Individual Data'!$N$6:$N$5544,"F")</f>
        <v>8</v>
      </c>
      <c r="BY55" s="45">
        <f t="shared" si="140"/>
        <v>0</v>
      </c>
      <c r="BZ55" s="16">
        <f t="shared" si="141"/>
        <v>0</v>
      </c>
      <c r="CA55" s="16">
        <f t="shared" si="142"/>
        <v>0</v>
      </c>
      <c r="CB55" s="16">
        <f t="shared" si="143"/>
        <v>0</v>
      </c>
      <c r="CC55" s="16">
        <f t="shared" si="144"/>
        <v>0</v>
      </c>
      <c r="CD55" s="16">
        <f t="shared" si="145"/>
        <v>0</v>
      </c>
      <c r="CE55" s="16">
        <f t="shared" si="146"/>
        <v>0</v>
      </c>
      <c r="CF55" s="16">
        <f t="shared" si="147"/>
        <v>0.28494162934963063</v>
      </c>
      <c r="CG55" s="16">
        <f t="shared" si="148"/>
        <v>0.41467872147158147</v>
      </c>
      <c r="CH55" s="16">
        <f t="shared" si="149"/>
        <v>0.31378663032937837</v>
      </c>
      <c r="CI55" s="16">
        <f t="shared" si="150"/>
        <v>2.7733381673113712E-2</v>
      </c>
      <c r="CJ55" s="16">
        <f t="shared" si="151"/>
        <v>0</v>
      </c>
      <c r="CK55" s="46">
        <f t="shared" si="152"/>
        <v>0</v>
      </c>
      <c r="CL55" s="16"/>
      <c r="CM55" s="16">
        <f t="shared" si="80"/>
        <v>0</v>
      </c>
      <c r="CN55" s="16">
        <f t="shared" si="81"/>
        <v>0</v>
      </c>
      <c r="CO55" s="16">
        <f t="shared" si="82"/>
        <v>0</v>
      </c>
      <c r="CP55" s="16">
        <f t="shared" si="83"/>
        <v>0</v>
      </c>
      <c r="CQ55" s="16">
        <f t="shared" si="84"/>
        <v>0</v>
      </c>
      <c r="CR55" s="16">
        <f t="shared" si="85"/>
        <v>0</v>
      </c>
      <c r="CS55" s="16">
        <f t="shared" si="86"/>
        <v>0</v>
      </c>
      <c r="CT55" s="16">
        <f t="shared" si="87"/>
        <v>0.56988325869926137</v>
      </c>
      <c r="CU55" s="16">
        <f t="shared" si="88"/>
        <v>0.82935744294316305</v>
      </c>
      <c r="CV55" s="16">
        <f t="shared" si="89"/>
        <v>0.62757326065875685</v>
      </c>
      <c r="CW55" s="16">
        <f t="shared" si="90"/>
        <v>5.5466763346227438E-2</v>
      </c>
      <c r="CX55" s="16">
        <f t="shared" si="91"/>
        <v>0</v>
      </c>
      <c r="CY55" s="16">
        <f t="shared" si="92"/>
        <v>0</v>
      </c>
    </row>
    <row r="56" spans="1:103" x14ac:dyDescent="0.25">
      <c r="A56" t="s">
        <v>281</v>
      </c>
      <c r="B56" t="s">
        <v>3170</v>
      </c>
      <c r="C56">
        <v>4</v>
      </c>
      <c r="D56" s="16">
        <f>SUMIFS('Individual Data'!$AB$6:$AB$5544,'Individual Data'!$V$6:$V$5544,'age-length prop'!$B56,'Individual Data'!$Y$6:$Y$5544,'age-length prop'!D$7,'Individual Data'!$R$6:$R$5544,'age-length prop'!$C56,'Individual Data'!$N$6:$N$5544,'age-length prop'!$B$6)</f>
        <v>0</v>
      </c>
      <c r="E56" s="16">
        <f>SUMIFS('Individual Data'!$AB$6:$AB$5544,'Individual Data'!$V$6:$V$5544,'age-length prop'!$B56,'Individual Data'!$Y$6:$Y$5544,'age-length prop'!E$7,'Individual Data'!$R$6:$R$5544,'age-length prop'!$C56,'Individual Data'!$N$6:$N$5544,'age-length prop'!$B$6)</f>
        <v>0</v>
      </c>
      <c r="F56" s="16">
        <f>SUMIFS('Individual Data'!$AB$6:$AB$5544,'Individual Data'!$V$6:$V$5544,'age-length prop'!$B56,'Individual Data'!$Y$6:$Y$5544,'age-length prop'!F$7,'Individual Data'!$R$6:$R$5544,'age-length prop'!$C56,'Individual Data'!$N$6:$N$5544,'age-length prop'!$B$6)</f>
        <v>0</v>
      </c>
      <c r="G56" s="16">
        <f>SUMIFS('Individual Data'!$AB$6:$AB$5544,'Individual Data'!$V$6:$V$5544,'age-length prop'!$B56,'Individual Data'!$Y$6:$Y$5544,'age-length prop'!G$7,'Individual Data'!$R$6:$R$5544,'age-length prop'!$C56,'Individual Data'!$N$6:$N$5544,'age-length prop'!$B$6)</f>
        <v>0</v>
      </c>
      <c r="H56" s="16">
        <f>SUMIFS('Individual Data'!$AB$6:$AB$5544,'Individual Data'!$V$6:$V$5544,'age-length prop'!$B56,'Individual Data'!$Y$6:$Y$5544,'age-length prop'!H$7,'Individual Data'!$R$6:$R$5544,'age-length prop'!$C56,'Individual Data'!$N$6:$N$5544,'age-length prop'!$B$6)</f>
        <v>0</v>
      </c>
      <c r="I56" s="16">
        <f>SUMIFS('Individual Data'!$AB$6:$AB$5544,'Individual Data'!$V$6:$V$5544,'age-length prop'!$B56,'Individual Data'!$Y$6:$Y$5544,'age-length prop'!I$7,'Individual Data'!$R$6:$R$5544,'age-length prop'!$C56,'Individual Data'!$N$6:$N$5544,'age-length prop'!$B$6)</f>
        <v>0</v>
      </c>
      <c r="J56" s="16">
        <f>SUMIFS('Individual Data'!$AB$6:$AB$5544,'Individual Data'!$V$6:$V$5544,'age-length prop'!$B56,'Individual Data'!$Y$6:$Y$5544,'age-length prop'!J$7,'Individual Data'!$R$6:$R$5544,'age-length prop'!$C56,'Individual Data'!$N$6:$N$5544,'age-length prop'!$B$6)</f>
        <v>46.632390745501283</v>
      </c>
      <c r="K56" s="16">
        <f>SUMIFS('Individual Data'!$AB$6:$AB$5544,'Individual Data'!$V$6:$V$5544,'age-length prop'!$B56,'Individual Data'!$Y$6:$Y$5544,'age-length prop'!K$7,'Individual Data'!$R$6:$R$5544,'age-length prop'!$C56,'Individual Data'!$N$6:$N$5544,'age-length prop'!$B$6)</f>
        <v>86.643371910433927</v>
      </c>
      <c r="L56" s="16">
        <f>SUMIFS('Individual Data'!$AB$6:$AB$5544,'Individual Data'!$V$6:$V$5544,'age-length prop'!$B56,'Individual Data'!$Y$6:$Y$5544,'age-length prop'!L$7,'Individual Data'!$R$6:$R$5544,'age-length prop'!$C56,'Individual Data'!$N$6:$N$5544,'age-length prop'!$B$6)</f>
        <v>147.45220439521393</v>
      </c>
      <c r="M56" s="16">
        <f>SUMIFS('Individual Data'!$AB$6:$AB$5544,'Individual Data'!$V$6:$V$5544,'age-length prop'!$B56,'Individual Data'!$Y$6:$Y$5544,'age-length prop'!M$7,'Individual Data'!$R$6:$R$5544,'age-length prop'!$C56,'Individual Data'!$N$6:$N$5544,'age-length prop'!$B$6)</f>
        <v>11.658097686375321</v>
      </c>
      <c r="N56" s="16">
        <f>SUMIFS('Individual Data'!$AB$6:$AB$5544,'Individual Data'!$V$6:$V$5544,'age-length prop'!$B56,'Individual Data'!$Y$6:$Y$5544,'age-length prop'!N$7,'Individual Data'!$R$6:$R$5544,'age-length prop'!$C56,'Individual Data'!$N$6:$N$5544,'age-length prop'!$B$6)</f>
        <v>11.658097686375321</v>
      </c>
      <c r="O56" s="16">
        <f>SUMIFS('Individual Data'!$AB$6:$AB$5544,'Individual Data'!$V$6:$V$5544,'age-length prop'!$B56,'Individual Data'!$Y$6:$Y$5544,'age-length prop'!O$7,'Individual Data'!$R$6:$R$5544,'age-length prop'!$C56,'Individual Data'!$N$6:$N$5544,'age-length prop'!$B$6)</f>
        <v>0</v>
      </c>
      <c r="P56" s="16">
        <f>SUMIFS('Individual Data'!$AB$6:$AB$5544,'Individual Data'!$V$6:$V$5544,'age-length prop'!$B56,'Individual Data'!$Y$6:$Y$5544,'age-length prop'!P$7,'Individual Data'!$R$6:$R$5544,'age-length prop'!$C56,'Individual Data'!$N$6:$N$5544,'age-length prop'!$B$6)</f>
        <v>0</v>
      </c>
      <c r="Q56" s="38">
        <f t="shared" si="45"/>
        <v>0</v>
      </c>
      <c r="R56" s="30">
        <f t="shared" si="46"/>
        <v>0</v>
      </c>
      <c r="S56" s="30">
        <f t="shared" si="47"/>
        <v>0</v>
      </c>
      <c r="T56" s="30">
        <f t="shared" si="48"/>
        <v>0</v>
      </c>
      <c r="U56" s="30">
        <f t="shared" si="49"/>
        <v>0</v>
      </c>
      <c r="V56" s="30">
        <f t="shared" si="50"/>
        <v>0</v>
      </c>
      <c r="W56" s="30">
        <f t="shared" si="51"/>
        <v>47.039927852998439</v>
      </c>
      <c r="X56" s="30">
        <f t="shared" si="52"/>
        <v>87.525707812085173</v>
      </c>
      <c r="Y56" s="30">
        <f t="shared" si="53"/>
        <v>149.3695725741874</v>
      </c>
      <c r="Z56" s="30">
        <f t="shared" si="54"/>
        <v>11.817075182565601</v>
      </c>
      <c r="AA56" s="30">
        <f t="shared" si="55"/>
        <v>11.758733895312512</v>
      </c>
      <c r="AB56" s="30">
        <f t="shared" si="56"/>
        <v>0</v>
      </c>
      <c r="AC56" s="30">
        <f t="shared" si="57"/>
        <v>0</v>
      </c>
      <c r="AD56" s="12">
        <f>VLOOKUP(A56,'PBT Tag Rates'!$B$5:$E$44,4,FALSE)</f>
        <v>0.99705232300000002</v>
      </c>
      <c r="AE56" s="30">
        <f t="shared" si="58"/>
        <v>0</v>
      </c>
      <c r="AF56" s="30">
        <f t="shared" si="59"/>
        <v>0</v>
      </c>
      <c r="AG56" s="30">
        <f t="shared" si="60"/>
        <v>0</v>
      </c>
      <c r="AH56" s="30">
        <f t="shared" si="61"/>
        <v>0</v>
      </c>
      <c r="AI56" s="30">
        <f t="shared" si="62"/>
        <v>0</v>
      </c>
      <c r="AJ56" s="30">
        <f t="shared" si="63"/>
        <v>0</v>
      </c>
      <c r="AK56" s="30">
        <f t="shared" si="64"/>
        <v>47.178996295261065</v>
      </c>
      <c r="AL56" s="30">
        <f t="shared" si="65"/>
        <v>87.784468069571076</v>
      </c>
      <c r="AM56" s="30">
        <f t="shared" si="66"/>
        <v>149.8111675069909</v>
      </c>
      <c r="AN56" s="30">
        <f t="shared" si="67"/>
        <v>11.852011083038819</v>
      </c>
      <c r="AO56" s="30">
        <f t="shared" si="68"/>
        <v>11.793497316100742</v>
      </c>
      <c r="AP56" s="30">
        <f t="shared" si="69"/>
        <v>0</v>
      </c>
      <c r="AQ56" s="30">
        <f t="shared" si="70"/>
        <v>0</v>
      </c>
      <c r="AS56" s="32">
        <f t="shared" si="122"/>
        <v>0</v>
      </c>
      <c r="AT56" s="33">
        <f t="shared" si="123"/>
        <v>308.42014027096258</v>
      </c>
      <c r="AV56">
        <f t="shared" si="124"/>
        <v>2019</v>
      </c>
      <c r="AW56" t="str">
        <f t="shared" si="125"/>
        <v>CFA</v>
      </c>
      <c r="AX56" t="s">
        <v>3202</v>
      </c>
      <c r="AY56" s="145">
        <f>SUMIFS('cwt rel info'!$A$6:$A$317,'cwt rel info'!$D$6:$D$317,'age-length prop'!AV56,'cwt rel info'!$E$6:$E$317,'age-length prop'!AW56)</f>
        <v>220276</v>
      </c>
      <c r="AZ56" s="30">
        <f t="shared" si="73"/>
        <v>308.42014027096258</v>
      </c>
      <c r="BA56" s="30">
        <f t="shared" si="93"/>
        <v>221.78474566432152</v>
      </c>
      <c r="BB56" s="30">
        <f t="shared" si="74"/>
        <v>0</v>
      </c>
      <c r="BC56" s="145" t="str">
        <f>VLOOKUP(AW56,'Individual Data'!$V$5:$AC$5544,8,FALSE)</f>
        <v>Abv</v>
      </c>
      <c r="BD56" s="34">
        <f t="shared" ref="BD56" si="168">IF(BC56="blw",AZ56*(1-$BA$4),AZ56*(1-$BA$3))</f>
        <v>300.70963676418853</v>
      </c>
      <c r="BE56" s="16">
        <f t="shared" si="75"/>
        <v>216.24012702271347</v>
      </c>
      <c r="BF56" s="142">
        <f t="shared" si="76"/>
        <v>0</v>
      </c>
      <c r="BH56" s="16"/>
      <c r="BI56" s="38">
        <f t="shared" si="127"/>
        <v>0</v>
      </c>
      <c r="BJ56" s="30">
        <f t="shared" si="128"/>
        <v>0</v>
      </c>
      <c r="BK56" s="30">
        <f t="shared" si="129"/>
        <v>0</v>
      </c>
      <c r="BL56" s="30">
        <f t="shared" si="130"/>
        <v>0</v>
      </c>
      <c r="BM56" s="30">
        <f t="shared" si="131"/>
        <v>0</v>
      </c>
      <c r="BN56" s="30">
        <f t="shared" si="132"/>
        <v>0</v>
      </c>
      <c r="BO56" s="30">
        <f t="shared" si="133"/>
        <v>0.13906844226262649</v>
      </c>
      <c r="BP56" s="30">
        <f t="shared" si="134"/>
        <v>0.25876025748590337</v>
      </c>
      <c r="BQ56" s="30">
        <f t="shared" si="135"/>
        <v>0.44159493280349693</v>
      </c>
      <c r="BR56" s="30">
        <f t="shared" si="136"/>
        <v>3.4935900473218595E-2</v>
      </c>
      <c r="BS56" s="30">
        <f t="shared" si="137"/>
        <v>3.4763420788230803E-2</v>
      </c>
      <c r="BT56" s="30">
        <f t="shared" si="138"/>
        <v>0</v>
      </c>
      <c r="BU56" s="30">
        <f t="shared" si="139"/>
        <v>0</v>
      </c>
      <c r="BV56" s="13">
        <f t="shared" si="77"/>
        <v>0.83333333333333337</v>
      </c>
      <c r="BW56" s="30">
        <f>SUMIFS('Individual Data'!$X$6:$X$5544,'Individual Data'!$I$6:$I$5544,'age-length prop'!BW$7,'Individual Data'!$V$6:$V$5544,'age-length prop'!$B56,'Individual Data'!$R$6:$R$5544,'age-length prop'!$C56,'Individual Data'!$N$6:$N$5544,"F")</f>
        <v>25</v>
      </c>
      <c r="BX56" s="30">
        <f>SUMIFS('Individual Data'!$X$6:$X$5544,'Individual Data'!$I$6:$I$5544,'age-length prop'!BX$7,'Individual Data'!$V$6:$V$5544,'age-length prop'!$B56,'Individual Data'!$R$6:$R$5544,'age-length prop'!$C56,'Individual Data'!$N$6:$N$5544,"F")</f>
        <v>5</v>
      </c>
      <c r="BY56" s="45">
        <f t="shared" si="140"/>
        <v>0</v>
      </c>
      <c r="BZ56" s="16">
        <f t="shared" si="141"/>
        <v>0</v>
      </c>
      <c r="CA56" s="16">
        <f t="shared" si="142"/>
        <v>0</v>
      </c>
      <c r="CB56" s="16">
        <f t="shared" si="143"/>
        <v>0</v>
      </c>
      <c r="CC56" s="16">
        <f t="shared" si="144"/>
        <v>0</v>
      </c>
      <c r="CD56" s="16">
        <f t="shared" si="145"/>
        <v>0</v>
      </c>
      <c r="CE56" s="16">
        <f t="shared" si="146"/>
        <v>0.11589036855218875</v>
      </c>
      <c r="CF56" s="16">
        <f t="shared" si="147"/>
        <v>0.21563354790491948</v>
      </c>
      <c r="CG56" s="16">
        <f t="shared" si="148"/>
        <v>0.36799577733624744</v>
      </c>
      <c r="CH56" s="16">
        <f t="shared" si="149"/>
        <v>2.9113250394348832E-2</v>
      </c>
      <c r="CI56" s="16">
        <f t="shared" si="150"/>
        <v>2.8969517323525672E-2</v>
      </c>
      <c r="CJ56" s="16">
        <f t="shared" si="151"/>
        <v>0</v>
      </c>
      <c r="CK56" s="46">
        <f t="shared" si="152"/>
        <v>0</v>
      </c>
      <c r="CL56" s="16"/>
      <c r="CM56" s="16">
        <f t="shared" si="80"/>
        <v>0</v>
      </c>
      <c r="CN56" s="16">
        <f t="shared" si="81"/>
        <v>0</v>
      </c>
      <c r="CO56" s="16">
        <f t="shared" si="82"/>
        <v>0</v>
      </c>
      <c r="CP56" s="16">
        <f t="shared" si="83"/>
        <v>0</v>
      </c>
      <c r="CQ56" s="16">
        <f t="shared" si="84"/>
        <v>0</v>
      </c>
      <c r="CR56" s="16">
        <f t="shared" si="85"/>
        <v>0</v>
      </c>
      <c r="CS56" s="16">
        <f t="shared" si="86"/>
        <v>2.3178073710437744E-2</v>
      </c>
      <c r="CT56" s="16">
        <f t="shared" si="87"/>
        <v>4.3126709580983885E-2</v>
      </c>
      <c r="CU56" s="16">
        <f t="shared" si="88"/>
        <v>7.3599155467249475E-2</v>
      </c>
      <c r="CV56" s="16">
        <f t="shared" si="89"/>
        <v>5.8226500788697644E-3</v>
      </c>
      <c r="CW56" s="16">
        <f t="shared" si="90"/>
        <v>5.7939034647051324E-3</v>
      </c>
      <c r="CX56" s="16">
        <f t="shared" si="91"/>
        <v>0</v>
      </c>
      <c r="CY56" s="16">
        <f t="shared" si="92"/>
        <v>0</v>
      </c>
    </row>
    <row r="57" spans="1:103" x14ac:dyDescent="0.25">
      <c r="A57" t="s">
        <v>281</v>
      </c>
      <c r="B57" t="s">
        <v>3171</v>
      </c>
      <c r="C57">
        <v>4</v>
      </c>
      <c r="D57" s="16">
        <f>SUMIFS('Individual Data'!$AB$6:$AB$5544,'Individual Data'!$V$6:$V$5544,'age-length prop'!$B57,'Individual Data'!$Y$6:$Y$5544,'age-length prop'!D$7,'Individual Data'!$R$6:$R$5544,'age-length prop'!$C57,'Individual Data'!$N$6:$N$5544,'age-length prop'!$B$6)</f>
        <v>0</v>
      </c>
      <c r="E57" s="16">
        <f>SUMIFS('Individual Data'!$AB$6:$AB$5544,'Individual Data'!$V$6:$V$5544,'age-length prop'!$B57,'Individual Data'!$Y$6:$Y$5544,'age-length prop'!E$7,'Individual Data'!$R$6:$R$5544,'age-length prop'!$C57,'Individual Data'!$N$6:$N$5544,'age-length prop'!$B$6)</f>
        <v>0</v>
      </c>
      <c r="F57" s="16">
        <f>SUMIFS('Individual Data'!$AB$6:$AB$5544,'Individual Data'!$V$6:$V$5544,'age-length prop'!$B57,'Individual Data'!$Y$6:$Y$5544,'age-length prop'!F$7,'Individual Data'!$R$6:$R$5544,'age-length prop'!$C57,'Individual Data'!$N$6:$N$5544,'age-length prop'!$B$6)</f>
        <v>0</v>
      </c>
      <c r="G57" s="16">
        <f>SUMIFS('Individual Data'!$AB$6:$AB$5544,'Individual Data'!$V$6:$V$5544,'age-length prop'!$B57,'Individual Data'!$Y$6:$Y$5544,'age-length prop'!G$7,'Individual Data'!$R$6:$R$5544,'age-length prop'!$C57,'Individual Data'!$N$6:$N$5544,'age-length prop'!$B$6)</f>
        <v>0</v>
      </c>
      <c r="H57" s="16">
        <f>SUMIFS('Individual Data'!$AB$6:$AB$5544,'Individual Data'!$V$6:$V$5544,'age-length prop'!$B57,'Individual Data'!$Y$6:$Y$5544,'age-length prop'!H$7,'Individual Data'!$R$6:$R$5544,'age-length prop'!$C57,'Individual Data'!$N$6:$N$5544,'age-length prop'!$B$6)</f>
        <v>11.658097686375321</v>
      </c>
      <c r="I57" s="16">
        <f>SUMIFS('Individual Data'!$AB$6:$AB$5544,'Individual Data'!$V$6:$V$5544,'age-length prop'!$B57,'Individual Data'!$Y$6:$Y$5544,'age-length prop'!I$7,'Individual Data'!$R$6:$R$5544,'age-length prop'!$C57,'Individual Data'!$N$6:$N$5544,'age-length prop'!$B$6)</f>
        <v>0</v>
      </c>
      <c r="J57" s="16">
        <f>SUMIFS('Individual Data'!$AB$6:$AB$5544,'Individual Data'!$V$6:$V$5544,'age-length prop'!$B57,'Individual Data'!$Y$6:$Y$5544,'age-length prop'!J$7,'Individual Data'!$R$6:$R$5544,'age-length prop'!$C57,'Individual Data'!$N$6:$N$5544,'age-length prop'!$B$6)</f>
        <v>42.529325217835989</v>
      </c>
      <c r="K57" s="16">
        <f>SUMIFS('Individual Data'!$AB$6:$AB$5544,'Individual Data'!$V$6:$V$5544,'age-length prop'!$B57,'Individual Data'!$Y$6:$Y$5544,'age-length prop'!K$7,'Individual Data'!$R$6:$R$5544,'age-length prop'!$C57,'Individual Data'!$N$6:$N$5544,'age-length prop'!$B$6)</f>
        <v>60.808832484779948</v>
      </c>
      <c r="L57" s="16">
        <f>SUMIFS('Individual Data'!$AB$6:$AB$5544,'Individual Data'!$V$6:$V$5544,'age-length prop'!$B57,'Individual Data'!$Y$6:$Y$5544,'age-length prop'!L$7,'Individual Data'!$R$6:$R$5544,'age-length prop'!$C57,'Individual Data'!$N$6:$N$5544,'age-length prop'!$B$6)</f>
        <v>145.86748292045198</v>
      </c>
      <c r="M57" s="16">
        <f>SUMIFS('Individual Data'!$AB$6:$AB$5544,'Individual Data'!$V$6:$V$5544,'age-length prop'!$B57,'Individual Data'!$Y$6:$Y$5544,'age-length prop'!M$7,'Individual Data'!$R$6:$R$5544,'age-length prop'!$C57,'Individual Data'!$N$6:$N$5544,'age-length prop'!$B$6)</f>
        <v>19.213129845085348</v>
      </c>
      <c r="N57" s="16">
        <f>SUMIFS('Individual Data'!$AB$6:$AB$5544,'Individual Data'!$V$6:$V$5544,'age-length prop'!$B57,'Individual Data'!$Y$6:$Y$5544,'age-length prop'!N$7,'Individual Data'!$R$6:$R$5544,'age-length prop'!$C57,'Individual Data'!$N$6:$N$5544,'age-length prop'!$B$6)</f>
        <v>2.518344052903343</v>
      </c>
      <c r="O57" s="16">
        <f>SUMIFS('Individual Data'!$AB$6:$AB$5544,'Individual Data'!$V$6:$V$5544,'age-length prop'!$B57,'Individual Data'!$Y$6:$Y$5544,'age-length prop'!O$7,'Individual Data'!$R$6:$R$5544,'age-length prop'!$C57,'Individual Data'!$N$6:$N$5544,'age-length prop'!$B$6)</f>
        <v>0</v>
      </c>
      <c r="P57" s="16">
        <f>SUMIFS('Individual Data'!$AB$6:$AB$5544,'Individual Data'!$V$6:$V$5544,'age-length prop'!$B57,'Individual Data'!$Y$6:$Y$5544,'age-length prop'!P$7,'Individual Data'!$R$6:$R$5544,'age-length prop'!$C57,'Individual Data'!$N$6:$N$5544,'age-length prop'!$B$6)</f>
        <v>0</v>
      </c>
      <c r="Q57" s="38">
        <f t="shared" si="45"/>
        <v>0</v>
      </c>
      <c r="R57" s="30">
        <f t="shared" si="46"/>
        <v>0</v>
      </c>
      <c r="S57" s="30">
        <f t="shared" si="47"/>
        <v>0</v>
      </c>
      <c r="T57" s="30">
        <f t="shared" si="48"/>
        <v>0</v>
      </c>
      <c r="U57" s="30">
        <f t="shared" si="49"/>
        <v>11.658097686375321</v>
      </c>
      <c r="V57" s="30">
        <f t="shared" si="50"/>
        <v>0</v>
      </c>
      <c r="W57" s="30">
        <f t="shared" si="51"/>
        <v>42.901004171155677</v>
      </c>
      <c r="X57" s="30">
        <f t="shared" si="52"/>
        <v>61.428081422763128</v>
      </c>
      <c r="Y57" s="30">
        <f t="shared" si="53"/>
        <v>147.76424445918764</v>
      </c>
      <c r="Z57" s="30">
        <f t="shared" si="54"/>
        <v>19.475132734314876</v>
      </c>
      <c r="AA57" s="30">
        <f t="shared" si="55"/>
        <v>2.5400831569237101</v>
      </c>
      <c r="AB57" s="30">
        <f t="shared" si="56"/>
        <v>0</v>
      </c>
      <c r="AC57" s="30">
        <f t="shared" si="57"/>
        <v>0</v>
      </c>
      <c r="AD57" s="12">
        <f>VLOOKUP(A57,'PBT Tag Rates'!$B$5:$E$44,4,FALSE)</f>
        <v>0.99705232300000002</v>
      </c>
      <c r="AE57" s="30">
        <f t="shared" si="58"/>
        <v>0</v>
      </c>
      <c r="AF57" s="30">
        <f t="shared" si="59"/>
        <v>0</v>
      </c>
      <c r="AG57" s="30">
        <f t="shared" si="60"/>
        <v>0</v>
      </c>
      <c r="AH57" s="30">
        <f t="shared" si="61"/>
        <v>0</v>
      </c>
      <c r="AI57" s="30">
        <f t="shared" si="62"/>
        <v>11.692563587132147</v>
      </c>
      <c r="AJ57" s="30">
        <f t="shared" si="63"/>
        <v>0</v>
      </c>
      <c r="AK57" s="30">
        <f t="shared" si="64"/>
        <v>43.027836334679172</v>
      </c>
      <c r="AL57" s="30">
        <f t="shared" si="65"/>
        <v>61.609686879755785</v>
      </c>
      <c r="AM57" s="30">
        <f t="shared" si="66"/>
        <v>148.2010934136178</v>
      </c>
      <c r="AN57" s="30">
        <f t="shared" si="67"/>
        <v>19.532708850942495</v>
      </c>
      <c r="AO57" s="30">
        <f t="shared" si="68"/>
        <v>2.5475926371455935</v>
      </c>
      <c r="AP57" s="30">
        <f t="shared" si="69"/>
        <v>0</v>
      </c>
      <c r="AQ57" s="30">
        <f t="shared" si="70"/>
        <v>0</v>
      </c>
      <c r="AS57" s="32">
        <f t="shared" si="122"/>
        <v>0</v>
      </c>
      <c r="AT57" s="33">
        <f t="shared" si="123"/>
        <v>286.611481703273</v>
      </c>
      <c r="AV57">
        <f t="shared" si="124"/>
        <v>2019</v>
      </c>
      <c r="AW57" t="str">
        <f t="shared" si="125"/>
        <v>LGA</v>
      </c>
      <c r="AX57" t="s">
        <v>3202</v>
      </c>
      <c r="AY57" s="145">
        <f>SUMIFS('cwt rel info'!$A$6:$A$317,'cwt rel info'!$D$6:$D$317,'age-length prop'!AV57,'cwt rel info'!$E$6:$E$317,'age-length prop'!AW57)</f>
        <v>220275</v>
      </c>
      <c r="AZ57" s="30">
        <f t="shared" si="73"/>
        <v>286.611481703273</v>
      </c>
      <c r="BA57" s="30">
        <f t="shared" si="93"/>
        <v>222.49400274673755</v>
      </c>
      <c r="BB57" s="30">
        <f t="shared" si="74"/>
        <v>0</v>
      </c>
      <c r="BC57" s="145" t="str">
        <f>VLOOKUP(AW57,'Individual Data'!$V$5:$AC$5544,8,FALSE)</f>
        <v>Abv</v>
      </c>
      <c r="BD57" s="34">
        <f t="shared" ref="BD57" si="169">IF(BC57="blw",AZ57*(1-$BA$4),AZ57*(1-$BA$3))</f>
        <v>279.44619466069116</v>
      </c>
      <c r="BE57" s="16">
        <f t="shared" si="75"/>
        <v>216.9316526780691</v>
      </c>
      <c r="BF57" s="142">
        <f t="shared" si="76"/>
        <v>0</v>
      </c>
      <c r="BH57" s="16"/>
      <c r="BI57" s="38">
        <f t="shared" si="127"/>
        <v>0</v>
      </c>
      <c r="BJ57" s="30">
        <f t="shared" si="128"/>
        <v>0</v>
      </c>
      <c r="BK57" s="30">
        <f t="shared" si="129"/>
        <v>0</v>
      </c>
      <c r="BL57" s="30">
        <f t="shared" si="130"/>
        <v>0</v>
      </c>
      <c r="BM57" s="30">
        <f t="shared" si="131"/>
        <v>3.4465900756826429E-2</v>
      </c>
      <c r="BN57" s="30">
        <f t="shared" si="132"/>
        <v>0</v>
      </c>
      <c r="BO57" s="30">
        <f t="shared" si="133"/>
        <v>0.12683216352349547</v>
      </c>
      <c r="BP57" s="30">
        <f t="shared" si="134"/>
        <v>0.1816054569926564</v>
      </c>
      <c r="BQ57" s="30">
        <f t="shared" si="135"/>
        <v>0.43684895443016103</v>
      </c>
      <c r="BR57" s="30">
        <f t="shared" si="136"/>
        <v>5.7576116627618745E-2</v>
      </c>
      <c r="BS57" s="30">
        <f t="shared" si="137"/>
        <v>7.5094802218833578E-3</v>
      </c>
      <c r="BT57" s="30">
        <f t="shared" si="138"/>
        <v>0</v>
      </c>
      <c r="BU57" s="30">
        <f t="shared" si="139"/>
        <v>0</v>
      </c>
      <c r="BV57" s="13">
        <f t="shared" si="77"/>
        <v>0.1388888888888889</v>
      </c>
      <c r="BW57" s="30">
        <f>SUMIFS('Individual Data'!$X$6:$X$5544,'Individual Data'!$I$6:$I$5544,'age-length prop'!BW$7,'Individual Data'!$V$6:$V$5544,'age-length prop'!$B57,'Individual Data'!$R$6:$R$5544,'age-length prop'!$C57,'Individual Data'!$N$6:$N$5544,"F")</f>
        <v>5</v>
      </c>
      <c r="BX57" s="30">
        <f>SUMIFS('Individual Data'!$X$6:$X$5544,'Individual Data'!$I$6:$I$5544,'age-length prop'!BX$7,'Individual Data'!$V$6:$V$5544,'age-length prop'!$B57,'Individual Data'!$R$6:$R$5544,'age-length prop'!$C57,'Individual Data'!$N$6:$N$5544,"F")</f>
        <v>31</v>
      </c>
      <c r="BY57" s="45">
        <f t="shared" si="140"/>
        <v>0</v>
      </c>
      <c r="BZ57" s="16">
        <f t="shared" si="141"/>
        <v>0</v>
      </c>
      <c r="CA57" s="16">
        <f t="shared" si="142"/>
        <v>0</v>
      </c>
      <c r="CB57" s="16">
        <f t="shared" si="143"/>
        <v>0</v>
      </c>
      <c r="CC57" s="16">
        <f t="shared" si="144"/>
        <v>4.7869306606703379E-3</v>
      </c>
      <c r="CD57" s="16">
        <f t="shared" si="145"/>
        <v>0</v>
      </c>
      <c r="CE57" s="16">
        <f t="shared" si="146"/>
        <v>1.7615578267152147E-2</v>
      </c>
      <c r="CF57" s="16">
        <f t="shared" si="147"/>
        <v>2.5222980137868944E-2</v>
      </c>
      <c r="CG57" s="16">
        <f t="shared" si="148"/>
        <v>6.067346589307792E-2</v>
      </c>
      <c r="CH57" s="16">
        <f t="shared" si="149"/>
        <v>7.9966828649470478E-3</v>
      </c>
      <c r="CI57" s="16">
        <f t="shared" si="150"/>
        <v>1.0429833641504664E-3</v>
      </c>
      <c r="CJ57" s="16">
        <f t="shared" si="151"/>
        <v>0</v>
      </c>
      <c r="CK57" s="46">
        <f t="shared" si="152"/>
        <v>0</v>
      </c>
      <c r="CL57" s="16"/>
      <c r="CM57" s="16">
        <f t="shared" si="80"/>
        <v>0</v>
      </c>
      <c r="CN57" s="16">
        <f t="shared" si="81"/>
        <v>0</v>
      </c>
      <c r="CO57" s="16">
        <f t="shared" si="82"/>
        <v>0</v>
      </c>
      <c r="CP57" s="16">
        <f t="shared" si="83"/>
        <v>0</v>
      </c>
      <c r="CQ57" s="16">
        <f t="shared" si="84"/>
        <v>2.9678970096156092E-2</v>
      </c>
      <c r="CR57" s="16">
        <f t="shared" si="85"/>
        <v>0</v>
      </c>
      <c r="CS57" s="16">
        <f t="shared" si="86"/>
        <v>0.10921658525634333</v>
      </c>
      <c r="CT57" s="16">
        <f t="shared" si="87"/>
        <v>0.15638247685478746</v>
      </c>
      <c r="CU57" s="16">
        <f t="shared" si="88"/>
        <v>0.3761754885370831</v>
      </c>
      <c r="CV57" s="16">
        <f t="shared" si="89"/>
        <v>4.9579433762671703E-2</v>
      </c>
      <c r="CW57" s="16">
        <f t="shared" si="90"/>
        <v>6.4664968577328921E-3</v>
      </c>
      <c r="CX57" s="16">
        <f t="shared" si="91"/>
        <v>0</v>
      </c>
      <c r="CY57" s="16">
        <f t="shared" si="92"/>
        <v>0</v>
      </c>
    </row>
    <row r="58" spans="1:103" x14ac:dyDescent="0.25">
      <c r="A58" t="s">
        <v>281</v>
      </c>
      <c r="B58" t="s">
        <v>3169</v>
      </c>
      <c r="C58">
        <v>4</v>
      </c>
      <c r="D58" s="16">
        <f>SUMIFS('Individual Data'!$AB$6:$AB$5544,'Individual Data'!$V$6:$V$5544,'age-length prop'!$B58,'Individual Data'!$Y$6:$Y$5544,'age-length prop'!D$7,'Individual Data'!$R$6:$R$5544,'age-length prop'!$C58,'Individual Data'!$N$6:$N$5544,'age-length prop'!$B$6)</f>
        <v>0</v>
      </c>
      <c r="E58" s="16">
        <f>SUMIFS('Individual Data'!$AB$6:$AB$5544,'Individual Data'!$V$6:$V$5544,'age-length prop'!$B58,'Individual Data'!$Y$6:$Y$5544,'age-length prop'!E$7,'Individual Data'!$R$6:$R$5544,'age-length prop'!$C58,'Individual Data'!$N$6:$N$5544,'age-length prop'!$B$6)</f>
        <v>0</v>
      </c>
      <c r="F58" s="16">
        <f>SUMIFS('Individual Data'!$AB$6:$AB$5544,'Individual Data'!$V$6:$V$5544,'age-length prop'!$B58,'Individual Data'!$Y$6:$Y$5544,'age-length prop'!F$7,'Individual Data'!$R$6:$R$5544,'age-length prop'!$C58,'Individual Data'!$N$6:$N$5544,'age-length prop'!$B$6)</f>
        <v>0</v>
      </c>
      <c r="G58" s="16">
        <f>SUMIFS('Individual Data'!$AB$6:$AB$5544,'Individual Data'!$V$6:$V$5544,'age-length prop'!$B58,'Individual Data'!$Y$6:$Y$5544,'age-length prop'!G$7,'Individual Data'!$R$6:$R$5544,'age-length prop'!$C58,'Individual Data'!$N$6:$N$5544,'age-length prop'!$B$6)</f>
        <v>0</v>
      </c>
      <c r="H58" s="16">
        <f>SUMIFS('Individual Data'!$AB$6:$AB$5544,'Individual Data'!$V$6:$V$5544,'age-length prop'!$B58,'Individual Data'!$Y$6:$Y$5544,'age-length prop'!H$7,'Individual Data'!$R$6:$R$5544,'age-length prop'!$C58,'Individual Data'!$N$6:$N$5544,'age-length prop'!$B$6)</f>
        <v>0</v>
      </c>
      <c r="I58" s="16">
        <f>SUMIFS('Individual Data'!$AB$6:$AB$5544,'Individual Data'!$V$6:$V$5544,'age-length prop'!$B58,'Individual Data'!$Y$6:$Y$5544,'age-length prop'!I$7,'Individual Data'!$R$6:$R$5544,'age-length prop'!$C58,'Individual Data'!$N$6:$N$5544,'age-length prop'!$B$6)</f>
        <v>0</v>
      </c>
      <c r="J58" s="16">
        <f>SUMIFS('Individual Data'!$AB$6:$AB$5544,'Individual Data'!$V$6:$V$5544,'age-length prop'!$B58,'Individual Data'!$Y$6:$Y$5544,'age-length prop'!J$7,'Individual Data'!$R$6:$R$5544,'age-length prop'!$C58,'Individual Data'!$N$6:$N$5544,'age-length prop'!$B$6)</f>
        <v>84.125027857530597</v>
      </c>
      <c r="K58" s="16">
        <f>SUMIFS('Individual Data'!$AB$6:$AB$5544,'Individual Data'!$V$6:$V$5544,'age-length prop'!$B58,'Individual Data'!$Y$6:$Y$5544,'age-length prop'!K$7,'Individual Data'!$R$6:$R$5544,'age-length prop'!$C58,'Individual Data'!$N$6:$N$5544,'age-length prop'!$B$6)</f>
        <v>204.15797135232862</v>
      </c>
      <c r="L58" s="16">
        <f>SUMIFS('Individual Data'!$AB$6:$AB$5544,'Individual Data'!$V$6:$V$5544,'age-length prop'!$B58,'Individual Data'!$Y$6:$Y$5544,'age-length prop'!L$7,'Individual Data'!$R$6:$R$5544,'age-length prop'!$C58,'Individual Data'!$N$6:$N$5544,'age-length prop'!$B$6)</f>
        <v>247.62091914830603</v>
      </c>
      <c r="M58" s="16">
        <f>SUMIFS('Individual Data'!$AB$6:$AB$5544,'Individual Data'!$V$6:$V$5544,'age-length prop'!$B58,'Individual Data'!$Y$6:$Y$5544,'age-length prop'!M$7,'Individual Data'!$R$6:$R$5544,'age-length prop'!$C58,'Individual Data'!$N$6:$N$5544,'age-length prop'!$B$6)</f>
        <v>95.783125543905925</v>
      </c>
      <c r="N58" s="16">
        <f>SUMIFS('Individual Data'!$AB$6:$AB$5544,'Individual Data'!$V$6:$V$5544,'age-length prop'!$B58,'Individual Data'!$Y$6:$Y$5544,'age-length prop'!N$7,'Individual Data'!$R$6:$R$5544,'age-length prop'!$C58,'Individual Data'!$N$6:$N$5544,'age-length prop'!$B$6)</f>
        <v>0</v>
      </c>
      <c r="O58" s="16">
        <f>SUMIFS('Individual Data'!$AB$6:$AB$5544,'Individual Data'!$V$6:$V$5544,'age-length prop'!$B58,'Individual Data'!$Y$6:$Y$5544,'age-length prop'!O$7,'Individual Data'!$R$6:$R$5544,'age-length prop'!$C58,'Individual Data'!$N$6:$N$5544,'age-length prop'!$B$6)</f>
        <v>0</v>
      </c>
      <c r="P58" s="16">
        <f>SUMIFS('Individual Data'!$AB$6:$AB$5544,'Individual Data'!$V$6:$V$5544,'age-length prop'!$B58,'Individual Data'!$Y$6:$Y$5544,'age-length prop'!P$7,'Individual Data'!$R$6:$R$5544,'age-length prop'!$C58,'Individual Data'!$N$6:$N$5544,'age-length prop'!$B$6)</f>
        <v>0</v>
      </c>
      <c r="Q58" s="38">
        <f t="shared" si="45"/>
        <v>0</v>
      </c>
      <c r="R58" s="30">
        <f t="shared" si="46"/>
        <v>0</v>
      </c>
      <c r="S58" s="30">
        <f t="shared" si="47"/>
        <v>0</v>
      </c>
      <c r="T58" s="30">
        <f t="shared" si="48"/>
        <v>0</v>
      </c>
      <c r="U58" s="30">
        <f t="shared" si="49"/>
        <v>0</v>
      </c>
      <c r="V58" s="30">
        <f t="shared" si="50"/>
        <v>0</v>
      </c>
      <c r="W58" s="30">
        <f t="shared" si="51"/>
        <v>84.860226503216225</v>
      </c>
      <c r="X58" s="30">
        <f t="shared" si="52"/>
        <v>206.23702141421515</v>
      </c>
      <c r="Y58" s="30">
        <f t="shared" si="53"/>
        <v>250.84081316596738</v>
      </c>
      <c r="Z58" s="30">
        <f t="shared" si="54"/>
        <v>97.08928731110791</v>
      </c>
      <c r="AA58" s="30">
        <f t="shared" si="55"/>
        <v>0</v>
      </c>
      <c r="AB58" s="30">
        <f t="shared" si="56"/>
        <v>0</v>
      </c>
      <c r="AC58" s="30">
        <f t="shared" si="57"/>
        <v>0</v>
      </c>
      <c r="AD58" s="12">
        <f>VLOOKUP(A58,'PBT Tag Rates'!$B$5:$E$44,4,FALSE)</f>
        <v>0.99705232300000002</v>
      </c>
      <c r="AE58" s="30">
        <f t="shared" si="58"/>
        <v>0</v>
      </c>
      <c r="AF58" s="30">
        <f t="shared" si="59"/>
        <v>0</v>
      </c>
      <c r="AG58" s="30">
        <f t="shared" si="60"/>
        <v>0</v>
      </c>
      <c r="AH58" s="30">
        <f t="shared" si="61"/>
        <v>0</v>
      </c>
      <c r="AI58" s="30">
        <f t="shared" si="62"/>
        <v>0</v>
      </c>
      <c r="AJ58" s="30">
        <f t="shared" si="63"/>
        <v>0</v>
      </c>
      <c r="AK58" s="30">
        <f t="shared" si="64"/>
        <v>85.111106554451325</v>
      </c>
      <c r="AL58" s="30">
        <f t="shared" si="65"/>
        <v>206.84673878866752</v>
      </c>
      <c r="AM58" s="30">
        <f t="shared" si="66"/>
        <v>251.58239681065101</v>
      </c>
      <c r="AN58" s="30">
        <f t="shared" si="67"/>
        <v>97.376321253611792</v>
      </c>
      <c r="AO58" s="30">
        <f t="shared" si="68"/>
        <v>0</v>
      </c>
      <c r="AP58" s="30">
        <f t="shared" si="69"/>
        <v>0</v>
      </c>
      <c r="AQ58" s="30">
        <f t="shared" si="70"/>
        <v>0</v>
      </c>
      <c r="AS58" s="32">
        <f t="shared" si="122"/>
        <v>0</v>
      </c>
      <c r="AT58" s="33">
        <f t="shared" si="123"/>
        <v>640.91656340738166</v>
      </c>
      <c r="AV58">
        <f t="shared" si="124"/>
        <v>2019</v>
      </c>
      <c r="AW58" t="str">
        <f t="shared" si="125"/>
        <v>NLVA</v>
      </c>
      <c r="AX58" t="s">
        <v>3202</v>
      </c>
      <c r="AY58" s="145">
        <f>SUMIFS('cwt rel info'!$A$6:$A$317,'cwt rel info'!$D$6:$D$317,'age-length prop'!AV58,'cwt rel info'!$E$6:$E$317,'age-length prop'!AW58)</f>
        <v>220277</v>
      </c>
      <c r="AZ58" s="30">
        <f t="shared" si="73"/>
        <v>640.91656340738166</v>
      </c>
      <c r="BA58" s="30">
        <f t="shared" si="93"/>
        <v>447.4420315941943</v>
      </c>
      <c r="BB58" s="30">
        <f t="shared" si="74"/>
        <v>0</v>
      </c>
      <c r="BC58" s="145" t="str">
        <f>VLOOKUP(AW58,'Individual Data'!$V$5:$AC$5544,8,FALSE)</f>
        <v>Abv</v>
      </c>
      <c r="BD58" s="34">
        <f t="shared" ref="BD58" si="170">IF(BC58="blw",AZ58*(1-$BA$4),AZ58*(1-$BA$3))</f>
        <v>624.89364932219712</v>
      </c>
      <c r="BE58" s="16">
        <f t="shared" si="75"/>
        <v>436.25598080433946</v>
      </c>
      <c r="BF58" s="142">
        <f t="shared" si="76"/>
        <v>0</v>
      </c>
      <c r="BH58" s="16"/>
      <c r="BI58" s="38">
        <f t="shared" si="127"/>
        <v>0</v>
      </c>
      <c r="BJ58" s="30">
        <f t="shared" si="128"/>
        <v>0</v>
      </c>
      <c r="BK58" s="30">
        <f t="shared" si="129"/>
        <v>0</v>
      </c>
      <c r="BL58" s="30">
        <f t="shared" si="130"/>
        <v>0</v>
      </c>
      <c r="BM58" s="30">
        <f t="shared" si="131"/>
        <v>0</v>
      </c>
      <c r="BN58" s="30">
        <f t="shared" si="132"/>
        <v>0</v>
      </c>
      <c r="BO58" s="30">
        <f t="shared" si="133"/>
        <v>0.25088005123510015</v>
      </c>
      <c r="BP58" s="30">
        <f t="shared" si="134"/>
        <v>0.60971737445237295</v>
      </c>
      <c r="BQ58" s="30">
        <f t="shared" si="135"/>
        <v>0.74158364468362947</v>
      </c>
      <c r="BR58" s="30">
        <f t="shared" si="136"/>
        <v>0.28703394250388214</v>
      </c>
      <c r="BS58" s="30">
        <f t="shared" si="137"/>
        <v>0</v>
      </c>
      <c r="BT58" s="30">
        <f t="shared" si="138"/>
        <v>0</v>
      </c>
      <c r="BU58" s="30">
        <f t="shared" si="139"/>
        <v>0</v>
      </c>
      <c r="BV58" s="13">
        <f t="shared" si="77"/>
        <v>0.27397260273972601</v>
      </c>
      <c r="BW58" s="30">
        <f>SUMIFS('Individual Data'!$X$6:$X$5544,'Individual Data'!$I$6:$I$5544,'age-length prop'!BW$7,'Individual Data'!$V$6:$V$5544,'age-length prop'!$B58,'Individual Data'!$R$6:$R$5544,'age-length prop'!$C58,'Individual Data'!$N$6:$N$5544,"F")</f>
        <v>20</v>
      </c>
      <c r="BX58" s="30">
        <f>SUMIFS('Individual Data'!$X$6:$X$5544,'Individual Data'!$I$6:$I$5544,'age-length prop'!BX$7,'Individual Data'!$V$6:$V$5544,'age-length prop'!$B58,'Individual Data'!$R$6:$R$5544,'age-length prop'!$C58,'Individual Data'!$N$6:$N$5544,"F")</f>
        <v>53</v>
      </c>
      <c r="BY58" s="45">
        <f t="shared" si="140"/>
        <v>0</v>
      </c>
      <c r="BZ58" s="16">
        <f t="shared" si="141"/>
        <v>0</v>
      </c>
      <c r="CA58" s="16">
        <f t="shared" si="142"/>
        <v>0</v>
      </c>
      <c r="CB58" s="16">
        <f t="shared" si="143"/>
        <v>0</v>
      </c>
      <c r="CC58" s="16">
        <f t="shared" si="144"/>
        <v>0</v>
      </c>
      <c r="CD58" s="16">
        <f t="shared" si="145"/>
        <v>0</v>
      </c>
      <c r="CE58" s="16">
        <f t="shared" si="146"/>
        <v>6.8734260612356199E-2</v>
      </c>
      <c r="CF58" s="16">
        <f t="shared" si="147"/>
        <v>0.16704585601434874</v>
      </c>
      <c r="CG58" s="16">
        <f t="shared" si="148"/>
        <v>0.20317360128318615</v>
      </c>
      <c r="CH58" s="16">
        <f t="shared" si="149"/>
        <v>7.863943630243346E-2</v>
      </c>
      <c r="CI58" s="16">
        <f t="shared" si="150"/>
        <v>0</v>
      </c>
      <c r="CJ58" s="16">
        <f t="shared" si="151"/>
        <v>0</v>
      </c>
      <c r="CK58" s="46">
        <f t="shared" si="152"/>
        <v>0</v>
      </c>
      <c r="CL58" s="16"/>
      <c r="CM58" s="16">
        <f t="shared" si="80"/>
        <v>0</v>
      </c>
      <c r="CN58" s="16">
        <f t="shared" si="81"/>
        <v>0</v>
      </c>
      <c r="CO58" s="16">
        <f t="shared" si="82"/>
        <v>0</v>
      </c>
      <c r="CP58" s="16">
        <f t="shared" si="83"/>
        <v>0</v>
      </c>
      <c r="CQ58" s="16">
        <f t="shared" si="84"/>
        <v>0</v>
      </c>
      <c r="CR58" s="16">
        <f t="shared" si="85"/>
        <v>0</v>
      </c>
      <c r="CS58" s="16">
        <f t="shared" si="86"/>
        <v>0.18214579062274394</v>
      </c>
      <c r="CT58" s="16">
        <f t="shared" si="87"/>
        <v>0.44267151843802421</v>
      </c>
      <c r="CU58" s="16">
        <f t="shared" si="88"/>
        <v>0.53841004340044329</v>
      </c>
      <c r="CV58" s="16">
        <f t="shared" si="89"/>
        <v>0.2083945062014487</v>
      </c>
      <c r="CW58" s="16">
        <f t="shared" si="90"/>
        <v>0</v>
      </c>
      <c r="CX58" s="16">
        <f t="shared" si="91"/>
        <v>0</v>
      </c>
      <c r="CY58" s="16">
        <f t="shared" si="92"/>
        <v>0</v>
      </c>
    </row>
    <row r="59" spans="1:103" x14ac:dyDescent="0.25">
      <c r="A59" t="s">
        <v>281</v>
      </c>
      <c r="B59" t="s">
        <v>3079</v>
      </c>
      <c r="C59">
        <v>4</v>
      </c>
      <c r="D59" s="16">
        <f>SUMIFS('Individual Data'!$AB$6:$AB$5544,'Individual Data'!$V$6:$V$5544,'age-length prop'!$B59,'Individual Data'!$Y$6:$Y$5544,'age-length prop'!D$7,'Individual Data'!$R$6:$R$5544,'age-length prop'!$C59,'Individual Data'!$N$6:$N$5544,'age-length prop'!$B$6)</f>
        <v>0</v>
      </c>
      <c r="E59" s="16">
        <f>SUMIFS('Individual Data'!$AB$6:$AB$5544,'Individual Data'!$V$6:$V$5544,'age-length prop'!$B59,'Individual Data'!$Y$6:$Y$5544,'age-length prop'!E$7,'Individual Data'!$R$6:$R$5544,'age-length prop'!$C59,'Individual Data'!$N$6:$N$5544,'age-length prop'!$B$6)</f>
        <v>0</v>
      </c>
      <c r="F59" s="16">
        <f>SUMIFS('Individual Data'!$AB$6:$AB$5544,'Individual Data'!$V$6:$V$5544,'age-length prop'!$B59,'Individual Data'!$Y$6:$Y$5544,'age-length prop'!F$7,'Individual Data'!$R$6:$R$5544,'age-length prop'!$C59,'Individual Data'!$N$6:$N$5544,'age-length prop'!$B$6)</f>
        <v>0</v>
      </c>
      <c r="G59" s="16">
        <f>SUMIFS('Individual Data'!$AB$6:$AB$5544,'Individual Data'!$V$6:$V$5544,'age-length prop'!$B59,'Individual Data'!$Y$6:$Y$5544,'age-length prop'!G$7,'Individual Data'!$R$6:$R$5544,'age-length prop'!$C59,'Individual Data'!$N$6:$N$5544,'age-length prop'!$B$6)</f>
        <v>0</v>
      </c>
      <c r="H59" s="16">
        <f>SUMIFS('Individual Data'!$AB$6:$AB$5544,'Individual Data'!$V$6:$V$5544,'age-length prop'!$B59,'Individual Data'!$Y$6:$Y$5544,'age-length prop'!H$7,'Individual Data'!$R$6:$R$5544,'age-length prop'!$C59,'Individual Data'!$N$6:$N$5544,'age-length prop'!$B$6)</f>
        <v>0</v>
      </c>
      <c r="I59" s="16">
        <f>SUMIFS('Individual Data'!$AB$6:$AB$5544,'Individual Data'!$V$6:$V$5544,'age-length prop'!$B59,'Individual Data'!$Y$6:$Y$5544,'age-length prop'!I$7,'Individual Data'!$R$6:$R$5544,'age-length prop'!$C59,'Individual Data'!$N$6:$N$5544,'age-length prop'!$B$6)</f>
        <v>34.974293059125962</v>
      </c>
      <c r="J59" s="16">
        <f>SUMIFS('Individual Data'!$AB$6:$AB$5544,'Individual Data'!$V$6:$V$5544,'age-length prop'!$B59,'Individual Data'!$Y$6:$Y$5544,'age-length prop'!J$7,'Individual Data'!$R$6:$R$5544,'age-length prop'!$C59,'Individual Data'!$N$6:$N$5544,'age-length prop'!$B$6)</f>
        <v>138.31245076174193</v>
      </c>
      <c r="K59" s="16">
        <f>SUMIFS('Individual Data'!$AB$6:$AB$5544,'Individual Data'!$V$6:$V$5544,'age-length prop'!$B59,'Individual Data'!$Y$6:$Y$5544,'age-length prop'!K$7,'Individual Data'!$R$6:$R$5544,'age-length prop'!$C59,'Individual Data'!$N$6:$N$5544,'age-length prop'!$B$6)</f>
        <v>287.63190031323865</v>
      </c>
      <c r="L59" s="16">
        <f>SUMIFS('Individual Data'!$AB$6:$AB$5544,'Individual Data'!$V$6:$V$5544,'age-length prop'!$B59,'Individual Data'!$Y$6:$Y$5544,'age-length prop'!L$7,'Individual Data'!$R$6:$R$5544,'age-length prop'!$C59,'Individual Data'!$N$6:$N$5544,'age-length prop'!$B$6)</f>
        <v>235.02919888378932</v>
      </c>
      <c r="M59" s="16">
        <f>SUMIFS('Individual Data'!$AB$6:$AB$5544,'Individual Data'!$V$6:$V$5544,'age-length prop'!$B59,'Individual Data'!$Y$6:$Y$5544,'age-length prop'!M$7,'Individual Data'!$R$6:$R$5544,'age-length prop'!$C59,'Individual Data'!$N$6:$N$5544,'age-length prop'!$B$6)</f>
        <v>70.88220869639332</v>
      </c>
      <c r="N59" s="16">
        <f>SUMIFS('Individual Data'!$AB$6:$AB$5544,'Individual Data'!$V$6:$V$5544,'age-length prop'!$B59,'Individual Data'!$Y$6:$Y$5544,'age-length prop'!N$7,'Individual Data'!$R$6:$R$5544,'age-length prop'!$C59,'Individual Data'!$N$6:$N$5544,'age-length prop'!$B$6)</f>
        <v>2.518344052903343</v>
      </c>
      <c r="O59" s="16">
        <f>SUMIFS('Individual Data'!$AB$6:$AB$5544,'Individual Data'!$V$6:$V$5544,'age-length prop'!$B59,'Individual Data'!$Y$6:$Y$5544,'age-length prop'!O$7,'Individual Data'!$R$6:$R$5544,'age-length prop'!$C59,'Individual Data'!$N$6:$N$5544,'age-length prop'!$B$6)</f>
        <v>0</v>
      </c>
      <c r="P59" s="16">
        <f>SUMIFS('Individual Data'!$AB$6:$AB$5544,'Individual Data'!$V$6:$V$5544,'age-length prop'!$B59,'Individual Data'!$Y$6:$Y$5544,'age-length prop'!P$7,'Individual Data'!$R$6:$R$5544,'age-length prop'!$C59,'Individual Data'!$N$6:$N$5544,'age-length prop'!$B$6)</f>
        <v>0</v>
      </c>
      <c r="Q59" s="38">
        <f t="shared" si="45"/>
        <v>0</v>
      </c>
      <c r="R59" s="30">
        <f t="shared" si="46"/>
        <v>0</v>
      </c>
      <c r="S59" s="30">
        <f t="shared" si="47"/>
        <v>0</v>
      </c>
      <c r="T59" s="30">
        <f t="shared" si="48"/>
        <v>0</v>
      </c>
      <c r="U59" s="30">
        <f t="shared" si="49"/>
        <v>0</v>
      </c>
      <c r="V59" s="30">
        <f t="shared" si="50"/>
        <v>34.974293059125962</v>
      </c>
      <c r="W59" s="30">
        <f t="shared" si="51"/>
        <v>139.52121263762155</v>
      </c>
      <c r="X59" s="30">
        <f t="shared" si="52"/>
        <v>290.56101014023028</v>
      </c>
      <c r="Y59" s="30">
        <f t="shared" si="53"/>
        <v>238.08535873516442</v>
      </c>
      <c r="Z59" s="30">
        <f t="shared" si="54"/>
        <v>71.848805165743471</v>
      </c>
      <c r="AA59" s="30">
        <f t="shared" si="55"/>
        <v>2.5400831569237101</v>
      </c>
      <c r="AB59" s="30">
        <f t="shared" si="56"/>
        <v>0</v>
      </c>
      <c r="AC59" s="30">
        <f t="shared" si="57"/>
        <v>0</v>
      </c>
      <c r="AD59" s="12">
        <f>VLOOKUP(A59,'PBT Tag Rates'!$B$5:$E$44,4,FALSE)</f>
        <v>0.99705232300000002</v>
      </c>
      <c r="AE59" s="30">
        <f t="shared" si="58"/>
        <v>0</v>
      </c>
      <c r="AF59" s="30">
        <f t="shared" si="59"/>
        <v>0</v>
      </c>
      <c r="AG59" s="30">
        <f t="shared" si="60"/>
        <v>0</v>
      </c>
      <c r="AH59" s="30">
        <f t="shared" si="61"/>
        <v>0</v>
      </c>
      <c r="AI59" s="30">
        <f t="shared" si="62"/>
        <v>0</v>
      </c>
      <c r="AJ59" s="30">
        <f t="shared" si="63"/>
        <v>35.07769076139644</v>
      </c>
      <c r="AK59" s="30">
        <f t="shared" si="64"/>
        <v>139.9336919629458</v>
      </c>
      <c r="AL59" s="30">
        <f t="shared" si="65"/>
        <v>291.42002223711813</v>
      </c>
      <c r="AM59" s="30">
        <f t="shared" si="66"/>
        <v>238.78923226295359</v>
      </c>
      <c r="AN59" s="30">
        <f t="shared" si="67"/>
        <v>72.061218361700227</v>
      </c>
      <c r="AO59" s="30">
        <f t="shared" si="68"/>
        <v>2.5475926371455935</v>
      </c>
      <c r="AP59" s="30">
        <f t="shared" si="69"/>
        <v>0</v>
      </c>
      <c r="AQ59" s="30">
        <f t="shared" si="70"/>
        <v>0</v>
      </c>
      <c r="AS59" s="32">
        <f t="shared" si="122"/>
        <v>0</v>
      </c>
      <c r="AT59" s="33">
        <f t="shared" si="123"/>
        <v>779.82944822325976</v>
      </c>
      <c r="AV59">
        <f t="shared" si="124"/>
        <v>2019</v>
      </c>
      <c r="AW59" t="str">
        <f t="shared" si="125"/>
        <v>NPTH</v>
      </c>
      <c r="AX59" t="s">
        <v>3202</v>
      </c>
      <c r="AY59" s="145">
        <f>SUMIFS('cwt rel info'!$A$6:$A$317,'cwt rel info'!$D$6:$D$317,'age-length prop'!AV59,'cwt rel info'!$E$6:$E$317,'age-length prop'!AW59)</f>
        <v>220273</v>
      </c>
      <c r="AZ59" s="30">
        <f t="shared" si="73"/>
        <v>779.82944822325976</v>
      </c>
      <c r="BA59" s="30">
        <f t="shared" si="93"/>
        <v>485.7104084051856</v>
      </c>
      <c r="BB59" s="30">
        <f t="shared" si="74"/>
        <v>0</v>
      </c>
      <c r="BC59" s="145" t="str">
        <f>VLOOKUP(AW59,'Individual Data'!$V$5:$AC$5544,8,FALSE)</f>
        <v>Abv</v>
      </c>
      <c r="BD59" s="16">
        <f t="shared" ref="BD59" si="171">IF(BC59="blw",AZ59*(1-$BA$4),AZ59*(1-$BA$3))</f>
        <v>760.33371201767829</v>
      </c>
      <c r="BE59" s="16">
        <f t="shared" si="75"/>
        <v>473.56764819505594</v>
      </c>
      <c r="BF59" s="16">
        <f t="shared" si="76"/>
        <v>0</v>
      </c>
      <c r="BH59" s="16"/>
      <c r="BI59" s="38">
        <f t="shared" si="127"/>
        <v>0</v>
      </c>
      <c r="BJ59" s="30">
        <f t="shared" si="128"/>
        <v>0</v>
      </c>
      <c r="BK59" s="30">
        <f t="shared" si="129"/>
        <v>0</v>
      </c>
      <c r="BL59" s="30">
        <f t="shared" si="130"/>
        <v>0</v>
      </c>
      <c r="BM59" s="30">
        <f t="shared" si="131"/>
        <v>0</v>
      </c>
      <c r="BN59" s="30">
        <f t="shared" si="132"/>
        <v>0.10339770227047751</v>
      </c>
      <c r="BO59" s="30">
        <f t="shared" si="133"/>
        <v>0.4124793253242558</v>
      </c>
      <c r="BP59" s="30">
        <f t="shared" si="134"/>
        <v>0.85901209688785229</v>
      </c>
      <c r="BQ59" s="30">
        <f t="shared" si="135"/>
        <v>0.70387352778917034</v>
      </c>
      <c r="BR59" s="30">
        <f t="shared" si="136"/>
        <v>0.21241319595675634</v>
      </c>
      <c r="BS59" s="30">
        <f t="shared" si="137"/>
        <v>7.5094802218833578E-3</v>
      </c>
      <c r="BT59" s="30">
        <f t="shared" si="138"/>
        <v>0</v>
      </c>
      <c r="BU59" s="30">
        <f t="shared" si="139"/>
        <v>0</v>
      </c>
      <c r="BV59" s="13">
        <f t="shared" si="77"/>
        <v>5.2631578947368418E-2</v>
      </c>
      <c r="BW59" s="30">
        <f>SUMIFS('Individual Data'!$X$6:$X$5544,'Individual Data'!$I$6:$I$5544,'age-length prop'!BW$7,'Individual Data'!$V$6:$V$5544,'age-length prop'!$B59,'Individual Data'!$R$6:$R$5544,'age-length prop'!$C59,'Individual Data'!$N$6:$N$5544,"F")</f>
        <v>5</v>
      </c>
      <c r="BX59" s="30">
        <f>SUMIFS('Individual Data'!$X$6:$X$5544,'Individual Data'!$I$6:$I$5544,'age-length prop'!BX$7,'Individual Data'!$V$6:$V$5544,'age-length prop'!$B59,'Individual Data'!$R$6:$R$5544,'age-length prop'!$C59,'Individual Data'!$N$6:$N$5544,"F")</f>
        <v>90</v>
      </c>
      <c r="BY59" s="45">
        <f t="shared" si="140"/>
        <v>0</v>
      </c>
      <c r="BZ59" s="16">
        <f t="shared" si="141"/>
        <v>0</v>
      </c>
      <c r="CA59" s="16">
        <f t="shared" si="142"/>
        <v>0</v>
      </c>
      <c r="CB59" s="16">
        <f t="shared" si="143"/>
        <v>0</v>
      </c>
      <c r="CC59" s="16">
        <f t="shared" si="144"/>
        <v>0</v>
      </c>
      <c r="CD59" s="16">
        <f t="shared" si="145"/>
        <v>5.4419843300251318E-3</v>
      </c>
      <c r="CE59" s="16">
        <f t="shared" si="146"/>
        <v>2.1709438174960832E-2</v>
      </c>
      <c r="CF59" s="16">
        <f t="shared" si="147"/>
        <v>4.5211162994097484E-2</v>
      </c>
      <c r="CG59" s="16">
        <f t="shared" si="148"/>
        <v>3.7045975146798436E-2</v>
      </c>
      <c r="CH59" s="16">
        <f t="shared" si="149"/>
        <v>1.1179641892460859E-2</v>
      </c>
      <c r="CI59" s="16">
        <f t="shared" si="150"/>
        <v>3.9523580115175563E-4</v>
      </c>
      <c r="CJ59" s="16">
        <f t="shared" si="151"/>
        <v>0</v>
      </c>
      <c r="CK59" s="46">
        <f t="shared" si="152"/>
        <v>0</v>
      </c>
      <c r="CL59" s="16"/>
      <c r="CM59" s="16">
        <f t="shared" si="80"/>
        <v>0</v>
      </c>
      <c r="CN59" s="16">
        <f t="shared" si="81"/>
        <v>0</v>
      </c>
      <c r="CO59" s="16">
        <f t="shared" si="82"/>
        <v>0</v>
      </c>
      <c r="CP59" s="16">
        <f t="shared" si="83"/>
        <v>0</v>
      </c>
      <c r="CQ59" s="16">
        <f t="shared" si="84"/>
        <v>0</v>
      </c>
      <c r="CR59" s="16">
        <f t="shared" si="85"/>
        <v>9.795571794045238E-2</v>
      </c>
      <c r="CS59" s="16">
        <f t="shared" si="86"/>
        <v>0.390769887149295</v>
      </c>
      <c r="CT59" s="16">
        <f t="shared" si="87"/>
        <v>0.81380093389375485</v>
      </c>
      <c r="CU59" s="16">
        <f t="shared" si="88"/>
        <v>0.66682755264237192</v>
      </c>
      <c r="CV59" s="16">
        <f t="shared" si="89"/>
        <v>0.20123355406429549</v>
      </c>
      <c r="CW59" s="16">
        <f t="shared" si="90"/>
        <v>7.1142444207316028E-3</v>
      </c>
      <c r="CX59" s="16">
        <f t="shared" si="91"/>
        <v>0</v>
      </c>
      <c r="CY59" s="16">
        <f t="shared" si="92"/>
        <v>0</v>
      </c>
    </row>
    <row r="60" spans="1:103" x14ac:dyDescent="0.25">
      <c r="A60" t="s">
        <v>2596</v>
      </c>
      <c r="B60" t="s">
        <v>3170</v>
      </c>
      <c r="C60">
        <v>3</v>
      </c>
      <c r="D60" s="16">
        <f>SUMIFS('Individual Data'!$AB$6:$AB$5544,'Individual Data'!$V$6:$V$5544,'age-length prop'!$B60,'Individual Data'!$Y$6:$Y$5544,'age-length prop'!D$7,'Individual Data'!$R$6:$R$5544,'age-length prop'!$C60,'Individual Data'!$N$6:$N$5544,'age-length prop'!$B$6)</f>
        <v>0</v>
      </c>
      <c r="E60" s="16">
        <f>SUMIFS('Individual Data'!$AB$6:$AB$5544,'Individual Data'!$V$6:$V$5544,'age-length prop'!$B60,'Individual Data'!$Y$6:$Y$5544,'age-length prop'!E$7,'Individual Data'!$R$6:$R$5544,'age-length prop'!$C60,'Individual Data'!$N$6:$N$5544,'age-length prop'!$B$6)</f>
        <v>0</v>
      </c>
      <c r="F60" s="16">
        <f>SUMIFS('Individual Data'!$AB$6:$AB$5544,'Individual Data'!$V$6:$V$5544,'age-length prop'!$B60,'Individual Data'!$Y$6:$Y$5544,'age-length prop'!F$7,'Individual Data'!$R$6:$R$5544,'age-length prop'!$C60,'Individual Data'!$N$6:$N$5544,'age-length prop'!$B$6)</f>
        <v>0</v>
      </c>
      <c r="G60" s="16">
        <f>SUMIFS('Individual Data'!$AB$6:$AB$5544,'Individual Data'!$V$6:$V$5544,'age-length prop'!$B60,'Individual Data'!$Y$6:$Y$5544,'age-length prop'!G$7,'Individual Data'!$R$6:$R$5544,'age-length prop'!$C60,'Individual Data'!$N$6:$N$5544,'age-length prop'!$B$6)</f>
        <v>0</v>
      </c>
      <c r="H60" s="16">
        <f>SUMIFS('Individual Data'!$AB$6:$AB$5544,'Individual Data'!$V$6:$V$5544,'age-length prop'!$B60,'Individual Data'!$Y$6:$Y$5544,'age-length prop'!H$7,'Individual Data'!$R$6:$R$5544,'age-length prop'!$C60,'Individual Data'!$N$6:$N$5544,'age-length prop'!$B$6)</f>
        <v>0</v>
      </c>
      <c r="I60" s="16">
        <f>SUMIFS('Individual Data'!$AB$6:$AB$5544,'Individual Data'!$V$6:$V$5544,'age-length prop'!$B60,'Individual Data'!$Y$6:$Y$5544,'age-length prop'!I$7,'Individual Data'!$R$6:$R$5544,'age-length prop'!$C60,'Individual Data'!$N$6:$N$5544,'age-length prop'!$B$6)</f>
        <v>11.658097686375321</v>
      </c>
      <c r="J60" s="16">
        <f>SUMIFS('Individual Data'!$AB$6:$AB$5544,'Individual Data'!$V$6:$V$5544,'age-length prop'!$B60,'Individual Data'!$Y$6:$Y$5544,'age-length prop'!J$7,'Individual Data'!$R$6:$R$5544,'age-length prop'!$C60,'Individual Data'!$N$6:$N$5544,'age-length prop'!$B$6)</f>
        <v>11.658097686375321</v>
      </c>
      <c r="K60" s="16">
        <f>SUMIFS('Individual Data'!$AB$6:$AB$5544,'Individual Data'!$V$6:$V$5544,'age-length prop'!$B60,'Individual Data'!$Y$6:$Y$5544,'age-length prop'!K$7,'Individual Data'!$R$6:$R$5544,'age-length prop'!$C60,'Individual Data'!$N$6:$N$5544,'age-length prop'!$B$6)</f>
        <v>0</v>
      </c>
      <c r="L60" s="16">
        <f>SUMIFS('Individual Data'!$AB$6:$AB$5544,'Individual Data'!$V$6:$V$5544,'age-length prop'!$B60,'Individual Data'!$Y$6:$Y$5544,'age-length prop'!L$7,'Individual Data'!$R$6:$R$5544,'age-length prop'!$C60,'Individual Data'!$N$6:$N$5544,'age-length prop'!$B$6)</f>
        <v>0</v>
      </c>
      <c r="M60" s="16">
        <f>SUMIFS('Individual Data'!$AB$6:$AB$5544,'Individual Data'!$V$6:$V$5544,'age-length prop'!$B60,'Individual Data'!$Y$6:$Y$5544,'age-length prop'!M$7,'Individual Data'!$R$6:$R$5544,'age-length prop'!$C60,'Individual Data'!$N$6:$N$5544,'age-length prop'!$B$6)</f>
        <v>0</v>
      </c>
      <c r="N60" s="16">
        <f>SUMIFS('Individual Data'!$AB$6:$AB$5544,'Individual Data'!$V$6:$V$5544,'age-length prop'!$B60,'Individual Data'!$Y$6:$Y$5544,'age-length prop'!N$7,'Individual Data'!$R$6:$R$5544,'age-length prop'!$C60,'Individual Data'!$N$6:$N$5544,'age-length prop'!$B$6)</f>
        <v>0</v>
      </c>
      <c r="O60" s="16">
        <f>SUMIFS('Individual Data'!$AB$6:$AB$5544,'Individual Data'!$V$6:$V$5544,'age-length prop'!$B60,'Individual Data'!$Y$6:$Y$5544,'age-length prop'!O$7,'Individual Data'!$R$6:$R$5544,'age-length prop'!$C60,'Individual Data'!$N$6:$N$5544,'age-length prop'!$B$6)</f>
        <v>0</v>
      </c>
      <c r="P60" s="16">
        <f>SUMIFS('Individual Data'!$AB$6:$AB$5544,'Individual Data'!$V$6:$V$5544,'age-length prop'!$B60,'Individual Data'!$Y$6:$Y$5544,'age-length prop'!P$7,'Individual Data'!$R$6:$R$5544,'age-length prop'!$C60,'Individual Data'!$N$6:$N$5544,'age-length prop'!$B$6)</f>
        <v>0</v>
      </c>
      <c r="Q60" s="38">
        <f t="shared" si="45"/>
        <v>0</v>
      </c>
      <c r="R60" s="30">
        <f t="shared" si="46"/>
        <v>0</v>
      </c>
      <c r="S60" s="30">
        <f t="shared" si="47"/>
        <v>0</v>
      </c>
      <c r="T60" s="30">
        <f t="shared" si="48"/>
        <v>0</v>
      </c>
      <c r="U60" s="30">
        <f t="shared" si="49"/>
        <v>0</v>
      </c>
      <c r="V60" s="30">
        <f t="shared" si="50"/>
        <v>11.658097686375321</v>
      </c>
      <c r="W60" s="30">
        <f t="shared" si="51"/>
        <v>11.75998196324961</v>
      </c>
      <c r="X60" s="30">
        <f t="shared" si="52"/>
        <v>0</v>
      </c>
      <c r="Y60" s="30">
        <f t="shared" si="53"/>
        <v>0</v>
      </c>
      <c r="Z60" s="30">
        <f t="shared" si="54"/>
        <v>0</v>
      </c>
      <c r="AA60" s="30">
        <f t="shared" si="55"/>
        <v>0</v>
      </c>
      <c r="AB60" s="30">
        <f t="shared" si="56"/>
        <v>0</v>
      </c>
      <c r="AC60" s="30">
        <f t="shared" si="57"/>
        <v>0</v>
      </c>
      <c r="AD60" s="12">
        <f>VLOOKUP(A60,'PBT Tag Rates'!$B$5:$E$44,4,FALSE)</f>
        <v>0.98845608500000004</v>
      </c>
      <c r="AE60" s="30">
        <f t="shared" si="58"/>
        <v>0</v>
      </c>
      <c r="AF60" s="30">
        <f t="shared" si="59"/>
        <v>0</v>
      </c>
      <c r="AG60" s="30">
        <f t="shared" si="60"/>
        <v>0</v>
      </c>
      <c r="AH60" s="30">
        <f t="shared" si="61"/>
        <v>0</v>
      </c>
      <c r="AI60" s="30">
        <f t="shared" si="62"/>
        <v>0</v>
      </c>
      <c r="AJ60" s="30">
        <f t="shared" si="63"/>
        <v>11.794249500093189</v>
      </c>
      <c r="AK60" s="30">
        <f t="shared" si="64"/>
        <v>11.897323656265021</v>
      </c>
      <c r="AL60" s="30">
        <f t="shared" si="65"/>
        <v>0</v>
      </c>
      <c r="AM60" s="30">
        <f t="shared" si="66"/>
        <v>0</v>
      </c>
      <c r="AN60" s="30">
        <f t="shared" si="67"/>
        <v>0</v>
      </c>
      <c r="AO60" s="30">
        <f t="shared" si="68"/>
        <v>0</v>
      </c>
      <c r="AP60" s="30">
        <f t="shared" si="69"/>
        <v>0</v>
      </c>
      <c r="AQ60" s="30">
        <f t="shared" si="70"/>
        <v>0</v>
      </c>
      <c r="AS60" s="32">
        <f t="shared" si="122"/>
        <v>0</v>
      </c>
      <c r="AT60" s="33">
        <f t="shared" si="123"/>
        <v>23.69157315635821</v>
      </c>
      <c r="AV60">
        <f t="shared" si="124"/>
        <v>2020</v>
      </c>
      <c r="AW60" t="str">
        <f t="shared" si="125"/>
        <v>CFA</v>
      </c>
      <c r="AX60" t="s">
        <v>3202</v>
      </c>
      <c r="AY60" s="145">
        <f>SUMIFS('cwt rel info'!$A$6:$A$317,'cwt rel info'!$D$6:$D$317,'age-length prop'!AV60,'cwt rel info'!$E$6:$E$317,'age-length prop'!AW60)</f>
        <v>220278</v>
      </c>
      <c r="AZ60" s="30">
        <f t="shared" si="73"/>
        <v>23.69157315635821</v>
      </c>
      <c r="BA60" s="30">
        <f t="shared" si="93"/>
        <v>50.211854587720097</v>
      </c>
      <c r="BB60" s="30">
        <f t="shared" si="74"/>
        <v>0</v>
      </c>
      <c r="BC60" s="145" t="str">
        <f>VLOOKUP(AW60,'Individual Data'!$V$5:$AC$5544,8,FALSE)</f>
        <v>Abv</v>
      </c>
      <c r="BD60" s="16">
        <f t="shared" ref="BD60" si="172">IF(BC60="blw",AZ60*(1-$BA$4),AZ60*(1-$BA$3))</f>
        <v>23.099283827449256</v>
      </c>
      <c r="BE60" s="16">
        <f t="shared" si="75"/>
        <v>48.956558223027095</v>
      </c>
      <c r="BF60" s="16">
        <f t="shared" si="76"/>
        <v>0</v>
      </c>
      <c r="BH60" s="16"/>
      <c r="BI60" s="38">
        <f t="shared" si="127"/>
        <v>0</v>
      </c>
      <c r="BJ60" s="30">
        <f t="shared" si="128"/>
        <v>0</v>
      </c>
      <c r="BK60" s="30">
        <f t="shared" si="129"/>
        <v>0</v>
      </c>
      <c r="BL60" s="30">
        <f t="shared" si="130"/>
        <v>0</v>
      </c>
      <c r="BM60" s="30">
        <f t="shared" si="131"/>
        <v>0</v>
      </c>
      <c r="BN60" s="30">
        <f t="shared" si="132"/>
        <v>0.13615181371786811</v>
      </c>
      <c r="BO60" s="30">
        <f t="shared" si="133"/>
        <v>0.13734169301541144</v>
      </c>
      <c r="BP60" s="30">
        <f t="shared" si="134"/>
        <v>0</v>
      </c>
      <c r="BQ60" s="30">
        <f t="shared" si="135"/>
        <v>0</v>
      </c>
      <c r="BR60" s="30">
        <f t="shared" si="136"/>
        <v>0</v>
      </c>
      <c r="BS60" s="30">
        <f t="shared" si="137"/>
        <v>0</v>
      </c>
      <c r="BT60" s="30">
        <f t="shared" si="138"/>
        <v>0</v>
      </c>
      <c r="BU60" s="30">
        <f t="shared" si="139"/>
        <v>0</v>
      </c>
      <c r="BV60" s="13">
        <f t="shared" si="77"/>
        <v>0.5</v>
      </c>
      <c r="BW60" s="30">
        <f>SUMIFS('Individual Data'!$X$6:$X$5544,'Individual Data'!$I$6:$I$5544,'age-length prop'!BW$7,'Individual Data'!$V$6:$V$5544,'age-length prop'!$B60,'Individual Data'!$R$6:$R$5544,'age-length prop'!$C60,'Individual Data'!$N$6:$N$5544,"F")</f>
        <v>1</v>
      </c>
      <c r="BX60" s="30">
        <f>SUMIFS('Individual Data'!$X$6:$X$5544,'Individual Data'!$I$6:$I$5544,'age-length prop'!BX$7,'Individual Data'!$V$6:$V$5544,'age-length prop'!$B60,'Individual Data'!$R$6:$R$5544,'age-length prop'!$C60,'Individual Data'!$N$6:$N$5544,"F")</f>
        <v>1</v>
      </c>
      <c r="BY60" s="45">
        <f t="shared" si="140"/>
        <v>0</v>
      </c>
      <c r="BZ60" s="16">
        <f t="shared" si="141"/>
        <v>0</v>
      </c>
      <c r="CA60" s="16">
        <f t="shared" si="142"/>
        <v>0</v>
      </c>
      <c r="CB60" s="16">
        <f t="shared" si="143"/>
        <v>0</v>
      </c>
      <c r="CC60" s="16">
        <f t="shared" si="144"/>
        <v>0</v>
      </c>
      <c r="CD60" s="16">
        <f t="shared" si="145"/>
        <v>6.8075906858934054E-2</v>
      </c>
      <c r="CE60" s="16">
        <f t="shared" si="146"/>
        <v>6.8670846507705718E-2</v>
      </c>
      <c r="CF60" s="16">
        <f t="shared" si="147"/>
        <v>0</v>
      </c>
      <c r="CG60" s="16">
        <f t="shared" si="148"/>
        <v>0</v>
      </c>
      <c r="CH60" s="16">
        <f t="shared" si="149"/>
        <v>0</v>
      </c>
      <c r="CI60" s="16">
        <f t="shared" si="150"/>
        <v>0</v>
      </c>
      <c r="CJ60" s="16">
        <f t="shared" si="151"/>
        <v>0</v>
      </c>
      <c r="CK60" s="46">
        <f t="shared" si="152"/>
        <v>0</v>
      </c>
      <c r="CL60" s="16"/>
      <c r="CM60" s="16">
        <f t="shared" si="80"/>
        <v>0</v>
      </c>
      <c r="CN60" s="16">
        <f t="shared" si="81"/>
        <v>0</v>
      </c>
      <c r="CO60" s="16">
        <f t="shared" si="82"/>
        <v>0</v>
      </c>
      <c r="CP60" s="16">
        <f t="shared" si="83"/>
        <v>0</v>
      </c>
      <c r="CQ60" s="16">
        <f t="shared" si="84"/>
        <v>0</v>
      </c>
      <c r="CR60" s="16">
        <f t="shared" si="85"/>
        <v>6.8075906858934054E-2</v>
      </c>
      <c r="CS60" s="16">
        <f t="shared" si="86"/>
        <v>6.8670846507705718E-2</v>
      </c>
      <c r="CT60" s="16">
        <f t="shared" si="87"/>
        <v>0</v>
      </c>
      <c r="CU60" s="16">
        <f t="shared" si="88"/>
        <v>0</v>
      </c>
      <c r="CV60" s="16">
        <f t="shared" si="89"/>
        <v>0</v>
      </c>
      <c r="CW60" s="16">
        <f t="shared" si="90"/>
        <v>0</v>
      </c>
      <c r="CX60" s="16">
        <f t="shared" si="91"/>
        <v>0</v>
      </c>
      <c r="CY60" s="16">
        <f t="shared" si="92"/>
        <v>0</v>
      </c>
    </row>
    <row r="61" spans="1:103" x14ac:dyDescent="0.25">
      <c r="A61" t="s">
        <v>2596</v>
      </c>
      <c r="B61" t="s">
        <v>3171</v>
      </c>
      <c r="C61">
        <v>3</v>
      </c>
      <c r="D61" s="16">
        <f>SUMIFS('Individual Data'!$AB$6:$AB$5544,'Individual Data'!$V$6:$V$5544,'age-length prop'!$B61,'Individual Data'!$Y$6:$Y$5544,'age-length prop'!D$7,'Individual Data'!$R$6:$R$5544,'age-length prop'!$C61,'Individual Data'!$N$6:$N$5544,'age-length prop'!$B$6)</f>
        <v>0</v>
      </c>
      <c r="E61" s="16">
        <f>SUMIFS('Individual Data'!$AB$6:$AB$5544,'Individual Data'!$V$6:$V$5544,'age-length prop'!$B61,'Individual Data'!$Y$6:$Y$5544,'age-length prop'!E$7,'Individual Data'!$R$6:$R$5544,'age-length prop'!$C61,'Individual Data'!$N$6:$N$5544,'age-length prop'!$B$6)</f>
        <v>0</v>
      </c>
      <c r="F61" s="16">
        <f>SUMIFS('Individual Data'!$AB$6:$AB$5544,'Individual Data'!$V$6:$V$5544,'age-length prop'!$B61,'Individual Data'!$Y$6:$Y$5544,'age-length prop'!F$7,'Individual Data'!$R$6:$R$5544,'age-length prop'!$C61,'Individual Data'!$N$6:$N$5544,'age-length prop'!$B$6)</f>
        <v>0</v>
      </c>
      <c r="G61" s="16">
        <f>SUMIFS('Individual Data'!$AB$6:$AB$5544,'Individual Data'!$V$6:$V$5544,'age-length prop'!$B61,'Individual Data'!$Y$6:$Y$5544,'age-length prop'!G$7,'Individual Data'!$R$6:$R$5544,'age-length prop'!$C61,'Individual Data'!$N$6:$N$5544,'age-length prop'!$B$6)</f>
        <v>0</v>
      </c>
      <c r="H61" s="16">
        <f>SUMIFS('Individual Data'!$AB$6:$AB$5544,'Individual Data'!$V$6:$V$5544,'age-length prop'!$B61,'Individual Data'!$Y$6:$Y$5544,'age-length prop'!H$7,'Individual Data'!$R$6:$R$5544,'age-length prop'!$C61,'Individual Data'!$N$6:$N$5544,'age-length prop'!$B$6)</f>
        <v>11.658097686375321</v>
      </c>
      <c r="I61" s="16">
        <f>SUMIFS('Individual Data'!$AB$6:$AB$5544,'Individual Data'!$V$6:$V$5544,'age-length prop'!$B61,'Individual Data'!$Y$6:$Y$5544,'age-length prop'!I$7,'Individual Data'!$R$6:$R$5544,'age-length prop'!$C61,'Individual Data'!$N$6:$N$5544,'age-length prop'!$B$6)</f>
        <v>11.658097686375321</v>
      </c>
      <c r="J61" s="16">
        <f>SUMIFS('Individual Data'!$AB$6:$AB$5544,'Individual Data'!$V$6:$V$5544,'age-length prop'!$B61,'Individual Data'!$Y$6:$Y$5544,'age-length prop'!J$7,'Individual Data'!$R$6:$R$5544,'age-length prop'!$C61,'Individual Data'!$N$6:$N$5544,'age-length prop'!$B$6)</f>
        <v>11.658097686375321</v>
      </c>
      <c r="K61" s="16">
        <f>SUMIFS('Individual Data'!$AB$6:$AB$5544,'Individual Data'!$V$6:$V$5544,'age-length prop'!$B61,'Individual Data'!$Y$6:$Y$5544,'age-length prop'!K$7,'Individual Data'!$R$6:$R$5544,'age-length prop'!$C61,'Individual Data'!$N$6:$N$5544,'age-length prop'!$B$6)</f>
        <v>0</v>
      </c>
      <c r="L61" s="16">
        <f>SUMIFS('Individual Data'!$AB$6:$AB$5544,'Individual Data'!$V$6:$V$5544,'age-length prop'!$B61,'Individual Data'!$Y$6:$Y$5544,'age-length prop'!L$7,'Individual Data'!$R$6:$R$5544,'age-length prop'!$C61,'Individual Data'!$N$6:$N$5544,'age-length prop'!$B$6)</f>
        <v>0</v>
      </c>
      <c r="M61" s="16">
        <f>SUMIFS('Individual Data'!$AB$6:$AB$5544,'Individual Data'!$V$6:$V$5544,'age-length prop'!$B61,'Individual Data'!$Y$6:$Y$5544,'age-length prop'!M$7,'Individual Data'!$R$6:$R$5544,'age-length prop'!$C61,'Individual Data'!$N$6:$N$5544,'age-length prop'!$B$6)</f>
        <v>0</v>
      </c>
      <c r="N61" s="16">
        <f>SUMIFS('Individual Data'!$AB$6:$AB$5544,'Individual Data'!$V$6:$V$5544,'age-length prop'!$B61,'Individual Data'!$Y$6:$Y$5544,'age-length prop'!N$7,'Individual Data'!$R$6:$R$5544,'age-length prop'!$C61,'Individual Data'!$N$6:$N$5544,'age-length prop'!$B$6)</f>
        <v>0</v>
      </c>
      <c r="O61" s="16">
        <f>SUMIFS('Individual Data'!$AB$6:$AB$5544,'Individual Data'!$V$6:$V$5544,'age-length prop'!$B61,'Individual Data'!$Y$6:$Y$5544,'age-length prop'!O$7,'Individual Data'!$R$6:$R$5544,'age-length prop'!$C61,'Individual Data'!$N$6:$N$5544,'age-length prop'!$B$6)</f>
        <v>0</v>
      </c>
      <c r="P61" s="16">
        <f>SUMIFS('Individual Data'!$AB$6:$AB$5544,'Individual Data'!$V$6:$V$5544,'age-length prop'!$B61,'Individual Data'!$Y$6:$Y$5544,'age-length prop'!P$7,'Individual Data'!$R$6:$R$5544,'age-length prop'!$C61,'Individual Data'!$N$6:$N$5544,'age-length prop'!$B$6)</f>
        <v>0</v>
      </c>
      <c r="Q61" s="38">
        <f t="shared" ref="Q61:Q79" si="173">IFERROR(D61+(D$5*(D61/D$6)),0)</f>
        <v>0</v>
      </c>
      <c r="R61" s="30">
        <f t="shared" ref="R61:R79" si="174">IFERROR(E61+(E$5*(E61/E$6)),0)</f>
        <v>0</v>
      </c>
      <c r="S61" s="30">
        <f t="shared" ref="S61:S79" si="175">IFERROR(F61+(F$5*(F61/F$6)),0)</f>
        <v>0</v>
      </c>
      <c r="T61" s="30">
        <f t="shared" ref="T61:T79" si="176">IFERROR(G61+(G$5*(G61/G$6)),0)</f>
        <v>0</v>
      </c>
      <c r="U61" s="30">
        <f t="shared" ref="U61:U79" si="177">IFERROR(H61+(H$5*(H61/H$6)),0)</f>
        <v>11.658097686375321</v>
      </c>
      <c r="V61" s="30">
        <f t="shared" ref="V61:V79" si="178">IFERROR(I61+(I$5*(I61/I$6)),0)</f>
        <v>11.658097686375321</v>
      </c>
      <c r="W61" s="30">
        <f t="shared" ref="W61:W79" si="179">IFERROR(J61+(J$5*(J61/J$6)),0)</f>
        <v>11.75998196324961</v>
      </c>
      <c r="X61" s="30">
        <f t="shared" ref="X61:X79" si="180">IFERROR(K61+(K$5*(K61/K$6)),0)</f>
        <v>0</v>
      </c>
      <c r="Y61" s="30">
        <f t="shared" ref="Y61:Y79" si="181">IFERROR(L61+(L$5*(L61/L$6)),0)</f>
        <v>0</v>
      </c>
      <c r="Z61" s="30">
        <f t="shared" ref="Z61:Z79" si="182">IFERROR(M61+(M$5*(M61/M$6)),0)</f>
        <v>0</v>
      </c>
      <c r="AA61" s="30">
        <f t="shared" ref="AA61:AA79" si="183">IFERROR(N61+(N$5*(N61/N$6)),0)</f>
        <v>0</v>
      </c>
      <c r="AB61" s="30">
        <f t="shared" ref="AB61:AB79" si="184">IFERROR(O61+(O$5*(O61/O$6)),0)</f>
        <v>0</v>
      </c>
      <c r="AC61" s="30">
        <f t="shared" ref="AC61:AC79" si="185">IFERROR(P61+(P$5*(P61/P$6)),0)</f>
        <v>0</v>
      </c>
      <c r="AD61" s="12">
        <f>VLOOKUP(A61,'PBT Tag Rates'!$B$5:$E$44,4,FALSE)</f>
        <v>0.98845608500000004</v>
      </c>
      <c r="AE61" s="30">
        <f t="shared" si="58"/>
        <v>0</v>
      </c>
      <c r="AF61" s="30">
        <f t="shared" si="59"/>
        <v>0</v>
      </c>
      <c r="AG61" s="30">
        <f t="shared" si="60"/>
        <v>0</v>
      </c>
      <c r="AH61" s="30">
        <f t="shared" si="61"/>
        <v>0</v>
      </c>
      <c r="AI61" s="30">
        <f t="shared" si="62"/>
        <v>11.794249500093189</v>
      </c>
      <c r="AJ61" s="30">
        <f t="shared" si="63"/>
        <v>11.794249500093189</v>
      </c>
      <c r="AK61" s="30">
        <f t="shared" si="64"/>
        <v>11.897323656265021</v>
      </c>
      <c r="AL61" s="30">
        <f t="shared" si="65"/>
        <v>0</v>
      </c>
      <c r="AM61" s="30">
        <f t="shared" si="66"/>
        <v>0</v>
      </c>
      <c r="AN61" s="30">
        <f t="shared" si="67"/>
        <v>0</v>
      </c>
      <c r="AO61" s="30">
        <f t="shared" si="68"/>
        <v>0</v>
      </c>
      <c r="AP61" s="30">
        <f t="shared" si="69"/>
        <v>0</v>
      </c>
      <c r="AQ61" s="30">
        <f t="shared" si="70"/>
        <v>0</v>
      </c>
      <c r="AS61" s="32">
        <f t="shared" ref="AS61:AS77" si="186">SUM(AE61:AG61)</f>
        <v>0</v>
      </c>
      <c r="AT61" s="33">
        <f t="shared" ref="AT61:AT77" si="187">SUM(AH61:AQ61)</f>
        <v>35.485822656451397</v>
      </c>
      <c r="AV61">
        <f t="shared" si="124"/>
        <v>2020</v>
      </c>
      <c r="AW61" t="str">
        <f t="shared" si="125"/>
        <v>LGA</v>
      </c>
      <c r="AX61" t="s">
        <v>3202</v>
      </c>
      <c r="AY61" s="145">
        <f>SUMIFS('cwt rel info'!$A$6:$A$317,'cwt rel info'!$D$6:$D$317,'age-length prop'!AV61,'cwt rel info'!$E$6:$E$317,'age-length prop'!AW61)</f>
        <v>220279</v>
      </c>
      <c r="AZ61" s="30">
        <f t="shared" si="73"/>
        <v>35.485822656451397</v>
      </c>
      <c r="BA61" s="30">
        <f t="shared" si="93"/>
        <v>47.626071036372011</v>
      </c>
      <c r="BB61" s="30">
        <f t="shared" si="74"/>
        <v>0</v>
      </c>
      <c r="BC61" s="145" t="str">
        <f>VLOOKUP(AW61,'Individual Data'!$V$5:$AC$5544,8,FALSE)</f>
        <v>Abv</v>
      </c>
      <c r="BD61" s="16">
        <f t="shared" ref="BD61" si="188">IF(BC61="blw",AZ61*(1-$BA$4),AZ61*(1-$BA$3))</f>
        <v>34.598677090040113</v>
      </c>
      <c r="BE61" s="16">
        <f t="shared" si="75"/>
        <v>46.435419260462709</v>
      </c>
      <c r="BF61" s="16">
        <f t="shared" si="76"/>
        <v>0</v>
      </c>
      <c r="BH61" s="16"/>
      <c r="BI61" s="38">
        <f t="shared" si="127"/>
        <v>0</v>
      </c>
      <c r="BJ61" s="30">
        <f t="shared" si="128"/>
        <v>0</v>
      </c>
      <c r="BK61" s="30">
        <f t="shared" si="129"/>
        <v>0</v>
      </c>
      <c r="BL61" s="30">
        <f t="shared" si="130"/>
        <v>0</v>
      </c>
      <c r="BM61" s="30">
        <f t="shared" si="131"/>
        <v>0.13615181371786811</v>
      </c>
      <c r="BN61" s="30">
        <f t="shared" si="132"/>
        <v>0.13615181371786811</v>
      </c>
      <c r="BO61" s="30">
        <f t="shared" si="133"/>
        <v>0.13734169301541144</v>
      </c>
      <c r="BP61" s="30">
        <f t="shared" si="134"/>
        <v>0</v>
      </c>
      <c r="BQ61" s="30">
        <f t="shared" si="135"/>
        <v>0</v>
      </c>
      <c r="BR61" s="30">
        <f t="shared" si="136"/>
        <v>0</v>
      </c>
      <c r="BS61" s="30">
        <f t="shared" si="137"/>
        <v>0</v>
      </c>
      <c r="BT61" s="30">
        <f t="shared" si="138"/>
        <v>0</v>
      </c>
      <c r="BU61" s="30">
        <f t="shared" si="139"/>
        <v>0</v>
      </c>
      <c r="BV61" s="13">
        <f t="shared" si="77"/>
        <v>0</v>
      </c>
      <c r="BW61" s="30">
        <f>SUMIFS('Individual Data'!$X$6:$X$5544,'Individual Data'!$I$6:$I$5544,'age-length prop'!BW$7,'Individual Data'!$V$6:$V$5544,'age-length prop'!$B61,'Individual Data'!$R$6:$R$5544,'age-length prop'!$C61,'Individual Data'!$N$6:$N$5544,"F")</f>
        <v>0</v>
      </c>
      <c r="BX61" s="30">
        <f>SUMIFS('Individual Data'!$X$6:$X$5544,'Individual Data'!$I$6:$I$5544,'age-length prop'!BX$7,'Individual Data'!$V$6:$V$5544,'age-length prop'!$B61,'Individual Data'!$R$6:$R$5544,'age-length prop'!$C61,'Individual Data'!$N$6:$N$5544,"F")</f>
        <v>3</v>
      </c>
      <c r="BY61" s="16">
        <f t="shared" si="140"/>
        <v>0</v>
      </c>
      <c r="BZ61" s="16">
        <f t="shared" si="141"/>
        <v>0</v>
      </c>
      <c r="CA61" s="16">
        <f t="shared" si="142"/>
        <v>0</v>
      </c>
      <c r="CB61" s="16">
        <f t="shared" si="143"/>
        <v>0</v>
      </c>
      <c r="CC61" s="16">
        <f t="shared" si="144"/>
        <v>0</v>
      </c>
      <c r="CD61" s="16">
        <f t="shared" si="145"/>
        <v>0</v>
      </c>
      <c r="CE61" s="16">
        <f t="shared" si="146"/>
        <v>0</v>
      </c>
      <c r="CF61" s="16">
        <f t="shared" si="147"/>
        <v>0</v>
      </c>
      <c r="CG61" s="16">
        <f t="shared" si="148"/>
        <v>0</v>
      </c>
      <c r="CH61" s="16">
        <f t="shared" si="149"/>
        <v>0</v>
      </c>
      <c r="CI61" s="16">
        <f t="shared" si="150"/>
        <v>0</v>
      </c>
      <c r="CJ61" s="16">
        <f t="shared" si="151"/>
        <v>0</v>
      </c>
      <c r="CK61" s="16">
        <f t="shared" si="152"/>
        <v>0</v>
      </c>
      <c r="CL61" s="16"/>
      <c r="CM61" s="16">
        <f t="shared" si="80"/>
        <v>0</v>
      </c>
      <c r="CN61" s="16">
        <f t="shared" si="81"/>
        <v>0</v>
      </c>
      <c r="CO61" s="16">
        <f t="shared" si="82"/>
        <v>0</v>
      </c>
      <c r="CP61" s="16">
        <f t="shared" si="83"/>
        <v>0</v>
      </c>
      <c r="CQ61" s="16">
        <f t="shared" si="84"/>
        <v>0.13615181371786811</v>
      </c>
      <c r="CR61" s="16">
        <f t="shared" si="85"/>
        <v>0.13615181371786811</v>
      </c>
      <c r="CS61" s="16">
        <f t="shared" si="86"/>
        <v>0.13734169301541144</v>
      </c>
      <c r="CT61" s="16">
        <f t="shared" si="87"/>
        <v>0</v>
      </c>
      <c r="CU61" s="16">
        <f t="shared" si="88"/>
        <v>0</v>
      </c>
      <c r="CV61" s="16">
        <f t="shared" si="89"/>
        <v>0</v>
      </c>
      <c r="CW61" s="16">
        <f t="shared" si="90"/>
        <v>0</v>
      </c>
      <c r="CX61" s="16">
        <f t="shared" si="91"/>
        <v>0</v>
      </c>
      <c r="CY61" s="16">
        <f t="shared" si="92"/>
        <v>0</v>
      </c>
    </row>
    <row r="62" spans="1:103" x14ac:dyDescent="0.25">
      <c r="A62" t="s">
        <v>2596</v>
      </c>
      <c r="B62" t="s">
        <v>3169</v>
      </c>
      <c r="C62">
        <v>3</v>
      </c>
      <c r="D62" s="16">
        <f>SUMIFS('Individual Data'!$AB$6:$AB$5544,'Individual Data'!$V$6:$V$5544,'age-length prop'!$B62,'Individual Data'!$Y$6:$Y$5544,'age-length prop'!D$7,'Individual Data'!$R$6:$R$5544,'age-length prop'!$C62,'Individual Data'!$N$6:$N$5544,'age-length prop'!$B$6)</f>
        <v>0</v>
      </c>
      <c r="E62" s="16">
        <f>SUMIFS('Individual Data'!$AB$6:$AB$5544,'Individual Data'!$V$6:$V$5544,'age-length prop'!$B62,'Individual Data'!$Y$6:$Y$5544,'age-length prop'!E$7,'Individual Data'!$R$6:$R$5544,'age-length prop'!$C62,'Individual Data'!$N$6:$N$5544,'age-length prop'!$B$6)</f>
        <v>0</v>
      </c>
      <c r="F62" s="16">
        <f>SUMIFS('Individual Data'!$AB$6:$AB$5544,'Individual Data'!$V$6:$V$5544,'age-length prop'!$B62,'Individual Data'!$Y$6:$Y$5544,'age-length prop'!F$7,'Individual Data'!$R$6:$R$5544,'age-length prop'!$C62,'Individual Data'!$N$6:$N$5544,'age-length prop'!$B$6)</f>
        <v>0</v>
      </c>
      <c r="G62" s="16">
        <f>SUMIFS('Individual Data'!$AB$6:$AB$5544,'Individual Data'!$V$6:$V$5544,'age-length prop'!$B62,'Individual Data'!$Y$6:$Y$5544,'age-length prop'!G$7,'Individual Data'!$R$6:$R$5544,'age-length prop'!$C62,'Individual Data'!$N$6:$N$5544,'age-length prop'!$B$6)</f>
        <v>0</v>
      </c>
      <c r="H62" s="16">
        <f>SUMIFS('Individual Data'!$AB$6:$AB$5544,'Individual Data'!$V$6:$V$5544,'age-length prop'!$B62,'Individual Data'!$Y$6:$Y$5544,'age-length prop'!H$7,'Individual Data'!$R$6:$R$5544,'age-length prop'!$C62,'Individual Data'!$N$6:$N$5544,'age-length prop'!$B$6)</f>
        <v>0</v>
      </c>
      <c r="I62" s="16">
        <f>SUMIFS('Individual Data'!$AB$6:$AB$5544,'Individual Data'!$V$6:$V$5544,'age-length prop'!$B62,'Individual Data'!$Y$6:$Y$5544,'age-length prop'!I$7,'Individual Data'!$R$6:$R$5544,'age-length prop'!$C62,'Individual Data'!$N$6:$N$5544,'age-length prop'!$B$6)</f>
        <v>0</v>
      </c>
      <c r="J62" s="16">
        <f>SUMIFS('Individual Data'!$AB$6:$AB$5544,'Individual Data'!$V$6:$V$5544,'age-length prop'!$B62,'Individual Data'!$Y$6:$Y$5544,'age-length prop'!J$7,'Individual Data'!$R$6:$R$5544,'age-length prop'!$C62,'Individual Data'!$N$6:$N$5544,'age-length prop'!$B$6)</f>
        <v>23.316195372750641</v>
      </c>
      <c r="K62" s="16">
        <f>SUMIFS('Individual Data'!$AB$6:$AB$5544,'Individual Data'!$V$6:$V$5544,'age-length prop'!$B62,'Individual Data'!$Y$6:$Y$5544,'age-length prop'!K$7,'Individual Data'!$R$6:$R$5544,'age-length prop'!$C62,'Individual Data'!$N$6:$N$5544,'age-length prop'!$B$6)</f>
        <v>0</v>
      </c>
      <c r="L62" s="16">
        <f>SUMIFS('Individual Data'!$AB$6:$AB$5544,'Individual Data'!$V$6:$V$5544,'age-length prop'!$B62,'Individual Data'!$Y$6:$Y$5544,'age-length prop'!L$7,'Individual Data'!$R$6:$R$5544,'age-length prop'!$C62,'Individual Data'!$N$6:$N$5544,'age-length prop'!$B$6)</f>
        <v>0</v>
      </c>
      <c r="M62" s="16">
        <f>SUMIFS('Individual Data'!$AB$6:$AB$5544,'Individual Data'!$V$6:$V$5544,'age-length prop'!$B62,'Individual Data'!$Y$6:$Y$5544,'age-length prop'!M$7,'Individual Data'!$R$6:$R$5544,'age-length prop'!$C62,'Individual Data'!$N$6:$N$5544,'age-length prop'!$B$6)</f>
        <v>0</v>
      </c>
      <c r="N62" s="16">
        <f>SUMIFS('Individual Data'!$AB$6:$AB$5544,'Individual Data'!$V$6:$V$5544,'age-length prop'!$B62,'Individual Data'!$Y$6:$Y$5544,'age-length prop'!N$7,'Individual Data'!$R$6:$R$5544,'age-length prop'!$C62,'Individual Data'!$N$6:$N$5544,'age-length prop'!$B$6)</f>
        <v>0</v>
      </c>
      <c r="O62" s="16">
        <f>SUMIFS('Individual Data'!$AB$6:$AB$5544,'Individual Data'!$V$6:$V$5544,'age-length prop'!$B62,'Individual Data'!$Y$6:$Y$5544,'age-length prop'!O$7,'Individual Data'!$R$6:$R$5544,'age-length prop'!$C62,'Individual Data'!$N$6:$N$5544,'age-length prop'!$B$6)</f>
        <v>0</v>
      </c>
      <c r="P62" s="16">
        <f>SUMIFS('Individual Data'!$AB$6:$AB$5544,'Individual Data'!$V$6:$V$5544,'age-length prop'!$B62,'Individual Data'!$Y$6:$Y$5544,'age-length prop'!P$7,'Individual Data'!$R$6:$R$5544,'age-length prop'!$C62,'Individual Data'!$N$6:$N$5544,'age-length prop'!$B$6)</f>
        <v>0</v>
      </c>
      <c r="Q62" s="38">
        <f t="shared" si="173"/>
        <v>0</v>
      </c>
      <c r="R62" s="30">
        <f t="shared" si="174"/>
        <v>0</v>
      </c>
      <c r="S62" s="30">
        <f t="shared" si="175"/>
        <v>0</v>
      </c>
      <c r="T62" s="30">
        <f t="shared" si="176"/>
        <v>0</v>
      </c>
      <c r="U62" s="30">
        <f t="shared" si="177"/>
        <v>0</v>
      </c>
      <c r="V62" s="30">
        <f t="shared" si="178"/>
        <v>0</v>
      </c>
      <c r="W62" s="30">
        <f t="shared" si="179"/>
        <v>23.519963926499219</v>
      </c>
      <c r="X62" s="30">
        <f t="shared" si="180"/>
        <v>0</v>
      </c>
      <c r="Y62" s="30">
        <f t="shared" si="181"/>
        <v>0</v>
      </c>
      <c r="Z62" s="30">
        <f t="shared" si="182"/>
        <v>0</v>
      </c>
      <c r="AA62" s="30">
        <f t="shared" si="183"/>
        <v>0</v>
      </c>
      <c r="AB62" s="30">
        <f t="shared" si="184"/>
        <v>0</v>
      </c>
      <c r="AC62" s="30">
        <f t="shared" si="185"/>
        <v>0</v>
      </c>
      <c r="AD62" s="12">
        <f>VLOOKUP(A62,'PBT Tag Rates'!$B$5:$E$44,4,FALSE)</f>
        <v>0.98845608500000004</v>
      </c>
      <c r="AE62" s="30">
        <f t="shared" si="58"/>
        <v>0</v>
      </c>
      <c r="AF62" s="30">
        <f t="shared" si="59"/>
        <v>0</v>
      </c>
      <c r="AG62" s="30">
        <f t="shared" si="60"/>
        <v>0</v>
      </c>
      <c r="AH62" s="30">
        <f t="shared" si="61"/>
        <v>0</v>
      </c>
      <c r="AI62" s="30">
        <f t="shared" si="62"/>
        <v>0</v>
      </c>
      <c r="AJ62" s="30">
        <f t="shared" si="63"/>
        <v>0</v>
      </c>
      <c r="AK62" s="30">
        <f t="shared" si="64"/>
        <v>23.794647312530042</v>
      </c>
      <c r="AL62" s="30">
        <f t="shared" si="65"/>
        <v>0</v>
      </c>
      <c r="AM62" s="30">
        <f t="shared" si="66"/>
        <v>0</v>
      </c>
      <c r="AN62" s="30">
        <f t="shared" si="67"/>
        <v>0</v>
      </c>
      <c r="AO62" s="30">
        <f t="shared" si="68"/>
        <v>0</v>
      </c>
      <c r="AP62" s="30">
        <f t="shared" si="69"/>
        <v>0</v>
      </c>
      <c r="AQ62" s="30">
        <f t="shared" si="70"/>
        <v>0</v>
      </c>
      <c r="AS62" s="32">
        <f t="shared" si="186"/>
        <v>0</v>
      </c>
      <c r="AT62" s="33">
        <f t="shared" si="187"/>
        <v>23.794647312530042</v>
      </c>
      <c r="AV62">
        <f t="shared" si="124"/>
        <v>2020</v>
      </c>
      <c r="AW62" t="str">
        <f t="shared" si="125"/>
        <v>NLVA</v>
      </c>
      <c r="AX62" t="s">
        <v>3202</v>
      </c>
      <c r="AY62" s="145">
        <f>SUMIFS('cwt rel info'!$A$6:$A$317,'cwt rel info'!$D$6:$D$317,'age-length prop'!AV62,'cwt rel info'!$E$6:$E$317,'age-length prop'!AW62)</f>
        <v>220280</v>
      </c>
      <c r="AZ62" s="30">
        <f t="shared" ref="AZ62:AZ76" si="189">AS62+AT62</f>
        <v>23.794647312530042</v>
      </c>
      <c r="BA62" s="30">
        <f t="shared" ref="BA62:BA77" si="190">AT144</f>
        <v>169.3347974558956</v>
      </c>
      <c r="BB62" s="30">
        <f t="shared" ref="BB62:BB77" si="191">AS144</f>
        <v>0</v>
      </c>
      <c r="BC62" s="145" t="str">
        <f>VLOOKUP(AW62,'Individual Data'!$V$5:$AC$5544,8,FALSE)</f>
        <v>Abv</v>
      </c>
      <c r="BD62" s="16">
        <f t="shared" ref="BD62:BD77" si="192">IF(BC62="blw",AZ62*(1-$BA$4),AZ62*(1-$BA$3))</f>
        <v>23.19978112971679</v>
      </c>
      <c r="BE62" s="16">
        <f t="shared" ref="BE62:BE77" si="193">IF(BC62="blw",BA62*(1-$BA$4),BA62*(1-$BA$3))</f>
        <v>165.1014275194982</v>
      </c>
      <c r="BF62" s="16">
        <f t="shared" ref="BF62:BF77" si="194">IF(BC62="blw",BB62*(1-$BB$4),BB62*(1-$BB$3))</f>
        <v>0</v>
      </c>
      <c r="BI62" s="38">
        <f t="shared" si="127"/>
        <v>0</v>
      </c>
      <c r="BJ62" s="30">
        <f t="shared" si="128"/>
        <v>0</v>
      </c>
      <c r="BK62" s="30">
        <f t="shared" si="129"/>
        <v>0</v>
      </c>
      <c r="BL62" s="30">
        <f t="shared" si="130"/>
        <v>0</v>
      </c>
      <c r="BM62" s="30">
        <f t="shared" si="131"/>
        <v>0</v>
      </c>
      <c r="BN62" s="30">
        <f t="shared" si="132"/>
        <v>0</v>
      </c>
      <c r="BO62" s="30">
        <f t="shared" si="133"/>
        <v>0.27468338603082287</v>
      </c>
      <c r="BP62" s="30">
        <f t="shared" si="134"/>
        <v>0</v>
      </c>
      <c r="BQ62" s="30">
        <f t="shared" si="135"/>
        <v>0</v>
      </c>
      <c r="BR62" s="30">
        <f t="shared" si="136"/>
        <v>0</v>
      </c>
      <c r="BS62" s="30">
        <f t="shared" si="137"/>
        <v>0</v>
      </c>
      <c r="BT62" s="30">
        <f t="shared" si="138"/>
        <v>0</v>
      </c>
      <c r="BU62" s="30">
        <f t="shared" si="139"/>
        <v>0</v>
      </c>
      <c r="BV62" s="13">
        <f>IFERROR(BW62/(BW62+BX78),0)</f>
        <v>0</v>
      </c>
      <c r="BW62" s="30">
        <f>SUMIFS('Individual Data'!$X$6:$X$5544,'Individual Data'!$I$6:$I$5544,'age-length prop'!BW$7,'Individual Data'!$V$6:$V$5544,'age-length prop'!$B62,'Individual Data'!$R$6:$R$5544,'age-length prop'!$C62,'Individual Data'!$N$6:$N$5544,"F")</f>
        <v>0</v>
      </c>
      <c r="BX62" s="30">
        <f>SUMIFS('Individual Data'!$X$6:$X$5544,'Individual Data'!$I$6:$I$5544,'age-length prop'!BX$7,'Individual Data'!$V$6:$V$5544,'age-length prop'!$B62,'Individual Data'!$R$6:$R$5544,'age-length prop'!$C62,'Individual Data'!$N$6:$N$5544,"F")</f>
        <v>2</v>
      </c>
      <c r="BY62">
        <f t="shared" ref="BY62:BY77" si="195">BI62*$BV62</f>
        <v>0</v>
      </c>
      <c r="BZ62">
        <f t="shared" ref="BZ62:BZ77" si="196">BJ62*$BV62</f>
        <v>0</v>
      </c>
      <c r="CA62">
        <f t="shared" ref="CA62:CA77" si="197">BK62*$BV62</f>
        <v>0</v>
      </c>
      <c r="CB62">
        <f t="shared" ref="CB62:CB77" si="198">BL62*$BV62</f>
        <v>0</v>
      </c>
      <c r="CC62">
        <f t="shared" ref="CC62:CC77" si="199">BM62*$BV62</f>
        <v>0</v>
      </c>
      <c r="CD62">
        <f t="shared" ref="CD62:CD77" si="200">BN62*$BV62</f>
        <v>0</v>
      </c>
      <c r="CE62">
        <f t="shared" ref="CE62:CE77" si="201">BO62*$BV62</f>
        <v>0</v>
      </c>
      <c r="CF62">
        <f t="shared" ref="CF62:CF77" si="202">BP62*$BV62</f>
        <v>0</v>
      </c>
      <c r="CG62">
        <f t="shared" ref="CG62:CG77" si="203">BQ62*$BV62</f>
        <v>0</v>
      </c>
      <c r="CH62">
        <f t="shared" ref="CH62:CH77" si="204">BR62*$BV62</f>
        <v>0</v>
      </c>
      <c r="CI62">
        <f t="shared" ref="CI62:CI77" si="205">BS62*$BV62</f>
        <v>0</v>
      </c>
      <c r="CJ62">
        <f t="shared" ref="CJ62:CJ77" si="206">BT62*$BV62</f>
        <v>0</v>
      </c>
      <c r="CK62">
        <f t="shared" ref="CK62:CK77" si="207">BU62*$BV62</f>
        <v>0</v>
      </c>
      <c r="CM62" s="16">
        <f t="shared" si="80"/>
        <v>0</v>
      </c>
      <c r="CN62" s="16">
        <f t="shared" si="81"/>
        <v>0</v>
      </c>
      <c r="CO62" s="16">
        <f t="shared" si="82"/>
        <v>0</v>
      </c>
      <c r="CP62" s="16">
        <f t="shared" si="83"/>
        <v>0</v>
      </c>
      <c r="CQ62" s="16">
        <f t="shared" si="84"/>
        <v>0</v>
      </c>
      <c r="CR62" s="16">
        <f t="shared" si="85"/>
        <v>0</v>
      </c>
      <c r="CS62" s="16">
        <f t="shared" si="86"/>
        <v>0.27468338603082287</v>
      </c>
      <c r="CT62" s="16">
        <f t="shared" si="87"/>
        <v>0</v>
      </c>
      <c r="CU62" s="16">
        <f t="shared" si="88"/>
        <v>0</v>
      </c>
      <c r="CV62" s="16">
        <f t="shared" si="89"/>
        <v>0</v>
      </c>
      <c r="CW62" s="16">
        <f t="shared" si="90"/>
        <v>0</v>
      </c>
      <c r="CX62" s="16">
        <f t="shared" si="91"/>
        <v>0</v>
      </c>
      <c r="CY62" s="16">
        <f t="shared" si="92"/>
        <v>0</v>
      </c>
    </row>
    <row r="63" spans="1:103" x14ac:dyDescent="0.25">
      <c r="A63" t="s">
        <v>2596</v>
      </c>
      <c r="B63" t="s">
        <v>3079</v>
      </c>
      <c r="C63">
        <v>3</v>
      </c>
      <c r="D63" s="16">
        <f>SUMIFS('Individual Data'!$AB$6:$AB$5544,'Individual Data'!$V$6:$V$5544,'age-length prop'!$B63,'Individual Data'!$Y$6:$Y$5544,'age-length prop'!D$7,'Individual Data'!$R$6:$R$5544,'age-length prop'!$C63,'Individual Data'!$N$6:$N$5544,'age-length prop'!$B$6)</f>
        <v>0</v>
      </c>
      <c r="E63" s="16">
        <f>SUMIFS('Individual Data'!$AB$6:$AB$5544,'Individual Data'!$V$6:$V$5544,'age-length prop'!$B63,'Individual Data'!$Y$6:$Y$5544,'age-length prop'!E$7,'Individual Data'!$R$6:$R$5544,'age-length prop'!$C63,'Individual Data'!$N$6:$N$5544,'age-length prop'!$B$6)</f>
        <v>0</v>
      </c>
      <c r="F63" s="16">
        <f>SUMIFS('Individual Data'!$AB$6:$AB$5544,'Individual Data'!$V$6:$V$5544,'age-length prop'!$B63,'Individual Data'!$Y$6:$Y$5544,'age-length prop'!F$7,'Individual Data'!$R$6:$R$5544,'age-length prop'!$C63,'Individual Data'!$N$6:$N$5544,'age-length prop'!$B$6)</f>
        <v>0</v>
      </c>
      <c r="G63" s="16">
        <f>SUMIFS('Individual Data'!$AB$6:$AB$5544,'Individual Data'!$V$6:$V$5544,'age-length prop'!$B63,'Individual Data'!$Y$6:$Y$5544,'age-length prop'!G$7,'Individual Data'!$R$6:$R$5544,'age-length prop'!$C63,'Individual Data'!$N$6:$N$5544,'age-length prop'!$B$6)</f>
        <v>0</v>
      </c>
      <c r="H63" s="16">
        <f>SUMIFS('Individual Data'!$AB$6:$AB$5544,'Individual Data'!$V$6:$V$5544,'age-length prop'!$B63,'Individual Data'!$Y$6:$Y$5544,'age-length prop'!H$7,'Individual Data'!$R$6:$R$5544,'age-length prop'!$C63,'Individual Data'!$N$6:$N$5544,'age-length prop'!$B$6)</f>
        <v>0</v>
      </c>
      <c r="I63" s="16">
        <f>SUMIFS('Individual Data'!$AB$6:$AB$5544,'Individual Data'!$V$6:$V$5544,'age-length prop'!$B63,'Individual Data'!$Y$6:$Y$5544,'age-length prop'!I$7,'Individual Data'!$R$6:$R$5544,'age-length prop'!$C63,'Individual Data'!$N$6:$N$5544,'age-length prop'!$B$6)</f>
        <v>11.658097686375321</v>
      </c>
      <c r="J63" s="16">
        <f>SUMIFS('Individual Data'!$AB$6:$AB$5544,'Individual Data'!$V$6:$V$5544,'age-length prop'!$B63,'Individual Data'!$Y$6:$Y$5544,'age-length prop'!J$7,'Individual Data'!$R$6:$R$5544,'age-length prop'!$C63,'Individual Data'!$N$6:$N$5544,'age-length prop'!$B$6)</f>
        <v>14.176441739278664</v>
      </c>
      <c r="K63" s="16">
        <f>SUMIFS('Individual Data'!$AB$6:$AB$5544,'Individual Data'!$V$6:$V$5544,'age-length prop'!$B63,'Individual Data'!$Y$6:$Y$5544,'age-length prop'!K$7,'Individual Data'!$R$6:$R$5544,'age-length prop'!$C63,'Individual Data'!$N$6:$N$5544,'age-length prop'!$B$6)</f>
        <v>0</v>
      </c>
      <c r="L63" s="16">
        <f>SUMIFS('Individual Data'!$AB$6:$AB$5544,'Individual Data'!$V$6:$V$5544,'age-length prop'!$B63,'Individual Data'!$Y$6:$Y$5544,'age-length prop'!L$7,'Individual Data'!$R$6:$R$5544,'age-length prop'!$C63,'Individual Data'!$N$6:$N$5544,'age-length prop'!$B$6)</f>
        <v>0</v>
      </c>
      <c r="M63" s="16">
        <f>SUMIFS('Individual Data'!$AB$6:$AB$5544,'Individual Data'!$V$6:$V$5544,'age-length prop'!$B63,'Individual Data'!$Y$6:$Y$5544,'age-length prop'!M$7,'Individual Data'!$R$6:$R$5544,'age-length prop'!$C63,'Individual Data'!$N$6:$N$5544,'age-length prop'!$B$6)</f>
        <v>0</v>
      </c>
      <c r="N63" s="16">
        <f>SUMIFS('Individual Data'!$AB$6:$AB$5544,'Individual Data'!$V$6:$V$5544,'age-length prop'!$B63,'Individual Data'!$Y$6:$Y$5544,'age-length prop'!N$7,'Individual Data'!$R$6:$R$5544,'age-length prop'!$C63,'Individual Data'!$N$6:$N$5544,'age-length prop'!$B$6)</f>
        <v>0</v>
      </c>
      <c r="O63" s="16">
        <f>SUMIFS('Individual Data'!$AB$6:$AB$5544,'Individual Data'!$V$6:$V$5544,'age-length prop'!$B63,'Individual Data'!$Y$6:$Y$5544,'age-length prop'!O$7,'Individual Data'!$R$6:$R$5544,'age-length prop'!$C63,'Individual Data'!$N$6:$N$5544,'age-length prop'!$B$6)</f>
        <v>0</v>
      </c>
      <c r="P63" s="16">
        <f>SUMIFS('Individual Data'!$AB$6:$AB$5544,'Individual Data'!$V$6:$V$5544,'age-length prop'!$B63,'Individual Data'!$Y$6:$Y$5544,'age-length prop'!P$7,'Individual Data'!$R$6:$R$5544,'age-length prop'!$C63,'Individual Data'!$N$6:$N$5544,'age-length prop'!$B$6)</f>
        <v>0</v>
      </c>
      <c r="Q63" s="38">
        <f t="shared" si="173"/>
        <v>0</v>
      </c>
      <c r="R63" s="30">
        <f t="shared" si="174"/>
        <v>0</v>
      </c>
      <c r="S63" s="30">
        <f t="shared" si="175"/>
        <v>0</v>
      </c>
      <c r="T63" s="30">
        <f t="shared" si="176"/>
        <v>0</v>
      </c>
      <c r="U63" s="30">
        <f t="shared" si="177"/>
        <v>0</v>
      </c>
      <c r="V63" s="30">
        <f t="shared" si="178"/>
        <v>11.658097686375321</v>
      </c>
      <c r="W63" s="30">
        <f t="shared" si="179"/>
        <v>14.30033472371856</v>
      </c>
      <c r="X63" s="30">
        <f t="shared" si="180"/>
        <v>0</v>
      </c>
      <c r="Y63" s="30">
        <f t="shared" si="181"/>
        <v>0</v>
      </c>
      <c r="Z63" s="30">
        <f t="shared" si="182"/>
        <v>0</v>
      </c>
      <c r="AA63" s="30">
        <f t="shared" si="183"/>
        <v>0</v>
      </c>
      <c r="AB63" s="30">
        <f t="shared" si="184"/>
        <v>0</v>
      </c>
      <c r="AC63" s="30">
        <f t="shared" si="185"/>
        <v>0</v>
      </c>
      <c r="AD63" s="12">
        <f>VLOOKUP(A63,'PBT Tag Rates'!$B$5:$E$44,4,FALSE)</f>
        <v>0.98845608500000004</v>
      </c>
      <c r="AE63" s="30">
        <f t="shared" si="58"/>
        <v>0</v>
      </c>
      <c r="AF63" s="30">
        <f t="shared" si="59"/>
        <v>0</v>
      </c>
      <c r="AG63" s="30">
        <f t="shared" si="60"/>
        <v>0</v>
      </c>
      <c r="AH63" s="30">
        <f t="shared" si="61"/>
        <v>0</v>
      </c>
      <c r="AI63" s="30">
        <f t="shared" si="62"/>
        <v>0</v>
      </c>
      <c r="AJ63" s="30">
        <f t="shared" si="63"/>
        <v>11.794249500093189</v>
      </c>
      <c r="AK63" s="30">
        <f t="shared" si="64"/>
        <v>14.467344519123031</v>
      </c>
      <c r="AL63" s="30">
        <f t="shared" si="65"/>
        <v>0</v>
      </c>
      <c r="AM63" s="30">
        <f t="shared" si="66"/>
        <v>0</v>
      </c>
      <c r="AN63" s="30">
        <f t="shared" si="67"/>
        <v>0</v>
      </c>
      <c r="AO63" s="30">
        <f t="shared" si="68"/>
        <v>0</v>
      </c>
      <c r="AP63" s="30">
        <f t="shared" si="69"/>
        <v>0</v>
      </c>
      <c r="AQ63" s="30">
        <f t="shared" si="70"/>
        <v>0</v>
      </c>
      <c r="AS63" s="32">
        <f t="shared" si="186"/>
        <v>0</v>
      </c>
      <c r="AT63" s="33">
        <f t="shared" si="187"/>
        <v>26.261594019216218</v>
      </c>
      <c r="AV63">
        <f t="shared" si="124"/>
        <v>2020</v>
      </c>
      <c r="AW63" t="str">
        <f t="shared" si="125"/>
        <v>NPTH</v>
      </c>
      <c r="AX63" t="s">
        <v>3202</v>
      </c>
      <c r="AY63" s="145">
        <f>SUMIFS('cwt rel info'!$A$6:$A$317,'cwt rel info'!$D$6:$D$317,'age-length prop'!AV63,'cwt rel info'!$E$6:$E$317,'age-length prop'!AW63)</f>
        <v>220274</v>
      </c>
      <c r="AZ63" s="30">
        <f t="shared" si="189"/>
        <v>26.261594019216218</v>
      </c>
      <c r="BA63" s="30">
        <f t="shared" si="190"/>
        <v>276.45050819750105</v>
      </c>
      <c r="BB63" s="30">
        <f t="shared" si="191"/>
        <v>0</v>
      </c>
      <c r="BC63" s="145" t="str">
        <f>VLOOKUP(AW63,'Individual Data'!$V$5:$AC$5544,8,FALSE)</f>
        <v>Abv</v>
      </c>
      <c r="BD63" s="16">
        <f t="shared" si="192"/>
        <v>25.605054168735812</v>
      </c>
      <c r="BE63" s="16">
        <f t="shared" si="193"/>
        <v>269.53924549256351</v>
      </c>
      <c r="BF63" s="16">
        <f t="shared" si="194"/>
        <v>0</v>
      </c>
      <c r="BI63" s="38">
        <f t="shared" si="127"/>
        <v>0</v>
      </c>
      <c r="BJ63" s="30">
        <f t="shared" si="128"/>
        <v>0</v>
      </c>
      <c r="BK63" s="30">
        <f t="shared" si="129"/>
        <v>0</v>
      </c>
      <c r="BL63" s="30">
        <f t="shared" si="130"/>
        <v>0</v>
      </c>
      <c r="BM63" s="30">
        <f t="shared" si="131"/>
        <v>0</v>
      </c>
      <c r="BN63" s="30">
        <f t="shared" si="132"/>
        <v>0.13615181371786811</v>
      </c>
      <c r="BO63" s="30">
        <f t="shared" si="133"/>
        <v>0.16700979540447136</v>
      </c>
      <c r="BP63" s="30">
        <f t="shared" si="134"/>
        <v>0</v>
      </c>
      <c r="BQ63" s="30">
        <f t="shared" si="135"/>
        <v>0</v>
      </c>
      <c r="BR63" s="30">
        <f t="shared" si="136"/>
        <v>0</v>
      </c>
      <c r="BS63" s="30">
        <f t="shared" si="137"/>
        <v>0</v>
      </c>
      <c r="BT63" s="30">
        <f t="shared" si="138"/>
        <v>0</v>
      </c>
      <c r="BU63" s="30">
        <f t="shared" si="139"/>
        <v>0</v>
      </c>
      <c r="BV63" s="13">
        <f>IFERROR(BW63/(BW63+BX79),0)</f>
        <v>0</v>
      </c>
      <c r="BW63" s="30">
        <f>SUMIFS('Individual Data'!$X$6:$X$5544,'Individual Data'!$I$6:$I$5544,'age-length prop'!BW$7,'Individual Data'!$V$6:$V$5544,'age-length prop'!$B63,'Individual Data'!$R$6:$R$5544,'age-length prop'!$C63,'Individual Data'!$N$6:$N$5544,"F")</f>
        <v>0</v>
      </c>
      <c r="BX63" s="30">
        <f>SUMIFS('Individual Data'!$X$6:$X$5544,'Individual Data'!$I$6:$I$5544,'age-length prop'!BX$7,'Individual Data'!$V$6:$V$5544,'age-length prop'!$B63,'Individual Data'!$R$6:$R$5544,'age-length prop'!$C63,'Individual Data'!$N$6:$N$5544,"F")</f>
        <v>3</v>
      </c>
      <c r="BY63">
        <f t="shared" si="195"/>
        <v>0</v>
      </c>
      <c r="BZ63">
        <f t="shared" si="196"/>
        <v>0</v>
      </c>
      <c r="CA63">
        <f t="shared" si="197"/>
        <v>0</v>
      </c>
      <c r="CB63">
        <f t="shared" si="198"/>
        <v>0</v>
      </c>
      <c r="CC63">
        <f t="shared" si="199"/>
        <v>0</v>
      </c>
      <c r="CD63">
        <f t="shared" si="200"/>
        <v>0</v>
      </c>
      <c r="CE63">
        <f t="shared" si="201"/>
        <v>0</v>
      </c>
      <c r="CF63">
        <f t="shared" si="202"/>
        <v>0</v>
      </c>
      <c r="CG63">
        <f t="shared" si="203"/>
        <v>0</v>
      </c>
      <c r="CH63">
        <f t="shared" si="204"/>
        <v>0</v>
      </c>
      <c r="CI63">
        <f t="shared" si="205"/>
        <v>0</v>
      </c>
      <c r="CJ63">
        <f t="shared" si="206"/>
        <v>0</v>
      </c>
      <c r="CK63">
        <f t="shared" si="207"/>
        <v>0</v>
      </c>
      <c r="CM63" s="16">
        <f t="shared" si="80"/>
        <v>0</v>
      </c>
      <c r="CN63" s="16">
        <f t="shared" si="81"/>
        <v>0</v>
      </c>
      <c r="CO63" s="16">
        <f t="shared" si="82"/>
        <v>0</v>
      </c>
      <c r="CP63" s="16">
        <f t="shared" si="83"/>
        <v>0</v>
      </c>
      <c r="CQ63" s="16">
        <f t="shared" si="84"/>
        <v>0</v>
      </c>
      <c r="CR63" s="16">
        <f t="shared" si="85"/>
        <v>0.13615181371786811</v>
      </c>
      <c r="CS63" s="16">
        <f t="shared" si="86"/>
        <v>0.16700979540447136</v>
      </c>
      <c r="CT63" s="16">
        <f t="shared" si="87"/>
        <v>0</v>
      </c>
      <c r="CU63" s="16">
        <f t="shared" si="88"/>
        <v>0</v>
      </c>
      <c r="CV63" s="16">
        <f t="shared" si="89"/>
        <v>0</v>
      </c>
      <c r="CW63" s="16">
        <f t="shared" si="90"/>
        <v>0</v>
      </c>
      <c r="CX63" s="16">
        <f t="shared" si="91"/>
        <v>0</v>
      </c>
      <c r="CY63" s="16">
        <f t="shared" si="92"/>
        <v>0</v>
      </c>
    </row>
    <row r="64" spans="1:103" x14ac:dyDescent="0.25">
      <c r="A64" t="s">
        <v>12797</v>
      </c>
      <c r="B64" t="s">
        <v>3171</v>
      </c>
      <c r="C64">
        <v>2</v>
      </c>
      <c r="D64" s="16">
        <f>SUMIFS('Individual Data'!$AB$6:$AB$5544,'Individual Data'!$V$6:$V$5544,'age-length prop'!$B64,'Individual Data'!$Y$6:$Y$5544,'age-length prop'!D$7,'Individual Data'!$R$6:$R$5544,'age-length prop'!$C64,'Individual Data'!$N$6:$N$5544,'age-length prop'!$B$6)</f>
        <v>0</v>
      </c>
      <c r="E64" s="16">
        <f>SUMIFS('Individual Data'!$AB$6:$AB$5544,'Individual Data'!$V$6:$V$5544,'age-length prop'!$B64,'Individual Data'!$Y$6:$Y$5544,'age-length prop'!E$7,'Individual Data'!$R$6:$R$5544,'age-length prop'!$C64,'Individual Data'!$N$6:$N$5544,'age-length prop'!$B$6)</f>
        <v>0</v>
      </c>
      <c r="F64" s="16">
        <f>SUMIFS('Individual Data'!$AB$6:$AB$5544,'Individual Data'!$V$6:$V$5544,'age-length prop'!$B64,'Individual Data'!$Y$6:$Y$5544,'age-length prop'!F$7,'Individual Data'!$R$6:$R$5544,'age-length prop'!$C64,'Individual Data'!$N$6:$N$5544,'age-length prop'!$B$6)</f>
        <v>0</v>
      </c>
      <c r="G64" s="16">
        <f>SUMIFS('Individual Data'!$AB$6:$AB$5544,'Individual Data'!$V$6:$V$5544,'age-length prop'!$B64,'Individual Data'!$Y$6:$Y$5544,'age-length prop'!G$7,'Individual Data'!$R$6:$R$5544,'age-length prop'!$C64,'Individual Data'!$N$6:$N$5544,'age-length prop'!$B$6)</f>
        <v>0</v>
      </c>
      <c r="H64" s="16">
        <f>SUMIFS('Individual Data'!$AB$6:$AB$5544,'Individual Data'!$V$6:$V$5544,'age-length prop'!$B64,'Individual Data'!$Y$6:$Y$5544,'age-length prop'!H$7,'Individual Data'!$R$6:$R$5544,'age-length prop'!$C64,'Individual Data'!$N$6:$N$5544,'age-length prop'!$B$6)</f>
        <v>0</v>
      </c>
      <c r="I64" s="16">
        <f>SUMIFS('Individual Data'!$AB$6:$AB$5544,'Individual Data'!$V$6:$V$5544,'age-length prop'!$B64,'Individual Data'!$Y$6:$Y$5544,'age-length prop'!I$7,'Individual Data'!$R$6:$R$5544,'age-length prop'!$C64,'Individual Data'!$N$6:$N$5544,'age-length prop'!$B$6)</f>
        <v>0</v>
      </c>
      <c r="J64" s="16">
        <f>SUMIFS('Individual Data'!$AB$6:$AB$5544,'Individual Data'!$V$6:$V$5544,'age-length prop'!$B64,'Individual Data'!$Y$6:$Y$5544,'age-length prop'!J$7,'Individual Data'!$R$6:$R$5544,'age-length prop'!$C64,'Individual Data'!$N$6:$N$5544,'age-length prop'!$B$6)</f>
        <v>0</v>
      </c>
      <c r="K64" s="16">
        <f>SUMIFS('Individual Data'!$AB$6:$AB$5544,'Individual Data'!$V$6:$V$5544,'age-length prop'!$B64,'Individual Data'!$Y$6:$Y$5544,'age-length prop'!K$7,'Individual Data'!$R$6:$R$5544,'age-length prop'!$C64,'Individual Data'!$N$6:$N$5544,'age-length prop'!$B$6)</f>
        <v>0</v>
      </c>
      <c r="L64" s="16">
        <f>SUMIFS('Individual Data'!$AB$6:$AB$5544,'Individual Data'!$V$6:$V$5544,'age-length prop'!$B64,'Individual Data'!$Y$6:$Y$5544,'age-length prop'!L$7,'Individual Data'!$R$6:$R$5544,'age-length prop'!$C64,'Individual Data'!$N$6:$N$5544,'age-length prop'!$B$6)</f>
        <v>0</v>
      </c>
      <c r="M64" s="16">
        <f>SUMIFS('Individual Data'!$AB$6:$AB$5544,'Individual Data'!$V$6:$V$5544,'age-length prop'!$B64,'Individual Data'!$Y$6:$Y$5544,'age-length prop'!M$7,'Individual Data'!$R$6:$R$5544,'age-length prop'!$C64,'Individual Data'!$N$6:$N$5544,'age-length prop'!$B$6)</f>
        <v>0</v>
      </c>
      <c r="N64" s="16">
        <f>SUMIFS('Individual Data'!$AB$6:$AB$5544,'Individual Data'!$V$6:$V$5544,'age-length prop'!$B64,'Individual Data'!$Y$6:$Y$5544,'age-length prop'!N$7,'Individual Data'!$R$6:$R$5544,'age-length prop'!$C64,'Individual Data'!$N$6:$N$5544,'age-length prop'!$B$6)</f>
        <v>0</v>
      </c>
      <c r="O64" s="16">
        <f>SUMIFS('Individual Data'!$AB$6:$AB$5544,'Individual Data'!$V$6:$V$5544,'age-length prop'!$B64,'Individual Data'!$Y$6:$Y$5544,'age-length prop'!O$7,'Individual Data'!$R$6:$R$5544,'age-length prop'!$C64,'Individual Data'!$N$6:$N$5544,'age-length prop'!$B$6)</f>
        <v>0</v>
      </c>
      <c r="P64" s="16">
        <f>SUMIFS('Individual Data'!$AB$6:$AB$5544,'Individual Data'!$V$6:$V$5544,'age-length prop'!$B64,'Individual Data'!$Y$6:$Y$5544,'age-length prop'!P$7,'Individual Data'!$R$6:$R$5544,'age-length prop'!$C64,'Individual Data'!$N$6:$N$5544,'age-length prop'!$B$6)</f>
        <v>0</v>
      </c>
      <c r="Q64" s="38">
        <f t="shared" si="173"/>
        <v>0</v>
      </c>
      <c r="R64" s="30">
        <f t="shared" si="174"/>
        <v>0</v>
      </c>
      <c r="S64" s="30">
        <f t="shared" si="175"/>
        <v>0</v>
      </c>
      <c r="T64" s="30">
        <f t="shared" si="176"/>
        <v>0</v>
      </c>
      <c r="U64" s="30">
        <f t="shared" si="177"/>
        <v>0</v>
      </c>
      <c r="V64" s="30">
        <f t="shared" si="178"/>
        <v>0</v>
      </c>
      <c r="W64" s="30">
        <f t="shared" si="179"/>
        <v>0</v>
      </c>
      <c r="X64" s="30">
        <f t="shared" si="180"/>
        <v>0</v>
      </c>
      <c r="Y64" s="30">
        <f t="shared" si="181"/>
        <v>0</v>
      </c>
      <c r="Z64" s="30">
        <f t="shared" si="182"/>
        <v>0</v>
      </c>
      <c r="AA64" s="30">
        <f t="shared" si="183"/>
        <v>0</v>
      </c>
      <c r="AB64" s="30">
        <f t="shared" si="184"/>
        <v>0</v>
      </c>
      <c r="AC64" s="30">
        <f t="shared" si="185"/>
        <v>0</v>
      </c>
      <c r="AD64" s="12">
        <f>VLOOKUP(A64,'PBT Tag Rates'!$B$5:$E$44,4,FALSE)</f>
        <v>0.98260000000000003</v>
      </c>
      <c r="AE64" s="30">
        <f t="shared" si="58"/>
        <v>0</v>
      </c>
      <c r="AF64" s="30">
        <f t="shared" si="59"/>
        <v>0</v>
      </c>
      <c r="AG64" s="30">
        <f t="shared" si="60"/>
        <v>0</v>
      </c>
      <c r="AH64" s="30">
        <f t="shared" si="61"/>
        <v>0</v>
      </c>
      <c r="AI64" s="30">
        <f t="shared" si="62"/>
        <v>0</v>
      </c>
      <c r="AJ64" s="30">
        <f t="shared" si="63"/>
        <v>0</v>
      </c>
      <c r="AK64" s="30">
        <f t="shared" si="64"/>
        <v>0</v>
      </c>
      <c r="AL64" s="30">
        <f t="shared" si="65"/>
        <v>0</v>
      </c>
      <c r="AM64" s="30">
        <f t="shared" si="66"/>
        <v>0</v>
      </c>
      <c r="AN64" s="30">
        <f t="shared" si="67"/>
        <v>0</v>
      </c>
      <c r="AO64" s="30">
        <f t="shared" si="68"/>
        <v>0</v>
      </c>
      <c r="AP64" s="30">
        <f t="shared" si="69"/>
        <v>0</v>
      </c>
      <c r="AQ64" s="30">
        <f t="shared" si="70"/>
        <v>0</v>
      </c>
      <c r="AS64" s="32">
        <f t="shared" si="186"/>
        <v>0</v>
      </c>
      <c r="AT64" s="33">
        <f t="shared" si="187"/>
        <v>0</v>
      </c>
      <c r="AV64">
        <f t="shared" si="124"/>
        <v>2021</v>
      </c>
      <c r="AW64" t="str">
        <f t="shared" si="125"/>
        <v>LGA</v>
      </c>
      <c r="AX64" t="s">
        <v>3202</v>
      </c>
      <c r="AY64" s="145">
        <f>SUMIFS('cwt rel info'!$A$6:$A$317,'cwt rel info'!$D$6:$D$317,'age-length prop'!AV64,'cwt rel info'!$E$6:$E$317,'age-length prop'!AW64)</f>
        <v>220288</v>
      </c>
      <c r="AZ64" s="30">
        <f t="shared" si="189"/>
        <v>0</v>
      </c>
      <c r="BA64" s="30">
        <f t="shared" si="190"/>
        <v>0</v>
      </c>
      <c r="BB64" s="30">
        <f t="shared" si="191"/>
        <v>23.729081388917809</v>
      </c>
      <c r="BC64" s="145" t="str">
        <f>VLOOKUP(AW64,'Individual Data'!$V$5:$AC$5544,8,FALSE)</f>
        <v>Abv</v>
      </c>
      <c r="BD64" s="16">
        <f t="shared" si="192"/>
        <v>0</v>
      </c>
      <c r="BE64" s="16">
        <f t="shared" si="193"/>
        <v>0</v>
      </c>
      <c r="BF64" s="16">
        <f t="shared" si="194"/>
        <v>22.61381456363867</v>
      </c>
      <c r="BI64" s="38">
        <f t="shared" si="127"/>
        <v>0</v>
      </c>
      <c r="BJ64" s="30">
        <f t="shared" si="128"/>
        <v>0</v>
      </c>
      <c r="BK64" s="30">
        <f t="shared" si="129"/>
        <v>0</v>
      </c>
      <c r="BL64" s="30">
        <f t="shared" si="130"/>
        <v>0</v>
      </c>
      <c r="BM64" s="30">
        <f t="shared" si="131"/>
        <v>0</v>
      </c>
      <c r="BN64" s="30">
        <f t="shared" si="132"/>
        <v>0</v>
      </c>
      <c r="BO64" s="30">
        <f t="shared" si="133"/>
        <v>0</v>
      </c>
      <c r="BP64" s="30">
        <f t="shared" si="134"/>
        <v>0</v>
      </c>
      <c r="BQ64" s="30">
        <f t="shared" si="135"/>
        <v>0</v>
      </c>
      <c r="BR64" s="30">
        <f t="shared" si="136"/>
        <v>0</v>
      </c>
      <c r="BS64" s="30">
        <f t="shared" si="137"/>
        <v>0</v>
      </c>
      <c r="BT64" s="30">
        <f t="shared" si="138"/>
        <v>0</v>
      </c>
      <c r="BU64" s="30">
        <f t="shared" si="139"/>
        <v>0</v>
      </c>
      <c r="BV64" s="13">
        <f t="shared" si="77"/>
        <v>0</v>
      </c>
      <c r="BW64" s="30">
        <f>SUMIFS('Individual Data'!$X$6:$X$5544,'Individual Data'!$I$6:$I$5544,'age-length prop'!BW$7,'Individual Data'!$V$6:$V$5544,'age-length prop'!$B64,'Individual Data'!$R$6:$R$5544,'age-length prop'!$C64,'Individual Data'!$N$6:$N$5544,"F")</f>
        <v>0</v>
      </c>
      <c r="BX64" s="30">
        <f>SUMIFS('Individual Data'!$X$6:$X$5544,'Individual Data'!$I$6:$I$5544,'age-length prop'!BX$7,'Individual Data'!$V$6:$V$5544,'age-length prop'!$B64,'Individual Data'!$R$6:$R$5544,'age-length prop'!$C64,'Individual Data'!$N$6:$N$5544,"F")</f>
        <v>0</v>
      </c>
      <c r="BY64" s="30">
        <f t="shared" si="195"/>
        <v>0</v>
      </c>
      <c r="BZ64" s="30">
        <f t="shared" si="196"/>
        <v>0</v>
      </c>
      <c r="CA64" s="30">
        <f t="shared" si="197"/>
        <v>0</v>
      </c>
      <c r="CB64" s="30">
        <f t="shared" si="198"/>
        <v>0</v>
      </c>
      <c r="CC64" s="30">
        <f t="shared" si="199"/>
        <v>0</v>
      </c>
      <c r="CD64" s="30">
        <f t="shared" si="200"/>
        <v>0</v>
      </c>
      <c r="CE64" s="30">
        <f t="shared" si="201"/>
        <v>0</v>
      </c>
      <c r="CF64" s="30">
        <f t="shared" si="202"/>
        <v>0</v>
      </c>
      <c r="CG64" s="30">
        <f t="shared" si="203"/>
        <v>0</v>
      </c>
      <c r="CH64" s="30">
        <f t="shared" si="204"/>
        <v>0</v>
      </c>
      <c r="CI64" s="30">
        <f t="shared" si="205"/>
        <v>0</v>
      </c>
      <c r="CJ64" s="30">
        <f t="shared" si="206"/>
        <v>0</v>
      </c>
      <c r="CK64" s="30">
        <f t="shared" si="207"/>
        <v>0</v>
      </c>
      <c r="CL64" s="30"/>
      <c r="CM64" s="16">
        <f t="shared" si="80"/>
        <v>0</v>
      </c>
      <c r="CN64" s="16">
        <f t="shared" si="81"/>
        <v>0</v>
      </c>
      <c r="CO64" s="16">
        <f t="shared" si="82"/>
        <v>0</v>
      </c>
      <c r="CP64" s="16">
        <f t="shared" si="83"/>
        <v>0</v>
      </c>
      <c r="CQ64" s="16">
        <f t="shared" si="84"/>
        <v>0</v>
      </c>
      <c r="CR64" s="16">
        <f t="shared" si="85"/>
        <v>0</v>
      </c>
      <c r="CS64" s="16">
        <f t="shared" si="86"/>
        <v>0</v>
      </c>
      <c r="CT64" s="16">
        <f t="shared" si="87"/>
        <v>0</v>
      </c>
      <c r="CU64" s="16">
        <f t="shared" si="88"/>
        <v>0</v>
      </c>
      <c r="CV64" s="16">
        <f t="shared" si="89"/>
        <v>0</v>
      </c>
      <c r="CW64" s="16">
        <f t="shared" si="90"/>
        <v>0</v>
      </c>
      <c r="CX64" s="16">
        <f t="shared" si="91"/>
        <v>0</v>
      </c>
      <c r="CY64" s="16">
        <f t="shared" si="92"/>
        <v>0</v>
      </c>
    </row>
    <row r="65" spans="1:104" x14ac:dyDescent="0.25">
      <c r="A65" t="s">
        <v>12797</v>
      </c>
      <c r="B65" t="s">
        <v>3169</v>
      </c>
      <c r="C65">
        <v>2</v>
      </c>
      <c r="D65" s="16">
        <f>SUMIFS('Individual Data'!$AB$6:$AB$5544,'Individual Data'!$V$6:$V$5544,'age-length prop'!$B65,'Individual Data'!$Y$6:$Y$5544,'age-length prop'!D$7,'Individual Data'!$R$6:$R$5544,'age-length prop'!$C65,'Individual Data'!$N$6:$N$5544,'age-length prop'!$B$6)</f>
        <v>0</v>
      </c>
      <c r="E65" s="16">
        <f>SUMIFS('Individual Data'!$AB$6:$AB$5544,'Individual Data'!$V$6:$V$5544,'age-length prop'!$B65,'Individual Data'!$Y$6:$Y$5544,'age-length prop'!E$7,'Individual Data'!$R$6:$R$5544,'age-length prop'!$C65,'Individual Data'!$N$6:$N$5544,'age-length prop'!$B$6)</f>
        <v>0</v>
      </c>
      <c r="F65" s="16">
        <f>SUMIFS('Individual Data'!$AB$6:$AB$5544,'Individual Data'!$V$6:$V$5544,'age-length prop'!$B65,'Individual Data'!$Y$6:$Y$5544,'age-length prop'!F$7,'Individual Data'!$R$6:$R$5544,'age-length prop'!$C65,'Individual Data'!$N$6:$N$5544,'age-length prop'!$B$6)</f>
        <v>0</v>
      </c>
      <c r="G65" s="16">
        <f>SUMIFS('Individual Data'!$AB$6:$AB$5544,'Individual Data'!$V$6:$V$5544,'age-length prop'!$B65,'Individual Data'!$Y$6:$Y$5544,'age-length prop'!G$7,'Individual Data'!$R$6:$R$5544,'age-length prop'!$C65,'Individual Data'!$N$6:$N$5544,'age-length prop'!$B$6)</f>
        <v>0</v>
      </c>
      <c r="H65" s="16">
        <f>SUMIFS('Individual Data'!$AB$6:$AB$5544,'Individual Data'!$V$6:$V$5544,'age-length prop'!$B65,'Individual Data'!$Y$6:$Y$5544,'age-length prop'!H$7,'Individual Data'!$R$6:$R$5544,'age-length prop'!$C65,'Individual Data'!$N$6:$N$5544,'age-length prop'!$B$6)</f>
        <v>0</v>
      </c>
      <c r="I65" s="16">
        <f>SUMIFS('Individual Data'!$AB$6:$AB$5544,'Individual Data'!$V$6:$V$5544,'age-length prop'!$B65,'Individual Data'!$Y$6:$Y$5544,'age-length prop'!I$7,'Individual Data'!$R$6:$R$5544,'age-length prop'!$C65,'Individual Data'!$N$6:$N$5544,'age-length prop'!$B$6)</f>
        <v>0</v>
      </c>
      <c r="J65" s="16">
        <f>SUMIFS('Individual Data'!$AB$6:$AB$5544,'Individual Data'!$V$6:$V$5544,'age-length prop'!$B65,'Individual Data'!$Y$6:$Y$5544,'age-length prop'!J$7,'Individual Data'!$R$6:$R$5544,'age-length prop'!$C65,'Individual Data'!$N$6:$N$5544,'age-length prop'!$B$6)</f>
        <v>0</v>
      </c>
      <c r="K65" s="16">
        <f>SUMIFS('Individual Data'!$AB$6:$AB$5544,'Individual Data'!$V$6:$V$5544,'age-length prop'!$B65,'Individual Data'!$Y$6:$Y$5544,'age-length prop'!K$7,'Individual Data'!$R$6:$R$5544,'age-length prop'!$C65,'Individual Data'!$N$6:$N$5544,'age-length prop'!$B$6)</f>
        <v>0</v>
      </c>
      <c r="L65" s="16">
        <f>SUMIFS('Individual Data'!$AB$6:$AB$5544,'Individual Data'!$V$6:$V$5544,'age-length prop'!$B65,'Individual Data'!$Y$6:$Y$5544,'age-length prop'!L$7,'Individual Data'!$R$6:$R$5544,'age-length prop'!$C65,'Individual Data'!$N$6:$N$5544,'age-length prop'!$B$6)</f>
        <v>0</v>
      </c>
      <c r="M65" s="16">
        <f>SUMIFS('Individual Data'!$AB$6:$AB$5544,'Individual Data'!$V$6:$V$5544,'age-length prop'!$B65,'Individual Data'!$Y$6:$Y$5544,'age-length prop'!M$7,'Individual Data'!$R$6:$R$5544,'age-length prop'!$C65,'Individual Data'!$N$6:$N$5544,'age-length prop'!$B$6)</f>
        <v>0</v>
      </c>
      <c r="N65" s="16">
        <f>SUMIFS('Individual Data'!$AB$6:$AB$5544,'Individual Data'!$V$6:$V$5544,'age-length prop'!$B65,'Individual Data'!$Y$6:$Y$5544,'age-length prop'!N$7,'Individual Data'!$R$6:$R$5544,'age-length prop'!$C65,'Individual Data'!$N$6:$N$5544,'age-length prop'!$B$6)</f>
        <v>0</v>
      </c>
      <c r="O65" s="16">
        <f>SUMIFS('Individual Data'!$AB$6:$AB$5544,'Individual Data'!$V$6:$V$5544,'age-length prop'!$B65,'Individual Data'!$Y$6:$Y$5544,'age-length prop'!O$7,'Individual Data'!$R$6:$R$5544,'age-length prop'!$C65,'Individual Data'!$N$6:$N$5544,'age-length prop'!$B$6)</f>
        <v>0</v>
      </c>
      <c r="P65" s="16">
        <f>SUMIFS('Individual Data'!$AB$6:$AB$5544,'Individual Data'!$V$6:$V$5544,'age-length prop'!$B65,'Individual Data'!$Y$6:$Y$5544,'age-length prop'!P$7,'Individual Data'!$R$6:$R$5544,'age-length prop'!$C65,'Individual Data'!$N$6:$N$5544,'age-length prop'!$B$6)</f>
        <v>0</v>
      </c>
      <c r="Q65" s="38">
        <f t="shared" si="173"/>
        <v>0</v>
      </c>
      <c r="R65" s="30">
        <f t="shared" si="174"/>
        <v>0</v>
      </c>
      <c r="S65" s="30">
        <f t="shared" si="175"/>
        <v>0</v>
      </c>
      <c r="T65" s="30">
        <f t="shared" si="176"/>
        <v>0</v>
      </c>
      <c r="U65" s="30">
        <f t="shared" si="177"/>
        <v>0</v>
      </c>
      <c r="V65" s="30">
        <f t="shared" si="178"/>
        <v>0</v>
      </c>
      <c r="W65" s="30">
        <f t="shared" si="179"/>
        <v>0</v>
      </c>
      <c r="X65" s="30">
        <f t="shared" si="180"/>
        <v>0</v>
      </c>
      <c r="Y65" s="30">
        <f t="shared" si="181"/>
        <v>0</v>
      </c>
      <c r="Z65" s="30">
        <f t="shared" si="182"/>
        <v>0</v>
      </c>
      <c r="AA65" s="30">
        <f t="shared" si="183"/>
        <v>0</v>
      </c>
      <c r="AB65" s="30">
        <f t="shared" si="184"/>
        <v>0</v>
      </c>
      <c r="AC65" s="30">
        <f t="shared" si="185"/>
        <v>0</v>
      </c>
      <c r="AD65" s="12">
        <f>VLOOKUP(A65,'PBT Tag Rates'!$B$5:$E$44,4,FALSE)</f>
        <v>0.98260000000000003</v>
      </c>
      <c r="AE65" s="30">
        <f t="shared" si="58"/>
        <v>0</v>
      </c>
      <c r="AF65" s="30">
        <f t="shared" si="59"/>
        <v>0</v>
      </c>
      <c r="AG65" s="30">
        <f t="shared" si="60"/>
        <v>0</v>
      </c>
      <c r="AH65" s="30">
        <f t="shared" si="61"/>
        <v>0</v>
      </c>
      <c r="AI65" s="30">
        <f t="shared" si="62"/>
        <v>0</v>
      </c>
      <c r="AJ65" s="30">
        <f t="shared" si="63"/>
        <v>0</v>
      </c>
      <c r="AK65" s="30">
        <f t="shared" si="64"/>
        <v>0</v>
      </c>
      <c r="AL65" s="30">
        <f t="shared" si="65"/>
        <v>0</v>
      </c>
      <c r="AM65" s="30">
        <f t="shared" si="66"/>
        <v>0</v>
      </c>
      <c r="AN65" s="30">
        <f t="shared" si="67"/>
        <v>0</v>
      </c>
      <c r="AO65" s="30">
        <f t="shared" si="68"/>
        <v>0</v>
      </c>
      <c r="AP65" s="30">
        <f t="shared" si="69"/>
        <v>0</v>
      </c>
      <c r="AQ65" s="30">
        <f t="shared" si="70"/>
        <v>0</v>
      </c>
      <c r="AS65" s="32">
        <f t="shared" si="186"/>
        <v>0</v>
      </c>
      <c r="AT65" s="33">
        <f t="shared" si="187"/>
        <v>0</v>
      </c>
      <c r="AV65">
        <f t="shared" si="124"/>
        <v>2021</v>
      </c>
      <c r="AW65" t="str">
        <f t="shared" si="125"/>
        <v>NLVA</v>
      </c>
      <c r="AX65" t="s">
        <v>3202</v>
      </c>
      <c r="AY65" s="145">
        <f>SUMIFS('cwt rel info'!$A$6:$A$317,'cwt rel info'!$D$6:$D$317,'age-length prop'!AV65,'cwt rel info'!$E$6:$E$317,'age-length prop'!AW65)</f>
        <v>220286</v>
      </c>
      <c r="AZ65" s="30">
        <f t="shared" si="189"/>
        <v>0</v>
      </c>
      <c r="BA65" s="30">
        <f t="shared" si="190"/>
        <v>0</v>
      </c>
      <c r="BB65" s="30">
        <f t="shared" si="191"/>
        <v>11.864540694458904</v>
      </c>
      <c r="BC65" s="145" t="str">
        <f>VLOOKUP(AW65,'Individual Data'!$V$5:$AC$5544,8,FALSE)</f>
        <v>Abv</v>
      </c>
      <c r="BD65" s="16">
        <f t="shared" si="192"/>
        <v>0</v>
      </c>
      <c r="BE65" s="16">
        <f t="shared" si="193"/>
        <v>0</v>
      </c>
      <c r="BF65" s="16">
        <f t="shared" si="194"/>
        <v>11.306907281819335</v>
      </c>
      <c r="BI65" s="38">
        <f t="shared" si="127"/>
        <v>0</v>
      </c>
      <c r="BJ65" s="30">
        <f t="shared" si="128"/>
        <v>0</v>
      </c>
      <c r="BK65" s="30">
        <f t="shared" si="129"/>
        <v>0</v>
      </c>
      <c r="BL65" s="30">
        <f t="shared" si="130"/>
        <v>0</v>
      </c>
      <c r="BM65" s="30">
        <f t="shared" si="131"/>
        <v>0</v>
      </c>
      <c r="BN65" s="30">
        <f t="shared" si="132"/>
        <v>0</v>
      </c>
      <c r="BO65" s="30">
        <f t="shared" si="133"/>
        <v>0</v>
      </c>
      <c r="BP65" s="30">
        <f t="shared" si="134"/>
        <v>0</v>
      </c>
      <c r="BQ65" s="30">
        <f t="shared" si="135"/>
        <v>0</v>
      </c>
      <c r="BR65" s="30">
        <f t="shared" si="136"/>
        <v>0</v>
      </c>
      <c r="BS65" s="30">
        <f t="shared" si="137"/>
        <v>0</v>
      </c>
      <c r="BT65" s="30">
        <f t="shared" si="138"/>
        <v>0</v>
      </c>
      <c r="BU65" s="30">
        <f t="shared" si="139"/>
        <v>0</v>
      </c>
      <c r="BV65" s="13">
        <f t="shared" si="77"/>
        <v>0</v>
      </c>
      <c r="BW65" s="30">
        <f>SUMIFS('Individual Data'!$X$6:$X$5544,'Individual Data'!$I$6:$I$5544,'age-length prop'!BW$7,'Individual Data'!$V$6:$V$5544,'age-length prop'!$B65,'Individual Data'!$R$6:$R$5544,'age-length prop'!$C65,'Individual Data'!$N$6:$N$5544,"F")</f>
        <v>0</v>
      </c>
      <c r="BX65" s="30">
        <f>SUMIFS('Individual Data'!$X$6:$X$5544,'Individual Data'!$I$6:$I$5544,'age-length prop'!BX$7,'Individual Data'!$V$6:$V$5544,'age-length prop'!$B65,'Individual Data'!$R$6:$R$5544,'age-length prop'!$C65,'Individual Data'!$N$6:$N$5544,"F")</f>
        <v>0</v>
      </c>
      <c r="BY65" s="30">
        <f t="shared" si="195"/>
        <v>0</v>
      </c>
      <c r="BZ65" s="30">
        <f t="shared" si="196"/>
        <v>0</v>
      </c>
      <c r="CA65" s="30">
        <f t="shared" si="197"/>
        <v>0</v>
      </c>
      <c r="CB65" s="30">
        <f t="shared" si="198"/>
        <v>0</v>
      </c>
      <c r="CC65" s="30">
        <f t="shared" si="199"/>
        <v>0</v>
      </c>
      <c r="CD65" s="30">
        <f t="shared" si="200"/>
        <v>0</v>
      </c>
      <c r="CE65" s="30">
        <f t="shared" si="201"/>
        <v>0</v>
      </c>
      <c r="CF65" s="30">
        <f t="shared" si="202"/>
        <v>0</v>
      </c>
      <c r="CG65" s="30">
        <f t="shared" si="203"/>
        <v>0</v>
      </c>
      <c r="CH65" s="30">
        <f t="shared" si="204"/>
        <v>0</v>
      </c>
      <c r="CI65" s="30">
        <f t="shared" si="205"/>
        <v>0</v>
      </c>
      <c r="CJ65" s="30">
        <f t="shared" si="206"/>
        <v>0</v>
      </c>
      <c r="CK65" s="30">
        <f t="shared" si="207"/>
        <v>0</v>
      </c>
      <c r="CL65" s="30"/>
      <c r="CM65" s="16">
        <f t="shared" si="80"/>
        <v>0</v>
      </c>
      <c r="CN65" s="16">
        <f t="shared" si="81"/>
        <v>0</v>
      </c>
      <c r="CO65" s="16">
        <f t="shared" si="82"/>
        <v>0</v>
      </c>
      <c r="CP65" s="16">
        <f t="shared" si="83"/>
        <v>0</v>
      </c>
      <c r="CQ65" s="16">
        <f t="shared" si="84"/>
        <v>0</v>
      </c>
      <c r="CR65" s="16">
        <f t="shared" si="85"/>
        <v>0</v>
      </c>
      <c r="CS65" s="16">
        <f t="shared" si="86"/>
        <v>0</v>
      </c>
      <c r="CT65" s="16">
        <f t="shared" si="87"/>
        <v>0</v>
      </c>
      <c r="CU65" s="16">
        <f t="shared" si="88"/>
        <v>0</v>
      </c>
      <c r="CV65" s="16">
        <f t="shared" si="89"/>
        <v>0</v>
      </c>
      <c r="CW65" s="16">
        <f t="shared" si="90"/>
        <v>0</v>
      </c>
      <c r="CX65" s="16">
        <f t="shared" si="91"/>
        <v>0</v>
      </c>
      <c r="CY65" s="16">
        <f t="shared" si="92"/>
        <v>0</v>
      </c>
    </row>
    <row r="66" spans="1:104" x14ac:dyDescent="0.25">
      <c r="A66" t="s">
        <v>185</v>
      </c>
      <c r="B66" t="s">
        <v>10019</v>
      </c>
      <c r="C66">
        <v>5</v>
      </c>
      <c r="D66" s="16">
        <f>SUMIFS('Individual Data'!$AB$6:$AB$5544,'Individual Data'!$V$6:$V$5544,'age-length prop'!$B66,'Individual Data'!$Y$6:$Y$5544,'age-length prop'!D$7,'Individual Data'!$R$6:$R$5544,'age-length prop'!$C66,'Individual Data'!$N$6:$N$5544,'age-length prop'!$B$6)</f>
        <v>0</v>
      </c>
      <c r="E66" s="16">
        <f>SUMIFS('Individual Data'!$AB$6:$AB$5544,'Individual Data'!$V$6:$V$5544,'age-length prop'!$B66,'Individual Data'!$Y$6:$Y$5544,'age-length prop'!E$7,'Individual Data'!$R$6:$R$5544,'age-length prop'!$C66,'Individual Data'!$N$6:$N$5544,'age-length prop'!$B$6)</f>
        <v>0</v>
      </c>
      <c r="F66" s="16">
        <f>SUMIFS('Individual Data'!$AB$6:$AB$5544,'Individual Data'!$V$6:$V$5544,'age-length prop'!$B66,'Individual Data'!$Y$6:$Y$5544,'age-length prop'!F$7,'Individual Data'!$R$6:$R$5544,'age-length prop'!$C66,'Individual Data'!$N$6:$N$5544,'age-length prop'!$B$6)</f>
        <v>0</v>
      </c>
      <c r="G66" s="16">
        <f>SUMIFS('Individual Data'!$AB$6:$AB$5544,'Individual Data'!$V$6:$V$5544,'age-length prop'!$B66,'Individual Data'!$Y$6:$Y$5544,'age-length prop'!G$7,'Individual Data'!$R$6:$R$5544,'age-length prop'!$C66,'Individual Data'!$N$6:$N$5544,'age-length prop'!$B$6)</f>
        <v>0</v>
      </c>
      <c r="H66" s="16">
        <f>SUMIFS('Individual Data'!$AB$6:$AB$5544,'Individual Data'!$V$6:$V$5544,'age-length prop'!$B66,'Individual Data'!$Y$6:$Y$5544,'age-length prop'!H$7,'Individual Data'!$R$6:$R$5544,'age-length prop'!$C66,'Individual Data'!$N$6:$N$5544,'age-length prop'!$B$6)</f>
        <v>0</v>
      </c>
      <c r="I66" s="16">
        <f>SUMIFS('Individual Data'!$AB$6:$AB$5544,'Individual Data'!$V$6:$V$5544,'age-length prop'!$B66,'Individual Data'!$Y$6:$Y$5544,'age-length prop'!I$7,'Individual Data'!$R$6:$R$5544,'age-length prop'!$C66,'Individual Data'!$N$6:$N$5544,'age-length prop'!$B$6)</f>
        <v>11.658097686375321</v>
      </c>
      <c r="J66" s="16">
        <f>SUMIFS('Individual Data'!$AB$6:$AB$5544,'Individual Data'!$V$6:$V$5544,'age-length prop'!$B66,'Individual Data'!$Y$6:$Y$5544,'age-length prop'!J$7,'Individual Data'!$R$6:$R$5544,'age-length prop'!$C66,'Individual Data'!$N$6:$N$5544,'age-length prop'!$B$6)</f>
        <v>23.316195372750641</v>
      </c>
      <c r="K66" s="16">
        <f>SUMIFS('Individual Data'!$AB$6:$AB$5544,'Individual Data'!$V$6:$V$5544,'age-length prop'!$B66,'Individual Data'!$Y$6:$Y$5544,'age-length prop'!K$7,'Individual Data'!$R$6:$R$5544,'age-length prop'!$C66,'Individual Data'!$N$6:$N$5544,'age-length prop'!$B$6)</f>
        <v>34.974293059125962</v>
      </c>
      <c r="L66" s="16">
        <f>SUMIFS('Individual Data'!$AB$6:$AB$5544,'Individual Data'!$V$6:$V$5544,'age-length prop'!$B66,'Individual Data'!$Y$6:$Y$5544,'age-length prop'!L$7,'Individual Data'!$R$6:$R$5544,'age-length prop'!$C66,'Individual Data'!$N$6:$N$5544,'age-length prop'!$B$6)</f>
        <v>81.606683804627238</v>
      </c>
      <c r="M66" s="16">
        <f>SUMIFS('Individual Data'!$AB$6:$AB$5544,'Individual Data'!$V$6:$V$5544,'age-length prop'!$B66,'Individual Data'!$Y$6:$Y$5544,'age-length prop'!M$7,'Individual Data'!$R$6:$R$5544,'age-length prop'!$C66,'Individual Data'!$N$6:$N$5544,'age-length prop'!$B$6)</f>
        <v>34.974293059125962</v>
      </c>
      <c r="N66" s="16">
        <f>SUMIFS('Individual Data'!$AB$6:$AB$5544,'Individual Data'!$V$6:$V$5544,'age-length prop'!$B66,'Individual Data'!$Y$6:$Y$5544,'age-length prop'!N$7,'Individual Data'!$R$6:$R$5544,'age-length prop'!$C66,'Individual Data'!$N$6:$N$5544,'age-length prop'!$B$6)</f>
        <v>11.658097686375321</v>
      </c>
      <c r="O66" s="16">
        <f>SUMIFS('Individual Data'!$AB$6:$AB$5544,'Individual Data'!$V$6:$V$5544,'age-length prop'!$B66,'Individual Data'!$Y$6:$Y$5544,'age-length prop'!O$7,'Individual Data'!$R$6:$R$5544,'age-length prop'!$C66,'Individual Data'!$N$6:$N$5544,'age-length prop'!$B$6)</f>
        <v>0</v>
      </c>
      <c r="P66" s="16">
        <f>SUMIFS('Individual Data'!$AB$6:$AB$5544,'Individual Data'!$V$6:$V$5544,'age-length prop'!$B66,'Individual Data'!$Y$6:$Y$5544,'age-length prop'!P$7,'Individual Data'!$R$6:$R$5544,'age-length prop'!$C66,'Individual Data'!$N$6:$N$5544,'age-length prop'!$B$6)</f>
        <v>0</v>
      </c>
      <c r="Q66" s="38">
        <f t="shared" si="173"/>
        <v>0</v>
      </c>
      <c r="R66" s="30">
        <f t="shared" si="174"/>
        <v>0</v>
      </c>
      <c r="S66" s="30">
        <f t="shared" si="175"/>
        <v>0</v>
      </c>
      <c r="T66" s="30">
        <f t="shared" si="176"/>
        <v>0</v>
      </c>
      <c r="U66" s="30">
        <f t="shared" si="177"/>
        <v>0</v>
      </c>
      <c r="V66" s="30">
        <f t="shared" si="178"/>
        <v>11.658097686375321</v>
      </c>
      <c r="W66" s="30">
        <f t="shared" si="179"/>
        <v>23.519963926499219</v>
      </c>
      <c r="X66" s="30">
        <f t="shared" si="180"/>
        <v>35.330455033441076</v>
      </c>
      <c r="Y66" s="30">
        <f t="shared" si="181"/>
        <v>82.667841617494915</v>
      </c>
      <c r="Z66" s="30">
        <f t="shared" si="182"/>
        <v>35.451225547696801</v>
      </c>
      <c r="AA66" s="30">
        <f t="shared" si="183"/>
        <v>11.758733895312512</v>
      </c>
      <c r="AB66" s="30">
        <f t="shared" si="184"/>
        <v>0</v>
      </c>
      <c r="AC66" s="30">
        <f t="shared" si="185"/>
        <v>0</v>
      </c>
      <c r="AD66" s="12">
        <f>VLOOKUP(A66,'PBT Tag Rates'!$B$5:$E$44,4,FALSE)</f>
        <v>0.95730000000000004</v>
      </c>
      <c r="AE66" s="30">
        <f t="shared" si="58"/>
        <v>0</v>
      </c>
      <c r="AF66" s="30">
        <f t="shared" si="59"/>
        <v>0</v>
      </c>
      <c r="AG66" s="30">
        <f t="shared" si="60"/>
        <v>0</v>
      </c>
      <c r="AH66" s="30">
        <f t="shared" si="61"/>
        <v>0</v>
      </c>
      <c r="AI66" s="30">
        <f t="shared" si="62"/>
        <v>0</v>
      </c>
      <c r="AJ66" s="30">
        <f t="shared" si="63"/>
        <v>12.178102670401463</v>
      </c>
      <c r="AK66" s="30">
        <f t="shared" si="64"/>
        <v>24.569062912879158</v>
      </c>
      <c r="AL66" s="30">
        <f t="shared" si="65"/>
        <v>36.906356454028071</v>
      </c>
      <c r="AM66" s="30">
        <f t="shared" si="66"/>
        <v>86.355209043659158</v>
      </c>
      <c r="AN66" s="30">
        <f t="shared" si="67"/>
        <v>37.032513890835475</v>
      </c>
      <c r="AO66" s="30">
        <f t="shared" si="68"/>
        <v>12.283227718909966</v>
      </c>
      <c r="AP66" s="30">
        <f t="shared" si="69"/>
        <v>0</v>
      </c>
      <c r="AQ66" s="30">
        <f t="shared" si="70"/>
        <v>0</v>
      </c>
      <c r="AS66" s="32">
        <f t="shared" si="186"/>
        <v>0</v>
      </c>
      <c r="AT66" s="33">
        <f t="shared" si="187"/>
        <v>209.32447269071326</v>
      </c>
      <c r="AV66">
        <f t="shared" si="124"/>
        <v>2018</v>
      </c>
      <c r="AW66" t="str">
        <f t="shared" si="125"/>
        <v>UMA</v>
      </c>
      <c r="AX66" t="s">
        <v>3203</v>
      </c>
      <c r="AY66" s="145">
        <f>SUMIFS('cwt rel info'!$A$6:$A$317,'cwt rel info'!$D$6:$D$317,'age-length prop'!AV66,'cwt rel info'!$E$6:$E$317,'age-length prop'!AW66)</f>
        <v>182580</v>
      </c>
      <c r="AZ66" s="30">
        <f t="shared" si="189"/>
        <v>209.32447269071326</v>
      </c>
      <c r="BA66" s="30">
        <f t="shared" si="190"/>
        <v>49.139862030962263</v>
      </c>
      <c r="BB66" s="30">
        <f t="shared" si="191"/>
        <v>0</v>
      </c>
      <c r="BC66" s="145" t="str">
        <f>VLOOKUP(AW66,'Individual Data'!$V$5:$AC$5544,8,FALSE)</f>
        <v>Abv</v>
      </c>
      <c r="BD66" s="16">
        <f t="shared" si="192"/>
        <v>204.09136087344544</v>
      </c>
      <c r="BE66" s="16">
        <f t="shared" si="193"/>
        <v>47.911365480188202</v>
      </c>
      <c r="BF66" s="16">
        <f t="shared" si="194"/>
        <v>0</v>
      </c>
      <c r="BI66" s="38">
        <f t="shared" si="127"/>
        <v>0</v>
      </c>
      <c r="BJ66" s="30">
        <f t="shared" si="128"/>
        <v>0</v>
      </c>
      <c r="BK66" s="30">
        <f t="shared" si="129"/>
        <v>0</v>
      </c>
      <c r="BL66" s="30">
        <f t="shared" si="130"/>
        <v>0</v>
      </c>
      <c r="BM66" s="30">
        <f t="shared" si="131"/>
        <v>0</v>
      </c>
      <c r="BN66" s="30">
        <f t="shared" si="132"/>
        <v>0.52000498402614248</v>
      </c>
      <c r="BO66" s="30">
        <f t="shared" si="133"/>
        <v>1.0490989863799385</v>
      </c>
      <c r="BP66" s="30">
        <f t="shared" si="134"/>
        <v>1.5759014205869946</v>
      </c>
      <c r="BQ66" s="30">
        <f t="shared" si="135"/>
        <v>3.6873674261642435</v>
      </c>
      <c r="BR66" s="30">
        <f t="shared" si="136"/>
        <v>1.5812883431386737</v>
      </c>
      <c r="BS66" s="30">
        <f t="shared" si="137"/>
        <v>0.52449382359745478</v>
      </c>
      <c r="BT66" s="30">
        <f t="shared" si="138"/>
        <v>0</v>
      </c>
      <c r="BU66" s="30">
        <f t="shared" si="139"/>
        <v>0</v>
      </c>
      <c r="BV66" s="13">
        <f t="shared" si="77"/>
        <v>1</v>
      </c>
      <c r="BW66" s="30">
        <f>SUMIFS('Individual Data'!$X$6:$X$5544,'Individual Data'!$I$6:$I$5544,'age-length prop'!BW$7,'Individual Data'!$V$6:$V$5544,'age-length prop'!$B66,'Individual Data'!$R$6:$R$5544,'age-length prop'!$C66,'Individual Data'!$N$6:$N$5544,"F")</f>
        <v>17</v>
      </c>
      <c r="BX66" s="30">
        <f>SUMIFS('Individual Data'!$X$6:$X$5544,'Individual Data'!$I$6:$I$5544,'age-length prop'!BX$7,'Individual Data'!$V$6:$V$5544,'age-length prop'!$B66,'Individual Data'!$R$6:$R$5544,'age-length prop'!$C66,'Individual Data'!$N$6:$N$5544,"F")</f>
        <v>0</v>
      </c>
      <c r="BY66" s="30">
        <f t="shared" si="195"/>
        <v>0</v>
      </c>
      <c r="BZ66" s="30">
        <f t="shared" si="196"/>
        <v>0</v>
      </c>
      <c r="CA66" s="30">
        <f t="shared" si="197"/>
        <v>0</v>
      </c>
      <c r="CB66" s="30">
        <f t="shared" si="198"/>
        <v>0</v>
      </c>
      <c r="CC66" s="30">
        <f t="shared" si="199"/>
        <v>0</v>
      </c>
      <c r="CD66" s="30">
        <f t="shared" si="200"/>
        <v>0.52000498402614248</v>
      </c>
      <c r="CE66" s="30">
        <f t="shared" si="201"/>
        <v>1.0490989863799385</v>
      </c>
      <c r="CF66" s="30">
        <f t="shared" si="202"/>
        <v>1.5759014205869946</v>
      </c>
      <c r="CG66" s="30">
        <f t="shared" si="203"/>
        <v>3.6873674261642435</v>
      </c>
      <c r="CH66" s="30">
        <f t="shared" si="204"/>
        <v>1.5812883431386737</v>
      </c>
      <c r="CI66" s="30">
        <f t="shared" si="205"/>
        <v>0.52449382359745478</v>
      </c>
      <c r="CJ66" s="30">
        <f t="shared" si="206"/>
        <v>0</v>
      </c>
      <c r="CK66" s="30">
        <f t="shared" si="207"/>
        <v>0</v>
      </c>
      <c r="CL66" s="30"/>
      <c r="CM66" s="16">
        <f t="shared" si="80"/>
        <v>0</v>
      </c>
      <c r="CN66" s="16">
        <f t="shared" si="81"/>
        <v>0</v>
      </c>
      <c r="CO66" s="16">
        <f t="shared" si="82"/>
        <v>0</v>
      </c>
      <c r="CP66" s="16">
        <f t="shared" si="83"/>
        <v>0</v>
      </c>
      <c r="CQ66" s="16">
        <f t="shared" si="84"/>
        <v>0</v>
      </c>
      <c r="CR66" s="16">
        <f t="shared" si="85"/>
        <v>0</v>
      </c>
      <c r="CS66" s="16">
        <f t="shared" si="86"/>
        <v>0</v>
      </c>
      <c r="CT66" s="16">
        <f t="shared" si="87"/>
        <v>0</v>
      </c>
      <c r="CU66" s="16">
        <f t="shared" si="88"/>
        <v>0</v>
      </c>
      <c r="CV66" s="16">
        <f t="shared" si="89"/>
        <v>0</v>
      </c>
      <c r="CW66" s="16">
        <f t="shared" si="90"/>
        <v>0</v>
      </c>
      <c r="CX66" s="16">
        <f t="shared" si="91"/>
        <v>0</v>
      </c>
      <c r="CY66" s="16">
        <f t="shared" si="92"/>
        <v>0</v>
      </c>
    </row>
    <row r="67" spans="1:104" x14ac:dyDescent="0.25">
      <c r="A67" t="s">
        <v>9233</v>
      </c>
      <c r="B67" t="s">
        <v>9234</v>
      </c>
      <c r="C67">
        <v>4</v>
      </c>
      <c r="D67" s="16">
        <f>SUMIFS('Individual Data'!$AB$6:$AB$5544,'Individual Data'!$V$6:$V$5544,'age-length prop'!$B67,'Individual Data'!$Y$6:$Y$5544,'age-length prop'!D$7,'Individual Data'!$R$6:$R$5544,'age-length prop'!$C67,'Individual Data'!$N$6:$N$5544,'age-length prop'!$B$6)</f>
        <v>0</v>
      </c>
      <c r="E67" s="16">
        <f>SUMIFS('Individual Data'!$AB$6:$AB$5544,'Individual Data'!$V$6:$V$5544,'age-length prop'!$B67,'Individual Data'!$Y$6:$Y$5544,'age-length prop'!E$7,'Individual Data'!$R$6:$R$5544,'age-length prop'!$C67,'Individual Data'!$N$6:$N$5544,'age-length prop'!$B$6)</f>
        <v>0</v>
      </c>
      <c r="F67" s="16">
        <f>SUMIFS('Individual Data'!$AB$6:$AB$5544,'Individual Data'!$V$6:$V$5544,'age-length prop'!$B67,'Individual Data'!$Y$6:$Y$5544,'age-length prop'!F$7,'Individual Data'!$R$6:$R$5544,'age-length prop'!$C67,'Individual Data'!$N$6:$N$5544,'age-length prop'!$B$6)</f>
        <v>0</v>
      </c>
      <c r="G67" s="16">
        <f>SUMIFS('Individual Data'!$AB$6:$AB$5544,'Individual Data'!$V$6:$V$5544,'age-length prop'!$B67,'Individual Data'!$Y$6:$Y$5544,'age-length prop'!G$7,'Individual Data'!$R$6:$R$5544,'age-length prop'!$C67,'Individual Data'!$N$6:$N$5544,'age-length prop'!$B$6)</f>
        <v>0</v>
      </c>
      <c r="H67" s="16">
        <f>SUMIFS('Individual Data'!$AB$6:$AB$5544,'Individual Data'!$V$6:$V$5544,'age-length prop'!$B67,'Individual Data'!$Y$6:$Y$5544,'age-length prop'!H$7,'Individual Data'!$R$6:$R$5544,'age-length prop'!$C67,'Individual Data'!$N$6:$N$5544,'age-length prop'!$B$6)</f>
        <v>0</v>
      </c>
      <c r="I67" s="16">
        <f>SUMIFS('Individual Data'!$AB$6:$AB$5544,'Individual Data'!$V$6:$V$5544,'age-length prop'!$B67,'Individual Data'!$Y$6:$Y$5544,'age-length prop'!I$7,'Individual Data'!$R$6:$R$5544,'age-length prop'!$C67,'Individual Data'!$N$6:$N$5544,'age-length prop'!$B$6)</f>
        <v>0</v>
      </c>
      <c r="J67" s="16">
        <f>SUMIFS('Individual Data'!$AB$6:$AB$5544,'Individual Data'!$V$6:$V$5544,'age-length prop'!$B67,'Individual Data'!$Y$6:$Y$5544,'age-length prop'!J$7,'Individual Data'!$R$6:$R$5544,'age-length prop'!$C67,'Individual Data'!$N$6:$N$5544,'age-length prop'!$B$6)</f>
        <v>0</v>
      </c>
      <c r="K67" s="16">
        <f>SUMIFS('Individual Data'!$AB$6:$AB$5544,'Individual Data'!$V$6:$V$5544,'age-length prop'!$B67,'Individual Data'!$Y$6:$Y$5544,'age-length prop'!K$7,'Individual Data'!$R$6:$R$5544,'age-length prop'!$C67,'Individual Data'!$N$6:$N$5544,'age-length prop'!$B$6)</f>
        <v>23.316195372750641</v>
      </c>
      <c r="L67" s="16">
        <f>SUMIFS('Individual Data'!$AB$6:$AB$5544,'Individual Data'!$V$6:$V$5544,'age-length prop'!$B67,'Individual Data'!$Y$6:$Y$5544,'age-length prop'!L$7,'Individual Data'!$R$6:$R$5544,'age-length prop'!$C67,'Individual Data'!$N$6:$N$5544,'age-length prop'!$B$6)</f>
        <v>0</v>
      </c>
      <c r="M67" s="16">
        <f>SUMIFS('Individual Data'!$AB$6:$AB$5544,'Individual Data'!$V$6:$V$5544,'age-length prop'!$B67,'Individual Data'!$Y$6:$Y$5544,'age-length prop'!M$7,'Individual Data'!$R$6:$R$5544,'age-length prop'!$C67,'Individual Data'!$N$6:$N$5544,'age-length prop'!$B$6)</f>
        <v>0</v>
      </c>
      <c r="N67" s="16">
        <f>SUMIFS('Individual Data'!$AB$6:$AB$5544,'Individual Data'!$V$6:$V$5544,'age-length prop'!$B67,'Individual Data'!$Y$6:$Y$5544,'age-length prop'!N$7,'Individual Data'!$R$6:$R$5544,'age-length prop'!$C67,'Individual Data'!$N$6:$N$5544,'age-length prop'!$B$6)</f>
        <v>0</v>
      </c>
      <c r="O67" s="16">
        <f>SUMIFS('Individual Data'!$AB$6:$AB$5544,'Individual Data'!$V$6:$V$5544,'age-length prop'!$B67,'Individual Data'!$Y$6:$Y$5544,'age-length prop'!O$7,'Individual Data'!$R$6:$R$5544,'age-length prop'!$C67,'Individual Data'!$N$6:$N$5544,'age-length prop'!$B$6)</f>
        <v>0</v>
      </c>
      <c r="P67" s="16">
        <f>SUMIFS('Individual Data'!$AB$6:$AB$5544,'Individual Data'!$V$6:$V$5544,'age-length prop'!$B67,'Individual Data'!$Y$6:$Y$5544,'age-length prop'!P$7,'Individual Data'!$R$6:$R$5544,'age-length prop'!$C67,'Individual Data'!$N$6:$N$5544,'age-length prop'!$B$6)</f>
        <v>0</v>
      </c>
      <c r="Q67" s="38">
        <f t="shared" si="173"/>
        <v>0</v>
      </c>
      <c r="R67" s="30">
        <f t="shared" si="174"/>
        <v>0</v>
      </c>
      <c r="S67" s="30">
        <f t="shared" si="175"/>
        <v>0</v>
      </c>
      <c r="T67" s="30">
        <f t="shared" si="176"/>
        <v>0</v>
      </c>
      <c r="U67" s="30">
        <f t="shared" si="177"/>
        <v>0</v>
      </c>
      <c r="V67" s="30">
        <f t="shared" si="178"/>
        <v>0</v>
      </c>
      <c r="W67" s="30">
        <f t="shared" si="179"/>
        <v>0</v>
      </c>
      <c r="X67" s="30">
        <f t="shared" si="180"/>
        <v>23.553636688960719</v>
      </c>
      <c r="Y67" s="30">
        <f t="shared" si="181"/>
        <v>0</v>
      </c>
      <c r="Z67" s="30">
        <f t="shared" si="182"/>
        <v>0</v>
      </c>
      <c r="AA67" s="30">
        <f t="shared" si="183"/>
        <v>0</v>
      </c>
      <c r="AB67" s="30">
        <f t="shared" si="184"/>
        <v>0</v>
      </c>
      <c r="AC67" s="30">
        <f t="shared" si="185"/>
        <v>0</v>
      </c>
      <c r="AD67" s="12">
        <f>VLOOKUP(A67,'PBT Tag Rates'!$B$5:$E$44,4,FALSE)</f>
        <v>0.56498000000000004</v>
      </c>
      <c r="AE67" s="30">
        <f t="shared" si="58"/>
        <v>0</v>
      </c>
      <c r="AF67" s="30">
        <f t="shared" si="59"/>
        <v>0</v>
      </c>
      <c r="AG67" s="30">
        <f t="shared" si="60"/>
        <v>0</v>
      </c>
      <c r="AH67" s="30">
        <f t="shared" si="61"/>
        <v>0</v>
      </c>
      <c r="AI67" s="30">
        <f t="shared" si="62"/>
        <v>0</v>
      </c>
      <c r="AJ67" s="30">
        <f t="shared" si="63"/>
        <v>0</v>
      </c>
      <c r="AK67" s="30">
        <f t="shared" si="64"/>
        <v>0</v>
      </c>
      <c r="AL67" s="30">
        <f t="shared" si="65"/>
        <v>41.689328275267648</v>
      </c>
      <c r="AM67" s="30">
        <f t="shared" si="66"/>
        <v>0</v>
      </c>
      <c r="AN67" s="30">
        <f t="shared" si="67"/>
        <v>0</v>
      </c>
      <c r="AO67" s="30">
        <f t="shared" si="68"/>
        <v>0</v>
      </c>
      <c r="AP67" s="30">
        <f t="shared" si="69"/>
        <v>0</v>
      </c>
      <c r="AQ67" s="30">
        <f t="shared" si="70"/>
        <v>0</v>
      </c>
      <c r="AS67" s="32">
        <f t="shared" si="186"/>
        <v>0</v>
      </c>
      <c r="AT67" s="33">
        <f t="shared" si="187"/>
        <v>41.689328275267648</v>
      </c>
      <c r="AV67">
        <f t="shared" si="124"/>
        <v>2019</v>
      </c>
      <c r="AW67" t="str">
        <f t="shared" si="125"/>
        <v>Klickitat</v>
      </c>
      <c r="AX67" t="s">
        <v>3203</v>
      </c>
      <c r="AY67" s="145">
        <f>SUMIFS('cwt rel info'!$A$6:$A$317,'cwt rel info'!$D$6:$D$317,'age-length prop'!AV67,'cwt rel info'!$E$6:$E$317,'age-length prop'!AW67)</f>
        <v>0</v>
      </c>
      <c r="AZ67" s="30">
        <f t="shared" si="189"/>
        <v>41.689328275267648</v>
      </c>
      <c r="BA67" s="30">
        <f t="shared" si="190"/>
        <v>20.883589421052061</v>
      </c>
      <c r="BB67" s="30">
        <f t="shared" si="191"/>
        <v>0</v>
      </c>
      <c r="BC67" s="145" t="str">
        <f>VLOOKUP(AW67,'Individual Data'!$V$5:$AC$5544,8,FALSE)</f>
        <v>Blw</v>
      </c>
      <c r="BD67" s="16">
        <f t="shared" si="192"/>
        <v>31.308685534726003</v>
      </c>
      <c r="BE67" s="16">
        <f t="shared" si="193"/>
        <v>15.683575655210099</v>
      </c>
      <c r="BF67" s="16">
        <f t="shared" si="194"/>
        <v>0</v>
      </c>
      <c r="BI67" s="38">
        <f t="shared" si="127"/>
        <v>0</v>
      </c>
      <c r="BJ67" s="30">
        <f t="shared" si="128"/>
        <v>0</v>
      </c>
      <c r="BK67" s="30">
        <f t="shared" si="129"/>
        <v>0</v>
      </c>
      <c r="BL67" s="30">
        <f t="shared" si="130"/>
        <v>0</v>
      </c>
      <c r="BM67" s="30">
        <f t="shared" si="131"/>
        <v>0</v>
      </c>
      <c r="BN67" s="30">
        <f t="shared" si="132"/>
        <v>0</v>
      </c>
      <c r="BO67" s="30">
        <f t="shared" si="133"/>
        <v>0</v>
      </c>
      <c r="BP67" s="30">
        <f t="shared" si="134"/>
        <v>18.13569158630693</v>
      </c>
      <c r="BQ67" s="30">
        <f t="shared" si="135"/>
        <v>0</v>
      </c>
      <c r="BR67" s="30">
        <f t="shared" si="136"/>
        <v>0</v>
      </c>
      <c r="BS67" s="30">
        <f t="shared" si="137"/>
        <v>0</v>
      </c>
      <c r="BT67" s="30">
        <f t="shared" si="138"/>
        <v>0</v>
      </c>
      <c r="BU67" s="30">
        <f t="shared" si="139"/>
        <v>0</v>
      </c>
      <c r="BV67" s="13">
        <f t="shared" si="77"/>
        <v>0</v>
      </c>
      <c r="BW67" s="30">
        <f>SUMIFS('Individual Data'!$X$6:$X$5544,'Individual Data'!$I$6:$I$5544,'age-length prop'!BW$7,'Individual Data'!$V$6:$V$5544,'age-length prop'!$B67,'Individual Data'!$R$6:$R$5544,'age-length prop'!$C67,'Individual Data'!$N$6:$N$5544,"F")</f>
        <v>0</v>
      </c>
      <c r="BX67" s="30">
        <f>SUMIFS('Individual Data'!$X$6:$X$5544,'Individual Data'!$I$6:$I$5544,'age-length prop'!BX$7,'Individual Data'!$V$6:$V$5544,'age-length prop'!$B67,'Individual Data'!$R$6:$R$5544,'age-length prop'!$C67,'Individual Data'!$N$6:$N$5544,"F")</f>
        <v>2</v>
      </c>
      <c r="BY67" s="30">
        <f t="shared" si="195"/>
        <v>0</v>
      </c>
      <c r="BZ67" s="30">
        <f t="shared" si="196"/>
        <v>0</v>
      </c>
      <c r="CA67" s="30">
        <f t="shared" si="197"/>
        <v>0</v>
      </c>
      <c r="CB67" s="30">
        <f t="shared" si="198"/>
        <v>0</v>
      </c>
      <c r="CC67" s="30">
        <f t="shared" si="199"/>
        <v>0</v>
      </c>
      <c r="CD67" s="30">
        <f t="shared" si="200"/>
        <v>0</v>
      </c>
      <c r="CE67" s="30">
        <f t="shared" si="201"/>
        <v>0</v>
      </c>
      <c r="CF67" s="30">
        <f t="shared" si="202"/>
        <v>0</v>
      </c>
      <c r="CG67" s="30">
        <f t="shared" si="203"/>
        <v>0</v>
      </c>
      <c r="CH67" s="30">
        <f t="shared" si="204"/>
        <v>0</v>
      </c>
      <c r="CI67" s="30">
        <f t="shared" si="205"/>
        <v>0</v>
      </c>
      <c r="CJ67" s="30">
        <f t="shared" si="206"/>
        <v>0</v>
      </c>
      <c r="CK67" s="30">
        <f t="shared" si="207"/>
        <v>0</v>
      </c>
      <c r="CL67" s="30"/>
      <c r="CM67" s="16">
        <f t="shared" si="80"/>
        <v>0</v>
      </c>
      <c r="CN67" s="16">
        <f t="shared" si="81"/>
        <v>0</v>
      </c>
      <c r="CO67" s="16">
        <f t="shared" si="82"/>
        <v>0</v>
      </c>
      <c r="CP67" s="16">
        <f t="shared" si="83"/>
        <v>0</v>
      </c>
      <c r="CQ67" s="16">
        <f t="shared" si="84"/>
        <v>0</v>
      </c>
      <c r="CR67" s="16">
        <f t="shared" si="85"/>
        <v>0</v>
      </c>
      <c r="CS67" s="16">
        <f t="shared" si="86"/>
        <v>0</v>
      </c>
      <c r="CT67" s="16">
        <f t="shared" si="87"/>
        <v>18.13569158630693</v>
      </c>
      <c r="CU67" s="16">
        <f t="shared" si="88"/>
        <v>0</v>
      </c>
      <c r="CV67" s="16">
        <f t="shared" si="89"/>
        <v>0</v>
      </c>
      <c r="CW67" s="16">
        <f t="shared" si="90"/>
        <v>0</v>
      </c>
      <c r="CX67" s="16">
        <f t="shared" si="91"/>
        <v>0</v>
      </c>
      <c r="CY67" s="16">
        <f t="shared" si="92"/>
        <v>0</v>
      </c>
    </row>
    <row r="68" spans="1:104" x14ac:dyDescent="0.25">
      <c r="A68" t="s">
        <v>2105</v>
      </c>
      <c r="B68" t="s">
        <v>9738</v>
      </c>
      <c r="C68">
        <v>4</v>
      </c>
      <c r="D68" s="16">
        <f>SUMIFS('Individual Data'!$AB$6:$AB$5544,'Individual Data'!$V$6:$V$5544,'age-length prop'!$B68,'Individual Data'!$Y$6:$Y$5544,'age-length prop'!D$7,'Individual Data'!$R$6:$R$5544,'age-length prop'!$C68,'Individual Data'!$N$6:$N$5544,'age-length prop'!$B$6)</f>
        <v>0</v>
      </c>
      <c r="E68" s="16">
        <f>SUMIFS('Individual Data'!$AB$6:$AB$5544,'Individual Data'!$V$6:$V$5544,'age-length prop'!$B68,'Individual Data'!$Y$6:$Y$5544,'age-length prop'!E$7,'Individual Data'!$R$6:$R$5544,'age-length prop'!$C68,'Individual Data'!$N$6:$N$5544,'age-length prop'!$B$6)</f>
        <v>0</v>
      </c>
      <c r="F68" s="16">
        <f>SUMIFS('Individual Data'!$AB$6:$AB$5544,'Individual Data'!$V$6:$V$5544,'age-length prop'!$B68,'Individual Data'!$Y$6:$Y$5544,'age-length prop'!F$7,'Individual Data'!$R$6:$R$5544,'age-length prop'!$C68,'Individual Data'!$N$6:$N$5544,'age-length prop'!$B$6)</f>
        <v>0</v>
      </c>
      <c r="G68" s="16">
        <f>SUMIFS('Individual Data'!$AB$6:$AB$5544,'Individual Data'!$V$6:$V$5544,'age-length prop'!$B68,'Individual Data'!$Y$6:$Y$5544,'age-length prop'!G$7,'Individual Data'!$R$6:$R$5544,'age-length prop'!$C68,'Individual Data'!$N$6:$N$5544,'age-length prop'!$B$6)</f>
        <v>0</v>
      </c>
      <c r="H68" s="16">
        <f>SUMIFS('Individual Data'!$AB$6:$AB$5544,'Individual Data'!$V$6:$V$5544,'age-length prop'!$B68,'Individual Data'!$Y$6:$Y$5544,'age-length prop'!H$7,'Individual Data'!$R$6:$R$5544,'age-length prop'!$C68,'Individual Data'!$N$6:$N$5544,'age-length prop'!$B$6)</f>
        <v>0</v>
      </c>
      <c r="I68" s="16">
        <f>SUMIFS('Individual Data'!$AB$6:$AB$5544,'Individual Data'!$V$6:$V$5544,'age-length prop'!$B68,'Individual Data'!$Y$6:$Y$5544,'age-length prop'!I$7,'Individual Data'!$R$6:$R$5544,'age-length prop'!$C68,'Individual Data'!$N$6:$N$5544,'age-length prop'!$B$6)</f>
        <v>0</v>
      </c>
      <c r="J68" s="16">
        <f>SUMIFS('Individual Data'!$AB$6:$AB$5544,'Individual Data'!$V$6:$V$5544,'age-length prop'!$B68,'Individual Data'!$Y$6:$Y$5544,'age-length prop'!J$7,'Individual Data'!$R$6:$R$5544,'age-length prop'!$C68,'Individual Data'!$N$6:$N$5544,'age-length prop'!$B$6)</f>
        <v>11.658097686375321</v>
      </c>
      <c r="K68" s="16">
        <f>SUMIFS('Individual Data'!$AB$6:$AB$5544,'Individual Data'!$V$6:$V$5544,'age-length prop'!$B68,'Individual Data'!$Y$6:$Y$5544,'age-length prop'!K$7,'Individual Data'!$R$6:$R$5544,'age-length prop'!$C68,'Individual Data'!$N$6:$N$5544,'age-length prop'!$B$6)</f>
        <v>11.658097686375321</v>
      </c>
      <c r="L68" s="16">
        <f>SUMIFS('Individual Data'!$AB$6:$AB$5544,'Individual Data'!$V$6:$V$5544,'age-length prop'!$B68,'Individual Data'!$Y$6:$Y$5544,'age-length prop'!L$7,'Individual Data'!$R$6:$R$5544,'age-length prop'!$C68,'Individual Data'!$N$6:$N$5544,'age-length prop'!$B$6)</f>
        <v>34.974293059125962</v>
      </c>
      <c r="M68" s="16">
        <f>SUMIFS('Individual Data'!$AB$6:$AB$5544,'Individual Data'!$V$6:$V$5544,'age-length prop'!$B68,'Individual Data'!$Y$6:$Y$5544,'age-length prop'!M$7,'Individual Data'!$R$6:$R$5544,'age-length prop'!$C68,'Individual Data'!$N$6:$N$5544,'age-length prop'!$B$6)</f>
        <v>11.658097686375321</v>
      </c>
      <c r="N68" s="16">
        <f>SUMIFS('Individual Data'!$AB$6:$AB$5544,'Individual Data'!$V$6:$V$5544,'age-length prop'!$B68,'Individual Data'!$Y$6:$Y$5544,'age-length prop'!N$7,'Individual Data'!$R$6:$R$5544,'age-length prop'!$C68,'Individual Data'!$N$6:$N$5544,'age-length prop'!$B$6)</f>
        <v>0</v>
      </c>
      <c r="O68" s="16">
        <f>SUMIFS('Individual Data'!$AB$6:$AB$5544,'Individual Data'!$V$6:$V$5544,'age-length prop'!$B68,'Individual Data'!$Y$6:$Y$5544,'age-length prop'!O$7,'Individual Data'!$R$6:$R$5544,'age-length prop'!$C68,'Individual Data'!$N$6:$N$5544,'age-length prop'!$B$6)</f>
        <v>0</v>
      </c>
      <c r="P68" s="16">
        <f>SUMIFS('Individual Data'!$AB$6:$AB$5544,'Individual Data'!$V$6:$V$5544,'age-length prop'!$B68,'Individual Data'!$Y$6:$Y$5544,'age-length prop'!P$7,'Individual Data'!$R$6:$R$5544,'age-length prop'!$C68,'Individual Data'!$N$6:$N$5544,'age-length prop'!$B$6)</f>
        <v>0</v>
      </c>
      <c r="Q68" s="38">
        <f t="shared" si="173"/>
        <v>0</v>
      </c>
      <c r="R68" s="30">
        <f t="shared" si="174"/>
        <v>0</v>
      </c>
      <c r="S68" s="30">
        <f t="shared" si="175"/>
        <v>0</v>
      </c>
      <c r="T68" s="30">
        <f t="shared" si="176"/>
        <v>0</v>
      </c>
      <c r="U68" s="30">
        <f t="shared" si="177"/>
        <v>0</v>
      </c>
      <c r="V68" s="30">
        <f t="shared" si="178"/>
        <v>0</v>
      </c>
      <c r="W68" s="30">
        <f t="shared" si="179"/>
        <v>11.75998196324961</v>
      </c>
      <c r="X68" s="30">
        <f t="shared" si="180"/>
        <v>11.776818344480359</v>
      </c>
      <c r="Y68" s="30">
        <f t="shared" si="181"/>
        <v>35.429074978926394</v>
      </c>
      <c r="Z68" s="30">
        <f t="shared" si="182"/>
        <v>11.817075182565601</v>
      </c>
      <c r="AA68" s="30">
        <f t="shared" si="183"/>
        <v>0</v>
      </c>
      <c r="AB68" s="30">
        <f t="shared" si="184"/>
        <v>0</v>
      </c>
      <c r="AC68" s="30">
        <f t="shared" si="185"/>
        <v>0</v>
      </c>
      <c r="AD68" s="12">
        <f>VLOOKUP(A68,'PBT Tag Rates'!$B$5:$E$44,4,FALSE)</f>
        <v>1</v>
      </c>
      <c r="AE68" s="30">
        <f t="shared" si="58"/>
        <v>0</v>
      </c>
      <c r="AF68" s="30">
        <f t="shared" si="59"/>
        <v>0</v>
      </c>
      <c r="AG68" s="30">
        <f t="shared" si="60"/>
        <v>0</v>
      </c>
      <c r="AH68" s="30">
        <f t="shared" si="61"/>
        <v>0</v>
      </c>
      <c r="AI68" s="30">
        <f t="shared" si="62"/>
        <v>0</v>
      </c>
      <c r="AJ68" s="30">
        <f t="shared" si="63"/>
        <v>0</v>
      </c>
      <c r="AK68" s="30">
        <f t="shared" si="64"/>
        <v>11.75998196324961</v>
      </c>
      <c r="AL68" s="30">
        <f t="shared" si="65"/>
        <v>11.776818344480359</v>
      </c>
      <c r="AM68" s="30">
        <f t="shared" si="66"/>
        <v>35.429074978926394</v>
      </c>
      <c r="AN68" s="30">
        <f t="shared" si="67"/>
        <v>11.817075182565601</v>
      </c>
      <c r="AO68" s="30">
        <f t="shared" si="68"/>
        <v>0</v>
      </c>
      <c r="AP68" s="30">
        <f t="shared" si="69"/>
        <v>0</v>
      </c>
      <c r="AQ68" s="30">
        <f t="shared" si="70"/>
        <v>0</v>
      </c>
      <c r="AS68" s="32">
        <f t="shared" si="186"/>
        <v>0</v>
      </c>
      <c r="AT68" s="33">
        <f t="shared" si="187"/>
        <v>70.782950469221959</v>
      </c>
      <c r="AV68">
        <f t="shared" si="124"/>
        <v>2019</v>
      </c>
      <c r="AW68" t="str">
        <f t="shared" si="125"/>
        <v>LWSH</v>
      </c>
      <c r="AX68" t="s">
        <v>3203</v>
      </c>
      <c r="AY68" s="145">
        <f>SUMIFS('cwt rel info'!$A$6:$A$317,'cwt rel info'!$D$6:$D$317,'age-length prop'!AV68,'cwt rel info'!$E$6:$E$317,'age-length prop'!AW68)</f>
        <v>0</v>
      </c>
      <c r="AZ68" s="30">
        <f t="shared" si="189"/>
        <v>70.782950469221959</v>
      </c>
      <c r="BA68" s="30">
        <f t="shared" si="190"/>
        <v>35.286644494055551</v>
      </c>
      <c r="BB68" s="30">
        <f t="shared" si="191"/>
        <v>0</v>
      </c>
      <c r="BC68" s="145" t="str">
        <f>VLOOKUP(AW68,'Individual Data'!$V$5:$AC$5544,8,FALSE)</f>
        <v>Blw</v>
      </c>
      <c r="BD68" s="16">
        <f t="shared" si="192"/>
        <v>53.157995802385692</v>
      </c>
      <c r="BE68" s="16">
        <f t="shared" si="193"/>
        <v>26.500270015035717</v>
      </c>
      <c r="BF68" s="16">
        <f t="shared" si="194"/>
        <v>0</v>
      </c>
      <c r="BI68" s="38">
        <f t="shared" si="127"/>
        <v>0</v>
      </c>
      <c r="BJ68" s="30">
        <f t="shared" si="128"/>
        <v>0</v>
      </c>
      <c r="BK68" s="30">
        <f t="shared" si="129"/>
        <v>0</v>
      </c>
      <c r="BL68" s="30">
        <f t="shared" si="130"/>
        <v>0</v>
      </c>
      <c r="BM68" s="30">
        <f t="shared" si="131"/>
        <v>0</v>
      </c>
      <c r="BN68" s="30">
        <f t="shared" si="132"/>
        <v>0</v>
      </c>
      <c r="BO68" s="30">
        <f t="shared" si="133"/>
        <v>0</v>
      </c>
      <c r="BP68" s="30">
        <f t="shared" si="134"/>
        <v>0</v>
      </c>
      <c r="BQ68" s="30">
        <f t="shared" si="135"/>
        <v>0</v>
      </c>
      <c r="BR68" s="30">
        <f t="shared" si="136"/>
        <v>0</v>
      </c>
      <c r="BS68" s="30">
        <f t="shared" si="137"/>
        <v>0</v>
      </c>
      <c r="BT68" s="30">
        <f t="shared" si="138"/>
        <v>0</v>
      </c>
      <c r="BU68" s="30">
        <f t="shared" si="139"/>
        <v>0</v>
      </c>
      <c r="BV68" s="13">
        <f t="shared" si="77"/>
        <v>0</v>
      </c>
      <c r="BW68" s="30">
        <f>SUMIFS('Individual Data'!$X$6:$X$5544,'Individual Data'!$I$6:$I$5544,'age-length prop'!BW$7,'Individual Data'!$V$6:$V$5544,'age-length prop'!$B68,'Individual Data'!$R$6:$R$5544,'age-length prop'!$C68,'Individual Data'!$N$6:$N$5544,"F")</f>
        <v>0</v>
      </c>
      <c r="BX68" s="30">
        <f>SUMIFS('Individual Data'!$X$6:$X$5544,'Individual Data'!$I$6:$I$5544,'age-length prop'!BX$7,'Individual Data'!$V$6:$V$5544,'age-length prop'!$B68,'Individual Data'!$R$6:$R$5544,'age-length prop'!$C68,'Individual Data'!$N$6:$N$5544,"F")</f>
        <v>6</v>
      </c>
      <c r="BY68" s="30">
        <f t="shared" si="195"/>
        <v>0</v>
      </c>
      <c r="BZ68" s="30">
        <f t="shared" si="196"/>
        <v>0</v>
      </c>
      <c r="CA68" s="30">
        <f t="shared" si="197"/>
        <v>0</v>
      </c>
      <c r="CB68" s="30">
        <f t="shared" si="198"/>
        <v>0</v>
      </c>
      <c r="CC68" s="30">
        <f t="shared" si="199"/>
        <v>0</v>
      </c>
      <c r="CD68" s="30">
        <f t="shared" si="200"/>
        <v>0</v>
      </c>
      <c r="CE68" s="30">
        <f t="shared" si="201"/>
        <v>0</v>
      </c>
      <c r="CF68" s="30">
        <f t="shared" si="202"/>
        <v>0</v>
      </c>
      <c r="CG68" s="30">
        <f t="shared" si="203"/>
        <v>0</v>
      </c>
      <c r="CH68" s="30">
        <f t="shared" si="204"/>
        <v>0</v>
      </c>
      <c r="CI68" s="30">
        <f t="shared" si="205"/>
        <v>0</v>
      </c>
      <c r="CJ68" s="30">
        <f t="shared" si="206"/>
        <v>0</v>
      </c>
      <c r="CK68" s="30">
        <f t="shared" si="207"/>
        <v>0</v>
      </c>
      <c r="CL68" s="30"/>
      <c r="CM68" s="16">
        <f t="shared" si="80"/>
        <v>0</v>
      </c>
      <c r="CN68" s="16">
        <f t="shared" si="81"/>
        <v>0</v>
      </c>
      <c r="CO68" s="16">
        <f t="shared" si="82"/>
        <v>0</v>
      </c>
      <c r="CP68" s="16">
        <f t="shared" si="83"/>
        <v>0</v>
      </c>
      <c r="CQ68" s="16">
        <f t="shared" si="84"/>
        <v>0</v>
      </c>
      <c r="CR68" s="16">
        <f t="shared" si="85"/>
        <v>0</v>
      </c>
      <c r="CS68" s="16">
        <f t="shared" si="86"/>
        <v>0</v>
      </c>
      <c r="CT68" s="16">
        <f t="shared" si="87"/>
        <v>0</v>
      </c>
      <c r="CU68" s="16">
        <f t="shared" si="88"/>
        <v>0</v>
      </c>
      <c r="CV68" s="16">
        <f t="shared" si="89"/>
        <v>0</v>
      </c>
      <c r="CW68" s="16">
        <f t="shared" si="90"/>
        <v>0</v>
      </c>
      <c r="CX68" s="16">
        <f t="shared" si="91"/>
        <v>0</v>
      </c>
      <c r="CY68" s="16">
        <f t="shared" si="92"/>
        <v>0</v>
      </c>
    </row>
    <row r="69" spans="1:104" x14ac:dyDescent="0.25">
      <c r="A69" t="s">
        <v>2605</v>
      </c>
      <c r="B69" t="s">
        <v>7657</v>
      </c>
      <c r="C69">
        <v>4</v>
      </c>
      <c r="D69" s="16">
        <f>SUMIFS('Individual Data'!$AB$6:$AB$5544,'Individual Data'!$V$6:$V$5544,'age-length prop'!$B69,'Individual Data'!$Y$6:$Y$5544,'age-length prop'!D$7,'Individual Data'!$R$6:$R$5544,'age-length prop'!$C69,'Individual Data'!$N$6:$N$5544,'age-length prop'!$B$6)</f>
        <v>0</v>
      </c>
      <c r="E69" s="16">
        <f>SUMIFS('Individual Data'!$AB$6:$AB$5544,'Individual Data'!$V$6:$V$5544,'age-length prop'!$B69,'Individual Data'!$Y$6:$Y$5544,'age-length prop'!E$7,'Individual Data'!$R$6:$R$5544,'age-length prop'!$C69,'Individual Data'!$N$6:$N$5544,'age-length prop'!$B$6)</f>
        <v>0</v>
      </c>
      <c r="F69" s="16">
        <f>SUMIFS('Individual Data'!$AB$6:$AB$5544,'Individual Data'!$V$6:$V$5544,'age-length prop'!$B69,'Individual Data'!$Y$6:$Y$5544,'age-length prop'!F$7,'Individual Data'!$R$6:$R$5544,'age-length prop'!$C69,'Individual Data'!$N$6:$N$5544,'age-length prop'!$B$6)</f>
        <v>0</v>
      </c>
      <c r="G69" s="16">
        <f>SUMIFS('Individual Data'!$AB$6:$AB$5544,'Individual Data'!$V$6:$V$5544,'age-length prop'!$B69,'Individual Data'!$Y$6:$Y$5544,'age-length prop'!G$7,'Individual Data'!$R$6:$R$5544,'age-length prop'!$C69,'Individual Data'!$N$6:$N$5544,'age-length prop'!$B$6)</f>
        <v>0</v>
      </c>
      <c r="H69" s="16">
        <f>SUMIFS('Individual Data'!$AB$6:$AB$5544,'Individual Data'!$V$6:$V$5544,'age-length prop'!$B69,'Individual Data'!$Y$6:$Y$5544,'age-length prop'!H$7,'Individual Data'!$R$6:$R$5544,'age-length prop'!$C69,'Individual Data'!$N$6:$N$5544,'age-length prop'!$B$6)</f>
        <v>0</v>
      </c>
      <c r="I69" s="16">
        <f>SUMIFS('Individual Data'!$AB$6:$AB$5544,'Individual Data'!$V$6:$V$5544,'age-length prop'!$B69,'Individual Data'!$Y$6:$Y$5544,'age-length prop'!I$7,'Individual Data'!$R$6:$R$5544,'age-length prop'!$C69,'Individual Data'!$N$6:$N$5544,'age-length prop'!$B$6)</f>
        <v>11.658097686375321</v>
      </c>
      <c r="J69" s="16">
        <f>SUMIFS('Individual Data'!$AB$6:$AB$5544,'Individual Data'!$V$6:$V$5544,'age-length prop'!$B69,'Individual Data'!$Y$6:$Y$5544,'age-length prop'!J$7,'Individual Data'!$R$6:$R$5544,'age-length prop'!$C69,'Individual Data'!$N$6:$N$5544,'age-length prop'!$B$6)</f>
        <v>139.89717223650388</v>
      </c>
      <c r="K69" s="16">
        <f>SUMIFS('Individual Data'!$AB$6:$AB$5544,'Individual Data'!$V$6:$V$5544,'age-length prop'!$B69,'Individual Data'!$Y$6:$Y$5544,'age-length prop'!K$7,'Individual Data'!$R$6:$R$5544,'age-length prop'!$C69,'Individual Data'!$N$6:$N$5544,'age-length prop'!$B$6)</f>
        <v>128.23907455012855</v>
      </c>
      <c r="L69" s="16">
        <f>SUMIFS('Individual Data'!$AB$6:$AB$5544,'Individual Data'!$V$6:$V$5544,'age-length prop'!$B69,'Individual Data'!$Y$6:$Y$5544,'age-length prop'!L$7,'Individual Data'!$R$6:$R$5544,'age-length prop'!$C69,'Individual Data'!$N$6:$N$5544,'age-length prop'!$B$6)</f>
        <v>0</v>
      </c>
      <c r="M69" s="16">
        <f>SUMIFS('Individual Data'!$AB$6:$AB$5544,'Individual Data'!$V$6:$V$5544,'age-length prop'!$B69,'Individual Data'!$Y$6:$Y$5544,'age-length prop'!M$7,'Individual Data'!$R$6:$R$5544,'age-length prop'!$C69,'Individual Data'!$N$6:$N$5544,'age-length prop'!$B$6)</f>
        <v>0</v>
      </c>
      <c r="N69" s="16">
        <f>SUMIFS('Individual Data'!$AB$6:$AB$5544,'Individual Data'!$V$6:$V$5544,'age-length prop'!$B69,'Individual Data'!$Y$6:$Y$5544,'age-length prop'!N$7,'Individual Data'!$R$6:$R$5544,'age-length prop'!$C69,'Individual Data'!$N$6:$N$5544,'age-length prop'!$B$6)</f>
        <v>0</v>
      </c>
      <c r="O69" s="16">
        <f>SUMIFS('Individual Data'!$AB$6:$AB$5544,'Individual Data'!$V$6:$V$5544,'age-length prop'!$B69,'Individual Data'!$Y$6:$Y$5544,'age-length prop'!O$7,'Individual Data'!$R$6:$R$5544,'age-length prop'!$C69,'Individual Data'!$N$6:$N$5544,'age-length prop'!$B$6)</f>
        <v>0</v>
      </c>
      <c r="P69" s="16">
        <f>SUMIFS('Individual Data'!$AB$6:$AB$5544,'Individual Data'!$V$6:$V$5544,'age-length prop'!$B69,'Individual Data'!$Y$6:$Y$5544,'age-length prop'!P$7,'Individual Data'!$R$6:$R$5544,'age-length prop'!$C69,'Individual Data'!$N$6:$N$5544,'age-length prop'!$B$6)</f>
        <v>0</v>
      </c>
      <c r="Q69" s="38">
        <f t="shared" si="173"/>
        <v>0</v>
      </c>
      <c r="R69" s="30">
        <f t="shared" si="174"/>
        <v>0</v>
      </c>
      <c r="S69" s="30">
        <f t="shared" si="175"/>
        <v>0</v>
      </c>
      <c r="T69" s="30">
        <f t="shared" si="176"/>
        <v>0</v>
      </c>
      <c r="U69" s="30">
        <f t="shared" si="177"/>
        <v>0</v>
      </c>
      <c r="V69" s="30">
        <f t="shared" si="178"/>
        <v>11.658097686375321</v>
      </c>
      <c r="W69" s="30">
        <f t="shared" si="179"/>
        <v>141.11978355899535</v>
      </c>
      <c r="X69" s="30">
        <f t="shared" si="180"/>
        <v>129.54500178928396</v>
      </c>
      <c r="Y69" s="30">
        <f t="shared" si="181"/>
        <v>0</v>
      </c>
      <c r="Z69" s="30">
        <f t="shared" si="182"/>
        <v>0</v>
      </c>
      <c r="AA69" s="30">
        <f t="shared" si="183"/>
        <v>0</v>
      </c>
      <c r="AB69" s="30">
        <f t="shared" si="184"/>
        <v>0</v>
      </c>
      <c r="AC69" s="30">
        <f t="shared" si="185"/>
        <v>0</v>
      </c>
      <c r="AD69" s="12">
        <f>VLOOKUP(A69,'PBT Tag Rates'!$B$5:$E$44,4,FALSE)</f>
        <v>0.96152300000000002</v>
      </c>
      <c r="AE69" s="30">
        <f t="shared" si="58"/>
        <v>0</v>
      </c>
      <c r="AF69" s="30">
        <f t="shared" si="59"/>
        <v>0</v>
      </c>
      <c r="AG69" s="30">
        <f t="shared" si="60"/>
        <v>0</v>
      </c>
      <c r="AH69" s="30">
        <f t="shared" si="61"/>
        <v>0</v>
      </c>
      <c r="AI69" s="30">
        <f t="shared" si="62"/>
        <v>0</v>
      </c>
      <c r="AJ69" s="30">
        <f t="shared" si="63"/>
        <v>12.124616557664581</v>
      </c>
      <c r="AK69" s="30">
        <f t="shared" si="64"/>
        <v>146.76693491366856</v>
      </c>
      <c r="AL69" s="30">
        <f t="shared" si="65"/>
        <v>134.72896830266563</v>
      </c>
      <c r="AM69" s="30">
        <f t="shared" si="66"/>
        <v>0</v>
      </c>
      <c r="AN69" s="30">
        <f t="shared" si="67"/>
        <v>0</v>
      </c>
      <c r="AO69" s="30">
        <f t="shared" si="68"/>
        <v>0</v>
      </c>
      <c r="AP69" s="30">
        <f t="shared" si="69"/>
        <v>0</v>
      </c>
      <c r="AQ69" s="30">
        <f t="shared" si="70"/>
        <v>0</v>
      </c>
      <c r="AS69" s="32">
        <f t="shared" si="186"/>
        <v>0</v>
      </c>
      <c r="AT69" s="33">
        <f t="shared" si="187"/>
        <v>293.62051977399881</v>
      </c>
      <c r="AV69">
        <f t="shared" si="124"/>
        <v>2019</v>
      </c>
      <c r="AW69" t="str">
        <f t="shared" si="125"/>
        <v>PRH</v>
      </c>
      <c r="AX69" t="s">
        <v>3203</v>
      </c>
      <c r="AY69" s="145">
        <f>SUMIFS('cwt rel info'!$A$6:$A$317,'cwt rel info'!$D$6:$D$317,'age-length prop'!AV69,'cwt rel info'!$E$6:$E$317,'age-length prop'!AW69)</f>
        <v>0</v>
      </c>
      <c r="AZ69" s="30">
        <f t="shared" si="189"/>
        <v>293.62051977399881</v>
      </c>
      <c r="BA69" s="30">
        <f t="shared" si="190"/>
        <v>483.92504793389918</v>
      </c>
      <c r="BB69" s="30">
        <f t="shared" si="191"/>
        <v>0</v>
      </c>
      <c r="BC69" s="145" t="str">
        <f>VLOOKUP(AW69,'Individual Data'!$V$5:$AC$5544,8,FALSE)</f>
        <v>Blw</v>
      </c>
      <c r="BD69" s="16">
        <f t="shared" si="192"/>
        <v>220.50901035027312</v>
      </c>
      <c r="BE69" s="16">
        <f t="shared" si="193"/>
        <v>363.42771099835829</v>
      </c>
      <c r="BF69" s="16">
        <f t="shared" si="194"/>
        <v>0</v>
      </c>
      <c r="BI69" s="38">
        <f t="shared" si="127"/>
        <v>0</v>
      </c>
      <c r="BJ69" s="30">
        <f t="shared" si="128"/>
        <v>0</v>
      </c>
      <c r="BK69" s="30">
        <f t="shared" si="129"/>
        <v>0</v>
      </c>
      <c r="BL69" s="30">
        <f t="shared" si="130"/>
        <v>0</v>
      </c>
      <c r="BM69" s="30">
        <f t="shared" si="131"/>
        <v>0</v>
      </c>
      <c r="BN69" s="30">
        <f t="shared" si="132"/>
        <v>0.46651887128926006</v>
      </c>
      <c r="BO69" s="30">
        <f t="shared" si="133"/>
        <v>5.6471513546732126</v>
      </c>
      <c r="BP69" s="30">
        <f t="shared" si="134"/>
        <v>5.1839665133816766</v>
      </c>
      <c r="BQ69" s="30">
        <f t="shared" si="135"/>
        <v>0</v>
      </c>
      <c r="BR69" s="30">
        <f t="shared" si="136"/>
        <v>0</v>
      </c>
      <c r="BS69" s="30">
        <f t="shared" si="137"/>
        <v>0</v>
      </c>
      <c r="BT69" s="30">
        <f t="shared" si="138"/>
        <v>0</v>
      </c>
      <c r="BU69" s="30">
        <f t="shared" si="139"/>
        <v>0</v>
      </c>
      <c r="BV69" s="13">
        <f t="shared" si="77"/>
        <v>0.58333333333333337</v>
      </c>
      <c r="BW69" s="30">
        <f>SUMIFS('Individual Data'!$X$6:$X$5544,'Individual Data'!$I$6:$I$5544,'age-length prop'!BW$7,'Individual Data'!$V$6:$V$5544,'age-length prop'!$B69,'Individual Data'!$R$6:$R$5544,'age-length prop'!$C69,'Individual Data'!$N$6:$N$5544,"F")</f>
        <v>14</v>
      </c>
      <c r="BX69" s="30">
        <f>SUMIFS('Individual Data'!$X$6:$X$5544,'Individual Data'!$I$6:$I$5544,'age-length prop'!BX$7,'Individual Data'!$V$6:$V$5544,'age-length prop'!$B69,'Individual Data'!$R$6:$R$5544,'age-length prop'!$C69,'Individual Data'!$N$6:$N$5544,"F")</f>
        <v>10</v>
      </c>
      <c r="BY69" s="30">
        <f t="shared" si="195"/>
        <v>0</v>
      </c>
      <c r="BZ69" s="30">
        <f t="shared" si="196"/>
        <v>0</v>
      </c>
      <c r="CA69" s="30">
        <f t="shared" si="197"/>
        <v>0</v>
      </c>
      <c r="CB69" s="30">
        <f t="shared" si="198"/>
        <v>0</v>
      </c>
      <c r="CC69" s="30">
        <f t="shared" si="199"/>
        <v>0</v>
      </c>
      <c r="CD69" s="30">
        <f t="shared" si="200"/>
        <v>0.27213600825206841</v>
      </c>
      <c r="CE69" s="30">
        <f t="shared" si="201"/>
        <v>3.2941716235593743</v>
      </c>
      <c r="CF69" s="30">
        <f t="shared" si="202"/>
        <v>3.0239804661393115</v>
      </c>
      <c r="CG69" s="30">
        <f t="shared" si="203"/>
        <v>0</v>
      </c>
      <c r="CH69" s="30">
        <f t="shared" si="204"/>
        <v>0</v>
      </c>
      <c r="CI69" s="30">
        <f t="shared" si="205"/>
        <v>0</v>
      </c>
      <c r="CJ69" s="30">
        <f t="shared" si="206"/>
        <v>0</v>
      </c>
      <c r="CK69" s="30">
        <f t="shared" si="207"/>
        <v>0</v>
      </c>
      <c r="CL69" s="30"/>
      <c r="CM69" s="16">
        <f t="shared" si="80"/>
        <v>0</v>
      </c>
      <c r="CN69" s="16">
        <f t="shared" si="81"/>
        <v>0</v>
      </c>
      <c r="CO69" s="16">
        <f t="shared" si="82"/>
        <v>0</v>
      </c>
      <c r="CP69" s="16">
        <f t="shared" si="83"/>
        <v>0</v>
      </c>
      <c r="CQ69" s="16">
        <f t="shared" si="84"/>
        <v>0</v>
      </c>
      <c r="CR69" s="16">
        <f t="shared" si="85"/>
        <v>0.19438286303719168</v>
      </c>
      <c r="CS69" s="16">
        <f t="shared" si="86"/>
        <v>2.3529797311138383</v>
      </c>
      <c r="CT69" s="16">
        <f t="shared" si="87"/>
        <v>2.1599860472423651</v>
      </c>
      <c r="CU69" s="16">
        <f t="shared" si="88"/>
        <v>0</v>
      </c>
      <c r="CV69" s="16">
        <f t="shared" si="89"/>
        <v>0</v>
      </c>
      <c r="CW69" s="16">
        <f t="shared" si="90"/>
        <v>0</v>
      </c>
      <c r="CX69" s="16">
        <f t="shared" si="91"/>
        <v>0</v>
      </c>
      <c r="CY69" s="16">
        <f t="shared" si="92"/>
        <v>0</v>
      </c>
    </row>
    <row r="70" spans="1:104" x14ac:dyDescent="0.25">
      <c r="A70" t="s">
        <v>12828</v>
      </c>
      <c r="B70" t="s">
        <v>3070</v>
      </c>
      <c r="C70">
        <v>4</v>
      </c>
      <c r="D70" s="16">
        <f>SUMIFS('Individual Data'!$AB$6:$AB$5544,'Individual Data'!$V$6:$V$5544,'age-length prop'!$B70,'Individual Data'!$Y$6:$Y$5544,'age-length prop'!D$7,'Individual Data'!$R$6:$R$5544,'age-length prop'!$C70,'Individual Data'!$N$6:$N$5544,'age-length prop'!$B$6)</f>
        <v>0</v>
      </c>
      <c r="E70" s="16">
        <f>SUMIFS('Individual Data'!$AB$6:$AB$5544,'Individual Data'!$V$6:$V$5544,'age-length prop'!$B70,'Individual Data'!$Y$6:$Y$5544,'age-length prop'!E$7,'Individual Data'!$R$6:$R$5544,'age-length prop'!$C70,'Individual Data'!$N$6:$N$5544,'age-length prop'!$B$6)</f>
        <v>0</v>
      </c>
      <c r="F70" s="16">
        <f>SUMIFS('Individual Data'!$AB$6:$AB$5544,'Individual Data'!$V$6:$V$5544,'age-length prop'!$B70,'Individual Data'!$Y$6:$Y$5544,'age-length prop'!F$7,'Individual Data'!$R$6:$R$5544,'age-length prop'!$C70,'Individual Data'!$N$6:$N$5544,'age-length prop'!$B$6)</f>
        <v>0</v>
      </c>
      <c r="G70" s="16">
        <f>SUMIFS('Individual Data'!$AB$6:$AB$5544,'Individual Data'!$V$6:$V$5544,'age-length prop'!$B70,'Individual Data'!$Y$6:$Y$5544,'age-length prop'!G$7,'Individual Data'!$R$6:$R$5544,'age-length prop'!$C70,'Individual Data'!$N$6:$N$5544,'age-length prop'!$B$6)</f>
        <v>0</v>
      </c>
      <c r="H70" s="16">
        <f>SUMIFS('Individual Data'!$AB$6:$AB$5544,'Individual Data'!$V$6:$V$5544,'age-length prop'!$B70,'Individual Data'!$Y$6:$Y$5544,'age-length prop'!H$7,'Individual Data'!$R$6:$R$5544,'age-length prop'!$C70,'Individual Data'!$N$6:$N$5544,'age-length prop'!$B$6)</f>
        <v>0</v>
      </c>
      <c r="I70" s="16">
        <f>SUMIFS('Individual Data'!$AB$6:$AB$5544,'Individual Data'!$V$6:$V$5544,'age-length prop'!$B70,'Individual Data'!$Y$6:$Y$5544,'age-length prop'!I$7,'Individual Data'!$R$6:$R$5544,'age-length prop'!$C70,'Individual Data'!$N$6:$N$5544,'age-length prop'!$B$6)</f>
        <v>0</v>
      </c>
      <c r="J70" s="16">
        <f>SUMIFS('Individual Data'!$AB$6:$AB$5544,'Individual Data'!$V$6:$V$5544,'age-length prop'!$B70,'Individual Data'!$Y$6:$Y$5544,'age-length prop'!J$7,'Individual Data'!$R$6:$R$5544,'age-length prop'!$C70,'Individual Data'!$N$6:$N$5544,'age-length prop'!$B$6)</f>
        <v>11.658097686375321</v>
      </c>
      <c r="K70" s="16">
        <f>SUMIFS('Individual Data'!$AB$6:$AB$5544,'Individual Data'!$V$6:$V$5544,'age-length prop'!$B70,'Individual Data'!$Y$6:$Y$5544,'age-length prop'!K$7,'Individual Data'!$R$6:$R$5544,'age-length prop'!$C70,'Individual Data'!$N$6:$N$5544,'age-length prop'!$B$6)</f>
        <v>0</v>
      </c>
      <c r="L70" s="16">
        <f>SUMIFS('Individual Data'!$AB$6:$AB$5544,'Individual Data'!$V$6:$V$5544,'age-length prop'!$B70,'Individual Data'!$Y$6:$Y$5544,'age-length prop'!L$7,'Individual Data'!$R$6:$R$5544,'age-length prop'!$C70,'Individual Data'!$N$6:$N$5544,'age-length prop'!$B$6)</f>
        <v>0</v>
      </c>
      <c r="M70" s="16">
        <f>SUMIFS('Individual Data'!$AB$6:$AB$5544,'Individual Data'!$V$6:$V$5544,'age-length prop'!$B70,'Individual Data'!$Y$6:$Y$5544,'age-length prop'!M$7,'Individual Data'!$R$6:$R$5544,'age-length prop'!$C70,'Individual Data'!$N$6:$N$5544,'age-length prop'!$B$6)</f>
        <v>0</v>
      </c>
      <c r="N70" s="16">
        <f>SUMIFS('Individual Data'!$AB$6:$AB$5544,'Individual Data'!$V$6:$V$5544,'age-length prop'!$B70,'Individual Data'!$Y$6:$Y$5544,'age-length prop'!N$7,'Individual Data'!$R$6:$R$5544,'age-length prop'!$C70,'Individual Data'!$N$6:$N$5544,'age-length prop'!$B$6)</f>
        <v>0</v>
      </c>
      <c r="O70" s="16">
        <f>SUMIFS('Individual Data'!$AB$6:$AB$5544,'Individual Data'!$V$6:$V$5544,'age-length prop'!$B70,'Individual Data'!$Y$6:$Y$5544,'age-length prop'!O$7,'Individual Data'!$R$6:$R$5544,'age-length prop'!$C70,'Individual Data'!$N$6:$N$5544,'age-length prop'!$B$6)</f>
        <v>0</v>
      </c>
      <c r="P70" s="16">
        <f>SUMIFS('Individual Data'!$AB$6:$AB$5544,'Individual Data'!$V$6:$V$5544,'age-length prop'!$B70,'Individual Data'!$Y$6:$Y$5544,'age-length prop'!P$7,'Individual Data'!$R$6:$R$5544,'age-length prop'!$C70,'Individual Data'!$N$6:$N$5544,'age-length prop'!$B$6)</f>
        <v>0</v>
      </c>
      <c r="Q70" s="38">
        <f t="shared" si="173"/>
        <v>0</v>
      </c>
      <c r="R70" s="30">
        <f t="shared" si="174"/>
        <v>0</v>
      </c>
      <c r="S70" s="30">
        <f t="shared" si="175"/>
        <v>0</v>
      </c>
      <c r="T70" s="30">
        <f t="shared" si="176"/>
        <v>0</v>
      </c>
      <c r="U70" s="30">
        <f t="shared" si="177"/>
        <v>0</v>
      </c>
      <c r="V70" s="30">
        <f t="shared" si="178"/>
        <v>0</v>
      </c>
      <c r="W70" s="30">
        <f t="shared" si="179"/>
        <v>11.75998196324961</v>
      </c>
      <c r="X70" s="30">
        <f t="shared" si="180"/>
        <v>0</v>
      </c>
      <c r="Y70" s="30">
        <f t="shared" si="181"/>
        <v>0</v>
      </c>
      <c r="Z70" s="30">
        <f t="shared" si="182"/>
        <v>0</v>
      </c>
      <c r="AA70" s="30">
        <f t="shared" si="183"/>
        <v>0</v>
      </c>
      <c r="AB70" s="30">
        <f t="shared" si="184"/>
        <v>0</v>
      </c>
      <c r="AC70" s="30">
        <f t="shared" si="185"/>
        <v>0</v>
      </c>
      <c r="AD70" s="12">
        <f>VLOOKUP(A70,'PBT Tag Rates'!$B$5:$E$44,4,FALSE)</f>
        <v>0.41465999999999997</v>
      </c>
      <c r="AE70" s="30">
        <f t="shared" si="58"/>
        <v>0</v>
      </c>
      <c r="AF70" s="30">
        <f t="shared" si="59"/>
        <v>0</v>
      </c>
      <c r="AG70" s="30">
        <f t="shared" si="60"/>
        <v>0</v>
      </c>
      <c r="AH70" s="30">
        <f t="shared" si="61"/>
        <v>0</v>
      </c>
      <c r="AI70" s="30">
        <f t="shared" si="62"/>
        <v>0</v>
      </c>
      <c r="AJ70" s="30">
        <f t="shared" si="63"/>
        <v>0</v>
      </c>
      <c r="AK70" s="30">
        <f t="shared" si="64"/>
        <v>28.360541077628927</v>
      </c>
      <c r="AL70" s="30">
        <f t="shared" si="65"/>
        <v>0</v>
      </c>
      <c r="AM70" s="30">
        <f t="shared" si="66"/>
        <v>0</v>
      </c>
      <c r="AN70" s="30">
        <f t="shared" si="67"/>
        <v>0</v>
      </c>
      <c r="AO70" s="30">
        <f t="shared" si="68"/>
        <v>0</v>
      </c>
      <c r="AP70" s="30">
        <f t="shared" si="69"/>
        <v>0</v>
      </c>
      <c r="AQ70" s="30">
        <f t="shared" si="70"/>
        <v>0</v>
      </c>
      <c r="AS70" s="32">
        <f t="shared" si="186"/>
        <v>0</v>
      </c>
      <c r="AT70" s="33">
        <f t="shared" si="187"/>
        <v>28.360541077628927</v>
      </c>
      <c r="AV70">
        <f t="shared" si="124"/>
        <v>2019</v>
      </c>
      <c r="AW70" t="str">
        <f t="shared" si="125"/>
        <v>Prosser</v>
      </c>
      <c r="AX70" t="s">
        <v>3203</v>
      </c>
      <c r="AY70" s="145">
        <f>SUMIFS('cwt rel info'!$A$6:$A$317,'cwt rel info'!$D$6:$D$317,'age-length prop'!AV70,'cwt rel info'!$E$6:$E$317,'age-length prop'!AW70)</f>
        <v>0</v>
      </c>
      <c r="AZ70" s="30">
        <f t="shared" si="189"/>
        <v>28.360541077628927</v>
      </c>
      <c r="BA70" s="30">
        <f t="shared" si="190"/>
        <v>0</v>
      </c>
      <c r="BB70" s="30">
        <f t="shared" si="191"/>
        <v>0</v>
      </c>
      <c r="BC70" s="145" t="str">
        <f>VLOOKUP(AW70,'Individual Data'!$V$5:$AC$5544,8,FALSE)</f>
        <v>Blw</v>
      </c>
      <c r="BD70" s="16">
        <f t="shared" si="192"/>
        <v>21.298766349299324</v>
      </c>
      <c r="BE70" s="16">
        <f t="shared" si="193"/>
        <v>0</v>
      </c>
      <c r="BF70" s="16">
        <f t="shared" si="194"/>
        <v>0</v>
      </c>
      <c r="BI70" s="38">
        <f t="shared" si="127"/>
        <v>0</v>
      </c>
      <c r="BJ70" s="30">
        <f t="shared" si="128"/>
        <v>0</v>
      </c>
      <c r="BK70" s="30">
        <f t="shared" si="129"/>
        <v>0</v>
      </c>
      <c r="BL70" s="30">
        <f t="shared" si="130"/>
        <v>0</v>
      </c>
      <c r="BM70" s="30">
        <f t="shared" si="131"/>
        <v>0</v>
      </c>
      <c r="BN70" s="30">
        <f t="shared" si="132"/>
        <v>0</v>
      </c>
      <c r="BO70" s="30">
        <f t="shared" si="133"/>
        <v>16.600559114379315</v>
      </c>
      <c r="BP70" s="30">
        <f t="shared" si="134"/>
        <v>0</v>
      </c>
      <c r="BQ70" s="30">
        <f t="shared" si="135"/>
        <v>0</v>
      </c>
      <c r="BR70" s="30">
        <f t="shared" si="136"/>
        <v>0</v>
      </c>
      <c r="BS70" s="30">
        <f t="shared" si="137"/>
        <v>0</v>
      </c>
      <c r="BT70" s="30">
        <f t="shared" si="138"/>
        <v>0</v>
      </c>
      <c r="BU70" s="30">
        <f t="shared" si="139"/>
        <v>0</v>
      </c>
      <c r="BV70" s="13">
        <f t="shared" si="77"/>
        <v>0</v>
      </c>
      <c r="BW70" s="30">
        <f>SUMIFS('Individual Data'!$X$6:$X$5544,'Individual Data'!$I$6:$I$5544,'age-length prop'!BW$7,'Individual Data'!$V$6:$V$5544,'age-length prop'!$B70,'Individual Data'!$R$6:$R$5544,'age-length prop'!$C70,'Individual Data'!$N$6:$N$5544,"F")</f>
        <v>0</v>
      </c>
      <c r="BX70" s="30">
        <f>SUMIFS('Individual Data'!$X$6:$X$5544,'Individual Data'!$I$6:$I$5544,'age-length prop'!BX$7,'Individual Data'!$V$6:$V$5544,'age-length prop'!$B70,'Individual Data'!$R$6:$R$5544,'age-length prop'!$C70,'Individual Data'!$N$6:$N$5544,"F")</f>
        <v>1</v>
      </c>
      <c r="BY70" s="30">
        <f t="shared" si="195"/>
        <v>0</v>
      </c>
      <c r="BZ70" s="30">
        <f t="shared" si="196"/>
        <v>0</v>
      </c>
      <c r="CA70" s="30">
        <f t="shared" si="197"/>
        <v>0</v>
      </c>
      <c r="CB70" s="30">
        <f t="shared" si="198"/>
        <v>0</v>
      </c>
      <c r="CC70" s="30">
        <f t="shared" si="199"/>
        <v>0</v>
      </c>
      <c r="CD70" s="30">
        <f t="shared" si="200"/>
        <v>0</v>
      </c>
      <c r="CE70" s="30">
        <f t="shared" si="201"/>
        <v>0</v>
      </c>
      <c r="CF70" s="30">
        <f t="shared" si="202"/>
        <v>0</v>
      </c>
      <c r="CG70" s="30">
        <f t="shared" si="203"/>
        <v>0</v>
      </c>
      <c r="CH70" s="30">
        <f t="shared" si="204"/>
        <v>0</v>
      </c>
      <c r="CI70" s="30">
        <f t="shared" si="205"/>
        <v>0</v>
      </c>
      <c r="CJ70" s="30">
        <f t="shared" si="206"/>
        <v>0</v>
      </c>
      <c r="CK70" s="30">
        <f t="shared" si="207"/>
        <v>0</v>
      </c>
      <c r="CL70" s="30"/>
      <c r="CM70" s="16">
        <f t="shared" si="80"/>
        <v>0</v>
      </c>
      <c r="CN70" s="16">
        <f t="shared" si="81"/>
        <v>0</v>
      </c>
      <c r="CO70" s="16">
        <f t="shared" si="82"/>
        <v>0</v>
      </c>
      <c r="CP70" s="16">
        <f t="shared" si="83"/>
        <v>0</v>
      </c>
      <c r="CQ70" s="16">
        <f t="shared" si="84"/>
        <v>0</v>
      </c>
      <c r="CR70" s="16">
        <f t="shared" si="85"/>
        <v>0</v>
      </c>
      <c r="CS70" s="16">
        <f t="shared" si="86"/>
        <v>16.600559114379315</v>
      </c>
      <c r="CT70" s="16">
        <f t="shared" si="87"/>
        <v>0</v>
      </c>
      <c r="CU70" s="16">
        <f t="shared" si="88"/>
        <v>0</v>
      </c>
      <c r="CV70" s="16">
        <f t="shared" si="89"/>
        <v>0</v>
      </c>
      <c r="CW70" s="16">
        <f t="shared" si="90"/>
        <v>0</v>
      </c>
      <c r="CX70" s="16">
        <f t="shared" si="91"/>
        <v>0</v>
      </c>
      <c r="CY70" s="16">
        <f t="shared" si="92"/>
        <v>0</v>
      </c>
    </row>
    <row r="71" spans="1:104" x14ac:dyDescent="0.25">
      <c r="A71" t="s">
        <v>1575</v>
      </c>
      <c r="B71" t="s">
        <v>9534</v>
      </c>
      <c r="C71">
        <v>4</v>
      </c>
      <c r="D71" s="16">
        <f>SUMIFS('Individual Data'!$AB$6:$AB$5544,'Individual Data'!$V$6:$V$5544,'age-length prop'!$B71,'Individual Data'!$Y$6:$Y$5544,'age-length prop'!D$7,'Individual Data'!$R$6:$R$5544,'age-length prop'!$C71,'Individual Data'!$N$6:$N$5544,'age-length prop'!$B$6)</f>
        <v>0</v>
      </c>
      <c r="E71" s="16">
        <f>SUMIFS('Individual Data'!$AB$6:$AB$5544,'Individual Data'!$V$6:$V$5544,'age-length prop'!$B71,'Individual Data'!$Y$6:$Y$5544,'age-length prop'!E$7,'Individual Data'!$R$6:$R$5544,'age-length prop'!$C71,'Individual Data'!$N$6:$N$5544,'age-length prop'!$B$6)</f>
        <v>0</v>
      </c>
      <c r="F71" s="16">
        <f>SUMIFS('Individual Data'!$AB$6:$AB$5544,'Individual Data'!$V$6:$V$5544,'age-length prop'!$B71,'Individual Data'!$Y$6:$Y$5544,'age-length prop'!F$7,'Individual Data'!$R$6:$R$5544,'age-length prop'!$C71,'Individual Data'!$N$6:$N$5544,'age-length prop'!$B$6)</f>
        <v>0</v>
      </c>
      <c r="G71" s="16">
        <f>SUMIFS('Individual Data'!$AB$6:$AB$5544,'Individual Data'!$V$6:$V$5544,'age-length prop'!$B71,'Individual Data'!$Y$6:$Y$5544,'age-length prop'!G$7,'Individual Data'!$R$6:$R$5544,'age-length prop'!$C71,'Individual Data'!$N$6:$N$5544,'age-length prop'!$B$6)</f>
        <v>0</v>
      </c>
      <c r="H71" s="16">
        <f>SUMIFS('Individual Data'!$AB$6:$AB$5544,'Individual Data'!$V$6:$V$5544,'age-length prop'!$B71,'Individual Data'!$Y$6:$Y$5544,'age-length prop'!H$7,'Individual Data'!$R$6:$R$5544,'age-length prop'!$C71,'Individual Data'!$N$6:$N$5544,'age-length prop'!$B$6)</f>
        <v>0</v>
      </c>
      <c r="I71" s="16">
        <f>SUMIFS('Individual Data'!$AB$6:$AB$5544,'Individual Data'!$V$6:$V$5544,'age-length prop'!$B71,'Individual Data'!$Y$6:$Y$5544,'age-length prop'!I$7,'Individual Data'!$R$6:$R$5544,'age-length prop'!$C71,'Individual Data'!$N$6:$N$5544,'age-length prop'!$B$6)</f>
        <v>23.316195372750641</v>
      </c>
      <c r="J71" s="16">
        <f>SUMIFS('Individual Data'!$AB$6:$AB$5544,'Individual Data'!$V$6:$V$5544,'age-length prop'!$B71,'Individual Data'!$Y$6:$Y$5544,'age-length prop'!J$7,'Individual Data'!$R$6:$R$5544,'age-length prop'!$C71,'Individual Data'!$N$6:$N$5544,'age-length prop'!$B$6)</f>
        <v>81.606683804627238</v>
      </c>
      <c r="K71" s="16">
        <f>SUMIFS('Individual Data'!$AB$6:$AB$5544,'Individual Data'!$V$6:$V$5544,'age-length prop'!$B71,'Individual Data'!$Y$6:$Y$5544,'age-length prop'!K$7,'Individual Data'!$R$6:$R$5544,'age-length prop'!$C71,'Individual Data'!$N$6:$N$5544,'age-length prop'!$B$6)</f>
        <v>81.606683804627238</v>
      </c>
      <c r="L71" s="16">
        <f>SUMIFS('Individual Data'!$AB$6:$AB$5544,'Individual Data'!$V$6:$V$5544,'age-length prop'!$B71,'Individual Data'!$Y$6:$Y$5544,'age-length prop'!L$7,'Individual Data'!$R$6:$R$5544,'age-length prop'!$C71,'Individual Data'!$N$6:$N$5544,'age-length prop'!$B$6)</f>
        <v>46.632390745501283</v>
      </c>
      <c r="M71" s="16">
        <f>SUMIFS('Individual Data'!$AB$6:$AB$5544,'Individual Data'!$V$6:$V$5544,'age-length prop'!$B71,'Individual Data'!$Y$6:$Y$5544,'age-length prop'!M$7,'Individual Data'!$R$6:$R$5544,'age-length prop'!$C71,'Individual Data'!$N$6:$N$5544,'age-length prop'!$B$6)</f>
        <v>11.658097686375321</v>
      </c>
      <c r="N71" s="16">
        <f>SUMIFS('Individual Data'!$AB$6:$AB$5544,'Individual Data'!$V$6:$V$5544,'age-length prop'!$B71,'Individual Data'!$Y$6:$Y$5544,'age-length prop'!N$7,'Individual Data'!$R$6:$R$5544,'age-length prop'!$C71,'Individual Data'!$N$6:$N$5544,'age-length prop'!$B$6)</f>
        <v>0</v>
      </c>
      <c r="O71" s="16">
        <f>SUMIFS('Individual Data'!$AB$6:$AB$5544,'Individual Data'!$V$6:$V$5544,'age-length prop'!$B71,'Individual Data'!$Y$6:$Y$5544,'age-length prop'!O$7,'Individual Data'!$R$6:$R$5544,'age-length prop'!$C71,'Individual Data'!$N$6:$N$5544,'age-length prop'!$B$6)</f>
        <v>0</v>
      </c>
      <c r="P71" s="16">
        <f>SUMIFS('Individual Data'!$AB$6:$AB$5544,'Individual Data'!$V$6:$V$5544,'age-length prop'!$B71,'Individual Data'!$Y$6:$Y$5544,'age-length prop'!P$7,'Individual Data'!$R$6:$R$5544,'age-length prop'!$C71,'Individual Data'!$N$6:$N$5544,'age-length prop'!$B$6)</f>
        <v>0</v>
      </c>
      <c r="Q71" s="38">
        <f t="shared" si="173"/>
        <v>0</v>
      </c>
      <c r="R71" s="30">
        <f t="shared" si="174"/>
        <v>0</v>
      </c>
      <c r="S71" s="30">
        <f t="shared" si="175"/>
        <v>0</v>
      </c>
      <c r="T71" s="30">
        <f t="shared" si="176"/>
        <v>0</v>
      </c>
      <c r="U71" s="30">
        <f t="shared" si="177"/>
        <v>0</v>
      </c>
      <c r="V71" s="30">
        <f t="shared" si="178"/>
        <v>23.316195372750641</v>
      </c>
      <c r="W71" s="30">
        <f t="shared" si="179"/>
        <v>82.319873742747262</v>
      </c>
      <c r="X71" s="30">
        <f t="shared" si="180"/>
        <v>82.4377284113625</v>
      </c>
      <c r="Y71" s="30">
        <f t="shared" si="181"/>
        <v>47.238766638568528</v>
      </c>
      <c r="Z71" s="30">
        <f t="shared" si="182"/>
        <v>11.817075182565601</v>
      </c>
      <c r="AA71" s="30">
        <f t="shared" si="183"/>
        <v>0</v>
      </c>
      <c r="AB71" s="30">
        <f t="shared" si="184"/>
        <v>0</v>
      </c>
      <c r="AC71" s="30">
        <f t="shared" si="185"/>
        <v>0</v>
      </c>
      <c r="AD71" s="12">
        <f>VLOOKUP(A71,'PBT Tag Rates'!$B$5:$E$44,4,FALSE)</f>
        <v>0.96016800000000002</v>
      </c>
      <c r="AE71" s="30">
        <f t="shared" si="58"/>
        <v>0</v>
      </c>
      <c r="AF71" s="30">
        <f t="shared" si="59"/>
        <v>0</v>
      </c>
      <c r="AG71" s="30">
        <f t="shared" si="60"/>
        <v>0</v>
      </c>
      <c r="AH71" s="30">
        <f t="shared" si="61"/>
        <v>0</v>
      </c>
      <c r="AI71" s="30">
        <f t="shared" si="62"/>
        <v>0</v>
      </c>
      <c r="AJ71" s="30">
        <f t="shared" si="63"/>
        <v>24.283453908847868</v>
      </c>
      <c r="AK71" s="30">
        <f t="shared" si="64"/>
        <v>85.73486488067428</v>
      </c>
      <c r="AL71" s="30">
        <f t="shared" si="65"/>
        <v>85.857608680316886</v>
      </c>
      <c r="AM71" s="30">
        <f t="shared" si="66"/>
        <v>49.198438855042582</v>
      </c>
      <c r="AN71" s="30">
        <f t="shared" si="67"/>
        <v>12.307299537753394</v>
      </c>
      <c r="AO71" s="30">
        <f t="shared" si="68"/>
        <v>0</v>
      </c>
      <c r="AP71" s="30">
        <f t="shared" si="69"/>
        <v>0</v>
      </c>
      <c r="AQ71" s="30">
        <f t="shared" si="70"/>
        <v>0</v>
      </c>
      <c r="AS71" s="32">
        <f t="shared" si="186"/>
        <v>0</v>
      </c>
      <c r="AT71" s="33">
        <f t="shared" si="187"/>
        <v>257.38166586263503</v>
      </c>
      <c r="AV71">
        <f t="shared" si="124"/>
        <v>2019</v>
      </c>
      <c r="AW71" t="str">
        <f t="shared" si="125"/>
        <v>RSH</v>
      </c>
      <c r="AX71" t="s">
        <v>3203</v>
      </c>
      <c r="AY71" s="145">
        <f>SUMIFS('cwt rel info'!$A$6:$A$317,'cwt rel info'!$D$6:$D$317,'age-length prop'!AV71,'cwt rel info'!$E$6:$E$317,'age-length prop'!AW71)</f>
        <v>0</v>
      </c>
      <c r="AZ71" s="30">
        <f t="shared" si="189"/>
        <v>257.38166586263503</v>
      </c>
      <c r="BA71" s="30">
        <f t="shared" si="190"/>
        <v>233.19373400808428</v>
      </c>
      <c r="BB71" s="30">
        <f t="shared" si="191"/>
        <v>0</v>
      </c>
      <c r="BC71" s="145" t="str">
        <f>VLOOKUP(AW71,'Individual Data'!$V$5:$AC$5544,8,FALSE)</f>
        <v>Abv</v>
      </c>
      <c r="BD71" s="16">
        <f t="shared" si="192"/>
        <v>250.94712421606914</v>
      </c>
      <c r="BE71" s="16">
        <f t="shared" si="193"/>
        <v>227.36389065788217</v>
      </c>
      <c r="BF71" s="16">
        <f t="shared" si="194"/>
        <v>0</v>
      </c>
      <c r="BI71" s="38">
        <f t="shared" si="127"/>
        <v>0</v>
      </c>
      <c r="BJ71" s="30">
        <f t="shared" si="128"/>
        <v>0</v>
      </c>
      <c r="BK71" s="30">
        <f t="shared" si="129"/>
        <v>0</v>
      </c>
      <c r="BL71" s="30">
        <f t="shared" si="130"/>
        <v>0</v>
      </c>
      <c r="BM71" s="30">
        <f t="shared" si="131"/>
        <v>0</v>
      </c>
      <c r="BN71" s="30">
        <f t="shared" si="132"/>
        <v>0.96725853609722634</v>
      </c>
      <c r="BO71" s="30">
        <f t="shared" si="133"/>
        <v>3.4149911379270179</v>
      </c>
      <c r="BP71" s="30">
        <f t="shared" si="134"/>
        <v>3.4198802689543868</v>
      </c>
      <c r="BQ71" s="30">
        <f t="shared" si="135"/>
        <v>1.9596722164740541</v>
      </c>
      <c r="BR71" s="30">
        <f t="shared" si="136"/>
        <v>0.49022435518779339</v>
      </c>
      <c r="BS71" s="30">
        <f t="shared" si="137"/>
        <v>0</v>
      </c>
      <c r="BT71" s="30">
        <f t="shared" si="138"/>
        <v>0</v>
      </c>
      <c r="BU71" s="30">
        <f t="shared" si="139"/>
        <v>0</v>
      </c>
      <c r="BV71" s="13">
        <f t="shared" si="77"/>
        <v>0.8571428571428571</v>
      </c>
      <c r="BW71" s="30">
        <f>SUMIFS('Individual Data'!$X$6:$X$5544,'Individual Data'!$I$6:$I$5544,'age-length prop'!BW$7,'Individual Data'!$V$6:$V$5544,'age-length prop'!$B71,'Individual Data'!$R$6:$R$5544,'age-length prop'!$C71,'Individual Data'!$N$6:$N$5544,"F")</f>
        <v>18</v>
      </c>
      <c r="BX71" s="30">
        <f>SUMIFS('Individual Data'!$X$6:$X$5544,'Individual Data'!$I$6:$I$5544,'age-length prop'!BX$7,'Individual Data'!$V$6:$V$5544,'age-length prop'!$B71,'Individual Data'!$R$6:$R$5544,'age-length prop'!$C71,'Individual Data'!$N$6:$N$5544,"F")</f>
        <v>3</v>
      </c>
      <c r="BY71" s="30">
        <f t="shared" si="195"/>
        <v>0</v>
      </c>
      <c r="BZ71" s="30">
        <f t="shared" si="196"/>
        <v>0</v>
      </c>
      <c r="CA71" s="30">
        <f t="shared" si="197"/>
        <v>0</v>
      </c>
      <c r="CB71" s="30">
        <f t="shared" si="198"/>
        <v>0</v>
      </c>
      <c r="CC71" s="30">
        <f t="shared" si="199"/>
        <v>0</v>
      </c>
      <c r="CD71" s="30">
        <f t="shared" si="200"/>
        <v>0.82907874522619396</v>
      </c>
      <c r="CE71" s="30">
        <f t="shared" si="201"/>
        <v>2.9271352610803008</v>
      </c>
      <c r="CF71" s="30">
        <f t="shared" si="202"/>
        <v>2.9313259448180458</v>
      </c>
      <c r="CG71" s="30">
        <f t="shared" si="203"/>
        <v>1.6797190426920463</v>
      </c>
      <c r="CH71" s="30">
        <f t="shared" si="204"/>
        <v>0.42019230444668004</v>
      </c>
      <c r="CI71" s="30">
        <f t="shared" si="205"/>
        <v>0</v>
      </c>
      <c r="CJ71" s="30">
        <f t="shared" si="206"/>
        <v>0</v>
      </c>
      <c r="CK71" s="30">
        <f t="shared" si="207"/>
        <v>0</v>
      </c>
      <c r="CL71" s="30"/>
      <c r="CM71" s="16">
        <f t="shared" si="80"/>
        <v>0</v>
      </c>
      <c r="CN71" s="16">
        <f t="shared" si="81"/>
        <v>0</v>
      </c>
      <c r="CO71" s="16">
        <f t="shared" si="82"/>
        <v>0</v>
      </c>
      <c r="CP71" s="16">
        <f t="shared" si="83"/>
        <v>0</v>
      </c>
      <c r="CQ71" s="16">
        <f t="shared" si="84"/>
        <v>0</v>
      </c>
      <c r="CR71" s="16">
        <f t="shared" si="85"/>
        <v>0.13817979087103238</v>
      </c>
      <c r="CS71" s="16">
        <f t="shared" si="86"/>
        <v>0.487855876846717</v>
      </c>
      <c r="CT71" s="16">
        <f t="shared" si="87"/>
        <v>0.48855432413634114</v>
      </c>
      <c r="CU71" s="16">
        <f t="shared" si="88"/>
        <v>0.27995317378200785</v>
      </c>
      <c r="CV71" s="16">
        <f t="shared" si="89"/>
        <v>7.0032050741113364E-2</v>
      </c>
      <c r="CW71" s="16">
        <f t="shared" si="90"/>
        <v>0</v>
      </c>
      <c r="CX71" s="16">
        <f t="shared" si="91"/>
        <v>0</v>
      </c>
      <c r="CY71" s="16">
        <f t="shared" si="92"/>
        <v>0</v>
      </c>
    </row>
    <row r="72" spans="1:104" x14ac:dyDescent="0.25">
      <c r="A72" t="s">
        <v>10332</v>
      </c>
      <c r="B72" t="s">
        <v>10019</v>
      </c>
      <c r="C72">
        <v>4</v>
      </c>
      <c r="D72" s="16">
        <f>SUMIFS('Individual Data'!$AB$6:$AB$5544,'Individual Data'!$V$6:$V$5544,'age-length prop'!$B72,'Individual Data'!$Y$6:$Y$5544,'age-length prop'!D$7,'Individual Data'!$R$6:$R$5544,'age-length prop'!$C72,'Individual Data'!$N$6:$N$5544,'age-length prop'!$B$6)</f>
        <v>0</v>
      </c>
      <c r="E72" s="16">
        <f>SUMIFS('Individual Data'!$AB$6:$AB$5544,'Individual Data'!$V$6:$V$5544,'age-length prop'!$B72,'Individual Data'!$Y$6:$Y$5544,'age-length prop'!E$7,'Individual Data'!$R$6:$R$5544,'age-length prop'!$C72,'Individual Data'!$N$6:$N$5544,'age-length prop'!$B$6)</f>
        <v>0</v>
      </c>
      <c r="F72" s="16">
        <f>SUMIFS('Individual Data'!$AB$6:$AB$5544,'Individual Data'!$V$6:$V$5544,'age-length prop'!$B72,'Individual Data'!$Y$6:$Y$5544,'age-length prop'!F$7,'Individual Data'!$R$6:$R$5544,'age-length prop'!$C72,'Individual Data'!$N$6:$N$5544,'age-length prop'!$B$6)</f>
        <v>0</v>
      </c>
      <c r="G72" s="16">
        <f>SUMIFS('Individual Data'!$AB$6:$AB$5544,'Individual Data'!$V$6:$V$5544,'age-length prop'!$B72,'Individual Data'!$Y$6:$Y$5544,'age-length prop'!G$7,'Individual Data'!$R$6:$R$5544,'age-length prop'!$C72,'Individual Data'!$N$6:$N$5544,'age-length prop'!$B$6)</f>
        <v>0</v>
      </c>
      <c r="H72" s="16">
        <f>SUMIFS('Individual Data'!$AB$6:$AB$5544,'Individual Data'!$V$6:$V$5544,'age-length prop'!$B72,'Individual Data'!$Y$6:$Y$5544,'age-length prop'!H$7,'Individual Data'!$R$6:$R$5544,'age-length prop'!$C72,'Individual Data'!$N$6:$N$5544,'age-length prop'!$B$6)</f>
        <v>0</v>
      </c>
      <c r="I72" s="16">
        <f>SUMIFS('Individual Data'!$AB$6:$AB$5544,'Individual Data'!$V$6:$V$5544,'age-length prop'!$B72,'Individual Data'!$Y$6:$Y$5544,'age-length prop'!I$7,'Individual Data'!$R$6:$R$5544,'age-length prop'!$C72,'Individual Data'!$N$6:$N$5544,'age-length prop'!$B$6)</f>
        <v>11.658097686375321</v>
      </c>
      <c r="J72" s="16">
        <f>SUMIFS('Individual Data'!$AB$6:$AB$5544,'Individual Data'!$V$6:$V$5544,'age-length prop'!$B72,'Individual Data'!$Y$6:$Y$5544,'age-length prop'!J$7,'Individual Data'!$R$6:$R$5544,'age-length prop'!$C72,'Individual Data'!$N$6:$N$5544,'age-length prop'!$B$6)</f>
        <v>11.658097686375321</v>
      </c>
      <c r="K72" s="16">
        <f>SUMIFS('Individual Data'!$AB$6:$AB$5544,'Individual Data'!$V$6:$V$5544,'age-length prop'!$B72,'Individual Data'!$Y$6:$Y$5544,'age-length prop'!K$7,'Individual Data'!$R$6:$R$5544,'age-length prop'!$C72,'Individual Data'!$N$6:$N$5544,'age-length prop'!$B$6)</f>
        <v>11.658097686375321</v>
      </c>
      <c r="L72" s="16">
        <f>SUMIFS('Individual Data'!$AB$6:$AB$5544,'Individual Data'!$V$6:$V$5544,'age-length prop'!$B72,'Individual Data'!$Y$6:$Y$5544,'age-length prop'!L$7,'Individual Data'!$R$6:$R$5544,'age-length prop'!$C72,'Individual Data'!$N$6:$N$5544,'age-length prop'!$B$6)</f>
        <v>11.658097686375321</v>
      </c>
      <c r="M72" s="16">
        <f>SUMIFS('Individual Data'!$AB$6:$AB$5544,'Individual Data'!$V$6:$V$5544,'age-length prop'!$B72,'Individual Data'!$Y$6:$Y$5544,'age-length prop'!M$7,'Individual Data'!$R$6:$R$5544,'age-length prop'!$C72,'Individual Data'!$N$6:$N$5544,'age-length prop'!$B$6)</f>
        <v>0</v>
      </c>
      <c r="N72" s="16">
        <f>SUMIFS('Individual Data'!$AB$6:$AB$5544,'Individual Data'!$V$6:$V$5544,'age-length prop'!$B72,'Individual Data'!$Y$6:$Y$5544,'age-length prop'!N$7,'Individual Data'!$R$6:$R$5544,'age-length prop'!$C72,'Individual Data'!$N$6:$N$5544,'age-length prop'!$B$6)</f>
        <v>0</v>
      </c>
      <c r="O72" s="16">
        <f>SUMIFS('Individual Data'!$AB$6:$AB$5544,'Individual Data'!$V$6:$V$5544,'age-length prop'!$B72,'Individual Data'!$Y$6:$Y$5544,'age-length prop'!O$7,'Individual Data'!$R$6:$R$5544,'age-length prop'!$C72,'Individual Data'!$N$6:$N$5544,'age-length prop'!$B$6)</f>
        <v>0</v>
      </c>
      <c r="P72" s="16">
        <f>SUMIFS('Individual Data'!$AB$6:$AB$5544,'Individual Data'!$V$6:$V$5544,'age-length prop'!$B72,'Individual Data'!$Y$6:$Y$5544,'age-length prop'!P$7,'Individual Data'!$R$6:$R$5544,'age-length prop'!$C72,'Individual Data'!$N$6:$N$5544,'age-length prop'!$B$6)</f>
        <v>0</v>
      </c>
      <c r="Q72" s="38">
        <f t="shared" si="173"/>
        <v>0</v>
      </c>
      <c r="R72" s="30">
        <f t="shared" si="174"/>
        <v>0</v>
      </c>
      <c r="S72" s="30">
        <f t="shared" si="175"/>
        <v>0</v>
      </c>
      <c r="T72" s="30">
        <f t="shared" si="176"/>
        <v>0</v>
      </c>
      <c r="U72" s="30">
        <f t="shared" si="177"/>
        <v>0</v>
      </c>
      <c r="V72" s="30">
        <f t="shared" si="178"/>
        <v>11.658097686375321</v>
      </c>
      <c r="W72" s="30">
        <f t="shared" si="179"/>
        <v>11.75998196324961</v>
      </c>
      <c r="X72" s="30">
        <f t="shared" si="180"/>
        <v>11.776818344480359</v>
      </c>
      <c r="Y72" s="30">
        <f t="shared" si="181"/>
        <v>11.809691659642132</v>
      </c>
      <c r="Z72" s="30">
        <f t="shared" si="182"/>
        <v>0</v>
      </c>
      <c r="AA72" s="30">
        <f t="shared" si="183"/>
        <v>0</v>
      </c>
      <c r="AB72" s="30">
        <f t="shared" si="184"/>
        <v>0</v>
      </c>
      <c r="AC72" s="30">
        <f t="shared" si="185"/>
        <v>0</v>
      </c>
      <c r="AD72" s="12">
        <f>VLOOKUP(A72,'PBT Tag Rates'!$B$5:$E$44,4,FALSE)</f>
        <v>1</v>
      </c>
      <c r="AE72" s="30">
        <f t="shared" si="58"/>
        <v>0</v>
      </c>
      <c r="AF72" s="30">
        <f t="shared" si="59"/>
        <v>0</v>
      </c>
      <c r="AG72" s="30">
        <f t="shared" si="60"/>
        <v>0</v>
      </c>
      <c r="AH72" s="30">
        <f t="shared" si="61"/>
        <v>0</v>
      </c>
      <c r="AI72" s="30">
        <f t="shared" si="62"/>
        <v>0</v>
      </c>
      <c r="AJ72" s="30">
        <f t="shared" si="63"/>
        <v>11.658097686375321</v>
      </c>
      <c r="AK72" s="30">
        <f t="shared" si="64"/>
        <v>11.75998196324961</v>
      </c>
      <c r="AL72" s="30">
        <f t="shared" si="65"/>
        <v>11.776818344480359</v>
      </c>
      <c r="AM72" s="30">
        <f t="shared" si="66"/>
        <v>11.809691659642132</v>
      </c>
      <c r="AN72" s="30">
        <f t="shared" si="67"/>
        <v>0</v>
      </c>
      <c r="AO72" s="30">
        <f t="shared" si="68"/>
        <v>0</v>
      </c>
      <c r="AP72" s="30">
        <f t="shared" si="69"/>
        <v>0</v>
      </c>
      <c r="AQ72" s="30">
        <f t="shared" si="70"/>
        <v>0</v>
      </c>
      <c r="AS72" s="32">
        <f t="shared" si="186"/>
        <v>0</v>
      </c>
      <c r="AT72" s="33">
        <f t="shared" si="187"/>
        <v>47.004589653747423</v>
      </c>
      <c r="AV72">
        <f t="shared" si="124"/>
        <v>2019</v>
      </c>
      <c r="AW72" t="str">
        <f t="shared" si="125"/>
        <v>UMA</v>
      </c>
      <c r="AX72" t="s">
        <v>3203</v>
      </c>
      <c r="AY72" s="145">
        <f>SUMIFS('cwt rel info'!$A$6:$A$317,'cwt rel info'!$D$6:$D$317,'age-length prop'!AV72,'cwt rel info'!$E$6:$E$317,'age-length prop'!AW72)</f>
        <v>0</v>
      </c>
      <c r="AZ72" s="30">
        <f t="shared" si="189"/>
        <v>47.004589653747423</v>
      </c>
      <c r="BA72" s="30">
        <f t="shared" si="190"/>
        <v>23.548642957928291</v>
      </c>
      <c r="BB72" s="30">
        <f t="shared" si="191"/>
        <v>0</v>
      </c>
      <c r="BC72" s="145" t="str">
        <f>VLOOKUP(AW72,'Individual Data'!$V$5:$AC$5544,8,FALSE)</f>
        <v>Abv</v>
      </c>
      <c r="BD72" s="16">
        <f t="shared" si="192"/>
        <v>45.829474912403739</v>
      </c>
      <c r="BE72" s="16">
        <f t="shared" si="193"/>
        <v>22.959926883980081</v>
      </c>
      <c r="BF72" s="16">
        <f t="shared" si="194"/>
        <v>0</v>
      </c>
      <c r="BI72" s="38">
        <f t="shared" ref="BI72:BI77" si="208">AE72-Q72</f>
        <v>0</v>
      </c>
      <c r="BJ72" s="30">
        <f t="shared" ref="BJ72:BJ77" si="209">AF72-R72</f>
        <v>0</v>
      </c>
      <c r="BK72" s="30">
        <f t="shared" ref="BK72:BK77" si="210">AG72-S72</f>
        <v>0</v>
      </c>
      <c r="BL72" s="30">
        <f t="shared" ref="BL72:BL77" si="211">AH72-T72</f>
        <v>0</v>
      </c>
      <c r="BM72" s="30">
        <f t="shared" ref="BM72:BM77" si="212">AI72-U72</f>
        <v>0</v>
      </c>
      <c r="BN72" s="30">
        <f t="shared" ref="BN72:BN77" si="213">AJ72-V72</f>
        <v>0</v>
      </c>
      <c r="BO72" s="30">
        <f t="shared" ref="BO72:BO77" si="214">AK72-W72</f>
        <v>0</v>
      </c>
      <c r="BP72" s="30">
        <f t="shared" ref="BP72:BP77" si="215">AL72-X72</f>
        <v>0</v>
      </c>
      <c r="BQ72" s="30">
        <f t="shared" ref="BQ72:BQ77" si="216">AM72-Y72</f>
        <v>0</v>
      </c>
      <c r="BR72" s="30">
        <f t="shared" ref="BR72:BR77" si="217">AN72-Z72</f>
        <v>0</v>
      </c>
      <c r="BS72" s="30">
        <f t="shared" ref="BS72:BS77" si="218">AO72-AA72</f>
        <v>0</v>
      </c>
      <c r="BT72" s="30">
        <f t="shared" ref="BT72:BT77" si="219">AP72-AB72</f>
        <v>0</v>
      </c>
      <c r="BU72" s="30">
        <f t="shared" ref="BU72:BU77" si="220">AQ72-AC72</f>
        <v>0</v>
      </c>
      <c r="BV72" s="13">
        <f t="shared" si="77"/>
        <v>1</v>
      </c>
      <c r="BW72" s="30">
        <f>SUMIFS('Individual Data'!$X$6:$X$5544,'Individual Data'!$I$6:$I$5544,'age-length prop'!BW$7,'Individual Data'!$V$6:$V$5544,'age-length prop'!$B72,'Individual Data'!$R$6:$R$5544,'age-length prop'!$C72,'Individual Data'!$N$6:$N$5544,"F")</f>
        <v>4</v>
      </c>
      <c r="BX72" s="30">
        <f>SUMIFS('Individual Data'!$X$6:$X$5544,'Individual Data'!$I$6:$I$5544,'age-length prop'!BX$7,'Individual Data'!$V$6:$V$5544,'age-length prop'!$B72,'Individual Data'!$R$6:$R$5544,'age-length prop'!$C72,'Individual Data'!$N$6:$N$5544,"F")</f>
        <v>0</v>
      </c>
      <c r="BY72" s="30">
        <f t="shared" si="195"/>
        <v>0</v>
      </c>
      <c r="BZ72" s="30">
        <f t="shared" si="196"/>
        <v>0</v>
      </c>
      <c r="CA72" s="30">
        <f t="shared" si="197"/>
        <v>0</v>
      </c>
      <c r="CB72" s="30">
        <f t="shared" si="198"/>
        <v>0</v>
      </c>
      <c r="CC72" s="30">
        <f t="shared" si="199"/>
        <v>0</v>
      </c>
      <c r="CD72" s="30">
        <f t="shared" si="200"/>
        <v>0</v>
      </c>
      <c r="CE72" s="30">
        <f t="shared" si="201"/>
        <v>0</v>
      </c>
      <c r="CF72" s="30">
        <f t="shared" si="202"/>
        <v>0</v>
      </c>
      <c r="CG72" s="30">
        <f t="shared" si="203"/>
        <v>0</v>
      </c>
      <c r="CH72" s="30">
        <f t="shared" si="204"/>
        <v>0</v>
      </c>
      <c r="CI72" s="30">
        <f t="shared" si="205"/>
        <v>0</v>
      </c>
      <c r="CJ72" s="30">
        <f t="shared" si="206"/>
        <v>0</v>
      </c>
      <c r="CK72" s="30">
        <f t="shared" si="207"/>
        <v>0</v>
      </c>
      <c r="CL72" s="30"/>
      <c r="CM72" s="16">
        <f t="shared" si="80"/>
        <v>0</v>
      </c>
      <c r="CN72" s="16">
        <f t="shared" si="81"/>
        <v>0</v>
      </c>
      <c r="CO72" s="16">
        <f t="shared" si="82"/>
        <v>0</v>
      </c>
      <c r="CP72" s="16">
        <f t="shared" si="83"/>
        <v>0</v>
      </c>
      <c r="CQ72" s="16">
        <f t="shared" si="84"/>
        <v>0</v>
      </c>
      <c r="CR72" s="16">
        <f t="shared" si="85"/>
        <v>0</v>
      </c>
      <c r="CS72" s="16">
        <f t="shared" si="86"/>
        <v>0</v>
      </c>
      <c r="CT72" s="16">
        <f t="shared" si="87"/>
        <v>0</v>
      </c>
      <c r="CU72" s="16">
        <f t="shared" si="88"/>
        <v>0</v>
      </c>
      <c r="CV72" s="16">
        <f t="shared" si="89"/>
        <v>0</v>
      </c>
      <c r="CW72" s="16">
        <f t="shared" si="90"/>
        <v>0</v>
      </c>
      <c r="CX72" s="16">
        <f t="shared" si="91"/>
        <v>0</v>
      </c>
      <c r="CY72" s="16">
        <f t="shared" si="92"/>
        <v>0</v>
      </c>
    </row>
    <row r="73" spans="1:104" x14ac:dyDescent="0.25">
      <c r="A73" t="s">
        <v>4892</v>
      </c>
      <c r="B73" t="s">
        <v>4893</v>
      </c>
      <c r="C73">
        <v>4</v>
      </c>
      <c r="D73" s="16">
        <f>SUMIFS('Individual Data'!$AB$6:$AB$5544,'Individual Data'!$V$6:$V$5544,'age-length prop'!$B73,'Individual Data'!$Y$6:$Y$5544,'age-length prop'!D$7,'Individual Data'!$R$6:$R$5544,'age-length prop'!$C73,'Individual Data'!$N$6:$N$5544,'age-length prop'!$B$6)</f>
        <v>0</v>
      </c>
      <c r="E73" s="16">
        <f>SUMIFS('Individual Data'!$AB$6:$AB$5544,'Individual Data'!$V$6:$V$5544,'age-length prop'!$B73,'Individual Data'!$Y$6:$Y$5544,'age-length prop'!E$7,'Individual Data'!$R$6:$R$5544,'age-length prop'!$C73,'Individual Data'!$N$6:$N$5544,'age-length prop'!$B$6)</f>
        <v>0</v>
      </c>
      <c r="F73" s="16">
        <f>SUMIFS('Individual Data'!$AB$6:$AB$5544,'Individual Data'!$V$6:$V$5544,'age-length prop'!$B73,'Individual Data'!$Y$6:$Y$5544,'age-length prop'!F$7,'Individual Data'!$R$6:$R$5544,'age-length prop'!$C73,'Individual Data'!$N$6:$N$5544,'age-length prop'!$B$6)</f>
        <v>0</v>
      </c>
      <c r="G73" s="16">
        <f>SUMIFS('Individual Data'!$AB$6:$AB$5544,'Individual Data'!$V$6:$V$5544,'age-length prop'!$B73,'Individual Data'!$Y$6:$Y$5544,'age-length prop'!G$7,'Individual Data'!$R$6:$R$5544,'age-length prop'!$C73,'Individual Data'!$N$6:$N$5544,'age-length prop'!$B$6)</f>
        <v>0</v>
      </c>
      <c r="H73" s="16">
        <f>SUMIFS('Individual Data'!$AB$6:$AB$5544,'Individual Data'!$V$6:$V$5544,'age-length prop'!$B73,'Individual Data'!$Y$6:$Y$5544,'age-length prop'!H$7,'Individual Data'!$R$6:$R$5544,'age-length prop'!$C73,'Individual Data'!$N$6:$N$5544,'age-length prop'!$B$6)</f>
        <v>0</v>
      </c>
      <c r="I73" s="16">
        <f>SUMIFS('Individual Data'!$AB$6:$AB$5544,'Individual Data'!$V$6:$V$5544,'age-length prop'!$B73,'Individual Data'!$Y$6:$Y$5544,'age-length prop'!I$7,'Individual Data'!$R$6:$R$5544,'age-length prop'!$C73,'Individual Data'!$N$6:$N$5544,'age-length prop'!$B$6)</f>
        <v>0</v>
      </c>
      <c r="J73" s="16">
        <f>SUMIFS('Individual Data'!$AB$6:$AB$5544,'Individual Data'!$V$6:$V$5544,'age-length prop'!$B73,'Individual Data'!$Y$6:$Y$5544,'age-length prop'!J$7,'Individual Data'!$R$6:$R$5544,'age-length prop'!$C73,'Individual Data'!$N$6:$N$5544,'age-length prop'!$B$6)</f>
        <v>0</v>
      </c>
      <c r="K73" s="16">
        <f>SUMIFS('Individual Data'!$AB$6:$AB$5544,'Individual Data'!$V$6:$V$5544,'age-length prop'!$B73,'Individual Data'!$Y$6:$Y$5544,'age-length prop'!K$7,'Individual Data'!$R$6:$R$5544,'age-length prop'!$C73,'Individual Data'!$N$6:$N$5544,'age-length prop'!$B$6)</f>
        <v>0</v>
      </c>
      <c r="L73" s="16">
        <f>SUMIFS('Individual Data'!$AB$6:$AB$5544,'Individual Data'!$V$6:$V$5544,'age-length prop'!$B73,'Individual Data'!$Y$6:$Y$5544,'age-length prop'!L$7,'Individual Data'!$R$6:$R$5544,'age-length prop'!$C73,'Individual Data'!$N$6:$N$5544,'age-length prop'!$B$6)</f>
        <v>14.176441739278664</v>
      </c>
      <c r="M73" s="16">
        <f>SUMIFS('Individual Data'!$AB$6:$AB$5544,'Individual Data'!$V$6:$V$5544,'age-length prop'!$B73,'Individual Data'!$Y$6:$Y$5544,'age-length prop'!M$7,'Individual Data'!$R$6:$R$5544,'age-length prop'!$C73,'Individual Data'!$N$6:$N$5544,'age-length prop'!$B$6)</f>
        <v>0</v>
      </c>
      <c r="N73" s="16">
        <f>SUMIFS('Individual Data'!$AB$6:$AB$5544,'Individual Data'!$V$6:$V$5544,'age-length prop'!$B73,'Individual Data'!$Y$6:$Y$5544,'age-length prop'!N$7,'Individual Data'!$R$6:$R$5544,'age-length prop'!$C73,'Individual Data'!$N$6:$N$5544,'age-length prop'!$B$6)</f>
        <v>0</v>
      </c>
      <c r="O73" s="16">
        <f>SUMIFS('Individual Data'!$AB$6:$AB$5544,'Individual Data'!$V$6:$V$5544,'age-length prop'!$B73,'Individual Data'!$Y$6:$Y$5544,'age-length prop'!O$7,'Individual Data'!$R$6:$R$5544,'age-length prop'!$C73,'Individual Data'!$N$6:$N$5544,'age-length prop'!$B$6)</f>
        <v>0</v>
      </c>
      <c r="P73" s="16">
        <f>SUMIFS('Individual Data'!$AB$6:$AB$5544,'Individual Data'!$V$6:$V$5544,'age-length prop'!$B73,'Individual Data'!$Y$6:$Y$5544,'age-length prop'!P$7,'Individual Data'!$R$6:$R$5544,'age-length prop'!$C73,'Individual Data'!$N$6:$N$5544,'age-length prop'!$B$6)</f>
        <v>0</v>
      </c>
      <c r="Q73" s="38">
        <f t="shared" si="173"/>
        <v>0</v>
      </c>
      <c r="R73" s="30">
        <f t="shared" si="174"/>
        <v>0</v>
      </c>
      <c r="S73" s="30">
        <f t="shared" si="175"/>
        <v>0</v>
      </c>
      <c r="T73" s="30">
        <f t="shared" si="176"/>
        <v>0</v>
      </c>
      <c r="U73" s="30">
        <f t="shared" si="177"/>
        <v>0</v>
      </c>
      <c r="V73" s="30">
        <f t="shared" si="178"/>
        <v>0</v>
      </c>
      <c r="W73" s="30">
        <f t="shared" si="179"/>
        <v>0</v>
      </c>
      <c r="X73" s="30">
        <f t="shared" si="180"/>
        <v>0</v>
      </c>
      <c r="Y73" s="30">
        <f t="shared" si="181"/>
        <v>14.360782545802724</v>
      </c>
      <c r="Z73" s="30">
        <f t="shared" si="182"/>
        <v>0</v>
      </c>
      <c r="AA73" s="30">
        <f t="shared" si="183"/>
        <v>0</v>
      </c>
      <c r="AB73" s="30">
        <f t="shared" si="184"/>
        <v>0</v>
      </c>
      <c r="AC73" s="30">
        <f t="shared" si="185"/>
        <v>0</v>
      </c>
      <c r="AD73" s="12">
        <f>VLOOKUP(A73,'PBT Tag Rates'!$B$5:$E$44,4,FALSE)</f>
        <v>1</v>
      </c>
      <c r="AE73" s="30">
        <f t="shared" ref="AE73:AE77" si="221">Q73/$AD73</f>
        <v>0</v>
      </c>
      <c r="AF73" s="30">
        <f t="shared" ref="AF73:AF77" si="222">R73/$AD73</f>
        <v>0</v>
      </c>
      <c r="AG73" s="30">
        <f t="shared" ref="AG73:AG77" si="223">S73/$AD73</f>
        <v>0</v>
      </c>
      <c r="AH73" s="30">
        <f t="shared" ref="AH73:AH77" si="224">T73/$AD73</f>
        <v>0</v>
      </c>
      <c r="AI73" s="30">
        <f t="shared" ref="AI73:AI77" si="225">U73/$AD73</f>
        <v>0</v>
      </c>
      <c r="AJ73" s="30">
        <f t="shared" ref="AJ73:AJ77" si="226">V73/$AD73</f>
        <v>0</v>
      </c>
      <c r="AK73" s="30">
        <f t="shared" ref="AK73:AK77" si="227">W73/$AD73</f>
        <v>0</v>
      </c>
      <c r="AL73" s="30">
        <f t="shared" ref="AL73:AL77" si="228">X73/$AD73</f>
        <v>0</v>
      </c>
      <c r="AM73" s="30">
        <f t="shared" ref="AM73:AM77" si="229">Y73/$AD73</f>
        <v>14.360782545802724</v>
      </c>
      <c r="AN73" s="30">
        <f t="shared" ref="AN73:AN77" si="230">Z73/$AD73</f>
        <v>0</v>
      </c>
      <c r="AO73" s="30">
        <f t="shared" ref="AO73:AO77" si="231">AA73/$AD73</f>
        <v>0</v>
      </c>
      <c r="AP73" s="30">
        <f t="shared" ref="AP73:AP77" si="232">AB73/$AD73</f>
        <v>0</v>
      </c>
      <c r="AQ73" s="30">
        <f t="shared" ref="AQ73:AQ77" si="233">AC73/$AD73</f>
        <v>0</v>
      </c>
      <c r="AS73" s="32">
        <f t="shared" si="186"/>
        <v>0</v>
      </c>
      <c r="AT73" s="33">
        <f t="shared" si="187"/>
        <v>14.360782545802724</v>
      </c>
      <c r="AV73">
        <f t="shared" si="124"/>
        <v>2019</v>
      </c>
      <c r="AW73" t="str">
        <f t="shared" si="125"/>
        <v>WellsSu</v>
      </c>
      <c r="AX73" t="s">
        <v>3203</v>
      </c>
      <c r="AY73" s="145">
        <f>SUMIFS('cwt rel info'!$A$6:$A$317,'cwt rel info'!$D$6:$D$317,'age-length prop'!AV73,'cwt rel info'!$E$6:$E$317,'age-length prop'!AW73)</f>
        <v>0</v>
      </c>
      <c r="AZ73" s="30">
        <f t="shared" si="189"/>
        <v>14.360782545802724</v>
      </c>
      <c r="BA73" s="30">
        <f t="shared" si="190"/>
        <v>2.5487403415540046</v>
      </c>
      <c r="BB73" s="30">
        <f t="shared" si="191"/>
        <v>0</v>
      </c>
      <c r="BC73" s="145" t="str">
        <f>VLOOKUP(AW73,'Individual Data'!$V$5:$AC$5544,8,FALSE)</f>
        <v>Blw</v>
      </c>
      <c r="BD73" s="16">
        <f t="shared" si="192"/>
        <v>10.784947691897846</v>
      </c>
      <c r="BE73" s="16">
        <f t="shared" si="193"/>
        <v>1.9141039965070574</v>
      </c>
      <c r="BF73" s="16">
        <f t="shared" si="194"/>
        <v>0</v>
      </c>
      <c r="BI73" s="38">
        <f t="shared" si="208"/>
        <v>0</v>
      </c>
      <c r="BJ73" s="30">
        <f t="shared" si="209"/>
        <v>0</v>
      </c>
      <c r="BK73" s="30">
        <f t="shared" si="210"/>
        <v>0</v>
      </c>
      <c r="BL73" s="30">
        <f t="shared" si="211"/>
        <v>0</v>
      </c>
      <c r="BM73" s="30">
        <f t="shared" si="212"/>
        <v>0</v>
      </c>
      <c r="BN73" s="30">
        <f t="shared" si="213"/>
        <v>0</v>
      </c>
      <c r="BO73" s="30">
        <f t="shared" si="214"/>
        <v>0</v>
      </c>
      <c r="BP73" s="30">
        <f t="shared" si="215"/>
        <v>0</v>
      </c>
      <c r="BQ73" s="30">
        <f t="shared" si="216"/>
        <v>0</v>
      </c>
      <c r="BR73" s="30">
        <f t="shared" si="217"/>
        <v>0</v>
      </c>
      <c r="BS73" s="30">
        <f t="shared" si="218"/>
        <v>0</v>
      </c>
      <c r="BT73" s="30">
        <f t="shared" si="219"/>
        <v>0</v>
      </c>
      <c r="BU73" s="30">
        <f t="shared" si="220"/>
        <v>0</v>
      </c>
      <c r="BV73" s="13">
        <f t="shared" ref="BV73:BV77" si="234">IFERROR(BW73/(BW73+BX73),0)</f>
        <v>0</v>
      </c>
      <c r="BW73" s="30">
        <f>SUMIFS('Individual Data'!$X$6:$X$5544,'Individual Data'!$I$6:$I$5544,'age-length prop'!BW$7,'Individual Data'!$V$6:$V$5544,'age-length prop'!$B73,'Individual Data'!$R$6:$R$5544,'age-length prop'!$C73,'Individual Data'!$N$6:$N$5544,"F")</f>
        <v>0</v>
      </c>
      <c r="BX73" s="30">
        <f>SUMIFS('Individual Data'!$X$6:$X$5544,'Individual Data'!$I$6:$I$5544,'age-length prop'!BX$7,'Individual Data'!$V$6:$V$5544,'age-length prop'!$B73,'Individual Data'!$R$6:$R$5544,'age-length prop'!$C73,'Individual Data'!$N$6:$N$5544,"F")</f>
        <v>2</v>
      </c>
      <c r="BY73" s="30">
        <f t="shared" si="195"/>
        <v>0</v>
      </c>
      <c r="BZ73" s="30">
        <f t="shared" si="196"/>
        <v>0</v>
      </c>
      <c r="CA73" s="30">
        <f t="shared" si="197"/>
        <v>0</v>
      </c>
      <c r="CB73" s="30">
        <f t="shared" si="198"/>
        <v>0</v>
      </c>
      <c r="CC73" s="30">
        <f t="shared" si="199"/>
        <v>0</v>
      </c>
      <c r="CD73" s="30">
        <f t="shared" si="200"/>
        <v>0</v>
      </c>
      <c r="CE73" s="30">
        <f t="shared" si="201"/>
        <v>0</v>
      </c>
      <c r="CF73" s="30">
        <f t="shared" si="202"/>
        <v>0</v>
      </c>
      <c r="CG73" s="30">
        <f t="shared" si="203"/>
        <v>0</v>
      </c>
      <c r="CH73" s="30">
        <f t="shared" si="204"/>
        <v>0</v>
      </c>
      <c r="CI73" s="30">
        <f t="shared" si="205"/>
        <v>0</v>
      </c>
      <c r="CJ73" s="30">
        <f t="shared" si="206"/>
        <v>0</v>
      </c>
      <c r="CK73" s="30">
        <f t="shared" si="207"/>
        <v>0</v>
      </c>
      <c r="CL73" s="30"/>
      <c r="CM73" s="16">
        <f t="shared" ref="CM73:CM77" si="235">BI73*(1-$BV73)</f>
        <v>0</v>
      </c>
      <c r="CN73" s="16">
        <f t="shared" ref="CN73:CN77" si="236">BJ73*(1-$BV73)</f>
        <v>0</v>
      </c>
      <c r="CO73" s="16">
        <f t="shared" ref="CO73:CO77" si="237">BK73*(1-$BV73)</f>
        <v>0</v>
      </c>
      <c r="CP73" s="16">
        <f t="shared" ref="CP73:CP77" si="238">BL73*(1-$BV73)</f>
        <v>0</v>
      </c>
      <c r="CQ73" s="16">
        <f t="shared" ref="CQ73:CQ77" si="239">BM73*(1-$BV73)</f>
        <v>0</v>
      </c>
      <c r="CR73" s="16">
        <f t="shared" ref="CR73:CR77" si="240">BN73*(1-$BV73)</f>
        <v>0</v>
      </c>
      <c r="CS73" s="16">
        <f t="shared" ref="CS73:CS77" si="241">BO73*(1-$BV73)</f>
        <v>0</v>
      </c>
      <c r="CT73" s="16">
        <f t="shared" ref="CT73:CT77" si="242">BP73*(1-$BV73)</f>
        <v>0</v>
      </c>
      <c r="CU73" s="16">
        <f t="shared" ref="CU73:CU77" si="243">BQ73*(1-$BV73)</f>
        <v>0</v>
      </c>
      <c r="CV73" s="16">
        <f t="shared" ref="CV73:CV77" si="244">BR73*(1-$BV73)</f>
        <v>0</v>
      </c>
      <c r="CW73" s="16">
        <f t="shared" ref="CW73:CW77" si="245">BS73*(1-$BV73)</f>
        <v>0</v>
      </c>
      <c r="CX73" s="16">
        <f t="shared" ref="CX73:CX77" si="246">BT73*(1-$BV73)</f>
        <v>0</v>
      </c>
      <c r="CY73" s="16">
        <f t="shared" ref="CY73:CY77" si="247">BU73*(1-$BV73)</f>
        <v>0</v>
      </c>
    </row>
    <row r="74" spans="1:104" x14ac:dyDescent="0.25">
      <c r="A74" t="s">
        <v>9737</v>
      </c>
      <c r="B74" t="s">
        <v>9738</v>
      </c>
      <c r="C74">
        <v>3</v>
      </c>
      <c r="D74" s="16">
        <f>SUMIFS('Individual Data'!$AB$6:$AB$5544,'Individual Data'!$V$6:$V$5544,'age-length prop'!$B74,'Individual Data'!$Y$6:$Y$5544,'age-length prop'!D$7,'Individual Data'!$R$6:$R$5544,'age-length prop'!$C74,'Individual Data'!$N$6:$N$5544,'age-length prop'!$B$6)</f>
        <v>0</v>
      </c>
      <c r="E74" s="16">
        <f>SUMIFS('Individual Data'!$AB$6:$AB$5544,'Individual Data'!$V$6:$V$5544,'age-length prop'!$B74,'Individual Data'!$Y$6:$Y$5544,'age-length prop'!E$7,'Individual Data'!$R$6:$R$5544,'age-length prop'!$C74,'Individual Data'!$N$6:$N$5544,'age-length prop'!$B$6)</f>
        <v>0</v>
      </c>
      <c r="F74" s="16">
        <f>SUMIFS('Individual Data'!$AB$6:$AB$5544,'Individual Data'!$V$6:$V$5544,'age-length prop'!$B74,'Individual Data'!$Y$6:$Y$5544,'age-length prop'!F$7,'Individual Data'!$R$6:$R$5544,'age-length prop'!$C74,'Individual Data'!$N$6:$N$5544,'age-length prop'!$B$6)</f>
        <v>0</v>
      </c>
      <c r="G74" s="16">
        <f>SUMIFS('Individual Data'!$AB$6:$AB$5544,'Individual Data'!$V$6:$V$5544,'age-length prop'!$B74,'Individual Data'!$Y$6:$Y$5544,'age-length prop'!G$7,'Individual Data'!$R$6:$R$5544,'age-length prop'!$C74,'Individual Data'!$N$6:$N$5544,'age-length prop'!$B$6)</f>
        <v>0</v>
      </c>
      <c r="H74" s="16">
        <f>SUMIFS('Individual Data'!$AB$6:$AB$5544,'Individual Data'!$V$6:$V$5544,'age-length prop'!$B74,'Individual Data'!$Y$6:$Y$5544,'age-length prop'!H$7,'Individual Data'!$R$6:$R$5544,'age-length prop'!$C74,'Individual Data'!$N$6:$N$5544,'age-length prop'!$B$6)</f>
        <v>0</v>
      </c>
      <c r="I74" s="16">
        <f>SUMIFS('Individual Data'!$AB$6:$AB$5544,'Individual Data'!$V$6:$V$5544,'age-length prop'!$B74,'Individual Data'!$Y$6:$Y$5544,'age-length prop'!I$7,'Individual Data'!$R$6:$R$5544,'age-length prop'!$C74,'Individual Data'!$N$6:$N$5544,'age-length prop'!$B$6)</f>
        <v>0</v>
      </c>
      <c r="J74" s="16">
        <f>SUMIFS('Individual Data'!$AB$6:$AB$5544,'Individual Data'!$V$6:$V$5544,'age-length prop'!$B74,'Individual Data'!$Y$6:$Y$5544,'age-length prop'!J$7,'Individual Data'!$R$6:$R$5544,'age-length prop'!$C74,'Individual Data'!$N$6:$N$5544,'age-length prop'!$B$6)</f>
        <v>0</v>
      </c>
      <c r="K74" s="16">
        <f>SUMIFS('Individual Data'!$AB$6:$AB$5544,'Individual Data'!$V$6:$V$5544,'age-length prop'!$B74,'Individual Data'!$Y$6:$Y$5544,'age-length prop'!K$7,'Individual Data'!$R$6:$R$5544,'age-length prop'!$C74,'Individual Data'!$N$6:$N$5544,'age-length prop'!$B$6)</f>
        <v>0</v>
      </c>
      <c r="L74" s="16">
        <f>SUMIFS('Individual Data'!$AB$6:$AB$5544,'Individual Data'!$V$6:$V$5544,'age-length prop'!$B74,'Individual Data'!$Y$6:$Y$5544,'age-length prop'!L$7,'Individual Data'!$R$6:$R$5544,'age-length prop'!$C74,'Individual Data'!$N$6:$N$5544,'age-length prop'!$B$6)</f>
        <v>0</v>
      </c>
      <c r="M74" s="16">
        <f>SUMIFS('Individual Data'!$AB$6:$AB$5544,'Individual Data'!$V$6:$V$5544,'age-length prop'!$B74,'Individual Data'!$Y$6:$Y$5544,'age-length prop'!M$7,'Individual Data'!$R$6:$R$5544,'age-length prop'!$C74,'Individual Data'!$N$6:$N$5544,'age-length prop'!$B$6)</f>
        <v>0</v>
      </c>
      <c r="N74" s="16">
        <f>SUMIFS('Individual Data'!$AB$6:$AB$5544,'Individual Data'!$V$6:$V$5544,'age-length prop'!$B74,'Individual Data'!$Y$6:$Y$5544,'age-length prop'!N$7,'Individual Data'!$R$6:$R$5544,'age-length prop'!$C74,'Individual Data'!$N$6:$N$5544,'age-length prop'!$B$6)</f>
        <v>0</v>
      </c>
      <c r="O74" s="16">
        <f>SUMIFS('Individual Data'!$AB$6:$AB$5544,'Individual Data'!$V$6:$V$5544,'age-length prop'!$B74,'Individual Data'!$Y$6:$Y$5544,'age-length prop'!O$7,'Individual Data'!$R$6:$R$5544,'age-length prop'!$C74,'Individual Data'!$N$6:$N$5544,'age-length prop'!$B$6)</f>
        <v>0</v>
      </c>
      <c r="P74" s="16">
        <f>SUMIFS('Individual Data'!$AB$6:$AB$5544,'Individual Data'!$V$6:$V$5544,'age-length prop'!$B74,'Individual Data'!$Y$6:$Y$5544,'age-length prop'!P$7,'Individual Data'!$R$6:$R$5544,'age-length prop'!$C74,'Individual Data'!$N$6:$N$5544,'age-length prop'!$B$6)</f>
        <v>0</v>
      </c>
      <c r="Q74" s="38">
        <f t="shared" si="173"/>
        <v>0</v>
      </c>
      <c r="R74" s="30">
        <f t="shared" si="174"/>
        <v>0</v>
      </c>
      <c r="S74" s="30">
        <f t="shared" si="175"/>
        <v>0</v>
      </c>
      <c r="T74" s="30">
        <f t="shared" si="176"/>
        <v>0</v>
      </c>
      <c r="U74" s="30">
        <f t="shared" si="177"/>
        <v>0</v>
      </c>
      <c r="V74" s="30">
        <f t="shared" si="178"/>
        <v>0</v>
      </c>
      <c r="W74" s="30">
        <f t="shared" si="179"/>
        <v>0</v>
      </c>
      <c r="X74" s="30">
        <f t="shared" si="180"/>
        <v>0</v>
      </c>
      <c r="Y74" s="30">
        <f t="shared" si="181"/>
        <v>0</v>
      </c>
      <c r="Z74" s="30">
        <f t="shared" si="182"/>
        <v>0</v>
      </c>
      <c r="AA74" s="30">
        <f t="shared" si="183"/>
        <v>0</v>
      </c>
      <c r="AB74" s="30">
        <f t="shared" si="184"/>
        <v>0</v>
      </c>
      <c r="AC74" s="30">
        <f t="shared" si="185"/>
        <v>0</v>
      </c>
      <c r="AD74" s="12">
        <f>VLOOKUP(A74,'PBT Tag Rates'!$B$5:$E$44,4,FALSE)</f>
        <v>0.99450000000000005</v>
      </c>
      <c r="AE74" s="30">
        <f t="shared" si="221"/>
        <v>0</v>
      </c>
      <c r="AF74" s="30">
        <f t="shared" si="222"/>
        <v>0</v>
      </c>
      <c r="AG74" s="30">
        <f t="shared" si="223"/>
        <v>0</v>
      </c>
      <c r="AH74" s="30">
        <f t="shared" si="224"/>
        <v>0</v>
      </c>
      <c r="AI74" s="30">
        <f t="shared" si="225"/>
        <v>0</v>
      </c>
      <c r="AJ74" s="30">
        <f t="shared" si="226"/>
        <v>0</v>
      </c>
      <c r="AK74" s="30">
        <f t="shared" si="227"/>
        <v>0</v>
      </c>
      <c r="AL74" s="30">
        <f t="shared" si="228"/>
        <v>0</v>
      </c>
      <c r="AM74" s="30">
        <f t="shared" si="229"/>
        <v>0</v>
      </c>
      <c r="AN74" s="30">
        <f t="shared" si="230"/>
        <v>0</v>
      </c>
      <c r="AO74" s="30">
        <f t="shared" si="231"/>
        <v>0</v>
      </c>
      <c r="AP74" s="30">
        <f t="shared" si="232"/>
        <v>0</v>
      </c>
      <c r="AQ74" s="30">
        <f t="shared" si="233"/>
        <v>0</v>
      </c>
      <c r="AS74" s="32">
        <f t="shared" si="186"/>
        <v>0</v>
      </c>
      <c r="AT74" s="33">
        <f t="shared" si="187"/>
        <v>0</v>
      </c>
      <c r="AV74">
        <f t="shared" si="124"/>
        <v>2020</v>
      </c>
      <c r="AW74" t="str">
        <f t="shared" si="125"/>
        <v>LWSH</v>
      </c>
      <c r="AX74" t="s">
        <v>3203</v>
      </c>
      <c r="AY74" s="145">
        <f>SUMIFS('cwt rel info'!$A$6:$A$317,'cwt rel info'!$D$6:$D$317,'age-length prop'!AV74,'cwt rel info'!$E$6:$E$317,'age-length prop'!AW74)</f>
        <v>0</v>
      </c>
      <c r="AZ74" s="30">
        <f t="shared" si="189"/>
        <v>0</v>
      </c>
      <c r="BA74" s="30">
        <f t="shared" si="190"/>
        <v>71.002472928202963</v>
      </c>
      <c r="BB74" s="30">
        <f t="shared" si="191"/>
        <v>35.167715494344854</v>
      </c>
      <c r="BC74" s="145" t="str">
        <f>VLOOKUP(AW74,'Individual Data'!$V$5:$AC$5544,8,FALSE)</f>
        <v>Blw</v>
      </c>
      <c r="BD74" s="16">
        <f t="shared" si="192"/>
        <v>0</v>
      </c>
      <c r="BE74" s="16">
        <f t="shared" si="193"/>
        <v>53.322857169080422</v>
      </c>
      <c r="BF74" s="16">
        <f t="shared" si="194"/>
        <v>24.898742569996156</v>
      </c>
      <c r="BI74" s="38">
        <f t="shared" si="208"/>
        <v>0</v>
      </c>
      <c r="BJ74" s="30">
        <f t="shared" si="209"/>
        <v>0</v>
      </c>
      <c r="BK74" s="30">
        <f t="shared" si="210"/>
        <v>0</v>
      </c>
      <c r="BL74" s="30">
        <f t="shared" si="211"/>
        <v>0</v>
      </c>
      <c r="BM74" s="30">
        <f t="shared" si="212"/>
        <v>0</v>
      </c>
      <c r="BN74" s="30">
        <f t="shared" si="213"/>
        <v>0</v>
      </c>
      <c r="BO74" s="30">
        <f t="shared" si="214"/>
        <v>0</v>
      </c>
      <c r="BP74" s="30">
        <f t="shared" si="215"/>
        <v>0</v>
      </c>
      <c r="BQ74" s="30">
        <f t="shared" si="216"/>
        <v>0</v>
      </c>
      <c r="BR74" s="30">
        <f t="shared" si="217"/>
        <v>0</v>
      </c>
      <c r="BS74" s="30">
        <f t="shared" si="218"/>
        <v>0</v>
      </c>
      <c r="BT74" s="30">
        <f t="shared" si="219"/>
        <v>0</v>
      </c>
      <c r="BU74" s="30">
        <f t="shared" si="220"/>
        <v>0</v>
      </c>
      <c r="BV74" s="13">
        <f t="shared" si="234"/>
        <v>0</v>
      </c>
      <c r="BW74" s="30">
        <f>SUMIFS('Individual Data'!$X$6:$X$5544,'Individual Data'!$I$6:$I$5544,'age-length prop'!BW$7,'Individual Data'!$V$6:$V$5544,'age-length prop'!$B74,'Individual Data'!$R$6:$R$5544,'age-length prop'!$C74,'Individual Data'!$N$6:$N$5544,"F")</f>
        <v>0</v>
      </c>
      <c r="BX74" s="30">
        <f>SUMIFS('Individual Data'!$X$6:$X$5544,'Individual Data'!$I$6:$I$5544,'age-length prop'!BX$7,'Individual Data'!$V$6:$V$5544,'age-length prop'!$B74,'Individual Data'!$R$6:$R$5544,'age-length prop'!$C74,'Individual Data'!$N$6:$N$5544,"F")</f>
        <v>0</v>
      </c>
      <c r="BY74" s="30">
        <f t="shared" si="195"/>
        <v>0</v>
      </c>
      <c r="BZ74" s="30">
        <f t="shared" si="196"/>
        <v>0</v>
      </c>
      <c r="CA74" s="30">
        <f t="shared" si="197"/>
        <v>0</v>
      </c>
      <c r="CB74" s="30">
        <f t="shared" si="198"/>
        <v>0</v>
      </c>
      <c r="CC74" s="30">
        <f t="shared" si="199"/>
        <v>0</v>
      </c>
      <c r="CD74" s="30">
        <f t="shared" si="200"/>
        <v>0</v>
      </c>
      <c r="CE74" s="30">
        <f t="shared" si="201"/>
        <v>0</v>
      </c>
      <c r="CF74" s="30">
        <f t="shared" si="202"/>
        <v>0</v>
      </c>
      <c r="CG74" s="30">
        <f t="shared" si="203"/>
        <v>0</v>
      </c>
      <c r="CH74" s="30">
        <f t="shared" si="204"/>
        <v>0</v>
      </c>
      <c r="CI74" s="30">
        <f t="shared" si="205"/>
        <v>0</v>
      </c>
      <c r="CJ74" s="30">
        <f t="shared" si="206"/>
        <v>0</v>
      </c>
      <c r="CK74" s="30">
        <f t="shared" si="207"/>
        <v>0</v>
      </c>
      <c r="CL74" s="30"/>
      <c r="CM74" s="16">
        <f t="shared" si="235"/>
        <v>0</v>
      </c>
      <c r="CN74" s="16">
        <f t="shared" si="236"/>
        <v>0</v>
      </c>
      <c r="CO74" s="16">
        <f t="shared" si="237"/>
        <v>0</v>
      </c>
      <c r="CP74" s="16">
        <f t="shared" si="238"/>
        <v>0</v>
      </c>
      <c r="CQ74" s="16">
        <f t="shared" si="239"/>
        <v>0</v>
      </c>
      <c r="CR74" s="16">
        <f t="shared" si="240"/>
        <v>0</v>
      </c>
      <c r="CS74" s="16">
        <f t="shared" si="241"/>
        <v>0</v>
      </c>
      <c r="CT74" s="16">
        <f t="shared" si="242"/>
        <v>0</v>
      </c>
      <c r="CU74" s="16">
        <f t="shared" si="243"/>
        <v>0</v>
      </c>
      <c r="CV74" s="16">
        <f t="shared" si="244"/>
        <v>0</v>
      </c>
      <c r="CW74" s="16">
        <f t="shared" si="245"/>
        <v>0</v>
      </c>
      <c r="CX74" s="16">
        <f t="shared" si="246"/>
        <v>0</v>
      </c>
      <c r="CY74" s="16">
        <f t="shared" si="247"/>
        <v>0</v>
      </c>
    </row>
    <row r="75" spans="1:104" x14ac:dyDescent="0.25">
      <c r="A75" t="s">
        <v>11995</v>
      </c>
      <c r="B75" t="s">
        <v>10019</v>
      </c>
      <c r="C75">
        <v>3</v>
      </c>
      <c r="D75" s="16">
        <f>SUMIFS('Individual Data'!$AB$6:$AB$5544,'Individual Data'!$V$6:$V$5544,'age-length prop'!$B75,'Individual Data'!$Y$6:$Y$5544,'age-length prop'!D$7,'Individual Data'!$R$6:$R$5544,'age-length prop'!$C75,'Individual Data'!$N$6:$N$5544,'age-length prop'!$B$6)</f>
        <v>0</v>
      </c>
      <c r="E75" s="16">
        <f>SUMIFS('Individual Data'!$AB$6:$AB$5544,'Individual Data'!$V$6:$V$5544,'age-length prop'!$B75,'Individual Data'!$Y$6:$Y$5544,'age-length prop'!E$7,'Individual Data'!$R$6:$R$5544,'age-length prop'!$C75,'Individual Data'!$N$6:$N$5544,'age-length prop'!$B$6)</f>
        <v>0</v>
      </c>
      <c r="F75" s="16">
        <f>SUMIFS('Individual Data'!$AB$6:$AB$5544,'Individual Data'!$V$6:$V$5544,'age-length prop'!$B75,'Individual Data'!$Y$6:$Y$5544,'age-length prop'!F$7,'Individual Data'!$R$6:$R$5544,'age-length prop'!$C75,'Individual Data'!$N$6:$N$5544,'age-length prop'!$B$6)</f>
        <v>0</v>
      </c>
      <c r="G75" s="16">
        <f>SUMIFS('Individual Data'!$AB$6:$AB$5544,'Individual Data'!$V$6:$V$5544,'age-length prop'!$B75,'Individual Data'!$Y$6:$Y$5544,'age-length prop'!G$7,'Individual Data'!$R$6:$R$5544,'age-length prop'!$C75,'Individual Data'!$N$6:$N$5544,'age-length prop'!$B$6)</f>
        <v>0</v>
      </c>
      <c r="H75" s="16">
        <f>SUMIFS('Individual Data'!$AB$6:$AB$5544,'Individual Data'!$V$6:$V$5544,'age-length prop'!$B75,'Individual Data'!$Y$6:$Y$5544,'age-length prop'!H$7,'Individual Data'!$R$6:$R$5544,'age-length prop'!$C75,'Individual Data'!$N$6:$N$5544,'age-length prop'!$B$6)</f>
        <v>0</v>
      </c>
      <c r="I75" s="16">
        <f>SUMIFS('Individual Data'!$AB$6:$AB$5544,'Individual Data'!$V$6:$V$5544,'age-length prop'!$B75,'Individual Data'!$Y$6:$Y$5544,'age-length prop'!I$7,'Individual Data'!$R$6:$R$5544,'age-length prop'!$C75,'Individual Data'!$N$6:$N$5544,'age-length prop'!$B$6)</f>
        <v>0</v>
      </c>
      <c r="J75" s="16">
        <f>SUMIFS('Individual Data'!$AB$6:$AB$5544,'Individual Data'!$V$6:$V$5544,'age-length prop'!$B75,'Individual Data'!$Y$6:$Y$5544,'age-length prop'!J$7,'Individual Data'!$R$6:$R$5544,'age-length prop'!$C75,'Individual Data'!$N$6:$N$5544,'age-length prop'!$B$6)</f>
        <v>0</v>
      </c>
      <c r="K75" s="16">
        <f>SUMIFS('Individual Data'!$AB$6:$AB$5544,'Individual Data'!$V$6:$V$5544,'age-length prop'!$B75,'Individual Data'!$Y$6:$Y$5544,'age-length prop'!K$7,'Individual Data'!$R$6:$R$5544,'age-length prop'!$C75,'Individual Data'!$N$6:$N$5544,'age-length prop'!$B$6)</f>
        <v>0</v>
      </c>
      <c r="L75" s="16">
        <f>SUMIFS('Individual Data'!$AB$6:$AB$5544,'Individual Data'!$V$6:$V$5544,'age-length prop'!$B75,'Individual Data'!$Y$6:$Y$5544,'age-length prop'!L$7,'Individual Data'!$R$6:$R$5544,'age-length prop'!$C75,'Individual Data'!$N$6:$N$5544,'age-length prop'!$B$6)</f>
        <v>0</v>
      </c>
      <c r="M75" s="16">
        <f>SUMIFS('Individual Data'!$AB$6:$AB$5544,'Individual Data'!$V$6:$V$5544,'age-length prop'!$B75,'Individual Data'!$Y$6:$Y$5544,'age-length prop'!M$7,'Individual Data'!$R$6:$R$5544,'age-length prop'!$C75,'Individual Data'!$N$6:$N$5544,'age-length prop'!$B$6)</f>
        <v>0</v>
      </c>
      <c r="N75" s="16">
        <f>SUMIFS('Individual Data'!$AB$6:$AB$5544,'Individual Data'!$V$6:$V$5544,'age-length prop'!$B75,'Individual Data'!$Y$6:$Y$5544,'age-length prop'!N$7,'Individual Data'!$R$6:$R$5544,'age-length prop'!$C75,'Individual Data'!$N$6:$N$5544,'age-length prop'!$B$6)</f>
        <v>0</v>
      </c>
      <c r="O75" s="16">
        <f>SUMIFS('Individual Data'!$AB$6:$AB$5544,'Individual Data'!$V$6:$V$5544,'age-length prop'!$B75,'Individual Data'!$Y$6:$Y$5544,'age-length prop'!O$7,'Individual Data'!$R$6:$R$5544,'age-length prop'!$C75,'Individual Data'!$N$6:$N$5544,'age-length prop'!$B$6)</f>
        <v>0</v>
      </c>
      <c r="P75" s="16">
        <f>SUMIFS('Individual Data'!$AB$6:$AB$5544,'Individual Data'!$V$6:$V$5544,'age-length prop'!$B75,'Individual Data'!$Y$6:$Y$5544,'age-length prop'!P$7,'Individual Data'!$R$6:$R$5544,'age-length prop'!$C75,'Individual Data'!$N$6:$N$5544,'age-length prop'!$B$6)</f>
        <v>0</v>
      </c>
      <c r="Q75" s="38">
        <f t="shared" si="173"/>
        <v>0</v>
      </c>
      <c r="R75" s="30">
        <f t="shared" si="174"/>
        <v>0</v>
      </c>
      <c r="S75" s="30">
        <f t="shared" si="175"/>
        <v>0</v>
      </c>
      <c r="T75" s="30">
        <f t="shared" si="176"/>
        <v>0</v>
      </c>
      <c r="U75" s="30">
        <f t="shared" si="177"/>
        <v>0</v>
      </c>
      <c r="V75" s="30">
        <f t="shared" si="178"/>
        <v>0</v>
      </c>
      <c r="W75" s="30">
        <f t="shared" si="179"/>
        <v>0</v>
      </c>
      <c r="X75" s="30">
        <f t="shared" si="180"/>
        <v>0</v>
      </c>
      <c r="Y75" s="30">
        <f t="shared" si="181"/>
        <v>0</v>
      </c>
      <c r="Z75" s="30">
        <f t="shared" si="182"/>
        <v>0</v>
      </c>
      <c r="AA75" s="30">
        <f t="shared" si="183"/>
        <v>0</v>
      </c>
      <c r="AB75" s="30">
        <f t="shared" si="184"/>
        <v>0</v>
      </c>
      <c r="AC75" s="30">
        <f t="shared" si="185"/>
        <v>0</v>
      </c>
      <c r="AD75" s="12">
        <f>VLOOKUP(A75,'PBT Tag Rates'!$B$5:$E$44,4,FALSE)</f>
        <v>0.89080000000000004</v>
      </c>
      <c r="AE75" s="30">
        <f t="shared" si="221"/>
        <v>0</v>
      </c>
      <c r="AF75" s="30">
        <f t="shared" si="222"/>
        <v>0</v>
      </c>
      <c r="AG75" s="30">
        <f t="shared" si="223"/>
        <v>0</v>
      </c>
      <c r="AH75" s="30">
        <f t="shared" si="224"/>
        <v>0</v>
      </c>
      <c r="AI75" s="30">
        <f t="shared" si="225"/>
        <v>0</v>
      </c>
      <c r="AJ75" s="30">
        <f t="shared" si="226"/>
        <v>0</v>
      </c>
      <c r="AK75" s="30">
        <f t="shared" si="227"/>
        <v>0</v>
      </c>
      <c r="AL75" s="30">
        <f t="shared" si="228"/>
        <v>0</v>
      </c>
      <c r="AM75" s="30">
        <f t="shared" si="229"/>
        <v>0</v>
      </c>
      <c r="AN75" s="30">
        <f t="shared" si="230"/>
        <v>0</v>
      </c>
      <c r="AO75" s="30">
        <f t="shared" si="231"/>
        <v>0</v>
      </c>
      <c r="AP75" s="30">
        <f t="shared" si="232"/>
        <v>0</v>
      </c>
      <c r="AQ75" s="30">
        <f t="shared" si="233"/>
        <v>0</v>
      </c>
      <c r="AS75" s="32">
        <f t="shared" si="186"/>
        <v>0</v>
      </c>
      <c r="AT75" s="33">
        <f t="shared" si="187"/>
        <v>0</v>
      </c>
      <c r="AV75">
        <f t="shared" si="124"/>
        <v>2020</v>
      </c>
      <c r="AW75" t="str">
        <f t="shared" si="125"/>
        <v>UMA</v>
      </c>
      <c r="AX75" t="s">
        <v>3203</v>
      </c>
      <c r="AY75" s="145">
        <f>SUMIFS('cwt rel info'!$A$6:$A$317,'cwt rel info'!$D$6:$D$317,'age-length prop'!AV75,'cwt rel info'!$E$6:$E$317,'age-length prop'!AW75)</f>
        <v>0</v>
      </c>
      <c r="AZ75" s="30">
        <f t="shared" si="189"/>
        <v>0</v>
      </c>
      <c r="BA75" s="30">
        <f t="shared" si="190"/>
        <v>79.201035914681967</v>
      </c>
      <c r="BB75" s="30">
        <f t="shared" si="191"/>
        <v>0</v>
      </c>
      <c r="BC75" s="145" t="str">
        <f>VLOOKUP(AW75,'Individual Data'!$V$5:$AC$5544,8,FALSE)</f>
        <v>Abv</v>
      </c>
      <c r="BD75" s="16">
        <f t="shared" si="192"/>
        <v>0</v>
      </c>
      <c r="BE75" s="16">
        <f t="shared" si="193"/>
        <v>77.221010016814915</v>
      </c>
      <c r="BF75" s="16">
        <f t="shared" si="194"/>
        <v>0</v>
      </c>
      <c r="BI75" s="38">
        <f t="shared" si="208"/>
        <v>0</v>
      </c>
      <c r="BJ75" s="30">
        <f t="shared" si="209"/>
        <v>0</v>
      </c>
      <c r="BK75" s="30">
        <f t="shared" si="210"/>
        <v>0</v>
      </c>
      <c r="BL75" s="30">
        <f t="shared" si="211"/>
        <v>0</v>
      </c>
      <c r="BM75" s="30">
        <f t="shared" si="212"/>
        <v>0</v>
      </c>
      <c r="BN75" s="30">
        <f t="shared" si="213"/>
        <v>0</v>
      </c>
      <c r="BO75" s="30">
        <f t="shared" si="214"/>
        <v>0</v>
      </c>
      <c r="BP75" s="30">
        <f t="shared" si="215"/>
        <v>0</v>
      </c>
      <c r="BQ75" s="30">
        <f t="shared" si="216"/>
        <v>0</v>
      </c>
      <c r="BR75" s="30">
        <f t="shared" si="217"/>
        <v>0</v>
      </c>
      <c r="BS75" s="30">
        <f t="shared" si="218"/>
        <v>0</v>
      </c>
      <c r="BT75" s="30">
        <f t="shared" si="219"/>
        <v>0</v>
      </c>
      <c r="BU75" s="30">
        <f t="shared" si="220"/>
        <v>0</v>
      </c>
      <c r="BV75" s="13">
        <f t="shared" si="234"/>
        <v>0</v>
      </c>
      <c r="BW75" s="30">
        <f>SUMIFS('Individual Data'!$X$6:$X$5544,'Individual Data'!$I$6:$I$5544,'age-length prop'!BW$7,'Individual Data'!$V$6:$V$5544,'age-length prop'!$B75,'Individual Data'!$R$6:$R$5544,'age-length prop'!$C75,'Individual Data'!$N$6:$N$5544,"F")</f>
        <v>0</v>
      </c>
      <c r="BX75" s="30">
        <f>SUMIFS('Individual Data'!$X$6:$X$5544,'Individual Data'!$I$6:$I$5544,'age-length prop'!BX$7,'Individual Data'!$V$6:$V$5544,'age-length prop'!$B75,'Individual Data'!$R$6:$R$5544,'age-length prop'!$C75,'Individual Data'!$N$6:$N$5544,"F")</f>
        <v>0</v>
      </c>
      <c r="BY75" s="30">
        <f t="shared" si="195"/>
        <v>0</v>
      </c>
      <c r="BZ75" s="30">
        <f t="shared" si="196"/>
        <v>0</v>
      </c>
      <c r="CA75" s="30">
        <f t="shared" si="197"/>
        <v>0</v>
      </c>
      <c r="CB75" s="30">
        <f t="shared" si="198"/>
        <v>0</v>
      </c>
      <c r="CC75" s="30">
        <f t="shared" si="199"/>
        <v>0</v>
      </c>
      <c r="CD75" s="30">
        <f t="shared" si="200"/>
        <v>0</v>
      </c>
      <c r="CE75" s="30">
        <f t="shared" si="201"/>
        <v>0</v>
      </c>
      <c r="CF75" s="30">
        <f t="shared" si="202"/>
        <v>0</v>
      </c>
      <c r="CG75" s="30">
        <f t="shared" si="203"/>
        <v>0</v>
      </c>
      <c r="CH75" s="30">
        <f t="shared" si="204"/>
        <v>0</v>
      </c>
      <c r="CI75" s="30">
        <f t="shared" si="205"/>
        <v>0</v>
      </c>
      <c r="CJ75" s="30">
        <f t="shared" si="206"/>
        <v>0</v>
      </c>
      <c r="CK75" s="30">
        <f t="shared" si="207"/>
        <v>0</v>
      </c>
      <c r="CL75" s="30"/>
      <c r="CM75" s="16">
        <f t="shared" si="235"/>
        <v>0</v>
      </c>
      <c r="CN75" s="16">
        <f t="shared" si="236"/>
        <v>0</v>
      </c>
      <c r="CO75" s="16">
        <f t="shared" si="237"/>
        <v>0</v>
      </c>
      <c r="CP75" s="16">
        <f t="shared" si="238"/>
        <v>0</v>
      </c>
      <c r="CQ75" s="16">
        <f t="shared" si="239"/>
        <v>0</v>
      </c>
      <c r="CR75" s="16">
        <f t="shared" si="240"/>
        <v>0</v>
      </c>
      <c r="CS75" s="16">
        <f t="shared" si="241"/>
        <v>0</v>
      </c>
      <c r="CT75" s="16">
        <f t="shared" si="242"/>
        <v>0</v>
      </c>
      <c r="CU75" s="16">
        <f t="shared" si="243"/>
        <v>0</v>
      </c>
      <c r="CV75" s="16">
        <f t="shared" si="244"/>
        <v>0</v>
      </c>
      <c r="CW75" s="16">
        <f t="shared" si="245"/>
        <v>0</v>
      </c>
      <c r="CX75" s="16">
        <f t="shared" si="246"/>
        <v>0</v>
      </c>
      <c r="CY75" s="16">
        <f t="shared" si="247"/>
        <v>0</v>
      </c>
    </row>
    <row r="76" spans="1:104" x14ac:dyDescent="0.25">
      <c r="A76" t="s">
        <v>14588</v>
      </c>
      <c r="B76" t="s">
        <v>9534</v>
      </c>
      <c r="C76">
        <v>2</v>
      </c>
      <c r="D76" s="16">
        <f>SUMIFS('Individual Data'!$AB$6:$AB$5544,'Individual Data'!$V$6:$V$5544,'age-length prop'!$B76,'Individual Data'!$Y$6:$Y$5544,'age-length prop'!D$7,'Individual Data'!$R$6:$R$5544,'age-length prop'!$C76,'Individual Data'!$N$6:$N$5544,'age-length prop'!$B$6)</f>
        <v>0</v>
      </c>
      <c r="E76" s="16">
        <f>SUMIFS('Individual Data'!$AB$6:$AB$5544,'Individual Data'!$V$6:$V$5544,'age-length prop'!$B76,'Individual Data'!$Y$6:$Y$5544,'age-length prop'!E$7,'Individual Data'!$R$6:$R$5544,'age-length prop'!$C76,'Individual Data'!$N$6:$N$5544,'age-length prop'!$B$6)</f>
        <v>0</v>
      </c>
      <c r="F76" s="16">
        <f>SUMIFS('Individual Data'!$AB$6:$AB$5544,'Individual Data'!$V$6:$V$5544,'age-length prop'!$B76,'Individual Data'!$Y$6:$Y$5544,'age-length prop'!F$7,'Individual Data'!$R$6:$R$5544,'age-length prop'!$C76,'Individual Data'!$N$6:$N$5544,'age-length prop'!$B$6)</f>
        <v>0</v>
      </c>
      <c r="G76" s="16">
        <f>SUMIFS('Individual Data'!$AB$6:$AB$5544,'Individual Data'!$V$6:$V$5544,'age-length prop'!$B76,'Individual Data'!$Y$6:$Y$5544,'age-length prop'!G$7,'Individual Data'!$R$6:$R$5544,'age-length prop'!$C76,'Individual Data'!$N$6:$N$5544,'age-length prop'!$B$6)</f>
        <v>0</v>
      </c>
      <c r="H76" s="16">
        <f>SUMIFS('Individual Data'!$AB$6:$AB$5544,'Individual Data'!$V$6:$V$5544,'age-length prop'!$B76,'Individual Data'!$Y$6:$Y$5544,'age-length prop'!H$7,'Individual Data'!$R$6:$R$5544,'age-length prop'!$C76,'Individual Data'!$N$6:$N$5544,'age-length prop'!$B$6)</f>
        <v>0</v>
      </c>
      <c r="I76" s="16">
        <f>SUMIFS('Individual Data'!$AB$6:$AB$5544,'Individual Data'!$V$6:$V$5544,'age-length prop'!$B76,'Individual Data'!$Y$6:$Y$5544,'age-length prop'!I$7,'Individual Data'!$R$6:$R$5544,'age-length prop'!$C76,'Individual Data'!$N$6:$N$5544,'age-length prop'!$B$6)</f>
        <v>0</v>
      </c>
      <c r="J76" s="16">
        <f>SUMIFS('Individual Data'!$AB$6:$AB$5544,'Individual Data'!$V$6:$V$5544,'age-length prop'!$B76,'Individual Data'!$Y$6:$Y$5544,'age-length prop'!J$7,'Individual Data'!$R$6:$R$5544,'age-length prop'!$C76,'Individual Data'!$N$6:$N$5544,'age-length prop'!$B$6)</f>
        <v>0</v>
      </c>
      <c r="K76" s="16">
        <f>SUMIFS('Individual Data'!$AB$6:$AB$5544,'Individual Data'!$V$6:$V$5544,'age-length prop'!$B76,'Individual Data'!$Y$6:$Y$5544,'age-length prop'!K$7,'Individual Data'!$R$6:$R$5544,'age-length prop'!$C76,'Individual Data'!$N$6:$N$5544,'age-length prop'!$B$6)</f>
        <v>0</v>
      </c>
      <c r="L76" s="16">
        <f>SUMIFS('Individual Data'!$AB$6:$AB$5544,'Individual Data'!$V$6:$V$5544,'age-length prop'!$B76,'Individual Data'!$Y$6:$Y$5544,'age-length prop'!L$7,'Individual Data'!$R$6:$R$5544,'age-length prop'!$C76,'Individual Data'!$N$6:$N$5544,'age-length prop'!$B$6)</f>
        <v>0</v>
      </c>
      <c r="M76" s="16">
        <f>SUMIFS('Individual Data'!$AB$6:$AB$5544,'Individual Data'!$V$6:$V$5544,'age-length prop'!$B76,'Individual Data'!$Y$6:$Y$5544,'age-length prop'!M$7,'Individual Data'!$R$6:$R$5544,'age-length prop'!$C76,'Individual Data'!$N$6:$N$5544,'age-length prop'!$B$6)</f>
        <v>0</v>
      </c>
      <c r="N76" s="16">
        <f>SUMIFS('Individual Data'!$AB$6:$AB$5544,'Individual Data'!$V$6:$V$5544,'age-length prop'!$B76,'Individual Data'!$Y$6:$Y$5544,'age-length prop'!N$7,'Individual Data'!$R$6:$R$5544,'age-length prop'!$C76,'Individual Data'!$N$6:$N$5544,'age-length prop'!$B$6)</f>
        <v>0</v>
      </c>
      <c r="O76" s="16">
        <f>SUMIFS('Individual Data'!$AB$6:$AB$5544,'Individual Data'!$V$6:$V$5544,'age-length prop'!$B76,'Individual Data'!$Y$6:$Y$5544,'age-length prop'!O$7,'Individual Data'!$R$6:$R$5544,'age-length prop'!$C76,'Individual Data'!$N$6:$N$5544,'age-length prop'!$B$6)</f>
        <v>0</v>
      </c>
      <c r="P76" s="16">
        <f>SUMIFS('Individual Data'!$AB$6:$AB$5544,'Individual Data'!$V$6:$V$5544,'age-length prop'!$B76,'Individual Data'!$Y$6:$Y$5544,'age-length prop'!P$7,'Individual Data'!$R$6:$R$5544,'age-length prop'!$C76,'Individual Data'!$N$6:$N$5544,'age-length prop'!$B$6)</f>
        <v>0</v>
      </c>
      <c r="Q76" s="38">
        <f t="shared" si="173"/>
        <v>0</v>
      </c>
      <c r="R76" s="30">
        <f t="shared" si="174"/>
        <v>0</v>
      </c>
      <c r="S76" s="30">
        <f t="shared" si="175"/>
        <v>0</v>
      </c>
      <c r="T76" s="30">
        <f t="shared" si="176"/>
        <v>0</v>
      </c>
      <c r="U76" s="30">
        <f t="shared" si="177"/>
        <v>0</v>
      </c>
      <c r="V76" s="30">
        <f t="shared" si="178"/>
        <v>0</v>
      </c>
      <c r="W76" s="30">
        <f t="shared" si="179"/>
        <v>0</v>
      </c>
      <c r="X76" s="30">
        <f t="shared" si="180"/>
        <v>0</v>
      </c>
      <c r="Y76" s="30">
        <f t="shared" si="181"/>
        <v>0</v>
      </c>
      <c r="Z76" s="30">
        <f t="shared" si="182"/>
        <v>0</v>
      </c>
      <c r="AA76" s="30">
        <f t="shared" si="183"/>
        <v>0</v>
      </c>
      <c r="AB76" s="30">
        <f t="shared" si="184"/>
        <v>0</v>
      </c>
      <c r="AC76" s="30">
        <f t="shared" si="185"/>
        <v>0</v>
      </c>
      <c r="AD76" s="12">
        <f>VLOOKUP(A76,'PBT Tag Rates'!$B$5:$E$44,4,FALSE)</f>
        <v>0.7621</v>
      </c>
      <c r="AE76" s="30">
        <f t="shared" si="221"/>
        <v>0</v>
      </c>
      <c r="AF76" s="30">
        <f t="shared" si="222"/>
        <v>0</v>
      </c>
      <c r="AG76" s="30">
        <f t="shared" si="223"/>
        <v>0</v>
      </c>
      <c r="AH76" s="30">
        <f t="shared" si="224"/>
        <v>0</v>
      </c>
      <c r="AI76" s="30">
        <f t="shared" si="225"/>
        <v>0</v>
      </c>
      <c r="AJ76" s="30">
        <f t="shared" si="226"/>
        <v>0</v>
      </c>
      <c r="AK76" s="30">
        <f t="shared" si="227"/>
        <v>0</v>
      </c>
      <c r="AL76" s="30">
        <f t="shared" si="228"/>
        <v>0</v>
      </c>
      <c r="AM76" s="30">
        <f t="shared" si="229"/>
        <v>0</v>
      </c>
      <c r="AN76" s="30">
        <f t="shared" si="230"/>
        <v>0</v>
      </c>
      <c r="AO76" s="30">
        <f t="shared" si="231"/>
        <v>0</v>
      </c>
      <c r="AP76" s="30">
        <f t="shared" si="232"/>
        <v>0</v>
      </c>
      <c r="AQ76" s="30">
        <f t="shared" si="233"/>
        <v>0</v>
      </c>
      <c r="AS76" s="32">
        <f t="shared" si="186"/>
        <v>0</v>
      </c>
      <c r="AT76" s="33">
        <f t="shared" si="187"/>
        <v>0</v>
      </c>
      <c r="AV76">
        <f t="shared" si="124"/>
        <v>2021</v>
      </c>
      <c r="AW76" t="str">
        <f t="shared" si="125"/>
        <v>RSH</v>
      </c>
      <c r="AX76" t="s">
        <v>3203</v>
      </c>
      <c r="AY76" s="145">
        <f>SUMIFS('cwt rel info'!$A$6:$A$317,'cwt rel info'!$D$6:$D$317,'age-length prop'!AV76,'cwt rel info'!$E$6:$E$317,'age-length prop'!AW76)</f>
        <v>0</v>
      </c>
      <c r="AZ76" s="30">
        <f t="shared" si="189"/>
        <v>0</v>
      </c>
      <c r="BA76" s="30">
        <f t="shared" si="190"/>
        <v>0</v>
      </c>
      <c r="BB76" s="30">
        <f t="shared" si="191"/>
        <v>15.297333271716731</v>
      </c>
      <c r="BC76" s="145" t="str">
        <f>VLOOKUP(AW76,'Individual Data'!$V$5:$AC$5544,8,FALSE)</f>
        <v>Abv</v>
      </c>
      <c r="BD76" s="16">
        <f t="shared" si="192"/>
        <v>0</v>
      </c>
      <c r="BE76" s="16">
        <f t="shared" si="193"/>
        <v>0</v>
      </c>
      <c r="BF76" s="16">
        <f t="shared" si="194"/>
        <v>14.578358607946043</v>
      </c>
      <c r="BI76" s="38">
        <f t="shared" si="208"/>
        <v>0</v>
      </c>
      <c r="BJ76" s="30">
        <f t="shared" si="209"/>
        <v>0</v>
      </c>
      <c r="BK76" s="30">
        <f t="shared" si="210"/>
        <v>0</v>
      </c>
      <c r="BL76" s="30">
        <f t="shared" si="211"/>
        <v>0</v>
      </c>
      <c r="BM76" s="30">
        <f t="shared" si="212"/>
        <v>0</v>
      </c>
      <c r="BN76" s="30">
        <f t="shared" si="213"/>
        <v>0</v>
      </c>
      <c r="BO76" s="30">
        <f t="shared" si="214"/>
        <v>0</v>
      </c>
      <c r="BP76" s="30">
        <f t="shared" si="215"/>
        <v>0</v>
      </c>
      <c r="BQ76" s="30">
        <f t="shared" si="216"/>
        <v>0</v>
      </c>
      <c r="BR76" s="30">
        <f t="shared" si="217"/>
        <v>0</v>
      </c>
      <c r="BS76" s="30">
        <f t="shared" si="218"/>
        <v>0</v>
      </c>
      <c r="BT76" s="30">
        <f t="shared" si="219"/>
        <v>0</v>
      </c>
      <c r="BU76" s="30">
        <f t="shared" si="220"/>
        <v>0</v>
      </c>
      <c r="BV76" s="13">
        <f t="shared" si="234"/>
        <v>0</v>
      </c>
      <c r="BW76" s="30">
        <f>SUMIFS('Individual Data'!$X$6:$X$5544,'Individual Data'!$I$6:$I$5544,'age-length prop'!BW$7,'Individual Data'!$V$6:$V$5544,'age-length prop'!$B76,'Individual Data'!$R$6:$R$5544,'age-length prop'!$C76,'Individual Data'!$N$6:$N$5544,"F")</f>
        <v>0</v>
      </c>
      <c r="BX76" s="30">
        <f>SUMIFS('Individual Data'!$X$6:$X$5544,'Individual Data'!$I$6:$I$5544,'age-length prop'!BX$7,'Individual Data'!$V$6:$V$5544,'age-length prop'!$B76,'Individual Data'!$R$6:$R$5544,'age-length prop'!$C76,'Individual Data'!$N$6:$N$5544,"F")</f>
        <v>0</v>
      </c>
      <c r="BY76" s="30">
        <f t="shared" si="195"/>
        <v>0</v>
      </c>
      <c r="BZ76" s="30">
        <f t="shared" si="196"/>
        <v>0</v>
      </c>
      <c r="CA76" s="30">
        <f t="shared" si="197"/>
        <v>0</v>
      </c>
      <c r="CB76" s="30">
        <f t="shared" si="198"/>
        <v>0</v>
      </c>
      <c r="CC76" s="30">
        <f t="shared" si="199"/>
        <v>0</v>
      </c>
      <c r="CD76" s="30">
        <f t="shared" si="200"/>
        <v>0</v>
      </c>
      <c r="CE76" s="30">
        <f t="shared" si="201"/>
        <v>0</v>
      </c>
      <c r="CF76" s="30">
        <f t="shared" si="202"/>
        <v>0</v>
      </c>
      <c r="CG76" s="30">
        <f t="shared" si="203"/>
        <v>0</v>
      </c>
      <c r="CH76" s="30">
        <f t="shared" si="204"/>
        <v>0</v>
      </c>
      <c r="CI76" s="30">
        <f t="shared" si="205"/>
        <v>0</v>
      </c>
      <c r="CJ76" s="30">
        <f t="shared" si="206"/>
        <v>0</v>
      </c>
      <c r="CK76" s="30">
        <f t="shared" si="207"/>
        <v>0</v>
      </c>
      <c r="CL76" s="30"/>
      <c r="CM76" s="16">
        <f t="shared" si="235"/>
        <v>0</v>
      </c>
      <c r="CN76" s="16">
        <f t="shared" si="236"/>
        <v>0</v>
      </c>
      <c r="CO76" s="16">
        <f t="shared" si="237"/>
        <v>0</v>
      </c>
      <c r="CP76" s="16">
        <f t="shared" si="238"/>
        <v>0</v>
      </c>
      <c r="CQ76" s="16">
        <f t="shared" si="239"/>
        <v>0</v>
      </c>
      <c r="CR76" s="16">
        <f t="shared" si="240"/>
        <v>0</v>
      </c>
      <c r="CS76" s="16">
        <f t="shared" si="241"/>
        <v>0</v>
      </c>
      <c r="CT76" s="16">
        <f t="shared" si="242"/>
        <v>0</v>
      </c>
      <c r="CU76" s="16">
        <f t="shared" si="243"/>
        <v>0</v>
      </c>
      <c r="CV76" s="16">
        <f t="shared" si="244"/>
        <v>0</v>
      </c>
      <c r="CW76" s="16">
        <f t="shared" si="245"/>
        <v>0</v>
      </c>
      <c r="CX76" s="16">
        <f t="shared" si="246"/>
        <v>0</v>
      </c>
      <c r="CY76" s="16">
        <f t="shared" si="247"/>
        <v>0</v>
      </c>
    </row>
    <row r="77" spans="1:104" x14ac:dyDescent="0.25">
      <c r="A77" t="s">
        <v>15844</v>
      </c>
      <c r="B77" t="s">
        <v>10019</v>
      </c>
      <c r="C77">
        <v>2</v>
      </c>
      <c r="D77" s="16">
        <f>SUMIFS('Individual Data'!$AB$6:$AB$5544,'Individual Data'!$V$6:$V$5544,'age-length prop'!$B77,'Individual Data'!$Y$6:$Y$5544,'age-length prop'!D$7,'Individual Data'!$R$6:$R$5544,'age-length prop'!$C77,'Individual Data'!$N$6:$N$5544,'age-length prop'!$B$6)</f>
        <v>0</v>
      </c>
      <c r="E77" s="16">
        <f>SUMIFS('Individual Data'!$AB$6:$AB$5544,'Individual Data'!$V$6:$V$5544,'age-length prop'!$B77,'Individual Data'!$Y$6:$Y$5544,'age-length prop'!E$7,'Individual Data'!$R$6:$R$5544,'age-length prop'!$C77,'Individual Data'!$N$6:$N$5544,'age-length prop'!$B$6)</f>
        <v>0</v>
      </c>
      <c r="F77" s="16">
        <f>SUMIFS('Individual Data'!$AB$6:$AB$5544,'Individual Data'!$V$6:$V$5544,'age-length prop'!$B77,'Individual Data'!$Y$6:$Y$5544,'age-length prop'!F$7,'Individual Data'!$R$6:$R$5544,'age-length prop'!$C77,'Individual Data'!$N$6:$N$5544,'age-length prop'!$B$6)</f>
        <v>0</v>
      </c>
      <c r="G77" s="16">
        <f>SUMIFS('Individual Data'!$AB$6:$AB$5544,'Individual Data'!$V$6:$V$5544,'age-length prop'!$B77,'Individual Data'!$Y$6:$Y$5544,'age-length prop'!G$7,'Individual Data'!$R$6:$R$5544,'age-length prop'!$C77,'Individual Data'!$N$6:$N$5544,'age-length prop'!$B$6)</f>
        <v>0</v>
      </c>
      <c r="H77" s="16">
        <f>SUMIFS('Individual Data'!$AB$6:$AB$5544,'Individual Data'!$V$6:$V$5544,'age-length prop'!$B77,'Individual Data'!$Y$6:$Y$5544,'age-length prop'!H$7,'Individual Data'!$R$6:$R$5544,'age-length prop'!$C77,'Individual Data'!$N$6:$N$5544,'age-length prop'!$B$6)</f>
        <v>0</v>
      </c>
      <c r="I77" s="16">
        <f>SUMIFS('Individual Data'!$AB$6:$AB$5544,'Individual Data'!$V$6:$V$5544,'age-length prop'!$B77,'Individual Data'!$Y$6:$Y$5544,'age-length prop'!I$7,'Individual Data'!$R$6:$R$5544,'age-length prop'!$C77,'Individual Data'!$N$6:$N$5544,'age-length prop'!$B$6)</f>
        <v>0</v>
      </c>
      <c r="J77" s="16">
        <f>SUMIFS('Individual Data'!$AB$6:$AB$5544,'Individual Data'!$V$6:$V$5544,'age-length prop'!$B77,'Individual Data'!$Y$6:$Y$5544,'age-length prop'!J$7,'Individual Data'!$R$6:$R$5544,'age-length prop'!$C77,'Individual Data'!$N$6:$N$5544,'age-length prop'!$B$6)</f>
        <v>0</v>
      </c>
      <c r="K77" s="16">
        <f>SUMIFS('Individual Data'!$AB$6:$AB$5544,'Individual Data'!$V$6:$V$5544,'age-length prop'!$B77,'Individual Data'!$Y$6:$Y$5544,'age-length prop'!K$7,'Individual Data'!$R$6:$R$5544,'age-length prop'!$C77,'Individual Data'!$N$6:$N$5544,'age-length prop'!$B$6)</f>
        <v>0</v>
      </c>
      <c r="L77" s="16">
        <f>SUMIFS('Individual Data'!$AB$6:$AB$5544,'Individual Data'!$V$6:$V$5544,'age-length prop'!$B77,'Individual Data'!$Y$6:$Y$5544,'age-length prop'!L$7,'Individual Data'!$R$6:$R$5544,'age-length prop'!$C77,'Individual Data'!$N$6:$N$5544,'age-length prop'!$B$6)</f>
        <v>0</v>
      </c>
      <c r="M77" s="16">
        <f>SUMIFS('Individual Data'!$AB$6:$AB$5544,'Individual Data'!$V$6:$V$5544,'age-length prop'!$B77,'Individual Data'!$Y$6:$Y$5544,'age-length prop'!M$7,'Individual Data'!$R$6:$R$5544,'age-length prop'!$C77,'Individual Data'!$N$6:$N$5544,'age-length prop'!$B$6)</f>
        <v>0</v>
      </c>
      <c r="N77" s="16">
        <f>SUMIFS('Individual Data'!$AB$6:$AB$5544,'Individual Data'!$V$6:$V$5544,'age-length prop'!$B77,'Individual Data'!$Y$6:$Y$5544,'age-length prop'!N$7,'Individual Data'!$R$6:$R$5544,'age-length prop'!$C77,'Individual Data'!$N$6:$N$5544,'age-length prop'!$B$6)</f>
        <v>0</v>
      </c>
      <c r="O77" s="16">
        <f>SUMIFS('Individual Data'!$AB$6:$AB$5544,'Individual Data'!$V$6:$V$5544,'age-length prop'!$B77,'Individual Data'!$Y$6:$Y$5544,'age-length prop'!O$7,'Individual Data'!$R$6:$R$5544,'age-length prop'!$C77,'Individual Data'!$N$6:$N$5544,'age-length prop'!$B$6)</f>
        <v>0</v>
      </c>
      <c r="P77" s="16">
        <f>SUMIFS('Individual Data'!$AB$6:$AB$5544,'Individual Data'!$V$6:$V$5544,'age-length prop'!$B77,'Individual Data'!$Y$6:$Y$5544,'age-length prop'!P$7,'Individual Data'!$R$6:$R$5544,'age-length prop'!$C77,'Individual Data'!$N$6:$N$5544,'age-length prop'!$B$6)</f>
        <v>0</v>
      </c>
      <c r="Q77" s="38">
        <f t="shared" si="173"/>
        <v>0</v>
      </c>
      <c r="R77" s="30">
        <f t="shared" si="174"/>
        <v>0</v>
      </c>
      <c r="S77" s="30">
        <f t="shared" si="175"/>
        <v>0</v>
      </c>
      <c r="T77" s="30">
        <f t="shared" si="176"/>
        <v>0</v>
      </c>
      <c r="U77" s="30">
        <f t="shared" si="177"/>
        <v>0</v>
      </c>
      <c r="V77" s="30">
        <f t="shared" si="178"/>
        <v>0</v>
      </c>
      <c r="W77" s="30">
        <f t="shared" si="179"/>
        <v>0</v>
      </c>
      <c r="X77" s="30">
        <f t="shared" si="180"/>
        <v>0</v>
      </c>
      <c r="Y77" s="30">
        <f t="shared" si="181"/>
        <v>0</v>
      </c>
      <c r="Z77" s="30">
        <f t="shared" si="182"/>
        <v>0</v>
      </c>
      <c r="AA77" s="30">
        <f t="shared" si="183"/>
        <v>0</v>
      </c>
      <c r="AB77" s="30">
        <f t="shared" si="184"/>
        <v>0</v>
      </c>
      <c r="AC77" s="30">
        <f t="shared" si="185"/>
        <v>0</v>
      </c>
      <c r="AD77" s="12">
        <f>VLOOKUP(A77,'PBT Tag Rates'!$B$5:$E$44,4,FALSE)</f>
        <v>0.79749999999999999</v>
      </c>
      <c r="AE77" s="30">
        <f t="shared" si="221"/>
        <v>0</v>
      </c>
      <c r="AF77" s="30">
        <f t="shared" si="222"/>
        <v>0</v>
      </c>
      <c r="AG77" s="30">
        <f t="shared" si="223"/>
        <v>0</v>
      </c>
      <c r="AH77" s="30">
        <f t="shared" si="224"/>
        <v>0</v>
      </c>
      <c r="AI77" s="30">
        <f t="shared" si="225"/>
        <v>0</v>
      </c>
      <c r="AJ77" s="30">
        <f t="shared" si="226"/>
        <v>0</v>
      </c>
      <c r="AK77" s="30">
        <f t="shared" si="227"/>
        <v>0</v>
      </c>
      <c r="AL77" s="30">
        <f t="shared" si="228"/>
        <v>0</v>
      </c>
      <c r="AM77" s="30">
        <f t="shared" si="229"/>
        <v>0</v>
      </c>
      <c r="AN77" s="30">
        <f t="shared" si="230"/>
        <v>0</v>
      </c>
      <c r="AO77" s="30">
        <f t="shared" si="231"/>
        <v>0</v>
      </c>
      <c r="AP77" s="30">
        <f t="shared" si="232"/>
        <v>0</v>
      </c>
      <c r="AQ77" s="30">
        <f t="shared" si="233"/>
        <v>0</v>
      </c>
      <c r="AS77" s="32">
        <f t="shared" si="186"/>
        <v>0</v>
      </c>
      <c r="AT77" s="33">
        <f t="shared" si="187"/>
        <v>0</v>
      </c>
      <c r="AV77">
        <f t="shared" si="124"/>
        <v>2021</v>
      </c>
      <c r="AW77" t="str">
        <f t="shared" si="125"/>
        <v>UMA</v>
      </c>
      <c r="AX77" t="s">
        <v>3203</v>
      </c>
      <c r="AY77" s="145">
        <f>SUMIFS('cwt rel info'!$A$6:$A$317,'cwt rel info'!$D$6:$D$317,'age-length prop'!AV77,'cwt rel info'!$E$6:$E$317,'age-length prop'!AW77)</f>
        <v>0</v>
      </c>
      <c r="AZ77" s="30">
        <f>AS77+AT77</f>
        <v>0</v>
      </c>
      <c r="BA77" s="30">
        <f t="shared" si="190"/>
        <v>14.752220412954376</v>
      </c>
      <c r="BB77" s="30">
        <f t="shared" si="191"/>
        <v>0</v>
      </c>
      <c r="BC77" s="145" t="str">
        <f>VLOOKUP(AW77,'Individual Data'!$V$5:$AC$5544,8,FALSE)</f>
        <v>Abv</v>
      </c>
      <c r="BD77" s="16">
        <f t="shared" si="192"/>
        <v>0</v>
      </c>
      <c r="BE77" s="16">
        <f t="shared" si="193"/>
        <v>14.383414902630516</v>
      </c>
      <c r="BF77" s="16">
        <f t="shared" si="194"/>
        <v>0</v>
      </c>
      <c r="BI77" s="38">
        <f t="shared" si="208"/>
        <v>0</v>
      </c>
      <c r="BJ77" s="30">
        <f t="shared" si="209"/>
        <v>0</v>
      </c>
      <c r="BK77" s="30">
        <f t="shared" si="210"/>
        <v>0</v>
      </c>
      <c r="BL77" s="30">
        <f t="shared" si="211"/>
        <v>0</v>
      </c>
      <c r="BM77" s="30">
        <f t="shared" si="212"/>
        <v>0</v>
      </c>
      <c r="BN77" s="30">
        <f t="shared" si="213"/>
        <v>0</v>
      </c>
      <c r="BO77" s="30">
        <f t="shared" si="214"/>
        <v>0</v>
      </c>
      <c r="BP77" s="30">
        <f t="shared" si="215"/>
        <v>0</v>
      </c>
      <c r="BQ77" s="30">
        <f t="shared" si="216"/>
        <v>0</v>
      </c>
      <c r="BR77" s="30">
        <f t="shared" si="217"/>
        <v>0</v>
      </c>
      <c r="BS77" s="30">
        <f t="shared" si="218"/>
        <v>0</v>
      </c>
      <c r="BT77" s="30">
        <f t="shared" si="219"/>
        <v>0</v>
      </c>
      <c r="BU77" s="30">
        <f t="shared" si="220"/>
        <v>0</v>
      </c>
      <c r="BV77" s="13">
        <f t="shared" si="234"/>
        <v>0</v>
      </c>
      <c r="BW77" s="30">
        <f>SUMIFS('Individual Data'!$X$6:$X$5544,'Individual Data'!$I$6:$I$5544,'age-length prop'!BW$7,'Individual Data'!$V$6:$V$5544,'age-length prop'!$B77,'Individual Data'!$R$6:$R$5544,'age-length prop'!$C77,'Individual Data'!$N$6:$N$5544,"F")</f>
        <v>0</v>
      </c>
      <c r="BX77" s="30">
        <f>SUMIFS('Individual Data'!$X$6:$X$5544,'Individual Data'!$I$6:$I$5544,'age-length prop'!BX$7,'Individual Data'!$V$6:$V$5544,'age-length prop'!$B77,'Individual Data'!$R$6:$R$5544,'age-length prop'!$C77,'Individual Data'!$N$6:$N$5544,"F")</f>
        <v>0</v>
      </c>
      <c r="BY77" s="30">
        <f t="shared" si="195"/>
        <v>0</v>
      </c>
      <c r="BZ77" s="30">
        <f t="shared" si="196"/>
        <v>0</v>
      </c>
      <c r="CA77" s="30">
        <f t="shared" si="197"/>
        <v>0</v>
      </c>
      <c r="CB77" s="30">
        <f t="shared" si="198"/>
        <v>0</v>
      </c>
      <c r="CC77" s="30">
        <f t="shared" si="199"/>
        <v>0</v>
      </c>
      <c r="CD77" s="30">
        <f t="shared" si="200"/>
        <v>0</v>
      </c>
      <c r="CE77" s="30">
        <f t="shared" si="201"/>
        <v>0</v>
      </c>
      <c r="CF77" s="30">
        <f t="shared" si="202"/>
        <v>0</v>
      </c>
      <c r="CG77" s="30">
        <f t="shared" si="203"/>
        <v>0</v>
      </c>
      <c r="CH77" s="30">
        <f t="shared" si="204"/>
        <v>0</v>
      </c>
      <c r="CI77" s="30">
        <f t="shared" si="205"/>
        <v>0</v>
      </c>
      <c r="CJ77" s="30">
        <f t="shared" si="206"/>
        <v>0</v>
      </c>
      <c r="CK77" s="30">
        <f t="shared" si="207"/>
        <v>0</v>
      </c>
      <c r="CL77" s="30"/>
      <c r="CM77" s="16">
        <f t="shared" si="235"/>
        <v>0</v>
      </c>
      <c r="CN77" s="16">
        <f t="shared" si="236"/>
        <v>0</v>
      </c>
      <c r="CO77" s="16">
        <f t="shared" si="237"/>
        <v>0</v>
      </c>
      <c r="CP77" s="16">
        <f t="shared" si="238"/>
        <v>0</v>
      </c>
      <c r="CQ77" s="16">
        <f t="shared" si="239"/>
        <v>0</v>
      </c>
      <c r="CR77" s="16">
        <f t="shared" si="240"/>
        <v>0</v>
      </c>
      <c r="CS77" s="16">
        <f t="shared" si="241"/>
        <v>0</v>
      </c>
      <c r="CT77" s="16">
        <f t="shared" si="242"/>
        <v>0</v>
      </c>
      <c r="CU77" s="16">
        <f t="shared" si="243"/>
        <v>0</v>
      </c>
      <c r="CV77" s="16">
        <f t="shared" si="244"/>
        <v>0</v>
      </c>
      <c r="CW77" s="16">
        <f t="shared" si="245"/>
        <v>0</v>
      </c>
      <c r="CX77" s="16">
        <f t="shared" si="246"/>
        <v>0</v>
      </c>
      <c r="CY77" s="16">
        <f t="shared" si="247"/>
        <v>0</v>
      </c>
    </row>
    <row r="78" spans="1:104" x14ac:dyDescent="0.25">
      <c r="A78" t="s">
        <v>11</v>
      </c>
      <c r="B78" t="s">
        <v>11</v>
      </c>
      <c r="C78" t="s">
        <v>8</v>
      </c>
      <c r="D78" s="16">
        <f>SUMIFS('Individual Data'!$AB$6:$AB$5544,'Individual Data'!$V$6:$V$5544,'age-length prop'!$B78,'Individual Data'!$Y$6:$Y$5544,'age-length prop'!D$7,'Individual Data'!$R$6:$R$5544,'age-length prop'!$C78,'Individual Data'!$N$6:$N$5544,'age-length prop'!$B$6)</f>
        <v>0</v>
      </c>
      <c r="E78" s="16">
        <f>SUMIFS('Individual Data'!$AB$6:$AB$5544,'Individual Data'!$V$6:$V$5544,'age-length prop'!$B78,'Individual Data'!$Y$6:$Y$5544,'age-length prop'!E$7,'Individual Data'!$R$6:$R$5544,'age-length prop'!$C78,'Individual Data'!$N$6:$N$5544,'age-length prop'!$B$6)</f>
        <v>0</v>
      </c>
      <c r="F78" s="16">
        <f>SUMIFS('Individual Data'!$AB$6:$AB$5544,'Individual Data'!$V$6:$V$5544,'age-length prop'!$B78,'Individual Data'!$Y$6:$Y$5544,'age-length prop'!F$7,'Individual Data'!$R$6:$R$5544,'age-length prop'!$C78,'Individual Data'!$N$6:$N$5544,'age-length prop'!$B$6)</f>
        <v>0</v>
      </c>
      <c r="G78" s="16">
        <f>SUMIFS('Individual Data'!$AB$6:$AB$5544,'Individual Data'!$V$6:$V$5544,'age-length prop'!$B78,'Individual Data'!$Y$6:$Y$5544,'age-length prop'!G$7,'Individual Data'!$R$6:$R$5544,'age-length prop'!$C78,'Individual Data'!$N$6:$N$5544,'age-length prop'!$B$6)</f>
        <v>11.658097686375321</v>
      </c>
      <c r="H78" s="16">
        <f>SUMIFS('Individual Data'!$AB$6:$AB$5544,'Individual Data'!$V$6:$V$5544,'age-length prop'!$B78,'Individual Data'!$Y$6:$Y$5544,'age-length prop'!H$7,'Individual Data'!$R$6:$R$5544,'age-length prop'!$C78,'Individual Data'!$N$6:$N$5544,'age-length prop'!$B$6)</f>
        <v>23.316195372750641</v>
      </c>
      <c r="I78" s="16">
        <f>SUMIFS('Individual Data'!$AB$6:$AB$5544,'Individual Data'!$V$6:$V$5544,'age-length prop'!$B78,'Individual Data'!$Y$6:$Y$5544,'age-length prop'!I$7,'Individual Data'!$R$6:$R$5544,'age-length prop'!$C78,'Individual Data'!$N$6:$N$5544,'age-length prop'!$B$6)</f>
        <v>74.9852742240586</v>
      </c>
      <c r="J78" s="16">
        <f>SUMIFS('Individual Data'!$AB$6:$AB$5544,'Individual Data'!$V$6:$V$5544,'age-length prop'!$B78,'Individual Data'!$Y$6:$Y$5544,'age-length prop'!J$7,'Individual Data'!$R$6:$R$5544,'age-length prop'!$C78,'Individual Data'!$N$6:$N$5544,'age-length prop'!$B$6)</f>
        <v>551.38255789068444</v>
      </c>
      <c r="K78" s="16">
        <f>SUMIFS('Individual Data'!$AB$6:$AB$5544,'Individual Data'!$V$6:$V$5544,'age-length prop'!$B78,'Individual Data'!$Y$6:$Y$5544,'age-length prop'!K$7,'Individual Data'!$R$6:$R$5544,'age-length prop'!$C78,'Individual Data'!$N$6:$N$5544,'age-length prop'!$B$6)</f>
        <v>1353.7519500271426</v>
      </c>
      <c r="L78" s="16">
        <f>SUMIFS('Individual Data'!$AB$6:$AB$5544,'Individual Data'!$V$6:$V$5544,'age-length prop'!$B78,'Individual Data'!$Y$6:$Y$5544,'age-length prop'!L$7,'Individual Data'!$R$6:$R$5544,'age-length prop'!$C78,'Individual Data'!$N$6:$N$5544,'age-length prop'!$B$6)</f>
        <v>1234.6526291104849</v>
      </c>
      <c r="M78" s="16">
        <f>SUMIFS('Individual Data'!$AB$6:$AB$5544,'Individual Data'!$V$6:$V$5544,'age-length prop'!$B78,'Individual Data'!$Y$6:$Y$5544,'age-length prop'!M$7,'Individual Data'!$R$6:$R$5544,'age-length prop'!$C78,'Individual Data'!$N$6:$N$5544,'age-length prop'!$B$6)</f>
        <v>546.91091714791935</v>
      </c>
      <c r="N78" s="16">
        <f>SUMIFS('Individual Data'!$AB$6:$AB$5544,'Individual Data'!$V$6:$V$5544,'age-length prop'!$B78,'Individual Data'!$Y$6:$Y$5544,'age-length prop'!N$7,'Individual Data'!$R$6:$R$5544,'age-length prop'!$C78,'Individual Data'!$N$6:$N$5544,'age-length prop'!$B$6)</f>
        <v>129.17269712826996</v>
      </c>
      <c r="O78" s="16">
        <f>SUMIFS('Individual Data'!$AB$6:$AB$5544,'Individual Data'!$V$6:$V$5544,'age-length prop'!$B78,'Individual Data'!$Y$6:$Y$5544,'age-length prop'!O$7,'Individual Data'!$R$6:$R$5544,'age-length prop'!$C78,'Individual Data'!$N$6:$N$5544,'age-length prop'!$B$6)</f>
        <v>23.316195372750641</v>
      </c>
      <c r="P78" s="16">
        <f>SUMIFS('Individual Data'!$AB$6:$AB$5544,'Individual Data'!$V$6:$V$5544,'age-length prop'!$B78,'Individual Data'!$Y$6:$Y$5544,'age-length prop'!P$7,'Individual Data'!$R$6:$R$5544,'age-length prop'!$C78,'Individual Data'!$N$6:$N$5544,'age-length prop'!$B$6)</f>
        <v>0</v>
      </c>
      <c r="Q78" s="38">
        <f t="shared" si="173"/>
        <v>0</v>
      </c>
      <c r="R78" s="30">
        <f t="shared" si="174"/>
        <v>0</v>
      </c>
      <c r="S78" s="30">
        <f t="shared" si="175"/>
        <v>0</v>
      </c>
      <c r="T78" s="30">
        <f t="shared" si="176"/>
        <v>11.658097686375321</v>
      </c>
      <c r="U78" s="30">
        <f t="shared" si="177"/>
        <v>23.316195372750641</v>
      </c>
      <c r="V78" s="30">
        <f t="shared" si="178"/>
        <v>74.9852742240586</v>
      </c>
      <c r="W78" s="30">
        <f t="shared" si="179"/>
        <v>556.20128687229533</v>
      </c>
      <c r="X78" s="30">
        <f t="shared" si="180"/>
        <v>1367.5379318178109</v>
      </c>
      <c r="Y78" s="30">
        <f t="shared" si="181"/>
        <v>1250.707212172515</v>
      </c>
      <c r="Z78" s="30">
        <f t="shared" si="182"/>
        <v>554.36895452128249</v>
      </c>
      <c r="AA78" s="30">
        <f t="shared" si="183"/>
        <v>130.28775473774371</v>
      </c>
      <c r="AB78" s="30">
        <f t="shared" si="184"/>
        <v>23.316195372750641</v>
      </c>
      <c r="AC78" s="30">
        <f t="shared" si="185"/>
        <v>0</v>
      </c>
      <c r="AD78" s="12" t="e">
        <f>VLOOKUP(A78,'PBT Tag Rates'!$B$5:$E$44,4,FALSE)</f>
        <v>#N/A</v>
      </c>
      <c r="AE78" s="30"/>
      <c r="AF78" s="30"/>
      <c r="AG78" s="30"/>
      <c r="AH78" s="30"/>
      <c r="AI78" s="30"/>
      <c r="AJ78" s="30"/>
      <c r="AK78" s="30"/>
      <c r="AL78" s="30"/>
      <c r="AM78" s="30"/>
      <c r="AN78" s="30"/>
      <c r="AO78" s="30"/>
      <c r="AP78" s="30"/>
      <c r="AS78" s="30"/>
      <c r="AT78" s="30"/>
      <c r="BW78" s="30"/>
      <c r="BX78" s="16" t="s">
        <v>3273</v>
      </c>
      <c r="BY78" s="16">
        <f>SUM(BY8:BY77)</f>
        <v>0</v>
      </c>
      <c r="BZ78" s="16">
        <f t="shared" ref="BZ78:CK78" si="248">SUM(BZ8:BZ77)</f>
        <v>0</v>
      </c>
      <c r="CA78" s="16">
        <f t="shared" si="248"/>
        <v>0</v>
      </c>
      <c r="CB78" s="16">
        <f t="shared" si="248"/>
        <v>1.3717663164127167</v>
      </c>
      <c r="CC78" s="16">
        <f t="shared" si="248"/>
        <v>5.097232446715366</v>
      </c>
      <c r="CD78" s="16">
        <f t="shared" si="248"/>
        <v>23.996649152261686</v>
      </c>
      <c r="CE78" s="16">
        <f t="shared" si="248"/>
        <v>96.46190334348735</v>
      </c>
      <c r="CF78" s="16">
        <f t="shared" si="248"/>
        <v>144.65685937244203</v>
      </c>
      <c r="CG78" s="16">
        <f t="shared" si="248"/>
        <v>111.80140884463152</v>
      </c>
      <c r="CH78" s="16">
        <f t="shared" si="248"/>
        <v>53.469411281646522</v>
      </c>
      <c r="CI78" s="16">
        <f t="shared" si="248"/>
        <v>5.4891295558080699</v>
      </c>
      <c r="CJ78" s="16">
        <f t="shared" si="248"/>
        <v>4.7136047458925745E-2</v>
      </c>
      <c r="CK78" s="16">
        <f t="shared" si="248"/>
        <v>0</v>
      </c>
      <c r="CL78" s="16" t="s">
        <v>3273</v>
      </c>
      <c r="CM78" s="16">
        <f>SUM(CM8:CM77)</f>
        <v>0</v>
      </c>
      <c r="CN78" s="16">
        <f>SUM(CN8:CN77)</f>
        <v>0</v>
      </c>
      <c r="CO78" s="16">
        <f t="shared" ref="CO78:CY78" si="249">SUM(CO8:CO77)</f>
        <v>0</v>
      </c>
      <c r="CP78" s="16">
        <f t="shared" si="249"/>
        <v>0.34091989425298486</v>
      </c>
      <c r="CQ78" s="16">
        <f t="shared" si="249"/>
        <v>3.6368163210878217</v>
      </c>
      <c r="CR78" s="16">
        <f t="shared" si="249"/>
        <v>19.175542842963342</v>
      </c>
      <c r="CS78" s="16">
        <f t="shared" si="249"/>
        <v>135.72645161297572</v>
      </c>
      <c r="CT78" s="16">
        <f t="shared" si="249"/>
        <v>226.67705693678934</v>
      </c>
      <c r="CU78" s="16">
        <f t="shared" si="249"/>
        <v>148.41114870579298</v>
      </c>
      <c r="CV78" s="16">
        <f t="shared" si="249"/>
        <v>47.099447228078382</v>
      </c>
      <c r="CW78" s="16">
        <f t="shared" si="249"/>
        <v>7.5425008436020402</v>
      </c>
      <c r="CX78" s="16">
        <f t="shared" si="249"/>
        <v>3.5352035594194309E-2</v>
      </c>
      <c r="CY78" s="16">
        <f t="shared" si="249"/>
        <v>0</v>
      </c>
    </row>
    <row r="79" spans="1:104" x14ac:dyDescent="0.25">
      <c r="A79" t="s">
        <v>11</v>
      </c>
      <c r="B79" t="s">
        <v>3100</v>
      </c>
      <c r="C79" t="s">
        <v>8</v>
      </c>
      <c r="D79" s="16">
        <f>SUMIFS('Individual Data'!$AB$6:$AB$5544,'Individual Data'!$V$6:$V$5544,'age-length prop'!$B79,'Individual Data'!$Y$6:$Y$5544,'age-length prop'!D$7,'Individual Data'!$R$6:$R$5544,'age-length prop'!$C79,'Individual Data'!$N$6:$N$5544,'age-length prop'!$B$6)</f>
        <v>0</v>
      </c>
      <c r="E79" s="16">
        <f>SUMIFS('Individual Data'!$AB$6:$AB$5544,'Individual Data'!$V$6:$V$5544,'age-length prop'!$B79,'Individual Data'!$Y$6:$Y$5544,'age-length prop'!E$7,'Individual Data'!$R$6:$R$5544,'age-length prop'!$C79,'Individual Data'!$N$6:$N$5544,'age-length prop'!$B$6)</f>
        <v>0</v>
      </c>
      <c r="F79" s="16">
        <f>SUMIFS('Individual Data'!$AB$6:$AB$5544,'Individual Data'!$V$6:$V$5544,'age-length prop'!$B79,'Individual Data'!$Y$6:$Y$5544,'age-length prop'!F$7,'Individual Data'!$R$6:$R$5544,'age-length prop'!$C79,'Individual Data'!$N$6:$N$5544,'age-length prop'!$B$6)</f>
        <v>0</v>
      </c>
      <c r="G79" s="16">
        <f>SUMIFS('Individual Data'!$AB$6:$AB$5544,'Individual Data'!$V$6:$V$5544,'age-length prop'!$B79,'Individual Data'!$Y$6:$Y$5544,'age-length prop'!G$7,'Individual Data'!$R$6:$R$5544,'age-length prop'!$C79,'Individual Data'!$N$6:$N$5544,'age-length prop'!$B$6)</f>
        <v>0</v>
      </c>
      <c r="H79" s="16">
        <f>SUMIFS('Individual Data'!$AB$6:$AB$5544,'Individual Data'!$V$6:$V$5544,'age-length prop'!$B79,'Individual Data'!$Y$6:$Y$5544,'age-length prop'!H$7,'Individual Data'!$R$6:$R$5544,'age-length prop'!$C79,'Individual Data'!$N$6:$N$5544,'age-length prop'!$B$6)</f>
        <v>14.176441739278664</v>
      </c>
      <c r="I79" s="16">
        <f>SUMIFS('Individual Data'!$AB$6:$AB$5544,'Individual Data'!$V$6:$V$5544,'age-length prop'!$B79,'Individual Data'!$Y$6:$Y$5544,'age-length prop'!I$7,'Individual Data'!$R$6:$R$5544,'age-length prop'!$C79,'Individual Data'!$N$6:$N$5544,'age-length prop'!$B$6)</f>
        <v>46.632390745501283</v>
      </c>
      <c r="J79" s="16">
        <f>SUMIFS('Individual Data'!$AB$6:$AB$5544,'Individual Data'!$V$6:$V$5544,'age-length prop'!$B79,'Individual Data'!$Y$6:$Y$5544,'age-length prop'!J$7,'Individual Data'!$R$6:$R$5544,'age-length prop'!$C79,'Individual Data'!$N$6:$N$5544,'age-length prop'!$B$6)</f>
        <v>130.75741860303191</v>
      </c>
      <c r="K79" s="16">
        <f>SUMIFS('Individual Data'!$AB$6:$AB$5544,'Individual Data'!$V$6:$V$5544,'age-length prop'!$B79,'Individual Data'!$Y$6:$Y$5544,'age-length prop'!K$7,'Individual Data'!$R$6:$R$5544,'age-length prop'!$C79,'Individual Data'!$N$6:$N$5544,'age-length prop'!$B$6)</f>
        <v>120.03294349479796</v>
      </c>
      <c r="L79" s="16">
        <f>SUMIFS('Individual Data'!$AB$6:$AB$5544,'Individual Data'!$V$6:$V$5544,'age-length prop'!$B79,'Individual Data'!$Y$6:$Y$5544,'age-length prop'!L$7,'Individual Data'!$R$6:$R$5544,'age-length prop'!$C79,'Individual Data'!$N$6:$N$5544,'age-length prop'!$B$6)</f>
        <v>177.67233303005406</v>
      </c>
      <c r="M79" s="16">
        <f>SUMIFS('Individual Data'!$AB$6:$AB$5544,'Individual Data'!$V$6:$V$5544,'age-length prop'!$B79,'Individual Data'!$Y$6:$Y$5544,'age-length prop'!M$7,'Individual Data'!$R$6:$R$5544,'age-length prop'!$C79,'Individual Data'!$N$6:$N$5544,'age-length prop'!$B$6)</f>
        <v>68.363864643489975</v>
      </c>
      <c r="N79" s="16">
        <f>SUMIFS('Individual Data'!$AB$6:$AB$5544,'Individual Data'!$V$6:$V$5544,'age-length prop'!$B79,'Individual Data'!$Y$6:$Y$5544,'age-length prop'!N$7,'Individual Data'!$R$6:$R$5544,'age-length prop'!$C79,'Individual Data'!$N$6:$N$5544,'age-length prop'!$B$6)</f>
        <v>23.316195372750641</v>
      </c>
      <c r="O79" s="16">
        <f>SUMIFS('Individual Data'!$AB$6:$AB$5544,'Individual Data'!$V$6:$V$5544,'age-length prop'!$B79,'Individual Data'!$Y$6:$Y$5544,'age-length prop'!O$7,'Individual Data'!$R$6:$R$5544,'age-length prop'!$C79,'Individual Data'!$N$6:$N$5544,'age-length prop'!$B$6)</f>
        <v>0</v>
      </c>
      <c r="P79" s="16">
        <f>SUMIFS('Individual Data'!$AB$6:$AB$5544,'Individual Data'!$V$6:$V$5544,'age-length prop'!$B79,'Individual Data'!$Y$6:$Y$5544,'age-length prop'!P$7,'Individual Data'!$R$6:$R$5544,'age-length prop'!$C79,'Individual Data'!$N$6:$N$5544,'age-length prop'!$B$6)</f>
        <v>0</v>
      </c>
      <c r="Q79" s="38">
        <f t="shared" si="173"/>
        <v>0</v>
      </c>
      <c r="R79" s="30">
        <f t="shared" si="174"/>
        <v>0</v>
      </c>
      <c r="S79" s="30">
        <f t="shared" si="175"/>
        <v>0</v>
      </c>
      <c r="T79" s="30">
        <f t="shared" si="176"/>
        <v>0</v>
      </c>
      <c r="U79" s="30">
        <f t="shared" si="177"/>
        <v>14.176441739278664</v>
      </c>
      <c r="V79" s="30">
        <f t="shared" si="178"/>
        <v>46.632390745501283</v>
      </c>
      <c r="W79" s="30">
        <f t="shared" si="179"/>
        <v>131.9001543562147</v>
      </c>
      <c r="X79" s="30">
        <f t="shared" si="180"/>
        <v>121.25530330249126</v>
      </c>
      <c r="Y79" s="30">
        <f t="shared" si="181"/>
        <v>179.98266320811453</v>
      </c>
      <c r="Z79" s="30">
        <f t="shared" si="182"/>
        <v>69.296119315160368</v>
      </c>
      <c r="AA79" s="30">
        <f t="shared" si="183"/>
        <v>23.517467790625023</v>
      </c>
      <c r="AB79" s="30">
        <f t="shared" si="184"/>
        <v>0</v>
      </c>
      <c r="AC79" s="30">
        <f t="shared" si="185"/>
        <v>0</v>
      </c>
      <c r="AD79" s="12" t="e">
        <f>VLOOKUP(A79,'PBT Tag Rates'!$B$5:$E$44,4,FALSE)</f>
        <v>#N/A</v>
      </c>
      <c r="AE79" s="30"/>
      <c r="AF79" s="30"/>
      <c r="AG79" s="30"/>
      <c r="AH79" s="30"/>
      <c r="AI79" s="30"/>
      <c r="AJ79" s="30"/>
      <c r="AK79" s="30"/>
      <c r="AL79" s="30"/>
      <c r="AM79" s="30"/>
      <c r="AN79" s="30"/>
      <c r="AO79" s="30"/>
      <c r="AP79" s="30"/>
      <c r="AS79" s="30"/>
      <c r="AT79" s="30"/>
      <c r="BW79" s="30"/>
      <c r="BX79" s="30" t="s">
        <v>3275</v>
      </c>
      <c r="BY79" s="30">
        <f t="shared" ref="BY79:CK79" si="250">Q79-BY78</f>
        <v>0</v>
      </c>
      <c r="BZ79" s="30">
        <f t="shared" si="250"/>
        <v>0</v>
      </c>
      <c r="CA79" s="30">
        <f t="shared" si="250"/>
        <v>0</v>
      </c>
      <c r="CB79" s="30">
        <f t="shared" si="250"/>
        <v>-1.3717663164127167</v>
      </c>
      <c r="CC79" s="30">
        <f t="shared" si="250"/>
        <v>9.0792092925632986</v>
      </c>
      <c r="CD79" s="30">
        <f t="shared" si="250"/>
        <v>22.635741593239597</v>
      </c>
      <c r="CE79" s="30">
        <f t="shared" si="250"/>
        <v>35.438251012727349</v>
      </c>
      <c r="CF79" s="30">
        <f t="shared" si="250"/>
        <v>-23.401556069950772</v>
      </c>
      <c r="CG79" s="30">
        <f t="shared" si="250"/>
        <v>68.181254363483006</v>
      </c>
      <c r="CH79" s="30">
        <f t="shared" si="250"/>
        <v>15.826708033513846</v>
      </c>
      <c r="CI79" s="30">
        <f t="shared" si="250"/>
        <v>18.028338234816953</v>
      </c>
      <c r="CJ79" s="30">
        <f t="shared" si="250"/>
        <v>-4.7136047458925745E-2</v>
      </c>
      <c r="CK79" s="30">
        <f t="shared" si="250"/>
        <v>0</v>
      </c>
      <c r="CL79" s="30" t="s">
        <v>3274</v>
      </c>
      <c r="CM79" s="30">
        <f t="shared" ref="CM79:CY79" si="251">Q78-CM78</f>
        <v>0</v>
      </c>
      <c r="CN79" s="30">
        <f t="shared" si="251"/>
        <v>0</v>
      </c>
      <c r="CO79" s="30">
        <f t="shared" si="251"/>
        <v>0</v>
      </c>
      <c r="CP79" s="30">
        <f>T78-CP78</f>
        <v>11.317177792122337</v>
      </c>
      <c r="CQ79" s="30">
        <f t="shared" si="251"/>
        <v>19.679379051662821</v>
      </c>
      <c r="CR79" s="30">
        <f t="shared" si="251"/>
        <v>55.809731381095261</v>
      </c>
      <c r="CS79" s="30">
        <f t="shared" si="251"/>
        <v>420.4748352593196</v>
      </c>
      <c r="CT79" s="30">
        <f t="shared" si="251"/>
        <v>1140.8608748810216</v>
      </c>
      <c r="CU79" s="30">
        <f t="shared" si="251"/>
        <v>1102.296063466722</v>
      </c>
      <c r="CV79" s="30">
        <f t="shared" si="251"/>
        <v>507.26950729320413</v>
      </c>
      <c r="CW79" s="30">
        <f t="shared" si="251"/>
        <v>122.74525389414167</v>
      </c>
      <c r="CX79" s="30">
        <f t="shared" si="251"/>
        <v>23.280843337156448</v>
      </c>
      <c r="CY79" s="30">
        <f t="shared" si="251"/>
        <v>0</v>
      </c>
      <c r="CZ79" s="30">
        <f>SUM(CM79:CY79)</f>
        <v>3403.7336663564461</v>
      </c>
    </row>
    <row r="80" spans="1:104" x14ac:dyDescent="0.25">
      <c r="A80" s="20"/>
      <c r="B80" s="20"/>
      <c r="C80" s="16">
        <f>SUM(D78:P79)+SUM(D160:P161)</f>
        <v>9712.8532014677548</v>
      </c>
      <c r="D80" s="16"/>
      <c r="E80" s="16"/>
      <c r="F80" s="16"/>
      <c r="G80" s="16"/>
      <c r="H80" s="16"/>
      <c r="I80" s="16"/>
      <c r="J80" s="16"/>
      <c r="K80" s="16"/>
      <c r="L80" s="16"/>
      <c r="M80" s="16"/>
      <c r="N80" s="16"/>
      <c r="O80" s="16"/>
      <c r="P80" s="16"/>
      <c r="Q80" s="182">
        <f>IFERROR(Q78/SUM(Q8:Q77),0)</f>
        <v>0</v>
      </c>
      <c r="R80" s="183">
        <f t="shared" ref="R80:AC80" si="252">IFERROR(R78/SUM(R8:R77),0)</f>
        <v>0</v>
      </c>
      <c r="S80" s="183">
        <f t="shared" si="252"/>
        <v>0</v>
      </c>
      <c r="T80" s="183">
        <f t="shared" si="252"/>
        <v>0.2</v>
      </c>
      <c r="U80" s="183">
        <f t="shared" si="252"/>
        <v>7.407407407407407E-2</v>
      </c>
      <c r="V80" s="183">
        <f t="shared" si="252"/>
        <v>5.4309913103066973E-2</v>
      </c>
      <c r="W80" s="183">
        <f t="shared" si="252"/>
        <v>0.11157236449038602</v>
      </c>
      <c r="X80" s="183">
        <f t="shared" si="252"/>
        <v>0.18360012188411134</v>
      </c>
      <c r="Y80" s="183">
        <f t="shared" si="252"/>
        <v>0.23739775019678025</v>
      </c>
      <c r="Z80" s="183">
        <f t="shared" si="252"/>
        <v>0.38619683896059759</v>
      </c>
      <c r="AA80" s="183">
        <f t="shared" si="252"/>
        <v>0.92765773590594969</v>
      </c>
      <c r="AB80" s="183">
        <f t="shared" si="252"/>
        <v>9.2585424719350478</v>
      </c>
      <c r="AC80" s="183">
        <f t="shared" si="252"/>
        <v>0</v>
      </c>
      <c r="AE80" s="30"/>
      <c r="AF80" s="30"/>
      <c r="AG80" s="30"/>
      <c r="AH80" s="30"/>
      <c r="AI80" s="30"/>
      <c r="AJ80" s="30"/>
      <c r="AK80" s="30"/>
      <c r="AL80" s="30"/>
      <c r="AM80" s="30"/>
      <c r="AN80" s="30"/>
      <c r="AO80" s="30"/>
      <c r="AP80" s="30"/>
      <c r="AS80" s="30"/>
      <c r="AT80" s="30"/>
      <c r="BW80" s="30"/>
      <c r="BX80" s="30" t="s">
        <v>17681</v>
      </c>
      <c r="BY80" s="183">
        <f>IFERROR(BY79/(BY79+BY78),0)</f>
        <v>0</v>
      </c>
      <c r="BZ80" s="183">
        <f t="shared" ref="BZ80" si="253">IFERROR(BZ79/(BZ79+BZ78),0)</f>
        <v>0</v>
      </c>
      <c r="CA80" s="183">
        <f t="shared" ref="CA80" si="254">IFERROR(CA79/(CA79+CA78),0)</f>
        <v>0</v>
      </c>
      <c r="CB80" s="183">
        <f t="shared" ref="CB80" si="255">IFERROR(CB79/(CB79+CB78),0)</f>
        <v>0</v>
      </c>
      <c r="CC80" s="183">
        <f t="shared" ref="CC80" si="256">IFERROR(CC79/(CC79+CC78),0)</f>
        <v>0.6404434525631022</v>
      </c>
      <c r="CD80" s="183">
        <f t="shared" ref="CD80" si="257">IFERROR(CD79/(CD79+CD78),0)</f>
        <v>0.48540813008656031</v>
      </c>
      <c r="CE80" s="183">
        <f t="shared" ref="CE80" si="258">IFERROR(CE79/(CE79+CE78),0)</f>
        <v>0.26867482593706016</v>
      </c>
      <c r="CF80" s="183">
        <f t="shared" ref="CF80" si="259">IFERROR(CF79/(CF79+CF78),0)</f>
        <v>-0.19299408300164611</v>
      </c>
      <c r="CG80" s="183">
        <f t="shared" ref="CG80" si="260">IFERROR(CG79/(CG79+CG78),0)</f>
        <v>0.37882123282421265</v>
      </c>
      <c r="CH80" s="183">
        <f t="shared" ref="CH80" si="261">IFERROR(CH79/(CH79+CH78),0)</f>
        <v>0.22839241489892975</v>
      </c>
      <c r="CI80" s="183">
        <f t="shared" ref="CI80" si="262">IFERROR(CI79/(CI79+CI78),0)</f>
        <v>0.76659351233400008</v>
      </c>
      <c r="CJ80" s="183">
        <f t="shared" ref="CJ80" si="263">IFERROR(CJ79/(CJ79+CJ78),0)</f>
        <v>0</v>
      </c>
      <c r="CK80" s="183">
        <f t="shared" ref="CK80" si="264">IFERROR(CK79/(CK79+CK78),0)</f>
        <v>0</v>
      </c>
      <c r="CL80" s="30" t="s">
        <v>17680</v>
      </c>
      <c r="CM80" s="183">
        <f>IFERROR(CM79/(CM79+CM78),0)</f>
        <v>0</v>
      </c>
      <c r="CN80" s="183">
        <f>IFERROR(CN79/(CN79+CN78),0)</f>
        <v>0</v>
      </c>
      <c r="CO80" s="183">
        <f t="shared" ref="CO80:CY80" si="265">IFERROR(CO79/(CO79+CO78),0)</f>
        <v>0</v>
      </c>
      <c r="CP80" s="183">
        <f t="shared" si="265"/>
        <v>0.97075681612692155</v>
      </c>
      <c r="CQ80" s="183">
        <f>IFERROR(CQ79/(CQ79+CQ78),0)</f>
        <v>0.8440218799445246</v>
      </c>
      <c r="CR80" s="183">
        <f t="shared" si="265"/>
        <v>0.74427588561367197</v>
      </c>
      <c r="CS80" s="183">
        <f t="shared" si="265"/>
        <v>0.75597602016311283</v>
      </c>
      <c r="CT80" s="183">
        <f t="shared" si="265"/>
        <v>0.83424440985305837</v>
      </c>
      <c r="CU80" s="183">
        <f t="shared" si="265"/>
        <v>0.88133821628165199</v>
      </c>
      <c r="CV80" s="183">
        <f t="shared" si="265"/>
        <v>0.91503952946147493</v>
      </c>
      <c r="CW80" s="183">
        <f t="shared" si="265"/>
        <v>0.94210890456448237</v>
      </c>
      <c r="CX80" s="183">
        <f t="shared" si="265"/>
        <v>0.99848379913493479</v>
      </c>
      <c r="CY80" s="183">
        <f t="shared" si="265"/>
        <v>0</v>
      </c>
    </row>
    <row r="81" spans="1:103" x14ac:dyDescent="0.25">
      <c r="A81" s="20"/>
      <c r="B81" s="20"/>
      <c r="C81">
        <v>9503</v>
      </c>
      <c r="D81" s="16"/>
      <c r="E81" s="16"/>
      <c r="F81" s="16"/>
      <c r="G81" s="16"/>
      <c r="H81" s="16"/>
      <c r="I81" s="16"/>
      <c r="J81" s="16"/>
      <c r="K81" s="16"/>
      <c r="L81" s="16"/>
      <c r="M81" s="16"/>
      <c r="N81" s="16"/>
      <c r="O81" s="16"/>
      <c r="P81" s="16"/>
      <c r="Q81" s="182">
        <f>IFERROR(Q79/SUM(Q8:Q77),0)</f>
        <v>0</v>
      </c>
      <c r="R81" s="183">
        <f t="shared" ref="R81:AC81" si="266">IFERROR(R79/SUM(R8:R77),0)</f>
        <v>0</v>
      </c>
      <c r="S81" s="183">
        <f t="shared" si="266"/>
        <v>0</v>
      </c>
      <c r="T81" s="183">
        <f t="shared" si="266"/>
        <v>0</v>
      </c>
      <c r="U81" s="183">
        <f t="shared" si="266"/>
        <v>4.5037656389231087E-2</v>
      </c>
      <c r="V81" s="183">
        <f t="shared" si="266"/>
        <v>3.3774645960604734E-2</v>
      </c>
      <c r="W81" s="183">
        <f t="shared" si="266"/>
        <v>2.6458788293937687E-2</v>
      </c>
      <c r="X81" s="183">
        <f t="shared" si="266"/>
        <v>1.627924750565397E-2</v>
      </c>
      <c r="Y81" s="183">
        <f t="shared" si="266"/>
        <v>3.4162655259508998E-2</v>
      </c>
      <c r="Z81" s="183">
        <f t="shared" si="266"/>
        <v>4.8274604870074733E-2</v>
      </c>
      <c r="AA81" s="183">
        <f t="shared" si="266"/>
        <v>0.16744598115767723</v>
      </c>
      <c r="AB81" s="183">
        <f t="shared" si="266"/>
        <v>0</v>
      </c>
      <c r="AC81" s="183">
        <f t="shared" si="266"/>
        <v>0</v>
      </c>
      <c r="AE81" s="30"/>
      <c r="AF81" s="30"/>
      <c r="AG81" s="30"/>
      <c r="AH81" s="30"/>
      <c r="AI81" s="30"/>
      <c r="AJ81" s="30"/>
      <c r="AK81" s="30"/>
      <c r="AL81" s="30"/>
      <c r="AM81" s="30"/>
      <c r="AN81" s="30"/>
      <c r="AO81" s="30"/>
      <c r="AP81" s="30"/>
      <c r="AS81" s="30"/>
      <c r="AT81" s="30"/>
      <c r="BW81" s="30"/>
      <c r="BX81" s="30"/>
      <c r="BY81" s="30"/>
      <c r="BZ81" s="30"/>
      <c r="CA81" s="30"/>
      <c r="CB81" s="30"/>
      <c r="CC81" s="30"/>
      <c r="CD81" s="30">
        <f>SUM(BY79:CK79)</f>
        <v>144.36904409652161</v>
      </c>
      <c r="CE81" s="30"/>
      <c r="CF81" s="30"/>
      <c r="CG81" s="30"/>
      <c r="CH81" s="30"/>
      <c r="CI81" s="30"/>
      <c r="CJ81" s="30"/>
      <c r="CK81" s="30"/>
      <c r="CL81" s="30"/>
      <c r="CM81" s="30"/>
      <c r="CN81" s="30"/>
      <c r="CO81" s="30"/>
      <c r="CP81" s="30"/>
      <c r="CQ81" s="30"/>
      <c r="CR81" s="30"/>
      <c r="CS81" s="30"/>
      <c r="CT81" s="30"/>
      <c r="CU81" s="30"/>
      <c r="CV81" s="30"/>
      <c r="CW81" s="30"/>
      <c r="CX81" s="30"/>
      <c r="CY81" s="30"/>
    </row>
    <row r="82" spans="1:103" s="147" customFormat="1" ht="13.5" customHeight="1" x14ac:dyDescent="0.25">
      <c r="Q82" s="149"/>
      <c r="V82" s="246" t="s">
        <v>3206</v>
      </c>
      <c r="W82" s="246"/>
      <c r="CM82" s="147">
        <f t="shared" ref="CM82:CX82" si="267">IFERROR(CM78/(CM78+CM6),0)</f>
        <v>0</v>
      </c>
      <c r="CN82" s="147">
        <f t="shared" si="267"/>
        <v>0</v>
      </c>
      <c r="CO82" s="147">
        <f t="shared" si="267"/>
        <v>0</v>
      </c>
      <c r="CP82" s="147">
        <f t="shared" si="267"/>
        <v>0.5</v>
      </c>
      <c r="CQ82" s="147">
        <f t="shared" si="267"/>
        <v>0.5</v>
      </c>
      <c r="CR82" s="147">
        <f t="shared" si="267"/>
        <v>0.5</v>
      </c>
      <c r="CS82" s="147">
        <f t="shared" si="267"/>
        <v>0.5</v>
      </c>
      <c r="CT82" s="147">
        <f t="shared" si="267"/>
        <v>0.5</v>
      </c>
      <c r="CU82" s="147">
        <f t="shared" si="267"/>
        <v>0.5</v>
      </c>
      <c r="CV82" s="147">
        <f t="shared" si="267"/>
        <v>0.5</v>
      </c>
      <c r="CW82" s="147">
        <f t="shared" si="267"/>
        <v>0.5</v>
      </c>
      <c r="CX82" s="147">
        <f t="shared" si="267"/>
        <v>0.5</v>
      </c>
      <c r="CY82" s="147" t="e">
        <f>CY78/(CY78+CY6)</f>
        <v>#DIV/0!</v>
      </c>
    </row>
    <row r="83" spans="1:103" x14ac:dyDescent="0.25">
      <c r="A83" s="20"/>
      <c r="G83" s="241" t="s">
        <v>3206</v>
      </c>
      <c r="H83" s="241"/>
      <c r="I83" s="242">
        <f>SUM(D87:P88)</f>
        <v>24547.517880633997</v>
      </c>
      <c r="J83" s="241"/>
      <c r="Q83" s="39"/>
      <c r="T83" s="241" t="s">
        <v>3236</v>
      </c>
      <c r="U83" s="241"/>
      <c r="V83" s="243">
        <f>SUM(Q90:AC159)</f>
        <v>19306.02500446593</v>
      </c>
      <c r="W83" s="241"/>
      <c r="AH83" t="s">
        <v>3206</v>
      </c>
      <c r="AJ83" s="243">
        <f>SUM(AE90:AQ145)</f>
        <v>18892.448285013652</v>
      </c>
      <c r="AK83" s="243"/>
      <c r="AP83" s="243">
        <f>AJ83-BN83</f>
        <v>18262.054529635589</v>
      </c>
      <c r="AQ83" s="243"/>
      <c r="BH83" s="255"/>
      <c r="BL83" t="s">
        <v>3206</v>
      </c>
      <c r="BN83" s="30">
        <f>SUM(BI90:BU145)</f>
        <v>630.39375537806393</v>
      </c>
      <c r="CB83" s="241" t="s">
        <v>3206</v>
      </c>
      <c r="CC83" s="241"/>
      <c r="CD83" s="243">
        <f>SUM(BY90:CK159)</f>
        <v>302.48987450091369</v>
      </c>
      <c r="CE83" s="241"/>
      <c r="CH83" s="241" t="s">
        <v>3206</v>
      </c>
      <c r="CI83" s="241"/>
      <c r="CJ83" s="30">
        <f>CD83+CR83</f>
        <v>685.9639418405169</v>
      </c>
      <c r="CP83" s="241" t="s">
        <v>3206</v>
      </c>
      <c r="CQ83" s="241"/>
      <c r="CR83" s="243">
        <f>SUM(CM90:CY159)</f>
        <v>383.47406733960321</v>
      </c>
      <c r="CS83" s="241"/>
    </row>
    <row r="84" spans="1:103" ht="15" customHeight="1" x14ac:dyDescent="0.25">
      <c r="D84" s="241" t="s">
        <v>3212</v>
      </c>
      <c r="E84" s="241"/>
      <c r="F84" s="241"/>
      <c r="G84" s="241"/>
      <c r="H84" s="241"/>
      <c r="I84" s="241"/>
      <c r="J84" s="241"/>
      <c r="K84" s="241"/>
      <c r="L84" s="241"/>
      <c r="M84" s="241"/>
      <c r="N84" s="241"/>
      <c r="O84" s="241"/>
      <c r="P84" s="241"/>
      <c r="Q84" s="39"/>
      <c r="T84" s="241" t="s">
        <v>3237</v>
      </c>
      <c r="U84" s="241"/>
      <c r="V84" s="243">
        <f>SUM(Q90:AC161)</f>
        <v>24547.517880633986</v>
      </c>
      <c r="W84" s="241"/>
      <c r="AP84" s="243">
        <f>SUM(Q90:AC143)</f>
        <v>17821.415331658882</v>
      </c>
      <c r="AQ84" s="243"/>
      <c r="BH84" s="255"/>
      <c r="BW84" s="247" t="s">
        <v>3215</v>
      </c>
      <c r="BX84" s="247"/>
    </row>
    <row r="85" spans="1:103" ht="15" customHeight="1" x14ac:dyDescent="0.25">
      <c r="A85" s="21" t="s">
        <v>9</v>
      </c>
      <c r="B85" s="20" t="s">
        <v>1943</v>
      </c>
      <c r="D85" s="16">
        <f>SUMIFS('Individual Data'!$AB$6:$AB$5544,'Individual Data'!$V$6:$V$5544,'age-length prop'!$B85,'Individual Data'!$I$6:$I$5544,'age-length prop'!$A85,'Individual Data'!$Y$6:$Y$5544,'age-length prop'!D$7,'Individual Data'!$N$6:$N$5544,'age-length prop'!$B$88)</f>
        <v>0</v>
      </c>
      <c r="E85" s="16">
        <f>SUMIFS('Individual Data'!$AB$6:$AB$5544,'Individual Data'!$V$6:$V$5544,'age-length prop'!$B85,'Individual Data'!$I$6:$I$5544,'age-length prop'!$A85,'Individual Data'!$Y$6:$Y$5544,'age-length prop'!E$7,'Individual Data'!$N$6:$N$5544,'age-length prop'!$B$88)</f>
        <v>0</v>
      </c>
      <c r="F85" s="16">
        <f>SUMIFS('Individual Data'!$AB$6:$AB$5544,'Individual Data'!$V$6:$V$5544,'age-length prop'!$B85,'Individual Data'!$I$6:$I$5544,'age-length prop'!$A85,'Individual Data'!$Y$6:$Y$5544,'age-length prop'!F$7,'Individual Data'!$N$6:$N$5544,'age-length prop'!$B$88)</f>
        <v>0</v>
      </c>
      <c r="G85" s="16">
        <f>SUMIFS('Individual Data'!$AB$6:$AB$5544,'Individual Data'!$V$6:$V$5544,'age-length prop'!$B85,'Individual Data'!$I$6:$I$5544,'age-length prop'!$A85,'Individual Data'!$Y$6:$Y$5544,'age-length prop'!G$7,'Individual Data'!$N$6:$N$5544,'age-length prop'!$B$88)</f>
        <v>0</v>
      </c>
      <c r="H85" s="16">
        <f>SUMIFS('Individual Data'!$AB$6:$AB$5544,'Individual Data'!$V$6:$V$5544,'age-length prop'!$B85,'Individual Data'!$I$6:$I$5544,'age-length prop'!$A85,'Individual Data'!$Y$6:$Y$5544,'age-length prop'!H$7,'Individual Data'!$N$6:$N$5544,'age-length prop'!$B$88)</f>
        <v>23.316195372750641</v>
      </c>
      <c r="I85" s="16">
        <f>SUMIFS('Individual Data'!$AB$6:$AB$5544,'Individual Data'!$V$6:$V$5544,'age-length prop'!$B85,'Individual Data'!$I$6:$I$5544,'age-length prop'!$A85,'Individual Data'!$Y$6:$Y$5544,'age-length prop'!I$7,'Individual Data'!$N$6:$N$5544,'age-length prop'!$B$88)</f>
        <v>11.658097686375321</v>
      </c>
      <c r="J85" s="16">
        <f>SUMIFS('Individual Data'!$AB$6:$AB$5544,'Individual Data'!$V$6:$V$5544,'age-length prop'!$B85,'Individual Data'!$I$6:$I$5544,'age-length prop'!$A85,'Individual Data'!$Y$6:$Y$5544,'age-length prop'!J$7,'Individual Data'!$N$6:$N$5544,'age-length prop'!$B$88)</f>
        <v>23.316195372750641</v>
      </c>
      <c r="K85" s="16">
        <f>SUMIFS('Individual Data'!$AB$6:$AB$5544,'Individual Data'!$V$6:$V$5544,'age-length prop'!$B85,'Individual Data'!$I$6:$I$5544,'age-length prop'!$A85,'Individual Data'!$Y$6:$Y$5544,'age-length prop'!K$7,'Individual Data'!$N$6:$N$5544,'age-length prop'!$B$88)</f>
        <v>0</v>
      </c>
      <c r="L85" s="16">
        <f>SUMIFS('Individual Data'!$AB$6:$AB$5544,'Individual Data'!$V$6:$V$5544,'age-length prop'!$B85,'Individual Data'!$I$6:$I$5544,'age-length prop'!$A85,'Individual Data'!$Y$6:$Y$5544,'age-length prop'!L$7,'Individual Data'!$N$6:$N$5544,'age-length prop'!$B$88)</f>
        <v>0</v>
      </c>
      <c r="M85" s="16">
        <f>SUMIFS('Individual Data'!$AB$6:$AB$5544,'Individual Data'!$V$6:$V$5544,'age-length prop'!$B85,'Individual Data'!$I$6:$I$5544,'age-length prop'!$A85,'Individual Data'!$Y$6:$Y$5544,'age-length prop'!M$7,'Individual Data'!$N$6:$N$5544,'age-length prop'!$B$88)</f>
        <v>23.316195372750641</v>
      </c>
      <c r="N85" s="16">
        <f>SUMIFS('Individual Data'!$AB$6:$AB$5544,'Individual Data'!$V$6:$V$5544,'age-length prop'!$B85,'Individual Data'!$I$6:$I$5544,'age-length prop'!$A85,'Individual Data'!$Y$6:$Y$5544,'age-length prop'!N$7,'Individual Data'!$N$6:$N$5544,'age-length prop'!$B$88)</f>
        <v>14.176441739278664</v>
      </c>
      <c r="O85" s="16">
        <f>SUMIFS('Individual Data'!$AB$6:$AB$5544,'Individual Data'!$V$6:$V$5544,'age-length prop'!$B85,'Individual Data'!$I$6:$I$5544,'age-length prop'!$A85,'Individual Data'!$Y$6:$Y$5544,'age-length prop'!O$7,'Individual Data'!$N$6:$N$5544,'age-length prop'!$B$88)</f>
        <v>2.518344052903343</v>
      </c>
      <c r="P85" s="16">
        <f>SUMIFS('Individual Data'!$AB$6:$AB$5544,'Individual Data'!$V$6:$V$5544,'age-length prop'!$B85,'Individual Data'!$I$6:$I$5544,'age-length prop'!$A85,'Individual Data'!$Y$6:$Y$5544,'age-length prop'!P$7,'Individual Data'!$N$6:$N$5544,'age-length prop'!$B$88)</f>
        <v>0</v>
      </c>
      <c r="Q85" s="254" t="s">
        <v>3216</v>
      </c>
      <c r="R85" s="242"/>
      <c r="S85" s="242"/>
      <c r="T85" s="242"/>
      <c r="U85" s="242"/>
      <c r="V85" s="242"/>
      <c r="W85" s="242"/>
      <c r="X85" s="242"/>
      <c r="Y85" s="242"/>
      <c r="Z85" s="242"/>
      <c r="AA85" s="242"/>
      <c r="AB85" s="242"/>
      <c r="AC85" s="242"/>
      <c r="AE85" s="16" t="s">
        <v>3217</v>
      </c>
      <c r="AF85" s="16"/>
      <c r="AG85" s="16"/>
      <c r="AH85" s="16"/>
      <c r="AI85" s="16"/>
      <c r="AJ85" s="16"/>
      <c r="AK85" s="16"/>
      <c r="AL85" s="16"/>
      <c r="AM85" s="16"/>
      <c r="AN85" s="16"/>
      <c r="AO85" s="16"/>
      <c r="AP85" s="16"/>
      <c r="AQ85" s="16"/>
      <c r="AS85" s="241" t="s">
        <v>3206</v>
      </c>
      <c r="AT85" s="241"/>
      <c r="BH85" s="255"/>
      <c r="BI85" t="s">
        <v>3218</v>
      </c>
      <c r="BW85" s="247"/>
      <c r="BX85" s="247"/>
      <c r="BY85" s="241" t="s">
        <v>3219</v>
      </c>
      <c r="BZ85" s="241"/>
      <c r="CA85" s="241"/>
      <c r="CB85" s="241"/>
      <c r="CC85" s="241"/>
      <c r="CD85" s="241"/>
      <c r="CE85" s="241"/>
      <c r="CF85" s="241"/>
      <c r="CG85" s="241"/>
      <c r="CH85" s="241"/>
      <c r="CI85" s="241"/>
      <c r="CJ85" s="241"/>
      <c r="CK85" s="241"/>
      <c r="CL85" s="57"/>
      <c r="CM85" s="241" t="s">
        <v>3230</v>
      </c>
      <c r="CN85" s="241"/>
      <c r="CO85" s="241"/>
      <c r="CP85" s="241"/>
      <c r="CQ85" s="241"/>
      <c r="CR85" s="241"/>
      <c r="CS85" s="241"/>
      <c r="CT85" s="241"/>
      <c r="CU85" s="241"/>
      <c r="CV85" s="241"/>
      <c r="CW85" s="241"/>
      <c r="CX85" s="241"/>
      <c r="CY85" s="241"/>
    </row>
    <row r="86" spans="1:103" x14ac:dyDescent="0.25">
      <c r="A86" s="21" t="s">
        <v>7</v>
      </c>
      <c r="B86" s="20" t="s">
        <v>1943</v>
      </c>
      <c r="D86" s="16">
        <f>SUMIFS('Individual Data'!$AB$6:$AB$5544,'Individual Data'!$V$6:$V$5544,'age-length prop'!$B86,'Individual Data'!$I$6:$I$5544,'age-length prop'!$A86,'Individual Data'!$Y$6:$Y$5544,'age-length prop'!D$7,'Individual Data'!$N$6:$N$5544,'age-length prop'!$B$88)</f>
        <v>0</v>
      </c>
      <c r="E86" s="16">
        <f>SUMIFS('Individual Data'!$AB$6:$AB$5544,'Individual Data'!$V$6:$V$5544,'age-length prop'!$B86,'Individual Data'!$I$6:$I$5544,'age-length prop'!$A86,'Individual Data'!$Y$6:$Y$5544,'age-length prop'!E$7,'Individual Data'!$N$6:$N$5544,'age-length prop'!$B$88)</f>
        <v>0</v>
      </c>
      <c r="F86" s="16">
        <f>SUMIFS('Individual Data'!$AB$6:$AB$5544,'Individual Data'!$V$6:$V$5544,'age-length prop'!$B86,'Individual Data'!$I$6:$I$5544,'age-length prop'!$A86,'Individual Data'!$Y$6:$Y$5544,'age-length prop'!F$7,'Individual Data'!$N$6:$N$5544,'age-length prop'!$B$88)</f>
        <v>0</v>
      </c>
      <c r="G86" s="16">
        <f>SUMIFS('Individual Data'!$AB$6:$AB$5544,'Individual Data'!$V$6:$V$5544,'age-length prop'!$B86,'Individual Data'!$I$6:$I$5544,'age-length prop'!$A86,'Individual Data'!$Y$6:$Y$5544,'age-length prop'!G$7,'Individual Data'!$N$6:$N$5544,'age-length prop'!$B$88)</f>
        <v>11.658097686375321</v>
      </c>
      <c r="H86" s="16">
        <f>SUMIFS('Individual Data'!$AB$6:$AB$5544,'Individual Data'!$V$6:$V$5544,'age-length prop'!$B86,'Individual Data'!$I$6:$I$5544,'age-length prop'!$A86,'Individual Data'!$Y$6:$Y$5544,'age-length prop'!H$7,'Individual Data'!$N$6:$N$5544,'age-length prop'!$B$88)</f>
        <v>11.658097686375321</v>
      </c>
      <c r="I86" s="16">
        <f>SUMIFS('Individual Data'!$AB$6:$AB$5544,'Individual Data'!$V$6:$V$5544,'age-length prop'!$B86,'Individual Data'!$I$6:$I$5544,'age-length prop'!$A86,'Individual Data'!$Y$6:$Y$5544,'age-length prop'!I$7,'Individual Data'!$N$6:$N$5544,'age-length prop'!$B$88)</f>
        <v>14.176441739278664</v>
      </c>
      <c r="J86" s="16">
        <f>SUMIFS('Individual Data'!$AB$6:$AB$5544,'Individual Data'!$V$6:$V$5544,'age-length prop'!$B86,'Individual Data'!$I$6:$I$5544,'age-length prop'!$A86,'Individual Data'!$Y$6:$Y$5544,'age-length prop'!J$7,'Individual Data'!$N$6:$N$5544,'age-length prop'!$B$88)</f>
        <v>30.871227531460669</v>
      </c>
      <c r="K86" s="16">
        <f>SUMIFS('Individual Data'!$AB$6:$AB$5544,'Individual Data'!$V$6:$V$5544,'age-length prop'!$B86,'Individual Data'!$I$6:$I$5544,'age-length prop'!$A86,'Individual Data'!$Y$6:$Y$5544,'age-length prop'!K$7,'Individual Data'!$N$6:$N$5544,'age-length prop'!$B$88)</f>
        <v>42.529325217835989</v>
      </c>
      <c r="L86" s="16">
        <f>SUMIFS('Individual Data'!$AB$6:$AB$5544,'Individual Data'!$V$6:$V$5544,'age-length prop'!$B86,'Individual Data'!$I$6:$I$5544,'age-length prop'!$A86,'Individual Data'!$Y$6:$Y$5544,'age-length prop'!L$7,'Individual Data'!$N$6:$N$5544,'age-length prop'!$B$88)</f>
        <v>21.731473897988693</v>
      </c>
      <c r="M86" s="16">
        <f>SUMIFS('Individual Data'!$AB$6:$AB$5544,'Individual Data'!$V$6:$V$5544,'age-length prop'!$B86,'Individual Data'!$I$6:$I$5544,'age-length prop'!$A86,'Individual Data'!$Y$6:$Y$5544,'age-length prop'!M$7,'Individual Data'!$N$6:$N$5544,'age-length prop'!$B$88)</f>
        <v>16.694785792182007</v>
      </c>
      <c r="N86" s="16">
        <f>SUMIFS('Individual Data'!$AB$6:$AB$5544,'Individual Data'!$V$6:$V$5544,'age-length prop'!$B86,'Individual Data'!$I$6:$I$5544,'age-length prop'!$A86,'Individual Data'!$Y$6:$Y$5544,'age-length prop'!N$7,'Individual Data'!$N$6:$N$5544,'age-length prop'!$B$88)</f>
        <v>11.658097686375321</v>
      </c>
      <c r="O86" s="16">
        <f>SUMIFS('Individual Data'!$AB$6:$AB$5544,'Individual Data'!$V$6:$V$5544,'age-length prop'!$B86,'Individual Data'!$I$6:$I$5544,'age-length prop'!$A86,'Individual Data'!$Y$6:$Y$5544,'age-length prop'!O$7,'Individual Data'!$N$6:$N$5544,'age-length prop'!$B$88)</f>
        <v>0</v>
      </c>
      <c r="P86" s="16">
        <f>SUMIFS('Individual Data'!$AB$6:$AB$5544,'Individual Data'!$V$6:$V$5544,'age-length prop'!$B86,'Individual Data'!$I$6:$I$5544,'age-length prop'!$A86,'Individual Data'!$Y$6:$Y$5544,'age-length prop'!P$7,'Individual Data'!$N$6:$N$5544,'age-length prop'!$B$88)</f>
        <v>11.658097686375321</v>
      </c>
      <c r="Q86" s="254"/>
      <c r="R86" s="242"/>
      <c r="S86" s="242"/>
      <c r="T86" s="242"/>
      <c r="U86" s="242"/>
      <c r="V86" s="242"/>
      <c r="W86" s="242"/>
      <c r="X86" s="242"/>
      <c r="Y86" s="242"/>
      <c r="Z86" s="242"/>
      <c r="AA86" s="242"/>
      <c r="AB86" s="242"/>
      <c r="AC86" s="242"/>
      <c r="AE86" s="16"/>
      <c r="AF86" s="16"/>
      <c r="AG86" s="16"/>
      <c r="AH86" s="16"/>
      <c r="AI86" s="16"/>
      <c r="AJ86" s="16"/>
      <c r="AK86" s="16"/>
      <c r="AL86" s="16"/>
      <c r="AM86" s="16"/>
      <c r="AN86" s="16"/>
      <c r="AO86" s="16"/>
      <c r="AP86" s="16"/>
      <c r="AQ86" s="16"/>
      <c r="AS86" s="242">
        <f>AS88+AT88</f>
        <v>19991.988946306454</v>
      </c>
      <c r="AT86" s="241"/>
      <c r="BH86" s="255"/>
      <c r="BW86" s="247"/>
      <c r="BX86" s="247"/>
      <c r="BY86" s="241"/>
      <c r="BZ86" s="241"/>
      <c r="CA86" s="241"/>
      <c r="CB86" s="241"/>
      <c r="CC86" s="241"/>
      <c r="CD86" s="241"/>
      <c r="CE86" s="241"/>
      <c r="CF86" s="241"/>
      <c r="CG86" s="241"/>
      <c r="CH86" s="241"/>
      <c r="CI86" s="241"/>
      <c r="CJ86" s="241"/>
      <c r="CK86" s="241"/>
      <c r="CL86" s="57"/>
      <c r="CM86" s="241"/>
      <c r="CN86" s="241"/>
      <c r="CO86" s="241"/>
      <c r="CP86" s="241"/>
      <c r="CQ86" s="241"/>
      <c r="CR86" s="241"/>
      <c r="CS86" s="241"/>
      <c r="CT86" s="241"/>
      <c r="CU86" s="241"/>
      <c r="CV86" s="241"/>
      <c r="CW86" s="241"/>
      <c r="CX86" s="241"/>
      <c r="CY86" s="241"/>
    </row>
    <row r="87" spans="1:103" ht="15.75" thickBot="1" x14ac:dyDescent="0.3">
      <c r="A87" s="21"/>
      <c r="B87" s="20" t="s">
        <v>3103</v>
      </c>
      <c r="D87" s="16">
        <f>D85+D86</f>
        <v>0</v>
      </c>
      <c r="E87" s="16">
        <f t="shared" ref="E87:P87" si="268">E85+E86</f>
        <v>0</v>
      </c>
      <c r="F87" s="16">
        <f t="shared" si="268"/>
        <v>0</v>
      </c>
      <c r="G87" s="16">
        <f t="shared" si="268"/>
        <v>11.658097686375321</v>
      </c>
      <c r="H87" s="16">
        <f t="shared" si="268"/>
        <v>34.974293059125962</v>
      </c>
      <c r="I87" s="16">
        <f t="shared" si="268"/>
        <v>25.834539425653986</v>
      </c>
      <c r="J87" s="16">
        <f t="shared" si="268"/>
        <v>54.18742290421131</v>
      </c>
      <c r="K87" s="16">
        <f t="shared" si="268"/>
        <v>42.529325217835989</v>
      </c>
      <c r="L87" s="16">
        <f t="shared" si="268"/>
        <v>21.731473897988693</v>
      </c>
      <c r="M87" s="16">
        <f t="shared" si="268"/>
        <v>40.010981164932645</v>
      </c>
      <c r="N87" s="16">
        <f t="shared" si="268"/>
        <v>25.834539425653986</v>
      </c>
      <c r="O87" s="16">
        <f t="shared" si="268"/>
        <v>2.518344052903343</v>
      </c>
      <c r="P87" s="16">
        <f t="shared" si="268"/>
        <v>11.658097686375321</v>
      </c>
      <c r="Q87" s="45"/>
      <c r="R87" s="16"/>
      <c r="S87" s="16"/>
      <c r="T87" s="16"/>
      <c r="U87" s="16"/>
      <c r="V87" s="16"/>
      <c r="W87" s="16"/>
      <c r="X87" s="16"/>
      <c r="Y87" s="16"/>
      <c r="Z87" s="16"/>
      <c r="AA87" s="16"/>
      <c r="AB87" s="16"/>
      <c r="AC87" s="16"/>
      <c r="AE87" s="148" t="s">
        <v>3214</v>
      </c>
      <c r="AF87" s="148"/>
      <c r="AG87" s="148"/>
      <c r="AH87" s="148"/>
      <c r="AI87" s="148"/>
      <c r="AJ87" s="148"/>
      <c r="AK87" s="148"/>
      <c r="AL87" s="148"/>
      <c r="AM87" s="148"/>
      <c r="AN87" s="148"/>
      <c r="AO87" s="148"/>
      <c r="AP87" s="148"/>
      <c r="AQ87" s="148"/>
      <c r="BI87" s="148" t="s">
        <v>3112</v>
      </c>
      <c r="BJ87" s="148"/>
      <c r="BK87" s="148"/>
      <c r="BL87" s="148"/>
      <c r="BM87" s="148"/>
      <c r="BN87" s="148"/>
      <c r="BO87" s="148"/>
      <c r="BP87" s="148"/>
      <c r="BQ87" s="148"/>
      <c r="BR87" s="148"/>
      <c r="BS87" s="148"/>
      <c r="BT87" s="148"/>
      <c r="BU87" s="148"/>
      <c r="BV87" t="s">
        <v>23456</v>
      </c>
      <c r="BY87" s="241" t="s">
        <v>3110</v>
      </c>
      <c r="BZ87" s="241"/>
      <c r="CA87" s="241"/>
      <c r="CB87" s="241"/>
      <c r="CC87" s="241"/>
      <c r="CD87" s="241"/>
      <c r="CE87" s="241"/>
      <c r="CF87" s="241"/>
      <c r="CG87" s="241"/>
      <c r="CH87" s="241"/>
      <c r="CI87" s="241"/>
      <c r="CJ87" s="241"/>
      <c r="CK87" s="241"/>
      <c r="CL87" s="57"/>
      <c r="CM87" s="241" t="s">
        <v>3111</v>
      </c>
      <c r="CN87" s="241"/>
      <c r="CO87" s="241"/>
      <c r="CP87" s="241"/>
      <c r="CQ87" s="241"/>
      <c r="CR87" s="241"/>
      <c r="CS87" s="241"/>
      <c r="CT87" s="241"/>
      <c r="CU87" s="241"/>
      <c r="CV87" s="241"/>
      <c r="CW87" s="241"/>
      <c r="CX87" s="241"/>
      <c r="CY87" s="241"/>
    </row>
    <row r="88" spans="1:103" x14ac:dyDescent="0.25">
      <c r="B88" s="20" t="s">
        <v>6</v>
      </c>
      <c r="C88" t="s">
        <v>3213</v>
      </c>
      <c r="D88" s="16">
        <f>SUM(D90:D161)</f>
        <v>802.82401888513482</v>
      </c>
      <c r="E88" s="16">
        <f t="shared" ref="E88:P88" si="269">SUM(E90:E161)</f>
        <v>770.36806987891271</v>
      </c>
      <c r="F88" s="16">
        <f t="shared" si="269"/>
        <v>877.80929310919385</v>
      </c>
      <c r="G88" s="16">
        <f t="shared" si="269"/>
        <v>1272.5998929711925</v>
      </c>
      <c r="H88" s="16">
        <f t="shared" si="269"/>
        <v>3099.7517867825932</v>
      </c>
      <c r="I88" s="16">
        <f t="shared" si="269"/>
        <v>3769.3000430117945</v>
      </c>
      <c r="J88" s="16">
        <f t="shared" si="269"/>
        <v>4141.2534433305036</v>
      </c>
      <c r="K88" s="16">
        <f t="shared" si="269"/>
        <v>3523.5707381005541</v>
      </c>
      <c r="L88" s="16">
        <f t="shared" si="269"/>
        <v>2562.2014644968731</v>
      </c>
      <c r="M88" s="16">
        <f t="shared" si="269"/>
        <v>1812.9998211529071</v>
      </c>
      <c r="N88" s="16">
        <f t="shared" si="269"/>
        <v>1273.7299876972761</v>
      </c>
      <c r="O88" s="16">
        <f t="shared" si="269"/>
        <v>278.49214667976662</v>
      </c>
      <c r="P88" s="16">
        <f t="shared" si="269"/>
        <v>91.680060016240617</v>
      </c>
      <c r="Q88" s="45"/>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S88" s="50">
        <f>SUM(AS90:AS159)</f>
        <v>2059.0188883626406</v>
      </c>
      <c r="AT88" s="50">
        <f>SUM(AT90:AT159)</f>
        <v>17932.970057943814</v>
      </c>
      <c r="BI88" s="16">
        <f t="shared" ref="BI88:BU88" si="270">SUM(BI90:BI159)</f>
        <v>11.803744817274612</v>
      </c>
      <c r="BJ88" s="16">
        <f t="shared" si="270"/>
        <v>15.427453226543877</v>
      </c>
      <c r="BK88" s="16">
        <f t="shared" si="270"/>
        <v>13.069545419609264</v>
      </c>
      <c r="BL88" s="16">
        <f t="shared" si="270"/>
        <v>26.535016802639518</v>
      </c>
      <c r="BM88" s="16">
        <f t="shared" si="270"/>
        <v>49.439072721667635</v>
      </c>
      <c r="BN88" s="16">
        <f t="shared" si="270"/>
        <v>87.980151652764022</v>
      </c>
      <c r="BO88" s="16">
        <f t="shared" si="270"/>
        <v>118.07713749717203</v>
      </c>
      <c r="BP88" s="16">
        <f t="shared" si="270"/>
        <v>125.25030504480395</v>
      </c>
      <c r="BQ88" s="16">
        <f t="shared" si="270"/>
        <v>86.544156173258145</v>
      </c>
      <c r="BR88" s="16">
        <f t="shared" si="270"/>
        <v>68.266973361535122</v>
      </c>
      <c r="BS88" s="16">
        <f t="shared" si="270"/>
        <v>58.013616965760981</v>
      </c>
      <c r="BT88" s="16">
        <f t="shared" si="270"/>
        <v>19.174979085261455</v>
      </c>
      <c r="BU88" s="16">
        <f t="shared" si="270"/>
        <v>6.3817890722262192</v>
      </c>
      <c r="BV88" s="13">
        <f>BW88/(BW88+BX88)</f>
        <v>0.38970588235294118</v>
      </c>
      <c r="BW88" s="30">
        <f>SUM(BW90:BW159)</f>
        <v>795</v>
      </c>
      <c r="BX88" s="30">
        <f>SUM(BX90:BX159)</f>
        <v>1245</v>
      </c>
      <c r="BY88" s="16">
        <f>SUM(BY90:BY159)</f>
        <v>10.146974962852159</v>
      </c>
      <c r="BZ88" s="16">
        <f t="shared" ref="BZ88:CY88" si="271">SUM(BZ90:BZ159)</f>
        <v>9.410891275611565</v>
      </c>
      <c r="CA88" s="16">
        <f t="shared" si="271"/>
        <v>6.9430013088807341</v>
      </c>
      <c r="CB88" s="16">
        <f t="shared" si="271"/>
        <v>12.608928182501314</v>
      </c>
      <c r="CC88" s="16">
        <f t="shared" si="271"/>
        <v>24.41573816136917</v>
      </c>
      <c r="CD88" s="16">
        <f t="shared" si="271"/>
        <v>47.84214874849539</v>
      </c>
      <c r="CE88" s="16">
        <f t="shared" si="271"/>
        <v>51.543556945116613</v>
      </c>
      <c r="CF88" s="16">
        <f t="shared" si="271"/>
        <v>44.861830428287092</v>
      </c>
      <c r="CG88" s="16">
        <f t="shared" si="271"/>
        <v>36.711535331449809</v>
      </c>
      <c r="CH88" s="16">
        <f t="shared" si="271"/>
        <v>25.814964151094678</v>
      </c>
      <c r="CI88" s="16">
        <f t="shared" si="271"/>
        <v>23.732071643770233</v>
      </c>
      <c r="CJ88" s="16">
        <f t="shared" si="271"/>
        <v>5.8352263402249127</v>
      </c>
      <c r="CK88" s="16">
        <f t="shared" si="271"/>
        <v>2.6230070212599199</v>
      </c>
      <c r="CL88" s="16"/>
      <c r="CM88" s="16">
        <f t="shared" si="271"/>
        <v>1.6567698544224521</v>
      </c>
      <c r="CN88" s="16">
        <f t="shared" si="271"/>
        <v>6.0165619509323109</v>
      </c>
      <c r="CO88" s="16">
        <f t="shared" si="271"/>
        <v>6.1265441107285312</v>
      </c>
      <c r="CP88" s="16">
        <f t="shared" si="271"/>
        <v>13.926088620138202</v>
      </c>
      <c r="CQ88" s="16">
        <f t="shared" si="271"/>
        <v>25.023334560298451</v>
      </c>
      <c r="CR88" s="16">
        <f t="shared" si="271"/>
        <v>40.138002904268646</v>
      </c>
      <c r="CS88" s="16">
        <f t="shared" si="271"/>
        <v>66.533580552055383</v>
      </c>
      <c r="CT88" s="16">
        <f t="shared" si="271"/>
        <v>80.388474616516817</v>
      </c>
      <c r="CU88" s="16">
        <f t="shared" si="271"/>
        <v>49.832620841808328</v>
      </c>
      <c r="CV88" s="16">
        <f t="shared" si="271"/>
        <v>42.452009210440416</v>
      </c>
      <c r="CW88" s="16">
        <f t="shared" si="271"/>
        <v>34.281545321990741</v>
      </c>
      <c r="CX88" s="16">
        <f t="shared" si="271"/>
        <v>13.339752745036543</v>
      </c>
      <c r="CY88" s="16">
        <f t="shared" si="271"/>
        <v>3.7587820509662979</v>
      </c>
    </row>
    <row r="89" spans="1:103" x14ac:dyDescent="0.25">
      <c r="B89" s="21" t="s">
        <v>3101</v>
      </c>
      <c r="C89" s="21" t="s">
        <v>5</v>
      </c>
      <c r="D89" s="27">
        <v>42</v>
      </c>
      <c r="E89" s="27">
        <v>47</v>
      </c>
      <c r="F89" s="27">
        <v>52</v>
      </c>
      <c r="G89" s="26">
        <v>57</v>
      </c>
      <c r="H89" s="26">
        <v>62</v>
      </c>
      <c r="I89" s="26">
        <v>67</v>
      </c>
      <c r="J89" s="26">
        <v>72</v>
      </c>
      <c r="K89" s="26">
        <v>77</v>
      </c>
      <c r="L89" s="26">
        <v>82</v>
      </c>
      <c r="M89" s="26">
        <v>87</v>
      </c>
      <c r="N89" s="26">
        <v>92</v>
      </c>
      <c r="O89" s="26">
        <v>99</v>
      </c>
      <c r="P89" s="26">
        <v>100</v>
      </c>
      <c r="Q89" s="37">
        <v>42</v>
      </c>
      <c r="R89" s="27">
        <v>47</v>
      </c>
      <c r="S89" s="27">
        <v>52</v>
      </c>
      <c r="T89" s="26">
        <v>57</v>
      </c>
      <c r="U89" s="26">
        <v>62</v>
      </c>
      <c r="V89" s="26">
        <v>67</v>
      </c>
      <c r="W89" s="26">
        <v>72</v>
      </c>
      <c r="X89" s="26">
        <v>77</v>
      </c>
      <c r="Y89" s="26">
        <v>82</v>
      </c>
      <c r="Z89" s="26">
        <v>87</v>
      </c>
      <c r="AA89" s="26">
        <v>92</v>
      </c>
      <c r="AB89" s="26">
        <v>99</v>
      </c>
      <c r="AC89" s="26">
        <v>100</v>
      </c>
      <c r="AD89" t="s">
        <v>3104</v>
      </c>
      <c r="AE89" s="27">
        <v>42</v>
      </c>
      <c r="AF89" s="27">
        <v>47</v>
      </c>
      <c r="AG89" s="27">
        <v>52</v>
      </c>
      <c r="AH89" s="26">
        <v>57</v>
      </c>
      <c r="AI89" s="26">
        <v>62</v>
      </c>
      <c r="AJ89" s="26">
        <v>67</v>
      </c>
      <c r="AK89" s="26">
        <v>72</v>
      </c>
      <c r="AL89" s="26">
        <v>77</v>
      </c>
      <c r="AM89" s="26">
        <v>82</v>
      </c>
      <c r="AN89" s="26">
        <v>87</v>
      </c>
      <c r="AO89" s="26">
        <v>92</v>
      </c>
      <c r="AP89" s="26">
        <v>99</v>
      </c>
      <c r="AQ89" s="26">
        <v>100</v>
      </c>
      <c r="AS89" s="52" t="s">
        <v>3234</v>
      </c>
      <c r="AT89" s="53" t="s">
        <v>3204</v>
      </c>
      <c r="BI89" s="37">
        <v>42</v>
      </c>
      <c r="BJ89" s="27">
        <v>47</v>
      </c>
      <c r="BK89" s="27">
        <v>52</v>
      </c>
      <c r="BL89" s="26">
        <v>57</v>
      </c>
      <c r="BM89" s="26">
        <v>62</v>
      </c>
      <c r="BN89" s="26">
        <v>67</v>
      </c>
      <c r="BO89" s="26">
        <v>72</v>
      </c>
      <c r="BP89" s="26">
        <v>77</v>
      </c>
      <c r="BQ89" s="26">
        <v>82</v>
      </c>
      <c r="BR89" s="26">
        <v>87</v>
      </c>
      <c r="BS89" s="26">
        <v>92</v>
      </c>
      <c r="BT89" s="26">
        <v>99</v>
      </c>
      <c r="BU89" s="26">
        <v>100</v>
      </c>
      <c r="BV89" t="s">
        <v>3105</v>
      </c>
      <c r="BW89" s="18" t="s">
        <v>9</v>
      </c>
      <c r="BX89" s="18" t="s">
        <v>7</v>
      </c>
      <c r="BY89" s="40">
        <v>42</v>
      </c>
      <c r="BZ89" s="41">
        <v>47</v>
      </c>
      <c r="CA89" s="41">
        <v>52</v>
      </c>
      <c r="CB89" s="36">
        <v>57</v>
      </c>
      <c r="CC89" s="36">
        <v>62</v>
      </c>
      <c r="CD89" s="36">
        <v>67</v>
      </c>
      <c r="CE89" s="36">
        <v>72</v>
      </c>
      <c r="CF89" s="36">
        <v>77</v>
      </c>
      <c r="CG89" s="36">
        <v>82</v>
      </c>
      <c r="CH89" s="36">
        <v>87</v>
      </c>
      <c r="CI89" s="36">
        <v>92</v>
      </c>
      <c r="CJ89" s="36">
        <v>99</v>
      </c>
      <c r="CK89" s="36">
        <v>100</v>
      </c>
      <c r="CL89" s="36"/>
      <c r="CM89" s="40">
        <v>42</v>
      </c>
      <c r="CN89" s="41">
        <v>47</v>
      </c>
      <c r="CO89" s="41">
        <v>52</v>
      </c>
      <c r="CP89" s="36">
        <v>57</v>
      </c>
      <c r="CQ89" s="36">
        <v>62</v>
      </c>
      <c r="CR89" s="36">
        <v>67</v>
      </c>
      <c r="CS89" s="36">
        <v>72</v>
      </c>
      <c r="CT89" s="36">
        <v>77</v>
      </c>
      <c r="CU89" s="36">
        <v>82</v>
      </c>
      <c r="CV89" s="36">
        <v>87</v>
      </c>
      <c r="CW89" s="36">
        <v>92</v>
      </c>
      <c r="CX89" s="36">
        <v>99</v>
      </c>
      <c r="CY89" s="36">
        <v>100</v>
      </c>
    </row>
    <row r="90" spans="1:103" x14ac:dyDescent="0.25">
      <c r="A90" t="s">
        <v>15</v>
      </c>
      <c r="B90" t="s">
        <v>3357</v>
      </c>
      <c r="C90">
        <v>5</v>
      </c>
      <c r="D90" s="16">
        <f>SUMIFS('Individual Data'!$AB$6:$AB$5544,'Individual Data'!$V$6:$V$5544,'age-length prop'!$B90,'Individual Data'!$Y$6:$Y$5544,'age-length prop'!D$89,'Individual Data'!$R$6:$R$5544,'age-length prop'!$C90,'Individual Data'!$N$6:$N$5544,'age-length prop'!$B$88)</f>
        <v>0</v>
      </c>
      <c r="E90" s="16">
        <f>SUMIFS('Individual Data'!$AB$6:$AB$5544,'Individual Data'!$V$6:$V$5544,'age-length prop'!$B90,'Individual Data'!$Y$6:$Y$5544,'age-length prop'!E$89,'Individual Data'!$R$6:$R$5544,'age-length prop'!$C90,'Individual Data'!$N$6:$N$5544,'age-length prop'!$B$88)</f>
        <v>0</v>
      </c>
      <c r="F90" s="16">
        <f>SUMIFS('Individual Data'!$AB$6:$AB$5544,'Individual Data'!$V$6:$V$5544,'age-length prop'!$B90,'Individual Data'!$Y$6:$Y$5544,'age-length prop'!F$89,'Individual Data'!$R$6:$R$5544,'age-length prop'!$C90,'Individual Data'!$N$6:$N$5544,'age-length prop'!$B$88)</f>
        <v>0</v>
      </c>
      <c r="G90" s="16">
        <f>SUMIFS('Individual Data'!$AB$6:$AB$5544,'Individual Data'!$V$6:$V$5544,'age-length prop'!$B90,'Individual Data'!$Y$6:$Y$5544,'age-length prop'!G$89,'Individual Data'!$R$6:$R$5544,'age-length prop'!$C90,'Individual Data'!$N$6:$N$5544,'age-length prop'!$B$88)</f>
        <v>0</v>
      </c>
      <c r="H90" s="16">
        <f>SUMIFS('Individual Data'!$AB$6:$AB$5544,'Individual Data'!$V$6:$V$5544,'age-length prop'!$B90,'Individual Data'!$Y$6:$Y$5544,'age-length prop'!H$89,'Individual Data'!$R$6:$R$5544,'age-length prop'!$C90,'Individual Data'!$N$6:$N$5544,'age-length prop'!$B$88)</f>
        <v>0</v>
      </c>
      <c r="I90" s="16">
        <f>SUMIFS('Individual Data'!$AB$6:$AB$5544,'Individual Data'!$V$6:$V$5544,'age-length prop'!$B90,'Individual Data'!$Y$6:$Y$5544,'age-length prop'!I$89,'Individual Data'!$R$6:$R$5544,'age-length prop'!$C90,'Individual Data'!$N$6:$N$5544,'age-length prop'!$B$88)</f>
        <v>0</v>
      </c>
      <c r="J90" s="16">
        <f>SUMIFS('Individual Data'!$AB$6:$AB$5544,'Individual Data'!$V$6:$V$5544,'age-length prop'!$B90,'Individual Data'!$Y$6:$Y$5544,'age-length prop'!J$89,'Individual Data'!$R$6:$R$5544,'age-length prop'!$C90,'Individual Data'!$N$6:$N$5544,'age-length prop'!$B$88)</f>
        <v>0</v>
      </c>
      <c r="K90" s="16">
        <f>SUMIFS('Individual Data'!$AB$6:$AB$5544,'Individual Data'!$V$6:$V$5544,'age-length prop'!$B90,'Individual Data'!$Y$6:$Y$5544,'age-length prop'!K$89,'Individual Data'!$R$6:$R$5544,'age-length prop'!$C90,'Individual Data'!$N$6:$N$5544,'age-length prop'!$B$88)</f>
        <v>0</v>
      </c>
      <c r="L90" s="16">
        <f>SUMIFS('Individual Data'!$AB$6:$AB$5544,'Individual Data'!$V$6:$V$5544,'age-length prop'!$B90,'Individual Data'!$Y$6:$Y$5544,'age-length prop'!L$89,'Individual Data'!$R$6:$R$5544,'age-length prop'!$C90,'Individual Data'!$N$6:$N$5544,'age-length prop'!$B$88)</f>
        <v>5.0366881058066859</v>
      </c>
      <c r="M90" s="16">
        <f>SUMIFS('Individual Data'!$AB$6:$AB$5544,'Individual Data'!$V$6:$V$5544,'age-length prop'!$B90,'Individual Data'!$Y$6:$Y$5544,'age-length prop'!M$89,'Individual Data'!$R$6:$R$5544,'age-length prop'!$C90,'Individual Data'!$N$6:$N$5544,'age-length prop'!$B$88)</f>
        <v>7.5550321587100289</v>
      </c>
      <c r="N90" s="16">
        <f>SUMIFS('Individual Data'!$AB$6:$AB$5544,'Individual Data'!$V$6:$V$5544,'age-length prop'!$B90,'Individual Data'!$Y$6:$Y$5544,'age-length prop'!N$89,'Individual Data'!$R$6:$R$5544,'age-length prop'!$C90,'Individual Data'!$N$6:$N$5544,'age-length prop'!$B$88)</f>
        <v>14.176441739278664</v>
      </c>
      <c r="O90" s="16">
        <f>SUMIFS('Individual Data'!$AB$6:$AB$5544,'Individual Data'!$V$6:$V$5544,'age-length prop'!$B90,'Individual Data'!$Y$6:$Y$5544,'age-length prop'!O$89,'Individual Data'!$R$6:$R$5544,'age-length prop'!$C90,'Individual Data'!$N$6:$N$5544,'age-length prop'!$B$88)</f>
        <v>11.658097686375321</v>
      </c>
      <c r="P90" s="16">
        <f>SUMIFS('Individual Data'!$AB$6:$AB$5544,'Individual Data'!$V$6:$V$5544,'age-length prop'!$B90,'Individual Data'!$Y$6:$Y$5544,'age-length prop'!P$89,'Individual Data'!$R$6:$R$5544,'age-length prop'!$C90,'Individual Data'!$N$6:$N$5544,'age-length prop'!$B$88)</f>
        <v>0</v>
      </c>
      <c r="Q90" s="38">
        <f>IFERROR(D90+(D$87*(D90/D$88)),0)</f>
        <v>0</v>
      </c>
      <c r="R90" s="30">
        <f t="shared" ref="R90:AC90" si="272">IFERROR(E90+(E$87*(E90/E$88)),0)</f>
        <v>0</v>
      </c>
      <c r="S90" s="30">
        <f t="shared" si="272"/>
        <v>0</v>
      </c>
      <c r="T90" s="30">
        <f t="shared" si="272"/>
        <v>0</v>
      </c>
      <c r="U90" s="30">
        <f t="shared" si="272"/>
        <v>0</v>
      </c>
      <c r="V90" s="30">
        <f t="shared" si="272"/>
        <v>0</v>
      </c>
      <c r="W90" s="30">
        <f t="shared" si="272"/>
        <v>0</v>
      </c>
      <c r="X90" s="30">
        <f t="shared" si="272"/>
        <v>0</v>
      </c>
      <c r="Y90" s="30">
        <f t="shared" si="272"/>
        <v>5.0794070947778129</v>
      </c>
      <c r="Z90" s="30">
        <f t="shared" si="272"/>
        <v>7.7217636971667627</v>
      </c>
      <c r="AA90" s="30">
        <f t="shared" si="272"/>
        <v>14.46397665371606</v>
      </c>
      <c r="AB90" s="30">
        <f t="shared" si="272"/>
        <v>11.763519334083071</v>
      </c>
      <c r="AC90" s="30">
        <f t="shared" si="272"/>
        <v>0</v>
      </c>
      <c r="AD90" s="12">
        <f>VLOOKUP(A90,'PBT Tag Rates'!$B$5:$E$44,4,FALSE)</f>
        <v>0.80551598400000002</v>
      </c>
      <c r="AE90" s="30">
        <f>Q90/$AD90</f>
        <v>0</v>
      </c>
      <c r="AF90" s="30">
        <f t="shared" ref="AF90:AQ90" si="273">R90/$AD90</f>
        <v>0</v>
      </c>
      <c r="AG90" s="30">
        <f t="shared" si="273"/>
        <v>0</v>
      </c>
      <c r="AH90" s="30">
        <f t="shared" si="273"/>
        <v>0</v>
      </c>
      <c r="AI90" s="30">
        <f t="shared" si="273"/>
        <v>0</v>
      </c>
      <c r="AJ90" s="30">
        <f t="shared" si="273"/>
        <v>0</v>
      </c>
      <c r="AK90" s="30">
        <f t="shared" si="273"/>
        <v>0</v>
      </c>
      <c r="AL90" s="30">
        <f t="shared" si="273"/>
        <v>0</v>
      </c>
      <c r="AM90" s="30">
        <f t="shared" si="273"/>
        <v>6.3057806370951077</v>
      </c>
      <c r="AN90" s="30">
        <f t="shared" si="273"/>
        <v>9.5861085944220843</v>
      </c>
      <c r="AO90" s="30">
        <f t="shared" si="273"/>
        <v>17.956163429422475</v>
      </c>
      <c r="AP90" s="30">
        <f t="shared" si="273"/>
        <v>14.60370690059835</v>
      </c>
      <c r="AQ90" s="30">
        <f t="shared" si="273"/>
        <v>0</v>
      </c>
      <c r="AS90" s="32">
        <f t="shared" ref="AS90:AS121" si="274">SUM(AE90:AG90)</f>
        <v>0</v>
      </c>
      <c r="AT90" s="33">
        <f t="shared" ref="AT90:AT121" si="275">SUM(AH90:AQ90)</f>
        <v>48.451759561538012</v>
      </c>
      <c r="BH90" s="16"/>
      <c r="BI90" s="38">
        <f t="shared" ref="BI90:BI121" si="276">AE90-Q90</f>
        <v>0</v>
      </c>
      <c r="BJ90" s="30">
        <f t="shared" ref="BJ90:BJ121" si="277">AF90-R90</f>
        <v>0</v>
      </c>
      <c r="BK90" s="30">
        <f t="shared" ref="BK90:BK121" si="278">AG90-S90</f>
        <v>0</v>
      </c>
      <c r="BL90" s="30">
        <f t="shared" ref="BL90:BL121" si="279">AH90-T90</f>
        <v>0</v>
      </c>
      <c r="BM90" s="30">
        <f t="shared" ref="BM90:BM121" si="280">AI90-U90</f>
        <v>0</v>
      </c>
      <c r="BN90" s="30">
        <f t="shared" ref="BN90:BN121" si="281">AJ90-V90</f>
        <v>0</v>
      </c>
      <c r="BO90" s="30">
        <f t="shared" ref="BO90:BO121" si="282">AK90-W90</f>
        <v>0</v>
      </c>
      <c r="BP90" s="30">
        <f t="shared" ref="BP90:BP121" si="283">AL90-X90</f>
        <v>0</v>
      </c>
      <c r="BQ90" s="30">
        <f t="shared" ref="BQ90:BQ121" si="284">AM90-Y90</f>
        <v>1.2263735423172948</v>
      </c>
      <c r="BR90" s="30">
        <f t="shared" ref="BR90:BR121" si="285">AN90-Z90</f>
        <v>1.8643448972553216</v>
      </c>
      <c r="BS90" s="30">
        <f t="shared" ref="BS90:BS121" si="286">AO90-AA90</f>
        <v>3.4921867757064149</v>
      </c>
      <c r="BT90" s="30">
        <f t="shared" ref="BT90:BT121" si="287">AP90-AB90</f>
        <v>2.8401875665152794</v>
      </c>
      <c r="BU90" s="30">
        <f t="shared" ref="BU90:BU121" si="288">AQ90-AC90</f>
        <v>0</v>
      </c>
      <c r="BV90" s="13">
        <f>IFERROR(BW90/(BW90+BX90),0)</f>
        <v>0.25</v>
      </c>
      <c r="BW90" s="30">
        <f>SUMIFS('Individual Data'!$X$6:$X$5544,'Individual Data'!$I$6:$I$5544,'age-length prop'!BW$7,'Individual Data'!$V$6:$V$5544,'age-length prop'!$B90,'Individual Data'!$R$6:$R$5544,'age-length prop'!$C90,'Individual Data'!$N$6:$N$5544,"M")</f>
        <v>2</v>
      </c>
      <c r="BX90" s="30">
        <f>SUMIFS('Individual Data'!$X$6:$X$5544,'Individual Data'!$I$6:$I$5544,'age-length prop'!BX$7,'Individual Data'!$V$6:$V$5544,'age-length prop'!$B90,'Individual Data'!$R$6:$R$5544,'age-length prop'!$C90,'Individual Data'!$N$6:$N$5544,"M")</f>
        <v>6</v>
      </c>
      <c r="BY90" s="42">
        <f t="shared" ref="BY90:BY121" si="289">BI90*$BV90</f>
        <v>0</v>
      </c>
      <c r="BZ90" s="43">
        <f t="shared" ref="BZ90:BZ121" si="290">BJ90*$BV90</f>
        <v>0</v>
      </c>
      <c r="CA90" s="43">
        <f t="shared" ref="CA90:CA121" si="291">BK90*$BV90</f>
        <v>0</v>
      </c>
      <c r="CB90" s="43">
        <f t="shared" ref="CB90:CB121" si="292">BL90*$BV90</f>
        <v>0</v>
      </c>
      <c r="CC90" s="43">
        <f t="shared" ref="CC90:CC121" si="293">BM90*$BV90</f>
        <v>0</v>
      </c>
      <c r="CD90" s="43">
        <f t="shared" ref="CD90:CD121" si="294">BN90*$BV90</f>
        <v>0</v>
      </c>
      <c r="CE90" s="43">
        <f t="shared" ref="CE90:CE121" si="295">BO90*$BV90</f>
        <v>0</v>
      </c>
      <c r="CF90" s="43">
        <f t="shared" ref="CF90:CF121" si="296">BP90*$BV90</f>
        <v>0</v>
      </c>
      <c r="CG90" s="43">
        <f t="shared" ref="CG90:CG121" si="297">BQ90*$BV90</f>
        <v>0.3065933855793237</v>
      </c>
      <c r="CH90" s="43">
        <f t="shared" ref="CH90:CH121" si="298">BR90*$BV90</f>
        <v>0.4660862243138304</v>
      </c>
      <c r="CI90" s="43">
        <f t="shared" ref="CI90:CI121" si="299">BS90*$BV90</f>
        <v>0.87304669392660372</v>
      </c>
      <c r="CJ90" s="43">
        <f t="shared" ref="CJ90:CJ121" si="300">BT90*$BV90</f>
        <v>0.71004689162881984</v>
      </c>
      <c r="CK90" s="44">
        <f t="shared" ref="CK90:CK121" si="301">BU90*$BV90</f>
        <v>0</v>
      </c>
      <c r="CL90" s="16"/>
      <c r="CM90" s="16">
        <f t="shared" ref="CM90:CM121" si="302">BI90*(1-$BV90)</f>
        <v>0</v>
      </c>
      <c r="CN90" s="16">
        <f t="shared" ref="CN90:CN121" si="303">BJ90*(1-$BV90)</f>
        <v>0</v>
      </c>
      <c r="CO90" s="16">
        <f t="shared" ref="CO90:CO121" si="304">BK90*(1-$BV90)</f>
        <v>0</v>
      </c>
      <c r="CP90" s="16">
        <f t="shared" ref="CP90:CP121" si="305">BL90*(1-$BV90)</f>
        <v>0</v>
      </c>
      <c r="CQ90" s="16">
        <f t="shared" ref="CQ90:CQ121" si="306">BM90*(1-$BV90)</f>
        <v>0</v>
      </c>
      <c r="CR90" s="16">
        <f t="shared" ref="CR90:CR121" si="307">BN90*(1-$BV90)</f>
        <v>0</v>
      </c>
      <c r="CS90" s="16">
        <f t="shared" ref="CS90:CS121" si="308">BO90*(1-$BV90)</f>
        <v>0</v>
      </c>
      <c r="CT90" s="16">
        <f t="shared" ref="CT90:CT121" si="309">BP90*(1-$BV90)</f>
        <v>0</v>
      </c>
      <c r="CU90" s="16">
        <f t="shared" ref="CU90:CU121" si="310">BQ90*(1-$BV90)</f>
        <v>0.91978015673797109</v>
      </c>
      <c r="CV90" s="16">
        <f t="shared" ref="CV90:CV121" si="311">BR90*(1-$BV90)</f>
        <v>1.3982586729414912</v>
      </c>
      <c r="CW90" s="16">
        <f t="shared" ref="CW90:CW121" si="312">BS90*(1-$BV90)</f>
        <v>2.6191400817798112</v>
      </c>
      <c r="CX90" s="16">
        <f t="shared" ref="CX90:CX121" si="313">BT90*(1-$BV90)</f>
        <v>2.1301406748864595</v>
      </c>
      <c r="CY90" s="16">
        <f t="shared" ref="CY90:CY121" si="314">BU90*(1-$BV90)</f>
        <v>0</v>
      </c>
    </row>
    <row r="91" spans="1:103" x14ac:dyDescent="0.25">
      <c r="A91" t="s">
        <v>15</v>
      </c>
      <c r="B91" t="s">
        <v>3821</v>
      </c>
      <c r="C91">
        <v>5</v>
      </c>
      <c r="D91" s="16">
        <f>SUMIFS('Individual Data'!$AB$6:$AB$5544,'Individual Data'!$V$6:$V$5544,'age-length prop'!$B91,'Individual Data'!$Y$6:$Y$5544,'age-length prop'!D$89,'Individual Data'!$R$6:$R$5544,'age-length prop'!$C91,'Individual Data'!$N$6:$N$5544,'age-length prop'!$B$88)</f>
        <v>0</v>
      </c>
      <c r="E91" s="16">
        <f>SUMIFS('Individual Data'!$AB$6:$AB$5544,'Individual Data'!$V$6:$V$5544,'age-length prop'!$B91,'Individual Data'!$Y$6:$Y$5544,'age-length prop'!E$89,'Individual Data'!$R$6:$R$5544,'age-length prop'!$C91,'Individual Data'!$N$6:$N$5544,'age-length prop'!$B$88)</f>
        <v>0</v>
      </c>
      <c r="F91" s="16">
        <f>SUMIFS('Individual Data'!$AB$6:$AB$5544,'Individual Data'!$V$6:$V$5544,'age-length prop'!$B91,'Individual Data'!$Y$6:$Y$5544,'age-length prop'!F$89,'Individual Data'!$R$6:$R$5544,'age-length prop'!$C91,'Individual Data'!$N$6:$N$5544,'age-length prop'!$B$88)</f>
        <v>0</v>
      </c>
      <c r="G91" s="16">
        <f>SUMIFS('Individual Data'!$AB$6:$AB$5544,'Individual Data'!$V$6:$V$5544,'age-length prop'!$B91,'Individual Data'!$Y$6:$Y$5544,'age-length prop'!G$89,'Individual Data'!$R$6:$R$5544,'age-length prop'!$C91,'Individual Data'!$N$6:$N$5544,'age-length prop'!$B$88)</f>
        <v>0</v>
      </c>
      <c r="H91" s="16">
        <f>SUMIFS('Individual Data'!$AB$6:$AB$5544,'Individual Data'!$V$6:$V$5544,'age-length prop'!$B91,'Individual Data'!$Y$6:$Y$5544,'age-length prop'!H$89,'Individual Data'!$R$6:$R$5544,'age-length prop'!$C91,'Individual Data'!$N$6:$N$5544,'age-length prop'!$B$88)</f>
        <v>0</v>
      </c>
      <c r="I91" s="16">
        <f>SUMIFS('Individual Data'!$AB$6:$AB$5544,'Individual Data'!$V$6:$V$5544,'age-length prop'!$B91,'Individual Data'!$Y$6:$Y$5544,'age-length prop'!I$89,'Individual Data'!$R$6:$R$5544,'age-length prop'!$C91,'Individual Data'!$N$6:$N$5544,'age-length prop'!$B$88)</f>
        <v>0</v>
      </c>
      <c r="J91" s="16">
        <f>SUMIFS('Individual Data'!$AB$6:$AB$5544,'Individual Data'!$V$6:$V$5544,'age-length prop'!$B91,'Individual Data'!$Y$6:$Y$5544,'age-length prop'!J$89,'Individual Data'!$R$6:$R$5544,'age-length prop'!$C91,'Individual Data'!$N$6:$N$5544,'age-length prop'!$B$88)</f>
        <v>0</v>
      </c>
      <c r="K91" s="16">
        <f>SUMIFS('Individual Data'!$AB$6:$AB$5544,'Individual Data'!$V$6:$V$5544,'age-length prop'!$B91,'Individual Data'!$Y$6:$Y$5544,'age-length prop'!K$89,'Individual Data'!$R$6:$R$5544,'age-length prop'!$C91,'Individual Data'!$N$6:$N$5544,'age-length prop'!$B$88)</f>
        <v>0</v>
      </c>
      <c r="L91" s="16">
        <f>SUMIFS('Individual Data'!$AB$6:$AB$5544,'Individual Data'!$V$6:$V$5544,'age-length prop'!$B91,'Individual Data'!$Y$6:$Y$5544,'age-length prop'!L$89,'Individual Data'!$R$6:$R$5544,'age-length prop'!$C91,'Individual Data'!$N$6:$N$5544,'age-length prop'!$B$88)</f>
        <v>11.658097686375321</v>
      </c>
      <c r="M91" s="16">
        <f>SUMIFS('Individual Data'!$AB$6:$AB$5544,'Individual Data'!$V$6:$V$5544,'age-length prop'!$B91,'Individual Data'!$Y$6:$Y$5544,'age-length prop'!M$89,'Individual Data'!$R$6:$R$5544,'age-length prop'!$C91,'Individual Data'!$N$6:$N$5544,'age-length prop'!$B$88)</f>
        <v>0</v>
      </c>
      <c r="N91" s="16">
        <f>SUMIFS('Individual Data'!$AB$6:$AB$5544,'Individual Data'!$V$6:$V$5544,'age-length prop'!$B91,'Individual Data'!$Y$6:$Y$5544,'age-length prop'!N$89,'Individual Data'!$R$6:$R$5544,'age-length prop'!$C91,'Individual Data'!$N$6:$N$5544,'age-length prop'!$B$88)</f>
        <v>0</v>
      </c>
      <c r="O91" s="16">
        <f>SUMIFS('Individual Data'!$AB$6:$AB$5544,'Individual Data'!$V$6:$V$5544,'age-length prop'!$B91,'Individual Data'!$Y$6:$Y$5544,'age-length prop'!O$89,'Individual Data'!$R$6:$R$5544,'age-length prop'!$C91,'Individual Data'!$N$6:$N$5544,'age-length prop'!$B$88)</f>
        <v>0</v>
      </c>
      <c r="P91" s="16">
        <f>SUMIFS('Individual Data'!$AB$6:$AB$5544,'Individual Data'!$V$6:$V$5544,'age-length prop'!$B91,'Individual Data'!$Y$6:$Y$5544,'age-length prop'!P$89,'Individual Data'!$R$6:$R$5544,'age-length prop'!$C91,'Individual Data'!$N$6:$N$5544,'age-length prop'!$B$88)</f>
        <v>0</v>
      </c>
      <c r="Q91" s="38">
        <f t="shared" ref="Q91:Q154" si="315">IFERROR(D91+(D$87*(D91/D$88)),0)</f>
        <v>0</v>
      </c>
      <c r="R91" s="30">
        <f t="shared" ref="R91:R154" si="316">IFERROR(E91+(E$87*(E91/E$88)),0)</f>
        <v>0</v>
      </c>
      <c r="S91" s="30">
        <f t="shared" ref="S91:S154" si="317">IFERROR(F91+(F$87*(F91/F$88)),0)</f>
        <v>0</v>
      </c>
      <c r="T91" s="30">
        <f t="shared" ref="T91:T154" si="318">IFERROR(G91+(G$87*(G91/G$88)),0)</f>
        <v>0</v>
      </c>
      <c r="U91" s="30">
        <f t="shared" ref="U91:U154" si="319">IFERROR(H91+(H$87*(H91/H$88)),0)</f>
        <v>0</v>
      </c>
      <c r="V91" s="30">
        <f t="shared" ref="V91:V154" si="320">IFERROR(I91+(I$87*(I91/I$88)),0)</f>
        <v>0</v>
      </c>
      <c r="W91" s="30">
        <f t="shared" ref="W91:W154" si="321">IFERROR(J91+(J$87*(J91/J$88)),0)</f>
        <v>0</v>
      </c>
      <c r="X91" s="30">
        <f t="shared" ref="X91:X154" si="322">IFERROR(K91+(K$87*(K91/K$88)),0)</f>
        <v>0</v>
      </c>
      <c r="Y91" s="30">
        <f t="shared" ref="Y91:Y154" si="323">IFERROR(L91+(L$87*(L91/L$88)),0)</f>
        <v>11.756976579812147</v>
      </c>
      <c r="Z91" s="30">
        <f t="shared" ref="Z91:Z154" si="324">IFERROR(M91+(M$87*(M91/M$88)),0)</f>
        <v>0</v>
      </c>
      <c r="AA91" s="30">
        <f t="shared" ref="AA91:AA154" si="325">IFERROR(N91+(N$87*(N91/N$88)),0)</f>
        <v>0</v>
      </c>
      <c r="AB91" s="30">
        <f t="shared" ref="AB91:AB154" si="326">IFERROR(O91+(O$87*(O91/O$88)),0)</f>
        <v>0</v>
      </c>
      <c r="AC91" s="30">
        <f t="shared" ref="AC91:AC154" si="327">IFERROR(P91+(P$87*(P91/P$88)),0)</f>
        <v>0</v>
      </c>
      <c r="AD91" s="12">
        <f>VLOOKUP(A91,'PBT Tag Rates'!$B$5:$E$44,4,FALSE)</f>
        <v>0.80551598400000002</v>
      </c>
      <c r="AE91" s="30">
        <f t="shared" ref="AE91:AE154" si="328">Q91/$AD91</f>
        <v>0</v>
      </c>
      <c r="AF91" s="30">
        <f t="shared" ref="AF91:AF154" si="329">R91/$AD91</f>
        <v>0</v>
      </c>
      <c r="AG91" s="30">
        <f t="shared" ref="AG91:AG154" si="330">S91/$AD91</f>
        <v>0</v>
      </c>
      <c r="AH91" s="30">
        <f t="shared" ref="AH91:AH154" si="331">T91/$AD91</f>
        <v>0</v>
      </c>
      <c r="AI91" s="30">
        <f t="shared" ref="AI91:AI154" si="332">U91/$AD91</f>
        <v>0</v>
      </c>
      <c r="AJ91" s="30">
        <f t="shared" ref="AJ91:AJ154" si="333">V91/$AD91</f>
        <v>0</v>
      </c>
      <c r="AK91" s="30">
        <f t="shared" ref="AK91:AK154" si="334">W91/$AD91</f>
        <v>0</v>
      </c>
      <c r="AL91" s="30">
        <f t="shared" ref="AL91:AL154" si="335">X91/$AD91</f>
        <v>0</v>
      </c>
      <c r="AM91" s="30">
        <f t="shared" ref="AM91:AM154" si="336">Y91/$AD91</f>
        <v>14.595584461812674</v>
      </c>
      <c r="AN91" s="30">
        <f t="shared" ref="AN91:AN154" si="337">Z91/$AD91</f>
        <v>0</v>
      </c>
      <c r="AO91" s="30">
        <f t="shared" ref="AO91:AO154" si="338">AA91/$AD91</f>
        <v>0</v>
      </c>
      <c r="AP91" s="30">
        <f t="shared" ref="AP91:AP154" si="339">AB91/$AD91</f>
        <v>0</v>
      </c>
      <c r="AQ91" s="30">
        <f t="shared" ref="AQ91:AQ154" si="340">AC91/$AD91</f>
        <v>0</v>
      </c>
      <c r="AS91" s="32">
        <f t="shared" si="274"/>
        <v>0</v>
      </c>
      <c r="AT91" s="33">
        <f t="shared" si="275"/>
        <v>14.595584461812674</v>
      </c>
      <c r="BH91" s="16"/>
      <c r="BI91" s="38">
        <f t="shared" si="276"/>
        <v>0</v>
      </c>
      <c r="BJ91" s="30">
        <f t="shared" si="277"/>
        <v>0</v>
      </c>
      <c r="BK91" s="30">
        <f t="shared" si="278"/>
        <v>0</v>
      </c>
      <c r="BL91" s="30">
        <f t="shared" si="279"/>
        <v>0</v>
      </c>
      <c r="BM91" s="30">
        <f t="shared" si="280"/>
        <v>0</v>
      </c>
      <c r="BN91" s="30">
        <f t="shared" si="281"/>
        <v>0</v>
      </c>
      <c r="BO91" s="30">
        <f t="shared" si="282"/>
        <v>0</v>
      </c>
      <c r="BP91" s="30">
        <f t="shared" si="283"/>
        <v>0</v>
      </c>
      <c r="BQ91" s="30">
        <f t="shared" si="284"/>
        <v>2.8386078820005274</v>
      </c>
      <c r="BR91" s="30">
        <f t="shared" si="285"/>
        <v>0</v>
      </c>
      <c r="BS91" s="30">
        <f t="shared" si="286"/>
        <v>0</v>
      </c>
      <c r="BT91" s="30">
        <f t="shared" si="287"/>
        <v>0</v>
      </c>
      <c r="BU91" s="30">
        <f t="shared" si="288"/>
        <v>0</v>
      </c>
      <c r="BV91" s="13">
        <f>IFERROR(BW91/(BW91+BX91),0)</f>
        <v>1</v>
      </c>
      <c r="BW91" s="30">
        <f>SUMIFS('Individual Data'!$X$6:$X$5544,'Individual Data'!$I$6:$I$5544,'age-length prop'!BW$7,'Individual Data'!$V$6:$V$5544,'age-length prop'!$B91,'Individual Data'!$R$6:$R$5544,'age-length prop'!$C91,'Individual Data'!$N$6:$N$5544,"M")</f>
        <v>1</v>
      </c>
      <c r="BX91" s="30">
        <f>SUMIFS('Individual Data'!$X$6:$X$5544,'Individual Data'!$I$6:$I$5544,'age-length prop'!BX$7,'Individual Data'!$V$6:$V$5544,'age-length prop'!$B91,'Individual Data'!$R$6:$R$5544,'age-length prop'!$C91,'Individual Data'!$N$6:$N$5544,"M")</f>
        <v>0</v>
      </c>
      <c r="BY91" s="45">
        <f t="shared" si="289"/>
        <v>0</v>
      </c>
      <c r="BZ91" s="16">
        <f t="shared" si="290"/>
        <v>0</v>
      </c>
      <c r="CA91" s="16">
        <f t="shared" si="291"/>
        <v>0</v>
      </c>
      <c r="CB91" s="16">
        <f t="shared" si="292"/>
        <v>0</v>
      </c>
      <c r="CC91" s="16">
        <f t="shared" si="293"/>
        <v>0</v>
      </c>
      <c r="CD91" s="16">
        <f t="shared" si="294"/>
        <v>0</v>
      </c>
      <c r="CE91" s="16">
        <f t="shared" si="295"/>
        <v>0</v>
      </c>
      <c r="CF91" s="16">
        <f t="shared" si="296"/>
        <v>0</v>
      </c>
      <c r="CG91" s="16">
        <f t="shared" si="297"/>
        <v>2.8386078820005274</v>
      </c>
      <c r="CH91" s="16">
        <f t="shared" si="298"/>
        <v>0</v>
      </c>
      <c r="CI91" s="16">
        <f t="shared" si="299"/>
        <v>0</v>
      </c>
      <c r="CJ91" s="16">
        <f t="shared" si="300"/>
        <v>0</v>
      </c>
      <c r="CK91" s="46">
        <f t="shared" si="301"/>
        <v>0</v>
      </c>
      <c r="CL91" s="16"/>
      <c r="CM91" s="16">
        <f t="shared" si="302"/>
        <v>0</v>
      </c>
      <c r="CN91" s="16">
        <f t="shared" si="303"/>
        <v>0</v>
      </c>
      <c r="CO91" s="16">
        <f t="shared" si="304"/>
        <v>0</v>
      </c>
      <c r="CP91" s="16">
        <f t="shared" si="305"/>
        <v>0</v>
      </c>
      <c r="CQ91" s="16">
        <f t="shared" si="306"/>
        <v>0</v>
      </c>
      <c r="CR91" s="16">
        <f t="shared" si="307"/>
        <v>0</v>
      </c>
      <c r="CS91" s="16">
        <f t="shared" si="308"/>
        <v>0</v>
      </c>
      <c r="CT91" s="16">
        <f t="shared" si="309"/>
        <v>0</v>
      </c>
      <c r="CU91" s="16">
        <f t="shared" si="310"/>
        <v>0</v>
      </c>
      <c r="CV91" s="16">
        <f t="shared" si="311"/>
        <v>0</v>
      </c>
      <c r="CW91" s="16">
        <f t="shared" si="312"/>
        <v>0</v>
      </c>
      <c r="CX91" s="16">
        <f t="shared" si="313"/>
        <v>0</v>
      </c>
      <c r="CY91" s="16">
        <f t="shared" si="314"/>
        <v>0</v>
      </c>
    </row>
    <row r="92" spans="1:103" x14ac:dyDescent="0.25">
      <c r="A92" t="s">
        <v>15</v>
      </c>
      <c r="B92" t="s">
        <v>3386</v>
      </c>
      <c r="C92">
        <v>5</v>
      </c>
      <c r="D92" s="16">
        <f>SUMIFS('Individual Data'!$AB$6:$AB$5544,'Individual Data'!$V$6:$V$5544,'age-length prop'!$B92,'Individual Data'!$Y$6:$Y$5544,'age-length prop'!D$89,'Individual Data'!$R$6:$R$5544,'age-length prop'!$C92,'Individual Data'!$N$6:$N$5544,'age-length prop'!$B$88)</f>
        <v>0</v>
      </c>
      <c r="E92" s="16">
        <f>SUMIFS('Individual Data'!$AB$6:$AB$5544,'Individual Data'!$V$6:$V$5544,'age-length prop'!$B92,'Individual Data'!$Y$6:$Y$5544,'age-length prop'!E$89,'Individual Data'!$R$6:$R$5544,'age-length prop'!$C92,'Individual Data'!$N$6:$N$5544,'age-length prop'!$B$88)</f>
        <v>0</v>
      </c>
      <c r="F92" s="16">
        <f>SUMIFS('Individual Data'!$AB$6:$AB$5544,'Individual Data'!$V$6:$V$5544,'age-length prop'!$B92,'Individual Data'!$Y$6:$Y$5544,'age-length prop'!F$89,'Individual Data'!$R$6:$R$5544,'age-length prop'!$C92,'Individual Data'!$N$6:$N$5544,'age-length prop'!$B$88)</f>
        <v>0</v>
      </c>
      <c r="G92" s="16">
        <f>SUMIFS('Individual Data'!$AB$6:$AB$5544,'Individual Data'!$V$6:$V$5544,'age-length prop'!$B92,'Individual Data'!$Y$6:$Y$5544,'age-length prop'!G$89,'Individual Data'!$R$6:$R$5544,'age-length prop'!$C92,'Individual Data'!$N$6:$N$5544,'age-length prop'!$B$88)</f>
        <v>0</v>
      </c>
      <c r="H92" s="16">
        <f>SUMIFS('Individual Data'!$AB$6:$AB$5544,'Individual Data'!$V$6:$V$5544,'age-length prop'!$B92,'Individual Data'!$Y$6:$Y$5544,'age-length prop'!H$89,'Individual Data'!$R$6:$R$5544,'age-length prop'!$C92,'Individual Data'!$N$6:$N$5544,'age-length prop'!$B$88)</f>
        <v>0</v>
      </c>
      <c r="I92" s="16">
        <f>SUMIFS('Individual Data'!$AB$6:$AB$5544,'Individual Data'!$V$6:$V$5544,'age-length prop'!$B92,'Individual Data'!$Y$6:$Y$5544,'age-length prop'!I$89,'Individual Data'!$R$6:$R$5544,'age-length prop'!$C92,'Individual Data'!$N$6:$N$5544,'age-length prop'!$B$88)</f>
        <v>0</v>
      </c>
      <c r="J92" s="16">
        <f>SUMIFS('Individual Data'!$AB$6:$AB$5544,'Individual Data'!$V$6:$V$5544,'age-length prop'!$B92,'Individual Data'!$Y$6:$Y$5544,'age-length prop'!J$89,'Individual Data'!$R$6:$R$5544,'age-length prop'!$C92,'Individual Data'!$N$6:$N$5544,'age-length prop'!$B$88)</f>
        <v>0</v>
      </c>
      <c r="K92" s="16">
        <f>SUMIFS('Individual Data'!$AB$6:$AB$5544,'Individual Data'!$V$6:$V$5544,'age-length prop'!$B92,'Individual Data'!$Y$6:$Y$5544,'age-length prop'!K$89,'Individual Data'!$R$6:$R$5544,'age-length prop'!$C92,'Individual Data'!$N$6:$N$5544,'age-length prop'!$B$88)</f>
        <v>5.0366881058066859</v>
      </c>
      <c r="L92" s="16">
        <f>SUMIFS('Individual Data'!$AB$6:$AB$5544,'Individual Data'!$V$6:$V$5544,'age-length prop'!$B92,'Individual Data'!$Y$6:$Y$5544,'age-length prop'!L$89,'Individual Data'!$R$6:$R$5544,'age-length prop'!$C92,'Individual Data'!$N$6:$N$5544,'age-length prop'!$B$88)</f>
        <v>11.658097686375321</v>
      </c>
      <c r="M92" s="16">
        <f>SUMIFS('Individual Data'!$AB$6:$AB$5544,'Individual Data'!$V$6:$V$5544,'age-length prop'!$B92,'Individual Data'!$Y$6:$Y$5544,'age-length prop'!M$89,'Individual Data'!$R$6:$R$5544,'age-length prop'!$C92,'Individual Data'!$N$6:$N$5544,'age-length prop'!$B$88)</f>
        <v>0</v>
      </c>
      <c r="N92" s="16">
        <f>SUMIFS('Individual Data'!$AB$6:$AB$5544,'Individual Data'!$V$6:$V$5544,'age-length prop'!$B92,'Individual Data'!$Y$6:$Y$5544,'age-length prop'!N$89,'Individual Data'!$R$6:$R$5544,'age-length prop'!$C92,'Individual Data'!$N$6:$N$5544,'age-length prop'!$B$88)</f>
        <v>11.658097686375321</v>
      </c>
      <c r="O92" s="16">
        <f>SUMIFS('Individual Data'!$AB$6:$AB$5544,'Individual Data'!$V$6:$V$5544,'age-length prop'!$B92,'Individual Data'!$Y$6:$Y$5544,'age-length prop'!O$89,'Individual Data'!$R$6:$R$5544,'age-length prop'!$C92,'Individual Data'!$N$6:$N$5544,'age-length prop'!$B$88)</f>
        <v>0</v>
      </c>
      <c r="P92" s="16">
        <f>SUMIFS('Individual Data'!$AB$6:$AB$5544,'Individual Data'!$V$6:$V$5544,'age-length prop'!$B92,'Individual Data'!$Y$6:$Y$5544,'age-length prop'!P$89,'Individual Data'!$R$6:$R$5544,'age-length prop'!$C92,'Individual Data'!$N$6:$N$5544,'age-length prop'!$B$88)</f>
        <v>11.658097686375321</v>
      </c>
      <c r="Q92" s="38">
        <f t="shared" si="315"/>
        <v>0</v>
      </c>
      <c r="R92" s="30">
        <f t="shared" si="316"/>
        <v>0</v>
      </c>
      <c r="S92" s="30">
        <f t="shared" si="317"/>
        <v>0</v>
      </c>
      <c r="T92" s="30">
        <f t="shared" si="318"/>
        <v>0</v>
      </c>
      <c r="U92" s="30">
        <f t="shared" si="319"/>
        <v>0</v>
      </c>
      <c r="V92" s="30">
        <f t="shared" si="320"/>
        <v>0</v>
      </c>
      <c r="W92" s="30">
        <f t="shared" si="321"/>
        <v>0</v>
      </c>
      <c r="X92" s="30">
        <f t="shared" si="322"/>
        <v>5.0974806831080093</v>
      </c>
      <c r="Y92" s="30">
        <f t="shared" si="323"/>
        <v>11.756976579812147</v>
      </c>
      <c r="Z92" s="30">
        <f t="shared" si="324"/>
        <v>0</v>
      </c>
      <c r="AA92" s="30">
        <f t="shared" si="325"/>
        <v>11.894554068195523</v>
      </c>
      <c r="AB92" s="30">
        <f t="shared" si="326"/>
        <v>0</v>
      </c>
      <c r="AC92" s="30">
        <f t="shared" si="327"/>
        <v>13.140549177364678</v>
      </c>
      <c r="AD92" s="12">
        <f>VLOOKUP(A92,'PBT Tag Rates'!$B$5:$E$44,4,FALSE)</f>
        <v>0.80551598400000002</v>
      </c>
      <c r="AE92" s="30">
        <f t="shared" si="328"/>
        <v>0</v>
      </c>
      <c r="AF92" s="30">
        <f t="shared" si="329"/>
        <v>0</v>
      </c>
      <c r="AG92" s="30">
        <f t="shared" si="330"/>
        <v>0</v>
      </c>
      <c r="AH92" s="30">
        <f t="shared" si="331"/>
        <v>0</v>
      </c>
      <c r="AI92" s="30">
        <f t="shared" si="332"/>
        <v>0</v>
      </c>
      <c r="AJ92" s="30">
        <f t="shared" si="333"/>
        <v>0</v>
      </c>
      <c r="AK92" s="30">
        <f t="shared" si="334"/>
        <v>0</v>
      </c>
      <c r="AL92" s="30">
        <f t="shared" si="335"/>
        <v>6.3282179179054117</v>
      </c>
      <c r="AM92" s="30">
        <f t="shared" si="336"/>
        <v>14.595584461812674</v>
      </c>
      <c r="AN92" s="30">
        <f t="shared" si="337"/>
        <v>0</v>
      </c>
      <c r="AO92" s="30">
        <f t="shared" si="338"/>
        <v>14.766378699439343</v>
      </c>
      <c r="AP92" s="30">
        <f t="shared" si="339"/>
        <v>0</v>
      </c>
      <c r="AQ92" s="30">
        <f t="shared" si="340"/>
        <v>16.313207234090935</v>
      </c>
      <c r="AS92" s="32">
        <f t="shared" si="274"/>
        <v>0</v>
      </c>
      <c r="AT92" s="33">
        <f t="shared" si="275"/>
        <v>52.003388313248365</v>
      </c>
      <c r="BH92" s="16"/>
      <c r="BI92" s="38">
        <f t="shared" si="276"/>
        <v>0</v>
      </c>
      <c r="BJ92" s="30">
        <f t="shared" si="277"/>
        <v>0</v>
      </c>
      <c r="BK92" s="30">
        <f t="shared" si="278"/>
        <v>0</v>
      </c>
      <c r="BL92" s="30">
        <f t="shared" si="279"/>
        <v>0</v>
      </c>
      <c r="BM92" s="30">
        <f t="shared" si="280"/>
        <v>0</v>
      </c>
      <c r="BN92" s="30">
        <f t="shared" si="281"/>
        <v>0</v>
      </c>
      <c r="BO92" s="30">
        <f t="shared" si="282"/>
        <v>0</v>
      </c>
      <c r="BP92" s="30">
        <f t="shared" si="283"/>
        <v>1.2307372347974024</v>
      </c>
      <c r="BQ92" s="30">
        <f t="shared" si="284"/>
        <v>2.8386078820005274</v>
      </c>
      <c r="BR92" s="30">
        <f t="shared" si="285"/>
        <v>0</v>
      </c>
      <c r="BS92" s="30">
        <f t="shared" si="286"/>
        <v>2.87182463124382</v>
      </c>
      <c r="BT92" s="30">
        <f t="shared" si="287"/>
        <v>0</v>
      </c>
      <c r="BU92" s="30">
        <f t="shared" si="288"/>
        <v>3.1726580567262577</v>
      </c>
      <c r="BV92" s="13">
        <f t="shared" ref="BV91:BV154" si="341">IFERROR(BW92/(BW92+BX92),0)</f>
        <v>0.6</v>
      </c>
      <c r="BW92" s="30">
        <f>SUMIFS('Individual Data'!$X$6:$X$5544,'Individual Data'!$I$6:$I$5544,'age-length prop'!BW$7,'Individual Data'!$V$6:$V$5544,'age-length prop'!$B92,'Individual Data'!$R$6:$R$5544,'age-length prop'!$C92,'Individual Data'!$N$6:$N$5544,"M")</f>
        <v>3</v>
      </c>
      <c r="BX92" s="30">
        <f>SUMIFS('Individual Data'!$X$6:$X$5544,'Individual Data'!$I$6:$I$5544,'age-length prop'!BX$7,'Individual Data'!$V$6:$V$5544,'age-length prop'!$B92,'Individual Data'!$R$6:$R$5544,'age-length prop'!$C92,'Individual Data'!$N$6:$N$5544,"M")</f>
        <v>2</v>
      </c>
      <c r="BY92" s="45">
        <f t="shared" si="289"/>
        <v>0</v>
      </c>
      <c r="BZ92" s="16">
        <f t="shared" si="290"/>
        <v>0</v>
      </c>
      <c r="CA92" s="16">
        <f t="shared" si="291"/>
        <v>0</v>
      </c>
      <c r="CB92" s="16">
        <f t="shared" si="292"/>
        <v>0</v>
      </c>
      <c r="CC92" s="16">
        <f t="shared" si="293"/>
        <v>0</v>
      </c>
      <c r="CD92" s="16">
        <f t="shared" si="294"/>
        <v>0</v>
      </c>
      <c r="CE92" s="16">
        <f t="shared" si="295"/>
        <v>0</v>
      </c>
      <c r="CF92" s="16">
        <f t="shared" si="296"/>
        <v>0.73844234087844141</v>
      </c>
      <c r="CG92" s="16">
        <f t="shared" si="297"/>
        <v>1.7031647292003165</v>
      </c>
      <c r="CH92" s="16">
        <f t="shared" si="298"/>
        <v>0</v>
      </c>
      <c r="CI92" s="16">
        <f t="shared" si="299"/>
        <v>1.723094778746292</v>
      </c>
      <c r="CJ92" s="16">
        <f t="shared" si="300"/>
        <v>0</v>
      </c>
      <c r="CK92" s="46">
        <f t="shared" si="301"/>
        <v>1.9035948340357545</v>
      </c>
      <c r="CL92" s="16"/>
      <c r="CM92" s="16">
        <f t="shared" si="302"/>
        <v>0</v>
      </c>
      <c r="CN92" s="16">
        <f t="shared" si="303"/>
        <v>0</v>
      </c>
      <c r="CO92" s="16">
        <f t="shared" si="304"/>
        <v>0</v>
      </c>
      <c r="CP92" s="16">
        <f t="shared" si="305"/>
        <v>0</v>
      </c>
      <c r="CQ92" s="16">
        <f t="shared" si="306"/>
        <v>0</v>
      </c>
      <c r="CR92" s="16">
        <f t="shared" si="307"/>
        <v>0</v>
      </c>
      <c r="CS92" s="16">
        <f t="shared" si="308"/>
        <v>0</v>
      </c>
      <c r="CT92" s="16">
        <f t="shared" si="309"/>
        <v>0.49229489391896097</v>
      </c>
      <c r="CU92" s="16">
        <f t="shared" si="310"/>
        <v>1.1354431528002109</v>
      </c>
      <c r="CV92" s="16">
        <f t="shared" si="311"/>
        <v>0</v>
      </c>
      <c r="CW92" s="16">
        <f t="shared" si="312"/>
        <v>1.148729852497528</v>
      </c>
      <c r="CX92" s="16">
        <f t="shared" si="313"/>
        <v>0</v>
      </c>
      <c r="CY92" s="16">
        <f t="shared" si="314"/>
        <v>1.2690632226905032</v>
      </c>
    </row>
    <row r="93" spans="1:103" x14ac:dyDescent="0.25">
      <c r="A93" t="s">
        <v>15</v>
      </c>
      <c r="B93" t="s">
        <v>3608</v>
      </c>
      <c r="C93">
        <v>5</v>
      </c>
      <c r="D93" s="16">
        <f>SUMIFS('Individual Data'!$AB$6:$AB$5544,'Individual Data'!$V$6:$V$5544,'age-length prop'!$B93,'Individual Data'!$Y$6:$Y$5544,'age-length prop'!D$89,'Individual Data'!$R$6:$R$5544,'age-length prop'!$C93,'Individual Data'!$N$6:$N$5544,'age-length prop'!$B$88)</f>
        <v>0</v>
      </c>
      <c r="E93" s="16">
        <f>SUMIFS('Individual Data'!$AB$6:$AB$5544,'Individual Data'!$V$6:$V$5544,'age-length prop'!$B93,'Individual Data'!$Y$6:$Y$5544,'age-length prop'!E$89,'Individual Data'!$R$6:$R$5544,'age-length prop'!$C93,'Individual Data'!$N$6:$N$5544,'age-length prop'!$B$88)</f>
        <v>0</v>
      </c>
      <c r="F93" s="16">
        <f>SUMIFS('Individual Data'!$AB$6:$AB$5544,'Individual Data'!$V$6:$V$5544,'age-length prop'!$B93,'Individual Data'!$Y$6:$Y$5544,'age-length prop'!F$89,'Individual Data'!$R$6:$R$5544,'age-length prop'!$C93,'Individual Data'!$N$6:$N$5544,'age-length prop'!$B$88)</f>
        <v>0</v>
      </c>
      <c r="G93" s="16">
        <f>SUMIFS('Individual Data'!$AB$6:$AB$5544,'Individual Data'!$V$6:$V$5544,'age-length prop'!$B93,'Individual Data'!$Y$6:$Y$5544,'age-length prop'!G$89,'Individual Data'!$R$6:$R$5544,'age-length prop'!$C93,'Individual Data'!$N$6:$N$5544,'age-length prop'!$B$88)</f>
        <v>0</v>
      </c>
      <c r="H93" s="16">
        <f>SUMIFS('Individual Data'!$AB$6:$AB$5544,'Individual Data'!$V$6:$V$5544,'age-length prop'!$B93,'Individual Data'!$Y$6:$Y$5544,'age-length prop'!H$89,'Individual Data'!$R$6:$R$5544,'age-length prop'!$C93,'Individual Data'!$N$6:$N$5544,'age-length prop'!$B$88)</f>
        <v>0</v>
      </c>
      <c r="I93" s="16">
        <f>SUMIFS('Individual Data'!$AB$6:$AB$5544,'Individual Data'!$V$6:$V$5544,'age-length prop'!$B93,'Individual Data'!$Y$6:$Y$5544,'age-length prop'!I$89,'Individual Data'!$R$6:$R$5544,'age-length prop'!$C93,'Individual Data'!$N$6:$N$5544,'age-length prop'!$B$88)</f>
        <v>0</v>
      </c>
      <c r="J93" s="16">
        <f>SUMIFS('Individual Data'!$AB$6:$AB$5544,'Individual Data'!$V$6:$V$5544,'age-length prop'!$B93,'Individual Data'!$Y$6:$Y$5544,'age-length prop'!J$89,'Individual Data'!$R$6:$R$5544,'age-length prop'!$C93,'Individual Data'!$N$6:$N$5544,'age-length prop'!$B$88)</f>
        <v>0</v>
      </c>
      <c r="K93" s="16">
        <f>SUMIFS('Individual Data'!$AB$6:$AB$5544,'Individual Data'!$V$6:$V$5544,'age-length prop'!$B93,'Individual Data'!$Y$6:$Y$5544,'age-length prop'!K$89,'Individual Data'!$R$6:$R$5544,'age-length prop'!$C93,'Individual Data'!$N$6:$N$5544,'age-length prop'!$B$88)</f>
        <v>0</v>
      </c>
      <c r="L93" s="16">
        <f>SUMIFS('Individual Data'!$AB$6:$AB$5544,'Individual Data'!$V$6:$V$5544,'age-length prop'!$B93,'Individual Data'!$Y$6:$Y$5544,'age-length prop'!L$89,'Individual Data'!$R$6:$R$5544,'age-length prop'!$C93,'Individual Data'!$N$6:$N$5544,'age-length prop'!$B$88)</f>
        <v>0</v>
      </c>
      <c r="M93" s="16">
        <f>SUMIFS('Individual Data'!$AB$6:$AB$5544,'Individual Data'!$V$6:$V$5544,'age-length prop'!$B93,'Individual Data'!$Y$6:$Y$5544,'age-length prop'!M$89,'Individual Data'!$R$6:$R$5544,'age-length prop'!$C93,'Individual Data'!$N$6:$N$5544,'age-length prop'!$B$88)</f>
        <v>0</v>
      </c>
      <c r="N93" s="16">
        <f>SUMIFS('Individual Data'!$AB$6:$AB$5544,'Individual Data'!$V$6:$V$5544,'age-length prop'!$B93,'Individual Data'!$Y$6:$Y$5544,'age-length prop'!N$89,'Individual Data'!$R$6:$R$5544,'age-length prop'!$C93,'Individual Data'!$N$6:$N$5544,'age-length prop'!$B$88)</f>
        <v>0</v>
      </c>
      <c r="O93" s="16">
        <f>SUMIFS('Individual Data'!$AB$6:$AB$5544,'Individual Data'!$V$6:$V$5544,'age-length prop'!$B93,'Individual Data'!$Y$6:$Y$5544,'age-length prop'!O$89,'Individual Data'!$R$6:$R$5544,'age-length prop'!$C93,'Individual Data'!$N$6:$N$5544,'age-length prop'!$B$88)</f>
        <v>0</v>
      </c>
      <c r="P93" s="16">
        <f>SUMIFS('Individual Data'!$AB$6:$AB$5544,'Individual Data'!$V$6:$V$5544,'age-length prop'!$B93,'Individual Data'!$Y$6:$Y$5544,'age-length prop'!P$89,'Individual Data'!$R$6:$R$5544,'age-length prop'!$C93,'Individual Data'!$N$6:$N$5544,'age-length prop'!$B$88)</f>
        <v>0</v>
      </c>
      <c r="Q93" s="38">
        <f t="shared" si="315"/>
        <v>0</v>
      </c>
      <c r="R93" s="30">
        <f t="shared" si="316"/>
        <v>0</v>
      </c>
      <c r="S93" s="30">
        <f t="shared" si="317"/>
        <v>0</v>
      </c>
      <c r="T93" s="30">
        <f t="shared" si="318"/>
        <v>0</v>
      </c>
      <c r="U93" s="30">
        <f t="shared" si="319"/>
        <v>0</v>
      </c>
      <c r="V93" s="30">
        <f t="shared" si="320"/>
        <v>0</v>
      </c>
      <c r="W93" s="30">
        <f t="shared" si="321"/>
        <v>0</v>
      </c>
      <c r="X93" s="30">
        <f t="shared" si="322"/>
        <v>0</v>
      </c>
      <c r="Y93" s="30">
        <f t="shared" si="323"/>
        <v>0</v>
      </c>
      <c r="Z93" s="30">
        <f t="shared" si="324"/>
        <v>0</v>
      </c>
      <c r="AA93" s="30">
        <f t="shared" si="325"/>
        <v>0</v>
      </c>
      <c r="AB93" s="30">
        <f t="shared" si="326"/>
        <v>0</v>
      </c>
      <c r="AC93" s="30">
        <f t="shared" si="327"/>
        <v>0</v>
      </c>
      <c r="AD93" s="12">
        <f>VLOOKUP(A93,'PBT Tag Rates'!$B$5:$E$44,4,FALSE)</f>
        <v>0.80551598400000002</v>
      </c>
      <c r="AE93" s="30">
        <f t="shared" si="328"/>
        <v>0</v>
      </c>
      <c r="AF93" s="30">
        <f t="shared" si="329"/>
        <v>0</v>
      </c>
      <c r="AG93" s="30">
        <f t="shared" si="330"/>
        <v>0</v>
      </c>
      <c r="AH93" s="30">
        <f t="shared" si="331"/>
        <v>0</v>
      </c>
      <c r="AI93" s="30">
        <f t="shared" si="332"/>
        <v>0</v>
      </c>
      <c r="AJ93" s="30">
        <f t="shared" si="333"/>
        <v>0</v>
      </c>
      <c r="AK93" s="30">
        <f t="shared" si="334"/>
        <v>0</v>
      </c>
      <c r="AL93" s="30">
        <f t="shared" si="335"/>
        <v>0</v>
      </c>
      <c r="AM93" s="30">
        <f t="shared" si="336"/>
        <v>0</v>
      </c>
      <c r="AN93" s="30">
        <f t="shared" si="337"/>
        <v>0</v>
      </c>
      <c r="AO93" s="30">
        <f t="shared" si="338"/>
        <v>0</v>
      </c>
      <c r="AP93" s="30">
        <f t="shared" si="339"/>
        <v>0</v>
      </c>
      <c r="AQ93" s="30">
        <f t="shared" si="340"/>
        <v>0</v>
      </c>
      <c r="AS93" s="32">
        <f t="shared" si="274"/>
        <v>0</v>
      </c>
      <c r="AT93" s="33">
        <f t="shared" si="275"/>
        <v>0</v>
      </c>
      <c r="BH93" s="16"/>
      <c r="BI93" s="38">
        <f t="shared" si="276"/>
        <v>0</v>
      </c>
      <c r="BJ93" s="30">
        <f t="shared" si="277"/>
        <v>0</v>
      </c>
      <c r="BK93" s="30">
        <f t="shared" si="278"/>
        <v>0</v>
      </c>
      <c r="BL93" s="30">
        <f t="shared" si="279"/>
        <v>0</v>
      </c>
      <c r="BM93" s="30">
        <f t="shared" si="280"/>
        <v>0</v>
      </c>
      <c r="BN93" s="30">
        <f t="shared" si="281"/>
        <v>0</v>
      </c>
      <c r="BO93" s="30">
        <f t="shared" si="282"/>
        <v>0</v>
      </c>
      <c r="BP93" s="30">
        <f t="shared" si="283"/>
        <v>0</v>
      </c>
      <c r="BQ93" s="30">
        <f t="shared" si="284"/>
        <v>0</v>
      </c>
      <c r="BR93" s="30">
        <f t="shared" si="285"/>
        <v>0</v>
      </c>
      <c r="BS93" s="30">
        <f t="shared" si="286"/>
        <v>0</v>
      </c>
      <c r="BT93" s="30">
        <f t="shared" si="287"/>
        <v>0</v>
      </c>
      <c r="BU93" s="30">
        <f t="shared" si="288"/>
        <v>0</v>
      </c>
      <c r="BV93" s="13">
        <f t="shared" si="341"/>
        <v>0</v>
      </c>
      <c r="BW93" s="30">
        <f>SUMIFS('Individual Data'!$X$6:$X$5544,'Individual Data'!$I$6:$I$5544,'age-length prop'!BW$7,'Individual Data'!$V$6:$V$5544,'age-length prop'!$B93,'Individual Data'!$R$6:$R$5544,'age-length prop'!$C93,'Individual Data'!$N$6:$N$5544,"M")</f>
        <v>0</v>
      </c>
      <c r="BX93" s="30">
        <f>SUMIFS('Individual Data'!$X$6:$X$5544,'Individual Data'!$I$6:$I$5544,'age-length prop'!BX$7,'Individual Data'!$V$6:$V$5544,'age-length prop'!$B93,'Individual Data'!$R$6:$R$5544,'age-length prop'!$C93,'Individual Data'!$N$6:$N$5544,"M")</f>
        <v>0</v>
      </c>
      <c r="BY93" s="45">
        <f t="shared" si="289"/>
        <v>0</v>
      </c>
      <c r="BZ93" s="16">
        <f t="shared" si="290"/>
        <v>0</v>
      </c>
      <c r="CA93" s="16">
        <f t="shared" si="291"/>
        <v>0</v>
      </c>
      <c r="CB93" s="16">
        <f t="shared" si="292"/>
        <v>0</v>
      </c>
      <c r="CC93" s="16">
        <f t="shared" si="293"/>
        <v>0</v>
      </c>
      <c r="CD93" s="16">
        <f t="shared" si="294"/>
        <v>0</v>
      </c>
      <c r="CE93" s="16">
        <f t="shared" si="295"/>
        <v>0</v>
      </c>
      <c r="CF93" s="16">
        <f t="shared" si="296"/>
        <v>0</v>
      </c>
      <c r="CG93" s="16">
        <f t="shared" si="297"/>
        <v>0</v>
      </c>
      <c r="CH93" s="16">
        <f t="shared" si="298"/>
        <v>0</v>
      </c>
      <c r="CI93" s="16">
        <f t="shared" si="299"/>
        <v>0</v>
      </c>
      <c r="CJ93" s="16">
        <f t="shared" si="300"/>
        <v>0</v>
      </c>
      <c r="CK93" s="46">
        <f t="shared" si="301"/>
        <v>0</v>
      </c>
      <c r="CL93" s="16"/>
      <c r="CM93" s="16">
        <f t="shared" si="302"/>
        <v>0</v>
      </c>
      <c r="CN93" s="16">
        <f t="shared" si="303"/>
        <v>0</v>
      </c>
      <c r="CO93" s="16">
        <f t="shared" si="304"/>
        <v>0</v>
      </c>
      <c r="CP93" s="16">
        <f t="shared" si="305"/>
        <v>0</v>
      </c>
      <c r="CQ93" s="16">
        <f t="shared" si="306"/>
        <v>0</v>
      </c>
      <c r="CR93" s="16">
        <f t="shared" si="307"/>
        <v>0</v>
      </c>
      <c r="CS93" s="16">
        <f t="shared" si="308"/>
        <v>0</v>
      </c>
      <c r="CT93" s="16">
        <f t="shared" si="309"/>
        <v>0</v>
      </c>
      <c r="CU93" s="16">
        <f t="shared" si="310"/>
        <v>0</v>
      </c>
      <c r="CV93" s="16">
        <f t="shared" si="311"/>
        <v>0</v>
      </c>
      <c r="CW93" s="16">
        <f t="shared" si="312"/>
        <v>0</v>
      </c>
      <c r="CX93" s="16">
        <f t="shared" si="313"/>
        <v>0</v>
      </c>
      <c r="CY93" s="16">
        <f t="shared" si="314"/>
        <v>0</v>
      </c>
    </row>
    <row r="94" spans="1:103" x14ac:dyDescent="0.25">
      <c r="A94" t="s">
        <v>15</v>
      </c>
      <c r="B94" t="s">
        <v>3543</v>
      </c>
      <c r="C94">
        <v>5</v>
      </c>
      <c r="D94" s="16">
        <f>SUMIFS('Individual Data'!$AB$6:$AB$5544,'Individual Data'!$V$6:$V$5544,'age-length prop'!$B94,'Individual Data'!$Y$6:$Y$5544,'age-length prop'!D$89,'Individual Data'!$R$6:$R$5544,'age-length prop'!$C94,'Individual Data'!$N$6:$N$5544,'age-length prop'!$B$88)</f>
        <v>0</v>
      </c>
      <c r="E94" s="16">
        <f>SUMIFS('Individual Data'!$AB$6:$AB$5544,'Individual Data'!$V$6:$V$5544,'age-length prop'!$B94,'Individual Data'!$Y$6:$Y$5544,'age-length prop'!E$89,'Individual Data'!$R$6:$R$5544,'age-length prop'!$C94,'Individual Data'!$N$6:$N$5544,'age-length prop'!$B$88)</f>
        <v>0</v>
      </c>
      <c r="F94" s="16">
        <f>SUMIFS('Individual Data'!$AB$6:$AB$5544,'Individual Data'!$V$6:$V$5544,'age-length prop'!$B94,'Individual Data'!$Y$6:$Y$5544,'age-length prop'!F$89,'Individual Data'!$R$6:$R$5544,'age-length prop'!$C94,'Individual Data'!$N$6:$N$5544,'age-length prop'!$B$88)</f>
        <v>0</v>
      </c>
      <c r="G94" s="16">
        <f>SUMIFS('Individual Data'!$AB$6:$AB$5544,'Individual Data'!$V$6:$V$5544,'age-length prop'!$B94,'Individual Data'!$Y$6:$Y$5544,'age-length prop'!G$89,'Individual Data'!$R$6:$R$5544,'age-length prop'!$C94,'Individual Data'!$N$6:$N$5544,'age-length prop'!$B$88)</f>
        <v>23.316195372750641</v>
      </c>
      <c r="H94" s="16">
        <f>SUMIFS('Individual Data'!$AB$6:$AB$5544,'Individual Data'!$V$6:$V$5544,'age-length prop'!$B94,'Individual Data'!$Y$6:$Y$5544,'age-length prop'!H$89,'Individual Data'!$R$6:$R$5544,'age-length prop'!$C94,'Individual Data'!$N$6:$N$5544,'age-length prop'!$B$88)</f>
        <v>0</v>
      </c>
      <c r="I94" s="16">
        <f>SUMIFS('Individual Data'!$AB$6:$AB$5544,'Individual Data'!$V$6:$V$5544,'age-length prop'!$B94,'Individual Data'!$Y$6:$Y$5544,'age-length prop'!I$89,'Individual Data'!$R$6:$R$5544,'age-length prop'!$C94,'Individual Data'!$N$6:$N$5544,'age-length prop'!$B$88)</f>
        <v>0</v>
      </c>
      <c r="J94" s="16">
        <f>SUMIFS('Individual Data'!$AB$6:$AB$5544,'Individual Data'!$V$6:$V$5544,'age-length prop'!$B94,'Individual Data'!$Y$6:$Y$5544,'age-length prop'!J$89,'Individual Data'!$R$6:$R$5544,'age-length prop'!$C94,'Individual Data'!$N$6:$N$5544,'age-length prop'!$B$88)</f>
        <v>11.658097686375321</v>
      </c>
      <c r="K94" s="16">
        <f>SUMIFS('Individual Data'!$AB$6:$AB$5544,'Individual Data'!$V$6:$V$5544,'age-length prop'!$B94,'Individual Data'!$Y$6:$Y$5544,'age-length prop'!K$89,'Individual Data'!$R$6:$R$5544,'age-length prop'!$C94,'Individual Data'!$N$6:$N$5544,'age-length prop'!$B$88)</f>
        <v>23.316195372750641</v>
      </c>
      <c r="L94" s="16">
        <f>SUMIFS('Individual Data'!$AB$6:$AB$5544,'Individual Data'!$V$6:$V$5544,'age-length prop'!$B94,'Individual Data'!$Y$6:$Y$5544,'age-length prop'!L$89,'Individual Data'!$R$6:$R$5544,'age-length prop'!$C94,'Individual Data'!$N$6:$N$5544,'age-length prop'!$B$88)</f>
        <v>2.518344052903343</v>
      </c>
      <c r="M94" s="16">
        <f>SUMIFS('Individual Data'!$AB$6:$AB$5544,'Individual Data'!$V$6:$V$5544,'age-length prop'!$B94,'Individual Data'!$Y$6:$Y$5544,'age-length prop'!M$89,'Individual Data'!$R$6:$R$5544,'age-length prop'!$C94,'Individual Data'!$N$6:$N$5544,'age-length prop'!$B$88)</f>
        <v>2.518344052903343</v>
      </c>
      <c r="N94" s="16">
        <f>SUMIFS('Individual Data'!$AB$6:$AB$5544,'Individual Data'!$V$6:$V$5544,'age-length prop'!$B94,'Individual Data'!$Y$6:$Y$5544,'age-length prop'!N$89,'Individual Data'!$R$6:$R$5544,'age-length prop'!$C94,'Individual Data'!$N$6:$N$5544,'age-length prop'!$B$88)</f>
        <v>11.658097686375321</v>
      </c>
      <c r="O94" s="16">
        <f>SUMIFS('Individual Data'!$AB$6:$AB$5544,'Individual Data'!$V$6:$V$5544,'age-length prop'!$B94,'Individual Data'!$Y$6:$Y$5544,'age-length prop'!O$89,'Individual Data'!$R$6:$R$5544,'age-length prop'!$C94,'Individual Data'!$N$6:$N$5544,'age-length prop'!$B$88)</f>
        <v>25.834539425653986</v>
      </c>
      <c r="P94" s="16">
        <f>SUMIFS('Individual Data'!$AB$6:$AB$5544,'Individual Data'!$V$6:$V$5544,'age-length prop'!$B94,'Individual Data'!$Y$6:$Y$5544,'age-length prop'!P$89,'Individual Data'!$R$6:$R$5544,'age-length prop'!$C94,'Individual Data'!$N$6:$N$5544,'age-length prop'!$B$88)</f>
        <v>0</v>
      </c>
      <c r="Q94" s="38">
        <f t="shared" si="315"/>
        <v>0</v>
      </c>
      <c r="R94" s="30">
        <f t="shared" si="316"/>
        <v>0</v>
      </c>
      <c r="S94" s="30">
        <f t="shared" si="317"/>
        <v>0</v>
      </c>
      <c r="T94" s="30">
        <f t="shared" si="318"/>
        <v>23.529791558662229</v>
      </c>
      <c r="U94" s="30">
        <f t="shared" si="319"/>
        <v>0</v>
      </c>
      <c r="V94" s="30">
        <f t="shared" si="320"/>
        <v>0</v>
      </c>
      <c r="W94" s="30">
        <f t="shared" si="321"/>
        <v>11.810641421801032</v>
      </c>
      <c r="X94" s="30">
        <f t="shared" si="322"/>
        <v>23.597620702211991</v>
      </c>
      <c r="Y94" s="30">
        <f t="shared" si="323"/>
        <v>2.5397035473889065</v>
      </c>
      <c r="Z94" s="30">
        <f t="shared" si="324"/>
        <v>2.5739212323889209</v>
      </c>
      <c r="AA94" s="30">
        <f t="shared" si="325"/>
        <v>11.894554068195523</v>
      </c>
      <c r="AB94" s="30">
        <f t="shared" si="326"/>
        <v>26.06815555988884</v>
      </c>
      <c r="AC94" s="30">
        <f t="shared" si="327"/>
        <v>0</v>
      </c>
      <c r="AD94" s="12">
        <f>VLOOKUP(A94,'PBT Tag Rates'!$B$5:$E$44,4,FALSE)</f>
        <v>0.80551598400000002</v>
      </c>
      <c r="AE94" s="30">
        <f t="shared" si="328"/>
        <v>0</v>
      </c>
      <c r="AF94" s="30">
        <f t="shared" si="329"/>
        <v>0</v>
      </c>
      <c r="AG94" s="30">
        <f t="shared" si="330"/>
        <v>0</v>
      </c>
      <c r="AH94" s="30">
        <f t="shared" si="331"/>
        <v>29.210831350383518</v>
      </c>
      <c r="AI94" s="30">
        <f t="shared" si="332"/>
        <v>0</v>
      </c>
      <c r="AJ94" s="30">
        <f t="shared" si="333"/>
        <v>0</v>
      </c>
      <c r="AK94" s="30">
        <f t="shared" si="334"/>
        <v>14.662206159028909</v>
      </c>
      <c r="AL94" s="30">
        <f t="shared" si="335"/>
        <v>29.295037182293814</v>
      </c>
      <c r="AM94" s="30">
        <f t="shared" si="336"/>
        <v>3.1528903185475539</v>
      </c>
      <c r="AN94" s="30">
        <f t="shared" si="337"/>
        <v>3.1953695314740282</v>
      </c>
      <c r="AO94" s="30">
        <f t="shared" si="338"/>
        <v>14.766378699439343</v>
      </c>
      <c r="AP94" s="30">
        <f t="shared" si="339"/>
        <v>32.362058702349522</v>
      </c>
      <c r="AQ94" s="30">
        <f t="shared" si="340"/>
        <v>0</v>
      </c>
      <c r="AS94" s="32">
        <f t="shared" si="274"/>
        <v>0</v>
      </c>
      <c r="AT94" s="33">
        <f t="shared" si="275"/>
        <v>126.64477194351667</v>
      </c>
      <c r="BH94" s="16"/>
      <c r="BI94" s="38">
        <f t="shared" si="276"/>
        <v>0</v>
      </c>
      <c r="BJ94" s="30">
        <f t="shared" si="277"/>
        <v>0</v>
      </c>
      <c r="BK94" s="30">
        <f t="shared" si="278"/>
        <v>0</v>
      </c>
      <c r="BL94" s="30">
        <f t="shared" si="279"/>
        <v>5.6810397917212896</v>
      </c>
      <c r="BM94" s="30">
        <f t="shared" si="280"/>
        <v>0</v>
      </c>
      <c r="BN94" s="30">
        <f t="shared" si="281"/>
        <v>0</v>
      </c>
      <c r="BO94" s="30">
        <f t="shared" si="282"/>
        <v>2.8515647372278767</v>
      </c>
      <c r="BP94" s="30">
        <f t="shared" si="283"/>
        <v>5.6974164800818237</v>
      </c>
      <c r="BQ94" s="30">
        <f t="shared" si="284"/>
        <v>0.61318677115864739</v>
      </c>
      <c r="BR94" s="30">
        <f t="shared" si="285"/>
        <v>0.62144829908510735</v>
      </c>
      <c r="BS94" s="30">
        <f t="shared" si="286"/>
        <v>2.87182463124382</v>
      </c>
      <c r="BT94" s="30">
        <f t="shared" si="287"/>
        <v>6.2939031424606817</v>
      </c>
      <c r="BU94" s="30">
        <f t="shared" si="288"/>
        <v>0</v>
      </c>
      <c r="BV94" s="13">
        <f t="shared" si="341"/>
        <v>0</v>
      </c>
      <c r="BW94" s="30">
        <f>SUMIFS('Individual Data'!$X$6:$X$5544,'Individual Data'!$I$6:$I$5544,'age-length prop'!BW$7,'Individual Data'!$V$6:$V$5544,'age-length prop'!$B94,'Individual Data'!$R$6:$R$5544,'age-length prop'!$C94,'Individual Data'!$N$6:$N$5544,"M")</f>
        <v>0</v>
      </c>
      <c r="BX94" s="30">
        <f>SUMIFS('Individual Data'!$X$6:$X$5544,'Individual Data'!$I$6:$I$5544,'age-length prop'!BX$7,'Individual Data'!$V$6:$V$5544,'age-length prop'!$B94,'Individual Data'!$R$6:$R$5544,'age-length prop'!$C94,'Individual Data'!$N$6:$N$5544,"M")</f>
        <v>11</v>
      </c>
      <c r="BY94" s="45">
        <f t="shared" si="289"/>
        <v>0</v>
      </c>
      <c r="BZ94" s="16">
        <f t="shared" si="290"/>
        <v>0</v>
      </c>
      <c r="CA94" s="16">
        <f t="shared" si="291"/>
        <v>0</v>
      </c>
      <c r="CB94" s="16">
        <f t="shared" si="292"/>
        <v>0</v>
      </c>
      <c r="CC94" s="16">
        <f t="shared" si="293"/>
        <v>0</v>
      </c>
      <c r="CD94" s="16">
        <f t="shared" si="294"/>
        <v>0</v>
      </c>
      <c r="CE94" s="16">
        <f t="shared" si="295"/>
        <v>0</v>
      </c>
      <c r="CF94" s="16">
        <f t="shared" si="296"/>
        <v>0</v>
      </c>
      <c r="CG94" s="16">
        <f t="shared" si="297"/>
        <v>0</v>
      </c>
      <c r="CH94" s="16">
        <f t="shared" si="298"/>
        <v>0</v>
      </c>
      <c r="CI94" s="16">
        <f t="shared" si="299"/>
        <v>0</v>
      </c>
      <c r="CJ94" s="16">
        <f t="shared" si="300"/>
        <v>0</v>
      </c>
      <c r="CK94" s="46">
        <f t="shared" si="301"/>
        <v>0</v>
      </c>
      <c r="CL94" s="16"/>
      <c r="CM94" s="16">
        <f t="shared" si="302"/>
        <v>0</v>
      </c>
      <c r="CN94" s="16">
        <f t="shared" si="303"/>
        <v>0</v>
      </c>
      <c r="CO94" s="16">
        <f t="shared" si="304"/>
        <v>0</v>
      </c>
      <c r="CP94" s="16">
        <f t="shared" si="305"/>
        <v>5.6810397917212896</v>
      </c>
      <c r="CQ94" s="16">
        <f t="shared" si="306"/>
        <v>0</v>
      </c>
      <c r="CR94" s="16">
        <f t="shared" si="307"/>
        <v>0</v>
      </c>
      <c r="CS94" s="16">
        <f t="shared" si="308"/>
        <v>2.8515647372278767</v>
      </c>
      <c r="CT94" s="16">
        <f t="shared" si="309"/>
        <v>5.6974164800818237</v>
      </c>
      <c r="CU94" s="16">
        <f t="shared" si="310"/>
        <v>0.61318677115864739</v>
      </c>
      <c r="CV94" s="16">
        <f t="shared" si="311"/>
        <v>0.62144829908510735</v>
      </c>
      <c r="CW94" s="16">
        <f t="shared" si="312"/>
        <v>2.87182463124382</v>
      </c>
      <c r="CX94" s="16">
        <f t="shared" si="313"/>
        <v>6.2939031424606817</v>
      </c>
      <c r="CY94" s="16">
        <f t="shared" si="314"/>
        <v>0</v>
      </c>
    </row>
    <row r="95" spans="1:103" x14ac:dyDescent="0.25">
      <c r="A95" t="s">
        <v>15</v>
      </c>
      <c r="B95" t="s">
        <v>3653</v>
      </c>
      <c r="C95">
        <v>5</v>
      </c>
      <c r="D95" s="16">
        <f>SUMIFS('Individual Data'!$AB$6:$AB$5544,'Individual Data'!$V$6:$V$5544,'age-length prop'!$B95,'Individual Data'!$Y$6:$Y$5544,'age-length prop'!D$89,'Individual Data'!$R$6:$R$5544,'age-length prop'!$C95,'Individual Data'!$N$6:$N$5544,'age-length prop'!$B$88)</f>
        <v>0</v>
      </c>
      <c r="E95" s="16">
        <f>SUMIFS('Individual Data'!$AB$6:$AB$5544,'Individual Data'!$V$6:$V$5544,'age-length prop'!$B95,'Individual Data'!$Y$6:$Y$5544,'age-length prop'!E$89,'Individual Data'!$R$6:$R$5544,'age-length prop'!$C95,'Individual Data'!$N$6:$N$5544,'age-length prop'!$B$88)</f>
        <v>0</v>
      </c>
      <c r="F95" s="16">
        <f>SUMIFS('Individual Data'!$AB$6:$AB$5544,'Individual Data'!$V$6:$V$5544,'age-length prop'!$B95,'Individual Data'!$Y$6:$Y$5544,'age-length prop'!F$89,'Individual Data'!$R$6:$R$5544,'age-length prop'!$C95,'Individual Data'!$N$6:$N$5544,'age-length prop'!$B$88)</f>
        <v>0</v>
      </c>
      <c r="G95" s="16">
        <f>SUMIFS('Individual Data'!$AB$6:$AB$5544,'Individual Data'!$V$6:$V$5544,'age-length prop'!$B95,'Individual Data'!$Y$6:$Y$5544,'age-length prop'!G$89,'Individual Data'!$R$6:$R$5544,'age-length prop'!$C95,'Individual Data'!$N$6:$N$5544,'age-length prop'!$B$88)</f>
        <v>0</v>
      </c>
      <c r="H95" s="16">
        <f>SUMIFS('Individual Data'!$AB$6:$AB$5544,'Individual Data'!$V$6:$V$5544,'age-length prop'!$B95,'Individual Data'!$Y$6:$Y$5544,'age-length prop'!H$89,'Individual Data'!$R$6:$R$5544,'age-length prop'!$C95,'Individual Data'!$N$6:$N$5544,'age-length prop'!$B$88)</f>
        <v>0</v>
      </c>
      <c r="I95" s="16">
        <f>SUMIFS('Individual Data'!$AB$6:$AB$5544,'Individual Data'!$V$6:$V$5544,'age-length prop'!$B95,'Individual Data'!$Y$6:$Y$5544,'age-length prop'!I$89,'Individual Data'!$R$6:$R$5544,'age-length prop'!$C95,'Individual Data'!$N$6:$N$5544,'age-length prop'!$B$88)</f>
        <v>0</v>
      </c>
      <c r="J95" s="16">
        <f>SUMIFS('Individual Data'!$AB$6:$AB$5544,'Individual Data'!$V$6:$V$5544,'age-length prop'!$B95,'Individual Data'!$Y$6:$Y$5544,'age-length prop'!J$89,'Individual Data'!$R$6:$R$5544,'age-length prop'!$C95,'Individual Data'!$N$6:$N$5544,'age-length prop'!$B$88)</f>
        <v>0</v>
      </c>
      <c r="K95" s="16">
        <f>SUMIFS('Individual Data'!$AB$6:$AB$5544,'Individual Data'!$V$6:$V$5544,'age-length prop'!$B95,'Individual Data'!$Y$6:$Y$5544,'age-length prop'!K$89,'Individual Data'!$R$6:$R$5544,'age-length prop'!$C95,'Individual Data'!$N$6:$N$5544,'age-length prop'!$B$88)</f>
        <v>0</v>
      </c>
      <c r="L95" s="16">
        <f>SUMIFS('Individual Data'!$AB$6:$AB$5544,'Individual Data'!$V$6:$V$5544,'age-length prop'!$B95,'Individual Data'!$Y$6:$Y$5544,'age-length prop'!L$89,'Individual Data'!$R$6:$R$5544,'age-length prop'!$C95,'Individual Data'!$N$6:$N$5544,'age-length prop'!$B$88)</f>
        <v>0</v>
      </c>
      <c r="M95" s="16">
        <f>SUMIFS('Individual Data'!$AB$6:$AB$5544,'Individual Data'!$V$6:$V$5544,'age-length prop'!$B95,'Individual Data'!$Y$6:$Y$5544,'age-length prop'!M$89,'Individual Data'!$R$6:$R$5544,'age-length prop'!$C95,'Individual Data'!$N$6:$N$5544,'age-length prop'!$B$88)</f>
        <v>0</v>
      </c>
      <c r="N95" s="16">
        <f>SUMIFS('Individual Data'!$AB$6:$AB$5544,'Individual Data'!$V$6:$V$5544,'age-length prop'!$B95,'Individual Data'!$Y$6:$Y$5544,'age-length prop'!N$89,'Individual Data'!$R$6:$R$5544,'age-length prop'!$C95,'Individual Data'!$N$6:$N$5544,'age-length prop'!$B$88)</f>
        <v>0</v>
      </c>
      <c r="O95" s="16">
        <f>SUMIFS('Individual Data'!$AB$6:$AB$5544,'Individual Data'!$V$6:$V$5544,'age-length prop'!$B95,'Individual Data'!$Y$6:$Y$5544,'age-length prop'!O$89,'Individual Data'!$R$6:$R$5544,'age-length prop'!$C95,'Individual Data'!$N$6:$N$5544,'age-length prop'!$B$88)</f>
        <v>0</v>
      </c>
      <c r="P95" s="16">
        <f>SUMIFS('Individual Data'!$AB$6:$AB$5544,'Individual Data'!$V$6:$V$5544,'age-length prop'!$B95,'Individual Data'!$Y$6:$Y$5544,'age-length prop'!P$89,'Individual Data'!$R$6:$R$5544,'age-length prop'!$C95,'Individual Data'!$N$6:$N$5544,'age-length prop'!$B$88)</f>
        <v>0</v>
      </c>
      <c r="Q95" s="38">
        <f t="shared" si="315"/>
        <v>0</v>
      </c>
      <c r="R95" s="30">
        <f t="shared" si="316"/>
        <v>0</v>
      </c>
      <c r="S95" s="30">
        <f t="shared" si="317"/>
        <v>0</v>
      </c>
      <c r="T95" s="30">
        <f t="shared" si="318"/>
        <v>0</v>
      </c>
      <c r="U95" s="30">
        <f t="shared" si="319"/>
        <v>0</v>
      </c>
      <c r="V95" s="30">
        <f t="shared" si="320"/>
        <v>0</v>
      </c>
      <c r="W95" s="30">
        <f t="shared" si="321"/>
        <v>0</v>
      </c>
      <c r="X95" s="30">
        <f t="shared" si="322"/>
        <v>0</v>
      </c>
      <c r="Y95" s="30">
        <f t="shared" si="323"/>
        <v>0</v>
      </c>
      <c r="Z95" s="30">
        <f t="shared" si="324"/>
        <v>0</v>
      </c>
      <c r="AA95" s="30">
        <f t="shared" si="325"/>
        <v>0</v>
      </c>
      <c r="AB95" s="30">
        <f t="shared" si="326"/>
        <v>0</v>
      </c>
      <c r="AC95" s="30">
        <f t="shared" si="327"/>
        <v>0</v>
      </c>
      <c r="AD95" s="12">
        <f>VLOOKUP(A95,'PBT Tag Rates'!$B$5:$E$44,4,FALSE)</f>
        <v>0.80551598400000002</v>
      </c>
      <c r="AE95" s="30">
        <f t="shared" si="328"/>
        <v>0</v>
      </c>
      <c r="AF95" s="30">
        <f t="shared" si="329"/>
        <v>0</v>
      </c>
      <c r="AG95" s="30">
        <f t="shared" si="330"/>
        <v>0</v>
      </c>
      <c r="AH95" s="30">
        <f t="shared" si="331"/>
        <v>0</v>
      </c>
      <c r="AI95" s="30">
        <f t="shared" si="332"/>
        <v>0</v>
      </c>
      <c r="AJ95" s="30">
        <f t="shared" si="333"/>
        <v>0</v>
      </c>
      <c r="AK95" s="30">
        <f t="shared" si="334"/>
        <v>0</v>
      </c>
      <c r="AL95" s="30">
        <f t="shared" si="335"/>
        <v>0</v>
      </c>
      <c r="AM95" s="30">
        <f t="shared" si="336"/>
        <v>0</v>
      </c>
      <c r="AN95" s="30">
        <f t="shared" si="337"/>
        <v>0</v>
      </c>
      <c r="AO95" s="30">
        <f t="shared" si="338"/>
        <v>0</v>
      </c>
      <c r="AP95" s="30">
        <f t="shared" si="339"/>
        <v>0</v>
      </c>
      <c r="AQ95" s="30">
        <f t="shared" si="340"/>
        <v>0</v>
      </c>
      <c r="AS95" s="32">
        <f t="shared" si="274"/>
        <v>0</v>
      </c>
      <c r="AT95" s="33">
        <f t="shared" si="275"/>
        <v>0</v>
      </c>
      <c r="BH95" s="16"/>
      <c r="BI95" s="38">
        <f t="shared" si="276"/>
        <v>0</v>
      </c>
      <c r="BJ95" s="30">
        <f t="shared" si="277"/>
        <v>0</v>
      </c>
      <c r="BK95" s="30">
        <f t="shared" si="278"/>
        <v>0</v>
      </c>
      <c r="BL95" s="30">
        <f t="shared" si="279"/>
        <v>0</v>
      </c>
      <c r="BM95" s="30">
        <f t="shared" si="280"/>
        <v>0</v>
      </c>
      <c r="BN95" s="30">
        <f t="shared" si="281"/>
        <v>0</v>
      </c>
      <c r="BO95" s="30">
        <f t="shared" si="282"/>
        <v>0</v>
      </c>
      <c r="BP95" s="30">
        <f t="shared" si="283"/>
        <v>0</v>
      </c>
      <c r="BQ95" s="30">
        <f t="shared" si="284"/>
        <v>0</v>
      </c>
      <c r="BR95" s="30">
        <f t="shared" si="285"/>
        <v>0</v>
      </c>
      <c r="BS95" s="30">
        <f t="shared" si="286"/>
        <v>0</v>
      </c>
      <c r="BT95" s="30">
        <f t="shared" si="287"/>
        <v>0</v>
      </c>
      <c r="BU95" s="30">
        <f t="shared" si="288"/>
        <v>0</v>
      </c>
      <c r="BV95" s="13">
        <f t="shared" si="341"/>
        <v>0</v>
      </c>
      <c r="BW95" s="30">
        <f>SUMIFS('Individual Data'!$X$6:$X$5544,'Individual Data'!$I$6:$I$5544,'age-length prop'!BW$7,'Individual Data'!$V$6:$V$5544,'age-length prop'!$B95,'Individual Data'!$R$6:$R$5544,'age-length prop'!$C95,'Individual Data'!$N$6:$N$5544,"M")</f>
        <v>0</v>
      </c>
      <c r="BX95" s="30">
        <f>SUMIFS('Individual Data'!$X$6:$X$5544,'Individual Data'!$I$6:$I$5544,'age-length prop'!BX$7,'Individual Data'!$V$6:$V$5544,'age-length prop'!$B95,'Individual Data'!$R$6:$R$5544,'age-length prop'!$C95,'Individual Data'!$N$6:$N$5544,"M")</f>
        <v>0</v>
      </c>
      <c r="BY95" s="45">
        <f t="shared" si="289"/>
        <v>0</v>
      </c>
      <c r="BZ95" s="16">
        <f t="shared" si="290"/>
        <v>0</v>
      </c>
      <c r="CA95" s="16">
        <f t="shared" si="291"/>
        <v>0</v>
      </c>
      <c r="CB95" s="16">
        <f t="shared" si="292"/>
        <v>0</v>
      </c>
      <c r="CC95" s="16">
        <f t="shared" si="293"/>
        <v>0</v>
      </c>
      <c r="CD95" s="16">
        <f t="shared" si="294"/>
        <v>0</v>
      </c>
      <c r="CE95" s="16">
        <f t="shared" si="295"/>
        <v>0</v>
      </c>
      <c r="CF95" s="16">
        <f t="shared" si="296"/>
        <v>0</v>
      </c>
      <c r="CG95" s="16">
        <f t="shared" si="297"/>
        <v>0</v>
      </c>
      <c r="CH95" s="16">
        <f t="shared" si="298"/>
        <v>0</v>
      </c>
      <c r="CI95" s="16">
        <f t="shared" si="299"/>
        <v>0</v>
      </c>
      <c r="CJ95" s="16">
        <f t="shared" si="300"/>
        <v>0</v>
      </c>
      <c r="CK95" s="46">
        <f t="shared" si="301"/>
        <v>0</v>
      </c>
      <c r="CL95" s="16"/>
      <c r="CM95" s="16">
        <f t="shared" si="302"/>
        <v>0</v>
      </c>
      <c r="CN95" s="16">
        <f t="shared" si="303"/>
        <v>0</v>
      </c>
      <c r="CO95" s="16">
        <f t="shared" si="304"/>
        <v>0</v>
      </c>
      <c r="CP95" s="16">
        <f t="shared" si="305"/>
        <v>0</v>
      </c>
      <c r="CQ95" s="16">
        <f t="shared" si="306"/>
        <v>0</v>
      </c>
      <c r="CR95" s="16">
        <f t="shared" si="307"/>
        <v>0</v>
      </c>
      <c r="CS95" s="16">
        <f t="shared" si="308"/>
        <v>0</v>
      </c>
      <c r="CT95" s="16">
        <f t="shared" si="309"/>
        <v>0</v>
      </c>
      <c r="CU95" s="16">
        <f t="shared" si="310"/>
        <v>0</v>
      </c>
      <c r="CV95" s="16">
        <f t="shared" si="311"/>
        <v>0</v>
      </c>
      <c r="CW95" s="16">
        <f t="shared" si="312"/>
        <v>0</v>
      </c>
      <c r="CX95" s="16">
        <f t="shared" si="313"/>
        <v>0</v>
      </c>
      <c r="CY95" s="16">
        <f t="shared" si="314"/>
        <v>0</v>
      </c>
    </row>
    <row r="96" spans="1:103" x14ac:dyDescent="0.25">
      <c r="A96" t="s">
        <v>15</v>
      </c>
      <c r="B96" t="s">
        <v>3396</v>
      </c>
      <c r="C96">
        <v>5</v>
      </c>
      <c r="D96" s="16">
        <f>SUMIFS('Individual Data'!$AB$6:$AB$5544,'Individual Data'!$V$6:$V$5544,'age-length prop'!$B96,'Individual Data'!$Y$6:$Y$5544,'age-length prop'!D$89,'Individual Data'!$R$6:$R$5544,'age-length prop'!$C96,'Individual Data'!$N$6:$N$5544,'age-length prop'!$B$88)</f>
        <v>0</v>
      </c>
      <c r="E96" s="16">
        <f>SUMIFS('Individual Data'!$AB$6:$AB$5544,'Individual Data'!$V$6:$V$5544,'age-length prop'!$B96,'Individual Data'!$Y$6:$Y$5544,'age-length prop'!E$89,'Individual Data'!$R$6:$R$5544,'age-length prop'!$C96,'Individual Data'!$N$6:$N$5544,'age-length prop'!$B$88)</f>
        <v>0</v>
      </c>
      <c r="F96" s="16">
        <f>SUMIFS('Individual Data'!$AB$6:$AB$5544,'Individual Data'!$V$6:$V$5544,'age-length prop'!$B96,'Individual Data'!$Y$6:$Y$5544,'age-length prop'!F$89,'Individual Data'!$R$6:$R$5544,'age-length prop'!$C96,'Individual Data'!$N$6:$N$5544,'age-length prop'!$B$88)</f>
        <v>0</v>
      </c>
      <c r="G96" s="16">
        <f>SUMIFS('Individual Data'!$AB$6:$AB$5544,'Individual Data'!$V$6:$V$5544,'age-length prop'!$B96,'Individual Data'!$Y$6:$Y$5544,'age-length prop'!G$89,'Individual Data'!$R$6:$R$5544,'age-length prop'!$C96,'Individual Data'!$N$6:$N$5544,'age-length prop'!$B$88)</f>
        <v>0</v>
      </c>
      <c r="H96" s="16">
        <f>SUMIFS('Individual Data'!$AB$6:$AB$5544,'Individual Data'!$V$6:$V$5544,'age-length prop'!$B96,'Individual Data'!$Y$6:$Y$5544,'age-length prop'!H$89,'Individual Data'!$R$6:$R$5544,'age-length prop'!$C96,'Individual Data'!$N$6:$N$5544,'age-length prop'!$B$88)</f>
        <v>0</v>
      </c>
      <c r="I96" s="16">
        <f>SUMIFS('Individual Data'!$AB$6:$AB$5544,'Individual Data'!$V$6:$V$5544,'age-length prop'!$B96,'Individual Data'!$Y$6:$Y$5544,'age-length prop'!I$89,'Individual Data'!$R$6:$R$5544,'age-length prop'!$C96,'Individual Data'!$N$6:$N$5544,'age-length prop'!$B$88)</f>
        <v>0</v>
      </c>
      <c r="J96" s="16">
        <f>SUMIFS('Individual Data'!$AB$6:$AB$5544,'Individual Data'!$V$6:$V$5544,'age-length prop'!$B96,'Individual Data'!$Y$6:$Y$5544,'age-length prop'!J$89,'Individual Data'!$R$6:$R$5544,'age-length prop'!$C96,'Individual Data'!$N$6:$N$5544,'age-length prop'!$B$88)</f>
        <v>11.658097686375321</v>
      </c>
      <c r="K96" s="16">
        <f>SUMIFS('Individual Data'!$AB$6:$AB$5544,'Individual Data'!$V$6:$V$5544,'age-length prop'!$B96,'Individual Data'!$Y$6:$Y$5544,'age-length prop'!K$89,'Individual Data'!$R$6:$R$5544,'age-length prop'!$C96,'Individual Data'!$N$6:$N$5544,'age-length prop'!$B$88)</f>
        <v>0</v>
      </c>
      <c r="L96" s="16">
        <f>SUMIFS('Individual Data'!$AB$6:$AB$5544,'Individual Data'!$V$6:$V$5544,'age-length prop'!$B96,'Individual Data'!$Y$6:$Y$5544,'age-length prop'!L$89,'Individual Data'!$R$6:$R$5544,'age-length prop'!$C96,'Individual Data'!$N$6:$N$5544,'age-length prop'!$B$88)</f>
        <v>11.658097686375321</v>
      </c>
      <c r="M96" s="16">
        <f>SUMIFS('Individual Data'!$AB$6:$AB$5544,'Individual Data'!$V$6:$V$5544,'age-length prop'!$B96,'Individual Data'!$Y$6:$Y$5544,'age-length prop'!M$89,'Individual Data'!$R$6:$R$5544,'age-length prop'!$C96,'Individual Data'!$N$6:$N$5544,'age-length prop'!$B$88)</f>
        <v>0</v>
      </c>
      <c r="N96" s="16">
        <f>SUMIFS('Individual Data'!$AB$6:$AB$5544,'Individual Data'!$V$6:$V$5544,'age-length prop'!$B96,'Individual Data'!$Y$6:$Y$5544,'age-length prop'!N$89,'Individual Data'!$R$6:$R$5544,'age-length prop'!$C96,'Individual Data'!$N$6:$N$5544,'age-length prop'!$B$88)</f>
        <v>11.658097686375321</v>
      </c>
      <c r="O96" s="16">
        <f>SUMIFS('Individual Data'!$AB$6:$AB$5544,'Individual Data'!$V$6:$V$5544,'age-length prop'!$B96,'Individual Data'!$Y$6:$Y$5544,'age-length prop'!O$89,'Individual Data'!$R$6:$R$5544,'age-length prop'!$C96,'Individual Data'!$N$6:$N$5544,'age-length prop'!$B$88)</f>
        <v>0</v>
      </c>
      <c r="P96" s="16">
        <f>SUMIFS('Individual Data'!$AB$6:$AB$5544,'Individual Data'!$V$6:$V$5544,'age-length prop'!$B96,'Individual Data'!$Y$6:$Y$5544,'age-length prop'!P$89,'Individual Data'!$R$6:$R$5544,'age-length prop'!$C96,'Individual Data'!$N$6:$N$5544,'age-length prop'!$B$88)</f>
        <v>2.518344052903343</v>
      </c>
      <c r="Q96" s="38">
        <f t="shared" si="315"/>
        <v>0</v>
      </c>
      <c r="R96" s="30">
        <f t="shared" si="316"/>
        <v>0</v>
      </c>
      <c r="S96" s="30">
        <f t="shared" si="317"/>
        <v>0</v>
      </c>
      <c r="T96" s="30">
        <f t="shared" si="318"/>
        <v>0</v>
      </c>
      <c r="U96" s="30">
        <f t="shared" si="319"/>
        <v>0</v>
      </c>
      <c r="V96" s="30">
        <f t="shared" si="320"/>
        <v>0</v>
      </c>
      <c r="W96" s="30">
        <f t="shared" si="321"/>
        <v>11.810641421801032</v>
      </c>
      <c r="X96" s="30">
        <f t="shared" si="322"/>
        <v>0</v>
      </c>
      <c r="Y96" s="30">
        <f t="shared" si="323"/>
        <v>11.756976579812147</v>
      </c>
      <c r="Z96" s="30">
        <f t="shared" si="324"/>
        <v>0</v>
      </c>
      <c r="AA96" s="30">
        <f t="shared" si="325"/>
        <v>11.894554068195523</v>
      </c>
      <c r="AB96" s="30">
        <f t="shared" si="326"/>
        <v>0</v>
      </c>
      <c r="AC96" s="30">
        <f t="shared" si="327"/>
        <v>2.838578365265799</v>
      </c>
      <c r="AD96" s="12">
        <f>VLOOKUP(A96,'PBT Tag Rates'!$B$5:$E$44,4,FALSE)</f>
        <v>0.80551598400000002</v>
      </c>
      <c r="AE96" s="30">
        <f t="shared" si="328"/>
        <v>0</v>
      </c>
      <c r="AF96" s="30">
        <f t="shared" si="329"/>
        <v>0</v>
      </c>
      <c r="AG96" s="30">
        <f t="shared" si="330"/>
        <v>0</v>
      </c>
      <c r="AH96" s="30">
        <f t="shared" si="331"/>
        <v>0</v>
      </c>
      <c r="AI96" s="30">
        <f t="shared" si="332"/>
        <v>0</v>
      </c>
      <c r="AJ96" s="30">
        <f t="shared" si="333"/>
        <v>0</v>
      </c>
      <c r="AK96" s="30">
        <f t="shared" si="334"/>
        <v>14.662206159028909</v>
      </c>
      <c r="AL96" s="30">
        <f t="shared" si="335"/>
        <v>0</v>
      </c>
      <c r="AM96" s="30">
        <f t="shared" si="336"/>
        <v>14.595584461812674</v>
      </c>
      <c r="AN96" s="30">
        <f t="shared" si="337"/>
        <v>0</v>
      </c>
      <c r="AO96" s="30">
        <f t="shared" si="338"/>
        <v>14.766378699439343</v>
      </c>
      <c r="AP96" s="30">
        <f t="shared" si="339"/>
        <v>0</v>
      </c>
      <c r="AQ96" s="30">
        <f t="shared" si="340"/>
        <v>3.5239255603223372</v>
      </c>
      <c r="AS96" s="32">
        <f t="shared" si="274"/>
        <v>0</v>
      </c>
      <c r="AT96" s="33">
        <f t="shared" si="275"/>
        <v>47.548094880603266</v>
      </c>
      <c r="BH96" s="16"/>
      <c r="BI96" s="38">
        <f t="shared" si="276"/>
        <v>0</v>
      </c>
      <c r="BJ96" s="30">
        <f t="shared" si="277"/>
        <v>0</v>
      </c>
      <c r="BK96" s="30">
        <f t="shared" si="278"/>
        <v>0</v>
      </c>
      <c r="BL96" s="30">
        <f t="shared" si="279"/>
        <v>0</v>
      </c>
      <c r="BM96" s="30">
        <f t="shared" si="280"/>
        <v>0</v>
      </c>
      <c r="BN96" s="30">
        <f t="shared" si="281"/>
        <v>0</v>
      </c>
      <c r="BO96" s="30">
        <f t="shared" si="282"/>
        <v>2.8515647372278767</v>
      </c>
      <c r="BP96" s="30">
        <f t="shared" si="283"/>
        <v>0</v>
      </c>
      <c r="BQ96" s="30">
        <f t="shared" si="284"/>
        <v>2.8386078820005274</v>
      </c>
      <c r="BR96" s="30">
        <f t="shared" si="285"/>
        <v>0</v>
      </c>
      <c r="BS96" s="30">
        <f t="shared" si="286"/>
        <v>2.87182463124382</v>
      </c>
      <c r="BT96" s="30">
        <f t="shared" si="287"/>
        <v>0</v>
      </c>
      <c r="BU96" s="30">
        <f t="shared" si="288"/>
        <v>0.68534719505653818</v>
      </c>
      <c r="BV96" s="13">
        <f t="shared" si="341"/>
        <v>0.25</v>
      </c>
      <c r="BW96" s="30">
        <f>SUMIFS('Individual Data'!$X$6:$X$5544,'Individual Data'!$I$6:$I$5544,'age-length prop'!BW$7,'Individual Data'!$V$6:$V$5544,'age-length prop'!$B96,'Individual Data'!$R$6:$R$5544,'age-length prop'!$C96,'Individual Data'!$N$6:$N$5544,"M")</f>
        <v>1</v>
      </c>
      <c r="BX96" s="30">
        <f>SUMIFS('Individual Data'!$X$6:$X$5544,'Individual Data'!$I$6:$I$5544,'age-length prop'!BX$7,'Individual Data'!$V$6:$V$5544,'age-length prop'!$B96,'Individual Data'!$R$6:$R$5544,'age-length prop'!$C96,'Individual Data'!$N$6:$N$5544,"M")</f>
        <v>3</v>
      </c>
      <c r="BY96" s="45">
        <f t="shared" si="289"/>
        <v>0</v>
      </c>
      <c r="BZ96" s="16">
        <f t="shared" si="290"/>
        <v>0</v>
      </c>
      <c r="CA96" s="16">
        <f t="shared" si="291"/>
        <v>0</v>
      </c>
      <c r="CB96" s="16">
        <f t="shared" si="292"/>
        <v>0</v>
      </c>
      <c r="CC96" s="16">
        <f t="shared" si="293"/>
        <v>0</v>
      </c>
      <c r="CD96" s="16">
        <f t="shared" si="294"/>
        <v>0</v>
      </c>
      <c r="CE96" s="16">
        <f t="shared" si="295"/>
        <v>0.71289118430696918</v>
      </c>
      <c r="CF96" s="16">
        <f t="shared" si="296"/>
        <v>0</v>
      </c>
      <c r="CG96" s="16">
        <f t="shared" si="297"/>
        <v>0.70965197050013185</v>
      </c>
      <c r="CH96" s="16">
        <f t="shared" si="298"/>
        <v>0</v>
      </c>
      <c r="CI96" s="16">
        <f t="shared" si="299"/>
        <v>0.71795615781095501</v>
      </c>
      <c r="CJ96" s="16">
        <f t="shared" si="300"/>
        <v>0</v>
      </c>
      <c r="CK96" s="46">
        <f t="shared" si="301"/>
        <v>0.17133679876413455</v>
      </c>
      <c r="CL96" s="16"/>
      <c r="CM96" s="16">
        <f t="shared" si="302"/>
        <v>0</v>
      </c>
      <c r="CN96" s="16">
        <f t="shared" si="303"/>
        <v>0</v>
      </c>
      <c r="CO96" s="16">
        <f t="shared" si="304"/>
        <v>0</v>
      </c>
      <c r="CP96" s="16">
        <f t="shared" si="305"/>
        <v>0</v>
      </c>
      <c r="CQ96" s="16">
        <f t="shared" si="306"/>
        <v>0</v>
      </c>
      <c r="CR96" s="16">
        <f t="shared" si="307"/>
        <v>0</v>
      </c>
      <c r="CS96" s="16">
        <f t="shared" si="308"/>
        <v>2.1386735529209076</v>
      </c>
      <c r="CT96" s="16">
        <f t="shared" si="309"/>
        <v>0</v>
      </c>
      <c r="CU96" s="16">
        <f t="shared" si="310"/>
        <v>2.1289559115003955</v>
      </c>
      <c r="CV96" s="16">
        <f t="shared" si="311"/>
        <v>0</v>
      </c>
      <c r="CW96" s="16">
        <f t="shared" si="312"/>
        <v>2.153868473432865</v>
      </c>
      <c r="CX96" s="16">
        <f t="shared" si="313"/>
        <v>0</v>
      </c>
      <c r="CY96" s="16">
        <f t="shared" si="314"/>
        <v>0.51401039629240364</v>
      </c>
    </row>
    <row r="97" spans="1:103" x14ac:dyDescent="0.25">
      <c r="A97" t="s">
        <v>15</v>
      </c>
      <c r="B97" t="s">
        <v>3951</v>
      </c>
      <c r="C97">
        <v>5</v>
      </c>
      <c r="D97" s="16">
        <f>SUMIFS('Individual Data'!$AB$6:$AB$5544,'Individual Data'!$V$6:$V$5544,'age-length prop'!$B97,'Individual Data'!$Y$6:$Y$5544,'age-length prop'!D$89,'Individual Data'!$R$6:$R$5544,'age-length prop'!$C97,'Individual Data'!$N$6:$N$5544,'age-length prop'!$B$88)</f>
        <v>0</v>
      </c>
      <c r="E97" s="16">
        <f>SUMIFS('Individual Data'!$AB$6:$AB$5544,'Individual Data'!$V$6:$V$5544,'age-length prop'!$B97,'Individual Data'!$Y$6:$Y$5544,'age-length prop'!E$89,'Individual Data'!$R$6:$R$5544,'age-length prop'!$C97,'Individual Data'!$N$6:$N$5544,'age-length prop'!$B$88)</f>
        <v>0</v>
      </c>
      <c r="F97" s="16">
        <f>SUMIFS('Individual Data'!$AB$6:$AB$5544,'Individual Data'!$V$6:$V$5544,'age-length prop'!$B97,'Individual Data'!$Y$6:$Y$5544,'age-length prop'!F$89,'Individual Data'!$R$6:$R$5544,'age-length prop'!$C97,'Individual Data'!$N$6:$N$5544,'age-length prop'!$B$88)</f>
        <v>0</v>
      </c>
      <c r="G97" s="16">
        <f>SUMIFS('Individual Data'!$AB$6:$AB$5544,'Individual Data'!$V$6:$V$5544,'age-length prop'!$B97,'Individual Data'!$Y$6:$Y$5544,'age-length prop'!G$89,'Individual Data'!$R$6:$R$5544,'age-length prop'!$C97,'Individual Data'!$N$6:$N$5544,'age-length prop'!$B$88)</f>
        <v>11.658097686375321</v>
      </c>
      <c r="H97" s="16">
        <f>SUMIFS('Individual Data'!$AB$6:$AB$5544,'Individual Data'!$V$6:$V$5544,'age-length prop'!$B97,'Individual Data'!$Y$6:$Y$5544,'age-length prop'!H$89,'Individual Data'!$R$6:$R$5544,'age-length prop'!$C97,'Individual Data'!$N$6:$N$5544,'age-length prop'!$B$88)</f>
        <v>11.658097686375321</v>
      </c>
      <c r="I97" s="16">
        <f>SUMIFS('Individual Data'!$AB$6:$AB$5544,'Individual Data'!$V$6:$V$5544,'age-length prop'!$B97,'Individual Data'!$Y$6:$Y$5544,'age-length prop'!I$89,'Individual Data'!$R$6:$R$5544,'age-length prop'!$C97,'Individual Data'!$N$6:$N$5544,'age-length prop'!$B$88)</f>
        <v>46.632390745501283</v>
      </c>
      <c r="J97" s="16">
        <f>SUMIFS('Individual Data'!$AB$6:$AB$5544,'Individual Data'!$V$6:$V$5544,'age-length prop'!$B97,'Individual Data'!$Y$6:$Y$5544,'age-length prop'!J$89,'Individual Data'!$R$6:$R$5544,'age-length prop'!$C97,'Individual Data'!$N$6:$N$5544,'age-length prop'!$B$88)</f>
        <v>58.290488431876604</v>
      </c>
      <c r="K97" s="16">
        <f>SUMIFS('Individual Data'!$AB$6:$AB$5544,'Individual Data'!$V$6:$V$5544,'age-length prop'!$B97,'Individual Data'!$Y$6:$Y$5544,'age-length prop'!K$89,'Individual Data'!$R$6:$R$5544,'age-length prop'!$C97,'Individual Data'!$N$6:$N$5544,'age-length prop'!$B$88)</f>
        <v>69.948586118251924</v>
      </c>
      <c r="L97" s="16">
        <f>SUMIFS('Individual Data'!$AB$6:$AB$5544,'Individual Data'!$V$6:$V$5544,'age-length prop'!$B97,'Individual Data'!$Y$6:$Y$5544,'age-length prop'!L$89,'Individual Data'!$R$6:$R$5544,'age-length prop'!$C97,'Individual Data'!$N$6:$N$5544,'age-length prop'!$B$88)</f>
        <v>28.352883478557327</v>
      </c>
      <c r="M97" s="16">
        <f>SUMIFS('Individual Data'!$AB$6:$AB$5544,'Individual Data'!$V$6:$V$5544,'age-length prop'!$B97,'Individual Data'!$Y$6:$Y$5544,'age-length prop'!M$89,'Individual Data'!$R$6:$R$5544,'age-length prop'!$C97,'Individual Data'!$N$6:$N$5544,'age-length prop'!$B$88)</f>
        <v>37.492637112029307</v>
      </c>
      <c r="N97" s="16">
        <f>SUMIFS('Individual Data'!$AB$6:$AB$5544,'Individual Data'!$V$6:$V$5544,'age-length prop'!$B97,'Individual Data'!$Y$6:$Y$5544,'age-length prop'!N$89,'Individual Data'!$R$6:$R$5544,'age-length prop'!$C97,'Individual Data'!$N$6:$N$5544,'age-length prop'!$B$88)</f>
        <v>30.871227531460669</v>
      </c>
      <c r="O97" s="16">
        <f>SUMIFS('Individual Data'!$AB$6:$AB$5544,'Individual Data'!$V$6:$V$5544,'age-length prop'!$B97,'Individual Data'!$Y$6:$Y$5544,'age-length prop'!O$89,'Individual Data'!$R$6:$R$5544,'age-length prop'!$C97,'Individual Data'!$N$6:$N$5544,'age-length prop'!$B$88)</f>
        <v>11.658097686375321</v>
      </c>
      <c r="P97" s="16">
        <f>SUMIFS('Individual Data'!$AB$6:$AB$5544,'Individual Data'!$V$6:$V$5544,'age-length prop'!$B97,'Individual Data'!$Y$6:$Y$5544,'age-length prop'!P$89,'Individual Data'!$R$6:$R$5544,'age-length prop'!$C97,'Individual Data'!$N$6:$N$5544,'age-length prop'!$B$88)</f>
        <v>0</v>
      </c>
      <c r="Q97" s="38">
        <f t="shared" si="315"/>
        <v>0</v>
      </c>
      <c r="R97" s="30">
        <f t="shared" si="316"/>
        <v>0</v>
      </c>
      <c r="S97" s="30">
        <f t="shared" si="317"/>
        <v>0</v>
      </c>
      <c r="T97" s="30">
        <f t="shared" si="318"/>
        <v>11.764895779331114</v>
      </c>
      <c r="U97" s="30">
        <f t="shared" si="319"/>
        <v>11.789635226488627</v>
      </c>
      <c r="V97" s="30">
        <f t="shared" si="320"/>
        <v>46.952006144509035</v>
      </c>
      <c r="W97" s="30">
        <f t="shared" si="321"/>
        <v>59.053207109005164</v>
      </c>
      <c r="X97" s="30">
        <f t="shared" si="322"/>
        <v>70.792862106635965</v>
      </c>
      <c r="Y97" s="30">
        <f t="shared" si="323"/>
        <v>28.593360254402107</v>
      </c>
      <c r="Z97" s="30">
        <f t="shared" si="324"/>
        <v>38.320059806621252</v>
      </c>
      <c r="AA97" s="30">
        <f t="shared" si="325"/>
        <v>31.497375892952654</v>
      </c>
      <c r="AB97" s="30">
        <f t="shared" si="326"/>
        <v>11.763519334083071</v>
      </c>
      <c r="AC97" s="30">
        <f t="shared" si="327"/>
        <v>0</v>
      </c>
      <c r="AD97" s="12">
        <f>VLOOKUP(A97,'PBT Tag Rates'!$B$5:$E$44,4,FALSE)</f>
        <v>0.80551598400000002</v>
      </c>
      <c r="AE97" s="30">
        <f t="shared" si="328"/>
        <v>0</v>
      </c>
      <c r="AF97" s="30">
        <f t="shared" si="329"/>
        <v>0</v>
      </c>
      <c r="AG97" s="30">
        <f t="shared" si="330"/>
        <v>0</v>
      </c>
      <c r="AH97" s="30">
        <f t="shared" si="331"/>
        <v>14.605415675191759</v>
      </c>
      <c r="AI97" s="30">
        <f t="shared" si="332"/>
        <v>14.636128221744421</v>
      </c>
      <c r="AJ97" s="30">
        <f t="shared" si="333"/>
        <v>58.28811231200725</v>
      </c>
      <c r="AK97" s="30">
        <f t="shared" si="334"/>
        <v>73.311030795144546</v>
      </c>
      <c r="AL97" s="30">
        <f t="shared" si="335"/>
        <v>87.885111546881433</v>
      </c>
      <c r="AM97" s="30">
        <f t="shared" si="336"/>
        <v>35.496949560720459</v>
      </c>
      <c r="AN97" s="30">
        <f t="shared" si="337"/>
        <v>47.572066312493249</v>
      </c>
      <c r="AO97" s="30">
        <f t="shared" si="338"/>
        <v>39.10211158882808</v>
      </c>
      <c r="AP97" s="30">
        <f t="shared" si="339"/>
        <v>14.60370690059835</v>
      </c>
      <c r="AQ97" s="30">
        <f t="shared" si="340"/>
        <v>0</v>
      </c>
      <c r="AS97" s="32">
        <f t="shared" si="274"/>
        <v>0</v>
      </c>
      <c r="AT97" s="33">
        <f t="shared" si="275"/>
        <v>385.50063291360959</v>
      </c>
      <c r="BH97" s="16"/>
      <c r="BI97" s="38">
        <f t="shared" si="276"/>
        <v>0</v>
      </c>
      <c r="BJ97" s="30">
        <f t="shared" si="277"/>
        <v>0</v>
      </c>
      <c r="BK97" s="30">
        <f t="shared" si="278"/>
        <v>0</v>
      </c>
      <c r="BL97" s="30">
        <f t="shared" si="279"/>
        <v>2.8405198958606448</v>
      </c>
      <c r="BM97" s="30">
        <f t="shared" si="280"/>
        <v>2.8464929952557938</v>
      </c>
      <c r="BN97" s="30">
        <f t="shared" si="281"/>
        <v>11.336106167498215</v>
      </c>
      <c r="BO97" s="30">
        <f t="shared" si="282"/>
        <v>14.257823686139382</v>
      </c>
      <c r="BP97" s="30">
        <f t="shared" si="283"/>
        <v>17.092249440245467</v>
      </c>
      <c r="BQ97" s="30">
        <f t="shared" si="284"/>
        <v>6.9035893063183522</v>
      </c>
      <c r="BR97" s="30">
        <f t="shared" si="285"/>
        <v>9.2520065058719965</v>
      </c>
      <c r="BS97" s="30">
        <f t="shared" si="286"/>
        <v>7.6047356958754264</v>
      </c>
      <c r="BT97" s="30">
        <f t="shared" si="287"/>
        <v>2.8401875665152794</v>
      </c>
      <c r="BU97" s="30">
        <f t="shared" si="288"/>
        <v>0</v>
      </c>
      <c r="BV97" s="13">
        <f t="shared" si="341"/>
        <v>0.93548387096774188</v>
      </c>
      <c r="BW97" s="30">
        <f>SUMIFS('Individual Data'!$X$6:$X$5544,'Individual Data'!$I$6:$I$5544,'age-length prop'!BW$7,'Individual Data'!$V$6:$V$5544,'age-length prop'!$B97,'Individual Data'!$R$6:$R$5544,'age-length prop'!$C97,'Individual Data'!$N$6:$N$5544,"M")</f>
        <v>29</v>
      </c>
      <c r="BX97" s="30">
        <f>SUMIFS('Individual Data'!$X$6:$X$5544,'Individual Data'!$I$6:$I$5544,'age-length prop'!BX$7,'Individual Data'!$V$6:$V$5544,'age-length prop'!$B97,'Individual Data'!$R$6:$R$5544,'age-length prop'!$C97,'Individual Data'!$N$6:$N$5544,"M")</f>
        <v>2</v>
      </c>
      <c r="BY97" s="45">
        <f t="shared" si="289"/>
        <v>0</v>
      </c>
      <c r="BZ97" s="16">
        <f t="shared" si="290"/>
        <v>0</v>
      </c>
      <c r="CA97" s="16">
        <f t="shared" si="291"/>
        <v>0</v>
      </c>
      <c r="CB97" s="16">
        <f t="shared" si="292"/>
        <v>2.6572605477406031</v>
      </c>
      <c r="CC97" s="16">
        <f t="shared" si="293"/>
        <v>2.662848285884452</v>
      </c>
      <c r="CD97" s="16">
        <f t="shared" si="294"/>
        <v>10.604744479272524</v>
      </c>
      <c r="CE97" s="16">
        <f t="shared" si="295"/>
        <v>13.337964093485228</v>
      </c>
      <c r="CF97" s="16">
        <f>BP97*$BV97</f>
        <v>15.989523669907049</v>
      </c>
      <c r="CG97" s="16">
        <f t="shared" si="297"/>
        <v>6.4581964478462002</v>
      </c>
      <c r="CH97" s="16">
        <f t="shared" si="298"/>
        <v>8.6551028603318674</v>
      </c>
      <c r="CI97" s="16">
        <f t="shared" si="299"/>
        <v>7.1141075864641081</v>
      </c>
      <c r="CJ97" s="16">
        <f t="shared" si="300"/>
        <v>2.6569496589981645</v>
      </c>
      <c r="CK97" s="46">
        <f t="shared" si="301"/>
        <v>0</v>
      </c>
      <c r="CL97" s="16"/>
      <c r="CM97" s="16">
        <f t="shared" si="302"/>
        <v>0</v>
      </c>
      <c r="CN97" s="16">
        <f t="shared" si="303"/>
        <v>0</v>
      </c>
      <c r="CO97" s="16">
        <f t="shared" si="304"/>
        <v>0</v>
      </c>
      <c r="CP97" s="16">
        <f t="shared" si="305"/>
        <v>0.18325934812004174</v>
      </c>
      <c r="CQ97" s="16">
        <f t="shared" si="306"/>
        <v>0.1836447093713417</v>
      </c>
      <c r="CR97" s="16">
        <f t="shared" si="307"/>
        <v>0.73136168822569192</v>
      </c>
      <c r="CS97" s="16">
        <f t="shared" si="308"/>
        <v>0.9198595926541544</v>
      </c>
      <c r="CT97" s="16">
        <f t="shared" si="309"/>
        <v>1.1027257703384181</v>
      </c>
      <c r="CU97" s="16">
        <f t="shared" si="310"/>
        <v>0.44539285847215215</v>
      </c>
      <c r="CV97" s="16">
        <f t="shared" si="311"/>
        <v>0.59690364554012931</v>
      </c>
      <c r="CW97" s="16">
        <f t="shared" si="312"/>
        <v>0.49062810941131824</v>
      </c>
      <c r="CX97" s="16">
        <f t="shared" si="313"/>
        <v>0.18323790751711494</v>
      </c>
      <c r="CY97" s="16">
        <f t="shared" si="314"/>
        <v>0</v>
      </c>
    </row>
    <row r="98" spans="1:103" x14ac:dyDescent="0.25">
      <c r="A98" t="s">
        <v>15</v>
      </c>
      <c r="B98" t="s">
        <v>3363</v>
      </c>
      <c r="C98">
        <v>5</v>
      </c>
      <c r="D98" s="16">
        <f>SUMIFS('Individual Data'!$AB$6:$AB$5544,'Individual Data'!$V$6:$V$5544,'age-length prop'!$B98,'Individual Data'!$Y$6:$Y$5544,'age-length prop'!D$89,'Individual Data'!$R$6:$R$5544,'age-length prop'!$C98,'Individual Data'!$N$6:$N$5544,'age-length prop'!$B$88)</f>
        <v>0</v>
      </c>
      <c r="E98" s="16">
        <f>SUMIFS('Individual Data'!$AB$6:$AB$5544,'Individual Data'!$V$6:$V$5544,'age-length prop'!$B98,'Individual Data'!$Y$6:$Y$5544,'age-length prop'!E$89,'Individual Data'!$R$6:$R$5544,'age-length prop'!$C98,'Individual Data'!$N$6:$N$5544,'age-length prop'!$B$88)</f>
        <v>0</v>
      </c>
      <c r="F98" s="16">
        <f>SUMIFS('Individual Data'!$AB$6:$AB$5544,'Individual Data'!$V$6:$V$5544,'age-length prop'!$B98,'Individual Data'!$Y$6:$Y$5544,'age-length prop'!F$89,'Individual Data'!$R$6:$R$5544,'age-length prop'!$C98,'Individual Data'!$N$6:$N$5544,'age-length prop'!$B$88)</f>
        <v>0</v>
      </c>
      <c r="G98" s="16">
        <f>SUMIFS('Individual Data'!$AB$6:$AB$5544,'Individual Data'!$V$6:$V$5544,'age-length prop'!$B98,'Individual Data'!$Y$6:$Y$5544,'age-length prop'!G$89,'Individual Data'!$R$6:$R$5544,'age-length prop'!$C98,'Individual Data'!$N$6:$N$5544,'age-length prop'!$B$88)</f>
        <v>0</v>
      </c>
      <c r="H98" s="16">
        <f>SUMIFS('Individual Data'!$AB$6:$AB$5544,'Individual Data'!$V$6:$V$5544,'age-length prop'!$B98,'Individual Data'!$Y$6:$Y$5544,'age-length prop'!H$89,'Individual Data'!$R$6:$R$5544,'age-length prop'!$C98,'Individual Data'!$N$6:$N$5544,'age-length prop'!$B$88)</f>
        <v>0</v>
      </c>
      <c r="I98" s="16">
        <f>SUMIFS('Individual Data'!$AB$6:$AB$5544,'Individual Data'!$V$6:$V$5544,'age-length prop'!$B98,'Individual Data'!$Y$6:$Y$5544,'age-length prop'!I$89,'Individual Data'!$R$6:$R$5544,'age-length prop'!$C98,'Individual Data'!$N$6:$N$5544,'age-length prop'!$B$88)</f>
        <v>0</v>
      </c>
      <c r="J98" s="16">
        <f>SUMIFS('Individual Data'!$AB$6:$AB$5544,'Individual Data'!$V$6:$V$5544,'age-length prop'!$B98,'Individual Data'!$Y$6:$Y$5544,'age-length prop'!J$89,'Individual Data'!$R$6:$R$5544,'age-length prop'!$C98,'Individual Data'!$N$6:$N$5544,'age-length prop'!$B$88)</f>
        <v>0</v>
      </c>
      <c r="K98" s="16">
        <f>SUMIFS('Individual Data'!$AB$6:$AB$5544,'Individual Data'!$V$6:$V$5544,'age-length prop'!$B98,'Individual Data'!$Y$6:$Y$5544,'age-length prop'!K$89,'Individual Data'!$R$6:$R$5544,'age-length prop'!$C98,'Individual Data'!$N$6:$N$5544,'age-length prop'!$B$88)</f>
        <v>0</v>
      </c>
      <c r="L98" s="16">
        <f>SUMIFS('Individual Data'!$AB$6:$AB$5544,'Individual Data'!$V$6:$V$5544,'age-length prop'!$B98,'Individual Data'!$Y$6:$Y$5544,'age-length prop'!L$89,'Individual Data'!$R$6:$R$5544,'age-length prop'!$C98,'Individual Data'!$N$6:$N$5544,'age-length prop'!$B$88)</f>
        <v>7.5550321587100289</v>
      </c>
      <c r="M98" s="16">
        <f>SUMIFS('Individual Data'!$AB$6:$AB$5544,'Individual Data'!$V$6:$V$5544,'age-length prop'!$B98,'Individual Data'!$Y$6:$Y$5544,'age-length prop'!M$89,'Individual Data'!$R$6:$R$5544,'age-length prop'!$C98,'Individual Data'!$N$6:$N$5544,'age-length prop'!$B$88)</f>
        <v>7.5550321587100289</v>
      </c>
      <c r="N98" s="16">
        <f>SUMIFS('Individual Data'!$AB$6:$AB$5544,'Individual Data'!$V$6:$V$5544,'age-length prop'!$B98,'Individual Data'!$Y$6:$Y$5544,'age-length prop'!N$89,'Individual Data'!$R$6:$R$5544,'age-length prop'!$C98,'Individual Data'!$N$6:$N$5544,'age-length prop'!$B$88)</f>
        <v>37.492637112029307</v>
      </c>
      <c r="O98" s="16">
        <f>SUMIFS('Individual Data'!$AB$6:$AB$5544,'Individual Data'!$V$6:$V$5544,'age-length prop'!$B98,'Individual Data'!$Y$6:$Y$5544,'age-length prop'!O$89,'Individual Data'!$R$6:$R$5544,'age-length prop'!$C98,'Individual Data'!$N$6:$N$5544,'age-length prop'!$B$88)</f>
        <v>14.176441739278664</v>
      </c>
      <c r="P98" s="16">
        <f>SUMIFS('Individual Data'!$AB$6:$AB$5544,'Individual Data'!$V$6:$V$5544,'age-length prop'!$B98,'Individual Data'!$Y$6:$Y$5544,'age-length prop'!P$89,'Individual Data'!$R$6:$R$5544,'age-length prop'!$C98,'Individual Data'!$N$6:$N$5544,'age-length prop'!$B$88)</f>
        <v>0</v>
      </c>
      <c r="Q98" s="38">
        <f t="shared" si="315"/>
        <v>0</v>
      </c>
      <c r="R98" s="30">
        <f t="shared" si="316"/>
        <v>0</v>
      </c>
      <c r="S98" s="30">
        <f t="shared" si="317"/>
        <v>0</v>
      </c>
      <c r="T98" s="30">
        <f t="shared" si="318"/>
        <v>0</v>
      </c>
      <c r="U98" s="30">
        <f t="shared" si="319"/>
        <v>0</v>
      </c>
      <c r="V98" s="30">
        <f t="shared" si="320"/>
        <v>0</v>
      </c>
      <c r="W98" s="30">
        <f t="shared" si="321"/>
        <v>0</v>
      </c>
      <c r="X98" s="30">
        <f t="shared" si="322"/>
        <v>0</v>
      </c>
      <c r="Y98" s="30">
        <f t="shared" si="323"/>
        <v>7.6191106421667198</v>
      </c>
      <c r="Z98" s="30">
        <f t="shared" si="324"/>
        <v>7.7217636971667627</v>
      </c>
      <c r="AA98" s="30">
        <f t="shared" si="325"/>
        <v>38.25308479010711</v>
      </c>
      <c r="AB98" s="30">
        <f t="shared" si="326"/>
        <v>14.304636225805766</v>
      </c>
      <c r="AC98" s="30">
        <f t="shared" si="327"/>
        <v>0</v>
      </c>
      <c r="AD98" s="12">
        <f>VLOOKUP(A98,'PBT Tag Rates'!$B$5:$E$44,4,FALSE)</f>
        <v>0.80551598400000002</v>
      </c>
      <c r="AE98" s="30">
        <f t="shared" si="328"/>
        <v>0</v>
      </c>
      <c r="AF98" s="30">
        <f t="shared" si="329"/>
        <v>0</v>
      </c>
      <c r="AG98" s="30">
        <f t="shared" si="330"/>
        <v>0</v>
      </c>
      <c r="AH98" s="30">
        <f t="shared" si="331"/>
        <v>0</v>
      </c>
      <c r="AI98" s="30">
        <f t="shared" si="332"/>
        <v>0</v>
      </c>
      <c r="AJ98" s="30">
        <f t="shared" si="333"/>
        <v>0</v>
      </c>
      <c r="AK98" s="30">
        <f t="shared" si="334"/>
        <v>0</v>
      </c>
      <c r="AL98" s="30">
        <f t="shared" si="335"/>
        <v>0</v>
      </c>
      <c r="AM98" s="30">
        <f t="shared" si="336"/>
        <v>9.4586709556426634</v>
      </c>
      <c r="AN98" s="30">
        <f t="shared" si="337"/>
        <v>9.5861085944220843</v>
      </c>
      <c r="AO98" s="30">
        <f t="shared" si="338"/>
        <v>47.488920828301168</v>
      </c>
      <c r="AP98" s="30">
        <f t="shared" si="339"/>
        <v>17.758351801751168</v>
      </c>
      <c r="AQ98" s="30">
        <f t="shared" si="340"/>
        <v>0</v>
      </c>
      <c r="AS98" s="32">
        <f t="shared" si="274"/>
        <v>0</v>
      </c>
      <c r="AT98" s="33">
        <f t="shared" si="275"/>
        <v>84.292052180117082</v>
      </c>
      <c r="BH98" s="16"/>
      <c r="BI98" s="38">
        <f t="shared" si="276"/>
        <v>0</v>
      </c>
      <c r="BJ98" s="30">
        <f t="shared" si="277"/>
        <v>0</v>
      </c>
      <c r="BK98" s="30">
        <f t="shared" si="278"/>
        <v>0</v>
      </c>
      <c r="BL98" s="30">
        <f t="shared" si="279"/>
        <v>0</v>
      </c>
      <c r="BM98" s="30">
        <f t="shared" si="280"/>
        <v>0</v>
      </c>
      <c r="BN98" s="30">
        <f t="shared" si="281"/>
        <v>0</v>
      </c>
      <c r="BO98" s="30">
        <f t="shared" si="282"/>
        <v>0</v>
      </c>
      <c r="BP98" s="30">
        <f t="shared" si="283"/>
        <v>0</v>
      </c>
      <c r="BQ98" s="30">
        <f t="shared" si="284"/>
        <v>1.8395603134759435</v>
      </c>
      <c r="BR98" s="30">
        <f t="shared" si="285"/>
        <v>1.8643448972553216</v>
      </c>
      <c r="BS98" s="30">
        <f t="shared" si="286"/>
        <v>9.2358360381940585</v>
      </c>
      <c r="BT98" s="30">
        <f t="shared" si="287"/>
        <v>3.4537155759454023</v>
      </c>
      <c r="BU98" s="30">
        <f t="shared" si="288"/>
        <v>0</v>
      </c>
      <c r="BV98" s="13">
        <f t="shared" si="341"/>
        <v>0.5</v>
      </c>
      <c r="BW98" s="30">
        <f>SUMIFS('Individual Data'!$X$6:$X$5544,'Individual Data'!$I$6:$I$5544,'age-length prop'!BW$7,'Individual Data'!$V$6:$V$5544,'age-length prop'!$B98,'Individual Data'!$R$6:$R$5544,'age-length prop'!$C98,'Individual Data'!$N$6:$N$5544,"M")</f>
        <v>6</v>
      </c>
      <c r="BX98" s="30">
        <f>SUMIFS('Individual Data'!$X$6:$X$5544,'Individual Data'!$I$6:$I$5544,'age-length prop'!BX$7,'Individual Data'!$V$6:$V$5544,'age-length prop'!$B98,'Individual Data'!$R$6:$R$5544,'age-length prop'!$C98,'Individual Data'!$N$6:$N$5544,"M")</f>
        <v>6</v>
      </c>
      <c r="BY98" s="45">
        <f t="shared" si="289"/>
        <v>0</v>
      </c>
      <c r="BZ98" s="16">
        <f t="shared" si="290"/>
        <v>0</v>
      </c>
      <c r="CA98" s="16">
        <f t="shared" si="291"/>
        <v>0</v>
      </c>
      <c r="CB98" s="16">
        <f t="shared" si="292"/>
        <v>0</v>
      </c>
      <c r="CC98" s="16">
        <f t="shared" si="293"/>
        <v>0</v>
      </c>
      <c r="CD98" s="16">
        <f t="shared" si="294"/>
        <v>0</v>
      </c>
      <c r="CE98" s="16">
        <f t="shared" si="295"/>
        <v>0</v>
      </c>
      <c r="CF98" s="16">
        <f t="shared" si="296"/>
        <v>0</v>
      </c>
      <c r="CG98" s="16">
        <f t="shared" si="297"/>
        <v>0.91978015673797175</v>
      </c>
      <c r="CH98" s="16">
        <f t="shared" si="298"/>
        <v>0.9321724486276608</v>
      </c>
      <c r="CI98" s="16">
        <f t="shared" si="299"/>
        <v>4.6179180190970293</v>
      </c>
      <c r="CJ98" s="16">
        <f t="shared" si="300"/>
        <v>1.7268577879727012</v>
      </c>
      <c r="CK98" s="46">
        <f t="shared" si="301"/>
        <v>0</v>
      </c>
      <c r="CL98" s="16"/>
      <c r="CM98" s="16">
        <f t="shared" si="302"/>
        <v>0</v>
      </c>
      <c r="CN98" s="16">
        <f t="shared" si="303"/>
        <v>0</v>
      </c>
      <c r="CO98" s="16">
        <f t="shared" si="304"/>
        <v>0</v>
      </c>
      <c r="CP98" s="16">
        <f t="shared" si="305"/>
        <v>0</v>
      </c>
      <c r="CQ98" s="16">
        <f t="shared" si="306"/>
        <v>0</v>
      </c>
      <c r="CR98" s="16">
        <f t="shared" si="307"/>
        <v>0</v>
      </c>
      <c r="CS98" s="16">
        <f t="shared" si="308"/>
        <v>0</v>
      </c>
      <c r="CT98" s="16">
        <f t="shared" si="309"/>
        <v>0</v>
      </c>
      <c r="CU98" s="16">
        <f t="shared" si="310"/>
        <v>0.91978015673797175</v>
      </c>
      <c r="CV98" s="16">
        <f t="shared" si="311"/>
        <v>0.9321724486276608</v>
      </c>
      <c r="CW98" s="16">
        <f t="shared" si="312"/>
        <v>4.6179180190970293</v>
      </c>
      <c r="CX98" s="16">
        <f t="shared" si="313"/>
        <v>1.7268577879727012</v>
      </c>
      <c r="CY98" s="16">
        <f t="shared" si="314"/>
        <v>0</v>
      </c>
    </row>
    <row r="99" spans="1:103" x14ac:dyDescent="0.25">
      <c r="A99" t="s">
        <v>15</v>
      </c>
      <c r="B99" t="s">
        <v>3876</v>
      </c>
      <c r="C99">
        <v>5</v>
      </c>
      <c r="D99" s="16">
        <f>SUMIFS('Individual Data'!$AB$6:$AB$5544,'Individual Data'!$V$6:$V$5544,'age-length prop'!$B99,'Individual Data'!$Y$6:$Y$5544,'age-length prop'!D$89,'Individual Data'!$R$6:$R$5544,'age-length prop'!$C99,'Individual Data'!$N$6:$N$5544,'age-length prop'!$B$88)</f>
        <v>0</v>
      </c>
      <c r="E99" s="16">
        <f>SUMIFS('Individual Data'!$AB$6:$AB$5544,'Individual Data'!$V$6:$V$5544,'age-length prop'!$B99,'Individual Data'!$Y$6:$Y$5544,'age-length prop'!E$89,'Individual Data'!$R$6:$R$5544,'age-length prop'!$C99,'Individual Data'!$N$6:$N$5544,'age-length prop'!$B$88)</f>
        <v>0</v>
      </c>
      <c r="F99" s="16">
        <f>SUMIFS('Individual Data'!$AB$6:$AB$5544,'Individual Data'!$V$6:$V$5544,'age-length prop'!$B99,'Individual Data'!$Y$6:$Y$5544,'age-length prop'!F$89,'Individual Data'!$R$6:$R$5544,'age-length prop'!$C99,'Individual Data'!$N$6:$N$5544,'age-length prop'!$B$88)</f>
        <v>0</v>
      </c>
      <c r="G99" s="16">
        <f>SUMIFS('Individual Data'!$AB$6:$AB$5544,'Individual Data'!$V$6:$V$5544,'age-length prop'!$B99,'Individual Data'!$Y$6:$Y$5544,'age-length prop'!G$89,'Individual Data'!$R$6:$R$5544,'age-length prop'!$C99,'Individual Data'!$N$6:$N$5544,'age-length prop'!$B$88)</f>
        <v>0</v>
      </c>
      <c r="H99" s="16">
        <f>SUMIFS('Individual Data'!$AB$6:$AB$5544,'Individual Data'!$V$6:$V$5544,'age-length prop'!$B99,'Individual Data'!$Y$6:$Y$5544,'age-length prop'!H$89,'Individual Data'!$R$6:$R$5544,'age-length prop'!$C99,'Individual Data'!$N$6:$N$5544,'age-length prop'!$B$88)</f>
        <v>0</v>
      </c>
      <c r="I99" s="16">
        <f>SUMIFS('Individual Data'!$AB$6:$AB$5544,'Individual Data'!$V$6:$V$5544,'age-length prop'!$B99,'Individual Data'!$Y$6:$Y$5544,'age-length prop'!I$89,'Individual Data'!$R$6:$R$5544,'age-length prop'!$C99,'Individual Data'!$N$6:$N$5544,'age-length prop'!$B$88)</f>
        <v>0</v>
      </c>
      <c r="J99" s="16">
        <f>SUMIFS('Individual Data'!$AB$6:$AB$5544,'Individual Data'!$V$6:$V$5544,'age-length prop'!$B99,'Individual Data'!$Y$6:$Y$5544,'age-length prop'!J$89,'Individual Data'!$R$6:$R$5544,'age-length prop'!$C99,'Individual Data'!$N$6:$N$5544,'age-length prop'!$B$88)</f>
        <v>0</v>
      </c>
      <c r="K99" s="16">
        <f>SUMIFS('Individual Data'!$AB$6:$AB$5544,'Individual Data'!$V$6:$V$5544,'age-length prop'!$B99,'Individual Data'!$Y$6:$Y$5544,'age-length prop'!K$89,'Individual Data'!$R$6:$R$5544,'age-length prop'!$C99,'Individual Data'!$N$6:$N$5544,'age-length prop'!$B$88)</f>
        <v>0</v>
      </c>
      <c r="L99" s="16">
        <f>SUMIFS('Individual Data'!$AB$6:$AB$5544,'Individual Data'!$V$6:$V$5544,'age-length prop'!$B99,'Individual Data'!$Y$6:$Y$5544,'age-length prop'!L$89,'Individual Data'!$R$6:$R$5544,'age-length prop'!$C99,'Individual Data'!$N$6:$N$5544,'age-length prop'!$B$88)</f>
        <v>0</v>
      </c>
      <c r="M99" s="16">
        <f>SUMIFS('Individual Data'!$AB$6:$AB$5544,'Individual Data'!$V$6:$V$5544,'age-length prop'!$B99,'Individual Data'!$Y$6:$Y$5544,'age-length prop'!M$89,'Individual Data'!$R$6:$R$5544,'age-length prop'!$C99,'Individual Data'!$N$6:$N$5544,'age-length prop'!$B$88)</f>
        <v>0</v>
      </c>
      <c r="N99" s="16">
        <f>SUMIFS('Individual Data'!$AB$6:$AB$5544,'Individual Data'!$V$6:$V$5544,'age-length prop'!$B99,'Individual Data'!$Y$6:$Y$5544,'age-length prop'!N$89,'Individual Data'!$R$6:$R$5544,'age-length prop'!$C99,'Individual Data'!$N$6:$N$5544,'age-length prop'!$B$88)</f>
        <v>0</v>
      </c>
      <c r="O99" s="16">
        <f>SUMIFS('Individual Data'!$AB$6:$AB$5544,'Individual Data'!$V$6:$V$5544,'age-length prop'!$B99,'Individual Data'!$Y$6:$Y$5544,'age-length prop'!O$89,'Individual Data'!$R$6:$R$5544,'age-length prop'!$C99,'Individual Data'!$N$6:$N$5544,'age-length prop'!$B$88)</f>
        <v>0</v>
      </c>
      <c r="P99" s="16">
        <f>SUMIFS('Individual Data'!$AB$6:$AB$5544,'Individual Data'!$V$6:$V$5544,'age-length prop'!$B99,'Individual Data'!$Y$6:$Y$5544,'age-length prop'!P$89,'Individual Data'!$R$6:$R$5544,'age-length prop'!$C99,'Individual Data'!$N$6:$N$5544,'age-length prop'!$B$88)</f>
        <v>0</v>
      </c>
      <c r="Q99" s="38">
        <f t="shared" si="315"/>
        <v>0</v>
      </c>
      <c r="R99" s="30">
        <f t="shared" si="316"/>
        <v>0</v>
      </c>
      <c r="S99" s="30">
        <f t="shared" si="317"/>
        <v>0</v>
      </c>
      <c r="T99" s="30">
        <f t="shared" si="318"/>
        <v>0</v>
      </c>
      <c r="U99" s="30">
        <f t="shared" si="319"/>
        <v>0</v>
      </c>
      <c r="V99" s="30">
        <f t="shared" si="320"/>
        <v>0</v>
      </c>
      <c r="W99" s="30">
        <f t="shared" si="321"/>
        <v>0</v>
      </c>
      <c r="X99" s="30">
        <f t="shared" si="322"/>
        <v>0</v>
      </c>
      <c r="Y99" s="30">
        <f t="shared" si="323"/>
        <v>0</v>
      </c>
      <c r="Z99" s="30">
        <f t="shared" si="324"/>
        <v>0</v>
      </c>
      <c r="AA99" s="30">
        <f t="shared" si="325"/>
        <v>0</v>
      </c>
      <c r="AB99" s="30">
        <f t="shared" si="326"/>
        <v>0</v>
      </c>
      <c r="AC99" s="30">
        <f t="shared" si="327"/>
        <v>0</v>
      </c>
      <c r="AD99" s="12">
        <f>VLOOKUP(A99,'PBT Tag Rates'!$B$5:$E$44,4,FALSE)</f>
        <v>0.80551598400000002</v>
      </c>
      <c r="AE99" s="30">
        <f t="shared" si="328"/>
        <v>0</v>
      </c>
      <c r="AF99" s="30">
        <f t="shared" si="329"/>
        <v>0</v>
      </c>
      <c r="AG99" s="30">
        <f t="shared" si="330"/>
        <v>0</v>
      </c>
      <c r="AH99" s="30">
        <f t="shared" si="331"/>
        <v>0</v>
      </c>
      <c r="AI99" s="30">
        <f t="shared" si="332"/>
        <v>0</v>
      </c>
      <c r="AJ99" s="30">
        <f t="shared" si="333"/>
        <v>0</v>
      </c>
      <c r="AK99" s="30">
        <f t="shared" si="334"/>
        <v>0</v>
      </c>
      <c r="AL99" s="30">
        <f t="shared" si="335"/>
        <v>0</v>
      </c>
      <c r="AM99" s="30">
        <f t="shared" si="336"/>
        <v>0</v>
      </c>
      <c r="AN99" s="30">
        <f t="shared" si="337"/>
        <v>0</v>
      </c>
      <c r="AO99" s="30">
        <f t="shared" si="338"/>
        <v>0</v>
      </c>
      <c r="AP99" s="30">
        <f t="shared" si="339"/>
        <v>0</v>
      </c>
      <c r="AQ99" s="30">
        <f t="shared" si="340"/>
        <v>0</v>
      </c>
      <c r="AS99" s="32">
        <f t="shared" si="274"/>
        <v>0</v>
      </c>
      <c r="AT99" s="33">
        <f t="shared" si="275"/>
        <v>0</v>
      </c>
      <c r="BH99" s="16"/>
      <c r="BI99" s="38">
        <f t="shared" si="276"/>
        <v>0</v>
      </c>
      <c r="BJ99" s="30">
        <f t="shared" si="277"/>
        <v>0</v>
      </c>
      <c r="BK99" s="30">
        <f t="shared" si="278"/>
        <v>0</v>
      </c>
      <c r="BL99" s="30">
        <f t="shared" si="279"/>
        <v>0</v>
      </c>
      <c r="BM99" s="30">
        <f t="shared" si="280"/>
        <v>0</v>
      </c>
      <c r="BN99" s="30">
        <f t="shared" si="281"/>
        <v>0</v>
      </c>
      <c r="BO99" s="30">
        <f t="shared" si="282"/>
        <v>0</v>
      </c>
      <c r="BP99" s="30">
        <f t="shared" si="283"/>
        <v>0</v>
      </c>
      <c r="BQ99" s="30">
        <f t="shared" si="284"/>
        <v>0</v>
      </c>
      <c r="BR99" s="30">
        <f t="shared" si="285"/>
        <v>0</v>
      </c>
      <c r="BS99" s="30">
        <f t="shared" si="286"/>
        <v>0</v>
      </c>
      <c r="BT99" s="30">
        <f t="shared" si="287"/>
        <v>0</v>
      </c>
      <c r="BU99" s="30">
        <f t="shared" si="288"/>
        <v>0</v>
      </c>
      <c r="BV99" s="13">
        <f t="shared" si="341"/>
        <v>0</v>
      </c>
      <c r="BW99" s="30">
        <f>SUMIFS('Individual Data'!$X$6:$X$5544,'Individual Data'!$I$6:$I$5544,'age-length prop'!BW$7,'Individual Data'!$V$6:$V$5544,'age-length prop'!$B99,'Individual Data'!$R$6:$R$5544,'age-length prop'!$C99,'Individual Data'!$N$6:$N$5544,"M")</f>
        <v>0</v>
      </c>
      <c r="BX99" s="30">
        <f>SUMIFS('Individual Data'!$X$6:$X$5544,'Individual Data'!$I$6:$I$5544,'age-length prop'!BX$7,'Individual Data'!$V$6:$V$5544,'age-length prop'!$B99,'Individual Data'!$R$6:$R$5544,'age-length prop'!$C99,'Individual Data'!$N$6:$N$5544,"M")</f>
        <v>0</v>
      </c>
      <c r="BY99" s="45">
        <f t="shared" si="289"/>
        <v>0</v>
      </c>
      <c r="BZ99" s="16">
        <f t="shared" si="290"/>
        <v>0</v>
      </c>
      <c r="CA99" s="16">
        <f t="shared" si="291"/>
        <v>0</v>
      </c>
      <c r="CB99" s="16">
        <f t="shared" si="292"/>
        <v>0</v>
      </c>
      <c r="CC99" s="16">
        <f t="shared" si="293"/>
        <v>0</v>
      </c>
      <c r="CD99" s="16">
        <f t="shared" si="294"/>
        <v>0</v>
      </c>
      <c r="CE99" s="16">
        <f t="shared" si="295"/>
        <v>0</v>
      </c>
      <c r="CF99" s="16">
        <f t="shared" si="296"/>
        <v>0</v>
      </c>
      <c r="CG99" s="16">
        <f t="shared" si="297"/>
        <v>0</v>
      </c>
      <c r="CH99" s="16">
        <f t="shared" si="298"/>
        <v>0</v>
      </c>
      <c r="CI99" s="16">
        <f t="shared" si="299"/>
        <v>0</v>
      </c>
      <c r="CJ99" s="16">
        <f t="shared" si="300"/>
        <v>0</v>
      </c>
      <c r="CK99" s="46">
        <f t="shared" si="301"/>
        <v>0</v>
      </c>
      <c r="CL99" s="16"/>
      <c r="CM99" s="16">
        <f t="shared" si="302"/>
        <v>0</v>
      </c>
      <c r="CN99" s="16">
        <f t="shared" si="303"/>
        <v>0</v>
      </c>
      <c r="CO99" s="16">
        <f t="shared" si="304"/>
        <v>0</v>
      </c>
      <c r="CP99" s="16">
        <f t="shared" si="305"/>
        <v>0</v>
      </c>
      <c r="CQ99" s="16">
        <f t="shared" si="306"/>
        <v>0</v>
      </c>
      <c r="CR99" s="16">
        <f t="shared" si="307"/>
        <v>0</v>
      </c>
      <c r="CS99" s="16">
        <f t="shared" si="308"/>
        <v>0</v>
      </c>
      <c r="CT99" s="16">
        <f t="shared" si="309"/>
        <v>0</v>
      </c>
      <c r="CU99" s="16">
        <f t="shared" si="310"/>
        <v>0</v>
      </c>
      <c r="CV99" s="16">
        <f t="shared" si="311"/>
        <v>0</v>
      </c>
      <c r="CW99" s="16">
        <f t="shared" si="312"/>
        <v>0</v>
      </c>
      <c r="CX99" s="16">
        <f t="shared" si="313"/>
        <v>0</v>
      </c>
      <c r="CY99" s="16">
        <f t="shared" si="314"/>
        <v>0</v>
      </c>
    </row>
    <row r="100" spans="1:103" x14ac:dyDescent="0.25">
      <c r="A100" t="s">
        <v>221</v>
      </c>
      <c r="B100" t="s">
        <v>3357</v>
      </c>
      <c r="C100">
        <v>4</v>
      </c>
      <c r="D100" s="16">
        <f>SUMIFS('Individual Data'!$AB$6:$AB$5544,'Individual Data'!$V$6:$V$5544,'age-length prop'!$B100,'Individual Data'!$Y$6:$Y$5544,'age-length prop'!D$89,'Individual Data'!$R$6:$R$5544,'age-length prop'!$C100,'Individual Data'!$N$6:$N$5544,'age-length prop'!$B$88)</f>
        <v>0</v>
      </c>
      <c r="E100" s="16">
        <f>SUMIFS('Individual Data'!$AB$6:$AB$5544,'Individual Data'!$V$6:$V$5544,'age-length prop'!$B100,'Individual Data'!$Y$6:$Y$5544,'age-length prop'!E$89,'Individual Data'!$R$6:$R$5544,'age-length prop'!$C100,'Individual Data'!$N$6:$N$5544,'age-length prop'!$B$88)</f>
        <v>0</v>
      </c>
      <c r="F100" s="16">
        <f>SUMIFS('Individual Data'!$AB$6:$AB$5544,'Individual Data'!$V$6:$V$5544,'age-length prop'!$B100,'Individual Data'!$Y$6:$Y$5544,'age-length prop'!F$89,'Individual Data'!$R$6:$R$5544,'age-length prop'!$C100,'Individual Data'!$N$6:$N$5544,'age-length prop'!$B$88)</f>
        <v>0</v>
      </c>
      <c r="G100" s="16">
        <f>SUMIFS('Individual Data'!$AB$6:$AB$5544,'Individual Data'!$V$6:$V$5544,'age-length prop'!$B100,'Individual Data'!$Y$6:$Y$5544,'age-length prop'!G$89,'Individual Data'!$R$6:$R$5544,'age-length prop'!$C100,'Individual Data'!$N$6:$N$5544,'age-length prop'!$B$88)</f>
        <v>0</v>
      </c>
      <c r="H100" s="16">
        <f>SUMIFS('Individual Data'!$AB$6:$AB$5544,'Individual Data'!$V$6:$V$5544,'age-length prop'!$B100,'Individual Data'!$Y$6:$Y$5544,'age-length prop'!H$89,'Individual Data'!$R$6:$R$5544,'age-length prop'!$C100,'Individual Data'!$N$6:$N$5544,'age-length prop'!$B$88)</f>
        <v>40.010981164932645</v>
      </c>
      <c r="I100" s="16">
        <f>SUMIFS('Individual Data'!$AB$6:$AB$5544,'Individual Data'!$V$6:$V$5544,'age-length prop'!$B100,'Individual Data'!$Y$6:$Y$5544,'age-length prop'!I$89,'Individual Data'!$R$6:$R$5544,'age-length prop'!$C100,'Individual Data'!$N$6:$N$5544,'age-length prop'!$B$88)</f>
        <v>84.125027857530597</v>
      </c>
      <c r="J100" s="16">
        <f>SUMIFS('Individual Data'!$AB$6:$AB$5544,'Individual Data'!$V$6:$V$5544,'age-length prop'!$B100,'Individual Data'!$Y$6:$Y$5544,'age-length prop'!J$89,'Individual Data'!$R$6:$R$5544,'age-length prop'!$C100,'Individual Data'!$N$6:$N$5544,'age-length prop'!$B$88)</f>
        <v>188.39680813828798</v>
      </c>
      <c r="K100" s="16">
        <f>SUMIFS('Individual Data'!$AB$6:$AB$5544,'Individual Data'!$V$6:$V$5544,'age-length prop'!$B100,'Individual Data'!$Y$6:$Y$5544,'age-length prop'!K$89,'Individual Data'!$R$6:$R$5544,'age-length prop'!$C100,'Individual Data'!$N$6:$N$5544,'age-length prop'!$B$88)</f>
        <v>200.98852840280472</v>
      </c>
      <c r="L100" s="16">
        <f>SUMIFS('Individual Data'!$AB$6:$AB$5544,'Individual Data'!$V$6:$V$5544,'age-length prop'!$B100,'Individual Data'!$Y$6:$Y$5544,'age-length prop'!L$89,'Individual Data'!$R$6:$R$5544,'age-length prop'!$C100,'Individual Data'!$N$6:$N$5544,'age-length prop'!$B$88)</f>
        <v>158.45920318496871</v>
      </c>
      <c r="M100" s="16">
        <f>SUMIFS('Individual Data'!$AB$6:$AB$5544,'Individual Data'!$V$6:$V$5544,'age-length prop'!$B100,'Individual Data'!$Y$6:$Y$5544,'age-length prop'!M$89,'Individual Data'!$R$6:$R$5544,'age-length prop'!$C100,'Individual Data'!$N$6:$N$5544,'age-length prop'!$B$88)</f>
        <v>149.31944955149672</v>
      </c>
      <c r="N100" s="16">
        <f>SUMIFS('Individual Data'!$AB$6:$AB$5544,'Individual Data'!$V$6:$V$5544,'age-length prop'!$B100,'Individual Data'!$Y$6:$Y$5544,'age-length prop'!N$89,'Individual Data'!$R$6:$R$5544,'age-length prop'!$C100,'Individual Data'!$N$6:$N$5544,'age-length prop'!$B$88)</f>
        <v>155.00723655392395</v>
      </c>
      <c r="O100" s="16">
        <f>SUMIFS('Individual Data'!$AB$6:$AB$5544,'Individual Data'!$V$6:$V$5544,'age-length prop'!$B100,'Individual Data'!$Y$6:$Y$5544,'age-length prop'!O$89,'Individual Data'!$R$6:$R$5544,'age-length prop'!$C100,'Individual Data'!$N$6:$N$5544,'age-length prop'!$B$88)</f>
        <v>16.694785792182007</v>
      </c>
      <c r="P100" s="16">
        <f>SUMIFS('Individual Data'!$AB$6:$AB$5544,'Individual Data'!$V$6:$V$5544,'age-length prop'!$B100,'Individual Data'!$Y$6:$Y$5544,'age-length prop'!P$89,'Individual Data'!$R$6:$R$5544,'age-length prop'!$C100,'Individual Data'!$N$6:$N$5544,'age-length prop'!$B$88)</f>
        <v>0</v>
      </c>
      <c r="Q100" s="38">
        <f t="shared" si="315"/>
        <v>0</v>
      </c>
      <c r="R100" s="30">
        <f t="shared" si="316"/>
        <v>0</v>
      </c>
      <c r="S100" s="30">
        <f t="shared" si="317"/>
        <v>0</v>
      </c>
      <c r="T100" s="30">
        <f t="shared" si="318"/>
        <v>0</v>
      </c>
      <c r="U100" s="30">
        <f t="shared" si="319"/>
        <v>40.462422401876971</v>
      </c>
      <c r="V100" s="30">
        <f t="shared" si="320"/>
        <v>84.701615373533443</v>
      </c>
      <c r="W100" s="30">
        <f t="shared" si="321"/>
        <v>190.86194041190774</v>
      </c>
      <c r="X100" s="30">
        <f t="shared" si="322"/>
        <v>203.41445003879409</v>
      </c>
      <c r="Y100" s="30">
        <f t="shared" si="323"/>
        <v>159.80318494660057</v>
      </c>
      <c r="Z100" s="30">
        <f t="shared" si="324"/>
        <v>152.61477126849712</v>
      </c>
      <c r="AA100" s="30">
        <f t="shared" si="325"/>
        <v>158.15118433146952</v>
      </c>
      <c r="AB100" s="30">
        <f t="shared" si="326"/>
        <v>16.84575311752846</v>
      </c>
      <c r="AC100" s="30">
        <f t="shared" si="327"/>
        <v>0</v>
      </c>
      <c r="AD100" s="12">
        <f>VLOOKUP(A100,'PBT Tag Rates'!$B$5:$E$44,4,FALSE)</f>
        <v>0.95971980899999998</v>
      </c>
      <c r="AE100" s="30">
        <f t="shared" si="328"/>
        <v>0</v>
      </c>
      <c r="AF100" s="30">
        <f t="shared" si="329"/>
        <v>0</v>
      </c>
      <c r="AG100" s="30">
        <f t="shared" si="330"/>
        <v>0</v>
      </c>
      <c r="AH100" s="30">
        <f t="shared" si="331"/>
        <v>0</v>
      </c>
      <c r="AI100" s="30">
        <f t="shared" si="332"/>
        <v>42.160661916562539</v>
      </c>
      <c r="AJ100" s="30">
        <f t="shared" si="333"/>
        <v>88.256608417606856</v>
      </c>
      <c r="AK100" s="30">
        <f t="shared" si="334"/>
        <v>198.87256532797869</v>
      </c>
      <c r="AL100" s="30">
        <f t="shared" si="335"/>
        <v>211.95191360147709</v>
      </c>
      <c r="AM100" s="30">
        <f t="shared" si="336"/>
        <v>166.51024960411186</v>
      </c>
      <c r="AN100" s="30">
        <f t="shared" si="337"/>
        <v>159.02013258173471</v>
      </c>
      <c r="AO100" s="30">
        <f t="shared" si="338"/>
        <v>164.78891323110068</v>
      </c>
      <c r="AP100" s="30">
        <f t="shared" si="339"/>
        <v>17.552782551275296</v>
      </c>
      <c r="AQ100" s="30">
        <f t="shared" si="340"/>
        <v>0</v>
      </c>
      <c r="AS100" s="32">
        <f t="shared" si="274"/>
        <v>0</v>
      </c>
      <c r="AT100" s="33">
        <f t="shared" si="275"/>
        <v>1049.1138272318478</v>
      </c>
      <c r="BH100" s="16"/>
      <c r="BI100" s="38">
        <f t="shared" si="276"/>
        <v>0</v>
      </c>
      <c r="BJ100" s="30">
        <f t="shared" si="277"/>
        <v>0</v>
      </c>
      <c r="BK100" s="30">
        <f t="shared" si="278"/>
        <v>0</v>
      </c>
      <c r="BL100" s="30">
        <f t="shared" si="279"/>
        <v>0</v>
      </c>
      <c r="BM100" s="30">
        <f t="shared" si="280"/>
        <v>1.698239514685568</v>
      </c>
      <c r="BN100" s="30">
        <f t="shared" si="281"/>
        <v>3.554993044073413</v>
      </c>
      <c r="BO100" s="30">
        <f t="shared" si="282"/>
        <v>8.0106249160709524</v>
      </c>
      <c r="BP100" s="30">
        <f t="shared" si="283"/>
        <v>8.5374635626830013</v>
      </c>
      <c r="BQ100" s="30">
        <f t="shared" si="284"/>
        <v>6.707064657511296</v>
      </c>
      <c r="BR100" s="30">
        <f t="shared" si="285"/>
        <v>6.4053613132375915</v>
      </c>
      <c r="BS100" s="30">
        <f t="shared" si="286"/>
        <v>6.6377288996311563</v>
      </c>
      <c r="BT100" s="30">
        <f t="shared" si="287"/>
        <v>0.70702943374683613</v>
      </c>
      <c r="BU100" s="30">
        <f t="shared" si="288"/>
        <v>0</v>
      </c>
      <c r="BV100" s="13">
        <f t="shared" si="341"/>
        <v>0.26315789473684209</v>
      </c>
      <c r="BW100" s="30">
        <f>SUMIFS('Individual Data'!$X$6:$X$5544,'Individual Data'!$I$6:$I$5544,'age-length prop'!BW$7,'Individual Data'!$V$6:$V$5544,'age-length prop'!$B100,'Individual Data'!$R$6:$R$5544,'age-length prop'!$C100,'Individual Data'!$N$6:$N$5544,"M")</f>
        <v>35</v>
      </c>
      <c r="BX100" s="30">
        <f>SUMIFS('Individual Data'!$X$6:$X$5544,'Individual Data'!$I$6:$I$5544,'age-length prop'!BX$7,'Individual Data'!$V$6:$V$5544,'age-length prop'!$B100,'Individual Data'!$R$6:$R$5544,'age-length prop'!$C100,'Individual Data'!$N$6:$N$5544,"M")</f>
        <v>98</v>
      </c>
      <c r="BY100" s="45">
        <f t="shared" si="289"/>
        <v>0</v>
      </c>
      <c r="BZ100" s="16">
        <f t="shared" si="290"/>
        <v>0</v>
      </c>
      <c r="CA100" s="16">
        <f t="shared" si="291"/>
        <v>0</v>
      </c>
      <c r="CB100" s="16">
        <f t="shared" si="292"/>
        <v>0</v>
      </c>
      <c r="CC100" s="16">
        <f t="shared" si="293"/>
        <v>0.44690513544357052</v>
      </c>
      <c r="CD100" s="16">
        <f t="shared" si="294"/>
        <v>0.935524485282477</v>
      </c>
      <c r="CE100" s="16">
        <f t="shared" si="295"/>
        <v>2.1080591884397242</v>
      </c>
      <c r="CF100" s="16">
        <f t="shared" si="296"/>
        <v>2.2467009375481579</v>
      </c>
      <c r="CG100" s="16">
        <f t="shared" si="297"/>
        <v>1.7650170151345514</v>
      </c>
      <c r="CH100" s="16">
        <f t="shared" si="298"/>
        <v>1.6856213982204187</v>
      </c>
      <c r="CI100" s="16">
        <f t="shared" si="299"/>
        <v>1.7467707630608305</v>
      </c>
      <c r="CJ100" s="16">
        <f t="shared" si="300"/>
        <v>0.18606037730179897</v>
      </c>
      <c r="CK100" s="46">
        <f t="shared" si="301"/>
        <v>0</v>
      </c>
      <c r="CL100" s="16"/>
      <c r="CM100" s="16">
        <f t="shared" si="302"/>
        <v>0</v>
      </c>
      <c r="CN100" s="16">
        <f t="shared" si="303"/>
        <v>0</v>
      </c>
      <c r="CO100" s="16">
        <f t="shared" si="304"/>
        <v>0</v>
      </c>
      <c r="CP100" s="16">
        <f t="shared" si="305"/>
        <v>0</v>
      </c>
      <c r="CQ100" s="16">
        <f t="shared" si="306"/>
        <v>1.2513343792419975</v>
      </c>
      <c r="CR100" s="16">
        <f t="shared" si="307"/>
        <v>2.6194685587909361</v>
      </c>
      <c r="CS100" s="16">
        <f t="shared" si="308"/>
        <v>5.9025657276312282</v>
      </c>
      <c r="CT100" s="16">
        <f t="shared" si="309"/>
        <v>6.2907626251348434</v>
      </c>
      <c r="CU100" s="16">
        <f t="shared" si="310"/>
        <v>4.9420476423767452</v>
      </c>
      <c r="CV100" s="16">
        <f t="shared" si="311"/>
        <v>4.7197399150171728</v>
      </c>
      <c r="CW100" s="16">
        <f t="shared" si="312"/>
        <v>4.8909581365703261</v>
      </c>
      <c r="CX100" s="16">
        <f t="shared" si="313"/>
        <v>0.52096905644503722</v>
      </c>
      <c r="CY100" s="16">
        <f t="shared" si="314"/>
        <v>0</v>
      </c>
    </row>
    <row r="101" spans="1:103" x14ac:dyDescent="0.25">
      <c r="A101" t="s">
        <v>221</v>
      </c>
      <c r="B101" t="s">
        <v>3821</v>
      </c>
      <c r="C101">
        <v>4</v>
      </c>
      <c r="D101" s="16">
        <f>SUMIFS('Individual Data'!$AB$6:$AB$5544,'Individual Data'!$V$6:$V$5544,'age-length prop'!$B101,'Individual Data'!$Y$6:$Y$5544,'age-length prop'!D$89,'Individual Data'!$R$6:$R$5544,'age-length prop'!$C101,'Individual Data'!$N$6:$N$5544,'age-length prop'!$B$88)</f>
        <v>0</v>
      </c>
      <c r="E101" s="16">
        <f>SUMIFS('Individual Data'!$AB$6:$AB$5544,'Individual Data'!$V$6:$V$5544,'age-length prop'!$B101,'Individual Data'!$Y$6:$Y$5544,'age-length prop'!E$89,'Individual Data'!$R$6:$R$5544,'age-length prop'!$C101,'Individual Data'!$N$6:$N$5544,'age-length prop'!$B$88)</f>
        <v>0</v>
      </c>
      <c r="F101" s="16">
        <f>SUMIFS('Individual Data'!$AB$6:$AB$5544,'Individual Data'!$V$6:$V$5544,'age-length prop'!$B101,'Individual Data'!$Y$6:$Y$5544,'age-length prop'!F$89,'Individual Data'!$R$6:$R$5544,'age-length prop'!$C101,'Individual Data'!$N$6:$N$5544,'age-length prop'!$B$88)</f>
        <v>0</v>
      </c>
      <c r="G101" s="16">
        <f>SUMIFS('Individual Data'!$AB$6:$AB$5544,'Individual Data'!$V$6:$V$5544,'age-length prop'!$B101,'Individual Data'!$Y$6:$Y$5544,'age-length prop'!G$89,'Individual Data'!$R$6:$R$5544,'age-length prop'!$C101,'Individual Data'!$N$6:$N$5544,'age-length prop'!$B$88)</f>
        <v>0</v>
      </c>
      <c r="H101" s="16">
        <f>SUMIFS('Individual Data'!$AB$6:$AB$5544,'Individual Data'!$V$6:$V$5544,'age-length prop'!$B101,'Individual Data'!$Y$6:$Y$5544,'age-length prop'!H$89,'Individual Data'!$R$6:$R$5544,'age-length prop'!$C101,'Individual Data'!$N$6:$N$5544,'age-length prop'!$B$88)</f>
        <v>0</v>
      </c>
      <c r="I101" s="16">
        <f>SUMIFS('Individual Data'!$AB$6:$AB$5544,'Individual Data'!$V$6:$V$5544,'age-length prop'!$B101,'Individual Data'!$Y$6:$Y$5544,'age-length prop'!I$89,'Individual Data'!$R$6:$R$5544,'age-length prop'!$C101,'Individual Data'!$N$6:$N$5544,'age-length prop'!$B$88)</f>
        <v>11.658097686375321</v>
      </c>
      <c r="J101" s="16">
        <f>SUMIFS('Individual Data'!$AB$6:$AB$5544,'Individual Data'!$V$6:$V$5544,'age-length prop'!$B101,'Individual Data'!$Y$6:$Y$5544,'age-length prop'!J$89,'Individual Data'!$R$6:$R$5544,'age-length prop'!$C101,'Individual Data'!$N$6:$N$5544,'age-length prop'!$B$88)</f>
        <v>11.658097686375321</v>
      </c>
      <c r="K101" s="16">
        <f>SUMIFS('Individual Data'!$AB$6:$AB$5544,'Individual Data'!$V$6:$V$5544,'age-length prop'!$B101,'Individual Data'!$Y$6:$Y$5544,'age-length prop'!K$89,'Individual Data'!$R$6:$R$5544,'age-length prop'!$C101,'Individual Data'!$N$6:$N$5544,'age-length prop'!$B$88)</f>
        <v>23.316195372750641</v>
      </c>
      <c r="L101" s="16">
        <f>SUMIFS('Individual Data'!$AB$6:$AB$5544,'Individual Data'!$V$6:$V$5544,'age-length prop'!$B101,'Individual Data'!$Y$6:$Y$5544,'age-length prop'!L$89,'Individual Data'!$R$6:$R$5544,'age-length prop'!$C101,'Individual Data'!$N$6:$N$5544,'age-length prop'!$B$88)</f>
        <v>23.316195372750641</v>
      </c>
      <c r="M101" s="16">
        <f>SUMIFS('Individual Data'!$AB$6:$AB$5544,'Individual Data'!$V$6:$V$5544,'age-length prop'!$B101,'Individual Data'!$Y$6:$Y$5544,'age-length prop'!M$89,'Individual Data'!$R$6:$R$5544,'age-length prop'!$C101,'Individual Data'!$N$6:$N$5544,'age-length prop'!$B$88)</f>
        <v>11.658097686375321</v>
      </c>
      <c r="N101" s="16">
        <f>SUMIFS('Individual Data'!$AB$6:$AB$5544,'Individual Data'!$V$6:$V$5544,'age-length prop'!$B101,'Individual Data'!$Y$6:$Y$5544,'age-length prop'!N$89,'Individual Data'!$R$6:$R$5544,'age-length prop'!$C101,'Individual Data'!$N$6:$N$5544,'age-length prop'!$B$88)</f>
        <v>0</v>
      </c>
      <c r="O101" s="16">
        <f>SUMIFS('Individual Data'!$AB$6:$AB$5544,'Individual Data'!$V$6:$V$5544,'age-length prop'!$B101,'Individual Data'!$Y$6:$Y$5544,'age-length prop'!O$89,'Individual Data'!$R$6:$R$5544,'age-length prop'!$C101,'Individual Data'!$N$6:$N$5544,'age-length prop'!$B$88)</f>
        <v>0</v>
      </c>
      <c r="P101" s="16">
        <f>SUMIFS('Individual Data'!$AB$6:$AB$5544,'Individual Data'!$V$6:$V$5544,'age-length prop'!$B101,'Individual Data'!$Y$6:$Y$5544,'age-length prop'!P$89,'Individual Data'!$R$6:$R$5544,'age-length prop'!$C101,'Individual Data'!$N$6:$N$5544,'age-length prop'!$B$88)</f>
        <v>0</v>
      </c>
      <c r="Q101" s="38">
        <f t="shared" si="315"/>
        <v>0</v>
      </c>
      <c r="R101" s="30">
        <f t="shared" si="316"/>
        <v>0</v>
      </c>
      <c r="S101" s="30">
        <f t="shared" si="317"/>
        <v>0</v>
      </c>
      <c r="T101" s="30">
        <f t="shared" si="318"/>
        <v>0</v>
      </c>
      <c r="U101" s="30">
        <f t="shared" si="319"/>
        <v>0</v>
      </c>
      <c r="V101" s="30">
        <f t="shared" si="320"/>
        <v>11.738001536127259</v>
      </c>
      <c r="W101" s="30">
        <f t="shared" si="321"/>
        <v>11.810641421801032</v>
      </c>
      <c r="X101" s="30">
        <f t="shared" si="322"/>
        <v>23.597620702211991</v>
      </c>
      <c r="Y101" s="30">
        <f t="shared" si="323"/>
        <v>23.513953159624293</v>
      </c>
      <c r="Z101" s="30">
        <f t="shared" si="324"/>
        <v>11.915379524744111</v>
      </c>
      <c r="AA101" s="30">
        <f t="shared" si="325"/>
        <v>0</v>
      </c>
      <c r="AB101" s="30">
        <f t="shared" si="326"/>
        <v>0</v>
      </c>
      <c r="AC101" s="30">
        <f t="shared" si="327"/>
        <v>0</v>
      </c>
      <c r="AD101" s="12">
        <f>VLOOKUP(A101,'PBT Tag Rates'!$B$5:$E$44,4,FALSE)</f>
        <v>0.95971980899999998</v>
      </c>
      <c r="AE101" s="30">
        <f t="shared" si="328"/>
        <v>0</v>
      </c>
      <c r="AF101" s="30">
        <f t="shared" si="329"/>
        <v>0</v>
      </c>
      <c r="AG101" s="30">
        <f t="shared" si="330"/>
        <v>0</v>
      </c>
      <c r="AH101" s="30">
        <f t="shared" si="331"/>
        <v>0</v>
      </c>
      <c r="AI101" s="30">
        <f t="shared" si="332"/>
        <v>0</v>
      </c>
      <c r="AJ101" s="30">
        <f t="shared" si="333"/>
        <v>12.230654641126886</v>
      </c>
      <c r="AK101" s="30">
        <f t="shared" si="334"/>
        <v>12.306343279615511</v>
      </c>
      <c r="AL101" s="30">
        <f t="shared" si="335"/>
        <v>24.58803129926017</v>
      </c>
      <c r="AM101" s="30">
        <f t="shared" si="336"/>
        <v>24.50085216447199</v>
      </c>
      <c r="AN101" s="30">
        <f t="shared" si="337"/>
        <v>12.4154773226569</v>
      </c>
      <c r="AO101" s="30">
        <f t="shared" si="338"/>
        <v>0</v>
      </c>
      <c r="AP101" s="30">
        <f t="shared" si="339"/>
        <v>0</v>
      </c>
      <c r="AQ101" s="30">
        <f t="shared" si="340"/>
        <v>0</v>
      </c>
      <c r="AS101" s="32">
        <f t="shared" si="274"/>
        <v>0</v>
      </c>
      <c r="AT101" s="33">
        <f t="shared" si="275"/>
        <v>86.041358707131451</v>
      </c>
      <c r="BH101" s="16"/>
      <c r="BI101" s="38">
        <f t="shared" si="276"/>
        <v>0</v>
      </c>
      <c r="BJ101" s="30">
        <f t="shared" si="277"/>
        <v>0</v>
      </c>
      <c r="BK101" s="30">
        <f t="shared" si="278"/>
        <v>0</v>
      </c>
      <c r="BL101" s="30">
        <f t="shared" si="279"/>
        <v>0</v>
      </c>
      <c r="BM101" s="30">
        <f t="shared" si="280"/>
        <v>0</v>
      </c>
      <c r="BN101" s="30">
        <f t="shared" si="281"/>
        <v>0.49265310499962744</v>
      </c>
      <c r="BO101" s="30">
        <f t="shared" si="282"/>
        <v>0.4957018578144794</v>
      </c>
      <c r="BP101" s="30">
        <f t="shared" si="283"/>
        <v>0.99041059704817869</v>
      </c>
      <c r="BQ101" s="30">
        <f t="shared" si="284"/>
        <v>0.98689900484769666</v>
      </c>
      <c r="BR101" s="30">
        <f t="shared" si="285"/>
        <v>0.50009779791278852</v>
      </c>
      <c r="BS101" s="30">
        <f t="shared" si="286"/>
        <v>0</v>
      </c>
      <c r="BT101" s="30">
        <f t="shared" si="287"/>
        <v>0</v>
      </c>
      <c r="BU101" s="30">
        <f t="shared" si="288"/>
        <v>0</v>
      </c>
      <c r="BV101" s="13">
        <f t="shared" si="341"/>
        <v>0.7142857142857143</v>
      </c>
      <c r="BW101" s="30">
        <f>SUMIFS('Individual Data'!$X$6:$X$5544,'Individual Data'!$I$6:$I$5544,'age-length prop'!BW$7,'Individual Data'!$V$6:$V$5544,'age-length prop'!$B101,'Individual Data'!$R$6:$R$5544,'age-length prop'!$C101,'Individual Data'!$N$6:$N$5544,"M")</f>
        <v>5</v>
      </c>
      <c r="BX101" s="30">
        <f>SUMIFS('Individual Data'!$X$6:$X$5544,'Individual Data'!$I$6:$I$5544,'age-length prop'!BX$7,'Individual Data'!$V$6:$V$5544,'age-length prop'!$B101,'Individual Data'!$R$6:$R$5544,'age-length prop'!$C101,'Individual Data'!$N$6:$N$5544,"M")</f>
        <v>2</v>
      </c>
      <c r="BY101" s="45">
        <f t="shared" si="289"/>
        <v>0</v>
      </c>
      <c r="BZ101" s="16">
        <f t="shared" si="290"/>
        <v>0</v>
      </c>
      <c r="CA101" s="16">
        <f t="shared" si="291"/>
        <v>0</v>
      </c>
      <c r="CB101" s="16">
        <f t="shared" si="292"/>
        <v>0</v>
      </c>
      <c r="CC101" s="16">
        <f t="shared" si="293"/>
        <v>0</v>
      </c>
      <c r="CD101" s="16">
        <f t="shared" si="294"/>
        <v>0.35189507499973388</v>
      </c>
      <c r="CE101" s="16">
        <f t="shared" si="295"/>
        <v>0.35407275558177098</v>
      </c>
      <c r="CF101" s="16">
        <f t="shared" si="296"/>
        <v>0.70743614074869909</v>
      </c>
      <c r="CG101" s="16">
        <f t="shared" si="297"/>
        <v>0.70492786060549761</v>
      </c>
      <c r="CH101" s="16">
        <f t="shared" si="298"/>
        <v>0.35721271279484895</v>
      </c>
      <c r="CI101" s="16">
        <f t="shared" si="299"/>
        <v>0</v>
      </c>
      <c r="CJ101" s="16">
        <f t="shared" si="300"/>
        <v>0</v>
      </c>
      <c r="CK101" s="46">
        <f t="shared" si="301"/>
        <v>0</v>
      </c>
      <c r="CL101" s="16"/>
      <c r="CM101" s="16">
        <f t="shared" si="302"/>
        <v>0</v>
      </c>
      <c r="CN101" s="16">
        <f t="shared" si="303"/>
        <v>0</v>
      </c>
      <c r="CO101" s="16">
        <f t="shared" si="304"/>
        <v>0</v>
      </c>
      <c r="CP101" s="16">
        <f t="shared" si="305"/>
        <v>0</v>
      </c>
      <c r="CQ101" s="16">
        <f t="shared" si="306"/>
        <v>0</v>
      </c>
      <c r="CR101" s="16">
        <f t="shared" si="307"/>
        <v>0.14075802999989354</v>
      </c>
      <c r="CS101" s="16">
        <f t="shared" si="308"/>
        <v>0.14162910223270839</v>
      </c>
      <c r="CT101" s="16">
        <f t="shared" si="309"/>
        <v>0.28297445629947959</v>
      </c>
      <c r="CU101" s="16">
        <f t="shared" si="310"/>
        <v>0.28197114424219905</v>
      </c>
      <c r="CV101" s="16">
        <f t="shared" si="311"/>
        <v>0.14288508511793957</v>
      </c>
      <c r="CW101" s="16">
        <f t="shared" si="312"/>
        <v>0</v>
      </c>
      <c r="CX101" s="16">
        <f t="shared" si="313"/>
        <v>0</v>
      </c>
      <c r="CY101" s="16">
        <f t="shared" si="314"/>
        <v>0</v>
      </c>
    </row>
    <row r="102" spans="1:103" x14ac:dyDescent="0.25">
      <c r="A102" t="s">
        <v>221</v>
      </c>
      <c r="B102" t="s">
        <v>3386</v>
      </c>
      <c r="C102">
        <v>4</v>
      </c>
      <c r="D102" s="16">
        <f>SUMIFS('Individual Data'!$AB$6:$AB$5544,'Individual Data'!$V$6:$V$5544,'age-length prop'!$B102,'Individual Data'!$Y$6:$Y$5544,'age-length prop'!D$89,'Individual Data'!$R$6:$R$5544,'age-length prop'!$C102,'Individual Data'!$N$6:$N$5544,'age-length prop'!$B$88)</f>
        <v>0</v>
      </c>
      <c r="E102" s="16">
        <f>SUMIFS('Individual Data'!$AB$6:$AB$5544,'Individual Data'!$V$6:$V$5544,'age-length prop'!$B102,'Individual Data'!$Y$6:$Y$5544,'age-length prop'!E$89,'Individual Data'!$R$6:$R$5544,'age-length prop'!$C102,'Individual Data'!$N$6:$N$5544,'age-length prop'!$B$88)</f>
        <v>0</v>
      </c>
      <c r="F102" s="16">
        <f>SUMIFS('Individual Data'!$AB$6:$AB$5544,'Individual Data'!$V$6:$V$5544,'age-length prop'!$B102,'Individual Data'!$Y$6:$Y$5544,'age-length prop'!F$89,'Individual Data'!$R$6:$R$5544,'age-length prop'!$C102,'Individual Data'!$N$6:$N$5544,'age-length prop'!$B$88)</f>
        <v>0</v>
      </c>
      <c r="G102" s="16">
        <f>SUMIFS('Individual Data'!$AB$6:$AB$5544,'Individual Data'!$V$6:$V$5544,'age-length prop'!$B102,'Individual Data'!$Y$6:$Y$5544,'age-length prop'!G$89,'Individual Data'!$R$6:$R$5544,'age-length prop'!$C102,'Individual Data'!$N$6:$N$5544,'age-length prop'!$B$88)</f>
        <v>0</v>
      </c>
      <c r="H102" s="16">
        <f>SUMIFS('Individual Data'!$AB$6:$AB$5544,'Individual Data'!$V$6:$V$5544,'age-length prop'!$B102,'Individual Data'!$Y$6:$Y$5544,'age-length prop'!H$89,'Individual Data'!$R$6:$R$5544,'age-length prop'!$C102,'Individual Data'!$N$6:$N$5544,'age-length prop'!$B$88)</f>
        <v>69.948586118251924</v>
      </c>
      <c r="I102" s="16">
        <f>SUMIFS('Individual Data'!$AB$6:$AB$5544,'Individual Data'!$V$6:$V$5544,'age-length prop'!$B102,'Individual Data'!$Y$6:$Y$5544,'age-length prop'!I$89,'Individual Data'!$R$6:$R$5544,'age-length prop'!$C102,'Individual Data'!$N$6:$N$5544,'age-length prop'!$B$88)</f>
        <v>177.38980934853322</v>
      </c>
      <c r="J102" s="16">
        <f>SUMIFS('Individual Data'!$AB$6:$AB$5544,'Individual Data'!$V$6:$V$5544,'age-length prop'!$B102,'Individual Data'!$Y$6:$Y$5544,'age-length prop'!J$89,'Individual Data'!$R$6:$R$5544,'age-length prop'!$C102,'Individual Data'!$N$6:$N$5544,'age-length prop'!$B$88)</f>
        <v>343.12152101069091</v>
      </c>
      <c r="K102" s="16">
        <f>SUMIFS('Individual Data'!$AB$6:$AB$5544,'Individual Data'!$V$6:$V$5544,'age-length prop'!$B102,'Individual Data'!$Y$6:$Y$5544,'age-length prop'!K$89,'Individual Data'!$R$6:$R$5544,'age-length prop'!$C102,'Individual Data'!$N$6:$N$5544,'age-length prop'!$B$88)</f>
        <v>304.97778500204112</v>
      </c>
      <c r="L102" s="16">
        <f>SUMIFS('Individual Data'!$AB$6:$AB$5544,'Individual Data'!$V$6:$V$5544,'age-length prop'!$B102,'Individual Data'!$Y$6:$Y$5544,'age-length prop'!L$89,'Individual Data'!$R$6:$R$5544,'age-length prop'!$C102,'Individual Data'!$N$6:$N$5544,'age-length prop'!$B$88)</f>
        <v>270.93711452105663</v>
      </c>
      <c r="M102" s="16">
        <f>SUMIFS('Individual Data'!$AB$6:$AB$5544,'Individual Data'!$V$6:$V$5544,'age-length prop'!$B102,'Individual Data'!$Y$6:$Y$5544,'age-length prop'!M$89,'Individual Data'!$R$6:$R$5544,'age-length prop'!$C102,'Individual Data'!$N$6:$N$5544,'age-length prop'!$B$88)</f>
        <v>134.20938523407665</v>
      </c>
      <c r="N102" s="16">
        <f>SUMIFS('Individual Data'!$AB$6:$AB$5544,'Individual Data'!$V$6:$V$5544,'age-length prop'!$B102,'Individual Data'!$Y$6:$Y$5544,'age-length prop'!N$89,'Individual Data'!$R$6:$R$5544,'age-length prop'!$C102,'Individual Data'!$N$6:$N$5544,'age-length prop'!$B$88)</f>
        <v>50.084357376546016</v>
      </c>
      <c r="O102" s="16">
        <f>SUMIFS('Individual Data'!$AB$6:$AB$5544,'Individual Data'!$V$6:$V$5544,'age-length prop'!$B102,'Individual Data'!$Y$6:$Y$5544,'age-length prop'!O$89,'Individual Data'!$R$6:$R$5544,'age-length prop'!$C102,'Individual Data'!$N$6:$N$5544,'age-length prop'!$B$88)</f>
        <v>0</v>
      </c>
      <c r="P102" s="16">
        <f>SUMIFS('Individual Data'!$AB$6:$AB$5544,'Individual Data'!$V$6:$V$5544,'age-length prop'!$B102,'Individual Data'!$Y$6:$Y$5544,'age-length prop'!P$89,'Individual Data'!$R$6:$R$5544,'age-length prop'!$C102,'Individual Data'!$N$6:$N$5544,'age-length prop'!$B$88)</f>
        <v>0</v>
      </c>
      <c r="Q102" s="38">
        <f t="shared" si="315"/>
        <v>0</v>
      </c>
      <c r="R102" s="30">
        <f t="shared" si="316"/>
        <v>0</v>
      </c>
      <c r="S102" s="30">
        <f t="shared" si="317"/>
        <v>0</v>
      </c>
      <c r="T102" s="30">
        <f t="shared" si="318"/>
        <v>0</v>
      </c>
      <c r="U102" s="30">
        <f t="shared" si="319"/>
        <v>70.737811358931765</v>
      </c>
      <c r="V102" s="30">
        <f t="shared" si="320"/>
        <v>178.60562766255157</v>
      </c>
      <c r="W102" s="30">
        <f t="shared" si="321"/>
        <v>347.61119333356851</v>
      </c>
      <c r="X102" s="30">
        <f t="shared" si="322"/>
        <v>308.65885184208389</v>
      </c>
      <c r="Y102" s="30">
        <f t="shared" si="323"/>
        <v>273.23508480707665</v>
      </c>
      <c r="Z102" s="30">
        <f t="shared" si="324"/>
        <v>137.17124387416359</v>
      </c>
      <c r="AA102" s="30">
        <f t="shared" si="325"/>
        <v>51.100197717709783</v>
      </c>
      <c r="AB102" s="30">
        <f t="shared" si="326"/>
        <v>0</v>
      </c>
      <c r="AC102" s="30">
        <f t="shared" si="327"/>
        <v>0</v>
      </c>
      <c r="AD102" s="12">
        <f>VLOOKUP(A102,'PBT Tag Rates'!$B$5:$E$44,4,FALSE)</f>
        <v>0.95971980899999998</v>
      </c>
      <c r="AE102" s="30">
        <f t="shared" si="328"/>
        <v>0</v>
      </c>
      <c r="AF102" s="30">
        <f t="shared" si="329"/>
        <v>0</v>
      </c>
      <c r="AG102" s="30">
        <f t="shared" si="330"/>
        <v>0</v>
      </c>
      <c r="AH102" s="30">
        <f t="shared" si="331"/>
        <v>0</v>
      </c>
      <c r="AI102" s="30">
        <f t="shared" si="332"/>
        <v>73.706732627138848</v>
      </c>
      <c r="AJ102" s="30">
        <f t="shared" si="333"/>
        <v>186.101845546622</v>
      </c>
      <c r="AK102" s="30">
        <f t="shared" si="334"/>
        <v>362.20070699152205</v>
      </c>
      <c r="AL102" s="30">
        <f t="shared" si="335"/>
        <v>321.61350526222589</v>
      </c>
      <c r="AM102" s="30">
        <f t="shared" si="336"/>
        <v>284.70297501911483</v>
      </c>
      <c r="AN102" s="30">
        <f t="shared" si="337"/>
        <v>142.92842826396594</v>
      </c>
      <c r="AO102" s="30">
        <f t="shared" si="338"/>
        <v>53.24491298242004</v>
      </c>
      <c r="AP102" s="30">
        <f t="shared" si="339"/>
        <v>0</v>
      </c>
      <c r="AQ102" s="30">
        <f t="shared" si="340"/>
        <v>0</v>
      </c>
      <c r="AS102" s="32">
        <f t="shared" si="274"/>
        <v>0</v>
      </c>
      <c r="AT102" s="33">
        <f t="shared" si="275"/>
        <v>1424.4991066930097</v>
      </c>
      <c r="BH102" s="16"/>
      <c r="BI102" s="38">
        <f t="shared" si="276"/>
        <v>0</v>
      </c>
      <c r="BJ102" s="30">
        <f t="shared" si="277"/>
        <v>0</v>
      </c>
      <c r="BK102" s="30">
        <f t="shared" si="278"/>
        <v>0</v>
      </c>
      <c r="BL102" s="30">
        <f t="shared" si="279"/>
        <v>0</v>
      </c>
      <c r="BM102" s="30">
        <f t="shared" si="280"/>
        <v>2.9689212682070831</v>
      </c>
      <c r="BN102" s="30">
        <f t="shared" si="281"/>
        <v>7.4962178840704325</v>
      </c>
      <c r="BO102" s="30">
        <f t="shared" si="282"/>
        <v>14.589513657953546</v>
      </c>
      <c r="BP102" s="30">
        <f t="shared" si="283"/>
        <v>12.954653420141995</v>
      </c>
      <c r="BQ102" s="30">
        <f t="shared" si="284"/>
        <v>11.467890212038185</v>
      </c>
      <c r="BR102" s="30">
        <f t="shared" si="285"/>
        <v>5.7571843898023474</v>
      </c>
      <c r="BS102" s="30">
        <f t="shared" si="286"/>
        <v>2.144715264710257</v>
      </c>
      <c r="BT102" s="30">
        <f t="shared" si="287"/>
        <v>0</v>
      </c>
      <c r="BU102" s="30">
        <f t="shared" si="288"/>
        <v>0</v>
      </c>
      <c r="BV102" s="13">
        <f t="shared" si="341"/>
        <v>0.3108108108108108</v>
      </c>
      <c r="BW102" s="30">
        <f>SUMIFS('Individual Data'!$X$6:$X$5544,'Individual Data'!$I$6:$I$5544,'age-length prop'!BW$7,'Individual Data'!$V$6:$V$5544,'age-length prop'!$B102,'Individual Data'!$R$6:$R$5544,'age-length prop'!$C102,'Individual Data'!$N$6:$N$5544,"M")</f>
        <v>46</v>
      </c>
      <c r="BX102" s="30">
        <f>SUMIFS('Individual Data'!$X$6:$X$5544,'Individual Data'!$I$6:$I$5544,'age-length prop'!BX$7,'Individual Data'!$V$6:$V$5544,'age-length prop'!$B102,'Individual Data'!$R$6:$R$5544,'age-length prop'!$C102,'Individual Data'!$N$6:$N$5544,"M")</f>
        <v>102</v>
      </c>
      <c r="BY102" s="45">
        <f t="shared" si="289"/>
        <v>0</v>
      </c>
      <c r="BZ102" s="16">
        <f t="shared" si="290"/>
        <v>0</v>
      </c>
      <c r="CA102" s="16">
        <f t="shared" si="291"/>
        <v>0</v>
      </c>
      <c r="CB102" s="16">
        <f t="shared" si="292"/>
        <v>0</v>
      </c>
      <c r="CC102" s="16">
        <f t="shared" si="293"/>
        <v>0.92277282660490423</v>
      </c>
      <c r="CD102" s="16">
        <f t="shared" si="294"/>
        <v>2.3299055585624315</v>
      </c>
      <c r="CE102" s="16">
        <f t="shared" si="295"/>
        <v>4.5345785693639398</v>
      </c>
      <c r="CF102" s="16">
        <f t="shared" si="296"/>
        <v>4.0264463332873763</v>
      </c>
      <c r="CG102" s="16">
        <f t="shared" si="297"/>
        <v>3.5643442550929492</v>
      </c>
      <c r="CH102" s="16">
        <f t="shared" si="298"/>
        <v>1.7893951481818107</v>
      </c>
      <c r="CI102" s="16">
        <f t="shared" si="299"/>
        <v>0.66660069038291769</v>
      </c>
      <c r="CJ102" s="16">
        <f t="shared" si="300"/>
        <v>0</v>
      </c>
      <c r="CK102" s="46">
        <f t="shared" si="301"/>
        <v>0</v>
      </c>
      <c r="CL102" s="16"/>
      <c r="CM102" s="16">
        <f t="shared" si="302"/>
        <v>0</v>
      </c>
      <c r="CN102" s="16">
        <f t="shared" si="303"/>
        <v>0</v>
      </c>
      <c r="CO102" s="16">
        <f t="shared" si="304"/>
        <v>0</v>
      </c>
      <c r="CP102" s="16">
        <f t="shared" si="305"/>
        <v>0</v>
      </c>
      <c r="CQ102" s="16">
        <f t="shared" si="306"/>
        <v>2.0461484416021789</v>
      </c>
      <c r="CR102" s="16">
        <f t="shared" si="307"/>
        <v>5.1663123255080015</v>
      </c>
      <c r="CS102" s="16">
        <f t="shared" si="308"/>
        <v>10.054935088589607</v>
      </c>
      <c r="CT102" s="16">
        <f t="shared" si="309"/>
        <v>8.9282070868546182</v>
      </c>
      <c r="CU102" s="16">
        <f t="shared" si="310"/>
        <v>7.9035459569452362</v>
      </c>
      <c r="CV102" s="16">
        <f t="shared" si="311"/>
        <v>3.9677892416205371</v>
      </c>
      <c r="CW102" s="16">
        <f t="shared" si="312"/>
        <v>1.4781145743273394</v>
      </c>
      <c r="CX102" s="16">
        <f t="shared" si="313"/>
        <v>0</v>
      </c>
      <c r="CY102" s="16">
        <f t="shared" si="314"/>
        <v>0</v>
      </c>
    </row>
    <row r="103" spans="1:103" x14ac:dyDescent="0.25">
      <c r="A103" t="s">
        <v>221</v>
      </c>
      <c r="B103" t="s">
        <v>3608</v>
      </c>
      <c r="C103">
        <v>4</v>
      </c>
      <c r="D103" s="16">
        <f>SUMIFS('Individual Data'!$AB$6:$AB$5544,'Individual Data'!$V$6:$V$5544,'age-length prop'!$B103,'Individual Data'!$Y$6:$Y$5544,'age-length prop'!D$89,'Individual Data'!$R$6:$R$5544,'age-length prop'!$C103,'Individual Data'!$N$6:$N$5544,'age-length prop'!$B$88)</f>
        <v>0</v>
      </c>
      <c r="E103" s="16">
        <f>SUMIFS('Individual Data'!$AB$6:$AB$5544,'Individual Data'!$V$6:$V$5544,'age-length prop'!$B103,'Individual Data'!$Y$6:$Y$5544,'age-length prop'!E$89,'Individual Data'!$R$6:$R$5544,'age-length prop'!$C103,'Individual Data'!$N$6:$N$5544,'age-length prop'!$B$88)</f>
        <v>0</v>
      </c>
      <c r="F103" s="16">
        <f>SUMIFS('Individual Data'!$AB$6:$AB$5544,'Individual Data'!$V$6:$V$5544,'age-length prop'!$B103,'Individual Data'!$Y$6:$Y$5544,'age-length prop'!F$89,'Individual Data'!$R$6:$R$5544,'age-length prop'!$C103,'Individual Data'!$N$6:$N$5544,'age-length prop'!$B$88)</f>
        <v>0</v>
      </c>
      <c r="G103" s="16">
        <f>SUMIFS('Individual Data'!$AB$6:$AB$5544,'Individual Data'!$V$6:$V$5544,'age-length prop'!$B103,'Individual Data'!$Y$6:$Y$5544,'age-length prop'!G$89,'Individual Data'!$R$6:$R$5544,'age-length prop'!$C103,'Individual Data'!$N$6:$N$5544,'age-length prop'!$B$88)</f>
        <v>0</v>
      </c>
      <c r="H103" s="16">
        <f>SUMIFS('Individual Data'!$AB$6:$AB$5544,'Individual Data'!$V$6:$V$5544,'age-length prop'!$B103,'Individual Data'!$Y$6:$Y$5544,'age-length prop'!H$89,'Individual Data'!$R$6:$R$5544,'age-length prop'!$C103,'Individual Data'!$N$6:$N$5544,'age-length prop'!$B$88)</f>
        <v>0</v>
      </c>
      <c r="I103" s="16">
        <f>SUMIFS('Individual Data'!$AB$6:$AB$5544,'Individual Data'!$V$6:$V$5544,'age-length prop'!$B103,'Individual Data'!$Y$6:$Y$5544,'age-length prop'!I$89,'Individual Data'!$R$6:$R$5544,'age-length prop'!$C103,'Individual Data'!$N$6:$N$5544,'age-length prop'!$B$88)</f>
        <v>14.176441739278664</v>
      </c>
      <c r="J103" s="16">
        <f>SUMIFS('Individual Data'!$AB$6:$AB$5544,'Individual Data'!$V$6:$V$5544,'age-length prop'!$B103,'Individual Data'!$Y$6:$Y$5544,'age-length prop'!J$89,'Individual Data'!$R$6:$R$5544,'age-length prop'!$C103,'Individual Data'!$N$6:$N$5544,'age-length prop'!$B$88)</f>
        <v>46.632390745501283</v>
      </c>
      <c r="K103" s="16">
        <f>SUMIFS('Individual Data'!$AB$6:$AB$5544,'Individual Data'!$V$6:$V$5544,'age-length prop'!$B103,'Individual Data'!$Y$6:$Y$5544,'age-length prop'!K$89,'Individual Data'!$R$6:$R$5544,'age-length prop'!$C103,'Individual Data'!$N$6:$N$5544,'age-length prop'!$B$88)</f>
        <v>0</v>
      </c>
      <c r="L103" s="16">
        <f>SUMIFS('Individual Data'!$AB$6:$AB$5544,'Individual Data'!$V$6:$V$5544,'age-length prop'!$B103,'Individual Data'!$Y$6:$Y$5544,'age-length prop'!L$89,'Individual Data'!$R$6:$R$5544,'age-length prop'!$C103,'Individual Data'!$N$6:$N$5544,'age-length prop'!$B$88)</f>
        <v>64.260799115824682</v>
      </c>
      <c r="M103" s="16">
        <f>SUMIFS('Individual Data'!$AB$6:$AB$5544,'Individual Data'!$V$6:$V$5544,'age-length prop'!$B103,'Individual Data'!$Y$6:$Y$5544,'age-length prop'!M$89,'Individual Data'!$R$6:$R$5544,'age-length prop'!$C103,'Individual Data'!$N$6:$N$5544,'age-length prop'!$B$88)</f>
        <v>52.602701429449368</v>
      </c>
      <c r="N103" s="16">
        <f>SUMIFS('Individual Data'!$AB$6:$AB$5544,'Individual Data'!$V$6:$V$5544,'age-length prop'!$B103,'Individual Data'!$Y$6:$Y$5544,'age-length prop'!N$89,'Individual Data'!$R$6:$R$5544,'age-length prop'!$C103,'Individual Data'!$N$6:$N$5544,'age-length prop'!$B$88)</f>
        <v>42.529325217835989</v>
      </c>
      <c r="O103" s="16">
        <f>SUMIFS('Individual Data'!$AB$6:$AB$5544,'Individual Data'!$V$6:$V$5544,'age-length prop'!$B103,'Individual Data'!$Y$6:$Y$5544,'age-length prop'!O$89,'Individual Data'!$R$6:$R$5544,'age-length prop'!$C103,'Individual Data'!$N$6:$N$5544,'age-length prop'!$B$88)</f>
        <v>0</v>
      </c>
      <c r="P103" s="16">
        <f>SUMIFS('Individual Data'!$AB$6:$AB$5544,'Individual Data'!$V$6:$V$5544,'age-length prop'!$B103,'Individual Data'!$Y$6:$Y$5544,'age-length prop'!P$89,'Individual Data'!$R$6:$R$5544,'age-length prop'!$C103,'Individual Data'!$N$6:$N$5544,'age-length prop'!$B$88)</f>
        <v>0</v>
      </c>
      <c r="Q103" s="38">
        <f t="shared" si="315"/>
        <v>0</v>
      </c>
      <c r="R103" s="30">
        <f t="shared" si="316"/>
        <v>0</v>
      </c>
      <c r="S103" s="30">
        <f t="shared" si="317"/>
        <v>0</v>
      </c>
      <c r="T103" s="30">
        <f t="shared" si="318"/>
        <v>0</v>
      </c>
      <c r="U103" s="30">
        <f t="shared" si="319"/>
        <v>0</v>
      </c>
      <c r="V103" s="30">
        <f t="shared" si="320"/>
        <v>14.273606156769887</v>
      </c>
      <c r="W103" s="30">
        <f t="shared" si="321"/>
        <v>47.242565687204127</v>
      </c>
      <c r="X103" s="30">
        <f t="shared" si="322"/>
        <v>0</v>
      </c>
      <c r="Y103" s="30">
        <f t="shared" si="323"/>
        <v>64.805831150970931</v>
      </c>
      <c r="Z103" s="30">
        <f t="shared" si="324"/>
        <v>53.763587200954781</v>
      </c>
      <c r="AA103" s="30">
        <f t="shared" si="325"/>
        <v>43.391929961148179</v>
      </c>
      <c r="AB103" s="30">
        <f t="shared" si="326"/>
        <v>0</v>
      </c>
      <c r="AC103" s="30">
        <f t="shared" si="327"/>
        <v>0</v>
      </c>
      <c r="AD103" s="12">
        <f>VLOOKUP(A103,'PBT Tag Rates'!$B$5:$E$44,4,FALSE)</f>
        <v>0.95971980899999998</v>
      </c>
      <c r="AE103" s="30">
        <f t="shared" si="328"/>
        <v>0</v>
      </c>
      <c r="AF103" s="30">
        <f t="shared" si="329"/>
        <v>0</v>
      </c>
      <c r="AG103" s="30">
        <f t="shared" si="330"/>
        <v>0</v>
      </c>
      <c r="AH103" s="30">
        <f t="shared" si="331"/>
        <v>0</v>
      </c>
      <c r="AI103" s="30">
        <f t="shared" si="332"/>
        <v>0</v>
      </c>
      <c r="AJ103" s="30">
        <f t="shared" si="333"/>
        <v>14.872680570845535</v>
      </c>
      <c r="AK103" s="30">
        <f t="shared" si="334"/>
        <v>49.225373118462045</v>
      </c>
      <c r="AL103" s="30">
        <f t="shared" si="335"/>
        <v>0</v>
      </c>
      <c r="AM103" s="30">
        <f t="shared" si="336"/>
        <v>67.525782570328218</v>
      </c>
      <c r="AN103" s="30">
        <f t="shared" si="337"/>
        <v>56.020087005367607</v>
      </c>
      <c r="AO103" s="30">
        <f t="shared" si="338"/>
        <v>45.213123199323462</v>
      </c>
      <c r="AP103" s="30">
        <f t="shared" si="339"/>
        <v>0</v>
      </c>
      <c r="AQ103" s="30">
        <f t="shared" si="340"/>
        <v>0</v>
      </c>
      <c r="AS103" s="32">
        <f t="shared" si="274"/>
        <v>0</v>
      </c>
      <c r="AT103" s="33">
        <f t="shared" si="275"/>
        <v>232.85704646432686</v>
      </c>
      <c r="BH103" s="16"/>
      <c r="BI103" s="38">
        <f t="shared" si="276"/>
        <v>0</v>
      </c>
      <c r="BJ103" s="30">
        <f t="shared" si="277"/>
        <v>0</v>
      </c>
      <c r="BK103" s="30">
        <f t="shared" si="278"/>
        <v>0</v>
      </c>
      <c r="BL103" s="30">
        <f t="shared" si="279"/>
        <v>0</v>
      </c>
      <c r="BM103" s="30">
        <f t="shared" si="280"/>
        <v>0</v>
      </c>
      <c r="BN103" s="30">
        <f t="shared" si="281"/>
        <v>0.59907441407564832</v>
      </c>
      <c r="BO103" s="30">
        <f t="shared" si="282"/>
        <v>1.9828074312579176</v>
      </c>
      <c r="BP103" s="30">
        <f t="shared" si="283"/>
        <v>0</v>
      </c>
      <c r="BQ103" s="30">
        <f t="shared" si="284"/>
        <v>2.7199514193572867</v>
      </c>
      <c r="BR103" s="30">
        <f t="shared" si="285"/>
        <v>2.2564998044128259</v>
      </c>
      <c r="BS103" s="30">
        <f t="shared" si="286"/>
        <v>1.8211932381752831</v>
      </c>
      <c r="BT103" s="30">
        <f t="shared" si="287"/>
        <v>0</v>
      </c>
      <c r="BU103" s="30">
        <f t="shared" si="288"/>
        <v>0</v>
      </c>
      <c r="BV103" s="13">
        <f t="shared" si="341"/>
        <v>0.90909090909090906</v>
      </c>
      <c r="BW103" s="30">
        <f>SUMIFS('Individual Data'!$X$6:$X$5544,'Individual Data'!$I$6:$I$5544,'age-length prop'!BW$7,'Individual Data'!$V$6:$V$5544,'age-length prop'!$B103,'Individual Data'!$R$6:$R$5544,'age-length prop'!$C103,'Individual Data'!$N$6:$N$5544,"M")</f>
        <v>30</v>
      </c>
      <c r="BX103" s="30">
        <f>SUMIFS('Individual Data'!$X$6:$X$5544,'Individual Data'!$I$6:$I$5544,'age-length prop'!BX$7,'Individual Data'!$V$6:$V$5544,'age-length prop'!$B103,'Individual Data'!$R$6:$R$5544,'age-length prop'!$C103,'Individual Data'!$N$6:$N$5544,"M")</f>
        <v>3</v>
      </c>
      <c r="BY103" s="45">
        <f t="shared" si="289"/>
        <v>0</v>
      </c>
      <c r="BZ103" s="16">
        <f t="shared" si="290"/>
        <v>0</v>
      </c>
      <c r="CA103" s="16">
        <f t="shared" si="291"/>
        <v>0</v>
      </c>
      <c r="CB103" s="16">
        <f t="shared" si="292"/>
        <v>0</v>
      </c>
      <c r="CC103" s="16">
        <f t="shared" si="293"/>
        <v>0</v>
      </c>
      <c r="CD103" s="16">
        <f t="shared" si="294"/>
        <v>0.54461310370513483</v>
      </c>
      <c r="CE103" s="16">
        <f t="shared" si="295"/>
        <v>1.8025522102344704</v>
      </c>
      <c r="CF103" s="16">
        <f t="shared" si="296"/>
        <v>0</v>
      </c>
      <c r="CG103" s="16">
        <f t="shared" si="297"/>
        <v>2.4726831085066241</v>
      </c>
      <c r="CH103" s="16">
        <f t="shared" si="298"/>
        <v>2.0513634585571143</v>
      </c>
      <c r="CI103" s="16">
        <f t="shared" si="299"/>
        <v>1.6556302165229846</v>
      </c>
      <c r="CJ103" s="16">
        <f t="shared" si="300"/>
        <v>0</v>
      </c>
      <c r="CK103" s="46">
        <f t="shared" si="301"/>
        <v>0</v>
      </c>
      <c r="CL103" s="16"/>
      <c r="CM103" s="16">
        <f t="shared" si="302"/>
        <v>0</v>
      </c>
      <c r="CN103" s="16">
        <f t="shared" si="303"/>
        <v>0</v>
      </c>
      <c r="CO103" s="16">
        <f t="shared" si="304"/>
        <v>0</v>
      </c>
      <c r="CP103" s="16">
        <f t="shared" si="305"/>
        <v>0</v>
      </c>
      <c r="CQ103" s="16">
        <f t="shared" si="306"/>
        <v>0</v>
      </c>
      <c r="CR103" s="16">
        <f t="shared" si="307"/>
        <v>5.4461310370513501E-2</v>
      </c>
      <c r="CS103" s="16">
        <f t="shared" si="308"/>
        <v>0.18025522102344713</v>
      </c>
      <c r="CT103" s="16">
        <f t="shared" si="309"/>
        <v>0</v>
      </c>
      <c r="CU103" s="16">
        <f t="shared" si="310"/>
        <v>0.2472683108506625</v>
      </c>
      <c r="CV103" s="16">
        <f t="shared" si="311"/>
        <v>0.20513634585571153</v>
      </c>
      <c r="CW103" s="16">
        <f t="shared" si="312"/>
        <v>0.16556302165229853</v>
      </c>
      <c r="CX103" s="16">
        <f t="shared" si="313"/>
        <v>0</v>
      </c>
      <c r="CY103" s="16">
        <f t="shared" si="314"/>
        <v>0</v>
      </c>
    </row>
    <row r="104" spans="1:103" x14ac:dyDescent="0.25">
      <c r="A104" t="s">
        <v>221</v>
      </c>
      <c r="B104" t="s">
        <v>3168</v>
      </c>
      <c r="C104">
        <v>4</v>
      </c>
      <c r="D104" s="16">
        <f>SUMIFS('Individual Data'!$AB$6:$AB$5544,'Individual Data'!$V$6:$V$5544,'age-length prop'!$B104,'Individual Data'!$Y$6:$Y$5544,'age-length prop'!D$89,'Individual Data'!$R$6:$R$5544,'age-length prop'!$C104,'Individual Data'!$N$6:$N$5544,'age-length prop'!$B$88)</f>
        <v>0</v>
      </c>
      <c r="E104" s="16">
        <f>SUMIFS('Individual Data'!$AB$6:$AB$5544,'Individual Data'!$V$6:$V$5544,'age-length prop'!$B104,'Individual Data'!$Y$6:$Y$5544,'age-length prop'!E$89,'Individual Data'!$R$6:$R$5544,'age-length prop'!$C104,'Individual Data'!$N$6:$N$5544,'age-length prop'!$B$88)</f>
        <v>0</v>
      </c>
      <c r="F104" s="16">
        <f>SUMIFS('Individual Data'!$AB$6:$AB$5544,'Individual Data'!$V$6:$V$5544,'age-length prop'!$B104,'Individual Data'!$Y$6:$Y$5544,'age-length prop'!F$89,'Individual Data'!$R$6:$R$5544,'age-length prop'!$C104,'Individual Data'!$N$6:$N$5544,'age-length prop'!$B$88)</f>
        <v>0</v>
      </c>
      <c r="G104" s="16">
        <f>SUMIFS('Individual Data'!$AB$6:$AB$5544,'Individual Data'!$V$6:$V$5544,'age-length prop'!$B104,'Individual Data'!$Y$6:$Y$5544,'age-length prop'!G$89,'Individual Data'!$R$6:$R$5544,'age-length prop'!$C104,'Individual Data'!$N$6:$N$5544,'age-length prop'!$B$88)</f>
        <v>0</v>
      </c>
      <c r="H104" s="16">
        <f>SUMIFS('Individual Data'!$AB$6:$AB$5544,'Individual Data'!$V$6:$V$5544,'age-length prop'!$B104,'Individual Data'!$Y$6:$Y$5544,'age-length prop'!H$89,'Individual Data'!$R$6:$R$5544,'age-length prop'!$C104,'Individual Data'!$N$6:$N$5544,'age-length prop'!$B$88)</f>
        <v>34.974293059125962</v>
      </c>
      <c r="I104" s="16">
        <f>SUMIFS('Individual Data'!$AB$6:$AB$5544,'Individual Data'!$V$6:$V$5544,'age-length prop'!$B104,'Individual Data'!$Y$6:$Y$5544,'age-length prop'!I$89,'Individual Data'!$R$6:$R$5544,'age-length prop'!$C104,'Individual Data'!$N$6:$N$5544,'age-length prop'!$B$88)</f>
        <v>46.632390745501283</v>
      </c>
      <c r="J104" s="16">
        <f>SUMIFS('Individual Data'!$AB$6:$AB$5544,'Individual Data'!$V$6:$V$5544,'age-length prop'!$B104,'Individual Data'!$Y$6:$Y$5544,'age-length prop'!J$89,'Individual Data'!$R$6:$R$5544,'age-length prop'!$C104,'Individual Data'!$N$6:$N$5544,'age-length prop'!$B$88)</f>
        <v>104.92287917737789</v>
      </c>
      <c r="K104" s="16">
        <f>SUMIFS('Individual Data'!$AB$6:$AB$5544,'Individual Data'!$V$6:$V$5544,'age-length prop'!$B104,'Individual Data'!$Y$6:$Y$5544,'age-length prop'!K$89,'Individual Data'!$R$6:$R$5544,'age-length prop'!$C104,'Individual Data'!$N$6:$N$5544,'age-length prop'!$B$88)</f>
        <v>34.974293059125962</v>
      </c>
      <c r="L104" s="16">
        <f>SUMIFS('Individual Data'!$AB$6:$AB$5544,'Individual Data'!$V$6:$V$5544,'age-length prop'!$B104,'Individual Data'!$Y$6:$Y$5544,'age-length prop'!L$89,'Individual Data'!$R$6:$R$5544,'age-length prop'!$C104,'Individual Data'!$N$6:$N$5544,'age-length prop'!$B$88)</f>
        <v>25.834539425653986</v>
      </c>
      <c r="M104" s="16">
        <f>SUMIFS('Individual Data'!$AB$6:$AB$5544,'Individual Data'!$V$6:$V$5544,'age-length prop'!$B104,'Individual Data'!$Y$6:$Y$5544,'age-length prop'!M$89,'Individual Data'!$R$6:$R$5544,'age-length prop'!$C104,'Individual Data'!$N$6:$N$5544,'age-length prop'!$B$88)</f>
        <v>11.658097686375321</v>
      </c>
      <c r="N104" s="16">
        <f>SUMIFS('Individual Data'!$AB$6:$AB$5544,'Individual Data'!$V$6:$V$5544,'age-length prop'!$B104,'Individual Data'!$Y$6:$Y$5544,'age-length prop'!N$89,'Individual Data'!$R$6:$R$5544,'age-length prop'!$C104,'Individual Data'!$N$6:$N$5544,'age-length prop'!$B$88)</f>
        <v>0</v>
      </c>
      <c r="O104" s="16">
        <f>SUMIFS('Individual Data'!$AB$6:$AB$5544,'Individual Data'!$V$6:$V$5544,'age-length prop'!$B104,'Individual Data'!$Y$6:$Y$5544,'age-length prop'!O$89,'Individual Data'!$R$6:$R$5544,'age-length prop'!$C104,'Individual Data'!$N$6:$N$5544,'age-length prop'!$B$88)</f>
        <v>0</v>
      </c>
      <c r="P104" s="16">
        <f>SUMIFS('Individual Data'!$AB$6:$AB$5544,'Individual Data'!$V$6:$V$5544,'age-length prop'!$B104,'Individual Data'!$Y$6:$Y$5544,'age-length prop'!P$89,'Individual Data'!$R$6:$R$5544,'age-length prop'!$C104,'Individual Data'!$N$6:$N$5544,'age-length prop'!$B$88)</f>
        <v>0</v>
      </c>
      <c r="Q104" s="38">
        <f t="shared" si="315"/>
        <v>0</v>
      </c>
      <c r="R104" s="30">
        <f t="shared" si="316"/>
        <v>0</v>
      </c>
      <c r="S104" s="30">
        <f t="shared" si="317"/>
        <v>0</v>
      </c>
      <c r="T104" s="30">
        <f t="shared" si="318"/>
        <v>0</v>
      </c>
      <c r="U104" s="30">
        <f t="shared" si="319"/>
        <v>35.368905679465882</v>
      </c>
      <c r="V104" s="30">
        <f t="shared" si="320"/>
        <v>46.952006144509035</v>
      </c>
      <c r="W104" s="30">
        <f t="shared" si="321"/>
        <v>106.29577279620931</v>
      </c>
      <c r="X104" s="30">
        <f t="shared" si="322"/>
        <v>35.396431053317983</v>
      </c>
      <c r="Y104" s="30">
        <f t="shared" si="323"/>
        <v>26.053656707013204</v>
      </c>
      <c r="Z104" s="30">
        <f t="shared" si="324"/>
        <v>11.915379524744111</v>
      </c>
      <c r="AA104" s="30">
        <f t="shared" si="325"/>
        <v>0</v>
      </c>
      <c r="AB104" s="30">
        <f t="shared" si="326"/>
        <v>0</v>
      </c>
      <c r="AC104" s="30">
        <f t="shared" si="327"/>
        <v>0</v>
      </c>
      <c r="AD104" s="12">
        <f>VLOOKUP(A104,'PBT Tag Rates'!$B$5:$E$44,4,FALSE)</f>
        <v>0.95971980899999998</v>
      </c>
      <c r="AE104" s="30">
        <f t="shared" si="328"/>
        <v>0</v>
      </c>
      <c r="AF104" s="30">
        <f t="shared" si="329"/>
        <v>0</v>
      </c>
      <c r="AG104" s="30">
        <f t="shared" si="330"/>
        <v>0</v>
      </c>
      <c r="AH104" s="30">
        <f t="shared" si="331"/>
        <v>0</v>
      </c>
      <c r="AI104" s="30">
        <f t="shared" si="332"/>
        <v>36.853366313569424</v>
      </c>
      <c r="AJ104" s="30">
        <f t="shared" si="333"/>
        <v>48.922618564507545</v>
      </c>
      <c r="AK104" s="30">
        <f t="shared" si="334"/>
        <v>110.75708951653962</v>
      </c>
      <c r="AL104" s="30">
        <f t="shared" si="335"/>
        <v>36.882046948890249</v>
      </c>
      <c r="AM104" s="30">
        <f t="shared" si="336"/>
        <v>27.147149056098314</v>
      </c>
      <c r="AN104" s="30">
        <f t="shared" si="337"/>
        <v>12.4154773226569</v>
      </c>
      <c r="AO104" s="30">
        <f t="shared" si="338"/>
        <v>0</v>
      </c>
      <c r="AP104" s="30">
        <f t="shared" si="339"/>
        <v>0</v>
      </c>
      <c r="AQ104" s="30">
        <f t="shared" si="340"/>
        <v>0</v>
      </c>
      <c r="AS104" s="32">
        <f t="shared" si="274"/>
        <v>0</v>
      </c>
      <c r="AT104" s="33">
        <f t="shared" si="275"/>
        <v>272.97774772226205</v>
      </c>
      <c r="BH104" s="16"/>
      <c r="BI104" s="38">
        <f t="shared" si="276"/>
        <v>0</v>
      </c>
      <c r="BJ104" s="30">
        <f t="shared" si="277"/>
        <v>0</v>
      </c>
      <c r="BK104" s="30">
        <f t="shared" si="278"/>
        <v>0</v>
      </c>
      <c r="BL104" s="30">
        <f t="shared" si="279"/>
        <v>0</v>
      </c>
      <c r="BM104" s="30">
        <f t="shared" si="280"/>
        <v>1.4844606341035416</v>
      </c>
      <c r="BN104" s="30">
        <f t="shared" si="281"/>
        <v>1.9706124199985098</v>
      </c>
      <c r="BO104" s="30">
        <f t="shared" si="282"/>
        <v>4.4613167203303163</v>
      </c>
      <c r="BP104" s="30">
        <f t="shared" si="283"/>
        <v>1.4856158955722663</v>
      </c>
      <c r="BQ104" s="30">
        <f t="shared" si="284"/>
        <v>1.0934923490851105</v>
      </c>
      <c r="BR104" s="30">
        <f t="shared" si="285"/>
        <v>0.50009779791278852</v>
      </c>
      <c r="BS104" s="30">
        <f t="shared" si="286"/>
        <v>0</v>
      </c>
      <c r="BT104" s="30">
        <f t="shared" si="287"/>
        <v>0</v>
      </c>
      <c r="BU104" s="30">
        <f t="shared" si="288"/>
        <v>0</v>
      </c>
      <c r="BV104" s="13">
        <f t="shared" si="341"/>
        <v>0.95652173913043481</v>
      </c>
      <c r="BW104" s="30">
        <f>SUMIFS('Individual Data'!$X$6:$X$5544,'Individual Data'!$I$6:$I$5544,'age-length prop'!BW$7,'Individual Data'!$V$6:$V$5544,'age-length prop'!$B104,'Individual Data'!$R$6:$R$5544,'age-length prop'!$C104,'Individual Data'!$N$6:$N$5544,"M")</f>
        <v>22</v>
      </c>
      <c r="BX104" s="30">
        <f>SUMIFS('Individual Data'!$X$6:$X$5544,'Individual Data'!$I$6:$I$5544,'age-length prop'!BX$7,'Individual Data'!$V$6:$V$5544,'age-length prop'!$B104,'Individual Data'!$R$6:$R$5544,'age-length prop'!$C104,'Individual Data'!$N$6:$N$5544,"M")</f>
        <v>1</v>
      </c>
      <c r="BY104" s="45">
        <f t="shared" si="289"/>
        <v>0</v>
      </c>
      <c r="BZ104" s="16">
        <f t="shared" si="290"/>
        <v>0</v>
      </c>
      <c r="CA104" s="16">
        <f t="shared" si="291"/>
        <v>0</v>
      </c>
      <c r="CB104" s="16">
        <f t="shared" si="292"/>
        <v>0</v>
      </c>
      <c r="CC104" s="16">
        <f t="shared" si="293"/>
        <v>1.4199188674033876</v>
      </c>
      <c r="CD104" s="16">
        <f t="shared" si="294"/>
        <v>1.8849336191290094</v>
      </c>
      <c r="CE104" s="16">
        <f t="shared" si="295"/>
        <v>4.2673464281420417</v>
      </c>
      <c r="CF104" s="16">
        <f t="shared" si="296"/>
        <v>1.4210239001126026</v>
      </c>
      <c r="CG104" s="16">
        <f t="shared" si="297"/>
        <v>1.0459492034727145</v>
      </c>
      <c r="CH104" s="16">
        <f t="shared" si="298"/>
        <v>0.47835441539484119</v>
      </c>
      <c r="CI104" s="16">
        <f t="shared" si="299"/>
        <v>0</v>
      </c>
      <c r="CJ104" s="16">
        <f t="shared" si="300"/>
        <v>0</v>
      </c>
      <c r="CK104" s="46">
        <f t="shared" si="301"/>
        <v>0</v>
      </c>
      <c r="CL104" s="16"/>
      <c r="CM104" s="16">
        <f t="shared" si="302"/>
        <v>0</v>
      </c>
      <c r="CN104" s="16">
        <f t="shared" si="303"/>
        <v>0</v>
      </c>
      <c r="CO104" s="16">
        <f t="shared" si="304"/>
        <v>0</v>
      </c>
      <c r="CP104" s="16">
        <f t="shared" si="305"/>
        <v>0</v>
      </c>
      <c r="CQ104" s="16">
        <f t="shared" si="306"/>
        <v>6.4541766700153935E-2</v>
      </c>
      <c r="CR104" s="16">
        <f t="shared" si="307"/>
        <v>8.5678800869500374E-2</v>
      </c>
      <c r="CS104" s="16">
        <f t="shared" si="308"/>
        <v>0.1939702921882745</v>
      </c>
      <c r="CT104" s="16">
        <f t="shared" si="309"/>
        <v>6.4591995459663709E-2</v>
      </c>
      <c r="CU104" s="16">
        <f t="shared" si="310"/>
        <v>4.754314561239608E-2</v>
      </c>
      <c r="CV104" s="16">
        <f t="shared" si="311"/>
        <v>2.1743382517947312E-2</v>
      </c>
      <c r="CW104" s="16">
        <f t="shared" si="312"/>
        <v>0</v>
      </c>
      <c r="CX104" s="16">
        <f t="shared" si="313"/>
        <v>0</v>
      </c>
      <c r="CY104" s="16">
        <f t="shared" si="314"/>
        <v>0</v>
      </c>
    </row>
    <row r="105" spans="1:103" x14ac:dyDescent="0.25">
      <c r="A105" t="s">
        <v>221</v>
      </c>
      <c r="B105" t="s">
        <v>3346</v>
      </c>
      <c r="C105">
        <v>4</v>
      </c>
      <c r="D105" s="16">
        <f>SUMIFS('Individual Data'!$AB$6:$AB$5544,'Individual Data'!$V$6:$V$5544,'age-length prop'!$B105,'Individual Data'!$Y$6:$Y$5544,'age-length prop'!D$89,'Individual Data'!$R$6:$R$5544,'age-length prop'!$C105,'Individual Data'!$N$6:$N$5544,'age-length prop'!$B$88)</f>
        <v>0</v>
      </c>
      <c r="E105" s="16">
        <f>SUMIFS('Individual Data'!$AB$6:$AB$5544,'Individual Data'!$V$6:$V$5544,'age-length prop'!$B105,'Individual Data'!$Y$6:$Y$5544,'age-length prop'!E$89,'Individual Data'!$R$6:$R$5544,'age-length prop'!$C105,'Individual Data'!$N$6:$N$5544,'age-length prop'!$B$88)</f>
        <v>0</v>
      </c>
      <c r="F105" s="16">
        <f>SUMIFS('Individual Data'!$AB$6:$AB$5544,'Individual Data'!$V$6:$V$5544,'age-length prop'!$B105,'Individual Data'!$Y$6:$Y$5544,'age-length prop'!F$89,'Individual Data'!$R$6:$R$5544,'age-length prop'!$C105,'Individual Data'!$N$6:$N$5544,'age-length prop'!$B$88)</f>
        <v>0</v>
      </c>
      <c r="G105" s="16">
        <f>SUMIFS('Individual Data'!$AB$6:$AB$5544,'Individual Data'!$V$6:$V$5544,'age-length prop'!$B105,'Individual Data'!$Y$6:$Y$5544,'age-length prop'!G$89,'Individual Data'!$R$6:$R$5544,'age-length prop'!$C105,'Individual Data'!$N$6:$N$5544,'age-length prop'!$B$88)</f>
        <v>11.658097686375321</v>
      </c>
      <c r="H105" s="16">
        <f>SUMIFS('Individual Data'!$AB$6:$AB$5544,'Individual Data'!$V$6:$V$5544,'age-length prop'!$B105,'Individual Data'!$Y$6:$Y$5544,'age-length prop'!H$89,'Individual Data'!$R$6:$R$5544,'age-length prop'!$C105,'Individual Data'!$N$6:$N$5544,'age-length prop'!$B$88)</f>
        <v>95.783125543905925</v>
      </c>
      <c r="I105" s="16">
        <f>SUMIFS('Individual Data'!$AB$6:$AB$5544,'Individual Data'!$V$6:$V$5544,'age-length prop'!$B105,'Individual Data'!$Y$6:$Y$5544,'age-length prop'!I$89,'Individual Data'!$R$6:$R$5544,'age-length prop'!$C105,'Individual Data'!$N$6:$N$5544,'age-length prop'!$B$88)</f>
        <v>258.99649315316049</v>
      </c>
      <c r="J105" s="16">
        <f>SUMIFS('Individual Data'!$AB$6:$AB$5544,'Individual Data'!$V$6:$V$5544,'age-length prop'!$B105,'Individual Data'!$Y$6:$Y$5544,'age-length prop'!J$89,'Individual Data'!$R$6:$R$5544,'age-length prop'!$C105,'Individual Data'!$N$6:$N$5544,'age-length prop'!$B$88)</f>
        <v>507.26851119808651</v>
      </c>
      <c r="K105" s="16">
        <f>SUMIFS('Individual Data'!$AB$6:$AB$5544,'Individual Data'!$V$6:$V$5544,'age-length prop'!$B105,'Individual Data'!$Y$6:$Y$5544,'age-length prop'!K$89,'Individual Data'!$R$6:$R$5544,'age-length prop'!$C105,'Individual Data'!$N$6:$N$5544,'age-length prop'!$B$88)</f>
        <v>658.17268222434495</v>
      </c>
      <c r="L105" s="16">
        <f>SUMIFS('Individual Data'!$AB$6:$AB$5544,'Individual Data'!$V$6:$V$5544,'age-length prop'!$B105,'Individual Data'!$Y$6:$Y$5544,'age-length prop'!L$89,'Individual Data'!$R$6:$R$5544,'age-length prop'!$C105,'Individual Data'!$N$6:$N$5544,'age-length prop'!$B$88)</f>
        <v>312.53281716075122</v>
      </c>
      <c r="M105" s="16">
        <f>SUMIFS('Individual Data'!$AB$6:$AB$5544,'Individual Data'!$V$6:$V$5544,'age-length prop'!$B105,'Individual Data'!$Y$6:$Y$5544,'age-length prop'!M$89,'Individual Data'!$R$6:$R$5544,'age-length prop'!$C105,'Individual Data'!$N$6:$N$5544,'age-length prop'!$B$88)</f>
        <v>397.30894391490216</v>
      </c>
      <c r="N105" s="16">
        <f>SUMIFS('Individual Data'!$AB$6:$AB$5544,'Individual Data'!$V$6:$V$5544,'age-length prop'!$B105,'Individual Data'!$Y$6:$Y$5544,'age-length prop'!N$89,'Individual Data'!$R$6:$R$5544,'age-length prop'!$C105,'Individual Data'!$N$6:$N$5544,'age-length prop'!$B$88)</f>
        <v>142.41551628940724</v>
      </c>
      <c r="O105" s="16">
        <f>SUMIFS('Individual Data'!$AB$6:$AB$5544,'Individual Data'!$V$6:$V$5544,'age-length prop'!$B105,'Individual Data'!$Y$6:$Y$5544,'age-length prop'!O$89,'Individual Data'!$R$6:$R$5544,'age-length prop'!$C105,'Individual Data'!$N$6:$N$5544,'age-length prop'!$B$88)</f>
        <v>25.834539425653986</v>
      </c>
      <c r="P105" s="16">
        <f>SUMIFS('Individual Data'!$AB$6:$AB$5544,'Individual Data'!$V$6:$V$5544,'age-length prop'!$B105,'Individual Data'!$Y$6:$Y$5544,'age-length prop'!P$89,'Individual Data'!$R$6:$R$5544,'age-length prop'!$C105,'Individual Data'!$N$6:$N$5544,'age-length prop'!$B$88)</f>
        <v>11.658097686375321</v>
      </c>
      <c r="Q105" s="38">
        <f t="shared" si="315"/>
        <v>0</v>
      </c>
      <c r="R105" s="30">
        <f t="shared" si="316"/>
        <v>0</v>
      </c>
      <c r="S105" s="30">
        <f t="shared" si="317"/>
        <v>0</v>
      </c>
      <c r="T105" s="30">
        <f t="shared" si="318"/>
        <v>11.764895779331114</v>
      </c>
      <c r="U105" s="30">
        <f t="shared" si="319"/>
        <v>96.863840173114582</v>
      </c>
      <c r="V105" s="30">
        <f t="shared" si="320"/>
        <v>260.7716384154424</v>
      </c>
      <c r="W105" s="30">
        <f t="shared" si="321"/>
        <v>513.9060120703283</v>
      </c>
      <c r="X105" s="30">
        <f t="shared" si="322"/>
        <v>666.11679407348129</v>
      </c>
      <c r="Y105" s="30">
        <f t="shared" si="323"/>
        <v>315.18358403154741</v>
      </c>
      <c r="Z105" s="30">
        <f t="shared" si="324"/>
        <v>406.07713047850012</v>
      </c>
      <c r="AA105" s="30">
        <f t="shared" si="325"/>
        <v>145.30407140386686</v>
      </c>
      <c r="AB105" s="30">
        <f t="shared" si="326"/>
        <v>26.06815555988884</v>
      </c>
      <c r="AC105" s="30">
        <f t="shared" si="327"/>
        <v>13.140549177364678</v>
      </c>
      <c r="AD105" s="12">
        <f>VLOOKUP(A105,'PBT Tag Rates'!$B$5:$E$44,4,FALSE)</f>
        <v>0.95971980899999998</v>
      </c>
      <c r="AE105" s="30">
        <f t="shared" si="328"/>
        <v>0</v>
      </c>
      <c r="AF105" s="30">
        <f t="shared" si="329"/>
        <v>0</v>
      </c>
      <c r="AG105" s="30">
        <f t="shared" si="330"/>
        <v>0</v>
      </c>
      <c r="AH105" s="30">
        <f t="shared" si="331"/>
        <v>12.258677656752539</v>
      </c>
      <c r="AI105" s="30">
        <f t="shared" si="332"/>
        <v>100.92929130434838</v>
      </c>
      <c r="AJ105" s="30">
        <f t="shared" si="333"/>
        <v>271.71642803451022</v>
      </c>
      <c r="AK105" s="30">
        <f t="shared" si="334"/>
        <v>535.4750493332042</v>
      </c>
      <c r="AL105" s="30">
        <f t="shared" si="335"/>
        <v>694.0742369041601</v>
      </c>
      <c r="AM105" s="30">
        <f t="shared" si="336"/>
        <v>328.41208556480615</v>
      </c>
      <c r="AN105" s="30">
        <f t="shared" si="337"/>
        <v>423.12050524581821</v>
      </c>
      <c r="AO105" s="30">
        <f t="shared" si="338"/>
        <v>151.40259692593972</v>
      </c>
      <c r="AP105" s="30">
        <f t="shared" si="339"/>
        <v>27.162256437168988</v>
      </c>
      <c r="AQ105" s="30">
        <f t="shared" si="340"/>
        <v>13.692068303827913</v>
      </c>
      <c r="AS105" s="32">
        <f t="shared" si="274"/>
        <v>0</v>
      </c>
      <c r="AT105" s="33">
        <f t="shared" si="275"/>
        <v>2558.2431957105364</v>
      </c>
      <c r="BH105" s="16"/>
      <c r="BI105" s="38">
        <f t="shared" si="276"/>
        <v>0</v>
      </c>
      <c r="BJ105" s="30">
        <f t="shared" si="277"/>
        <v>0</v>
      </c>
      <c r="BK105" s="30">
        <f t="shared" si="278"/>
        <v>0</v>
      </c>
      <c r="BL105" s="30">
        <f t="shared" si="279"/>
        <v>0.49378187742142465</v>
      </c>
      <c r="BM105" s="30">
        <f t="shared" si="280"/>
        <v>4.0654511312338002</v>
      </c>
      <c r="BN105" s="30">
        <f t="shared" si="281"/>
        <v>10.944789619067819</v>
      </c>
      <c r="BO105" s="30">
        <f t="shared" si="282"/>
        <v>21.569037262875895</v>
      </c>
      <c r="BP105" s="30">
        <f t="shared" si="283"/>
        <v>27.957442830678815</v>
      </c>
      <c r="BQ105" s="30">
        <f t="shared" si="284"/>
        <v>13.228501533258736</v>
      </c>
      <c r="BR105" s="30">
        <f t="shared" si="285"/>
        <v>17.043374767318085</v>
      </c>
      <c r="BS105" s="30">
        <f t="shared" si="286"/>
        <v>6.0985255220728618</v>
      </c>
      <c r="BT105" s="30">
        <f t="shared" si="287"/>
        <v>1.0941008772801482</v>
      </c>
      <c r="BU105" s="30">
        <f t="shared" si="288"/>
        <v>0.55151912646323531</v>
      </c>
      <c r="BV105" s="13">
        <f t="shared" si="341"/>
        <v>0.13168724279835392</v>
      </c>
      <c r="BW105" s="30">
        <f>SUMIFS('Individual Data'!$X$6:$X$5544,'Individual Data'!$I$6:$I$5544,'age-length prop'!BW$7,'Individual Data'!$V$6:$V$5544,'age-length prop'!$B105,'Individual Data'!$R$6:$R$5544,'age-length prop'!$C105,'Individual Data'!$N$6:$N$5544,"M")</f>
        <v>32</v>
      </c>
      <c r="BX105" s="30">
        <f>SUMIFS('Individual Data'!$X$6:$X$5544,'Individual Data'!$I$6:$I$5544,'age-length prop'!BX$7,'Individual Data'!$V$6:$V$5544,'age-length prop'!$B105,'Individual Data'!$R$6:$R$5544,'age-length prop'!$C105,'Individual Data'!$N$6:$N$5544,"M")</f>
        <v>211</v>
      </c>
      <c r="BY105" s="45">
        <f t="shared" si="289"/>
        <v>0</v>
      </c>
      <c r="BZ105" s="16">
        <f t="shared" si="290"/>
        <v>0</v>
      </c>
      <c r="CA105" s="16">
        <f t="shared" si="291"/>
        <v>0</v>
      </c>
      <c r="CB105" s="16">
        <f t="shared" si="292"/>
        <v>6.5024773981422188E-2</v>
      </c>
      <c r="CC105" s="16">
        <f t="shared" si="293"/>
        <v>0.5353680502036281</v>
      </c>
      <c r="CD105" s="16">
        <f t="shared" si="294"/>
        <v>1.4412891679430875</v>
      </c>
      <c r="CE105" s="16">
        <f t="shared" si="295"/>
        <v>2.8403670469630811</v>
      </c>
      <c r="CF105" s="16">
        <f t="shared" si="296"/>
        <v>3.6816385620647001</v>
      </c>
      <c r="CG105" s="16">
        <f t="shared" si="297"/>
        <v>1.7420248932686404</v>
      </c>
      <c r="CH105" s="16">
        <f t="shared" si="298"/>
        <v>2.2443950310871554</v>
      </c>
      <c r="CI105" s="16">
        <f t="shared" si="299"/>
        <v>0.80309801113716706</v>
      </c>
      <c r="CJ105" s="16">
        <f t="shared" si="300"/>
        <v>0.14407912787228289</v>
      </c>
      <c r="CK105" s="46">
        <f t="shared" si="301"/>
        <v>7.2628033114500126E-2</v>
      </c>
      <c r="CL105" s="16"/>
      <c r="CM105" s="16">
        <f t="shared" si="302"/>
        <v>0</v>
      </c>
      <c r="CN105" s="16">
        <f t="shared" si="303"/>
        <v>0</v>
      </c>
      <c r="CO105" s="16">
        <f t="shared" si="304"/>
        <v>0</v>
      </c>
      <c r="CP105" s="16">
        <f t="shared" si="305"/>
        <v>0.42875710344000245</v>
      </c>
      <c r="CQ105" s="16">
        <f t="shared" si="306"/>
        <v>3.5300830810301718</v>
      </c>
      <c r="CR105" s="16">
        <f t="shared" si="307"/>
        <v>9.5035004511247312</v>
      </c>
      <c r="CS105" s="16">
        <f t="shared" si="308"/>
        <v>18.728670215912814</v>
      </c>
      <c r="CT105" s="16">
        <f t="shared" si="309"/>
        <v>24.275804268614113</v>
      </c>
      <c r="CU105" s="16">
        <f t="shared" si="310"/>
        <v>11.486476639990096</v>
      </c>
      <c r="CV105" s="16">
        <f t="shared" si="311"/>
        <v>14.798979736230928</v>
      </c>
      <c r="CW105" s="16">
        <f t="shared" si="312"/>
        <v>5.2954275109356947</v>
      </c>
      <c r="CX105" s="16">
        <f t="shared" si="313"/>
        <v>0.95002174940786521</v>
      </c>
      <c r="CY105" s="16">
        <f t="shared" si="314"/>
        <v>0.47889109334873514</v>
      </c>
    </row>
    <row r="106" spans="1:103" x14ac:dyDescent="0.25">
      <c r="A106" t="s">
        <v>221</v>
      </c>
      <c r="B106" t="s">
        <v>3543</v>
      </c>
      <c r="C106">
        <v>4</v>
      </c>
      <c r="D106" s="16">
        <f>SUMIFS('Individual Data'!$AB$6:$AB$5544,'Individual Data'!$V$6:$V$5544,'age-length prop'!$B106,'Individual Data'!$Y$6:$Y$5544,'age-length prop'!D$89,'Individual Data'!$R$6:$R$5544,'age-length prop'!$C106,'Individual Data'!$N$6:$N$5544,'age-length prop'!$B$88)</f>
        <v>0</v>
      </c>
      <c r="E106" s="16">
        <f>SUMIFS('Individual Data'!$AB$6:$AB$5544,'Individual Data'!$V$6:$V$5544,'age-length prop'!$B106,'Individual Data'!$Y$6:$Y$5544,'age-length prop'!E$89,'Individual Data'!$R$6:$R$5544,'age-length prop'!$C106,'Individual Data'!$N$6:$N$5544,'age-length prop'!$B$88)</f>
        <v>0</v>
      </c>
      <c r="F106" s="16">
        <f>SUMIFS('Individual Data'!$AB$6:$AB$5544,'Individual Data'!$V$6:$V$5544,'age-length prop'!$B106,'Individual Data'!$Y$6:$Y$5544,'age-length prop'!F$89,'Individual Data'!$R$6:$R$5544,'age-length prop'!$C106,'Individual Data'!$N$6:$N$5544,'age-length prop'!$B$88)</f>
        <v>0</v>
      </c>
      <c r="G106" s="16">
        <f>SUMIFS('Individual Data'!$AB$6:$AB$5544,'Individual Data'!$V$6:$V$5544,'age-length prop'!$B106,'Individual Data'!$Y$6:$Y$5544,'age-length prop'!G$89,'Individual Data'!$R$6:$R$5544,'age-length prop'!$C106,'Individual Data'!$N$6:$N$5544,'age-length prop'!$B$88)</f>
        <v>0</v>
      </c>
      <c r="H106" s="16">
        <f>SUMIFS('Individual Data'!$AB$6:$AB$5544,'Individual Data'!$V$6:$V$5544,'age-length prop'!$B106,'Individual Data'!$Y$6:$Y$5544,'age-length prop'!H$89,'Individual Data'!$R$6:$R$5544,'age-length prop'!$C106,'Individual Data'!$N$6:$N$5544,'age-length prop'!$B$88)</f>
        <v>0</v>
      </c>
      <c r="I106" s="16">
        <f>SUMIFS('Individual Data'!$AB$6:$AB$5544,'Individual Data'!$V$6:$V$5544,'age-length prop'!$B106,'Individual Data'!$Y$6:$Y$5544,'age-length prop'!I$89,'Individual Data'!$R$6:$R$5544,'age-length prop'!$C106,'Individual Data'!$N$6:$N$5544,'age-length prop'!$B$88)</f>
        <v>0</v>
      </c>
      <c r="J106" s="16">
        <f>SUMIFS('Individual Data'!$AB$6:$AB$5544,'Individual Data'!$V$6:$V$5544,'age-length prop'!$B106,'Individual Data'!$Y$6:$Y$5544,'age-length prop'!J$89,'Individual Data'!$R$6:$R$5544,'age-length prop'!$C106,'Individual Data'!$N$6:$N$5544,'age-length prop'!$B$88)</f>
        <v>0</v>
      </c>
      <c r="K106" s="16">
        <f>SUMIFS('Individual Data'!$AB$6:$AB$5544,'Individual Data'!$V$6:$V$5544,'age-length prop'!$B106,'Individual Data'!$Y$6:$Y$5544,'age-length prop'!K$89,'Individual Data'!$R$6:$R$5544,'age-length prop'!$C106,'Individual Data'!$N$6:$N$5544,'age-length prop'!$B$88)</f>
        <v>2.518344052903343</v>
      </c>
      <c r="L106" s="16">
        <f>SUMIFS('Individual Data'!$AB$6:$AB$5544,'Individual Data'!$V$6:$V$5544,'age-length prop'!$B106,'Individual Data'!$Y$6:$Y$5544,'age-length prop'!L$89,'Individual Data'!$R$6:$R$5544,'age-length prop'!$C106,'Individual Data'!$N$6:$N$5544,'age-length prop'!$B$88)</f>
        <v>23.316195372750641</v>
      </c>
      <c r="M106" s="16">
        <f>SUMIFS('Individual Data'!$AB$6:$AB$5544,'Individual Data'!$V$6:$V$5544,'age-length prop'!$B106,'Individual Data'!$Y$6:$Y$5544,'age-length prop'!M$89,'Individual Data'!$R$6:$R$5544,'age-length prop'!$C106,'Individual Data'!$N$6:$N$5544,'age-length prop'!$B$88)</f>
        <v>0</v>
      </c>
      <c r="N106" s="16">
        <f>SUMIFS('Individual Data'!$AB$6:$AB$5544,'Individual Data'!$V$6:$V$5544,'age-length prop'!$B106,'Individual Data'!$Y$6:$Y$5544,'age-length prop'!N$89,'Individual Data'!$R$6:$R$5544,'age-length prop'!$C106,'Individual Data'!$N$6:$N$5544,'age-length prop'!$B$88)</f>
        <v>0</v>
      </c>
      <c r="O106" s="16">
        <f>SUMIFS('Individual Data'!$AB$6:$AB$5544,'Individual Data'!$V$6:$V$5544,'age-length prop'!$B106,'Individual Data'!$Y$6:$Y$5544,'age-length prop'!O$89,'Individual Data'!$R$6:$R$5544,'age-length prop'!$C106,'Individual Data'!$N$6:$N$5544,'age-length prop'!$B$88)</f>
        <v>0</v>
      </c>
      <c r="P106" s="16">
        <f>SUMIFS('Individual Data'!$AB$6:$AB$5544,'Individual Data'!$V$6:$V$5544,'age-length prop'!$B106,'Individual Data'!$Y$6:$Y$5544,'age-length prop'!P$89,'Individual Data'!$R$6:$R$5544,'age-length prop'!$C106,'Individual Data'!$N$6:$N$5544,'age-length prop'!$B$88)</f>
        <v>0</v>
      </c>
      <c r="Q106" s="38">
        <f t="shared" si="315"/>
        <v>0</v>
      </c>
      <c r="R106" s="30">
        <f t="shared" si="316"/>
        <v>0</v>
      </c>
      <c r="S106" s="30">
        <f t="shared" si="317"/>
        <v>0</v>
      </c>
      <c r="T106" s="30">
        <f t="shared" si="318"/>
        <v>0</v>
      </c>
      <c r="U106" s="30">
        <f t="shared" si="319"/>
        <v>0</v>
      </c>
      <c r="V106" s="30">
        <f t="shared" si="320"/>
        <v>0</v>
      </c>
      <c r="W106" s="30">
        <f t="shared" si="321"/>
        <v>0</v>
      </c>
      <c r="X106" s="30">
        <f t="shared" si="322"/>
        <v>2.5487403415540046</v>
      </c>
      <c r="Y106" s="30">
        <f t="shared" si="323"/>
        <v>23.513953159624293</v>
      </c>
      <c r="Z106" s="30">
        <f t="shared" si="324"/>
        <v>0</v>
      </c>
      <c r="AA106" s="30">
        <f t="shared" si="325"/>
        <v>0</v>
      </c>
      <c r="AB106" s="30">
        <f t="shared" si="326"/>
        <v>0</v>
      </c>
      <c r="AC106" s="30">
        <f t="shared" si="327"/>
        <v>0</v>
      </c>
      <c r="AD106" s="12">
        <f>VLOOKUP(A106,'PBT Tag Rates'!$B$5:$E$44,4,FALSE)</f>
        <v>0.95971980899999998</v>
      </c>
      <c r="AE106" s="30">
        <f t="shared" si="328"/>
        <v>0</v>
      </c>
      <c r="AF106" s="30">
        <f t="shared" si="329"/>
        <v>0</v>
      </c>
      <c r="AG106" s="30">
        <f t="shared" si="330"/>
        <v>0</v>
      </c>
      <c r="AH106" s="30">
        <f t="shared" si="331"/>
        <v>0</v>
      </c>
      <c r="AI106" s="30">
        <f t="shared" si="332"/>
        <v>0</v>
      </c>
      <c r="AJ106" s="30">
        <f t="shared" si="333"/>
        <v>0</v>
      </c>
      <c r="AK106" s="30">
        <f t="shared" si="334"/>
        <v>0</v>
      </c>
      <c r="AL106" s="30">
        <f t="shared" si="335"/>
        <v>2.6557129671103876</v>
      </c>
      <c r="AM106" s="30">
        <f t="shared" si="336"/>
        <v>24.50085216447199</v>
      </c>
      <c r="AN106" s="30">
        <f t="shared" si="337"/>
        <v>0</v>
      </c>
      <c r="AO106" s="30">
        <f t="shared" si="338"/>
        <v>0</v>
      </c>
      <c r="AP106" s="30">
        <f t="shared" si="339"/>
        <v>0</v>
      </c>
      <c r="AQ106" s="30">
        <f t="shared" si="340"/>
        <v>0</v>
      </c>
      <c r="AS106" s="32">
        <f t="shared" si="274"/>
        <v>0</v>
      </c>
      <c r="AT106" s="33">
        <f t="shared" si="275"/>
        <v>27.156565131582376</v>
      </c>
      <c r="BH106" s="16"/>
      <c r="BI106" s="38">
        <f t="shared" si="276"/>
        <v>0</v>
      </c>
      <c r="BJ106" s="30">
        <f t="shared" si="277"/>
        <v>0</v>
      </c>
      <c r="BK106" s="30">
        <f t="shared" si="278"/>
        <v>0</v>
      </c>
      <c r="BL106" s="30">
        <f t="shared" si="279"/>
        <v>0</v>
      </c>
      <c r="BM106" s="30">
        <f t="shared" si="280"/>
        <v>0</v>
      </c>
      <c r="BN106" s="30">
        <f t="shared" si="281"/>
        <v>0</v>
      </c>
      <c r="BO106" s="30">
        <f t="shared" si="282"/>
        <v>0</v>
      </c>
      <c r="BP106" s="30">
        <f t="shared" si="283"/>
        <v>0.10697262555638298</v>
      </c>
      <c r="BQ106" s="30">
        <f t="shared" si="284"/>
        <v>0.98689900484769666</v>
      </c>
      <c r="BR106" s="30">
        <f t="shared" si="285"/>
        <v>0</v>
      </c>
      <c r="BS106" s="30">
        <f t="shared" si="286"/>
        <v>0</v>
      </c>
      <c r="BT106" s="30">
        <f t="shared" si="287"/>
        <v>0</v>
      </c>
      <c r="BU106" s="30">
        <f t="shared" si="288"/>
        <v>0</v>
      </c>
      <c r="BV106" s="13">
        <f t="shared" si="341"/>
        <v>0</v>
      </c>
      <c r="BW106" s="30">
        <f>SUMIFS('Individual Data'!$X$6:$X$5544,'Individual Data'!$I$6:$I$5544,'age-length prop'!BW$7,'Individual Data'!$V$6:$V$5544,'age-length prop'!$B106,'Individual Data'!$R$6:$R$5544,'age-length prop'!$C106,'Individual Data'!$N$6:$N$5544,"M")</f>
        <v>0</v>
      </c>
      <c r="BX106" s="30">
        <f>SUMIFS('Individual Data'!$X$6:$X$5544,'Individual Data'!$I$6:$I$5544,'age-length prop'!BX$7,'Individual Data'!$V$6:$V$5544,'age-length prop'!$B106,'Individual Data'!$R$6:$R$5544,'age-length prop'!$C106,'Individual Data'!$N$6:$N$5544,"M")</f>
        <v>3</v>
      </c>
      <c r="BY106" s="45">
        <f t="shared" si="289"/>
        <v>0</v>
      </c>
      <c r="BZ106" s="16">
        <f t="shared" si="290"/>
        <v>0</v>
      </c>
      <c r="CA106" s="16">
        <f t="shared" si="291"/>
        <v>0</v>
      </c>
      <c r="CB106" s="16">
        <f t="shared" si="292"/>
        <v>0</v>
      </c>
      <c r="CC106" s="16">
        <f t="shared" si="293"/>
        <v>0</v>
      </c>
      <c r="CD106" s="16">
        <f t="shared" si="294"/>
        <v>0</v>
      </c>
      <c r="CE106" s="16">
        <f t="shared" si="295"/>
        <v>0</v>
      </c>
      <c r="CF106" s="16">
        <f t="shared" si="296"/>
        <v>0</v>
      </c>
      <c r="CG106" s="16">
        <f t="shared" si="297"/>
        <v>0</v>
      </c>
      <c r="CH106" s="16">
        <f t="shared" si="298"/>
        <v>0</v>
      </c>
      <c r="CI106" s="16">
        <f t="shared" si="299"/>
        <v>0</v>
      </c>
      <c r="CJ106" s="16">
        <f t="shared" si="300"/>
        <v>0</v>
      </c>
      <c r="CK106" s="46">
        <f t="shared" si="301"/>
        <v>0</v>
      </c>
      <c r="CL106" s="16"/>
      <c r="CM106" s="16">
        <f t="shared" si="302"/>
        <v>0</v>
      </c>
      <c r="CN106" s="16">
        <f t="shared" si="303"/>
        <v>0</v>
      </c>
      <c r="CO106" s="16">
        <f t="shared" si="304"/>
        <v>0</v>
      </c>
      <c r="CP106" s="16">
        <f t="shared" si="305"/>
        <v>0</v>
      </c>
      <c r="CQ106" s="16">
        <f t="shared" si="306"/>
        <v>0</v>
      </c>
      <c r="CR106" s="16">
        <f t="shared" si="307"/>
        <v>0</v>
      </c>
      <c r="CS106" s="16">
        <f t="shared" si="308"/>
        <v>0</v>
      </c>
      <c r="CT106" s="16">
        <f t="shared" si="309"/>
        <v>0.10697262555638298</v>
      </c>
      <c r="CU106" s="16">
        <f t="shared" si="310"/>
        <v>0.98689900484769666</v>
      </c>
      <c r="CV106" s="16">
        <f t="shared" si="311"/>
        <v>0</v>
      </c>
      <c r="CW106" s="16">
        <f t="shared" si="312"/>
        <v>0</v>
      </c>
      <c r="CX106" s="16">
        <f t="shared" si="313"/>
        <v>0</v>
      </c>
      <c r="CY106" s="16">
        <f t="shared" si="314"/>
        <v>0</v>
      </c>
    </row>
    <row r="107" spans="1:103" x14ac:dyDescent="0.25">
      <c r="A107" t="s">
        <v>221</v>
      </c>
      <c r="B107" t="s">
        <v>3653</v>
      </c>
      <c r="C107">
        <v>4</v>
      </c>
      <c r="D107" s="16">
        <f>SUMIFS('Individual Data'!$AB$6:$AB$5544,'Individual Data'!$V$6:$V$5544,'age-length prop'!$B107,'Individual Data'!$Y$6:$Y$5544,'age-length prop'!D$89,'Individual Data'!$R$6:$R$5544,'age-length prop'!$C107,'Individual Data'!$N$6:$N$5544,'age-length prop'!$B$88)</f>
        <v>0</v>
      </c>
      <c r="E107" s="16">
        <f>SUMIFS('Individual Data'!$AB$6:$AB$5544,'Individual Data'!$V$6:$V$5544,'age-length prop'!$B107,'Individual Data'!$Y$6:$Y$5544,'age-length prop'!E$89,'Individual Data'!$R$6:$R$5544,'age-length prop'!$C107,'Individual Data'!$N$6:$N$5544,'age-length prop'!$B$88)</f>
        <v>0</v>
      </c>
      <c r="F107" s="16">
        <f>SUMIFS('Individual Data'!$AB$6:$AB$5544,'Individual Data'!$V$6:$V$5544,'age-length prop'!$B107,'Individual Data'!$Y$6:$Y$5544,'age-length prop'!F$89,'Individual Data'!$R$6:$R$5544,'age-length prop'!$C107,'Individual Data'!$N$6:$N$5544,'age-length prop'!$B$88)</f>
        <v>0</v>
      </c>
      <c r="G107" s="16">
        <f>SUMIFS('Individual Data'!$AB$6:$AB$5544,'Individual Data'!$V$6:$V$5544,'age-length prop'!$B107,'Individual Data'!$Y$6:$Y$5544,'age-length prop'!G$89,'Individual Data'!$R$6:$R$5544,'age-length prop'!$C107,'Individual Data'!$N$6:$N$5544,'age-length prop'!$B$88)</f>
        <v>23.316195372750641</v>
      </c>
      <c r="H107" s="16">
        <f>SUMIFS('Individual Data'!$AB$6:$AB$5544,'Individual Data'!$V$6:$V$5544,'age-length prop'!$B107,'Individual Data'!$Y$6:$Y$5544,'age-length prop'!H$89,'Individual Data'!$R$6:$R$5544,'age-length prop'!$C107,'Individual Data'!$N$6:$N$5544,'age-length prop'!$B$88)</f>
        <v>81.606683804627238</v>
      </c>
      <c r="I107" s="16">
        <f>SUMIFS('Individual Data'!$AB$6:$AB$5544,'Individual Data'!$V$6:$V$5544,'age-length prop'!$B107,'Individual Data'!$Y$6:$Y$5544,'age-length prop'!I$89,'Individual Data'!$R$6:$R$5544,'age-length prop'!$C107,'Individual Data'!$N$6:$N$5544,'age-length prop'!$B$88)</f>
        <v>34.974293059125962</v>
      </c>
      <c r="J107" s="16">
        <f>SUMIFS('Individual Data'!$AB$6:$AB$5544,'Individual Data'!$V$6:$V$5544,'age-length prop'!$B107,'Individual Data'!$Y$6:$Y$5544,'age-length prop'!J$89,'Individual Data'!$R$6:$R$5544,'age-length prop'!$C107,'Individual Data'!$N$6:$N$5544,'age-length prop'!$B$88)</f>
        <v>103.33815770261594</v>
      </c>
      <c r="K107" s="16">
        <f>SUMIFS('Individual Data'!$AB$6:$AB$5544,'Individual Data'!$V$6:$V$5544,'age-length prop'!$B107,'Individual Data'!$Y$6:$Y$5544,'age-length prop'!K$89,'Individual Data'!$R$6:$R$5544,'age-length prop'!$C107,'Individual Data'!$N$6:$N$5544,'age-length prop'!$B$88)</f>
        <v>86.643371910433927</v>
      </c>
      <c r="L107" s="16">
        <f>SUMIFS('Individual Data'!$AB$6:$AB$5544,'Individual Data'!$V$6:$V$5544,'age-length prop'!$B107,'Individual Data'!$Y$6:$Y$5544,'age-length prop'!L$89,'Individual Data'!$R$6:$R$5544,'age-length prop'!$C107,'Individual Data'!$N$6:$N$5544,'age-length prop'!$B$88)</f>
        <v>30.871227531460669</v>
      </c>
      <c r="M107" s="16">
        <f>SUMIFS('Individual Data'!$AB$6:$AB$5544,'Individual Data'!$V$6:$V$5544,'age-length prop'!$B107,'Individual Data'!$Y$6:$Y$5544,'age-length prop'!M$89,'Individual Data'!$R$6:$R$5544,'age-length prop'!$C107,'Individual Data'!$N$6:$N$5544,'age-length prop'!$B$88)</f>
        <v>72.466930171155269</v>
      </c>
      <c r="N107" s="16">
        <f>SUMIFS('Individual Data'!$AB$6:$AB$5544,'Individual Data'!$V$6:$V$5544,'age-length prop'!$B107,'Individual Data'!$Y$6:$Y$5544,'age-length prop'!N$89,'Individual Data'!$R$6:$R$5544,'age-length prop'!$C107,'Individual Data'!$N$6:$N$5544,'age-length prop'!$B$88)</f>
        <v>23.316195372750641</v>
      </c>
      <c r="O107" s="16">
        <f>SUMIFS('Individual Data'!$AB$6:$AB$5544,'Individual Data'!$V$6:$V$5544,'age-length prop'!$B107,'Individual Data'!$Y$6:$Y$5544,'age-length prop'!O$89,'Individual Data'!$R$6:$R$5544,'age-length prop'!$C107,'Individual Data'!$N$6:$N$5544,'age-length prop'!$B$88)</f>
        <v>0</v>
      </c>
      <c r="P107" s="16">
        <f>SUMIFS('Individual Data'!$AB$6:$AB$5544,'Individual Data'!$V$6:$V$5544,'age-length prop'!$B107,'Individual Data'!$Y$6:$Y$5544,'age-length prop'!P$89,'Individual Data'!$R$6:$R$5544,'age-length prop'!$C107,'Individual Data'!$N$6:$N$5544,'age-length prop'!$B$88)</f>
        <v>0</v>
      </c>
      <c r="Q107" s="38">
        <f t="shared" si="315"/>
        <v>0</v>
      </c>
      <c r="R107" s="30">
        <f t="shared" si="316"/>
        <v>0</v>
      </c>
      <c r="S107" s="30">
        <f t="shared" si="317"/>
        <v>0</v>
      </c>
      <c r="T107" s="30">
        <f t="shared" si="318"/>
        <v>23.529791558662229</v>
      </c>
      <c r="U107" s="30">
        <f t="shared" si="319"/>
        <v>82.527446585420378</v>
      </c>
      <c r="V107" s="30">
        <f t="shared" si="320"/>
        <v>35.214004608381778</v>
      </c>
      <c r="W107" s="30">
        <f t="shared" si="321"/>
        <v>104.69031557708556</v>
      </c>
      <c r="X107" s="30">
        <f t="shared" si="322"/>
        <v>87.689153140849967</v>
      </c>
      <c r="Y107" s="30">
        <f t="shared" si="323"/>
        <v>31.133063801791014</v>
      </c>
      <c r="Z107" s="30">
        <f t="shared" si="324"/>
        <v>74.066198380853592</v>
      </c>
      <c r="AA107" s="30">
        <f t="shared" si="325"/>
        <v>23.789108136391047</v>
      </c>
      <c r="AB107" s="30">
        <f t="shared" si="326"/>
        <v>0</v>
      </c>
      <c r="AC107" s="30">
        <f t="shared" si="327"/>
        <v>0</v>
      </c>
      <c r="AD107" s="12">
        <f>VLOOKUP(A107,'PBT Tag Rates'!$B$5:$E$44,4,FALSE)</f>
        <v>0.95971980899999998</v>
      </c>
      <c r="AE107" s="30">
        <f t="shared" si="328"/>
        <v>0</v>
      </c>
      <c r="AF107" s="30">
        <f t="shared" si="329"/>
        <v>0</v>
      </c>
      <c r="AG107" s="30">
        <f t="shared" si="330"/>
        <v>0</v>
      </c>
      <c r="AH107" s="30">
        <f t="shared" si="331"/>
        <v>24.517355313505078</v>
      </c>
      <c r="AI107" s="30">
        <f t="shared" si="332"/>
        <v>85.991188064995313</v>
      </c>
      <c r="AJ107" s="30">
        <f t="shared" si="333"/>
        <v>36.691963923380662</v>
      </c>
      <c r="AK107" s="30">
        <f t="shared" si="334"/>
        <v>109.08425000226869</v>
      </c>
      <c r="AL107" s="30">
        <f t="shared" si="335"/>
        <v>91.36953548163136</v>
      </c>
      <c r="AM107" s="30">
        <f t="shared" si="336"/>
        <v>32.439742839350956</v>
      </c>
      <c r="AN107" s="30">
        <f t="shared" si="337"/>
        <v>77.174814655569534</v>
      </c>
      <c r="AO107" s="30">
        <f t="shared" si="338"/>
        <v>24.787555610817915</v>
      </c>
      <c r="AP107" s="30">
        <f t="shared" si="339"/>
        <v>0</v>
      </c>
      <c r="AQ107" s="30">
        <f t="shared" si="340"/>
        <v>0</v>
      </c>
      <c r="AS107" s="32">
        <f t="shared" si="274"/>
        <v>0</v>
      </c>
      <c r="AT107" s="33">
        <f t="shared" si="275"/>
        <v>482.05640589151955</v>
      </c>
      <c r="BH107" s="16"/>
      <c r="BI107" s="38">
        <f t="shared" si="276"/>
        <v>0</v>
      </c>
      <c r="BJ107" s="30">
        <f t="shared" si="277"/>
        <v>0</v>
      </c>
      <c r="BK107" s="30">
        <f t="shared" si="278"/>
        <v>0</v>
      </c>
      <c r="BL107" s="30">
        <f t="shared" si="279"/>
        <v>0.98756375484284931</v>
      </c>
      <c r="BM107" s="30">
        <f t="shared" si="280"/>
        <v>3.4637414795749351</v>
      </c>
      <c r="BN107" s="30">
        <f t="shared" si="281"/>
        <v>1.4779593149988841</v>
      </c>
      <c r="BO107" s="30">
        <f t="shared" si="282"/>
        <v>4.3939344251831329</v>
      </c>
      <c r="BP107" s="30">
        <f t="shared" si="283"/>
        <v>3.6803823407813923</v>
      </c>
      <c r="BQ107" s="30">
        <f t="shared" si="284"/>
        <v>1.3066790375599417</v>
      </c>
      <c r="BR107" s="30">
        <f t="shared" si="285"/>
        <v>3.108616274715942</v>
      </c>
      <c r="BS107" s="30">
        <f t="shared" si="286"/>
        <v>0.9984474744268681</v>
      </c>
      <c r="BT107" s="30">
        <f t="shared" si="287"/>
        <v>0</v>
      </c>
      <c r="BU107" s="30">
        <f t="shared" si="288"/>
        <v>0</v>
      </c>
      <c r="BV107" s="13">
        <f t="shared" si="341"/>
        <v>0</v>
      </c>
      <c r="BW107" s="30">
        <f>SUMIFS('Individual Data'!$X$6:$X$5544,'Individual Data'!$I$6:$I$5544,'age-length prop'!BW$7,'Individual Data'!$V$6:$V$5544,'age-length prop'!$B107,'Individual Data'!$R$6:$R$5544,'age-length prop'!$C107,'Individual Data'!$N$6:$N$5544,"M")</f>
        <v>0</v>
      </c>
      <c r="BX107" s="30">
        <f>SUMIFS('Individual Data'!$X$6:$X$5544,'Individual Data'!$I$6:$I$5544,'age-length prop'!BX$7,'Individual Data'!$V$6:$V$5544,'age-length prop'!$B107,'Individual Data'!$R$6:$R$5544,'age-length prop'!$C107,'Individual Data'!$N$6:$N$5544,"M")</f>
        <v>47</v>
      </c>
      <c r="BY107" s="45">
        <f t="shared" si="289"/>
        <v>0</v>
      </c>
      <c r="BZ107" s="16">
        <f t="shared" si="290"/>
        <v>0</v>
      </c>
      <c r="CA107" s="16">
        <f t="shared" si="291"/>
        <v>0</v>
      </c>
      <c r="CB107" s="16">
        <f t="shared" si="292"/>
        <v>0</v>
      </c>
      <c r="CC107" s="16">
        <f t="shared" si="293"/>
        <v>0</v>
      </c>
      <c r="CD107" s="16">
        <f t="shared" si="294"/>
        <v>0</v>
      </c>
      <c r="CE107" s="16">
        <f t="shared" si="295"/>
        <v>0</v>
      </c>
      <c r="CF107" s="16">
        <f t="shared" si="296"/>
        <v>0</v>
      </c>
      <c r="CG107" s="16">
        <f t="shared" si="297"/>
        <v>0</v>
      </c>
      <c r="CH107" s="16">
        <f t="shared" si="298"/>
        <v>0</v>
      </c>
      <c r="CI107" s="16">
        <f t="shared" si="299"/>
        <v>0</v>
      </c>
      <c r="CJ107" s="16">
        <f t="shared" si="300"/>
        <v>0</v>
      </c>
      <c r="CK107" s="46">
        <f t="shared" si="301"/>
        <v>0</v>
      </c>
      <c r="CL107" s="16"/>
      <c r="CM107" s="16">
        <f t="shared" si="302"/>
        <v>0</v>
      </c>
      <c r="CN107" s="16">
        <f t="shared" si="303"/>
        <v>0</v>
      </c>
      <c r="CO107" s="16">
        <f t="shared" si="304"/>
        <v>0</v>
      </c>
      <c r="CP107" s="16">
        <f t="shared" si="305"/>
        <v>0.98756375484284931</v>
      </c>
      <c r="CQ107" s="16">
        <f t="shared" si="306"/>
        <v>3.4637414795749351</v>
      </c>
      <c r="CR107" s="16">
        <f t="shared" si="307"/>
        <v>1.4779593149988841</v>
      </c>
      <c r="CS107" s="16">
        <f t="shared" si="308"/>
        <v>4.3939344251831329</v>
      </c>
      <c r="CT107" s="16">
        <f t="shared" si="309"/>
        <v>3.6803823407813923</v>
      </c>
      <c r="CU107" s="16">
        <f t="shared" si="310"/>
        <v>1.3066790375599417</v>
      </c>
      <c r="CV107" s="16">
        <f t="shared" si="311"/>
        <v>3.108616274715942</v>
      </c>
      <c r="CW107" s="16">
        <f t="shared" si="312"/>
        <v>0.9984474744268681</v>
      </c>
      <c r="CX107" s="16">
        <f t="shared" si="313"/>
        <v>0</v>
      </c>
      <c r="CY107" s="16">
        <f t="shared" si="314"/>
        <v>0</v>
      </c>
    </row>
    <row r="108" spans="1:103" x14ac:dyDescent="0.25">
      <c r="A108" t="s">
        <v>221</v>
      </c>
      <c r="B108" t="s">
        <v>3396</v>
      </c>
      <c r="C108">
        <v>4</v>
      </c>
      <c r="D108" s="16">
        <f>SUMIFS('Individual Data'!$AB$6:$AB$5544,'Individual Data'!$V$6:$V$5544,'age-length prop'!$B108,'Individual Data'!$Y$6:$Y$5544,'age-length prop'!D$89,'Individual Data'!$R$6:$R$5544,'age-length prop'!$C108,'Individual Data'!$N$6:$N$5544,'age-length prop'!$B$88)</f>
        <v>0</v>
      </c>
      <c r="E108" s="16">
        <f>SUMIFS('Individual Data'!$AB$6:$AB$5544,'Individual Data'!$V$6:$V$5544,'age-length prop'!$B108,'Individual Data'!$Y$6:$Y$5544,'age-length prop'!E$89,'Individual Data'!$R$6:$R$5544,'age-length prop'!$C108,'Individual Data'!$N$6:$N$5544,'age-length prop'!$B$88)</f>
        <v>0</v>
      </c>
      <c r="F108" s="16">
        <f>SUMIFS('Individual Data'!$AB$6:$AB$5544,'Individual Data'!$V$6:$V$5544,'age-length prop'!$B108,'Individual Data'!$Y$6:$Y$5544,'age-length prop'!F$89,'Individual Data'!$R$6:$R$5544,'age-length prop'!$C108,'Individual Data'!$N$6:$N$5544,'age-length prop'!$B$88)</f>
        <v>0</v>
      </c>
      <c r="G108" s="16">
        <f>SUMIFS('Individual Data'!$AB$6:$AB$5544,'Individual Data'!$V$6:$V$5544,'age-length prop'!$B108,'Individual Data'!$Y$6:$Y$5544,'age-length prop'!G$89,'Individual Data'!$R$6:$R$5544,'age-length prop'!$C108,'Individual Data'!$N$6:$N$5544,'age-length prop'!$B$88)</f>
        <v>0</v>
      </c>
      <c r="H108" s="16">
        <f>SUMIFS('Individual Data'!$AB$6:$AB$5544,'Individual Data'!$V$6:$V$5544,'age-length prop'!$B108,'Individual Data'!$Y$6:$Y$5544,'age-length prop'!H$89,'Individual Data'!$R$6:$R$5544,'age-length prop'!$C108,'Individual Data'!$N$6:$N$5544,'age-length prop'!$B$88)</f>
        <v>14.176441739278664</v>
      </c>
      <c r="I108" s="16">
        <f>SUMIFS('Individual Data'!$AB$6:$AB$5544,'Individual Data'!$V$6:$V$5544,'age-length prop'!$B108,'Individual Data'!$Y$6:$Y$5544,'age-length prop'!I$89,'Individual Data'!$R$6:$R$5544,'age-length prop'!$C108,'Individual Data'!$N$6:$N$5544,'age-length prop'!$B$88)</f>
        <v>144.93386034231057</v>
      </c>
      <c r="J108" s="16">
        <f>SUMIFS('Individual Data'!$AB$6:$AB$5544,'Individual Data'!$V$6:$V$5544,'age-length prop'!$B108,'Individual Data'!$Y$6:$Y$5544,'age-length prop'!J$89,'Individual Data'!$R$6:$R$5544,'age-length prop'!$C108,'Individual Data'!$N$6:$N$5544,'age-length prop'!$B$88)</f>
        <v>260.86373830944331</v>
      </c>
      <c r="K108" s="16">
        <f>SUMIFS('Individual Data'!$AB$6:$AB$5544,'Individual Data'!$V$6:$V$5544,'age-length prop'!$B108,'Individual Data'!$Y$6:$Y$5544,'age-length prop'!K$89,'Individual Data'!$R$6:$R$5544,'age-length prop'!$C108,'Individual Data'!$N$6:$N$5544,'age-length prop'!$B$88)</f>
        <v>357.58048643149044</v>
      </c>
      <c r="L108" s="16">
        <f>SUMIFS('Individual Data'!$AB$6:$AB$5544,'Individual Data'!$V$6:$V$5544,'age-length prop'!$B108,'Individual Data'!$Y$6:$Y$5544,'age-length prop'!L$89,'Individual Data'!$R$6:$R$5544,'age-length prop'!$C108,'Individual Data'!$N$6:$N$5544,'age-length prop'!$B$88)</f>
        <v>279.42576925790809</v>
      </c>
      <c r="M108" s="16">
        <f>SUMIFS('Individual Data'!$AB$6:$AB$5544,'Individual Data'!$V$6:$V$5544,'age-length prop'!$B108,'Individual Data'!$Y$6:$Y$5544,'age-length prop'!M$89,'Individual Data'!$R$6:$R$5544,'age-length prop'!$C108,'Individual Data'!$N$6:$N$5544,'age-length prop'!$B$88)</f>
        <v>222.06890340417289</v>
      </c>
      <c r="N108" s="16">
        <f>SUMIFS('Individual Data'!$AB$6:$AB$5544,'Individual Data'!$V$6:$V$5544,'age-length prop'!$B108,'Individual Data'!$Y$6:$Y$5544,'age-length prop'!N$89,'Individual Data'!$R$6:$R$5544,'age-length prop'!$C108,'Individual Data'!$N$6:$N$5544,'age-length prop'!$B$88)</f>
        <v>134.20938523407665</v>
      </c>
      <c r="O108" s="16">
        <f>SUMIFS('Individual Data'!$AB$6:$AB$5544,'Individual Data'!$V$6:$V$5544,'age-length prop'!$B108,'Individual Data'!$Y$6:$Y$5544,'age-length prop'!O$89,'Individual Data'!$R$6:$R$5544,'age-length prop'!$C108,'Individual Data'!$N$6:$N$5544,'age-length prop'!$B$88)</f>
        <v>16.694785792182007</v>
      </c>
      <c r="P108" s="16">
        <f>SUMIFS('Individual Data'!$AB$6:$AB$5544,'Individual Data'!$V$6:$V$5544,'age-length prop'!$B108,'Individual Data'!$Y$6:$Y$5544,'age-length prop'!P$89,'Individual Data'!$R$6:$R$5544,'age-length prop'!$C108,'Individual Data'!$N$6:$N$5544,'age-length prop'!$B$88)</f>
        <v>11.658097686375321</v>
      </c>
      <c r="Q108" s="38">
        <f t="shared" si="315"/>
        <v>0</v>
      </c>
      <c r="R108" s="30">
        <f t="shared" si="316"/>
        <v>0</v>
      </c>
      <c r="S108" s="30">
        <f t="shared" si="317"/>
        <v>0</v>
      </c>
      <c r="T108" s="30">
        <f t="shared" si="318"/>
        <v>0</v>
      </c>
      <c r="U108" s="30">
        <f t="shared" si="319"/>
        <v>14.336393587694173</v>
      </c>
      <c r="V108" s="30">
        <f t="shared" si="320"/>
        <v>145.9272276748124</v>
      </c>
      <c r="W108" s="30">
        <f t="shared" si="321"/>
        <v>264.27708499338331</v>
      </c>
      <c r="X108" s="30">
        <f t="shared" si="322"/>
        <v>361.89646528627992</v>
      </c>
      <c r="Y108" s="30">
        <f t="shared" si="323"/>
        <v>281.79573660637578</v>
      </c>
      <c r="Z108" s="30">
        <f t="shared" si="324"/>
        <v>226.96972832856335</v>
      </c>
      <c r="AA108" s="30">
        <f t="shared" si="325"/>
        <v>136.93149878059901</v>
      </c>
      <c r="AB108" s="30">
        <f t="shared" si="326"/>
        <v>16.84575311752846</v>
      </c>
      <c r="AC108" s="30">
        <f t="shared" si="327"/>
        <v>13.140549177364678</v>
      </c>
      <c r="AD108" s="12">
        <f>VLOOKUP(A108,'PBT Tag Rates'!$B$5:$E$44,4,FALSE)</f>
        <v>0.95971980899999998</v>
      </c>
      <c r="AE108" s="30">
        <f t="shared" si="328"/>
        <v>0</v>
      </c>
      <c r="AF108" s="30">
        <f t="shared" si="329"/>
        <v>0</v>
      </c>
      <c r="AG108" s="30">
        <f t="shared" si="330"/>
        <v>0</v>
      </c>
      <c r="AH108" s="30">
        <f t="shared" si="331"/>
        <v>0</v>
      </c>
      <c r="AI108" s="30">
        <f t="shared" si="332"/>
        <v>14.938103239353033</v>
      </c>
      <c r="AJ108" s="30">
        <f t="shared" si="333"/>
        <v>152.05190755295996</v>
      </c>
      <c r="AK108" s="30">
        <f t="shared" si="334"/>
        <v>275.36900094700798</v>
      </c>
      <c r="AL108" s="30">
        <f t="shared" si="335"/>
        <v>377.08554298088882</v>
      </c>
      <c r="AM108" s="30">
        <f t="shared" si="336"/>
        <v>293.62292406988945</v>
      </c>
      <c r="AN108" s="30">
        <f t="shared" si="337"/>
        <v>236.49582534412744</v>
      </c>
      <c r="AO108" s="30">
        <f t="shared" si="338"/>
        <v>142.67862088131497</v>
      </c>
      <c r="AP108" s="30">
        <f t="shared" si="339"/>
        <v>17.552782551275296</v>
      </c>
      <c r="AQ108" s="30">
        <f t="shared" si="340"/>
        <v>13.692068303827913</v>
      </c>
      <c r="AS108" s="32">
        <f t="shared" si="274"/>
        <v>0</v>
      </c>
      <c r="AT108" s="33">
        <f t="shared" si="275"/>
        <v>1523.486775870645</v>
      </c>
      <c r="BH108" s="16"/>
      <c r="BI108" s="38">
        <f t="shared" si="276"/>
        <v>0</v>
      </c>
      <c r="BJ108" s="30">
        <f t="shared" si="277"/>
        <v>0</v>
      </c>
      <c r="BK108" s="30">
        <f t="shared" si="278"/>
        <v>0</v>
      </c>
      <c r="BL108" s="30">
        <f t="shared" si="279"/>
        <v>0</v>
      </c>
      <c r="BM108" s="30">
        <f t="shared" si="280"/>
        <v>0.60170965165885981</v>
      </c>
      <c r="BN108" s="30">
        <f t="shared" si="281"/>
        <v>6.1246798781475604</v>
      </c>
      <c r="BO108" s="30">
        <f t="shared" si="282"/>
        <v>11.091915953624664</v>
      </c>
      <c r="BP108" s="30">
        <f t="shared" si="283"/>
        <v>15.189077694608898</v>
      </c>
      <c r="BQ108" s="30">
        <f t="shared" si="284"/>
        <v>11.827187463513667</v>
      </c>
      <c r="BR108" s="30">
        <f t="shared" si="285"/>
        <v>9.5260970155640905</v>
      </c>
      <c r="BS108" s="30">
        <f t="shared" si="286"/>
        <v>5.7471221007159556</v>
      </c>
      <c r="BT108" s="30">
        <f t="shared" si="287"/>
        <v>0.70702943374683613</v>
      </c>
      <c r="BU108" s="30">
        <f t="shared" si="288"/>
        <v>0.55151912646323531</v>
      </c>
      <c r="BV108" s="13">
        <f t="shared" si="341"/>
        <v>0.34358974358974359</v>
      </c>
      <c r="BW108" s="30">
        <f>SUMIFS('Individual Data'!$X$6:$X$5544,'Individual Data'!$I$6:$I$5544,'age-length prop'!BW$7,'Individual Data'!$V$6:$V$5544,'age-length prop'!$B108,'Individual Data'!$R$6:$R$5544,'age-length prop'!$C108,'Individual Data'!$N$6:$N$5544,"M")</f>
        <v>67</v>
      </c>
      <c r="BX108" s="30">
        <f>SUMIFS('Individual Data'!$X$6:$X$5544,'Individual Data'!$I$6:$I$5544,'age-length prop'!BX$7,'Individual Data'!$V$6:$V$5544,'age-length prop'!$B108,'Individual Data'!$R$6:$R$5544,'age-length prop'!$C108,'Individual Data'!$N$6:$N$5544,"M")</f>
        <v>128</v>
      </c>
      <c r="BY108" s="45">
        <f t="shared" si="289"/>
        <v>0</v>
      </c>
      <c r="BZ108" s="16">
        <f t="shared" si="290"/>
        <v>0</v>
      </c>
      <c r="CA108" s="16">
        <f t="shared" si="291"/>
        <v>0</v>
      </c>
      <c r="CB108" s="16">
        <f t="shared" si="292"/>
        <v>0</v>
      </c>
      <c r="CC108" s="16">
        <f t="shared" si="293"/>
        <v>0.20674126492894157</v>
      </c>
      <c r="CD108" s="16">
        <f t="shared" si="294"/>
        <v>2.1043771889019824</v>
      </c>
      <c r="CE108" s="16">
        <f t="shared" si="295"/>
        <v>3.8110685584248847</v>
      </c>
      <c r="CF108" s="16">
        <f t="shared" si="296"/>
        <v>5.2188113104553651</v>
      </c>
      <c r="CG108" s="16">
        <f t="shared" si="297"/>
        <v>4.0637003079764904</v>
      </c>
      <c r="CH108" s="16">
        <f t="shared" si="298"/>
        <v>3.2730692309886873</v>
      </c>
      <c r="CI108" s="16">
        <f t="shared" si="299"/>
        <v>1.9746522089639438</v>
      </c>
      <c r="CJ108" s="16">
        <f t="shared" si="300"/>
        <v>0.24292806185147703</v>
      </c>
      <c r="CK108" s="46">
        <f t="shared" si="301"/>
        <v>0.18949631524634239</v>
      </c>
      <c r="CL108" s="16"/>
      <c r="CM108" s="16">
        <f t="shared" si="302"/>
        <v>0</v>
      </c>
      <c r="CN108" s="16">
        <f t="shared" si="303"/>
        <v>0</v>
      </c>
      <c r="CO108" s="16">
        <f t="shared" si="304"/>
        <v>0</v>
      </c>
      <c r="CP108" s="16">
        <f t="shared" si="305"/>
        <v>0</v>
      </c>
      <c r="CQ108" s="16">
        <f t="shared" si="306"/>
        <v>0.39496838672991824</v>
      </c>
      <c r="CR108" s="16">
        <f t="shared" si="307"/>
        <v>4.020302689245578</v>
      </c>
      <c r="CS108" s="16">
        <f t="shared" si="308"/>
        <v>7.2808473951997792</v>
      </c>
      <c r="CT108" s="16">
        <f t="shared" si="309"/>
        <v>9.9702663841535326</v>
      </c>
      <c r="CU108" s="16">
        <f t="shared" si="310"/>
        <v>7.7634871555371765</v>
      </c>
      <c r="CV108" s="16">
        <f t="shared" si="311"/>
        <v>6.2530277845754032</v>
      </c>
      <c r="CW108" s="16">
        <f t="shared" si="312"/>
        <v>3.7724698917520119</v>
      </c>
      <c r="CX108" s="16">
        <f t="shared" si="313"/>
        <v>0.4641013718953591</v>
      </c>
      <c r="CY108" s="16">
        <f t="shared" si="314"/>
        <v>0.36202281121689295</v>
      </c>
    </row>
    <row r="109" spans="1:103" x14ac:dyDescent="0.25">
      <c r="A109" t="s">
        <v>221</v>
      </c>
      <c r="B109" t="s">
        <v>3951</v>
      </c>
      <c r="C109">
        <v>4</v>
      </c>
      <c r="D109" s="16">
        <f>SUMIFS('Individual Data'!$AB$6:$AB$5544,'Individual Data'!$V$6:$V$5544,'age-length prop'!$B109,'Individual Data'!$Y$6:$Y$5544,'age-length prop'!D$89,'Individual Data'!$R$6:$R$5544,'age-length prop'!$C109,'Individual Data'!$N$6:$N$5544,'age-length prop'!$B$88)</f>
        <v>0</v>
      </c>
      <c r="E109" s="16">
        <f>SUMIFS('Individual Data'!$AB$6:$AB$5544,'Individual Data'!$V$6:$V$5544,'age-length prop'!$B109,'Individual Data'!$Y$6:$Y$5544,'age-length prop'!E$89,'Individual Data'!$R$6:$R$5544,'age-length prop'!$C109,'Individual Data'!$N$6:$N$5544,'age-length prop'!$B$88)</f>
        <v>0</v>
      </c>
      <c r="F109" s="16">
        <f>SUMIFS('Individual Data'!$AB$6:$AB$5544,'Individual Data'!$V$6:$V$5544,'age-length prop'!$B109,'Individual Data'!$Y$6:$Y$5544,'age-length prop'!F$89,'Individual Data'!$R$6:$R$5544,'age-length prop'!$C109,'Individual Data'!$N$6:$N$5544,'age-length prop'!$B$88)</f>
        <v>23.316195372750641</v>
      </c>
      <c r="G109" s="16">
        <f>SUMIFS('Individual Data'!$AB$6:$AB$5544,'Individual Data'!$V$6:$V$5544,'age-length prop'!$B109,'Individual Data'!$Y$6:$Y$5544,'age-length prop'!G$89,'Individual Data'!$R$6:$R$5544,'age-length prop'!$C109,'Individual Data'!$N$6:$N$5544,'age-length prop'!$B$88)</f>
        <v>72.466930171155269</v>
      </c>
      <c r="H109" s="16">
        <f>SUMIFS('Individual Data'!$AB$6:$AB$5544,'Individual Data'!$V$6:$V$5544,'age-length prop'!$B109,'Individual Data'!$Y$6:$Y$5544,'age-length prop'!H$89,'Individual Data'!$R$6:$R$5544,'age-length prop'!$C109,'Individual Data'!$N$6:$N$5544,'age-length prop'!$B$88)</f>
        <v>221.50385604113117</v>
      </c>
      <c r="I109" s="16">
        <f>SUMIFS('Individual Data'!$AB$6:$AB$5544,'Individual Data'!$V$6:$V$5544,'age-length prop'!$B109,'Individual Data'!$Y$6:$Y$5544,'age-length prop'!I$89,'Individual Data'!$R$6:$R$5544,'age-length prop'!$C109,'Individual Data'!$N$6:$N$5544,'age-length prop'!$B$88)</f>
        <v>233.1619537275065</v>
      </c>
      <c r="J109" s="16">
        <f>SUMIFS('Individual Data'!$AB$6:$AB$5544,'Individual Data'!$V$6:$V$5544,'age-length prop'!$B109,'Individual Data'!$Y$6:$Y$5544,'age-length prop'!J$89,'Individual Data'!$R$6:$R$5544,'age-length prop'!$C109,'Individual Data'!$N$6:$N$5544,'age-length prop'!$B$88)</f>
        <v>86.643371910433927</v>
      </c>
      <c r="K109" s="16">
        <f>SUMIFS('Individual Data'!$AB$6:$AB$5544,'Individual Data'!$V$6:$V$5544,'age-length prop'!$B109,'Individual Data'!$Y$6:$Y$5544,'age-length prop'!K$89,'Individual Data'!$R$6:$R$5544,'age-length prop'!$C109,'Individual Data'!$N$6:$N$5544,'age-length prop'!$B$88)</f>
        <v>63.327176537683286</v>
      </c>
      <c r="L109" s="16">
        <f>SUMIFS('Individual Data'!$AB$6:$AB$5544,'Individual Data'!$V$6:$V$5544,'age-length prop'!$B109,'Individual Data'!$Y$6:$Y$5544,'age-length prop'!L$89,'Individual Data'!$R$6:$R$5544,'age-length prop'!$C109,'Individual Data'!$N$6:$N$5544,'age-length prop'!$B$88)</f>
        <v>14.176441739278664</v>
      </c>
      <c r="M109" s="16">
        <f>SUMIFS('Individual Data'!$AB$6:$AB$5544,'Individual Data'!$V$6:$V$5544,'age-length prop'!$B109,'Individual Data'!$Y$6:$Y$5544,'age-length prop'!M$89,'Individual Data'!$R$6:$R$5544,'age-length prop'!$C109,'Individual Data'!$N$6:$N$5544,'age-length prop'!$B$88)</f>
        <v>2.518344052903343</v>
      </c>
      <c r="N109" s="16">
        <f>SUMIFS('Individual Data'!$AB$6:$AB$5544,'Individual Data'!$V$6:$V$5544,'age-length prop'!$B109,'Individual Data'!$Y$6:$Y$5544,'age-length prop'!N$89,'Individual Data'!$R$6:$R$5544,'age-length prop'!$C109,'Individual Data'!$N$6:$N$5544,'age-length prop'!$B$88)</f>
        <v>2.518344052903343</v>
      </c>
      <c r="O109" s="16">
        <f>SUMIFS('Individual Data'!$AB$6:$AB$5544,'Individual Data'!$V$6:$V$5544,'age-length prop'!$B109,'Individual Data'!$Y$6:$Y$5544,'age-length prop'!O$89,'Individual Data'!$R$6:$R$5544,'age-length prop'!$C109,'Individual Data'!$N$6:$N$5544,'age-length prop'!$B$88)</f>
        <v>0</v>
      </c>
      <c r="P109" s="16">
        <f>SUMIFS('Individual Data'!$AB$6:$AB$5544,'Individual Data'!$V$6:$V$5544,'age-length prop'!$B109,'Individual Data'!$Y$6:$Y$5544,'age-length prop'!P$89,'Individual Data'!$R$6:$R$5544,'age-length prop'!$C109,'Individual Data'!$N$6:$N$5544,'age-length prop'!$B$88)</f>
        <v>0</v>
      </c>
      <c r="Q109" s="38">
        <f t="shared" si="315"/>
        <v>0</v>
      </c>
      <c r="R109" s="30">
        <f t="shared" si="316"/>
        <v>0</v>
      </c>
      <c r="S109" s="30">
        <f t="shared" si="317"/>
        <v>23.316195372750641</v>
      </c>
      <c r="T109" s="30">
        <f t="shared" si="318"/>
        <v>73.130788902900576</v>
      </c>
      <c r="U109" s="30">
        <f t="shared" si="319"/>
        <v>224.00306930328401</v>
      </c>
      <c r="V109" s="30">
        <f t="shared" si="320"/>
        <v>234.76003072254525</v>
      </c>
      <c r="W109" s="30">
        <f t="shared" si="321"/>
        <v>87.777082053945875</v>
      </c>
      <c r="X109" s="30">
        <f t="shared" si="322"/>
        <v>64.091532438637984</v>
      </c>
      <c r="Y109" s="30">
        <f t="shared" si="323"/>
        <v>14.296680127201054</v>
      </c>
      <c r="Z109" s="30">
        <f t="shared" si="324"/>
        <v>2.5739212323889209</v>
      </c>
      <c r="AA109" s="30">
        <f t="shared" si="325"/>
        <v>2.5694225855205364</v>
      </c>
      <c r="AB109" s="30">
        <f t="shared" si="326"/>
        <v>0</v>
      </c>
      <c r="AC109" s="30">
        <f t="shared" si="327"/>
        <v>0</v>
      </c>
      <c r="AD109" s="12">
        <f>VLOOKUP(A109,'PBT Tag Rates'!$B$5:$E$44,4,FALSE)</f>
        <v>0.95971980899999998</v>
      </c>
      <c r="AE109" s="30">
        <f t="shared" si="328"/>
        <v>0</v>
      </c>
      <c r="AF109" s="30">
        <f t="shared" si="329"/>
        <v>0</v>
      </c>
      <c r="AG109" s="30">
        <f t="shared" si="330"/>
        <v>24.294794328612884</v>
      </c>
      <c r="AH109" s="30">
        <f t="shared" si="331"/>
        <v>76.200145310224158</v>
      </c>
      <c r="AI109" s="30">
        <f t="shared" si="332"/>
        <v>233.40465331927311</v>
      </c>
      <c r="AJ109" s="30">
        <f t="shared" si="333"/>
        <v>244.61309282253782</v>
      </c>
      <c r="AK109" s="30">
        <f t="shared" si="334"/>
        <v>91.461154839980878</v>
      </c>
      <c r="AL109" s="30">
        <f t="shared" si="335"/>
        <v>66.781504182371194</v>
      </c>
      <c r="AM109" s="30">
        <f t="shared" si="336"/>
        <v>14.896722973862316</v>
      </c>
      <c r="AN109" s="30">
        <f t="shared" si="337"/>
        <v>2.6819507196281296</v>
      </c>
      <c r="AO109" s="30">
        <f t="shared" si="338"/>
        <v>2.6772632610321963</v>
      </c>
      <c r="AP109" s="30">
        <f t="shared" si="339"/>
        <v>0</v>
      </c>
      <c r="AQ109" s="30">
        <f t="shared" si="340"/>
        <v>0</v>
      </c>
      <c r="AS109" s="32">
        <f t="shared" si="274"/>
        <v>24.294794328612884</v>
      </c>
      <c r="AT109" s="33">
        <f t="shared" si="275"/>
        <v>732.71648742890989</v>
      </c>
      <c r="BH109" s="16"/>
      <c r="BI109" s="38">
        <f t="shared" si="276"/>
        <v>0</v>
      </c>
      <c r="BJ109" s="30">
        <f t="shared" si="277"/>
        <v>0</v>
      </c>
      <c r="BK109" s="30">
        <f t="shared" si="278"/>
        <v>0.97859895586224255</v>
      </c>
      <c r="BL109" s="30">
        <f t="shared" si="279"/>
        <v>3.0693564073235819</v>
      </c>
      <c r="BM109" s="30">
        <f t="shared" si="280"/>
        <v>9.4015840159891013</v>
      </c>
      <c r="BN109" s="30">
        <f t="shared" si="281"/>
        <v>9.8530620999925702</v>
      </c>
      <c r="BO109" s="30">
        <f t="shared" si="282"/>
        <v>3.6840727860350029</v>
      </c>
      <c r="BP109" s="30">
        <f t="shared" si="283"/>
        <v>2.68997174373321</v>
      </c>
      <c r="BQ109" s="30">
        <f t="shared" si="284"/>
        <v>0.60004284666126217</v>
      </c>
      <c r="BR109" s="30">
        <f t="shared" si="285"/>
        <v>0.10802948723920869</v>
      </c>
      <c r="BS109" s="30">
        <f t="shared" si="286"/>
        <v>0.10784067551165988</v>
      </c>
      <c r="BT109" s="30">
        <f t="shared" si="287"/>
        <v>0</v>
      </c>
      <c r="BU109" s="30">
        <f t="shared" si="288"/>
        <v>0</v>
      </c>
      <c r="BV109" s="13">
        <f t="shared" si="341"/>
        <v>0.86764705882352944</v>
      </c>
      <c r="BW109" s="30">
        <f>SUMIFS('Individual Data'!$X$6:$X$5544,'Individual Data'!$I$6:$I$5544,'age-length prop'!BW$7,'Individual Data'!$V$6:$V$5544,'age-length prop'!$B109,'Individual Data'!$R$6:$R$5544,'age-length prop'!$C109,'Individual Data'!$N$6:$N$5544,"M")</f>
        <v>59</v>
      </c>
      <c r="BX109" s="30">
        <f>SUMIFS('Individual Data'!$X$6:$X$5544,'Individual Data'!$I$6:$I$5544,'age-length prop'!BX$7,'Individual Data'!$V$6:$V$5544,'age-length prop'!$B109,'Individual Data'!$R$6:$R$5544,'age-length prop'!$C109,'Individual Data'!$N$6:$N$5544,"M")</f>
        <v>9</v>
      </c>
      <c r="BY109" s="45">
        <f t="shared" si="289"/>
        <v>0</v>
      </c>
      <c r="BZ109" s="16">
        <f t="shared" si="290"/>
        <v>0</v>
      </c>
      <c r="CA109" s="16">
        <f t="shared" si="291"/>
        <v>0.84907850582165167</v>
      </c>
      <c r="CB109" s="16">
        <f t="shared" si="292"/>
        <v>2.6631180592954609</v>
      </c>
      <c r="CC109" s="16">
        <f t="shared" si="293"/>
        <v>8.1572567197552495</v>
      </c>
      <c r="CD109" s="16">
        <f t="shared" si="294"/>
        <v>8.5489803514641416</v>
      </c>
      <c r="CE109" s="16">
        <f t="shared" si="295"/>
        <v>3.1964749172950762</v>
      </c>
      <c r="CF109" s="16">
        <f t="shared" si="296"/>
        <v>2.3339460717685205</v>
      </c>
      <c r="CG109" s="16">
        <f t="shared" si="297"/>
        <v>0.52062541107374216</v>
      </c>
      <c r="CH109" s="16">
        <f t="shared" si="298"/>
        <v>9.3731466869313426E-2</v>
      </c>
      <c r="CI109" s="16">
        <f t="shared" si="299"/>
        <v>9.3567644929234306E-2</v>
      </c>
      <c r="CJ109" s="16">
        <f t="shared" si="300"/>
        <v>0</v>
      </c>
      <c r="CK109" s="46">
        <f t="shared" si="301"/>
        <v>0</v>
      </c>
      <c r="CL109" s="16"/>
      <c r="CM109" s="16">
        <f t="shared" si="302"/>
        <v>0</v>
      </c>
      <c r="CN109" s="16">
        <f t="shared" si="303"/>
        <v>0</v>
      </c>
      <c r="CO109" s="16">
        <f t="shared" si="304"/>
        <v>0.1295204500405909</v>
      </c>
      <c r="CP109" s="16">
        <f t="shared" si="305"/>
        <v>0.40623834802812103</v>
      </c>
      <c r="CQ109" s="16">
        <f t="shared" si="306"/>
        <v>1.2443272962338514</v>
      </c>
      <c r="CR109" s="16">
        <f t="shared" si="307"/>
        <v>1.3040817485284282</v>
      </c>
      <c r="CS109" s="16">
        <f t="shared" si="308"/>
        <v>0.48759786873992678</v>
      </c>
      <c r="CT109" s="16">
        <f t="shared" si="309"/>
        <v>0.35602567196468948</v>
      </c>
      <c r="CU109" s="16">
        <f t="shared" si="310"/>
        <v>7.9417435587519972E-2</v>
      </c>
      <c r="CV109" s="16">
        <f t="shared" si="311"/>
        <v>1.4298020369895265E-2</v>
      </c>
      <c r="CW109" s="16">
        <f t="shared" si="312"/>
        <v>1.4273030582425569E-2</v>
      </c>
      <c r="CX109" s="16">
        <f t="shared" si="313"/>
        <v>0</v>
      </c>
      <c r="CY109" s="16">
        <f t="shared" si="314"/>
        <v>0</v>
      </c>
    </row>
    <row r="110" spans="1:103" x14ac:dyDescent="0.25">
      <c r="A110" t="s">
        <v>221</v>
      </c>
      <c r="B110" t="s">
        <v>3363</v>
      </c>
      <c r="C110">
        <v>4</v>
      </c>
      <c r="D110" s="16">
        <f>SUMIFS('Individual Data'!$AB$6:$AB$5544,'Individual Data'!$V$6:$V$5544,'age-length prop'!$B110,'Individual Data'!$Y$6:$Y$5544,'age-length prop'!D$89,'Individual Data'!$R$6:$R$5544,'age-length prop'!$C110,'Individual Data'!$N$6:$N$5544,'age-length prop'!$B$88)</f>
        <v>0</v>
      </c>
      <c r="E110" s="16">
        <f>SUMIFS('Individual Data'!$AB$6:$AB$5544,'Individual Data'!$V$6:$V$5544,'age-length prop'!$B110,'Individual Data'!$Y$6:$Y$5544,'age-length prop'!E$89,'Individual Data'!$R$6:$R$5544,'age-length prop'!$C110,'Individual Data'!$N$6:$N$5544,'age-length prop'!$B$88)</f>
        <v>0</v>
      </c>
      <c r="F110" s="16">
        <f>SUMIFS('Individual Data'!$AB$6:$AB$5544,'Individual Data'!$V$6:$V$5544,'age-length prop'!$B110,'Individual Data'!$Y$6:$Y$5544,'age-length prop'!F$89,'Individual Data'!$R$6:$R$5544,'age-length prop'!$C110,'Individual Data'!$N$6:$N$5544,'age-length prop'!$B$88)</f>
        <v>0</v>
      </c>
      <c r="G110" s="16">
        <f>SUMIFS('Individual Data'!$AB$6:$AB$5544,'Individual Data'!$V$6:$V$5544,'age-length prop'!$B110,'Individual Data'!$Y$6:$Y$5544,'age-length prop'!G$89,'Individual Data'!$R$6:$R$5544,'age-length prop'!$C110,'Individual Data'!$N$6:$N$5544,'age-length prop'!$B$88)</f>
        <v>11.658097686375321</v>
      </c>
      <c r="H110" s="16">
        <f>SUMIFS('Individual Data'!$AB$6:$AB$5544,'Individual Data'!$V$6:$V$5544,'age-length prop'!$B110,'Individual Data'!$Y$6:$Y$5544,'age-length prop'!H$89,'Individual Data'!$R$6:$R$5544,'age-length prop'!$C110,'Individual Data'!$N$6:$N$5544,'age-length prop'!$B$88)</f>
        <v>23.316195372750641</v>
      </c>
      <c r="I110" s="16">
        <f>SUMIFS('Individual Data'!$AB$6:$AB$5544,'Individual Data'!$V$6:$V$5544,'age-length prop'!$B110,'Individual Data'!$Y$6:$Y$5544,'age-length prop'!I$89,'Individual Data'!$R$6:$R$5544,'age-length prop'!$C110,'Individual Data'!$N$6:$N$5544,'age-length prop'!$B$88)</f>
        <v>51.669078851307965</v>
      </c>
      <c r="J110" s="16">
        <f>SUMIFS('Individual Data'!$AB$6:$AB$5544,'Individual Data'!$V$6:$V$5544,'age-length prop'!$B110,'Individual Data'!$Y$6:$Y$5544,'age-length prop'!J$89,'Individual Data'!$R$6:$R$5544,'age-length prop'!$C110,'Individual Data'!$N$6:$N$5544,'age-length prop'!$B$88)</f>
        <v>134.20938523407665</v>
      </c>
      <c r="K110" s="16">
        <f>SUMIFS('Individual Data'!$AB$6:$AB$5544,'Individual Data'!$V$6:$V$5544,'age-length prop'!$B110,'Individual Data'!$Y$6:$Y$5544,'age-length prop'!K$89,'Individual Data'!$R$6:$R$5544,'age-length prop'!$C110,'Individual Data'!$N$6:$N$5544,'age-length prop'!$B$88)</f>
        <v>176.73871045191265</v>
      </c>
      <c r="L110" s="16">
        <f>SUMIFS('Individual Data'!$AB$6:$AB$5544,'Individual Data'!$V$6:$V$5544,'age-length prop'!$B110,'Individual Data'!$Y$6:$Y$5544,'age-length prop'!L$89,'Individual Data'!$R$6:$R$5544,'age-length prop'!$C110,'Individual Data'!$N$6:$N$5544,'age-length prop'!$B$88)</f>
        <v>252.00650835749218</v>
      </c>
      <c r="M110" s="16">
        <f>SUMIFS('Individual Data'!$AB$6:$AB$5544,'Individual Data'!$V$6:$V$5544,'age-length prop'!$B110,'Individual Data'!$Y$6:$Y$5544,'age-length prop'!M$89,'Individual Data'!$R$6:$R$5544,'age-length prop'!$C110,'Individual Data'!$N$6:$N$5544,'age-length prop'!$B$88)</f>
        <v>164.42951386891681</v>
      </c>
      <c r="N110" s="16">
        <f>SUMIFS('Individual Data'!$AB$6:$AB$5544,'Individual Data'!$V$6:$V$5544,'age-length prop'!$B110,'Individual Data'!$Y$6:$Y$5544,'age-length prop'!N$89,'Individual Data'!$R$6:$R$5544,'age-length prop'!$C110,'Individual Data'!$N$6:$N$5544,'age-length prop'!$B$88)</f>
        <v>83.47392896091003</v>
      </c>
      <c r="O110" s="16">
        <f>SUMIFS('Individual Data'!$AB$6:$AB$5544,'Individual Data'!$V$6:$V$5544,'age-length prop'!$B110,'Individual Data'!$Y$6:$Y$5544,'age-length prop'!O$89,'Individual Data'!$R$6:$R$5544,'age-length prop'!$C110,'Individual Data'!$N$6:$N$5544,'age-length prop'!$B$88)</f>
        <v>2.518344052903343</v>
      </c>
      <c r="P110" s="16">
        <f>SUMIFS('Individual Data'!$AB$6:$AB$5544,'Individual Data'!$V$6:$V$5544,'age-length prop'!$B110,'Individual Data'!$Y$6:$Y$5544,'age-length prop'!P$89,'Individual Data'!$R$6:$R$5544,'age-length prop'!$C110,'Individual Data'!$N$6:$N$5544,'age-length prop'!$B$88)</f>
        <v>11.658097686375321</v>
      </c>
      <c r="Q110" s="38">
        <f t="shared" si="315"/>
        <v>0</v>
      </c>
      <c r="R110" s="30">
        <f t="shared" si="316"/>
        <v>0</v>
      </c>
      <c r="S110" s="30">
        <f t="shared" si="317"/>
        <v>0</v>
      </c>
      <c r="T110" s="30">
        <f t="shared" si="318"/>
        <v>11.764895779331114</v>
      </c>
      <c r="U110" s="30">
        <f t="shared" si="319"/>
        <v>23.579270452977255</v>
      </c>
      <c r="V110" s="30">
        <f t="shared" si="320"/>
        <v>52.023215385794288</v>
      </c>
      <c r="W110" s="30">
        <f t="shared" si="321"/>
        <v>135.96548657269562</v>
      </c>
      <c r="X110" s="30">
        <f t="shared" si="322"/>
        <v>178.87193797991804</v>
      </c>
      <c r="Y110" s="30">
        <f t="shared" si="323"/>
        <v>254.14391750910607</v>
      </c>
      <c r="Z110" s="30">
        <f t="shared" si="324"/>
        <v>168.05829866283071</v>
      </c>
      <c r="AA110" s="30">
        <f t="shared" si="325"/>
        <v>85.166996196182978</v>
      </c>
      <c r="AB110" s="30">
        <f t="shared" si="326"/>
        <v>2.5411168917226949</v>
      </c>
      <c r="AC110" s="30">
        <f t="shared" si="327"/>
        <v>13.140549177364678</v>
      </c>
      <c r="AD110" s="12">
        <f>VLOOKUP(A110,'PBT Tag Rates'!$B$5:$E$44,4,FALSE)</f>
        <v>0.95971980899999998</v>
      </c>
      <c r="AE110" s="30">
        <f t="shared" si="328"/>
        <v>0</v>
      </c>
      <c r="AF110" s="30">
        <f t="shared" si="329"/>
        <v>0</v>
      </c>
      <c r="AG110" s="30">
        <f t="shared" si="330"/>
        <v>0</v>
      </c>
      <c r="AH110" s="30">
        <f t="shared" si="331"/>
        <v>12.258677656752539</v>
      </c>
      <c r="AI110" s="30">
        <f t="shared" si="332"/>
        <v>24.568910875712952</v>
      </c>
      <c r="AJ110" s="30">
        <f t="shared" si="333"/>
        <v>54.206670423944836</v>
      </c>
      <c r="AK110" s="30">
        <f t="shared" si="334"/>
        <v>141.67206438550821</v>
      </c>
      <c r="AL110" s="30">
        <f t="shared" si="335"/>
        <v>186.37933311629504</v>
      </c>
      <c r="AM110" s="30">
        <f t="shared" si="336"/>
        <v>264.8105364980604</v>
      </c>
      <c r="AN110" s="30">
        <f t="shared" si="337"/>
        <v>175.11183689950357</v>
      </c>
      <c r="AO110" s="30">
        <f t="shared" si="338"/>
        <v>88.741521637366745</v>
      </c>
      <c r="AP110" s="30">
        <f t="shared" si="339"/>
        <v>2.647769555127204</v>
      </c>
      <c r="AQ110" s="30">
        <f t="shared" si="340"/>
        <v>13.692068303827913</v>
      </c>
      <c r="AS110" s="32">
        <f t="shared" si="274"/>
        <v>0</v>
      </c>
      <c r="AT110" s="33">
        <f t="shared" si="275"/>
        <v>964.08938935209949</v>
      </c>
      <c r="BH110" s="16"/>
      <c r="BI110" s="38">
        <f t="shared" si="276"/>
        <v>0</v>
      </c>
      <c r="BJ110" s="30">
        <f t="shared" si="277"/>
        <v>0</v>
      </c>
      <c r="BK110" s="30">
        <f t="shared" si="278"/>
        <v>0</v>
      </c>
      <c r="BL110" s="30">
        <f t="shared" si="279"/>
        <v>0.49378187742142465</v>
      </c>
      <c r="BM110" s="30">
        <f t="shared" si="280"/>
        <v>0.98964042273569675</v>
      </c>
      <c r="BN110" s="30">
        <f t="shared" si="281"/>
        <v>2.183455038150548</v>
      </c>
      <c r="BO110" s="30">
        <f t="shared" si="282"/>
        <v>5.7065778128125828</v>
      </c>
      <c r="BP110" s="30">
        <f t="shared" si="283"/>
        <v>7.5073951363769993</v>
      </c>
      <c r="BQ110" s="30">
        <f t="shared" si="284"/>
        <v>10.666618988954326</v>
      </c>
      <c r="BR110" s="30">
        <f t="shared" si="285"/>
        <v>7.0535382366728641</v>
      </c>
      <c r="BS110" s="30">
        <f t="shared" si="286"/>
        <v>3.5745254411837664</v>
      </c>
      <c r="BT110" s="30">
        <f t="shared" si="287"/>
        <v>0.10665266340450907</v>
      </c>
      <c r="BU110" s="30">
        <f t="shared" si="288"/>
        <v>0.55151912646323531</v>
      </c>
      <c r="BV110" s="13">
        <f t="shared" si="341"/>
        <v>0.38686131386861317</v>
      </c>
      <c r="BW110" s="30">
        <f>SUMIFS('Individual Data'!$X$6:$X$5544,'Individual Data'!$I$6:$I$5544,'age-length prop'!BW$7,'Individual Data'!$V$6:$V$5544,'age-length prop'!$B110,'Individual Data'!$R$6:$R$5544,'age-length prop'!$C110,'Individual Data'!$N$6:$N$5544,"M")</f>
        <v>53</v>
      </c>
      <c r="BX110" s="30">
        <f>SUMIFS('Individual Data'!$X$6:$X$5544,'Individual Data'!$I$6:$I$5544,'age-length prop'!BX$7,'Individual Data'!$V$6:$V$5544,'age-length prop'!$B110,'Individual Data'!$R$6:$R$5544,'age-length prop'!$C110,'Individual Data'!$N$6:$N$5544,"M")</f>
        <v>84</v>
      </c>
      <c r="BY110" s="45">
        <f t="shared" si="289"/>
        <v>0</v>
      </c>
      <c r="BZ110" s="16">
        <f t="shared" si="290"/>
        <v>0</v>
      </c>
      <c r="CA110" s="16">
        <f t="shared" si="291"/>
        <v>0</v>
      </c>
      <c r="CB110" s="16">
        <f t="shared" si="292"/>
        <v>0.19102510586376284</v>
      </c>
      <c r="CC110" s="16">
        <f t="shared" si="293"/>
        <v>0.38285359419702142</v>
      </c>
      <c r="CD110" s="16">
        <f t="shared" si="294"/>
        <v>0.84469428483196385</v>
      </c>
      <c r="CE110" s="16">
        <f t="shared" si="295"/>
        <v>2.2076541903581526</v>
      </c>
      <c r="CF110" s="16">
        <f t="shared" si="296"/>
        <v>2.9043207461896423</v>
      </c>
      <c r="CG110" s="16">
        <f t="shared" si="297"/>
        <v>4.1265022366027688</v>
      </c>
      <c r="CH110" s="16">
        <f t="shared" si="298"/>
        <v>2.7287410696617651</v>
      </c>
      <c r="CI110" s="16">
        <f t="shared" si="299"/>
        <v>1.382845608633136</v>
      </c>
      <c r="CJ110" s="16">
        <f t="shared" si="300"/>
        <v>4.1259789492255339E-2</v>
      </c>
      <c r="CK110" s="46">
        <f t="shared" si="301"/>
        <v>0.21336141388723703</v>
      </c>
      <c r="CL110" s="16"/>
      <c r="CM110" s="16">
        <f t="shared" si="302"/>
        <v>0</v>
      </c>
      <c r="CN110" s="16">
        <f t="shared" si="303"/>
        <v>0</v>
      </c>
      <c r="CO110" s="16">
        <f t="shared" si="304"/>
        <v>0</v>
      </c>
      <c r="CP110" s="16">
        <f t="shared" si="305"/>
        <v>0.30275677155766179</v>
      </c>
      <c r="CQ110" s="16">
        <f t="shared" si="306"/>
        <v>0.60678682853867527</v>
      </c>
      <c r="CR110" s="16">
        <f t="shared" si="307"/>
        <v>1.3387607533185839</v>
      </c>
      <c r="CS110" s="16">
        <f t="shared" si="308"/>
        <v>3.4989236224544298</v>
      </c>
      <c r="CT110" s="16">
        <f t="shared" si="309"/>
        <v>4.6030743901873565</v>
      </c>
      <c r="CU110" s="16">
        <f t="shared" si="310"/>
        <v>6.5401167523515564</v>
      </c>
      <c r="CV110" s="16">
        <f t="shared" si="311"/>
        <v>4.3247971670110985</v>
      </c>
      <c r="CW110" s="16">
        <f t="shared" si="312"/>
        <v>2.1916798325506304</v>
      </c>
      <c r="CX110" s="16">
        <f t="shared" si="313"/>
        <v>6.5392873912253735E-2</v>
      </c>
      <c r="CY110" s="16">
        <f t="shared" si="314"/>
        <v>0.33815771257599825</v>
      </c>
    </row>
    <row r="111" spans="1:103" x14ac:dyDescent="0.25">
      <c r="A111" t="s">
        <v>221</v>
      </c>
      <c r="B111" t="s">
        <v>3876</v>
      </c>
      <c r="C111">
        <v>4</v>
      </c>
      <c r="D111" s="16">
        <f>SUMIFS('Individual Data'!$AB$6:$AB$5544,'Individual Data'!$V$6:$V$5544,'age-length prop'!$B111,'Individual Data'!$Y$6:$Y$5544,'age-length prop'!D$89,'Individual Data'!$R$6:$R$5544,'age-length prop'!$C111,'Individual Data'!$N$6:$N$5544,'age-length prop'!$B$88)</f>
        <v>0</v>
      </c>
      <c r="E111" s="16">
        <f>SUMIFS('Individual Data'!$AB$6:$AB$5544,'Individual Data'!$V$6:$V$5544,'age-length prop'!$B111,'Individual Data'!$Y$6:$Y$5544,'age-length prop'!E$89,'Individual Data'!$R$6:$R$5544,'age-length prop'!$C111,'Individual Data'!$N$6:$N$5544,'age-length prop'!$B$88)</f>
        <v>0</v>
      </c>
      <c r="F111" s="16">
        <f>SUMIFS('Individual Data'!$AB$6:$AB$5544,'Individual Data'!$V$6:$V$5544,'age-length prop'!$B111,'Individual Data'!$Y$6:$Y$5544,'age-length prop'!F$89,'Individual Data'!$R$6:$R$5544,'age-length prop'!$C111,'Individual Data'!$N$6:$N$5544,'age-length prop'!$B$88)</f>
        <v>0</v>
      </c>
      <c r="G111" s="16">
        <f>SUMIFS('Individual Data'!$AB$6:$AB$5544,'Individual Data'!$V$6:$V$5544,'age-length prop'!$B111,'Individual Data'!$Y$6:$Y$5544,'age-length prop'!G$89,'Individual Data'!$R$6:$R$5544,'age-length prop'!$C111,'Individual Data'!$N$6:$N$5544,'age-length prop'!$B$88)</f>
        <v>11.658097686375321</v>
      </c>
      <c r="H111" s="16">
        <f>SUMIFS('Individual Data'!$AB$6:$AB$5544,'Individual Data'!$V$6:$V$5544,'age-length prop'!$B111,'Individual Data'!$Y$6:$Y$5544,'age-length prop'!H$89,'Individual Data'!$R$6:$R$5544,'age-length prop'!$C111,'Individual Data'!$N$6:$N$5544,'age-length prop'!$B$88)</f>
        <v>0</v>
      </c>
      <c r="I111" s="16">
        <f>SUMIFS('Individual Data'!$AB$6:$AB$5544,'Individual Data'!$V$6:$V$5544,'age-length prop'!$B111,'Individual Data'!$Y$6:$Y$5544,'age-length prop'!I$89,'Individual Data'!$R$6:$R$5544,'age-length prop'!$C111,'Individual Data'!$N$6:$N$5544,'age-length prop'!$B$88)</f>
        <v>58.290488431876604</v>
      </c>
      <c r="J111" s="16">
        <f>SUMIFS('Individual Data'!$AB$6:$AB$5544,'Individual Data'!$V$6:$V$5544,'age-length prop'!$B111,'Individual Data'!$Y$6:$Y$5544,'age-length prop'!J$89,'Individual Data'!$R$6:$R$5544,'age-length prop'!$C111,'Individual Data'!$N$6:$N$5544,'age-length prop'!$B$88)</f>
        <v>58.290488431876604</v>
      </c>
      <c r="K111" s="16">
        <f>SUMIFS('Individual Data'!$AB$6:$AB$5544,'Individual Data'!$V$6:$V$5544,'age-length prop'!$B111,'Individual Data'!$Y$6:$Y$5544,'age-length prop'!K$89,'Individual Data'!$R$6:$R$5544,'age-length prop'!$C111,'Individual Data'!$N$6:$N$5544,'age-length prop'!$B$88)</f>
        <v>0</v>
      </c>
      <c r="L111" s="16">
        <f>SUMIFS('Individual Data'!$AB$6:$AB$5544,'Individual Data'!$V$6:$V$5544,'age-length prop'!$B111,'Individual Data'!$Y$6:$Y$5544,'age-length prop'!L$89,'Individual Data'!$R$6:$R$5544,'age-length prop'!$C111,'Individual Data'!$N$6:$N$5544,'age-length prop'!$B$88)</f>
        <v>25.834539425653986</v>
      </c>
      <c r="M111" s="16">
        <f>SUMIFS('Individual Data'!$AB$6:$AB$5544,'Individual Data'!$V$6:$V$5544,'age-length prop'!$B111,'Individual Data'!$Y$6:$Y$5544,'age-length prop'!M$89,'Individual Data'!$R$6:$R$5544,'age-length prop'!$C111,'Individual Data'!$N$6:$N$5544,'age-length prop'!$B$88)</f>
        <v>11.658097686375321</v>
      </c>
      <c r="N111" s="16">
        <f>SUMIFS('Individual Data'!$AB$6:$AB$5544,'Individual Data'!$V$6:$V$5544,'age-length prop'!$B111,'Individual Data'!$Y$6:$Y$5544,'age-length prop'!N$89,'Individual Data'!$R$6:$R$5544,'age-length prop'!$C111,'Individual Data'!$N$6:$N$5544,'age-length prop'!$B$88)</f>
        <v>0</v>
      </c>
      <c r="O111" s="16">
        <f>SUMIFS('Individual Data'!$AB$6:$AB$5544,'Individual Data'!$V$6:$V$5544,'age-length prop'!$B111,'Individual Data'!$Y$6:$Y$5544,'age-length prop'!O$89,'Individual Data'!$R$6:$R$5544,'age-length prop'!$C111,'Individual Data'!$N$6:$N$5544,'age-length prop'!$B$88)</f>
        <v>0</v>
      </c>
      <c r="P111" s="16">
        <f>SUMIFS('Individual Data'!$AB$6:$AB$5544,'Individual Data'!$V$6:$V$5544,'age-length prop'!$B111,'Individual Data'!$Y$6:$Y$5544,'age-length prop'!P$89,'Individual Data'!$R$6:$R$5544,'age-length prop'!$C111,'Individual Data'!$N$6:$N$5544,'age-length prop'!$B$88)</f>
        <v>0</v>
      </c>
      <c r="Q111" s="38">
        <f t="shared" si="315"/>
        <v>0</v>
      </c>
      <c r="R111" s="30">
        <f t="shared" si="316"/>
        <v>0</v>
      </c>
      <c r="S111" s="30">
        <f t="shared" si="317"/>
        <v>0</v>
      </c>
      <c r="T111" s="30">
        <f t="shared" si="318"/>
        <v>11.764895779331114</v>
      </c>
      <c r="U111" s="30">
        <f t="shared" si="319"/>
        <v>0</v>
      </c>
      <c r="V111" s="30">
        <f t="shared" si="320"/>
        <v>58.690007680636292</v>
      </c>
      <c r="W111" s="30">
        <f t="shared" si="321"/>
        <v>59.053207109005164</v>
      </c>
      <c r="X111" s="30">
        <f t="shared" si="322"/>
        <v>0</v>
      </c>
      <c r="Y111" s="30">
        <f t="shared" si="323"/>
        <v>26.053656707013204</v>
      </c>
      <c r="Z111" s="30">
        <f t="shared" si="324"/>
        <v>11.915379524744111</v>
      </c>
      <c r="AA111" s="30">
        <f t="shared" si="325"/>
        <v>0</v>
      </c>
      <c r="AB111" s="30">
        <f t="shared" si="326"/>
        <v>0</v>
      </c>
      <c r="AC111" s="30">
        <f t="shared" si="327"/>
        <v>0</v>
      </c>
      <c r="AD111" s="12">
        <f>VLOOKUP(A111,'PBT Tag Rates'!$B$5:$E$44,4,FALSE)</f>
        <v>0.95971980899999998</v>
      </c>
      <c r="AE111" s="30">
        <f t="shared" si="328"/>
        <v>0</v>
      </c>
      <c r="AF111" s="30">
        <f t="shared" si="329"/>
        <v>0</v>
      </c>
      <c r="AG111" s="30">
        <f t="shared" si="330"/>
        <v>0</v>
      </c>
      <c r="AH111" s="30">
        <f t="shared" si="331"/>
        <v>12.258677656752539</v>
      </c>
      <c r="AI111" s="30">
        <f t="shared" si="332"/>
        <v>0</v>
      </c>
      <c r="AJ111" s="30">
        <f t="shared" si="333"/>
        <v>61.153273205634427</v>
      </c>
      <c r="AK111" s="30">
        <f t="shared" si="334"/>
        <v>61.531716398077563</v>
      </c>
      <c r="AL111" s="30">
        <f t="shared" si="335"/>
        <v>0</v>
      </c>
      <c r="AM111" s="30">
        <f t="shared" si="336"/>
        <v>27.147149056098314</v>
      </c>
      <c r="AN111" s="30">
        <f t="shared" si="337"/>
        <v>12.4154773226569</v>
      </c>
      <c r="AO111" s="30">
        <f t="shared" si="338"/>
        <v>0</v>
      </c>
      <c r="AP111" s="30">
        <f t="shared" si="339"/>
        <v>0</v>
      </c>
      <c r="AQ111" s="30">
        <f t="shared" si="340"/>
        <v>0</v>
      </c>
      <c r="AS111" s="32">
        <f t="shared" si="274"/>
        <v>0</v>
      </c>
      <c r="AT111" s="33">
        <f t="shared" si="275"/>
        <v>174.50629363921973</v>
      </c>
      <c r="BH111" s="16"/>
      <c r="BI111" s="38">
        <f t="shared" si="276"/>
        <v>0</v>
      </c>
      <c r="BJ111" s="30">
        <f t="shared" si="277"/>
        <v>0</v>
      </c>
      <c r="BK111" s="30">
        <f t="shared" si="278"/>
        <v>0</v>
      </c>
      <c r="BL111" s="30">
        <f t="shared" si="279"/>
        <v>0.49378187742142465</v>
      </c>
      <c r="BM111" s="30">
        <f t="shared" si="280"/>
        <v>0</v>
      </c>
      <c r="BN111" s="30">
        <f t="shared" si="281"/>
        <v>2.4632655249981354</v>
      </c>
      <c r="BO111" s="30">
        <f t="shared" si="282"/>
        <v>2.4785092890723988</v>
      </c>
      <c r="BP111" s="30">
        <f t="shared" si="283"/>
        <v>0</v>
      </c>
      <c r="BQ111" s="30">
        <f t="shared" si="284"/>
        <v>1.0934923490851105</v>
      </c>
      <c r="BR111" s="30">
        <f t="shared" si="285"/>
        <v>0.50009779791278852</v>
      </c>
      <c r="BS111" s="30">
        <f t="shared" si="286"/>
        <v>0</v>
      </c>
      <c r="BT111" s="30">
        <f t="shared" si="287"/>
        <v>0</v>
      </c>
      <c r="BU111" s="30">
        <f t="shared" si="288"/>
        <v>0</v>
      </c>
      <c r="BV111" s="13">
        <f t="shared" si="341"/>
        <v>0.93333333333333335</v>
      </c>
      <c r="BW111" s="30">
        <f>SUMIFS('Individual Data'!$X$6:$X$5544,'Individual Data'!$I$6:$I$5544,'age-length prop'!BW$7,'Individual Data'!$V$6:$V$5544,'age-length prop'!$B111,'Individual Data'!$R$6:$R$5544,'age-length prop'!$C111,'Individual Data'!$N$6:$N$5544,"M")</f>
        <v>14</v>
      </c>
      <c r="BX111" s="30">
        <f>SUMIFS('Individual Data'!$X$6:$X$5544,'Individual Data'!$I$6:$I$5544,'age-length prop'!BX$7,'Individual Data'!$V$6:$V$5544,'age-length prop'!$B111,'Individual Data'!$R$6:$R$5544,'age-length prop'!$C111,'Individual Data'!$N$6:$N$5544,"M")</f>
        <v>1</v>
      </c>
      <c r="BY111" s="45">
        <f t="shared" si="289"/>
        <v>0</v>
      </c>
      <c r="BZ111" s="16">
        <f t="shared" si="290"/>
        <v>0</v>
      </c>
      <c r="CA111" s="16">
        <f t="shared" si="291"/>
        <v>0</v>
      </c>
      <c r="CB111" s="16">
        <f t="shared" si="292"/>
        <v>0.46086308559332967</v>
      </c>
      <c r="CC111" s="16">
        <f t="shared" si="293"/>
        <v>0</v>
      </c>
      <c r="CD111" s="16">
        <f t="shared" si="294"/>
        <v>2.299047823331593</v>
      </c>
      <c r="CE111" s="16">
        <f t="shared" si="295"/>
        <v>2.313275336467572</v>
      </c>
      <c r="CF111" s="16">
        <f t="shared" si="296"/>
        <v>0</v>
      </c>
      <c r="CG111" s="16">
        <f t="shared" si="297"/>
        <v>1.0205928591461031</v>
      </c>
      <c r="CH111" s="16">
        <f t="shared" si="298"/>
        <v>0.4667579447186026</v>
      </c>
      <c r="CI111" s="16">
        <f t="shared" si="299"/>
        <v>0</v>
      </c>
      <c r="CJ111" s="16">
        <f t="shared" si="300"/>
        <v>0</v>
      </c>
      <c r="CK111" s="46">
        <f t="shared" si="301"/>
        <v>0</v>
      </c>
      <c r="CL111" s="16"/>
      <c r="CM111" s="16">
        <f t="shared" si="302"/>
        <v>0</v>
      </c>
      <c r="CN111" s="16">
        <f t="shared" si="303"/>
        <v>0</v>
      </c>
      <c r="CO111" s="16">
        <f t="shared" si="304"/>
        <v>0</v>
      </c>
      <c r="CP111" s="16">
        <f t="shared" si="305"/>
        <v>3.291879182809497E-2</v>
      </c>
      <c r="CQ111" s="16">
        <f t="shared" si="306"/>
        <v>0</v>
      </c>
      <c r="CR111" s="16">
        <f t="shared" si="307"/>
        <v>0.16421770166654232</v>
      </c>
      <c r="CS111" s="16">
        <f t="shared" si="308"/>
        <v>0.16523395260482654</v>
      </c>
      <c r="CT111" s="16">
        <f t="shared" si="309"/>
        <v>0</v>
      </c>
      <c r="CU111" s="16">
        <f t="shared" si="310"/>
        <v>7.2899489939007356E-2</v>
      </c>
      <c r="CV111" s="16">
        <f t="shared" si="311"/>
        <v>3.3339853194185892E-2</v>
      </c>
      <c r="CW111" s="16">
        <f t="shared" si="312"/>
        <v>0</v>
      </c>
      <c r="CX111" s="16">
        <f t="shared" si="313"/>
        <v>0</v>
      </c>
      <c r="CY111" s="16">
        <f t="shared" si="314"/>
        <v>0</v>
      </c>
    </row>
    <row r="112" spans="1:103" x14ac:dyDescent="0.25">
      <c r="A112" t="s">
        <v>918</v>
      </c>
      <c r="B112" t="s">
        <v>3357</v>
      </c>
      <c r="C112">
        <v>3</v>
      </c>
      <c r="D112" s="16">
        <f>SUMIFS('Individual Data'!$AB$6:$AB$5544,'Individual Data'!$V$6:$V$5544,'age-length prop'!$B112,'Individual Data'!$Y$6:$Y$5544,'age-length prop'!D$89,'Individual Data'!$R$6:$R$5544,'age-length prop'!$C112,'Individual Data'!$N$6:$N$5544,'age-length prop'!$B$88)</f>
        <v>0</v>
      </c>
      <c r="E112" s="16">
        <f>SUMIFS('Individual Data'!$AB$6:$AB$5544,'Individual Data'!$V$6:$V$5544,'age-length prop'!$B112,'Individual Data'!$Y$6:$Y$5544,'age-length prop'!E$89,'Individual Data'!$R$6:$R$5544,'age-length prop'!$C112,'Individual Data'!$N$6:$N$5544,'age-length prop'!$B$88)</f>
        <v>0</v>
      </c>
      <c r="F112" s="16">
        <f>SUMIFS('Individual Data'!$AB$6:$AB$5544,'Individual Data'!$V$6:$V$5544,'age-length prop'!$B112,'Individual Data'!$Y$6:$Y$5544,'age-length prop'!F$89,'Individual Data'!$R$6:$R$5544,'age-length prop'!$C112,'Individual Data'!$N$6:$N$5544,'age-length prop'!$B$88)</f>
        <v>0</v>
      </c>
      <c r="G112" s="16">
        <f>SUMIFS('Individual Data'!$AB$6:$AB$5544,'Individual Data'!$V$6:$V$5544,'age-length prop'!$B112,'Individual Data'!$Y$6:$Y$5544,'age-length prop'!G$89,'Individual Data'!$R$6:$R$5544,'age-length prop'!$C112,'Individual Data'!$N$6:$N$5544,'age-length prop'!$B$88)</f>
        <v>58.290488431876604</v>
      </c>
      <c r="H112" s="16">
        <f>SUMIFS('Individual Data'!$AB$6:$AB$5544,'Individual Data'!$V$6:$V$5544,'age-length prop'!$B112,'Individual Data'!$Y$6:$Y$5544,'age-length prop'!H$89,'Individual Data'!$R$6:$R$5544,'age-length prop'!$C112,'Individual Data'!$N$6:$N$5544,'age-length prop'!$B$88)</f>
        <v>235.68029778040986</v>
      </c>
      <c r="I112" s="16">
        <f>SUMIFS('Individual Data'!$AB$6:$AB$5544,'Individual Data'!$V$6:$V$5544,'age-length prop'!$B112,'Individual Data'!$Y$6:$Y$5544,'age-length prop'!I$89,'Individual Data'!$R$6:$R$5544,'age-length prop'!$C112,'Individual Data'!$N$6:$N$5544,'age-length prop'!$B$88)</f>
        <v>116.58097686375322</v>
      </c>
      <c r="J112" s="16">
        <f>SUMIFS('Individual Data'!$AB$6:$AB$5544,'Individual Data'!$V$6:$V$5544,'age-length prop'!$B112,'Individual Data'!$Y$6:$Y$5544,'age-length prop'!J$89,'Individual Data'!$R$6:$R$5544,'age-length prop'!$C112,'Individual Data'!$N$6:$N$5544,'age-length prop'!$B$88)</f>
        <v>58.290488431876604</v>
      </c>
      <c r="K112" s="16">
        <f>SUMIFS('Individual Data'!$AB$6:$AB$5544,'Individual Data'!$V$6:$V$5544,'age-length prop'!$B112,'Individual Data'!$Y$6:$Y$5544,'age-length prop'!K$89,'Individual Data'!$R$6:$R$5544,'age-length prop'!$C112,'Individual Data'!$N$6:$N$5544,'age-length prop'!$B$88)</f>
        <v>2.518344052903343</v>
      </c>
      <c r="L112" s="16">
        <f>SUMIFS('Individual Data'!$AB$6:$AB$5544,'Individual Data'!$V$6:$V$5544,'age-length prop'!$B112,'Individual Data'!$Y$6:$Y$5544,'age-length prop'!L$89,'Individual Data'!$R$6:$R$5544,'age-length prop'!$C112,'Individual Data'!$N$6:$N$5544,'age-length prop'!$B$88)</f>
        <v>0</v>
      </c>
      <c r="M112" s="16">
        <f>SUMIFS('Individual Data'!$AB$6:$AB$5544,'Individual Data'!$V$6:$V$5544,'age-length prop'!$B112,'Individual Data'!$Y$6:$Y$5544,'age-length prop'!M$89,'Individual Data'!$R$6:$R$5544,'age-length prop'!$C112,'Individual Data'!$N$6:$N$5544,'age-length prop'!$B$88)</f>
        <v>0</v>
      </c>
      <c r="N112" s="16">
        <f>SUMIFS('Individual Data'!$AB$6:$AB$5544,'Individual Data'!$V$6:$V$5544,'age-length prop'!$B112,'Individual Data'!$Y$6:$Y$5544,'age-length prop'!N$89,'Individual Data'!$R$6:$R$5544,'age-length prop'!$C112,'Individual Data'!$N$6:$N$5544,'age-length prop'!$B$88)</f>
        <v>0</v>
      </c>
      <c r="O112" s="16">
        <f>SUMIFS('Individual Data'!$AB$6:$AB$5544,'Individual Data'!$V$6:$V$5544,'age-length prop'!$B112,'Individual Data'!$Y$6:$Y$5544,'age-length prop'!O$89,'Individual Data'!$R$6:$R$5544,'age-length prop'!$C112,'Individual Data'!$N$6:$N$5544,'age-length prop'!$B$88)</f>
        <v>0</v>
      </c>
      <c r="P112" s="16">
        <f>SUMIFS('Individual Data'!$AB$6:$AB$5544,'Individual Data'!$V$6:$V$5544,'age-length prop'!$B112,'Individual Data'!$Y$6:$Y$5544,'age-length prop'!P$89,'Individual Data'!$R$6:$R$5544,'age-length prop'!$C112,'Individual Data'!$N$6:$N$5544,'age-length prop'!$B$88)</f>
        <v>0</v>
      </c>
      <c r="Q112" s="38">
        <f t="shared" si="315"/>
        <v>0</v>
      </c>
      <c r="R112" s="30">
        <f t="shared" si="316"/>
        <v>0</v>
      </c>
      <c r="S112" s="30">
        <f t="shared" si="317"/>
        <v>0</v>
      </c>
      <c r="T112" s="30">
        <f t="shared" si="318"/>
        <v>58.82447889665557</v>
      </c>
      <c r="U112" s="30">
        <f t="shared" si="319"/>
        <v>238.33946289097818</v>
      </c>
      <c r="V112" s="30">
        <f t="shared" si="320"/>
        <v>117.3800153612726</v>
      </c>
      <c r="W112" s="30">
        <f t="shared" si="321"/>
        <v>59.053207109005164</v>
      </c>
      <c r="X112" s="30">
        <f t="shared" si="322"/>
        <v>2.5487403415540046</v>
      </c>
      <c r="Y112" s="30">
        <f t="shared" si="323"/>
        <v>0</v>
      </c>
      <c r="Z112" s="30">
        <f t="shared" si="324"/>
        <v>0</v>
      </c>
      <c r="AA112" s="30">
        <f t="shared" si="325"/>
        <v>0</v>
      </c>
      <c r="AB112" s="30">
        <f t="shared" si="326"/>
        <v>0</v>
      </c>
      <c r="AC112" s="30">
        <f t="shared" si="327"/>
        <v>0</v>
      </c>
      <c r="AD112" s="12">
        <f>VLOOKUP(A112,'PBT Tag Rates'!$B$5:$E$44,4,FALSE)</f>
        <v>0.98961045999999997</v>
      </c>
      <c r="AE112" s="30">
        <f t="shared" si="328"/>
        <v>0</v>
      </c>
      <c r="AF112" s="30">
        <f t="shared" si="329"/>
        <v>0</v>
      </c>
      <c r="AG112" s="30">
        <f t="shared" si="330"/>
        <v>0</v>
      </c>
      <c r="AH112" s="30">
        <f t="shared" si="331"/>
        <v>59.442054499560939</v>
      </c>
      <c r="AI112" s="30">
        <f t="shared" si="332"/>
        <v>240.84169733915118</v>
      </c>
      <c r="AJ112" s="30">
        <f t="shared" si="333"/>
        <v>118.61234304382009</v>
      </c>
      <c r="AK112" s="30">
        <f t="shared" si="334"/>
        <v>59.673184041532025</v>
      </c>
      <c r="AL112" s="30">
        <f t="shared" si="335"/>
        <v>2.5754985871450922</v>
      </c>
      <c r="AM112" s="30">
        <f t="shared" si="336"/>
        <v>0</v>
      </c>
      <c r="AN112" s="30">
        <f t="shared" si="337"/>
        <v>0</v>
      </c>
      <c r="AO112" s="30">
        <f t="shared" si="338"/>
        <v>0</v>
      </c>
      <c r="AP112" s="30">
        <f t="shared" si="339"/>
        <v>0</v>
      </c>
      <c r="AQ112" s="30">
        <f t="shared" si="340"/>
        <v>0</v>
      </c>
      <c r="AS112" s="32">
        <f t="shared" si="274"/>
        <v>0</v>
      </c>
      <c r="AT112" s="33">
        <f t="shared" si="275"/>
        <v>481.14477751120933</v>
      </c>
      <c r="BH112" s="16"/>
      <c r="BI112" s="38">
        <f t="shared" si="276"/>
        <v>0</v>
      </c>
      <c r="BJ112" s="30">
        <f t="shared" si="277"/>
        <v>0</v>
      </c>
      <c r="BK112" s="30">
        <f t="shared" si="278"/>
        <v>0</v>
      </c>
      <c r="BL112" s="30">
        <f t="shared" si="279"/>
        <v>0.61757560290536873</v>
      </c>
      <c r="BM112" s="30">
        <f t="shared" si="280"/>
        <v>2.5022344481729988</v>
      </c>
      <c r="BN112" s="30">
        <f t="shared" si="281"/>
        <v>1.232327682547492</v>
      </c>
      <c r="BO112" s="30">
        <f t="shared" si="282"/>
        <v>0.61997693252686048</v>
      </c>
      <c r="BP112" s="30">
        <f t="shared" si="283"/>
        <v>2.6758245591087526E-2</v>
      </c>
      <c r="BQ112" s="30">
        <f t="shared" si="284"/>
        <v>0</v>
      </c>
      <c r="BR112" s="30">
        <f t="shared" si="285"/>
        <v>0</v>
      </c>
      <c r="BS112" s="30">
        <f t="shared" si="286"/>
        <v>0</v>
      </c>
      <c r="BT112" s="30">
        <f t="shared" si="287"/>
        <v>0</v>
      </c>
      <c r="BU112" s="30">
        <f t="shared" si="288"/>
        <v>0</v>
      </c>
      <c r="BV112" s="13">
        <f t="shared" si="341"/>
        <v>0.33333333333333331</v>
      </c>
      <c r="BW112" s="30">
        <f>SUMIFS('Individual Data'!$X$6:$X$5544,'Individual Data'!$I$6:$I$5544,'age-length prop'!BW$7,'Individual Data'!$V$6:$V$5544,'age-length prop'!$B112,'Individual Data'!$R$6:$R$5544,'age-length prop'!$C112,'Individual Data'!$N$6:$N$5544,"M")</f>
        <v>14</v>
      </c>
      <c r="BX112" s="30">
        <f>SUMIFS('Individual Data'!$X$6:$X$5544,'Individual Data'!$I$6:$I$5544,'age-length prop'!BX$7,'Individual Data'!$V$6:$V$5544,'age-length prop'!$B112,'Individual Data'!$R$6:$R$5544,'age-length prop'!$C112,'Individual Data'!$N$6:$N$5544,"M")</f>
        <v>28</v>
      </c>
      <c r="BY112" s="45">
        <f t="shared" si="289"/>
        <v>0</v>
      </c>
      <c r="BZ112" s="16">
        <f t="shared" si="290"/>
        <v>0</v>
      </c>
      <c r="CA112" s="16">
        <f t="shared" si="291"/>
        <v>0</v>
      </c>
      <c r="CB112" s="16">
        <f t="shared" si="292"/>
        <v>0.20585853430178958</v>
      </c>
      <c r="CC112" s="16">
        <f t="shared" si="293"/>
        <v>0.83407814939099956</v>
      </c>
      <c r="CD112" s="16">
        <f t="shared" si="294"/>
        <v>0.41077589418249733</v>
      </c>
      <c r="CE112" s="16">
        <f t="shared" si="295"/>
        <v>0.20665897750895348</v>
      </c>
      <c r="CF112" s="16">
        <f t="shared" si="296"/>
        <v>8.9194151970291742E-3</v>
      </c>
      <c r="CG112" s="16">
        <f t="shared" si="297"/>
        <v>0</v>
      </c>
      <c r="CH112" s="16">
        <f t="shared" si="298"/>
        <v>0</v>
      </c>
      <c r="CI112" s="16">
        <f t="shared" si="299"/>
        <v>0</v>
      </c>
      <c r="CJ112" s="16">
        <f t="shared" si="300"/>
        <v>0</v>
      </c>
      <c r="CK112" s="46">
        <f t="shared" si="301"/>
        <v>0</v>
      </c>
      <c r="CL112" s="16"/>
      <c r="CM112" s="16">
        <f t="shared" si="302"/>
        <v>0</v>
      </c>
      <c r="CN112" s="16">
        <f t="shared" si="303"/>
        <v>0</v>
      </c>
      <c r="CO112" s="16">
        <f t="shared" si="304"/>
        <v>0</v>
      </c>
      <c r="CP112" s="16">
        <f t="shared" si="305"/>
        <v>0.41171706860357921</v>
      </c>
      <c r="CQ112" s="16">
        <f t="shared" si="306"/>
        <v>1.6681562987819993</v>
      </c>
      <c r="CR112" s="16">
        <f t="shared" si="307"/>
        <v>0.82155178836499476</v>
      </c>
      <c r="CS112" s="16">
        <f t="shared" si="308"/>
        <v>0.41331795501790702</v>
      </c>
      <c r="CT112" s="16">
        <f t="shared" si="309"/>
        <v>1.7838830394058352E-2</v>
      </c>
      <c r="CU112" s="16">
        <f t="shared" si="310"/>
        <v>0</v>
      </c>
      <c r="CV112" s="16">
        <f t="shared" si="311"/>
        <v>0</v>
      </c>
      <c r="CW112" s="16">
        <f t="shared" si="312"/>
        <v>0</v>
      </c>
      <c r="CX112" s="16">
        <f t="shared" si="313"/>
        <v>0</v>
      </c>
      <c r="CY112" s="16">
        <f t="shared" si="314"/>
        <v>0</v>
      </c>
    </row>
    <row r="113" spans="1:103" x14ac:dyDescent="0.25">
      <c r="A113" t="s">
        <v>918</v>
      </c>
      <c r="B113" t="s">
        <v>3821</v>
      </c>
      <c r="C113">
        <v>3</v>
      </c>
      <c r="D113" s="16">
        <f>SUMIFS('Individual Data'!$AB$6:$AB$5544,'Individual Data'!$V$6:$V$5544,'age-length prop'!$B113,'Individual Data'!$Y$6:$Y$5544,'age-length prop'!D$89,'Individual Data'!$R$6:$R$5544,'age-length prop'!$C113,'Individual Data'!$N$6:$N$5544,'age-length prop'!$B$88)</f>
        <v>0</v>
      </c>
      <c r="E113" s="16">
        <f>SUMIFS('Individual Data'!$AB$6:$AB$5544,'Individual Data'!$V$6:$V$5544,'age-length prop'!$B113,'Individual Data'!$Y$6:$Y$5544,'age-length prop'!E$89,'Individual Data'!$R$6:$R$5544,'age-length prop'!$C113,'Individual Data'!$N$6:$N$5544,'age-length prop'!$B$88)</f>
        <v>0</v>
      </c>
      <c r="F113" s="16">
        <f>SUMIFS('Individual Data'!$AB$6:$AB$5544,'Individual Data'!$V$6:$V$5544,'age-length prop'!$B113,'Individual Data'!$Y$6:$Y$5544,'age-length prop'!F$89,'Individual Data'!$R$6:$R$5544,'age-length prop'!$C113,'Individual Data'!$N$6:$N$5544,'age-length prop'!$B$88)</f>
        <v>11.658097686375321</v>
      </c>
      <c r="G113" s="16">
        <f>SUMIFS('Individual Data'!$AB$6:$AB$5544,'Individual Data'!$V$6:$V$5544,'age-length prop'!$B113,'Individual Data'!$Y$6:$Y$5544,'age-length prop'!G$89,'Individual Data'!$R$6:$R$5544,'age-length prop'!$C113,'Individual Data'!$N$6:$N$5544,'age-length prop'!$B$88)</f>
        <v>34.974293059125962</v>
      </c>
      <c r="H113" s="16">
        <f>SUMIFS('Individual Data'!$AB$6:$AB$5544,'Individual Data'!$V$6:$V$5544,'age-length prop'!$B113,'Individual Data'!$Y$6:$Y$5544,'age-length prop'!H$89,'Individual Data'!$R$6:$R$5544,'age-length prop'!$C113,'Individual Data'!$N$6:$N$5544,'age-length prop'!$B$88)</f>
        <v>84.125027857530597</v>
      </c>
      <c r="I113" s="16">
        <f>SUMIFS('Individual Data'!$AB$6:$AB$5544,'Individual Data'!$V$6:$V$5544,'age-length prop'!$B113,'Individual Data'!$Y$6:$Y$5544,'age-length prop'!I$89,'Individual Data'!$R$6:$R$5544,'age-length prop'!$C113,'Individual Data'!$N$6:$N$5544,'age-length prop'!$B$88)</f>
        <v>23.316195372750641</v>
      </c>
      <c r="J113" s="16">
        <f>SUMIFS('Individual Data'!$AB$6:$AB$5544,'Individual Data'!$V$6:$V$5544,'age-length prop'!$B113,'Individual Data'!$Y$6:$Y$5544,'age-length prop'!J$89,'Individual Data'!$R$6:$R$5544,'age-length prop'!$C113,'Individual Data'!$N$6:$N$5544,'age-length prop'!$B$88)</f>
        <v>0</v>
      </c>
      <c r="K113" s="16">
        <f>SUMIFS('Individual Data'!$AB$6:$AB$5544,'Individual Data'!$V$6:$V$5544,'age-length prop'!$B113,'Individual Data'!$Y$6:$Y$5544,'age-length prop'!K$89,'Individual Data'!$R$6:$R$5544,'age-length prop'!$C113,'Individual Data'!$N$6:$N$5544,'age-length prop'!$B$88)</f>
        <v>0</v>
      </c>
      <c r="L113" s="16">
        <f>SUMIFS('Individual Data'!$AB$6:$AB$5544,'Individual Data'!$V$6:$V$5544,'age-length prop'!$B113,'Individual Data'!$Y$6:$Y$5544,'age-length prop'!L$89,'Individual Data'!$R$6:$R$5544,'age-length prop'!$C113,'Individual Data'!$N$6:$N$5544,'age-length prop'!$B$88)</f>
        <v>0</v>
      </c>
      <c r="M113" s="16">
        <f>SUMIFS('Individual Data'!$AB$6:$AB$5544,'Individual Data'!$V$6:$V$5544,'age-length prop'!$B113,'Individual Data'!$Y$6:$Y$5544,'age-length prop'!M$89,'Individual Data'!$R$6:$R$5544,'age-length prop'!$C113,'Individual Data'!$N$6:$N$5544,'age-length prop'!$B$88)</f>
        <v>0</v>
      </c>
      <c r="N113" s="16">
        <f>SUMIFS('Individual Data'!$AB$6:$AB$5544,'Individual Data'!$V$6:$V$5544,'age-length prop'!$B113,'Individual Data'!$Y$6:$Y$5544,'age-length prop'!N$89,'Individual Data'!$R$6:$R$5544,'age-length prop'!$C113,'Individual Data'!$N$6:$N$5544,'age-length prop'!$B$88)</f>
        <v>0</v>
      </c>
      <c r="O113" s="16">
        <f>SUMIFS('Individual Data'!$AB$6:$AB$5544,'Individual Data'!$V$6:$V$5544,'age-length prop'!$B113,'Individual Data'!$Y$6:$Y$5544,'age-length prop'!O$89,'Individual Data'!$R$6:$R$5544,'age-length prop'!$C113,'Individual Data'!$N$6:$N$5544,'age-length prop'!$B$88)</f>
        <v>0</v>
      </c>
      <c r="P113" s="16">
        <f>SUMIFS('Individual Data'!$AB$6:$AB$5544,'Individual Data'!$V$6:$V$5544,'age-length prop'!$B113,'Individual Data'!$Y$6:$Y$5544,'age-length prop'!P$89,'Individual Data'!$R$6:$R$5544,'age-length prop'!$C113,'Individual Data'!$N$6:$N$5544,'age-length prop'!$B$88)</f>
        <v>0</v>
      </c>
      <c r="Q113" s="38">
        <f t="shared" si="315"/>
        <v>0</v>
      </c>
      <c r="R113" s="30">
        <f t="shared" si="316"/>
        <v>0</v>
      </c>
      <c r="S113" s="30">
        <f t="shared" si="317"/>
        <v>11.658097686375321</v>
      </c>
      <c r="T113" s="30">
        <f t="shared" si="318"/>
        <v>35.294687337993338</v>
      </c>
      <c r="U113" s="30">
        <f t="shared" si="319"/>
        <v>85.07420494662594</v>
      </c>
      <c r="V113" s="30">
        <f t="shared" si="320"/>
        <v>23.476003072254517</v>
      </c>
      <c r="W113" s="30">
        <f t="shared" si="321"/>
        <v>0</v>
      </c>
      <c r="X113" s="30">
        <f t="shared" si="322"/>
        <v>0</v>
      </c>
      <c r="Y113" s="30">
        <f t="shared" si="323"/>
        <v>0</v>
      </c>
      <c r="Z113" s="30">
        <f t="shared" si="324"/>
        <v>0</v>
      </c>
      <c r="AA113" s="30">
        <f t="shared" si="325"/>
        <v>0</v>
      </c>
      <c r="AB113" s="30">
        <f t="shared" si="326"/>
        <v>0</v>
      </c>
      <c r="AC113" s="30">
        <f t="shared" si="327"/>
        <v>0</v>
      </c>
      <c r="AD113" s="12">
        <f>VLOOKUP(A113,'PBT Tag Rates'!$B$5:$E$44,4,FALSE)</f>
        <v>0.98961045999999997</v>
      </c>
      <c r="AE113" s="30">
        <f t="shared" si="328"/>
        <v>0</v>
      </c>
      <c r="AF113" s="30">
        <f t="shared" si="329"/>
        <v>0</v>
      </c>
      <c r="AG113" s="30">
        <f t="shared" si="330"/>
        <v>11.780491574811489</v>
      </c>
      <c r="AH113" s="30">
        <f t="shared" si="331"/>
        <v>35.665232699736563</v>
      </c>
      <c r="AI113" s="30">
        <f t="shared" si="332"/>
        <v>85.96736633788808</v>
      </c>
      <c r="AJ113" s="30">
        <f t="shared" si="333"/>
        <v>23.722468608764018</v>
      </c>
      <c r="AK113" s="30">
        <f t="shared" si="334"/>
        <v>0</v>
      </c>
      <c r="AL113" s="30">
        <f t="shared" si="335"/>
        <v>0</v>
      </c>
      <c r="AM113" s="30">
        <f t="shared" si="336"/>
        <v>0</v>
      </c>
      <c r="AN113" s="30">
        <f t="shared" si="337"/>
        <v>0</v>
      </c>
      <c r="AO113" s="30">
        <f t="shared" si="338"/>
        <v>0</v>
      </c>
      <c r="AP113" s="30">
        <f t="shared" si="339"/>
        <v>0</v>
      </c>
      <c r="AQ113" s="30">
        <f t="shared" si="340"/>
        <v>0</v>
      </c>
      <c r="AS113" s="32">
        <f t="shared" si="274"/>
        <v>11.780491574811489</v>
      </c>
      <c r="AT113" s="33">
        <f t="shared" si="275"/>
        <v>145.35506764638865</v>
      </c>
      <c r="BH113" s="16"/>
      <c r="BI113" s="38">
        <f t="shared" si="276"/>
        <v>0</v>
      </c>
      <c r="BJ113" s="30">
        <f t="shared" si="277"/>
        <v>0</v>
      </c>
      <c r="BK113" s="30">
        <f t="shared" si="278"/>
        <v>0.12239388843616794</v>
      </c>
      <c r="BL113" s="30">
        <f t="shared" si="279"/>
        <v>0.3705453617432255</v>
      </c>
      <c r="BM113" s="30">
        <f t="shared" si="280"/>
        <v>0.89316139126214011</v>
      </c>
      <c r="BN113" s="30">
        <f t="shared" si="281"/>
        <v>0.24646553650950054</v>
      </c>
      <c r="BO113" s="30">
        <f t="shared" si="282"/>
        <v>0</v>
      </c>
      <c r="BP113" s="30">
        <f t="shared" si="283"/>
        <v>0</v>
      </c>
      <c r="BQ113" s="30">
        <f t="shared" si="284"/>
        <v>0</v>
      </c>
      <c r="BR113" s="30">
        <f t="shared" si="285"/>
        <v>0</v>
      </c>
      <c r="BS113" s="30">
        <f t="shared" si="286"/>
        <v>0</v>
      </c>
      <c r="BT113" s="30">
        <f t="shared" si="287"/>
        <v>0</v>
      </c>
      <c r="BU113" s="30">
        <f t="shared" si="288"/>
        <v>0</v>
      </c>
      <c r="BV113" s="13">
        <f t="shared" si="341"/>
        <v>1</v>
      </c>
      <c r="BW113" s="30">
        <f>SUMIFS('Individual Data'!$X$6:$X$5544,'Individual Data'!$I$6:$I$5544,'age-length prop'!BW$7,'Individual Data'!$V$6:$V$5544,'age-length prop'!$B113,'Individual Data'!$R$6:$R$5544,'age-length prop'!$C113,'Individual Data'!$N$6:$N$5544,"M")</f>
        <v>14</v>
      </c>
      <c r="BX113" s="30">
        <f>SUMIFS('Individual Data'!$X$6:$X$5544,'Individual Data'!$I$6:$I$5544,'age-length prop'!BX$7,'Individual Data'!$V$6:$V$5544,'age-length prop'!$B113,'Individual Data'!$R$6:$R$5544,'age-length prop'!$C113,'Individual Data'!$N$6:$N$5544,"M")</f>
        <v>0</v>
      </c>
      <c r="BY113" s="45">
        <f t="shared" si="289"/>
        <v>0</v>
      </c>
      <c r="BZ113" s="16">
        <f t="shared" si="290"/>
        <v>0</v>
      </c>
      <c r="CA113" s="16">
        <f t="shared" si="291"/>
        <v>0.12239388843616794</v>
      </c>
      <c r="CB113" s="16">
        <f t="shared" si="292"/>
        <v>0.3705453617432255</v>
      </c>
      <c r="CC113" s="16">
        <f t="shared" si="293"/>
        <v>0.89316139126214011</v>
      </c>
      <c r="CD113" s="16">
        <f t="shared" si="294"/>
        <v>0.24646553650950054</v>
      </c>
      <c r="CE113" s="16">
        <f t="shared" si="295"/>
        <v>0</v>
      </c>
      <c r="CF113" s="16">
        <f t="shared" si="296"/>
        <v>0</v>
      </c>
      <c r="CG113" s="16">
        <f t="shared" si="297"/>
        <v>0</v>
      </c>
      <c r="CH113" s="16">
        <f t="shared" si="298"/>
        <v>0</v>
      </c>
      <c r="CI113" s="16">
        <f t="shared" si="299"/>
        <v>0</v>
      </c>
      <c r="CJ113" s="16">
        <f t="shared" si="300"/>
        <v>0</v>
      </c>
      <c r="CK113" s="46">
        <f t="shared" si="301"/>
        <v>0</v>
      </c>
      <c r="CL113" s="16"/>
      <c r="CM113" s="16">
        <f t="shared" si="302"/>
        <v>0</v>
      </c>
      <c r="CN113" s="16">
        <f t="shared" si="303"/>
        <v>0</v>
      </c>
      <c r="CO113" s="16">
        <f t="shared" si="304"/>
        <v>0</v>
      </c>
      <c r="CP113" s="16">
        <f t="shared" si="305"/>
        <v>0</v>
      </c>
      <c r="CQ113" s="16">
        <f t="shared" si="306"/>
        <v>0</v>
      </c>
      <c r="CR113" s="16">
        <f t="shared" si="307"/>
        <v>0</v>
      </c>
      <c r="CS113" s="16">
        <f t="shared" si="308"/>
        <v>0</v>
      </c>
      <c r="CT113" s="16">
        <f t="shared" si="309"/>
        <v>0</v>
      </c>
      <c r="CU113" s="16">
        <f t="shared" si="310"/>
        <v>0</v>
      </c>
      <c r="CV113" s="16">
        <f t="shared" si="311"/>
        <v>0</v>
      </c>
      <c r="CW113" s="16">
        <f t="shared" si="312"/>
        <v>0</v>
      </c>
      <c r="CX113" s="16">
        <f t="shared" si="313"/>
        <v>0</v>
      </c>
      <c r="CY113" s="16">
        <f t="shared" si="314"/>
        <v>0</v>
      </c>
    </row>
    <row r="114" spans="1:103" x14ac:dyDescent="0.25">
      <c r="A114" t="s">
        <v>918</v>
      </c>
      <c r="B114" t="s">
        <v>3386</v>
      </c>
      <c r="C114">
        <v>3</v>
      </c>
      <c r="D114" s="16">
        <f>SUMIFS('Individual Data'!$AB$6:$AB$5544,'Individual Data'!$V$6:$V$5544,'age-length prop'!$B114,'Individual Data'!$Y$6:$Y$5544,'age-length prop'!D$89,'Individual Data'!$R$6:$R$5544,'age-length prop'!$C114,'Individual Data'!$N$6:$N$5544,'age-length prop'!$B$88)</f>
        <v>0</v>
      </c>
      <c r="E114" s="16">
        <f>SUMIFS('Individual Data'!$AB$6:$AB$5544,'Individual Data'!$V$6:$V$5544,'age-length prop'!$B114,'Individual Data'!$Y$6:$Y$5544,'age-length prop'!E$89,'Individual Data'!$R$6:$R$5544,'age-length prop'!$C114,'Individual Data'!$N$6:$N$5544,'age-length prop'!$B$88)</f>
        <v>0</v>
      </c>
      <c r="F114" s="16">
        <f>SUMIFS('Individual Data'!$AB$6:$AB$5544,'Individual Data'!$V$6:$V$5544,'age-length prop'!$B114,'Individual Data'!$Y$6:$Y$5544,'age-length prop'!F$89,'Individual Data'!$R$6:$R$5544,'age-length prop'!$C114,'Individual Data'!$N$6:$N$5544,'age-length prop'!$B$88)</f>
        <v>11.658097686375321</v>
      </c>
      <c r="G114" s="16">
        <f>SUMIFS('Individual Data'!$AB$6:$AB$5544,'Individual Data'!$V$6:$V$5544,'age-length prop'!$B114,'Individual Data'!$Y$6:$Y$5544,'age-length prop'!G$89,'Individual Data'!$R$6:$R$5544,'age-length prop'!$C114,'Individual Data'!$N$6:$N$5544,'age-length prop'!$B$88)</f>
        <v>58.290488431876604</v>
      </c>
      <c r="H114" s="16">
        <f>SUMIFS('Individual Data'!$AB$6:$AB$5544,'Individual Data'!$V$6:$V$5544,'age-length prop'!$B114,'Individual Data'!$Y$6:$Y$5544,'age-length prop'!H$89,'Individual Data'!$R$6:$R$5544,'age-length prop'!$C114,'Individual Data'!$N$6:$N$5544,'age-length prop'!$B$88)</f>
        <v>269.06986936477387</v>
      </c>
      <c r="I114" s="16">
        <f>SUMIFS('Individual Data'!$AB$6:$AB$5544,'Individual Data'!$V$6:$V$5544,'age-length prop'!$B114,'Individual Data'!$Y$6:$Y$5544,'age-length prop'!I$89,'Individual Data'!$R$6:$R$5544,'age-length prop'!$C114,'Individual Data'!$N$6:$N$5544,'age-length prop'!$B$88)</f>
        <v>357.2979627499696</v>
      </c>
      <c r="J114" s="16">
        <f>SUMIFS('Individual Data'!$AB$6:$AB$5544,'Individual Data'!$V$6:$V$5544,'age-length prop'!$B114,'Individual Data'!$Y$6:$Y$5544,'age-length prop'!J$89,'Individual Data'!$R$6:$R$5544,'age-length prop'!$C114,'Individual Data'!$N$6:$N$5544,'age-length prop'!$B$88)</f>
        <v>142.41551628940724</v>
      </c>
      <c r="K114" s="16">
        <f>SUMIFS('Individual Data'!$AB$6:$AB$5544,'Individual Data'!$V$6:$V$5544,'age-length prop'!$B114,'Individual Data'!$Y$6:$Y$5544,'age-length prop'!K$89,'Individual Data'!$R$6:$R$5544,'age-length prop'!$C114,'Individual Data'!$N$6:$N$5544,'age-length prop'!$B$88)</f>
        <v>42.529325217835989</v>
      </c>
      <c r="L114" s="16">
        <f>SUMIFS('Individual Data'!$AB$6:$AB$5544,'Individual Data'!$V$6:$V$5544,'age-length prop'!$B114,'Individual Data'!$Y$6:$Y$5544,'age-length prop'!L$89,'Individual Data'!$R$6:$R$5544,'age-length prop'!$C114,'Individual Data'!$N$6:$N$5544,'age-length prop'!$B$88)</f>
        <v>0</v>
      </c>
      <c r="M114" s="16">
        <f>SUMIFS('Individual Data'!$AB$6:$AB$5544,'Individual Data'!$V$6:$V$5544,'age-length prop'!$B114,'Individual Data'!$Y$6:$Y$5544,'age-length prop'!M$89,'Individual Data'!$R$6:$R$5544,'age-length prop'!$C114,'Individual Data'!$N$6:$N$5544,'age-length prop'!$B$88)</f>
        <v>0</v>
      </c>
      <c r="N114" s="16">
        <f>SUMIFS('Individual Data'!$AB$6:$AB$5544,'Individual Data'!$V$6:$V$5544,'age-length prop'!$B114,'Individual Data'!$Y$6:$Y$5544,'age-length prop'!N$89,'Individual Data'!$R$6:$R$5544,'age-length prop'!$C114,'Individual Data'!$N$6:$N$5544,'age-length prop'!$B$88)</f>
        <v>0</v>
      </c>
      <c r="O114" s="16">
        <f>SUMIFS('Individual Data'!$AB$6:$AB$5544,'Individual Data'!$V$6:$V$5544,'age-length prop'!$B114,'Individual Data'!$Y$6:$Y$5544,'age-length prop'!O$89,'Individual Data'!$R$6:$R$5544,'age-length prop'!$C114,'Individual Data'!$N$6:$N$5544,'age-length prop'!$B$88)</f>
        <v>0</v>
      </c>
      <c r="P114" s="16">
        <f>SUMIFS('Individual Data'!$AB$6:$AB$5544,'Individual Data'!$V$6:$V$5544,'age-length prop'!$B114,'Individual Data'!$Y$6:$Y$5544,'age-length prop'!P$89,'Individual Data'!$R$6:$R$5544,'age-length prop'!$C114,'Individual Data'!$N$6:$N$5544,'age-length prop'!$B$88)</f>
        <v>0</v>
      </c>
      <c r="Q114" s="38">
        <f t="shared" si="315"/>
        <v>0</v>
      </c>
      <c r="R114" s="30">
        <f t="shared" si="316"/>
        <v>0</v>
      </c>
      <c r="S114" s="30">
        <f t="shared" si="317"/>
        <v>11.658097686375321</v>
      </c>
      <c r="T114" s="30">
        <f t="shared" si="318"/>
        <v>58.82447889665557</v>
      </c>
      <c r="U114" s="30">
        <f t="shared" si="319"/>
        <v>272.10576678877766</v>
      </c>
      <c r="V114" s="30">
        <f t="shared" si="320"/>
        <v>359.7468599457456</v>
      </c>
      <c r="W114" s="30">
        <f t="shared" si="321"/>
        <v>144.27899311228177</v>
      </c>
      <c r="X114" s="30">
        <f t="shared" si="322"/>
        <v>43.042652077979994</v>
      </c>
      <c r="Y114" s="30">
        <f t="shared" si="323"/>
        <v>0</v>
      </c>
      <c r="Z114" s="30">
        <f t="shared" si="324"/>
        <v>0</v>
      </c>
      <c r="AA114" s="30">
        <f t="shared" si="325"/>
        <v>0</v>
      </c>
      <c r="AB114" s="30">
        <f t="shared" si="326"/>
        <v>0</v>
      </c>
      <c r="AC114" s="30">
        <f t="shared" si="327"/>
        <v>0</v>
      </c>
      <c r="AD114" s="12">
        <f>VLOOKUP(A114,'PBT Tag Rates'!$B$5:$E$44,4,FALSE)</f>
        <v>0.98961045999999997</v>
      </c>
      <c r="AE114" s="30">
        <f t="shared" si="328"/>
        <v>0</v>
      </c>
      <c r="AF114" s="30">
        <f t="shared" si="329"/>
        <v>0</v>
      </c>
      <c r="AG114" s="30">
        <f t="shared" si="330"/>
        <v>11.780491574811489</v>
      </c>
      <c r="AH114" s="30">
        <f t="shared" si="331"/>
        <v>59.442054499560939</v>
      </c>
      <c r="AI114" s="30">
        <f t="shared" si="332"/>
        <v>274.9625006881775</v>
      </c>
      <c r="AJ114" s="30">
        <f t="shared" si="333"/>
        <v>363.52370400950048</v>
      </c>
      <c r="AK114" s="30">
        <f t="shared" si="334"/>
        <v>145.79372282734539</v>
      </c>
      <c r="AL114" s="30">
        <f t="shared" si="335"/>
        <v>43.494540344672586</v>
      </c>
      <c r="AM114" s="30">
        <f t="shared" si="336"/>
        <v>0</v>
      </c>
      <c r="AN114" s="30">
        <f t="shared" si="337"/>
        <v>0</v>
      </c>
      <c r="AO114" s="30">
        <f t="shared" si="338"/>
        <v>0</v>
      </c>
      <c r="AP114" s="30">
        <f t="shared" si="339"/>
        <v>0</v>
      </c>
      <c r="AQ114" s="30">
        <f t="shared" si="340"/>
        <v>0</v>
      </c>
      <c r="AS114" s="32">
        <f t="shared" si="274"/>
        <v>11.780491574811489</v>
      </c>
      <c r="AT114" s="33">
        <f t="shared" si="275"/>
        <v>887.21652236925695</v>
      </c>
      <c r="BH114" s="16"/>
      <c r="BI114" s="38">
        <f t="shared" si="276"/>
        <v>0</v>
      </c>
      <c r="BJ114" s="30">
        <f t="shared" si="277"/>
        <v>0</v>
      </c>
      <c r="BK114" s="30">
        <f t="shared" si="278"/>
        <v>0.12239388843616794</v>
      </c>
      <c r="BL114" s="30">
        <f t="shared" si="279"/>
        <v>0.61757560290536873</v>
      </c>
      <c r="BM114" s="30">
        <f t="shared" si="280"/>
        <v>2.8567338993998419</v>
      </c>
      <c r="BN114" s="30">
        <f t="shared" si="281"/>
        <v>3.7768440637548792</v>
      </c>
      <c r="BO114" s="30">
        <f t="shared" si="282"/>
        <v>1.5147297150636234</v>
      </c>
      <c r="BP114" s="30">
        <f t="shared" si="283"/>
        <v>0.45188826669259186</v>
      </c>
      <c r="BQ114" s="30">
        <f t="shared" si="284"/>
        <v>0</v>
      </c>
      <c r="BR114" s="30">
        <f t="shared" si="285"/>
        <v>0</v>
      </c>
      <c r="BS114" s="30">
        <f t="shared" si="286"/>
        <v>0</v>
      </c>
      <c r="BT114" s="30">
        <f t="shared" si="287"/>
        <v>0</v>
      </c>
      <c r="BU114" s="30">
        <f t="shared" si="288"/>
        <v>0</v>
      </c>
      <c r="BV114" s="13">
        <f t="shared" si="341"/>
        <v>0.38823529411764707</v>
      </c>
      <c r="BW114" s="30">
        <f>SUMIFS('Individual Data'!$X$6:$X$5544,'Individual Data'!$I$6:$I$5544,'age-length prop'!BW$7,'Individual Data'!$V$6:$V$5544,'age-length prop'!$B114,'Individual Data'!$R$6:$R$5544,'age-length prop'!$C114,'Individual Data'!$N$6:$N$5544,"M")</f>
        <v>33</v>
      </c>
      <c r="BX114" s="30">
        <f>SUMIFS('Individual Data'!$X$6:$X$5544,'Individual Data'!$I$6:$I$5544,'age-length prop'!BX$7,'Individual Data'!$V$6:$V$5544,'age-length prop'!$B114,'Individual Data'!$R$6:$R$5544,'age-length prop'!$C114,'Individual Data'!$N$6:$N$5544,"M")</f>
        <v>52</v>
      </c>
      <c r="BY114" s="45">
        <f t="shared" si="289"/>
        <v>0</v>
      </c>
      <c r="BZ114" s="16">
        <f t="shared" si="290"/>
        <v>0</v>
      </c>
      <c r="CA114" s="16">
        <f t="shared" si="291"/>
        <v>4.751762727521814E-2</v>
      </c>
      <c r="CB114" s="16">
        <f t="shared" si="292"/>
        <v>0.23976464583384904</v>
      </c>
      <c r="CC114" s="16">
        <f t="shared" si="293"/>
        <v>1.1090849256493505</v>
      </c>
      <c r="CD114" s="16">
        <f t="shared" si="294"/>
        <v>1.4663041659283649</v>
      </c>
      <c r="CE114" s="16">
        <f t="shared" si="295"/>
        <v>0.58807153643646559</v>
      </c>
      <c r="CF114" s="16">
        <f t="shared" si="296"/>
        <v>0.17543897412771214</v>
      </c>
      <c r="CG114" s="16">
        <f t="shared" si="297"/>
        <v>0</v>
      </c>
      <c r="CH114" s="16">
        <f t="shared" si="298"/>
        <v>0</v>
      </c>
      <c r="CI114" s="16">
        <f t="shared" si="299"/>
        <v>0</v>
      </c>
      <c r="CJ114" s="16">
        <f t="shared" si="300"/>
        <v>0</v>
      </c>
      <c r="CK114" s="46">
        <f t="shared" si="301"/>
        <v>0</v>
      </c>
      <c r="CL114" s="16"/>
      <c r="CM114" s="16">
        <f t="shared" si="302"/>
        <v>0</v>
      </c>
      <c r="CN114" s="16">
        <f t="shared" si="303"/>
        <v>0</v>
      </c>
      <c r="CO114" s="16">
        <f t="shared" si="304"/>
        <v>7.4876261160949809E-2</v>
      </c>
      <c r="CP114" s="16">
        <f t="shared" si="305"/>
        <v>0.37781095707151974</v>
      </c>
      <c r="CQ114" s="16">
        <f t="shared" si="306"/>
        <v>1.7476489737504917</v>
      </c>
      <c r="CR114" s="16">
        <f t="shared" si="307"/>
        <v>2.3105398978265144</v>
      </c>
      <c r="CS114" s="16">
        <f t="shared" si="308"/>
        <v>0.92665817862715794</v>
      </c>
      <c r="CT114" s="16">
        <f t="shared" si="309"/>
        <v>0.27644929256487977</v>
      </c>
      <c r="CU114" s="16">
        <f t="shared" si="310"/>
        <v>0</v>
      </c>
      <c r="CV114" s="16">
        <f t="shared" si="311"/>
        <v>0</v>
      </c>
      <c r="CW114" s="16">
        <f t="shared" si="312"/>
        <v>0</v>
      </c>
      <c r="CX114" s="16">
        <f t="shared" si="313"/>
        <v>0</v>
      </c>
      <c r="CY114" s="16">
        <f t="shared" si="314"/>
        <v>0</v>
      </c>
    </row>
    <row r="115" spans="1:103" x14ac:dyDescent="0.25">
      <c r="A115" t="s">
        <v>918</v>
      </c>
      <c r="B115" t="s">
        <v>3608</v>
      </c>
      <c r="C115">
        <v>3</v>
      </c>
      <c r="D115" s="16">
        <f>SUMIFS('Individual Data'!$AB$6:$AB$5544,'Individual Data'!$V$6:$V$5544,'age-length prop'!$B115,'Individual Data'!$Y$6:$Y$5544,'age-length prop'!D$89,'Individual Data'!$R$6:$R$5544,'age-length prop'!$C115,'Individual Data'!$N$6:$N$5544,'age-length prop'!$B$88)</f>
        <v>0</v>
      </c>
      <c r="E115" s="16">
        <f>SUMIFS('Individual Data'!$AB$6:$AB$5544,'Individual Data'!$V$6:$V$5544,'age-length prop'!$B115,'Individual Data'!$Y$6:$Y$5544,'age-length prop'!E$89,'Individual Data'!$R$6:$R$5544,'age-length prop'!$C115,'Individual Data'!$N$6:$N$5544,'age-length prop'!$B$88)</f>
        <v>0</v>
      </c>
      <c r="F115" s="16">
        <f>SUMIFS('Individual Data'!$AB$6:$AB$5544,'Individual Data'!$V$6:$V$5544,'age-length prop'!$B115,'Individual Data'!$Y$6:$Y$5544,'age-length prop'!F$89,'Individual Data'!$R$6:$R$5544,'age-length prop'!$C115,'Individual Data'!$N$6:$N$5544,'age-length prop'!$B$88)</f>
        <v>0</v>
      </c>
      <c r="G115" s="16">
        <f>SUMIFS('Individual Data'!$AB$6:$AB$5544,'Individual Data'!$V$6:$V$5544,'age-length prop'!$B115,'Individual Data'!$Y$6:$Y$5544,'age-length prop'!G$89,'Individual Data'!$R$6:$R$5544,'age-length prop'!$C115,'Individual Data'!$N$6:$N$5544,'age-length prop'!$B$88)</f>
        <v>0</v>
      </c>
      <c r="H115" s="16">
        <f>SUMIFS('Individual Data'!$AB$6:$AB$5544,'Individual Data'!$V$6:$V$5544,'age-length prop'!$B115,'Individual Data'!$Y$6:$Y$5544,'age-length prop'!H$89,'Individual Data'!$R$6:$R$5544,'age-length prop'!$C115,'Individual Data'!$N$6:$N$5544,'age-length prop'!$B$88)</f>
        <v>11.658097686375321</v>
      </c>
      <c r="I115" s="16">
        <f>SUMIFS('Individual Data'!$AB$6:$AB$5544,'Individual Data'!$V$6:$V$5544,'age-length prop'!$B115,'Individual Data'!$Y$6:$Y$5544,'age-length prop'!I$89,'Individual Data'!$R$6:$R$5544,'age-length prop'!$C115,'Individual Data'!$N$6:$N$5544,'age-length prop'!$B$88)</f>
        <v>11.658097686375321</v>
      </c>
      <c r="J115" s="16">
        <f>SUMIFS('Individual Data'!$AB$6:$AB$5544,'Individual Data'!$V$6:$V$5544,'age-length prop'!$B115,'Individual Data'!$Y$6:$Y$5544,'age-length prop'!J$89,'Individual Data'!$R$6:$R$5544,'age-length prop'!$C115,'Individual Data'!$N$6:$N$5544,'age-length prop'!$B$88)</f>
        <v>11.658097686375321</v>
      </c>
      <c r="K115" s="16">
        <f>SUMIFS('Individual Data'!$AB$6:$AB$5544,'Individual Data'!$V$6:$V$5544,'age-length prop'!$B115,'Individual Data'!$Y$6:$Y$5544,'age-length prop'!K$89,'Individual Data'!$R$6:$R$5544,'age-length prop'!$C115,'Individual Data'!$N$6:$N$5544,'age-length prop'!$B$88)</f>
        <v>0</v>
      </c>
      <c r="L115" s="16">
        <f>SUMIFS('Individual Data'!$AB$6:$AB$5544,'Individual Data'!$V$6:$V$5544,'age-length prop'!$B115,'Individual Data'!$Y$6:$Y$5544,'age-length prop'!L$89,'Individual Data'!$R$6:$R$5544,'age-length prop'!$C115,'Individual Data'!$N$6:$N$5544,'age-length prop'!$B$88)</f>
        <v>0</v>
      </c>
      <c r="M115" s="16">
        <f>SUMIFS('Individual Data'!$AB$6:$AB$5544,'Individual Data'!$V$6:$V$5544,'age-length prop'!$B115,'Individual Data'!$Y$6:$Y$5544,'age-length prop'!M$89,'Individual Data'!$R$6:$R$5544,'age-length prop'!$C115,'Individual Data'!$N$6:$N$5544,'age-length prop'!$B$88)</f>
        <v>0</v>
      </c>
      <c r="N115" s="16">
        <f>SUMIFS('Individual Data'!$AB$6:$AB$5544,'Individual Data'!$V$6:$V$5544,'age-length prop'!$B115,'Individual Data'!$Y$6:$Y$5544,'age-length prop'!N$89,'Individual Data'!$R$6:$R$5544,'age-length prop'!$C115,'Individual Data'!$N$6:$N$5544,'age-length prop'!$B$88)</f>
        <v>0</v>
      </c>
      <c r="O115" s="16">
        <f>SUMIFS('Individual Data'!$AB$6:$AB$5544,'Individual Data'!$V$6:$V$5544,'age-length prop'!$B115,'Individual Data'!$Y$6:$Y$5544,'age-length prop'!O$89,'Individual Data'!$R$6:$R$5544,'age-length prop'!$C115,'Individual Data'!$N$6:$N$5544,'age-length prop'!$B$88)</f>
        <v>0</v>
      </c>
      <c r="P115" s="16">
        <f>SUMIFS('Individual Data'!$AB$6:$AB$5544,'Individual Data'!$V$6:$V$5544,'age-length prop'!$B115,'Individual Data'!$Y$6:$Y$5544,'age-length prop'!P$89,'Individual Data'!$R$6:$R$5544,'age-length prop'!$C115,'Individual Data'!$N$6:$N$5544,'age-length prop'!$B$88)</f>
        <v>0</v>
      </c>
      <c r="Q115" s="38">
        <f t="shared" si="315"/>
        <v>0</v>
      </c>
      <c r="R115" s="30">
        <f t="shared" si="316"/>
        <v>0</v>
      </c>
      <c r="S115" s="30">
        <f t="shared" si="317"/>
        <v>0</v>
      </c>
      <c r="T115" s="30">
        <f t="shared" si="318"/>
        <v>0</v>
      </c>
      <c r="U115" s="30">
        <f t="shared" si="319"/>
        <v>11.789635226488627</v>
      </c>
      <c r="V115" s="30">
        <f t="shared" si="320"/>
        <v>11.738001536127259</v>
      </c>
      <c r="W115" s="30">
        <f t="shared" si="321"/>
        <v>11.810641421801032</v>
      </c>
      <c r="X115" s="30">
        <f t="shared" si="322"/>
        <v>0</v>
      </c>
      <c r="Y115" s="30">
        <f t="shared" si="323"/>
        <v>0</v>
      </c>
      <c r="Z115" s="30">
        <f t="shared" si="324"/>
        <v>0</v>
      </c>
      <c r="AA115" s="30">
        <f t="shared" si="325"/>
        <v>0</v>
      </c>
      <c r="AB115" s="30">
        <f t="shared" si="326"/>
        <v>0</v>
      </c>
      <c r="AC115" s="30">
        <f t="shared" si="327"/>
        <v>0</v>
      </c>
      <c r="AD115" s="12">
        <f>VLOOKUP(A115,'PBT Tag Rates'!$B$5:$E$44,4,FALSE)</f>
        <v>0.98961045999999997</v>
      </c>
      <c r="AE115" s="30">
        <f t="shared" si="328"/>
        <v>0</v>
      </c>
      <c r="AF115" s="30">
        <f t="shared" si="329"/>
        <v>0</v>
      </c>
      <c r="AG115" s="30">
        <f t="shared" si="330"/>
        <v>0</v>
      </c>
      <c r="AH115" s="30">
        <f t="shared" si="331"/>
        <v>0</v>
      </c>
      <c r="AI115" s="30">
        <f t="shared" si="332"/>
        <v>11.913410077020233</v>
      </c>
      <c r="AJ115" s="30">
        <f t="shared" si="333"/>
        <v>11.861234304382009</v>
      </c>
      <c r="AK115" s="30">
        <f t="shared" si="334"/>
        <v>11.934636808306404</v>
      </c>
      <c r="AL115" s="30">
        <f t="shared" si="335"/>
        <v>0</v>
      </c>
      <c r="AM115" s="30">
        <f t="shared" si="336"/>
        <v>0</v>
      </c>
      <c r="AN115" s="30">
        <f t="shared" si="337"/>
        <v>0</v>
      </c>
      <c r="AO115" s="30">
        <f t="shared" si="338"/>
        <v>0</v>
      </c>
      <c r="AP115" s="30">
        <f t="shared" si="339"/>
        <v>0</v>
      </c>
      <c r="AQ115" s="30">
        <f t="shared" si="340"/>
        <v>0</v>
      </c>
      <c r="AS115" s="32">
        <f t="shared" si="274"/>
        <v>0</v>
      </c>
      <c r="AT115" s="33">
        <f t="shared" si="275"/>
        <v>35.709281189708648</v>
      </c>
      <c r="BH115" s="16"/>
      <c r="BI115" s="38">
        <f t="shared" si="276"/>
        <v>0</v>
      </c>
      <c r="BJ115" s="30">
        <f t="shared" si="277"/>
        <v>0</v>
      </c>
      <c r="BK115" s="30">
        <f t="shared" si="278"/>
        <v>0</v>
      </c>
      <c r="BL115" s="30">
        <f t="shared" si="279"/>
        <v>0</v>
      </c>
      <c r="BM115" s="30">
        <f t="shared" si="280"/>
        <v>0.1237748505316052</v>
      </c>
      <c r="BN115" s="30">
        <f t="shared" si="281"/>
        <v>0.12323276825475027</v>
      </c>
      <c r="BO115" s="30">
        <f t="shared" si="282"/>
        <v>0.12399538650537245</v>
      </c>
      <c r="BP115" s="30">
        <f t="shared" si="283"/>
        <v>0</v>
      </c>
      <c r="BQ115" s="30">
        <f t="shared" si="284"/>
        <v>0</v>
      </c>
      <c r="BR115" s="30">
        <f t="shared" si="285"/>
        <v>0</v>
      </c>
      <c r="BS115" s="30">
        <f t="shared" si="286"/>
        <v>0</v>
      </c>
      <c r="BT115" s="30">
        <f t="shared" si="287"/>
        <v>0</v>
      </c>
      <c r="BU115" s="30">
        <f t="shared" si="288"/>
        <v>0</v>
      </c>
      <c r="BV115" s="13">
        <f t="shared" si="341"/>
        <v>1</v>
      </c>
      <c r="BW115" s="30">
        <f>SUMIFS('Individual Data'!$X$6:$X$5544,'Individual Data'!$I$6:$I$5544,'age-length prop'!BW$7,'Individual Data'!$V$6:$V$5544,'age-length prop'!$B115,'Individual Data'!$R$6:$R$5544,'age-length prop'!$C115,'Individual Data'!$N$6:$N$5544,"M")</f>
        <v>3</v>
      </c>
      <c r="BX115" s="30">
        <f>SUMIFS('Individual Data'!$X$6:$X$5544,'Individual Data'!$I$6:$I$5544,'age-length prop'!BX$7,'Individual Data'!$V$6:$V$5544,'age-length prop'!$B115,'Individual Data'!$R$6:$R$5544,'age-length prop'!$C115,'Individual Data'!$N$6:$N$5544,"M")</f>
        <v>0</v>
      </c>
      <c r="BY115" s="45">
        <f t="shared" si="289"/>
        <v>0</v>
      </c>
      <c r="BZ115" s="16">
        <f t="shared" si="290"/>
        <v>0</v>
      </c>
      <c r="CA115" s="16">
        <f t="shared" si="291"/>
        <v>0</v>
      </c>
      <c r="CB115" s="16">
        <f t="shared" si="292"/>
        <v>0</v>
      </c>
      <c r="CC115" s="16">
        <f t="shared" si="293"/>
        <v>0.1237748505316052</v>
      </c>
      <c r="CD115" s="16">
        <f t="shared" si="294"/>
        <v>0.12323276825475027</v>
      </c>
      <c r="CE115" s="16">
        <f t="shared" si="295"/>
        <v>0.12399538650537245</v>
      </c>
      <c r="CF115" s="16">
        <f t="shared" si="296"/>
        <v>0</v>
      </c>
      <c r="CG115" s="16">
        <f t="shared" si="297"/>
        <v>0</v>
      </c>
      <c r="CH115" s="16">
        <f t="shared" si="298"/>
        <v>0</v>
      </c>
      <c r="CI115" s="16">
        <f t="shared" si="299"/>
        <v>0</v>
      </c>
      <c r="CJ115" s="16">
        <f t="shared" si="300"/>
        <v>0</v>
      </c>
      <c r="CK115" s="46">
        <f t="shared" si="301"/>
        <v>0</v>
      </c>
      <c r="CL115" s="16"/>
      <c r="CM115" s="16">
        <f t="shared" si="302"/>
        <v>0</v>
      </c>
      <c r="CN115" s="16">
        <f t="shared" si="303"/>
        <v>0</v>
      </c>
      <c r="CO115" s="16">
        <f t="shared" si="304"/>
        <v>0</v>
      </c>
      <c r="CP115" s="16">
        <f t="shared" si="305"/>
        <v>0</v>
      </c>
      <c r="CQ115" s="16">
        <f t="shared" si="306"/>
        <v>0</v>
      </c>
      <c r="CR115" s="16">
        <f t="shared" si="307"/>
        <v>0</v>
      </c>
      <c r="CS115" s="16">
        <f t="shared" si="308"/>
        <v>0</v>
      </c>
      <c r="CT115" s="16">
        <f t="shared" si="309"/>
        <v>0</v>
      </c>
      <c r="CU115" s="16">
        <f t="shared" si="310"/>
        <v>0</v>
      </c>
      <c r="CV115" s="16">
        <f t="shared" si="311"/>
        <v>0</v>
      </c>
      <c r="CW115" s="16">
        <f t="shared" si="312"/>
        <v>0</v>
      </c>
      <c r="CX115" s="16">
        <f t="shared" si="313"/>
        <v>0</v>
      </c>
      <c r="CY115" s="16">
        <f t="shared" si="314"/>
        <v>0</v>
      </c>
    </row>
    <row r="116" spans="1:103" x14ac:dyDescent="0.25">
      <c r="A116" t="s">
        <v>918</v>
      </c>
      <c r="B116" t="s">
        <v>3168</v>
      </c>
      <c r="C116">
        <v>3</v>
      </c>
      <c r="D116" s="16">
        <f>SUMIFS('Individual Data'!$AB$6:$AB$5544,'Individual Data'!$V$6:$V$5544,'age-length prop'!$B116,'Individual Data'!$Y$6:$Y$5544,'age-length prop'!D$89,'Individual Data'!$R$6:$R$5544,'age-length prop'!$C116,'Individual Data'!$N$6:$N$5544,'age-length prop'!$B$88)</f>
        <v>0</v>
      </c>
      <c r="E116" s="16">
        <f>SUMIFS('Individual Data'!$AB$6:$AB$5544,'Individual Data'!$V$6:$V$5544,'age-length prop'!$B116,'Individual Data'!$Y$6:$Y$5544,'age-length prop'!E$89,'Individual Data'!$R$6:$R$5544,'age-length prop'!$C116,'Individual Data'!$N$6:$N$5544,'age-length prop'!$B$88)</f>
        <v>0</v>
      </c>
      <c r="F116" s="16">
        <f>SUMIFS('Individual Data'!$AB$6:$AB$5544,'Individual Data'!$V$6:$V$5544,'age-length prop'!$B116,'Individual Data'!$Y$6:$Y$5544,'age-length prop'!F$89,'Individual Data'!$R$6:$R$5544,'age-length prop'!$C116,'Individual Data'!$N$6:$N$5544,'age-length prop'!$B$88)</f>
        <v>0</v>
      </c>
      <c r="G116" s="16">
        <f>SUMIFS('Individual Data'!$AB$6:$AB$5544,'Individual Data'!$V$6:$V$5544,'age-length prop'!$B116,'Individual Data'!$Y$6:$Y$5544,'age-length prop'!G$89,'Individual Data'!$R$6:$R$5544,'age-length prop'!$C116,'Individual Data'!$N$6:$N$5544,'age-length prop'!$B$88)</f>
        <v>11.658097686375321</v>
      </c>
      <c r="H116" s="16">
        <f>SUMIFS('Individual Data'!$AB$6:$AB$5544,'Individual Data'!$V$6:$V$5544,'age-length prop'!$B116,'Individual Data'!$Y$6:$Y$5544,'age-length prop'!H$89,'Individual Data'!$R$6:$R$5544,'age-length prop'!$C116,'Individual Data'!$N$6:$N$5544,'age-length prop'!$B$88)</f>
        <v>23.316195372750641</v>
      </c>
      <c r="I116" s="16">
        <f>SUMIFS('Individual Data'!$AB$6:$AB$5544,'Individual Data'!$V$6:$V$5544,'age-length prop'!$B116,'Individual Data'!$Y$6:$Y$5544,'age-length prop'!I$89,'Individual Data'!$R$6:$R$5544,'age-length prop'!$C116,'Individual Data'!$N$6:$N$5544,'age-length prop'!$B$88)</f>
        <v>104.92287917737789</v>
      </c>
      <c r="J116" s="16">
        <f>SUMIFS('Individual Data'!$AB$6:$AB$5544,'Individual Data'!$V$6:$V$5544,'age-length prop'!$B116,'Individual Data'!$Y$6:$Y$5544,'age-length prop'!J$89,'Individual Data'!$R$6:$R$5544,'age-length prop'!$C116,'Individual Data'!$N$6:$N$5544,'age-length prop'!$B$88)</f>
        <v>23.316195372750641</v>
      </c>
      <c r="K116" s="16">
        <f>SUMIFS('Individual Data'!$AB$6:$AB$5544,'Individual Data'!$V$6:$V$5544,'age-length prop'!$B116,'Individual Data'!$Y$6:$Y$5544,'age-length prop'!K$89,'Individual Data'!$R$6:$R$5544,'age-length prop'!$C116,'Individual Data'!$N$6:$N$5544,'age-length prop'!$B$88)</f>
        <v>0</v>
      </c>
      <c r="L116" s="16">
        <f>SUMIFS('Individual Data'!$AB$6:$AB$5544,'Individual Data'!$V$6:$V$5544,'age-length prop'!$B116,'Individual Data'!$Y$6:$Y$5544,'age-length prop'!L$89,'Individual Data'!$R$6:$R$5544,'age-length prop'!$C116,'Individual Data'!$N$6:$N$5544,'age-length prop'!$B$88)</f>
        <v>0</v>
      </c>
      <c r="M116" s="16">
        <f>SUMIFS('Individual Data'!$AB$6:$AB$5544,'Individual Data'!$V$6:$V$5544,'age-length prop'!$B116,'Individual Data'!$Y$6:$Y$5544,'age-length prop'!M$89,'Individual Data'!$R$6:$R$5544,'age-length prop'!$C116,'Individual Data'!$N$6:$N$5544,'age-length prop'!$B$88)</f>
        <v>0</v>
      </c>
      <c r="N116" s="16">
        <f>SUMIFS('Individual Data'!$AB$6:$AB$5544,'Individual Data'!$V$6:$V$5544,'age-length prop'!$B116,'Individual Data'!$Y$6:$Y$5544,'age-length prop'!N$89,'Individual Data'!$R$6:$R$5544,'age-length prop'!$C116,'Individual Data'!$N$6:$N$5544,'age-length prop'!$B$88)</f>
        <v>0</v>
      </c>
      <c r="O116" s="16">
        <f>SUMIFS('Individual Data'!$AB$6:$AB$5544,'Individual Data'!$V$6:$V$5544,'age-length prop'!$B116,'Individual Data'!$Y$6:$Y$5544,'age-length prop'!O$89,'Individual Data'!$R$6:$R$5544,'age-length prop'!$C116,'Individual Data'!$N$6:$N$5544,'age-length prop'!$B$88)</f>
        <v>0</v>
      </c>
      <c r="P116" s="16">
        <f>SUMIFS('Individual Data'!$AB$6:$AB$5544,'Individual Data'!$V$6:$V$5544,'age-length prop'!$B116,'Individual Data'!$Y$6:$Y$5544,'age-length prop'!P$89,'Individual Data'!$R$6:$R$5544,'age-length prop'!$C116,'Individual Data'!$N$6:$N$5544,'age-length prop'!$B$88)</f>
        <v>0</v>
      </c>
      <c r="Q116" s="38">
        <f t="shared" si="315"/>
        <v>0</v>
      </c>
      <c r="R116" s="30">
        <f t="shared" si="316"/>
        <v>0</v>
      </c>
      <c r="S116" s="30">
        <f t="shared" si="317"/>
        <v>0</v>
      </c>
      <c r="T116" s="30">
        <f t="shared" si="318"/>
        <v>11.764895779331114</v>
      </c>
      <c r="U116" s="30">
        <f t="shared" si="319"/>
        <v>23.579270452977255</v>
      </c>
      <c r="V116" s="30">
        <f t="shared" si="320"/>
        <v>105.64201382514534</v>
      </c>
      <c r="W116" s="30">
        <f t="shared" si="321"/>
        <v>23.621282843602064</v>
      </c>
      <c r="X116" s="30">
        <f t="shared" si="322"/>
        <v>0</v>
      </c>
      <c r="Y116" s="30">
        <f t="shared" si="323"/>
        <v>0</v>
      </c>
      <c r="Z116" s="30">
        <f t="shared" si="324"/>
        <v>0</v>
      </c>
      <c r="AA116" s="30">
        <f t="shared" si="325"/>
        <v>0</v>
      </c>
      <c r="AB116" s="30">
        <f t="shared" si="326"/>
        <v>0</v>
      </c>
      <c r="AC116" s="30">
        <f t="shared" si="327"/>
        <v>0</v>
      </c>
      <c r="AD116" s="12">
        <f>VLOOKUP(A116,'PBT Tag Rates'!$B$5:$E$44,4,FALSE)</f>
        <v>0.98961045999999997</v>
      </c>
      <c r="AE116" s="30">
        <f t="shared" si="328"/>
        <v>0</v>
      </c>
      <c r="AF116" s="30">
        <f t="shared" si="329"/>
        <v>0</v>
      </c>
      <c r="AG116" s="30">
        <f t="shared" si="330"/>
        <v>0</v>
      </c>
      <c r="AH116" s="30">
        <f t="shared" si="331"/>
        <v>11.888410899912188</v>
      </c>
      <c r="AI116" s="30">
        <f t="shared" si="332"/>
        <v>23.826820154040465</v>
      </c>
      <c r="AJ116" s="30">
        <f t="shared" si="333"/>
        <v>106.75110873943808</v>
      </c>
      <c r="AK116" s="30">
        <f t="shared" si="334"/>
        <v>23.869273616612809</v>
      </c>
      <c r="AL116" s="30">
        <f t="shared" si="335"/>
        <v>0</v>
      </c>
      <c r="AM116" s="30">
        <f t="shared" si="336"/>
        <v>0</v>
      </c>
      <c r="AN116" s="30">
        <f t="shared" si="337"/>
        <v>0</v>
      </c>
      <c r="AO116" s="30">
        <f t="shared" si="338"/>
        <v>0</v>
      </c>
      <c r="AP116" s="30">
        <f t="shared" si="339"/>
        <v>0</v>
      </c>
      <c r="AQ116" s="30">
        <f t="shared" si="340"/>
        <v>0</v>
      </c>
      <c r="AS116" s="32">
        <f t="shared" si="274"/>
        <v>0</v>
      </c>
      <c r="AT116" s="33">
        <f t="shared" si="275"/>
        <v>166.33561341000353</v>
      </c>
      <c r="BH116" s="16"/>
      <c r="BI116" s="38">
        <f t="shared" si="276"/>
        <v>0</v>
      </c>
      <c r="BJ116" s="30">
        <f t="shared" si="277"/>
        <v>0</v>
      </c>
      <c r="BK116" s="30">
        <f t="shared" si="278"/>
        <v>0</v>
      </c>
      <c r="BL116" s="30">
        <f t="shared" si="279"/>
        <v>0.12351512058107339</v>
      </c>
      <c r="BM116" s="30">
        <f t="shared" si="280"/>
        <v>0.24754970106321039</v>
      </c>
      <c r="BN116" s="30">
        <f t="shared" si="281"/>
        <v>1.10909491429274</v>
      </c>
      <c r="BO116" s="30">
        <f t="shared" si="282"/>
        <v>0.2479907730107449</v>
      </c>
      <c r="BP116" s="30">
        <f t="shared" si="283"/>
        <v>0</v>
      </c>
      <c r="BQ116" s="30">
        <f t="shared" si="284"/>
        <v>0</v>
      </c>
      <c r="BR116" s="30">
        <f t="shared" si="285"/>
        <v>0</v>
      </c>
      <c r="BS116" s="30">
        <f t="shared" si="286"/>
        <v>0</v>
      </c>
      <c r="BT116" s="30">
        <f t="shared" si="287"/>
        <v>0</v>
      </c>
      <c r="BU116" s="30">
        <f t="shared" si="288"/>
        <v>0</v>
      </c>
      <c r="BV116" s="13">
        <f t="shared" si="341"/>
        <v>0.7142857142857143</v>
      </c>
      <c r="BW116" s="30">
        <f>SUMIFS('Individual Data'!$X$6:$X$5544,'Individual Data'!$I$6:$I$5544,'age-length prop'!BW$7,'Individual Data'!$V$6:$V$5544,'age-length prop'!$B116,'Individual Data'!$R$6:$R$5544,'age-length prop'!$C116,'Individual Data'!$N$6:$N$5544,"M")</f>
        <v>10</v>
      </c>
      <c r="BX116" s="30">
        <f>SUMIFS('Individual Data'!$X$6:$X$5544,'Individual Data'!$I$6:$I$5544,'age-length prop'!BX$7,'Individual Data'!$V$6:$V$5544,'age-length prop'!$B116,'Individual Data'!$R$6:$R$5544,'age-length prop'!$C116,'Individual Data'!$N$6:$N$5544,"M")</f>
        <v>4</v>
      </c>
      <c r="BY116" s="45">
        <f t="shared" si="289"/>
        <v>0</v>
      </c>
      <c r="BZ116" s="16">
        <f t="shared" si="290"/>
        <v>0</v>
      </c>
      <c r="CA116" s="16">
        <f t="shared" si="291"/>
        <v>0</v>
      </c>
      <c r="CB116" s="16">
        <f t="shared" si="292"/>
        <v>8.8225086129338132E-2</v>
      </c>
      <c r="CC116" s="16">
        <f t="shared" si="293"/>
        <v>0.17682121504515028</v>
      </c>
      <c r="CD116" s="16">
        <f t="shared" si="294"/>
        <v>0.79221065306624283</v>
      </c>
      <c r="CE116" s="16">
        <f t="shared" si="295"/>
        <v>0.17713626643624636</v>
      </c>
      <c r="CF116" s="16">
        <f t="shared" si="296"/>
        <v>0</v>
      </c>
      <c r="CG116" s="16">
        <f t="shared" si="297"/>
        <v>0</v>
      </c>
      <c r="CH116" s="16">
        <f t="shared" si="298"/>
        <v>0</v>
      </c>
      <c r="CI116" s="16">
        <f t="shared" si="299"/>
        <v>0</v>
      </c>
      <c r="CJ116" s="16">
        <f t="shared" si="300"/>
        <v>0</v>
      </c>
      <c r="CK116" s="46">
        <f t="shared" si="301"/>
        <v>0</v>
      </c>
      <c r="CL116" s="16"/>
      <c r="CM116" s="16">
        <f t="shared" si="302"/>
        <v>0</v>
      </c>
      <c r="CN116" s="16">
        <f t="shared" si="303"/>
        <v>0</v>
      </c>
      <c r="CO116" s="16">
        <f t="shared" si="304"/>
        <v>0</v>
      </c>
      <c r="CP116" s="16">
        <f t="shared" si="305"/>
        <v>3.5290034451735251E-2</v>
      </c>
      <c r="CQ116" s="16">
        <f t="shared" si="306"/>
        <v>7.0728486018060102E-2</v>
      </c>
      <c r="CR116" s="16">
        <f t="shared" si="307"/>
        <v>0.3168842612264971</v>
      </c>
      <c r="CS116" s="16">
        <f t="shared" si="308"/>
        <v>7.0854506574498544E-2</v>
      </c>
      <c r="CT116" s="16">
        <f t="shared" si="309"/>
        <v>0</v>
      </c>
      <c r="CU116" s="16">
        <f t="shared" si="310"/>
        <v>0</v>
      </c>
      <c r="CV116" s="16">
        <f t="shared" si="311"/>
        <v>0</v>
      </c>
      <c r="CW116" s="16">
        <f t="shared" si="312"/>
        <v>0</v>
      </c>
      <c r="CX116" s="16">
        <f t="shared" si="313"/>
        <v>0</v>
      </c>
      <c r="CY116" s="16">
        <f t="shared" si="314"/>
        <v>0</v>
      </c>
    </row>
    <row r="117" spans="1:103" x14ac:dyDescent="0.25">
      <c r="A117" t="s">
        <v>918</v>
      </c>
      <c r="B117" t="s">
        <v>3346</v>
      </c>
      <c r="C117">
        <v>3</v>
      </c>
      <c r="D117" s="16">
        <f>SUMIFS('Individual Data'!$AB$6:$AB$5544,'Individual Data'!$V$6:$V$5544,'age-length prop'!$B117,'Individual Data'!$Y$6:$Y$5544,'age-length prop'!D$89,'Individual Data'!$R$6:$R$5544,'age-length prop'!$C117,'Individual Data'!$N$6:$N$5544,'age-length prop'!$B$88)</f>
        <v>0</v>
      </c>
      <c r="E117" s="16">
        <f>SUMIFS('Individual Data'!$AB$6:$AB$5544,'Individual Data'!$V$6:$V$5544,'age-length prop'!$B117,'Individual Data'!$Y$6:$Y$5544,'age-length prop'!E$89,'Individual Data'!$R$6:$R$5544,'age-length prop'!$C117,'Individual Data'!$N$6:$N$5544,'age-length prop'!$B$88)</f>
        <v>0</v>
      </c>
      <c r="F117" s="16">
        <f>SUMIFS('Individual Data'!$AB$6:$AB$5544,'Individual Data'!$V$6:$V$5544,'age-length prop'!$B117,'Individual Data'!$Y$6:$Y$5544,'age-length prop'!F$89,'Individual Data'!$R$6:$R$5544,'age-length prop'!$C117,'Individual Data'!$N$6:$N$5544,'age-length prop'!$B$88)</f>
        <v>34.974293059125962</v>
      </c>
      <c r="G117" s="16">
        <f>SUMIFS('Individual Data'!$AB$6:$AB$5544,'Individual Data'!$V$6:$V$5544,'age-length prop'!$B117,'Individual Data'!$Y$6:$Y$5544,'age-length prop'!G$89,'Individual Data'!$R$6:$R$5544,'age-length prop'!$C117,'Individual Data'!$N$6:$N$5544,'age-length prop'!$B$88)</f>
        <v>179.90815340143655</v>
      </c>
      <c r="H117" s="16">
        <f>SUMIFS('Individual Data'!$AB$6:$AB$5544,'Individual Data'!$V$6:$V$5544,'age-length prop'!$B117,'Individual Data'!$Y$6:$Y$5544,'age-length prop'!H$89,'Individual Data'!$R$6:$R$5544,'age-length prop'!$C117,'Individual Data'!$N$6:$N$5544,'age-length prop'!$B$88)</f>
        <v>349.74293059125955</v>
      </c>
      <c r="I117" s="16">
        <f>SUMIFS('Individual Data'!$AB$6:$AB$5544,'Individual Data'!$V$6:$V$5544,'age-length prop'!$B117,'Individual Data'!$Y$6:$Y$5544,'age-length prop'!I$89,'Individual Data'!$R$6:$R$5544,'age-length prop'!$C117,'Individual Data'!$N$6:$N$5544,'age-length prop'!$B$88)</f>
        <v>317.28698158503698</v>
      </c>
      <c r="J117" s="16">
        <f>SUMIFS('Individual Data'!$AB$6:$AB$5544,'Individual Data'!$V$6:$V$5544,'age-length prop'!$B117,'Individual Data'!$Y$6:$Y$5544,'age-length prop'!J$89,'Individual Data'!$R$6:$R$5544,'age-length prop'!$C117,'Individual Data'!$N$6:$N$5544,'age-length prop'!$B$88)</f>
        <v>60.808832484779948</v>
      </c>
      <c r="K117" s="16">
        <f>SUMIFS('Individual Data'!$AB$6:$AB$5544,'Individual Data'!$V$6:$V$5544,'age-length prop'!$B117,'Individual Data'!$Y$6:$Y$5544,'age-length prop'!K$89,'Individual Data'!$R$6:$R$5544,'age-length prop'!$C117,'Individual Data'!$N$6:$N$5544,'age-length prop'!$B$88)</f>
        <v>23.316195372750641</v>
      </c>
      <c r="L117" s="16">
        <f>SUMIFS('Individual Data'!$AB$6:$AB$5544,'Individual Data'!$V$6:$V$5544,'age-length prop'!$B117,'Individual Data'!$Y$6:$Y$5544,'age-length prop'!L$89,'Individual Data'!$R$6:$R$5544,'age-length prop'!$C117,'Individual Data'!$N$6:$N$5544,'age-length prop'!$B$88)</f>
        <v>11.658097686375321</v>
      </c>
      <c r="M117" s="16">
        <f>SUMIFS('Individual Data'!$AB$6:$AB$5544,'Individual Data'!$V$6:$V$5544,'age-length prop'!$B117,'Individual Data'!$Y$6:$Y$5544,'age-length prop'!M$89,'Individual Data'!$R$6:$R$5544,'age-length prop'!$C117,'Individual Data'!$N$6:$N$5544,'age-length prop'!$B$88)</f>
        <v>0</v>
      </c>
      <c r="N117" s="16">
        <f>SUMIFS('Individual Data'!$AB$6:$AB$5544,'Individual Data'!$V$6:$V$5544,'age-length prop'!$B117,'Individual Data'!$Y$6:$Y$5544,'age-length prop'!N$89,'Individual Data'!$R$6:$R$5544,'age-length prop'!$C117,'Individual Data'!$N$6:$N$5544,'age-length prop'!$B$88)</f>
        <v>0</v>
      </c>
      <c r="O117" s="16">
        <f>SUMIFS('Individual Data'!$AB$6:$AB$5544,'Individual Data'!$V$6:$V$5544,'age-length prop'!$B117,'Individual Data'!$Y$6:$Y$5544,'age-length prop'!O$89,'Individual Data'!$R$6:$R$5544,'age-length prop'!$C117,'Individual Data'!$N$6:$N$5544,'age-length prop'!$B$88)</f>
        <v>0</v>
      </c>
      <c r="P117" s="16">
        <f>SUMIFS('Individual Data'!$AB$6:$AB$5544,'Individual Data'!$V$6:$V$5544,'age-length prop'!$B117,'Individual Data'!$Y$6:$Y$5544,'age-length prop'!P$89,'Individual Data'!$R$6:$R$5544,'age-length prop'!$C117,'Individual Data'!$N$6:$N$5544,'age-length prop'!$B$88)</f>
        <v>0</v>
      </c>
      <c r="Q117" s="38">
        <f t="shared" si="315"/>
        <v>0</v>
      </c>
      <c r="R117" s="30">
        <f t="shared" si="316"/>
        <v>0</v>
      </c>
      <c r="S117" s="30">
        <f t="shared" si="317"/>
        <v>34.974293059125962</v>
      </c>
      <c r="T117" s="30">
        <f t="shared" si="318"/>
        <v>181.55626514379455</v>
      </c>
      <c r="U117" s="30">
        <f t="shared" si="319"/>
        <v>353.68905679465877</v>
      </c>
      <c r="V117" s="30">
        <f t="shared" si="320"/>
        <v>319.4616460960786</v>
      </c>
      <c r="W117" s="30">
        <f t="shared" si="321"/>
        <v>61.604503159674486</v>
      </c>
      <c r="X117" s="30">
        <f t="shared" si="322"/>
        <v>23.597620702211991</v>
      </c>
      <c r="Y117" s="30">
        <f t="shared" si="323"/>
        <v>11.756976579812147</v>
      </c>
      <c r="Z117" s="30">
        <f t="shared" si="324"/>
        <v>0</v>
      </c>
      <c r="AA117" s="30">
        <f t="shared" si="325"/>
        <v>0</v>
      </c>
      <c r="AB117" s="30">
        <f t="shared" si="326"/>
        <v>0</v>
      </c>
      <c r="AC117" s="30">
        <f t="shared" si="327"/>
        <v>0</v>
      </c>
      <c r="AD117" s="12">
        <f>VLOOKUP(A117,'PBT Tag Rates'!$B$5:$E$44,4,FALSE)</f>
        <v>0.98961045999999997</v>
      </c>
      <c r="AE117" s="30">
        <f t="shared" si="328"/>
        <v>0</v>
      </c>
      <c r="AF117" s="30">
        <f t="shared" si="329"/>
        <v>0</v>
      </c>
      <c r="AG117" s="30">
        <f t="shared" si="330"/>
        <v>35.341474724434462</v>
      </c>
      <c r="AH117" s="30">
        <f t="shared" si="331"/>
        <v>183.46235461556716</v>
      </c>
      <c r="AI117" s="30">
        <f t="shared" si="332"/>
        <v>357.4023023106069</v>
      </c>
      <c r="AJ117" s="30">
        <f t="shared" si="333"/>
        <v>322.81555117766095</v>
      </c>
      <c r="AK117" s="30">
        <f t="shared" si="334"/>
        <v>62.251265169200501</v>
      </c>
      <c r="AL117" s="30">
        <f t="shared" si="335"/>
        <v>23.845363055491543</v>
      </c>
      <c r="AM117" s="30">
        <f t="shared" si="336"/>
        <v>11.880408559760117</v>
      </c>
      <c r="AN117" s="30">
        <f t="shared" si="337"/>
        <v>0</v>
      </c>
      <c r="AO117" s="30">
        <f t="shared" si="338"/>
        <v>0</v>
      </c>
      <c r="AP117" s="30">
        <f t="shared" si="339"/>
        <v>0</v>
      </c>
      <c r="AQ117" s="30">
        <f t="shared" si="340"/>
        <v>0</v>
      </c>
      <c r="AS117" s="32">
        <f t="shared" si="274"/>
        <v>35.341474724434462</v>
      </c>
      <c r="AT117" s="33">
        <f t="shared" si="275"/>
        <v>961.65724488828721</v>
      </c>
      <c r="BH117" s="16"/>
      <c r="BI117" s="38">
        <f t="shared" si="276"/>
        <v>0</v>
      </c>
      <c r="BJ117" s="30">
        <f t="shared" si="277"/>
        <v>0</v>
      </c>
      <c r="BK117" s="30">
        <f t="shared" si="278"/>
        <v>0.36718166530850027</v>
      </c>
      <c r="BL117" s="30">
        <f t="shared" si="279"/>
        <v>1.9060894717726171</v>
      </c>
      <c r="BM117" s="30">
        <f t="shared" si="280"/>
        <v>3.713245515948131</v>
      </c>
      <c r="BN117" s="30">
        <f t="shared" si="281"/>
        <v>3.3539050815823543</v>
      </c>
      <c r="BO117" s="30">
        <f t="shared" si="282"/>
        <v>0.64676200952601448</v>
      </c>
      <c r="BP117" s="30">
        <f t="shared" si="283"/>
        <v>0.24774235327955196</v>
      </c>
      <c r="BQ117" s="30">
        <f t="shared" si="284"/>
        <v>0.12343197994796995</v>
      </c>
      <c r="BR117" s="30">
        <f t="shared" si="285"/>
        <v>0</v>
      </c>
      <c r="BS117" s="30">
        <f t="shared" si="286"/>
        <v>0</v>
      </c>
      <c r="BT117" s="30">
        <f t="shared" si="287"/>
        <v>0</v>
      </c>
      <c r="BU117" s="30">
        <f t="shared" si="288"/>
        <v>0</v>
      </c>
      <c r="BV117" s="13">
        <f t="shared" si="341"/>
        <v>0.25287356321839083</v>
      </c>
      <c r="BW117" s="30">
        <f>SUMIFS('Individual Data'!$X$6:$X$5544,'Individual Data'!$I$6:$I$5544,'age-length prop'!BW$7,'Individual Data'!$V$6:$V$5544,'age-length prop'!$B117,'Individual Data'!$R$6:$R$5544,'age-length prop'!$C117,'Individual Data'!$N$6:$N$5544,"M")</f>
        <v>22</v>
      </c>
      <c r="BX117" s="30">
        <f>SUMIFS('Individual Data'!$X$6:$X$5544,'Individual Data'!$I$6:$I$5544,'age-length prop'!BX$7,'Individual Data'!$V$6:$V$5544,'age-length prop'!$B117,'Individual Data'!$R$6:$R$5544,'age-length prop'!$C117,'Individual Data'!$N$6:$N$5544,"M")</f>
        <v>65</v>
      </c>
      <c r="BY117" s="45">
        <f t="shared" si="289"/>
        <v>0</v>
      </c>
      <c r="BZ117" s="16">
        <f t="shared" si="290"/>
        <v>0</v>
      </c>
      <c r="CA117" s="16">
        <f t="shared" si="291"/>
        <v>9.2850536055023067E-2</v>
      </c>
      <c r="CB117" s="16">
        <f t="shared" si="292"/>
        <v>0.48199963654020206</v>
      </c>
      <c r="CC117" s="16">
        <f t="shared" si="293"/>
        <v>0.93898162472251601</v>
      </c>
      <c r="CD117" s="16">
        <f t="shared" si="294"/>
        <v>0.84811392867599777</v>
      </c>
      <c r="CE117" s="16">
        <f t="shared" si="295"/>
        <v>0.16354901390313012</v>
      </c>
      <c r="CF117" s="16">
        <f t="shared" si="296"/>
        <v>6.2647491633909702E-2</v>
      </c>
      <c r="CG117" s="16">
        <f t="shared" si="297"/>
        <v>3.1212684584544129E-2</v>
      </c>
      <c r="CH117" s="16">
        <f t="shared" si="298"/>
        <v>0</v>
      </c>
      <c r="CI117" s="16">
        <f t="shared" si="299"/>
        <v>0</v>
      </c>
      <c r="CJ117" s="16">
        <f t="shared" si="300"/>
        <v>0</v>
      </c>
      <c r="CK117" s="46">
        <f t="shared" si="301"/>
        <v>0</v>
      </c>
      <c r="CL117" s="16"/>
      <c r="CM117" s="16">
        <f t="shared" si="302"/>
        <v>0</v>
      </c>
      <c r="CN117" s="16">
        <f t="shared" si="303"/>
        <v>0</v>
      </c>
      <c r="CO117" s="16">
        <f t="shared" si="304"/>
        <v>0.27433112925347719</v>
      </c>
      <c r="CP117" s="16">
        <f t="shared" si="305"/>
        <v>1.4240898352324149</v>
      </c>
      <c r="CQ117" s="16">
        <f t="shared" si="306"/>
        <v>2.774263891225615</v>
      </c>
      <c r="CR117" s="16">
        <f t="shared" si="307"/>
        <v>2.5057911529063568</v>
      </c>
      <c r="CS117" s="16">
        <f t="shared" si="308"/>
        <v>0.48321299562288439</v>
      </c>
      <c r="CT117" s="16">
        <f t="shared" si="309"/>
        <v>0.18509486164564226</v>
      </c>
      <c r="CU117" s="16">
        <f t="shared" si="310"/>
        <v>9.2219295363425824E-2</v>
      </c>
      <c r="CV117" s="16">
        <f t="shared" si="311"/>
        <v>0</v>
      </c>
      <c r="CW117" s="16">
        <f t="shared" si="312"/>
        <v>0</v>
      </c>
      <c r="CX117" s="16">
        <f t="shared" si="313"/>
        <v>0</v>
      </c>
      <c r="CY117" s="16">
        <f t="shared" si="314"/>
        <v>0</v>
      </c>
    </row>
    <row r="118" spans="1:103" x14ac:dyDescent="0.25">
      <c r="A118" t="s">
        <v>918</v>
      </c>
      <c r="B118" t="s">
        <v>3543</v>
      </c>
      <c r="C118">
        <v>3</v>
      </c>
      <c r="D118" s="16">
        <f>SUMIFS('Individual Data'!$AB$6:$AB$5544,'Individual Data'!$V$6:$V$5544,'age-length prop'!$B118,'Individual Data'!$Y$6:$Y$5544,'age-length prop'!D$89,'Individual Data'!$R$6:$R$5544,'age-length prop'!$C118,'Individual Data'!$N$6:$N$5544,'age-length prop'!$B$88)</f>
        <v>0</v>
      </c>
      <c r="E118" s="16">
        <f>SUMIFS('Individual Data'!$AB$6:$AB$5544,'Individual Data'!$V$6:$V$5544,'age-length prop'!$B118,'Individual Data'!$Y$6:$Y$5544,'age-length prop'!E$89,'Individual Data'!$R$6:$R$5544,'age-length prop'!$C118,'Individual Data'!$N$6:$N$5544,'age-length prop'!$B$88)</f>
        <v>0</v>
      </c>
      <c r="F118" s="16">
        <f>SUMIFS('Individual Data'!$AB$6:$AB$5544,'Individual Data'!$V$6:$V$5544,'age-length prop'!$B118,'Individual Data'!$Y$6:$Y$5544,'age-length prop'!F$89,'Individual Data'!$R$6:$R$5544,'age-length prop'!$C118,'Individual Data'!$N$6:$N$5544,'age-length prop'!$B$88)</f>
        <v>0</v>
      </c>
      <c r="G118" s="16">
        <f>SUMIFS('Individual Data'!$AB$6:$AB$5544,'Individual Data'!$V$6:$V$5544,'age-length prop'!$B118,'Individual Data'!$Y$6:$Y$5544,'age-length prop'!G$89,'Individual Data'!$R$6:$R$5544,'age-length prop'!$C118,'Individual Data'!$N$6:$N$5544,'age-length prop'!$B$88)</f>
        <v>0</v>
      </c>
      <c r="H118" s="16">
        <f>SUMIFS('Individual Data'!$AB$6:$AB$5544,'Individual Data'!$V$6:$V$5544,'age-length prop'!$B118,'Individual Data'!$Y$6:$Y$5544,'age-length prop'!H$89,'Individual Data'!$R$6:$R$5544,'age-length prop'!$C118,'Individual Data'!$N$6:$N$5544,'age-length prop'!$B$88)</f>
        <v>11.658097686375321</v>
      </c>
      <c r="I118" s="16">
        <f>SUMIFS('Individual Data'!$AB$6:$AB$5544,'Individual Data'!$V$6:$V$5544,'age-length prop'!$B118,'Individual Data'!$Y$6:$Y$5544,'age-length prop'!I$89,'Individual Data'!$R$6:$R$5544,'age-length prop'!$C118,'Individual Data'!$N$6:$N$5544,'age-length prop'!$B$88)</f>
        <v>0</v>
      </c>
      <c r="J118" s="16">
        <f>SUMIFS('Individual Data'!$AB$6:$AB$5544,'Individual Data'!$V$6:$V$5544,'age-length prop'!$B118,'Individual Data'!$Y$6:$Y$5544,'age-length prop'!J$89,'Individual Data'!$R$6:$R$5544,'age-length prop'!$C118,'Individual Data'!$N$6:$N$5544,'age-length prop'!$B$88)</f>
        <v>0</v>
      </c>
      <c r="K118" s="16">
        <f>SUMIFS('Individual Data'!$AB$6:$AB$5544,'Individual Data'!$V$6:$V$5544,'age-length prop'!$B118,'Individual Data'!$Y$6:$Y$5544,'age-length prop'!K$89,'Individual Data'!$R$6:$R$5544,'age-length prop'!$C118,'Individual Data'!$N$6:$N$5544,'age-length prop'!$B$88)</f>
        <v>0</v>
      </c>
      <c r="L118" s="16">
        <f>SUMIFS('Individual Data'!$AB$6:$AB$5544,'Individual Data'!$V$6:$V$5544,'age-length prop'!$B118,'Individual Data'!$Y$6:$Y$5544,'age-length prop'!L$89,'Individual Data'!$R$6:$R$5544,'age-length prop'!$C118,'Individual Data'!$N$6:$N$5544,'age-length prop'!$B$88)</f>
        <v>11.658097686375321</v>
      </c>
      <c r="M118" s="16">
        <f>SUMIFS('Individual Data'!$AB$6:$AB$5544,'Individual Data'!$V$6:$V$5544,'age-length prop'!$B118,'Individual Data'!$Y$6:$Y$5544,'age-length prop'!M$89,'Individual Data'!$R$6:$R$5544,'age-length prop'!$C118,'Individual Data'!$N$6:$N$5544,'age-length prop'!$B$88)</f>
        <v>0</v>
      </c>
      <c r="N118" s="16">
        <f>SUMIFS('Individual Data'!$AB$6:$AB$5544,'Individual Data'!$V$6:$V$5544,'age-length prop'!$B118,'Individual Data'!$Y$6:$Y$5544,'age-length prop'!N$89,'Individual Data'!$R$6:$R$5544,'age-length prop'!$C118,'Individual Data'!$N$6:$N$5544,'age-length prop'!$B$88)</f>
        <v>0</v>
      </c>
      <c r="O118" s="16">
        <f>SUMIFS('Individual Data'!$AB$6:$AB$5544,'Individual Data'!$V$6:$V$5544,'age-length prop'!$B118,'Individual Data'!$Y$6:$Y$5544,'age-length prop'!O$89,'Individual Data'!$R$6:$R$5544,'age-length prop'!$C118,'Individual Data'!$N$6:$N$5544,'age-length prop'!$B$88)</f>
        <v>0</v>
      </c>
      <c r="P118" s="16">
        <f>SUMIFS('Individual Data'!$AB$6:$AB$5544,'Individual Data'!$V$6:$V$5544,'age-length prop'!$B118,'Individual Data'!$Y$6:$Y$5544,'age-length prop'!P$89,'Individual Data'!$R$6:$R$5544,'age-length prop'!$C118,'Individual Data'!$N$6:$N$5544,'age-length prop'!$B$88)</f>
        <v>0</v>
      </c>
      <c r="Q118" s="38">
        <f t="shared" si="315"/>
        <v>0</v>
      </c>
      <c r="R118" s="30">
        <f t="shared" si="316"/>
        <v>0</v>
      </c>
      <c r="S118" s="30">
        <f t="shared" si="317"/>
        <v>0</v>
      </c>
      <c r="T118" s="30">
        <f t="shared" si="318"/>
        <v>0</v>
      </c>
      <c r="U118" s="30">
        <f t="shared" si="319"/>
        <v>11.789635226488627</v>
      </c>
      <c r="V118" s="30">
        <f t="shared" si="320"/>
        <v>0</v>
      </c>
      <c r="W118" s="30">
        <f t="shared" si="321"/>
        <v>0</v>
      </c>
      <c r="X118" s="30">
        <f t="shared" si="322"/>
        <v>0</v>
      </c>
      <c r="Y118" s="30">
        <f t="shared" si="323"/>
        <v>11.756976579812147</v>
      </c>
      <c r="Z118" s="30">
        <f t="shared" si="324"/>
        <v>0</v>
      </c>
      <c r="AA118" s="30">
        <f t="shared" si="325"/>
        <v>0</v>
      </c>
      <c r="AB118" s="30">
        <f t="shared" si="326"/>
        <v>0</v>
      </c>
      <c r="AC118" s="30">
        <f t="shared" si="327"/>
        <v>0</v>
      </c>
      <c r="AD118" s="12">
        <f>VLOOKUP(A118,'PBT Tag Rates'!$B$5:$E$44,4,FALSE)</f>
        <v>0.98961045999999997</v>
      </c>
      <c r="AE118" s="30">
        <f t="shared" si="328"/>
        <v>0</v>
      </c>
      <c r="AF118" s="30">
        <f t="shared" si="329"/>
        <v>0</v>
      </c>
      <c r="AG118" s="30">
        <f t="shared" si="330"/>
        <v>0</v>
      </c>
      <c r="AH118" s="30">
        <f t="shared" si="331"/>
        <v>0</v>
      </c>
      <c r="AI118" s="30">
        <f t="shared" si="332"/>
        <v>11.913410077020233</v>
      </c>
      <c r="AJ118" s="30">
        <f t="shared" si="333"/>
        <v>0</v>
      </c>
      <c r="AK118" s="30">
        <f t="shared" si="334"/>
        <v>0</v>
      </c>
      <c r="AL118" s="30">
        <f t="shared" si="335"/>
        <v>0</v>
      </c>
      <c r="AM118" s="30">
        <f t="shared" si="336"/>
        <v>11.880408559760117</v>
      </c>
      <c r="AN118" s="30">
        <f t="shared" si="337"/>
        <v>0</v>
      </c>
      <c r="AO118" s="30">
        <f t="shared" si="338"/>
        <v>0</v>
      </c>
      <c r="AP118" s="30">
        <f t="shared" si="339"/>
        <v>0</v>
      </c>
      <c r="AQ118" s="30">
        <f t="shared" si="340"/>
        <v>0</v>
      </c>
      <c r="AS118" s="32">
        <f t="shared" si="274"/>
        <v>0</v>
      </c>
      <c r="AT118" s="33">
        <f t="shared" si="275"/>
        <v>23.793818636780351</v>
      </c>
      <c r="BH118" s="16"/>
      <c r="BI118" s="38">
        <f t="shared" si="276"/>
        <v>0</v>
      </c>
      <c r="BJ118" s="30">
        <f t="shared" si="277"/>
        <v>0</v>
      </c>
      <c r="BK118" s="30">
        <f t="shared" si="278"/>
        <v>0</v>
      </c>
      <c r="BL118" s="30">
        <f t="shared" si="279"/>
        <v>0</v>
      </c>
      <c r="BM118" s="30">
        <f t="shared" si="280"/>
        <v>0.1237748505316052</v>
      </c>
      <c r="BN118" s="30">
        <f t="shared" si="281"/>
        <v>0</v>
      </c>
      <c r="BO118" s="30">
        <f t="shared" si="282"/>
        <v>0</v>
      </c>
      <c r="BP118" s="30">
        <f t="shared" si="283"/>
        <v>0</v>
      </c>
      <c r="BQ118" s="30">
        <f t="shared" si="284"/>
        <v>0.12343197994796995</v>
      </c>
      <c r="BR118" s="30">
        <f t="shared" si="285"/>
        <v>0</v>
      </c>
      <c r="BS118" s="30">
        <f t="shared" si="286"/>
        <v>0</v>
      </c>
      <c r="BT118" s="30">
        <f t="shared" si="287"/>
        <v>0</v>
      </c>
      <c r="BU118" s="30">
        <f t="shared" si="288"/>
        <v>0</v>
      </c>
      <c r="BV118" s="13">
        <f t="shared" si="341"/>
        <v>1</v>
      </c>
      <c r="BW118" s="30">
        <f>SUMIFS('Individual Data'!$X$6:$X$5544,'Individual Data'!$I$6:$I$5544,'age-length prop'!BW$7,'Individual Data'!$V$6:$V$5544,'age-length prop'!$B118,'Individual Data'!$R$6:$R$5544,'age-length prop'!$C118,'Individual Data'!$N$6:$N$5544,"M")</f>
        <v>2</v>
      </c>
      <c r="BX118" s="30">
        <f>SUMIFS('Individual Data'!$X$6:$X$5544,'Individual Data'!$I$6:$I$5544,'age-length prop'!BX$7,'Individual Data'!$V$6:$V$5544,'age-length prop'!$B118,'Individual Data'!$R$6:$R$5544,'age-length prop'!$C118,'Individual Data'!$N$6:$N$5544,"M")</f>
        <v>0</v>
      </c>
      <c r="BY118" s="45">
        <f t="shared" si="289"/>
        <v>0</v>
      </c>
      <c r="BZ118" s="16">
        <f t="shared" si="290"/>
        <v>0</v>
      </c>
      <c r="CA118" s="16">
        <f t="shared" si="291"/>
        <v>0</v>
      </c>
      <c r="CB118" s="16">
        <f t="shared" si="292"/>
        <v>0</v>
      </c>
      <c r="CC118" s="16">
        <f t="shared" si="293"/>
        <v>0.1237748505316052</v>
      </c>
      <c r="CD118" s="16">
        <f t="shared" si="294"/>
        <v>0</v>
      </c>
      <c r="CE118" s="16">
        <f t="shared" si="295"/>
        <v>0</v>
      </c>
      <c r="CF118" s="16">
        <f t="shared" si="296"/>
        <v>0</v>
      </c>
      <c r="CG118" s="16">
        <f t="shared" si="297"/>
        <v>0.12343197994796995</v>
      </c>
      <c r="CH118" s="16">
        <f t="shared" si="298"/>
        <v>0</v>
      </c>
      <c r="CI118" s="16">
        <f t="shared" si="299"/>
        <v>0</v>
      </c>
      <c r="CJ118" s="16">
        <f t="shared" si="300"/>
        <v>0</v>
      </c>
      <c r="CK118" s="46">
        <f t="shared" si="301"/>
        <v>0</v>
      </c>
      <c r="CL118" s="16"/>
      <c r="CM118" s="16">
        <f t="shared" si="302"/>
        <v>0</v>
      </c>
      <c r="CN118" s="16">
        <f t="shared" si="303"/>
        <v>0</v>
      </c>
      <c r="CO118" s="16">
        <f t="shared" si="304"/>
        <v>0</v>
      </c>
      <c r="CP118" s="16">
        <f t="shared" si="305"/>
        <v>0</v>
      </c>
      <c r="CQ118" s="16">
        <f t="shared" si="306"/>
        <v>0</v>
      </c>
      <c r="CR118" s="16">
        <f t="shared" si="307"/>
        <v>0</v>
      </c>
      <c r="CS118" s="16">
        <f t="shared" si="308"/>
        <v>0</v>
      </c>
      <c r="CT118" s="16">
        <f t="shared" si="309"/>
        <v>0</v>
      </c>
      <c r="CU118" s="16">
        <f t="shared" si="310"/>
        <v>0</v>
      </c>
      <c r="CV118" s="16">
        <f t="shared" si="311"/>
        <v>0</v>
      </c>
      <c r="CW118" s="16">
        <f t="shared" si="312"/>
        <v>0</v>
      </c>
      <c r="CX118" s="16">
        <f t="shared" si="313"/>
        <v>0</v>
      </c>
      <c r="CY118" s="16">
        <f t="shared" si="314"/>
        <v>0</v>
      </c>
    </row>
    <row r="119" spans="1:103" x14ac:dyDescent="0.25">
      <c r="A119" t="s">
        <v>918</v>
      </c>
      <c r="B119" t="s">
        <v>3653</v>
      </c>
      <c r="C119">
        <v>3</v>
      </c>
      <c r="D119" s="16">
        <f>SUMIFS('Individual Data'!$AB$6:$AB$5544,'Individual Data'!$V$6:$V$5544,'age-length prop'!$B119,'Individual Data'!$Y$6:$Y$5544,'age-length prop'!D$89,'Individual Data'!$R$6:$R$5544,'age-length prop'!$C119,'Individual Data'!$N$6:$N$5544,'age-length prop'!$B$88)</f>
        <v>0</v>
      </c>
      <c r="E119" s="16">
        <f>SUMIFS('Individual Data'!$AB$6:$AB$5544,'Individual Data'!$V$6:$V$5544,'age-length prop'!$B119,'Individual Data'!$Y$6:$Y$5544,'age-length prop'!E$89,'Individual Data'!$R$6:$R$5544,'age-length prop'!$C119,'Individual Data'!$N$6:$N$5544,'age-length prop'!$B$88)</f>
        <v>0</v>
      </c>
      <c r="F119" s="16">
        <f>SUMIFS('Individual Data'!$AB$6:$AB$5544,'Individual Data'!$V$6:$V$5544,'age-length prop'!$B119,'Individual Data'!$Y$6:$Y$5544,'age-length prop'!F$89,'Individual Data'!$R$6:$R$5544,'age-length prop'!$C119,'Individual Data'!$N$6:$N$5544,'age-length prop'!$B$88)</f>
        <v>0</v>
      </c>
      <c r="G119" s="16">
        <f>SUMIFS('Individual Data'!$AB$6:$AB$5544,'Individual Data'!$V$6:$V$5544,'age-length prop'!$B119,'Individual Data'!$Y$6:$Y$5544,'age-length prop'!G$89,'Individual Data'!$R$6:$R$5544,'age-length prop'!$C119,'Individual Data'!$N$6:$N$5544,'age-length prop'!$B$88)</f>
        <v>0</v>
      </c>
      <c r="H119" s="16">
        <f>SUMIFS('Individual Data'!$AB$6:$AB$5544,'Individual Data'!$V$6:$V$5544,'age-length prop'!$B119,'Individual Data'!$Y$6:$Y$5544,'age-length prop'!H$89,'Individual Data'!$R$6:$R$5544,'age-length prop'!$C119,'Individual Data'!$N$6:$N$5544,'age-length prop'!$B$88)</f>
        <v>34.974293059125962</v>
      </c>
      <c r="I119" s="16">
        <f>SUMIFS('Individual Data'!$AB$6:$AB$5544,'Individual Data'!$V$6:$V$5544,'age-length prop'!$B119,'Individual Data'!$Y$6:$Y$5544,'age-length prop'!I$89,'Individual Data'!$R$6:$R$5544,'age-length prop'!$C119,'Individual Data'!$N$6:$N$5544,'age-length prop'!$B$88)</f>
        <v>34.974293059125962</v>
      </c>
      <c r="J119" s="16">
        <f>SUMIFS('Individual Data'!$AB$6:$AB$5544,'Individual Data'!$V$6:$V$5544,'age-length prop'!$B119,'Individual Data'!$Y$6:$Y$5544,'age-length prop'!J$89,'Individual Data'!$R$6:$R$5544,'age-length prop'!$C119,'Individual Data'!$N$6:$N$5544,'age-length prop'!$B$88)</f>
        <v>46.632390745501283</v>
      </c>
      <c r="K119" s="16">
        <f>SUMIFS('Individual Data'!$AB$6:$AB$5544,'Individual Data'!$V$6:$V$5544,'age-length prop'!$B119,'Individual Data'!$Y$6:$Y$5544,'age-length prop'!K$89,'Individual Data'!$R$6:$R$5544,'age-length prop'!$C119,'Individual Data'!$N$6:$N$5544,'age-length prop'!$B$88)</f>
        <v>0</v>
      </c>
      <c r="L119" s="16">
        <f>SUMIFS('Individual Data'!$AB$6:$AB$5544,'Individual Data'!$V$6:$V$5544,'age-length prop'!$B119,'Individual Data'!$Y$6:$Y$5544,'age-length prop'!L$89,'Individual Data'!$R$6:$R$5544,'age-length prop'!$C119,'Individual Data'!$N$6:$N$5544,'age-length prop'!$B$88)</f>
        <v>0</v>
      </c>
      <c r="M119" s="16">
        <f>SUMIFS('Individual Data'!$AB$6:$AB$5544,'Individual Data'!$V$6:$V$5544,'age-length prop'!$B119,'Individual Data'!$Y$6:$Y$5544,'age-length prop'!M$89,'Individual Data'!$R$6:$R$5544,'age-length prop'!$C119,'Individual Data'!$N$6:$N$5544,'age-length prop'!$B$88)</f>
        <v>0</v>
      </c>
      <c r="N119" s="16">
        <f>SUMIFS('Individual Data'!$AB$6:$AB$5544,'Individual Data'!$V$6:$V$5544,'age-length prop'!$B119,'Individual Data'!$Y$6:$Y$5544,'age-length prop'!N$89,'Individual Data'!$R$6:$R$5544,'age-length prop'!$C119,'Individual Data'!$N$6:$N$5544,'age-length prop'!$B$88)</f>
        <v>0</v>
      </c>
      <c r="O119" s="16">
        <f>SUMIFS('Individual Data'!$AB$6:$AB$5544,'Individual Data'!$V$6:$V$5544,'age-length prop'!$B119,'Individual Data'!$Y$6:$Y$5544,'age-length prop'!O$89,'Individual Data'!$R$6:$R$5544,'age-length prop'!$C119,'Individual Data'!$N$6:$N$5544,'age-length prop'!$B$88)</f>
        <v>0</v>
      </c>
      <c r="P119" s="16">
        <f>SUMIFS('Individual Data'!$AB$6:$AB$5544,'Individual Data'!$V$6:$V$5544,'age-length prop'!$B119,'Individual Data'!$Y$6:$Y$5544,'age-length prop'!P$89,'Individual Data'!$R$6:$R$5544,'age-length prop'!$C119,'Individual Data'!$N$6:$N$5544,'age-length prop'!$B$88)</f>
        <v>0</v>
      </c>
      <c r="Q119" s="38">
        <f t="shared" si="315"/>
        <v>0</v>
      </c>
      <c r="R119" s="30">
        <f t="shared" si="316"/>
        <v>0</v>
      </c>
      <c r="S119" s="30">
        <f t="shared" si="317"/>
        <v>0</v>
      </c>
      <c r="T119" s="30">
        <f t="shared" si="318"/>
        <v>0</v>
      </c>
      <c r="U119" s="30">
        <f t="shared" si="319"/>
        <v>35.368905679465882</v>
      </c>
      <c r="V119" s="30">
        <f t="shared" si="320"/>
        <v>35.214004608381778</v>
      </c>
      <c r="W119" s="30">
        <f t="shared" si="321"/>
        <v>47.242565687204127</v>
      </c>
      <c r="X119" s="30">
        <f t="shared" si="322"/>
        <v>0</v>
      </c>
      <c r="Y119" s="30">
        <f t="shared" si="323"/>
        <v>0</v>
      </c>
      <c r="Z119" s="30">
        <f t="shared" si="324"/>
        <v>0</v>
      </c>
      <c r="AA119" s="30">
        <f t="shared" si="325"/>
        <v>0</v>
      </c>
      <c r="AB119" s="30">
        <f t="shared" si="326"/>
        <v>0</v>
      </c>
      <c r="AC119" s="30">
        <f t="shared" si="327"/>
        <v>0</v>
      </c>
      <c r="AD119" s="12">
        <f>VLOOKUP(A119,'PBT Tag Rates'!$B$5:$E$44,4,FALSE)</f>
        <v>0.98961045999999997</v>
      </c>
      <c r="AE119" s="30">
        <f t="shared" si="328"/>
        <v>0</v>
      </c>
      <c r="AF119" s="30">
        <f t="shared" si="329"/>
        <v>0</v>
      </c>
      <c r="AG119" s="30">
        <f t="shared" si="330"/>
        <v>0</v>
      </c>
      <c r="AH119" s="30">
        <f t="shared" si="331"/>
        <v>0</v>
      </c>
      <c r="AI119" s="30">
        <f t="shared" si="332"/>
        <v>35.7402302310607</v>
      </c>
      <c r="AJ119" s="30">
        <f t="shared" si="333"/>
        <v>35.583702913146027</v>
      </c>
      <c r="AK119" s="30">
        <f t="shared" si="334"/>
        <v>47.738547233225617</v>
      </c>
      <c r="AL119" s="30">
        <f t="shared" si="335"/>
        <v>0</v>
      </c>
      <c r="AM119" s="30">
        <f t="shared" si="336"/>
        <v>0</v>
      </c>
      <c r="AN119" s="30">
        <f t="shared" si="337"/>
        <v>0</v>
      </c>
      <c r="AO119" s="30">
        <f t="shared" si="338"/>
        <v>0</v>
      </c>
      <c r="AP119" s="30">
        <f t="shared" si="339"/>
        <v>0</v>
      </c>
      <c r="AQ119" s="30">
        <f t="shared" si="340"/>
        <v>0</v>
      </c>
      <c r="AS119" s="32">
        <f t="shared" si="274"/>
        <v>0</v>
      </c>
      <c r="AT119" s="33">
        <f t="shared" si="275"/>
        <v>119.06248037743235</v>
      </c>
      <c r="BH119" s="16"/>
      <c r="BI119" s="38">
        <f t="shared" si="276"/>
        <v>0</v>
      </c>
      <c r="BJ119" s="30">
        <f t="shared" si="277"/>
        <v>0</v>
      </c>
      <c r="BK119" s="30">
        <f t="shared" si="278"/>
        <v>0</v>
      </c>
      <c r="BL119" s="30">
        <f t="shared" si="279"/>
        <v>0</v>
      </c>
      <c r="BM119" s="30">
        <f t="shared" si="280"/>
        <v>0.37132455159481736</v>
      </c>
      <c r="BN119" s="30">
        <f t="shared" si="281"/>
        <v>0.36969830476424903</v>
      </c>
      <c r="BO119" s="30">
        <f t="shared" si="282"/>
        <v>0.49598154602148981</v>
      </c>
      <c r="BP119" s="30">
        <f t="shared" si="283"/>
        <v>0</v>
      </c>
      <c r="BQ119" s="30">
        <f t="shared" si="284"/>
        <v>0</v>
      </c>
      <c r="BR119" s="30">
        <f t="shared" si="285"/>
        <v>0</v>
      </c>
      <c r="BS119" s="30">
        <f t="shared" si="286"/>
        <v>0</v>
      </c>
      <c r="BT119" s="30">
        <f t="shared" si="287"/>
        <v>0</v>
      </c>
      <c r="BU119" s="30">
        <f t="shared" si="288"/>
        <v>0</v>
      </c>
      <c r="BV119" s="13">
        <f t="shared" si="341"/>
        <v>0</v>
      </c>
      <c r="BW119" s="30">
        <f>SUMIFS('Individual Data'!$X$6:$X$5544,'Individual Data'!$I$6:$I$5544,'age-length prop'!BW$7,'Individual Data'!$V$6:$V$5544,'age-length prop'!$B119,'Individual Data'!$R$6:$R$5544,'age-length prop'!$C119,'Individual Data'!$N$6:$N$5544,"M")</f>
        <v>0</v>
      </c>
      <c r="BX119" s="30">
        <f>SUMIFS('Individual Data'!$X$6:$X$5544,'Individual Data'!$I$6:$I$5544,'age-length prop'!BX$7,'Individual Data'!$V$6:$V$5544,'age-length prop'!$B119,'Individual Data'!$R$6:$R$5544,'age-length prop'!$C119,'Individual Data'!$N$6:$N$5544,"M")</f>
        <v>10</v>
      </c>
      <c r="BY119" s="45">
        <f t="shared" si="289"/>
        <v>0</v>
      </c>
      <c r="BZ119" s="16">
        <f t="shared" si="290"/>
        <v>0</v>
      </c>
      <c r="CA119" s="16">
        <f t="shared" si="291"/>
        <v>0</v>
      </c>
      <c r="CB119" s="16">
        <f t="shared" si="292"/>
        <v>0</v>
      </c>
      <c r="CC119" s="16">
        <f t="shared" si="293"/>
        <v>0</v>
      </c>
      <c r="CD119" s="16">
        <f t="shared" si="294"/>
        <v>0</v>
      </c>
      <c r="CE119" s="16">
        <f t="shared" si="295"/>
        <v>0</v>
      </c>
      <c r="CF119" s="16">
        <f t="shared" si="296"/>
        <v>0</v>
      </c>
      <c r="CG119" s="16">
        <f t="shared" si="297"/>
        <v>0</v>
      </c>
      <c r="CH119" s="16">
        <f t="shared" si="298"/>
        <v>0</v>
      </c>
      <c r="CI119" s="16">
        <f t="shared" si="299"/>
        <v>0</v>
      </c>
      <c r="CJ119" s="16">
        <f t="shared" si="300"/>
        <v>0</v>
      </c>
      <c r="CK119" s="46">
        <f t="shared" si="301"/>
        <v>0</v>
      </c>
      <c r="CL119" s="16"/>
      <c r="CM119" s="16">
        <f t="shared" si="302"/>
        <v>0</v>
      </c>
      <c r="CN119" s="16">
        <f t="shared" si="303"/>
        <v>0</v>
      </c>
      <c r="CO119" s="16">
        <f t="shared" si="304"/>
        <v>0</v>
      </c>
      <c r="CP119" s="16">
        <f t="shared" si="305"/>
        <v>0</v>
      </c>
      <c r="CQ119" s="16">
        <f t="shared" si="306"/>
        <v>0.37132455159481736</v>
      </c>
      <c r="CR119" s="16">
        <f t="shared" si="307"/>
        <v>0.36969830476424903</v>
      </c>
      <c r="CS119" s="16">
        <f t="shared" si="308"/>
        <v>0.49598154602148981</v>
      </c>
      <c r="CT119" s="16">
        <f t="shared" si="309"/>
        <v>0</v>
      </c>
      <c r="CU119" s="16">
        <f t="shared" si="310"/>
        <v>0</v>
      </c>
      <c r="CV119" s="16">
        <f t="shared" si="311"/>
        <v>0</v>
      </c>
      <c r="CW119" s="16">
        <f t="shared" si="312"/>
        <v>0</v>
      </c>
      <c r="CX119" s="16">
        <f t="shared" si="313"/>
        <v>0</v>
      </c>
      <c r="CY119" s="16">
        <f t="shared" si="314"/>
        <v>0</v>
      </c>
    </row>
    <row r="120" spans="1:103" x14ac:dyDescent="0.25">
      <c r="A120" t="s">
        <v>918</v>
      </c>
      <c r="B120" t="s">
        <v>3396</v>
      </c>
      <c r="C120">
        <v>3</v>
      </c>
      <c r="D120" s="16">
        <f>SUMIFS('Individual Data'!$AB$6:$AB$5544,'Individual Data'!$V$6:$V$5544,'age-length prop'!$B120,'Individual Data'!$Y$6:$Y$5544,'age-length prop'!D$89,'Individual Data'!$R$6:$R$5544,'age-length prop'!$C120,'Individual Data'!$N$6:$N$5544,'age-length prop'!$B$88)</f>
        <v>0</v>
      </c>
      <c r="E120" s="16">
        <f>SUMIFS('Individual Data'!$AB$6:$AB$5544,'Individual Data'!$V$6:$V$5544,'age-length prop'!$B120,'Individual Data'!$Y$6:$Y$5544,'age-length prop'!E$89,'Individual Data'!$R$6:$R$5544,'age-length prop'!$C120,'Individual Data'!$N$6:$N$5544,'age-length prop'!$B$88)</f>
        <v>0</v>
      </c>
      <c r="F120" s="16">
        <f>SUMIFS('Individual Data'!$AB$6:$AB$5544,'Individual Data'!$V$6:$V$5544,'age-length prop'!$B120,'Individual Data'!$Y$6:$Y$5544,'age-length prop'!F$89,'Individual Data'!$R$6:$R$5544,'age-length prop'!$C120,'Individual Data'!$N$6:$N$5544,'age-length prop'!$B$88)</f>
        <v>0</v>
      </c>
      <c r="G120" s="16">
        <f>SUMIFS('Individual Data'!$AB$6:$AB$5544,'Individual Data'!$V$6:$V$5544,'age-length prop'!$B120,'Individual Data'!$Y$6:$Y$5544,'age-length prop'!G$89,'Individual Data'!$R$6:$R$5544,'age-length prop'!$C120,'Individual Data'!$N$6:$N$5544,'age-length prop'!$B$88)</f>
        <v>81.606683804627238</v>
      </c>
      <c r="H120" s="16">
        <f>SUMIFS('Individual Data'!$AB$6:$AB$5544,'Individual Data'!$V$6:$V$5544,'age-length prop'!$B120,'Individual Data'!$Y$6:$Y$5544,'age-length prop'!H$89,'Individual Data'!$R$6:$R$5544,'age-length prop'!$C120,'Individual Data'!$N$6:$N$5544,'age-length prop'!$B$88)</f>
        <v>256.47814910025716</v>
      </c>
      <c r="I120" s="16">
        <f>SUMIFS('Individual Data'!$AB$6:$AB$5544,'Individual Data'!$V$6:$V$5544,'age-length prop'!$B120,'Individual Data'!$Y$6:$Y$5544,'age-length prop'!I$89,'Individual Data'!$R$6:$R$5544,'age-length prop'!$C120,'Individual Data'!$N$6:$N$5544,'age-length prop'!$B$88)</f>
        <v>279.79434447300775</v>
      </c>
      <c r="J120" s="16">
        <f>SUMIFS('Individual Data'!$AB$6:$AB$5544,'Individual Data'!$V$6:$V$5544,'age-length prop'!$B120,'Individual Data'!$Y$6:$Y$5544,'age-length prop'!J$89,'Individual Data'!$R$6:$R$5544,'age-length prop'!$C120,'Individual Data'!$N$6:$N$5544,'age-length prop'!$B$88)</f>
        <v>179.90815340143655</v>
      </c>
      <c r="K120" s="16">
        <f>SUMIFS('Individual Data'!$AB$6:$AB$5544,'Individual Data'!$V$6:$V$5544,'age-length prop'!$B120,'Individual Data'!$Y$6:$Y$5544,'age-length prop'!K$89,'Individual Data'!$R$6:$R$5544,'age-length prop'!$C120,'Individual Data'!$N$6:$N$5544,'age-length prop'!$B$88)</f>
        <v>11.658097686375321</v>
      </c>
      <c r="L120" s="16">
        <f>SUMIFS('Individual Data'!$AB$6:$AB$5544,'Individual Data'!$V$6:$V$5544,'age-length prop'!$B120,'Individual Data'!$Y$6:$Y$5544,'age-length prop'!L$89,'Individual Data'!$R$6:$R$5544,'age-length prop'!$C120,'Individual Data'!$N$6:$N$5544,'age-length prop'!$B$88)</f>
        <v>11.658097686375321</v>
      </c>
      <c r="M120" s="16">
        <f>SUMIFS('Individual Data'!$AB$6:$AB$5544,'Individual Data'!$V$6:$V$5544,'age-length prop'!$B120,'Individual Data'!$Y$6:$Y$5544,'age-length prop'!M$89,'Individual Data'!$R$6:$R$5544,'age-length prop'!$C120,'Individual Data'!$N$6:$N$5544,'age-length prop'!$B$88)</f>
        <v>0</v>
      </c>
      <c r="N120" s="16">
        <f>SUMIFS('Individual Data'!$AB$6:$AB$5544,'Individual Data'!$V$6:$V$5544,'age-length prop'!$B120,'Individual Data'!$Y$6:$Y$5544,'age-length prop'!N$89,'Individual Data'!$R$6:$R$5544,'age-length prop'!$C120,'Individual Data'!$N$6:$N$5544,'age-length prop'!$B$88)</f>
        <v>0</v>
      </c>
      <c r="O120" s="16">
        <f>SUMIFS('Individual Data'!$AB$6:$AB$5544,'Individual Data'!$V$6:$V$5544,'age-length prop'!$B120,'Individual Data'!$Y$6:$Y$5544,'age-length prop'!O$89,'Individual Data'!$R$6:$R$5544,'age-length prop'!$C120,'Individual Data'!$N$6:$N$5544,'age-length prop'!$B$88)</f>
        <v>0</v>
      </c>
      <c r="P120" s="16">
        <f>SUMIFS('Individual Data'!$AB$6:$AB$5544,'Individual Data'!$V$6:$V$5544,'age-length prop'!$B120,'Individual Data'!$Y$6:$Y$5544,'age-length prop'!P$89,'Individual Data'!$R$6:$R$5544,'age-length prop'!$C120,'Individual Data'!$N$6:$N$5544,'age-length prop'!$B$88)</f>
        <v>0</v>
      </c>
      <c r="Q120" s="38">
        <f t="shared" si="315"/>
        <v>0</v>
      </c>
      <c r="R120" s="30">
        <f t="shared" si="316"/>
        <v>0</v>
      </c>
      <c r="S120" s="30">
        <f t="shared" si="317"/>
        <v>0</v>
      </c>
      <c r="T120" s="30">
        <f t="shared" si="318"/>
        <v>82.354270455317788</v>
      </c>
      <c r="U120" s="30">
        <f t="shared" si="319"/>
        <v>259.37197498274992</v>
      </c>
      <c r="V120" s="30">
        <f t="shared" si="320"/>
        <v>281.71203686705428</v>
      </c>
      <c r="W120" s="30">
        <f t="shared" si="321"/>
        <v>182.26221342835419</v>
      </c>
      <c r="X120" s="30">
        <f t="shared" si="322"/>
        <v>11.798810351105995</v>
      </c>
      <c r="Y120" s="30">
        <f t="shared" si="323"/>
        <v>11.756976579812147</v>
      </c>
      <c r="Z120" s="30">
        <f t="shared" si="324"/>
        <v>0</v>
      </c>
      <c r="AA120" s="30">
        <f t="shared" si="325"/>
        <v>0</v>
      </c>
      <c r="AB120" s="30">
        <f t="shared" si="326"/>
        <v>0</v>
      </c>
      <c r="AC120" s="30">
        <f t="shared" si="327"/>
        <v>0</v>
      </c>
      <c r="AD120" s="12">
        <f>VLOOKUP(A120,'PBT Tag Rates'!$B$5:$E$44,4,FALSE)</f>
        <v>0.98961045999999997</v>
      </c>
      <c r="AE120" s="30">
        <f t="shared" si="328"/>
        <v>0</v>
      </c>
      <c r="AF120" s="30">
        <f t="shared" si="329"/>
        <v>0</v>
      </c>
      <c r="AG120" s="30">
        <f t="shared" si="330"/>
        <v>0</v>
      </c>
      <c r="AH120" s="30">
        <f t="shared" si="331"/>
        <v>83.2188762993853</v>
      </c>
      <c r="AI120" s="30">
        <f t="shared" si="332"/>
        <v>262.09502169444522</v>
      </c>
      <c r="AJ120" s="30">
        <f t="shared" si="333"/>
        <v>284.66962330516827</v>
      </c>
      <c r="AK120" s="30">
        <f t="shared" si="334"/>
        <v>184.17571437993308</v>
      </c>
      <c r="AL120" s="30">
        <f t="shared" si="335"/>
        <v>11.922681527745771</v>
      </c>
      <c r="AM120" s="30">
        <f t="shared" si="336"/>
        <v>11.880408559760117</v>
      </c>
      <c r="AN120" s="30">
        <f t="shared" si="337"/>
        <v>0</v>
      </c>
      <c r="AO120" s="30">
        <f t="shared" si="338"/>
        <v>0</v>
      </c>
      <c r="AP120" s="30">
        <f t="shared" si="339"/>
        <v>0</v>
      </c>
      <c r="AQ120" s="30">
        <f t="shared" si="340"/>
        <v>0</v>
      </c>
      <c r="AS120" s="32">
        <f t="shared" si="274"/>
        <v>0</v>
      </c>
      <c r="AT120" s="33">
        <f t="shared" si="275"/>
        <v>837.96232576643774</v>
      </c>
      <c r="BH120" s="16"/>
      <c r="BI120" s="38">
        <f t="shared" si="276"/>
        <v>0</v>
      </c>
      <c r="BJ120" s="30">
        <f t="shared" si="277"/>
        <v>0</v>
      </c>
      <c r="BK120" s="30">
        <f t="shared" si="278"/>
        <v>0</v>
      </c>
      <c r="BL120" s="30">
        <f t="shared" si="279"/>
        <v>0.86460584406751195</v>
      </c>
      <c r="BM120" s="30">
        <f t="shared" si="280"/>
        <v>2.7230467116953037</v>
      </c>
      <c r="BN120" s="30">
        <f t="shared" si="281"/>
        <v>2.9575864381139922</v>
      </c>
      <c r="BO120" s="30">
        <f t="shared" si="282"/>
        <v>1.9135009515788965</v>
      </c>
      <c r="BP120" s="30">
        <f t="shared" si="283"/>
        <v>0.12387117663977598</v>
      </c>
      <c r="BQ120" s="30">
        <f t="shared" si="284"/>
        <v>0.12343197994796995</v>
      </c>
      <c r="BR120" s="30">
        <f t="shared" si="285"/>
        <v>0</v>
      </c>
      <c r="BS120" s="30">
        <f t="shared" si="286"/>
        <v>0</v>
      </c>
      <c r="BT120" s="30">
        <f t="shared" si="287"/>
        <v>0</v>
      </c>
      <c r="BU120" s="30">
        <f t="shared" si="288"/>
        <v>0</v>
      </c>
      <c r="BV120" s="13">
        <f t="shared" si="341"/>
        <v>0.2638888888888889</v>
      </c>
      <c r="BW120" s="30">
        <f>SUMIFS('Individual Data'!$X$6:$X$5544,'Individual Data'!$I$6:$I$5544,'age-length prop'!BW$7,'Individual Data'!$V$6:$V$5544,'age-length prop'!$B120,'Individual Data'!$R$6:$R$5544,'age-length prop'!$C120,'Individual Data'!$N$6:$N$5544,"M")</f>
        <v>19</v>
      </c>
      <c r="BX120" s="30">
        <f>SUMIFS('Individual Data'!$X$6:$X$5544,'Individual Data'!$I$6:$I$5544,'age-length prop'!BX$7,'Individual Data'!$V$6:$V$5544,'age-length prop'!$B120,'Individual Data'!$R$6:$R$5544,'age-length prop'!$C120,'Individual Data'!$N$6:$N$5544,"M")</f>
        <v>53</v>
      </c>
      <c r="BY120" s="45">
        <f t="shared" si="289"/>
        <v>0</v>
      </c>
      <c r="BZ120" s="16">
        <f t="shared" si="290"/>
        <v>0</v>
      </c>
      <c r="CA120" s="16">
        <f t="shared" si="291"/>
        <v>0</v>
      </c>
      <c r="CB120" s="16">
        <f t="shared" si="292"/>
        <v>0.22815987551781566</v>
      </c>
      <c r="CC120" s="16">
        <f t="shared" si="293"/>
        <v>0.71858177114181621</v>
      </c>
      <c r="CD120" s="16">
        <f t="shared" si="294"/>
        <v>0.78047419894674797</v>
      </c>
      <c r="CE120" s="16">
        <f t="shared" si="295"/>
        <v>0.5049516399999866</v>
      </c>
      <c r="CF120" s="16">
        <f t="shared" si="296"/>
        <v>3.2688227168829777E-2</v>
      </c>
      <c r="CG120" s="16">
        <f t="shared" si="297"/>
        <v>3.2572328041825402E-2</v>
      </c>
      <c r="CH120" s="16">
        <f t="shared" si="298"/>
        <v>0</v>
      </c>
      <c r="CI120" s="16">
        <f t="shared" si="299"/>
        <v>0</v>
      </c>
      <c r="CJ120" s="16">
        <f t="shared" si="300"/>
        <v>0</v>
      </c>
      <c r="CK120" s="46">
        <f t="shared" si="301"/>
        <v>0</v>
      </c>
      <c r="CL120" s="16"/>
      <c r="CM120" s="16">
        <f t="shared" si="302"/>
        <v>0</v>
      </c>
      <c r="CN120" s="16">
        <f t="shared" si="303"/>
        <v>0</v>
      </c>
      <c r="CO120" s="16">
        <f t="shared" si="304"/>
        <v>0</v>
      </c>
      <c r="CP120" s="16">
        <f t="shared" si="305"/>
        <v>0.63644596854969637</v>
      </c>
      <c r="CQ120" s="16">
        <f t="shared" si="306"/>
        <v>2.0044649405534876</v>
      </c>
      <c r="CR120" s="16">
        <f t="shared" si="307"/>
        <v>2.1771122391672444</v>
      </c>
      <c r="CS120" s="16">
        <f t="shared" si="308"/>
        <v>1.4085493115789101</v>
      </c>
      <c r="CT120" s="16">
        <f t="shared" si="309"/>
        <v>9.1182949470946212E-2</v>
      </c>
      <c r="CU120" s="16">
        <f t="shared" si="310"/>
        <v>9.0859651906144548E-2</v>
      </c>
      <c r="CV120" s="16">
        <f t="shared" si="311"/>
        <v>0</v>
      </c>
      <c r="CW120" s="16">
        <f t="shared" si="312"/>
        <v>0</v>
      </c>
      <c r="CX120" s="16">
        <f t="shared" si="313"/>
        <v>0</v>
      </c>
      <c r="CY120" s="16">
        <f t="shared" si="314"/>
        <v>0</v>
      </c>
    </row>
    <row r="121" spans="1:103" x14ac:dyDescent="0.25">
      <c r="A121" t="s">
        <v>918</v>
      </c>
      <c r="B121" t="s">
        <v>3951</v>
      </c>
      <c r="C121">
        <v>3</v>
      </c>
      <c r="D121" s="16">
        <f>SUMIFS('Individual Data'!$AB$6:$AB$5544,'Individual Data'!$V$6:$V$5544,'age-length prop'!$B121,'Individual Data'!$Y$6:$Y$5544,'age-length prop'!D$89,'Individual Data'!$R$6:$R$5544,'age-length prop'!$C121,'Individual Data'!$N$6:$N$5544,'age-length prop'!$B$88)</f>
        <v>11.658097686375321</v>
      </c>
      <c r="E121" s="16">
        <f>SUMIFS('Individual Data'!$AB$6:$AB$5544,'Individual Data'!$V$6:$V$5544,'age-length prop'!$B121,'Individual Data'!$Y$6:$Y$5544,'age-length prop'!E$89,'Individual Data'!$R$6:$R$5544,'age-length prop'!$C121,'Individual Data'!$N$6:$N$5544,'age-length prop'!$B$88)</f>
        <v>11.658097686375321</v>
      </c>
      <c r="F121" s="16">
        <f>SUMIFS('Individual Data'!$AB$6:$AB$5544,'Individual Data'!$V$6:$V$5544,'age-length prop'!$B121,'Individual Data'!$Y$6:$Y$5544,'age-length prop'!F$89,'Individual Data'!$R$6:$R$5544,'age-length prop'!$C121,'Individual Data'!$N$6:$N$5544,'age-length prop'!$B$88)</f>
        <v>69.948586118251924</v>
      </c>
      <c r="G121" s="16">
        <f>SUMIFS('Individual Data'!$AB$6:$AB$5544,'Individual Data'!$V$6:$V$5544,'age-length prop'!$B121,'Individual Data'!$Y$6:$Y$5544,'age-length prop'!G$89,'Individual Data'!$R$6:$R$5544,'age-length prop'!$C121,'Individual Data'!$N$6:$N$5544,'age-length prop'!$B$88)</f>
        <v>58.290488431876604</v>
      </c>
      <c r="H121" s="16">
        <f>SUMIFS('Individual Data'!$AB$6:$AB$5544,'Individual Data'!$V$6:$V$5544,'age-length prop'!$B121,'Individual Data'!$Y$6:$Y$5544,'age-length prop'!H$89,'Individual Data'!$R$6:$R$5544,'age-length prop'!$C121,'Individual Data'!$N$6:$N$5544,'age-length prop'!$B$88)</f>
        <v>46.632390745501283</v>
      </c>
      <c r="I121" s="16">
        <f>SUMIFS('Individual Data'!$AB$6:$AB$5544,'Individual Data'!$V$6:$V$5544,'age-length prop'!$B121,'Individual Data'!$Y$6:$Y$5544,'age-length prop'!I$89,'Individual Data'!$R$6:$R$5544,'age-length prop'!$C121,'Individual Data'!$N$6:$N$5544,'age-length prop'!$B$88)</f>
        <v>0</v>
      </c>
      <c r="J121" s="16">
        <f>SUMIFS('Individual Data'!$AB$6:$AB$5544,'Individual Data'!$V$6:$V$5544,'age-length prop'!$B121,'Individual Data'!$Y$6:$Y$5544,'age-length prop'!J$89,'Individual Data'!$R$6:$R$5544,'age-length prop'!$C121,'Individual Data'!$N$6:$N$5544,'age-length prop'!$B$88)</f>
        <v>0</v>
      </c>
      <c r="K121" s="16">
        <f>SUMIFS('Individual Data'!$AB$6:$AB$5544,'Individual Data'!$V$6:$V$5544,'age-length prop'!$B121,'Individual Data'!$Y$6:$Y$5544,'age-length prop'!K$89,'Individual Data'!$R$6:$R$5544,'age-length prop'!$C121,'Individual Data'!$N$6:$N$5544,'age-length prop'!$B$88)</f>
        <v>0</v>
      </c>
      <c r="L121" s="16">
        <f>SUMIFS('Individual Data'!$AB$6:$AB$5544,'Individual Data'!$V$6:$V$5544,'age-length prop'!$B121,'Individual Data'!$Y$6:$Y$5544,'age-length prop'!L$89,'Individual Data'!$R$6:$R$5544,'age-length prop'!$C121,'Individual Data'!$N$6:$N$5544,'age-length prop'!$B$88)</f>
        <v>0</v>
      </c>
      <c r="M121" s="16">
        <f>SUMIFS('Individual Data'!$AB$6:$AB$5544,'Individual Data'!$V$6:$V$5544,'age-length prop'!$B121,'Individual Data'!$Y$6:$Y$5544,'age-length prop'!M$89,'Individual Data'!$R$6:$R$5544,'age-length prop'!$C121,'Individual Data'!$N$6:$N$5544,'age-length prop'!$B$88)</f>
        <v>0</v>
      </c>
      <c r="N121" s="16">
        <f>SUMIFS('Individual Data'!$AB$6:$AB$5544,'Individual Data'!$V$6:$V$5544,'age-length prop'!$B121,'Individual Data'!$Y$6:$Y$5544,'age-length prop'!N$89,'Individual Data'!$R$6:$R$5544,'age-length prop'!$C121,'Individual Data'!$N$6:$N$5544,'age-length prop'!$B$88)</f>
        <v>0</v>
      </c>
      <c r="O121" s="16">
        <f>SUMIFS('Individual Data'!$AB$6:$AB$5544,'Individual Data'!$V$6:$V$5544,'age-length prop'!$B121,'Individual Data'!$Y$6:$Y$5544,'age-length prop'!O$89,'Individual Data'!$R$6:$R$5544,'age-length prop'!$C121,'Individual Data'!$N$6:$N$5544,'age-length prop'!$B$88)</f>
        <v>0</v>
      </c>
      <c r="P121" s="16">
        <f>SUMIFS('Individual Data'!$AB$6:$AB$5544,'Individual Data'!$V$6:$V$5544,'age-length prop'!$B121,'Individual Data'!$Y$6:$Y$5544,'age-length prop'!P$89,'Individual Data'!$R$6:$R$5544,'age-length prop'!$C121,'Individual Data'!$N$6:$N$5544,'age-length prop'!$B$88)</f>
        <v>0</v>
      </c>
      <c r="Q121" s="38">
        <f t="shared" si="315"/>
        <v>11.658097686375321</v>
      </c>
      <c r="R121" s="30">
        <f t="shared" si="316"/>
        <v>11.658097686375321</v>
      </c>
      <c r="S121" s="30">
        <f t="shared" si="317"/>
        <v>69.948586118251924</v>
      </c>
      <c r="T121" s="30">
        <f t="shared" si="318"/>
        <v>58.82447889665557</v>
      </c>
      <c r="U121" s="30">
        <f t="shared" si="319"/>
        <v>47.15854090595451</v>
      </c>
      <c r="V121" s="30">
        <f t="shared" si="320"/>
        <v>0</v>
      </c>
      <c r="W121" s="30">
        <f t="shared" si="321"/>
        <v>0</v>
      </c>
      <c r="X121" s="30">
        <f t="shared" si="322"/>
        <v>0</v>
      </c>
      <c r="Y121" s="30">
        <f t="shared" si="323"/>
        <v>0</v>
      </c>
      <c r="Z121" s="30">
        <f t="shared" si="324"/>
        <v>0</v>
      </c>
      <c r="AA121" s="30">
        <f t="shared" si="325"/>
        <v>0</v>
      </c>
      <c r="AB121" s="30">
        <f t="shared" si="326"/>
        <v>0</v>
      </c>
      <c r="AC121" s="30">
        <f t="shared" si="327"/>
        <v>0</v>
      </c>
      <c r="AD121" s="12">
        <f>VLOOKUP(A121,'PBT Tag Rates'!$B$5:$E$44,4,FALSE)</f>
        <v>0.98961045999999997</v>
      </c>
      <c r="AE121" s="30">
        <f t="shared" si="328"/>
        <v>11.780491574811489</v>
      </c>
      <c r="AF121" s="30">
        <f t="shared" si="329"/>
        <v>11.780491574811489</v>
      </c>
      <c r="AG121" s="30">
        <f t="shared" si="330"/>
        <v>70.682949448868925</v>
      </c>
      <c r="AH121" s="30">
        <f t="shared" si="331"/>
        <v>59.442054499560939</v>
      </c>
      <c r="AI121" s="30">
        <f t="shared" si="332"/>
        <v>47.653640308080931</v>
      </c>
      <c r="AJ121" s="30">
        <f t="shared" si="333"/>
        <v>0</v>
      </c>
      <c r="AK121" s="30">
        <f t="shared" si="334"/>
        <v>0</v>
      </c>
      <c r="AL121" s="30">
        <f t="shared" si="335"/>
        <v>0</v>
      </c>
      <c r="AM121" s="30">
        <f t="shared" si="336"/>
        <v>0</v>
      </c>
      <c r="AN121" s="30">
        <f t="shared" si="337"/>
        <v>0</v>
      </c>
      <c r="AO121" s="30">
        <f t="shared" si="338"/>
        <v>0</v>
      </c>
      <c r="AP121" s="30">
        <f t="shared" si="339"/>
        <v>0</v>
      </c>
      <c r="AQ121" s="30">
        <f t="shared" si="340"/>
        <v>0</v>
      </c>
      <c r="AS121" s="32">
        <f t="shared" si="274"/>
        <v>94.243932598491909</v>
      </c>
      <c r="AT121" s="33">
        <f t="shared" si="275"/>
        <v>107.09569480764188</v>
      </c>
      <c r="BH121" s="16"/>
      <c r="BI121" s="38">
        <f t="shared" si="276"/>
        <v>0.12239388843616794</v>
      </c>
      <c r="BJ121" s="30">
        <f t="shared" si="277"/>
        <v>0.12239388843616794</v>
      </c>
      <c r="BK121" s="30">
        <f t="shared" si="278"/>
        <v>0.73436333061700054</v>
      </c>
      <c r="BL121" s="30">
        <f t="shared" si="279"/>
        <v>0.61757560290536873</v>
      </c>
      <c r="BM121" s="30">
        <f t="shared" si="280"/>
        <v>0.49509940212642078</v>
      </c>
      <c r="BN121" s="30">
        <f t="shared" si="281"/>
        <v>0</v>
      </c>
      <c r="BO121" s="30">
        <f t="shared" si="282"/>
        <v>0</v>
      </c>
      <c r="BP121" s="30">
        <f t="shared" si="283"/>
        <v>0</v>
      </c>
      <c r="BQ121" s="30">
        <f t="shared" si="284"/>
        <v>0</v>
      </c>
      <c r="BR121" s="30">
        <f t="shared" si="285"/>
        <v>0</v>
      </c>
      <c r="BS121" s="30">
        <f t="shared" si="286"/>
        <v>0</v>
      </c>
      <c r="BT121" s="30">
        <f t="shared" si="287"/>
        <v>0</v>
      </c>
      <c r="BU121" s="30">
        <f t="shared" si="288"/>
        <v>0</v>
      </c>
      <c r="BV121" s="13">
        <f t="shared" si="341"/>
        <v>0.94117647058823528</v>
      </c>
      <c r="BW121" s="30">
        <f>SUMIFS('Individual Data'!$X$6:$X$5544,'Individual Data'!$I$6:$I$5544,'age-length prop'!BW$7,'Individual Data'!$V$6:$V$5544,'age-length prop'!$B121,'Individual Data'!$R$6:$R$5544,'age-length prop'!$C121,'Individual Data'!$N$6:$N$5544,"M")</f>
        <v>16</v>
      </c>
      <c r="BX121" s="30">
        <f>SUMIFS('Individual Data'!$X$6:$X$5544,'Individual Data'!$I$6:$I$5544,'age-length prop'!BX$7,'Individual Data'!$V$6:$V$5544,'age-length prop'!$B121,'Individual Data'!$R$6:$R$5544,'age-length prop'!$C121,'Individual Data'!$N$6:$N$5544,"M")</f>
        <v>1</v>
      </c>
      <c r="BY121" s="45">
        <f t="shared" si="289"/>
        <v>0.11519424793992276</v>
      </c>
      <c r="BZ121" s="16">
        <f t="shared" si="290"/>
        <v>0.11519424793992276</v>
      </c>
      <c r="CA121" s="16">
        <f t="shared" si="291"/>
        <v>0.6911654876395299</v>
      </c>
      <c r="CB121" s="16">
        <f t="shared" si="292"/>
        <v>0.58124762626387649</v>
      </c>
      <c r="CC121" s="16">
        <f t="shared" si="293"/>
        <v>0.46597590788369014</v>
      </c>
      <c r="CD121" s="16">
        <f t="shared" si="294"/>
        <v>0</v>
      </c>
      <c r="CE121" s="16">
        <f t="shared" si="295"/>
        <v>0</v>
      </c>
      <c r="CF121" s="16">
        <f t="shared" si="296"/>
        <v>0</v>
      </c>
      <c r="CG121" s="16">
        <f t="shared" si="297"/>
        <v>0</v>
      </c>
      <c r="CH121" s="16">
        <f t="shared" si="298"/>
        <v>0</v>
      </c>
      <c r="CI121" s="16">
        <f t="shared" si="299"/>
        <v>0</v>
      </c>
      <c r="CJ121" s="16">
        <f t="shared" si="300"/>
        <v>0</v>
      </c>
      <c r="CK121" s="46">
        <f t="shared" si="301"/>
        <v>0</v>
      </c>
      <c r="CL121" s="16"/>
      <c r="CM121" s="16">
        <f t="shared" si="302"/>
        <v>7.1996404962451745E-3</v>
      </c>
      <c r="CN121" s="16">
        <f t="shared" si="303"/>
        <v>7.1996404962451745E-3</v>
      </c>
      <c r="CO121" s="16">
        <f t="shared" si="304"/>
        <v>4.3197842977470632E-2</v>
      </c>
      <c r="CP121" s="16">
        <f t="shared" si="305"/>
        <v>3.6327976641492288E-2</v>
      </c>
      <c r="CQ121" s="16">
        <f t="shared" si="306"/>
        <v>2.9123494242730641E-2</v>
      </c>
      <c r="CR121" s="16">
        <f t="shared" si="307"/>
        <v>0</v>
      </c>
      <c r="CS121" s="16">
        <f t="shared" si="308"/>
        <v>0</v>
      </c>
      <c r="CT121" s="16">
        <f t="shared" si="309"/>
        <v>0</v>
      </c>
      <c r="CU121" s="16">
        <f t="shared" si="310"/>
        <v>0</v>
      </c>
      <c r="CV121" s="16">
        <f t="shared" si="311"/>
        <v>0</v>
      </c>
      <c r="CW121" s="16">
        <f t="shared" si="312"/>
        <v>0</v>
      </c>
      <c r="CX121" s="16">
        <f t="shared" si="313"/>
        <v>0</v>
      </c>
      <c r="CY121" s="16">
        <f t="shared" si="314"/>
        <v>0</v>
      </c>
    </row>
    <row r="122" spans="1:103" x14ac:dyDescent="0.25">
      <c r="A122" t="s">
        <v>918</v>
      </c>
      <c r="B122" t="s">
        <v>3363</v>
      </c>
      <c r="C122">
        <v>3</v>
      </c>
      <c r="D122" s="16">
        <f>SUMIFS('Individual Data'!$AB$6:$AB$5544,'Individual Data'!$V$6:$V$5544,'age-length prop'!$B122,'Individual Data'!$Y$6:$Y$5544,'age-length prop'!D$89,'Individual Data'!$R$6:$R$5544,'age-length prop'!$C122,'Individual Data'!$N$6:$N$5544,'age-length prop'!$B$88)</f>
        <v>0</v>
      </c>
      <c r="E122" s="16">
        <f>SUMIFS('Individual Data'!$AB$6:$AB$5544,'Individual Data'!$V$6:$V$5544,'age-length prop'!$B122,'Individual Data'!$Y$6:$Y$5544,'age-length prop'!E$89,'Individual Data'!$R$6:$R$5544,'age-length prop'!$C122,'Individual Data'!$N$6:$N$5544,'age-length prop'!$B$88)</f>
        <v>0</v>
      </c>
      <c r="F122" s="16">
        <f>SUMIFS('Individual Data'!$AB$6:$AB$5544,'Individual Data'!$V$6:$V$5544,'age-length prop'!$B122,'Individual Data'!$Y$6:$Y$5544,'age-length prop'!F$89,'Individual Data'!$R$6:$R$5544,'age-length prop'!$C122,'Individual Data'!$N$6:$N$5544,'age-length prop'!$B$88)</f>
        <v>0</v>
      </c>
      <c r="G122" s="16">
        <f>SUMIFS('Individual Data'!$AB$6:$AB$5544,'Individual Data'!$V$6:$V$5544,'age-length prop'!$B122,'Individual Data'!$Y$6:$Y$5544,'age-length prop'!G$89,'Individual Data'!$R$6:$R$5544,'age-length prop'!$C122,'Individual Data'!$N$6:$N$5544,'age-length prop'!$B$88)</f>
        <v>30.871227531460669</v>
      </c>
      <c r="H122" s="16">
        <f>SUMIFS('Individual Data'!$AB$6:$AB$5544,'Individual Data'!$V$6:$V$5544,'age-length prop'!$B122,'Individual Data'!$Y$6:$Y$5544,'age-length prop'!H$89,'Individual Data'!$R$6:$R$5544,'age-length prop'!$C122,'Individual Data'!$N$6:$N$5544,'age-length prop'!$B$88)</f>
        <v>126.6543530753666</v>
      </c>
      <c r="I122" s="16">
        <f>SUMIFS('Individual Data'!$AB$6:$AB$5544,'Individual Data'!$V$6:$V$5544,'age-length prop'!$B122,'Individual Data'!$Y$6:$Y$5544,'age-length prop'!I$89,'Individual Data'!$R$6:$R$5544,'age-length prop'!$C122,'Individual Data'!$N$6:$N$5544,'age-length prop'!$B$88)</f>
        <v>168.25005571506122</v>
      </c>
      <c r="J122" s="16">
        <f>SUMIFS('Individual Data'!$AB$6:$AB$5544,'Individual Data'!$V$6:$V$5544,'age-length prop'!$B122,'Individual Data'!$Y$6:$Y$5544,'age-length prop'!J$89,'Individual Data'!$R$6:$R$5544,'age-length prop'!$C122,'Individual Data'!$N$6:$N$5544,'age-length prop'!$B$88)</f>
        <v>72.466930171155269</v>
      </c>
      <c r="K122" s="16">
        <f>SUMIFS('Individual Data'!$AB$6:$AB$5544,'Individual Data'!$V$6:$V$5544,'age-length prop'!$B122,'Individual Data'!$Y$6:$Y$5544,'age-length prop'!K$89,'Individual Data'!$R$6:$R$5544,'age-length prop'!$C122,'Individual Data'!$N$6:$N$5544,'age-length prop'!$B$88)</f>
        <v>11.658097686375321</v>
      </c>
      <c r="L122" s="16">
        <f>SUMIFS('Individual Data'!$AB$6:$AB$5544,'Individual Data'!$V$6:$V$5544,'age-length prop'!$B122,'Individual Data'!$Y$6:$Y$5544,'age-length prop'!L$89,'Individual Data'!$R$6:$R$5544,'age-length prop'!$C122,'Individual Data'!$N$6:$N$5544,'age-length prop'!$B$88)</f>
        <v>11.658097686375321</v>
      </c>
      <c r="M122" s="16">
        <f>SUMIFS('Individual Data'!$AB$6:$AB$5544,'Individual Data'!$V$6:$V$5544,'age-length prop'!$B122,'Individual Data'!$Y$6:$Y$5544,'age-length prop'!M$89,'Individual Data'!$R$6:$R$5544,'age-length prop'!$C122,'Individual Data'!$N$6:$N$5544,'age-length prop'!$B$88)</f>
        <v>0</v>
      </c>
      <c r="N122" s="16">
        <f>SUMIFS('Individual Data'!$AB$6:$AB$5544,'Individual Data'!$V$6:$V$5544,'age-length prop'!$B122,'Individual Data'!$Y$6:$Y$5544,'age-length prop'!N$89,'Individual Data'!$R$6:$R$5544,'age-length prop'!$C122,'Individual Data'!$N$6:$N$5544,'age-length prop'!$B$88)</f>
        <v>0</v>
      </c>
      <c r="O122" s="16">
        <f>SUMIFS('Individual Data'!$AB$6:$AB$5544,'Individual Data'!$V$6:$V$5544,'age-length prop'!$B122,'Individual Data'!$Y$6:$Y$5544,'age-length prop'!O$89,'Individual Data'!$R$6:$R$5544,'age-length prop'!$C122,'Individual Data'!$N$6:$N$5544,'age-length prop'!$B$88)</f>
        <v>0</v>
      </c>
      <c r="P122" s="16">
        <f>SUMIFS('Individual Data'!$AB$6:$AB$5544,'Individual Data'!$V$6:$V$5544,'age-length prop'!$B122,'Individual Data'!$Y$6:$Y$5544,'age-length prop'!P$89,'Individual Data'!$R$6:$R$5544,'age-length prop'!$C122,'Individual Data'!$N$6:$N$5544,'age-length prop'!$B$88)</f>
        <v>0</v>
      </c>
      <c r="Q122" s="38">
        <f t="shared" si="315"/>
        <v>0</v>
      </c>
      <c r="R122" s="30">
        <f t="shared" si="316"/>
        <v>0</v>
      </c>
      <c r="S122" s="30">
        <f t="shared" si="317"/>
        <v>0</v>
      </c>
      <c r="T122" s="30">
        <f t="shared" si="318"/>
        <v>31.154034239403899</v>
      </c>
      <c r="U122" s="30">
        <f t="shared" si="319"/>
        <v>128.08338570970849</v>
      </c>
      <c r="V122" s="30">
        <f t="shared" si="320"/>
        <v>169.40323074706691</v>
      </c>
      <c r="W122" s="30">
        <f t="shared" si="321"/>
        <v>73.415144581475516</v>
      </c>
      <c r="X122" s="30">
        <f t="shared" si="322"/>
        <v>11.798810351105995</v>
      </c>
      <c r="Y122" s="30">
        <f t="shared" si="323"/>
        <v>11.756976579812147</v>
      </c>
      <c r="Z122" s="30">
        <f t="shared" si="324"/>
        <v>0</v>
      </c>
      <c r="AA122" s="30">
        <f t="shared" si="325"/>
        <v>0</v>
      </c>
      <c r="AB122" s="30">
        <f t="shared" si="326"/>
        <v>0</v>
      </c>
      <c r="AC122" s="30">
        <f t="shared" si="327"/>
        <v>0</v>
      </c>
      <c r="AD122" s="12">
        <f>VLOOKUP(A122,'PBT Tag Rates'!$B$5:$E$44,4,FALSE)</f>
        <v>0.98961045999999997</v>
      </c>
      <c r="AE122" s="30">
        <f t="shared" si="328"/>
        <v>0</v>
      </c>
      <c r="AF122" s="30">
        <f t="shared" si="329"/>
        <v>0</v>
      </c>
      <c r="AG122" s="30">
        <f t="shared" si="330"/>
        <v>0</v>
      </c>
      <c r="AH122" s="30">
        <f t="shared" si="331"/>
        <v>31.481108475150819</v>
      </c>
      <c r="AI122" s="30">
        <f t="shared" si="332"/>
        <v>129.42808396518819</v>
      </c>
      <c r="AJ122" s="30">
        <f t="shared" si="333"/>
        <v>171.18173018004168</v>
      </c>
      <c r="AK122" s="30">
        <f t="shared" si="334"/>
        <v>74.185901977506902</v>
      </c>
      <c r="AL122" s="30">
        <f t="shared" si="335"/>
        <v>11.922681527745771</v>
      </c>
      <c r="AM122" s="30">
        <f t="shared" si="336"/>
        <v>11.880408559760117</v>
      </c>
      <c r="AN122" s="30">
        <f t="shared" si="337"/>
        <v>0</v>
      </c>
      <c r="AO122" s="30">
        <f t="shared" si="338"/>
        <v>0</v>
      </c>
      <c r="AP122" s="30">
        <f t="shared" si="339"/>
        <v>0</v>
      </c>
      <c r="AQ122" s="30">
        <f t="shared" si="340"/>
        <v>0</v>
      </c>
      <c r="AS122" s="32">
        <f t="shared" ref="AS122:AS143" si="342">SUM(AE122:AG122)</f>
        <v>0</v>
      </c>
      <c r="AT122" s="33">
        <f t="shared" ref="AT122:AT143" si="343">SUM(AH122:AQ122)</f>
        <v>430.07991468539348</v>
      </c>
      <c r="BH122" s="16"/>
      <c r="BI122" s="38">
        <f t="shared" ref="BI122:BI153" si="344">AE122-Q122</f>
        <v>0</v>
      </c>
      <c r="BJ122" s="30">
        <f t="shared" ref="BJ122:BJ153" si="345">AF122-R122</f>
        <v>0</v>
      </c>
      <c r="BK122" s="30">
        <f t="shared" ref="BK122:BK153" si="346">AG122-S122</f>
        <v>0</v>
      </c>
      <c r="BL122" s="30">
        <f t="shared" ref="BL122:BL153" si="347">AH122-T122</f>
        <v>0.32707423574692029</v>
      </c>
      <c r="BM122" s="30">
        <f t="shared" ref="BM122:BM153" si="348">AI122-U122</f>
        <v>1.3446982554796989</v>
      </c>
      <c r="BN122" s="30">
        <f t="shared" ref="BN122:BN153" si="349">AJ122-V122</f>
        <v>1.778499432974769</v>
      </c>
      <c r="BO122" s="30">
        <f t="shared" ref="BO122:BO153" si="350">AK122-W122</f>
        <v>0.77075739603138516</v>
      </c>
      <c r="BP122" s="30">
        <f t="shared" ref="BP122:BP153" si="351">AL122-X122</f>
        <v>0.12387117663977598</v>
      </c>
      <c r="BQ122" s="30">
        <f t="shared" ref="BQ122:BQ153" si="352">AM122-Y122</f>
        <v>0.12343197994796995</v>
      </c>
      <c r="BR122" s="30">
        <f t="shared" ref="BR122:BR153" si="353">AN122-Z122</f>
        <v>0</v>
      </c>
      <c r="BS122" s="30">
        <f t="shared" ref="BS122:BS153" si="354">AO122-AA122</f>
        <v>0</v>
      </c>
      <c r="BT122" s="30">
        <f t="shared" ref="BT122:BT153" si="355">AP122-AB122</f>
        <v>0</v>
      </c>
      <c r="BU122" s="30">
        <f t="shared" ref="BU122:BU153" si="356">AQ122-AC122</f>
        <v>0</v>
      </c>
      <c r="BV122" s="13">
        <f t="shared" si="341"/>
        <v>0.43181818181818182</v>
      </c>
      <c r="BW122" s="30">
        <f>SUMIFS('Individual Data'!$X$6:$X$5544,'Individual Data'!$I$6:$I$5544,'age-length prop'!BW$7,'Individual Data'!$V$6:$V$5544,'age-length prop'!$B122,'Individual Data'!$R$6:$R$5544,'age-length prop'!$C122,'Individual Data'!$N$6:$N$5544,"M")</f>
        <v>19</v>
      </c>
      <c r="BX122" s="30">
        <f>SUMIFS('Individual Data'!$X$6:$X$5544,'Individual Data'!$I$6:$I$5544,'age-length prop'!BX$7,'Individual Data'!$V$6:$V$5544,'age-length prop'!$B122,'Individual Data'!$R$6:$R$5544,'age-length prop'!$C122,'Individual Data'!$N$6:$N$5544,"M")</f>
        <v>25</v>
      </c>
      <c r="BY122" s="45">
        <f t="shared" ref="BY122:BY143" si="357">BI122*$BV122</f>
        <v>0</v>
      </c>
      <c r="BZ122" s="16">
        <f t="shared" ref="BZ122:BZ143" si="358">BJ122*$BV122</f>
        <v>0</v>
      </c>
      <c r="CA122" s="16">
        <f t="shared" ref="CA122:CA143" si="359">BK122*$BV122</f>
        <v>0</v>
      </c>
      <c r="CB122" s="16">
        <f t="shared" ref="CB122:CB143" si="360">BL122*$BV122</f>
        <v>0.14123660179980649</v>
      </c>
      <c r="CC122" s="16">
        <f t="shared" ref="CC122:CC143" si="361">BM122*$BV122</f>
        <v>0.58066515577532452</v>
      </c>
      <c r="CD122" s="16">
        <f t="shared" ref="CD122:CD143" si="362">BN122*$BV122</f>
        <v>0.76798839151183207</v>
      </c>
      <c r="CE122" s="16">
        <f t="shared" ref="CE122:CE143" si="363">BO122*$BV122</f>
        <v>0.33282705737718904</v>
      </c>
      <c r="CF122" s="16">
        <f t="shared" ref="CF122:CF143" si="364">BP122*$BV122</f>
        <v>5.3489826276266902E-2</v>
      </c>
      <c r="CG122" s="16">
        <f t="shared" ref="CG122:CG143" si="365">BQ122*$BV122</f>
        <v>5.3300173159350664E-2</v>
      </c>
      <c r="CH122" s="16">
        <f t="shared" ref="CH122:CH143" si="366">BR122*$BV122</f>
        <v>0</v>
      </c>
      <c r="CI122" s="16">
        <f t="shared" ref="CI122:CI143" si="367">BS122*$BV122</f>
        <v>0</v>
      </c>
      <c r="CJ122" s="16">
        <f t="shared" ref="CJ122:CJ143" si="368">BT122*$BV122</f>
        <v>0</v>
      </c>
      <c r="CK122" s="46">
        <f t="shared" ref="CK122:CK143" si="369">BU122*$BV122</f>
        <v>0</v>
      </c>
      <c r="CL122" s="16"/>
      <c r="CM122" s="16">
        <f t="shared" ref="CM122:CM143" si="370">BI122*(1-$BV122)</f>
        <v>0</v>
      </c>
      <c r="CN122" s="16">
        <f t="shared" ref="CN122:CN143" si="371">BJ122*(1-$BV122)</f>
        <v>0</v>
      </c>
      <c r="CO122" s="16">
        <f t="shared" ref="CO122:CO143" si="372">BK122*(1-$BV122)</f>
        <v>0</v>
      </c>
      <c r="CP122" s="16">
        <f t="shared" ref="CP122:CP143" si="373">BL122*(1-$BV122)</f>
        <v>0.18583763394711378</v>
      </c>
      <c r="CQ122" s="16">
        <f t="shared" ref="CQ122:CQ143" si="374">BM122*(1-$BV122)</f>
        <v>0.76403309970437427</v>
      </c>
      <c r="CR122" s="16">
        <f t="shared" ref="CR122:CR143" si="375">BN122*(1-$BV122)</f>
        <v>1.0105110414629368</v>
      </c>
      <c r="CS122" s="16">
        <f t="shared" ref="CS122:CS143" si="376">BO122*(1-$BV122)</f>
        <v>0.43793033865419606</v>
      </c>
      <c r="CT122" s="16">
        <f t="shared" ref="CT122:CT143" si="377">BP122*(1-$BV122)</f>
        <v>7.0381350363509079E-2</v>
      </c>
      <c r="CU122" s="16">
        <f t="shared" ref="CU122:CU143" si="378">BQ122*(1-$BV122)</f>
        <v>7.0131806788619286E-2</v>
      </c>
      <c r="CV122" s="16">
        <f t="shared" ref="CV122:CV143" si="379">BR122*(1-$BV122)</f>
        <v>0</v>
      </c>
      <c r="CW122" s="16">
        <f t="shared" ref="CW122:CW143" si="380">BS122*(1-$BV122)</f>
        <v>0</v>
      </c>
      <c r="CX122" s="16">
        <f t="shared" ref="CX122:CX143" si="381">BT122*(1-$BV122)</f>
        <v>0</v>
      </c>
      <c r="CY122" s="16">
        <f t="shared" ref="CY122:CY143" si="382">BU122*(1-$BV122)</f>
        <v>0</v>
      </c>
    </row>
    <row r="123" spans="1:103" x14ac:dyDescent="0.25">
      <c r="A123" t="s">
        <v>918</v>
      </c>
      <c r="B123" t="s">
        <v>3876</v>
      </c>
      <c r="C123">
        <v>3</v>
      </c>
      <c r="D123" s="16">
        <f>SUMIFS('Individual Data'!$AB$6:$AB$5544,'Individual Data'!$V$6:$V$5544,'age-length prop'!$B123,'Individual Data'!$Y$6:$Y$5544,'age-length prop'!D$89,'Individual Data'!$R$6:$R$5544,'age-length prop'!$C123,'Individual Data'!$N$6:$N$5544,'age-length prop'!$B$88)</f>
        <v>0</v>
      </c>
      <c r="E123" s="16">
        <f>SUMIFS('Individual Data'!$AB$6:$AB$5544,'Individual Data'!$V$6:$V$5544,'age-length prop'!$B123,'Individual Data'!$Y$6:$Y$5544,'age-length prop'!E$89,'Individual Data'!$R$6:$R$5544,'age-length prop'!$C123,'Individual Data'!$N$6:$N$5544,'age-length prop'!$B$88)</f>
        <v>0</v>
      </c>
      <c r="F123" s="16">
        <f>SUMIFS('Individual Data'!$AB$6:$AB$5544,'Individual Data'!$V$6:$V$5544,'age-length prop'!$B123,'Individual Data'!$Y$6:$Y$5544,'age-length prop'!F$89,'Individual Data'!$R$6:$R$5544,'age-length prop'!$C123,'Individual Data'!$N$6:$N$5544,'age-length prop'!$B$88)</f>
        <v>14.176441739278664</v>
      </c>
      <c r="G123" s="16">
        <f>SUMIFS('Individual Data'!$AB$6:$AB$5544,'Individual Data'!$V$6:$V$5544,'age-length prop'!$B123,'Individual Data'!$Y$6:$Y$5544,'age-length prop'!G$89,'Individual Data'!$R$6:$R$5544,'age-length prop'!$C123,'Individual Data'!$N$6:$N$5544,'age-length prop'!$B$88)</f>
        <v>16.694785792182007</v>
      </c>
      <c r="H123" s="16">
        <f>SUMIFS('Individual Data'!$AB$6:$AB$5544,'Individual Data'!$V$6:$V$5544,'age-length prop'!$B123,'Individual Data'!$Y$6:$Y$5544,'age-length prop'!H$89,'Individual Data'!$R$6:$R$5544,'age-length prop'!$C123,'Individual Data'!$N$6:$N$5544,'age-length prop'!$B$88)</f>
        <v>58.290488431876604</v>
      </c>
      <c r="I123" s="16">
        <f>SUMIFS('Individual Data'!$AB$6:$AB$5544,'Individual Data'!$V$6:$V$5544,'age-length prop'!$B123,'Individual Data'!$Y$6:$Y$5544,'age-length prop'!I$89,'Individual Data'!$R$6:$R$5544,'age-length prop'!$C123,'Individual Data'!$N$6:$N$5544,'age-length prop'!$B$88)</f>
        <v>69.948586118251924</v>
      </c>
      <c r="J123" s="16">
        <f>SUMIFS('Individual Data'!$AB$6:$AB$5544,'Individual Data'!$V$6:$V$5544,'age-length prop'!$B123,'Individual Data'!$Y$6:$Y$5544,'age-length prop'!J$89,'Individual Data'!$R$6:$R$5544,'age-length prop'!$C123,'Individual Data'!$N$6:$N$5544,'age-length prop'!$B$88)</f>
        <v>60.808832484779948</v>
      </c>
      <c r="K123" s="16">
        <f>SUMIFS('Individual Data'!$AB$6:$AB$5544,'Individual Data'!$V$6:$V$5544,'age-length prop'!$B123,'Individual Data'!$Y$6:$Y$5544,'age-length prop'!K$89,'Individual Data'!$R$6:$R$5544,'age-length prop'!$C123,'Individual Data'!$N$6:$N$5544,'age-length prop'!$B$88)</f>
        <v>0</v>
      </c>
      <c r="L123" s="16">
        <f>SUMIFS('Individual Data'!$AB$6:$AB$5544,'Individual Data'!$V$6:$V$5544,'age-length prop'!$B123,'Individual Data'!$Y$6:$Y$5544,'age-length prop'!L$89,'Individual Data'!$R$6:$R$5544,'age-length prop'!$C123,'Individual Data'!$N$6:$N$5544,'age-length prop'!$B$88)</f>
        <v>0</v>
      </c>
      <c r="M123" s="16">
        <f>SUMIFS('Individual Data'!$AB$6:$AB$5544,'Individual Data'!$V$6:$V$5544,'age-length prop'!$B123,'Individual Data'!$Y$6:$Y$5544,'age-length prop'!M$89,'Individual Data'!$R$6:$R$5544,'age-length prop'!$C123,'Individual Data'!$N$6:$N$5544,'age-length prop'!$B$88)</f>
        <v>0</v>
      </c>
      <c r="N123" s="16">
        <f>SUMIFS('Individual Data'!$AB$6:$AB$5544,'Individual Data'!$V$6:$V$5544,'age-length prop'!$B123,'Individual Data'!$Y$6:$Y$5544,'age-length prop'!N$89,'Individual Data'!$R$6:$R$5544,'age-length prop'!$C123,'Individual Data'!$N$6:$N$5544,'age-length prop'!$B$88)</f>
        <v>0</v>
      </c>
      <c r="O123" s="16">
        <f>SUMIFS('Individual Data'!$AB$6:$AB$5544,'Individual Data'!$V$6:$V$5544,'age-length prop'!$B123,'Individual Data'!$Y$6:$Y$5544,'age-length prop'!O$89,'Individual Data'!$R$6:$R$5544,'age-length prop'!$C123,'Individual Data'!$N$6:$N$5544,'age-length prop'!$B$88)</f>
        <v>0</v>
      </c>
      <c r="P123" s="16">
        <f>SUMIFS('Individual Data'!$AB$6:$AB$5544,'Individual Data'!$V$6:$V$5544,'age-length prop'!$B123,'Individual Data'!$Y$6:$Y$5544,'age-length prop'!P$89,'Individual Data'!$R$6:$R$5544,'age-length prop'!$C123,'Individual Data'!$N$6:$N$5544,'age-length prop'!$B$88)</f>
        <v>0</v>
      </c>
      <c r="Q123" s="38">
        <f t="shared" si="315"/>
        <v>0</v>
      </c>
      <c r="R123" s="30">
        <f t="shared" si="316"/>
        <v>0</v>
      </c>
      <c r="S123" s="30">
        <f t="shared" si="317"/>
        <v>14.176441739278664</v>
      </c>
      <c r="T123" s="30">
        <f t="shared" si="318"/>
        <v>16.847724233158896</v>
      </c>
      <c r="U123" s="30">
        <f t="shared" si="319"/>
        <v>58.948176132443137</v>
      </c>
      <c r="V123" s="30">
        <f t="shared" si="320"/>
        <v>70.428009216763556</v>
      </c>
      <c r="W123" s="30">
        <f t="shared" si="321"/>
        <v>61.604503159674486</v>
      </c>
      <c r="X123" s="30">
        <f t="shared" si="322"/>
        <v>0</v>
      </c>
      <c r="Y123" s="30">
        <f t="shared" si="323"/>
        <v>0</v>
      </c>
      <c r="Z123" s="30">
        <f t="shared" si="324"/>
        <v>0</v>
      </c>
      <c r="AA123" s="30">
        <f t="shared" si="325"/>
        <v>0</v>
      </c>
      <c r="AB123" s="30">
        <f t="shared" si="326"/>
        <v>0</v>
      </c>
      <c r="AC123" s="30">
        <f t="shared" si="327"/>
        <v>0</v>
      </c>
      <c r="AD123" s="12">
        <f>VLOOKUP(A123,'PBT Tag Rates'!$B$5:$E$44,4,FALSE)</f>
        <v>0.98961045999999997</v>
      </c>
      <c r="AE123" s="30">
        <f t="shared" si="328"/>
        <v>0</v>
      </c>
      <c r="AF123" s="30">
        <f t="shared" si="329"/>
        <v>0</v>
      </c>
      <c r="AG123" s="30">
        <f t="shared" si="330"/>
        <v>14.325274754349973</v>
      </c>
      <c r="AH123" s="30">
        <f t="shared" si="331"/>
        <v>17.024602016796486</v>
      </c>
      <c r="AI123" s="30">
        <f t="shared" si="332"/>
        <v>59.567050385101162</v>
      </c>
      <c r="AJ123" s="30">
        <f t="shared" si="333"/>
        <v>71.167405826292054</v>
      </c>
      <c r="AK123" s="30">
        <f t="shared" si="334"/>
        <v>62.251265169200501</v>
      </c>
      <c r="AL123" s="30">
        <f t="shared" si="335"/>
        <v>0</v>
      </c>
      <c r="AM123" s="30">
        <f t="shared" si="336"/>
        <v>0</v>
      </c>
      <c r="AN123" s="30">
        <f t="shared" si="337"/>
        <v>0</v>
      </c>
      <c r="AO123" s="30">
        <f t="shared" si="338"/>
        <v>0</v>
      </c>
      <c r="AP123" s="30">
        <f t="shared" si="339"/>
        <v>0</v>
      </c>
      <c r="AQ123" s="30">
        <f t="shared" si="340"/>
        <v>0</v>
      </c>
      <c r="AS123" s="32">
        <f t="shared" si="342"/>
        <v>14.325274754349973</v>
      </c>
      <c r="AT123" s="33">
        <f t="shared" si="343"/>
        <v>210.01032339739021</v>
      </c>
      <c r="BH123" s="16"/>
      <c r="BI123" s="38">
        <f t="shared" si="344"/>
        <v>0</v>
      </c>
      <c r="BJ123" s="30">
        <f t="shared" si="345"/>
        <v>0</v>
      </c>
      <c r="BK123" s="30">
        <f t="shared" si="346"/>
        <v>0.1488330150713093</v>
      </c>
      <c r="BL123" s="30">
        <f t="shared" si="347"/>
        <v>0.17687778363758966</v>
      </c>
      <c r="BM123" s="30">
        <f t="shared" si="348"/>
        <v>0.6188742526580242</v>
      </c>
      <c r="BN123" s="30">
        <f t="shared" si="349"/>
        <v>0.73939660952849806</v>
      </c>
      <c r="BO123" s="30">
        <f t="shared" si="350"/>
        <v>0.64676200952601448</v>
      </c>
      <c r="BP123" s="30">
        <f t="shared" si="351"/>
        <v>0</v>
      </c>
      <c r="BQ123" s="30">
        <f t="shared" si="352"/>
        <v>0</v>
      </c>
      <c r="BR123" s="30">
        <f t="shared" si="353"/>
        <v>0</v>
      </c>
      <c r="BS123" s="30">
        <f t="shared" si="354"/>
        <v>0</v>
      </c>
      <c r="BT123" s="30">
        <f t="shared" si="355"/>
        <v>0</v>
      </c>
      <c r="BU123" s="30">
        <f t="shared" si="356"/>
        <v>0</v>
      </c>
      <c r="BV123" s="13">
        <f t="shared" si="341"/>
        <v>0.81818181818181823</v>
      </c>
      <c r="BW123" s="30">
        <f>SUMIFS('Individual Data'!$X$6:$X$5544,'Individual Data'!$I$6:$I$5544,'age-length prop'!BW$7,'Individual Data'!$V$6:$V$5544,'age-length prop'!$B123,'Individual Data'!$R$6:$R$5544,'age-length prop'!$C123,'Individual Data'!$N$6:$N$5544,"M")</f>
        <v>18</v>
      </c>
      <c r="BX123" s="30">
        <f>SUMIFS('Individual Data'!$X$6:$X$5544,'Individual Data'!$I$6:$I$5544,'age-length prop'!BX$7,'Individual Data'!$V$6:$V$5544,'age-length prop'!$B123,'Individual Data'!$R$6:$R$5544,'age-length prop'!$C123,'Individual Data'!$N$6:$N$5544,"M")</f>
        <v>4</v>
      </c>
      <c r="BY123" s="45">
        <f t="shared" si="357"/>
        <v>0</v>
      </c>
      <c r="BZ123" s="16">
        <f t="shared" si="358"/>
        <v>0</v>
      </c>
      <c r="CA123" s="16">
        <f t="shared" si="359"/>
        <v>0.12177246687652581</v>
      </c>
      <c r="CB123" s="16">
        <f t="shared" si="360"/>
        <v>0.14471818661257338</v>
      </c>
      <c r="CC123" s="16">
        <f t="shared" si="361"/>
        <v>0.50635166126565623</v>
      </c>
      <c r="CD123" s="16">
        <f t="shared" si="362"/>
        <v>0.60496086234149848</v>
      </c>
      <c r="CE123" s="16">
        <f t="shared" si="363"/>
        <v>0.52916891688492096</v>
      </c>
      <c r="CF123" s="16">
        <f t="shared" si="364"/>
        <v>0</v>
      </c>
      <c r="CG123" s="16">
        <f t="shared" si="365"/>
        <v>0</v>
      </c>
      <c r="CH123" s="16">
        <f t="shared" si="366"/>
        <v>0</v>
      </c>
      <c r="CI123" s="16">
        <f t="shared" si="367"/>
        <v>0</v>
      </c>
      <c r="CJ123" s="16">
        <f t="shared" si="368"/>
        <v>0</v>
      </c>
      <c r="CK123" s="46">
        <f t="shared" si="369"/>
        <v>0</v>
      </c>
      <c r="CL123" s="16"/>
      <c r="CM123" s="16">
        <f t="shared" si="370"/>
        <v>0</v>
      </c>
      <c r="CN123" s="16">
        <f t="shared" si="371"/>
        <v>0</v>
      </c>
      <c r="CO123" s="16">
        <f t="shared" si="372"/>
        <v>2.7060548194783502E-2</v>
      </c>
      <c r="CP123" s="16">
        <f t="shared" si="373"/>
        <v>3.2159597025016293E-2</v>
      </c>
      <c r="CQ123" s="16">
        <f t="shared" si="374"/>
        <v>0.112522591392368</v>
      </c>
      <c r="CR123" s="16">
        <f t="shared" si="375"/>
        <v>0.1344357471869996</v>
      </c>
      <c r="CS123" s="16">
        <f t="shared" si="376"/>
        <v>0.11759309264109351</v>
      </c>
      <c r="CT123" s="16">
        <f t="shared" si="377"/>
        <v>0</v>
      </c>
      <c r="CU123" s="16">
        <f t="shared" si="378"/>
        <v>0</v>
      </c>
      <c r="CV123" s="16">
        <f t="shared" si="379"/>
        <v>0</v>
      </c>
      <c r="CW123" s="16">
        <f t="shared" si="380"/>
        <v>0</v>
      </c>
      <c r="CX123" s="16">
        <f t="shared" si="381"/>
        <v>0</v>
      </c>
      <c r="CY123" s="16">
        <f t="shared" si="382"/>
        <v>0</v>
      </c>
    </row>
    <row r="124" spans="1:103" x14ac:dyDescent="0.25">
      <c r="A124" t="s">
        <v>3820</v>
      </c>
      <c r="B124" t="s">
        <v>3357</v>
      </c>
      <c r="C124">
        <v>2</v>
      </c>
      <c r="D124" s="16">
        <f>SUMIFS('Individual Data'!$AB$6:$AB$5544,'Individual Data'!$V$6:$V$5544,'age-length prop'!$B124,'Individual Data'!$Y$6:$Y$5544,'age-length prop'!D$89,'Individual Data'!$R$6:$R$5544,'age-length prop'!$C124,'Individual Data'!$N$6:$N$5544,'age-length prop'!$B$88)</f>
        <v>11.658097686375321</v>
      </c>
      <c r="E124" s="16">
        <f>SUMIFS('Individual Data'!$AB$6:$AB$5544,'Individual Data'!$V$6:$V$5544,'age-length prop'!$B124,'Individual Data'!$Y$6:$Y$5544,'age-length prop'!E$89,'Individual Data'!$R$6:$R$5544,'age-length prop'!$C124,'Individual Data'!$N$6:$N$5544,'age-length prop'!$B$88)</f>
        <v>81.606683804627238</v>
      </c>
      <c r="F124" s="16">
        <f>SUMIFS('Individual Data'!$AB$6:$AB$5544,'Individual Data'!$V$6:$V$5544,'age-length prop'!$B124,'Individual Data'!$Y$6:$Y$5544,'age-length prop'!F$89,'Individual Data'!$R$6:$R$5544,'age-length prop'!$C124,'Individual Data'!$N$6:$N$5544,'age-length prop'!$B$88)</f>
        <v>49.150734798404628</v>
      </c>
      <c r="G124" s="16">
        <f>SUMIFS('Individual Data'!$AB$6:$AB$5544,'Individual Data'!$V$6:$V$5544,'age-length prop'!$B124,'Individual Data'!$Y$6:$Y$5544,'age-length prop'!G$89,'Individual Data'!$R$6:$R$5544,'age-length prop'!$C124,'Individual Data'!$N$6:$N$5544,'age-length prop'!$B$88)</f>
        <v>23.316195372750641</v>
      </c>
      <c r="H124" s="16">
        <f>SUMIFS('Individual Data'!$AB$6:$AB$5544,'Individual Data'!$V$6:$V$5544,'age-length prop'!$B124,'Individual Data'!$Y$6:$Y$5544,'age-length prop'!H$89,'Individual Data'!$R$6:$R$5544,'age-length prop'!$C124,'Individual Data'!$N$6:$N$5544,'age-length prop'!$B$88)</f>
        <v>0</v>
      </c>
      <c r="I124" s="16">
        <f>SUMIFS('Individual Data'!$AB$6:$AB$5544,'Individual Data'!$V$6:$V$5544,'age-length prop'!$B124,'Individual Data'!$Y$6:$Y$5544,'age-length prop'!I$89,'Individual Data'!$R$6:$R$5544,'age-length prop'!$C124,'Individual Data'!$N$6:$N$5544,'age-length prop'!$B$88)</f>
        <v>0</v>
      </c>
      <c r="J124" s="16">
        <f>SUMIFS('Individual Data'!$AB$6:$AB$5544,'Individual Data'!$V$6:$V$5544,'age-length prop'!$B124,'Individual Data'!$Y$6:$Y$5544,'age-length prop'!J$89,'Individual Data'!$R$6:$R$5544,'age-length prop'!$C124,'Individual Data'!$N$6:$N$5544,'age-length prop'!$B$88)</f>
        <v>0</v>
      </c>
      <c r="K124" s="16">
        <f>SUMIFS('Individual Data'!$AB$6:$AB$5544,'Individual Data'!$V$6:$V$5544,'age-length prop'!$B124,'Individual Data'!$Y$6:$Y$5544,'age-length prop'!K$89,'Individual Data'!$R$6:$R$5544,'age-length prop'!$C124,'Individual Data'!$N$6:$N$5544,'age-length prop'!$B$88)</f>
        <v>0</v>
      </c>
      <c r="L124" s="16">
        <f>SUMIFS('Individual Data'!$AB$6:$AB$5544,'Individual Data'!$V$6:$V$5544,'age-length prop'!$B124,'Individual Data'!$Y$6:$Y$5544,'age-length prop'!L$89,'Individual Data'!$R$6:$R$5544,'age-length prop'!$C124,'Individual Data'!$N$6:$N$5544,'age-length prop'!$B$88)</f>
        <v>0</v>
      </c>
      <c r="M124" s="16">
        <f>SUMIFS('Individual Data'!$AB$6:$AB$5544,'Individual Data'!$V$6:$V$5544,'age-length prop'!$B124,'Individual Data'!$Y$6:$Y$5544,'age-length prop'!M$89,'Individual Data'!$R$6:$R$5544,'age-length prop'!$C124,'Individual Data'!$N$6:$N$5544,'age-length prop'!$B$88)</f>
        <v>0</v>
      </c>
      <c r="N124" s="16">
        <f>SUMIFS('Individual Data'!$AB$6:$AB$5544,'Individual Data'!$V$6:$V$5544,'age-length prop'!$B124,'Individual Data'!$Y$6:$Y$5544,'age-length prop'!N$89,'Individual Data'!$R$6:$R$5544,'age-length prop'!$C124,'Individual Data'!$N$6:$N$5544,'age-length prop'!$B$88)</f>
        <v>0</v>
      </c>
      <c r="O124" s="16">
        <f>SUMIFS('Individual Data'!$AB$6:$AB$5544,'Individual Data'!$V$6:$V$5544,'age-length prop'!$B124,'Individual Data'!$Y$6:$Y$5544,'age-length prop'!O$89,'Individual Data'!$R$6:$R$5544,'age-length prop'!$C124,'Individual Data'!$N$6:$N$5544,'age-length prop'!$B$88)</f>
        <v>0</v>
      </c>
      <c r="P124" s="16">
        <f>SUMIFS('Individual Data'!$AB$6:$AB$5544,'Individual Data'!$V$6:$V$5544,'age-length prop'!$B124,'Individual Data'!$Y$6:$Y$5544,'age-length prop'!P$89,'Individual Data'!$R$6:$R$5544,'age-length prop'!$C124,'Individual Data'!$N$6:$N$5544,'age-length prop'!$B$88)</f>
        <v>0</v>
      </c>
      <c r="Q124" s="38">
        <f t="shared" si="315"/>
        <v>11.658097686375321</v>
      </c>
      <c r="R124" s="30">
        <f t="shared" si="316"/>
        <v>81.606683804627238</v>
      </c>
      <c r="S124" s="30">
        <f t="shared" si="317"/>
        <v>49.150734798404628</v>
      </c>
      <c r="T124" s="30">
        <f t="shared" si="318"/>
        <v>23.529791558662229</v>
      </c>
      <c r="U124" s="30">
        <f t="shared" si="319"/>
        <v>0</v>
      </c>
      <c r="V124" s="30">
        <f t="shared" si="320"/>
        <v>0</v>
      </c>
      <c r="W124" s="30">
        <f t="shared" si="321"/>
        <v>0</v>
      </c>
      <c r="X124" s="30">
        <f t="shared" si="322"/>
        <v>0</v>
      </c>
      <c r="Y124" s="30">
        <f t="shared" si="323"/>
        <v>0</v>
      </c>
      <c r="Z124" s="30">
        <f t="shared" si="324"/>
        <v>0</v>
      </c>
      <c r="AA124" s="30">
        <f t="shared" si="325"/>
        <v>0</v>
      </c>
      <c r="AB124" s="30">
        <f t="shared" si="326"/>
        <v>0</v>
      </c>
      <c r="AC124" s="30">
        <f t="shared" si="327"/>
        <v>0</v>
      </c>
      <c r="AD124" s="12">
        <f>VLOOKUP(A124,'PBT Tag Rates'!$B$5:$E$44,4,FALSE)</f>
        <v>0.98140000000000005</v>
      </c>
      <c r="AE124" s="30">
        <f t="shared" si="328"/>
        <v>11.87904797878064</v>
      </c>
      <c r="AF124" s="30">
        <f t="shared" si="329"/>
        <v>83.153335851464476</v>
      </c>
      <c r="AG124" s="30">
        <f t="shared" si="330"/>
        <v>50.082264926028763</v>
      </c>
      <c r="AH124" s="30">
        <f t="shared" si="331"/>
        <v>23.975740328777491</v>
      </c>
      <c r="AI124" s="30">
        <f t="shared" si="332"/>
        <v>0</v>
      </c>
      <c r="AJ124" s="30">
        <f t="shared" si="333"/>
        <v>0</v>
      </c>
      <c r="AK124" s="30">
        <f t="shared" si="334"/>
        <v>0</v>
      </c>
      <c r="AL124" s="30">
        <f t="shared" si="335"/>
        <v>0</v>
      </c>
      <c r="AM124" s="30">
        <f t="shared" si="336"/>
        <v>0</v>
      </c>
      <c r="AN124" s="30">
        <f t="shared" si="337"/>
        <v>0</v>
      </c>
      <c r="AO124" s="30">
        <f t="shared" si="338"/>
        <v>0</v>
      </c>
      <c r="AP124" s="30">
        <f t="shared" si="339"/>
        <v>0</v>
      </c>
      <c r="AQ124" s="30">
        <f t="shared" si="340"/>
        <v>0</v>
      </c>
      <c r="AS124" s="32">
        <f t="shared" si="342"/>
        <v>145.11464875627388</v>
      </c>
      <c r="AT124" s="33">
        <f t="shared" si="343"/>
        <v>23.975740328777491</v>
      </c>
      <c r="BH124" s="16"/>
      <c r="BI124" s="38">
        <f t="shared" si="344"/>
        <v>0.22095029240531971</v>
      </c>
      <c r="BJ124" s="30">
        <f t="shared" si="345"/>
        <v>1.546652046837238</v>
      </c>
      <c r="BK124" s="30">
        <f t="shared" si="346"/>
        <v>0.93153012762413567</v>
      </c>
      <c r="BL124" s="30">
        <f t="shared" si="347"/>
        <v>0.44594877011526179</v>
      </c>
      <c r="BM124" s="30">
        <f t="shared" si="348"/>
        <v>0</v>
      </c>
      <c r="BN124" s="30">
        <f t="shared" si="349"/>
        <v>0</v>
      </c>
      <c r="BO124" s="30">
        <f t="shared" si="350"/>
        <v>0</v>
      </c>
      <c r="BP124" s="30">
        <f t="shared" si="351"/>
        <v>0</v>
      </c>
      <c r="BQ124" s="30">
        <f t="shared" si="352"/>
        <v>0</v>
      </c>
      <c r="BR124" s="30">
        <f t="shared" si="353"/>
        <v>0</v>
      </c>
      <c r="BS124" s="30">
        <f t="shared" si="354"/>
        <v>0</v>
      </c>
      <c r="BT124" s="30">
        <f t="shared" si="355"/>
        <v>0</v>
      </c>
      <c r="BU124" s="30">
        <f t="shared" si="356"/>
        <v>0</v>
      </c>
      <c r="BV124" s="13">
        <f t="shared" si="341"/>
        <v>0.4</v>
      </c>
      <c r="BW124" s="30">
        <f>SUMIFS('Individual Data'!$X$6:$X$5544,'Individual Data'!$I$6:$I$5544,'age-length prop'!BW$7,'Individual Data'!$V$6:$V$5544,'age-length prop'!$B124,'Individual Data'!$R$6:$R$5544,'age-length prop'!$C124,'Individual Data'!$N$6:$N$5544,"M")</f>
        <v>6</v>
      </c>
      <c r="BX124" s="30">
        <f>SUMIFS('Individual Data'!$X$6:$X$5544,'Individual Data'!$I$6:$I$5544,'age-length prop'!BX$7,'Individual Data'!$V$6:$V$5544,'age-length prop'!$B124,'Individual Data'!$R$6:$R$5544,'age-length prop'!$C124,'Individual Data'!$N$6:$N$5544,"M")</f>
        <v>9</v>
      </c>
      <c r="BY124" s="45">
        <f t="shared" si="357"/>
        <v>8.8380116962127886E-2</v>
      </c>
      <c r="BZ124" s="16">
        <f t="shared" si="358"/>
        <v>0.6186608187348952</v>
      </c>
      <c r="CA124" s="16">
        <f t="shared" si="359"/>
        <v>0.37261205104965428</v>
      </c>
      <c r="CB124" s="16">
        <f t="shared" si="360"/>
        <v>0.17837950804610472</v>
      </c>
      <c r="CC124" s="16">
        <f t="shared" si="361"/>
        <v>0</v>
      </c>
      <c r="CD124" s="16">
        <f t="shared" si="362"/>
        <v>0</v>
      </c>
      <c r="CE124" s="16">
        <f t="shared" si="363"/>
        <v>0</v>
      </c>
      <c r="CF124" s="16">
        <f t="shared" si="364"/>
        <v>0</v>
      </c>
      <c r="CG124" s="16">
        <f t="shared" si="365"/>
        <v>0</v>
      </c>
      <c r="CH124" s="16">
        <f t="shared" si="366"/>
        <v>0</v>
      </c>
      <c r="CI124" s="16">
        <f t="shared" si="367"/>
        <v>0</v>
      </c>
      <c r="CJ124" s="16">
        <f t="shared" si="368"/>
        <v>0</v>
      </c>
      <c r="CK124" s="46">
        <f t="shared" si="369"/>
        <v>0</v>
      </c>
      <c r="CL124" s="16"/>
      <c r="CM124" s="16">
        <f t="shared" si="370"/>
        <v>0.13257017544319183</v>
      </c>
      <c r="CN124" s="16">
        <f t="shared" si="371"/>
        <v>0.9279912281023428</v>
      </c>
      <c r="CO124" s="16">
        <f t="shared" si="372"/>
        <v>0.55891807657448134</v>
      </c>
      <c r="CP124" s="16">
        <f t="shared" si="373"/>
        <v>0.26756926206915704</v>
      </c>
      <c r="CQ124" s="16">
        <f t="shared" si="374"/>
        <v>0</v>
      </c>
      <c r="CR124" s="16">
        <f t="shared" si="375"/>
        <v>0</v>
      </c>
      <c r="CS124" s="16">
        <f t="shared" si="376"/>
        <v>0</v>
      </c>
      <c r="CT124" s="16">
        <f t="shared" si="377"/>
        <v>0</v>
      </c>
      <c r="CU124" s="16">
        <f t="shared" si="378"/>
        <v>0</v>
      </c>
      <c r="CV124" s="16">
        <f t="shared" si="379"/>
        <v>0</v>
      </c>
      <c r="CW124" s="16">
        <f t="shared" si="380"/>
        <v>0</v>
      </c>
      <c r="CX124" s="16">
        <f t="shared" si="381"/>
        <v>0</v>
      </c>
      <c r="CY124" s="16">
        <f t="shared" si="382"/>
        <v>0</v>
      </c>
    </row>
    <row r="125" spans="1:103" x14ac:dyDescent="0.25">
      <c r="A125" t="s">
        <v>3820</v>
      </c>
      <c r="B125" t="s">
        <v>3821</v>
      </c>
      <c r="C125">
        <v>2</v>
      </c>
      <c r="D125" s="16">
        <f>SUMIFS('Individual Data'!$AB$6:$AB$5544,'Individual Data'!$V$6:$V$5544,'age-length prop'!$B125,'Individual Data'!$Y$6:$Y$5544,'age-length prop'!D$89,'Individual Data'!$R$6:$R$5544,'age-length prop'!$C125,'Individual Data'!$N$6:$N$5544,'age-length prop'!$B$88)</f>
        <v>0</v>
      </c>
      <c r="E125" s="16">
        <f>SUMIFS('Individual Data'!$AB$6:$AB$5544,'Individual Data'!$V$6:$V$5544,'age-length prop'!$B125,'Individual Data'!$Y$6:$Y$5544,'age-length prop'!E$89,'Individual Data'!$R$6:$R$5544,'age-length prop'!$C125,'Individual Data'!$N$6:$N$5544,'age-length prop'!$B$88)</f>
        <v>72.466930171155269</v>
      </c>
      <c r="F125" s="16">
        <f>SUMIFS('Individual Data'!$AB$6:$AB$5544,'Individual Data'!$V$6:$V$5544,'age-length prop'!$B125,'Individual Data'!$Y$6:$Y$5544,'age-length prop'!F$89,'Individual Data'!$R$6:$R$5544,'age-length prop'!$C125,'Individual Data'!$N$6:$N$5544,'age-length prop'!$B$88)</f>
        <v>0</v>
      </c>
      <c r="G125" s="16">
        <f>SUMIFS('Individual Data'!$AB$6:$AB$5544,'Individual Data'!$V$6:$V$5544,'age-length prop'!$B125,'Individual Data'!$Y$6:$Y$5544,'age-length prop'!G$89,'Individual Data'!$R$6:$R$5544,'age-length prop'!$C125,'Individual Data'!$N$6:$N$5544,'age-length prop'!$B$88)</f>
        <v>0</v>
      </c>
      <c r="H125" s="16">
        <f>SUMIFS('Individual Data'!$AB$6:$AB$5544,'Individual Data'!$V$6:$V$5544,'age-length prop'!$B125,'Individual Data'!$Y$6:$Y$5544,'age-length prop'!H$89,'Individual Data'!$R$6:$R$5544,'age-length prop'!$C125,'Individual Data'!$N$6:$N$5544,'age-length prop'!$B$88)</f>
        <v>0</v>
      </c>
      <c r="I125" s="16">
        <f>SUMIFS('Individual Data'!$AB$6:$AB$5544,'Individual Data'!$V$6:$V$5544,'age-length prop'!$B125,'Individual Data'!$Y$6:$Y$5544,'age-length prop'!I$89,'Individual Data'!$R$6:$R$5544,'age-length prop'!$C125,'Individual Data'!$N$6:$N$5544,'age-length prop'!$B$88)</f>
        <v>0</v>
      </c>
      <c r="J125" s="16">
        <f>SUMIFS('Individual Data'!$AB$6:$AB$5544,'Individual Data'!$V$6:$V$5544,'age-length prop'!$B125,'Individual Data'!$Y$6:$Y$5544,'age-length prop'!J$89,'Individual Data'!$R$6:$R$5544,'age-length prop'!$C125,'Individual Data'!$N$6:$N$5544,'age-length prop'!$B$88)</f>
        <v>0</v>
      </c>
      <c r="K125" s="16">
        <f>SUMIFS('Individual Data'!$AB$6:$AB$5544,'Individual Data'!$V$6:$V$5544,'age-length prop'!$B125,'Individual Data'!$Y$6:$Y$5544,'age-length prop'!K$89,'Individual Data'!$R$6:$R$5544,'age-length prop'!$C125,'Individual Data'!$N$6:$N$5544,'age-length prop'!$B$88)</f>
        <v>0</v>
      </c>
      <c r="L125" s="16">
        <f>SUMIFS('Individual Data'!$AB$6:$AB$5544,'Individual Data'!$V$6:$V$5544,'age-length prop'!$B125,'Individual Data'!$Y$6:$Y$5544,'age-length prop'!L$89,'Individual Data'!$R$6:$R$5544,'age-length prop'!$C125,'Individual Data'!$N$6:$N$5544,'age-length prop'!$B$88)</f>
        <v>0</v>
      </c>
      <c r="M125" s="16">
        <f>SUMIFS('Individual Data'!$AB$6:$AB$5544,'Individual Data'!$V$6:$V$5544,'age-length prop'!$B125,'Individual Data'!$Y$6:$Y$5544,'age-length prop'!M$89,'Individual Data'!$R$6:$R$5544,'age-length prop'!$C125,'Individual Data'!$N$6:$N$5544,'age-length prop'!$B$88)</f>
        <v>0</v>
      </c>
      <c r="N125" s="16">
        <f>SUMIFS('Individual Data'!$AB$6:$AB$5544,'Individual Data'!$V$6:$V$5544,'age-length prop'!$B125,'Individual Data'!$Y$6:$Y$5544,'age-length prop'!N$89,'Individual Data'!$R$6:$R$5544,'age-length prop'!$C125,'Individual Data'!$N$6:$N$5544,'age-length prop'!$B$88)</f>
        <v>0</v>
      </c>
      <c r="O125" s="16">
        <f>SUMIFS('Individual Data'!$AB$6:$AB$5544,'Individual Data'!$V$6:$V$5544,'age-length prop'!$B125,'Individual Data'!$Y$6:$Y$5544,'age-length prop'!O$89,'Individual Data'!$R$6:$R$5544,'age-length prop'!$C125,'Individual Data'!$N$6:$N$5544,'age-length prop'!$B$88)</f>
        <v>0</v>
      </c>
      <c r="P125" s="16">
        <f>SUMIFS('Individual Data'!$AB$6:$AB$5544,'Individual Data'!$V$6:$V$5544,'age-length prop'!$B125,'Individual Data'!$Y$6:$Y$5544,'age-length prop'!P$89,'Individual Data'!$R$6:$R$5544,'age-length prop'!$C125,'Individual Data'!$N$6:$N$5544,'age-length prop'!$B$88)</f>
        <v>0</v>
      </c>
      <c r="Q125" s="38">
        <f t="shared" si="315"/>
        <v>0</v>
      </c>
      <c r="R125" s="30">
        <f t="shared" si="316"/>
        <v>72.466930171155269</v>
      </c>
      <c r="S125" s="30">
        <f t="shared" si="317"/>
        <v>0</v>
      </c>
      <c r="T125" s="30">
        <f t="shared" si="318"/>
        <v>0</v>
      </c>
      <c r="U125" s="30">
        <f t="shared" si="319"/>
        <v>0</v>
      </c>
      <c r="V125" s="30">
        <f t="shared" si="320"/>
        <v>0</v>
      </c>
      <c r="W125" s="30">
        <f t="shared" si="321"/>
        <v>0</v>
      </c>
      <c r="X125" s="30">
        <f t="shared" si="322"/>
        <v>0</v>
      </c>
      <c r="Y125" s="30">
        <f t="shared" si="323"/>
        <v>0</v>
      </c>
      <c r="Z125" s="30">
        <f t="shared" si="324"/>
        <v>0</v>
      </c>
      <c r="AA125" s="30">
        <f t="shared" si="325"/>
        <v>0</v>
      </c>
      <c r="AB125" s="30">
        <f t="shared" si="326"/>
        <v>0</v>
      </c>
      <c r="AC125" s="30">
        <f t="shared" si="327"/>
        <v>0</v>
      </c>
      <c r="AD125" s="12">
        <f>VLOOKUP(A125,'PBT Tag Rates'!$B$5:$E$44,4,FALSE)</f>
        <v>0.98140000000000005</v>
      </c>
      <c r="AE125" s="30">
        <f t="shared" si="328"/>
        <v>0</v>
      </c>
      <c r="AF125" s="30">
        <f t="shared" si="329"/>
        <v>73.840360883590037</v>
      </c>
      <c r="AG125" s="30">
        <f t="shared" si="330"/>
        <v>0</v>
      </c>
      <c r="AH125" s="30">
        <f t="shared" si="331"/>
        <v>0</v>
      </c>
      <c r="AI125" s="30">
        <f t="shared" si="332"/>
        <v>0</v>
      </c>
      <c r="AJ125" s="30">
        <f t="shared" si="333"/>
        <v>0</v>
      </c>
      <c r="AK125" s="30">
        <f t="shared" si="334"/>
        <v>0</v>
      </c>
      <c r="AL125" s="30">
        <f t="shared" si="335"/>
        <v>0</v>
      </c>
      <c r="AM125" s="30">
        <f t="shared" si="336"/>
        <v>0</v>
      </c>
      <c r="AN125" s="30">
        <f t="shared" si="337"/>
        <v>0</v>
      </c>
      <c r="AO125" s="30">
        <f t="shared" si="338"/>
        <v>0</v>
      </c>
      <c r="AP125" s="30">
        <f t="shared" si="339"/>
        <v>0</v>
      </c>
      <c r="AQ125" s="30">
        <f t="shared" si="340"/>
        <v>0</v>
      </c>
      <c r="AS125" s="32">
        <f t="shared" si="342"/>
        <v>73.840360883590037</v>
      </c>
      <c r="AT125" s="33">
        <f t="shared" si="343"/>
        <v>0</v>
      </c>
      <c r="BH125" s="16"/>
      <c r="BI125" s="38">
        <f t="shared" si="344"/>
        <v>0</v>
      </c>
      <c r="BJ125" s="30">
        <f t="shared" si="345"/>
        <v>1.373430712434768</v>
      </c>
      <c r="BK125" s="30">
        <f t="shared" si="346"/>
        <v>0</v>
      </c>
      <c r="BL125" s="30">
        <f t="shared" si="347"/>
        <v>0</v>
      </c>
      <c r="BM125" s="30">
        <f t="shared" si="348"/>
        <v>0</v>
      </c>
      <c r="BN125" s="30">
        <f t="shared" si="349"/>
        <v>0</v>
      </c>
      <c r="BO125" s="30">
        <f t="shared" si="350"/>
        <v>0</v>
      </c>
      <c r="BP125" s="30">
        <f t="shared" si="351"/>
        <v>0</v>
      </c>
      <c r="BQ125" s="30">
        <f t="shared" si="352"/>
        <v>0</v>
      </c>
      <c r="BR125" s="30">
        <f t="shared" si="353"/>
        <v>0</v>
      </c>
      <c r="BS125" s="30">
        <f t="shared" si="354"/>
        <v>0</v>
      </c>
      <c r="BT125" s="30">
        <f t="shared" si="355"/>
        <v>0</v>
      </c>
      <c r="BU125" s="30">
        <f t="shared" si="356"/>
        <v>0</v>
      </c>
      <c r="BV125" s="13">
        <f t="shared" si="341"/>
        <v>1</v>
      </c>
      <c r="BW125" s="30">
        <f>SUMIFS('Individual Data'!$X$6:$X$5544,'Individual Data'!$I$6:$I$5544,'age-length prop'!BW$7,'Individual Data'!$V$6:$V$5544,'age-length prop'!$B125,'Individual Data'!$R$6:$R$5544,'age-length prop'!$C125,'Individual Data'!$N$6:$N$5544,"M")</f>
        <v>7</v>
      </c>
      <c r="BX125" s="30">
        <f>SUMIFS('Individual Data'!$X$6:$X$5544,'Individual Data'!$I$6:$I$5544,'age-length prop'!BX$7,'Individual Data'!$V$6:$V$5544,'age-length prop'!$B125,'Individual Data'!$R$6:$R$5544,'age-length prop'!$C125,'Individual Data'!$N$6:$N$5544,"M")</f>
        <v>0</v>
      </c>
      <c r="BY125" s="45">
        <f t="shared" si="357"/>
        <v>0</v>
      </c>
      <c r="BZ125" s="16">
        <f t="shared" si="358"/>
        <v>1.373430712434768</v>
      </c>
      <c r="CA125" s="16">
        <f t="shared" si="359"/>
        <v>0</v>
      </c>
      <c r="CB125" s="16">
        <f t="shared" si="360"/>
        <v>0</v>
      </c>
      <c r="CC125" s="16">
        <f t="shared" si="361"/>
        <v>0</v>
      </c>
      <c r="CD125" s="16">
        <f t="shared" si="362"/>
        <v>0</v>
      </c>
      <c r="CE125" s="16">
        <f t="shared" si="363"/>
        <v>0</v>
      </c>
      <c r="CF125" s="16">
        <f t="shared" si="364"/>
        <v>0</v>
      </c>
      <c r="CG125" s="16">
        <f t="shared" si="365"/>
        <v>0</v>
      </c>
      <c r="CH125" s="16">
        <f t="shared" si="366"/>
        <v>0</v>
      </c>
      <c r="CI125" s="16">
        <f t="shared" si="367"/>
        <v>0</v>
      </c>
      <c r="CJ125" s="16">
        <f t="shared" si="368"/>
        <v>0</v>
      </c>
      <c r="CK125" s="46">
        <f t="shared" si="369"/>
        <v>0</v>
      </c>
      <c r="CL125" s="16"/>
      <c r="CM125" s="16">
        <f t="shared" si="370"/>
        <v>0</v>
      </c>
      <c r="CN125" s="16">
        <f t="shared" si="371"/>
        <v>0</v>
      </c>
      <c r="CO125" s="16">
        <f t="shared" si="372"/>
        <v>0</v>
      </c>
      <c r="CP125" s="16">
        <f t="shared" si="373"/>
        <v>0</v>
      </c>
      <c r="CQ125" s="16">
        <f t="shared" si="374"/>
        <v>0</v>
      </c>
      <c r="CR125" s="16">
        <f t="shared" si="375"/>
        <v>0</v>
      </c>
      <c r="CS125" s="16">
        <f t="shared" si="376"/>
        <v>0</v>
      </c>
      <c r="CT125" s="16">
        <f t="shared" si="377"/>
        <v>0</v>
      </c>
      <c r="CU125" s="16">
        <f t="shared" si="378"/>
        <v>0</v>
      </c>
      <c r="CV125" s="16">
        <f t="shared" si="379"/>
        <v>0</v>
      </c>
      <c r="CW125" s="16">
        <f t="shared" si="380"/>
        <v>0</v>
      </c>
      <c r="CX125" s="16">
        <f t="shared" si="381"/>
        <v>0</v>
      </c>
      <c r="CY125" s="16">
        <f t="shared" si="382"/>
        <v>0</v>
      </c>
    </row>
    <row r="126" spans="1:103" x14ac:dyDescent="0.25">
      <c r="A126" t="s">
        <v>3820</v>
      </c>
      <c r="B126" t="s">
        <v>3386</v>
      </c>
      <c r="C126">
        <v>2</v>
      </c>
      <c r="D126" s="16">
        <f>SUMIFS('Individual Data'!$AB$6:$AB$5544,'Individual Data'!$V$6:$V$5544,'age-length prop'!$B126,'Individual Data'!$Y$6:$Y$5544,'age-length prop'!D$89,'Individual Data'!$R$6:$R$5544,'age-length prop'!$C126,'Individual Data'!$N$6:$N$5544,'age-length prop'!$B$88)</f>
        <v>0</v>
      </c>
      <c r="E126" s="16">
        <f>SUMIFS('Individual Data'!$AB$6:$AB$5544,'Individual Data'!$V$6:$V$5544,'age-length prop'!$B126,'Individual Data'!$Y$6:$Y$5544,'age-length prop'!E$89,'Individual Data'!$R$6:$R$5544,'age-length prop'!$C126,'Individual Data'!$N$6:$N$5544,'age-length prop'!$B$88)</f>
        <v>46.632390745501283</v>
      </c>
      <c r="F126" s="16">
        <f>SUMIFS('Individual Data'!$AB$6:$AB$5544,'Individual Data'!$V$6:$V$5544,'age-length prop'!$B126,'Individual Data'!$Y$6:$Y$5544,'age-length prop'!F$89,'Individual Data'!$R$6:$R$5544,'age-length prop'!$C126,'Individual Data'!$N$6:$N$5544,'age-length prop'!$B$88)</f>
        <v>37.492637112029307</v>
      </c>
      <c r="G126" s="16">
        <f>SUMIFS('Individual Data'!$AB$6:$AB$5544,'Individual Data'!$V$6:$V$5544,'age-length prop'!$B126,'Individual Data'!$Y$6:$Y$5544,'age-length prop'!G$89,'Individual Data'!$R$6:$R$5544,'age-length prop'!$C126,'Individual Data'!$N$6:$N$5544,'age-length prop'!$B$88)</f>
        <v>11.658097686375321</v>
      </c>
      <c r="H126" s="16">
        <f>SUMIFS('Individual Data'!$AB$6:$AB$5544,'Individual Data'!$V$6:$V$5544,'age-length prop'!$B126,'Individual Data'!$Y$6:$Y$5544,'age-length prop'!H$89,'Individual Data'!$R$6:$R$5544,'age-length prop'!$C126,'Individual Data'!$N$6:$N$5544,'age-length prop'!$B$88)</f>
        <v>11.658097686375321</v>
      </c>
      <c r="I126" s="16">
        <f>SUMIFS('Individual Data'!$AB$6:$AB$5544,'Individual Data'!$V$6:$V$5544,'age-length prop'!$B126,'Individual Data'!$Y$6:$Y$5544,'age-length prop'!I$89,'Individual Data'!$R$6:$R$5544,'age-length prop'!$C126,'Individual Data'!$N$6:$N$5544,'age-length prop'!$B$88)</f>
        <v>11.658097686375321</v>
      </c>
      <c r="J126" s="16">
        <f>SUMIFS('Individual Data'!$AB$6:$AB$5544,'Individual Data'!$V$6:$V$5544,'age-length prop'!$B126,'Individual Data'!$Y$6:$Y$5544,'age-length prop'!J$89,'Individual Data'!$R$6:$R$5544,'age-length prop'!$C126,'Individual Data'!$N$6:$N$5544,'age-length prop'!$B$88)</f>
        <v>0</v>
      </c>
      <c r="K126" s="16">
        <f>SUMIFS('Individual Data'!$AB$6:$AB$5544,'Individual Data'!$V$6:$V$5544,'age-length prop'!$B126,'Individual Data'!$Y$6:$Y$5544,'age-length prop'!K$89,'Individual Data'!$R$6:$R$5544,'age-length prop'!$C126,'Individual Data'!$N$6:$N$5544,'age-length prop'!$B$88)</f>
        <v>0</v>
      </c>
      <c r="L126" s="16">
        <f>SUMIFS('Individual Data'!$AB$6:$AB$5544,'Individual Data'!$V$6:$V$5544,'age-length prop'!$B126,'Individual Data'!$Y$6:$Y$5544,'age-length prop'!L$89,'Individual Data'!$R$6:$R$5544,'age-length prop'!$C126,'Individual Data'!$N$6:$N$5544,'age-length prop'!$B$88)</f>
        <v>0</v>
      </c>
      <c r="M126" s="16">
        <f>SUMIFS('Individual Data'!$AB$6:$AB$5544,'Individual Data'!$V$6:$V$5544,'age-length prop'!$B126,'Individual Data'!$Y$6:$Y$5544,'age-length prop'!M$89,'Individual Data'!$R$6:$R$5544,'age-length prop'!$C126,'Individual Data'!$N$6:$N$5544,'age-length prop'!$B$88)</f>
        <v>0</v>
      </c>
      <c r="N126" s="16">
        <f>SUMIFS('Individual Data'!$AB$6:$AB$5544,'Individual Data'!$V$6:$V$5544,'age-length prop'!$B126,'Individual Data'!$Y$6:$Y$5544,'age-length prop'!N$89,'Individual Data'!$R$6:$R$5544,'age-length prop'!$C126,'Individual Data'!$N$6:$N$5544,'age-length prop'!$B$88)</f>
        <v>0</v>
      </c>
      <c r="O126" s="16">
        <f>SUMIFS('Individual Data'!$AB$6:$AB$5544,'Individual Data'!$V$6:$V$5544,'age-length prop'!$B126,'Individual Data'!$Y$6:$Y$5544,'age-length prop'!O$89,'Individual Data'!$R$6:$R$5544,'age-length prop'!$C126,'Individual Data'!$N$6:$N$5544,'age-length prop'!$B$88)</f>
        <v>0</v>
      </c>
      <c r="P126" s="16">
        <f>SUMIFS('Individual Data'!$AB$6:$AB$5544,'Individual Data'!$V$6:$V$5544,'age-length prop'!$B126,'Individual Data'!$Y$6:$Y$5544,'age-length prop'!P$89,'Individual Data'!$R$6:$R$5544,'age-length prop'!$C126,'Individual Data'!$N$6:$N$5544,'age-length prop'!$B$88)</f>
        <v>0</v>
      </c>
      <c r="Q126" s="38">
        <f t="shared" si="315"/>
        <v>0</v>
      </c>
      <c r="R126" s="30">
        <f t="shared" si="316"/>
        <v>46.632390745501283</v>
      </c>
      <c r="S126" s="30">
        <f t="shared" si="317"/>
        <v>37.492637112029307</v>
      </c>
      <c r="T126" s="30">
        <f t="shared" si="318"/>
        <v>11.764895779331114</v>
      </c>
      <c r="U126" s="30">
        <f t="shared" si="319"/>
        <v>11.789635226488627</v>
      </c>
      <c r="V126" s="30">
        <f t="shared" si="320"/>
        <v>11.738001536127259</v>
      </c>
      <c r="W126" s="30">
        <f t="shared" si="321"/>
        <v>0</v>
      </c>
      <c r="X126" s="30">
        <f t="shared" si="322"/>
        <v>0</v>
      </c>
      <c r="Y126" s="30">
        <f t="shared" si="323"/>
        <v>0</v>
      </c>
      <c r="Z126" s="30">
        <f t="shared" si="324"/>
        <v>0</v>
      </c>
      <c r="AA126" s="30">
        <f t="shared" si="325"/>
        <v>0</v>
      </c>
      <c r="AB126" s="30">
        <f t="shared" si="326"/>
        <v>0</v>
      </c>
      <c r="AC126" s="30">
        <f t="shared" si="327"/>
        <v>0</v>
      </c>
      <c r="AD126" s="12">
        <f>VLOOKUP(A126,'PBT Tag Rates'!$B$5:$E$44,4,FALSE)</f>
        <v>0.98140000000000005</v>
      </c>
      <c r="AE126" s="30">
        <f t="shared" si="328"/>
        <v>0</v>
      </c>
      <c r="AF126" s="30">
        <f t="shared" si="329"/>
        <v>47.516191915122562</v>
      </c>
      <c r="AG126" s="30">
        <f t="shared" si="330"/>
        <v>38.203216947248123</v>
      </c>
      <c r="AH126" s="30">
        <f t="shared" si="331"/>
        <v>11.987870164388745</v>
      </c>
      <c r="AI126" s="30">
        <f t="shared" si="332"/>
        <v>12.013078486334448</v>
      </c>
      <c r="AJ126" s="30">
        <f t="shared" si="333"/>
        <v>11.960466207588402</v>
      </c>
      <c r="AK126" s="30">
        <f t="shared" si="334"/>
        <v>0</v>
      </c>
      <c r="AL126" s="30">
        <f t="shared" si="335"/>
        <v>0</v>
      </c>
      <c r="AM126" s="30">
        <f t="shared" si="336"/>
        <v>0</v>
      </c>
      <c r="AN126" s="30">
        <f t="shared" si="337"/>
        <v>0</v>
      </c>
      <c r="AO126" s="30">
        <f t="shared" si="338"/>
        <v>0</v>
      </c>
      <c r="AP126" s="30">
        <f t="shared" si="339"/>
        <v>0</v>
      </c>
      <c r="AQ126" s="30">
        <f t="shared" si="340"/>
        <v>0</v>
      </c>
      <c r="AS126" s="32">
        <f t="shared" si="342"/>
        <v>85.719408862370685</v>
      </c>
      <c r="AT126" s="33">
        <f t="shared" si="343"/>
        <v>35.961414858311599</v>
      </c>
      <c r="BH126" s="16"/>
      <c r="BI126" s="38">
        <f t="shared" si="344"/>
        <v>0</v>
      </c>
      <c r="BJ126" s="30">
        <f t="shared" si="345"/>
        <v>0.88380116962127886</v>
      </c>
      <c r="BK126" s="30">
        <f t="shared" si="346"/>
        <v>0.71057983521881596</v>
      </c>
      <c r="BL126" s="30">
        <f t="shared" si="347"/>
        <v>0.2229743850576309</v>
      </c>
      <c r="BM126" s="30">
        <f t="shared" si="348"/>
        <v>0.22344325984582092</v>
      </c>
      <c r="BN126" s="30">
        <f t="shared" si="349"/>
        <v>0.22246467146114313</v>
      </c>
      <c r="BO126" s="30">
        <f t="shared" si="350"/>
        <v>0</v>
      </c>
      <c r="BP126" s="30">
        <f t="shared" si="351"/>
        <v>0</v>
      </c>
      <c r="BQ126" s="30">
        <f t="shared" si="352"/>
        <v>0</v>
      </c>
      <c r="BR126" s="30">
        <f t="shared" si="353"/>
        <v>0</v>
      </c>
      <c r="BS126" s="30">
        <f t="shared" si="354"/>
        <v>0</v>
      </c>
      <c r="BT126" s="30">
        <f t="shared" si="355"/>
        <v>0</v>
      </c>
      <c r="BU126" s="30">
        <f t="shared" si="356"/>
        <v>0</v>
      </c>
      <c r="BV126" s="13">
        <f t="shared" si="341"/>
        <v>0.54545454545454541</v>
      </c>
      <c r="BW126" s="30">
        <f>SUMIFS('Individual Data'!$X$6:$X$5544,'Individual Data'!$I$6:$I$5544,'age-length prop'!BW$7,'Individual Data'!$V$6:$V$5544,'age-length prop'!$B126,'Individual Data'!$R$6:$R$5544,'age-length prop'!$C126,'Individual Data'!$N$6:$N$5544,"M")</f>
        <v>6</v>
      </c>
      <c r="BX126" s="30">
        <f>SUMIFS('Individual Data'!$X$6:$X$5544,'Individual Data'!$I$6:$I$5544,'age-length prop'!BX$7,'Individual Data'!$V$6:$V$5544,'age-length prop'!$B126,'Individual Data'!$R$6:$R$5544,'age-length prop'!$C126,'Individual Data'!$N$6:$N$5544,"M")</f>
        <v>5</v>
      </c>
      <c r="BY126" s="45">
        <f t="shared" si="357"/>
        <v>0</v>
      </c>
      <c r="BZ126" s="16">
        <f t="shared" si="358"/>
        <v>0.48207336524797023</v>
      </c>
      <c r="CA126" s="16">
        <f t="shared" si="359"/>
        <v>0.38758900102844501</v>
      </c>
      <c r="CB126" s="16">
        <f t="shared" si="360"/>
        <v>0.12162239184961685</v>
      </c>
      <c r="CC126" s="16">
        <f t="shared" si="361"/>
        <v>0.12187814173408412</v>
      </c>
      <c r="CD126" s="16">
        <f t="shared" si="362"/>
        <v>0.12134436625153261</v>
      </c>
      <c r="CE126" s="16">
        <f t="shared" si="363"/>
        <v>0</v>
      </c>
      <c r="CF126" s="16">
        <f t="shared" si="364"/>
        <v>0</v>
      </c>
      <c r="CG126" s="16">
        <f t="shared" si="365"/>
        <v>0</v>
      </c>
      <c r="CH126" s="16">
        <f t="shared" si="366"/>
        <v>0</v>
      </c>
      <c r="CI126" s="16">
        <f t="shared" si="367"/>
        <v>0</v>
      </c>
      <c r="CJ126" s="16">
        <f t="shared" si="368"/>
        <v>0</v>
      </c>
      <c r="CK126" s="46">
        <f t="shared" si="369"/>
        <v>0</v>
      </c>
      <c r="CL126" s="16"/>
      <c r="CM126" s="16">
        <f t="shared" si="370"/>
        <v>0</v>
      </c>
      <c r="CN126" s="16">
        <f t="shared" si="371"/>
        <v>0.40172780437330863</v>
      </c>
      <c r="CO126" s="16">
        <f t="shared" si="372"/>
        <v>0.32299083419037095</v>
      </c>
      <c r="CP126" s="16">
        <f t="shared" si="373"/>
        <v>0.10135199320801405</v>
      </c>
      <c r="CQ126" s="16">
        <f t="shared" si="374"/>
        <v>0.1015651181117368</v>
      </c>
      <c r="CR126" s="16">
        <f t="shared" si="375"/>
        <v>0.10112030520961052</v>
      </c>
      <c r="CS126" s="16">
        <f t="shared" si="376"/>
        <v>0</v>
      </c>
      <c r="CT126" s="16">
        <f t="shared" si="377"/>
        <v>0</v>
      </c>
      <c r="CU126" s="16">
        <f t="shared" si="378"/>
        <v>0</v>
      </c>
      <c r="CV126" s="16">
        <f t="shared" si="379"/>
        <v>0</v>
      </c>
      <c r="CW126" s="16">
        <f t="shared" si="380"/>
        <v>0</v>
      </c>
      <c r="CX126" s="16">
        <f t="shared" si="381"/>
        <v>0</v>
      </c>
      <c r="CY126" s="16">
        <f t="shared" si="382"/>
        <v>0</v>
      </c>
    </row>
    <row r="127" spans="1:103" x14ac:dyDescent="0.25">
      <c r="A127" t="s">
        <v>3820</v>
      </c>
      <c r="B127" t="s">
        <v>3608</v>
      </c>
      <c r="C127">
        <v>2</v>
      </c>
      <c r="D127" s="16">
        <f>SUMIFS('Individual Data'!$AB$6:$AB$5544,'Individual Data'!$V$6:$V$5544,'age-length prop'!$B127,'Individual Data'!$Y$6:$Y$5544,'age-length prop'!D$89,'Individual Data'!$R$6:$R$5544,'age-length prop'!$C127,'Individual Data'!$N$6:$N$5544,'age-length prop'!$B$88)</f>
        <v>0</v>
      </c>
      <c r="E127" s="16">
        <f>SUMIFS('Individual Data'!$AB$6:$AB$5544,'Individual Data'!$V$6:$V$5544,'age-length prop'!$B127,'Individual Data'!$Y$6:$Y$5544,'age-length prop'!E$89,'Individual Data'!$R$6:$R$5544,'age-length prop'!$C127,'Individual Data'!$N$6:$N$5544,'age-length prop'!$B$88)</f>
        <v>25.834539425653986</v>
      </c>
      <c r="F127" s="16">
        <f>SUMIFS('Individual Data'!$AB$6:$AB$5544,'Individual Data'!$V$6:$V$5544,'age-length prop'!$B127,'Individual Data'!$Y$6:$Y$5544,'age-length prop'!F$89,'Individual Data'!$R$6:$R$5544,'age-length prop'!$C127,'Individual Data'!$N$6:$N$5544,'age-length prop'!$B$88)</f>
        <v>65.845520590586631</v>
      </c>
      <c r="G127" s="16">
        <f>SUMIFS('Individual Data'!$AB$6:$AB$5544,'Individual Data'!$V$6:$V$5544,'age-length prop'!$B127,'Individual Data'!$Y$6:$Y$5544,'age-length prop'!G$89,'Individual Data'!$R$6:$R$5544,'age-length prop'!$C127,'Individual Data'!$N$6:$N$5544,'age-length prop'!$B$88)</f>
        <v>0</v>
      </c>
      <c r="H127" s="16">
        <f>SUMIFS('Individual Data'!$AB$6:$AB$5544,'Individual Data'!$V$6:$V$5544,'age-length prop'!$B127,'Individual Data'!$Y$6:$Y$5544,'age-length prop'!H$89,'Individual Data'!$R$6:$R$5544,'age-length prop'!$C127,'Individual Data'!$N$6:$N$5544,'age-length prop'!$B$88)</f>
        <v>0</v>
      </c>
      <c r="I127" s="16">
        <f>SUMIFS('Individual Data'!$AB$6:$AB$5544,'Individual Data'!$V$6:$V$5544,'age-length prop'!$B127,'Individual Data'!$Y$6:$Y$5544,'age-length prop'!I$89,'Individual Data'!$R$6:$R$5544,'age-length prop'!$C127,'Individual Data'!$N$6:$N$5544,'age-length prop'!$B$88)</f>
        <v>0</v>
      </c>
      <c r="J127" s="16">
        <f>SUMIFS('Individual Data'!$AB$6:$AB$5544,'Individual Data'!$V$6:$V$5544,'age-length prop'!$B127,'Individual Data'!$Y$6:$Y$5544,'age-length prop'!J$89,'Individual Data'!$R$6:$R$5544,'age-length prop'!$C127,'Individual Data'!$N$6:$N$5544,'age-length prop'!$B$88)</f>
        <v>0</v>
      </c>
      <c r="K127" s="16">
        <f>SUMIFS('Individual Data'!$AB$6:$AB$5544,'Individual Data'!$V$6:$V$5544,'age-length prop'!$B127,'Individual Data'!$Y$6:$Y$5544,'age-length prop'!K$89,'Individual Data'!$R$6:$R$5544,'age-length prop'!$C127,'Individual Data'!$N$6:$N$5544,'age-length prop'!$B$88)</f>
        <v>0</v>
      </c>
      <c r="L127" s="16">
        <f>SUMIFS('Individual Data'!$AB$6:$AB$5544,'Individual Data'!$V$6:$V$5544,'age-length prop'!$B127,'Individual Data'!$Y$6:$Y$5544,'age-length prop'!L$89,'Individual Data'!$R$6:$R$5544,'age-length prop'!$C127,'Individual Data'!$N$6:$N$5544,'age-length prop'!$B$88)</f>
        <v>0</v>
      </c>
      <c r="M127" s="16">
        <f>SUMIFS('Individual Data'!$AB$6:$AB$5544,'Individual Data'!$V$6:$V$5544,'age-length prop'!$B127,'Individual Data'!$Y$6:$Y$5544,'age-length prop'!M$89,'Individual Data'!$R$6:$R$5544,'age-length prop'!$C127,'Individual Data'!$N$6:$N$5544,'age-length prop'!$B$88)</f>
        <v>0</v>
      </c>
      <c r="N127" s="16">
        <f>SUMIFS('Individual Data'!$AB$6:$AB$5544,'Individual Data'!$V$6:$V$5544,'age-length prop'!$B127,'Individual Data'!$Y$6:$Y$5544,'age-length prop'!N$89,'Individual Data'!$R$6:$R$5544,'age-length prop'!$C127,'Individual Data'!$N$6:$N$5544,'age-length prop'!$B$88)</f>
        <v>0</v>
      </c>
      <c r="O127" s="16">
        <f>SUMIFS('Individual Data'!$AB$6:$AB$5544,'Individual Data'!$V$6:$V$5544,'age-length prop'!$B127,'Individual Data'!$Y$6:$Y$5544,'age-length prop'!O$89,'Individual Data'!$R$6:$R$5544,'age-length prop'!$C127,'Individual Data'!$N$6:$N$5544,'age-length prop'!$B$88)</f>
        <v>0</v>
      </c>
      <c r="P127" s="16">
        <f>SUMIFS('Individual Data'!$AB$6:$AB$5544,'Individual Data'!$V$6:$V$5544,'age-length prop'!$B127,'Individual Data'!$Y$6:$Y$5544,'age-length prop'!P$89,'Individual Data'!$R$6:$R$5544,'age-length prop'!$C127,'Individual Data'!$N$6:$N$5544,'age-length prop'!$B$88)</f>
        <v>0</v>
      </c>
      <c r="Q127" s="38">
        <f t="shared" si="315"/>
        <v>0</v>
      </c>
      <c r="R127" s="30">
        <f t="shared" si="316"/>
        <v>25.834539425653986</v>
      </c>
      <c r="S127" s="30">
        <f t="shared" si="317"/>
        <v>65.845520590586631</v>
      </c>
      <c r="T127" s="30">
        <f t="shared" si="318"/>
        <v>0</v>
      </c>
      <c r="U127" s="30">
        <f t="shared" si="319"/>
        <v>0</v>
      </c>
      <c r="V127" s="30">
        <f t="shared" si="320"/>
        <v>0</v>
      </c>
      <c r="W127" s="30">
        <f t="shared" si="321"/>
        <v>0</v>
      </c>
      <c r="X127" s="30">
        <f t="shared" si="322"/>
        <v>0</v>
      </c>
      <c r="Y127" s="30">
        <f t="shared" si="323"/>
        <v>0</v>
      </c>
      <c r="Z127" s="30">
        <f t="shared" si="324"/>
        <v>0</v>
      </c>
      <c r="AA127" s="30">
        <f t="shared" si="325"/>
        <v>0</v>
      </c>
      <c r="AB127" s="30">
        <f t="shared" si="326"/>
        <v>0</v>
      </c>
      <c r="AC127" s="30">
        <f t="shared" si="327"/>
        <v>0</v>
      </c>
      <c r="AD127" s="12">
        <f>VLOOKUP(A127,'PBT Tag Rates'!$B$5:$E$44,4,FALSE)</f>
        <v>0.98140000000000005</v>
      </c>
      <c r="AE127" s="30">
        <f t="shared" si="328"/>
        <v>0</v>
      </c>
      <c r="AF127" s="30">
        <f t="shared" si="329"/>
        <v>26.324168968467479</v>
      </c>
      <c r="AG127" s="30">
        <f t="shared" si="330"/>
        <v>67.093458926621793</v>
      </c>
      <c r="AH127" s="30">
        <f t="shared" si="331"/>
        <v>0</v>
      </c>
      <c r="AI127" s="30">
        <f t="shared" si="332"/>
        <v>0</v>
      </c>
      <c r="AJ127" s="30">
        <f t="shared" si="333"/>
        <v>0</v>
      </c>
      <c r="AK127" s="30">
        <f t="shared" si="334"/>
        <v>0</v>
      </c>
      <c r="AL127" s="30">
        <f t="shared" si="335"/>
        <v>0</v>
      </c>
      <c r="AM127" s="30">
        <f t="shared" si="336"/>
        <v>0</v>
      </c>
      <c r="AN127" s="30">
        <f t="shared" si="337"/>
        <v>0</v>
      </c>
      <c r="AO127" s="30">
        <f t="shared" si="338"/>
        <v>0</v>
      </c>
      <c r="AP127" s="30">
        <f t="shared" si="339"/>
        <v>0</v>
      </c>
      <c r="AQ127" s="30">
        <f t="shared" si="340"/>
        <v>0</v>
      </c>
      <c r="AS127" s="32">
        <f t="shared" si="342"/>
        <v>93.417627895089268</v>
      </c>
      <c r="AT127" s="33">
        <f t="shared" si="343"/>
        <v>0</v>
      </c>
      <c r="BH127" s="16"/>
      <c r="BI127" s="38">
        <f t="shared" si="344"/>
        <v>0</v>
      </c>
      <c r="BJ127" s="30">
        <f t="shared" si="345"/>
        <v>0.48962954281349269</v>
      </c>
      <c r="BK127" s="30">
        <f t="shared" si="346"/>
        <v>1.2479383360351619</v>
      </c>
      <c r="BL127" s="30">
        <f t="shared" si="347"/>
        <v>0</v>
      </c>
      <c r="BM127" s="30">
        <f t="shared" si="348"/>
        <v>0</v>
      </c>
      <c r="BN127" s="30">
        <f t="shared" si="349"/>
        <v>0</v>
      </c>
      <c r="BO127" s="30">
        <f t="shared" si="350"/>
        <v>0</v>
      </c>
      <c r="BP127" s="30">
        <f t="shared" si="351"/>
        <v>0</v>
      </c>
      <c r="BQ127" s="30">
        <f t="shared" si="352"/>
        <v>0</v>
      </c>
      <c r="BR127" s="30">
        <f t="shared" si="353"/>
        <v>0</v>
      </c>
      <c r="BS127" s="30">
        <f t="shared" si="354"/>
        <v>0</v>
      </c>
      <c r="BT127" s="30">
        <f t="shared" si="355"/>
        <v>0</v>
      </c>
      <c r="BU127" s="30">
        <f t="shared" si="356"/>
        <v>0</v>
      </c>
      <c r="BV127" s="13">
        <f t="shared" si="341"/>
        <v>1</v>
      </c>
      <c r="BW127" s="30">
        <f>SUMIFS('Individual Data'!$X$6:$X$5544,'Individual Data'!$I$6:$I$5544,'age-length prop'!BW$7,'Individual Data'!$V$6:$V$5544,'age-length prop'!$B127,'Individual Data'!$R$6:$R$5544,'age-length prop'!$C127,'Individual Data'!$N$6:$N$5544,"M")</f>
        <v>11</v>
      </c>
      <c r="BX127" s="30">
        <f>SUMIFS('Individual Data'!$X$6:$X$5544,'Individual Data'!$I$6:$I$5544,'age-length prop'!BX$7,'Individual Data'!$V$6:$V$5544,'age-length prop'!$B127,'Individual Data'!$R$6:$R$5544,'age-length prop'!$C127,'Individual Data'!$N$6:$N$5544,"M")</f>
        <v>0</v>
      </c>
      <c r="BY127" s="45">
        <f t="shared" si="357"/>
        <v>0</v>
      </c>
      <c r="BZ127" s="16">
        <f t="shared" si="358"/>
        <v>0.48962954281349269</v>
      </c>
      <c r="CA127" s="16">
        <f t="shared" si="359"/>
        <v>1.2479383360351619</v>
      </c>
      <c r="CB127" s="16">
        <f t="shared" si="360"/>
        <v>0</v>
      </c>
      <c r="CC127" s="16">
        <f t="shared" si="361"/>
        <v>0</v>
      </c>
      <c r="CD127" s="16">
        <f t="shared" si="362"/>
        <v>0</v>
      </c>
      <c r="CE127" s="16">
        <f t="shared" si="363"/>
        <v>0</v>
      </c>
      <c r="CF127" s="16">
        <f t="shared" si="364"/>
        <v>0</v>
      </c>
      <c r="CG127" s="16">
        <f t="shared" si="365"/>
        <v>0</v>
      </c>
      <c r="CH127" s="16">
        <f t="shared" si="366"/>
        <v>0</v>
      </c>
      <c r="CI127" s="16">
        <f t="shared" si="367"/>
        <v>0</v>
      </c>
      <c r="CJ127" s="16">
        <f t="shared" si="368"/>
        <v>0</v>
      </c>
      <c r="CK127" s="46">
        <f t="shared" si="369"/>
        <v>0</v>
      </c>
      <c r="CL127" s="16"/>
      <c r="CM127" s="16">
        <f t="shared" si="370"/>
        <v>0</v>
      </c>
      <c r="CN127" s="16">
        <f t="shared" si="371"/>
        <v>0</v>
      </c>
      <c r="CO127" s="16">
        <f t="shared" si="372"/>
        <v>0</v>
      </c>
      <c r="CP127" s="16">
        <f t="shared" si="373"/>
        <v>0</v>
      </c>
      <c r="CQ127" s="16">
        <f t="shared" si="374"/>
        <v>0</v>
      </c>
      <c r="CR127" s="16">
        <f t="shared" si="375"/>
        <v>0</v>
      </c>
      <c r="CS127" s="16">
        <f t="shared" si="376"/>
        <v>0</v>
      </c>
      <c r="CT127" s="16">
        <f t="shared" si="377"/>
        <v>0</v>
      </c>
      <c r="CU127" s="16">
        <f t="shared" si="378"/>
        <v>0</v>
      </c>
      <c r="CV127" s="16">
        <f t="shared" si="379"/>
        <v>0</v>
      </c>
      <c r="CW127" s="16">
        <f t="shared" si="380"/>
        <v>0</v>
      </c>
      <c r="CX127" s="16">
        <f t="shared" si="381"/>
        <v>0</v>
      </c>
      <c r="CY127" s="16">
        <f t="shared" si="382"/>
        <v>0</v>
      </c>
    </row>
    <row r="128" spans="1:103" x14ac:dyDescent="0.25">
      <c r="A128" t="s">
        <v>3820</v>
      </c>
      <c r="B128" t="s">
        <v>3346</v>
      </c>
      <c r="C128">
        <v>2</v>
      </c>
      <c r="D128" s="16">
        <f>SUMIFS('Individual Data'!$AB$6:$AB$5544,'Individual Data'!$V$6:$V$5544,'age-length prop'!$B128,'Individual Data'!$Y$6:$Y$5544,'age-length prop'!D$89,'Individual Data'!$R$6:$R$5544,'age-length prop'!$C128,'Individual Data'!$N$6:$N$5544,'age-length prop'!$B$88)</f>
        <v>0</v>
      </c>
      <c r="E128" s="16">
        <f>SUMIFS('Individual Data'!$AB$6:$AB$5544,'Individual Data'!$V$6:$V$5544,'age-length prop'!$B128,'Individual Data'!$Y$6:$Y$5544,'age-length prop'!E$89,'Individual Data'!$R$6:$R$5544,'age-length prop'!$C128,'Individual Data'!$N$6:$N$5544,'age-length prop'!$B$88)</f>
        <v>107.44122323028125</v>
      </c>
      <c r="F128" s="16">
        <f>SUMIFS('Individual Data'!$AB$6:$AB$5544,'Individual Data'!$V$6:$V$5544,'age-length prop'!$B128,'Individual Data'!$Y$6:$Y$5544,'age-length prop'!F$89,'Individual Data'!$R$6:$R$5544,'age-length prop'!$C128,'Individual Data'!$N$6:$N$5544,'age-length prop'!$B$88)</f>
        <v>128.23907455012855</v>
      </c>
      <c r="G128" s="16">
        <f>SUMIFS('Individual Data'!$AB$6:$AB$5544,'Individual Data'!$V$6:$V$5544,'age-length prop'!$B128,'Individual Data'!$Y$6:$Y$5544,'age-length prop'!G$89,'Individual Data'!$R$6:$R$5544,'age-length prop'!$C128,'Individual Data'!$N$6:$N$5544,'age-length prop'!$B$88)</f>
        <v>58.290488431876604</v>
      </c>
      <c r="H128" s="16">
        <f>SUMIFS('Individual Data'!$AB$6:$AB$5544,'Individual Data'!$V$6:$V$5544,'age-length prop'!$B128,'Individual Data'!$Y$6:$Y$5544,'age-length prop'!H$89,'Individual Data'!$R$6:$R$5544,'age-length prop'!$C128,'Individual Data'!$N$6:$N$5544,'age-length prop'!$B$88)</f>
        <v>0</v>
      </c>
      <c r="I128" s="16">
        <f>SUMIFS('Individual Data'!$AB$6:$AB$5544,'Individual Data'!$V$6:$V$5544,'age-length prop'!$B128,'Individual Data'!$Y$6:$Y$5544,'age-length prop'!I$89,'Individual Data'!$R$6:$R$5544,'age-length prop'!$C128,'Individual Data'!$N$6:$N$5544,'age-length prop'!$B$88)</f>
        <v>0</v>
      </c>
      <c r="J128" s="16">
        <f>SUMIFS('Individual Data'!$AB$6:$AB$5544,'Individual Data'!$V$6:$V$5544,'age-length prop'!$B128,'Individual Data'!$Y$6:$Y$5544,'age-length prop'!J$89,'Individual Data'!$R$6:$R$5544,'age-length prop'!$C128,'Individual Data'!$N$6:$N$5544,'age-length prop'!$B$88)</f>
        <v>0</v>
      </c>
      <c r="K128" s="16">
        <f>SUMIFS('Individual Data'!$AB$6:$AB$5544,'Individual Data'!$V$6:$V$5544,'age-length prop'!$B128,'Individual Data'!$Y$6:$Y$5544,'age-length prop'!K$89,'Individual Data'!$R$6:$R$5544,'age-length prop'!$C128,'Individual Data'!$N$6:$N$5544,'age-length prop'!$B$88)</f>
        <v>0</v>
      </c>
      <c r="L128" s="16">
        <f>SUMIFS('Individual Data'!$AB$6:$AB$5544,'Individual Data'!$V$6:$V$5544,'age-length prop'!$B128,'Individual Data'!$Y$6:$Y$5544,'age-length prop'!L$89,'Individual Data'!$R$6:$R$5544,'age-length prop'!$C128,'Individual Data'!$N$6:$N$5544,'age-length prop'!$B$88)</f>
        <v>0</v>
      </c>
      <c r="M128" s="16">
        <f>SUMIFS('Individual Data'!$AB$6:$AB$5544,'Individual Data'!$V$6:$V$5544,'age-length prop'!$B128,'Individual Data'!$Y$6:$Y$5544,'age-length prop'!M$89,'Individual Data'!$R$6:$R$5544,'age-length prop'!$C128,'Individual Data'!$N$6:$N$5544,'age-length prop'!$B$88)</f>
        <v>0</v>
      </c>
      <c r="N128" s="16">
        <f>SUMIFS('Individual Data'!$AB$6:$AB$5544,'Individual Data'!$V$6:$V$5544,'age-length prop'!$B128,'Individual Data'!$Y$6:$Y$5544,'age-length prop'!N$89,'Individual Data'!$R$6:$R$5544,'age-length prop'!$C128,'Individual Data'!$N$6:$N$5544,'age-length prop'!$B$88)</f>
        <v>0</v>
      </c>
      <c r="O128" s="16">
        <f>SUMIFS('Individual Data'!$AB$6:$AB$5544,'Individual Data'!$V$6:$V$5544,'age-length prop'!$B128,'Individual Data'!$Y$6:$Y$5544,'age-length prop'!O$89,'Individual Data'!$R$6:$R$5544,'age-length prop'!$C128,'Individual Data'!$N$6:$N$5544,'age-length prop'!$B$88)</f>
        <v>0</v>
      </c>
      <c r="P128" s="16">
        <f>SUMIFS('Individual Data'!$AB$6:$AB$5544,'Individual Data'!$V$6:$V$5544,'age-length prop'!$B128,'Individual Data'!$Y$6:$Y$5544,'age-length prop'!P$89,'Individual Data'!$R$6:$R$5544,'age-length prop'!$C128,'Individual Data'!$N$6:$N$5544,'age-length prop'!$B$88)</f>
        <v>0</v>
      </c>
      <c r="Q128" s="38">
        <f t="shared" si="315"/>
        <v>0</v>
      </c>
      <c r="R128" s="30">
        <f t="shared" si="316"/>
        <v>107.44122323028125</v>
      </c>
      <c r="S128" s="30">
        <f t="shared" si="317"/>
        <v>128.23907455012855</v>
      </c>
      <c r="T128" s="30">
        <f t="shared" si="318"/>
        <v>58.82447889665557</v>
      </c>
      <c r="U128" s="30">
        <f t="shared" si="319"/>
        <v>0</v>
      </c>
      <c r="V128" s="30">
        <f t="shared" si="320"/>
        <v>0</v>
      </c>
      <c r="W128" s="30">
        <f t="shared" si="321"/>
        <v>0</v>
      </c>
      <c r="X128" s="30">
        <f t="shared" si="322"/>
        <v>0</v>
      </c>
      <c r="Y128" s="30">
        <f t="shared" si="323"/>
        <v>0</v>
      </c>
      <c r="Z128" s="30">
        <f t="shared" si="324"/>
        <v>0</v>
      </c>
      <c r="AA128" s="30">
        <f t="shared" si="325"/>
        <v>0</v>
      </c>
      <c r="AB128" s="30">
        <f t="shared" si="326"/>
        <v>0</v>
      </c>
      <c r="AC128" s="30">
        <f t="shared" si="327"/>
        <v>0</v>
      </c>
      <c r="AD128" s="12">
        <f>VLOOKUP(A128,'PBT Tag Rates'!$B$5:$E$44,4,FALSE)</f>
        <v>0.98140000000000005</v>
      </c>
      <c r="AE128" s="30">
        <f t="shared" si="328"/>
        <v>0</v>
      </c>
      <c r="AF128" s="30">
        <f t="shared" si="329"/>
        <v>109.47750481993198</v>
      </c>
      <c r="AG128" s="30">
        <f t="shared" si="330"/>
        <v>130.66952776658707</v>
      </c>
      <c r="AH128" s="30">
        <f t="shared" si="331"/>
        <v>59.939350821943719</v>
      </c>
      <c r="AI128" s="30">
        <f t="shared" si="332"/>
        <v>0</v>
      </c>
      <c r="AJ128" s="30">
        <f t="shared" si="333"/>
        <v>0</v>
      </c>
      <c r="AK128" s="30">
        <f t="shared" si="334"/>
        <v>0</v>
      </c>
      <c r="AL128" s="30">
        <f t="shared" si="335"/>
        <v>0</v>
      </c>
      <c r="AM128" s="30">
        <f t="shared" si="336"/>
        <v>0</v>
      </c>
      <c r="AN128" s="30">
        <f t="shared" si="337"/>
        <v>0</v>
      </c>
      <c r="AO128" s="30">
        <f t="shared" si="338"/>
        <v>0</v>
      </c>
      <c r="AP128" s="30">
        <f t="shared" si="339"/>
        <v>0</v>
      </c>
      <c r="AQ128" s="30">
        <f t="shared" si="340"/>
        <v>0</v>
      </c>
      <c r="AS128" s="32">
        <f t="shared" si="342"/>
        <v>240.14703258651906</v>
      </c>
      <c r="AT128" s="33">
        <f t="shared" si="343"/>
        <v>59.939350821943719</v>
      </c>
      <c r="BH128" s="16"/>
      <c r="BI128" s="38">
        <f t="shared" si="344"/>
        <v>0</v>
      </c>
      <c r="BJ128" s="30">
        <f t="shared" si="345"/>
        <v>2.0362815896507271</v>
      </c>
      <c r="BK128" s="30">
        <f t="shared" si="346"/>
        <v>2.4304532164585169</v>
      </c>
      <c r="BL128" s="30">
        <f t="shared" si="347"/>
        <v>1.1148719252881492</v>
      </c>
      <c r="BM128" s="30">
        <f t="shared" si="348"/>
        <v>0</v>
      </c>
      <c r="BN128" s="30">
        <f t="shared" si="349"/>
        <v>0</v>
      </c>
      <c r="BO128" s="30">
        <f t="shared" si="350"/>
        <v>0</v>
      </c>
      <c r="BP128" s="30">
        <f t="shared" si="351"/>
        <v>0</v>
      </c>
      <c r="BQ128" s="30">
        <f t="shared" si="352"/>
        <v>0</v>
      </c>
      <c r="BR128" s="30">
        <f t="shared" si="353"/>
        <v>0</v>
      </c>
      <c r="BS128" s="30">
        <f t="shared" si="354"/>
        <v>0</v>
      </c>
      <c r="BT128" s="30">
        <f t="shared" si="355"/>
        <v>0</v>
      </c>
      <c r="BU128" s="30">
        <f t="shared" si="356"/>
        <v>0</v>
      </c>
      <c r="BV128" s="13">
        <f t="shared" si="341"/>
        <v>7.6923076923076927E-2</v>
      </c>
      <c r="BW128" s="30">
        <f>SUMIFS('Individual Data'!$X$6:$X$5544,'Individual Data'!$I$6:$I$5544,'age-length prop'!BW$7,'Individual Data'!$V$6:$V$5544,'age-length prop'!$B128,'Individual Data'!$R$6:$R$5544,'age-length prop'!$C128,'Individual Data'!$N$6:$N$5544,"M")</f>
        <v>2</v>
      </c>
      <c r="BX128" s="30">
        <f>SUMIFS('Individual Data'!$X$6:$X$5544,'Individual Data'!$I$6:$I$5544,'age-length prop'!BX$7,'Individual Data'!$V$6:$V$5544,'age-length prop'!$B128,'Individual Data'!$R$6:$R$5544,'age-length prop'!$C128,'Individual Data'!$N$6:$N$5544,"M")</f>
        <v>24</v>
      </c>
      <c r="BY128" s="45">
        <f t="shared" si="357"/>
        <v>0</v>
      </c>
      <c r="BZ128" s="16">
        <f t="shared" si="358"/>
        <v>0.15663704535774825</v>
      </c>
      <c r="CA128" s="16">
        <f t="shared" si="359"/>
        <v>0.18695793972757824</v>
      </c>
      <c r="CB128" s="16">
        <f t="shared" si="360"/>
        <v>8.5759378868319164E-2</v>
      </c>
      <c r="CC128" s="16">
        <f t="shared" si="361"/>
        <v>0</v>
      </c>
      <c r="CD128" s="16">
        <f t="shared" si="362"/>
        <v>0</v>
      </c>
      <c r="CE128" s="16">
        <f t="shared" si="363"/>
        <v>0</v>
      </c>
      <c r="CF128" s="16">
        <f t="shared" si="364"/>
        <v>0</v>
      </c>
      <c r="CG128" s="16">
        <f t="shared" si="365"/>
        <v>0</v>
      </c>
      <c r="CH128" s="16">
        <f t="shared" si="366"/>
        <v>0</v>
      </c>
      <c r="CI128" s="16">
        <f t="shared" si="367"/>
        <v>0</v>
      </c>
      <c r="CJ128" s="16">
        <f t="shared" si="368"/>
        <v>0</v>
      </c>
      <c r="CK128" s="46">
        <f t="shared" si="369"/>
        <v>0</v>
      </c>
      <c r="CL128" s="16"/>
      <c r="CM128" s="16">
        <f t="shared" si="370"/>
        <v>0</v>
      </c>
      <c r="CN128" s="16">
        <f t="shared" si="371"/>
        <v>1.879644544292979</v>
      </c>
      <c r="CO128" s="16">
        <f t="shared" si="372"/>
        <v>2.2434952767309388</v>
      </c>
      <c r="CP128" s="16">
        <f t="shared" si="373"/>
        <v>1.0291125464198301</v>
      </c>
      <c r="CQ128" s="16">
        <f t="shared" si="374"/>
        <v>0</v>
      </c>
      <c r="CR128" s="16">
        <f t="shared" si="375"/>
        <v>0</v>
      </c>
      <c r="CS128" s="16">
        <f t="shared" si="376"/>
        <v>0</v>
      </c>
      <c r="CT128" s="16">
        <f t="shared" si="377"/>
        <v>0</v>
      </c>
      <c r="CU128" s="16">
        <f t="shared" si="378"/>
        <v>0</v>
      </c>
      <c r="CV128" s="16">
        <f t="shared" si="379"/>
        <v>0</v>
      </c>
      <c r="CW128" s="16">
        <f t="shared" si="380"/>
        <v>0</v>
      </c>
      <c r="CX128" s="16">
        <f t="shared" si="381"/>
        <v>0</v>
      </c>
      <c r="CY128" s="16">
        <f t="shared" si="382"/>
        <v>0</v>
      </c>
    </row>
    <row r="129" spans="1:103" x14ac:dyDescent="0.25">
      <c r="A129" t="s">
        <v>3820</v>
      </c>
      <c r="B129" t="s">
        <v>3543</v>
      </c>
      <c r="C129">
        <v>2</v>
      </c>
      <c r="D129" s="16">
        <f>SUMIFS('Individual Data'!$AB$6:$AB$5544,'Individual Data'!$V$6:$V$5544,'age-length prop'!$B129,'Individual Data'!$Y$6:$Y$5544,'age-length prop'!D$89,'Individual Data'!$R$6:$R$5544,'age-length prop'!$C129,'Individual Data'!$N$6:$N$5544,'age-length prop'!$B$88)</f>
        <v>0</v>
      </c>
      <c r="E129" s="16">
        <f>SUMIFS('Individual Data'!$AB$6:$AB$5544,'Individual Data'!$V$6:$V$5544,'age-length prop'!$B129,'Individual Data'!$Y$6:$Y$5544,'age-length prop'!E$89,'Individual Data'!$R$6:$R$5544,'age-length prop'!$C129,'Individual Data'!$N$6:$N$5544,'age-length prop'!$B$88)</f>
        <v>11.658097686375321</v>
      </c>
      <c r="F129" s="16">
        <f>SUMIFS('Individual Data'!$AB$6:$AB$5544,'Individual Data'!$V$6:$V$5544,'age-length prop'!$B129,'Individual Data'!$Y$6:$Y$5544,'age-length prop'!F$89,'Individual Data'!$R$6:$R$5544,'age-length prop'!$C129,'Individual Data'!$N$6:$N$5544,'age-length prop'!$B$88)</f>
        <v>0</v>
      </c>
      <c r="G129" s="16">
        <f>SUMIFS('Individual Data'!$AB$6:$AB$5544,'Individual Data'!$V$6:$V$5544,'age-length prop'!$B129,'Individual Data'!$Y$6:$Y$5544,'age-length prop'!G$89,'Individual Data'!$R$6:$R$5544,'age-length prop'!$C129,'Individual Data'!$N$6:$N$5544,'age-length prop'!$B$88)</f>
        <v>0</v>
      </c>
      <c r="H129" s="16">
        <f>SUMIFS('Individual Data'!$AB$6:$AB$5544,'Individual Data'!$V$6:$V$5544,'age-length prop'!$B129,'Individual Data'!$Y$6:$Y$5544,'age-length prop'!H$89,'Individual Data'!$R$6:$R$5544,'age-length prop'!$C129,'Individual Data'!$N$6:$N$5544,'age-length prop'!$B$88)</f>
        <v>0</v>
      </c>
      <c r="I129" s="16">
        <f>SUMIFS('Individual Data'!$AB$6:$AB$5544,'Individual Data'!$V$6:$V$5544,'age-length prop'!$B129,'Individual Data'!$Y$6:$Y$5544,'age-length prop'!I$89,'Individual Data'!$R$6:$R$5544,'age-length prop'!$C129,'Individual Data'!$N$6:$N$5544,'age-length prop'!$B$88)</f>
        <v>0</v>
      </c>
      <c r="J129" s="16">
        <f>SUMIFS('Individual Data'!$AB$6:$AB$5544,'Individual Data'!$V$6:$V$5544,'age-length prop'!$B129,'Individual Data'!$Y$6:$Y$5544,'age-length prop'!J$89,'Individual Data'!$R$6:$R$5544,'age-length prop'!$C129,'Individual Data'!$N$6:$N$5544,'age-length prop'!$B$88)</f>
        <v>0</v>
      </c>
      <c r="K129" s="16">
        <f>SUMIFS('Individual Data'!$AB$6:$AB$5544,'Individual Data'!$V$6:$V$5544,'age-length prop'!$B129,'Individual Data'!$Y$6:$Y$5544,'age-length prop'!K$89,'Individual Data'!$R$6:$R$5544,'age-length prop'!$C129,'Individual Data'!$N$6:$N$5544,'age-length prop'!$B$88)</f>
        <v>0</v>
      </c>
      <c r="L129" s="16">
        <f>SUMIFS('Individual Data'!$AB$6:$AB$5544,'Individual Data'!$V$6:$V$5544,'age-length prop'!$B129,'Individual Data'!$Y$6:$Y$5544,'age-length prop'!L$89,'Individual Data'!$R$6:$R$5544,'age-length prop'!$C129,'Individual Data'!$N$6:$N$5544,'age-length prop'!$B$88)</f>
        <v>0</v>
      </c>
      <c r="M129" s="16">
        <f>SUMIFS('Individual Data'!$AB$6:$AB$5544,'Individual Data'!$V$6:$V$5544,'age-length prop'!$B129,'Individual Data'!$Y$6:$Y$5544,'age-length prop'!M$89,'Individual Data'!$R$6:$R$5544,'age-length prop'!$C129,'Individual Data'!$N$6:$N$5544,'age-length prop'!$B$88)</f>
        <v>0</v>
      </c>
      <c r="N129" s="16">
        <f>SUMIFS('Individual Data'!$AB$6:$AB$5544,'Individual Data'!$V$6:$V$5544,'age-length prop'!$B129,'Individual Data'!$Y$6:$Y$5544,'age-length prop'!N$89,'Individual Data'!$R$6:$R$5544,'age-length prop'!$C129,'Individual Data'!$N$6:$N$5544,'age-length prop'!$B$88)</f>
        <v>0</v>
      </c>
      <c r="O129" s="16">
        <f>SUMIFS('Individual Data'!$AB$6:$AB$5544,'Individual Data'!$V$6:$V$5544,'age-length prop'!$B129,'Individual Data'!$Y$6:$Y$5544,'age-length prop'!O$89,'Individual Data'!$R$6:$R$5544,'age-length prop'!$C129,'Individual Data'!$N$6:$N$5544,'age-length prop'!$B$88)</f>
        <v>0</v>
      </c>
      <c r="P129" s="16">
        <f>SUMIFS('Individual Data'!$AB$6:$AB$5544,'Individual Data'!$V$6:$V$5544,'age-length prop'!$B129,'Individual Data'!$Y$6:$Y$5544,'age-length prop'!P$89,'Individual Data'!$R$6:$R$5544,'age-length prop'!$C129,'Individual Data'!$N$6:$N$5544,'age-length prop'!$B$88)</f>
        <v>0</v>
      </c>
      <c r="Q129" s="38">
        <f t="shared" si="315"/>
        <v>0</v>
      </c>
      <c r="R129" s="30">
        <f t="shared" si="316"/>
        <v>11.658097686375321</v>
      </c>
      <c r="S129" s="30">
        <f t="shared" si="317"/>
        <v>0</v>
      </c>
      <c r="T129" s="30">
        <f t="shared" si="318"/>
        <v>0</v>
      </c>
      <c r="U129" s="30">
        <f t="shared" si="319"/>
        <v>0</v>
      </c>
      <c r="V129" s="30">
        <f t="shared" si="320"/>
        <v>0</v>
      </c>
      <c r="W129" s="30">
        <f t="shared" si="321"/>
        <v>0</v>
      </c>
      <c r="X129" s="30">
        <f t="shared" si="322"/>
        <v>0</v>
      </c>
      <c r="Y129" s="30">
        <f t="shared" si="323"/>
        <v>0</v>
      </c>
      <c r="Z129" s="30">
        <f t="shared" si="324"/>
        <v>0</v>
      </c>
      <c r="AA129" s="30">
        <f t="shared" si="325"/>
        <v>0</v>
      </c>
      <c r="AB129" s="30">
        <f t="shared" si="326"/>
        <v>0</v>
      </c>
      <c r="AC129" s="30">
        <f t="shared" si="327"/>
        <v>0</v>
      </c>
      <c r="AD129" s="12">
        <f>VLOOKUP(A129,'PBT Tag Rates'!$B$5:$E$44,4,FALSE)</f>
        <v>0.98140000000000005</v>
      </c>
      <c r="AE129" s="30">
        <f t="shared" si="328"/>
        <v>0</v>
      </c>
      <c r="AF129" s="30">
        <f t="shared" si="329"/>
        <v>11.87904797878064</v>
      </c>
      <c r="AG129" s="30">
        <f t="shared" si="330"/>
        <v>0</v>
      </c>
      <c r="AH129" s="30">
        <f t="shared" si="331"/>
        <v>0</v>
      </c>
      <c r="AI129" s="30">
        <f t="shared" si="332"/>
        <v>0</v>
      </c>
      <c r="AJ129" s="30">
        <f t="shared" si="333"/>
        <v>0</v>
      </c>
      <c r="AK129" s="30">
        <f t="shared" si="334"/>
        <v>0</v>
      </c>
      <c r="AL129" s="30">
        <f t="shared" si="335"/>
        <v>0</v>
      </c>
      <c r="AM129" s="30">
        <f t="shared" si="336"/>
        <v>0</v>
      </c>
      <c r="AN129" s="30">
        <f t="shared" si="337"/>
        <v>0</v>
      </c>
      <c r="AO129" s="30">
        <f t="shared" si="338"/>
        <v>0</v>
      </c>
      <c r="AP129" s="30">
        <f t="shared" si="339"/>
        <v>0</v>
      </c>
      <c r="AQ129" s="30">
        <f t="shared" si="340"/>
        <v>0</v>
      </c>
      <c r="AS129" s="32">
        <f t="shared" si="342"/>
        <v>11.87904797878064</v>
      </c>
      <c r="AT129" s="33">
        <f t="shared" si="343"/>
        <v>0</v>
      </c>
      <c r="BH129" s="16"/>
      <c r="BI129" s="38">
        <f t="shared" si="344"/>
        <v>0</v>
      </c>
      <c r="BJ129" s="30">
        <f t="shared" si="345"/>
        <v>0.22095029240531971</v>
      </c>
      <c r="BK129" s="30">
        <f t="shared" si="346"/>
        <v>0</v>
      </c>
      <c r="BL129" s="30">
        <f t="shared" si="347"/>
        <v>0</v>
      </c>
      <c r="BM129" s="30">
        <f t="shared" si="348"/>
        <v>0</v>
      </c>
      <c r="BN129" s="30">
        <f t="shared" si="349"/>
        <v>0</v>
      </c>
      <c r="BO129" s="30">
        <f t="shared" si="350"/>
        <v>0</v>
      </c>
      <c r="BP129" s="30">
        <f t="shared" si="351"/>
        <v>0</v>
      </c>
      <c r="BQ129" s="30">
        <f t="shared" si="352"/>
        <v>0</v>
      </c>
      <c r="BR129" s="30">
        <f t="shared" si="353"/>
        <v>0</v>
      </c>
      <c r="BS129" s="30">
        <f t="shared" si="354"/>
        <v>0</v>
      </c>
      <c r="BT129" s="30">
        <f t="shared" si="355"/>
        <v>0</v>
      </c>
      <c r="BU129" s="30">
        <f t="shared" si="356"/>
        <v>0</v>
      </c>
      <c r="BV129" s="13">
        <f t="shared" si="341"/>
        <v>0</v>
      </c>
      <c r="BW129" s="30">
        <f>SUMIFS('Individual Data'!$X$6:$X$5544,'Individual Data'!$I$6:$I$5544,'age-length prop'!BW$7,'Individual Data'!$V$6:$V$5544,'age-length prop'!$B129,'Individual Data'!$R$6:$R$5544,'age-length prop'!$C129,'Individual Data'!$N$6:$N$5544,"M")</f>
        <v>0</v>
      </c>
      <c r="BX129" s="30">
        <f>SUMIFS('Individual Data'!$X$6:$X$5544,'Individual Data'!$I$6:$I$5544,'age-length prop'!BX$7,'Individual Data'!$V$6:$V$5544,'age-length prop'!$B129,'Individual Data'!$R$6:$R$5544,'age-length prop'!$C129,'Individual Data'!$N$6:$N$5544,"M")</f>
        <v>1</v>
      </c>
      <c r="BY129" s="45">
        <f t="shared" si="357"/>
        <v>0</v>
      </c>
      <c r="BZ129" s="16">
        <f t="shared" si="358"/>
        <v>0</v>
      </c>
      <c r="CA129" s="16">
        <f t="shared" si="359"/>
        <v>0</v>
      </c>
      <c r="CB129" s="16">
        <f t="shared" si="360"/>
        <v>0</v>
      </c>
      <c r="CC129" s="16">
        <f t="shared" si="361"/>
        <v>0</v>
      </c>
      <c r="CD129" s="16">
        <f t="shared" si="362"/>
        <v>0</v>
      </c>
      <c r="CE129" s="16">
        <f t="shared" si="363"/>
        <v>0</v>
      </c>
      <c r="CF129" s="16">
        <f t="shared" si="364"/>
        <v>0</v>
      </c>
      <c r="CG129" s="16">
        <f t="shared" si="365"/>
        <v>0</v>
      </c>
      <c r="CH129" s="16">
        <f t="shared" si="366"/>
        <v>0</v>
      </c>
      <c r="CI129" s="16">
        <f t="shared" si="367"/>
        <v>0</v>
      </c>
      <c r="CJ129" s="16">
        <f t="shared" si="368"/>
        <v>0</v>
      </c>
      <c r="CK129" s="46">
        <f t="shared" si="369"/>
        <v>0</v>
      </c>
      <c r="CL129" s="16"/>
      <c r="CM129" s="16">
        <f t="shared" si="370"/>
        <v>0</v>
      </c>
      <c r="CN129" s="16">
        <f t="shared" si="371"/>
        <v>0.22095029240531971</v>
      </c>
      <c r="CO129" s="16">
        <f t="shared" si="372"/>
        <v>0</v>
      </c>
      <c r="CP129" s="16">
        <f t="shared" si="373"/>
        <v>0</v>
      </c>
      <c r="CQ129" s="16">
        <f t="shared" si="374"/>
        <v>0</v>
      </c>
      <c r="CR129" s="16">
        <f t="shared" si="375"/>
        <v>0</v>
      </c>
      <c r="CS129" s="16">
        <f t="shared" si="376"/>
        <v>0</v>
      </c>
      <c r="CT129" s="16">
        <f t="shared" si="377"/>
        <v>0</v>
      </c>
      <c r="CU129" s="16">
        <f t="shared" si="378"/>
        <v>0</v>
      </c>
      <c r="CV129" s="16">
        <f t="shared" si="379"/>
        <v>0</v>
      </c>
      <c r="CW129" s="16">
        <f t="shared" si="380"/>
        <v>0</v>
      </c>
      <c r="CX129" s="16">
        <f t="shared" si="381"/>
        <v>0</v>
      </c>
      <c r="CY129" s="16">
        <f t="shared" si="382"/>
        <v>0</v>
      </c>
    </row>
    <row r="130" spans="1:103" x14ac:dyDescent="0.25">
      <c r="A130" t="s">
        <v>3820</v>
      </c>
      <c r="B130" t="s">
        <v>3396</v>
      </c>
      <c r="C130">
        <v>2</v>
      </c>
      <c r="D130" s="16">
        <f>SUMIFS('Individual Data'!$AB$6:$AB$5544,'Individual Data'!$V$6:$V$5544,'age-length prop'!$B130,'Individual Data'!$Y$6:$Y$5544,'age-length prop'!D$89,'Individual Data'!$R$6:$R$5544,'age-length prop'!$C130,'Individual Data'!$N$6:$N$5544,'age-length prop'!$B$88)</f>
        <v>34.974293059125962</v>
      </c>
      <c r="E130" s="16">
        <f>SUMIFS('Individual Data'!$AB$6:$AB$5544,'Individual Data'!$V$6:$V$5544,'age-length prop'!$B130,'Individual Data'!$Y$6:$Y$5544,'age-length prop'!E$89,'Individual Data'!$R$6:$R$5544,'age-length prop'!$C130,'Individual Data'!$N$6:$N$5544,'age-length prop'!$B$88)</f>
        <v>186.52956298200519</v>
      </c>
      <c r="F130" s="16">
        <f>SUMIFS('Individual Data'!$AB$6:$AB$5544,'Individual Data'!$V$6:$V$5544,'age-length prop'!$B130,'Individual Data'!$Y$6:$Y$5544,'age-length prop'!F$89,'Individual Data'!$R$6:$R$5544,'age-length prop'!$C130,'Individual Data'!$N$6:$N$5544,'age-length prop'!$B$88)</f>
        <v>128.23907455012855</v>
      </c>
      <c r="G130" s="16">
        <f>SUMIFS('Individual Data'!$AB$6:$AB$5544,'Individual Data'!$V$6:$V$5544,'age-length prop'!$B130,'Individual Data'!$Y$6:$Y$5544,'age-length prop'!G$89,'Individual Data'!$R$6:$R$5544,'age-length prop'!$C130,'Individual Data'!$N$6:$N$5544,'age-length prop'!$B$88)</f>
        <v>46.632390745501283</v>
      </c>
      <c r="H130" s="16">
        <f>SUMIFS('Individual Data'!$AB$6:$AB$5544,'Individual Data'!$V$6:$V$5544,'age-length prop'!$B130,'Individual Data'!$Y$6:$Y$5544,'age-length prop'!H$89,'Individual Data'!$R$6:$R$5544,'age-length prop'!$C130,'Individual Data'!$N$6:$N$5544,'age-length prop'!$B$88)</f>
        <v>11.658097686375321</v>
      </c>
      <c r="I130" s="16">
        <f>SUMIFS('Individual Data'!$AB$6:$AB$5544,'Individual Data'!$V$6:$V$5544,'age-length prop'!$B130,'Individual Data'!$Y$6:$Y$5544,'age-length prop'!I$89,'Individual Data'!$R$6:$R$5544,'age-length prop'!$C130,'Individual Data'!$N$6:$N$5544,'age-length prop'!$B$88)</f>
        <v>0</v>
      </c>
      <c r="J130" s="16">
        <f>SUMIFS('Individual Data'!$AB$6:$AB$5544,'Individual Data'!$V$6:$V$5544,'age-length prop'!$B130,'Individual Data'!$Y$6:$Y$5544,'age-length prop'!J$89,'Individual Data'!$R$6:$R$5544,'age-length prop'!$C130,'Individual Data'!$N$6:$N$5544,'age-length prop'!$B$88)</f>
        <v>0</v>
      </c>
      <c r="K130" s="16">
        <f>SUMIFS('Individual Data'!$AB$6:$AB$5544,'Individual Data'!$V$6:$V$5544,'age-length prop'!$B130,'Individual Data'!$Y$6:$Y$5544,'age-length prop'!K$89,'Individual Data'!$R$6:$R$5544,'age-length prop'!$C130,'Individual Data'!$N$6:$N$5544,'age-length prop'!$B$88)</f>
        <v>0</v>
      </c>
      <c r="L130" s="16">
        <f>SUMIFS('Individual Data'!$AB$6:$AB$5544,'Individual Data'!$V$6:$V$5544,'age-length prop'!$B130,'Individual Data'!$Y$6:$Y$5544,'age-length prop'!L$89,'Individual Data'!$R$6:$R$5544,'age-length prop'!$C130,'Individual Data'!$N$6:$N$5544,'age-length prop'!$B$88)</f>
        <v>0</v>
      </c>
      <c r="M130" s="16">
        <f>SUMIFS('Individual Data'!$AB$6:$AB$5544,'Individual Data'!$V$6:$V$5544,'age-length prop'!$B130,'Individual Data'!$Y$6:$Y$5544,'age-length prop'!M$89,'Individual Data'!$R$6:$R$5544,'age-length prop'!$C130,'Individual Data'!$N$6:$N$5544,'age-length prop'!$B$88)</f>
        <v>0</v>
      </c>
      <c r="N130" s="16">
        <f>SUMIFS('Individual Data'!$AB$6:$AB$5544,'Individual Data'!$V$6:$V$5544,'age-length prop'!$B130,'Individual Data'!$Y$6:$Y$5544,'age-length prop'!N$89,'Individual Data'!$R$6:$R$5544,'age-length prop'!$C130,'Individual Data'!$N$6:$N$5544,'age-length prop'!$B$88)</f>
        <v>0</v>
      </c>
      <c r="O130" s="16">
        <f>SUMIFS('Individual Data'!$AB$6:$AB$5544,'Individual Data'!$V$6:$V$5544,'age-length prop'!$B130,'Individual Data'!$Y$6:$Y$5544,'age-length prop'!O$89,'Individual Data'!$R$6:$R$5544,'age-length prop'!$C130,'Individual Data'!$N$6:$N$5544,'age-length prop'!$B$88)</f>
        <v>0</v>
      </c>
      <c r="P130" s="16">
        <f>SUMIFS('Individual Data'!$AB$6:$AB$5544,'Individual Data'!$V$6:$V$5544,'age-length prop'!$B130,'Individual Data'!$Y$6:$Y$5544,'age-length prop'!P$89,'Individual Data'!$R$6:$R$5544,'age-length prop'!$C130,'Individual Data'!$N$6:$N$5544,'age-length prop'!$B$88)</f>
        <v>0</v>
      </c>
      <c r="Q130" s="38">
        <f t="shared" si="315"/>
        <v>34.974293059125962</v>
      </c>
      <c r="R130" s="30">
        <f t="shared" si="316"/>
        <v>186.52956298200519</v>
      </c>
      <c r="S130" s="30">
        <f t="shared" si="317"/>
        <v>128.23907455012855</v>
      </c>
      <c r="T130" s="30">
        <f t="shared" si="318"/>
        <v>47.059583117324458</v>
      </c>
      <c r="U130" s="30">
        <f t="shared" si="319"/>
        <v>11.789635226488627</v>
      </c>
      <c r="V130" s="30">
        <f t="shared" si="320"/>
        <v>0</v>
      </c>
      <c r="W130" s="30">
        <f t="shared" si="321"/>
        <v>0</v>
      </c>
      <c r="X130" s="30">
        <f t="shared" si="322"/>
        <v>0</v>
      </c>
      <c r="Y130" s="30">
        <f t="shared" si="323"/>
        <v>0</v>
      </c>
      <c r="Z130" s="30">
        <f t="shared" si="324"/>
        <v>0</v>
      </c>
      <c r="AA130" s="30">
        <f t="shared" si="325"/>
        <v>0</v>
      </c>
      <c r="AB130" s="30">
        <f t="shared" si="326"/>
        <v>0</v>
      </c>
      <c r="AC130" s="30">
        <f t="shared" si="327"/>
        <v>0</v>
      </c>
      <c r="AD130" s="12">
        <f>VLOOKUP(A130,'PBT Tag Rates'!$B$5:$E$44,4,FALSE)</f>
        <v>0.98140000000000005</v>
      </c>
      <c r="AE130" s="30">
        <f t="shared" si="328"/>
        <v>35.637143936341921</v>
      </c>
      <c r="AF130" s="30">
        <f t="shared" si="329"/>
        <v>190.0647676604903</v>
      </c>
      <c r="AG130" s="30">
        <f t="shared" si="330"/>
        <v>130.66952776658707</v>
      </c>
      <c r="AH130" s="30">
        <f t="shared" si="331"/>
        <v>47.951480657554981</v>
      </c>
      <c r="AI130" s="30">
        <f t="shared" si="332"/>
        <v>12.013078486334448</v>
      </c>
      <c r="AJ130" s="30">
        <f t="shared" si="333"/>
        <v>0</v>
      </c>
      <c r="AK130" s="30">
        <f t="shared" si="334"/>
        <v>0</v>
      </c>
      <c r="AL130" s="30">
        <f t="shared" si="335"/>
        <v>0</v>
      </c>
      <c r="AM130" s="30">
        <f t="shared" si="336"/>
        <v>0</v>
      </c>
      <c r="AN130" s="30">
        <f t="shared" si="337"/>
        <v>0</v>
      </c>
      <c r="AO130" s="30">
        <f t="shared" si="338"/>
        <v>0</v>
      </c>
      <c r="AP130" s="30">
        <f t="shared" si="339"/>
        <v>0</v>
      </c>
      <c r="AQ130" s="30">
        <f t="shared" si="340"/>
        <v>0</v>
      </c>
      <c r="AS130" s="32">
        <f t="shared" si="342"/>
        <v>356.37143936341931</v>
      </c>
      <c r="AT130" s="33">
        <f t="shared" si="343"/>
        <v>59.964559143889431</v>
      </c>
      <c r="BH130" s="16"/>
      <c r="BI130" s="38">
        <f t="shared" si="344"/>
        <v>0.66285087721595914</v>
      </c>
      <c r="BJ130" s="30">
        <f t="shared" si="345"/>
        <v>3.5352046784851154</v>
      </c>
      <c r="BK130" s="30">
        <f t="shared" si="346"/>
        <v>2.4304532164585169</v>
      </c>
      <c r="BL130" s="30">
        <f t="shared" si="347"/>
        <v>0.89189754023052359</v>
      </c>
      <c r="BM130" s="30">
        <f t="shared" si="348"/>
        <v>0.22344325984582092</v>
      </c>
      <c r="BN130" s="30">
        <f t="shared" si="349"/>
        <v>0</v>
      </c>
      <c r="BO130" s="30">
        <f t="shared" si="350"/>
        <v>0</v>
      </c>
      <c r="BP130" s="30">
        <f t="shared" si="351"/>
        <v>0</v>
      </c>
      <c r="BQ130" s="30">
        <f t="shared" si="352"/>
        <v>0</v>
      </c>
      <c r="BR130" s="30">
        <f t="shared" si="353"/>
        <v>0</v>
      </c>
      <c r="BS130" s="30">
        <f t="shared" si="354"/>
        <v>0</v>
      </c>
      <c r="BT130" s="30">
        <f t="shared" si="355"/>
        <v>0</v>
      </c>
      <c r="BU130" s="30">
        <f t="shared" si="356"/>
        <v>0</v>
      </c>
      <c r="BV130" s="13">
        <f t="shared" si="341"/>
        <v>0.42857142857142855</v>
      </c>
      <c r="BW130" s="30">
        <f>SUMIFS('Individual Data'!$X$6:$X$5544,'Individual Data'!$I$6:$I$5544,'age-length prop'!BW$7,'Individual Data'!$V$6:$V$5544,'age-length prop'!$B130,'Individual Data'!$R$6:$R$5544,'age-length prop'!$C130,'Individual Data'!$N$6:$N$5544,"M")</f>
        <v>15</v>
      </c>
      <c r="BX130" s="30">
        <f>SUMIFS('Individual Data'!$X$6:$X$5544,'Individual Data'!$I$6:$I$5544,'age-length prop'!BX$7,'Individual Data'!$V$6:$V$5544,'age-length prop'!$B130,'Individual Data'!$R$6:$R$5544,'age-length prop'!$C130,'Individual Data'!$N$6:$N$5544,"M")</f>
        <v>20</v>
      </c>
      <c r="BY130" s="45">
        <f t="shared" si="357"/>
        <v>0.28407894737826817</v>
      </c>
      <c r="BZ130" s="16">
        <f t="shared" si="358"/>
        <v>1.5150877193507637</v>
      </c>
      <c r="CA130" s="16">
        <f t="shared" si="359"/>
        <v>1.04162280705365</v>
      </c>
      <c r="CB130" s="16">
        <f t="shared" si="360"/>
        <v>0.38224180295593868</v>
      </c>
      <c r="CC130" s="16">
        <f t="shared" si="361"/>
        <v>9.5761397076780386E-2</v>
      </c>
      <c r="CD130" s="16">
        <f t="shared" si="362"/>
        <v>0</v>
      </c>
      <c r="CE130" s="16">
        <f t="shared" si="363"/>
        <v>0</v>
      </c>
      <c r="CF130" s="16">
        <f t="shared" si="364"/>
        <v>0</v>
      </c>
      <c r="CG130" s="16">
        <f t="shared" si="365"/>
        <v>0</v>
      </c>
      <c r="CH130" s="16">
        <f t="shared" si="366"/>
        <v>0</v>
      </c>
      <c r="CI130" s="16">
        <f t="shared" si="367"/>
        <v>0</v>
      </c>
      <c r="CJ130" s="16">
        <f t="shared" si="368"/>
        <v>0</v>
      </c>
      <c r="CK130" s="46">
        <f t="shared" si="369"/>
        <v>0</v>
      </c>
      <c r="CL130" s="16"/>
      <c r="CM130" s="16">
        <f t="shared" si="370"/>
        <v>0.37877192983769092</v>
      </c>
      <c r="CN130" s="16">
        <f t="shared" si="371"/>
        <v>2.0201169591343517</v>
      </c>
      <c r="CO130" s="16">
        <f t="shared" si="372"/>
        <v>1.3888304094048667</v>
      </c>
      <c r="CP130" s="16">
        <f t="shared" si="373"/>
        <v>0.50965573727458491</v>
      </c>
      <c r="CQ130" s="16">
        <f t="shared" si="374"/>
        <v>0.12768186276904051</v>
      </c>
      <c r="CR130" s="16">
        <f t="shared" si="375"/>
        <v>0</v>
      </c>
      <c r="CS130" s="16">
        <f t="shared" si="376"/>
        <v>0</v>
      </c>
      <c r="CT130" s="16">
        <f t="shared" si="377"/>
        <v>0</v>
      </c>
      <c r="CU130" s="16">
        <f t="shared" si="378"/>
        <v>0</v>
      </c>
      <c r="CV130" s="16">
        <f t="shared" si="379"/>
        <v>0</v>
      </c>
      <c r="CW130" s="16">
        <f t="shared" si="380"/>
        <v>0</v>
      </c>
      <c r="CX130" s="16">
        <f t="shared" si="381"/>
        <v>0</v>
      </c>
      <c r="CY130" s="16">
        <f t="shared" si="382"/>
        <v>0</v>
      </c>
    </row>
    <row r="131" spans="1:103" x14ac:dyDescent="0.25">
      <c r="A131" t="s">
        <v>3820</v>
      </c>
      <c r="B131" t="s">
        <v>3951</v>
      </c>
      <c r="C131">
        <v>2</v>
      </c>
      <c r="D131" s="16">
        <f>SUMIFS('Individual Data'!$AB$6:$AB$5544,'Individual Data'!$V$6:$V$5544,'age-length prop'!$B131,'Individual Data'!$Y$6:$Y$5544,'age-length prop'!D$89,'Individual Data'!$R$6:$R$5544,'age-length prop'!$C131,'Individual Data'!$N$6:$N$5544,'age-length prop'!$B$88)</f>
        <v>477.98200514138784</v>
      </c>
      <c r="E131" s="16">
        <f>SUMIFS('Individual Data'!$AB$6:$AB$5544,'Individual Data'!$V$6:$V$5544,'age-length prop'!$B131,'Individual Data'!$Y$6:$Y$5544,'age-length prop'!E$89,'Individual Data'!$R$6:$R$5544,'age-length prop'!$C131,'Individual Data'!$N$6:$N$5544,'age-length prop'!$B$88)</f>
        <v>0</v>
      </c>
      <c r="F131" s="16">
        <f>SUMIFS('Individual Data'!$AB$6:$AB$5544,'Individual Data'!$V$6:$V$5544,'age-length prop'!$B131,'Individual Data'!$Y$6:$Y$5544,'age-length prop'!F$89,'Individual Data'!$R$6:$R$5544,'age-length prop'!$C131,'Individual Data'!$N$6:$N$5544,'age-length prop'!$B$88)</f>
        <v>0</v>
      </c>
      <c r="G131" s="16">
        <f>SUMIFS('Individual Data'!$AB$6:$AB$5544,'Individual Data'!$V$6:$V$5544,'age-length prop'!$B131,'Individual Data'!$Y$6:$Y$5544,'age-length prop'!G$89,'Individual Data'!$R$6:$R$5544,'age-length prop'!$C131,'Individual Data'!$N$6:$N$5544,'age-length prop'!$B$88)</f>
        <v>0</v>
      </c>
      <c r="H131" s="16">
        <f>SUMIFS('Individual Data'!$AB$6:$AB$5544,'Individual Data'!$V$6:$V$5544,'age-length prop'!$B131,'Individual Data'!$Y$6:$Y$5544,'age-length prop'!H$89,'Individual Data'!$R$6:$R$5544,'age-length prop'!$C131,'Individual Data'!$N$6:$N$5544,'age-length prop'!$B$88)</f>
        <v>0</v>
      </c>
      <c r="I131" s="16">
        <f>SUMIFS('Individual Data'!$AB$6:$AB$5544,'Individual Data'!$V$6:$V$5544,'age-length prop'!$B131,'Individual Data'!$Y$6:$Y$5544,'age-length prop'!I$89,'Individual Data'!$R$6:$R$5544,'age-length prop'!$C131,'Individual Data'!$N$6:$N$5544,'age-length prop'!$B$88)</f>
        <v>0</v>
      </c>
      <c r="J131" s="16">
        <f>SUMIFS('Individual Data'!$AB$6:$AB$5544,'Individual Data'!$V$6:$V$5544,'age-length prop'!$B131,'Individual Data'!$Y$6:$Y$5544,'age-length prop'!J$89,'Individual Data'!$R$6:$R$5544,'age-length prop'!$C131,'Individual Data'!$N$6:$N$5544,'age-length prop'!$B$88)</f>
        <v>0</v>
      </c>
      <c r="K131" s="16">
        <f>SUMIFS('Individual Data'!$AB$6:$AB$5544,'Individual Data'!$V$6:$V$5544,'age-length prop'!$B131,'Individual Data'!$Y$6:$Y$5544,'age-length prop'!K$89,'Individual Data'!$R$6:$R$5544,'age-length prop'!$C131,'Individual Data'!$N$6:$N$5544,'age-length prop'!$B$88)</f>
        <v>0</v>
      </c>
      <c r="L131" s="16">
        <f>SUMIFS('Individual Data'!$AB$6:$AB$5544,'Individual Data'!$V$6:$V$5544,'age-length prop'!$B131,'Individual Data'!$Y$6:$Y$5544,'age-length prop'!L$89,'Individual Data'!$R$6:$R$5544,'age-length prop'!$C131,'Individual Data'!$N$6:$N$5544,'age-length prop'!$B$88)</f>
        <v>0</v>
      </c>
      <c r="M131" s="16">
        <f>SUMIFS('Individual Data'!$AB$6:$AB$5544,'Individual Data'!$V$6:$V$5544,'age-length prop'!$B131,'Individual Data'!$Y$6:$Y$5544,'age-length prop'!M$89,'Individual Data'!$R$6:$R$5544,'age-length prop'!$C131,'Individual Data'!$N$6:$N$5544,'age-length prop'!$B$88)</f>
        <v>0</v>
      </c>
      <c r="N131" s="16">
        <f>SUMIFS('Individual Data'!$AB$6:$AB$5544,'Individual Data'!$V$6:$V$5544,'age-length prop'!$B131,'Individual Data'!$Y$6:$Y$5544,'age-length prop'!N$89,'Individual Data'!$R$6:$R$5544,'age-length prop'!$C131,'Individual Data'!$N$6:$N$5544,'age-length prop'!$B$88)</f>
        <v>0</v>
      </c>
      <c r="O131" s="16">
        <f>SUMIFS('Individual Data'!$AB$6:$AB$5544,'Individual Data'!$V$6:$V$5544,'age-length prop'!$B131,'Individual Data'!$Y$6:$Y$5544,'age-length prop'!O$89,'Individual Data'!$R$6:$R$5544,'age-length prop'!$C131,'Individual Data'!$N$6:$N$5544,'age-length prop'!$B$88)</f>
        <v>0</v>
      </c>
      <c r="P131" s="16">
        <f>SUMIFS('Individual Data'!$AB$6:$AB$5544,'Individual Data'!$V$6:$V$5544,'age-length prop'!$B131,'Individual Data'!$Y$6:$Y$5544,'age-length prop'!P$89,'Individual Data'!$R$6:$R$5544,'age-length prop'!$C131,'Individual Data'!$N$6:$N$5544,'age-length prop'!$B$88)</f>
        <v>0</v>
      </c>
      <c r="Q131" s="38">
        <f t="shared" si="315"/>
        <v>477.98200514138784</v>
      </c>
      <c r="R131" s="30">
        <f t="shared" si="316"/>
        <v>0</v>
      </c>
      <c r="S131" s="30">
        <f t="shared" si="317"/>
        <v>0</v>
      </c>
      <c r="T131" s="30">
        <f t="shared" si="318"/>
        <v>0</v>
      </c>
      <c r="U131" s="30">
        <f t="shared" si="319"/>
        <v>0</v>
      </c>
      <c r="V131" s="30">
        <f t="shared" si="320"/>
        <v>0</v>
      </c>
      <c r="W131" s="30">
        <f t="shared" si="321"/>
        <v>0</v>
      </c>
      <c r="X131" s="30">
        <f t="shared" si="322"/>
        <v>0</v>
      </c>
      <c r="Y131" s="30">
        <f t="shared" si="323"/>
        <v>0</v>
      </c>
      <c r="Z131" s="30">
        <f t="shared" si="324"/>
        <v>0</v>
      </c>
      <c r="AA131" s="30">
        <f t="shared" si="325"/>
        <v>0</v>
      </c>
      <c r="AB131" s="30">
        <f t="shared" si="326"/>
        <v>0</v>
      </c>
      <c r="AC131" s="30">
        <f t="shared" si="327"/>
        <v>0</v>
      </c>
      <c r="AD131" s="12">
        <f>VLOOKUP(A131,'PBT Tag Rates'!$B$5:$E$44,4,FALSE)</f>
        <v>0.98140000000000005</v>
      </c>
      <c r="AE131" s="30">
        <f t="shared" si="328"/>
        <v>487.04096713000592</v>
      </c>
      <c r="AF131" s="30">
        <f t="shared" si="329"/>
        <v>0</v>
      </c>
      <c r="AG131" s="30">
        <f t="shared" si="330"/>
        <v>0</v>
      </c>
      <c r="AH131" s="30">
        <f t="shared" si="331"/>
        <v>0</v>
      </c>
      <c r="AI131" s="30">
        <f t="shared" si="332"/>
        <v>0</v>
      </c>
      <c r="AJ131" s="30">
        <f t="shared" si="333"/>
        <v>0</v>
      </c>
      <c r="AK131" s="30">
        <f t="shared" si="334"/>
        <v>0</v>
      </c>
      <c r="AL131" s="30">
        <f t="shared" si="335"/>
        <v>0</v>
      </c>
      <c r="AM131" s="30">
        <f t="shared" si="336"/>
        <v>0</v>
      </c>
      <c r="AN131" s="30">
        <f t="shared" si="337"/>
        <v>0</v>
      </c>
      <c r="AO131" s="30">
        <f t="shared" si="338"/>
        <v>0</v>
      </c>
      <c r="AP131" s="30">
        <f t="shared" si="339"/>
        <v>0</v>
      </c>
      <c r="AQ131" s="30">
        <f t="shared" si="340"/>
        <v>0</v>
      </c>
      <c r="AS131" s="32">
        <f t="shared" si="342"/>
        <v>487.04096713000592</v>
      </c>
      <c r="AT131" s="33">
        <f t="shared" si="343"/>
        <v>0</v>
      </c>
      <c r="BH131" s="16"/>
      <c r="BI131" s="38">
        <f t="shared" si="344"/>
        <v>9.0589619886180799</v>
      </c>
      <c r="BJ131" s="30">
        <f t="shared" si="345"/>
        <v>0</v>
      </c>
      <c r="BK131" s="30">
        <f t="shared" si="346"/>
        <v>0</v>
      </c>
      <c r="BL131" s="30">
        <f t="shared" si="347"/>
        <v>0</v>
      </c>
      <c r="BM131" s="30">
        <f t="shared" si="348"/>
        <v>0</v>
      </c>
      <c r="BN131" s="30">
        <f t="shared" si="349"/>
        <v>0</v>
      </c>
      <c r="BO131" s="30">
        <f t="shared" si="350"/>
        <v>0</v>
      </c>
      <c r="BP131" s="30">
        <f t="shared" si="351"/>
        <v>0</v>
      </c>
      <c r="BQ131" s="30">
        <f t="shared" si="352"/>
        <v>0</v>
      </c>
      <c r="BR131" s="30">
        <f t="shared" si="353"/>
        <v>0</v>
      </c>
      <c r="BS131" s="30">
        <f t="shared" si="354"/>
        <v>0</v>
      </c>
      <c r="BT131" s="30">
        <f t="shared" si="355"/>
        <v>0</v>
      </c>
      <c r="BU131" s="30">
        <f t="shared" si="356"/>
        <v>0</v>
      </c>
      <c r="BV131" s="13">
        <f t="shared" si="341"/>
        <v>0.97560975609756095</v>
      </c>
      <c r="BW131" s="30">
        <f>SUMIFS('Individual Data'!$X$6:$X$5544,'Individual Data'!$I$6:$I$5544,'age-length prop'!BW$7,'Individual Data'!$V$6:$V$5544,'age-length prop'!$B131,'Individual Data'!$R$6:$R$5544,'age-length prop'!$C131,'Individual Data'!$N$6:$N$5544,"M")</f>
        <v>40</v>
      </c>
      <c r="BX131" s="30">
        <f>SUMIFS('Individual Data'!$X$6:$X$5544,'Individual Data'!$I$6:$I$5544,'age-length prop'!BX$7,'Individual Data'!$V$6:$V$5544,'age-length prop'!$B131,'Individual Data'!$R$6:$R$5544,'age-length prop'!$C131,'Individual Data'!$N$6:$N$5544,"M")</f>
        <v>1</v>
      </c>
      <c r="BY131" s="45">
        <f t="shared" si="357"/>
        <v>8.8380116962127602</v>
      </c>
      <c r="BZ131" s="16">
        <f t="shared" si="358"/>
        <v>0</v>
      </c>
      <c r="CA131" s="16">
        <f t="shared" si="359"/>
        <v>0</v>
      </c>
      <c r="CB131" s="16">
        <f t="shared" si="360"/>
        <v>0</v>
      </c>
      <c r="CC131" s="16">
        <f t="shared" si="361"/>
        <v>0</v>
      </c>
      <c r="CD131" s="16">
        <f t="shared" si="362"/>
        <v>0</v>
      </c>
      <c r="CE131" s="16">
        <f t="shared" si="363"/>
        <v>0</v>
      </c>
      <c r="CF131" s="16">
        <f t="shared" si="364"/>
        <v>0</v>
      </c>
      <c r="CG131" s="16">
        <f t="shared" si="365"/>
        <v>0</v>
      </c>
      <c r="CH131" s="16">
        <f t="shared" si="366"/>
        <v>0</v>
      </c>
      <c r="CI131" s="16">
        <f t="shared" si="367"/>
        <v>0</v>
      </c>
      <c r="CJ131" s="16">
        <f t="shared" si="368"/>
        <v>0</v>
      </c>
      <c r="CK131" s="46">
        <f t="shared" si="369"/>
        <v>0</v>
      </c>
      <c r="CL131" s="16"/>
      <c r="CM131" s="16">
        <f t="shared" si="370"/>
        <v>0.22095029240531922</v>
      </c>
      <c r="CN131" s="16">
        <f t="shared" si="371"/>
        <v>0</v>
      </c>
      <c r="CO131" s="16">
        <f t="shared" si="372"/>
        <v>0</v>
      </c>
      <c r="CP131" s="16">
        <f t="shared" si="373"/>
        <v>0</v>
      </c>
      <c r="CQ131" s="16">
        <f t="shared" si="374"/>
        <v>0</v>
      </c>
      <c r="CR131" s="16">
        <f t="shared" si="375"/>
        <v>0</v>
      </c>
      <c r="CS131" s="16">
        <f t="shared" si="376"/>
        <v>0</v>
      </c>
      <c r="CT131" s="16">
        <f t="shared" si="377"/>
        <v>0</v>
      </c>
      <c r="CU131" s="16">
        <f t="shared" si="378"/>
        <v>0</v>
      </c>
      <c r="CV131" s="16">
        <f t="shared" si="379"/>
        <v>0</v>
      </c>
      <c r="CW131" s="16">
        <f t="shared" si="380"/>
        <v>0</v>
      </c>
      <c r="CX131" s="16">
        <f t="shared" si="381"/>
        <v>0</v>
      </c>
      <c r="CY131" s="16">
        <f t="shared" si="382"/>
        <v>0</v>
      </c>
    </row>
    <row r="132" spans="1:103" x14ac:dyDescent="0.25">
      <c r="A132" t="s">
        <v>3820</v>
      </c>
      <c r="B132" t="s">
        <v>3363</v>
      </c>
      <c r="C132">
        <v>2</v>
      </c>
      <c r="D132" s="16">
        <f>SUMIFS('Individual Data'!$AB$6:$AB$5544,'Individual Data'!$V$6:$V$5544,'age-length prop'!$B132,'Individual Data'!$Y$6:$Y$5544,'age-length prop'!D$89,'Individual Data'!$R$6:$R$5544,'age-length prop'!$C132,'Individual Data'!$N$6:$N$5544,'age-length prop'!$B$88)</f>
        <v>46.632390745501283</v>
      </c>
      <c r="E132" s="16">
        <f>SUMIFS('Individual Data'!$AB$6:$AB$5544,'Individual Data'!$V$6:$V$5544,'age-length prop'!$B132,'Individual Data'!$Y$6:$Y$5544,'age-length prop'!E$89,'Individual Data'!$R$6:$R$5544,'age-length prop'!$C132,'Individual Data'!$N$6:$N$5544,'age-length prop'!$B$88)</f>
        <v>34.974293059125962</v>
      </c>
      <c r="F132" s="16">
        <f>SUMIFS('Individual Data'!$AB$6:$AB$5544,'Individual Data'!$V$6:$V$5544,'age-length prop'!$B132,'Individual Data'!$Y$6:$Y$5544,'age-length prop'!F$89,'Individual Data'!$R$6:$R$5544,'age-length prop'!$C132,'Individual Data'!$N$6:$N$5544,'age-length prop'!$B$88)</f>
        <v>81.606683804627238</v>
      </c>
      <c r="G132" s="16">
        <f>SUMIFS('Individual Data'!$AB$6:$AB$5544,'Individual Data'!$V$6:$V$5544,'age-length prop'!$B132,'Individual Data'!$Y$6:$Y$5544,'age-length prop'!G$89,'Individual Data'!$R$6:$R$5544,'age-length prop'!$C132,'Individual Data'!$N$6:$N$5544,'age-length prop'!$B$88)</f>
        <v>23.316195372750641</v>
      </c>
      <c r="H132" s="16">
        <f>SUMIFS('Individual Data'!$AB$6:$AB$5544,'Individual Data'!$V$6:$V$5544,'age-length prop'!$B132,'Individual Data'!$Y$6:$Y$5544,'age-length prop'!H$89,'Individual Data'!$R$6:$R$5544,'age-length prop'!$C132,'Individual Data'!$N$6:$N$5544,'age-length prop'!$B$88)</f>
        <v>0</v>
      </c>
      <c r="I132" s="16">
        <f>SUMIFS('Individual Data'!$AB$6:$AB$5544,'Individual Data'!$V$6:$V$5544,'age-length prop'!$B132,'Individual Data'!$Y$6:$Y$5544,'age-length prop'!I$89,'Individual Data'!$R$6:$R$5544,'age-length prop'!$C132,'Individual Data'!$N$6:$N$5544,'age-length prop'!$B$88)</f>
        <v>0</v>
      </c>
      <c r="J132" s="16">
        <f>SUMIFS('Individual Data'!$AB$6:$AB$5544,'Individual Data'!$V$6:$V$5544,'age-length prop'!$B132,'Individual Data'!$Y$6:$Y$5544,'age-length prop'!J$89,'Individual Data'!$R$6:$R$5544,'age-length prop'!$C132,'Individual Data'!$N$6:$N$5544,'age-length prop'!$B$88)</f>
        <v>0</v>
      </c>
      <c r="K132" s="16">
        <f>SUMIFS('Individual Data'!$AB$6:$AB$5544,'Individual Data'!$V$6:$V$5544,'age-length prop'!$B132,'Individual Data'!$Y$6:$Y$5544,'age-length prop'!K$89,'Individual Data'!$R$6:$R$5544,'age-length prop'!$C132,'Individual Data'!$N$6:$N$5544,'age-length prop'!$B$88)</f>
        <v>0</v>
      </c>
      <c r="L132" s="16">
        <f>SUMIFS('Individual Data'!$AB$6:$AB$5544,'Individual Data'!$V$6:$V$5544,'age-length prop'!$B132,'Individual Data'!$Y$6:$Y$5544,'age-length prop'!L$89,'Individual Data'!$R$6:$R$5544,'age-length prop'!$C132,'Individual Data'!$N$6:$N$5544,'age-length prop'!$B$88)</f>
        <v>0</v>
      </c>
      <c r="M132" s="16">
        <f>SUMIFS('Individual Data'!$AB$6:$AB$5544,'Individual Data'!$V$6:$V$5544,'age-length prop'!$B132,'Individual Data'!$Y$6:$Y$5544,'age-length prop'!M$89,'Individual Data'!$R$6:$R$5544,'age-length prop'!$C132,'Individual Data'!$N$6:$N$5544,'age-length prop'!$B$88)</f>
        <v>0</v>
      </c>
      <c r="N132" s="16">
        <f>SUMIFS('Individual Data'!$AB$6:$AB$5544,'Individual Data'!$V$6:$V$5544,'age-length prop'!$B132,'Individual Data'!$Y$6:$Y$5544,'age-length prop'!N$89,'Individual Data'!$R$6:$R$5544,'age-length prop'!$C132,'Individual Data'!$N$6:$N$5544,'age-length prop'!$B$88)</f>
        <v>0</v>
      </c>
      <c r="O132" s="16">
        <f>SUMIFS('Individual Data'!$AB$6:$AB$5544,'Individual Data'!$V$6:$V$5544,'age-length prop'!$B132,'Individual Data'!$Y$6:$Y$5544,'age-length prop'!O$89,'Individual Data'!$R$6:$R$5544,'age-length prop'!$C132,'Individual Data'!$N$6:$N$5544,'age-length prop'!$B$88)</f>
        <v>0</v>
      </c>
      <c r="P132" s="16">
        <f>SUMIFS('Individual Data'!$AB$6:$AB$5544,'Individual Data'!$V$6:$V$5544,'age-length prop'!$B132,'Individual Data'!$Y$6:$Y$5544,'age-length prop'!P$89,'Individual Data'!$R$6:$R$5544,'age-length prop'!$C132,'Individual Data'!$N$6:$N$5544,'age-length prop'!$B$88)</f>
        <v>0</v>
      </c>
      <c r="Q132" s="38">
        <f t="shared" si="315"/>
        <v>46.632390745501283</v>
      </c>
      <c r="R132" s="30">
        <f t="shared" si="316"/>
        <v>34.974293059125962</v>
      </c>
      <c r="S132" s="30">
        <f t="shared" si="317"/>
        <v>81.606683804627238</v>
      </c>
      <c r="T132" s="30">
        <f t="shared" si="318"/>
        <v>23.529791558662229</v>
      </c>
      <c r="U132" s="30">
        <f t="shared" si="319"/>
        <v>0</v>
      </c>
      <c r="V132" s="30">
        <f t="shared" si="320"/>
        <v>0</v>
      </c>
      <c r="W132" s="30">
        <f t="shared" si="321"/>
        <v>0</v>
      </c>
      <c r="X132" s="30">
        <f t="shared" si="322"/>
        <v>0</v>
      </c>
      <c r="Y132" s="30">
        <f t="shared" si="323"/>
        <v>0</v>
      </c>
      <c r="Z132" s="30">
        <f t="shared" si="324"/>
        <v>0</v>
      </c>
      <c r="AA132" s="30">
        <f t="shared" si="325"/>
        <v>0</v>
      </c>
      <c r="AB132" s="30">
        <f t="shared" si="326"/>
        <v>0</v>
      </c>
      <c r="AC132" s="30">
        <f t="shared" si="327"/>
        <v>0</v>
      </c>
      <c r="AD132" s="12">
        <f>VLOOKUP(A132,'PBT Tag Rates'!$B$5:$E$44,4,FALSE)</f>
        <v>0.98140000000000005</v>
      </c>
      <c r="AE132" s="30">
        <f t="shared" si="328"/>
        <v>47.516191915122562</v>
      </c>
      <c r="AF132" s="30">
        <f t="shared" si="329"/>
        <v>35.637143936341921</v>
      </c>
      <c r="AG132" s="30">
        <f t="shared" si="330"/>
        <v>83.153335851464476</v>
      </c>
      <c r="AH132" s="30">
        <f t="shared" si="331"/>
        <v>23.975740328777491</v>
      </c>
      <c r="AI132" s="30">
        <f t="shared" si="332"/>
        <v>0</v>
      </c>
      <c r="AJ132" s="30">
        <f t="shared" si="333"/>
        <v>0</v>
      </c>
      <c r="AK132" s="30">
        <f t="shared" si="334"/>
        <v>0</v>
      </c>
      <c r="AL132" s="30">
        <f t="shared" si="335"/>
        <v>0</v>
      </c>
      <c r="AM132" s="30">
        <f t="shared" si="336"/>
        <v>0</v>
      </c>
      <c r="AN132" s="30">
        <f t="shared" si="337"/>
        <v>0</v>
      </c>
      <c r="AO132" s="30">
        <f t="shared" si="338"/>
        <v>0</v>
      </c>
      <c r="AP132" s="30">
        <f t="shared" si="339"/>
        <v>0</v>
      </c>
      <c r="AQ132" s="30">
        <f t="shared" si="340"/>
        <v>0</v>
      </c>
      <c r="AS132" s="32">
        <f t="shared" si="342"/>
        <v>166.30667170292895</v>
      </c>
      <c r="AT132" s="33">
        <f t="shared" si="343"/>
        <v>23.975740328777491</v>
      </c>
      <c r="BH132" s="16"/>
      <c r="BI132" s="38">
        <f t="shared" si="344"/>
        <v>0.88380116962127886</v>
      </c>
      <c r="BJ132" s="30">
        <f t="shared" si="345"/>
        <v>0.66285087721595914</v>
      </c>
      <c r="BK132" s="30">
        <f t="shared" si="346"/>
        <v>1.546652046837238</v>
      </c>
      <c r="BL132" s="30">
        <f t="shared" si="347"/>
        <v>0.44594877011526179</v>
      </c>
      <c r="BM132" s="30">
        <f t="shared" si="348"/>
        <v>0</v>
      </c>
      <c r="BN132" s="30">
        <f t="shared" si="349"/>
        <v>0</v>
      </c>
      <c r="BO132" s="30">
        <f t="shared" si="350"/>
        <v>0</v>
      </c>
      <c r="BP132" s="30">
        <f t="shared" si="351"/>
        <v>0</v>
      </c>
      <c r="BQ132" s="30">
        <f t="shared" si="352"/>
        <v>0</v>
      </c>
      <c r="BR132" s="30">
        <f t="shared" si="353"/>
        <v>0</v>
      </c>
      <c r="BS132" s="30">
        <f t="shared" si="354"/>
        <v>0</v>
      </c>
      <c r="BT132" s="30">
        <f t="shared" si="355"/>
        <v>0</v>
      </c>
      <c r="BU132" s="30">
        <f t="shared" si="356"/>
        <v>0</v>
      </c>
      <c r="BV132" s="13">
        <f t="shared" si="341"/>
        <v>0.3125</v>
      </c>
      <c r="BW132" s="30">
        <f>SUMIFS('Individual Data'!$X$6:$X$5544,'Individual Data'!$I$6:$I$5544,'age-length prop'!BW$7,'Individual Data'!$V$6:$V$5544,'age-length prop'!$B132,'Individual Data'!$R$6:$R$5544,'age-length prop'!$C132,'Individual Data'!$N$6:$N$5544,"M")</f>
        <v>5</v>
      </c>
      <c r="BX132" s="30">
        <f>SUMIFS('Individual Data'!$X$6:$X$5544,'Individual Data'!$I$6:$I$5544,'age-length prop'!BX$7,'Individual Data'!$V$6:$V$5544,'age-length prop'!$B132,'Individual Data'!$R$6:$R$5544,'age-length prop'!$C132,'Individual Data'!$N$6:$N$5544,"M")</f>
        <v>11</v>
      </c>
      <c r="BY132" s="45">
        <f t="shared" si="357"/>
        <v>0.27618786550664964</v>
      </c>
      <c r="BZ132" s="16">
        <f t="shared" si="358"/>
        <v>0.20714089912998723</v>
      </c>
      <c r="CA132" s="16">
        <f t="shared" si="359"/>
        <v>0.48332876463663688</v>
      </c>
      <c r="CB132" s="16">
        <f t="shared" si="360"/>
        <v>0.13935899066101931</v>
      </c>
      <c r="CC132" s="16">
        <f t="shared" si="361"/>
        <v>0</v>
      </c>
      <c r="CD132" s="16">
        <f t="shared" si="362"/>
        <v>0</v>
      </c>
      <c r="CE132" s="16">
        <f t="shared" si="363"/>
        <v>0</v>
      </c>
      <c r="CF132" s="16">
        <f t="shared" si="364"/>
        <v>0</v>
      </c>
      <c r="CG132" s="16">
        <f t="shared" si="365"/>
        <v>0</v>
      </c>
      <c r="CH132" s="16">
        <f t="shared" si="366"/>
        <v>0</v>
      </c>
      <c r="CI132" s="16">
        <f t="shared" si="367"/>
        <v>0</v>
      </c>
      <c r="CJ132" s="16">
        <f t="shared" si="368"/>
        <v>0</v>
      </c>
      <c r="CK132" s="46">
        <f t="shared" si="369"/>
        <v>0</v>
      </c>
      <c r="CL132" s="16"/>
      <c r="CM132" s="16">
        <f t="shared" si="370"/>
        <v>0.60761330411462922</v>
      </c>
      <c r="CN132" s="16">
        <f t="shared" si="371"/>
        <v>0.45570997808597191</v>
      </c>
      <c r="CO132" s="16">
        <f t="shared" si="372"/>
        <v>1.0633232822006011</v>
      </c>
      <c r="CP132" s="16">
        <f t="shared" si="373"/>
        <v>0.30658977945424248</v>
      </c>
      <c r="CQ132" s="16">
        <f t="shared" si="374"/>
        <v>0</v>
      </c>
      <c r="CR132" s="16">
        <f t="shared" si="375"/>
        <v>0</v>
      </c>
      <c r="CS132" s="16">
        <f t="shared" si="376"/>
        <v>0</v>
      </c>
      <c r="CT132" s="16">
        <f t="shared" si="377"/>
        <v>0</v>
      </c>
      <c r="CU132" s="16">
        <f t="shared" si="378"/>
        <v>0</v>
      </c>
      <c r="CV132" s="16">
        <f t="shared" si="379"/>
        <v>0</v>
      </c>
      <c r="CW132" s="16">
        <f t="shared" si="380"/>
        <v>0</v>
      </c>
      <c r="CX132" s="16">
        <f t="shared" si="381"/>
        <v>0</v>
      </c>
      <c r="CY132" s="16">
        <f t="shared" si="382"/>
        <v>0</v>
      </c>
    </row>
    <row r="133" spans="1:103" x14ac:dyDescent="0.25">
      <c r="A133" t="s">
        <v>3820</v>
      </c>
      <c r="B133" t="s">
        <v>3876</v>
      </c>
      <c r="C133">
        <v>2</v>
      </c>
      <c r="D133" s="16">
        <f>SUMIFS('Individual Data'!$AB$6:$AB$5544,'Individual Data'!$V$6:$V$5544,'age-length prop'!$B133,'Individual Data'!$Y$6:$Y$5544,'age-length prop'!D$89,'Individual Data'!$R$6:$R$5544,'age-length prop'!$C133,'Individual Data'!$N$6:$N$5544,'age-length prop'!$B$88)</f>
        <v>23.316195372750641</v>
      </c>
      <c r="E133" s="16">
        <f>SUMIFS('Individual Data'!$AB$6:$AB$5544,'Individual Data'!$V$6:$V$5544,'age-length prop'!$B133,'Individual Data'!$Y$6:$Y$5544,'age-length prop'!E$89,'Individual Data'!$R$6:$R$5544,'age-length prop'!$C133,'Individual Data'!$N$6:$N$5544,'age-length prop'!$B$88)</f>
        <v>37.492637112029307</v>
      </c>
      <c r="F133" s="16">
        <f>SUMIFS('Individual Data'!$AB$6:$AB$5544,'Individual Data'!$V$6:$V$5544,'age-length prop'!$B133,'Individual Data'!$Y$6:$Y$5544,'age-length prop'!F$89,'Individual Data'!$R$6:$R$5544,'age-length prop'!$C133,'Individual Data'!$N$6:$N$5544,'age-length prop'!$B$88)</f>
        <v>58.290488431876604</v>
      </c>
      <c r="G133" s="16">
        <f>SUMIFS('Individual Data'!$AB$6:$AB$5544,'Individual Data'!$V$6:$V$5544,'age-length prop'!$B133,'Individual Data'!$Y$6:$Y$5544,'age-length prop'!G$89,'Individual Data'!$R$6:$R$5544,'age-length prop'!$C133,'Individual Data'!$N$6:$N$5544,'age-length prop'!$B$88)</f>
        <v>0</v>
      </c>
      <c r="H133" s="16">
        <f>SUMIFS('Individual Data'!$AB$6:$AB$5544,'Individual Data'!$V$6:$V$5544,'age-length prop'!$B133,'Individual Data'!$Y$6:$Y$5544,'age-length prop'!H$89,'Individual Data'!$R$6:$R$5544,'age-length prop'!$C133,'Individual Data'!$N$6:$N$5544,'age-length prop'!$B$88)</f>
        <v>0</v>
      </c>
      <c r="I133" s="16">
        <f>SUMIFS('Individual Data'!$AB$6:$AB$5544,'Individual Data'!$V$6:$V$5544,'age-length prop'!$B133,'Individual Data'!$Y$6:$Y$5544,'age-length prop'!I$89,'Individual Data'!$R$6:$R$5544,'age-length prop'!$C133,'Individual Data'!$N$6:$N$5544,'age-length prop'!$B$88)</f>
        <v>0</v>
      </c>
      <c r="J133" s="16">
        <f>SUMIFS('Individual Data'!$AB$6:$AB$5544,'Individual Data'!$V$6:$V$5544,'age-length prop'!$B133,'Individual Data'!$Y$6:$Y$5544,'age-length prop'!J$89,'Individual Data'!$R$6:$R$5544,'age-length prop'!$C133,'Individual Data'!$N$6:$N$5544,'age-length prop'!$B$88)</f>
        <v>0</v>
      </c>
      <c r="K133" s="16">
        <f>SUMIFS('Individual Data'!$AB$6:$AB$5544,'Individual Data'!$V$6:$V$5544,'age-length prop'!$B133,'Individual Data'!$Y$6:$Y$5544,'age-length prop'!K$89,'Individual Data'!$R$6:$R$5544,'age-length prop'!$C133,'Individual Data'!$N$6:$N$5544,'age-length prop'!$B$88)</f>
        <v>0</v>
      </c>
      <c r="L133" s="16">
        <f>SUMIFS('Individual Data'!$AB$6:$AB$5544,'Individual Data'!$V$6:$V$5544,'age-length prop'!$B133,'Individual Data'!$Y$6:$Y$5544,'age-length prop'!L$89,'Individual Data'!$R$6:$R$5544,'age-length prop'!$C133,'Individual Data'!$N$6:$N$5544,'age-length prop'!$B$88)</f>
        <v>0</v>
      </c>
      <c r="M133" s="16">
        <f>SUMIFS('Individual Data'!$AB$6:$AB$5544,'Individual Data'!$V$6:$V$5544,'age-length prop'!$B133,'Individual Data'!$Y$6:$Y$5544,'age-length prop'!M$89,'Individual Data'!$R$6:$R$5544,'age-length prop'!$C133,'Individual Data'!$N$6:$N$5544,'age-length prop'!$B$88)</f>
        <v>0</v>
      </c>
      <c r="N133" s="16">
        <f>SUMIFS('Individual Data'!$AB$6:$AB$5544,'Individual Data'!$V$6:$V$5544,'age-length prop'!$B133,'Individual Data'!$Y$6:$Y$5544,'age-length prop'!N$89,'Individual Data'!$R$6:$R$5544,'age-length prop'!$C133,'Individual Data'!$N$6:$N$5544,'age-length prop'!$B$88)</f>
        <v>0</v>
      </c>
      <c r="O133" s="16">
        <f>SUMIFS('Individual Data'!$AB$6:$AB$5544,'Individual Data'!$V$6:$V$5544,'age-length prop'!$B133,'Individual Data'!$Y$6:$Y$5544,'age-length prop'!O$89,'Individual Data'!$R$6:$R$5544,'age-length prop'!$C133,'Individual Data'!$N$6:$N$5544,'age-length prop'!$B$88)</f>
        <v>0</v>
      </c>
      <c r="P133" s="16">
        <f>SUMIFS('Individual Data'!$AB$6:$AB$5544,'Individual Data'!$V$6:$V$5544,'age-length prop'!$B133,'Individual Data'!$Y$6:$Y$5544,'age-length prop'!P$89,'Individual Data'!$R$6:$R$5544,'age-length prop'!$C133,'Individual Data'!$N$6:$N$5544,'age-length prop'!$B$88)</f>
        <v>0</v>
      </c>
      <c r="Q133" s="38">
        <f t="shared" si="315"/>
        <v>23.316195372750641</v>
      </c>
      <c r="R133" s="30">
        <f t="shared" si="316"/>
        <v>37.492637112029307</v>
      </c>
      <c r="S133" s="30">
        <f t="shared" si="317"/>
        <v>58.290488431876604</v>
      </c>
      <c r="T133" s="30">
        <f t="shared" si="318"/>
        <v>0</v>
      </c>
      <c r="U133" s="30">
        <f t="shared" si="319"/>
        <v>0</v>
      </c>
      <c r="V133" s="30">
        <f t="shared" si="320"/>
        <v>0</v>
      </c>
      <c r="W133" s="30">
        <f t="shared" si="321"/>
        <v>0</v>
      </c>
      <c r="X133" s="30">
        <f t="shared" si="322"/>
        <v>0</v>
      </c>
      <c r="Y133" s="30">
        <f t="shared" si="323"/>
        <v>0</v>
      </c>
      <c r="Z133" s="30">
        <f t="shared" si="324"/>
        <v>0</v>
      </c>
      <c r="AA133" s="30">
        <f t="shared" si="325"/>
        <v>0</v>
      </c>
      <c r="AB133" s="30">
        <f t="shared" si="326"/>
        <v>0</v>
      </c>
      <c r="AC133" s="30">
        <f t="shared" si="327"/>
        <v>0</v>
      </c>
      <c r="AD133" s="12">
        <f>VLOOKUP(A133,'PBT Tag Rates'!$B$5:$E$44,4,FALSE)</f>
        <v>0.98140000000000005</v>
      </c>
      <c r="AE133" s="30">
        <f t="shared" si="328"/>
        <v>23.758095957561281</v>
      </c>
      <c r="AF133" s="30">
        <f t="shared" si="329"/>
        <v>38.203216947248123</v>
      </c>
      <c r="AG133" s="30">
        <f t="shared" si="330"/>
        <v>59.395239893903202</v>
      </c>
      <c r="AH133" s="30">
        <f t="shared" si="331"/>
        <v>0</v>
      </c>
      <c r="AI133" s="30">
        <f t="shared" si="332"/>
        <v>0</v>
      </c>
      <c r="AJ133" s="30">
        <f t="shared" si="333"/>
        <v>0</v>
      </c>
      <c r="AK133" s="30">
        <f t="shared" si="334"/>
        <v>0</v>
      </c>
      <c r="AL133" s="30">
        <f t="shared" si="335"/>
        <v>0</v>
      </c>
      <c r="AM133" s="30">
        <f t="shared" si="336"/>
        <v>0</v>
      </c>
      <c r="AN133" s="30">
        <f t="shared" si="337"/>
        <v>0</v>
      </c>
      <c r="AO133" s="30">
        <f t="shared" si="338"/>
        <v>0</v>
      </c>
      <c r="AP133" s="30">
        <f t="shared" si="339"/>
        <v>0</v>
      </c>
      <c r="AQ133" s="30">
        <f t="shared" si="340"/>
        <v>0</v>
      </c>
      <c r="AS133" s="32">
        <f t="shared" si="342"/>
        <v>121.35655279871261</v>
      </c>
      <c r="AT133" s="33">
        <f t="shared" si="343"/>
        <v>0</v>
      </c>
      <c r="BH133" s="16"/>
      <c r="BI133" s="38">
        <f t="shared" si="344"/>
        <v>0.44190058481063943</v>
      </c>
      <c r="BJ133" s="30">
        <f t="shared" si="345"/>
        <v>0.71057983521881596</v>
      </c>
      <c r="BK133" s="30">
        <f t="shared" si="346"/>
        <v>1.1047514620265986</v>
      </c>
      <c r="BL133" s="30">
        <f t="shared" si="347"/>
        <v>0</v>
      </c>
      <c r="BM133" s="30">
        <f t="shared" si="348"/>
        <v>0</v>
      </c>
      <c r="BN133" s="30">
        <f t="shared" si="349"/>
        <v>0</v>
      </c>
      <c r="BO133" s="30">
        <f t="shared" si="350"/>
        <v>0</v>
      </c>
      <c r="BP133" s="30">
        <f t="shared" si="351"/>
        <v>0</v>
      </c>
      <c r="BQ133" s="30">
        <f t="shared" si="352"/>
        <v>0</v>
      </c>
      <c r="BR133" s="30">
        <f t="shared" si="353"/>
        <v>0</v>
      </c>
      <c r="BS133" s="30">
        <f t="shared" si="354"/>
        <v>0</v>
      </c>
      <c r="BT133" s="30">
        <f t="shared" si="355"/>
        <v>0</v>
      </c>
      <c r="BU133" s="30">
        <f t="shared" si="356"/>
        <v>0</v>
      </c>
      <c r="BV133" s="13">
        <f t="shared" si="341"/>
        <v>1</v>
      </c>
      <c r="BW133" s="30">
        <f>SUMIFS('Individual Data'!$X$6:$X$5544,'Individual Data'!$I$6:$I$5544,'age-length prop'!BW$7,'Individual Data'!$V$6:$V$5544,'age-length prop'!$B133,'Individual Data'!$R$6:$R$5544,'age-length prop'!$C133,'Individual Data'!$N$6:$N$5544,"M")</f>
        <v>11</v>
      </c>
      <c r="BX133" s="30">
        <f>SUMIFS('Individual Data'!$X$6:$X$5544,'Individual Data'!$I$6:$I$5544,'age-length prop'!BX$7,'Individual Data'!$V$6:$V$5544,'age-length prop'!$B133,'Individual Data'!$R$6:$R$5544,'age-length prop'!$C133,'Individual Data'!$N$6:$N$5544,"M")</f>
        <v>0</v>
      </c>
      <c r="BY133" s="45">
        <f t="shared" si="357"/>
        <v>0.44190058481063943</v>
      </c>
      <c r="BZ133" s="16">
        <f t="shared" si="358"/>
        <v>0.71057983521881596</v>
      </c>
      <c r="CA133" s="16">
        <f t="shared" si="359"/>
        <v>1.1047514620265986</v>
      </c>
      <c r="CB133" s="16">
        <f t="shared" si="360"/>
        <v>0</v>
      </c>
      <c r="CC133" s="16">
        <f t="shared" si="361"/>
        <v>0</v>
      </c>
      <c r="CD133" s="16">
        <f t="shared" si="362"/>
        <v>0</v>
      </c>
      <c r="CE133" s="16">
        <f t="shared" si="363"/>
        <v>0</v>
      </c>
      <c r="CF133" s="16">
        <f t="shared" si="364"/>
        <v>0</v>
      </c>
      <c r="CG133" s="16">
        <f t="shared" si="365"/>
        <v>0</v>
      </c>
      <c r="CH133" s="16">
        <f t="shared" si="366"/>
        <v>0</v>
      </c>
      <c r="CI133" s="16">
        <f t="shared" si="367"/>
        <v>0</v>
      </c>
      <c r="CJ133" s="16">
        <f t="shared" si="368"/>
        <v>0</v>
      </c>
      <c r="CK133" s="46">
        <f t="shared" si="369"/>
        <v>0</v>
      </c>
      <c r="CL133" s="16"/>
      <c r="CM133" s="16">
        <f t="shared" si="370"/>
        <v>0</v>
      </c>
      <c r="CN133" s="16">
        <f t="shared" si="371"/>
        <v>0</v>
      </c>
      <c r="CO133" s="16">
        <f t="shared" si="372"/>
        <v>0</v>
      </c>
      <c r="CP133" s="16">
        <f t="shared" si="373"/>
        <v>0</v>
      </c>
      <c r="CQ133" s="16">
        <f t="shared" si="374"/>
        <v>0</v>
      </c>
      <c r="CR133" s="16">
        <f t="shared" si="375"/>
        <v>0</v>
      </c>
      <c r="CS133" s="16">
        <f t="shared" si="376"/>
        <v>0</v>
      </c>
      <c r="CT133" s="16">
        <f t="shared" si="377"/>
        <v>0</v>
      </c>
      <c r="CU133" s="16">
        <f t="shared" si="378"/>
        <v>0</v>
      </c>
      <c r="CV133" s="16">
        <f t="shared" si="379"/>
        <v>0</v>
      </c>
      <c r="CW133" s="16">
        <f t="shared" si="380"/>
        <v>0</v>
      </c>
      <c r="CX133" s="16">
        <f t="shared" si="381"/>
        <v>0</v>
      </c>
      <c r="CY133" s="16">
        <f t="shared" si="382"/>
        <v>0</v>
      </c>
    </row>
    <row r="134" spans="1:103" x14ac:dyDescent="0.25">
      <c r="A134" t="s">
        <v>13</v>
      </c>
      <c r="B134" t="s">
        <v>3170</v>
      </c>
      <c r="C134">
        <v>5</v>
      </c>
      <c r="D134" s="16">
        <f>SUMIFS('Individual Data'!$AB$6:$AB$5544,'Individual Data'!$V$6:$V$5544,'age-length prop'!$B134,'Individual Data'!$Y$6:$Y$5544,'age-length prop'!D$89,'Individual Data'!$R$6:$R$5544,'age-length prop'!$C134,'Individual Data'!$N$6:$N$5544,'age-length prop'!$B$88)</f>
        <v>0</v>
      </c>
      <c r="E134" s="16">
        <f>SUMIFS('Individual Data'!$AB$6:$AB$5544,'Individual Data'!$V$6:$V$5544,'age-length prop'!$B134,'Individual Data'!$Y$6:$Y$5544,'age-length prop'!E$89,'Individual Data'!$R$6:$R$5544,'age-length prop'!$C134,'Individual Data'!$N$6:$N$5544,'age-length prop'!$B$88)</f>
        <v>0</v>
      </c>
      <c r="F134" s="16">
        <f>SUMIFS('Individual Data'!$AB$6:$AB$5544,'Individual Data'!$V$6:$V$5544,'age-length prop'!$B134,'Individual Data'!$Y$6:$Y$5544,'age-length prop'!F$89,'Individual Data'!$R$6:$R$5544,'age-length prop'!$C134,'Individual Data'!$N$6:$N$5544,'age-length prop'!$B$88)</f>
        <v>0</v>
      </c>
      <c r="G134" s="16">
        <f>SUMIFS('Individual Data'!$AB$6:$AB$5544,'Individual Data'!$V$6:$V$5544,'age-length prop'!$B134,'Individual Data'!$Y$6:$Y$5544,'age-length prop'!G$89,'Individual Data'!$R$6:$R$5544,'age-length prop'!$C134,'Individual Data'!$N$6:$N$5544,'age-length prop'!$B$88)</f>
        <v>0</v>
      </c>
      <c r="H134" s="16">
        <f>SUMIFS('Individual Data'!$AB$6:$AB$5544,'Individual Data'!$V$6:$V$5544,'age-length prop'!$B134,'Individual Data'!$Y$6:$Y$5544,'age-length prop'!H$89,'Individual Data'!$R$6:$R$5544,'age-length prop'!$C134,'Individual Data'!$N$6:$N$5544,'age-length prop'!$B$88)</f>
        <v>0</v>
      </c>
      <c r="I134" s="16">
        <f>SUMIFS('Individual Data'!$AB$6:$AB$5544,'Individual Data'!$V$6:$V$5544,'age-length prop'!$B134,'Individual Data'!$Y$6:$Y$5544,'age-length prop'!I$89,'Individual Data'!$R$6:$R$5544,'age-length prop'!$C134,'Individual Data'!$N$6:$N$5544,'age-length prop'!$B$88)</f>
        <v>0</v>
      </c>
      <c r="J134" s="16">
        <f>SUMIFS('Individual Data'!$AB$6:$AB$5544,'Individual Data'!$V$6:$V$5544,'age-length prop'!$B134,'Individual Data'!$Y$6:$Y$5544,'age-length prop'!J$89,'Individual Data'!$R$6:$R$5544,'age-length prop'!$C134,'Individual Data'!$N$6:$N$5544,'age-length prop'!$B$88)</f>
        <v>0</v>
      </c>
      <c r="K134" s="16">
        <f>SUMIFS('Individual Data'!$AB$6:$AB$5544,'Individual Data'!$V$6:$V$5544,'age-length prop'!$B134,'Individual Data'!$Y$6:$Y$5544,'age-length prop'!K$89,'Individual Data'!$R$6:$R$5544,'age-length prop'!$C134,'Individual Data'!$N$6:$N$5544,'age-length prop'!$B$88)</f>
        <v>0</v>
      </c>
      <c r="L134" s="16">
        <f>SUMIFS('Individual Data'!$AB$6:$AB$5544,'Individual Data'!$V$6:$V$5544,'age-length prop'!$B134,'Individual Data'!$Y$6:$Y$5544,'age-length prop'!L$89,'Individual Data'!$R$6:$R$5544,'age-length prop'!$C134,'Individual Data'!$N$6:$N$5544,'age-length prop'!$B$88)</f>
        <v>0</v>
      </c>
      <c r="M134" s="16">
        <f>SUMIFS('Individual Data'!$AB$6:$AB$5544,'Individual Data'!$V$6:$V$5544,'age-length prop'!$B134,'Individual Data'!$Y$6:$Y$5544,'age-length prop'!M$89,'Individual Data'!$R$6:$R$5544,'age-length prop'!$C134,'Individual Data'!$N$6:$N$5544,'age-length prop'!$B$88)</f>
        <v>0</v>
      </c>
      <c r="N134" s="16">
        <f>SUMIFS('Individual Data'!$AB$6:$AB$5544,'Individual Data'!$V$6:$V$5544,'age-length prop'!$B134,'Individual Data'!$Y$6:$Y$5544,'age-length prop'!N$89,'Individual Data'!$R$6:$R$5544,'age-length prop'!$C134,'Individual Data'!$N$6:$N$5544,'age-length prop'!$B$88)</f>
        <v>11.658097686375321</v>
      </c>
      <c r="O134" s="16">
        <f>SUMIFS('Individual Data'!$AB$6:$AB$5544,'Individual Data'!$V$6:$V$5544,'age-length prop'!$B134,'Individual Data'!$Y$6:$Y$5544,'age-length prop'!O$89,'Individual Data'!$R$6:$R$5544,'age-length prop'!$C134,'Individual Data'!$N$6:$N$5544,'age-length prop'!$B$88)</f>
        <v>2.518344052903343</v>
      </c>
      <c r="P134" s="16">
        <f>SUMIFS('Individual Data'!$AB$6:$AB$5544,'Individual Data'!$V$6:$V$5544,'age-length prop'!$B134,'Individual Data'!$Y$6:$Y$5544,'age-length prop'!P$89,'Individual Data'!$R$6:$R$5544,'age-length prop'!$C134,'Individual Data'!$N$6:$N$5544,'age-length prop'!$B$88)</f>
        <v>0</v>
      </c>
      <c r="Q134" s="38">
        <f t="shared" si="315"/>
        <v>0</v>
      </c>
      <c r="R134" s="30">
        <f t="shared" si="316"/>
        <v>0</v>
      </c>
      <c r="S134" s="30">
        <f t="shared" si="317"/>
        <v>0</v>
      </c>
      <c r="T134" s="30">
        <f t="shared" si="318"/>
        <v>0</v>
      </c>
      <c r="U134" s="30">
        <f t="shared" si="319"/>
        <v>0</v>
      </c>
      <c r="V134" s="30">
        <f t="shared" si="320"/>
        <v>0</v>
      </c>
      <c r="W134" s="30">
        <f t="shared" si="321"/>
        <v>0</v>
      </c>
      <c r="X134" s="30">
        <f t="shared" si="322"/>
        <v>0</v>
      </c>
      <c r="Y134" s="30">
        <f t="shared" si="323"/>
        <v>0</v>
      </c>
      <c r="Z134" s="30">
        <f t="shared" si="324"/>
        <v>0</v>
      </c>
      <c r="AA134" s="30">
        <f t="shared" si="325"/>
        <v>11.894554068195523</v>
      </c>
      <c r="AB134" s="30">
        <f t="shared" si="326"/>
        <v>2.5411168917226949</v>
      </c>
      <c r="AC134" s="30">
        <f t="shared" si="327"/>
        <v>0</v>
      </c>
      <c r="AD134" s="12">
        <f>VLOOKUP(A134,'PBT Tag Rates'!$B$5:$E$44,4,FALSE)</f>
        <v>0.96828396500000002</v>
      </c>
      <c r="AE134" s="30">
        <f t="shared" si="328"/>
        <v>0</v>
      </c>
      <c r="AF134" s="30">
        <f t="shared" si="329"/>
        <v>0</v>
      </c>
      <c r="AG134" s="30">
        <f t="shared" si="330"/>
        <v>0</v>
      </c>
      <c r="AH134" s="30">
        <f t="shared" si="331"/>
        <v>0</v>
      </c>
      <c r="AI134" s="30">
        <f t="shared" si="332"/>
        <v>0</v>
      </c>
      <c r="AJ134" s="30">
        <f t="shared" si="333"/>
        <v>0</v>
      </c>
      <c r="AK134" s="30">
        <f t="shared" si="334"/>
        <v>0</v>
      </c>
      <c r="AL134" s="30">
        <f t="shared" si="335"/>
        <v>0</v>
      </c>
      <c r="AM134" s="30">
        <f t="shared" si="336"/>
        <v>0</v>
      </c>
      <c r="AN134" s="30">
        <f t="shared" si="337"/>
        <v>0</v>
      </c>
      <c r="AO134" s="30">
        <f t="shared" si="338"/>
        <v>12.284158881217786</v>
      </c>
      <c r="AP134" s="30">
        <f t="shared" si="339"/>
        <v>2.62435089661192</v>
      </c>
      <c r="AQ134" s="30">
        <f t="shared" si="340"/>
        <v>0</v>
      </c>
      <c r="AS134" s="32">
        <f t="shared" si="342"/>
        <v>0</v>
      </c>
      <c r="AT134" s="33">
        <f t="shared" si="343"/>
        <v>14.908509777829707</v>
      </c>
      <c r="BH134" s="16"/>
      <c r="BI134" s="38">
        <f t="shared" si="344"/>
        <v>0</v>
      </c>
      <c r="BJ134" s="30">
        <f t="shared" si="345"/>
        <v>0</v>
      </c>
      <c r="BK134" s="30">
        <f t="shared" si="346"/>
        <v>0</v>
      </c>
      <c r="BL134" s="30">
        <f t="shared" si="347"/>
        <v>0</v>
      </c>
      <c r="BM134" s="30">
        <f t="shared" si="348"/>
        <v>0</v>
      </c>
      <c r="BN134" s="30">
        <f t="shared" si="349"/>
        <v>0</v>
      </c>
      <c r="BO134" s="30">
        <f t="shared" si="350"/>
        <v>0</v>
      </c>
      <c r="BP134" s="30">
        <f t="shared" si="351"/>
        <v>0</v>
      </c>
      <c r="BQ134" s="30">
        <f t="shared" si="352"/>
        <v>0</v>
      </c>
      <c r="BR134" s="30">
        <f t="shared" si="353"/>
        <v>0</v>
      </c>
      <c r="BS134" s="30">
        <f t="shared" si="354"/>
        <v>0.38960481302226313</v>
      </c>
      <c r="BT134" s="30">
        <f t="shared" si="355"/>
        <v>8.3234004889225055E-2</v>
      </c>
      <c r="BU134" s="30">
        <f t="shared" si="356"/>
        <v>0</v>
      </c>
      <c r="BV134" s="13">
        <f t="shared" si="341"/>
        <v>0</v>
      </c>
      <c r="BW134" s="30">
        <f>SUMIFS('Individual Data'!$X$6:$X$5544,'Individual Data'!$I$6:$I$5544,'age-length prop'!BW$7,'Individual Data'!$V$6:$V$5544,'age-length prop'!$B134,'Individual Data'!$R$6:$R$5544,'age-length prop'!$C134,'Individual Data'!$N$6:$N$5544,"M")</f>
        <v>0</v>
      </c>
      <c r="BX134" s="30">
        <f>SUMIFS('Individual Data'!$X$6:$X$5544,'Individual Data'!$I$6:$I$5544,'age-length prop'!BX$7,'Individual Data'!$V$6:$V$5544,'age-length prop'!$B134,'Individual Data'!$R$6:$R$5544,'age-length prop'!$C134,'Individual Data'!$N$6:$N$5544,"M")</f>
        <v>2</v>
      </c>
      <c r="BY134" s="45">
        <f t="shared" si="357"/>
        <v>0</v>
      </c>
      <c r="BZ134" s="16">
        <f t="shared" si="358"/>
        <v>0</v>
      </c>
      <c r="CA134" s="16">
        <f t="shared" si="359"/>
        <v>0</v>
      </c>
      <c r="CB134" s="16">
        <f t="shared" si="360"/>
        <v>0</v>
      </c>
      <c r="CC134" s="16">
        <f t="shared" si="361"/>
        <v>0</v>
      </c>
      <c r="CD134" s="16">
        <f t="shared" si="362"/>
        <v>0</v>
      </c>
      <c r="CE134" s="16">
        <f t="shared" si="363"/>
        <v>0</v>
      </c>
      <c r="CF134" s="16">
        <f t="shared" si="364"/>
        <v>0</v>
      </c>
      <c r="CG134" s="16">
        <f t="shared" si="365"/>
        <v>0</v>
      </c>
      <c r="CH134" s="16">
        <f t="shared" si="366"/>
        <v>0</v>
      </c>
      <c r="CI134" s="16">
        <f t="shared" si="367"/>
        <v>0</v>
      </c>
      <c r="CJ134" s="16">
        <f t="shared" si="368"/>
        <v>0</v>
      </c>
      <c r="CK134" s="46">
        <f t="shared" si="369"/>
        <v>0</v>
      </c>
      <c r="CL134" s="16"/>
      <c r="CM134" s="16">
        <f t="shared" si="370"/>
        <v>0</v>
      </c>
      <c r="CN134" s="16">
        <f t="shared" si="371"/>
        <v>0</v>
      </c>
      <c r="CO134" s="16">
        <f t="shared" si="372"/>
        <v>0</v>
      </c>
      <c r="CP134" s="16">
        <f t="shared" si="373"/>
        <v>0</v>
      </c>
      <c r="CQ134" s="16">
        <f t="shared" si="374"/>
        <v>0</v>
      </c>
      <c r="CR134" s="16">
        <f t="shared" si="375"/>
        <v>0</v>
      </c>
      <c r="CS134" s="16">
        <f t="shared" si="376"/>
        <v>0</v>
      </c>
      <c r="CT134" s="16">
        <f t="shared" si="377"/>
        <v>0</v>
      </c>
      <c r="CU134" s="16">
        <f t="shared" si="378"/>
        <v>0</v>
      </c>
      <c r="CV134" s="16">
        <f t="shared" si="379"/>
        <v>0</v>
      </c>
      <c r="CW134" s="16">
        <f t="shared" si="380"/>
        <v>0.38960481302226313</v>
      </c>
      <c r="CX134" s="16">
        <f t="shared" si="381"/>
        <v>8.3234004889225055E-2</v>
      </c>
      <c r="CY134" s="16">
        <f t="shared" si="382"/>
        <v>0</v>
      </c>
    </row>
    <row r="135" spans="1:103" x14ac:dyDescent="0.25">
      <c r="A135" t="s">
        <v>13</v>
      </c>
      <c r="B135" t="s">
        <v>3171</v>
      </c>
      <c r="C135">
        <v>5</v>
      </c>
      <c r="D135" s="16">
        <f>SUMIFS('Individual Data'!$AB$6:$AB$5544,'Individual Data'!$V$6:$V$5544,'age-length prop'!$B135,'Individual Data'!$Y$6:$Y$5544,'age-length prop'!D$89,'Individual Data'!$R$6:$R$5544,'age-length prop'!$C135,'Individual Data'!$N$6:$N$5544,'age-length prop'!$B$88)</f>
        <v>0</v>
      </c>
      <c r="E135" s="16">
        <f>SUMIFS('Individual Data'!$AB$6:$AB$5544,'Individual Data'!$V$6:$V$5544,'age-length prop'!$B135,'Individual Data'!$Y$6:$Y$5544,'age-length prop'!E$89,'Individual Data'!$R$6:$R$5544,'age-length prop'!$C135,'Individual Data'!$N$6:$N$5544,'age-length prop'!$B$88)</f>
        <v>0</v>
      </c>
      <c r="F135" s="16">
        <f>SUMIFS('Individual Data'!$AB$6:$AB$5544,'Individual Data'!$V$6:$V$5544,'age-length prop'!$B135,'Individual Data'!$Y$6:$Y$5544,'age-length prop'!F$89,'Individual Data'!$R$6:$R$5544,'age-length prop'!$C135,'Individual Data'!$N$6:$N$5544,'age-length prop'!$B$88)</f>
        <v>0</v>
      </c>
      <c r="G135" s="16">
        <f>SUMIFS('Individual Data'!$AB$6:$AB$5544,'Individual Data'!$V$6:$V$5544,'age-length prop'!$B135,'Individual Data'!$Y$6:$Y$5544,'age-length prop'!G$89,'Individual Data'!$R$6:$R$5544,'age-length prop'!$C135,'Individual Data'!$N$6:$N$5544,'age-length prop'!$B$88)</f>
        <v>0</v>
      </c>
      <c r="H135" s="16">
        <f>SUMIFS('Individual Data'!$AB$6:$AB$5544,'Individual Data'!$V$6:$V$5544,'age-length prop'!$B135,'Individual Data'!$Y$6:$Y$5544,'age-length prop'!H$89,'Individual Data'!$R$6:$R$5544,'age-length prop'!$C135,'Individual Data'!$N$6:$N$5544,'age-length prop'!$B$88)</f>
        <v>0</v>
      </c>
      <c r="I135" s="16">
        <f>SUMIFS('Individual Data'!$AB$6:$AB$5544,'Individual Data'!$V$6:$V$5544,'age-length prop'!$B135,'Individual Data'!$Y$6:$Y$5544,'age-length prop'!I$89,'Individual Data'!$R$6:$R$5544,'age-length prop'!$C135,'Individual Data'!$N$6:$N$5544,'age-length prop'!$B$88)</f>
        <v>0</v>
      </c>
      <c r="J135" s="16">
        <f>SUMIFS('Individual Data'!$AB$6:$AB$5544,'Individual Data'!$V$6:$V$5544,'age-length prop'!$B135,'Individual Data'!$Y$6:$Y$5544,'age-length prop'!J$89,'Individual Data'!$R$6:$R$5544,'age-length prop'!$C135,'Individual Data'!$N$6:$N$5544,'age-length prop'!$B$88)</f>
        <v>0</v>
      </c>
      <c r="K135" s="16">
        <f>SUMIFS('Individual Data'!$AB$6:$AB$5544,'Individual Data'!$V$6:$V$5544,'age-length prop'!$B135,'Individual Data'!$Y$6:$Y$5544,'age-length prop'!K$89,'Individual Data'!$R$6:$R$5544,'age-length prop'!$C135,'Individual Data'!$N$6:$N$5544,'age-length prop'!$B$88)</f>
        <v>0</v>
      </c>
      <c r="L135" s="16">
        <f>SUMIFS('Individual Data'!$AB$6:$AB$5544,'Individual Data'!$V$6:$V$5544,'age-length prop'!$B135,'Individual Data'!$Y$6:$Y$5544,'age-length prop'!L$89,'Individual Data'!$R$6:$R$5544,'age-length prop'!$C135,'Individual Data'!$N$6:$N$5544,'age-length prop'!$B$88)</f>
        <v>0</v>
      </c>
      <c r="M135" s="16">
        <f>SUMIFS('Individual Data'!$AB$6:$AB$5544,'Individual Data'!$V$6:$V$5544,'age-length prop'!$B135,'Individual Data'!$Y$6:$Y$5544,'age-length prop'!M$89,'Individual Data'!$R$6:$R$5544,'age-length prop'!$C135,'Individual Data'!$N$6:$N$5544,'age-length prop'!$B$88)</f>
        <v>2.518344052903343</v>
      </c>
      <c r="N135" s="16">
        <f>SUMIFS('Individual Data'!$AB$6:$AB$5544,'Individual Data'!$V$6:$V$5544,'age-length prop'!$B135,'Individual Data'!$Y$6:$Y$5544,'age-length prop'!N$89,'Individual Data'!$R$6:$R$5544,'age-length prop'!$C135,'Individual Data'!$N$6:$N$5544,'age-length prop'!$B$88)</f>
        <v>0</v>
      </c>
      <c r="O135" s="16">
        <f>SUMIFS('Individual Data'!$AB$6:$AB$5544,'Individual Data'!$V$6:$V$5544,'age-length prop'!$B135,'Individual Data'!$Y$6:$Y$5544,'age-length prop'!O$89,'Individual Data'!$R$6:$R$5544,'age-length prop'!$C135,'Individual Data'!$N$6:$N$5544,'age-length prop'!$B$88)</f>
        <v>0</v>
      </c>
      <c r="P135" s="16">
        <f>SUMIFS('Individual Data'!$AB$6:$AB$5544,'Individual Data'!$V$6:$V$5544,'age-length prop'!$B135,'Individual Data'!$Y$6:$Y$5544,'age-length prop'!P$89,'Individual Data'!$R$6:$R$5544,'age-length prop'!$C135,'Individual Data'!$N$6:$N$5544,'age-length prop'!$B$88)</f>
        <v>0</v>
      </c>
      <c r="Q135" s="38">
        <f t="shared" si="315"/>
        <v>0</v>
      </c>
      <c r="R135" s="30">
        <f t="shared" si="316"/>
        <v>0</v>
      </c>
      <c r="S135" s="30">
        <f t="shared" si="317"/>
        <v>0</v>
      </c>
      <c r="T135" s="30">
        <f t="shared" si="318"/>
        <v>0</v>
      </c>
      <c r="U135" s="30">
        <f t="shared" si="319"/>
        <v>0</v>
      </c>
      <c r="V135" s="30">
        <f t="shared" si="320"/>
        <v>0</v>
      </c>
      <c r="W135" s="30">
        <f t="shared" si="321"/>
        <v>0</v>
      </c>
      <c r="X135" s="30">
        <f t="shared" si="322"/>
        <v>0</v>
      </c>
      <c r="Y135" s="30">
        <f t="shared" si="323"/>
        <v>0</v>
      </c>
      <c r="Z135" s="30">
        <f t="shared" si="324"/>
        <v>2.5739212323889209</v>
      </c>
      <c r="AA135" s="30">
        <f t="shared" si="325"/>
        <v>0</v>
      </c>
      <c r="AB135" s="30">
        <f t="shared" si="326"/>
        <v>0</v>
      </c>
      <c r="AC135" s="30">
        <f t="shared" si="327"/>
        <v>0</v>
      </c>
      <c r="AD135" s="12">
        <f>VLOOKUP(A135,'PBT Tag Rates'!$B$5:$E$44,4,FALSE)</f>
        <v>0.96828396500000002</v>
      </c>
      <c r="AE135" s="30">
        <f t="shared" si="328"/>
        <v>0</v>
      </c>
      <c r="AF135" s="30">
        <f t="shared" si="329"/>
        <v>0</v>
      </c>
      <c r="AG135" s="30">
        <f t="shared" si="330"/>
        <v>0</v>
      </c>
      <c r="AH135" s="30">
        <f t="shared" si="331"/>
        <v>0</v>
      </c>
      <c r="AI135" s="30">
        <f t="shared" si="332"/>
        <v>0</v>
      </c>
      <c r="AJ135" s="30">
        <f t="shared" si="333"/>
        <v>0</v>
      </c>
      <c r="AK135" s="30">
        <f t="shared" si="334"/>
        <v>0</v>
      </c>
      <c r="AL135" s="30">
        <f t="shared" si="335"/>
        <v>0</v>
      </c>
      <c r="AM135" s="30">
        <f t="shared" si="336"/>
        <v>0</v>
      </c>
      <c r="AN135" s="30">
        <f t="shared" si="337"/>
        <v>2.6582297398562424</v>
      </c>
      <c r="AO135" s="30">
        <f t="shared" si="338"/>
        <v>0</v>
      </c>
      <c r="AP135" s="30">
        <f t="shared" si="339"/>
        <v>0</v>
      </c>
      <c r="AQ135" s="30">
        <f t="shared" si="340"/>
        <v>0</v>
      </c>
      <c r="AS135" s="32">
        <f t="shared" si="342"/>
        <v>0</v>
      </c>
      <c r="AT135" s="33">
        <f t="shared" si="343"/>
        <v>2.6582297398562424</v>
      </c>
      <c r="BH135" s="16"/>
      <c r="BI135" s="38">
        <f t="shared" si="344"/>
        <v>0</v>
      </c>
      <c r="BJ135" s="30">
        <f t="shared" si="345"/>
        <v>0</v>
      </c>
      <c r="BK135" s="30">
        <f t="shared" si="346"/>
        <v>0</v>
      </c>
      <c r="BL135" s="30">
        <f t="shared" si="347"/>
        <v>0</v>
      </c>
      <c r="BM135" s="30">
        <f t="shared" si="348"/>
        <v>0</v>
      </c>
      <c r="BN135" s="30">
        <f t="shared" si="349"/>
        <v>0</v>
      </c>
      <c r="BO135" s="30">
        <f t="shared" si="350"/>
        <v>0</v>
      </c>
      <c r="BP135" s="30">
        <f t="shared" si="351"/>
        <v>0</v>
      </c>
      <c r="BQ135" s="30">
        <f t="shared" si="352"/>
        <v>0</v>
      </c>
      <c r="BR135" s="30">
        <f t="shared" si="353"/>
        <v>8.4308507467321547E-2</v>
      </c>
      <c r="BS135" s="30">
        <f t="shared" si="354"/>
        <v>0</v>
      </c>
      <c r="BT135" s="30">
        <f t="shared" si="355"/>
        <v>0</v>
      </c>
      <c r="BU135" s="30">
        <f t="shared" si="356"/>
        <v>0</v>
      </c>
      <c r="BV135" s="13">
        <f t="shared" si="341"/>
        <v>0</v>
      </c>
      <c r="BW135" s="30">
        <f>SUMIFS('Individual Data'!$X$6:$X$5544,'Individual Data'!$I$6:$I$5544,'age-length prop'!BW$7,'Individual Data'!$V$6:$V$5544,'age-length prop'!$B135,'Individual Data'!$R$6:$R$5544,'age-length prop'!$C135,'Individual Data'!$N$6:$N$5544,"M")</f>
        <v>0</v>
      </c>
      <c r="BX135" s="30">
        <f>SUMIFS('Individual Data'!$X$6:$X$5544,'Individual Data'!$I$6:$I$5544,'age-length prop'!BX$7,'Individual Data'!$V$6:$V$5544,'age-length prop'!$B135,'Individual Data'!$R$6:$R$5544,'age-length prop'!$C135,'Individual Data'!$N$6:$N$5544,"M")</f>
        <v>1</v>
      </c>
      <c r="BY135" s="45">
        <f t="shared" si="357"/>
        <v>0</v>
      </c>
      <c r="BZ135" s="16">
        <f t="shared" si="358"/>
        <v>0</v>
      </c>
      <c r="CA135" s="16">
        <f t="shared" si="359"/>
        <v>0</v>
      </c>
      <c r="CB135" s="16">
        <f t="shared" si="360"/>
        <v>0</v>
      </c>
      <c r="CC135" s="16">
        <f t="shared" si="361"/>
        <v>0</v>
      </c>
      <c r="CD135" s="16">
        <f t="shared" si="362"/>
        <v>0</v>
      </c>
      <c r="CE135" s="16">
        <f t="shared" si="363"/>
        <v>0</v>
      </c>
      <c r="CF135" s="16">
        <f t="shared" si="364"/>
        <v>0</v>
      </c>
      <c r="CG135" s="16">
        <f t="shared" si="365"/>
        <v>0</v>
      </c>
      <c r="CH135" s="16">
        <f t="shared" si="366"/>
        <v>0</v>
      </c>
      <c r="CI135" s="16">
        <f t="shared" si="367"/>
        <v>0</v>
      </c>
      <c r="CJ135" s="16">
        <f t="shared" si="368"/>
        <v>0</v>
      </c>
      <c r="CK135" s="46">
        <f t="shared" si="369"/>
        <v>0</v>
      </c>
      <c r="CL135" s="16"/>
      <c r="CM135" s="16">
        <f t="shared" si="370"/>
        <v>0</v>
      </c>
      <c r="CN135" s="16">
        <f t="shared" si="371"/>
        <v>0</v>
      </c>
      <c r="CO135" s="16">
        <f t="shared" si="372"/>
        <v>0</v>
      </c>
      <c r="CP135" s="16">
        <f t="shared" si="373"/>
        <v>0</v>
      </c>
      <c r="CQ135" s="16">
        <f t="shared" si="374"/>
        <v>0</v>
      </c>
      <c r="CR135" s="16">
        <f t="shared" si="375"/>
        <v>0</v>
      </c>
      <c r="CS135" s="16">
        <f t="shared" si="376"/>
        <v>0</v>
      </c>
      <c r="CT135" s="16">
        <f t="shared" si="377"/>
        <v>0</v>
      </c>
      <c r="CU135" s="16">
        <f t="shared" si="378"/>
        <v>0</v>
      </c>
      <c r="CV135" s="16">
        <f t="shared" si="379"/>
        <v>8.4308507467321547E-2</v>
      </c>
      <c r="CW135" s="16">
        <f t="shared" si="380"/>
        <v>0</v>
      </c>
      <c r="CX135" s="16">
        <f t="shared" si="381"/>
        <v>0</v>
      </c>
      <c r="CY135" s="16">
        <f t="shared" si="382"/>
        <v>0</v>
      </c>
    </row>
    <row r="136" spans="1:103" x14ac:dyDescent="0.25">
      <c r="A136" t="s">
        <v>13</v>
      </c>
      <c r="B136" t="s">
        <v>3169</v>
      </c>
      <c r="C136">
        <v>5</v>
      </c>
      <c r="D136" s="16">
        <f>SUMIFS('Individual Data'!$AB$6:$AB$5544,'Individual Data'!$V$6:$V$5544,'age-length prop'!$B136,'Individual Data'!$Y$6:$Y$5544,'age-length prop'!D$89,'Individual Data'!$R$6:$R$5544,'age-length prop'!$C136,'Individual Data'!$N$6:$N$5544,'age-length prop'!$B$88)</f>
        <v>0</v>
      </c>
      <c r="E136" s="16">
        <f>SUMIFS('Individual Data'!$AB$6:$AB$5544,'Individual Data'!$V$6:$V$5544,'age-length prop'!$B136,'Individual Data'!$Y$6:$Y$5544,'age-length prop'!E$89,'Individual Data'!$R$6:$R$5544,'age-length prop'!$C136,'Individual Data'!$N$6:$N$5544,'age-length prop'!$B$88)</f>
        <v>0</v>
      </c>
      <c r="F136" s="16">
        <f>SUMIFS('Individual Data'!$AB$6:$AB$5544,'Individual Data'!$V$6:$V$5544,'age-length prop'!$B136,'Individual Data'!$Y$6:$Y$5544,'age-length prop'!F$89,'Individual Data'!$R$6:$R$5544,'age-length prop'!$C136,'Individual Data'!$N$6:$N$5544,'age-length prop'!$B$88)</f>
        <v>0</v>
      </c>
      <c r="G136" s="16">
        <f>SUMIFS('Individual Data'!$AB$6:$AB$5544,'Individual Data'!$V$6:$V$5544,'age-length prop'!$B136,'Individual Data'!$Y$6:$Y$5544,'age-length prop'!G$89,'Individual Data'!$R$6:$R$5544,'age-length prop'!$C136,'Individual Data'!$N$6:$N$5544,'age-length prop'!$B$88)</f>
        <v>0</v>
      </c>
      <c r="H136" s="16">
        <f>SUMIFS('Individual Data'!$AB$6:$AB$5544,'Individual Data'!$V$6:$V$5544,'age-length prop'!$B136,'Individual Data'!$Y$6:$Y$5544,'age-length prop'!H$89,'Individual Data'!$R$6:$R$5544,'age-length prop'!$C136,'Individual Data'!$N$6:$N$5544,'age-length prop'!$B$88)</f>
        <v>0</v>
      </c>
      <c r="I136" s="16">
        <f>SUMIFS('Individual Data'!$AB$6:$AB$5544,'Individual Data'!$V$6:$V$5544,'age-length prop'!$B136,'Individual Data'!$Y$6:$Y$5544,'age-length prop'!I$89,'Individual Data'!$R$6:$R$5544,'age-length prop'!$C136,'Individual Data'!$N$6:$N$5544,'age-length prop'!$B$88)</f>
        <v>0</v>
      </c>
      <c r="J136" s="16">
        <f>SUMIFS('Individual Data'!$AB$6:$AB$5544,'Individual Data'!$V$6:$V$5544,'age-length prop'!$B136,'Individual Data'!$Y$6:$Y$5544,'age-length prop'!J$89,'Individual Data'!$R$6:$R$5544,'age-length prop'!$C136,'Individual Data'!$N$6:$N$5544,'age-length prop'!$B$88)</f>
        <v>0</v>
      </c>
      <c r="K136" s="16">
        <f>SUMIFS('Individual Data'!$AB$6:$AB$5544,'Individual Data'!$V$6:$V$5544,'age-length prop'!$B136,'Individual Data'!$Y$6:$Y$5544,'age-length prop'!K$89,'Individual Data'!$R$6:$R$5544,'age-length prop'!$C136,'Individual Data'!$N$6:$N$5544,'age-length prop'!$B$88)</f>
        <v>0</v>
      </c>
      <c r="L136" s="16">
        <f>SUMIFS('Individual Data'!$AB$6:$AB$5544,'Individual Data'!$V$6:$V$5544,'age-length prop'!$B136,'Individual Data'!$Y$6:$Y$5544,'age-length prop'!L$89,'Individual Data'!$R$6:$R$5544,'age-length prop'!$C136,'Individual Data'!$N$6:$N$5544,'age-length prop'!$B$88)</f>
        <v>0</v>
      </c>
      <c r="M136" s="16">
        <f>SUMIFS('Individual Data'!$AB$6:$AB$5544,'Individual Data'!$V$6:$V$5544,'age-length prop'!$B136,'Individual Data'!$Y$6:$Y$5544,'age-length prop'!M$89,'Individual Data'!$R$6:$R$5544,'age-length prop'!$C136,'Individual Data'!$N$6:$N$5544,'age-length prop'!$B$88)</f>
        <v>0</v>
      </c>
      <c r="N136" s="16">
        <f>SUMIFS('Individual Data'!$AB$6:$AB$5544,'Individual Data'!$V$6:$V$5544,'age-length prop'!$B136,'Individual Data'!$Y$6:$Y$5544,'age-length prop'!N$89,'Individual Data'!$R$6:$R$5544,'age-length prop'!$C136,'Individual Data'!$N$6:$N$5544,'age-length prop'!$B$88)</f>
        <v>2.518344052903343</v>
      </c>
      <c r="O136" s="16">
        <f>SUMIFS('Individual Data'!$AB$6:$AB$5544,'Individual Data'!$V$6:$V$5544,'age-length prop'!$B136,'Individual Data'!$Y$6:$Y$5544,'age-length prop'!O$89,'Individual Data'!$R$6:$R$5544,'age-length prop'!$C136,'Individual Data'!$N$6:$N$5544,'age-length prop'!$B$88)</f>
        <v>0</v>
      </c>
      <c r="P136" s="16">
        <f>SUMIFS('Individual Data'!$AB$6:$AB$5544,'Individual Data'!$V$6:$V$5544,'age-length prop'!$B136,'Individual Data'!$Y$6:$Y$5544,'age-length prop'!P$89,'Individual Data'!$R$6:$R$5544,'age-length prop'!$C136,'Individual Data'!$N$6:$N$5544,'age-length prop'!$B$88)</f>
        <v>0</v>
      </c>
      <c r="Q136" s="38">
        <f t="shared" si="315"/>
        <v>0</v>
      </c>
      <c r="R136" s="30">
        <f t="shared" si="316"/>
        <v>0</v>
      </c>
      <c r="S136" s="30">
        <f t="shared" si="317"/>
        <v>0</v>
      </c>
      <c r="T136" s="30">
        <f t="shared" si="318"/>
        <v>0</v>
      </c>
      <c r="U136" s="30">
        <f t="shared" si="319"/>
        <v>0</v>
      </c>
      <c r="V136" s="30">
        <f t="shared" si="320"/>
        <v>0</v>
      </c>
      <c r="W136" s="30">
        <f t="shared" si="321"/>
        <v>0</v>
      </c>
      <c r="X136" s="30">
        <f t="shared" si="322"/>
        <v>0</v>
      </c>
      <c r="Y136" s="30">
        <f t="shared" si="323"/>
        <v>0</v>
      </c>
      <c r="Z136" s="30">
        <f t="shared" si="324"/>
        <v>0</v>
      </c>
      <c r="AA136" s="30">
        <f t="shared" si="325"/>
        <v>2.5694225855205364</v>
      </c>
      <c r="AB136" s="30">
        <f t="shared" si="326"/>
        <v>0</v>
      </c>
      <c r="AC136" s="30">
        <f t="shared" si="327"/>
        <v>0</v>
      </c>
      <c r="AD136" s="12">
        <f>VLOOKUP(A136,'PBT Tag Rates'!$B$5:$E$44,4,FALSE)</f>
        <v>0.96828396500000002</v>
      </c>
      <c r="AE136" s="30">
        <f t="shared" si="328"/>
        <v>0</v>
      </c>
      <c r="AF136" s="30">
        <f t="shared" si="329"/>
        <v>0</v>
      </c>
      <c r="AG136" s="30">
        <f t="shared" si="330"/>
        <v>0</v>
      </c>
      <c r="AH136" s="30">
        <f t="shared" si="331"/>
        <v>0</v>
      </c>
      <c r="AI136" s="30">
        <f t="shared" si="332"/>
        <v>0</v>
      </c>
      <c r="AJ136" s="30">
        <f t="shared" si="333"/>
        <v>0</v>
      </c>
      <c r="AK136" s="30">
        <f t="shared" si="334"/>
        <v>0</v>
      </c>
      <c r="AL136" s="30">
        <f t="shared" si="335"/>
        <v>0</v>
      </c>
      <c r="AM136" s="30">
        <f t="shared" si="336"/>
        <v>0</v>
      </c>
      <c r="AN136" s="30">
        <f t="shared" si="337"/>
        <v>0</v>
      </c>
      <c r="AO136" s="30">
        <f t="shared" si="338"/>
        <v>2.6535837403034308</v>
      </c>
      <c r="AP136" s="30">
        <f t="shared" si="339"/>
        <v>0</v>
      </c>
      <c r="AQ136" s="30">
        <f t="shared" si="340"/>
        <v>0</v>
      </c>
      <c r="AS136" s="32">
        <f t="shared" si="342"/>
        <v>0</v>
      </c>
      <c r="AT136" s="33">
        <f t="shared" si="343"/>
        <v>2.6535837403034308</v>
      </c>
      <c r="BH136" s="16"/>
      <c r="BI136" s="38">
        <f t="shared" si="344"/>
        <v>0</v>
      </c>
      <c r="BJ136" s="30">
        <f t="shared" si="345"/>
        <v>0</v>
      </c>
      <c r="BK136" s="30">
        <f t="shared" si="346"/>
        <v>0</v>
      </c>
      <c r="BL136" s="30">
        <f t="shared" si="347"/>
        <v>0</v>
      </c>
      <c r="BM136" s="30">
        <f t="shared" si="348"/>
        <v>0</v>
      </c>
      <c r="BN136" s="30">
        <f t="shared" si="349"/>
        <v>0</v>
      </c>
      <c r="BO136" s="30">
        <f t="shared" si="350"/>
        <v>0</v>
      </c>
      <c r="BP136" s="30">
        <f t="shared" si="351"/>
        <v>0</v>
      </c>
      <c r="BQ136" s="30">
        <f t="shared" si="352"/>
        <v>0</v>
      </c>
      <c r="BR136" s="30">
        <f t="shared" si="353"/>
        <v>0</v>
      </c>
      <c r="BS136" s="30">
        <f t="shared" si="354"/>
        <v>8.4161154782894432E-2</v>
      </c>
      <c r="BT136" s="30">
        <f t="shared" si="355"/>
        <v>0</v>
      </c>
      <c r="BU136" s="30">
        <f t="shared" si="356"/>
        <v>0</v>
      </c>
      <c r="BV136" s="13">
        <f t="shared" si="341"/>
        <v>0</v>
      </c>
      <c r="BW136" s="30">
        <f>SUMIFS('Individual Data'!$X$6:$X$5544,'Individual Data'!$I$6:$I$5544,'age-length prop'!BW$7,'Individual Data'!$V$6:$V$5544,'age-length prop'!$B136,'Individual Data'!$R$6:$R$5544,'age-length prop'!$C136,'Individual Data'!$N$6:$N$5544,"M")</f>
        <v>0</v>
      </c>
      <c r="BX136" s="30">
        <f>SUMIFS('Individual Data'!$X$6:$X$5544,'Individual Data'!$I$6:$I$5544,'age-length prop'!BX$7,'Individual Data'!$V$6:$V$5544,'age-length prop'!$B136,'Individual Data'!$R$6:$R$5544,'age-length prop'!$C136,'Individual Data'!$N$6:$N$5544,"M")</f>
        <v>1</v>
      </c>
      <c r="BY136" s="45">
        <f t="shared" si="357"/>
        <v>0</v>
      </c>
      <c r="BZ136" s="16">
        <f t="shared" si="358"/>
        <v>0</v>
      </c>
      <c r="CA136" s="16">
        <f t="shared" si="359"/>
        <v>0</v>
      </c>
      <c r="CB136" s="16">
        <f t="shared" si="360"/>
        <v>0</v>
      </c>
      <c r="CC136" s="16">
        <f t="shared" si="361"/>
        <v>0</v>
      </c>
      <c r="CD136" s="16">
        <f t="shared" si="362"/>
        <v>0</v>
      </c>
      <c r="CE136" s="16">
        <f t="shared" si="363"/>
        <v>0</v>
      </c>
      <c r="CF136" s="16">
        <f t="shared" si="364"/>
        <v>0</v>
      </c>
      <c r="CG136" s="16">
        <f t="shared" si="365"/>
        <v>0</v>
      </c>
      <c r="CH136" s="16">
        <f t="shared" si="366"/>
        <v>0</v>
      </c>
      <c r="CI136" s="16">
        <f t="shared" si="367"/>
        <v>0</v>
      </c>
      <c r="CJ136" s="16">
        <f t="shared" si="368"/>
        <v>0</v>
      </c>
      <c r="CK136" s="46">
        <f t="shared" si="369"/>
        <v>0</v>
      </c>
      <c r="CL136" s="16"/>
      <c r="CM136" s="16">
        <f t="shared" si="370"/>
        <v>0</v>
      </c>
      <c r="CN136" s="16">
        <f t="shared" si="371"/>
        <v>0</v>
      </c>
      <c r="CO136" s="16">
        <f t="shared" si="372"/>
        <v>0</v>
      </c>
      <c r="CP136" s="16">
        <f t="shared" si="373"/>
        <v>0</v>
      </c>
      <c r="CQ136" s="16">
        <f t="shared" si="374"/>
        <v>0</v>
      </c>
      <c r="CR136" s="16">
        <f t="shared" si="375"/>
        <v>0</v>
      </c>
      <c r="CS136" s="16">
        <f t="shared" si="376"/>
        <v>0</v>
      </c>
      <c r="CT136" s="16">
        <f t="shared" si="377"/>
        <v>0</v>
      </c>
      <c r="CU136" s="16">
        <f t="shared" si="378"/>
        <v>0</v>
      </c>
      <c r="CV136" s="16">
        <f t="shared" si="379"/>
        <v>0</v>
      </c>
      <c r="CW136" s="16">
        <f t="shared" si="380"/>
        <v>8.4161154782894432E-2</v>
      </c>
      <c r="CX136" s="16">
        <f t="shared" si="381"/>
        <v>0</v>
      </c>
      <c r="CY136" s="16">
        <f t="shared" si="382"/>
        <v>0</v>
      </c>
    </row>
    <row r="137" spans="1:103" x14ac:dyDescent="0.25">
      <c r="A137" t="s">
        <v>13</v>
      </c>
      <c r="B137" t="s">
        <v>3079</v>
      </c>
      <c r="C137">
        <v>5</v>
      </c>
      <c r="D137" s="16">
        <f>SUMIFS('Individual Data'!$AB$6:$AB$5544,'Individual Data'!$V$6:$V$5544,'age-length prop'!$B137,'Individual Data'!$Y$6:$Y$5544,'age-length prop'!D$89,'Individual Data'!$R$6:$R$5544,'age-length prop'!$C137,'Individual Data'!$N$6:$N$5544,'age-length prop'!$B$88)</f>
        <v>0</v>
      </c>
      <c r="E137" s="16">
        <f>SUMIFS('Individual Data'!$AB$6:$AB$5544,'Individual Data'!$V$6:$V$5544,'age-length prop'!$B137,'Individual Data'!$Y$6:$Y$5544,'age-length prop'!E$89,'Individual Data'!$R$6:$R$5544,'age-length prop'!$C137,'Individual Data'!$N$6:$N$5544,'age-length prop'!$B$88)</f>
        <v>0</v>
      </c>
      <c r="F137" s="16">
        <f>SUMIFS('Individual Data'!$AB$6:$AB$5544,'Individual Data'!$V$6:$V$5544,'age-length prop'!$B137,'Individual Data'!$Y$6:$Y$5544,'age-length prop'!F$89,'Individual Data'!$R$6:$R$5544,'age-length prop'!$C137,'Individual Data'!$N$6:$N$5544,'age-length prop'!$B$88)</f>
        <v>0</v>
      </c>
      <c r="G137" s="16">
        <f>SUMIFS('Individual Data'!$AB$6:$AB$5544,'Individual Data'!$V$6:$V$5544,'age-length prop'!$B137,'Individual Data'!$Y$6:$Y$5544,'age-length prop'!G$89,'Individual Data'!$R$6:$R$5544,'age-length prop'!$C137,'Individual Data'!$N$6:$N$5544,'age-length prop'!$B$88)</f>
        <v>0</v>
      </c>
      <c r="H137" s="16">
        <f>SUMIFS('Individual Data'!$AB$6:$AB$5544,'Individual Data'!$V$6:$V$5544,'age-length prop'!$B137,'Individual Data'!$Y$6:$Y$5544,'age-length prop'!H$89,'Individual Data'!$R$6:$R$5544,'age-length prop'!$C137,'Individual Data'!$N$6:$N$5544,'age-length prop'!$B$88)</f>
        <v>0</v>
      </c>
      <c r="I137" s="16">
        <f>SUMIFS('Individual Data'!$AB$6:$AB$5544,'Individual Data'!$V$6:$V$5544,'age-length prop'!$B137,'Individual Data'!$Y$6:$Y$5544,'age-length prop'!I$89,'Individual Data'!$R$6:$R$5544,'age-length prop'!$C137,'Individual Data'!$N$6:$N$5544,'age-length prop'!$B$88)</f>
        <v>0</v>
      </c>
      <c r="J137" s="16">
        <f>SUMIFS('Individual Data'!$AB$6:$AB$5544,'Individual Data'!$V$6:$V$5544,'age-length prop'!$B137,'Individual Data'!$Y$6:$Y$5544,'age-length prop'!J$89,'Individual Data'!$R$6:$R$5544,'age-length prop'!$C137,'Individual Data'!$N$6:$N$5544,'age-length prop'!$B$88)</f>
        <v>0</v>
      </c>
      <c r="K137" s="16">
        <f>SUMIFS('Individual Data'!$AB$6:$AB$5544,'Individual Data'!$V$6:$V$5544,'age-length prop'!$B137,'Individual Data'!$Y$6:$Y$5544,'age-length prop'!K$89,'Individual Data'!$R$6:$R$5544,'age-length prop'!$C137,'Individual Data'!$N$6:$N$5544,'age-length prop'!$B$88)</f>
        <v>2.518344052903343</v>
      </c>
      <c r="L137" s="16">
        <f>SUMIFS('Individual Data'!$AB$6:$AB$5544,'Individual Data'!$V$6:$V$5544,'age-length prop'!$B137,'Individual Data'!$Y$6:$Y$5544,'age-length prop'!L$89,'Individual Data'!$R$6:$R$5544,'age-length prop'!$C137,'Individual Data'!$N$6:$N$5544,'age-length prop'!$B$88)</f>
        <v>2.518344052903343</v>
      </c>
      <c r="M137" s="16">
        <f>SUMIFS('Individual Data'!$AB$6:$AB$5544,'Individual Data'!$V$6:$V$5544,'age-length prop'!$B137,'Individual Data'!$Y$6:$Y$5544,'age-length prop'!M$89,'Individual Data'!$R$6:$R$5544,'age-length prop'!$C137,'Individual Data'!$N$6:$N$5544,'age-length prop'!$B$88)</f>
        <v>2.518344052903343</v>
      </c>
      <c r="N137" s="16">
        <f>SUMIFS('Individual Data'!$AB$6:$AB$5544,'Individual Data'!$V$6:$V$5544,'age-length prop'!$B137,'Individual Data'!$Y$6:$Y$5544,'age-length prop'!N$89,'Individual Data'!$R$6:$R$5544,'age-length prop'!$C137,'Individual Data'!$N$6:$N$5544,'age-length prop'!$B$88)</f>
        <v>16.694785792182007</v>
      </c>
      <c r="O137" s="16">
        <f>SUMIFS('Individual Data'!$AB$6:$AB$5544,'Individual Data'!$V$6:$V$5544,'age-length prop'!$B137,'Individual Data'!$Y$6:$Y$5544,'age-length prop'!O$89,'Individual Data'!$R$6:$R$5544,'age-length prop'!$C137,'Individual Data'!$N$6:$N$5544,'age-length prop'!$B$88)</f>
        <v>28.352883478557327</v>
      </c>
      <c r="P137" s="16">
        <f>SUMIFS('Individual Data'!$AB$6:$AB$5544,'Individual Data'!$V$6:$V$5544,'age-length prop'!$B137,'Individual Data'!$Y$6:$Y$5544,'age-length prop'!P$89,'Individual Data'!$R$6:$R$5544,'age-length prop'!$C137,'Individual Data'!$N$6:$N$5544,'age-length prop'!$B$88)</f>
        <v>23.316195372750641</v>
      </c>
      <c r="Q137" s="38">
        <f t="shared" si="315"/>
        <v>0</v>
      </c>
      <c r="R137" s="30">
        <f t="shared" si="316"/>
        <v>0</v>
      </c>
      <c r="S137" s="30">
        <f t="shared" si="317"/>
        <v>0</v>
      </c>
      <c r="T137" s="30">
        <f t="shared" si="318"/>
        <v>0</v>
      </c>
      <c r="U137" s="30">
        <f t="shared" si="319"/>
        <v>0</v>
      </c>
      <c r="V137" s="30">
        <f t="shared" si="320"/>
        <v>0</v>
      </c>
      <c r="W137" s="30">
        <f t="shared" si="321"/>
        <v>0</v>
      </c>
      <c r="X137" s="30">
        <f t="shared" si="322"/>
        <v>2.5487403415540046</v>
      </c>
      <c r="Y137" s="30">
        <f t="shared" si="323"/>
        <v>2.5397035473889065</v>
      </c>
      <c r="Z137" s="30">
        <f t="shared" si="324"/>
        <v>2.5739212323889209</v>
      </c>
      <c r="AA137" s="30">
        <f t="shared" si="325"/>
        <v>17.033399239236594</v>
      </c>
      <c r="AB137" s="30">
        <f t="shared" si="326"/>
        <v>28.609272451611531</v>
      </c>
      <c r="AC137" s="30">
        <f t="shared" si="327"/>
        <v>26.281098354729355</v>
      </c>
      <c r="AD137" s="12">
        <f>VLOOKUP(A137,'PBT Tag Rates'!$B$5:$E$44,4,FALSE)</f>
        <v>0.96828396500000002</v>
      </c>
      <c r="AE137" s="30">
        <f t="shared" si="328"/>
        <v>0</v>
      </c>
      <c r="AF137" s="30">
        <f t="shared" si="329"/>
        <v>0</v>
      </c>
      <c r="AG137" s="30">
        <f t="shared" si="330"/>
        <v>0</v>
      </c>
      <c r="AH137" s="30">
        <f t="shared" si="331"/>
        <v>0</v>
      </c>
      <c r="AI137" s="30">
        <f t="shared" si="332"/>
        <v>0</v>
      </c>
      <c r="AJ137" s="30">
        <f t="shared" si="333"/>
        <v>0</v>
      </c>
      <c r="AK137" s="30">
        <f t="shared" si="334"/>
        <v>0</v>
      </c>
      <c r="AL137" s="30">
        <f t="shared" si="335"/>
        <v>2.6322240517057458</v>
      </c>
      <c r="AM137" s="30">
        <f t="shared" si="336"/>
        <v>2.6228912583395991</v>
      </c>
      <c r="AN137" s="30">
        <f t="shared" si="337"/>
        <v>2.6582297398562424</v>
      </c>
      <c r="AO137" s="30">
        <f t="shared" si="338"/>
        <v>17.591326361824645</v>
      </c>
      <c r="AP137" s="30">
        <f t="shared" si="339"/>
        <v>29.546366030766119</v>
      </c>
      <c r="AQ137" s="30">
        <f t="shared" si="340"/>
        <v>27.141932846868279</v>
      </c>
      <c r="AS137" s="32">
        <f t="shared" si="342"/>
        <v>0</v>
      </c>
      <c r="AT137" s="33">
        <f t="shared" si="343"/>
        <v>82.19297028936063</v>
      </c>
      <c r="BH137" s="16"/>
      <c r="BI137" s="38">
        <f t="shared" si="344"/>
        <v>0</v>
      </c>
      <c r="BJ137" s="30">
        <f t="shared" si="345"/>
        <v>0</v>
      </c>
      <c r="BK137" s="30">
        <f t="shared" si="346"/>
        <v>0</v>
      </c>
      <c r="BL137" s="30">
        <f t="shared" si="347"/>
        <v>0</v>
      </c>
      <c r="BM137" s="30">
        <f t="shared" si="348"/>
        <v>0</v>
      </c>
      <c r="BN137" s="30">
        <f t="shared" si="349"/>
        <v>0</v>
      </c>
      <c r="BO137" s="30">
        <f t="shared" si="350"/>
        <v>0</v>
      </c>
      <c r="BP137" s="30">
        <f t="shared" si="351"/>
        <v>8.3483710151741164E-2</v>
      </c>
      <c r="BQ137" s="30">
        <f t="shared" si="352"/>
        <v>8.3187710950692662E-2</v>
      </c>
      <c r="BR137" s="30">
        <f t="shared" si="353"/>
        <v>8.4308507467321547E-2</v>
      </c>
      <c r="BS137" s="30">
        <f t="shared" si="354"/>
        <v>0.55792712258805111</v>
      </c>
      <c r="BT137" s="30">
        <f t="shared" si="355"/>
        <v>0.93709357915458824</v>
      </c>
      <c r="BU137" s="30">
        <f t="shared" si="356"/>
        <v>0.86083449213892393</v>
      </c>
      <c r="BV137" s="13">
        <f t="shared" si="341"/>
        <v>8.3333333333333329E-2</v>
      </c>
      <c r="BW137" s="30">
        <f>SUMIFS('Individual Data'!$X$6:$X$5544,'Individual Data'!$I$6:$I$5544,'age-length prop'!BW$7,'Individual Data'!$V$6:$V$5544,'age-length prop'!$B137,'Individual Data'!$R$6:$R$5544,'age-length prop'!$C137,'Individual Data'!$N$6:$N$5544,"M")</f>
        <v>1</v>
      </c>
      <c r="BX137" s="30">
        <f>SUMIFS('Individual Data'!$X$6:$X$5544,'Individual Data'!$I$6:$I$5544,'age-length prop'!BX$7,'Individual Data'!$V$6:$V$5544,'age-length prop'!$B137,'Individual Data'!$R$6:$R$5544,'age-length prop'!$C137,'Individual Data'!$N$6:$N$5544,"M")</f>
        <v>11</v>
      </c>
      <c r="BY137" s="45">
        <f t="shared" si="357"/>
        <v>0</v>
      </c>
      <c r="BZ137" s="16">
        <f t="shared" si="358"/>
        <v>0</v>
      </c>
      <c r="CA137" s="16">
        <f t="shared" si="359"/>
        <v>0</v>
      </c>
      <c r="CB137" s="16">
        <f t="shared" si="360"/>
        <v>0</v>
      </c>
      <c r="CC137" s="16">
        <f t="shared" si="361"/>
        <v>0</v>
      </c>
      <c r="CD137" s="16">
        <f t="shared" si="362"/>
        <v>0</v>
      </c>
      <c r="CE137" s="16">
        <f t="shared" si="363"/>
        <v>0</v>
      </c>
      <c r="CF137" s="16">
        <f t="shared" si="364"/>
        <v>6.9569758459784303E-3</v>
      </c>
      <c r="CG137" s="16">
        <f t="shared" si="365"/>
        <v>6.9323092458910551E-3</v>
      </c>
      <c r="CH137" s="16">
        <f t="shared" si="366"/>
        <v>7.0257089556101287E-3</v>
      </c>
      <c r="CI137" s="16">
        <f t="shared" si="367"/>
        <v>4.649392688233759E-2</v>
      </c>
      <c r="CJ137" s="16">
        <f t="shared" si="368"/>
        <v>7.8091131596215682E-2</v>
      </c>
      <c r="CK137" s="46">
        <f t="shared" si="369"/>
        <v>7.1736207678243652E-2</v>
      </c>
      <c r="CL137" s="16"/>
      <c r="CM137" s="16">
        <f t="shared" si="370"/>
        <v>0</v>
      </c>
      <c r="CN137" s="16">
        <f t="shared" si="371"/>
        <v>0</v>
      </c>
      <c r="CO137" s="16">
        <f t="shared" si="372"/>
        <v>0</v>
      </c>
      <c r="CP137" s="16">
        <f t="shared" si="373"/>
        <v>0</v>
      </c>
      <c r="CQ137" s="16">
        <f t="shared" si="374"/>
        <v>0</v>
      </c>
      <c r="CR137" s="16">
        <f t="shared" si="375"/>
        <v>0</v>
      </c>
      <c r="CS137" s="16">
        <f t="shared" si="376"/>
        <v>0</v>
      </c>
      <c r="CT137" s="16">
        <f t="shared" si="377"/>
        <v>7.6526734305762734E-2</v>
      </c>
      <c r="CU137" s="16">
        <f t="shared" si="378"/>
        <v>7.6255401704801606E-2</v>
      </c>
      <c r="CV137" s="16">
        <f t="shared" si="379"/>
        <v>7.7282798511711409E-2</v>
      </c>
      <c r="CW137" s="16">
        <f t="shared" si="380"/>
        <v>0.51143319570571344</v>
      </c>
      <c r="CX137" s="16">
        <f t="shared" si="381"/>
        <v>0.85900244755837252</v>
      </c>
      <c r="CY137" s="16">
        <f t="shared" si="382"/>
        <v>0.7890982844606802</v>
      </c>
    </row>
    <row r="138" spans="1:103" x14ac:dyDescent="0.25">
      <c r="A138" t="s">
        <v>281</v>
      </c>
      <c r="B138" t="s">
        <v>3170</v>
      </c>
      <c r="C138">
        <v>4</v>
      </c>
      <c r="D138" s="16">
        <f>SUMIFS('Individual Data'!$AB$6:$AB$5544,'Individual Data'!$V$6:$V$5544,'age-length prop'!$B138,'Individual Data'!$Y$6:$Y$5544,'age-length prop'!D$89,'Individual Data'!$R$6:$R$5544,'age-length prop'!$C138,'Individual Data'!$N$6:$N$5544,'age-length prop'!$B$88)</f>
        <v>0</v>
      </c>
      <c r="E138" s="16">
        <f>SUMIFS('Individual Data'!$AB$6:$AB$5544,'Individual Data'!$V$6:$V$5544,'age-length prop'!$B138,'Individual Data'!$Y$6:$Y$5544,'age-length prop'!E$89,'Individual Data'!$R$6:$R$5544,'age-length prop'!$C138,'Individual Data'!$N$6:$N$5544,'age-length prop'!$B$88)</f>
        <v>0</v>
      </c>
      <c r="F138" s="16">
        <f>SUMIFS('Individual Data'!$AB$6:$AB$5544,'Individual Data'!$V$6:$V$5544,'age-length prop'!$B138,'Individual Data'!$Y$6:$Y$5544,'age-length prop'!F$89,'Individual Data'!$R$6:$R$5544,'age-length prop'!$C138,'Individual Data'!$N$6:$N$5544,'age-length prop'!$B$88)</f>
        <v>0</v>
      </c>
      <c r="G138" s="16">
        <f>SUMIFS('Individual Data'!$AB$6:$AB$5544,'Individual Data'!$V$6:$V$5544,'age-length prop'!$B138,'Individual Data'!$Y$6:$Y$5544,'age-length prop'!G$89,'Individual Data'!$R$6:$R$5544,'age-length prop'!$C138,'Individual Data'!$N$6:$N$5544,'age-length prop'!$B$88)</f>
        <v>0</v>
      </c>
      <c r="H138" s="16">
        <f>SUMIFS('Individual Data'!$AB$6:$AB$5544,'Individual Data'!$V$6:$V$5544,'age-length prop'!$B138,'Individual Data'!$Y$6:$Y$5544,'age-length prop'!H$89,'Individual Data'!$R$6:$R$5544,'age-length prop'!$C138,'Individual Data'!$N$6:$N$5544,'age-length prop'!$B$88)</f>
        <v>0</v>
      </c>
      <c r="I138" s="16">
        <f>SUMIFS('Individual Data'!$AB$6:$AB$5544,'Individual Data'!$V$6:$V$5544,'age-length prop'!$B138,'Individual Data'!$Y$6:$Y$5544,'age-length prop'!I$89,'Individual Data'!$R$6:$R$5544,'age-length prop'!$C138,'Individual Data'!$N$6:$N$5544,'age-length prop'!$B$88)</f>
        <v>11.658097686375321</v>
      </c>
      <c r="J138" s="16">
        <f>SUMIFS('Individual Data'!$AB$6:$AB$5544,'Individual Data'!$V$6:$V$5544,'age-length prop'!$B138,'Individual Data'!$Y$6:$Y$5544,'age-length prop'!J$89,'Individual Data'!$R$6:$R$5544,'age-length prop'!$C138,'Individual Data'!$N$6:$N$5544,'age-length prop'!$B$88)</f>
        <v>65.845520590586631</v>
      </c>
      <c r="K138" s="16">
        <f>SUMIFS('Individual Data'!$AB$6:$AB$5544,'Individual Data'!$V$6:$V$5544,'age-length prop'!$B138,'Individual Data'!$Y$6:$Y$5544,'age-length prop'!K$89,'Individual Data'!$R$6:$R$5544,'age-length prop'!$C138,'Individual Data'!$N$6:$N$5544,'age-length prop'!$B$88)</f>
        <v>23.316195372750641</v>
      </c>
      <c r="L138" s="16">
        <f>SUMIFS('Individual Data'!$AB$6:$AB$5544,'Individual Data'!$V$6:$V$5544,'age-length prop'!$B138,'Individual Data'!$Y$6:$Y$5544,'age-length prop'!L$89,'Individual Data'!$R$6:$R$5544,'age-length prop'!$C138,'Individual Data'!$N$6:$N$5544,'age-length prop'!$B$88)</f>
        <v>60.808832484779948</v>
      </c>
      <c r="M138" s="16">
        <f>SUMIFS('Individual Data'!$AB$6:$AB$5544,'Individual Data'!$V$6:$V$5544,'age-length prop'!$B138,'Individual Data'!$Y$6:$Y$5544,'age-length prop'!M$89,'Individual Data'!$R$6:$R$5544,'age-length prop'!$C138,'Individual Data'!$N$6:$N$5544,'age-length prop'!$B$88)</f>
        <v>21.731473897988693</v>
      </c>
      <c r="N138" s="16">
        <f>SUMIFS('Individual Data'!$AB$6:$AB$5544,'Individual Data'!$V$6:$V$5544,'age-length prop'!$B138,'Individual Data'!$Y$6:$Y$5544,'age-length prop'!N$89,'Individual Data'!$R$6:$R$5544,'age-length prop'!$C138,'Individual Data'!$N$6:$N$5544,'age-length prop'!$B$88)</f>
        <v>23.316195372750641</v>
      </c>
      <c r="O138" s="16">
        <f>SUMIFS('Individual Data'!$AB$6:$AB$5544,'Individual Data'!$V$6:$V$5544,'age-length prop'!$B138,'Individual Data'!$Y$6:$Y$5544,'age-length prop'!O$89,'Individual Data'!$R$6:$R$5544,'age-length prop'!$C138,'Individual Data'!$N$6:$N$5544,'age-length prop'!$B$88)</f>
        <v>11.658097686375321</v>
      </c>
      <c r="P138" s="16">
        <f>SUMIFS('Individual Data'!$AB$6:$AB$5544,'Individual Data'!$V$6:$V$5544,'age-length prop'!$B138,'Individual Data'!$Y$6:$Y$5544,'age-length prop'!P$89,'Individual Data'!$R$6:$R$5544,'age-length prop'!$C138,'Individual Data'!$N$6:$N$5544,'age-length prop'!$B$88)</f>
        <v>0</v>
      </c>
      <c r="Q138" s="38">
        <f t="shared" si="315"/>
        <v>0</v>
      </c>
      <c r="R138" s="30">
        <f t="shared" si="316"/>
        <v>0</v>
      </c>
      <c r="S138" s="30">
        <f t="shared" si="317"/>
        <v>0</v>
      </c>
      <c r="T138" s="30">
        <f t="shared" si="318"/>
        <v>0</v>
      </c>
      <c r="U138" s="30">
        <f t="shared" si="319"/>
        <v>0</v>
      </c>
      <c r="V138" s="30">
        <f t="shared" si="320"/>
        <v>11.738001536127259</v>
      </c>
      <c r="W138" s="30">
        <f t="shared" si="321"/>
        <v>66.707095261013123</v>
      </c>
      <c r="X138" s="30">
        <f t="shared" si="322"/>
        <v>23.597620702211991</v>
      </c>
      <c r="Y138" s="30">
        <f t="shared" si="323"/>
        <v>61.324586446449644</v>
      </c>
      <c r="Z138" s="30">
        <f t="shared" si="324"/>
        <v>22.211064454299795</v>
      </c>
      <c r="AA138" s="30">
        <f t="shared" si="325"/>
        <v>23.789108136391047</v>
      </c>
      <c r="AB138" s="30">
        <f t="shared" si="326"/>
        <v>11.763519334083071</v>
      </c>
      <c r="AC138" s="30">
        <f t="shared" si="327"/>
        <v>0</v>
      </c>
      <c r="AD138" s="12">
        <f>VLOOKUP(A138,'PBT Tag Rates'!$B$5:$E$44,4,FALSE)</f>
        <v>0.99705232300000002</v>
      </c>
      <c r="AE138" s="30">
        <f t="shared" si="328"/>
        <v>0</v>
      </c>
      <c r="AF138" s="30">
        <f t="shared" si="329"/>
        <v>0</v>
      </c>
      <c r="AG138" s="30">
        <f t="shared" si="330"/>
        <v>0</v>
      </c>
      <c r="AH138" s="30">
        <f t="shared" si="331"/>
        <v>0</v>
      </c>
      <c r="AI138" s="30">
        <f t="shared" si="332"/>
        <v>0</v>
      </c>
      <c r="AJ138" s="30">
        <f t="shared" si="333"/>
        <v>11.772703663945286</v>
      </c>
      <c r="AK138" s="30">
        <f t="shared" si="334"/>
        <v>66.904307549577936</v>
      </c>
      <c r="AL138" s="30">
        <f t="shared" si="335"/>
        <v>23.667384507173942</v>
      </c>
      <c r="AM138" s="30">
        <f t="shared" si="336"/>
        <v>61.50588593177536</v>
      </c>
      <c r="AN138" s="30">
        <f t="shared" si="337"/>
        <v>22.27672905617391</v>
      </c>
      <c r="AO138" s="30">
        <f t="shared" si="338"/>
        <v>23.85943805317331</v>
      </c>
      <c r="AP138" s="30">
        <f t="shared" si="339"/>
        <v>11.798296902501747</v>
      </c>
      <c r="AQ138" s="30">
        <f t="shared" si="340"/>
        <v>0</v>
      </c>
      <c r="AS138" s="32">
        <f t="shared" si="342"/>
        <v>0</v>
      </c>
      <c r="AT138" s="33">
        <f t="shared" si="343"/>
        <v>221.78474566432152</v>
      </c>
      <c r="BH138" s="16"/>
      <c r="BI138" s="38">
        <f t="shared" si="344"/>
        <v>0</v>
      </c>
      <c r="BJ138" s="30">
        <f t="shared" si="345"/>
        <v>0</v>
      </c>
      <c r="BK138" s="30">
        <f t="shared" si="346"/>
        <v>0</v>
      </c>
      <c r="BL138" s="30">
        <f t="shared" si="347"/>
        <v>0</v>
      </c>
      <c r="BM138" s="30">
        <f t="shared" si="348"/>
        <v>0</v>
      </c>
      <c r="BN138" s="30">
        <f t="shared" si="349"/>
        <v>3.4702127818027506E-2</v>
      </c>
      <c r="BO138" s="30">
        <f t="shared" si="350"/>
        <v>0.19721228856481332</v>
      </c>
      <c r="BP138" s="30">
        <f t="shared" si="351"/>
        <v>6.9763804961951337E-2</v>
      </c>
      <c r="BQ138" s="30">
        <f t="shared" si="352"/>
        <v>0.1812994853257166</v>
      </c>
      <c r="BR138" s="30">
        <f t="shared" si="353"/>
        <v>6.5664601874114936E-2</v>
      </c>
      <c r="BS138" s="30">
        <f t="shared" si="354"/>
        <v>7.0329916782263524E-2</v>
      </c>
      <c r="BT138" s="30">
        <f t="shared" si="355"/>
        <v>3.4777568418675742E-2</v>
      </c>
      <c r="BU138" s="30">
        <f t="shared" si="356"/>
        <v>0</v>
      </c>
      <c r="BV138" s="13">
        <f t="shared" si="341"/>
        <v>0.8</v>
      </c>
      <c r="BW138" s="30">
        <f>SUMIFS('Individual Data'!$X$6:$X$5544,'Individual Data'!$I$6:$I$5544,'age-length prop'!BW$7,'Individual Data'!$V$6:$V$5544,'age-length prop'!$B138,'Individual Data'!$R$6:$R$5544,'age-length prop'!$C138,'Individual Data'!$N$6:$N$5544,"M")</f>
        <v>20</v>
      </c>
      <c r="BX138" s="30">
        <f>SUMIFS('Individual Data'!$X$6:$X$5544,'Individual Data'!$I$6:$I$5544,'age-length prop'!BX$7,'Individual Data'!$V$6:$V$5544,'age-length prop'!$B138,'Individual Data'!$R$6:$R$5544,'age-length prop'!$C138,'Individual Data'!$N$6:$N$5544,"M")</f>
        <v>5</v>
      </c>
      <c r="BY138" s="45">
        <f t="shared" si="357"/>
        <v>0</v>
      </c>
      <c r="BZ138" s="16">
        <f t="shared" si="358"/>
        <v>0</v>
      </c>
      <c r="CA138" s="16">
        <f t="shared" si="359"/>
        <v>0</v>
      </c>
      <c r="CB138" s="16">
        <f t="shared" si="360"/>
        <v>0</v>
      </c>
      <c r="CC138" s="16">
        <f t="shared" si="361"/>
        <v>0</v>
      </c>
      <c r="CD138" s="16">
        <f t="shared" si="362"/>
        <v>2.7761702254422007E-2</v>
      </c>
      <c r="CE138" s="16">
        <f t="shared" si="363"/>
        <v>0.15776983085185067</v>
      </c>
      <c r="CF138" s="16">
        <f t="shared" si="364"/>
        <v>5.5811043969561075E-2</v>
      </c>
      <c r="CG138" s="16">
        <f t="shared" si="365"/>
        <v>0.14503958826057328</v>
      </c>
      <c r="CH138" s="16">
        <f t="shared" si="366"/>
        <v>5.2531681499291952E-2</v>
      </c>
      <c r="CI138" s="16">
        <f t="shared" si="367"/>
        <v>5.6263933425810819E-2</v>
      </c>
      <c r="CJ138" s="16">
        <f t="shared" si="368"/>
        <v>2.7822054734940593E-2</v>
      </c>
      <c r="CK138" s="46">
        <f t="shared" si="369"/>
        <v>0</v>
      </c>
      <c r="CL138" s="16"/>
      <c r="CM138" s="16">
        <f t="shared" si="370"/>
        <v>0</v>
      </c>
      <c r="CN138" s="16">
        <f t="shared" si="371"/>
        <v>0</v>
      </c>
      <c r="CO138" s="16">
        <f t="shared" si="372"/>
        <v>0</v>
      </c>
      <c r="CP138" s="16">
        <f t="shared" si="373"/>
        <v>0</v>
      </c>
      <c r="CQ138" s="16">
        <f t="shared" si="374"/>
        <v>0</v>
      </c>
      <c r="CR138" s="16">
        <f t="shared" si="375"/>
        <v>6.9404255636055E-3</v>
      </c>
      <c r="CS138" s="16">
        <f t="shared" si="376"/>
        <v>3.9442457712962654E-2</v>
      </c>
      <c r="CT138" s="16">
        <f t="shared" si="377"/>
        <v>1.3952760992390264E-2</v>
      </c>
      <c r="CU138" s="16">
        <f t="shared" si="378"/>
        <v>3.6259897065143314E-2</v>
      </c>
      <c r="CV138" s="16">
        <f t="shared" si="379"/>
        <v>1.3132920374822984E-2</v>
      </c>
      <c r="CW138" s="16">
        <f t="shared" si="380"/>
        <v>1.4065983356452701E-2</v>
      </c>
      <c r="CX138" s="16">
        <f t="shared" si="381"/>
        <v>6.9555136837351466E-3</v>
      </c>
      <c r="CY138" s="16">
        <f t="shared" si="382"/>
        <v>0</v>
      </c>
    </row>
    <row r="139" spans="1:103" x14ac:dyDescent="0.25">
      <c r="A139" t="s">
        <v>281</v>
      </c>
      <c r="B139" t="s">
        <v>3171</v>
      </c>
      <c r="C139">
        <v>4</v>
      </c>
      <c r="D139" s="16">
        <f>SUMIFS('Individual Data'!$AB$6:$AB$5544,'Individual Data'!$V$6:$V$5544,'age-length prop'!$B139,'Individual Data'!$Y$6:$Y$5544,'age-length prop'!D$89,'Individual Data'!$R$6:$R$5544,'age-length prop'!$C139,'Individual Data'!$N$6:$N$5544,'age-length prop'!$B$88)</f>
        <v>0</v>
      </c>
      <c r="E139" s="16">
        <f>SUMIFS('Individual Data'!$AB$6:$AB$5544,'Individual Data'!$V$6:$V$5544,'age-length prop'!$B139,'Individual Data'!$Y$6:$Y$5544,'age-length prop'!E$89,'Individual Data'!$R$6:$R$5544,'age-length prop'!$C139,'Individual Data'!$N$6:$N$5544,'age-length prop'!$B$88)</f>
        <v>0</v>
      </c>
      <c r="F139" s="16">
        <f>SUMIFS('Individual Data'!$AB$6:$AB$5544,'Individual Data'!$V$6:$V$5544,'age-length prop'!$B139,'Individual Data'!$Y$6:$Y$5544,'age-length prop'!F$89,'Individual Data'!$R$6:$R$5544,'age-length prop'!$C139,'Individual Data'!$N$6:$N$5544,'age-length prop'!$B$88)</f>
        <v>0</v>
      </c>
      <c r="G139" s="16">
        <f>SUMIFS('Individual Data'!$AB$6:$AB$5544,'Individual Data'!$V$6:$V$5544,'age-length prop'!$B139,'Individual Data'!$Y$6:$Y$5544,'age-length prop'!G$89,'Individual Data'!$R$6:$R$5544,'age-length prop'!$C139,'Individual Data'!$N$6:$N$5544,'age-length prop'!$B$88)</f>
        <v>0</v>
      </c>
      <c r="H139" s="16">
        <f>SUMIFS('Individual Data'!$AB$6:$AB$5544,'Individual Data'!$V$6:$V$5544,'age-length prop'!$B139,'Individual Data'!$Y$6:$Y$5544,'age-length prop'!H$89,'Individual Data'!$R$6:$R$5544,'age-length prop'!$C139,'Individual Data'!$N$6:$N$5544,'age-length prop'!$B$88)</f>
        <v>11.658097686375321</v>
      </c>
      <c r="I139" s="16">
        <f>SUMIFS('Individual Data'!$AB$6:$AB$5544,'Individual Data'!$V$6:$V$5544,'age-length prop'!$B139,'Individual Data'!$Y$6:$Y$5544,'age-length prop'!I$89,'Individual Data'!$R$6:$R$5544,'age-length prop'!$C139,'Individual Data'!$N$6:$N$5544,'age-length prop'!$B$88)</f>
        <v>34.974293059125962</v>
      </c>
      <c r="J139" s="16">
        <f>SUMIFS('Individual Data'!$AB$6:$AB$5544,'Individual Data'!$V$6:$V$5544,'age-length prop'!$B139,'Individual Data'!$Y$6:$Y$5544,'age-length prop'!J$89,'Individual Data'!$R$6:$R$5544,'age-length prop'!$C139,'Individual Data'!$N$6:$N$5544,'age-length prop'!$B$88)</f>
        <v>54.18742290421131</v>
      </c>
      <c r="K139" s="16">
        <f>SUMIFS('Individual Data'!$AB$6:$AB$5544,'Individual Data'!$V$6:$V$5544,'age-length prop'!$B139,'Individual Data'!$Y$6:$Y$5544,'age-length prop'!K$89,'Individual Data'!$R$6:$R$5544,'age-length prop'!$C139,'Individual Data'!$N$6:$N$5544,'age-length prop'!$B$88)</f>
        <v>54.18742290421131</v>
      </c>
      <c r="L139" s="16">
        <f>SUMIFS('Individual Data'!$AB$6:$AB$5544,'Individual Data'!$V$6:$V$5544,'age-length prop'!$B139,'Individual Data'!$Y$6:$Y$5544,'age-length prop'!L$89,'Individual Data'!$R$6:$R$5544,'age-length prop'!$C139,'Individual Data'!$N$6:$N$5544,'age-length prop'!$B$88)</f>
        <v>42.529325217835989</v>
      </c>
      <c r="M139" s="16">
        <f>SUMIFS('Individual Data'!$AB$6:$AB$5544,'Individual Data'!$V$6:$V$5544,'age-length prop'!$B139,'Individual Data'!$Y$6:$Y$5544,'age-length prop'!M$89,'Individual Data'!$R$6:$R$5544,'age-length prop'!$C139,'Individual Data'!$N$6:$N$5544,'age-length prop'!$B$88)</f>
        <v>19.213129845085348</v>
      </c>
      <c r="N139" s="16">
        <f>SUMIFS('Individual Data'!$AB$6:$AB$5544,'Individual Data'!$V$6:$V$5544,'age-length prop'!$B139,'Individual Data'!$Y$6:$Y$5544,'age-length prop'!N$89,'Individual Data'!$R$6:$R$5544,'age-length prop'!$C139,'Individual Data'!$N$6:$N$5544,'age-length prop'!$B$88)</f>
        <v>2.518344052903343</v>
      </c>
      <c r="O139" s="16">
        <f>SUMIFS('Individual Data'!$AB$6:$AB$5544,'Individual Data'!$V$6:$V$5544,'age-length prop'!$B139,'Individual Data'!$Y$6:$Y$5544,'age-length prop'!O$89,'Individual Data'!$R$6:$R$5544,'age-length prop'!$C139,'Individual Data'!$N$6:$N$5544,'age-length prop'!$B$88)</f>
        <v>0</v>
      </c>
      <c r="P139" s="16">
        <f>SUMIFS('Individual Data'!$AB$6:$AB$5544,'Individual Data'!$V$6:$V$5544,'age-length prop'!$B139,'Individual Data'!$Y$6:$Y$5544,'age-length prop'!P$89,'Individual Data'!$R$6:$R$5544,'age-length prop'!$C139,'Individual Data'!$N$6:$N$5544,'age-length prop'!$B$88)</f>
        <v>0</v>
      </c>
      <c r="Q139" s="38">
        <f t="shared" si="315"/>
        <v>0</v>
      </c>
      <c r="R139" s="30">
        <f t="shared" si="316"/>
        <v>0</v>
      </c>
      <c r="S139" s="30">
        <f t="shared" si="317"/>
        <v>0</v>
      </c>
      <c r="T139" s="30">
        <f t="shared" si="318"/>
        <v>0</v>
      </c>
      <c r="U139" s="30">
        <f t="shared" si="319"/>
        <v>11.789635226488627</v>
      </c>
      <c r="V139" s="30">
        <f t="shared" si="320"/>
        <v>35.214004608381778</v>
      </c>
      <c r="W139" s="30">
        <f t="shared" si="321"/>
        <v>54.896453839212093</v>
      </c>
      <c r="X139" s="30">
        <f t="shared" si="322"/>
        <v>54.841462429085993</v>
      </c>
      <c r="Y139" s="30">
        <f t="shared" si="323"/>
        <v>42.890040381603157</v>
      </c>
      <c r="Z139" s="30">
        <f t="shared" si="324"/>
        <v>19.637143221910872</v>
      </c>
      <c r="AA139" s="30">
        <f t="shared" si="325"/>
        <v>2.5694225855205364</v>
      </c>
      <c r="AB139" s="30">
        <f t="shared" si="326"/>
        <v>0</v>
      </c>
      <c r="AC139" s="30">
        <f t="shared" si="327"/>
        <v>0</v>
      </c>
      <c r="AD139" s="12">
        <f>VLOOKUP(A139,'PBT Tag Rates'!$B$5:$E$44,4,FALSE)</f>
        <v>0.99705232300000002</v>
      </c>
      <c r="AE139" s="30">
        <f t="shared" si="328"/>
        <v>0</v>
      </c>
      <c r="AF139" s="30">
        <f t="shared" si="329"/>
        <v>0</v>
      </c>
      <c r="AG139" s="30">
        <f t="shared" si="330"/>
        <v>0</v>
      </c>
      <c r="AH139" s="30">
        <f t="shared" si="331"/>
        <v>0</v>
      </c>
      <c r="AI139" s="30">
        <f t="shared" si="332"/>
        <v>11.824490003709291</v>
      </c>
      <c r="AJ139" s="30">
        <f t="shared" si="333"/>
        <v>35.318110991835859</v>
      </c>
      <c r="AK139" s="30">
        <f t="shared" si="334"/>
        <v>55.058749248019247</v>
      </c>
      <c r="AL139" s="30">
        <f t="shared" si="335"/>
        <v>55.003595261756381</v>
      </c>
      <c r="AM139" s="30">
        <f t="shared" si="336"/>
        <v>43.016840131872556</v>
      </c>
      <c r="AN139" s="30">
        <f t="shared" si="337"/>
        <v>19.695198304964855</v>
      </c>
      <c r="AO139" s="30">
        <f t="shared" si="338"/>
        <v>2.5770188045793625</v>
      </c>
      <c r="AP139" s="30">
        <f t="shared" si="339"/>
        <v>0</v>
      </c>
      <c r="AQ139" s="30">
        <f t="shared" si="340"/>
        <v>0</v>
      </c>
      <c r="AS139" s="32">
        <f t="shared" si="342"/>
        <v>0</v>
      </c>
      <c r="AT139" s="33">
        <f t="shared" si="343"/>
        <v>222.49400274673755</v>
      </c>
      <c r="BH139" s="16"/>
      <c r="BI139" s="38">
        <f t="shared" si="344"/>
        <v>0</v>
      </c>
      <c r="BJ139" s="30">
        <f t="shared" si="345"/>
        <v>0</v>
      </c>
      <c r="BK139" s="30">
        <f t="shared" si="346"/>
        <v>0</v>
      </c>
      <c r="BL139" s="30">
        <f t="shared" si="347"/>
        <v>0</v>
      </c>
      <c r="BM139" s="30">
        <f t="shared" si="348"/>
        <v>3.4854777220663991E-2</v>
      </c>
      <c r="BN139" s="30">
        <f t="shared" si="349"/>
        <v>0.10410638345408074</v>
      </c>
      <c r="BO139" s="30">
        <f t="shared" si="350"/>
        <v>0.16229540880715376</v>
      </c>
      <c r="BP139" s="30">
        <f t="shared" si="351"/>
        <v>0.16213283267038747</v>
      </c>
      <c r="BQ139" s="30">
        <f t="shared" si="352"/>
        <v>0.12679975026939871</v>
      </c>
      <c r="BR139" s="30">
        <f t="shared" si="353"/>
        <v>5.805508305398277E-2</v>
      </c>
      <c r="BS139" s="30">
        <f t="shared" si="354"/>
        <v>7.5962190588261258E-3</v>
      </c>
      <c r="BT139" s="30">
        <f t="shared" si="355"/>
        <v>0</v>
      </c>
      <c r="BU139" s="30">
        <f t="shared" si="356"/>
        <v>0</v>
      </c>
      <c r="BV139" s="13">
        <f t="shared" si="341"/>
        <v>6.8965517241379309E-2</v>
      </c>
      <c r="BW139" s="30">
        <f>SUMIFS('Individual Data'!$X$6:$X$5544,'Individual Data'!$I$6:$I$5544,'age-length prop'!BW$7,'Individual Data'!$V$6:$V$5544,'age-length prop'!$B139,'Individual Data'!$R$6:$R$5544,'age-length prop'!$C139,'Individual Data'!$N$6:$N$5544,"M")</f>
        <v>2</v>
      </c>
      <c r="BX139" s="30">
        <f>SUMIFS('Individual Data'!$X$6:$X$5544,'Individual Data'!$I$6:$I$5544,'age-length prop'!BX$7,'Individual Data'!$V$6:$V$5544,'age-length prop'!$B139,'Individual Data'!$R$6:$R$5544,'age-length prop'!$C139,'Individual Data'!$N$6:$N$5544,"M")</f>
        <v>27</v>
      </c>
      <c r="BY139" s="45">
        <f t="shared" si="357"/>
        <v>0</v>
      </c>
      <c r="BZ139" s="16">
        <f t="shared" si="358"/>
        <v>0</v>
      </c>
      <c r="CA139" s="16">
        <f t="shared" si="359"/>
        <v>0</v>
      </c>
      <c r="CB139" s="16">
        <f t="shared" si="360"/>
        <v>0</v>
      </c>
      <c r="CC139" s="16">
        <f t="shared" si="361"/>
        <v>2.4037777393561372E-3</v>
      </c>
      <c r="CD139" s="16">
        <f t="shared" si="362"/>
        <v>7.1797505830400515E-3</v>
      </c>
      <c r="CE139" s="16">
        <f t="shared" si="363"/>
        <v>1.1192786814286466E-2</v>
      </c>
      <c r="CF139" s="16">
        <f t="shared" si="364"/>
        <v>1.1181574666923273E-2</v>
      </c>
      <c r="CG139" s="16">
        <f t="shared" si="365"/>
        <v>8.7448103634068085E-3</v>
      </c>
      <c r="CH139" s="16">
        <f t="shared" si="366"/>
        <v>4.0037988313091563E-3</v>
      </c>
      <c r="CI139" s="16">
        <f t="shared" si="367"/>
        <v>5.2387717647076732E-4</v>
      </c>
      <c r="CJ139" s="16">
        <f t="shared" si="368"/>
        <v>0</v>
      </c>
      <c r="CK139" s="46">
        <f t="shared" si="369"/>
        <v>0</v>
      </c>
      <c r="CL139" s="16"/>
      <c r="CM139" s="16">
        <f t="shared" si="370"/>
        <v>0</v>
      </c>
      <c r="CN139" s="16">
        <f t="shared" si="371"/>
        <v>0</v>
      </c>
      <c r="CO139" s="16">
        <f t="shared" si="372"/>
        <v>0</v>
      </c>
      <c r="CP139" s="16">
        <f t="shared" si="373"/>
        <v>0</v>
      </c>
      <c r="CQ139" s="16">
        <f t="shared" si="374"/>
        <v>3.2450999481307849E-2</v>
      </c>
      <c r="CR139" s="16">
        <f t="shared" si="375"/>
        <v>9.6926632871040683E-2</v>
      </c>
      <c r="CS139" s="16">
        <f t="shared" si="376"/>
        <v>0.15110262199286728</v>
      </c>
      <c r="CT139" s="16">
        <f t="shared" si="377"/>
        <v>0.15095125800346421</v>
      </c>
      <c r="CU139" s="16">
        <f t="shared" si="378"/>
        <v>0.1180549399059919</v>
      </c>
      <c r="CV139" s="16">
        <f t="shared" si="379"/>
        <v>5.4051284222673614E-2</v>
      </c>
      <c r="CW139" s="16">
        <f t="shared" si="380"/>
        <v>7.0723418823553583E-3</v>
      </c>
      <c r="CX139" s="16">
        <f t="shared" si="381"/>
        <v>0</v>
      </c>
      <c r="CY139" s="16">
        <f t="shared" si="382"/>
        <v>0</v>
      </c>
    </row>
    <row r="140" spans="1:103" x14ac:dyDescent="0.25">
      <c r="A140" t="s">
        <v>281</v>
      </c>
      <c r="B140" t="s">
        <v>3169</v>
      </c>
      <c r="C140">
        <v>4</v>
      </c>
      <c r="D140" s="16">
        <f>SUMIFS('Individual Data'!$AB$6:$AB$5544,'Individual Data'!$V$6:$V$5544,'age-length prop'!$B140,'Individual Data'!$Y$6:$Y$5544,'age-length prop'!D$89,'Individual Data'!$R$6:$R$5544,'age-length prop'!$C140,'Individual Data'!$N$6:$N$5544,'age-length prop'!$B$88)</f>
        <v>0</v>
      </c>
      <c r="E140" s="16">
        <f>SUMIFS('Individual Data'!$AB$6:$AB$5544,'Individual Data'!$V$6:$V$5544,'age-length prop'!$B140,'Individual Data'!$Y$6:$Y$5544,'age-length prop'!E$89,'Individual Data'!$R$6:$R$5544,'age-length prop'!$C140,'Individual Data'!$N$6:$N$5544,'age-length prop'!$B$88)</f>
        <v>0</v>
      </c>
      <c r="F140" s="16">
        <f>SUMIFS('Individual Data'!$AB$6:$AB$5544,'Individual Data'!$V$6:$V$5544,'age-length prop'!$B140,'Individual Data'!$Y$6:$Y$5544,'age-length prop'!F$89,'Individual Data'!$R$6:$R$5544,'age-length prop'!$C140,'Individual Data'!$N$6:$N$5544,'age-length prop'!$B$88)</f>
        <v>0</v>
      </c>
      <c r="G140" s="16">
        <f>SUMIFS('Individual Data'!$AB$6:$AB$5544,'Individual Data'!$V$6:$V$5544,'age-length prop'!$B140,'Individual Data'!$Y$6:$Y$5544,'age-length prop'!G$89,'Individual Data'!$R$6:$R$5544,'age-length prop'!$C140,'Individual Data'!$N$6:$N$5544,'age-length prop'!$B$88)</f>
        <v>0</v>
      </c>
      <c r="H140" s="16">
        <f>SUMIFS('Individual Data'!$AB$6:$AB$5544,'Individual Data'!$V$6:$V$5544,'age-length prop'!$B140,'Individual Data'!$Y$6:$Y$5544,'age-length prop'!H$89,'Individual Data'!$R$6:$R$5544,'age-length prop'!$C140,'Individual Data'!$N$6:$N$5544,'age-length prop'!$B$88)</f>
        <v>11.658097686375321</v>
      </c>
      <c r="I140" s="16">
        <f>SUMIFS('Individual Data'!$AB$6:$AB$5544,'Individual Data'!$V$6:$V$5544,'age-length prop'!$B140,'Individual Data'!$Y$6:$Y$5544,'age-length prop'!I$89,'Individual Data'!$R$6:$R$5544,'age-length prop'!$C140,'Individual Data'!$N$6:$N$5544,'age-length prop'!$B$88)</f>
        <v>34.974293059125962</v>
      </c>
      <c r="J140" s="16">
        <f>SUMIFS('Individual Data'!$AB$6:$AB$5544,'Individual Data'!$V$6:$V$5544,'age-length prop'!$B140,'Individual Data'!$Y$6:$Y$5544,'age-length prop'!J$89,'Individual Data'!$R$6:$R$5544,'age-length prop'!$C140,'Individual Data'!$N$6:$N$5544,'age-length prop'!$B$88)</f>
        <v>68.363864643489975</v>
      </c>
      <c r="K140" s="16">
        <f>SUMIFS('Individual Data'!$AB$6:$AB$5544,'Individual Data'!$V$6:$V$5544,'age-length prop'!$B140,'Individual Data'!$Y$6:$Y$5544,'age-length prop'!K$89,'Individual Data'!$R$6:$R$5544,'age-length prop'!$C140,'Individual Data'!$N$6:$N$5544,'age-length prop'!$B$88)</f>
        <v>50.084357376546016</v>
      </c>
      <c r="L140" s="16">
        <f>SUMIFS('Individual Data'!$AB$6:$AB$5544,'Individual Data'!$V$6:$V$5544,'age-length prop'!$B140,'Individual Data'!$Y$6:$Y$5544,'age-length prop'!L$89,'Individual Data'!$R$6:$R$5544,'age-length prop'!$C140,'Individual Data'!$N$6:$N$5544,'age-length prop'!$B$88)</f>
        <v>59.224111010017999</v>
      </c>
      <c r="M140" s="16">
        <f>SUMIFS('Individual Data'!$AB$6:$AB$5544,'Individual Data'!$V$6:$V$5544,'age-length prop'!$B140,'Individual Data'!$Y$6:$Y$5544,'age-length prop'!M$89,'Individual Data'!$R$6:$R$5544,'age-length prop'!$C140,'Individual Data'!$N$6:$N$5544,'age-length prop'!$B$88)</f>
        <v>115.92987796713268</v>
      </c>
      <c r="N140" s="16">
        <f>SUMIFS('Individual Data'!$AB$6:$AB$5544,'Individual Data'!$V$6:$V$5544,'age-length prop'!$B140,'Individual Data'!$Y$6:$Y$5544,'age-length prop'!N$89,'Individual Data'!$R$6:$R$5544,'age-length prop'!$C140,'Individual Data'!$N$6:$N$5544,'age-length prop'!$B$88)</f>
        <v>73.400552749296651</v>
      </c>
      <c r="O140" s="16">
        <f>SUMIFS('Individual Data'!$AB$6:$AB$5544,'Individual Data'!$V$6:$V$5544,'age-length prop'!$B140,'Individual Data'!$Y$6:$Y$5544,'age-length prop'!O$89,'Individual Data'!$R$6:$R$5544,'age-length prop'!$C140,'Individual Data'!$N$6:$N$5544,'age-length prop'!$B$88)</f>
        <v>25.834539425653986</v>
      </c>
      <c r="P140" s="16">
        <f>SUMIFS('Individual Data'!$AB$6:$AB$5544,'Individual Data'!$V$6:$V$5544,'age-length prop'!$B140,'Individual Data'!$Y$6:$Y$5544,'age-length prop'!P$89,'Individual Data'!$R$6:$R$5544,'age-length prop'!$C140,'Individual Data'!$N$6:$N$5544,'age-length prop'!$B$88)</f>
        <v>0</v>
      </c>
      <c r="Q140" s="38">
        <f t="shared" si="315"/>
        <v>0</v>
      </c>
      <c r="R140" s="30">
        <f t="shared" si="316"/>
        <v>0</v>
      </c>
      <c r="S140" s="30">
        <f t="shared" si="317"/>
        <v>0</v>
      </c>
      <c r="T140" s="30">
        <f t="shared" si="318"/>
        <v>0</v>
      </c>
      <c r="U140" s="30">
        <f t="shared" si="319"/>
        <v>11.789635226488627</v>
      </c>
      <c r="V140" s="30">
        <f t="shared" si="320"/>
        <v>35.214004608381778</v>
      </c>
      <c r="W140" s="30">
        <f t="shared" si="321"/>
        <v>69.258391311682445</v>
      </c>
      <c r="X140" s="30">
        <f t="shared" si="322"/>
        <v>50.688873102642006</v>
      </c>
      <c r="Y140" s="30">
        <f t="shared" si="323"/>
        <v>59.726424056193125</v>
      </c>
      <c r="Z140" s="30">
        <f t="shared" si="324"/>
        <v>118.48832728945321</v>
      </c>
      <c r="AA140" s="30">
        <f t="shared" si="325"/>
        <v>74.889305854100826</v>
      </c>
      <c r="AB140" s="30">
        <f t="shared" si="326"/>
        <v>26.06815555988884</v>
      </c>
      <c r="AC140" s="30">
        <f t="shared" si="327"/>
        <v>0</v>
      </c>
      <c r="AD140" s="12">
        <f>VLOOKUP(A140,'PBT Tag Rates'!$B$5:$E$44,4,FALSE)</f>
        <v>0.99705232300000002</v>
      </c>
      <c r="AE140" s="30">
        <f t="shared" si="328"/>
        <v>0</v>
      </c>
      <c r="AF140" s="30">
        <f t="shared" si="329"/>
        <v>0</v>
      </c>
      <c r="AG140" s="30">
        <f t="shared" si="330"/>
        <v>0</v>
      </c>
      <c r="AH140" s="30">
        <f t="shared" si="331"/>
        <v>0</v>
      </c>
      <c r="AI140" s="30">
        <f t="shared" si="332"/>
        <v>11.824490003709291</v>
      </c>
      <c r="AJ140" s="30">
        <f t="shared" si="333"/>
        <v>35.318110991835859</v>
      </c>
      <c r="AK140" s="30">
        <f t="shared" si="334"/>
        <v>69.463146230172754</v>
      </c>
      <c r="AL140" s="30">
        <f t="shared" si="335"/>
        <v>50.838729255577903</v>
      </c>
      <c r="AM140" s="30">
        <f t="shared" si="336"/>
        <v>59.902998747833138</v>
      </c>
      <c r="AN140" s="30">
        <f t="shared" si="337"/>
        <v>118.8386251715831</v>
      </c>
      <c r="AO140" s="30">
        <f t="shared" si="338"/>
        <v>75.110707960409442</v>
      </c>
      <c r="AP140" s="30">
        <f t="shared" si="339"/>
        <v>26.145223233072834</v>
      </c>
      <c r="AQ140" s="30">
        <f t="shared" si="340"/>
        <v>0</v>
      </c>
      <c r="AS140" s="32">
        <f t="shared" si="342"/>
        <v>0</v>
      </c>
      <c r="AT140" s="33">
        <f t="shared" si="343"/>
        <v>447.4420315941943</v>
      </c>
      <c r="BH140" s="16"/>
      <c r="BI140" s="38">
        <f t="shared" si="344"/>
        <v>0</v>
      </c>
      <c r="BJ140" s="30">
        <f t="shared" si="345"/>
        <v>0</v>
      </c>
      <c r="BK140" s="30">
        <f t="shared" si="346"/>
        <v>0</v>
      </c>
      <c r="BL140" s="30">
        <f t="shared" si="347"/>
        <v>0</v>
      </c>
      <c r="BM140" s="30">
        <f t="shared" si="348"/>
        <v>3.4854777220663991E-2</v>
      </c>
      <c r="BN140" s="30">
        <f t="shared" si="349"/>
        <v>0.10410638345408074</v>
      </c>
      <c r="BO140" s="30">
        <f t="shared" si="350"/>
        <v>0.20475491849030902</v>
      </c>
      <c r="BP140" s="30">
        <f t="shared" si="351"/>
        <v>0.1498561529358966</v>
      </c>
      <c r="BQ140" s="30">
        <f t="shared" si="352"/>
        <v>0.17657469164001327</v>
      </c>
      <c r="BR140" s="30">
        <f t="shared" si="353"/>
        <v>0.35029788212989388</v>
      </c>
      <c r="BS140" s="30">
        <f t="shared" si="354"/>
        <v>0.22140210630861645</v>
      </c>
      <c r="BT140" s="30">
        <f t="shared" si="355"/>
        <v>7.7067673183993435E-2</v>
      </c>
      <c r="BU140" s="30">
        <f t="shared" si="356"/>
        <v>0</v>
      </c>
      <c r="BV140" s="13">
        <f t="shared" si="341"/>
        <v>0.27419354838709675</v>
      </c>
      <c r="BW140" s="30">
        <f>SUMIFS('Individual Data'!$X$6:$X$5544,'Individual Data'!$I$6:$I$5544,'age-length prop'!BW$7,'Individual Data'!$V$6:$V$5544,'age-length prop'!$B140,'Individual Data'!$R$6:$R$5544,'age-length prop'!$C140,'Individual Data'!$N$6:$N$5544,"M")</f>
        <v>17</v>
      </c>
      <c r="BX140" s="30">
        <f>SUMIFS('Individual Data'!$X$6:$X$5544,'Individual Data'!$I$6:$I$5544,'age-length prop'!BX$7,'Individual Data'!$V$6:$V$5544,'age-length prop'!$B140,'Individual Data'!$R$6:$R$5544,'age-length prop'!$C140,'Individual Data'!$N$6:$N$5544,"M")</f>
        <v>45</v>
      </c>
      <c r="BY140" s="45">
        <f t="shared" si="357"/>
        <v>0</v>
      </c>
      <c r="BZ140" s="16">
        <f t="shared" si="358"/>
        <v>0</v>
      </c>
      <c r="CA140" s="16">
        <f t="shared" si="359"/>
        <v>0</v>
      </c>
      <c r="CB140" s="16">
        <f t="shared" si="360"/>
        <v>0</v>
      </c>
      <c r="CC140" s="16">
        <f t="shared" si="361"/>
        <v>9.5569550443756097E-3</v>
      </c>
      <c r="CD140" s="16">
        <f t="shared" si="362"/>
        <v>2.8545298689022138E-2</v>
      </c>
      <c r="CE140" s="16">
        <f t="shared" si="363"/>
        <v>5.6142477650568602E-2</v>
      </c>
      <c r="CF140" s="16">
        <f t="shared" si="364"/>
        <v>4.1089590321132935E-2</v>
      </c>
      <c r="CG140" s="16">
        <f t="shared" si="365"/>
        <v>4.8415641256132666E-2</v>
      </c>
      <c r="CH140" s="16">
        <f t="shared" si="366"/>
        <v>9.6049419293680577E-2</v>
      </c>
      <c r="CI140" s="16">
        <f t="shared" si="367"/>
        <v>6.0707029149136768E-2</v>
      </c>
      <c r="CJ140" s="16">
        <f t="shared" si="368"/>
        <v>2.1131458776256263E-2</v>
      </c>
      <c r="CK140" s="46">
        <f t="shared" si="369"/>
        <v>0</v>
      </c>
      <c r="CL140" s="16"/>
      <c r="CM140" s="16">
        <f t="shared" si="370"/>
        <v>0</v>
      </c>
      <c r="CN140" s="16">
        <f t="shared" si="371"/>
        <v>0</v>
      </c>
      <c r="CO140" s="16">
        <f t="shared" si="372"/>
        <v>0</v>
      </c>
      <c r="CP140" s="16">
        <f t="shared" si="373"/>
        <v>0</v>
      </c>
      <c r="CQ140" s="16">
        <f t="shared" si="374"/>
        <v>2.5297822176288381E-2</v>
      </c>
      <c r="CR140" s="16">
        <f t="shared" si="375"/>
        <v>7.55610847650586E-2</v>
      </c>
      <c r="CS140" s="16">
        <f t="shared" si="376"/>
        <v>0.14861244083974043</v>
      </c>
      <c r="CT140" s="16">
        <f t="shared" si="377"/>
        <v>0.10876656261476367</v>
      </c>
      <c r="CU140" s="16">
        <f t="shared" si="378"/>
        <v>0.12815905038388059</v>
      </c>
      <c r="CV140" s="16">
        <f t="shared" si="379"/>
        <v>0.25424846283621333</v>
      </c>
      <c r="CW140" s="16">
        <f t="shared" si="380"/>
        <v>0.1606950771594797</v>
      </c>
      <c r="CX140" s="16">
        <f t="shared" si="381"/>
        <v>5.5936214407737175E-2</v>
      </c>
      <c r="CY140" s="16">
        <f t="shared" si="382"/>
        <v>0</v>
      </c>
    </row>
    <row r="141" spans="1:103" x14ac:dyDescent="0.25">
      <c r="A141" t="s">
        <v>281</v>
      </c>
      <c r="B141" t="s">
        <v>3079</v>
      </c>
      <c r="C141">
        <v>4</v>
      </c>
      <c r="D141" s="16">
        <f>SUMIFS('Individual Data'!$AB$6:$AB$5544,'Individual Data'!$V$6:$V$5544,'age-length prop'!$B141,'Individual Data'!$Y$6:$Y$5544,'age-length prop'!D$89,'Individual Data'!$R$6:$R$5544,'age-length prop'!$C141,'Individual Data'!$N$6:$N$5544,'age-length prop'!$B$88)</f>
        <v>0</v>
      </c>
      <c r="E141" s="16">
        <f>SUMIFS('Individual Data'!$AB$6:$AB$5544,'Individual Data'!$V$6:$V$5544,'age-length prop'!$B141,'Individual Data'!$Y$6:$Y$5544,'age-length prop'!E$89,'Individual Data'!$R$6:$R$5544,'age-length prop'!$C141,'Individual Data'!$N$6:$N$5544,'age-length prop'!$B$88)</f>
        <v>0</v>
      </c>
      <c r="F141" s="16">
        <f>SUMIFS('Individual Data'!$AB$6:$AB$5544,'Individual Data'!$V$6:$V$5544,'age-length prop'!$B141,'Individual Data'!$Y$6:$Y$5544,'age-length prop'!F$89,'Individual Data'!$R$6:$R$5544,'age-length prop'!$C141,'Individual Data'!$N$6:$N$5544,'age-length prop'!$B$88)</f>
        <v>0</v>
      </c>
      <c r="G141" s="16">
        <f>SUMIFS('Individual Data'!$AB$6:$AB$5544,'Individual Data'!$V$6:$V$5544,'age-length prop'!$B141,'Individual Data'!$Y$6:$Y$5544,'age-length prop'!G$89,'Individual Data'!$R$6:$R$5544,'age-length prop'!$C141,'Individual Data'!$N$6:$N$5544,'age-length prop'!$B$88)</f>
        <v>0</v>
      </c>
      <c r="H141" s="16">
        <f>SUMIFS('Individual Data'!$AB$6:$AB$5544,'Individual Data'!$V$6:$V$5544,'age-length prop'!$B141,'Individual Data'!$Y$6:$Y$5544,'age-length prop'!H$89,'Individual Data'!$R$6:$R$5544,'age-length prop'!$C141,'Individual Data'!$N$6:$N$5544,'age-length prop'!$B$88)</f>
        <v>11.658097686375321</v>
      </c>
      <c r="I141" s="16">
        <f>SUMIFS('Individual Data'!$AB$6:$AB$5544,'Individual Data'!$V$6:$V$5544,'age-length prop'!$B141,'Individual Data'!$Y$6:$Y$5544,'age-length prop'!I$89,'Individual Data'!$R$6:$R$5544,'age-length prop'!$C141,'Individual Data'!$N$6:$N$5544,'age-length prop'!$B$88)</f>
        <v>34.974293059125962</v>
      </c>
      <c r="J141" s="16">
        <f>SUMIFS('Individual Data'!$AB$6:$AB$5544,'Individual Data'!$V$6:$V$5544,'age-length prop'!$B141,'Individual Data'!$Y$6:$Y$5544,'age-length prop'!J$89,'Individual Data'!$R$6:$R$5544,'age-length prop'!$C141,'Individual Data'!$N$6:$N$5544,'age-length prop'!$B$88)</f>
        <v>105.8565017555193</v>
      </c>
      <c r="K141" s="16">
        <f>SUMIFS('Individual Data'!$AB$6:$AB$5544,'Individual Data'!$V$6:$V$5544,'age-length prop'!$B141,'Individual Data'!$Y$6:$Y$5544,'age-length prop'!K$89,'Individual Data'!$R$6:$R$5544,'age-length prop'!$C141,'Individual Data'!$N$6:$N$5544,'age-length prop'!$B$88)</f>
        <v>117.51459944189463</v>
      </c>
      <c r="L141" s="16">
        <f>SUMIFS('Individual Data'!$AB$6:$AB$5544,'Individual Data'!$V$6:$V$5544,'age-length prop'!$B141,'Individual Data'!$Y$6:$Y$5544,'age-length prop'!L$89,'Individual Data'!$R$6:$R$5544,'age-length prop'!$C141,'Individual Data'!$N$6:$N$5544,'age-length prop'!$B$88)</f>
        <v>94.198404069143976</v>
      </c>
      <c r="M141" s="16">
        <f>SUMIFS('Individual Data'!$AB$6:$AB$5544,'Individual Data'!$V$6:$V$5544,'age-length prop'!$B141,'Individual Data'!$Y$6:$Y$5544,'age-length prop'!M$89,'Individual Data'!$R$6:$R$5544,'age-length prop'!$C141,'Individual Data'!$N$6:$N$5544,'age-length prop'!$B$88)</f>
        <v>68.363864643489975</v>
      </c>
      <c r="N141" s="16">
        <f>SUMIFS('Individual Data'!$AB$6:$AB$5544,'Individual Data'!$V$6:$V$5544,'age-length prop'!$B141,'Individual Data'!$Y$6:$Y$5544,'age-length prop'!N$89,'Individual Data'!$R$6:$R$5544,'age-length prop'!$C141,'Individual Data'!$N$6:$N$5544,'age-length prop'!$B$88)</f>
        <v>42.529325217835989</v>
      </c>
      <c r="O141" s="16">
        <f>SUMIFS('Individual Data'!$AB$6:$AB$5544,'Individual Data'!$V$6:$V$5544,'age-length prop'!$B141,'Individual Data'!$Y$6:$Y$5544,'age-length prop'!O$89,'Individual Data'!$R$6:$R$5544,'age-length prop'!$C141,'Individual Data'!$N$6:$N$5544,'age-length prop'!$B$88)</f>
        <v>0</v>
      </c>
      <c r="P141" s="16">
        <f>SUMIFS('Individual Data'!$AB$6:$AB$5544,'Individual Data'!$V$6:$V$5544,'age-length prop'!$B141,'Individual Data'!$Y$6:$Y$5544,'age-length prop'!P$89,'Individual Data'!$R$6:$R$5544,'age-length prop'!$C141,'Individual Data'!$N$6:$N$5544,'age-length prop'!$B$88)</f>
        <v>2.518344052903343</v>
      </c>
      <c r="Q141" s="38">
        <f t="shared" si="315"/>
        <v>0</v>
      </c>
      <c r="R141" s="30">
        <f t="shared" si="316"/>
        <v>0</v>
      </c>
      <c r="S141" s="30">
        <f t="shared" si="317"/>
        <v>0</v>
      </c>
      <c r="T141" s="30">
        <f t="shared" si="318"/>
        <v>0</v>
      </c>
      <c r="U141" s="30">
        <f t="shared" si="319"/>
        <v>11.789635226488627</v>
      </c>
      <c r="V141" s="30">
        <f t="shared" si="320"/>
        <v>35.214004608381778</v>
      </c>
      <c r="W141" s="30">
        <f t="shared" si="321"/>
        <v>107.24161162775489</v>
      </c>
      <c r="X141" s="30">
        <f t="shared" si="322"/>
        <v>118.93299486772401</v>
      </c>
      <c r="Y141" s="30">
        <f t="shared" si="323"/>
        <v>94.997353795629579</v>
      </c>
      <c r="Z141" s="30">
        <f t="shared" si="324"/>
        <v>69.872582553276231</v>
      </c>
      <c r="AA141" s="30">
        <f t="shared" si="325"/>
        <v>43.391929961148179</v>
      </c>
      <c r="AB141" s="30">
        <f t="shared" si="326"/>
        <v>0</v>
      </c>
      <c r="AC141" s="30">
        <f t="shared" si="327"/>
        <v>2.838578365265799</v>
      </c>
      <c r="AD141" s="12">
        <f>VLOOKUP(A141,'PBT Tag Rates'!$B$5:$E$44,4,FALSE)</f>
        <v>0.99705232300000002</v>
      </c>
      <c r="AE141" s="30">
        <f t="shared" si="328"/>
        <v>0</v>
      </c>
      <c r="AF141" s="30">
        <f t="shared" si="329"/>
        <v>0</v>
      </c>
      <c r="AG141" s="30">
        <f t="shared" si="330"/>
        <v>0</v>
      </c>
      <c r="AH141" s="30">
        <f t="shared" si="331"/>
        <v>0</v>
      </c>
      <c r="AI141" s="30">
        <f t="shared" si="332"/>
        <v>11.824490003709291</v>
      </c>
      <c r="AJ141" s="30">
        <f t="shared" si="333"/>
        <v>35.318110991835859</v>
      </c>
      <c r="AK141" s="30">
        <f t="shared" si="334"/>
        <v>107.5586598154437</v>
      </c>
      <c r="AL141" s="30">
        <f t="shared" si="335"/>
        <v>119.28460736129693</v>
      </c>
      <c r="AM141" s="30">
        <f t="shared" si="336"/>
        <v>95.278203163696531</v>
      </c>
      <c r="AN141" s="30">
        <f t="shared" si="337"/>
        <v>70.079153261524695</v>
      </c>
      <c r="AO141" s="30">
        <f t="shared" si="338"/>
        <v>43.520213493498055</v>
      </c>
      <c r="AP141" s="30">
        <f t="shared" si="339"/>
        <v>0</v>
      </c>
      <c r="AQ141" s="30">
        <f t="shared" si="340"/>
        <v>2.846970314180592</v>
      </c>
      <c r="AS141" s="32">
        <f t="shared" si="342"/>
        <v>0</v>
      </c>
      <c r="AT141" s="33">
        <f t="shared" si="343"/>
        <v>485.7104084051856</v>
      </c>
      <c r="BH141" s="16"/>
      <c r="BI141" s="38">
        <f t="shared" si="344"/>
        <v>0</v>
      </c>
      <c r="BJ141" s="30">
        <f t="shared" si="345"/>
        <v>0</v>
      </c>
      <c r="BK141" s="30">
        <f t="shared" si="346"/>
        <v>0</v>
      </c>
      <c r="BL141" s="30">
        <f t="shared" si="347"/>
        <v>0</v>
      </c>
      <c r="BM141" s="30">
        <f t="shared" si="348"/>
        <v>3.4854777220663991E-2</v>
      </c>
      <c r="BN141" s="30">
        <f t="shared" si="349"/>
        <v>0.10410638345408074</v>
      </c>
      <c r="BO141" s="30">
        <f t="shared" si="350"/>
        <v>0.31704818768881182</v>
      </c>
      <c r="BP141" s="30">
        <f t="shared" si="351"/>
        <v>0.35161249357292945</v>
      </c>
      <c r="BQ141" s="30">
        <f t="shared" si="352"/>
        <v>0.28084936806695282</v>
      </c>
      <c r="BR141" s="30">
        <f t="shared" si="353"/>
        <v>0.20657070824846357</v>
      </c>
      <c r="BS141" s="30">
        <f t="shared" si="354"/>
        <v>0.12828353234987588</v>
      </c>
      <c r="BT141" s="30">
        <f t="shared" si="355"/>
        <v>0</v>
      </c>
      <c r="BU141" s="30">
        <f t="shared" si="356"/>
        <v>8.3919489147930015E-3</v>
      </c>
      <c r="BV141" s="13">
        <f t="shared" si="341"/>
        <v>0.10169491525423729</v>
      </c>
      <c r="BW141" s="30">
        <f>SUMIFS('Individual Data'!$X$6:$X$5544,'Individual Data'!$I$6:$I$5544,'age-length prop'!BW$7,'Individual Data'!$V$6:$V$5544,'age-length prop'!$B141,'Individual Data'!$R$6:$R$5544,'age-length prop'!$C141,'Individual Data'!$N$6:$N$5544,"M")</f>
        <v>6</v>
      </c>
      <c r="BX141" s="30">
        <f>SUMIFS('Individual Data'!$X$6:$X$5544,'Individual Data'!$I$6:$I$5544,'age-length prop'!BX$7,'Individual Data'!$V$6:$V$5544,'age-length prop'!$B141,'Individual Data'!$R$6:$R$5544,'age-length prop'!$C141,'Individual Data'!$N$6:$N$5544,"M")</f>
        <v>53</v>
      </c>
      <c r="BY141" s="45">
        <f t="shared" si="357"/>
        <v>0</v>
      </c>
      <c r="BZ141" s="16">
        <f t="shared" si="358"/>
        <v>0</v>
      </c>
      <c r="CA141" s="16">
        <f t="shared" si="359"/>
        <v>0</v>
      </c>
      <c r="CB141" s="16">
        <f t="shared" si="360"/>
        <v>0</v>
      </c>
      <c r="CC141" s="16">
        <f t="shared" si="361"/>
        <v>3.5445536156607452E-3</v>
      </c>
      <c r="CD141" s="16">
        <f t="shared" si="362"/>
        <v>1.0587089842787873E-2</v>
      </c>
      <c r="CE141" s="16">
        <f t="shared" si="363"/>
        <v>3.2242188578523241E-2</v>
      </c>
      <c r="CF141" s="16">
        <f t="shared" si="364"/>
        <v>3.5757202736230113E-2</v>
      </c>
      <c r="CG141" s="16">
        <f t="shared" si="365"/>
        <v>2.8560952684774866E-2</v>
      </c>
      <c r="CH141" s="16">
        <f t="shared" si="366"/>
        <v>2.100719066933528E-2</v>
      </c>
      <c r="CI141" s="16">
        <f t="shared" si="367"/>
        <v>1.3045782950834837E-2</v>
      </c>
      <c r="CJ141" s="16">
        <f t="shared" si="368"/>
        <v>0</v>
      </c>
      <c r="CK141" s="46">
        <f t="shared" si="369"/>
        <v>8.5341853370776287E-4</v>
      </c>
      <c r="CL141" s="16"/>
      <c r="CM141" s="16">
        <f t="shared" si="370"/>
        <v>0</v>
      </c>
      <c r="CN141" s="16">
        <f t="shared" si="371"/>
        <v>0</v>
      </c>
      <c r="CO141" s="16">
        <f t="shared" si="372"/>
        <v>0</v>
      </c>
      <c r="CP141" s="16">
        <f t="shared" si="373"/>
        <v>0</v>
      </c>
      <c r="CQ141" s="16">
        <f t="shared" si="374"/>
        <v>3.1310223605003247E-2</v>
      </c>
      <c r="CR141" s="16">
        <f t="shared" si="375"/>
        <v>9.3519293611292881E-2</v>
      </c>
      <c r="CS141" s="16">
        <f t="shared" si="376"/>
        <v>0.28480599911028859</v>
      </c>
      <c r="CT141" s="16">
        <f t="shared" si="377"/>
        <v>0.31585529083669933</v>
      </c>
      <c r="CU141" s="16">
        <f t="shared" si="378"/>
        <v>0.25228841538217794</v>
      </c>
      <c r="CV141" s="16">
        <f t="shared" si="379"/>
        <v>0.18556351757912831</v>
      </c>
      <c r="CW141" s="16">
        <f t="shared" si="380"/>
        <v>0.11523774939904105</v>
      </c>
      <c r="CX141" s="16">
        <f t="shared" si="381"/>
        <v>0</v>
      </c>
      <c r="CY141" s="16">
        <f t="shared" si="382"/>
        <v>7.5385303810852388E-3</v>
      </c>
    </row>
    <row r="142" spans="1:103" x14ac:dyDescent="0.25">
      <c r="A142" t="s">
        <v>2596</v>
      </c>
      <c r="B142" t="s">
        <v>3170</v>
      </c>
      <c r="C142">
        <v>3</v>
      </c>
      <c r="D142" s="16">
        <f>SUMIFS('Individual Data'!$AB$6:$AB$5544,'Individual Data'!$V$6:$V$5544,'age-length prop'!$B142,'Individual Data'!$Y$6:$Y$5544,'age-length prop'!D$89,'Individual Data'!$R$6:$R$5544,'age-length prop'!$C142,'Individual Data'!$N$6:$N$5544,'age-length prop'!$B$88)</f>
        <v>0</v>
      </c>
      <c r="E142" s="16">
        <f>SUMIFS('Individual Data'!$AB$6:$AB$5544,'Individual Data'!$V$6:$V$5544,'age-length prop'!$B142,'Individual Data'!$Y$6:$Y$5544,'age-length prop'!E$89,'Individual Data'!$R$6:$R$5544,'age-length prop'!$C142,'Individual Data'!$N$6:$N$5544,'age-length prop'!$B$88)</f>
        <v>0</v>
      </c>
      <c r="F142" s="16">
        <f>SUMIFS('Individual Data'!$AB$6:$AB$5544,'Individual Data'!$V$6:$V$5544,'age-length prop'!$B142,'Individual Data'!$Y$6:$Y$5544,'age-length prop'!F$89,'Individual Data'!$R$6:$R$5544,'age-length prop'!$C142,'Individual Data'!$N$6:$N$5544,'age-length prop'!$B$88)</f>
        <v>0</v>
      </c>
      <c r="G142" s="16">
        <f>SUMIFS('Individual Data'!$AB$6:$AB$5544,'Individual Data'!$V$6:$V$5544,'age-length prop'!$B142,'Individual Data'!$Y$6:$Y$5544,'age-length prop'!G$89,'Individual Data'!$R$6:$R$5544,'age-length prop'!$C142,'Individual Data'!$N$6:$N$5544,'age-length prop'!$B$88)</f>
        <v>0</v>
      </c>
      <c r="H142" s="16">
        <f>SUMIFS('Individual Data'!$AB$6:$AB$5544,'Individual Data'!$V$6:$V$5544,'age-length prop'!$B142,'Individual Data'!$Y$6:$Y$5544,'age-length prop'!H$89,'Individual Data'!$R$6:$R$5544,'age-length prop'!$C142,'Individual Data'!$N$6:$N$5544,'age-length prop'!$B$88)</f>
        <v>2.518344052903343</v>
      </c>
      <c r="I142" s="16">
        <f>SUMIFS('Individual Data'!$AB$6:$AB$5544,'Individual Data'!$V$6:$V$5544,'age-length prop'!$B142,'Individual Data'!$Y$6:$Y$5544,'age-length prop'!I$89,'Individual Data'!$R$6:$R$5544,'age-length prop'!$C142,'Individual Data'!$N$6:$N$5544,'age-length prop'!$B$88)</f>
        <v>23.316195372750641</v>
      </c>
      <c r="J142" s="16">
        <f>SUMIFS('Individual Data'!$AB$6:$AB$5544,'Individual Data'!$V$6:$V$5544,'age-length prop'!$B142,'Individual Data'!$Y$6:$Y$5544,'age-length prop'!J$89,'Individual Data'!$R$6:$R$5544,'age-length prop'!$C142,'Individual Data'!$N$6:$N$5544,'age-length prop'!$B$88)</f>
        <v>11.658097686375321</v>
      </c>
      <c r="K142" s="16">
        <f>SUMIFS('Individual Data'!$AB$6:$AB$5544,'Individual Data'!$V$6:$V$5544,'age-length prop'!$B142,'Individual Data'!$Y$6:$Y$5544,'age-length prop'!K$89,'Individual Data'!$R$6:$R$5544,'age-length prop'!$C142,'Individual Data'!$N$6:$N$5544,'age-length prop'!$B$88)</f>
        <v>11.658097686375321</v>
      </c>
      <c r="L142" s="16">
        <f>SUMIFS('Individual Data'!$AB$6:$AB$5544,'Individual Data'!$V$6:$V$5544,'age-length prop'!$B142,'Individual Data'!$Y$6:$Y$5544,'age-length prop'!L$89,'Individual Data'!$R$6:$R$5544,'age-length prop'!$C142,'Individual Data'!$N$6:$N$5544,'age-length prop'!$B$88)</f>
        <v>0</v>
      </c>
      <c r="M142" s="16">
        <f>SUMIFS('Individual Data'!$AB$6:$AB$5544,'Individual Data'!$V$6:$V$5544,'age-length prop'!$B142,'Individual Data'!$Y$6:$Y$5544,'age-length prop'!M$89,'Individual Data'!$R$6:$R$5544,'age-length prop'!$C142,'Individual Data'!$N$6:$N$5544,'age-length prop'!$B$88)</f>
        <v>0</v>
      </c>
      <c r="N142" s="16">
        <f>SUMIFS('Individual Data'!$AB$6:$AB$5544,'Individual Data'!$V$6:$V$5544,'age-length prop'!$B142,'Individual Data'!$Y$6:$Y$5544,'age-length prop'!N$89,'Individual Data'!$R$6:$R$5544,'age-length prop'!$C142,'Individual Data'!$N$6:$N$5544,'age-length prop'!$B$88)</f>
        <v>0</v>
      </c>
      <c r="O142" s="16">
        <f>SUMIFS('Individual Data'!$AB$6:$AB$5544,'Individual Data'!$V$6:$V$5544,'age-length prop'!$B142,'Individual Data'!$Y$6:$Y$5544,'age-length prop'!O$89,'Individual Data'!$R$6:$R$5544,'age-length prop'!$C142,'Individual Data'!$N$6:$N$5544,'age-length prop'!$B$88)</f>
        <v>0</v>
      </c>
      <c r="P142" s="16">
        <f>SUMIFS('Individual Data'!$AB$6:$AB$5544,'Individual Data'!$V$6:$V$5544,'age-length prop'!$B142,'Individual Data'!$Y$6:$Y$5544,'age-length prop'!P$89,'Individual Data'!$R$6:$R$5544,'age-length prop'!$C142,'Individual Data'!$N$6:$N$5544,'age-length prop'!$B$88)</f>
        <v>0</v>
      </c>
      <c r="Q142" s="38">
        <f t="shared" si="315"/>
        <v>0</v>
      </c>
      <c r="R142" s="30">
        <f t="shared" si="316"/>
        <v>0</v>
      </c>
      <c r="S142" s="30">
        <f t="shared" si="317"/>
        <v>0</v>
      </c>
      <c r="T142" s="30">
        <f t="shared" si="318"/>
        <v>0</v>
      </c>
      <c r="U142" s="30">
        <f t="shared" si="319"/>
        <v>2.5467583612055469</v>
      </c>
      <c r="V142" s="30">
        <f t="shared" si="320"/>
        <v>23.476003072254517</v>
      </c>
      <c r="W142" s="30">
        <f t="shared" si="321"/>
        <v>11.810641421801032</v>
      </c>
      <c r="X142" s="30">
        <f t="shared" si="322"/>
        <v>11.798810351105995</v>
      </c>
      <c r="Y142" s="30">
        <f t="shared" si="323"/>
        <v>0</v>
      </c>
      <c r="Z142" s="30">
        <f t="shared" si="324"/>
        <v>0</v>
      </c>
      <c r="AA142" s="30">
        <f t="shared" si="325"/>
        <v>0</v>
      </c>
      <c r="AB142" s="30">
        <f t="shared" si="326"/>
        <v>0</v>
      </c>
      <c r="AC142" s="30">
        <f t="shared" si="327"/>
        <v>0</v>
      </c>
      <c r="AD142" s="12">
        <f>VLOOKUP(A142,'PBT Tag Rates'!$B$5:$E$44,4,FALSE)</f>
        <v>0.98845608500000004</v>
      </c>
      <c r="AE142" s="30">
        <f t="shared" si="328"/>
        <v>0</v>
      </c>
      <c r="AF142" s="30">
        <f t="shared" si="329"/>
        <v>0</v>
      </c>
      <c r="AG142" s="30">
        <f t="shared" si="330"/>
        <v>0</v>
      </c>
      <c r="AH142" s="30">
        <f t="shared" si="331"/>
        <v>0</v>
      </c>
      <c r="AI142" s="30">
        <f t="shared" si="332"/>
        <v>2.5765012728972647</v>
      </c>
      <c r="AJ142" s="30">
        <f t="shared" si="333"/>
        <v>23.750173051192778</v>
      </c>
      <c r="AK142" s="30">
        <f t="shared" si="334"/>
        <v>11.94857475312222</v>
      </c>
      <c r="AL142" s="30">
        <f t="shared" si="335"/>
        <v>11.936605510507828</v>
      </c>
      <c r="AM142" s="30">
        <f t="shared" si="336"/>
        <v>0</v>
      </c>
      <c r="AN142" s="30">
        <f t="shared" si="337"/>
        <v>0</v>
      </c>
      <c r="AO142" s="30">
        <f t="shared" si="338"/>
        <v>0</v>
      </c>
      <c r="AP142" s="30">
        <f t="shared" si="339"/>
        <v>0</v>
      </c>
      <c r="AQ142" s="30">
        <f t="shared" si="340"/>
        <v>0</v>
      </c>
      <c r="AS142" s="32">
        <f t="shared" si="342"/>
        <v>0</v>
      </c>
      <c r="AT142" s="33">
        <f t="shared" si="343"/>
        <v>50.211854587720097</v>
      </c>
      <c r="BH142" s="16"/>
      <c r="BI142" s="38">
        <f t="shared" si="344"/>
        <v>0</v>
      </c>
      <c r="BJ142" s="30">
        <f t="shared" si="345"/>
        <v>0</v>
      </c>
      <c r="BK142" s="30">
        <f t="shared" si="346"/>
        <v>0</v>
      </c>
      <c r="BL142" s="30">
        <f t="shared" si="347"/>
        <v>0</v>
      </c>
      <c r="BM142" s="30">
        <f t="shared" si="348"/>
        <v>2.9742911691717833E-2</v>
      </c>
      <c r="BN142" s="30">
        <f t="shared" si="349"/>
        <v>0.27416997893826078</v>
      </c>
      <c r="BO142" s="30">
        <f t="shared" si="350"/>
        <v>0.13793333132118768</v>
      </c>
      <c r="BP142" s="30">
        <f t="shared" si="351"/>
        <v>0.13779515940183273</v>
      </c>
      <c r="BQ142" s="30">
        <f t="shared" si="352"/>
        <v>0</v>
      </c>
      <c r="BR142" s="30">
        <f t="shared" si="353"/>
        <v>0</v>
      </c>
      <c r="BS142" s="30">
        <f t="shared" si="354"/>
        <v>0</v>
      </c>
      <c r="BT142" s="30">
        <f t="shared" si="355"/>
        <v>0</v>
      </c>
      <c r="BU142" s="30">
        <f t="shared" si="356"/>
        <v>0</v>
      </c>
      <c r="BV142" s="13">
        <f t="shared" si="341"/>
        <v>0.6</v>
      </c>
      <c r="BW142" s="30">
        <f>SUMIFS('Individual Data'!$X$6:$X$5544,'Individual Data'!$I$6:$I$5544,'age-length prop'!BW$7,'Individual Data'!$V$6:$V$5544,'age-length prop'!$B142,'Individual Data'!$R$6:$R$5544,'age-length prop'!$C142,'Individual Data'!$N$6:$N$5544,"M")</f>
        <v>3</v>
      </c>
      <c r="BX142" s="30">
        <f>SUMIFS('Individual Data'!$X$6:$X$5544,'Individual Data'!$I$6:$I$5544,'age-length prop'!BX$7,'Individual Data'!$V$6:$V$5544,'age-length prop'!$B142,'Individual Data'!$R$6:$R$5544,'age-length prop'!$C142,'Individual Data'!$N$6:$N$5544,"M")</f>
        <v>2</v>
      </c>
      <c r="BY142" s="45">
        <f t="shared" si="357"/>
        <v>0</v>
      </c>
      <c r="BZ142" s="16">
        <f t="shared" si="358"/>
        <v>0</v>
      </c>
      <c r="CA142" s="16">
        <f t="shared" si="359"/>
        <v>0</v>
      </c>
      <c r="CB142" s="16">
        <f t="shared" si="360"/>
        <v>0</v>
      </c>
      <c r="CC142" s="16">
        <f t="shared" si="361"/>
        <v>1.7845747015030698E-2</v>
      </c>
      <c r="CD142" s="16">
        <f t="shared" si="362"/>
        <v>0.16450198736295646</v>
      </c>
      <c r="CE142" s="16">
        <f t="shared" si="363"/>
        <v>8.2759998792712605E-2</v>
      </c>
      <c r="CF142" s="16">
        <f t="shared" si="364"/>
        <v>8.2677095641099638E-2</v>
      </c>
      <c r="CG142" s="16">
        <f t="shared" si="365"/>
        <v>0</v>
      </c>
      <c r="CH142" s="16">
        <f t="shared" si="366"/>
        <v>0</v>
      </c>
      <c r="CI142" s="16">
        <f t="shared" si="367"/>
        <v>0</v>
      </c>
      <c r="CJ142" s="16">
        <f t="shared" si="368"/>
        <v>0</v>
      </c>
      <c r="CK142" s="46">
        <f t="shared" si="369"/>
        <v>0</v>
      </c>
      <c r="CL142" s="16"/>
      <c r="CM142" s="16">
        <f t="shared" si="370"/>
        <v>0</v>
      </c>
      <c r="CN142" s="16">
        <f t="shared" si="371"/>
        <v>0</v>
      </c>
      <c r="CO142" s="16">
        <f t="shared" si="372"/>
        <v>0</v>
      </c>
      <c r="CP142" s="16">
        <f t="shared" si="373"/>
        <v>0</v>
      </c>
      <c r="CQ142" s="16">
        <f t="shared" si="374"/>
        <v>1.1897164676687133E-2</v>
      </c>
      <c r="CR142" s="16">
        <f t="shared" si="375"/>
        <v>0.10966799157530432</v>
      </c>
      <c r="CS142" s="16">
        <f t="shared" si="376"/>
        <v>5.5173332528475075E-2</v>
      </c>
      <c r="CT142" s="16">
        <f t="shared" si="377"/>
        <v>5.5118063760733096E-2</v>
      </c>
      <c r="CU142" s="16">
        <f t="shared" si="378"/>
        <v>0</v>
      </c>
      <c r="CV142" s="16">
        <f t="shared" si="379"/>
        <v>0</v>
      </c>
      <c r="CW142" s="16">
        <f t="shared" si="380"/>
        <v>0</v>
      </c>
      <c r="CX142" s="16">
        <f t="shared" si="381"/>
        <v>0</v>
      </c>
      <c r="CY142" s="16">
        <f t="shared" si="382"/>
        <v>0</v>
      </c>
    </row>
    <row r="143" spans="1:103" ht="15.75" thickBot="1" x14ac:dyDescent="0.3">
      <c r="A143" t="s">
        <v>2596</v>
      </c>
      <c r="B143" t="s">
        <v>3171</v>
      </c>
      <c r="C143">
        <v>3</v>
      </c>
      <c r="D143" s="16">
        <f>SUMIFS('Individual Data'!$AB$6:$AB$5544,'Individual Data'!$V$6:$V$5544,'age-length prop'!$B143,'Individual Data'!$Y$6:$Y$5544,'age-length prop'!D$89,'Individual Data'!$R$6:$R$5544,'age-length prop'!$C143,'Individual Data'!$N$6:$N$5544,'age-length prop'!$B$88)</f>
        <v>0</v>
      </c>
      <c r="E143" s="16">
        <f>SUMIFS('Individual Data'!$AB$6:$AB$5544,'Individual Data'!$V$6:$V$5544,'age-length prop'!$B143,'Individual Data'!$Y$6:$Y$5544,'age-length prop'!E$89,'Individual Data'!$R$6:$R$5544,'age-length prop'!$C143,'Individual Data'!$N$6:$N$5544,'age-length prop'!$B$88)</f>
        <v>0</v>
      </c>
      <c r="F143" s="16">
        <f>SUMIFS('Individual Data'!$AB$6:$AB$5544,'Individual Data'!$V$6:$V$5544,'age-length prop'!$B143,'Individual Data'!$Y$6:$Y$5544,'age-length prop'!F$89,'Individual Data'!$R$6:$R$5544,'age-length prop'!$C143,'Individual Data'!$N$6:$N$5544,'age-length prop'!$B$88)</f>
        <v>0</v>
      </c>
      <c r="G143" s="16">
        <f>SUMIFS('Individual Data'!$AB$6:$AB$5544,'Individual Data'!$V$6:$V$5544,'age-length prop'!$B143,'Individual Data'!$Y$6:$Y$5544,'age-length prop'!G$89,'Individual Data'!$R$6:$R$5544,'age-length prop'!$C143,'Individual Data'!$N$6:$N$5544,'age-length prop'!$B$88)</f>
        <v>0</v>
      </c>
      <c r="H143" s="16">
        <f>SUMIFS('Individual Data'!$AB$6:$AB$5544,'Individual Data'!$V$6:$V$5544,'age-length prop'!$B143,'Individual Data'!$Y$6:$Y$5544,'age-length prop'!H$89,'Individual Data'!$R$6:$R$5544,'age-length prop'!$C143,'Individual Data'!$N$6:$N$5544,'age-length prop'!$B$88)</f>
        <v>11.658097686375321</v>
      </c>
      <c r="I143" s="16">
        <f>SUMIFS('Individual Data'!$AB$6:$AB$5544,'Individual Data'!$V$6:$V$5544,'age-length prop'!$B143,'Individual Data'!$Y$6:$Y$5544,'age-length prop'!I$89,'Individual Data'!$R$6:$R$5544,'age-length prop'!$C143,'Individual Data'!$N$6:$N$5544,'age-length prop'!$B$88)</f>
        <v>23.316195372750641</v>
      </c>
      <c r="J143" s="16">
        <f>SUMIFS('Individual Data'!$AB$6:$AB$5544,'Individual Data'!$V$6:$V$5544,'age-length prop'!$B143,'Individual Data'!$Y$6:$Y$5544,'age-length prop'!J$89,'Individual Data'!$R$6:$R$5544,'age-length prop'!$C143,'Individual Data'!$N$6:$N$5544,'age-length prop'!$B$88)</f>
        <v>11.658097686375321</v>
      </c>
      <c r="K143" s="16">
        <f>SUMIFS('Individual Data'!$AB$6:$AB$5544,'Individual Data'!$V$6:$V$5544,'age-length prop'!$B143,'Individual Data'!$Y$6:$Y$5544,'age-length prop'!K$89,'Individual Data'!$R$6:$R$5544,'age-length prop'!$C143,'Individual Data'!$N$6:$N$5544,'age-length prop'!$B$88)</f>
        <v>0</v>
      </c>
      <c r="L143" s="16">
        <f>SUMIFS('Individual Data'!$AB$6:$AB$5544,'Individual Data'!$V$6:$V$5544,'age-length prop'!$B143,'Individual Data'!$Y$6:$Y$5544,'age-length prop'!L$89,'Individual Data'!$R$6:$R$5544,'age-length prop'!$C143,'Individual Data'!$N$6:$N$5544,'age-length prop'!$B$88)</f>
        <v>0</v>
      </c>
      <c r="M143" s="16">
        <f>SUMIFS('Individual Data'!$AB$6:$AB$5544,'Individual Data'!$V$6:$V$5544,'age-length prop'!$B143,'Individual Data'!$Y$6:$Y$5544,'age-length prop'!M$89,'Individual Data'!$R$6:$R$5544,'age-length prop'!$C143,'Individual Data'!$N$6:$N$5544,'age-length prop'!$B$88)</f>
        <v>0</v>
      </c>
      <c r="N143" s="16">
        <f>SUMIFS('Individual Data'!$AB$6:$AB$5544,'Individual Data'!$V$6:$V$5544,'age-length prop'!$B143,'Individual Data'!$Y$6:$Y$5544,'age-length prop'!N$89,'Individual Data'!$R$6:$R$5544,'age-length prop'!$C143,'Individual Data'!$N$6:$N$5544,'age-length prop'!$B$88)</f>
        <v>0</v>
      </c>
      <c r="O143" s="16">
        <f>SUMIFS('Individual Data'!$AB$6:$AB$5544,'Individual Data'!$V$6:$V$5544,'age-length prop'!$B143,'Individual Data'!$Y$6:$Y$5544,'age-length prop'!O$89,'Individual Data'!$R$6:$R$5544,'age-length prop'!$C143,'Individual Data'!$N$6:$N$5544,'age-length prop'!$B$88)</f>
        <v>0</v>
      </c>
      <c r="P143" s="16">
        <f>SUMIFS('Individual Data'!$AB$6:$AB$5544,'Individual Data'!$V$6:$V$5544,'age-length prop'!$B143,'Individual Data'!$Y$6:$Y$5544,'age-length prop'!P$89,'Individual Data'!$R$6:$R$5544,'age-length prop'!$C143,'Individual Data'!$N$6:$N$5544,'age-length prop'!$B$88)</f>
        <v>0</v>
      </c>
      <c r="Q143" s="38">
        <f t="shared" si="315"/>
        <v>0</v>
      </c>
      <c r="R143" s="30">
        <f t="shared" si="316"/>
        <v>0</v>
      </c>
      <c r="S143" s="30">
        <f t="shared" si="317"/>
        <v>0</v>
      </c>
      <c r="T143" s="30">
        <f t="shared" si="318"/>
        <v>0</v>
      </c>
      <c r="U143" s="30">
        <f t="shared" si="319"/>
        <v>11.789635226488627</v>
      </c>
      <c r="V143" s="30">
        <f t="shared" si="320"/>
        <v>23.476003072254517</v>
      </c>
      <c r="W143" s="30">
        <f t="shared" si="321"/>
        <v>11.810641421801032</v>
      </c>
      <c r="X143" s="30">
        <f t="shared" si="322"/>
        <v>0</v>
      </c>
      <c r="Y143" s="30">
        <f t="shared" si="323"/>
        <v>0</v>
      </c>
      <c r="Z143" s="30">
        <f t="shared" si="324"/>
        <v>0</v>
      </c>
      <c r="AA143" s="30">
        <f t="shared" si="325"/>
        <v>0</v>
      </c>
      <c r="AB143" s="30">
        <f t="shared" si="326"/>
        <v>0</v>
      </c>
      <c r="AC143" s="30">
        <f t="shared" si="327"/>
        <v>0</v>
      </c>
      <c r="AD143" s="12">
        <f>VLOOKUP(A143,'PBT Tag Rates'!$B$5:$E$44,4,FALSE)</f>
        <v>0.98845608500000004</v>
      </c>
      <c r="AE143" s="30">
        <f t="shared" si="328"/>
        <v>0</v>
      </c>
      <c r="AF143" s="30">
        <f t="shared" si="329"/>
        <v>0</v>
      </c>
      <c r="AG143" s="30">
        <f t="shared" si="330"/>
        <v>0</v>
      </c>
      <c r="AH143" s="30">
        <f t="shared" si="331"/>
        <v>0</v>
      </c>
      <c r="AI143" s="30">
        <f t="shared" si="332"/>
        <v>11.927323232057018</v>
      </c>
      <c r="AJ143" s="30">
        <f t="shared" si="333"/>
        <v>23.750173051192778</v>
      </c>
      <c r="AK143" s="30">
        <f t="shared" si="334"/>
        <v>11.94857475312222</v>
      </c>
      <c r="AL143" s="30">
        <f t="shared" si="335"/>
        <v>0</v>
      </c>
      <c r="AM143" s="30">
        <f t="shared" si="336"/>
        <v>0</v>
      </c>
      <c r="AN143" s="30">
        <f t="shared" si="337"/>
        <v>0</v>
      </c>
      <c r="AO143" s="30">
        <f t="shared" si="338"/>
        <v>0</v>
      </c>
      <c r="AP143" s="30">
        <f t="shared" si="339"/>
        <v>0</v>
      </c>
      <c r="AQ143" s="30">
        <f t="shared" si="340"/>
        <v>0</v>
      </c>
      <c r="AS143" s="54">
        <f t="shared" si="342"/>
        <v>0</v>
      </c>
      <c r="AT143" s="55">
        <f t="shared" si="343"/>
        <v>47.626071036372011</v>
      </c>
      <c r="BH143" s="16"/>
      <c r="BI143" s="38">
        <f t="shared" si="344"/>
        <v>0</v>
      </c>
      <c r="BJ143" s="30">
        <f t="shared" si="345"/>
        <v>0</v>
      </c>
      <c r="BK143" s="30">
        <f t="shared" si="346"/>
        <v>0</v>
      </c>
      <c r="BL143" s="30">
        <f t="shared" si="347"/>
        <v>0</v>
      </c>
      <c r="BM143" s="30">
        <f t="shared" si="348"/>
        <v>0.13768800556839089</v>
      </c>
      <c r="BN143" s="30">
        <f t="shared" si="349"/>
        <v>0.27416997893826078</v>
      </c>
      <c r="BO143" s="30">
        <f t="shared" si="350"/>
        <v>0.13793333132118768</v>
      </c>
      <c r="BP143" s="30">
        <f t="shared" si="351"/>
        <v>0</v>
      </c>
      <c r="BQ143" s="30">
        <f t="shared" si="352"/>
        <v>0</v>
      </c>
      <c r="BR143" s="30">
        <f t="shared" si="353"/>
        <v>0</v>
      </c>
      <c r="BS143" s="30">
        <f t="shared" si="354"/>
        <v>0</v>
      </c>
      <c r="BT143" s="30">
        <f t="shared" si="355"/>
        <v>0</v>
      </c>
      <c r="BU143" s="30">
        <f t="shared" si="356"/>
        <v>0</v>
      </c>
      <c r="BV143" s="13">
        <f t="shared" si="341"/>
        <v>0</v>
      </c>
      <c r="BW143" s="30">
        <f>SUMIFS('Individual Data'!$X$6:$X$5544,'Individual Data'!$I$6:$I$5544,'age-length prop'!BW$7,'Individual Data'!$V$6:$V$5544,'age-length prop'!$B143,'Individual Data'!$R$6:$R$5544,'age-length prop'!$C143,'Individual Data'!$N$6:$N$5544,"M")</f>
        <v>0</v>
      </c>
      <c r="BX143" s="30">
        <f>SUMIFS('Individual Data'!$X$6:$X$5544,'Individual Data'!$I$6:$I$5544,'age-length prop'!BX$7,'Individual Data'!$V$6:$V$5544,'age-length prop'!$B143,'Individual Data'!$R$6:$R$5544,'age-length prop'!$C143,'Individual Data'!$N$6:$N$5544,"M")</f>
        <v>4</v>
      </c>
      <c r="BY143" s="16">
        <f t="shared" si="357"/>
        <v>0</v>
      </c>
      <c r="BZ143" s="16">
        <f t="shared" si="358"/>
        <v>0</v>
      </c>
      <c r="CA143" s="16">
        <f t="shared" si="359"/>
        <v>0</v>
      </c>
      <c r="CB143" s="16">
        <f t="shared" si="360"/>
        <v>0</v>
      </c>
      <c r="CC143" s="16">
        <f t="shared" si="361"/>
        <v>0</v>
      </c>
      <c r="CD143" s="16">
        <f t="shared" si="362"/>
        <v>0</v>
      </c>
      <c r="CE143" s="16">
        <f t="shared" si="363"/>
        <v>0</v>
      </c>
      <c r="CF143" s="16">
        <f t="shared" si="364"/>
        <v>0</v>
      </c>
      <c r="CG143" s="16">
        <f t="shared" si="365"/>
        <v>0</v>
      </c>
      <c r="CH143" s="16">
        <f t="shared" si="366"/>
        <v>0</v>
      </c>
      <c r="CI143" s="16">
        <f t="shared" si="367"/>
        <v>0</v>
      </c>
      <c r="CJ143" s="16">
        <f t="shared" si="368"/>
        <v>0</v>
      </c>
      <c r="CK143" s="16">
        <f t="shared" si="369"/>
        <v>0</v>
      </c>
      <c r="CL143" s="16"/>
      <c r="CM143" s="16">
        <f t="shared" si="370"/>
        <v>0</v>
      </c>
      <c r="CN143" s="16">
        <f t="shared" si="371"/>
        <v>0</v>
      </c>
      <c r="CO143" s="16">
        <f t="shared" si="372"/>
        <v>0</v>
      </c>
      <c r="CP143" s="16">
        <f t="shared" si="373"/>
        <v>0</v>
      </c>
      <c r="CQ143" s="16">
        <f t="shared" si="374"/>
        <v>0.13768800556839089</v>
      </c>
      <c r="CR143" s="16">
        <f t="shared" si="375"/>
        <v>0.27416997893826078</v>
      </c>
      <c r="CS143" s="16">
        <f t="shared" si="376"/>
        <v>0.13793333132118768</v>
      </c>
      <c r="CT143" s="16">
        <f t="shared" si="377"/>
        <v>0</v>
      </c>
      <c r="CU143" s="16">
        <f t="shared" si="378"/>
        <v>0</v>
      </c>
      <c r="CV143" s="16">
        <f t="shared" si="379"/>
        <v>0</v>
      </c>
      <c r="CW143" s="16">
        <f t="shared" si="380"/>
        <v>0</v>
      </c>
      <c r="CX143" s="16">
        <f t="shared" si="381"/>
        <v>0</v>
      </c>
      <c r="CY143" s="16">
        <f t="shared" si="382"/>
        <v>0</v>
      </c>
    </row>
    <row r="144" spans="1:103" x14ac:dyDescent="0.25">
      <c r="A144" t="s">
        <v>2596</v>
      </c>
      <c r="B144" t="s">
        <v>3169</v>
      </c>
      <c r="C144">
        <v>3</v>
      </c>
      <c r="D144" s="16">
        <f>SUMIFS('Individual Data'!$AB$6:$AB$5544,'Individual Data'!$V$6:$V$5544,'age-length prop'!$B144,'Individual Data'!$Y$6:$Y$5544,'age-length prop'!D$89,'Individual Data'!$R$6:$R$5544,'age-length prop'!$C144,'Individual Data'!$N$6:$N$5544,'age-length prop'!$B$88)</f>
        <v>0</v>
      </c>
      <c r="E144" s="16">
        <f>SUMIFS('Individual Data'!$AB$6:$AB$5544,'Individual Data'!$V$6:$V$5544,'age-length prop'!$B144,'Individual Data'!$Y$6:$Y$5544,'age-length prop'!E$89,'Individual Data'!$R$6:$R$5544,'age-length prop'!$C144,'Individual Data'!$N$6:$N$5544,'age-length prop'!$B$88)</f>
        <v>0</v>
      </c>
      <c r="F144" s="16">
        <f>SUMIFS('Individual Data'!$AB$6:$AB$5544,'Individual Data'!$V$6:$V$5544,'age-length prop'!$B144,'Individual Data'!$Y$6:$Y$5544,'age-length prop'!F$89,'Individual Data'!$R$6:$R$5544,'age-length prop'!$C144,'Individual Data'!$N$6:$N$5544,'age-length prop'!$B$88)</f>
        <v>0</v>
      </c>
      <c r="G144" s="16">
        <f>SUMIFS('Individual Data'!$AB$6:$AB$5544,'Individual Data'!$V$6:$V$5544,'age-length prop'!$B144,'Individual Data'!$Y$6:$Y$5544,'age-length prop'!G$89,'Individual Data'!$R$6:$R$5544,'age-length prop'!$C144,'Individual Data'!$N$6:$N$5544,'age-length prop'!$B$88)</f>
        <v>23.316195372750641</v>
      </c>
      <c r="H144" s="16">
        <f>SUMIFS('Individual Data'!$AB$6:$AB$5544,'Individual Data'!$V$6:$V$5544,'age-length prop'!$B144,'Individual Data'!$Y$6:$Y$5544,'age-length prop'!H$89,'Individual Data'!$R$6:$R$5544,'age-length prop'!$C144,'Individual Data'!$N$6:$N$5544,'age-length prop'!$B$88)</f>
        <v>34.974293059125962</v>
      </c>
      <c r="I144" s="16">
        <f>SUMIFS('Individual Data'!$AB$6:$AB$5544,'Individual Data'!$V$6:$V$5544,'age-length prop'!$B144,'Individual Data'!$Y$6:$Y$5544,'age-length prop'!I$89,'Individual Data'!$R$6:$R$5544,'age-length prop'!$C144,'Individual Data'!$N$6:$N$5544,'age-length prop'!$B$88)</f>
        <v>58.290488431876604</v>
      </c>
      <c r="J144" s="16">
        <f>SUMIFS('Individual Data'!$AB$6:$AB$5544,'Individual Data'!$V$6:$V$5544,'age-length prop'!$B144,'Individual Data'!$Y$6:$Y$5544,'age-length prop'!J$89,'Individual Data'!$R$6:$R$5544,'age-length prop'!$C144,'Individual Data'!$N$6:$N$5544,'age-length prop'!$B$88)</f>
        <v>46.632390745501283</v>
      </c>
      <c r="K144" s="16">
        <f>SUMIFS('Individual Data'!$AB$6:$AB$5544,'Individual Data'!$V$6:$V$5544,'age-length prop'!$B144,'Individual Data'!$Y$6:$Y$5544,'age-length prop'!K$89,'Individual Data'!$R$6:$R$5544,'age-length prop'!$C144,'Individual Data'!$N$6:$N$5544,'age-length prop'!$B$88)</f>
        <v>2.518344052903343</v>
      </c>
      <c r="L144" s="16">
        <f>SUMIFS('Individual Data'!$AB$6:$AB$5544,'Individual Data'!$V$6:$V$5544,'age-length prop'!$B144,'Individual Data'!$Y$6:$Y$5544,'age-length prop'!L$89,'Individual Data'!$R$6:$R$5544,'age-length prop'!$C144,'Individual Data'!$N$6:$N$5544,'age-length prop'!$B$88)</f>
        <v>0</v>
      </c>
      <c r="M144" s="16">
        <f>SUMIFS('Individual Data'!$AB$6:$AB$5544,'Individual Data'!$V$6:$V$5544,'age-length prop'!$B144,'Individual Data'!$Y$6:$Y$5544,'age-length prop'!M$89,'Individual Data'!$R$6:$R$5544,'age-length prop'!$C144,'Individual Data'!$N$6:$N$5544,'age-length prop'!$B$88)</f>
        <v>0</v>
      </c>
      <c r="N144" s="16">
        <f>SUMIFS('Individual Data'!$AB$6:$AB$5544,'Individual Data'!$V$6:$V$5544,'age-length prop'!$B144,'Individual Data'!$Y$6:$Y$5544,'age-length prop'!N$89,'Individual Data'!$R$6:$R$5544,'age-length prop'!$C144,'Individual Data'!$N$6:$N$5544,'age-length prop'!$B$88)</f>
        <v>0</v>
      </c>
      <c r="O144" s="16">
        <f>SUMIFS('Individual Data'!$AB$6:$AB$5544,'Individual Data'!$V$6:$V$5544,'age-length prop'!$B144,'Individual Data'!$Y$6:$Y$5544,'age-length prop'!O$89,'Individual Data'!$R$6:$R$5544,'age-length prop'!$C144,'Individual Data'!$N$6:$N$5544,'age-length prop'!$B$88)</f>
        <v>0</v>
      </c>
      <c r="P144" s="16">
        <f>SUMIFS('Individual Data'!$AB$6:$AB$5544,'Individual Data'!$V$6:$V$5544,'age-length prop'!$B144,'Individual Data'!$Y$6:$Y$5544,'age-length prop'!P$89,'Individual Data'!$R$6:$R$5544,'age-length prop'!$C144,'Individual Data'!$N$6:$N$5544,'age-length prop'!$B$88)</f>
        <v>0</v>
      </c>
      <c r="Q144" s="38">
        <f t="shared" si="315"/>
        <v>0</v>
      </c>
      <c r="R144" s="30">
        <f t="shared" si="316"/>
        <v>0</v>
      </c>
      <c r="S144" s="30">
        <f t="shared" si="317"/>
        <v>0</v>
      </c>
      <c r="T144" s="30">
        <f t="shared" si="318"/>
        <v>23.529791558662229</v>
      </c>
      <c r="U144" s="30">
        <f t="shared" si="319"/>
        <v>35.368905679465882</v>
      </c>
      <c r="V144" s="30">
        <f t="shared" si="320"/>
        <v>58.690007680636292</v>
      </c>
      <c r="W144" s="30">
        <f t="shared" si="321"/>
        <v>47.242565687204127</v>
      </c>
      <c r="X144" s="30">
        <f t="shared" si="322"/>
        <v>2.5487403415540046</v>
      </c>
      <c r="Y144" s="30">
        <f t="shared" si="323"/>
        <v>0</v>
      </c>
      <c r="Z144" s="30">
        <f t="shared" si="324"/>
        <v>0</v>
      </c>
      <c r="AA144" s="30">
        <f t="shared" si="325"/>
        <v>0</v>
      </c>
      <c r="AB144" s="30">
        <f t="shared" si="326"/>
        <v>0</v>
      </c>
      <c r="AC144" s="30">
        <f t="shared" si="327"/>
        <v>0</v>
      </c>
      <c r="AD144" s="12">
        <f>VLOOKUP(A144,'PBT Tag Rates'!$B$5:$E$44,4,FALSE)</f>
        <v>0.98845608500000004</v>
      </c>
      <c r="AE144" s="30">
        <f t="shared" si="328"/>
        <v>0</v>
      </c>
      <c r="AF144" s="30">
        <f t="shared" si="329"/>
        <v>0</v>
      </c>
      <c r="AG144" s="30">
        <f t="shared" si="330"/>
        <v>0</v>
      </c>
      <c r="AH144" s="30">
        <f t="shared" si="331"/>
        <v>23.804589718988101</v>
      </c>
      <c r="AI144" s="30">
        <f t="shared" si="332"/>
        <v>35.781969696171053</v>
      </c>
      <c r="AJ144" s="30">
        <f t="shared" si="333"/>
        <v>59.375432627981937</v>
      </c>
      <c r="AK144" s="30">
        <f t="shared" si="334"/>
        <v>47.794299012488878</v>
      </c>
      <c r="AL144" s="30">
        <f t="shared" si="335"/>
        <v>2.5785064002656268</v>
      </c>
      <c r="AM144" s="30">
        <f t="shared" si="336"/>
        <v>0</v>
      </c>
      <c r="AN144" s="30">
        <f t="shared" si="337"/>
        <v>0</v>
      </c>
      <c r="AO144" s="30">
        <f t="shared" si="338"/>
        <v>0</v>
      </c>
      <c r="AP144" s="30">
        <f t="shared" si="339"/>
        <v>0</v>
      </c>
      <c r="AQ144" s="30">
        <f t="shared" si="340"/>
        <v>0</v>
      </c>
      <c r="AS144" s="30">
        <f t="shared" ref="AS144:AS159" si="383">SUM(AE144:AG144)</f>
        <v>0</v>
      </c>
      <c r="AT144" s="30">
        <f t="shared" ref="AT144:AT159" si="384">SUM(AH144:AQ144)</f>
        <v>169.3347974558956</v>
      </c>
      <c r="BI144" s="38">
        <f t="shared" si="344"/>
        <v>0</v>
      </c>
      <c r="BJ144" s="30">
        <f t="shared" si="345"/>
        <v>0</v>
      </c>
      <c r="BK144" s="30">
        <f t="shared" si="346"/>
        <v>0</v>
      </c>
      <c r="BL144" s="30">
        <f t="shared" si="347"/>
        <v>0.27479816032587223</v>
      </c>
      <c r="BM144" s="30">
        <f t="shared" si="348"/>
        <v>0.4130640167051709</v>
      </c>
      <c r="BN144" s="30">
        <f t="shared" si="349"/>
        <v>0.68542494734564485</v>
      </c>
      <c r="BO144" s="30">
        <f t="shared" si="350"/>
        <v>0.55173332528475072</v>
      </c>
      <c r="BP144" s="30">
        <f t="shared" si="351"/>
        <v>2.976605871162219E-2</v>
      </c>
      <c r="BQ144" s="30">
        <f t="shared" si="352"/>
        <v>0</v>
      </c>
      <c r="BR144" s="30">
        <f t="shared" si="353"/>
        <v>0</v>
      </c>
      <c r="BS144" s="30">
        <f t="shared" si="354"/>
        <v>0</v>
      </c>
      <c r="BT144" s="30">
        <f t="shared" si="355"/>
        <v>0</v>
      </c>
      <c r="BU144" s="30">
        <f t="shared" si="356"/>
        <v>0</v>
      </c>
      <c r="BV144" s="13">
        <f>IFERROR(BW144/(BW144+BX160),0)</f>
        <v>0</v>
      </c>
      <c r="BW144" s="30">
        <f>SUMIFS('Individual Data'!$X$6:$X$5544,'Individual Data'!$I$6:$I$5544,'age-length prop'!BW$7,'Individual Data'!$V$6:$V$5544,'age-length prop'!$B144,'Individual Data'!$R$6:$R$5544,'age-length prop'!$C144,'Individual Data'!$N$6:$N$5544,"M")</f>
        <v>6</v>
      </c>
      <c r="BX144" s="30">
        <f>SUMIFS('Individual Data'!$X$6:$X$5544,'Individual Data'!$I$6:$I$5544,'age-length prop'!BX$7,'Individual Data'!$V$6:$V$5544,'age-length prop'!$B144,'Individual Data'!$R$6:$R$5544,'age-length prop'!$C144,'Individual Data'!$N$6:$N$5544,"M")</f>
        <v>9</v>
      </c>
      <c r="BY144" s="16">
        <f t="shared" ref="BY144:BY159" si="385">BI144*$BV144</f>
        <v>0</v>
      </c>
      <c r="BZ144" s="16">
        <f t="shared" ref="BZ144:BZ159" si="386">BJ144*$BV144</f>
        <v>0</v>
      </c>
      <c r="CA144" s="16">
        <f t="shared" ref="CA144:CA159" si="387">BK144*$BV144</f>
        <v>0</v>
      </c>
      <c r="CB144" s="16">
        <f t="shared" ref="CB144:CB159" si="388">BL144*$BV144</f>
        <v>0</v>
      </c>
      <c r="CC144" s="16">
        <f t="shared" ref="CC144:CC159" si="389">BM144*$BV144</f>
        <v>0</v>
      </c>
      <c r="CD144" s="16">
        <f t="shared" ref="CD144:CD159" si="390">BN144*$BV144</f>
        <v>0</v>
      </c>
      <c r="CE144" s="16">
        <f t="shared" ref="CE144:CE159" si="391">BO144*$BV144</f>
        <v>0</v>
      </c>
      <c r="CF144" s="16">
        <f t="shared" ref="CF144:CF159" si="392">BP144*$BV144</f>
        <v>0</v>
      </c>
      <c r="CG144" s="16">
        <f t="shared" ref="CG144:CG159" si="393">BQ144*$BV144</f>
        <v>0</v>
      </c>
      <c r="CH144" s="16">
        <f t="shared" ref="CH144:CH159" si="394">BR144*$BV144</f>
        <v>0</v>
      </c>
      <c r="CI144" s="16">
        <f t="shared" ref="CI144:CI159" si="395">BS144*$BV144</f>
        <v>0</v>
      </c>
      <c r="CJ144" s="16">
        <f t="shared" ref="CJ144:CJ159" si="396">BT144*$BV144</f>
        <v>0</v>
      </c>
      <c r="CK144" s="16">
        <f t="shared" ref="CK144:CK159" si="397">BU144*$BV144</f>
        <v>0</v>
      </c>
      <c r="CM144" s="16">
        <f t="shared" ref="CM144:CM159" si="398">BI144*(1-$BV144)</f>
        <v>0</v>
      </c>
      <c r="CN144" s="16">
        <f t="shared" ref="CN144:CN159" si="399">BJ144*(1-$BV144)</f>
        <v>0</v>
      </c>
      <c r="CO144" s="16">
        <f t="shared" ref="CO144:CO159" si="400">BK144*(1-$BV144)</f>
        <v>0</v>
      </c>
      <c r="CP144" s="16">
        <f t="shared" ref="CP144:CP159" si="401">BL144*(1-$BV144)</f>
        <v>0.27479816032587223</v>
      </c>
      <c r="CQ144" s="16">
        <f t="shared" ref="CQ144:CQ159" si="402">BM144*(1-$BV144)</f>
        <v>0.4130640167051709</v>
      </c>
      <c r="CR144" s="16">
        <f t="shared" ref="CR144:CR159" si="403">BN144*(1-$BV144)</f>
        <v>0.68542494734564485</v>
      </c>
      <c r="CS144" s="16">
        <f t="shared" ref="CS144:CS159" si="404">BO144*(1-$BV144)</f>
        <v>0.55173332528475072</v>
      </c>
      <c r="CT144" s="16">
        <f t="shared" ref="CT144:CT159" si="405">BP144*(1-$BV144)</f>
        <v>2.976605871162219E-2</v>
      </c>
      <c r="CU144" s="16">
        <f t="shared" ref="CU144:CU159" si="406">BQ144*(1-$BV144)</f>
        <v>0</v>
      </c>
      <c r="CV144" s="16">
        <f t="shared" ref="CV144:CV159" si="407">BR144*(1-$BV144)</f>
        <v>0</v>
      </c>
      <c r="CW144" s="16">
        <f t="shared" ref="CW144:CW159" si="408">BS144*(1-$BV144)</f>
        <v>0</v>
      </c>
      <c r="CX144" s="16">
        <f t="shared" ref="CX144:CX159" si="409">BT144*(1-$BV144)</f>
        <v>0</v>
      </c>
      <c r="CY144" s="16">
        <f t="shared" ref="CY144:CY159" si="410">BU144*(1-$BV144)</f>
        <v>0</v>
      </c>
    </row>
    <row r="145" spans="1:103" x14ac:dyDescent="0.25">
      <c r="A145" t="s">
        <v>2596</v>
      </c>
      <c r="B145" t="s">
        <v>3079</v>
      </c>
      <c r="C145">
        <v>3</v>
      </c>
      <c r="D145" s="16">
        <f>SUMIFS('Individual Data'!$AB$6:$AB$5544,'Individual Data'!$V$6:$V$5544,'age-length prop'!$B145,'Individual Data'!$Y$6:$Y$5544,'age-length prop'!D$89,'Individual Data'!$R$6:$R$5544,'age-length prop'!$C145,'Individual Data'!$N$6:$N$5544,'age-length prop'!$B$88)</f>
        <v>0</v>
      </c>
      <c r="E145" s="16">
        <f>SUMIFS('Individual Data'!$AB$6:$AB$5544,'Individual Data'!$V$6:$V$5544,'age-length prop'!$B145,'Individual Data'!$Y$6:$Y$5544,'age-length prop'!E$89,'Individual Data'!$R$6:$R$5544,'age-length prop'!$C145,'Individual Data'!$N$6:$N$5544,'age-length prop'!$B$88)</f>
        <v>0</v>
      </c>
      <c r="F145" s="16">
        <f>SUMIFS('Individual Data'!$AB$6:$AB$5544,'Individual Data'!$V$6:$V$5544,'age-length prop'!$B145,'Individual Data'!$Y$6:$Y$5544,'age-length prop'!F$89,'Individual Data'!$R$6:$R$5544,'age-length prop'!$C145,'Individual Data'!$N$6:$N$5544,'age-length prop'!$B$88)</f>
        <v>0</v>
      </c>
      <c r="G145" s="16">
        <f>SUMIFS('Individual Data'!$AB$6:$AB$5544,'Individual Data'!$V$6:$V$5544,'age-length prop'!$B145,'Individual Data'!$Y$6:$Y$5544,'age-length prop'!G$89,'Individual Data'!$R$6:$R$5544,'age-length prop'!$C145,'Individual Data'!$N$6:$N$5544,'age-length prop'!$B$88)</f>
        <v>23.316195372750641</v>
      </c>
      <c r="H145" s="16">
        <f>SUMIFS('Individual Data'!$AB$6:$AB$5544,'Individual Data'!$V$6:$V$5544,'age-length prop'!$B145,'Individual Data'!$Y$6:$Y$5544,'age-length prop'!H$89,'Individual Data'!$R$6:$R$5544,'age-length prop'!$C145,'Individual Data'!$N$6:$N$5544,'age-length prop'!$B$88)</f>
        <v>104.92287917737789</v>
      </c>
      <c r="I145" s="16">
        <f>SUMIFS('Individual Data'!$AB$6:$AB$5544,'Individual Data'!$V$6:$V$5544,'age-length prop'!$B145,'Individual Data'!$Y$6:$Y$5544,'age-length prop'!I$89,'Individual Data'!$R$6:$R$5544,'age-length prop'!$C145,'Individual Data'!$N$6:$N$5544,'age-length prop'!$B$88)</f>
        <v>104.92287917737789</v>
      </c>
      <c r="J145" s="16">
        <f>SUMIFS('Individual Data'!$AB$6:$AB$5544,'Individual Data'!$V$6:$V$5544,'age-length prop'!$B145,'Individual Data'!$Y$6:$Y$5544,'age-length prop'!J$89,'Individual Data'!$R$6:$R$5544,'age-length prop'!$C145,'Individual Data'!$N$6:$N$5544,'age-length prop'!$B$88)</f>
        <v>34.974293059125962</v>
      </c>
      <c r="K145" s="16">
        <f>SUMIFS('Individual Data'!$AB$6:$AB$5544,'Individual Data'!$V$6:$V$5544,'age-length prop'!$B145,'Individual Data'!$Y$6:$Y$5544,'age-length prop'!K$89,'Individual Data'!$R$6:$R$5544,'age-length prop'!$C145,'Individual Data'!$N$6:$N$5544,'age-length prop'!$B$88)</f>
        <v>2.518344052903343</v>
      </c>
      <c r="L145" s="16">
        <f>SUMIFS('Individual Data'!$AB$6:$AB$5544,'Individual Data'!$V$6:$V$5544,'age-length prop'!$B145,'Individual Data'!$Y$6:$Y$5544,'age-length prop'!L$89,'Individual Data'!$R$6:$R$5544,'age-length prop'!$C145,'Individual Data'!$N$6:$N$5544,'age-length prop'!$B$88)</f>
        <v>0</v>
      </c>
      <c r="M145" s="16">
        <f>SUMIFS('Individual Data'!$AB$6:$AB$5544,'Individual Data'!$V$6:$V$5544,'age-length prop'!$B145,'Individual Data'!$Y$6:$Y$5544,'age-length prop'!M$89,'Individual Data'!$R$6:$R$5544,'age-length prop'!$C145,'Individual Data'!$N$6:$N$5544,'age-length prop'!$B$88)</f>
        <v>0</v>
      </c>
      <c r="N145" s="16">
        <f>SUMIFS('Individual Data'!$AB$6:$AB$5544,'Individual Data'!$V$6:$V$5544,'age-length prop'!$B145,'Individual Data'!$Y$6:$Y$5544,'age-length prop'!N$89,'Individual Data'!$R$6:$R$5544,'age-length prop'!$C145,'Individual Data'!$N$6:$N$5544,'age-length prop'!$B$88)</f>
        <v>0</v>
      </c>
      <c r="O145" s="16">
        <f>SUMIFS('Individual Data'!$AB$6:$AB$5544,'Individual Data'!$V$6:$V$5544,'age-length prop'!$B145,'Individual Data'!$Y$6:$Y$5544,'age-length prop'!O$89,'Individual Data'!$R$6:$R$5544,'age-length prop'!$C145,'Individual Data'!$N$6:$N$5544,'age-length prop'!$B$88)</f>
        <v>0</v>
      </c>
      <c r="P145" s="16">
        <f>SUMIFS('Individual Data'!$AB$6:$AB$5544,'Individual Data'!$V$6:$V$5544,'age-length prop'!$B145,'Individual Data'!$Y$6:$Y$5544,'age-length prop'!P$89,'Individual Data'!$R$6:$R$5544,'age-length prop'!$C145,'Individual Data'!$N$6:$N$5544,'age-length prop'!$B$88)</f>
        <v>0</v>
      </c>
      <c r="Q145" s="38">
        <f t="shared" si="315"/>
        <v>0</v>
      </c>
      <c r="R145" s="30">
        <f t="shared" si="316"/>
        <v>0</v>
      </c>
      <c r="S145" s="30">
        <f t="shared" si="317"/>
        <v>0</v>
      </c>
      <c r="T145" s="30">
        <f t="shared" si="318"/>
        <v>23.529791558662229</v>
      </c>
      <c r="U145" s="30">
        <f t="shared" si="319"/>
        <v>106.10671703839765</v>
      </c>
      <c r="V145" s="30">
        <f t="shared" si="320"/>
        <v>105.64201382514534</v>
      </c>
      <c r="W145" s="30">
        <f t="shared" si="321"/>
        <v>35.431924265403097</v>
      </c>
      <c r="X145" s="30">
        <f t="shared" si="322"/>
        <v>2.5487403415540046</v>
      </c>
      <c r="Y145" s="30">
        <f t="shared" si="323"/>
        <v>0</v>
      </c>
      <c r="Z145" s="30">
        <f t="shared" si="324"/>
        <v>0</v>
      </c>
      <c r="AA145" s="30">
        <f t="shared" si="325"/>
        <v>0</v>
      </c>
      <c r="AB145" s="30">
        <f t="shared" si="326"/>
        <v>0</v>
      </c>
      <c r="AC145" s="30">
        <f t="shared" si="327"/>
        <v>0</v>
      </c>
      <c r="AD145" s="12">
        <f>VLOOKUP(A145,'PBT Tag Rates'!$B$5:$E$44,4,FALSE)</f>
        <v>0.98845608500000004</v>
      </c>
      <c r="AE145" s="30">
        <f t="shared" si="328"/>
        <v>0</v>
      </c>
      <c r="AF145" s="30">
        <f t="shared" si="329"/>
        <v>0</v>
      </c>
      <c r="AG145" s="30">
        <f t="shared" si="330"/>
        <v>0</v>
      </c>
      <c r="AH145" s="30">
        <f t="shared" si="331"/>
        <v>23.804589718988101</v>
      </c>
      <c r="AI145" s="30">
        <f t="shared" si="332"/>
        <v>107.34590908851317</v>
      </c>
      <c r="AJ145" s="30">
        <f t="shared" si="333"/>
        <v>106.8757787303675</v>
      </c>
      <c r="AK145" s="30">
        <f t="shared" si="334"/>
        <v>35.845724259366662</v>
      </c>
      <c r="AL145" s="30">
        <f t="shared" si="335"/>
        <v>2.5785064002656268</v>
      </c>
      <c r="AM145" s="30">
        <f t="shared" si="336"/>
        <v>0</v>
      </c>
      <c r="AN145" s="30">
        <f t="shared" si="337"/>
        <v>0</v>
      </c>
      <c r="AO145" s="30">
        <f t="shared" si="338"/>
        <v>0</v>
      </c>
      <c r="AP145" s="30">
        <f t="shared" si="339"/>
        <v>0</v>
      </c>
      <c r="AQ145" s="30">
        <f t="shared" si="340"/>
        <v>0</v>
      </c>
      <c r="AS145" s="30">
        <f t="shared" si="383"/>
        <v>0</v>
      </c>
      <c r="AT145" s="30">
        <f t="shared" si="384"/>
        <v>276.45050819750105</v>
      </c>
      <c r="BI145" s="38">
        <f t="shared" si="344"/>
        <v>0</v>
      </c>
      <c r="BJ145" s="30">
        <f t="shared" si="345"/>
        <v>0</v>
      </c>
      <c r="BK145" s="30">
        <f t="shared" si="346"/>
        <v>0</v>
      </c>
      <c r="BL145" s="30">
        <f t="shared" si="347"/>
        <v>0.27479816032587223</v>
      </c>
      <c r="BM145" s="30">
        <f t="shared" si="348"/>
        <v>1.2391920501155198</v>
      </c>
      <c r="BN145" s="30">
        <f t="shared" si="349"/>
        <v>1.2337649052221593</v>
      </c>
      <c r="BO145" s="30">
        <f t="shared" si="350"/>
        <v>0.41379999396356482</v>
      </c>
      <c r="BP145" s="30">
        <f t="shared" si="351"/>
        <v>2.976605871162219E-2</v>
      </c>
      <c r="BQ145" s="30">
        <f t="shared" si="352"/>
        <v>0</v>
      </c>
      <c r="BR145" s="30">
        <f t="shared" si="353"/>
        <v>0</v>
      </c>
      <c r="BS145" s="30">
        <f t="shared" si="354"/>
        <v>0</v>
      </c>
      <c r="BT145" s="30">
        <f t="shared" si="355"/>
        <v>0</v>
      </c>
      <c r="BU145" s="30">
        <f t="shared" si="356"/>
        <v>0</v>
      </c>
      <c r="BV145" s="13">
        <f>IFERROR(BW145/(BW145+BX161),0)</f>
        <v>0</v>
      </c>
      <c r="BW145" s="30">
        <f>SUMIFS('Individual Data'!$X$6:$X$5544,'Individual Data'!$I$6:$I$5544,'age-length prop'!BW$7,'Individual Data'!$V$6:$V$5544,'age-length prop'!$B145,'Individual Data'!$R$6:$R$5544,'age-length prop'!$C145,'Individual Data'!$N$6:$N$5544,"M")</f>
        <v>2</v>
      </c>
      <c r="BX145" s="30">
        <f>SUMIFS('Individual Data'!$X$6:$X$5544,'Individual Data'!$I$6:$I$5544,'age-length prop'!BX$7,'Individual Data'!$V$6:$V$5544,'age-length prop'!$B145,'Individual Data'!$R$6:$R$5544,'age-length prop'!$C145,'Individual Data'!$N$6:$N$5544,"M")</f>
        <v>22</v>
      </c>
      <c r="BY145" s="16">
        <f t="shared" si="385"/>
        <v>0</v>
      </c>
      <c r="BZ145" s="16">
        <f t="shared" si="386"/>
        <v>0</v>
      </c>
      <c r="CA145" s="16">
        <f t="shared" si="387"/>
        <v>0</v>
      </c>
      <c r="CB145" s="16">
        <f t="shared" si="388"/>
        <v>0</v>
      </c>
      <c r="CC145" s="16">
        <f t="shared" si="389"/>
        <v>0</v>
      </c>
      <c r="CD145" s="16">
        <f t="shared" si="390"/>
        <v>0</v>
      </c>
      <c r="CE145" s="16">
        <f t="shared" si="391"/>
        <v>0</v>
      </c>
      <c r="CF145" s="16">
        <f t="shared" si="392"/>
        <v>0</v>
      </c>
      <c r="CG145" s="16">
        <f t="shared" si="393"/>
        <v>0</v>
      </c>
      <c r="CH145" s="16">
        <f t="shared" si="394"/>
        <v>0</v>
      </c>
      <c r="CI145" s="16">
        <f t="shared" si="395"/>
        <v>0</v>
      </c>
      <c r="CJ145" s="16">
        <f t="shared" si="396"/>
        <v>0</v>
      </c>
      <c r="CK145" s="16">
        <f t="shared" si="397"/>
        <v>0</v>
      </c>
      <c r="CM145" s="16">
        <f t="shared" si="398"/>
        <v>0</v>
      </c>
      <c r="CN145" s="16">
        <f t="shared" si="399"/>
        <v>0</v>
      </c>
      <c r="CO145" s="16">
        <f t="shared" si="400"/>
        <v>0</v>
      </c>
      <c r="CP145" s="16">
        <f t="shared" si="401"/>
        <v>0.27479816032587223</v>
      </c>
      <c r="CQ145" s="16">
        <f t="shared" si="402"/>
        <v>1.2391920501155198</v>
      </c>
      <c r="CR145" s="16">
        <f t="shared" si="403"/>
        <v>1.2337649052221593</v>
      </c>
      <c r="CS145" s="16">
        <f t="shared" si="404"/>
        <v>0.41379999396356482</v>
      </c>
      <c r="CT145" s="16">
        <f t="shared" si="405"/>
        <v>2.976605871162219E-2</v>
      </c>
      <c r="CU145" s="16">
        <f t="shared" si="406"/>
        <v>0</v>
      </c>
      <c r="CV145" s="16">
        <f t="shared" si="407"/>
        <v>0</v>
      </c>
      <c r="CW145" s="16">
        <f t="shared" si="408"/>
        <v>0</v>
      </c>
      <c r="CX145" s="16">
        <f t="shared" si="409"/>
        <v>0</v>
      </c>
      <c r="CY145" s="16">
        <f t="shared" si="410"/>
        <v>0</v>
      </c>
    </row>
    <row r="146" spans="1:103" x14ac:dyDescent="0.25">
      <c r="A146" t="s">
        <v>12797</v>
      </c>
      <c r="B146" t="s">
        <v>3171</v>
      </c>
      <c r="C146">
        <v>2</v>
      </c>
      <c r="D146" s="16">
        <f>SUMIFS('Individual Data'!$AB$6:$AB$5544,'Individual Data'!$V$6:$V$5544,'age-length prop'!$B146,'Individual Data'!$Y$6:$Y$5544,'age-length prop'!D$89,'Individual Data'!$R$6:$R$5544,'age-length prop'!$C146,'Individual Data'!$N$6:$N$5544,'age-length prop'!$B$88)</f>
        <v>11.658097686375321</v>
      </c>
      <c r="E146" s="16">
        <f>SUMIFS('Individual Data'!$AB$6:$AB$5544,'Individual Data'!$V$6:$V$5544,'age-length prop'!$B146,'Individual Data'!$Y$6:$Y$5544,'age-length prop'!E$89,'Individual Data'!$R$6:$R$5544,'age-length prop'!$C146,'Individual Data'!$N$6:$N$5544,'age-length prop'!$B$88)</f>
        <v>11.658097686375321</v>
      </c>
      <c r="F146" s="16">
        <f>SUMIFS('Individual Data'!$AB$6:$AB$5544,'Individual Data'!$V$6:$V$5544,'age-length prop'!$B146,'Individual Data'!$Y$6:$Y$5544,'age-length prop'!F$89,'Individual Data'!$R$6:$R$5544,'age-length prop'!$C146,'Individual Data'!$N$6:$N$5544,'age-length prop'!$B$88)</f>
        <v>0</v>
      </c>
      <c r="G146" s="16">
        <f>SUMIFS('Individual Data'!$AB$6:$AB$5544,'Individual Data'!$V$6:$V$5544,'age-length prop'!$B146,'Individual Data'!$Y$6:$Y$5544,'age-length prop'!G$89,'Individual Data'!$R$6:$R$5544,'age-length prop'!$C146,'Individual Data'!$N$6:$N$5544,'age-length prop'!$B$88)</f>
        <v>0</v>
      </c>
      <c r="H146" s="16">
        <f>SUMIFS('Individual Data'!$AB$6:$AB$5544,'Individual Data'!$V$6:$V$5544,'age-length prop'!$B146,'Individual Data'!$Y$6:$Y$5544,'age-length prop'!H$89,'Individual Data'!$R$6:$R$5544,'age-length prop'!$C146,'Individual Data'!$N$6:$N$5544,'age-length prop'!$B$88)</f>
        <v>0</v>
      </c>
      <c r="I146" s="16">
        <f>SUMIFS('Individual Data'!$AB$6:$AB$5544,'Individual Data'!$V$6:$V$5544,'age-length prop'!$B146,'Individual Data'!$Y$6:$Y$5544,'age-length prop'!I$89,'Individual Data'!$R$6:$R$5544,'age-length prop'!$C146,'Individual Data'!$N$6:$N$5544,'age-length prop'!$B$88)</f>
        <v>0</v>
      </c>
      <c r="J146" s="16">
        <f>SUMIFS('Individual Data'!$AB$6:$AB$5544,'Individual Data'!$V$6:$V$5544,'age-length prop'!$B146,'Individual Data'!$Y$6:$Y$5544,'age-length prop'!J$89,'Individual Data'!$R$6:$R$5544,'age-length prop'!$C146,'Individual Data'!$N$6:$N$5544,'age-length prop'!$B$88)</f>
        <v>0</v>
      </c>
      <c r="K146" s="16">
        <f>SUMIFS('Individual Data'!$AB$6:$AB$5544,'Individual Data'!$V$6:$V$5544,'age-length prop'!$B146,'Individual Data'!$Y$6:$Y$5544,'age-length prop'!K$89,'Individual Data'!$R$6:$R$5544,'age-length prop'!$C146,'Individual Data'!$N$6:$N$5544,'age-length prop'!$B$88)</f>
        <v>0</v>
      </c>
      <c r="L146" s="16">
        <f>SUMIFS('Individual Data'!$AB$6:$AB$5544,'Individual Data'!$V$6:$V$5544,'age-length prop'!$B146,'Individual Data'!$Y$6:$Y$5544,'age-length prop'!L$89,'Individual Data'!$R$6:$R$5544,'age-length prop'!$C146,'Individual Data'!$N$6:$N$5544,'age-length prop'!$B$88)</f>
        <v>0</v>
      </c>
      <c r="M146" s="16">
        <f>SUMIFS('Individual Data'!$AB$6:$AB$5544,'Individual Data'!$V$6:$V$5544,'age-length prop'!$B146,'Individual Data'!$Y$6:$Y$5544,'age-length prop'!M$89,'Individual Data'!$R$6:$R$5544,'age-length prop'!$C146,'Individual Data'!$N$6:$N$5544,'age-length prop'!$B$88)</f>
        <v>0</v>
      </c>
      <c r="N146" s="16">
        <f>SUMIFS('Individual Data'!$AB$6:$AB$5544,'Individual Data'!$V$6:$V$5544,'age-length prop'!$B146,'Individual Data'!$Y$6:$Y$5544,'age-length prop'!N$89,'Individual Data'!$R$6:$R$5544,'age-length prop'!$C146,'Individual Data'!$N$6:$N$5544,'age-length prop'!$B$88)</f>
        <v>0</v>
      </c>
      <c r="O146" s="16">
        <f>SUMIFS('Individual Data'!$AB$6:$AB$5544,'Individual Data'!$V$6:$V$5544,'age-length prop'!$B146,'Individual Data'!$Y$6:$Y$5544,'age-length prop'!O$89,'Individual Data'!$R$6:$R$5544,'age-length prop'!$C146,'Individual Data'!$N$6:$N$5544,'age-length prop'!$B$88)</f>
        <v>0</v>
      </c>
      <c r="P146" s="16">
        <f>SUMIFS('Individual Data'!$AB$6:$AB$5544,'Individual Data'!$V$6:$V$5544,'age-length prop'!$B146,'Individual Data'!$Y$6:$Y$5544,'age-length prop'!P$89,'Individual Data'!$R$6:$R$5544,'age-length prop'!$C146,'Individual Data'!$N$6:$N$5544,'age-length prop'!$B$88)</f>
        <v>0</v>
      </c>
      <c r="Q146" s="38">
        <f t="shared" si="315"/>
        <v>11.658097686375321</v>
      </c>
      <c r="R146" s="30">
        <f t="shared" si="316"/>
        <v>11.658097686375321</v>
      </c>
      <c r="S146" s="30">
        <f t="shared" si="317"/>
        <v>0</v>
      </c>
      <c r="T146" s="30">
        <f t="shared" si="318"/>
        <v>0</v>
      </c>
      <c r="U146" s="30">
        <f t="shared" si="319"/>
        <v>0</v>
      </c>
      <c r="V146" s="30">
        <f t="shared" si="320"/>
        <v>0</v>
      </c>
      <c r="W146" s="30">
        <f t="shared" si="321"/>
        <v>0</v>
      </c>
      <c r="X146" s="30">
        <f t="shared" si="322"/>
        <v>0</v>
      </c>
      <c r="Y146" s="30">
        <f t="shared" si="323"/>
        <v>0</v>
      </c>
      <c r="Z146" s="30">
        <f t="shared" si="324"/>
        <v>0</v>
      </c>
      <c r="AA146" s="30">
        <f t="shared" si="325"/>
        <v>0</v>
      </c>
      <c r="AB146" s="30">
        <f t="shared" si="326"/>
        <v>0</v>
      </c>
      <c r="AC146" s="30">
        <f t="shared" si="327"/>
        <v>0</v>
      </c>
      <c r="AD146" s="12">
        <f>VLOOKUP(A146,'PBT Tag Rates'!$B$5:$E$44,4,FALSE)</f>
        <v>0.98260000000000003</v>
      </c>
      <c r="AE146" s="30">
        <f t="shared" si="328"/>
        <v>11.864540694458904</v>
      </c>
      <c r="AF146" s="30">
        <f t="shared" si="329"/>
        <v>11.864540694458904</v>
      </c>
      <c r="AG146" s="30">
        <f t="shared" si="330"/>
        <v>0</v>
      </c>
      <c r="AH146" s="30">
        <f t="shared" si="331"/>
        <v>0</v>
      </c>
      <c r="AI146" s="30">
        <f t="shared" si="332"/>
        <v>0</v>
      </c>
      <c r="AJ146" s="30">
        <f t="shared" si="333"/>
        <v>0</v>
      </c>
      <c r="AK146" s="30">
        <f t="shared" si="334"/>
        <v>0</v>
      </c>
      <c r="AL146" s="30">
        <f t="shared" si="335"/>
        <v>0</v>
      </c>
      <c r="AM146" s="30">
        <f t="shared" si="336"/>
        <v>0</v>
      </c>
      <c r="AN146" s="30">
        <f t="shared" si="337"/>
        <v>0</v>
      </c>
      <c r="AO146" s="30">
        <f t="shared" si="338"/>
        <v>0</v>
      </c>
      <c r="AP146" s="30">
        <f t="shared" si="339"/>
        <v>0</v>
      </c>
      <c r="AQ146" s="30">
        <f t="shared" si="340"/>
        <v>0</v>
      </c>
      <c r="AS146" s="30">
        <f t="shared" si="383"/>
        <v>23.729081388917809</v>
      </c>
      <c r="AT146" s="30">
        <f t="shared" si="384"/>
        <v>0</v>
      </c>
      <c r="BI146" s="38">
        <f t="shared" si="344"/>
        <v>0.20644300808358373</v>
      </c>
      <c r="BJ146" s="30">
        <f t="shared" si="345"/>
        <v>0.20644300808358373</v>
      </c>
      <c r="BK146" s="30">
        <f t="shared" si="346"/>
        <v>0</v>
      </c>
      <c r="BL146" s="30">
        <f t="shared" si="347"/>
        <v>0</v>
      </c>
      <c r="BM146" s="30">
        <f t="shared" si="348"/>
        <v>0</v>
      </c>
      <c r="BN146" s="30">
        <f t="shared" si="349"/>
        <v>0</v>
      </c>
      <c r="BO146" s="30">
        <f t="shared" si="350"/>
        <v>0</v>
      </c>
      <c r="BP146" s="30">
        <f t="shared" si="351"/>
        <v>0</v>
      </c>
      <c r="BQ146" s="30">
        <f t="shared" si="352"/>
        <v>0</v>
      </c>
      <c r="BR146" s="30">
        <f t="shared" si="353"/>
        <v>0</v>
      </c>
      <c r="BS146" s="30">
        <f t="shared" si="354"/>
        <v>0</v>
      </c>
      <c r="BT146" s="30">
        <f t="shared" si="355"/>
        <v>0</v>
      </c>
      <c r="BU146" s="30">
        <f t="shared" si="356"/>
        <v>0</v>
      </c>
      <c r="BV146" s="13">
        <f t="shared" si="341"/>
        <v>0.5</v>
      </c>
      <c r="BW146" s="30">
        <f>SUMIFS('Individual Data'!$X$6:$X$5544,'Individual Data'!$I$6:$I$5544,'age-length prop'!BW$7,'Individual Data'!$V$6:$V$5544,'age-length prop'!$B146,'Individual Data'!$R$6:$R$5544,'age-length prop'!$C146,'Individual Data'!$N$6:$N$5544,"M")</f>
        <v>1</v>
      </c>
      <c r="BX146" s="30">
        <f>SUMIFS('Individual Data'!$X$6:$X$5544,'Individual Data'!$I$6:$I$5544,'age-length prop'!BX$7,'Individual Data'!$V$6:$V$5544,'age-length prop'!$B146,'Individual Data'!$R$6:$R$5544,'age-length prop'!$C146,'Individual Data'!$N$6:$N$5544,"M")</f>
        <v>1</v>
      </c>
      <c r="BY146" s="16">
        <f t="shared" si="385"/>
        <v>0.10322150404179187</v>
      </c>
      <c r="BZ146" s="16">
        <f t="shared" si="386"/>
        <v>0.10322150404179187</v>
      </c>
      <c r="CA146" s="16">
        <f t="shared" si="387"/>
        <v>0</v>
      </c>
      <c r="CB146" s="16">
        <f t="shared" si="388"/>
        <v>0</v>
      </c>
      <c r="CC146" s="16">
        <f t="shared" si="389"/>
        <v>0</v>
      </c>
      <c r="CD146" s="16">
        <f t="shared" si="390"/>
        <v>0</v>
      </c>
      <c r="CE146" s="16">
        <f t="shared" si="391"/>
        <v>0</v>
      </c>
      <c r="CF146" s="16">
        <f t="shared" si="392"/>
        <v>0</v>
      </c>
      <c r="CG146" s="16">
        <f t="shared" si="393"/>
        <v>0</v>
      </c>
      <c r="CH146" s="16">
        <f t="shared" si="394"/>
        <v>0</v>
      </c>
      <c r="CI146" s="16">
        <f t="shared" si="395"/>
        <v>0</v>
      </c>
      <c r="CJ146" s="16">
        <f t="shared" si="396"/>
        <v>0</v>
      </c>
      <c r="CK146" s="16">
        <f t="shared" si="397"/>
        <v>0</v>
      </c>
      <c r="CM146" s="16">
        <f t="shared" si="398"/>
        <v>0.10322150404179187</v>
      </c>
      <c r="CN146" s="16">
        <f t="shared" si="399"/>
        <v>0.10322150404179187</v>
      </c>
      <c r="CO146" s="16">
        <f t="shared" si="400"/>
        <v>0</v>
      </c>
      <c r="CP146" s="16">
        <f t="shared" si="401"/>
        <v>0</v>
      </c>
      <c r="CQ146" s="16">
        <f t="shared" si="402"/>
        <v>0</v>
      </c>
      <c r="CR146" s="16">
        <f t="shared" si="403"/>
        <v>0</v>
      </c>
      <c r="CS146" s="16">
        <f t="shared" si="404"/>
        <v>0</v>
      </c>
      <c r="CT146" s="16">
        <f t="shared" si="405"/>
        <v>0</v>
      </c>
      <c r="CU146" s="16">
        <f t="shared" si="406"/>
        <v>0</v>
      </c>
      <c r="CV146" s="16">
        <f t="shared" si="407"/>
        <v>0</v>
      </c>
      <c r="CW146" s="16">
        <f t="shared" si="408"/>
        <v>0</v>
      </c>
      <c r="CX146" s="16">
        <f t="shared" si="409"/>
        <v>0</v>
      </c>
      <c r="CY146" s="16">
        <f t="shared" si="410"/>
        <v>0</v>
      </c>
    </row>
    <row r="147" spans="1:103" x14ac:dyDescent="0.25">
      <c r="A147" t="s">
        <v>12797</v>
      </c>
      <c r="B147" t="s">
        <v>3169</v>
      </c>
      <c r="C147">
        <v>2</v>
      </c>
      <c r="D147" s="16">
        <f>SUMIFS('Individual Data'!$AB$6:$AB$5544,'Individual Data'!$V$6:$V$5544,'age-length prop'!$B147,'Individual Data'!$Y$6:$Y$5544,'age-length prop'!D$89,'Individual Data'!$R$6:$R$5544,'age-length prop'!$C147,'Individual Data'!$N$6:$N$5544,'age-length prop'!$B$88)</f>
        <v>11.658097686375321</v>
      </c>
      <c r="E147" s="16">
        <f>SUMIFS('Individual Data'!$AB$6:$AB$5544,'Individual Data'!$V$6:$V$5544,'age-length prop'!$B147,'Individual Data'!$Y$6:$Y$5544,'age-length prop'!E$89,'Individual Data'!$R$6:$R$5544,'age-length prop'!$C147,'Individual Data'!$N$6:$N$5544,'age-length prop'!$B$88)</f>
        <v>0</v>
      </c>
      <c r="F147" s="16">
        <f>SUMIFS('Individual Data'!$AB$6:$AB$5544,'Individual Data'!$V$6:$V$5544,'age-length prop'!$B147,'Individual Data'!$Y$6:$Y$5544,'age-length prop'!F$89,'Individual Data'!$R$6:$R$5544,'age-length prop'!$C147,'Individual Data'!$N$6:$N$5544,'age-length prop'!$B$88)</f>
        <v>0</v>
      </c>
      <c r="G147" s="16">
        <f>SUMIFS('Individual Data'!$AB$6:$AB$5544,'Individual Data'!$V$6:$V$5544,'age-length prop'!$B147,'Individual Data'!$Y$6:$Y$5544,'age-length prop'!G$89,'Individual Data'!$R$6:$R$5544,'age-length prop'!$C147,'Individual Data'!$N$6:$N$5544,'age-length prop'!$B$88)</f>
        <v>0</v>
      </c>
      <c r="H147" s="16">
        <f>SUMIFS('Individual Data'!$AB$6:$AB$5544,'Individual Data'!$V$6:$V$5544,'age-length prop'!$B147,'Individual Data'!$Y$6:$Y$5544,'age-length prop'!H$89,'Individual Data'!$R$6:$R$5544,'age-length prop'!$C147,'Individual Data'!$N$6:$N$5544,'age-length prop'!$B$88)</f>
        <v>0</v>
      </c>
      <c r="I147" s="16">
        <f>SUMIFS('Individual Data'!$AB$6:$AB$5544,'Individual Data'!$V$6:$V$5544,'age-length prop'!$B147,'Individual Data'!$Y$6:$Y$5544,'age-length prop'!I$89,'Individual Data'!$R$6:$R$5544,'age-length prop'!$C147,'Individual Data'!$N$6:$N$5544,'age-length prop'!$B$88)</f>
        <v>0</v>
      </c>
      <c r="J147" s="16">
        <f>SUMIFS('Individual Data'!$AB$6:$AB$5544,'Individual Data'!$V$6:$V$5544,'age-length prop'!$B147,'Individual Data'!$Y$6:$Y$5544,'age-length prop'!J$89,'Individual Data'!$R$6:$R$5544,'age-length prop'!$C147,'Individual Data'!$N$6:$N$5544,'age-length prop'!$B$88)</f>
        <v>0</v>
      </c>
      <c r="K147" s="16">
        <f>SUMIFS('Individual Data'!$AB$6:$AB$5544,'Individual Data'!$V$6:$V$5544,'age-length prop'!$B147,'Individual Data'!$Y$6:$Y$5544,'age-length prop'!K$89,'Individual Data'!$R$6:$R$5544,'age-length prop'!$C147,'Individual Data'!$N$6:$N$5544,'age-length prop'!$B$88)</f>
        <v>0</v>
      </c>
      <c r="L147" s="16">
        <f>SUMIFS('Individual Data'!$AB$6:$AB$5544,'Individual Data'!$V$6:$V$5544,'age-length prop'!$B147,'Individual Data'!$Y$6:$Y$5544,'age-length prop'!L$89,'Individual Data'!$R$6:$R$5544,'age-length prop'!$C147,'Individual Data'!$N$6:$N$5544,'age-length prop'!$B$88)</f>
        <v>0</v>
      </c>
      <c r="M147" s="16">
        <f>SUMIFS('Individual Data'!$AB$6:$AB$5544,'Individual Data'!$V$6:$V$5544,'age-length prop'!$B147,'Individual Data'!$Y$6:$Y$5544,'age-length prop'!M$89,'Individual Data'!$R$6:$R$5544,'age-length prop'!$C147,'Individual Data'!$N$6:$N$5544,'age-length prop'!$B$88)</f>
        <v>0</v>
      </c>
      <c r="N147" s="16">
        <f>SUMIFS('Individual Data'!$AB$6:$AB$5544,'Individual Data'!$V$6:$V$5544,'age-length prop'!$B147,'Individual Data'!$Y$6:$Y$5544,'age-length prop'!N$89,'Individual Data'!$R$6:$R$5544,'age-length prop'!$C147,'Individual Data'!$N$6:$N$5544,'age-length prop'!$B$88)</f>
        <v>0</v>
      </c>
      <c r="O147" s="16">
        <f>SUMIFS('Individual Data'!$AB$6:$AB$5544,'Individual Data'!$V$6:$V$5544,'age-length prop'!$B147,'Individual Data'!$Y$6:$Y$5544,'age-length prop'!O$89,'Individual Data'!$R$6:$R$5544,'age-length prop'!$C147,'Individual Data'!$N$6:$N$5544,'age-length prop'!$B$88)</f>
        <v>0</v>
      </c>
      <c r="P147" s="16">
        <f>SUMIFS('Individual Data'!$AB$6:$AB$5544,'Individual Data'!$V$6:$V$5544,'age-length prop'!$B147,'Individual Data'!$Y$6:$Y$5544,'age-length prop'!P$89,'Individual Data'!$R$6:$R$5544,'age-length prop'!$C147,'Individual Data'!$N$6:$N$5544,'age-length prop'!$B$88)</f>
        <v>0</v>
      </c>
      <c r="Q147" s="38">
        <f t="shared" si="315"/>
        <v>11.658097686375321</v>
      </c>
      <c r="R147" s="30">
        <f t="shared" si="316"/>
        <v>0</v>
      </c>
      <c r="S147" s="30">
        <f t="shared" si="317"/>
        <v>0</v>
      </c>
      <c r="T147" s="30">
        <f t="shared" si="318"/>
        <v>0</v>
      </c>
      <c r="U147" s="30">
        <f t="shared" si="319"/>
        <v>0</v>
      </c>
      <c r="V147" s="30">
        <f t="shared" si="320"/>
        <v>0</v>
      </c>
      <c r="W147" s="30">
        <f t="shared" si="321"/>
        <v>0</v>
      </c>
      <c r="X147" s="30">
        <f t="shared" si="322"/>
        <v>0</v>
      </c>
      <c r="Y147" s="30">
        <f t="shared" si="323"/>
        <v>0</v>
      </c>
      <c r="Z147" s="30">
        <f t="shared" si="324"/>
        <v>0</v>
      </c>
      <c r="AA147" s="30">
        <f t="shared" si="325"/>
        <v>0</v>
      </c>
      <c r="AB147" s="30">
        <f t="shared" si="326"/>
        <v>0</v>
      </c>
      <c r="AC147" s="30">
        <f t="shared" si="327"/>
        <v>0</v>
      </c>
      <c r="AD147" s="12">
        <f>VLOOKUP(A147,'PBT Tag Rates'!$B$5:$E$44,4,FALSE)</f>
        <v>0.98260000000000003</v>
      </c>
      <c r="AE147" s="30">
        <f t="shared" si="328"/>
        <v>11.864540694458904</v>
      </c>
      <c r="AF147" s="30">
        <f t="shared" si="329"/>
        <v>0</v>
      </c>
      <c r="AG147" s="30">
        <f t="shared" si="330"/>
        <v>0</v>
      </c>
      <c r="AH147" s="30">
        <f t="shared" si="331"/>
        <v>0</v>
      </c>
      <c r="AI147" s="30">
        <f t="shared" si="332"/>
        <v>0</v>
      </c>
      <c r="AJ147" s="30">
        <f t="shared" si="333"/>
        <v>0</v>
      </c>
      <c r="AK147" s="30">
        <f t="shared" si="334"/>
        <v>0</v>
      </c>
      <c r="AL147" s="30">
        <f t="shared" si="335"/>
        <v>0</v>
      </c>
      <c r="AM147" s="30">
        <f t="shared" si="336"/>
        <v>0</v>
      </c>
      <c r="AN147" s="30">
        <f t="shared" si="337"/>
        <v>0</v>
      </c>
      <c r="AO147" s="30">
        <f t="shared" si="338"/>
        <v>0</v>
      </c>
      <c r="AP147" s="30">
        <f t="shared" si="339"/>
        <v>0</v>
      </c>
      <c r="AQ147" s="30">
        <f t="shared" si="340"/>
        <v>0</v>
      </c>
      <c r="AS147" s="30">
        <f t="shared" si="383"/>
        <v>11.864540694458904</v>
      </c>
      <c r="AT147" s="30">
        <f t="shared" si="384"/>
        <v>0</v>
      </c>
      <c r="BI147" s="38">
        <f t="shared" si="344"/>
        <v>0.20644300808358373</v>
      </c>
      <c r="BJ147" s="30">
        <f t="shared" si="345"/>
        <v>0</v>
      </c>
      <c r="BK147" s="30">
        <f t="shared" si="346"/>
        <v>0</v>
      </c>
      <c r="BL147" s="30">
        <f t="shared" si="347"/>
        <v>0</v>
      </c>
      <c r="BM147" s="30">
        <f t="shared" si="348"/>
        <v>0</v>
      </c>
      <c r="BN147" s="30">
        <f t="shared" si="349"/>
        <v>0</v>
      </c>
      <c r="BO147" s="30">
        <f t="shared" si="350"/>
        <v>0</v>
      </c>
      <c r="BP147" s="30">
        <f t="shared" si="351"/>
        <v>0</v>
      </c>
      <c r="BQ147" s="30">
        <f t="shared" si="352"/>
        <v>0</v>
      </c>
      <c r="BR147" s="30">
        <f t="shared" si="353"/>
        <v>0</v>
      </c>
      <c r="BS147" s="30">
        <f t="shared" si="354"/>
        <v>0</v>
      </c>
      <c r="BT147" s="30">
        <f t="shared" si="355"/>
        <v>0</v>
      </c>
      <c r="BU147" s="30">
        <f t="shared" si="356"/>
        <v>0</v>
      </c>
      <c r="BV147" s="13">
        <f t="shared" si="341"/>
        <v>0</v>
      </c>
      <c r="BW147" s="30">
        <f>SUMIFS('Individual Data'!$X$6:$X$5544,'Individual Data'!$I$6:$I$5544,'age-length prop'!BW$7,'Individual Data'!$V$6:$V$5544,'age-length prop'!$B147,'Individual Data'!$R$6:$R$5544,'age-length prop'!$C147,'Individual Data'!$N$6:$N$5544,"M")</f>
        <v>0</v>
      </c>
      <c r="BX147" s="30">
        <f>SUMIFS('Individual Data'!$X$6:$X$5544,'Individual Data'!$I$6:$I$5544,'age-length prop'!BX$7,'Individual Data'!$V$6:$V$5544,'age-length prop'!$B147,'Individual Data'!$R$6:$R$5544,'age-length prop'!$C147,'Individual Data'!$N$6:$N$5544,"M")</f>
        <v>1</v>
      </c>
      <c r="BY147" s="16">
        <f t="shared" si="385"/>
        <v>0</v>
      </c>
      <c r="BZ147" s="16">
        <f t="shared" si="386"/>
        <v>0</v>
      </c>
      <c r="CA147" s="16">
        <f t="shared" si="387"/>
        <v>0</v>
      </c>
      <c r="CB147" s="16">
        <f t="shared" si="388"/>
        <v>0</v>
      </c>
      <c r="CC147" s="16">
        <f t="shared" si="389"/>
        <v>0</v>
      </c>
      <c r="CD147" s="16">
        <f t="shared" si="390"/>
        <v>0</v>
      </c>
      <c r="CE147" s="16">
        <f t="shared" si="391"/>
        <v>0</v>
      </c>
      <c r="CF147" s="16">
        <f t="shared" si="392"/>
        <v>0</v>
      </c>
      <c r="CG147" s="16">
        <f t="shared" si="393"/>
        <v>0</v>
      </c>
      <c r="CH147" s="16">
        <f t="shared" si="394"/>
        <v>0</v>
      </c>
      <c r="CI147" s="16">
        <f t="shared" si="395"/>
        <v>0</v>
      </c>
      <c r="CJ147" s="16">
        <f t="shared" si="396"/>
        <v>0</v>
      </c>
      <c r="CK147" s="16">
        <f t="shared" si="397"/>
        <v>0</v>
      </c>
      <c r="CM147" s="16">
        <f t="shared" si="398"/>
        <v>0.20644300808358373</v>
      </c>
      <c r="CN147" s="16">
        <f t="shared" si="399"/>
        <v>0</v>
      </c>
      <c r="CO147" s="16">
        <f t="shared" si="400"/>
        <v>0</v>
      </c>
      <c r="CP147" s="16">
        <f t="shared" si="401"/>
        <v>0</v>
      </c>
      <c r="CQ147" s="16">
        <f t="shared" si="402"/>
        <v>0</v>
      </c>
      <c r="CR147" s="16">
        <f t="shared" si="403"/>
        <v>0</v>
      </c>
      <c r="CS147" s="16">
        <f t="shared" si="404"/>
        <v>0</v>
      </c>
      <c r="CT147" s="16">
        <f t="shared" si="405"/>
        <v>0</v>
      </c>
      <c r="CU147" s="16">
        <f t="shared" si="406"/>
        <v>0</v>
      </c>
      <c r="CV147" s="16">
        <f t="shared" si="407"/>
        <v>0</v>
      </c>
      <c r="CW147" s="16">
        <f t="shared" si="408"/>
        <v>0</v>
      </c>
      <c r="CX147" s="16">
        <f t="shared" si="409"/>
        <v>0</v>
      </c>
      <c r="CY147" s="16">
        <f t="shared" si="410"/>
        <v>0</v>
      </c>
    </row>
    <row r="148" spans="1:103" x14ac:dyDescent="0.25">
      <c r="A148" t="s">
        <v>185</v>
      </c>
      <c r="B148" t="s">
        <v>10019</v>
      </c>
      <c r="C148">
        <v>5</v>
      </c>
      <c r="D148" s="16">
        <f>SUMIFS('Individual Data'!$AB$6:$AB$5544,'Individual Data'!$V$6:$V$5544,'age-length prop'!$B148,'Individual Data'!$Y$6:$Y$5544,'age-length prop'!D$89,'Individual Data'!$R$6:$R$5544,'age-length prop'!$C148,'Individual Data'!$N$6:$N$5544,'age-length prop'!$B$88)</f>
        <v>0</v>
      </c>
      <c r="E148" s="16">
        <f>SUMIFS('Individual Data'!$AB$6:$AB$5544,'Individual Data'!$V$6:$V$5544,'age-length prop'!$B148,'Individual Data'!$Y$6:$Y$5544,'age-length prop'!E$89,'Individual Data'!$R$6:$R$5544,'age-length prop'!$C148,'Individual Data'!$N$6:$N$5544,'age-length prop'!$B$88)</f>
        <v>0</v>
      </c>
      <c r="F148" s="16">
        <f>SUMIFS('Individual Data'!$AB$6:$AB$5544,'Individual Data'!$V$6:$V$5544,'age-length prop'!$B148,'Individual Data'!$Y$6:$Y$5544,'age-length prop'!F$89,'Individual Data'!$R$6:$R$5544,'age-length prop'!$C148,'Individual Data'!$N$6:$N$5544,'age-length prop'!$B$88)</f>
        <v>0</v>
      </c>
      <c r="G148" s="16">
        <f>SUMIFS('Individual Data'!$AB$6:$AB$5544,'Individual Data'!$V$6:$V$5544,'age-length prop'!$B148,'Individual Data'!$Y$6:$Y$5544,'age-length prop'!G$89,'Individual Data'!$R$6:$R$5544,'age-length prop'!$C148,'Individual Data'!$N$6:$N$5544,'age-length prop'!$B$88)</f>
        <v>0</v>
      </c>
      <c r="H148" s="16">
        <f>SUMIFS('Individual Data'!$AB$6:$AB$5544,'Individual Data'!$V$6:$V$5544,'age-length prop'!$B148,'Individual Data'!$Y$6:$Y$5544,'age-length prop'!H$89,'Individual Data'!$R$6:$R$5544,'age-length prop'!$C148,'Individual Data'!$N$6:$N$5544,'age-length prop'!$B$88)</f>
        <v>11.658097686375321</v>
      </c>
      <c r="I148" s="16">
        <f>SUMIFS('Individual Data'!$AB$6:$AB$5544,'Individual Data'!$V$6:$V$5544,'age-length prop'!$B148,'Individual Data'!$Y$6:$Y$5544,'age-length prop'!I$89,'Individual Data'!$R$6:$R$5544,'age-length prop'!$C148,'Individual Data'!$N$6:$N$5544,'age-length prop'!$B$88)</f>
        <v>11.658097686375321</v>
      </c>
      <c r="J148" s="16">
        <f>SUMIFS('Individual Data'!$AB$6:$AB$5544,'Individual Data'!$V$6:$V$5544,'age-length prop'!$B148,'Individual Data'!$Y$6:$Y$5544,'age-length prop'!J$89,'Individual Data'!$R$6:$R$5544,'age-length prop'!$C148,'Individual Data'!$N$6:$N$5544,'age-length prop'!$B$88)</f>
        <v>0</v>
      </c>
      <c r="K148" s="16">
        <f>SUMIFS('Individual Data'!$AB$6:$AB$5544,'Individual Data'!$V$6:$V$5544,'age-length prop'!$B148,'Individual Data'!$Y$6:$Y$5544,'age-length prop'!K$89,'Individual Data'!$R$6:$R$5544,'age-length prop'!$C148,'Individual Data'!$N$6:$N$5544,'age-length prop'!$B$88)</f>
        <v>0</v>
      </c>
      <c r="L148" s="16">
        <f>SUMIFS('Individual Data'!$AB$6:$AB$5544,'Individual Data'!$V$6:$V$5544,'age-length prop'!$B148,'Individual Data'!$Y$6:$Y$5544,'age-length prop'!L$89,'Individual Data'!$R$6:$R$5544,'age-length prop'!$C148,'Individual Data'!$N$6:$N$5544,'age-length prop'!$B$88)</f>
        <v>23.316195372750641</v>
      </c>
      <c r="M148" s="16">
        <f>SUMIFS('Individual Data'!$AB$6:$AB$5544,'Individual Data'!$V$6:$V$5544,'age-length prop'!$B148,'Individual Data'!$Y$6:$Y$5544,'age-length prop'!M$89,'Individual Data'!$R$6:$R$5544,'age-length prop'!$C148,'Individual Data'!$N$6:$N$5544,'age-length prop'!$B$88)</f>
        <v>0</v>
      </c>
      <c r="N148" s="16">
        <f>SUMIFS('Individual Data'!$AB$6:$AB$5544,'Individual Data'!$V$6:$V$5544,'age-length prop'!$B148,'Individual Data'!$Y$6:$Y$5544,'age-length prop'!N$89,'Individual Data'!$R$6:$R$5544,'age-length prop'!$C148,'Individual Data'!$N$6:$N$5544,'age-length prop'!$B$88)</f>
        <v>0</v>
      </c>
      <c r="O148" s="16">
        <f>SUMIFS('Individual Data'!$AB$6:$AB$5544,'Individual Data'!$V$6:$V$5544,'age-length prop'!$B148,'Individual Data'!$Y$6:$Y$5544,'age-length prop'!O$89,'Individual Data'!$R$6:$R$5544,'age-length prop'!$C148,'Individual Data'!$N$6:$N$5544,'age-length prop'!$B$88)</f>
        <v>0</v>
      </c>
      <c r="P148" s="16">
        <f>SUMIFS('Individual Data'!$AB$6:$AB$5544,'Individual Data'!$V$6:$V$5544,'age-length prop'!$B148,'Individual Data'!$Y$6:$Y$5544,'age-length prop'!P$89,'Individual Data'!$R$6:$R$5544,'age-length prop'!$C148,'Individual Data'!$N$6:$N$5544,'age-length prop'!$B$88)</f>
        <v>0</v>
      </c>
      <c r="Q148" s="38">
        <f t="shared" si="315"/>
        <v>0</v>
      </c>
      <c r="R148" s="30">
        <f t="shared" si="316"/>
        <v>0</v>
      </c>
      <c r="S148" s="30">
        <f t="shared" si="317"/>
        <v>0</v>
      </c>
      <c r="T148" s="30">
        <f t="shared" si="318"/>
        <v>0</v>
      </c>
      <c r="U148" s="30">
        <f t="shared" si="319"/>
        <v>11.789635226488627</v>
      </c>
      <c r="V148" s="30">
        <f t="shared" si="320"/>
        <v>11.738001536127259</v>
      </c>
      <c r="W148" s="30">
        <f t="shared" si="321"/>
        <v>0</v>
      </c>
      <c r="X148" s="30">
        <f t="shared" si="322"/>
        <v>0</v>
      </c>
      <c r="Y148" s="30">
        <f t="shared" si="323"/>
        <v>23.513953159624293</v>
      </c>
      <c r="Z148" s="30">
        <f t="shared" si="324"/>
        <v>0</v>
      </c>
      <c r="AA148" s="30">
        <f t="shared" si="325"/>
        <v>0</v>
      </c>
      <c r="AB148" s="30">
        <f t="shared" si="326"/>
        <v>0</v>
      </c>
      <c r="AC148" s="30">
        <f t="shared" si="327"/>
        <v>0</v>
      </c>
      <c r="AD148" s="12">
        <f>VLOOKUP(A148,'PBT Tag Rates'!$B$5:$E$44,4,FALSE)</f>
        <v>0.95730000000000004</v>
      </c>
      <c r="AE148" s="30">
        <f t="shared" si="328"/>
        <v>0</v>
      </c>
      <c r="AF148" s="30">
        <f t="shared" si="329"/>
        <v>0</v>
      </c>
      <c r="AG148" s="30">
        <f t="shared" si="330"/>
        <v>0</v>
      </c>
      <c r="AH148" s="30">
        <f t="shared" si="331"/>
        <v>0</v>
      </c>
      <c r="AI148" s="30">
        <f t="shared" si="332"/>
        <v>12.315507392132693</v>
      </c>
      <c r="AJ148" s="30">
        <f t="shared" si="333"/>
        <v>12.261570600780589</v>
      </c>
      <c r="AK148" s="30">
        <f t="shared" si="334"/>
        <v>0</v>
      </c>
      <c r="AL148" s="30">
        <f t="shared" si="335"/>
        <v>0</v>
      </c>
      <c r="AM148" s="30">
        <f t="shared" si="336"/>
        <v>24.562784038048985</v>
      </c>
      <c r="AN148" s="30">
        <f t="shared" si="337"/>
        <v>0</v>
      </c>
      <c r="AO148" s="30">
        <f t="shared" si="338"/>
        <v>0</v>
      </c>
      <c r="AP148" s="30">
        <f t="shared" si="339"/>
        <v>0</v>
      </c>
      <c r="AQ148" s="30">
        <f t="shared" si="340"/>
        <v>0</v>
      </c>
      <c r="AS148" s="30">
        <f t="shared" si="383"/>
        <v>0</v>
      </c>
      <c r="AT148" s="30">
        <f t="shared" si="384"/>
        <v>49.139862030962263</v>
      </c>
      <c r="BI148" s="38">
        <f t="shared" si="344"/>
        <v>0</v>
      </c>
      <c r="BJ148" s="30">
        <f t="shared" si="345"/>
        <v>0</v>
      </c>
      <c r="BK148" s="30">
        <f t="shared" si="346"/>
        <v>0</v>
      </c>
      <c r="BL148" s="30">
        <f t="shared" si="347"/>
        <v>0</v>
      </c>
      <c r="BM148" s="30">
        <f t="shared" si="348"/>
        <v>0.52587216564406525</v>
      </c>
      <c r="BN148" s="30">
        <f t="shared" si="349"/>
        <v>0.52356906465332997</v>
      </c>
      <c r="BO148" s="30">
        <f t="shared" si="350"/>
        <v>0</v>
      </c>
      <c r="BP148" s="30">
        <f t="shared" si="351"/>
        <v>0</v>
      </c>
      <c r="BQ148" s="30">
        <f t="shared" si="352"/>
        <v>1.0488308784246918</v>
      </c>
      <c r="BR148" s="30">
        <f t="shared" si="353"/>
        <v>0</v>
      </c>
      <c r="BS148" s="30">
        <f t="shared" si="354"/>
        <v>0</v>
      </c>
      <c r="BT148" s="30">
        <f t="shared" si="355"/>
        <v>0</v>
      </c>
      <c r="BU148" s="30">
        <f t="shared" si="356"/>
        <v>0</v>
      </c>
      <c r="BV148" s="13">
        <f t="shared" si="341"/>
        <v>1</v>
      </c>
      <c r="BW148" s="30">
        <f>SUMIFS('Individual Data'!$X$6:$X$5544,'Individual Data'!$I$6:$I$5544,'age-length prop'!BW$7,'Individual Data'!$V$6:$V$5544,'age-length prop'!$B148,'Individual Data'!$R$6:$R$5544,'age-length prop'!$C148,'Individual Data'!$N$6:$N$5544,"M")</f>
        <v>4</v>
      </c>
      <c r="BX148" s="30">
        <f>SUMIFS('Individual Data'!$X$6:$X$5544,'Individual Data'!$I$6:$I$5544,'age-length prop'!BX$7,'Individual Data'!$V$6:$V$5544,'age-length prop'!$B148,'Individual Data'!$R$6:$R$5544,'age-length prop'!$C148,'Individual Data'!$N$6:$N$5544,"M")</f>
        <v>0</v>
      </c>
      <c r="BY148" s="16">
        <f t="shared" si="385"/>
        <v>0</v>
      </c>
      <c r="BZ148" s="16">
        <f t="shared" si="386"/>
        <v>0</v>
      </c>
      <c r="CA148" s="16">
        <f t="shared" si="387"/>
        <v>0</v>
      </c>
      <c r="CB148" s="16">
        <f t="shared" si="388"/>
        <v>0</v>
      </c>
      <c r="CC148" s="16">
        <f t="shared" si="389"/>
        <v>0.52587216564406525</v>
      </c>
      <c r="CD148" s="16">
        <f t="shared" si="390"/>
        <v>0.52356906465332997</v>
      </c>
      <c r="CE148" s="16">
        <f t="shared" si="391"/>
        <v>0</v>
      </c>
      <c r="CF148" s="16">
        <f t="shared" si="392"/>
        <v>0</v>
      </c>
      <c r="CG148" s="16">
        <f t="shared" si="393"/>
        <v>1.0488308784246918</v>
      </c>
      <c r="CH148" s="16">
        <f t="shared" si="394"/>
        <v>0</v>
      </c>
      <c r="CI148" s="16">
        <f t="shared" si="395"/>
        <v>0</v>
      </c>
      <c r="CJ148" s="16">
        <f t="shared" si="396"/>
        <v>0</v>
      </c>
      <c r="CK148" s="16">
        <f t="shared" si="397"/>
        <v>0</v>
      </c>
      <c r="CM148" s="16">
        <f t="shared" si="398"/>
        <v>0</v>
      </c>
      <c r="CN148" s="16">
        <f t="shared" si="399"/>
        <v>0</v>
      </c>
      <c r="CO148" s="16">
        <f t="shared" si="400"/>
        <v>0</v>
      </c>
      <c r="CP148" s="16">
        <f t="shared" si="401"/>
        <v>0</v>
      </c>
      <c r="CQ148" s="16">
        <f t="shared" si="402"/>
        <v>0</v>
      </c>
      <c r="CR148" s="16">
        <f t="shared" si="403"/>
        <v>0</v>
      </c>
      <c r="CS148" s="16">
        <f t="shared" si="404"/>
        <v>0</v>
      </c>
      <c r="CT148" s="16">
        <f t="shared" si="405"/>
        <v>0</v>
      </c>
      <c r="CU148" s="16">
        <f t="shared" si="406"/>
        <v>0</v>
      </c>
      <c r="CV148" s="16">
        <f t="shared" si="407"/>
        <v>0</v>
      </c>
      <c r="CW148" s="16">
        <f t="shared" si="408"/>
        <v>0</v>
      </c>
      <c r="CX148" s="16">
        <f t="shared" si="409"/>
        <v>0</v>
      </c>
      <c r="CY148" s="16">
        <f t="shared" si="410"/>
        <v>0</v>
      </c>
    </row>
    <row r="149" spans="1:103" x14ac:dyDescent="0.25">
      <c r="A149" t="s">
        <v>9233</v>
      </c>
      <c r="B149" t="s">
        <v>9234</v>
      </c>
      <c r="C149">
        <v>4</v>
      </c>
      <c r="D149" s="16">
        <f>SUMIFS('Individual Data'!$AB$6:$AB$5544,'Individual Data'!$V$6:$V$5544,'age-length prop'!$B149,'Individual Data'!$Y$6:$Y$5544,'age-length prop'!D$89,'Individual Data'!$R$6:$R$5544,'age-length prop'!$C149,'Individual Data'!$N$6:$N$5544,'age-length prop'!$B$88)</f>
        <v>0</v>
      </c>
      <c r="E149" s="16">
        <f>SUMIFS('Individual Data'!$AB$6:$AB$5544,'Individual Data'!$V$6:$V$5544,'age-length prop'!$B149,'Individual Data'!$Y$6:$Y$5544,'age-length prop'!E$89,'Individual Data'!$R$6:$R$5544,'age-length prop'!$C149,'Individual Data'!$N$6:$N$5544,'age-length prop'!$B$88)</f>
        <v>0</v>
      </c>
      <c r="F149" s="16">
        <f>SUMIFS('Individual Data'!$AB$6:$AB$5544,'Individual Data'!$V$6:$V$5544,'age-length prop'!$B149,'Individual Data'!$Y$6:$Y$5544,'age-length prop'!F$89,'Individual Data'!$R$6:$R$5544,'age-length prop'!$C149,'Individual Data'!$N$6:$N$5544,'age-length prop'!$B$88)</f>
        <v>0</v>
      </c>
      <c r="G149" s="16">
        <f>SUMIFS('Individual Data'!$AB$6:$AB$5544,'Individual Data'!$V$6:$V$5544,'age-length prop'!$B149,'Individual Data'!$Y$6:$Y$5544,'age-length prop'!G$89,'Individual Data'!$R$6:$R$5544,'age-length prop'!$C149,'Individual Data'!$N$6:$N$5544,'age-length prop'!$B$88)</f>
        <v>0</v>
      </c>
      <c r="H149" s="16">
        <f>SUMIFS('Individual Data'!$AB$6:$AB$5544,'Individual Data'!$V$6:$V$5544,'age-length prop'!$B149,'Individual Data'!$Y$6:$Y$5544,'age-length prop'!H$89,'Individual Data'!$R$6:$R$5544,'age-length prop'!$C149,'Individual Data'!$N$6:$N$5544,'age-length prop'!$B$88)</f>
        <v>0</v>
      </c>
      <c r="I149" s="16">
        <f>SUMIFS('Individual Data'!$AB$6:$AB$5544,'Individual Data'!$V$6:$V$5544,'age-length prop'!$B149,'Individual Data'!$Y$6:$Y$5544,'age-length prop'!I$89,'Individual Data'!$R$6:$R$5544,'age-length prop'!$C149,'Individual Data'!$N$6:$N$5544,'age-length prop'!$B$88)</f>
        <v>0</v>
      </c>
      <c r="J149" s="16">
        <f>SUMIFS('Individual Data'!$AB$6:$AB$5544,'Individual Data'!$V$6:$V$5544,'age-length prop'!$B149,'Individual Data'!$Y$6:$Y$5544,'age-length prop'!J$89,'Individual Data'!$R$6:$R$5544,'age-length prop'!$C149,'Individual Data'!$N$6:$N$5544,'age-length prop'!$B$88)</f>
        <v>0</v>
      </c>
      <c r="K149" s="16">
        <f>SUMIFS('Individual Data'!$AB$6:$AB$5544,'Individual Data'!$V$6:$V$5544,'age-length prop'!$B149,'Individual Data'!$Y$6:$Y$5544,'age-length prop'!K$89,'Individual Data'!$R$6:$R$5544,'age-length prop'!$C149,'Individual Data'!$N$6:$N$5544,'age-length prop'!$B$88)</f>
        <v>11.658097686375321</v>
      </c>
      <c r="L149" s="16">
        <f>SUMIFS('Individual Data'!$AB$6:$AB$5544,'Individual Data'!$V$6:$V$5544,'age-length prop'!$B149,'Individual Data'!$Y$6:$Y$5544,'age-length prop'!L$89,'Individual Data'!$R$6:$R$5544,'age-length prop'!$C149,'Individual Data'!$N$6:$N$5544,'age-length prop'!$B$88)</f>
        <v>0</v>
      </c>
      <c r="M149" s="16">
        <f>SUMIFS('Individual Data'!$AB$6:$AB$5544,'Individual Data'!$V$6:$V$5544,'age-length prop'!$B149,'Individual Data'!$Y$6:$Y$5544,'age-length prop'!M$89,'Individual Data'!$R$6:$R$5544,'age-length prop'!$C149,'Individual Data'!$N$6:$N$5544,'age-length prop'!$B$88)</f>
        <v>0</v>
      </c>
      <c r="N149" s="16">
        <f>SUMIFS('Individual Data'!$AB$6:$AB$5544,'Individual Data'!$V$6:$V$5544,'age-length prop'!$B149,'Individual Data'!$Y$6:$Y$5544,'age-length prop'!N$89,'Individual Data'!$R$6:$R$5544,'age-length prop'!$C149,'Individual Data'!$N$6:$N$5544,'age-length prop'!$B$88)</f>
        <v>0</v>
      </c>
      <c r="O149" s="16">
        <f>SUMIFS('Individual Data'!$AB$6:$AB$5544,'Individual Data'!$V$6:$V$5544,'age-length prop'!$B149,'Individual Data'!$Y$6:$Y$5544,'age-length prop'!O$89,'Individual Data'!$R$6:$R$5544,'age-length prop'!$C149,'Individual Data'!$N$6:$N$5544,'age-length prop'!$B$88)</f>
        <v>0</v>
      </c>
      <c r="P149" s="16">
        <f>SUMIFS('Individual Data'!$AB$6:$AB$5544,'Individual Data'!$V$6:$V$5544,'age-length prop'!$B149,'Individual Data'!$Y$6:$Y$5544,'age-length prop'!P$89,'Individual Data'!$R$6:$R$5544,'age-length prop'!$C149,'Individual Data'!$N$6:$N$5544,'age-length prop'!$B$88)</f>
        <v>0</v>
      </c>
      <c r="Q149" s="38">
        <f t="shared" si="315"/>
        <v>0</v>
      </c>
      <c r="R149" s="30">
        <f t="shared" si="316"/>
        <v>0</v>
      </c>
      <c r="S149" s="30">
        <f t="shared" si="317"/>
        <v>0</v>
      </c>
      <c r="T149" s="30">
        <f t="shared" si="318"/>
        <v>0</v>
      </c>
      <c r="U149" s="30">
        <f t="shared" si="319"/>
        <v>0</v>
      </c>
      <c r="V149" s="30">
        <f t="shared" si="320"/>
        <v>0</v>
      </c>
      <c r="W149" s="30">
        <f t="shared" si="321"/>
        <v>0</v>
      </c>
      <c r="X149" s="30">
        <f t="shared" si="322"/>
        <v>11.798810351105995</v>
      </c>
      <c r="Y149" s="30">
        <f t="shared" si="323"/>
        <v>0</v>
      </c>
      <c r="Z149" s="30">
        <f t="shared" si="324"/>
        <v>0</v>
      </c>
      <c r="AA149" s="30">
        <f t="shared" si="325"/>
        <v>0</v>
      </c>
      <c r="AB149" s="30">
        <f t="shared" si="326"/>
        <v>0</v>
      </c>
      <c r="AC149" s="30">
        <f t="shared" si="327"/>
        <v>0</v>
      </c>
      <c r="AD149" s="12">
        <f>VLOOKUP(A149,'PBT Tag Rates'!$B$5:$E$44,4,FALSE)</f>
        <v>0.56498000000000004</v>
      </c>
      <c r="AE149" s="30">
        <f t="shared" si="328"/>
        <v>0</v>
      </c>
      <c r="AF149" s="30">
        <f t="shared" si="329"/>
        <v>0</v>
      </c>
      <c r="AG149" s="30">
        <f t="shared" si="330"/>
        <v>0</v>
      </c>
      <c r="AH149" s="30">
        <f t="shared" si="331"/>
        <v>0</v>
      </c>
      <c r="AI149" s="30">
        <f t="shared" si="332"/>
        <v>0</v>
      </c>
      <c r="AJ149" s="30">
        <f t="shared" si="333"/>
        <v>0</v>
      </c>
      <c r="AK149" s="30">
        <f t="shared" si="334"/>
        <v>0</v>
      </c>
      <c r="AL149" s="30">
        <f t="shared" si="335"/>
        <v>20.883589421052061</v>
      </c>
      <c r="AM149" s="30">
        <f t="shared" si="336"/>
        <v>0</v>
      </c>
      <c r="AN149" s="30">
        <f t="shared" si="337"/>
        <v>0</v>
      </c>
      <c r="AO149" s="30">
        <f t="shared" si="338"/>
        <v>0</v>
      </c>
      <c r="AP149" s="30">
        <f t="shared" si="339"/>
        <v>0</v>
      </c>
      <c r="AQ149" s="30">
        <f t="shared" si="340"/>
        <v>0</v>
      </c>
      <c r="AS149" s="30">
        <f t="shared" si="383"/>
        <v>0</v>
      </c>
      <c r="AT149" s="30">
        <f t="shared" si="384"/>
        <v>20.883589421052061</v>
      </c>
      <c r="BI149" s="38">
        <f t="shared" si="344"/>
        <v>0</v>
      </c>
      <c r="BJ149" s="30">
        <f t="shared" si="345"/>
        <v>0</v>
      </c>
      <c r="BK149" s="30">
        <f t="shared" si="346"/>
        <v>0</v>
      </c>
      <c r="BL149" s="30">
        <f t="shared" si="347"/>
        <v>0</v>
      </c>
      <c r="BM149" s="30">
        <f t="shared" si="348"/>
        <v>0</v>
      </c>
      <c r="BN149" s="30">
        <f t="shared" si="349"/>
        <v>0</v>
      </c>
      <c r="BO149" s="30">
        <f t="shared" si="350"/>
        <v>0</v>
      </c>
      <c r="BP149" s="30">
        <f t="shared" si="351"/>
        <v>9.084779069946066</v>
      </c>
      <c r="BQ149" s="30">
        <f t="shared" si="352"/>
        <v>0</v>
      </c>
      <c r="BR149" s="30">
        <f t="shared" si="353"/>
        <v>0</v>
      </c>
      <c r="BS149" s="30">
        <f t="shared" si="354"/>
        <v>0</v>
      </c>
      <c r="BT149" s="30">
        <f t="shared" si="355"/>
        <v>0</v>
      </c>
      <c r="BU149" s="30">
        <f t="shared" si="356"/>
        <v>0</v>
      </c>
      <c r="BV149" s="13">
        <f t="shared" si="341"/>
        <v>0</v>
      </c>
      <c r="BW149" s="30">
        <f>SUMIFS('Individual Data'!$X$6:$X$5544,'Individual Data'!$I$6:$I$5544,'age-length prop'!BW$7,'Individual Data'!$V$6:$V$5544,'age-length prop'!$B149,'Individual Data'!$R$6:$R$5544,'age-length prop'!$C149,'Individual Data'!$N$6:$N$5544,"M")</f>
        <v>0</v>
      </c>
      <c r="BX149" s="30">
        <f>SUMIFS('Individual Data'!$X$6:$X$5544,'Individual Data'!$I$6:$I$5544,'age-length prop'!BX$7,'Individual Data'!$V$6:$V$5544,'age-length prop'!$B149,'Individual Data'!$R$6:$R$5544,'age-length prop'!$C149,'Individual Data'!$N$6:$N$5544,"M")</f>
        <v>1</v>
      </c>
      <c r="BY149" s="16">
        <f t="shared" si="385"/>
        <v>0</v>
      </c>
      <c r="BZ149" s="16">
        <f t="shared" si="386"/>
        <v>0</v>
      </c>
      <c r="CA149" s="16">
        <f t="shared" si="387"/>
        <v>0</v>
      </c>
      <c r="CB149" s="16">
        <f t="shared" si="388"/>
        <v>0</v>
      </c>
      <c r="CC149" s="16">
        <f t="shared" si="389"/>
        <v>0</v>
      </c>
      <c r="CD149" s="16">
        <f t="shared" si="390"/>
        <v>0</v>
      </c>
      <c r="CE149" s="16">
        <f t="shared" si="391"/>
        <v>0</v>
      </c>
      <c r="CF149" s="16">
        <f t="shared" si="392"/>
        <v>0</v>
      </c>
      <c r="CG149" s="16">
        <f t="shared" si="393"/>
        <v>0</v>
      </c>
      <c r="CH149" s="16">
        <f t="shared" si="394"/>
        <v>0</v>
      </c>
      <c r="CI149" s="16">
        <f t="shared" si="395"/>
        <v>0</v>
      </c>
      <c r="CJ149" s="16">
        <f t="shared" si="396"/>
        <v>0</v>
      </c>
      <c r="CK149" s="16">
        <f t="shared" si="397"/>
        <v>0</v>
      </c>
      <c r="CM149" s="16">
        <f t="shared" si="398"/>
        <v>0</v>
      </c>
      <c r="CN149" s="16">
        <f t="shared" si="399"/>
        <v>0</v>
      </c>
      <c r="CO149" s="16">
        <f t="shared" si="400"/>
        <v>0</v>
      </c>
      <c r="CP149" s="16">
        <f t="shared" si="401"/>
        <v>0</v>
      </c>
      <c r="CQ149" s="16">
        <f t="shared" si="402"/>
        <v>0</v>
      </c>
      <c r="CR149" s="16">
        <f t="shared" si="403"/>
        <v>0</v>
      </c>
      <c r="CS149" s="16">
        <f t="shared" si="404"/>
        <v>0</v>
      </c>
      <c r="CT149" s="16">
        <f t="shared" si="405"/>
        <v>9.084779069946066</v>
      </c>
      <c r="CU149" s="16">
        <f t="shared" si="406"/>
        <v>0</v>
      </c>
      <c r="CV149" s="16">
        <f t="shared" si="407"/>
        <v>0</v>
      </c>
      <c r="CW149" s="16">
        <f t="shared" si="408"/>
        <v>0</v>
      </c>
      <c r="CX149" s="16">
        <f t="shared" si="409"/>
        <v>0</v>
      </c>
      <c r="CY149" s="16">
        <f t="shared" si="410"/>
        <v>0</v>
      </c>
    </row>
    <row r="150" spans="1:103" x14ac:dyDescent="0.25">
      <c r="A150" t="s">
        <v>2105</v>
      </c>
      <c r="B150" t="s">
        <v>9738</v>
      </c>
      <c r="C150">
        <v>4</v>
      </c>
      <c r="D150" s="16">
        <f>SUMIFS('Individual Data'!$AB$6:$AB$5544,'Individual Data'!$V$6:$V$5544,'age-length prop'!$B150,'Individual Data'!$Y$6:$Y$5544,'age-length prop'!D$89,'Individual Data'!$R$6:$R$5544,'age-length prop'!$C150,'Individual Data'!$N$6:$N$5544,'age-length prop'!$B$88)</f>
        <v>0</v>
      </c>
      <c r="E150" s="16">
        <f>SUMIFS('Individual Data'!$AB$6:$AB$5544,'Individual Data'!$V$6:$V$5544,'age-length prop'!$B150,'Individual Data'!$Y$6:$Y$5544,'age-length prop'!E$89,'Individual Data'!$R$6:$R$5544,'age-length prop'!$C150,'Individual Data'!$N$6:$N$5544,'age-length prop'!$B$88)</f>
        <v>0</v>
      </c>
      <c r="F150" s="16">
        <f>SUMIFS('Individual Data'!$AB$6:$AB$5544,'Individual Data'!$V$6:$V$5544,'age-length prop'!$B150,'Individual Data'!$Y$6:$Y$5544,'age-length prop'!F$89,'Individual Data'!$R$6:$R$5544,'age-length prop'!$C150,'Individual Data'!$N$6:$N$5544,'age-length prop'!$B$88)</f>
        <v>0</v>
      </c>
      <c r="G150" s="16">
        <f>SUMIFS('Individual Data'!$AB$6:$AB$5544,'Individual Data'!$V$6:$V$5544,'age-length prop'!$B150,'Individual Data'!$Y$6:$Y$5544,'age-length prop'!G$89,'Individual Data'!$R$6:$R$5544,'age-length prop'!$C150,'Individual Data'!$N$6:$N$5544,'age-length prop'!$B$88)</f>
        <v>0</v>
      </c>
      <c r="H150" s="16">
        <f>SUMIFS('Individual Data'!$AB$6:$AB$5544,'Individual Data'!$V$6:$V$5544,'age-length prop'!$B150,'Individual Data'!$Y$6:$Y$5544,'age-length prop'!H$89,'Individual Data'!$R$6:$R$5544,'age-length prop'!$C150,'Individual Data'!$N$6:$N$5544,'age-length prop'!$B$88)</f>
        <v>0</v>
      </c>
      <c r="I150" s="16">
        <f>SUMIFS('Individual Data'!$AB$6:$AB$5544,'Individual Data'!$V$6:$V$5544,'age-length prop'!$B150,'Individual Data'!$Y$6:$Y$5544,'age-length prop'!I$89,'Individual Data'!$R$6:$R$5544,'age-length prop'!$C150,'Individual Data'!$N$6:$N$5544,'age-length prop'!$B$88)</f>
        <v>23.316195372750641</v>
      </c>
      <c r="J150" s="16">
        <f>SUMIFS('Individual Data'!$AB$6:$AB$5544,'Individual Data'!$V$6:$V$5544,'age-length prop'!$B150,'Individual Data'!$Y$6:$Y$5544,'age-length prop'!J$89,'Individual Data'!$R$6:$R$5544,'age-length prop'!$C150,'Individual Data'!$N$6:$N$5544,'age-length prop'!$B$88)</f>
        <v>11.658097686375321</v>
      </c>
      <c r="K150" s="16">
        <f>SUMIFS('Individual Data'!$AB$6:$AB$5544,'Individual Data'!$V$6:$V$5544,'age-length prop'!$B150,'Individual Data'!$Y$6:$Y$5544,'age-length prop'!K$89,'Individual Data'!$R$6:$R$5544,'age-length prop'!$C150,'Individual Data'!$N$6:$N$5544,'age-length prop'!$B$88)</f>
        <v>0</v>
      </c>
      <c r="L150" s="16">
        <f>SUMIFS('Individual Data'!$AB$6:$AB$5544,'Individual Data'!$V$6:$V$5544,'age-length prop'!$B150,'Individual Data'!$Y$6:$Y$5544,'age-length prop'!L$89,'Individual Data'!$R$6:$R$5544,'age-length prop'!$C150,'Individual Data'!$N$6:$N$5544,'age-length prop'!$B$88)</f>
        <v>0</v>
      </c>
      <c r="M150" s="16">
        <f>SUMIFS('Individual Data'!$AB$6:$AB$5544,'Individual Data'!$V$6:$V$5544,'age-length prop'!$B150,'Individual Data'!$Y$6:$Y$5544,'age-length prop'!M$89,'Individual Data'!$R$6:$R$5544,'age-length prop'!$C150,'Individual Data'!$N$6:$N$5544,'age-length prop'!$B$88)</f>
        <v>0</v>
      </c>
      <c r="N150" s="16">
        <f>SUMIFS('Individual Data'!$AB$6:$AB$5544,'Individual Data'!$V$6:$V$5544,'age-length prop'!$B150,'Individual Data'!$Y$6:$Y$5544,'age-length prop'!N$89,'Individual Data'!$R$6:$R$5544,'age-length prop'!$C150,'Individual Data'!$N$6:$N$5544,'age-length prop'!$B$88)</f>
        <v>0</v>
      </c>
      <c r="O150" s="16">
        <f>SUMIFS('Individual Data'!$AB$6:$AB$5544,'Individual Data'!$V$6:$V$5544,'age-length prop'!$B150,'Individual Data'!$Y$6:$Y$5544,'age-length prop'!O$89,'Individual Data'!$R$6:$R$5544,'age-length prop'!$C150,'Individual Data'!$N$6:$N$5544,'age-length prop'!$B$88)</f>
        <v>0</v>
      </c>
      <c r="P150" s="16">
        <f>SUMIFS('Individual Data'!$AB$6:$AB$5544,'Individual Data'!$V$6:$V$5544,'age-length prop'!$B150,'Individual Data'!$Y$6:$Y$5544,'age-length prop'!P$89,'Individual Data'!$R$6:$R$5544,'age-length prop'!$C150,'Individual Data'!$N$6:$N$5544,'age-length prop'!$B$88)</f>
        <v>0</v>
      </c>
      <c r="Q150" s="38">
        <f t="shared" si="315"/>
        <v>0</v>
      </c>
      <c r="R150" s="30">
        <f t="shared" si="316"/>
        <v>0</v>
      </c>
      <c r="S150" s="30">
        <f t="shared" si="317"/>
        <v>0</v>
      </c>
      <c r="T150" s="30">
        <f t="shared" si="318"/>
        <v>0</v>
      </c>
      <c r="U150" s="30">
        <f t="shared" si="319"/>
        <v>0</v>
      </c>
      <c r="V150" s="30">
        <f t="shared" si="320"/>
        <v>23.476003072254517</v>
      </c>
      <c r="W150" s="30">
        <f t="shared" si="321"/>
        <v>11.810641421801032</v>
      </c>
      <c r="X150" s="30">
        <f t="shared" si="322"/>
        <v>0</v>
      </c>
      <c r="Y150" s="30">
        <f t="shared" si="323"/>
        <v>0</v>
      </c>
      <c r="Z150" s="30">
        <f t="shared" si="324"/>
        <v>0</v>
      </c>
      <c r="AA150" s="30">
        <f t="shared" si="325"/>
        <v>0</v>
      </c>
      <c r="AB150" s="30">
        <f t="shared" si="326"/>
        <v>0</v>
      </c>
      <c r="AC150" s="30">
        <f t="shared" si="327"/>
        <v>0</v>
      </c>
      <c r="AD150" s="12">
        <f>VLOOKUP(A150,'PBT Tag Rates'!$B$5:$E$44,4,FALSE)</f>
        <v>1</v>
      </c>
      <c r="AE150" s="30">
        <f t="shared" si="328"/>
        <v>0</v>
      </c>
      <c r="AF150" s="30">
        <f t="shared" si="329"/>
        <v>0</v>
      </c>
      <c r="AG150" s="30">
        <f t="shared" si="330"/>
        <v>0</v>
      </c>
      <c r="AH150" s="30">
        <f t="shared" si="331"/>
        <v>0</v>
      </c>
      <c r="AI150" s="30">
        <f t="shared" si="332"/>
        <v>0</v>
      </c>
      <c r="AJ150" s="30">
        <f t="shared" si="333"/>
        <v>23.476003072254517</v>
      </c>
      <c r="AK150" s="30">
        <f t="shared" si="334"/>
        <v>11.810641421801032</v>
      </c>
      <c r="AL150" s="30">
        <f t="shared" si="335"/>
        <v>0</v>
      </c>
      <c r="AM150" s="30">
        <f t="shared" si="336"/>
        <v>0</v>
      </c>
      <c r="AN150" s="30">
        <f t="shared" si="337"/>
        <v>0</v>
      </c>
      <c r="AO150" s="30">
        <f t="shared" si="338"/>
        <v>0</v>
      </c>
      <c r="AP150" s="30">
        <f t="shared" si="339"/>
        <v>0</v>
      </c>
      <c r="AQ150" s="30">
        <f t="shared" si="340"/>
        <v>0</v>
      </c>
      <c r="AS150" s="30">
        <f t="shared" si="383"/>
        <v>0</v>
      </c>
      <c r="AT150" s="30">
        <f t="shared" si="384"/>
        <v>35.286644494055551</v>
      </c>
      <c r="BI150" s="38">
        <f t="shared" si="344"/>
        <v>0</v>
      </c>
      <c r="BJ150" s="30">
        <f t="shared" si="345"/>
        <v>0</v>
      </c>
      <c r="BK150" s="30">
        <f t="shared" si="346"/>
        <v>0</v>
      </c>
      <c r="BL150" s="30">
        <f t="shared" si="347"/>
        <v>0</v>
      </c>
      <c r="BM150" s="30">
        <f t="shared" si="348"/>
        <v>0</v>
      </c>
      <c r="BN150" s="30">
        <f t="shared" si="349"/>
        <v>0</v>
      </c>
      <c r="BO150" s="30">
        <f t="shared" si="350"/>
        <v>0</v>
      </c>
      <c r="BP150" s="30">
        <f t="shared" si="351"/>
        <v>0</v>
      </c>
      <c r="BQ150" s="30">
        <f t="shared" si="352"/>
        <v>0</v>
      </c>
      <c r="BR150" s="30">
        <f t="shared" si="353"/>
        <v>0</v>
      </c>
      <c r="BS150" s="30">
        <f t="shared" si="354"/>
        <v>0</v>
      </c>
      <c r="BT150" s="30">
        <f t="shared" si="355"/>
        <v>0</v>
      </c>
      <c r="BU150" s="30">
        <f t="shared" si="356"/>
        <v>0</v>
      </c>
      <c r="BV150" s="13">
        <f t="shared" si="341"/>
        <v>0.33333333333333331</v>
      </c>
      <c r="BW150" s="30">
        <f>SUMIFS('Individual Data'!$X$6:$X$5544,'Individual Data'!$I$6:$I$5544,'age-length prop'!BW$7,'Individual Data'!$V$6:$V$5544,'age-length prop'!$B150,'Individual Data'!$R$6:$R$5544,'age-length prop'!$C150,'Individual Data'!$N$6:$N$5544,"M")</f>
        <v>1</v>
      </c>
      <c r="BX150" s="30">
        <f>SUMIFS('Individual Data'!$X$6:$X$5544,'Individual Data'!$I$6:$I$5544,'age-length prop'!BX$7,'Individual Data'!$V$6:$V$5544,'age-length prop'!$B150,'Individual Data'!$R$6:$R$5544,'age-length prop'!$C150,'Individual Data'!$N$6:$N$5544,"M")</f>
        <v>2</v>
      </c>
      <c r="BY150" s="16">
        <f t="shared" si="385"/>
        <v>0</v>
      </c>
      <c r="BZ150" s="16">
        <f t="shared" si="386"/>
        <v>0</v>
      </c>
      <c r="CA150" s="16">
        <f t="shared" si="387"/>
        <v>0</v>
      </c>
      <c r="CB150" s="16">
        <f t="shared" si="388"/>
        <v>0</v>
      </c>
      <c r="CC150" s="16">
        <f t="shared" si="389"/>
        <v>0</v>
      </c>
      <c r="CD150" s="16">
        <f t="shared" si="390"/>
        <v>0</v>
      </c>
      <c r="CE150" s="16">
        <f t="shared" si="391"/>
        <v>0</v>
      </c>
      <c r="CF150" s="16">
        <f t="shared" si="392"/>
        <v>0</v>
      </c>
      <c r="CG150" s="16">
        <f t="shared" si="393"/>
        <v>0</v>
      </c>
      <c r="CH150" s="16">
        <f t="shared" si="394"/>
        <v>0</v>
      </c>
      <c r="CI150" s="16">
        <f t="shared" si="395"/>
        <v>0</v>
      </c>
      <c r="CJ150" s="16">
        <f t="shared" si="396"/>
        <v>0</v>
      </c>
      <c r="CK150" s="16">
        <f t="shared" si="397"/>
        <v>0</v>
      </c>
      <c r="CM150" s="16">
        <f t="shared" si="398"/>
        <v>0</v>
      </c>
      <c r="CN150" s="16">
        <f t="shared" si="399"/>
        <v>0</v>
      </c>
      <c r="CO150" s="16">
        <f t="shared" si="400"/>
        <v>0</v>
      </c>
      <c r="CP150" s="16">
        <f t="shared" si="401"/>
        <v>0</v>
      </c>
      <c r="CQ150" s="16">
        <f t="shared" si="402"/>
        <v>0</v>
      </c>
      <c r="CR150" s="16">
        <f t="shared" si="403"/>
        <v>0</v>
      </c>
      <c r="CS150" s="16">
        <f t="shared" si="404"/>
        <v>0</v>
      </c>
      <c r="CT150" s="16">
        <f t="shared" si="405"/>
        <v>0</v>
      </c>
      <c r="CU150" s="16">
        <f t="shared" si="406"/>
        <v>0</v>
      </c>
      <c r="CV150" s="16">
        <f t="shared" si="407"/>
        <v>0</v>
      </c>
      <c r="CW150" s="16">
        <f t="shared" si="408"/>
        <v>0</v>
      </c>
      <c r="CX150" s="16">
        <f t="shared" si="409"/>
        <v>0</v>
      </c>
      <c r="CY150" s="16">
        <f t="shared" si="410"/>
        <v>0</v>
      </c>
    </row>
    <row r="151" spans="1:103" x14ac:dyDescent="0.25">
      <c r="A151" t="s">
        <v>2605</v>
      </c>
      <c r="B151" t="s">
        <v>7657</v>
      </c>
      <c r="C151">
        <v>4</v>
      </c>
      <c r="D151" s="16">
        <f>SUMIFS('Individual Data'!$AB$6:$AB$5544,'Individual Data'!$V$6:$V$5544,'age-length prop'!$B151,'Individual Data'!$Y$6:$Y$5544,'age-length prop'!D$89,'Individual Data'!$R$6:$R$5544,'age-length prop'!$C151,'Individual Data'!$N$6:$N$5544,'age-length prop'!$B$88)</f>
        <v>0</v>
      </c>
      <c r="E151" s="16">
        <f>SUMIFS('Individual Data'!$AB$6:$AB$5544,'Individual Data'!$V$6:$V$5544,'age-length prop'!$B151,'Individual Data'!$Y$6:$Y$5544,'age-length prop'!E$89,'Individual Data'!$R$6:$R$5544,'age-length prop'!$C151,'Individual Data'!$N$6:$N$5544,'age-length prop'!$B$88)</f>
        <v>0</v>
      </c>
      <c r="F151" s="16">
        <f>SUMIFS('Individual Data'!$AB$6:$AB$5544,'Individual Data'!$V$6:$V$5544,'age-length prop'!$B151,'Individual Data'!$Y$6:$Y$5544,'age-length prop'!F$89,'Individual Data'!$R$6:$R$5544,'age-length prop'!$C151,'Individual Data'!$N$6:$N$5544,'age-length prop'!$B$88)</f>
        <v>0</v>
      </c>
      <c r="G151" s="16">
        <f>SUMIFS('Individual Data'!$AB$6:$AB$5544,'Individual Data'!$V$6:$V$5544,'age-length prop'!$B151,'Individual Data'!$Y$6:$Y$5544,'age-length prop'!G$89,'Individual Data'!$R$6:$R$5544,'age-length prop'!$C151,'Individual Data'!$N$6:$N$5544,'age-length prop'!$B$88)</f>
        <v>0</v>
      </c>
      <c r="H151" s="16">
        <f>SUMIFS('Individual Data'!$AB$6:$AB$5544,'Individual Data'!$V$6:$V$5544,'age-length prop'!$B151,'Individual Data'!$Y$6:$Y$5544,'age-length prop'!H$89,'Individual Data'!$R$6:$R$5544,'age-length prop'!$C151,'Individual Data'!$N$6:$N$5544,'age-length prop'!$B$88)</f>
        <v>23.316195372750641</v>
      </c>
      <c r="I151" s="16">
        <f>SUMIFS('Individual Data'!$AB$6:$AB$5544,'Individual Data'!$V$6:$V$5544,'age-length prop'!$B151,'Individual Data'!$Y$6:$Y$5544,'age-length prop'!I$89,'Individual Data'!$R$6:$R$5544,'age-length prop'!$C151,'Individual Data'!$N$6:$N$5544,'age-length prop'!$B$88)</f>
        <v>49.150734798404628</v>
      </c>
      <c r="J151" s="16">
        <f>SUMIFS('Individual Data'!$AB$6:$AB$5544,'Individual Data'!$V$6:$V$5544,'age-length prop'!$B151,'Individual Data'!$Y$6:$Y$5544,'age-length prop'!J$89,'Individual Data'!$R$6:$R$5544,'age-length prop'!$C151,'Individual Data'!$N$6:$N$5544,'age-length prop'!$B$88)</f>
        <v>139.89717223650388</v>
      </c>
      <c r="K151" s="16">
        <f>SUMIFS('Individual Data'!$AB$6:$AB$5544,'Individual Data'!$V$6:$V$5544,'age-length prop'!$B151,'Individual Data'!$Y$6:$Y$5544,'age-length prop'!K$89,'Individual Data'!$R$6:$R$5544,'age-length prop'!$C151,'Individual Data'!$N$6:$N$5544,'age-length prop'!$B$88)</f>
        <v>163.21336760925453</v>
      </c>
      <c r="L151" s="16">
        <f>SUMIFS('Individual Data'!$AB$6:$AB$5544,'Individual Data'!$V$6:$V$5544,'age-length prop'!$B151,'Individual Data'!$Y$6:$Y$5544,'age-length prop'!L$89,'Individual Data'!$R$6:$R$5544,'age-length prop'!$C151,'Individual Data'!$N$6:$N$5544,'age-length prop'!$B$88)</f>
        <v>46.632390745501283</v>
      </c>
      <c r="M151" s="16">
        <f>SUMIFS('Individual Data'!$AB$6:$AB$5544,'Individual Data'!$V$6:$V$5544,'age-length prop'!$B151,'Individual Data'!$Y$6:$Y$5544,'age-length prop'!M$89,'Individual Data'!$R$6:$R$5544,'age-length prop'!$C151,'Individual Data'!$N$6:$N$5544,'age-length prop'!$B$88)</f>
        <v>25.834539425653986</v>
      </c>
      <c r="N151" s="16">
        <f>SUMIFS('Individual Data'!$AB$6:$AB$5544,'Individual Data'!$V$6:$V$5544,'age-length prop'!$B151,'Individual Data'!$Y$6:$Y$5544,'age-length prop'!N$89,'Individual Data'!$R$6:$R$5544,'age-length prop'!$C151,'Individual Data'!$N$6:$N$5544,'age-length prop'!$B$88)</f>
        <v>11.658097686375321</v>
      </c>
      <c r="O151" s="16">
        <f>SUMIFS('Individual Data'!$AB$6:$AB$5544,'Individual Data'!$V$6:$V$5544,'age-length prop'!$B151,'Individual Data'!$Y$6:$Y$5544,'age-length prop'!O$89,'Individual Data'!$R$6:$R$5544,'age-length prop'!$C151,'Individual Data'!$N$6:$N$5544,'age-length prop'!$B$88)</f>
        <v>0</v>
      </c>
      <c r="P151" s="16">
        <f>SUMIFS('Individual Data'!$AB$6:$AB$5544,'Individual Data'!$V$6:$V$5544,'age-length prop'!$B151,'Individual Data'!$Y$6:$Y$5544,'age-length prop'!P$89,'Individual Data'!$R$6:$R$5544,'age-length prop'!$C151,'Individual Data'!$N$6:$N$5544,'age-length prop'!$B$88)</f>
        <v>0</v>
      </c>
      <c r="Q151" s="38">
        <f t="shared" si="315"/>
        <v>0</v>
      </c>
      <c r="R151" s="30">
        <f t="shared" si="316"/>
        <v>0</v>
      </c>
      <c r="S151" s="30">
        <f t="shared" si="317"/>
        <v>0</v>
      </c>
      <c r="T151" s="30">
        <f t="shared" si="318"/>
        <v>0</v>
      </c>
      <c r="U151" s="30">
        <f t="shared" si="319"/>
        <v>23.579270452977255</v>
      </c>
      <c r="V151" s="30">
        <f t="shared" si="320"/>
        <v>49.487610765151665</v>
      </c>
      <c r="W151" s="30">
        <f t="shared" si="321"/>
        <v>141.72769706161242</v>
      </c>
      <c r="X151" s="30">
        <f t="shared" si="322"/>
        <v>165.18334491548399</v>
      </c>
      <c r="Y151" s="30">
        <f t="shared" si="323"/>
        <v>47.027906319248586</v>
      </c>
      <c r="Z151" s="30">
        <f t="shared" si="324"/>
        <v>26.404680281877145</v>
      </c>
      <c r="AA151" s="30">
        <f t="shared" si="325"/>
        <v>11.894554068195523</v>
      </c>
      <c r="AB151" s="30">
        <f t="shared" si="326"/>
        <v>0</v>
      </c>
      <c r="AC151" s="30">
        <f t="shared" si="327"/>
        <v>0</v>
      </c>
      <c r="AD151" s="12">
        <f>VLOOKUP(A151,'PBT Tag Rates'!$B$5:$E$44,4,FALSE)</f>
        <v>0.96152300000000002</v>
      </c>
      <c r="AE151" s="30">
        <f t="shared" si="328"/>
        <v>0</v>
      </c>
      <c r="AF151" s="30">
        <f t="shared" si="329"/>
        <v>0</v>
      </c>
      <c r="AG151" s="30">
        <f t="shared" si="330"/>
        <v>0</v>
      </c>
      <c r="AH151" s="30">
        <f t="shared" si="331"/>
        <v>0</v>
      </c>
      <c r="AI151" s="30">
        <f t="shared" si="332"/>
        <v>24.522835598292765</v>
      </c>
      <c r="AJ151" s="30">
        <f t="shared" si="333"/>
        <v>51.46794280027796</v>
      </c>
      <c r="AK151" s="30">
        <f t="shared" si="334"/>
        <v>147.39917512281289</v>
      </c>
      <c r="AL151" s="30">
        <f t="shared" si="335"/>
        <v>171.79344115063705</v>
      </c>
      <c r="AM151" s="30">
        <f t="shared" si="336"/>
        <v>48.90980904174792</v>
      </c>
      <c r="AN151" s="30">
        <f t="shared" si="337"/>
        <v>27.461309071002091</v>
      </c>
      <c r="AO151" s="30">
        <f t="shared" si="338"/>
        <v>12.370535149128543</v>
      </c>
      <c r="AP151" s="30">
        <f t="shared" si="339"/>
        <v>0</v>
      </c>
      <c r="AQ151" s="30">
        <f t="shared" si="340"/>
        <v>0</v>
      </c>
      <c r="AS151" s="30">
        <f t="shared" si="383"/>
        <v>0</v>
      </c>
      <c r="AT151" s="30">
        <f t="shared" si="384"/>
        <v>483.92504793389918</v>
      </c>
      <c r="BI151" s="38">
        <f t="shared" si="344"/>
        <v>0</v>
      </c>
      <c r="BJ151" s="30">
        <f t="shared" si="345"/>
        <v>0</v>
      </c>
      <c r="BK151" s="30">
        <f t="shared" si="346"/>
        <v>0</v>
      </c>
      <c r="BL151" s="30">
        <f t="shared" si="347"/>
        <v>0</v>
      </c>
      <c r="BM151" s="30">
        <f t="shared" si="348"/>
        <v>0.94356514531551028</v>
      </c>
      <c r="BN151" s="30">
        <f t="shared" si="349"/>
        <v>1.9803320351262954</v>
      </c>
      <c r="BO151" s="30">
        <f t="shared" si="350"/>
        <v>5.6714780612004745</v>
      </c>
      <c r="BP151" s="30">
        <f t="shared" si="351"/>
        <v>6.6100962351530654</v>
      </c>
      <c r="BQ151" s="30">
        <f t="shared" si="352"/>
        <v>1.8819027224993334</v>
      </c>
      <c r="BR151" s="30">
        <f t="shared" si="353"/>
        <v>1.0566287891249466</v>
      </c>
      <c r="BS151" s="30">
        <f t="shared" si="354"/>
        <v>0.47598108093301938</v>
      </c>
      <c r="BT151" s="30">
        <f t="shared" si="355"/>
        <v>0</v>
      </c>
      <c r="BU151" s="30">
        <f t="shared" si="356"/>
        <v>0</v>
      </c>
      <c r="BV151" s="13">
        <f t="shared" si="341"/>
        <v>0.3902439024390244</v>
      </c>
      <c r="BW151" s="30">
        <f>SUMIFS('Individual Data'!$X$6:$X$5544,'Individual Data'!$I$6:$I$5544,'age-length prop'!BW$7,'Individual Data'!$V$6:$V$5544,'age-length prop'!$B151,'Individual Data'!$R$6:$R$5544,'age-length prop'!$C151,'Individual Data'!$N$6:$N$5544,"M")</f>
        <v>16</v>
      </c>
      <c r="BX151" s="30">
        <f>SUMIFS('Individual Data'!$X$6:$X$5544,'Individual Data'!$I$6:$I$5544,'age-length prop'!BX$7,'Individual Data'!$V$6:$V$5544,'age-length prop'!$B151,'Individual Data'!$R$6:$R$5544,'age-length prop'!$C151,'Individual Data'!$N$6:$N$5544,"M")</f>
        <v>25</v>
      </c>
      <c r="BY151" s="16">
        <f t="shared" si="385"/>
        <v>0</v>
      </c>
      <c r="BZ151" s="16">
        <f t="shared" si="386"/>
        <v>0</v>
      </c>
      <c r="CA151" s="16">
        <f t="shared" si="387"/>
        <v>0</v>
      </c>
      <c r="CB151" s="16">
        <f t="shared" si="388"/>
        <v>0</v>
      </c>
      <c r="CC151" s="16">
        <f t="shared" si="389"/>
        <v>0.36822054451336989</v>
      </c>
      <c r="CD151" s="16">
        <f t="shared" si="390"/>
        <v>0.77281250151270064</v>
      </c>
      <c r="CE151" s="16">
        <f t="shared" si="391"/>
        <v>2.2132597312001852</v>
      </c>
      <c r="CF151" s="16">
        <f t="shared" si="392"/>
        <v>2.5795497503036353</v>
      </c>
      <c r="CG151" s="16">
        <f t="shared" si="393"/>
        <v>0.73440106243876424</v>
      </c>
      <c r="CH151" s="16">
        <f t="shared" si="394"/>
        <v>0.41234294209754013</v>
      </c>
      <c r="CI151" s="16">
        <f t="shared" si="395"/>
        <v>0.18574871451044658</v>
      </c>
      <c r="CJ151" s="16">
        <f t="shared" si="396"/>
        <v>0</v>
      </c>
      <c r="CK151" s="16">
        <f t="shared" si="397"/>
        <v>0</v>
      </c>
      <c r="CM151" s="16">
        <f t="shared" si="398"/>
        <v>0</v>
      </c>
      <c r="CN151" s="16">
        <f t="shared" si="399"/>
        <v>0</v>
      </c>
      <c r="CO151" s="16">
        <f t="shared" si="400"/>
        <v>0</v>
      </c>
      <c r="CP151" s="16">
        <f t="shared" si="401"/>
        <v>0</v>
      </c>
      <c r="CQ151" s="16">
        <f t="shared" si="402"/>
        <v>0.57534460080214045</v>
      </c>
      <c r="CR151" s="16">
        <f t="shared" si="403"/>
        <v>1.2075195336135947</v>
      </c>
      <c r="CS151" s="16">
        <f t="shared" si="404"/>
        <v>3.4582183300002893</v>
      </c>
      <c r="CT151" s="16">
        <f t="shared" si="405"/>
        <v>4.0305464848494301</v>
      </c>
      <c r="CU151" s="16">
        <f t="shared" si="406"/>
        <v>1.1475016600605692</v>
      </c>
      <c r="CV151" s="16">
        <f t="shared" si="407"/>
        <v>0.64428584702740643</v>
      </c>
      <c r="CW151" s="16">
        <f t="shared" si="408"/>
        <v>0.29023236642257277</v>
      </c>
      <c r="CX151" s="16">
        <f t="shared" si="409"/>
        <v>0</v>
      </c>
      <c r="CY151" s="16">
        <f t="shared" si="410"/>
        <v>0</v>
      </c>
    </row>
    <row r="152" spans="1:103" x14ac:dyDescent="0.25">
      <c r="A152" t="s">
        <v>12828</v>
      </c>
      <c r="B152" t="s">
        <v>3070</v>
      </c>
      <c r="C152">
        <v>4</v>
      </c>
      <c r="D152" s="16">
        <f>SUMIFS('Individual Data'!$AB$6:$AB$5544,'Individual Data'!$V$6:$V$5544,'age-length prop'!$B152,'Individual Data'!$Y$6:$Y$5544,'age-length prop'!D$89,'Individual Data'!$R$6:$R$5544,'age-length prop'!$C152,'Individual Data'!$N$6:$N$5544,'age-length prop'!$B$88)</f>
        <v>0</v>
      </c>
      <c r="E152" s="16">
        <f>SUMIFS('Individual Data'!$AB$6:$AB$5544,'Individual Data'!$V$6:$V$5544,'age-length prop'!$B152,'Individual Data'!$Y$6:$Y$5544,'age-length prop'!E$89,'Individual Data'!$R$6:$R$5544,'age-length prop'!$C152,'Individual Data'!$N$6:$N$5544,'age-length prop'!$B$88)</f>
        <v>0</v>
      </c>
      <c r="F152" s="16">
        <f>SUMIFS('Individual Data'!$AB$6:$AB$5544,'Individual Data'!$V$6:$V$5544,'age-length prop'!$B152,'Individual Data'!$Y$6:$Y$5544,'age-length prop'!F$89,'Individual Data'!$R$6:$R$5544,'age-length prop'!$C152,'Individual Data'!$N$6:$N$5544,'age-length prop'!$B$88)</f>
        <v>0</v>
      </c>
      <c r="G152" s="16">
        <f>SUMIFS('Individual Data'!$AB$6:$AB$5544,'Individual Data'!$V$6:$V$5544,'age-length prop'!$B152,'Individual Data'!$Y$6:$Y$5544,'age-length prop'!G$89,'Individual Data'!$R$6:$R$5544,'age-length prop'!$C152,'Individual Data'!$N$6:$N$5544,'age-length prop'!$B$88)</f>
        <v>0</v>
      </c>
      <c r="H152" s="16">
        <f>SUMIFS('Individual Data'!$AB$6:$AB$5544,'Individual Data'!$V$6:$V$5544,'age-length prop'!$B152,'Individual Data'!$Y$6:$Y$5544,'age-length prop'!H$89,'Individual Data'!$R$6:$R$5544,'age-length prop'!$C152,'Individual Data'!$N$6:$N$5544,'age-length prop'!$B$88)</f>
        <v>0</v>
      </c>
      <c r="I152" s="16">
        <f>SUMIFS('Individual Data'!$AB$6:$AB$5544,'Individual Data'!$V$6:$V$5544,'age-length prop'!$B152,'Individual Data'!$Y$6:$Y$5544,'age-length prop'!I$89,'Individual Data'!$R$6:$R$5544,'age-length prop'!$C152,'Individual Data'!$N$6:$N$5544,'age-length prop'!$B$88)</f>
        <v>0</v>
      </c>
      <c r="J152" s="16">
        <f>SUMIFS('Individual Data'!$AB$6:$AB$5544,'Individual Data'!$V$6:$V$5544,'age-length prop'!$B152,'Individual Data'!$Y$6:$Y$5544,'age-length prop'!J$89,'Individual Data'!$R$6:$R$5544,'age-length prop'!$C152,'Individual Data'!$N$6:$N$5544,'age-length prop'!$B$88)</f>
        <v>0</v>
      </c>
      <c r="K152" s="16">
        <f>SUMIFS('Individual Data'!$AB$6:$AB$5544,'Individual Data'!$V$6:$V$5544,'age-length prop'!$B152,'Individual Data'!$Y$6:$Y$5544,'age-length prop'!K$89,'Individual Data'!$R$6:$R$5544,'age-length prop'!$C152,'Individual Data'!$N$6:$N$5544,'age-length prop'!$B$88)</f>
        <v>0</v>
      </c>
      <c r="L152" s="16">
        <f>SUMIFS('Individual Data'!$AB$6:$AB$5544,'Individual Data'!$V$6:$V$5544,'age-length prop'!$B152,'Individual Data'!$Y$6:$Y$5544,'age-length prop'!L$89,'Individual Data'!$R$6:$R$5544,'age-length prop'!$C152,'Individual Data'!$N$6:$N$5544,'age-length prop'!$B$88)</f>
        <v>0</v>
      </c>
      <c r="M152" s="16">
        <f>SUMIFS('Individual Data'!$AB$6:$AB$5544,'Individual Data'!$V$6:$V$5544,'age-length prop'!$B152,'Individual Data'!$Y$6:$Y$5544,'age-length prop'!M$89,'Individual Data'!$R$6:$R$5544,'age-length prop'!$C152,'Individual Data'!$N$6:$N$5544,'age-length prop'!$B$88)</f>
        <v>0</v>
      </c>
      <c r="N152" s="16">
        <f>SUMIFS('Individual Data'!$AB$6:$AB$5544,'Individual Data'!$V$6:$V$5544,'age-length prop'!$B152,'Individual Data'!$Y$6:$Y$5544,'age-length prop'!N$89,'Individual Data'!$R$6:$R$5544,'age-length prop'!$C152,'Individual Data'!$N$6:$N$5544,'age-length prop'!$B$88)</f>
        <v>0</v>
      </c>
      <c r="O152" s="16">
        <f>SUMIFS('Individual Data'!$AB$6:$AB$5544,'Individual Data'!$V$6:$V$5544,'age-length prop'!$B152,'Individual Data'!$Y$6:$Y$5544,'age-length prop'!O$89,'Individual Data'!$R$6:$R$5544,'age-length prop'!$C152,'Individual Data'!$N$6:$N$5544,'age-length prop'!$B$88)</f>
        <v>0</v>
      </c>
      <c r="P152" s="16">
        <f>SUMIFS('Individual Data'!$AB$6:$AB$5544,'Individual Data'!$V$6:$V$5544,'age-length prop'!$B152,'Individual Data'!$Y$6:$Y$5544,'age-length prop'!P$89,'Individual Data'!$R$6:$R$5544,'age-length prop'!$C152,'Individual Data'!$N$6:$N$5544,'age-length prop'!$B$88)</f>
        <v>0</v>
      </c>
      <c r="Q152" s="38">
        <f t="shared" si="315"/>
        <v>0</v>
      </c>
      <c r="R152" s="30">
        <f t="shared" si="316"/>
        <v>0</v>
      </c>
      <c r="S152" s="30">
        <f t="shared" si="317"/>
        <v>0</v>
      </c>
      <c r="T152" s="30">
        <f t="shared" si="318"/>
        <v>0</v>
      </c>
      <c r="U152" s="30">
        <f t="shared" si="319"/>
        <v>0</v>
      </c>
      <c r="V152" s="30">
        <f t="shared" si="320"/>
        <v>0</v>
      </c>
      <c r="W152" s="30">
        <f t="shared" si="321"/>
        <v>0</v>
      </c>
      <c r="X152" s="30">
        <f t="shared" si="322"/>
        <v>0</v>
      </c>
      <c r="Y152" s="30">
        <f t="shared" si="323"/>
        <v>0</v>
      </c>
      <c r="Z152" s="30">
        <f t="shared" si="324"/>
        <v>0</v>
      </c>
      <c r="AA152" s="30">
        <f t="shared" si="325"/>
        <v>0</v>
      </c>
      <c r="AB152" s="30">
        <f t="shared" si="326"/>
        <v>0</v>
      </c>
      <c r="AC152" s="30">
        <f t="shared" si="327"/>
        <v>0</v>
      </c>
      <c r="AD152" s="12">
        <f>VLOOKUP(A152,'PBT Tag Rates'!$B$5:$E$44,4,FALSE)</f>
        <v>0.41465999999999997</v>
      </c>
      <c r="AE152" s="30">
        <f t="shared" si="328"/>
        <v>0</v>
      </c>
      <c r="AF152" s="30">
        <f t="shared" si="329"/>
        <v>0</v>
      </c>
      <c r="AG152" s="30">
        <f t="shared" si="330"/>
        <v>0</v>
      </c>
      <c r="AH152" s="30">
        <f t="shared" si="331"/>
        <v>0</v>
      </c>
      <c r="AI152" s="30">
        <f t="shared" si="332"/>
        <v>0</v>
      </c>
      <c r="AJ152" s="30">
        <f t="shared" si="333"/>
        <v>0</v>
      </c>
      <c r="AK152" s="30">
        <f t="shared" si="334"/>
        <v>0</v>
      </c>
      <c r="AL152" s="30">
        <f t="shared" si="335"/>
        <v>0</v>
      </c>
      <c r="AM152" s="30">
        <f t="shared" si="336"/>
        <v>0</v>
      </c>
      <c r="AN152" s="30">
        <f t="shared" si="337"/>
        <v>0</v>
      </c>
      <c r="AO152" s="30">
        <f t="shared" si="338"/>
        <v>0</v>
      </c>
      <c r="AP152" s="30">
        <f t="shared" si="339"/>
        <v>0</v>
      </c>
      <c r="AQ152" s="30">
        <f t="shared" si="340"/>
        <v>0</v>
      </c>
      <c r="AS152" s="30">
        <f t="shared" si="383"/>
        <v>0</v>
      </c>
      <c r="AT152" s="30">
        <f t="shared" si="384"/>
        <v>0</v>
      </c>
      <c r="BI152" s="38">
        <f t="shared" si="344"/>
        <v>0</v>
      </c>
      <c r="BJ152" s="30">
        <f t="shared" si="345"/>
        <v>0</v>
      </c>
      <c r="BK152" s="30">
        <f t="shared" si="346"/>
        <v>0</v>
      </c>
      <c r="BL152" s="30">
        <f t="shared" si="347"/>
        <v>0</v>
      </c>
      <c r="BM152" s="30">
        <f t="shared" si="348"/>
        <v>0</v>
      </c>
      <c r="BN152" s="30">
        <f t="shared" si="349"/>
        <v>0</v>
      </c>
      <c r="BO152" s="30">
        <f t="shared" si="350"/>
        <v>0</v>
      </c>
      <c r="BP152" s="30">
        <f t="shared" si="351"/>
        <v>0</v>
      </c>
      <c r="BQ152" s="30">
        <f t="shared" si="352"/>
        <v>0</v>
      </c>
      <c r="BR152" s="30">
        <f t="shared" si="353"/>
        <v>0</v>
      </c>
      <c r="BS152" s="30">
        <f t="shared" si="354"/>
        <v>0</v>
      </c>
      <c r="BT152" s="30">
        <f t="shared" si="355"/>
        <v>0</v>
      </c>
      <c r="BU152" s="30">
        <f t="shared" si="356"/>
        <v>0</v>
      </c>
      <c r="BV152" s="13">
        <f t="shared" si="341"/>
        <v>0</v>
      </c>
      <c r="BW152" s="30">
        <f>SUMIFS('Individual Data'!$X$6:$X$5544,'Individual Data'!$I$6:$I$5544,'age-length prop'!BW$7,'Individual Data'!$V$6:$V$5544,'age-length prop'!$B152,'Individual Data'!$R$6:$R$5544,'age-length prop'!$C152,'Individual Data'!$N$6:$N$5544,"M")</f>
        <v>0</v>
      </c>
      <c r="BX152" s="30">
        <f>SUMIFS('Individual Data'!$X$6:$X$5544,'Individual Data'!$I$6:$I$5544,'age-length prop'!BX$7,'Individual Data'!$V$6:$V$5544,'age-length prop'!$B152,'Individual Data'!$R$6:$R$5544,'age-length prop'!$C152,'Individual Data'!$N$6:$N$5544,"M")</f>
        <v>0</v>
      </c>
      <c r="BY152" s="16">
        <f t="shared" si="385"/>
        <v>0</v>
      </c>
      <c r="BZ152" s="16">
        <f t="shared" si="386"/>
        <v>0</v>
      </c>
      <c r="CA152" s="16">
        <f t="shared" si="387"/>
        <v>0</v>
      </c>
      <c r="CB152" s="16">
        <f t="shared" si="388"/>
        <v>0</v>
      </c>
      <c r="CC152" s="16">
        <f t="shared" si="389"/>
        <v>0</v>
      </c>
      <c r="CD152" s="16">
        <f t="shared" si="390"/>
        <v>0</v>
      </c>
      <c r="CE152" s="16">
        <f t="shared" si="391"/>
        <v>0</v>
      </c>
      <c r="CF152" s="16">
        <f t="shared" si="392"/>
        <v>0</v>
      </c>
      <c r="CG152" s="16">
        <f t="shared" si="393"/>
        <v>0</v>
      </c>
      <c r="CH152" s="16">
        <f t="shared" si="394"/>
        <v>0</v>
      </c>
      <c r="CI152" s="16">
        <f t="shared" si="395"/>
        <v>0</v>
      </c>
      <c r="CJ152" s="16">
        <f t="shared" si="396"/>
        <v>0</v>
      </c>
      <c r="CK152" s="16">
        <f t="shared" si="397"/>
        <v>0</v>
      </c>
      <c r="CM152" s="16">
        <f t="shared" si="398"/>
        <v>0</v>
      </c>
      <c r="CN152" s="16">
        <f t="shared" si="399"/>
        <v>0</v>
      </c>
      <c r="CO152" s="16">
        <f t="shared" si="400"/>
        <v>0</v>
      </c>
      <c r="CP152" s="16">
        <f t="shared" si="401"/>
        <v>0</v>
      </c>
      <c r="CQ152" s="16">
        <f t="shared" si="402"/>
        <v>0</v>
      </c>
      <c r="CR152" s="16">
        <f t="shared" si="403"/>
        <v>0</v>
      </c>
      <c r="CS152" s="16">
        <f t="shared" si="404"/>
        <v>0</v>
      </c>
      <c r="CT152" s="16">
        <f t="shared" si="405"/>
        <v>0</v>
      </c>
      <c r="CU152" s="16">
        <f t="shared" si="406"/>
        <v>0</v>
      </c>
      <c r="CV152" s="16">
        <f t="shared" si="407"/>
        <v>0</v>
      </c>
      <c r="CW152" s="16">
        <f t="shared" si="408"/>
        <v>0</v>
      </c>
      <c r="CX152" s="16">
        <f t="shared" si="409"/>
        <v>0</v>
      </c>
      <c r="CY152" s="16">
        <f t="shared" si="410"/>
        <v>0</v>
      </c>
    </row>
    <row r="153" spans="1:103" x14ac:dyDescent="0.25">
      <c r="A153" t="s">
        <v>1575</v>
      </c>
      <c r="B153" t="s">
        <v>9534</v>
      </c>
      <c r="C153">
        <v>4</v>
      </c>
      <c r="D153" s="16">
        <f>SUMIFS('Individual Data'!$AB$6:$AB$5544,'Individual Data'!$V$6:$V$5544,'age-length prop'!$B153,'Individual Data'!$Y$6:$Y$5544,'age-length prop'!D$89,'Individual Data'!$R$6:$R$5544,'age-length prop'!$C153,'Individual Data'!$N$6:$N$5544,'age-length prop'!$B$88)</f>
        <v>0</v>
      </c>
      <c r="E153" s="16">
        <f>SUMIFS('Individual Data'!$AB$6:$AB$5544,'Individual Data'!$V$6:$V$5544,'age-length prop'!$B153,'Individual Data'!$Y$6:$Y$5544,'age-length prop'!E$89,'Individual Data'!$R$6:$R$5544,'age-length prop'!$C153,'Individual Data'!$N$6:$N$5544,'age-length prop'!$B$88)</f>
        <v>0</v>
      </c>
      <c r="F153" s="16">
        <f>SUMIFS('Individual Data'!$AB$6:$AB$5544,'Individual Data'!$V$6:$V$5544,'age-length prop'!$B153,'Individual Data'!$Y$6:$Y$5544,'age-length prop'!F$89,'Individual Data'!$R$6:$R$5544,'age-length prop'!$C153,'Individual Data'!$N$6:$N$5544,'age-length prop'!$B$88)</f>
        <v>0</v>
      </c>
      <c r="G153" s="16">
        <f>SUMIFS('Individual Data'!$AB$6:$AB$5544,'Individual Data'!$V$6:$V$5544,'age-length prop'!$B153,'Individual Data'!$Y$6:$Y$5544,'age-length prop'!G$89,'Individual Data'!$R$6:$R$5544,'age-length prop'!$C153,'Individual Data'!$N$6:$N$5544,'age-length prop'!$B$88)</f>
        <v>0</v>
      </c>
      <c r="H153" s="16">
        <f>SUMIFS('Individual Data'!$AB$6:$AB$5544,'Individual Data'!$V$6:$V$5544,'age-length prop'!$B153,'Individual Data'!$Y$6:$Y$5544,'age-length prop'!H$89,'Individual Data'!$R$6:$R$5544,'age-length prop'!$C153,'Individual Data'!$N$6:$N$5544,'age-length prop'!$B$88)</f>
        <v>11.658097686375321</v>
      </c>
      <c r="I153" s="16">
        <f>SUMIFS('Individual Data'!$AB$6:$AB$5544,'Individual Data'!$V$6:$V$5544,'age-length prop'!$B153,'Individual Data'!$Y$6:$Y$5544,'age-length prop'!I$89,'Individual Data'!$R$6:$R$5544,'age-length prop'!$C153,'Individual Data'!$N$6:$N$5544,'age-length prop'!$B$88)</f>
        <v>58.290488431876604</v>
      </c>
      <c r="J153" s="16">
        <f>SUMIFS('Individual Data'!$AB$6:$AB$5544,'Individual Data'!$V$6:$V$5544,'age-length prop'!$B153,'Individual Data'!$Y$6:$Y$5544,'age-length prop'!J$89,'Individual Data'!$R$6:$R$5544,'age-length prop'!$C153,'Individual Data'!$N$6:$N$5544,'age-length prop'!$B$88)</f>
        <v>81.606683804627238</v>
      </c>
      <c r="K153" s="16">
        <f>SUMIFS('Individual Data'!$AB$6:$AB$5544,'Individual Data'!$V$6:$V$5544,'age-length prop'!$B153,'Individual Data'!$Y$6:$Y$5544,'age-length prop'!K$89,'Individual Data'!$R$6:$R$5544,'age-length prop'!$C153,'Individual Data'!$N$6:$N$5544,'age-length prop'!$B$88)</f>
        <v>58.290488431876604</v>
      </c>
      <c r="L153" s="16">
        <f>SUMIFS('Individual Data'!$AB$6:$AB$5544,'Individual Data'!$V$6:$V$5544,'age-length prop'!$B153,'Individual Data'!$Y$6:$Y$5544,'age-length prop'!L$89,'Individual Data'!$R$6:$R$5544,'age-length prop'!$C153,'Individual Data'!$N$6:$N$5544,'age-length prop'!$B$88)</f>
        <v>11.658097686375321</v>
      </c>
      <c r="M153" s="16">
        <f>SUMIFS('Individual Data'!$AB$6:$AB$5544,'Individual Data'!$V$6:$V$5544,'age-length prop'!$B153,'Individual Data'!$Y$6:$Y$5544,'age-length prop'!M$89,'Individual Data'!$R$6:$R$5544,'age-length prop'!$C153,'Individual Data'!$N$6:$N$5544,'age-length prop'!$B$88)</f>
        <v>0</v>
      </c>
      <c r="N153" s="16">
        <f>SUMIFS('Individual Data'!$AB$6:$AB$5544,'Individual Data'!$V$6:$V$5544,'age-length prop'!$B153,'Individual Data'!$Y$6:$Y$5544,'age-length prop'!N$89,'Individual Data'!$R$6:$R$5544,'age-length prop'!$C153,'Individual Data'!$N$6:$N$5544,'age-length prop'!$B$88)</f>
        <v>0</v>
      </c>
      <c r="O153" s="16">
        <f>SUMIFS('Individual Data'!$AB$6:$AB$5544,'Individual Data'!$V$6:$V$5544,'age-length prop'!$B153,'Individual Data'!$Y$6:$Y$5544,'age-length prop'!O$89,'Individual Data'!$R$6:$R$5544,'age-length prop'!$C153,'Individual Data'!$N$6:$N$5544,'age-length prop'!$B$88)</f>
        <v>0</v>
      </c>
      <c r="P153" s="16">
        <f>SUMIFS('Individual Data'!$AB$6:$AB$5544,'Individual Data'!$V$6:$V$5544,'age-length prop'!$B153,'Individual Data'!$Y$6:$Y$5544,'age-length prop'!P$89,'Individual Data'!$R$6:$R$5544,'age-length prop'!$C153,'Individual Data'!$N$6:$N$5544,'age-length prop'!$B$88)</f>
        <v>0</v>
      </c>
      <c r="Q153" s="38">
        <f t="shared" si="315"/>
        <v>0</v>
      </c>
      <c r="R153" s="30">
        <f t="shared" si="316"/>
        <v>0</v>
      </c>
      <c r="S153" s="30">
        <f t="shared" si="317"/>
        <v>0</v>
      </c>
      <c r="T153" s="30">
        <f t="shared" si="318"/>
        <v>0</v>
      </c>
      <c r="U153" s="30">
        <f t="shared" si="319"/>
        <v>11.789635226488627</v>
      </c>
      <c r="V153" s="30">
        <f t="shared" si="320"/>
        <v>58.690007680636292</v>
      </c>
      <c r="W153" s="30">
        <f t="shared" si="321"/>
        <v>82.674489952607217</v>
      </c>
      <c r="X153" s="30">
        <f t="shared" si="322"/>
        <v>58.994051755529973</v>
      </c>
      <c r="Y153" s="30">
        <f t="shared" si="323"/>
        <v>11.756976579812147</v>
      </c>
      <c r="Z153" s="30">
        <f t="shared" si="324"/>
        <v>0</v>
      </c>
      <c r="AA153" s="30">
        <f t="shared" si="325"/>
        <v>0</v>
      </c>
      <c r="AB153" s="30">
        <f t="shared" si="326"/>
        <v>0</v>
      </c>
      <c r="AC153" s="30">
        <f t="shared" si="327"/>
        <v>0</v>
      </c>
      <c r="AD153" s="12">
        <f>VLOOKUP(A153,'PBT Tag Rates'!$B$5:$E$44,4,FALSE)</f>
        <v>0.96016800000000002</v>
      </c>
      <c r="AE153" s="30">
        <f t="shared" si="328"/>
        <v>0</v>
      </c>
      <c r="AF153" s="30">
        <f t="shared" si="329"/>
        <v>0</v>
      </c>
      <c r="AG153" s="30">
        <f t="shared" si="330"/>
        <v>0</v>
      </c>
      <c r="AH153" s="30">
        <f t="shared" si="331"/>
        <v>0</v>
      </c>
      <c r="AI153" s="30">
        <f t="shared" si="332"/>
        <v>12.27872125137333</v>
      </c>
      <c r="AJ153" s="30">
        <f t="shared" si="333"/>
        <v>61.12472783995748</v>
      </c>
      <c r="AK153" s="30">
        <f t="shared" si="334"/>
        <v>86.104192133675795</v>
      </c>
      <c r="AL153" s="30">
        <f t="shared" si="335"/>
        <v>61.441385002968204</v>
      </c>
      <c r="AM153" s="30">
        <f t="shared" si="336"/>
        <v>12.244707780109467</v>
      </c>
      <c r="AN153" s="30">
        <f t="shared" si="337"/>
        <v>0</v>
      </c>
      <c r="AO153" s="30">
        <f t="shared" si="338"/>
        <v>0</v>
      </c>
      <c r="AP153" s="30">
        <f t="shared" si="339"/>
        <v>0</v>
      </c>
      <c r="AQ153" s="30">
        <f t="shared" si="340"/>
        <v>0</v>
      </c>
      <c r="AS153" s="30">
        <f t="shared" si="383"/>
        <v>0</v>
      </c>
      <c r="AT153" s="30">
        <f t="shared" si="384"/>
        <v>233.19373400808428</v>
      </c>
      <c r="BI153" s="38">
        <f t="shared" si="344"/>
        <v>0</v>
      </c>
      <c r="BJ153" s="30">
        <f t="shared" si="345"/>
        <v>0</v>
      </c>
      <c r="BK153" s="30">
        <f t="shared" si="346"/>
        <v>0</v>
      </c>
      <c r="BL153" s="30">
        <f t="shared" si="347"/>
        <v>0</v>
      </c>
      <c r="BM153" s="30">
        <f t="shared" si="348"/>
        <v>0.48908602488470265</v>
      </c>
      <c r="BN153" s="30">
        <f t="shared" si="349"/>
        <v>2.4347201593211878</v>
      </c>
      <c r="BO153" s="30">
        <f t="shared" si="350"/>
        <v>3.4297021810685777</v>
      </c>
      <c r="BP153" s="30">
        <f t="shared" si="351"/>
        <v>2.4473332474382303</v>
      </c>
      <c r="BQ153" s="30">
        <f t="shared" si="352"/>
        <v>0.4877312002973202</v>
      </c>
      <c r="BR153" s="30">
        <f t="shared" si="353"/>
        <v>0</v>
      </c>
      <c r="BS153" s="30">
        <f t="shared" si="354"/>
        <v>0</v>
      </c>
      <c r="BT153" s="30">
        <f t="shared" si="355"/>
        <v>0</v>
      </c>
      <c r="BU153" s="30">
        <f t="shared" si="356"/>
        <v>0</v>
      </c>
      <c r="BV153" s="13">
        <f t="shared" si="341"/>
        <v>1</v>
      </c>
      <c r="BW153" s="30">
        <f>SUMIFS('Individual Data'!$X$6:$X$5544,'Individual Data'!$I$6:$I$5544,'age-length prop'!BW$7,'Individual Data'!$V$6:$V$5544,'age-length prop'!$B153,'Individual Data'!$R$6:$R$5544,'age-length prop'!$C153,'Individual Data'!$N$6:$N$5544,"M")</f>
        <v>19</v>
      </c>
      <c r="BX153" s="30">
        <f>SUMIFS('Individual Data'!$X$6:$X$5544,'Individual Data'!$I$6:$I$5544,'age-length prop'!BX$7,'Individual Data'!$V$6:$V$5544,'age-length prop'!$B153,'Individual Data'!$R$6:$R$5544,'age-length prop'!$C153,'Individual Data'!$N$6:$N$5544,"M")</f>
        <v>0</v>
      </c>
      <c r="BY153" s="16">
        <f t="shared" si="385"/>
        <v>0</v>
      </c>
      <c r="BZ153" s="16">
        <f t="shared" si="386"/>
        <v>0</v>
      </c>
      <c r="CA153" s="16">
        <f t="shared" si="387"/>
        <v>0</v>
      </c>
      <c r="CB153" s="16">
        <f t="shared" si="388"/>
        <v>0</v>
      </c>
      <c r="CC153" s="16">
        <f t="shared" si="389"/>
        <v>0.48908602488470265</v>
      </c>
      <c r="CD153" s="16">
        <f t="shared" si="390"/>
        <v>2.4347201593211878</v>
      </c>
      <c r="CE153" s="16">
        <f t="shared" si="391"/>
        <v>3.4297021810685777</v>
      </c>
      <c r="CF153" s="16">
        <f t="shared" si="392"/>
        <v>2.4473332474382303</v>
      </c>
      <c r="CG153" s="16">
        <f t="shared" si="393"/>
        <v>0.4877312002973202</v>
      </c>
      <c r="CH153" s="16">
        <f t="shared" si="394"/>
        <v>0</v>
      </c>
      <c r="CI153" s="16">
        <f t="shared" si="395"/>
        <v>0</v>
      </c>
      <c r="CJ153" s="16">
        <f t="shared" si="396"/>
        <v>0</v>
      </c>
      <c r="CK153" s="16">
        <f t="shared" si="397"/>
        <v>0</v>
      </c>
      <c r="CM153" s="16">
        <f t="shared" si="398"/>
        <v>0</v>
      </c>
      <c r="CN153" s="16">
        <f t="shared" si="399"/>
        <v>0</v>
      </c>
      <c r="CO153" s="16">
        <f t="shared" si="400"/>
        <v>0</v>
      </c>
      <c r="CP153" s="16">
        <f t="shared" si="401"/>
        <v>0</v>
      </c>
      <c r="CQ153" s="16">
        <f t="shared" si="402"/>
        <v>0</v>
      </c>
      <c r="CR153" s="16">
        <f t="shared" si="403"/>
        <v>0</v>
      </c>
      <c r="CS153" s="16">
        <f t="shared" si="404"/>
        <v>0</v>
      </c>
      <c r="CT153" s="16">
        <f t="shared" si="405"/>
        <v>0</v>
      </c>
      <c r="CU153" s="16">
        <f t="shared" si="406"/>
        <v>0</v>
      </c>
      <c r="CV153" s="16">
        <f t="shared" si="407"/>
        <v>0</v>
      </c>
      <c r="CW153" s="16">
        <f t="shared" si="408"/>
        <v>0</v>
      </c>
      <c r="CX153" s="16">
        <f t="shared" si="409"/>
        <v>0</v>
      </c>
      <c r="CY153" s="16">
        <f t="shared" si="410"/>
        <v>0</v>
      </c>
    </row>
    <row r="154" spans="1:103" x14ac:dyDescent="0.25">
      <c r="A154" t="s">
        <v>10332</v>
      </c>
      <c r="B154" t="s">
        <v>10019</v>
      </c>
      <c r="C154">
        <v>4</v>
      </c>
      <c r="D154" s="16">
        <f>SUMIFS('Individual Data'!$AB$6:$AB$5544,'Individual Data'!$V$6:$V$5544,'age-length prop'!$B154,'Individual Data'!$Y$6:$Y$5544,'age-length prop'!D$89,'Individual Data'!$R$6:$R$5544,'age-length prop'!$C154,'Individual Data'!$N$6:$N$5544,'age-length prop'!$B$88)</f>
        <v>0</v>
      </c>
      <c r="E154" s="16">
        <f>SUMIFS('Individual Data'!$AB$6:$AB$5544,'Individual Data'!$V$6:$V$5544,'age-length prop'!$B154,'Individual Data'!$Y$6:$Y$5544,'age-length prop'!E$89,'Individual Data'!$R$6:$R$5544,'age-length prop'!$C154,'Individual Data'!$N$6:$N$5544,'age-length prop'!$B$88)</f>
        <v>0</v>
      </c>
      <c r="F154" s="16">
        <f>SUMIFS('Individual Data'!$AB$6:$AB$5544,'Individual Data'!$V$6:$V$5544,'age-length prop'!$B154,'Individual Data'!$Y$6:$Y$5544,'age-length prop'!F$89,'Individual Data'!$R$6:$R$5544,'age-length prop'!$C154,'Individual Data'!$N$6:$N$5544,'age-length prop'!$B$88)</f>
        <v>0</v>
      </c>
      <c r="G154" s="16">
        <f>SUMIFS('Individual Data'!$AB$6:$AB$5544,'Individual Data'!$V$6:$V$5544,'age-length prop'!$B154,'Individual Data'!$Y$6:$Y$5544,'age-length prop'!G$89,'Individual Data'!$R$6:$R$5544,'age-length prop'!$C154,'Individual Data'!$N$6:$N$5544,'age-length prop'!$B$88)</f>
        <v>0</v>
      </c>
      <c r="H154" s="16">
        <f>SUMIFS('Individual Data'!$AB$6:$AB$5544,'Individual Data'!$V$6:$V$5544,'age-length prop'!$B154,'Individual Data'!$Y$6:$Y$5544,'age-length prop'!H$89,'Individual Data'!$R$6:$R$5544,'age-length prop'!$C154,'Individual Data'!$N$6:$N$5544,'age-length prop'!$B$88)</f>
        <v>0</v>
      </c>
      <c r="I154" s="16">
        <f>SUMIFS('Individual Data'!$AB$6:$AB$5544,'Individual Data'!$V$6:$V$5544,'age-length prop'!$B154,'Individual Data'!$Y$6:$Y$5544,'age-length prop'!I$89,'Individual Data'!$R$6:$R$5544,'age-length prop'!$C154,'Individual Data'!$N$6:$N$5544,'age-length prop'!$B$88)</f>
        <v>11.658097686375321</v>
      </c>
      <c r="J154" s="16">
        <f>SUMIFS('Individual Data'!$AB$6:$AB$5544,'Individual Data'!$V$6:$V$5544,'age-length prop'!$B154,'Individual Data'!$Y$6:$Y$5544,'age-length prop'!J$89,'Individual Data'!$R$6:$R$5544,'age-length prop'!$C154,'Individual Data'!$N$6:$N$5544,'age-length prop'!$B$88)</f>
        <v>11.658097686375321</v>
      </c>
      <c r="K154" s="16">
        <f>SUMIFS('Individual Data'!$AB$6:$AB$5544,'Individual Data'!$V$6:$V$5544,'age-length prop'!$B154,'Individual Data'!$Y$6:$Y$5544,'age-length prop'!K$89,'Individual Data'!$R$6:$R$5544,'age-length prop'!$C154,'Individual Data'!$N$6:$N$5544,'age-length prop'!$B$88)</f>
        <v>0</v>
      </c>
      <c r="L154" s="16">
        <f>SUMIFS('Individual Data'!$AB$6:$AB$5544,'Individual Data'!$V$6:$V$5544,'age-length prop'!$B154,'Individual Data'!$Y$6:$Y$5544,'age-length prop'!L$89,'Individual Data'!$R$6:$R$5544,'age-length prop'!$C154,'Individual Data'!$N$6:$N$5544,'age-length prop'!$B$88)</f>
        <v>0</v>
      </c>
      <c r="M154" s="16">
        <f>SUMIFS('Individual Data'!$AB$6:$AB$5544,'Individual Data'!$V$6:$V$5544,'age-length prop'!$B154,'Individual Data'!$Y$6:$Y$5544,'age-length prop'!M$89,'Individual Data'!$R$6:$R$5544,'age-length prop'!$C154,'Individual Data'!$N$6:$N$5544,'age-length prop'!$B$88)</f>
        <v>0</v>
      </c>
      <c r="N154" s="16">
        <f>SUMIFS('Individual Data'!$AB$6:$AB$5544,'Individual Data'!$V$6:$V$5544,'age-length prop'!$B154,'Individual Data'!$Y$6:$Y$5544,'age-length prop'!N$89,'Individual Data'!$R$6:$R$5544,'age-length prop'!$C154,'Individual Data'!$N$6:$N$5544,'age-length prop'!$B$88)</f>
        <v>0</v>
      </c>
      <c r="O154" s="16">
        <f>SUMIFS('Individual Data'!$AB$6:$AB$5544,'Individual Data'!$V$6:$V$5544,'age-length prop'!$B154,'Individual Data'!$Y$6:$Y$5544,'age-length prop'!O$89,'Individual Data'!$R$6:$R$5544,'age-length prop'!$C154,'Individual Data'!$N$6:$N$5544,'age-length prop'!$B$88)</f>
        <v>0</v>
      </c>
      <c r="P154" s="16">
        <f>SUMIFS('Individual Data'!$AB$6:$AB$5544,'Individual Data'!$V$6:$V$5544,'age-length prop'!$B154,'Individual Data'!$Y$6:$Y$5544,'age-length prop'!P$89,'Individual Data'!$R$6:$R$5544,'age-length prop'!$C154,'Individual Data'!$N$6:$N$5544,'age-length prop'!$B$88)</f>
        <v>0</v>
      </c>
      <c r="Q154" s="38">
        <f t="shared" si="315"/>
        <v>0</v>
      </c>
      <c r="R154" s="30">
        <f t="shared" si="316"/>
        <v>0</v>
      </c>
      <c r="S154" s="30">
        <f t="shared" si="317"/>
        <v>0</v>
      </c>
      <c r="T154" s="30">
        <f t="shared" si="318"/>
        <v>0</v>
      </c>
      <c r="U154" s="30">
        <f t="shared" si="319"/>
        <v>0</v>
      </c>
      <c r="V154" s="30">
        <f t="shared" si="320"/>
        <v>11.738001536127259</v>
      </c>
      <c r="W154" s="30">
        <f t="shared" si="321"/>
        <v>11.810641421801032</v>
      </c>
      <c r="X154" s="30">
        <f t="shared" si="322"/>
        <v>0</v>
      </c>
      <c r="Y154" s="30">
        <f t="shared" si="323"/>
        <v>0</v>
      </c>
      <c r="Z154" s="30">
        <f t="shared" si="324"/>
        <v>0</v>
      </c>
      <c r="AA154" s="30">
        <f t="shared" si="325"/>
        <v>0</v>
      </c>
      <c r="AB154" s="30">
        <f t="shared" si="326"/>
        <v>0</v>
      </c>
      <c r="AC154" s="30">
        <f t="shared" si="327"/>
        <v>0</v>
      </c>
      <c r="AD154" s="12">
        <f>VLOOKUP(A154,'PBT Tag Rates'!$B$5:$E$44,4,FALSE)</f>
        <v>1</v>
      </c>
      <c r="AE154" s="30">
        <f t="shared" si="328"/>
        <v>0</v>
      </c>
      <c r="AF154" s="30">
        <f t="shared" si="329"/>
        <v>0</v>
      </c>
      <c r="AG154" s="30">
        <f t="shared" si="330"/>
        <v>0</v>
      </c>
      <c r="AH154" s="30">
        <f t="shared" si="331"/>
        <v>0</v>
      </c>
      <c r="AI154" s="30">
        <f t="shared" si="332"/>
        <v>0</v>
      </c>
      <c r="AJ154" s="30">
        <f t="shared" si="333"/>
        <v>11.738001536127259</v>
      </c>
      <c r="AK154" s="30">
        <f t="shared" si="334"/>
        <v>11.810641421801032</v>
      </c>
      <c r="AL154" s="30">
        <f t="shared" si="335"/>
        <v>0</v>
      </c>
      <c r="AM154" s="30">
        <f t="shared" si="336"/>
        <v>0</v>
      </c>
      <c r="AN154" s="30">
        <f t="shared" si="337"/>
        <v>0</v>
      </c>
      <c r="AO154" s="30">
        <f t="shared" si="338"/>
        <v>0</v>
      </c>
      <c r="AP154" s="30">
        <f t="shared" si="339"/>
        <v>0</v>
      </c>
      <c r="AQ154" s="30">
        <f t="shared" si="340"/>
        <v>0</v>
      </c>
      <c r="AS154" s="30">
        <f t="shared" si="383"/>
        <v>0</v>
      </c>
      <c r="AT154" s="30">
        <f t="shared" si="384"/>
        <v>23.548642957928291</v>
      </c>
      <c r="BI154" s="38">
        <f t="shared" ref="BI154:BI159" si="411">AE154-Q154</f>
        <v>0</v>
      </c>
      <c r="BJ154" s="30">
        <f t="shared" ref="BJ154:BJ159" si="412">AF154-R154</f>
        <v>0</v>
      </c>
      <c r="BK154" s="30">
        <f t="shared" ref="BK154:BK159" si="413">AG154-S154</f>
        <v>0</v>
      </c>
      <c r="BL154" s="30">
        <f t="shared" ref="BL154:BL159" si="414">AH154-T154</f>
        <v>0</v>
      </c>
      <c r="BM154" s="30">
        <f t="shared" ref="BM154:BM159" si="415">AI154-U154</f>
        <v>0</v>
      </c>
      <c r="BN154" s="30">
        <f t="shared" ref="BN154:BN159" si="416">AJ154-V154</f>
        <v>0</v>
      </c>
      <c r="BO154" s="30">
        <f t="shared" ref="BO154:BO159" si="417">AK154-W154</f>
        <v>0</v>
      </c>
      <c r="BP154" s="30">
        <f t="shared" ref="BP154:BP159" si="418">AL154-X154</f>
        <v>0</v>
      </c>
      <c r="BQ154" s="30">
        <f t="shared" ref="BQ154:BQ159" si="419">AM154-Y154</f>
        <v>0</v>
      </c>
      <c r="BR154" s="30">
        <f t="shared" ref="BR154:BR159" si="420">AN154-Z154</f>
        <v>0</v>
      </c>
      <c r="BS154" s="30">
        <f t="shared" ref="BS154:BS159" si="421">AO154-AA154</f>
        <v>0</v>
      </c>
      <c r="BT154" s="30">
        <f t="shared" ref="BT154:BT159" si="422">AP154-AB154</f>
        <v>0</v>
      </c>
      <c r="BU154" s="30">
        <f t="shared" ref="BU154:BU159" si="423">AQ154-AC154</f>
        <v>0</v>
      </c>
      <c r="BV154" s="13">
        <f t="shared" si="341"/>
        <v>1</v>
      </c>
      <c r="BW154" s="30">
        <f>SUMIFS('Individual Data'!$X$6:$X$5544,'Individual Data'!$I$6:$I$5544,'age-length prop'!BW$7,'Individual Data'!$V$6:$V$5544,'age-length prop'!$B154,'Individual Data'!$R$6:$R$5544,'age-length prop'!$C154,'Individual Data'!$N$6:$N$5544,"M")</f>
        <v>2</v>
      </c>
      <c r="BX154" s="30">
        <f>SUMIFS('Individual Data'!$X$6:$X$5544,'Individual Data'!$I$6:$I$5544,'age-length prop'!BX$7,'Individual Data'!$V$6:$V$5544,'age-length prop'!$B154,'Individual Data'!$R$6:$R$5544,'age-length prop'!$C154,'Individual Data'!$N$6:$N$5544,"M")</f>
        <v>0</v>
      </c>
      <c r="BY154" s="16">
        <f t="shared" si="385"/>
        <v>0</v>
      </c>
      <c r="BZ154" s="16">
        <f t="shared" si="386"/>
        <v>0</v>
      </c>
      <c r="CA154" s="16">
        <f t="shared" si="387"/>
        <v>0</v>
      </c>
      <c r="CB154" s="16">
        <f t="shared" si="388"/>
        <v>0</v>
      </c>
      <c r="CC154" s="16">
        <f t="shared" si="389"/>
        <v>0</v>
      </c>
      <c r="CD154" s="16">
        <f t="shared" si="390"/>
        <v>0</v>
      </c>
      <c r="CE154" s="16">
        <f t="shared" si="391"/>
        <v>0</v>
      </c>
      <c r="CF154" s="16">
        <f t="shared" si="392"/>
        <v>0</v>
      </c>
      <c r="CG154" s="16">
        <f t="shared" si="393"/>
        <v>0</v>
      </c>
      <c r="CH154" s="16">
        <f t="shared" si="394"/>
        <v>0</v>
      </c>
      <c r="CI154" s="16">
        <f t="shared" si="395"/>
        <v>0</v>
      </c>
      <c r="CJ154" s="16">
        <f t="shared" si="396"/>
        <v>0</v>
      </c>
      <c r="CK154" s="16">
        <f t="shared" si="397"/>
        <v>0</v>
      </c>
      <c r="CM154" s="16">
        <f t="shared" si="398"/>
        <v>0</v>
      </c>
      <c r="CN154" s="16">
        <f t="shared" si="399"/>
        <v>0</v>
      </c>
      <c r="CO154" s="16">
        <f t="shared" si="400"/>
        <v>0</v>
      </c>
      <c r="CP154" s="16">
        <f t="shared" si="401"/>
        <v>0</v>
      </c>
      <c r="CQ154" s="16">
        <f t="shared" si="402"/>
        <v>0</v>
      </c>
      <c r="CR154" s="16">
        <f t="shared" si="403"/>
        <v>0</v>
      </c>
      <c r="CS154" s="16">
        <f t="shared" si="404"/>
        <v>0</v>
      </c>
      <c r="CT154" s="16">
        <f t="shared" si="405"/>
        <v>0</v>
      </c>
      <c r="CU154" s="16">
        <f t="shared" si="406"/>
        <v>0</v>
      </c>
      <c r="CV154" s="16">
        <f t="shared" si="407"/>
        <v>0</v>
      </c>
      <c r="CW154" s="16">
        <f t="shared" si="408"/>
        <v>0</v>
      </c>
      <c r="CX154" s="16">
        <f t="shared" si="409"/>
        <v>0</v>
      </c>
      <c r="CY154" s="16">
        <f t="shared" si="410"/>
        <v>0</v>
      </c>
    </row>
    <row r="155" spans="1:103" x14ac:dyDescent="0.25">
      <c r="A155" t="s">
        <v>4892</v>
      </c>
      <c r="B155" t="s">
        <v>4893</v>
      </c>
      <c r="C155">
        <v>4</v>
      </c>
      <c r="D155" s="16">
        <f>SUMIFS('Individual Data'!$AB$6:$AB$5544,'Individual Data'!$V$6:$V$5544,'age-length prop'!$B155,'Individual Data'!$Y$6:$Y$5544,'age-length prop'!D$89,'Individual Data'!$R$6:$R$5544,'age-length prop'!$C155,'Individual Data'!$N$6:$N$5544,'age-length prop'!$B$88)</f>
        <v>0</v>
      </c>
      <c r="E155" s="16">
        <f>SUMIFS('Individual Data'!$AB$6:$AB$5544,'Individual Data'!$V$6:$V$5544,'age-length prop'!$B155,'Individual Data'!$Y$6:$Y$5544,'age-length prop'!E$89,'Individual Data'!$R$6:$R$5544,'age-length prop'!$C155,'Individual Data'!$N$6:$N$5544,'age-length prop'!$B$88)</f>
        <v>0</v>
      </c>
      <c r="F155" s="16">
        <f>SUMIFS('Individual Data'!$AB$6:$AB$5544,'Individual Data'!$V$6:$V$5544,'age-length prop'!$B155,'Individual Data'!$Y$6:$Y$5544,'age-length prop'!F$89,'Individual Data'!$R$6:$R$5544,'age-length prop'!$C155,'Individual Data'!$N$6:$N$5544,'age-length prop'!$B$88)</f>
        <v>0</v>
      </c>
      <c r="G155" s="16">
        <f>SUMIFS('Individual Data'!$AB$6:$AB$5544,'Individual Data'!$V$6:$V$5544,'age-length prop'!$B155,'Individual Data'!$Y$6:$Y$5544,'age-length prop'!G$89,'Individual Data'!$R$6:$R$5544,'age-length prop'!$C155,'Individual Data'!$N$6:$N$5544,'age-length prop'!$B$88)</f>
        <v>0</v>
      </c>
      <c r="H155" s="16">
        <f>SUMIFS('Individual Data'!$AB$6:$AB$5544,'Individual Data'!$V$6:$V$5544,'age-length prop'!$B155,'Individual Data'!$Y$6:$Y$5544,'age-length prop'!H$89,'Individual Data'!$R$6:$R$5544,'age-length prop'!$C155,'Individual Data'!$N$6:$N$5544,'age-length prop'!$B$88)</f>
        <v>0</v>
      </c>
      <c r="I155" s="16">
        <f>SUMIFS('Individual Data'!$AB$6:$AB$5544,'Individual Data'!$V$6:$V$5544,'age-length prop'!$B155,'Individual Data'!$Y$6:$Y$5544,'age-length prop'!I$89,'Individual Data'!$R$6:$R$5544,'age-length prop'!$C155,'Individual Data'!$N$6:$N$5544,'age-length prop'!$B$88)</f>
        <v>0</v>
      </c>
      <c r="J155" s="16">
        <f>SUMIFS('Individual Data'!$AB$6:$AB$5544,'Individual Data'!$V$6:$V$5544,'age-length prop'!$B155,'Individual Data'!$Y$6:$Y$5544,'age-length prop'!J$89,'Individual Data'!$R$6:$R$5544,'age-length prop'!$C155,'Individual Data'!$N$6:$N$5544,'age-length prop'!$B$88)</f>
        <v>0</v>
      </c>
      <c r="K155" s="16">
        <f>SUMIFS('Individual Data'!$AB$6:$AB$5544,'Individual Data'!$V$6:$V$5544,'age-length prop'!$B155,'Individual Data'!$Y$6:$Y$5544,'age-length prop'!K$89,'Individual Data'!$R$6:$R$5544,'age-length prop'!$C155,'Individual Data'!$N$6:$N$5544,'age-length prop'!$B$88)</f>
        <v>2.518344052903343</v>
      </c>
      <c r="L155" s="16">
        <f>SUMIFS('Individual Data'!$AB$6:$AB$5544,'Individual Data'!$V$6:$V$5544,'age-length prop'!$B155,'Individual Data'!$Y$6:$Y$5544,'age-length prop'!L$89,'Individual Data'!$R$6:$R$5544,'age-length prop'!$C155,'Individual Data'!$N$6:$N$5544,'age-length prop'!$B$88)</f>
        <v>0</v>
      </c>
      <c r="M155" s="16">
        <f>SUMIFS('Individual Data'!$AB$6:$AB$5544,'Individual Data'!$V$6:$V$5544,'age-length prop'!$B155,'Individual Data'!$Y$6:$Y$5544,'age-length prop'!M$89,'Individual Data'!$R$6:$R$5544,'age-length prop'!$C155,'Individual Data'!$N$6:$N$5544,'age-length prop'!$B$88)</f>
        <v>0</v>
      </c>
      <c r="N155" s="16">
        <f>SUMIFS('Individual Data'!$AB$6:$AB$5544,'Individual Data'!$V$6:$V$5544,'age-length prop'!$B155,'Individual Data'!$Y$6:$Y$5544,'age-length prop'!N$89,'Individual Data'!$R$6:$R$5544,'age-length prop'!$C155,'Individual Data'!$N$6:$N$5544,'age-length prop'!$B$88)</f>
        <v>0</v>
      </c>
      <c r="O155" s="16">
        <f>SUMIFS('Individual Data'!$AB$6:$AB$5544,'Individual Data'!$V$6:$V$5544,'age-length prop'!$B155,'Individual Data'!$Y$6:$Y$5544,'age-length prop'!O$89,'Individual Data'!$R$6:$R$5544,'age-length prop'!$C155,'Individual Data'!$N$6:$N$5544,'age-length prop'!$B$88)</f>
        <v>0</v>
      </c>
      <c r="P155" s="16">
        <f>SUMIFS('Individual Data'!$AB$6:$AB$5544,'Individual Data'!$V$6:$V$5544,'age-length prop'!$B155,'Individual Data'!$Y$6:$Y$5544,'age-length prop'!P$89,'Individual Data'!$R$6:$R$5544,'age-length prop'!$C155,'Individual Data'!$N$6:$N$5544,'age-length prop'!$B$88)</f>
        <v>0</v>
      </c>
      <c r="Q155" s="38">
        <f t="shared" ref="Q155:Q161" si="424">IFERROR(D155+(D$87*(D155/D$88)),0)</f>
        <v>0</v>
      </c>
      <c r="R155" s="30">
        <f t="shared" ref="R155:R161" si="425">IFERROR(E155+(E$87*(E155/E$88)),0)</f>
        <v>0</v>
      </c>
      <c r="S155" s="30">
        <f t="shared" ref="S155:S161" si="426">IFERROR(F155+(F$87*(F155/F$88)),0)</f>
        <v>0</v>
      </c>
      <c r="T155" s="30">
        <f t="shared" ref="T155:T161" si="427">IFERROR(G155+(G$87*(G155/G$88)),0)</f>
        <v>0</v>
      </c>
      <c r="U155" s="30">
        <f t="shared" ref="U155:U161" si="428">IFERROR(H155+(H$87*(H155/H$88)),0)</f>
        <v>0</v>
      </c>
      <c r="V155" s="30">
        <f t="shared" ref="V155:V161" si="429">IFERROR(I155+(I$87*(I155/I$88)),0)</f>
        <v>0</v>
      </c>
      <c r="W155" s="30">
        <f t="shared" ref="W155:W161" si="430">IFERROR(J155+(J$87*(J155/J$88)),0)</f>
        <v>0</v>
      </c>
      <c r="X155" s="30">
        <f t="shared" ref="X155:X161" si="431">IFERROR(K155+(K$87*(K155/K$88)),0)</f>
        <v>2.5487403415540046</v>
      </c>
      <c r="Y155" s="30">
        <f t="shared" ref="Y155:Y161" si="432">IFERROR(L155+(L$87*(L155/L$88)),0)</f>
        <v>0</v>
      </c>
      <c r="Z155" s="30">
        <f t="shared" ref="Z155:Z161" si="433">IFERROR(M155+(M$87*(M155/M$88)),0)</f>
        <v>0</v>
      </c>
      <c r="AA155" s="30">
        <f t="shared" ref="AA155:AA161" si="434">IFERROR(N155+(N$87*(N155/N$88)),0)</f>
        <v>0</v>
      </c>
      <c r="AB155" s="30">
        <f t="shared" ref="AB155:AB161" si="435">IFERROR(O155+(O$87*(O155/O$88)),0)</f>
        <v>0</v>
      </c>
      <c r="AC155" s="30">
        <f t="shared" ref="AC155:AC161" si="436">IFERROR(P155+(P$87*(P155/P$88)),0)</f>
        <v>0</v>
      </c>
      <c r="AD155" s="12">
        <f>VLOOKUP(A155,'PBT Tag Rates'!$B$5:$E$44,4,FALSE)</f>
        <v>1</v>
      </c>
      <c r="AE155" s="30">
        <f t="shared" ref="AE155:AE159" si="437">Q155/$AD155</f>
        <v>0</v>
      </c>
      <c r="AF155" s="30">
        <f t="shared" ref="AF155:AF159" si="438">R155/$AD155</f>
        <v>0</v>
      </c>
      <c r="AG155" s="30">
        <f t="shared" ref="AG155:AG159" si="439">S155/$AD155</f>
        <v>0</v>
      </c>
      <c r="AH155" s="30">
        <f t="shared" ref="AH155:AH159" si="440">T155/$AD155</f>
        <v>0</v>
      </c>
      <c r="AI155" s="30">
        <f t="shared" ref="AI155:AI159" si="441">U155/$AD155</f>
        <v>0</v>
      </c>
      <c r="AJ155" s="30">
        <f t="shared" ref="AJ155:AJ159" si="442">V155/$AD155</f>
        <v>0</v>
      </c>
      <c r="AK155" s="30">
        <f t="shared" ref="AK155:AK159" si="443">W155/$AD155</f>
        <v>0</v>
      </c>
      <c r="AL155" s="30">
        <f t="shared" ref="AL155:AL159" si="444">X155/$AD155</f>
        <v>2.5487403415540046</v>
      </c>
      <c r="AM155" s="30">
        <f t="shared" ref="AM155:AM159" si="445">Y155/$AD155</f>
        <v>0</v>
      </c>
      <c r="AN155" s="30">
        <f t="shared" ref="AN155:AN159" si="446">Z155/$AD155</f>
        <v>0</v>
      </c>
      <c r="AO155" s="30">
        <f t="shared" ref="AO155:AO159" si="447">AA155/$AD155</f>
        <v>0</v>
      </c>
      <c r="AP155" s="30">
        <f t="shared" ref="AP155:AP159" si="448">AB155/$AD155</f>
        <v>0</v>
      </c>
      <c r="AQ155" s="30">
        <f t="shared" ref="AQ155:AQ159" si="449">AC155/$AD155</f>
        <v>0</v>
      </c>
      <c r="AS155" s="30">
        <f t="shared" si="383"/>
        <v>0</v>
      </c>
      <c r="AT155" s="30">
        <f t="shared" si="384"/>
        <v>2.5487403415540046</v>
      </c>
      <c r="BI155" s="38">
        <f t="shared" si="411"/>
        <v>0</v>
      </c>
      <c r="BJ155" s="30">
        <f t="shared" si="412"/>
        <v>0</v>
      </c>
      <c r="BK155" s="30">
        <f t="shared" si="413"/>
        <v>0</v>
      </c>
      <c r="BL155" s="30">
        <f t="shared" si="414"/>
        <v>0</v>
      </c>
      <c r="BM155" s="30">
        <f t="shared" si="415"/>
        <v>0</v>
      </c>
      <c r="BN155" s="30">
        <f t="shared" si="416"/>
        <v>0</v>
      </c>
      <c r="BO155" s="30">
        <f t="shared" si="417"/>
        <v>0</v>
      </c>
      <c r="BP155" s="30">
        <f t="shared" si="418"/>
        <v>0</v>
      </c>
      <c r="BQ155" s="30">
        <f t="shared" si="419"/>
        <v>0</v>
      </c>
      <c r="BR155" s="30">
        <f t="shared" si="420"/>
        <v>0</v>
      </c>
      <c r="BS155" s="30">
        <f t="shared" si="421"/>
        <v>0</v>
      </c>
      <c r="BT155" s="30">
        <f t="shared" si="422"/>
        <v>0</v>
      </c>
      <c r="BU155" s="30">
        <f t="shared" si="423"/>
        <v>0</v>
      </c>
      <c r="BV155" s="13">
        <f t="shared" ref="BV155:BV159" si="450">IFERROR(BW155/(BW155+BX155),0)</f>
        <v>0</v>
      </c>
      <c r="BW155" s="30">
        <f>SUMIFS('Individual Data'!$X$6:$X$5544,'Individual Data'!$I$6:$I$5544,'age-length prop'!BW$7,'Individual Data'!$V$6:$V$5544,'age-length prop'!$B155,'Individual Data'!$R$6:$R$5544,'age-length prop'!$C155,'Individual Data'!$N$6:$N$5544,"M")</f>
        <v>0</v>
      </c>
      <c r="BX155" s="30">
        <f>SUMIFS('Individual Data'!$X$6:$X$5544,'Individual Data'!$I$6:$I$5544,'age-length prop'!BX$7,'Individual Data'!$V$6:$V$5544,'age-length prop'!$B155,'Individual Data'!$R$6:$R$5544,'age-length prop'!$C155,'Individual Data'!$N$6:$N$5544,"M")</f>
        <v>1</v>
      </c>
      <c r="BY155" s="16">
        <f t="shared" si="385"/>
        <v>0</v>
      </c>
      <c r="BZ155" s="16">
        <f t="shared" si="386"/>
        <v>0</v>
      </c>
      <c r="CA155" s="16">
        <f t="shared" si="387"/>
        <v>0</v>
      </c>
      <c r="CB155" s="16">
        <f t="shared" si="388"/>
        <v>0</v>
      </c>
      <c r="CC155" s="16">
        <f t="shared" si="389"/>
        <v>0</v>
      </c>
      <c r="CD155" s="16">
        <f t="shared" si="390"/>
        <v>0</v>
      </c>
      <c r="CE155" s="16">
        <f t="shared" si="391"/>
        <v>0</v>
      </c>
      <c r="CF155" s="16">
        <f t="shared" si="392"/>
        <v>0</v>
      </c>
      <c r="CG155" s="16">
        <f t="shared" si="393"/>
        <v>0</v>
      </c>
      <c r="CH155" s="16">
        <f t="shared" si="394"/>
        <v>0</v>
      </c>
      <c r="CI155" s="16">
        <f t="shared" si="395"/>
        <v>0</v>
      </c>
      <c r="CJ155" s="16">
        <f t="shared" si="396"/>
        <v>0</v>
      </c>
      <c r="CK155" s="16">
        <f t="shared" si="397"/>
        <v>0</v>
      </c>
      <c r="CM155" s="16">
        <f t="shared" si="398"/>
        <v>0</v>
      </c>
      <c r="CN155" s="16">
        <f t="shared" si="399"/>
        <v>0</v>
      </c>
      <c r="CO155" s="16">
        <f t="shared" si="400"/>
        <v>0</v>
      </c>
      <c r="CP155" s="16">
        <f t="shared" si="401"/>
        <v>0</v>
      </c>
      <c r="CQ155" s="16">
        <f t="shared" si="402"/>
        <v>0</v>
      </c>
      <c r="CR155" s="16">
        <f t="shared" si="403"/>
        <v>0</v>
      </c>
      <c r="CS155" s="16">
        <f t="shared" si="404"/>
        <v>0</v>
      </c>
      <c r="CT155" s="16">
        <f t="shared" si="405"/>
        <v>0</v>
      </c>
      <c r="CU155" s="16">
        <f t="shared" si="406"/>
        <v>0</v>
      </c>
      <c r="CV155" s="16">
        <f t="shared" si="407"/>
        <v>0</v>
      </c>
      <c r="CW155" s="16">
        <f t="shared" si="408"/>
        <v>0</v>
      </c>
      <c r="CX155" s="16">
        <f t="shared" si="409"/>
        <v>0</v>
      </c>
      <c r="CY155" s="16">
        <f t="shared" si="410"/>
        <v>0</v>
      </c>
    </row>
    <row r="156" spans="1:103" x14ac:dyDescent="0.25">
      <c r="A156" t="s">
        <v>9737</v>
      </c>
      <c r="B156" t="s">
        <v>9738</v>
      </c>
      <c r="C156">
        <v>3</v>
      </c>
      <c r="D156" s="16">
        <f>SUMIFS('Individual Data'!$AB$6:$AB$5544,'Individual Data'!$V$6:$V$5544,'age-length prop'!$B156,'Individual Data'!$Y$6:$Y$5544,'age-length prop'!D$89,'Individual Data'!$R$6:$R$5544,'age-length prop'!$C156,'Individual Data'!$N$6:$N$5544,'age-length prop'!$B$88)</f>
        <v>0</v>
      </c>
      <c r="E156" s="16">
        <f>SUMIFS('Individual Data'!$AB$6:$AB$5544,'Individual Data'!$V$6:$V$5544,'age-length prop'!$B156,'Individual Data'!$Y$6:$Y$5544,'age-length prop'!E$89,'Individual Data'!$R$6:$R$5544,'age-length prop'!$C156,'Individual Data'!$N$6:$N$5544,'age-length prop'!$B$88)</f>
        <v>0</v>
      </c>
      <c r="F156" s="16">
        <f>SUMIFS('Individual Data'!$AB$6:$AB$5544,'Individual Data'!$V$6:$V$5544,'age-length prop'!$B156,'Individual Data'!$Y$6:$Y$5544,'age-length prop'!F$89,'Individual Data'!$R$6:$R$5544,'age-length prop'!$C156,'Individual Data'!$N$6:$N$5544,'age-length prop'!$B$88)</f>
        <v>34.974293059125962</v>
      </c>
      <c r="G156" s="16">
        <f>SUMIFS('Individual Data'!$AB$6:$AB$5544,'Individual Data'!$V$6:$V$5544,'age-length prop'!$B156,'Individual Data'!$Y$6:$Y$5544,'age-length prop'!G$89,'Individual Data'!$R$6:$R$5544,'age-length prop'!$C156,'Individual Data'!$N$6:$N$5544,'age-length prop'!$B$88)</f>
        <v>34.974293059125962</v>
      </c>
      <c r="H156" s="16">
        <f>SUMIFS('Individual Data'!$AB$6:$AB$5544,'Individual Data'!$V$6:$V$5544,'age-length prop'!$B156,'Individual Data'!$Y$6:$Y$5544,'age-length prop'!H$89,'Individual Data'!$R$6:$R$5544,'age-length prop'!$C156,'Individual Data'!$N$6:$N$5544,'age-length prop'!$B$88)</f>
        <v>23.316195372750641</v>
      </c>
      <c r="I156" s="16">
        <f>SUMIFS('Individual Data'!$AB$6:$AB$5544,'Individual Data'!$V$6:$V$5544,'age-length prop'!$B156,'Individual Data'!$Y$6:$Y$5544,'age-length prop'!I$89,'Individual Data'!$R$6:$R$5544,'age-length prop'!$C156,'Individual Data'!$N$6:$N$5544,'age-length prop'!$B$88)</f>
        <v>11.658097686375321</v>
      </c>
      <c r="J156" s="16">
        <f>SUMIFS('Individual Data'!$AB$6:$AB$5544,'Individual Data'!$V$6:$V$5544,'age-length prop'!$B156,'Individual Data'!$Y$6:$Y$5544,'age-length prop'!J$89,'Individual Data'!$R$6:$R$5544,'age-length prop'!$C156,'Individual Data'!$N$6:$N$5544,'age-length prop'!$B$88)</f>
        <v>0</v>
      </c>
      <c r="K156" s="16">
        <f>SUMIFS('Individual Data'!$AB$6:$AB$5544,'Individual Data'!$V$6:$V$5544,'age-length prop'!$B156,'Individual Data'!$Y$6:$Y$5544,'age-length prop'!K$89,'Individual Data'!$R$6:$R$5544,'age-length prop'!$C156,'Individual Data'!$N$6:$N$5544,'age-length prop'!$B$88)</f>
        <v>0</v>
      </c>
      <c r="L156" s="16">
        <f>SUMIFS('Individual Data'!$AB$6:$AB$5544,'Individual Data'!$V$6:$V$5544,'age-length prop'!$B156,'Individual Data'!$Y$6:$Y$5544,'age-length prop'!L$89,'Individual Data'!$R$6:$R$5544,'age-length prop'!$C156,'Individual Data'!$N$6:$N$5544,'age-length prop'!$B$88)</f>
        <v>0</v>
      </c>
      <c r="M156" s="16">
        <f>SUMIFS('Individual Data'!$AB$6:$AB$5544,'Individual Data'!$V$6:$V$5544,'age-length prop'!$B156,'Individual Data'!$Y$6:$Y$5544,'age-length prop'!M$89,'Individual Data'!$R$6:$R$5544,'age-length prop'!$C156,'Individual Data'!$N$6:$N$5544,'age-length prop'!$B$88)</f>
        <v>0</v>
      </c>
      <c r="N156" s="16">
        <f>SUMIFS('Individual Data'!$AB$6:$AB$5544,'Individual Data'!$V$6:$V$5544,'age-length prop'!$B156,'Individual Data'!$Y$6:$Y$5544,'age-length prop'!N$89,'Individual Data'!$R$6:$R$5544,'age-length prop'!$C156,'Individual Data'!$N$6:$N$5544,'age-length prop'!$B$88)</f>
        <v>0</v>
      </c>
      <c r="O156" s="16">
        <f>SUMIFS('Individual Data'!$AB$6:$AB$5544,'Individual Data'!$V$6:$V$5544,'age-length prop'!$B156,'Individual Data'!$Y$6:$Y$5544,'age-length prop'!O$89,'Individual Data'!$R$6:$R$5544,'age-length prop'!$C156,'Individual Data'!$N$6:$N$5544,'age-length prop'!$B$88)</f>
        <v>0</v>
      </c>
      <c r="P156" s="16">
        <f>SUMIFS('Individual Data'!$AB$6:$AB$5544,'Individual Data'!$V$6:$V$5544,'age-length prop'!$B156,'Individual Data'!$Y$6:$Y$5544,'age-length prop'!P$89,'Individual Data'!$R$6:$R$5544,'age-length prop'!$C156,'Individual Data'!$N$6:$N$5544,'age-length prop'!$B$88)</f>
        <v>0</v>
      </c>
      <c r="Q156" s="38">
        <f t="shared" si="424"/>
        <v>0</v>
      </c>
      <c r="R156" s="30">
        <f t="shared" si="425"/>
        <v>0</v>
      </c>
      <c r="S156" s="30">
        <f t="shared" si="426"/>
        <v>34.974293059125962</v>
      </c>
      <c r="T156" s="30">
        <f t="shared" si="427"/>
        <v>35.294687337993338</v>
      </c>
      <c r="U156" s="30">
        <f t="shared" si="428"/>
        <v>23.579270452977255</v>
      </c>
      <c r="V156" s="30">
        <f t="shared" si="429"/>
        <v>11.738001536127259</v>
      </c>
      <c r="W156" s="30">
        <f t="shared" si="430"/>
        <v>0</v>
      </c>
      <c r="X156" s="30">
        <f t="shared" si="431"/>
        <v>0</v>
      </c>
      <c r="Y156" s="30">
        <f t="shared" si="432"/>
        <v>0</v>
      </c>
      <c r="Z156" s="30">
        <f t="shared" si="433"/>
        <v>0</v>
      </c>
      <c r="AA156" s="30">
        <f t="shared" si="434"/>
        <v>0</v>
      </c>
      <c r="AB156" s="30">
        <f t="shared" si="435"/>
        <v>0</v>
      </c>
      <c r="AC156" s="30">
        <f t="shared" si="436"/>
        <v>0</v>
      </c>
      <c r="AD156" s="12">
        <f>VLOOKUP(A156,'PBT Tag Rates'!$B$5:$E$44,4,FALSE)</f>
        <v>0.99450000000000005</v>
      </c>
      <c r="AE156" s="30">
        <f t="shared" si="437"/>
        <v>0</v>
      </c>
      <c r="AF156" s="30">
        <f t="shared" si="438"/>
        <v>0</v>
      </c>
      <c r="AG156" s="30">
        <f t="shared" si="439"/>
        <v>35.167715494344854</v>
      </c>
      <c r="AH156" s="30">
        <f t="shared" si="440"/>
        <v>35.489881687273339</v>
      </c>
      <c r="AI156" s="30">
        <f t="shared" si="441"/>
        <v>23.709673658096786</v>
      </c>
      <c r="AJ156" s="30">
        <f t="shared" si="442"/>
        <v>11.802917582832839</v>
      </c>
      <c r="AK156" s="30">
        <f t="shared" si="443"/>
        <v>0</v>
      </c>
      <c r="AL156" s="30">
        <f t="shared" si="444"/>
        <v>0</v>
      </c>
      <c r="AM156" s="30">
        <f t="shared" si="445"/>
        <v>0</v>
      </c>
      <c r="AN156" s="30">
        <f t="shared" si="446"/>
        <v>0</v>
      </c>
      <c r="AO156" s="30">
        <f t="shared" si="447"/>
        <v>0</v>
      </c>
      <c r="AP156" s="30">
        <f t="shared" si="448"/>
        <v>0</v>
      </c>
      <c r="AQ156" s="30">
        <f t="shared" si="449"/>
        <v>0</v>
      </c>
      <c r="AS156" s="30">
        <f t="shared" si="383"/>
        <v>35.167715494344854</v>
      </c>
      <c r="AT156" s="30">
        <f t="shared" si="384"/>
        <v>71.002472928202963</v>
      </c>
      <c r="BI156" s="38">
        <f t="shared" si="411"/>
        <v>0</v>
      </c>
      <c r="BJ156" s="30">
        <f t="shared" si="412"/>
        <v>0</v>
      </c>
      <c r="BK156" s="30">
        <f t="shared" si="413"/>
        <v>0.19342243521889202</v>
      </c>
      <c r="BL156" s="30">
        <f t="shared" si="414"/>
        <v>0.19519434928000123</v>
      </c>
      <c r="BM156" s="30">
        <f t="shared" si="415"/>
        <v>0.13040320511953141</v>
      </c>
      <c r="BN156" s="30">
        <f t="shared" si="416"/>
        <v>6.4916046705580044E-2</v>
      </c>
      <c r="BO156" s="30">
        <f t="shared" si="417"/>
        <v>0</v>
      </c>
      <c r="BP156" s="30">
        <f t="shared" si="418"/>
        <v>0</v>
      </c>
      <c r="BQ156" s="30">
        <f t="shared" si="419"/>
        <v>0</v>
      </c>
      <c r="BR156" s="30">
        <f t="shared" si="420"/>
        <v>0</v>
      </c>
      <c r="BS156" s="30">
        <f t="shared" si="421"/>
        <v>0</v>
      </c>
      <c r="BT156" s="30">
        <f t="shared" si="422"/>
        <v>0</v>
      </c>
      <c r="BU156" s="30">
        <f t="shared" si="423"/>
        <v>0</v>
      </c>
      <c r="BV156" s="13">
        <f t="shared" si="450"/>
        <v>1</v>
      </c>
      <c r="BW156" s="30">
        <f>SUMIFS('Individual Data'!$X$6:$X$5544,'Individual Data'!$I$6:$I$5544,'age-length prop'!BW$7,'Individual Data'!$V$6:$V$5544,'age-length prop'!$B156,'Individual Data'!$R$6:$R$5544,'age-length prop'!$C156,'Individual Data'!$N$6:$N$5544,"M")</f>
        <v>9</v>
      </c>
      <c r="BX156" s="30">
        <f>SUMIFS('Individual Data'!$X$6:$X$5544,'Individual Data'!$I$6:$I$5544,'age-length prop'!BX$7,'Individual Data'!$V$6:$V$5544,'age-length prop'!$B156,'Individual Data'!$R$6:$R$5544,'age-length prop'!$C156,'Individual Data'!$N$6:$N$5544,"M")</f>
        <v>0</v>
      </c>
      <c r="BY156" s="16">
        <f t="shared" si="385"/>
        <v>0</v>
      </c>
      <c r="BZ156" s="16">
        <f t="shared" si="386"/>
        <v>0</v>
      </c>
      <c r="CA156" s="16">
        <f t="shared" si="387"/>
        <v>0.19342243521889202</v>
      </c>
      <c r="CB156" s="16">
        <f t="shared" si="388"/>
        <v>0.19519434928000123</v>
      </c>
      <c r="CC156" s="16">
        <f t="shared" si="389"/>
        <v>0.13040320511953141</v>
      </c>
      <c r="CD156" s="16">
        <f t="shared" si="390"/>
        <v>6.4916046705580044E-2</v>
      </c>
      <c r="CE156" s="16">
        <f t="shared" si="391"/>
        <v>0</v>
      </c>
      <c r="CF156" s="16">
        <f t="shared" si="392"/>
        <v>0</v>
      </c>
      <c r="CG156" s="16">
        <f t="shared" si="393"/>
        <v>0</v>
      </c>
      <c r="CH156" s="16">
        <f t="shared" si="394"/>
        <v>0</v>
      </c>
      <c r="CI156" s="16">
        <f t="shared" si="395"/>
        <v>0</v>
      </c>
      <c r="CJ156" s="16">
        <f t="shared" si="396"/>
        <v>0</v>
      </c>
      <c r="CK156" s="16">
        <f t="shared" si="397"/>
        <v>0</v>
      </c>
      <c r="CM156" s="16">
        <f t="shared" si="398"/>
        <v>0</v>
      </c>
      <c r="CN156" s="16">
        <f t="shared" si="399"/>
        <v>0</v>
      </c>
      <c r="CO156" s="16">
        <f t="shared" si="400"/>
        <v>0</v>
      </c>
      <c r="CP156" s="16">
        <f t="shared" si="401"/>
        <v>0</v>
      </c>
      <c r="CQ156" s="16">
        <f t="shared" si="402"/>
        <v>0</v>
      </c>
      <c r="CR156" s="16">
        <f t="shared" si="403"/>
        <v>0</v>
      </c>
      <c r="CS156" s="16">
        <f t="shared" si="404"/>
        <v>0</v>
      </c>
      <c r="CT156" s="16">
        <f t="shared" si="405"/>
        <v>0</v>
      </c>
      <c r="CU156" s="16">
        <f t="shared" si="406"/>
        <v>0</v>
      </c>
      <c r="CV156" s="16">
        <f t="shared" si="407"/>
        <v>0</v>
      </c>
      <c r="CW156" s="16">
        <f t="shared" si="408"/>
        <v>0</v>
      </c>
      <c r="CX156" s="16">
        <f t="shared" si="409"/>
        <v>0</v>
      </c>
      <c r="CY156" s="16">
        <f t="shared" si="410"/>
        <v>0</v>
      </c>
    </row>
    <row r="157" spans="1:103" x14ac:dyDescent="0.25">
      <c r="A157" t="s">
        <v>11995</v>
      </c>
      <c r="B157" t="s">
        <v>10019</v>
      </c>
      <c r="C157">
        <v>3</v>
      </c>
      <c r="D157" s="16">
        <f>SUMIFS('Individual Data'!$AB$6:$AB$5544,'Individual Data'!$V$6:$V$5544,'age-length prop'!$B157,'Individual Data'!$Y$6:$Y$5544,'age-length prop'!D$89,'Individual Data'!$R$6:$R$5544,'age-length prop'!$C157,'Individual Data'!$N$6:$N$5544,'age-length prop'!$B$88)</f>
        <v>0</v>
      </c>
      <c r="E157" s="16">
        <f>SUMIFS('Individual Data'!$AB$6:$AB$5544,'Individual Data'!$V$6:$V$5544,'age-length prop'!$B157,'Individual Data'!$Y$6:$Y$5544,'age-length prop'!E$89,'Individual Data'!$R$6:$R$5544,'age-length prop'!$C157,'Individual Data'!$N$6:$N$5544,'age-length prop'!$B$88)</f>
        <v>0</v>
      </c>
      <c r="F157" s="16">
        <f>SUMIFS('Individual Data'!$AB$6:$AB$5544,'Individual Data'!$V$6:$V$5544,'age-length prop'!$B157,'Individual Data'!$Y$6:$Y$5544,'age-length prop'!F$89,'Individual Data'!$R$6:$R$5544,'age-length prop'!$C157,'Individual Data'!$N$6:$N$5544,'age-length prop'!$B$88)</f>
        <v>0</v>
      </c>
      <c r="G157" s="16">
        <f>SUMIFS('Individual Data'!$AB$6:$AB$5544,'Individual Data'!$V$6:$V$5544,'age-length prop'!$B157,'Individual Data'!$Y$6:$Y$5544,'age-length prop'!G$89,'Individual Data'!$R$6:$R$5544,'age-length prop'!$C157,'Individual Data'!$N$6:$N$5544,'age-length prop'!$B$88)</f>
        <v>0</v>
      </c>
      <c r="H157" s="16">
        <f>SUMIFS('Individual Data'!$AB$6:$AB$5544,'Individual Data'!$V$6:$V$5544,'age-length prop'!$B157,'Individual Data'!$Y$6:$Y$5544,'age-length prop'!H$89,'Individual Data'!$R$6:$R$5544,'age-length prop'!$C157,'Individual Data'!$N$6:$N$5544,'age-length prop'!$B$88)</f>
        <v>11.658097686375321</v>
      </c>
      <c r="I157" s="16">
        <f>SUMIFS('Individual Data'!$AB$6:$AB$5544,'Individual Data'!$V$6:$V$5544,'age-length prop'!$B157,'Individual Data'!$Y$6:$Y$5544,'age-length prop'!I$89,'Individual Data'!$R$6:$R$5544,'age-length prop'!$C157,'Individual Data'!$N$6:$N$5544,'age-length prop'!$B$88)</f>
        <v>46.632390745501283</v>
      </c>
      <c r="J157" s="16">
        <f>SUMIFS('Individual Data'!$AB$6:$AB$5544,'Individual Data'!$V$6:$V$5544,'age-length prop'!$B157,'Individual Data'!$Y$6:$Y$5544,'age-length prop'!J$89,'Individual Data'!$R$6:$R$5544,'age-length prop'!$C157,'Individual Data'!$N$6:$N$5544,'age-length prop'!$B$88)</f>
        <v>11.658097686375321</v>
      </c>
      <c r="K157" s="16">
        <f>SUMIFS('Individual Data'!$AB$6:$AB$5544,'Individual Data'!$V$6:$V$5544,'age-length prop'!$B157,'Individual Data'!$Y$6:$Y$5544,'age-length prop'!K$89,'Individual Data'!$R$6:$R$5544,'age-length prop'!$C157,'Individual Data'!$N$6:$N$5544,'age-length prop'!$B$88)</f>
        <v>0</v>
      </c>
      <c r="L157" s="16">
        <f>SUMIFS('Individual Data'!$AB$6:$AB$5544,'Individual Data'!$V$6:$V$5544,'age-length prop'!$B157,'Individual Data'!$Y$6:$Y$5544,'age-length prop'!L$89,'Individual Data'!$R$6:$R$5544,'age-length prop'!$C157,'Individual Data'!$N$6:$N$5544,'age-length prop'!$B$88)</f>
        <v>0</v>
      </c>
      <c r="M157" s="16">
        <f>SUMIFS('Individual Data'!$AB$6:$AB$5544,'Individual Data'!$V$6:$V$5544,'age-length prop'!$B157,'Individual Data'!$Y$6:$Y$5544,'age-length prop'!M$89,'Individual Data'!$R$6:$R$5544,'age-length prop'!$C157,'Individual Data'!$N$6:$N$5544,'age-length prop'!$B$88)</f>
        <v>0</v>
      </c>
      <c r="N157" s="16">
        <f>SUMIFS('Individual Data'!$AB$6:$AB$5544,'Individual Data'!$V$6:$V$5544,'age-length prop'!$B157,'Individual Data'!$Y$6:$Y$5544,'age-length prop'!N$89,'Individual Data'!$R$6:$R$5544,'age-length prop'!$C157,'Individual Data'!$N$6:$N$5544,'age-length prop'!$B$88)</f>
        <v>0</v>
      </c>
      <c r="O157" s="16">
        <f>SUMIFS('Individual Data'!$AB$6:$AB$5544,'Individual Data'!$V$6:$V$5544,'age-length prop'!$B157,'Individual Data'!$Y$6:$Y$5544,'age-length prop'!O$89,'Individual Data'!$R$6:$R$5544,'age-length prop'!$C157,'Individual Data'!$N$6:$N$5544,'age-length prop'!$B$88)</f>
        <v>0</v>
      </c>
      <c r="P157" s="16">
        <f>SUMIFS('Individual Data'!$AB$6:$AB$5544,'Individual Data'!$V$6:$V$5544,'age-length prop'!$B157,'Individual Data'!$Y$6:$Y$5544,'age-length prop'!P$89,'Individual Data'!$R$6:$R$5544,'age-length prop'!$C157,'Individual Data'!$N$6:$N$5544,'age-length prop'!$B$88)</f>
        <v>0</v>
      </c>
      <c r="Q157" s="38">
        <f t="shared" si="424"/>
        <v>0</v>
      </c>
      <c r="R157" s="30">
        <f t="shared" si="425"/>
        <v>0</v>
      </c>
      <c r="S157" s="30">
        <f t="shared" si="426"/>
        <v>0</v>
      </c>
      <c r="T157" s="30">
        <f t="shared" si="427"/>
        <v>0</v>
      </c>
      <c r="U157" s="30">
        <f t="shared" si="428"/>
        <v>11.789635226488627</v>
      </c>
      <c r="V157" s="30">
        <f t="shared" si="429"/>
        <v>46.952006144509035</v>
      </c>
      <c r="W157" s="30">
        <f t="shared" si="430"/>
        <v>11.810641421801032</v>
      </c>
      <c r="X157" s="30">
        <f t="shared" si="431"/>
        <v>0</v>
      </c>
      <c r="Y157" s="30">
        <f t="shared" si="432"/>
        <v>0</v>
      </c>
      <c r="Z157" s="30">
        <f t="shared" si="433"/>
        <v>0</v>
      </c>
      <c r="AA157" s="30">
        <f t="shared" si="434"/>
        <v>0</v>
      </c>
      <c r="AB157" s="30">
        <f t="shared" si="435"/>
        <v>0</v>
      </c>
      <c r="AC157" s="30">
        <f t="shared" si="436"/>
        <v>0</v>
      </c>
      <c r="AD157" s="12">
        <f>VLOOKUP(A157,'PBT Tag Rates'!$B$5:$E$44,4,FALSE)</f>
        <v>0.89080000000000004</v>
      </c>
      <c r="AE157" s="30">
        <f t="shared" si="437"/>
        <v>0</v>
      </c>
      <c r="AF157" s="30">
        <f t="shared" si="438"/>
        <v>0</v>
      </c>
      <c r="AG157" s="30">
        <f t="shared" si="439"/>
        <v>0</v>
      </c>
      <c r="AH157" s="30">
        <f t="shared" si="440"/>
        <v>0</v>
      </c>
      <c r="AI157" s="30">
        <f t="shared" si="441"/>
        <v>13.234884627849828</v>
      </c>
      <c r="AJ157" s="30">
        <f t="shared" si="442"/>
        <v>52.707685388986341</v>
      </c>
      <c r="AK157" s="30">
        <f t="shared" si="443"/>
        <v>13.258465897845792</v>
      </c>
      <c r="AL157" s="30">
        <f t="shared" si="444"/>
        <v>0</v>
      </c>
      <c r="AM157" s="30">
        <f t="shared" si="445"/>
        <v>0</v>
      </c>
      <c r="AN157" s="30">
        <f t="shared" si="446"/>
        <v>0</v>
      </c>
      <c r="AO157" s="30">
        <f t="shared" si="447"/>
        <v>0</v>
      </c>
      <c r="AP157" s="30">
        <f t="shared" si="448"/>
        <v>0</v>
      </c>
      <c r="AQ157" s="30">
        <f t="shared" si="449"/>
        <v>0</v>
      </c>
      <c r="AS157" s="30">
        <f t="shared" si="383"/>
        <v>0</v>
      </c>
      <c r="AT157" s="30">
        <f t="shared" si="384"/>
        <v>79.201035914681967</v>
      </c>
      <c r="BI157" s="38">
        <f t="shared" si="411"/>
        <v>0</v>
      </c>
      <c r="BJ157" s="30">
        <f t="shared" si="412"/>
        <v>0</v>
      </c>
      <c r="BK157" s="30">
        <f t="shared" si="413"/>
        <v>0</v>
      </c>
      <c r="BL157" s="30">
        <f t="shared" si="414"/>
        <v>0</v>
      </c>
      <c r="BM157" s="30">
        <f t="shared" si="415"/>
        <v>1.4452494013612007</v>
      </c>
      <c r="BN157" s="30">
        <f t="shared" si="416"/>
        <v>5.7556792444773066</v>
      </c>
      <c r="BO157" s="30">
        <f t="shared" si="417"/>
        <v>1.4478244760447598</v>
      </c>
      <c r="BP157" s="30">
        <f t="shared" si="418"/>
        <v>0</v>
      </c>
      <c r="BQ157" s="30">
        <f t="shared" si="419"/>
        <v>0</v>
      </c>
      <c r="BR157" s="30">
        <f t="shared" si="420"/>
        <v>0</v>
      </c>
      <c r="BS157" s="30">
        <f t="shared" si="421"/>
        <v>0</v>
      </c>
      <c r="BT157" s="30">
        <f t="shared" si="422"/>
        <v>0</v>
      </c>
      <c r="BU157" s="30">
        <f t="shared" si="423"/>
        <v>0</v>
      </c>
      <c r="BV157" s="13">
        <f t="shared" si="450"/>
        <v>1</v>
      </c>
      <c r="BW157" s="30">
        <f>SUMIFS('Individual Data'!$X$6:$X$5544,'Individual Data'!$I$6:$I$5544,'age-length prop'!BW$7,'Individual Data'!$V$6:$V$5544,'age-length prop'!$B157,'Individual Data'!$R$6:$R$5544,'age-length prop'!$C157,'Individual Data'!$N$6:$N$5544,"M")</f>
        <v>6</v>
      </c>
      <c r="BX157" s="30">
        <f>SUMIFS('Individual Data'!$X$6:$X$5544,'Individual Data'!$I$6:$I$5544,'age-length prop'!BX$7,'Individual Data'!$V$6:$V$5544,'age-length prop'!$B157,'Individual Data'!$R$6:$R$5544,'age-length prop'!$C157,'Individual Data'!$N$6:$N$5544,"M")</f>
        <v>0</v>
      </c>
      <c r="BY157" s="16">
        <f t="shared" si="385"/>
        <v>0</v>
      </c>
      <c r="BZ157" s="16">
        <f t="shared" si="386"/>
        <v>0</v>
      </c>
      <c r="CA157" s="16">
        <f t="shared" si="387"/>
        <v>0</v>
      </c>
      <c r="CB157" s="16">
        <f t="shared" si="388"/>
        <v>0</v>
      </c>
      <c r="CC157" s="16">
        <f t="shared" si="389"/>
        <v>1.4452494013612007</v>
      </c>
      <c r="CD157" s="16">
        <f t="shared" si="390"/>
        <v>5.7556792444773066</v>
      </c>
      <c r="CE157" s="16">
        <f t="shared" si="391"/>
        <v>1.4478244760447598</v>
      </c>
      <c r="CF157" s="16">
        <f t="shared" si="392"/>
        <v>0</v>
      </c>
      <c r="CG157" s="16">
        <f t="shared" si="393"/>
        <v>0</v>
      </c>
      <c r="CH157" s="16">
        <f t="shared" si="394"/>
        <v>0</v>
      </c>
      <c r="CI157" s="16">
        <f t="shared" si="395"/>
        <v>0</v>
      </c>
      <c r="CJ157" s="16">
        <f t="shared" si="396"/>
        <v>0</v>
      </c>
      <c r="CK157" s="16">
        <f t="shared" si="397"/>
        <v>0</v>
      </c>
      <c r="CM157" s="16">
        <f t="shared" si="398"/>
        <v>0</v>
      </c>
      <c r="CN157" s="16">
        <f t="shared" si="399"/>
        <v>0</v>
      </c>
      <c r="CO157" s="16">
        <f t="shared" si="400"/>
        <v>0</v>
      </c>
      <c r="CP157" s="16">
        <f t="shared" si="401"/>
        <v>0</v>
      </c>
      <c r="CQ157" s="16">
        <f t="shared" si="402"/>
        <v>0</v>
      </c>
      <c r="CR157" s="16">
        <f t="shared" si="403"/>
        <v>0</v>
      </c>
      <c r="CS157" s="16">
        <f t="shared" si="404"/>
        <v>0</v>
      </c>
      <c r="CT157" s="16">
        <f t="shared" si="405"/>
        <v>0</v>
      </c>
      <c r="CU157" s="16">
        <f t="shared" si="406"/>
        <v>0</v>
      </c>
      <c r="CV157" s="16">
        <f t="shared" si="407"/>
        <v>0</v>
      </c>
      <c r="CW157" s="16">
        <f t="shared" si="408"/>
        <v>0</v>
      </c>
      <c r="CX157" s="16">
        <f t="shared" si="409"/>
        <v>0</v>
      </c>
      <c r="CY157" s="16">
        <f t="shared" si="410"/>
        <v>0</v>
      </c>
    </row>
    <row r="158" spans="1:103" x14ac:dyDescent="0.25">
      <c r="A158" t="s">
        <v>14588</v>
      </c>
      <c r="B158" t="s">
        <v>9534</v>
      </c>
      <c r="C158">
        <v>2</v>
      </c>
      <c r="D158" s="16">
        <f>SUMIFS('Individual Data'!$AB$6:$AB$5544,'Individual Data'!$V$6:$V$5544,'age-length prop'!$B158,'Individual Data'!$Y$6:$Y$5544,'age-length prop'!D$89,'Individual Data'!$R$6:$R$5544,'age-length prop'!$C158,'Individual Data'!$N$6:$N$5544,'age-length prop'!$B$88)</f>
        <v>0</v>
      </c>
      <c r="E158" s="16">
        <f>SUMIFS('Individual Data'!$AB$6:$AB$5544,'Individual Data'!$V$6:$V$5544,'age-length prop'!$B158,'Individual Data'!$Y$6:$Y$5544,'age-length prop'!E$89,'Individual Data'!$R$6:$R$5544,'age-length prop'!$C158,'Individual Data'!$N$6:$N$5544,'age-length prop'!$B$88)</f>
        <v>11.658097686375321</v>
      </c>
      <c r="F158" s="16">
        <f>SUMIFS('Individual Data'!$AB$6:$AB$5544,'Individual Data'!$V$6:$V$5544,'age-length prop'!$B158,'Individual Data'!$Y$6:$Y$5544,'age-length prop'!F$89,'Individual Data'!$R$6:$R$5544,'age-length prop'!$C158,'Individual Data'!$N$6:$N$5544,'age-length prop'!$B$88)</f>
        <v>0</v>
      </c>
      <c r="G158" s="16">
        <f>SUMIFS('Individual Data'!$AB$6:$AB$5544,'Individual Data'!$V$6:$V$5544,'age-length prop'!$B158,'Individual Data'!$Y$6:$Y$5544,'age-length prop'!G$89,'Individual Data'!$R$6:$R$5544,'age-length prop'!$C158,'Individual Data'!$N$6:$N$5544,'age-length prop'!$B$88)</f>
        <v>0</v>
      </c>
      <c r="H158" s="16">
        <f>SUMIFS('Individual Data'!$AB$6:$AB$5544,'Individual Data'!$V$6:$V$5544,'age-length prop'!$B158,'Individual Data'!$Y$6:$Y$5544,'age-length prop'!H$89,'Individual Data'!$R$6:$R$5544,'age-length prop'!$C158,'Individual Data'!$N$6:$N$5544,'age-length prop'!$B$88)</f>
        <v>0</v>
      </c>
      <c r="I158" s="16">
        <f>SUMIFS('Individual Data'!$AB$6:$AB$5544,'Individual Data'!$V$6:$V$5544,'age-length prop'!$B158,'Individual Data'!$Y$6:$Y$5544,'age-length prop'!I$89,'Individual Data'!$R$6:$R$5544,'age-length prop'!$C158,'Individual Data'!$N$6:$N$5544,'age-length prop'!$B$88)</f>
        <v>0</v>
      </c>
      <c r="J158" s="16">
        <f>SUMIFS('Individual Data'!$AB$6:$AB$5544,'Individual Data'!$V$6:$V$5544,'age-length prop'!$B158,'Individual Data'!$Y$6:$Y$5544,'age-length prop'!J$89,'Individual Data'!$R$6:$R$5544,'age-length prop'!$C158,'Individual Data'!$N$6:$N$5544,'age-length prop'!$B$88)</f>
        <v>0</v>
      </c>
      <c r="K158" s="16">
        <f>SUMIFS('Individual Data'!$AB$6:$AB$5544,'Individual Data'!$V$6:$V$5544,'age-length prop'!$B158,'Individual Data'!$Y$6:$Y$5544,'age-length prop'!K$89,'Individual Data'!$R$6:$R$5544,'age-length prop'!$C158,'Individual Data'!$N$6:$N$5544,'age-length prop'!$B$88)</f>
        <v>0</v>
      </c>
      <c r="L158" s="16">
        <f>SUMIFS('Individual Data'!$AB$6:$AB$5544,'Individual Data'!$V$6:$V$5544,'age-length prop'!$B158,'Individual Data'!$Y$6:$Y$5544,'age-length prop'!L$89,'Individual Data'!$R$6:$R$5544,'age-length prop'!$C158,'Individual Data'!$N$6:$N$5544,'age-length prop'!$B$88)</f>
        <v>0</v>
      </c>
      <c r="M158" s="16">
        <f>SUMIFS('Individual Data'!$AB$6:$AB$5544,'Individual Data'!$V$6:$V$5544,'age-length prop'!$B158,'Individual Data'!$Y$6:$Y$5544,'age-length prop'!M$89,'Individual Data'!$R$6:$R$5544,'age-length prop'!$C158,'Individual Data'!$N$6:$N$5544,'age-length prop'!$B$88)</f>
        <v>0</v>
      </c>
      <c r="N158" s="16">
        <f>SUMIFS('Individual Data'!$AB$6:$AB$5544,'Individual Data'!$V$6:$V$5544,'age-length prop'!$B158,'Individual Data'!$Y$6:$Y$5544,'age-length prop'!N$89,'Individual Data'!$R$6:$R$5544,'age-length prop'!$C158,'Individual Data'!$N$6:$N$5544,'age-length prop'!$B$88)</f>
        <v>0</v>
      </c>
      <c r="O158" s="16">
        <f>SUMIFS('Individual Data'!$AB$6:$AB$5544,'Individual Data'!$V$6:$V$5544,'age-length prop'!$B158,'Individual Data'!$Y$6:$Y$5544,'age-length prop'!O$89,'Individual Data'!$R$6:$R$5544,'age-length prop'!$C158,'Individual Data'!$N$6:$N$5544,'age-length prop'!$B$88)</f>
        <v>0</v>
      </c>
      <c r="P158" s="16">
        <f>SUMIFS('Individual Data'!$AB$6:$AB$5544,'Individual Data'!$V$6:$V$5544,'age-length prop'!$B158,'Individual Data'!$Y$6:$Y$5544,'age-length prop'!P$89,'Individual Data'!$R$6:$R$5544,'age-length prop'!$C158,'Individual Data'!$N$6:$N$5544,'age-length prop'!$B$88)</f>
        <v>0</v>
      </c>
      <c r="Q158" s="38">
        <f t="shared" si="424"/>
        <v>0</v>
      </c>
      <c r="R158" s="30">
        <f t="shared" si="425"/>
        <v>11.658097686375321</v>
      </c>
      <c r="S158" s="30">
        <f t="shared" si="426"/>
        <v>0</v>
      </c>
      <c r="T158" s="30">
        <f t="shared" si="427"/>
        <v>0</v>
      </c>
      <c r="U158" s="30">
        <f t="shared" si="428"/>
        <v>0</v>
      </c>
      <c r="V158" s="30">
        <f t="shared" si="429"/>
        <v>0</v>
      </c>
      <c r="W158" s="30">
        <f t="shared" si="430"/>
        <v>0</v>
      </c>
      <c r="X158" s="30">
        <f t="shared" si="431"/>
        <v>0</v>
      </c>
      <c r="Y158" s="30">
        <f t="shared" si="432"/>
        <v>0</v>
      </c>
      <c r="Z158" s="30">
        <f t="shared" si="433"/>
        <v>0</v>
      </c>
      <c r="AA158" s="30">
        <f t="shared" si="434"/>
        <v>0</v>
      </c>
      <c r="AB158" s="30">
        <f t="shared" si="435"/>
        <v>0</v>
      </c>
      <c r="AC158" s="30">
        <f t="shared" si="436"/>
        <v>0</v>
      </c>
      <c r="AD158" s="12">
        <f>VLOOKUP(A158,'PBT Tag Rates'!$B$5:$E$44,4,FALSE)</f>
        <v>0.7621</v>
      </c>
      <c r="AE158" s="30">
        <f t="shared" si="437"/>
        <v>0</v>
      </c>
      <c r="AF158" s="30">
        <f t="shared" si="438"/>
        <v>15.297333271716731</v>
      </c>
      <c r="AG158" s="30">
        <f t="shared" si="439"/>
        <v>0</v>
      </c>
      <c r="AH158" s="30">
        <f t="shared" si="440"/>
        <v>0</v>
      </c>
      <c r="AI158" s="30">
        <f t="shared" si="441"/>
        <v>0</v>
      </c>
      <c r="AJ158" s="30">
        <f t="shared" si="442"/>
        <v>0</v>
      </c>
      <c r="AK158" s="30">
        <f t="shared" si="443"/>
        <v>0</v>
      </c>
      <c r="AL158" s="30">
        <f t="shared" si="444"/>
        <v>0</v>
      </c>
      <c r="AM158" s="30">
        <f t="shared" si="445"/>
        <v>0</v>
      </c>
      <c r="AN158" s="30">
        <f t="shared" si="446"/>
        <v>0</v>
      </c>
      <c r="AO158" s="30">
        <f t="shared" si="447"/>
        <v>0</v>
      </c>
      <c r="AP158" s="30">
        <f t="shared" si="448"/>
        <v>0</v>
      </c>
      <c r="AQ158" s="30">
        <f t="shared" si="449"/>
        <v>0</v>
      </c>
      <c r="AS158" s="30">
        <f t="shared" si="383"/>
        <v>15.297333271716731</v>
      </c>
      <c r="AT158" s="30">
        <f t="shared" si="384"/>
        <v>0</v>
      </c>
      <c r="BI158" s="38">
        <f t="shared" si="411"/>
        <v>0</v>
      </c>
      <c r="BJ158" s="30">
        <f t="shared" si="412"/>
        <v>3.6392355853414102</v>
      </c>
      <c r="BK158" s="30">
        <f t="shared" si="413"/>
        <v>0</v>
      </c>
      <c r="BL158" s="30">
        <f t="shared" si="414"/>
        <v>0</v>
      </c>
      <c r="BM158" s="30">
        <f t="shared" si="415"/>
        <v>0</v>
      </c>
      <c r="BN158" s="30">
        <f t="shared" si="416"/>
        <v>0</v>
      </c>
      <c r="BO158" s="30">
        <f t="shared" si="417"/>
        <v>0</v>
      </c>
      <c r="BP158" s="30">
        <f t="shared" si="418"/>
        <v>0</v>
      </c>
      <c r="BQ158" s="30">
        <f t="shared" si="419"/>
        <v>0</v>
      </c>
      <c r="BR158" s="30">
        <f t="shared" si="420"/>
        <v>0</v>
      </c>
      <c r="BS158" s="30">
        <f t="shared" si="421"/>
        <v>0</v>
      </c>
      <c r="BT158" s="30">
        <f t="shared" si="422"/>
        <v>0</v>
      </c>
      <c r="BU158" s="30">
        <f t="shared" si="423"/>
        <v>0</v>
      </c>
      <c r="BV158" s="13">
        <f t="shared" si="450"/>
        <v>1</v>
      </c>
      <c r="BW158" s="30">
        <f>SUMIFS('Individual Data'!$X$6:$X$5544,'Individual Data'!$I$6:$I$5544,'age-length prop'!BW$7,'Individual Data'!$V$6:$V$5544,'age-length prop'!$B158,'Individual Data'!$R$6:$R$5544,'age-length prop'!$C158,'Individual Data'!$N$6:$N$5544,"M")</f>
        <v>1</v>
      </c>
      <c r="BX158" s="30">
        <f>SUMIFS('Individual Data'!$X$6:$X$5544,'Individual Data'!$I$6:$I$5544,'age-length prop'!BX$7,'Individual Data'!$V$6:$V$5544,'age-length prop'!$B158,'Individual Data'!$R$6:$R$5544,'age-length prop'!$C158,'Individual Data'!$N$6:$N$5544,"M")</f>
        <v>0</v>
      </c>
      <c r="BY158" s="16">
        <f t="shared" si="385"/>
        <v>0</v>
      </c>
      <c r="BZ158" s="16">
        <f t="shared" si="386"/>
        <v>3.6392355853414102</v>
      </c>
      <c r="CA158" s="16">
        <f t="shared" si="387"/>
        <v>0</v>
      </c>
      <c r="CB158" s="16">
        <f t="shared" si="388"/>
        <v>0</v>
      </c>
      <c r="CC158" s="16">
        <f t="shared" si="389"/>
        <v>0</v>
      </c>
      <c r="CD158" s="16">
        <f t="shared" si="390"/>
        <v>0</v>
      </c>
      <c r="CE158" s="16">
        <f t="shared" si="391"/>
        <v>0</v>
      </c>
      <c r="CF158" s="16">
        <f t="shared" si="392"/>
        <v>0</v>
      </c>
      <c r="CG158" s="16">
        <f t="shared" si="393"/>
        <v>0</v>
      </c>
      <c r="CH158" s="16">
        <f t="shared" si="394"/>
        <v>0</v>
      </c>
      <c r="CI158" s="16">
        <f t="shared" si="395"/>
        <v>0</v>
      </c>
      <c r="CJ158" s="16">
        <f t="shared" si="396"/>
        <v>0</v>
      </c>
      <c r="CK158" s="16">
        <f t="shared" si="397"/>
        <v>0</v>
      </c>
      <c r="CM158" s="16">
        <f t="shared" si="398"/>
        <v>0</v>
      </c>
      <c r="CN158" s="16">
        <f t="shared" si="399"/>
        <v>0</v>
      </c>
      <c r="CO158" s="16">
        <f t="shared" si="400"/>
        <v>0</v>
      </c>
      <c r="CP158" s="16">
        <f t="shared" si="401"/>
        <v>0</v>
      </c>
      <c r="CQ158" s="16">
        <f t="shared" si="402"/>
        <v>0</v>
      </c>
      <c r="CR158" s="16">
        <f t="shared" si="403"/>
        <v>0</v>
      </c>
      <c r="CS158" s="16">
        <f t="shared" si="404"/>
        <v>0</v>
      </c>
      <c r="CT158" s="16">
        <f t="shared" si="405"/>
        <v>0</v>
      </c>
      <c r="CU158" s="16">
        <f t="shared" si="406"/>
        <v>0</v>
      </c>
      <c r="CV158" s="16">
        <f t="shared" si="407"/>
        <v>0</v>
      </c>
      <c r="CW158" s="16">
        <f t="shared" si="408"/>
        <v>0</v>
      </c>
      <c r="CX158" s="16">
        <f t="shared" si="409"/>
        <v>0</v>
      </c>
      <c r="CY158" s="16">
        <f t="shared" si="410"/>
        <v>0</v>
      </c>
    </row>
    <row r="159" spans="1:103" x14ac:dyDescent="0.25">
      <c r="A159" t="s">
        <v>15844</v>
      </c>
      <c r="B159" t="s">
        <v>10019</v>
      </c>
      <c r="C159">
        <v>2</v>
      </c>
      <c r="D159" s="16">
        <f>SUMIFS('Individual Data'!$AB$6:$AB$5544,'Individual Data'!$V$6:$V$5544,'age-length prop'!$B159,'Individual Data'!$Y$6:$Y$5544,'age-length prop'!D$89,'Individual Data'!$R$6:$R$5544,'age-length prop'!$C159,'Individual Data'!$N$6:$N$5544,'age-length prop'!$B$88)</f>
        <v>0</v>
      </c>
      <c r="E159" s="16">
        <f>SUMIFS('Individual Data'!$AB$6:$AB$5544,'Individual Data'!$V$6:$V$5544,'age-length prop'!$B159,'Individual Data'!$Y$6:$Y$5544,'age-length prop'!E$89,'Individual Data'!$R$6:$R$5544,'age-length prop'!$C159,'Individual Data'!$N$6:$N$5544,'age-length prop'!$B$88)</f>
        <v>0</v>
      </c>
      <c r="F159" s="16">
        <f>SUMIFS('Individual Data'!$AB$6:$AB$5544,'Individual Data'!$V$6:$V$5544,'age-length prop'!$B159,'Individual Data'!$Y$6:$Y$5544,'age-length prop'!F$89,'Individual Data'!$R$6:$R$5544,'age-length prop'!$C159,'Individual Data'!$N$6:$N$5544,'age-length prop'!$B$88)</f>
        <v>0</v>
      </c>
      <c r="G159" s="16">
        <f>SUMIFS('Individual Data'!$AB$6:$AB$5544,'Individual Data'!$V$6:$V$5544,'age-length prop'!$B159,'Individual Data'!$Y$6:$Y$5544,'age-length prop'!G$89,'Individual Data'!$R$6:$R$5544,'age-length prop'!$C159,'Individual Data'!$N$6:$N$5544,'age-length prop'!$B$88)</f>
        <v>11.658097686375321</v>
      </c>
      <c r="H159" s="16">
        <f>SUMIFS('Individual Data'!$AB$6:$AB$5544,'Individual Data'!$V$6:$V$5544,'age-length prop'!$B159,'Individual Data'!$Y$6:$Y$5544,'age-length prop'!H$89,'Individual Data'!$R$6:$R$5544,'age-length prop'!$C159,'Individual Data'!$N$6:$N$5544,'age-length prop'!$B$88)</f>
        <v>0</v>
      </c>
      <c r="I159" s="16">
        <f>SUMIFS('Individual Data'!$AB$6:$AB$5544,'Individual Data'!$V$6:$V$5544,'age-length prop'!$B159,'Individual Data'!$Y$6:$Y$5544,'age-length prop'!I$89,'Individual Data'!$R$6:$R$5544,'age-length prop'!$C159,'Individual Data'!$N$6:$N$5544,'age-length prop'!$B$88)</f>
        <v>0</v>
      </c>
      <c r="J159" s="16">
        <f>SUMIFS('Individual Data'!$AB$6:$AB$5544,'Individual Data'!$V$6:$V$5544,'age-length prop'!$B159,'Individual Data'!$Y$6:$Y$5544,'age-length prop'!J$89,'Individual Data'!$R$6:$R$5544,'age-length prop'!$C159,'Individual Data'!$N$6:$N$5544,'age-length prop'!$B$88)</f>
        <v>0</v>
      </c>
      <c r="K159" s="16">
        <f>SUMIFS('Individual Data'!$AB$6:$AB$5544,'Individual Data'!$V$6:$V$5544,'age-length prop'!$B159,'Individual Data'!$Y$6:$Y$5544,'age-length prop'!K$89,'Individual Data'!$R$6:$R$5544,'age-length prop'!$C159,'Individual Data'!$N$6:$N$5544,'age-length prop'!$B$88)</f>
        <v>0</v>
      </c>
      <c r="L159" s="16">
        <f>SUMIFS('Individual Data'!$AB$6:$AB$5544,'Individual Data'!$V$6:$V$5544,'age-length prop'!$B159,'Individual Data'!$Y$6:$Y$5544,'age-length prop'!L$89,'Individual Data'!$R$6:$R$5544,'age-length prop'!$C159,'Individual Data'!$N$6:$N$5544,'age-length prop'!$B$88)</f>
        <v>0</v>
      </c>
      <c r="M159" s="16">
        <f>SUMIFS('Individual Data'!$AB$6:$AB$5544,'Individual Data'!$V$6:$V$5544,'age-length prop'!$B159,'Individual Data'!$Y$6:$Y$5544,'age-length prop'!M$89,'Individual Data'!$R$6:$R$5544,'age-length prop'!$C159,'Individual Data'!$N$6:$N$5544,'age-length prop'!$B$88)</f>
        <v>0</v>
      </c>
      <c r="N159" s="16">
        <f>SUMIFS('Individual Data'!$AB$6:$AB$5544,'Individual Data'!$V$6:$V$5544,'age-length prop'!$B159,'Individual Data'!$Y$6:$Y$5544,'age-length prop'!N$89,'Individual Data'!$R$6:$R$5544,'age-length prop'!$C159,'Individual Data'!$N$6:$N$5544,'age-length prop'!$B$88)</f>
        <v>0</v>
      </c>
      <c r="O159" s="16">
        <f>SUMIFS('Individual Data'!$AB$6:$AB$5544,'Individual Data'!$V$6:$V$5544,'age-length prop'!$B159,'Individual Data'!$Y$6:$Y$5544,'age-length prop'!O$89,'Individual Data'!$R$6:$R$5544,'age-length prop'!$C159,'Individual Data'!$N$6:$N$5544,'age-length prop'!$B$88)</f>
        <v>0</v>
      </c>
      <c r="P159" s="16">
        <f>SUMIFS('Individual Data'!$AB$6:$AB$5544,'Individual Data'!$V$6:$V$5544,'age-length prop'!$B159,'Individual Data'!$Y$6:$Y$5544,'age-length prop'!P$89,'Individual Data'!$R$6:$R$5544,'age-length prop'!$C159,'Individual Data'!$N$6:$N$5544,'age-length prop'!$B$88)</f>
        <v>0</v>
      </c>
      <c r="Q159" s="38">
        <f t="shared" si="424"/>
        <v>0</v>
      </c>
      <c r="R159" s="30">
        <f t="shared" si="425"/>
        <v>0</v>
      </c>
      <c r="S159" s="30">
        <f t="shared" si="426"/>
        <v>0</v>
      </c>
      <c r="T159" s="30">
        <f t="shared" si="427"/>
        <v>11.764895779331114</v>
      </c>
      <c r="U159" s="30">
        <f t="shared" si="428"/>
        <v>0</v>
      </c>
      <c r="V159" s="30">
        <f t="shared" si="429"/>
        <v>0</v>
      </c>
      <c r="W159" s="30">
        <f t="shared" si="430"/>
        <v>0</v>
      </c>
      <c r="X159" s="30">
        <f t="shared" si="431"/>
        <v>0</v>
      </c>
      <c r="Y159" s="30">
        <f t="shared" si="432"/>
        <v>0</v>
      </c>
      <c r="Z159" s="30">
        <f t="shared" si="433"/>
        <v>0</v>
      </c>
      <c r="AA159" s="30">
        <f t="shared" si="434"/>
        <v>0</v>
      </c>
      <c r="AB159" s="30">
        <f t="shared" si="435"/>
        <v>0</v>
      </c>
      <c r="AC159" s="30">
        <f t="shared" si="436"/>
        <v>0</v>
      </c>
      <c r="AD159" s="12">
        <f>VLOOKUP(A159,'PBT Tag Rates'!$B$5:$E$44,4,FALSE)</f>
        <v>0.79749999999999999</v>
      </c>
      <c r="AE159" s="30">
        <f t="shared" si="437"/>
        <v>0</v>
      </c>
      <c r="AF159" s="30">
        <f t="shared" si="438"/>
        <v>0</v>
      </c>
      <c r="AG159" s="30">
        <f t="shared" si="439"/>
        <v>0</v>
      </c>
      <c r="AH159" s="30">
        <f t="shared" si="440"/>
        <v>14.752220412954376</v>
      </c>
      <c r="AI159" s="30">
        <f t="shared" si="441"/>
        <v>0</v>
      </c>
      <c r="AJ159" s="30">
        <f t="shared" si="442"/>
        <v>0</v>
      </c>
      <c r="AK159" s="30">
        <f t="shared" si="443"/>
        <v>0</v>
      </c>
      <c r="AL159" s="30">
        <f t="shared" si="444"/>
        <v>0</v>
      </c>
      <c r="AM159" s="30">
        <f t="shared" si="445"/>
        <v>0</v>
      </c>
      <c r="AN159" s="30">
        <f t="shared" si="446"/>
        <v>0</v>
      </c>
      <c r="AO159" s="30">
        <f t="shared" si="447"/>
        <v>0</v>
      </c>
      <c r="AP159" s="30">
        <f t="shared" si="448"/>
        <v>0</v>
      </c>
      <c r="AQ159" s="30">
        <f t="shared" si="449"/>
        <v>0</v>
      </c>
      <c r="AS159" s="30">
        <f t="shared" si="383"/>
        <v>0</v>
      </c>
      <c r="AT159" s="30">
        <f t="shared" si="384"/>
        <v>14.752220412954376</v>
      </c>
      <c r="BI159" s="38">
        <f t="shared" si="411"/>
        <v>0</v>
      </c>
      <c r="BJ159" s="30">
        <f t="shared" si="412"/>
        <v>0</v>
      </c>
      <c r="BK159" s="30">
        <f t="shared" si="413"/>
        <v>0</v>
      </c>
      <c r="BL159" s="30">
        <f t="shared" si="414"/>
        <v>2.9873246336232615</v>
      </c>
      <c r="BM159" s="30">
        <f t="shared" si="415"/>
        <v>0</v>
      </c>
      <c r="BN159" s="30">
        <f t="shared" si="416"/>
        <v>0</v>
      </c>
      <c r="BO159" s="30">
        <f t="shared" si="417"/>
        <v>0</v>
      </c>
      <c r="BP159" s="30">
        <f t="shared" si="418"/>
        <v>0</v>
      </c>
      <c r="BQ159" s="30">
        <f t="shared" si="419"/>
        <v>0</v>
      </c>
      <c r="BR159" s="30">
        <f t="shared" si="420"/>
        <v>0</v>
      </c>
      <c r="BS159" s="30">
        <f t="shared" si="421"/>
        <v>0</v>
      </c>
      <c r="BT159" s="30">
        <f t="shared" si="422"/>
        <v>0</v>
      </c>
      <c r="BU159" s="30">
        <f t="shared" si="423"/>
        <v>0</v>
      </c>
      <c r="BV159" s="13">
        <f t="shared" si="450"/>
        <v>1</v>
      </c>
      <c r="BW159" s="30">
        <f>SUMIFS('Individual Data'!$X$6:$X$5544,'Individual Data'!$I$6:$I$5544,'age-length prop'!BW$7,'Individual Data'!$V$6:$V$5544,'age-length prop'!$B159,'Individual Data'!$R$6:$R$5544,'age-length prop'!$C159,'Individual Data'!$N$6:$N$5544,"M")</f>
        <v>1</v>
      </c>
      <c r="BX159" s="30">
        <f>SUMIFS('Individual Data'!$X$6:$X$5544,'Individual Data'!$I$6:$I$5544,'age-length prop'!BX$7,'Individual Data'!$V$6:$V$5544,'age-length prop'!$B159,'Individual Data'!$R$6:$R$5544,'age-length prop'!$C159,'Individual Data'!$N$6:$N$5544,"M")</f>
        <v>0</v>
      </c>
      <c r="BY159" s="16">
        <f t="shared" si="385"/>
        <v>0</v>
      </c>
      <c r="BZ159" s="16">
        <f t="shared" si="386"/>
        <v>0</v>
      </c>
      <c r="CA159" s="16">
        <f t="shared" si="387"/>
        <v>0</v>
      </c>
      <c r="CB159" s="16">
        <f t="shared" si="388"/>
        <v>2.9873246336232615</v>
      </c>
      <c r="CC159" s="16">
        <f t="shared" si="389"/>
        <v>0</v>
      </c>
      <c r="CD159" s="16">
        <f t="shared" si="390"/>
        <v>0</v>
      </c>
      <c r="CE159" s="16">
        <f t="shared" si="391"/>
        <v>0</v>
      </c>
      <c r="CF159" s="16">
        <f t="shared" si="392"/>
        <v>0</v>
      </c>
      <c r="CG159" s="16">
        <f t="shared" si="393"/>
        <v>0</v>
      </c>
      <c r="CH159" s="16">
        <f t="shared" si="394"/>
        <v>0</v>
      </c>
      <c r="CI159" s="16">
        <f t="shared" si="395"/>
        <v>0</v>
      </c>
      <c r="CJ159" s="16">
        <f t="shared" si="396"/>
        <v>0</v>
      </c>
      <c r="CK159" s="16">
        <f t="shared" si="397"/>
        <v>0</v>
      </c>
      <c r="CM159" s="16">
        <f t="shared" si="398"/>
        <v>0</v>
      </c>
      <c r="CN159" s="16">
        <f t="shared" si="399"/>
        <v>0</v>
      </c>
      <c r="CO159" s="16">
        <f t="shared" si="400"/>
        <v>0</v>
      </c>
      <c r="CP159" s="16">
        <f t="shared" si="401"/>
        <v>0</v>
      </c>
      <c r="CQ159" s="16">
        <f t="shared" si="402"/>
        <v>0</v>
      </c>
      <c r="CR159" s="16">
        <f t="shared" si="403"/>
        <v>0</v>
      </c>
      <c r="CS159" s="16">
        <f t="shared" si="404"/>
        <v>0</v>
      </c>
      <c r="CT159" s="16">
        <f t="shared" si="405"/>
        <v>0</v>
      </c>
      <c r="CU159" s="16">
        <f t="shared" si="406"/>
        <v>0</v>
      </c>
      <c r="CV159" s="16">
        <f t="shared" si="407"/>
        <v>0</v>
      </c>
      <c r="CW159" s="16">
        <f t="shared" si="408"/>
        <v>0</v>
      </c>
      <c r="CX159" s="16">
        <f t="shared" si="409"/>
        <v>0</v>
      </c>
      <c r="CY159" s="16">
        <f t="shared" si="410"/>
        <v>0</v>
      </c>
    </row>
    <row r="160" spans="1:103" x14ac:dyDescent="0.25">
      <c r="A160" t="s">
        <v>11</v>
      </c>
      <c r="B160" t="s">
        <v>11</v>
      </c>
      <c r="C160" t="s">
        <v>8</v>
      </c>
      <c r="D160" s="16">
        <f>SUMIFS('Individual Data'!$AB$6:$AB$5544,'Individual Data'!$V$6:$V$5544,'age-length prop'!$B160,'Individual Data'!$Y$6:$Y$5544,'age-length prop'!D$89,'Individual Data'!$R$6:$R$5544,'age-length prop'!$C160,'Individual Data'!$N$6:$N$5544,'age-length prop'!$B$88)</f>
        <v>161.62864613449258</v>
      </c>
      <c r="E160" s="16">
        <f>SUMIFS('Individual Data'!$AB$6:$AB$5544,'Individual Data'!$V$6:$V$5544,'age-length prop'!$B160,'Individual Data'!$Y$6:$Y$5544,'age-length prop'!E$89,'Individual Data'!$R$6:$R$5544,'age-length prop'!$C160,'Individual Data'!$N$6:$N$5544,'age-length prop'!$B$88)</f>
        <v>116.58097686375322</v>
      </c>
      <c r="F160" s="16">
        <f>SUMIFS('Individual Data'!$AB$6:$AB$5544,'Individual Data'!$V$6:$V$5544,'age-length prop'!$B160,'Individual Data'!$Y$6:$Y$5544,'age-length prop'!F$89,'Individual Data'!$R$6:$R$5544,'age-length prop'!$C160,'Individual Data'!$N$6:$N$5544,'age-length prop'!$B$88)</f>
        <v>116.58097686375322</v>
      </c>
      <c r="G160" s="16">
        <f>SUMIFS('Individual Data'!$AB$6:$AB$5544,'Individual Data'!$V$6:$V$5544,'age-length prop'!$B160,'Individual Data'!$Y$6:$Y$5544,'age-length prop'!G$89,'Individual Data'!$R$6:$R$5544,'age-length prop'!$C160,'Individual Data'!$N$6:$N$5544,'age-length prop'!$B$88)</f>
        <v>296.48913026518971</v>
      </c>
      <c r="H160" s="16">
        <f>SUMIFS('Individual Data'!$AB$6:$AB$5544,'Individual Data'!$V$6:$V$5544,'age-length prop'!$B160,'Individual Data'!$Y$6:$Y$5544,'age-length prop'!H$89,'Individual Data'!$R$6:$R$5544,'age-length prop'!$C160,'Individual Data'!$N$6:$N$5544,'age-length prop'!$B$88)</f>
        <v>657.890158542824</v>
      </c>
      <c r="I160" s="16">
        <f>SUMIFS('Individual Data'!$AB$6:$AB$5544,'Individual Data'!$V$6:$V$5544,'age-length prop'!$B160,'Individual Data'!$Y$6:$Y$5544,'age-length prop'!I$89,'Individual Data'!$R$6:$R$5544,'age-length prop'!$C160,'Individual Data'!$N$6:$N$5544,'age-length prop'!$B$88)</f>
        <v>467.25753003315396</v>
      </c>
      <c r="J160" s="16">
        <f>SUMIFS('Individual Data'!$AB$6:$AB$5544,'Individual Data'!$V$6:$V$5544,'age-length prop'!$B160,'Individual Data'!$Y$6:$Y$5544,'age-length prop'!J$89,'Individual Data'!$R$6:$R$5544,'age-length prop'!$C160,'Individual Data'!$N$6:$N$5544,'age-length prop'!$B$88)</f>
        <v>855.70924399610442</v>
      </c>
      <c r="K160" s="16">
        <f>SUMIFS('Individual Data'!$AB$6:$AB$5544,'Individual Data'!$V$6:$V$5544,'age-length prop'!$B160,'Individual Data'!$Y$6:$Y$5544,'age-length prop'!K$89,'Individual Data'!$R$6:$R$5544,'age-length prop'!$C160,'Individual Data'!$N$6:$N$5544,'age-length prop'!$B$88)</f>
        <v>877.723241575614</v>
      </c>
      <c r="L160" s="16">
        <f>SUMIFS('Individual Data'!$AB$6:$AB$5544,'Individual Data'!$V$6:$V$5544,'age-length prop'!$B160,'Individual Data'!$Y$6:$Y$5544,'age-length prop'!L$89,'Individual Data'!$R$6:$R$5544,'age-length prop'!$C160,'Individual Data'!$N$6:$N$5544,'age-length prop'!$B$88)</f>
        <v>605.20140557979596</v>
      </c>
      <c r="M160" s="16">
        <f>SUMIFS('Individual Data'!$AB$6:$AB$5544,'Individual Data'!$V$6:$V$5544,'age-length prop'!$B160,'Individual Data'!$Y$6:$Y$5544,'age-length prop'!M$89,'Individual Data'!$R$6:$R$5544,'age-length prop'!$C160,'Individual Data'!$N$6:$N$5544,'age-length prop'!$B$88)</f>
        <v>255.17595130701608</v>
      </c>
      <c r="N160" s="16">
        <f>SUMIFS('Individual Data'!$AB$6:$AB$5544,'Individual Data'!$V$6:$V$5544,'age-length prop'!$B160,'Individual Data'!$Y$6:$Y$5544,'age-length prop'!N$89,'Individual Data'!$R$6:$R$5544,'age-length prop'!$C160,'Individual Data'!$N$6:$N$5544,'age-length prop'!$B$88)</f>
        <v>312.53281716075116</v>
      </c>
      <c r="O160" s="16">
        <f>SUMIFS('Individual Data'!$AB$6:$AB$5544,'Individual Data'!$V$6:$V$5544,'age-length prop'!$B160,'Individual Data'!$Y$6:$Y$5544,'age-length prop'!O$89,'Individual Data'!$R$6:$R$5544,'age-length prop'!$C160,'Individual Data'!$N$6:$N$5544,'age-length prop'!$B$88)</f>
        <v>82.540306382768648</v>
      </c>
      <c r="P160" s="16">
        <f>SUMIFS('Individual Data'!$AB$6:$AB$5544,'Individual Data'!$V$6:$V$5544,'age-length prop'!$B160,'Individual Data'!$Y$6:$Y$5544,'age-length prop'!P$89,'Individual Data'!$R$6:$R$5544,'age-length prop'!$C160,'Individual Data'!$N$6:$N$5544,'age-length prop'!$B$88)</f>
        <v>16.694785792182007</v>
      </c>
      <c r="Q160" s="38">
        <f t="shared" si="424"/>
        <v>161.62864613449258</v>
      </c>
      <c r="R160" s="30">
        <f t="shared" si="425"/>
        <v>116.58097686375322</v>
      </c>
      <c r="S160" s="30">
        <f t="shared" si="426"/>
        <v>116.58097686375322</v>
      </c>
      <c r="T160" s="30">
        <f t="shared" si="427"/>
        <v>299.20522293710565</v>
      </c>
      <c r="U160" s="30">
        <f t="shared" si="428"/>
        <v>665.31308940577355</v>
      </c>
      <c r="V160" s="30">
        <f t="shared" si="429"/>
        <v>470.46008301217597</v>
      </c>
      <c r="W160" s="30">
        <f t="shared" si="430"/>
        <v>866.90601794920224</v>
      </c>
      <c r="X160" s="30">
        <f t="shared" si="431"/>
        <v>888.31731785981697</v>
      </c>
      <c r="Y160" s="30">
        <f t="shared" si="432"/>
        <v>610.33445960799122</v>
      </c>
      <c r="Z160" s="30">
        <f t="shared" si="433"/>
        <v>260.80741362839473</v>
      </c>
      <c r="AA160" s="30">
        <f t="shared" si="434"/>
        <v>318.87179124845954</v>
      </c>
      <c r="AB160" s="30">
        <f t="shared" si="435"/>
        <v>83.286700463111913</v>
      </c>
      <c r="AC160" s="30">
        <f t="shared" si="436"/>
        <v>18.817705907896276</v>
      </c>
      <c r="AD160" s="12" t="e">
        <f>VLOOKUP(A160,'PBT Tag Rates'!$B$5:$E$44,4,FALSE)</f>
        <v>#N/A</v>
      </c>
      <c r="BX160" s="16" t="s">
        <v>3273</v>
      </c>
      <c r="BY160" s="16">
        <f>SUM(BY90:BY159)</f>
        <v>10.146974962852159</v>
      </c>
      <c r="BZ160" s="16">
        <f t="shared" ref="BZ160:CK160" si="451">SUM(BZ90:BZ159)</f>
        <v>9.410891275611565</v>
      </c>
      <c r="CA160" s="16">
        <f t="shared" si="451"/>
        <v>6.9430013088807341</v>
      </c>
      <c r="CB160" s="16">
        <f t="shared" si="451"/>
        <v>12.608928182501314</v>
      </c>
      <c r="CC160" s="16">
        <f t="shared" si="451"/>
        <v>24.41573816136917</v>
      </c>
      <c r="CD160" s="16">
        <f t="shared" si="451"/>
        <v>47.84214874849539</v>
      </c>
      <c r="CE160" s="16">
        <f t="shared" si="451"/>
        <v>51.543556945116613</v>
      </c>
      <c r="CF160" s="16">
        <f t="shared" si="451"/>
        <v>44.861830428287092</v>
      </c>
      <c r="CG160" s="16">
        <f t="shared" si="451"/>
        <v>36.711535331449809</v>
      </c>
      <c r="CH160" s="16">
        <f t="shared" si="451"/>
        <v>25.814964151094678</v>
      </c>
      <c r="CI160" s="16">
        <f t="shared" si="451"/>
        <v>23.732071643770233</v>
      </c>
      <c r="CJ160" s="16">
        <f t="shared" si="451"/>
        <v>5.8352263402249127</v>
      </c>
      <c r="CK160" s="16">
        <f t="shared" si="451"/>
        <v>2.6230070212599199</v>
      </c>
      <c r="CL160" s="16" t="s">
        <v>3273</v>
      </c>
      <c r="CM160" s="16">
        <f>SUM(CM90:CM159)</f>
        <v>1.6567698544224521</v>
      </c>
      <c r="CN160" s="16">
        <f t="shared" ref="CN160:CY160" si="452">SUM(CN90:CN159)</f>
        <v>6.0165619509323109</v>
      </c>
      <c r="CO160" s="16">
        <f t="shared" si="452"/>
        <v>6.1265441107285312</v>
      </c>
      <c r="CP160" s="16">
        <f t="shared" si="452"/>
        <v>13.926088620138202</v>
      </c>
      <c r="CQ160" s="16">
        <f t="shared" si="452"/>
        <v>25.023334560298451</v>
      </c>
      <c r="CR160" s="16">
        <f t="shared" si="452"/>
        <v>40.138002904268646</v>
      </c>
      <c r="CS160" s="16">
        <f t="shared" si="452"/>
        <v>66.533580552055383</v>
      </c>
      <c r="CT160" s="16">
        <f t="shared" si="452"/>
        <v>80.388474616516817</v>
      </c>
      <c r="CU160" s="16">
        <f t="shared" si="452"/>
        <v>49.832620841808328</v>
      </c>
      <c r="CV160" s="16">
        <f t="shared" si="452"/>
        <v>42.452009210440416</v>
      </c>
      <c r="CW160" s="16">
        <f t="shared" si="452"/>
        <v>34.281545321990741</v>
      </c>
      <c r="CX160" s="16">
        <f t="shared" si="452"/>
        <v>13.339752745036543</v>
      </c>
      <c r="CY160" s="16">
        <f t="shared" si="452"/>
        <v>3.7587820509662979</v>
      </c>
    </row>
    <row r="161" spans="1:104" x14ac:dyDescent="0.25">
      <c r="A161" t="s">
        <v>11</v>
      </c>
      <c r="B161" t="s">
        <v>3100</v>
      </c>
      <c r="C161" t="s">
        <v>8</v>
      </c>
      <c r="D161" s="16">
        <f>SUMIFS('Individual Data'!$AB$6:$AB$5544,'Individual Data'!$V$6:$V$5544,'age-length prop'!$B161,'Individual Data'!$Y$6:$Y$5544,'age-length prop'!D$89,'Individual Data'!$R$6:$R$5544,'age-length prop'!$C161,'Individual Data'!$N$6:$N$5544,'age-length prop'!$B$88)</f>
        <v>11.658097686375321</v>
      </c>
      <c r="E161" s="16">
        <f>SUMIFS('Individual Data'!$AB$6:$AB$5544,'Individual Data'!$V$6:$V$5544,'age-length prop'!$B161,'Individual Data'!$Y$6:$Y$5544,'age-length prop'!E$89,'Individual Data'!$R$6:$R$5544,'age-length prop'!$C161,'Individual Data'!$N$6:$N$5544,'age-length prop'!$B$88)</f>
        <v>14.176441739278664</v>
      </c>
      <c r="F161" s="16">
        <f>SUMIFS('Individual Data'!$AB$6:$AB$5544,'Individual Data'!$V$6:$V$5544,'age-length prop'!$B161,'Individual Data'!$Y$6:$Y$5544,'age-length prop'!F$89,'Individual Data'!$R$6:$R$5544,'age-length prop'!$C161,'Individual Data'!$N$6:$N$5544,'age-length prop'!$B$88)</f>
        <v>11.658097686375321</v>
      </c>
      <c r="G161" s="16">
        <f>SUMIFS('Individual Data'!$AB$6:$AB$5544,'Individual Data'!$V$6:$V$5544,'age-length prop'!$B161,'Individual Data'!$Y$6:$Y$5544,'age-length prop'!G$89,'Individual Data'!$R$6:$R$5544,'age-length prop'!$C161,'Individual Data'!$N$6:$N$5544,'age-length prop'!$B$88)</f>
        <v>23.316195372750641</v>
      </c>
      <c r="H161" s="16">
        <f>SUMIFS('Individual Data'!$AB$6:$AB$5544,'Individual Data'!$V$6:$V$5544,'age-length prop'!$B161,'Individual Data'!$Y$6:$Y$5544,'age-length prop'!H$89,'Individual Data'!$R$6:$R$5544,'age-length prop'!$C161,'Individual Data'!$N$6:$N$5544,'age-length prop'!$B$88)</f>
        <v>46.632390745501283</v>
      </c>
      <c r="I161" s="16">
        <f>SUMIFS('Individual Data'!$AB$6:$AB$5544,'Individual Data'!$V$6:$V$5544,'age-length prop'!$B161,'Individual Data'!$Y$6:$Y$5544,'age-length prop'!I$89,'Individual Data'!$R$6:$R$5544,'age-length prop'!$C161,'Individual Data'!$N$6:$N$5544,'age-length prop'!$B$88)</f>
        <v>104.92287917737789</v>
      </c>
      <c r="J161" s="16">
        <f>SUMIFS('Individual Data'!$AB$6:$AB$5544,'Individual Data'!$V$6:$V$5544,'age-length prop'!$B161,'Individual Data'!$Y$6:$Y$5544,'age-length prop'!J$89,'Individual Data'!$R$6:$R$5544,'age-length prop'!$C161,'Individual Data'!$N$6:$N$5544,'age-length prop'!$B$88)</f>
        <v>46.632390745501283</v>
      </c>
      <c r="K161" s="16">
        <f>SUMIFS('Individual Data'!$AB$6:$AB$5544,'Individual Data'!$V$6:$V$5544,'age-length prop'!$B161,'Individual Data'!$Y$6:$Y$5544,'age-length prop'!K$89,'Individual Data'!$R$6:$R$5544,'age-length prop'!$C161,'Individual Data'!$N$6:$N$5544,'age-length prop'!$B$88)</f>
        <v>46.632390745501283</v>
      </c>
      <c r="L161" s="16">
        <f>SUMIFS('Individual Data'!$AB$6:$AB$5544,'Individual Data'!$V$6:$V$5544,'age-length prop'!$B161,'Individual Data'!$Y$6:$Y$5544,'age-length prop'!L$89,'Individual Data'!$R$6:$R$5544,'age-length prop'!$C161,'Individual Data'!$N$6:$N$5544,'age-length prop'!$B$88)</f>
        <v>10.073376211613372</v>
      </c>
      <c r="M161" s="16">
        <f>SUMIFS('Individual Data'!$AB$6:$AB$5544,'Individual Data'!$V$6:$V$5544,'age-length prop'!$B161,'Individual Data'!$Y$6:$Y$5544,'age-length prop'!M$89,'Individual Data'!$R$6:$R$5544,'age-length prop'!$C161,'Individual Data'!$N$6:$N$5544,'age-length prop'!$B$88)</f>
        <v>16.694785792182007</v>
      </c>
      <c r="N161" s="16">
        <f>SUMIFS('Individual Data'!$AB$6:$AB$5544,'Individual Data'!$V$6:$V$5544,'age-length prop'!$B161,'Individual Data'!$Y$6:$Y$5544,'age-length prop'!N$89,'Individual Data'!$R$6:$R$5544,'age-length prop'!$C161,'Individual Data'!$N$6:$N$5544,'age-length prop'!$B$88)</f>
        <v>25.834539425653986</v>
      </c>
      <c r="O161" s="16">
        <f>SUMIFS('Individual Data'!$AB$6:$AB$5544,'Individual Data'!$V$6:$V$5544,'age-length prop'!$B161,'Individual Data'!$Y$6:$Y$5544,'age-length prop'!O$89,'Individual Data'!$R$6:$R$5544,'age-length prop'!$C161,'Individual Data'!$N$6:$N$5544,'age-length prop'!$B$88)</f>
        <v>2.518344052903343</v>
      </c>
      <c r="P161" s="16">
        <f>SUMIFS('Individual Data'!$AB$6:$AB$5544,'Individual Data'!$V$6:$V$5544,'age-length prop'!$B161,'Individual Data'!$Y$6:$Y$5544,'age-length prop'!P$89,'Individual Data'!$R$6:$R$5544,'age-length prop'!$C161,'Individual Data'!$N$6:$N$5544,'age-length prop'!$B$88)</f>
        <v>0</v>
      </c>
      <c r="Q161" s="38">
        <f t="shared" si="424"/>
        <v>11.658097686375321</v>
      </c>
      <c r="R161" s="30">
        <f t="shared" si="425"/>
        <v>14.176441739278664</v>
      </c>
      <c r="S161" s="30">
        <f t="shared" si="426"/>
        <v>11.658097686375321</v>
      </c>
      <c r="T161" s="30">
        <f t="shared" si="427"/>
        <v>23.529791558662229</v>
      </c>
      <c r="U161" s="30">
        <f t="shared" si="428"/>
        <v>47.15854090595451</v>
      </c>
      <c r="V161" s="30">
        <f t="shared" si="429"/>
        <v>105.64201382514534</v>
      </c>
      <c r="W161" s="30">
        <f t="shared" si="430"/>
        <v>47.242565687204127</v>
      </c>
      <c r="X161" s="30">
        <f t="shared" si="431"/>
        <v>47.195241404423982</v>
      </c>
      <c r="Y161" s="30">
        <f t="shared" si="432"/>
        <v>10.158814189555626</v>
      </c>
      <c r="Z161" s="30">
        <f t="shared" si="433"/>
        <v>17.063221989521953</v>
      </c>
      <c r="AA161" s="30">
        <f t="shared" si="434"/>
        <v>26.358530721911585</v>
      </c>
      <c r="AB161" s="30">
        <f t="shared" si="435"/>
        <v>2.5411168917226949</v>
      </c>
      <c r="AC161" s="30">
        <f t="shared" si="436"/>
        <v>0</v>
      </c>
      <c r="AD161" s="12" t="e">
        <f>VLOOKUP(A161,'PBT Tag Rates'!$B$5:$E$44,4,FALSE)</f>
        <v>#N/A</v>
      </c>
      <c r="BX161" s="30" t="s">
        <v>3275</v>
      </c>
      <c r="BY161" s="30">
        <f>Q161-BY160</f>
        <v>1.5111227235231617</v>
      </c>
      <c r="BZ161" s="30">
        <f t="shared" ref="BY161:CK161" si="453">R161-BZ160</f>
        <v>4.7655504636670987</v>
      </c>
      <c r="CA161" s="30">
        <f t="shared" si="453"/>
        <v>4.7150963774945867</v>
      </c>
      <c r="CB161" s="30">
        <f t="shared" si="453"/>
        <v>10.920863376160915</v>
      </c>
      <c r="CC161" s="30">
        <f t="shared" si="453"/>
        <v>22.74280274458534</v>
      </c>
      <c r="CD161" s="30">
        <f t="shared" si="453"/>
        <v>57.799865076649951</v>
      </c>
      <c r="CE161" s="30">
        <f t="shared" si="453"/>
        <v>-4.3009912579124858</v>
      </c>
      <c r="CF161" s="30">
        <f t="shared" si="453"/>
        <v>2.3334109761368893</v>
      </c>
      <c r="CG161" s="30">
        <f t="shared" si="453"/>
        <v>-26.552721141894182</v>
      </c>
      <c r="CH161" s="30">
        <f t="shared" si="453"/>
        <v>-8.7517421615727251</v>
      </c>
      <c r="CI161" s="30">
        <f t="shared" si="453"/>
        <v>2.6264590781413517</v>
      </c>
      <c r="CJ161" s="30">
        <f t="shared" si="453"/>
        <v>-3.2941094485022178</v>
      </c>
      <c r="CK161" s="30">
        <f t="shared" si="453"/>
        <v>-2.6230070212599199</v>
      </c>
      <c r="CL161" s="30" t="s">
        <v>3274</v>
      </c>
      <c r="CM161" s="30">
        <f t="shared" ref="CM161:CY161" si="454">Q160-CM160</f>
        <v>159.97187628007012</v>
      </c>
      <c r="CN161" s="30">
        <f t="shared" si="454"/>
        <v>110.56441491282091</v>
      </c>
      <c r="CO161" s="30">
        <f t="shared" si="454"/>
        <v>110.45443275302469</v>
      </c>
      <c r="CP161" s="30">
        <f t="shared" si="454"/>
        <v>285.27913431696743</v>
      </c>
      <c r="CQ161" s="30">
        <f t="shared" si="454"/>
        <v>640.28975484547504</v>
      </c>
      <c r="CR161" s="30">
        <f t="shared" si="454"/>
        <v>430.32208010790731</v>
      </c>
      <c r="CS161" s="30">
        <f t="shared" si="454"/>
        <v>800.37243739714688</v>
      </c>
      <c r="CT161" s="30">
        <f t="shared" si="454"/>
        <v>807.92884324330021</v>
      </c>
      <c r="CU161" s="30">
        <f t="shared" si="454"/>
        <v>560.50183876618291</v>
      </c>
      <c r="CV161" s="30">
        <f t="shared" si="454"/>
        <v>218.3554044179543</v>
      </c>
      <c r="CW161" s="30">
        <f t="shared" si="454"/>
        <v>284.59024592646881</v>
      </c>
      <c r="CX161" s="30">
        <f t="shared" si="454"/>
        <v>69.946947718075364</v>
      </c>
      <c r="CY161" s="30">
        <f t="shared" si="454"/>
        <v>15.058923856929978</v>
      </c>
      <c r="CZ161" s="30">
        <f>SUM(CM161:CY161)</f>
        <v>4493.6363345423251</v>
      </c>
    </row>
    <row r="162" spans="1:104" x14ac:dyDescent="0.25">
      <c r="CL162" s="30" t="s">
        <v>17680</v>
      </c>
      <c r="CM162" s="183">
        <f>IFERROR(CM161/(CM161+CM160),0)</f>
        <v>0.98974952835375574</v>
      </c>
      <c r="CN162" s="183">
        <f t="shared" ref="CN162" si="455">IFERROR(CN161/(CN161+CN160),0)</f>
        <v>0.94839156341978681</v>
      </c>
      <c r="CO162" s="183">
        <f t="shared" ref="CO162" si="456">IFERROR(CO161/(CO161+CO160),0)</f>
        <v>0.94744816628283579</v>
      </c>
      <c r="CP162" s="183">
        <f t="shared" ref="CP162" si="457">IFERROR(CP161/(CP161+CP160),0)</f>
        <v>0.95345639864359744</v>
      </c>
      <c r="CQ162" s="183">
        <f t="shared" ref="CQ162" si="458">IFERROR(CQ161/(CQ161+CQ160),0)</f>
        <v>0.96238863332352564</v>
      </c>
      <c r="CR162" s="183">
        <f t="shared" ref="CR162" si="459">IFERROR(CR161/(CR161+CR160),0)</f>
        <v>0.91468351013484417</v>
      </c>
      <c r="CS162" s="183">
        <f t="shared" ref="CS162" si="460">IFERROR(CS161/(CS161+CS160),0)</f>
        <v>0.923251679911681</v>
      </c>
      <c r="CT162" s="183">
        <f t="shared" ref="CT162" si="461">IFERROR(CT161/(CT161+CT160),0)</f>
        <v>0.90950477605210589</v>
      </c>
      <c r="CU162" s="183">
        <f t="shared" ref="CU162" si="462">IFERROR(CU161/(CU161+CU160),0)</f>
        <v>0.91835194612177873</v>
      </c>
      <c r="CV162" s="183">
        <f t="shared" ref="CV162" si="463">IFERROR(CV161/(CV161+CV160),0)</f>
        <v>0.83722851808604193</v>
      </c>
      <c r="CW162" s="183">
        <f t="shared" ref="CW162" si="464">IFERROR(CW161/(CW161+CW160),0)</f>
        <v>0.89249113197573782</v>
      </c>
      <c r="CX162" s="183">
        <f t="shared" ref="CX162" si="465">IFERROR(CX161/(CX161+CX160),0)</f>
        <v>0.83983333868599119</v>
      </c>
      <c r="CY162" s="183">
        <f t="shared" ref="CY162" si="466">IFERROR(CY161/(CY161+CY160),0)</f>
        <v>0.8002529070565908</v>
      </c>
    </row>
    <row r="163" spans="1:104" x14ac:dyDescent="0.25">
      <c r="CD163" s="30">
        <f>SUM(BY161:CK161)</f>
        <v>61.892599785217769</v>
      </c>
    </row>
  </sheetData>
  <mergeCells count="52">
    <mergeCell ref="BY87:CK87"/>
    <mergeCell ref="CM87:CY87"/>
    <mergeCell ref="CH83:CI83"/>
    <mergeCell ref="CP83:CQ83"/>
    <mergeCell ref="CR83:CS83"/>
    <mergeCell ref="CM85:CY86"/>
    <mergeCell ref="T84:U84"/>
    <mergeCell ref="AJ83:AK83"/>
    <mergeCell ref="CB83:CC83"/>
    <mergeCell ref="CD83:CE83"/>
    <mergeCell ref="D84:P84"/>
    <mergeCell ref="BW84:BX86"/>
    <mergeCell ref="Q85:AC86"/>
    <mergeCell ref="BY85:CK86"/>
    <mergeCell ref="V84:W84"/>
    <mergeCell ref="G83:H83"/>
    <mergeCell ref="I83:J83"/>
    <mergeCell ref="AP83:AQ83"/>
    <mergeCell ref="AP84:AQ84"/>
    <mergeCell ref="AS85:AT85"/>
    <mergeCell ref="BH83:BH86"/>
    <mergeCell ref="AS86:AT86"/>
    <mergeCell ref="V83:W83"/>
    <mergeCell ref="AS3:AT3"/>
    <mergeCell ref="T3:U3"/>
    <mergeCell ref="T83:U83"/>
    <mergeCell ref="V3:W3"/>
    <mergeCell ref="AS4:AT4"/>
    <mergeCell ref="CP1:CQ1"/>
    <mergeCell ref="CR1:CS1"/>
    <mergeCell ref="CH1:CI1"/>
    <mergeCell ref="CM3:CY4"/>
    <mergeCell ref="V82:W82"/>
    <mergeCell ref="BW2:BX4"/>
    <mergeCell ref="BI3:BV4"/>
    <mergeCell ref="BY5:CK5"/>
    <mergeCell ref="CM5:CY5"/>
    <mergeCell ref="AJ1:AK1"/>
    <mergeCell ref="BD2:BF4"/>
    <mergeCell ref="AZ1:BB1"/>
    <mergeCell ref="AJ2:AK2"/>
    <mergeCell ref="CB1:CC1"/>
    <mergeCell ref="BY3:CK4"/>
    <mergeCell ref="CD1:CE1"/>
    <mergeCell ref="D2:P2"/>
    <mergeCell ref="I1:J1"/>
    <mergeCell ref="V1:W1"/>
    <mergeCell ref="T1:U1"/>
    <mergeCell ref="G1:H1"/>
    <mergeCell ref="P1:Q1"/>
    <mergeCell ref="T2:U2"/>
    <mergeCell ref="V2:W2"/>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CEE3-B33F-4B12-A387-B7BBA9433EC8}">
  <sheetPr>
    <tabColor theme="8" tint="0.39997558519241921"/>
  </sheetPr>
  <dimension ref="B2:BM68"/>
  <sheetViews>
    <sheetView workbookViewId="0">
      <selection activeCell="E21" sqref="E21"/>
    </sheetView>
  </sheetViews>
  <sheetFormatPr defaultRowHeight="15" x14ac:dyDescent="0.25"/>
  <cols>
    <col min="2" max="2" width="4" bestFit="1" customWidth="1"/>
    <col min="3" max="3" width="4.140625" bestFit="1" customWidth="1"/>
    <col min="4" max="4" width="5" bestFit="1" customWidth="1"/>
    <col min="5" max="5" width="6.85546875" customWidth="1"/>
    <col min="6" max="15" width="5.85546875" customWidth="1"/>
    <col min="16" max="16" width="3.42578125" customWidth="1"/>
    <col min="17" max="27" width="5.85546875" customWidth="1"/>
    <col min="28" max="28" width="13" customWidth="1"/>
    <col min="29" max="29" width="10" customWidth="1"/>
    <col min="30" max="30" width="6.85546875" customWidth="1"/>
    <col min="31" max="31" width="6.5703125" customWidth="1"/>
    <col min="32" max="32" width="3.85546875" customWidth="1"/>
    <col min="33" max="42" width="5" customWidth="1"/>
    <col min="43" max="52" width="5.42578125" customWidth="1"/>
    <col min="54" max="54" width="7.28515625" bestFit="1" customWidth="1"/>
    <col min="55" max="56" width="5.28515625" customWidth="1"/>
  </cols>
  <sheetData>
    <row r="2" spans="2:65" ht="15" customHeight="1" x14ac:dyDescent="0.25">
      <c r="AC2" t="s">
        <v>3206</v>
      </c>
      <c r="AD2" s="30">
        <f>SUM(AD6:AD18)</f>
        <v>3403.7336663564461</v>
      </c>
      <c r="AE2" s="30">
        <f>SUM(AE6:AE18)</f>
        <v>4493.6363345423251</v>
      </c>
    </row>
    <row r="3" spans="2:65" ht="15" customHeight="1" x14ac:dyDescent="0.25">
      <c r="E3" s="241" t="s">
        <v>23451</v>
      </c>
      <c r="F3" s="241"/>
      <c r="G3" s="241"/>
      <c r="H3" s="241"/>
      <c r="I3" s="241"/>
      <c r="J3" s="241"/>
      <c r="K3" s="241"/>
      <c r="L3" s="241"/>
      <c r="M3" s="241"/>
      <c r="N3" s="241"/>
      <c r="O3" s="241"/>
      <c r="AD3" s="25">
        <f>'age-length prop'!CZ79</f>
        <v>3403.7336663564461</v>
      </c>
      <c r="AE3" s="167">
        <f>'age-length prop'!CZ161</f>
        <v>4493.6363345423251</v>
      </c>
      <c r="AF3" s="30"/>
      <c r="AG3" s="243" t="s">
        <v>3119</v>
      </c>
      <c r="AH3" s="243"/>
      <c r="AI3" s="243"/>
      <c r="AJ3" s="243"/>
      <c r="AK3" s="243"/>
      <c r="AL3" s="243"/>
      <c r="AM3" s="243"/>
      <c r="AN3" s="243"/>
      <c r="AO3" s="243"/>
      <c r="AP3" s="243"/>
      <c r="AQ3" s="243" t="s">
        <v>3119</v>
      </c>
      <c r="AR3" s="243"/>
      <c r="AS3" s="243"/>
      <c r="AT3" s="243"/>
      <c r="AU3" s="243"/>
      <c r="AV3" s="243"/>
      <c r="AW3" s="243"/>
      <c r="AX3" s="243"/>
      <c r="AY3" s="243"/>
      <c r="AZ3" s="243"/>
      <c r="BB3" s="241" t="s">
        <v>3109</v>
      </c>
      <c r="BC3" s="241"/>
      <c r="BD3" s="241"/>
    </row>
    <row r="4" spans="2:65" ht="17.25" customHeight="1" x14ac:dyDescent="0.25">
      <c r="Q4" s="241" t="s">
        <v>3085</v>
      </c>
      <c r="R4" s="241"/>
      <c r="S4" s="241"/>
      <c r="T4" s="241"/>
      <c r="U4" s="241"/>
      <c r="V4" s="241"/>
      <c r="W4" s="241"/>
      <c r="X4" s="241"/>
      <c r="Y4" s="241"/>
      <c r="Z4" s="241"/>
      <c r="AD4" s="240" t="s">
        <v>3118</v>
      </c>
      <c r="AE4" s="240"/>
      <c r="AG4" s="256" t="s">
        <v>3113</v>
      </c>
      <c r="AH4" s="257"/>
      <c r="AI4" s="257"/>
      <c r="AJ4" s="257"/>
      <c r="AK4" s="257"/>
      <c r="AL4" s="257"/>
      <c r="AM4" s="257"/>
      <c r="AN4" s="257"/>
      <c r="AO4" s="257"/>
      <c r="AP4" s="258"/>
      <c r="AQ4" s="256" t="s">
        <v>3114</v>
      </c>
      <c r="AR4" s="257"/>
      <c r="AS4" s="257"/>
      <c r="AT4" s="257"/>
      <c r="AU4" s="257"/>
      <c r="AV4" s="257"/>
      <c r="AW4" s="257"/>
      <c r="AX4" s="257"/>
      <c r="AY4" s="257"/>
      <c r="AZ4" s="258"/>
      <c r="BB4" t="s">
        <v>3209</v>
      </c>
      <c r="BD4" s="16">
        <f>SUM(BB6:BD10)</f>
        <v>7897.3700008987707</v>
      </c>
    </row>
    <row r="5" spans="2:65" x14ac:dyDescent="0.25">
      <c r="B5" t="s">
        <v>3087</v>
      </c>
      <c r="C5" t="s">
        <v>3088</v>
      </c>
      <c r="D5" t="s">
        <v>3089</v>
      </c>
      <c r="E5" t="s">
        <v>3075</v>
      </c>
      <c r="F5">
        <v>0.1</v>
      </c>
      <c r="G5">
        <v>0.2</v>
      </c>
      <c r="H5">
        <v>0.3</v>
      </c>
      <c r="I5">
        <v>0.4</v>
      </c>
      <c r="J5">
        <v>0.5</v>
      </c>
      <c r="K5">
        <v>1</v>
      </c>
      <c r="L5">
        <v>1.1000000000000001</v>
      </c>
      <c r="M5">
        <v>1.2</v>
      </c>
      <c r="N5">
        <v>1.3</v>
      </c>
      <c r="O5">
        <v>1.4</v>
      </c>
      <c r="Q5">
        <v>0.1</v>
      </c>
      <c r="R5">
        <v>0.2</v>
      </c>
      <c r="S5">
        <v>0.3</v>
      </c>
      <c r="T5">
        <v>0.4</v>
      </c>
      <c r="U5">
        <v>0.5</v>
      </c>
      <c r="V5">
        <v>1</v>
      </c>
      <c r="W5">
        <v>1.1000000000000001</v>
      </c>
      <c r="X5">
        <v>1.2</v>
      </c>
      <c r="Y5">
        <v>1.3</v>
      </c>
      <c r="Z5">
        <v>1.4</v>
      </c>
      <c r="AB5" t="s">
        <v>3101</v>
      </c>
      <c r="AC5" t="s">
        <v>3075</v>
      </c>
      <c r="AD5" t="s">
        <v>14</v>
      </c>
      <c r="AE5" t="s">
        <v>6</v>
      </c>
      <c r="AG5" s="39">
        <v>0.1</v>
      </c>
      <c r="AH5">
        <v>0.2</v>
      </c>
      <c r="AI5">
        <v>0.3</v>
      </c>
      <c r="AJ5">
        <v>0.4</v>
      </c>
      <c r="AK5">
        <v>0.5</v>
      </c>
      <c r="AL5">
        <v>1</v>
      </c>
      <c r="AM5">
        <v>1.1000000000000001</v>
      </c>
      <c r="AN5">
        <v>1.2</v>
      </c>
      <c r="AO5">
        <v>1.3</v>
      </c>
      <c r="AP5" s="132">
        <v>1.4</v>
      </c>
      <c r="AQ5" s="39">
        <v>0.1</v>
      </c>
      <c r="AR5">
        <v>0.2</v>
      </c>
      <c r="AS5">
        <v>0.3</v>
      </c>
      <c r="AT5">
        <v>0.4</v>
      </c>
      <c r="AU5">
        <v>0.5</v>
      </c>
      <c r="AV5">
        <v>1</v>
      </c>
      <c r="AW5">
        <v>1.1000000000000001</v>
      </c>
      <c r="AX5">
        <v>1.2</v>
      </c>
      <c r="AY5">
        <v>1.3</v>
      </c>
      <c r="AZ5" s="132">
        <v>1.4</v>
      </c>
      <c r="BB5" t="s">
        <v>3208</v>
      </c>
      <c r="BC5" t="s">
        <v>3086</v>
      </c>
      <c r="BD5" t="s">
        <v>3083</v>
      </c>
      <c r="BG5" t="s">
        <v>3085</v>
      </c>
      <c r="BH5" t="s">
        <v>3225</v>
      </c>
      <c r="BI5" t="s">
        <v>3083</v>
      </c>
    </row>
    <row r="6" spans="2:65" x14ac:dyDescent="0.25">
      <c r="B6" t="s">
        <v>3090</v>
      </c>
      <c r="C6" t="s">
        <v>3091</v>
      </c>
      <c r="D6" t="s">
        <v>3092</v>
      </c>
      <c r="E6">
        <v>42</v>
      </c>
      <c r="Q6" s="144" t="str">
        <f>IFERROR(F6/SUM($F6:$O6),"0")</f>
        <v>0</v>
      </c>
      <c r="R6" s="144" t="str">
        <f t="shared" ref="R6:Z6" si="0">IFERROR(G6/SUM($F6:$O6),"0")</f>
        <v>0</v>
      </c>
      <c r="S6" s="144" t="str">
        <f t="shared" si="0"/>
        <v>0</v>
      </c>
      <c r="T6" s="144" t="str">
        <f t="shared" si="0"/>
        <v>0</v>
      </c>
      <c r="U6" s="144" t="str">
        <f t="shared" si="0"/>
        <v>0</v>
      </c>
      <c r="V6" s="144" t="str">
        <f t="shared" si="0"/>
        <v>0</v>
      </c>
      <c r="W6" s="144" t="str">
        <f t="shared" si="0"/>
        <v>0</v>
      </c>
      <c r="X6" s="144" t="str">
        <f t="shared" si="0"/>
        <v>0</v>
      </c>
      <c r="Y6" s="144" t="str">
        <f t="shared" si="0"/>
        <v>0</v>
      </c>
      <c r="Z6" s="144" t="str">
        <f t="shared" si="0"/>
        <v>0</v>
      </c>
      <c r="AB6" t="s">
        <v>11</v>
      </c>
      <c r="AC6" s="16">
        <v>42</v>
      </c>
      <c r="AD6" s="30">
        <f>'age-length prop'!CM79</f>
        <v>0</v>
      </c>
      <c r="AE6" s="30">
        <f>'age-length prop'!CM161</f>
        <v>159.97187628007012</v>
      </c>
      <c r="AG6" s="45">
        <f>IFERROR(Q6*$AD6,0)</f>
        <v>0</v>
      </c>
      <c r="AH6" s="16">
        <f>IFERROR(R6*$AD6,0)</f>
        <v>0</v>
      </c>
      <c r="AI6" s="16">
        <f t="shared" ref="AI6:AP6" si="1">IFERROR(S6*$AD6,0)</f>
        <v>0</v>
      </c>
      <c r="AJ6" s="16">
        <f t="shared" si="1"/>
        <v>0</v>
      </c>
      <c r="AK6" s="16">
        <f t="shared" si="1"/>
        <v>0</v>
      </c>
      <c r="AL6" s="16">
        <f t="shared" si="1"/>
        <v>0</v>
      </c>
      <c r="AM6" s="16">
        <f t="shared" si="1"/>
        <v>0</v>
      </c>
      <c r="AN6" s="16">
        <f t="shared" si="1"/>
        <v>0</v>
      </c>
      <c r="AO6" s="16">
        <f t="shared" si="1"/>
        <v>0</v>
      </c>
      <c r="AP6" s="46">
        <f t="shared" si="1"/>
        <v>0</v>
      </c>
      <c r="AQ6" s="45">
        <f t="shared" ref="AQ6:AQ18" si="2">IFERROR($AE6*Q21,0)</f>
        <v>127.9775010240561</v>
      </c>
      <c r="AR6" s="16">
        <f t="shared" ref="AR6:AR18" si="3">IFERROR($AE6*R21,0)</f>
        <v>0</v>
      </c>
      <c r="AS6" s="16">
        <f t="shared" ref="AS6:AS18" si="4">IFERROR($AE6*S21,0)</f>
        <v>0</v>
      </c>
      <c r="AT6" s="16">
        <f t="shared" ref="AT6:AT18" si="5">IFERROR($AE6*T21,0)</f>
        <v>0</v>
      </c>
      <c r="AU6" s="16">
        <f t="shared" ref="AU6:AU18" si="6">IFERROR($AE6*U21,0)</f>
        <v>0</v>
      </c>
      <c r="AV6" s="16">
        <f t="shared" ref="AV6:AV18" si="7">IFERROR($AE6*V21,0)</f>
        <v>21.329583504009349</v>
      </c>
      <c r="AW6" s="16">
        <f t="shared" ref="AW6:AW18" si="8">IFERROR($AE6*W21,0)</f>
        <v>10.664791752004675</v>
      </c>
      <c r="AX6" s="16">
        <f t="shared" ref="AX6:AX18" si="9">IFERROR($AE6*X21,0)</f>
        <v>0</v>
      </c>
      <c r="AY6" s="16">
        <f t="shared" ref="AY6:AY18" si="10">IFERROR($AE6*Y21,0)</f>
        <v>0</v>
      </c>
      <c r="AZ6" s="16">
        <f t="shared" ref="AZ6:AZ18" si="11">IFERROR($AE6*Z21,0)</f>
        <v>0</v>
      </c>
      <c r="BA6">
        <v>2</v>
      </c>
      <c r="BB6" s="16">
        <f>SUM(AG6:AG18)+SUM(AL6:AL18)</f>
        <v>0</v>
      </c>
      <c r="BC6" s="16">
        <f>SUM(AQ9:AQ18)+SUM(AV9:AV18)</f>
        <v>78.079880687354475</v>
      </c>
      <c r="BD6" s="16">
        <f>SUM(AQ6:AQ8)+SUM(AV6:AV8)</f>
        <v>236.82349856407416</v>
      </c>
      <c r="BF6" t="s">
        <v>3242</v>
      </c>
      <c r="BG6" s="16">
        <f>SUM(AG6:AG18)</f>
        <v>0</v>
      </c>
      <c r="BH6" s="16">
        <f>SUM(AQ9:AQ18)</f>
        <v>78.079880687354475</v>
      </c>
      <c r="BI6" s="16">
        <f>SUM(AQ6:AQ8)</f>
        <v>215.49391506006481</v>
      </c>
    </row>
    <row r="7" spans="2:65" x14ac:dyDescent="0.25">
      <c r="B7" t="s">
        <v>3090</v>
      </c>
      <c r="C7" t="s">
        <v>3091</v>
      </c>
      <c r="D7" t="s">
        <v>3092</v>
      </c>
      <c r="E7">
        <v>47</v>
      </c>
      <c r="Q7" s="144" t="str">
        <f>IFERROR(F7/SUM($F7:$O7),"0")</f>
        <v>0</v>
      </c>
      <c r="R7" s="144" t="str">
        <f t="shared" ref="R7" si="12">IFERROR(G7/SUM($F7:$O7),"0")</f>
        <v>0</v>
      </c>
      <c r="S7" s="144" t="str">
        <f t="shared" ref="S7" si="13">IFERROR(H7/SUM($F7:$O7),"0")</f>
        <v>0</v>
      </c>
      <c r="T7" s="144" t="str">
        <f t="shared" ref="T7" si="14">IFERROR(I7/SUM($F7:$O7),"0")</f>
        <v>0</v>
      </c>
      <c r="U7" s="144" t="str">
        <f t="shared" ref="U7" si="15">IFERROR(J7/SUM($F7:$O7),"0")</f>
        <v>0</v>
      </c>
      <c r="V7" s="144" t="str">
        <f t="shared" ref="V7" si="16">IFERROR(K7/SUM($F7:$O7),"0")</f>
        <v>0</v>
      </c>
      <c r="W7" s="144" t="str">
        <f t="shared" ref="W7" si="17">IFERROR(L7/SUM($F7:$O7),"0")</f>
        <v>0</v>
      </c>
      <c r="X7" s="144" t="str">
        <f t="shared" ref="X7" si="18">IFERROR(M7/SUM($F7:$O7),"0")</f>
        <v>0</v>
      </c>
      <c r="Y7" s="144" t="str">
        <f t="shared" ref="Y7" si="19">IFERROR(N7/SUM($F7:$O7),"0")</f>
        <v>0</v>
      </c>
      <c r="Z7" s="144" t="str">
        <f t="shared" ref="Z7" si="20">IFERROR(O7/SUM($F7:$O7),"0")</f>
        <v>0</v>
      </c>
      <c r="AB7" t="s">
        <v>11</v>
      </c>
      <c r="AC7" s="16">
        <v>47</v>
      </c>
      <c r="AD7" s="30">
        <f>'age-length prop'!CN79</f>
        <v>0</v>
      </c>
      <c r="AE7" s="30">
        <f>'age-length prop'!CN161</f>
        <v>110.56441491282091</v>
      </c>
      <c r="AG7" s="45">
        <f t="shared" ref="AG7:AG18" si="21">IFERROR(Q7*$AD7,0)</f>
        <v>0</v>
      </c>
      <c r="AH7" s="16">
        <f t="shared" ref="AH7:AH18" si="22">IFERROR(R7*$AD7,0)</f>
        <v>0</v>
      </c>
      <c r="AI7" s="16">
        <f t="shared" ref="AI7:AI18" si="23">IFERROR(S7*$AD7,0)</f>
        <v>0</v>
      </c>
      <c r="AJ7" s="16">
        <f t="shared" ref="AJ7:AJ18" si="24">IFERROR(T7*$AD7,0)</f>
        <v>0</v>
      </c>
      <c r="AK7" s="16">
        <f t="shared" ref="AK7:AK18" si="25">IFERROR(U7*$AD7,0)</f>
        <v>0</v>
      </c>
      <c r="AL7" s="16">
        <f t="shared" ref="AL7:AL18" si="26">IFERROR(V7*$AD7,0)</f>
        <v>0</v>
      </c>
      <c r="AM7" s="16">
        <f t="shared" ref="AM7:AM18" si="27">IFERROR(W7*$AD7,0)</f>
        <v>0</v>
      </c>
      <c r="AN7" s="16">
        <f t="shared" ref="AN7:AN18" si="28">IFERROR(X7*$AD7,0)</f>
        <v>0</v>
      </c>
      <c r="AO7" s="16">
        <f t="shared" ref="AO7:AO18" si="29">IFERROR(Y7*$AD7,0)</f>
        <v>0</v>
      </c>
      <c r="AP7" s="46">
        <f t="shared" ref="AP7:AP18" si="30">IFERROR(Z7*$AD7,0)</f>
        <v>0</v>
      </c>
      <c r="AQ7" s="45">
        <f t="shared" si="2"/>
        <v>73.709609941880601</v>
      </c>
      <c r="AR7" s="16">
        <f t="shared" si="3"/>
        <v>24.569869980626866</v>
      </c>
      <c r="AS7" s="16">
        <f t="shared" si="4"/>
        <v>12.284934990313433</v>
      </c>
      <c r="AT7" s="16">
        <f t="shared" si="5"/>
        <v>0</v>
      </c>
      <c r="AU7" s="16">
        <f t="shared" si="6"/>
        <v>0</v>
      </c>
      <c r="AV7" s="16">
        <f t="shared" si="7"/>
        <v>0</v>
      </c>
      <c r="AW7" s="16">
        <f t="shared" si="8"/>
        <v>0</v>
      </c>
      <c r="AX7" s="16">
        <f t="shared" si="9"/>
        <v>0</v>
      </c>
      <c r="AY7" s="16">
        <f t="shared" si="10"/>
        <v>0</v>
      </c>
      <c r="AZ7" s="46">
        <f t="shared" si="11"/>
        <v>0</v>
      </c>
      <c r="BA7">
        <v>3</v>
      </c>
      <c r="BB7" s="16">
        <f>SUM(AH6:AH18)+SUM(AM6:AM18)</f>
        <v>138.29982948428653</v>
      </c>
      <c r="BC7" s="16">
        <f>SUM(AR9:AR18)+SUM(AW9:AW18)</f>
        <v>1028.1679160349993</v>
      </c>
      <c r="BD7" s="16">
        <f>SUM(AR6:AR8)+SUM(AW6:AW8)</f>
        <v>131.88229039152816</v>
      </c>
      <c r="BF7" t="s">
        <v>3243</v>
      </c>
      <c r="BG7" s="16">
        <f>SUM(AH6:AH18)</f>
        <v>138.29982948428653</v>
      </c>
      <c r="BH7" s="16">
        <f>SUM(AR9:AR18)</f>
        <v>1002.1412891392146</v>
      </c>
      <c r="BI7" s="16">
        <f>SUM(AR6:AR8)</f>
        <v>107.41069454539539</v>
      </c>
    </row>
    <row r="8" spans="2:65" x14ac:dyDescent="0.25">
      <c r="B8" t="s">
        <v>3090</v>
      </c>
      <c r="C8" t="s">
        <v>3091</v>
      </c>
      <c r="D8" t="s">
        <v>3092</v>
      </c>
      <c r="E8">
        <v>52</v>
      </c>
      <c r="Q8" s="144" t="str">
        <f t="shared" ref="Q8:Q17" si="31">IFERROR(F8/SUM($F8:$O8),"")</f>
        <v/>
      </c>
      <c r="R8" s="144" t="str">
        <f t="shared" ref="R8:Z17" si="32">IFERROR(G8/SUM($F8:$O8),"")</f>
        <v/>
      </c>
      <c r="S8" s="144" t="str">
        <f t="shared" si="32"/>
        <v/>
      </c>
      <c r="T8" s="144" t="str">
        <f t="shared" si="32"/>
        <v/>
      </c>
      <c r="U8" s="144" t="str">
        <f t="shared" si="32"/>
        <v/>
      </c>
      <c r="V8" s="144" t="str">
        <f t="shared" si="32"/>
        <v/>
      </c>
      <c r="W8" s="144" t="str">
        <f t="shared" si="32"/>
        <v/>
      </c>
      <c r="X8" s="144" t="str">
        <f t="shared" si="32"/>
        <v/>
      </c>
      <c r="Y8" s="144" t="str">
        <f t="shared" si="32"/>
        <v/>
      </c>
      <c r="Z8" s="144" t="str">
        <f t="shared" si="32"/>
        <v/>
      </c>
      <c r="AB8" t="s">
        <v>11</v>
      </c>
      <c r="AC8" s="16">
        <v>52</v>
      </c>
      <c r="AD8" s="30">
        <f>'age-length prop'!CO79</f>
        <v>0</v>
      </c>
      <c r="AE8" s="30">
        <f>'age-length prop'!CO161</f>
        <v>110.45443275302469</v>
      </c>
      <c r="AG8" s="45">
        <f t="shared" si="21"/>
        <v>0</v>
      </c>
      <c r="AH8" s="16">
        <f>IFERROR(R8*$AD8,0)</f>
        <v>0</v>
      </c>
      <c r="AI8" s="16">
        <f t="shared" si="23"/>
        <v>0</v>
      </c>
      <c r="AJ8" s="16">
        <f t="shared" si="24"/>
        <v>0</v>
      </c>
      <c r="AK8" s="16">
        <f t="shared" si="25"/>
        <v>0</v>
      </c>
      <c r="AL8" s="16">
        <f t="shared" si="26"/>
        <v>0</v>
      </c>
      <c r="AM8" s="16">
        <f t="shared" si="27"/>
        <v>0</v>
      </c>
      <c r="AN8" s="16">
        <f t="shared" si="28"/>
        <v>0</v>
      </c>
      <c r="AO8" s="16">
        <f t="shared" si="29"/>
        <v>0</v>
      </c>
      <c r="AP8" s="46">
        <f t="shared" si="30"/>
        <v>0</v>
      </c>
      <c r="AQ8" s="45">
        <f t="shared" si="2"/>
        <v>13.806804094128086</v>
      </c>
      <c r="AR8" s="16">
        <f t="shared" si="3"/>
        <v>82.840824564768525</v>
      </c>
      <c r="AS8" s="16">
        <f t="shared" si="4"/>
        <v>0</v>
      </c>
      <c r="AT8" s="16">
        <f t="shared" si="5"/>
        <v>0</v>
      </c>
      <c r="AU8" s="16">
        <f t="shared" si="6"/>
        <v>0</v>
      </c>
      <c r="AV8" s="16">
        <f t="shared" si="7"/>
        <v>0</v>
      </c>
      <c r="AW8" s="16">
        <f t="shared" si="8"/>
        <v>13.806804094128086</v>
      </c>
      <c r="AX8" s="16">
        <f t="shared" si="9"/>
        <v>0</v>
      </c>
      <c r="AY8" s="16">
        <f t="shared" si="10"/>
        <v>0</v>
      </c>
      <c r="AZ8" s="46">
        <f t="shared" si="11"/>
        <v>0</v>
      </c>
      <c r="BA8">
        <v>4</v>
      </c>
      <c r="BB8" s="16">
        <f>SUM(AI6:AI18)+SUM(AN6:AN18)</f>
        <v>2813.2830835691561</v>
      </c>
      <c r="BC8" s="16">
        <f>SUM(AS9:AS18)+SUM(AX9:AX18)</f>
        <v>2898.247768003826</v>
      </c>
      <c r="BD8" s="16">
        <f>SUM(AS6:AS8)+SUM(AX6:AX8)</f>
        <v>12.284934990313433</v>
      </c>
      <c r="BF8" t="s">
        <v>3244</v>
      </c>
      <c r="BG8" s="16">
        <f>SUM(AI6:AI18)</f>
        <v>2707.3349380606064</v>
      </c>
      <c r="BH8" s="16">
        <f>SUM(AS9:AS18)</f>
        <v>2583.6613622460955</v>
      </c>
      <c r="BI8" s="16">
        <f>SUM(AS6:AS8)</f>
        <v>12.284934990313433</v>
      </c>
    </row>
    <row r="9" spans="2:65" x14ac:dyDescent="0.25">
      <c r="B9" t="s">
        <v>3090</v>
      </c>
      <c r="C9" t="s">
        <v>3091</v>
      </c>
      <c r="D9" t="s">
        <v>3092</v>
      </c>
      <c r="E9">
        <v>57</v>
      </c>
      <c r="G9">
        <v>1</v>
      </c>
      <c r="Q9" s="144">
        <f t="shared" si="31"/>
        <v>0</v>
      </c>
      <c r="R9" s="144">
        <f t="shared" si="32"/>
        <v>1</v>
      </c>
      <c r="S9" s="144">
        <f t="shared" si="32"/>
        <v>0</v>
      </c>
      <c r="T9" s="144">
        <f t="shared" si="32"/>
        <v>0</v>
      </c>
      <c r="U9" s="144">
        <f t="shared" si="32"/>
        <v>0</v>
      </c>
      <c r="V9" s="144">
        <f t="shared" si="32"/>
        <v>0</v>
      </c>
      <c r="W9" s="144">
        <f t="shared" si="32"/>
        <v>0</v>
      </c>
      <c r="X9" s="144">
        <f t="shared" si="32"/>
        <v>0</v>
      </c>
      <c r="Y9" s="144">
        <f t="shared" si="32"/>
        <v>0</v>
      </c>
      <c r="Z9" s="144">
        <f t="shared" si="32"/>
        <v>0</v>
      </c>
      <c r="AB9" t="s">
        <v>11</v>
      </c>
      <c r="AC9" s="16">
        <v>57</v>
      </c>
      <c r="AD9" s="30">
        <f>'age-length prop'!CP79</f>
        <v>11.317177792122337</v>
      </c>
      <c r="AE9" s="30">
        <f>'age-length prop'!CP161</f>
        <v>285.27913431696743</v>
      </c>
      <c r="AG9" s="45">
        <f t="shared" si="21"/>
        <v>0</v>
      </c>
      <c r="AH9" s="16">
        <f t="shared" si="22"/>
        <v>11.317177792122337</v>
      </c>
      <c r="AI9" s="16">
        <f t="shared" si="23"/>
        <v>0</v>
      </c>
      <c r="AJ9" s="16">
        <f t="shared" si="24"/>
        <v>0</v>
      </c>
      <c r="AK9" s="16">
        <f t="shared" si="25"/>
        <v>0</v>
      </c>
      <c r="AL9" s="16">
        <f t="shared" si="26"/>
        <v>0</v>
      </c>
      <c r="AM9" s="16">
        <f t="shared" si="27"/>
        <v>0</v>
      </c>
      <c r="AN9" s="16">
        <f t="shared" si="28"/>
        <v>0</v>
      </c>
      <c r="AO9" s="16">
        <f t="shared" si="29"/>
        <v>0</v>
      </c>
      <c r="AP9" s="46">
        <f t="shared" si="30"/>
        <v>0</v>
      </c>
      <c r="AQ9" s="45">
        <f t="shared" si="2"/>
        <v>37.210321867430537</v>
      </c>
      <c r="AR9" s="16">
        <f t="shared" si="3"/>
        <v>210.85849058210636</v>
      </c>
      <c r="AS9" s="16">
        <f t="shared" si="4"/>
        <v>12.403440622476845</v>
      </c>
      <c r="AT9" s="16">
        <f t="shared" si="5"/>
        <v>0</v>
      </c>
      <c r="AU9" s="16">
        <f t="shared" si="6"/>
        <v>0</v>
      </c>
      <c r="AV9" s="16">
        <f t="shared" si="7"/>
        <v>0</v>
      </c>
      <c r="AW9" s="16">
        <f t="shared" si="8"/>
        <v>12.403440622476845</v>
      </c>
      <c r="AX9" s="16">
        <f t="shared" si="9"/>
        <v>12.403440622476845</v>
      </c>
      <c r="AY9" s="16">
        <f t="shared" si="10"/>
        <v>0</v>
      </c>
      <c r="AZ9" s="46">
        <f t="shared" si="11"/>
        <v>0</v>
      </c>
      <c r="BA9">
        <v>5</v>
      </c>
      <c r="BB9" s="16">
        <f>SUM(AJ6:AJ18)+SUM(AO6:AO18)</f>
        <v>452.15075330300317</v>
      </c>
      <c r="BC9" s="16">
        <f>SUM(AT9:AT18)+SUM(AY9:AY18)</f>
        <v>108.15004587022855</v>
      </c>
      <c r="BD9" s="16">
        <f>SUM(AT6:AT8)+SUM(AY6:AY8)</f>
        <v>0</v>
      </c>
      <c r="BF9" t="s">
        <v>3245</v>
      </c>
      <c r="BG9" s="16">
        <f>SUM(AJ6:AJ18)</f>
        <v>297.56361376026496</v>
      </c>
      <c r="BH9" s="16">
        <f>SUM(AT9:AT18)</f>
        <v>108.15004587022855</v>
      </c>
      <c r="BI9" s="16">
        <f>SUM(AT6:AT8)</f>
        <v>0</v>
      </c>
    </row>
    <row r="10" spans="2:65" x14ac:dyDescent="0.25">
      <c r="B10" t="s">
        <v>3090</v>
      </c>
      <c r="C10" t="s">
        <v>3091</v>
      </c>
      <c r="D10" t="s">
        <v>3092</v>
      </c>
      <c r="E10">
        <v>62</v>
      </c>
      <c r="G10">
        <v>4</v>
      </c>
      <c r="H10">
        <v>1</v>
      </c>
      <c r="Q10" s="144">
        <f t="shared" si="31"/>
        <v>0</v>
      </c>
      <c r="R10" s="144">
        <f t="shared" si="32"/>
        <v>0.8</v>
      </c>
      <c r="S10" s="144">
        <f t="shared" si="32"/>
        <v>0.2</v>
      </c>
      <c r="T10" s="144">
        <f t="shared" si="32"/>
        <v>0</v>
      </c>
      <c r="U10" s="144">
        <f t="shared" si="32"/>
        <v>0</v>
      </c>
      <c r="V10" s="144">
        <f t="shared" si="32"/>
        <v>0</v>
      </c>
      <c r="W10" s="144">
        <f t="shared" si="32"/>
        <v>0</v>
      </c>
      <c r="X10" s="144">
        <f t="shared" si="32"/>
        <v>0</v>
      </c>
      <c r="Y10" s="144">
        <f t="shared" si="32"/>
        <v>0</v>
      </c>
      <c r="Z10" s="144">
        <f t="shared" si="32"/>
        <v>0</v>
      </c>
      <c r="AB10" t="s">
        <v>11</v>
      </c>
      <c r="AC10" s="16">
        <v>62</v>
      </c>
      <c r="AD10" s="16">
        <f>'age-length prop'!CQ79</f>
        <v>19.679379051662821</v>
      </c>
      <c r="AE10" s="30">
        <f>'age-length prop'!CQ161</f>
        <v>640.28975484547504</v>
      </c>
      <c r="AG10" s="45">
        <f t="shared" si="21"/>
        <v>0</v>
      </c>
      <c r="AH10" s="16">
        <f t="shared" si="22"/>
        <v>15.743503241330258</v>
      </c>
      <c r="AI10" s="16">
        <f t="shared" si="23"/>
        <v>3.9358758103325644</v>
      </c>
      <c r="AJ10" s="16">
        <f t="shared" si="24"/>
        <v>0</v>
      </c>
      <c r="AK10" s="16">
        <f t="shared" si="25"/>
        <v>0</v>
      </c>
      <c r="AL10" s="16">
        <f t="shared" si="26"/>
        <v>0</v>
      </c>
      <c r="AM10" s="16">
        <f t="shared" si="27"/>
        <v>0</v>
      </c>
      <c r="AN10" s="16">
        <f t="shared" si="28"/>
        <v>0</v>
      </c>
      <c r="AO10" s="16">
        <f t="shared" si="29"/>
        <v>0</v>
      </c>
      <c r="AP10" s="46">
        <f t="shared" si="30"/>
        <v>0</v>
      </c>
      <c r="AQ10" s="45">
        <f t="shared" si="2"/>
        <v>40.869558819923938</v>
      </c>
      <c r="AR10" s="16">
        <f t="shared" si="3"/>
        <v>490.43470583908726</v>
      </c>
      <c r="AS10" s="16">
        <f t="shared" si="4"/>
        <v>68.115931366539897</v>
      </c>
      <c r="AT10" s="16">
        <f t="shared" si="5"/>
        <v>0</v>
      </c>
      <c r="AU10" s="16">
        <f t="shared" si="6"/>
        <v>0</v>
      </c>
      <c r="AV10" s="16">
        <f t="shared" si="7"/>
        <v>0</v>
      </c>
      <c r="AW10" s="16">
        <f t="shared" si="8"/>
        <v>13.623186273307979</v>
      </c>
      <c r="AX10" s="16">
        <f t="shared" si="9"/>
        <v>27.246372546615959</v>
      </c>
      <c r="AY10" s="16">
        <f t="shared" si="10"/>
        <v>0</v>
      </c>
      <c r="AZ10" s="46">
        <f t="shared" si="11"/>
        <v>0</v>
      </c>
      <c r="BA10">
        <v>6</v>
      </c>
      <c r="BB10" s="16">
        <f>SUM(AK6:AK18)+SUM(AP6:AP18)</f>
        <v>0</v>
      </c>
      <c r="BC10" s="16">
        <f>SUM(AU9:AU18)+SUM(AZ9:AZ18)</f>
        <v>0</v>
      </c>
      <c r="BD10" s="16">
        <f>SUM(AU6:AU8)+SUM(AZ6:AZ8)</f>
        <v>0</v>
      </c>
      <c r="BF10" t="s">
        <v>3246</v>
      </c>
      <c r="BG10" s="16">
        <f>SUM(AK6:AK18)</f>
        <v>0</v>
      </c>
      <c r="BH10" s="16">
        <f>SUM(AU9:AU18)</f>
        <v>0</v>
      </c>
      <c r="BI10" s="16">
        <f>SUM(AU6:AU8)</f>
        <v>0</v>
      </c>
    </row>
    <row r="11" spans="2:65" x14ac:dyDescent="0.25">
      <c r="B11" t="s">
        <v>3090</v>
      </c>
      <c r="C11" t="s">
        <v>3091</v>
      </c>
      <c r="D11" t="s">
        <v>3092</v>
      </c>
      <c r="E11">
        <v>67</v>
      </c>
      <c r="G11">
        <v>5</v>
      </c>
      <c r="H11">
        <v>2</v>
      </c>
      <c r="Q11" s="144">
        <f t="shared" si="31"/>
        <v>0</v>
      </c>
      <c r="R11" s="144">
        <f t="shared" si="32"/>
        <v>0.7142857142857143</v>
      </c>
      <c r="S11" s="144">
        <f t="shared" si="32"/>
        <v>0.2857142857142857</v>
      </c>
      <c r="T11" s="144">
        <f t="shared" si="32"/>
        <v>0</v>
      </c>
      <c r="U11" s="144">
        <f t="shared" si="32"/>
        <v>0</v>
      </c>
      <c r="V11" s="144">
        <f t="shared" si="32"/>
        <v>0</v>
      </c>
      <c r="W11" s="144">
        <f t="shared" si="32"/>
        <v>0</v>
      </c>
      <c r="X11" s="144">
        <f t="shared" si="32"/>
        <v>0</v>
      </c>
      <c r="Y11" s="144">
        <f t="shared" si="32"/>
        <v>0</v>
      </c>
      <c r="Z11" s="144">
        <f t="shared" si="32"/>
        <v>0</v>
      </c>
      <c r="AB11" t="s">
        <v>11</v>
      </c>
      <c r="AC11" s="16">
        <v>67</v>
      </c>
      <c r="AD11" s="16">
        <f>'age-length prop'!CR79</f>
        <v>55.809731381095261</v>
      </c>
      <c r="AE11" s="30">
        <f>'age-length prop'!CR161</f>
        <v>430.32208010790731</v>
      </c>
      <c r="AG11" s="45">
        <f t="shared" si="21"/>
        <v>0</v>
      </c>
      <c r="AH11" s="16">
        <f t="shared" si="22"/>
        <v>39.864093843639473</v>
      </c>
      <c r="AI11" s="16">
        <f t="shared" si="23"/>
        <v>15.945637537455788</v>
      </c>
      <c r="AJ11" s="16">
        <f t="shared" si="24"/>
        <v>0</v>
      </c>
      <c r="AK11" s="16">
        <f t="shared" si="25"/>
        <v>0</v>
      </c>
      <c r="AL11" s="16">
        <f t="shared" si="26"/>
        <v>0</v>
      </c>
      <c r="AM11" s="16">
        <f t="shared" si="27"/>
        <v>0</v>
      </c>
      <c r="AN11" s="16">
        <f t="shared" si="28"/>
        <v>0</v>
      </c>
      <c r="AO11" s="16">
        <f t="shared" si="29"/>
        <v>0</v>
      </c>
      <c r="AP11" s="46">
        <f t="shared" si="30"/>
        <v>0</v>
      </c>
      <c r="AQ11" s="45">
        <f t="shared" si="2"/>
        <v>0</v>
      </c>
      <c r="AR11" s="16">
        <f t="shared" si="3"/>
        <v>184.42374861767456</v>
      </c>
      <c r="AS11" s="16">
        <f t="shared" si="4"/>
        <v>196.71866519218619</v>
      </c>
      <c r="AT11" s="16">
        <f t="shared" si="5"/>
        <v>0</v>
      </c>
      <c r="AU11" s="16">
        <f t="shared" si="6"/>
        <v>0</v>
      </c>
      <c r="AV11" s="16">
        <f t="shared" si="7"/>
        <v>0</v>
      </c>
      <c r="AW11" s="16">
        <f t="shared" si="8"/>
        <v>0</v>
      </c>
      <c r="AX11" s="16">
        <f t="shared" si="9"/>
        <v>49.179666298046548</v>
      </c>
      <c r="AY11" s="16">
        <f t="shared" si="10"/>
        <v>0</v>
      </c>
      <c r="AZ11" s="46">
        <f t="shared" si="11"/>
        <v>0</v>
      </c>
      <c r="BB11" s="16">
        <f>SUM(BB6:BB10)</f>
        <v>3403.7336663564456</v>
      </c>
      <c r="BC11" s="16">
        <f t="shared" ref="BC11:BD11" si="33">SUM(BC6:BC10)</f>
        <v>4112.645610596408</v>
      </c>
      <c r="BD11" s="16">
        <f t="shared" si="33"/>
        <v>380.99072394591576</v>
      </c>
      <c r="BF11" t="s">
        <v>3247</v>
      </c>
      <c r="BG11" s="16">
        <f>SUM(AL6:AL18)</f>
        <v>0</v>
      </c>
      <c r="BH11" s="16">
        <f>SUM(AV9:AV18)</f>
        <v>0</v>
      </c>
      <c r="BI11" s="16">
        <f>SUM(AV6:AV8)</f>
        <v>21.329583504009349</v>
      </c>
    </row>
    <row r="12" spans="2:65" x14ac:dyDescent="0.25">
      <c r="B12" t="s">
        <v>3090</v>
      </c>
      <c r="C12" t="s">
        <v>3091</v>
      </c>
      <c r="D12" t="s">
        <v>3092</v>
      </c>
      <c r="E12">
        <v>72</v>
      </c>
      <c r="G12">
        <v>1</v>
      </c>
      <c r="H12">
        <v>23</v>
      </c>
      <c r="M12">
        <v>2</v>
      </c>
      <c r="Q12" s="144">
        <f t="shared" si="31"/>
        <v>0</v>
      </c>
      <c r="R12" s="144">
        <f t="shared" si="32"/>
        <v>3.8461538461538464E-2</v>
      </c>
      <c r="S12" s="144">
        <f t="shared" si="32"/>
        <v>0.88461538461538458</v>
      </c>
      <c r="T12" s="144">
        <f t="shared" si="32"/>
        <v>0</v>
      </c>
      <c r="U12" s="144">
        <f t="shared" si="32"/>
        <v>0</v>
      </c>
      <c r="V12" s="144">
        <f t="shared" si="32"/>
        <v>0</v>
      </c>
      <c r="W12" s="144">
        <f t="shared" si="32"/>
        <v>0</v>
      </c>
      <c r="X12" s="144">
        <f t="shared" si="32"/>
        <v>7.6923076923076927E-2</v>
      </c>
      <c r="Y12" s="144">
        <f t="shared" si="32"/>
        <v>0</v>
      </c>
      <c r="Z12" s="144">
        <f t="shared" si="32"/>
        <v>0</v>
      </c>
      <c r="AB12" t="s">
        <v>11</v>
      </c>
      <c r="AC12" s="16">
        <v>72</v>
      </c>
      <c r="AD12" s="16">
        <f>'age-length prop'!CS79</f>
        <v>420.4748352593196</v>
      </c>
      <c r="AE12" s="30">
        <f>'age-length prop'!CS161</f>
        <v>800.37243739714688</v>
      </c>
      <c r="AG12" s="45">
        <f t="shared" si="21"/>
        <v>0</v>
      </c>
      <c r="AH12" s="16">
        <f t="shared" si="22"/>
        <v>16.17210904843537</v>
      </c>
      <c r="AI12" s="16">
        <f t="shared" si="23"/>
        <v>371.95850811401345</v>
      </c>
      <c r="AJ12" s="16">
        <f t="shared" si="24"/>
        <v>0</v>
      </c>
      <c r="AK12" s="16">
        <f t="shared" si="25"/>
        <v>0</v>
      </c>
      <c r="AL12" s="16">
        <f t="shared" si="26"/>
        <v>0</v>
      </c>
      <c r="AM12" s="16">
        <f t="shared" si="27"/>
        <v>0</v>
      </c>
      <c r="AN12" s="16">
        <f t="shared" si="28"/>
        <v>32.34421809687074</v>
      </c>
      <c r="AO12" s="16">
        <f t="shared" si="29"/>
        <v>0</v>
      </c>
      <c r="AP12" s="46">
        <f t="shared" si="30"/>
        <v>0</v>
      </c>
      <c r="AQ12" s="45">
        <f t="shared" si="2"/>
        <v>0</v>
      </c>
      <c r="AR12" s="16">
        <f t="shared" si="3"/>
        <v>40.018621869857348</v>
      </c>
      <c r="AS12" s="16">
        <f t="shared" si="4"/>
        <v>680.31657178757484</v>
      </c>
      <c r="AT12" s="16">
        <f t="shared" si="5"/>
        <v>20.009310934928674</v>
      </c>
      <c r="AU12" s="16">
        <f t="shared" si="6"/>
        <v>0</v>
      </c>
      <c r="AV12" s="16">
        <f t="shared" si="7"/>
        <v>0</v>
      </c>
      <c r="AW12" s="16">
        <f t="shared" si="8"/>
        <v>0</v>
      </c>
      <c r="AX12" s="16">
        <f t="shared" si="9"/>
        <v>60.027932804786012</v>
      </c>
      <c r="AY12" s="16">
        <f t="shared" si="10"/>
        <v>0</v>
      </c>
      <c r="AZ12" s="46">
        <f t="shared" si="11"/>
        <v>0</v>
      </c>
      <c r="BF12" t="s">
        <v>3248</v>
      </c>
      <c r="BG12" s="16">
        <f>SUM(AM6:AM18)</f>
        <v>0</v>
      </c>
      <c r="BH12" s="16">
        <f>SUM(AW9:AW18)</f>
        <v>26.026626895784823</v>
      </c>
      <c r="BI12" s="16">
        <f>SUM(AW6:AW8)</f>
        <v>24.471595846132761</v>
      </c>
      <c r="BM12" s="16"/>
    </row>
    <row r="13" spans="2:65" x14ac:dyDescent="0.25">
      <c r="B13" t="s">
        <v>3090</v>
      </c>
      <c r="C13" t="s">
        <v>3091</v>
      </c>
      <c r="D13" t="s">
        <v>3092</v>
      </c>
      <c r="E13">
        <v>77</v>
      </c>
      <c r="G13">
        <v>3</v>
      </c>
      <c r="H13">
        <v>54</v>
      </c>
      <c r="I13">
        <v>1</v>
      </c>
      <c r="M13">
        <v>4</v>
      </c>
      <c r="Q13" s="144">
        <f t="shared" si="31"/>
        <v>0</v>
      </c>
      <c r="R13" s="144">
        <f t="shared" si="32"/>
        <v>4.8387096774193547E-2</v>
      </c>
      <c r="S13" s="144">
        <f t="shared" si="32"/>
        <v>0.87096774193548387</v>
      </c>
      <c r="T13" s="144">
        <f t="shared" si="32"/>
        <v>1.6129032258064516E-2</v>
      </c>
      <c r="U13" s="144">
        <f t="shared" si="32"/>
        <v>0</v>
      </c>
      <c r="V13" s="144">
        <f t="shared" si="32"/>
        <v>0</v>
      </c>
      <c r="W13" s="144">
        <f t="shared" si="32"/>
        <v>0</v>
      </c>
      <c r="X13" s="144">
        <f t="shared" si="32"/>
        <v>6.4516129032258063E-2</v>
      </c>
      <c r="Y13" s="144">
        <f t="shared" si="32"/>
        <v>0</v>
      </c>
      <c r="Z13" s="144">
        <f t="shared" si="32"/>
        <v>0</v>
      </c>
      <c r="AB13" t="s">
        <v>11</v>
      </c>
      <c r="AC13" s="16">
        <v>77</v>
      </c>
      <c r="AD13" s="16">
        <f>'age-length prop'!CT79</f>
        <v>1140.8608748810216</v>
      </c>
      <c r="AE13" s="30">
        <f>'age-length prop'!CT161</f>
        <v>807.92884324330021</v>
      </c>
      <c r="AG13" s="45">
        <f t="shared" si="21"/>
        <v>0</v>
      </c>
      <c r="AH13" s="16">
        <f t="shared" si="22"/>
        <v>55.202945558759104</v>
      </c>
      <c r="AI13" s="16">
        <f t="shared" si="23"/>
        <v>993.65302005766398</v>
      </c>
      <c r="AJ13" s="16">
        <f t="shared" si="24"/>
        <v>18.400981852919703</v>
      </c>
      <c r="AK13" s="16">
        <f t="shared" si="25"/>
        <v>0</v>
      </c>
      <c r="AL13" s="16">
        <f t="shared" si="26"/>
        <v>0</v>
      </c>
      <c r="AM13" s="16">
        <f t="shared" si="27"/>
        <v>0</v>
      </c>
      <c r="AN13" s="16">
        <f t="shared" si="28"/>
        <v>73.603927411678811</v>
      </c>
      <c r="AO13" s="16">
        <f t="shared" si="29"/>
        <v>0</v>
      </c>
      <c r="AP13" s="46">
        <f t="shared" si="30"/>
        <v>0</v>
      </c>
      <c r="AQ13" s="45">
        <f t="shared" si="2"/>
        <v>0</v>
      </c>
      <c r="AR13" s="16">
        <f t="shared" si="3"/>
        <v>41.432248371451294</v>
      </c>
      <c r="AS13" s="16">
        <f t="shared" si="4"/>
        <v>559.33535301459244</v>
      </c>
      <c r="AT13" s="16">
        <f t="shared" si="5"/>
        <v>41.432248371451294</v>
      </c>
      <c r="AU13" s="16">
        <f t="shared" si="6"/>
        <v>0</v>
      </c>
      <c r="AV13" s="16">
        <f t="shared" si="7"/>
        <v>0</v>
      </c>
      <c r="AW13" s="16">
        <f t="shared" si="8"/>
        <v>0</v>
      </c>
      <c r="AX13" s="16">
        <f t="shared" si="9"/>
        <v>165.72899348580518</v>
      </c>
      <c r="AY13" s="16">
        <f t="shared" si="10"/>
        <v>0</v>
      </c>
      <c r="AZ13" s="46">
        <f t="shared" si="11"/>
        <v>0</v>
      </c>
      <c r="BF13" t="s">
        <v>3249</v>
      </c>
      <c r="BG13" s="16">
        <f>SUM(AN6:AN18)</f>
        <v>105.94814550854954</v>
      </c>
      <c r="BH13" s="16">
        <f>SUM(AX9:AX18)</f>
        <v>314.58640575773052</v>
      </c>
      <c r="BI13" s="16">
        <f>SUM(AX6:AX8)</f>
        <v>0</v>
      </c>
    </row>
    <row r="14" spans="2:65" x14ac:dyDescent="0.25">
      <c r="B14" t="s">
        <v>3090</v>
      </c>
      <c r="C14" t="s">
        <v>3091</v>
      </c>
      <c r="D14" t="s">
        <v>3092</v>
      </c>
      <c r="E14">
        <v>82</v>
      </c>
      <c r="H14">
        <v>39</v>
      </c>
      <c r="I14">
        <v>5</v>
      </c>
      <c r="N14">
        <v>3</v>
      </c>
      <c r="Q14" s="144">
        <f t="shared" si="31"/>
        <v>0</v>
      </c>
      <c r="R14" s="144">
        <f t="shared" si="32"/>
        <v>0</v>
      </c>
      <c r="S14" s="144">
        <f t="shared" si="32"/>
        <v>0.82978723404255317</v>
      </c>
      <c r="T14" s="144">
        <f t="shared" si="32"/>
        <v>0.10638297872340426</v>
      </c>
      <c r="U14" s="144">
        <f t="shared" si="32"/>
        <v>0</v>
      </c>
      <c r="V14" s="144">
        <f t="shared" si="32"/>
        <v>0</v>
      </c>
      <c r="W14" s="144">
        <f t="shared" si="32"/>
        <v>0</v>
      </c>
      <c r="X14" s="144">
        <f t="shared" si="32"/>
        <v>0</v>
      </c>
      <c r="Y14" s="144">
        <f t="shared" si="32"/>
        <v>6.3829787234042548E-2</v>
      </c>
      <c r="Z14" s="144">
        <f t="shared" si="32"/>
        <v>0</v>
      </c>
      <c r="AB14" t="s">
        <v>11</v>
      </c>
      <c r="AC14" s="16">
        <v>82</v>
      </c>
      <c r="AD14" s="16">
        <f>'age-length prop'!CU79</f>
        <v>1102.296063466722</v>
      </c>
      <c r="AE14" s="30">
        <f>'age-length prop'!CU161</f>
        <v>560.50183876618291</v>
      </c>
      <c r="AG14" s="45">
        <f t="shared" si="21"/>
        <v>0</v>
      </c>
      <c r="AH14" s="16">
        <f t="shared" si="22"/>
        <v>0</v>
      </c>
      <c r="AI14" s="16">
        <f t="shared" si="23"/>
        <v>914.67120160004583</v>
      </c>
      <c r="AJ14" s="16">
        <f t="shared" si="24"/>
        <v>117.26553866667255</v>
      </c>
      <c r="AK14" s="16">
        <f t="shared" si="25"/>
        <v>0</v>
      </c>
      <c r="AL14" s="16">
        <f t="shared" si="26"/>
        <v>0</v>
      </c>
      <c r="AM14" s="16">
        <f t="shared" si="27"/>
        <v>0</v>
      </c>
      <c r="AN14" s="16">
        <f t="shared" si="28"/>
        <v>0</v>
      </c>
      <c r="AO14" s="16">
        <f t="shared" si="29"/>
        <v>70.35932320000353</v>
      </c>
      <c r="AP14" s="46">
        <f t="shared" si="30"/>
        <v>0</v>
      </c>
      <c r="AQ14" s="45">
        <f t="shared" si="2"/>
        <v>0</v>
      </c>
      <c r="AR14" s="16">
        <f t="shared" si="3"/>
        <v>0</v>
      </c>
      <c r="AS14" s="16">
        <f t="shared" si="4"/>
        <v>513.79335220233429</v>
      </c>
      <c r="AT14" s="16">
        <f t="shared" si="5"/>
        <v>46.708486563848574</v>
      </c>
      <c r="AU14" s="16">
        <f t="shared" si="6"/>
        <v>0</v>
      </c>
      <c r="AV14" s="16">
        <f t="shared" si="7"/>
        <v>0</v>
      </c>
      <c r="AW14" s="16">
        <f t="shared" si="8"/>
        <v>0</v>
      </c>
      <c r="AX14" s="16">
        <f t="shared" si="9"/>
        <v>0</v>
      </c>
      <c r="AY14" s="16">
        <f t="shared" si="10"/>
        <v>0</v>
      </c>
      <c r="AZ14" s="46">
        <f t="shared" si="11"/>
        <v>0</v>
      </c>
      <c r="BF14" t="s">
        <v>3250</v>
      </c>
      <c r="BG14" s="16">
        <f>SUM(AO6:AO18)</f>
        <v>154.58713954273824</v>
      </c>
      <c r="BH14" s="16">
        <f>SUM(AY9:AY18)</f>
        <v>0</v>
      </c>
      <c r="BI14" s="16">
        <f>SUM(AY6:AY8)</f>
        <v>0</v>
      </c>
    </row>
    <row r="15" spans="2:65" x14ac:dyDescent="0.25">
      <c r="B15" t="s">
        <v>3090</v>
      </c>
      <c r="C15" t="s">
        <v>3091</v>
      </c>
      <c r="D15" t="s">
        <v>3092</v>
      </c>
      <c r="E15">
        <v>87</v>
      </c>
      <c r="H15">
        <v>12</v>
      </c>
      <c r="I15">
        <v>3</v>
      </c>
      <c r="N15">
        <v>2</v>
      </c>
      <c r="Q15" s="144">
        <f t="shared" si="31"/>
        <v>0</v>
      </c>
      <c r="R15" s="144">
        <f t="shared" si="32"/>
        <v>0</v>
      </c>
      <c r="S15" s="144">
        <f t="shared" si="32"/>
        <v>0.70588235294117652</v>
      </c>
      <c r="T15" s="144">
        <f t="shared" si="32"/>
        <v>0.17647058823529413</v>
      </c>
      <c r="U15" s="144">
        <f t="shared" si="32"/>
        <v>0</v>
      </c>
      <c r="V15" s="144">
        <f t="shared" si="32"/>
        <v>0</v>
      </c>
      <c r="W15" s="144">
        <f t="shared" si="32"/>
        <v>0</v>
      </c>
      <c r="X15" s="144">
        <f t="shared" si="32"/>
        <v>0</v>
      </c>
      <c r="Y15" s="144">
        <f t="shared" si="32"/>
        <v>0.11764705882352941</v>
      </c>
      <c r="Z15" s="144">
        <f t="shared" si="32"/>
        <v>0</v>
      </c>
      <c r="AB15" t="s">
        <v>11</v>
      </c>
      <c r="AC15" s="16">
        <v>87</v>
      </c>
      <c r="AD15" s="16">
        <f>'age-length prop'!CV79</f>
        <v>507.26950729320413</v>
      </c>
      <c r="AE15" s="30">
        <f>'age-length prop'!CV161</f>
        <v>218.3554044179543</v>
      </c>
      <c r="AG15" s="45">
        <f t="shared" si="21"/>
        <v>0</v>
      </c>
      <c r="AH15" s="16">
        <f t="shared" si="22"/>
        <v>0</v>
      </c>
      <c r="AI15" s="16">
        <f t="shared" si="23"/>
        <v>358.07259338343823</v>
      </c>
      <c r="AJ15" s="16">
        <f t="shared" si="24"/>
        <v>89.518148345859558</v>
      </c>
      <c r="AK15" s="16">
        <f t="shared" si="25"/>
        <v>0</v>
      </c>
      <c r="AL15" s="16">
        <f t="shared" si="26"/>
        <v>0</v>
      </c>
      <c r="AM15" s="16">
        <f t="shared" si="27"/>
        <v>0</v>
      </c>
      <c r="AN15" s="16">
        <f t="shared" si="28"/>
        <v>0</v>
      </c>
      <c r="AO15" s="16">
        <f t="shared" si="29"/>
        <v>59.678765563906367</v>
      </c>
      <c r="AP15" s="46">
        <f t="shared" si="30"/>
        <v>0</v>
      </c>
      <c r="AQ15" s="45">
        <f t="shared" si="2"/>
        <v>0</v>
      </c>
      <c r="AR15" s="16">
        <f t="shared" si="3"/>
        <v>0</v>
      </c>
      <c r="AS15" s="16">
        <f t="shared" si="4"/>
        <v>218.3554044179543</v>
      </c>
      <c r="AT15" s="16">
        <f t="shared" si="5"/>
        <v>0</v>
      </c>
      <c r="AU15" s="16">
        <f t="shared" si="6"/>
        <v>0</v>
      </c>
      <c r="AV15" s="16">
        <f t="shared" si="7"/>
        <v>0</v>
      </c>
      <c r="AW15" s="16">
        <f t="shared" si="8"/>
        <v>0</v>
      </c>
      <c r="AX15" s="16">
        <f t="shared" si="9"/>
        <v>0</v>
      </c>
      <c r="AY15" s="16">
        <f t="shared" si="10"/>
        <v>0</v>
      </c>
      <c r="AZ15" s="46">
        <f t="shared" si="11"/>
        <v>0</v>
      </c>
      <c r="BF15" t="s">
        <v>3251</v>
      </c>
      <c r="BG15" s="16">
        <f>SUM(AP6:AP18)</f>
        <v>0</v>
      </c>
      <c r="BH15" s="16">
        <f>SUM(AZ9:AZ18)</f>
        <v>0</v>
      </c>
      <c r="BI15" s="16">
        <f>SUM(AZ6:AZ8)</f>
        <v>0</v>
      </c>
    </row>
    <row r="16" spans="2:65" x14ac:dyDescent="0.25">
      <c r="B16" t="s">
        <v>3090</v>
      </c>
      <c r="C16" t="s">
        <v>3091</v>
      </c>
      <c r="D16" t="s">
        <v>3092</v>
      </c>
      <c r="E16">
        <v>92</v>
      </c>
      <c r="H16">
        <v>2</v>
      </c>
      <c r="I16">
        <v>2</v>
      </c>
      <c r="N16">
        <v>1</v>
      </c>
      <c r="Q16" s="144">
        <f t="shared" si="31"/>
        <v>0</v>
      </c>
      <c r="R16" s="144">
        <f t="shared" si="32"/>
        <v>0</v>
      </c>
      <c r="S16" s="144">
        <f t="shared" si="32"/>
        <v>0.4</v>
      </c>
      <c r="T16" s="144">
        <f t="shared" si="32"/>
        <v>0.4</v>
      </c>
      <c r="U16" s="144">
        <f t="shared" si="32"/>
        <v>0</v>
      </c>
      <c r="V16" s="144">
        <f t="shared" si="32"/>
        <v>0</v>
      </c>
      <c r="W16" s="144">
        <f t="shared" si="32"/>
        <v>0</v>
      </c>
      <c r="X16" s="144">
        <f t="shared" si="32"/>
        <v>0</v>
      </c>
      <c r="Y16" s="144">
        <f t="shared" si="32"/>
        <v>0.2</v>
      </c>
      <c r="Z16" s="144">
        <f t="shared" si="32"/>
        <v>0</v>
      </c>
      <c r="AB16" t="s">
        <v>11</v>
      </c>
      <c r="AC16" s="16">
        <v>92</v>
      </c>
      <c r="AD16" s="16">
        <f>'age-length prop'!CW79</f>
        <v>122.74525389414167</v>
      </c>
      <c r="AE16" s="30">
        <f>'age-length prop'!CW161</f>
        <v>284.59024592646881</v>
      </c>
      <c r="AG16" s="45">
        <f t="shared" si="21"/>
        <v>0</v>
      </c>
      <c r="AH16" s="16">
        <f t="shared" si="22"/>
        <v>0</v>
      </c>
      <c r="AI16" s="16">
        <f t="shared" si="23"/>
        <v>49.098101557656669</v>
      </c>
      <c r="AJ16" s="16">
        <f t="shared" si="24"/>
        <v>49.098101557656669</v>
      </c>
      <c r="AK16" s="16">
        <f t="shared" si="25"/>
        <v>0</v>
      </c>
      <c r="AL16" s="16">
        <f t="shared" si="26"/>
        <v>0</v>
      </c>
      <c r="AM16" s="16">
        <f t="shared" si="27"/>
        <v>0</v>
      </c>
      <c r="AN16" s="16">
        <f t="shared" si="28"/>
        <v>0</v>
      </c>
      <c r="AO16" s="16">
        <f t="shared" si="29"/>
        <v>24.549050778828335</v>
      </c>
      <c r="AP16" s="46">
        <f t="shared" si="30"/>
        <v>0</v>
      </c>
      <c r="AQ16" s="45">
        <f t="shared" si="2"/>
        <v>0</v>
      </c>
      <c r="AR16" s="16">
        <f t="shared" si="3"/>
        <v>0</v>
      </c>
      <c r="AS16" s="16">
        <f t="shared" si="4"/>
        <v>284.59024592646881</v>
      </c>
      <c r="AT16" s="16">
        <f t="shared" si="5"/>
        <v>0</v>
      </c>
      <c r="AU16" s="16">
        <f t="shared" si="6"/>
        <v>0</v>
      </c>
      <c r="AV16" s="16">
        <f t="shared" si="7"/>
        <v>0</v>
      </c>
      <c r="AW16" s="16">
        <f t="shared" si="8"/>
        <v>0</v>
      </c>
      <c r="AX16" s="16">
        <f t="shared" si="9"/>
        <v>0</v>
      </c>
      <c r="AY16" s="16">
        <f t="shared" si="10"/>
        <v>0</v>
      </c>
      <c r="AZ16" s="46">
        <f t="shared" si="11"/>
        <v>0</v>
      </c>
    </row>
    <row r="17" spans="2:61" x14ac:dyDescent="0.25">
      <c r="B17" t="s">
        <v>3090</v>
      </c>
      <c r="C17" t="s">
        <v>3091</v>
      </c>
      <c r="D17" t="s">
        <v>3092</v>
      </c>
      <c r="E17">
        <v>99</v>
      </c>
      <c r="I17">
        <v>1</v>
      </c>
      <c r="Q17" s="144">
        <f t="shared" si="31"/>
        <v>0</v>
      </c>
      <c r="R17" s="144">
        <f t="shared" si="32"/>
        <v>0</v>
      </c>
      <c r="S17" s="144">
        <f t="shared" si="32"/>
        <v>0</v>
      </c>
      <c r="T17" s="144">
        <f t="shared" si="32"/>
        <v>1</v>
      </c>
      <c r="U17" s="144">
        <f t="shared" si="32"/>
        <v>0</v>
      </c>
      <c r="V17" s="144">
        <f t="shared" si="32"/>
        <v>0</v>
      </c>
      <c r="W17" s="144">
        <f t="shared" si="32"/>
        <v>0</v>
      </c>
      <c r="X17" s="144">
        <f t="shared" si="32"/>
        <v>0</v>
      </c>
      <c r="Y17" s="144">
        <f t="shared" si="32"/>
        <v>0</v>
      </c>
      <c r="Z17" s="144">
        <f t="shared" si="32"/>
        <v>0</v>
      </c>
      <c r="AB17" t="s">
        <v>11</v>
      </c>
      <c r="AC17" s="16">
        <v>99</v>
      </c>
      <c r="AD17" s="30">
        <f>'age-length prop'!CX79</f>
        <v>23.280843337156448</v>
      </c>
      <c r="AE17" s="30">
        <f>'age-length prop'!CX161</f>
        <v>69.946947718075364</v>
      </c>
      <c r="AG17" s="45">
        <f t="shared" si="21"/>
        <v>0</v>
      </c>
      <c r="AH17" s="16">
        <f t="shared" si="22"/>
        <v>0</v>
      </c>
      <c r="AI17" s="16">
        <f t="shared" si="23"/>
        <v>0</v>
      </c>
      <c r="AJ17" s="16">
        <f t="shared" si="24"/>
        <v>23.280843337156448</v>
      </c>
      <c r="AK17" s="16">
        <f t="shared" si="25"/>
        <v>0</v>
      </c>
      <c r="AL17" s="16">
        <f t="shared" si="26"/>
        <v>0</v>
      </c>
      <c r="AM17" s="16">
        <f t="shared" si="27"/>
        <v>0</v>
      </c>
      <c r="AN17" s="16">
        <f t="shared" si="28"/>
        <v>0</v>
      </c>
      <c r="AO17" s="16">
        <f t="shared" si="29"/>
        <v>0</v>
      </c>
      <c r="AP17" s="46">
        <f t="shared" si="30"/>
        <v>0</v>
      </c>
      <c r="AQ17" s="45">
        <f t="shared" si="2"/>
        <v>0</v>
      </c>
      <c r="AR17" s="16">
        <f t="shared" si="3"/>
        <v>34.973473859037682</v>
      </c>
      <c r="AS17" s="16">
        <f t="shared" si="4"/>
        <v>34.973473859037682</v>
      </c>
      <c r="AT17" s="16">
        <f t="shared" si="5"/>
        <v>0</v>
      </c>
      <c r="AU17" s="16">
        <f t="shared" si="6"/>
        <v>0</v>
      </c>
      <c r="AV17" s="16">
        <f t="shared" si="7"/>
        <v>0</v>
      </c>
      <c r="AW17" s="16">
        <f t="shared" si="8"/>
        <v>0</v>
      </c>
      <c r="AX17" s="16">
        <f t="shared" si="9"/>
        <v>0</v>
      </c>
      <c r="AY17" s="16">
        <f t="shared" si="10"/>
        <v>0</v>
      </c>
      <c r="AZ17" s="46">
        <f t="shared" si="11"/>
        <v>0</v>
      </c>
      <c r="BF17" t="s">
        <v>3206</v>
      </c>
      <c r="BG17" s="16">
        <f>SUM(BG6:BG15)</f>
        <v>3403.7336663564461</v>
      </c>
      <c r="BH17" s="16">
        <f>SUM(BH6:BH15)</f>
        <v>4112.645610596408</v>
      </c>
      <c r="BI17" s="16">
        <f>SUM(BI6:BI15)</f>
        <v>380.99072394591576</v>
      </c>
    </row>
    <row r="18" spans="2:61" x14ac:dyDescent="0.25">
      <c r="B18" t="s">
        <v>3090</v>
      </c>
      <c r="C18" t="s">
        <v>3091</v>
      </c>
      <c r="D18" t="s">
        <v>3092</v>
      </c>
      <c r="E18">
        <v>100</v>
      </c>
      <c r="Q18" s="144" t="str">
        <f t="shared" ref="Q18" si="34">IFERROR(F18/SUM($F18:$O18),"")</f>
        <v/>
      </c>
      <c r="R18" s="144" t="str">
        <f t="shared" ref="R18" si="35">IFERROR(G18/SUM($F18:$O18),"")</f>
        <v/>
      </c>
      <c r="S18" s="144" t="str">
        <f t="shared" ref="S18" si="36">IFERROR(H18/SUM($F18:$O18),"")</f>
        <v/>
      </c>
      <c r="T18" s="144" t="str">
        <f t="shared" ref="T18" si="37">IFERROR(I18/SUM($F18:$O18),"")</f>
        <v/>
      </c>
      <c r="U18" s="144" t="str">
        <f t="shared" ref="U18" si="38">IFERROR(J18/SUM($F18:$O18),"")</f>
        <v/>
      </c>
      <c r="V18" s="144" t="str">
        <f t="shared" ref="V18" si="39">IFERROR(K18/SUM($F18:$O18),"")</f>
        <v/>
      </c>
      <c r="W18" s="144" t="str">
        <f t="shared" ref="W18" si="40">IFERROR(L18/SUM($F18:$O18),"")</f>
        <v/>
      </c>
      <c r="X18" s="144" t="str">
        <f t="shared" ref="X18" si="41">IFERROR(M18/SUM($F18:$O18),"")</f>
        <v/>
      </c>
      <c r="Y18" s="144" t="str">
        <f t="shared" ref="Y18" si="42">IFERROR(N18/SUM($F18:$O18),"")</f>
        <v/>
      </c>
      <c r="Z18" s="144" t="str">
        <f t="shared" ref="Z18" si="43">IFERROR(O18/SUM($F18:$O18),"")</f>
        <v/>
      </c>
      <c r="AB18" t="s">
        <v>11</v>
      </c>
      <c r="AC18" s="16">
        <v>100</v>
      </c>
      <c r="AD18" s="16">
        <f>'age-length prop'!CY79</f>
        <v>0</v>
      </c>
      <c r="AE18" s="30">
        <f>'age-length prop'!CY161</f>
        <v>15.058923856929978</v>
      </c>
      <c r="AG18" s="45">
        <f t="shared" si="21"/>
        <v>0</v>
      </c>
      <c r="AH18" s="16">
        <f t="shared" si="22"/>
        <v>0</v>
      </c>
      <c r="AI18" s="16">
        <f t="shared" si="23"/>
        <v>0</v>
      </c>
      <c r="AJ18" s="16">
        <f t="shared" si="24"/>
        <v>0</v>
      </c>
      <c r="AK18" s="16">
        <f t="shared" si="25"/>
        <v>0</v>
      </c>
      <c r="AL18" s="16">
        <f t="shared" si="26"/>
        <v>0</v>
      </c>
      <c r="AM18" s="16">
        <f t="shared" si="27"/>
        <v>0</v>
      </c>
      <c r="AN18" s="16">
        <f t="shared" si="28"/>
        <v>0</v>
      </c>
      <c r="AO18" s="16">
        <f t="shared" si="29"/>
        <v>0</v>
      </c>
      <c r="AP18" s="46">
        <f t="shared" si="30"/>
        <v>0</v>
      </c>
      <c r="AQ18" s="47">
        <f t="shared" si="2"/>
        <v>0</v>
      </c>
      <c r="AR18" s="48">
        <f t="shared" si="3"/>
        <v>0</v>
      </c>
      <c r="AS18" s="48">
        <f t="shared" si="4"/>
        <v>15.058923856929978</v>
      </c>
      <c r="AT18" s="48">
        <f t="shared" si="5"/>
        <v>0</v>
      </c>
      <c r="AU18" s="48">
        <f t="shared" si="6"/>
        <v>0</v>
      </c>
      <c r="AV18" s="48">
        <f t="shared" si="7"/>
        <v>0</v>
      </c>
      <c r="AW18" s="48">
        <f t="shared" si="8"/>
        <v>0</v>
      </c>
      <c r="AX18" s="48">
        <f t="shared" si="9"/>
        <v>0</v>
      </c>
      <c r="AY18" s="48">
        <f t="shared" si="10"/>
        <v>0</v>
      </c>
      <c r="AZ18" s="49">
        <f t="shared" si="11"/>
        <v>0</v>
      </c>
      <c r="BG18" s="16">
        <f>SUM(AG6:AP18)</f>
        <v>3403.7336663564461</v>
      </c>
      <c r="BH18" s="16">
        <f>SUM(AQ9:AZ18)</f>
        <v>4112.645610596408</v>
      </c>
      <c r="BI18" s="16">
        <f>SUM(AQ6:AZ8)</f>
        <v>380.99072394591576</v>
      </c>
    </row>
    <row r="19" spans="2:61" x14ac:dyDescent="0.25">
      <c r="F19" s="17"/>
      <c r="G19" s="17"/>
      <c r="H19" s="17"/>
      <c r="I19" s="17"/>
      <c r="J19" s="17"/>
      <c r="K19" s="17"/>
      <c r="L19" s="17"/>
      <c r="M19" s="17"/>
      <c r="N19" s="17"/>
      <c r="O19" s="17"/>
      <c r="Q19" s="144"/>
      <c r="R19" s="144"/>
      <c r="S19" s="144"/>
      <c r="T19" s="144"/>
      <c r="U19" s="144"/>
      <c r="V19" s="144"/>
      <c r="W19" s="144"/>
      <c r="X19" s="144"/>
      <c r="Y19" s="144"/>
      <c r="Z19" s="144"/>
      <c r="AC19" s="16"/>
      <c r="AD19" s="16"/>
      <c r="AE19" s="30"/>
      <c r="AG19" s="16"/>
      <c r="AH19" s="16"/>
      <c r="AI19" s="16"/>
      <c r="AJ19" s="16"/>
      <c r="AK19" s="16"/>
      <c r="AL19" s="16"/>
      <c r="AM19" s="16"/>
      <c r="AN19" s="16"/>
      <c r="AO19" s="16"/>
      <c r="AP19" s="16"/>
      <c r="AQ19" s="16"/>
      <c r="AR19" s="16"/>
      <c r="AS19" s="16"/>
      <c r="AT19" s="16"/>
      <c r="AU19" s="16"/>
      <c r="AV19" s="16"/>
      <c r="AW19" s="16"/>
      <c r="AX19" s="16"/>
      <c r="AY19" s="16"/>
      <c r="AZ19" s="16"/>
      <c r="BG19" s="16"/>
      <c r="BH19" s="16"/>
      <c r="BI19" s="16"/>
    </row>
    <row r="20" spans="2:61" ht="16.5" customHeight="1" x14ac:dyDescent="0.25">
      <c r="F20" s="17"/>
      <c r="G20" s="17"/>
      <c r="H20" s="17"/>
      <c r="I20" s="17"/>
      <c r="J20" s="17"/>
      <c r="K20" s="17"/>
      <c r="L20" s="17"/>
      <c r="M20" s="17"/>
      <c r="N20" s="17"/>
      <c r="O20" s="17"/>
      <c r="Q20" s="241" t="s">
        <v>3225</v>
      </c>
      <c r="R20" s="241"/>
      <c r="S20" s="241"/>
      <c r="T20" s="241"/>
      <c r="U20" s="241"/>
      <c r="V20" s="241"/>
      <c r="W20" s="241"/>
      <c r="X20" s="241"/>
      <c r="Y20" s="241"/>
      <c r="Z20" s="241"/>
      <c r="AC20" s="16"/>
      <c r="AD20" s="16"/>
      <c r="AE20" s="30"/>
      <c r="AG20" s="16"/>
      <c r="AH20" s="16"/>
      <c r="AI20" s="16"/>
      <c r="AJ20" s="16"/>
      <c r="AK20" s="16"/>
      <c r="AL20" s="16"/>
      <c r="AM20" s="16"/>
      <c r="AN20" s="16"/>
      <c r="AO20" s="16"/>
      <c r="AP20" s="16"/>
      <c r="AQ20" s="16"/>
      <c r="AR20" s="16"/>
      <c r="AS20" s="16"/>
      <c r="AT20" s="16"/>
      <c r="AU20" s="16"/>
      <c r="AV20" s="16"/>
      <c r="AW20" s="16"/>
      <c r="AX20" s="16"/>
      <c r="AY20" s="16"/>
      <c r="AZ20" s="16"/>
      <c r="BG20" s="16"/>
      <c r="BH20" s="16"/>
      <c r="BI20" s="16"/>
    </row>
    <row r="21" spans="2:61" x14ac:dyDescent="0.25">
      <c r="B21" t="s">
        <v>3093</v>
      </c>
      <c r="C21" t="s">
        <v>3091</v>
      </c>
      <c r="D21" t="s">
        <v>3092</v>
      </c>
      <c r="E21">
        <v>42</v>
      </c>
      <c r="F21">
        <v>12</v>
      </c>
      <c r="K21">
        <v>2</v>
      </c>
      <c r="L21">
        <v>1</v>
      </c>
      <c r="Q21" s="144">
        <f>IFERROR(F21/SUM($F21:$O21),"")</f>
        <v>0.8</v>
      </c>
      <c r="R21" s="144">
        <f t="shared" ref="R21:R33" si="44">IFERROR(G21/SUM($F21:$O21),"")</f>
        <v>0</v>
      </c>
      <c r="S21" s="144">
        <f t="shared" ref="S21:S33" si="45">IFERROR(H21/SUM($F21:$O21),"")</f>
        <v>0</v>
      </c>
      <c r="T21" s="144">
        <f t="shared" ref="T21:T33" si="46">IFERROR(I21/SUM($F21:$O21),"")</f>
        <v>0</v>
      </c>
      <c r="U21" s="144">
        <f t="shared" ref="U21:U33" si="47">IFERROR(J21/SUM($F21:$O21),"")</f>
        <v>0</v>
      </c>
      <c r="V21" s="144">
        <f t="shared" ref="V21:V33" si="48">IFERROR(K21/SUM($F21:$O21),"")</f>
        <v>0.13333333333333333</v>
      </c>
      <c r="W21" s="144">
        <f t="shared" ref="W21:W33" si="49">IFERROR(L21/SUM($F21:$O21),"")</f>
        <v>6.6666666666666666E-2</v>
      </c>
      <c r="X21" s="144">
        <f t="shared" ref="X21:X33" si="50">IFERROR(M21/SUM($F21:$O21),"")</f>
        <v>0</v>
      </c>
      <c r="Y21" s="144">
        <f t="shared" ref="Y21:Y33" si="51">IFERROR(N21/SUM($F21:$O21),"")</f>
        <v>0</v>
      </c>
      <c r="Z21" s="144">
        <f t="shared" ref="Z21:Z33" si="52">IFERROR(O21/SUM($F21:$O21),"")</f>
        <v>0</v>
      </c>
      <c r="AC21" s="16"/>
      <c r="AD21" s="16"/>
      <c r="AE21" s="30"/>
      <c r="AG21" s="16"/>
      <c r="AH21" s="16"/>
      <c r="AI21" s="16"/>
      <c r="AJ21" s="16"/>
      <c r="AK21" s="16"/>
      <c r="AL21" s="16"/>
      <c r="AM21" s="16"/>
      <c r="AN21" s="16"/>
      <c r="AO21" s="16"/>
      <c r="AP21" s="16"/>
      <c r="AQ21" s="16"/>
      <c r="AR21" s="16"/>
      <c r="AS21" s="16"/>
      <c r="AT21" s="16"/>
      <c r="AU21" s="16"/>
      <c r="AV21" s="16"/>
      <c r="AW21" s="16"/>
      <c r="AX21" s="16"/>
      <c r="AY21" s="16"/>
      <c r="AZ21" s="16"/>
      <c r="BG21" s="16"/>
      <c r="BH21" s="16"/>
      <c r="BI21" s="16"/>
    </row>
    <row r="22" spans="2:61" x14ac:dyDescent="0.25">
      <c r="B22" t="s">
        <v>3093</v>
      </c>
      <c r="C22" t="s">
        <v>3091</v>
      </c>
      <c r="D22" t="s">
        <v>3092</v>
      </c>
      <c r="E22">
        <v>47</v>
      </c>
      <c r="F22">
        <v>6</v>
      </c>
      <c r="G22">
        <v>2</v>
      </c>
      <c r="H22">
        <v>1</v>
      </c>
      <c r="Q22" s="144">
        <f t="shared" ref="Q22:Q33" si="53">IFERROR(F22/SUM($F22:$O22),"")</f>
        <v>0.66666666666666663</v>
      </c>
      <c r="R22" s="144">
        <f t="shared" si="44"/>
        <v>0.22222222222222221</v>
      </c>
      <c r="S22" s="144">
        <f t="shared" si="45"/>
        <v>0.1111111111111111</v>
      </c>
      <c r="T22" s="144">
        <f t="shared" si="46"/>
        <v>0</v>
      </c>
      <c r="U22" s="144">
        <f t="shared" si="47"/>
        <v>0</v>
      </c>
      <c r="V22" s="144">
        <f t="shared" si="48"/>
        <v>0</v>
      </c>
      <c r="W22" s="144">
        <f t="shared" si="49"/>
        <v>0</v>
      </c>
      <c r="X22" s="144">
        <f t="shared" si="50"/>
        <v>0</v>
      </c>
      <c r="Y22" s="144">
        <f t="shared" si="51"/>
        <v>0</v>
      </c>
      <c r="Z22" s="144">
        <f t="shared" si="52"/>
        <v>0</v>
      </c>
      <c r="AC22" s="16"/>
      <c r="AD22" s="16"/>
      <c r="AE22" s="30"/>
      <c r="AG22" s="16"/>
      <c r="AH22" s="16"/>
      <c r="AI22" s="16"/>
      <c r="AJ22" s="16"/>
      <c r="AK22" s="16"/>
      <c r="AL22" s="16"/>
      <c r="AM22" s="16"/>
      <c r="AN22" s="16"/>
      <c r="AO22" s="16"/>
      <c r="AP22" s="16"/>
      <c r="AQ22" s="16"/>
      <c r="AR22" s="16"/>
      <c r="AS22" s="16"/>
      <c r="AT22" s="16"/>
      <c r="AU22" s="16"/>
      <c r="AV22" s="16"/>
      <c r="AW22" s="16"/>
      <c r="AX22" s="16"/>
      <c r="AY22" s="16"/>
      <c r="AZ22" s="16"/>
      <c r="BG22" s="16"/>
      <c r="BH22" s="16"/>
      <c r="BI22" s="16"/>
    </row>
    <row r="23" spans="2:61" x14ac:dyDescent="0.25">
      <c r="B23" t="s">
        <v>3093</v>
      </c>
      <c r="C23" t="s">
        <v>3091</v>
      </c>
      <c r="D23" t="s">
        <v>3092</v>
      </c>
      <c r="E23">
        <v>52</v>
      </c>
      <c r="F23">
        <v>1</v>
      </c>
      <c r="G23">
        <v>6</v>
      </c>
      <c r="L23">
        <v>1</v>
      </c>
      <c r="Q23" s="144">
        <f t="shared" si="53"/>
        <v>0.125</v>
      </c>
      <c r="R23" s="144">
        <f t="shared" si="44"/>
        <v>0.75</v>
      </c>
      <c r="S23" s="144">
        <f t="shared" si="45"/>
        <v>0</v>
      </c>
      <c r="T23" s="144">
        <f t="shared" si="46"/>
        <v>0</v>
      </c>
      <c r="U23" s="144">
        <f t="shared" si="47"/>
        <v>0</v>
      </c>
      <c r="V23" s="144">
        <f t="shared" si="48"/>
        <v>0</v>
      </c>
      <c r="W23" s="144">
        <f t="shared" si="49"/>
        <v>0.125</v>
      </c>
      <c r="X23" s="144">
        <f t="shared" si="50"/>
        <v>0</v>
      </c>
      <c r="Y23" s="144">
        <f t="shared" si="51"/>
        <v>0</v>
      </c>
      <c r="Z23" s="144">
        <f t="shared" si="52"/>
        <v>0</v>
      </c>
      <c r="AC23" s="16"/>
      <c r="AD23" s="16"/>
      <c r="AE23" s="30"/>
      <c r="AG23" s="16"/>
      <c r="AH23" s="16"/>
      <c r="AI23" s="16"/>
      <c r="AJ23" s="16"/>
      <c r="AK23" s="16"/>
      <c r="AL23" s="16"/>
      <c r="AM23" s="16"/>
      <c r="AN23" s="16"/>
      <c r="AO23" s="16"/>
      <c r="AP23" s="16"/>
      <c r="AQ23" s="16"/>
      <c r="AR23" s="16"/>
      <c r="AS23" s="16"/>
      <c r="AT23" s="16"/>
      <c r="AU23" s="16"/>
      <c r="AV23" s="16"/>
      <c r="AW23" s="16"/>
      <c r="AX23" s="16"/>
      <c r="AY23" s="16"/>
      <c r="AZ23" s="16"/>
      <c r="BG23" s="16"/>
      <c r="BH23" s="16"/>
      <c r="BI23" s="16"/>
    </row>
    <row r="24" spans="2:61" x14ac:dyDescent="0.25">
      <c r="B24" t="s">
        <v>3093</v>
      </c>
      <c r="C24" t="s">
        <v>3091</v>
      </c>
      <c r="D24" t="s">
        <v>3092</v>
      </c>
      <c r="E24">
        <v>57</v>
      </c>
      <c r="F24">
        <v>3</v>
      </c>
      <c r="G24">
        <v>17</v>
      </c>
      <c r="H24">
        <v>1</v>
      </c>
      <c r="L24">
        <v>1</v>
      </c>
      <c r="M24">
        <v>1</v>
      </c>
      <c r="Q24" s="144">
        <f t="shared" si="53"/>
        <v>0.13043478260869565</v>
      </c>
      <c r="R24" s="144">
        <f t="shared" si="44"/>
        <v>0.73913043478260865</v>
      </c>
      <c r="S24" s="144">
        <f t="shared" si="45"/>
        <v>4.3478260869565216E-2</v>
      </c>
      <c r="T24" s="144">
        <f t="shared" si="46"/>
        <v>0</v>
      </c>
      <c r="U24" s="144">
        <f t="shared" si="47"/>
        <v>0</v>
      </c>
      <c r="V24" s="144">
        <f t="shared" si="48"/>
        <v>0</v>
      </c>
      <c r="W24" s="144">
        <f t="shared" si="49"/>
        <v>4.3478260869565216E-2</v>
      </c>
      <c r="X24" s="144">
        <f t="shared" si="50"/>
        <v>4.3478260869565216E-2</v>
      </c>
      <c r="Y24" s="144">
        <f t="shared" si="51"/>
        <v>0</v>
      </c>
      <c r="Z24" s="144">
        <f t="shared" si="52"/>
        <v>0</v>
      </c>
      <c r="AC24" s="16"/>
      <c r="AD24" s="16"/>
      <c r="AE24" s="30"/>
      <c r="AG24" s="16"/>
      <c r="AH24" s="16"/>
      <c r="AI24" s="16"/>
      <c r="AJ24" s="16"/>
      <c r="AK24" s="16"/>
      <c r="AL24" s="16"/>
      <c r="AM24" s="16"/>
      <c r="AN24" s="16"/>
      <c r="AO24" s="16"/>
      <c r="AP24" s="16"/>
      <c r="AQ24" s="16"/>
      <c r="AR24" s="16"/>
      <c r="AS24" s="16"/>
      <c r="AT24" s="16"/>
      <c r="AU24" s="16"/>
      <c r="AV24" s="16"/>
      <c r="AW24" s="16"/>
      <c r="AX24" s="16"/>
      <c r="AY24" s="16"/>
      <c r="AZ24" s="16"/>
      <c r="BG24" s="16"/>
      <c r="BH24" s="16"/>
      <c r="BI24" s="16"/>
    </row>
    <row r="25" spans="2:61" x14ac:dyDescent="0.25">
      <c r="B25" t="s">
        <v>3093</v>
      </c>
      <c r="C25" t="s">
        <v>3091</v>
      </c>
      <c r="D25" t="s">
        <v>3092</v>
      </c>
      <c r="E25">
        <v>62</v>
      </c>
      <c r="F25">
        <v>3</v>
      </c>
      <c r="G25">
        <v>36</v>
      </c>
      <c r="H25">
        <v>5</v>
      </c>
      <c r="L25">
        <v>1</v>
      </c>
      <c r="M25">
        <v>2</v>
      </c>
      <c r="Q25" s="144">
        <f t="shared" si="53"/>
        <v>6.3829787234042548E-2</v>
      </c>
      <c r="R25" s="144">
        <f t="shared" si="44"/>
        <v>0.76595744680851063</v>
      </c>
      <c r="S25" s="144">
        <f t="shared" si="45"/>
        <v>0.10638297872340426</v>
      </c>
      <c r="T25" s="144">
        <f t="shared" si="46"/>
        <v>0</v>
      </c>
      <c r="U25" s="144">
        <f t="shared" si="47"/>
        <v>0</v>
      </c>
      <c r="V25" s="144">
        <f t="shared" si="48"/>
        <v>0</v>
      </c>
      <c r="W25" s="144">
        <f t="shared" si="49"/>
        <v>2.1276595744680851E-2</v>
      </c>
      <c r="X25" s="144">
        <f t="shared" si="50"/>
        <v>4.2553191489361701E-2</v>
      </c>
      <c r="Y25" s="144">
        <f t="shared" si="51"/>
        <v>0</v>
      </c>
      <c r="Z25" s="144">
        <f t="shared" si="52"/>
        <v>0</v>
      </c>
      <c r="AC25" s="16"/>
      <c r="AD25" s="16"/>
      <c r="AE25" s="30"/>
      <c r="AG25" s="16"/>
      <c r="AH25" s="16"/>
      <c r="AI25" s="16"/>
      <c r="AJ25" s="16"/>
      <c r="AK25" s="16"/>
      <c r="AL25" s="16"/>
      <c r="AM25" s="16"/>
      <c r="AN25" s="16"/>
      <c r="AO25" s="16"/>
      <c r="AP25" s="16"/>
      <c r="AQ25" s="16"/>
      <c r="AR25" s="16"/>
      <c r="AS25" s="16"/>
      <c r="AT25" s="16"/>
      <c r="AU25" s="16"/>
      <c r="AV25" s="16"/>
      <c r="AW25" s="16"/>
      <c r="AX25" s="16"/>
      <c r="AY25" s="16"/>
      <c r="AZ25" s="16"/>
      <c r="BG25" s="16"/>
      <c r="BH25" s="16"/>
      <c r="BI25" s="16"/>
    </row>
    <row r="26" spans="2:61" x14ac:dyDescent="0.25">
      <c r="B26" t="s">
        <v>3093</v>
      </c>
      <c r="C26" t="s">
        <v>3091</v>
      </c>
      <c r="D26" t="s">
        <v>3092</v>
      </c>
      <c r="E26">
        <v>67</v>
      </c>
      <c r="G26">
        <v>15</v>
      </c>
      <c r="H26">
        <v>16</v>
      </c>
      <c r="M26">
        <v>4</v>
      </c>
      <c r="Q26" s="144">
        <f t="shared" si="53"/>
        <v>0</v>
      </c>
      <c r="R26" s="144">
        <f t="shared" si="44"/>
        <v>0.42857142857142855</v>
      </c>
      <c r="S26" s="144">
        <f t="shared" si="45"/>
        <v>0.45714285714285713</v>
      </c>
      <c r="T26" s="144">
        <f t="shared" si="46"/>
        <v>0</v>
      </c>
      <c r="U26" s="144">
        <f t="shared" si="47"/>
        <v>0</v>
      </c>
      <c r="V26" s="144">
        <f t="shared" si="48"/>
        <v>0</v>
      </c>
      <c r="W26" s="144">
        <f t="shared" si="49"/>
        <v>0</v>
      </c>
      <c r="X26" s="144">
        <f t="shared" si="50"/>
        <v>0.11428571428571428</v>
      </c>
      <c r="Y26" s="144">
        <f t="shared" si="51"/>
        <v>0</v>
      </c>
      <c r="Z26" s="144">
        <f t="shared" si="52"/>
        <v>0</v>
      </c>
      <c r="AC26" s="16"/>
      <c r="AD26" s="16"/>
      <c r="AE26" s="30"/>
      <c r="AG26" s="16"/>
      <c r="AH26" s="16"/>
      <c r="AI26" s="16"/>
      <c r="AJ26" s="16"/>
      <c r="AK26" s="16"/>
      <c r="AL26" s="16"/>
      <c r="AM26" s="16"/>
      <c r="AN26" s="16"/>
      <c r="AO26" s="16"/>
      <c r="AP26" s="16"/>
      <c r="AQ26" s="16"/>
      <c r="AR26" s="16"/>
      <c r="AS26" s="16"/>
      <c r="AT26" s="16"/>
      <c r="AU26" s="16"/>
      <c r="AV26" s="16"/>
      <c r="AW26" s="16"/>
      <c r="AX26" s="16"/>
      <c r="AY26" s="16"/>
      <c r="AZ26" s="16"/>
      <c r="BG26" s="16"/>
      <c r="BH26" s="16"/>
      <c r="BI26" s="16"/>
    </row>
    <row r="27" spans="2:61" x14ac:dyDescent="0.25">
      <c r="B27" t="s">
        <v>3093</v>
      </c>
      <c r="C27" t="s">
        <v>3091</v>
      </c>
      <c r="D27" t="s">
        <v>3092</v>
      </c>
      <c r="E27">
        <v>72</v>
      </c>
      <c r="G27">
        <v>2</v>
      </c>
      <c r="H27">
        <v>34</v>
      </c>
      <c r="I27">
        <v>1</v>
      </c>
      <c r="M27">
        <v>3</v>
      </c>
      <c r="Q27" s="144">
        <f t="shared" si="53"/>
        <v>0</v>
      </c>
      <c r="R27" s="144">
        <f t="shared" si="44"/>
        <v>0.05</v>
      </c>
      <c r="S27" s="144">
        <f t="shared" si="45"/>
        <v>0.85</v>
      </c>
      <c r="T27" s="144">
        <f t="shared" si="46"/>
        <v>2.5000000000000001E-2</v>
      </c>
      <c r="U27" s="144">
        <f t="shared" si="47"/>
        <v>0</v>
      </c>
      <c r="V27" s="144">
        <f t="shared" si="48"/>
        <v>0</v>
      </c>
      <c r="W27" s="144">
        <f t="shared" si="49"/>
        <v>0</v>
      </c>
      <c r="X27" s="144">
        <f t="shared" si="50"/>
        <v>7.4999999999999997E-2</v>
      </c>
      <c r="Y27" s="144">
        <f t="shared" si="51"/>
        <v>0</v>
      </c>
      <c r="Z27" s="144">
        <f t="shared" si="52"/>
        <v>0</v>
      </c>
      <c r="AC27" s="16"/>
      <c r="AD27" s="16"/>
      <c r="AE27" s="30"/>
      <c r="AG27" s="16"/>
      <c r="AH27" s="16"/>
      <c r="AI27" s="16"/>
      <c r="AJ27" s="16"/>
      <c r="AK27" s="16"/>
      <c r="AL27" s="16"/>
      <c r="AM27" s="16"/>
      <c r="AN27" s="16"/>
      <c r="AO27" s="16"/>
      <c r="AP27" s="16"/>
      <c r="AQ27" s="16"/>
      <c r="AR27" s="16"/>
      <c r="AS27" s="16"/>
      <c r="AT27" s="16"/>
      <c r="AU27" s="16"/>
      <c r="AV27" s="16"/>
      <c r="AW27" s="16"/>
      <c r="AX27" s="16"/>
      <c r="AY27" s="16"/>
      <c r="AZ27" s="16"/>
      <c r="BG27" s="16"/>
      <c r="BH27" s="16"/>
      <c r="BI27" s="16"/>
    </row>
    <row r="28" spans="2:61" x14ac:dyDescent="0.25">
      <c r="B28" t="s">
        <v>3093</v>
      </c>
      <c r="C28" t="s">
        <v>3091</v>
      </c>
      <c r="D28" t="s">
        <v>3092</v>
      </c>
      <c r="E28">
        <v>77</v>
      </c>
      <c r="G28">
        <v>2</v>
      </c>
      <c r="H28">
        <v>27</v>
      </c>
      <c r="I28">
        <v>2</v>
      </c>
      <c r="M28">
        <v>8</v>
      </c>
      <c r="Q28" s="144">
        <f t="shared" si="53"/>
        <v>0</v>
      </c>
      <c r="R28" s="144">
        <f t="shared" si="44"/>
        <v>5.128205128205128E-2</v>
      </c>
      <c r="S28" s="144">
        <f t="shared" si="45"/>
        <v>0.69230769230769229</v>
      </c>
      <c r="T28" s="144">
        <f t="shared" si="46"/>
        <v>5.128205128205128E-2</v>
      </c>
      <c r="U28" s="144">
        <f t="shared" si="47"/>
        <v>0</v>
      </c>
      <c r="V28" s="144">
        <f t="shared" si="48"/>
        <v>0</v>
      </c>
      <c r="W28" s="144">
        <f t="shared" si="49"/>
        <v>0</v>
      </c>
      <c r="X28" s="144">
        <f t="shared" si="50"/>
        <v>0.20512820512820512</v>
      </c>
      <c r="Y28" s="144">
        <f t="shared" si="51"/>
        <v>0</v>
      </c>
      <c r="Z28" s="144">
        <f t="shared" si="52"/>
        <v>0</v>
      </c>
      <c r="AC28" s="16"/>
      <c r="AD28" s="16"/>
      <c r="AE28" s="30"/>
      <c r="AG28" s="16"/>
      <c r="AH28" s="16"/>
      <c r="AI28" s="16"/>
      <c r="AJ28" s="16"/>
      <c r="AK28" s="16"/>
      <c r="AL28" s="16"/>
      <c r="AM28" s="16"/>
      <c r="AN28" s="16"/>
      <c r="AO28" s="16"/>
      <c r="AP28" s="16"/>
      <c r="AQ28" s="16"/>
      <c r="AR28" s="16"/>
      <c r="AS28" s="16"/>
      <c r="AT28" s="16"/>
      <c r="AU28" s="16"/>
      <c r="AV28" s="16"/>
      <c r="AW28" s="16"/>
      <c r="AX28" s="16"/>
      <c r="AY28" s="16"/>
      <c r="AZ28" s="16"/>
      <c r="BG28" s="16"/>
      <c r="BH28" s="16"/>
      <c r="BI28" s="16"/>
    </row>
    <row r="29" spans="2:61" x14ac:dyDescent="0.25">
      <c r="B29" t="s">
        <v>3093</v>
      </c>
      <c r="C29" t="s">
        <v>3091</v>
      </c>
      <c r="D29" t="s">
        <v>3092</v>
      </c>
      <c r="E29">
        <v>82</v>
      </c>
      <c r="H29">
        <v>11</v>
      </c>
      <c r="I29">
        <v>1</v>
      </c>
      <c r="Q29" s="144">
        <f t="shared" si="53"/>
        <v>0</v>
      </c>
      <c r="R29" s="144">
        <f t="shared" si="44"/>
        <v>0</v>
      </c>
      <c r="S29" s="144">
        <f t="shared" si="45"/>
        <v>0.91666666666666663</v>
      </c>
      <c r="T29" s="144">
        <f t="shared" si="46"/>
        <v>8.3333333333333329E-2</v>
      </c>
      <c r="U29" s="144">
        <f t="shared" si="47"/>
        <v>0</v>
      </c>
      <c r="V29" s="144">
        <f t="shared" si="48"/>
        <v>0</v>
      </c>
      <c r="W29" s="144">
        <f t="shared" si="49"/>
        <v>0</v>
      </c>
      <c r="X29" s="144">
        <f t="shared" si="50"/>
        <v>0</v>
      </c>
      <c r="Y29" s="144">
        <f t="shared" si="51"/>
        <v>0</v>
      </c>
      <c r="Z29" s="144">
        <f t="shared" si="52"/>
        <v>0</v>
      </c>
      <c r="AC29" s="16"/>
      <c r="AD29" s="16"/>
      <c r="AE29" s="30"/>
      <c r="AG29" s="16"/>
      <c r="AH29" s="16"/>
      <c r="AI29" s="16"/>
      <c r="AJ29" s="16"/>
      <c r="AK29" s="16"/>
      <c r="AL29" s="16"/>
      <c r="AM29" s="16"/>
      <c r="AN29" s="16"/>
      <c r="AO29" s="16"/>
      <c r="AP29" s="16"/>
      <c r="AQ29" s="16"/>
      <c r="AR29" s="16"/>
      <c r="AS29" s="16"/>
      <c r="AT29" s="16"/>
      <c r="AU29" s="16"/>
      <c r="AV29" s="16"/>
      <c r="AW29" s="16"/>
      <c r="AX29" s="16"/>
      <c r="AY29" s="16"/>
      <c r="AZ29" s="16"/>
      <c r="BG29" s="16"/>
      <c r="BH29" s="16"/>
      <c r="BI29" s="16"/>
    </row>
    <row r="30" spans="2:61" x14ac:dyDescent="0.25">
      <c r="B30" t="s">
        <v>3093</v>
      </c>
      <c r="C30" t="s">
        <v>3091</v>
      </c>
      <c r="D30" t="s">
        <v>3092</v>
      </c>
      <c r="E30">
        <v>87</v>
      </c>
      <c r="H30">
        <v>9</v>
      </c>
      <c r="Q30" s="144">
        <f t="shared" si="53"/>
        <v>0</v>
      </c>
      <c r="R30" s="144">
        <f t="shared" si="44"/>
        <v>0</v>
      </c>
      <c r="S30" s="144">
        <f t="shared" si="45"/>
        <v>1</v>
      </c>
      <c r="T30" s="144">
        <f t="shared" si="46"/>
        <v>0</v>
      </c>
      <c r="U30" s="144">
        <f t="shared" si="47"/>
        <v>0</v>
      </c>
      <c r="V30" s="144">
        <f t="shared" si="48"/>
        <v>0</v>
      </c>
      <c r="W30" s="144">
        <f t="shared" si="49"/>
        <v>0</v>
      </c>
      <c r="X30" s="144">
        <f t="shared" si="50"/>
        <v>0</v>
      </c>
      <c r="Y30" s="144">
        <f t="shared" si="51"/>
        <v>0</v>
      </c>
      <c r="Z30" s="144">
        <f t="shared" si="52"/>
        <v>0</v>
      </c>
      <c r="AC30" s="16"/>
      <c r="AD30" s="16"/>
      <c r="AE30" s="30"/>
      <c r="AG30" s="16"/>
      <c r="AH30" s="16"/>
      <c r="AI30" s="16"/>
      <c r="AJ30" s="16"/>
      <c r="AK30" s="16"/>
      <c r="AL30" s="16"/>
      <c r="AM30" s="16"/>
      <c r="AN30" s="16"/>
      <c r="AO30" s="16"/>
      <c r="AP30" s="16"/>
      <c r="AQ30" s="16"/>
      <c r="AR30" s="16"/>
      <c r="AS30" s="16"/>
      <c r="AT30" s="16"/>
      <c r="AU30" s="16"/>
      <c r="AV30" s="16"/>
      <c r="AW30" s="16"/>
      <c r="AX30" s="16"/>
      <c r="AY30" s="16"/>
      <c r="AZ30" s="16"/>
      <c r="BG30" s="16"/>
      <c r="BH30" s="16"/>
      <c r="BI30" s="16"/>
    </row>
    <row r="31" spans="2:61" x14ac:dyDescent="0.25">
      <c r="B31" t="s">
        <v>3093</v>
      </c>
      <c r="C31" t="s">
        <v>3091</v>
      </c>
      <c r="D31" t="s">
        <v>3092</v>
      </c>
      <c r="E31">
        <v>92</v>
      </c>
      <c r="H31">
        <v>4</v>
      </c>
      <c r="Q31" s="144">
        <f t="shared" si="53"/>
        <v>0</v>
      </c>
      <c r="R31" s="144">
        <f t="shared" si="44"/>
        <v>0</v>
      </c>
      <c r="S31" s="144">
        <f t="shared" si="45"/>
        <v>1</v>
      </c>
      <c r="T31" s="144">
        <f t="shared" si="46"/>
        <v>0</v>
      </c>
      <c r="U31" s="144">
        <f t="shared" si="47"/>
        <v>0</v>
      </c>
      <c r="V31" s="144">
        <f t="shared" si="48"/>
        <v>0</v>
      </c>
      <c r="W31" s="144">
        <f t="shared" si="49"/>
        <v>0</v>
      </c>
      <c r="X31" s="144">
        <f t="shared" si="50"/>
        <v>0</v>
      </c>
      <c r="Y31" s="144">
        <f t="shared" si="51"/>
        <v>0</v>
      </c>
      <c r="Z31" s="144">
        <f t="shared" si="52"/>
        <v>0</v>
      </c>
      <c r="AC31" s="16"/>
      <c r="AD31" s="16"/>
      <c r="AE31" s="30"/>
      <c r="AG31" s="16"/>
      <c r="AH31" s="16"/>
      <c r="AI31" s="16"/>
      <c r="AJ31" s="16"/>
      <c r="AK31" s="16"/>
      <c r="AL31" s="16"/>
      <c r="AM31" s="16"/>
      <c r="AN31" s="16"/>
      <c r="AO31" s="16"/>
      <c r="AP31" s="16"/>
      <c r="AQ31" s="16"/>
      <c r="AR31" s="16"/>
      <c r="AS31" s="16"/>
      <c r="AT31" s="16"/>
      <c r="AU31" s="16"/>
      <c r="AV31" s="16"/>
      <c r="AW31" s="16"/>
      <c r="AX31" s="16"/>
      <c r="AY31" s="16"/>
      <c r="AZ31" s="16"/>
      <c r="BG31" s="16"/>
      <c r="BH31" s="16"/>
      <c r="BI31" s="16"/>
    </row>
    <row r="32" spans="2:61" x14ac:dyDescent="0.25">
      <c r="B32" t="s">
        <v>3093</v>
      </c>
      <c r="C32" t="s">
        <v>3091</v>
      </c>
      <c r="D32" t="s">
        <v>3092</v>
      </c>
      <c r="E32">
        <v>99</v>
      </c>
      <c r="G32">
        <v>1</v>
      </c>
      <c r="H32">
        <v>1</v>
      </c>
      <c r="Q32" s="144">
        <f t="shared" si="53"/>
        <v>0</v>
      </c>
      <c r="R32" s="144">
        <f t="shared" si="44"/>
        <v>0.5</v>
      </c>
      <c r="S32" s="144">
        <f t="shared" si="45"/>
        <v>0.5</v>
      </c>
      <c r="T32" s="144">
        <f t="shared" si="46"/>
        <v>0</v>
      </c>
      <c r="U32" s="144">
        <f t="shared" si="47"/>
        <v>0</v>
      </c>
      <c r="V32" s="144">
        <f t="shared" si="48"/>
        <v>0</v>
      </c>
      <c r="W32" s="144">
        <f t="shared" si="49"/>
        <v>0</v>
      </c>
      <c r="X32" s="144">
        <f t="shared" si="50"/>
        <v>0</v>
      </c>
      <c r="Y32" s="144">
        <f t="shared" si="51"/>
        <v>0</v>
      </c>
      <c r="Z32" s="144">
        <f t="shared" si="52"/>
        <v>0</v>
      </c>
      <c r="AC32" s="16"/>
      <c r="AD32" s="16"/>
      <c r="AE32" s="30"/>
      <c r="AG32" s="16"/>
      <c r="AH32" s="16"/>
      <c r="AI32" s="16"/>
      <c r="AJ32" s="16"/>
      <c r="AK32" s="16"/>
      <c r="AL32" s="16"/>
      <c r="AM32" s="16"/>
      <c r="AN32" s="16"/>
      <c r="AO32" s="16"/>
      <c r="AP32" s="16"/>
      <c r="AQ32" s="16"/>
      <c r="AR32" s="16"/>
      <c r="AS32" s="16"/>
      <c r="AT32" s="16"/>
      <c r="AU32" s="16"/>
      <c r="AV32" s="16"/>
      <c r="AW32" s="16"/>
      <c r="AX32" s="16"/>
      <c r="AY32" s="16"/>
      <c r="AZ32" s="16"/>
      <c r="BG32" s="16"/>
      <c r="BH32" s="16"/>
      <c r="BI32" s="16"/>
    </row>
    <row r="33" spans="2:61" x14ac:dyDescent="0.25">
      <c r="B33" t="s">
        <v>3093</v>
      </c>
      <c r="C33" t="s">
        <v>3091</v>
      </c>
      <c r="D33" t="s">
        <v>3092</v>
      </c>
      <c r="E33">
        <v>100</v>
      </c>
      <c r="H33">
        <v>2</v>
      </c>
      <c r="Q33" s="144">
        <f t="shared" si="53"/>
        <v>0</v>
      </c>
      <c r="R33" s="144">
        <f t="shared" si="44"/>
        <v>0</v>
      </c>
      <c r="S33" s="144">
        <f t="shared" si="45"/>
        <v>1</v>
      </c>
      <c r="T33" s="144">
        <f t="shared" si="46"/>
        <v>0</v>
      </c>
      <c r="U33" s="144">
        <f t="shared" si="47"/>
        <v>0</v>
      </c>
      <c r="V33" s="144">
        <f t="shared" si="48"/>
        <v>0</v>
      </c>
      <c r="W33" s="144">
        <f t="shared" si="49"/>
        <v>0</v>
      </c>
      <c r="X33" s="144">
        <f t="shared" si="50"/>
        <v>0</v>
      </c>
      <c r="Y33" s="144">
        <f t="shared" si="51"/>
        <v>0</v>
      </c>
      <c r="Z33" s="144">
        <f t="shared" si="52"/>
        <v>0</v>
      </c>
      <c r="AC33" s="16"/>
      <c r="AD33" s="16"/>
      <c r="AE33" s="30"/>
      <c r="AG33" s="16"/>
      <c r="AH33" s="16"/>
      <c r="AI33" s="16"/>
      <c r="AJ33" s="16"/>
      <c r="AK33" s="16"/>
      <c r="AL33" s="16"/>
      <c r="AM33" s="16"/>
      <c r="AN33" s="16"/>
      <c r="AO33" s="16"/>
      <c r="AP33" s="16"/>
      <c r="AQ33" s="16"/>
      <c r="AR33" s="16"/>
      <c r="AS33" s="16"/>
      <c r="AT33" s="16"/>
      <c r="AU33" s="16"/>
      <c r="AV33" s="16"/>
      <c r="AW33" s="16"/>
      <c r="AX33" s="16"/>
      <c r="AY33" s="16"/>
      <c r="AZ33" s="16"/>
      <c r="BG33" s="16"/>
      <c r="BH33" s="16"/>
      <c r="BI33" s="16"/>
    </row>
    <row r="34" spans="2:61" x14ac:dyDescent="0.25">
      <c r="AC34" s="16"/>
      <c r="AD34" s="16"/>
      <c r="AE34" s="30"/>
      <c r="AG34" s="16"/>
      <c r="AH34" s="16"/>
      <c r="AI34" s="16"/>
      <c r="AJ34" s="16"/>
      <c r="AK34" s="16"/>
      <c r="AL34" s="16"/>
      <c r="AM34" s="16"/>
      <c r="AN34" s="16"/>
      <c r="AO34" s="16"/>
      <c r="AP34" s="16"/>
      <c r="AQ34" s="16"/>
      <c r="AR34" s="16"/>
      <c r="AS34" s="16"/>
      <c r="AT34" s="16"/>
      <c r="AU34" s="16"/>
      <c r="AV34" s="16"/>
      <c r="AW34" s="16"/>
      <c r="AX34" s="16"/>
      <c r="AY34" s="16"/>
      <c r="AZ34" s="16"/>
      <c r="BG34" s="16"/>
      <c r="BH34" s="16"/>
      <c r="BI34" s="16"/>
    </row>
    <row r="35" spans="2:61" x14ac:dyDescent="0.25">
      <c r="AC35" s="16"/>
      <c r="AD35" s="16"/>
      <c r="AE35" s="30"/>
      <c r="AG35" s="16"/>
      <c r="AH35" s="16"/>
      <c r="AI35" s="16"/>
      <c r="AJ35" s="16"/>
      <c r="AK35" s="16"/>
      <c r="AL35" s="16"/>
      <c r="AM35" s="16"/>
      <c r="AN35" s="16"/>
      <c r="AO35" s="16"/>
      <c r="AP35" s="16"/>
      <c r="AQ35" s="16"/>
      <c r="AR35" s="16"/>
      <c r="AS35" s="16"/>
      <c r="AT35" s="16"/>
      <c r="AU35" s="16"/>
      <c r="AV35" s="16"/>
      <c r="AW35" s="16"/>
      <c r="AX35" s="16"/>
      <c r="AY35" s="16"/>
      <c r="AZ35" s="16"/>
      <c r="BG35" s="16"/>
      <c r="BH35" s="16"/>
      <c r="BI35" s="16"/>
    </row>
    <row r="36" spans="2:61" x14ac:dyDescent="0.25">
      <c r="AC36" s="16"/>
      <c r="AD36" s="16"/>
      <c r="AE36" s="30"/>
      <c r="AG36" s="16"/>
      <c r="AH36" s="16"/>
      <c r="AI36" s="16"/>
      <c r="AJ36" s="16"/>
      <c r="AK36" s="16"/>
      <c r="AL36" s="16"/>
      <c r="AM36" s="16"/>
      <c r="AN36" s="16"/>
      <c r="AO36" s="16"/>
      <c r="AP36" s="16"/>
      <c r="AQ36" s="16"/>
      <c r="AR36" s="16"/>
      <c r="AS36" s="16"/>
      <c r="AT36" s="16"/>
      <c r="AU36" s="16"/>
      <c r="AV36" s="16"/>
      <c r="AW36" s="16"/>
      <c r="AX36" s="16"/>
      <c r="AY36" s="16"/>
      <c r="AZ36" s="16"/>
      <c r="BG36" s="16"/>
      <c r="BH36" s="16"/>
      <c r="BI36" s="16"/>
    </row>
    <row r="37" spans="2:61" x14ac:dyDescent="0.25">
      <c r="AC37" s="16"/>
      <c r="AD37" s="16"/>
      <c r="AE37" s="30"/>
      <c r="AG37" s="16"/>
      <c r="AH37" s="16"/>
      <c r="AI37" s="16"/>
      <c r="AJ37" s="16"/>
      <c r="AK37" s="16"/>
      <c r="AL37" s="16"/>
      <c r="AM37" s="16"/>
      <c r="AN37" s="16"/>
      <c r="AO37" s="16"/>
      <c r="AP37" s="16"/>
      <c r="AQ37" s="16"/>
      <c r="AR37" s="16"/>
      <c r="AS37" s="16"/>
      <c r="AT37" s="16"/>
      <c r="AU37" s="16"/>
      <c r="AV37" s="16"/>
      <c r="AW37" s="16"/>
      <c r="AX37" s="16"/>
      <c r="AY37" s="16"/>
      <c r="AZ37" s="16"/>
      <c r="BG37" s="16"/>
      <c r="BH37" s="16"/>
      <c r="BI37" s="16"/>
    </row>
    <row r="38" spans="2:61" x14ac:dyDescent="0.25">
      <c r="F38" s="241" t="s">
        <v>23464</v>
      </c>
      <c r="G38" s="241"/>
      <c r="H38" s="241"/>
      <c r="I38" s="241"/>
      <c r="J38" s="241"/>
      <c r="K38" s="241"/>
      <c r="L38" s="241"/>
      <c r="M38" s="241"/>
      <c r="N38" s="241"/>
      <c r="O38" s="241"/>
      <c r="P38" s="241"/>
      <c r="Q38" s="241"/>
      <c r="R38" s="241"/>
      <c r="S38" s="241"/>
      <c r="T38" s="241"/>
      <c r="U38" s="241"/>
      <c r="V38" s="241"/>
      <c r="W38" s="241"/>
      <c r="X38" s="241"/>
      <c r="Y38" s="241"/>
      <c r="Z38" s="241"/>
      <c r="AC38" t="s">
        <v>3206</v>
      </c>
      <c r="AD38" s="30">
        <f>SUM(AD40:AD52)</f>
        <v>144.36904409652161</v>
      </c>
      <c r="AE38" s="30">
        <f>SUM(AE40:AE52)</f>
        <v>61.892599785217769</v>
      </c>
      <c r="BA38" s="241" t="s">
        <v>3108</v>
      </c>
      <c r="BB38" s="241"/>
      <c r="BC38" s="241"/>
      <c r="BD38" s="241"/>
    </row>
    <row r="39" spans="2:61" x14ac:dyDescent="0.25">
      <c r="E39" s="16"/>
      <c r="F39" s="17">
        <v>0.1</v>
      </c>
      <c r="G39" s="17">
        <v>0.2</v>
      </c>
      <c r="H39" s="17">
        <v>0.3</v>
      </c>
      <c r="I39" s="17">
        <v>0.4</v>
      </c>
      <c r="J39" s="17">
        <v>0.5</v>
      </c>
      <c r="K39" s="17">
        <v>1</v>
      </c>
      <c r="L39" s="17">
        <v>1.1000000000000001</v>
      </c>
      <c r="M39" s="17">
        <v>1.2</v>
      </c>
      <c r="N39" s="17">
        <v>1.3</v>
      </c>
      <c r="O39" s="17">
        <v>1.4</v>
      </c>
      <c r="P39" s="16"/>
      <c r="Q39" s="17">
        <v>0.1</v>
      </c>
      <c r="R39" s="17">
        <v>0.2</v>
      </c>
      <c r="S39" s="17">
        <v>0.3</v>
      </c>
      <c r="T39" s="17">
        <v>0.4</v>
      </c>
      <c r="U39" s="17">
        <v>0.5</v>
      </c>
      <c r="V39" s="17">
        <v>1</v>
      </c>
      <c r="W39" s="17">
        <v>1.1000000000000001</v>
      </c>
      <c r="X39" s="17">
        <v>1.2</v>
      </c>
      <c r="Y39" s="17">
        <v>1.3</v>
      </c>
      <c r="Z39" s="17">
        <v>1.4</v>
      </c>
      <c r="AD39" s="25">
        <f>'age-length prop'!CD81</f>
        <v>144.36904409652161</v>
      </c>
      <c r="AE39" s="167">
        <f>'age-length prop'!CD163</f>
        <v>61.892599785217769</v>
      </c>
      <c r="AF39" s="30"/>
      <c r="AG39" s="259" t="s">
        <v>3115</v>
      </c>
      <c r="AH39" s="260"/>
      <c r="AI39" s="260"/>
      <c r="AJ39" s="260"/>
      <c r="AK39" s="260"/>
      <c r="AL39" s="260"/>
      <c r="AM39" s="260"/>
      <c r="AN39" s="260"/>
      <c r="AO39" s="260"/>
      <c r="AP39" s="261"/>
      <c r="AQ39" s="259" t="s">
        <v>3116</v>
      </c>
      <c r="AR39" s="260"/>
      <c r="AS39" s="260"/>
      <c r="AT39" s="260"/>
      <c r="AU39" s="260"/>
      <c r="AV39" s="260"/>
      <c r="AW39" s="260"/>
      <c r="AX39" s="260"/>
      <c r="AY39" s="260"/>
      <c r="AZ39" s="261"/>
      <c r="BB39" t="s">
        <v>3209</v>
      </c>
      <c r="BD39" s="16">
        <f>SUM(BB41:BD45)</f>
        <v>206.30877992919832</v>
      </c>
      <c r="BG39" t="s">
        <v>3085</v>
      </c>
      <c r="BH39" t="s">
        <v>3225</v>
      </c>
      <c r="BI39" t="s">
        <v>3083</v>
      </c>
    </row>
    <row r="40" spans="2:61" x14ac:dyDescent="0.25">
      <c r="E40" s="16">
        <v>42</v>
      </c>
      <c r="F40" s="16">
        <v>0</v>
      </c>
      <c r="G40" s="16">
        <v>0</v>
      </c>
      <c r="H40" s="16">
        <v>0</v>
      </c>
      <c r="I40" s="16">
        <v>0</v>
      </c>
      <c r="J40" s="16">
        <v>0</v>
      </c>
      <c r="K40" s="16">
        <v>0</v>
      </c>
      <c r="L40" s="16">
        <v>0</v>
      </c>
      <c r="M40" s="16">
        <v>0</v>
      </c>
      <c r="N40" s="16">
        <v>0</v>
      </c>
      <c r="O40" s="16">
        <v>0</v>
      </c>
      <c r="P40" s="16"/>
      <c r="Q40" s="13">
        <f>IFERROR(F40/SUM($F40:$O40),0)</f>
        <v>0</v>
      </c>
      <c r="R40" s="13">
        <f t="shared" ref="R40:Z40" si="54">IFERROR(G40/SUM($F40:$O40),0)</f>
        <v>0</v>
      </c>
      <c r="S40" s="13">
        <f t="shared" si="54"/>
        <v>0</v>
      </c>
      <c r="T40" s="13">
        <f t="shared" si="54"/>
        <v>0</v>
      </c>
      <c r="U40" s="13">
        <f t="shared" si="54"/>
        <v>0</v>
      </c>
      <c r="V40" s="13">
        <f t="shared" si="54"/>
        <v>0</v>
      </c>
      <c r="W40" s="13">
        <f t="shared" si="54"/>
        <v>0</v>
      </c>
      <c r="X40" s="13">
        <f t="shared" si="54"/>
        <v>0</v>
      </c>
      <c r="Y40" s="13">
        <f t="shared" si="54"/>
        <v>0</v>
      </c>
      <c r="Z40" s="13">
        <f t="shared" si="54"/>
        <v>0</v>
      </c>
      <c r="AB40" t="s">
        <v>11</v>
      </c>
      <c r="AC40" s="16">
        <v>42</v>
      </c>
      <c r="AD40" s="16">
        <f>'age-length prop'!BY79</f>
        <v>0</v>
      </c>
      <c r="AE40" s="30">
        <f>'age-length prop'!BY161</f>
        <v>1.5111227235231617</v>
      </c>
      <c r="AG40" s="45">
        <f>IFERROR(Q40*$AD40,0)</f>
        <v>0</v>
      </c>
      <c r="AH40" s="16">
        <f t="shared" ref="AH40:AP40" si="55">IFERROR(R40*$AD40,0)</f>
        <v>0</v>
      </c>
      <c r="AI40" s="16">
        <f>IFERROR(S40*$AD40,0)</f>
        <v>0</v>
      </c>
      <c r="AJ40" s="16">
        <f t="shared" si="55"/>
        <v>0</v>
      </c>
      <c r="AK40" s="16">
        <f t="shared" si="55"/>
        <v>0</v>
      </c>
      <c r="AL40" s="16">
        <f t="shared" si="55"/>
        <v>0</v>
      </c>
      <c r="AM40" s="16">
        <f t="shared" si="55"/>
        <v>0</v>
      </c>
      <c r="AN40" s="16">
        <f t="shared" si="55"/>
        <v>0</v>
      </c>
      <c r="AO40" s="16">
        <f t="shared" si="55"/>
        <v>0</v>
      </c>
      <c r="AP40" s="16">
        <f t="shared" si="55"/>
        <v>0</v>
      </c>
      <c r="AQ40" s="45">
        <f>$AE40*Q56</f>
        <v>0.1343220198687255</v>
      </c>
      <c r="AR40" s="16">
        <f t="shared" ref="AR40:AZ40" si="56">$AE40*R56</f>
        <v>0</v>
      </c>
      <c r="AS40" s="16">
        <f t="shared" si="56"/>
        <v>0</v>
      </c>
      <c r="AT40" s="16">
        <f t="shared" si="56"/>
        <v>0</v>
      </c>
      <c r="AU40" s="16">
        <f t="shared" si="56"/>
        <v>0</v>
      </c>
      <c r="AV40" s="16">
        <f t="shared" si="56"/>
        <v>1.3432201986872547</v>
      </c>
      <c r="AW40" s="16">
        <f t="shared" si="56"/>
        <v>3.3580504967181374E-2</v>
      </c>
      <c r="AX40" s="16">
        <f t="shared" si="56"/>
        <v>0</v>
      </c>
      <c r="AY40" s="16">
        <f t="shared" si="56"/>
        <v>0</v>
      </c>
      <c r="AZ40" s="16">
        <f t="shared" si="56"/>
        <v>0</v>
      </c>
      <c r="BB40" t="s">
        <v>3208</v>
      </c>
      <c r="BC40" t="s">
        <v>3086</v>
      </c>
      <c r="BD40" t="s">
        <v>3083</v>
      </c>
      <c r="BF40" t="s">
        <v>3242</v>
      </c>
      <c r="BG40" s="16">
        <f>SUM(AG40:AG52)</f>
        <v>0</v>
      </c>
      <c r="BH40" s="16">
        <f>SUM(AQ43:AQ52)</f>
        <v>1.0418783851632691</v>
      </c>
      <c r="BI40" s="16">
        <f>SUM(AQ40:AQ42)</f>
        <v>7.7479658428240175</v>
      </c>
    </row>
    <row r="41" spans="2:61" x14ac:dyDescent="0.25">
      <c r="E41" s="16">
        <v>47</v>
      </c>
      <c r="F41" s="16">
        <v>0</v>
      </c>
      <c r="G41" s="16">
        <v>0</v>
      </c>
      <c r="H41" s="16">
        <v>0</v>
      </c>
      <c r="I41" s="16">
        <v>0</v>
      </c>
      <c r="J41" s="16">
        <v>0</v>
      </c>
      <c r="K41" s="16">
        <v>0</v>
      </c>
      <c r="L41" s="16">
        <v>0</v>
      </c>
      <c r="M41" s="16">
        <v>0</v>
      </c>
      <c r="N41" s="16">
        <v>0</v>
      </c>
      <c r="O41" s="16">
        <v>0</v>
      </c>
      <c r="P41" s="16"/>
      <c r="Q41" s="13">
        <f t="shared" ref="Q41:Q52" si="57">IFERROR(F41/SUM($F41:$O41),0)</f>
        <v>0</v>
      </c>
      <c r="R41" s="13">
        <f t="shared" ref="R41:R52" si="58">IFERROR(G41/SUM($F41:$O41),0)</f>
        <v>0</v>
      </c>
      <c r="S41" s="13">
        <f t="shared" ref="S41:S52" si="59">IFERROR(H41/SUM($F41:$O41),0)</f>
        <v>0</v>
      </c>
      <c r="T41" s="13">
        <f t="shared" ref="T41:T52" si="60">IFERROR(I41/SUM($F41:$O41),0)</f>
        <v>0</v>
      </c>
      <c r="U41" s="13">
        <f t="shared" ref="U41:U52" si="61">IFERROR(J41/SUM($F41:$O41),0)</f>
        <v>0</v>
      </c>
      <c r="V41" s="13">
        <f t="shared" ref="V41:V52" si="62">IFERROR(K41/SUM($F41:$O41),0)</f>
        <v>0</v>
      </c>
      <c r="W41" s="13">
        <f t="shared" ref="W41:W52" si="63">IFERROR(L41/SUM($F41:$O41),0)</f>
        <v>0</v>
      </c>
      <c r="X41" s="13">
        <f t="shared" ref="X41:X52" si="64">IFERROR(M41/SUM($F41:$O41),0)</f>
        <v>0</v>
      </c>
      <c r="Y41" s="13">
        <f t="shared" ref="Y41:Y52" si="65">IFERROR(N41/SUM($F41:$O41),0)</f>
        <v>0</v>
      </c>
      <c r="Z41" s="13">
        <f t="shared" ref="Z41:Z52" si="66">IFERROR(O41/SUM($F41:$O41),0)</f>
        <v>0</v>
      </c>
      <c r="AB41" t="s">
        <v>11</v>
      </c>
      <c r="AC41" s="16">
        <v>47</v>
      </c>
      <c r="AD41" s="16">
        <f>'age-length prop'!BZ79</f>
        <v>0</v>
      </c>
      <c r="AE41" s="30">
        <f>'age-length prop'!BZ161</f>
        <v>4.7655504636670987</v>
      </c>
      <c r="AG41" s="45">
        <f t="shared" ref="AG41:AG52" si="67">IFERROR(Q41*$AD41,0)</f>
        <v>0</v>
      </c>
      <c r="AH41" s="16">
        <f t="shared" ref="AH41:AH52" si="68">IFERROR(R41*$AD41,0)</f>
        <v>0</v>
      </c>
      <c r="AI41" s="16">
        <f t="shared" ref="AI41:AI52" si="69">IFERROR(S41*$AD41,0)</f>
        <v>0</v>
      </c>
      <c r="AJ41" s="16">
        <f t="shared" ref="AJ41:AJ52" si="70">IFERROR(T41*$AD41,0)</f>
        <v>0</v>
      </c>
      <c r="AK41" s="16">
        <f t="shared" ref="AK41:AK52" si="71">IFERROR(U41*$AD41,0)</f>
        <v>0</v>
      </c>
      <c r="AL41" s="16">
        <f t="shared" ref="AL41:AL52" si="72">IFERROR(V41*$AD41,0)</f>
        <v>0</v>
      </c>
      <c r="AM41" s="16">
        <f t="shared" ref="AM41:AM52" si="73">IFERROR(W41*$AD41,0)</f>
        <v>0</v>
      </c>
      <c r="AN41" s="16">
        <f t="shared" ref="AN41:AN52" si="74">IFERROR(X41*$AD41,0)</f>
        <v>0</v>
      </c>
      <c r="AO41" s="16">
        <f t="shared" ref="AO41:AO52" si="75">IFERROR(Y41*$AD41,0)</f>
        <v>0</v>
      </c>
      <c r="AP41" s="16">
        <f t="shared" ref="AP41:AP52" si="76">IFERROR(Z41*$AD41,0)</f>
        <v>0</v>
      </c>
      <c r="AQ41" s="45">
        <f t="shared" ref="AQ41:AQ52" si="77">$AE41*Q57</f>
        <v>4.6012211373337504</v>
      </c>
      <c r="AR41" s="16">
        <f t="shared" ref="AR41:AR52" si="78">$AE41*R57</f>
        <v>0</v>
      </c>
      <c r="AS41" s="16">
        <f t="shared" ref="AS41:AS52" si="79">$AE41*S57</f>
        <v>0</v>
      </c>
      <c r="AT41" s="16">
        <f t="shared" ref="AT41:AT52" si="80">$AE41*T57</f>
        <v>0</v>
      </c>
      <c r="AU41" s="16">
        <f t="shared" ref="AU41:AU52" si="81">$AE41*U57</f>
        <v>0</v>
      </c>
      <c r="AV41" s="16">
        <f t="shared" ref="AV41:AV52" si="82">$AE41*V57</f>
        <v>0</v>
      </c>
      <c r="AW41" s="16">
        <f t="shared" ref="AW41:AW52" si="83">$AE41*W57</f>
        <v>0.16432932633334824</v>
      </c>
      <c r="AX41" s="16">
        <f t="shared" ref="AX41:AX52" si="84">$AE41*X57</f>
        <v>0</v>
      </c>
      <c r="AY41" s="16">
        <f t="shared" ref="AY41:AY52" si="85">$AE41*Y57</f>
        <v>0</v>
      </c>
      <c r="AZ41" s="16">
        <f t="shared" ref="AZ41:AZ52" si="86">$AE41*Z57</f>
        <v>0</v>
      </c>
      <c r="BA41">
        <v>2</v>
      </c>
      <c r="BB41" s="16">
        <f>SUM(AG40:AG52)+SUM(AL40:AL52)</f>
        <v>0</v>
      </c>
      <c r="BC41" s="16">
        <f>SUM(AQ43:AQ52)+SUM(AV43:AV52)</f>
        <v>1.0418783851632691</v>
      </c>
      <c r="BD41" s="16">
        <f>SUM(AQ40:AQ42)+SUM(AV40:AV42)</f>
        <v>9.0911860415112713</v>
      </c>
      <c r="BF41" t="s">
        <v>3243</v>
      </c>
      <c r="BG41" s="16">
        <f>SUM(AH40:AH52)</f>
        <v>8.0245952770575588</v>
      </c>
      <c r="BH41" s="16">
        <f>SUM(AR43:AR52)</f>
        <v>46.916208865337481</v>
      </c>
      <c r="BI41" s="16">
        <f>SUM(AR40:AR42)</f>
        <v>0.78584939624909778</v>
      </c>
    </row>
    <row r="42" spans="2:61" x14ac:dyDescent="0.25">
      <c r="E42" s="16">
        <v>52</v>
      </c>
      <c r="F42" s="16">
        <v>0</v>
      </c>
      <c r="G42" s="16">
        <v>0</v>
      </c>
      <c r="H42" s="16">
        <v>0</v>
      </c>
      <c r="I42" s="16">
        <v>0</v>
      </c>
      <c r="J42" s="16">
        <v>0</v>
      </c>
      <c r="K42" s="16">
        <v>0</v>
      </c>
      <c r="L42" s="16">
        <v>0</v>
      </c>
      <c r="M42" s="16">
        <v>0</v>
      </c>
      <c r="N42" s="16">
        <v>0</v>
      </c>
      <c r="O42" s="16">
        <v>0</v>
      </c>
      <c r="P42" s="16"/>
      <c r="Q42" s="13">
        <f t="shared" si="57"/>
        <v>0</v>
      </c>
      <c r="R42" s="13">
        <f t="shared" si="58"/>
        <v>0</v>
      </c>
      <c r="S42" s="13">
        <f t="shared" si="59"/>
        <v>0</v>
      </c>
      <c r="T42" s="13">
        <f t="shared" si="60"/>
        <v>0</v>
      </c>
      <c r="U42" s="13">
        <f t="shared" si="61"/>
        <v>0</v>
      </c>
      <c r="V42" s="13">
        <f t="shared" si="62"/>
        <v>0</v>
      </c>
      <c r="W42" s="13">
        <f t="shared" si="63"/>
        <v>0</v>
      </c>
      <c r="X42" s="13">
        <f t="shared" si="64"/>
        <v>0</v>
      </c>
      <c r="Y42" s="13">
        <f t="shared" si="65"/>
        <v>0</v>
      </c>
      <c r="Z42" s="13">
        <f t="shared" si="66"/>
        <v>0</v>
      </c>
      <c r="AB42" t="s">
        <v>11</v>
      </c>
      <c r="AC42" s="16">
        <v>52</v>
      </c>
      <c r="AD42" s="16">
        <f>'age-length prop'!CA79</f>
        <v>0</v>
      </c>
      <c r="AE42" s="30">
        <f>'age-length prop'!CA161</f>
        <v>4.7150963774945867</v>
      </c>
      <c r="AG42" s="45">
        <f t="shared" si="67"/>
        <v>0</v>
      </c>
      <c r="AH42" s="16">
        <f t="shared" si="68"/>
        <v>0</v>
      </c>
      <c r="AI42" s="16">
        <f t="shared" si="69"/>
        <v>0</v>
      </c>
      <c r="AJ42" s="16">
        <f t="shared" si="70"/>
        <v>0</v>
      </c>
      <c r="AK42" s="16">
        <f t="shared" si="71"/>
        <v>0</v>
      </c>
      <c r="AL42" s="16">
        <f t="shared" si="72"/>
        <v>0</v>
      </c>
      <c r="AM42" s="16">
        <f t="shared" si="73"/>
        <v>0</v>
      </c>
      <c r="AN42" s="16">
        <f t="shared" si="74"/>
        <v>0</v>
      </c>
      <c r="AO42" s="16">
        <f t="shared" si="75"/>
        <v>0</v>
      </c>
      <c r="AP42" s="16">
        <f t="shared" si="76"/>
        <v>0</v>
      </c>
      <c r="AQ42" s="45">
        <f t="shared" si="77"/>
        <v>3.0124226856215413</v>
      </c>
      <c r="AR42" s="16">
        <f t="shared" si="78"/>
        <v>0.78584939624909778</v>
      </c>
      <c r="AS42" s="16">
        <f t="shared" si="79"/>
        <v>0</v>
      </c>
      <c r="AT42" s="16">
        <f t="shared" si="80"/>
        <v>0</v>
      </c>
      <c r="AU42" s="16">
        <f t="shared" si="81"/>
        <v>0</v>
      </c>
      <c r="AV42" s="16">
        <f t="shared" si="82"/>
        <v>0</v>
      </c>
      <c r="AW42" s="16">
        <f t="shared" si="83"/>
        <v>0.65487449687424815</v>
      </c>
      <c r="AX42" s="16">
        <f t="shared" si="84"/>
        <v>0.26194979874969926</v>
      </c>
      <c r="AY42" s="16">
        <f t="shared" si="85"/>
        <v>0</v>
      </c>
      <c r="AZ42" s="16">
        <f t="shared" si="86"/>
        <v>0</v>
      </c>
      <c r="BA42">
        <v>3</v>
      </c>
      <c r="BB42" s="16">
        <f>SUM(AH40:AH52)+SUM(AM40:AM52)</f>
        <v>9.0974819217702922</v>
      </c>
      <c r="BC42" s="16">
        <f>SUM(AR43:AR52)+SUM(AW43:AW52)</f>
        <v>49.462250754388997</v>
      </c>
      <c r="BD42" s="16">
        <f>SUM(AR40:AR42)+SUM(AW40:AW42)</f>
        <v>1.6386337244238756</v>
      </c>
      <c r="BF42" t="s">
        <v>3244</v>
      </c>
      <c r="BG42" s="16">
        <f>SUM(AI40:AI52)</f>
        <v>86.407020587779499</v>
      </c>
      <c r="BH42" s="16">
        <f>SUM(AS43:AS52)</f>
        <v>-12.380583678819587</v>
      </c>
      <c r="BI42" s="16">
        <f>SUM(AS40:AS42)</f>
        <v>0</v>
      </c>
    </row>
    <row r="43" spans="2:61" x14ac:dyDescent="0.25">
      <c r="E43" s="16">
        <v>57</v>
      </c>
      <c r="F43" s="16">
        <v>0</v>
      </c>
      <c r="G43" s="16">
        <v>0</v>
      </c>
      <c r="H43" s="16">
        <v>0</v>
      </c>
      <c r="I43" s="16">
        <v>0</v>
      </c>
      <c r="J43" s="16">
        <v>0</v>
      </c>
      <c r="K43" s="16">
        <v>0</v>
      </c>
      <c r="L43" s="16">
        <v>1</v>
      </c>
      <c r="M43" s="16">
        <v>3</v>
      </c>
      <c r="N43" s="16">
        <v>0</v>
      </c>
      <c r="O43" s="16">
        <v>0</v>
      </c>
      <c r="P43" s="16"/>
      <c r="Q43" s="13">
        <f t="shared" si="57"/>
        <v>0</v>
      </c>
      <c r="R43" s="13">
        <f t="shared" si="58"/>
        <v>0</v>
      </c>
      <c r="S43" s="13">
        <f t="shared" si="59"/>
        <v>0</v>
      </c>
      <c r="T43" s="13">
        <f t="shared" si="60"/>
        <v>0</v>
      </c>
      <c r="U43" s="13">
        <f t="shared" si="61"/>
        <v>0</v>
      </c>
      <c r="V43" s="13">
        <f t="shared" si="62"/>
        <v>0</v>
      </c>
      <c r="W43" s="13">
        <f t="shared" si="63"/>
        <v>0.25</v>
      </c>
      <c r="X43" s="13">
        <f t="shared" si="64"/>
        <v>0.75</v>
      </c>
      <c r="Y43" s="13">
        <f t="shared" si="65"/>
        <v>0</v>
      </c>
      <c r="Z43" s="13">
        <f t="shared" si="66"/>
        <v>0</v>
      </c>
      <c r="AB43" t="s">
        <v>11</v>
      </c>
      <c r="AC43" s="16">
        <v>57</v>
      </c>
      <c r="AD43" s="16">
        <f>'age-length prop'!CB79</f>
        <v>-1.3717663164127167</v>
      </c>
      <c r="AE43" s="30">
        <f>'age-length prop'!CB161</f>
        <v>10.920863376160915</v>
      </c>
      <c r="AG43" s="45">
        <f t="shared" si="67"/>
        <v>0</v>
      </c>
      <c r="AH43" s="16">
        <f t="shared" si="68"/>
        <v>0</v>
      </c>
      <c r="AI43" s="16">
        <f t="shared" si="69"/>
        <v>0</v>
      </c>
      <c r="AJ43" s="16">
        <f t="shared" si="70"/>
        <v>0</v>
      </c>
      <c r="AK43" s="16">
        <f t="shared" si="71"/>
        <v>0</v>
      </c>
      <c r="AL43" s="16">
        <f t="shared" si="72"/>
        <v>0</v>
      </c>
      <c r="AM43" s="16">
        <f t="shared" si="73"/>
        <v>-0.34294157910317918</v>
      </c>
      <c r="AN43" s="16">
        <f t="shared" si="74"/>
        <v>-1.0288247373095376</v>
      </c>
      <c r="AO43" s="16">
        <f t="shared" si="75"/>
        <v>0</v>
      </c>
      <c r="AP43" s="16">
        <f t="shared" si="76"/>
        <v>0</v>
      </c>
      <c r="AQ43" s="45">
        <f t="shared" si="77"/>
        <v>0.5903169392519414</v>
      </c>
      <c r="AR43" s="16">
        <f t="shared" si="78"/>
        <v>5.9031693925194135</v>
      </c>
      <c r="AS43" s="16">
        <f t="shared" si="79"/>
        <v>0.5903169392519414</v>
      </c>
      <c r="AT43" s="16">
        <f t="shared" si="80"/>
        <v>0</v>
      </c>
      <c r="AU43" s="16">
        <f t="shared" si="81"/>
        <v>0</v>
      </c>
      <c r="AV43" s="16">
        <f t="shared" si="82"/>
        <v>0</v>
      </c>
      <c r="AW43" s="16">
        <f t="shared" si="83"/>
        <v>1.4757923481298534</v>
      </c>
      <c r="AX43" s="16">
        <f t="shared" si="84"/>
        <v>2.0661092873817948</v>
      </c>
      <c r="AY43" s="16">
        <f t="shared" si="85"/>
        <v>0.2951584696259707</v>
      </c>
      <c r="AZ43" s="16">
        <f t="shared" si="86"/>
        <v>0</v>
      </c>
      <c r="BA43">
        <v>4</v>
      </c>
      <c r="BB43" s="16">
        <f>SUM(AI40:AI52)+SUM(AN40:AN52)</f>
        <v>109.10566579134402</v>
      </c>
      <c r="BC43" s="16">
        <f>SUM(AS43:AS52)+SUM(AX43:AX52)</f>
        <v>2.704897110648723</v>
      </c>
      <c r="BD43" s="16">
        <f>SUM(AS40:AS42)+SUM(AX40:AX42)</f>
        <v>0.26194979874969926</v>
      </c>
      <c r="BF43" t="s">
        <v>3245</v>
      </c>
      <c r="BG43" s="16">
        <f>SUM(AJ40:AJ52)</f>
        <v>12.750681150504359</v>
      </c>
      <c r="BH43" s="16">
        <f>SUM(AT43:AT52)</f>
        <v>-3.0456557425168258</v>
      </c>
      <c r="BI43" s="16">
        <f>SUM(AT40:AT42)</f>
        <v>0</v>
      </c>
    </row>
    <row r="44" spans="2:61" x14ac:dyDescent="0.25">
      <c r="E44" s="16">
        <v>62</v>
      </c>
      <c r="F44" s="16">
        <v>0</v>
      </c>
      <c r="G44" s="16">
        <v>2</v>
      </c>
      <c r="H44" s="16">
        <v>0</v>
      </c>
      <c r="I44" s="16">
        <v>0</v>
      </c>
      <c r="J44" s="16">
        <v>0</v>
      </c>
      <c r="K44" s="16">
        <v>0</v>
      </c>
      <c r="L44" s="16">
        <v>1</v>
      </c>
      <c r="M44" s="16">
        <v>11</v>
      </c>
      <c r="N44" s="16">
        <v>0</v>
      </c>
      <c r="O44" s="16">
        <v>0</v>
      </c>
      <c r="P44" s="16"/>
      <c r="Q44" s="13">
        <f t="shared" si="57"/>
        <v>0</v>
      </c>
      <c r="R44" s="13">
        <f t="shared" si="58"/>
        <v>0.14285714285714285</v>
      </c>
      <c r="S44" s="13">
        <f t="shared" si="59"/>
        <v>0</v>
      </c>
      <c r="T44" s="13">
        <f t="shared" si="60"/>
        <v>0</v>
      </c>
      <c r="U44" s="13">
        <f t="shared" si="61"/>
        <v>0</v>
      </c>
      <c r="V44" s="13">
        <f t="shared" si="62"/>
        <v>0</v>
      </c>
      <c r="W44" s="13">
        <f t="shared" si="63"/>
        <v>7.1428571428571425E-2</v>
      </c>
      <c r="X44" s="13">
        <f t="shared" si="64"/>
        <v>0.7857142857142857</v>
      </c>
      <c r="Y44" s="13">
        <f t="shared" si="65"/>
        <v>0</v>
      </c>
      <c r="Z44" s="13">
        <f t="shared" si="66"/>
        <v>0</v>
      </c>
      <c r="AB44" t="s">
        <v>11</v>
      </c>
      <c r="AC44" s="16">
        <v>62</v>
      </c>
      <c r="AD44" s="16">
        <f>'age-length prop'!CC79</f>
        <v>9.0792092925632986</v>
      </c>
      <c r="AE44" s="30">
        <f>'age-length prop'!CC161</f>
        <v>22.74280274458534</v>
      </c>
      <c r="AG44" s="45">
        <f t="shared" si="67"/>
        <v>0</v>
      </c>
      <c r="AH44" s="16">
        <f t="shared" si="68"/>
        <v>1.2970298989376141</v>
      </c>
      <c r="AI44" s="16">
        <f t="shared" si="69"/>
        <v>0</v>
      </c>
      <c r="AJ44" s="16">
        <f t="shared" si="70"/>
        <v>0</v>
      </c>
      <c r="AK44" s="16">
        <f t="shared" si="71"/>
        <v>0</v>
      </c>
      <c r="AL44" s="16">
        <f t="shared" si="72"/>
        <v>0</v>
      </c>
      <c r="AM44" s="16">
        <f t="shared" si="73"/>
        <v>0.64851494946880706</v>
      </c>
      <c r="AN44" s="16">
        <f t="shared" si="74"/>
        <v>7.1336644441568771</v>
      </c>
      <c r="AO44" s="16">
        <f t="shared" si="75"/>
        <v>0</v>
      </c>
      <c r="AP44" s="16">
        <f t="shared" si="76"/>
        <v>0</v>
      </c>
      <c r="AQ44" s="45">
        <f t="shared" si="77"/>
        <v>0</v>
      </c>
      <c r="AR44" s="16">
        <f t="shared" si="78"/>
        <v>13.645681646751203</v>
      </c>
      <c r="AS44" s="16">
        <f t="shared" si="79"/>
        <v>2.9431862375345736</v>
      </c>
      <c r="AT44" s="16">
        <f t="shared" si="80"/>
        <v>0</v>
      </c>
      <c r="AU44" s="16">
        <f t="shared" si="81"/>
        <v>0</v>
      </c>
      <c r="AV44" s="16">
        <f t="shared" si="82"/>
        <v>0</v>
      </c>
      <c r="AW44" s="16">
        <f t="shared" si="83"/>
        <v>1.070249540921663</v>
      </c>
      <c r="AX44" s="16">
        <f t="shared" si="84"/>
        <v>4.8161229341474838</v>
      </c>
      <c r="AY44" s="16">
        <f t="shared" si="85"/>
        <v>0.26756238523041576</v>
      </c>
      <c r="AZ44" s="16">
        <f t="shared" si="86"/>
        <v>0</v>
      </c>
      <c r="BA44">
        <v>5</v>
      </c>
      <c r="BB44" s="16">
        <f>SUM(AJ40:AJ52)+SUM(AO40:AO52)</f>
        <v>26.213032430866253</v>
      </c>
      <c r="BC44" s="16">
        <f>SUM(AT43:AT52)+SUM(AY43:AY52)</f>
        <v>-2.3081960296680752</v>
      </c>
      <c r="BD44" s="16">
        <f>SUM(AT40:AT42)+SUM(AY40:AY42)</f>
        <v>0</v>
      </c>
      <c r="BF44" t="s">
        <v>3246</v>
      </c>
      <c r="BG44" s="16">
        <f>SUM(AK40:AK52)</f>
        <v>0</v>
      </c>
      <c r="BH44" s="16">
        <f>SUM(AU43:AU52)</f>
        <v>0</v>
      </c>
      <c r="BI44" s="16">
        <f>SUM(AU40:AU42)</f>
        <v>0</v>
      </c>
    </row>
    <row r="45" spans="2:61" x14ac:dyDescent="0.25">
      <c r="E45" s="16">
        <v>67</v>
      </c>
      <c r="F45" s="16">
        <v>0</v>
      </c>
      <c r="G45" s="16">
        <v>13</v>
      </c>
      <c r="H45" s="16">
        <v>21</v>
      </c>
      <c r="I45" s="16">
        <v>0</v>
      </c>
      <c r="J45" s="16">
        <v>0</v>
      </c>
      <c r="K45" s="16">
        <v>0</v>
      </c>
      <c r="L45" s="16">
        <v>2</v>
      </c>
      <c r="M45" s="16">
        <v>21</v>
      </c>
      <c r="N45" s="16">
        <v>2</v>
      </c>
      <c r="O45" s="16">
        <v>0</v>
      </c>
      <c r="P45" s="16"/>
      <c r="Q45" s="13">
        <f t="shared" si="57"/>
        <v>0</v>
      </c>
      <c r="R45" s="13">
        <f t="shared" si="58"/>
        <v>0.22033898305084745</v>
      </c>
      <c r="S45" s="13">
        <f t="shared" si="59"/>
        <v>0.3559322033898305</v>
      </c>
      <c r="T45" s="13">
        <f t="shared" si="60"/>
        <v>0</v>
      </c>
      <c r="U45" s="13">
        <f t="shared" si="61"/>
        <v>0</v>
      </c>
      <c r="V45" s="13">
        <f t="shared" si="62"/>
        <v>0</v>
      </c>
      <c r="W45" s="13">
        <f t="shared" si="63"/>
        <v>3.3898305084745763E-2</v>
      </c>
      <c r="X45" s="13">
        <f t="shared" si="64"/>
        <v>0.3559322033898305</v>
      </c>
      <c r="Y45" s="13">
        <f t="shared" si="65"/>
        <v>3.3898305084745763E-2</v>
      </c>
      <c r="Z45" s="13">
        <f t="shared" si="66"/>
        <v>0</v>
      </c>
      <c r="AB45" t="s">
        <v>11</v>
      </c>
      <c r="AC45" s="16">
        <v>67</v>
      </c>
      <c r="AD45" s="16">
        <f>'age-length prop'!CD79</f>
        <v>22.635741593239597</v>
      </c>
      <c r="AE45" s="30">
        <f>'age-length prop'!CD161</f>
        <v>57.799865076649951</v>
      </c>
      <c r="AG45" s="45">
        <f t="shared" si="67"/>
        <v>0</v>
      </c>
      <c r="AH45" s="16">
        <f t="shared" si="68"/>
        <v>4.9875362832561825</v>
      </c>
      <c r="AI45" s="16">
        <f t="shared" si="69"/>
        <v>8.0567893806446023</v>
      </c>
      <c r="AJ45" s="16">
        <f t="shared" si="70"/>
        <v>0</v>
      </c>
      <c r="AK45" s="16">
        <f t="shared" si="71"/>
        <v>0</v>
      </c>
      <c r="AL45" s="16">
        <f t="shared" si="72"/>
        <v>0</v>
      </c>
      <c r="AM45" s="16">
        <f t="shared" si="73"/>
        <v>0.76731327434710495</v>
      </c>
      <c r="AN45" s="16">
        <f t="shared" si="74"/>
        <v>8.0567893806446023</v>
      </c>
      <c r="AO45" s="16">
        <f t="shared" si="75"/>
        <v>0.76731327434710495</v>
      </c>
      <c r="AP45" s="16">
        <f t="shared" si="76"/>
        <v>0</v>
      </c>
      <c r="AQ45" s="45">
        <f t="shared" si="77"/>
        <v>0.45156144591132774</v>
      </c>
      <c r="AR45" s="16">
        <f t="shared" si="78"/>
        <v>27.996809646502321</v>
      </c>
      <c r="AS45" s="16">
        <f t="shared" si="79"/>
        <v>18.965580728275764</v>
      </c>
      <c r="AT45" s="16">
        <f t="shared" si="80"/>
        <v>0</v>
      </c>
      <c r="AU45" s="16">
        <f t="shared" si="81"/>
        <v>0</v>
      </c>
      <c r="AV45" s="16">
        <f t="shared" si="82"/>
        <v>0</v>
      </c>
      <c r="AW45" s="16">
        <f t="shared" si="83"/>
        <v>0</v>
      </c>
      <c r="AX45" s="16">
        <f t="shared" si="84"/>
        <v>8.5796674723152275</v>
      </c>
      <c r="AY45" s="16">
        <f t="shared" si="85"/>
        <v>1.806245783645311</v>
      </c>
      <c r="AZ45" s="16">
        <f t="shared" si="86"/>
        <v>0</v>
      </c>
      <c r="BA45">
        <v>6</v>
      </c>
      <c r="BB45" s="16">
        <f>SUM(AK40:AK52)+SUM(AP40:AP52)</f>
        <v>0</v>
      </c>
      <c r="BC45" s="16">
        <f>SUM(AU43:AU52)+SUM(AZ43:AZ52)</f>
        <v>0</v>
      </c>
      <c r="BD45" s="16">
        <f>SUM(AU40:AU42)+SUM(AZ40:AZ42)</f>
        <v>0</v>
      </c>
      <c r="BF45" t="s">
        <v>3247</v>
      </c>
      <c r="BG45" s="16">
        <f>SUM(AL40:AL52)</f>
        <v>0</v>
      </c>
      <c r="BH45" s="16">
        <f>SUM(AV43:AV52)</f>
        <v>0</v>
      </c>
      <c r="BI45" s="16">
        <f>SUM(AV40:AV42)</f>
        <v>1.3432201986872547</v>
      </c>
    </row>
    <row r="46" spans="2:61" x14ac:dyDescent="0.25">
      <c r="E46" s="16">
        <v>72</v>
      </c>
      <c r="F46" s="16">
        <v>0</v>
      </c>
      <c r="G46" s="16">
        <v>8</v>
      </c>
      <c r="H46" s="16">
        <v>94</v>
      </c>
      <c r="I46" s="16">
        <v>0</v>
      </c>
      <c r="J46" s="16">
        <v>0</v>
      </c>
      <c r="K46" s="16">
        <v>0</v>
      </c>
      <c r="L46" s="16">
        <v>0</v>
      </c>
      <c r="M46" s="16">
        <v>39</v>
      </c>
      <c r="N46" s="16">
        <v>11</v>
      </c>
      <c r="O46" s="16">
        <v>0</v>
      </c>
      <c r="P46" s="16"/>
      <c r="Q46" s="13">
        <f t="shared" si="57"/>
        <v>0</v>
      </c>
      <c r="R46" s="13">
        <f t="shared" si="58"/>
        <v>5.2631578947368418E-2</v>
      </c>
      <c r="S46" s="13">
        <f t="shared" si="59"/>
        <v>0.61842105263157898</v>
      </c>
      <c r="T46" s="13">
        <f t="shared" si="60"/>
        <v>0</v>
      </c>
      <c r="U46" s="13">
        <f t="shared" si="61"/>
        <v>0</v>
      </c>
      <c r="V46" s="13">
        <f t="shared" si="62"/>
        <v>0</v>
      </c>
      <c r="W46" s="13">
        <f t="shared" si="63"/>
        <v>0</v>
      </c>
      <c r="X46" s="13">
        <f t="shared" si="64"/>
        <v>0.25657894736842107</v>
      </c>
      <c r="Y46" s="13">
        <f t="shared" si="65"/>
        <v>7.2368421052631582E-2</v>
      </c>
      <c r="Z46" s="13">
        <f t="shared" si="66"/>
        <v>0</v>
      </c>
      <c r="AB46" t="s">
        <v>11</v>
      </c>
      <c r="AC46" s="16">
        <v>72</v>
      </c>
      <c r="AD46" s="16">
        <f>'age-length prop'!CE79</f>
        <v>35.438251012727349</v>
      </c>
      <c r="AE46" s="30">
        <f>'age-length prop'!CE161</f>
        <v>-4.3009912579124858</v>
      </c>
      <c r="AG46" s="45">
        <f t="shared" si="67"/>
        <v>0</v>
      </c>
      <c r="AH46" s="16">
        <f t="shared" si="68"/>
        <v>1.8651711059330183</v>
      </c>
      <c r="AI46" s="16">
        <f t="shared" si="69"/>
        <v>21.915760494712966</v>
      </c>
      <c r="AJ46" s="16">
        <f t="shared" si="70"/>
        <v>0</v>
      </c>
      <c r="AK46" s="16">
        <f t="shared" si="71"/>
        <v>0</v>
      </c>
      <c r="AL46" s="16">
        <f t="shared" si="72"/>
        <v>0</v>
      </c>
      <c r="AM46" s="16">
        <f t="shared" si="73"/>
        <v>0</v>
      </c>
      <c r="AN46" s="16">
        <f t="shared" si="74"/>
        <v>9.092709141423466</v>
      </c>
      <c r="AO46" s="16">
        <f t="shared" si="75"/>
        <v>2.5646102706579001</v>
      </c>
      <c r="AP46" s="16">
        <f t="shared" si="76"/>
        <v>0</v>
      </c>
      <c r="AQ46" s="45">
        <f t="shared" si="77"/>
        <v>0</v>
      </c>
      <c r="AR46" s="16">
        <f t="shared" si="78"/>
        <v>-0.85168143721039324</v>
      </c>
      <c r="AS46" s="16">
        <f t="shared" si="79"/>
        <v>-2.8105487427942979</v>
      </c>
      <c r="AT46" s="16">
        <f t="shared" si="80"/>
        <v>-4.2584071860519664E-2</v>
      </c>
      <c r="AU46" s="16">
        <f t="shared" si="81"/>
        <v>0</v>
      </c>
      <c r="AV46" s="16">
        <f t="shared" si="82"/>
        <v>0</v>
      </c>
      <c r="AW46" s="16">
        <f t="shared" si="83"/>
        <v>0</v>
      </c>
      <c r="AX46" s="16">
        <f t="shared" si="84"/>
        <v>-0.42584071860519662</v>
      </c>
      <c r="AY46" s="16">
        <f t="shared" si="85"/>
        <v>-0.17033628744207865</v>
      </c>
      <c r="AZ46" s="16">
        <f t="shared" si="86"/>
        <v>0</v>
      </c>
      <c r="BF46" t="s">
        <v>3248</v>
      </c>
      <c r="BG46" s="16">
        <f>SUM(AM40:AM52)</f>
        <v>1.0728866447127328</v>
      </c>
      <c r="BH46" s="16">
        <f>SUM(AW43:AW52)</f>
        <v>2.5460418890515166</v>
      </c>
      <c r="BI46" s="16">
        <f>SUM(AW40:AW42)</f>
        <v>0.85278432817477778</v>
      </c>
    </row>
    <row r="47" spans="2:61" x14ac:dyDescent="0.25">
      <c r="E47" s="16">
        <v>77</v>
      </c>
      <c r="F47" s="16">
        <v>0</v>
      </c>
      <c r="G47" s="16">
        <v>1</v>
      </c>
      <c r="H47" s="16">
        <v>154</v>
      </c>
      <c r="I47" s="16">
        <v>4</v>
      </c>
      <c r="J47" s="16">
        <v>0</v>
      </c>
      <c r="K47" s="16">
        <v>0</v>
      </c>
      <c r="L47" s="16">
        <v>0</v>
      </c>
      <c r="M47" s="16">
        <v>10</v>
      </c>
      <c r="N47" s="16">
        <v>18</v>
      </c>
      <c r="O47" s="16">
        <v>0</v>
      </c>
      <c r="P47" s="16"/>
      <c r="Q47" s="13">
        <f t="shared" si="57"/>
        <v>0</v>
      </c>
      <c r="R47" s="13">
        <f t="shared" si="58"/>
        <v>5.3475935828877002E-3</v>
      </c>
      <c r="S47" s="13">
        <f t="shared" si="59"/>
        <v>0.82352941176470584</v>
      </c>
      <c r="T47" s="13">
        <f t="shared" si="60"/>
        <v>2.1390374331550801E-2</v>
      </c>
      <c r="U47" s="13">
        <f t="shared" si="61"/>
        <v>0</v>
      </c>
      <c r="V47" s="13">
        <f t="shared" si="62"/>
        <v>0</v>
      </c>
      <c r="W47" s="13">
        <f t="shared" si="63"/>
        <v>0</v>
      </c>
      <c r="X47" s="13">
        <f t="shared" si="64"/>
        <v>5.3475935828877004E-2</v>
      </c>
      <c r="Y47" s="13">
        <f t="shared" si="65"/>
        <v>9.6256684491978606E-2</v>
      </c>
      <c r="Z47" s="13">
        <f t="shared" si="66"/>
        <v>0</v>
      </c>
      <c r="AB47" t="s">
        <v>11</v>
      </c>
      <c r="AC47" s="16">
        <v>77</v>
      </c>
      <c r="AD47" s="16">
        <f>'age-length prop'!CF79</f>
        <v>-23.401556069950772</v>
      </c>
      <c r="AE47" s="30">
        <f>'age-length prop'!CF161</f>
        <v>2.3334109761368893</v>
      </c>
      <c r="AG47" s="45">
        <f t="shared" si="67"/>
        <v>0</v>
      </c>
      <c r="AH47" s="16">
        <f t="shared" si="68"/>
        <v>-0.12514201106925546</v>
      </c>
      <c r="AI47" s="16">
        <f t="shared" si="69"/>
        <v>-19.271869704665342</v>
      </c>
      <c r="AJ47" s="16">
        <f t="shared" si="70"/>
        <v>-0.50056804427702184</v>
      </c>
      <c r="AK47" s="16">
        <f t="shared" si="71"/>
        <v>0</v>
      </c>
      <c r="AL47" s="16">
        <f t="shared" si="72"/>
        <v>0</v>
      </c>
      <c r="AM47" s="16">
        <f t="shared" si="73"/>
        <v>0</v>
      </c>
      <c r="AN47" s="16">
        <f t="shared" si="74"/>
        <v>-1.2514201106925547</v>
      </c>
      <c r="AO47" s="16">
        <f t="shared" si="75"/>
        <v>-2.2525561992465981</v>
      </c>
      <c r="AP47" s="16">
        <f t="shared" si="76"/>
        <v>0</v>
      </c>
      <c r="AQ47" s="45">
        <f t="shared" si="77"/>
        <v>0</v>
      </c>
      <c r="AR47" s="16">
        <f t="shared" si="78"/>
        <v>0.22222961677494182</v>
      </c>
      <c r="AS47" s="16">
        <f t="shared" si="79"/>
        <v>1.6667221258120639</v>
      </c>
      <c r="AT47" s="16">
        <f t="shared" si="80"/>
        <v>0</v>
      </c>
      <c r="AU47" s="16">
        <f t="shared" si="81"/>
        <v>0</v>
      </c>
      <c r="AV47" s="16">
        <f t="shared" si="82"/>
        <v>0</v>
      </c>
      <c r="AW47" s="16">
        <f t="shared" si="83"/>
        <v>0</v>
      </c>
      <c r="AX47" s="16">
        <f t="shared" si="84"/>
        <v>0.11111480838747091</v>
      </c>
      <c r="AY47" s="16">
        <f t="shared" si="85"/>
        <v>0.33334442516241275</v>
      </c>
      <c r="AZ47" s="16">
        <f t="shared" si="86"/>
        <v>0</v>
      </c>
      <c r="BF47" t="s">
        <v>3249</v>
      </c>
      <c r="BG47" s="16">
        <f>SUM(AN40:AN52)</f>
        <v>22.698645203564517</v>
      </c>
      <c r="BH47" s="16">
        <f>SUM(AX43:AX52)</f>
        <v>15.08548078946831</v>
      </c>
      <c r="BI47" s="16">
        <f>SUM(AX40:AX42)</f>
        <v>0.26194979874969926</v>
      </c>
    </row>
    <row r="48" spans="2:61" x14ac:dyDescent="0.25">
      <c r="E48" s="16">
        <v>82</v>
      </c>
      <c r="F48" s="16">
        <v>0</v>
      </c>
      <c r="G48" s="16">
        <v>0</v>
      </c>
      <c r="H48" s="16">
        <v>152</v>
      </c>
      <c r="I48" s="16">
        <v>18</v>
      </c>
      <c r="J48" s="16">
        <v>0</v>
      </c>
      <c r="K48" s="16">
        <v>0</v>
      </c>
      <c r="L48" s="16">
        <v>0</v>
      </c>
      <c r="M48" s="16">
        <v>2</v>
      </c>
      <c r="N48" s="16">
        <v>24</v>
      </c>
      <c r="O48" s="16">
        <v>0</v>
      </c>
      <c r="P48" s="16"/>
      <c r="Q48" s="13">
        <f t="shared" si="57"/>
        <v>0</v>
      </c>
      <c r="R48" s="13">
        <f t="shared" si="58"/>
        <v>0</v>
      </c>
      <c r="S48" s="13">
        <f t="shared" si="59"/>
        <v>0.77551020408163263</v>
      </c>
      <c r="T48" s="13">
        <f t="shared" si="60"/>
        <v>9.1836734693877556E-2</v>
      </c>
      <c r="U48" s="13">
        <f t="shared" si="61"/>
        <v>0</v>
      </c>
      <c r="V48" s="13">
        <f t="shared" si="62"/>
        <v>0</v>
      </c>
      <c r="W48" s="13">
        <f t="shared" si="63"/>
        <v>0</v>
      </c>
      <c r="X48" s="13">
        <f t="shared" si="64"/>
        <v>1.020408163265306E-2</v>
      </c>
      <c r="Y48" s="13">
        <f t="shared" si="65"/>
        <v>0.12244897959183673</v>
      </c>
      <c r="Z48" s="13">
        <f t="shared" si="66"/>
        <v>0</v>
      </c>
      <c r="AB48" t="s">
        <v>11</v>
      </c>
      <c r="AC48" s="16">
        <v>82</v>
      </c>
      <c r="AD48" s="16">
        <f>'age-length prop'!CG79</f>
        <v>68.181254363483006</v>
      </c>
      <c r="AE48" s="30">
        <f>'age-length prop'!CG161</f>
        <v>-26.552721141894182</v>
      </c>
      <c r="AG48" s="45">
        <f t="shared" si="67"/>
        <v>0</v>
      </c>
      <c r="AH48" s="16">
        <f t="shared" si="68"/>
        <v>0</v>
      </c>
      <c r="AI48" s="16">
        <f t="shared" si="69"/>
        <v>52.875258485966413</v>
      </c>
      <c r="AJ48" s="16">
        <f t="shared" si="70"/>
        <v>6.2615437680749704</v>
      </c>
      <c r="AK48" s="16">
        <f t="shared" si="71"/>
        <v>0</v>
      </c>
      <c r="AL48" s="16">
        <f t="shared" si="72"/>
        <v>0</v>
      </c>
      <c r="AM48" s="16">
        <f t="shared" si="73"/>
        <v>0</v>
      </c>
      <c r="AN48" s="16">
        <f t="shared" si="74"/>
        <v>0.69572708534166328</v>
      </c>
      <c r="AO48" s="16">
        <f t="shared" si="75"/>
        <v>8.3487250240999593</v>
      </c>
      <c r="AP48" s="16">
        <f t="shared" si="76"/>
        <v>0</v>
      </c>
      <c r="AQ48" s="45">
        <f t="shared" si="77"/>
        <v>0</v>
      </c>
      <c r="AR48" s="16">
        <f t="shared" si="78"/>
        <v>0</v>
      </c>
      <c r="AS48" s="16">
        <f t="shared" si="79"/>
        <v>-24.199948382485836</v>
      </c>
      <c r="AT48" s="16">
        <f t="shared" si="80"/>
        <v>-1.0083311826035766</v>
      </c>
      <c r="AU48" s="16">
        <f t="shared" si="81"/>
        <v>0</v>
      </c>
      <c r="AV48" s="16">
        <f t="shared" si="82"/>
        <v>0</v>
      </c>
      <c r="AW48" s="16">
        <f t="shared" si="83"/>
        <v>0</v>
      </c>
      <c r="AX48" s="16">
        <f t="shared" si="84"/>
        <v>0</v>
      </c>
      <c r="AY48" s="16">
        <f t="shared" si="85"/>
        <v>-1.3444415768047686</v>
      </c>
      <c r="AZ48" s="16">
        <f t="shared" si="86"/>
        <v>0</v>
      </c>
      <c r="BF48" t="s">
        <v>3250</v>
      </c>
      <c r="BG48" s="16">
        <f>SUM(AO40:AO52)</f>
        <v>13.462351280361894</v>
      </c>
      <c r="BH48" s="16">
        <f>SUM(AY43:AY52)</f>
        <v>0.73745971284875056</v>
      </c>
      <c r="BI48" s="16">
        <f>SUM(AY40:AY42)</f>
        <v>0</v>
      </c>
    </row>
    <row r="49" spans="5:61" x14ac:dyDescent="0.25">
      <c r="E49" s="16">
        <v>87</v>
      </c>
      <c r="F49" s="16">
        <v>0</v>
      </c>
      <c r="G49" s="16">
        <v>0</v>
      </c>
      <c r="H49" s="16">
        <v>30</v>
      </c>
      <c r="I49" s="16">
        <v>8</v>
      </c>
      <c r="J49" s="16">
        <v>0</v>
      </c>
      <c r="K49" s="16">
        <v>0</v>
      </c>
      <c r="L49" s="16">
        <v>0</v>
      </c>
      <c r="M49" s="16">
        <v>0</v>
      </c>
      <c r="N49" s="16">
        <v>13</v>
      </c>
      <c r="O49" s="16">
        <v>0</v>
      </c>
      <c r="P49" s="16"/>
      <c r="Q49" s="13">
        <f t="shared" si="57"/>
        <v>0</v>
      </c>
      <c r="R49" s="13">
        <f t="shared" si="58"/>
        <v>0</v>
      </c>
      <c r="S49" s="13">
        <f t="shared" si="59"/>
        <v>0.58823529411764708</v>
      </c>
      <c r="T49" s="13">
        <f t="shared" si="60"/>
        <v>0.15686274509803921</v>
      </c>
      <c r="U49" s="13">
        <f t="shared" si="61"/>
        <v>0</v>
      </c>
      <c r="V49" s="13">
        <f t="shared" si="62"/>
        <v>0</v>
      </c>
      <c r="W49" s="13">
        <f t="shared" si="63"/>
        <v>0</v>
      </c>
      <c r="X49" s="13">
        <f t="shared" si="64"/>
        <v>0</v>
      </c>
      <c r="Y49" s="13">
        <f t="shared" si="65"/>
        <v>0.25490196078431371</v>
      </c>
      <c r="Z49" s="13">
        <f t="shared" si="66"/>
        <v>0</v>
      </c>
      <c r="AB49" t="s">
        <v>11</v>
      </c>
      <c r="AC49" s="16">
        <v>87</v>
      </c>
      <c r="AD49" s="16">
        <f>'age-length prop'!CH79</f>
        <v>15.826708033513846</v>
      </c>
      <c r="AE49" s="30">
        <f>'age-length prop'!CH161</f>
        <v>-8.7517421615727251</v>
      </c>
      <c r="AG49" s="45">
        <f t="shared" si="67"/>
        <v>0</v>
      </c>
      <c r="AH49" s="16">
        <f t="shared" si="68"/>
        <v>0</v>
      </c>
      <c r="AI49" s="16">
        <f t="shared" si="69"/>
        <v>9.3098282550081457</v>
      </c>
      <c r="AJ49" s="16">
        <f t="shared" si="70"/>
        <v>2.4826208680021717</v>
      </c>
      <c r="AK49" s="16">
        <f t="shared" si="71"/>
        <v>0</v>
      </c>
      <c r="AL49" s="16">
        <f t="shared" si="72"/>
        <v>0</v>
      </c>
      <c r="AM49" s="16">
        <f t="shared" si="73"/>
        <v>0</v>
      </c>
      <c r="AN49" s="16">
        <f t="shared" si="74"/>
        <v>0</v>
      </c>
      <c r="AO49" s="16">
        <f t="shared" si="75"/>
        <v>4.0342589105035289</v>
      </c>
      <c r="AP49" s="16">
        <f t="shared" si="76"/>
        <v>0</v>
      </c>
      <c r="AQ49" s="45">
        <f t="shared" si="77"/>
        <v>0</v>
      </c>
      <c r="AR49" s="16">
        <f t="shared" si="78"/>
        <v>0</v>
      </c>
      <c r="AS49" s="16">
        <f t="shared" si="79"/>
        <v>-8.0785312260671311</v>
      </c>
      <c r="AT49" s="16">
        <f t="shared" si="80"/>
        <v>-0.2244036451685314</v>
      </c>
      <c r="AU49" s="16">
        <f t="shared" si="81"/>
        <v>0</v>
      </c>
      <c r="AV49" s="16">
        <f t="shared" si="82"/>
        <v>0</v>
      </c>
      <c r="AW49" s="16">
        <f t="shared" si="83"/>
        <v>0</v>
      </c>
      <c r="AX49" s="16">
        <f t="shared" si="84"/>
        <v>-0.1122018225842657</v>
      </c>
      <c r="AY49" s="16">
        <f t="shared" si="85"/>
        <v>-0.33660546775279715</v>
      </c>
      <c r="AZ49" s="16">
        <f t="shared" si="86"/>
        <v>0</v>
      </c>
      <c r="BF49" t="s">
        <v>3251</v>
      </c>
      <c r="BG49" s="16">
        <f>SUM(AP40:AP52)</f>
        <v>0</v>
      </c>
      <c r="BH49" s="16">
        <f>SUM(AZ43:AZ52)</f>
        <v>0</v>
      </c>
      <c r="BI49" s="16">
        <f>SUM(AZ40:AZ42)</f>
        <v>0</v>
      </c>
    </row>
    <row r="50" spans="5:61" x14ac:dyDescent="0.25">
      <c r="E50" s="16">
        <v>92</v>
      </c>
      <c r="F50" s="16">
        <v>0</v>
      </c>
      <c r="G50" s="16">
        <v>0</v>
      </c>
      <c r="H50" s="16">
        <v>3</v>
      </c>
      <c r="I50" s="16">
        <v>1</v>
      </c>
      <c r="J50" s="16">
        <v>0</v>
      </c>
      <c r="K50" s="16">
        <v>0</v>
      </c>
      <c r="L50" s="16">
        <v>0</v>
      </c>
      <c r="M50" s="16">
        <v>0</v>
      </c>
      <c r="N50" s="16">
        <v>0</v>
      </c>
      <c r="O50" s="16">
        <v>0</v>
      </c>
      <c r="Q50" s="13">
        <f t="shared" si="57"/>
        <v>0</v>
      </c>
      <c r="R50" s="13">
        <f t="shared" si="58"/>
        <v>0</v>
      </c>
      <c r="S50" s="13">
        <f t="shared" si="59"/>
        <v>0.75</v>
      </c>
      <c r="T50" s="13">
        <f t="shared" si="60"/>
        <v>0.25</v>
      </c>
      <c r="U50" s="13">
        <f t="shared" si="61"/>
        <v>0</v>
      </c>
      <c r="V50" s="13">
        <f t="shared" si="62"/>
        <v>0</v>
      </c>
      <c r="W50" s="13">
        <f t="shared" si="63"/>
        <v>0</v>
      </c>
      <c r="X50" s="13">
        <f t="shared" si="64"/>
        <v>0</v>
      </c>
      <c r="Y50" s="13">
        <f t="shared" si="65"/>
        <v>0</v>
      </c>
      <c r="Z50" s="13">
        <f t="shared" si="66"/>
        <v>0</v>
      </c>
      <c r="AB50" t="s">
        <v>11</v>
      </c>
      <c r="AC50">
        <v>92</v>
      </c>
      <c r="AD50" s="16">
        <f>'age-length prop'!CI79</f>
        <v>18.028338234816953</v>
      </c>
      <c r="AE50" s="30">
        <f>'age-length prop'!CI161</f>
        <v>2.6264590781413517</v>
      </c>
      <c r="AG50" s="45">
        <f t="shared" si="67"/>
        <v>0</v>
      </c>
      <c r="AH50" s="16">
        <f t="shared" si="68"/>
        <v>0</v>
      </c>
      <c r="AI50" s="16">
        <f t="shared" si="69"/>
        <v>13.521253676112714</v>
      </c>
      <c r="AJ50" s="16">
        <f t="shared" si="70"/>
        <v>4.5070845587042383</v>
      </c>
      <c r="AK50" s="16">
        <f t="shared" si="71"/>
        <v>0</v>
      </c>
      <c r="AL50" s="16">
        <f t="shared" si="72"/>
        <v>0</v>
      </c>
      <c r="AM50" s="16">
        <f t="shared" si="73"/>
        <v>0</v>
      </c>
      <c r="AN50" s="16">
        <f t="shared" si="74"/>
        <v>0</v>
      </c>
      <c r="AO50" s="16">
        <f t="shared" si="75"/>
        <v>0</v>
      </c>
      <c r="AP50" s="16">
        <f t="shared" si="76"/>
        <v>0</v>
      </c>
      <c r="AQ50" s="45">
        <f t="shared" si="77"/>
        <v>0</v>
      </c>
      <c r="AR50" s="16">
        <f t="shared" si="78"/>
        <v>0</v>
      </c>
      <c r="AS50" s="16">
        <f t="shared" si="79"/>
        <v>2.1213707938833997</v>
      </c>
      <c r="AT50" s="16">
        <f t="shared" si="80"/>
        <v>0.20203531370318092</v>
      </c>
      <c r="AU50" s="16">
        <f t="shared" si="81"/>
        <v>0</v>
      </c>
      <c r="AV50" s="16">
        <f t="shared" si="82"/>
        <v>0</v>
      </c>
      <c r="AW50" s="16">
        <f t="shared" si="83"/>
        <v>0</v>
      </c>
      <c r="AX50" s="16">
        <f t="shared" si="84"/>
        <v>5.0508828425795231E-2</v>
      </c>
      <c r="AY50" s="16">
        <f t="shared" si="85"/>
        <v>0.25254414212897613</v>
      </c>
      <c r="AZ50" s="16">
        <f t="shared" si="86"/>
        <v>0</v>
      </c>
    </row>
    <row r="51" spans="5:61" x14ac:dyDescent="0.25">
      <c r="E51" s="16">
        <v>99</v>
      </c>
      <c r="F51" s="16">
        <v>0</v>
      </c>
      <c r="G51" s="16">
        <v>0</v>
      </c>
      <c r="H51" s="16">
        <v>0</v>
      </c>
      <c r="I51" s="16">
        <v>0</v>
      </c>
      <c r="J51" s="16">
        <v>0</v>
      </c>
      <c r="K51" s="16">
        <v>0</v>
      </c>
      <c r="L51" s="16">
        <v>0</v>
      </c>
      <c r="M51" s="16">
        <v>0</v>
      </c>
      <c r="N51" s="16">
        <v>0</v>
      </c>
      <c r="O51" s="16">
        <v>0</v>
      </c>
      <c r="Q51" s="13">
        <f t="shared" si="57"/>
        <v>0</v>
      </c>
      <c r="R51" s="13">
        <f t="shared" si="58"/>
        <v>0</v>
      </c>
      <c r="S51" s="13">
        <f t="shared" si="59"/>
        <v>0</v>
      </c>
      <c r="T51" s="13">
        <f t="shared" si="60"/>
        <v>0</v>
      </c>
      <c r="U51" s="13">
        <f t="shared" si="61"/>
        <v>0</v>
      </c>
      <c r="V51" s="13">
        <f t="shared" si="62"/>
        <v>0</v>
      </c>
      <c r="W51" s="13">
        <f t="shared" si="63"/>
        <v>0</v>
      </c>
      <c r="X51" s="13">
        <f t="shared" si="64"/>
        <v>0</v>
      </c>
      <c r="Y51" s="13">
        <f t="shared" si="65"/>
        <v>0</v>
      </c>
      <c r="Z51" s="13">
        <f t="shared" si="66"/>
        <v>0</v>
      </c>
      <c r="AB51" t="s">
        <v>11</v>
      </c>
      <c r="AC51">
        <v>99</v>
      </c>
      <c r="AD51" s="16">
        <f>'age-length prop'!CJ79</f>
        <v>-4.7136047458925745E-2</v>
      </c>
      <c r="AE51" s="30">
        <f>'age-length prop'!CJ161</f>
        <v>-3.2941094485022178</v>
      </c>
      <c r="AG51" s="45">
        <f t="shared" si="67"/>
        <v>0</v>
      </c>
      <c r="AH51" s="16">
        <f t="shared" si="68"/>
        <v>0</v>
      </c>
      <c r="AI51" s="16">
        <f t="shared" si="69"/>
        <v>0</v>
      </c>
      <c r="AJ51" s="16">
        <f t="shared" si="70"/>
        <v>0</v>
      </c>
      <c r="AK51" s="16">
        <f t="shared" si="71"/>
        <v>0</v>
      </c>
      <c r="AL51" s="16">
        <f t="shared" si="72"/>
        <v>0</v>
      </c>
      <c r="AM51" s="16">
        <f t="shared" si="73"/>
        <v>0</v>
      </c>
      <c r="AN51" s="16">
        <f t="shared" si="74"/>
        <v>0</v>
      </c>
      <c r="AO51" s="16">
        <f t="shared" si="75"/>
        <v>0</v>
      </c>
      <c r="AP51" s="16">
        <f t="shared" si="76"/>
        <v>0</v>
      </c>
      <c r="AQ51" s="45">
        <f t="shared" si="77"/>
        <v>0</v>
      </c>
      <c r="AR51" s="16">
        <f t="shared" si="78"/>
        <v>0</v>
      </c>
      <c r="AS51" s="16">
        <f t="shared" si="79"/>
        <v>-1.8300608047234543</v>
      </c>
      <c r="AT51" s="16">
        <f t="shared" si="80"/>
        <v>-1.0980364828340725</v>
      </c>
      <c r="AU51" s="16">
        <f t="shared" si="81"/>
        <v>0</v>
      </c>
      <c r="AV51" s="16">
        <f t="shared" si="82"/>
        <v>0</v>
      </c>
      <c r="AW51" s="16">
        <f t="shared" si="83"/>
        <v>0</v>
      </c>
      <c r="AX51" s="16">
        <f t="shared" si="84"/>
        <v>0</v>
      </c>
      <c r="AY51" s="16">
        <f t="shared" si="85"/>
        <v>-0.36601216094469086</v>
      </c>
      <c r="AZ51" s="16">
        <f t="shared" si="86"/>
        <v>0</v>
      </c>
      <c r="BF51" t="s">
        <v>3206</v>
      </c>
      <c r="BG51" s="16">
        <f>SUM(BG40:BG49)</f>
        <v>144.41618014398057</v>
      </c>
      <c r="BH51" s="16">
        <f>SUM(BH40:BH49)</f>
        <v>50.900830220532917</v>
      </c>
      <c r="BI51" s="16">
        <f>SUM(BI40:BI49)</f>
        <v>10.991769564684846</v>
      </c>
    </row>
    <row r="52" spans="5:61" x14ac:dyDescent="0.25">
      <c r="E52" s="16">
        <v>100</v>
      </c>
      <c r="F52" s="16">
        <v>0</v>
      </c>
      <c r="G52" s="16">
        <v>0</v>
      </c>
      <c r="H52" s="16">
        <v>0</v>
      </c>
      <c r="I52" s="16">
        <v>0</v>
      </c>
      <c r="J52" s="16">
        <v>0</v>
      </c>
      <c r="K52" s="16">
        <v>0</v>
      </c>
      <c r="L52" s="16">
        <v>0</v>
      </c>
      <c r="M52" s="16">
        <v>0</v>
      </c>
      <c r="N52" s="16">
        <v>0</v>
      </c>
      <c r="O52" s="16">
        <v>0</v>
      </c>
      <c r="Q52" s="13">
        <f t="shared" si="57"/>
        <v>0</v>
      </c>
      <c r="R52" s="13">
        <f t="shared" si="58"/>
        <v>0</v>
      </c>
      <c r="S52" s="13">
        <f t="shared" si="59"/>
        <v>0</v>
      </c>
      <c r="T52" s="13">
        <f t="shared" si="60"/>
        <v>0</v>
      </c>
      <c r="U52" s="13">
        <f t="shared" si="61"/>
        <v>0</v>
      </c>
      <c r="V52" s="13">
        <f t="shared" si="62"/>
        <v>0</v>
      </c>
      <c r="W52" s="13">
        <f t="shared" si="63"/>
        <v>0</v>
      </c>
      <c r="X52" s="13">
        <f t="shared" si="64"/>
        <v>0</v>
      </c>
      <c r="Y52" s="13">
        <f t="shared" si="65"/>
        <v>0</v>
      </c>
      <c r="Z52" s="13">
        <f t="shared" si="66"/>
        <v>0</v>
      </c>
      <c r="AB52" t="s">
        <v>11</v>
      </c>
      <c r="AC52">
        <v>100</v>
      </c>
      <c r="AD52" s="16">
        <f>'age-length prop'!CK79</f>
        <v>0</v>
      </c>
      <c r="AE52" s="30">
        <f>'age-length prop'!CK161</f>
        <v>-2.6230070212599199</v>
      </c>
      <c r="AG52" s="45">
        <f t="shared" si="67"/>
        <v>0</v>
      </c>
      <c r="AH52" s="16">
        <f t="shared" si="68"/>
        <v>0</v>
      </c>
      <c r="AI52" s="16">
        <f t="shared" si="69"/>
        <v>0</v>
      </c>
      <c r="AJ52" s="16">
        <f t="shared" si="70"/>
        <v>0</v>
      </c>
      <c r="AK52" s="16">
        <f t="shared" si="71"/>
        <v>0</v>
      </c>
      <c r="AL52" s="16">
        <f t="shared" si="72"/>
        <v>0</v>
      </c>
      <c r="AM52" s="16">
        <f t="shared" si="73"/>
        <v>0</v>
      </c>
      <c r="AN52" s="16">
        <f t="shared" si="74"/>
        <v>0</v>
      </c>
      <c r="AO52" s="16">
        <f t="shared" si="75"/>
        <v>0</v>
      </c>
      <c r="AP52" s="16">
        <f t="shared" si="76"/>
        <v>0</v>
      </c>
      <c r="AQ52" s="45">
        <f t="shared" si="77"/>
        <v>0</v>
      </c>
      <c r="AR52" s="16">
        <f t="shared" si="78"/>
        <v>0</v>
      </c>
      <c r="AS52" s="16">
        <f t="shared" si="79"/>
        <v>-1.7486713475066131</v>
      </c>
      <c r="AT52" s="16">
        <f t="shared" si="80"/>
        <v>-0.87433567375330656</v>
      </c>
      <c r="AU52" s="16">
        <f t="shared" si="81"/>
        <v>0</v>
      </c>
      <c r="AV52" s="16">
        <f t="shared" si="82"/>
        <v>0</v>
      </c>
      <c r="AW52" s="16">
        <f t="shared" si="83"/>
        <v>0</v>
      </c>
      <c r="AX52" s="16">
        <f t="shared" si="84"/>
        <v>0</v>
      </c>
      <c r="AY52" s="16">
        <f t="shared" si="85"/>
        <v>0</v>
      </c>
      <c r="AZ52" s="16">
        <f t="shared" si="86"/>
        <v>0</v>
      </c>
      <c r="BG52" s="16">
        <f>SUM(AG40:AP52)</f>
        <v>144.41618014398054</v>
      </c>
      <c r="BH52" s="16">
        <f>SUM(AQ43:AZ52)</f>
        <v>50.900830220532903</v>
      </c>
      <c r="BI52" s="16">
        <f>SUM(AQ40:AZ42)</f>
        <v>10.991769564684846</v>
      </c>
    </row>
    <row r="54" spans="5:61" x14ac:dyDescent="0.25">
      <c r="F54" s="241" t="s">
        <v>23465</v>
      </c>
      <c r="G54" s="241"/>
      <c r="H54" s="241"/>
      <c r="I54" s="241"/>
      <c r="J54" s="241"/>
      <c r="K54" s="241"/>
      <c r="L54" s="241"/>
      <c r="M54" s="241"/>
      <c r="N54" s="241"/>
      <c r="O54" s="241"/>
      <c r="P54" s="241"/>
      <c r="Q54" s="241"/>
      <c r="R54" s="241"/>
      <c r="S54" s="241"/>
      <c r="T54" s="241"/>
      <c r="U54" s="241"/>
      <c r="V54" s="241"/>
      <c r="W54" s="241"/>
      <c r="X54" s="241"/>
      <c r="Y54" s="241"/>
      <c r="Z54" s="241"/>
    </row>
    <row r="55" spans="5:61" x14ac:dyDescent="0.25">
      <c r="E55" s="16"/>
      <c r="F55" s="17">
        <v>0.1</v>
      </c>
      <c r="G55" s="17">
        <v>0.2</v>
      </c>
      <c r="H55" s="17">
        <v>0.3</v>
      </c>
      <c r="I55" s="17">
        <v>0.4</v>
      </c>
      <c r="J55" s="17">
        <v>0.5</v>
      </c>
      <c r="K55" s="17">
        <v>1</v>
      </c>
      <c r="L55" s="17">
        <v>1.1000000000000001</v>
      </c>
      <c r="M55" s="17">
        <v>1.2</v>
      </c>
      <c r="N55" s="17">
        <v>1.3</v>
      </c>
      <c r="O55" s="17">
        <v>1.4</v>
      </c>
      <c r="P55" s="16"/>
      <c r="Q55" s="17">
        <v>0.1</v>
      </c>
      <c r="R55" s="17">
        <v>0.2</v>
      </c>
      <c r="S55" s="17">
        <v>0.3</v>
      </c>
      <c r="T55" s="17">
        <v>0.4</v>
      </c>
      <c r="U55" s="17">
        <v>0.5</v>
      </c>
      <c r="V55" s="17">
        <v>1</v>
      </c>
      <c r="W55" s="17">
        <v>1.1000000000000001</v>
      </c>
      <c r="X55" s="17">
        <v>1.2</v>
      </c>
      <c r="Y55" s="17">
        <v>1.3</v>
      </c>
      <c r="Z55" s="17">
        <v>1.4</v>
      </c>
    </row>
    <row r="56" spans="5:61" x14ac:dyDescent="0.25">
      <c r="E56" s="16">
        <v>42</v>
      </c>
      <c r="F56" s="16">
        <v>4</v>
      </c>
      <c r="G56" s="16">
        <v>0</v>
      </c>
      <c r="H56" s="16">
        <v>0</v>
      </c>
      <c r="I56" s="16">
        <v>0</v>
      </c>
      <c r="J56" s="16">
        <v>0</v>
      </c>
      <c r="K56" s="16">
        <v>40</v>
      </c>
      <c r="L56" s="16">
        <v>1</v>
      </c>
      <c r="M56" s="16">
        <v>0</v>
      </c>
      <c r="N56" s="16">
        <v>0</v>
      </c>
      <c r="O56" s="16">
        <v>0</v>
      </c>
      <c r="P56" s="16"/>
      <c r="Q56" s="13">
        <f>IFERROR(F56/SUM($F56:$O56),0)</f>
        <v>8.8888888888888892E-2</v>
      </c>
      <c r="R56" s="13">
        <f t="shared" ref="R56:Z56" si="87">IFERROR(G56/SUM($F56:$O56),0)</f>
        <v>0</v>
      </c>
      <c r="S56" s="13">
        <f t="shared" si="87"/>
        <v>0</v>
      </c>
      <c r="T56" s="13">
        <f t="shared" si="87"/>
        <v>0</v>
      </c>
      <c r="U56" s="13">
        <f t="shared" si="87"/>
        <v>0</v>
      </c>
      <c r="V56" s="13">
        <f t="shared" si="87"/>
        <v>0.88888888888888884</v>
      </c>
      <c r="W56" s="13">
        <f t="shared" si="87"/>
        <v>2.2222222222222223E-2</v>
      </c>
      <c r="X56" s="13">
        <f t="shared" si="87"/>
        <v>0</v>
      </c>
      <c r="Y56" s="13">
        <f t="shared" si="87"/>
        <v>0</v>
      </c>
      <c r="Z56" s="13">
        <f t="shared" si="87"/>
        <v>0</v>
      </c>
    </row>
    <row r="57" spans="5:61" x14ac:dyDescent="0.25">
      <c r="E57" s="16">
        <v>47</v>
      </c>
      <c r="F57" s="16">
        <v>28</v>
      </c>
      <c r="G57" s="16">
        <v>0</v>
      </c>
      <c r="H57" s="16">
        <v>0</v>
      </c>
      <c r="I57" s="16">
        <v>0</v>
      </c>
      <c r="J57" s="16">
        <v>0</v>
      </c>
      <c r="K57" s="16">
        <v>0</v>
      </c>
      <c r="L57" s="16">
        <v>1</v>
      </c>
      <c r="M57" s="16">
        <v>0</v>
      </c>
      <c r="N57" s="16">
        <v>0</v>
      </c>
      <c r="O57" s="16">
        <v>0</v>
      </c>
      <c r="P57" s="16"/>
      <c r="Q57" s="13">
        <f t="shared" ref="Q57:Q68" si="88">IFERROR(F57/SUM($F57:$O57),0)</f>
        <v>0.96551724137931039</v>
      </c>
      <c r="R57" s="13">
        <f t="shared" ref="R57:R68" si="89">IFERROR(G57/SUM($F57:$O57),0)</f>
        <v>0</v>
      </c>
      <c r="S57" s="13">
        <f t="shared" ref="S57:S68" si="90">IFERROR(H57/SUM($F57:$O57),0)</f>
        <v>0</v>
      </c>
      <c r="T57" s="13">
        <f t="shared" ref="T57:T68" si="91">IFERROR(I57/SUM($F57:$O57),0)</f>
        <v>0</v>
      </c>
      <c r="U57" s="13">
        <f t="shared" ref="U57:U68" si="92">IFERROR(J57/SUM($F57:$O57),0)</f>
        <v>0</v>
      </c>
      <c r="V57" s="13">
        <f t="shared" ref="V57:V68" si="93">IFERROR(K57/SUM($F57:$O57),0)</f>
        <v>0</v>
      </c>
      <c r="W57" s="13">
        <f t="shared" ref="W57:W68" si="94">IFERROR(L57/SUM($F57:$O57),0)</f>
        <v>3.4482758620689655E-2</v>
      </c>
      <c r="X57" s="13">
        <f t="shared" ref="X57:X68" si="95">IFERROR(M57/SUM($F57:$O57),0)</f>
        <v>0</v>
      </c>
      <c r="Y57" s="13">
        <f t="shared" ref="Y57:Y68" si="96">IFERROR(N57/SUM($F57:$O57),0)</f>
        <v>0</v>
      </c>
      <c r="Z57" s="13">
        <f t="shared" ref="Z57:Z68" si="97">IFERROR(O57/SUM($F57:$O57),0)</f>
        <v>0</v>
      </c>
    </row>
    <row r="58" spans="5:61" x14ac:dyDescent="0.25">
      <c r="E58" s="16">
        <v>52</v>
      </c>
      <c r="F58" s="16">
        <v>23</v>
      </c>
      <c r="G58" s="16">
        <v>6</v>
      </c>
      <c r="H58" s="16">
        <v>0</v>
      </c>
      <c r="I58" s="16">
        <v>0</v>
      </c>
      <c r="J58" s="16">
        <v>0</v>
      </c>
      <c r="K58" s="16">
        <v>0</v>
      </c>
      <c r="L58" s="16">
        <v>5</v>
      </c>
      <c r="M58" s="16">
        <v>2</v>
      </c>
      <c r="N58" s="16">
        <v>0</v>
      </c>
      <c r="O58" s="16">
        <v>0</v>
      </c>
      <c r="P58" s="16"/>
      <c r="Q58" s="13">
        <f t="shared" si="88"/>
        <v>0.63888888888888884</v>
      </c>
      <c r="R58" s="13">
        <f t="shared" si="89"/>
        <v>0.16666666666666666</v>
      </c>
      <c r="S58" s="13">
        <f t="shared" si="90"/>
        <v>0</v>
      </c>
      <c r="T58" s="13">
        <f t="shared" si="91"/>
        <v>0</v>
      </c>
      <c r="U58" s="13">
        <f t="shared" si="92"/>
        <v>0</v>
      </c>
      <c r="V58" s="13">
        <f t="shared" si="93"/>
        <v>0</v>
      </c>
      <c r="W58" s="13">
        <f t="shared" si="94"/>
        <v>0.1388888888888889</v>
      </c>
      <c r="X58" s="13">
        <f t="shared" si="95"/>
        <v>5.5555555555555552E-2</v>
      </c>
      <c r="Y58" s="13">
        <f t="shared" si="96"/>
        <v>0</v>
      </c>
      <c r="Z58" s="13">
        <f t="shared" si="97"/>
        <v>0</v>
      </c>
    </row>
    <row r="59" spans="5:61" x14ac:dyDescent="0.25">
      <c r="E59" s="16">
        <v>57</v>
      </c>
      <c r="F59" s="16">
        <v>2</v>
      </c>
      <c r="G59" s="16">
        <v>20</v>
      </c>
      <c r="H59" s="16">
        <v>2</v>
      </c>
      <c r="I59" s="16">
        <v>0</v>
      </c>
      <c r="J59" s="16">
        <v>0</v>
      </c>
      <c r="K59" s="16">
        <v>0</v>
      </c>
      <c r="L59" s="16">
        <v>5</v>
      </c>
      <c r="M59" s="16">
        <v>7</v>
      </c>
      <c r="N59" s="16">
        <v>1</v>
      </c>
      <c r="O59" s="16">
        <v>0</v>
      </c>
      <c r="P59" s="16"/>
      <c r="Q59" s="13">
        <f t="shared" si="88"/>
        <v>5.4054054054054057E-2</v>
      </c>
      <c r="R59" s="13">
        <f t="shared" si="89"/>
        <v>0.54054054054054057</v>
      </c>
      <c r="S59" s="13">
        <f t="shared" si="90"/>
        <v>5.4054054054054057E-2</v>
      </c>
      <c r="T59" s="13">
        <f t="shared" si="91"/>
        <v>0</v>
      </c>
      <c r="U59" s="13">
        <f t="shared" si="92"/>
        <v>0</v>
      </c>
      <c r="V59" s="13">
        <f t="shared" si="93"/>
        <v>0</v>
      </c>
      <c r="W59" s="13">
        <f t="shared" si="94"/>
        <v>0.13513513513513514</v>
      </c>
      <c r="X59" s="13">
        <f t="shared" si="95"/>
        <v>0.1891891891891892</v>
      </c>
      <c r="Y59" s="13">
        <f t="shared" si="96"/>
        <v>2.7027027027027029E-2</v>
      </c>
      <c r="Z59" s="13">
        <f t="shared" si="97"/>
        <v>0</v>
      </c>
    </row>
    <row r="60" spans="5:61" x14ac:dyDescent="0.25">
      <c r="E60" s="16">
        <v>62</v>
      </c>
      <c r="F60" s="16">
        <v>0</v>
      </c>
      <c r="G60" s="16">
        <v>51</v>
      </c>
      <c r="H60" s="16">
        <v>11</v>
      </c>
      <c r="I60" s="16">
        <v>0</v>
      </c>
      <c r="J60" s="16">
        <v>0</v>
      </c>
      <c r="K60" s="16">
        <v>0</v>
      </c>
      <c r="L60" s="16">
        <v>4</v>
      </c>
      <c r="M60" s="16">
        <v>18</v>
      </c>
      <c r="N60" s="16">
        <v>1</v>
      </c>
      <c r="O60" s="16">
        <v>0</v>
      </c>
      <c r="P60" s="16"/>
      <c r="Q60" s="13">
        <f t="shared" si="88"/>
        <v>0</v>
      </c>
      <c r="R60" s="13">
        <f t="shared" si="89"/>
        <v>0.6</v>
      </c>
      <c r="S60" s="13">
        <f t="shared" si="90"/>
        <v>0.12941176470588237</v>
      </c>
      <c r="T60" s="13">
        <f t="shared" si="91"/>
        <v>0</v>
      </c>
      <c r="U60" s="13">
        <f t="shared" si="92"/>
        <v>0</v>
      </c>
      <c r="V60" s="13">
        <f t="shared" si="93"/>
        <v>0</v>
      </c>
      <c r="W60" s="13">
        <f t="shared" si="94"/>
        <v>4.7058823529411764E-2</v>
      </c>
      <c r="X60" s="13">
        <f t="shared" si="95"/>
        <v>0.21176470588235294</v>
      </c>
      <c r="Y60" s="13">
        <f t="shared" si="96"/>
        <v>1.1764705882352941E-2</v>
      </c>
      <c r="Z60" s="13">
        <f t="shared" si="97"/>
        <v>0</v>
      </c>
    </row>
    <row r="61" spans="5:61" x14ac:dyDescent="0.25">
      <c r="E61" s="16">
        <v>67</v>
      </c>
      <c r="F61" s="16">
        <v>1</v>
      </c>
      <c r="G61" s="16">
        <v>62</v>
      </c>
      <c r="H61" s="16">
        <v>42</v>
      </c>
      <c r="I61" s="16">
        <v>0</v>
      </c>
      <c r="J61" s="16">
        <v>0</v>
      </c>
      <c r="K61" s="16">
        <v>0</v>
      </c>
      <c r="L61" s="16">
        <v>0</v>
      </c>
      <c r="M61" s="16">
        <v>19</v>
      </c>
      <c r="N61" s="16">
        <v>4</v>
      </c>
      <c r="O61" s="16">
        <v>0</v>
      </c>
      <c r="P61" s="16"/>
      <c r="Q61" s="13">
        <f t="shared" si="88"/>
        <v>7.8125E-3</v>
      </c>
      <c r="R61" s="13">
        <f t="shared" si="89"/>
        <v>0.484375</v>
      </c>
      <c r="S61" s="13">
        <f t="shared" si="90"/>
        <v>0.328125</v>
      </c>
      <c r="T61" s="13">
        <f t="shared" si="91"/>
        <v>0</v>
      </c>
      <c r="U61" s="13">
        <f t="shared" si="92"/>
        <v>0</v>
      </c>
      <c r="V61" s="13">
        <f t="shared" si="93"/>
        <v>0</v>
      </c>
      <c r="W61" s="13">
        <f t="shared" si="94"/>
        <v>0</v>
      </c>
      <c r="X61" s="13">
        <f t="shared" si="95"/>
        <v>0.1484375</v>
      </c>
      <c r="Y61" s="13">
        <f t="shared" si="96"/>
        <v>3.125E-2</v>
      </c>
      <c r="Z61" s="13">
        <f t="shared" si="97"/>
        <v>0</v>
      </c>
    </row>
    <row r="62" spans="5:61" x14ac:dyDescent="0.25">
      <c r="E62" s="16">
        <v>72</v>
      </c>
      <c r="F62" s="16">
        <v>0</v>
      </c>
      <c r="G62" s="16">
        <v>20</v>
      </c>
      <c r="H62" s="16">
        <v>66</v>
      </c>
      <c r="I62" s="16">
        <v>1</v>
      </c>
      <c r="J62" s="16">
        <v>0</v>
      </c>
      <c r="K62" s="16">
        <v>0</v>
      </c>
      <c r="L62" s="16">
        <v>0</v>
      </c>
      <c r="M62" s="16">
        <v>10</v>
      </c>
      <c r="N62" s="16">
        <v>4</v>
      </c>
      <c r="O62" s="16">
        <v>0</v>
      </c>
      <c r="P62" s="16"/>
      <c r="Q62" s="13">
        <f t="shared" si="88"/>
        <v>0</v>
      </c>
      <c r="R62" s="13">
        <f t="shared" si="89"/>
        <v>0.19801980198019803</v>
      </c>
      <c r="S62" s="13">
        <f t="shared" si="90"/>
        <v>0.65346534653465349</v>
      </c>
      <c r="T62" s="13">
        <f t="shared" si="91"/>
        <v>9.9009900990099011E-3</v>
      </c>
      <c r="U62" s="13">
        <f t="shared" si="92"/>
        <v>0</v>
      </c>
      <c r="V62" s="13">
        <f t="shared" si="93"/>
        <v>0</v>
      </c>
      <c r="W62" s="13">
        <f t="shared" si="94"/>
        <v>0</v>
      </c>
      <c r="X62" s="13">
        <f t="shared" si="95"/>
        <v>9.9009900990099015E-2</v>
      </c>
      <c r="Y62" s="13">
        <f t="shared" si="96"/>
        <v>3.9603960396039604E-2</v>
      </c>
      <c r="Z62" s="13">
        <f t="shared" si="97"/>
        <v>0</v>
      </c>
    </row>
    <row r="63" spans="5:61" x14ac:dyDescent="0.25">
      <c r="E63" s="16">
        <v>77</v>
      </c>
      <c r="F63" s="16">
        <v>0</v>
      </c>
      <c r="G63" s="16">
        <v>4</v>
      </c>
      <c r="H63" s="16">
        <v>30</v>
      </c>
      <c r="I63" s="16">
        <v>0</v>
      </c>
      <c r="J63" s="16">
        <v>0</v>
      </c>
      <c r="K63" s="16">
        <v>0</v>
      </c>
      <c r="L63" s="16">
        <v>0</v>
      </c>
      <c r="M63" s="16">
        <v>2</v>
      </c>
      <c r="N63" s="16">
        <v>6</v>
      </c>
      <c r="O63" s="16">
        <v>0</v>
      </c>
      <c r="P63" s="16"/>
      <c r="Q63" s="13">
        <f t="shared" si="88"/>
        <v>0</v>
      </c>
      <c r="R63" s="13">
        <f t="shared" si="89"/>
        <v>9.5238095238095233E-2</v>
      </c>
      <c r="S63" s="13">
        <f t="shared" si="90"/>
        <v>0.7142857142857143</v>
      </c>
      <c r="T63" s="13">
        <f t="shared" si="91"/>
        <v>0</v>
      </c>
      <c r="U63" s="13">
        <f t="shared" si="92"/>
        <v>0</v>
      </c>
      <c r="V63" s="13">
        <f t="shared" si="93"/>
        <v>0</v>
      </c>
      <c r="W63" s="13">
        <f t="shared" si="94"/>
        <v>0</v>
      </c>
      <c r="X63" s="13">
        <f t="shared" si="95"/>
        <v>4.7619047619047616E-2</v>
      </c>
      <c r="Y63" s="13">
        <f t="shared" si="96"/>
        <v>0.14285714285714285</v>
      </c>
      <c r="Z63" s="13">
        <f t="shared" si="97"/>
        <v>0</v>
      </c>
    </row>
    <row r="64" spans="5:61" x14ac:dyDescent="0.25">
      <c r="E64" s="16">
        <v>82</v>
      </c>
      <c r="F64" s="16">
        <v>0</v>
      </c>
      <c r="G64" s="16">
        <v>0</v>
      </c>
      <c r="H64" s="16">
        <v>72</v>
      </c>
      <c r="I64" s="16">
        <v>3</v>
      </c>
      <c r="J64" s="16">
        <v>0</v>
      </c>
      <c r="K64" s="16">
        <v>0</v>
      </c>
      <c r="L64" s="16">
        <v>0</v>
      </c>
      <c r="M64" s="16">
        <v>0</v>
      </c>
      <c r="N64" s="16">
        <v>4</v>
      </c>
      <c r="O64" s="16">
        <v>0</v>
      </c>
      <c r="P64" s="16"/>
      <c r="Q64" s="13">
        <f t="shared" si="88"/>
        <v>0</v>
      </c>
      <c r="R64" s="13">
        <f t="shared" si="89"/>
        <v>0</v>
      </c>
      <c r="S64" s="13">
        <f t="shared" si="90"/>
        <v>0.91139240506329111</v>
      </c>
      <c r="T64" s="13">
        <f t="shared" si="91"/>
        <v>3.7974683544303799E-2</v>
      </c>
      <c r="U64" s="13">
        <f t="shared" si="92"/>
        <v>0</v>
      </c>
      <c r="V64" s="13">
        <f t="shared" si="93"/>
        <v>0</v>
      </c>
      <c r="W64" s="13">
        <f t="shared" si="94"/>
        <v>0</v>
      </c>
      <c r="X64" s="13">
        <f t="shared" si="95"/>
        <v>0</v>
      </c>
      <c r="Y64" s="13">
        <f t="shared" si="96"/>
        <v>5.0632911392405063E-2</v>
      </c>
      <c r="Z64" s="13">
        <f t="shared" si="97"/>
        <v>0</v>
      </c>
    </row>
    <row r="65" spans="5:26" x14ac:dyDescent="0.25">
      <c r="E65" s="16">
        <v>87</v>
      </c>
      <c r="F65" s="16">
        <v>0</v>
      </c>
      <c r="G65" s="16">
        <v>0</v>
      </c>
      <c r="H65" s="16">
        <v>72</v>
      </c>
      <c r="I65" s="16">
        <v>2</v>
      </c>
      <c r="J65" s="16">
        <v>0</v>
      </c>
      <c r="K65" s="16">
        <v>0</v>
      </c>
      <c r="L65" s="16">
        <v>0</v>
      </c>
      <c r="M65" s="16">
        <v>1</v>
      </c>
      <c r="N65" s="16">
        <v>3</v>
      </c>
      <c r="O65" s="16">
        <v>0</v>
      </c>
      <c r="P65" s="16"/>
      <c r="Q65" s="13">
        <f t="shared" si="88"/>
        <v>0</v>
      </c>
      <c r="R65" s="13">
        <f t="shared" si="89"/>
        <v>0</v>
      </c>
      <c r="S65" s="13">
        <f t="shared" si="90"/>
        <v>0.92307692307692313</v>
      </c>
      <c r="T65" s="13">
        <f t="shared" si="91"/>
        <v>2.564102564102564E-2</v>
      </c>
      <c r="U65" s="13">
        <f t="shared" si="92"/>
        <v>0</v>
      </c>
      <c r="V65" s="13">
        <f t="shared" si="93"/>
        <v>0</v>
      </c>
      <c r="W65" s="13">
        <f t="shared" si="94"/>
        <v>0</v>
      </c>
      <c r="X65" s="13">
        <f t="shared" si="95"/>
        <v>1.282051282051282E-2</v>
      </c>
      <c r="Y65" s="13">
        <f t="shared" si="96"/>
        <v>3.8461538461538464E-2</v>
      </c>
      <c r="Z65" s="13">
        <f t="shared" si="97"/>
        <v>0</v>
      </c>
    </row>
    <row r="66" spans="5:26" x14ac:dyDescent="0.25">
      <c r="E66" s="16">
        <v>92</v>
      </c>
      <c r="F66" s="16">
        <v>0</v>
      </c>
      <c r="G66" s="16">
        <v>0</v>
      </c>
      <c r="H66" s="16">
        <v>42</v>
      </c>
      <c r="I66" s="16">
        <v>4</v>
      </c>
      <c r="J66" s="16">
        <v>0</v>
      </c>
      <c r="K66" s="16">
        <v>0</v>
      </c>
      <c r="L66" s="16">
        <v>0</v>
      </c>
      <c r="M66" s="16">
        <v>1</v>
      </c>
      <c r="N66" s="16">
        <v>5</v>
      </c>
      <c r="O66" s="16">
        <v>0</v>
      </c>
      <c r="Q66" s="13">
        <f t="shared" si="88"/>
        <v>0</v>
      </c>
      <c r="R66" s="13">
        <f t="shared" si="89"/>
        <v>0</v>
      </c>
      <c r="S66" s="13">
        <f t="shared" si="90"/>
        <v>0.80769230769230771</v>
      </c>
      <c r="T66" s="13">
        <f t="shared" si="91"/>
        <v>7.6923076923076927E-2</v>
      </c>
      <c r="U66" s="13">
        <f t="shared" si="92"/>
        <v>0</v>
      </c>
      <c r="V66" s="13">
        <f t="shared" si="93"/>
        <v>0</v>
      </c>
      <c r="W66" s="13">
        <f t="shared" si="94"/>
        <v>0</v>
      </c>
      <c r="X66" s="13">
        <f t="shared" si="95"/>
        <v>1.9230769230769232E-2</v>
      </c>
      <c r="Y66" s="13">
        <f t="shared" si="96"/>
        <v>9.6153846153846159E-2</v>
      </c>
      <c r="Z66" s="13">
        <f t="shared" si="97"/>
        <v>0</v>
      </c>
    </row>
    <row r="67" spans="5:26" x14ac:dyDescent="0.25">
      <c r="E67" s="16">
        <v>99</v>
      </c>
      <c r="F67" s="16">
        <v>0</v>
      </c>
      <c r="G67" s="16">
        <v>0</v>
      </c>
      <c r="H67" s="16">
        <v>5</v>
      </c>
      <c r="I67" s="16">
        <v>3</v>
      </c>
      <c r="J67" s="16">
        <v>0</v>
      </c>
      <c r="K67" s="16">
        <v>0</v>
      </c>
      <c r="L67" s="16">
        <v>0</v>
      </c>
      <c r="M67" s="16">
        <v>0</v>
      </c>
      <c r="N67" s="16">
        <v>1</v>
      </c>
      <c r="O67" s="16">
        <v>0</v>
      </c>
      <c r="Q67" s="13">
        <f t="shared" si="88"/>
        <v>0</v>
      </c>
      <c r="R67" s="13">
        <f t="shared" si="89"/>
        <v>0</v>
      </c>
      <c r="S67" s="13">
        <f t="shared" si="90"/>
        <v>0.55555555555555558</v>
      </c>
      <c r="T67" s="13">
        <f t="shared" si="91"/>
        <v>0.33333333333333331</v>
      </c>
      <c r="U67" s="13">
        <f t="shared" si="92"/>
        <v>0</v>
      </c>
      <c r="V67" s="13">
        <f t="shared" si="93"/>
        <v>0</v>
      </c>
      <c r="W67" s="13">
        <f t="shared" si="94"/>
        <v>0</v>
      </c>
      <c r="X67" s="13">
        <f t="shared" si="95"/>
        <v>0</v>
      </c>
      <c r="Y67" s="13">
        <f t="shared" si="96"/>
        <v>0.1111111111111111</v>
      </c>
      <c r="Z67" s="13">
        <f t="shared" si="97"/>
        <v>0</v>
      </c>
    </row>
    <row r="68" spans="5:26" x14ac:dyDescent="0.25">
      <c r="E68" s="16">
        <v>100</v>
      </c>
      <c r="F68" s="16">
        <v>0</v>
      </c>
      <c r="G68" s="16">
        <v>0</v>
      </c>
      <c r="H68" s="16">
        <v>2</v>
      </c>
      <c r="I68" s="16">
        <v>1</v>
      </c>
      <c r="J68" s="16">
        <v>0</v>
      </c>
      <c r="K68" s="16">
        <v>0</v>
      </c>
      <c r="L68" s="16">
        <v>0</v>
      </c>
      <c r="M68" s="16">
        <v>0</v>
      </c>
      <c r="N68" s="16">
        <v>0</v>
      </c>
      <c r="O68" s="16">
        <v>0</v>
      </c>
      <c r="Q68" s="13">
        <f t="shared" si="88"/>
        <v>0</v>
      </c>
      <c r="R68" s="13">
        <f t="shared" si="89"/>
        <v>0</v>
      </c>
      <c r="S68" s="13">
        <f t="shared" si="90"/>
        <v>0.66666666666666663</v>
      </c>
      <c r="T68" s="13">
        <f t="shared" si="91"/>
        <v>0.33333333333333331</v>
      </c>
      <c r="U68" s="13">
        <f t="shared" si="92"/>
        <v>0</v>
      </c>
      <c r="V68" s="13">
        <f t="shared" si="93"/>
        <v>0</v>
      </c>
      <c r="W68" s="13">
        <f t="shared" si="94"/>
        <v>0</v>
      </c>
      <c r="X68" s="13">
        <f t="shared" si="95"/>
        <v>0</v>
      </c>
      <c r="Y68" s="13">
        <f t="shared" si="96"/>
        <v>0</v>
      </c>
      <c r="Z68" s="13">
        <f t="shared" si="97"/>
        <v>0</v>
      </c>
    </row>
  </sheetData>
  <mergeCells count="14">
    <mergeCell ref="AQ39:AZ39"/>
    <mergeCell ref="BB3:BD3"/>
    <mergeCell ref="BA38:BD38"/>
    <mergeCell ref="AQ3:AZ3"/>
    <mergeCell ref="AQ4:AZ4"/>
    <mergeCell ref="F38:Z38"/>
    <mergeCell ref="F54:Z54"/>
    <mergeCell ref="E3:O3"/>
    <mergeCell ref="AG3:AP3"/>
    <mergeCell ref="Q4:Z4"/>
    <mergeCell ref="AG4:AP4"/>
    <mergeCell ref="AD4:AE4"/>
    <mergeCell ref="Q20:Z20"/>
    <mergeCell ref="AG39:AP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0925-4AE2-409F-8990-F6CDADF16E74}">
  <sheetPr>
    <tabColor theme="9" tint="0.39997558519241921"/>
  </sheetPr>
  <dimension ref="A1:BA96"/>
  <sheetViews>
    <sheetView tabSelected="1" workbookViewId="0">
      <selection activeCell="Q75" sqref="Q6:Q75"/>
    </sheetView>
  </sheetViews>
  <sheetFormatPr defaultRowHeight="15" x14ac:dyDescent="0.25"/>
  <cols>
    <col min="3" max="3" width="10.140625" customWidth="1"/>
    <col min="4" max="4" width="4" customWidth="1"/>
    <col min="10" max="10" width="5.28515625" customWidth="1"/>
    <col min="13" max="13" width="12.42578125" customWidth="1"/>
    <col min="14" max="14" width="12.85546875" customWidth="1"/>
    <col min="15" max="15" width="13.140625" customWidth="1"/>
    <col min="17" max="17" width="7.5703125" customWidth="1"/>
    <col min="18" max="19" width="7.28515625" customWidth="1"/>
    <col min="21" max="21" width="6.140625" customWidth="1"/>
    <col min="22" max="22" width="14" bestFit="1" customWidth="1"/>
    <col min="23" max="23" width="7.5703125" bestFit="1" customWidth="1"/>
    <col min="24" max="25" width="6.42578125" customWidth="1"/>
    <col min="26" max="26" width="5.7109375" customWidth="1"/>
    <col min="27" max="27" width="9.85546875" customWidth="1"/>
    <col min="28" max="28" width="6.42578125" customWidth="1"/>
    <col min="29" max="29" width="7.28515625" customWidth="1"/>
    <col min="30" max="30" width="4.85546875" customWidth="1"/>
    <col min="31" max="31" width="6.42578125" customWidth="1"/>
    <col min="32" max="32" width="16.140625" customWidth="1"/>
    <col min="33" max="33" width="10.7109375" customWidth="1"/>
    <col min="36" max="36" width="7" customWidth="1"/>
    <col min="37" max="37" width="7.28515625" customWidth="1"/>
    <col min="38" max="38" width="7.140625" customWidth="1"/>
    <col min="39" max="39" width="7" customWidth="1"/>
    <col min="40" max="40" width="7.85546875" customWidth="1"/>
    <col min="41" max="41" width="3.7109375" customWidth="1"/>
    <col min="43" max="43" width="6.7109375" customWidth="1"/>
    <col min="47" max="47" width="6.85546875" customWidth="1"/>
    <col min="48" max="48" width="5.7109375" customWidth="1"/>
    <col min="51" max="51" width="11" customWidth="1"/>
    <col min="53" max="53" width="10.7109375" customWidth="1"/>
  </cols>
  <sheetData>
    <row r="1" spans="1:53" x14ac:dyDescent="0.25">
      <c r="A1" s="20" t="s">
        <v>23715</v>
      </c>
      <c r="W1" t="s">
        <v>3085</v>
      </c>
      <c r="X1" t="s">
        <v>3225</v>
      </c>
      <c r="Y1" t="s">
        <v>3337</v>
      </c>
      <c r="Z1" t="s">
        <v>3331</v>
      </c>
      <c r="AA1" t="s">
        <v>3107</v>
      </c>
      <c r="AE1" s="57"/>
      <c r="AH1" s="241" t="s">
        <v>3233</v>
      </c>
      <c r="AI1" s="241"/>
      <c r="AK1" s="241" t="s">
        <v>3204</v>
      </c>
      <c r="AL1" s="241"/>
      <c r="AM1" s="241" t="s">
        <v>23493</v>
      </c>
      <c r="AN1" s="241"/>
      <c r="AP1" s="241" t="s">
        <v>3095</v>
      </c>
      <c r="AQ1" s="241"/>
    </row>
    <row r="2" spans="1:53" ht="19.5" thickBot="1" x14ac:dyDescent="0.35">
      <c r="A2" s="20">
        <f>'Individual Data'!S3</f>
        <v>2023</v>
      </c>
      <c r="C2" s="210" t="s">
        <v>23483</v>
      </c>
      <c r="P2" s="16" t="s">
        <v>23711</v>
      </c>
      <c r="Q2" s="16">
        <f>SUM(Q6:Q85)</f>
        <v>20050.662686285043</v>
      </c>
      <c r="R2" s="16">
        <f t="shared" ref="R2:S2" si="0">SUM(R6:R85)</f>
        <v>16396.140372543614</v>
      </c>
      <c r="S2" s="16">
        <f t="shared" si="0"/>
        <v>1726.0322854353362</v>
      </c>
      <c r="T2" s="16">
        <f>SUM(T6:T85)</f>
        <v>38172.835344263964</v>
      </c>
      <c r="V2" t="s">
        <v>3053</v>
      </c>
      <c r="W2" s="16">
        <f>SUM(W11:W20)</f>
        <v>20050.662686285046</v>
      </c>
      <c r="X2" s="16">
        <f>SUM(X11:X20)</f>
        <v>16396.140372543618</v>
      </c>
      <c r="Y2" s="16">
        <f>SUM(Y11:Y20)</f>
        <v>1726.032285435336</v>
      </c>
      <c r="Z2" s="16">
        <f>W2+X2</f>
        <v>36446.803058828664</v>
      </c>
      <c r="AA2" s="16">
        <f>SUM(W2:Y2)</f>
        <v>38172.835344264</v>
      </c>
      <c r="AH2" t="s">
        <v>9</v>
      </c>
      <c r="AI2" t="s">
        <v>7</v>
      </c>
      <c r="AK2" t="s">
        <v>9</v>
      </c>
      <c r="AL2" t="s">
        <v>7</v>
      </c>
      <c r="AM2" t="s">
        <v>9</v>
      </c>
      <c r="AN2" t="s">
        <v>7</v>
      </c>
      <c r="AP2" t="s">
        <v>9</v>
      </c>
      <c r="AQ2" t="s">
        <v>7</v>
      </c>
      <c r="AR2" s="133"/>
      <c r="AS2" s="133" t="s">
        <v>3334</v>
      </c>
      <c r="AT2" s="133" t="s">
        <v>3335</v>
      </c>
      <c r="AU2" s="133" t="s">
        <v>3336</v>
      </c>
      <c r="AX2" t="s">
        <v>3334</v>
      </c>
      <c r="AY2" t="s">
        <v>3335</v>
      </c>
      <c r="AZ2" t="s">
        <v>3336</v>
      </c>
    </row>
    <row r="3" spans="1:53" x14ac:dyDescent="0.25">
      <c r="C3" s="31"/>
      <c r="D3" s="58"/>
      <c r="E3" s="58" t="s">
        <v>14</v>
      </c>
      <c r="F3" s="58" t="s">
        <v>6</v>
      </c>
      <c r="G3" s="58" t="s">
        <v>3120</v>
      </c>
      <c r="H3" s="58" t="s">
        <v>3102</v>
      </c>
      <c r="I3" s="135" t="s">
        <v>3084</v>
      </c>
      <c r="P3" t="s">
        <v>23506</v>
      </c>
      <c r="Q3" s="16">
        <f>SUM(Q6:Q95)</f>
        <v>23454.396352641485</v>
      </c>
      <c r="R3" s="16">
        <f t="shared" ref="R3:T3" si="1">SUM(R6:R95)</f>
        <v>20508.785983140024</v>
      </c>
      <c r="S3" s="16">
        <f t="shared" si="1"/>
        <v>2107.0230093812525</v>
      </c>
      <c r="T3" s="16">
        <f t="shared" si="1"/>
        <v>46070.205345162736</v>
      </c>
      <c r="V3" t="s">
        <v>3336</v>
      </c>
      <c r="W3" s="16">
        <f>SUM(W21:W30)</f>
        <v>3403.7336663564461</v>
      </c>
      <c r="X3" s="16">
        <f>SUM(X21:X30)</f>
        <v>4112.645610596408</v>
      </c>
      <c r="Y3" s="16">
        <f>SUM(Y21:Y30)</f>
        <v>380.99072394591576</v>
      </c>
      <c r="Z3" s="16">
        <f t="shared" ref="Z3:Z4" si="2">W3+X3</f>
        <v>7516.3792769528536</v>
      </c>
      <c r="AA3" s="16">
        <f t="shared" ref="AA3:AA4" si="3">SUM(W3:Y3)</f>
        <v>7897.3700008987689</v>
      </c>
      <c r="AB3" s="16"/>
      <c r="AC3" s="16"/>
      <c r="AD3" s="16"/>
      <c r="AE3" s="13"/>
      <c r="AH3" s="16">
        <f>SUM(AH6:AH95)</f>
        <v>6418.047826930333</v>
      </c>
      <c r="AI3" s="16">
        <f>SUM(AI6:AI95)</f>
        <v>17036.348525711153</v>
      </c>
      <c r="AJ3" s="16"/>
      <c r="AK3" s="16">
        <f>SUM(AK6:AK95)</f>
        <v>6046.5482933022995</v>
      </c>
      <c r="AL3" s="16">
        <f>SUM(AL6:AL95)</f>
        <v>14462.237689837726</v>
      </c>
      <c r="AM3" s="16">
        <f>SUM(AM6:AM95)</f>
        <v>1061.37841273803</v>
      </c>
      <c r="AN3" s="16">
        <f>SUM(AN6:AN95)</f>
        <v>1045.6445966432218</v>
      </c>
      <c r="AP3" s="16">
        <f>AH3+AK3+AM3</f>
        <v>13525.974532970662</v>
      </c>
      <c r="AQ3" s="16">
        <f>AI3+AL3+AN3</f>
        <v>32544.230812192101</v>
      </c>
      <c r="AR3" s="264" t="s">
        <v>23504</v>
      </c>
      <c r="AS3" s="16">
        <f>SUM(AH6:AH85)+SUM(AK6:AK85)+SUM(AM6:AM85)</f>
        <v>13525.974532970662</v>
      </c>
      <c r="AT3" s="16">
        <f>SUM(AI6:AI85)+SUM(AL6:AL85)+SUM(AN6:AN85)</f>
        <v>24646.860811293336</v>
      </c>
      <c r="AU3" s="16">
        <f>SUM(AH86:AI95)+SUM(AK86:AL95)+SUM(AM86:AN95)</f>
        <v>7897.3700008987689</v>
      </c>
      <c r="AW3" t="s">
        <v>23504</v>
      </c>
      <c r="AX3" s="16">
        <f>AS3</f>
        <v>13525.974532970662</v>
      </c>
      <c r="AY3" s="16">
        <f t="shared" ref="AY3:AZ3" si="4">AT3</f>
        <v>24646.860811293336</v>
      </c>
      <c r="AZ3" s="16">
        <f t="shared" si="4"/>
        <v>7897.3700008987689</v>
      </c>
    </row>
    <row r="4" spans="1:53" x14ac:dyDescent="0.25">
      <c r="C4" s="267" t="s">
        <v>3121</v>
      </c>
      <c r="D4" s="241"/>
      <c r="E4" s="30">
        <f>SUM(E9:E13)</f>
        <v>3403.7336663564456</v>
      </c>
      <c r="F4" s="30">
        <f>SUM(F9:F13)</f>
        <v>4112.645610596408</v>
      </c>
      <c r="G4" s="30">
        <f>SUM(G9:G13)</f>
        <v>380.99072394591576</v>
      </c>
      <c r="H4" s="30">
        <f>E4+F4</f>
        <v>7516.3792769528536</v>
      </c>
      <c r="I4" s="33">
        <f>G4+F4+E4</f>
        <v>7897.3700008987689</v>
      </c>
      <c r="L4" s="133" t="s">
        <v>3210</v>
      </c>
      <c r="M4" s="133"/>
      <c r="N4" s="133"/>
      <c r="O4" s="133"/>
      <c r="P4" s="133"/>
      <c r="Q4" s="133"/>
      <c r="R4" s="133"/>
      <c r="S4" s="133"/>
      <c r="T4" s="133"/>
      <c r="V4" t="s">
        <v>3241</v>
      </c>
      <c r="W4" s="16">
        <f>W2+W3</f>
        <v>23454.396352641492</v>
      </c>
      <c r="X4" s="16">
        <f t="shared" ref="X4:Y4" si="5">X2+X3</f>
        <v>20508.785983140027</v>
      </c>
      <c r="Y4" s="16">
        <f t="shared" si="5"/>
        <v>2107.0230093812515</v>
      </c>
      <c r="Z4" s="16">
        <f t="shared" si="2"/>
        <v>43963.182335781516</v>
      </c>
      <c r="AA4" s="16">
        <f t="shared" si="3"/>
        <v>46070.205345162765</v>
      </c>
      <c r="AB4" s="16"/>
      <c r="AC4" s="16"/>
      <c r="AD4" s="16"/>
      <c r="AE4" s="13"/>
      <c r="AH4" s="13">
        <f>AH3/SUM($AH$3:$AI$3)</f>
        <v>0.27363943758917153</v>
      </c>
      <c r="AI4" s="13">
        <f>AI3/SUM($AH$3:$AI$3)</f>
        <v>0.72636056241082836</v>
      </c>
      <c r="AJ4" s="13"/>
      <c r="AK4" s="13">
        <f>AK3/SUM($AK$3:$AL$3)</f>
        <v>0.29482721689489949</v>
      </c>
      <c r="AL4" s="13">
        <f>AL3/SUM($AK$3:$AL$3)</f>
        <v>0.70517278310510045</v>
      </c>
      <c r="AM4" s="13">
        <f>AM3/SUM($AM$3:$AN$3)</f>
        <v>0.50373366024593835</v>
      </c>
      <c r="AN4" s="13">
        <f>AN3/SUM($AM$3:$AN$3)</f>
        <v>0.49626633975406176</v>
      </c>
      <c r="AP4" s="13">
        <f>AP3/SUM($AP$3:$AQ$3)</f>
        <v>0.29359483925961816</v>
      </c>
      <c r="AQ4" s="13">
        <f>AQ3/SUM($AP$3:$AQ$3)</f>
        <v>0.70640516074038184</v>
      </c>
      <c r="AR4" s="265"/>
      <c r="AS4" s="227">
        <f>AS3/SUM($AS3:$AU3)</f>
        <v>0.2935948392596181</v>
      </c>
      <c r="AT4" s="227">
        <f t="shared" ref="AT4" si="6">AT3/SUM($AS3:$AU3)</f>
        <v>0.53498482645424494</v>
      </c>
      <c r="AU4" s="227">
        <f t="shared" ref="AU4" si="7">AU3/SUM($AS3:$AU3)</f>
        <v>0.17142033428613679</v>
      </c>
      <c r="AX4" s="12">
        <v>0.29316247391424077</v>
      </c>
      <c r="AY4" s="12">
        <v>0.53843163334359534</v>
      </c>
      <c r="AZ4" s="12">
        <v>0.16840589274216383</v>
      </c>
    </row>
    <row r="5" spans="1:53" x14ac:dyDescent="0.25">
      <c r="C5" s="267" t="s">
        <v>3122</v>
      </c>
      <c r="D5" s="241"/>
      <c r="E5" s="30">
        <f>SUM(E14:E24)</f>
        <v>20050.662686285043</v>
      </c>
      <c r="F5" s="30">
        <f t="shared" ref="F5:G5" si="8">SUM(F14:F24)</f>
        <v>16396.140372543618</v>
      </c>
      <c r="G5" s="30">
        <f t="shared" si="8"/>
        <v>1726.032285435336</v>
      </c>
      <c r="H5" s="30">
        <f>E5+F5</f>
        <v>36446.803058828664</v>
      </c>
      <c r="I5" s="33">
        <f>G5+F5+E5</f>
        <v>38172.835344263993</v>
      </c>
      <c r="K5" t="str">
        <f>'age-length prop'!C7</f>
        <v>agePBT</v>
      </c>
      <c r="L5" t="str">
        <f>'age-length prop'!AV7</f>
        <v>Brd Yr</v>
      </c>
      <c r="M5" t="s">
        <v>3211</v>
      </c>
      <c r="N5" t="str">
        <f>'age-length prop'!AX7</f>
        <v>origin</v>
      </c>
      <c r="O5" t="str">
        <f>'age-length prop'!AW7</f>
        <v>grp</v>
      </c>
      <c r="P5" t="str">
        <f>'age-length prop'!AY7</f>
        <v>CWT code</v>
      </c>
      <c r="Q5" t="str">
        <f>'age-length prop'!AZ7</f>
        <v>Female</v>
      </c>
      <c r="R5" t="str">
        <f>'age-length prop'!BA7</f>
        <v>Males</v>
      </c>
      <c r="S5" t="str">
        <f>'age-length prop'!BB7</f>
        <v>jacks</v>
      </c>
      <c r="T5" t="s">
        <v>3107</v>
      </c>
      <c r="W5" s="16"/>
      <c r="X5" s="16"/>
      <c r="Y5" s="16"/>
      <c r="AB5" s="16"/>
      <c r="AC5" s="16"/>
      <c r="AD5" s="16"/>
      <c r="AE5" s="13"/>
      <c r="AG5" s="13" t="s">
        <v>23714</v>
      </c>
      <c r="AH5" t="s">
        <v>3332</v>
      </c>
      <c r="AI5" t="s">
        <v>3333</v>
      </c>
      <c r="AJ5" s="13" t="str">
        <f>'age-length prop'!BV89</f>
        <v>% AD</v>
      </c>
      <c r="AK5" t="s">
        <v>3332</v>
      </c>
      <c r="AL5" t="s">
        <v>3333</v>
      </c>
      <c r="AP5" s="16">
        <f>AH3+AK3</f>
        <v>12464.596120232633</v>
      </c>
      <c r="AQ5" s="16">
        <f>AI3+AL3</f>
        <v>31498.586215548879</v>
      </c>
      <c r="AR5" s="266" t="s">
        <v>3102</v>
      </c>
      <c r="AS5" s="43">
        <f>SUM(AH6:AH85)+SUM(AK6:AK85)</f>
        <v>12464.596120232633</v>
      </c>
      <c r="AT5" s="43">
        <f>SUM(AI6:AI85)+SUM(AL6:AL85)</f>
        <v>23982.206938596031</v>
      </c>
      <c r="AU5" s="43">
        <f>SUM(AH86:AI95)+SUM(AK86:AL95)</f>
        <v>7516.3792769528536</v>
      </c>
      <c r="AW5" t="s">
        <v>3102</v>
      </c>
      <c r="AX5" s="16">
        <f>AS5</f>
        <v>12464.596120232633</v>
      </c>
      <c r="AY5" s="16">
        <f t="shared" ref="AY5:AZ5" si="9">AT5</f>
        <v>23982.206938596031</v>
      </c>
      <c r="AZ5" s="16">
        <f t="shared" si="9"/>
        <v>7516.3792769528536</v>
      </c>
    </row>
    <row r="6" spans="1:53" ht="15.75" thickBot="1" x14ac:dyDescent="0.3">
      <c r="C6" s="268" t="s">
        <v>3095</v>
      </c>
      <c r="D6" s="269"/>
      <c r="E6" s="56">
        <f>E4+E5</f>
        <v>23454.396352641488</v>
      </c>
      <c r="F6" s="56">
        <f t="shared" ref="F6:I6" si="10">F4+F5</f>
        <v>20508.785983140027</v>
      </c>
      <c r="G6" s="56">
        <f t="shared" si="10"/>
        <v>2107.0230093812515</v>
      </c>
      <c r="H6" s="56">
        <f t="shared" si="10"/>
        <v>43963.182335781516</v>
      </c>
      <c r="I6" s="55">
        <f t="shared" si="10"/>
        <v>46070.205345162758</v>
      </c>
      <c r="K6">
        <f>'age-length prop'!C8</f>
        <v>5</v>
      </c>
      <c r="L6">
        <f>'age-length prop'!AV8</f>
        <v>2018</v>
      </c>
      <c r="M6" t="s">
        <v>3162</v>
      </c>
      <c r="N6" t="s">
        <v>3165</v>
      </c>
      <c r="O6" t="str">
        <f>'age-length prop'!AW8</f>
        <v>BCA1</v>
      </c>
      <c r="P6">
        <f>'age-length prop'!AY8</f>
        <v>220511</v>
      </c>
      <c r="Q6" s="16">
        <f>'age-length prop'!BD8</f>
        <v>70.628053311333744</v>
      </c>
      <c r="R6" s="16">
        <f>'age-length prop'!BE8</f>
        <v>47.240465572499559</v>
      </c>
      <c r="S6" s="16">
        <f>'age-length prop'!BF8</f>
        <v>0</v>
      </c>
      <c r="T6" s="16">
        <f>Q6+R6+S6</f>
        <v>117.8685188838333</v>
      </c>
      <c r="W6" s="16"/>
      <c r="X6" s="16"/>
      <c r="Y6" s="16"/>
      <c r="AE6" s="13"/>
      <c r="AF6" t="str">
        <f>'age-length prop'!AW8</f>
        <v>BCA1</v>
      </c>
      <c r="AG6" s="13">
        <f>'age-length prop'!BV8</f>
        <v>0.33333333333333331</v>
      </c>
      <c r="AH6" s="16">
        <f>Q6*AG6</f>
        <v>23.542684437111248</v>
      </c>
      <c r="AI6" s="16">
        <f>Q6-AH6</f>
        <v>47.085368874222496</v>
      </c>
      <c r="AJ6" s="13">
        <f>'age-length prop'!BV90</f>
        <v>0.25</v>
      </c>
      <c r="AK6" s="16">
        <f>R6*AJ6</f>
        <v>11.81011639312489</v>
      </c>
      <c r="AL6" s="16">
        <f>R6-AK6</f>
        <v>35.430349179374673</v>
      </c>
      <c r="AM6" s="16">
        <f>S6*AJ6</f>
        <v>0</v>
      </c>
      <c r="AN6" s="16">
        <f>S6-AM6</f>
        <v>0</v>
      </c>
      <c r="AP6" s="13">
        <f>AP5/SUM($AP$5:$AQ$5)</f>
        <v>0.28352351804359099</v>
      </c>
      <c r="AQ6" s="13">
        <f>AQ5/SUM($AP$5:$AQ$5)</f>
        <v>0.71647648195640889</v>
      </c>
      <c r="AR6" s="265"/>
      <c r="AS6" s="227">
        <f>AS5/SUM($AS5:$AU5)</f>
        <v>0.28352351804359099</v>
      </c>
      <c r="AT6" s="227">
        <f t="shared" ref="AT6:AU6" si="11">AT5/SUM($AS5:$AU5)</f>
        <v>0.54550661859337191</v>
      </c>
      <c r="AU6" s="227">
        <f t="shared" si="11"/>
        <v>0.17096986336303713</v>
      </c>
      <c r="AX6" s="12">
        <v>0.28303115330664635</v>
      </c>
      <c r="AY6" s="12">
        <v>0.54917829999363588</v>
      </c>
      <c r="AZ6" s="12">
        <v>0.16779054669971774</v>
      </c>
    </row>
    <row r="7" spans="1:53" ht="15.75" thickBot="1" x14ac:dyDescent="0.3">
      <c r="E7" s="140">
        <f>E4/E6</f>
        <v>0.14512135018018102</v>
      </c>
      <c r="F7" s="140">
        <f t="shared" ref="F7:H7" si="12">F4/F6</f>
        <v>0.2005309146030074</v>
      </c>
      <c r="G7" s="140">
        <f t="shared" si="12"/>
        <v>0.18081944157686133</v>
      </c>
      <c r="H7" s="140">
        <f t="shared" si="12"/>
        <v>0.17096986336303713</v>
      </c>
      <c r="I7" s="140">
        <f>I4/I6</f>
        <v>0.17142033428613684</v>
      </c>
      <c r="K7">
        <f>'age-length prop'!C9</f>
        <v>5</v>
      </c>
      <c r="L7">
        <f>'age-length prop'!AV9</f>
        <v>2018</v>
      </c>
      <c r="M7" t="s">
        <v>3162</v>
      </c>
      <c r="N7" t="s">
        <v>3165</v>
      </c>
      <c r="O7" t="str">
        <f>'age-length prop'!AW9</f>
        <v>BCA2</v>
      </c>
      <c r="P7">
        <f>'age-length prop'!AY9</f>
        <v>220512</v>
      </c>
      <c r="Q7" s="16">
        <f>'age-length prop'!BD9</f>
        <v>42.861588320600312</v>
      </c>
      <c r="R7" s="16">
        <f>'age-length prop'!BE9</f>
        <v>14.230694850267357</v>
      </c>
      <c r="S7" s="16">
        <f>'age-length prop'!BF9</f>
        <v>0</v>
      </c>
      <c r="T7" s="16">
        <f t="shared" ref="T7:T70" si="13">Q7+R7+S7</f>
        <v>57.092283170867667</v>
      </c>
      <c r="V7" s="144"/>
      <c r="W7" s="16"/>
      <c r="X7" s="16"/>
      <c r="Y7" s="16"/>
      <c r="AA7" s="144"/>
      <c r="AB7" s="16"/>
      <c r="AC7" s="16"/>
      <c r="AD7" s="16"/>
      <c r="AE7" s="13"/>
      <c r="AF7" t="str">
        <f>'age-length prop'!AW9</f>
        <v>BCA2</v>
      </c>
      <c r="AG7" s="13">
        <f>'age-length prop'!BV9</f>
        <v>0.66666666666666663</v>
      </c>
      <c r="AH7" s="16">
        <f t="shared" ref="AH7:AH70" si="14">Q7*AG7</f>
        <v>28.574392213733539</v>
      </c>
      <c r="AI7" s="16">
        <f t="shared" ref="AI7:AI70" si="15">Q7-AH7</f>
        <v>14.287196106866773</v>
      </c>
      <c r="AJ7" s="13">
        <f>'age-length prop'!BV91</f>
        <v>1</v>
      </c>
      <c r="AK7" s="16">
        <f t="shared" ref="AK7:AK70" si="16">R7*AJ7</f>
        <v>14.230694850267357</v>
      </c>
      <c r="AL7" s="16">
        <f t="shared" ref="AL7:AL70" si="17">R7-AK7</f>
        <v>0</v>
      </c>
      <c r="AM7" s="16">
        <f t="shared" ref="AM7:AM70" si="18">S7*AJ7</f>
        <v>0</v>
      </c>
      <c r="AN7" s="16">
        <f t="shared" ref="AN7:AN70" si="19">S7-AM7</f>
        <v>0</v>
      </c>
    </row>
    <row r="8" spans="1:53" x14ac:dyDescent="0.25">
      <c r="C8" s="31"/>
      <c r="D8" s="58" t="s">
        <v>3207</v>
      </c>
      <c r="E8" s="58" t="s">
        <v>14</v>
      </c>
      <c r="F8" s="58" t="s">
        <v>6</v>
      </c>
      <c r="G8" s="58" t="s">
        <v>3120</v>
      </c>
      <c r="H8" s="58" t="s">
        <v>3102</v>
      </c>
      <c r="I8" s="136"/>
      <c r="K8">
        <f>'age-length prop'!C10</f>
        <v>5</v>
      </c>
      <c r="L8">
        <f>'age-length prop'!AV10</f>
        <v>2018</v>
      </c>
      <c r="M8" t="s">
        <v>3162</v>
      </c>
      <c r="N8" t="s">
        <v>3165</v>
      </c>
      <c r="O8" t="str">
        <f>'age-length prop'!AW10</f>
        <v>CJA1</v>
      </c>
      <c r="P8">
        <f>'age-length prop'!AY10</f>
        <v>220509</v>
      </c>
      <c r="Q8" s="16">
        <f>'age-length prop'!BD10</f>
        <v>96.10187119250817</v>
      </c>
      <c r="R8" s="16">
        <f>'age-length prop'!BE10</f>
        <v>50.703303605417155</v>
      </c>
      <c r="S8" s="16">
        <f>'age-length prop'!BF10</f>
        <v>0</v>
      </c>
      <c r="T8" s="16">
        <f t="shared" si="13"/>
        <v>146.80517479792533</v>
      </c>
      <c r="V8" s="23"/>
      <c r="W8" s="141"/>
      <c r="AF8" t="str">
        <f>'age-length prop'!AW10</f>
        <v>CJA1</v>
      </c>
      <c r="AG8" s="13">
        <f>'age-length prop'!BV10</f>
        <v>0.30769230769230771</v>
      </c>
      <c r="AH8" s="16">
        <f t="shared" si="14"/>
        <v>29.569806520771746</v>
      </c>
      <c r="AI8" s="16">
        <f t="shared" si="15"/>
        <v>66.532064671736421</v>
      </c>
      <c r="AJ8" s="13">
        <f>'age-length prop'!BV92</f>
        <v>0.6</v>
      </c>
      <c r="AK8" s="16">
        <f t="shared" si="16"/>
        <v>30.421982163250291</v>
      </c>
      <c r="AL8" s="16">
        <f t="shared" si="17"/>
        <v>20.281321442166863</v>
      </c>
      <c r="AM8" s="16">
        <f t="shared" si="18"/>
        <v>0</v>
      </c>
      <c r="AN8" s="16">
        <f t="shared" si="19"/>
        <v>0</v>
      </c>
      <c r="AT8" s="12">
        <f>AU5/(AT5+AU5)</f>
        <v>0.23862592516112632</v>
      </c>
    </row>
    <row r="9" spans="1:53" ht="15.75" thickBot="1" x14ac:dyDescent="0.3">
      <c r="C9" s="34" t="s">
        <v>3081</v>
      </c>
      <c r="D9">
        <v>2</v>
      </c>
      <c r="E9" s="30">
        <f>'age-length nat &amp; Unk AD'!BB6</f>
        <v>0</v>
      </c>
      <c r="F9" s="30">
        <f>'age-length nat &amp; Unk AD'!BC6</f>
        <v>78.079880687354475</v>
      </c>
      <c r="G9" s="30">
        <f>'age-length nat &amp; Unk AD'!BD6</f>
        <v>236.82349856407416</v>
      </c>
      <c r="H9" s="30">
        <f>E9+F9</f>
        <v>78.079880687354475</v>
      </c>
      <c r="I9" s="33">
        <f t="shared" ref="I9:I23" si="20">G9+F9+E9</f>
        <v>314.90337925142865</v>
      </c>
      <c r="K9">
        <f>'age-length prop'!C11</f>
        <v>5</v>
      </c>
      <c r="L9">
        <f>'age-length prop'!AV11</f>
        <v>2018</v>
      </c>
      <c r="M9" t="s">
        <v>3162</v>
      </c>
      <c r="N9" t="s">
        <v>3165</v>
      </c>
      <c r="O9" t="str">
        <f>'age-length prop'!AW11</f>
        <v>CJA2</v>
      </c>
      <c r="P9">
        <f>'age-length prop'!AY11</f>
        <v>220510</v>
      </c>
      <c r="Q9" s="16">
        <f>'age-length prop'!BD11</f>
        <v>14.30343845666191</v>
      </c>
      <c r="R9" s="16">
        <f>'age-length prop'!BE11</f>
        <v>0</v>
      </c>
      <c r="S9" s="16">
        <f>'age-length prop'!BF11</f>
        <v>0</v>
      </c>
      <c r="T9" s="16">
        <f t="shared" si="13"/>
        <v>14.30343845666191</v>
      </c>
      <c r="V9" s="273" t="s">
        <v>23712</v>
      </c>
      <c r="W9" s="273"/>
      <c r="X9" s="273"/>
      <c r="Y9" s="273"/>
      <c r="AF9" t="str">
        <f>'age-length prop'!AW11</f>
        <v>CJA2</v>
      </c>
      <c r="AG9" s="13">
        <f>'age-length prop'!BV11</f>
        <v>1</v>
      </c>
      <c r="AH9" s="16">
        <f t="shared" si="14"/>
        <v>14.30343845666191</v>
      </c>
      <c r="AI9" s="16">
        <f t="shared" si="15"/>
        <v>0</v>
      </c>
      <c r="AJ9" s="13">
        <f>'age-length prop'!BV93</f>
        <v>0</v>
      </c>
      <c r="AK9" s="16">
        <f t="shared" si="16"/>
        <v>0</v>
      </c>
      <c r="AL9" s="16">
        <f t="shared" si="17"/>
        <v>0</v>
      </c>
      <c r="AM9" s="16">
        <f t="shared" si="18"/>
        <v>0</v>
      </c>
      <c r="AN9" s="16">
        <f t="shared" si="19"/>
        <v>0</v>
      </c>
      <c r="AX9" s="262" t="s">
        <v>23504</v>
      </c>
      <c r="AY9" s="262"/>
      <c r="AZ9" s="263" t="s">
        <v>3102</v>
      </c>
      <c r="BA9" s="262"/>
    </row>
    <row r="10" spans="1:53" x14ac:dyDescent="0.25">
      <c r="C10" s="34" t="s">
        <v>3081</v>
      </c>
      <c r="D10">
        <v>3</v>
      </c>
      <c r="E10" s="30">
        <f>'age-length nat &amp; Unk AD'!BB7</f>
        <v>138.29982948428653</v>
      </c>
      <c r="F10" s="30">
        <f>'age-length nat &amp; Unk AD'!BC7</f>
        <v>1028.1679160349993</v>
      </c>
      <c r="G10" s="30">
        <f>'age-length nat &amp; Unk AD'!BD7</f>
        <v>131.88229039152816</v>
      </c>
      <c r="H10" s="30">
        <f t="shared" ref="H10:H23" si="21">E10+F10</f>
        <v>1166.4677455192859</v>
      </c>
      <c r="I10" s="33">
        <f t="shared" si="20"/>
        <v>1298.3500359108139</v>
      </c>
      <c r="K10">
        <f>'age-length prop'!C12</f>
        <v>5</v>
      </c>
      <c r="L10">
        <f>'age-length prop'!AV12</f>
        <v>2018</v>
      </c>
      <c r="M10" t="s">
        <v>3162</v>
      </c>
      <c r="N10" t="s">
        <v>3165</v>
      </c>
      <c r="O10" t="str">
        <f>'age-length prop'!AW12</f>
        <v>LFH UNK</v>
      </c>
      <c r="P10">
        <f>'age-length prop'!AY12</f>
        <v>0</v>
      </c>
      <c r="Q10" s="16">
        <f>'age-length prop'!BD12</f>
        <v>91.153119145809541</v>
      </c>
      <c r="R10" s="16">
        <f>'age-length prop'!BE12</f>
        <v>95.110223729581023</v>
      </c>
      <c r="S10" s="16">
        <f>'age-length prop'!BF12</f>
        <v>0</v>
      </c>
      <c r="T10" s="16">
        <f t="shared" si="13"/>
        <v>186.26334287539055</v>
      </c>
      <c r="V10" s="31"/>
      <c r="W10" s="58" t="s">
        <v>3085</v>
      </c>
      <c r="X10" s="58" t="s">
        <v>3225</v>
      </c>
      <c r="Y10" s="135" t="s">
        <v>3083</v>
      </c>
      <c r="AA10" s="270" t="s">
        <v>23470</v>
      </c>
      <c r="AB10" s="271"/>
      <c r="AC10" s="271"/>
      <c r="AD10" s="272"/>
      <c r="AF10" t="str">
        <f>'age-length prop'!AW12</f>
        <v>LFH UNK</v>
      </c>
      <c r="AG10" s="13">
        <f>'age-length prop'!BV12</f>
        <v>0.15384615384615385</v>
      </c>
      <c r="AH10" s="16">
        <f t="shared" si="14"/>
        <v>14.023556791663006</v>
      </c>
      <c r="AI10" s="16">
        <f t="shared" si="15"/>
        <v>77.129562354146529</v>
      </c>
      <c r="AJ10" s="13">
        <f>'age-length prop'!BV94</f>
        <v>0</v>
      </c>
      <c r="AK10" s="16">
        <f t="shared" si="16"/>
        <v>0</v>
      </c>
      <c r="AL10" s="16">
        <f t="shared" si="17"/>
        <v>95.110223729581023</v>
      </c>
      <c r="AM10" s="16">
        <f t="shared" si="18"/>
        <v>0</v>
      </c>
      <c r="AN10" s="16">
        <f t="shared" si="19"/>
        <v>0</v>
      </c>
      <c r="AW10" s="133"/>
      <c r="AX10" s="133" t="s">
        <v>23699</v>
      </c>
      <c r="AY10" s="133" t="s">
        <v>23700</v>
      </c>
      <c r="AZ10" s="212" t="s">
        <v>23699</v>
      </c>
      <c r="BA10" s="133" t="s">
        <v>23700</v>
      </c>
    </row>
    <row r="11" spans="1:53" x14ac:dyDescent="0.25">
      <c r="C11" s="34" t="s">
        <v>3081</v>
      </c>
      <c r="D11">
        <v>4</v>
      </c>
      <c r="E11" s="30">
        <f>'age-length nat &amp; Unk AD'!BB8</f>
        <v>2813.2830835691561</v>
      </c>
      <c r="F11" s="30">
        <f>'age-length nat &amp; Unk AD'!BC8</f>
        <v>2898.247768003826</v>
      </c>
      <c r="G11" s="30">
        <f>'age-length nat &amp; Unk AD'!BD8</f>
        <v>12.284934990313433</v>
      </c>
      <c r="H11" s="30">
        <f t="shared" si="21"/>
        <v>5711.5308515729821</v>
      </c>
      <c r="I11" s="33">
        <f t="shared" si="20"/>
        <v>5723.8157865632957</v>
      </c>
      <c r="K11">
        <f>'age-length prop'!C13</f>
        <v>5</v>
      </c>
      <c r="L11">
        <f>'age-length prop'!AV13</f>
        <v>2018</v>
      </c>
      <c r="M11" t="s">
        <v>3162</v>
      </c>
      <c r="N11" t="s">
        <v>3165</v>
      </c>
      <c r="O11" t="str">
        <f>'age-length prop'!AW13</f>
        <v>LFHSO2</v>
      </c>
      <c r="P11">
        <f>'age-length prop'!AY13</f>
        <v>0</v>
      </c>
      <c r="Q11" s="16">
        <f>'age-length prop'!BD13</f>
        <v>9.4904966014448569</v>
      </c>
      <c r="R11" s="16">
        <f>'age-length prop'!BE13</f>
        <v>0</v>
      </c>
      <c r="S11" s="16">
        <f>'age-length prop'!BF13</f>
        <v>0</v>
      </c>
      <c r="T11" s="16">
        <f t="shared" si="13"/>
        <v>9.4904966014448569</v>
      </c>
      <c r="U11">
        <v>2</v>
      </c>
      <c r="V11" s="52" t="s">
        <v>3252</v>
      </c>
      <c r="W11" s="153">
        <f>SUMIFS($Q$6:$Q$85,$K$6:$K$85,U11,$M$6:$M$85,"subyearling")</f>
        <v>0</v>
      </c>
      <c r="X11" s="153">
        <f>SUMIFS($R$6:$R$85,$K$6:$K$85,U11,$M$6:$M$85,"subyearling")</f>
        <v>186.33120248158926</v>
      </c>
      <c r="Y11" s="209">
        <f>SUMIFS($S$6:$S$85,$K$6:$K$85,U11,$M$6:$M$85,"subyearling")</f>
        <v>1184.7749279482264</v>
      </c>
      <c r="AA11" s="52"/>
      <c r="AB11" t="s">
        <v>3334</v>
      </c>
      <c r="AC11" t="s">
        <v>3335</v>
      </c>
      <c r="AD11" s="53"/>
      <c r="AF11" t="str">
        <f>'age-length prop'!AW13</f>
        <v>LFHSO2</v>
      </c>
      <c r="AG11" s="13">
        <f>'age-length prop'!BV13</f>
        <v>0</v>
      </c>
      <c r="AH11" s="16">
        <f t="shared" si="14"/>
        <v>0</v>
      </c>
      <c r="AI11" s="16">
        <f t="shared" si="15"/>
        <v>9.4904966014448569</v>
      </c>
      <c r="AJ11" s="13">
        <f>'age-length prop'!BV95</f>
        <v>0</v>
      </c>
      <c r="AK11" s="16">
        <f t="shared" si="16"/>
        <v>0</v>
      </c>
      <c r="AL11" s="16">
        <f t="shared" si="17"/>
        <v>0</v>
      </c>
      <c r="AM11" s="16">
        <f t="shared" si="18"/>
        <v>0</v>
      </c>
      <c r="AN11" s="16">
        <f t="shared" si="19"/>
        <v>0</v>
      </c>
      <c r="AW11" t="s">
        <v>3334</v>
      </c>
      <c r="AX11" s="16">
        <f>AX3</f>
        <v>13525.974532970662</v>
      </c>
      <c r="AY11" s="12">
        <f>AX4</f>
        <v>0.29316247391424077</v>
      </c>
      <c r="AZ11" s="45">
        <f>AX5</f>
        <v>12464.596120232633</v>
      </c>
      <c r="BA11" s="12">
        <f>AX6</f>
        <v>0.28303115330664635</v>
      </c>
    </row>
    <row r="12" spans="1:53" x14ac:dyDescent="0.25">
      <c r="C12" s="34" t="s">
        <v>3081</v>
      </c>
      <c r="D12">
        <v>5</v>
      </c>
      <c r="E12" s="30">
        <f>'age-length nat &amp; Unk AD'!BB9</f>
        <v>452.15075330300317</v>
      </c>
      <c r="F12" s="30">
        <f>'age-length nat &amp; Unk AD'!BC9</f>
        <v>108.15004587022855</v>
      </c>
      <c r="G12" s="30">
        <f>'age-length nat &amp; Unk AD'!BD9</f>
        <v>0</v>
      </c>
      <c r="H12" s="30">
        <f t="shared" si="21"/>
        <v>560.30079917323178</v>
      </c>
      <c r="I12" s="33">
        <f t="shared" si="20"/>
        <v>560.30079917323178</v>
      </c>
      <c r="K12">
        <f>'age-length prop'!C14</f>
        <v>5</v>
      </c>
      <c r="L12">
        <f>'age-length prop'!AV14</f>
        <v>2018</v>
      </c>
      <c r="M12" t="s">
        <v>3162</v>
      </c>
      <c r="N12" t="s">
        <v>3165</v>
      </c>
      <c r="O12" t="str">
        <f>'age-length prop'!AW14</f>
        <v>LFSO</v>
      </c>
      <c r="P12">
        <f>'age-length prop'!AY14</f>
        <v>637422</v>
      </c>
      <c r="Q12" s="16">
        <f>'age-length prop'!BD14</f>
        <v>44.865157516100091</v>
      </c>
      <c r="R12" s="16">
        <f>'age-length prop'!BE14</f>
        <v>35.708619255333055</v>
      </c>
      <c r="S12" s="16">
        <f>'age-length prop'!BF14</f>
        <v>0</v>
      </c>
      <c r="T12" s="16">
        <f t="shared" si="13"/>
        <v>80.573776771433145</v>
      </c>
      <c r="U12">
        <v>3</v>
      </c>
      <c r="V12" s="52" t="s">
        <v>3253</v>
      </c>
      <c r="W12" s="153">
        <f>SUMIFS($Q$6:$Q$85,$K$6:$K$85,U12,$M$6:$M$85,"subyearling")</f>
        <v>1028.9629459720327</v>
      </c>
      <c r="X12" s="153">
        <f>SUMIFS($R$6:$R$85,$K$6:$K$85,U12,$M$6:$M$85,"subyearling")</f>
        <v>4548.1146730413548</v>
      </c>
      <c r="Y12" s="209">
        <f>SUMIFS($S$6:$S$85,$K$6:$K$85,U12,$M$6:$M$85,"subyearling")</f>
        <v>70.571878591121347</v>
      </c>
      <c r="AA12" s="52" t="s">
        <v>23473</v>
      </c>
      <c r="AB12">
        <v>23</v>
      </c>
      <c r="AC12">
        <v>11</v>
      </c>
      <c r="AD12" s="53">
        <f>AB12+AC12</f>
        <v>34</v>
      </c>
      <c r="AF12" t="str">
        <f>'age-length prop'!AW14</f>
        <v>LFSO</v>
      </c>
      <c r="AG12" s="13">
        <f>'age-length prop'!BV14</f>
        <v>0.5</v>
      </c>
      <c r="AH12" s="16">
        <f t="shared" si="14"/>
        <v>22.432578758050045</v>
      </c>
      <c r="AI12" s="16">
        <f t="shared" si="15"/>
        <v>22.432578758050045</v>
      </c>
      <c r="AJ12" s="13">
        <f>'age-length prop'!BV96</f>
        <v>0.25</v>
      </c>
      <c r="AK12" s="16">
        <f t="shared" si="16"/>
        <v>8.9271548138332637</v>
      </c>
      <c r="AL12" s="16">
        <f t="shared" si="17"/>
        <v>26.781464441499793</v>
      </c>
      <c r="AM12" s="16">
        <f t="shared" si="18"/>
        <v>0</v>
      </c>
      <c r="AN12" s="16">
        <f t="shared" si="19"/>
        <v>0</v>
      </c>
      <c r="AW12" t="s">
        <v>3335</v>
      </c>
      <c r="AX12" s="16">
        <f>AY3</f>
        <v>24646.860811293336</v>
      </c>
      <c r="AY12" s="12">
        <f>AY4</f>
        <v>0.53843163334359534</v>
      </c>
      <c r="AZ12" s="45">
        <f>AY5</f>
        <v>23982.206938596031</v>
      </c>
      <c r="BA12" s="12">
        <f>AY6</f>
        <v>0.54917829999363588</v>
      </c>
    </row>
    <row r="13" spans="1:53" x14ac:dyDescent="0.25">
      <c r="C13" s="34" t="s">
        <v>3081</v>
      </c>
      <c r="D13">
        <v>6</v>
      </c>
      <c r="E13" s="30">
        <f>'age-length nat &amp; Unk AD'!BB10</f>
        <v>0</v>
      </c>
      <c r="F13" s="30">
        <f>'age-length nat &amp; Unk AD'!BC10</f>
        <v>0</v>
      </c>
      <c r="G13" s="30">
        <f>'age-length nat &amp; Unk AD'!BD10</f>
        <v>0</v>
      </c>
      <c r="H13" s="30">
        <f t="shared" si="21"/>
        <v>0</v>
      </c>
      <c r="I13" s="33">
        <f t="shared" si="20"/>
        <v>0</v>
      </c>
      <c r="K13">
        <f>'age-length prop'!C15</f>
        <v>5</v>
      </c>
      <c r="L13">
        <f>'age-length prop'!AV15</f>
        <v>2018</v>
      </c>
      <c r="M13" t="s">
        <v>3175</v>
      </c>
      <c r="N13" t="s">
        <v>3165</v>
      </c>
      <c r="O13" t="str">
        <f>'age-length prop'!AW15</f>
        <v>LFYO</v>
      </c>
      <c r="P13">
        <f>'age-length prop'!AY15</f>
        <v>637603</v>
      </c>
      <c r="Q13" s="16">
        <f>'age-length prop'!BD15</f>
        <v>696.37312837725153</v>
      </c>
      <c r="R13" s="16">
        <f>'age-length prop'!BE15</f>
        <v>289.51097531812081</v>
      </c>
      <c r="S13" s="16">
        <f>'age-length prop'!BF15</f>
        <v>0</v>
      </c>
      <c r="T13" s="16">
        <f t="shared" si="13"/>
        <v>985.88410369537235</v>
      </c>
      <c r="U13">
        <v>4</v>
      </c>
      <c r="V13" s="52" t="s">
        <v>3254</v>
      </c>
      <c r="W13" s="153">
        <f>SUMIFS($Q$6:$Q$85,$K$6:$K$85,U13,$M$6:$M$85,"subyearling")</f>
        <v>16375.112479661198</v>
      </c>
      <c r="X13" s="153">
        <f>SUMIFS($R$6:$R$85,$K$6:$K$85,U13,$M$6:$M$85,"subyearling")</f>
        <v>10083.417548647471</v>
      </c>
      <c r="Y13" s="209">
        <f>SUMIFS($S$6:$S$85,$K$6:$K$85,U13,$M$6:$M$85,"subyearling")</f>
        <v>0</v>
      </c>
      <c r="AA13" s="52" t="s">
        <v>23472</v>
      </c>
      <c r="AB13">
        <v>0</v>
      </c>
      <c r="AC13">
        <v>74</v>
      </c>
      <c r="AD13" s="53">
        <f>AB13+AC13</f>
        <v>74</v>
      </c>
      <c r="AF13" t="str">
        <f>'age-length prop'!AW15</f>
        <v>LFYO</v>
      </c>
      <c r="AG13" s="13">
        <f>'age-length prop'!BV15</f>
        <v>0.98611111111111116</v>
      </c>
      <c r="AH13" s="16">
        <f t="shared" si="14"/>
        <v>686.70127937201198</v>
      </c>
      <c r="AI13" s="16">
        <f t="shared" si="15"/>
        <v>9.6718490052395509</v>
      </c>
      <c r="AJ13" s="13">
        <f>'age-length prop'!BV97</f>
        <v>0.93548387096774188</v>
      </c>
      <c r="AK13" s="16">
        <f t="shared" si="16"/>
        <v>270.83284787824203</v>
      </c>
      <c r="AL13" s="16">
        <f t="shared" si="17"/>
        <v>18.678127439878779</v>
      </c>
      <c r="AM13" s="16">
        <f t="shared" si="18"/>
        <v>0</v>
      </c>
      <c r="AN13" s="16">
        <f t="shared" si="19"/>
        <v>0</v>
      </c>
      <c r="AW13" s="133" t="s">
        <v>3336</v>
      </c>
      <c r="AX13" s="48">
        <f>AZ3</f>
        <v>7897.3700008987689</v>
      </c>
      <c r="AY13" s="227">
        <f>AZ4</f>
        <v>0.16840589274216383</v>
      </c>
      <c r="AZ13" s="47">
        <f>AZ5</f>
        <v>7516.3792769528536</v>
      </c>
      <c r="BA13" s="227">
        <f>AZ6</f>
        <v>0.16779054669971774</v>
      </c>
    </row>
    <row r="14" spans="1:53" x14ac:dyDescent="0.25">
      <c r="C14" s="34" t="s">
        <v>3053</v>
      </c>
      <c r="D14">
        <v>2</v>
      </c>
      <c r="E14" s="30">
        <f>(SUMIFS(Q$6:Q$85,$K$6:$K$85,$D14,$N$6:$N$85,"SR hatchery"))</f>
        <v>0</v>
      </c>
      <c r="F14" s="30">
        <f t="shared" ref="F14:G14" si="22">(SUMIFS(R$6:R$85,$K$6:$K$85,$D14,$N$6:$N$85,"SR hatchery"))</f>
        <v>186.33120248158926</v>
      </c>
      <c r="G14" s="30">
        <f t="shared" si="22"/>
        <v>1530.9431528749578</v>
      </c>
      <c r="H14" s="30">
        <f t="shared" si="21"/>
        <v>186.33120248158926</v>
      </c>
      <c r="I14" s="33">
        <f t="shared" si="20"/>
        <v>1717.2743553565472</v>
      </c>
      <c r="K14">
        <f>'age-length prop'!C16</f>
        <v>5</v>
      </c>
      <c r="L14">
        <f>'age-length prop'!AV16</f>
        <v>2018</v>
      </c>
      <c r="M14" t="s">
        <v>3162</v>
      </c>
      <c r="N14" t="s">
        <v>3165</v>
      </c>
      <c r="O14" t="str">
        <f>'age-length prop'!AW16</f>
        <v>PLA1</v>
      </c>
      <c r="P14">
        <f>'age-length prop'!AY16</f>
        <v>220513</v>
      </c>
      <c r="Q14" s="16">
        <f>'age-length prop'!BD16</f>
        <v>104.20695583882386</v>
      </c>
      <c r="R14" s="16">
        <f>'age-length prop'!BE16</f>
        <v>82.184750875614156</v>
      </c>
      <c r="S14" s="16">
        <f>'age-length prop'!BF16</f>
        <v>0</v>
      </c>
      <c r="T14" s="16">
        <f t="shared" si="13"/>
        <v>186.39170671443802</v>
      </c>
      <c r="U14">
        <v>5</v>
      </c>
      <c r="V14" s="52" t="s">
        <v>3255</v>
      </c>
      <c r="W14" s="153">
        <f>SUMIFS($Q$6:$Q$85,$K$6:$K$85,U14,$M$6:$M$85,"subyearling")</f>
        <v>936.93871840238626</v>
      </c>
      <c r="X14" s="153">
        <f>SUMIFS($R$6:$R$85,$K$6:$K$85,U14,$M$6:$M$85,"subyearling")</f>
        <v>469.89672883504988</v>
      </c>
      <c r="Y14" s="209">
        <f>SUMIFS($S$6:$S$85,$K$6:$K$85,U14,$M$6:$M$85,"subyearling")</f>
        <v>0</v>
      </c>
      <c r="AA14" s="52" t="s">
        <v>23471</v>
      </c>
      <c r="AB14">
        <v>374</v>
      </c>
      <c r="AC14">
        <v>285</v>
      </c>
      <c r="AD14" s="53">
        <f>AB14+AC14</f>
        <v>659</v>
      </c>
      <c r="AF14" t="str">
        <f>'age-length prop'!AW16</f>
        <v>PLA1</v>
      </c>
      <c r="AG14" s="13">
        <f>'age-length prop'!BV16</f>
        <v>0.33333333333333331</v>
      </c>
      <c r="AH14" s="16">
        <f t="shared" si="14"/>
        <v>34.735651946274615</v>
      </c>
      <c r="AI14" s="16">
        <f t="shared" si="15"/>
        <v>69.471303892549244</v>
      </c>
      <c r="AJ14" s="13">
        <f>'age-length prop'!BV98</f>
        <v>0.5</v>
      </c>
      <c r="AK14" s="16">
        <f t="shared" si="16"/>
        <v>41.092375437807078</v>
      </c>
      <c r="AL14" s="16">
        <f t="shared" si="17"/>
        <v>41.092375437807078</v>
      </c>
      <c r="AM14" s="16">
        <f t="shared" si="18"/>
        <v>0</v>
      </c>
      <c r="AN14" s="16">
        <f t="shared" si="19"/>
        <v>0</v>
      </c>
    </row>
    <row r="15" spans="1:53" x14ac:dyDescent="0.25">
      <c r="C15" s="34" t="s">
        <v>3053</v>
      </c>
      <c r="D15">
        <v>3</v>
      </c>
      <c r="E15" s="30">
        <f>(SUMIFS(Q$6:Q$85,$K$6:$K$85,$D15,$N$6:$N$85,"SR hatchery"))</f>
        <v>1074.2715784801624</v>
      </c>
      <c r="F15" s="30">
        <f t="shared" ref="F15:F18" si="23">(SUMIFS(R$6:R$85,$K$6:$K$85,$D15,$N$6:$N$85,"SR hatchery"))</f>
        <v>4631.0895817309456</v>
      </c>
      <c r="G15" s="30">
        <f t="shared" ref="G15:G18" si="24">(SUMIFS(S$6:S$85,$K$6:$K$85,$D15,$N$6:$N$85,"SR hatchery"))</f>
        <v>138.1493671990284</v>
      </c>
      <c r="H15" s="30">
        <f t="shared" si="21"/>
        <v>5705.3611602111077</v>
      </c>
      <c r="I15" s="33">
        <f t="shared" si="20"/>
        <v>5843.5105274101361</v>
      </c>
      <c r="K15">
        <f>'age-length prop'!C17</f>
        <v>5</v>
      </c>
      <c r="L15">
        <f>'age-length prop'!AV17</f>
        <v>2018</v>
      </c>
      <c r="M15" t="s">
        <v>3162</v>
      </c>
      <c r="N15" t="s">
        <v>3165</v>
      </c>
      <c r="O15" t="str">
        <f>'age-length prop'!AW17</f>
        <v>PLA2</v>
      </c>
      <c r="P15">
        <f>'age-length prop'!AY17</f>
        <v>220514</v>
      </c>
      <c r="Q15" s="16">
        <f>'age-length prop'!BD17</f>
        <v>20.472134649132137</v>
      </c>
      <c r="R15" s="16">
        <f>'age-length prop'!BE17</f>
        <v>0</v>
      </c>
      <c r="S15" s="16">
        <f>'age-length prop'!BF17</f>
        <v>0</v>
      </c>
      <c r="T15" s="16">
        <f t="shared" si="13"/>
        <v>20.472134649132137</v>
      </c>
      <c r="U15">
        <v>6</v>
      </c>
      <c r="V15" s="52" t="s">
        <v>3256</v>
      </c>
      <c r="W15" s="153">
        <f>SUMIFS($Q$6:$Q$85,$K$6:$K$85,U15,$M$6:$M$85,"subyearling")</f>
        <v>0</v>
      </c>
      <c r="X15" s="153">
        <f>SUMIFS($R$6:$R$85,$K$6:$K$85,U15,$M$6:$M$85,"subyearling")</f>
        <v>0</v>
      </c>
      <c r="Y15" s="209">
        <f>SUMIFS($S$6:$S$85,$K$6:$K$85,U15,$M$6:$M$85,"subyearling")</f>
        <v>0</v>
      </c>
      <c r="AA15" s="52" t="s">
        <v>23474</v>
      </c>
      <c r="AB15">
        <v>0</v>
      </c>
      <c r="AC15">
        <v>20</v>
      </c>
      <c r="AD15" s="53">
        <f>AB15+AC15</f>
        <v>20</v>
      </c>
      <c r="AF15" t="str">
        <f>'age-length prop'!AW17</f>
        <v>PLA2</v>
      </c>
      <c r="AG15" s="13">
        <f>'age-length prop'!BV17</f>
        <v>1</v>
      </c>
      <c r="AH15" s="16">
        <f t="shared" si="14"/>
        <v>20.472134649132137</v>
      </c>
      <c r="AI15" s="16">
        <f t="shared" si="15"/>
        <v>0</v>
      </c>
      <c r="AJ15" s="13">
        <f>'age-length prop'!BV99</f>
        <v>0</v>
      </c>
      <c r="AK15" s="16">
        <f t="shared" si="16"/>
        <v>0</v>
      </c>
      <c r="AL15" s="16">
        <f t="shared" si="17"/>
        <v>0</v>
      </c>
      <c r="AM15" s="16">
        <f t="shared" si="18"/>
        <v>0</v>
      </c>
      <c r="AN15" s="16">
        <f t="shared" si="19"/>
        <v>0</v>
      </c>
    </row>
    <row r="16" spans="1:53" x14ac:dyDescent="0.25">
      <c r="C16" s="34" t="s">
        <v>3053</v>
      </c>
      <c r="D16">
        <v>4</v>
      </c>
      <c r="E16" s="30">
        <f t="shared" ref="E16:E18" si="25">(SUMIFS(Q$6:Q$85,$K$6:$K$85,$D16,$N$6:$N$85,"SR hatchery"))</f>
        <v>16695.780904887826</v>
      </c>
      <c r="F16" s="30">
        <f t="shared" si="23"/>
        <v>10015.797664169564</v>
      </c>
      <c r="G16" s="30">
        <f t="shared" si="24"/>
        <v>17.462664183407622</v>
      </c>
      <c r="H16" s="30">
        <f t="shared" si="21"/>
        <v>26711.57856905739</v>
      </c>
      <c r="I16" s="33">
        <f t="shared" si="20"/>
        <v>26729.041233240798</v>
      </c>
      <c r="K16">
        <f>'age-length prop'!C18</f>
        <v>4</v>
      </c>
      <c r="L16">
        <f>'age-length prop'!AV18</f>
        <v>2019</v>
      </c>
      <c r="M16" t="s">
        <v>3162</v>
      </c>
      <c r="N16" t="s">
        <v>3165</v>
      </c>
      <c r="O16" t="str">
        <f>'age-length prop'!AW18</f>
        <v>BCA1</v>
      </c>
      <c r="P16">
        <f>'age-length prop'!AY18</f>
        <v>220197</v>
      </c>
      <c r="Q16" s="16">
        <f>'age-length prop'!BD18</f>
        <v>1182.5132863538204</v>
      </c>
      <c r="R16" s="16">
        <f>'age-length prop'!BE18</f>
        <v>1022.8859815510516</v>
      </c>
      <c r="S16" s="16">
        <f>'age-length prop'!BF18</f>
        <v>0</v>
      </c>
      <c r="T16" s="16">
        <f t="shared" si="13"/>
        <v>2205.399267904872</v>
      </c>
      <c r="U16">
        <v>2</v>
      </c>
      <c r="V16" s="52" t="s">
        <v>3257</v>
      </c>
      <c r="W16" s="153">
        <f>SUMIFS($Q$6:$Q$85,$K$6:$K$85,U16,$M$6:$M$85,"yearling")</f>
        <v>0</v>
      </c>
      <c r="X16" s="153">
        <f>SUMIFS($R$6:$R$85,$K$6:$K$85,U16,$M$6:$M$85,"yearling")</f>
        <v>14.383414902630516</v>
      </c>
      <c r="Y16" s="209">
        <f>SUMIFS($S$6:$S$85,$K$6:$K$85,U16,$M$6:$M$85,"yearling")</f>
        <v>360.74658353467748</v>
      </c>
      <c r="AA16" s="52"/>
      <c r="AD16" s="53">
        <v>0</v>
      </c>
      <c r="AF16" t="str">
        <f>'age-length prop'!AW18</f>
        <v>BCA1</v>
      </c>
      <c r="AG16" s="13">
        <f>'age-length prop'!BV18</f>
        <v>0.21476510067114093</v>
      </c>
      <c r="AH16" s="16">
        <f t="shared" si="14"/>
        <v>253.96258498873993</v>
      </c>
      <c r="AI16" s="16">
        <f t="shared" si="15"/>
        <v>928.55070136508039</v>
      </c>
      <c r="AJ16" s="13">
        <f>'age-length prop'!BV100</f>
        <v>0.26315789473684209</v>
      </c>
      <c r="AK16" s="16">
        <f t="shared" si="16"/>
        <v>269.18052146080305</v>
      </c>
      <c r="AL16" s="16">
        <f t="shared" si="17"/>
        <v>753.70546009024861</v>
      </c>
      <c r="AM16" s="16">
        <f t="shared" si="18"/>
        <v>0</v>
      </c>
      <c r="AN16" s="16">
        <f t="shared" si="19"/>
        <v>0</v>
      </c>
    </row>
    <row r="17" spans="2:40" x14ac:dyDescent="0.25">
      <c r="C17" s="34" t="s">
        <v>3053</v>
      </c>
      <c r="D17">
        <v>5</v>
      </c>
      <c r="E17" s="30">
        <f t="shared" si="25"/>
        <v>1442.682837186554</v>
      </c>
      <c r="F17" s="30">
        <f t="shared" si="23"/>
        <v>712.23379838583116</v>
      </c>
      <c r="G17" s="30">
        <f t="shared" si="24"/>
        <v>0</v>
      </c>
      <c r="H17" s="30">
        <f t="shared" si="21"/>
        <v>2154.9166355723851</v>
      </c>
      <c r="I17" s="33">
        <f t="shared" si="20"/>
        <v>2154.9166355723851</v>
      </c>
      <c r="K17">
        <f>'age-length prop'!C19</f>
        <v>4</v>
      </c>
      <c r="L17">
        <f>'age-length prop'!AV19</f>
        <v>2019</v>
      </c>
      <c r="M17" t="s">
        <v>3162</v>
      </c>
      <c r="N17" t="s">
        <v>3165</v>
      </c>
      <c r="O17" t="str">
        <f>'age-length prop'!AW19</f>
        <v>BCA2</v>
      </c>
      <c r="P17">
        <f>'age-length prop'!AY19</f>
        <v>220198</v>
      </c>
      <c r="Q17" s="16">
        <f>'age-length prop'!BD19</f>
        <v>170.14188515302271</v>
      </c>
      <c r="R17" s="16">
        <f>'age-length prop'!BE19</f>
        <v>83.890324739453163</v>
      </c>
      <c r="S17" s="16">
        <f>'age-length prop'!BF19</f>
        <v>0</v>
      </c>
      <c r="T17" s="16">
        <f t="shared" si="13"/>
        <v>254.03220989247586</v>
      </c>
      <c r="U17">
        <v>3</v>
      </c>
      <c r="V17" s="52" t="s">
        <v>3258</v>
      </c>
      <c r="W17" s="153">
        <f>SUMIFS($Q$6:$Q$85,$K$6:$K$85,U17,$M$6:$M$85,"yearling")</f>
        <v>45.308632508129868</v>
      </c>
      <c r="X17" s="153">
        <f>SUMIFS($R$6:$R$85,$K$6:$K$85,U17,$M$6:$M$85,"yearling")</f>
        <v>213.51877587548591</v>
      </c>
      <c r="Y17" s="209">
        <f>SUMIFS($S$6:$S$85,$K$6:$K$85,U17,$M$6:$M$85,"yearling")</f>
        <v>92.476231177903202</v>
      </c>
      <c r="AA17" s="52" t="s">
        <v>23478</v>
      </c>
      <c r="AB17">
        <v>0</v>
      </c>
      <c r="AC17">
        <v>0</v>
      </c>
      <c r="AD17" s="53">
        <f>AB17+AC17</f>
        <v>0</v>
      </c>
      <c r="AF17" t="str">
        <f>'age-length prop'!AW19</f>
        <v>BCA2</v>
      </c>
      <c r="AG17" s="13">
        <f>'age-length prop'!BV19</f>
        <v>0.73333333333333328</v>
      </c>
      <c r="AH17" s="16">
        <f t="shared" si="14"/>
        <v>124.77071577888331</v>
      </c>
      <c r="AI17" s="16">
        <f t="shared" si="15"/>
        <v>45.371169374139399</v>
      </c>
      <c r="AJ17" s="13">
        <f>'age-length prop'!BV101</f>
        <v>0.7142857142857143</v>
      </c>
      <c r="AK17" s="16">
        <f t="shared" si="16"/>
        <v>59.92166052818083</v>
      </c>
      <c r="AL17" s="16">
        <f t="shared" si="17"/>
        <v>23.968664211272333</v>
      </c>
      <c r="AM17" s="16">
        <f t="shared" si="18"/>
        <v>0</v>
      </c>
      <c r="AN17" s="16">
        <f t="shared" si="19"/>
        <v>0</v>
      </c>
    </row>
    <row r="18" spans="2:40" x14ac:dyDescent="0.25">
      <c r="C18" s="34" t="s">
        <v>3053</v>
      </c>
      <c r="D18">
        <v>6</v>
      </c>
      <c r="E18" s="30">
        <f t="shared" si="25"/>
        <v>0</v>
      </c>
      <c r="F18" s="30">
        <f t="shared" si="23"/>
        <v>0</v>
      </c>
      <c r="G18" s="30">
        <f t="shared" si="24"/>
        <v>0</v>
      </c>
      <c r="H18" s="30">
        <f t="shared" si="21"/>
        <v>0</v>
      </c>
      <c r="I18" s="33">
        <f t="shared" si="20"/>
        <v>0</v>
      </c>
      <c r="K18">
        <f>'age-length prop'!C20</f>
        <v>4</v>
      </c>
      <c r="L18">
        <f>'age-length prop'!AV20</f>
        <v>2019</v>
      </c>
      <c r="M18" t="s">
        <v>3162</v>
      </c>
      <c r="N18" t="s">
        <v>3165</v>
      </c>
      <c r="O18" t="str">
        <f>'age-length prop'!AW20</f>
        <v>CJA1</v>
      </c>
      <c r="P18">
        <f>'age-length prop'!AY20</f>
        <v>220195</v>
      </c>
      <c r="Q18" s="16">
        <f>'age-length prop'!BD20</f>
        <v>2036.8619934252063</v>
      </c>
      <c r="R18" s="16">
        <f>'age-length prop'!BE20</f>
        <v>1388.8866290256844</v>
      </c>
      <c r="S18" s="16">
        <f>'age-length prop'!BF20</f>
        <v>0</v>
      </c>
      <c r="T18" s="16">
        <f t="shared" si="13"/>
        <v>3425.7486224508907</v>
      </c>
      <c r="U18">
        <v>4</v>
      </c>
      <c r="V18" s="52" t="s">
        <v>3259</v>
      </c>
      <c r="W18" s="153">
        <f>SUMIFS($Q$6:$Q$85,$K$6:$K$85,U18,$M$6:$M$85,"yearling")</f>
        <v>954.50443008368609</v>
      </c>
      <c r="X18" s="153">
        <f>SUMIFS($R$6:$R$85,$K$6:$K$85,U18,$M$6:$M$85,"yearling")</f>
        <v>590.22959372906678</v>
      </c>
      <c r="Y18" s="209">
        <f>SUMIFS($S$6:$S$85,$K$6:$K$85,U18,$M$6:$M$85,"yearling")</f>
        <v>17.462664183407622</v>
      </c>
      <c r="AA18" s="52" t="s">
        <v>23477</v>
      </c>
      <c r="AB18">
        <v>0</v>
      </c>
      <c r="AC18">
        <v>0</v>
      </c>
      <c r="AD18" s="53">
        <f>AB18+AC18</f>
        <v>0</v>
      </c>
      <c r="AF18" t="str">
        <f>'age-length prop'!AW20</f>
        <v>CJA1</v>
      </c>
      <c r="AG18" s="13">
        <f>'age-length prop'!BV20</f>
        <v>0.25120772946859904</v>
      </c>
      <c r="AH18" s="16">
        <f t="shared" si="14"/>
        <v>511.67547660923054</v>
      </c>
      <c r="AI18" s="16">
        <f t="shared" si="15"/>
        <v>1525.1865168159757</v>
      </c>
      <c r="AJ18" s="13">
        <f>'age-length prop'!BV102</f>
        <v>0.3108108108108108</v>
      </c>
      <c r="AK18" s="16">
        <f t="shared" si="16"/>
        <v>431.68097929176679</v>
      </c>
      <c r="AL18" s="16">
        <f t="shared" si="17"/>
        <v>957.20564973391765</v>
      </c>
      <c r="AM18" s="16">
        <f t="shared" si="18"/>
        <v>0</v>
      </c>
      <c r="AN18" s="16">
        <f t="shared" si="19"/>
        <v>0</v>
      </c>
    </row>
    <row r="19" spans="2:40" x14ac:dyDescent="0.25">
      <c r="C19" s="34" t="s">
        <v>3203</v>
      </c>
      <c r="D19">
        <v>2</v>
      </c>
      <c r="E19" s="30">
        <f>(SUMIFS(Q$6:Q$85,$K$6:$K$85,$D19,$N$6:$N$85,"stray"))</f>
        <v>0</v>
      </c>
      <c r="F19" s="30">
        <f t="shared" ref="F19:G19" si="26">(SUMIFS(R$6:R$85,$K$6:$K$85,$D19,$N$6:$N$85,"stray"))</f>
        <v>14.383414902630516</v>
      </c>
      <c r="G19" s="30">
        <f t="shared" si="26"/>
        <v>14.578358607946043</v>
      </c>
      <c r="H19" s="30">
        <f t="shared" si="21"/>
        <v>14.383414902630516</v>
      </c>
      <c r="I19" s="33">
        <f t="shared" si="20"/>
        <v>28.96177351057656</v>
      </c>
      <c r="K19">
        <f>'age-length prop'!C21</f>
        <v>4</v>
      </c>
      <c r="L19">
        <f>'age-length prop'!AV21</f>
        <v>2019</v>
      </c>
      <c r="M19" t="s">
        <v>3162</v>
      </c>
      <c r="N19" t="s">
        <v>3165</v>
      </c>
      <c r="O19" t="str">
        <f>'age-length prop'!AW21</f>
        <v>CJA2</v>
      </c>
      <c r="P19">
        <f>'age-length prop'!AY21</f>
        <v>220196</v>
      </c>
      <c r="Q19" s="16">
        <f>'age-length prop'!BD21</f>
        <v>255.42745778765945</v>
      </c>
      <c r="R19" s="16">
        <f>'age-length prop'!BE21</f>
        <v>227.03562030271868</v>
      </c>
      <c r="S19" s="16">
        <f>'age-length prop'!BF21</f>
        <v>0</v>
      </c>
      <c r="T19" s="16">
        <f t="shared" si="13"/>
        <v>482.46307809037813</v>
      </c>
      <c r="U19">
        <v>5</v>
      </c>
      <c r="V19" s="52" t="s">
        <v>3260</v>
      </c>
      <c r="W19" s="153">
        <f>SUMIFS($Q$6:$Q$85,$K$6:$K$85,U19,$M$6:$M$85,"yearling")</f>
        <v>709.8354796576134</v>
      </c>
      <c r="X19" s="153">
        <f>SUMIFS($R$6:$R$85,$K$6:$K$85,U19,$M$6:$M$85,"yearling")</f>
        <v>290.24843503096957</v>
      </c>
      <c r="Y19" s="209">
        <f>SUMIFS($S$6:$S$85,$K$6:$K$85,U19,$M$6:$M$85,"yearling")</f>
        <v>0</v>
      </c>
      <c r="AA19" s="52" t="s">
        <v>23476</v>
      </c>
      <c r="AB19">
        <v>0</v>
      </c>
      <c r="AC19">
        <v>81</v>
      </c>
      <c r="AD19" s="53">
        <f>AB19+AC19</f>
        <v>81</v>
      </c>
      <c r="AF19" t="str">
        <f>'age-length prop'!AW21</f>
        <v>CJA2</v>
      </c>
      <c r="AG19" s="13">
        <f>'age-length prop'!BV21</f>
        <v>0.96666666666666667</v>
      </c>
      <c r="AH19" s="16">
        <f t="shared" si="14"/>
        <v>246.91320919473748</v>
      </c>
      <c r="AI19" s="16">
        <f t="shared" si="15"/>
        <v>8.5142485929219731</v>
      </c>
      <c r="AJ19" s="13">
        <f>'age-length prop'!BV103</f>
        <v>0.90909090909090906</v>
      </c>
      <c r="AK19" s="16">
        <f t="shared" si="16"/>
        <v>206.39601845701696</v>
      </c>
      <c r="AL19" s="16">
        <f t="shared" si="17"/>
        <v>20.639601845701719</v>
      </c>
      <c r="AM19" s="16">
        <f t="shared" si="18"/>
        <v>0</v>
      </c>
      <c r="AN19" s="16">
        <f t="shared" si="19"/>
        <v>0</v>
      </c>
    </row>
    <row r="20" spans="2:40" x14ac:dyDescent="0.25">
      <c r="C20" s="34" t="s">
        <v>3203</v>
      </c>
      <c r="D20">
        <v>3</v>
      </c>
      <c r="E20" s="30">
        <f t="shared" ref="E20:E23" si="27">(SUMIFS(Q$6:Q$85,$K$6:$K$85,$D20,$N$6:$N$85,"stray"))</f>
        <v>0</v>
      </c>
      <c r="F20" s="30">
        <f>(SUMIFS(R$6:R$85,$K$6:$K$85,$D20,$N$6:$N$85,"stray"))</f>
        <v>130.54386718589535</v>
      </c>
      <c r="G20" s="30">
        <f>(SUMIFS(S$6:S$85,$K$6:$K$85,$D20,$N$6:$N$85,"stray"))</f>
        <v>24.898742569996156</v>
      </c>
      <c r="H20" s="30">
        <f t="shared" si="21"/>
        <v>130.54386718589535</v>
      </c>
      <c r="I20" s="33">
        <f t="shared" si="20"/>
        <v>155.44260975589151</v>
      </c>
      <c r="K20">
        <f>'age-length prop'!C22</f>
        <v>4</v>
      </c>
      <c r="L20">
        <f>'age-length prop'!AV22</f>
        <v>2019</v>
      </c>
      <c r="M20" t="s">
        <v>3162</v>
      </c>
      <c r="N20" t="s">
        <v>3165</v>
      </c>
      <c r="O20" t="str">
        <f>'age-length prop'!AW22</f>
        <v>GRR</v>
      </c>
      <c r="P20">
        <f>'age-length prop'!AY22</f>
        <v>637759</v>
      </c>
      <c r="Q20" s="16">
        <f>'age-length prop'!BD22</f>
        <v>294.68098231942179</v>
      </c>
      <c r="R20" s="16">
        <f>'age-length prop'!BE22</f>
        <v>266.15330402920551</v>
      </c>
      <c r="S20" s="16">
        <f>'age-length prop'!BF22</f>
        <v>0</v>
      </c>
      <c r="T20" s="16">
        <f t="shared" si="13"/>
        <v>560.8342863486273</v>
      </c>
      <c r="U20">
        <v>6</v>
      </c>
      <c r="V20" s="52" t="s">
        <v>3261</v>
      </c>
      <c r="W20" s="153">
        <f>SUMIFS($Q$6:$Q$85,$K$6:$K$85,U20,$M$6:$M$85,"yearling")</f>
        <v>0</v>
      </c>
      <c r="X20" s="153">
        <f>SUMIFS($R$6:$R$85,$K$6:$K$85,U20,$M$6:$M$85,"yearling")</f>
        <v>0</v>
      </c>
      <c r="Y20" s="209">
        <f>SUMIFS($S$6:$S$85,$K$6:$K$85,U20,$M$6:$M$85,"yearling")</f>
        <v>0</v>
      </c>
      <c r="AA20" s="52" t="s">
        <v>23475</v>
      </c>
      <c r="AB20">
        <v>0</v>
      </c>
      <c r="AC20">
        <v>13</v>
      </c>
      <c r="AD20" s="53">
        <f>AB20+AC20</f>
        <v>13</v>
      </c>
      <c r="AF20" t="str">
        <f>'age-length prop'!AW22</f>
        <v>GRR</v>
      </c>
      <c r="AG20" s="13">
        <f>'age-length prop'!BV22</f>
        <v>0.96296296296296291</v>
      </c>
      <c r="AH20" s="16">
        <f t="shared" si="14"/>
        <v>283.76687186314689</v>
      </c>
      <c r="AI20" s="16">
        <f t="shared" si="15"/>
        <v>10.914110456274898</v>
      </c>
      <c r="AJ20" s="13">
        <f>'age-length prop'!BV104</f>
        <v>0.95652173913043481</v>
      </c>
      <c r="AK20" s="16">
        <f t="shared" si="16"/>
        <v>254.58142124532702</v>
      </c>
      <c r="AL20" s="16">
        <f t="shared" si="17"/>
        <v>11.571882783878493</v>
      </c>
      <c r="AM20" s="16">
        <f t="shared" si="18"/>
        <v>0</v>
      </c>
      <c r="AN20" s="16">
        <f t="shared" si="19"/>
        <v>0</v>
      </c>
    </row>
    <row r="21" spans="2:40" x14ac:dyDescent="0.25">
      <c r="C21" s="34" t="s">
        <v>3203</v>
      </c>
      <c r="D21">
        <v>4</v>
      </c>
      <c r="E21" s="30">
        <f t="shared" si="27"/>
        <v>633.83600485705483</v>
      </c>
      <c r="F21" s="30">
        <f t="shared" ref="F21:F23" si="28">(SUMIFS(R$6:R$85,$K$6:$K$85,$D21,$N$6:$N$85,"stray"))</f>
        <v>657.84947820697346</v>
      </c>
      <c r="G21" s="30">
        <f t="shared" ref="G21:G23" si="29">(SUMIFS(S$6:S$85,$K$6:$K$85,$D21,$N$6:$N$85,"stray"))</f>
        <v>0</v>
      </c>
      <c r="H21" s="30">
        <f t="shared" si="21"/>
        <v>1291.6854830640282</v>
      </c>
      <c r="I21" s="33">
        <f t="shared" si="20"/>
        <v>1291.6854830640282</v>
      </c>
      <c r="K21">
        <f>'age-length prop'!C23</f>
        <v>4</v>
      </c>
      <c r="L21">
        <f>'age-length prop'!AV23</f>
        <v>2019</v>
      </c>
      <c r="M21" t="s">
        <v>3162</v>
      </c>
      <c r="N21" t="s">
        <v>3165</v>
      </c>
      <c r="O21" t="str">
        <f>'age-length prop'!AW23</f>
        <v>IPCSR</v>
      </c>
      <c r="P21">
        <f>'age-length prop'!AY23</f>
        <v>91459</v>
      </c>
      <c r="Q21" s="16">
        <f>'age-length prop'!BD23</f>
        <v>4507.1966686430978</v>
      </c>
      <c r="R21" s="16">
        <f>'age-length prop'!BE23</f>
        <v>2494.2871158177727</v>
      </c>
      <c r="S21" s="16">
        <f>'age-length prop'!BF23</f>
        <v>0</v>
      </c>
      <c r="T21" s="16">
        <f t="shared" si="13"/>
        <v>7001.4837844608701</v>
      </c>
      <c r="V21" s="154" t="s">
        <v>3262</v>
      </c>
      <c r="W21" s="16">
        <f>'age-length nat &amp; Unk AD'!BG6</f>
        <v>0</v>
      </c>
      <c r="X21" s="16">
        <f>'age-length nat &amp; Unk AD'!BH6</f>
        <v>78.079880687354475</v>
      </c>
      <c r="Y21" s="142">
        <f>'age-length nat &amp; Unk AD'!BI6</f>
        <v>215.49391506006481</v>
      </c>
      <c r="AA21" s="52"/>
      <c r="AD21" s="53">
        <v>0</v>
      </c>
      <c r="AF21" t="str">
        <f>'age-length prop'!AW23</f>
        <v>IPCSR</v>
      </c>
      <c r="AG21" s="13">
        <f>'age-length prop'!BV23</f>
        <v>0.12416851441241686</v>
      </c>
      <c r="AH21" s="16">
        <f t="shared" si="14"/>
        <v>559.65191451000771</v>
      </c>
      <c r="AI21" s="16">
        <f t="shared" si="15"/>
        <v>3947.54475413309</v>
      </c>
      <c r="AJ21" s="13">
        <f>'age-length prop'!BV105</f>
        <v>0.13168724279835392</v>
      </c>
      <c r="AK21" s="16">
        <f t="shared" si="16"/>
        <v>328.46579302950096</v>
      </c>
      <c r="AL21" s="16">
        <f t="shared" si="17"/>
        <v>2165.8213227882716</v>
      </c>
      <c r="AM21" s="16">
        <f t="shared" si="18"/>
        <v>0</v>
      </c>
      <c r="AN21" s="16">
        <f t="shared" si="19"/>
        <v>0</v>
      </c>
    </row>
    <row r="22" spans="2:40" x14ac:dyDescent="0.25">
      <c r="C22" s="34" t="s">
        <v>3203</v>
      </c>
      <c r="D22">
        <v>5</v>
      </c>
      <c r="E22" s="30">
        <f t="shared" si="27"/>
        <v>204.09136087344544</v>
      </c>
      <c r="F22" s="30">
        <f t="shared" si="28"/>
        <v>47.911365480188202</v>
      </c>
      <c r="G22" s="30">
        <f t="shared" si="29"/>
        <v>0</v>
      </c>
      <c r="H22" s="30">
        <f t="shared" si="21"/>
        <v>252.00272635363365</v>
      </c>
      <c r="I22" s="33">
        <f t="shared" si="20"/>
        <v>252.00272635363365</v>
      </c>
      <c r="K22">
        <f>'age-length prop'!C24</f>
        <v>4</v>
      </c>
      <c r="L22">
        <f>'age-length prop'!AV24</f>
        <v>2019</v>
      </c>
      <c r="M22" t="s">
        <v>3162</v>
      </c>
      <c r="N22" t="s">
        <v>3165</v>
      </c>
      <c r="O22" t="str">
        <f>'age-length prop'!AW24</f>
        <v>LFH UNK</v>
      </c>
      <c r="P22">
        <f>'age-length prop'!AY24</f>
        <v>0</v>
      </c>
      <c r="Q22" s="16">
        <f>'age-length prop'!BD24</f>
        <v>36.893888049591169</v>
      </c>
      <c r="R22" s="16">
        <f>'age-length prop'!BE24</f>
        <v>20.394580413818364</v>
      </c>
      <c r="S22" s="16">
        <f>'age-length prop'!BF24</f>
        <v>0</v>
      </c>
      <c r="T22" s="16">
        <f t="shared" si="13"/>
        <v>57.288468463409529</v>
      </c>
      <c r="V22" s="154" t="s">
        <v>3263</v>
      </c>
      <c r="W22" s="16">
        <f>'age-length nat &amp; Unk AD'!BG7</f>
        <v>138.29982948428653</v>
      </c>
      <c r="X22" s="16">
        <f>'age-length nat &amp; Unk AD'!BH7</f>
        <v>1002.1412891392146</v>
      </c>
      <c r="Y22" s="142">
        <f>'age-length nat &amp; Unk AD'!BI7</f>
        <v>107.41069454539539</v>
      </c>
      <c r="AA22" s="52" t="s">
        <v>23479</v>
      </c>
      <c r="AC22">
        <v>8</v>
      </c>
      <c r="AD22" s="53">
        <f t="shared" ref="AD22:AD25" si="30">AB22+AC22</f>
        <v>8</v>
      </c>
      <c r="AF22" t="str">
        <f>'age-length prop'!AW24</f>
        <v>LFH UNK</v>
      </c>
      <c r="AG22" s="13">
        <f>'age-length prop'!BV24</f>
        <v>0</v>
      </c>
      <c r="AH22" s="16">
        <f t="shared" si="14"/>
        <v>0</v>
      </c>
      <c r="AI22" s="16">
        <f t="shared" si="15"/>
        <v>36.893888049591169</v>
      </c>
      <c r="AJ22" s="13">
        <f>'age-length prop'!BV106</f>
        <v>0</v>
      </c>
      <c r="AK22" s="16">
        <f t="shared" si="16"/>
        <v>0</v>
      </c>
      <c r="AL22" s="16">
        <f t="shared" si="17"/>
        <v>20.394580413818364</v>
      </c>
      <c r="AM22" s="16">
        <f t="shared" si="18"/>
        <v>0</v>
      </c>
      <c r="AN22" s="16">
        <f t="shared" si="19"/>
        <v>0</v>
      </c>
    </row>
    <row r="23" spans="2:40" ht="15.75" thickBot="1" x14ac:dyDescent="0.3">
      <c r="C23" s="35" t="s">
        <v>3203</v>
      </c>
      <c r="D23" s="208">
        <v>6</v>
      </c>
      <c r="E23" s="56">
        <f t="shared" si="27"/>
        <v>0</v>
      </c>
      <c r="F23" s="56">
        <f t="shared" si="28"/>
        <v>0</v>
      </c>
      <c r="G23" s="56">
        <f t="shared" si="29"/>
        <v>0</v>
      </c>
      <c r="H23" s="56">
        <f t="shared" si="21"/>
        <v>0</v>
      </c>
      <c r="I23" s="55">
        <f t="shared" si="20"/>
        <v>0</v>
      </c>
      <c r="K23">
        <f>'age-length prop'!C25</f>
        <v>4</v>
      </c>
      <c r="L23">
        <f>'age-length prop'!AV25</f>
        <v>2019</v>
      </c>
      <c r="M23" t="s">
        <v>3162</v>
      </c>
      <c r="N23" t="s">
        <v>3165</v>
      </c>
      <c r="O23" t="str">
        <f>'age-length prop'!AW25</f>
        <v>LFHSO2</v>
      </c>
      <c r="P23">
        <f>'age-length prop'!AY25</f>
        <v>0</v>
      </c>
      <c r="Q23" s="16">
        <f>'age-length prop'!BD25</f>
        <v>557.92776651099769</v>
      </c>
      <c r="R23" s="16">
        <f>'age-length prop'!BE25</f>
        <v>362.02436082453119</v>
      </c>
      <c r="S23" s="16">
        <f>'age-length prop'!BF25</f>
        <v>0</v>
      </c>
      <c r="T23" s="16">
        <f t="shared" si="13"/>
        <v>919.95212733552887</v>
      </c>
      <c r="V23" s="154" t="s">
        <v>3264</v>
      </c>
      <c r="W23" s="16">
        <f>'age-length nat &amp; Unk AD'!BG8</f>
        <v>2707.3349380606064</v>
      </c>
      <c r="X23" s="16">
        <f>'age-length nat &amp; Unk AD'!BH8</f>
        <v>2583.6613622460955</v>
      </c>
      <c r="Y23" s="142">
        <f>'age-length nat &amp; Unk AD'!BI8</f>
        <v>12.284934990313433</v>
      </c>
      <c r="AA23" s="52" t="s">
        <v>23480</v>
      </c>
      <c r="AC23">
        <v>95</v>
      </c>
      <c r="AD23" s="53">
        <f t="shared" si="30"/>
        <v>95</v>
      </c>
      <c r="AF23" t="str">
        <f>'age-length prop'!AW25</f>
        <v>LFHSO2</v>
      </c>
      <c r="AG23" s="13">
        <f>'age-length prop'!BV25</f>
        <v>0</v>
      </c>
      <c r="AH23" s="16">
        <f t="shared" si="14"/>
        <v>0</v>
      </c>
      <c r="AI23" s="16">
        <f t="shared" si="15"/>
        <v>557.92776651099769</v>
      </c>
      <c r="AJ23" s="13">
        <f>'age-length prop'!BV107</f>
        <v>0</v>
      </c>
      <c r="AK23" s="16">
        <f t="shared" si="16"/>
        <v>0</v>
      </c>
      <c r="AL23" s="16">
        <f t="shared" si="17"/>
        <v>362.02436082453119</v>
      </c>
      <c r="AM23" s="16">
        <f t="shared" si="18"/>
        <v>0</v>
      </c>
      <c r="AN23" s="16">
        <f t="shared" si="19"/>
        <v>0</v>
      </c>
    </row>
    <row r="24" spans="2:40" x14ac:dyDescent="0.25">
      <c r="C24" s="16"/>
      <c r="D24" s="16"/>
      <c r="E24" s="30"/>
      <c r="F24" s="30"/>
      <c r="G24" s="30"/>
      <c r="H24" s="30"/>
      <c r="I24" s="30"/>
      <c r="K24">
        <f>'age-length prop'!C26</f>
        <v>4</v>
      </c>
      <c r="L24">
        <f>'age-length prop'!AV26</f>
        <v>2019</v>
      </c>
      <c r="M24" t="s">
        <v>3162</v>
      </c>
      <c r="N24" t="s">
        <v>3165</v>
      </c>
      <c r="O24" t="str">
        <f>'age-length prop'!AW26</f>
        <v>LFSO</v>
      </c>
      <c r="P24">
        <f>'age-length prop'!AY26</f>
        <v>637758</v>
      </c>
      <c r="Q24" s="16">
        <f>'age-length prop'!BD26</f>
        <v>2473.7967601635205</v>
      </c>
      <c r="R24" s="16">
        <f>'age-length prop'!BE26</f>
        <v>1144.1385686788544</v>
      </c>
      <c r="S24" s="16">
        <f>'age-length prop'!BF26</f>
        <v>0</v>
      </c>
      <c r="T24" s="16">
        <f t="shared" si="13"/>
        <v>3617.9353288423749</v>
      </c>
      <c r="V24" s="154" t="s">
        <v>3265</v>
      </c>
      <c r="W24" s="16">
        <f>'age-length nat &amp; Unk AD'!BG9</f>
        <v>297.56361376026496</v>
      </c>
      <c r="X24" s="16">
        <f>'age-length nat &amp; Unk AD'!BH9</f>
        <v>108.15004587022855</v>
      </c>
      <c r="Y24" s="142">
        <f>'age-length nat &amp; Unk AD'!BI9</f>
        <v>0</v>
      </c>
      <c r="AA24" s="52" t="s">
        <v>23481</v>
      </c>
      <c r="AC24">
        <v>721</v>
      </c>
      <c r="AD24" s="53">
        <f t="shared" si="30"/>
        <v>721</v>
      </c>
      <c r="AF24" t="str">
        <f>'age-length prop'!AW26</f>
        <v>LFSO</v>
      </c>
      <c r="AG24" s="13">
        <f>'age-length prop'!BV26</f>
        <v>0.24725274725274726</v>
      </c>
      <c r="AH24" s="16">
        <f t="shared" si="14"/>
        <v>611.653045095376</v>
      </c>
      <c r="AI24" s="16">
        <f t="shared" si="15"/>
        <v>1862.1437150681445</v>
      </c>
      <c r="AJ24" s="13">
        <f>'age-length prop'!BV108</f>
        <v>0.34358974358974359</v>
      </c>
      <c r="AK24" s="16">
        <f t="shared" si="16"/>
        <v>393.11427744350385</v>
      </c>
      <c r="AL24" s="16">
        <f t="shared" si="17"/>
        <v>751.02429123535057</v>
      </c>
      <c r="AM24" s="16">
        <f t="shared" si="18"/>
        <v>0</v>
      </c>
      <c r="AN24" s="16">
        <f t="shared" si="19"/>
        <v>0</v>
      </c>
    </row>
    <row r="25" spans="2:40" x14ac:dyDescent="0.25">
      <c r="K25">
        <f>'age-length prop'!C27</f>
        <v>4</v>
      </c>
      <c r="L25">
        <f>'age-length prop'!AV27</f>
        <v>2019</v>
      </c>
      <c r="M25" t="s">
        <v>3175</v>
      </c>
      <c r="N25" t="s">
        <v>3165</v>
      </c>
      <c r="O25" t="str">
        <f>'age-length prop'!AW27</f>
        <v>LFYO</v>
      </c>
      <c r="P25">
        <f>'age-length prop'!AY27</f>
        <v>637762</v>
      </c>
      <c r="Q25" s="16">
        <f>'age-length prop'!BD27</f>
        <v>875.19136227581998</v>
      </c>
      <c r="R25" s="16">
        <f>'age-length prop'!BE27</f>
        <v>550.27008205911136</v>
      </c>
      <c r="S25" s="16">
        <f>'age-length prop'!BF27</f>
        <v>17.200714384657921</v>
      </c>
      <c r="T25" s="16">
        <f t="shared" si="13"/>
        <v>1442.6621587195893</v>
      </c>
      <c r="V25" s="154" t="s">
        <v>3266</v>
      </c>
      <c r="W25" s="16">
        <f>'age-length nat &amp; Unk AD'!BG10</f>
        <v>0</v>
      </c>
      <c r="X25" s="16">
        <f>'age-length nat &amp; Unk AD'!BH10</f>
        <v>0</v>
      </c>
      <c r="Y25" s="142">
        <f>'age-length nat &amp; Unk AD'!BI10</f>
        <v>0</v>
      </c>
      <c r="AA25" s="52" t="s">
        <v>23482</v>
      </c>
      <c r="AC25">
        <v>253</v>
      </c>
      <c r="AD25" s="53">
        <f t="shared" si="30"/>
        <v>253</v>
      </c>
      <c r="AF25" t="str">
        <f>'age-length prop'!AW27</f>
        <v>LFYO</v>
      </c>
      <c r="AG25" s="13">
        <f>'age-length prop'!BV27</f>
        <v>0.83653846153846156</v>
      </c>
      <c r="AH25" s="16">
        <f t="shared" si="14"/>
        <v>732.13123574996484</v>
      </c>
      <c r="AI25" s="16">
        <f t="shared" si="15"/>
        <v>143.06012652585514</v>
      </c>
      <c r="AJ25" s="13">
        <f>'age-length prop'!BV109</f>
        <v>0.86764705882352944</v>
      </c>
      <c r="AK25" s="16">
        <f t="shared" si="16"/>
        <v>477.44021825717016</v>
      </c>
      <c r="AL25" s="16">
        <f t="shared" si="17"/>
        <v>72.829863801941201</v>
      </c>
      <c r="AM25" s="16">
        <f t="shared" si="18"/>
        <v>14.924149245512019</v>
      </c>
      <c r="AN25" s="16">
        <f t="shared" si="19"/>
        <v>2.2765651391459016</v>
      </c>
    </row>
    <row r="26" spans="2:40" ht="15.75" thickBot="1" x14ac:dyDescent="0.3">
      <c r="C26" s="16" t="s">
        <v>3330</v>
      </c>
      <c r="E26" s="12">
        <f>E5/E6</f>
        <v>0.85487864981981898</v>
      </c>
      <c r="F26" s="12">
        <f t="shared" ref="F26:I26" si="31">F5/F6</f>
        <v>0.79946908539699246</v>
      </c>
      <c r="G26" s="12">
        <f t="shared" si="31"/>
        <v>0.81918055842313875</v>
      </c>
      <c r="H26" s="12">
        <f t="shared" si="31"/>
        <v>0.8290301366369629</v>
      </c>
      <c r="I26" s="12">
        <f t="shared" si="31"/>
        <v>0.82857966571386321</v>
      </c>
      <c r="K26">
        <f>'age-length prop'!C28</f>
        <v>4</v>
      </c>
      <c r="L26">
        <f>'age-length prop'!AV28</f>
        <v>2019</v>
      </c>
      <c r="M26" t="s">
        <v>3162</v>
      </c>
      <c r="N26" t="s">
        <v>3165</v>
      </c>
      <c r="O26" t="str">
        <f>'age-length prop'!AW28</f>
        <v>PLA1</v>
      </c>
      <c r="P26">
        <f>'age-length prop'!AY28</f>
        <v>220199</v>
      </c>
      <c r="Q26" s="16">
        <f>'age-length prop'!BD28</f>
        <v>1825.5959817501707</v>
      </c>
      <c r="R26" s="16">
        <f>'age-length prop'!BE28</f>
        <v>939.98715461829693</v>
      </c>
      <c r="S26" s="16">
        <f>'age-length prop'!BF28</f>
        <v>0</v>
      </c>
      <c r="T26" s="16">
        <f t="shared" si="13"/>
        <v>2765.5831363684674</v>
      </c>
      <c r="V26" s="154" t="s">
        <v>3267</v>
      </c>
      <c r="W26" s="16">
        <f>'age-length nat &amp; Unk AD'!BG11</f>
        <v>0</v>
      </c>
      <c r="X26" s="16">
        <f>'age-length nat &amp; Unk AD'!BH11</f>
        <v>0</v>
      </c>
      <c r="Y26" s="142">
        <f>'age-length nat &amp; Unk AD'!BI11</f>
        <v>21.329583504009349</v>
      </c>
      <c r="AA26" s="138" t="s">
        <v>23490</v>
      </c>
      <c r="AB26" s="208"/>
      <c r="AC26" s="208">
        <v>0</v>
      </c>
      <c r="AD26" s="236">
        <v>0</v>
      </c>
      <c r="AF26" t="str">
        <f>'age-length prop'!AW28</f>
        <v>PLA1</v>
      </c>
      <c r="AG26" s="13">
        <f>'age-length prop'!BV28</f>
        <v>0.30120481927710846</v>
      </c>
      <c r="AH26" s="16">
        <f>Q26*AG26</f>
        <v>549.87830775607551</v>
      </c>
      <c r="AI26" s="16">
        <f t="shared" si="15"/>
        <v>1275.7176739940951</v>
      </c>
      <c r="AJ26" s="13">
        <f>'age-length prop'!BV110</f>
        <v>0.38686131386861317</v>
      </c>
      <c r="AK26" s="16">
        <f t="shared" si="16"/>
        <v>363.64466565525356</v>
      </c>
      <c r="AL26" s="16">
        <f t="shared" si="17"/>
        <v>576.34248896304337</v>
      </c>
      <c r="AM26" s="16">
        <f t="shared" si="18"/>
        <v>0</v>
      </c>
      <c r="AN26" s="16">
        <f t="shared" si="19"/>
        <v>0</v>
      </c>
    </row>
    <row r="27" spans="2:40" ht="17.25" customHeight="1" x14ac:dyDescent="0.25">
      <c r="F27" s="30"/>
      <c r="K27">
        <f>'age-length prop'!C29</f>
        <v>4</v>
      </c>
      <c r="L27">
        <f>'age-length prop'!AV29</f>
        <v>2019</v>
      </c>
      <c r="M27" t="s">
        <v>3162</v>
      </c>
      <c r="N27" t="s">
        <v>3165</v>
      </c>
      <c r="O27" t="str">
        <f>'age-length prop'!AW29</f>
        <v>PLA2</v>
      </c>
      <c r="P27">
        <f>'age-length prop'!AY29</f>
        <v>220282</v>
      </c>
      <c r="Q27" s="16">
        <f>'age-length prop'!BD29</f>
        <v>405.0640138993997</v>
      </c>
      <c r="R27" s="16">
        <f>'age-length prop'!BE29</f>
        <v>170.14363629823924</v>
      </c>
      <c r="S27" s="16">
        <f>'age-length prop'!BF29</f>
        <v>0</v>
      </c>
      <c r="T27" s="16">
        <f t="shared" si="13"/>
        <v>575.20765019763894</v>
      </c>
      <c r="V27" s="154" t="s">
        <v>3268</v>
      </c>
      <c r="W27" s="16">
        <f>'age-length nat &amp; Unk AD'!BG12</f>
        <v>0</v>
      </c>
      <c r="X27" s="16">
        <f>'age-length nat &amp; Unk AD'!BH12</f>
        <v>26.026626895784823</v>
      </c>
      <c r="Y27" s="142">
        <f>'age-length nat &amp; Unk AD'!BI12</f>
        <v>24.471595846132761</v>
      </c>
      <c r="AF27" t="str">
        <f>'age-length prop'!AW29</f>
        <v>PLA2</v>
      </c>
      <c r="AG27" s="13">
        <f>'age-length prop'!BV29</f>
        <v>0.97297297297297303</v>
      </c>
      <c r="AH27" s="16">
        <f t="shared" si="14"/>
        <v>394.11633784806457</v>
      </c>
      <c r="AI27" s="16">
        <f t="shared" si="15"/>
        <v>10.947676051335122</v>
      </c>
      <c r="AJ27" s="13">
        <f>'age-length prop'!BV111</f>
        <v>0.93333333333333335</v>
      </c>
      <c r="AK27" s="16">
        <f t="shared" si="16"/>
        <v>158.80072721168997</v>
      </c>
      <c r="AL27" s="16">
        <f t="shared" si="17"/>
        <v>11.34290908654927</v>
      </c>
      <c r="AM27" s="16">
        <f t="shared" si="18"/>
        <v>0</v>
      </c>
      <c r="AN27" s="16">
        <f t="shared" si="19"/>
        <v>0</v>
      </c>
    </row>
    <row r="28" spans="2:40" x14ac:dyDescent="0.25">
      <c r="B28" t="s">
        <v>23690</v>
      </c>
      <c r="E28">
        <v>1077</v>
      </c>
      <c r="F28" s="183">
        <f>E28/I4</f>
        <v>0.13637451453805899</v>
      </c>
      <c r="G28" s="30"/>
      <c r="K28">
        <f>'age-length prop'!C30</f>
        <v>3</v>
      </c>
      <c r="L28">
        <f>'age-length prop'!AV30</f>
        <v>2020</v>
      </c>
      <c r="M28" t="s">
        <v>3162</v>
      </c>
      <c r="N28" t="s">
        <v>3165</v>
      </c>
      <c r="O28" t="str">
        <f>'age-length prop'!AW30</f>
        <v>BCA1</v>
      </c>
      <c r="P28">
        <f>'age-length prop'!AY30</f>
        <v>220291</v>
      </c>
      <c r="Q28" s="16">
        <f>'age-length prop'!BD30</f>
        <v>117.56340037424572</v>
      </c>
      <c r="R28" s="16">
        <f>'age-length prop'!BE30</f>
        <v>469.11615807342906</v>
      </c>
      <c r="S28" s="16">
        <f>'age-length prop'!BF30</f>
        <v>0</v>
      </c>
      <c r="T28" s="16">
        <f t="shared" si="13"/>
        <v>586.67955844767482</v>
      </c>
      <c r="V28" s="154" t="s">
        <v>3269</v>
      </c>
      <c r="W28" s="16">
        <f>'age-length nat &amp; Unk AD'!BG13</f>
        <v>105.94814550854954</v>
      </c>
      <c r="X28" s="16">
        <f>'age-length nat &amp; Unk AD'!BH13</f>
        <v>314.58640575773052</v>
      </c>
      <c r="Y28" s="142">
        <f>'age-length nat &amp; Unk AD'!BI13</f>
        <v>0</v>
      </c>
      <c r="AF28" t="str">
        <f>'age-length prop'!AW30</f>
        <v>BCA1</v>
      </c>
      <c r="AG28" s="13">
        <f>'age-length prop'!BV30</f>
        <v>9.0909090909090912E-2</v>
      </c>
      <c r="AH28" s="16">
        <f t="shared" si="14"/>
        <v>10.687581852204156</v>
      </c>
      <c r="AI28" s="16">
        <f t="shared" si="15"/>
        <v>106.87581852204156</v>
      </c>
      <c r="AJ28" s="13">
        <f>'age-length prop'!BV112</f>
        <v>0.33333333333333331</v>
      </c>
      <c r="AK28" s="16">
        <f t="shared" si="16"/>
        <v>156.37205269114301</v>
      </c>
      <c r="AL28" s="16">
        <f t="shared" si="17"/>
        <v>312.74410538228608</v>
      </c>
      <c r="AM28" s="16">
        <f t="shared" si="18"/>
        <v>0</v>
      </c>
      <c r="AN28" s="16">
        <f t="shared" si="19"/>
        <v>0</v>
      </c>
    </row>
    <row r="29" spans="2:40" x14ac:dyDescent="0.25">
      <c r="G29" t="s">
        <v>3329</v>
      </c>
      <c r="H29" s="12">
        <f>SUM(I19:I23)/I6</f>
        <v>3.7509982422198489E-2</v>
      </c>
      <c r="K29">
        <f>'age-length prop'!C31</f>
        <v>3</v>
      </c>
      <c r="L29">
        <f>'age-length prop'!AV31</f>
        <v>2020</v>
      </c>
      <c r="M29" t="s">
        <v>3162</v>
      </c>
      <c r="N29" t="s">
        <v>3165</v>
      </c>
      <c r="O29" t="str">
        <f>'age-length prop'!AW31</f>
        <v>BCA2</v>
      </c>
      <c r="P29">
        <f>'age-length prop'!AY31</f>
        <v>220292</v>
      </c>
      <c r="Q29" s="16">
        <f>'age-length prop'!BD31</f>
        <v>11.485979285441202</v>
      </c>
      <c r="R29" s="16">
        <f>'age-length prop'!BE31</f>
        <v>141.72119095522893</v>
      </c>
      <c r="S29" s="16">
        <f>'age-length prop'!BF31</f>
        <v>11.226808470795348</v>
      </c>
      <c r="T29" s="16">
        <f t="shared" si="13"/>
        <v>164.4339787114655</v>
      </c>
      <c r="V29" s="154" t="s">
        <v>3270</v>
      </c>
      <c r="W29" s="16">
        <f>'age-length nat &amp; Unk AD'!BG14</f>
        <v>154.58713954273824</v>
      </c>
      <c r="X29" s="16">
        <f>'age-length nat &amp; Unk AD'!BH14</f>
        <v>0</v>
      </c>
      <c r="Y29" s="142">
        <f>'age-length nat &amp; Unk AD'!BI14</f>
        <v>0</v>
      </c>
      <c r="AF29" t="str">
        <f>'age-length prop'!AW31</f>
        <v>BCA2</v>
      </c>
      <c r="AG29" s="13">
        <f>'age-length prop'!BV31</f>
        <v>1</v>
      </c>
      <c r="AH29" s="16">
        <f t="shared" si="14"/>
        <v>11.485979285441202</v>
      </c>
      <c r="AI29" s="16">
        <f t="shared" si="15"/>
        <v>0</v>
      </c>
      <c r="AJ29" s="13">
        <f>'age-length prop'!BV113</f>
        <v>1</v>
      </c>
      <c r="AK29" s="16">
        <f t="shared" si="16"/>
        <v>141.72119095522893</v>
      </c>
      <c r="AL29" s="16">
        <f t="shared" si="17"/>
        <v>0</v>
      </c>
      <c r="AM29" s="16">
        <f t="shared" si="18"/>
        <v>11.226808470795348</v>
      </c>
      <c r="AN29" s="16">
        <f t="shared" si="19"/>
        <v>0</v>
      </c>
    </row>
    <row r="30" spans="2:40" ht="15" customHeight="1" thickBot="1" x14ac:dyDescent="0.3">
      <c r="F30" s="3"/>
      <c r="K30">
        <f>'age-length prop'!C32</f>
        <v>3</v>
      </c>
      <c r="L30">
        <f>'age-length prop'!AV32</f>
        <v>2020</v>
      </c>
      <c r="M30" t="s">
        <v>3162</v>
      </c>
      <c r="N30" t="s">
        <v>3165</v>
      </c>
      <c r="O30" t="str">
        <f>'age-length prop'!AW32</f>
        <v>CJA1</v>
      </c>
      <c r="P30">
        <f>'age-length prop'!AY32</f>
        <v>220289</v>
      </c>
      <c r="Q30" s="16">
        <f>'age-length prop'!BD32</f>
        <v>175.51178497654854</v>
      </c>
      <c r="R30" s="16">
        <f>'age-length prop'!BE32</f>
        <v>865.03610931002549</v>
      </c>
      <c r="S30" s="16">
        <f>'age-length prop'!BF32</f>
        <v>11.226808470795348</v>
      </c>
      <c r="T30" s="16">
        <f t="shared" si="13"/>
        <v>1051.7747027573694</v>
      </c>
      <c r="V30" s="155" t="s">
        <v>3271</v>
      </c>
      <c r="W30" s="131">
        <f>'age-length nat &amp; Unk AD'!BG15</f>
        <v>0</v>
      </c>
      <c r="X30" s="131">
        <f>'age-length nat &amp; Unk AD'!BH15</f>
        <v>0</v>
      </c>
      <c r="Y30" s="143">
        <f>'age-length nat &amp; Unk AD'!BI15</f>
        <v>0</v>
      </c>
      <c r="AF30" t="str">
        <f>'age-length prop'!AW32</f>
        <v>CJA1</v>
      </c>
      <c r="AG30" s="13">
        <f>'age-length prop'!BV32</f>
        <v>0.375</v>
      </c>
      <c r="AH30" s="16">
        <f t="shared" si="14"/>
        <v>65.816919366205695</v>
      </c>
      <c r="AI30" s="16">
        <f t="shared" si="15"/>
        <v>109.69486561034284</v>
      </c>
      <c r="AJ30" s="13">
        <f>'age-length prop'!BV114</f>
        <v>0.38823529411764707</v>
      </c>
      <c r="AK30" s="16">
        <f t="shared" si="16"/>
        <v>335.83754832036283</v>
      </c>
      <c r="AL30" s="16">
        <f t="shared" si="17"/>
        <v>529.19856098966261</v>
      </c>
      <c r="AM30" s="16">
        <f t="shared" si="18"/>
        <v>4.3586432886617237</v>
      </c>
      <c r="AN30" s="16">
        <f t="shared" si="19"/>
        <v>6.868165182133624</v>
      </c>
    </row>
    <row r="31" spans="2:40" x14ac:dyDescent="0.25">
      <c r="E31" s="3"/>
      <c r="F31" s="3"/>
      <c r="K31">
        <f>'age-length prop'!C33</f>
        <v>3</v>
      </c>
      <c r="L31">
        <f>'age-length prop'!AV33</f>
        <v>2020</v>
      </c>
      <c r="M31" t="s">
        <v>3162</v>
      </c>
      <c r="N31" t="s">
        <v>3165</v>
      </c>
      <c r="O31" t="str">
        <f>'age-length prop'!AW33</f>
        <v>CJA2</v>
      </c>
      <c r="P31">
        <f>'age-length prop'!AY33</f>
        <v>220290</v>
      </c>
      <c r="Q31" s="16">
        <f>'age-length prop'!BD33</f>
        <v>13.988826659808311</v>
      </c>
      <c r="R31" s="16">
        <f>'age-length prop'!BE33</f>
        <v>34.81654915996593</v>
      </c>
      <c r="S31" s="16">
        <f>'age-length prop'!BF33</f>
        <v>0</v>
      </c>
      <c r="T31" s="16">
        <f t="shared" si="13"/>
        <v>48.805375819774241</v>
      </c>
      <c r="V31" s="23"/>
      <c r="W31" s="141"/>
      <c r="AF31" t="str">
        <f>'age-length prop'!AW33</f>
        <v>CJA2</v>
      </c>
      <c r="AG31" s="13">
        <f>'age-length prop'!BV33</f>
        <v>0.5</v>
      </c>
      <c r="AH31" s="16">
        <f t="shared" si="14"/>
        <v>6.9944133299041553</v>
      </c>
      <c r="AI31" s="16">
        <f t="shared" si="15"/>
        <v>6.9944133299041553</v>
      </c>
      <c r="AJ31" s="13">
        <f>'age-length prop'!BV115</f>
        <v>1</v>
      </c>
      <c r="AK31" s="16">
        <f t="shared" si="16"/>
        <v>34.81654915996593</v>
      </c>
      <c r="AL31" s="16">
        <f t="shared" si="17"/>
        <v>0</v>
      </c>
      <c r="AM31" s="16">
        <f t="shared" si="18"/>
        <v>0</v>
      </c>
      <c r="AN31" s="16">
        <f t="shared" si="19"/>
        <v>0</v>
      </c>
    </row>
    <row r="32" spans="2:40" ht="19.5" thickBot="1" x14ac:dyDescent="0.35">
      <c r="C32" s="210" t="s">
        <v>23484</v>
      </c>
      <c r="K32">
        <f>'age-length prop'!C34</f>
        <v>3</v>
      </c>
      <c r="L32">
        <f>'age-length prop'!AV34</f>
        <v>2020</v>
      </c>
      <c r="M32" t="s">
        <v>3162</v>
      </c>
      <c r="N32" t="s">
        <v>3165</v>
      </c>
      <c r="O32" t="str">
        <f>'age-length prop'!AW34</f>
        <v>GRR</v>
      </c>
      <c r="P32">
        <f>'age-length prop'!AY34</f>
        <v>637941</v>
      </c>
      <c r="Q32" s="16">
        <f>'age-length prop'!BD34</f>
        <v>80.903755361754889</v>
      </c>
      <c r="R32" s="16">
        <f>'age-length prop'!BE34</f>
        <v>162.17722307475344</v>
      </c>
      <c r="S32" s="16">
        <f>'age-length prop'!BF34</f>
        <v>0</v>
      </c>
      <c r="T32" s="16">
        <f t="shared" si="13"/>
        <v>243.08097843650833</v>
      </c>
      <c r="V32" s="23"/>
      <c r="W32" s="141"/>
      <c r="AF32" t="str">
        <f>'age-length prop'!AW34</f>
        <v>GRR</v>
      </c>
      <c r="AG32" s="13">
        <f>'age-length prop'!BV34</f>
        <v>0.7142857142857143</v>
      </c>
      <c r="AH32" s="16">
        <f t="shared" si="14"/>
        <v>57.788396686967779</v>
      </c>
      <c r="AI32" s="16">
        <f t="shared" si="15"/>
        <v>23.11535867478711</v>
      </c>
      <c r="AJ32" s="13">
        <f>'age-length prop'!BV116</f>
        <v>0.7142857142857143</v>
      </c>
      <c r="AK32" s="16">
        <f t="shared" si="16"/>
        <v>115.84087362482389</v>
      </c>
      <c r="AL32" s="16">
        <f t="shared" si="17"/>
        <v>46.336349449929557</v>
      </c>
      <c r="AM32" s="16">
        <f t="shared" si="18"/>
        <v>0</v>
      </c>
      <c r="AN32" s="16">
        <f t="shared" si="19"/>
        <v>0</v>
      </c>
    </row>
    <row r="33" spans="3:40" x14ac:dyDescent="0.25">
      <c r="C33" s="31"/>
      <c r="D33" s="58"/>
      <c r="E33" s="58" t="s">
        <v>14</v>
      </c>
      <c r="F33" s="58" t="s">
        <v>6</v>
      </c>
      <c r="G33" s="58" t="s">
        <v>3120</v>
      </c>
      <c r="H33" s="58" t="s">
        <v>3102</v>
      </c>
      <c r="I33" s="135" t="s">
        <v>3084</v>
      </c>
      <c r="K33">
        <f>'age-length prop'!C35</f>
        <v>3</v>
      </c>
      <c r="L33">
        <f>'age-length prop'!AV35</f>
        <v>2020</v>
      </c>
      <c r="M33" t="s">
        <v>3162</v>
      </c>
      <c r="N33" t="s">
        <v>3165</v>
      </c>
      <c r="O33" t="str">
        <f>'age-length prop'!AW35</f>
        <v>IPCSR</v>
      </c>
      <c r="P33">
        <f>'age-length prop'!AY35</f>
        <v>91579</v>
      </c>
      <c r="Q33" s="16">
        <f>'age-length prop'!BD35</f>
        <v>184.77946929439219</v>
      </c>
      <c r="R33" s="16">
        <f>'age-length prop'!BE35</f>
        <v>937.61581376608001</v>
      </c>
      <c r="S33" s="16">
        <f>'age-length prop'!BF35</f>
        <v>33.680425412386043</v>
      </c>
      <c r="T33" s="16">
        <f t="shared" si="13"/>
        <v>1156.0757084728582</v>
      </c>
      <c r="V33" s="133" t="s">
        <v>23713</v>
      </c>
      <c r="W33" s="133"/>
      <c r="X33" s="133"/>
      <c r="Y33" s="133"/>
      <c r="Z33" s="133"/>
      <c r="AA33" s="133"/>
      <c r="AF33" t="str">
        <f>'age-length prop'!AW35</f>
        <v>IPCSR</v>
      </c>
      <c r="AG33" s="13">
        <f>'age-length prop'!BV35</f>
        <v>0.125</v>
      </c>
      <c r="AH33" s="16">
        <f t="shared" si="14"/>
        <v>23.097433661799023</v>
      </c>
      <c r="AI33" s="16">
        <f t="shared" si="15"/>
        <v>161.68203563259317</v>
      </c>
      <c r="AJ33" s="13">
        <f>'age-length prop'!BV117</f>
        <v>0.25287356321839083</v>
      </c>
      <c r="AK33" s="16">
        <f t="shared" si="16"/>
        <v>237.09825175693979</v>
      </c>
      <c r="AL33" s="16">
        <f t="shared" si="17"/>
        <v>700.51756200914019</v>
      </c>
      <c r="AM33" s="16">
        <f t="shared" si="18"/>
        <v>8.5168891847412986</v>
      </c>
      <c r="AN33" s="16">
        <f t="shared" si="19"/>
        <v>25.163536227644745</v>
      </c>
    </row>
    <row r="34" spans="3:40" x14ac:dyDescent="0.25">
      <c r="C34" s="267" t="s">
        <v>3121</v>
      </c>
      <c r="D34" s="241"/>
      <c r="E34" s="30">
        <f>SUM(E39:E43)</f>
        <v>3972.3936008688952</v>
      </c>
      <c r="F34" s="30">
        <f>SUM(F39:F43)</f>
        <v>4603.7719952078323</v>
      </c>
      <c r="G34" s="30">
        <f>SUM(G39:G43)</f>
        <v>398.20440482204259</v>
      </c>
      <c r="H34" s="30">
        <f>E34+F34</f>
        <v>8576.1655960767275</v>
      </c>
      <c r="I34" s="33">
        <f>G34+F34+E34</f>
        <v>8974.3700008987689</v>
      </c>
      <c r="K34">
        <f>'age-length prop'!C36</f>
        <v>3</v>
      </c>
      <c r="L34">
        <f>'age-length prop'!AV36</f>
        <v>2020</v>
      </c>
      <c r="M34" t="s">
        <v>3162</v>
      </c>
      <c r="N34" t="s">
        <v>3165</v>
      </c>
      <c r="O34" t="str">
        <f>'age-length prop'!AW36</f>
        <v>LFH UNK</v>
      </c>
      <c r="P34">
        <f>'age-length prop'!AY36</f>
        <v>0</v>
      </c>
      <c r="Q34" s="16">
        <f>'age-length prop'!BD36</f>
        <v>17.848935134336511</v>
      </c>
      <c r="R34" s="16">
        <f>'age-length prop'!BE36</f>
        <v>17.869157796222044</v>
      </c>
      <c r="S34" s="16">
        <f>'age-length prop'!BF36</f>
        <v>0</v>
      </c>
      <c r="T34" s="16">
        <f>Q34+R34+S34</f>
        <v>35.718092930558555</v>
      </c>
      <c r="V34" s="213"/>
      <c r="W34" s="214" t="s">
        <v>3085</v>
      </c>
      <c r="X34" s="214" t="s">
        <v>3225</v>
      </c>
      <c r="Y34" s="214" t="s">
        <v>3337</v>
      </c>
      <c r="Z34" s="214" t="s">
        <v>3331</v>
      </c>
      <c r="AA34" s="215" t="s">
        <v>3095</v>
      </c>
      <c r="AF34" t="str">
        <f>'age-length prop'!AW36</f>
        <v>LFH UNK</v>
      </c>
      <c r="AG34" s="13">
        <f>'age-length prop'!BV36</f>
        <v>0</v>
      </c>
      <c r="AH34" s="16">
        <f t="shared" si="14"/>
        <v>0</v>
      </c>
      <c r="AI34" s="16">
        <f t="shared" si="15"/>
        <v>17.848935134336511</v>
      </c>
      <c r="AJ34" s="13">
        <f>'age-length prop'!BV118</f>
        <v>1</v>
      </c>
      <c r="AK34" s="16">
        <f t="shared" si="16"/>
        <v>17.869157796222044</v>
      </c>
      <c r="AL34" s="16">
        <f t="shared" si="17"/>
        <v>0</v>
      </c>
      <c r="AM34" s="16">
        <f t="shared" si="18"/>
        <v>0</v>
      </c>
      <c r="AN34" s="16">
        <f t="shared" si="19"/>
        <v>0</v>
      </c>
    </row>
    <row r="35" spans="3:40" x14ac:dyDescent="0.25">
      <c r="C35" s="267" t="s">
        <v>3122</v>
      </c>
      <c r="D35" s="241"/>
      <c r="E35" s="30">
        <f>SUM(E44:E54)</f>
        <v>20548.586585910125</v>
      </c>
      <c r="F35" s="30">
        <f t="shared" ref="F35:G35" si="32">SUM(F44:F54)</f>
        <v>16746.672680956159</v>
      </c>
      <c r="G35" s="30">
        <f t="shared" si="32"/>
        <v>1758.5760773977083</v>
      </c>
      <c r="H35" s="30">
        <f>E35+F35</f>
        <v>37295.259266866284</v>
      </c>
      <c r="I35" s="33">
        <f>G35+F35+E35</f>
        <v>39053.835344263993</v>
      </c>
      <c r="K35">
        <f>'age-length prop'!C37</f>
        <v>3</v>
      </c>
      <c r="L35">
        <f>'age-length prop'!AV37</f>
        <v>2020</v>
      </c>
      <c r="M35" t="s">
        <v>3162</v>
      </c>
      <c r="N35" t="s">
        <v>3165</v>
      </c>
      <c r="O35" t="str">
        <f>'age-length prop'!AW37</f>
        <v>LFHSO2</v>
      </c>
      <c r="P35">
        <f>'age-length prop'!AY37</f>
        <v>0</v>
      </c>
      <c r="Q35" s="16">
        <f>'age-length prop'!BD37</f>
        <v>8.8471491726834284</v>
      </c>
      <c r="R35" s="16">
        <f>'age-length prop'!BE37</f>
        <v>89.41592276345169</v>
      </c>
      <c r="S35" s="16">
        <f>'age-length prop'!BF37</f>
        <v>0</v>
      </c>
      <c r="T35" s="16">
        <f t="shared" si="13"/>
        <v>98.26307193613512</v>
      </c>
      <c r="V35" s="211" t="s">
        <v>23485</v>
      </c>
      <c r="W35" s="43">
        <f>IFERROR(($AD12+$AD17)*(E14/$I14),0)</f>
        <v>0</v>
      </c>
      <c r="X35" s="43">
        <f t="shared" ref="W35:Y39" si="33">IFERROR(($AD12+$AD17)*(F14/$I14),0)</f>
        <v>3.6891373033161514</v>
      </c>
      <c r="Y35" s="43">
        <f t="shared" si="33"/>
        <v>30.310862696683845</v>
      </c>
      <c r="Z35" s="43">
        <f>W35+X35</f>
        <v>3.6891373033161514</v>
      </c>
      <c r="AA35" s="44">
        <f>W35+X35+Y35</f>
        <v>34</v>
      </c>
      <c r="AF35" t="str">
        <f>'age-length prop'!AW37</f>
        <v>LFHSO2</v>
      </c>
      <c r="AG35" s="13">
        <f>'age-length prop'!BV37</f>
        <v>0</v>
      </c>
      <c r="AH35" s="16">
        <f t="shared" si="14"/>
        <v>0</v>
      </c>
      <c r="AI35" s="16">
        <f t="shared" si="15"/>
        <v>8.8471491726834284</v>
      </c>
      <c r="AJ35" s="13">
        <f>'age-length prop'!BV119</f>
        <v>0</v>
      </c>
      <c r="AK35" s="16">
        <f t="shared" si="16"/>
        <v>0</v>
      </c>
      <c r="AL35" s="16">
        <f t="shared" si="17"/>
        <v>89.41592276345169</v>
      </c>
      <c r="AM35" s="16">
        <f t="shared" si="18"/>
        <v>0</v>
      </c>
      <c r="AN35" s="16">
        <f t="shared" si="19"/>
        <v>0</v>
      </c>
    </row>
    <row r="36" spans="3:40" ht="15.75" thickBot="1" x14ac:dyDescent="0.3">
      <c r="C36" s="268" t="s">
        <v>3095</v>
      </c>
      <c r="D36" s="269"/>
      <c r="E36" s="56">
        <f>E34+E35</f>
        <v>24520.980186779019</v>
      </c>
      <c r="F36" s="56">
        <f t="shared" ref="F36:I36" si="34">F34+F35</f>
        <v>21350.444676163992</v>
      </c>
      <c r="G36" s="56">
        <f t="shared" si="34"/>
        <v>2156.7804822197509</v>
      </c>
      <c r="H36" s="56">
        <f t="shared" si="34"/>
        <v>45871.424862943008</v>
      </c>
      <c r="I36" s="55">
        <f t="shared" si="34"/>
        <v>48028.205345162758</v>
      </c>
      <c r="K36">
        <f>'age-length prop'!C38</f>
        <v>3</v>
      </c>
      <c r="L36">
        <f>'age-length prop'!AV38</f>
        <v>2020</v>
      </c>
      <c r="M36" t="s">
        <v>3162</v>
      </c>
      <c r="N36" t="s">
        <v>3165</v>
      </c>
      <c r="O36" t="str">
        <f>'age-length prop'!AW38</f>
        <v>LFSO</v>
      </c>
      <c r="P36">
        <f>'age-length prop'!AY38</f>
        <v>637940</v>
      </c>
      <c r="Q36" s="16">
        <f>'age-length prop'!BD38</f>
        <v>195.12674590211711</v>
      </c>
      <c r="R36" s="16">
        <f>'age-length prop'!BE38</f>
        <v>629.30970665059476</v>
      </c>
      <c r="S36" s="16">
        <f>'age-length prop'!BF38</f>
        <v>0</v>
      </c>
      <c r="T36" s="16">
        <f t="shared" si="13"/>
        <v>824.4364525527119</v>
      </c>
      <c r="V36" s="39" t="s">
        <v>23486</v>
      </c>
      <c r="W36" s="16">
        <f t="shared" si="33"/>
        <v>13.604167637696541</v>
      </c>
      <c r="X36" s="16">
        <f t="shared" si="33"/>
        <v>58.646361196849945</v>
      </c>
      <c r="Y36" s="16">
        <f t="shared" si="33"/>
        <v>1.7494711654535162</v>
      </c>
      <c r="Z36" s="16">
        <f t="shared" ref="Z36:Z44" si="35">W36+X36</f>
        <v>72.250528834546486</v>
      </c>
      <c r="AA36" s="46">
        <f t="shared" ref="AA36:AA44" si="36">W36+X36+Y36</f>
        <v>74</v>
      </c>
      <c r="AF36" t="str">
        <f>'age-length prop'!AW38</f>
        <v>LFSO</v>
      </c>
      <c r="AG36" s="13">
        <f>'age-length prop'!BV38</f>
        <v>0.18181818181818182</v>
      </c>
      <c r="AH36" s="16">
        <f t="shared" si="14"/>
        <v>35.477590164021294</v>
      </c>
      <c r="AI36" s="16">
        <f t="shared" si="15"/>
        <v>159.64915573809583</v>
      </c>
      <c r="AJ36" s="13">
        <f>'age-length prop'!BV120</f>
        <v>0.2638888888888889</v>
      </c>
      <c r="AK36" s="16">
        <f t="shared" si="16"/>
        <v>166.06783925501807</v>
      </c>
      <c r="AL36" s="16">
        <f t="shared" si="17"/>
        <v>463.24186739557672</v>
      </c>
      <c r="AM36" s="16">
        <f t="shared" si="18"/>
        <v>0</v>
      </c>
      <c r="AN36" s="16">
        <f t="shared" si="19"/>
        <v>0</v>
      </c>
    </row>
    <row r="37" spans="3:40" ht="15.75" thickBot="1" x14ac:dyDescent="0.3">
      <c r="E37" s="140">
        <f>E34/E36</f>
        <v>0.16199978836941809</v>
      </c>
      <c r="F37" s="140">
        <f t="shared" ref="F37:H37" si="37">F34/F36</f>
        <v>0.21562885762035502</v>
      </c>
      <c r="G37" s="140">
        <f t="shared" si="37"/>
        <v>0.18462908400033926</v>
      </c>
      <c r="H37" s="140">
        <f t="shared" si="37"/>
        <v>0.18696095928349804</v>
      </c>
      <c r="I37" s="140">
        <f>I34/I36</f>
        <v>0.18685624283487073</v>
      </c>
      <c r="K37">
        <f>'age-length prop'!C39</f>
        <v>3</v>
      </c>
      <c r="L37">
        <f>'age-length prop'!AV39</f>
        <v>2020</v>
      </c>
      <c r="M37" t="s">
        <v>3175</v>
      </c>
      <c r="N37" t="s">
        <v>3165</v>
      </c>
      <c r="O37" t="str">
        <f>'age-length prop'!AW39</f>
        <v>LFYO</v>
      </c>
      <c r="P37">
        <f>'age-length prop'!AY39</f>
        <v>637944</v>
      </c>
      <c r="Q37" s="16">
        <f>'age-length prop'!BD39</f>
        <v>44.235745863417137</v>
      </c>
      <c r="R37" s="16">
        <f>'age-length prop'!BE39</f>
        <v>80.428866800539055</v>
      </c>
      <c r="S37" s="16">
        <f>'age-length prop'!BF39</f>
        <v>66.724704279732265</v>
      </c>
      <c r="T37" s="16">
        <f t="shared" si="13"/>
        <v>191.38931694368847</v>
      </c>
      <c r="V37" s="39" t="s">
        <v>23487</v>
      </c>
      <c r="W37" s="16">
        <f t="shared" si="33"/>
        <v>462.22675036514988</v>
      </c>
      <c r="X37" s="16">
        <f t="shared" si="33"/>
        <v>277.28979153461529</v>
      </c>
      <c r="Y37" s="16">
        <f t="shared" si="33"/>
        <v>0.48345810023485269</v>
      </c>
      <c r="Z37" s="16">
        <f t="shared" si="35"/>
        <v>739.51654189976512</v>
      </c>
      <c r="AA37" s="46">
        <f t="shared" si="36"/>
        <v>740</v>
      </c>
      <c r="AF37" t="str">
        <f>'age-length prop'!AW39</f>
        <v>LFYO</v>
      </c>
      <c r="AG37" s="13">
        <f>'age-length prop'!BV39</f>
        <v>0.8</v>
      </c>
      <c r="AH37" s="16">
        <f t="shared" si="14"/>
        <v>35.388596690733714</v>
      </c>
      <c r="AI37" s="16">
        <f t="shared" si="15"/>
        <v>8.847149172683423</v>
      </c>
      <c r="AJ37" s="13">
        <f>'age-length prop'!BV121</f>
        <v>0.94117647058823528</v>
      </c>
      <c r="AK37" s="16">
        <f t="shared" si="16"/>
        <v>75.69775698874264</v>
      </c>
      <c r="AL37" s="16">
        <f t="shared" si="17"/>
        <v>4.731109811796415</v>
      </c>
      <c r="AM37" s="16">
        <f t="shared" si="18"/>
        <v>62.799721675042129</v>
      </c>
      <c r="AN37" s="16">
        <f t="shared" si="19"/>
        <v>3.9249826046901362</v>
      </c>
    </row>
    <row r="38" spans="3:40" x14ac:dyDescent="0.25">
      <c r="C38" s="31"/>
      <c r="D38" s="58" t="s">
        <v>3207</v>
      </c>
      <c r="E38" s="58" t="s">
        <v>14</v>
      </c>
      <c r="F38" s="58" t="s">
        <v>6</v>
      </c>
      <c r="G38" s="58" t="s">
        <v>3120</v>
      </c>
      <c r="H38" s="58" t="s">
        <v>3102</v>
      </c>
      <c r="I38" s="136"/>
      <c r="K38">
        <f>'age-length prop'!C40</f>
        <v>3</v>
      </c>
      <c r="L38">
        <f>'age-length prop'!AV40</f>
        <v>2020</v>
      </c>
      <c r="M38" t="s">
        <v>3162</v>
      </c>
      <c r="N38" t="s">
        <v>3165</v>
      </c>
      <c r="O38" t="str">
        <f>'age-length prop'!AW40</f>
        <v>PLA1</v>
      </c>
      <c r="P38">
        <f>'age-length prop'!AY40</f>
        <v>220293</v>
      </c>
      <c r="Q38" s="16">
        <f>'age-length prop'!BD40</f>
        <v>96.893529032263814</v>
      </c>
      <c r="R38" s="16">
        <f>'age-length prop'!BE40</f>
        <v>419.32791681825864</v>
      </c>
      <c r="S38" s="16">
        <f>'age-length prop'!BF40</f>
        <v>0</v>
      </c>
      <c r="T38" s="16">
        <f t="shared" si="13"/>
        <v>516.22144585052251</v>
      </c>
      <c r="V38" s="39" t="s">
        <v>23488</v>
      </c>
      <c r="W38" s="16">
        <f t="shared" si="33"/>
        <v>22.092981622238295</v>
      </c>
      <c r="X38" s="16">
        <f t="shared" si="33"/>
        <v>10.907018377761705</v>
      </c>
      <c r="Y38" s="16">
        <f t="shared" si="33"/>
        <v>0</v>
      </c>
      <c r="Z38" s="16">
        <f t="shared" si="35"/>
        <v>33</v>
      </c>
      <c r="AA38" s="46">
        <f t="shared" si="36"/>
        <v>33</v>
      </c>
      <c r="AF38" t="str">
        <f>'age-length prop'!AW40</f>
        <v>PLA1</v>
      </c>
      <c r="AG38" s="13">
        <f>'age-length prop'!BV40</f>
        <v>0.3</v>
      </c>
      <c r="AH38" s="16">
        <f t="shared" si="14"/>
        <v>29.068058709679143</v>
      </c>
      <c r="AI38" s="16">
        <f t="shared" si="15"/>
        <v>67.825470322584664</v>
      </c>
      <c r="AJ38" s="13">
        <f>'age-length prop'!BV122</f>
        <v>0.43181818181818182</v>
      </c>
      <c r="AK38" s="16">
        <f t="shared" si="16"/>
        <v>181.07341862606623</v>
      </c>
      <c r="AL38" s="16">
        <f t="shared" si="17"/>
        <v>238.25449819219241</v>
      </c>
      <c r="AM38" s="16">
        <f t="shared" si="18"/>
        <v>0</v>
      </c>
      <c r="AN38" s="16">
        <f t="shared" si="19"/>
        <v>0</v>
      </c>
    </row>
    <row r="39" spans="3:40" x14ac:dyDescent="0.25">
      <c r="C39" s="34" t="s">
        <v>3081</v>
      </c>
      <c r="D39">
        <v>2</v>
      </c>
      <c r="E39" s="30">
        <f>'age-length nat &amp; Unk AD'!BB6+W40</f>
        <v>0</v>
      </c>
      <c r="F39" s="30">
        <f>'age-length nat &amp; Unk AD'!BC6+X40</f>
        <v>80.063470215620868</v>
      </c>
      <c r="G39" s="30">
        <f>'age-length nat &amp; Unk AD'!BD6+Y40</f>
        <v>242.83990903580775</v>
      </c>
      <c r="H39" s="30">
        <f>E39+F39</f>
        <v>80.063470215620868</v>
      </c>
      <c r="I39" s="33">
        <f t="shared" ref="I39:I53" si="38">G39+F39+E39</f>
        <v>322.90337925142865</v>
      </c>
      <c r="K39">
        <f>'age-length prop'!C41</f>
        <v>3</v>
      </c>
      <c r="L39">
        <f>'age-length prop'!AV41</f>
        <v>2020</v>
      </c>
      <c r="M39" t="s">
        <v>3162</v>
      </c>
      <c r="N39" t="s">
        <v>3165</v>
      </c>
      <c r="O39" t="str">
        <f>'age-length prop'!AW41</f>
        <v>PLA2</v>
      </c>
      <c r="P39">
        <f>'age-length prop'!AY41</f>
        <v>220294</v>
      </c>
      <c r="Q39" s="16">
        <f>'age-length prop'!BD41</f>
        <v>11.485979285441202</v>
      </c>
      <c r="R39" s="16">
        <f>'age-length prop'!BE41</f>
        <v>204.76006531245545</v>
      </c>
      <c r="S39" s="16">
        <f>'age-length prop'!BF41</f>
        <v>13.651986840895523</v>
      </c>
      <c r="T39" s="16">
        <f t="shared" si="13"/>
        <v>229.89803143879217</v>
      </c>
      <c r="V39" s="39" t="s">
        <v>23489</v>
      </c>
      <c r="W39" s="16">
        <f t="shared" si="33"/>
        <v>0</v>
      </c>
      <c r="X39" s="16">
        <f t="shared" si="33"/>
        <v>0</v>
      </c>
      <c r="Y39" s="16">
        <f t="shared" si="33"/>
        <v>0</v>
      </c>
      <c r="Z39" s="16">
        <f t="shared" si="35"/>
        <v>0</v>
      </c>
      <c r="AA39" s="46">
        <f t="shared" si="36"/>
        <v>0</v>
      </c>
      <c r="AF39" t="str">
        <f>'age-length prop'!AW41</f>
        <v>PLA2</v>
      </c>
      <c r="AG39" s="13">
        <f>'age-length prop'!BV41</f>
        <v>0</v>
      </c>
      <c r="AH39" s="16">
        <f t="shared" si="14"/>
        <v>0</v>
      </c>
      <c r="AI39" s="16">
        <f t="shared" si="15"/>
        <v>11.485979285441202</v>
      </c>
      <c r="AJ39" s="13">
        <f>'age-length prop'!BV123</f>
        <v>0.81818181818181823</v>
      </c>
      <c r="AK39" s="16">
        <f t="shared" si="16"/>
        <v>167.53096252837264</v>
      </c>
      <c r="AL39" s="16">
        <f t="shared" si="17"/>
        <v>37.229102784082812</v>
      </c>
      <c r="AM39" s="16">
        <f t="shared" si="18"/>
        <v>11.169807415278155</v>
      </c>
      <c r="AN39" s="16">
        <f t="shared" si="19"/>
        <v>2.4821794256173675</v>
      </c>
    </row>
    <row r="40" spans="3:40" x14ac:dyDescent="0.25">
      <c r="C40" s="34" t="s">
        <v>3081</v>
      </c>
      <c r="D40">
        <v>3</v>
      </c>
      <c r="E40" s="30">
        <f>'age-length nat &amp; Unk AD'!BB7+W41</f>
        <v>148.41919902070771</v>
      </c>
      <c r="F40" s="30">
        <f>'age-length nat &amp; Unk AD'!BC7+X41</f>
        <v>1103.3987469524905</v>
      </c>
      <c r="G40" s="30">
        <f>'age-length nat &amp; Unk AD'!BD7+Y41</f>
        <v>141.53208993761589</v>
      </c>
      <c r="H40" s="30">
        <f t="shared" ref="H40:H53" si="39">E40+F40</f>
        <v>1251.8179459731982</v>
      </c>
      <c r="I40" s="33">
        <f t="shared" si="38"/>
        <v>1393.3500359108141</v>
      </c>
      <c r="K40">
        <f>'age-length prop'!C42</f>
        <v>2</v>
      </c>
      <c r="L40">
        <f>'age-length prop'!AV42</f>
        <v>2021</v>
      </c>
      <c r="M40" t="s">
        <v>3162</v>
      </c>
      <c r="N40" t="s">
        <v>3165</v>
      </c>
      <c r="O40" t="str">
        <f>'age-length prop'!AW42</f>
        <v>BCA1</v>
      </c>
      <c r="P40">
        <f>'age-length prop'!AY42</f>
        <v>220407</v>
      </c>
      <c r="Q40" s="16">
        <f>'age-length prop'!BD42</f>
        <v>0</v>
      </c>
      <c r="R40" s="16">
        <f>'age-length prop'!BE42</f>
        <v>23.376346820558052</v>
      </c>
      <c r="S40" s="16">
        <f>'age-length prop'!BF42</f>
        <v>138.29426026472899</v>
      </c>
      <c r="T40" s="16">
        <f t="shared" si="13"/>
        <v>161.67060708528703</v>
      </c>
      <c r="V40" s="39" t="s">
        <v>23479</v>
      </c>
      <c r="W40" s="16">
        <f t="shared" ref="W40:Y44" si="40">IFERROR(($AD22)*(E9/$I9),0)</f>
        <v>0</v>
      </c>
      <c r="X40" s="16">
        <f t="shared" si="40"/>
        <v>1.9835895282663976</v>
      </c>
      <c r="Y40" s="16">
        <f t="shared" si="40"/>
        <v>6.016410471733602</v>
      </c>
      <c r="Z40" s="16">
        <f t="shared" si="35"/>
        <v>1.9835895282663976</v>
      </c>
      <c r="AA40" s="46">
        <f t="shared" si="36"/>
        <v>8</v>
      </c>
      <c r="AF40" t="str">
        <f>'age-length prop'!AW42</f>
        <v>BCA1</v>
      </c>
      <c r="AG40" s="13">
        <f>'age-length prop'!BV42</f>
        <v>0</v>
      </c>
      <c r="AH40" s="16">
        <f t="shared" si="14"/>
        <v>0</v>
      </c>
      <c r="AI40" s="16">
        <f t="shared" si="15"/>
        <v>0</v>
      </c>
      <c r="AJ40" s="13">
        <f>'age-length prop'!BV124</f>
        <v>0.4</v>
      </c>
      <c r="AK40" s="16">
        <f t="shared" si="16"/>
        <v>9.3505387282232206</v>
      </c>
      <c r="AL40" s="16">
        <f t="shared" si="17"/>
        <v>14.025808092334831</v>
      </c>
      <c r="AM40" s="16">
        <f t="shared" si="18"/>
        <v>55.3177041058916</v>
      </c>
      <c r="AN40" s="16">
        <f t="shared" si="19"/>
        <v>82.976556158837383</v>
      </c>
    </row>
    <row r="41" spans="3:40" x14ac:dyDescent="0.25">
      <c r="C41" s="34" t="s">
        <v>3081</v>
      </c>
      <c r="D41">
        <v>4</v>
      </c>
      <c r="E41" s="30">
        <f>'age-length nat &amp; Unk AD'!BB8+W42</f>
        <v>3167.6580632837363</v>
      </c>
      <c r="F41" s="30">
        <f>'age-length nat &amp; Unk AD'!BC8+X42</f>
        <v>3263.3253174309402</v>
      </c>
      <c r="G41" s="30">
        <f>'age-length nat &amp; Unk AD'!BD8+Y42</f>
        <v>13.832405848618986</v>
      </c>
      <c r="H41" s="30">
        <f t="shared" si="39"/>
        <v>6430.983380714677</v>
      </c>
      <c r="I41" s="33">
        <f t="shared" si="38"/>
        <v>6444.8157865632957</v>
      </c>
      <c r="K41">
        <f>'age-length prop'!C43</f>
        <v>2</v>
      </c>
      <c r="L41">
        <f>'age-length prop'!AV43</f>
        <v>2021</v>
      </c>
      <c r="M41" t="s">
        <v>3162</v>
      </c>
      <c r="N41" t="s">
        <v>3165</v>
      </c>
      <c r="O41" t="str">
        <f>'age-length prop'!AW43</f>
        <v>BCA2</v>
      </c>
      <c r="P41">
        <f>'age-length prop'!AY43</f>
        <v>220408</v>
      </c>
      <c r="Q41" s="16">
        <f>'age-length prop'!BD43</f>
        <v>0</v>
      </c>
      <c r="R41" s="16">
        <f>'age-length prop'!BE43</f>
        <v>0</v>
      </c>
      <c r="S41" s="16">
        <f>'age-length prop'!BF43</f>
        <v>70.369863922061299</v>
      </c>
      <c r="T41" s="16">
        <f t="shared" si="13"/>
        <v>70.369863922061299</v>
      </c>
      <c r="V41" s="39" t="s">
        <v>23480</v>
      </c>
      <c r="W41" s="16">
        <f t="shared" si="40"/>
        <v>10.119369536421168</v>
      </c>
      <c r="X41" s="16">
        <f t="shared" si="40"/>
        <v>75.23083091749109</v>
      </c>
      <c r="Y41" s="16">
        <f t="shared" si="40"/>
        <v>9.6497995460877419</v>
      </c>
      <c r="Z41" s="16">
        <f t="shared" si="35"/>
        <v>85.350200453912265</v>
      </c>
      <c r="AA41" s="46">
        <f t="shared" si="36"/>
        <v>95</v>
      </c>
      <c r="AF41" t="str">
        <f>'age-length prop'!AW43</f>
        <v>BCA2</v>
      </c>
      <c r="AG41" s="13">
        <f>'age-length prop'!BV43</f>
        <v>0</v>
      </c>
      <c r="AH41" s="16">
        <f t="shared" si="14"/>
        <v>0</v>
      </c>
      <c r="AI41" s="16">
        <f t="shared" si="15"/>
        <v>0</v>
      </c>
      <c r="AJ41" s="13">
        <f>'age-length prop'!BV125</f>
        <v>1</v>
      </c>
      <c r="AK41" s="16">
        <f t="shared" si="16"/>
        <v>0</v>
      </c>
      <c r="AL41" s="16">
        <f t="shared" si="17"/>
        <v>0</v>
      </c>
      <c r="AM41" s="16">
        <f t="shared" si="18"/>
        <v>70.369863922061299</v>
      </c>
      <c r="AN41" s="16">
        <f t="shared" si="19"/>
        <v>0</v>
      </c>
    </row>
    <row r="42" spans="3:40" x14ac:dyDescent="0.25">
      <c r="C42" s="34" t="s">
        <v>3081</v>
      </c>
      <c r="D42">
        <v>5</v>
      </c>
      <c r="E42" s="30">
        <f>'age-length nat &amp; Unk AD'!BB9+W43</f>
        <v>656.31633856445092</v>
      </c>
      <c r="F42" s="30">
        <f>'age-length nat &amp; Unk AD'!BC9+X43</f>
        <v>156.98446060878072</v>
      </c>
      <c r="G42" s="30">
        <f>'age-length nat &amp; Unk AD'!BD9+Y43</f>
        <v>0</v>
      </c>
      <c r="H42" s="30">
        <f t="shared" si="39"/>
        <v>813.30079917323167</v>
      </c>
      <c r="I42" s="33">
        <f t="shared" si="38"/>
        <v>813.30079917323167</v>
      </c>
      <c r="K42">
        <f>'age-length prop'!C44</f>
        <v>2</v>
      </c>
      <c r="L42">
        <f>'age-length prop'!AV44</f>
        <v>2021</v>
      </c>
      <c r="M42" t="s">
        <v>3162</v>
      </c>
      <c r="N42" t="s">
        <v>3165</v>
      </c>
      <c r="O42" t="str">
        <f>'age-length prop'!AW44</f>
        <v>CJA1</v>
      </c>
      <c r="P42">
        <f>'age-length prop'!AY44</f>
        <v>220405</v>
      </c>
      <c r="Q42" s="16">
        <f>'age-length prop'!BD44</f>
        <v>0</v>
      </c>
      <c r="R42" s="16">
        <f>'age-length prop'!BE44</f>
        <v>35.062379486853807</v>
      </c>
      <c r="S42" s="16">
        <f>'age-length prop'!BF44</f>
        <v>81.690596645839264</v>
      </c>
      <c r="T42" s="16">
        <f t="shared" si="13"/>
        <v>116.75297613269308</v>
      </c>
      <c r="V42" s="39" t="s">
        <v>23481</v>
      </c>
      <c r="W42" s="16">
        <f t="shared" si="40"/>
        <v>354.37497971458015</v>
      </c>
      <c r="X42" s="16">
        <f t="shared" si="40"/>
        <v>365.07754942711432</v>
      </c>
      <c r="Y42" s="16">
        <f t="shared" si="40"/>
        <v>1.5474708583055543</v>
      </c>
      <c r="Z42" s="16">
        <f t="shared" si="35"/>
        <v>719.45252914169441</v>
      </c>
      <c r="AA42" s="46">
        <f t="shared" si="36"/>
        <v>721</v>
      </c>
      <c r="AF42" t="str">
        <f>'age-length prop'!AW44</f>
        <v>CJA1</v>
      </c>
      <c r="AG42" s="13">
        <f>'age-length prop'!BV44</f>
        <v>0</v>
      </c>
      <c r="AH42" s="16">
        <f t="shared" si="14"/>
        <v>0</v>
      </c>
      <c r="AI42" s="16">
        <f t="shared" si="15"/>
        <v>0</v>
      </c>
      <c r="AJ42" s="13">
        <f>'age-length prop'!BV126</f>
        <v>0.54545454545454541</v>
      </c>
      <c r="AK42" s="16">
        <f t="shared" si="16"/>
        <v>19.124934265556622</v>
      </c>
      <c r="AL42" s="16">
        <f t="shared" si="17"/>
        <v>15.937445221297185</v>
      </c>
      <c r="AM42" s="16">
        <f t="shared" si="18"/>
        <v>44.55850726136687</v>
      </c>
      <c r="AN42" s="16">
        <f t="shared" si="19"/>
        <v>37.132089384472394</v>
      </c>
    </row>
    <row r="43" spans="3:40" x14ac:dyDescent="0.25">
      <c r="C43" s="34" t="s">
        <v>3081</v>
      </c>
      <c r="D43">
        <v>6</v>
      </c>
      <c r="E43" s="30">
        <f>'age-length nat &amp; Unk AD'!BB10+W44</f>
        <v>0</v>
      </c>
      <c r="F43" s="30">
        <f>'age-length nat &amp; Unk AD'!BC10+X44</f>
        <v>0</v>
      </c>
      <c r="G43" s="30">
        <f>'age-length nat &amp; Unk AD'!BD10+Y44</f>
        <v>0</v>
      </c>
      <c r="H43" s="30">
        <f t="shared" si="39"/>
        <v>0</v>
      </c>
      <c r="I43" s="33">
        <f t="shared" si="38"/>
        <v>0</v>
      </c>
      <c r="K43">
        <f>'age-length prop'!C45</f>
        <v>2</v>
      </c>
      <c r="L43">
        <f>'age-length prop'!AV45</f>
        <v>2021</v>
      </c>
      <c r="M43" t="s">
        <v>3162</v>
      </c>
      <c r="N43" t="s">
        <v>3165</v>
      </c>
      <c r="O43" t="str">
        <f>'age-length prop'!AW45</f>
        <v>CJA2</v>
      </c>
      <c r="P43">
        <f>'age-length prop'!AY45</f>
        <v>220406</v>
      </c>
      <c r="Q43" s="16">
        <f>'age-length prop'!BD45</f>
        <v>0</v>
      </c>
      <c r="R43" s="16">
        <f>'age-length prop'!BE45</f>
        <v>0</v>
      </c>
      <c r="S43" s="16">
        <f>'age-length prop'!BF45</f>
        <v>89.026999384020073</v>
      </c>
      <c r="T43" s="16">
        <f t="shared" si="13"/>
        <v>89.026999384020073</v>
      </c>
      <c r="V43" s="39" t="s">
        <v>23482</v>
      </c>
      <c r="W43" s="16">
        <f t="shared" si="40"/>
        <v>204.1655852614478</v>
      </c>
      <c r="X43" s="16">
        <f t="shared" si="40"/>
        <v>48.834414738552162</v>
      </c>
      <c r="Y43" s="16">
        <f t="shared" si="40"/>
        <v>0</v>
      </c>
      <c r="Z43" s="16">
        <f t="shared" si="35"/>
        <v>252.99999999999997</v>
      </c>
      <c r="AA43" s="46">
        <f t="shared" si="36"/>
        <v>252.99999999999997</v>
      </c>
      <c r="AF43" t="str">
        <f>'age-length prop'!AW45</f>
        <v>CJA2</v>
      </c>
      <c r="AG43" s="13">
        <f>'age-length prop'!BV45</f>
        <v>0</v>
      </c>
      <c r="AH43" s="16">
        <f t="shared" si="14"/>
        <v>0</v>
      </c>
      <c r="AI43" s="16">
        <f t="shared" si="15"/>
        <v>0</v>
      </c>
      <c r="AJ43" s="13">
        <f>'age-length prop'!BV127</f>
        <v>1</v>
      </c>
      <c r="AK43" s="16">
        <f t="shared" si="16"/>
        <v>0</v>
      </c>
      <c r="AL43" s="16">
        <f t="shared" si="17"/>
        <v>0</v>
      </c>
      <c r="AM43" s="16">
        <f t="shared" si="18"/>
        <v>89.026999384020073</v>
      </c>
      <c r="AN43" s="16">
        <f t="shared" si="19"/>
        <v>0</v>
      </c>
    </row>
    <row r="44" spans="3:40" x14ac:dyDescent="0.25">
      <c r="C44" s="34" t="s">
        <v>3053</v>
      </c>
      <c r="D44">
        <v>2</v>
      </c>
      <c r="E44" s="30">
        <f t="shared" ref="E44:G48" si="41">(SUMIFS(Q$6:Q$85,$K$6:$K$85,$D44,$N$6:$N$85,"SR hatchery"))+W35</f>
        <v>0</v>
      </c>
      <c r="F44" s="30">
        <f t="shared" si="41"/>
        <v>190.02033978490542</v>
      </c>
      <c r="G44" s="30">
        <f t="shared" si="41"/>
        <v>1561.2540155716417</v>
      </c>
      <c r="H44" s="30">
        <f t="shared" si="39"/>
        <v>190.02033978490542</v>
      </c>
      <c r="I44" s="33">
        <f>G44+F44+E44</f>
        <v>1751.2743553565472</v>
      </c>
      <c r="K44">
        <f>'age-length prop'!C46</f>
        <v>2</v>
      </c>
      <c r="L44">
        <f>'age-length prop'!AV46</f>
        <v>2021</v>
      </c>
      <c r="M44" t="s">
        <v>3162</v>
      </c>
      <c r="N44" t="s">
        <v>3165</v>
      </c>
      <c r="O44" t="str">
        <f>'age-length prop'!AW46</f>
        <v>IPCSR</v>
      </c>
      <c r="P44">
        <f>'age-length prop'!AY46</f>
        <v>92064</v>
      </c>
      <c r="Q44" s="16">
        <f>'age-length prop'!BD46</f>
        <v>0</v>
      </c>
      <c r="R44" s="16">
        <f>'age-length prop'!BE46</f>
        <v>58.440867051395124</v>
      </c>
      <c r="S44" s="16">
        <f>'age-length prop'!BF46</f>
        <v>228.86012205495265</v>
      </c>
      <c r="T44" s="16">
        <f t="shared" si="13"/>
        <v>287.3009891063478</v>
      </c>
      <c r="V44" s="212" t="s">
        <v>23490</v>
      </c>
      <c r="W44" s="48">
        <f t="shared" si="40"/>
        <v>0</v>
      </c>
      <c r="X44" s="48">
        <f t="shared" si="40"/>
        <v>0</v>
      </c>
      <c r="Y44" s="48">
        <f t="shared" si="40"/>
        <v>0</v>
      </c>
      <c r="Z44" s="48">
        <f t="shared" si="35"/>
        <v>0</v>
      </c>
      <c r="AA44" s="49">
        <f t="shared" si="36"/>
        <v>0</v>
      </c>
      <c r="AF44" t="str">
        <f>'age-length prop'!AW46</f>
        <v>IPCSR</v>
      </c>
      <c r="AG44" s="13">
        <f>'age-length prop'!BV46</f>
        <v>0</v>
      </c>
      <c r="AH44" s="16">
        <f t="shared" si="14"/>
        <v>0</v>
      </c>
      <c r="AI44" s="16">
        <f t="shared" si="15"/>
        <v>0</v>
      </c>
      <c r="AJ44" s="13">
        <f>'age-length prop'!BV128</f>
        <v>7.6923076923076927E-2</v>
      </c>
      <c r="AK44" s="16">
        <f t="shared" si="16"/>
        <v>4.4954513116457786</v>
      </c>
      <c r="AL44" s="16">
        <f t="shared" si="17"/>
        <v>53.945415739749343</v>
      </c>
      <c r="AM44" s="16">
        <f t="shared" si="18"/>
        <v>17.604624773457896</v>
      </c>
      <c r="AN44" s="16">
        <f t="shared" si="19"/>
        <v>211.25549728149477</v>
      </c>
    </row>
    <row r="45" spans="3:40" x14ac:dyDescent="0.25">
      <c r="C45" s="34" t="s">
        <v>3053</v>
      </c>
      <c r="D45">
        <v>3</v>
      </c>
      <c r="E45" s="30">
        <f t="shared" si="41"/>
        <v>1087.8757461178589</v>
      </c>
      <c r="F45" s="30">
        <f t="shared" si="41"/>
        <v>4689.7359429277958</v>
      </c>
      <c r="G45" s="30">
        <f t="shared" si="41"/>
        <v>139.89883836448192</v>
      </c>
      <c r="H45" s="30">
        <f t="shared" si="39"/>
        <v>5777.6116890456542</v>
      </c>
      <c r="I45" s="33">
        <f t="shared" si="38"/>
        <v>5917.510527410137</v>
      </c>
      <c r="K45">
        <f>'age-length prop'!C47</f>
        <v>2</v>
      </c>
      <c r="L45">
        <f>'age-length prop'!AV47</f>
        <v>2021</v>
      </c>
      <c r="M45" t="s">
        <v>3162</v>
      </c>
      <c r="N45" t="s">
        <v>3165</v>
      </c>
      <c r="O45" t="str">
        <f>'age-length prop'!AW47</f>
        <v>LFH UNK</v>
      </c>
      <c r="P45">
        <f>'age-length prop'!AY47</f>
        <v>0</v>
      </c>
      <c r="Q45" s="16">
        <f>'age-length prop'!BD47</f>
        <v>0</v>
      </c>
      <c r="R45" s="16">
        <f>'age-length prop'!BE47</f>
        <v>0</v>
      </c>
      <c r="S45" s="16">
        <f>'age-length prop'!BF47</f>
        <v>8.4103659689766932</v>
      </c>
      <c r="T45" s="16">
        <f t="shared" si="13"/>
        <v>8.4103659689766932</v>
      </c>
      <c r="AF45" t="str">
        <f>'age-length prop'!AW47</f>
        <v>LFH UNK</v>
      </c>
      <c r="AG45" s="13">
        <f>'age-length prop'!BV47</f>
        <v>0</v>
      </c>
      <c r="AH45" s="16">
        <f t="shared" si="14"/>
        <v>0</v>
      </c>
      <c r="AI45" s="16">
        <f t="shared" si="15"/>
        <v>0</v>
      </c>
      <c r="AJ45" s="13">
        <f>'age-length prop'!BV129</f>
        <v>0</v>
      </c>
      <c r="AK45" s="16">
        <f t="shared" si="16"/>
        <v>0</v>
      </c>
      <c r="AL45" s="16">
        <f t="shared" si="17"/>
        <v>0</v>
      </c>
      <c r="AM45" s="16">
        <f t="shared" si="18"/>
        <v>0</v>
      </c>
      <c r="AN45" s="16">
        <f t="shared" si="19"/>
        <v>8.4103659689766932</v>
      </c>
    </row>
    <row r="46" spans="3:40" x14ac:dyDescent="0.25">
      <c r="C46" s="34" t="s">
        <v>3053</v>
      </c>
      <c r="D46">
        <v>4</v>
      </c>
      <c r="E46" s="30">
        <f t="shared" si="41"/>
        <v>17158.007655252975</v>
      </c>
      <c r="F46" s="30">
        <f t="shared" si="41"/>
        <v>10293.087455704179</v>
      </c>
      <c r="G46" s="30">
        <f t="shared" si="41"/>
        <v>17.946122283642474</v>
      </c>
      <c r="H46" s="30">
        <f t="shared" si="39"/>
        <v>27451.095110957154</v>
      </c>
      <c r="I46" s="33">
        <f t="shared" si="38"/>
        <v>27469.041233240794</v>
      </c>
      <c r="K46">
        <f>'age-length prop'!C48</f>
        <v>2</v>
      </c>
      <c r="L46">
        <f>'age-length prop'!AV48</f>
        <v>2021</v>
      </c>
      <c r="M46" t="s">
        <v>3162</v>
      </c>
      <c r="N46" t="s">
        <v>3165</v>
      </c>
      <c r="O46" t="str">
        <f>'age-length prop'!AW48</f>
        <v>LFSO</v>
      </c>
      <c r="P46">
        <f>'age-length prop'!AY48</f>
        <v>638056</v>
      </c>
      <c r="Q46" s="16">
        <f>'age-length prop'!BD48</f>
        <v>0</v>
      </c>
      <c r="R46" s="16">
        <f>'age-length prop'!BE48</f>
        <v>45.033383917060966</v>
      </c>
      <c r="S46" s="16">
        <f>'age-length prop'!BF48</f>
        <v>252.31097906930086</v>
      </c>
      <c r="T46" s="16">
        <f t="shared" si="13"/>
        <v>297.34436298636183</v>
      </c>
      <c r="AF46" t="str">
        <f>'age-length prop'!AW48</f>
        <v>LFSO</v>
      </c>
      <c r="AG46" s="13">
        <f>'age-length prop'!BV48</f>
        <v>0</v>
      </c>
      <c r="AH46" s="16">
        <f t="shared" si="14"/>
        <v>0</v>
      </c>
      <c r="AI46" s="16">
        <f t="shared" si="15"/>
        <v>0</v>
      </c>
      <c r="AJ46" s="13">
        <f>'age-length prop'!BV130</f>
        <v>0.42857142857142855</v>
      </c>
      <c r="AK46" s="16">
        <f t="shared" si="16"/>
        <v>19.300021678740414</v>
      </c>
      <c r="AL46" s="16">
        <f t="shared" si="17"/>
        <v>25.733362238320552</v>
      </c>
      <c r="AM46" s="16">
        <f t="shared" si="18"/>
        <v>108.13327674398607</v>
      </c>
      <c r="AN46" s="16">
        <f t="shared" si="19"/>
        <v>144.17770232531478</v>
      </c>
    </row>
    <row r="47" spans="3:40" x14ac:dyDescent="0.25">
      <c r="C47" s="34" t="s">
        <v>3053</v>
      </c>
      <c r="D47">
        <v>5</v>
      </c>
      <c r="E47" s="30">
        <f t="shared" si="41"/>
        <v>1464.7758188087923</v>
      </c>
      <c r="F47" s="30">
        <f t="shared" si="41"/>
        <v>723.14081676359285</v>
      </c>
      <c r="G47" s="30">
        <f t="shared" si="41"/>
        <v>0</v>
      </c>
      <c r="H47" s="30">
        <f t="shared" si="39"/>
        <v>2187.9166355723851</v>
      </c>
      <c r="I47" s="33">
        <f t="shared" si="38"/>
        <v>2187.9166355723851</v>
      </c>
      <c r="K47">
        <f>'age-length prop'!C49</f>
        <v>2</v>
      </c>
      <c r="L47">
        <f>'age-length prop'!AV49</f>
        <v>2021</v>
      </c>
      <c r="M47" t="s">
        <v>3175</v>
      </c>
      <c r="N47" t="s">
        <v>3165</v>
      </c>
      <c r="O47" t="str">
        <f>'age-length prop'!AW49</f>
        <v>LFYO</v>
      </c>
      <c r="P47">
        <f>'age-length prop'!AY49</f>
        <v>638417</v>
      </c>
      <c r="Q47" s="16">
        <f>'age-length prop'!BD49</f>
        <v>0</v>
      </c>
      <c r="R47" s="16">
        <f>'age-length prop'!BE49</f>
        <v>0</v>
      </c>
      <c r="S47" s="16">
        <f>'age-length prop'!BF49</f>
        <v>344.82500472804418</v>
      </c>
      <c r="T47" s="16">
        <f t="shared" si="13"/>
        <v>344.82500472804418</v>
      </c>
      <c r="AF47" t="str">
        <f>'age-length prop'!AW49</f>
        <v>LFYO</v>
      </c>
      <c r="AG47" s="13">
        <f>'age-length prop'!BV49</f>
        <v>0</v>
      </c>
      <c r="AH47" s="16">
        <f t="shared" si="14"/>
        <v>0</v>
      </c>
      <c r="AI47" s="16">
        <f t="shared" si="15"/>
        <v>0</v>
      </c>
      <c r="AJ47" s="13">
        <f>'age-length prop'!BV131</f>
        <v>0.97560975609756095</v>
      </c>
      <c r="AK47" s="16">
        <f t="shared" si="16"/>
        <v>0</v>
      </c>
      <c r="AL47" s="16">
        <f t="shared" si="17"/>
        <v>0</v>
      </c>
      <c r="AM47" s="16">
        <f t="shared" si="18"/>
        <v>336.41463875906749</v>
      </c>
      <c r="AN47" s="16">
        <f t="shared" si="19"/>
        <v>8.4103659689766914</v>
      </c>
    </row>
    <row r="48" spans="3:40" x14ac:dyDescent="0.25">
      <c r="C48" s="34" t="s">
        <v>3053</v>
      </c>
      <c r="D48">
        <v>6</v>
      </c>
      <c r="E48" s="30">
        <f t="shared" si="41"/>
        <v>0</v>
      </c>
      <c r="F48" s="30">
        <f t="shared" si="41"/>
        <v>0</v>
      </c>
      <c r="G48" s="30">
        <f t="shared" si="41"/>
        <v>0</v>
      </c>
      <c r="H48" s="30">
        <f t="shared" si="39"/>
        <v>0</v>
      </c>
      <c r="I48" s="33">
        <f t="shared" si="38"/>
        <v>0</v>
      </c>
      <c r="K48">
        <f>'age-length prop'!C50</f>
        <v>2</v>
      </c>
      <c r="L48">
        <f>'age-length prop'!AV50</f>
        <v>2021</v>
      </c>
      <c r="M48" t="s">
        <v>3162</v>
      </c>
      <c r="N48" t="s">
        <v>3165</v>
      </c>
      <c r="O48" t="str">
        <f>'age-length prop'!AW50</f>
        <v>PLA1</v>
      </c>
      <c r="P48">
        <f>'age-length prop'!AY50</f>
        <v>220403</v>
      </c>
      <c r="Q48" s="16">
        <f>'age-length prop'!BD50</f>
        <v>0</v>
      </c>
      <c r="R48" s="16">
        <f>'age-length prop'!BE50</f>
        <v>23.376346820558052</v>
      </c>
      <c r="S48" s="16">
        <f>'age-length prop'!BF50</f>
        <v>158.49025813289128</v>
      </c>
      <c r="T48" s="16">
        <f t="shared" si="13"/>
        <v>181.86660495344933</v>
      </c>
      <c r="AF48" t="str">
        <f>'age-length prop'!AW50</f>
        <v>PLA1</v>
      </c>
      <c r="AG48" s="13">
        <f>'age-length prop'!BV50</f>
        <v>0</v>
      </c>
      <c r="AH48" s="16">
        <f t="shared" si="14"/>
        <v>0</v>
      </c>
      <c r="AI48" s="16">
        <f t="shared" si="15"/>
        <v>0</v>
      </c>
      <c r="AJ48" s="13">
        <f>'age-length prop'!BV132</f>
        <v>0.3125</v>
      </c>
      <c r="AK48" s="16">
        <f t="shared" si="16"/>
        <v>7.3051083814243913</v>
      </c>
      <c r="AL48" s="16">
        <f t="shared" si="17"/>
        <v>16.071238439133658</v>
      </c>
      <c r="AM48" s="16">
        <f t="shared" si="18"/>
        <v>49.528205666528528</v>
      </c>
      <c r="AN48" s="16">
        <f t="shared" si="19"/>
        <v>108.96205246636276</v>
      </c>
    </row>
    <row r="49" spans="3:40" x14ac:dyDescent="0.25">
      <c r="C49" s="34" t="s">
        <v>3203</v>
      </c>
      <c r="D49">
        <v>2</v>
      </c>
      <c r="E49" s="30">
        <f>(SUMIFS(Q$6:Q$85,$K$6:$K$85,$D49,$N$6:$N$85,"stray"))</f>
        <v>0</v>
      </c>
      <c r="F49" s="30">
        <f t="shared" ref="F49:G49" si="42">(SUMIFS(R$6:R$85,$K$6:$K$85,$D49,$N$6:$N$85,"stray"))</f>
        <v>14.383414902630516</v>
      </c>
      <c r="G49" s="30">
        <f t="shared" si="42"/>
        <v>14.578358607946043</v>
      </c>
      <c r="H49" s="30">
        <f t="shared" si="39"/>
        <v>14.383414902630516</v>
      </c>
      <c r="I49" s="33">
        <f t="shared" si="38"/>
        <v>28.96177351057656</v>
      </c>
      <c r="K49">
        <f>'age-length prop'!C51</f>
        <v>2</v>
      </c>
      <c r="L49">
        <f>'age-length prop'!AV51</f>
        <v>2021</v>
      </c>
      <c r="M49" t="s">
        <v>3162</v>
      </c>
      <c r="N49" t="s">
        <v>3165</v>
      </c>
      <c r="O49" t="str">
        <f>'age-length prop'!AW51</f>
        <v>PLA2</v>
      </c>
      <c r="P49">
        <f>'age-length prop'!AY51</f>
        <v>220404</v>
      </c>
      <c r="Q49" s="16">
        <f>'age-length prop'!BD51</f>
        <v>0</v>
      </c>
      <c r="R49" s="16">
        <f>'age-length prop'!BE51</f>
        <v>0</v>
      </c>
      <c r="S49" s="16">
        <f>'age-length prop'!BF51</f>
        <v>115.65279481717312</v>
      </c>
      <c r="T49" s="16">
        <f t="shared" si="13"/>
        <v>115.65279481717312</v>
      </c>
      <c r="AF49" t="str">
        <f>'age-length prop'!AW51</f>
        <v>PLA2</v>
      </c>
      <c r="AG49" s="13">
        <f>'age-length prop'!BV51</f>
        <v>0</v>
      </c>
      <c r="AH49" s="16">
        <f t="shared" si="14"/>
        <v>0</v>
      </c>
      <c r="AI49" s="16">
        <f t="shared" si="15"/>
        <v>0</v>
      </c>
      <c r="AJ49" s="13">
        <f>'age-length prop'!BV133</f>
        <v>1</v>
      </c>
      <c r="AK49" s="16">
        <f t="shared" si="16"/>
        <v>0</v>
      </c>
      <c r="AL49" s="16">
        <f t="shared" si="17"/>
        <v>0</v>
      </c>
      <c r="AM49" s="16">
        <f t="shared" si="18"/>
        <v>115.65279481717312</v>
      </c>
      <c r="AN49" s="16">
        <f t="shared" si="19"/>
        <v>0</v>
      </c>
    </row>
    <row r="50" spans="3:40" x14ac:dyDescent="0.25">
      <c r="C50" s="34" t="s">
        <v>3203</v>
      </c>
      <c r="D50">
        <v>3</v>
      </c>
      <c r="E50" s="30">
        <f t="shared" ref="E50:E53" si="43">(SUMIFS(Q$6:Q$85,$K$6:$K$85,$D50,$N$6:$N$85,"stray"))</f>
        <v>0</v>
      </c>
      <c r="F50" s="30">
        <f t="shared" ref="F50:F53" si="44">(SUMIFS(R$6:R$85,$K$6:$K$85,$D50,$N$6:$N$85,"stray"))</f>
        <v>130.54386718589535</v>
      </c>
      <c r="G50" s="30">
        <f t="shared" ref="G50:G53" si="45">(SUMIFS(S$6:S$85,$K$6:$K$85,$D50,$N$6:$N$85,"stray"))</f>
        <v>24.898742569996156</v>
      </c>
      <c r="H50" s="30">
        <f t="shared" si="39"/>
        <v>130.54386718589535</v>
      </c>
      <c r="I50" s="33">
        <f t="shared" si="38"/>
        <v>155.44260975589151</v>
      </c>
      <c r="K50">
        <f>'age-length prop'!C52</f>
        <v>5</v>
      </c>
      <c r="L50">
        <f>'age-length prop'!AV52</f>
        <v>2018</v>
      </c>
      <c r="M50" t="s">
        <v>3162</v>
      </c>
      <c r="N50" t="s">
        <v>3165</v>
      </c>
      <c r="O50" t="str">
        <f>'age-length prop'!AW52</f>
        <v>CFA</v>
      </c>
      <c r="P50">
        <f>'age-length prop'!AY52</f>
        <v>220267</v>
      </c>
      <c r="Q50" s="16">
        <f>'age-length prop'!BD52</f>
        <v>10.258512702085291</v>
      </c>
      <c r="R50" s="16">
        <f>'age-length prop'!BE52</f>
        <v>14.535797033383965</v>
      </c>
      <c r="S50" s="16">
        <f>'age-length prop'!BF52</f>
        <v>0</v>
      </c>
      <c r="T50" s="16">
        <f t="shared" si="13"/>
        <v>24.794309735469255</v>
      </c>
      <c r="AF50" t="str">
        <f>'age-length prop'!AW52</f>
        <v>CFA</v>
      </c>
      <c r="AG50" s="13">
        <f>'age-length prop'!BV52</f>
        <v>0</v>
      </c>
      <c r="AH50" s="16">
        <f t="shared" si="14"/>
        <v>0</v>
      </c>
      <c r="AI50" s="16">
        <f t="shared" si="15"/>
        <v>10.258512702085291</v>
      </c>
      <c r="AJ50" s="13">
        <f>'age-length prop'!BV134</f>
        <v>0</v>
      </c>
      <c r="AK50" s="16">
        <f t="shared" si="16"/>
        <v>0</v>
      </c>
      <c r="AL50" s="16">
        <f t="shared" si="17"/>
        <v>14.535797033383965</v>
      </c>
      <c r="AM50" s="16">
        <f t="shared" si="18"/>
        <v>0</v>
      </c>
      <c r="AN50" s="16">
        <f t="shared" si="19"/>
        <v>0</v>
      </c>
    </row>
    <row r="51" spans="3:40" x14ac:dyDescent="0.25">
      <c r="C51" s="34" t="s">
        <v>3203</v>
      </c>
      <c r="D51">
        <v>4</v>
      </c>
      <c r="E51" s="30">
        <f t="shared" si="43"/>
        <v>633.83600485705483</v>
      </c>
      <c r="F51" s="30">
        <f t="shared" si="44"/>
        <v>657.84947820697346</v>
      </c>
      <c r="G51" s="30">
        <f t="shared" si="45"/>
        <v>0</v>
      </c>
      <c r="H51" s="30">
        <f t="shared" si="39"/>
        <v>1291.6854830640282</v>
      </c>
      <c r="I51" s="33">
        <f t="shared" si="38"/>
        <v>1291.6854830640282</v>
      </c>
      <c r="K51">
        <f>'age-length prop'!C53</f>
        <v>5</v>
      </c>
      <c r="L51">
        <f>'age-length prop'!AV53</f>
        <v>2018</v>
      </c>
      <c r="M51" t="s">
        <v>3162</v>
      </c>
      <c r="N51" t="s">
        <v>3165</v>
      </c>
      <c r="O51" t="str">
        <f>'age-length prop'!AW53</f>
        <v>LGA</v>
      </c>
      <c r="P51">
        <f>'age-length prop'!AY53</f>
        <v>220269</v>
      </c>
      <c r="Q51" s="16">
        <f>'age-length prop'!BD53</f>
        <v>73.823220977660881</v>
      </c>
      <c r="R51" s="16">
        <f>'age-length prop'!BE53</f>
        <v>2.5917739963598363</v>
      </c>
      <c r="S51" s="16">
        <f>'age-length prop'!BF53</f>
        <v>0</v>
      </c>
      <c r="T51" s="16">
        <f t="shared" si="13"/>
        <v>76.414994974020715</v>
      </c>
      <c r="AF51" t="str">
        <f>'age-length prop'!AW53</f>
        <v>LGA</v>
      </c>
      <c r="AG51" s="13">
        <f>'age-length prop'!BV53</f>
        <v>0.42857142857142855</v>
      </c>
      <c r="AH51" s="16">
        <f t="shared" si="14"/>
        <v>31.638523276140376</v>
      </c>
      <c r="AI51" s="16">
        <f t="shared" si="15"/>
        <v>42.184697701520506</v>
      </c>
      <c r="AJ51" s="13">
        <f>'age-length prop'!BV135</f>
        <v>0</v>
      </c>
      <c r="AK51" s="16">
        <f t="shared" si="16"/>
        <v>0</v>
      </c>
      <c r="AL51" s="16">
        <f t="shared" si="17"/>
        <v>2.5917739963598363</v>
      </c>
      <c r="AM51" s="16">
        <f t="shared" si="18"/>
        <v>0</v>
      </c>
      <c r="AN51" s="16">
        <f t="shared" si="19"/>
        <v>0</v>
      </c>
    </row>
    <row r="52" spans="3:40" x14ac:dyDescent="0.25">
      <c r="C52" s="34" t="s">
        <v>3203</v>
      </c>
      <c r="D52">
        <v>5</v>
      </c>
      <c r="E52" s="30">
        <f t="shared" si="43"/>
        <v>204.09136087344544</v>
      </c>
      <c r="F52" s="30">
        <f t="shared" si="44"/>
        <v>47.911365480188202</v>
      </c>
      <c r="G52" s="30">
        <f t="shared" si="45"/>
        <v>0</v>
      </c>
      <c r="H52" s="30">
        <f t="shared" si="39"/>
        <v>252.00272635363365</v>
      </c>
      <c r="I52" s="33">
        <f t="shared" si="38"/>
        <v>252.00272635363365</v>
      </c>
      <c r="K52">
        <f>'age-length prop'!C54</f>
        <v>5</v>
      </c>
      <c r="L52">
        <f>'age-length prop'!AV54</f>
        <v>2018</v>
      </c>
      <c r="M52" t="s">
        <v>3162</v>
      </c>
      <c r="N52" t="s">
        <v>3165</v>
      </c>
      <c r="O52" t="str">
        <f>'age-length prop'!AW54</f>
        <v>NLVA</v>
      </c>
      <c r="P52">
        <f>'age-length prop'!AY54</f>
        <v>220270</v>
      </c>
      <c r="Q52" s="16">
        <f>'age-length prop'!BD54</f>
        <v>45.91332956432688</v>
      </c>
      <c r="R52" s="16">
        <f>'age-length prop'!BE54</f>
        <v>2.5872441467958449</v>
      </c>
      <c r="S52" s="16">
        <f>'age-length prop'!BF54</f>
        <v>0</v>
      </c>
      <c r="T52" s="16">
        <f t="shared" si="13"/>
        <v>48.500573711122726</v>
      </c>
      <c r="AF52" t="str">
        <f>'age-length prop'!AW54</f>
        <v>NLVA</v>
      </c>
      <c r="AG52" s="13">
        <f>'age-length prop'!BV54</f>
        <v>0.5714285714285714</v>
      </c>
      <c r="AH52" s="16">
        <f t="shared" si="14"/>
        <v>26.236188322472501</v>
      </c>
      <c r="AI52" s="16">
        <f t="shared" si="15"/>
        <v>19.677141241854379</v>
      </c>
      <c r="AJ52" s="13">
        <f>'age-length prop'!BV136</f>
        <v>0</v>
      </c>
      <c r="AK52" s="16">
        <f t="shared" si="16"/>
        <v>0</v>
      </c>
      <c r="AL52" s="16">
        <f t="shared" si="17"/>
        <v>2.5872441467958449</v>
      </c>
      <c r="AM52" s="16">
        <f t="shared" si="18"/>
        <v>0</v>
      </c>
      <c r="AN52" s="16">
        <f t="shared" si="19"/>
        <v>0</v>
      </c>
    </row>
    <row r="53" spans="3:40" ht="15.75" thickBot="1" x14ac:dyDescent="0.3">
      <c r="C53" s="35" t="s">
        <v>3203</v>
      </c>
      <c r="D53" s="208">
        <v>6</v>
      </c>
      <c r="E53" s="56">
        <f t="shared" si="43"/>
        <v>0</v>
      </c>
      <c r="F53" s="56">
        <f t="shared" si="44"/>
        <v>0</v>
      </c>
      <c r="G53" s="56">
        <f t="shared" si="45"/>
        <v>0</v>
      </c>
      <c r="H53" s="56">
        <f t="shared" si="39"/>
        <v>0</v>
      </c>
      <c r="I53" s="55">
        <f t="shared" si="38"/>
        <v>0</v>
      </c>
      <c r="K53">
        <f>'age-length prop'!C55</f>
        <v>5</v>
      </c>
      <c r="L53">
        <f>'age-length prop'!AV55</f>
        <v>2018</v>
      </c>
      <c r="M53" t="s">
        <v>3162</v>
      </c>
      <c r="N53" t="s">
        <v>3165</v>
      </c>
      <c r="O53" t="str">
        <f>'age-length prop'!AW55</f>
        <v>NPTH</v>
      </c>
      <c r="P53">
        <f>'age-length prop'!AY55</f>
        <v>220272</v>
      </c>
      <c r="Q53" s="16">
        <f>'age-length prop'!BD55</f>
        <v>96.018798101948718</v>
      </c>
      <c r="R53" s="16">
        <f>'age-length prop'!BE55</f>
        <v>80.138146032126613</v>
      </c>
      <c r="S53" s="16">
        <f>'age-length prop'!BF55</f>
        <v>0</v>
      </c>
      <c r="T53" s="16">
        <f t="shared" si="13"/>
        <v>176.15694413407533</v>
      </c>
      <c r="AF53" t="str">
        <f>'age-length prop'!AW55</f>
        <v>NPTH</v>
      </c>
      <c r="AG53" s="13">
        <f>'age-length prop'!BV55</f>
        <v>0.33333333333333331</v>
      </c>
      <c r="AH53" s="16">
        <f t="shared" si="14"/>
        <v>32.006266033982904</v>
      </c>
      <c r="AI53" s="16">
        <f t="shared" si="15"/>
        <v>64.012532067965822</v>
      </c>
      <c r="AJ53" s="13">
        <f>'age-length prop'!BV137</f>
        <v>8.3333333333333329E-2</v>
      </c>
      <c r="AK53" s="16">
        <f t="shared" si="16"/>
        <v>6.6781788360105505</v>
      </c>
      <c r="AL53" s="16">
        <f t="shared" si="17"/>
        <v>73.459967196116068</v>
      </c>
      <c r="AM53" s="16">
        <f t="shared" si="18"/>
        <v>0</v>
      </c>
      <c r="AN53" s="16">
        <f t="shared" si="19"/>
        <v>0</v>
      </c>
    </row>
    <row r="54" spans="3:40" x14ac:dyDescent="0.25">
      <c r="K54">
        <f>'age-length prop'!C56</f>
        <v>4</v>
      </c>
      <c r="L54">
        <f>'age-length prop'!AV56</f>
        <v>2019</v>
      </c>
      <c r="M54" t="s">
        <v>3162</v>
      </c>
      <c r="N54" t="s">
        <v>3165</v>
      </c>
      <c r="O54" t="str">
        <f>'age-length prop'!AW56</f>
        <v>CFA</v>
      </c>
      <c r="P54">
        <f>'age-length prop'!AY56</f>
        <v>220276</v>
      </c>
      <c r="Q54" s="16">
        <f>'age-length prop'!BD56</f>
        <v>300.70963676418853</v>
      </c>
      <c r="R54" s="16">
        <f>'age-length prop'!BE56</f>
        <v>216.24012702271347</v>
      </c>
      <c r="S54" s="16">
        <f>'age-length prop'!BF56</f>
        <v>0</v>
      </c>
      <c r="T54" s="16">
        <f t="shared" si="13"/>
        <v>516.94976378690194</v>
      </c>
      <c r="AF54" t="str">
        <f>'age-length prop'!AW56</f>
        <v>CFA</v>
      </c>
      <c r="AG54" s="13">
        <f>'age-length prop'!BV56</f>
        <v>0.83333333333333337</v>
      </c>
      <c r="AH54" s="16">
        <f t="shared" si="14"/>
        <v>250.59136397015712</v>
      </c>
      <c r="AI54" s="16">
        <f t="shared" si="15"/>
        <v>50.118272794031412</v>
      </c>
      <c r="AJ54" s="13">
        <f>'age-length prop'!BV138</f>
        <v>0.8</v>
      </c>
      <c r="AK54" s="16">
        <f t="shared" si="16"/>
        <v>172.99210161817078</v>
      </c>
      <c r="AL54" s="16">
        <f t="shared" si="17"/>
        <v>43.248025404542688</v>
      </c>
      <c r="AM54" s="16">
        <f t="shared" si="18"/>
        <v>0</v>
      </c>
      <c r="AN54" s="16">
        <f t="shared" si="19"/>
        <v>0</v>
      </c>
    </row>
    <row r="55" spans="3:40" x14ac:dyDescent="0.25">
      <c r="K55">
        <f>'age-length prop'!C57</f>
        <v>4</v>
      </c>
      <c r="L55">
        <f>'age-length prop'!AV57</f>
        <v>2019</v>
      </c>
      <c r="M55" t="s">
        <v>3162</v>
      </c>
      <c r="N55" t="s">
        <v>3165</v>
      </c>
      <c r="O55" t="str">
        <f>'age-length prop'!AW57</f>
        <v>LGA</v>
      </c>
      <c r="P55">
        <f>'age-length prop'!AY57</f>
        <v>220275</v>
      </c>
      <c r="Q55" s="16">
        <f>'age-length prop'!BD57</f>
        <v>279.44619466069116</v>
      </c>
      <c r="R55" s="16">
        <f>'age-length prop'!BE57</f>
        <v>216.9316526780691</v>
      </c>
      <c r="S55" s="16">
        <f>'age-length prop'!BF57</f>
        <v>0</v>
      </c>
      <c r="T55" s="16">
        <f t="shared" si="13"/>
        <v>496.37784733876026</v>
      </c>
      <c r="AF55" t="str">
        <f>'age-length prop'!AW57</f>
        <v>LGA</v>
      </c>
      <c r="AG55" s="13">
        <f>'age-length prop'!BV57</f>
        <v>0.1388888888888889</v>
      </c>
      <c r="AH55" s="16">
        <f t="shared" si="14"/>
        <v>38.81197148065155</v>
      </c>
      <c r="AI55" s="16">
        <f t="shared" si="15"/>
        <v>240.63422318003961</v>
      </c>
      <c r="AJ55" s="13">
        <f>'age-length prop'!BV139</f>
        <v>6.8965517241379309E-2</v>
      </c>
      <c r="AK55" s="16">
        <f t="shared" si="16"/>
        <v>14.960803632970283</v>
      </c>
      <c r="AL55" s="16">
        <f t="shared" si="17"/>
        <v>201.97084904509882</v>
      </c>
      <c r="AM55" s="16">
        <f t="shared" si="18"/>
        <v>0</v>
      </c>
      <c r="AN55" s="16">
        <f t="shared" si="19"/>
        <v>0</v>
      </c>
    </row>
    <row r="56" spans="3:40" x14ac:dyDescent="0.25">
      <c r="E56" t="s">
        <v>23507</v>
      </c>
      <c r="F56" s="16">
        <f>SUM(W40:Y44)</f>
        <v>1077</v>
      </c>
      <c r="G56">
        <f>F56/F58</f>
        <v>0.12000842397763187</v>
      </c>
      <c r="K56">
        <f>'age-length prop'!C58</f>
        <v>4</v>
      </c>
      <c r="L56">
        <f>'age-length prop'!AV58</f>
        <v>2019</v>
      </c>
      <c r="M56" t="s">
        <v>3162</v>
      </c>
      <c r="N56" t="s">
        <v>3165</v>
      </c>
      <c r="O56" t="str">
        <f>'age-length prop'!AW58</f>
        <v>NLVA</v>
      </c>
      <c r="P56">
        <f>'age-length prop'!AY58</f>
        <v>220277</v>
      </c>
      <c r="Q56" s="16">
        <f>'age-length prop'!BD58</f>
        <v>624.89364932219712</v>
      </c>
      <c r="R56" s="16">
        <f>'age-length prop'!BE58</f>
        <v>436.25598080433946</v>
      </c>
      <c r="S56" s="16">
        <f>'age-length prop'!BF58</f>
        <v>0</v>
      </c>
      <c r="T56" s="16">
        <f t="shared" si="13"/>
        <v>1061.1496301265365</v>
      </c>
      <c r="AF56" t="str">
        <f>'age-length prop'!AW58</f>
        <v>NLVA</v>
      </c>
      <c r="AG56" s="13">
        <f>'age-length prop'!BV58</f>
        <v>0.27397260273972601</v>
      </c>
      <c r="AH56" s="16">
        <f t="shared" si="14"/>
        <v>171.20373954032797</v>
      </c>
      <c r="AI56" s="16">
        <f t="shared" si="15"/>
        <v>453.68990978186912</v>
      </c>
      <c r="AJ56" s="13">
        <f>'age-length prop'!BV140</f>
        <v>0.27419354838709675</v>
      </c>
      <c r="AK56" s="16">
        <f t="shared" si="16"/>
        <v>119.618575381835</v>
      </c>
      <c r="AL56" s="16">
        <f t="shared" si="17"/>
        <v>316.63740542250446</v>
      </c>
      <c r="AM56" s="16">
        <f t="shared" si="18"/>
        <v>0</v>
      </c>
      <c r="AN56" s="16">
        <f t="shared" si="19"/>
        <v>0</v>
      </c>
    </row>
    <row r="57" spans="3:40" x14ac:dyDescent="0.25">
      <c r="E57" t="s">
        <v>23508</v>
      </c>
      <c r="F57" s="30">
        <f>I4</f>
        <v>7897.3700008987689</v>
      </c>
      <c r="K57">
        <f>'age-length prop'!C59</f>
        <v>4</v>
      </c>
      <c r="L57">
        <f>'age-length prop'!AV59</f>
        <v>2019</v>
      </c>
      <c r="M57" t="s">
        <v>3162</v>
      </c>
      <c r="N57" t="s">
        <v>3165</v>
      </c>
      <c r="O57" t="str">
        <f>'age-length prop'!AW59</f>
        <v>NPTH</v>
      </c>
      <c r="P57">
        <f>'age-length prop'!AY59</f>
        <v>220273</v>
      </c>
      <c r="Q57" s="16">
        <f>'age-length prop'!BD59</f>
        <v>760.33371201767829</v>
      </c>
      <c r="R57" s="16">
        <f>'age-length prop'!BE59</f>
        <v>473.56764819505594</v>
      </c>
      <c r="S57" s="16">
        <f>'age-length prop'!BF59</f>
        <v>0</v>
      </c>
      <c r="T57" s="16">
        <f t="shared" si="13"/>
        <v>1233.9013602127343</v>
      </c>
      <c r="AF57" t="str">
        <f>'age-length prop'!AW59</f>
        <v>NPTH</v>
      </c>
      <c r="AG57" s="13">
        <f>'age-length prop'!BV59</f>
        <v>5.2631578947368418E-2</v>
      </c>
      <c r="AH57" s="16">
        <f t="shared" si="14"/>
        <v>40.017563790404118</v>
      </c>
      <c r="AI57" s="16">
        <f t="shared" si="15"/>
        <v>720.3161482272742</v>
      </c>
      <c r="AJ57" s="13">
        <f>'age-length prop'!BV141</f>
        <v>0.10169491525423729</v>
      </c>
      <c r="AK57" s="16">
        <f t="shared" si="16"/>
        <v>48.159421850344678</v>
      </c>
      <c r="AL57" s="16">
        <f t="shared" si="17"/>
        <v>425.40822634471124</v>
      </c>
      <c r="AM57" s="16">
        <f t="shared" si="18"/>
        <v>0</v>
      </c>
      <c r="AN57" s="16">
        <f t="shared" si="19"/>
        <v>0</v>
      </c>
    </row>
    <row r="58" spans="3:40" x14ac:dyDescent="0.25">
      <c r="F58" s="16">
        <f>SUM(F56:F57)</f>
        <v>8974.3700008987689</v>
      </c>
      <c r="K58">
        <f>'age-length prop'!C60</f>
        <v>3</v>
      </c>
      <c r="L58">
        <f>'age-length prop'!AV60</f>
        <v>2020</v>
      </c>
      <c r="M58" t="s">
        <v>3162</v>
      </c>
      <c r="N58" t="s">
        <v>3165</v>
      </c>
      <c r="O58" t="str">
        <f>'age-length prop'!AW60</f>
        <v>CFA</v>
      </c>
      <c r="P58">
        <f>'age-length prop'!AY60</f>
        <v>220278</v>
      </c>
      <c r="Q58" s="16">
        <f>'age-length prop'!BD60</f>
        <v>23.099283827449256</v>
      </c>
      <c r="R58" s="16">
        <f>'age-length prop'!BE60</f>
        <v>48.956558223027095</v>
      </c>
      <c r="S58" s="16">
        <f>'age-length prop'!BF60</f>
        <v>0</v>
      </c>
      <c r="T58" s="16">
        <f t="shared" si="13"/>
        <v>72.055842050476343</v>
      </c>
      <c r="AF58" t="str">
        <f>'age-length prop'!AW60</f>
        <v>CFA</v>
      </c>
      <c r="AG58" s="13">
        <f>'age-length prop'!BV60</f>
        <v>0.5</v>
      </c>
      <c r="AH58" s="16">
        <f t="shared" si="14"/>
        <v>11.549641913724628</v>
      </c>
      <c r="AI58" s="16">
        <f t="shared" si="15"/>
        <v>11.549641913724628</v>
      </c>
      <c r="AJ58" s="13">
        <f>'age-length prop'!BV142</f>
        <v>0.6</v>
      </c>
      <c r="AK58" s="16">
        <f t="shared" si="16"/>
        <v>29.373934933816255</v>
      </c>
      <c r="AL58" s="16">
        <f t="shared" si="17"/>
        <v>19.58262328921084</v>
      </c>
      <c r="AM58" s="16">
        <f t="shared" si="18"/>
        <v>0</v>
      </c>
      <c r="AN58" s="16">
        <f t="shared" si="19"/>
        <v>0</v>
      </c>
    </row>
    <row r="59" spans="3:40" x14ac:dyDescent="0.25">
      <c r="K59">
        <f>'age-length prop'!C61</f>
        <v>3</v>
      </c>
      <c r="L59">
        <f>'age-length prop'!AV61</f>
        <v>2020</v>
      </c>
      <c r="M59" t="s">
        <v>3162</v>
      </c>
      <c r="N59" t="s">
        <v>3165</v>
      </c>
      <c r="O59" t="str">
        <f>'age-length prop'!AW61</f>
        <v>LGA</v>
      </c>
      <c r="P59">
        <f>'age-length prop'!AY61</f>
        <v>220279</v>
      </c>
      <c r="Q59" s="16">
        <f>'age-length prop'!BD61</f>
        <v>34.598677090040113</v>
      </c>
      <c r="R59" s="16">
        <f>'age-length prop'!BE61</f>
        <v>46.435419260462709</v>
      </c>
      <c r="S59" s="16">
        <f>'age-length prop'!BF61</f>
        <v>0</v>
      </c>
      <c r="T59" s="16">
        <f t="shared" si="13"/>
        <v>81.034096350502821</v>
      </c>
      <c r="AF59" t="str">
        <f>'age-length prop'!AW61</f>
        <v>LGA</v>
      </c>
      <c r="AG59" s="13">
        <f>'age-length prop'!BV61</f>
        <v>0</v>
      </c>
      <c r="AH59" s="16">
        <f t="shared" si="14"/>
        <v>0</v>
      </c>
      <c r="AI59" s="16">
        <f t="shared" si="15"/>
        <v>34.598677090040113</v>
      </c>
      <c r="AJ59" s="13">
        <f>'age-length prop'!BV143</f>
        <v>0</v>
      </c>
      <c r="AK59" s="16">
        <f t="shared" si="16"/>
        <v>0</v>
      </c>
      <c r="AL59" s="16">
        <f t="shared" si="17"/>
        <v>46.435419260462709</v>
      </c>
      <c r="AM59" s="16">
        <f t="shared" si="18"/>
        <v>0</v>
      </c>
      <c r="AN59" s="16">
        <f t="shared" si="19"/>
        <v>0</v>
      </c>
    </row>
    <row r="60" spans="3:40" x14ac:dyDescent="0.25">
      <c r="K60">
        <f>'age-length prop'!C62</f>
        <v>3</v>
      </c>
      <c r="L60">
        <f>'age-length prop'!AV62</f>
        <v>2020</v>
      </c>
      <c r="M60" t="s">
        <v>3162</v>
      </c>
      <c r="N60" t="s">
        <v>3165</v>
      </c>
      <c r="O60" t="str">
        <f>'age-length prop'!AW62</f>
        <v>NLVA</v>
      </c>
      <c r="P60">
        <f>'age-length prop'!AY62</f>
        <v>220280</v>
      </c>
      <c r="Q60" s="16">
        <f>'age-length prop'!BD62</f>
        <v>23.19978112971679</v>
      </c>
      <c r="R60" s="16">
        <f>'age-length prop'!BE62</f>
        <v>165.1014275194982</v>
      </c>
      <c r="S60" s="16">
        <f>'age-length prop'!BF62</f>
        <v>0</v>
      </c>
      <c r="T60" s="16">
        <f t="shared" si="13"/>
        <v>188.301208649215</v>
      </c>
      <c r="AF60" t="str">
        <f>'age-length prop'!AW62</f>
        <v>NLVA</v>
      </c>
      <c r="AG60" s="13">
        <v>1</v>
      </c>
      <c r="AH60" s="16">
        <f t="shared" si="14"/>
        <v>23.19978112971679</v>
      </c>
      <c r="AI60" s="16">
        <f t="shared" si="15"/>
        <v>0</v>
      </c>
      <c r="AJ60" s="13">
        <f>'age-length prop'!BV144</f>
        <v>0</v>
      </c>
      <c r="AK60" s="16">
        <f t="shared" si="16"/>
        <v>0</v>
      </c>
      <c r="AL60" s="16">
        <f t="shared" si="17"/>
        <v>165.1014275194982</v>
      </c>
      <c r="AM60" s="16">
        <f t="shared" si="18"/>
        <v>0</v>
      </c>
      <c r="AN60" s="16">
        <f t="shared" si="19"/>
        <v>0</v>
      </c>
    </row>
    <row r="61" spans="3:40" x14ac:dyDescent="0.25">
      <c r="K61">
        <f>'age-length prop'!C63</f>
        <v>3</v>
      </c>
      <c r="L61">
        <f>'age-length prop'!AV63</f>
        <v>2020</v>
      </c>
      <c r="M61" t="s">
        <v>3162</v>
      </c>
      <c r="N61" t="s">
        <v>3165</v>
      </c>
      <c r="O61" t="str">
        <f>'age-length prop'!AW63</f>
        <v>NPTH</v>
      </c>
      <c r="P61">
        <f>'age-length prop'!AY63</f>
        <v>220274</v>
      </c>
      <c r="Q61" s="16">
        <f>'age-length prop'!BD63</f>
        <v>25.605054168735812</v>
      </c>
      <c r="R61" s="16">
        <f>'age-length prop'!BE63</f>
        <v>269.53924549256351</v>
      </c>
      <c r="S61" s="16">
        <f>'age-length prop'!BF63</f>
        <v>0</v>
      </c>
      <c r="T61" s="16">
        <f t="shared" si="13"/>
        <v>295.14429966129933</v>
      </c>
      <c r="AF61" t="str">
        <f>'age-length prop'!AW63</f>
        <v>NPTH</v>
      </c>
      <c r="AG61" s="13">
        <v>1</v>
      </c>
      <c r="AH61" s="16">
        <f t="shared" si="14"/>
        <v>25.605054168735812</v>
      </c>
      <c r="AI61" s="16">
        <f t="shared" si="15"/>
        <v>0</v>
      </c>
      <c r="AJ61" s="13">
        <f>'age-length prop'!BV145</f>
        <v>0</v>
      </c>
      <c r="AK61" s="16">
        <f t="shared" si="16"/>
        <v>0</v>
      </c>
      <c r="AL61" s="16">
        <f t="shared" si="17"/>
        <v>269.53924549256351</v>
      </c>
      <c r="AM61" s="16">
        <f t="shared" si="18"/>
        <v>0</v>
      </c>
      <c r="AN61" s="16">
        <f t="shared" si="19"/>
        <v>0</v>
      </c>
    </row>
    <row r="62" spans="3:40" x14ac:dyDescent="0.25">
      <c r="K62">
        <f>'age-length prop'!C64</f>
        <v>2</v>
      </c>
      <c r="L62">
        <f>'age-length prop'!AV64</f>
        <v>2021</v>
      </c>
      <c r="M62" t="s">
        <v>3162</v>
      </c>
      <c r="N62" t="s">
        <v>3165</v>
      </c>
      <c r="O62" t="str">
        <f>'age-length prop'!AW64</f>
        <v>LGA</v>
      </c>
      <c r="P62">
        <f>'age-length prop'!AY64</f>
        <v>220288</v>
      </c>
      <c r="Q62" s="16">
        <f>'age-length prop'!BD64</f>
        <v>0</v>
      </c>
      <c r="R62" s="16">
        <f>'age-length prop'!BE64</f>
        <v>0</v>
      </c>
      <c r="S62" s="16">
        <f>'age-length prop'!BF64</f>
        <v>22.61381456363867</v>
      </c>
      <c r="T62" s="16">
        <f t="shared" si="13"/>
        <v>22.61381456363867</v>
      </c>
      <c r="AF62" t="str">
        <f>'age-length prop'!AW64</f>
        <v>LGA</v>
      </c>
      <c r="AG62" s="13">
        <v>1</v>
      </c>
      <c r="AH62" s="16">
        <f t="shared" si="14"/>
        <v>0</v>
      </c>
      <c r="AI62" s="16">
        <f t="shared" si="15"/>
        <v>0</v>
      </c>
      <c r="AJ62" s="13">
        <f>'age-length prop'!BV146</f>
        <v>0.5</v>
      </c>
      <c r="AK62" s="16">
        <f t="shared" si="16"/>
        <v>0</v>
      </c>
      <c r="AL62" s="16">
        <f t="shared" si="17"/>
        <v>0</v>
      </c>
      <c r="AM62" s="16">
        <f t="shared" si="18"/>
        <v>11.306907281819335</v>
      </c>
      <c r="AN62" s="16">
        <f t="shared" si="19"/>
        <v>11.306907281819335</v>
      </c>
    </row>
    <row r="63" spans="3:40" x14ac:dyDescent="0.25">
      <c r="K63">
        <f>'age-length prop'!C65</f>
        <v>2</v>
      </c>
      <c r="L63">
        <f>'age-length prop'!AV65</f>
        <v>2021</v>
      </c>
      <c r="M63" t="s">
        <v>3162</v>
      </c>
      <c r="N63" t="s">
        <v>3165</v>
      </c>
      <c r="O63" t="str">
        <f>'age-length prop'!AW65</f>
        <v>NLVA</v>
      </c>
      <c r="P63">
        <f>'age-length prop'!AY65</f>
        <v>220286</v>
      </c>
      <c r="Q63" s="16">
        <f>'age-length prop'!BD65</f>
        <v>0</v>
      </c>
      <c r="R63" s="16">
        <f>'age-length prop'!BE65</f>
        <v>0</v>
      </c>
      <c r="S63" s="16">
        <f>'age-length prop'!BF65</f>
        <v>11.306907281819335</v>
      </c>
      <c r="T63" s="16">
        <f t="shared" si="13"/>
        <v>11.306907281819335</v>
      </c>
      <c r="AF63" t="str">
        <f>'age-length prop'!AW65</f>
        <v>NLVA</v>
      </c>
      <c r="AG63" s="13">
        <v>1</v>
      </c>
      <c r="AH63" s="16">
        <f t="shared" si="14"/>
        <v>0</v>
      </c>
      <c r="AI63" s="16">
        <f t="shared" si="15"/>
        <v>0</v>
      </c>
      <c r="AJ63" s="13">
        <f>'age-length prop'!BV147</f>
        <v>0</v>
      </c>
      <c r="AK63" s="16">
        <f t="shared" si="16"/>
        <v>0</v>
      </c>
      <c r="AL63" s="16">
        <f t="shared" si="17"/>
        <v>0</v>
      </c>
      <c r="AM63" s="16">
        <f t="shared" si="18"/>
        <v>0</v>
      </c>
      <c r="AN63" s="16">
        <f t="shared" si="19"/>
        <v>11.306907281819335</v>
      </c>
    </row>
    <row r="64" spans="3:40" x14ac:dyDescent="0.25">
      <c r="K64">
        <f>'age-length prop'!C66</f>
        <v>5</v>
      </c>
      <c r="L64">
        <f>'age-length prop'!AV66</f>
        <v>2018</v>
      </c>
      <c r="M64" t="s">
        <v>3162</v>
      </c>
      <c r="N64" t="s">
        <v>3203</v>
      </c>
      <c r="O64" t="str">
        <f>'age-length prop'!AW66</f>
        <v>UMA</v>
      </c>
      <c r="P64">
        <f>'age-length prop'!AY66</f>
        <v>182580</v>
      </c>
      <c r="Q64" s="16">
        <f>'age-length prop'!BD66</f>
        <v>204.09136087344544</v>
      </c>
      <c r="R64" s="16">
        <f>'age-length prop'!BE66</f>
        <v>47.911365480188202</v>
      </c>
      <c r="S64" s="16">
        <f>'age-length prop'!BF66</f>
        <v>0</v>
      </c>
      <c r="T64" s="16">
        <f t="shared" si="13"/>
        <v>252.00272635363365</v>
      </c>
      <c r="AF64" t="str">
        <f>'age-length prop'!AW66</f>
        <v>UMA</v>
      </c>
      <c r="AG64" s="13">
        <v>1</v>
      </c>
      <c r="AH64" s="16">
        <f t="shared" si="14"/>
        <v>204.09136087344544</v>
      </c>
      <c r="AI64" s="16">
        <f t="shared" si="15"/>
        <v>0</v>
      </c>
      <c r="AJ64" s="13">
        <f>'age-length prop'!BV148</f>
        <v>1</v>
      </c>
      <c r="AK64" s="16">
        <f t="shared" si="16"/>
        <v>47.911365480188202</v>
      </c>
      <c r="AL64" s="16">
        <f t="shared" si="17"/>
        <v>0</v>
      </c>
      <c r="AM64" s="16">
        <f t="shared" si="18"/>
        <v>0</v>
      </c>
      <c r="AN64" s="16">
        <f t="shared" si="19"/>
        <v>0</v>
      </c>
    </row>
    <row r="65" spans="11:40" x14ac:dyDescent="0.25">
      <c r="K65">
        <f>'age-length prop'!C67</f>
        <v>4</v>
      </c>
      <c r="L65">
        <f>'age-length prop'!AV67</f>
        <v>2019</v>
      </c>
      <c r="M65" t="s">
        <v>3162</v>
      </c>
      <c r="N65" t="s">
        <v>3203</v>
      </c>
      <c r="O65" t="str">
        <f>'age-length prop'!AW67</f>
        <v>Klickitat</v>
      </c>
      <c r="P65">
        <f>'age-length prop'!AY67</f>
        <v>0</v>
      </c>
      <c r="Q65" s="16">
        <f>'age-length prop'!BD67</f>
        <v>31.308685534726003</v>
      </c>
      <c r="R65" s="16">
        <f>'age-length prop'!BE67</f>
        <v>15.683575655210099</v>
      </c>
      <c r="S65" s="16">
        <f>'age-length prop'!BF67</f>
        <v>0</v>
      </c>
      <c r="T65" s="16">
        <f t="shared" si="13"/>
        <v>46.992261189936102</v>
      </c>
      <c r="Z65" s="16"/>
      <c r="AF65" t="str">
        <f>'age-length prop'!AW67</f>
        <v>Klickitat</v>
      </c>
      <c r="AG65" s="13">
        <v>0</v>
      </c>
      <c r="AH65" s="16">
        <f t="shared" si="14"/>
        <v>0</v>
      </c>
      <c r="AI65" s="16">
        <f t="shared" si="15"/>
        <v>31.308685534726003</v>
      </c>
      <c r="AJ65" s="13">
        <f>'age-length prop'!BV149</f>
        <v>0</v>
      </c>
      <c r="AK65" s="16">
        <f t="shared" si="16"/>
        <v>0</v>
      </c>
      <c r="AL65" s="16">
        <f t="shared" si="17"/>
        <v>15.683575655210099</v>
      </c>
      <c r="AM65" s="16">
        <f t="shared" si="18"/>
        <v>0</v>
      </c>
      <c r="AN65" s="16">
        <f t="shared" si="19"/>
        <v>0</v>
      </c>
    </row>
    <row r="66" spans="11:40" x14ac:dyDescent="0.25">
      <c r="K66">
        <f>'age-length prop'!C68</f>
        <v>4</v>
      </c>
      <c r="L66">
        <f>'age-length prop'!AV68</f>
        <v>2019</v>
      </c>
      <c r="M66" t="s">
        <v>3162</v>
      </c>
      <c r="N66" t="s">
        <v>3203</v>
      </c>
      <c r="O66" t="str">
        <f>'age-length prop'!AW68</f>
        <v>LWSH</v>
      </c>
      <c r="P66">
        <f>'age-length prop'!AY68</f>
        <v>0</v>
      </c>
      <c r="Q66" s="16">
        <f>'age-length prop'!BD68</f>
        <v>53.157995802385692</v>
      </c>
      <c r="R66" s="16">
        <f>'age-length prop'!BE68</f>
        <v>26.500270015035717</v>
      </c>
      <c r="S66" s="16">
        <f>'age-length prop'!BF68</f>
        <v>0</v>
      </c>
      <c r="T66" s="16">
        <f t="shared" si="13"/>
        <v>79.658265817421409</v>
      </c>
      <c r="AF66" t="str">
        <f>'age-length prop'!AW68</f>
        <v>LWSH</v>
      </c>
      <c r="AG66" s="13">
        <v>0</v>
      </c>
      <c r="AH66" s="16">
        <f t="shared" si="14"/>
        <v>0</v>
      </c>
      <c r="AI66" s="16">
        <f t="shared" si="15"/>
        <v>53.157995802385692</v>
      </c>
      <c r="AJ66" s="13">
        <f>'age-length prop'!BV150</f>
        <v>0.33333333333333331</v>
      </c>
      <c r="AK66" s="16">
        <f t="shared" si="16"/>
        <v>8.8334233383452379</v>
      </c>
      <c r="AL66" s="16">
        <f t="shared" si="17"/>
        <v>17.666846676690479</v>
      </c>
      <c r="AM66" s="16">
        <f t="shared" si="18"/>
        <v>0</v>
      </c>
      <c r="AN66" s="16">
        <f t="shared" si="19"/>
        <v>0</v>
      </c>
    </row>
    <row r="67" spans="11:40" x14ac:dyDescent="0.25">
      <c r="K67">
        <f>'age-length prop'!C69</f>
        <v>4</v>
      </c>
      <c r="L67">
        <f>'age-length prop'!AV69</f>
        <v>2019</v>
      </c>
      <c r="M67" t="s">
        <v>3162</v>
      </c>
      <c r="N67" t="s">
        <v>3203</v>
      </c>
      <c r="O67" t="str">
        <f>'age-length prop'!AW69</f>
        <v>PRH</v>
      </c>
      <c r="P67">
        <f>'age-length prop'!AY69</f>
        <v>0</v>
      </c>
      <c r="Q67" s="16">
        <f>'age-length prop'!BD69</f>
        <v>220.50901035027312</v>
      </c>
      <c r="R67" s="16">
        <f>'age-length prop'!BE69</f>
        <v>363.42771099835829</v>
      </c>
      <c r="S67" s="16">
        <f>'age-length prop'!BF69</f>
        <v>0</v>
      </c>
      <c r="T67" s="16">
        <f t="shared" si="13"/>
        <v>583.93672134863141</v>
      </c>
      <c r="AF67" t="str">
        <f>'age-length prop'!AW69</f>
        <v>PRH</v>
      </c>
      <c r="AG67" s="13">
        <v>0</v>
      </c>
      <c r="AH67" s="16">
        <f t="shared" si="14"/>
        <v>0</v>
      </c>
      <c r="AI67" s="16">
        <f t="shared" si="15"/>
        <v>220.50901035027312</v>
      </c>
      <c r="AJ67" s="13">
        <f>'age-length prop'!BV151</f>
        <v>0.3902439024390244</v>
      </c>
      <c r="AK67" s="16">
        <f t="shared" si="16"/>
        <v>141.82544819448128</v>
      </c>
      <c r="AL67" s="16">
        <f t="shared" si="17"/>
        <v>221.60226280387701</v>
      </c>
      <c r="AM67" s="16">
        <f t="shared" si="18"/>
        <v>0</v>
      </c>
      <c r="AN67" s="16">
        <f t="shared" si="19"/>
        <v>0</v>
      </c>
    </row>
    <row r="68" spans="11:40" x14ac:dyDescent="0.25">
      <c r="K68">
        <f>'age-length prop'!C70</f>
        <v>4</v>
      </c>
      <c r="L68">
        <f>'age-length prop'!AV70</f>
        <v>2019</v>
      </c>
      <c r="M68" t="s">
        <v>3162</v>
      </c>
      <c r="N68" t="s">
        <v>3203</v>
      </c>
      <c r="O68" t="str">
        <f>'age-length prop'!AW70</f>
        <v>Prosser</v>
      </c>
      <c r="P68">
        <f>'age-length prop'!AY70</f>
        <v>0</v>
      </c>
      <c r="Q68" s="16">
        <f>'age-length prop'!BD70</f>
        <v>21.298766349299324</v>
      </c>
      <c r="R68" s="16">
        <f>'age-length prop'!BE70</f>
        <v>0</v>
      </c>
      <c r="S68" s="16">
        <f>'age-length prop'!BF70</f>
        <v>0</v>
      </c>
      <c r="T68" s="16">
        <f t="shared" si="13"/>
        <v>21.298766349299324</v>
      </c>
      <c r="AF68" t="str">
        <f>'age-length prop'!AW70</f>
        <v>Prosser</v>
      </c>
      <c r="AG68" s="13">
        <v>0</v>
      </c>
      <c r="AH68" s="16">
        <f t="shared" si="14"/>
        <v>0</v>
      </c>
      <c r="AI68" s="16">
        <f t="shared" si="15"/>
        <v>21.298766349299324</v>
      </c>
      <c r="AJ68" s="13">
        <f>'age-length prop'!BV152</f>
        <v>0</v>
      </c>
      <c r="AK68" s="16">
        <f t="shared" si="16"/>
        <v>0</v>
      </c>
      <c r="AL68" s="16">
        <f t="shared" si="17"/>
        <v>0</v>
      </c>
      <c r="AM68" s="16">
        <f t="shared" si="18"/>
        <v>0</v>
      </c>
      <c r="AN68" s="16">
        <f t="shared" si="19"/>
        <v>0</v>
      </c>
    </row>
    <row r="69" spans="11:40" x14ac:dyDescent="0.25">
      <c r="K69">
        <f>'age-length prop'!C71</f>
        <v>4</v>
      </c>
      <c r="L69">
        <f>'age-length prop'!AV71</f>
        <v>2019</v>
      </c>
      <c r="M69" t="s">
        <v>3162</v>
      </c>
      <c r="N69" t="s">
        <v>3203</v>
      </c>
      <c r="O69" t="str">
        <f>'age-length prop'!AW71</f>
        <v>RSH</v>
      </c>
      <c r="P69">
        <f>'age-length prop'!AY71</f>
        <v>0</v>
      </c>
      <c r="Q69" s="16">
        <f>'age-length prop'!BD71</f>
        <v>250.94712421606914</v>
      </c>
      <c r="R69" s="16">
        <f>'age-length prop'!BE71</f>
        <v>227.36389065788217</v>
      </c>
      <c r="S69" s="16">
        <f>'age-length prop'!BF71</f>
        <v>0</v>
      </c>
      <c r="T69" s="16">
        <f t="shared" si="13"/>
        <v>478.31101487395131</v>
      </c>
      <c r="AF69" t="str">
        <f>'age-length prop'!AW71</f>
        <v>RSH</v>
      </c>
      <c r="AG69" s="13">
        <v>0</v>
      </c>
      <c r="AH69" s="16">
        <f t="shared" si="14"/>
        <v>0</v>
      </c>
      <c r="AI69" s="16">
        <f t="shared" si="15"/>
        <v>250.94712421606914</v>
      </c>
      <c r="AJ69" s="13">
        <f>'age-length prop'!BV153</f>
        <v>1</v>
      </c>
      <c r="AK69" s="16">
        <f t="shared" si="16"/>
        <v>227.36389065788217</v>
      </c>
      <c r="AL69" s="16">
        <f t="shared" si="17"/>
        <v>0</v>
      </c>
      <c r="AM69" s="16">
        <f t="shared" si="18"/>
        <v>0</v>
      </c>
      <c r="AN69" s="16">
        <f t="shared" si="19"/>
        <v>0</v>
      </c>
    </row>
    <row r="70" spans="11:40" x14ac:dyDescent="0.25">
      <c r="K70">
        <f>'age-length prop'!C72</f>
        <v>4</v>
      </c>
      <c r="L70">
        <f>'age-length prop'!AV72</f>
        <v>2019</v>
      </c>
      <c r="M70" t="s">
        <v>3175</v>
      </c>
      <c r="N70" t="s">
        <v>3203</v>
      </c>
      <c r="O70" t="str">
        <f>'age-length prop'!AW72</f>
        <v>UMA</v>
      </c>
      <c r="P70">
        <f>'age-length prop'!AY72</f>
        <v>0</v>
      </c>
      <c r="Q70" s="16">
        <f>'age-length prop'!BD72</f>
        <v>45.829474912403739</v>
      </c>
      <c r="R70" s="16">
        <f>'age-length prop'!BE72</f>
        <v>22.959926883980081</v>
      </c>
      <c r="S70" s="16">
        <f>'age-length prop'!BF72</f>
        <v>0</v>
      </c>
      <c r="T70" s="16">
        <f t="shared" si="13"/>
        <v>68.789401796383828</v>
      </c>
      <c r="AF70" t="str">
        <f>'age-length prop'!AW72</f>
        <v>UMA</v>
      </c>
      <c r="AG70" s="13">
        <v>0</v>
      </c>
      <c r="AH70" s="16">
        <f t="shared" si="14"/>
        <v>0</v>
      </c>
      <c r="AI70" s="16">
        <f t="shared" si="15"/>
        <v>45.829474912403739</v>
      </c>
      <c r="AJ70" s="13">
        <f>'age-length prop'!BV154</f>
        <v>1</v>
      </c>
      <c r="AK70" s="16">
        <f t="shared" si="16"/>
        <v>22.959926883980081</v>
      </c>
      <c r="AL70" s="16">
        <f t="shared" si="17"/>
        <v>0</v>
      </c>
      <c r="AM70" s="16">
        <f t="shared" si="18"/>
        <v>0</v>
      </c>
      <c r="AN70" s="16">
        <f t="shared" si="19"/>
        <v>0</v>
      </c>
    </row>
    <row r="71" spans="11:40" x14ac:dyDescent="0.25">
      <c r="K71">
        <f>'age-length prop'!C73</f>
        <v>4</v>
      </c>
      <c r="L71">
        <f>'age-length prop'!AV73</f>
        <v>2019</v>
      </c>
      <c r="M71" t="s">
        <v>3175</v>
      </c>
      <c r="N71" t="s">
        <v>3203</v>
      </c>
      <c r="O71" t="str">
        <f>'age-length prop'!AW73</f>
        <v>WellsSu</v>
      </c>
      <c r="P71">
        <f>'age-length prop'!AY73</f>
        <v>0</v>
      </c>
      <c r="Q71" s="16">
        <f>'age-length prop'!BD73</f>
        <v>10.784947691897846</v>
      </c>
      <c r="R71" s="16">
        <f>'age-length prop'!BE73</f>
        <v>1.9141039965070574</v>
      </c>
      <c r="S71" s="16">
        <f>'age-length prop'!BF73</f>
        <v>0</v>
      </c>
      <c r="T71" s="16">
        <f t="shared" ref="T71:T95" si="46">Q71+R71+S71</f>
        <v>12.699051688404904</v>
      </c>
      <c r="AF71" t="str">
        <f>'age-length prop'!AW73</f>
        <v>WellsSu</v>
      </c>
      <c r="AG71" s="13">
        <v>0</v>
      </c>
      <c r="AH71" s="16">
        <f t="shared" ref="AH71:AH75" si="47">Q71*AG71</f>
        <v>0</v>
      </c>
      <c r="AI71" s="16">
        <f t="shared" ref="AI71:AI85" si="48">Q71-AH71</f>
        <v>10.784947691897846</v>
      </c>
      <c r="AJ71" s="13">
        <f>'age-length prop'!BV155</f>
        <v>0</v>
      </c>
      <c r="AK71" s="16">
        <f t="shared" ref="AK71:AK75" si="49">R71*AJ71</f>
        <v>0</v>
      </c>
      <c r="AL71" s="16">
        <f t="shared" ref="AL71:AL85" si="50">R71-AK71</f>
        <v>1.9141039965070574</v>
      </c>
      <c r="AM71" s="16">
        <f t="shared" ref="AM71:AM75" si="51">S71*AJ71</f>
        <v>0</v>
      </c>
      <c r="AN71" s="16">
        <f t="shared" ref="AN71:AN85" si="52">S71-AM71</f>
        <v>0</v>
      </c>
    </row>
    <row r="72" spans="11:40" x14ac:dyDescent="0.25">
      <c r="K72">
        <f>'age-length prop'!C74</f>
        <v>3</v>
      </c>
      <c r="L72">
        <f>'age-length prop'!AV74</f>
        <v>2020</v>
      </c>
      <c r="M72" t="s">
        <v>3175</v>
      </c>
      <c r="N72" t="s">
        <v>3203</v>
      </c>
      <c r="O72" t="str">
        <f>'age-length prop'!AW74</f>
        <v>LWSH</v>
      </c>
      <c r="P72">
        <f>'age-length prop'!AY74</f>
        <v>0</v>
      </c>
      <c r="Q72" s="16">
        <f>'age-length prop'!BD74</f>
        <v>0</v>
      </c>
      <c r="R72" s="16">
        <f>'age-length prop'!BE74</f>
        <v>53.322857169080422</v>
      </c>
      <c r="S72" s="16">
        <f>'age-length prop'!BF74</f>
        <v>24.898742569996156</v>
      </c>
      <c r="T72" s="16">
        <f t="shared" si="46"/>
        <v>78.221599739076581</v>
      </c>
      <c r="AF72" t="str">
        <f>'age-length prop'!AW74</f>
        <v>LWSH</v>
      </c>
      <c r="AG72" s="13">
        <v>0</v>
      </c>
      <c r="AH72" s="16">
        <f t="shared" si="47"/>
        <v>0</v>
      </c>
      <c r="AI72" s="16">
        <f t="shared" si="48"/>
        <v>0</v>
      </c>
      <c r="AJ72" s="13">
        <f>'age-length prop'!BV156</f>
        <v>1</v>
      </c>
      <c r="AK72" s="16">
        <f t="shared" si="49"/>
        <v>53.322857169080422</v>
      </c>
      <c r="AL72" s="16">
        <f t="shared" si="50"/>
        <v>0</v>
      </c>
      <c r="AM72" s="16">
        <f t="shared" si="51"/>
        <v>24.898742569996156</v>
      </c>
      <c r="AN72" s="16">
        <f t="shared" si="52"/>
        <v>0</v>
      </c>
    </row>
    <row r="73" spans="11:40" x14ac:dyDescent="0.25">
      <c r="K73">
        <f>'age-length prop'!C75</f>
        <v>3</v>
      </c>
      <c r="L73">
        <f>'age-length prop'!AV75</f>
        <v>2020</v>
      </c>
      <c r="M73" t="s">
        <v>3175</v>
      </c>
      <c r="N73" t="s">
        <v>3203</v>
      </c>
      <c r="O73" t="str">
        <f>'age-length prop'!AW75</f>
        <v>UMA</v>
      </c>
      <c r="P73">
        <f>'age-length prop'!AY75</f>
        <v>0</v>
      </c>
      <c r="Q73" s="16">
        <f>'age-length prop'!BD75</f>
        <v>0</v>
      </c>
      <c r="R73" s="16">
        <f>'age-length prop'!BE75</f>
        <v>77.221010016814915</v>
      </c>
      <c r="S73" s="16">
        <f>'age-length prop'!BF75</f>
        <v>0</v>
      </c>
      <c r="T73" s="16">
        <f t="shared" si="46"/>
        <v>77.221010016814915</v>
      </c>
      <c r="AF73" t="str">
        <f>'age-length prop'!AW75</f>
        <v>UMA</v>
      </c>
      <c r="AG73" s="13">
        <v>0</v>
      </c>
      <c r="AH73" s="16">
        <f>Q73*AG73</f>
        <v>0</v>
      </c>
      <c r="AI73" s="16">
        <f t="shared" si="48"/>
        <v>0</v>
      </c>
      <c r="AJ73" s="13">
        <f>'age-length prop'!BV157</f>
        <v>1</v>
      </c>
      <c r="AK73" s="16">
        <f t="shared" si="49"/>
        <v>77.221010016814915</v>
      </c>
      <c r="AL73" s="16">
        <f t="shared" si="50"/>
        <v>0</v>
      </c>
      <c r="AM73" s="16">
        <f t="shared" si="51"/>
        <v>0</v>
      </c>
      <c r="AN73" s="16">
        <f t="shared" si="52"/>
        <v>0</v>
      </c>
    </row>
    <row r="74" spans="11:40" x14ac:dyDescent="0.25">
      <c r="K74">
        <f>'age-length prop'!C76</f>
        <v>2</v>
      </c>
      <c r="L74">
        <f>'age-length prop'!AV76</f>
        <v>2021</v>
      </c>
      <c r="M74" t="s">
        <v>3175</v>
      </c>
      <c r="N74" t="s">
        <v>3203</v>
      </c>
      <c r="O74" t="str">
        <f>'age-length prop'!AW76</f>
        <v>RSH</v>
      </c>
      <c r="P74">
        <f>'age-length prop'!AY76</f>
        <v>0</v>
      </c>
      <c r="Q74" s="16">
        <f>'age-length prop'!BD76</f>
        <v>0</v>
      </c>
      <c r="R74" s="16">
        <f>'age-length prop'!BE76</f>
        <v>0</v>
      </c>
      <c r="S74" s="16">
        <f>'age-length prop'!BF76</f>
        <v>14.578358607946043</v>
      </c>
      <c r="T74" s="16">
        <f t="shared" si="46"/>
        <v>14.578358607946043</v>
      </c>
      <c r="AF74" t="str">
        <f>'age-length prop'!AW76</f>
        <v>RSH</v>
      </c>
      <c r="AG74" s="13">
        <v>0</v>
      </c>
      <c r="AH74" s="16">
        <f t="shared" si="47"/>
        <v>0</v>
      </c>
      <c r="AI74" s="16">
        <f t="shared" si="48"/>
        <v>0</v>
      </c>
      <c r="AJ74" s="13">
        <f>'age-length prop'!BV158</f>
        <v>1</v>
      </c>
      <c r="AK74" s="16">
        <f t="shared" si="49"/>
        <v>0</v>
      </c>
      <c r="AL74" s="16">
        <f t="shared" si="50"/>
        <v>0</v>
      </c>
      <c r="AM74" s="16">
        <f t="shared" si="51"/>
        <v>14.578358607946043</v>
      </c>
      <c r="AN74" s="16">
        <f t="shared" si="52"/>
        <v>0</v>
      </c>
    </row>
    <row r="75" spans="11:40" x14ac:dyDescent="0.25">
      <c r="K75">
        <f>'age-length prop'!C77</f>
        <v>2</v>
      </c>
      <c r="L75">
        <f>'age-length prop'!AV77</f>
        <v>2021</v>
      </c>
      <c r="M75" t="s">
        <v>3175</v>
      </c>
      <c r="N75" t="s">
        <v>3203</v>
      </c>
      <c r="O75" t="str">
        <f>'age-length prop'!AW77</f>
        <v>UMA</v>
      </c>
      <c r="P75">
        <f>'age-length prop'!AY77</f>
        <v>0</v>
      </c>
      <c r="Q75" s="16">
        <f>'age-length prop'!BD77</f>
        <v>0</v>
      </c>
      <c r="R75" s="16">
        <f>'age-length prop'!BE77</f>
        <v>14.383414902630516</v>
      </c>
      <c r="S75" s="16">
        <f>'age-length prop'!BF77</f>
        <v>0</v>
      </c>
      <c r="T75" s="16">
        <f t="shared" si="46"/>
        <v>14.383414902630516</v>
      </c>
      <c r="AF75" t="str">
        <f>'age-length prop'!AW77</f>
        <v>UMA</v>
      </c>
      <c r="AG75" s="13">
        <v>0</v>
      </c>
      <c r="AH75" s="16">
        <f t="shared" si="47"/>
        <v>0</v>
      </c>
      <c r="AI75" s="16">
        <f t="shared" si="48"/>
        <v>0</v>
      </c>
      <c r="AJ75" s="13">
        <f>'age-length prop'!BV159</f>
        <v>1</v>
      </c>
      <c r="AK75" s="16">
        <f t="shared" si="49"/>
        <v>14.383414902630516</v>
      </c>
      <c r="AL75" s="16">
        <f t="shared" si="50"/>
        <v>0</v>
      </c>
      <c r="AM75" s="16">
        <f t="shared" si="51"/>
        <v>0</v>
      </c>
      <c r="AN75" s="16">
        <f t="shared" si="52"/>
        <v>0</v>
      </c>
    </row>
    <row r="76" spans="11:40" x14ac:dyDescent="0.25">
      <c r="K76">
        <v>2</v>
      </c>
      <c r="L76">
        <f>'Individual Data'!$S$3-'final totals'!K76</f>
        <v>2021</v>
      </c>
      <c r="M76" t="s">
        <v>3162</v>
      </c>
      <c r="N76" t="s">
        <v>3165</v>
      </c>
      <c r="O76" t="s">
        <v>23505</v>
      </c>
      <c r="Q76" s="153">
        <f>'age-length nat &amp; Unk AD'!BG40</f>
        <v>0</v>
      </c>
      <c r="R76" s="153">
        <f>'age-length nat &amp; Unk AD'!BH40</f>
        <v>1.0418783851632691</v>
      </c>
      <c r="S76" s="153">
        <f>'age-length nat &amp; Unk AD'!BI40</f>
        <v>7.7479658428240175</v>
      </c>
      <c r="T76" s="16">
        <f t="shared" si="46"/>
        <v>8.7898442279872864</v>
      </c>
      <c r="AF76" t="s">
        <v>23494</v>
      </c>
      <c r="AG76" s="13">
        <v>1</v>
      </c>
      <c r="AH76" s="16">
        <f>Q76*AG76</f>
        <v>0</v>
      </c>
      <c r="AI76" s="16">
        <f t="shared" si="48"/>
        <v>0</v>
      </c>
      <c r="AJ76" s="13">
        <v>1</v>
      </c>
      <c r="AK76" s="16">
        <f>R76</f>
        <v>1.0418783851632691</v>
      </c>
      <c r="AL76" s="16">
        <f t="shared" si="50"/>
        <v>0</v>
      </c>
      <c r="AM76" s="16">
        <f>S76</f>
        <v>7.7479658428240175</v>
      </c>
      <c r="AN76" s="16">
        <f t="shared" si="52"/>
        <v>0</v>
      </c>
    </row>
    <row r="77" spans="11:40" x14ac:dyDescent="0.25">
      <c r="K77">
        <v>3</v>
      </c>
      <c r="L77">
        <f>'Individual Data'!$S$3-'final totals'!K77</f>
        <v>2020</v>
      </c>
      <c r="M77" t="s">
        <v>3162</v>
      </c>
      <c r="N77" t="s">
        <v>3165</v>
      </c>
      <c r="O77" t="s">
        <v>23505</v>
      </c>
      <c r="Q77" s="153">
        <f>'age-length nat &amp; Unk AD'!BG41</f>
        <v>8.0245952770575588</v>
      </c>
      <c r="R77" s="153">
        <f>'age-length nat &amp; Unk AD'!BH41</f>
        <v>46.916208865337481</v>
      </c>
      <c r="S77" s="153">
        <f>'age-length nat &amp; Unk AD'!BI41</f>
        <v>0.78584939624909778</v>
      </c>
      <c r="T77" s="16">
        <f t="shared" si="46"/>
        <v>55.726653538644136</v>
      </c>
      <c r="AF77" t="s">
        <v>23495</v>
      </c>
      <c r="AG77" s="13">
        <v>1</v>
      </c>
      <c r="AH77" s="16">
        <f t="shared" ref="AH77:AH85" si="53">Q77*AG77</f>
        <v>8.0245952770575588</v>
      </c>
      <c r="AI77" s="16">
        <f t="shared" si="48"/>
        <v>0</v>
      </c>
      <c r="AJ77" s="13">
        <v>1</v>
      </c>
      <c r="AK77" s="16">
        <f t="shared" ref="AK77:AK85" si="54">R77</f>
        <v>46.916208865337481</v>
      </c>
      <c r="AL77" s="16">
        <f t="shared" si="50"/>
        <v>0</v>
      </c>
      <c r="AM77" s="16">
        <f t="shared" ref="AM77:AM85" si="55">S77</f>
        <v>0.78584939624909778</v>
      </c>
      <c r="AN77" s="16">
        <f t="shared" si="52"/>
        <v>0</v>
      </c>
    </row>
    <row r="78" spans="11:40" x14ac:dyDescent="0.25">
      <c r="K78">
        <v>4</v>
      </c>
      <c r="L78">
        <f>'Individual Data'!$S$3-'final totals'!K78</f>
        <v>2019</v>
      </c>
      <c r="M78" t="s">
        <v>3162</v>
      </c>
      <c r="N78" t="s">
        <v>3165</v>
      </c>
      <c r="O78" t="s">
        <v>23505</v>
      </c>
      <c r="Q78" s="153">
        <f>'age-length nat &amp; Unk AD'!BG42</f>
        <v>86.407020587779499</v>
      </c>
      <c r="R78" s="153">
        <f>'age-length nat &amp; Unk AD'!BH42</f>
        <v>-12.380583678819587</v>
      </c>
      <c r="S78" s="153">
        <f>'age-length nat &amp; Unk AD'!BI42</f>
        <v>0</v>
      </c>
      <c r="T78" s="16">
        <f t="shared" si="46"/>
        <v>74.026436908959909</v>
      </c>
      <c r="AF78" t="s">
        <v>23496</v>
      </c>
      <c r="AG78" s="13">
        <v>1</v>
      </c>
      <c r="AH78" s="16">
        <f t="shared" si="53"/>
        <v>86.407020587779499</v>
      </c>
      <c r="AI78" s="16">
        <f t="shared" si="48"/>
        <v>0</v>
      </c>
      <c r="AJ78" s="13">
        <v>1</v>
      </c>
      <c r="AK78" s="16">
        <f t="shared" si="54"/>
        <v>-12.380583678819587</v>
      </c>
      <c r="AL78" s="16">
        <f t="shared" si="50"/>
        <v>0</v>
      </c>
      <c r="AM78" s="16">
        <f t="shared" si="55"/>
        <v>0</v>
      </c>
      <c r="AN78" s="16">
        <f t="shared" si="52"/>
        <v>0</v>
      </c>
    </row>
    <row r="79" spans="11:40" x14ac:dyDescent="0.25">
      <c r="K79">
        <v>5</v>
      </c>
      <c r="L79">
        <f>'Individual Data'!$S$3-'final totals'!K79</f>
        <v>2018</v>
      </c>
      <c r="M79" t="s">
        <v>3162</v>
      </c>
      <c r="N79" t="s">
        <v>3165</v>
      </c>
      <c r="O79" t="s">
        <v>23505</v>
      </c>
      <c r="Q79" s="153">
        <f>'age-length nat &amp; Unk AD'!BG43</f>
        <v>12.750681150504359</v>
      </c>
      <c r="R79" s="153">
        <f>'age-length nat &amp; Unk AD'!BH43</f>
        <v>-3.0456557425168258</v>
      </c>
      <c r="S79" s="153">
        <f>'age-length nat &amp; Unk AD'!BI43</f>
        <v>0</v>
      </c>
      <c r="T79" s="16">
        <f t="shared" si="46"/>
        <v>9.7050254079875344</v>
      </c>
      <c r="AF79" t="s">
        <v>23497</v>
      </c>
      <c r="AG79" s="13">
        <v>1</v>
      </c>
      <c r="AH79" s="16">
        <f t="shared" si="53"/>
        <v>12.750681150504359</v>
      </c>
      <c r="AI79" s="16">
        <f>Q79-AH79</f>
        <v>0</v>
      </c>
      <c r="AJ79" s="13">
        <v>1</v>
      </c>
      <c r="AK79" s="16">
        <f t="shared" si="54"/>
        <v>-3.0456557425168258</v>
      </c>
      <c r="AL79" s="16">
        <f t="shared" si="50"/>
        <v>0</v>
      </c>
      <c r="AM79" s="16">
        <f t="shared" si="55"/>
        <v>0</v>
      </c>
      <c r="AN79" s="16">
        <f t="shared" si="52"/>
        <v>0</v>
      </c>
    </row>
    <row r="80" spans="11:40" x14ac:dyDescent="0.25">
      <c r="K80">
        <v>6</v>
      </c>
      <c r="L80">
        <f>'Individual Data'!$S$3-'final totals'!K80</f>
        <v>2017</v>
      </c>
      <c r="M80" t="s">
        <v>3162</v>
      </c>
      <c r="N80" t="s">
        <v>3165</v>
      </c>
      <c r="O80" t="s">
        <v>23505</v>
      </c>
      <c r="Q80" s="153">
        <f>'age-length nat &amp; Unk AD'!BG44</f>
        <v>0</v>
      </c>
      <c r="R80" s="153">
        <f>'age-length nat &amp; Unk AD'!BH44</f>
        <v>0</v>
      </c>
      <c r="S80" s="153">
        <f>'age-length nat &amp; Unk AD'!BI44</f>
        <v>0</v>
      </c>
      <c r="T80" s="16">
        <f t="shared" si="46"/>
        <v>0</v>
      </c>
      <c r="AF80" t="s">
        <v>23498</v>
      </c>
      <c r="AG80" s="13">
        <v>1</v>
      </c>
      <c r="AH80" s="16">
        <f t="shared" si="53"/>
        <v>0</v>
      </c>
      <c r="AI80" s="16">
        <f t="shared" si="48"/>
        <v>0</v>
      </c>
      <c r="AJ80" s="13">
        <v>1</v>
      </c>
      <c r="AK80" s="16">
        <f t="shared" si="54"/>
        <v>0</v>
      </c>
      <c r="AL80" s="16">
        <f t="shared" si="50"/>
        <v>0</v>
      </c>
      <c r="AM80" s="16">
        <f t="shared" si="55"/>
        <v>0</v>
      </c>
      <c r="AN80" s="16">
        <f t="shared" si="52"/>
        <v>0</v>
      </c>
    </row>
    <row r="81" spans="11:40" x14ac:dyDescent="0.25">
      <c r="K81">
        <v>2</v>
      </c>
      <c r="L81">
        <f>'Individual Data'!$S$3-'final totals'!K81</f>
        <v>2021</v>
      </c>
      <c r="M81" t="s">
        <v>3175</v>
      </c>
      <c r="N81" t="s">
        <v>3165</v>
      </c>
      <c r="O81" t="s">
        <v>23505</v>
      </c>
      <c r="Q81" s="153">
        <f>'age-length nat &amp; Unk AD'!BG45</f>
        <v>0</v>
      </c>
      <c r="R81" s="153">
        <f>'age-length nat &amp; Unk AD'!BH45</f>
        <v>0</v>
      </c>
      <c r="S81" s="153">
        <f>'age-length nat &amp; Unk AD'!BI45</f>
        <v>1.3432201986872547</v>
      </c>
      <c r="T81" s="16">
        <f t="shared" si="46"/>
        <v>1.3432201986872547</v>
      </c>
      <c r="AF81" t="s">
        <v>23499</v>
      </c>
      <c r="AG81" s="13">
        <v>1</v>
      </c>
      <c r="AH81" s="16">
        <f t="shared" si="53"/>
        <v>0</v>
      </c>
      <c r="AI81" s="16">
        <f t="shared" si="48"/>
        <v>0</v>
      </c>
      <c r="AJ81" s="13">
        <v>1</v>
      </c>
      <c r="AK81" s="16">
        <f t="shared" si="54"/>
        <v>0</v>
      </c>
      <c r="AL81" s="16">
        <f t="shared" si="50"/>
        <v>0</v>
      </c>
      <c r="AM81" s="16">
        <f t="shared" si="55"/>
        <v>1.3432201986872547</v>
      </c>
      <c r="AN81" s="16">
        <f t="shared" si="52"/>
        <v>0</v>
      </c>
    </row>
    <row r="82" spans="11:40" x14ac:dyDescent="0.25">
      <c r="K82">
        <v>3</v>
      </c>
      <c r="L82">
        <f>'Individual Data'!$S$3-'final totals'!K82</f>
        <v>2020</v>
      </c>
      <c r="M82" t="s">
        <v>3175</v>
      </c>
      <c r="N82" t="s">
        <v>3165</v>
      </c>
      <c r="O82" t="s">
        <v>23505</v>
      </c>
      <c r="Q82" s="153">
        <f>'age-length nat &amp; Unk AD'!BG46</f>
        <v>1.0728866447127328</v>
      </c>
      <c r="R82" s="153">
        <f>'age-length nat &amp; Unk AD'!BH46</f>
        <v>2.5460418890515166</v>
      </c>
      <c r="S82" s="153">
        <f>'age-length nat &amp; Unk AD'!BI46</f>
        <v>0.85278432817477778</v>
      </c>
      <c r="T82" s="16">
        <f t="shared" si="46"/>
        <v>4.471712861939027</v>
      </c>
      <c r="AF82" t="s">
        <v>23500</v>
      </c>
      <c r="AG82" s="13">
        <v>1</v>
      </c>
      <c r="AH82" s="16">
        <f t="shared" si="53"/>
        <v>1.0728866447127328</v>
      </c>
      <c r="AI82" s="16">
        <f t="shared" si="48"/>
        <v>0</v>
      </c>
      <c r="AJ82" s="13">
        <v>1</v>
      </c>
      <c r="AK82" s="16">
        <f t="shared" si="54"/>
        <v>2.5460418890515166</v>
      </c>
      <c r="AL82" s="16">
        <f t="shared" si="50"/>
        <v>0</v>
      </c>
      <c r="AM82" s="16">
        <f t="shared" si="55"/>
        <v>0.85278432817477778</v>
      </c>
      <c r="AN82" s="16">
        <f t="shared" si="52"/>
        <v>0</v>
      </c>
    </row>
    <row r="83" spans="11:40" x14ac:dyDescent="0.25">
      <c r="K83">
        <v>4</v>
      </c>
      <c r="L83">
        <f>'Individual Data'!$S$3-'final totals'!K83</f>
        <v>2019</v>
      </c>
      <c r="M83" t="s">
        <v>3175</v>
      </c>
      <c r="N83" t="s">
        <v>3165</v>
      </c>
      <c r="O83" t="s">
        <v>23505</v>
      </c>
      <c r="Q83" s="153">
        <f>'age-length nat &amp; Unk AD'!BG47</f>
        <v>22.698645203564517</v>
      </c>
      <c r="R83" s="153">
        <f>'age-length nat &amp; Unk AD'!BH47</f>
        <v>15.08548078946831</v>
      </c>
      <c r="S83" s="153">
        <f>'age-length nat &amp; Unk AD'!BI47</f>
        <v>0.26194979874969926</v>
      </c>
      <c r="T83" s="16">
        <f t="shared" si="46"/>
        <v>38.046075791782528</v>
      </c>
      <c r="AF83" t="s">
        <v>23501</v>
      </c>
      <c r="AG83" s="13">
        <v>1</v>
      </c>
      <c r="AH83" s="16">
        <f t="shared" si="53"/>
        <v>22.698645203564517</v>
      </c>
      <c r="AI83" s="16">
        <f t="shared" si="48"/>
        <v>0</v>
      </c>
      <c r="AJ83" s="13">
        <v>1</v>
      </c>
      <c r="AK83" s="16">
        <f t="shared" si="54"/>
        <v>15.08548078946831</v>
      </c>
      <c r="AL83" s="16">
        <f t="shared" si="50"/>
        <v>0</v>
      </c>
      <c r="AM83" s="16">
        <f t="shared" si="55"/>
        <v>0.26194979874969926</v>
      </c>
      <c r="AN83" s="16">
        <f t="shared" si="52"/>
        <v>0</v>
      </c>
    </row>
    <row r="84" spans="11:40" x14ac:dyDescent="0.25">
      <c r="K84">
        <v>5</v>
      </c>
      <c r="L84">
        <f>'Individual Data'!$S$3-'final totals'!K84</f>
        <v>2018</v>
      </c>
      <c r="M84" t="s">
        <v>3175</v>
      </c>
      <c r="N84" t="s">
        <v>3165</v>
      </c>
      <c r="O84" t="s">
        <v>23505</v>
      </c>
      <c r="Q84" s="153">
        <f>'age-length nat &amp; Unk AD'!BG48</f>
        <v>13.462351280361894</v>
      </c>
      <c r="R84" s="153">
        <f>'age-length nat &amp; Unk AD'!BH48</f>
        <v>0.73745971284875056</v>
      </c>
      <c r="S84" s="153">
        <f>'age-length nat &amp; Unk AD'!BI48</f>
        <v>0</v>
      </c>
      <c r="T84" s="16">
        <f t="shared" si="46"/>
        <v>14.199810993210644</v>
      </c>
      <c r="AF84" t="s">
        <v>23502</v>
      </c>
      <c r="AG84" s="13">
        <v>1</v>
      </c>
      <c r="AH84" s="16">
        <f t="shared" si="53"/>
        <v>13.462351280361894</v>
      </c>
      <c r="AI84" s="16">
        <f t="shared" si="48"/>
        <v>0</v>
      </c>
      <c r="AJ84" s="13">
        <v>1</v>
      </c>
      <c r="AK84" s="16">
        <f t="shared" si="54"/>
        <v>0.73745971284875056</v>
      </c>
      <c r="AL84" s="16">
        <f t="shared" si="50"/>
        <v>0</v>
      </c>
      <c r="AM84" s="16">
        <f t="shared" si="55"/>
        <v>0</v>
      </c>
      <c r="AN84" s="16">
        <f t="shared" si="52"/>
        <v>0</v>
      </c>
    </row>
    <row r="85" spans="11:40" x14ac:dyDescent="0.25">
      <c r="K85">
        <v>6</v>
      </c>
      <c r="L85">
        <f>'Individual Data'!$S$3-'final totals'!K85</f>
        <v>2017</v>
      </c>
      <c r="M85" t="s">
        <v>3175</v>
      </c>
      <c r="N85" t="s">
        <v>3165</v>
      </c>
      <c r="O85" t="s">
        <v>23505</v>
      </c>
      <c r="Q85" s="153">
        <f>'age-length nat &amp; Unk AD'!BG49</f>
        <v>0</v>
      </c>
      <c r="R85" s="153">
        <f>'age-length nat &amp; Unk AD'!BH49</f>
        <v>0</v>
      </c>
      <c r="S85" s="153">
        <f>'age-length nat &amp; Unk AD'!BI49</f>
        <v>0</v>
      </c>
      <c r="T85" s="16">
        <f t="shared" si="46"/>
        <v>0</v>
      </c>
      <c r="AF85" t="s">
        <v>23503</v>
      </c>
      <c r="AG85" s="13">
        <v>1</v>
      </c>
      <c r="AH85" s="16">
        <f t="shared" si="53"/>
        <v>0</v>
      </c>
      <c r="AI85" s="16">
        <f t="shared" si="48"/>
        <v>0</v>
      </c>
      <c r="AJ85" s="13">
        <v>1</v>
      </c>
      <c r="AK85" s="16">
        <f t="shared" si="54"/>
        <v>0</v>
      </c>
      <c r="AL85" s="16">
        <f t="shared" si="50"/>
        <v>0</v>
      </c>
      <c r="AM85" s="16">
        <f t="shared" si="55"/>
        <v>0</v>
      </c>
      <c r="AN85" s="16">
        <f t="shared" si="52"/>
        <v>0</v>
      </c>
    </row>
    <row r="86" spans="11:40" x14ac:dyDescent="0.25">
      <c r="K86">
        <v>2</v>
      </c>
      <c r="L86">
        <f>'Individual Data'!$S$3-'final totals'!K86</f>
        <v>2021</v>
      </c>
      <c r="M86" t="s">
        <v>3162</v>
      </c>
      <c r="N86" t="s">
        <v>3336</v>
      </c>
      <c r="O86" t="s">
        <v>3336</v>
      </c>
      <c r="Q86" s="16">
        <f>'age-length nat &amp; Unk AD'!BG6</f>
        <v>0</v>
      </c>
      <c r="R86" s="16">
        <f>'age-length nat &amp; Unk AD'!BH6</f>
        <v>78.079880687354475</v>
      </c>
      <c r="S86" s="16">
        <f>'age-length nat &amp; Unk AD'!BI6</f>
        <v>215.49391506006481</v>
      </c>
      <c r="T86" s="16">
        <f t="shared" si="46"/>
        <v>293.5737957474193</v>
      </c>
      <c r="AF86" t="str">
        <f>V21</f>
        <v>Wild Sub age 2</v>
      </c>
      <c r="AG86" s="13">
        <v>0</v>
      </c>
      <c r="AH86" s="16">
        <f t="shared" ref="AH86:AH95" si="56">W21*AG86</f>
        <v>0</v>
      </c>
      <c r="AI86" s="16">
        <f t="shared" ref="AI86:AI95" si="57">W21-AH86</f>
        <v>0</v>
      </c>
      <c r="AJ86" s="13">
        <v>0</v>
      </c>
      <c r="AK86" s="16">
        <f t="shared" ref="AK86:AK95" si="58">X21*AJ86</f>
        <v>0</v>
      </c>
      <c r="AL86" s="16">
        <f t="shared" ref="AL86:AL95" si="59">X21-AK86</f>
        <v>78.079880687354475</v>
      </c>
      <c r="AM86" s="16">
        <f t="shared" ref="AM86:AM95" si="60">Y21*AJ86</f>
        <v>0</v>
      </c>
      <c r="AN86" s="16">
        <f t="shared" ref="AN86:AN95" si="61">Y21-AM86</f>
        <v>215.49391506006481</v>
      </c>
    </row>
    <row r="87" spans="11:40" x14ac:dyDescent="0.25">
      <c r="K87">
        <v>3</v>
      </c>
      <c r="L87">
        <f>'Individual Data'!$S$3-'final totals'!K87</f>
        <v>2020</v>
      </c>
      <c r="M87" t="s">
        <v>3162</v>
      </c>
      <c r="N87" t="s">
        <v>3336</v>
      </c>
      <c r="O87" t="s">
        <v>3336</v>
      </c>
      <c r="Q87" s="16">
        <f>'age-length nat &amp; Unk AD'!BG7</f>
        <v>138.29982948428653</v>
      </c>
      <c r="R87" s="16">
        <f>'age-length nat &amp; Unk AD'!BH7</f>
        <v>1002.1412891392146</v>
      </c>
      <c r="S87" s="16">
        <f>'age-length nat &amp; Unk AD'!BI7</f>
        <v>107.41069454539539</v>
      </c>
      <c r="T87" s="16">
        <f t="shared" si="46"/>
        <v>1247.8518131688966</v>
      </c>
      <c r="AF87" t="str">
        <f t="shared" ref="AF87:AF95" si="62">V22</f>
        <v>Wild Sub age 3</v>
      </c>
      <c r="AG87" s="13">
        <v>0</v>
      </c>
      <c r="AH87" s="16">
        <f t="shared" si="56"/>
        <v>0</v>
      </c>
      <c r="AI87" s="16">
        <f t="shared" si="57"/>
        <v>138.29982948428653</v>
      </c>
      <c r="AJ87" s="13">
        <v>0</v>
      </c>
      <c r="AK87" s="16">
        <f t="shared" si="58"/>
        <v>0</v>
      </c>
      <c r="AL87" s="16">
        <f t="shared" si="59"/>
        <v>1002.1412891392146</v>
      </c>
      <c r="AM87" s="16">
        <f t="shared" si="60"/>
        <v>0</v>
      </c>
      <c r="AN87" s="16">
        <f t="shared" si="61"/>
        <v>107.41069454539539</v>
      </c>
    </row>
    <row r="88" spans="11:40" x14ac:dyDescent="0.25">
      <c r="K88">
        <v>4</v>
      </c>
      <c r="L88">
        <f>'Individual Data'!$S$3-'final totals'!K88</f>
        <v>2019</v>
      </c>
      <c r="M88" t="s">
        <v>3162</v>
      </c>
      <c r="N88" t="s">
        <v>3336</v>
      </c>
      <c r="O88" t="s">
        <v>3336</v>
      </c>
      <c r="Q88" s="16">
        <f>'age-length nat &amp; Unk AD'!BG8</f>
        <v>2707.3349380606064</v>
      </c>
      <c r="R88" s="16">
        <f>'age-length nat &amp; Unk AD'!BH8</f>
        <v>2583.6613622460955</v>
      </c>
      <c r="S88" s="16">
        <f>'age-length nat &amp; Unk AD'!BI8</f>
        <v>12.284934990313433</v>
      </c>
      <c r="T88" s="16">
        <f t="shared" si="46"/>
        <v>5303.2812352970159</v>
      </c>
      <c r="AF88" t="str">
        <f t="shared" si="62"/>
        <v>Wild Sub age 4</v>
      </c>
      <c r="AG88" s="13">
        <v>0</v>
      </c>
      <c r="AH88" s="16">
        <f t="shared" si="56"/>
        <v>0</v>
      </c>
      <c r="AI88" s="16">
        <f t="shared" si="57"/>
        <v>2707.3349380606064</v>
      </c>
      <c r="AJ88" s="13">
        <v>0</v>
      </c>
      <c r="AK88" s="16">
        <f t="shared" si="58"/>
        <v>0</v>
      </c>
      <c r="AL88" s="16">
        <f t="shared" si="59"/>
        <v>2583.6613622460955</v>
      </c>
      <c r="AM88" s="16">
        <f t="shared" si="60"/>
        <v>0</v>
      </c>
      <c r="AN88" s="16">
        <f t="shared" si="61"/>
        <v>12.284934990313433</v>
      </c>
    </row>
    <row r="89" spans="11:40" x14ac:dyDescent="0.25">
      <c r="K89">
        <v>5</v>
      </c>
      <c r="L89">
        <f>'Individual Data'!$S$3-'final totals'!K89</f>
        <v>2018</v>
      </c>
      <c r="M89" t="s">
        <v>3162</v>
      </c>
      <c r="N89" t="s">
        <v>3336</v>
      </c>
      <c r="O89" t="s">
        <v>3336</v>
      </c>
      <c r="Q89" s="16">
        <f>'age-length nat &amp; Unk AD'!BG9</f>
        <v>297.56361376026496</v>
      </c>
      <c r="R89" s="16">
        <f>'age-length nat &amp; Unk AD'!BH9</f>
        <v>108.15004587022855</v>
      </c>
      <c r="S89" s="16">
        <f>'age-length nat &amp; Unk AD'!BI9</f>
        <v>0</v>
      </c>
      <c r="T89" s="16">
        <f t="shared" si="46"/>
        <v>405.71365963049351</v>
      </c>
      <c r="AF89" t="str">
        <f t="shared" si="62"/>
        <v>Wild Sub age 5</v>
      </c>
      <c r="AG89" s="13">
        <v>0</v>
      </c>
      <c r="AH89" s="16">
        <f t="shared" si="56"/>
        <v>0</v>
      </c>
      <c r="AI89" s="16">
        <f t="shared" si="57"/>
        <v>297.56361376026496</v>
      </c>
      <c r="AJ89" s="13">
        <v>0</v>
      </c>
      <c r="AK89" s="16">
        <f t="shared" si="58"/>
        <v>0</v>
      </c>
      <c r="AL89" s="16">
        <f t="shared" si="59"/>
        <v>108.15004587022855</v>
      </c>
      <c r="AM89" s="16">
        <f t="shared" si="60"/>
        <v>0</v>
      </c>
      <c r="AN89" s="16">
        <f t="shared" si="61"/>
        <v>0</v>
      </c>
    </row>
    <row r="90" spans="11:40" x14ac:dyDescent="0.25">
      <c r="K90">
        <v>6</v>
      </c>
      <c r="L90">
        <f>'Individual Data'!$S$3-'final totals'!K90</f>
        <v>2017</v>
      </c>
      <c r="M90" t="s">
        <v>3162</v>
      </c>
      <c r="N90" t="s">
        <v>3336</v>
      </c>
      <c r="O90" t="s">
        <v>3336</v>
      </c>
      <c r="Q90" s="16">
        <f>'age-length nat &amp; Unk AD'!BG10</f>
        <v>0</v>
      </c>
      <c r="R90" s="16">
        <f>'age-length nat &amp; Unk AD'!BH10</f>
        <v>0</v>
      </c>
      <c r="S90" s="16">
        <f>'age-length nat &amp; Unk AD'!BI10</f>
        <v>0</v>
      </c>
      <c r="T90" s="16">
        <f t="shared" si="46"/>
        <v>0</v>
      </c>
      <c r="AF90" t="str">
        <f t="shared" si="62"/>
        <v>Wild Sub age 6</v>
      </c>
      <c r="AG90" s="13">
        <v>0</v>
      </c>
      <c r="AH90" s="16">
        <f t="shared" si="56"/>
        <v>0</v>
      </c>
      <c r="AI90" s="16">
        <f t="shared" si="57"/>
        <v>0</v>
      </c>
      <c r="AJ90" s="13">
        <v>0</v>
      </c>
      <c r="AK90" s="16">
        <f t="shared" si="58"/>
        <v>0</v>
      </c>
      <c r="AL90" s="16">
        <f t="shared" si="59"/>
        <v>0</v>
      </c>
      <c r="AM90" s="16">
        <f t="shared" si="60"/>
        <v>0</v>
      </c>
      <c r="AN90" s="16">
        <f t="shared" si="61"/>
        <v>0</v>
      </c>
    </row>
    <row r="91" spans="11:40" x14ac:dyDescent="0.25">
      <c r="K91">
        <v>2</v>
      </c>
      <c r="L91">
        <f>'Individual Data'!$S$3-'final totals'!K91</f>
        <v>2021</v>
      </c>
      <c r="M91" t="s">
        <v>3175</v>
      </c>
      <c r="N91" t="s">
        <v>3336</v>
      </c>
      <c r="O91" t="s">
        <v>3336</v>
      </c>
      <c r="Q91" s="16">
        <f>'age-length nat &amp; Unk AD'!BG11</f>
        <v>0</v>
      </c>
      <c r="R91" s="16">
        <f>'age-length nat &amp; Unk AD'!BH11</f>
        <v>0</v>
      </c>
      <c r="S91" s="16">
        <f>'age-length nat &amp; Unk AD'!BI11</f>
        <v>21.329583504009349</v>
      </c>
      <c r="T91" s="16">
        <f t="shared" si="46"/>
        <v>21.329583504009349</v>
      </c>
      <c r="AF91" t="str">
        <f t="shared" si="62"/>
        <v>Wild Yrlg age 2</v>
      </c>
      <c r="AG91" s="13">
        <v>0</v>
      </c>
      <c r="AH91" s="16">
        <f t="shared" si="56"/>
        <v>0</v>
      </c>
      <c r="AI91" s="16">
        <f t="shared" si="57"/>
        <v>0</v>
      </c>
      <c r="AJ91" s="13">
        <v>0</v>
      </c>
      <c r="AK91" s="16">
        <f t="shared" si="58"/>
        <v>0</v>
      </c>
      <c r="AL91" s="16">
        <f t="shared" si="59"/>
        <v>0</v>
      </c>
      <c r="AM91" s="16">
        <f t="shared" si="60"/>
        <v>0</v>
      </c>
      <c r="AN91" s="16">
        <f t="shared" si="61"/>
        <v>21.329583504009349</v>
      </c>
    </row>
    <row r="92" spans="11:40" x14ac:dyDescent="0.25">
      <c r="K92">
        <v>3</v>
      </c>
      <c r="L92">
        <f>'Individual Data'!$S$3-'final totals'!K92</f>
        <v>2020</v>
      </c>
      <c r="M92" t="s">
        <v>3175</v>
      </c>
      <c r="N92" t="s">
        <v>3336</v>
      </c>
      <c r="O92" t="s">
        <v>3336</v>
      </c>
      <c r="Q92" s="16">
        <f>'age-length nat &amp; Unk AD'!BG12</f>
        <v>0</v>
      </c>
      <c r="R92" s="16">
        <f>'age-length nat &amp; Unk AD'!BH12</f>
        <v>26.026626895784823</v>
      </c>
      <c r="S92" s="16">
        <f>'age-length nat &amp; Unk AD'!BI12</f>
        <v>24.471595846132761</v>
      </c>
      <c r="T92" s="16">
        <f t="shared" si="46"/>
        <v>50.498222741917587</v>
      </c>
      <c r="AF92" t="str">
        <f t="shared" si="62"/>
        <v>Wild Yrlg age 3</v>
      </c>
      <c r="AG92" s="13">
        <v>0</v>
      </c>
      <c r="AH92" s="16">
        <f t="shared" si="56"/>
        <v>0</v>
      </c>
      <c r="AI92" s="16">
        <f t="shared" si="57"/>
        <v>0</v>
      </c>
      <c r="AJ92" s="13">
        <v>0</v>
      </c>
      <c r="AK92" s="16">
        <f t="shared" si="58"/>
        <v>0</v>
      </c>
      <c r="AL92" s="16">
        <f t="shared" si="59"/>
        <v>26.026626895784823</v>
      </c>
      <c r="AM92" s="16">
        <f t="shared" si="60"/>
        <v>0</v>
      </c>
      <c r="AN92" s="16">
        <f t="shared" si="61"/>
        <v>24.471595846132761</v>
      </c>
    </row>
    <row r="93" spans="11:40" x14ac:dyDescent="0.25">
      <c r="K93">
        <v>4</v>
      </c>
      <c r="L93">
        <f>'Individual Data'!$S$3-'final totals'!K93</f>
        <v>2019</v>
      </c>
      <c r="M93" t="s">
        <v>3175</v>
      </c>
      <c r="N93" t="s">
        <v>3336</v>
      </c>
      <c r="O93" t="s">
        <v>3336</v>
      </c>
      <c r="Q93" s="16">
        <f>'age-length nat &amp; Unk AD'!BG13</f>
        <v>105.94814550854954</v>
      </c>
      <c r="R93" s="16">
        <f>'age-length nat &amp; Unk AD'!BH13</f>
        <v>314.58640575773052</v>
      </c>
      <c r="S93" s="16">
        <f>'age-length nat &amp; Unk AD'!BI13</f>
        <v>0</v>
      </c>
      <c r="T93" s="16">
        <f t="shared" si="46"/>
        <v>420.53455126628006</v>
      </c>
      <c r="AF93" t="str">
        <f t="shared" si="62"/>
        <v>Wild Yrlg age 4</v>
      </c>
      <c r="AG93" s="13">
        <v>0</v>
      </c>
      <c r="AH93" s="16">
        <f t="shared" si="56"/>
        <v>0</v>
      </c>
      <c r="AI93" s="16">
        <f t="shared" si="57"/>
        <v>105.94814550854954</v>
      </c>
      <c r="AJ93" s="13">
        <v>0</v>
      </c>
      <c r="AK93" s="16">
        <f t="shared" si="58"/>
        <v>0</v>
      </c>
      <c r="AL93" s="16">
        <f t="shared" si="59"/>
        <v>314.58640575773052</v>
      </c>
      <c r="AM93" s="16">
        <f t="shared" si="60"/>
        <v>0</v>
      </c>
      <c r="AN93" s="16">
        <f t="shared" si="61"/>
        <v>0</v>
      </c>
    </row>
    <row r="94" spans="11:40" x14ac:dyDescent="0.25">
      <c r="K94">
        <v>5</v>
      </c>
      <c r="L94">
        <f>'Individual Data'!$S$3-'final totals'!K94</f>
        <v>2018</v>
      </c>
      <c r="M94" t="s">
        <v>3175</v>
      </c>
      <c r="N94" t="s">
        <v>3336</v>
      </c>
      <c r="O94" t="s">
        <v>3336</v>
      </c>
      <c r="Q94" s="16">
        <f>'age-length nat &amp; Unk AD'!BG14</f>
        <v>154.58713954273824</v>
      </c>
      <c r="R94" s="16">
        <f>'age-length nat &amp; Unk AD'!BH14</f>
        <v>0</v>
      </c>
      <c r="S94" s="16">
        <f>'age-length nat &amp; Unk AD'!BI14</f>
        <v>0</v>
      </c>
      <c r="T94" s="16">
        <f t="shared" si="46"/>
        <v>154.58713954273824</v>
      </c>
      <c r="AF94" t="str">
        <f t="shared" si="62"/>
        <v>Wild Yrlg age 5</v>
      </c>
      <c r="AG94" s="13">
        <v>0</v>
      </c>
      <c r="AH94" s="16">
        <f t="shared" si="56"/>
        <v>0</v>
      </c>
      <c r="AI94" s="16">
        <f t="shared" si="57"/>
        <v>154.58713954273824</v>
      </c>
      <c r="AJ94" s="13">
        <v>0</v>
      </c>
      <c r="AK94" s="16">
        <f t="shared" si="58"/>
        <v>0</v>
      </c>
      <c r="AL94" s="16">
        <f t="shared" si="59"/>
        <v>0</v>
      </c>
      <c r="AM94" s="16">
        <f t="shared" si="60"/>
        <v>0</v>
      </c>
      <c r="AN94" s="16">
        <f t="shared" si="61"/>
        <v>0</v>
      </c>
    </row>
    <row r="95" spans="11:40" x14ac:dyDescent="0.25">
      <c r="K95">
        <v>6</v>
      </c>
      <c r="L95">
        <f>'Individual Data'!$S$3-'final totals'!K95</f>
        <v>2017</v>
      </c>
      <c r="M95" t="s">
        <v>3175</v>
      </c>
      <c r="N95" t="s">
        <v>3336</v>
      </c>
      <c r="O95" t="s">
        <v>3336</v>
      </c>
      <c r="Q95" s="16">
        <f>'age-length nat &amp; Unk AD'!BG15</f>
        <v>0</v>
      </c>
      <c r="R95" s="16">
        <f>'age-length nat &amp; Unk AD'!BH15</f>
        <v>0</v>
      </c>
      <c r="S95" s="16">
        <f>'age-length nat &amp; Unk AD'!BI15</f>
        <v>0</v>
      </c>
      <c r="T95" s="16">
        <f t="shared" si="46"/>
        <v>0</v>
      </c>
      <c r="AF95" t="str">
        <f t="shared" si="62"/>
        <v>Wild Yrlg age 6</v>
      </c>
      <c r="AG95" s="13">
        <v>0</v>
      </c>
      <c r="AH95" s="16">
        <f t="shared" si="56"/>
        <v>0</v>
      </c>
      <c r="AI95" s="16">
        <f t="shared" si="57"/>
        <v>0</v>
      </c>
      <c r="AJ95" s="13">
        <v>0</v>
      </c>
      <c r="AK95" s="16">
        <f t="shared" si="58"/>
        <v>0</v>
      </c>
      <c r="AL95" s="16">
        <f t="shared" si="59"/>
        <v>0</v>
      </c>
      <c r="AM95" s="16">
        <f t="shared" si="60"/>
        <v>0</v>
      </c>
      <c r="AN95" s="16">
        <f t="shared" si="61"/>
        <v>0</v>
      </c>
    </row>
    <row r="96" spans="11:40" x14ac:dyDescent="0.25">
      <c r="AH96" s="16"/>
      <c r="AI96" s="16"/>
      <c r="AJ96" s="13"/>
      <c r="AK96" s="16"/>
      <c r="AL96" s="16"/>
      <c r="AM96" s="16"/>
      <c r="AN96" s="16"/>
    </row>
  </sheetData>
  <mergeCells count="16">
    <mergeCell ref="AH1:AI1"/>
    <mergeCell ref="AM1:AN1"/>
    <mergeCell ref="C34:D34"/>
    <mergeCell ref="C35:D35"/>
    <mergeCell ref="C36:D36"/>
    <mergeCell ref="AK1:AL1"/>
    <mergeCell ref="C4:D4"/>
    <mergeCell ref="C5:D5"/>
    <mergeCell ref="C6:D6"/>
    <mergeCell ref="AA10:AD10"/>
    <mergeCell ref="V9:Y9"/>
    <mergeCell ref="AX9:AY9"/>
    <mergeCell ref="AZ9:BA9"/>
    <mergeCell ref="AP1:AQ1"/>
    <mergeCell ref="AR3:AR4"/>
    <mergeCell ref="AR5:AR6"/>
  </mergeCells>
  <phoneticPr fontId="5" type="noConversion"/>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564A6-5010-4403-8836-98012FF10003}">
  <dimension ref="B2:DY157"/>
  <sheetViews>
    <sheetView topLeftCell="BB1" workbookViewId="0">
      <selection activeCell="DW48" sqref="DW48"/>
    </sheetView>
  </sheetViews>
  <sheetFormatPr defaultRowHeight="15" x14ac:dyDescent="0.25"/>
  <cols>
    <col min="1" max="1" width="11.140625" customWidth="1"/>
    <col min="2" max="2" width="15.5703125" bestFit="1" customWidth="1"/>
    <col min="3" max="11" width="4.7109375" customWidth="1"/>
    <col min="12" max="13" width="6.28515625" customWidth="1"/>
    <col min="14" max="23" width="5.7109375" customWidth="1"/>
    <col min="24" max="24" width="15.5703125" bestFit="1" customWidth="1"/>
    <col min="25" max="29" width="5.7109375" customWidth="1"/>
    <col min="30" max="30" width="6.140625" bestFit="1" customWidth="1"/>
    <col min="31" max="31" width="5.7109375" customWidth="1"/>
    <col min="32" max="33" width="6.140625" customWidth="1"/>
    <col min="36" max="36" width="7.28515625" customWidth="1"/>
    <col min="37" max="37" width="14.28515625" bestFit="1" customWidth="1"/>
    <col min="38" max="46" width="4.85546875" customWidth="1"/>
    <col min="47" max="47" width="15.140625" customWidth="1"/>
    <col min="48" max="55" width="4.7109375" customWidth="1"/>
    <col min="56" max="56" width="15.140625" customWidth="1"/>
    <col min="57" max="64" width="5.42578125" customWidth="1"/>
    <col min="67" max="67" width="12.85546875" customWidth="1"/>
    <col min="68" max="70" width="7.140625" customWidth="1"/>
    <col min="72" max="83" width="4.28515625" customWidth="1"/>
    <col min="84" max="86" width="5.28515625" customWidth="1"/>
    <col min="87" max="95" width="4.28515625" customWidth="1"/>
    <col min="96" max="96" width="5.85546875" customWidth="1"/>
    <col min="97" max="100" width="4.28515625" customWidth="1"/>
    <col min="101" max="101" width="9.42578125" customWidth="1"/>
    <col min="102" max="102" width="7.85546875" customWidth="1"/>
    <col min="103" max="103" width="5.85546875" customWidth="1"/>
    <col min="104" max="121" width="4.28515625" customWidth="1"/>
    <col min="122" max="122" width="5.42578125" customWidth="1"/>
    <col min="123" max="123" width="5.140625" customWidth="1"/>
    <col min="124" max="124" width="4.42578125" customWidth="1"/>
    <col min="125" max="125" width="4.28515625" customWidth="1"/>
    <col min="126" max="126" width="11.28515625" customWidth="1"/>
    <col min="127" max="129" width="5.5703125" customWidth="1"/>
  </cols>
  <sheetData>
    <row r="2" spans="2:104" x14ac:dyDescent="0.25">
      <c r="AP2" t="s">
        <v>14</v>
      </c>
      <c r="AR2" t="s">
        <v>6</v>
      </c>
      <c r="BO2" t="s">
        <v>23692</v>
      </c>
      <c r="BT2" t="s">
        <v>23693</v>
      </c>
    </row>
    <row r="3" spans="2:104" x14ac:dyDescent="0.25">
      <c r="B3" s="241" t="s">
        <v>23453</v>
      </c>
      <c r="C3" s="241"/>
      <c r="D3" s="241"/>
      <c r="E3" s="241"/>
      <c r="F3" s="241"/>
      <c r="G3" s="241"/>
      <c r="H3" s="241"/>
      <c r="I3" s="241"/>
      <c r="J3" s="241"/>
      <c r="K3" s="241"/>
      <c r="AP3">
        <f>SUM(AL6:AT80)</f>
        <v>1877</v>
      </c>
      <c r="AR3">
        <f>SUM(AL82:AT156)</f>
        <v>1216</v>
      </c>
      <c r="AZ3" s="16">
        <f>SUM(AV8:BD79)</f>
        <v>1876.000000000002</v>
      </c>
      <c r="BB3" s="16">
        <f>SUM(AV84:BC156)</f>
        <v>1215</v>
      </c>
      <c r="BI3" s="16">
        <f>SUM(BE6:BL80)</f>
        <v>1876.0000000000007</v>
      </c>
      <c r="BK3" s="16">
        <f>SUM(BE82:BL156)</f>
        <v>1215.0000000000011</v>
      </c>
      <c r="BP3" s="16">
        <f>SUM(BP7:BP79)</f>
        <v>1876</v>
      </c>
      <c r="BQ3" s="16">
        <f>SUM(BQ7:BQ79)</f>
        <v>1215</v>
      </c>
      <c r="BR3" s="16">
        <f>SUM(BR7:BR53)</f>
        <v>0</v>
      </c>
      <c r="CF3" t="s">
        <v>14</v>
      </c>
      <c r="CG3" t="s">
        <v>6</v>
      </c>
      <c r="CH3" t="s">
        <v>23449</v>
      </c>
    </row>
    <row r="4" spans="2:104" x14ac:dyDescent="0.25">
      <c r="C4" s="16">
        <v>67</v>
      </c>
      <c r="D4" s="16">
        <v>72</v>
      </c>
      <c r="E4" s="16">
        <v>77</v>
      </c>
      <c r="F4" s="16">
        <v>82</v>
      </c>
      <c r="G4" s="16">
        <v>87</v>
      </c>
      <c r="H4" s="16">
        <v>92</v>
      </c>
      <c r="I4" s="16">
        <v>99</v>
      </c>
      <c r="J4" s="16">
        <v>100</v>
      </c>
      <c r="K4" s="16">
        <v>999</v>
      </c>
      <c r="N4" s="241" t="s">
        <v>23454</v>
      </c>
      <c r="O4" s="241"/>
      <c r="P4" s="241"/>
      <c r="Q4" s="241"/>
      <c r="R4" s="241"/>
      <c r="S4" s="241"/>
      <c r="T4" s="241"/>
      <c r="U4" s="241"/>
      <c r="V4" s="241"/>
      <c r="AL4" s="241" t="s">
        <v>23460</v>
      </c>
      <c r="AM4" s="241"/>
      <c r="AN4" s="241"/>
      <c r="AO4" s="241"/>
      <c r="AP4" s="241"/>
      <c r="AQ4" s="241"/>
      <c r="AR4" s="241"/>
      <c r="AS4" s="241"/>
      <c r="AV4" s="241" t="s">
        <v>23461</v>
      </c>
      <c r="AW4" s="241"/>
      <c r="AX4" s="241"/>
      <c r="AY4" s="241"/>
      <c r="AZ4" s="241"/>
      <c r="BA4" s="241"/>
      <c r="BB4" s="241"/>
      <c r="BC4" s="241"/>
      <c r="BE4" s="241" t="s">
        <v>23463</v>
      </c>
      <c r="BF4" s="241"/>
      <c r="BG4" s="241"/>
      <c r="BH4" s="241"/>
      <c r="BI4" s="241"/>
      <c r="BJ4" s="241"/>
      <c r="BK4" s="241"/>
      <c r="BL4" s="241"/>
      <c r="CF4">
        <f>SUM(CF9:CF21)</f>
        <v>340.07529428202037</v>
      </c>
      <c r="CG4">
        <f>SUM(CF23:CF35)</f>
        <v>242.5869786432641</v>
      </c>
      <c r="CH4">
        <f>SUM(CG23:CG35)</f>
        <v>0</v>
      </c>
      <c r="CM4" t="s">
        <v>14</v>
      </c>
      <c r="CN4">
        <f>SUM(CJ9:CS21)</f>
        <v>340.07529428202031</v>
      </c>
    </row>
    <row r="5" spans="2:104" ht="15.75" thickBot="1" x14ac:dyDescent="0.3">
      <c r="B5" s="23" t="s">
        <v>23445</v>
      </c>
      <c r="L5" t="s">
        <v>7</v>
      </c>
      <c r="M5" t="s">
        <v>9</v>
      </c>
      <c r="N5" s="203">
        <v>67</v>
      </c>
      <c r="O5" s="203">
        <v>72</v>
      </c>
      <c r="P5" s="203">
        <v>77</v>
      </c>
      <c r="Q5" s="203">
        <v>82</v>
      </c>
      <c r="R5" s="203">
        <v>87</v>
      </c>
      <c r="S5" s="203">
        <v>92</v>
      </c>
      <c r="T5" s="203">
        <v>99</v>
      </c>
      <c r="U5" s="203">
        <v>100</v>
      </c>
      <c r="V5" s="203">
        <v>999</v>
      </c>
      <c r="W5" s="203"/>
      <c r="Y5" t="s">
        <v>14</v>
      </c>
      <c r="Z5" t="s">
        <v>6</v>
      </c>
      <c r="AA5" t="s">
        <v>23449</v>
      </c>
      <c r="AI5" t="s">
        <v>3227</v>
      </c>
      <c r="AJ5" t="s">
        <v>23457</v>
      </c>
      <c r="AK5" t="s">
        <v>23441</v>
      </c>
      <c r="AL5" s="16">
        <v>67</v>
      </c>
      <c r="AM5" s="16">
        <v>72</v>
      </c>
      <c r="AN5" s="16">
        <v>77</v>
      </c>
      <c r="AO5" s="16">
        <v>82</v>
      </c>
      <c r="AP5" s="16">
        <v>87</v>
      </c>
      <c r="AQ5" s="16">
        <v>92</v>
      </c>
      <c r="AR5" s="16">
        <v>99</v>
      </c>
      <c r="AS5" s="16">
        <v>100</v>
      </c>
      <c r="AT5" s="16">
        <v>999</v>
      </c>
      <c r="AU5" s="57"/>
      <c r="AV5" s="16">
        <v>67</v>
      </c>
      <c r="AW5" s="16">
        <v>72</v>
      </c>
      <c r="AX5" s="16">
        <v>77</v>
      </c>
      <c r="AY5" s="16">
        <v>82</v>
      </c>
      <c r="AZ5" s="16">
        <v>87</v>
      </c>
      <c r="BA5" s="16">
        <v>92</v>
      </c>
      <c r="BB5" s="16">
        <v>99</v>
      </c>
      <c r="BC5" s="16">
        <v>100</v>
      </c>
      <c r="BD5" s="57"/>
      <c r="BE5" s="16">
        <v>67</v>
      </c>
      <c r="BF5" s="16">
        <v>72</v>
      </c>
      <c r="BG5" s="16">
        <v>77</v>
      </c>
      <c r="BH5" s="16">
        <v>82</v>
      </c>
      <c r="BI5" s="16">
        <v>87</v>
      </c>
      <c r="BJ5" s="16">
        <v>92</v>
      </c>
      <c r="BK5" s="16">
        <v>99</v>
      </c>
      <c r="BL5" s="16">
        <v>100</v>
      </c>
      <c r="CM5" t="s">
        <v>6</v>
      </c>
      <c r="CN5">
        <f>SUM(CJ23:CS35)</f>
        <v>242.58697864326408</v>
      </c>
    </row>
    <row r="6" spans="2:104" x14ac:dyDescent="0.25">
      <c r="B6" s="141" t="s">
        <v>3357</v>
      </c>
      <c r="D6">
        <v>10</v>
      </c>
      <c r="E6">
        <v>45</v>
      </c>
      <c r="F6">
        <v>41</v>
      </c>
      <c r="G6">
        <v>25</v>
      </c>
      <c r="H6">
        <v>3</v>
      </c>
      <c r="L6">
        <f>SUMIFS('All hauled'!$S$2:$S$3094,'All hauled'!$U$2:$U$3094,'Hauled Pnob (2)'!B6,'All hauled'!$K$2:$K$3094,"N",'All hauled'!$I$2:$I$3094,"female")</f>
        <v>110</v>
      </c>
      <c r="M6">
        <f>SUMIFS('All hauled'!$S$2:$S$3094,'All hauled'!$U$2:$U$3094,'Hauled Pnob (2)'!B6,'All hauled'!$K$2:$K$3094,"Y",'All hauled'!$I$2:$I$3094,"female")</f>
        <v>14</v>
      </c>
      <c r="N6" s="42">
        <f t="shared" ref="N6:N29" si="0">IFERROR(C6+((C6/SUM(C$6:C$29))*(C$30+C$31)),C6)</f>
        <v>0</v>
      </c>
      <c r="O6" s="43">
        <f t="shared" ref="O6:O29" si="1">IFERROR(D6+((D6/SUM(D$6:D$29))*(D$30+D$31)),D6)</f>
        <v>10.7</v>
      </c>
      <c r="P6" s="43">
        <f t="shared" ref="P6:P29" si="2">IFERROR(E6+((E6/SUM(E$6:E$29))*(E$30+E$31)),E6)</f>
        <v>46.849315068493148</v>
      </c>
      <c r="Q6" s="43">
        <f t="shared" ref="Q6:Q29" si="3">IFERROR(F6+((F6/SUM(F$6:F$29))*(F$30+F$31)),F6)</f>
        <v>42.72429906542056</v>
      </c>
      <c r="R6" s="43">
        <f t="shared" ref="R6:R29" si="4">IFERROR(G6+((G6/SUM(G$6:G$29))*(G$30+G$31)),G6)</f>
        <v>26.851851851851851</v>
      </c>
      <c r="S6" s="43">
        <f t="shared" ref="S6:S29" si="5">IFERROR(H6+((H6/SUM(H$6:H$29))*(H$30+H$31)),H6)</f>
        <v>3.3176470588235292</v>
      </c>
      <c r="T6" s="43">
        <f t="shared" ref="T6:T29" si="6">IFERROR(I6+((I6/SUM(I$6:I$29))*(I$30+I$31)),I6)</f>
        <v>0</v>
      </c>
      <c r="U6" s="43">
        <f t="shared" ref="U6:U29" si="7">IFERROR(J6+((J6/SUM(J$6:J$29))*(J$30+J$31)),J6)</f>
        <v>0</v>
      </c>
      <c r="V6" s="44">
        <f t="shared" ref="V6:V29" si="8">IFERROR(K6+((K6/SUM(K$6:K$29))*(K$30+K$31)),K6)</f>
        <v>0</v>
      </c>
      <c r="W6" s="16"/>
      <c r="X6" s="141" t="s">
        <v>3357</v>
      </c>
      <c r="Y6" s="16">
        <f t="shared" ref="Y6:Y28" si="9">SUM(N6:V6)</f>
        <v>130.44311304458907</v>
      </c>
      <c r="Z6" s="16">
        <f t="shared" ref="Z6:Z11" si="10">SUM(N34:V34)</f>
        <v>110.53662454632878</v>
      </c>
      <c r="AA6">
        <v>0</v>
      </c>
      <c r="AD6" s="31"/>
      <c r="AE6" s="58" t="s">
        <v>14</v>
      </c>
      <c r="AF6" s="58" t="s">
        <v>6</v>
      </c>
      <c r="AG6" s="135" t="s">
        <v>3102</v>
      </c>
      <c r="AI6" t="s">
        <v>3085</v>
      </c>
      <c r="AJ6" t="s">
        <v>8</v>
      </c>
      <c r="AK6" t="s">
        <v>8</v>
      </c>
      <c r="AL6">
        <f>SUMIFS('All hauled'!$S$2:$S$3999,'All hauled'!$U$2:$U$3999,'Hauled Pnob (2)'!$AK6,'All hauled'!$X$2:$X$3999,'Hauled Pnob (2)'!$AJ6,'All hauled'!$I$2:$I$3999,'Hauled Pnob (2)'!$AI6,'All hauled'!$V$2:$V$3999,'Hauled Pnob (2)'!AL$5)</f>
        <v>0</v>
      </c>
      <c r="AM6">
        <f>SUMIFS('All hauled'!$S$2:$S$3999,'All hauled'!$U$2:$U$3999,'Hauled Pnob (2)'!$AK6,'All hauled'!$X$2:$X$3999,'Hauled Pnob (2)'!$AJ6,'All hauled'!$I$2:$I$3999,'Hauled Pnob (2)'!$AI6,'All hauled'!$V$2:$V$3999,'Hauled Pnob (2)'!AM$5)</f>
        <v>0</v>
      </c>
      <c r="AN6">
        <f>SUMIFS('All hauled'!$S$2:$S$3999,'All hauled'!$U$2:$U$3999,'Hauled Pnob (2)'!$AK6,'All hauled'!$X$2:$X$3999,'Hauled Pnob (2)'!$AJ6,'All hauled'!$I$2:$I$3999,'Hauled Pnob (2)'!$AI6,'All hauled'!$V$2:$V$3999,'Hauled Pnob (2)'!AN$5)</f>
        <v>0</v>
      </c>
      <c r="AO6">
        <f>SUMIFS('All hauled'!$S$2:$S$3999,'All hauled'!$U$2:$U$3999,'Hauled Pnob (2)'!$AK6,'All hauled'!$X$2:$X$3999,'Hauled Pnob (2)'!$AJ6,'All hauled'!$I$2:$I$3999,'Hauled Pnob (2)'!$AI6,'All hauled'!$V$2:$V$3999,'Hauled Pnob (2)'!AO$5)</f>
        <v>0</v>
      </c>
      <c r="AP6">
        <f>SUMIFS('All hauled'!$S$2:$S$3999,'All hauled'!$U$2:$U$3999,'Hauled Pnob (2)'!$AK6,'All hauled'!$X$2:$X$3999,'Hauled Pnob (2)'!$AJ6,'All hauled'!$I$2:$I$3999,'Hauled Pnob (2)'!$AI6,'All hauled'!$V$2:$V$3999,'Hauled Pnob (2)'!AP$5)</f>
        <v>0</v>
      </c>
      <c r="AQ6">
        <f>SUMIFS('All hauled'!$S$2:$S$3999,'All hauled'!$U$2:$U$3999,'Hauled Pnob (2)'!$AK6,'All hauled'!$X$2:$X$3999,'Hauled Pnob (2)'!$AJ6,'All hauled'!$I$2:$I$3999,'Hauled Pnob (2)'!$AI6,'All hauled'!$V$2:$V$3999,'Hauled Pnob (2)'!AQ$5)</f>
        <v>0</v>
      </c>
      <c r="AR6">
        <f>SUMIFS('All hauled'!$S$2:$S$3999,'All hauled'!$U$2:$U$3999,'Hauled Pnob (2)'!$AK6,'All hauled'!$X$2:$X$3999,'Hauled Pnob (2)'!$AJ6,'All hauled'!$I$2:$I$3999,'Hauled Pnob (2)'!$AI6,'All hauled'!$V$2:$V$3999,'Hauled Pnob (2)'!AR$5)</f>
        <v>0</v>
      </c>
      <c r="AS6">
        <f>SUMIFS('All hauled'!$S$2:$S$3999,'All hauled'!$U$2:$U$3999,'Hauled Pnob (2)'!$AK6,'All hauled'!$X$2:$X$3999,'Hauled Pnob (2)'!$AJ6,'All hauled'!$I$2:$I$3999,'Hauled Pnob (2)'!$AI6,'All hauled'!$V$2:$V$3999,'Hauled Pnob (2)'!AS$5)</f>
        <v>0</v>
      </c>
      <c r="AT6">
        <f>SUMIFS('All hauled'!$S$2:$S$3999,'All hauled'!$U$2:$U$3999,'Hauled Pnob (2)'!$AK6,'All hauled'!$X$2:$X$3999,'Hauled Pnob (2)'!$AJ6,'All hauled'!$I$2:$I$3999,'Hauled Pnob (2)'!$AI6,'All hauled'!$V$2:$V$3999,'Hauled Pnob (2)'!AT$5)</f>
        <v>0</v>
      </c>
      <c r="AU6" s="57" t="s">
        <v>23462</v>
      </c>
      <c r="AV6" s="16">
        <f>AV7*AV8</f>
        <v>0</v>
      </c>
      <c r="AW6" s="16">
        <f>AW7*AW8</f>
        <v>9.4942226214759966</v>
      </c>
      <c r="AX6" s="16">
        <f t="shared" ref="AX6:BC6" si="11">AX7*AX8</f>
        <v>83.504375948901412</v>
      </c>
      <c r="AY6" s="16">
        <f>AY7*AY8</f>
        <v>114.82048846843466</v>
      </c>
      <c r="AZ6" s="16">
        <f t="shared" si="11"/>
        <v>94.605504319014244</v>
      </c>
      <c r="BA6" s="16">
        <f t="shared" si="11"/>
        <v>35.656767727654305</v>
      </c>
      <c r="BB6" s="16">
        <f t="shared" si="11"/>
        <v>1.9939351965397392</v>
      </c>
      <c r="BC6" s="16">
        <f t="shared" si="11"/>
        <v>0</v>
      </c>
      <c r="BD6" s="57" t="s">
        <v>23462</v>
      </c>
      <c r="BE6" s="16">
        <f>AV6</f>
        <v>0</v>
      </c>
      <c r="BF6" s="16">
        <f t="shared" ref="BF6:BL6" si="12">AW6</f>
        <v>9.4942226214759966</v>
      </c>
      <c r="BG6" s="16">
        <f t="shared" si="12"/>
        <v>83.504375948901412</v>
      </c>
      <c r="BH6" s="16">
        <f t="shared" si="12"/>
        <v>114.82048846843466</v>
      </c>
      <c r="BI6" s="16">
        <f t="shared" si="12"/>
        <v>94.605504319014244</v>
      </c>
      <c r="BJ6" s="16">
        <f t="shared" si="12"/>
        <v>35.656767727654305</v>
      </c>
      <c r="BK6" s="16">
        <f t="shared" si="12"/>
        <v>1.9939351965397392</v>
      </c>
      <c r="BL6" s="16">
        <f t="shared" si="12"/>
        <v>0</v>
      </c>
      <c r="BU6" s="241" t="s">
        <v>23468</v>
      </c>
      <c r="BV6" s="241"/>
      <c r="BW6" s="241"/>
      <c r="BX6" s="241"/>
      <c r="BY6" s="241"/>
      <c r="BZ6" s="241"/>
      <c r="CA6" s="241"/>
      <c r="CB6" s="241"/>
      <c r="CF6" s="241" t="s">
        <v>23467</v>
      </c>
      <c r="CG6" s="241"/>
      <c r="CH6" s="241"/>
    </row>
    <row r="7" spans="2:104" ht="15.75" thickBot="1" x14ac:dyDescent="0.3">
      <c r="B7" s="141" t="s">
        <v>3821</v>
      </c>
      <c r="E7">
        <v>2</v>
      </c>
      <c r="F7">
        <v>1</v>
      </c>
      <c r="G7">
        <v>1</v>
      </c>
      <c r="H7">
        <v>1</v>
      </c>
      <c r="L7">
        <f>SUMIFS('All hauled'!$S$2:$S$3094,'All hauled'!$U$2:$U$3094,'Hauled Pnob (2)'!B7,'All hauled'!$K$2:$K$3094,"N",'All hauled'!$I$2:$I$3094,"female")</f>
        <v>5</v>
      </c>
      <c r="M7">
        <f>SUMIFS('All hauled'!$S$2:$S$3094,'All hauled'!$U$2:$U$3094,'Hauled Pnob (2)'!B7,'All hauled'!$K$2:$K$3094,"Y",'All hauled'!$I$2:$I$3094,"female")</f>
        <v>6</v>
      </c>
      <c r="N7" s="45">
        <f t="shared" si="0"/>
        <v>0</v>
      </c>
      <c r="O7" s="16">
        <f t="shared" si="1"/>
        <v>0</v>
      </c>
      <c r="P7" s="16">
        <f t="shared" si="2"/>
        <v>2.0821917808219177</v>
      </c>
      <c r="Q7" s="16">
        <f t="shared" si="3"/>
        <v>1.0420560747663552</v>
      </c>
      <c r="R7" s="16">
        <f t="shared" si="4"/>
        <v>1.074074074074074</v>
      </c>
      <c r="S7" s="16">
        <f t="shared" si="5"/>
        <v>1.1058823529411765</v>
      </c>
      <c r="T7" s="16">
        <f t="shared" si="6"/>
        <v>0</v>
      </c>
      <c r="U7" s="16">
        <f t="shared" si="7"/>
        <v>0</v>
      </c>
      <c r="V7" s="46">
        <f t="shared" si="8"/>
        <v>0</v>
      </c>
      <c r="W7" s="16"/>
      <c r="X7" s="141" t="s">
        <v>3821</v>
      </c>
      <c r="Y7" s="16">
        <f t="shared" si="9"/>
        <v>5.3042042826035232</v>
      </c>
      <c r="Z7" s="16">
        <f t="shared" si="10"/>
        <v>2.1067533101801605</v>
      </c>
      <c r="AA7">
        <v>0</v>
      </c>
      <c r="AD7" s="138" t="s">
        <v>23446</v>
      </c>
      <c r="AE7" s="223">
        <f>Y30/Y31</f>
        <v>0.18087435806039567</v>
      </c>
      <c r="AF7" s="223">
        <f t="shared" ref="AF7" si="13">Z30/Z31</f>
        <v>0.20908906008650088</v>
      </c>
      <c r="AG7" s="222">
        <f>(Y30+Z30)/(Y31+Z31)</f>
        <v>0.19196685003056832</v>
      </c>
      <c r="AI7" t="s">
        <v>3085</v>
      </c>
      <c r="AJ7" t="s">
        <v>8</v>
      </c>
      <c r="AK7" t="s">
        <v>1943</v>
      </c>
      <c r="AL7">
        <f>SUMIFS('All hauled'!$S$2:$S$3999,'All hauled'!$U$2:$U$3999,'Hauled Pnob (2)'!$AK7,'All hauled'!$X$2:$X$3999,'Hauled Pnob (2)'!$AJ7,'All hauled'!$I$2:$I$3999,'Hauled Pnob (2)'!$AI7,'All hauled'!$V$2:$V$3999,'Hauled Pnob (2)'!AL$5)</f>
        <v>0</v>
      </c>
      <c r="AM7">
        <f>SUMIFS('All hauled'!$S$2:$S$3999,'All hauled'!$U$2:$U$3999,'Hauled Pnob (2)'!$AK7,'All hauled'!$X$2:$X$3999,'Hauled Pnob (2)'!$AJ7,'All hauled'!$I$2:$I$3999,'Hauled Pnob (2)'!$AI7,'All hauled'!$V$2:$V$3999,'Hauled Pnob (2)'!AM$5)</f>
        <v>1</v>
      </c>
      <c r="AN7">
        <f>SUMIFS('All hauled'!$S$2:$S$3999,'All hauled'!$U$2:$U$3999,'Hauled Pnob (2)'!$AK7,'All hauled'!$X$2:$X$3999,'Hauled Pnob (2)'!$AJ7,'All hauled'!$I$2:$I$3999,'Hauled Pnob (2)'!$AI7,'All hauled'!$V$2:$V$3999,'Hauled Pnob (2)'!AN$5)</f>
        <v>10</v>
      </c>
      <c r="AO7">
        <f>SUMIFS('All hauled'!$S$2:$S$3999,'All hauled'!$U$2:$U$3999,'Hauled Pnob (2)'!$AK7,'All hauled'!$X$2:$X$3999,'Hauled Pnob (2)'!$AJ7,'All hauled'!$I$2:$I$3999,'Hauled Pnob (2)'!$AI7,'All hauled'!$V$2:$V$3999,'Hauled Pnob (2)'!AO$5)</f>
        <v>12</v>
      </c>
      <c r="AP7">
        <f>SUMIFS('All hauled'!$S$2:$S$3999,'All hauled'!$U$2:$U$3999,'Hauled Pnob (2)'!$AK7,'All hauled'!$X$2:$X$3999,'Hauled Pnob (2)'!$AJ7,'All hauled'!$I$2:$I$3999,'Hauled Pnob (2)'!$AI7,'All hauled'!$V$2:$V$3999,'Hauled Pnob (2)'!AP$5)</f>
        <v>10</v>
      </c>
      <c r="AQ7">
        <f>SUMIFS('All hauled'!$S$2:$S$3999,'All hauled'!$U$2:$U$3999,'Hauled Pnob (2)'!$AK7,'All hauled'!$X$2:$X$3999,'Hauled Pnob (2)'!$AJ7,'All hauled'!$I$2:$I$3999,'Hauled Pnob (2)'!$AI7,'All hauled'!$V$2:$V$3999,'Hauled Pnob (2)'!AQ$5)</f>
        <v>2</v>
      </c>
      <c r="AR7">
        <f>SUMIFS('All hauled'!$S$2:$S$3999,'All hauled'!$U$2:$U$3999,'Hauled Pnob (2)'!$AK7,'All hauled'!$X$2:$X$3999,'Hauled Pnob (2)'!$AJ7,'All hauled'!$I$2:$I$3999,'Hauled Pnob (2)'!$AI7,'All hauled'!$V$2:$V$3999,'Hauled Pnob (2)'!AR$5)</f>
        <v>0</v>
      </c>
      <c r="AS7">
        <f>SUMIFS('All hauled'!$S$2:$S$3999,'All hauled'!$U$2:$U$3999,'Hauled Pnob (2)'!$AK7,'All hauled'!$X$2:$X$3999,'Hauled Pnob (2)'!$AJ7,'All hauled'!$I$2:$I$3999,'Hauled Pnob (2)'!$AI7,'All hauled'!$V$2:$V$3999,'Hauled Pnob (2)'!AS$5)</f>
        <v>0</v>
      </c>
      <c r="AT7">
        <f>SUMIFS('All hauled'!$S$2:$S$3999,'All hauled'!$U$2:$U$3999,'Hauled Pnob (2)'!$AK7,'All hauled'!$X$2:$X$3999,'Hauled Pnob (2)'!$AJ7,'All hauled'!$I$2:$I$3999,'Hauled Pnob (2)'!$AI7,'All hauled'!$V$2:$V$3999,'Hauled Pnob (2)'!AT$5)</f>
        <v>0</v>
      </c>
      <c r="AU7" s="206" t="s">
        <v>17680</v>
      </c>
      <c r="AV7" s="183">
        <v>0.74037651264923132</v>
      </c>
      <c r="AW7" s="183">
        <v>0.75421394656585028</v>
      </c>
      <c r="AX7" s="183">
        <v>0.83446716029955559</v>
      </c>
      <c r="AY7" s="183">
        <v>0.87826303189023613</v>
      </c>
      <c r="AZ7" s="183">
        <v>0.91246346774057785</v>
      </c>
      <c r="BA7" s="183">
        <v>0.93294015618646975</v>
      </c>
      <c r="BB7" s="183">
        <v>0.99696759826986958</v>
      </c>
      <c r="BC7" s="183">
        <v>0</v>
      </c>
      <c r="BD7" s="206"/>
      <c r="BP7" s="16" t="s">
        <v>3085</v>
      </c>
      <c r="BQ7" t="s">
        <v>3225</v>
      </c>
      <c r="BR7" t="s">
        <v>3337</v>
      </c>
      <c r="BU7" s="241" t="s">
        <v>3085</v>
      </c>
      <c r="BV7" s="241"/>
      <c r="BW7" s="241"/>
      <c r="BX7" s="241"/>
      <c r="BY7" s="241"/>
      <c r="BZ7" s="241"/>
      <c r="CA7" s="241"/>
      <c r="CB7" s="241"/>
      <c r="CC7" s="241"/>
      <c r="CD7" s="241"/>
      <c r="CF7" t="s">
        <v>14</v>
      </c>
      <c r="CJ7" s="241" t="s">
        <v>23694</v>
      </c>
      <c r="CK7" s="241"/>
      <c r="CL7" s="241"/>
      <c r="CM7" s="241"/>
      <c r="CN7" s="241"/>
      <c r="CO7" s="241"/>
      <c r="CP7" s="241"/>
      <c r="CQ7" s="241"/>
      <c r="CR7" s="241"/>
      <c r="CS7" s="241"/>
    </row>
    <row r="8" spans="2:104" x14ac:dyDescent="0.25">
      <c r="B8" s="141" t="s">
        <v>3170</v>
      </c>
      <c r="F8">
        <v>12</v>
      </c>
      <c r="G8">
        <v>5</v>
      </c>
      <c r="H8">
        <v>2</v>
      </c>
      <c r="L8">
        <f>SUMIFS('All hauled'!$S$2:$S$3094,'All hauled'!$U$2:$U$3094,'Hauled Pnob (2)'!B8,'All hauled'!$K$2:$K$3094,"N",'All hauled'!$I$2:$I$3094,"female")</f>
        <v>9</v>
      </c>
      <c r="M8">
        <f>SUMIFS('All hauled'!$S$2:$S$3094,'All hauled'!$U$2:$U$3094,'Hauled Pnob (2)'!B8,'All hauled'!$K$2:$K$3094,"Y",'All hauled'!$I$2:$I$3094,"female")</f>
        <v>10</v>
      </c>
      <c r="N8" s="45">
        <f t="shared" si="0"/>
        <v>0</v>
      </c>
      <c r="O8" s="16">
        <f t="shared" si="1"/>
        <v>0</v>
      </c>
      <c r="P8" s="16">
        <f t="shared" si="2"/>
        <v>0</v>
      </c>
      <c r="Q8" s="16">
        <f t="shared" si="3"/>
        <v>12.504672897196262</v>
      </c>
      <c r="R8" s="16">
        <f t="shared" si="4"/>
        <v>5.3703703703703702</v>
      </c>
      <c r="S8" s="16">
        <f t="shared" si="5"/>
        <v>2.2117647058823531</v>
      </c>
      <c r="T8" s="16">
        <f t="shared" si="6"/>
        <v>0</v>
      </c>
      <c r="U8" s="16">
        <f t="shared" si="7"/>
        <v>0</v>
      </c>
      <c r="V8" s="46">
        <f t="shared" si="8"/>
        <v>0</v>
      </c>
      <c r="W8" s="16"/>
      <c r="X8" s="141" t="s">
        <v>3170</v>
      </c>
      <c r="Y8" s="16">
        <f t="shared" si="9"/>
        <v>20.086807973448984</v>
      </c>
      <c r="Z8" s="16">
        <f t="shared" si="10"/>
        <v>18.057444731273659</v>
      </c>
      <c r="AA8">
        <v>0</v>
      </c>
      <c r="AI8" t="s">
        <v>3085</v>
      </c>
      <c r="AJ8" t="s">
        <v>23443</v>
      </c>
      <c r="AK8" t="s">
        <v>23443</v>
      </c>
      <c r="AL8">
        <f>SUMIFS('All hauled'!$S$2:$S$3999,'All hauled'!$U$2:$U$3999,'Hauled Pnob (2)'!$AK8,'All hauled'!$X$2:$X$3999,'Hauled Pnob (2)'!$AJ8,'All hauled'!$I$2:$I$3999,'Hauled Pnob (2)'!$AI8,'All hauled'!$V$2:$V$3999,'Hauled Pnob (2)'!AL$5)</f>
        <v>0</v>
      </c>
      <c r="AM8">
        <f>SUMIFS('All hauled'!$S$2:$S$3999,'All hauled'!$U$2:$U$3999,'Hauled Pnob (2)'!$AK8,'All hauled'!$X$2:$X$3999,'Hauled Pnob (2)'!$AJ8,'All hauled'!$I$2:$I$3999,'Hauled Pnob (2)'!$AI8,'All hauled'!$V$2:$V$3999,'Hauled Pnob (2)'!AM$5)</f>
        <v>4</v>
      </c>
      <c r="AN8">
        <f>SUMIFS('All hauled'!$S$2:$S$3999,'All hauled'!$U$2:$U$3999,'Hauled Pnob (2)'!$AK8,'All hauled'!$X$2:$X$3999,'Hauled Pnob (2)'!$AJ8,'All hauled'!$I$2:$I$3999,'Hauled Pnob (2)'!$AI8,'All hauled'!$V$2:$V$3999,'Hauled Pnob (2)'!AN$5)</f>
        <v>1</v>
      </c>
      <c r="AO8">
        <f>SUMIFS('All hauled'!$S$2:$S$3999,'All hauled'!$U$2:$U$3999,'Hauled Pnob (2)'!$AK8,'All hauled'!$X$2:$X$3999,'Hauled Pnob (2)'!$AJ8,'All hauled'!$I$2:$I$3999,'Hauled Pnob (2)'!$AI8,'All hauled'!$V$2:$V$3999,'Hauled Pnob (2)'!AO$5)</f>
        <v>2</v>
      </c>
      <c r="AP8">
        <f>SUMIFS('All hauled'!$S$2:$S$3999,'All hauled'!$U$2:$U$3999,'Hauled Pnob (2)'!$AK8,'All hauled'!$X$2:$X$3999,'Hauled Pnob (2)'!$AJ8,'All hauled'!$I$2:$I$3999,'Hauled Pnob (2)'!$AI8,'All hauled'!$V$2:$V$3999,'Hauled Pnob (2)'!AP$5)</f>
        <v>2</v>
      </c>
      <c r="AQ8">
        <f>SUMIFS('All hauled'!$S$2:$S$3999,'All hauled'!$U$2:$U$3999,'Hauled Pnob (2)'!$AK8,'All hauled'!$X$2:$X$3999,'Hauled Pnob (2)'!$AJ8,'All hauled'!$I$2:$I$3999,'Hauled Pnob (2)'!$AI8,'All hauled'!$V$2:$V$3999,'Hauled Pnob (2)'!AQ$5)</f>
        <v>1</v>
      </c>
      <c r="AR8">
        <f>SUMIFS('All hauled'!$S$2:$S$3999,'All hauled'!$U$2:$U$3999,'Hauled Pnob (2)'!$AK8,'All hauled'!$X$2:$X$3999,'Hauled Pnob (2)'!$AJ8,'All hauled'!$I$2:$I$3999,'Hauled Pnob (2)'!$AI8,'All hauled'!$V$2:$V$3999,'Hauled Pnob (2)'!AR$5)</f>
        <v>0</v>
      </c>
      <c r="AS8">
        <f>SUMIFS('All hauled'!$S$2:$S$3999,'All hauled'!$U$2:$U$3999,'Hauled Pnob (2)'!$AK8,'All hauled'!$X$2:$X$3999,'Hauled Pnob (2)'!$AJ8,'All hauled'!$I$2:$I$3999,'Hauled Pnob (2)'!$AI8,'All hauled'!$V$2:$V$3999,'Hauled Pnob (2)'!AS$5)</f>
        <v>0</v>
      </c>
      <c r="AT8">
        <f>SUMIFS('All hauled'!$S$2:$S$3999,'All hauled'!$U$2:$U$3999,'Hauled Pnob (2)'!$AK8,'All hauled'!$X$2:$X$3999,'Hauled Pnob (2)'!$AJ8,'All hauled'!$I$2:$I$3999,'Hauled Pnob (2)'!$AI8,'All hauled'!$V$2:$V$3999,'Hauled Pnob (2)'!AT$5)</f>
        <v>0</v>
      </c>
      <c r="AU8" t="s">
        <v>11</v>
      </c>
      <c r="AV8" s="16">
        <f>IFERROR(AL9+((AL9/SUM(AL$9:AL$80))*(AL$6+AL$7+AL$8)),AL9)</f>
        <v>0</v>
      </c>
      <c r="AW8" s="16">
        <f t="shared" ref="AW8:BC8" si="14">IFERROR(AM9+((AM9/SUM(AM$9:AM$80))*(AM$6+AM$7+AM$8)),AM9)</f>
        <v>12.588235294117647</v>
      </c>
      <c r="AX8" s="16">
        <f t="shared" si="14"/>
        <v>100.06909788867563</v>
      </c>
      <c r="AY8" s="16">
        <f t="shared" si="14"/>
        <v>130.73587786259543</v>
      </c>
      <c r="AZ8" s="16">
        <f t="shared" si="14"/>
        <v>103.68141592920354</v>
      </c>
      <c r="BA8" s="16">
        <f t="shared" si="14"/>
        <v>38.219780219780219</v>
      </c>
      <c r="BB8" s="16">
        <f t="shared" si="14"/>
        <v>2</v>
      </c>
      <c r="BC8" s="16">
        <f t="shared" si="14"/>
        <v>0</v>
      </c>
      <c r="BO8" t="s">
        <v>3081</v>
      </c>
      <c r="BP8" s="16">
        <f>SUM(BE6:BL6)</f>
        <v>340.07529428202037</v>
      </c>
      <c r="BQ8" s="16">
        <f>SUM(BE82:BL82)</f>
        <v>242.5869786432641</v>
      </c>
      <c r="BR8">
        <v>0</v>
      </c>
      <c r="BU8">
        <v>0.1</v>
      </c>
      <c r="BV8">
        <v>0.2</v>
      </c>
      <c r="BW8">
        <v>0.3</v>
      </c>
      <c r="BX8">
        <v>0.4</v>
      </c>
      <c r="BY8">
        <v>0.5</v>
      </c>
      <c r="BZ8">
        <v>1</v>
      </c>
      <c r="CA8">
        <v>1.1000000000000001</v>
      </c>
      <c r="CB8">
        <v>1.2</v>
      </c>
      <c r="CC8">
        <v>1.3</v>
      </c>
      <c r="CD8">
        <v>1.4</v>
      </c>
      <c r="CJ8">
        <v>0.1</v>
      </c>
      <c r="CK8">
        <v>0.2</v>
      </c>
      <c r="CL8">
        <v>0.3</v>
      </c>
      <c r="CM8">
        <v>0.4</v>
      </c>
      <c r="CN8">
        <v>0.5</v>
      </c>
      <c r="CO8">
        <v>1</v>
      </c>
      <c r="CP8">
        <v>1.1000000000000001</v>
      </c>
      <c r="CQ8">
        <v>1.2</v>
      </c>
      <c r="CR8">
        <v>1.3</v>
      </c>
      <c r="CS8">
        <v>1.4</v>
      </c>
      <c r="CW8" t="s">
        <v>23469</v>
      </c>
    </row>
    <row r="9" spans="2:104" x14ac:dyDescent="0.25">
      <c r="B9" s="141" t="s">
        <v>3386</v>
      </c>
      <c r="C9">
        <v>1</v>
      </c>
      <c r="D9">
        <v>11</v>
      </c>
      <c r="E9">
        <v>44</v>
      </c>
      <c r="F9">
        <v>50</v>
      </c>
      <c r="G9">
        <v>34</v>
      </c>
      <c r="L9">
        <f>SUMIFS('All hauled'!$S$2:$S$3094,'All hauled'!$U$2:$U$3094,'Hauled Pnob (2)'!B9,'All hauled'!$K$2:$K$3094,"N",'All hauled'!$I$2:$I$3094,"female")</f>
        <v>119</v>
      </c>
      <c r="M9">
        <f>SUMIFS('All hauled'!$S$2:$S$3094,'All hauled'!$U$2:$U$3094,'Hauled Pnob (2)'!B9,'All hauled'!$K$2:$K$3094,"Y",'All hauled'!$I$2:$I$3094,"female")</f>
        <v>23</v>
      </c>
      <c r="N9" s="45">
        <f t="shared" si="0"/>
        <v>1</v>
      </c>
      <c r="O9" s="16">
        <f t="shared" si="1"/>
        <v>11.77</v>
      </c>
      <c r="P9" s="16">
        <f t="shared" si="2"/>
        <v>45.80821917808219</v>
      </c>
      <c r="Q9" s="16">
        <f t="shared" si="3"/>
        <v>52.10280373831776</v>
      </c>
      <c r="R9" s="16">
        <f t="shared" si="4"/>
        <v>36.518518518518519</v>
      </c>
      <c r="S9" s="16">
        <f t="shared" si="5"/>
        <v>0</v>
      </c>
      <c r="T9" s="16">
        <f t="shared" si="6"/>
        <v>0</v>
      </c>
      <c r="U9" s="16">
        <f t="shared" si="7"/>
        <v>0</v>
      </c>
      <c r="V9" s="46">
        <f t="shared" si="8"/>
        <v>0</v>
      </c>
      <c r="W9" s="16"/>
      <c r="X9" s="141" t="s">
        <v>3386</v>
      </c>
      <c r="Y9" s="16">
        <f t="shared" si="9"/>
        <v>147.19954143491847</v>
      </c>
      <c r="Z9" s="16">
        <f t="shared" si="10"/>
        <v>102.28124469662067</v>
      </c>
      <c r="AA9">
        <v>0</v>
      </c>
      <c r="AI9" t="s">
        <v>3085</v>
      </c>
      <c r="AJ9" t="s">
        <v>8</v>
      </c>
      <c r="AK9" t="s">
        <v>11</v>
      </c>
      <c r="AL9">
        <f>SUMIFS('All hauled'!$S$2:$S$3999,'All hauled'!$U$2:$U$3999,'Hauled Pnob (2)'!$AK9,'All hauled'!$X$2:$X$3999,'Hauled Pnob (2)'!$AJ9,'All hauled'!$I$2:$I$3999,'Hauled Pnob (2)'!$AI9,'All hauled'!$V$2:$V$3999,'Hauled Pnob (2)'!AL$5)</f>
        <v>0</v>
      </c>
      <c r="AM9">
        <f>SUMIFS('All hauled'!$S$2:$S$3999,'All hauled'!$U$2:$U$3999,'Hauled Pnob (2)'!$AK9,'All hauled'!$X$2:$X$3999,'Hauled Pnob (2)'!$AJ9,'All hauled'!$I$2:$I$3999,'Hauled Pnob (2)'!$AI9,'All hauled'!$V$2:$V$3999,'Hauled Pnob (2)'!AM$5)</f>
        <v>12</v>
      </c>
      <c r="AN9">
        <f>SUMIFS('All hauled'!$S$2:$S$3999,'All hauled'!$U$2:$U$3999,'Hauled Pnob (2)'!$AK9,'All hauled'!$X$2:$X$3999,'Hauled Pnob (2)'!$AJ9,'All hauled'!$I$2:$I$3999,'Hauled Pnob (2)'!$AI9,'All hauled'!$V$2:$V$3999,'Hauled Pnob (2)'!AN$5)</f>
        <v>98</v>
      </c>
      <c r="AO9">
        <f>SUMIFS('All hauled'!$S$2:$S$3999,'All hauled'!$U$2:$U$3999,'Hauled Pnob (2)'!$AK9,'All hauled'!$X$2:$X$3999,'Hauled Pnob (2)'!$AJ9,'All hauled'!$I$2:$I$3999,'Hauled Pnob (2)'!$AI9,'All hauled'!$V$2:$V$3999,'Hauled Pnob (2)'!AO$5)</f>
        <v>128</v>
      </c>
      <c r="AP9">
        <f>SUMIFS('All hauled'!$S$2:$S$3999,'All hauled'!$U$2:$U$3999,'Hauled Pnob (2)'!$AK9,'All hauled'!$X$2:$X$3999,'Hauled Pnob (2)'!$AJ9,'All hauled'!$I$2:$I$3999,'Hauled Pnob (2)'!$AI9,'All hauled'!$V$2:$V$3999,'Hauled Pnob (2)'!AP$5)</f>
        <v>101</v>
      </c>
      <c r="AQ9">
        <f>SUMIFS('All hauled'!$S$2:$S$3999,'All hauled'!$U$2:$U$3999,'Hauled Pnob (2)'!$AK9,'All hauled'!$X$2:$X$3999,'Hauled Pnob (2)'!$AJ9,'All hauled'!$I$2:$I$3999,'Hauled Pnob (2)'!$AI9,'All hauled'!$V$2:$V$3999,'Hauled Pnob (2)'!AQ$5)</f>
        <v>37</v>
      </c>
      <c r="AR9">
        <f>SUMIFS('All hauled'!$S$2:$S$3999,'All hauled'!$U$2:$U$3999,'Hauled Pnob (2)'!$AK9,'All hauled'!$X$2:$X$3999,'Hauled Pnob (2)'!$AJ9,'All hauled'!$I$2:$I$3999,'Hauled Pnob (2)'!$AI9,'All hauled'!$V$2:$V$3999,'Hauled Pnob (2)'!AR$5)</f>
        <v>2</v>
      </c>
      <c r="AS9">
        <f>SUMIFS('All hauled'!$S$2:$S$3999,'All hauled'!$U$2:$U$3999,'Hauled Pnob (2)'!$AK9,'All hauled'!$X$2:$X$3999,'Hauled Pnob (2)'!$AJ9,'All hauled'!$I$2:$I$3999,'Hauled Pnob (2)'!$AI9,'All hauled'!$V$2:$V$3999,'Hauled Pnob (2)'!AS$5)</f>
        <v>0</v>
      </c>
      <c r="AT9">
        <f>SUMIFS('All hauled'!$S$2:$S$3999,'All hauled'!$U$2:$U$3999,'Hauled Pnob (2)'!$AK9,'All hauled'!$X$2:$X$3999,'Hauled Pnob (2)'!$AJ9,'All hauled'!$I$2:$I$3999,'Hauled Pnob (2)'!$AI9,'All hauled'!$V$2:$V$3999,'Hauled Pnob (2)'!AT$5)</f>
        <v>0</v>
      </c>
      <c r="AU9" s="133" t="s">
        <v>3100</v>
      </c>
      <c r="AV9" s="16">
        <f t="shared" ref="AV9" si="15">IFERROR(AL10+((AL10/SUM(AL$9:AL$80))*(AL$6+AL$7+AL$8)),AL10)</f>
        <v>0</v>
      </c>
      <c r="AW9" s="16">
        <f t="shared" ref="AW9" si="16">IFERROR(AM10+((AM10/SUM(AM$9:AM$80))*(AM$6+AM$7+AM$8)),AM10)</f>
        <v>0</v>
      </c>
      <c r="AX9" s="16">
        <f t="shared" ref="AX9" si="17">IFERROR(AN10+((AN10/SUM(AN$9:AN$80))*(AN$6+AN$7+AN$8)),AN10)</f>
        <v>1.0211132437619961</v>
      </c>
      <c r="AY9" s="16">
        <f t="shared" ref="AY9" si="18">IFERROR(AO10+((AO10/SUM(AO$9:AO$80))*(AO$6+AO$7+AO$8)),AO10)</f>
        <v>14.299236641221373</v>
      </c>
      <c r="AZ9" s="16">
        <f t="shared" ref="AZ9" si="19">IFERROR(AP10+((AP10/SUM(AP$9:AP$80))*(AP$6+AP$7+AP$8)),AP10)</f>
        <v>14.371681415929203</v>
      </c>
      <c r="BA9" s="16">
        <f t="shared" ref="BA9" si="20">IFERROR(AQ10+((AQ10/SUM(AQ$9:AQ$80))*(AQ$6+AQ$7+AQ$8)),AQ10)</f>
        <v>3.098901098901099</v>
      </c>
      <c r="BB9" s="16">
        <f t="shared" ref="BB9" si="21">IFERROR(AR10+((AR10/SUM(AR$9:AR$80))*(AR$6+AR$7+AR$8)),AR10)</f>
        <v>0</v>
      </c>
      <c r="BC9" s="16">
        <f t="shared" ref="BC9" si="22">IFERROR(AS10+((AS10/SUM(AS$9:AS$80))*(AS$6+AS$7+AS$8)),AS10)</f>
        <v>0</v>
      </c>
      <c r="BD9" s="133" t="s">
        <v>3100</v>
      </c>
      <c r="BE9" s="48">
        <f>AV9</f>
        <v>0</v>
      </c>
      <c r="BF9" s="48">
        <f t="shared" ref="BF9:BL9" si="23">AW9</f>
        <v>0</v>
      </c>
      <c r="BG9" s="48">
        <f t="shared" si="23"/>
        <v>1.0211132437619961</v>
      </c>
      <c r="BH9" s="48">
        <f t="shared" si="23"/>
        <v>14.299236641221373</v>
      </c>
      <c r="BI9" s="48">
        <f t="shared" si="23"/>
        <v>14.371681415929203</v>
      </c>
      <c r="BJ9" s="48">
        <f t="shared" si="23"/>
        <v>3.098901098901099</v>
      </c>
      <c r="BK9" s="48">
        <f t="shared" si="23"/>
        <v>0</v>
      </c>
      <c r="BL9" s="48">
        <f t="shared" si="23"/>
        <v>0</v>
      </c>
      <c r="BO9" t="s">
        <v>23450</v>
      </c>
      <c r="BP9" s="16">
        <f>SUM(BE9:BL9)</f>
        <v>32.79093239981367</v>
      </c>
      <c r="BQ9" s="16">
        <f>SUM(BE85:BL85)</f>
        <v>13.45744912723293</v>
      </c>
      <c r="BR9">
        <v>0</v>
      </c>
      <c r="BT9">
        <v>42</v>
      </c>
      <c r="BU9">
        <v>0</v>
      </c>
      <c r="BV9">
        <v>0</v>
      </c>
      <c r="BW9">
        <v>0</v>
      </c>
      <c r="BX9">
        <v>0</v>
      </c>
      <c r="BY9">
        <v>0</v>
      </c>
      <c r="BZ9">
        <v>0</v>
      </c>
      <c r="CA9">
        <v>0</v>
      </c>
      <c r="CB9">
        <v>0</v>
      </c>
      <c r="CC9">
        <v>0</v>
      </c>
      <c r="CD9">
        <v>0</v>
      </c>
      <c r="CF9">
        <v>0</v>
      </c>
      <c r="CJ9">
        <f>$CF9*BU9</f>
        <v>0</v>
      </c>
      <c r="CK9">
        <f t="shared" ref="CK9:CS21" si="24">$CF9*BV9</f>
        <v>0</v>
      </c>
      <c r="CL9">
        <f t="shared" si="24"/>
        <v>0</v>
      </c>
      <c r="CM9">
        <f t="shared" si="24"/>
        <v>0</v>
      </c>
      <c r="CN9">
        <f t="shared" si="24"/>
        <v>0</v>
      </c>
      <c r="CO9">
        <f t="shared" si="24"/>
        <v>0</v>
      </c>
      <c r="CP9">
        <f t="shared" si="24"/>
        <v>0</v>
      </c>
      <c r="CQ9">
        <f t="shared" si="24"/>
        <v>0</v>
      </c>
      <c r="CR9">
        <f t="shared" si="24"/>
        <v>0</v>
      </c>
      <c r="CS9">
        <f t="shared" si="24"/>
        <v>0</v>
      </c>
      <c r="CX9" t="s">
        <v>3085</v>
      </c>
      <c r="CY9" t="s">
        <v>3225</v>
      </c>
      <c r="CZ9" t="s">
        <v>3083</v>
      </c>
    </row>
    <row r="10" spans="2:104" x14ac:dyDescent="0.25">
      <c r="B10" s="141" t="s">
        <v>3608</v>
      </c>
      <c r="D10">
        <v>1</v>
      </c>
      <c r="F10">
        <v>5</v>
      </c>
      <c r="G10">
        <v>5</v>
      </c>
      <c r="H10">
        <v>1</v>
      </c>
      <c r="L10">
        <f>SUMIFS('All hauled'!$S$2:$S$3094,'All hauled'!$U$2:$U$3094,'Hauled Pnob (2)'!B10,'All hauled'!$K$2:$K$3094,"N",'All hauled'!$I$2:$I$3094,"female")</f>
        <v>2</v>
      </c>
      <c r="M10">
        <f>SUMIFS('All hauled'!$S$2:$S$3094,'All hauled'!$U$2:$U$3094,'Hauled Pnob (2)'!B10,'All hauled'!$K$2:$K$3094,"Y",'All hauled'!$I$2:$I$3094,"female")</f>
        <v>10</v>
      </c>
      <c r="N10" s="45">
        <f t="shared" si="0"/>
        <v>0</v>
      </c>
      <c r="O10" s="16">
        <f t="shared" si="1"/>
        <v>1.07</v>
      </c>
      <c r="P10" s="16">
        <f t="shared" si="2"/>
        <v>0</v>
      </c>
      <c r="Q10" s="16">
        <f t="shared" si="3"/>
        <v>5.2102803738317753</v>
      </c>
      <c r="R10" s="16">
        <f t="shared" si="4"/>
        <v>5.3703703703703702</v>
      </c>
      <c r="S10" s="16">
        <f t="shared" si="5"/>
        <v>1.1058823529411765</v>
      </c>
      <c r="T10" s="16">
        <f t="shared" si="6"/>
        <v>0</v>
      </c>
      <c r="U10" s="16">
        <f t="shared" si="7"/>
        <v>0</v>
      </c>
      <c r="V10" s="46">
        <f t="shared" si="8"/>
        <v>0</v>
      </c>
      <c r="W10" s="16"/>
      <c r="X10" s="141" t="s">
        <v>3608</v>
      </c>
      <c r="Y10" s="16">
        <f t="shared" si="9"/>
        <v>12.756533097143322</v>
      </c>
      <c r="Z10" s="16">
        <f t="shared" si="10"/>
        <v>24.834618189035368</v>
      </c>
      <c r="AA10">
        <v>0</v>
      </c>
      <c r="AI10" s="133" t="s">
        <v>3085</v>
      </c>
      <c r="AJ10" s="133" t="s">
        <v>8</v>
      </c>
      <c r="AK10" s="133" t="s">
        <v>3100</v>
      </c>
      <c r="AL10">
        <f>SUMIFS('All hauled'!$S$2:$S$3999,'All hauled'!$U$2:$U$3999,'Hauled Pnob (2)'!$AK10,'All hauled'!$X$2:$X$3999,'Hauled Pnob (2)'!$AJ10,'All hauled'!$I$2:$I$3999,'Hauled Pnob (2)'!$AI10,'All hauled'!$V$2:$V$3999,'Hauled Pnob (2)'!AL$5)</f>
        <v>0</v>
      </c>
      <c r="AM10">
        <f>SUMIFS('All hauled'!$S$2:$S$3999,'All hauled'!$U$2:$U$3999,'Hauled Pnob (2)'!$AK10,'All hauled'!$X$2:$X$3999,'Hauled Pnob (2)'!$AJ10,'All hauled'!$I$2:$I$3999,'Hauled Pnob (2)'!$AI10,'All hauled'!$V$2:$V$3999,'Hauled Pnob (2)'!AM$5)</f>
        <v>0</v>
      </c>
      <c r="AN10">
        <f>SUMIFS('All hauled'!$S$2:$S$3999,'All hauled'!$U$2:$U$3999,'Hauled Pnob (2)'!$AK10,'All hauled'!$X$2:$X$3999,'Hauled Pnob (2)'!$AJ10,'All hauled'!$I$2:$I$3999,'Hauled Pnob (2)'!$AI10,'All hauled'!$V$2:$V$3999,'Hauled Pnob (2)'!AN$5)</f>
        <v>1</v>
      </c>
      <c r="AO10">
        <f>SUMIFS('All hauled'!$S$2:$S$3999,'All hauled'!$U$2:$U$3999,'Hauled Pnob (2)'!$AK10,'All hauled'!$X$2:$X$3999,'Hauled Pnob (2)'!$AJ10,'All hauled'!$I$2:$I$3999,'Hauled Pnob (2)'!$AI10,'All hauled'!$V$2:$V$3999,'Hauled Pnob (2)'!AO$5)</f>
        <v>14</v>
      </c>
      <c r="AP10">
        <f>SUMIFS('All hauled'!$S$2:$S$3999,'All hauled'!$U$2:$U$3999,'Hauled Pnob (2)'!$AK10,'All hauled'!$X$2:$X$3999,'Hauled Pnob (2)'!$AJ10,'All hauled'!$I$2:$I$3999,'Hauled Pnob (2)'!$AI10,'All hauled'!$V$2:$V$3999,'Hauled Pnob (2)'!AP$5)</f>
        <v>14</v>
      </c>
      <c r="AQ10">
        <f>SUMIFS('All hauled'!$S$2:$S$3999,'All hauled'!$U$2:$U$3999,'Hauled Pnob (2)'!$AK10,'All hauled'!$X$2:$X$3999,'Hauled Pnob (2)'!$AJ10,'All hauled'!$I$2:$I$3999,'Hauled Pnob (2)'!$AI10,'All hauled'!$V$2:$V$3999,'Hauled Pnob (2)'!AQ$5)</f>
        <v>3</v>
      </c>
      <c r="AR10">
        <f>SUMIFS('All hauled'!$S$2:$S$3999,'All hauled'!$U$2:$U$3999,'Hauled Pnob (2)'!$AK10,'All hauled'!$X$2:$X$3999,'Hauled Pnob (2)'!$AJ10,'All hauled'!$I$2:$I$3999,'Hauled Pnob (2)'!$AI10,'All hauled'!$V$2:$V$3999,'Hauled Pnob (2)'!AR$5)</f>
        <v>0</v>
      </c>
      <c r="AS10">
        <f>SUMIFS('All hauled'!$S$2:$S$3999,'All hauled'!$U$2:$U$3999,'Hauled Pnob (2)'!$AK10,'All hauled'!$X$2:$X$3999,'Hauled Pnob (2)'!$AJ10,'All hauled'!$I$2:$I$3999,'Hauled Pnob (2)'!$AI10,'All hauled'!$V$2:$V$3999,'Hauled Pnob (2)'!AS$5)</f>
        <v>0</v>
      </c>
      <c r="AT10">
        <f>SUMIFS('All hauled'!$S$2:$S$3999,'All hauled'!$U$2:$U$3999,'Hauled Pnob (2)'!$AK10,'All hauled'!$X$2:$X$3999,'Hauled Pnob (2)'!$AJ10,'All hauled'!$I$2:$I$3999,'Hauled Pnob (2)'!$AI10,'All hauled'!$V$2:$V$3999,'Hauled Pnob (2)'!AT$5)</f>
        <v>0</v>
      </c>
      <c r="AV10" s="16"/>
      <c r="AW10" s="16"/>
      <c r="AX10" s="16"/>
      <c r="AY10" s="16"/>
      <c r="AZ10" s="16"/>
      <c r="BA10" s="16"/>
      <c r="BB10" s="16"/>
      <c r="BC10" s="16"/>
      <c r="BE10" s="16"/>
      <c r="BF10" s="16"/>
      <c r="BG10" s="16"/>
      <c r="BH10" s="16"/>
      <c r="BI10" s="16"/>
      <c r="BJ10" s="16"/>
      <c r="BK10" s="16"/>
      <c r="BL10" s="16"/>
      <c r="BN10">
        <f t="shared" ref="BN10:BN41" si="25">AJ11</f>
        <v>5</v>
      </c>
      <c r="BO10" t="str">
        <f t="shared" ref="BO10:BO41" si="26">AK11</f>
        <v>BCA1</v>
      </c>
      <c r="BP10" s="16">
        <f t="shared" ref="BP10:BP41" si="27">SUM(BE11:BL11)</f>
        <v>10.534113838073052</v>
      </c>
      <c r="BQ10" s="16">
        <f t="shared" ref="BQ10:BQ41" si="28">SUM(BE87:BL87)</f>
        <v>9.2566803702156033</v>
      </c>
      <c r="BR10">
        <v>0</v>
      </c>
      <c r="BT10">
        <v>47</v>
      </c>
      <c r="BU10">
        <v>0</v>
      </c>
      <c r="BV10">
        <v>0</v>
      </c>
      <c r="BW10">
        <v>0</v>
      </c>
      <c r="BX10">
        <v>0</v>
      </c>
      <c r="BY10">
        <v>0</v>
      </c>
      <c r="BZ10">
        <v>0</v>
      </c>
      <c r="CA10">
        <v>0</v>
      </c>
      <c r="CB10">
        <v>0</v>
      </c>
      <c r="CC10">
        <v>0</v>
      </c>
      <c r="CD10">
        <v>0</v>
      </c>
      <c r="CF10">
        <v>0</v>
      </c>
      <c r="CJ10">
        <f t="shared" ref="CJ10:CJ21" si="29">$CF10*BU10</f>
        <v>0</v>
      </c>
      <c r="CK10">
        <f t="shared" si="24"/>
        <v>0</v>
      </c>
      <c r="CL10">
        <f t="shared" si="24"/>
        <v>0</v>
      </c>
      <c r="CM10">
        <f t="shared" si="24"/>
        <v>0</v>
      </c>
      <c r="CN10">
        <f t="shared" si="24"/>
        <v>0</v>
      </c>
      <c r="CO10">
        <f t="shared" si="24"/>
        <v>0</v>
      </c>
      <c r="CP10">
        <f t="shared" si="24"/>
        <v>0</v>
      </c>
      <c r="CQ10">
        <f t="shared" si="24"/>
        <v>0</v>
      </c>
      <c r="CR10">
        <f t="shared" si="24"/>
        <v>0</v>
      </c>
      <c r="CS10">
        <f t="shared" si="24"/>
        <v>0</v>
      </c>
      <c r="CW10" t="s">
        <v>3242</v>
      </c>
      <c r="CX10" s="16">
        <f>SUM(CJ9:CJ21)</f>
        <v>0</v>
      </c>
      <c r="CY10" s="16">
        <f>SUM(CJ26:CJ35)</f>
        <v>0</v>
      </c>
      <c r="CZ10">
        <f>SUM(CJ23:CJ25)</f>
        <v>0</v>
      </c>
    </row>
    <row r="11" spans="2:104" x14ac:dyDescent="0.25">
      <c r="B11" s="141" t="s">
        <v>3168</v>
      </c>
      <c r="E11">
        <v>1</v>
      </c>
      <c r="F11">
        <v>6</v>
      </c>
      <c r="G11">
        <v>1</v>
      </c>
      <c r="L11">
        <f>SUMIFS('All hauled'!$S$2:$S$3094,'All hauled'!$U$2:$U$3094,'Hauled Pnob (2)'!B11,'All hauled'!$K$2:$K$3094,"N",'All hauled'!$I$2:$I$3094,"female")</f>
        <v>1</v>
      </c>
      <c r="M11">
        <f>SUMIFS('All hauled'!$S$2:$S$3094,'All hauled'!$U$2:$U$3094,'Hauled Pnob (2)'!B11,'All hauled'!$K$2:$K$3094,"Y",'All hauled'!$I$2:$I$3094,"female")</f>
        <v>7</v>
      </c>
      <c r="N11" s="45">
        <f t="shared" si="0"/>
        <v>0</v>
      </c>
      <c r="O11" s="16">
        <f t="shared" si="1"/>
        <v>0</v>
      </c>
      <c r="P11" s="16">
        <f t="shared" si="2"/>
        <v>1.0410958904109588</v>
      </c>
      <c r="Q11" s="16">
        <f t="shared" si="3"/>
        <v>6.2523364485981308</v>
      </c>
      <c r="R11" s="16">
        <f t="shared" si="4"/>
        <v>1.074074074074074</v>
      </c>
      <c r="S11" s="16">
        <f t="shared" si="5"/>
        <v>0</v>
      </c>
      <c r="T11" s="16">
        <f t="shared" si="6"/>
        <v>0</v>
      </c>
      <c r="U11" s="16">
        <f t="shared" si="7"/>
        <v>0</v>
      </c>
      <c r="V11" s="46">
        <f t="shared" si="8"/>
        <v>0</v>
      </c>
      <c r="W11" s="16"/>
      <c r="X11" s="141" t="s">
        <v>3168</v>
      </c>
      <c r="Y11" s="16">
        <f t="shared" si="9"/>
        <v>8.3675064130831629</v>
      </c>
      <c r="Z11" s="16">
        <f t="shared" si="10"/>
        <v>5.2504069893640111</v>
      </c>
      <c r="AA11">
        <v>0</v>
      </c>
      <c r="AI11" t="s">
        <v>3085</v>
      </c>
      <c r="AJ11">
        <f>'final totals'!K6</f>
        <v>5</v>
      </c>
      <c r="AK11" t="str">
        <f>'final totals'!O6</f>
        <v>BCA1</v>
      </c>
      <c r="AL11">
        <f>SUMIFS('All hauled'!$S$2:$S$3999,'All hauled'!$U$2:$U$3999,'Hauled Pnob (2)'!$AK11,'All hauled'!$X$2:$X$3999,'Hauled Pnob (2)'!$AJ11,'All hauled'!$I$2:$I$3999,'Hauled Pnob (2)'!$AI11,'All hauled'!$V$2:$V$3999,'Hauled Pnob (2)'!AL$5)</f>
        <v>0</v>
      </c>
      <c r="AM11">
        <f>SUMIFS('All hauled'!$S$2:$S$3999,'All hauled'!$U$2:$U$3999,'Hauled Pnob (2)'!$AK11,'All hauled'!$X$2:$X$3999,'Hauled Pnob (2)'!$AJ11,'All hauled'!$I$2:$I$3999,'Hauled Pnob (2)'!$AI11,'All hauled'!$V$2:$V$3999,'Hauled Pnob (2)'!AM$5)</f>
        <v>0</v>
      </c>
      <c r="AN11">
        <f>SUMIFS('All hauled'!$S$2:$S$3999,'All hauled'!$U$2:$U$3999,'Hauled Pnob (2)'!$AK11,'All hauled'!$X$2:$X$3999,'Hauled Pnob (2)'!$AJ11,'All hauled'!$I$2:$I$3999,'Hauled Pnob (2)'!$AI11,'All hauled'!$V$2:$V$3999,'Hauled Pnob (2)'!AN$5)</f>
        <v>1</v>
      </c>
      <c r="AO11">
        <f>SUMIFS('All hauled'!$S$2:$S$3999,'All hauled'!$U$2:$U$3999,'Hauled Pnob (2)'!$AK11,'All hauled'!$X$2:$X$3999,'Hauled Pnob (2)'!$AJ11,'All hauled'!$I$2:$I$3999,'Hauled Pnob (2)'!$AI11,'All hauled'!$V$2:$V$3999,'Hauled Pnob (2)'!AO$5)</f>
        <v>7</v>
      </c>
      <c r="AP11">
        <f>SUMIFS('All hauled'!$S$2:$S$3999,'All hauled'!$U$2:$U$3999,'Hauled Pnob (2)'!$AK11,'All hauled'!$X$2:$X$3999,'Hauled Pnob (2)'!$AJ11,'All hauled'!$I$2:$I$3999,'Hauled Pnob (2)'!$AI11,'All hauled'!$V$2:$V$3999,'Hauled Pnob (2)'!AP$5)</f>
        <v>2</v>
      </c>
      <c r="AQ11">
        <f>SUMIFS('All hauled'!$S$2:$S$3999,'All hauled'!$U$2:$U$3999,'Hauled Pnob (2)'!$AK11,'All hauled'!$X$2:$X$3999,'Hauled Pnob (2)'!$AJ11,'All hauled'!$I$2:$I$3999,'Hauled Pnob (2)'!$AI11,'All hauled'!$V$2:$V$3999,'Hauled Pnob (2)'!AQ$5)</f>
        <v>0</v>
      </c>
      <c r="AR11">
        <f>SUMIFS('All hauled'!$S$2:$S$3999,'All hauled'!$U$2:$U$3999,'Hauled Pnob (2)'!$AK11,'All hauled'!$X$2:$X$3999,'Hauled Pnob (2)'!$AJ11,'All hauled'!$I$2:$I$3999,'Hauled Pnob (2)'!$AI11,'All hauled'!$V$2:$V$3999,'Hauled Pnob (2)'!AR$5)</f>
        <v>0</v>
      </c>
      <c r="AS11">
        <f>SUMIFS('All hauled'!$S$2:$S$3999,'All hauled'!$U$2:$U$3999,'Hauled Pnob (2)'!$AK11,'All hauled'!$X$2:$X$3999,'Hauled Pnob (2)'!$AJ11,'All hauled'!$I$2:$I$3999,'Hauled Pnob (2)'!$AI11,'All hauled'!$V$2:$V$3999,'Hauled Pnob (2)'!AS$5)</f>
        <v>0</v>
      </c>
      <c r="AT11">
        <f>SUMIFS('All hauled'!$S$2:$S$3999,'All hauled'!$U$2:$U$3999,'Hauled Pnob (2)'!$AK11,'All hauled'!$X$2:$X$3999,'Hauled Pnob (2)'!$AJ11,'All hauled'!$I$2:$I$3999,'Hauled Pnob (2)'!$AI11,'All hauled'!$V$2:$V$3999,'Hauled Pnob (2)'!AT$5)</f>
        <v>0</v>
      </c>
      <c r="AU11" t="s">
        <v>3357</v>
      </c>
      <c r="AV11" s="16">
        <f t="shared" ref="AV11:AV42" si="30">IFERROR(AL11+((AL11/SUM(AL$9:AL$80))*(AL$6+AL$7+AL$8)),AL11)</f>
        <v>0</v>
      </c>
      <c r="AW11" s="16">
        <f t="shared" ref="AW11:AW42" si="31">IFERROR(AM11+((AM11/SUM(AM$9:AM$80))*(AM$6+AM$7+AM$8)),AM11)</f>
        <v>0</v>
      </c>
      <c r="AX11" s="16">
        <f t="shared" ref="AX11:AX42" si="32">IFERROR(AN11+((AN11/SUM(AN$9:AN$80))*(AN$6+AN$7+AN$8)),AN11)</f>
        <v>1.0211132437619961</v>
      </c>
      <c r="AY11" s="16">
        <f t="shared" ref="AY11:AY42" si="33">IFERROR(AO11+((AO11/SUM(AO$9:AO$80))*(AO$6+AO$7+AO$8)),AO11)</f>
        <v>7.1496183206106867</v>
      </c>
      <c r="AZ11" s="16">
        <f t="shared" ref="AZ11:AZ42" si="34">IFERROR(AP11+((AP11/SUM(AP$9:AP$80))*(AP$6+AP$7+AP$8)),AP11)</f>
        <v>2.0530973451327434</v>
      </c>
      <c r="BA11" s="16">
        <f t="shared" ref="BA11:BA42" si="35">IFERROR(AQ11+((AQ11/SUM(AQ$9:AQ$80))*(AQ$6+AQ$7+AQ$8)),AQ11)</f>
        <v>0</v>
      </c>
      <c r="BB11" s="16">
        <f t="shared" ref="BB11:BB42" si="36">IFERROR(AR11+((AR11/SUM(AR$9:AR$80))*(AR$6+AR$7+AR$8)),AR11)</f>
        <v>0</v>
      </c>
      <c r="BC11" s="16">
        <f t="shared" ref="BC11:BC42" si="37">IFERROR(AS11+((AS11/SUM(AS$9:AS$80))*(AS$6+AS$7+AS$8)),AS11)</f>
        <v>0</v>
      </c>
      <c r="BD11" t="s">
        <v>3357</v>
      </c>
      <c r="BE11" s="16">
        <f t="shared" ref="BE11:BE42" si="38">IFERROR(AV11+((AV11/SUM(AV$11:AV$80))*((1-AV$7)*AV$8)),AV11)</f>
        <v>0</v>
      </c>
      <c r="BF11" s="16">
        <f t="shared" ref="BF11:BF42" si="39">IFERROR(AW11+((AW11/SUM(AW$11:AW$80))*((1-AW$7)*AW$8)),AW11)</f>
        <v>0</v>
      </c>
      <c r="BG11" s="16">
        <f t="shared" ref="BG11:BG42" si="40">IFERROR(AX11+((AX11/SUM(AX$11:AX$80))*((1-AX$7)*AX$8)),AX11)</f>
        <v>1.0603661393538781</v>
      </c>
      <c r="BH11" s="16">
        <f t="shared" ref="BH11:BH42" si="41">IFERROR(AY11+((AY11/SUM(AY$11:AY$80))*((1-AY$7)*AY$8)),AY11)</f>
        <v>7.3667873766713603</v>
      </c>
      <c r="BI11" s="16">
        <f t="shared" ref="BI11:BI42" si="42">IFERROR(AZ11+((AZ11/SUM(AZ$11:AZ$80))*((1-AZ$7)*AZ$8)),AZ11)</f>
        <v>2.1069603220478132</v>
      </c>
      <c r="BJ11" s="16">
        <f t="shared" ref="BJ11:BJ42" si="43">IFERROR(BA11+((BA11/SUM(BA$11:BA$80))*((1-BA$7)*BA$8)),BA11)</f>
        <v>0</v>
      </c>
      <c r="BK11" s="16">
        <f t="shared" ref="BK11:BK42" si="44">IFERROR(BB11+((BB11/SUM(BB$11:BB$80))*((1-BB$7)*BB$8)),BB11)</f>
        <v>0</v>
      </c>
      <c r="BL11" s="16">
        <f t="shared" ref="BL11:BL42" si="45">IFERROR(BC11+((BC11/SUM(BC$11:BC$80))*((1-BC$7)*BC$8)),BC11)</f>
        <v>0</v>
      </c>
      <c r="BN11">
        <f t="shared" si="25"/>
        <v>5</v>
      </c>
      <c r="BO11" t="str">
        <f t="shared" si="26"/>
        <v>BCA2</v>
      </c>
      <c r="BP11" s="16">
        <f t="shared" si="27"/>
        <v>3.1970684802492473</v>
      </c>
      <c r="BQ11" s="16">
        <f t="shared" si="28"/>
        <v>1.0545987235584955</v>
      </c>
      <c r="BR11">
        <v>0</v>
      </c>
      <c r="BT11">
        <v>52</v>
      </c>
      <c r="BU11">
        <v>0</v>
      </c>
      <c r="BV11">
        <v>0</v>
      </c>
      <c r="BW11">
        <v>0</v>
      </c>
      <c r="BX11">
        <v>0</v>
      </c>
      <c r="BY11">
        <v>0</v>
      </c>
      <c r="BZ11">
        <v>0</v>
      </c>
      <c r="CA11">
        <v>0</v>
      </c>
      <c r="CB11">
        <v>0</v>
      </c>
      <c r="CC11">
        <v>0</v>
      </c>
      <c r="CD11">
        <v>0</v>
      </c>
      <c r="CF11">
        <v>0</v>
      </c>
      <c r="CJ11">
        <f t="shared" si="29"/>
        <v>0</v>
      </c>
      <c r="CK11">
        <f t="shared" si="24"/>
        <v>0</v>
      </c>
      <c r="CL11">
        <f t="shared" si="24"/>
        <v>0</v>
      </c>
      <c r="CM11">
        <f t="shared" si="24"/>
        <v>0</v>
      </c>
      <c r="CN11">
        <f t="shared" si="24"/>
        <v>0</v>
      </c>
      <c r="CO11">
        <f t="shared" si="24"/>
        <v>0</v>
      </c>
      <c r="CP11">
        <f t="shared" si="24"/>
        <v>0</v>
      </c>
      <c r="CQ11">
        <f t="shared" si="24"/>
        <v>0</v>
      </c>
      <c r="CR11">
        <f t="shared" si="24"/>
        <v>0</v>
      </c>
      <c r="CS11">
        <f t="shared" si="24"/>
        <v>0</v>
      </c>
      <c r="CW11" t="s">
        <v>3243</v>
      </c>
      <c r="CX11" s="16">
        <f>SUM(CK9:CK21)</f>
        <v>4.4056967286264408</v>
      </c>
      <c r="CY11" s="16">
        <f>SUM(CK26:CK35)</f>
        <v>13.722717784780745</v>
      </c>
      <c r="CZ11">
        <f>SUM(CK23:CK25)</f>
        <v>0</v>
      </c>
    </row>
    <row r="12" spans="2:104" x14ac:dyDescent="0.25">
      <c r="B12" s="141" t="s">
        <v>3346</v>
      </c>
      <c r="D12">
        <v>19</v>
      </c>
      <c r="E12">
        <v>91</v>
      </c>
      <c r="F12">
        <v>109</v>
      </c>
      <c r="G12">
        <v>78</v>
      </c>
      <c r="H12">
        <v>7</v>
      </c>
      <c r="I12">
        <v>1</v>
      </c>
      <c r="J12">
        <v>1</v>
      </c>
      <c r="L12">
        <f>SUMIFS('All hauled'!$S$2:$S$3094,'All hauled'!$U$2:$U$3094,'Hauled Pnob (2)'!B12,'All hauled'!$K$2:$K$3094,"N",'All hauled'!$I$2:$I$3094,"female")</f>
        <v>301</v>
      </c>
      <c r="M12">
        <f>SUMIFS('All hauled'!$S$2:$S$3094,'All hauled'!$U$2:$U$3094,'Hauled Pnob (2)'!B12,'All hauled'!$K$2:$K$3094,"Y",'All hauled'!$I$2:$I$3094,"female")</f>
        <v>14</v>
      </c>
      <c r="N12" s="45">
        <f t="shared" si="0"/>
        <v>0</v>
      </c>
      <c r="O12" s="16">
        <f t="shared" si="1"/>
        <v>20.329999999999998</v>
      </c>
      <c r="P12" s="16">
        <f t="shared" si="2"/>
        <v>94.739726027397253</v>
      </c>
      <c r="Q12" s="16">
        <f t="shared" si="3"/>
        <v>113.58411214953271</v>
      </c>
      <c r="R12" s="16">
        <f t="shared" si="4"/>
        <v>83.777777777777771</v>
      </c>
      <c r="S12" s="16">
        <f t="shared" si="5"/>
        <v>7.7411764705882353</v>
      </c>
      <c r="T12" s="16">
        <f t="shared" si="6"/>
        <v>1.75</v>
      </c>
      <c r="U12" s="16">
        <f t="shared" si="7"/>
        <v>1</v>
      </c>
      <c r="V12" s="46">
        <f t="shared" si="8"/>
        <v>0</v>
      </c>
      <c r="W12" s="16"/>
      <c r="X12" s="141" t="s">
        <v>3346</v>
      </c>
      <c r="Y12" s="16">
        <f>SUM(N12:V12)</f>
        <v>322.922792425296</v>
      </c>
      <c r="Z12" s="16">
        <f>SUM(N40:V40)</f>
        <v>160.00753122199305</v>
      </c>
      <c r="AA12">
        <v>0</v>
      </c>
      <c r="AI12" t="s">
        <v>3085</v>
      </c>
      <c r="AJ12">
        <f>'final totals'!K7</f>
        <v>5</v>
      </c>
      <c r="AK12" t="str">
        <f>'final totals'!O7</f>
        <v>BCA2</v>
      </c>
      <c r="AL12">
        <f>SUMIFS('All hauled'!$S$2:$S$3999,'All hauled'!$U$2:$U$3999,'Hauled Pnob (2)'!$AK12,'All hauled'!$X$2:$X$3999,'Hauled Pnob (2)'!$AJ12,'All hauled'!$I$2:$I$3999,'Hauled Pnob (2)'!$AI12,'All hauled'!$V$2:$V$3999,'Hauled Pnob (2)'!AL$5)</f>
        <v>0</v>
      </c>
      <c r="AM12">
        <f>SUMIFS('All hauled'!$S$2:$S$3999,'All hauled'!$U$2:$U$3999,'Hauled Pnob (2)'!$AK12,'All hauled'!$X$2:$X$3999,'Hauled Pnob (2)'!$AJ12,'All hauled'!$I$2:$I$3999,'Hauled Pnob (2)'!$AI12,'All hauled'!$V$2:$V$3999,'Hauled Pnob (2)'!AM$5)</f>
        <v>0</v>
      </c>
      <c r="AN12">
        <f>SUMIFS('All hauled'!$S$2:$S$3999,'All hauled'!$U$2:$U$3999,'Hauled Pnob (2)'!$AK12,'All hauled'!$X$2:$X$3999,'Hauled Pnob (2)'!$AJ12,'All hauled'!$I$2:$I$3999,'Hauled Pnob (2)'!$AI12,'All hauled'!$V$2:$V$3999,'Hauled Pnob (2)'!AN$5)</f>
        <v>1</v>
      </c>
      <c r="AO12">
        <f>SUMIFS('All hauled'!$S$2:$S$3999,'All hauled'!$U$2:$U$3999,'Hauled Pnob (2)'!$AK12,'All hauled'!$X$2:$X$3999,'Hauled Pnob (2)'!$AJ12,'All hauled'!$I$2:$I$3999,'Hauled Pnob (2)'!$AI12,'All hauled'!$V$2:$V$3999,'Hauled Pnob (2)'!AO$5)</f>
        <v>0</v>
      </c>
      <c r="AP12">
        <f>SUMIFS('All hauled'!$S$2:$S$3999,'All hauled'!$U$2:$U$3999,'Hauled Pnob (2)'!$AK12,'All hauled'!$X$2:$X$3999,'Hauled Pnob (2)'!$AJ12,'All hauled'!$I$2:$I$3999,'Hauled Pnob (2)'!$AI12,'All hauled'!$V$2:$V$3999,'Hauled Pnob (2)'!AP$5)</f>
        <v>1</v>
      </c>
      <c r="AQ12">
        <f>SUMIFS('All hauled'!$S$2:$S$3999,'All hauled'!$U$2:$U$3999,'Hauled Pnob (2)'!$AK12,'All hauled'!$X$2:$X$3999,'Hauled Pnob (2)'!$AJ12,'All hauled'!$I$2:$I$3999,'Hauled Pnob (2)'!$AI12,'All hauled'!$V$2:$V$3999,'Hauled Pnob (2)'!AQ$5)</f>
        <v>1</v>
      </c>
      <c r="AR12">
        <f>SUMIFS('All hauled'!$S$2:$S$3999,'All hauled'!$U$2:$U$3999,'Hauled Pnob (2)'!$AK12,'All hauled'!$X$2:$X$3999,'Hauled Pnob (2)'!$AJ12,'All hauled'!$I$2:$I$3999,'Hauled Pnob (2)'!$AI12,'All hauled'!$V$2:$V$3999,'Hauled Pnob (2)'!AR$5)</f>
        <v>0</v>
      </c>
      <c r="AS12">
        <f>SUMIFS('All hauled'!$S$2:$S$3999,'All hauled'!$U$2:$U$3999,'Hauled Pnob (2)'!$AK12,'All hauled'!$X$2:$X$3999,'Hauled Pnob (2)'!$AJ12,'All hauled'!$I$2:$I$3999,'Hauled Pnob (2)'!$AI12,'All hauled'!$V$2:$V$3999,'Hauled Pnob (2)'!AS$5)</f>
        <v>0</v>
      </c>
      <c r="AT12">
        <f>SUMIFS('All hauled'!$S$2:$S$3999,'All hauled'!$U$2:$U$3999,'Hauled Pnob (2)'!$AK12,'All hauled'!$X$2:$X$3999,'Hauled Pnob (2)'!$AJ12,'All hauled'!$I$2:$I$3999,'Hauled Pnob (2)'!$AI12,'All hauled'!$V$2:$V$3999,'Hauled Pnob (2)'!AT$5)</f>
        <v>0</v>
      </c>
      <c r="AU12" t="s">
        <v>3821</v>
      </c>
      <c r="AV12" s="16">
        <f t="shared" si="30"/>
        <v>0</v>
      </c>
      <c r="AW12" s="16">
        <f t="shared" si="31"/>
        <v>0</v>
      </c>
      <c r="AX12" s="16">
        <f t="shared" si="32"/>
        <v>1.0211132437619961</v>
      </c>
      <c r="AY12" s="16">
        <f t="shared" si="33"/>
        <v>0</v>
      </c>
      <c r="AZ12" s="16">
        <f t="shared" si="34"/>
        <v>1.0265486725663717</v>
      </c>
      <c r="BA12" s="16">
        <f t="shared" si="35"/>
        <v>1.0329670329670331</v>
      </c>
      <c r="BB12" s="16">
        <f t="shared" si="36"/>
        <v>0</v>
      </c>
      <c r="BC12" s="16">
        <f t="shared" si="37"/>
        <v>0</v>
      </c>
      <c r="BD12" t="s">
        <v>3821</v>
      </c>
      <c r="BE12" s="16">
        <f t="shared" si="38"/>
        <v>0</v>
      </c>
      <c r="BF12" s="16">
        <f t="shared" si="39"/>
        <v>0</v>
      </c>
      <c r="BG12" s="16">
        <f t="shared" si="40"/>
        <v>1.0603661393538781</v>
      </c>
      <c r="BH12" s="16">
        <f t="shared" si="41"/>
        <v>0</v>
      </c>
      <c r="BI12" s="16">
        <f t="shared" si="42"/>
        <v>1.0534801610239066</v>
      </c>
      <c r="BJ12" s="16">
        <f t="shared" si="43"/>
        <v>1.0832221798714627</v>
      </c>
      <c r="BK12" s="16">
        <f t="shared" si="44"/>
        <v>0</v>
      </c>
      <c r="BL12" s="16">
        <f t="shared" si="45"/>
        <v>0</v>
      </c>
      <c r="BN12">
        <f t="shared" si="25"/>
        <v>5</v>
      </c>
      <c r="BO12" t="str">
        <f t="shared" si="26"/>
        <v>CJA1</v>
      </c>
      <c r="BP12" s="16">
        <f t="shared" si="27"/>
        <v>11.600971763566346</v>
      </c>
      <c r="BQ12" s="16">
        <f t="shared" si="28"/>
        <v>6.1812992099296018</v>
      </c>
      <c r="BR12">
        <v>0</v>
      </c>
      <c r="BT12">
        <v>57</v>
      </c>
      <c r="BU12">
        <v>0</v>
      </c>
      <c r="BV12">
        <v>1</v>
      </c>
      <c r="BW12">
        <v>0</v>
      </c>
      <c r="BX12">
        <v>0</v>
      </c>
      <c r="BY12">
        <v>0</v>
      </c>
      <c r="BZ12">
        <v>0</v>
      </c>
      <c r="CA12">
        <v>0</v>
      </c>
      <c r="CB12">
        <v>0</v>
      </c>
      <c r="CC12">
        <v>0</v>
      </c>
      <c r="CD12">
        <v>0</v>
      </c>
      <c r="CF12">
        <v>0</v>
      </c>
      <c r="CI12" s="16"/>
      <c r="CJ12">
        <f t="shared" si="29"/>
        <v>0</v>
      </c>
      <c r="CK12">
        <f t="shared" si="24"/>
        <v>0</v>
      </c>
      <c r="CL12">
        <f t="shared" si="24"/>
        <v>0</v>
      </c>
      <c r="CM12">
        <f t="shared" si="24"/>
        <v>0</v>
      </c>
      <c r="CN12">
        <f t="shared" si="24"/>
        <v>0</v>
      </c>
      <c r="CO12">
        <f t="shared" si="24"/>
        <v>0</v>
      </c>
      <c r="CP12">
        <f t="shared" si="24"/>
        <v>0</v>
      </c>
      <c r="CQ12">
        <f t="shared" si="24"/>
        <v>0</v>
      </c>
      <c r="CR12">
        <f t="shared" si="24"/>
        <v>0</v>
      </c>
      <c r="CS12">
        <f t="shared" si="24"/>
        <v>0</v>
      </c>
      <c r="CW12" t="s">
        <v>3244</v>
      </c>
      <c r="CX12" s="16">
        <f>SUM(CL9:CL21)</f>
        <v>257.44799177645888</v>
      </c>
      <c r="CY12" s="16">
        <f>SUM(CL26:CL35)</f>
        <v>206.18423639614869</v>
      </c>
      <c r="CZ12">
        <f>SUM(CL23:CL25)</f>
        <v>0</v>
      </c>
    </row>
    <row r="13" spans="2:104" x14ac:dyDescent="0.25">
      <c r="B13" s="141" t="s">
        <v>3543</v>
      </c>
      <c r="E13">
        <v>3</v>
      </c>
      <c r="F13">
        <v>2</v>
      </c>
      <c r="G13">
        <v>4</v>
      </c>
      <c r="H13">
        <v>2</v>
      </c>
      <c r="I13">
        <v>1</v>
      </c>
      <c r="L13">
        <f>SUMIFS('All hauled'!$S$2:$S$3094,'All hauled'!$U$2:$U$3094,'Hauled Pnob (2)'!B13,'All hauled'!$K$2:$K$3094,"N",'All hauled'!$I$2:$I$3094,"female")</f>
        <v>14</v>
      </c>
      <c r="M13">
        <f>SUMIFS('All hauled'!$S$2:$S$3094,'All hauled'!$U$2:$U$3094,'Hauled Pnob (2)'!B13,'All hauled'!$K$2:$K$3094,"Y",'All hauled'!$I$2:$I$3094,"female")</f>
        <v>0</v>
      </c>
      <c r="N13" s="45">
        <f t="shared" si="0"/>
        <v>0</v>
      </c>
      <c r="O13" s="16">
        <f t="shared" si="1"/>
        <v>0</v>
      </c>
      <c r="P13" s="16">
        <f t="shared" si="2"/>
        <v>3.1232876712328768</v>
      </c>
      <c r="Q13" s="16">
        <f t="shared" si="3"/>
        <v>2.0841121495327104</v>
      </c>
      <c r="R13" s="16">
        <f t="shared" si="4"/>
        <v>4.2962962962962958</v>
      </c>
      <c r="S13" s="16">
        <f t="shared" si="5"/>
        <v>2.2117647058823531</v>
      </c>
      <c r="T13" s="16">
        <f t="shared" si="6"/>
        <v>1.75</v>
      </c>
      <c r="U13" s="16">
        <f t="shared" si="7"/>
        <v>0</v>
      </c>
      <c r="V13" s="46">
        <f t="shared" si="8"/>
        <v>0</v>
      </c>
      <c r="W13" s="16"/>
      <c r="X13" s="141" t="s">
        <v>3543</v>
      </c>
      <c r="Y13" s="16">
        <f t="shared" si="9"/>
        <v>13.465460822944237</v>
      </c>
      <c r="Z13" s="16">
        <f>SUM(N42:V42)</f>
        <v>11.596661695096032</v>
      </c>
      <c r="AA13">
        <v>0</v>
      </c>
      <c r="AI13" t="s">
        <v>3085</v>
      </c>
      <c r="AJ13">
        <f>'final totals'!K8</f>
        <v>5</v>
      </c>
      <c r="AK13" t="str">
        <f>'final totals'!O8</f>
        <v>CJA1</v>
      </c>
      <c r="AL13">
        <f>SUMIFS('All hauled'!$S$2:$S$3999,'All hauled'!$U$2:$U$3999,'Hauled Pnob (2)'!$AK13,'All hauled'!$X$2:$X$3999,'Hauled Pnob (2)'!$AJ13,'All hauled'!$I$2:$I$3999,'Hauled Pnob (2)'!$AI13,'All hauled'!$V$2:$V$3999,'Hauled Pnob (2)'!AL$5)</f>
        <v>0</v>
      </c>
      <c r="AM13">
        <f>SUMIFS('All hauled'!$S$2:$S$3999,'All hauled'!$U$2:$U$3999,'Hauled Pnob (2)'!$AK13,'All hauled'!$X$2:$X$3999,'Hauled Pnob (2)'!$AJ13,'All hauled'!$I$2:$I$3999,'Hauled Pnob (2)'!$AI13,'All hauled'!$V$2:$V$3999,'Hauled Pnob (2)'!AM$5)</f>
        <v>0</v>
      </c>
      <c r="AN13">
        <f>SUMIFS('All hauled'!$S$2:$S$3999,'All hauled'!$U$2:$U$3999,'Hauled Pnob (2)'!$AK13,'All hauled'!$X$2:$X$3999,'Hauled Pnob (2)'!$AJ13,'All hauled'!$I$2:$I$3999,'Hauled Pnob (2)'!$AI13,'All hauled'!$V$2:$V$3999,'Hauled Pnob (2)'!AN$5)</f>
        <v>2</v>
      </c>
      <c r="AO13">
        <f>SUMIFS('All hauled'!$S$2:$S$3999,'All hauled'!$U$2:$U$3999,'Hauled Pnob (2)'!$AK13,'All hauled'!$X$2:$X$3999,'Hauled Pnob (2)'!$AJ13,'All hauled'!$I$2:$I$3999,'Hauled Pnob (2)'!$AI13,'All hauled'!$V$2:$V$3999,'Hauled Pnob (2)'!AO$5)</f>
        <v>1</v>
      </c>
      <c r="AP13">
        <f>SUMIFS('All hauled'!$S$2:$S$3999,'All hauled'!$U$2:$U$3999,'Hauled Pnob (2)'!$AK13,'All hauled'!$X$2:$X$3999,'Hauled Pnob (2)'!$AJ13,'All hauled'!$I$2:$I$3999,'Hauled Pnob (2)'!$AI13,'All hauled'!$V$2:$V$3999,'Hauled Pnob (2)'!AP$5)</f>
        <v>8</v>
      </c>
      <c r="AQ13">
        <f>SUMIFS('All hauled'!$S$2:$S$3999,'All hauled'!$U$2:$U$3999,'Hauled Pnob (2)'!$AK13,'All hauled'!$X$2:$X$3999,'Hauled Pnob (2)'!$AJ13,'All hauled'!$I$2:$I$3999,'Hauled Pnob (2)'!$AI13,'All hauled'!$V$2:$V$3999,'Hauled Pnob (2)'!AQ$5)</f>
        <v>0</v>
      </c>
      <c r="AR13">
        <f>SUMIFS('All hauled'!$S$2:$S$3999,'All hauled'!$U$2:$U$3999,'Hauled Pnob (2)'!$AK13,'All hauled'!$X$2:$X$3999,'Hauled Pnob (2)'!$AJ13,'All hauled'!$I$2:$I$3999,'Hauled Pnob (2)'!$AI13,'All hauled'!$V$2:$V$3999,'Hauled Pnob (2)'!AR$5)</f>
        <v>0</v>
      </c>
      <c r="AS13">
        <f>SUMIFS('All hauled'!$S$2:$S$3999,'All hauled'!$U$2:$U$3999,'Hauled Pnob (2)'!$AK13,'All hauled'!$X$2:$X$3999,'Hauled Pnob (2)'!$AJ13,'All hauled'!$I$2:$I$3999,'Hauled Pnob (2)'!$AI13,'All hauled'!$V$2:$V$3999,'Hauled Pnob (2)'!AS$5)</f>
        <v>0</v>
      </c>
      <c r="AT13">
        <f>SUMIFS('All hauled'!$S$2:$S$3999,'All hauled'!$U$2:$U$3999,'Hauled Pnob (2)'!$AK13,'All hauled'!$X$2:$X$3999,'Hauled Pnob (2)'!$AJ13,'All hauled'!$I$2:$I$3999,'Hauled Pnob (2)'!$AI13,'All hauled'!$V$2:$V$3999,'Hauled Pnob (2)'!AT$5)</f>
        <v>0</v>
      </c>
      <c r="AU13" t="s">
        <v>3386</v>
      </c>
      <c r="AV13" s="16">
        <f t="shared" si="30"/>
        <v>0</v>
      </c>
      <c r="AW13" s="16">
        <f t="shared" si="31"/>
        <v>0</v>
      </c>
      <c r="AX13" s="16">
        <f t="shared" si="32"/>
        <v>2.0422264875239922</v>
      </c>
      <c r="AY13" s="16">
        <f t="shared" si="33"/>
        <v>1.0213740458015268</v>
      </c>
      <c r="AZ13" s="16">
        <f t="shared" si="34"/>
        <v>8.2123893805309738</v>
      </c>
      <c r="BA13" s="16">
        <f t="shared" si="35"/>
        <v>0</v>
      </c>
      <c r="BB13" s="16">
        <f t="shared" si="36"/>
        <v>0</v>
      </c>
      <c r="BC13" s="16">
        <f t="shared" si="37"/>
        <v>0</v>
      </c>
      <c r="BD13" t="s">
        <v>3386</v>
      </c>
      <c r="BE13" s="16">
        <f t="shared" si="38"/>
        <v>0</v>
      </c>
      <c r="BF13" s="16">
        <f t="shared" si="39"/>
        <v>0</v>
      </c>
      <c r="BG13" s="16">
        <f t="shared" si="40"/>
        <v>2.1207322787077563</v>
      </c>
      <c r="BH13" s="16">
        <f t="shared" si="41"/>
        <v>1.0523981966673372</v>
      </c>
      <c r="BI13" s="16">
        <f t="shared" si="42"/>
        <v>8.427841288191253</v>
      </c>
      <c r="BJ13" s="16">
        <f t="shared" si="43"/>
        <v>0</v>
      </c>
      <c r="BK13" s="16">
        <f t="shared" si="44"/>
        <v>0</v>
      </c>
      <c r="BL13" s="16">
        <f t="shared" si="45"/>
        <v>0</v>
      </c>
      <c r="BN13">
        <f t="shared" si="25"/>
        <v>5</v>
      </c>
      <c r="BO13" t="str">
        <f t="shared" si="26"/>
        <v>CJA2</v>
      </c>
      <c r="BP13" s="16">
        <f t="shared" si="27"/>
        <v>1.0534801610239066</v>
      </c>
      <c r="BQ13" s="16">
        <f t="shared" si="28"/>
        <v>0</v>
      </c>
      <c r="BR13">
        <v>0</v>
      </c>
      <c r="BT13">
        <v>62</v>
      </c>
      <c r="BU13">
        <v>0</v>
      </c>
      <c r="BV13">
        <v>0.8</v>
      </c>
      <c r="BW13">
        <v>0.2</v>
      </c>
      <c r="BX13">
        <v>0</v>
      </c>
      <c r="BY13">
        <v>0</v>
      </c>
      <c r="BZ13">
        <v>0</v>
      </c>
      <c r="CA13">
        <v>0</v>
      </c>
      <c r="CB13">
        <v>0</v>
      </c>
      <c r="CC13">
        <v>0</v>
      </c>
      <c r="CD13">
        <v>0</v>
      </c>
      <c r="CF13">
        <v>0</v>
      </c>
      <c r="CJ13">
        <f t="shared" si="29"/>
        <v>0</v>
      </c>
      <c r="CK13">
        <f t="shared" si="24"/>
        <v>0</v>
      </c>
      <c r="CL13">
        <f t="shared" si="24"/>
        <v>0</v>
      </c>
      <c r="CM13">
        <f t="shared" si="24"/>
        <v>0</v>
      </c>
      <c r="CN13">
        <f t="shared" si="24"/>
        <v>0</v>
      </c>
      <c r="CO13">
        <f t="shared" si="24"/>
        <v>0</v>
      </c>
      <c r="CP13">
        <f t="shared" si="24"/>
        <v>0</v>
      </c>
      <c r="CQ13">
        <f t="shared" si="24"/>
        <v>0</v>
      </c>
      <c r="CR13">
        <f t="shared" si="24"/>
        <v>0</v>
      </c>
      <c r="CS13">
        <f t="shared" si="24"/>
        <v>0</v>
      </c>
      <c r="CW13" t="s">
        <v>3245</v>
      </c>
      <c r="CX13" s="16">
        <f>SUM(CM9:CM21)</f>
        <v>46.513521640192309</v>
      </c>
      <c r="CY13" s="16">
        <f>SUM(CM26:CM35)</f>
        <v>8.7581204008346134</v>
      </c>
      <c r="CZ13">
        <f>SUM(CM23:CM25)</f>
        <v>0</v>
      </c>
    </row>
    <row r="14" spans="2:104" x14ac:dyDescent="0.25">
      <c r="B14" s="141" t="s">
        <v>3653</v>
      </c>
      <c r="D14">
        <v>3</v>
      </c>
      <c r="E14">
        <v>11</v>
      </c>
      <c r="F14">
        <v>19</v>
      </c>
      <c r="G14">
        <v>6</v>
      </c>
      <c r="H14">
        <v>2</v>
      </c>
      <c r="L14">
        <f>SUMIFS('All hauled'!$S$2:$S$3094,'All hauled'!$U$2:$U$3094,'Hauled Pnob (2)'!B14,'All hauled'!$K$2:$K$3094,"N",'All hauled'!$I$2:$I$3094,"female")</f>
        <v>43</v>
      </c>
      <c r="M14">
        <f>SUMIFS('All hauled'!$S$2:$S$3094,'All hauled'!$U$2:$U$3094,'Hauled Pnob (2)'!B14,'All hauled'!$K$2:$K$3094,"Y",'All hauled'!$I$2:$I$3094,"female")</f>
        <v>0</v>
      </c>
      <c r="N14" s="45">
        <f t="shared" si="0"/>
        <v>0</v>
      </c>
      <c r="O14" s="16">
        <f t="shared" si="1"/>
        <v>3.21</v>
      </c>
      <c r="P14" s="16">
        <f t="shared" si="2"/>
        <v>11.452054794520548</v>
      </c>
      <c r="Q14" s="16">
        <f t="shared" si="3"/>
        <v>19.799065420560748</v>
      </c>
      <c r="R14" s="16">
        <f t="shared" si="4"/>
        <v>6.4444444444444446</v>
      </c>
      <c r="S14" s="16">
        <f t="shared" si="5"/>
        <v>2.2117647058823531</v>
      </c>
      <c r="T14" s="16">
        <f t="shared" si="6"/>
        <v>0</v>
      </c>
      <c r="U14" s="16">
        <f t="shared" si="7"/>
        <v>0</v>
      </c>
      <c r="V14" s="46">
        <f t="shared" si="8"/>
        <v>0</v>
      </c>
      <c r="W14" s="16"/>
      <c r="X14" s="141" t="s">
        <v>3653</v>
      </c>
      <c r="Y14" s="16">
        <f t="shared" si="9"/>
        <v>43.117329365408089</v>
      </c>
      <c r="Z14" s="16">
        <f>SUM(N43:V43)</f>
        <v>22.099118776452077</v>
      </c>
      <c r="AA14">
        <v>0</v>
      </c>
      <c r="AI14" t="s">
        <v>3085</v>
      </c>
      <c r="AJ14">
        <f>'final totals'!K9</f>
        <v>5</v>
      </c>
      <c r="AK14" t="str">
        <f>'final totals'!O9</f>
        <v>CJA2</v>
      </c>
      <c r="AL14">
        <f>SUMIFS('All hauled'!$S$2:$S$3999,'All hauled'!$U$2:$U$3999,'Hauled Pnob (2)'!$AK14,'All hauled'!$X$2:$X$3999,'Hauled Pnob (2)'!$AJ14,'All hauled'!$I$2:$I$3999,'Hauled Pnob (2)'!$AI14,'All hauled'!$V$2:$V$3999,'Hauled Pnob (2)'!AL$5)</f>
        <v>0</v>
      </c>
      <c r="AM14">
        <f>SUMIFS('All hauled'!$S$2:$S$3999,'All hauled'!$U$2:$U$3999,'Hauled Pnob (2)'!$AK14,'All hauled'!$X$2:$X$3999,'Hauled Pnob (2)'!$AJ14,'All hauled'!$I$2:$I$3999,'Hauled Pnob (2)'!$AI14,'All hauled'!$V$2:$V$3999,'Hauled Pnob (2)'!AM$5)</f>
        <v>0</v>
      </c>
      <c r="AN14">
        <f>SUMIFS('All hauled'!$S$2:$S$3999,'All hauled'!$U$2:$U$3999,'Hauled Pnob (2)'!$AK14,'All hauled'!$X$2:$X$3999,'Hauled Pnob (2)'!$AJ14,'All hauled'!$I$2:$I$3999,'Hauled Pnob (2)'!$AI14,'All hauled'!$V$2:$V$3999,'Hauled Pnob (2)'!AN$5)</f>
        <v>0</v>
      </c>
      <c r="AO14">
        <f>SUMIFS('All hauled'!$S$2:$S$3999,'All hauled'!$U$2:$U$3999,'Hauled Pnob (2)'!$AK14,'All hauled'!$X$2:$X$3999,'Hauled Pnob (2)'!$AJ14,'All hauled'!$I$2:$I$3999,'Hauled Pnob (2)'!$AI14,'All hauled'!$V$2:$V$3999,'Hauled Pnob (2)'!AO$5)</f>
        <v>0</v>
      </c>
      <c r="AP14">
        <f>SUMIFS('All hauled'!$S$2:$S$3999,'All hauled'!$U$2:$U$3999,'Hauled Pnob (2)'!$AK14,'All hauled'!$X$2:$X$3999,'Hauled Pnob (2)'!$AJ14,'All hauled'!$I$2:$I$3999,'Hauled Pnob (2)'!$AI14,'All hauled'!$V$2:$V$3999,'Hauled Pnob (2)'!AP$5)</f>
        <v>1</v>
      </c>
      <c r="AQ14">
        <f>SUMIFS('All hauled'!$S$2:$S$3999,'All hauled'!$U$2:$U$3999,'Hauled Pnob (2)'!$AK14,'All hauled'!$X$2:$X$3999,'Hauled Pnob (2)'!$AJ14,'All hauled'!$I$2:$I$3999,'Hauled Pnob (2)'!$AI14,'All hauled'!$V$2:$V$3999,'Hauled Pnob (2)'!AQ$5)</f>
        <v>0</v>
      </c>
      <c r="AR14">
        <f>SUMIFS('All hauled'!$S$2:$S$3999,'All hauled'!$U$2:$U$3999,'Hauled Pnob (2)'!$AK14,'All hauled'!$X$2:$X$3999,'Hauled Pnob (2)'!$AJ14,'All hauled'!$I$2:$I$3999,'Hauled Pnob (2)'!$AI14,'All hauled'!$V$2:$V$3999,'Hauled Pnob (2)'!AR$5)</f>
        <v>0</v>
      </c>
      <c r="AS14">
        <f>SUMIFS('All hauled'!$S$2:$S$3999,'All hauled'!$U$2:$U$3999,'Hauled Pnob (2)'!$AK14,'All hauled'!$X$2:$X$3999,'Hauled Pnob (2)'!$AJ14,'All hauled'!$I$2:$I$3999,'Hauled Pnob (2)'!$AI14,'All hauled'!$V$2:$V$3999,'Hauled Pnob (2)'!AS$5)</f>
        <v>0</v>
      </c>
      <c r="AT14">
        <f>SUMIFS('All hauled'!$S$2:$S$3999,'All hauled'!$U$2:$U$3999,'Hauled Pnob (2)'!$AK14,'All hauled'!$X$2:$X$3999,'Hauled Pnob (2)'!$AJ14,'All hauled'!$I$2:$I$3999,'Hauled Pnob (2)'!$AI14,'All hauled'!$V$2:$V$3999,'Hauled Pnob (2)'!AT$5)</f>
        <v>0</v>
      </c>
      <c r="AU14" t="s">
        <v>3608</v>
      </c>
      <c r="AV14" s="16">
        <f t="shared" si="30"/>
        <v>0</v>
      </c>
      <c r="AW14" s="16">
        <f t="shared" si="31"/>
        <v>0</v>
      </c>
      <c r="AX14" s="16">
        <f t="shared" si="32"/>
        <v>0</v>
      </c>
      <c r="AY14" s="16">
        <f t="shared" si="33"/>
        <v>0</v>
      </c>
      <c r="AZ14" s="16">
        <f t="shared" si="34"/>
        <v>1.0265486725663717</v>
      </c>
      <c r="BA14" s="16">
        <f t="shared" si="35"/>
        <v>0</v>
      </c>
      <c r="BB14" s="16">
        <f t="shared" si="36"/>
        <v>0</v>
      </c>
      <c r="BC14" s="16">
        <f t="shared" si="37"/>
        <v>0</v>
      </c>
      <c r="BD14" t="s">
        <v>3608</v>
      </c>
      <c r="BE14" s="16">
        <f t="shared" si="38"/>
        <v>0</v>
      </c>
      <c r="BF14" s="16">
        <f t="shared" si="39"/>
        <v>0</v>
      </c>
      <c r="BG14" s="16">
        <f t="shared" si="40"/>
        <v>0</v>
      </c>
      <c r="BH14" s="16">
        <f t="shared" si="41"/>
        <v>0</v>
      </c>
      <c r="BI14" s="16">
        <f t="shared" si="42"/>
        <v>1.0534801610239066</v>
      </c>
      <c r="BJ14" s="16">
        <f t="shared" si="43"/>
        <v>0</v>
      </c>
      <c r="BK14" s="16">
        <f t="shared" si="44"/>
        <v>0</v>
      </c>
      <c r="BL14" s="16">
        <f t="shared" si="45"/>
        <v>0</v>
      </c>
      <c r="BN14">
        <f t="shared" si="25"/>
        <v>5</v>
      </c>
      <c r="BO14" t="str">
        <f t="shared" si="26"/>
        <v>LFH UNK</v>
      </c>
      <c r="BP14" s="16">
        <f t="shared" si="27"/>
        <v>11.607106636573036</v>
      </c>
      <c r="BQ14" s="16">
        <f t="shared" si="28"/>
        <v>9.2120623916912319</v>
      </c>
      <c r="BR14">
        <v>0</v>
      </c>
      <c r="BT14">
        <v>67</v>
      </c>
      <c r="BU14">
        <v>0</v>
      </c>
      <c r="BV14">
        <v>0.7142857142857143</v>
      </c>
      <c r="BW14">
        <v>0.2857142857142857</v>
      </c>
      <c r="BX14">
        <v>0</v>
      </c>
      <c r="BY14">
        <v>0</v>
      </c>
      <c r="BZ14">
        <v>0</v>
      </c>
      <c r="CA14">
        <v>0</v>
      </c>
      <c r="CB14">
        <v>0</v>
      </c>
      <c r="CC14">
        <v>0</v>
      </c>
      <c r="CD14">
        <v>0</v>
      </c>
      <c r="CF14" s="16">
        <f>BE6</f>
        <v>0</v>
      </c>
      <c r="CJ14">
        <f t="shared" si="29"/>
        <v>0</v>
      </c>
      <c r="CK14">
        <f t="shared" si="24"/>
        <v>0</v>
      </c>
      <c r="CL14">
        <f t="shared" si="24"/>
        <v>0</v>
      </c>
      <c r="CM14">
        <f t="shared" si="24"/>
        <v>0</v>
      </c>
      <c r="CN14">
        <f t="shared" si="24"/>
        <v>0</v>
      </c>
      <c r="CO14">
        <f t="shared" si="24"/>
        <v>0</v>
      </c>
      <c r="CP14">
        <f t="shared" si="24"/>
        <v>0</v>
      </c>
      <c r="CQ14">
        <f t="shared" si="24"/>
        <v>0</v>
      </c>
      <c r="CR14">
        <f t="shared" si="24"/>
        <v>0</v>
      </c>
      <c r="CS14">
        <f t="shared" si="24"/>
        <v>0</v>
      </c>
      <c r="CW14" t="s">
        <v>3246</v>
      </c>
      <c r="CX14" s="16">
        <f>SUM(CN9:CN21)</f>
        <v>0</v>
      </c>
      <c r="CY14" s="16">
        <f>SUM(CN26:CN35)</f>
        <v>0</v>
      </c>
      <c r="CZ14">
        <f>SUM(CN23:CN25)</f>
        <v>0</v>
      </c>
    </row>
    <row r="15" spans="2:104" x14ac:dyDescent="0.25">
      <c r="B15" s="141" t="s">
        <v>3396</v>
      </c>
      <c r="D15">
        <v>16</v>
      </c>
      <c r="E15">
        <v>89</v>
      </c>
      <c r="F15">
        <v>89</v>
      </c>
      <c r="G15">
        <v>47</v>
      </c>
      <c r="H15">
        <v>5</v>
      </c>
      <c r="L15">
        <f>SUMIFS('All hauled'!$S$2:$S$3094,'All hauled'!$U$2:$U$3094,'Hauled Pnob (2)'!B15,'All hauled'!$K$2:$K$3094,"N",'All hauled'!$I$2:$I$3094,"female")</f>
        <v>216</v>
      </c>
      <c r="M15">
        <f>SUMIFS('All hauled'!$S$2:$S$3094,'All hauled'!$U$2:$U$3094,'Hauled Pnob (2)'!B15,'All hauled'!$K$2:$K$3094,"Y",'All hauled'!$I$2:$I$3094,"female")</f>
        <v>37</v>
      </c>
      <c r="N15" s="45">
        <f t="shared" si="0"/>
        <v>0</v>
      </c>
      <c r="O15" s="16">
        <f t="shared" si="1"/>
        <v>17.12</v>
      </c>
      <c r="P15" s="16">
        <f t="shared" si="2"/>
        <v>92.657534246575338</v>
      </c>
      <c r="Q15" s="16">
        <f t="shared" si="3"/>
        <v>92.742990654205613</v>
      </c>
      <c r="R15" s="16">
        <f t="shared" si="4"/>
        <v>50.481481481481481</v>
      </c>
      <c r="S15" s="16">
        <f t="shared" si="5"/>
        <v>5.5294117647058822</v>
      </c>
      <c r="T15" s="16">
        <f t="shared" si="6"/>
        <v>0</v>
      </c>
      <c r="U15" s="16">
        <f t="shared" si="7"/>
        <v>0</v>
      </c>
      <c r="V15" s="46">
        <f t="shared" si="8"/>
        <v>0</v>
      </c>
      <c r="W15" s="16"/>
      <c r="X15" s="141" t="s">
        <v>3396</v>
      </c>
      <c r="Y15" s="16">
        <f t="shared" si="9"/>
        <v>258.53141814696829</v>
      </c>
      <c r="Z15" s="16">
        <f>SUM(N44:V44)</f>
        <v>147.07469959183973</v>
      </c>
      <c r="AA15">
        <v>0</v>
      </c>
      <c r="AI15" t="s">
        <v>3085</v>
      </c>
      <c r="AJ15">
        <f>'final totals'!K10</f>
        <v>5</v>
      </c>
      <c r="AK15" t="str">
        <f>'final totals'!O10</f>
        <v>LFH UNK</v>
      </c>
      <c r="AL15">
        <f>SUMIFS('All hauled'!$S$2:$S$3999,'All hauled'!$U$2:$U$3999,'Hauled Pnob (2)'!$AK15,'All hauled'!$X$2:$X$3999,'Hauled Pnob (2)'!$AJ15,'All hauled'!$I$2:$I$3999,'Hauled Pnob (2)'!$AI15,'All hauled'!$V$2:$V$3999,'Hauled Pnob (2)'!AL$5)</f>
        <v>0</v>
      </c>
      <c r="AM15">
        <f>SUMIFS('All hauled'!$S$2:$S$3999,'All hauled'!$U$2:$U$3999,'Hauled Pnob (2)'!$AK15,'All hauled'!$X$2:$X$3999,'Hauled Pnob (2)'!$AJ15,'All hauled'!$I$2:$I$3999,'Hauled Pnob (2)'!$AI15,'All hauled'!$V$2:$V$3999,'Hauled Pnob (2)'!AM$5)</f>
        <v>0</v>
      </c>
      <c r="AN15">
        <f>SUMIFS('All hauled'!$S$2:$S$3999,'All hauled'!$U$2:$U$3999,'Hauled Pnob (2)'!$AK15,'All hauled'!$X$2:$X$3999,'Hauled Pnob (2)'!$AJ15,'All hauled'!$I$2:$I$3999,'Hauled Pnob (2)'!$AI15,'All hauled'!$V$2:$V$3999,'Hauled Pnob (2)'!AN$5)</f>
        <v>2</v>
      </c>
      <c r="AO15">
        <f>SUMIFS('All hauled'!$S$2:$S$3999,'All hauled'!$U$2:$U$3999,'Hauled Pnob (2)'!$AK15,'All hauled'!$X$2:$X$3999,'Hauled Pnob (2)'!$AJ15,'All hauled'!$I$2:$I$3999,'Hauled Pnob (2)'!$AI15,'All hauled'!$V$2:$V$3999,'Hauled Pnob (2)'!AO$5)</f>
        <v>2</v>
      </c>
      <c r="AP15">
        <f>SUMIFS('All hauled'!$S$2:$S$3999,'All hauled'!$U$2:$U$3999,'Hauled Pnob (2)'!$AK15,'All hauled'!$X$2:$X$3999,'Hauled Pnob (2)'!$AJ15,'All hauled'!$I$2:$I$3999,'Hauled Pnob (2)'!$AI15,'All hauled'!$V$2:$V$3999,'Hauled Pnob (2)'!AP$5)</f>
        <v>4</v>
      </c>
      <c r="AQ15">
        <f>SUMIFS('All hauled'!$S$2:$S$3999,'All hauled'!$U$2:$U$3999,'Hauled Pnob (2)'!$AK15,'All hauled'!$X$2:$X$3999,'Hauled Pnob (2)'!$AJ15,'All hauled'!$I$2:$I$3999,'Hauled Pnob (2)'!$AI15,'All hauled'!$V$2:$V$3999,'Hauled Pnob (2)'!AQ$5)</f>
        <v>2</v>
      </c>
      <c r="AR15">
        <f>SUMIFS('All hauled'!$S$2:$S$3999,'All hauled'!$U$2:$U$3999,'Hauled Pnob (2)'!$AK15,'All hauled'!$X$2:$X$3999,'Hauled Pnob (2)'!$AJ15,'All hauled'!$I$2:$I$3999,'Hauled Pnob (2)'!$AI15,'All hauled'!$V$2:$V$3999,'Hauled Pnob (2)'!AR$5)</f>
        <v>1</v>
      </c>
      <c r="AS15">
        <f>SUMIFS('All hauled'!$S$2:$S$3999,'All hauled'!$U$2:$U$3999,'Hauled Pnob (2)'!$AK15,'All hauled'!$X$2:$X$3999,'Hauled Pnob (2)'!$AJ15,'All hauled'!$I$2:$I$3999,'Hauled Pnob (2)'!$AI15,'All hauled'!$V$2:$V$3999,'Hauled Pnob (2)'!AS$5)</f>
        <v>0</v>
      </c>
      <c r="AT15">
        <f>SUMIFS('All hauled'!$S$2:$S$3999,'All hauled'!$U$2:$U$3999,'Hauled Pnob (2)'!$AK15,'All hauled'!$X$2:$X$3999,'Hauled Pnob (2)'!$AJ15,'All hauled'!$I$2:$I$3999,'Hauled Pnob (2)'!$AI15,'All hauled'!$V$2:$V$3999,'Hauled Pnob (2)'!AT$5)</f>
        <v>0</v>
      </c>
      <c r="AU15" t="s">
        <v>3543</v>
      </c>
      <c r="AV15" s="16">
        <f t="shared" si="30"/>
        <v>0</v>
      </c>
      <c r="AW15" s="16">
        <f t="shared" si="31"/>
        <v>0</v>
      </c>
      <c r="AX15" s="16">
        <f t="shared" si="32"/>
        <v>2.0422264875239922</v>
      </c>
      <c r="AY15" s="16">
        <f t="shared" si="33"/>
        <v>2.0427480916030536</v>
      </c>
      <c r="AZ15" s="16">
        <f t="shared" si="34"/>
        <v>4.1061946902654869</v>
      </c>
      <c r="BA15" s="16">
        <f t="shared" si="35"/>
        <v>2.0659340659340661</v>
      </c>
      <c r="BB15" s="16">
        <f t="shared" si="36"/>
        <v>1</v>
      </c>
      <c r="BC15" s="16">
        <f t="shared" si="37"/>
        <v>0</v>
      </c>
      <c r="BD15" t="s">
        <v>3543</v>
      </c>
      <c r="BE15" s="16">
        <f t="shared" si="38"/>
        <v>0</v>
      </c>
      <c r="BF15" s="16">
        <f t="shared" si="39"/>
        <v>0</v>
      </c>
      <c r="BG15" s="16">
        <f t="shared" si="40"/>
        <v>2.1207322787077563</v>
      </c>
      <c r="BH15" s="16">
        <f t="shared" si="41"/>
        <v>2.1047963933346745</v>
      </c>
      <c r="BI15" s="16">
        <f t="shared" si="42"/>
        <v>4.2139206440956265</v>
      </c>
      <c r="BJ15" s="16">
        <f t="shared" si="43"/>
        <v>2.1664443597429255</v>
      </c>
      <c r="BK15" s="16">
        <f t="shared" si="44"/>
        <v>1.0012129606920521</v>
      </c>
      <c r="BL15" s="16">
        <f t="shared" si="45"/>
        <v>0</v>
      </c>
      <c r="BN15">
        <f t="shared" si="25"/>
        <v>5</v>
      </c>
      <c r="BO15" t="str">
        <f t="shared" si="26"/>
        <v>LFHSO2</v>
      </c>
      <c r="BP15" s="16">
        <f t="shared" si="27"/>
        <v>4.2266106363990001</v>
      </c>
      <c r="BQ15" s="16">
        <f t="shared" si="28"/>
        <v>0</v>
      </c>
      <c r="BR15">
        <v>0</v>
      </c>
      <c r="BT15">
        <v>72</v>
      </c>
      <c r="BU15">
        <v>0</v>
      </c>
      <c r="BV15">
        <v>3.8461538461538464E-2</v>
      </c>
      <c r="BW15">
        <v>0.88461538461538458</v>
      </c>
      <c r="BX15">
        <v>0</v>
      </c>
      <c r="BY15">
        <v>0</v>
      </c>
      <c r="BZ15">
        <v>0</v>
      </c>
      <c r="CA15">
        <v>0</v>
      </c>
      <c r="CB15">
        <v>7.6923076923076927E-2</v>
      </c>
      <c r="CC15">
        <v>0</v>
      </c>
      <c r="CD15">
        <v>0</v>
      </c>
      <c r="CF15" s="16">
        <f>BF6</f>
        <v>9.4942226214759966</v>
      </c>
      <c r="CJ15">
        <f t="shared" si="29"/>
        <v>0</v>
      </c>
      <c r="CK15">
        <f>$CF15*BV15</f>
        <v>0.36516240851830756</v>
      </c>
      <c r="CL15">
        <f>$CF15*BW15</f>
        <v>8.398735395921074</v>
      </c>
      <c r="CM15">
        <f t="shared" si="24"/>
        <v>0</v>
      </c>
      <c r="CN15">
        <f t="shared" si="24"/>
        <v>0</v>
      </c>
      <c r="CO15">
        <f t="shared" si="24"/>
        <v>0</v>
      </c>
      <c r="CP15">
        <f t="shared" si="24"/>
        <v>0</v>
      </c>
      <c r="CQ15">
        <f t="shared" si="24"/>
        <v>0.73032481703661511</v>
      </c>
      <c r="CR15">
        <f t="shared" si="24"/>
        <v>0</v>
      </c>
      <c r="CS15">
        <f t="shared" si="24"/>
        <v>0</v>
      </c>
      <c r="CW15" t="s">
        <v>3247</v>
      </c>
      <c r="CX15" s="16">
        <f>SUM(CO9:CO21)</f>
        <v>0</v>
      </c>
      <c r="CY15" s="16">
        <f>SUM(CO26:CO35)</f>
        <v>0</v>
      </c>
      <c r="CZ15">
        <f>SUM(CO23:CO25)</f>
        <v>0</v>
      </c>
    </row>
    <row r="16" spans="2:104" x14ac:dyDescent="0.25">
      <c r="B16" s="141" t="s">
        <v>3951</v>
      </c>
      <c r="D16">
        <v>2</v>
      </c>
      <c r="E16">
        <v>13</v>
      </c>
      <c r="F16">
        <v>13</v>
      </c>
      <c r="G16">
        <v>20</v>
      </c>
      <c r="H16">
        <v>4</v>
      </c>
      <c r="L16">
        <f>SUMIFS('All hauled'!$S$2:$S$3094,'All hauled'!$U$2:$U$3094,'Hauled Pnob (2)'!B16,'All hauled'!$K$2:$K$3094,"N",'All hauled'!$I$2:$I$3094,"female")</f>
        <v>19</v>
      </c>
      <c r="M16">
        <f>SUMIFS('All hauled'!$S$2:$S$3094,'All hauled'!$U$2:$U$3094,'Hauled Pnob (2)'!B16,'All hauled'!$K$2:$K$3094,"Y",'All hauled'!$I$2:$I$3094,"female")</f>
        <v>37</v>
      </c>
      <c r="N16" s="45">
        <f t="shared" si="0"/>
        <v>0</v>
      </c>
      <c r="O16" s="16">
        <f t="shared" si="1"/>
        <v>2.14</v>
      </c>
      <c r="P16" s="16">
        <f t="shared" si="2"/>
        <v>13.534246575342465</v>
      </c>
      <c r="Q16" s="16">
        <f t="shared" si="3"/>
        <v>13.546728971962617</v>
      </c>
      <c r="R16" s="16">
        <f t="shared" si="4"/>
        <v>21.481481481481481</v>
      </c>
      <c r="S16" s="16">
        <f t="shared" si="5"/>
        <v>4.4235294117647062</v>
      </c>
      <c r="T16" s="16">
        <f t="shared" si="6"/>
        <v>0</v>
      </c>
      <c r="U16" s="16">
        <f t="shared" si="7"/>
        <v>0</v>
      </c>
      <c r="V16" s="46">
        <f t="shared" si="8"/>
        <v>0</v>
      </c>
      <c r="W16" s="16"/>
      <c r="X16" s="141" t="s">
        <v>3951</v>
      </c>
      <c r="Y16" s="16">
        <f t="shared" si="9"/>
        <v>55.125986440551266</v>
      </c>
      <c r="Z16" s="16">
        <f>SUM(N45:V45)</f>
        <v>23.34915384453307</v>
      </c>
      <c r="AA16">
        <v>0</v>
      </c>
      <c r="AI16" t="s">
        <v>3085</v>
      </c>
      <c r="AJ16">
        <f>'final totals'!K11</f>
        <v>5</v>
      </c>
      <c r="AK16" t="str">
        <f>'final totals'!O11</f>
        <v>LFHSO2</v>
      </c>
      <c r="AL16">
        <f>SUMIFS('All hauled'!$S$2:$S$3999,'All hauled'!$U$2:$U$3999,'Hauled Pnob (2)'!$AK16,'All hauled'!$X$2:$X$3999,'Hauled Pnob (2)'!$AJ16,'All hauled'!$I$2:$I$3999,'Hauled Pnob (2)'!$AI16,'All hauled'!$V$2:$V$3999,'Hauled Pnob (2)'!AL$5)</f>
        <v>0</v>
      </c>
      <c r="AM16">
        <f>SUMIFS('All hauled'!$S$2:$S$3999,'All hauled'!$U$2:$U$3999,'Hauled Pnob (2)'!$AK16,'All hauled'!$X$2:$X$3999,'Hauled Pnob (2)'!$AJ16,'All hauled'!$I$2:$I$3999,'Hauled Pnob (2)'!$AI16,'All hauled'!$V$2:$V$3999,'Hauled Pnob (2)'!AM$5)</f>
        <v>0</v>
      </c>
      <c r="AN16">
        <f>SUMIFS('All hauled'!$S$2:$S$3999,'All hauled'!$U$2:$U$3999,'Hauled Pnob (2)'!$AK16,'All hauled'!$X$2:$X$3999,'Hauled Pnob (2)'!$AJ16,'All hauled'!$I$2:$I$3999,'Hauled Pnob (2)'!$AI16,'All hauled'!$V$2:$V$3999,'Hauled Pnob (2)'!AN$5)</f>
        <v>2</v>
      </c>
      <c r="AO16">
        <f>SUMIFS('All hauled'!$S$2:$S$3999,'All hauled'!$U$2:$U$3999,'Hauled Pnob (2)'!$AK16,'All hauled'!$X$2:$X$3999,'Hauled Pnob (2)'!$AJ16,'All hauled'!$I$2:$I$3999,'Hauled Pnob (2)'!$AI16,'All hauled'!$V$2:$V$3999,'Hauled Pnob (2)'!AO$5)</f>
        <v>1</v>
      </c>
      <c r="AP16">
        <f>SUMIFS('All hauled'!$S$2:$S$3999,'All hauled'!$U$2:$U$3999,'Hauled Pnob (2)'!$AK16,'All hauled'!$X$2:$X$3999,'Hauled Pnob (2)'!$AJ16,'All hauled'!$I$2:$I$3999,'Hauled Pnob (2)'!$AI16,'All hauled'!$V$2:$V$3999,'Hauled Pnob (2)'!AP$5)</f>
        <v>1</v>
      </c>
      <c r="AQ16">
        <f>SUMIFS('All hauled'!$S$2:$S$3999,'All hauled'!$U$2:$U$3999,'Hauled Pnob (2)'!$AK16,'All hauled'!$X$2:$X$3999,'Hauled Pnob (2)'!$AJ16,'All hauled'!$I$2:$I$3999,'Hauled Pnob (2)'!$AI16,'All hauled'!$V$2:$V$3999,'Hauled Pnob (2)'!AQ$5)</f>
        <v>0</v>
      </c>
      <c r="AR16">
        <f>SUMIFS('All hauled'!$S$2:$S$3999,'All hauled'!$U$2:$U$3999,'Hauled Pnob (2)'!$AK16,'All hauled'!$X$2:$X$3999,'Hauled Pnob (2)'!$AJ16,'All hauled'!$I$2:$I$3999,'Hauled Pnob (2)'!$AI16,'All hauled'!$V$2:$V$3999,'Hauled Pnob (2)'!AR$5)</f>
        <v>0</v>
      </c>
      <c r="AS16">
        <f>SUMIFS('All hauled'!$S$2:$S$3999,'All hauled'!$U$2:$U$3999,'Hauled Pnob (2)'!$AK16,'All hauled'!$X$2:$X$3999,'Hauled Pnob (2)'!$AJ16,'All hauled'!$I$2:$I$3999,'Hauled Pnob (2)'!$AI16,'All hauled'!$V$2:$V$3999,'Hauled Pnob (2)'!AS$5)</f>
        <v>0</v>
      </c>
      <c r="AT16">
        <f>SUMIFS('All hauled'!$S$2:$S$3999,'All hauled'!$U$2:$U$3999,'Hauled Pnob (2)'!$AK16,'All hauled'!$X$2:$X$3999,'Hauled Pnob (2)'!$AJ16,'All hauled'!$I$2:$I$3999,'Hauled Pnob (2)'!$AI16,'All hauled'!$V$2:$V$3999,'Hauled Pnob (2)'!AT$5)</f>
        <v>0</v>
      </c>
      <c r="AU16" t="s">
        <v>3653</v>
      </c>
      <c r="AV16" s="16">
        <f t="shared" si="30"/>
        <v>0</v>
      </c>
      <c r="AW16" s="16">
        <f t="shared" si="31"/>
        <v>0</v>
      </c>
      <c r="AX16" s="16">
        <f t="shared" si="32"/>
        <v>2.0422264875239922</v>
      </c>
      <c r="AY16" s="16">
        <f t="shared" si="33"/>
        <v>1.0213740458015268</v>
      </c>
      <c r="AZ16" s="16">
        <f t="shared" si="34"/>
        <v>1.0265486725663717</v>
      </c>
      <c r="BA16" s="16">
        <f t="shared" si="35"/>
        <v>0</v>
      </c>
      <c r="BB16" s="16">
        <f t="shared" si="36"/>
        <v>0</v>
      </c>
      <c r="BC16" s="16">
        <f t="shared" si="37"/>
        <v>0</v>
      </c>
      <c r="BD16" t="s">
        <v>3653</v>
      </c>
      <c r="BE16" s="16">
        <f t="shared" si="38"/>
        <v>0</v>
      </c>
      <c r="BF16" s="16">
        <f t="shared" si="39"/>
        <v>0</v>
      </c>
      <c r="BG16" s="16">
        <f t="shared" si="40"/>
        <v>2.1207322787077563</v>
      </c>
      <c r="BH16" s="16">
        <f t="shared" si="41"/>
        <v>1.0523981966673372</v>
      </c>
      <c r="BI16" s="16">
        <f t="shared" si="42"/>
        <v>1.0534801610239066</v>
      </c>
      <c r="BJ16" s="16">
        <f t="shared" si="43"/>
        <v>0</v>
      </c>
      <c r="BK16" s="16">
        <f t="shared" si="44"/>
        <v>0</v>
      </c>
      <c r="BL16" s="16">
        <f t="shared" si="45"/>
        <v>0</v>
      </c>
      <c r="BN16">
        <f t="shared" si="25"/>
        <v>5</v>
      </c>
      <c r="BO16" t="str">
        <f t="shared" si="26"/>
        <v>LFSO</v>
      </c>
      <c r="BP16" s="16">
        <f t="shared" si="27"/>
        <v>6.3154711443605933</v>
      </c>
      <c r="BQ16" s="16">
        <f t="shared" si="28"/>
        <v>3.9836057590889977</v>
      </c>
      <c r="BR16">
        <v>0</v>
      </c>
      <c r="BT16">
        <v>77</v>
      </c>
      <c r="BU16">
        <v>0</v>
      </c>
      <c r="BV16">
        <v>4.8387096774193547E-2</v>
      </c>
      <c r="BW16">
        <v>0.87096774193548387</v>
      </c>
      <c r="BX16">
        <v>1.6129032258064516E-2</v>
      </c>
      <c r="BY16">
        <v>0</v>
      </c>
      <c r="BZ16">
        <v>0</v>
      </c>
      <c r="CA16">
        <v>0</v>
      </c>
      <c r="CB16">
        <v>6.4516129032258063E-2</v>
      </c>
      <c r="CC16">
        <v>0</v>
      </c>
      <c r="CD16">
        <v>0</v>
      </c>
      <c r="CF16" s="16">
        <f>BG6</f>
        <v>83.504375948901412</v>
      </c>
      <c r="CJ16">
        <f t="shared" si="29"/>
        <v>0</v>
      </c>
      <c r="CK16">
        <f t="shared" si="24"/>
        <v>4.040534320108133</v>
      </c>
      <c r="CL16">
        <f t="shared" si="24"/>
        <v>72.729617761946386</v>
      </c>
      <c r="CM16">
        <f t="shared" si="24"/>
        <v>1.3468447733693776</v>
      </c>
      <c r="CN16">
        <f t="shared" si="24"/>
        <v>0</v>
      </c>
      <c r="CO16">
        <f t="shared" si="24"/>
        <v>0</v>
      </c>
      <c r="CP16">
        <f t="shared" si="24"/>
        <v>0</v>
      </c>
      <c r="CQ16">
        <f t="shared" si="24"/>
        <v>5.3873790934775103</v>
      </c>
      <c r="CR16">
        <f t="shared" si="24"/>
        <v>0</v>
      </c>
      <c r="CS16">
        <f t="shared" si="24"/>
        <v>0</v>
      </c>
      <c r="CW16" t="s">
        <v>3248</v>
      </c>
      <c r="CX16" s="16">
        <f>SUM(CP9:CP21)</f>
        <v>0</v>
      </c>
      <c r="CY16" s="16">
        <f>SUM(CP26:CP35)</f>
        <v>0</v>
      </c>
      <c r="CZ16">
        <f>SUM(CP23:CP25)</f>
        <v>0</v>
      </c>
    </row>
    <row r="17" spans="2:104" x14ac:dyDescent="0.25">
      <c r="B17" s="141" t="s">
        <v>3171</v>
      </c>
      <c r="D17">
        <v>3</v>
      </c>
      <c r="E17">
        <v>2</v>
      </c>
      <c r="F17">
        <v>15</v>
      </c>
      <c r="G17">
        <v>10</v>
      </c>
      <c r="H17">
        <v>1</v>
      </c>
      <c r="I17">
        <v>2</v>
      </c>
      <c r="L17">
        <f>SUMIFS('All hauled'!$S$2:$S$3094,'All hauled'!$U$2:$U$3094,'Hauled Pnob (2)'!B17,'All hauled'!$K$2:$K$3094,"N",'All hauled'!$I$2:$I$3094,"female")</f>
        <v>28</v>
      </c>
      <c r="M17">
        <f>SUMIFS('All hauled'!$S$2:$S$3094,'All hauled'!$U$2:$U$3094,'Hauled Pnob (2)'!B17,'All hauled'!$K$2:$K$3094,"Y",'All hauled'!$I$2:$I$3094,"female")</f>
        <v>6</v>
      </c>
      <c r="N17" s="45">
        <f t="shared" si="0"/>
        <v>0</v>
      </c>
      <c r="O17" s="16">
        <f t="shared" si="1"/>
        <v>3.21</v>
      </c>
      <c r="P17" s="16">
        <f t="shared" si="2"/>
        <v>2.0821917808219177</v>
      </c>
      <c r="Q17" s="16">
        <f t="shared" si="3"/>
        <v>15.630841121495328</v>
      </c>
      <c r="R17" s="16">
        <f t="shared" si="4"/>
        <v>10.74074074074074</v>
      </c>
      <c r="S17" s="16">
        <f t="shared" si="5"/>
        <v>1.1058823529411765</v>
      </c>
      <c r="T17" s="16">
        <f t="shared" si="6"/>
        <v>3.5</v>
      </c>
      <c r="U17" s="16">
        <f t="shared" si="7"/>
        <v>0</v>
      </c>
      <c r="V17" s="46">
        <f t="shared" si="8"/>
        <v>0</v>
      </c>
      <c r="W17" s="16"/>
      <c r="X17" s="141" t="s">
        <v>3171</v>
      </c>
      <c r="Y17" s="16">
        <f t="shared" si="9"/>
        <v>36.269655995999166</v>
      </c>
      <c r="Z17" s="16">
        <f>SUM(N46:V46)</f>
        <v>21.124226149714577</v>
      </c>
      <c r="AA17">
        <v>0</v>
      </c>
      <c r="AI17" t="s">
        <v>3085</v>
      </c>
      <c r="AJ17">
        <f>'final totals'!K12</f>
        <v>5</v>
      </c>
      <c r="AK17" t="str">
        <f>'final totals'!O12</f>
        <v>LFSO</v>
      </c>
      <c r="AL17">
        <f>SUMIFS('All hauled'!$S$2:$S$3999,'All hauled'!$U$2:$U$3999,'Hauled Pnob (2)'!$AK17,'All hauled'!$X$2:$X$3999,'Hauled Pnob (2)'!$AJ17,'All hauled'!$I$2:$I$3999,'Hauled Pnob (2)'!$AI17,'All hauled'!$V$2:$V$3999,'Hauled Pnob (2)'!AL$5)</f>
        <v>0</v>
      </c>
      <c r="AM17">
        <f>SUMIFS('All hauled'!$S$2:$S$3999,'All hauled'!$U$2:$U$3999,'Hauled Pnob (2)'!$AK17,'All hauled'!$X$2:$X$3999,'Hauled Pnob (2)'!$AJ17,'All hauled'!$I$2:$I$3999,'Hauled Pnob (2)'!$AI17,'All hauled'!$V$2:$V$3999,'Hauled Pnob (2)'!AM$5)</f>
        <v>0</v>
      </c>
      <c r="AN17">
        <f>SUMIFS('All hauled'!$S$2:$S$3999,'All hauled'!$U$2:$U$3999,'Hauled Pnob (2)'!$AK17,'All hauled'!$X$2:$X$3999,'Hauled Pnob (2)'!$AJ17,'All hauled'!$I$2:$I$3999,'Hauled Pnob (2)'!$AI17,'All hauled'!$V$2:$V$3999,'Hauled Pnob (2)'!AN$5)</f>
        <v>0</v>
      </c>
      <c r="AO17">
        <f>SUMIFS('All hauled'!$S$2:$S$3999,'All hauled'!$U$2:$U$3999,'Hauled Pnob (2)'!$AK17,'All hauled'!$X$2:$X$3999,'Hauled Pnob (2)'!$AJ17,'All hauled'!$I$2:$I$3999,'Hauled Pnob (2)'!$AI17,'All hauled'!$V$2:$V$3999,'Hauled Pnob (2)'!AO$5)</f>
        <v>5</v>
      </c>
      <c r="AP17">
        <f>SUMIFS('All hauled'!$S$2:$S$3999,'All hauled'!$U$2:$U$3999,'Hauled Pnob (2)'!$AK17,'All hauled'!$X$2:$X$3999,'Hauled Pnob (2)'!$AJ17,'All hauled'!$I$2:$I$3999,'Hauled Pnob (2)'!$AI17,'All hauled'!$V$2:$V$3999,'Hauled Pnob (2)'!AP$5)</f>
        <v>1</v>
      </c>
      <c r="AQ17">
        <f>SUMIFS('All hauled'!$S$2:$S$3999,'All hauled'!$U$2:$U$3999,'Hauled Pnob (2)'!$AK17,'All hauled'!$X$2:$X$3999,'Hauled Pnob (2)'!$AJ17,'All hauled'!$I$2:$I$3999,'Hauled Pnob (2)'!$AI17,'All hauled'!$V$2:$V$3999,'Hauled Pnob (2)'!AQ$5)</f>
        <v>0</v>
      </c>
      <c r="AR17">
        <f>SUMIFS('All hauled'!$S$2:$S$3999,'All hauled'!$U$2:$U$3999,'Hauled Pnob (2)'!$AK17,'All hauled'!$X$2:$X$3999,'Hauled Pnob (2)'!$AJ17,'All hauled'!$I$2:$I$3999,'Hauled Pnob (2)'!$AI17,'All hauled'!$V$2:$V$3999,'Hauled Pnob (2)'!AR$5)</f>
        <v>0</v>
      </c>
      <c r="AS17">
        <f>SUMIFS('All hauled'!$S$2:$S$3999,'All hauled'!$U$2:$U$3999,'Hauled Pnob (2)'!$AK17,'All hauled'!$X$2:$X$3999,'Hauled Pnob (2)'!$AJ17,'All hauled'!$I$2:$I$3999,'Hauled Pnob (2)'!$AI17,'All hauled'!$V$2:$V$3999,'Hauled Pnob (2)'!AS$5)</f>
        <v>0</v>
      </c>
      <c r="AT17">
        <f>SUMIFS('All hauled'!$S$2:$S$3999,'All hauled'!$U$2:$U$3999,'Hauled Pnob (2)'!$AK17,'All hauled'!$X$2:$X$3999,'Hauled Pnob (2)'!$AJ17,'All hauled'!$I$2:$I$3999,'Hauled Pnob (2)'!$AI17,'All hauled'!$V$2:$V$3999,'Hauled Pnob (2)'!AT$5)</f>
        <v>0</v>
      </c>
      <c r="AU17" t="s">
        <v>3396</v>
      </c>
      <c r="AV17" s="16">
        <f t="shared" si="30"/>
        <v>0</v>
      </c>
      <c r="AW17" s="16">
        <f t="shared" si="31"/>
        <v>0</v>
      </c>
      <c r="AX17" s="16">
        <f t="shared" si="32"/>
        <v>0</v>
      </c>
      <c r="AY17" s="16">
        <f t="shared" si="33"/>
        <v>5.106870229007634</v>
      </c>
      <c r="AZ17" s="16">
        <f t="shared" si="34"/>
        <v>1.0265486725663717</v>
      </c>
      <c r="BA17" s="16">
        <f t="shared" si="35"/>
        <v>0</v>
      </c>
      <c r="BB17" s="16">
        <f t="shared" si="36"/>
        <v>0</v>
      </c>
      <c r="BC17" s="16">
        <f t="shared" si="37"/>
        <v>0</v>
      </c>
      <c r="BD17" t="s">
        <v>3396</v>
      </c>
      <c r="BE17" s="16">
        <f t="shared" si="38"/>
        <v>0</v>
      </c>
      <c r="BF17" s="16">
        <f t="shared" si="39"/>
        <v>0</v>
      </c>
      <c r="BG17" s="16">
        <f t="shared" si="40"/>
        <v>0</v>
      </c>
      <c r="BH17" s="16">
        <f t="shared" si="41"/>
        <v>5.2619909833366867</v>
      </c>
      <c r="BI17" s="16">
        <f t="shared" si="42"/>
        <v>1.0534801610239066</v>
      </c>
      <c r="BJ17" s="16">
        <f t="shared" si="43"/>
        <v>0</v>
      </c>
      <c r="BK17" s="16">
        <f t="shared" si="44"/>
        <v>0</v>
      </c>
      <c r="BL17" s="16">
        <f t="shared" si="45"/>
        <v>0</v>
      </c>
      <c r="BN17">
        <f t="shared" si="25"/>
        <v>5</v>
      </c>
      <c r="BO17" t="str">
        <f t="shared" si="26"/>
        <v>LFYO</v>
      </c>
      <c r="BP17" s="16">
        <f t="shared" si="27"/>
        <v>38.076914027378137</v>
      </c>
      <c r="BQ17" s="16">
        <f t="shared" si="28"/>
        <v>16.070770748911126</v>
      </c>
      <c r="BR17">
        <v>0</v>
      </c>
      <c r="BT17">
        <v>82</v>
      </c>
      <c r="BU17">
        <v>0</v>
      </c>
      <c r="BV17">
        <v>0</v>
      </c>
      <c r="BW17">
        <v>0.82978723404255317</v>
      </c>
      <c r="BX17">
        <v>0.10638297872340426</v>
      </c>
      <c r="BY17">
        <v>0</v>
      </c>
      <c r="BZ17">
        <v>0</v>
      </c>
      <c r="CA17">
        <v>0</v>
      </c>
      <c r="CB17">
        <v>0</v>
      </c>
      <c r="CC17">
        <v>6.3829787234042548E-2</v>
      </c>
      <c r="CD17">
        <v>0</v>
      </c>
      <c r="CF17" s="16">
        <f>BH6</f>
        <v>114.82048846843466</v>
      </c>
      <c r="CJ17">
        <f t="shared" si="29"/>
        <v>0</v>
      </c>
      <c r="CK17">
        <f t="shared" si="24"/>
        <v>0</v>
      </c>
      <c r="CL17">
        <f t="shared" si="24"/>
        <v>95.276575537637271</v>
      </c>
      <c r="CM17">
        <f t="shared" si="24"/>
        <v>12.214945581748369</v>
      </c>
      <c r="CN17">
        <f t="shared" si="24"/>
        <v>0</v>
      </c>
      <c r="CO17">
        <f t="shared" si="24"/>
        <v>0</v>
      </c>
      <c r="CP17">
        <f t="shared" si="24"/>
        <v>0</v>
      </c>
      <c r="CQ17">
        <f t="shared" si="24"/>
        <v>0</v>
      </c>
      <c r="CR17">
        <f t="shared" si="24"/>
        <v>7.3289673490490204</v>
      </c>
      <c r="CS17">
        <f t="shared" si="24"/>
        <v>0</v>
      </c>
      <c r="CW17" t="s">
        <v>3249</v>
      </c>
      <c r="CX17" s="16">
        <f>SUM(CQ9:CQ21)</f>
        <v>6.1177039105141251</v>
      </c>
      <c r="CY17" s="16">
        <f>SUM(CQ26:CQ35)</f>
        <v>13.921904061500054</v>
      </c>
      <c r="CZ17">
        <f>SUM(CQ23:CQ25)</f>
        <v>0</v>
      </c>
    </row>
    <row r="18" spans="2:104" x14ac:dyDescent="0.25">
      <c r="B18" s="141" t="s">
        <v>3169</v>
      </c>
      <c r="D18">
        <v>3</v>
      </c>
      <c r="E18">
        <v>14</v>
      </c>
      <c r="F18">
        <v>22</v>
      </c>
      <c r="G18">
        <v>17</v>
      </c>
      <c r="H18">
        <v>2</v>
      </c>
      <c r="J18">
        <v>1</v>
      </c>
      <c r="L18">
        <f>SUMIFS('All hauled'!$S$2:$S$3094,'All hauled'!$U$2:$U$3094,'Hauled Pnob (2)'!B18,'All hauled'!$K$2:$K$3094,"N",'All hauled'!$I$2:$I$3094,"female")</f>
        <v>46</v>
      </c>
      <c r="M18">
        <f>SUMIFS('All hauled'!$S$2:$S$3094,'All hauled'!$U$2:$U$3094,'Hauled Pnob (2)'!B18,'All hauled'!$K$2:$K$3094,"Y",'All hauled'!$I$2:$I$3094,"female")</f>
        <v>15</v>
      </c>
      <c r="N18" s="45">
        <f t="shared" si="0"/>
        <v>0</v>
      </c>
      <c r="O18" s="16">
        <f t="shared" si="1"/>
        <v>3.21</v>
      </c>
      <c r="P18" s="16">
        <f t="shared" si="2"/>
        <v>14.575342465753424</v>
      </c>
      <c r="Q18" s="16">
        <f t="shared" si="3"/>
        <v>22.925233644859812</v>
      </c>
      <c r="R18" s="16">
        <f t="shared" si="4"/>
        <v>18.25925925925926</v>
      </c>
      <c r="S18" s="16">
        <f t="shared" si="5"/>
        <v>2.2117647058823531</v>
      </c>
      <c r="T18" s="16">
        <f t="shared" si="6"/>
        <v>0</v>
      </c>
      <c r="U18" s="16">
        <f t="shared" si="7"/>
        <v>1</v>
      </c>
      <c r="V18" s="46">
        <f t="shared" si="8"/>
        <v>0</v>
      </c>
      <c r="W18" s="16"/>
      <c r="X18" s="141" t="s">
        <v>3169</v>
      </c>
      <c r="Y18" s="16">
        <f t="shared" si="9"/>
        <v>62.181600075754844</v>
      </c>
      <c r="Z18" s="16">
        <f>SUM(N48:V48)</f>
        <v>55.385441109402919</v>
      </c>
      <c r="AA18">
        <v>0</v>
      </c>
      <c r="AI18" t="s">
        <v>3085</v>
      </c>
      <c r="AJ18">
        <f>'final totals'!K13</f>
        <v>5</v>
      </c>
      <c r="AK18" t="str">
        <f>'final totals'!O13</f>
        <v>LFYO</v>
      </c>
      <c r="AL18">
        <f>SUMIFS('All hauled'!$S$2:$S$3999,'All hauled'!$U$2:$U$3999,'Hauled Pnob (2)'!$AK18,'All hauled'!$X$2:$X$3999,'Hauled Pnob (2)'!$AJ18,'All hauled'!$I$2:$I$3999,'Hauled Pnob (2)'!$AI18,'All hauled'!$V$2:$V$3999,'Hauled Pnob (2)'!AL$5)</f>
        <v>0</v>
      </c>
      <c r="AM18">
        <f>SUMIFS('All hauled'!$S$2:$S$3999,'All hauled'!$U$2:$U$3999,'Hauled Pnob (2)'!$AK18,'All hauled'!$X$2:$X$3999,'Hauled Pnob (2)'!$AJ18,'All hauled'!$I$2:$I$3999,'Hauled Pnob (2)'!$AI18,'All hauled'!$V$2:$V$3999,'Hauled Pnob (2)'!AM$5)</f>
        <v>0</v>
      </c>
      <c r="AN18">
        <f>SUMIFS('All hauled'!$S$2:$S$3999,'All hauled'!$U$2:$U$3999,'Hauled Pnob (2)'!$AK18,'All hauled'!$X$2:$X$3999,'Hauled Pnob (2)'!$AJ18,'All hauled'!$I$2:$I$3999,'Hauled Pnob (2)'!$AI18,'All hauled'!$V$2:$V$3999,'Hauled Pnob (2)'!AN$5)</f>
        <v>6</v>
      </c>
      <c r="AO18">
        <f>SUMIFS('All hauled'!$S$2:$S$3999,'All hauled'!$U$2:$U$3999,'Hauled Pnob (2)'!$AK18,'All hauled'!$X$2:$X$3999,'Hauled Pnob (2)'!$AJ18,'All hauled'!$I$2:$I$3999,'Hauled Pnob (2)'!$AI18,'All hauled'!$V$2:$V$3999,'Hauled Pnob (2)'!AO$5)</f>
        <v>8</v>
      </c>
      <c r="AP18">
        <f>SUMIFS('All hauled'!$S$2:$S$3999,'All hauled'!$U$2:$U$3999,'Hauled Pnob (2)'!$AK18,'All hauled'!$X$2:$X$3999,'Hauled Pnob (2)'!$AJ18,'All hauled'!$I$2:$I$3999,'Hauled Pnob (2)'!$AI18,'All hauled'!$V$2:$V$3999,'Hauled Pnob (2)'!AP$5)</f>
        <v>18</v>
      </c>
      <c r="AQ18">
        <f>SUMIFS('All hauled'!$S$2:$S$3999,'All hauled'!$U$2:$U$3999,'Hauled Pnob (2)'!$AK18,'All hauled'!$X$2:$X$3999,'Hauled Pnob (2)'!$AJ18,'All hauled'!$I$2:$I$3999,'Hauled Pnob (2)'!$AI18,'All hauled'!$V$2:$V$3999,'Hauled Pnob (2)'!AQ$5)</f>
        <v>4</v>
      </c>
      <c r="AR18">
        <f>SUMIFS('All hauled'!$S$2:$S$3999,'All hauled'!$U$2:$U$3999,'Hauled Pnob (2)'!$AK18,'All hauled'!$X$2:$X$3999,'Hauled Pnob (2)'!$AJ18,'All hauled'!$I$2:$I$3999,'Hauled Pnob (2)'!$AI18,'All hauled'!$V$2:$V$3999,'Hauled Pnob (2)'!AR$5)</f>
        <v>0</v>
      </c>
      <c r="AS18">
        <f>SUMIFS('All hauled'!$S$2:$S$3999,'All hauled'!$U$2:$U$3999,'Hauled Pnob (2)'!$AK18,'All hauled'!$X$2:$X$3999,'Hauled Pnob (2)'!$AJ18,'All hauled'!$I$2:$I$3999,'Hauled Pnob (2)'!$AI18,'All hauled'!$V$2:$V$3999,'Hauled Pnob (2)'!AS$5)</f>
        <v>0</v>
      </c>
      <c r="AT18">
        <f>SUMIFS('All hauled'!$S$2:$S$3999,'All hauled'!$U$2:$U$3999,'Hauled Pnob (2)'!$AK18,'All hauled'!$X$2:$X$3999,'Hauled Pnob (2)'!$AJ18,'All hauled'!$I$2:$I$3999,'Hauled Pnob (2)'!$AI18,'All hauled'!$V$2:$V$3999,'Hauled Pnob (2)'!AT$5)</f>
        <v>0</v>
      </c>
      <c r="AU18" t="s">
        <v>3951</v>
      </c>
      <c r="AV18" s="16">
        <f t="shared" si="30"/>
        <v>0</v>
      </c>
      <c r="AW18" s="16">
        <f t="shared" si="31"/>
        <v>0</v>
      </c>
      <c r="AX18" s="16">
        <f t="shared" si="32"/>
        <v>6.1266794625719774</v>
      </c>
      <c r="AY18" s="16">
        <f t="shared" si="33"/>
        <v>8.1709923664122144</v>
      </c>
      <c r="AZ18" s="16">
        <f t="shared" si="34"/>
        <v>18.477876106194689</v>
      </c>
      <c r="BA18" s="16">
        <f t="shared" si="35"/>
        <v>4.1318681318681323</v>
      </c>
      <c r="BB18" s="16">
        <f t="shared" si="36"/>
        <v>0</v>
      </c>
      <c r="BC18" s="16">
        <f t="shared" si="37"/>
        <v>0</v>
      </c>
      <c r="BD18" t="s">
        <v>3951</v>
      </c>
      <c r="BE18" s="16">
        <f t="shared" si="38"/>
        <v>0</v>
      </c>
      <c r="BF18" s="16">
        <f t="shared" si="39"/>
        <v>0</v>
      </c>
      <c r="BG18" s="16">
        <f t="shared" si="40"/>
        <v>6.3621968361232693</v>
      </c>
      <c r="BH18" s="16">
        <f t="shared" si="41"/>
        <v>8.419185573338698</v>
      </c>
      <c r="BI18" s="16">
        <f t="shared" si="42"/>
        <v>18.962642898430317</v>
      </c>
      <c r="BJ18" s="16">
        <f t="shared" si="43"/>
        <v>4.332888719485851</v>
      </c>
      <c r="BK18" s="16">
        <f t="shared" si="44"/>
        <v>0</v>
      </c>
      <c r="BL18" s="16">
        <f t="shared" si="45"/>
        <v>0</v>
      </c>
      <c r="BN18">
        <f t="shared" si="25"/>
        <v>5</v>
      </c>
      <c r="BO18" t="str">
        <f t="shared" si="26"/>
        <v>PLA1</v>
      </c>
      <c r="BP18" s="16">
        <f t="shared" si="27"/>
        <v>11.618417982301082</v>
      </c>
      <c r="BQ18" s="16">
        <f t="shared" si="28"/>
        <v>11.205863094951059</v>
      </c>
      <c r="BR18">
        <v>0</v>
      </c>
      <c r="BT18">
        <v>87</v>
      </c>
      <c r="BU18">
        <v>0</v>
      </c>
      <c r="BV18">
        <v>0</v>
      </c>
      <c r="BW18">
        <v>0.70588235294117652</v>
      </c>
      <c r="BX18">
        <v>0.17647058823529413</v>
      </c>
      <c r="BY18">
        <v>0</v>
      </c>
      <c r="BZ18">
        <v>0</v>
      </c>
      <c r="CA18">
        <v>0</v>
      </c>
      <c r="CB18">
        <v>0</v>
      </c>
      <c r="CC18">
        <v>0.11764705882352941</v>
      </c>
      <c r="CD18">
        <v>0</v>
      </c>
      <c r="CF18" s="16">
        <f>BI6</f>
        <v>94.605504319014244</v>
      </c>
      <c r="CJ18">
        <f t="shared" si="29"/>
        <v>0</v>
      </c>
      <c r="CK18">
        <f t="shared" si="24"/>
        <v>0</v>
      </c>
      <c r="CL18">
        <f t="shared" si="24"/>
        <v>66.780355989892414</v>
      </c>
      <c r="CM18">
        <f t="shared" si="24"/>
        <v>16.695088997473103</v>
      </c>
      <c r="CN18">
        <f t="shared" si="24"/>
        <v>0</v>
      </c>
      <c r="CO18">
        <f t="shared" si="24"/>
        <v>0</v>
      </c>
      <c r="CP18">
        <f t="shared" si="24"/>
        <v>0</v>
      </c>
      <c r="CQ18">
        <f t="shared" si="24"/>
        <v>0</v>
      </c>
      <c r="CR18">
        <f t="shared" si="24"/>
        <v>11.130059331648734</v>
      </c>
      <c r="CS18">
        <f t="shared" si="24"/>
        <v>0</v>
      </c>
      <c r="CW18" t="s">
        <v>3250</v>
      </c>
      <c r="CX18" s="16">
        <f>SUM(CR9:CR21)</f>
        <v>25.590380226228614</v>
      </c>
      <c r="CY18" s="16">
        <f>SUM(CR26:CR35)</f>
        <v>0</v>
      </c>
      <c r="CZ18">
        <f>SUM(CR23:CR25)</f>
        <v>0</v>
      </c>
    </row>
    <row r="19" spans="2:104" x14ac:dyDescent="0.25">
      <c r="B19" s="141" t="s">
        <v>3079</v>
      </c>
      <c r="D19">
        <v>8</v>
      </c>
      <c r="E19">
        <v>25</v>
      </c>
      <c r="F19">
        <v>32</v>
      </c>
      <c r="G19">
        <v>24</v>
      </c>
      <c r="H19">
        <v>4</v>
      </c>
      <c r="L19">
        <f>SUMIFS('All hauled'!$S$2:$S$3094,'All hauled'!$U$2:$U$3094,'Hauled Pnob (2)'!B19,'All hauled'!$K$2:$K$3094,"N",'All hauled'!$I$2:$I$3094,"female")</f>
        <v>91</v>
      </c>
      <c r="M19">
        <f>SUMIFS('All hauled'!$S$2:$S$3094,'All hauled'!$U$2:$U$3094,'Hauled Pnob (2)'!B19,'All hauled'!$K$2:$K$3094,"Y",'All hauled'!$I$2:$I$3094,"female")</f>
        <v>4</v>
      </c>
      <c r="N19" s="45">
        <f t="shared" si="0"/>
        <v>0</v>
      </c>
      <c r="O19" s="16">
        <f t="shared" si="1"/>
        <v>8.56</v>
      </c>
      <c r="P19" s="16">
        <f t="shared" si="2"/>
        <v>26.027397260273972</v>
      </c>
      <c r="Q19" s="16">
        <f t="shared" si="3"/>
        <v>33.345794392523366</v>
      </c>
      <c r="R19" s="16">
        <f t="shared" si="4"/>
        <v>25.777777777777779</v>
      </c>
      <c r="S19" s="16">
        <f t="shared" si="5"/>
        <v>4.4235294117647062</v>
      </c>
      <c r="T19" s="16">
        <f t="shared" si="6"/>
        <v>0</v>
      </c>
      <c r="U19" s="16">
        <f t="shared" si="7"/>
        <v>0</v>
      </c>
      <c r="V19" s="46">
        <f t="shared" si="8"/>
        <v>0</v>
      </c>
      <c r="W19" s="16"/>
      <c r="X19" s="141" t="s">
        <v>3079</v>
      </c>
      <c r="Y19" s="16">
        <f t="shared" si="9"/>
        <v>98.134498842339823</v>
      </c>
      <c r="Z19" s="16">
        <f>SUM(N49:V49)</f>
        <v>55.089964306219393</v>
      </c>
      <c r="AA19">
        <v>0</v>
      </c>
      <c r="AI19" t="s">
        <v>3085</v>
      </c>
      <c r="AJ19">
        <f>'final totals'!K14</f>
        <v>5</v>
      </c>
      <c r="AK19" t="str">
        <f>'final totals'!O14</f>
        <v>PLA1</v>
      </c>
      <c r="AL19">
        <f>SUMIFS('All hauled'!$S$2:$S$3999,'All hauled'!$U$2:$U$3999,'Hauled Pnob (2)'!$AK19,'All hauled'!$X$2:$X$3999,'Hauled Pnob (2)'!$AJ19,'All hauled'!$I$2:$I$3999,'Hauled Pnob (2)'!$AI19,'All hauled'!$V$2:$V$3999,'Hauled Pnob (2)'!AL$5)</f>
        <v>0</v>
      </c>
      <c r="AM19">
        <f>SUMIFS('All hauled'!$S$2:$S$3999,'All hauled'!$U$2:$U$3999,'Hauled Pnob (2)'!$AK19,'All hauled'!$X$2:$X$3999,'Hauled Pnob (2)'!$AJ19,'All hauled'!$I$2:$I$3999,'Hauled Pnob (2)'!$AI19,'All hauled'!$V$2:$V$3999,'Hauled Pnob (2)'!AM$5)</f>
        <v>0</v>
      </c>
      <c r="AN19">
        <f>SUMIFS('All hauled'!$S$2:$S$3999,'All hauled'!$U$2:$U$3999,'Hauled Pnob (2)'!$AK19,'All hauled'!$X$2:$X$3999,'Hauled Pnob (2)'!$AJ19,'All hauled'!$I$2:$I$3999,'Hauled Pnob (2)'!$AI19,'All hauled'!$V$2:$V$3999,'Hauled Pnob (2)'!AN$5)</f>
        <v>1</v>
      </c>
      <c r="AO19">
        <f>SUMIFS('All hauled'!$S$2:$S$3999,'All hauled'!$U$2:$U$3999,'Hauled Pnob (2)'!$AK19,'All hauled'!$X$2:$X$3999,'Hauled Pnob (2)'!$AJ19,'All hauled'!$I$2:$I$3999,'Hauled Pnob (2)'!$AI19,'All hauled'!$V$2:$V$3999,'Hauled Pnob (2)'!AO$5)</f>
        <v>6</v>
      </c>
      <c r="AP19">
        <f>SUMIFS('All hauled'!$S$2:$S$3999,'All hauled'!$U$2:$U$3999,'Hauled Pnob (2)'!$AK19,'All hauled'!$X$2:$X$3999,'Hauled Pnob (2)'!$AJ19,'All hauled'!$I$2:$I$3999,'Hauled Pnob (2)'!$AI19,'All hauled'!$V$2:$V$3999,'Hauled Pnob (2)'!AP$5)</f>
        <v>3</v>
      </c>
      <c r="AQ19">
        <f>SUMIFS('All hauled'!$S$2:$S$3999,'All hauled'!$U$2:$U$3999,'Hauled Pnob (2)'!$AK19,'All hauled'!$X$2:$X$3999,'Hauled Pnob (2)'!$AJ19,'All hauled'!$I$2:$I$3999,'Hauled Pnob (2)'!$AI19,'All hauled'!$V$2:$V$3999,'Hauled Pnob (2)'!AQ$5)</f>
        <v>1</v>
      </c>
      <c r="AR19">
        <f>SUMIFS('All hauled'!$S$2:$S$3999,'All hauled'!$U$2:$U$3999,'Hauled Pnob (2)'!$AK19,'All hauled'!$X$2:$X$3999,'Hauled Pnob (2)'!$AJ19,'All hauled'!$I$2:$I$3999,'Hauled Pnob (2)'!$AI19,'All hauled'!$V$2:$V$3999,'Hauled Pnob (2)'!AR$5)</f>
        <v>0</v>
      </c>
      <c r="AS19">
        <f>SUMIFS('All hauled'!$S$2:$S$3999,'All hauled'!$U$2:$U$3999,'Hauled Pnob (2)'!$AK19,'All hauled'!$X$2:$X$3999,'Hauled Pnob (2)'!$AJ19,'All hauled'!$I$2:$I$3999,'Hauled Pnob (2)'!$AI19,'All hauled'!$V$2:$V$3999,'Hauled Pnob (2)'!AS$5)</f>
        <v>0</v>
      </c>
      <c r="AT19">
        <f>SUMIFS('All hauled'!$S$2:$S$3999,'All hauled'!$U$2:$U$3999,'Hauled Pnob (2)'!$AK19,'All hauled'!$X$2:$X$3999,'Hauled Pnob (2)'!$AJ19,'All hauled'!$I$2:$I$3999,'Hauled Pnob (2)'!$AI19,'All hauled'!$V$2:$V$3999,'Hauled Pnob (2)'!AT$5)</f>
        <v>0</v>
      </c>
      <c r="AU19" t="s">
        <v>3363</v>
      </c>
      <c r="AV19" s="16">
        <f t="shared" si="30"/>
        <v>0</v>
      </c>
      <c r="AW19" s="16">
        <f t="shared" si="31"/>
        <v>0</v>
      </c>
      <c r="AX19" s="16">
        <f t="shared" si="32"/>
        <v>1.0211132437619961</v>
      </c>
      <c r="AY19" s="16">
        <f t="shared" si="33"/>
        <v>6.1282442748091599</v>
      </c>
      <c r="AZ19" s="16">
        <f t="shared" si="34"/>
        <v>3.0796460176991149</v>
      </c>
      <c r="BA19" s="16">
        <f t="shared" si="35"/>
        <v>1.0329670329670331</v>
      </c>
      <c r="BB19" s="16">
        <f t="shared" si="36"/>
        <v>0</v>
      </c>
      <c r="BC19" s="16">
        <f t="shared" si="37"/>
        <v>0</v>
      </c>
      <c r="BD19" t="s">
        <v>3363</v>
      </c>
      <c r="BE19" s="16">
        <f t="shared" si="38"/>
        <v>0</v>
      </c>
      <c r="BF19" s="16">
        <f t="shared" si="39"/>
        <v>0</v>
      </c>
      <c r="BG19" s="16">
        <f t="shared" si="40"/>
        <v>1.0603661393538781</v>
      </c>
      <c r="BH19" s="16">
        <f t="shared" si="41"/>
        <v>6.3143891800040226</v>
      </c>
      <c r="BI19" s="16">
        <f t="shared" si="42"/>
        <v>3.1604404830717199</v>
      </c>
      <c r="BJ19" s="16">
        <f t="shared" si="43"/>
        <v>1.0832221798714627</v>
      </c>
      <c r="BK19" s="16">
        <f t="shared" si="44"/>
        <v>0</v>
      </c>
      <c r="BL19" s="16">
        <f t="shared" si="45"/>
        <v>0</v>
      </c>
      <c r="BN19">
        <f t="shared" si="25"/>
        <v>5</v>
      </c>
      <c r="BO19" t="str">
        <f t="shared" si="26"/>
        <v>PLA2</v>
      </c>
      <c r="BP19" s="16">
        <f t="shared" si="27"/>
        <v>3.1379153015874213</v>
      </c>
      <c r="BQ19" s="16">
        <f t="shared" si="28"/>
        <v>0</v>
      </c>
      <c r="BR19">
        <v>0</v>
      </c>
      <c r="BT19">
        <v>92</v>
      </c>
      <c r="BU19">
        <v>0</v>
      </c>
      <c r="BV19">
        <v>0</v>
      </c>
      <c r="BW19">
        <v>0.4</v>
      </c>
      <c r="BX19">
        <v>0.4</v>
      </c>
      <c r="BY19">
        <v>0</v>
      </c>
      <c r="BZ19">
        <v>0</v>
      </c>
      <c r="CA19">
        <v>0</v>
      </c>
      <c r="CB19">
        <v>0</v>
      </c>
      <c r="CC19">
        <v>0.2</v>
      </c>
      <c r="CD19">
        <v>0</v>
      </c>
      <c r="CF19" s="16">
        <f>BJ6</f>
        <v>35.656767727654305</v>
      </c>
      <c r="CJ19">
        <f t="shared" si="29"/>
        <v>0</v>
      </c>
      <c r="CK19">
        <f t="shared" si="24"/>
        <v>0</v>
      </c>
      <c r="CL19">
        <f t="shared" si="24"/>
        <v>14.262707091061722</v>
      </c>
      <c r="CM19">
        <f t="shared" si="24"/>
        <v>14.262707091061722</v>
      </c>
      <c r="CN19">
        <f t="shared" si="24"/>
        <v>0</v>
      </c>
      <c r="CO19">
        <f t="shared" si="24"/>
        <v>0</v>
      </c>
      <c r="CP19">
        <f t="shared" si="24"/>
        <v>0</v>
      </c>
      <c r="CQ19">
        <f t="shared" si="24"/>
        <v>0</v>
      </c>
      <c r="CR19">
        <f t="shared" si="24"/>
        <v>7.1313535455308612</v>
      </c>
      <c r="CS19">
        <f t="shared" si="24"/>
        <v>0</v>
      </c>
      <c r="CW19" t="s">
        <v>3251</v>
      </c>
      <c r="CX19" s="16">
        <f>SUM(CS9:CS21)</f>
        <v>0</v>
      </c>
      <c r="CY19" s="16">
        <f>SUM(CS26:CS35)</f>
        <v>0</v>
      </c>
      <c r="CZ19">
        <f>SUM(CS23:CS25)</f>
        <v>0</v>
      </c>
    </row>
    <row r="20" spans="2:104" x14ac:dyDescent="0.25">
      <c r="B20" s="141" t="s">
        <v>3363</v>
      </c>
      <c r="D20">
        <v>13</v>
      </c>
      <c r="E20">
        <v>63</v>
      </c>
      <c r="F20">
        <v>77</v>
      </c>
      <c r="G20">
        <v>36</v>
      </c>
      <c r="H20">
        <v>9</v>
      </c>
      <c r="K20">
        <v>1</v>
      </c>
      <c r="L20">
        <f>SUMIFS('All hauled'!$S$2:$S$3094,'All hauled'!$U$2:$U$3094,'Hauled Pnob (2)'!B20,'All hauled'!$K$2:$K$3094,"N",'All hauled'!$I$2:$I$3094,"female")</f>
        <v>164</v>
      </c>
      <c r="M20">
        <f>SUMIFS('All hauled'!$S$2:$S$3094,'All hauled'!$U$2:$U$3094,'Hauled Pnob (2)'!B20,'All hauled'!$K$2:$K$3094,"Y",'All hauled'!$I$2:$I$3094,"female")</f>
        <v>35</v>
      </c>
      <c r="N20" s="45">
        <f t="shared" si="0"/>
        <v>0</v>
      </c>
      <c r="O20" s="16">
        <f t="shared" si="1"/>
        <v>13.91</v>
      </c>
      <c r="P20" s="16">
        <f t="shared" si="2"/>
        <v>65.589041095890408</v>
      </c>
      <c r="Q20" s="16">
        <f t="shared" si="3"/>
        <v>80.238317757009341</v>
      </c>
      <c r="R20" s="16">
        <f t="shared" si="4"/>
        <v>38.666666666666664</v>
      </c>
      <c r="S20" s="16">
        <f t="shared" si="5"/>
        <v>9.9529411764705884</v>
      </c>
      <c r="T20" s="16">
        <f t="shared" si="6"/>
        <v>0</v>
      </c>
      <c r="U20" s="16">
        <f t="shared" si="7"/>
        <v>0</v>
      </c>
      <c r="V20" s="46">
        <f t="shared" si="8"/>
        <v>1</v>
      </c>
      <c r="W20" s="16"/>
      <c r="X20" s="141" t="s">
        <v>3363</v>
      </c>
      <c r="Y20" s="16">
        <f t="shared" si="9"/>
        <v>209.35696669603698</v>
      </c>
      <c r="Z20" s="16">
        <f>SUM(N50:V50)</f>
        <v>127.99559274763203</v>
      </c>
      <c r="AA20">
        <v>0</v>
      </c>
      <c r="AI20" t="s">
        <v>3085</v>
      </c>
      <c r="AJ20">
        <f>'final totals'!K15</f>
        <v>5</v>
      </c>
      <c r="AK20" t="str">
        <f>'final totals'!O15</f>
        <v>PLA2</v>
      </c>
      <c r="AL20">
        <f>SUMIFS('All hauled'!$S$2:$S$3999,'All hauled'!$U$2:$U$3999,'Hauled Pnob (2)'!$AK20,'All hauled'!$X$2:$X$3999,'Hauled Pnob (2)'!$AJ20,'All hauled'!$I$2:$I$3999,'Hauled Pnob (2)'!$AI20,'All hauled'!$V$2:$V$3999,'Hauled Pnob (2)'!AL$5)</f>
        <v>0</v>
      </c>
      <c r="AM20">
        <f>SUMIFS('All hauled'!$S$2:$S$3999,'All hauled'!$U$2:$U$3999,'Hauled Pnob (2)'!$AK20,'All hauled'!$X$2:$X$3999,'Hauled Pnob (2)'!$AJ20,'All hauled'!$I$2:$I$3999,'Hauled Pnob (2)'!$AI20,'All hauled'!$V$2:$V$3999,'Hauled Pnob (2)'!AM$5)</f>
        <v>0</v>
      </c>
      <c r="AN20">
        <f>SUMIFS('All hauled'!$S$2:$S$3999,'All hauled'!$U$2:$U$3999,'Hauled Pnob (2)'!$AK20,'All hauled'!$X$2:$X$3999,'Hauled Pnob (2)'!$AJ20,'All hauled'!$I$2:$I$3999,'Hauled Pnob (2)'!$AI20,'All hauled'!$V$2:$V$3999,'Hauled Pnob (2)'!AN$5)</f>
        <v>0</v>
      </c>
      <c r="AO20">
        <f>SUMIFS('All hauled'!$S$2:$S$3999,'All hauled'!$U$2:$U$3999,'Hauled Pnob (2)'!$AK20,'All hauled'!$X$2:$X$3999,'Hauled Pnob (2)'!$AJ20,'All hauled'!$I$2:$I$3999,'Hauled Pnob (2)'!$AI20,'All hauled'!$V$2:$V$3999,'Hauled Pnob (2)'!AO$5)</f>
        <v>0</v>
      </c>
      <c r="AP20">
        <f>SUMIFS('All hauled'!$S$2:$S$3999,'All hauled'!$U$2:$U$3999,'Hauled Pnob (2)'!$AK20,'All hauled'!$X$2:$X$3999,'Hauled Pnob (2)'!$AJ20,'All hauled'!$I$2:$I$3999,'Hauled Pnob (2)'!$AI20,'All hauled'!$V$2:$V$3999,'Hauled Pnob (2)'!AP$5)</f>
        <v>1</v>
      </c>
      <c r="AQ20">
        <f>SUMIFS('All hauled'!$S$2:$S$3999,'All hauled'!$U$2:$U$3999,'Hauled Pnob (2)'!$AK20,'All hauled'!$X$2:$X$3999,'Hauled Pnob (2)'!$AJ20,'All hauled'!$I$2:$I$3999,'Hauled Pnob (2)'!$AI20,'All hauled'!$V$2:$V$3999,'Hauled Pnob (2)'!AQ$5)</f>
        <v>1</v>
      </c>
      <c r="AR20">
        <f>SUMIFS('All hauled'!$S$2:$S$3999,'All hauled'!$U$2:$U$3999,'Hauled Pnob (2)'!$AK20,'All hauled'!$X$2:$X$3999,'Hauled Pnob (2)'!$AJ20,'All hauled'!$I$2:$I$3999,'Hauled Pnob (2)'!$AI20,'All hauled'!$V$2:$V$3999,'Hauled Pnob (2)'!AR$5)</f>
        <v>1</v>
      </c>
      <c r="AS20">
        <f>SUMIFS('All hauled'!$S$2:$S$3999,'All hauled'!$U$2:$U$3999,'Hauled Pnob (2)'!$AK20,'All hauled'!$X$2:$X$3999,'Hauled Pnob (2)'!$AJ20,'All hauled'!$I$2:$I$3999,'Hauled Pnob (2)'!$AI20,'All hauled'!$V$2:$V$3999,'Hauled Pnob (2)'!AS$5)</f>
        <v>0</v>
      </c>
      <c r="AT20">
        <f>SUMIFS('All hauled'!$S$2:$S$3999,'All hauled'!$U$2:$U$3999,'Hauled Pnob (2)'!$AK20,'All hauled'!$X$2:$X$3999,'Hauled Pnob (2)'!$AJ20,'All hauled'!$I$2:$I$3999,'Hauled Pnob (2)'!$AI20,'All hauled'!$V$2:$V$3999,'Hauled Pnob (2)'!AT$5)</f>
        <v>0</v>
      </c>
      <c r="AU20" t="s">
        <v>3876</v>
      </c>
      <c r="AV20" s="16">
        <f t="shared" si="30"/>
        <v>0</v>
      </c>
      <c r="AW20" s="16">
        <f t="shared" si="31"/>
        <v>0</v>
      </c>
      <c r="AX20" s="16">
        <f t="shared" si="32"/>
        <v>0</v>
      </c>
      <c r="AY20" s="16">
        <f t="shared" si="33"/>
        <v>0</v>
      </c>
      <c r="AZ20" s="16">
        <f t="shared" si="34"/>
        <v>1.0265486725663717</v>
      </c>
      <c r="BA20" s="16">
        <f t="shared" si="35"/>
        <v>1.0329670329670331</v>
      </c>
      <c r="BB20" s="16">
        <f t="shared" si="36"/>
        <v>1</v>
      </c>
      <c r="BC20" s="16">
        <f t="shared" si="37"/>
        <v>0</v>
      </c>
      <c r="BD20" t="s">
        <v>3876</v>
      </c>
      <c r="BE20" s="16">
        <f t="shared" si="38"/>
        <v>0</v>
      </c>
      <c r="BF20" s="16">
        <f t="shared" si="39"/>
        <v>0</v>
      </c>
      <c r="BG20" s="16">
        <f t="shared" si="40"/>
        <v>0</v>
      </c>
      <c r="BH20" s="16">
        <f t="shared" si="41"/>
        <v>0</v>
      </c>
      <c r="BI20" s="16">
        <f t="shared" si="42"/>
        <v>1.0534801610239066</v>
      </c>
      <c r="BJ20" s="16">
        <f t="shared" si="43"/>
        <v>1.0832221798714627</v>
      </c>
      <c r="BK20" s="16">
        <f t="shared" si="44"/>
        <v>1.0012129606920521</v>
      </c>
      <c r="BL20" s="16">
        <f t="shared" si="45"/>
        <v>0</v>
      </c>
      <c r="BN20">
        <f t="shared" si="25"/>
        <v>4</v>
      </c>
      <c r="BO20" t="str">
        <f t="shared" si="26"/>
        <v>BCA1</v>
      </c>
      <c r="BP20" s="16">
        <f t="shared" si="27"/>
        <v>119.66793679927676</v>
      </c>
      <c r="BQ20" s="16">
        <f t="shared" si="28"/>
        <v>101.76707139264597</v>
      </c>
      <c r="BR20">
        <v>0</v>
      </c>
      <c r="BT20">
        <v>99</v>
      </c>
      <c r="BU20">
        <v>0</v>
      </c>
      <c r="BV20">
        <v>0</v>
      </c>
      <c r="BW20">
        <v>0</v>
      </c>
      <c r="BX20">
        <v>1</v>
      </c>
      <c r="BY20">
        <v>0</v>
      </c>
      <c r="BZ20">
        <v>0</v>
      </c>
      <c r="CA20">
        <v>0</v>
      </c>
      <c r="CB20">
        <v>0</v>
      </c>
      <c r="CC20">
        <v>0</v>
      </c>
      <c r="CD20">
        <v>0</v>
      </c>
      <c r="CF20" s="16">
        <f>BK6</f>
        <v>1.9939351965397392</v>
      </c>
      <c r="CJ20">
        <f t="shared" si="29"/>
        <v>0</v>
      </c>
      <c r="CK20">
        <f t="shared" si="24"/>
        <v>0</v>
      </c>
      <c r="CL20">
        <f t="shared" si="24"/>
        <v>0</v>
      </c>
      <c r="CM20">
        <f t="shared" si="24"/>
        <v>1.9939351965397392</v>
      </c>
      <c r="CN20">
        <f t="shared" si="24"/>
        <v>0</v>
      </c>
      <c r="CO20">
        <f t="shared" si="24"/>
        <v>0</v>
      </c>
      <c r="CP20">
        <f t="shared" si="24"/>
        <v>0</v>
      </c>
      <c r="CQ20">
        <f t="shared" si="24"/>
        <v>0</v>
      </c>
      <c r="CR20">
        <f t="shared" si="24"/>
        <v>0</v>
      </c>
      <c r="CS20">
        <f t="shared" si="24"/>
        <v>0</v>
      </c>
    </row>
    <row r="21" spans="2:104" x14ac:dyDescent="0.25">
      <c r="B21" s="141" t="s">
        <v>3876</v>
      </c>
      <c r="E21">
        <v>3</v>
      </c>
      <c r="F21">
        <v>3</v>
      </c>
      <c r="G21">
        <v>6</v>
      </c>
      <c r="H21">
        <v>2</v>
      </c>
      <c r="L21">
        <f>SUMIFS('All hauled'!$S$2:$S$3094,'All hauled'!$U$2:$U$3094,'Hauled Pnob (2)'!B21,'All hauled'!$K$2:$K$3094,"N",'All hauled'!$I$2:$I$3094,"female")</f>
        <v>2</v>
      </c>
      <c r="M21">
        <f>SUMIFS('All hauled'!$S$2:$S$3094,'All hauled'!$U$2:$U$3094,'Hauled Pnob (2)'!B21,'All hauled'!$K$2:$K$3094,"Y",'All hauled'!$I$2:$I$3094,"female")</f>
        <v>15</v>
      </c>
      <c r="N21" s="45">
        <f t="shared" si="0"/>
        <v>0</v>
      </c>
      <c r="O21" s="16">
        <f t="shared" si="1"/>
        <v>0</v>
      </c>
      <c r="P21" s="16">
        <f t="shared" si="2"/>
        <v>3.1232876712328768</v>
      </c>
      <c r="Q21" s="16">
        <f t="shared" si="3"/>
        <v>3.1261682242990654</v>
      </c>
      <c r="R21" s="16">
        <f t="shared" si="4"/>
        <v>6.4444444444444446</v>
      </c>
      <c r="S21" s="16">
        <f t="shared" si="5"/>
        <v>2.2117647058823531</v>
      </c>
      <c r="T21" s="16">
        <f t="shared" si="6"/>
        <v>0</v>
      </c>
      <c r="U21" s="16">
        <f t="shared" si="7"/>
        <v>0</v>
      </c>
      <c r="V21" s="46">
        <f t="shared" si="8"/>
        <v>0</v>
      </c>
      <c r="W21" s="16"/>
      <c r="X21" s="141" t="s">
        <v>3876</v>
      </c>
      <c r="Y21" s="16">
        <f t="shared" si="9"/>
        <v>14.90566504585874</v>
      </c>
      <c r="Z21" s="16">
        <f>SUM(N51:V51)</f>
        <v>4.2256829128182156</v>
      </c>
      <c r="AA21">
        <v>0</v>
      </c>
      <c r="AI21" t="s">
        <v>3085</v>
      </c>
      <c r="AJ21">
        <f>'final totals'!K16</f>
        <v>4</v>
      </c>
      <c r="AK21" t="str">
        <f>'final totals'!O16</f>
        <v>BCA1</v>
      </c>
      <c r="AL21">
        <f>SUMIFS('All hauled'!$S$2:$S$3999,'All hauled'!$U$2:$U$3999,'Hauled Pnob (2)'!$AK21,'All hauled'!$X$2:$X$3999,'Hauled Pnob (2)'!$AJ21,'All hauled'!$I$2:$I$3999,'Hauled Pnob (2)'!$AI21,'All hauled'!$V$2:$V$3999,'Hauled Pnob (2)'!AL$5)</f>
        <v>0</v>
      </c>
      <c r="AM21">
        <f>SUMIFS('All hauled'!$S$2:$S$3999,'All hauled'!$U$2:$U$3999,'Hauled Pnob (2)'!$AK21,'All hauled'!$X$2:$X$3999,'Hauled Pnob (2)'!$AJ21,'All hauled'!$I$2:$I$3999,'Hauled Pnob (2)'!$AI21,'All hauled'!$V$2:$V$3999,'Hauled Pnob (2)'!AM$5)</f>
        <v>9</v>
      </c>
      <c r="AN21">
        <f>SUMIFS('All hauled'!$S$2:$S$3999,'All hauled'!$U$2:$U$3999,'Hauled Pnob (2)'!$AK21,'All hauled'!$X$2:$X$3999,'Hauled Pnob (2)'!$AJ21,'All hauled'!$I$2:$I$3999,'Hauled Pnob (2)'!$AI21,'All hauled'!$V$2:$V$3999,'Hauled Pnob (2)'!AN$5)</f>
        <v>44</v>
      </c>
      <c r="AO21">
        <f>SUMIFS('All hauled'!$S$2:$S$3999,'All hauled'!$U$2:$U$3999,'Hauled Pnob (2)'!$AK21,'All hauled'!$X$2:$X$3999,'Hauled Pnob (2)'!$AJ21,'All hauled'!$I$2:$I$3999,'Hauled Pnob (2)'!$AI21,'All hauled'!$V$2:$V$3999,'Hauled Pnob (2)'!AO$5)</f>
        <v>34</v>
      </c>
      <c r="AP21">
        <f>SUMIFS('All hauled'!$S$2:$S$3999,'All hauled'!$U$2:$U$3999,'Hauled Pnob (2)'!$AK21,'All hauled'!$X$2:$X$3999,'Hauled Pnob (2)'!$AJ21,'All hauled'!$I$2:$I$3999,'Hauled Pnob (2)'!$AI21,'All hauled'!$V$2:$V$3999,'Hauled Pnob (2)'!AP$5)</f>
        <v>23</v>
      </c>
      <c r="AQ21">
        <f>SUMIFS('All hauled'!$S$2:$S$3999,'All hauled'!$U$2:$U$3999,'Hauled Pnob (2)'!$AK21,'All hauled'!$X$2:$X$3999,'Hauled Pnob (2)'!$AJ21,'All hauled'!$I$2:$I$3999,'Hauled Pnob (2)'!$AI21,'All hauled'!$V$2:$V$3999,'Hauled Pnob (2)'!AQ$5)</f>
        <v>3</v>
      </c>
      <c r="AR21">
        <f>SUMIFS('All hauled'!$S$2:$S$3999,'All hauled'!$U$2:$U$3999,'Hauled Pnob (2)'!$AK21,'All hauled'!$X$2:$X$3999,'Hauled Pnob (2)'!$AJ21,'All hauled'!$I$2:$I$3999,'Hauled Pnob (2)'!$AI21,'All hauled'!$V$2:$V$3999,'Hauled Pnob (2)'!AR$5)</f>
        <v>0</v>
      </c>
      <c r="AS21">
        <f>SUMIFS('All hauled'!$S$2:$S$3999,'All hauled'!$U$2:$U$3999,'Hauled Pnob (2)'!$AK21,'All hauled'!$X$2:$X$3999,'Hauled Pnob (2)'!$AJ21,'All hauled'!$I$2:$I$3999,'Hauled Pnob (2)'!$AI21,'All hauled'!$V$2:$V$3999,'Hauled Pnob (2)'!AS$5)</f>
        <v>0</v>
      </c>
      <c r="AT21">
        <f>SUMIFS('All hauled'!$S$2:$S$3999,'All hauled'!$U$2:$U$3999,'Hauled Pnob (2)'!$AK21,'All hauled'!$X$2:$X$3999,'Hauled Pnob (2)'!$AJ21,'All hauled'!$I$2:$I$3999,'Hauled Pnob (2)'!$AI21,'All hauled'!$V$2:$V$3999,'Hauled Pnob (2)'!AT$5)</f>
        <v>0</v>
      </c>
      <c r="AU21" t="s">
        <v>3357</v>
      </c>
      <c r="AV21" s="16">
        <f t="shared" si="30"/>
        <v>0</v>
      </c>
      <c r="AW21" s="16">
        <f t="shared" si="31"/>
        <v>9.4411764705882355</v>
      </c>
      <c r="AX21" s="16">
        <f t="shared" si="32"/>
        <v>44.928982725527831</v>
      </c>
      <c r="AY21" s="16">
        <f t="shared" si="33"/>
        <v>34.726717557251909</v>
      </c>
      <c r="AZ21" s="16">
        <f t="shared" si="34"/>
        <v>23.610619469026549</v>
      </c>
      <c r="BA21" s="16">
        <f t="shared" si="35"/>
        <v>3.098901098901099</v>
      </c>
      <c r="BB21" s="16">
        <f t="shared" si="36"/>
        <v>0</v>
      </c>
      <c r="BC21" s="16">
        <f t="shared" si="37"/>
        <v>0</v>
      </c>
      <c r="BD21" t="s">
        <v>3357</v>
      </c>
      <c r="BE21" s="16">
        <f t="shared" si="38"/>
        <v>0</v>
      </c>
      <c r="BF21" s="16">
        <f t="shared" si="39"/>
        <v>9.7505777378524012</v>
      </c>
      <c r="BG21" s="16">
        <f t="shared" si="40"/>
        <v>46.656110131570642</v>
      </c>
      <c r="BH21" s="16">
        <f t="shared" si="41"/>
        <v>35.781538686689466</v>
      </c>
      <c r="BI21" s="16">
        <f t="shared" si="42"/>
        <v>24.230043703549853</v>
      </c>
      <c r="BJ21" s="16">
        <f t="shared" si="43"/>
        <v>3.2496665396143882</v>
      </c>
      <c r="BK21" s="16">
        <f t="shared" si="44"/>
        <v>0</v>
      </c>
      <c r="BL21" s="16">
        <f t="shared" si="45"/>
        <v>0</v>
      </c>
      <c r="BN21">
        <f t="shared" si="25"/>
        <v>4</v>
      </c>
      <c r="BO21" t="str">
        <f t="shared" si="26"/>
        <v>BCA2</v>
      </c>
      <c r="BP21" s="16">
        <f t="shared" si="27"/>
        <v>8.4989333538331699</v>
      </c>
      <c r="BQ21" s="16">
        <f t="shared" si="28"/>
        <v>2.147540469089888</v>
      </c>
      <c r="BR21">
        <v>0</v>
      </c>
      <c r="BT21">
        <v>100</v>
      </c>
      <c r="BU21">
        <v>0</v>
      </c>
      <c r="BV21">
        <v>0</v>
      </c>
      <c r="BW21">
        <v>0</v>
      </c>
      <c r="BX21">
        <v>0</v>
      </c>
      <c r="BY21">
        <v>0</v>
      </c>
      <c r="BZ21">
        <v>0</v>
      </c>
      <c r="CA21">
        <v>0</v>
      </c>
      <c r="CB21">
        <v>0</v>
      </c>
      <c r="CC21">
        <v>0</v>
      </c>
      <c r="CD21">
        <v>0</v>
      </c>
      <c r="CF21" s="16">
        <f>BL6</f>
        <v>0</v>
      </c>
      <c r="CJ21">
        <f t="shared" si="29"/>
        <v>0</v>
      </c>
      <c r="CK21">
        <f t="shared" si="24"/>
        <v>0</v>
      </c>
      <c r="CL21">
        <f t="shared" si="24"/>
        <v>0</v>
      </c>
      <c r="CM21">
        <f t="shared" si="24"/>
        <v>0</v>
      </c>
      <c r="CN21">
        <f t="shared" si="24"/>
        <v>0</v>
      </c>
      <c r="CO21">
        <f t="shared" si="24"/>
        <v>0</v>
      </c>
      <c r="CP21">
        <f t="shared" si="24"/>
        <v>0</v>
      </c>
      <c r="CQ21">
        <f t="shared" si="24"/>
        <v>0</v>
      </c>
      <c r="CR21">
        <f t="shared" si="24"/>
        <v>0</v>
      </c>
      <c r="CS21">
        <f t="shared" si="24"/>
        <v>0</v>
      </c>
      <c r="CW21" t="s">
        <v>3206</v>
      </c>
      <c r="CX21" s="16">
        <f>SUM(CX10:CX19)</f>
        <v>340.07529428202037</v>
      </c>
      <c r="CY21" s="16">
        <f>SUM(CY10:CY19)</f>
        <v>242.58697864326408</v>
      </c>
      <c r="CZ21" s="16">
        <f>SUM(CZ10:CZ19)</f>
        <v>0</v>
      </c>
    </row>
    <row r="22" spans="2:104" x14ac:dyDescent="0.25">
      <c r="B22" s="141" t="s">
        <v>9234</v>
      </c>
      <c r="E22">
        <v>1</v>
      </c>
      <c r="F22">
        <v>1</v>
      </c>
      <c r="L22">
        <f>SUMIFS('All hauled'!$S$2:$S$3094,'All hauled'!$U$2:$U$3094,'Hauled Pnob (2)'!B22,'All hauled'!$K$2:$K$3094,"N",'All hauled'!$I$2:$I$3094,"female")</f>
        <v>2</v>
      </c>
      <c r="M22">
        <f>SUMIFS('All hauled'!$S$2:$S$3094,'All hauled'!$U$2:$U$3094,'Hauled Pnob (2)'!B22,'All hauled'!$K$2:$K$3094,"Y",'All hauled'!$I$2:$I$3094,"female")</f>
        <v>0</v>
      </c>
      <c r="N22" s="45">
        <f t="shared" si="0"/>
        <v>0</v>
      </c>
      <c r="O22" s="16">
        <f t="shared" si="1"/>
        <v>0</v>
      </c>
      <c r="P22" s="16">
        <f t="shared" si="2"/>
        <v>1.0410958904109588</v>
      </c>
      <c r="Q22" s="16">
        <f t="shared" si="3"/>
        <v>1.0420560747663552</v>
      </c>
      <c r="R22" s="16">
        <f t="shared" si="4"/>
        <v>0</v>
      </c>
      <c r="S22" s="16">
        <f t="shared" si="5"/>
        <v>0</v>
      </c>
      <c r="T22" s="16">
        <f t="shared" si="6"/>
        <v>0</v>
      </c>
      <c r="U22" s="16">
        <f t="shared" si="7"/>
        <v>0</v>
      </c>
      <c r="V22" s="46">
        <f t="shared" si="8"/>
        <v>0</v>
      </c>
      <c r="W22" s="16"/>
      <c r="X22" s="141" t="s">
        <v>9234</v>
      </c>
      <c r="Y22" s="16">
        <f>SUM(N22:V22)</f>
        <v>2.083151965177314</v>
      </c>
      <c r="Z22" s="16">
        <f>SUM(N41:V41)</f>
        <v>1.03690036900369</v>
      </c>
      <c r="AA22">
        <v>0</v>
      </c>
      <c r="AI22" t="s">
        <v>3085</v>
      </c>
      <c r="AJ22">
        <f>'final totals'!K17</f>
        <v>4</v>
      </c>
      <c r="AK22" t="str">
        <f>'final totals'!O17</f>
        <v>BCA2</v>
      </c>
      <c r="AL22">
        <f>SUMIFS('All hauled'!$S$2:$S$3999,'All hauled'!$U$2:$U$3999,'Hauled Pnob (2)'!$AK22,'All hauled'!$X$2:$X$3999,'Hauled Pnob (2)'!$AJ22,'All hauled'!$I$2:$I$3999,'Hauled Pnob (2)'!$AI22,'All hauled'!$V$2:$V$3999,'Hauled Pnob (2)'!AL$5)</f>
        <v>0</v>
      </c>
      <c r="AM22">
        <f>SUMIFS('All hauled'!$S$2:$S$3999,'All hauled'!$U$2:$U$3999,'Hauled Pnob (2)'!$AK22,'All hauled'!$X$2:$X$3999,'Hauled Pnob (2)'!$AJ22,'All hauled'!$I$2:$I$3999,'Hauled Pnob (2)'!$AI22,'All hauled'!$V$2:$V$3999,'Hauled Pnob (2)'!AM$5)</f>
        <v>0</v>
      </c>
      <c r="AN22">
        <f>SUMIFS('All hauled'!$S$2:$S$3999,'All hauled'!$U$2:$U$3999,'Hauled Pnob (2)'!$AK22,'All hauled'!$X$2:$X$3999,'Hauled Pnob (2)'!$AJ22,'All hauled'!$I$2:$I$3999,'Hauled Pnob (2)'!$AI22,'All hauled'!$V$2:$V$3999,'Hauled Pnob (2)'!AN$5)</f>
        <v>2</v>
      </c>
      <c r="AO22">
        <f>SUMIFS('All hauled'!$S$2:$S$3999,'All hauled'!$U$2:$U$3999,'Hauled Pnob (2)'!$AK22,'All hauled'!$X$2:$X$3999,'Hauled Pnob (2)'!$AJ22,'All hauled'!$I$2:$I$3999,'Hauled Pnob (2)'!$AI22,'All hauled'!$V$2:$V$3999,'Hauled Pnob (2)'!AO$5)</f>
        <v>2</v>
      </c>
      <c r="AP22">
        <f>SUMIFS('All hauled'!$S$2:$S$3999,'All hauled'!$U$2:$U$3999,'Hauled Pnob (2)'!$AK22,'All hauled'!$X$2:$X$3999,'Hauled Pnob (2)'!$AJ22,'All hauled'!$I$2:$I$3999,'Hauled Pnob (2)'!$AI22,'All hauled'!$V$2:$V$3999,'Hauled Pnob (2)'!AP$5)</f>
        <v>2</v>
      </c>
      <c r="AQ22">
        <f>SUMIFS('All hauled'!$S$2:$S$3999,'All hauled'!$U$2:$U$3999,'Hauled Pnob (2)'!$AK22,'All hauled'!$X$2:$X$3999,'Hauled Pnob (2)'!$AJ22,'All hauled'!$I$2:$I$3999,'Hauled Pnob (2)'!$AI22,'All hauled'!$V$2:$V$3999,'Hauled Pnob (2)'!AQ$5)</f>
        <v>2</v>
      </c>
      <c r="AR22">
        <f>SUMIFS('All hauled'!$S$2:$S$3999,'All hauled'!$U$2:$U$3999,'Hauled Pnob (2)'!$AK22,'All hauled'!$X$2:$X$3999,'Hauled Pnob (2)'!$AJ22,'All hauled'!$I$2:$I$3999,'Hauled Pnob (2)'!$AI22,'All hauled'!$V$2:$V$3999,'Hauled Pnob (2)'!AR$5)</f>
        <v>0</v>
      </c>
      <c r="AS22">
        <f>SUMIFS('All hauled'!$S$2:$S$3999,'All hauled'!$U$2:$U$3999,'Hauled Pnob (2)'!$AK22,'All hauled'!$X$2:$X$3999,'Hauled Pnob (2)'!$AJ22,'All hauled'!$I$2:$I$3999,'Hauled Pnob (2)'!$AI22,'All hauled'!$V$2:$V$3999,'Hauled Pnob (2)'!AS$5)</f>
        <v>0</v>
      </c>
      <c r="AT22">
        <f>SUMIFS('All hauled'!$S$2:$S$3999,'All hauled'!$U$2:$U$3999,'Hauled Pnob (2)'!$AK22,'All hauled'!$X$2:$X$3999,'Hauled Pnob (2)'!$AJ22,'All hauled'!$I$2:$I$3999,'Hauled Pnob (2)'!$AI22,'All hauled'!$V$2:$V$3999,'Hauled Pnob (2)'!AT$5)</f>
        <v>0</v>
      </c>
      <c r="AU22" t="s">
        <v>3821</v>
      </c>
      <c r="AV22" s="16">
        <f t="shared" si="30"/>
        <v>0</v>
      </c>
      <c r="AW22" s="16">
        <f t="shared" si="31"/>
        <v>0</v>
      </c>
      <c r="AX22" s="16">
        <f t="shared" si="32"/>
        <v>2.0422264875239922</v>
      </c>
      <c r="AY22" s="16">
        <f t="shared" si="33"/>
        <v>2.0427480916030536</v>
      </c>
      <c r="AZ22" s="16">
        <f t="shared" si="34"/>
        <v>2.0530973451327434</v>
      </c>
      <c r="BA22" s="16">
        <f t="shared" si="35"/>
        <v>2.0659340659340661</v>
      </c>
      <c r="BB22" s="16">
        <f t="shared" si="36"/>
        <v>0</v>
      </c>
      <c r="BC22" s="16">
        <f t="shared" si="37"/>
        <v>0</v>
      </c>
      <c r="BD22" t="s">
        <v>3821</v>
      </c>
      <c r="BE22" s="16">
        <f t="shared" si="38"/>
        <v>0</v>
      </c>
      <c r="BF22" s="16">
        <f t="shared" si="39"/>
        <v>0</v>
      </c>
      <c r="BG22" s="16">
        <f t="shared" si="40"/>
        <v>2.1207322787077563</v>
      </c>
      <c r="BH22" s="16">
        <f t="shared" si="41"/>
        <v>2.1047963933346745</v>
      </c>
      <c r="BI22" s="16">
        <f t="shared" si="42"/>
        <v>2.1069603220478132</v>
      </c>
      <c r="BJ22" s="16">
        <f t="shared" si="43"/>
        <v>2.1664443597429255</v>
      </c>
      <c r="BK22" s="16">
        <f t="shared" si="44"/>
        <v>0</v>
      </c>
      <c r="BL22" s="16">
        <f t="shared" si="45"/>
        <v>0</v>
      </c>
      <c r="BN22">
        <f t="shared" si="25"/>
        <v>4</v>
      </c>
      <c r="BO22" t="str">
        <f t="shared" si="26"/>
        <v>CJA1</v>
      </c>
      <c r="BP22" s="16">
        <f t="shared" si="27"/>
        <v>137.4321453337991</v>
      </c>
      <c r="BQ22" s="16">
        <f t="shared" si="28"/>
        <v>91.38181698798617</v>
      </c>
      <c r="BR22">
        <v>0</v>
      </c>
      <c r="BU22" s="241" t="s">
        <v>3225</v>
      </c>
      <c r="BV22" s="241"/>
      <c r="BW22" s="241"/>
      <c r="BX22" s="241"/>
      <c r="BY22" s="241"/>
      <c r="BZ22" s="241"/>
      <c r="CA22" s="241"/>
      <c r="CB22" s="241"/>
      <c r="CC22" s="241"/>
      <c r="CD22" s="241"/>
      <c r="CF22" t="s">
        <v>6</v>
      </c>
      <c r="CG22" t="s">
        <v>23449</v>
      </c>
      <c r="CJ22">
        <v>0.1</v>
      </c>
      <c r="CK22">
        <v>0.2</v>
      </c>
      <c r="CL22">
        <v>0.3</v>
      </c>
      <c r="CM22">
        <v>0.4</v>
      </c>
      <c r="CN22">
        <v>0.5</v>
      </c>
      <c r="CO22">
        <v>1</v>
      </c>
      <c r="CP22">
        <v>1.1000000000000001</v>
      </c>
      <c r="CQ22">
        <v>1.2</v>
      </c>
      <c r="CR22">
        <v>1.3</v>
      </c>
      <c r="CS22">
        <v>1.4</v>
      </c>
      <c r="CX22" s="16">
        <f>SUM(CJ9:CS21)</f>
        <v>340.07529428202031</v>
      </c>
      <c r="CY22" s="16">
        <f>SUM(CJ26:CS35)</f>
        <v>242.58697864326408</v>
      </c>
      <c r="CZ22" s="16">
        <f>SUM(CJ23:CS25)</f>
        <v>0</v>
      </c>
    </row>
    <row r="23" spans="2:104" x14ac:dyDescent="0.25">
      <c r="B23" s="141" t="s">
        <v>9738</v>
      </c>
      <c r="F23">
        <v>1</v>
      </c>
      <c r="H23">
        <v>1</v>
      </c>
      <c r="L23">
        <f>SUMIFS('All hauled'!$S$2:$S$3094,'All hauled'!$U$2:$U$3094,'Hauled Pnob (2)'!B23,'All hauled'!$K$2:$K$3094,"N",'All hauled'!$I$2:$I$3094,"female")</f>
        <v>2</v>
      </c>
      <c r="M23">
        <f>SUMIFS('All hauled'!$S$2:$S$3094,'All hauled'!$U$2:$U$3094,'Hauled Pnob (2)'!B23,'All hauled'!$K$2:$K$3094,"Y",'All hauled'!$I$2:$I$3094,"female")</f>
        <v>0</v>
      </c>
      <c r="N23" s="45">
        <f t="shared" si="0"/>
        <v>0</v>
      </c>
      <c r="O23" s="16">
        <f t="shared" si="1"/>
        <v>0</v>
      </c>
      <c r="P23" s="16">
        <f t="shared" si="2"/>
        <v>0</v>
      </c>
      <c r="Q23" s="16">
        <f t="shared" si="3"/>
        <v>1.0420560747663552</v>
      </c>
      <c r="R23" s="16">
        <f t="shared" si="4"/>
        <v>0</v>
      </c>
      <c r="S23" s="16">
        <f t="shared" si="5"/>
        <v>1.1058823529411765</v>
      </c>
      <c r="T23" s="16">
        <f t="shared" si="6"/>
        <v>0</v>
      </c>
      <c r="U23" s="16">
        <f t="shared" si="7"/>
        <v>0</v>
      </c>
      <c r="V23" s="46">
        <f t="shared" si="8"/>
        <v>0</v>
      </c>
      <c r="W23" s="16"/>
      <c r="X23" s="141" t="s">
        <v>9738</v>
      </c>
      <c r="Y23" s="16">
        <f>SUM(N23:V23)</f>
        <v>2.1479384277075315</v>
      </c>
      <c r="Z23" s="16">
        <f>SUM(N47:V47)</f>
        <v>1.0493827160493827</v>
      </c>
      <c r="AA23">
        <v>0</v>
      </c>
      <c r="AI23" t="s">
        <v>3085</v>
      </c>
      <c r="AJ23">
        <f>'final totals'!K18</f>
        <v>4</v>
      </c>
      <c r="AK23" t="str">
        <f>'final totals'!O18</f>
        <v>CJA1</v>
      </c>
      <c r="AL23">
        <f>SUMIFS('All hauled'!$S$2:$S$3999,'All hauled'!$U$2:$U$3999,'Hauled Pnob (2)'!$AK23,'All hauled'!$X$2:$X$3999,'Hauled Pnob (2)'!$AJ23,'All hauled'!$I$2:$I$3999,'Hauled Pnob (2)'!$AI23,'All hauled'!$V$2:$V$3999,'Hauled Pnob (2)'!AL$5)</f>
        <v>1</v>
      </c>
      <c r="AM23">
        <f>SUMIFS('All hauled'!$S$2:$S$3999,'All hauled'!$U$2:$U$3999,'Hauled Pnob (2)'!$AK23,'All hauled'!$X$2:$X$3999,'Hauled Pnob (2)'!$AJ23,'All hauled'!$I$2:$I$3999,'Hauled Pnob (2)'!$AI23,'All hauled'!$V$2:$V$3999,'Hauled Pnob (2)'!AM$5)</f>
        <v>10</v>
      </c>
      <c r="AN23">
        <f>SUMIFS('All hauled'!$S$2:$S$3999,'All hauled'!$U$2:$U$3999,'Hauled Pnob (2)'!$AK23,'All hauled'!$X$2:$X$3999,'Hauled Pnob (2)'!$AJ23,'All hauled'!$I$2:$I$3999,'Hauled Pnob (2)'!$AI23,'All hauled'!$V$2:$V$3999,'Hauled Pnob (2)'!AN$5)</f>
        <v>42</v>
      </c>
      <c r="AO23">
        <f>SUMIFS('All hauled'!$S$2:$S$3999,'All hauled'!$U$2:$U$3999,'Hauled Pnob (2)'!$AK23,'All hauled'!$X$2:$X$3999,'Hauled Pnob (2)'!$AJ23,'All hauled'!$I$2:$I$3999,'Hauled Pnob (2)'!$AI23,'All hauled'!$V$2:$V$3999,'Hauled Pnob (2)'!AO$5)</f>
        <v>51</v>
      </c>
      <c r="AP23">
        <f>SUMIFS('All hauled'!$S$2:$S$3999,'All hauled'!$U$2:$U$3999,'Hauled Pnob (2)'!$AK23,'All hauled'!$X$2:$X$3999,'Hauled Pnob (2)'!$AJ23,'All hauled'!$I$2:$I$3999,'Hauled Pnob (2)'!$AI23,'All hauled'!$V$2:$V$3999,'Hauled Pnob (2)'!AP$5)</f>
        <v>26</v>
      </c>
      <c r="AQ23">
        <f>SUMIFS('All hauled'!$S$2:$S$3999,'All hauled'!$U$2:$U$3999,'Hauled Pnob (2)'!$AK23,'All hauled'!$X$2:$X$3999,'Hauled Pnob (2)'!$AJ23,'All hauled'!$I$2:$I$3999,'Hauled Pnob (2)'!$AI23,'All hauled'!$V$2:$V$3999,'Hauled Pnob (2)'!AQ$5)</f>
        <v>0</v>
      </c>
      <c r="AR23">
        <f>SUMIFS('All hauled'!$S$2:$S$3999,'All hauled'!$U$2:$U$3999,'Hauled Pnob (2)'!$AK23,'All hauled'!$X$2:$X$3999,'Hauled Pnob (2)'!$AJ23,'All hauled'!$I$2:$I$3999,'Hauled Pnob (2)'!$AI23,'All hauled'!$V$2:$V$3999,'Hauled Pnob (2)'!AR$5)</f>
        <v>0</v>
      </c>
      <c r="AS23">
        <f>SUMIFS('All hauled'!$S$2:$S$3999,'All hauled'!$U$2:$U$3999,'Hauled Pnob (2)'!$AK23,'All hauled'!$X$2:$X$3999,'Hauled Pnob (2)'!$AJ23,'All hauled'!$I$2:$I$3999,'Hauled Pnob (2)'!$AI23,'All hauled'!$V$2:$V$3999,'Hauled Pnob (2)'!AS$5)</f>
        <v>0</v>
      </c>
      <c r="AT23">
        <f>SUMIFS('All hauled'!$S$2:$S$3999,'All hauled'!$U$2:$U$3999,'Hauled Pnob (2)'!$AK23,'All hauled'!$X$2:$X$3999,'Hauled Pnob (2)'!$AJ23,'All hauled'!$I$2:$I$3999,'Hauled Pnob (2)'!$AI23,'All hauled'!$V$2:$V$3999,'Hauled Pnob (2)'!AT$5)</f>
        <v>0</v>
      </c>
      <c r="AU23" t="s">
        <v>3386</v>
      </c>
      <c r="AV23" s="16">
        <f t="shared" si="30"/>
        <v>1</v>
      </c>
      <c r="AW23" s="16">
        <f t="shared" si="31"/>
        <v>10.490196078431373</v>
      </c>
      <c r="AX23" s="16">
        <f t="shared" si="32"/>
        <v>42.886756238003841</v>
      </c>
      <c r="AY23" s="16">
        <f t="shared" si="33"/>
        <v>52.09007633587786</v>
      </c>
      <c r="AZ23" s="16">
        <f t="shared" si="34"/>
        <v>26.690265486725664</v>
      </c>
      <c r="BA23" s="16">
        <f t="shared" si="35"/>
        <v>0</v>
      </c>
      <c r="BB23" s="16">
        <f t="shared" si="36"/>
        <v>0</v>
      </c>
      <c r="BC23" s="16">
        <f t="shared" si="37"/>
        <v>0</v>
      </c>
      <c r="BD23" t="s">
        <v>3386</v>
      </c>
      <c r="BE23" s="16">
        <f t="shared" si="38"/>
        <v>1</v>
      </c>
      <c r="BF23" s="16">
        <f t="shared" si="39"/>
        <v>10.833975264280445</v>
      </c>
      <c r="BG23" s="16">
        <f t="shared" si="40"/>
        <v>44.535377852862887</v>
      </c>
      <c r="BH23" s="16">
        <f t="shared" si="41"/>
        <v>53.672308030034195</v>
      </c>
      <c r="BI23" s="16">
        <f t="shared" si="42"/>
        <v>27.390484186621574</v>
      </c>
      <c r="BJ23" s="16">
        <f t="shared" si="43"/>
        <v>0</v>
      </c>
      <c r="BK23" s="16">
        <f t="shared" si="44"/>
        <v>0</v>
      </c>
      <c r="BL23" s="16">
        <f t="shared" si="45"/>
        <v>0</v>
      </c>
      <c r="BN23">
        <f t="shared" si="25"/>
        <v>4</v>
      </c>
      <c r="BO23" t="str">
        <f t="shared" si="26"/>
        <v>CJA2</v>
      </c>
      <c r="BP23" s="16">
        <f t="shared" si="27"/>
        <v>11.642531333731821</v>
      </c>
      <c r="BQ23" s="16">
        <f t="shared" si="28"/>
        <v>27.006659460535491</v>
      </c>
      <c r="BR23">
        <v>0</v>
      </c>
      <c r="BT23">
        <v>42</v>
      </c>
      <c r="BU23">
        <v>0.8</v>
      </c>
      <c r="BV23">
        <v>0</v>
      </c>
      <c r="BW23">
        <v>0</v>
      </c>
      <c r="BX23">
        <v>0</v>
      </c>
      <c r="BY23">
        <v>0</v>
      </c>
      <c r="BZ23">
        <v>0.13333333333333333</v>
      </c>
      <c r="CA23">
        <v>6.6666666666666666E-2</v>
      </c>
      <c r="CB23">
        <v>0</v>
      </c>
      <c r="CC23">
        <v>0</v>
      </c>
      <c r="CD23">
        <v>0</v>
      </c>
      <c r="CF23">
        <v>0</v>
      </c>
      <c r="CG23">
        <v>0</v>
      </c>
      <c r="CJ23">
        <f>$CF23*BU23</f>
        <v>0</v>
      </c>
      <c r="CK23">
        <f t="shared" ref="CK23:CS35" si="46">$CF23*BV23</f>
        <v>0</v>
      </c>
      <c r="CL23">
        <f t="shared" si="46"/>
        <v>0</v>
      </c>
      <c r="CM23">
        <f t="shared" si="46"/>
        <v>0</v>
      </c>
      <c r="CN23">
        <f t="shared" si="46"/>
        <v>0</v>
      </c>
      <c r="CO23">
        <f t="shared" si="46"/>
        <v>0</v>
      </c>
      <c r="CP23">
        <f t="shared" si="46"/>
        <v>0</v>
      </c>
      <c r="CQ23">
        <f t="shared" si="46"/>
        <v>0</v>
      </c>
      <c r="CR23">
        <f t="shared" si="46"/>
        <v>0</v>
      </c>
      <c r="CS23">
        <f t="shared" si="46"/>
        <v>0</v>
      </c>
    </row>
    <row r="24" spans="2:104" x14ac:dyDescent="0.25">
      <c r="B24" s="141" t="s">
        <v>7657</v>
      </c>
      <c r="E24">
        <v>5</v>
      </c>
      <c r="L24">
        <f>SUMIFS('All hauled'!$S$2:$S$3094,'All hauled'!$U$2:$U$3094,'Hauled Pnob (2)'!B24,'All hauled'!$K$2:$K$3094,"N",'All hauled'!$I$2:$I$3094,"female")</f>
        <v>3</v>
      </c>
      <c r="M24">
        <f>SUMIFS('All hauled'!$S$2:$S$3094,'All hauled'!$U$2:$U$3094,'Hauled Pnob (2)'!B24,'All hauled'!$K$2:$K$3094,"Y",'All hauled'!$I$2:$I$3094,"female")</f>
        <v>2</v>
      </c>
      <c r="N24" s="45">
        <f t="shared" si="0"/>
        <v>0</v>
      </c>
      <c r="O24" s="16">
        <f t="shared" si="1"/>
        <v>0</v>
      </c>
      <c r="P24" s="16">
        <f t="shared" si="2"/>
        <v>5.2054794520547949</v>
      </c>
      <c r="Q24" s="16">
        <f t="shared" si="3"/>
        <v>0</v>
      </c>
      <c r="R24" s="16">
        <f t="shared" si="4"/>
        <v>0</v>
      </c>
      <c r="S24" s="16">
        <f t="shared" si="5"/>
        <v>0</v>
      </c>
      <c r="T24" s="16">
        <f t="shared" si="6"/>
        <v>0</v>
      </c>
      <c r="U24" s="16">
        <f t="shared" si="7"/>
        <v>0</v>
      </c>
      <c r="V24" s="46">
        <f t="shared" si="8"/>
        <v>0</v>
      </c>
      <c r="W24" s="16"/>
      <c r="X24" s="141" t="s">
        <v>7657</v>
      </c>
      <c r="Y24" s="16">
        <f t="shared" si="9"/>
        <v>5.2054794520547949</v>
      </c>
      <c r="Z24" s="16">
        <f t="shared" ref="Z24:Z25" si="47">SUM(N52:V52)</f>
        <v>13.605226608569055</v>
      </c>
      <c r="AA24">
        <v>0</v>
      </c>
      <c r="AI24" t="s">
        <v>3085</v>
      </c>
      <c r="AJ24">
        <f>'final totals'!K19</f>
        <v>4</v>
      </c>
      <c r="AK24" t="str">
        <f>'final totals'!O19</f>
        <v>CJA2</v>
      </c>
      <c r="AL24">
        <f>SUMIFS('All hauled'!$S$2:$S$3999,'All hauled'!$U$2:$U$3999,'Hauled Pnob (2)'!$AK24,'All hauled'!$X$2:$X$3999,'Hauled Pnob (2)'!$AJ24,'All hauled'!$I$2:$I$3999,'Hauled Pnob (2)'!$AI24,'All hauled'!$V$2:$V$3999,'Hauled Pnob (2)'!AL$5)</f>
        <v>0</v>
      </c>
      <c r="AM24">
        <f>SUMIFS('All hauled'!$S$2:$S$3999,'All hauled'!$U$2:$U$3999,'Hauled Pnob (2)'!$AK24,'All hauled'!$X$2:$X$3999,'Hauled Pnob (2)'!$AJ24,'All hauled'!$I$2:$I$3999,'Hauled Pnob (2)'!$AI24,'All hauled'!$V$2:$V$3999,'Hauled Pnob (2)'!AM$5)</f>
        <v>1</v>
      </c>
      <c r="AN24">
        <f>SUMIFS('All hauled'!$S$2:$S$3999,'All hauled'!$U$2:$U$3999,'Hauled Pnob (2)'!$AK24,'All hauled'!$X$2:$X$3999,'Hauled Pnob (2)'!$AJ24,'All hauled'!$I$2:$I$3999,'Hauled Pnob (2)'!$AI24,'All hauled'!$V$2:$V$3999,'Hauled Pnob (2)'!AN$5)</f>
        <v>0</v>
      </c>
      <c r="AO24">
        <f>SUMIFS('All hauled'!$S$2:$S$3999,'All hauled'!$U$2:$U$3999,'Hauled Pnob (2)'!$AK24,'All hauled'!$X$2:$X$3999,'Hauled Pnob (2)'!$AJ24,'All hauled'!$I$2:$I$3999,'Hauled Pnob (2)'!$AI24,'All hauled'!$V$2:$V$3999,'Hauled Pnob (2)'!AO$5)</f>
        <v>5</v>
      </c>
      <c r="AP24">
        <f>SUMIFS('All hauled'!$S$2:$S$3999,'All hauled'!$U$2:$U$3999,'Hauled Pnob (2)'!$AK24,'All hauled'!$X$2:$X$3999,'Hauled Pnob (2)'!$AJ24,'All hauled'!$I$2:$I$3999,'Hauled Pnob (2)'!$AI24,'All hauled'!$V$2:$V$3999,'Hauled Pnob (2)'!AP$5)</f>
        <v>4</v>
      </c>
      <c r="AQ24">
        <f>SUMIFS('All hauled'!$S$2:$S$3999,'All hauled'!$U$2:$U$3999,'Hauled Pnob (2)'!$AK24,'All hauled'!$X$2:$X$3999,'Hauled Pnob (2)'!$AJ24,'All hauled'!$I$2:$I$3999,'Hauled Pnob (2)'!$AI24,'All hauled'!$V$2:$V$3999,'Hauled Pnob (2)'!AQ$5)</f>
        <v>1</v>
      </c>
      <c r="AR24">
        <f>SUMIFS('All hauled'!$S$2:$S$3999,'All hauled'!$U$2:$U$3999,'Hauled Pnob (2)'!$AK24,'All hauled'!$X$2:$X$3999,'Hauled Pnob (2)'!$AJ24,'All hauled'!$I$2:$I$3999,'Hauled Pnob (2)'!$AI24,'All hauled'!$V$2:$V$3999,'Hauled Pnob (2)'!AR$5)</f>
        <v>0</v>
      </c>
      <c r="AS24">
        <f>SUMIFS('All hauled'!$S$2:$S$3999,'All hauled'!$U$2:$U$3999,'Hauled Pnob (2)'!$AK24,'All hauled'!$X$2:$X$3999,'Hauled Pnob (2)'!$AJ24,'All hauled'!$I$2:$I$3999,'Hauled Pnob (2)'!$AI24,'All hauled'!$V$2:$V$3999,'Hauled Pnob (2)'!AS$5)</f>
        <v>0</v>
      </c>
      <c r="AT24">
        <f>SUMIFS('All hauled'!$S$2:$S$3999,'All hauled'!$U$2:$U$3999,'Hauled Pnob (2)'!$AK24,'All hauled'!$X$2:$X$3999,'Hauled Pnob (2)'!$AJ24,'All hauled'!$I$2:$I$3999,'Hauled Pnob (2)'!$AI24,'All hauled'!$V$2:$V$3999,'Hauled Pnob (2)'!AT$5)</f>
        <v>0</v>
      </c>
      <c r="AU24" t="s">
        <v>3608</v>
      </c>
      <c r="AV24" s="16">
        <f t="shared" si="30"/>
        <v>0</v>
      </c>
      <c r="AW24" s="16">
        <f t="shared" si="31"/>
        <v>1.0490196078431373</v>
      </c>
      <c r="AX24" s="16">
        <f t="shared" si="32"/>
        <v>0</v>
      </c>
      <c r="AY24" s="16">
        <f t="shared" si="33"/>
        <v>5.106870229007634</v>
      </c>
      <c r="AZ24" s="16">
        <f t="shared" si="34"/>
        <v>4.1061946902654869</v>
      </c>
      <c r="BA24" s="16">
        <f t="shared" si="35"/>
        <v>1.0329670329670331</v>
      </c>
      <c r="BB24" s="16">
        <f t="shared" si="36"/>
        <v>0</v>
      </c>
      <c r="BC24" s="16">
        <f t="shared" si="37"/>
        <v>0</v>
      </c>
      <c r="BD24" t="s">
        <v>3608</v>
      </c>
      <c r="BE24" s="16">
        <f t="shared" si="38"/>
        <v>0</v>
      </c>
      <c r="BF24" s="16">
        <f t="shared" si="39"/>
        <v>1.0833975264280444</v>
      </c>
      <c r="BG24" s="16">
        <f t="shared" si="40"/>
        <v>0</v>
      </c>
      <c r="BH24" s="16">
        <f t="shared" si="41"/>
        <v>5.2619909833366867</v>
      </c>
      <c r="BI24" s="16">
        <f t="shared" si="42"/>
        <v>4.2139206440956265</v>
      </c>
      <c r="BJ24" s="16">
        <f t="shared" si="43"/>
        <v>1.0832221798714627</v>
      </c>
      <c r="BK24" s="16">
        <f t="shared" si="44"/>
        <v>0</v>
      </c>
      <c r="BL24" s="16">
        <f t="shared" si="45"/>
        <v>0</v>
      </c>
      <c r="BN24">
        <f t="shared" si="25"/>
        <v>4</v>
      </c>
      <c r="BO24" t="str">
        <f t="shared" si="26"/>
        <v>GRR</v>
      </c>
      <c r="BP24" s="16">
        <f t="shared" si="27"/>
        <v>8.428235480381808</v>
      </c>
      <c r="BQ24" s="16">
        <f t="shared" si="28"/>
        <v>4.2950809381797761</v>
      </c>
      <c r="BR24">
        <v>0</v>
      </c>
      <c r="BT24">
        <v>47</v>
      </c>
      <c r="BU24">
        <v>0.66666666666666663</v>
      </c>
      <c r="BV24">
        <v>0.22222222222222221</v>
      </c>
      <c r="BW24">
        <v>0.1111111111111111</v>
      </c>
      <c r="BX24">
        <v>0</v>
      </c>
      <c r="BY24">
        <v>0</v>
      </c>
      <c r="BZ24">
        <v>0</v>
      </c>
      <c r="CA24">
        <v>0</v>
      </c>
      <c r="CB24">
        <v>0</v>
      </c>
      <c r="CC24">
        <v>0</v>
      </c>
      <c r="CD24">
        <v>0</v>
      </c>
      <c r="CF24">
        <v>0</v>
      </c>
      <c r="CG24">
        <v>0</v>
      </c>
      <c r="CJ24">
        <f t="shared" ref="CJ24:CL35" si="48">$CF24*BU24</f>
        <v>0</v>
      </c>
      <c r="CK24">
        <f t="shared" si="46"/>
        <v>0</v>
      </c>
      <c r="CL24">
        <f t="shared" si="46"/>
        <v>0</v>
      </c>
      <c r="CM24">
        <f t="shared" si="46"/>
        <v>0</v>
      </c>
      <c r="CN24">
        <f t="shared" si="46"/>
        <v>0</v>
      </c>
      <c r="CO24">
        <f t="shared" si="46"/>
        <v>0</v>
      </c>
      <c r="CP24">
        <f t="shared" si="46"/>
        <v>0</v>
      </c>
      <c r="CQ24">
        <f t="shared" si="46"/>
        <v>0</v>
      </c>
      <c r="CR24">
        <f t="shared" si="46"/>
        <v>0</v>
      </c>
      <c r="CS24">
        <f t="shared" si="46"/>
        <v>0</v>
      </c>
    </row>
    <row r="25" spans="2:104" x14ac:dyDescent="0.25">
      <c r="B25" s="141" t="s">
        <v>9534</v>
      </c>
      <c r="F25">
        <v>1</v>
      </c>
      <c r="G25">
        <v>2</v>
      </c>
      <c r="L25">
        <f>SUMIFS('All hauled'!$S$2:$S$3094,'All hauled'!$U$2:$U$3094,'Hauled Pnob (2)'!B25,'All hauled'!$K$2:$K$3094,"N",'All hauled'!$I$2:$I$3094,"female")</f>
        <v>0</v>
      </c>
      <c r="M25">
        <f>SUMIFS('All hauled'!$S$2:$S$3094,'All hauled'!$U$2:$U$3094,'Hauled Pnob (2)'!B25,'All hauled'!$K$2:$K$3094,"Y",'All hauled'!$I$2:$I$3094,"female")</f>
        <v>3</v>
      </c>
      <c r="N25" s="45">
        <f t="shared" si="0"/>
        <v>0</v>
      </c>
      <c r="O25" s="16">
        <f t="shared" si="1"/>
        <v>0</v>
      </c>
      <c r="P25" s="16">
        <f t="shared" si="2"/>
        <v>0</v>
      </c>
      <c r="Q25" s="16">
        <f t="shared" si="3"/>
        <v>1.0420560747663552</v>
      </c>
      <c r="R25" s="16">
        <f t="shared" si="4"/>
        <v>2.1481481481481479</v>
      </c>
      <c r="S25" s="16">
        <f t="shared" si="5"/>
        <v>0</v>
      </c>
      <c r="T25" s="16">
        <f t="shared" si="6"/>
        <v>0</v>
      </c>
      <c r="U25" s="16">
        <f t="shared" si="7"/>
        <v>0</v>
      </c>
      <c r="V25" s="46">
        <f t="shared" si="8"/>
        <v>0</v>
      </c>
      <c r="W25" s="16"/>
      <c r="X25" s="141" t="s">
        <v>9534</v>
      </c>
      <c r="Y25" s="16">
        <f t="shared" si="9"/>
        <v>3.1902042229145033</v>
      </c>
      <c r="Z25" s="16">
        <f t="shared" si="47"/>
        <v>5.2219488861555279</v>
      </c>
      <c r="AA25">
        <v>0</v>
      </c>
      <c r="AI25" t="s">
        <v>3085</v>
      </c>
      <c r="AJ25">
        <f>'final totals'!K20</f>
        <v>4</v>
      </c>
      <c r="AK25" t="str">
        <f>'final totals'!O20</f>
        <v>GRR</v>
      </c>
      <c r="AL25">
        <f>SUMIFS('All hauled'!$S$2:$S$3999,'All hauled'!$U$2:$U$3999,'Hauled Pnob (2)'!$AK25,'All hauled'!$X$2:$X$3999,'Hauled Pnob (2)'!$AJ25,'All hauled'!$I$2:$I$3999,'Hauled Pnob (2)'!$AI25,'All hauled'!$V$2:$V$3999,'Hauled Pnob (2)'!AL$5)</f>
        <v>0</v>
      </c>
      <c r="AM25">
        <f>SUMIFS('All hauled'!$S$2:$S$3999,'All hauled'!$U$2:$U$3999,'Hauled Pnob (2)'!$AK25,'All hauled'!$X$2:$X$3999,'Hauled Pnob (2)'!$AJ25,'All hauled'!$I$2:$I$3999,'Hauled Pnob (2)'!$AI25,'All hauled'!$V$2:$V$3999,'Hauled Pnob (2)'!AM$5)</f>
        <v>0</v>
      </c>
      <c r="AN25">
        <f>SUMIFS('All hauled'!$S$2:$S$3999,'All hauled'!$U$2:$U$3999,'Hauled Pnob (2)'!$AK25,'All hauled'!$X$2:$X$3999,'Hauled Pnob (2)'!$AJ25,'All hauled'!$I$2:$I$3999,'Hauled Pnob (2)'!$AI25,'All hauled'!$V$2:$V$3999,'Hauled Pnob (2)'!AN$5)</f>
        <v>1</v>
      </c>
      <c r="AO25">
        <f>SUMIFS('All hauled'!$S$2:$S$3999,'All hauled'!$U$2:$U$3999,'Hauled Pnob (2)'!$AK25,'All hauled'!$X$2:$X$3999,'Hauled Pnob (2)'!$AJ25,'All hauled'!$I$2:$I$3999,'Hauled Pnob (2)'!$AI25,'All hauled'!$V$2:$V$3999,'Hauled Pnob (2)'!AO$5)</f>
        <v>6</v>
      </c>
      <c r="AP25">
        <f>SUMIFS('All hauled'!$S$2:$S$3999,'All hauled'!$U$2:$U$3999,'Hauled Pnob (2)'!$AK25,'All hauled'!$X$2:$X$3999,'Hauled Pnob (2)'!$AJ25,'All hauled'!$I$2:$I$3999,'Hauled Pnob (2)'!$AI25,'All hauled'!$V$2:$V$3999,'Hauled Pnob (2)'!AP$5)</f>
        <v>1</v>
      </c>
      <c r="AQ25">
        <f>SUMIFS('All hauled'!$S$2:$S$3999,'All hauled'!$U$2:$U$3999,'Hauled Pnob (2)'!$AK25,'All hauled'!$X$2:$X$3999,'Hauled Pnob (2)'!$AJ25,'All hauled'!$I$2:$I$3999,'Hauled Pnob (2)'!$AI25,'All hauled'!$V$2:$V$3999,'Hauled Pnob (2)'!AQ$5)</f>
        <v>0</v>
      </c>
      <c r="AR25">
        <f>SUMIFS('All hauled'!$S$2:$S$3999,'All hauled'!$U$2:$U$3999,'Hauled Pnob (2)'!$AK25,'All hauled'!$X$2:$X$3999,'Hauled Pnob (2)'!$AJ25,'All hauled'!$I$2:$I$3999,'Hauled Pnob (2)'!$AI25,'All hauled'!$V$2:$V$3999,'Hauled Pnob (2)'!AR$5)</f>
        <v>0</v>
      </c>
      <c r="AS25">
        <f>SUMIFS('All hauled'!$S$2:$S$3999,'All hauled'!$U$2:$U$3999,'Hauled Pnob (2)'!$AK25,'All hauled'!$X$2:$X$3999,'Hauled Pnob (2)'!$AJ25,'All hauled'!$I$2:$I$3999,'Hauled Pnob (2)'!$AI25,'All hauled'!$V$2:$V$3999,'Hauled Pnob (2)'!AS$5)</f>
        <v>0</v>
      </c>
      <c r="AT25">
        <f>SUMIFS('All hauled'!$S$2:$S$3999,'All hauled'!$U$2:$U$3999,'Hauled Pnob (2)'!$AK25,'All hauled'!$X$2:$X$3999,'Hauled Pnob (2)'!$AJ25,'All hauled'!$I$2:$I$3999,'Hauled Pnob (2)'!$AI25,'All hauled'!$V$2:$V$3999,'Hauled Pnob (2)'!AT$5)</f>
        <v>0</v>
      </c>
      <c r="AU25" t="s">
        <v>3168</v>
      </c>
      <c r="AV25" s="16">
        <f t="shared" si="30"/>
        <v>0</v>
      </c>
      <c r="AW25" s="16">
        <f t="shared" si="31"/>
        <v>0</v>
      </c>
      <c r="AX25" s="16">
        <f t="shared" si="32"/>
        <v>1.0211132437619961</v>
      </c>
      <c r="AY25" s="16">
        <f t="shared" si="33"/>
        <v>6.1282442748091599</v>
      </c>
      <c r="AZ25" s="16">
        <f t="shared" si="34"/>
        <v>1.0265486725663717</v>
      </c>
      <c r="BA25" s="16">
        <f t="shared" si="35"/>
        <v>0</v>
      </c>
      <c r="BB25" s="16">
        <f t="shared" si="36"/>
        <v>0</v>
      </c>
      <c r="BC25" s="16">
        <f t="shared" si="37"/>
        <v>0</v>
      </c>
      <c r="BD25" t="s">
        <v>3168</v>
      </c>
      <c r="BE25" s="16">
        <f t="shared" si="38"/>
        <v>0</v>
      </c>
      <c r="BF25" s="16">
        <f t="shared" si="39"/>
        <v>0</v>
      </c>
      <c r="BG25" s="16">
        <f t="shared" si="40"/>
        <v>1.0603661393538781</v>
      </c>
      <c r="BH25" s="16">
        <f t="shared" si="41"/>
        <v>6.3143891800040226</v>
      </c>
      <c r="BI25" s="16">
        <f t="shared" si="42"/>
        <v>1.0534801610239066</v>
      </c>
      <c r="BJ25" s="16">
        <f t="shared" si="43"/>
        <v>0</v>
      </c>
      <c r="BK25" s="16">
        <f t="shared" si="44"/>
        <v>0</v>
      </c>
      <c r="BL25" s="16">
        <f t="shared" si="45"/>
        <v>0</v>
      </c>
      <c r="BN25">
        <f t="shared" si="25"/>
        <v>4</v>
      </c>
      <c r="BO25" t="str">
        <f t="shared" si="26"/>
        <v>IPCSR</v>
      </c>
      <c r="BP25" s="16">
        <f t="shared" si="27"/>
        <v>328.71781675121332</v>
      </c>
      <c r="BQ25" s="16">
        <f t="shared" si="28"/>
        <v>165.55392984260905</v>
      </c>
      <c r="BR25">
        <v>0</v>
      </c>
      <c r="BT25">
        <v>52</v>
      </c>
      <c r="BU25">
        <v>0.125</v>
      </c>
      <c r="BV25">
        <v>0.75</v>
      </c>
      <c r="BW25">
        <v>0</v>
      </c>
      <c r="BX25">
        <v>0</v>
      </c>
      <c r="BY25">
        <v>0</v>
      </c>
      <c r="BZ25">
        <v>0</v>
      </c>
      <c r="CA25">
        <v>0.125</v>
      </c>
      <c r="CB25">
        <v>0</v>
      </c>
      <c r="CC25">
        <v>0</v>
      </c>
      <c r="CD25">
        <v>0</v>
      </c>
      <c r="CF25">
        <v>0</v>
      </c>
      <c r="CG25">
        <v>0</v>
      </c>
      <c r="CJ25">
        <f t="shared" si="48"/>
        <v>0</v>
      </c>
      <c r="CK25">
        <f t="shared" si="46"/>
        <v>0</v>
      </c>
      <c r="CL25">
        <f t="shared" si="46"/>
        <v>0</v>
      </c>
      <c r="CM25">
        <f t="shared" si="46"/>
        <v>0</v>
      </c>
      <c r="CN25">
        <f t="shared" si="46"/>
        <v>0</v>
      </c>
      <c r="CO25">
        <f t="shared" si="46"/>
        <v>0</v>
      </c>
      <c r="CP25">
        <f t="shared" si="46"/>
        <v>0</v>
      </c>
      <c r="CQ25">
        <f t="shared" si="46"/>
        <v>0</v>
      </c>
      <c r="CR25">
        <f t="shared" si="46"/>
        <v>0</v>
      </c>
      <c r="CS25">
        <f t="shared" si="46"/>
        <v>0</v>
      </c>
    </row>
    <row r="26" spans="2:104" x14ac:dyDescent="0.25">
      <c r="B26" s="141" t="s">
        <v>10019</v>
      </c>
      <c r="F26">
        <v>1</v>
      </c>
      <c r="G26">
        <v>3</v>
      </c>
      <c r="H26">
        <v>1</v>
      </c>
      <c r="L26">
        <f>SUMIFS('All hauled'!$S$2:$S$3094,'All hauled'!$U$2:$U$3094,'Hauled Pnob (2)'!B26,'All hauled'!$K$2:$K$3094,"N",'All hauled'!$I$2:$I$3094,"female")</f>
        <v>0</v>
      </c>
      <c r="M26">
        <f>SUMIFS('All hauled'!$S$2:$S$3094,'All hauled'!$U$2:$U$3094,'Hauled Pnob (2)'!B26,'All hauled'!$K$2:$K$3094,"Y",'All hauled'!$I$2:$I$3094,"female")</f>
        <v>6</v>
      </c>
      <c r="N26" s="45">
        <f t="shared" si="0"/>
        <v>0</v>
      </c>
      <c r="O26" s="16">
        <f t="shared" si="1"/>
        <v>0</v>
      </c>
      <c r="P26" s="16">
        <f t="shared" si="2"/>
        <v>0</v>
      </c>
      <c r="Q26" s="16">
        <f t="shared" si="3"/>
        <v>1.0420560747663552</v>
      </c>
      <c r="R26" s="16">
        <f t="shared" si="4"/>
        <v>3.2222222222222223</v>
      </c>
      <c r="S26" s="16">
        <f t="shared" si="5"/>
        <v>1.1058823529411765</v>
      </c>
      <c r="T26" s="16">
        <f t="shared" si="6"/>
        <v>0</v>
      </c>
      <c r="U26" s="16">
        <f t="shared" si="7"/>
        <v>0</v>
      </c>
      <c r="V26" s="46">
        <f t="shared" si="8"/>
        <v>0</v>
      </c>
      <c r="W26" s="16"/>
      <c r="X26" s="141" t="s">
        <v>10019</v>
      </c>
      <c r="Y26" s="16">
        <f t="shared" si="9"/>
        <v>5.3701606499297547</v>
      </c>
      <c r="Z26" s="16">
        <f>SUM(N56:V56)</f>
        <v>2.0553359683794468</v>
      </c>
      <c r="AA26">
        <v>0</v>
      </c>
      <c r="AI26" t="s">
        <v>3085</v>
      </c>
      <c r="AJ26">
        <f>'final totals'!K21</f>
        <v>4</v>
      </c>
      <c r="AK26" t="str">
        <f>'final totals'!O21</f>
        <v>IPCSR</v>
      </c>
      <c r="AL26">
        <f>SUMIFS('All hauled'!$S$2:$S$3999,'All hauled'!$U$2:$U$3999,'Hauled Pnob (2)'!$AK26,'All hauled'!$X$2:$X$3999,'Hauled Pnob (2)'!$AJ26,'All hauled'!$I$2:$I$3999,'Hauled Pnob (2)'!$AI26,'All hauled'!$V$2:$V$3999,'Hauled Pnob (2)'!AL$5)</f>
        <v>0</v>
      </c>
      <c r="AM26">
        <f>SUMIFS('All hauled'!$S$2:$S$3999,'All hauled'!$U$2:$U$3999,'Hauled Pnob (2)'!$AK26,'All hauled'!$X$2:$X$3999,'Hauled Pnob (2)'!$AJ26,'All hauled'!$I$2:$I$3999,'Hauled Pnob (2)'!$AI26,'All hauled'!$V$2:$V$3999,'Hauled Pnob (2)'!AM$5)</f>
        <v>16</v>
      </c>
      <c r="AN26">
        <f>SUMIFS('All hauled'!$S$2:$S$3999,'All hauled'!$U$2:$U$3999,'Hauled Pnob (2)'!$AK26,'All hauled'!$X$2:$X$3999,'Hauled Pnob (2)'!$AJ26,'All hauled'!$I$2:$I$3999,'Hauled Pnob (2)'!$AI26,'All hauled'!$V$2:$V$3999,'Hauled Pnob (2)'!AN$5)</f>
        <v>91</v>
      </c>
      <c r="AO26">
        <f>SUMIFS('All hauled'!$S$2:$S$3999,'All hauled'!$U$2:$U$3999,'Hauled Pnob (2)'!$AK26,'All hauled'!$X$2:$X$3999,'Hauled Pnob (2)'!$AJ26,'All hauled'!$I$2:$I$3999,'Hauled Pnob (2)'!$AI26,'All hauled'!$V$2:$V$3999,'Hauled Pnob (2)'!AO$5)</f>
        <v>113</v>
      </c>
      <c r="AP26">
        <f>SUMIFS('All hauled'!$S$2:$S$3999,'All hauled'!$U$2:$U$3999,'Hauled Pnob (2)'!$AK26,'All hauled'!$X$2:$X$3999,'Hauled Pnob (2)'!$AJ26,'All hauled'!$I$2:$I$3999,'Hauled Pnob (2)'!$AI26,'All hauled'!$V$2:$V$3999,'Hauled Pnob (2)'!AP$5)</f>
        <v>82</v>
      </c>
      <c r="AQ26">
        <f>SUMIFS('All hauled'!$S$2:$S$3999,'All hauled'!$U$2:$U$3999,'Hauled Pnob (2)'!$AK26,'All hauled'!$X$2:$X$3999,'Hauled Pnob (2)'!$AJ26,'All hauled'!$I$2:$I$3999,'Hauled Pnob (2)'!$AI26,'All hauled'!$V$2:$V$3999,'Hauled Pnob (2)'!AQ$5)</f>
        <v>7</v>
      </c>
      <c r="AR26">
        <f>SUMIFS('All hauled'!$S$2:$S$3999,'All hauled'!$U$2:$U$3999,'Hauled Pnob (2)'!$AK26,'All hauled'!$X$2:$X$3999,'Hauled Pnob (2)'!$AJ26,'All hauled'!$I$2:$I$3999,'Hauled Pnob (2)'!$AI26,'All hauled'!$V$2:$V$3999,'Hauled Pnob (2)'!AR$5)</f>
        <v>1</v>
      </c>
      <c r="AS26">
        <f>SUMIFS('All hauled'!$S$2:$S$3999,'All hauled'!$U$2:$U$3999,'Hauled Pnob (2)'!$AK26,'All hauled'!$X$2:$X$3999,'Hauled Pnob (2)'!$AJ26,'All hauled'!$I$2:$I$3999,'Hauled Pnob (2)'!$AI26,'All hauled'!$V$2:$V$3999,'Hauled Pnob (2)'!AS$5)</f>
        <v>1</v>
      </c>
      <c r="AT26">
        <f>SUMIFS('All hauled'!$S$2:$S$3999,'All hauled'!$U$2:$U$3999,'Hauled Pnob (2)'!$AK26,'All hauled'!$X$2:$X$3999,'Hauled Pnob (2)'!$AJ26,'All hauled'!$I$2:$I$3999,'Hauled Pnob (2)'!$AI26,'All hauled'!$V$2:$V$3999,'Hauled Pnob (2)'!AT$5)</f>
        <v>0</v>
      </c>
      <c r="AU26" t="s">
        <v>3346</v>
      </c>
      <c r="AV26" s="16">
        <f t="shared" si="30"/>
        <v>0</v>
      </c>
      <c r="AW26" s="16">
        <f t="shared" si="31"/>
        <v>16.784313725490197</v>
      </c>
      <c r="AX26" s="16">
        <f t="shared" si="32"/>
        <v>92.921305182341655</v>
      </c>
      <c r="AY26" s="16">
        <f t="shared" si="33"/>
        <v>115.41526717557252</v>
      </c>
      <c r="AZ26" s="16">
        <f t="shared" si="34"/>
        <v>84.176991150442475</v>
      </c>
      <c r="BA26" s="16">
        <f t="shared" si="35"/>
        <v>7.2307692307692308</v>
      </c>
      <c r="BB26" s="16">
        <f t="shared" si="36"/>
        <v>1</v>
      </c>
      <c r="BC26" s="16">
        <f t="shared" si="37"/>
        <v>1</v>
      </c>
      <c r="BD26" t="s">
        <v>3346</v>
      </c>
      <c r="BE26" s="16">
        <f t="shared" si="38"/>
        <v>0</v>
      </c>
      <c r="BF26" s="16">
        <f t="shared" si="39"/>
        <v>17.334360422848711</v>
      </c>
      <c r="BG26" s="16">
        <f t="shared" si="40"/>
        <v>96.493318681202922</v>
      </c>
      <c r="BH26" s="16">
        <f t="shared" si="41"/>
        <v>118.92099622340911</v>
      </c>
      <c r="BI26" s="16">
        <f t="shared" si="42"/>
        <v>86.385373203960341</v>
      </c>
      <c r="BJ26" s="16">
        <f t="shared" si="43"/>
        <v>7.5825552591002383</v>
      </c>
      <c r="BK26" s="16">
        <f t="shared" si="44"/>
        <v>1.0012129606920521</v>
      </c>
      <c r="BL26" s="16">
        <f t="shared" si="45"/>
        <v>1</v>
      </c>
      <c r="BN26">
        <f t="shared" si="25"/>
        <v>4</v>
      </c>
      <c r="BO26" t="str">
        <f t="shared" si="26"/>
        <v>LFH UNK</v>
      </c>
      <c r="BP26" s="16">
        <f t="shared" si="27"/>
        <v>3.1742124397316629</v>
      </c>
      <c r="BQ26" s="16">
        <f t="shared" si="28"/>
        <v>3.2139491524262027</v>
      </c>
      <c r="BR26">
        <v>0</v>
      </c>
      <c r="BT26">
        <v>57</v>
      </c>
      <c r="BU26">
        <v>0.13043478260869565</v>
      </c>
      <c r="BV26">
        <v>0.73913043478260865</v>
      </c>
      <c r="BW26">
        <v>4.3478260869565216E-2</v>
      </c>
      <c r="BX26">
        <v>0</v>
      </c>
      <c r="BY26">
        <v>0</v>
      </c>
      <c r="BZ26">
        <v>0</v>
      </c>
      <c r="CA26">
        <v>4.3478260869565216E-2</v>
      </c>
      <c r="CB26">
        <v>4.3478260869565216E-2</v>
      </c>
      <c r="CC26">
        <v>0</v>
      </c>
      <c r="CD26">
        <v>0</v>
      </c>
      <c r="CF26">
        <v>0</v>
      </c>
      <c r="CG26">
        <v>0</v>
      </c>
      <c r="CJ26">
        <f t="shared" si="48"/>
        <v>0</v>
      </c>
      <c r="CK26">
        <f t="shared" si="46"/>
        <v>0</v>
      </c>
      <c r="CL26">
        <f t="shared" si="46"/>
        <v>0</v>
      </c>
      <c r="CM26">
        <f t="shared" si="46"/>
        <v>0</v>
      </c>
      <c r="CN26">
        <f t="shared" si="46"/>
        <v>0</v>
      </c>
      <c r="CO26">
        <f t="shared" si="46"/>
        <v>0</v>
      </c>
      <c r="CP26">
        <f t="shared" si="46"/>
        <v>0</v>
      </c>
      <c r="CQ26">
        <f t="shared" si="46"/>
        <v>0</v>
      </c>
      <c r="CR26">
        <f t="shared" si="46"/>
        <v>0</v>
      </c>
      <c r="CS26">
        <f t="shared" si="46"/>
        <v>0</v>
      </c>
    </row>
    <row r="27" spans="2:104" x14ac:dyDescent="0.25">
      <c r="B27" s="141" t="s">
        <v>4893</v>
      </c>
      <c r="F27">
        <v>1</v>
      </c>
      <c r="L27">
        <f>SUMIFS('All hauled'!$S$2:$S$3094,'All hauled'!$U$2:$U$3094,'Hauled Pnob (2)'!B27,'All hauled'!$K$2:$K$3094,"N",'All hauled'!$I$2:$I$3094,"female")</f>
        <v>1</v>
      </c>
      <c r="M27">
        <f>SUMIFS('All hauled'!$S$2:$S$3094,'All hauled'!$U$2:$U$3094,'Hauled Pnob (2)'!B27,'All hauled'!$K$2:$K$3094,"Y",'All hauled'!$I$2:$I$3094,"female")</f>
        <v>0</v>
      </c>
      <c r="N27" s="45">
        <f t="shared" si="0"/>
        <v>0</v>
      </c>
      <c r="O27" s="16">
        <f t="shared" si="1"/>
        <v>0</v>
      </c>
      <c r="P27" s="16">
        <f t="shared" si="2"/>
        <v>0</v>
      </c>
      <c r="Q27" s="16">
        <f t="shared" si="3"/>
        <v>1.0420560747663552</v>
      </c>
      <c r="R27" s="16">
        <f t="shared" si="4"/>
        <v>0</v>
      </c>
      <c r="S27" s="16">
        <f t="shared" si="5"/>
        <v>0</v>
      </c>
      <c r="T27" s="16">
        <f t="shared" si="6"/>
        <v>0</v>
      </c>
      <c r="U27" s="16">
        <f t="shared" si="7"/>
        <v>0</v>
      </c>
      <c r="V27" s="46">
        <f t="shared" si="8"/>
        <v>0</v>
      </c>
      <c r="W27" s="16"/>
      <c r="X27" s="141" t="s">
        <v>4893</v>
      </c>
      <c r="Y27" s="16">
        <f t="shared" si="9"/>
        <v>1.0420560747663552</v>
      </c>
      <c r="Z27" s="16">
        <f>SUM(N57:V57)</f>
        <v>1.0276679841897234</v>
      </c>
      <c r="AA27">
        <v>0</v>
      </c>
      <c r="AI27" t="s">
        <v>3085</v>
      </c>
      <c r="AJ27">
        <f>'final totals'!K22</f>
        <v>4</v>
      </c>
      <c r="AK27" t="str">
        <f>'final totals'!O22</f>
        <v>LFH UNK</v>
      </c>
      <c r="AL27">
        <f>SUMIFS('All hauled'!$S$2:$S$3999,'All hauled'!$U$2:$U$3999,'Hauled Pnob (2)'!$AK27,'All hauled'!$X$2:$X$3999,'Hauled Pnob (2)'!$AJ27,'All hauled'!$I$2:$I$3999,'Hauled Pnob (2)'!$AI27,'All hauled'!$V$2:$V$3999,'Hauled Pnob (2)'!AL$5)</f>
        <v>0</v>
      </c>
      <c r="AM27">
        <f>SUMIFS('All hauled'!$S$2:$S$3999,'All hauled'!$U$2:$U$3999,'Hauled Pnob (2)'!$AK27,'All hauled'!$X$2:$X$3999,'Hauled Pnob (2)'!$AJ27,'All hauled'!$I$2:$I$3999,'Hauled Pnob (2)'!$AI27,'All hauled'!$V$2:$V$3999,'Hauled Pnob (2)'!AM$5)</f>
        <v>0</v>
      </c>
      <c r="AN27">
        <f>SUMIFS('All hauled'!$S$2:$S$3999,'All hauled'!$U$2:$U$3999,'Hauled Pnob (2)'!$AK27,'All hauled'!$X$2:$X$3999,'Hauled Pnob (2)'!$AJ27,'All hauled'!$I$2:$I$3999,'Hauled Pnob (2)'!$AI27,'All hauled'!$V$2:$V$3999,'Hauled Pnob (2)'!AN$5)</f>
        <v>2</v>
      </c>
      <c r="AO27">
        <f>SUMIFS('All hauled'!$S$2:$S$3999,'All hauled'!$U$2:$U$3999,'Hauled Pnob (2)'!$AK27,'All hauled'!$X$2:$X$3999,'Hauled Pnob (2)'!$AJ27,'All hauled'!$I$2:$I$3999,'Hauled Pnob (2)'!$AI27,'All hauled'!$V$2:$V$3999,'Hauled Pnob (2)'!AO$5)</f>
        <v>0</v>
      </c>
      <c r="AP27">
        <f>SUMIFS('All hauled'!$S$2:$S$3999,'All hauled'!$U$2:$U$3999,'Hauled Pnob (2)'!$AK27,'All hauled'!$X$2:$X$3999,'Hauled Pnob (2)'!$AJ27,'All hauled'!$I$2:$I$3999,'Hauled Pnob (2)'!$AI27,'All hauled'!$V$2:$V$3999,'Hauled Pnob (2)'!AP$5)</f>
        <v>1</v>
      </c>
      <c r="AQ27">
        <f>SUMIFS('All hauled'!$S$2:$S$3999,'All hauled'!$U$2:$U$3999,'Hauled Pnob (2)'!$AK27,'All hauled'!$X$2:$X$3999,'Hauled Pnob (2)'!$AJ27,'All hauled'!$I$2:$I$3999,'Hauled Pnob (2)'!$AI27,'All hauled'!$V$2:$V$3999,'Hauled Pnob (2)'!AQ$5)</f>
        <v>0</v>
      </c>
      <c r="AR27">
        <f>SUMIFS('All hauled'!$S$2:$S$3999,'All hauled'!$U$2:$U$3999,'Hauled Pnob (2)'!$AK27,'All hauled'!$X$2:$X$3999,'Hauled Pnob (2)'!$AJ27,'All hauled'!$I$2:$I$3999,'Hauled Pnob (2)'!$AI27,'All hauled'!$V$2:$V$3999,'Hauled Pnob (2)'!AR$5)</f>
        <v>0</v>
      </c>
      <c r="AS27">
        <f>SUMIFS('All hauled'!$S$2:$S$3999,'All hauled'!$U$2:$U$3999,'Hauled Pnob (2)'!$AK27,'All hauled'!$X$2:$X$3999,'Hauled Pnob (2)'!$AJ27,'All hauled'!$I$2:$I$3999,'Hauled Pnob (2)'!$AI27,'All hauled'!$V$2:$V$3999,'Hauled Pnob (2)'!AS$5)</f>
        <v>0</v>
      </c>
      <c r="AT27">
        <f>SUMIFS('All hauled'!$S$2:$S$3999,'All hauled'!$U$2:$U$3999,'Hauled Pnob (2)'!$AK27,'All hauled'!$X$2:$X$3999,'Hauled Pnob (2)'!$AJ27,'All hauled'!$I$2:$I$3999,'Hauled Pnob (2)'!$AI27,'All hauled'!$V$2:$V$3999,'Hauled Pnob (2)'!AT$5)</f>
        <v>0</v>
      </c>
      <c r="AU27" t="s">
        <v>3543</v>
      </c>
      <c r="AV27" s="16">
        <f t="shared" si="30"/>
        <v>0</v>
      </c>
      <c r="AW27" s="16">
        <f t="shared" si="31"/>
        <v>0</v>
      </c>
      <c r="AX27" s="16">
        <f t="shared" si="32"/>
        <v>2.0422264875239922</v>
      </c>
      <c r="AY27" s="16">
        <f t="shared" si="33"/>
        <v>0</v>
      </c>
      <c r="AZ27" s="16">
        <f t="shared" si="34"/>
        <v>1.0265486725663717</v>
      </c>
      <c r="BA27" s="16">
        <f t="shared" si="35"/>
        <v>0</v>
      </c>
      <c r="BB27" s="16">
        <f t="shared" si="36"/>
        <v>0</v>
      </c>
      <c r="BC27" s="16">
        <f t="shared" si="37"/>
        <v>0</v>
      </c>
      <c r="BD27" t="s">
        <v>3543</v>
      </c>
      <c r="BE27" s="16">
        <f t="shared" si="38"/>
        <v>0</v>
      </c>
      <c r="BF27" s="16">
        <f t="shared" si="39"/>
        <v>0</v>
      </c>
      <c r="BG27" s="16">
        <f t="shared" si="40"/>
        <v>2.1207322787077563</v>
      </c>
      <c r="BH27" s="16">
        <f t="shared" si="41"/>
        <v>0</v>
      </c>
      <c r="BI27" s="16">
        <f t="shared" si="42"/>
        <v>1.0534801610239066</v>
      </c>
      <c r="BJ27" s="16">
        <f t="shared" si="43"/>
        <v>0</v>
      </c>
      <c r="BK27" s="16">
        <f t="shared" si="44"/>
        <v>0</v>
      </c>
      <c r="BL27" s="16">
        <f t="shared" si="45"/>
        <v>0</v>
      </c>
      <c r="BN27">
        <f t="shared" si="25"/>
        <v>4</v>
      </c>
      <c r="BO27" t="str">
        <f t="shared" si="26"/>
        <v>LFHSO2</v>
      </c>
      <c r="BP27" s="16">
        <f t="shared" si="27"/>
        <v>41.291232817051323</v>
      </c>
      <c r="BQ27" s="16">
        <f t="shared" si="28"/>
        <v>22.80353295282643</v>
      </c>
      <c r="BR27">
        <v>0</v>
      </c>
      <c r="BT27">
        <v>62</v>
      </c>
      <c r="BU27">
        <v>6.3829787234042548E-2</v>
      </c>
      <c r="BV27">
        <v>0.76595744680851063</v>
      </c>
      <c r="BW27">
        <v>0.10638297872340426</v>
      </c>
      <c r="BX27">
        <v>0</v>
      </c>
      <c r="BY27">
        <v>0</v>
      </c>
      <c r="BZ27">
        <v>0</v>
      </c>
      <c r="CA27">
        <v>2.1276595744680851E-2</v>
      </c>
      <c r="CB27">
        <v>4.2553191489361701E-2</v>
      </c>
      <c r="CC27">
        <v>0</v>
      </c>
      <c r="CD27">
        <v>0</v>
      </c>
      <c r="CF27">
        <v>0</v>
      </c>
      <c r="CG27">
        <v>0</v>
      </c>
      <c r="CJ27">
        <f t="shared" si="48"/>
        <v>0</v>
      </c>
      <c r="CK27">
        <f t="shared" si="46"/>
        <v>0</v>
      </c>
      <c r="CL27">
        <f t="shared" si="46"/>
        <v>0</v>
      </c>
      <c r="CM27">
        <f t="shared" si="46"/>
        <v>0</v>
      </c>
      <c r="CN27">
        <f t="shared" si="46"/>
        <v>0</v>
      </c>
      <c r="CO27">
        <f t="shared" si="46"/>
        <v>0</v>
      </c>
      <c r="CP27">
        <f t="shared" si="46"/>
        <v>0</v>
      </c>
      <c r="CQ27">
        <f t="shared" si="46"/>
        <v>0</v>
      </c>
      <c r="CR27">
        <f t="shared" si="46"/>
        <v>0</v>
      </c>
      <c r="CS27">
        <f t="shared" si="46"/>
        <v>0</v>
      </c>
    </row>
    <row r="28" spans="2:104" x14ac:dyDescent="0.25">
      <c r="B28" s="141" t="s">
        <v>3100</v>
      </c>
      <c r="E28">
        <v>1</v>
      </c>
      <c r="F28">
        <v>14</v>
      </c>
      <c r="G28">
        <v>14</v>
      </c>
      <c r="H28">
        <v>3</v>
      </c>
      <c r="L28">
        <f>SUMIFS('All hauled'!$S$2:$S$3094,'All hauled'!$U$2:$U$3094,'Hauled Pnob (2)'!B28,'All hauled'!$K$2:$K$3094,"N",'All hauled'!$I$2:$I$3094,"female")</f>
        <v>0</v>
      </c>
      <c r="M28">
        <f>SUMIFS('All hauled'!$S$2:$S$3094,'All hauled'!$U$2:$U$3094,'Hauled Pnob (2)'!B28,'All hauled'!$K$2:$K$3094,"Y",'All hauled'!$I$2:$I$3094,"female")</f>
        <v>32</v>
      </c>
      <c r="N28" s="45">
        <f t="shared" si="0"/>
        <v>0</v>
      </c>
      <c r="O28" s="16">
        <f t="shared" si="1"/>
        <v>0</v>
      </c>
      <c r="P28" s="16">
        <f t="shared" si="2"/>
        <v>1.0410958904109588</v>
      </c>
      <c r="Q28" s="16">
        <f t="shared" si="3"/>
        <v>14.588785046728972</v>
      </c>
      <c r="R28" s="16">
        <f t="shared" si="4"/>
        <v>15.037037037037036</v>
      </c>
      <c r="S28" s="16">
        <f t="shared" si="5"/>
        <v>3.3176470588235292</v>
      </c>
      <c r="T28" s="16">
        <f t="shared" si="6"/>
        <v>0</v>
      </c>
      <c r="U28" s="16">
        <f t="shared" si="7"/>
        <v>0</v>
      </c>
      <c r="V28" s="46">
        <f t="shared" si="8"/>
        <v>0</v>
      </c>
      <c r="W28" s="16"/>
      <c r="X28" s="141" t="s">
        <v>3100</v>
      </c>
      <c r="Y28" s="16">
        <f t="shared" si="9"/>
        <v>33.9845650330005</v>
      </c>
      <c r="Z28" s="16">
        <f>SUM(N59:V59)</f>
        <v>13.756353565380163</v>
      </c>
      <c r="AA28">
        <v>0</v>
      </c>
      <c r="AI28" t="s">
        <v>3085</v>
      </c>
      <c r="AJ28">
        <f>'final totals'!K23</f>
        <v>4</v>
      </c>
      <c r="AK28" t="str">
        <f>'final totals'!O23</f>
        <v>LFHSO2</v>
      </c>
      <c r="AL28">
        <f>SUMIFS('All hauled'!$S$2:$S$3999,'All hauled'!$U$2:$U$3999,'Hauled Pnob (2)'!$AK28,'All hauled'!$X$2:$X$3999,'Hauled Pnob (2)'!$AJ28,'All hauled'!$I$2:$I$3999,'Hauled Pnob (2)'!$AI28,'All hauled'!$V$2:$V$3999,'Hauled Pnob (2)'!AL$5)</f>
        <v>0</v>
      </c>
      <c r="AM28">
        <f>SUMIFS('All hauled'!$S$2:$S$3999,'All hauled'!$U$2:$U$3999,'Hauled Pnob (2)'!$AK28,'All hauled'!$X$2:$X$3999,'Hauled Pnob (2)'!$AJ28,'All hauled'!$I$2:$I$3999,'Hauled Pnob (2)'!$AI28,'All hauled'!$V$2:$V$3999,'Hauled Pnob (2)'!AM$5)</f>
        <v>3</v>
      </c>
      <c r="AN28">
        <f>SUMIFS('All hauled'!$S$2:$S$3999,'All hauled'!$U$2:$U$3999,'Hauled Pnob (2)'!$AK28,'All hauled'!$X$2:$X$3999,'Hauled Pnob (2)'!$AJ28,'All hauled'!$I$2:$I$3999,'Hauled Pnob (2)'!$AI28,'All hauled'!$V$2:$V$3999,'Hauled Pnob (2)'!AN$5)</f>
        <v>11</v>
      </c>
      <c r="AO28">
        <f>SUMIFS('All hauled'!$S$2:$S$3999,'All hauled'!$U$2:$U$3999,'Hauled Pnob (2)'!$AK28,'All hauled'!$X$2:$X$3999,'Hauled Pnob (2)'!$AJ28,'All hauled'!$I$2:$I$3999,'Hauled Pnob (2)'!$AI28,'All hauled'!$V$2:$V$3999,'Hauled Pnob (2)'!AO$5)</f>
        <v>18</v>
      </c>
      <c r="AP28">
        <f>SUMIFS('All hauled'!$S$2:$S$3999,'All hauled'!$U$2:$U$3999,'Hauled Pnob (2)'!$AK28,'All hauled'!$X$2:$X$3999,'Hauled Pnob (2)'!$AJ28,'All hauled'!$I$2:$I$3999,'Hauled Pnob (2)'!$AI28,'All hauled'!$V$2:$V$3999,'Hauled Pnob (2)'!AP$5)</f>
        <v>5</v>
      </c>
      <c r="AQ28">
        <f>SUMIFS('All hauled'!$S$2:$S$3999,'All hauled'!$U$2:$U$3999,'Hauled Pnob (2)'!$AK28,'All hauled'!$X$2:$X$3999,'Hauled Pnob (2)'!$AJ28,'All hauled'!$I$2:$I$3999,'Hauled Pnob (2)'!$AI28,'All hauled'!$V$2:$V$3999,'Hauled Pnob (2)'!AQ$5)</f>
        <v>2</v>
      </c>
      <c r="AR28">
        <f>SUMIFS('All hauled'!$S$2:$S$3999,'All hauled'!$U$2:$U$3999,'Hauled Pnob (2)'!$AK28,'All hauled'!$X$2:$X$3999,'Hauled Pnob (2)'!$AJ28,'All hauled'!$I$2:$I$3999,'Hauled Pnob (2)'!$AI28,'All hauled'!$V$2:$V$3999,'Hauled Pnob (2)'!AR$5)</f>
        <v>0</v>
      </c>
      <c r="AS28">
        <f>SUMIFS('All hauled'!$S$2:$S$3999,'All hauled'!$U$2:$U$3999,'Hauled Pnob (2)'!$AK28,'All hauled'!$X$2:$X$3999,'Hauled Pnob (2)'!$AJ28,'All hauled'!$I$2:$I$3999,'Hauled Pnob (2)'!$AI28,'All hauled'!$V$2:$V$3999,'Hauled Pnob (2)'!AS$5)</f>
        <v>0</v>
      </c>
      <c r="AT28">
        <f>SUMIFS('All hauled'!$S$2:$S$3999,'All hauled'!$U$2:$U$3999,'Hauled Pnob (2)'!$AK28,'All hauled'!$X$2:$X$3999,'Hauled Pnob (2)'!$AJ28,'All hauled'!$I$2:$I$3999,'Hauled Pnob (2)'!$AI28,'All hauled'!$V$2:$V$3999,'Hauled Pnob (2)'!AT$5)</f>
        <v>0</v>
      </c>
      <c r="AU28" t="s">
        <v>3653</v>
      </c>
      <c r="AV28" s="16">
        <f t="shared" si="30"/>
        <v>0</v>
      </c>
      <c r="AW28" s="16">
        <f t="shared" si="31"/>
        <v>3.1470588235294117</v>
      </c>
      <c r="AX28" s="16">
        <f t="shared" si="32"/>
        <v>11.232245681381958</v>
      </c>
      <c r="AY28" s="16">
        <f t="shared" si="33"/>
        <v>18.384732824427481</v>
      </c>
      <c r="AZ28" s="16">
        <f t="shared" si="34"/>
        <v>5.1327433628318584</v>
      </c>
      <c r="BA28" s="16">
        <f t="shared" si="35"/>
        <v>2.0659340659340661</v>
      </c>
      <c r="BB28" s="16">
        <f t="shared" si="36"/>
        <v>0</v>
      </c>
      <c r="BC28" s="16">
        <f t="shared" si="37"/>
        <v>0</v>
      </c>
      <c r="BD28" t="s">
        <v>3653</v>
      </c>
      <c r="BE28" s="16">
        <f t="shared" si="38"/>
        <v>0</v>
      </c>
      <c r="BF28" s="16">
        <f t="shared" si="39"/>
        <v>3.2501925792841333</v>
      </c>
      <c r="BG28" s="16">
        <f t="shared" si="40"/>
        <v>11.664027532892661</v>
      </c>
      <c r="BH28" s="16">
        <f t="shared" si="41"/>
        <v>18.94316754001207</v>
      </c>
      <c r="BI28" s="16">
        <f t="shared" si="42"/>
        <v>5.2674008051195331</v>
      </c>
      <c r="BJ28" s="16">
        <f t="shared" si="43"/>
        <v>2.1664443597429255</v>
      </c>
      <c r="BK28" s="16">
        <f t="shared" si="44"/>
        <v>0</v>
      </c>
      <c r="BL28" s="16">
        <f t="shared" si="45"/>
        <v>0</v>
      </c>
      <c r="BN28">
        <f t="shared" si="25"/>
        <v>4</v>
      </c>
      <c r="BO28" t="str">
        <f t="shared" si="26"/>
        <v>LFSO</v>
      </c>
      <c r="BP28" s="16">
        <f t="shared" si="27"/>
        <v>259.24078062122049</v>
      </c>
      <c r="BQ28" s="16">
        <f t="shared" si="28"/>
        <v>139.51219175942825</v>
      </c>
      <c r="BR28">
        <v>0</v>
      </c>
      <c r="BT28">
        <v>67</v>
      </c>
      <c r="BU28">
        <v>0</v>
      </c>
      <c r="BV28">
        <v>0.42857142857142855</v>
      </c>
      <c r="BW28">
        <v>0.45714285714285713</v>
      </c>
      <c r="BX28">
        <v>0</v>
      </c>
      <c r="BY28">
        <v>0</v>
      </c>
      <c r="BZ28">
        <v>0</v>
      </c>
      <c r="CA28">
        <v>0</v>
      </c>
      <c r="CB28">
        <v>0.11428571428571428</v>
      </c>
      <c r="CC28">
        <v>0</v>
      </c>
      <c r="CD28">
        <v>0</v>
      </c>
      <c r="CF28" s="16">
        <f>BE82</f>
        <v>0</v>
      </c>
      <c r="CG28">
        <v>0</v>
      </c>
      <c r="CJ28">
        <f t="shared" si="48"/>
        <v>0</v>
      </c>
      <c r="CK28">
        <f t="shared" si="46"/>
        <v>0</v>
      </c>
      <c r="CL28">
        <f t="shared" si="46"/>
        <v>0</v>
      </c>
      <c r="CM28">
        <f t="shared" si="46"/>
        <v>0</v>
      </c>
      <c r="CN28">
        <f t="shared" si="46"/>
        <v>0</v>
      </c>
      <c r="CO28">
        <f t="shared" si="46"/>
        <v>0</v>
      </c>
      <c r="CP28">
        <f t="shared" si="46"/>
        <v>0</v>
      </c>
      <c r="CQ28">
        <f t="shared" si="46"/>
        <v>0</v>
      </c>
      <c r="CR28">
        <f t="shared" si="46"/>
        <v>0</v>
      </c>
      <c r="CS28">
        <f t="shared" si="46"/>
        <v>0</v>
      </c>
    </row>
    <row r="29" spans="2:104" x14ac:dyDescent="0.25">
      <c r="B29" s="141" t="s">
        <v>11</v>
      </c>
      <c r="D29">
        <v>11</v>
      </c>
      <c r="E29">
        <v>98</v>
      </c>
      <c r="F29">
        <v>127</v>
      </c>
      <c r="G29">
        <v>94</v>
      </c>
      <c r="H29">
        <v>35</v>
      </c>
      <c r="L29">
        <f>SUMIFS('All hauled'!$S$2:$S$3094,'All hauled'!$U$2:$U$3094,'Hauled Pnob (2)'!B29,'All hauled'!$K$2:$K$3094,"N",'All hauled'!$I$2:$I$3094,"female")</f>
        <v>375</v>
      </c>
      <c r="M29">
        <f>SUMIFS('All hauled'!$S$2:$S$3094,'All hauled'!$U$2:$U$3094,'Hauled Pnob (2)'!B29,'All hauled'!$K$2:$K$3094,"Y",'All hauled'!$I$2:$I$3094,"female")</f>
        <v>3</v>
      </c>
      <c r="N29" s="47">
        <f t="shared" si="0"/>
        <v>0</v>
      </c>
      <c r="O29" s="48">
        <f t="shared" si="1"/>
        <v>11.77</v>
      </c>
      <c r="P29" s="48">
        <f t="shared" si="2"/>
        <v>102.02739726027397</v>
      </c>
      <c r="Q29" s="48">
        <f t="shared" si="3"/>
        <v>132.34112149532712</v>
      </c>
      <c r="R29" s="48">
        <f t="shared" si="4"/>
        <v>100.96296296296296</v>
      </c>
      <c r="S29" s="48">
        <f t="shared" si="5"/>
        <v>38.705882352941174</v>
      </c>
      <c r="T29" s="48">
        <f t="shared" si="6"/>
        <v>0</v>
      </c>
      <c r="U29" s="48">
        <f t="shared" si="7"/>
        <v>0</v>
      </c>
      <c r="V29" s="49">
        <f t="shared" si="8"/>
        <v>0</v>
      </c>
      <c r="W29" s="16"/>
      <c r="X29" s="141" t="s">
        <v>23450</v>
      </c>
      <c r="Y29" s="16">
        <f>SUM(N31:V31)</f>
        <v>46.306193992142504</v>
      </c>
      <c r="Z29" s="16">
        <f>SUM(N61:V61)</f>
        <v>32.979722018584177</v>
      </c>
      <c r="AA29">
        <v>0</v>
      </c>
      <c r="AI29" t="s">
        <v>3085</v>
      </c>
      <c r="AJ29">
        <f>'final totals'!K24</f>
        <v>4</v>
      </c>
      <c r="AK29" t="str">
        <f>'final totals'!O24</f>
        <v>LFSO</v>
      </c>
      <c r="AL29">
        <f>SUMIFS('All hauled'!$S$2:$S$3999,'All hauled'!$U$2:$U$3999,'Hauled Pnob (2)'!$AK29,'All hauled'!$X$2:$X$3999,'Hauled Pnob (2)'!$AJ29,'All hauled'!$I$2:$I$3999,'Hauled Pnob (2)'!$AI29,'All hauled'!$V$2:$V$3999,'Hauled Pnob (2)'!AL$5)</f>
        <v>0</v>
      </c>
      <c r="AM29">
        <f>SUMIFS('All hauled'!$S$2:$S$3999,'All hauled'!$U$2:$U$3999,'Hauled Pnob (2)'!$AK29,'All hauled'!$X$2:$X$3999,'Hauled Pnob (2)'!$AJ29,'All hauled'!$I$2:$I$3999,'Hauled Pnob (2)'!$AI29,'All hauled'!$V$2:$V$3999,'Hauled Pnob (2)'!AM$5)</f>
        <v>16</v>
      </c>
      <c r="AN29">
        <f>SUMIFS('All hauled'!$S$2:$S$3999,'All hauled'!$U$2:$U$3999,'Hauled Pnob (2)'!$AK29,'All hauled'!$X$2:$X$3999,'Hauled Pnob (2)'!$AJ29,'All hauled'!$I$2:$I$3999,'Hauled Pnob (2)'!$AI29,'All hauled'!$V$2:$V$3999,'Hauled Pnob (2)'!AN$5)</f>
        <v>88</v>
      </c>
      <c r="AO29">
        <f>SUMIFS('All hauled'!$S$2:$S$3999,'All hauled'!$U$2:$U$3999,'Hauled Pnob (2)'!$AK29,'All hauled'!$X$2:$X$3999,'Hauled Pnob (2)'!$AJ29,'All hauled'!$I$2:$I$3999,'Hauled Pnob (2)'!$AI29,'All hauled'!$V$2:$V$3999,'Hauled Pnob (2)'!AO$5)</f>
        <v>88</v>
      </c>
      <c r="AP29">
        <f>SUMIFS('All hauled'!$S$2:$S$3999,'All hauled'!$U$2:$U$3999,'Hauled Pnob (2)'!$AK29,'All hauled'!$X$2:$X$3999,'Hauled Pnob (2)'!$AJ29,'All hauled'!$I$2:$I$3999,'Hauled Pnob (2)'!$AI29,'All hauled'!$V$2:$V$3999,'Hauled Pnob (2)'!AP$5)</f>
        <v>48</v>
      </c>
      <c r="AQ29">
        <f>SUMIFS('All hauled'!$S$2:$S$3999,'All hauled'!$U$2:$U$3999,'Hauled Pnob (2)'!$AK29,'All hauled'!$X$2:$X$3999,'Hauled Pnob (2)'!$AJ29,'All hauled'!$I$2:$I$3999,'Hauled Pnob (2)'!$AI29,'All hauled'!$V$2:$V$3999,'Hauled Pnob (2)'!AQ$5)</f>
        <v>5</v>
      </c>
      <c r="AR29">
        <f>SUMIFS('All hauled'!$S$2:$S$3999,'All hauled'!$U$2:$U$3999,'Hauled Pnob (2)'!$AK29,'All hauled'!$X$2:$X$3999,'Hauled Pnob (2)'!$AJ29,'All hauled'!$I$2:$I$3999,'Hauled Pnob (2)'!$AI29,'All hauled'!$V$2:$V$3999,'Hauled Pnob (2)'!AR$5)</f>
        <v>0</v>
      </c>
      <c r="AS29">
        <f>SUMIFS('All hauled'!$S$2:$S$3999,'All hauled'!$U$2:$U$3999,'Hauled Pnob (2)'!$AK29,'All hauled'!$X$2:$X$3999,'Hauled Pnob (2)'!$AJ29,'All hauled'!$I$2:$I$3999,'Hauled Pnob (2)'!$AI29,'All hauled'!$V$2:$V$3999,'Hauled Pnob (2)'!AS$5)</f>
        <v>0</v>
      </c>
      <c r="AT29">
        <f>SUMIFS('All hauled'!$S$2:$S$3999,'All hauled'!$U$2:$U$3999,'Hauled Pnob (2)'!$AK29,'All hauled'!$X$2:$X$3999,'Hauled Pnob (2)'!$AJ29,'All hauled'!$I$2:$I$3999,'Hauled Pnob (2)'!$AI29,'All hauled'!$V$2:$V$3999,'Hauled Pnob (2)'!AT$5)</f>
        <v>0</v>
      </c>
      <c r="AU29" t="s">
        <v>3396</v>
      </c>
      <c r="AV29" s="16">
        <f t="shared" si="30"/>
        <v>0</v>
      </c>
      <c r="AW29" s="16">
        <f t="shared" si="31"/>
        <v>16.784313725490197</v>
      </c>
      <c r="AX29" s="16">
        <f t="shared" si="32"/>
        <v>89.857965451055662</v>
      </c>
      <c r="AY29" s="16">
        <f t="shared" si="33"/>
        <v>89.880916030534351</v>
      </c>
      <c r="AZ29" s="16">
        <f t="shared" si="34"/>
        <v>49.274336283185839</v>
      </c>
      <c r="BA29" s="16">
        <f t="shared" si="35"/>
        <v>5.1648351648351651</v>
      </c>
      <c r="BB29" s="16">
        <f t="shared" si="36"/>
        <v>0</v>
      </c>
      <c r="BC29" s="16">
        <f t="shared" si="37"/>
        <v>0</v>
      </c>
      <c r="BD29" t="s">
        <v>3396</v>
      </c>
      <c r="BE29" s="16">
        <f t="shared" si="38"/>
        <v>0</v>
      </c>
      <c r="BF29" s="16">
        <f t="shared" si="39"/>
        <v>17.334360422848711</v>
      </c>
      <c r="BG29" s="16">
        <f t="shared" si="40"/>
        <v>93.312220263141285</v>
      </c>
      <c r="BH29" s="16">
        <f t="shared" si="41"/>
        <v>92.611041306725667</v>
      </c>
      <c r="BI29" s="16">
        <f t="shared" si="42"/>
        <v>50.567047729147518</v>
      </c>
      <c r="BJ29" s="16">
        <f t="shared" si="43"/>
        <v>5.4161108993573137</v>
      </c>
      <c r="BK29" s="16">
        <f t="shared" si="44"/>
        <v>0</v>
      </c>
      <c r="BL29" s="16">
        <f t="shared" si="45"/>
        <v>0</v>
      </c>
      <c r="BN29">
        <f t="shared" si="25"/>
        <v>4</v>
      </c>
      <c r="BO29" t="str">
        <f t="shared" si="26"/>
        <v>LFYO</v>
      </c>
      <c r="BP29" s="16">
        <f t="shared" si="27"/>
        <v>21.199773891133248</v>
      </c>
      <c r="BQ29" s="16">
        <f t="shared" si="28"/>
        <v>7.5756275783970359</v>
      </c>
      <c r="BR29">
        <v>0</v>
      </c>
      <c r="BT29">
        <v>72</v>
      </c>
      <c r="BU29">
        <v>0</v>
      </c>
      <c r="BV29">
        <v>0.05</v>
      </c>
      <c r="BW29">
        <v>0.85</v>
      </c>
      <c r="BX29">
        <v>2.5000000000000001E-2</v>
      </c>
      <c r="BY29">
        <v>0</v>
      </c>
      <c r="BZ29">
        <v>0</v>
      </c>
      <c r="CA29">
        <v>0</v>
      </c>
      <c r="CB29">
        <v>7.4999999999999997E-2</v>
      </c>
      <c r="CC29">
        <v>0</v>
      </c>
      <c r="CD29">
        <v>0</v>
      </c>
      <c r="CF29" s="16">
        <f>BF82</f>
        <v>20.577936072969493</v>
      </c>
      <c r="CG29">
        <v>0</v>
      </c>
      <c r="CJ29">
        <f t="shared" si="48"/>
        <v>0</v>
      </c>
      <c r="CK29">
        <f>$CF29*BV29</f>
        <v>1.0288968036484747</v>
      </c>
      <c r="CL29">
        <f>$CF29*BW29</f>
        <v>17.491245662024067</v>
      </c>
      <c r="CM29">
        <f t="shared" si="46"/>
        <v>0.51444840182423734</v>
      </c>
      <c r="CN29">
        <f t="shared" si="46"/>
        <v>0</v>
      </c>
      <c r="CO29">
        <f t="shared" si="46"/>
        <v>0</v>
      </c>
      <c r="CP29">
        <f t="shared" si="46"/>
        <v>0</v>
      </c>
      <c r="CQ29">
        <f t="shared" si="46"/>
        <v>1.5433452054727119</v>
      </c>
      <c r="CR29">
        <f t="shared" si="46"/>
        <v>0</v>
      </c>
      <c r="CS29">
        <f t="shared" si="46"/>
        <v>0</v>
      </c>
    </row>
    <row r="30" spans="2:104" x14ac:dyDescent="0.25">
      <c r="B30" s="204" t="s">
        <v>23448</v>
      </c>
      <c r="C30" s="205"/>
      <c r="D30" s="205">
        <v>6</v>
      </c>
      <c r="E30" s="205">
        <v>11</v>
      </c>
      <c r="F30" s="205">
        <v>15</v>
      </c>
      <c r="G30" s="205">
        <v>22</v>
      </c>
      <c r="H30" s="205">
        <v>7</v>
      </c>
      <c r="I30" s="205">
        <v>3</v>
      </c>
      <c r="J30" s="205"/>
      <c r="K30" s="205"/>
      <c r="L30" t="s">
        <v>3081</v>
      </c>
      <c r="N30" s="16">
        <f>N29*C32</f>
        <v>0</v>
      </c>
      <c r="O30" s="16">
        <f>O29*D32</f>
        <v>8.8978377573198379</v>
      </c>
      <c r="P30" s="16">
        <f>P29*E32</f>
        <v>85.115785816240802</v>
      </c>
      <c r="Q30" s="16">
        <f>Q29*F32</f>
        <v>116.63728795940499</v>
      </c>
      <c r="R30" s="16">
        <f t="shared" ref="R30:V30" si="49">R29*G32</f>
        <v>92.385102122665955</v>
      </c>
      <c r="S30" s="16">
        <f t="shared" si="49"/>
        <v>36.465156423731138</v>
      </c>
      <c r="T30" s="16">
        <f t="shared" si="49"/>
        <v>0</v>
      </c>
      <c r="U30" s="16">
        <f t="shared" si="49"/>
        <v>0</v>
      </c>
      <c r="V30" s="16">
        <f t="shared" si="49"/>
        <v>0</v>
      </c>
      <c r="W30" s="16"/>
      <c r="X30" s="141" t="s">
        <v>3081</v>
      </c>
      <c r="Y30" s="16">
        <f>SUM(N30:V30)</f>
        <v>339.50117007936268</v>
      </c>
      <c r="Z30" s="16">
        <f>SUM(N60:V60)</f>
        <v>254.25229706518508</v>
      </c>
      <c r="AA30">
        <v>0</v>
      </c>
      <c r="AI30" t="s">
        <v>3085</v>
      </c>
      <c r="AJ30">
        <f>'final totals'!K25</f>
        <v>4</v>
      </c>
      <c r="AK30" t="str">
        <f>'final totals'!O25</f>
        <v>LFYO</v>
      </c>
      <c r="AL30">
        <f>SUMIFS('All hauled'!$S$2:$S$3999,'All hauled'!$U$2:$U$3999,'Hauled Pnob (2)'!$AK30,'All hauled'!$X$2:$X$3999,'Hauled Pnob (2)'!$AJ30,'All hauled'!$I$2:$I$3999,'Hauled Pnob (2)'!$AI30,'All hauled'!$V$2:$V$3999,'Hauled Pnob (2)'!AL$5)</f>
        <v>0</v>
      </c>
      <c r="AM30">
        <f>SUMIFS('All hauled'!$S$2:$S$3999,'All hauled'!$U$2:$U$3999,'Hauled Pnob (2)'!$AK30,'All hauled'!$X$2:$X$3999,'Hauled Pnob (2)'!$AJ30,'All hauled'!$I$2:$I$3999,'Hauled Pnob (2)'!$AI30,'All hauled'!$V$2:$V$3999,'Hauled Pnob (2)'!AM$5)</f>
        <v>2</v>
      </c>
      <c r="AN30">
        <f>SUMIFS('All hauled'!$S$2:$S$3999,'All hauled'!$U$2:$U$3999,'Hauled Pnob (2)'!$AK30,'All hauled'!$X$2:$X$3999,'Hauled Pnob (2)'!$AJ30,'All hauled'!$I$2:$I$3999,'Hauled Pnob (2)'!$AI30,'All hauled'!$V$2:$V$3999,'Hauled Pnob (2)'!AN$5)</f>
        <v>11</v>
      </c>
      <c r="AO30">
        <f>SUMIFS('All hauled'!$S$2:$S$3999,'All hauled'!$U$2:$U$3999,'Hauled Pnob (2)'!$AK30,'All hauled'!$X$2:$X$3999,'Hauled Pnob (2)'!$AJ30,'All hauled'!$I$2:$I$3999,'Hauled Pnob (2)'!$AI30,'All hauled'!$V$2:$V$3999,'Hauled Pnob (2)'!AO$5)</f>
        <v>5</v>
      </c>
      <c r="AP30">
        <f>SUMIFS('All hauled'!$S$2:$S$3999,'All hauled'!$U$2:$U$3999,'Hauled Pnob (2)'!$AK30,'All hauled'!$X$2:$X$3999,'Hauled Pnob (2)'!$AJ30,'All hauled'!$I$2:$I$3999,'Hauled Pnob (2)'!$AI30,'All hauled'!$V$2:$V$3999,'Hauled Pnob (2)'!AP$5)</f>
        <v>2</v>
      </c>
      <c r="AQ30">
        <f>SUMIFS('All hauled'!$S$2:$S$3999,'All hauled'!$U$2:$U$3999,'Hauled Pnob (2)'!$AK30,'All hauled'!$X$2:$X$3999,'Hauled Pnob (2)'!$AJ30,'All hauled'!$I$2:$I$3999,'Hauled Pnob (2)'!$AI30,'All hauled'!$V$2:$V$3999,'Hauled Pnob (2)'!AQ$5)</f>
        <v>0</v>
      </c>
      <c r="AR30">
        <f>SUMIFS('All hauled'!$S$2:$S$3999,'All hauled'!$U$2:$U$3999,'Hauled Pnob (2)'!$AK30,'All hauled'!$X$2:$X$3999,'Hauled Pnob (2)'!$AJ30,'All hauled'!$I$2:$I$3999,'Hauled Pnob (2)'!$AI30,'All hauled'!$V$2:$V$3999,'Hauled Pnob (2)'!AR$5)</f>
        <v>0</v>
      </c>
      <c r="AS30">
        <f>SUMIFS('All hauled'!$S$2:$S$3999,'All hauled'!$U$2:$U$3999,'Hauled Pnob (2)'!$AK30,'All hauled'!$X$2:$X$3999,'Hauled Pnob (2)'!$AJ30,'All hauled'!$I$2:$I$3999,'Hauled Pnob (2)'!$AI30,'All hauled'!$V$2:$V$3999,'Hauled Pnob (2)'!AS$5)</f>
        <v>0</v>
      </c>
      <c r="AT30">
        <f>SUMIFS('All hauled'!$S$2:$S$3999,'All hauled'!$U$2:$U$3999,'Hauled Pnob (2)'!$AK30,'All hauled'!$X$2:$X$3999,'Hauled Pnob (2)'!$AJ30,'All hauled'!$I$2:$I$3999,'Hauled Pnob (2)'!$AI30,'All hauled'!$V$2:$V$3999,'Hauled Pnob (2)'!AT$5)</f>
        <v>0</v>
      </c>
      <c r="AU30" t="s">
        <v>3951</v>
      </c>
      <c r="AV30" s="16">
        <f t="shared" si="30"/>
        <v>0</v>
      </c>
      <c r="AW30" s="16">
        <f t="shared" si="31"/>
        <v>2.0980392156862746</v>
      </c>
      <c r="AX30" s="16">
        <f t="shared" si="32"/>
        <v>11.232245681381958</v>
      </c>
      <c r="AY30" s="16">
        <f t="shared" si="33"/>
        <v>5.106870229007634</v>
      </c>
      <c r="AZ30" s="16">
        <f t="shared" si="34"/>
        <v>2.0530973451327434</v>
      </c>
      <c r="BA30" s="16">
        <f t="shared" si="35"/>
        <v>0</v>
      </c>
      <c r="BB30" s="16">
        <f t="shared" si="36"/>
        <v>0</v>
      </c>
      <c r="BC30" s="16">
        <f t="shared" si="37"/>
        <v>0</v>
      </c>
      <c r="BD30" t="s">
        <v>3951</v>
      </c>
      <c r="BE30" s="16">
        <f t="shared" si="38"/>
        <v>0</v>
      </c>
      <c r="BF30" s="16">
        <f t="shared" si="39"/>
        <v>2.1667950528560889</v>
      </c>
      <c r="BG30" s="16">
        <f t="shared" si="40"/>
        <v>11.664027532892661</v>
      </c>
      <c r="BH30" s="16">
        <f t="shared" si="41"/>
        <v>5.2619909833366867</v>
      </c>
      <c r="BI30" s="16">
        <f t="shared" si="42"/>
        <v>2.1069603220478132</v>
      </c>
      <c r="BJ30" s="16">
        <f t="shared" si="43"/>
        <v>0</v>
      </c>
      <c r="BK30" s="16">
        <f t="shared" si="44"/>
        <v>0</v>
      </c>
      <c r="BL30" s="16">
        <f t="shared" si="45"/>
        <v>0</v>
      </c>
      <c r="BN30">
        <f t="shared" si="25"/>
        <v>4</v>
      </c>
      <c r="BO30" t="str">
        <f t="shared" si="26"/>
        <v>PLA1</v>
      </c>
      <c r="BP30" s="16">
        <f t="shared" si="27"/>
        <v>196.9173970602927</v>
      </c>
      <c r="BQ30" s="16">
        <f t="shared" si="28"/>
        <v>118.22687260587259</v>
      </c>
      <c r="BR30">
        <v>0</v>
      </c>
      <c r="BT30">
        <v>77</v>
      </c>
      <c r="BU30">
        <v>0</v>
      </c>
      <c r="BV30">
        <v>5.128205128205128E-2</v>
      </c>
      <c r="BW30">
        <v>0.69230769230769229</v>
      </c>
      <c r="BX30">
        <v>5.128205128205128E-2</v>
      </c>
      <c r="BY30">
        <v>0</v>
      </c>
      <c r="BZ30">
        <v>0</v>
      </c>
      <c r="CA30">
        <v>0</v>
      </c>
      <c r="CB30">
        <v>0.20512820512820512</v>
      </c>
      <c r="CC30">
        <v>0</v>
      </c>
      <c r="CD30">
        <v>0</v>
      </c>
      <c r="CF30" s="16">
        <f>BG82</f>
        <v>60.345474423133297</v>
      </c>
      <c r="CG30">
        <v>0</v>
      </c>
      <c r="CJ30">
        <f t="shared" si="48"/>
        <v>0</v>
      </c>
      <c r="CK30">
        <f t="shared" si="48"/>
        <v>3.0946397140068358</v>
      </c>
      <c r="CL30">
        <f t="shared" si="48"/>
        <v>41.77763613909228</v>
      </c>
      <c r="CM30">
        <f t="shared" si="46"/>
        <v>3.0946397140068358</v>
      </c>
      <c r="CN30">
        <f t="shared" si="46"/>
        <v>0</v>
      </c>
      <c r="CO30">
        <f t="shared" si="46"/>
        <v>0</v>
      </c>
      <c r="CP30">
        <f t="shared" si="46"/>
        <v>0</v>
      </c>
      <c r="CQ30">
        <f t="shared" si="46"/>
        <v>12.378558856027343</v>
      </c>
      <c r="CR30">
        <f t="shared" si="46"/>
        <v>0</v>
      </c>
      <c r="CS30">
        <f t="shared" si="46"/>
        <v>0</v>
      </c>
    </row>
    <row r="31" spans="2:104" x14ac:dyDescent="0.25">
      <c r="B31" s="204" t="s">
        <v>1943</v>
      </c>
      <c r="C31" s="205"/>
      <c r="D31" s="205">
        <v>1</v>
      </c>
      <c r="E31" s="205">
        <v>10</v>
      </c>
      <c r="F31" s="205">
        <v>12</v>
      </c>
      <c r="G31" s="205">
        <v>10</v>
      </c>
      <c r="H31" s="205">
        <v>2</v>
      </c>
      <c r="I31" s="205"/>
      <c r="J31" s="205"/>
      <c r="K31" s="205"/>
      <c r="L31" t="s">
        <v>23450</v>
      </c>
      <c r="N31" s="16">
        <f>N29-N30</f>
        <v>0</v>
      </c>
      <c r="O31" s="16">
        <f>O29-O30</f>
        <v>2.8721622426801616</v>
      </c>
      <c r="P31" s="16">
        <f t="shared" ref="P31:V31" si="50">P29-P30</f>
        <v>16.91161144403317</v>
      </c>
      <c r="Q31" s="16">
        <f t="shared" si="50"/>
        <v>15.703833535922129</v>
      </c>
      <c r="R31" s="16">
        <f t="shared" si="50"/>
        <v>8.5778608402970065</v>
      </c>
      <c r="S31" s="16">
        <f t="shared" si="50"/>
        <v>2.2407259292100363</v>
      </c>
      <c r="T31" s="16">
        <f t="shared" si="50"/>
        <v>0</v>
      </c>
      <c r="U31" s="16">
        <f t="shared" si="50"/>
        <v>0</v>
      </c>
      <c r="V31" s="16">
        <f t="shared" si="50"/>
        <v>0</v>
      </c>
      <c r="W31" s="16"/>
      <c r="X31" s="141" t="s">
        <v>3095</v>
      </c>
      <c r="Y31" s="16">
        <f>SUM(Y6:Y30)</f>
        <v>1877</v>
      </c>
      <c r="Z31" s="16">
        <f>SUM(Z6:Z30)</f>
        <v>1216</v>
      </c>
      <c r="AA31" s="16">
        <f>SUM(AA6:AA30)</f>
        <v>0</v>
      </c>
      <c r="AI31" t="s">
        <v>3085</v>
      </c>
      <c r="AJ31">
        <f>'final totals'!K26</f>
        <v>4</v>
      </c>
      <c r="AK31" t="str">
        <f>'final totals'!O26</f>
        <v>PLA1</v>
      </c>
      <c r="AL31">
        <f>SUMIFS('All hauled'!$S$2:$S$3999,'All hauled'!$U$2:$U$3999,'Hauled Pnob (2)'!$AK31,'All hauled'!$X$2:$X$3999,'Hauled Pnob (2)'!$AJ31,'All hauled'!$I$2:$I$3999,'Hauled Pnob (2)'!$AI31,'All hauled'!$V$2:$V$3999,'Hauled Pnob (2)'!AL$5)</f>
        <v>0</v>
      </c>
      <c r="AM31">
        <f>SUMIFS('All hauled'!$S$2:$S$3999,'All hauled'!$U$2:$U$3999,'Hauled Pnob (2)'!$AK31,'All hauled'!$X$2:$X$3999,'Hauled Pnob (2)'!$AJ31,'All hauled'!$I$2:$I$3999,'Hauled Pnob (2)'!$AI31,'All hauled'!$V$2:$V$3999,'Hauled Pnob (2)'!AM$5)</f>
        <v>13</v>
      </c>
      <c r="AN31">
        <f>SUMIFS('All hauled'!$S$2:$S$3999,'All hauled'!$U$2:$U$3999,'Hauled Pnob (2)'!$AK31,'All hauled'!$X$2:$X$3999,'Hauled Pnob (2)'!$AJ31,'All hauled'!$I$2:$I$3999,'Hauled Pnob (2)'!$AI31,'All hauled'!$V$2:$V$3999,'Hauled Pnob (2)'!AN$5)</f>
        <v>61</v>
      </c>
      <c r="AO31">
        <f>SUMIFS('All hauled'!$S$2:$S$3999,'All hauled'!$U$2:$U$3999,'Hauled Pnob (2)'!$AK31,'All hauled'!$X$2:$X$3999,'Hauled Pnob (2)'!$AJ31,'All hauled'!$I$2:$I$3999,'Hauled Pnob (2)'!$AI31,'All hauled'!$V$2:$V$3999,'Hauled Pnob (2)'!AO$5)</f>
        <v>71</v>
      </c>
      <c r="AP31">
        <f>SUMIFS('All hauled'!$S$2:$S$3999,'All hauled'!$U$2:$U$3999,'Hauled Pnob (2)'!$AK31,'All hauled'!$X$2:$X$3999,'Hauled Pnob (2)'!$AJ31,'All hauled'!$I$2:$I$3999,'Hauled Pnob (2)'!$AI31,'All hauled'!$V$2:$V$3999,'Hauled Pnob (2)'!AP$5)</f>
        <v>33</v>
      </c>
      <c r="AQ31">
        <f>SUMIFS('All hauled'!$S$2:$S$3999,'All hauled'!$U$2:$U$3999,'Hauled Pnob (2)'!$AK31,'All hauled'!$X$2:$X$3999,'Hauled Pnob (2)'!$AJ31,'All hauled'!$I$2:$I$3999,'Hauled Pnob (2)'!$AI31,'All hauled'!$V$2:$V$3999,'Hauled Pnob (2)'!AQ$5)</f>
        <v>8</v>
      </c>
      <c r="AR31">
        <f>SUMIFS('All hauled'!$S$2:$S$3999,'All hauled'!$U$2:$U$3999,'Hauled Pnob (2)'!$AK31,'All hauled'!$X$2:$X$3999,'Hauled Pnob (2)'!$AJ31,'All hauled'!$I$2:$I$3999,'Hauled Pnob (2)'!$AI31,'All hauled'!$V$2:$V$3999,'Hauled Pnob (2)'!AR$5)</f>
        <v>0</v>
      </c>
      <c r="AS31">
        <f>SUMIFS('All hauled'!$S$2:$S$3999,'All hauled'!$U$2:$U$3999,'Hauled Pnob (2)'!$AK31,'All hauled'!$X$2:$X$3999,'Hauled Pnob (2)'!$AJ31,'All hauled'!$I$2:$I$3999,'Hauled Pnob (2)'!$AI31,'All hauled'!$V$2:$V$3999,'Hauled Pnob (2)'!AS$5)</f>
        <v>0</v>
      </c>
      <c r="AT31">
        <f>SUMIFS('All hauled'!$S$2:$S$3999,'All hauled'!$U$2:$U$3999,'Hauled Pnob (2)'!$AK31,'All hauled'!$X$2:$X$3999,'Hauled Pnob (2)'!$AJ31,'All hauled'!$I$2:$I$3999,'Hauled Pnob (2)'!$AI31,'All hauled'!$V$2:$V$3999,'Hauled Pnob (2)'!AT$5)</f>
        <v>1</v>
      </c>
      <c r="AU31" t="s">
        <v>3363</v>
      </c>
      <c r="AV31" s="16">
        <f t="shared" si="30"/>
        <v>0</v>
      </c>
      <c r="AW31" s="16">
        <f t="shared" si="31"/>
        <v>13.637254901960784</v>
      </c>
      <c r="AX31" s="16">
        <f t="shared" si="32"/>
        <v>62.287907869481764</v>
      </c>
      <c r="AY31" s="16">
        <f t="shared" si="33"/>
        <v>72.5175572519084</v>
      </c>
      <c r="AZ31" s="16">
        <f t="shared" si="34"/>
        <v>33.876106194690266</v>
      </c>
      <c r="BA31" s="16">
        <f t="shared" si="35"/>
        <v>8.2637362637362646</v>
      </c>
      <c r="BB31" s="16">
        <f t="shared" si="36"/>
        <v>0</v>
      </c>
      <c r="BC31" s="16">
        <f t="shared" si="37"/>
        <v>0</v>
      </c>
      <c r="BD31" t="s">
        <v>3363</v>
      </c>
      <c r="BE31" s="16">
        <f t="shared" si="38"/>
        <v>0</v>
      </c>
      <c r="BF31" s="16">
        <f t="shared" si="39"/>
        <v>14.084167843564577</v>
      </c>
      <c r="BG31" s="16">
        <f t="shared" si="40"/>
        <v>64.682334500586563</v>
      </c>
      <c r="BH31" s="16">
        <f t="shared" si="41"/>
        <v>74.720271963380938</v>
      </c>
      <c r="BI31" s="16">
        <f t="shared" si="42"/>
        <v>34.764845313788918</v>
      </c>
      <c r="BJ31" s="16">
        <f t="shared" si="43"/>
        <v>8.6657774389717019</v>
      </c>
      <c r="BK31" s="16">
        <f t="shared" si="44"/>
        <v>0</v>
      </c>
      <c r="BL31" s="16">
        <f t="shared" si="45"/>
        <v>0</v>
      </c>
      <c r="BN31">
        <f t="shared" si="25"/>
        <v>4</v>
      </c>
      <c r="BO31" t="str">
        <f t="shared" si="26"/>
        <v>PLA2</v>
      </c>
      <c r="BP31" s="16">
        <f t="shared" si="27"/>
        <v>14.802762293432426</v>
      </c>
      <c r="BQ31" s="16">
        <f t="shared" si="28"/>
        <v>4.2968023418028585</v>
      </c>
      <c r="BR31">
        <v>0</v>
      </c>
      <c r="BT31">
        <v>82</v>
      </c>
      <c r="BU31">
        <v>0</v>
      </c>
      <c r="BV31">
        <v>0</v>
      </c>
      <c r="BW31">
        <v>0.91666666666666663</v>
      </c>
      <c r="BX31">
        <v>8.3333333333333329E-2</v>
      </c>
      <c r="BY31">
        <v>0</v>
      </c>
      <c r="BZ31">
        <v>0</v>
      </c>
      <c r="CA31">
        <v>0</v>
      </c>
      <c r="CB31">
        <v>0</v>
      </c>
      <c r="CC31">
        <v>0</v>
      </c>
      <c r="CD31">
        <v>0</v>
      </c>
      <c r="CF31" s="16">
        <f>BH82</f>
        <v>61.788387420042497</v>
      </c>
      <c r="CG31">
        <v>0</v>
      </c>
      <c r="CJ31">
        <f t="shared" si="48"/>
        <v>0</v>
      </c>
      <c r="CK31">
        <f t="shared" si="48"/>
        <v>0</v>
      </c>
      <c r="CL31">
        <f t="shared" si="48"/>
        <v>56.639355135038954</v>
      </c>
      <c r="CM31">
        <f t="shared" si="46"/>
        <v>5.1490322850035408</v>
      </c>
      <c r="CN31">
        <f t="shared" si="46"/>
        <v>0</v>
      </c>
      <c r="CO31">
        <f t="shared" si="46"/>
        <v>0</v>
      </c>
      <c r="CP31">
        <f t="shared" si="46"/>
        <v>0</v>
      </c>
      <c r="CQ31">
        <f t="shared" si="46"/>
        <v>0</v>
      </c>
      <c r="CR31">
        <f t="shared" si="46"/>
        <v>0</v>
      </c>
      <c r="CS31">
        <f t="shared" si="46"/>
        <v>0</v>
      </c>
    </row>
    <row r="32" spans="2:104" x14ac:dyDescent="0.25">
      <c r="B32" s="30" t="str">
        <f>'age-length prop'!CL162</f>
        <v>% wild of unass</v>
      </c>
      <c r="C32" s="183">
        <f>'age-length prop'!CR80</f>
        <v>0.74427588561367197</v>
      </c>
      <c r="D32" s="183">
        <f>'age-length prop'!CS80</f>
        <v>0.75597602016311283</v>
      </c>
      <c r="E32" s="183">
        <f>'age-length prop'!CT80</f>
        <v>0.83424440985305837</v>
      </c>
      <c r="F32" s="183">
        <f>'age-length prop'!CU80</f>
        <v>0.88133821628165199</v>
      </c>
      <c r="G32" s="183">
        <f>'age-length prop'!CV80</f>
        <v>0.91503952946147493</v>
      </c>
      <c r="H32" s="183">
        <f>'age-length prop'!CW80</f>
        <v>0.94210890456448237</v>
      </c>
      <c r="I32" s="183">
        <f>'age-length prop'!CX80</f>
        <v>0.99848379913493479</v>
      </c>
      <c r="J32" s="183">
        <f>'age-length prop'!CY80</f>
        <v>0</v>
      </c>
      <c r="L32">
        <f>SUM(L6:L27)</f>
        <v>1178</v>
      </c>
      <c r="M32">
        <f>SUM(M6:M27)</f>
        <v>244</v>
      </c>
      <c r="N32">
        <f>M32/(L32+M32)</f>
        <v>0.17158931082981715</v>
      </c>
      <c r="O32" t="s">
        <v>3156</v>
      </c>
      <c r="AI32" t="s">
        <v>3085</v>
      </c>
      <c r="AJ32">
        <f>'final totals'!K27</f>
        <v>4</v>
      </c>
      <c r="AK32" t="str">
        <f>'final totals'!O27</f>
        <v>PLA2</v>
      </c>
      <c r="AL32">
        <f>SUMIFS('All hauled'!$S$2:$S$3999,'All hauled'!$U$2:$U$3999,'Hauled Pnob (2)'!$AK32,'All hauled'!$X$2:$X$3999,'Hauled Pnob (2)'!$AJ32,'All hauled'!$I$2:$I$3999,'Hauled Pnob (2)'!$AI32,'All hauled'!$V$2:$V$3999,'Hauled Pnob (2)'!AL$5)</f>
        <v>0</v>
      </c>
      <c r="AM32">
        <f>SUMIFS('All hauled'!$S$2:$S$3999,'All hauled'!$U$2:$U$3999,'Hauled Pnob (2)'!$AK32,'All hauled'!$X$2:$X$3999,'Hauled Pnob (2)'!$AJ32,'All hauled'!$I$2:$I$3999,'Hauled Pnob (2)'!$AI32,'All hauled'!$V$2:$V$3999,'Hauled Pnob (2)'!AM$5)</f>
        <v>0</v>
      </c>
      <c r="AN32">
        <f>SUMIFS('All hauled'!$S$2:$S$3999,'All hauled'!$U$2:$U$3999,'Hauled Pnob (2)'!$AK32,'All hauled'!$X$2:$X$3999,'Hauled Pnob (2)'!$AJ32,'All hauled'!$I$2:$I$3999,'Hauled Pnob (2)'!$AI32,'All hauled'!$V$2:$V$3999,'Hauled Pnob (2)'!AN$5)</f>
        <v>4</v>
      </c>
      <c r="AO32">
        <f>SUMIFS('All hauled'!$S$2:$S$3999,'All hauled'!$U$2:$U$3999,'Hauled Pnob (2)'!$AK32,'All hauled'!$X$2:$X$3999,'Hauled Pnob (2)'!$AJ32,'All hauled'!$I$2:$I$3999,'Hauled Pnob (2)'!$AI32,'All hauled'!$V$2:$V$3999,'Hauled Pnob (2)'!AO$5)</f>
        <v>3</v>
      </c>
      <c r="AP32">
        <f>SUMIFS('All hauled'!$S$2:$S$3999,'All hauled'!$U$2:$U$3999,'Hauled Pnob (2)'!$AK32,'All hauled'!$X$2:$X$3999,'Hauled Pnob (2)'!$AJ32,'All hauled'!$I$2:$I$3999,'Hauled Pnob (2)'!$AI32,'All hauled'!$V$2:$V$3999,'Hauled Pnob (2)'!AP$5)</f>
        <v>6</v>
      </c>
      <c r="AQ32">
        <f>SUMIFS('All hauled'!$S$2:$S$3999,'All hauled'!$U$2:$U$3999,'Hauled Pnob (2)'!$AK32,'All hauled'!$X$2:$X$3999,'Hauled Pnob (2)'!$AJ32,'All hauled'!$I$2:$I$3999,'Hauled Pnob (2)'!$AI32,'All hauled'!$V$2:$V$3999,'Hauled Pnob (2)'!AQ$5)</f>
        <v>1</v>
      </c>
      <c r="AR32">
        <f>SUMIFS('All hauled'!$S$2:$S$3999,'All hauled'!$U$2:$U$3999,'Hauled Pnob (2)'!$AK32,'All hauled'!$X$2:$X$3999,'Hauled Pnob (2)'!$AJ32,'All hauled'!$I$2:$I$3999,'Hauled Pnob (2)'!$AI32,'All hauled'!$V$2:$V$3999,'Hauled Pnob (2)'!AR$5)</f>
        <v>0</v>
      </c>
      <c r="AS32">
        <f>SUMIFS('All hauled'!$S$2:$S$3999,'All hauled'!$U$2:$U$3999,'Hauled Pnob (2)'!$AK32,'All hauled'!$X$2:$X$3999,'Hauled Pnob (2)'!$AJ32,'All hauled'!$I$2:$I$3999,'Hauled Pnob (2)'!$AI32,'All hauled'!$V$2:$V$3999,'Hauled Pnob (2)'!AS$5)</f>
        <v>0</v>
      </c>
      <c r="AT32">
        <f>SUMIFS('All hauled'!$S$2:$S$3999,'All hauled'!$U$2:$U$3999,'Hauled Pnob (2)'!$AK32,'All hauled'!$X$2:$X$3999,'Hauled Pnob (2)'!$AJ32,'All hauled'!$I$2:$I$3999,'Hauled Pnob (2)'!$AI32,'All hauled'!$V$2:$V$3999,'Hauled Pnob (2)'!AT$5)</f>
        <v>0</v>
      </c>
      <c r="AU32" t="s">
        <v>3876</v>
      </c>
      <c r="AV32" s="16">
        <f t="shared" si="30"/>
        <v>0</v>
      </c>
      <c r="AW32" s="16">
        <f t="shared" si="31"/>
        <v>0</v>
      </c>
      <c r="AX32" s="16">
        <f t="shared" si="32"/>
        <v>4.0844529750479843</v>
      </c>
      <c r="AY32" s="16">
        <f t="shared" si="33"/>
        <v>3.0641221374045799</v>
      </c>
      <c r="AZ32" s="16">
        <f t="shared" si="34"/>
        <v>6.1592920353982299</v>
      </c>
      <c r="BA32" s="16">
        <f t="shared" si="35"/>
        <v>1.0329670329670331</v>
      </c>
      <c r="BB32" s="16">
        <f t="shared" si="36"/>
        <v>0</v>
      </c>
      <c r="BC32" s="16">
        <f t="shared" si="37"/>
        <v>0</v>
      </c>
      <c r="BD32" t="s">
        <v>3876</v>
      </c>
      <c r="BE32" s="16">
        <f t="shared" si="38"/>
        <v>0</v>
      </c>
      <c r="BF32" s="16">
        <f t="shared" si="39"/>
        <v>0</v>
      </c>
      <c r="BG32" s="16">
        <f t="shared" si="40"/>
        <v>4.2414645574155125</v>
      </c>
      <c r="BH32" s="16">
        <f t="shared" si="41"/>
        <v>3.1571945900020113</v>
      </c>
      <c r="BI32" s="16">
        <f t="shared" si="42"/>
        <v>6.3208809661434397</v>
      </c>
      <c r="BJ32" s="16">
        <f t="shared" si="43"/>
        <v>1.0832221798714627</v>
      </c>
      <c r="BK32" s="16">
        <f t="shared" si="44"/>
        <v>0</v>
      </c>
      <c r="BL32" s="16">
        <f t="shared" si="45"/>
        <v>0</v>
      </c>
      <c r="BN32">
        <f t="shared" si="25"/>
        <v>3</v>
      </c>
      <c r="BO32" t="str">
        <f t="shared" si="26"/>
        <v>BCA1</v>
      </c>
      <c r="BP32" s="16">
        <f t="shared" si="27"/>
        <v>1.0833975264280444</v>
      </c>
      <c r="BQ32" s="16">
        <f t="shared" si="28"/>
        <v>2.2377189365550518</v>
      </c>
      <c r="BR32">
        <v>0</v>
      </c>
      <c r="BT32">
        <v>87</v>
      </c>
      <c r="BU32">
        <v>0</v>
      </c>
      <c r="BV32">
        <v>0</v>
      </c>
      <c r="BW32">
        <v>1</v>
      </c>
      <c r="BX32">
        <v>0</v>
      </c>
      <c r="BY32">
        <v>0</v>
      </c>
      <c r="BZ32">
        <v>0</v>
      </c>
      <c r="CA32">
        <v>0</v>
      </c>
      <c r="CB32">
        <v>0</v>
      </c>
      <c r="CC32">
        <v>0</v>
      </c>
      <c r="CD32">
        <v>0</v>
      </c>
      <c r="CF32" s="16">
        <f>BI82</f>
        <v>52.728739965604461</v>
      </c>
      <c r="CG32">
        <v>0</v>
      </c>
      <c r="CJ32">
        <f t="shared" si="48"/>
        <v>0</v>
      </c>
      <c r="CK32">
        <f t="shared" si="48"/>
        <v>0</v>
      </c>
      <c r="CL32">
        <f t="shared" si="48"/>
        <v>52.728739965604461</v>
      </c>
      <c r="CM32">
        <f t="shared" si="46"/>
        <v>0</v>
      </c>
      <c r="CN32">
        <f t="shared" si="46"/>
        <v>0</v>
      </c>
      <c r="CO32">
        <f t="shared" si="46"/>
        <v>0</v>
      </c>
      <c r="CP32">
        <f t="shared" si="46"/>
        <v>0</v>
      </c>
      <c r="CQ32">
        <f t="shared" si="46"/>
        <v>0</v>
      </c>
      <c r="CR32">
        <f t="shared" si="46"/>
        <v>0</v>
      </c>
      <c r="CS32">
        <f t="shared" si="46"/>
        <v>0</v>
      </c>
    </row>
    <row r="33" spans="2:129" x14ac:dyDescent="0.25">
      <c r="B33" s="23" t="s">
        <v>3225</v>
      </c>
      <c r="N33" s="203">
        <v>67</v>
      </c>
      <c r="O33" s="203">
        <v>72</v>
      </c>
      <c r="P33" s="203">
        <v>77</v>
      </c>
      <c r="Q33" s="203">
        <v>82</v>
      </c>
      <c r="R33" s="203">
        <v>87</v>
      </c>
      <c r="S33" s="203">
        <v>92</v>
      </c>
      <c r="T33" s="203">
        <v>99</v>
      </c>
      <c r="U33" s="203">
        <v>100</v>
      </c>
      <c r="V33" s="203">
        <v>999</v>
      </c>
      <c r="W33" s="203"/>
      <c r="AI33" t="s">
        <v>3085</v>
      </c>
      <c r="AJ33">
        <f>'final totals'!K28</f>
        <v>3</v>
      </c>
      <c r="AK33" t="str">
        <f>'final totals'!O28</f>
        <v>BCA1</v>
      </c>
      <c r="AL33">
        <f>SUMIFS('All hauled'!$S$2:$S$3999,'All hauled'!$U$2:$U$3999,'Hauled Pnob (2)'!$AK33,'All hauled'!$X$2:$X$3999,'Hauled Pnob (2)'!$AJ33,'All hauled'!$I$2:$I$3999,'Hauled Pnob (2)'!$AI33,'All hauled'!$V$2:$V$3999,'Hauled Pnob (2)'!AL$5)</f>
        <v>0</v>
      </c>
      <c r="AM33">
        <f>SUMIFS('All hauled'!$S$2:$S$3999,'All hauled'!$U$2:$U$3999,'Hauled Pnob (2)'!$AK33,'All hauled'!$X$2:$X$3999,'Hauled Pnob (2)'!$AJ33,'All hauled'!$I$2:$I$3999,'Hauled Pnob (2)'!$AI33,'All hauled'!$V$2:$V$3999,'Hauled Pnob (2)'!AM$5)</f>
        <v>1</v>
      </c>
      <c r="AN33">
        <f>SUMIFS('All hauled'!$S$2:$S$3999,'All hauled'!$U$2:$U$3999,'Hauled Pnob (2)'!$AK33,'All hauled'!$X$2:$X$3999,'Hauled Pnob (2)'!$AJ33,'All hauled'!$I$2:$I$3999,'Hauled Pnob (2)'!$AI33,'All hauled'!$V$2:$V$3999,'Hauled Pnob (2)'!AN$5)</f>
        <v>0</v>
      </c>
      <c r="AO33">
        <f>SUMIFS('All hauled'!$S$2:$S$3999,'All hauled'!$U$2:$U$3999,'Hauled Pnob (2)'!$AK33,'All hauled'!$X$2:$X$3999,'Hauled Pnob (2)'!$AJ33,'All hauled'!$I$2:$I$3999,'Hauled Pnob (2)'!$AI33,'All hauled'!$V$2:$V$3999,'Hauled Pnob (2)'!AO$5)</f>
        <v>0</v>
      </c>
      <c r="AP33">
        <f>SUMIFS('All hauled'!$S$2:$S$3999,'All hauled'!$U$2:$U$3999,'Hauled Pnob (2)'!$AK33,'All hauled'!$X$2:$X$3999,'Hauled Pnob (2)'!$AJ33,'All hauled'!$I$2:$I$3999,'Hauled Pnob (2)'!$AI33,'All hauled'!$V$2:$V$3999,'Hauled Pnob (2)'!AP$5)</f>
        <v>0</v>
      </c>
      <c r="AQ33">
        <f>SUMIFS('All hauled'!$S$2:$S$3999,'All hauled'!$U$2:$U$3999,'Hauled Pnob (2)'!$AK33,'All hauled'!$X$2:$X$3999,'Hauled Pnob (2)'!$AJ33,'All hauled'!$I$2:$I$3999,'Hauled Pnob (2)'!$AI33,'All hauled'!$V$2:$V$3999,'Hauled Pnob (2)'!AQ$5)</f>
        <v>0</v>
      </c>
      <c r="AR33">
        <f>SUMIFS('All hauled'!$S$2:$S$3999,'All hauled'!$U$2:$U$3999,'Hauled Pnob (2)'!$AK33,'All hauled'!$X$2:$X$3999,'Hauled Pnob (2)'!$AJ33,'All hauled'!$I$2:$I$3999,'Hauled Pnob (2)'!$AI33,'All hauled'!$V$2:$V$3999,'Hauled Pnob (2)'!AR$5)</f>
        <v>0</v>
      </c>
      <c r="AS33">
        <f>SUMIFS('All hauled'!$S$2:$S$3999,'All hauled'!$U$2:$U$3999,'Hauled Pnob (2)'!$AK33,'All hauled'!$X$2:$X$3999,'Hauled Pnob (2)'!$AJ33,'All hauled'!$I$2:$I$3999,'Hauled Pnob (2)'!$AI33,'All hauled'!$V$2:$V$3999,'Hauled Pnob (2)'!AS$5)</f>
        <v>0</v>
      </c>
      <c r="AT33">
        <f>SUMIFS('All hauled'!$S$2:$S$3999,'All hauled'!$U$2:$U$3999,'Hauled Pnob (2)'!$AK33,'All hauled'!$X$2:$X$3999,'Hauled Pnob (2)'!$AJ33,'All hauled'!$I$2:$I$3999,'Hauled Pnob (2)'!$AI33,'All hauled'!$V$2:$V$3999,'Hauled Pnob (2)'!AT$5)</f>
        <v>0</v>
      </c>
      <c r="AU33" t="s">
        <v>3357</v>
      </c>
      <c r="AV33" s="16">
        <f t="shared" si="30"/>
        <v>0</v>
      </c>
      <c r="AW33" s="16">
        <f t="shared" si="31"/>
        <v>1.0490196078431373</v>
      </c>
      <c r="AX33" s="16">
        <f t="shared" si="32"/>
        <v>0</v>
      </c>
      <c r="AY33" s="16">
        <f t="shared" si="33"/>
        <v>0</v>
      </c>
      <c r="AZ33" s="16">
        <f t="shared" si="34"/>
        <v>0</v>
      </c>
      <c r="BA33" s="16">
        <f t="shared" si="35"/>
        <v>0</v>
      </c>
      <c r="BB33" s="16">
        <f t="shared" si="36"/>
        <v>0</v>
      </c>
      <c r="BC33" s="16">
        <f t="shared" si="37"/>
        <v>0</v>
      </c>
      <c r="BD33" t="s">
        <v>3357</v>
      </c>
      <c r="BE33" s="16">
        <f t="shared" si="38"/>
        <v>0</v>
      </c>
      <c r="BF33" s="16">
        <f t="shared" si="39"/>
        <v>1.0833975264280444</v>
      </c>
      <c r="BG33" s="16">
        <f t="shared" si="40"/>
        <v>0</v>
      </c>
      <c r="BH33" s="16">
        <f t="shared" si="41"/>
        <v>0</v>
      </c>
      <c r="BI33" s="16">
        <f t="shared" si="42"/>
        <v>0</v>
      </c>
      <c r="BJ33" s="16">
        <f t="shared" si="43"/>
        <v>0</v>
      </c>
      <c r="BK33" s="16">
        <f t="shared" si="44"/>
        <v>0</v>
      </c>
      <c r="BL33" s="16">
        <f t="shared" si="45"/>
        <v>0</v>
      </c>
      <c r="BN33">
        <f t="shared" si="25"/>
        <v>3</v>
      </c>
      <c r="BO33" t="str">
        <f t="shared" si="26"/>
        <v>BCA2</v>
      </c>
      <c r="BP33" s="16">
        <f t="shared" si="27"/>
        <v>0</v>
      </c>
      <c r="BQ33" s="16">
        <f t="shared" si="28"/>
        <v>0</v>
      </c>
      <c r="BR33">
        <v>0</v>
      </c>
      <c r="BT33">
        <v>92</v>
      </c>
      <c r="BU33">
        <v>0</v>
      </c>
      <c r="BV33">
        <v>0</v>
      </c>
      <c r="BW33">
        <v>1</v>
      </c>
      <c r="BX33">
        <v>0</v>
      </c>
      <c r="BY33">
        <v>0</v>
      </c>
      <c r="BZ33">
        <v>0</v>
      </c>
      <c r="CA33">
        <v>0</v>
      </c>
      <c r="CB33">
        <v>0</v>
      </c>
      <c r="CC33">
        <v>0</v>
      </c>
      <c r="CD33">
        <v>0</v>
      </c>
      <c r="CF33" s="16">
        <f>BJ82</f>
        <v>27.94807822726349</v>
      </c>
      <c r="CG33">
        <v>0</v>
      </c>
      <c r="CJ33">
        <f t="shared" si="48"/>
        <v>0</v>
      </c>
      <c r="CK33">
        <f t="shared" si="48"/>
        <v>0</v>
      </c>
      <c r="CL33">
        <f t="shared" si="48"/>
        <v>27.94807822726349</v>
      </c>
      <c r="CM33">
        <f t="shared" si="46"/>
        <v>0</v>
      </c>
      <c r="CN33">
        <f t="shared" si="46"/>
        <v>0</v>
      </c>
      <c r="CO33">
        <f t="shared" si="46"/>
        <v>0</v>
      </c>
      <c r="CP33">
        <f t="shared" si="46"/>
        <v>0</v>
      </c>
      <c r="CQ33">
        <f t="shared" si="46"/>
        <v>0</v>
      </c>
      <c r="CR33">
        <f t="shared" si="46"/>
        <v>0</v>
      </c>
      <c r="CS33">
        <f t="shared" si="46"/>
        <v>0</v>
      </c>
    </row>
    <row r="34" spans="2:129" x14ac:dyDescent="0.25">
      <c r="B34" s="141" t="s">
        <v>3357</v>
      </c>
      <c r="D34">
        <v>5</v>
      </c>
      <c r="E34">
        <v>18</v>
      </c>
      <c r="F34">
        <v>23</v>
      </c>
      <c r="G34">
        <v>23</v>
      </c>
      <c r="H34">
        <v>26</v>
      </c>
      <c r="I34">
        <v>7</v>
      </c>
      <c r="J34">
        <v>2</v>
      </c>
      <c r="L34">
        <f>SUMIFS('All hauled'!$S$2:$S$3094,'All hauled'!$U$2:$U$3094,'Hauled Pnob (2)'!B34,'All hauled'!$K$2:$K$3094,"N",'All hauled'!$I$2:$I$3094,"male")</f>
        <v>86</v>
      </c>
      <c r="M34">
        <f>SUMIFS('All hauled'!$S$2:$S$3094,'All hauled'!$U$2:$U$3094,'Hauled Pnob (2)'!B34,'All hauled'!$K$2:$K$3094,"Y",'All hauled'!$I$2:$I$3094,"male")</f>
        <v>18</v>
      </c>
      <c r="N34" s="16">
        <f t="shared" ref="N34:N53" si="51">IFERROR(C34+((C34/SUM(C$34:C$59))*(C$60+C$61)),C34)</f>
        <v>0</v>
      </c>
      <c r="O34" s="16">
        <f t="shared" ref="O34:V53" si="52">IFERROR(D34+((D34/SUM(D$34:D$59))*(D$60+D$61)),D34)</f>
        <v>5.2469135802469138</v>
      </c>
      <c r="P34" s="16">
        <f t="shared" si="52"/>
        <v>18.664206642066421</v>
      </c>
      <c r="Q34" s="16">
        <f t="shared" si="52"/>
        <v>23.636363636363637</v>
      </c>
      <c r="R34" s="16">
        <f t="shared" si="52"/>
        <v>24.606617647058822</v>
      </c>
      <c r="S34" s="16">
        <f t="shared" si="52"/>
        <v>28.905027932960895</v>
      </c>
      <c r="T34" s="16">
        <f t="shared" si="52"/>
        <v>7.1917808219178081</v>
      </c>
      <c r="U34" s="16">
        <f t="shared" si="52"/>
        <v>2.2857142857142856</v>
      </c>
      <c r="V34" s="16">
        <f t="shared" si="52"/>
        <v>0</v>
      </c>
      <c r="W34" s="16"/>
      <c r="AI34" t="s">
        <v>3085</v>
      </c>
      <c r="AJ34">
        <f>'final totals'!K29</f>
        <v>3</v>
      </c>
      <c r="AK34" t="str">
        <f>'final totals'!O29</f>
        <v>BCA2</v>
      </c>
      <c r="AL34">
        <f>SUMIFS('All hauled'!$S$2:$S$3999,'All hauled'!$U$2:$U$3999,'Hauled Pnob (2)'!$AK34,'All hauled'!$X$2:$X$3999,'Hauled Pnob (2)'!$AJ34,'All hauled'!$I$2:$I$3999,'Hauled Pnob (2)'!$AI34,'All hauled'!$V$2:$V$3999,'Hauled Pnob (2)'!AL$5)</f>
        <v>0</v>
      </c>
      <c r="AM34">
        <f>SUMIFS('All hauled'!$S$2:$S$3999,'All hauled'!$U$2:$U$3999,'Hauled Pnob (2)'!$AK34,'All hauled'!$X$2:$X$3999,'Hauled Pnob (2)'!$AJ34,'All hauled'!$I$2:$I$3999,'Hauled Pnob (2)'!$AI34,'All hauled'!$V$2:$V$3999,'Hauled Pnob (2)'!AM$5)</f>
        <v>0</v>
      </c>
      <c r="AN34">
        <f>SUMIFS('All hauled'!$S$2:$S$3999,'All hauled'!$U$2:$U$3999,'Hauled Pnob (2)'!$AK34,'All hauled'!$X$2:$X$3999,'Hauled Pnob (2)'!$AJ34,'All hauled'!$I$2:$I$3999,'Hauled Pnob (2)'!$AI34,'All hauled'!$V$2:$V$3999,'Hauled Pnob (2)'!AN$5)</f>
        <v>0</v>
      </c>
      <c r="AO34">
        <f>SUMIFS('All hauled'!$S$2:$S$3999,'All hauled'!$U$2:$U$3999,'Hauled Pnob (2)'!$AK34,'All hauled'!$X$2:$X$3999,'Hauled Pnob (2)'!$AJ34,'All hauled'!$I$2:$I$3999,'Hauled Pnob (2)'!$AI34,'All hauled'!$V$2:$V$3999,'Hauled Pnob (2)'!AO$5)</f>
        <v>0</v>
      </c>
      <c r="AP34">
        <f>SUMIFS('All hauled'!$S$2:$S$3999,'All hauled'!$U$2:$U$3999,'Hauled Pnob (2)'!$AK34,'All hauled'!$X$2:$X$3999,'Hauled Pnob (2)'!$AJ34,'All hauled'!$I$2:$I$3999,'Hauled Pnob (2)'!$AI34,'All hauled'!$V$2:$V$3999,'Hauled Pnob (2)'!AP$5)</f>
        <v>0</v>
      </c>
      <c r="AQ34">
        <f>SUMIFS('All hauled'!$S$2:$S$3999,'All hauled'!$U$2:$U$3999,'Hauled Pnob (2)'!$AK34,'All hauled'!$X$2:$X$3999,'Hauled Pnob (2)'!$AJ34,'All hauled'!$I$2:$I$3999,'Hauled Pnob (2)'!$AI34,'All hauled'!$V$2:$V$3999,'Hauled Pnob (2)'!AQ$5)</f>
        <v>0</v>
      </c>
      <c r="AR34">
        <f>SUMIFS('All hauled'!$S$2:$S$3999,'All hauled'!$U$2:$U$3999,'Hauled Pnob (2)'!$AK34,'All hauled'!$X$2:$X$3999,'Hauled Pnob (2)'!$AJ34,'All hauled'!$I$2:$I$3999,'Hauled Pnob (2)'!$AI34,'All hauled'!$V$2:$V$3999,'Hauled Pnob (2)'!AR$5)</f>
        <v>0</v>
      </c>
      <c r="AS34">
        <f>SUMIFS('All hauled'!$S$2:$S$3999,'All hauled'!$U$2:$U$3999,'Hauled Pnob (2)'!$AK34,'All hauled'!$X$2:$X$3999,'Hauled Pnob (2)'!$AJ34,'All hauled'!$I$2:$I$3999,'Hauled Pnob (2)'!$AI34,'All hauled'!$V$2:$V$3999,'Hauled Pnob (2)'!AS$5)</f>
        <v>0</v>
      </c>
      <c r="AT34">
        <f>SUMIFS('All hauled'!$S$2:$S$3999,'All hauled'!$U$2:$U$3999,'Hauled Pnob (2)'!$AK34,'All hauled'!$X$2:$X$3999,'Hauled Pnob (2)'!$AJ34,'All hauled'!$I$2:$I$3999,'Hauled Pnob (2)'!$AI34,'All hauled'!$V$2:$V$3999,'Hauled Pnob (2)'!AT$5)</f>
        <v>0</v>
      </c>
      <c r="AU34" t="s">
        <v>3821</v>
      </c>
      <c r="AV34" s="16">
        <f t="shared" si="30"/>
        <v>0</v>
      </c>
      <c r="AW34" s="16">
        <f t="shared" si="31"/>
        <v>0</v>
      </c>
      <c r="AX34" s="16">
        <f t="shared" si="32"/>
        <v>0</v>
      </c>
      <c r="AY34" s="16">
        <f t="shared" si="33"/>
        <v>0</v>
      </c>
      <c r="AZ34" s="16">
        <f t="shared" si="34"/>
        <v>0</v>
      </c>
      <c r="BA34" s="16">
        <f t="shared" si="35"/>
        <v>0</v>
      </c>
      <c r="BB34" s="16">
        <f t="shared" si="36"/>
        <v>0</v>
      </c>
      <c r="BC34" s="16">
        <f t="shared" si="37"/>
        <v>0</v>
      </c>
      <c r="BD34" t="s">
        <v>3821</v>
      </c>
      <c r="BE34" s="16">
        <f t="shared" si="38"/>
        <v>0</v>
      </c>
      <c r="BF34" s="16">
        <f t="shared" si="39"/>
        <v>0</v>
      </c>
      <c r="BG34" s="16">
        <f t="shared" si="40"/>
        <v>0</v>
      </c>
      <c r="BH34" s="16">
        <f t="shared" si="41"/>
        <v>0</v>
      </c>
      <c r="BI34" s="16">
        <f t="shared" si="42"/>
        <v>0</v>
      </c>
      <c r="BJ34" s="16">
        <f t="shared" si="43"/>
        <v>0</v>
      </c>
      <c r="BK34" s="16">
        <f t="shared" si="44"/>
        <v>0</v>
      </c>
      <c r="BL34" s="16">
        <f t="shared" si="45"/>
        <v>0</v>
      </c>
      <c r="BN34">
        <f t="shared" si="25"/>
        <v>3</v>
      </c>
      <c r="BO34" t="str">
        <f t="shared" si="26"/>
        <v>CJA1</v>
      </c>
      <c r="BP34" s="16">
        <f t="shared" si="27"/>
        <v>1.0833975264280444</v>
      </c>
      <c r="BQ34" s="16">
        <f t="shared" si="28"/>
        <v>9.1088434404927821</v>
      </c>
      <c r="BR34">
        <v>0</v>
      </c>
      <c r="BT34">
        <v>99</v>
      </c>
      <c r="BU34">
        <v>0</v>
      </c>
      <c r="BV34">
        <v>0.5</v>
      </c>
      <c r="BW34">
        <v>0.5</v>
      </c>
      <c r="BX34">
        <v>0</v>
      </c>
      <c r="BY34">
        <v>0</v>
      </c>
      <c r="BZ34">
        <v>0</v>
      </c>
      <c r="CA34">
        <v>0</v>
      </c>
      <c r="CB34">
        <v>0</v>
      </c>
      <c r="CC34">
        <v>0</v>
      </c>
      <c r="CD34">
        <v>0</v>
      </c>
      <c r="CF34" s="16">
        <f>BK82</f>
        <v>19.198362534250869</v>
      </c>
      <c r="CG34">
        <v>0</v>
      </c>
      <c r="CJ34">
        <f t="shared" si="48"/>
        <v>0</v>
      </c>
      <c r="CK34">
        <f t="shared" si="48"/>
        <v>9.5991812671254344</v>
      </c>
      <c r="CL34">
        <f t="shared" si="48"/>
        <v>9.5991812671254344</v>
      </c>
      <c r="CM34">
        <f t="shared" si="46"/>
        <v>0</v>
      </c>
      <c r="CN34">
        <f t="shared" si="46"/>
        <v>0</v>
      </c>
      <c r="CO34">
        <f t="shared" si="46"/>
        <v>0</v>
      </c>
      <c r="CP34">
        <f t="shared" si="46"/>
        <v>0</v>
      </c>
      <c r="CQ34">
        <f t="shared" si="46"/>
        <v>0</v>
      </c>
      <c r="CR34">
        <f t="shared" si="46"/>
        <v>0</v>
      </c>
      <c r="CS34">
        <f t="shared" si="46"/>
        <v>0</v>
      </c>
    </row>
    <row r="35" spans="2:129" x14ac:dyDescent="0.25">
      <c r="B35" s="141" t="s">
        <v>3821</v>
      </c>
      <c r="E35">
        <v>1</v>
      </c>
      <c r="G35">
        <v>1</v>
      </c>
      <c r="L35">
        <f>SUMIFS('All hauled'!$S$2:$S$3094,'All hauled'!$U$2:$U$3094,'Hauled Pnob (2)'!B35,'All hauled'!$K$2:$K$3094,"N",'All hauled'!$I$2:$I$3094,"male")</f>
        <v>1</v>
      </c>
      <c r="M35">
        <f>SUMIFS('All hauled'!$S$2:$S$3094,'All hauled'!$U$2:$U$3094,'Hauled Pnob (2)'!B35,'All hauled'!$K$2:$K$3094,"Y",'All hauled'!$I$2:$I$3094,"male")</f>
        <v>2</v>
      </c>
      <c r="N35" s="16">
        <f t="shared" si="51"/>
        <v>0</v>
      </c>
      <c r="O35" s="16">
        <f t="shared" si="52"/>
        <v>0</v>
      </c>
      <c r="P35" s="16">
        <f t="shared" si="52"/>
        <v>1.03690036900369</v>
      </c>
      <c r="Q35" s="16">
        <f t="shared" si="52"/>
        <v>0</v>
      </c>
      <c r="R35" s="16">
        <f t="shared" si="52"/>
        <v>1.0698529411764706</v>
      </c>
      <c r="S35" s="16">
        <f t="shared" si="52"/>
        <v>0</v>
      </c>
      <c r="T35" s="16">
        <f t="shared" si="52"/>
        <v>0</v>
      </c>
      <c r="U35" s="16">
        <f t="shared" si="52"/>
        <v>0</v>
      </c>
      <c r="V35" s="16">
        <f t="shared" si="52"/>
        <v>0</v>
      </c>
      <c r="W35" s="16"/>
      <c r="AI35" t="s">
        <v>3085</v>
      </c>
      <c r="AJ35">
        <f>'final totals'!K30</f>
        <v>3</v>
      </c>
      <c r="AK35" t="str">
        <f>'final totals'!O30</f>
        <v>CJA1</v>
      </c>
      <c r="AL35">
        <f>SUMIFS('All hauled'!$S$2:$S$3999,'All hauled'!$U$2:$U$3999,'Hauled Pnob (2)'!$AK35,'All hauled'!$X$2:$X$3999,'Hauled Pnob (2)'!$AJ35,'All hauled'!$I$2:$I$3999,'Hauled Pnob (2)'!$AI35,'All hauled'!$V$2:$V$3999,'Hauled Pnob (2)'!AL$5)</f>
        <v>0</v>
      </c>
      <c r="AM35">
        <f>SUMIFS('All hauled'!$S$2:$S$3999,'All hauled'!$U$2:$U$3999,'Hauled Pnob (2)'!$AK35,'All hauled'!$X$2:$X$3999,'Hauled Pnob (2)'!$AJ35,'All hauled'!$I$2:$I$3999,'Hauled Pnob (2)'!$AI35,'All hauled'!$V$2:$V$3999,'Hauled Pnob (2)'!AM$5)</f>
        <v>1</v>
      </c>
      <c r="AN35">
        <f>SUMIFS('All hauled'!$S$2:$S$3999,'All hauled'!$U$2:$U$3999,'Hauled Pnob (2)'!$AK35,'All hauled'!$X$2:$X$3999,'Hauled Pnob (2)'!$AJ35,'All hauled'!$I$2:$I$3999,'Hauled Pnob (2)'!$AI35,'All hauled'!$V$2:$V$3999,'Hauled Pnob (2)'!AN$5)</f>
        <v>0</v>
      </c>
      <c r="AO35">
        <f>SUMIFS('All hauled'!$S$2:$S$3999,'All hauled'!$U$2:$U$3999,'Hauled Pnob (2)'!$AK35,'All hauled'!$X$2:$X$3999,'Hauled Pnob (2)'!$AJ35,'All hauled'!$I$2:$I$3999,'Hauled Pnob (2)'!$AI35,'All hauled'!$V$2:$V$3999,'Hauled Pnob (2)'!AO$5)</f>
        <v>0</v>
      </c>
      <c r="AP35">
        <f>SUMIFS('All hauled'!$S$2:$S$3999,'All hauled'!$U$2:$U$3999,'Hauled Pnob (2)'!$AK35,'All hauled'!$X$2:$X$3999,'Hauled Pnob (2)'!$AJ35,'All hauled'!$I$2:$I$3999,'Hauled Pnob (2)'!$AI35,'All hauled'!$V$2:$V$3999,'Hauled Pnob (2)'!AP$5)</f>
        <v>0</v>
      </c>
      <c r="AQ35">
        <f>SUMIFS('All hauled'!$S$2:$S$3999,'All hauled'!$U$2:$U$3999,'Hauled Pnob (2)'!$AK35,'All hauled'!$X$2:$X$3999,'Hauled Pnob (2)'!$AJ35,'All hauled'!$I$2:$I$3999,'Hauled Pnob (2)'!$AI35,'All hauled'!$V$2:$V$3999,'Hauled Pnob (2)'!AQ$5)</f>
        <v>0</v>
      </c>
      <c r="AR35">
        <f>SUMIFS('All hauled'!$S$2:$S$3999,'All hauled'!$U$2:$U$3999,'Hauled Pnob (2)'!$AK35,'All hauled'!$X$2:$X$3999,'Hauled Pnob (2)'!$AJ35,'All hauled'!$I$2:$I$3999,'Hauled Pnob (2)'!$AI35,'All hauled'!$V$2:$V$3999,'Hauled Pnob (2)'!AR$5)</f>
        <v>0</v>
      </c>
      <c r="AS35">
        <f>SUMIFS('All hauled'!$S$2:$S$3999,'All hauled'!$U$2:$U$3999,'Hauled Pnob (2)'!$AK35,'All hauled'!$X$2:$X$3999,'Hauled Pnob (2)'!$AJ35,'All hauled'!$I$2:$I$3999,'Hauled Pnob (2)'!$AI35,'All hauled'!$V$2:$V$3999,'Hauled Pnob (2)'!AS$5)</f>
        <v>0</v>
      </c>
      <c r="AT35">
        <f>SUMIFS('All hauled'!$S$2:$S$3999,'All hauled'!$U$2:$U$3999,'Hauled Pnob (2)'!$AK35,'All hauled'!$X$2:$X$3999,'Hauled Pnob (2)'!$AJ35,'All hauled'!$I$2:$I$3999,'Hauled Pnob (2)'!$AI35,'All hauled'!$V$2:$V$3999,'Hauled Pnob (2)'!AT$5)</f>
        <v>0</v>
      </c>
      <c r="AU35" t="s">
        <v>3386</v>
      </c>
      <c r="AV35" s="16">
        <f t="shared" si="30"/>
        <v>0</v>
      </c>
      <c r="AW35" s="16">
        <f t="shared" si="31"/>
        <v>1.0490196078431373</v>
      </c>
      <c r="AX35" s="16">
        <f t="shared" si="32"/>
        <v>0</v>
      </c>
      <c r="AY35" s="16">
        <f t="shared" si="33"/>
        <v>0</v>
      </c>
      <c r="AZ35" s="16">
        <f t="shared" si="34"/>
        <v>0</v>
      </c>
      <c r="BA35" s="16">
        <f t="shared" si="35"/>
        <v>0</v>
      </c>
      <c r="BB35" s="16">
        <f t="shared" si="36"/>
        <v>0</v>
      </c>
      <c r="BC35" s="16">
        <f t="shared" si="37"/>
        <v>0</v>
      </c>
      <c r="BD35" t="s">
        <v>3386</v>
      </c>
      <c r="BE35" s="16">
        <f t="shared" si="38"/>
        <v>0</v>
      </c>
      <c r="BF35" s="16">
        <f t="shared" si="39"/>
        <v>1.0833975264280444</v>
      </c>
      <c r="BG35" s="16">
        <f t="shared" si="40"/>
        <v>0</v>
      </c>
      <c r="BH35" s="16">
        <f t="shared" si="41"/>
        <v>0</v>
      </c>
      <c r="BI35" s="16">
        <f t="shared" si="42"/>
        <v>0</v>
      </c>
      <c r="BJ35" s="16">
        <f t="shared" si="43"/>
        <v>0</v>
      </c>
      <c r="BK35" s="16">
        <f t="shared" si="44"/>
        <v>0</v>
      </c>
      <c r="BL35" s="16">
        <f t="shared" si="45"/>
        <v>0</v>
      </c>
      <c r="BN35">
        <f t="shared" si="25"/>
        <v>3</v>
      </c>
      <c r="BO35" t="str">
        <f t="shared" si="26"/>
        <v>CJA2</v>
      </c>
      <c r="BP35" s="16">
        <f t="shared" si="27"/>
        <v>0</v>
      </c>
      <c r="BQ35" s="16">
        <f t="shared" si="28"/>
        <v>0</v>
      </c>
      <c r="BR35">
        <v>0</v>
      </c>
      <c r="BT35">
        <v>100</v>
      </c>
      <c r="BU35">
        <v>0</v>
      </c>
      <c r="BV35">
        <v>0</v>
      </c>
      <c r="BW35">
        <v>1</v>
      </c>
      <c r="BX35">
        <v>0</v>
      </c>
      <c r="BY35">
        <v>0</v>
      </c>
      <c r="BZ35">
        <v>0</v>
      </c>
      <c r="CA35">
        <v>0</v>
      </c>
      <c r="CB35">
        <v>0</v>
      </c>
      <c r="CC35">
        <v>0</v>
      </c>
      <c r="CD35">
        <v>0</v>
      </c>
      <c r="CF35" s="16">
        <f>BL82</f>
        <v>0</v>
      </c>
      <c r="CG35">
        <v>0</v>
      </c>
      <c r="CJ35">
        <f t="shared" si="48"/>
        <v>0</v>
      </c>
      <c r="CK35">
        <f t="shared" si="48"/>
        <v>0</v>
      </c>
      <c r="CL35">
        <f t="shared" si="48"/>
        <v>0</v>
      </c>
      <c r="CM35">
        <f t="shared" si="46"/>
        <v>0</v>
      </c>
      <c r="CN35">
        <f t="shared" si="46"/>
        <v>0</v>
      </c>
      <c r="CO35">
        <f t="shared" si="46"/>
        <v>0</v>
      </c>
      <c r="CP35">
        <f t="shared" si="46"/>
        <v>0</v>
      </c>
      <c r="CQ35">
        <f t="shared" si="46"/>
        <v>0</v>
      </c>
      <c r="CR35">
        <f t="shared" si="46"/>
        <v>0</v>
      </c>
      <c r="CS35">
        <f t="shared" si="46"/>
        <v>0</v>
      </c>
    </row>
    <row r="36" spans="2:129" x14ac:dyDescent="0.25">
      <c r="B36" s="141" t="s">
        <v>3170</v>
      </c>
      <c r="D36">
        <v>1</v>
      </c>
      <c r="E36">
        <v>2</v>
      </c>
      <c r="F36">
        <v>4</v>
      </c>
      <c r="G36">
        <v>5</v>
      </c>
      <c r="H36">
        <v>4</v>
      </c>
      <c r="I36">
        <v>1</v>
      </c>
      <c r="L36">
        <f>SUMIFS('All hauled'!$S$2:$S$3094,'All hauled'!$U$2:$U$3094,'Hauled Pnob (2)'!B36,'All hauled'!$K$2:$K$3094,"N",'All hauled'!$I$2:$I$3094,"male")</f>
        <v>7</v>
      </c>
      <c r="M36">
        <f>SUMIFS('All hauled'!$S$2:$S$3094,'All hauled'!$U$2:$U$3094,'Hauled Pnob (2)'!B36,'All hauled'!$K$2:$K$3094,"Y",'All hauled'!$I$2:$I$3094,"male")</f>
        <v>11</v>
      </c>
      <c r="N36" s="16">
        <f t="shared" si="51"/>
        <v>0</v>
      </c>
      <c r="O36" s="16">
        <f t="shared" si="52"/>
        <v>1.0493827160493827</v>
      </c>
      <c r="P36" s="16">
        <f t="shared" si="52"/>
        <v>2.07380073800738</v>
      </c>
      <c r="Q36" s="16">
        <f t="shared" si="52"/>
        <v>4.1106719367588935</v>
      </c>
      <c r="R36" s="16">
        <f t="shared" si="52"/>
        <v>5.3492647058823533</v>
      </c>
      <c r="S36" s="16">
        <f t="shared" si="52"/>
        <v>4.4469273743016764</v>
      </c>
      <c r="T36" s="16">
        <f t="shared" si="52"/>
        <v>1.0273972602739727</v>
      </c>
      <c r="U36" s="16">
        <f t="shared" si="52"/>
        <v>0</v>
      </c>
      <c r="V36" s="16">
        <f t="shared" si="52"/>
        <v>0</v>
      </c>
      <c r="W36" s="16"/>
      <c r="AI36" t="s">
        <v>3085</v>
      </c>
      <c r="AJ36">
        <f>'final totals'!K31</f>
        <v>3</v>
      </c>
      <c r="AK36" t="str">
        <f>'final totals'!O31</f>
        <v>CJA2</v>
      </c>
      <c r="AL36">
        <f>SUMIFS('All hauled'!$S$2:$S$3999,'All hauled'!$U$2:$U$3999,'Hauled Pnob (2)'!$AK36,'All hauled'!$X$2:$X$3999,'Hauled Pnob (2)'!$AJ36,'All hauled'!$I$2:$I$3999,'Hauled Pnob (2)'!$AI36,'All hauled'!$V$2:$V$3999,'Hauled Pnob (2)'!AL$5)</f>
        <v>0</v>
      </c>
      <c r="AM36">
        <f>SUMIFS('All hauled'!$S$2:$S$3999,'All hauled'!$U$2:$U$3999,'Hauled Pnob (2)'!$AK36,'All hauled'!$X$2:$X$3999,'Hauled Pnob (2)'!$AJ36,'All hauled'!$I$2:$I$3999,'Hauled Pnob (2)'!$AI36,'All hauled'!$V$2:$V$3999,'Hauled Pnob (2)'!AM$5)</f>
        <v>0</v>
      </c>
      <c r="AN36">
        <f>SUMIFS('All hauled'!$S$2:$S$3999,'All hauled'!$U$2:$U$3999,'Hauled Pnob (2)'!$AK36,'All hauled'!$X$2:$X$3999,'Hauled Pnob (2)'!$AJ36,'All hauled'!$I$2:$I$3999,'Hauled Pnob (2)'!$AI36,'All hauled'!$V$2:$V$3999,'Hauled Pnob (2)'!AN$5)</f>
        <v>0</v>
      </c>
      <c r="AO36">
        <f>SUMIFS('All hauled'!$S$2:$S$3999,'All hauled'!$U$2:$U$3999,'Hauled Pnob (2)'!$AK36,'All hauled'!$X$2:$X$3999,'Hauled Pnob (2)'!$AJ36,'All hauled'!$I$2:$I$3999,'Hauled Pnob (2)'!$AI36,'All hauled'!$V$2:$V$3999,'Hauled Pnob (2)'!AO$5)</f>
        <v>0</v>
      </c>
      <c r="AP36">
        <f>SUMIFS('All hauled'!$S$2:$S$3999,'All hauled'!$U$2:$U$3999,'Hauled Pnob (2)'!$AK36,'All hauled'!$X$2:$X$3999,'Hauled Pnob (2)'!$AJ36,'All hauled'!$I$2:$I$3999,'Hauled Pnob (2)'!$AI36,'All hauled'!$V$2:$V$3999,'Hauled Pnob (2)'!AP$5)</f>
        <v>0</v>
      </c>
      <c r="AQ36">
        <f>SUMIFS('All hauled'!$S$2:$S$3999,'All hauled'!$U$2:$U$3999,'Hauled Pnob (2)'!$AK36,'All hauled'!$X$2:$X$3999,'Hauled Pnob (2)'!$AJ36,'All hauled'!$I$2:$I$3999,'Hauled Pnob (2)'!$AI36,'All hauled'!$V$2:$V$3999,'Hauled Pnob (2)'!AQ$5)</f>
        <v>0</v>
      </c>
      <c r="AR36">
        <f>SUMIFS('All hauled'!$S$2:$S$3999,'All hauled'!$U$2:$U$3999,'Hauled Pnob (2)'!$AK36,'All hauled'!$X$2:$X$3999,'Hauled Pnob (2)'!$AJ36,'All hauled'!$I$2:$I$3999,'Hauled Pnob (2)'!$AI36,'All hauled'!$V$2:$V$3999,'Hauled Pnob (2)'!AR$5)</f>
        <v>0</v>
      </c>
      <c r="AS36">
        <f>SUMIFS('All hauled'!$S$2:$S$3999,'All hauled'!$U$2:$U$3999,'Hauled Pnob (2)'!$AK36,'All hauled'!$X$2:$X$3999,'Hauled Pnob (2)'!$AJ36,'All hauled'!$I$2:$I$3999,'Hauled Pnob (2)'!$AI36,'All hauled'!$V$2:$V$3999,'Hauled Pnob (2)'!AS$5)</f>
        <v>0</v>
      </c>
      <c r="AT36">
        <f>SUMIFS('All hauled'!$S$2:$S$3999,'All hauled'!$U$2:$U$3999,'Hauled Pnob (2)'!$AK36,'All hauled'!$X$2:$X$3999,'Hauled Pnob (2)'!$AJ36,'All hauled'!$I$2:$I$3999,'Hauled Pnob (2)'!$AI36,'All hauled'!$V$2:$V$3999,'Hauled Pnob (2)'!AT$5)</f>
        <v>0</v>
      </c>
      <c r="AU36" t="s">
        <v>3608</v>
      </c>
      <c r="AV36" s="16">
        <f t="shared" si="30"/>
        <v>0</v>
      </c>
      <c r="AW36" s="16">
        <f t="shared" si="31"/>
        <v>0</v>
      </c>
      <c r="AX36" s="16">
        <f t="shared" si="32"/>
        <v>0</v>
      </c>
      <c r="AY36" s="16">
        <f t="shared" si="33"/>
        <v>0</v>
      </c>
      <c r="AZ36" s="16">
        <f t="shared" si="34"/>
        <v>0</v>
      </c>
      <c r="BA36" s="16">
        <f t="shared" si="35"/>
        <v>0</v>
      </c>
      <c r="BB36" s="16">
        <f t="shared" si="36"/>
        <v>0</v>
      </c>
      <c r="BC36" s="16">
        <f t="shared" si="37"/>
        <v>0</v>
      </c>
      <c r="BD36" t="s">
        <v>3608</v>
      </c>
      <c r="BE36" s="16">
        <f t="shared" si="38"/>
        <v>0</v>
      </c>
      <c r="BF36" s="16">
        <f t="shared" si="39"/>
        <v>0</v>
      </c>
      <c r="BG36" s="16">
        <f t="shared" si="40"/>
        <v>0</v>
      </c>
      <c r="BH36" s="16">
        <f t="shared" si="41"/>
        <v>0</v>
      </c>
      <c r="BI36" s="16">
        <f t="shared" si="42"/>
        <v>0</v>
      </c>
      <c r="BJ36" s="16">
        <f t="shared" si="43"/>
        <v>0</v>
      </c>
      <c r="BK36" s="16">
        <f t="shared" si="44"/>
        <v>0</v>
      </c>
      <c r="BL36" s="16">
        <f t="shared" si="45"/>
        <v>0</v>
      </c>
      <c r="BN36">
        <f t="shared" si="25"/>
        <v>3</v>
      </c>
      <c r="BO36" t="str">
        <f t="shared" si="26"/>
        <v>GRR</v>
      </c>
      <c r="BP36" s="16">
        <f t="shared" si="27"/>
        <v>0</v>
      </c>
      <c r="BQ36" s="16">
        <f t="shared" si="28"/>
        <v>1.0929417455313923</v>
      </c>
      <c r="BR36">
        <v>0</v>
      </c>
      <c r="CX36" s="207"/>
      <c r="CY36" s="207"/>
      <c r="CZ36" s="207"/>
      <c r="DA36" s="16">
        <f>SUM(CW39:DF51)</f>
        <v>32.790932399813677</v>
      </c>
      <c r="DK36" s="16">
        <f>SUM(DG39:DP51)</f>
        <v>13.45744912723293</v>
      </c>
      <c r="DL36" s="207"/>
      <c r="DM36" s="207"/>
      <c r="DN36" s="207"/>
      <c r="DO36" s="207"/>
    </row>
    <row r="37" spans="2:129" x14ac:dyDescent="0.25">
      <c r="B37" s="141" t="s">
        <v>3386</v>
      </c>
      <c r="D37">
        <v>10</v>
      </c>
      <c r="E37">
        <v>22</v>
      </c>
      <c r="F37">
        <v>24</v>
      </c>
      <c r="G37">
        <v>23</v>
      </c>
      <c r="H37">
        <v>13</v>
      </c>
      <c r="I37">
        <v>4</v>
      </c>
      <c r="J37">
        <v>1</v>
      </c>
      <c r="L37">
        <f>SUMIFS('All hauled'!$S$2:$S$3094,'All hauled'!$U$2:$U$3094,'Hauled Pnob (2)'!B37,'All hauled'!$K$2:$K$3094,"N",'All hauled'!$I$2:$I$3094,"male")</f>
        <v>77</v>
      </c>
      <c r="M37">
        <f>SUMIFS('All hauled'!$S$2:$S$3094,'All hauled'!$U$2:$U$3094,'Hauled Pnob (2)'!B37,'All hauled'!$K$2:$K$3094,"Y",'All hauled'!$I$2:$I$3094,"male")</f>
        <v>21</v>
      </c>
      <c r="N37" s="16">
        <f t="shared" si="51"/>
        <v>0</v>
      </c>
      <c r="O37" s="16">
        <f t="shared" si="52"/>
        <v>10.493827160493828</v>
      </c>
      <c r="P37" s="16">
        <f t="shared" si="52"/>
        <v>22.811808118081181</v>
      </c>
      <c r="Q37" s="16">
        <f t="shared" si="52"/>
        <v>24.664031620553359</v>
      </c>
      <c r="R37" s="16">
        <f t="shared" si="52"/>
        <v>24.606617647058822</v>
      </c>
      <c r="S37" s="16">
        <f t="shared" si="52"/>
        <v>14.452513966480447</v>
      </c>
      <c r="T37" s="16">
        <f t="shared" si="52"/>
        <v>4.1095890410958908</v>
      </c>
      <c r="U37" s="16">
        <f t="shared" si="52"/>
        <v>1.1428571428571428</v>
      </c>
      <c r="V37" s="16">
        <f t="shared" si="52"/>
        <v>0</v>
      </c>
      <c r="W37" s="16"/>
      <c r="AI37" t="s">
        <v>3085</v>
      </c>
      <c r="AJ37">
        <f>'final totals'!K32</f>
        <v>3</v>
      </c>
      <c r="AK37" t="str">
        <f>'final totals'!O32</f>
        <v>GRR</v>
      </c>
      <c r="AL37">
        <f>SUMIFS('All hauled'!$S$2:$S$3999,'All hauled'!$U$2:$U$3999,'Hauled Pnob (2)'!$AK37,'All hauled'!$X$2:$X$3999,'Hauled Pnob (2)'!$AJ37,'All hauled'!$I$2:$I$3999,'Hauled Pnob (2)'!$AI37,'All hauled'!$V$2:$V$3999,'Hauled Pnob (2)'!AL$5)</f>
        <v>0</v>
      </c>
      <c r="AM37">
        <f>SUMIFS('All hauled'!$S$2:$S$3999,'All hauled'!$U$2:$U$3999,'Hauled Pnob (2)'!$AK37,'All hauled'!$X$2:$X$3999,'Hauled Pnob (2)'!$AJ37,'All hauled'!$I$2:$I$3999,'Hauled Pnob (2)'!$AI37,'All hauled'!$V$2:$V$3999,'Hauled Pnob (2)'!AM$5)</f>
        <v>0</v>
      </c>
      <c r="AN37">
        <f>SUMIFS('All hauled'!$S$2:$S$3999,'All hauled'!$U$2:$U$3999,'Hauled Pnob (2)'!$AK37,'All hauled'!$X$2:$X$3999,'Hauled Pnob (2)'!$AJ37,'All hauled'!$I$2:$I$3999,'Hauled Pnob (2)'!$AI37,'All hauled'!$V$2:$V$3999,'Hauled Pnob (2)'!AN$5)</f>
        <v>0</v>
      </c>
      <c r="AO37">
        <f>SUMIFS('All hauled'!$S$2:$S$3999,'All hauled'!$U$2:$U$3999,'Hauled Pnob (2)'!$AK37,'All hauled'!$X$2:$X$3999,'Hauled Pnob (2)'!$AJ37,'All hauled'!$I$2:$I$3999,'Hauled Pnob (2)'!$AI37,'All hauled'!$V$2:$V$3999,'Hauled Pnob (2)'!AO$5)</f>
        <v>0</v>
      </c>
      <c r="AP37">
        <f>SUMIFS('All hauled'!$S$2:$S$3999,'All hauled'!$U$2:$U$3999,'Hauled Pnob (2)'!$AK37,'All hauled'!$X$2:$X$3999,'Hauled Pnob (2)'!$AJ37,'All hauled'!$I$2:$I$3999,'Hauled Pnob (2)'!$AI37,'All hauled'!$V$2:$V$3999,'Hauled Pnob (2)'!AP$5)</f>
        <v>0</v>
      </c>
      <c r="AQ37">
        <f>SUMIFS('All hauled'!$S$2:$S$3999,'All hauled'!$U$2:$U$3999,'Hauled Pnob (2)'!$AK37,'All hauled'!$X$2:$X$3999,'Hauled Pnob (2)'!$AJ37,'All hauled'!$I$2:$I$3999,'Hauled Pnob (2)'!$AI37,'All hauled'!$V$2:$V$3999,'Hauled Pnob (2)'!AQ$5)</f>
        <v>0</v>
      </c>
      <c r="AR37">
        <f>SUMIFS('All hauled'!$S$2:$S$3999,'All hauled'!$U$2:$U$3999,'Hauled Pnob (2)'!$AK37,'All hauled'!$X$2:$X$3999,'Hauled Pnob (2)'!$AJ37,'All hauled'!$I$2:$I$3999,'Hauled Pnob (2)'!$AI37,'All hauled'!$V$2:$V$3999,'Hauled Pnob (2)'!AR$5)</f>
        <v>0</v>
      </c>
      <c r="AS37">
        <f>SUMIFS('All hauled'!$S$2:$S$3999,'All hauled'!$U$2:$U$3999,'Hauled Pnob (2)'!$AK37,'All hauled'!$X$2:$X$3999,'Hauled Pnob (2)'!$AJ37,'All hauled'!$I$2:$I$3999,'Hauled Pnob (2)'!$AI37,'All hauled'!$V$2:$V$3999,'Hauled Pnob (2)'!AS$5)</f>
        <v>0</v>
      </c>
      <c r="AT37">
        <f>SUMIFS('All hauled'!$S$2:$S$3999,'All hauled'!$U$2:$U$3999,'Hauled Pnob (2)'!$AK37,'All hauled'!$X$2:$X$3999,'Hauled Pnob (2)'!$AJ37,'All hauled'!$I$2:$I$3999,'Hauled Pnob (2)'!$AI37,'All hauled'!$V$2:$V$3999,'Hauled Pnob (2)'!AT$5)</f>
        <v>0</v>
      </c>
      <c r="AU37" t="s">
        <v>3168</v>
      </c>
      <c r="AV37" s="16">
        <f t="shared" si="30"/>
        <v>0</v>
      </c>
      <c r="AW37" s="16">
        <f t="shared" si="31"/>
        <v>0</v>
      </c>
      <c r="AX37" s="16">
        <f t="shared" si="32"/>
        <v>0</v>
      </c>
      <c r="AY37" s="16">
        <f t="shared" si="33"/>
        <v>0</v>
      </c>
      <c r="AZ37" s="16">
        <f t="shared" si="34"/>
        <v>0</v>
      </c>
      <c r="BA37" s="16">
        <f t="shared" si="35"/>
        <v>0</v>
      </c>
      <c r="BB37" s="16">
        <f t="shared" si="36"/>
        <v>0</v>
      </c>
      <c r="BC37" s="16">
        <f t="shared" si="37"/>
        <v>0</v>
      </c>
      <c r="BD37" t="s">
        <v>3168</v>
      </c>
      <c r="BE37" s="16">
        <f t="shared" si="38"/>
        <v>0</v>
      </c>
      <c r="BF37" s="16">
        <f t="shared" si="39"/>
        <v>0</v>
      </c>
      <c r="BG37" s="16">
        <f t="shared" si="40"/>
        <v>0</v>
      </c>
      <c r="BH37" s="16">
        <f t="shared" si="41"/>
        <v>0</v>
      </c>
      <c r="BI37" s="16">
        <f t="shared" si="42"/>
        <v>0</v>
      </c>
      <c r="BJ37" s="16">
        <f t="shared" si="43"/>
        <v>0</v>
      </c>
      <c r="BK37" s="16">
        <f t="shared" si="44"/>
        <v>0</v>
      </c>
      <c r="BL37" s="16">
        <f t="shared" si="45"/>
        <v>0</v>
      </c>
      <c r="BN37">
        <f t="shared" si="25"/>
        <v>3</v>
      </c>
      <c r="BO37" t="str">
        <f t="shared" si="26"/>
        <v>IPCSR</v>
      </c>
      <c r="BP37" s="16">
        <f t="shared" si="27"/>
        <v>4.3105587186380117</v>
      </c>
      <c r="BQ37" s="16">
        <f t="shared" si="28"/>
        <v>3.2404822146212799</v>
      </c>
      <c r="BR37">
        <v>0</v>
      </c>
      <c r="BV37" s="241" t="s">
        <v>23464</v>
      </c>
      <c r="BW37" s="241"/>
      <c r="BX37" s="241"/>
      <c r="BY37" s="241"/>
      <c r="BZ37" s="241"/>
      <c r="CA37" s="241"/>
      <c r="CB37" s="241"/>
      <c r="CC37" s="241"/>
      <c r="CD37" s="241"/>
      <c r="CE37" s="241"/>
      <c r="CF37" s="241"/>
      <c r="CG37" s="241"/>
      <c r="CH37" s="241"/>
      <c r="CI37" s="241"/>
      <c r="CJ37" s="241"/>
      <c r="CK37" s="241"/>
      <c r="CL37" s="241"/>
      <c r="CM37" s="241"/>
      <c r="CN37" s="241"/>
      <c r="CO37" s="241"/>
      <c r="CP37" s="241"/>
      <c r="CS37" t="s">
        <v>3206</v>
      </c>
      <c r="CT37" s="30">
        <f>SUM(CT39:CT51)</f>
        <v>32.79093239981367</v>
      </c>
      <c r="CU37" s="30">
        <f>SUM(CU39:CU51)</f>
        <v>13.45744912723293</v>
      </c>
      <c r="CX37" s="245" t="s">
        <v>23466</v>
      </c>
      <c r="CY37" s="245"/>
      <c r="CZ37" s="245"/>
      <c r="DA37" s="245"/>
      <c r="DB37" s="245"/>
      <c r="DC37" s="245"/>
      <c r="DD37" s="245"/>
      <c r="DE37" s="245"/>
      <c r="DF37" s="245"/>
      <c r="DG37" s="245"/>
      <c r="DH37" s="245"/>
      <c r="DI37" s="245"/>
      <c r="DJ37" s="245"/>
      <c r="DK37" s="245"/>
      <c r="DL37" s="245"/>
      <c r="DM37" s="245"/>
      <c r="DN37" s="245"/>
      <c r="DO37" s="245"/>
      <c r="DQ37" s="241" t="s">
        <v>3108</v>
      </c>
      <c r="DR37" s="241"/>
      <c r="DS37" s="241"/>
      <c r="DT37" s="241"/>
    </row>
    <row r="38" spans="2:129" x14ac:dyDescent="0.25">
      <c r="B38" s="141" t="s">
        <v>3608</v>
      </c>
      <c r="F38">
        <v>2</v>
      </c>
      <c r="G38">
        <v>11</v>
      </c>
      <c r="H38">
        <v>6</v>
      </c>
      <c r="I38">
        <v>2</v>
      </c>
      <c r="J38">
        <v>2</v>
      </c>
      <c r="L38">
        <f>SUMIFS('All hauled'!$S$2:$S$3094,'All hauled'!$U$2:$U$3094,'Hauled Pnob (2)'!B38,'All hauled'!$K$2:$K$3094,"N",'All hauled'!$I$2:$I$3094,"male")</f>
        <v>1</v>
      </c>
      <c r="M38">
        <f>SUMIFS('All hauled'!$S$2:$S$3094,'All hauled'!$U$2:$U$3094,'Hauled Pnob (2)'!B38,'All hauled'!$K$2:$K$3094,"Y",'All hauled'!$I$2:$I$3094,"male")</f>
        <v>23</v>
      </c>
      <c r="N38" s="16">
        <f t="shared" si="51"/>
        <v>0</v>
      </c>
      <c r="O38" s="16">
        <f t="shared" si="52"/>
        <v>0</v>
      </c>
      <c r="P38" s="16">
        <f t="shared" si="52"/>
        <v>0</v>
      </c>
      <c r="Q38" s="16">
        <f t="shared" si="52"/>
        <v>2.0553359683794468</v>
      </c>
      <c r="R38" s="16">
        <f t="shared" si="52"/>
        <v>11.768382352941176</v>
      </c>
      <c r="S38" s="16">
        <f t="shared" si="52"/>
        <v>6.6703910614525137</v>
      </c>
      <c r="T38" s="16">
        <f t="shared" si="52"/>
        <v>2.0547945205479454</v>
      </c>
      <c r="U38" s="16">
        <f t="shared" si="52"/>
        <v>2.2857142857142856</v>
      </c>
      <c r="V38" s="16">
        <f t="shared" si="52"/>
        <v>0</v>
      </c>
      <c r="W38" s="16"/>
      <c r="AI38" t="s">
        <v>3085</v>
      </c>
      <c r="AJ38">
        <f>'final totals'!K33</f>
        <v>3</v>
      </c>
      <c r="AK38" t="str">
        <f>'final totals'!O33</f>
        <v>IPCSR</v>
      </c>
      <c r="AL38">
        <f>SUMIFS('All hauled'!$S$2:$S$3999,'All hauled'!$U$2:$U$3999,'Hauled Pnob (2)'!$AK38,'All hauled'!$X$2:$X$3999,'Hauled Pnob (2)'!$AJ38,'All hauled'!$I$2:$I$3999,'Hauled Pnob (2)'!$AI38,'All hauled'!$V$2:$V$3999,'Hauled Pnob (2)'!AL$5)</f>
        <v>0</v>
      </c>
      <c r="AM38">
        <f>SUMIFS('All hauled'!$S$2:$S$3999,'All hauled'!$U$2:$U$3999,'Hauled Pnob (2)'!$AK38,'All hauled'!$X$2:$X$3999,'Hauled Pnob (2)'!$AJ38,'All hauled'!$I$2:$I$3999,'Hauled Pnob (2)'!$AI38,'All hauled'!$V$2:$V$3999,'Hauled Pnob (2)'!AM$5)</f>
        <v>3</v>
      </c>
      <c r="AN38">
        <f>SUMIFS('All hauled'!$S$2:$S$3999,'All hauled'!$U$2:$U$3999,'Hauled Pnob (2)'!$AK38,'All hauled'!$X$2:$X$3999,'Hauled Pnob (2)'!$AJ38,'All hauled'!$I$2:$I$3999,'Hauled Pnob (2)'!$AI38,'All hauled'!$V$2:$V$3999,'Hauled Pnob (2)'!AN$5)</f>
        <v>1</v>
      </c>
      <c r="AO38">
        <f>SUMIFS('All hauled'!$S$2:$S$3999,'All hauled'!$U$2:$U$3999,'Hauled Pnob (2)'!$AK38,'All hauled'!$X$2:$X$3999,'Hauled Pnob (2)'!$AJ38,'All hauled'!$I$2:$I$3999,'Hauled Pnob (2)'!$AI38,'All hauled'!$V$2:$V$3999,'Hauled Pnob (2)'!AO$5)</f>
        <v>0</v>
      </c>
      <c r="AP38">
        <f>SUMIFS('All hauled'!$S$2:$S$3999,'All hauled'!$U$2:$U$3999,'Hauled Pnob (2)'!$AK38,'All hauled'!$X$2:$X$3999,'Hauled Pnob (2)'!$AJ38,'All hauled'!$I$2:$I$3999,'Hauled Pnob (2)'!$AI38,'All hauled'!$V$2:$V$3999,'Hauled Pnob (2)'!AP$5)</f>
        <v>0</v>
      </c>
      <c r="AQ38">
        <f>SUMIFS('All hauled'!$S$2:$S$3999,'All hauled'!$U$2:$U$3999,'Hauled Pnob (2)'!$AK38,'All hauled'!$X$2:$X$3999,'Hauled Pnob (2)'!$AJ38,'All hauled'!$I$2:$I$3999,'Hauled Pnob (2)'!$AI38,'All hauled'!$V$2:$V$3999,'Hauled Pnob (2)'!AQ$5)</f>
        <v>0</v>
      </c>
      <c r="AR38">
        <f>SUMIFS('All hauled'!$S$2:$S$3999,'All hauled'!$U$2:$U$3999,'Hauled Pnob (2)'!$AK38,'All hauled'!$X$2:$X$3999,'Hauled Pnob (2)'!$AJ38,'All hauled'!$I$2:$I$3999,'Hauled Pnob (2)'!$AI38,'All hauled'!$V$2:$V$3999,'Hauled Pnob (2)'!AR$5)</f>
        <v>0</v>
      </c>
      <c r="AS38">
        <f>SUMIFS('All hauled'!$S$2:$S$3999,'All hauled'!$U$2:$U$3999,'Hauled Pnob (2)'!$AK38,'All hauled'!$X$2:$X$3999,'Hauled Pnob (2)'!$AJ38,'All hauled'!$I$2:$I$3999,'Hauled Pnob (2)'!$AI38,'All hauled'!$V$2:$V$3999,'Hauled Pnob (2)'!AS$5)</f>
        <v>0</v>
      </c>
      <c r="AT38">
        <f>SUMIFS('All hauled'!$S$2:$S$3999,'All hauled'!$U$2:$U$3999,'Hauled Pnob (2)'!$AK38,'All hauled'!$X$2:$X$3999,'Hauled Pnob (2)'!$AJ38,'All hauled'!$I$2:$I$3999,'Hauled Pnob (2)'!$AI38,'All hauled'!$V$2:$V$3999,'Hauled Pnob (2)'!AT$5)</f>
        <v>0</v>
      </c>
      <c r="AU38" t="s">
        <v>3346</v>
      </c>
      <c r="AV38" s="16">
        <f t="shared" si="30"/>
        <v>0</v>
      </c>
      <c r="AW38" s="16">
        <f t="shared" si="31"/>
        <v>3.1470588235294117</v>
      </c>
      <c r="AX38" s="16">
        <f t="shared" si="32"/>
        <v>1.0211132437619961</v>
      </c>
      <c r="AY38" s="16">
        <f t="shared" si="33"/>
        <v>0</v>
      </c>
      <c r="AZ38" s="16">
        <f t="shared" si="34"/>
        <v>0</v>
      </c>
      <c r="BA38" s="16">
        <f t="shared" si="35"/>
        <v>0</v>
      </c>
      <c r="BB38" s="16">
        <f t="shared" si="36"/>
        <v>0</v>
      </c>
      <c r="BC38" s="16">
        <f t="shared" si="37"/>
        <v>0</v>
      </c>
      <c r="BD38" t="s">
        <v>3346</v>
      </c>
      <c r="BE38" s="16">
        <f t="shared" si="38"/>
        <v>0</v>
      </c>
      <c r="BF38" s="16">
        <f t="shared" si="39"/>
        <v>3.2501925792841333</v>
      </c>
      <c r="BG38" s="16">
        <f t="shared" si="40"/>
        <v>1.0603661393538781</v>
      </c>
      <c r="BH38" s="16">
        <f t="shared" si="41"/>
        <v>0</v>
      </c>
      <c r="BI38" s="16">
        <f t="shared" si="42"/>
        <v>0</v>
      </c>
      <c r="BJ38" s="16">
        <f t="shared" si="43"/>
        <v>0</v>
      </c>
      <c r="BK38" s="16">
        <f t="shared" si="44"/>
        <v>0</v>
      </c>
      <c r="BL38" s="16">
        <f t="shared" si="45"/>
        <v>0</v>
      </c>
      <c r="BN38">
        <f t="shared" si="25"/>
        <v>3</v>
      </c>
      <c r="BO38" t="str">
        <f t="shared" si="26"/>
        <v>LFH UNK</v>
      </c>
      <c r="BP38" s="16">
        <f t="shared" si="27"/>
        <v>0</v>
      </c>
      <c r="BQ38" s="16">
        <f t="shared" si="28"/>
        <v>0</v>
      </c>
      <c r="BR38">
        <v>0</v>
      </c>
      <c r="BU38" s="16"/>
      <c r="BV38" s="17">
        <v>0.1</v>
      </c>
      <c r="BW38" s="17">
        <v>0.2</v>
      </c>
      <c r="BX38" s="17">
        <v>0.3</v>
      </c>
      <c r="BY38" s="17">
        <v>0.4</v>
      </c>
      <c r="BZ38" s="17">
        <v>0.5</v>
      </c>
      <c r="CA38" s="17">
        <v>1</v>
      </c>
      <c r="CB38" s="17">
        <v>1.1000000000000001</v>
      </c>
      <c r="CC38" s="17">
        <v>1.2</v>
      </c>
      <c r="CD38" s="17">
        <v>1.3</v>
      </c>
      <c r="CE38" s="17">
        <v>1.4</v>
      </c>
      <c r="CF38" s="16"/>
      <c r="CG38" s="17">
        <v>0.1</v>
      </c>
      <c r="CH38" s="17">
        <v>0.2</v>
      </c>
      <c r="CI38" s="17">
        <v>0.3</v>
      </c>
      <c r="CJ38" s="17">
        <v>0.4</v>
      </c>
      <c r="CK38" s="17">
        <v>0.5</v>
      </c>
      <c r="CL38" s="17">
        <v>1</v>
      </c>
      <c r="CM38" s="17">
        <v>1.1000000000000001</v>
      </c>
      <c r="CN38" s="17">
        <v>1.2</v>
      </c>
      <c r="CO38" s="17">
        <v>1.3</v>
      </c>
      <c r="CP38" s="17">
        <v>1.4</v>
      </c>
      <c r="CT38" s="25"/>
      <c r="CU38" s="167"/>
      <c r="CV38" s="30"/>
      <c r="CW38" s="259" t="s">
        <v>3115</v>
      </c>
      <c r="CX38" s="260"/>
      <c r="CY38" s="260"/>
      <c r="CZ38" s="260"/>
      <c r="DA38" s="260"/>
      <c r="DB38" s="260"/>
      <c r="DC38" s="260"/>
      <c r="DD38" s="260"/>
      <c r="DE38" s="260"/>
      <c r="DF38" s="261"/>
      <c r="DG38" s="259" t="s">
        <v>3116</v>
      </c>
      <c r="DH38" s="260"/>
      <c r="DI38" s="260"/>
      <c r="DJ38" s="260"/>
      <c r="DK38" s="260"/>
      <c r="DL38" s="260"/>
      <c r="DM38" s="260"/>
      <c r="DN38" s="260"/>
      <c r="DO38" s="260"/>
      <c r="DP38" s="261"/>
      <c r="DR38" t="s">
        <v>3209</v>
      </c>
      <c r="DT38" s="16">
        <f>SUM(DR40:DT44)</f>
        <v>46.248381527046604</v>
      </c>
      <c r="DW38" t="s">
        <v>3085</v>
      </c>
      <c r="DX38" t="s">
        <v>3225</v>
      </c>
      <c r="DY38" t="s">
        <v>3083</v>
      </c>
    </row>
    <row r="39" spans="2:129" x14ac:dyDescent="0.25">
      <c r="B39" s="141" t="s">
        <v>3168</v>
      </c>
      <c r="E39">
        <v>3</v>
      </c>
      <c r="G39">
        <v>2</v>
      </c>
      <c r="L39">
        <f>SUMIFS('All hauled'!$S$2:$S$3094,'All hauled'!$U$2:$U$3094,'Hauled Pnob (2)'!B39,'All hauled'!$K$2:$K$3094,"N",'All hauled'!$I$2:$I$3094,"male")</f>
        <v>1</v>
      </c>
      <c r="M39">
        <f>SUMIFS('All hauled'!$S$2:$S$3094,'All hauled'!$U$2:$U$3094,'Hauled Pnob (2)'!B39,'All hauled'!$K$2:$K$3094,"Y",'All hauled'!$I$2:$I$3094,"male")</f>
        <v>4</v>
      </c>
      <c r="N39" s="16">
        <f t="shared" si="51"/>
        <v>0</v>
      </c>
      <c r="O39" s="16">
        <f t="shared" si="52"/>
        <v>0</v>
      </c>
      <c r="P39" s="16">
        <f t="shared" si="52"/>
        <v>3.1107011070110699</v>
      </c>
      <c r="Q39" s="16">
        <f t="shared" si="52"/>
        <v>0</v>
      </c>
      <c r="R39" s="16">
        <f t="shared" si="52"/>
        <v>2.1397058823529411</v>
      </c>
      <c r="S39" s="16">
        <f t="shared" si="52"/>
        <v>0</v>
      </c>
      <c r="T39" s="16">
        <f t="shared" si="52"/>
        <v>0</v>
      </c>
      <c r="U39" s="16">
        <f t="shared" si="52"/>
        <v>0</v>
      </c>
      <c r="V39" s="16">
        <f t="shared" si="52"/>
        <v>0</v>
      </c>
      <c r="W39" s="16"/>
      <c r="AI39" t="s">
        <v>3085</v>
      </c>
      <c r="AJ39">
        <f>'final totals'!K34</f>
        <v>3</v>
      </c>
      <c r="AK39" t="str">
        <f>'final totals'!O34</f>
        <v>LFH UNK</v>
      </c>
      <c r="AL39">
        <f>SUMIFS('All hauled'!$S$2:$S$3999,'All hauled'!$U$2:$U$3999,'Hauled Pnob (2)'!$AK39,'All hauled'!$X$2:$X$3999,'Hauled Pnob (2)'!$AJ39,'All hauled'!$I$2:$I$3999,'Hauled Pnob (2)'!$AI39,'All hauled'!$V$2:$V$3999,'Hauled Pnob (2)'!AL$5)</f>
        <v>0</v>
      </c>
      <c r="AM39">
        <f>SUMIFS('All hauled'!$S$2:$S$3999,'All hauled'!$U$2:$U$3999,'Hauled Pnob (2)'!$AK39,'All hauled'!$X$2:$X$3999,'Hauled Pnob (2)'!$AJ39,'All hauled'!$I$2:$I$3999,'Hauled Pnob (2)'!$AI39,'All hauled'!$V$2:$V$3999,'Hauled Pnob (2)'!AM$5)</f>
        <v>0</v>
      </c>
      <c r="AN39">
        <f>SUMIFS('All hauled'!$S$2:$S$3999,'All hauled'!$U$2:$U$3999,'Hauled Pnob (2)'!$AK39,'All hauled'!$X$2:$X$3999,'Hauled Pnob (2)'!$AJ39,'All hauled'!$I$2:$I$3999,'Hauled Pnob (2)'!$AI39,'All hauled'!$V$2:$V$3999,'Hauled Pnob (2)'!AN$5)</f>
        <v>0</v>
      </c>
      <c r="AO39">
        <f>SUMIFS('All hauled'!$S$2:$S$3999,'All hauled'!$U$2:$U$3999,'Hauled Pnob (2)'!$AK39,'All hauled'!$X$2:$X$3999,'Hauled Pnob (2)'!$AJ39,'All hauled'!$I$2:$I$3999,'Hauled Pnob (2)'!$AI39,'All hauled'!$V$2:$V$3999,'Hauled Pnob (2)'!AO$5)</f>
        <v>0</v>
      </c>
      <c r="AP39">
        <f>SUMIFS('All hauled'!$S$2:$S$3999,'All hauled'!$U$2:$U$3999,'Hauled Pnob (2)'!$AK39,'All hauled'!$X$2:$X$3999,'Hauled Pnob (2)'!$AJ39,'All hauled'!$I$2:$I$3999,'Hauled Pnob (2)'!$AI39,'All hauled'!$V$2:$V$3999,'Hauled Pnob (2)'!AP$5)</f>
        <v>0</v>
      </c>
      <c r="AQ39">
        <f>SUMIFS('All hauled'!$S$2:$S$3999,'All hauled'!$U$2:$U$3999,'Hauled Pnob (2)'!$AK39,'All hauled'!$X$2:$X$3999,'Hauled Pnob (2)'!$AJ39,'All hauled'!$I$2:$I$3999,'Hauled Pnob (2)'!$AI39,'All hauled'!$V$2:$V$3999,'Hauled Pnob (2)'!AQ$5)</f>
        <v>0</v>
      </c>
      <c r="AR39">
        <f>SUMIFS('All hauled'!$S$2:$S$3999,'All hauled'!$U$2:$U$3999,'Hauled Pnob (2)'!$AK39,'All hauled'!$X$2:$X$3999,'Hauled Pnob (2)'!$AJ39,'All hauled'!$I$2:$I$3999,'Hauled Pnob (2)'!$AI39,'All hauled'!$V$2:$V$3999,'Hauled Pnob (2)'!AR$5)</f>
        <v>0</v>
      </c>
      <c r="AS39">
        <f>SUMIFS('All hauled'!$S$2:$S$3999,'All hauled'!$U$2:$U$3999,'Hauled Pnob (2)'!$AK39,'All hauled'!$X$2:$X$3999,'Hauled Pnob (2)'!$AJ39,'All hauled'!$I$2:$I$3999,'Hauled Pnob (2)'!$AI39,'All hauled'!$V$2:$V$3999,'Hauled Pnob (2)'!AS$5)</f>
        <v>0</v>
      </c>
      <c r="AT39">
        <f>SUMIFS('All hauled'!$S$2:$S$3999,'All hauled'!$U$2:$U$3999,'Hauled Pnob (2)'!$AK39,'All hauled'!$X$2:$X$3999,'Hauled Pnob (2)'!$AJ39,'All hauled'!$I$2:$I$3999,'Hauled Pnob (2)'!$AI39,'All hauled'!$V$2:$V$3999,'Hauled Pnob (2)'!AT$5)</f>
        <v>0</v>
      </c>
      <c r="AU39" t="s">
        <v>3543</v>
      </c>
      <c r="AV39" s="16">
        <f t="shared" si="30"/>
        <v>0</v>
      </c>
      <c r="AW39" s="16">
        <f t="shared" si="31"/>
        <v>0</v>
      </c>
      <c r="AX39" s="16">
        <f t="shared" si="32"/>
        <v>0</v>
      </c>
      <c r="AY39" s="16">
        <f t="shared" si="33"/>
        <v>0</v>
      </c>
      <c r="AZ39" s="16">
        <f t="shared" si="34"/>
        <v>0</v>
      </c>
      <c r="BA39" s="16">
        <f t="shared" si="35"/>
        <v>0</v>
      </c>
      <c r="BB39" s="16">
        <f t="shared" si="36"/>
        <v>0</v>
      </c>
      <c r="BC39" s="16">
        <f t="shared" si="37"/>
        <v>0</v>
      </c>
      <c r="BD39" t="s">
        <v>3543</v>
      </c>
      <c r="BE39" s="16">
        <f t="shared" si="38"/>
        <v>0</v>
      </c>
      <c r="BF39" s="16">
        <f t="shared" si="39"/>
        <v>0</v>
      </c>
      <c r="BG39" s="16">
        <f t="shared" si="40"/>
        <v>0</v>
      </c>
      <c r="BH39" s="16">
        <f t="shared" si="41"/>
        <v>0</v>
      </c>
      <c r="BI39" s="16">
        <f t="shared" si="42"/>
        <v>0</v>
      </c>
      <c r="BJ39" s="16">
        <f t="shared" si="43"/>
        <v>0</v>
      </c>
      <c r="BK39" s="16">
        <f t="shared" si="44"/>
        <v>0</v>
      </c>
      <c r="BL39" s="16">
        <f t="shared" si="45"/>
        <v>0</v>
      </c>
      <c r="BN39">
        <f t="shared" si="25"/>
        <v>3</v>
      </c>
      <c r="BO39" t="str">
        <f t="shared" si="26"/>
        <v>LFHSO2</v>
      </c>
      <c r="BP39" s="16">
        <f t="shared" si="27"/>
        <v>0</v>
      </c>
      <c r="BQ39" s="16">
        <f t="shared" si="28"/>
        <v>0</v>
      </c>
      <c r="BR39">
        <v>0</v>
      </c>
      <c r="BU39" s="16">
        <v>42</v>
      </c>
      <c r="BV39" s="16">
        <v>0</v>
      </c>
      <c r="BW39" s="16">
        <v>0</v>
      </c>
      <c r="BX39" s="16">
        <v>0</v>
      </c>
      <c r="BY39" s="16">
        <v>0</v>
      </c>
      <c r="BZ39" s="16">
        <v>0</v>
      </c>
      <c r="CA39" s="16">
        <v>0</v>
      </c>
      <c r="CB39" s="16">
        <v>0</v>
      </c>
      <c r="CC39" s="16">
        <v>0</v>
      </c>
      <c r="CD39" s="16">
        <v>0</v>
      </c>
      <c r="CE39" s="16">
        <v>0</v>
      </c>
      <c r="CF39" s="16"/>
      <c r="CG39" s="13">
        <f>IFERROR(BV39/SUM($BV39:$CE39),0)</f>
        <v>0</v>
      </c>
      <c r="CH39" s="13">
        <f t="shared" ref="CH39:CP51" si="53">IFERROR(BW39/SUM($BV39:$CE39),0)</f>
        <v>0</v>
      </c>
      <c r="CI39" s="13">
        <f t="shared" si="53"/>
        <v>0</v>
      </c>
      <c r="CJ39" s="13">
        <f t="shared" si="53"/>
        <v>0</v>
      </c>
      <c r="CK39" s="13">
        <f t="shared" si="53"/>
        <v>0</v>
      </c>
      <c r="CL39" s="13">
        <f t="shared" si="53"/>
        <v>0</v>
      </c>
      <c r="CM39" s="13">
        <f t="shared" si="53"/>
        <v>0</v>
      </c>
      <c r="CN39" s="13">
        <f t="shared" si="53"/>
        <v>0</v>
      </c>
      <c r="CO39" s="13">
        <f t="shared" si="53"/>
        <v>0</v>
      </c>
      <c r="CP39" s="13">
        <f t="shared" si="53"/>
        <v>0</v>
      </c>
      <c r="CR39" t="s">
        <v>11</v>
      </c>
      <c r="CS39" s="16">
        <v>42</v>
      </c>
      <c r="CT39" s="16">
        <v>0</v>
      </c>
      <c r="CU39" s="30">
        <v>0</v>
      </c>
      <c r="CW39" s="16">
        <f t="shared" ref="CW39:DF51" si="54">IFERROR(CG39*$CT39,0)</f>
        <v>0</v>
      </c>
      <c r="CX39" s="16">
        <f t="shared" si="54"/>
        <v>0</v>
      </c>
      <c r="CY39" s="16">
        <f t="shared" si="54"/>
        <v>0</v>
      </c>
      <c r="CZ39" s="16">
        <f t="shared" si="54"/>
        <v>0</v>
      </c>
      <c r="DA39" s="16">
        <f t="shared" si="54"/>
        <v>0</v>
      </c>
      <c r="DB39" s="16">
        <f t="shared" si="54"/>
        <v>0</v>
      </c>
      <c r="DC39" s="16">
        <f t="shared" si="54"/>
        <v>0</v>
      </c>
      <c r="DD39" s="16">
        <f t="shared" si="54"/>
        <v>0</v>
      </c>
      <c r="DE39" s="16">
        <f t="shared" si="54"/>
        <v>0</v>
      </c>
      <c r="DF39" s="16">
        <f>IFERROR(CP39*$CT39,0)</f>
        <v>0</v>
      </c>
      <c r="DG39" s="45">
        <f>$CU39*CG55</f>
        <v>0</v>
      </c>
      <c r="DH39" s="16">
        <f t="shared" ref="DH39:DP39" si="55">$CU39*CH55</f>
        <v>0</v>
      </c>
      <c r="DI39" s="16">
        <f t="shared" si="55"/>
        <v>0</v>
      </c>
      <c r="DJ39" s="16">
        <f t="shared" si="55"/>
        <v>0</v>
      </c>
      <c r="DK39" s="16">
        <f t="shared" si="55"/>
        <v>0</v>
      </c>
      <c r="DL39" s="16">
        <f t="shared" si="55"/>
        <v>0</v>
      </c>
      <c r="DM39" s="16">
        <f t="shared" si="55"/>
        <v>0</v>
      </c>
      <c r="DN39" s="16">
        <f t="shared" si="55"/>
        <v>0</v>
      </c>
      <c r="DO39" s="16">
        <f t="shared" si="55"/>
        <v>0</v>
      </c>
      <c r="DP39" s="16">
        <f t="shared" si="55"/>
        <v>0</v>
      </c>
      <c r="DR39" t="s">
        <v>3208</v>
      </c>
      <c r="DS39" t="s">
        <v>3086</v>
      </c>
      <c r="DT39" t="s">
        <v>3083</v>
      </c>
      <c r="DV39" t="s">
        <v>3242</v>
      </c>
      <c r="DW39" s="16">
        <f>SUM(CW39:CW51)</f>
        <v>0</v>
      </c>
      <c r="DX39" s="16">
        <f>SUM(DG42:DG51)</f>
        <v>0</v>
      </c>
      <c r="DY39" s="16">
        <f>SUM(DG39:DG41)</f>
        <v>0</v>
      </c>
    </row>
    <row r="40" spans="2:129" x14ac:dyDescent="0.25">
      <c r="B40" s="141" t="s">
        <v>3346</v>
      </c>
      <c r="D40">
        <v>12</v>
      </c>
      <c r="E40">
        <v>44</v>
      </c>
      <c r="F40">
        <v>35</v>
      </c>
      <c r="G40">
        <v>39</v>
      </c>
      <c r="H40">
        <v>15</v>
      </c>
      <c r="I40">
        <v>5</v>
      </c>
      <c r="J40">
        <v>2</v>
      </c>
      <c r="L40">
        <f>SUMIFS('All hauled'!$S$2:$S$3094,'All hauled'!$U$2:$U$3094,'Hauled Pnob (2)'!B40,'All hauled'!$K$2:$K$3094,"N",'All hauled'!$I$2:$I$3094,"male")</f>
        <v>144</v>
      </c>
      <c r="M40">
        <f>SUMIFS('All hauled'!$S$2:$S$3094,'All hauled'!$U$2:$U$3094,'Hauled Pnob (2)'!B40,'All hauled'!$K$2:$K$3094,"Y",'All hauled'!$I$2:$I$3094,"male")</f>
        <v>11</v>
      </c>
      <c r="N40" s="16">
        <f t="shared" si="51"/>
        <v>0</v>
      </c>
      <c r="O40" s="16">
        <f t="shared" si="52"/>
        <v>12.592592592592592</v>
      </c>
      <c r="P40" s="16">
        <f t="shared" si="52"/>
        <v>45.623616236162363</v>
      </c>
      <c r="Q40" s="16">
        <f t="shared" si="52"/>
        <v>35.968379446640313</v>
      </c>
      <c r="R40" s="16">
        <f t="shared" si="52"/>
        <v>41.724264705882355</v>
      </c>
      <c r="S40" s="16">
        <f t="shared" si="52"/>
        <v>16.675977653631286</v>
      </c>
      <c r="T40" s="16">
        <f t="shared" si="52"/>
        <v>5.1369863013698627</v>
      </c>
      <c r="U40" s="16">
        <f t="shared" si="52"/>
        <v>2.2857142857142856</v>
      </c>
      <c r="V40" s="16">
        <f t="shared" si="52"/>
        <v>0</v>
      </c>
      <c r="W40" s="16"/>
      <c r="AI40" t="s">
        <v>3085</v>
      </c>
      <c r="AJ40">
        <f>'final totals'!K35</f>
        <v>3</v>
      </c>
      <c r="AK40" t="str">
        <f>'final totals'!O35</f>
        <v>LFHSO2</v>
      </c>
      <c r="AL40">
        <f>SUMIFS('All hauled'!$S$2:$S$3999,'All hauled'!$U$2:$U$3999,'Hauled Pnob (2)'!$AK40,'All hauled'!$X$2:$X$3999,'Hauled Pnob (2)'!$AJ40,'All hauled'!$I$2:$I$3999,'Hauled Pnob (2)'!$AI40,'All hauled'!$V$2:$V$3999,'Hauled Pnob (2)'!AL$5)</f>
        <v>0</v>
      </c>
      <c r="AM40">
        <f>SUMIFS('All hauled'!$S$2:$S$3999,'All hauled'!$U$2:$U$3999,'Hauled Pnob (2)'!$AK40,'All hauled'!$X$2:$X$3999,'Hauled Pnob (2)'!$AJ40,'All hauled'!$I$2:$I$3999,'Hauled Pnob (2)'!$AI40,'All hauled'!$V$2:$V$3999,'Hauled Pnob (2)'!AM$5)</f>
        <v>0</v>
      </c>
      <c r="AN40">
        <f>SUMIFS('All hauled'!$S$2:$S$3999,'All hauled'!$U$2:$U$3999,'Hauled Pnob (2)'!$AK40,'All hauled'!$X$2:$X$3999,'Hauled Pnob (2)'!$AJ40,'All hauled'!$I$2:$I$3999,'Hauled Pnob (2)'!$AI40,'All hauled'!$V$2:$V$3999,'Hauled Pnob (2)'!AN$5)</f>
        <v>0</v>
      </c>
      <c r="AO40">
        <f>SUMIFS('All hauled'!$S$2:$S$3999,'All hauled'!$U$2:$U$3999,'Hauled Pnob (2)'!$AK40,'All hauled'!$X$2:$X$3999,'Hauled Pnob (2)'!$AJ40,'All hauled'!$I$2:$I$3999,'Hauled Pnob (2)'!$AI40,'All hauled'!$V$2:$V$3999,'Hauled Pnob (2)'!AO$5)</f>
        <v>0</v>
      </c>
      <c r="AP40">
        <f>SUMIFS('All hauled'!$S$2:$S$3999,'All hauled'!$U$2:$U$3999,'Hauled Pnob (2)'!$AK40,'All hauled'!$X$2:$X$3999,'Hauled Pnob (2)'!$AJ40,'All hauled'!$I$2:$I$3999,'Hauled Pnob (2)'!$AI40,'All hauled'!$V$2:$V$3999,'Hauled Pnob (2)'!AP$5)</f>
        <v>0</v>
      </c>
      <c r="AQ40">
        <f>SUMIFS('All hauled'!$S$2:$S$3999,'All hauled'!$U$2:$U$3999,'Hauled Pnob (2)'!$AK40,'All hauled'!$X$2:$X$3999,'Hauled Pnob (2)'!$AJ40,'All hauled'!$I$2:$I$3999,'Hauled Pnob (2)'!$AI40,'All hauled'!$V$2:$V$3999,'Hauled Pnob (2)'!AQ$5)</f>
        <v>0</v>
      </c>
      <c r="AR40">
        <f>SUMIFS('All hauled'!$S$2:$S$3999,'All hauled'!$U$2:$U$3999,'Hauled Pnob (2)'!$AK40,'All hauled'!$X$2:$X$3999,'Hauled Pnob (2)'!$AJ40,'All hauled'!$I$2:$I$3999,'Hauled Pnob (2)'!$AI40,'All hauled'!$V$2:$V$3999,'Hauled Pnob (2)'!AR$5)</f>
        <v>0</v>
      </c>
      <c r="AS40">
        <f>SUMIFS('All hauled'!$S$2:$S$3999,'All hauled'!$U$2:$U$3999,'Hauled Pnob (2)'!$AK40,'All hauled'!$X$2:$X$3999,'Hauled Pnob (2)'!$AJ40,'All hauled'!$I$2:$I$3999,'Hauled Pnob (2)'!$AI40,'All hauled'!$V$2:$V$3999,'Hauled Pnob (2)'!AS$5)</f>
        <v>0</v>
      </c>
      <c r="AT40">
        <f>SUMIFS('All hauled'!$S$2:$S$3999,'All hauled'!$U$2:$U$3999,'Hauled Pnob (2)'!$AK40,'All hauled'!$X$2:$X$3999,'Hauled Pnob (2)'!$AJ40,'All hauled'!$I$2:$I$3999,'Hauled Pnob (2)'!$AI40,'All hauled'!$V$2:$V$3999,'Hauled Pnob (2)'!AT$5)</f>
        <v>0</v>
      </c>
      <c r="AU40" t="s">
        <v>3653</v>
      </c>
      <c r="AV40" s="16">
        <f t="shared" si="30"/>
        <v>0</v>
      </c>
      <c r="AW40" s="16">
        <f t="shared" si="31"/>
        <v>0</v>
      </c>
      <c r="AX40" s="16">
        <f t="shared" si="32"/>
        <v>0</v>
      </c>
      <c r="AY40" s="16">
        <f t="shared" si="33"/>
        <v>0</v>
      </c>
      <c r="AZ40" s="16">
        <f t="shared" si="34"/>
        <v>0</v>
      </c>
      <c r="BA40" s="16">
        <f t="shared" si="35"/>
        <v>0</v>
      </c>
      <c r="BB40" s="16">
        <f t="shared" si="36"/>
        <v>0</v>
      </c>
      <c r="BC40" s="16">
        <f t="shared" si="37"/>
        <v>0</v>
      </c>
      <c r="BD40" t="s">
        <v>3653</v>
      </c>
      <c r="BE40" s="16">
        <f t="shared" si="38"/>
        <v>0</v>
      </c>
      <c r="BF40" s="16">
        <f t="shared" si="39"/>
        <v>0</v>
      </c>
      <c r="BG40" s="16">
        <f t="shared" si="40"/>
        <v>0</v>
      </c>
      <c r="BH40" s="16">
        <f t="shared" si="41"/>
        <v>0</v>
      </c>
      <c r="BI40" s="16">
        <f t="shared" si="42"/>
        <v>0</v>
      </c>
      <c r="BJ40" s="16">
        <f t="shared" si="43"/>
        <v>0</v>
      </c>
      <c r="BK40" s="16">
        <f t="shared" si="44"/>
        <v>0</v>
      </c>
      <c r="BL40" s="16">
        <f t="shared" si="45"/>
        <v>0</v>
      </c>
      <c r="BN40">
        <f t="shared" si="25"/>
        <v>3</v>
      </c>
      <c r="BO40" t="str">
        <f t="shared" si="26"/>
        <v>LFSO</v>
      </c>
      <c r="BP40" s="16">
        <f t="shared" si="27"/>
        <v>2.1437636657819228</v>
      </c>
      <c r="BQ40" s="16">
        <f t="shared" si="28"/>
        <v>7.8073292340944338</v>
      </c>
      <c r="BR40">
        <v>0</v>
      </c>
      <c r="BU40" s="16">
        <v>47</v>
      </c>
      <c r="BV40" s="16">
        <v>0</v>
      </c>
      <c r="BW40" s="16">
        <v>0</v>
      </c>
      <c r="BX40" s="16">
        <v>0</v>
      </c>
      <c r="BY40" s="16">
        <v>0</v>
      </c>
      <c r="BZ40" s="16">
        <v>0</v>
      </c>
      <c r="CA40" s="16">
        <v>0</v>
      </c>
      <c r="CB40" s="16">
        <v>0</v>
      </c>
      <c r="CC40" s="16">
        <v>0</v>
      </c>
      <c r="CD40" s="16">
        <v>0</v>
      </c>
      <c r="CE40" s="16">
        <v>0</v>
      </c>
      <c r="CF40" s="16"/>
      <c r="CG40" s="13">
        <f t="shared" ref="CG40:CG51" si="56">IFERROR(BV40/SUM($BV40:$CE40),0)</f>
        <v>0</v>
      </c>
      <c r="CH40" s="13">
        <f t="shared" si="53"/>
        <v>0</v>
      </c>
      <c r="CI40" s="13">
        <f t="shared" si="53"/>
        <v>0</v>
      </c>
      <c r="CJ40" s="13">
        <f t="shared" si="53"/>
        <v>0</v>
      </c>
      <c r="CK40" s="13">
        <f t="shared" si="53"/>
        <v>0</v>
      </c>
      <c r="CL40" s="13">
        <f t="shared" si="53"/>
        <v>0</v>
      </c>
      <c r="CM40" s="13">
        <f t="shared" si="53"/>
        <v>0</v>
      </c>
      <c r="CN40" s="13">
        <f t="shared" si="53"/>
        <v>0</v>
      </c>
      <c r="CO40" s="13">
        <f t="shared" si="53"/>
        <v>0</v>
      </c>
      <c r="CP40" s="13">
        <f t="shared" si="53"/>
        <v>0</v>
      </c>
      <c r="CR40" t="s">
        <v>11</v>
      </c>
      <c r="CS40" s="16">
        <v>47</v>
      </c>
      <c r="CT40" s="16">
        <v>0</v>
      </c>
      <c r="CU40" s="30">
        <v>0</v>
      </c>
      <c r="CW40" s="16">
        <f t="shared" si="54"/>
        <v>0</v>
      </c>
      <c r="CX40" s="16">
        <f t="shared" si="54"/>
        <v>0</v>
      </c>
      <c r="CY40" s="16">
        <f t="shared" si="54"/>
        <v>0</v>
      </c>
      <c r="CZ40" s="16">
        <f t="shared" si="54"/>
        <v>0</v>
      </c>
      <c r="DA40" s="16">
        <f t="shared" si="54"/>
        <v>0</v>
      </c>
      <c r="DB40" s="16">
        <f t="shared" si="54"/>
        <v>0</v>
      </c>
      <c r="DC40" s="16">
        <f t="shared" si="54"/>
        <v>0</v>
      </c>
      <c r="DD40" s="16">
        <f t="shared" si="54"/>
        <v>0</v>
      </c>
      <c r="DE40" s="16">
        <f t="shared" si="54"/>
        <v>0</v>
      </c>
      <c r="DF40" s="16">
        <f t="shared" si="54"/>
        <v>0</v>
      </c>
      <c r="DG40" s="45">
        <f t="shared" ref="DG40:DG51" si="57">$CU40*CG56</f>
        <v>0</v>
      </c>
      <c r="DH40" s="16">
        <f t="shared" ref="DH40:DH51" si="58">$CU40*CH56</f>
        <v>0</v>
      </c>
      <c r="DI40" s="16">
        <f t="shared" ref="DI40:DI51" si="59">$CU40*CI56</f>
        <v>0</v>
      </c>
      <c r="DJ40" s="16">
        <f t="shared" ref="DJ40:DJ51" si="60">$CU40*CJ56</f>
        <v>0</v>
      </c>
      <c r="DK40" s="16">
        <f t="shared" ref="DK40:DK51" si="61">$CU40*CK56</f>
        <v>0</v>
      </c>
      <c r="DL40" s="16">
        <f t="shared" ref="DL40:DL51" si="62">$CU40*CL56</f>
        <v>0</v>
      </c>
      <c r="DM40" s="16">
        <f t="shared" ref="DM40:DM51" si="63">$CU40*CM56</f>
        <v>0</v>
      </c>
      <c r="DN40" s="16">
        <f t="shared" ref="DN40:DN51" si="64">$CU40*CN56</f>
        <v>0</v>
      </c>
      <c r="DO40" s="16">
        <f t="shared" ref="DO40:DO51" si="65">$CU40*CO56</f>
        <v>0</v>
      </c>
      <c r="DP40" s="16">
        <f t="shared" ref="DP40:DP51" si="66">$CU40*CP56</f>
        <v>0</v>
      </c>
      <c r="DQ40">
        <v>2</v>
      </c>
      <c r="DR40" s="16">
        <f>SUM(CW39:CW51)+SUM(DB39:DB51)</f>
        <v>0</v>
      </c>
      <c r="DS40" s="16">
        <f>SUM(DG42:DG51)+SUM(DL42:DL51)</f>
        <v>0</v>
      </c>
      <c r="DT40" s="16">
        <f>SUM(DG39:DG41)+SUM(DL39:DL41)</f>
        <v>0</v>
      </c>
      <c r="DV40" t="s">
        <v>3243</v>
      </c>
      <c r="DW40" s="16">
        <f>SUM(CX39:CX51)</f>
        <v>5.4604986297432942E-3</v>
      </c>
      <c r="DX40" s="16">
        <f>SUM(DH42:DH51)</f>
        <v>0.19677871148459386</v>
      </c>
      <c r="DY40" s="16">
        <f>SUM(DH39:DH41)</f>
        <v>0</v>
      </c>
    </row>
    <row r="41" spans="2:129" x14ac:dyDescent="0.25">
      <c r="B41" s="141" t="s">
        <v>9234</v>
      </c>
      <c r="E41">
        <v>1</v>
      </c>
      <c r="L41">
        <f>SUMIFS('All hauled'!$S$2:$S$3094,'All hauled'!$U$2:$U$3094,'Hauled Pnob (2)'!B41,'All hauled'!$K$2:$K$3094,"N",'All hauled'!$I$2:$I$3094,"male")</f>
        <v>1</v>
      </c>
      <c r="M41">
        <f>SUMIFS('All hauled'!$S$2:$S$3094,'All hauled'!$U$2:$U$3094,'Hauled Pnob (2)'!B41,'All hauled'!$K$2:$K$3094,"Y",'All hauled'!$I$2:$I$3094,"male")</f>
        <v>0</v>
      </c>
      <c r="N41" s="16">
        <f t="shared" si="51"/>
        <v>0</v>
      </c>
      <c r="O41" s="16">
        <f t="shared" si="52"/>
        <v>0</v>
      </c>
      <c r="P41" s="16">
        <f t="shared" si="52"/>
        <v>1.03690036900369</v>
      </c>
      <c r="Q41" s="16">
        <f t="shared" si="52"/>
        <v>0</v>
      </c>
      <c r="R41" s="16">
        <f t="shared" si="52"/>
        <v>0</v>
      </c>
      <c r="S41" s="16">
        <f t="shared" si="52"/>
        <v>0</v>
      </c>
      <c r="T41" s="16">
        <f t="shared" si="52"/>
        <v>0</v>
      </c>
      <c r="U41" s="16">
        <f t="shared" si="52"/>
        <v>0</v>
      </c>
      <c r="V41" s="16">
        <f t="shared" si="52"/>
        <v>0</v>
      </c>
      <c r="W41" s="16"/>
      <c r="AI41" t="s">
        <v>3085</v>
      </c>
      <c r="AJ41">
        <f>'final totals'!K36</f>
        <v>3</v>
      </c>
      <c r="AK41" t="str">
        <f>'final totals'!O36</f>
        <v>LFSO</v>
      </c>
      <c r="AL41">
        <f>SUMIFS('All hauled'!$S$2:$S$3999,'All hauled'!$U$2:$U$3999,'Hauled Pnob (2)'!$AK41,'All hauled'!$X$2:$X$3999,'Hauled Pnob (2)'!$AJ41,'All hauled'!$I$2:$I$3999,'Hauled Pnob (2)'!$AI41,'All hauled'!$V$2:$V$3999,'Hauled Pnob (2)'!AL$5)</f>
        <v>0</v>
      </c>
      <c r="AM41">
        <f>SUMIFS('All hauled'!$S$2:$S$3999,'All hauled'!$U$2:$U$3999,'Hauled Pnob (2)'!$AK41,'All hauled'!$X$2:$X$3999,'Hauled Pnob (2)'!$AJ41,'All hauled'!$I$2:$I$3999,'Hauled Pnob (2)'!$AI41,'All hauled'!$V$2:$V$3999,'Hauled Pnob (2)'!AM$5)</f>
        <v>1</v>
      </c>
      <c r="AN41">
        <f>SUMIFS('All hauled'!$S$2:$S$3999,'All hauled'!$U$2:$U$3999,'Hauled Pnob (2)'!$AK41,'All hauled'!$X$2:$X$3999,'Hauled Pnob (2)'!$AJ41,'All hauled'!$I$2:$I$3999,'Hauled Pnob (2)'!$AI41,'All hauled'!$V$2:$V$3999,'Hauled Pnob (2)'!AN$5)</f>
        <v>1</v>
      </c>
      <c r="AO41">
        <f>SUMIFS('All hauled'!$S$2:$S$3999,'All hauled'!$U$2:$U$3999,'Hauled Pnob (2)'!$AK41,'All hauled'!$X$2:$X$3999,'Hauled Pnob (2)'!$AJ41,'All hauled'!$I$2:$I$3999,'Hauled Pnob (2)'!$AI41,'All hauled'!$V$2:$V$3999,'Hauled Pnob (2)'!AO$5)</f>
        <v>0</v>
      </c>
      <c r="AP41">
        <f>SUMIFS('All hauled'!$S$2:$S$3999,'All hauled'!$U$2:$U$3999,'Hauled Pnob (2)'!$AK41,'All hauled'!$X$2:$X$3999,'Hauled Pnob (2)'!$AJ41,'All hauled'!$I$2:$I$3999,'Hauled Pnob (2)'!$AI41,'All hauled'!$V$2:$V$3999,'Hauled Pnob (2)'!AP$5)</f>
        <v>0</v>
      </c>
      <c r="AQ41">
        <f>SUMIFS('All hauled'!$S$2:$S$3999,'All hauled'!$U$2:$U$3999,'Hauled Pnob (2)'!$AK41,'All hauled'!$X$2:$X$3999,'Hauled Pnob (2)'!$AJ41,'All hauled'!$I$2:$I$3999,'Hauled Pnob (2)'!$AI41,'All hauled'!$V$2:$V$3999,'Hauled Pnob (2)'!AQ$5)</f>
        <v>0</v>
      </c>
      <c r="AR41">
        <f>SUMIFS('All hauled'!$S$2:$S$3999,'All hauled'!$U$2:$U$3999,'Hauled Pnob (2)'!$AK41,'All hauled'!$X$2:$X$3999,'Hauled Pnob (2)'!$AJ41,'All hauled'!$I$2:$I$3999,'Hauled Pnob (2)'!$AI41,'All hauled'!$V$2:$V$3999,'Hauled Pnob (2)'!AR$5)</f>
        <v>0</v>
      </c>
      <c r="AS41">
        <f>SUMIFS('All hauled'!$S$2:$S$3999,'All hauled'!$U$2:$U$3999,'Hauled Pnob (2)'!$AK41,'All hauled'!$X$2:$X$3999,'Hauled Pnob (2)'!$AJ41,'All hauled'!$I$2:$I$3999,'Hauled Pnob (2)'!$AI41,'All hauled'!$V$2:$V$3999,'Hauled Pnob (2)'!AS$5)</f>
        <v>0</v>
      </c>
      <c r="AT41">
        <f>SUMIFS('All hauled'!$S$2:$S$3999,'All hauled'!$U$2:$U$3999,'Hauled Pnob (2)'!$AK41,'All hauled'!$X$2:$X$3999,'Hauled Pnob (2)'!$AJ41,'All hauled'!$I$2:$I$3999,'Hauled Pnob (2)'!$AI41,'All hauled'!$V$2:$V$3999,'Hauled Pnob (2)'!AT$5)</f>
        <v>0</v>
      </c>
      <c r="AU41" t="s">
        <v>3396</v>
      </c>
      <c r="AV41" s="16">
        <f t="shared" si="30"/>
        <v>0</v>
      </c>
      <c r="AW41" s="16">
        <f t="shared" si="31"/>
        <v>1.0490196078431373</v>
      </c>
      <c r="AX41" s="16">
        <f t="shared" si="32"/>
        <v>1.0211132437619961</v>
      </c>
      <c r="AY41" s="16">
        <f t="shared" si="33"/>
        <v>0</v>
      </c>
      <c r="AZ41" s="16">
        <f t="shared" si="34"/>
        <v>0</v>
      </c>
      <c r="BA41" s="16">
        <f t="shared" si="35"/>
        <v>0</v>
      </c>
      <c r="BB41" s="16">
        <f t="shared" si="36"/>
        <v>0</v>
      </c>
      <c r="BC41" s="16">
        <f t="shared" si="37"/>
        <v>0</v>
      </c>
      <c r="BD41" t="s">
        <v>3396</v>
      </c>
      <c r="BE41" s="16">
        <f t="shared" si="38"/>
        <v>0</v>
      </c>
      <c r="BF41" s="16">
        <f t="shared" si="39"/>
        <v>1.0833975264280444</v>
      </c>
      <c r="BG41" s="16">
        <f t="shared" si="40"/>
        <v>1.0603661393538781</v>
      </c>
      <c r="BH41" s="16">
        <f t="shared" si="41"/>
        <v>0</v>
      </c>
      <c r="BI41" s="16">
        <f t="shared" si="42"/>
        <v>0</v>
      </c>
      <c r="BJ41" s="16">
        <f t="shared" si="43"/>
        <v>0</v>
      </c>
      <c r="BK41" s="16">
        <f t="shared" si="44"/>
        <v>0</v>
      </c>
      <c r="BL41" s="16">
        <f t="shared" si="45"/>
        <v>0</v>
      </c>
      <c r="BN41">
        <f t="shared" si="25"/>
        <v>3</v>
      </c>
      <c r="BO41" t="str">
        <f t="shared" si="26"/>
        <v>LFYO</v>
      </c>
      <c r="BP41" s="16">
        <f t="shared" si="27"/>
        <v>0</v>
      </c>
      <c r="BQ41" s="16">
        <f t="shared" si="28"/>
        <v>0</v>
      </c>
      <c r="BR41">
        <v>0</v>
      </c>
      <c r="BU41" s="16">
        <v>52</v>
      </c>
      <c r="BV41" s="16">
        <v>0</v>
      </c>
      <c r="BW41" s="16">
        <v>0</v>
      </c>
      <c r="BX41" s="16">
        <v>0</v>
      </c>
      <c r="BY41" s="16">
        <v>0</v>
      </c>
      <c r="BZ41" s="16">
        <v>0</v>
      </c>
      <c r="CA41" s="16">
        <v>0</v>
      </c>
      <c r="CB41" s="16">
        <v>0</v>
      </c>
      <c r="CC41" s="16">
        <v>0</v>
      </c>
      <c r="CD41" s="16">
        <v>0</v>
      </c>
      <c r="CE41" s="16">
        <v>0</v>
      </c>
      <c r="CF41" s="16"/>
      <c r="CG41" s="13">
        <f t="shared" si="56"/>
        <v>0</v>
      </c>
      <c r="CH41" s="13">
        <f t="shared" si="53"/>
        <v>0</v>
      </c>
      <c r="CI41" s="13">
        <f t="shared" si="53"/>
        <v>0</v>
      </c>
      <c r="CJ41" s="13">
        <f t="shared" si="53"/>
        <v>0</v>
      </c>
      <c r="CK41" s="13">
        <f t="shared" si="53"/>
        <v>0</v>
      </c>
      <c r="CL41" s="13">
        <f t="shared" si="53"/>
        <v>0</v>
      </c>
      <c r="CM41" s="13">
        <f t="shared" si="53"/>
        <v>0</v>
      </c>
      <c r="CN41" s="13">
        <f t="shared" si="53"/>
        <v>0</v>
      </c>
      <c r="CO41" s="13">
        <f t="shared" si="53"/>
        <v>0</v>
      </c>
      <c r="CP41" s="13">
        <f t="shared" si="53"/>
        <v>0</v>
      </c>
      <c r="CR41" t="s">
        <v>11</v>
      </c>
      <c r="CS41" s="16">
        <v>52</v>
      </c>
      <c r="CT41" s="16">
        <v>0</v>
      </c>
      <c r="CU41" s="30">
        <v>0</v>
      </c>
      <c r="CW41" s="16">
        <f t="shared" si="54"/>
        <v>0</v>
      </c>
      <c r="CX41" s="16">
        <f t="shared" si="54"/>
        <v>0</v>
      </c>
      <c r="CY41" s="16">
        <f t="shared" si="54"/>
        <v>0</v>
      </c>
      <c r="CZ41" s="16">
        <f t="shared" si="54"/>
        <v>0</v>
      </c>
      <c r="DA41" s="16">
        <f t="shared" si="54"/>
        <v>0</v>
      </c>
      <c r="DB41" s="16">
        <f t="shared" si="54"/>
        <v>0</v>
      </c>
      <c r="DC41" s="16">
        <f t="shared" si="54"/>
        <v>0</v>
      </c>
      <c r="DD41" s="16">
        <f t="shared" si="54"/>
        <v>0</v>
      </c>
      <c r="DE41" s="16">
        <f t="shared" si="54"/>
        <v>0</v>
      </c>
      <c r="DF41" s="16">
        <f t="shared" si="54"/>
        <v>0</v>
      </c>
      <c r="DG41" s="45">
        <f t="shared" si="57"/>
        <v>0</v>
      </c>
      <c r="DH41" s="16">
        <f t="shared" si="58"/>
        <v>0</v>
      </c>
      <c r="DI41" s="16">
        <f t="shared" si="59"/>
        <v>0</v>
      </c>
      <c r="DJ41" s="16">
        <f t="shared" si="60"/>
        <v>0</v>
      </c>
      <c r="DK41" s="16">
        <f t="shared" si="61"/>
        <v>0</v>
      </c>
      <c r="DL41" s="16">
        <f t="shared" si="62"/>
        <v>0</v>
      </c>
      <c r="DM41" s="16">
        <f t="shared" si="63"/>
        <v>0</v>
      </c>
      <c r="DN41" s="16">
        <f t="shared" si="64"/>
        <v>0</v>
      </c>
      <c r="DO41" s="16">
        <f t="shared" si="65"/>
        <v>0</v>
      </c>
      <c r="DP41" s="16">
        <f t="shared" si="66"/>
        <v>0</v>
      </c>
      <c r="DQ41">
        <v>3</v>
      </c>
      <c r="DR41" s="16">
        <f>SUM(CX39:CX51)+SUM(DC39:DC51)</f>
        <v>5.4604986297432942E-3</v>
      </c>
      <c r="DS41" s="16">
        <f>SUM(DH42:DH51)+SUM(DM42:DM51)</f>
        <v>0.19677871148459386</v>
      </c>
      <c r="DT41" s="16">
        <f>SUM(DH39:DH41)+SUM(DM39:DM41)</f>
        <v>0</v>
      </c>
      <c r="DV41" t="s">
        <v>3244</v>
      </c>
      <c r="DW41" s="16">
        <f>SUM(CY39:CY51)</f>
        <v>22.708226783665673</v>
      </c>
      <c r="DX41" s="16">
        <f>SUM(DI42:DI51)</f>
        <v>10.839797231813703</v>
      </c>
      <c r="DY41" s="16">
        <f>SUM(DI39:DI41)</f>
        <v>0</v>
      </c>
    </row>
    <row r="42" spans="2:129" x14ac:dyDescent="0.25">
      <c r="B42" s="141" t="s">
        <v>3543</v>
      </c>
      <c r="E42">
        <v>1</v>
      </c>
      <c r="F42">
        <v>4</v>
      </c>
      <c r="G42">
        <v>2</v>
      </c>
      <c r="H42">
        <v>1</v>
      </c>
      <c r="I42">
        <v>2</v>
      </c>
      <c r="J42">
        <v>1</v>
      </c>
      <c r="L42">
        <f>SUMIFS('All hauled'!$S$2:$S$3094,'All hauled'!$U$2:$U$3094,'Hauled Pnob (2)'!B42,'All hauled'!$K$2:$K$3094,"N",'All hauled'!$I$2:$I$3094,"male")</f>
        <v>11</v>
      </c>
      <c r="M42">
        <f>SUMIFS('All hauled'!$S$2:$S$3094,'All hauled'!$U$2:$U$3094,'Hauled Pnob (2)'!B42,'All hauled'!$K$2:$K$3094,"Y",'All hauled'!$I$2:$I$3094,"male")</f>
        <v>0</v>
      </c>
      <c r="N42" s="16">
        <f t="shared" si="51"/>
        <v>0</v>
      </c>
      <c r="O42" s="16">
        <f t="shared" si="52"/>
        <v>0</v>
      </c>
      <c r="P42" s="16">
        <f t="shared" si="52"/>
        <v>1.03690036900369</v>
      </c>
      <c r="Q42" s="16">
        <f t="shared" si="52"/>
        <v>4.1106719367588935</v>
      </c>
      <c r="R42" s="16">
        <f t="shared" si="52"/>
        <v>2.1397058823529411</v>
      </c>
      <c r="S42" s="16">
        <f t="shared" si="52"/>
        <v>1.1117318435754191</v>
      </c>
      <c r="T42" s="16">
        <f t="shared" si="52"/>
        <v>2.0547945205479454</v>
      </c>
      <c r="U42" s="16">
        <f t="shared" si="52"/>
        <v>1.1428571428571428</v>
      </c>
      <c r="V42" s="16">
        <f t="shared" si="52"/>
        <v>0</v>
      </c>
      <c r="W42" s="16"/>
      <c r="AI42" t="s">
        <v>3085</v>
      </c>
      <c r="AJ42">
        <f>'final totals'!K37</f>
        <v>3</v>
      </c>
      <c r="AK42" t="str">
        <f>'final totals'!O37</f>
        <v>LFYO</v>
      </c>
      <c r="AL42">
        <f>SUMIFS('All hauled'!$S$2:$S$3999,'All hauled'!$U$2:$U$3999,'Hauled Pnob (2)'!$AK42,'All hauled'!$X$2:$X$3999,'Hauled Pnob (2)'!$AJ42,'All hauled'!$I$2:$I$3999,'Hauled Pnob (2)'!$AI42,'All hauled'!$V$2:$V$3999,'Hauled Pnob (2)'!AL$5)</f>
        <v>0</v>
      </c>
      <c r="AM42">
        <f>SUMIFS('All hauled'!$S$2:$S$3999,'All hauled'!$U$2:$U$3999,'Hauled Pnob (2)'!$AK42,'All hauled'!$X$2:$X$3999,'Hauled Pnob (2)'!$AJ42,'All hauled'!$I$2:$I$3999,'Hauled Pnob (2)'!$AI42,'All hauled'!$V$2:$V$3999,'Hauled Pnob (2)'!AM$5)</f>
        <v>0</v>
      </c>
      <c r="AN42">
        <f>SUMIFS('All hauled'!$S$2:$S$3999,'All hauled'!$U$2:$U$3999,'Hauled Pnob (2)'!$AK42,'All hauled'!$X$2:$X$3999,'Hauled Pnob (2)'!$AJ42,'All hauled'!$I$2:$I$3999,'Hauled Pnob (2)'!$AI42,'All hauled'!$V$2:$V$3999,'Hauled Pnob (2)'!AN$5)</f>
        <v>0</v>
      </c>
      <c r="AO42">
        <f>SUMIFS('All hauled'!$S$2:$S$3999,'All hauled'!$U$2:$U$3999,'Hauled Pnob (2)'!$AK42,'All hauled'!$X$2:$X$3999,'Hauled Pnob (2)'!$AJ42,'All hauled'!$I$2:$I$3999,'Hauled Pnob (2)'!$AI42,'All hauled'!$V$2:$V$3999,'Hauled Pnob (2)'!AO$5)</f>
        <v>0</v>
      </c>
      <c r="AP42">
        <f>SUMIFS('All hauled'!$S$2:$S$3999,'All hauled'!$U$2:$U$3999,'Hauled Pnob (2)'!$AK42,'All hauled'!$X$2:$X$3999,'Hauled Pnob (2)'!$AJ42,'All hauled'!$I$2:$I$3999,'Hauled Pnob (2)'!$AI42,'All hauled'!$V$2:$V$3999,'Hauled Pnob (2)'!AP$5)</f>
        <v>0</v>
      </c>
      <c r="AQ42">
        <f>SUMIFS('All hauled'!$S$2:$S$3999,'All hauled'!$U$2:$U$3999,'Hauled Pnob (2)'!$AK42,'All hauled'!$X$2:$X$3999,'Hauled Pnob (2)'!$AJ42,'All hauled'!$I$2:$I$3999,'Hauled Pnob (2)'!$AI42,'All hauled'!$V$2:$V$3999,'Hauled Pnob (2)'!AQ$5)</f>
        <v>0</v>
      </c>
      <c r="AR42">
        <f>SUMIFS('All hauled'!$S$2:$S$3999,'All hauled'!$U$2:$U$3999,'Hauled Pnob (2)'!$AK42,'All hauled'!$X$2:$X$3999,'Hauled Pnob (2)'!$AJ42,'All hauled'!$I$2:$I$3999,'Hauled Pnob (2)'!$AI42,'All hauled'!$V$2:$V$3999,'Hauled Pnob (2)'!AR$5)</f>
        <v>0</v>
      </c>
      <c r="AS42">
        <f>SUMIFS('All hauled'!$S$2:$S$3999,'All hauled'!$U$2:$U$3999,'Hauled Pnob (2)'!$AK42,'All hauled'!$X$2:$X$3999,'Hauled Pnob (2)'!$AJ42,'All hauled'!$I$2:$I$3999,'Hauled Pnob (2)'!$AI42,'All hauled'!$V$2:$V$3999,'Hauled Pnob (2)'!AS$5)</f>
        <v>0</v>
      </c>
      <c r="AT42">
        <f>SUMIFS('All hauled'!$S$2:$S$3999,'All hauled'!$U$2:$U$3999,'Hauled Pnob (2)'!$AK42,'All hauled'!$X$2:$X$3999,'Hauled Pnob (2)'!$AJ42,'All hauled'!$I$2:$I$3999,'Hauled Pnob (2)'!$AI42,'All hauled'!$V$2:$V$3999,'Hauled Pnob (2)'!AT$5)</f>
        <v>0</v>
      </c>
      <c r="AU42" t="s">
        <v>3951</v>
      </c>
      <c r="AV42" s="16">
        <f t="shared" si="30"/>
        <v>0</v>
      </c>
      <c r="AW42" s="16">
        <f t="shared" si="31"/>
        <v>0</v>
      </c>
      <c r="AX42" s="16">
        <f t="shared" si="32"/>
        <v>0</v>
      </c>
      <c r="AY42" s="16">
        <f t="shared" si="33"/>
        <v>0</v>
      </c>
      <c r="AZ42" s="16">
        <f t="shared" si="34"/>
        <v>0</v>
      </c>
      <c r="BA42" s="16">
        <f t="shared" si="35"/>
        <v>0</v>
      </c>
      <c r="BB42" s="16">
        <f t="shared" si="36"/>
        <v>0</v>
      </c>
      <c r="BC42" s="16">
        <f t="shared" si="37"/>
        <v>0</v>
      </c>
      <c r="BD42" t="s">
        <v>3951</v>
      </c>
      <c r="BE42" s="16">
        <f t="shared" si="38"/>
        <v>0</v>
      </c>
      <c r="BF42" s="16">
        <f t="shared" si="39"/>
        <v>0</v>
      </c>
      <c r="BG42" s="16">
        <f t="shared" si="40"/>
        <v>0</v>
      </c>
      <c r="BH42" s="16">
        <f t="shared" si="41"/>
        <v>0</v>
      </c>
      <c r="BI42" s="16">
        <f t="shared" si="42"/>
        <v>0</v>
      </c>
      <c r="BJ42" s="16">
        <f t="shared" si="43"/>
        <v>0</v>
      </c>
      <c r="BK42" s="16">
        <f t="shared" si="44"/>
        <v>0</v>
      </c>
      <c r="BL42" s="16">
        <f t="shared" si="45"/>
        <v>0</v>
      </c>
      <c r="BN42">
        <f t="shared" ref="BN42:BN73" si="67">AJ43</f>
        <v>3</v>
      </c>
      <c r="BO42" t="str">
        <f t="shared" ref="BO42:BO73" si="68">AK43</f>
        <v>PLA1</v>
      </c>
      <c r="BP42" s="16">
        <f t="shared" ref="BP42:BP74" si="69">SUM(BE43:BL43)</f>
        <v>1.0603661393538781</v>
      </c>
      <c r="BQ42" s="16">
        <f t="shared" ref="BQ42:BQ73" si="70">SUM(BE119:BL119)</f>
        <v>3.4090291897737881</v>
      </c>
      <c r="BR42">
        <v>0</v>
      </c>
      <c r="BU42" s="16">
        <v>57</v>
      </c>
      <c r="BV42" s="16">
        <v>0</v>
      </c>
      <c r="BW42" s="16">
        <v>0</v>
      </c>
      <c r="BX42" s="16">
        <v>0</v>
      </c>
      <c r="BY42" s="16">
        <v>0</v>
      </c>
      <c r="BZ42" s="16">
        <v>0</v>
      </c>
      <c r="CA42" s="16">
        <v>0</v>
      </c>
      <c r="CB42" s="16">
        <v>1</v>
      </c>
      <c r="CC42" s="16">
        <v>3</v>
      </c>
      <c r="CD42" s="16">
        <v>0</v>
      </c>
      <c r="CE42" s="16">
        <v>0</v>
      </c>
      <c r="CF42" s="16"/>
      <c r="CG42" s="13">
        <f t="shared" si="56"/>
        <v>0</v>
      </c>
      <c r="CH42" s="13">
        <f t="shared" si="53"/>
        <v>0</v>
      </c>
      <c r="CI42" s="13">
        <f t="shared" si="53"/>
        <v>0</v>
      </c>
      <c r="CJ42" s="13">
        <f t="shared" si="53"/>
        <v>0</v>
      </c>
      <c r="CK42" s="13">
        <f t="shared" si="53"/>
        <v>0</v>
      </c>
      <c r="CL42" s="13">
        <f t="shared" si="53"/>
        <v>0</v>
      </c>
      <c r="CM42" s="13">
        <f t="shared" si="53"/>
        <v>0.25</v>
      </c>
      <c r="CN42" s="13">
        <f t="shared" si="53"/>
        <v>0.75</v>
      </c>
      <c r="CO42" s="13">
        <f t="shared" si="53"/>
        <v>0</v>
      </c>
      <c r="CP42" s="13">
        <f t="shared" si="53"/>
        <v>0</v>
      </c>
      <c r="CR42" t="s">
        <v>11</v>
      </c>
      <c r="CS42" s="16">
        <v>57</v>
      </c>
      <c r="CT42" s="16">
        <v>0</v>
      </c>
      <c r="CU42" s="30">
        <v>0</v>
      </c>
      <c r="CW42" s="16">
        <f t="shared" si="54"/>
        <v>0</v>
      </c>
      <c r="CX42" s="16">
        <f t="shared" si="54"/>
        <v>0</v>
      </c>
      <c r="CY42" s="16">
        <f t="shared" si="54"/>
        <v>0</v>
      </c>
      <c r="CZ42" s="16">
        <f t="shared" si="54"/>
        <v>0</v>
      </c>
      <c r="DA42" s="16">
        <f t="shared" si="54"/>
        <v>0</v>
      </c>
      <c r="DB42" s="16">
        <f t="shared" si="54"/>
        <v>0</v>
      </c>
      <c r="DC42" s="16">
        <f t="shared" si="54"/>
        <v>0</v>
      </c>
      <c r="DD42" s="16">
        <f t="shared" si="54"/>
        <v>0</v>
      </c>
      <c r="DE42" s="16">
        <f t="shared" si="54"/>
        <v>0</v>
      </c>
      <c r="DF42" s="16">
        <f t="shared" si="54"/>
        <v>0</v>
      </c>
      <c r="DG42" s="45">
        <f t="shared" si="57"/>
        <v>0</v>
      </c>
      <c r="DH42" s="16">
        <f t="shared" si="58"/>
        <v>0</v>
      </c>
      <c r="DI42" s="16">
        <f t="shared" si="59"/>
        <v>0</v>
      </c>
      <c r="DJ42" s="16">
        <f t="shared" si="60"/>
        <v>0</v>
      </c>
      <c r="DK42" s="16">
        <f t="shared" si="61"/>
        <v>0</v>
      </c>
      <c r="DL42" s="16">
        <f t="shared" si="62"/>
        <v>0</v>
      </c>
      <c r="DM42" s="16">
        <f t="shared" si="63"/>
        <v>0</v>
      </c>
      <c r="DN42" s="16">
        <f t="shared" si="64"/>
        <v>0</v>
      </c>
      <c r="DO42" s="16">
        <f t="shared" si="65"/>
        <v>0</v>
      </c>
      <c r="DP42" s="16">
        <f t="shared" si="66"/>
        <v>0</v>
      </c>
      <c r="DQ42">
        <v>4</v>
      </c>
      <c r="DR42" s="16">
        <f>SUM(CY39:CY51)+SUM(DD39:DD51)</f>
        <v>22.908742347934751</v>
      </c>
      <c r="DS42" s="16">
        <f>SUM(DI42:DI51)+SUM(DN42:DN51)</f>
        <v>11.039600187682709</v>
      </c>
      <c r="DT42" s="16">
        <f>SUM(DI39:DI41)+SUM(DN39:DN41)</f>
        <v>0</v>
      </c>
      <c r="DV42" t="s">
        <v>3245</v>
      </c>
      <c r="DW42" s="16">
        <f>SUM(CZ39:CZ51)</f>
        <v>4.364143869566198</v>
      </c>
      <c r="DX42" s="16">
        <f>SUM(DJ42:DJ51)</f>
        <v>1.1181098629900239</v>
      </c>
      <c r="DY42" s="16">
        <f>SUM(DJ39:DJ41)</f>
        <v>0</v>
      </c>
    </row>
    <row r="43" spans="2:129" x14ac:dyDescent="0.25">
      <c r="B43" s="141" t="s">
        <v>3653</v>
      </c>
      <c r="D43">
        <v>3</v>
      </c>
      <c r="E43">
        <v>8</v>
      </c>
      <c r="F43">
        <v>1</v>
      </c>
      <c r="G43">
        <v>7</v>
      </c>
      <c r="H43">
        <v>1</v>
      </c>
      <c r="I43">
        <v>1</v>
      </c>
      <c r="L43">
        <f>SUMIFS('All hauled'!$S$2:$S$3094,'All hauled'!$U$2:$U$3094,'Hauled Pnob (2)'!B43,'All hauled'!$K$2:$K$3094,"N",'All hauled'!$I$2:$I$3094,"male")</f>
        <v>21</v>
      </c>
      <c r="M43">
        <f>SUMIFS('All hauled'!$S$2:$S$3094,'All hauled'!$U$2:$U$3094,'Hauled Pnob (2)'!B43,'All hauled'!$K$2:$K$3094,"Y",'All hauled'!$I$2:$I$3094,"male")</f>
        <v>0</v>
      </c>
      <c r="N43" s="16">
        <f t="shared" si="51"/>
        <v>0</v>
      </c>
      <c r="O43" s="16">
        <f t="shared" si="52"/>
        <v>3.1481481481481479</v>
      </c>
      <c r="P43" s="16">
        <f t="shared" si="52"/>
        <v>8.2952029520295198</v>
      </c>
      <c r="Q43" s="16">
        <f t="shared" si="52"/>
        <v>1.0276679841897234</v>
      </c>
      <c r="R43" s="16">
        <f t="shared" si="52"/>
        <v>7.4889705882352944</v>
      </c>
      <c r="S43" s="16">
        <f t="shared" si="52"/>
        <v>1.1117318435754191</v>
      </c>
      <c r="T43" s="16">
        <f t="shared" si="52"/>
        <v>1.0273972602739727</v>
      </c>
      <c r="U43" s="16">
        <f t="shared" si="52"/>
        <v>0</v>
      </c>
      <c r="V43" s="16">
        <f t="shared" si="52"/>
        <v>0</v>
      </c>
      <c r="W43" s="16"/>
      <c r="AI43" t="s">
        <v>3085</v>
      </c>
      <c r="AJ43">
        <f>'final totals'!K38</f>
        <v>3</v>
      </c>
      <c r="AK43" t="str">
        <f>'final totals'!O38</f>
        <v>PLA1</v>
      </c>
      <c r="AL43">
        <f>SUMIFS('All hauled'!$S$2:$S$3999,'All hauled'!$U$2:$U$3999,'Hauled Pnob (2)'!$AK43,'All hauled'!$X$2:$X$3999,'Hauled Pnob (2)'!$AJ43,'All hauled'!$I$2:$I$3999,'Hauled Pnob (2)'!$AI43,'All hauled'!$V$2:$V$3999,'Hauled Pnob (2)'!AL$5)</f>
        <v>0</v>
      </c>
      <c r="AM43">
        <f>SUMIFS('All hauled'!$S$2:$S$3999,'All hauled'!$U$2:$U$3999,'Hauled Pnob (2)'!$AK43,'All hauled'!$X$2:$X$3999,'Hauled Pnob (2)'!$AJ43,'All hauled'!$I$2:$I$3999,'Hauled Pnob (2)'!$AI43,'All hauled'!$V$2:$V$3999,'Hauled Pnob (2)'!AM$5)</f>
        <v>0</v>
      </c>
      <c r="AN43">
        <f>SUMIFS('All hauled'!$S$2:$S$3999,'All hauled'!$U$2:$U$3999,'Hauled Pnob (2)'!$AK43,'All hauled'!$X$2:$X$3999,'Hauled Pnob (2)'!$AJ43,'All hauled'!$I$2:$I$3999,'Hauled Pnob (2)'!$AI43,'All hauled'!$V$2:$V$3999,'Hauled Pnob (2)'!AN$5)</f>
        <v>1</v>
      </c>
      <c r="AO43">
        <f>SUMIFS('All hauled'!$S$2:$S$3999,'All hauled'!$U$2:$U$3999,'Hauled Pnob (2)'!$AK43,'All hauled'!$X$2:$X$3999,'Hauled Pnob (2)'!$AJ43,'All hauled'!$I$2:$I$3999,'Hauled Pnob (2)'!$AI43,'All hauled'!$V$2:$V$3999,'Hauled Pnob (2)'!AO$5)</f>
        <v>0</v>
      </c>
      <c r="AP43">
        <f>SUMIFS('All hauled'!$S$2:$S$3999,'All hauled'!$U$2:$U$3999,'Hauled Pnob (2)'!$AK43,'All hauled'!$X$2:$X$3999,'Hauled Pnob (2)'!$AJ43,'All hauled'!$I$2:$I$3999,'Hauled Pnob (2)'!$AI43,'All hauled'!$V$2:$V$3999,'Hauled Pnob (2)'!AP$5)</f>
        <v>0</v>
      </c>
      <c r="AQ43">
        <f>SUMIFS('All hauled'!$S$2:$S$3999,'All hauled'!$U$2:$U$3999,'Hauled Pnob (2)'!$AK43,'All hauled'!$X$2:$X$3999,'Hauled Pnob (2)'!$AJ43,'All hauled'!$I$2:$I$3999,'Hauled Pnob (2)'!$AI43,'All hauled'!$V$2:$V$3999,'Hauled Pnob (2)'!AQ$5)</f>
        <v>0</v>
      </c>
      <c r="AR43">
        <f>SUMIFS('All hauled'!$S$2:$S$3999,'All hauled'!$U$2:$U$3999,'Hauled Pnob (2)'!$AK43,'All hauled'!$X$2:$X$3999,'Hauled Pnob (2)'!$AJ43,'All hauled'!$I$2:$I$3999,'Hauled Pnob (2)'!$AI43,'All hauled'!$V$2:$V$3999,'Hauled Pnob (2)'!AR$5)</f>
        <v>0</v>
      </c>
      <c r="AS43">
        <f>SUMIFS('All hauled'!$S$2:$S$3999,'All hauled'!$U$2:$U$3999,'Hauled Pnob (2)'!$AK43,'All hauled'!$X$2:$X$3999,'Hauled Pnob (2)'!$AJ43,'All hauled'!$I$2:$I$3999,'Hauled Pnob (2)'!$AI43,'All hauled'!$V$2:$V$3999,'Hauled Pnob (2)'!AS$5)</f>
        <v>0</v>
      </c>
      <c r="AT43">
        <f>SUMIFS('All hauled'!$S$2:$S$3999,'All hauled'!$U$2:$U$3999,'Hauled Pnob (2)'!$AK43,'All hauled'!$X$2:$X$3999,'Hauled Pnob (2)'!$AJ43,'All hauled'!$I$2:$I$3999,'Hauled Pnob (2)'!$AI43,'All hauled'!$V$2:$V$3999,'Hauled Pnob (2)'!AT$5)</f>
        <v>0</v>
      </c>
      <c r="AU43" t="s">
        <v>3363</v>
      </c>
      <c r="AV43" s="16">
        <f t="shared" ref="AV43:AV74" si="71">IFERROR(AL43+((AL43/SUM(AL$9:AL$80))*(AL$6+AL$7+AL$8)),AL43)</f>
        <v>0</v>
      </c>
      <c r="AW43" s="16">
        <f t="shared" ref="AW43:AW74" si="72">IFERROR(AM43+((AM43/SUM(AM$9:AM$80))*(AM$6+AM$7+AM$8)),AM43)</f>
        <v>0</v>
      </c>
      <c r="AX43" s="16">
        <f t="shared" ref="AX43:AX74" si="73">IFERROR(AN43+((AN43/SUM(AN$9:AN$80))*(AN$6+AN$7+AN$8)),AN43)</f>
        <v>1.0211132437619961</v>
      </c>
      <c r="AY43" s="16">
        <f t="shared" ref="AY43:AY74" si="74">IFERROR(AO43+((AO43/SUM(AO$9:AO$80))*(AO$6+AO$7+AO$8)),AO43)</f>
        <v>0</v>
      </c>
      <c r="AZ43" s="16">
        <f t="shared" ref="AZ43:AZ74" si="75">IFERROR(AP43+((AP43/SUM(AP$9:AP$80))*(AP$6+AP$7+AP$8)),AP43)</f>
        <v>0</v>
      </c>
      <c r="BA43" s="16">
        <f t="shared" ref="BA43:BA74" si="76">IFERROR(AQ43+((AQ43/SUM(AQ$9:AQ$80))*(AQ$6+AQ$7+AQ$8)),AQ43)</f>
        <v>0</v>
      </c>
      <c r="BB43" s="16">
        <f t="shared" ref="BB43:BB74" si="77">IFERROR(AR43+((AR43/SUM(AR$9:AR$80))*(AR$6+AR$7+AR$8)),AR43)</f>
        <v>0</v>
      </c>
      <c r="BC43" s="16">
        <f t="shared" ref="BC43:BC74" si="78">IFERROR(AS43+((AS43/SUM(AS$9:AS$80))*(AS$6+AS$7+AS$8)),AS43)</f>
        <v>0</v>
      </c>
      <c r="BD43" t="s">
        <v>3363</v>
      </c>
      <c r="BE43" s="16">
        <f t="shared" ref="BE43:BE74" si="79">IFERROR(AV43+((AV43/SUM(AV$11:AV$80))*((1-AV$7)*AV$8)),AV43)</f>
        <v>0</v>
      </c>
      <c r="BF43" s="16">
        <f t="shared" ref="BF43:BF74" si="80">IFERROR(AW43+((AW43/SUM(AW$11:AW$80))*((1-AW$7)*AW$8)),AW43)</f>
        <v>0</v>
      </c>
      <c r="BG43" s="16">
        <f t="shared" ref="BG43:BG74" si="81">IFERROR(AX43+((AX43/SUM(AX$11:AX$80))*((1-AX$7)*AX$8)),AX43)</f>
        <v>1.0603661393538781</v>
      </c>
      <c r="BH43" s="16">
        <f t="shared" ref="BH43:BH74" si="82">IFERROR(AY43+((AY43/SUM(AY$11:AY$80))*((1-AY$7)*AY$8)),AY43)</f>
        <v>0</v>
      </c>
      <c r="BI43" s="16">
        <f t="shared" ref="BI43:BI74" si="83">IFERROR(AZ43+((AZ43/SUM(AZ$11:AZ$80))*((1-AZ$7)*AZ$8)),AZ43)</f>
        <v>0</v>
      </c>
      <c r="BJ43" s="16">
        <f t="shared" ref="BJ43:BJ74" si="84">IFERROR(BA43+((BA43/SUM(BA$11:BA$80))*((1-BA$7)*BA$8)),BA43)</f>
        <v>0</v>
      </c>
      <c r="BK43" s="16">
        <f t="shared" ref="BK43:BK74" si="85">IFERROR(BB43+((BB43/SUM(BB$11:BB$80))*((1-BB$7)*BB$8)),BB43)</f>
        <v>0</v>
      </c>
      <c r="BL43" s="16">
        <f t="shared" ref="BL43:BL74" si="86">IFERROR(BC43+((BC43/SUM(BC$11:BC$80))*((1-BC$7)*BC$8)),BC43)</f>
        <v>0</v>
      </c>
      <c r="BN43">
        <f t="shared" si="67"/>
        <v>3</v>
      </c>
      <c r="BO43" t="str">
        <f t="shared" si="68"/>
        <v>PLA2</v>
      </c>
      <c r="BP43" s="16">
        <f t="shared" si="69"/>
        <v>0</v>
      </c>
      <c r="BQ43" s="16">
        <f t="shared" si="70"/>
        <v>1.1713102532187365</v>
      </c>
      <c r="BR43">
        <v>0</v>
      </c>
      <c r="BU43" s="16">
        <v>62</v>
      </c>
      <c r="BV43" s="16">
        <v>0</v>
      </c>
      <c r="BW43" s="16">
        <v>2</v>
      </c>
      <c r="BX43" s="16">
        <v>0</v>
      </c>
      <c r="BY43" s="16">
        <v>0</v>
      </c>
      <c r="BZ43" s="16">
        <v>0</v>
      </c>
      <c r="CA43" s="16">
        <v>0</v>
      </c>
      <c r="CB43" s="16">
        <v>1</v>
      </c>
      <c r="CC43" s="16">
        <v>11</v>
      </c>
      <c r="CD43" s="16">
        <v>0</v>
      </c>
      <c r="CE43" s="16">
        <v>0</v>
      </c>
      <c r="CF43" s="16"/>
      <c r="CG43" s="13">
        <f t="shared" si="56"/>
        <v>0</v>
      </c>
      <c r="CH43" s="13">
        <f t="shared" si="53"/>
        <v>0.14285714285714285</v>
      </c>
      <c r="CI43" s="13">
        <f t="shared" si="53"/>
        <v>0</v>
      </c>
      <c r="CJ43" s="13">
        <f t="shared" si="53"/>
        <v>0</v>
      </c>
      <c r="CK43" s="13">
        <f t="shared" si="53"/>
        <v>0</v>
      </c>
      <c r="CL43" s="13">
        <f t="shared" si="53"/>
        <v>0</v>
      </c>
      <c r="CM43" s="13">
        <f t="shared" si="53"/>
        <v>7.1428571428571425E-2</v>
      </c>
      <c r="CN43" s="13">
        <f t="shared" si="53"/>
        <v>0.7857142857142857</v>
      </c>
      <c r="CO43" s="13">
        <f t="shared" si="53"/>
        <v>0</v>
      </c>
      <c r="CP43" s="13">
        <f t="shared" si="53"/>
        <v>0</v>
      </c>
      <c r="CR43" t="s">
        <v>11</v>
      </c>
      <c r="CS43" s="16">
        <v>62</v>
      </c>
      <c r="CT43" s="16">
        <v>0</v>
      </c>
      <c r="CU43" s="30">
        <v>0</v>
      </c>
      <c r="CW43" s="16">
        <f t="shared" si="54"/>
        <v>0</v>
      </c>
      <c r="CX43" s="16">
        <f t="shared" si="54"/>
        <v>0</v>
      </c>
      <c r="CY43" s="16">
        <f t="shared" si="54"/>
        <v>0</v>
      </c>
      <c r="CZ43" s="16">
        <f t="shared" si="54"/>
        <v>0</v>
      </c>
      <c r="DA43" s="16">
        <f t="shared" si="54"/>
        <v>0</v>
      </c>
      <c r="DB43" s="16">
        <f t="shared" si="54"/>
        <v>0</v>
      </c>
      <c r="DC43" s="16">
        <f t="shared" si="54"/>
        <v>0</v>
      </c>
      <c r="DD43" s="16">
        <f t="shared" si="54"/>
        <v>0</v>
      </c>
      <c r="DE43" s="16">
        <f t="shared" si="54"/>
        <v>0</v>
      </c>
      <c r="DF43" s="16">
        <f t="shared" si="54"/>
        <v>0</v>
      </c>
      <c r="DG43" s="45">
        <f t="shared" si="57"/>
        <v>0</v>
      </c>
      <c r="DH43" s="16">
        <f t="shared" si="58"/>
        <v>0</v>
      </c>
      <c r="DI43" s="16">
        <f t="shared" si="59"/>
        <v>0</v>
      </c>
      <c r="DJ43" s="16">
        <f t="shared" si="60"/>
        <v>0</v>
      </c>
      <c r="DK43" s="16">
        <f t="shared" si="61"/>
        <v>0</v>
      </c>
      <c r="DL43" s="16">
        <f t="shared" si="62"/>
        <v>0</v>
      </c>
      <c r="DM43" s="16">
        <f t="shared" si="63"/>
        <v>0</v>
      </c>
      <c r="DN43" s="16">
        <f t="shared" si="64"/>
        <v>0</v>
      </c>
      <c r="DO43" s="16">
        <f t="shared" si="65"/>
        <v>0</v>
      </c>
      <c r="DP43" s="16">
        <f t="shared" si="66"/>
        <v>0</v>
      </c>
      <c r="DQ43">
        <v>5</v>
      </c>
      <c r="DR43" s="16">
        <f>SUM(CZ39:CZ51)+SUM(DE39:DE51)</f>
        <v>9.8767295532491737</v>
      </c>
      <c r="DS43" s="16">
        <f>SUM(DJ42:DJ51)+SUM(DO42:DO51)</f>
        <v>2.2210702280656252</v>
      </c>
      <c r="DT43" s="16">
        <f>SUM(DJ39:DJ41)+SUM(DO39:DO41)</f>
        <v>0</v>
      </c>
      <c r="DV43" t="s">
        <v>3246</v>
      </c>
      <c r="DW43" s="16">
        <f>SUM(DA39:DA51)</f>
        <v>0</v>
      </c>
      <c r="DX43" s="16">
        <f>SUM(DK42:DK51)</f>
        <v>0</v>
      </c>
      <c r="DY43" s="16">
        <f>SUM(DK39:DK41)</f>
        <v>0</v>
      </c>
    </row>
    <row r="44" spans="2:129" x14ac:dyDescent="0.25">
      <c r="B44" s="141" t="s">
        <v>3396</v>
      </c>
      <c r="D44">
        <v>6</v>
      </c>
      <c r="E44">
        <v>35</v>
      </c>
      <c r="F44">
        <v>29</v>
      </c>
      <c r="G44">
        <v>35</v>
      </c>
      <c r="H44">
        <v>26</v>
      </c>
      <c r="I44">
        <v>7</v>
      </c>
      <c r="J44">
        <v>1</v>
      </c>
      <c r="L44">
        <f>SUMIFS('All hauled'!$S$2:$S$3094,'All hauled'!$U$2:$U$3094,'Hauled Pnob (2)'!B44,'All hauled'!$K$2:$K$3094,"N",'All hauled'!$I$2:$I$3094,"male")</f>
        <v>99</v>
      </c>
      <c r="M44">
        <f>SUMIFS('All hauled'!$S$2:$S$3094,'All hauled'!$U$2:$U$3094,'Hauled Pnob (2)'!B44,'All hauled'!$K$2:$K$3094,"Y",'All hauled'!$I$2:$I$3094,"male")</f>
        <v>41</v>
      </c>
      <c r="N44" s="16">
        <f t="shared" si="51"/>
        <v>0</v>
      </c>
      <c r="O44" s="16">
        <f t="shared" si="52"/>
        <v>6.2962962962962958</v>
      </c>
      <c r="P44" s="16">
        <f t="shared" si="52"/>
        <v>36.291512915129154</v>
      </c>
      <c r="Q44" s="16">
        <f t="shared" si="52"/>
        <v>29.802371541501977</v>
      </c>
      <c r="R44" s="16">
        <f t="shared" si="52"/>
        <v>37.444852941176471</v>
      </c>
      <c r="S44" s="16">
        <f t="shared" si="52"/>
        <v>28.905027932960895</v>
      </c>
      <c r="T44" s="16">
        <f t="shared" si="52"/>
        <v>7.1917808219178081</v>
      </c>
      <c r="U44" s="16">
        <f t="shared" si="52"/>
        <v>1.1428571428571428</v>
      </c>
      <c r="V44" s="16">
        <f t="shared" si="52"/>
        <v>0</v>
      </c>
      <c r="W44" s="16"/>
      <c r="AI44" t="s">
        <v>3085</v>
      </c>
      <c r="AJ44">
        <f>'final totals'!K39</f>
        <v>3</v>
      </c>
      <c r="AK44" t="str">
        <f>'final totals'!O39</f>
        <v>PLA2</v>
      </c>
      <c r="AL44">
        <f>SUMIFS('All hauled'!$S$2:$S$3999,'All hauled'!$U$2:$U$3999,'Hauled Pnob (2)'!$AK44,'All hauled'!$X$2:$X$3999,'Hauled Pnob (2)'!$AJ44,'All hauled'!$I$2:$I$3999,'Hauled Pnob (2)'!$AI44,'All hauled'!$V$2:$V$3999,'Hauled Pnob (2)'!AL$5)</f>
        <v>0</v>
      </c>
      <c r="AM44">
        <f>SUMIFS('All hauled'!$S$2:$S$3999,'All hauled'!$U$2:$U$3999,'Hauled Pnob (2)'!$AK44,'All hauled'!$X$2:$X$3999,'Hauled Pnob (2)'!$AJ44,'All hauled'!$I$2:$I$3999,'Hauled Pnob (2)'!$AI44,'All hauled'!$V$2:$V$3999,'Hauled Pnob (2)'!AM$5)</f>
        <v>0</v>
      </c>
      <c r="AN44">
        <f>SUMIFS('All hauled'!$S$2:$S$3999,'All hauled'!$U$2:$U$3999,'Hauled Pnob (2)'!$AK44,'All hauled'!$X$2:$X$3999,'Hauled Pnob (2)'!$AJ44,'All hauled'!$I$2:$I$3999,'Hauled Pnob (2)'!$AI44,'All hauled'!$V$2:$V$3999,'Hauled Pnob (2)'!AN$5)</f>
        <v>0</v>
      </c>
      <c r="AO44">
        <f>SUMIFS('All hauled'!$S$2:$S$3999,'All hauled'!$U$2:$U$3999,'Hauled Pnob (2)'!$AK44,'All hauled'!$X$2:$X$3999,'Hauled Pnob (2)'!$AJ44,'All hauled'!$I$2:$I$3999,'Hauled Pnob (2)'!$AI44,'All hauled'!$V$2:$V$3999,'Hauled Pnob (2)'!AO$5)</f>
        <v>0</v>
      </c>
      <c r="AP44">
        <f>SUMIFS('All hauled'!$S$2:$S$3999,'All hauled'!$U$2:$U$3999,'Hauled Pnob (2)'!$AK44,'All hauled'!$X$2:$X$3999,'Hauled Pnob (2)'!$AJ44,'All hauled'!$I$2:$I$3999,'Hauled Pnob (2)'!$AI44,'All hauled'!$V$2:$V$3999,'Hauled Pnob (2)'!AP$5)</f>
        <v>0</v>
      </c>
      <c r="AQ44">
        <f>SUMIFS('All hauled'!$S$2:$S$3999,'All hauled'!$U$2:$U$3999,'Hauled Pnob (2)'!$AK44,'All hauled'!$X$2:$X$3999,'Hauled Pnob (2)'!$AJ44,'All hauled'!$I$2:$I$3999,'Hauled Pnob (2)'!$AI44,'All hauled'!$V$2:$V$3999,'Hauled Pnob (2)'!AQ$5)</f>
        <v>0</v>
      </c>
      <c r="AR44">
        <f>SUMIFS('All hauled'!$S$2:$S$3999,'All hauled'!$U$2:$U$3999,'Hauled Pnob (2)'!$AK44,'All hauled'!$X$2:$X$3999,'Hauled Pnob (2)'!$AJ44,'All hauled'!$I$2:$I$3999,'Hauled Pnob (2)'!$AI44,'All hauled'!$V$2:$V$3999,'Hauled Pnob (2)'!AR$5)</f>
        <v>0</v>
      </c>
      <c r="AS44">
        <f>SUMIFS('All hauled'!$S$2:$S$3999,'All hauled'!$U$2:$U$3999,'Hauled Pnob (2)'!$AK44,'All hauled'!$X$2:$X$3999,'Hauled Pnob (2)'!$AJ44,'All hauled'!$I$2:$I$3999,'Hauled Pnob (2)'!$AI44,'All hauled'!$V$2:$V$3999,'Hauled Pnob (2)'!AS$5)</f>
        <v>0</v>
      </c>
      <c r="AT44">
        <f>SUMIFS('All hauled'!$S$2:$S$3999,'All hauled'!$U$2:$U$3999,'Hauled Pnob (2)'!$AK44,'All hauled'!$X$2:$X$3999,'Hauled Pnob (2)'!$AJ44,'All hauled'!$I$2:$I$3999,'Hauled Pnob (2)'!$AI44,'All hauled'!$V$2:$V$3999,'Hauled Pnob (2)'!AT$5)</f>
        <v>0</v>
      </c>
      <c r="AU44" t="s">
        <v>3876</v>
      </c>
      <c r="AV44" s="16">
        <f t="shared" si="71"/>
        <v>0</v>
      </c>
      <c r="AW44" s="16">
        <f t="shared" si="72"/>
        <v>0</v>
      </c>
      <c r="AX44" s="16">
        <f t="shared" si="73"/>
        <v>0</v>
      </c>
      <c r="AY44" s="16">
        <f t="shared" si="74"/>
        <v>0</v>
      </c>
      <c r="AZ44" s="16">
        <f t="shared" si="75"/>
        <v>0</v>
      </c>
      <c r="BA44" s="16">
        <f t="shared" si="76"/>
        <v>0</v>
      </c>
      <c r="BB44" s="16">
        <f t="shared" si="77"/>
        <v>0</v>
      </c>
      <c r="BC44" s="16">
        <f t="shared" si="78"/>
        <v>0</v>
      </c>
      <c r="BD44" t="s">
        <v>3876</v>
      </c>
      <c r="BE44" s="16">
        <f t="shared" si="79"/>
        <v>0</v>
      </c>
      <c r="BF44" s="16">
        <f t="shared" si="80"/>
        <v>0</v>
      </c>
      <c r="BG44" s="16">
        <f t="shared" si="81"/>
        <v>0</v>
      </c>
      <c r="BH44" s="16">
        <f t="shared" si="82"/>
        <v>0</v>
      </c>
      <c r="BI44" s="16">
        <f t="shared" si="83"/>
        <v>0</v>
      </c>
      <c r="BJ44" s="16">
        <f t="shared" si="84"/>
        <v>0</v>
      </c>
      <c r="BK44" s="16">
        <f t="shared" si="85"/>
        <v>0</v>
      </c>
      <c r="BL44" s="16">
        <f t="shared" si="86"/>
        <v>0</v>
      </c>
      <c r="BN44">
        <f t="shared" si="67"/>
        <v>2</v>
      </c>
      <c r="BO44" t="str">
        <f t="shared" si="68"/>
        <v>BCA1</v>
      </c>
      <c r="BP44" s="16">
        <f t="shared" si="69"/>
        <v>0</v>
      </c>
      <c r="BQ44" s="16">
        <f t="shared" si="70"/>
        <v>0</v>
      </c>
      <c r="BR44">
        <v>0</v>
      </c>
      <c r="BU44" s="16">
        <v>67</v>
      </c>
      <c r="BV44" s="16">
        <v>0</v>
      </c>
      <c r="BW44" s="16">
        <v>13</v>
      </c>
      <c r="BX44" s="16">
        <v>21</v>
      </c>
      <c r="BY44" s="16">
        <v>0</v>
      </c>
      <c r="BZ44" s="16">
        <v>0</v>
      </c>
      <c r="CA44" s="16">
        <v>0</v>
      </c>
      <c r="CB44" s="16">
        <v>2</v>
      </c>
      <c r="CC44" s="16">
        <v>21</v>
      </c>
      <c r="CD44" s="16">
        <v>2</v>
      </c>
      <c r="CE44" s="16">
        <v>0</v>
      </c>
      <c r="CF44" s="16"/>
      <c r="CG44" s="13">
        <f t="shared" si="56"/>
        <v>0</v>
      </c>
      <c r="CH44" s="13">
        <f t="shared" si="53"/>
        <v>0.22033898305084745</v>
      </c>
      <c r="CI44" s="13">
        <f t="shared" si="53"/>
        <v>0.3559322033898305</v>
      </c>
      <c r="CJ44" s="13">
        <f t="shared" si="53"/>
        <v>0</v>
      </c>
      <c r="CK44" s="13">
        <f t="shared" si="53"/>
        <v>0</v>
      </c>
      <c r="CL44" s="13">
        <f t="shared" si="53"/>
        <v>0</v>
      </c>
      <c r="CM44" s="13">
        <f t="shared" si="53"/>
        <v>3.3898305084745763E-2</v>
      </c>
      <c r="CN44" s="13">
        <f t="shared" si="53"/>
        <v>0.3559322033898305</v>
      </c>
      <c r="CO44" s="13">
        <f t="shared" si="53"/>
        <v>3.3898305084745763E-2</v>
      </c>
      <c r="CP44" s="13">
        <f t="shared" si="53"/>
        <v>0</v>
      </c>
      <c r="CR44" t="s">
        <v>11</v>
      </c>
      <c r="CS44" s="16">
        <v>67</v>
      </c>
      <c r="CT44" s="16">
        <f>BE9</f>
        <v>0</v>
      </c>
      <c r="CU44" s="16">
        <f>BE85</f>
        <v>0</v>
      </c>
      <c r="CW44" s="16">
        <f t="shared" si="54"/>
        <v>0</v>
      </c>
      <c r="CX44" s="16">
        <f t="shared" si="54"/>
        <v>0</v>
      </c>
      <c r="CY44" s="16">
        <f t="shared" si="54"/>
        <v>0</v>
      </c>
      <c r="CZ44" s="16">
        <f t="shared" si="54"/>
        <v>0</v>
      </c>
      <c r="DA44" s="16">
        <f t="shared" si="54"/>
        <v>0</v>
      </c>
      <c r="DB44" s="16">
        <f t="shared" si="54"/>
        <v>0</v>
      </c>
      <c r="DC44" s="16">
        <f t="shared" si="54"/>
        <v>0</v>
      </c>
      <c r="DD44" s="16">
        <f t="shared" si="54"/>
        <v>0</v>
      </c>
      <c r="DE44" s="16">
        <f t="shared" si="54"/>
        <v>0</v>
      </c>
      <c r="DF44" s="16">
        <f t="shared" si="54"/>
        <v>0</v>
      </c>
      <c r="DG44" s="45">
        <f t="shared" si="57"/>
        <v>0</v>
      </c>
      <c r="DH44" s="16">
        <f t="shared" si="58"/>
        <v>0</v>
      </c>
      <c r="DI44" s="16">
        <f t="shared" si="59"/>
        <v>0</v>
      </c>
      <c r="DJ44" s="16">
        <f t="shared" si="60"/>
        <v>0</v>
      </c>
      <c r="DK44" s="16">
        <f t="shared" si="61"/>
        <v>0</v>
      </c>
      <c r="DL44" s="16">
        <f t="shared" si="62"/>
        <v>0</v>
      </c>
      <c r="DM44" s="16">
        <f t="shared" si="63"/>
        <v>0</v>
      </c>
      <c r="DN44" s="16">
        <f t="shared" si="64"/>
        <v>0</v>
      </c>
      <c r="DO44" s="16">
        <f t="shared" si="65"/>
        <v>0</v>
      </c>
      <c r="DP44" s="16">
        <f t="shared" si="66"/>
        <v>0</v>
      </c>
      <c r="DQ44">
        <v>6</v>
      </c>
      <c r="DR44" s="16">
        <f>SUM(DA39:DA51)+SUM(DF39:DF51)</f>
        <v>0</v>
      </c>
      <c r="DS44" s="16">
        <f>SUM(DK42:DK51)+SUM(DP42:DP51)</f>
        <v>0</v>
      </c>
      <c r="DT44" s="16">
        <f>SUM(DK39:DK41)+SUM(DP39:DP41)</f>
        <v>0</v>
      </c>
      <c r="DV44" t="s">
        <v>3247</v>
      </c>
      <c r="DW44" s="16">
        <f>SUM(DB39:DB51)</f>
        <v>0</v>
      </c>
      <c r="DX44" s="16">
        <f>SUM(DL42:DL51)</f>
        <v>0</v>
      </c>
      <c r="DY44" s="16">
        <f>SUM(DL39:DL41)</f>
        <v>0</v>
      </c>
    </row>
    <row r="45" spans="2:129" x14ac:dyDescent="0.25">
      <c r="B45" s="141" t="s">
        <v>3951</v>
      </c>
      <c r="D45">
        <v>1</v>
      </c>
      <c r="E45">
        <v>5</v>
      </c>
      <c r="F45">
        <v>4</v>
      </c>
      <c r="G45">
        <v>4</v>
      </c>
      <c r="H45">
        <v>6</v>
      </c>
      <c r="I45">
        <v>2</v>
      </c>
      <c r="L45">
        <f>SUMIFS('All hauled'!$S$2:$S$3094,'All hauled'!$U$2:$U$3094,'Hauled Pnob (2)'!B45,'All hauled'!$K$2:$K$3094,"N",'All hauled'!$I$2:$I$3094,"male")</f>
        <v>4</v>
      </c>
      <c r="M45">
        <f>SUMIFS('All hauled'!$S$2:$S$3094,'All hauled'!$U$2:$U$3094,'Hauled Pnob (2)'!B45,'All hauled'!$K$2:$K$3094,"Y",'All hauled'!$I$2:$I$3094,"male")</f>
        <v>18</v>
      </c>
      <c r="N45" s="16">
        <f t="shared" si="51"/>
        <v>0</v>
      </c>
      <c r="O45" s="16">
        <f t="shared" si="52"/>
        <v>1.0493827160493827</v>
      </c>
      <c r="P45" s="16">
        <f t="shared" si="52"/>
        <v>5.1845018450184499</v>
      </c>
      <c r="Q45" s="16">
        <f t="shared" si="52"/>
        <v>4.1106719367588935</v>
      </c>
      <c r="R45" s="16">
        <f t="shared" si="52"/>
        <v>4.2794117647058822</v>
      </c>
      <c r="S45" s="16">
        <f t="shared" si="52"/>
        <v>6.6703910614525137</v>
      </c>
      <c r="T45" s="16">
        <f t="shared" si="52"/>
        <v>2.0547945205479454</v>
      </c>
      <c r="U45" s="16">
        <f t="shared" si="52"/>
        <v>0</v>
      </c>
      <c r="V45" s="16">
        <f t="shared" si="52"/>
        <v>0</v>
      </c>
      <c r="W45" s="16"/>
      <c r="AI45" t="s">
        <v>3085</v>
      </c>
      <c r="AJ45">
        <f>'final totals'!K40</f>
        <v>2</v>
      </c>
      <c r="AK45" t="str">
        <f>'final totals'!O40</f>
        <v>BCA1</v>
      </c>
      <c r="AL45">
        <f>SUMIFS('All hauled'!$S$2:$S$3999,'All hauled'!$U$2:$U$3999,'Hauled Pnob (2)'!$AK45,'All hauled'!$X$2:$X$3999,'Hauled Pnob (2)'!$AJ45,'All hauled'!$I$2:$I$3999,'Hauled Pnob (2)'!$AI45,'All hauled'!$V$2:$V$3999,'Hauled Pnob (2)'!AL$5)</f>
        <v>0</v>
      </c>
      <c r="AM45">
        <f>SUMIFS('All hauled'!$S$2:$S$3999,'All hauled'!$U$2:$U$3999,'Hauled Pnob (2)'!$AK45,'All hauled'!$X$2:$X$3999,'Hauled Pnob (2)'!$AJ45,'All hauled'!$I$2:$I$3999,'Hauled Pnob (2)'!$AI45,'All hauled'!$V$2:$V$3999,'Hauled Pnob (2)'!AM$5)</f>
        <v>0</v>
      </c>
      <c r="AN45">
        <f>SUMIFS('All hauled'!$S$2:$S$3999,'All hauled'!$U$2:$U$3999,'Hauled Pnob (2)'!$AK45,'All hauled'!$X$2:$X$3999,'Hauled Pnob (2)'!$AJ45,'All hauled'!$I$2:$I$3999,'Hauled Pnob (2)'!$AI45,'All hauled'!$V$2:$V$3999,'Hauled Pnob (2)'!AN$5)</f>
        <v>0</v>
      </c>
      <c r="AO45">
        <f>SUMIFS('All hauled'!$S$2:$S$3999,'All hauled'!$U$2:$U$3999,'Hauled Pnob (2)'!$AK45,'All hauled'!$X$2:$X$3999,'Hauled Pnob (2)'!$AJ45,'All hauled'!$I$2:$I$3999,'Hauled Pnob (2)'!$AI45,'All hauled'!$V$2:$V$3999,'Hauled Pnob (2)'!AO$5)</f>
        <v>0</v>
      </c>
      <c r="AP45">
        <f>SUMIFS('All hauled'!$S$2:$S$3999,'All hauled'!$U$2:$U$3999,'Hauled Pnob (2)'!$AK45,'All hauled'!$X$2:$X$3999,'Hauled Pnob (2)'!$AJ45,'All hauled'!$I$2:$I$3999,'Hauled Pnob (2)'!$AI45,'All hauled'!$V$2:$V$3999,'Hauled Pnob (2)'!AP$5)</f>
        <v>0</v>
      </c>
      <c r="AQ45">
        <f>SUMIFS('All hauled'!$S$2:$S$3999,'All hauled'!$U$2:$U$3999,'Hauled Pnob (2)'!$AK45,'All hauled'!$X$2:$X$3999,'Hauled Pnob (2)'!$AJ45,'All hauled'!$I$2:$I$3999,'Hauled Pnob (2)'!$AI45,'All hauled'!$V$2:$V$3999,'Hauled Pnob (2)'!AQ$5)</f>
        <v>0</v>
      </c>
      <c r="AR45">
        <f>SUMIFS('All hauled'!$S$2:$S$3999,'All hauled'!$U$2:$U$3999,'Hauled Pnob (2)'!$AK45,'All hauled'!$X$2:$X$3999,'Hauled Pnob (2)'!$AJ45,'All hauled'!$I$2:$I$3999,'Hauled Pnob (2)'!$AI45,'All hauled'!$V$2:$V$3999,'Hauled Pnob (2)'!AR$5)</f>
        <v>0</v>
      </c>
      <c r="AS45">
        <f>SUMIFS('All hauled'!$S$2:$S$3999,'All hauled'!$U$2:$U$3999,'Hauled Pnob (2)'!$AK45,'All hauled'!$X$2:$X$3999,'Hauled Pnob (2)'!$AJ45,'All hauled'!$I$2:$I$3999,'Hauled Pnob (2)'!$AI45,'All hauled'!$V$2:$V$3999,'Hauled Pnob (2)'!AS$5)</f>
        <v>0</v>
      </c>
      <c r="AT45">
        <f>SUMIFS('All hauled'!$S$2:$S$3999,'All hauled'!$U$2:$U$3999,'Hauled Pnob (2)'!$AK45,'All hauled'!$X$2:$X$3999,'Hauled Pnob (2)'!$AJ45,'All hauled'!$I$2:$I$3999,'Hauled Pnob (2)'!$AI45,'All hauled'!$V$2:$V$3999,'Hauled Pnob (2)'!AT$5)</f>
        <v>0</v>
      </c>
      <c r="AU45" t="s">
        <v>3357</v>
      </c>
      <c r="AV45" s="16">
        <f t="shared" si="71"/>
        <v>0</v>
      </c>
      <c r="AW45" s="16">
        <f t="shared" si="72"/>
        <v>0</v>
      </c>
      <c r="AX45" s="16">
        <f t="shared" si="73"/>
        <v>0</v>
      </c>
      <c r="AY45" s="16">
        <f t="shared" si="74"/>
        <v>0</v>
      </c>
      <c r="AZ45" s="16">
        <f t="shared" si="75"/>
        <v>0</v>
      </c>
      <c r="BA45" s="16">
        <f t="shared" si="76"/>
        <v>0</v>
      </c>
      <c r="BB45" s="16">
        <f t="shared" si="77"/>
        <v>0</v>
      </c>
      <c r="BC45" s="16">
        <f t="shared" si="78"/>
        <v>0</v>
      </c>
      <c r="BD45" t="s">
        <v>3357</v>
      </c>
      <c r="BE45" s="16">
        <f t="shared" si="79"/>
        <v>0</v>
      </c>
      <c r="BF45" s="16">
        <f t="shared" si="80"/>
        <v>0</v>
      </c>
      <c r="BG45" s="16">
        <f t="shared" si="81"/>
        <v>0</v>
      </c>
      <c r="BH45" s="16">
        <f t="shared" si="82"/>
        <v>0</v>
      </c>
      <c r="BI45" s="16">
        <f t="shared" si="83"/>
        <v>0</v>
      </c>
      <c r="BJ45" s="16">
        <f t="shared" si="84"/>
        <v>0</v>
      </c>
      <c r="BK45" s="16">
        <f t="shared" si="85"/>
        <v>0</v>
      </c>
      <c r="BL45" s="16">
        <f t="shared" si="86"/>
        <v>0</v>
      </c>
      <c r="BN45">
        <f t="shared" si="67"/>
        <v>2</v>
      </c>
      <c r="BO45" t="str">
        <f t="shared" si="68"/>
        <v>BCA2</v>
      </c>
      <c r="BP45" s="16">
        <f t="shared" si="69"/>
        <v>0</v>
      </c>
      <c r="BQ45" s="16">
        <f t="shared" si="70"/>
        <v>0</v>
      </c>
      <c r="BR45">
        <v>0</v>
      </c>
      <c r="BU45" s="16">
        <v>72</v>
      </c>
      <c r="BV45" s="16">
        <v>0</v>
      </c>
      <c r="BW45" s="16">
        <v>8</v>
      </c>
      <c r="BX45" s="16">
        <v>94</v>
      </c>
      <c r="BY45" s="16">
        <v>0</v>
      </c>
      <c r="BZ45" s="16">
        <v>0</v>
      </c>
      <c r="CA45" s="16">
        <v>0</v>
      </c>
      <c r="CB45" s="16">
        <v>0</v>
      </c>
      <c r="CC45" s="16">
        <v>39</v>
      </c>
      <c r="CD45" s="16">
        <v>11</v>
      </c>
      <c r="CE45" s="16">
        <v>0</v>
      </c>
      <c r="CF45" s="16"/>
      <c r="CG45" s="13">
        <f t="shared" si="56"/>
        <v>0</v>
      </c>
      <c r="CH45" s="13">
        <f t="shared" si="53"/>
        <v>5.2631578947368418E-2</v>
      </c>
      <c r="CI45" s="13">
        <f t="shared" si="53"/>
        <v>0.61842105263157898</v>
      </c>
      <c r="CJ45" s="13">
        <f t="shared" si="53"/>
        <v>0</v>
      </c>
      <c r="CK45" s="13">
        <f t="shared" si="53"/>
        <v>0</v>
      </c>
      <c r="CL45" s="13">
        <f t="shared" si="53"/>
        <v>0</v>
      </c>
      <c r="CM45" s="13">
        <f t="shared" si="53"/>
        <v>0</v>
      </c>
      <c r="CN45" s="13">
        <f t="shared" si="53"/>
        <v>0.25657894736842107</v>
      </c>
      <c r="CO45" s="13">
        <f t="shared" si="53"/>
        <v>7.2368421052631582E-2</v>
      </c>
      <c r="CP45" s="13">
        <f t="shared" si="53"/>
        <v>0</v>
      </c>
      <c r="CR45" t="s">
        <v>11</v>
      </c>
      <c r="CS45" s="16">
        <v>72</v>
      </c>
      <c r="CT45" s="16">
        <f>BF9</f>
        <v>0</v>
      </c>
      <c r="CU45" s="16">
        <f>BF85</f>
        <v>0</v>
      </c>
      <c r="CW45" s="16">
        <f t="shared" si="54"/>
        <v>0</v>
      </c>
      <c r="CX45" s="16">
        <f t="shared" si="54"/>
        <v>0</v>
      </c>
      <c r="CY45" s="16">
        <f t="shared" si="54"/>
        <v>0</v>
      </c>
      <c r="CZ45" s="16">
        <f t="shared" si="54"/>
        <v>0</v>
      </c>
      <c r="DA45" s="16">
        <f t="shared" si="54"/>
        <v>0</v>
      </c>
      <c r="DB45" s="16">
        <f t="shared" si="54"/>
        <v>0</v>
      </c>
      <c r="DC45" s="16">
        <f t="shared" si="54"/>
        <v>0</v>
      </c>
      <c r="DD45" s="16">
        <f t="shared" si="54"/>
        <v>0</v>
      </c>
      <c r="DE45" s="16">
        <f t="shared" si="54"/>
        <v>0</v>
      </c>
      <c r="DF45" s="16">
        <f t="shared" si="54"/>
        <v>0</v>
      </c>
      <c r="DG45" s="45">
        <f t="shared" si="57"/>
        <v>0</v>
      </c>
      <c r="DH45" s="16">
        <f t="shared" si="58"/>
        <v>0</v>
      </c>
      <c r="DI45" s="16">
        <f t="shared" si="59"/>
        <v>0</v>
      </c>
      <c r="DJ45" s="16">
        <f t="shared" si="60"/>
        <v>0</v>
      </c>
      <c r="DK45" s="16">
        <f t="shared" si="61"/>
        <v>0</v>
      </c>
      <c r="DL45" s="16">
        <f t="shared" si="62"/>
        <v>0</v>
      </c>
      <c r="DM45" s="16">
        <f t="shared" si="63"/>
        <v>0</v>
      </c>
      <c r="DN45" s="16">
        <f t="shared" si="64"/>
        <v>0</v>
      </c>
      <c r="DO45" s="16">
        <f t="shared" si="65"/>
        <v>0</v>
      </c>
      <c r="DP45" s="16">
        <f t="shared" si="66"/>
        <v>0</v>
      </c>
      <c r="DV45" t="s">
        <v>3248</v>
      </c>
      <c r="DW45" s="16">
        <f>SUM(DC39:DC51)</f>
        <v>0</v>
      </c>
      <c r="DX45" s="16">
        <f>SUM(DM42:DM51)</f>
        <v>0</v>
      </c>
      <c r="DY45" s="16">
        <f>SUM(DM39:DM41)</f>
        <v>0</v>
      </c>
    </row>
    <row r="46" spans="2:129" x14ac:dyDescent="0.25">
      <c r="B46" s="141" t="s">
        <v>3171</v>
      </c>
      <c r="D46">
        <v>2</v>
      </c>
      <c r="E46">
        <v>7</v>
      </c>
      <c r="F46">
        <v>4</v>
      </c>
      <c r="G46">
        <v>3</v>
      </c>
      <c r="H46">
        <v>4</v>
      </c>
      <c r="L46">
        <f>SUMIFS('All hauled'!$S$2:$S$3094,'All hauled'!$U$2:$U$3094,'Hauled Pnob (2)'!B46,'All hauled'!$K$2:$K$3094,"N",'All hauled'!$I$2:$I$3094,"male")</f>
        <v>20</v>
      </c>
      <c r="M46">
        <f>SUMIFS('All hauled'!$S$2:$S$3094,'All hauled'!$U$2:$U$3094,'Hauled Pnob (2)'!B46,'All hauled'!$K$2:$K$3094,"Y",'All hauled'!$I$2:$I$3094,"male")</f>
        <v>0</v>
      </c>
      <c r="N46" s="16">
        <f t="shared" si="51"/>
        <v>0</v>
      </c>
      <c r="O46" s="16">
        <f t="shared" si="52"/>
        <v>2.0987654320987654</v>
      </c>
      <c r="P46" s="16">
        <f t="shared" si="52"/>
        <v>7.2583025830258299</v>
      </c>
      <c r="Q46" s="16">
        <f t="shared" si="52"/>
        <v>4.1106719367588935</v>
      </c>
      <c r="R46" s="16">
        <f t="shared" si="52"/>
        <v>3.2095588235294117</v>
      </c>
      <c r="S46" s="16">
        <f t="shared" si="52"/>
        <v>4.4469273743016764</v>
      </c>
      <c r="T46" s="16">
        <f t="shared" si="52"/>
        <v>0</v>
      </c>
      <c r="U46" s="16">
        <f t="shared" si="52"/>
        <v>0</v>
      </c>
      <c r="V46" s="16">
        <f t="shared" si="52"/>
        <v>0</v>
      </c>
      <c r="W46" s="16"/>
      <c r="AI46" t="s">
        <v>3085</v>
      </c>
      <c r="AJ46">
        <f>'final totals'!K41</f>
        <v>2</v>
      </c>
      <c r="AK46" t="str">
        <f>'final totals'!O41</f>
        <v>BCA2</v>
      </c>
      <c r="AL46">
        <f>SUMIFS('All hauled'!$S$2:$S$3999,'All hauled'!$U$2:$U$3999,'Hauled Pnob (2)'!$AK46,'All hauled'!$X$2:$X$3999,'Hauled Pnob (2)'!$AJ46,'All hauled'!$I$2:$I$3999,'Hauled Pnob (2)'!$AI46,'All hauled'!$V$2:$V$3999,'Hauled Pnob (2)'!AL$5)</f>
        <v>0</v>
      </c>
      <c r="AM46">
        <f>SUMIFS('All hauled'!$S$2:$S$3999,'All hauled'!$U$2:$U$3999,'Hauled Pnob (2)'!$AK46,'All hauled'!$X$2:$X$3999,'Hauled Pnob (2)'!$AJ46,'All hauled'!$I$2:$I$3999,'Hauled Pnob (2)'!$AI46,'All hauled'!$V$2:$V$3999,'Hauled Pnob (2)'!AM$5)</f>
        <v>0</v>
      </c>
      <c r="AN46">
        <f>SUMIFS('All hauled'!$S$2:$S$3999,'All hauled'!$U$2:$U$3999,'Hauled Pnob (2)'!$AK46,'All hauled'!$X$2:$X$3999,'Hauled Pnob (2)'!$AJ46,'All hauled'!$I$2:$I$3999,'Hauled Pnob (2)'!$AI46,'All hauled'!$V$2:$V$3999,'Hauled Pnob (2)'!AN$5)</f>
        <v>0</v>
      </c>
      <c r="AO46">
        <f>SUMIFS('All hauled'!$S$2:$S$3999,'All hauled'!$U$2:$U$3999,'Hauled Pnob (2)'!$AK46,'All hauled'!$X$2:$X$3999,'Hauled Pnob (2)'!$AJ46,'All hauled'!$I$2:$I$3999,'Hauled Pnob (2)'!$AI46,'All hauled'!$V$2:$V$3999,'Hauled Pnob (2)'!AO$5)</f>
        <v>0</v>
      </c>
      <c r="AP46">
        <f>SUMIFS('All hauled'!$S$2:$S$3999,'All hauled'!$U$2:$U$3999,'Hauled Pnob (2)'!$AK46,'All hauled'!$X$2:$X$3999,'Hauled Pnob (2)'!$AJ46,'All hauled'!$I$2:$I$3999,'Hauled Pnob (2)'!$AI46,'All hauled'!$V$2:$V$3999,'Hauled Pnob (2)'!AP$5)</f>
        <v>0</v>
      </c>
      <c r="AQ46">
        <f>SUMIFS('All hauled'!$S$2:$S$3999,'All hauled'!$U$2:$U$3999,'Hauled Pnob (2)'!$AK46,'All hauled'!$X$2:$X$3999,'Hauled Pnob (2)'!$AJ46,'All hauled'!$I$2:$I$3999,'Hauled Pnob (2)'!$AI46,'All hauled'!$V$2:$V$3999,'Hauled Pnob (2)'!AQ$5)</f>
        <v>0</v>
      </c>
      <c r="AR46">
        <f>SUMIFS('All hauled'!$S$2:$S$3999,'All hauled'!$U$2:$U$3999,'Hauled Pnob (2)'!$AK46,'All hauled'!$X$2:$X$3999,'Hauled Pnob (2)'!$AJ46,'All hauled'!$I$2:$I$3999,'Hauled Pnob (2)'!$AI46,'All hauled'!$V$2:$V$3999,'Hauled Pnob (2)'!AR$5)</f>
        <v>0</v>
      </c>
      <c r="AS46">
        <f>SUMIFS('All hauled'!$S$2:$S$3999,'All hauled'!$U$2:$U$3999,'Hauled Pnob (2)'!$AK46,'All hauled'!$X$2:$X$3999,'Hauled Pnob (2)'!$AJ46,'All hauled'!$I$2:$I$3999,'Hauled Pnob (2)'!$AI46,'All hauled'!$V$2:$V$3999,'Hauled Pnob (2)'!AS$5)</f>
        <v>0</v>
      </c>
      <c r="AT46">
        <f>SUMIFS('All hauled'!$S$2:$S$3999,'All hauled'!$U$2:$U$3999,'Hauled Pnob (2)'!$AK46,'All hauled'!$X$2:$X$3999,'Hauled Pnob (2)'!$AJ46,'All hauled'!$I$2:$I$3999,'Hauled Pnob (2)'!$AI46,'All hauled'!$V$2:$V$3999,'Hauled Pnob (2)'!AT$5)</f>
        <v>0</v>
      </c>
      <c r="AU46" t="s">
        <v>3821</v>
      </c>
      <c r="AV46" s="16">
        <f t="shared" si="71"/>
        <v>0</v>
      </c>
      <c r="AW46" s="16">
        <f t="shared" si="72"/>
        <v>0</v>
      </c>
      <c r="AX46" s="16">
        <f t="shared" si="73"/>
        <v>0</v>
      </c>
      <c r="AY46" s="16">
        <f t="shared" si="74"/>
        <v>0</v>
      </c>
      <c r="AZ46" s="16">
        <f t="shared" si="75"/>
        <v>0</v>
      </c>
      <c r="BA46" s="16">
        <f t="shared" si="76"/>
        <v>0</v>
      </c>
      <c r="BB46" s="16">
        <f t="shared" si="77"/>
        <v>0</v>
      </c>
      <c r="BC46" s="16">
        <f t="shared" si="78"/>
        <v>0</v>
      </c>
      <c r="BD46" t="s">
        <v>3821</v>
      </c>
      <c r="BE46" s="16">
        <f t="shared" si="79"/>
        <v>0</v>
      </c>
      <c r="BF46" s="16">
        <f t="shared" si="80"/>
        <v>0</v>
      </c>
      <c r="BG46" s="16">
        <f t="shared" si="81"/>
        <v>0</v>
      </c>
      <c r="BH46" s="16">
        <f t="shared" si="82"/>
        <v>0</v>
      </c>
      <c r="BI46" s="16">
        <f t="shared" si="83"/>
        <v>0</v>
      </c>
      <c r="BJ46" s="16">
        <f t="shared" si="84"/>
        <v>0</v>
      </c>
      <c r="BK46" s="16">
        <f t="shared" si="85"/>
        <v>0</v>
      </c>
      <c r="BL46" s="16">
        <f t="shared" si="86"/>
        <v>0</v>
      </c>
      <c r="BN46">
        <f t="shared" si="67"/>
        <v>2</v>
      </c>
      <c r="BO46" t="str">
        <f t="shared" si="68"/>
        <v>CJA1</v>
      </c>
      <c r="BP46" s="16">
        <f t="shared" si="69"/>
        <v>0</v>
      </c>
      <c r="BQ46" s="16">
        <f t="shared" si="70"/>
        <v>0</v>
      </c>
      <c r="BR46">
        <v>0</v>
      </c>
      <c r="BU46" s="16">
        <v>77</v>
      </c>
      <c r="BV46" s="16">
        <v>0</v>
      </c>
      <c r="BW46" s="16">
        <v>1</v>
      </c>
      <c r="BX46" s="16">
        <v>154</v>
      </c>
      <c r="BY46" s="16">
        <v>4</v>
      </c>
      <c r="BZ46" s="16">
        <v>0</v>
      </c>
      <c r="CA46" s="16">
        <v>0</v>
      </c>
      <c r="CB46" s="16">
        <v>0</v>
      </c>
      <c r="CC46" s="16">
        <v>10</v>
      </c>
      <c r="CD46" s="16">
        <v>18</v>
      </c>
      <c r="CE46" s="16">
        <v>0</v>
      </c>
      <c r="CF46" s="16"/>
      <c r="CG46" s="13">
        <f t="shared" si="56"/>
        <v>0</v>
      </c>
      <c r="CH46" s="13">
        <f t="shared" si="53"/>
        <v>5.3475935828877002E-3</v>
      </c>
      <c r="CI46" s="13">
        <f t="shared" si="53"/>
        <v>0.82352941176470584</v>
      </c>
      <c r="CJ46" s="13">
        <f t="shared" si="53"/>
        <v>2.1390374331550801E-2</v>
      </c>
      <c r="CK46" s="13">
        <f t="shared" si="53"/>
        <v>0</v>
      </c>
      <c r="CL46" s="13">
        <f t="shared" si="53"/>
        <v>0</v>
      </c>
      <c r="CM46" s="13">
        <f t="shared" si="53"/>
        <v>0</v>
      </c>
      <c r="CN46" s="13">
        <f t="shared" si="53"/>
        <v>5.3475935828877004E-2</v>
      </c>
      <c r="CO46" s="13">
        <f t="shared" si="53"/>
        <v>9.6256684491978606E-2</v>
      </c>
      <c r="CP46" s="13">
        <f t="shared" si="53"/>
        <v>0</v>
      </c>
      <c r="CR46" t="s">
        <v>11</v>
      </c>
      <c r="CS46" s="16">
        <v>77</v>
      </c>
      <c r="CT46" s="16">
        <f>BG9</f>
        <v>1.0211132437619961</v>
      </c>
      <c r="CU46" s="16">
        <f>BG85</f>
        <v>2.0661764705882355</v>
      </c>
      <c r="CW46" s="16">
        <f t="shared" si="54"/>
        <v>0</v>
      </c>
      <c r="CX46" s="16">
        <f t="shared" si="54"/>
        <v>5.4604986297432942E-3</v>
      </c>
      <c r="CY46" s="16">
        <f t="shared" si="54"/>
        <v>0.84091678898046729</v>
      </c>
      <c r="CZ46" s="16">
        <f t="shared" si="54"/>
        <v>2.1841994518973177E-2</v>
      </c>
      <c r="DA46" s="16">
        <f t="shared" si="54"/>
        <v>0</v>
      </c>
      <c r="DB46" s="16">
        <f t="shared" si="54"/>
        <v>0</v>
      </c>
      <c r="DC46" s="16">
        <f t="shared" si="54"/>
        <v>0</v>
      </c>
      <c r="DD46" s="16">
        <f t="shared" si="54"/>
        <v>5.4604986297432948E-2</v>
      </c>
      <c r="DE46" s="16">
        <f t="shared" si="54"/>
        <v>9.8288975335379294E-2</v>
      </c>
      <c r="DF46" s="16">
        <f t="shared" si="54"/>
        <v>0</v>
      </c>
      <c r="DG46" s="45">
        <f t="shared" si="57"/>
        <v>0</v>
      </c>
      <c r="DH46" s="16">
        <f t="shared" si="58"/>
        <v>0.19677871148459386</v>
      </c>
      <c r="DI46" s="16">
        <f t="shared" si="59"/>
        <v>1.4758403361344539</v>
      </c>
      <c r="DJ46" s="16">
        <f t="shared" si="60"/>
        <v>0</v>
      </c>
      <c r="DK46" s="16">
        <f t="shared" si="61"/>
        <v>0</v>
      </c>
      <c r="DL46" s="16">
        <f t="shared" si="62"/>
        <v>0</v>
      </c>
      <c r="DM46" s="16">
        <f t="shared" si="63"/>
        <v>0</v>
      </c>
      <c r="DN46" s="16">
        <f t="shared" si="64"/>
        <v>9.838935574229693E-2</v>
      </c>
      <c r="DO46" s="16">
        <f t="shared" si="65"/>
        <v>0.29516806722689076</v>
      </c>
      <c r="DP46" s="16">
        <f t="shared" si="66"/>
        <v>0</v>
      </c>
      <c r="DV46" t="s">
        <v>3249</v>
      </c>
      <c r="DW46" s="16">
        <f>SUM(DD39:DD51)</f>
        <v>0.20051556426907963</v>
      </c>
      <c r="DX46" s="16">
        <f>SUM(DN42:DN51)</f>
        <v>0.1998029558690062</v>
      </c>
      <c r="DY46" s="16">
        <f>SUM(DN39:DN41)</f>
        <v>0</v>
      </c>
    </row>
    <row r="47" spans="2:129" x14ac:dyDescent="0.25">
      <c r="B47" s="141" t="s">
        <v>9738</v>
      </c>
      <c r="D47">
        <v>1</v>
      </c>
      <c r="L47">
        <f>SUMIFS('All hauled'!$S$2:$S$3094,'All hauled'!$U$2:$U$3094,'Hauled Pnob (2)'!B47,'All hauled'!$K$2:$K$3094,"N",'All hauled'!$I$2:$I$3094,"male")</f>
        <v>1</v>
      </c>
      <c r="M47">
        <f>SUMIFS('All hauled'!$S$2:$S$3094,'All hauled'!$U$2:$U$3094,'Hauled Pnob (2)'!B47,'All hauled'!$K$2:$K$3094,"Y",'All hauled'!$I$2:$I$3094,"male")</f>
        <v>0</v>
      </c>
      <c r="N47" s="16">
        <f t="shared" si="51"/>
        <v>0</v>
      </c>
      <c r="O47" s="16">
        <f t="shared" si="52"/>
        <v>1.0493827160493827</v>
      </c>
      <c r="P47" s="16">
        <f t="shared" si="52"/>
        <v>0</v>
      </c>
      <c r="Q47" s="16">
        <f t="shared" si="52"/>
        <v>0</v>
      </c>
      <c r="R47" s="16">
        <f t="shared" si="52"/>
        <v>0</v>
      </c>
      <c r="S47" s="16">
        <f t="shared" si="52"/>
        <v>0</v>
      </c>
      <c r="T47" s="16">
        <f t="shared" si="52"/>
        <v>0</v>
      </c>
      <c r="U47" s="16">
        <f t="shared" si="52"/>
        <v>0</v>
      </c>
      <c r="V47" s="16">
        <f t="shared" si="52"/>
        <v>0</v>
      </c>
      <c r="W47" s="16"/>
      <c r="AI47" t="s">
        <v>3085</v>
      </c>
      <c r="AJ47">
        <f>'final totals'!K42</f>
        <v>2</v>
      </c>
      <c r="AK47" t="str">
        <f>'final totals'!O42</f>
        <v>CJA1</v>
      </c>
      <c r="AL47">
        <f>SUMIFS('All hauled'!$S$2:$S$3999,'All hauled'!$U$2:$U$3999,'Hauled Pnob (2)'!$AK47,'All hauled'!$X$2:$X$3999,'Hauled Pnob (2)'!$AJ47,'All hauled'!$I$2:$I$3999,'Hauled Pnob (2)'!$AI47,'All hauled'!$V$2:$V$3999,'Hauled Pnob (2)'!AL$5)</f>
        <v>0</v>
      </c>
      <c r="AM47">
        <f>SUMIFS('All hauled'!$S$2:$S$3999,'All hauled'!$U$2:$U$3999,'Hauled Pnob (2)'!$AK47,'All hauled'!$X$2:$X$3999,'Hauled Pnob (2)'!$AJ47,'All hauled'!$I$2:$I$3999,'Hauled Pnob (2)'!$AI47,'All hauled'!$V$2:$V$3999,'Hauled Pnob (2)'!AM$5)</f>
        <v>0</v>
      </c>
      <c r="AN47">
        <f>SUMIFS('All hauled'!$S$2:$S$3999,'All hauled'!$U$2:$U$3999,'Hauled Pnob (2)'!$AK47,'All hauled'!$X$2:$X$3999,'Hauled Pnob (2)'!$AJ47,'All hauled'!$I$2:$I$3999,'Hauled Pnob (2)'!$AI47,'All hauled'!$V$2:$V$3999,'Hauled Pnob (2)'!AN$5)</f>
        <v>0</v>
      </c>
      <c r="AO47">
        <f>SUMIFS('All hauled'!$S$2:$S$3999,'All hauled'!$U$2:$U$3999,'Hauled Pnob (2)'!$AK47,'All hauled'!$X$2:$X$3999,'Hauled Pnob (2)'!$AJ47,'All hauled'!$I$2:$I$3999,'Hauled Pnob (2)'!$AI47,'All hauled'!$V$2:$V$3999,'Hauled Pnob (2)'!AO$5)</f>
        <v>0</v>
      </c>
      <c r="AP47">
        <f>SUMIFS('All hauled'!$S$2:$S$3999,'All hauled'!$U$2:$U$3999,'Hauled Pnob (2)'!$AK47,'All hauled'!$X$2:$X$3999,'Hauled Pnob (2)'!$AJ47,'All hauled'!$I$2:$I$3999,'Hauled Pnob (2)'!$AI47,'All hauled'!$V$2:$V$3999,'Hauled Pnob (2)'!AP$5)</f>
        <v>0</v>
      </c>
      <c r="AQ47">
        <f>SUMIFS('All hauled'!$S$2:$S$3999,'All hauled'!$U$2:$U$3999,'Hauled Pnob (2)'!$AK47,'All hauled'!$X$2:$X$3999,'Hauled Pnob (2)'!$AJ47,'All hauled'!$I$2:$I$3999,'Hauled Pnob (2)'!$AI47,'All hauled'!$V$2:$V$3999,'Hauled Pnob (2)'!AQ$5)</f>
        <v>0</v>
      </c>
      <c r="AR47">
        <f>SUMIFS('All hauled'!$S$2:$S$3999,'All hauled'!$U$2:$U$3999,'Hauled Pnob (2)'!$AK47,'All hauled'!$X$2:$X$3999,'Hauled Pnob (2)'!$AJ47,'All hauled'!$I$2:$I$3999,'Hauled Pnob (2)'!$AI47,'All hauled'!$V$2:$V$3999,'Hauled Pnob (2)'!AR$5)</f>
        <v>0</v>
      </c>
      <c r="AS47">
        <f>SUMIFS('All hauled'!$S$2:$S$3999,'All hauled'!$U$2:$U$3999,'Hauled Pnob (2)'!$AK47,'All hauled'!$X$2:$X$3999,'Hauled Pnob (2)'!$AJ47,'All hauled'!$I$2:$I$3999,'Hauled Pnob (2)'!$AI47,'All hauled'!$V$2:$V$3999,'Hauled Pnob (2)'!AS$5)</f>
        <v>0</v>
      </c>
      <c r="AT47">
        <f>SUMIFS('All hauled'!$S$2:$S$3999,'All hauled'!$U$2:$U$3999,'Hauled Pnob (2)'!$AK47,'All hauled'!$X$2:$X$3999,'Hauled Pnob (2)'!$AJ47,'All hauled'!$I$2:$I$3999,'Hauled Pnob (2)'!$AI47,'All hauled'!$V$2:$V$3999,'Hauled Pnob (2)'!AT$5)</f>
        <v>0</v>
      </c>
      <c r="AU47" t="s">
        <v>3386</v>
      </c>
      <c r="AV47" s="16">
        <f t="shared" si="71"/>
        <v>0</v>
      </c>
      <c r="AW47" s="16">
        <f t="shared" si="72"/>
        <v>0</v>
      </c>
      <c r="AX47" s="16">
        <f t="shared" si="73"/>
        <v>0</v>
      </c>
      <c r="AY47" s="16">
        <f t="shared" si="74"/>
        <v>0</v>
      </c>
      <c r="AZ47" s="16">
        <f t="shared" si="75"/>
        <v>0</v>
      </c>
      <c r="BA47" s="16">
        <f t="shared" si="76"/>
        <v>0</v>
      </c>
      <c r="BB47" s="16">
        <f t="shared" si="77"/>
        <v>0</v>
      </c>
      <c r="BC47" s="16">
        <f t="shared" si="78"/>
        <v>0</v>
      </c>
      <c r="BD47" t="s">
        <v>3386</v>
      </c>
      <c r="BE47" s="16">
        <f t="shared" si="79"/>
        <v>0</v>
      </c>
      <c r="BF47" s="16">
        <f t="shared" si="80"/>
        <v>0</v>
      </c>
      <c r="BG47" s="16">
        <f t="shared" si="81"/>
        <v>0</v>
      </c>
      <c r="BH47" s="16">
        <f t="shared" si="82"/>
        <v>0</v>
      </c>
      <c r="BI47" s="16">
        <f t="shared" si="83"/>
        <v>0</v>
      </c>
      <c r="BJ47" s="16">
        <f t="shared" si="84"/>
        <v>0</v>
      </c>
      <c r="BK47" s="16">
        <f t="shared" si="85"/>
        <v>0</v>
      </c>
      <c r="BL47" s="16">
        <f t="shared" si="86"/>
        <v>0</v>
      </c>
      <c r="BN47">
        <f t="shared" si="67"/>
        <v>2</v>
      </c>
      <c r="BO47" t="str">
        <f t="shared" si="68"/>
        <v>CJA2</v>
      </c>
      <c r="BP47" s="16">
        <f t="shared" si="69"/>
        <v>0</v>
      </c>
      <c r="BQ47" s="16">
        <f t="shared" si="70"/>
        <v>0</v>
      </c>
      <c r="BR47">
        <v>0</v>
      </c>
      <c r="BU47" s="16">
        <v>82</v>
      </c>
      <c r="BV47" s="16">
        <v>0</v>
      </c>
      <c r="BW47" s="16">
        <v>0</v>
      </c>
      <c r="BX47" s="16">
        <v>152</v>
      </c>
      <c r="BY47" s="16">
        <v>18</v>
      </c>
      <c r="BZ47" s="16">
        <v>0</v>
      </c>
      <c r="CA47" s="16">
        <v>0</v>
      </c>
      <c r="CB47" s="16">
        <v>0</v>
      </c>
      <c r="CC47" s="16">
        <v>2</v>
      </c>
      <c r="CD47" s="16">
        <v>24</v>
      </c>
      <c r="CE47" s="16">
        <v>0</v>
      </c>
      <c r="CF47" s="16"/>
      <c r="CG47" s="13">
        <f t="shared" si="56"/>
        <v>0</v>
      </c>
      <c r="CH47" s="13">
        <f t="shared" si="53"/>
        <v>0</v>
      </c>
      <c r="CI47" s="13">
        <f t="shared" si="53"/>
        <v>0.77551020408163263</v>
      </c>
      <c r="CJ47" s="13">
        <f t="shared" si="53"/>
        <v>9.1836734693877556E-2</v>
      </c>
      <c r="CK47" s="13">
        <f t="shared" si="53"/>
        <v>0</v>
      </c>
      <c r="CL47" s="13">
        <f t="shared" si="53"/>
        <v>0</v>
      </c>
      <c r="CM47" s="13">
        <f t="shared" si="53"/>
        <v>0</v>
      </c>
      <c r="CN47" s="13">
        <f t="shared" si="53"/>
        <v>1.020408163265306E-2</v>
      </c>
      <c r="CO47" s="13">
        <f t="shared" si="53"/>
        <v>0.12244897959183673</v>
      </c>
      <c r="CP47" s="13">
        <f t="shared" si="53"/>
        <v>0</v>
      </c>
      <c r="CR47" t="s">
        <v>11</v>
      </c>
      <c r="CS47" s="16">
        <v>82</v>
      </c>
      <c r="CT47" s="16">
        <f>BH9</f>
        <v>14.299236641221373</v>
      </c>
      <c r="CU47" s="16">
        <f>BH85</f>
        <v>3.0588235294117645</v>
      </c>
      <c r="CW47" s="16">
        <f t="shared" si="54"/>
        <v>0</v>
      </c>
      <c r="CX47" s="16">
        <f t="shared" si="54"/>
        <v>0</v>
      </c>
      <c r="CY47" s="16">
        <f>IFERROR(CI47*$CT47,0)</f>
        <v>11.089203925845146</v>
      </c>
      <c r="CZ47" s="16">
        <f t="shared" si="54"/>
        <v>1.3131952017448201</v>
      </c>
      <c r="DA47" s="16">
        <f t="shared" si="54"/>
        <v>0</v>
      </c>
      <c r="DB47" s="16">
        <f t="shared" si="54"/>
        <v>0</v>
      </c>
      <c r="DC47" s="16">
        <f t="shared" si="54"/>
        <v>0</v>
      </c>
      <c r="DD47" s="16">
        <f t="shared" si="54"/>
        <v>0.14591057797164667</v>
      </c>
      <c r="DE47" s="16">
        <f t="shared" si="54"/>
        <v>1.7509269356597599</v>
      </c>
      <c r="DF47" s="16">
        <f t="shared" si="54"/>
        <v>0</v>
      </c>
      <c r="DG47" s="45">
        <f t="shared" si="57"/>
        <v>0</v>
      </c>
      <c r="DH47" s="16">
        <f t="shared" si="58"/>
        <v>0</v>
      </c>
      <c r="DI47" s="16">
        <f t="shared" si="59"/>
        <v>2.7877885331347727</v>
      </c>
      <c r="DJ47" s="16">
        <f t="shared" si="60"/>
        <v>0.1161578555472822</v>
      </c>
      <c r="DK47" s="16">
        <f t="shared" si="61"/>
        <v>0</v>
      </c>
      <c r="DL47" s="16">
        <f t="shared" si="62"/>
        <v>0</v>
      </c>
      <c r="DM47" s="16">
        <f t="shared" si="63"/>
        <v>0</v>
      </c>
      <c r="DN47" s="16">
        <f t="shared" si="64"/>
        <v>0</v>
      </c>
      <c r="DO47" s="16">
        <f t="shared" si="65"/>
        <v>0.15487714072970959</v>
      </c>
      <c r="DP47" s="16">
        <f t="shared" si="66"/>
        <v>0</v>
      </c>
      <c r="DV47" t="s">
        <v>3250</v>
      </c>
      <c r="DW47" s="16">
        <f>SUM(DE39:DE51)</f>
        <v>5.5125856836829747</v>
      </c>
      <c r="DX47" s="16">
        <f>SUM(DO42:DO51)</f>
        <v>1.102960365075601</v>
      </c>
      <c r="DY47" s="16">
        <f>SUM(DO39:DO41)</f>
        <v>0</v>
      </c>
    </row>
    <row r="48" spans="2:129" x14ac:dyDescent="0.25">
      <c r="B48" s="141" t="s">
        <v>3169</v>
      </c>
      <c r="D48">
        <v>3</v>
      </c>
      <c r="E48">
        <v>8</v>
      </c>
      <c r="F48">
        <v>9</v>
      </c>
      <c r="G48">
        <v>11</v>
      </c>
      <c r="H48">
        <v>16</v>
      </c>
      <c r="I48">
        <v>5</v>
      </c>
      <c r="L48">
        <f>SUMIFS('All hauled'!$S$2:$S$3094,'All hauled'!$U$2:$U$3094,'Hauled Pnob (2)'!B48,'All hauled'!$K$2:$K$3094,"N",'All hauled'!$I$2:$I$3094,"male")</f>
        <v>42</v>
      </c>
      <c r="M48">
        <f>SUMIFS('All hauled'!$S$2:$S$3094,'All hauled'!$U$2:$U$3094,'Hauled Pnob (2)'!B48,'All hauled'!$K$2:$K$3094,"Y",'All hauled'!$I$2:$I$3094,"male")</f>
        <v>13</v>
      </c>
      <c r="N48" s="16">
        <f t="shared" si="51"/>
        <v>0</v>
      </c>
      <c r="O48" s="16">
        <f t="shared" si="52"/>
        <v>3.1481481481481479</v>
      </c>
      <c r="P48" s="16">
        <f t="shared" si="52"/>
        <v>8.2952029520295198</v>
      </c>
      <c r="Q48" s="16">
        <f t="shared" si="52"/>
        <v>9.2490118577075098</v>
      </c>
      <c r="R48" s="16">
        <f t="shared" si="52"/>
        <v>11.768382352941176</v>
      </c>
      <c r="S48" s="16">
        <f t="shared" si="52"/>
        <v>17.787709497206706</v>
      </c>
      <c r="T48" s="16">
        <f t="shared" si="52"/>
        <v>5.1369863013698627</v>
      </c>
      <c r="U48" s="16">
        <f t="shared" si="52"/>
        <v>0</v>
      </c>
      <c r="V48" s="16">
        <f t="shared" si="52"/>
        <v>0</v>
      </c>
      <c r="W48" s="16"/>
      <c r="AI48" t="s">
        <v>3085</v>
      </c>
      <c r="AJ48">
        <f>'final totals'!K43</f>
        <v>2</v>
      </c>
      <c r="AK48" t="str">
        <f>'final totals'!O43</f>
        <v>CJA2</v>
      </c>
      <c r="AL48">
        <f>SUMIFS('All hauled'!$S$2:$S$3999,'All hauled'!$U$2:$U$3999,'Hauled Pnob (2)'!$AK48,'All hauled'!$X$2:$X$3999,'Hauled Pnob (2)'!$AJ48,'All hauled'!$I$2:$I$3999,'Hauled Pnob (2)'!$AI48,'All hauled'!$V$2:$V$3999,'Hauled Pnob (2)'!AL$5)</f>
        <v>0</v>
      </c>
      <c r="AM48">
        <f>SUMIFS('All hauled'!$S$2:$S$3999,'All hauled'!$U$2:$U$3999,'Hauled Pnob (2)'!$AK48,'All hauled'!$X$2:$X$3999,'Hauled Pnob (2)'!$AJ48,'All hauled'!$I$2:$I$3999,'Hauled Pnob (2)'!$AI48,'All hauled'!$V$2:$V$3999,'Hauled Pnob (2)'!AM$5)</f>
        <v>0</v>
      </c>
      <c r="AN48">
        <f>SUMIFS('All hauled'!$S$2:$S$3999,'All hauled'!$U$2:$U$3999,'Hauled Pnob (2)'!$AK48,'All hauled'!$X$2:$X$3999,'Hauled Pnob (2)'!$AJ48,'All hauled'!$I$2:$I$3999,'Hauled Pnob (2)'!$AI48,'All hauled'!$V$2:$V$3999,'Hauled Pnob (2)'!AN$5)</f>
        <v>0</v>
      </c>
      <c r="AO48">
        <f>SUMIFS('All hauled'!$S$2:$S$3999,'All hauled'!$U$2:$U$3999,'Hauled Pnob (2)'!$AK48,'All hauled'!$X$2:$X$3999,'Hauled Pnob (2)'!$AJ48,'All hauled'!$I$2:$I$3999,'Hauled Pnob (2)'!$AI48,'All hauled'!$V$2:$V$3999,'Hauled Pnob (2)'!AO$5)</f>
        <v>0</v>
      </c>
      <c r="AP48">
        <f>SUMIFS('All hauled'!$S$2:$S$3999,'All hauled'!$U$2:$U$3999,'Hauled Pnob (2)'!$AK48,'All hauled'!$X$2:$X$3999,'Hauled Pnob (2)'!$AJ48,'All hauled'!$I$2:$I$3999,'Hauled Pnob (2)'!$AI48,'All hauled'!$V$2:$V$3999,'Hauled Pnob (2)'!AP$5)</f>
        <v>0</v>
      </c>
      <c r="AQ48">
        <f>SUMIFS('All hauled'!$S$2:$S$3999,'All hauled'!$U$2:$U$3999,'Hauled Pnob (2)'!$AK48,'All hauled'!$X$2:$X$3999,'Hauled Pnob (2)'!$AJ48,'All hauled'!$I$2:$I$3999,'Hauled Pnob (2)'!$AI48,'All hauled'!$V$2:$V$3999,'Hauled Pnob (2)'!AQ$5)</f>
        <v>0</v>
      </c>
      <c r="AR48">
        <f>SUMIFS('All hauled'!$S$2:$S$3999,'All hauled'!$U$2:$U$3999,'Hauled Pnob (2)'!$AK48,'All hauled'!$X$2:$X$3999,'Hauled Pnob (2)'!$AJ48,'All hauled'!$I$2:$I$3999,'Hauled Pnob (2)'!$AI48,'All hauled'!$V$2:$V$3999,'Hauled Pnob (2)'!AR$5)</f>
        <v>0</v>
      </c>
      <c r="AS48">
        <f>SUMIFS('All hauled'!$S$2:$S$3999,'All hauled'!$U$2:$U$3999,'Hauled Pnob (2)'!$AK48,'All hauled'!$X$2:$X$3999,'Hauled Pnob (2)'!$AJ48,'All hauled'!$I$2:$I$3999,'Hauled Pnob (2)'!$AI48,'All hauled'!$V$2:$V$3999,'Hauled Pnob (2)'!AS$5)</f>
        <v>0</v>
      </c>
      <c r="AT48">
        <f>SUMIFS('All hauled'!$S$2:$S$3999,'All hauled'!$U$2:$U$3999,'Hauled Pnob (2)'!$AK48,'All hauled'!$X$2:$X$3999,'Hauled Pnob (2)'!$AJ48,'All hauled'!$I$2:$I$3999,'Hauled Pnob (2)'!$AI48,'All hauled'!$V$2:$V$3999,'Hauled Pnob (2)'!AT$5)</f>
        <v>0</v>
      </c>
      <c r="AU48" t="s">
        <v>3608</v>
      </c>
      <c r="AV48" s="16">
        <f t="shared" si="71"/>
        <v>0</v>
      </c>
      <c r="AW48" s="16">
        <f t="shared" si="72"/>
        <v>0</v>
      </c>
      <c r="AX48" s="16">
        <f t="shared" si="73"/>
        <v>0</v>
      </c>
      <c r="AY48" s="16">
        <f t="shared" si="74"/>
        <v>0</v>
      </c>
      <c r="AZ48" s="16">
        <f t="shared" si="75"/>
        <v>0</v>
      </c>
      <c r="BA48" s="16">
        <f t="shared" si="76"/>
        <v>0</v>
      </c>
      <c r="BB48" s="16">
        <f t="shared" si="77"/>
        <v>0</v>
      </c>
      <c r="BC48" s="16">
        <f t="shared" si="78"/>
        <v>0</v>
      </c>
      <c r="BD48" t="s">
        <v>3608</v>
      </c>
      <c r="BE48" s="16">
        <f t="shared" si="79"/>
        <v>0</v>
      </c>
      <c r="BF48" s="16">
        <f t="shared" si="80"/>
        <v>0</v>
      </c>
      <c r="BG48" s="16">
        <f t="shared" si="81"/>
        <v>0</v>
      </c>
      <c r="BH48" s="16">
        <f t="shared" si="82"/>
        <v>0</v>
      </c>
      <c r="BI48" s="16">
        <f t="shared" si="83"/>
        <v>0</v>
      </c>
      <c r="BJ48" s="16">
        <f t="shared" si="84"/>
        <v>0</v>
      </c>
      <c r="BK48" s="16">
        <f t="shared" si="85"/>
        <v>0</v>
      </c>
      <c r="BL48" s="16">
        <f t="shared" si="86"/>
        <v>0</v>
      </c>
      <c r="BN48">
        <f t="shared" si="67"/>
        <v>2</v>
      </c>
      <c r="BO48" t="str">
        <f t="shared" si="68"/>
        <v>IPCSR</v>
      </c>
      <c r="BP48" s="16">
        <f t="shared" si="69"/>
        <v>0</v>
      </c>
      <c r="BQ48" s="16">
        <f t="shared" si="70"/>
        <v>0</v>
      </c>
      <c r="BR48">
        <v>0</v>
      </c>
      <c r="BU48" s="16">
        <v>87</v>
      </c>
      <c r="BV48" s="16">
        <v>0</v>
      </c>
      <c r="BW48" s="16">
        <v>0</v>
      </c>
      <c r="BX48" s="16">
        <v>30</v>
      </c>
      <c r="BY48" s="16">
        <v>8</v>
      </c>
      <c r="BZ48" s="16">
        <v>0</v>
      </c>
      <c r="CA48" s="16">
        <v>0</v>
      </c>
      <c r="CB48" s="16">
        <v>0</v>
      </c>
      <c r="CC48" s="16">
        <v>0</v>
      </c>
      <c r="CD48" s="16">
        <v>13</v>
      </c>
      <c r="CE48" s="16">
        <v>0</v>
      </c>
      <c r="CF48" s="16"/>
      <c r="CG48" s="13">
        <f t="shared" si="56"/>
        <v>0</v>
      </c>
      <c r="CH48" s="13">
        <f t="shared" si="53"/>
        <v>0</v>
      </c>
      <c r="CI48" s="13">
        <f t="shared" si="53"/>
        <v>0.58823529411764708</v>
      </c>
      <c r="CJ48" s="13">
        <f t="shared" si="53"/>
        <v>0.15686274509803921</v>
      </c>
      <c r="CK48" s="13">
        <f t="shared" si="53"/>
        <v>0</v>
      </c>
      <c r="CL48" s="13">
        <f t="shared" si="53"/>
        <v>0</v>
      </c>
      <c r="CM48" s="13">
        <f t="shared" si="53"/>
        <v>0</v>
      </c>
      <c r="CN48" s="13">
        <f t="shared" si="53"/>
        <v>0</v>
      </c>
      <c r="CO48" s="13">
        <f t="shared" si="53"/>
        <v>0.25490196078431371</v>
      </c>
      <c r="CP48" s="13">
        <f t="shared" si="53"/>
        <v>0</v>
      </c>
      <c r="CR48" t="s">
        <v>11</v>
      </c>
      <c r="CS48" s="16">
        <v>87</v>
      </c>
      <c r="CT48" s="16">
        <f>BI9</f>
        <v>14.371681415929203</v>
      </c>
      <c r="CU48" s="16">
        <f>BI85</f>
        <v>3.0957446808510638</v>
      </c>
      <c r="CW48" s="16">
        <f t="shared" si="54"/>
        <v>0</v>
      </c>
      <c r="CX48" s="16">
        <f t="shared" si="54"/>
        <v>0</v>
      </c>
      <c r="CY48" s="16">
        <f t="shared" si="54"/>
        <v>8.453930244664237</v>
      </c>
      <c r="CZ48" s="16">
        <f t="shared" si="54"/>
        <v>2.2543813985771299</v>
      </c>
      <c r="DA48" s="16">
        <f t="shared" si="54"/>
        <v>0</v>
      </c>
      <c r="DB48" s="16">
        <f t="shared" si="54"/>
        <v>0</v>
      </c>
      <c r="DC48" s="16">
        <f t="shared" si="54"/>
        <v>0</v>
      </c>
      <c r="DD48" s="16">
        <f t="shared" si="54"/>
        <v>0</v>
      </c>
      <c r="DE48" s="16">
        <f t="shared" si="54"/>
        <v>3.6633697726878358</v>
      </c>
      <c r="DF48" s="16">
        <f t="shared" si="54"/>
        <v>0</v>
      </c>
      <c r="DG48" s="45">
        <f t="shared" si="57"/>
        <v>0</v>
      </c>
      <c r="DH48" s="16">
        <f t="shared" si="58"/>
        <v>0</v>
      </c>
      <c r="DI48" s="16">
        <f t="shared" si="59"/>
        <v>2.8576104746317514</v>
      </c>
      <c r="DJ48" s="16">
        <f t="shared" si="60"/>
        <v>7.9378068739770866E-2</v>
      </c>
      <c r="DK48" s="16">
        <f t="shared" si="61"/>
        <v>0</v>
      </c>
      <c r="DL48" s="16">
        <f t="shared" si="62"/>
        <v>0</v>
      </c>
      <c r="DM48" s="16">
        <f t="shared" si="63"/>
        <v>0</v>
      </c>
      <c r="DN48" s="16">
        <f t="shared" si="64"/>
        <v>3.9689034369885433E-2</v>
      </c>
      <c r="DO48" s="16">
        <f t="shared" si="65"/>
        <v>0.11906710310965631</v>
      </c>
      <c r="DP48" s="16">
        <f t="shared" si="66"/>
        <v>0</v>
      </c>
      <c r="DV48" t="s">
        <v>3251</v>
      </c>
      <c r="DW48" s="16">
        <f>SUM(DF39:DF51)</f>
        <v>0</v>
      </c>
      <c r="DX48" s="16">
        <f>SUM(DP42:DP51)</f>
        <v>0</v>
      </c>
      <c r="DY48" s="16">
        <f>SUM(DP39:DP41)</f>
        <v>0</v>
      </c>
    </row>
    <row r="49" spans="2:129" x14ac:dyDescent="0.25">
      <c r="B49" s="141" t="s">
        <v>3079</v>
      </c>
      <c r="D49">
        <v>2</v>
      </c>
      <c r="E49">
        <v>16</v>
      </c>
      <c r="F49">
        <v>8</v>
      </c>
      <c r="G49">
        <v>8</v>
      </c>
      <c r="H49">
        <v>12</v>
      </c>
      <c r="I49">
        <v>5</v>
      </c>
      <c r="J49">
        <v>1</v>
      </c>
      <c r="L49">
        <f>SUMIFS('All hauled'!$S$2:$S$3094,'All hauled'!$U$2:$U$3094,'Hauled Pnob (2)'!B49,'All hauled'!$K$2:$K$3094,"N",'All hauled'!$I$2:$I$3094,"male")</f>
        <v>51</v>
      </c>
      <c r="M49">
        <f>SUMIFS('All hauled'!$S$2:$S$3094,'All hauled'!$U$2:$U$3094,'Hauled Pnob (2)'!B49,'All hauled'!$K$2:$K$3094,"Y",'All hauled'!$I$2:$I$3094,"male")</f>
        <v>4</v>
      </c>
      <c r="N49" s="16">
        <f t="shared" si="51"/>
        <v>0</v>
      </c>
      <c r="O49" s="16">
        <f t="shared" si="52"/>
        <v>2.0987654320987654</v>
      </c>
      <c r="P49" s="16">
        <f t="shared" si="52"/>
        <v>16.59040590405904</v>
      </c>
      <c r="Q49" s="16">
        <f t="shared" si="52"/>
        <v>8.2213438735177871</v>
      </c>
      <c r="R49" s="16">
        <f t="shared" si="52"/>
        <v>8.5588235294117645</v>
      </c>
      <c r="S49" s="16">
        <f t="shared" si="52"/>
        <v>13.340782122905027</v>
      </c>
      <c r="T49" s="16">
        <f t="shared" si="52"/>
        <v>5.1369863013698627</v>
      </c>
      <c r="U49" s="16">
        <f t="shared" si="52"/>
        <v>1.1428571428571428</v>
      </c>
      <c r="V49" s="16">
        <f t="shared" si="52"/>
        <v>0</v>
      </c>
      <c r="W49" s="16"/>
      <c r="AI49" t="s">
        <v>3085</v>
      </c>
      <c r="AJ49">
        <f>'final totals'!K44</f>
        <v>2</v>
      </c>
      <c r="AK49" t="str">
        <f>'final totals'!O44</f>
        <v>IPCSR</v>
      </c>
      <c r="AL49">
        <f>SUMIFS('All hauled'!$S$2:$S$3999,'All hauled'!$U$2:$U$3999,'Hauled Pnob (2)'!$AK49,'All hauled'!$X$2:$X$3999,'Hauled Pnob (2)'!$AJ49,'All hauled'!$I$2:$I$3999,'Hauled Pnob (2)'!$AI49,'All hauled'!$V$2:$V$3999,'Hauled Pnob (2)'!AL$5)</f>
        <v>0</v>
      </c>
      <c r="AM49">
        <f>SUMIFS('All hauled'!$S$2:$S$3999,'All hauled'!$U$2:$U$3999,'Hauled Pnob (2)'!$AK49,'All hauled'!$X$2:$X$3999,'Hauled Pnob (2)'!$AJ49,'All hauled'!$I$2:$I$3999,'Hauled Pnob (2)'!$AI49,'All hauled'!$V$2:$V$3999,'Hauled Pnob (2)'!AM$5)</f>
        <v>0</v>
      </c>
      <c r="AN49">
        <f>SUMIFS('All hauled'!$S$2:$S$3999,'All hauled'!$U$2:$U$3999,'Hauled Pnob (2)'!$AK49,'All hauled'!$X$2:$X$3999,'Hauled Pnob (2)'!$AJ49,'All hauled'!$I$2:$I$3999,'Hauled Pnob (2)'!$AI49,'All hauled'!$V$2:$V$3999,'Hauled Pnob (2)'!AN$5)</f>
        <v>0</v>
      </c>
      <c r="AO49">
        <f>SUMIFS('All hauled'!$S$2:$S$3999,'All hauled'!$U$2:$U$3999,'Hauled Pnob (2)'!$AK49,'All hauled'!$X$2:$X$3999,'Hauled Pnob (2)'!$AJ49,'All hauled'!$I$2:$I$3999,'Hauled Pnob (2)'!$AI49,'All hauled'!$V$2:$V$3999,'Hauled Pnob (2)'!AO$5)</f>
        <v>0</v>
      </c>
      <c r="AP49">
        <f>SUMIFS('All hauled'!$S$2:$S$3999,'All hauled'!$U$2:$U$3999,'Hauled Pnob (2)'!$AK49,'All hauled'!$X$2:$X$3999,'Hauled Pnob (2)'!$AJ49,'All hauled'!$I$2:$I$3999,'Hauled Pnob (2)'!$AI49,'All hauled'!$V$2:$V$3999,'Hauled Pnob (2)'!AP$5)</f>
        <v>0</v>
      </c>
      <c r="AQ49">
        <f>SUMIFS('All hauled'!$S$2:$S$3999,'All hauled'!$U$2:$U$3999,'Hauled Pnob (2)'!$AK49,'All hauled'!$X$2:$X$3999,'Hauled Pnob (2)'!$AJ49,'All hauled'!$I$2:$I$3999,'Hauled Pnob (2)'!$AI49,'All hauled'!$V$2:$V$3999,'Hauled Pnob (2)'!AQ$5)</f>
        <v>0</v>
      </c>
      <c r="AR49">
        <f>SUMIFS('All hauled'!$S$2:$S$3999,'All hauled'!$U$2:$U$3999,'Hauled Pnob (2)'!$AK49,'All hauled'!$X$2:$X$3999,'Hauled Pnob (2)'!$AJ49,'All hauled'!$I$2:$I$3999,'Hauled Pnob (2)'!$AI49,'All hauled'!$V$2:$V$3999,'Hauled Pnob (2)'!AR$5)</f>
        <v>0</v>
      </c>
      <c r="AS49">
        <f>SUMIFS('All hauled'!$S$2:$S$3999,'All hauled'!$U$2:$U$3999,'Hauled Pnob (2)'!$AK49,'All hauled'!$X$2:$X$3999,'Hauled Pnob (2)'!$AJ49,'All hauled'!$I$2:$I$3999,'Hauled Pnob (2)'!$AI49,'All hauled'!$V$2:$V$3999,'Hauled Pnob (2)'!AS$5)</f>
        <v>0</v>
      </c>
      <c r="AT49">
        <f>SUMIFS('All hauled'!$S$2:$S$3999,'All hauled'!$U$2:$U$3999,'Hauled Pnob (2)'!$AK49,'All hauled'!$X$2:$X$3999,'Hauled Pnob (2)'!$AJ49,'All hauled'!$I$2:$I$3999,'Hauled Pnob (2)'!$AI49,'All hauled'!$V$2:$V$3999,'Hauled Pnob (2)'!AT$5)</f>
        <v>0</v>
      </c>
      <c r="AU49" t="s">
        <v>3346</v>
      </c>
      <c r="AV49" s="16">
        <f t="shared" si="71"/>
        <v>0</v>
      </c>
      <c r="AW49" s="16">
        <f t="shared" si="72"/>
        <v>0</v>
      </c>
      <c r="AX49" s="16">
        <f t="shared" si="73"/>
        <v>0</v>
      </c>
      <c r="AY49" s="16">
        <f t="shared" si="74"/>
        <v>0</v>
      </c>
      <c r="AZ49" s="16">
        <f t="shared" si="75"/>
        <v>0</v>
      </c>
      <c r="BA49" s="16">
        <f t="shared" si="76"/>
        <v>0</v>
      </c>
      <c r="BB49" s="16">
        <f t="shared" si="77"/>
        <v>0</v>
      </c>
      <c r="BC49" s="16">
        <f t="shared" si="78"/>
        <v>0</v>
      </c>
      <c r="BD49" t="s">
        <v>3346</v>
      </c>
      <c r="BE49" s="16">
        <f t="shared" si="79"/>
        <v>0</v>
      </c>
      <c r="BF49" s="16">
        <f t="shared" si="80"/>
        <v>0</v>
      </c>
      <c r="BG49" s="16">
        <f t="shared" si="81"/>
        <v>0</v>
      </c>
      <c r="BH49" s="16">
        <f t="shared" si="82"/>
        <v>0</v>
      </c>
      <c r="BI49" s="16">
        <f t="shared" si="83"/>
        <v>0</v>
      </c>
      <c r="BJ49" s="16">
        <f t="shared" si="84"/>
        <v>0</v>
      </c>
      <c r="BK49" s="16">
        <f t="shared" si="85"/>
        <v>0</v>
      </c>
      <c r="BL49" s="16">
        <f t="shared" si="86"/>
        <v>0</v>
      </c>
      <c r="BN49">
        <f t="shared" si="67"/>
        <v>2</v>
      </c>
      <c r="BO49" t="str">
        <f t="shared" si="68"/>
        <v>LFH UNK</v>
      </c>
      <c r="BP49" s="16">
        <f t="shared" si="69"/>
        <v>0</v>
      </c>
      <c r="BQ49" s="16">
        <f t="shared" si="70"/>
        <v>0</v>
      </c>
      <c r="BR49">
        <v>0</v>
      </c>
      <c r="BU49" s="16">
        <v>92</v>
      </c>
      <c r="BV49" s="16">
        <v>0</v>
      </c>
      <c r="BW49" s="16">
        <v>0</v>
      </c>
      <c r="BX49" s="16">
        <v>3</v>
      </c>
      <c r="BY49" s="16">
        <v>1</v>
      </c>
      <c r="BZ49" s="16">
        <v>0</v>
      </c>
      <c r="CA49" s="16">
        <v>0</v>
      </c>
      <c r="CB49" s="16">
        <v>0</v>
      </c>
      <c r="CC49" s="16">
        <v>0</v>
      </c>
      <c r="CD49" s="16">
        <v>0</v>
      </c>
      <c r="CE49" s="16">
        <v>0</v>
      </c>
      <c r="CG49" s="13">
        <f t="shared" si="56"/>
        <v>0</v>
      </c>
      <c r="CH49" s="13">
        <f t="shared" si="53"/>
        <v>0</v>
      </c>
      <c r="CI49" s="13">
        <f t="shared" si="53"/>
        <v>0.75</v>
      </c>
      <c r="CJ49" s="13">
        <f t="shared" si="53"/>
        <v>0.25</v>
      </c>
      <c r="CK49" s="13">
        <f t="shared" si="53"/>
        <v>0</v>
      </c>
      <c r="CL49" s="13">
        <f t="shared" si="53"/>
        <v>0</v>
      </c>
      <c r="CM49" s="13">
        <f t="shared" si="53"/>
        <v>0</v>
      </c>
      <c r="CN49" s="13">
        <f t="shared" si="53"/>
        <v>0</v>
      </c>
      <c r="CO49" s="13">
        <f t="shared" si="53"/>
        <v>0</v>
      </c>
      <c r="CP49" s="13">
        <f t="shared" si="53"/>
        <v>0</v>
      </c>
      <c r="CR49" t="s">
        <v>11</v>
      </c>
      <c r="CS49">
        <v>92</v>
      </c>
      <c r="CT49" s="16">
        <f>BJ9</f>
        <v>3.098901098901099</v>
      </c>
      <c r="CU49" s="16">
        <f>BJ85</f>
        <v>3.2096774193548385</v>
      </c>
      <c r="CW49" s="16">
        <f t="shared" si="54"/>
        <v>0</v>
      </c>
      <c r="CX49" s="16">
        <f t="shared" si="54"/>
        <v>0</v>
      </c>
      <c r="CY49" s="16">
        <f t="shared" si="54"/>
        <v>2.3241758241758244</v>
      </c>
      <c r="CZ49" s="16">
        <f t="shared" si="54"/>
        <v>0.77472527472527475</v>
      </c>
      <c r="DA49" s="16">
        <f t="shared" si="54"/>
        <v>0</v>
      </c>
      <c r="DB49" s="16">
        <f t="shared" si="54"/>
        <v>0</v>
      </c>
      <c r="DC49" s="16">
        <f t="shared" si="54"/>
        <v>0</v>
      </c>
      <c r="DD49" s="16">
        <f t="shared" si="54"/>
        <v>0</v>
      </c>
      <c r="DE49" s="16">
        <f t="shared" si="54"/>
        <v>0</v>
      </c>
      <c r="DF49" s="16">
        <f t="shared" si="54"/>
        <v>0</v>
      </c>
      <c r="DG49" s="45">
        <f t="shared" si="57"/>
        <v>0</v>
      </c>
      <c r="DH49" s="16">
        <f t="shared" si="58"/>
        <v>0</v>
      </c>
      <c r="DI49" s="16">
        <f t="shared" si="59"/>
        <v>2.5924317617866004</v>
      </c>
      <c r="DJ49" s="16">
        <f t="shared" si="60"/>
        <v>0.24689826302729528</v>
      </c>
      <c r="DK49" s="16">
        <f t="shared" si="61"/>
        <v>0</v>
      </c>
      <c r="DL49" s="16">
        <f t="shared" si="62"/>
        <v>0</v>
      </c>
      <c r="DM49" s="16">
        <f t="shared" si="63"/>
        <v>0</v>
      </c>
      <c r="DN49" s="16">
        <f t="shared" si="64"/>
        <v>6.1724565756823821E-2</v>
      </c>
      <c r="DO49" s="16">
        <f t="shared" si="65"/>
        <v>0.30862282878411912</v>
      </c>
      <c r="DP49" s="16">
        <f t="shared" si="66"/>
        <v>0</v>
      </c>
    </row>
    <row r="50" spans="2:129" x14ac:dyDescent="0.25">
      <c r="B50" s="141" t="s">
        <v>3363</v>
      </c>
      <c r="D50">
        <v>4</v>
      </c>
      <c r="E50">
        <v>19</v>
      </c>
      <c r="F50">
        <v>27</v>
      </c>
      <c r="G50">
        <v>39</v>
      </c>
      <c r="H50">
        <v>18</v>
      </c>
      <c r="I50">
        <v>12</v>
      </c>
      <c r="J50">
        <v>2</v>
      </c>
      <c r="L50">
        <f>SUMIFS('All hauled'!$S$2:$S$3094,'All hauled'!$U$2:$U$3094,'Hauled Pnob (2)'!B50,'All hauled'!$K$2:$K$3094,"N",'All hauled'!$I$2:$I$3094,"male")</f>
        <v>83</v>
      </c>
      <c r="M50">
        <f>SUMIFS('All hauled'!$S$2:$S$3094,'All hauled'!$U$2:$U$3094,'Hauled Pnob (2)'!B50,'All hauled'!$K$2:$K$3094,"Y",'All hauled'!$I$2:$I$3094,"male")</f>
        <v>40</v>
      </c>
      <c r="N50" s="16">
        <f t="shared" si="51"/>
        <v>0</v>
      </c>
      <c r="O50" s="16">
        <f t="shared" si="52"/>
        <v>4.1975308641975309</v>
      </c>
      <c r="P50" s="16">
        <f t="shared" si="52"/>
        <v>19.701107011070111</v>
      </c>
      <c r="Q50" s="16">
        <f t="shared" si="52"/>
        <v>27.747035573122531</v>
      </c>
      <c r="R50" s="16">
        <f t="shared" si="52"/>
        <v>41.724264705882355</v>
      </c>
      <c r="S50" s="16">
        <f t="shared" si="52"/>
        <v>20.011173184357542</v>
      </c>
      <c r="T50" s="16">
        <f t="shared" si="52"/>
        <v>12.328767123287671</v>
      </c>
      <c r="U50" s="16">
        <f t="shared" si="52"/>
        <v>2.2857142857142856</v>
      </c>
      <c r="V50" s="16">
        <f t="shared" si="52"/>
        <v>0</v>
      </c>
      <c r="W50" s="16"/>
      <c r="AI50" t="s">
        <v>3085</v>
      </c>
      <c r="AJ50">
        <f>'final totals'!K45</f>
        <v>2</v>
      </c>
      <c r="AK50" t="str">
        <f>'final totals'!O45</f>
        <v>LFH UNK</v>
      </c>
      <c r="AL50">
        <f>SUMIFS('All hauled'!$S$2:$S$3999,'All hauled'!$U$2:$U$3999,'Hauled Pnob (2)'!$AK50,'All hauled'!$X$2:$X$3999,'Hauled Pnob (2)'!$AJ50,'All hauled'!$I$2:$I$3999,'Hauled Pnob (2)'!$AI50,'All hauled'!$V$2:$V$3999,'Hauled Pnob (2)'!AL$5)</f>
        <v>0</v>
      </c>
      <c r="AM50">
        <f>SUMIFS('All hauled'!$S$2:$S$3999,'All hauled'!$U$2:$U$3999,'Hauled Pnob (2)'!$AK50,'All hauled'!$X$2:$X$3999,'Hauled Pnob (2)'!$AJ50,'All hauled'!$I$2:$I$3999,'Hauled Pnob (2)'!$AI50,'All hauled'!$V$2:$V$3999,'Hauled Pnob (2)'!AM$5)</f>
        <v>0</v>
      </c>
      <c r="AN50">
        <f>SUMIFS('All hauled'!$S$2:$S$3999,'All hauled'!$U$2:$U$3999,'Hauled Pnob (2)'!$AK50,'All hauled'!$X$2:$X$3999,'Hauled Pnob (2)'!$AJ50,'All hauled'!$I$2:$I$3999,'Hauled Pnob (2)'!$AI50,'All hauled'!$V$2:$V$3999,'Hauled Pnob (2)'!AN$5)</f>
        <v>0</v>
      </c>
      <c r="AO50">
        <f>SUMIFS('All hauled'!$S$2:$S$3999,'All hauled'!$U$2:$U$3999,'Hauled Pnob (2)'!$AK50,'All hauled'!$X$2:$X$3999,'Hauled Pnob (2)'!$AJ50,'All hauled'!$I$2:$I$3999,'Hauled Pnob (2)'!$AI50,'All hauled'!$V$2:$V$3999,'Hauled Pnob (2)'!AO$5)</f>
        <v>0</v>
      </c>
      <c r="AP50">
        <f>SUMIFS('All hauled'!$S$2:$S$3999,'All hauled'!$U$2:$U$3999,'Hauled Pnob (2)'!$AK50,'All hauled'!$X$2:$X$3999,'Hauled Pnob (2)'!$AJ50,'All hauled'!$I$2:$I$3999,'Hauled Pnob (2)'!$AI50,'All hauled'!$V$2:$V$3999,'Hauled Pnob (2)'!AP$5)</f>
        <v>0</v>
      </c>
      <c r="AQ50">
        <f>SUMIFS('All hauled'!$S$2:$S$3999,'All hauled'!$U$2:$U$3999,'Hauled Pnob (2)'!$AK50,'All hauled'!$X$2:$X$3999,'Hauled Pnob (2)'!$AJ50,'All hauled'!$I$2:$I$3999,'Hauled Pnob (2)'!$AI50,'All hauled'!$V$2:$V$3999,'Hauled Pnob (2)'!AQ$5)</f>
        <v>0</v>
      </c>
      <c r="AR50">
        <f>SUMIFS('All hauled'!$S$2:$S$3999,'All hauled'!$U$2:$U$3999,'Hauled Pnob (2)'!$AK50,'All hauled'!$X$2:$X$3999,'Hauled Pnob (2)'!$AJ50,'All hauled'!$I$2:$I$3999,'Hauled Pnob (2)'!$AI50,'All hauled'!$V$2:$V$3999,'Hauled Pnob (2)'!AR$5)</f>
        <v>0</v>
      </c>
      <c r="AS50">
        <f>SUMIFS('All hauled'!$S$2:$S$3999,'All hauled'!$U$2:$U$3999,'Hauled Pnob (2)'!$AK50,'All hauled'!$X$2:$X$3999,'Hauled Pnob (2)'!$AJ50,'All hauled'!$I$2:$I$3999,'Hauled Pnob (2)'!$AI50,'All hauled'!$V$2:$V$3999,'Hauled Pnob (2)'!AS$5)</f>
        <v>0</v>
      </c>
      <c r="AT50">
        <f>SUMIFS('All hauled'!$S$2:$S$3999,'All hauled'!$U$2:$U$3999,'Hauled Pnob (2)'!$AK50,'All hauled'!$X$2:$X$3999,'Hauled Pnob (2)'!$AJ50,'All hauled'!$I$2:$I$3999,'Hauled Pnob (2)'!$AI50,'All hauled'!$V$2:$V$3999,'Hauled Pnob (2)'!AT$5)</f>
        <v>0</v>
      </c>
      <c r="AU50" t="s">
        <v>3543</v>
      </c>
      <c r="AV50" s="16">
        <f t="shared" si="71"/>
        <v>0</v>
      </c>
      <c r="AW50" s="16">
        <f t="shared" si="72"/>
        <v>0</v>
      </c>
      <c r="AX50" s="16">
        <f t="shared" si="73"/>
        <v>0</v>
      </c>
      <c r="AY50" s="16">
        <f t="shared" si="74"/>
        <v>0</v>
      </c>
      <c r="AZ50" s="16">
        <f t="shared" si="75"/>
        <v>0</v>
      </c>
      <c r="BA50" s="16">
        <f t="shared" si="76"/>
        <v>0</v>
      </c>
      <c r="BB50" s="16">
        <f t="shared" si="77"/>
        <v>0</v>
      </c>
      <c r="BC50" s="16">
        <f t="shared" si="78"/>
        <v>0</v>
      </c>
      <c r="BD50" t="s">
        <v>3543</v>
      </c>
      <c r="BE50" s="16">
        <f t="shared" si="79"/>
        <v>0</v>
      </c>
      <c r="BF50" s="16">
        <f t="shared" si="80"/>
        <v>0</v>
      </c>
      <c r="BG50" s="16">
        <f t="shared" si="81"/>
        <v>0</v>
      </c>
      <c r="BH50" s="16">
        <f t="shared" si="82"/>
        <v>0</v>
      </c>
      <c r="BI50" s="16">
        <f t="shared" si="83"/>
        <v>0</v>
      </c>
      <c r="BJ50" s="16">
        <f t="shared" si="84"/>
        <v>0</v>
      </c>
      <c r="BK50" s="16">
        <f t="shared" si="85"/>
        <v>0</v>
      </c>
      <c r="BL50" s="16">
        <f t="shared" si="86"/>
        <v>0</v>
      </c>
      <c r="BN50">
        <f t="shared" si="67"/>
        <v>2</v>
      </c>
      <c r="BO50" t="str">
        <f t="shared" si="68"/>
        <v>LFSO</v>
      </c>
      <c r="BP50" s="16">
        <f t="shared" si="69"/>
        <v>0</v>
      </c>
      <c r="BQ50" s="16">
        <f t="shared" si="70"/>
        <v>0</v>
      </c>
      <c r="BR50">
        <v>0</v>
      </c>
      <c r="BU50" s="16">
        <v>99</v>
      </c>
      <c r="BV50" s="16">
        <v>0</v>
      </c>
      <c r="BW50" s="16">
        <v>0</v>
      </c>
      <c r="BX50" s="16">
        <v>0</v>
      </c>
      <c r="BY50" s="16">
        <v>0</v>
      </c>
      <c r="BZ50" s="16">
        <v>0</v>
      </c>
      <c r="CA50" s="16">
        <v>0</v>
      </c>
      <c r="CB50" s="16">
        <v>0</v>
      </c>
      <c r="CC50" s="16">
        <v>0</v>
      </c>
      <c r="CD50" s="16">
        <v>0</v>
      </c>
      <c r="CE50" s="16">
        <v>0</v>
      </c>
      <c r="CG50" s="13">
        <f t="shared" si="56"/>
        <v>0</v>
      </c>
      <c r="CH50" s="13">
        <f t="shared" si="53"/>
        <v>0</v>
      </c>
      <c r="CI50" s="13">
        <f t="shared" si="53"/>
        <v>0</v>
      </c>
      <c r="CJ50" s="13">
        <f t="shared" si="53"/>
        <v>0</v>
      </c>
      <c r="CK50" s="13">
        <f t="shared" si="53"/>
        <v>0</v>
      </c>
      <c r="CL50" s="13">
        <f t="shared" si="53"/>
        <v>0</v>
      </c>
      <c r="CM50" s="13">
        <f t="shared" si="53"/>
        <v>0</v>
      </c>
      <c r="CN50" s="13">
        <f t="shared" si="53"/>
        <v>0</v>
      </c>
      <c r="CO50" s="13">
        <f t="shared" si="53"/>
        <v>0</v>
      </c>
      <c r="CP50" s="13">
        <f t="shared" si="53"/>
        <v>0</v>
      </c>
      <c r="CR50" t="s">
        <v>11</v>
      </c>
      <c r="CS50">
        <v>99</v>
      </c>
      <c r="CT50" s="16">
        <f>BK9</f>
        <v>0</v>
      </c>
      <c r="CU50" s="16">
        <f>BK85</f>
        <v>2.0270270270270272</v>
      </c>
      <c r="CW50" s="16">
        <f t="shared" si="54"/>
        <v>0</v>
      </c>
      <c r="CX50" s="16">
        <f t="shared" si="54"/>
        <v>0</v>
      </c>
      <c r="CY50" s="16">
        <f t="shared" si="54"/>
        <v>0</v>
      </c>
      <c r="CZ50" s="16">
        <f t="shared" si="54"/>
        <v>0</v>
      </c>
      <c r="DA50" s="16">
        <f t="shared" si="54"/>
        <v>0</v>
      </c>
      <c r="DB50" s="16">
        <f t="shared" si="54"/>
        <v>0</v>
      </c>
      <c r="DC50" s="16">
        <f t="shared" si="54"/>
        <v>0</v>
      </c>
      <c r="DD50" s="16">
        <f t="shared" si="54"/>
        <v>0</v>
      </c>
      <c r="DE50" s="16">
        <f t="shared" si="54"/>
        <v>0</v>
      </c>
      <c r="DF50" s="16">
        <f t="shared" si="54"/>
        <v>0</v>
      </c>
      <c r="DG50" s="45">
        <f t="shared" si="57"/>
        <v>0</v>
      </c>
      <c r="DH50" s="16">
        <f t="shared" si="58"/>
        <v>0</v>
      </c>
      <c r="DI50" s="16">
        <f t="shared" si="59"/>
        <v>1.1261261261261262</v>
      </c>
      <c r="DJ50" s="16">
        <f t="shared" si="60"/>
        <v>0.67567567567567566</v>
      </c>
      <c r="DK50" s="16">
        <f t="shared" si="61"/>
        <v>0</v>
      </c>
      <c r="DL50" s="16">
        <f t="shared" si="62"/>
        <v>0</v>
      </c>
      <c r="DM50" s="16">
        <f t="shared" si="63"/>
        <v>0</v>
      </c>
      <c r="DN50" s="16">
        <f t="shared" si="64"/>
        <v>0</v>
      </c>
      <c r="DO50" s="16">
        <f t="shared" si="65"/>
        <v>0.22522522522522523</v>
      </c>
      <c r="DP50" s="16">
        <f t="shared" si="66"/>
        <v>0</v>
      </c>
      <c r="DV50" t="s">
        <v>3206</v>
      </c>
      <c r="DW50" s="16">
        <f>SUM(DW39:DW48)</f>
        <v>32.79093239981367</v>
      </c>
      <c r="DX50" s="16">
        <f>SUM(DX39:DX48)</f>
        <v>13.457449127232929</v>
      </c>
      <c r="DY50" s="16">
        <f>SUM(DY39:DY48)</f>
        <v>0</v>
      </c>
    </row>
    <row r="51" spans="2:129" x14ac:dyDescent="0.25">
      <c r="B51" s="141" t="s">
        <v>3876</v>
      </c>
      <c r="D51">
        <v>1</v>
      </c>
      <c r="E51">
        <v>1</v>
      </c>
      <c r="F51">
        <v>1</v>
      </c>
      <c r="H51">
        <v>1</v>
      </c>
      <c r="L51">
        <f>SUMIFS('All hauled'!$S$2:$S$3094,'All hauled'!$U$2:$U$3094,'Hauled Pnob (2)'!B51,'All hauled'!$K$2:$K$3094,"N",'All hauled'!$I$2:$I$3094,"male")</f>
        <v>1</v>
      </c>
      <c r="M51">
        <f>SUMIFS('All hauled'!$S$2:$S$3094,'All hauled'!$U$2:$U$3094,'Hauled Pnob (2)'!B51,'All hauled'!$K$2:$K$3094,"Y",'All hauled'!$I$2:$I$3094,"male")</f>
        <v>4</v>
      </c>
      <c r="N51" s="16">
        <f t="shared" si="51"/>
        <v>0</v>
      </c>
      <c r="O51" s="16">
        <f t="shared" si="52"/>
        <v>1.0493827160493827</v>
      </c>
      <c r="P51" s="16">
        <f t="shared" si="52"/>
        <v>1.03690036900369</v>
      </c>
      <c r="Q51" s="16">
        <f t="shared" si="52"/>
        <v>1.0276679841897234</v>
      </c>
      <c r="R51" s="16">
        <f t="shared" si="52"/>
        <v>0</v>
      </c>
      <c r="S51" s="16">
        <f t="shared" si="52"/>
        <v>1.1117318435754191</v>
      </c>
      <c r="T51" s="16">
        <f t="shared" si="52"/>
        <v>0</v>
      </c>
      <c r="U51" s="16">
        <f t="shared" si="52"/>
        <v>0</v>
      </c>
      <c r="V51" s="16">
        <f t="shared" si="52"/>
        <v>0</v>
      </c>
      <c r="W51" s="16"/>
      <c r="AI51" t="s">
        <v>3085</v>
      </c>
      <c r="AJ51">
        <f>'final totals'!K46</f>
        <v>2</v>
      </c>
      <c r="AK51" t="str">
        <f>'final totals'!O46</f>
        <v>LFSO</v>
      </c>
      <c r="AL51">
        <f>SUMIFS('All hauled'!$S$2:$S$3999,'All hauled'!$U$2:$U$3999,'Hauled Pnob (2)'!$AK51,'All hauled'!$X$2:$X$3999,'Hauled Pnob (2)'!$AJ51,'All hauled'!$I$2:$I$3999,'Hauled Pnob (2)'!$AI51,'All hauled'!$V$2:$V$3999,'Hauled Pnob (2)'!AL$5)</f>
        <v>0</v>
      </c>
      <c r="AM51">
        <f>SUMIFS('All hauled'!$S$2:$S$3999,'All hauled'!$U$2:$U$3999,'Hauled Pnob (2)'!$AK51,'All hauled'!$X$2:$X$3999,'Hauled Pnob (2)'!$AJ51,'All hauled'!$I$2:$I$3999,'Hauled Pnob (2)'!$AI51,'All hauled'!$V$2:$V$3999,'Hauled Pnob (2)'!AM$5)</f>
        <v>0</v>
      </c>
      <c r="AN51">
        <f>SUMIFS('All hauled'!$S$2:$S$3999,'All hauled'!$U$2:$U$3999,'Hauled Pnob (2)'!$AK51,'All hauled'!$X$2:$X$3999,'Hauled Pnob (2)'!$AJ51,'All hauled'!$I$2:$I$3999,'Hauled Pnob (2)'!$AI51,'All hauled'!$V$2:$V$3999,'Hauled Pnob (2)'!AN$5)</f>
        <v>0</v>
      </c>
      <c r="AO51">
        <f>SUMIFS('All hauled'!$S$2:$S$3999,'All hauled'!$U$2:$U$3999,'Hauled Pnob (2)'!$AK51,'All hauled'!$X$2:$X$3999,'Hauled Pnob (2)'!$AJ51,'All hauled'!$I$2:$I$3999,'Hauled Pnob (2)'!$AI51,'All hauled'!$V$2:$V$3999,'Hauled Pnob (2)'!AO$5)</f>
        <v>0</v>
      </c>
      <c r="AP51">
        <f>SUMIFS('All hauled'!$S$2:$S$3999,'All hauled'!$U$2:$U$3999,'Hauled Pnob (2)'!$AK51,'All hauled'!$X$2:$X$3999,'Hauled Pnob (2)'!$AJ51,'All hauled'!$I$2:$I$3999,'Hauled Pnob (2)'!$AI51,'All hauled'!$V$2:$V$3999,'Hauled Pnob (2)'!AP$5)</f>
        <v>0</v>
      </c>
      <c r="AQ51">
        <f>SUMIFS('All hauled'!$S$2:$S$3999,'All hauled'!$U$2:$U$3999,'Hauled Pnob (2)'!$AK51,'All hauled'!$X$2:$X$3999,'Hauled Pnob (2)'!$AJ51,'All hauled'!$I$2:$I$3999,'Hauled Pnob (2)'!$AI51,'All hauled'!$V$2:$V$3999,'Hauled Pnob (2)'!AQ$5)</f>
        <v>0</v>
      </c>
      <c r="AR51">
        <f>SUMIFS('All hauled'!$S$2:$S$3999,'All hauled'!$U$2:$U$3999,'Hauled Pnob (2)'!$AK51,'All hauled'!$X$2:$X$3999,'Hauled Pnob (2)'!$AJ51,'All hauled'!$I$2:$I$3999,'Hauled Pnob (2)'!$AI51,'All hauled'!$V$2:$V$3999,'Hauled Pnob (2)'!AR$5)</f>
        <v>0</v>
      </c>
      <c r="AS51">
        <f>SUMIFS('All hauled'!$S$2:$S$3999,'All hauled'!$U$2:$U$3999,'Hauled Pnob (2)'!$AK51,'All hauled'!$X$2:$X$3999,'Hauled Pnob (2)'!$AJ51,'All hauled'!$I$2:$I$3999,'Hauled Pnob (2)'!$AI51,'All hauled'!$V$2:$V$3999,'Hauled Pnob (2)'!AS$5)</f>
        <v>0</v>
      </c>
      <c r="AT51">
        <f>SUMIFS('All hauled'!$S$2:$S$3999,'All hauled'!$U$2:$U$3999,'Hauled Pnob (2)'!$AK51,'All hauled'!$X$2:$X$3999,'Hauled Pnob (2)'!$AJ51,'All hauled'!$I$2:$I$3999,'Hauled Pnob (2)'!$AI51,'All hauled'!$V$2:$V$3999,'Hauled Pnob (2)'!AT$5)</f>
        <v>0</v>
      </c>
      <c r="AU51" t="s">
        <v>3396</v>
      </c>
      <c r="AV51" s="16">
        <f t="shared" si="71"/>
        <v>0</v>
      </c>
      <c r="AW51" s="16">
        <f t="shared" si="72"/>
        <v>0</v>
      </c>
      <c r="AX51" s="16">
        <f t="shared" si="73"/>
        <v>0</v>
      </c>
      <c r="AY51" s="16">
        <f t="shared" si="74"/>
        <v>0</v>
      </c>
      <c r="AZ51" s="16">
        <f t="shared" si="75"/>
        <v>0</v>
      </c>
      <c r="BA51" s="16">
        <f t="shared" si="76"/>
        <v>0</v>
      </c>
      <c r="BB51" s="16">
        <f t="shared" si="77"/>
        <v>0</v>
      </c>
      <c r="BC51" s="16">
        <f t="shared" si="78"/>
        <v>0</v>
      </c>
      <c r="BD51" t="s">
        <v>3396</v>
      </c>
      <c r="BE51" s="16">
        <f t="shared" si="79"/>
        <v>0</v>
      </c>
      <c r="BF51" s="16">
        <f t="shared" si="80"/>
        <v>0</v>
      </c>
      <c r="BG51" s="16">
        <f t="shared" si="81"/>
        <v>0</v>
      </c>
      <c r="BH51" s="16">
        <f t="shared" si="82"/>
        <v>0</v>
      </c>
      <c r="BI51" s="16">
        <f t="shared" si="83"/>
        <v>0</v>
      </c>
      <c r="BJ51" s="16">
        <f t="shared" si="84"/>
        <v>0</v>
      </c>
      <c r="BK51" s="16">
        <f t="shared" si="85"/>
        <v>0</v>
      </c>
      <c r="BL51" s="16">
        <f t="shared" si="86"/>
        <v>0</v>
      </c>
      <c r="BN51">
        <f t="shared" si="67"/>
        <v>2</v>
      </c>
      <c r="BO51" t="str">
        <f t="shared" si="68"/>
        <v>LFYO</v>
      </c>
      <c r="BP51" s="16">
        <f t="shared" si="69"/>
        <v>0</v>
      </c>
      <c r="BQ51" s="16">
        <f t="shared" si="70"/>
        <v>0</v>
      </c>
      <c r="BR51">
        <v>0</v>
      </c>
      <c r="BU51" s="16">
        <v>100</v>
      </c>
      <c r="BV51" s="16">
        <v>0</v>
      </c>
      <c r="BW51" s="16">
        <v>0</v>
      </c>
      <c r="BX51" s="16">
        <v>0</v>
      </c>
      <c r="BY51" s="16">
        <v>0</v>
      </c>
      <c r="BZ51" s="16">
        <v>0</v>
      </c>
      <c r="CA51" s="16">
        <v>0</v>
      </c>
      <c r="CB51" s="16">
        <v>0</v>
      </c>
      <c r="CC51" s="16">
        <v>0</v>
      </c>
      <c r="CD51" s="16">
        <v>0</v>
      </c>
      <c r="CE51" s="16">
        <v>0</v>
      </c>
      <c r="CG51" s="13">
        <f t="shared" si="56"/>
        <v>0</v>
      </c>
      <c r="CH51" s="13">
        <f t="shared" si="53"/>
        <v>0</v>
      </c>
      <c r="CI51" s="13">
        <f t="shared" si="53"/>
        <v>0</v>
      </c>
      <c r="CJ51" s="13">
        <f t="shared" si="53"/>
        <v>0</v>
      </c>
      <c r="CK51" s="13">
        <f t="shared" si="53"/>
        <v>0</v>
      </c>
      <c r="CL51" s="13">
        <f t="shared" si="53"/>
        <v>0</v>
      </c>
      <c r="CM51" s="13">
        <f t="shared" si="53"/>
        <v>0</v>
      </c>
      <c r="CN51" s="13">
        <f t="shared" si="53"/>
        <v>0</v>
      </c>
      <c r="CO51" s="13">
        <f t="shared" si="53"/>
        <v>0</v>
      </c>
      <c r="CP51" s="13">
        <f t="shared" si="53"/>
        <v>0</v>
      </c>
      <c r="CR51" t="s">
        <v>11</v>
      </c>
      <c r="CS51">
        <v>100</v>
      </c>
      <c r="CT51" s="16">
        <f>BL9</f>
        <v>0</v>
      </c>
      <c r="CU51" s="16">
        <f>BL85</f>
        <v>0</v>
      </c>
      <c r="CW51" s="16">
        <f t="shared" si="54"/>
        <v>0</v>
      </c>
      <c r="CX51" s="16">
        <f t="shared" si="54"/>
        <v>0</v>
      </c>
      <c r="CY51" s="16">
        <f t="shared" si="54"/>
        <v>0</v>
      </c>
      <c r="CZ51" s="16">
        <f t="shared" si="54"/>
        <v>0</v>
      </c>
      <c r="DA51" s="16">
        <f t="shared" si="54"/>
        <v>0</v>
      </c>
      <c r="DB51" s="16">
        <f t="shared" si="54"/>
        <v>0</v>
      </c>
      <c r="DC51" s="16">
        <f t="shared" si="54"/>
        <v>0</v>
      </c>
      <c r="DD51" s="16">
        <f t="shared" si="54"/>
        <v>0</v>
      </c>
      <c r="DE51" s="16">
        <f t="shared" si="54"/>
        <v>0</v>
      </c>
      <c r="DF51" s="16">
        <f t="shared" si="54"/>
        <v>0</v>
      </c>
      <c r="DG51" s="45">
        <f t="shared" si="57"/>
        <v>0</v>
      </c>
      <c r="DH51" s="16">
        <f t="shared" si="58"/>
        <v>0</v>
      </c>
      <c r="DI51" s="16">
        <f t="shared" si="59"/>
        <v>0</v>
      </c>
      <c r="DJ51" s="16">
        <f t="shared" si="60"/>
        <v>0</v>
      </c>
      <c r="DK51" s="16">
        <f t="shared" si="61"/>
        <v>0</v>
      </c>
      <c r="DL51" s="16">
        <f t="shared" si="62"/>
        <v>0</v>
      </c>
      <c r="DM51" s="16">
        <f t="shared" si="63"/>
        <v>0</v>
      </c>
      <c r="DN51" s="16">
        <f t="shared" si="64"/>
        <v>0</v>
      </c>
      <c r="DO51" s="16">
        <f t="shared" si="65"/>
        <v>0</v>
      </c>
      <c r="DP51" s="16">
        <f t="shared" si="66"/>
        <v>0</v>
      </c>
      <c r="DW51" s="16">
        <f>SUM(CW39:DF51)</f>
        <v>32.790932399813677</v>
      </c>
      <c r="DX51" s="16">
        <f>SUM(DG42:DP51)</f>
        <v>13.45744912723293</v>
      </c>
      <c r="DY51" s="16">
        <f>SUM(DG39:DP41)</f>
        <v>0</v>
      </c>
    </row>
    <row r="52" spans="2:129" x14ac:dyDescent="0.25">
      <c r="B52" s="141" t="s">
        <v>7657</v>
      </c>
      <c r="D52">
        <v>1</v>
      </c>
      <c r="E52">
        <v>6</v>
      </c>
      <c r="F52">
        <v>3</v>
      </c>
      <c r="G52">
        <v>2</v>
      </c>
      <c r="H52">
        <v>1</v>
      </c>
      <c r="L52">
        <f>SUMIFS('All hauled'!$S$2:$S$3094,'All hauled'!$U$2:$U$3094,'Hauled Pnob (2)'!B52,'All hauled'!$K$2:$K$3094,"N",'All hauled'!$I$2:$I$3094,"male")</f>
        <v>3</v>
      </c>
      <c r="M52">
        <f>SUMIFS('All hauled'!$S$2:$S$3094,'All hauled'!$U$2:$U$3094,'Hauled Pnob (2)'!B52,'All hauled'!$K$2:$K$3094,"Y",'All hauled'!$I$2:$I$3094,"male")</f>
        <v>10</v>
      </c>
      <c r="N52" s="16">
        <f t="shared" si="51"/>
        <v>0</v>
      </c>
      <c r="O52" s="16">
        <f t="shared" si="52"/>
        <v>1.0493827160493827</v>
      </c>
      <c r="P52" s="16">
        <f t="shared" si="52"/>
        <v>6.2214022140221399</v>
      </c>
      <c r="Q52" s="16">
        <f t="shared" si="52"/>
        <v>3.0830039525691699</v>
      </c>
      <c r="R52" s="16">
        <f t="shared" si="52"/>
        <v>2.1397058823529411</v>
      </c>
      <c r="S52" s="16">
        <f t="shared" si="52"/>
        <v>1.1117318435754191</v>
      </c>
      <c r="T52" s="16">
        <f t="shared" si="52"/>
        <v>0</v>
      </c>
      <c r="U52" s="16">
        <f t="shared" si="52"/>
        <v>0</v>
      </c>
      <c r="V52" s="16">
        <f t="shared" si="52"/>
        <v>0</v>
      </c>
      <c r="W52" s="16"/>
      <c r="AI52" t="s">
        <v>3085</v>
      </c>
      <c r="AJ52">
        <f>'final totals'!K47</f>
        <v>2</v>
      </c>
      <c r="AK52" t="str">
        <f>'final totals'!O47</f>
        <v>LFYO</v>
      </c>
      <c r="AL52">
        <f>SUMIFS('All hauled'!$S$2:$S$3999,'All hauled'!$U$2:$U$3999,'Hauled Pnob (2)'!$AK52,'All hauled'!$X$2:$X$3999,'Hauled Pnob (2)'!$AJ52,'All hauled'!$I$2:$I$3999,'Hauled Pnob (2)'!$AI52,'All hauled'!$V$2:$V$3999,'Hauled Pnob (2)'!AL$5)</f>
        <v>0</v>
      </c>
      <c r="AM52">
        <f>SUMIFS('All hauled'!$S$2:$S$3999,'All hauled'!$U$2:$U$3999,'Hauled Pnob (2)'!$AK52,'All hauled'!$X$2:$X$3999,'Hauled Pnob (2)'!$AJ52,'All hauled'!$I$2:$I$3999,'Hauled Pnob (2)'!$AI52,'All hauled'!$V$2:$V$3999,'Hauled Pnob (2)'!AM$5)</f>
        <v>0</v>
      </c>
      <c r="AN52">
        <f>SUMIFS('All hauled'!$S$2:$S$3999,'All hauled'!$U$2:$U$3999,'Hauled Pnob (2)'!$AK52,'All hauled'!$X$2:$X$3999,'Hauled Pnob (2)'!$AJ52,'All hauled'!$I$2:$I$3999,'Hauled Pnob (2)'!$AI52,'All hauled'!$V$2:$V$3999,'Hauled Pnob (2)'!AN$5)</f>
        <v>0</v>
      </c>
      <c r="AO52">
        <f>SUMIFS('All hauled'!$S$2:$S$3999,'All hauled'!$U$2:$U$3999,'Hauled Pnob (2)'!$AK52,'All hauled'!$X$2:$X$3999,'Hauled Pnob (2)'!$AJ52,'All hauled'!$I$2:$I$3999,'Hauled Pnob (2)'!$AI52,'All hauled'!$V$2:$V$3999,'Hauled Pnob (2)'!AO$5)</f>
        <v>0</v>
      </c>
      <c r="AP52">
        <f>SUMIFS('All hauled'!$S$2:$S$3999,'All hauled'!$U$2:$U$3999,'Hauled Pnob (2)'!$AK52,'All hauled'!$X$2:$X$3999,'Hauled Pnob (2)'!$AJ52,'All hauled'!$I$2:$I$3999,'Hauled Pnob (2)'!$AI52,'All hauled'!$V$2:$V$3999,'Hauled Pnob (2)'!AP$5)</f>
        <v>0</v>
      </c>
      <c r="AQ52">
        <f>SUMIFS('All hauled'!$S$2:$S$3999,'All hauled'!$U$2:$U$3999,'Hauled Pnob (2)'!$AK52,'All hauled'!$X$2:$X$3999,'Hauled Pnob (2)'!$AJ52,'All hauled'!$I$2:$I$3999,'Hauled Pnob (2)'!$AI52,'All hauled'!$V$2:$V$3999,'Hauled Pnob (2)'!AQ$5)</f>
        <v>0</v>
      </c>
      <c r="AR52">
        <f>SUMIFS('All hauled'!$S$2:$S$3999,'All hauled'!$U$2:$U$3999,'Hauled Pnob (2)'!$AK52,'All hauled'!$X$2:$X$3999,'Hauled Pnob (2)'!$AJ52,'All hauled'!$I$2:$I$3999,'Hauled Pnob (2)'!$AI52,'All hauled'!$V$2:$V$3999,'Hauled Pnob (2)'!AR$5)</f>
        <v>0</v>
      </c>
      <c r="AS52">
        <f>SUMIFS('All hauled'!$S$2:$S$3999,'All hauled'!$U$2:$U$3999,'Hauled Pnob (2)'!$AK52,'All hauled'!$X$2:$X$3999,'Hauled Pnob (2)'!$AJ52,'All hauled'!$I$2:$I$3999,'Hauled Pnob (2)'!$AI52,'All hauled'!$V$2:$V$3999,'Hauled Pnob (2)'!AS$5)</f>
        <v>0</v>
      </c>
      <c r="AT52">
        <f>SUMIFS('All hauled'!$S$2:$S$3999,'All hauled'!$U$2:$U$3999,'Hauled Pnob (2)'!$AK52,'All hauled'!$X$2:$X$3999,'Hauled Pnob (2)'!$AJ52,'All hauled'!$I$2:$I$3999,'Hauled Pnob (2)'!$AI52,'All hauled'!$V$2:$V$3999,'Hauled Pnob (2)'!AT$5)</f>
        <v>0</v>
      </c>
      <c r="AU52" t="s">
        <v>3951</v>
      </c>
      <c r="AV52" s="16">
        <f t="shared" si="71"/>
        <v>0</v>
      </c>
      <c r="AW52" s="16">
        <f t="shared" si="72"/>
        <v>0</v>
      </c>
      <c r="AX52" s="16">
        <f t="shared" si="73"/>
        <v>0</v>
      </c>
      <c r="AY52" s="16">
        <f t="shared" si="74"/>
        <v>0</v>
      </c>
      <c r="AZ52" s="16">
        <f t="shared" si="75"/>
        <v>0</v>
      </c>
      <c r="BA52" s="16">
        <f t="shared" si="76"/>
        <v>0</v>
      </c>
      <c r="BB52" s="16">
        <f t="shared" si="77"/>
        <v>0</v>
      </c>
      <c r="BC52" s="16">
        <f t="shared" si="78"/>
        <v>0</v>
      </c>
      <c r="BD52" t="s">
        <v>3951</v>
      </c>
      <c r="BE52" s="16">
        <f t="shared" si="79"/>
        <v>0</v>
      </c>
      <c r="BF52" s="16">
        <f t="shared" si="80"/>
        <v>0</v>
      </c>
      <c r="BG52" s="16">
        <f t="shared" si="81"/>
        <v>0</v>
      </c>
      <c r="BH52" s="16">
        <f t="shared" si="82"/>
        <v>0</v>
      </c>
      <c r="BI52" s="16">
        <f t="shared" si="83"/>
        <v>0</v>
      </c>
      <c r="BJ52" s="16">
        <f t="shared" si="84"/>
        <v>0</v>
      </c>
      <c r="BK52" s="16">
        <f t="shared" si="85"/>
        <v>0</v>
      </c>
      <c r="BL52" s="16">
        <f t="shared" si="86"/>
        <v>0</v>
      </c>
      <c r="BN52">
        <f t="shared" si="67"/>
        <v>2</v>
      </c>
      <c r="BO52" t="str">
        <f t="shared" si="68"/>
        <v>PLA1</v>
      </c>
      <c r="BP52" s="16">
        <f t="shared" si="69"/>
        <v>0</v>
      </c>
      <c r="BQ52" s="16">
        <f t="shared" si="70"/>
        <v>0</v>
      </c>
      <c r="BR52">
        <v>0</v>
      </c>
    </row>
    <row r="53" spans="2:129" x14ac:dyDescent="0.25">
      <c r="B53" s="141" t="s">
        <v>9534</v>
      </c>
      <c r="D53">
        <v>3</v>
      </c>
      <c r="E53">
        <v>2</v>
      </c>
      <c r="L53">
        <f>SUMIFS('All hauled'!$S$2:$S$3094,'All hauled'!$U$2:$U$3094,'Hauled Pnob (2)'!B53,'All hauled'!$K$2:$K$3094,"N",'All hauled'!$I$2:$I$3094,"male")</f>
        <v>1</v>
      </c>
      <c r="M53">
        <f>SUMIFS('All hauled'!$S$2:$S$3094,'All hauled'!$U$2:$U$3094,'Hauled Pnob (2)'!B53,'All hauled'!$K$2:$K$3094,"Y",'All hauled'!$I$2:$I$3094,"male")</f>
        <v>4</v>
      </c>
      <c r="N53" s="16">
        <f t="shared" si="51"/>
        <v>0</v>
      </c>
      <c r="O53" s="16">
        <f t="shared" si="52"/>
        <v>3.1481481481481479</v>
      </c>
      <c r="P53" s="16">
        <f t="shared" si="52"/>
        <v>2.07380073800738</v>
      </c>
      <c r="Q53" s="16">
        <f t="shared" si="52"/>
        <v>0</v>
      </c>
      <c r="R53" s="16">
        <f t="shared" si="52"/>
        <v>0</v>
      </c>
      <c r="S53" s="16">
        <f t="shared" si="52"/>
        <v>0</v>
      </c>
      <c r="T53" s="16">
        <f t="shared" si="52"/>
        <v>0</v>
      </c>
      <c r="U53" s="16">
        <f t="shared" si="52"/>
        <v>0</v>
      </c>
      <c r="V53" s="16">
        <f t="shared" si="52"/>
        <v>0</v>
      </c>
      <c r="W53" s="16"/>
      <c r="AI53" t="s">
        <v>3085</v>
      </c>
      <c r="AJ53">
        <f>'final totals'!K48</f>
        <v>2</v>
      </c>
      <c r="AK53" t="str">
        <f>'final totals'!O48</f>
        <v>PLA1</v>
      </c>
      <c r="AL53">
        <f>SUMIFS('All hauled'!$S$2:$S$3999,'All hauled'!$U$2:$U$3999,'Hauled Pnob (2)'!$AK53,'All hauled'!$X$2:$X$3999,'Hauled Pnob (2)'!$AJ53,'All hauled'!$I$2:$I$3999,'Hauled Pnob (2)'!$AI53,'All hauled'!$V$2:$V$3999,'Hauled Pnob (2)'!AL$5)</f>
        <v>0</v>
      </c>
      <c r="AM53">
        <f>SUMIFS('All hauled'!$S$2:$S$3999,'All hauled'!$U$2:$U$3999,'Hauled Pnob (2)'!$AK53,'All hauled'!$X$2:$X$3999,'Hauled Pnob (2)'!$AJ53,'All hauled'!$I$2:$I$3999,'Hauled Pnob (2)'!$AI53,'All hauled'!$V$2:$V$3999,'Hauled Pnob (2)'!AM$5)</f>
        <v>0</v>
      </c>
      <c r="AN53">
        <f>SUMIFS('All hauled'!$S$2:$S$3999,'All hauled'!$U$2:$U$3999,'Hauled Pnob (2)'!$AK53,'All hauled'!$X$2:$X$3999,'Hauled Pnob (2)'!$AJ53,'All hauled'!$I$2:$I$3999,'Hauled Pnob (2)'!$AI53,'All hauled'!$V$2:$V$3999,'Hauled Pnob (2)'!AN$5)</f>
        <v>0</v>
      </c>
      <c r="AO53">
        <f>SUMIFS('All hauled'!$S$2:$S$3999,'All hauled'!$U$2:$U$3999,'Hauled Pnob (2)'!$AK53,'All hauled'!$X$2:$X$3999,'Hauled Pnob (2)'!$AJ53,'All hauled'!$I$2:$I$3999,'Hauled Pnob (2)'!$AI53,'All hauled'!$V$2:$V$3999,'Hauled Pnob (2)'!AO$5)</f>
        <v>0</v>
      </c>
      <c r="AP53">
        <f>SUMIFS('All hauled'!$S$2:$S$3999,'All hauled'!$U$2:$U$3999,'Hauled Pnob (2)'!$AK53,'All hauled'!$X$2:$X$3999,'Hauled Pnob (2)'!$AJ53,'All hauled'!$I$2:$I$3999,'Hauled Pnob (2)'!$AI53,'All hauled'!$V$2:$V$3999,'Hauled Pnob (2)'!AP$5)</f>
        <v>0</v>
      </c>
      <c r="AQ53">
        <f>SUMIFS('All hauled'!$S$2:$S$3999,'All hauled'!$U$2:$U$3999,'Hauled Pnob (2)'!$AK53,'All hauled'!$X$2:$X$3999,'Hauled Pnob (2)'!$AJ53,'All hauled'!$I$2:$I$3999,'Hauled Pnob (2)'!$AI53,'All hauled'!$V$2:$V$3999,'Hauled Pnob (2)'!AQ$5)</f>
        <v>0</v>
      </c>
      <c r="AR53">
        <f>SUMIFS('All hauled'!$S$2:$S$3999,'All hauled'!$U$2:$U$3999,'Hauled Pnob (2)'!$AK53,'All hauled'!$X$2:$X$3999,'Hauled Pnob (2)'!$AJ53,'All hauled'!$I$2:$I$3999,'Hauled Pnob (2)'!$AI53,'All hauled'!$V$2:$V$3999,'Hauled Pnob (2)'!AR$5)</f>
        <v>0</v>
      </c>
      <c r="AS53">
        <f>SUMIFS('All hauled'!$S$2:$S$3999,'All hauled'!$U$2:$U$3999,'Hauled Pnob (2)'!$AK53,'All hauled'!$X$2:$X$3999,'Hauled Pnob (2)'!$AJ53,'All hauled'!$I$2:$I$3999,'Hauled Pnob (2)'!$AI53,'All hauled'!$V$2:$V$3999,'Hauled Pnob (2)'!AS$5)</f>
        <v>0</v>
      </c>
      <c r="AT53">
        <f>SUMIFS('All hauled'!$S$2:$S$3999,'All hauled'!$U$2:$U$3999,'Hauled Pnob (2)'!$AK53,'All hauled'!$X$2:$X$3999,'Hauled Pnob (2)'!$AJ53,'All hauled'!$I$2:$I$3999,'Hauled Pnob (2)'!$AI53,'All hauled'!$V$2:$V$3999,'Hauled Pnob (2)'!AT$5)</f>
        <v>0</v>
      </c>
      <c r="AU53" t="s">
        <v>3363</v>
      </c>
      <c r="AV53" s="16">
        <f t="shared" si="71"/>
        <v>0</v>
      </c>
      <c r="AW53" s="16">
        <f t="shared" si="72"/>
        <v>0</v>
      </c>
      <c r="AX53" s="16">
        <f t="shared" si="73"/>
        <v>0</v>
      </c>
      <c r="AY53" s="16">
        <f t="shared" si="74"/>
        <v>0</v>
      </c>
      <c r="AZ53" s="16">
        <f t="shared" si="75"/>
        <v>0</v>
      </c>
      <c r="BA53" s="16">
        <f t="shared" si="76"/>
        <v>0</v>
      </c>
      <c r="BB53" s="16">
        <f t="shared" si="77"/>
        <v>0</v>
      </c>
      <c r="BC53" s="16">
        <f t="shared" si="78"/>
        <v>0</v>
      </c>
      <c r="BD53" t="s">
        <v>3363</v>
      </c>
      <c r="BE53" s="16">
        <f t="shared" si="79"/>
        <v>0</v>
      </c>
      <c r="BF53" s="16">
        <f t="shared" si="80"/>
        <v>0</v>
      </c>
      <c r="BG53" s="16">
        <f t="shared" si="81"/>
        <v>0</v>
      </c>
      <c r="BH53" s="16">
        <f t="shared" si="82"/>
        <v>0</v>
      </c>
      <c r="BI53" s="16">
        <f t="shared" si="83"/>
        <v>0</v>
      </c>
      <c r="BJ53" s="16">
        <f t="shared" si="84"/>
        <v>0</v>
      </c>
      <c r="BK53" s="16">
        <f t="shared" si="85"/>
        <v>0</v>
      </c>
      <c r="BL53" s="16">
        <f t="shared" si="86"/>
        <v>0</v>
      </c>
      <c r="BN53">
        <f t="shared" si="67"/>
        <v>2</v>
      </c>
      <c r="BO53" t="str">
        <f t="shared" si="68"/>
        <v>PLA2</v>
      </c>
      <c r="BP53" s="16">
        <f t="shared" si="69"/>
        <v>0</v>
      </c>
      <c r="BQ53" s="16">
        <f t="shared" si="70"/>
        <v>0</v>
      </c>
      <c r="BR53">
        <v>0</v>
      </c>
      <c r="BV53" s="241" t="s">
        <v>23465</v>
      </c>
      <c r="BW53" s="241"/>
      <c r="BX53" s="241"/>
      <c r="BY53" s="241"/>
      <c r="BZ53" s="241"/>
      <c r="CA53" s="241"/>
      <c r="CB53" s="241"/>
      <c r="CC53" s="241"/>
      <c r="CD53" s="241"/>
      <c r="CE53" s="241"/>
      <c r="CF53" s="241"/>
      <c r="CG53" s="241"/>
      <c r="CH53" s="241"/>
      <c r="CI53" s="241"/>
      <c r="CJ53" s="241"/>
      <c r="CK53" s="241"/>
      <c r="CL53" s="241"/>
      <c r="CM53" s="241"/>
      <c r="CN53" s="241"/>
      <c r="CO53" s="241"/>
      <c r="CP53" s="241"/>
    </row>
    <row r="54" spans="2:129" x14ac:dyDescent="0.25">
      <c r="B54" s="141"/>
      <c r="N54" s="16"/>
      <c r="O54" s="16"/>
      <c r="P54" s="16"/>
      <c r="Q54" s="16"/>
      <c r="R54" s="16"/>
      <c r="S54" s="16"/>
      <c r="T54" s="16"/>
      <c r="U54" s="16"/>
      <c r="V54" s="16"/>
      <c r="W54" s="16"/>
      <c r="AI54" t="s">
        <v>3085</v>
      </c>
      <c r="AJ54">
        <f>'final totals'!K49</f>
        <v>2</v>
      </c>
      <c r="AK54" t="str">
        <f>'final totals'!O49</f>
        <v>PLA2</v>
      </c>
      <c r="AL54">
        <f>SUMIFS('All hauled'!$S$2:$S$3999,'All hauled'!$U$2:$U$3999,'Hauled Pnob (2)'!$AK54,'All hauled'!$X$2:$X$3999,'Hauled Pnob (2)'!$AJ54,'All hauled'!$I$2:$I$3999,'Hauled Pnob (2)'!$AI54,'All hauled'!$V$2:$V$3999,'Hauled Pnob (2)'!AL$5)</f>
        <v>0</v>
      </c>
      <c r="AM54">
        <f>SUMIFS('All hauled'!$S$2:$S$3999,'All hauled'!$U$2:$U$3999,'Hauled Pnob (2)'!$AK54,'All hauled'!$X$2:$X$3999,'Hauled Pnob (2)'!$AJ54,'All hauled'!$I$2:$I$3999,'Hauled Pnob (2)'!$AI54,'All hauled'!$V$2:$V$3999,'Hauled Pnob (2)'!AM$5)</f>
        <v>0</v>
      </c>
      <c r="AN54">
        <f>SUMIFS('All hauled'!$S$2:$S$3999,'All hauled'!$U$2:$U$3999,'Hauled Pnob (2)'!$AK54,'All hauled'!$X$2:$X$3999,'Hauled Pnob (2)'!$AJ54,'All hauled'!$I$2:$I$3999,'Hauled Pnob (2)'!$AI54,'All hauled'!$V$2:$V$3999,'Hauled Pnob (2)'!AN$5)</f>
        <v>0</v>
      </c>
      <c r="AO54">
        <f>SUMIFS('All hauled'!$S$2:$S$3999,'All hauled'!$U$2:$U$3999,'Hauled Pnob (2)'!$AK54,'All hauled'!$X$2:$X$3999,'Hauled Pnob (2)'!$AJ54,'All hauled'!$I$2:$I$3999,'Hauled Pnob (2)'!$AI54,'All hauled'!$V$2:$V$3999,'Hauled Pnob (2)'!AO$5)</f>
        <v>0</v>
      </c>
      <c r="AP54">
        <f>SUMIFS('All hauled'!$S$2:$S$3999,'All hauled'!$U$2:$U$3999,'Hauled Pnob (2)'!$AK54,'All hauled'!$X$2:$X$3999,'Hauled Pnob (2)'!$AJ54,'All hauled'!$I$2:$I$3999,'Hauled Pnob (2)'!$AI54,'All hauled'!$V$2:$V$3999,'Hauled Pnob (2)'!AP$5)</f>
        <v>0</v>
      </c>
      <c r="AQ54">
        <f>SUMIFS('All hauled'!$S$2:$S$3999,'All hauled'!$U$2:$U$3999,'Hauled Pnob (2)'!$AK54,'All hauled'!$X$2:$X$3999,'Hauled Pnob (2)'!$AJ54,'All hauled'!$I$2:$I$3999,'Hauled Pnob (2)'!$AI54,'All hauled'!$V$2:$V$3999,'Hauled Pnob (2)'!AQ$5)</f>
        <v>0</v>
      </c>
      <c r="AR54">
        <f>SUMIFS('All hauled'!$S$2:$S$3999,'All hauled'!$U$2:$U$3999,'Hauled Pnob (2)'!$AK54,'All hauled'!$X$2:$X$3999,'Hauled Pnob (2)'!$AJ54,'All hauled'!$I$2:$I$3999,'Hauled Pnob (2)'!$AI54,'All hauled'!$V$2:$V$3999,'Hauled Pnob (2)'!AR$5)</f>
        <v>0</v>
      </c>
      <c r="AS54">
        <f>SUMIFS('All hauled'!$S$2:$S$3999,'All hauled'!$U$2:$U$3999,'Hauled Pnob (2)'!$AK54,'All hauled'!$X$2:$X$3999,'Hauled Pnob (2)'!$AJ54,'All hauled'!$I$2:$I$3999,'Hauled Pnob (2)'!$AI54,'All hauled'!$V$2:$V$3999,'Hauled Pnob (2)'!AS$5)</f>
        <v>0</v>
      </c>
      <c r="AT54">
        <f>SUMIFS('All hauled'!$S$2:$S$3999,'All hauled'!$U$2:$U$3999,'Hauled Pnob (2)'!$AK54,'All hauled'!$X$2:$X$3999,'Hauled Pnob (2)'!$AJ54,'All hauled'!$I$2:$I$3999,'Hauled Pnob (2)'!$AI54,'All hauled'!$V$2:$V$3999,'Hauled Pnob (2)'!AT$5)</f>
        <v>0</v>
      </c>
      <c r="AU54" t="s">
        <v>3876</v>
      </c>
      <c r="AV54" s="16">
        <f t="shared" si="71"/>
        <v>0</v>
      </c>
      <c r="AW54" s="16">
        <f t="shared" si="72"/>
        <v>0</v>
      </c>
      <c r="AX54" s="16">
        <f t="shared" si="73"/>
        <v>0</v>
      </c>
      <c r="AY54" s="16">
        <f t="shared" si="74"/>
        <v>0</v>
      </c>
      <c r="AZ54" s="16">
        <f t="shared" si="75"/>
        <v>0</v>
      </c>
      <c r="BA54" s="16">
        <f t="shared" si="76"/>
        <v>0</v>
      </c>
      <c r="BB54" s="16">
        <f t="shared" si="77"/>
        <v>0</v>
      </c>
      <c r="BC54" s="16">
        <f t="shared" si="78"/>
        <v>0</v>
      </c>
      <c r="BD54" t="s">
        <v>3876</v>
      </c>
      <c r="BE54" s="16">
        <f t="shared" si="79"/>
        <v>0</v>
      </c>
      <c r="BF54" s="16">
        <f t="shared" si="80"/>
        <v>0</v>
      </c>
      <c r="BG54" s="16">
        <f t="shared" si="81"/>
        <v>0</v>
      </c>
      <c r="BH54" s="16">
        <f t="shared" si="82"/>
        <v>0</v>
      </c>
      <c r="BI54" s="16">
        <f t="shared" si="83"/>
        <v>0</v>
      </c>
      <c r="BJ54" s="16">
        <f t="shared" si="84"/>
        <v>0</v>
      </c>
      <c r="BK54" s="16">
        <f t="shared" si="85"/>
        <v>0</v>
      </c>
      <c r="BL54" s="16">
        <f t="shared" si="86"/>
        <v>0</v>
      </c>
      <c r="BN54">
        <f t="shared" si="67"/>
        <v>5</v>
      </c>
      <c r="BO54" t="str">
        <f t="shared" si="68"/>
        <v>CFA</v>
      </c>
      <c r="BP54" s="16">
        <f t="shared" si="69"/>
        <v>4.2414987342300439</v>
      </c>
      <c r="BQ54" s="16">
        <f t="shared" si="70"/>
        <v>2.0974684806732995</v>
      </c>
      <c r="BR54" s="16">
        <f>SUM(DG39:DG41)</f>
        <v>0</v>
      </c>
      <c r="BU54" s="16"/>
      <c r="BV54" s="17">
        <v>0.1</v>
      </c>
      <c r="BW54" s="17">
        <v>0.2</v>
      </c>
      <c r="BX54" s="17">
        <v>0.3</v>
      </c>
      <c r="BY54" s="17">
        <v>0.4</v>
      </c>
      <c r="BZ54" s="17">
        <v>0.5</v>
      </c>
      <c r="CA54" s="17">
        <v>1</v>
      </c>
      <c r="CB54" s="17">
        <v>1.1000000000000001</v>
      </c>
      <c r="CC54" s="17">
        <v>1.2</v>
      </c>
      <c r="CD54" s="17">
        <v>1.3</v>
      </c>
      <c r="CE54" s="17">
        <v>1.4</v>
      </c>
      <c r="CF54" s="16"/>
      <c r="CG54" s="17">
        <v>0.1</v>
      </c>
      <c r="CH54" s="17">
        <v>0.2</v>
      </c>
      <c r="CI54" s="17">
        <v>0.3</v>
      </c>
      <c r="CJ54" s="17">
        <v>0.4</v>
      </c>
      <c r="CK54" s="17">
        <v>0.5</v>
      </c>
      <c r="CL54" s="17">
        <v>1</v>
      </c>
      <c r="CM54" s="17">
        <v>1.1000000000000001</v>
      </c>
      <c r="CN54" s="17">
        <v>1.2</v>
      </c>
      <c r="CO54" s="17">
        <v>1.3</v>
      </c>
      <c r="CP54" s="17">
        <v>1.4</v>
      </c>
      <c r="CV54" s="16"/>
      <c r="CW54" s="16"/>
      <c r="CX54" s="16"/>
      <c r="CY54" s="16"/>
      <c r="CZ54" s="16"/>
      <c r="DA54" s="16"/>
      <c r="DB54" s="16"/>
      <c r="DC54" s="16"/>
    </row>
    <row r="55" spans="2:129" x14ac:dyDescent="0.25">
      <c r="B55" s="141"/>
      <c r="N55" s="16"/>
      <c r="O55" s="16"/>
      <c r="P55" s="16"/>
      <c r="Q55" s="16"/>
      <c r="R55" s="16"/>
      <c r="S55" s="16"/>
      <c r="T55" s="16"/>
      <c r="U55" s="16"/>
      <c r="V55" s="16"/>
      <c r="W55" s="16"/>
      <c r="AI55" t="s">
        <v>3085</v>
      </c>
      <c r="AJ55">
        <f>'final totals'!K50</f>
        <v>5</v>
      </c>
      <c r="AK55" t="str">
        <f>'final totals'!O50</f>
        <v>CFA</v>
      </c>
      <c r="AL55">
        <f>SUMIFS('All hauled'!$S$2:$S$3999,'All hauled'!$U$2:$U$3999,'Hauled Pnob (2)'!$AK55,'All hauled'!$X$2:$X$3999,'Hauled Pnob (2)'!$AJ55,'All hauled'!$I$2:$I$3999,'Hauled Pnob (2)'!$AI55,'All hauled'!$V$2:$V$3999,'Hauled Pnob (2)'!AL$5)</f>
        <v>0</v>
      </c>
      <c r="AM55">
        <f>SUMIFS('All hauled'!$S$2:$S$3999,'All hauled'!$U$2:$U$3999,'Hauled Pnob (2)'!$AK55,'All hauled'!$X$2:$X$3999,'Hauled Pnob (2)'!$AJ55,'All hauled'!$I$2:$I$3999,'Hauled Pnob (2)'!$AI55,'All hauled'!$V$2:$V$3999,'Hauled Pnob (2)'!AM$5)</f>
        <v>0</v>
      </c>
      <c r="AN55">
        <f>SUMIFS('All hauled'!$S$2:$S$3999,'All hauled'!$U$2:$U$3999,'Hauled Pnob (2)'!$AK55,'All hauled'!$X$2:$X$3999,'Hauled Pnob (2)'!$AJ55,'All hauled'!$I$2:$I$3999,'Hauled Pnob (2)'!$AI55,'All hauled'!$V$2:$V$3999,'Hauled Pnob (2)'!AN$5)</f>
        <v>0</v>
      </c>
      <c r="AO55">
        <f>SUMIFS('All hauled'!$S$2:$S$3999,'All hauled'!$U$2:$U$3999,'Hauled Pnob (2)'!$AK55,'All hauled'!$X$2:$X$3999,'Hauled Pnob (2)'!$AJ55,'All hauled'!$I$2:$I$3999,'Hauled Pnob (2)'!$AI55,'All hauled'!$V$2:$V$3999,'Hauled Pnob (2)'!AO$5)</f>
        <v>2</v>
      </c>
      <c r="AP55">
        <f>SUMIFS('All hauled'!$S$2:$S$3999,'All hauled'!$U$2:$U$3999,'Hauled Pnob (2)'!$AK55,'All hauled'!$X$2:$X$3999,'Hauled Pnob (2)'!$AJ55,'All hauled'!$I$2:$I$3999,'Hauled Pnob (2)'!$AI55,'All hauled'!$V$2:$V$3999,'Hauled Pnob (2)'!AP$5)</f>
        <v>1</v>
      </c>
      <c r="AQ55">
        <f>SUMIFS('All hauled'!$S$2:$S$3999,'All hauled'!$U$2:$U$3999,'Hauled Pnob (2)'!$AK55,'All hauled'!$X$2:$X$3999,'Hauled Pnob (2)'!$AJ55,'All hauled'!$I$2:$I$3999,'Hauled Pnob (2)'!$AI55,'All hauled'!$V$2:$V$3999,'Hauled Pnob (2)'!AQ$5)</f>
        <v>1</v>
      </c>
      <c r="AR55">
        <f>SUMIFS('All hauled'!$S$2:$S$3999,'All hauled'!$U$2:$U$3999,'Hauled Pnob (2)'!$AK55,'All hauled'!$X$2:$X$3999,'Hauled Pnob (2)'!$AJ55,'All hauled'!$I$2:$I$3999,'Hauled Pnob (2)'!$AI55,'All hauled'!$V$2:$V$3999,'Hauled Pnob (2)'!AR$5)</f>
        <v>0</v>
      </c>
      <c r="AS55">
        <f>SUMIFS('All hauled'!$S$2:$S$3999,'All hauled'!$U$2:$U$3999,'Hauled Pnob (2)'!$AK55,'All hauled'!$X$2:$X$3999,'Hauled Pnob (2)'!$AJ55,'All hauled'!$I$2:$I$3999,'Hauled Pnob (2)'!$AI55,'All hauled'!$V$2:$V$3999,'Hauled Pnob (2)'!AS$5)</f>
        <v>0</v>
      </c>
      <c r="AT55">
        <f>SUMIFS('All hauled'!$S$2:$S$3999,'All hauled'!$U$2:$U$3999,'Hauled Pnob (2)'!$AK55,'All hauled'!$X$2:$X$3999,'Hauled Pnob (2)'!$AJ55,'All hauled'!$I$2:$I$3999,'Hauled Pnob (2)'!$AI55,'All hauled'!$V$2:$V$3999,'Hauled Pnob (2)'!AT$5)</f>
        <v>0</v>
      </c>
      <c r="AU55" t="s">
        <v>3170</v>
      </c>
      <c r="AV55" s="16">
        <f t="shared" si="71"/>
        <v>0</v>
      </c>
      <c r="AW55" s="16">
        <f t="shared" si="72"/>
        <v>0</v>
      </c>
      <c r="AX55" s="16">
        <f t="shared" si="73"/>
        <v>0</v>
      </c>
      <c r="AY55" s="16">
        <f t="shared" si="74"/>
        <v>2.0427480916030536</v>
      </c>
      <c r="AZ55" s="16">
        <f t="shared" si="75"/>
        <v>1.0265486725663717</v>
      </c>
      <c r="BA55" s="16">
        <f t="shared" si="76"/>
        <v>1.0329670329670331</v>
      </c>
      <c r="BB55" s="16">
        <f t="shared" si="77"/>
        <v>0</v>
      </c>
      <c r="BC55" s="16">
        <f t="shared" si="78"/>
        <v>0</v>
      </c>
      <c r="BD55" t="s">
        <v>3170</v>
      </c>
      <c r="BE55" s="16">
        <f t="shared" si="79"/>
        <v>0</v>
      </c>
      <c r="BF55" s="16">
        <f t="shared" si="80"/>
        <v>0</v>
      </c>
      <c r="BG55" s="16">
        <f t="shared" si="81"/>
        <v>0</v>
      </c>
      <c r="BH55" s="16">
        <f t="shared" si="82"/>
        <v>2.1047963933346745</v>
      </c>
      <c r="BI55" s="16">
        <f t="shared" si="83"/>
        <v>1.0534801610239066</v>
      </c>
      <c r="BJ55" s="16">
        <f t="shared" si="84"/>
        <v>1.0832221798714627</v>
      </c>
      <c r="BK55" s="16">
        <f t="shared" si="85"/>
        <v>0</v>
      </c>
      <c r="BL55" s="16">
        <f t="shared" si="86"/>
        <v>0</v>
      </c>
      <c r="BN55">
        <f t="shared" si="67"/>
        <v>5</v>
      </c>
      <c r="BO55" t="str">
        <f t="shared" si="68"/>
        <v>LGA</v>
      </c>
      <c r="BP55" s="16">
        <f t="shared" si="69"/>
        <v>7.2665808334339292</v>
      </c>
      <c r="BQ55" s="16">
        <f t="shared" si="70"/>
        <v>1.082853189376656</v>
      </c>
      <c r="BR55" s="16">
        <f>SUM(DH39:DH41)</f>
        <v>0</v>
      </c>
      <c r="BU55" s="16">
        <v>42</v>
      </c>
      <c r="BV55" s="16">
        <v>4</v>
      </c>
      <c r="BW55" s="16">
        <v>0</v>
      </c>
      <c r="BX55" s="16">
        <v>0</v>
      </c>
      <c r="BY55" s="16">
        <v>0</v>
      </c>
      <c r="BZ55" s="16">
        <v>0</v>
      </c>
      <c r="CA55" s="16">
        <v>40</v>
      </c>
      <c r="CB55" s="16">
        <v>1</v>
      </c>
      <c r="CC55" s="16">
        <v>0</v>
      </c>
      <c r="CD55" s="16">
        <v>0</v>
      </c>
      <c r="CE55" s="16">
        <v>0</v>
      </c>
      <c r="CF55" s="16"/>
      <c r="CG55" s="13">
        <f>IFERROR(BV55/SUM($BV55:$CE55),0)</f>
        <v>8.8888888888888892E-2</v>
      </c>
      <c r="CH55" s="13">
        <f t="shared" ref="CH55:CP67" si="87">IFERROR(BW55/SUM($BV55:$CE55),0)</f>
        <v>0</v>
      </c>
      <c r="CI55" s="13">
        <f t="shared" si="87"/>
        <v>0</v>
      </c>
      <c r="CJ55" s="13">
        <f t="shared" si="87"/>
        <v>0</v>
      </c>
      <c r="CK55" s="13">
        <f t="shared" si="87"/>
        <v>0</v>
      </c>
      <c r="CL55" s="13">
        <f t="shared" si="87"/>
        <v>0.88888888888888884</v>
      </c>
      <c r="CM55" s="13">
        <f t="shared" si="87"/>
        <v>2.2222222222222223E-2</v>
      </c>
      <c r="CN55" s="13">
        <f t="shared" si="87"/>
        <v>0</v>
      </c>
      <c r="CO55" s="13">
        <f t="shared" si="87"/>
        <v>0</v>
      </c>
      <c r="CP55" s="13">
        <f t="shared" si="87"/>
        <v>0</v>
      </c>
    </row>
    <row r="56" spans="2:129" x14ac:dyDescent="0.25">
      <c r="B56" s="141" t="s">
        <v>10019</v>
      </c>
      <c r="F56">
        <v>2</v>
      </c>
      <c r="L56">
        <f>SUMIFS('All hauled'!$S$2:$S$3094,'All hauled'!$U$2:$U$3094,'Hauled Pnob (2)'!B56,'All hauled'!$K$2:$K$3094,"N",'All hauled'!$I$2:$I$3094,"male")</f>
        <v>0</v>
      </c>
      <c r="M56">
        <f>SUMIFS('All hauled'!$S$2:$S$3094,'All hauled'!$U$2:$U$3094,'Hauled Pnob (2)'!B56,'All hauled'!$K$2:$K$3094,"Y",'All hauled'!$I$2:$I$3094,"male")</f>
        <v>2</v>
      </c>
      <c r="N56" s="16">
        <f t="shared" ref="N56:V59" si="88">IFERROR(C56+((C56/SUM(C$34:C$59))*(C$60+C$61)),C56)</f>
        <v>0</v>
      </c>
      <c r="O56" s="16">
        <f t="shared" si="88"/>
        <v>0</v>
      </c>
      <c r="P56" s="16">
        <f t="shared" si="88"/>
        <v>0</v>
      </c>
      <c r="Q56" s="16">
        <f t="shared" si="88"/>
        <v>2.0553359683794468</v>
      </c>
      <c r="R56" s="16">
        <f t="shared" si="88"/>
        <v>0</v>
      </c>
      <c r="S56" s="16">
        <f t="shared" si="88"/>
        <v>0</v>
      </c>
      <c r="T56" s="16">
        <f t="shared" si="88"/>
        <v>0</v>
      </c>
      <c r="U56" s="16">
        <f t="shared" si="88"/>
        <v>0</v>
      </c>
      <c r="V56" s="16">
        <f t="shared" si="88"/>
        <v>0</v>
      </c>
      <c r="W56" s="16"/>
      <c r="AI56" t="s">
        <v>3085</v>
      </c>
      <c r="AJ56">
        <f>'final totals'!K51</f>
        <v>5</v>
      </c>
      <c r="AK56" t="str">
        <f>'final totals'!O51</f>
        <v>LGA</v>
      </c>
      <c r="AL56">
        <f>SUMIFS('All hauled'!$S$2:$S$3999,'All hauled'!$U$2:$U$3999,'Hauled Pnob (2)'!$AK56,'All hauled'!$X$2:$X$3999,'Hauled Pnob (2)'!$AJ56,'All hauled'!$I$2:$I$3999,'Hauled Pnob (2)'!$AI56,'All hauled'!$V$2:$V$3999,'Hauled Pnob (2)'!AL$5)</f>
        <v>0</v>
      </c>
      <c r="AM56">
        <f>SUMIFS('All hauled'!$S$2:$S$3999,'All hauled'!$U$2:$U$3999,'Hauled Pnob (2)'!$AK56,'All hauled'!$X$2:$X$3999,'Hauled Pnob (2)'!$AJ56,'All hauled'!$I$2:$I$3999,'Hauled Pnob (2)'!$AI56,'All hauled'!$V$2:$V$3999,'Hauled Pnob (2)'!AM$5)</f>
        <v>0</v>
      </c>
      <c r="AN56">
        <f>SUMIFS('All hauled'!$S$2:$S$3999,'All hauled'!$U$2:$U$3999,'Hauled Pnob (2)'!$AK56,'All hauled'!$X$2:$X$3999,'Hauled Pnob (2)'!$AJ56,'All hauled'!$I$2:$I$3999,'Hauled Pnob (2)'!$AI56,'All hauled'!$V$2:$V$3999,'Hauled Pnob (2)'!AN$5)</f>
        <v>0</v>
      </c>
      <c r="AO56">
        <f>SUMIFS('All hauled'!$S$2:$S$3999,'All hauled'!$U$2:$U$3999,'Hauled Pnob (2)'!$AK56,'All hauled'!$X$2:$X$3999,'Hauled Pnob (2)'!$AJ56,'All hauled'!$I$2:$I$3999,'Hauled Pnob (2)'!$AI56,'All hauled'!$V$2:$V$3999,'Hauled Pnob (2)'!AO$5)</f>
        <v>3</v>
      </c>
      <c r="AP56">
        <f>SUMIFS('All hauled'!$S$2:$S$3999,'All hauled'!$U$2:$U$3999,'Hauled Pnob (2)'!$AK56,'All hauled'!$X$2:$X$3999,'Hauled Pnob (2)'!$AJ56,'All hauled'!$I$2:$I$3999,'Hauled Pnob (2)'!$AI56,'All hauled'!$V$2:$V$3999,'Hauled Pnob (2)'!AP$5)</f>
        <v>2</v>
      </c>
      <c r="AQ56">
        <f>SUMIFS('All hauled'!$S$2:$S$3999,'All hauled'!$U$2:$U$3999,'Hauled Pnob (2)'!$AK56,'All hauled'!$X$2:$X$3999,'Hauled Pnob (2)'!$AJ56,'All hauled'!$I$2:$I$3999,'Hauled Pnob (2)'!$AI56,'All hauled'!$V$2:$V$3999,'Hauled Pnob (2)'!AQ$5)</f>
        <v>0</v>
      </c>
      <c r="AR56">
        <f>SUMIFS('All hauled'!$S$2:$S$3999,'All hauled'!$U$2:$U$3999,'Hauled Pnob (2)'!$AK56,'All hauled'!$X$2:$X$3999,'Hauled Pnob (2)'!$AJ56,'All hauled'!$I$2:$I$3999,'Hauled Pnob (2)'!$AI56,'All hauled'!$V$2:$V$3999,'Hauled Pnob (2)'!AR$5)</f>
        <v>2</v>
      </c>
      <c r="AS56">
        <f>SUMIFS('All hauled'!$S$2:$S$3999,'All hauled'!$U$2:$U$3999,'Hauled Pnob (2)'!$AK56,'All hauled'!$X$2:$X$3999,'Hauled Pnob (2)'!$AJ56,'All hauled'!$I$2:$I$3999,'Hauled Pnob (2)'!$AI56,'All hauled'!$V$2:$V$3999,'Hauled Pnob (2)'!AS$5)</f>
        <v>0</v>
      </c>
      <c r="AT56">
        <f>SUMIFS('All hauled'!$S$2:$S$3999,'All hauled'!$U$2:$U$3999,'Hauled Pnob (2)'!$AK56,'All hauled'!$X$2:$X$3999,'Hauled Pnob (2)'!$AJ56,'All hauled'!$I$2:$I$3999,'Hauled Pnob (2)'!$AI56,'All hauled'!$V$2:$V$3999,'Hauled Pnob (2)'!AT$5)</f>
        <v>0</v>
      </c>
      <c r="AU56" t="s">
        <v>3171</v>
      </c>
      <c r="AV56" s="16">
        <f t="shared" si="71"/>
        <v>0</v>
      </c>
      <c r="AW56" s="16">
        <f t="shared" si="72"/>
        <v>0</v>
      </c>
      <c r="AX56" s="16">
        <f t="shared" si="73"/>
        <v>0</v>
      </c>
      <c r="AY56" s="16">
        <f t="shared" si="74"/>
        <v>3.0641221374045799</v>
      </c>
      <c r="AZ56" s="16">
        <f t="shared" si="75"/>
        <v>2.0530973451327434</v>
      </c>
      <c r="BA56" s="16">
        <f t="shared" si="76"/>
        <v>0</v>
      </c>
      <c r="BB56" s="16">
        <f t="shared" si="77"/>
        <v>2</v>
      </c>
      <c r="BC56" s="16">
        <f t="shared" si="78"/>
        <v>0</v>
      </c>
      <c r="BD56" t="s">
        <v>3171</v>
      </c>
      <c r="BE56" s="16">
        <f t="shared" si="79"/>
        <v>0</v>
      </c>
      <c r="BF56" s="16">
        <f t="shared" si="80"/>
        <v>0</v>
      </c>
      <c r="BG56" s="16">
        <f t="shared" si="81"/>
        <v>0</v>
      </c>
      <c r="BH56" s="16">
        <f t="shared" si="82"/>
        <v>3.1571945900020113</v>
      </c>
      <c r="BI56" s="16">
        <f t="shared" si="83"/>
        <v>2.1069603220478132</v>
      </c>
      <c r="BJ56" s="16">
        <f t="shared" si="84"/>
        <v>0</v>
      </c>
      <c r="BK56" s="16">
        <f t="shared" si="85"/>
        <v>2.0024259213841042</v>
      </c>
      <c r="BL56" s="16">
        <f t="shared" si="86"/>
        <v>0</v>
      </c>
      <c r="BN56">
        <f t="shared" si="67"/>
        <v>5</v>
      </c>
      <c r="BO56" t="str">
        <f t="shared" si="68"/>
        <v>NLVA</v>
      </c>
      <c r="BP56" s="16">
        <f t="shared" si="69"/>
        <v>6.2641549120498246</v>
      </c>
      <c r="BQ56" s="16">
        <f t="shared" si="70"/>
        <v>1.082853189376656</v>
      </c>
      <c r="BR56" s="16">
        <f>SUM(DI39:DI41)</f>
        <v>0</v>
      </c>
      <c r="BS56" s="16"/>
      <c r="BU56" s="16">
        <v>47</v>
      </c>
      <c r="BV56" s="16">
        <v>28</v>
      </c>
      <c r="BW56" s="16">
        <v>0</v>
      </c>
      <c r="BX56" s="16">
        <v>0</v>
      </c>
      <c r="BY56" s="16">
        <v>0</v>
      </c>
      <c r="BZ56" s="16">
        <v>0</v>
      </c>
      <c r="CA56" s="16">
        <v>0</v>
      </c>
      <c r="CB56" s="16">
        <v>1</v>
      </c>
      <c r="CC56" s="16">
        <v>0</v>
      </c>
      <c r="CD56" s="16">
        <v>0</v>
      </c>
      <c r="CE56" s="16">
        <v>0</v>
      </c>
      <c r="CF56" s="16"/>
      <c r="CG56" s="13">
        <f t="shared" ref="CG56:CG67" si="89">IFERROR(BV56/SUM($BV56:$CE56),0)</f>
        <v>0.96551724137931039</v>
      </c>
      <c r="CH56" s="13">
        <f t="shared" si="87"/>
        <v>0</v>
      </c>
      <c r="CI56" s="13">
        <f t="shared" si="87"/>
        <v>0</v>
      </c>
      <c r="CJ56" s="13">
        <f t="shared" si="87"/>
        <v>0</v>
      </c>
      <c r="CK56" s="13">
        <f t="shared" si="87"/>
        <v>0</v>
      </c>
      <c r="CL56" s="13">
        <f t="shared" si="87"/>
        <v>0</v>
      </c>
      <c r="CM56" s="13">
        <f t="shared" si="87"/>
        <v>3.4482758620689655E-2</v>
      </c>
      <c r="CN56" s="13">
        <f t="shared" si="87"/>
        <v>0</v>
      </c>
      <c r="CO56" s="13">
        <f t="shared" si="87"/>
        <v>0</v>
      </c>
      <c r="CP56" s="13">
        <f t="shared" si="87"/>
        <v>0</v>
      </c>
      <c r="CV56" s="16"/>
      <c r="CW56" s="16"/>
      <c r="CX56" s="16"/>
      <c r="CY56" s="16"/>
      <c r="CZ56" s="16"/>
      <c r="DA56" s="16"/>
      <c r="DB56" s="16"/>
      <c r="DC56" s="16"/>
    </row>
    <row r="57" spans="2:129" x14ac:dyDescent="0.25">
      <c r="B57" s="141" t="s">
        <v>4893</v>
      </c>
      <c r="F57">
        <v>1</v>
      </c>
      <c r="L57">
        <f>SUMIFS('All hauled'!$S$2:$S$3094,'All hauled'!$U$2:$U$3094,'Hauled Pnob (2)'!B57,'All hauled'!$K$2:$K$3094,"N",'All hauled'!$I$2:$I$3094,"male")</f>
        <v>1</v>
      </c>
      <c r="M57">
        <f>SUMIFS('All hauled'!$S$2:$S$3094,'All hauled'!$U$2:$U$3094,'Hauled Pnob (2)'!B57,'All hauled'!$K$2:$K$3094,"Y",'All hauled'!$I$2:$I$3094,"male")</f>
        <v>0</v>
      </c>
      <c r="N57" s="16">
        <f t="shared" si="88"/>
        <v>0</v>
      </c>
      <c r="O57" s="16">
        <f t="shared" si="88"/>
        <v>0</v>
      </c>
      <c r="P57" s="16">
        <f t="shared" si="88"/>
        <v>0</v>
      </c>
      <c r="Q57" s="16">
        <f t="shared" si="88"/>
        <v>1.0276679841897234</v>
      </c>
      <c r="R57" s="16">
        <f t="shared" si="88"/>
        <v>0</v>
      </c>
      <c r="S57" s="16">
        <f t="shared" si="88"/>
        <v>0</v>
      </c>
      <c r="T57" s="16">
        <f t="shared" si="88"/>
        <v>0</v>
      </c>
      <c r="U57" s="16">
        <f t="shared" si="88"/>
        <v>0</v>
      </c>
      <c r="V57" s="16">
        <f t="shared" si="88"/>
        <v>0</v>
      </c>
      <c r="W57" s="16"/>
      <c r="AI57" t="s">
        <v>3085</v>
      </c>
      <c r="AJ57">
        <f>'final totals'!K52</f>
        <v>5</v>
      </c>
      <c r="AK57" t="str">
        <f>'final totals'!O52</f>
        <v>NLVA</v>
      </c>
      <c r="AL57">
        <f>SUMIFS('All hauled'!$S$2:$S$3999,'All hauled'!$U$2:$U$3999,'Hauled Pnob (2)'!$AK57,'All hauled'!$X$2:$X$3999,'Hauled Pnob (2)'!$AJ57,'All hauled'!$I$2:$I$3999,'Hauled Pnob (2)'!$AI57,'All hauled'!$V$2:$V$3999,'Hauled Pnob (2)'!AL$5)</f>
        <v>0</v>
      </c>
      <c r="AM57">
        <f>SUMIFS('All hauled'!$S$2:$S$3999,'All hauled'!$U$2:$U$3999,'Hauled Pnob (2)'!$AK57,'All hauled'!$X$2:$X$3999,'Hauled Pnob (2)'!$AJ57,'All hauled'!$I$2:$I$3999,'Hauled Pnob (2)'!$AI57,'All hauled'!$V$2:$V$3999,'Hauled Pnob (2)'!AM$5)</f>
        <v>0</v>
      </c>
      <c r="AN57">
        <f>SUMIFS('All hauled'!$S$2:$S$3999,'All hauled'!$U$2:$U$3999,'Hauled Pnob (2)'!$AK57,'All hauled'!$X$2:$X$3999,'Hauled Pnob (2)'!$AJ57,'All hauled'!$I$2:$I$3999,'Hauled Pnob (2)'!$AI57,'All hauled'!$V$2:$V$3999,'Hauled Pnob (2)'!AN$5)</f>
        <v>0</v>
      </c>
      <c r="AO57">
        <f>SUMIFS('All hauled'!$S$2:$S$3999,'All hauled'!$U$2:$U$3999,'Hauled Pnob (2)'!$AK57,'All hauled'!$X$2:$X$3999,'Hauled Pnob (2)'!$AJ57,'All hauled'!$I$2:$I$3999,'Hauled Pnob (2)'!$AI57,'All hauled'!$V$2:$V$3999,'Hauled Pnob (2)'!AO$5)</f>
        <v>3</v>
      </c>
      <c r="AP57">
        <f>SUMIFS('All hauled'!$S$2:$S$3999,'All hauled'!$U$2:$U$3999,'Hauled Pnob (2)'!$AK57,'All hauled'!$X$2:$X$3999,'Hauled Pnob (2)'!$AJ57,'All hauled'!$I$2:$I$3999,'Hauled Pnob (2)'!$AI57,'All hauled'!$V$2:$V$3999,'Hauled Pnob (2)'!AP$5)</f>
        <v>2</v>
      </c>
      <c r="AQ57">
        <f>SUMIFS('All hauled'!$S$2:$S$3999,'All hauled'!$U$2:$U$3999,'Hauled Pnob (2)'!$AK57,'All hauled'!$X$2:$X$3999,'Hauled Pnob (2)'!$AJ57,'All hauled'!$I$2:$I$3999,'Hauled Pnob (2)'!$AI57,'All hauled'!$V$2:$V$3999,'Hauled Pnob (2)'!AQ$5)</f>
        <v>0</v>
      </c>
      <c r="AR57">
        <f>SUMIFS('All hauled'!$S$2:$S$3999,'All hauled'!$U$2:$U$3999,'Hauled Pnob (2)'!$AK57,'All hauled'!$X$2:$X$3999,'Hauled Pnob (2)'!$AJ57,'All hauled'!$I$2:$I$3999,'Hauled Pnob (2)'!$AI57,'All hauled'!$V$2:$V$3999,'Hauled Pnob (2)'!AR$5)</f>
        <v>0</v>
      </c>
      <c r="AS57">
        <f>SUMIFS('All hauled'!$S$2:$S$3999,'All hauled'!$U$2:$U$3999,'Hauled Pnob (2)'!$AK57,'All hauled'!$X$2:$X$3999,'Hauled Pnob (2)'!$AJ57,'All hauled'!$I$2:$I$3999,'Hauled Pnob (2)'!$AI57,'All hauled'!$V$2:$V$3999,'Hauled Pnob (2)'!AS$5)</f>
        <v>1</v>
      </c>
      <c r="AT57">
        <f>SUMIFS('All hauled'!$S$2:$S$3999,'All hauled'!$U$2:$U$3999,'Hauled Pnob (2)'!$AK57,'All hauled'!$X$2:$X$3999,'Hauled Pnob (2)'!$AJ57,'All hauled'!$I$2:$I$3999,'Hauled Pnob (2)'!$AI57,'All hauled'!$V$2:$V$3999,'Hauled Pnob (2)'!AT$5)</f>
        <v>0</v>
      </c>
      <c r="AU57" t="s">
        <v>3169</v>
      </c>
      <c r="AV57" s="16">
        <f t="shared" si="71"/>
        <v>0</v>
      </c>
      <c r="AW57" s="16">
        <f t="shared" si="72"/>
        <v>0</v>
      </c>
      <c r="AX57" s="16">
        <f t="shared" si="73"/>
        <v>0</v>
      </c>
      <c r="AY57" s="16">
        <f t="shared" si="74"/>
        <v>3.0641221374045799</v>
      </c>
      <c r="AZ57" s="16">
        <f t="shared" si="75"/>
        <v>2.0530973451327434</v>
      </c>
      <c r="BA57" s="16">
        <f t="shared" si="76"/>
        <v>0</v>
      </c>
      <c r="BB57" s="16">
        <f t="shared" si="77"/>
        <v>0</v>
      </c>
      <c r="BC57" s="16">
        <f t="shared" si="78"/>
        <v>1</v>
      </c>
      <c r="BD57" t="s">
        <v>3169</v>
      </c>
      <c r="BE57" s="16">
        <f t="shared" si="79"/>
        <v>0</v>
      </c>
      <c r="BF57" s="16">
        <f t="shared" si="80"/>
        <v>0</v>
      </c>
      <c r="BG57" s="16">
        <f t="shared" si="81"/>
        <v>0</v>
      </c>
      <c r="BH57" s="16">
        <f t="shared" si="82"/>
        <v>3.1571945900020113</v>
      </c>
      <c r="BI57" s="16">
        <f t="shared" si="83"/>
        <v>2.1069603220478132</v>
      </c>
      <c r="BJ57" s="16">
        <f t="shared" si="84"/>
        <v>0</v>
      </c>
      <c r="BK57" s="16">
        <f t="shared" si="85"/>
        <v>0</v>
      </c>
      <c r="BL57" s="16">
        <f t="shared" si="86"/>
        <v>1</v>
      </c>
      <c r="BN57">
        <f t="shared" si="67"/>
        <v>5</v>
      </c>
      <c r="BO57" t="str">
        <f t="shared" si="68"/>
        <v>NPTH</v>
      </c>
      <c r="BP57" s="16">
        <f t="shared" si="69"/>
        <v>12.713935962285365</v>
      </c>
      <c r="BQ57" s="16">
        <f t="shared" si="70"/>
        <v>11.049400414040822</v>
      </c>
      <c r="BR57" s="16">
        <f>SUM(DJ39:DJ41)</f>
        <v>0</v>
      </c>
      <c r="BT57" s="16"/>
      <c r="BU57" s="16">
        <v>52</v>
      </c>
      <c r="BV57" s="16">
        <v>23</v>
      </c>
      <c r="BW57" s="16">
        <v>6</v>
      </c>
      <c r="BX57" s="16">
        <v>0</v>
      </c>
      <c r="BY57" s="16">
        <v>0</v>
      </c>
      <c r="BZ57" s="16">
        <v>0</v>
      </c>
      <c r="CA57" s="16">
        <v>0</v>
      </c>
      <c r="CB57" s="16">
        <v>5</v>
      </c>
      <c r="CC57" s="16">
        <v>2</v>
      </c>
      <c r="CD57" s="16">
        <v>0</v>
      </c>
      <c r="CE57" s="16">
        <v>0</v>
      </c>
      <c r="CF57" s="16"/>
      <c r="CG57" s="13">
        <f t="shared" si="89"/>
        <v>0.63888888888888884</v>
      </c>
      <c r="CH57" s="13">
        <f t="shared" si="87"/>
        <v>0.16666666666666666</v>
      </c>
      <c r="CI57" s="13">
        <f t="shared" si="87"/>
        <v>0</v>
      </c>
      <c r="CJ57" s="13">
        <f t="shared" si="87"/>
        <v>0</v>
      </c>
      <c r="CK57" s="13">
        <f t="shared" si="87"/>
        <v>0</v>
      </c>
      <c r="CL57" s="13">
        <f t="shared" si="87"/>
        <v>0</v>
      </c>
      <c r="CM57" s="13">
        <f t="shared" si="87"/>
        <v>0.1388888888888889</v>
      </c>
      <c r="CN57" s="13">
        <f t="shared" si="87"/>
        <v>5.5555555555555552E-2</v>
      </c>
      <c r="CO57" s="13">
        <f t="shared" si="87"/>
        <v>0</v>
      </c>
      <c r="CP57" s="13">
        <f t="shared" si="87"/>
        <v>0</v>
      </c>
    </row>
    <row r="58" spans="2:129" x14ac:dyDescent="0.25">
      <c r="B58" s="141" t="s">
        <v>11</v>
      </c>
      <c r="D58">
        <v>26</v>
      </c>
      <c r="E58">
        <v>70</v>
      </c>
      <c r="F58">
        <v>69</v>
      </c>
      <c r="G58">
        <v>54</v>
      </c>
      <c r="H58">
        <v>26</v>
      </c>
      <c r="I58">
        <v>18</v>
      </c>
      <c r="J58">
        <v>9</v>
      </c>
      <c r="K58">
        <v>1</v>
      </c>
      <c r="L58">
        <f>SUMIFS('All hauled'!$S$2:$S$3094,'All hauled'!$U$2:$U$3094,'Hauled Pnob (2)'!B58,'All hauled'!$K$2:$K$3094,"N",'All hauled'!$I$2:$I$3094,"male")</f>
        <v>278</v>
      </c>
      <c r="M58">
        <f>SUMIFS('All hauled'!$S$2:$S$3094,'All hauled'!$U$2:$U$3094,'Hauled Pnob (2)'!B58,'All hauled'!$K$2:$K$3094,"Y",'All hauled'!$I$2:$I$3094,"male")</f>
        <v>0</v>
      </c>
      <c r="N58" s="16">
        <f t="shared" si="88"/>
        <v>0</v>
      </c>
      <c r="O58" s="16">
        <f t="shared" si="88"/>
        <v>27.283950617283949</v>
      </c>
      <c r="P58" s="16">
        <f t="shared" si="88"/>
        <v>72.583025830258308</v>
      </c>
      <c r="Q58" s="16">
        <f t="shared" si="88"/>
        <v>70.909090909090907</v>
      </c>
      <c r="R58" s="16">
        <f t="shared" si="88"/>
        <v>57.772058823529413</v>
      </c>
      <c r="S58" s="16">
        <f t="shared" si="88"/>
        <v>28.905027932960895</v>
      </c>
      <c r="T58" s="16">
        <f t="shared" si="88"/>
        <v>18.493150684931507</v>
      </c>
      <c r="U58" s="16">
        <f t="shared" si="88"/>
        <v>10.285714285714285</v>
      </c>
      <c r="V58" s="16">
        <f t="shared" si="88"/>
        <v>1</v>
      </c>
      <c r="W58" s="16"/>
      <c r="AI58" t="s">
        <v>3085</v>
      </c>
      <c r="AJ58">
        <f>'final totals'!K53</f>
        <v>5</v>
      </c>
      <c r="AK58" t="str">
        <f>'final totals'!O53</f>
        <v>NPTH</v>
      </c>
      <c r="AL58">
        <f>SUMIFS('All hauled'!$S$2:$S$3999,'All hauled'!$U$2:$U$3999,'Hauled Pnob (2)'!$AK58,'All hauled'!$X$2:$X$3999,'Hauled Pnob (2)'!$AJ58,'All hauled'!$I$2:$I$3999,'Hauled Pnob (2)'!$AI58,'All hauled'!$V$2:$V$3999,'Hauled Pnob (2)'!AL$5)</f>
        <v>0</v>
      </c>
      <c r="AM58">
        <f>SUMIFS('All hauled'!$S$2:$S$3999,'All hauled'!$U$2:$U$3999,'Hauled Pnob (2)'!$AK58,'All hauled'!$X$2:$X$3999,'Hauled Pnob (2)'!$AJ58,'All hauled'!$I$2:$I$3999,'Hauled Pnob (2)'!$AI58,'All hauled'!$V$2:$V$3999,'Hauled Pnob (2)'!AM$5)</f>
        <v>0</v>
      </c>
      <c r="AN58">
        <f>SUMIFS('All hauled'!$S$2:$S$3999,'All hauled'!$U$2:$U$3999,'Hauled Pnob (2)'!$AK58,'All hauled'!$X$2:$X$3999,'Hauled Pnob (2)'!$AJ58,'All hauled'!$I$2:$I$3999,'Hauled Pnob (2)'!$AI58,'All hauled'!$V$2:$V$3999,'Hauled Pnob (2)'!AN$5)</f>
        <v>2</v>
      </c>
      <c r="AO58">
        <f>SUMIFS('All hauled'!$S$2:$S$3999,'All hauled'!$U$2:$U$3999,'Hauled Pnob (2)'!$AK58,'All hauled'!$X$2:$X$3999,'Hauled Pnob (2)'!$AJ58,'All hauled'!$I$2:$I$3999,'Hauled Pnob (2)'!$AI58,'All hauled'!$V$2:$V$3999,'Hauled Pnob (2)'!AO$5)</f>
        <v>1</v>
      </c>
      <c r="AP58">
        <f>SUMIFS('All hauled'!$S$2:$S$3999,'All hauled'!$U$2:$U$3999,'Hauled Pnob (2)'!$AK58,'All hauled'!$X$2:$X$3999,'Hauled Pnob (2)'!$AJ58,'All hauled'!$I$2:$I$3999,'Hauled Pnob (2)'!$AI58,'All hauled'!$V$2:$V$3999,'Hauled Pnob (2)'!AP$5)</f>
        <v>7</v>
      </c>
      <c r="AQ58">
        <f>SUMIFS('All hauled'!$S$2:$S$3999,'All hauled'!$U$2:$U$3999,'Hauled Pnob (2)'!$AK58,'All hauled'!$X$2:$X$3999,'Hauled Pnob (2)'!$AJ58,'All hauled'!$I$2:$I$3999,'Hauled Pnob (2)'!$AI58,'All hauled'!$V$2:$V$3999,'Hauled Pnob (2)'!AQ$5)</f>
        <v>2</v>
      </c>
      <c r="AR58">
        <f>SUMIFS('All hauled'!$S$2:$S$3999,'All hauled'!$U$2:$U$3999,'Hauled Pnob (2)'!$AK58,'All hauled'!$X$2:$X$3999,'Hauled Pnob (2)'!$AJ58,'All hauled'!$I$2:$I$3999,'Hauled Pnob (2)'!$AI58,'All hauled'!$V$2:$V$3999,'Hauled Pnob (2)'!AR$5)</f>
        <v>0</v>
      </c>
      <c r="AS58">
        <f>SUMIFS('All hauled'!$S$2:$S$3999,'All hauled'!$U$2:$U$3999,'Hauled Pnob (2)'!$AK58,'All hauled'!$X$2:$X$3999,'Hauled Pnob (2)'!$AJ58,'All hauled'!$I$2:$I$3999,'Hauled Pnob (2)'!$AI58,'All hauled'!$V$2:$V$3999,'Hauled Pnob (2)'!AS$5)</f>
        <v>0</v>
      </c>
      <c r="AT58">
        <f>SUMIFS('All hauled'!$S$2:$S$3999,'All hauled'!$U$2:$U$3999,'Hauled Pnob (2)'!$AK58,'All hauled'!$X$2:$X$3999,'Hauled Pnob (2)'!$AJ58,'All hauled'!$I$2:$I$3999,'Hauled Pnob (2)'!$AI58,'All hauled'!$V$2:$V$3999,'Hauled Pnob (2)'!AT$5)</f>
        <v>0</v>
      </c>
      <c r="AU58" t="s">
        <v>3079</v>
      </c>
      <c r="AV58" s="16">
        <f t="shared" si="71"/>
        <v>0</v>
      </c>
      <c r="AW58" s="16">
        <f t="shared" si="72"/>
        <v>0</v>
      </c>
      <c r="AX58" s="16">
        <f t="shared" si="73"/>
        <v>2.0422264875239922</v>
      </c>
      <c r="AY58" s="16">
        <f t="shared" si="74"/>
        <v>1.0213740458015268</v>
      </c>
      <c r="AZ58" s="16">
        <f t="shared" si="75"/>
        <v>7.1858407079646014</v>
      </c>
      <c r="BA58" s="16">
        <f t="shared" si="76"/>
        <v>2.0659340659340661</v>
      </c>
      <c r="BB58" s="16">
        <f t="shared" si="77"/>
        <v>0</v>
      </c>
      <c r="BC58" s="16">
        <f t="shared" si="78"/>
        <v>0</v>
      </c>
      <c r="BD58" t="s">
        <v>3079</v>
      </c>
      <c r="BE58" s="16">
        <f t="shared" si="79"/>
        <v>0</v>
      </c>
      <c r="BF58" s="16">
        <f t="shared" si="80"/>
        <v>0</v>
      </c>
      <c r="BG58" s="16">
        <f t="shared" si="81"/>
        <v>2.1207322787077563</v>
      </c>
      <c r="BH58" s="16">
        <f t="shared" si="82"/>
        <v>1.0523981966673372</v>
      </c>
      <c r="BI58" s="16">
        <f t="shared" si="83"/>
        <v>7.3743611271673464</v>
      </c>
      <c r="BJ58" s="16">
        <f t="shared" si="84"/>
        <v>2.1664443597429255</v>
      </c>
      <c r="BK58" s="16">
        <f t="shared" si="85"/>
        <v>0</v>
      </c>
      <c r="BL58" s="16">
        <f t="shared" si="86"/>
        <v>0</v>
      </c>
      <c r="BN58">
        <f t="shared" si="67"/>
        <v>4</v>
      </c>
      <c r="BO58" t="str">
        <f t="shared" si="68"/>
        <v>CFA</v>
      </c>
      <c r="BP58" s="16">
        <f t="shared" si="69"/>
        <v>15.821124790640463</v>
      </c>
      <c r="BQ58" s="16">
        <f t="shared" si="70"/>
        <v>16.027670133888986</v>
      </c>
      <c r="BR58" s="16">
        <f>SUM(DK39:DK41)</f>
        <v>0</v>
      </c>
      <c r="BU58" s="16">
        <v>57</v>
      </c>
      <c r="BV58" s="16">
        <v>2</v>
      </c>
      <c r="BW58" s="16">
        <v>20</v>
      </c>
      <c r="BX58" s="16">
        <v>2</v>
      </c>
      <c r="BY58" s="16">
        <v>0</v>
      </c>
      <c r="BZ58" s="16">
        <v>0</v>
      </c>
      <c r="CA58" s="16">
        <v>0</v>
      </c>
      <c r="CB58" s="16">
        <v>5</v>
      </c>
      <c r="CC58" s="16">
        <v>7</v>
      </c>
      <c r="CD58" s="16">
        <v>1</v>
      </c>
      <c r="CE58" s="16">
        <v>0</v>
      </c>
      <c r="CF58" s="16"/>
      <c r="CG58" s="13">
        <f t="shared" si="89"/>
        <v>5.4054054054054057E-2</v>
      </c>
      <c r="CH58" s="13">
        <f t="shared" si="87"/>
        <v>0.54054054054054057</v>
      </c>
      <c r="CI58" s="13">
        <f t="shared" si="87"/>
        <v>5.4054054054054057E-2</v>
      </c>
      <c r="CJ58" s="13">
        <f t="shared" si="87"/>
        <v>0</v>
      </c>
      <c r="CK58" s="13">
        <f t="shared" si="87"/>
        <v>0</v>
      </c>
      <c r="CL58" s="13">
        <f t="shared" si="87"/>
        <v>0</v>
      </c>
      <c r="CM58" s="13">
        <f t="shared" si="87"/>
        <v>0.13513513513513514</v>
      </c>
      <c r="CN58" s="13">
        <f t="shared" si="87"/>
        <v>0.1891891891891892</v>
      </c>
      <c r="CO58" s="13">
        <f t="shared" si="87"/>
        <v>2.7027027027027029E-2</v>
      </c>
      <c r="CP58" s="13">
        <f t="shared" si="87"/>
        <v>0</v>
      </c>
    </row>
    <row r="59" spans="2:129" x14ac:dyDescent="0.25">
      <c r="B59" s="141" t="s">
        <v>3100</v>
      </c>
      <c r="E59">
        <v>2</v>
      </c>
      <c r="F59">
        <v>3</v>
      </c>
      <c r="G59">
        <v>3</v>
      </c>
      <c r="H59">
        <v>3</v>
      </c>
      <c r="I59">
        <v>2</v>
      </c>
      <c r="L59">
        <f>SUMIFS('All hauled'!$S$2:$S$3094,'All hauled'!$U$2:$U$3094,'Hauled Pnob (2)'!B59,'All hauled'!$K$2:$K$3094,"N",'All hauled'!$I$2:$I$3094,"male")</f>
        <v>1</v>
      </c>
      <c r="M59">
        <f>SUMIFS('All hauled'!$S$2:$S$3094,'All hauled'!$U$2:$U$3094,'Hauled Pnob (2)'!B59,'All hauled'!$K$2:$K$3094,"Y",'All hauled'!$I$2:$I$3094,"male")</f>
        <v>12</v>
      </c>
      <c r="N59" s="16">
        <f t="shared" si="88"/>
        <v>0</v>
      </c>
      <c r="O59" s="16">
        <f t="shared" si="88"/>
        <v>0</v>
      </c>
      <c r="P59" s="16">
        <f t="shared" si="88"/>
        <v>2.07380073800738</v>
      </c>
      <c r="Q59" s="16">
        <f t="shared" si="88"/>
        <v>3.0830039525691699</v>
      </c>
      <c r="R59" s="16">
        <f t="shared" si="88"/>
        <v>3.2095588235294117</v>
      </c>
      <c r="S59" s="16">
        <f t="shared" si="88"/>
        <v>3.3351955307262569</v>
      </c>
      <c r="T59" s="16">
        <f t="shared" si="88"/>
        <v>2.0547945205479454</v>
      </c>
      <c r="U59" s="16">
        <f t="shared" si="88"/>
        <v>0</v>
      </c>
      <c r="V59" s="16">
        <f t="shared" si="88"/>
        <v>0</v>
      </c>
      <c r="W59" s="16"/>
      <c r="AI59" t="s">
        <v>3085</v>
      </c>
      <c r="AJ59">
        <f>'final totals'!K54</f>
        <v>4</v>
      </c>
      <c r="AK59" t="str">
        <f>'final totals'!O54</f>
        <v>CFA</v>
      </c>
      <c r="AL59">
        <f>SUMIFS('All hauled'!$S$2:$S$3999,'All hauled'!$U$2:$U$3999,'Hauled Pnob (2)'!$AK59,'All hauled'!$X$2:$X$3999,'Hauled Pnob (2)'!$AJ59,'All hauled'!$I$2:$I$3999,'Hauled Pnob (2)'!$AI59,'All hauled'!$V$2:$V$3999,'Hauled Pnob (2)'!AL$5)</f>
        <v>0</v>
      </c>
      <c r="AM59">
        <f>SUMIFS('All hauled'!$S$2:$S$3999,'All hauled'!$U$2:$U$3999,'Hauled Pnob (2)'!$AK59,'All hauled'!$X$2:$X$3999,'Hauled Pnob (2)'!$AJ59,'All hauled'!$I$2:$I$3999,'Hauled Pnob (2)'!$AI59,'All hauled'!$V$2:$V$3999,'Hauled Pnob (2)'!AM$5)</f>
        <v>0</v>
      </c>
      <c r="AN59">
        <f>SUMIFS('All hauled'!$S$2:$S$3999,'All hauled'!$U$2:$U$3999,'Hauled Pnob (2)'!$AK59,'All hauled'!$X$2:$X$3999,'Hauled Pnob (2)'!$AJ59,'All hauled'!$I$2:$I$3999,'Hauled Pnob (2)'!$AI59,'All hauled'!$V$2:$V$3999,'Hauled Pnob (2)'!AN$5)</f>
        <v>0</v>
      </c>
      <c r="AO59">
        <f>SUMIFS('All hauled'!$S$2:$S$3999,'All hauled'!$U$2:$U$3999,'Hauled Pnob (2)'!$AK59,'All hauled'!$X$2:$X$3999,'Hauled Pnob (2)'!$AJ59,'All hauled'!$I$2:$I$3999,'Hauled Pnob (2)'!$AI59,'All hauled'!$V$2:$V$3999,'Hauled Pnob (2)'!AO$5)</f>
        <v>10</v>
      </c>
      <c r="AP59">
        <f>SUMIFS('All hauled'!$S$2:$S$3999,'All hauled'!$U$2:$U$3999,'Hauled Pnob (2)'!$AK59,'All hauled'!$X$2:$X$3999,'Hauled Pnob (2)'!$AJ59,'All hauled'!$I$2:$I$3999,'Hauled Pnob (2)'!$AI59,'All hauled'!$V$2:$V$3999,'Hauled Pnob (2)'!AP$5)</f>
        <v>4</v>
      </c>
      <c r="AQ59">
        <f>SUMIFS('All hauled'!$S$2:$S$3999,'All hauled'!$U$2:$U$3999,'Hauled Pnob (2)'!$AK59,'All hauled'!$X$2:$X$3999,'Hauled Pnob (2)'!$AJ59,'All hauled'!$I$2:$I$3999,'Hauled Pnob (2)'!$AI59,'All hauled'!$V$2:$V$3999,'Hauled Pnob (2)'!AQ$5)</f>
        <v>1</v>
      </c>
      <c r="AR59">
        <f>SUMIFS('All hauled'!$S$2:$S$3999,'All hauled'!$U$2:$U$3999,'Hauled Pnob (2)'!$AK59,'All hauled'!$X$2:$X$3999,'Hauled Pnob (2)'!$AJ59,'All hauled'!$I$2:$I$3999,'Hauled Pnob (2)'!$AI59,'All hauled'!$V$2:$V$3999,'Hauled Pnob (2)'!AR$5)</f>
        <v>0</v>
      </c>
      <c r="AS59">
        <f>SUMIFS('All hauled'!$S$2:$S$3999,'All hauled'!$U$2:$U$3999,'Hauled Pnob (2)'!$AK59,'All hauled'!$X$2:$X$3999,'Hauled Pnob (2)'!$AJ59,'All hauled'!$I$2:$I$3999,'Hauled Pnob (2)'!$AI59,'All hauled'!$V$2:$V$3999,'Hauled Pnob (2)'!AS$5)</f>
        <v>0</v>
      </c>
      <c r="AT59">
        <f>SUMIFS('All hauled'!$S$2:$S$3999,'All hauled'!$U$2:$U$3999,'Hauled Pnob (2)'!$AK59,'All hauled'!$X$2:$X$3999,'Hauled Pnob (2)'!$AJ59,'All hauled'!$I$2:$I$3999,'Hauled Pnob (2)'!$AI59,'All hauled'!$V$2:$V$3999,'Hauled Pnob (2)'!AT$5)</f>
        <v>0</v>
      </c>
      <c r="AU59" t="s">
        <v>3170</v>
      </c>
      <c r="AV59" s="16">
        <f t="shared" si="71"/>
        <v>0</v>
      </c>
      <c r="AW59" s="16">
        <f t="shared" si="72"/>
        <v>0</v>
      </c>
      <c r="AX59" s="16">
        <f t="shared" si="73"/>
        <v>0</v>
      </c>
      <c r="AY59" s="16">
        <f t="shared" si="74"/>
        <v>10.213740458015268</v>
      </c>
      <c r="AZ59" s="16">
        <f t="shared" si="75"/>
        <v>4.1061946902654869</v>
      </c>
      <c r="BA59" s="16">
        <f t="shared" si="76"/>
        <v>1.0329670329670331</v>
      </c>
      <c r="BB59" s="16">
        <f t="shared" si="77"/>
        <v>0</v>
      </c>
      <c r="BC59" s="16">
        <f t="shared" si="78"/>
        <v>0</v>
      </c>
      <c r="BD59" t="s">
        <v>3170</v>
      </c>
      <c r="BE59" s="16">
        <f t="shared" si="79"/>
        <v>0</v>
      </c>
      <c r="BF59" s="16">
        <f t="shared" si="80"/>
        <v>0</v>
      </c>
      <c r="BG59" s="16">
        <f t="shared" si="81"/>
        <v>0</v>
      </c>
      <c r="BH59" s="16">
        <f t="shared" si="82"/>
        <v>10.523981966673373</v>
      </c>
      <c r="BI59" s="16">
        <f t="shared" si="83"/>
        <v>4.2139206440956265</v>
      </c>
      <c r="BJ59" s="16">
        <f t="shared" si="84"/>
        <v>1.0832221798714627</v>
      </c>
      <c r="BK59" s="16">
        <f t="shared" si="85"/>
        <v>0</v>
      </c>
      <c r="BL59" s="16">
        <f t="shared" si="86"/>
        <v>0</v>
      </c>
      <c r="BN59">
        <f t="shared" si="67"/>
        <v>4</v>
      </c>
      <c r="BO59" t="str">
        <f t="shared" si="68"/>
        <v>LGA</v>
      </c>
      <c r="BP59" s="16">
        <f t="shared" si="69"/>
        <v>28.564246847086558</v>
      </c>
      <c r="BQ59" s="16">
        <f t="shared" si="70"/>
        <v>20.671203197307932</v>
      </c>
      <c r="BR59" s="16">
        <f>SUM(DL39:DL41)</f>
        <v>0</v>
      </c>
      <c r="BU59" s="16">
        <v>62</v>
      </c>
      <c r="BV59" s="16">
        <v>0</v>
      </c>
      <c r="BW59" s="16">
        <v>51</v>
      </c>
      <c r="BX59" s="16">
        <v>11</v>
      </c>
      <c r="BY59" s="16">
        <v>0</v>
      </c>
      <c r="BZ59" s="16">
        <v>0</v>
      </c>
      <c r="CA59" s="16">
        <v>0</v>
      </c>
      <c r="CB59" s="16">
        <v>4</v>
      </c>
      <c r="CC59" s="16">
        <v>18</v>
      </c>
      <c r="CD59" s="16">
        <v>1</v>
      </c>
      <c r="CE59" s="16">
        <v>0</v>
      </c>
      <c r="CF59" s="16"/>
      <c r="CG59" s="13">
        <f t="shared" si="89"/>
        <v>0</v>
      </c>
      <c r="CH59" s="13">
        <f t="shared" si="87"/>
        <v>0.6</v>
      </c>
      <c r="CI59" s="13">
        <f t="shared" si="87"/>
        <v>0.12941176470588237</v>
      </c>
      <c r="CJ59" s="13">
        <f t="shared" si="87"/>
        <v>0</v>
      </c>
      <c r="CK59" s="13">
        <f t="shared" si="87"/>
        <v>0</v>
      </c>
      <c r="CL59" s="13">
        <f t="shared" si="87"/>
        <v>0</v>
      </c>
      <c r="CM59" s="13">
        <f t="shared" si="87"/>
        <v>4.7058823529411764E-2</v>
      </c>
      <c r="CN59" s="13">
        <f t="shared" si="87"/>
        <v>0.21176470588235294</v>
      </c>
      <c r="CO59" s="13">
        <f t="shared" si="87"/>
        <v>1.1764705882352941E-2</v>
      </c>
      <c r="CP59" s="13">
        <f t="shared" si="87"/>
        <v>0</v>
      </c>
    </row>
    <row r="60" spans="2:129" x14ac:dyDescent="0.25">
      <c r="B60" s="204" t="s">
        <v>23443</v>
      </c>
      <c r="C60" s="205"/>
      <c r="D60" s="205">
        <v>2</v>
      </c>
      <c r="E60" s="205">
        <v>2</v>
      </c>
      <c r="F60" s="205">
        <v>3</v>
      </c>
      <c r="G60" s="205">
        <v>13</v>
      </c>
      <c r="H60" s="205">
        <v>13</v>
      </c>
      <c r="I60" s="205">
        <v>1</v>
      </c>
      <c r="J60" s="205">
        <v>2</v>
      </c>
      <c r="K60" s="205"/>
      <c r="L60" t="s">
        <v>3081</v>
      </c>
      <c r="N60" s="16">
        <f t="shared" ref="N60:V60" si="90">N58*C62</f>
        <v>0</v>
      </c>
      <c r="O60" s="16">
        <f t="shared" si="90"/>
        <v>25.189953242034751</v>
      </c>
      <c r="P60" s="16">
        <f t="shared" si="90"/>
        <v>66.014608652933305</v>
      </c>
      <c r="Q60" s="16">
        <f t="shared" si="90"/>
        <v>65.119501634089758</v>
      </c>
      <c r="R60" s="16">
        <f t="shared" si="90"/>
        <v>48.36841519560317</v>
      </c>
      <c r="S60" s="16">
        <f t="shared" si="90"/>
        <v>25.797481099678588</v>
      </c>
      <c r="T60" s="16">
        <f t="shared" si="90"/>
        <v>15.531164482549153</v>
      </c>
      <c r="U60" s="16">
        <f t="shared" si="90"/>
        <v>8.2311727582963616</v>
      </c>
      <c r="V60" s="16">
        <f t="shared" si="90"/>
        <v>0</v>
      </c>
      <c r="W60" s="16"/>
      <c r="AI60" t="s">
        <v>3085</v>
      </c>
      <c r="AJ60">
        <f>'final totals'!K55</f>
        <v>4</v>
      </c>
      <c r="AK60" t="str">
        <f>'final totals'!O55</f>
        <v>LGA</v>
      </c>
      <c r="AL60">
        <f>SUMIFS('All hauled'!$S$2:$S$3999,'All hauled'!$U$2:$U$3999,'Hauled Pnob (2)'!$AK60,'All hauled'!$X$2:$X$3999,'Hauled Pnob (2)'!$AJ60,'All hauled'!$I$2:$I$3999,'Hauled Pnob (2)'!$AI60,'All hauled'!$V$2:$V$3999,'Hauled Pnob (2)'!AL$5)</f>
        <v>0</v>
      </c>
      <c r="AM60">
        <f>SUMIFS('All hauled'!$S$2:$S$3999,'All hauled'!$U$2:$U$3999,'Hauled Pnob (2)'!$AK60,'All hauled'!$X$2:$X$3999,'Hauled Pnob (2)'!$AJ60,'All hauled'!$I$2:$I$3999,'Hauled Pnob (2)'!$AI60,'All hauled'!$V$2:$V$3999,'Hauled Pnob (2)'!AM$5)</f>
        <v>3</v>
      </c>
      <c r="AN60">
        <f>SUMIFS('All hauled'!$S$2:$S$3999,'All hauled'!$U$2:$U$3999,'Hauled Pnob (2)'!$AK60,'All hauled'!$X$2:$X$3999,'Hauled Pnob (2)'!$AJ60,'All hauled'!$I$2:$I$3999,'Hauled Pnob (2)'!$AI60,'All hauled'!$V$2:$V$3999,'Hauled Pnob (2)'!AN$5)</f>
        <v>2</v>
      </c>
      <c r="AO60">
        <f>SUMIFS('All hauled'!$S$2:$S$3999,'All hauled'!$U$2:$U$3999,'Hauled Pnob (2)'!$AK60,'All hauled'!$X$2:$X$3999,'Hauled Pnob (2)'!$AJ60,'All hauled'!$I$2:$I$3999,'Hauled Pnob (2)'!$AI60,'All hauled'!$V$2:$V$3999,'Hauled Pnob (2)'!AO$5)</f>
        <v>12</v>
      </c>
      <c r="AP60">
        <f>SUMIFS('All hauled'!$S$2:$S$3999,'All hauled'!$U$2:$U$3999,'Hauled Pnob (2)'!$AK60,'All hauled'!$X$2:$X$3999,'Hauled Pnob (2)'!$AJ60,'All hauled'!$I$2:$I$3999,'Hauled Pnob (2)'!$AI60,'All hauled'!$V$2:$V$3999,'Hauled Pnob (2)'!AP$5)</f>
        <v>9</v>
      </c>
      <c r="AQ60">
        <f>SUMIFS('All hauled'!$S$2:$S$3999,'All hauled'!$U$2:$U$3999,'Hauled Pnob (2)'!$AK60,'All hauled'!$X$2:$X$3999,'Hauled Pnob (2)'!$AJ60,'All hauled'!$I$2:$I$3999,'Hauled Pnob (2)'!$AI60,'All hauled'!$V$2:$V$3999,'Hauled Pnob (2)'!AQ$5)</f>
        <v>1</v>
      </c>
      <c r="AR60">
        <f>SUMIFS('All hauled'!$S$2:$S$3999,'All hauled'!$U$2:$U$3999,'Hauled Pnob (2)'!$AK60,'All hauled'!$X$2:$X$3999,'Hauled Pnob (2)'!$AJ60,'All hauled'!$I$2:$I$3999,'Hauled Pnob (2)'!$AI60,'All hauled'!$V$2:$V$3999,'Hauled Pnob (2)'!AR$5)</f>
        <v>0</v>
      </c>
      <c r="AS60">
        <f>SUMIFS('All hauled'!$S$2:$S$3999,'All hauled'!$U$2:$U$3999,'Hauled Pnob (2)'!$AK60,'All hauled'!$X$2:$X$3999,'Hauled Pnob (2)'!$AJ60,'All hauled'!$I$2:$I$3999,'Hauled Pnob (2)'!$AI60,'All hauled'!$V$2:$V$3999,'Hauled Pnob (2)'!AS$5)</f>
        <v>0</v>
      </c>
      <c r="AT60">
        <f>SUMIFS('All hauled'!$S$2:$S$3999,'All hauled'!$U$2:$U$3999,'Hauled Pnob (2)'!$AK60,'All hauled'!$X$2:$X$3999,'Hauled Pnob (2)'!$AJ60,'All hauled'!$I$2:$I$3999,'Hauled Pnob (2)'!$AI60,'All hauled'!$V$2:$V$3999,'Hauled Pnob (2)'!AT$5)</f>
        <v>0</v>
      </c>
      <c r="AU60" t="s">
        <v>3171</v>
      </c>
      <c r="AV60" s="16">
        <f t="shared" si="71"/>
        <v>0</v>
      </c>
      <c r="AW60" s="16">
        <f t="shared" si="72"/>
        <v>3.1470588235294117</v>
      </c>
      <c r="AX60" s="16">
        <f t="shared" si="73"/>
        <v>2.0422264875239922</v>
      </c>
      <c r="AY60" s="16">
        <f t="shared" si="74"/>
        <v>12.25648854961832</v>
      </c>
      <c r="AZ60" s="16">
        <f t="shared" si="75"/>
        <v>9.2389380530973444</v>
      </c>
      <c r="BA60" s="16">
        <f t="shared" si="76"/>
        <v>1.0329670329670331</v>
      </c>
      <c r="BB60" s="16">
        <f t="shared" si="77"/>
        <v>0</v>
      </c>
      <c r="BC60" s="16">
        <f t="shared" si="78"/>
        <v>0</v>
      </c>
      <c r="BD60" t="s">
        <v>3171</v>
      </c>
      <c r="BE60" s="16">
        <f t="shared" si="79"/>
        <v>0</v>
      </c>
      <c r="BF60" s="16">
        <f t="shared" si="80"/>
        <v>3.2501925792841333</v>
      </c>
      <c r="BG60" s="16">
        <f t="shared" si="81"/>
        <v>2.1207322787077563</v>
      </c>
      <c r="BH60" s="16">
        <f t="shared" si="82"/>
        <v>12.628778360008045</v>
      </c>
      <c r="BI60" s="16">
        <f t="shared" si="83"/>
        <v>9.4813214492151587</v>
      </c>
      <c r="BJ60" s="16">
        <f t="shared" si="84"/>
        <v>1.0832221798714627</v>
      </c>
      <c r="BK60" s="16">
        <f t="shared" si="85"/>
        <v>0</v>
      </c>
      <c r="BL60" s="16">
        <f t="shared" si="86"/>
        <v>0</v>
      </c>
      <c r="BN60">
        <f t="shared" si="67"/>
        <v>4</v>
      </c>
      <c r="BO60" t="str">
        <f t="shared" si="68"/>
        <v>NLVA</v>
      </c>
      <c r="BP60" s="16">
        <f t="shared" si="69"/>
        <v>57.13478527920428</v>
      </c>
      <c r="BQ60" s="16">
        <f t="shared" si="70"/>
        <v>56.925499549186185</v>
      </c>
      <c r="BR60" s="16">
        <f>SUM(DM39:DM41)</f>
        <v>0</v>
      </c>
      <c r="BU60" s="16">
        <v>67</v>
      </c>
      <c r="BV60" s="16">
        <v>1</v>
      </c>
      <c r="BW60" s="16">
        <v>62</v>
      </c>
      <c r="BX60" s="16">
        <v>42</v>
      </c>
      <c r="BY60" s="16">
        <v>0</v>
      </c>
      <c r="BZ60" s="16">
        <v>0</v>
      </c>
      <c r="CA60" s="16">
        <v>0</v>
      </c>
      <c r="CB60" s="16">
        <v>0</v>
      </c>
      <c r="CC60" s="16">
        <v>19</v>
      </c>
      <c r="CD60" s="16">
        <v>4</v>
      </c>
      <c r="CE60" s="16">
        <v>0</v>
      </c>
      <c r="CF60" s="16"/>
      <c r="CG60" s="13">
        <f t="shared" si="89"/>
        <v>7.8125E-3</v>
      </c>
      <c r="CH60" s="13">
        <f t="shared" si="87"/>
        <v>0.484375</v>
      </c>
      <c r="CI60" s="13">
        <f t="shared" si="87"/>
        <v>0.328125</v>
      </c>
      <c r="CJ60" s="13">
        <f t="shared" si="87"/>
        <v>0</v>
      </c>
      <c r="CK60" s="13">
        <f t="shared" si="87"/>
        <v>0</v>
      </c>
      <c r="CL60" s="13">
        <f t="shared" si="87"/>
        <v>0</v>
      </c>
      <c r="CM60" s="13">
        <f t="shared" si="87"/>
        <v>0</v>
      </c>
      <c r="CN60" s="13">
        <f t="shared" si="87"/>
        <v>0.1484375</v>
      </c>
      <c r="CO60" s="13">
        <f t="shared" si="87"/>
        <v>3.125E-2</v>
      </c>
      <c r="CP60" s="13">
        <f t="shared" si="87"/>
        <v>0</v>
      </c>
    </row>
    <row r="61" spans="2:129" x14ac:dyDescent="0.25">
      <c r="B61" s="204" t="s">
        <v>1943</v>
      </c>
      <c r="C61" s="205"/>
      <c r="D61" s="205">
        <v>2</v>
      </c>
      <c r="E61" s="205">
        <v>8</v>
      </c>
      <c r="F61" s="205">
        <v>4</v>
      </c>
      <c r="G61" s="205">
        <v>6</v>
      </c>
      <c r="H61" s="205">
        <v>7</v>
      </c>
      <c r="I61" s="205">
        <v>1</v>
      </c>
      <c r="J61" s="205">
        <v>1</v>
      </c>
      <c r="K61" s="205"/>
      <c r="L61" t="s">
        <v>23450</v>
      </c>
      <c r="N61" s="16">
        <f t="shared" ref="N61:V61" si="91">N58-N60</f>
        <v>0</v>
      </c>
      <c r="O61" s="16">
        <f t="shared" si="91"/>
        <v>2.0939973752491987</v>
      </c>
      <c r="P61" s="16">
        <f t="shared" si="91"/>
        <v>6.5684171773250029</v>
      </c>
      <c r="Q61" s="16">
        <f t="shared" si="91"/>
        <v>5.7895892750011484</v>
      </c>
      <c r="R61" s="16">
        <f t="shared" si="91"/>
        <v>9.4036436279262432</v>
      </c>
      <c r="S61" s="16">
        <f t="shared" si="91"/>
        <v>3.1075468332823064</v>
      </c>
      <c r="T61" s="16">
        <f t="shared" si="91"/>
        <v>2.961986202382354</v>
      </c>
      <c r="U61" s="16">
        <f t="shared" si="91"/>
        <v>2.0545415274179231</v>
      </c>
      <c r="V61" s="16">
        <f t="shared" si="91"/>
        <v>1</v>
      </c>
      <c r="W61" s="16"/>
      <c r="AI61" t="s">
        <v>3085</v>
      </c>
      <c r="AJ61">
        <f>'final totals'!K56</f>
        <v>4</v>
      </c>
      <c r="AK61" t="str">
        <f>'final totals'!O56</f>
        <v>NLVA</v>
      </c>
      <c r="AL61">
        <f>SUMIFS('All hauled'!$S$2:$S$3999,'All hauled'!$U$2:$U$3999,'Hauled Pnob (2)'!$AK61,'All hauled'!$X$2:$X$3999,'Hauled Pnob (2)'!$AJ61,'All hauled'!$I$2:$I$3999,'Hauled Pnob (2)'!$AI61,'All hauled'!$V$2:$V$3999,'Hauled Pnob (2)'!AL$5)</f>
        <v>0</v>
      </c>
      <c r="AM61">
        <f>SUMIFS('All hauled'!$S$2:$S$3999,'All hauled'!$U$2:$U$3999,'Hauled Pnob (2)'!$AK61,'All hauled'!$X$2:$X$3999,'Hauled Pnob (2)'!$AJ61,'All hauled'!$I$2:$I$3999,'Hauled Pnob (2)'!$AI61,'All hauled'!$V$2:$V$3999,'Hauled Pnob (2)'!AM$5)</f>
        <v>3</v>
      </c>
      <c r="AN61">
        <f>SUMIFS('All hauled'!$S$2:$S$3999,'All hauled'!$U$2:$U$3999,'Hauled Pnob (2)'!$AK61,'All hauled'!$X$2:$X$3999,'Hauled Pnob (2)'!$AJ61,'All hauled'!$I$2:$I$3999,'Hauled Pnob (2)'!$AI61,'All hauled'!$V$2:$V$3999,'Hauled Pnob (2)'!AN$5)</f>
        <v>13</v>
      </c>
      <c r="AO61">
        <f>SUMIFS('All hauled'!$S$2:$S$3999,'All hauled'!$U$2:$U$3999,'Hauled Pnob (2)'!$AK61,'All hauled'!$X$2:$X$3999,'Hauled Pnob (2)'!$AJ61,'All hauled'!$I$2:$I$3999,'Hauled Pnob (2)'!$AI61,'All hauled'!$V$2:$V$3999,'Hauled Pnob (2)'!AO$5)</f>
        <v>20</v>
      </c>
      <c r="AP61">
        <f>SUMIFS('All hauled'!$S$2:$S$3999,'All hauled'!$U$2:$U$3999,'Hauled Pnob (2)'!$AK61,'All hauled'!$X$2:$X$3999,'Hauled Pnob (2)'!$AJ61,'All hauled'!$I$2:$I$3999,'Hauled Pnob (2)'!$AI61,'All hauled'!$V$2:$V$3999,'Hauled Pnob (2)'!AP$5)</f>
        <v>15</v>
      </c>
      <c r="AQ61">
        <f>SUMIFS('All hauled'!$S$2:$S$3999,'All hauled'!$U$2:$U$3999,'Hauled Pnob (2)'!$AK61,'All hauled'!$X$2:$X$3999,'Hauled Pnob (2)'!$AJ61,'All hauled'!$I$2:$I$3999,'Hauled Pnob (2)'!$AI61,'All hauled'!$V$2:$V$3999,'Hauled Pnob (2)'!AQ$5)</f>
        <v>3</v>
      </c>
      <c r="AR61">
        <f>SUMIFS('All hauled'!$S$2:$S$3999,'All hauled'!$U$2:$U$3999,'Hauled Pnob (2)'!$AK61,'All hauled'!$X$2:$X$3999,'Hauled Pnob (2)'!$AJ61,'All hauled'!$I$2:$I$3999,'Hauled Pnob (2)'!$AI61,'All hauled'!$V$2:$V$3999,'Hauled Pnob (2)'!AR$5)</f>
        <v>0</v>
      </c>
      <c r="AS61">
        <f>SUMIFS('All hauled'!$S$2:$S$3999,'All hauled'!$U$2:$U$3999,'Hauled Pnob (2)'!$AK61,'All hauled'!$X$2:$X$3999,'Hauled Pnob (2)'!$AJ61,'All hauled'!$I$2:$I$3999,'Hauled Pnob (2)'!$AI61,'All hauled'!$V$2:$V$3999,'Hauled Pnob (2)'!AS$5)</f>
        <v>0</v>
      </c>
      <c r="AT61">
        <f>SUMIFS('All hauled'!$S$2:$S$3999,'All hauled'!$U$2:$U$3999,'Hauled Pnob (2)'!$AK61,'All hauled'!$X$2:$X$3999,'Hauled Pnob (2)'!$AJ61,'All hauled'!$I$2:$I$3999,'Hauled Pnob (2)'!$AI61,'All hauled'!$V$2:$V$3999,'Hauled Pnob (2)'!AT$5)</f>
        <v>0</v>
      </c>
      <c r="AU61" t="s">
        <v>3169</v>
      </c>
      <c r="AV61" s="16">
        <f t="shared" si="71"/>
        <v>0</v>
      </c>
      <c r="AW61" s="16">
        <f t="shared" si="72"/>
        <v>3.1470588235294117</v>
      </c>
      <c r="AX61" s="16">
        <f t="shared" si="73"/>
        <v>13.27447216890595</v>
      </c>
      <c r="AY61" s="16">
        <f t="shared" si="74"/>
        <v>20.427480916030536</v>
      </c>
      <c r="AZ61" s="16">
        <f t="shared" si="75"/>
        <v>15.398230088495575</v>
      </c>
      <c r="BA61" s="16">
        <f t="shared" si="76"/>
        <v>3.098901098901099</v>
      </c>
      <c r="BB61" s="16">
        <f t="shared" si="77"/>
        <v>0</v>
      </c>
      <c r="BC61" s="16">
        <f t="shared" si="78"/>
        <v>0</v>
      </c>
      <c r="BD61" t="s">
        <v>3169</v>
      </c>
      <c r="BE61" s="16">
        <f t="shared" si="79"/>
        <v>0</v>
      </c>
      <c r="BF61" s="16">
        <f t="shared" si="80"/>
        <v>3.2501925792841333</v>
      </c>
      <c r="BG61" s="16">
        <f t="shared" si="81"/>
        <v>13.784759811600416</v>
      </c>
      <c r="BH61" s="16">
        <f t="shared" si="82"/>
        <v>21.047963933346747</v>
      </c>
      <c r="BI61" s="16">
        <f t="shared" si="83"/>
        <v>15.8022024153586</v>
      </c>
      <c r="BJ61" s="16">
        <f t="shared" si="84"/>
        <v>3.2496665396143882</v>
      </c>
      <c r="BK61" s="16">
        <f t="shared" si="85"/>
        <v>0</v>
      </c>
      <c r="BL61" s="16">
        <f t="shared" si="86"/>
        <v>0</v>
      </c>
      <c r="BN61">
        <f t="shared" si="67"/>
        <v>4</v>
      </c>
      <c r="BO61" t="str">
        <f t="shared" si="68"/>
        <v>NPTH</v>
      </c>
      <c r="BP61" s="16">
        <f t="shared" si="69"/>
        <v>86.80214679309428</v>
      </c>
      <c r="BQ61" s="16">
        <f t="shared" si="70"/>
        <v>47.497881141213462</v>
      </c>
      <c r="BR61" s="16">
        <f>SUM(DN39:DN41)</f>
        <v>0</v>
      </c>
      <c r="BU61" s="16">
        <v>72</v>
      </c>
      <c r="BV61" s="16">
        <v>0</v>
      </c>
      <c r="BW61" s="16">
        <v>20</v>
      </c>
      <c r="BX61" s="16">
        <v>66</v>
      </c>
      <c r="BY61" s="16">
        <v>1</v>
      </c>
      <c r="BZ61" s="16">
        <v>0</v>
      </c>
      <c r="CA61" s="16">
        <v>0</v>
      </c>
      <c r="CB61" s="16">
        <v>0</v>
      </c>
      <c r="CC61" s="16">
        <v>10</v>
      </c>
      <c r="CD61" s="16">
        <v>4</v>
      </c>
      <c r="CE61" s="16">
        <v>0</v>
      </c>
      <c r="CF61" s="16"/>
      <c r="CG61" s="13">
        <f t="shared" si="89"/>
        <v>0</v>
      </c>
      <c r="CH61" s="13">
        <f t="shared" si="87"/>
        <v>0.19801980198019803</v>
      </c>
      <c r="CI61" s="13">
        <f t="shared" si="87"/>
        <v>0.65346534653465349</v>
      </c>
      <c r="CJ61" s="13">
        <f t="shared" si="87"/>
        <v>9.9009900990099011E-3</v>
      </c>
      <c r="CK61" s="13">
        <f t="shared" si="87"/>
        <v>0</v>
      </c>
      <c r="CL61" s="13">
        <f t="shared" si="87"/>
        <v>0</v>
      </c>
      <c r="CM61" s="13">
        <f t="shared" si="87"/>
        <v>0</v>
      </c>
      <c r="CN61" s="13">
        <f t="shared" si="87"/>
        <v>9.9009900990099015E-2</v>
      </c>
      <c r="CO61" s="13">
        <f t="shared" si="87"/>
        <v>3.9603960396039604E-2</v>
      </c>
      <c r="CP61" s="13">
        <f t="shared" si="87"/>
        <v>0</v>
      </c>
    </row>
    <row r="62" spans="2:129" x14ac:dyDescent="0.25">
      <c r="B62" s="30" t="s">
        <v>17680</v>
      </c>
      <c r="C62" s="183">
        <f>'age-length prop'!CR162</f>
        <v>0.91468351013484417</v>
      </c>
      <c r="D62" s="183">
        <f>'age-length prop'!CS162</f>
        <v>0.923251679911681</v>
      </c>
      <c r="E62" s="183">
        <f>'age-length prop'!CT162</f>
        <v>0.90950477605210589</v>
      </c>
      <c r="F62" s="183">
        <f>'age-length prop'!CU162</f>
        <v>0.91835194612177873</v>
      </c>
      <c r="G62" s="183">
        <f>'age-length prop'!CV162</f>
        <v>0.83722851808604193</v>
      </c>
      <c r="H62" s="183">
        <f>'age-length prop'!CW162</f>
        <v>0.89249113197573782</v>
      </c>
      <c r="I62" s="183">
        <f>'age-length prop'!CX162</f>
        <v>0.83983333868599119</v>
      </c>
      <c r="J62" s="183">
        <f>'age-length prop'!CY162</f>
        <v>0.8002529070565908</v>
      </c>
      <c r="L62">
        <f>SUM(L34:L57)</f>
        <v>656</v>
      </c>
      <c r="M62">
        <f>SUM(M34:M57)</f>
        <v>226</v>
      </c>
      <c r="N62">
        <f>M62/(L62+M62)</f>
        <v>0.25623582766439912</v>
      </c>
      <c r="O62" t="s">
        <v>3156</v>
      </c>
      <c r="AI62" t="s">
        <v>3085</v>
      </c>
      <c r="AJ62">
        <f>'final totals'!K57</f>
        <v>4</v>
      </c>
      <c r="AK62" t="str">
        <f>'final totals'!O57</f>
        <v>NPTH</v>
      </c>
      <c r="AL62">
        <f>SUMIFS('All hauled'!$S$2:$S$3999,'All hauled'!$U$2:$U$3999,'Hauled Pnob (2)'!$AK62,'All hauled'!$X$2:$X$3999,'Hauled Pnob (2)'!$AJ62,'All hauled'!$I$2:$I$3999,'Hauled Pnob (2)'!$AI62,'All hauled'!$V$2:$V$3999,'Hauled Pnob (2)'!AL$5)</f>
        <v>0</v>
      </c>
      <c r="AM62">
        <f>SUMIFS('All hauled'!$S$2:$S$3999,'All hauled'!$U$2:$U$3999,'Hauled Pnob (2)'!$AK62,'All hauled'!$X$2:$X$3999,'Hauled Pnob (2)'!$AJ62,'All hauled'!$I$2:$I$3999,'Hauled Pnob (2)'!$AI62,'All hauled'!$V$2:$V$3999,'Hauled Pnob (2)'!AM$5)</f>
        <v>8</v>
      </c>
      <c r="AN62">
        <f>SUMIFS('All hauled'!$S$2:$S$3999,'All hauled'!$U$2:$U$3999,'Hauled Pnob (2)'!$AK62,'All hauled'!$X$2:$X$3999,'Hauled Pnob (2)'!$AJ62,'All hauled'!$I$2:$I$3999,'Hauled Pnob (2)'!$AI62,'All hauled'!$V$2:$V$3999,'Hauled Pnob (2)'!AN$5)</f>
        <v>22</v>
      </c>
      <c r="AO62">
        <f>SUMIFS('All hauled'!$S$2:$S$3999,'All hauled'!$U$2:$U$3999,'Hauled Pnob (2)'!$AK62,'All hauled'!$X$2:$X$3999,'Hauled Pnob (2)'!$AJ62,'All hauled'!$I$2:$I$3999,'Hauled Pnob (2)'!$AI62,'All hauled'!$V$2:$V$3999,'Hauled Pnob (2)'!AO$5)</f>
        <v>31</v>
      </c>
      <c r="AP62">
        <f>SUMIFS('All hauled'!$S$2:$S$3999,'All hauled'!$U$2:$U$3999,'Hauled Pnob (2)'!$AK62,'All hauled'!$X$2:$X$3999,'Hauled Pnob (2)'!$AJ62,'All hauled'!$I$2:$I$3999,'Hauled Pnob (2)'!$AI62,'All hauled'!$V$2:$V$3999,'Hauled Pnob (2)'!AP$5)</f>
        <v>19</v>
      </c>
      <c r="AQ62">
        <f>SUMIFS('All hauled'!$S$2:$S$3999,'All hauled'!$U$2:$U$3999,'Hauled Pnob (2)'!$AK62,'All hauled'!$X$2:$X$3999,'Hauled Pnob (2)'!$AJ62,'All hauled'!$I$2:$I$3999,'Hauled Pnob (2)'!$AI62,'All hauled'!$V$2:$V$3999,'Hauled Pnob (2)'!AQ$5)</f>
        <v>2</v>
      </c>
      <c r="AR62">
        <f>SUMIFS('All hauled'!$S$2:$S$3999,'All hauled'!$U$2:$U$3999,'Hauled Pnob (2)'!$AK62,'All hauled'!$X$2:$X$3999,'Hauled Pnob (2)'!$AJ62,'All hauled'!$I$2:$I$3999,'Hauled Pnob (2)'!$AI62,'All hauled'!$V$2:$V$3999,'Hauled Pnob (2)'!AR$5)</f>
        <v>0</v>
      </c>
      <c r="AS62">
        <f>SUMIFS('All hauled'!$S$2:$S$3999,'All hauled'!$U$2:$U$3999,'Hauled Pnob (2)'!$AK62,'All hauled'!$X$2:$X$3999,'Hauled Pnob (2)'!$AJ62,'All hauled'!$I$2:$I$3999,'Hauled Pnob (2)'!$AI62,'All hauled'!$V$2:$V$3999,'Hauled Pnob (2)'!AS$5)</f>
        <v>0</v>
      </c>
      <c r="AT62">
        <f>SUMIFS('All hauled'!$S$2:$S$3999,'All hauled'!$U$2:$U$3999,'Hauled Pnob (2)'!$AK62,'All hauled'!$X$2:$X$3999,'Hauled Pnob (2)'!$AJ62,'All hauled'!$I$2:$I$3999,'Hauled Pnob (2)'!$AI62,'All hauled'!$V$2:$V$3999,'Hauled Pnob (2)'!AT$5)</f>
        <v>0</v>
      </c>
      <c r="AU62" t="s">
        <v>3079</v>
      </c>
      <c r="AV62" s="16">
        <f t="shared" si="71"/>
        <v>0</v>
      </c>
      <c r="AW62" s="16">
        <f t="shared" si="72"/>
        <v>8.3921568627450984</v>
      </c>
      <c r="AX62" s="16">
        <f t="shared" si="73"/>
        <v>22.464491362763916</v>
      </c>
      <c r="AY62" s="16">
        <f t="shared" si="74"/>
        <v>31.662595419847328</v>
      </c>
      <c r="AZ62" s="16">
        <f t="shared" si="75"/>
        <v>19.504424778761063</v>
      </c>
      <c r="BA62" s="16">
        <f t="shared" si="76"/>
        <v>2.0659340659340661</v>
      </c>
      <c r="BB62" s="16">
        <f t="shared" si="77"/>
        <v>0</v>
      </c>
      <c r="BC62" s="16">
        <f t="shared" si="78"/>
        <v>0</v>
      </c>
      <c r="BD62" t="s">
        <v>3079</v>
      </c>
      <c r="BE62" s="16">
        <f t="shared" si="79"/>
        <v>0</v>
      </c>
      <c r="BF62" s="16">
        <f t="shared" si="80"/>
        <v>8.6671802114243555</v>
      </c>
      <c r="BG62" s="16">
        <f t="shared" si="81"/>
        <v>23.328055065785321</v>
      </c>
      <c r="BH62" s="16">
        <f t="shared" si="82"/>
        <v>32.624344096687452</v>
      </c>
      <c r="BI62" s="16">
        <f t="shared" si="83"/>
        <v>20.016123059454227</v>
      </c>
      <c r="BJ62" s="16">
        <f t="shared" si="84"/>
        <v>2.1664443597429255</v>
      </c>
      <c r="BK62" s="16">
        <f t="shared" si="85"/>
        <v>0</v>
      </c>
      <c r="BL62" s="16">
        <f t="shared" si="86"/>
        <v>0</v>
      </c>
      <c r="BN62">
        <f t="shared" si="67"/>
        <v>3</v>
      </c>
      <c r="BO62" t="str">
        <f t="shared" si="68"/>
        <v>CFA</v>
      </c>
      <c r="BP62" s="16">
        <f t="shared" si="69"/>
        <v>0</v>
      </c>
      <c r="BQ62" s="16">
        <f t="shared" si="70"/>
        <v>1.1713102532187365</v>
      </c>
      <c r="BR62" s="16">
        <f>SUM(DO39:DO41)</f>
        <v>0</v>
      </c>
      <c r="BU62" s="16">
        <v>77</v>
      </c>
      <c r="BV62" s="16">
        <v>0</v>
      </c>
      <c r="BW62" s="16">
        <v>4</v>
      </c>
      <c r="BX62" s="16">
        <v>30</v>
      </c>
      <c r="BY62" s="16">
        <v>0</v>
      </c>
      <c r="BZ62" s="16">
        <v>0</v>
      </c>
      <c r="CA62" s="16">
        <v>0</v>
      </c>
      <c r="CB62" s="16">
        <v>0</v>
      </c>
      <c r="CC62" s="16">
        <v>2</v>
      </c>
      <c r="CD62" s="16">
        <v>6</v>
      </c>
      <c r="CE62" s="16">
        <v>0</v>
      </c>
      <c r="CF62" s="16"/>
      <c r="CG62" s="13">
        <f t="shared" si="89"/>
        <v>0</v>
      </c>
      <c r="CH62" s="13">
        <f t="shared" si="87"/>
        <v>9.5238095238095233E-2</v>
      </c>
      <c r="CI62" s="13">
        <f t="shared" si="87"/>
        <v>0.7142857142857143</v>
      </c>
      <c r="CJ62" s="13">
        <f t="shared" si="87"/>
        <v>0</v>
      </c>
      <c r="CK62" s="13">
        <f t="shared" si="87"/>
        <v>0</v>
      </c>
      <c r="CL62" s="13">
        <f t="shared" si="87"/>
        <v>0</v>
      </c>
      <c r="CM62" s="13">
        <f t="shared" si="87"/>
        <v>0</v>
      </c>
      <c r="CN62" s="13">
        <f t="shared" si="87"/>
        <v>4.7619047619047616E-2</v>
      </c>
      <c r="CO62" s="13">
        <f t="shared" si="87"/>
        <v>0.14285714285714285</v>
      </c>
      <c r="CP62" s="13">
        <f t="shared" si="87"/>
        <v>0</v>
      </c>
    </row>
    <row r="63" spans="2:129" x14ac:dyDescent="0.25">
      <c r="AI63" t="s">
        <v>3085</v>
      </c>
      <c r="AJ63">
        <f>'final totals'!K58</f>
        <v>3</v>
      </c>
      <c r="AK63" t="str">
        <f>'final totals'!O58</f>
        <v>CFA</v>
      </c>
      <c r="AL63">
        <f>SUMIFS('All hauled'!$S$2:$S$3999,'All hauled'!$U$2:$U$3999,'Hauled Pnob (2)'!$AK63,'All hauled'!$X$2:$X$3999,'Hauled Pnob (2)'!$AJ63,'All hauled'!$I$2:$I$3999,'Hauled Pnob (2)'!$AI63,'All hauled'!$V$2:$V$3999,'Hauled Pnob (2)'!AL$5)</f>
        <v>0</v>
      </c>
      <c r="AM63">
        <f>SUMIFS('All hauled'!$S$2:$S$3999,'All hauled'!$U$2:$U$3999,'Hauled Pnob (2)'!$AK63,'All hauled'!$X$2:$X$3999,'Hauled Pnob (2)'!$AJ63,'All hauled'!$I$2:$I$3999,'Hauled Pnob (2)'!$AI63,'All hauled'!$V$2:$V$3999,'Hauled Pnob (2)'!AM$5)</f>
        <v>0</v>
      </c>
      <c r="AN63">
        <f>SUMIFS('All hauled'!$S$2:$S$3999,'All hauled'!$U$2:$U$3999,'Hauled Pnob (2)'!$AK63,'All hauled'!$X$2:$X$3999,'Hauled Pnob (2)'!$AJ63,'All hauled'!$I$2:$I$3999,'Hauled Pnob (2)'!$AI63,'All hauled'!$V$2:$V$3999,'Hauled Pnob (2)'!AN$5)</f>
        <v>0</v>
      </c>
      <c r="AO63">
        <f>SUMIFS('All hauled'!$S$2:$S$3999,'All hauled'!$U$2:$U$3999,'Hauled Pnob (2)'!$AK63,'All hauled'!$X$2:$X$3999,'Hauled Pnob (2)'!$AJ63,'All hauled'!$I$2:$I$3999,'Hauled Pnob (2)'!$AI63,'All hauled'!$V$2:$V$3999,'Hauled Pnob (2)'!AO$5)</f>
        <v>0</v>
      </c>
      <c r="AP63">
        <f>SUMIFS('All hauled'!$S$2:$S$3999,'All hauled'!$U$2:$U$3999,'Hauled Pnob (2)'!$AK63,'All hauled'!$X$2:$X$3999,'Hauled Pnob (2)'!$AJ63,'All hauled'!$I$2:$I$3999,'Hauled Pnob (2)'!$AI63,'All hauled'!$V$2:$V$3999,'Hauled Pnob (2)'!AP$5)</f>
        <v>0</v>
      </c>
      <c r="AQ63">
        <f>SUMIFS('All hauled'!$S$2:$S$3999,'All hauled'!$U$2:$U$3999,'Hauled Pnob (2)'!$AK63,'All hauled'!$X$2:$X$3999,'Hauled Pnob (2)'!$AJ63,'All hauled'!$I$2:$I$3999,'Hauled Pnob (2)'!$AI63,'All hauled'!$V$2:$V$3999,'Hauled Pnob (2)'!AQ$5)</f>
        <v>0</v>
      </c>
      <c r="AR63">
        <f>SUMIFS('All hauled'!$S$2:$S$3999,'All hauled'!$U$2:$U$3999,'Hauled Pnob (2)'!$AK63,'All hauled'!$X$2:$X$3999,'Hauled Pnob (2)'!$AJ63,'All hauled'!$I$2:$I$3999,'Hauled Pnob (2)'!$AI63,'All hauled'!$V$2:$V$3999,'Hauled Pnob (2)'!AR$5)</f>
        <v>0</v>
      </c>
      <c r="AS63">
        <f>SUMIFS('All hauled'!$S$2:$S$3999,'All hauled'!$U$2:$U$3999,'Hauled Pnob (2)'!$AK63,'All hauled'!$X$2:$X$3999,'Hauled Pnob (2)'!$AJ63,'All hauled'!$I$2:$I$3999,'Hauled Pnob (2)'!$AI63,'All hauled'!$V$2:$V$3999,'Hauled Pnob (2)'!AS$5)</f>
        <v>0</v>
      </c>
      <c r="AT63">
        <f>SUMIFS('All hauled'!$S$2:$S$3999,'All hauled'!$U$2:$U$3999,'Hauled Pnob (2)'!$AK63,'All hauled'!$X$2:$X$3999,'Hauled Pnob (2)'!$AJ63,'All hauled'!$I$2:$I$3999,'Hauled Pnob (2)'!$AI63,'All hauled'!$V$2:$V$3999,'Hauled Pnob (2)'!AT$5)</f>
        <v>0</v>
      </c>
      <c r="AU63" t="s">
        <v>3170</v>
      </c>
      <c r="AV63" s="16">
        <f t="shared" si="71"/>
        <v>0</v>
      </c>
      <c r="AW63" s="16">
        <f t="shared" si="72"/>
        <v>0</v>
      </c>
      <c r="AX63" s="16">
        <f t="shared" si="73"/>
        <v>0</v>
      </c>
      <c r="AY63" s="16">
        <f t="shared" si="74"/>
        <v>0</v>
      </c>
      <c r="AZ63" s="16">
        <f t="shared" si="75"/>
        <v>0</v>
      </c>
      <c r="BA63" s="16">
        <f t="shared" si="76"/>
        <v>0</v>
      </c>
      <c r="BB63" s="16">
        <f t="shared" si="77"/>
        <v>0</v>
      </c>
      <c r="BC63" s="16">
        <f t="shared" si="78"/>
        <v>0</v>
      </c>
      <c r="BD63" t="s">
        <v>3170</v>
      </c>
      <c r="BE63" s="16">
        <f t="shared" si="79"/>
        <v>0</v>
      </c>
      <c r="BF63" s="16">
        <f t="shared" si="80"/>
        <v>0</v>
      </c>
      <c r="BG63" s="16">
        <f t="shared" si="81"/>
        <v>0</v>
      </c>
      <c r="BH63" s="16">
        <f t="shared" si="82"/>
        <v>0</v>
      </c>
      <c r="BI63" s="16">
        <f t="shared" si="83"/>
        <v>0</v>
      </c>
      <c r="BJ63" s="16">
        <f t="shared" si="84"/>
        <v>0</v>
      </c>
      <c r="BK63" s="16">
        <f t="shared" si="85"/>
        <v>0</v>
      </c>
      <c r="BL63" s="16">
        <f t="shared" si="86"/>
        <v>0</v>
      </c>
      <c r="BN63">
        <f t="shared" si="67"/>
        <v>3</v>
      </c>
      <c r="BO63" t="str">
        <f t="shared" si="68"/>
        <v>LGA</v>
      </c>
      <c r="BP63" s="16">
        <f t="shared" si="69"/>
        <v>0</v>
      </c>
      <c r="BQ63" s="16">
        <f t="shared" si="70"/>
        <v>0</v>
      </c>
      <c r="BR63" s="16">
        <f>SUM(DP39:DP41)</f>
        <v>0</v>
      </c>
      <c r="BU63" s="16">
        <v>82</v>
      </c>
      <c r="BV63" s="16">
        <v>0</v>
      </c>
      <c r="BW63" s="16">
        <v>0</v>
      </c>
      <c r="BX63" s="16">
        <v>72</v>
      </c>
      <c r="BY63" s="16">
        <v>3</v>
      </c>
      <c r="BZ63" s="16">
        <v>0</v>
      </c>
      <c r="CA63" s="16">
        <v>0</v>
      </c>
      <c r="CB63" s="16">
        <v>0</v>
      </c>
      <c r="CC63" s="16">
        <v>0</v>
      </c>
      <c r="CD63" s="16">
        <v>4</v>
      </c>
      <c r="CE63" s="16">
        <v>0</v>
      </c>
      <c r="CF63" s="16"/>
      <c r="CG63" s="13">
        <f t="shared" si="89"/>
        <v>0</v>
      </c>
      <c r="CH63" s="13">
        <f t="shared" si="87"/>
        <v>0</v>
      </c>
      <c r="CI63" s="13">
        <f t="shared" si="87"/>
        <v>0.91139240506329111</v>
      </c>
      <c r="CJ63" s="13">
        <f t="shared" si="87"/>
        <v>3.7974683544303799E-2</v>
      </c>
      <c r="CK63" s="13">
        <f t="shared" si="87"/>
        <v>0</v>
      </c>
      <c r="CL63" s="13">
        <f t="shared" si="87"/>
        <v>0</v>
      </c>
      <c r="CM63" s="13">
        <f t="shared" si="87"/>
        <v>0</v>
      </c>
      <c r="CN63" s="13">
        <f t="shared" si="87"/>
        <v>0</v>
      </c>
      <c r="CO63" s="13">
        <f t="shared" si="87"/>
        <v>5.0632911392405063E-2</v>
      </c>
      <c r="CP63" s="13">
        <f t="shared" si="87"/>
        <v>0</v>
      </c>
    </row>
    <row r="64" spans="2:129" x14ac:dyDescent="0.25">
      <c r="AI64" t="s">
        <v>3085</v>
      </c>
      <c r="AJ64">
        <f>'final totals'!K59</f>
        <v>3</v>
      </c>
      <c r="AK64" t="str">
        <f>'final totals'!O59</f>
        <v>LGA</v>
      </c>
      <c r="AL64">
        <f>SUMIFS('All hauled'!$S$2:$S$3999,'All hauled'!$U$2:$U$3999,'Hauled Pnob (2)'!$AK64,'All hauled'!$X$2:$X$3999,'Hauled Pnob (2)'!$AJ64,'All hauled'!$I$2:$I$3999,'Hauled Pnob (2)'!$AI64,'All hauled'!$V$2:$V$3999,'Hauled Pnob (2)'!AL$5)</f>
        <v>0</v>
      </c>
      <c r="AM64">
        <f>SUMIFS('All hauled'!$S$2:$S$3999,'All hauled'!$U$2:$U$3999,'Hauled Pnob (2)'!$AK64,'All hauled'!$X$2:$X$3999,'Hauled Pnob (2)'!$AJ64,'All hauled'!$I$2:$I$3999,'Hauled Pnob (2)'!$AI64,'All hauled'!$V$2:$V$3999,'Hauled Pnob (2)'!AM$5)</f>
        <v>0</v>
      </c>
      <c r="AN64">
        <f>SUMIFS('All hauled'!$S$2:$S$3999,'All hauled'!$U$2:$U$3999,'Hauled Pnob (2)'!$AK64,'All hauled'!$X$2:$X$3999,'Hauled Pnob (2)'!$AJ64,'All hauled'!$I$2:$I$3999,'Hauled Pnob (2)'!$AI64,'All hauled'!$V$2:$V$3999,'Hauled Pnob (2)'!AN$5)</f>
        <v>0</v>
      </c>
      <c r="AO64">
        <f>SUMIFS('All hauled'!$S$2:$S$3999,'All hauled'!$U$2:$U$3999,'Hauled Pnob (2)'!$AK64,'All hauled'!$X$2:$X$3999,'Hauled Pnob (2)'!$AJ64,'All hauled'!$I$2:$I$3999,'Hauled Pnob (2)'!$AI64,'All hauled'!$V$2:$V$3999,'Hauled Pnob (2)'!AO$5)</f>
        <v>0</v>
      </c>
      <c r="AP64">
        <f>SUMIFS('All hauled'!$S$2:$S$3999,'All hauled'!$U$2:$U$3999,'Hauled Pnob (2)'!$AK64,'All hauled'!$X$2:$X$3999,'Hauled Pnob (2)'!$AJ64,'All hauled'!$I$2:$I$3999,'Hauled Pnob (2)'!$AI64,'All hauled'!$V$2:$V$3999,'Hauled Pnob (2)'!AP$5)</f>
        <v>0</v>
      </c>
      <c r="AQ64">
        <f>SUMIFS('All hauled'!$S$2:$S$3999,'All hauled'!$U$2:$U$3999,'Hauled Pnob (2)'!$AK64,'All hauled'!$X$2:$X$3999,'Hauled Pnob (2)'!$AJ64,'All hauled'!$I$2:$I$3999,'Hauled Pnob (2)'!$AI64,'All hauled'!$V$2:$V$3999,'Hauled Pnob (2)'!AQ$5)</f>
        <v>0</v>
      </c>
      <c r="AR64">
        <f>SUMIFS('All hauled'!$S$2:$S$3999,'All hauled'!$U$2:$U$3999,'Hauled Pnob (2)'!$AK64,'All hauled'!$X$2:$X$3999,'Hauled Pnob (2)'!$AJ64,'All hauled'!$I$2:$I$3999,'Hauled Pnob (2)'!$AI64,'All hauled'!$V$2:$V$3999,'Hauled Pnob (2)'!AR$5)</f>
        <v>0</v>
      </c>
      <c r="AS64">
        <f>SUMIFS('All hauled'!$S$2:$S$3999,'All hauled'!$U$2:$U$3999,'Hauled Pnob (2)'!$AK64,'All hauled'!$X$2:$X$3999,'Hauled Pnob (2)'!$AJ64,'All hauled'!$I$2:$I$3999,'Hauled Pnob (2)'!$AI64,'All hauled'!$V$2:$V$3999,'Hauled Pnob (2)'!AS$5)</f>
        <v>0</v>
      </c>
      <c r="AT64">
        <f>SUMIFS('All hauled'!$S$2:$S$3999,'All hauled'!$U$2:$U$3999,'Hauled Pnob (2)'!$AK64,'All hauled'!$X$2:$X$3999,'Hauled Pnob (2)'!$AJ64,'All hauled'!$I$2:$I$3999,'Hauled Pnob (2)'!$AI64,'All hauled'!$V$2:$V$3999,'Hauled Pnob (2)'!AT$5)</f>
        <v>0</v>
      </c>
      <c r="AU64" t="s">
        <v>3171</v>
      </c>
      <c r="AV64" s="16">
        <f t="shared" si="71"/>
        <v>0</v>
      </c>
      <c r="AW64" s="16">
        <f t="shared" si="72"/>
        <v>0</v>
      </c>
      <c r="AX64" s="16">
        <f t="shared" si="73"/>
        <v>0</v>
      </c>
      <c r="AY64" s="16">
        <f t="shared" si="74"/>
        <v>0</v>
      </c>
      <c r="AZ64" s="16">
        <f t="shared" si="75"/>
        <v>0</v>
      </c>
      <c r="BA64" s="16">
        <f t="shared" si="76"/>
        <v>0</v>
      </c>
      <c r="BB64" s="16">
        <f t="shared" si="77"/>
        <v>0</v>
      </c>
      <c r="BC64" s="16">
        <f t="shared" si="78"/>
        <v>0</v>
      </c>
      <c r="BD64" t="s">
        <v>3171</v>
      </c>
      <c r="BE64" s="16">
        <f t="shared" si="79"/>
        <v>0</v>
      </c>
      <c r="BF64" s="16">
        <f t="shared" si="80"/>
        <v>0</v>
      </c>
      <c r="BG64" s="16">
        <f t="shared" si="81"/>
        <v>0</v>
      </c>
      <c r="BH64" s="16">
        <f t="shared" si="82"/>
        <v>0</v>
      </c>
      <c r="BI64" s="16">
        <f t="shared" si="83"/>
        <v>0</v>
      </c>
      <c r="BJ64" s="16">
        <f t="shared" si="84"/>
        <v>0</v>
      </c>
      <c r="BK64" s="16">
        <f t="shared" si="85"/>
        <v>0</v>
      </c>
      <c r="BL64" s="16">
        <f t="shared" si="86"/>
        <v>0</v>
      </c>
      <c r="BN64">
        <f t="shared" si="67"/>
        <v>3</v>
      </c>
      <c r="BO64" t="str">
        <f t="shared" si="68"/>
        <v>NLVA</v>
      </c>
      <c r="BP64" s="16">
        <f t="shared" si="69"/>
        <v>1.0603661393538781</v>
      </c>
      <c r="BQ64" s="16">
        <f t="shared" si="70"/>
        <v>1.0664086833363153</v>
      </c>
      <c r="BR64" s="16">
        <f t="shared" ref="BR64:BR79" si="92">SUM(DP40:DP42)</f>
        <v>0</v>
      </c>
      <c r="BU64" s="16">
        <v>87</v>
      </c>
      <c r="BV64" s="16">
        <v>0</v>
      </c>
      <c r="BW64" s="16">
        <v>0</v>
      </c>
      <c r="BX64" s="16">
        <v>72</v>
      </c>
      <c r="BY64" s="16">
        <v>2</v>
      </c>
      <c r="BZ64" s="16">
        <v>0</v>
      </c>
      <c r="CA64" s="16">
        <v>0</v>
      </c>
      <c r="CB64" s="16">
        <v>0</v>
      </c>
      <c r="CC64" s="16">
        <v>1</v>
      </c>
      <c r="CD64" s="16">
        <v>3</v>
      </c>
      <c r="CE64" s="16">
        <v>0</v>
      </c>
      <c r="CF64" s="16"/>
      <c r="CG64" s="13">
        <f t="shared" si="89"/>
        <v>0</v>
      </c>
      <c r="CH64" s="13">
        <f t="shared" si="87"/>
        <v>0</v>
      </c>
      <c r="CI64" s="13">
        <f t="shared" si="87"/>
        <v>0.92307692307692313</v>
      </c>
      <c r="CJ64" s="13">
        <f t="shared" si="87"/>
        <v>2.564102564102564E-2</v>
      </c>
      <c r="CK64" s="13">
        <f t="shared" si="87"/>
        <v>0</v>
      </c>
      <c r="CL64" s="13">
        <f t="shared" si="87"/>
        <v>0</v>
      </c>
      <c r="CM64" s="13">
        <f t="shared" si="87"/>
        <v>0</v>
      </c>
      <c r="CN64" s="13">
        <f t="shared" si="87"/>
        <v>1.282051282051282E-2</v>
      </c>
      <c r="CO64" s="13">
        <f t="shared" si="87"/>
        <v>3.8461538461538464E-2</v>
      </c>
      <c r="CP64" s="13">
        <f t="shared" si="87"/>
        <v>0</v>
      </c>
    </row>
    <row r="65" spans="35:94" x14ac:dyDescent="0.25">
      <c r="AI65" t="s">
        <v>3085</v>
      </c>
      <c r="AJ65">
        <f>'final totals'!K60</f>
        <v>3</v>
      </c>
      <c r="AK65" t="str">
        <f>'final totals'!O60</f>
        <v>NLVA</v>
      </c>
      <c r="AL65">
        <f>SUMIFS('All hauled'!$S$2:$S$3999,'All hauled'!$U$2:$U$3999,'Hauled Pnob (2)'!$AK65,'All hauled'!$X$2:$X$3999,'Hauled Pnob (2)'!$AJ65,'All hauled'!$I$2:$I$3999,'Hauled Pnob (2)'!$AI65,'All hauled'!$V$2:$V$3999,'Hauled Pnob (2)'!AL$5)</f>
        <v>0</v>
      </c>
      <c r="AM65">
        <f>SUMIFS('All hauled'!$S$2:$S$3999,'All hauled'!$U$2:$U$3999,'Hauled Pnob (2)'!$AK65,'All hauled'!$X$2:$X$3999,'Hauled Pnob (2)'!$AJ65,'All hauled'!$I$2:$I$3999,'Hauled Pnob (2)'!$AI65,'All hauled'!$V$2:$V$3999,'Hauled Pnob (2)'!AM$5)</f>
        <v>0</v>
      </c>
      <c r="AN65">
        <f>SUMIFS('All hauled'!$S$2:$S$3999,'All hauled'!$U$2:$U$3999,'Hauled Pnob (2)'!$AK65,'All hauled'!$X$2:$X$3999,'Hauled Pnob (2)'!$AJ65,'All hauled'!$I$2:$I$3999,'Hauled Pnob (2)'!$AI65,'All hauled'!$V$2:$V$3999,'Hauled Pnob (2)'!AN$5)</f>
        <v>1</v>
      </c>
      <c r="AO65">
        <f>SUMIFS('All hauled'!$S$2:$S$3999,'All hauled'!$U$2:$U$3999,'Hauled Pnob (2)'!$AK65,'All hauled'!$X$2:$X$3999,'Hauled Pnob (2)'!$AJ65,'All hauled'!$I$2:$I$3999,'Hauled Pnob (2)'!$AI65,'All hauled'!$V$2:$V$3999,'Hauled Pnob (2)'!AO$5)</f>
        <v>0</v>
      </c>
      <c r="AP65">
        <f>SUMIFS('All hauled'!$S$2:$S$3999,'All hauled'!$U$2:$U$3999,'Hauled Pnob (2)'!$AK65,'All hauled'!$X$2:$X$3999,'Hauled Pnob (2)'!$AJ65,'All hauled'!$I$2:$I$3999,'Hauled Pnob (2)'!$AI65,'All hauled'!$V$2:$V$3999,'Hauled Pnob (2)'!AP$5)</f>
        <v>0</v>
      </c>
      <c r="AQ65">
        <f>SUMIFS('All hauled'!$S$2:$S$3999,'All hauled'!$U$2:$U$3999,'Hauled Pnob (2)'!$AK65,'All hauled'!$X$2:$X$3999,'Hauled Pnob (2)'!$AJ65,'All hauled'!$I$2:$I$3999,'Hauled Pnob (2)'!$AI65,'All hauled'!$V$2:$V$3999,'Hauled Pnob (2)'!AQ$5)</f>
        <v>0</v>
      </c>
      <c r="AR65">
        <f>SUMIFS('All hauled'!$S$2:$S$3999,'All hauled'!$U$2:$U$3999,'Hauled Pnob (2)'!$AK65,'All hauled'!$X$2:$X$3999,'Hauled Pnob (2)'!$AJ65,'All hauled'!$I$2:$I$3999,'Hauled Pnob (2)'!$AI65,'All hauled'!$V$2:$V$3999,'Hauled Pnob (2)'!AR$5)</f>
        <v>0</v>
      </c>
      <c r="AS65">
        <f>SUMIFS('All hauled'!$S$2:$S$3999,'All hauled'!$U$2:$U$3999,'Hauled Pnob (2)'!$AK65,'All hauled'!$X$2:$X$3999,'Hauled Pnob (2)'!$AJ65,'All hauled'!$I$2:$I$3999,'Hauled Pnob (2)'!$AI65,'All hauled'!$V$2:$V$3999,'Hauled Pnob (2)'!AS$5)</f>
        <v>0</v>
      </c>
      <c r="AT65">
        <f>SUMIFS('All hauled'!$S$2:$S$3999,'All hauled'!$U$2:$U$3999,'Hauled Pnob (2)'!$AK65,'All hauled'!$X$2:$X$3999,'Hauled Pnob (2)'!$AJ65,'All hauled'!$I$2:$I$3999,'Hauled Pnob (2)'!$AI65,'All hauled'!$V$2:$V$3999,'Hauled Pnob (2)'!AT$5)</f>
        <v>0</v>
      </c>
      <c r="AU65" t="s">
        <v>3169</v>
      </c>
      <c r="AV65" s="16">
        <f t="shared" si="71"/>
        <v>0</v>
      </c>
      <c r="AW65" s="16">
        <f t="shared" si="72"/>
        <v>0</v>
      </c>
      <c r="AX65" s="16">
        <f t="shared" si="73"/>
        <v>1.0211132437619961</v>
      </c>
      <c r="AY65" s="16">
        <f t="shared" si="74"/>
        <v>0</v>
      </c>
      <c r="AZ65" s="16">
        <f t="shared" si="75"/>
        <v>0</v>
      </c>
      <c r="BA65" s="16">
        <f t="shared" si="76"/>
        <v>0</v>
      </c>
      <c r="BB65" s="16">
        <f t="shared" si="77"/>
        <v>0</v>
      </c>
      <c r="BC65" s="16">
        <f t="shared" si="78"/>
        <v>0</v>
      </c>
      <c r="BD65" t="s">
        <v>3169</v>
      </c>
      <c r="BE65" s="16">
        <f t="shared" si="79"/>
        <v>0</v>
      </c>
      <c r="BF65" s="16">
        <f t="shared" si="80"/>
        <v>0</v>
      </c>
      <c r="BG65" s="16">
        <f t="shared" si="81"/>
        <v>1.0603661393538781</v>
      </c>
      <c r="BH65" s="16">
        <f t="shared" si="82"/>
        <v>0</v>
      </c>
      <c r="BI65" s="16">
        <f t="shared" si="83"/>
        <v>0</v>
      </c>
      <c r="BJ65" s="16">
        <f t="shared" si="84"/>
        <v>0</v>
      </c>
      <c r="BK65" s="16">
        <f t="shared" si="85"/>
        <v>0</v>
      </c>
      <c r="BL65" s="16">
        <f t="shared" si="86"/>
        <v>0</v>
      </c>
      <c r="BN65">
        <f t="shared" si="67"/>
        <v>3</v>
      </c>
      <c r="BO65" t="str">
        <f t="shared" si="68"/>
        <v>NPTH</v>
      </c>
      <c r="BP65" s="16">
        <f t="shared" si="69"/>
        <v>1.0603661393538781</v>
      </c>
      <c r="BQ65" s="16">
        <f t="shared" si="70"/>
        <v>2.1858834910627847</v>
      </c>
      <c r="BR65" s="16">
        <f t="shared" si="92"/>
        <v>0</v>
      </c>
      <c r="BU65" s="16">
        <v>92</v>
      </c>
      <c r="BV65" s="16">
        <v>0</v>
      </c>
      <c r="BW65" s="16">
        <v>0</v>
      </c>
      <c r="BX65" s="16">
        <v>42</v>
      </c>
      <c r="BY65" s="16">
        <v>4</v>
      </c>
      <c r="BZ65" s="16">
        <v>0</v>
      </c>
      <c r="CA65" s="16">
        <v>0</v>
      </c>
      <c r="CB65" s="16">
        <v>0</v>
      </c>
      <c r="CC65" s="16">
        <v>1</v>
      </c>
      <c r="CD65" s="16">
        <v>5</v>
      </c>
      <c r="CE65" s="16">
        <v>0</v>
      </c>
      <c r="CG65" s="13">
        <f t="shared" si="89"/>
        <v>0</v>
      </c>
      <c r="CH65" s="13">
        <f t="shared" si="87"/>
        <v>0</v>
      </c>
      <c r="CI65" s="13">
        <f t="shared" si="87"/>
        <v>0.80769230769230771</v>
      </c>
      <c r="CJ65" s="13">
        <f t="shared" si="87"/>
        <v>7.6923076923076927E-2</v>
      </c>
      <c r="CK65" s="13">
        <f t="shared" si="87"/>
        <v>0</v>
      </c>
      <c r="CL65" s="13">
        <f t="shared" si="87"/>
        <v>0</v>
      </c>
      <c r="CM65" s="13">
        <f t="shared" si="87"/>
        <v>0</v>
      </c>
      <c r="CN65" s="13">
        <f t="shared" si="87"/>
        <v>1.9230769230769232E-2</v>
      </c>
      <c r="CO65" s="13">
        <f t="shared" si="87"/>
        <v>9.6153846153846159E-2</v>
      </c>
      <c r="CP65" s="13">
        <f t="shared" si="87"/>
        <v>0</v>
      </c>
    </row>
    <row r="66" spans="35:94" x14ac:dyDescent="0.25">
      <c r="AI66" t="s">
        <v>3085</v>
      </c>
      <c r="AJ66">
        <f>'final totals'!K61</f>
        <v>3</v>
      </c>
      <c r="AK66" t="str">
        <f>'final totals'!O61</f>
        <v>NPTH</v>
      </c>
      <c r="AL66">
        <f>SUMIFS('All hauled'!$S$2:$S$3999,'All hauled'!$U$2:$U$3999,'Hauled Pnob (2)'!$AK66,'All hauled'!$X$2:$X$3999,'Hauled Pnob (2)'!$AJ66,'All hauled'!$I$2:$I$3999,'Hauled Pnob (2)'!$AI66,'All hauled'!$V$2:$V$3999,'Hauled Pnob (2)'!AL$5)</f>
        <v>0</v>
      </c>
      <c r="AM66">
        <f>SUMIFS('All hauled'!$S$2:$S$3999,'All hauled'!$U$2:$U$3999,'Hauled Pnob (2)'!$AK66,'All hauled'!$X$2:$X$3999,'Hauled Pnob (2)'!$AJ66,'All hauled'!$I$2:$I$3999,'Hauled Pnob (2)'!$AI66,'All hauled'!$V$2:$V$3999,'Hauled Pnob (2)'!AM$5)</f>
        <v>0</v>
      </c>
      <c r="AN66">
        <f>SUMIFS('All hauled'!$S$2:$S$3999,'All hauled'!$U$2:$U$3999,'Hauled Pnob (2)'!$AK66,'All hauled'!$X$2:$X$3999,'Hauled Pnob (2)'!$AJ66,'All hauled'!$I$2:$I$3999,'Hauled Pnob (2)'!$AI66,'All hauled'!$V$2:$V$3999,'Hauled Pnob (2)'!AN$5)</f>
        <v>1</v>
      </c>
      <c r="AO66">
        <f>SUMIFS('All hauled'!$S$2:$S$3999,'All hauled'!$U$2:$U$3999,'Hauled Pnob (2)'!$AK66,'All hauled'!$X$2:$X$3999,'Hauled Pnob (2)'!$AJ66,'All hauled'!$I$2:$I$3999,'Hauled Pnob (2)'!$AI66,'All hauled'!$V$2:$V$3999,'Hauled Pnob (2)'!AO$5)</f>
        <v>0</v>
      </c>
      <c r="AP66">
        <f>SUMIFS('All hauled'!$S$2:$S$3999,'All hauled'!$U$2:$U$3999,'Hauled Pnob (2)'!$AK66,'All hauled'!$X$2:$X$3999,'Hauled Pnob (2)'!$AJ66,'All hauled'!$I$2:$I$3999,'Hauled Pnob (2)'!$AI66,'All hauled'!$V$2:$V$3999,'Hauled Pnob (2)'!AP$5)</f>
        <v>0</v>
      </c>
      <c r="AQ66">
        <f>SUMIFS('All hauled'!$S$2:$S$3999,'All hauled'!$U$2:$U$3999,'Hauled Pnob (2)'!$AK66,'All hauled'!$X$2:$X$3999,'Hauled Pnob (2)'!$AJ66,'All hauled'!$I$2:$I$3999,'Hauled Pnob (2)'!$AI66,'All hauled'!$V$2:$V$3999,'Hauled Pnob (2)'!AQ$5)</f>
        <v>0</v>
      </c>
      <c r="AR66">
        <f>SUMIFS('All hauled'!$S$2:$S$3999,'All hauled'!$U$2:$U$3999,'Hauled Pnob (2)'!$AK66,'All hauled'!$X$2:$X$3999,'Hauled Pnob (2)'!$AJ66,'All hauled'!$I$2:$I$3999,'Hauled Pnob (2)'!$AI66,'All hauled'!$V$2:$V$3999,'Hauled Pnob (2)'!AR$5)</f>
        <v>0</v>
      </c>
      <c r="AS66">
        <f>SUMIFS('All hauled'!$S$2:$S$3999,'All hauled'!$U$2:$U$3999,'Hauled Pnob (2)'!$AK66,'All hauled'!$X$2:$X$3999,'Hauled Pnob (2)'!$AJ66,'All hauled'!$I$2:$I$3999,'Hauled Pnob (2)'!$AI66,'All hauled'!$V$2:$V$3999,'Hauled Pnob (2)'!AS$5)</f>
        <v>0</v>
      </c>
      <c r="AT66">
        <f>SUMIFS('All hauled'!$S$2:$S$3999,'All hauled'!$U$2:$U$3999,'Hauled Pnob (2)'!$AK66,'All hauled'!$X$2:$X$3999,'Hauled Pnob (2)'!$AJ66,'All hauled'!$I$2:$I$3999,'Hauled Pnob (2)'!$AI66,'All hauled'!$V$2:$V$3999,'Hauled Pnob (2)'!AT$5)</f>
        <v>0</v>
      </c>
      <c r="AU66" t="s">
        <v>3079</v>
      </c>
      <c r="AV66" s="16">
        <f t="shared" si="71"/>
        <v>0</v>
      </c>
      <c r="AW66" s="16">
        <f t="shared" si="72"/>
        <v>0</v>
      </c>
      <c r="AX66" s="16">
        <f t="shared" si="73"/>
        <v>1.0211132437619961</v>
      </c>
      <c r="AY66" s="16">
        <f t="shared" si="74"/>
        <v>0</v>
      </c>
      <c r="AZ66" s="16">
        <f t="shared" si="75"/>
        <v>0</v>
      </c>
      <c r="BA66" s="16">
        <f t="shared" si="76"/>
        <v>0</v>
      </c>
      <c r="BB66" s="16">
        <f t="shared" si="77"/>
        <v>0</v>
      </c>
      <c r="BC66" s="16">
        <f t="shared" si="78"/>
        <v>0</v>
      </c>
      <c r="BD66" t="s">
        <v>3079</v>
      </c>
      <c r="BE66" s="16">
        <f t="shared" si="79"/>
        <v>0</v>
      </c>
      <c r="BF66" s="16">
        <f t="shared" si="80"/>
        <v>0</v>
      </c>
      <c r="BG66" s="16">
        <f t="shared" si="81"/>
        <v>1.0603661393538781</v>
      </c>
      <c r="BH66" s="16">
        <f t="shared" si="82"/>
        <v>0</v>
      </c>
      <c r="BI66" s="16">
        <f t="shared" si="83"/>
        <v>0</v>
      </c>
      <c r="BJ66" s="16">
        <f t="shared" si="84"/>
        <v>0</v>
      </c>
      <c r="BK66" s="16">
        <f t="shared" si="85"/>
        <v>0</v>
      </c>
      <c r="BL66" s="16">
        <f t="shared" si="86"/>
        <v>0</v>
      </c>
      <c r="BN66">
        <f t="shared" si="67"/>
        <v>2</v>
      </c>
      <c r="BO66" t="str">
        <f t="shared" si="68"/>
        <v>LGA</v>
      </c>
      <c r="BP66" s="16">
        <f t="shared" si="69"/>
        <v>0</v>
      </c>
      <c r="BQ66" s="16">
        <f t="shared" si="70"/>
        <v>0</v>
      </c>
      <c r="BR66" s="16">
        <f t="shared" si="92"/>
        <v>0</v>
      </c>
      <c r="BU66" s="16">
        <v>99</v>
      </c>
      <c r="BV66" s="16">
        <v>0</v>
      </c>
      <c r="BW66" s="16">
        <v>0</v>
      </c>
      <c r="BX66" s="16">
        <v>5</v>
      </c>
      <c r="BY66" s="16">
        <v>3</v>
      </c>
      <c r="BZ66" s="16">
        <v>0</v>
      </c>
      <c r="CA66" s="16">
        <v>0</v>
      </c>
      <c r="CB66" s="16">
        <v>0</v>
      </c>
      <c r="CC66" s="16">
        <v>0</v>
      </c>
      <c r="CD66" s="16">
        <v>1</v>
      </c>
      <c r="CE66" s="16">
        <v>0</v>
      </c>
      <c r="CG66" s="13">
        <f t="shared" si="89"/>
        <v>0</v>
      </c>
      <c r="CH66" s="13">
        <f t="shared" si="87"/>
        <v>0</v>
      </c>
      <c r="CI66" s="13">
        <f t="shared" si="87"/>
        <v>0.55555555555555558</v>
      </c>
      <c r="CJ66" s="13">
        <f t="shared" si="87"/>
        <v>0.33333333333333331</v>
      </c>
      <c r="CK66" s="13">
        <f t="shared" si="87"/>
        <v>0</v>
      </c>
      <c r="CL66" s="13">
        <f t="shared" si="87"/>
        <v>0</v>
      </c>
      <c r="CM66" s="13">
        <f t="shared" si="87"/>
        <v>0</v>
      </c>
      <c r="CN66" s="13">
        <f t="shared" si="87"/>
        <v>0</v>
      </c>
      <c r="CO66" s="13">
        <f t="shared" si="87"/>
        <v>0.1111111111111111</v>
      </c>
      <c r="CP66" s="13">
        <f t="shared" si="87"/>
        <v>0</v>
      </c>
    </row>
    <row r="67" spans="35:94" x14ac:dyDescent="0.25">
      <c r="AI67" t="s">
        <v>3085</v>
      </c>
      <c r="AJ67">
        <f>'final totals'!K62</f>
        <v>2</v>
      </c>
      <c r="AK67" t="str">
        <f>'final totals'!O62</f>
        <v>LGA</v>
      </c>
      <c r="AL67">
        <f>SUMIFS('All hauled'!$S$2:$S$3999,'All hauled'!$U$2:$U$3999,'Hauled Pnob (2)'!$AK67,'All hauled'!$X$2:$X$3999,'Hauled Pnob (2)'!$AJ67,'All hauled'!$I$2:$I$3999,'Hauled Pnob (2)'!$AI67,'All hauled'!$V$2:$V$3999,'Hauled Pnob (2)'!AL$5)</f>
        <v>0</v>
      </c>
      <c r="AM67">
        <f>SUMIFS('All hauled'!$S$2:$S$3999,'All hauled'!$U$2:$U$3999,'Hauled Pnob (2)'!$AK67,'All hauled'!$X$2:$X$3999,'Hauled Pnob (2)'!$AJ67,'All hauled'!$I$2:$I$3999,'Hauled Pnob (2)'!$AI67,'All hauled'!$V$2:$V$3999,'Hauled Pnob (2)'!AM$5)</f>
        <v>0</v>
      </c>
      <c r="AN67">
        <f>SUMIFS('All hauled'!$S$2:$S$3999,'All hauled'!$U$2:$U$3999,'Hauled Pnob (2)'!$AK67,'All hauled'!$X$2:$X$3999,'Hauled Pnob (2)'!$AJ67,'All hauled'!$I$2:$I$3999,'Hauled Pnob (2)'!$AI67,'All hauled'!$V$2:$V$3999,'Hauled Pnob (2)'!AN$5)</f>
        <v>0</v>
      </c>
      <c r="AO67">
        <f>SUMIFS('All hauled'!$S$2:$S$3999,'All hauled'!$U$2:$U$3999,'Hauled Pnob (2)'!$AK67,'All hauled'!$X$2:$X$3999,'Hauled Pnob (2)'!$AJ67,'All hauled'!$I$2:$I$3999,'Hauled Pnob (2)'!$AI67,'All hauled'!$V$2:$V$3999,'Hauled Pnob (2)'!AO$5)</f>
        <v>0</v>
      </c>
      <c r="AP67">
        <f>SUMIFS('All hauled'!$S$2:$S$3999,'All hauled'!$U$2:$U$3999,'Hauled Pnob (2)'!$AK67,'All hauled'!$X$2:$X$3999,'Hauled Pnob (2)'!$AJ67,'All hauled'!$I$2:$I$3999,'Hauled Pnob (2)'!$AI67,'All hauled'!$V$2:$V$3999,'Hauled Pnob (2)'!AP$5)</f>
        <v>0</v>
      </c>
      <c r="AQ67">
        <f>SUMIFS('All hauled'!$S$2:$S$3999,'All hauled'!$U$2:$U$3999,'Hauled Pnob (2)'!$AK67,'All hauled'!$X$2:$X$3999,'Hauled Pnob (2)'!$AJ67,'All hauled'!$I$2:$I$3999,'Hauled Pnob (2)'!$AI67,'All hauled'!$V$2:$V$3999,'Hauled Pnob (2)'!AQ$5)</f>
        <v>0</v>
      </c>
      <c r="AR67">
        <f>SUMIFS('All hauled'!$S$2:$S$3999,'All hauled'!$U$2:$U$3999,'Hauled Pnob (2)'!$AK67,'All hauled'!$X$2:$X$3999,'Hauled Pnob (2)'!$AJ67,'All hauled'!$I$2:$I$3999,'Hauled Pnob (2)'!$AI67,'All hauled'!$V$2:$V$3999,'Hauled Pnob (2)'!AR$5)</f>
        <v>0</v>
      </c>
      <c r="AS67">
        <f>SUMIFS('All hauled'!$S$2:$S$3999,'All hauled'!$U$2:$U$3999,'Hauled Pnob (2)'!$AK67,'All hauled'!$X$2:$X$3999,'Hauled Pnob (2)'!$AJ67,'All hauled'!$I$2:$I$3999,'Hauled Pnob (2)'!$AI67,'All hauled'!$V$2:$V$3999,'Hauled Pnob (2)'!AS$5)</f>
        <v>0</v>
      </c>
      <c r="AT67">
        <f>SUMIFS('All hauled'!$S$2:$S$3999,'All hauled'!$U$2:$U$3999,'Hauled Pnob (2)'!$AK67,'All hauled'!$X$2:$X$3999,'Hauled Pnob (2)'!$AJ67,'All hauled'!$I$2:$I$3999,'Hauled Pnob (2)'!$AI67,'All hauled'!$V$2:$V$3999,'Hauled Pnob (2)'!AT$5)</f>
        <v>0</v>
      </c>
      <c r="AU67" t="s">
        <v>3171</v>
      </c>
      <c r="AV67" s="16">
        <f t="shared" si="71"/>
        <v>0</v>
      </c>
      <c r="AW67" s="16">
        <f t="shared" si="72"/>
        <v>0</v>
      </c>
      <c r="AX67" s="16">
        <f t="shared" si="73"/>
        <v>0</v>
      </c>
      <c r="AY67" s="16">
        <f t="shared" si="74"/>
        <v>0</v>
      </c>
      <c r="AZ67" s="16">
        <f t="shared" si="75"/>
        <v>0</v>
      </c>
      <c r="BA67" s="16">
        <f t="shared" si="76"/>
        <v>0</v>
      </c>
      <c r="BB67" s="16">
        <f t="shared" si="77"/>
        <v>0</v>
      </c>
      <c r="BC67" s="16">
        <f t="shared" si="78"/>
        <v>0</v>
      </c>
      <c r="BD67" t="s">
        <v>3171</v>
      </c>
      <c r="BE67" s="16">
        <f t="shared" si="79"/>
        <v>0</v>
      </c>
      <c r="BF67" s="16">
        <f t="shared" si="80"/>
        <v>0</v>
      </c>
      <c r="BG67" s="16">
        <f t="shared" si="81"/>
        <v>0</v>
      </c>
      <c r="BH67" s="16">
        <f t="shared" si="82"/>
        <v>0</v>
      </c>
      <c r="BI67" s="16">
        <f t="shared" si="83"/>
        <v>0</v>
      </c>
      <c r="BJ67" s="16">
        <f t="shared" si="84"/>
        <v>0</v>
      </c>
      <c r="BK67" s="16">
        <f t="shared" si="85"/>
        <v>0</v>
      </c>
      <c r="BL67" s="16">
        <f t="shared" si="86"/>
        <v>0</v>
      </c>
      <c r="BN67">
        <f t="shared" si="67"/>
        <v>2</v>
      </c>
      <c r="BO67" t="str">
        <f t="shared" si="68"/>
        <v>NLVA</v>
      </c>
      <c r="BP67" s="16">
        <f t="shared" si="69"/>
        <v>0</v>
      </c>
      <c r="BQ67" s="16">
        <f t="shared" si="70"/>
        <v>0</v>
      </c>
      <c r="BR67" s="16">
        <f t="shared" si="92"/>
        <v>0</v>
      </c>
      <c r="BU67" s="16">
        <v>100</v>
      </c>
      <c r="BV67" s="16">
        <v>0</v>
      </c>
      <c r="BW67" s="16">
        <v>0</v>
      </c>
      <c r="BX67" s="16">
        <v>2</v>
      </c>
      <c r="BY67" s="16">
        <v>1</v>
      </c>
      <c r="BZ67" s="16">
        <v>0</v>
      </c>
      <c r="CA67" s="16">
        <v>0</v>
      </c>
      <c r="CB67" s="16">
        <v>0</v>
      </c>
      <c r="CC67" s="16">
        <v>0</v>
      </c>
      <c r="CD67" s="16">
        <v>0</v>
      </c>
      <c r="CE67" s="16">
        <v>0</v>
      </c>
      <c r="CG67" s="13">
        <f t="shared" si="89"/>
        <v>0</v>
      </c>
      <c r="CH67" s="13">
        <f t="shared" si="87"/>
        <v>0</v>
      </c>
      <c r="CI67" s="13">
        <f t="shared" si="87"/>
        <v>0.66666666666666663</v>
      </c>
      <c r="CJ67" s="13">
        <f t="shared" si="87"/>
        <v>0.33333333333333331</v>
      </c>
      <c r="CK67" s="13">
        <f t="shared" si="87"/>
        <v>0</v>
      </c>
      <c r="CL67" s="13">
        <f t="shared" si="87"/>
        <v>0</v>
      </c>
      <c r="CM67" s="13">
        <f t="shared" si="87"/>
        <v>0</v>
      </c>
      <c r="CN67" s="13">
        <f t="shared" si="87"/>
        <v>0</v>
      </c>
      <c r="CO67" s="13">
        <f t="shared" si="87"/>
        <v>0</v>
      </c>
      <c r="CP67" s="13">
        <f t="shared" si="87"/>
        <v>0</v>
      </c>
    </row>
    <row r="68" spans="35:94" x14ac:dyDescent="0.25">
      <c r="AI68" t="s">
        <v>3085</v>
      </c>
      <c r="AJ68">
        <f>'final totals'!K63</f>
        <v>2</v>
      </c>
      <c r="AK68" t="str">
        <f>'final totals'!O63</f>
        <v>NLVA</v>
      </c>
      <c r="AL68">
        <f>SUMIFS('All hauled'!$S$2:$S$3999,'All hauled'!$U$2:$U$3999,'Hauled Pnob (2)'!$AK68,'All hauled'!$X$2:$X$3999,'Hauled Pnob (2)'!$AJ68,'All hauled'!$I$2:$I$3999,'Hauled Pnob (2)'!$AI68,'All hauled'!$V$2:$V$3999,'Hauled Pnob (2)'!AL$5)</f>
        <v>0</v>
      </c>
      <c r="AM68">
        <f>SUMIFS('All hauled'!$S$2:$S$3999,'All hauled'!$U$2:$U$3999,'Hauled Pnob (2)'!$AK68,'All hauled'!$X$2:$X$3999,'Hauled Pnob (2)'!$AJ68,'All hauled'!$I$2:$I$3999,'Hauled Pnob (2)'!$AI68,'All hauled'!$V$2:$V$3999,'Hauled Pnob (2)'!AM$5)</f>
        <v>0</v>
      </c>
      <c r="AN68">
        <f>SUMIFS('All hauled'!$S$2:$S$3999,'All hauled'!$U$2:$U$3999,'Hauled Pnob (2)'!$AK68,'All hauled'!$X$2:$X$3999,'Hauled Pnob (2)'!$AJ68,'All hauled'!$I$2:$I$3999,'Hauled Pnob (2)'!$AI68,'All hauled'!$V$2:$V$3999,'Hauled Pnob (2)'!AN$5)</f>
        <v>0</v>
      </c>
      <c r="AO68">
        <f>SUMIFS('All hauled'!$S$2:$S$3999,'All hauled'!$U$2:$U$3999,'Hauled Pnob (2)'!$AK68,'All hauled'!$X$2:$X$3999,'Hauled Pnob (2)'!$AJ68,'All hauled'!$I$2:$I$3999,'Hauled Pnob (2)'!$AI68,'All hauled'!$V$2:$V$3999,'Hauled Pnob (2)'!AO$5)</f>
        <v>0</v>
      </c>
      <c r="AP68">
        <f>SUMIFS('All hauled'!$S$2:$S$3999,'All hauled'!$U$2:$U$3999,'Hauled Pnob (2)'!$AK68,'All hauled'!$X$2:$X$3999,'Hauled Pnob (2)'!$AJ68,'All hauled'!$I$2:$I$3999,'Hauled Pnob (2)'!$AI68,'All hauled'!$V$2:$V$3999,'Hauled Pnob (2)'!AP$5)</f>
        <v>0</v>
      </c>
      <c r="AQ68">
        <f>SUMIFS('All hauled'!$S$2:$S$3999,'All hauled'!$U$2:$U$3999,'Hauled Pnob (2)'!$AK68,'All hauled'!$X$2:$X$3999,'Hauled Pnob (2)'!$AJ68,'All hauled'!$I$2:$I$3999,'Hauled Pnob (2)'!$AI68,'All hauled'!$V$2:$V$3999,'Hauled Pnob (2)'!AQ$5)</f>
        <v>0</v>
      </c>
      <c r="AR68">
        <f>SUMIFS('All hauled'!$S$2:$S$3999,'All hauled'!$U$2:$U$3999,'Hauled Pnob (2)'!$AK68,'All hauled'!$X$2:$X$3999,'Hauled Pnob (2)'!$AJ68,'All hauled'!$I$2:$I$3999,'Hauled Pnob (2)'!$AI68,'All hauled'!$V$2:$V$3999,'Hauled Pnob (2)'!AR$5)</f>
        <v>0</v>
      </c>
      <c r="AS68">
        <f>SUMIFS('All hauled'!$S$2:$S$3999,'All hauled'!$U$2:$U$3999,'Hauled Pnob (2)'!$AK68,'All hauled'!$X$2:$X$3999,'Hauled Pnob (2)'!$AJ68,'All hauled'!$I$2:$I$3999,'Hauled Pnob (2)'!$AI68,'All hauled'!$V$2:$V$3999,'Hauled Pnob (2)'!AS$5)</f>
        <v>0</v>
      </c>
      <c r="AT68">
        <f>SUMIFS('All hauled'!$S$2:$S$3999,'All hauled'!$U$2:$U$3999,'Hauled Pnob (2)'!$AK68,'All hauled'!$X$2:$X$3999,'Hauled Pnob (2)'!$AJ68,'All hauled'!$I$2:$I$3999,'Hauled Pnob (2)'!$AI68,'All hauled'!$V$2:$V$3999,'Hauled Pnob (2)'!AT$5)</f>
        <v>0</v>
      </c>
      <c r="AU68" t="s">
        <v>3169</v>
      </c>
      <c r="AV68" s="16">
        <f t="shared" si="71"/>
        <v>0</v>
      </c>
      <c r="AW68" s="16">
        <f t="shared" si="72"/>
        <v>0</v>
      </c>
      <c r="AX68" s="16">
        <f t="shared" si="73"/>
        <v>0</v>
      </c>
      <c r="AY68" s="16">
        <f t="shared" si="74"/>
        <v>0</v>
      </c>
      <c r="AZ68" s="16">
        <f t="shared" si="75"/>
        <v>0</v>
      </c>
      <c r="BA68" s="16">
        <f t="shared" si="76"/>
        <v>0</v>
      </c>
      <c r="BB68" s="16">
        <f t="shared" si="77"/>
        <v>0</v>
      </c>
      <c r="BC68" s="16">
        <f t="shared" si="78"/>
        <v>0</v>
      </c>
      <c r="BD68" t="s">
        <v>3169</v>
      </c>
      <c r="BE68" s="16">
        <f t="shared" si="79"/>
        <v>0</v>
      </c>
      <c r="BF68" s="16">
        <f t="shared" si="80"/>
        <v>0</v>
      </c>
      <c r="BG68" s="16">
        <f t="shared" si="81"/>
        <v>0</v>
      </c>
      <c r="BH68" s="16">
        <f t="shared" si="82"/>
        <v>0</v>
      </c>
      <c r="BI68" s="16">
        <f t="shared" si="83"/>
        <v>0</v>
      </c>
      <c r="BJ68" s="16">
        <f t="shared" si="84"/>
        <v>0</v>
      </c>
      <c r="BK68" s="16">
        <f t="shared" si="85"/>
        <v>0</v>
      </c>
      <c r="BL68" s="16">
        <f t="shared" si="86"/>
        <v>0</v>
      </c>
      <c r="BN68">
        <f t="shared" si="67"/>
        <v>5</v>
      </c>
      <c r="BO68" t="str">
        <f t="shared" si="68"/>
        <v>UMA</v>
      </c>
      <c r="BP68" s="16">
        <f t="shared" si="69"/>
        <v>5.3258028784580755</v>
      </c>
      <c r="BQ68" s="16">
        <f t="shared" si="70"/>
        <v>2.1328173666726307</v>
      </c>
      <c r="BR68" s="16">
        <f t="shared" si="92"/>
        <v>0</v>
      </c>
    </row>
    <row r="69" spans="35:94" x14ac:dyDescent="0.25">
      <c r="AI69" t="s">
        <v>3085</v>
      </c>
      <c r="AJ69">
        <f>'final totals'!K64</f>
        <v>5</v>
      </c>
      <c r="AK69" t="str">
        <f>'final totals'!O64</f>
        <v>UMA</v>
      </c>
      <c r="AL69">
        <f>SUMIFS('All hauled'!$S$2:$S$3999,'All hauled'!$U$2:$U$3999,'Hauled Pnob (2)'!$AK69,'All hauled'!$X$2:$X$3999,'Hauled Pnob (2)'!$AJ69,'All hauled'!$I$2:$I$3999,'Hauled Pnob (2)'!$AI69,'All hauled'!$V$2:$V$3999,'Hauled Pnob (2)'!AL$5)</f>
        <v>0</v>
      </c>
      <c r="AM69">
        <f>SUMIFS('All hauled'!$S$2:$S$3999,'All hauled'!$U$2:$U$3999,'Hauled Pnob (2)'!$AK69,'All hauled'!$X$2:$X$3999,'Hauled Pnob (2)'!$AJ69,'All hauled'!$I$2:$I$3999,'Hauled Pnob (2)'!$AI69,'All hauled'!$V$2:$V$3999,'Hauled Pnob (2)'!AM$5)</f>
        <v>0</v>
      </c>
      <c r="AN69">
        <f>SUMIFS('All hauled'!$S$2:$S$3999,'All hauled'!$U$2:$U$3999,'Hauled Pnob (2)'!$AK69,'All hauled'!$X$2:$X$3999,'Hauled Pnob (2)'!$AJ69,'All hauled'!$I$2:$I$3999,'Hauled Pnob (2)'!$AI69,'All hauled'!$V$2:$V$3999,'Hauled Pnob (2)'!AN$5)</f>
        <v>0</v>
      </c>
      <c r="AO69">
        <f>SUMIFS('All hauled'!$S$2:$S$3999,'All hauled'!$U$2:$U$3999,'Hauled Pnob (2)'!$AK69,'All hauled'!$X$2:$X$3999,'Hauled Pnob (2)'!$AJ69,'All hauled'!$I$2:$I$3999,'Hauled Pnob (2)'!$AI69,'All hauled'!$V$2:$V$3999,'Hauled Pnob (2)'!AO$5)</f>
        <v>1</v>
      </c>
      <c r="AP69">
        <f>SUMIFS('All hauled'!$S$2:$S$3999,'All hauled'!$U$2:$U$3999,'Hauled Pnob (2)'!$AK69,'All hauled'!$X$2:$X$3999,'Hauled Pnob (2)'!$AJ69,'All hauled'!$I$2:$I$3999,'Hauled Pnob (2)'!$AI69,'All hauled'!$V$2:$V$3999,'Hauled Pnob (2)'!AP$5)</f>
        <v>2</v>
      </c>
      <c r="AQ69">
        <f>SUMIFS('All hauled'!$S$2:$S$3999,'All hauled'!$U$2:$U$3999,'Hauled Pnob (2)'!$AK69,'All hauled'!$X$2:$X$3999,'Hauled Pnob (2)'!$AJ69,'All hauled'!$I$2:$I$3999,'Hauled Pnob (2)'!$AI69,'All hauled'!$V$2:$V$3999,'Hauled Pnob (2)'!AQ$5)</f>
        <v>2</v>
      </c>
      <c r="AR69">
        <f>SUMIFS('All hauled'!$S$2:$S$3999,'All hauled'!$U$2:$U$3999,'Hauled Pnob (2)'!$AK69,'All hauled'!$X$2:$X$3999,'Hauled Pnob (2)'!$AJ69,'All hauled'!$I$2:$I$3999,'Hauled Pnob (2)'!$AI69,'All hauled'!$V$2:$V$3999,'Hauled Pnob (2)'!AR$5)</f>
        <v>0</v>
      </c>
      <c r="AS69">
        <f>SUMIFS('All hauled'!$S$2:$S$3999,'All hauled'!$U$2:$U$3999,'Hauled Pnob (2)'!$AK69,'All hauled'!$X$2:$X$3999,'Hauled Pnob (2)'!$AJ69,'All hauled'!$I$2:$I$3999,'Hauled Pnob (2)'!$AI69,'All hauled'!$V$2:$V$3999,'Hauled Pnob (2)'!AS$5)</f>
        <v>0</v>
      </c>
      <c r="AT69">
        <f>SUMIFS('All hauled'!$S$2:$S$3999,'All hauled'!$U$2:$U$3999,'Hauled Pnob (2)'!$AK69,'All hauled'!$X$2:$X$3999,'Hauled Pnob (2)'!$AJ69,'All hauled'!$I$2:$I$3999,'Hauled Pnob (2)'!$AI69,'All hauled'!$V$2:$V$3999,'Hauled Pnob (2)'!AT$5)</f>
        <v>0</v>
      </c>
      <c r="AU69" t="s">
        <v>10019</v>
      </c>
      <c r="AV69" s="16">
        <f t="shared" si="71"/>
        <v>0</v>
      </c>
      <c r="AW69" s="16">
        <f t="shared" si="72"/>
        <v>0</v>
      </c>
      <c r="AX69" s="16">
        <f t="shared" si="73"/>
        <v>0</v>
      </c>
      <c r="AY69" s="16">
        <f t="shared" si="74"/>
        <v>1.0213740458015268</v>
      </c>
      <c r="AZ69" s="16">
        <f t="shared" si="75"/>
        <v>2.0530973451327434</v>
      </c>
      <c r="BA69" s="16">
        <f t="shared" si="76"/>
        <v>2.0659340659340661</v>
      </c>
      <c r="BB69" s="16">
        <f t="shared" si="77"/>
        <v>0</v>
      </c>
      <c r="BC69" s="16">
        <f t="shared" si="78"/>
        <v>0</v>
      </c>
      <c r="BD69" t="s">
        <v>10019</v>
      </c>
      <c r="BE69" s="16">
        <f t="shared" si="79"/>
        <v>0</v>
      </c>
      <c r="BF69" s="16">
        <f t="shared" si="80"/>
        <v>0</v>
      </c>
      <c r="BG69" s="16">
        <f t="shared" si="81"/>
        <v>0</v>
      </c>
      <c r="BH69" s="16">
        <f t="shared" si="82"/>
        <v>1.0523981966673372</v>
      </c>
      <c r="BI69" s="16">
        <f t="shared" si="83"/>
        <v>2.1069603220478132</v>
      </c>
      <c r="BJ69" s="16">
        <f t="shared" si="84"/>
        <v>2.1664443597429255</v>
      </c>
      <c r="BK69" s="16">
        <f t="shared" si="85"/>
        <v>0</v>
      </c>
      <c r="BL69" s="16">
        <f t="shared" si="86"/>
        <v>0</v>
      </c>
      <c r="BN69">
        <f t="shared" si="67"/>
        <v>4</v>
      </c>
      <c r="BO69" t="str">
        <f t="shared" si="68"/>
        <v>Klickitat</v>
      </c>
      <c r="BP69" s="16">
        <f t="shared" si="69"/>
        <v>2.1127643360212156</v>
      </c>
      <c r="BQ69" s="16">
        <f t="shared" si="70"/>
        <v>1.0929417455313923</v>
      </c>
      <c r="BR69" s="16">
        <f t="shared" si="92"/>
        <v>0</v>
      </c>
    </row>
    <row r="70" spans="35:94" x14ac:dyDescent="0.25">
      <c r="AI70" t="s">
        <v>3085</v>
      </c>
      <c r="AJ70">
        <f>'final totals'!K65</f>
        <v>4</v>
      </c>
      <c r="AK70" t="str">
        <f>'final totals'!O65</f>
        <v>Klickitat</v>
      </c>
      <c r="AL70">
        <f>SUMIFS('All hauled'!$S$2:$S$3999,'All hauled'!$U$2:$U$3999,'Hauled Pnob (2)'!$AK70,'All hauled'!$X$2:$X$3999,'Hauled Pnob (2)'!$AJ70,'All hauled'!$I$2:$I$3999,'Hauled Pnob (2)'!$AI70,'All hauled'!$V$2:$V$3999,'Hauled Pnob (2)'!AL$5)</f>
        <v>0</v>
      </c>
      <c r="AM70">
        <f>SUMIFS('All hauled'!$S$2:$S$3999,'All hauled'!$U$2:$U$3999,'Hauled Pnob (2)'!$AK70,'All hauled'!$X$2:$X$3999,'Hauled Pnob (2)'!$AJ70,'All hauled'!$I$2:$I$3999,'Hauled Pnob (2)'!$AI70,'All hauled'!$V$2:$V$3999,'Hauled Pnob (2)'!AM$5)</f>
        <v>0</v>
      </c>
      <c r="AN70">
        <f>SUMIFS('All hauled'!$S$2:$S$3999,'All hauled'!$U$2:$U$3999,'Hauled Pnob (2)'!$AK70,'All hauled'!$X$2:$X$3999,'Hauled Pnob (2)'!$AJ70,'All hauled'!$I$2:$I$3999,'Hauled Pnob (2)'!$AI70,'All hauled'!$V$2:$V$3999,'Hauled Pnob (2)'!AN$5)</f>
        <v>1</v>
      </c>
      <c r="AO70">
        <f>SUMIFS('All hauled'!$S$2:$S$3999,'All hauled'!$U$2:$U$3999,'Hauled Pnob (2)'!$AK70,'All hauled'!$X$2:$X$3999,'Hauled Pnob (2)'!$AJ70,'All hauled'!$I$2:$I$3999,'Hauled Pnob (2)'!$AI70,'All hauled'!$V$2:$V$3999,'Hauled Pnob (2)'!AO$5)</f>
        <v>1</v>
      </c>
      <c r="AP70">
        <f>SUMIFS('All hauled'!$S$2:$S$3999,'All hauled'!$U$2:$U$3999,'Hauled Pnob (2)'!$AK70,'All hauled'!$X$2:$X$3999,'Hauled Pnob (2)'!$AJ70,'All hauled'!$I$2:$I$3999,'Hauled Pnob (2)'!$AI70,'All hauled'!$V$2:$V$3999,'Hauled Pnob (2)'!AP$5)</f>
        <v>0</v>
      </c>
      <c r="AQ70">
        <f>SUMIFS('All hauled'!$S$2:$S$3999,'All hauled'!$U$2:$U$3999,'Hauled Pnob (2)'!$AK70,'All hauled'!$X$2:$X$3999,'Hauled Pnob (2)'!$AJ70,'All hauled'!$I$2:$I$3999,'Hauled Pnob (2)'!$AI70,'All hauled'!$V$2:$V$3999,'Hauled Pnob (2)'!AQ$5)</f>
        <v>0</v>
      </c>
      <c r="AR70">
        <f>SUMIFS('All hauled'!$S$2:$S$3999,'All hauled'!$U$2:$U$3999,'Hauled Pnob (2)'!$AK70,'All hauled'!$X$2:$X$3999,'Hauled Pnob (2)'!$AJ70,'All hauled'!$I$2:$I$3999,'Hauled Pnob (2)'!$AI70,'All hauled'!$V$2:$V$3999,'Hauled Pnob (2)'!AR$5)</f>
        <v>0</v>
      </c>
      <c r="AS70">
        <f>SUMIFS('All hauled'!$S$2:$S$3999,'All hauled'!$U$2:$U$3999,'Hauled Pnob (2)'!$AK70,'All hauled'!$X$2:$X$3999,'Hauled Pnob (2)'!$AJ70,'All hauled'!$I$2:$I$3999,'Hauled Pnob (2)'!$AI70,'All hauled'!$V$2:$V$3999,'Hauled Pnob (2)'!AS$5)</f>
        <v>0</v>
      </c>
      <c r="AT70">
        <f>SUMIFS('All hauled'!$S$2:$S$3999,'All hauled'!$U$2:$U$3999,'Hauled Pnob (2)'!$AK70,'All hauled'!$X$2:$X$3999,'Hauled Pnob (2)'!$AJ70,'All hauled'!$I$2:$I$3999,'Hauled Pnob (2)'!$AI70,'All hauled'!$V$2:$V$3999,'Hauled Pnob (2)'!AT$5)</f>
        <v>0</v>
      </c>
      <c r="AU70" t="s">
        <v>9234</v>
      </c>
      <c r="AV70" s="16">
        <f t="shared" si="71"/>
        <v>0</v>
      </c>
      <c r="AW70" s="16">
        <f t="shared" si="72"/>
        <v>0</v>
      </c>
      <c r="AX70" s="16">
        <f t="shared" si="73"/>
        <v>1.0211132437619961</v>
      </c>
      <c r="AY70" s="16">
        <f t="shared" si="74"/>
        <v>1.0213740458015268</v>
      </c>
      <c r="AZ70" s="16">
        <f t="shared" si="75"/>
        <v>0</v>
      </c>
      <c r="BA70" s="16">
        <f t="shared" si="76"/>
        <v>0</v>
      </c>
      <c r="BB70" s="16">
        <f t="shared" si="77"/>
        <v>0</v>
      </c>
      <c r="BC70" s="16">
        <f t="shared" si="78"/>
        <v>0</v>
      </c>
      <c r="BD70" t="s">
        <v>9234</v>
      </c>
      <c r="BE70" s="16">
        <f t="shared" si="79"/>
        <v>0</v>
      </c>
      <c r="BF70" s="16">
        <f t="shared" si="80"/>
        <v>0</v>
      </c>
      <c r="BG70" s="16">
        <f t="shared" si="81"/>
        <v>1.0603661393538781</v>
      </c>
      <c r="BH70" s="16">
        <f t="shared" si="82"/>
        <v>1.0523981966673372</v>
      </c>
      <c r="BI70" s="16">
        <f t="shared" si="83"/>
        <v>0</v>
      </c>
      <c r="BJ70" s="16">
        <f t="shared" si="84"/>
        <v>0</v>
      </c>
      <c r="BK70" s="16">
        <f t="shared" si="85"/>
        <v>0</v>
      </c>
      <c r="BL70" s="16">
        <f t="shared" si="86"/>
        <v>0</v>
      </c>
      <c r="BN70">
        <f t="shared" si="67"/>
        <v>4</v>
      </c>
      <c r="BO70" t="str">
        <f t="shared" si="68"/>
        <v>LWSH</v>
      </c>
      <c r="BP70" s="16">
        <f t="shared" si="69"/>
        <v>2.1356203765388</v>
      </c>
      <c r="BQ70" s="16">
        <f t="shared" si="70"/>
        <v>1.1713102532187365</v>
      </c>
      <c r="BR70" s="16">
        <f t="shared" si="92"/>
        <v>0</v>
      </c>
    </row>
    <row r="71" spans="35:94" x14ac:dyDescent="0.25">
      <c r="AI71" t="s">
        <v>3085</v>
      </c>
      <c r="AJ71">
        <f>'final totals'!K66</f>
        <v>4</v>
      </c>
      <c r="AK71" t="str">
        <f>'final totals'!O66</f>
        <v>LWSH</v>
      </c>
      <c r="AL71">
        <f>SUMIFS('All hauled'!$S$2:$S$3999,'All hauled'!$U$2:$U$3999,'Hauled Pnob (2)'!$AK71,'All hauled'!$X$2:$X$3999,'Hauled Pnob (2)'!$AJ71,'All hauled'!$I$2:$I$3999,'Hauled Pnob (2)'!$AI71,'All hauled'!$V$2:$V$3999,'Hauled Pnob (2)'!AL$5)</f>
        <v>0</v>
      </c>
      <c r="AM71">
        <f>SUMIFS('All hauled'!$S$2:$S$3999,'All hauled'!$U$2:$U$3999,'Hauled Pnob (2)'!$AK71,'All hauled'!$X$2:$X$3999,'Hauled Pnob (2)'!$AJ71,'All hauled'!$I$2:$I$3999,'Hauled Pnob (2)'!$AI71,'All hauled'!$V$2:$V$3999,'Hauled Pnob (2)'!AM$5)</f>
        <v>0</v>
      </c>
      <c r="AN71">
        <f>SUMIFS('All hauled'!$S$2:$S$3999,'All hauled'!$U$2:$U$3999,'Hauled Pnob (2)'!$AK71,'All hauled'!$X$2:$X$3999,'Hauled Pnob (2)'!$AJ71,'All hauled'!$I$2:$I$3999,'Hauled Pnob (2)'!$AI71,'All hauled'!$V$2:$V$3999,'Hauled Pnob (2)'!AN$5)</f>
        <v>0</v>
      </c>
      <c r="AO71">
        <f>SUMIFS('All hauled'!$S$2:$S$3999,'All hauled'!$U$2:$U$3999,'Hauled Pnob (2)'!$AK71,'All hauled'!$X$2:$X$3999,'Hauled Pnob (2)'!$AJ71,'All hauled'!$I$2:$I$3999,'Hauled Pnob (2)'!$AI71,'All hauled'!$V$2:$V$3999,'Hauled Pnob (2)'!AO$5)</f>
        <v>1</v>
      </c>
      <c r="AP71">
        <f>SUMIFS('All hauled'!$S$2:$S$3999,'All hauled'!$U$2:$U$3999,'Hauled Pnob (2)'!$AK71,'All hauled'!$X$2:$X$3999,'Hauled Pnob (2)'!$AJ71,'All hauled'!$I$2:$I$3999,'Hauled Pnob (2)'!$AI71,'All hauled'!$V$2:$V$3999,'Hauled Pnob (2)'!AP$5)</f>
        <v>0</v>
      </c>
      <c r="AQ71">
        <f>SUMIFS('All hauled'!$S$2:$S$3999,'All hauled'!$U$2:$U$3999,'Hauled Pnob (2)'!$AK71,'All hauled'!$X$2:$X$3999,'Hauled Pnob (2)'!$AJ71,'All hauled'!$I$2:$I$3999,'Hauled Pnob (2)'!$AI71,'All hauled'!$V$2:$V$3999,'Hauled Pnob (2)'!AQ$5)</f>
        <v>1</v>
      </c>
      <c r="AR71">
        <f>SUMIFS('All hauled'!$S$2:$S$3999,'All hauled'!$U$2:$U$3999,'Hauled Pnob (2)'!$AK71,'All hauled'!$X$2:$X$3999,'Hauled Pnob (2)'!$AJ71,'All hauled'!$I$2:$I$3999,'Hauled Pnob (2)'!$AI71,'All hauled'!$V$2:$V$3999,'Hauled Pnob (2)'!AR$5)</f>
        <v>0</v>
      </c>
      <c r="AS71">
        <f>SUMIFS('All hauled'!$S$2:$S$3999,'All hauled'!$U$2:$U$3999,'Hauled Pnob (2)'!$AK71,'All hauled'!$X$2:$X$3999,'Hauled Pnob (2)'!$AJ71,'All hauled'!$I$2:$I$3999,'Hauled Pnob (2)'!$AI71,'All hauled'!$V$2:$V$3999,'Hauled Pnob (2)'!AS$5)</f>
        <v>0</v>
      </c>
      <c r="AT71">
        <f>SUMIFS('All hauled'!$S$2:$S$3999,'All hauled'!$U$2:$U$3999,'Hauled Pnob (2)'!$AK71,'All hauled'!$X$2:$X$3999,'Hauled Pnob (2)'!$AJ71,'All hauled'!$I$2:$I$3999,'Hauled Pnob (2)'!$AI71,'All hauled'!$V$2:$V$3999,'Hauled Pnob (2)'!AT$5)</f>
        <v>0</v>
      </c>
      <c r="AU71" t="s">
        <v>9738</v>
      </c>
      <c r="AV71" s="16">
        <f t="shared" si="71"/>
        <v>0</v>
      </c>
      <c r="AW71" s="16">
        <f t="shared" si="72"/>
        <v>0</v>
      </c>
      <c r="AX71" s="16">
        <f t="shared" si="73"/>
        <v>0</v>
      </c>
      <c r="AY71" s="16">
        <f t="shared" si="74"/>
        <v>1.0213740458015268</v>
      </c>
      <c r="AZ71" s="16">
        <f t="shared" si="75"/>
        <v>0</v>
      </c>
      <c r="BA71" s="16">
        <f t="shared" si="76"/>
        <v>1.0329670329670331</v>
      </c>
      <c r="BB71" s="16">
        <f t="shared" si="77"/>
        <v>0</v>
      </c>
      <c r="BC71" s="16">
        <f t="shared" si="78"/>
        <v>0</v>
      </c>
      <c r="BD71" t="s">
        <v>9738</v>
      </c>
      <c r="BE71" s="16">
        <f t="shared" si="79"/>
        <v>0</v>
      </c>
      <c r="BF71" s="16">
        <f t="shared" si="80"/>
        <v>0</v>
      </c>
      <c r="BG71" s="16">
        <f t="shared" si="81"/>
        <v>0</v>
      </c>
      <c r="BH71" s="16">
        <f t="shared" si="82"/>
        <v>1.0523981966673372</v>
      </c>
      <c r="BI71" s="16">
        <f t="shared" si="83"/>
        <v>0</v>
      </c>
      <c r="BJ71" s="16">
        <f t="shared" si="84"/>
        <v>1.0832221798714627</v>
      </c>
      <c r="BK71" s="16">
        <f t="shared" si="85"/>
        <v>0</v>
      </c>
      <c r="BL71" s="16">
        <f t="shared" si="86"/>
        <v>0</v>
      </c>
      <c r="BN71">
        <f t="shared" si="67"/>
        <v>4</v>
      </c>
      <c r="BO71" t="str">
        <f t="shared" si="68"/>
        <v>PRH</v>
      </c>
      <c r="BP71" s="16">
        <f t="shared" si="69"/>
        <v>5.3018306967693904</v>
      </c>
      <c r="BQ71" s="16">
        <f t="shared" si="70"/>
        <v>14.120237412909685</v>
      </c>
      <c r="BR71" s="16">
        <f t="shared" si="92"/>
        <v>0</v>
      </c>
    </row>
    <row r="72" spans="35:94" x14ac:dyDescent="0.25">
      <c r="AI72" t="s">
        <v>3085</v>
      </c>
      <c r="AJ72">
        <f>'final totals'!K67</f>
        <v>4</v>
      </c>
      <c r="AK72" t="str">
        <f>'final totals'!O67</f>
        <v>PRH</v>
      </c>
      <c r="AL72">
        <f>SUMIFS('All hauled'!$S$2:$S$3999,'All hauled'!$U$2:$U$3999,'Hauled Pnob (2)'!$AK72,'All hauled'!$X$2:$X$3999,'Hauled Pnob (2)'!$AJ72,'All hauled'!$I$2:$I$3999,'Hauled Pnob (2)'!$AI72,'All hauled'!$V$2:$V$3999,'Hauled Pnob (2)'!AL$5)</f>
        <v>0</v>
      </c>
      <c r="AM72">
        <f>SUMIFS('All hauled'!$S$2:$S$3999,'All hauled'!$U$2:$U$3999,'Hauled Pnob (2)'!$AK72,'All hauled'!$X$2:$X$3999,'Hauled Pnob (2)'!$AJ72,'All hauled'!$I$2:$I$3999,'Hauled Pnob (2)'!$AI72,'All hauled'!$V$2:$V$3999,'Hauled Pnob (2)'!AM$5)</f>
        <v>0</v>
      </c>
      <c r="AN72">
        <f>SUMIFS('All hauled'!$S$2:$S$3999,'All hauled'!$U$2:$U$3999,'Hauled Pnob (2)'!$AK72,'All hauled'!$X$2:$X$3999,'Hauled Pnob (2)'!$AJ72,'All hauled'!$I$2:$I$3999,'Hauled Pnob (2)'!$AI72,'All hauled'!$V$2:$V$3999,'Hauled Pnob (2)'!AN$5)</f>
        <v>5</v>
      </c>
      <c r="AO72">
        <f>SUMIFS('All hauled'!$S$2:$S$3999,'All hauled'!$U$2:$U$3999,'Hauled Pnob (2)'!$AK72,'All hauled'!$X$2:$X$3999,'Hauled Pnob (2)'!$AJ72,'All hauled'!$I$2:$I$3999,'Hauled Pnob (2)'!$AI72,'All hauled'!$V$2:$V$3999,'Hauled Pnob (2)'!AO$5)</f>
        <v>0</v>
      </c>
      <c r="AP72">
        <f>SUMIFS('All hauled'!$S$2:$S$3999,'All hauled'!$U$2:$U$3999,'Hauled Pnob (2)'!$AK72,'All hauled'!$X$2:$X$3999,'Hauled Pnob (2)'!$AJ72,'All hauled'!$I$2:$I$3999,'Hauled Pnob (2)'!$AI72,'All hauled'!$V$2:$V$3999,'Hauled Pnob (2)'!AP$5)</f>
        <v>0</v>
      </c>
      <c r="AQ72">
        <f>SUMIFS('All hauled'!$S$2:$S$3999,'All hauled'!$U$2:$U$3999,'Hauled Pnob (2)'!$AK72,'All hauled'!$X$2:$X$3999,'Hauled Pnob (2)'!$AJ72,'All hauled'!$I$2:$I$3999,'Hauled Pnob (2)'!$AI72,'All hauled'!$V$2:$V$3999,'Hauled Pnob (2)'!AQ$5)</f>
        <v>0</v>
      </c>
      <c r="AR72">
        <f>SUMIFS('All hauled'!$S$2:$S$3999,'All hauled'!$U$2:$U$3999,'Hauled Pnob (2)'!$AK72,'All hauled'!$X$2:$X$3999,'Hauled Pnob (2)'!$AJ72,'All hauled'!$I$2:$I$3999,'Hauled Pnob (2)'!$AI72,'All hauled'!$V$2:$V$3999,'Hauled Pnob (2)'!AR$5)</f>
        <v>0</v>
      </c>
      <c r="AS72">
        <f>SUMIFS('All hauled'!$S$2:$S$3999,'All hauled'!$U$2:$U$3999,'Hauled Pnob (2)'!$AK72,'All hauled'!$X$2:$X$3999,'Hauled Pnob (2)'!$AJ72,'All hauled'!$I$2:$I$3999,'Hauled Pnob (2)'!$AI72,'All hauled'!$V$2:$V$3999,'Hauled Pnob (2)'!AS$5)</f>
        <v>0</v>
      </c>
      <c r="AT72">
        <f>SUMIFS('All hauled'!$S$2:$S$3999,'All hauled'!$U$2:$U$3999,'Hauled Pnob (2)'!$AK72,'All hauled'!$X$2:$X$3999,'Hauled Pnob (2)'!$AJ72,'All hauled'!$I$2:$I$3999,'Hauled Pnob (2)'!$AI72,'All hauled'!$V$2:$V$3999,'Hauled Pnob (2)'!AT$5)</f>
        <v>0</v>
      </c>
      <c r="AU72" t="s">
        <v>7657</v>
      </c>
      <c r="AV72" s="16">
        <f t="shared" si="71"/>
        <v>0</v>
      </c>
      <c r="AW72" s="16">
        <f t="shared" si="72"/>
        <v>0</v>
      </c>
      <c r="AX72" s="16">
        <f t="shared" si="73"/>
        <v>5.1055662188099804</v>
      </c>
      <c r="AY72" s="16">
        <f t="shared" si="74"/>
        <v>0</v>
      </c>
      <c r="AZ72" s="16">
        <f t="shared" si="75"/>
        <v>0</v>
      </c>
      <c r="BA72" s="16">
        <f t="shared" si="76"/>
        <v>0</v>
      </c>
      <c r="BB72" s="16">
        <f t="shared" si="77"/>
        <v>0</v>
      </c>
      <c r="BC72" s="16">
        <f t="shared" si="78"/>
        <v>0</v>
      </c>
      <c r="BD72" t="s">
        <v>7657</v>
      </c>
      <c r="BE72" s="16">
        <f t="shared" si="79"/>
        <v>0</v>
      </c>
      <c r="BF72" s="16">
        <f t="shared" si="80"/>
        <v>0</v>
      </c>
      <c r="BG72" s="16">
        <f t="shared" si="81"/>
        <v>5.3018306967693904</v>
      </c>
      <c r="BH72" s="16">
        <f t="shared" si="82"/>
        <v>0</v>
      </c>
      <c r="BI72" s="16">
        <f t="shared" si="83"/>
        <v>0</v>
      </c>
      <c r="BJ72" s="16">
        <f t="shared" si="84"/>
        <v>0</v>
      </c>
      <c r="BK72" s="16">
        <f t="shared" si="85"/>
        <v>0</v>
      </c>
      <c r="BL72" s="16">
        <f t="shared" si="86"/>
        <v>0</v>
      </c>
      <c r="BN72">
        <f t="shared" si="67"/>
        <v>4</v>
      </c>
      <c r="BO72" t="str">
        <f t="shared" si="68"/>
        <v>Prosser</v>
      </c>
      <c r="BP72" s="16">
        <f t="shared" si="69"/>
        <v>0</v>
      </c>
      <c r="BQ72" s="16">
        <f t="shared" si="70"/>
        <v>0</v>
      </c>
      <c r="BR72" s="16">
        <f t="shared" si="92"/>
        <v>0</v>
      </c>
    </row>
    <row r="73" spans="35:94" x14ac:dyDescent="0.25">
      <c r="AI73" t="s">
        <v>3085</v>
      </c>
      <c r="AJ73">
        <f>'final totals'!K68</f>
        <v>4</v>
      </c>
      <c r="AK73" t="str">
        <f>'final totals'!O68</f>
        <v>Prosser</v>
      </c>
      <c r="AL73">
        <f>SUMIFS('All hauled'!$S$2:$S$3999,'All hauled'!$U$2:$U$3999,'Hauled Pnob (2)'!$AK73,'All hauled'!$X$2:$X$3999,'Hauled Pnob (2)'!$AJ73,'All hauled'!$I$2:$I$3999,'Hauled Pnob (2)'!$AI73,'All hauled'!$V$2:$V$3999,'Hauled Pnob (2)'!AL$5)</f>
        <v>0</v>
      </c>
      <c r="AM73">
        <f>SUMIFS('All hauled'!$S$2:$S$3999,'All hauled'!$U$2:$U$3999,'Hauled Pnob (2)'!$AK73,'All hauled'!$X$2:$X$3999,'Hauled Pnob (2)'!$AJ73,'All hauled'!$I$2:$I$3999,'Hauled Pnob (2)'!$AI73,'All hauled'!$V$2:$V$3999,'Hauled Pnob (2)'!AM$5)</f>
        <v>0</v>
      </c>
      <c r="AN73">
        <f>SUMIFS('All hauled'!$S$2:$S$3999,'All hauled'!$U$2:$U$3999,'Hauled Pnob (2)'!$AK73,'All hauled'!$X$2:$X$3999,'Hauled Pnob (2)'!$AJ73,'All hauled'!$I$2:$I$3999,'Hauled Pnob (2)'!$AI73,'All hauled'!$V$2:$V$3999,'Hauled Pnob (2)'!AN$5)</f>
        <v>0</v>
      </c>
      <c r="AO73">
        <f>SUMIFS('All hauled'!$S$2:$S$3999,'All hauled'!$U$2:$U$3999,'Hauled Pnob (2)'!$AK73,'All hauled'!$X$2:$X$3999,'Hauled Pnob (2)'!$AJ73,'All hauled'!$I$2:$I$3999,'Hauled Pnob (2)'!$AI73,'All hauled'!$V$2:$V$3999,'Hauled Pnob (2)'!AO$5)</f>
        <v>0</v>
      </c>
      <c r="AP73">
        <f>SUMIFS('All hauled'!$S$2:$S$3999,'All hauled'!$U$2:$U$3999,'Hauled Pnob (2)'!$AK73,'All hauled'!$X$2:$X$3999,'Hauled Pnob (2)'!$AJ73,'All hauled'!$I$2:$I$3999,'Hauled Pnob (2)'!$AI73,'All hauled'!$V$2:$V$3999,'Hauled Pnob (2)'!AP$5)</f>
        <v>0</v>
      </c>
      <c r="AQ73">
        <f>SUMIFS('All hauled'!$S$2:$S$3999,'All hauled'!$U$2:$U$3999,'Hauled Pnob (2)'!$AK73,'All hauled'!$X$2:$X$3999,'Hauled Pnob (2)'!$AJ73,'All hauled'!$I$2:$I$3999,'Hauled Pnob (2)'!$AI73,'All hauled'!$V$2:$V$3999,'Hauled Pnob (2)'!AQ$5)</f>
        <v>0</v>
      </c>
      <c r="AR73">
        <f>SUMIFS('All hauled'!$S$2:$S$3999,'All hauled'!$U$2:$U$3999,'Hauled Pnob (2)'!$AK73,'All hauled'!$X$2:$X$3999,'Hauled Pnob (2)'!$AJ73,'All hauled'!$I$2:$I$3999,'Hauled Pnob (2)'!$AI73,'All hauled'!$V$2:$V$3999,'Hauled Pnob (2)'!AR$5)</f>
        <v>0</v>
      </c>
      <c r="AS73">
        <f>SUMIFS('All hauled'!$S$2:$S$3999,'All hauled'!$U$2:$U$3999,'Hauled Pnob (2)'!$AK73,'All hauled'!$X$2:$X$3999,'Hauled Pnob (2)'!$AJ73,'All hauled'!$I$2:$I$3999,'Hauled Pnob (2)'!$AI73,'All hauled'!$V$2:$V$3999,'Hauled Pnob (2)'!AS$5)</f>
        <v>0</v>
      </c>
      <c r="AT73">
        <f>SUMIFS('All hauled'!$S$2:$S$3999,'All hauled'!$U$2:$U$3999,'Hauled Pnob (2)'!$AK73,'All hauled'!$X$2:$X$3999,'Hauled Pnob (2)'!$AJ73,'All hauled'!$I$2:$I$3999,'Hauled Pnob (2)'!$AI73,'All hauled'!$V$2:$V$3999,'Hauled Pnob (2)'!AT$5)</f>
        <v>0</v>
      </c>
      <c r="AU73" t="s">
        <v>3070</v>
      </c>
      <c r="AV73" s="16">
        <f t="shared" si="71"/>
        <v>0</v>
      </c>
      <c r="AW73" s="16">
        <f t="shared" si="72"/>
        <v>0</v>
      </c>
      <c r="AX73" s="16">
        <f t="shared" si="73"/>
        <v>0</v>
      </c>
      <c r="AY73" s="16">
        <f t="shared" si="74"/>
        <v>0</v>
      </c>
      <c r="AZ73" s="16">
        <f t="shared" si="75"/>
        <v>0</v>
      </c>
      <c r="BA73" s="16">
        <f t="shared" si="76"/>
        <v>0</v>
      </c>
      <c r="BB73" s="16">
        <f t="shared" si="77"/>
        <v>0</v>
      </c>
      <c r="BC73" s="16">
        <f t="shared" si="78"/>
        <v>0</v>
      </c>
      <c r="BD73" t="s">
        <v>3070</v>
      </c>
      <c r="BE73" s="16">
        <f t="shared" si="79"/>
        <v>0</v>
      </c>
      <c r="BF73" s="16">
        <f t="shared" si="80"/>
        <v>0</v>
      </c>
      <c r="BG73" s="16">
        <f t="shared" si="81"/>
        <v>0</v>
      </c>
      <c r="BH73" s="16">
        <f t="shared" si="82"/>
        <v>0</v>
      </c>
      <c r="BI73" s="16">
        <f t="shared" si="83"/>
        <v>0</v>
      </c>
      <c r="BJ73" s="16">
        <f t="shared" si="84"/>
        <v>0</v>
      </c>
      <c r="BK73" s="16">
        <f t="shared" si="85"/>
        <v>0</v>
      </c>
      <c r="BL73" s="16">
        <f t="shared" si="86"/>
        <v>0</v>
      </c>
      <c r="BN73">
        <f t="shared" si="67"/>
        <v>4</v>
      </c>
      <c r="BO73" t="str">
        <f t="shared" si="68"/>
        <v>RSH</v>
      </c>
      <c r="BP73" s="16">
        <f t="shared" si="69"/>
        <v>3.1593585187151505</v>
      </c>
      <c r="BQ73" s="16">
        <f t="shared" si="70"/>
        <v>5.6998142507189939</v>
      </c>
      <c r="BR73" s="16">
        <f t="shared" si="92"/>
        <v>0</v>
      </c>
    </row>
    <row r="74" spans="35:94" x14ac:dyDescent="0.25">
      <c r="AI74" t="s">
        <v>3085</v>
      </c>
      <c r="AJ74">
        <f>'final totals'!K69</f>
        <v>4</v>
      </c>
      <c r="AK74" t="str">
        <f>'final totals'!O69</f>
        <v>RSH</v>
      </c>
      <c r="AL74">
        <f>SUMIFS('All hauled'!$S$2:$S$3999,'All hauled'!$U$2:$U$3999,'Hauled Pnob (2)'!$AK74,'All hauled'!$X$2:$X$3999,'Hauled Pnob (2)'!$AJ74,'All hauled'!$I$2:$I$3999,'Hauled Pnob (2)'!$AI74,'All hauled'!$V$2:$V$3999,'Hauled Pnob (2)'!AL$5)</f>
        <v>0</v>
      </c>
      <c r="AM74">
        <f>SUMIFS('All hauled'!$S$2:$S$3999,'All hauled'!$U$2:$U$3999,'Hauled Pnob (2)'!$AK74,'All hauled'!$X$2:$X$3999,'Hauled Pnob (2)'!$AJ74,'All hauled'!$I$2:$I$3999,'Hauled Pnob (2)'!$AI74,'All hauled'!$V$2:$V$3999,'Hauled Pnob (2)'!AM$5)</f>
        <v>0</v>
      </c>
      <c r="AN74">
        <f>SUMIFS('All hauled'!$S$2:$S$3999,'All hauled'!$U$2:$U$3999,'Hauled Pnob (2)'!$AK74,'All hauled'!$X$2:$X$3999,'Hauled Pnob (2)'!$AJ74,'All hauled'!$I$2:$I$3999,'Hauled Pnob (2)'!$AI74,'All hauled'!$V$2:$V$3999,'Hauled Pnob (2)'!AN$5)</f>
        <v>0</v>
      </c>
      <c r="AO74">
        <f>SUMIFS('All hauled'!$S$2:$S$3999,'All hauled'!$U$2:$U$3999,'Hauled Pnob (2)'!$AK74,'All hauled'!$X$2:$X$3999,'Hauled Pnob (2)'!$AJ74,'All hauled'!$I$2:$I$3999,'Hauled Pnob (2)'!$AI74,'All hauled'!$V$2:$V$3999,'Hauled Pnob (2)'!AO$5)</f>
        <v>1</v>
      </c>
      <c r="AP74">
        <f>SUMIFS('All hauled'!$S$2:$S$3999,'All hauled'!$U$2:$U$3999,'Hauled Pnob (2)'!$AK74,'All hauled'!$X$2:$X$3999,'Hauled Pnob (2)'!$AJ74,'All hauled'!$I$2:$I$3999,'Hauled Pnob (2)'!$AI74,'All hauled'!$V$2:$V$3999,'Hauled Pnob (2)'!AP$5)</f>
        <v>2</v>
      </c>
      <c r="AQ74">
        <f>SUMIFS('All hauled'!$S$2:$S$3999,'All hauled'!$U$2:$U$3999,'Hauled Pnob (2)'!$AK74,'All hauled'!$X$2:$X$3999,'Hauled Pnob (2)'!$AJ74,'All hauled'!$I$2:$I$3999,'Hauled Pnob (2)'!$AI74,'All hauled'!$V$2:$V$3999,'Hauled Pnob (2)'!AQ$5)</f>
        <v>0</v>
      </c>
      <c r="AR74">
        <f>SUMIFS('All hauled'!$S$2:$S$3999,'All hauled'!$U$2:$U$3999,'Hauled Pnob (2)'!$AK74,'All hauled'!$X$2:$X$3999,'Hauled Pnob (2)'!$AJ74,'All hauled'!$I$2:$I$3999,'Hauled Pnob (2)'!$AI74,'All hauled'!$V$2:$V$3999,'Hauled Pnob (2)'!AR$5)</f>
        <v>0</v>
      </c>
      <c r="AS74">
        <f>SUMIFS('All hauled'!$S$2:$S$3999,'All hauled'!$U$2:$U$3999,'Hauled Pnob (2)'!$AK74,'All hauled'!$X$2:$X$3999,'Hauled Pnob (2)'!$AJ74,'All hauled'!$I$2:$I$3999,'Hauled Pnob (2)'!$AI74,'All hauled'!$V$2:$V$3999,'Hauled Pnob (2)'!AS$5)</f>
        <v>0</v>
      </c>
      <c r="AT74">
        <f>SUMIFS('All hauled'!$S$2:$S$3999,'All hauled'!$U$2:$U$3999,'Hauled Pnob (2)'!$AK74,'All hauled'!$X$2:$X$3999,'Hauled Pnob (2)'!$AJ74,'All hauled'!$I$2:$I$3999,'Hauled Pnob (2)'!$AI74,'All hauled'!$V$2:$V$3999,'Hauled Pnob (2)'!AT$5)</f>
        <v>0</v>
      </c>
      <c r="AU74" t="s">
        <v>9534</v>
      </c>
      <c r="AV74" s="16">
        <f t="shared" si="71"/>
        <v>0</v>
      </c>
      <c r="AW74" s="16">
        <f t="shared" si="72"/>
        <v>0</v>
      </c>
      <c r="AX74" s="16">
        <f t="shared" si="73"/>
        <v>0</v>
      </c>
      <c r="AY74" s="16">
        <f t="shared" si="74"/>
        <v>1.0213740458015268</v>
      </c>
      <c r="AZ74" s="16">
        <f t="shared" si="75"/>
        <v>2.0530973451327434</v>
      </c>
      <c r="BA74" s="16">
        <f t="shared" si="76"/>
        <v>0</v>
      </c>
      <c r="BB74" s="16">
        <f t="shared" si="77"/>
        <v>0</v>
      </c>
      <c r="BC74" s="16">
        <f t="shared" si="78"/>
        <v>0</v>
      </c>
      <c r="BD74" t="s">
        <v>9534</v>
      </c>
      <c r="BE74" s="16">
        <f t="shared" si="79"/>
        <v>0</v>
      </c>
      <c r="BF74" s="16">
        <f t="shared" si="80"/>
        <v>0</v>
      </c>
      <c r="BG74" s="16">
        <f t="shared" si="81"/>
        <v>0</v>
      </c>
      <c r="BH74" s="16">
        <f t="shared" si="82"/>
        <v>1.0523981966673372</v>
      </c>
      <c r="BI74" s="16">
        <f t="shared" si="83"/>
        <v>2.1069603220478132</v>
      </c>
      <c r="BJ74" s="16">
        <f t="shared" si="84"/>
        <v>0</v>
      </c>
      <c r="BK74" s="16">
        <f t="shared" si="85"/>
        <v>0</v>
      </c>
      <c r="BL74" s="16">
        <f t="shared" si="86"/>
        <v>0</v>
      </c>
      <c r="BN74">
        <f t="shared" ref="BN74:BN79" si="93">AJ75</f>
        <v>4</v>
      </c>
      <c r="BO74" t="str">
        <f t="shared" ref="BO74:BO79" si="94">AK75</f>
        <v>UMA</v>
      </c>
      <c r="BP74" s="16">
        <f t="shared" si="69"/>
        <v>1.0534801610239066</v>
      </c>
      <c r="BQ74" s="16">
        <f t="shared" ref="BQ74:BQ79" si="95">SUM(BE151:BL151)</f>
        <v>0</v>
      </c>
      <c r="BR74" s="16">
        <f t="shared" si="92"/>
        <v>0</v>
      </c>
    </row>
    <row r="75" spans="35:94" x14ac:dyDescent="0.25">
      <c r="AI75" t="s">
        <v>3085</v>
      </c>
      <c r="AJ75">
        <f>'final totals'!K70</f>
        <v>4</v>
      </c>
      <c r="AK75" t="str">
        <f>'final totals'!O70</f>
        <v>UMA</v>
      </c>
      <c r="AL75">
        <f>SUMIFS('All hauled'!$S$2:$S$3999,'All hauled'!$U$2:$U$3999,'Hauled Pnob (2)'!$AK75,'All hauled'!$X$2:$X$3999,'Hauled Pnob (2)'!$AJ75,'All hauled'!$I$2:$I$3999,'Hauled Pnob (2)'!$AI75,'All hauled'!$V$2:$V$3999,'Hauled Pnob (2)'!AL$5)</f>
        <v>0</v>
      </c>
      <c r="AM75">
        <f>SUMIFS('All hauled'!$S$2:$S$3999,'All hauled'!$U$2:$U$3999,'Hauled Pnob (2)'!$AK75,'All hauled'!$X$2:$X$3999,'Hauled Pnob (2)'!$AJ75,'All hauled'!$I$2:$I$3999,'Hauled Pnob (2)'!$AI75,'All hauled'!$V$2:$V$3999,'Hauled Pnob (2)'!AM$5)</f>
        <v>0</v>
      </c>
      <c r="AN75">
        <f>SUMIFS('All hauled'!$S$2:$S$3999,'All hauled'!$U$2:$U$3999,'Hauled Pnob (2)'!$AK75,'All hauled'!$X$2:$X$3999,'Hauled Pnob (2)'!$AJ75,'All hauled'!$I$2:$I$3999,'Hauled Pnob (2)'!$AI75,'All hauled'!$V$2:$V$3999,'Hauled Pnob (2)'!AN$5)</f>
        <v>0</v>
      </c>
      <c r="AO75">
        <f>SUMIFS('All hauled'!$S$2:$S$3999,'All hauled'!$U$2:$U$3999,'Hauled Pnob (2)'!$AK75,'All hauled'!$X$2:$X$3999,'Hauled Pnob (2)'!$AJ75,'All hauled'!$I$2:$I$3999,'Hauled Pnob (2)'!$AI75,'All hauled'!$V$2:$V$3999,'Hauled Pnob (2)'!AO$5)</f>
        <v>0</v>
      </c>
      <c r="AP75">
        <f>SUMIFS('All hauled'!$S$2:$S$3999,'All hauled'!$U$2:$U$3999,'Hauled Pnob (2)'!$AK75,'All hauled'!$X$2:$X$3999,'Hauled Pnob (2)'!$AJ75,'All hauled'!$I$2:$I$3999,'Hauled Pnob (2)'!$AI75,'All hauled'!$V$2:$V$3999,'Hauled Pnob (2)'!AP$5)</f>
        <v>1</v>
      </c>
      <c r="AQ75">
        <f>SUMIFS('All hauled'!$S$2:$S$3999,'All hauled'!$U$2:$U$3999,'Hauled Pnob (2)'!$AK75,'All hauled'!$X$2:$X$3999,'Hauled Pnob (2)'!$AJ75,'All hauled'!$I$2:$I$3999,'Hauled Pnob (2)'!$AI75,'All hauled'!$V$2:$V$3999,'Hauled Pnob (2)'!AQ$5)</f>
        <v>0</v>
      </c>
      <c r="AR75">
        <f>SUMIFS('All hauled'!$S$2:$S$3999,'All hauled'!$U$2:$U$3999,'Hauled Pnob (2)'!$AK75,'All hauled'!$X$2:$X$3999,'Hauled Pnob (2)'!$AJ75,'All hauled'!$I$2:$I$3999,'Hauled Pnob (2)'!$AI75,'All hauled'!$V$2:$V$3999,'Hauled Pnob (2)'!AR$5)</f>
        <v>0</v>
      </c>
      <c r="AS75">
        <f>SUMIFS('All hauled'!$S$2:$S$3999,'All hauled'!$U$2:$U$3999,'Hauled Pnob (2)'!$AK75,'All hauled'!$X$2:$X$3999,'Hauled Pnob (2)'!$AJ75,'All hauled'!$I$2:$I$3999,'Hauled Pnob (2)'!$AI75,'All hauled'!$V$2:$V$3999,'Hauled Pnob (2)'!AS$5)</f>
        <v>0</v>
      </c>
      <c r="AT75">
        <f>SUMIFS('All hauled'!$S$2:$S$3999,'All hauled'!$U$2:$U$3999,'Hauled Pnob (2)'!$AK75,'All hauled'!$X$2:$X$3999,'Hauled Pnob (2)'!$AJ75,'All hauled'!$I$2:$I$3999,'Hauled Pnob (2)'!$AI75,'All hauled'!$V$2:$V$3999,'Hauled Pnob (2)'!AT$5)</f>
        <v>0</v>
      </c>
      <c r="AU75" t="s">
        <v>10019</v>
      </c>
      <c r="AV75" s="16">
        <f t="shared" ref="AV75:AV80" si="96">IFERROR(AL75+((AL75/SUM(AL$9:AL$80))*(AL$6+AL$7+AL$8)),AL75)</f>
        <v>0</v>
      </c>
      <c r="AW75" s="16">
        <f t="shared" ref="AW75:AW80" si="97">IFERROR(AM75+((AM75/SUM(AM$9:AM$80))*(AM$6+AM$7+AM$8)),AM75)</f>
        <v>0</v>
      </c>
      <c r="AX75" s="16">
        <f t="shared" ref="AX75:AX80" si="98">IFERROR(AN75+((AN75/SUM(AN$9:AN$80))*(AN$6+AN$7+AN$8)),AN75)</f>
        <v>0</v>
      </c>
      <c r="AY75" s="16">
        <f t="shared" ref="AY75:AY80" si="99">IFERROR(AO75+((AO75/SUM(AO$9:AO$80))*(AO$6+AO$7+AO$8)),AO75)</f>
        <v>0</v>
      </c>
      <c r="AZ75" s="16">
        <f t="shared" ref="AZ75:AZ80" si="100">IFERROR(AP75+((AP75/SUM(AP$9:AP$80))*(AP$6+AP$7+AP$8)),AP75)</f>
        <v>1.0265486725663717</v>
      </c>
      <c r="BA75" s="16">
        <f t="shared" ref="BA75:BA80" si="101">IFERROR(AQ75+((AQ75/SUM(AQ$9:AQ$80))*(AQ$6+AQ$7+AQ$8)),AQ75)</f>
        <v>0</v>
      </c>
      <c r="BB75" s="16">
        <f t="shared" ref="BB75:BB80" si="102">IFERROR(AR75+((AR75/SUM(AR$9:AR$80))*(AR$6+AR$7+AR$8)),AR75)</f>
        <v>0</v>
      </c>
      <c r="BC75" s="16">
        <f t="shared" ref="BC75:BC80" si="103">IFERROR(AS75+((AS75/SUM(AS$9:AS$80))*(AS$6+AS$7+AS$8)),AS75)</f>
        <v>0</v>
      </c>
      <c r="BD75" t="s">
        <v>10019</v>
      </c>
      <c r="BE75" s="16">
        <f t="shared" ref="BE75:BE80" si="104">IFERROR(AV75+((AV75/SUM(AV$11:AV$80))*((1-AV$7)*AV$8)),AV75)</f>
        <v>0</v>
      </c>
      <c r="BF75" s="16">
        <f t="shared" ref="BF75:BF80" si="105">IFERROR(AW75+((AW75/SUM(AW$11:AW$80))*((1-AW$7)*AW$8)),AW75)</f>
        <v>0</v>
      </c>
      <c r="BG75" s="16">
        <f t="shared" ref="BG75:BG80" si="106">IFERROR(AX75+((AX75/SUM(AX$11:AX$80))*((1-AX$7)*AX$8)),AX75)</f>
        <v>0</v>
      </c>
      <c r="BH75" s="16">
        <f t="shared" ref="BH75:BH80" si="107">IFERROR(AY75+((AY75/SUM(AY$11:AY$80))*((1-AY$7)*AY$8)),AY75)</f>
        <v>0</v>
      </c>
      <c r="BI75" s="16">
        <f t="shared" ref="BI75:BI80" si="108">IFERROR(AZ75+((AZ75/SUM(AZ$11:AZ$80))*((1-AZ$7)*AZ$8)),AZ75)</f>
        <v>1.0534801610239066</v>
      </c>
      <c r="BJ75" s="16">
        <f t="shared" ref="BJ75:BJ80" si="109">IFERROR(BA75+((BA75/SUM(BA$11:BA$80))*((1-BA$7)*BA$8)),BA75)</f>
        <v>0</v>
      </c>
      <c r="BK75" s="16">
        <f t="shared" ref="BK75:BK80" si="110">IFERROR(BB75+((BB75/SUM(BB$11:BB$80))*((1-BB$7)*BB$8)),BB75)</f>
        <v>0</v>
      </c>
      <c r="BL75" s="16">
        <f t="shared" ref="BL75:BL80" si="111">IFERROR(BC75+((BC75/SUM(BC$11:BC$80))*((1-BC$7)*BC$8)),BC75)</f>
        <v>0</v>
      </c>
      <c r="BN75">
        <f t="shared" si="93"/>
        <v>4</v>
      </c>
      <c r="BO75" t="str">
        <f t="shared" si="94"/>
        <v>WellsSu</v>
      </c>
      <c r="BP75" s="16">
        <f t="shared" ref="BP75:BP79" si="112">SUM(BE76:BL76)</f>
        <v>1.0523981966673372</v>
      </c>
      <c r="BQ75" s="16">
        <f t="shared" si="95"/>
        <v>1.0664086833363153</v>
      </c>
      <c r="BR75" s="16">
        <f t="shared" si="92"/>
        <v>0</v>
      </c>
    </row>
    <row r="76" spans="35:94" x14ac:dyDescent="0.25">
      <c r="AI76" t="s">
        <v>3085</v>
      </c>
      <c r="AJ76">
        <f>'final totals'!K71</f>
        <v>4</v>
      </c>
      <c r="AK76" t="str">
        <f>'final totals'!O71</f>
        <v>WellsSu</v>
      </c>
      <c r="AL76">
        <f>SUMIFS('All hauled'!$S$2:$S$3999,'All hauled'!$U$2:$U$3999,'Hauled Pnob (2)'!$AK76,'All hauled'!$X$2:$X$3999,'Hauled Pnob (2)'!$AJ76,'All hauled'!$I$2:$I$3999,'Hauled Pnob (2)'!$AI76,'All hauled'!$V$2:$V$3999,'Hauled Pnob (2)'!AL$5)</f>
        <v>0</v>
      </c>
      <c r="AM76">
        <f>SUMIFS('All hauled'!$S$2:$S$3999,'All hauled'!$U$2:$U$3999,'Hauled Pnob (2)'!$AK76,'All hauled'!$X$2:$X$3999,'Hauled Pnob (2)'!$AJ76,'All hauled'!$I$2:$I$3999,'Hauled Pnob (2)'!$AI76,'All hauled'!$V$2:$V$3999,'Hauled Pnob (2)'!AM$5)</f>
        <v>0</v>
      </c>
      <c r="AN76">
        <f>SUMIFS('All hauled'!$S$2:$S$3999,'All hauled'!$U$2:$U$3999,'Hauled Pnob (2)'!$AK76,'All hauled'!$X$2:$X$3999,'Hauled Pnob (2)'!$AJ76,'All hauled'!$I$2:$I$3999,'Hauled Pnob (2)'!$AI76,'All hauled'!$V$2:$V$3999,'Hauled Pnob (2)'!AN$5)</f>
        <v>0</v>
      </c>
      <c r="AO76">
        <f>SUMIFS('All hauled'!$S$2:$S$3999,'All hauled'!$U$2:$U$3999,'Hauled Pnob (2)'!$AK76,'All hauled'!$X$2:$X$3999,'Hauled Pnob (2)'!$AJ76,'All hauled'!$I$2:$I$3999,'Hauled Pnob (2)'!$AI76,'All hauled'!$V$2:$V$3999,'Hauled Pnob (2)'!AO$5)</f>
        <v>1</v>
      </c>
      <c r="AP76">
        <f>SUMIFS('All hauled'!$S$2:$S$3999,'All hauled'!$U$2:$U$3999,'Hauled Pnob (2)'!$AK76,'All hauled'!$X$2:$X$3999,'Hauled Pnob (2)'!$AJ76,'All hauled'!$I$2:$I$3999,'Hauled Pnob (2)'!$AI76,'All hauled'!$V$2:$V$3999,'Hauled Pnob (2)'!AP$5)</f>
        <v>0</v>
      </c>
      <c r="AQ76">
        <f>SUMIFS('All hauled'!$S$2:$S$3999,'All hauled'!$U$2:$U$3999,'Hauled Pnob (2)'!$AK76,'All hauled'!$X$2:$X$3999,'Hauled Pnob (2)'!$AJ76,'All hauled'!$I$2:$I$3999,'Hauled Pnob (2)'!$AI76,'All hauled'!$V$2:$V$3999,'Hauled Pnob (2)'!AQ$5)</f>
        <v>0</v>
      </c>
      <c r="AR76">
        <f>SUMIFS('All hauled'!$S$2:$S$3999,'All hauled'!$U$2:$U$3999,'Hauled Pnob (2)'!$AK76,'All hauled'!$X$2:$X$3999,'Hauled Pnob (2)'!$AJ76,'All hauled'!$I$2:$I$3999,'Hauled Pnob (2)'!$AI76,'All hauled'!$V$2:$V$3999,'Hauled Pnob (2)'!AR$5)</f>
        <v>0</v>
      </c>
      <c r="AS76">
        <f>SUMIFS('All hauled'!$S$2:$S$3999,'All hauled'!$U$2:$U$3999,'Hauled Pnob (2)'!$AK76,'All hauled'!$X$2:$X$3999,'Hauled Pnob (2)'!$AJ76,'All hauled'!$I$2:$I$3999,'Hauled Pnob (2)'!$AI76,'All hauled'!$V$2:$V$3999,'Hauled Pnob (2)'!AS$5)</f>
        <v>0</v>
      </c>
      <c r="AT76">
        <f>SUMIFS('All hauled'!$S$2:$S$3999,'All hauled'!$U$2:$U$3999,'Hauled Pnob (2)'!$AK76,'All hauled'!$X$2:$X$3999,'Hauled Pnob (2)'!$AJ76,'All hauled'!$I$2:$I$3999,'Hauled Pnob (2)'!$AI76,'All hauled'!$V$2:$V$3999,'Hauled Pnob (2)'!AT$5)</f>
        <v>0</v>
      </c>
      <c r="AU76" t="s">
        <v>4893</v>
      </c>
      <c r="AV76" s="16">
        <f t="shared" si="96"/>
        <v>0</v>
      </c>
      <c r="AW76" s="16">
        <f t="shared" si="97"/>
        <v>0</v>
      </c>
      <c r="AX76" s="16">
        <f t="shared" si="98"/>
        <v>0</v>
      </c>
      <c r="AY76" s="16">
        <f t="shared" si="99"/>
        <v>1.0213740458015268</v>
      </c>
      <c r="AZ76" s="16">
        <f t="shared" si="100"/>
        <v>0</v>
      </c>
      <c r="BA76" s="16">
        <f t="shared" si="101"/>
        <v>0</v>
      </c>
      <c r="BB76" s="16">
        <f t="shared" si="102"/>
        <v>0</v>
      </c>
      <c r="BC76" s="16">
        <f t="shared" si="103"/>
        <v>0</v>
      </c>
      <c r="BD76" t="s">
        <v>4893</v>
      </c>
      <c r="BE76" s="16">
        <f t="shared" si="104"/>
        <v>0</v>
      </c>
      <c r="BF76" s="16">
        <f t="shared" si="105"/>
        <v>0</v>
      </c>
      <c r="BG76" s="16">
        <f t="shared" si="106"/>
        <v>0</v>
      </c>
      <c r="BH76" s="16">
        <f t="shared" si="107"/>
        <v>1.0523981966673372</v>
      </c>
      <c r="BI76" s="16">
        <f t="shared" si="108"/>
        <v>0</v>
      </c>
      <c r="BJ76" s="16">
        <f t="shared" si="109"/>
        <v>0</v>
      </c>
      <c r="BK76" s="16">
        <f t="shared" si="110"/>
        <v>0</v>
      </c>
      <c r="BL76" s="16">
        <f t="shared" si="111"/>
        <v>0</v>
      </c>
      <c r="BN76">
        <f t="shared" si="93"/>
        <v>3</v>
      </c>
      <c r="BO76" t="str">
        <f t="shared" si="94"/>
        <v>LWSH</v>
      </c>
      <c r="BP76" s="16">
        <f t="shared" si="112"/>
        <v>0</v>
      </c>
      <c r="BQ76" s="16">
        <f t="shared" si="95"/>
        <v>0</v>
      </c>
      <c r="BR76" s="16">
        <f t="shared" si="92"/>
        <v>0</v>
      </c>
    </row>
    <row r="77" spans="35:94" x14ac:dyDescent="0.25">
      <c r="AI77" t="s">
        <v>3085</v>
      </c>
      <c r="AJ77">
        <f>'final totals'!K72</f>
        <v>3</v>
      </c>
      <c r="AK77" t="str">
        <f>'final totals'!O72</f>
        <v>LWSH</v>
      </c>
      <c r="AL77">
        <f>SUMIFS('All hauled'!$S$2:$S$3999,'All hauled'!$U$2:$U$3999,'Hauled Pnob (2)'!$AK77,'All hauled'!$X$2:$X$3999,'Hauled Pnob (2)'!$AJ77,'All hauled'!$I$2:$I$3999,'Hauled Pnob (2)'!$AI77,'All hauled'!$V$2:$V$3999,'Hauled Pnob (2)'!AL$5)</f>
        <v>0</v>
      </c>
      <c r="AM77">
        <f>SUMIFS('All hauled'!$S$2:$S$3999,'All hauled'!$U$2:$U$3999,'Hauled Pnob (2)'!$AK77,'All hauled'!$X$2:$X$3999,'Hauled Pnob (2)'!$AJ77,'All hauled'!$I$2:$I$3999,'Hauled Pnob (2)'!$AI77,'All hauled'!$V$2:$V$3999,'Hauled Pnob (2)'!AM$5)</f>
        <v>0</v>
      </c>
      <c r="AN77">
        <f>SUMIFS('All hauled'!$S$2:$S$3999,'All hauled'!$U$2:$U$3999,'Hauled Pnob (2)'!$AK77,'All hauled'!$X$2:$X$3999,'Hauled Pnob (2)'!$AJ77,'All hauled'!$I$2:$I$3999,'Hauled Pnob (2)'!$AI77,'All hauled'!$V$2:$V$3999,'Hauled Pnob (2)'!AN$5)</f>
        <v>0</v>
      </c>
      <c r="AO77">
        <f>SUMIFS('All hauled'!$S$2:$S$3999,'All hauled'!$U$2:$U$3999,'Hauled Pnob (2)'!$AK77,'All hauled'!$X$2:$X$3999,'Hauled Pnob (2)'!$AJ77,'All hauled'!$I$2:$I$3999,'Hauled Pnob (2)'!$AI77,'All hauled'!$V$2:$V$3999,'Hauled Pnob (2)'!AO$5)</f>
        <v>0</v>
      </c>
      <c r="AP77">
        <f>SUMIFS('All hauled'!$S$2:$S$3999,'All hauled'!$U$2:$U$3999,'Hauled Pnob (2)'!$AK77,'All hauled'!$X$2:$X$3999,'Hauled Pnob (2)'!$AJ77,'All hauled'!$I$2:$I$3999,'Hauled Pnob (2)'!$AI77,'All hauled'!$V$2:$V$3999,'Hauled Pnob (2)'!AP$5)</f>
        <v>0</v>
      </c>
      <c r="AQ77">
        <f>SUMIFS('All hauled'!$S$2:$S$3999,'All hauled'!$U$2:$U$3999,'Hauled Pnob (2)'!$AK77,'All hauled'!$X$2:$X$3999,'Hauled Pnob (2)'!$AJ77,'All hauled'!$I$2:$I$3999,'Hauled Pnob (2)'!$AI77,'All hauled'!$V$2:$V$3999,'Hauled Pnob (2)'!AQ$5)</f>
        <v>0</v>
      </c>
      <c r="AR77">
        <f>SUMIFS('All hauled'!$S$2:$S$3999,'All hauled'!$U$2:$U$3999,'Hauled Pnob (2)'!$AK77,'All hauled'!$X$2:$X$3999,'Hauled Pnob (2)'!$AJ77,'All hauled'!$I$2:$I$3999,'Hauled Pnob (2)'!$AI77,'All hauled'!$V$2:$V$3999,'Hauled Pnob (2)'!AR$5)</f>
        <v>0</v>
      </c>
      <c r="AS77">
        <f>SUMIFS('All hauled'!$S$2:$S$3999,'All hauled'!$U$2:$U$3999,'Hauled Pnob (2)'!$AK77,'All hauled'!$X$2:$X$3999,'Hauled Pnob (2)'!$AJ77,'All hauled'!$I$2:$I$3999,'Hauled Pnob (2)'!$AI77,'All hauled'!$V$2:$V$3999,'Hauled Pnob (2)'!AS$5)</f>
        <v>0</v>
      </c>
      <c r="AT77">
        <f>SUMIFS('All hauled'!$S$2:$S$3999,'All hauled'!$U$2:$U$3999,'Hauled Pnob (2)'!$AK77,'All hauled'!$X$2:$X$3999,'Hauled Pnob (2)'!$AJ77,'All hauled'!$I$2:$I$3999,'Hauled Pnob (2)'!$AI77,'All hauled'!$V$2:$V$3999,'Hauled Pnob (2)'!AT$5)</f>
        <v>0</v>
      </c>
      <c r="AU77" t="s">
        <v>9738</v>
      </c>
      <c r="AV77" s="16">
        <f t="shared" si="96"/>
        <v>0</v>
      </c>
      <c r="AW77" s="16">
        <f t="shared" si="97"/>
        <v>0</v>
      </c>
      <c r="AX77" s="16">
        <f t="shared" si="98"/>
        <v>0</v>
      </c>
      <c r="AY77" s="16">
        <f t="shared" si="99"/>
        <v>0</v>
      </c>
      <c r="AZ77" s="16">
        <f t="shared" si="100"/>
        <v>0</v>
      </c>
      <c r="BA77" s="16">
        <f t="shared" si="101"/>
        <v>0</v>
      </c>
      <c r="BB77" s="16">
        <f t="shared" si="102"/>
        <v>0</v>
      </c>
      <c r="BC77" s="16">
        <f t="shared" si="103"/>
        <v>0</v>
      </c>
      <c r="BD77" t="s">
        <v>9738</v>
      </c>
      <c r="BE77" s="16">
        <f t="shared" si="104"/>
        <v>0</v>
      </c>
      <c r="BF77" s="16">
        <f t="shared" si="105"/>
        <v>0</v>
      </c>
      <c r="BG77" s="16">
        <f t="shared" si="106"/>
        <v>0</v>
      </c>
      <c r="BH77" s="16">
        <f t="shared" si="107"/>
        <v>0</v>
      </c>
      <c r="BI77" s="16">
        <f t="shared" si="108"/>
        <v>0</v>
      </c>
      <c r="BJ77" s="16">
        <f t="shared" si="109"/>
        <v>0</v>
      </c>
      <c r="BK77" s="16">
        <f t="shared" si="110"/>
        <v>0</v>
      </c>
      <c r="BL77" s="16">
        <f t="shared" si="111"/>
        <v>0</v>
      </c>
      <c r="BN77">
        <f t="shared" si="93"/>
        <v>3</v>
      </c>
      <c r="BO77" t="str">
        <f t="shared" si="94"/>
        <v>UMA</v>
      </c>
      <c r="BP77" s="16">
        <f t="shared" si="112"/>
        <v>0</v>
      </c>
      <c r="BQ77" s="16">
        <f t="shared" si="95"/>
        <v>0</v>
      </c>
      <c r="BR77" s="16">
        <f t="shared" si="92"/>
        <v>0</v>
      </c>
    </row>
    <row r="78" spans="35:94" x14ac:dyDescent="0.25">
      <c r="AI78" t="s">
        <v>3085</v>
      </c>
      <c r="AJ78">
        <f>'final totals'!K73</f>
        <v>3</v>
      </c>
      <c r="AK78" t="str">
        <f>'final totals'!O73</f>
        <v>UMA</v>
      </c>
      <c r="AL78">
        <f>SUMIFS('All hauled'!$S$2:$S$3999,'All hauled'!$U$2:$U$3999,'Hauled Pnob (2)'!$AK78,'All hauled'!$X$2:$X$3999,'Hauled Pnob (2)'!$AJ78,'All hauled'!$I$2:$I$3999,'Hauled Pnob (2)'!$AI78,'All hauled'!$V$2:$V$3999,'Hauled Pnob (2)'!AL$5)</f>
        <v>0</v>
      </c>
      <c r="AM78">
        <f>SUMIFS('All hauled'!$S$2:$S$3999,'All hauled'!$U$2:$U$3999,'Hauled Pnob (2)'!$AK78,'All hauled'!$X$2:$X$3999,'Hauled Pnob (2)'!$AJ78,'All hauled'!$I$2:$I$3999,'Hauled Pnob (2)'!$AI78,'All hauled'!$V$2:$V$3999,'Hauled Pnob (2)'!AM$5)</f>
        <v>0</v>
      </c>
      <c r="AN78">
        <f>SUMIFS('All hauled'!$S$2:$S$3999,'All hauled'!$U$2:$U$3999,'Hauled Pnob (2)'!$AK78,'All hauled'!$X$2:$X$3999,'Hauled Pnob (2)'!$AJ78,'All hauled'!$I$2:$I$3999,'Hauled Pnob (2)'!$AI78,'All hauled'!$V$2:$V$3999,'Hauled Pnob (2)'!AN$5)</f>
        <v>0</v>
      </c>
      <c r="AO78">
        <f>SUMIFS('All hauled'!$S$2:$S$3999,'All hauled'!$U$2:$U$3999,'Hauled Pnob (2)'!$AK78,'All hauled'!$X$2:$X$3999,'Hauled Pnob (2)'!$AJ78,'All hauled'!$I$2:$I$3999,'Hauled Pnob (2)'!$AI78,'All hauled'!$V$2:$V$3999,'Hauled Pnob (2)'!AO$5)</f>
        <v>0</v>
      </c>
      <c r="AP78">
        <f>SUMIFS('All hauled'!$S$2:$S$3999,'All hauled'!$U$2:$U$3999,'Hauled Pnob (2)'!$AK78,'All hauled'!$X$2:$X$3999,'Hauled Pnob (2)'!$AJ78,'All hauled'!$I$2:$I$3999,'Hauled Pnob (2)'!$AI78,'All hauled'!$V$2:$V$3999,'Hauled Pnob (2)'!AP$5)</f>
        <v>0</v>
      </c>
      <c r="AQ78">
        <f>SUMIFS('All hauled'!$S$2:$S$3999,'All hauled'!$U$2:$U$3999,'Hauled Pnob (2)'!$AK78,'All hauled'!$X$2:$X$3999,'Hauled Pnob (2)'!$AJ78,'All hauled'!$I$2:$I$3999,'Hauled Pnob (2)'!$AI78,'All hauled'!$V$2:$V$3999,'Hauled Pnob (2)'!AQ$5)</f>
        <v>0</v>
      </c>
      <c r="AR78">
        <f>SUMIFS('All hauled'!$S$2:$S$3999,'All hauled'!$U$2:$U$3999,'Hauled Pnob (2)'!$AK78,'All hauled'!$X$2:$X$3999,'Hauled Pnob (2)'!$AJ78,'All hauled'!$I$2:$I$3999,'Hauled Pnob (2)'!$AI78,'All hauled'!$V$2:$V$3999,'Hauled Pnob (2)'!AR$5)</f>
        <v>0</v>
      </c>
      <c r="AS78">
        <f>SUMIFS('All hauled'!$S$2:$S$3999,'All hauled'!$U$2:$U$3999,'Hauled Pnob (2)'!$AK78,'All hauled'!$X$2:$X$3999,'Hauled Pnob (2)'!$AJ78,'All hauled'!$I$2:$I$3999,'Hauled Pnob (2)'!$AI78,'All hauled'!$V$2:$V$3999,'Hauled Pnob (2)'!AS$5)</f>
        <v>0</v>
      </c>
      <c r="AT78">
        <f>SUMIFS('All hauled'!$S$2:$S$3999,'All hauled'!$U$2:$U$3999,'Hauled Pnob (2)'!$AK78,'All hauled'!$X$2:$X$3999,'Hauled Pnob (2)'!$AJ78,'All hauled'!$I$2:$I$3999,'Hauled Pnob (2)'!$AI78,'All hauled'!$V$2:$V$3999,'Hauled Pnob (2)'!AT$5)</f>
        <v>0</v>
      </c>
      <c r="AU78" t="s">
        <v>10019</v>
      </c>
      <c r="AV78" s="16">
        <f t="shared" si="96"/>
        <v>0</v>
      </c>
      <c r="AW78" s="16">
        <f t="shared" si="97"/>
        <v>0</v>
      </c>
      <c r="AX78" s="16">
        <f t="shared" si="98"/>
        <v>0</v>
      </c>
      <c r="AY78" s="16">
        <f t="shared" si="99"/>
        <v>0</v>
      </c>
      <c r="AZ78" s="16">
        <f t="shared" si="100"/>
        <v>0</v>
      </c>
      <c r="BA78" s="16">
        <f t="shared" si="101"/>
        <v>0</v>
      </c>
      <c r="BB78" s="16">
        <f t="shared" si="102"/>
        <v>0</v>
      </c>
      <c r="BC78" s="16">
        <f t="shared" si="103"/>
        <v>0</v>
      </c>
      <c r="BD78" t="s">
        <v>10019</v>
      </c>
      <c r="BE78" s="16">
        <f t="shared" si="104"/>
        <v>0</v>
      </c>
      <c r="BF78" s="16">
        <f t="shared" si="105"/>
        <v>0</v>
      </c>
      <c r="BG78" s="16">
        <f t="shared" si="106"/>
        <v>0</v>
      </c>
      <c r="BH78" s="16">
        <f t="shared" si="107"/>
        <v>0</v>
      </c>
      <c r="BI78" s="16">
        <f t="shared" si="108"/>
        <v>0</v>
      </c>
      <c r="BJ78" s="16">
        <f t="shared" si="109"/>
        <v>0</v>
      </c>
      <c r="BK78" s="16">
        <f t="shared" si="110"/>
        <v>0</v>
      </c>
      <c r="BL78" s="16">
        <f t="shared" si="111"/>
        <v>0</v>
      </c>
      <c r="BN78">
        <f t="shared" si="93"/>
        <v>2</v>
      </c>
      <c r="BO78" t="str">
        <f t="shared" si="94"/>
        <v>RSH</v>
      </c>
      <c r="BP78" s="16">
        <f t="shared" si="112"/>
        <v>0</v>
      </c>
      <c r="BQ78" s="16">
        <f t="shared" si="95"/>
        <v>0</v>
      </c>
      <c r="BR78" s="16">
        <f t="shared" si="92"/>
        <v>0</v>
      </c>
    </row>
    <row r="79" spans="35:94" x14ac:dyDescent="0.25">
      <c r="AI79" t="s">
        <v>3085</v>
      </c>
      <c r="AJ79">
        <f>'final totals'!K74</f>
        <v>2</v>
      </c>
      <c r="AK79" t="str">
        <f>'final totals'!O74</f>
        <v>RSH</v>
      </c>
      <c r="AL79">
        <f>SUMIFS('All hauled'!$S$2:$S$3999,'All hauled'!$U$2:$U$3999,'Hauled Pnob (2)'!$AK79,'All hauled'!$X$2:$X$3999,'Hauled Pnob (2)'!$AJ79,'All hauled'!$I$2:$I$3999,'Hauled Pnob (2)'!$AI79,'All hauled'!$V$2:$V$3999,'Hauled Pnob (2)'!AL$5)</f>
        <v>0</v>
      </c>
      <c r="AM79">
        <f>SUMIFS('All hauled'!$S$2:$S$3999,'All hauled'!$U$2:$U$3999,'Hauled Pnob (2)'!$AK79,'All hauled'!$X$2:$X$3999,'Hauled Pnob (2)'!$AJ79,'All hauled'!$I$2:$I$3999,'Hauled Pnob (2)'!$AI79,'All hauled'!$V$2:$V$3999,'Hauled Pnob (2)'!AM$5)</f>
        <v>0</v>
      </c>
      <c r="AN79">
        <f>SUMIFS('All hauled'!$S$2:$S$3999,'All hauled'!$U$2:$U$3999,'Hauled Pnob (2)'!$AK79,'All hauled'!$X$2:$X$3999,'Hauled Pnob (2)'!$AJ79,'All hauled'!$I$2:$I$3999,'Hauled Pnob (2)'!$AI79,'All hauled'!$V$2:$V$3999,'Hauled Pnob (2)'!AN$5)</f>
        <v>0</v>
      </c>
      <c r="AO79">
        <f>SUMIFS('All hauled'!$S$2:$S$3999,'All hauled'!$U$2:$U$3999,'Hauled Pnob (2)'!$AK79,'All hauled'!$X$2:$X$3999,'Hauled Pnob (2)'!$AJ79,'All hauled'!$I$2:$I$3999,'Hauled Pnob (2)'!$AI79,'All hauled'!$V$2:$V$3999,'Hauled Pnob (2)'!AO$5)</f>
        <v>0</v>
      </c>
      <c r="AP79">
        <f>SUMIFS('All hauled'!$S$2:$S$3999,'All hauled'!$U$2:$U$3999,'Hauled Pnob (2)'!$AK79,'All hauled'!$X$2:$X$3999,'Hauled Pnob (2)'!$AJ79,'All hauled'!$I$2:$I$3999,'Hauled Pnob (2)'!$AI79,'All hauled'!$V$2:$V$3999,'Hauled Pnob (2)'!AP$5)</f>
        <v>0</v>
      </c>
      <c r="AQ79">
        <f>SUMIFS('All hauled'!$S$2:$S$3999,'All hauled'!$U$2:$U$3999,'Hauled Pnob (2)'!$AK79,'All hauled'!$X$2:$X$3999,'Hauled Pnob (2)'!$AJ79,'All hauled'!$I$2:$I$3999,'Hauled Pnob (2)'!$AI79,'All hauled'!$V$2:$V$3999,'Hauled Pnob (2)'!AQ$5)</f>
        <v>0</v>
      </c>
      <c r="AR79">
        <f>SUMIFS('All hauled'!$S$2:$S$3999,'All hauled'!$U$2:$U$3999,'Hauled Pnob (2)'!$AK79,'All hauled'!$X$2:$X$3999,'Hauled Pnob (2)'!$AJ79,'All hauled'!$I$2:$I$3999,'Hauled Pnob (2)'!$AI79,'All hauled'!$V$2:$V$3999,'Hauled Pnob (2)'!AR$5)</f>
        <v>0</v>
      </c>
      <c r="AS79">
        <f>SUMIFS('All hauled'!$S$2:$S$3999,'All hauled'!$U$2:$U$3999,'Hauled Pnob (2)'!$AK79,'All hauled'!$X$2:$X$3999,'Hauled Pnob (2)'!$AJ79,'All hauled'!$I$2:$I$3999,'Hauled Pnob (2)'!$AI79,'All hauled'!$V$2:$V$3999,'Hauled Pnob (2)'!AS$5)</f>
        <v>0</v>
      </c>
      <c r="AT79">
        <f>SUMIFS('All hauled'!$S$2:$S$3999,'All hauled'!$U$2:$U$3999,'Hauled Pnob (2)'!$AK79,'All hauled'!$X$2:$X$3999,'Hauled Pnob (2)'!$AJ79,'All hauled'!$I$2:$I$3999,'Hauled Pnob (2)'!$AI79,'All hauled'!$V$2:$V$3999,'Hauled Pnob (2)'!AT$5)</f>
        <v>0</v>
      </c>
      <c r="AU79" t="s">
        <v>9534</v>
      </c>
      <c r="AV79" s="16">
        <f t="shared" si="96"/>
        <v>0</v>
      </c>
      <c r="AW79" s="16">
        <f t="shared" si="97"/>
        <v>0</v>
      </c>
      <c r="AX79" s="16">
        <f t="shared" si="98"/>
        <v>0</v>
      </c>
      <c r="AY79" s="16">
        <f t="shared" si="99"/>
        <v>0</v>
      </c>
      <c r="AZ79" s="16">
        <f t="shared" si="100"/>
        <v>0</v>
      </c>
      <c r="BA79" s="16">
        <f t="shared" si="101"/>
        <v>0</v>
      </c>
      <c r="BB79" s="16">
        <f t="shared" si="102"/>
        <v>0</v>
      </c>
      <c r="BC79" s="16">
        <f t="shared" si="103"/>
        <v>0</v>
      </c>
      <c r="BD79" t="s">
        <v>9534</v>
      </c>
      <c r="BE79" s="16">
        <f t="shared" si="104"/>
        <v>0</v>
      </c>
      <c r="BF79" s="16">
        <f t="shared" si="105"/>
        <v>0</v>
      </c>
      <c r="BG79" s="16">
        <f t="shared" si="106"/>
        <v>0</v>
      </c>
      <c r="BH79" s="16">
        <f t="shared" si="107"/>
        <v>0</v>
      </c>
      <c r="BI79" s="16">
        <f t="shared" si="108"/>
        <v>0</v>
      </c>
      <c r="BJ79" s="16">
        <f t="shared" si="109"/>
        <v>0</v>
      </c>
      <c r="BK79" s="16">
        <f t="shared" si="110"/>
        <v>0</v>
      </c>
      <c r="BL79" s="16">
        <f t="shared" si="111"/>
        <v>0</v>
      </c>
      <c r="BN79">
        <f t="shared" si="93"/>
        <v>2</v>
      </c>
      <c r="BO79" t="str">
        <f t="shared" si="94"/>
        <v>UMA</v>
      </c>
      <c r="BP79" s="16">
        <f t="shared" si="112"/>
        <v>0</v>
      </c>
      <c r="BQ79" s="16">
        <f t="shared" si="95"/>
        <v>0</v>
      </c>
      <c r="BR79" s="16">
        <f t="shared" si="92"/>
        <v>0</v>
      </c>
    </row>
    <row r="80" spans="35:94" x14ac:dyDescent="0.25">
      <c r="AI80" t="s">
        <v>3085</v>
      </c>
      <c r="AJ80">
        <f>'final totals'!K75</f>
        <v>2</v>
      </c>
      <c r="AK80" t="str">
        <f>'final totals'!O75</f>
        <v>UMA</v>
      </c>
      <c r="AL80">
        <f>SUMIFS('All hauled'!$S$2:$S$3999,'All hauled'!$U$2:$U$3999,'Hauled Pnob (2)'!$AK80,'All hauled'!$X$2:$X$3999,'Hauled Pnob (2)'!$AJ80,'All hauled'!$I$2:$I$3999,'Hauled Pnob (2)'!$AI80,'All hauled'!$V$2:$V$3999,'Hauled Pnob (2)'!AL$5)</f>
        <v>0</v>
      </c>
      <c r="AM80">
        <f>SUMIFS('All hauled'!$S$2:$S$3999,'All hauled'!$U$2:$U$3999,'Hauled Pnob (2)'!$AK80,'All hauled'!$X$2:$X$3999,'Hauled Pnob (2)'!$AJ80,'All hauled'!$I$2:$I$3999,'Hauled Pnob (2)'!$AI80,'All hauled'!$V$2:$V$3999,'Hauled Pnob (2)'!AM$5)</f>
        <v>0</v>
      </c>
      <c r="AN80">
        <f>SUMIFS('All hauled'!$S$2:$S$3999,'All hauled'!$U$2:$U$3999,'Hauled Pnob (2)'!$AK80,'All hauled'!$X$2:$X$3999,'Hauled Pnob (2)'!$AJ80,'All hauled'!$I$2:$I$3999,'Hauled Pnob (2)'!$AI80,'All hauled'!$V$2:$V$3999,'Hauled Pnob (2)'!AN$5)</f>
        <v>0</v>
      </c>
      <c r="AO80">
        <f>SUMIFS('All hauled'!$S$2:$S$3999,'All hauled'!$U$2:$U$3999,'Hauled Pnob (2)'!$AK80,'All hauled'!$X$2:$X$3999,'Hauled Pnob (2)'!$AJ80,'All hauled'!$I$2:$I$3999,'Hauled Pnob (2)'!$AI80,'All hauled'!$V$2:$V$3999,'Hauled Pnob (2)'!AO$5)</f>
        <v>0</v>
      </c>
      <c r="AP80">
        <f>SUMIFS('All hauled'!$S$2:$S$3999,'All hauled'!$U$2:$U$3999,'Hauled Pnob (2)'!$AK80,'All hauled'!$X$2:$X$3999,'Hauled Pnob (2)'!$AJ80,'All hauled'!$I$2:$I$3999,'Hauled Pnob (2)'!$AI80,'All hauled'!$V$2:$V$3999,'Hauled Pnob (2)'!AP$5)</f>
        <v>0</v>
      </c>
      <c r="AQ80">
        <f>SUMIFS('All hauled'!$S$2:$S$3999,'All hauled'!$U$2:$U$3999,'Hauled Pnob (2)'!$AK80,'All hauled'!$X$2:$X$3999,'Hauled Pnob (2)'!$AJ80,'All hauled'!$I$2:$I$3999,'Hauled Pnob (2)'!$AI80,'All hauled'!$V$2:$V$3999,'Hauled Pnob (2)'!AQ$5)</f>
        <v>0</v>
      </c>
      <c r="AR80">
        <f>SUMIFS('All hauled'!$S$2:$S$3999,'All hauled'!$U$2:$U$3999,'Hauled Pnob (2)'!$AK80,'All hauled'!$X$2:$X$3999,'Hauled Pnob (2)'!$AJ80,'All hauled'!$I$2:$I$3999,'Hauled Pnob (2)'!$AI80,'All hauled'!$V$2:$V$3999,'Hauled Pnob (2)'!AR$5)</f>
        <v>0</v>
      </c>
      <c r="AS80">
        <f>SUMIFS('All hauled'!$S$2:$S$3999,'All hauled'!$U$2:$U$3999,'Hauled Pnob (2)'!$AK80,'All hauled'!$X$2:$X$3999,'Hauled Pnob (2)'!$AJ80,'All hauled'!$I$2:$I$3999,'Hauled Pnob (2)'!$AI80,'All hauled'!$V$2:$V$3999,'Hauled Pnob (2)'!AS$5)</f>
        <v>0</v>
      </c>
      <c r="AT80">
        <f>SUMIFS('All hauled'!$S$2:$S$3999,'All hauled'!$U$2:$U$3999,'Hauled Pnob (2)'!$AK80,'All hauled'!$X$2:$X$3999,'Hauled Pnob (2)'!$AJ80,'All hauled'!$I$2:$I$3999,'Hauled Pnob (2)'!$AI80,'All hauled'!$V$2:$V$3999,'Hauled Pnob (2)'!AT$5)</f>
        <v>0</v>
      </c>
      <c r="AU80" t="s">
        <v>10019</v>
      </c>
      <c r="AV80" s="16">
        <f t="shared" si="96"/>
        <v>0</v>
      </c>
      <c r="AW80" s="16">
        <f t="shared" si="97"/>
        <v>0</v>
      </c>
      <c r="AX80" s="16">
        <f t="shared" si="98"/>
        <v>0</v>
      </c>
      <c r="AY80" s="16">
        <f t="shared" si="99"/>
        <v>0</v>
      </c>
      <c r="AZ80" s="16">
        <f t="shared" si="100"/>
        <v>0</v>
      </c>
      <c r="BA80" s="16">
        <f t="shared" si="101"/>
        <v>0</v>
      </c>
      <c r="BB80" s="16">
        <f t="shared" si="102"/>
        <v>0</v>
      </c>
      <c r="BC80" s="16">
        <f t="shared" si="103"/>
        <v>0</v>
      </c>
      <c r="BD80" t="s">
        <v>10019</v>
      </c>
      <c r="BE80" s="16">
        <f t="shared" si="104"/>
        <v>0</v>
      </c>
      <c r="BF80" s="16">
        <f t="shared" si="105"/>
        <v>0</v>
      </c>
      <c r="BG80" s="16">
        <f t="shared" si="106"/>
        <v>0</v>
      </c>
      <c r="BH80" s="16">
        <f t="shared" si="107"/>
        <v>0</v>
      </c>
      <c r="BI80" s="16">
        <f t="shared" si="108"/>
        <v>0</v>
      </c>
      <c r="BJ80" s="16">
        <f t="shared" si="109"/>
        <v>0</v>
      </c>
      <c r="BK80" s="16">
        <f t="shared" si="110"/>
        <v>0</v>
      </c>
      <c r="BL80" s="16">
        <f t="shared" si="111"/>
        <v>0</v>
      </c>
    </row>
    <row r="81" spans="35:80" x14ac:dyDescent="0.25">
      <c r="AU81" s="57"/>
      <c r="AV81" s="16"/>
      <c r="AW81" s="16"/>
      <c r="AX81" s="16"/>
      <c r="AY81" s="16"/>
      <c r="AZ81" s="16"/>
      <c r="BA81" s="16"/>
      <c r="BB81" s="16"/>
      <c r="BC81" s="16"/>
      <c r="BD81" s="57"/>
      <c r="BE81" s="16"/>
      <c r="BF81" s="16"/>
      <c r="BG81" s="16"/>
      <c r="BH81" s="16"/>
      <c r="BI81" s="16"/>
      <c r="BJ81" s="16"/>
      <c r="BK81" s="16"/>
      <c r="BL81" s="16"/>
    </row>
    <row r="82" spans="35:80" x14ac:dyDescent="0.25">
      <c r="AI82" t="s">
        <v>3225</v>
      </c>
      <c r="AJ82" t="s">
        <v>8</v>
      </c>
      <c r="AK82" t="s">
        <v>8</v>
      </c>
      <c r="AL82">
        <f>SUMIFS('All hauled'!$S$2:$S$3999,'All hauled'!$U$2:$U$3999,'Hauled Pnob (2)'!$AK82,'All hauled'!$X$2:$X$3999,'Hauled Pnob (2)'!$AJ82,'All hauled'!$I$2:$I$3999,'Hauled Pnob (2)'!$AI82,'All hauled'!$V$2:$V$3999,'Hauled Pnob (2)'!AL$5)</f>
        <v>0</v>
      </c>
      <c r="AM82">
        <f>SUMIFS('All hauled'!$S$2:$S$3999,'All hauled'!$U$2:$U$3999,'Hauled Pnob (2)'!$AK82,'All hauled'!$X$2:$X$3999,'Hauled Pnob (2)'!$AJ82,'All hauled'!$I$2:$I$3999,'Hauled Pnob (2)'!$AI82,'All hauled'!$V$2:$V$3999,'Hauled Pnob (2)'!AM$5)</f>
        <v>0</v>
      </c>
      <c r="AN82">
        <f>SUMIFS('All hauled'!$S$2:$S$3999,'All hauled'!$U$2:$U$3999,'Hauled Pnob (2)'!$AK82,'All hauled'!$X$2:$X$3999,'Hauled Pnob (2)'!$AJ82,'All hauled'!$I$2:$I$3999,'Hauled Pnob (2)'!$AI82,'All hauled'!$V$2:$V$3999,'Hauled Pnob (2)'!AN$5)</f>
        <v>0</v>
      </c>
      <c r="AO82">
        <f>SUMIFS('All hauled'!$S$2:$S$3999,'All hauled'!$U$2:$U$3999,'Hauled Pnob (2)'!$AK82,'All hauled'!$X$2:$X$3999,'Hauled Pnob (2)'!$AJ82,'All hauled'!$I$2:$I$3999,'Hauled Pnob (2)'!$AI82,'All hauled'!$V$2:$V$3999,'Hauled Pnob (2)'!AO$5)</f>
        <v>0</v>
      </c>
      <c r="AP82">
        <f>SUMIFS('All hauled'!$S$2:$S$3999,'All hauled'!$U$2:$U$3999,'Hauled Pnob (2)'!$AK82,'All hauled'!$X$2:$X$3999,'Hauled Pnob (2)'!$AJ82,'All hauled'!$I$2:$I$3999,'Hauled Pnob (2)'!$AI82,'All hauled'!$V$2:$V$3999,'Hauled Pnob (2)'!AP$5)</f>
        <v>0</v>
      </c>
      <c r="AQ82">
        <f>SUMIFS('All hauled'!$S$2:$S$3999,'All hauled'!$U$2:$U$3999,'Hauled Pnob (2)'!$AK82,'All hauled'!$X$2:$X$3999,'Hauled Pnob (2)'!$AJ82,'All hauled'!$I$2:$I$3999,'Hauled Pnob (2)'!$AI82,'All hauled'!$V$2:$V$3999,'Hauled Pnob (2)'!AQ$5)</f>
        <v>0</v>
      </c>
      <c r="AR82">
        <f>SUMIFS('All hauled'!$S$2:$S$3999,'All hauled'!$U$2:$U$3999,'Hauled Pnob (2)'!$AK82,'All hauled'!$X$2:$X$3999,'Hauled Pnob (2)'!$AJ82,'All hauled'!$I$2:$I$3999,'Hauled Pnob (2)'!$AI82,'All hauled'!$V$2:$V$3999,'Hauled Pnob (2)'!AR$5)</f>
        <v>0</v>
      </c>
      <c r="AS82">
        <f>SUMIFS('All hauled'!$S$2:$S$3999,'All hauled'!$U$2:$U$3999,'Hauled Pnob (2)'!$AK82,'All hauled'!$X$2:$X$3999,'Hauled Pnob (2)'!$AJ82,'All hauled'!$I$2:$I$3999,'Hauled Pnob (2)'!$AI82,'All hauled'!$V$2:$V$3999,'Hauled Pnob (2)'!AS$5)</f>
        <v>0</v>
      </c>
      <c r="AT82">
        <f>SUMIFS('All hauled'!$S$2:$S$3999,'All hauled'!$U$2:$U$3999,'Hauled Pnob (2)'!$AK82,'All hauled'!$X$2:$X$3999,'Hauled Pnob (2)'!$AJ82,'All hauled'!$I$2:$I$3999,'Hauled Pnob (2)'!$AI82,'All hauled'!$V$2:$V$3999,'Hauled Pnob (2)'!AT$5)</f>
        <v>0</v>
      </c>
      <c r="AU82" s="57" t="s">
        <v>23462</v>
      </c>
      <c r="AV82" s="16">
        <f>AV83*AV84</f>
        <v>0</v>
      </c>
      <c r="AW82" s="16">
        <f>AW83*AW84</f>
        <v>20.577936072969493</v>
      </c>
      <c r="AX82" s="16">
        <f t="shared" ref="AX82" si="113">AX83*AX84</f>
        <v>60.345474423133297</v>
      </c>
      <c r="AY82" s="16">
        <f>AY83*AY84</f>
        <v>61.788387420042497</v>
      </c>
      <c r="AZ82" s="16">
        <f t="shared" ref="AZ82:BC82" si="114">AZ83*AZ84</f>
        <v>52.728739965604461</v>
      </c>
      <c r="BA82" s="16">
        <f t="shared" si="114"/>
        <v>27.94807822726349</v>
      </c>
      <c r="BB82" s="16">
        <f t="shared" si="114"/>
        <v>19.198362534250869</v>
      </c>
      <c r="BC82" s="16">
        <f t="shared" si="114"/>
        <v>0</v>
      </c>
      <c r="BD82" s="57" t="s">
        <v>23462</v>
      </c>
      <c r="BE82" s="16">
        <f>AV82</f>
        <v>0</v>
      </c>
      <c r="BF82" s="16">
        <f t="shared" ref="BF82" si="115">AW82</f>
        <v>20.577936072969493</v>
      </c>
      <c r="BG82" s="16">
        <f t="shared" ref="BG82" si="116">AX82</f>
        <v>60.345474423133297</v>
      </c>
      <c r="BH82" s="16">
        <f t="shared" ref="BH82" si="117">AY82</f>
        <v>61.788387420042497</v>
      </c>
      <c r="BI82" s="16">
        <f t="shared" ref="BI82" si="118">AZ82</f>
        <v>52.728739965604461</v>
      </c>
      <c r="BJ82" s="16">
        <f t="shared" ref="BJ82" si="119">BA82</f>
        <v>27.94807822726349</v>
      </c>
      <c r="BK82" s="16">
        <f t="shared" ref="BK82" si="120">BB82</f>
        <v>19.198362534250869</v>
      </c>
      <c r="BL82" s="16">
        <f t="shared" ref="BL82" si="121">BC82</f>
        <v>0</v>
      </c>
    </row>
    <row r="83" spans="35:80" x14ac:dyDescent="0.25">
      <c r="AI83" t="s">
        <v>3225</v>
      </c>
      <c r="AJ83" t="s">
        <v>8</v>
      </c>
      <c r="AK83" t="s">
        <v>1943</v>
      </c>
      <c r="AL83">
        <f>SUMIFS('All hauled'!$S$2:$S$3999,'All hauled'!$U$2:$U$3999,'Hauled Pnob (2)'!$AK83,'All hauled'!$X$2:$X$3999,'Hauled Pnob (2)'!$AJ83,'All hauled'!$I$2:$I$3999,'Hauled Pnob (2)'!$AI83,'All hauled'!$V$2:$V$3999,'Hauled Pnob (2)'!AL$5)</f>
        <v>0</v>
      </c>
      <c r="AM83">
        <f>SUMIFS('All hauled'!$S$2:$S$3999,'All hauled'!$U$2:$U$3999,'Hauled Pnob (2)'!$AK83,'All hauled'!$X$2:$X$3999,'Hauled Pnob (2)'!$AJ83,'All hauled'!$I$2:$I$3999,'Hauled Pnob (2)'!$AI83,'All hauled'!$V$2:$V$3999,'Hauled Pnob (2)'!AM$5)</f>
        <v>2</v>
      </c>
      <c r="AN83">
        <f>SUMIFS('All hauled'!$S$2:$S$3999,'All hauled'!$U$2:$U$3999,'Hauled Pnob (2)'!$AK83,'All hauled'!$X$2:$X$3999,'Hauled Pnob (2)'!$AJ83,'All hauled'!$I$2:$I$3999,'Hauled Pnob (2)'!$AI83,'All hauled'!$V$2:$V$3999,'Hauled Pnob (2)'!AN$5)</f>
        <v>8</v>
      </c>
      <c r="AO83">
        <f>SUMIFS('All hauled'!$S$2:$S$3999,'All hauled'!$U$2:$U$3999,'Hauled Pnob (2)'!$AK83,'All hauled'!$X$2:$X$3999,'Hauled Pnob (2)'!$AJ83,'All hauled'!$I$2:$I$3999,'Hauled Pnob (2)'!$AI83,'All hauled'!$V$2:$V$3999,'Hauled Pnob (2)'!AO$5)</f>
        <v>4</v>
      </c>
      <c r="AP83">
        <f>SUMIFS('All hauled'!$S$2:$S$3999,'All hauled'!$U$2:$U$3999,'Hauled Pnob (2)'!$AK83,'All hauled'!$X$2:$X$3999,'Hauled Pnob (2)'!$AJ83,'All hauled'!$I$2:$I$3999,'Hauled Pnob (2)'!$AI83,'All hauled'!$V$2:$V$3999,'Hauled Pnob (2)'!AP$5)</f>
        <v>6</v>
      </c>
      <c r="AQ83">
        <f>SUMIFS('All hauled'!$S$2:$S$3999,'All hauled'!$U$2:$U$3999,'Hauled Pnob (2)'!$AK83,'All hauled'!$X$2:$X$3999,'Hauled Pnob (2)'!$AJ83,'All hauled'!$I$2:$I$3999,'Hauled Pnob (2)'!$AI83,'All hauled'!$V$2:$V$3999,'Hauled Pnob (2)'!AQ$5)</f>
        <v>7</v>
      </c>
      <c r="AR83">
        <f>SUMIFS('All hauled'!$S$2:$S$3999,'All hauled'!$U$2:$U$3999,'Hauled Pnob (2)'!$AK83,'All hauled'!$X$2:$X$3999,'Hauled Pnob (2)'!$AJ83,'All hauled'!$I$2:$I$3999,'Hauled Pnob (2)'!$AI83,'All hauled'!$V$2:$V$3999,'Hauled Pnob (2)'!AR$5)</f>
        <v>1</v>
      </c>
      <c r="AS83">
        <f>SUMIFS('All hauled'!$S$2:$S$3999,'All hauled'!$U$2:$U$3999,'Hauled Pnob (2)'!$AK83,'All hauled'!$X$2:$X$3999,'Hauled Pnob (2)'!$AJ83,'All hauled'!$I$2:$I$3999,'Hauled Pnob (2)'!$AI83,'All hauled'!$V$2:$V$3999,'Hauled Pnob (2)'!AS$5)</f>
        <v>1</v>
      </c>
      <c r="AT83">
        <f>SUMIFS('All hauled'!$S$2:$S$3999,'All hauled'!$U$2:$U$3999,'Hauled Pnob (2)'!$AK83,'All hauled'!$X$2:$X$3999,'Hauled Pnob (2)'!$AJ83,'All hauled'!$I$2:$I$3999,'Hauled Pnob (2)'!$AI83,'All hauled'!$V$2:$V$3999,'Hauled Pnob (2)'!AT$5)</f>
        <v>0</v>
      </c>
      <c r="AU83" s="206" t="s">
        <v>17680</v>
      </c>
      <c r="AV83" s="183">
        <v>0.74037651264923132</v>
      </c>
      <c r="AW83" s="183">
        <v>0.75421394656585028</v>
      </c>
      <c r="AX83" s="183">
        <v>0.83446716029955559</v>
      </c>
      <c r="AY83" s="183">
        <v>0.87826303189023613</v>
      </c>
      <c r="AZ83" s="183">
        <v>0.91246346774057785</v>
      </c>
      <c r="BA83" s="183">
        <v>0.93294015618646975</v>
      </c>
      <c r="BB83" s="183">
        <v>0.99696759826986958</v>
      </c>
      <c r="BC83" s="183">
        <v>0</v>
      </c>
      <c r="BD83" s="206" t="s">
        <v>17680</v>
      </c>
    </row>
    <row r="84" spans="35:80" x14ac:dyDescent="0.25">
      <c r="AI84" t="s">
        <v>3225</v>
      </c>
      <c r="AJ84" t="s">
        <v>23443</v>
      </c>
      <c r="AK84" t="s">
        <v>23443</v>
      </c>
      <c r="AL84">
        <f>SUMIFS('All hauled'!$S$2:$S$3999,'All hauled'!$U$2:$U$3999,'Hauled Pnob (2)'!$AK84,'All hauled'!$X$2:$X$3999,'Hauled Pnob (2)'!$AJ84,'All hauled'!$I$2:$I$3999,'Hauled Pnob (2)'!$AI84,'All hauled'!$V$2:$V$3999,'Hauled Pnob (2)'!AL$5)</f>
        <v>0</v>
      </c>
      <c r="AM84">
        <f>SUMIFS('All hauled'!$S$2:$S$3999,'All hauled'!$U$2:$U$3999,'Hauled Pnob (2)'!$AK84,'All hauled'!$X$2:$X$3999,'Hauled Pnob (2)'!$AJ84,'All hauled'!$I$2:$I$3999,'Hauled Pnob (2)'!$AI84,'All hauled'!$V$2:$V$3999,'Hauled Pnob (2)'!AM$5)</f>
        <v>2</v>
      </c>
      <c r="AN84">
        <f>SUMIFS('All hauled'!$S$2:$S$3999,'All hauled'!$U$2:$U$3999,'Hauled Pnob (2)'!$AK84,'All hauled'!$X$2:$X$3999,'Hauled Pnob (2)'!$AJ84,'All hauled'!$I$2:$I$3999,'Hauled Pnob (2)'!$AI84,'All hauled'!$V$2:$V$3999,'Hauled Pnob (2)'!AN$5)</f>
        <v>1</v>
      </c>
      <c r="AO84">
        <f>SUMIFS('All hauled'!$S$2:$S$3999,'All hauled'!$U$2:$U$3999,'Hauled Pnob (2)'!$AK84,'All hauled'!$X$2:$X$3999,'Hauled Pnob (2)'!$AJ84,'All hauled'!$I$2:$I$3999,'Hauled Pnob (2)'!$AI84,'All hauled'!$V$2:$V$3999,'Hauled Pnob (2)'!AO$5)</f>
        <v>1</v>
      </c>
      <c r="AP84">
        <f>SUMIFS('All hauled'!$S$2:$S$3999,'All hauled'!$U$2:$U$3999,'Hauled Pnob (2)'!$AK84,'All hauled'!$X$2:$X$3999,'Hauled Pnob (2)'!$AJ84,'All hauled'!$I$2:$I$3999,'Hauled Pnob (2)'!$AI84,'All hauled'!$V$2:$V$3999,'Hauled Pnob (2)'!AP$5)</f>
        <v>3</v>
      </c>
      <c r="AQ84">
        <f>SUMIFS('All hauled'!$S$2:$S$3999,'All hauled'!$U$2:$U$3999,'Hauled Pnob (2)'!$AK84,'All hauled'!$X$2:$X$3999,'Hauled Pnob (2)'!$AJ84,'All hauled'!$I$2:$I$3999,'Hauled Pnob (2)'!$AI84,'All hauled'!$V$2:$V$3999,'Hauled Pnob (2)'!AQ$5)</f>
        <v>6</v>
      </c>
      <c r="AR84">
        <f>SUMIFS('All hauled'!$S$2:$S$3999,'All hauled'!$U$2:$U$3999,'Hauled Pnob (2)'!$AK84,'All hauled'!$X$2:$X$3999,'Hauled Pnob (2)'!$AJ84,'All hauled'!$I$2:$I$3999,'Hauled Pnob (2)'!$AI84,'All hauled'!$V$2:$V$3999,'Hauled Pnob (2)'!AR$5)</f>
        <v>0</v>
      </c>
      <c r="AS84">
        <f>SUMIFS('All hauled'!$S$2:$S$3999,'All hauled'!$U$2:$U$3999,'Hauled Pnob (2)'!$AK84,'All hauled'!$X$2:$X$3999,'Hauled Pnob (2)'!$AJ84,'All hauled'!$I$2:$I$3999,'Hauled Pnob (2)'!$AI84,'All hauled'!$V$2:$V$3999,'Hauled Pnob (2)'!AS$5)</f>
        <v>1</v>
      </c>
      <c r="AT84">
        <f>SUMIFS('All hauled'!$S$2:$S$3999,'All hauled'!$U$2:$U$3999,'Hauled Pnob (2)'!$AK84,'All hauled'!$X$2:$X$3999,'Hauled Pnob (2)'!$AJ84,'All hauled'!$I$2:$I$3999,'Hauled Pnob (2)'!$AI84,'All hauled'!$V$2:$V$3999,'Hauled Pnob (2)'!AT$5)</f>
        <v>0</v>
      </c>
      <c r="AU84" s="57"/>
      <c r="AV84" s="16">
        <f>IFERROR(AL85+((AL85/SUM(AL$85:AL$156))*(AL$82+AL$83+AL$84)),AL85)</f>
        <v>0</v>
      </c>
      <c r="AW84" s="16">
        <f t="shared" ref="AW84:BC84" si="122">IFERROR(AM85+((AM85/SUM(AM$85:AM$156))*(AM$82+AM$83+AM$84)),AM85)</f>
        <v>27.283950617283949</v>
      </c>
      <c r="AX84" s="16">
        <f t="shared" si="122"/>
        <v>72.316176470588232</v>
      </c>
      <c r="AY84" s="16">
        <f t="shared" si="122"/>
        <v>70.352941176470594</v>
      </c>
      <c r="AZ84" s="16">
        <f t="shared" si="122"/>
        <v>57.787234042553195</v>
      </c>
      <c r="BA84" s="16">
        <f t="shared" si="122"/>
        <v>29.956989247311828</v>
      </c>
      <c r="BB84" s="16">
        <f t="shared" si="122"/>
        <v>19.256756756756758</v>
      </c>
      <c r="BC84" s="16">
        <f t="shared" si="122"/>
        <v>9.8181818181818183</v>
      </c>
      <c r="BD84" s="57"/>
    </row>
    <row r="85" spans="35:80" x14ac:dyDescent="0.25">
      <c r="AI85" t="s">
        <v>3225</v>
      </c>
      <c r="AJ85" t="s">
        <v>8</v>
      </c>
      <c r="AK85" t="s">
        <v>11</v>
      </c>
      <c r="AL85">
        <f>SUMIFS('All hauled'!$S$2:$S$3999,'All hauled'!$U$2:$U$3999,'Hauled Pnob (2)'!$AK85,'All hauled'!$X$2:$X$3999,'Hauled Pnob (2)'!$AJ85,'All hauled'!$I$2:$I$3999,'Hauled Pnob (2)'!$AI85,'All hauled'!$V$2:$V$3999,'Hauled Pnob (2)'!AL$5)</f>
        <v>0</v>
      </c>
      <c r="AM85">
        <f>SUMIFS('All hauled'!$S$2:$S$3999,'All hauled'!$U$2:$U$3999,'Hauled Pnob (2)'!$AK85,'All hauled'!$X$2:$X$3999,'Hauled Pnob (2)'!$AJ85,'All hauled'!$I$2:$I$3999,'Hauled Pnob (2)'!$AI85,'All hauled'!$V$2:$V$3999,'Hauled Pnob (2)'!AM$5)</f>
        <v>26</v>
      </c>
      <c r="AN85">
        <f>SUMIFS('All hauled'!$S$2:$S$3999,'All hauled'!$U$2:$U$3999,'Hauled Pnob (2)'!$AK85,'All hauled'!$X$2:$X$3999,'Hauled Pnob (2)'!$AJ85,'All hauled'!$I$2:$I$3999,'Hauled Pnob (2)'!$AI85,'All hauled'!$V$2:$V$3999,'Hauled Pnob (2)'!AN$5)</f>
        <v>70</v>
      </c>
      <c r="AO85">
        <f>SUMIFS('All hauled'!$S$2:$S$3999,'All hauled'!$U$2:$U$3999,'Hauled Pnob (2)'!$AK85,'All hauled'!$X$2:$X$3999,'Hauled Pnob (2)'!$AJ85,'All hauled'!$I$2:$I$3999,'Hauled Pnob (2)'!$AI85,'All hauled'!$V$2:$V$3999,'Hauled Pnob (2)'!AO$5)</f>
        <v>69</v>
      </c>
      <c r="AP85">
        <f>SUMIFS('All hauled'!$S$2:$S$3999,'All hauled'!$U$2:$U$3999,'Hauled Pnob (2)'!$AK85,'All hauled'!$X$2:$X$3999,'Hauled Pnob (2)'!$AJ85,'All hauled'!$I$2:$I$3999,'Hauled Pnob (2)'!$AI85,'All hauled'!$V$2:$V$3999,'Hauled Pnob (2)'!AP$5)</f>
        <v>56</v>
      </c>
      <c r="AQ85">
        <f>SUMIFS('All hauled'!$S$2:$S$3999,'All hauled'!$U$2:$U$3999,'Hauled Pnob (2)'!$AK85,'All hauled'!$X$2:$X$3999,'Hauled Pnob (2)'!$AJ85,'All hauled'!$I$2:$I$3999,'Hauled Pnob (2)'!$AI85,'All hauled'!$V$2:$V$3999,'Hauled Pnob (2)'!AQ$5)</f>
        <v>28</v>
      </c>
      <c r="AR85">
        <f>SUMIFS('All hauled'!$S$2:$S$3999,'All hauled'!$U$2:$U$3999,'Hauled Pnob (2)'!$AK85,'All hauled'!$X$2:$X$3999,'Hauled Pnob (2)'!$AJ85,'All hauled'!$I$2:$I$3999,'Hauled Pnob (2)'!$AI85,'All hauled'!$V$2:$V$3999,'Hauled Pnob (2)'!AR$5)</f>
        <v>19</v>
      </c>
      <c r="AS85">
        <f>SUMIFS('All hauled'!$S$2:$S$3999,'All hauled'!$U$2:$U$3999,'Hauled Pnob (2)'!$AK85,'All hauled'!$X$2:$X$3999,'Hauled Pnob (2)'!$AJ85,'All hauled'!$I$2:$I$3999,'Hauled Pnob (2)'!$AI85,'All hauled'!$V$2:$V$3999,'Hauled Pnob (2)'!AS$5)</f>
        <v>9</v>
      </c>
      <c r="AT85">
        <f>SUMIFS('All hauled'!$S$2:$S$3999,'All hauled'!$U$2:$U$3999,'Hauled Pnob (2)'!$AK85,'All hauled'!$X$2:$X$3999,'Hauled Pnob (2)'!$AJ85,'All hauled'!$I$2:$I$3999,'Hauled Pnob (2)'!$AI85,'All hauled'!$V$2:$V$3999,'Hauled Pnob (2)'!AT$5)</f>
        <v>1</v>
      </c>
      <c r="AU85" s="10"/>
      <c r="AV85" s="16">
        <f>IFERROR(AL86+((AL86/SUM(AL$85:AL$156))*(AL$82+AL$83+AL$84)),AL86)</f>
        <v>0</v>
      </c>
      <c r="AW85" s="16">
        <f t="shared" ref="AW85" si="123">IFERROR(AM86+((AM86/SUM(AM$85:AM$156))*(AM$82+AM$83+AM$84)),AM86)</f>
        <v>0</v>
      </c>
      <c r="AX85" s="16">
        <f t="shared" ref="AX85" si="124">IFERROR(AN86+((AN86/SUM(AN$85:AN$156))*(AN$82+AN$83+AN$84)),AN86)</f>
        <v>2.0661764705882355</v>
      </c>
      <c r="AY85" s="16">
        <f t="shared" ref="AY85" si="125">IFERROR(AO86+((AO86/SUM(AO$85:AO$156))*(AO$82+AO$83+AO$84)),AO86)</f>
        <v>3.0588235294117645</v>
      </c>
      <c r="AZ85" s="16">
        <f t="shared" ref="AZ85" si="126">IFERROR(AP86+((AP86/SUM(AP$85:AP$156))*(AP$82+AP$83+AP$84)),AP86)</f>
        <v>3.0957446808510638</v>
      </c>
      <c r="BA85" s="16">
        <f t="shared" ref="BA85" si="127">IFERROR(AQ86+((AQ86/SUM(AQ$85:AQ$156))*(AQ$82+AQ$83+AQ$84)),AQ86)</f>
        <v>3.2096774193548385</v>
      </c>
      <c r="BB85" s="16">
        <f t="shared" ref="BB85" si="128">IFERROR(AR86+((AR86/SUM(AR$85:AR$156))*(AR$82+AR$83+AR$84)),AR86)</f>
        <v>2.0270270270270272</v>
      </c>
      <c r="BC85" s="16">
        <f t="shared" ref="BC85" si="129">IFERROR(AS86+((AS86/SUM(AS$85:AS$156))*(AS$82+AS$83+AS$84)),AS86)</f>
        <v>0</v>
      </c>
      <c r="BD85" s="10"/>
      <c r="BE85" s="16">
        <f>AV85</f>
        <v>0</v>
      </c>
      <c r="BF85" s="16">
        <f t="shared" ref="BF85" si="130">AW85</f>
        <v>0</v>
      </c>
      <c r="BG85" s="16">
        <f t="shared" ref="BG85" si="131">AX85</f>
        <v>2.0661764705882355</v>
      </c>
      <c r="BH85" s="16">
        <f t="shared" ref="BH85" si="132">AY85</f>
        <v>3.0588235294117645</v>
      </c>
      <c r="BI85" s="16">
        <f t="shared" ref="BI85" si="133">AZ85</f>
        <v>3.0957446808510638</v>
      </c>
      <c r="BJ85" s="16">
        <f t="shared" ref="BJ85" si="134">BA85</f>
        <v>3.2096774193548385</v>
      </c>
      <c r="BK85" s="16">
        <f t="shared" ref="BK85" si="135">BB85</f>
        <v>2.0270270270270272</v>
      </c>
      <c r="BL85" s="16">
        <f t="shared" ref="BL85" si="136">BC85</f>
        <v>0</v>
      </c>
      <c r="BZ85" s="16"/>
      <c r="CA85" s="16"/>
      <c r="CB85" s="16"/>
    </row>
    <row r="86" spans="35:80" x14ac:dyDescent="0.25">
      <c r="AI86" t="s">
        <v>3225</v>
      </c>
      <c r="AJ86" s="133" t="s">
        <v>8</v>
      </c>
      <c r="AK86" s="133" t="s">
        <v>3100</v>
      </c>
      <c r="AL86">
        <f>SUMIFS('All hauled'!$S$2:$S$3999,'All hauled'!$U$2:$U$3999,'Hauled Pnob (2)'!$AK86,'All hauled'!$X$2:$X$3999,'Hauled Pnob (2)'!$AJ86,'All hauled'!$I$2:$I$3999,'Hauled Pnob (2)'!$AI86,'All hauled'!$V$2:$V$3999,'Hauled Pnob (2)'!AL$5)</f>
        <v>0</v>
      </c>
      <c r="AM86">
        <f>SUMIFS('All hauled'!$S$2:$S$3999,'All hauled'!$U$2:$U$3999,'Hauled Pnob (2)'!$AK86,'All hauled'!$X$2:$X$3999,'Hauled Pnob (2)'!$AJ86,'All hauled'!$I$2:$I$3999,'Hauled Pnob (2)'!$AI86,'All hauled'!$V$2:$V$3999,'Hauled Pnob (2)'!AM$5)</f>
        <v>0</v>
      </c>
      <c r="AN86">
        <f>SUMIFS('All hauled'!$S$2:$S$3999,'All hauled'!$U$2:$U$3999,'Hauled Pnob (2)'!$AK86,'All hauled'!$X$2:$X$3999,'Hauled Pnob (2)'!$AJ86,'All hauled'!$I$2:$I$3999,'Hauled Pnob (2)'!$AI86,'All hauled'!$V$2:$V$3999,'Hauled Pnob (2)'!AN$5)</f>
        <v>2</v>
      </c>
      <c r="AO86">
        <f>SUMIFS('All hauled'!$S$2:$S$3999,'All hauled'!$U$2:$U$3999,'Hauled Pnob (2)'!$AK86,'All hauled'!$X$2:$X$3999,'Hauled Pnob (2)'!$AJ86,'All hauled'!$I$2:$I$3999,'Hauled Pnob (2)'!$AI86,'All hauled'!$V$2:$V$3999,'Hauled Pnob (2)'!AO$5)</f>
        <v>3</v>
      </c>
      <c r="AP86">
        <f>SUMIFS('All hauled'!$S$2:$S$3999,'All hauled'!$U$2:$U$3999,'Hauled Pnob (2)'!$AK86,'All hauled'!$X$2:$X$3999,'Hauled Pnob (2)'!$AJ86,'All hauled'!$I$2:$I$3999,'Hauled Pnob (2)'!$AI86,'All hauled'!$V$2:$V$3999,'Hauled Pnob (2)'!AP$5)</f>
        <v>3</v>
      </c>
      <c r="AQ86">
        <f>SUMIFS('All hauled'!$S$2:$S$3999,'All hauled'!$U$2:$U$3999,'Hauled Pnob (2)'!$AK86,'All hauled'!$X$2:$X$3999,'Hauled Pnob (2)'!$AJ86,'All hauled'!$I$2:$I$3999,'Hauled Pnob (2)'!$AI86,'All hauled'!$V$2:$V$3999,'Hauled Pnob (2)'!AQ$5)</f>
        <v>3</v>
      </c>
      <c r="AR86">
        <f>SUMIFS('All hauled'!$S$2:$S$3999,'All hauled'!$U$2:$U$3999,'Hauled Pnob (2)'!$AK86,'All hauled'!$X$2:$X$3999,'Hauled Pnob (2)'!$AJ86,'All hauled'!$I$2:$I$3999,'Hauled Pnob (2)'!$AI86,'All hauled'!$V$2:$V$3999,'Hauled Pnob (2)'!AR$5)</f>
        <v>2</v>
      </c>
      <c r="AS86">
        <f>SUMIFS('All hauled'!$S$2:$S$3999,'All hauled'!$U$2:$U$3999,'Hauled Pnob (2)'!$AK86,'All hauled'!$X$2:$X$3999,'Hauled Pnob (2)'!$AJ86,'All hauled'!$I$2:$I$3999,'Hauled Pnob (2)'!$AI86,'All hauled'!$V$2:$V$3999,'Hauled Pnob (2)'!AS$5)</f>
        <v>0</v>
      </c>
      <c r="AT86">
        <f>SUMIFS('All hauled'!$S$2:$S$3999,'All hauled'!$U$2:$U$3999,'Hauled Pnob (2)'!$AK86,'All hauled'!$X$2:$X$3999,'Hauled Pnob (2)'!$AJ86,'All hauled'!$I$2:$I$3999,'Hauled Pnob (2)'!$AI86,'All hauled'!$V$2:$V$3999,'Hauled Pnob (2)'!AT$5)</f>
        <v>0</v>
      </c>
      <c r="AU86" s="57"/>
      <c r="AV86" s="16"/>
      <c r="AW86" s="16"/>
      <c r="AX86" s="16"/>
      <c r="AY86" s="16"/>
      <c r="AZ86" s="16"/>
      <c r="BA86" s="16"/>
      <c r="BB86" s="16"/>
      <c r="BC86" s="16"/>
      <c r="BD86" s="57"/>
      <c r="BE86" s="16"/>
      <c r="BF86" s="16"/>
      <c r="BG86" s="16"/>
      <c r="BH86" s="16"/>
      <c r="BI86" s="16"/>
      <c r="BJ86" s="16"/>
      <c r="BK86" s="16"/>
      <c r="BL86" s="16"/>
      <c r="BU86" s="16"/>
      <c r="BV86" s="16"/>
      <c r="BW86" s="16"/>
      <c r="BX86" s="16"/>
    </row>
    <row r="87" spans="35:80" x14ac:dyDescent="0.25">
      <c r="AI87" t="s">
        <v>3225</v>
      </c>
      <c r="AJ87">
        <f>'final totals'!K6</f>
        <v>5</v>
      </c>
      <c r="AK87" t="str">
        <f>'final totals'!O6</f>
        <v>BCA1</v>
      </c>
      <c r="AL87">
        <f>SUMIFS('All hauled'!$S$2:$S$3999,'All hauled'!$U$2:$U$3999,'Hauled Pnob (2)'!$AK87,'All hauled'!$X$2:$X$3999,'Hauled Pnob (2)'!$AJ87,'All hauled'!$I$2:$I$3999,'Hauled Pnob (2)'!$AI87,'All hauled'!$V$2:$V$3999,'Hauled Pnob (2)'!AL$5)</f>
        <v>0</v>
      </c>
      <c r="AM87">
        <f>SUMIFS('All hauled'!$S$2:$S$3999,'All hauled'!$U$2:$U$3999,'Hauled Pnob (2)'!$AK87,'All hauled'!$X$2:$X$3999,'Hauled Pnob (2)'!$AJ87,'All hauled'!$I$2:$I$3999,'Hauled Pnob (2)'!$AI87,'All hauled'!$V$2:$V$3999,'Hauled Pnob (2)'!AM$5)</f>
        <v>0</v>
      </c>
      <c r="AN87">
        <f>SUMIFS('All hauled'!$S$2:$S$3999,'All hauled'!$U$2:$U$3999,'Hauled Pnob (2)'!$AK87,'All hauled'!$X$2:$X$3999,'Hauled Pnob (2)'!$AJ87,'All hauled'!$I$2:$I$3999,'Hauled Pnob (2)'!$AI87,'All hauled'!$V$2:$V$3999,'Hauled Pnob (2)'!AN$5)</f>
        <v>0</v>
      </c>
      <c r="AO87">
        <f>SUMIFS('All hauled'!$S$2:$S$3999,'All hauled'!$U$2:$U$3999,'Hauled Pnob (2)'!$AK87,'All hauled'!$X$2:$X$3999,'Hauled Pnob (2)'!$AJ87,'All hauled'!$I$2:$I$3999,'Hauled Pnob (2)'!$AI87,'All hauled'!$V$2:$V$3999,'Hauled Pnob (2)'!AO$5)</f>
        <v>1</v>
      </c>
      <c r="AP87">
        <f>SUMIFS('All hauled'!$S$2:$S$3999,'All hauled'!$U$2:$U$3999,'Hauled Pnob (2)'!$AK87,'All hauled'!$X$2:$X$3999,'Hauled Pnob (2)'!$AJ87,'All hauled'!$I$2:$I$3999,'Hauled Pnob (2)'!$AI87,'All hauled'!$V$2:$V$3999,'Hauled Pnob (2)'!AP$5)</f>
        <v>3</v>
      </c>
      <c r="AQ87">
        <f>SUMIFS('All hauled'!$S$2:$S$3999,'All hauled'!$U$2:$U$3999,'Hauled Pnob (2)'!$AK87,'All hauled'!$X$2:$X$3999,'Hauled Pnob (2)'!$AJ87,'All hauled'!$I$2:$I$3999,'Hauled Pnob (2)'!$AI87,'All hauled'!$V$2:$V$3999,'Hauled Pnob (2)'!AQ$5)</f>
        <v>2</v>
      </c>
      <c r="AR87">
        <f>SUMIFS('All hauled'!$S$2:$S$3999,'All hauled'!$U$2:$U$3999,'Hauled Pnob (2)'!$AK87,'All hauled'!$X$2:$X$3999,'Hauled Pnob (2)'!$AJ87,'All hauled'!$I$2:$I$3999,'Hauled Pnob (2)'!$AI87,'All hauled'!$V$2:$V$3999,'Hauled Pnob (2)'!AR$5)</f>
        <v>1</v>
      </c>
      <c r="AS87">
        <f>SUMIFS('All hauled'!$S$2:$S$3999,'All hauled'!$U$2:$U$3999,'Hauled Pnob (2)'!$AK87,'All hauled'!$X$2:$X$3999,'Hauled Pnob (2)'!$AJ87,'All hauled'!$I$2:$I$3999,'Hauled Pnob (2)'!$AI87,'All hauled'!$V$2:$V$3999,'Hauled Pnob (2)'!AS$5)</f>
        <v>1</v>
      </c>
      <c r="AT87">
        <f>SUMIFS('All hauled'!$S$2:$S$3999,'All hauled'!$U$2:$U$3999,'Hauled Pnob (2)'!$AK87,'All hauled'!$X$2:$X$3999,'Hauled Pnob (2)'!$AJ87,'All hauled'!$I$2:$I$3999,'Hauled Pnob (2)'!$AI87,'All hauled'!$V$2:$V$3999,'Hauled Pnob (2)'!AT$5)</f>
        <v>0</v>
      </c>
      <c r="AU87" t="s">
        <v>3357</v>
      </c>
      <c r="AV87" s="16">
        <f t="shared" ref="AV87:AV118" si="137">IFERROR(AL87+((AL87/SUM(AL$85:AL$156))*(AL$82+AL$83+AL$84)),AL87)</f>
        <v>0</v>
      </c>
      <c r="AW87" s="16">
        <f t="shared" ref="AW87:AW118" si="138">IFERROR(AM87+((AM87/SUM(AM$85:AM$156))*(AM$82+AM$83+AM$84)),AM87)</f>
        <v>0</v>
      </c>
      <c r="AX87" s="16">
        <f t="shared" ref="AX87:AX118" si="139">IFERROR(AN87+((AN87/SUM(AN$85:AN$156))*(AN$82+AN$83+AN$84)),AN87)</f>
        <v>0</v>
      </c>
      <c r="AY87" s="16">
        <f t="shared" ref="AY87:AY118" si="140">IFERROR(AO87+((AO87/SUM(AO$85:AO$156))*(AO$82+AO$83+AO$84)),AO87)</f>
        <v>1.0196078431372548</v>
      </c>
      <c r="AZ87" s="16">
        <f t="shared" ref="AZ87:AZ118" si="141">IFERROR(AP87+((AP87/SUM(AP$85:AP$156))*(AP$82+AP$83+AP$84)),AP87)</f>
        <v>3.0957446808510638</v>
      </c>
      <c r="BA87" s="16">
        <f t="shared" ref="BA87:BA118" si="142">IFERROR(AQ87+((AQ87/SUM(AQ$85:AQ$156))*(AQ$82+AQ$83+AQ$84)),AQ87)</f>
        <v>2.139784946236559</v>
      </c>
      <c r="BB87" s="16">
        <f t="shared" ref="BB87:BB118" si="143">IFERROR(AR87+((AR87/SUM(AR$85:AR$156))*(AR$82+AR$83+AR$84)),AR87)</f>
        <v>1.0135135135135136</v>
      </c>
      <c r="BC87" s="16">
        <f t="shared" ref="BC87:BC118" si="144">IFERROR(AS87+((AS87/SUM(AS$85:AS$156))*(AS$82+AS$83+AS$84)),AS87)</f>
        <v>1.0909090909090908</v>
      </c>
      <c r="BD87" t="s">
        <v>3357</v>
      </c>
      <c r="BE87" s="16">
        <f t="shared" ref="BE87:BE118" si="145">IFERROR(AV87+((AV87/SUM(AV$87:AV$156))*((1-AV$83)*AV$84)),AV87)</f>
        <v>0</v>
      </c>
      <c r="BF87" s="16">
        <f t="shared" ref="BF87:BF118" si="146">IFERROR(AW87+((AW87/SUM(AW$87:AW$156))*((1-AW$83)*AW$84)),AW87)</f>
        <v>0</v>
      </c>
      <c r="BG87" s="16">
        <f t="shared" ref="BG87:BG118" si="147">IFERROR(AX87+((AX87/SUM(AX$87:AX$156))*((1-AX$83)*AX$84)),AX87)</f>
        <v>0</v>
      </c>
      <c r="BH87" s="16">
        <f t="shared" ref="BH87:BH118" si="148">IFERROR(AY87+((AY87/SUM(AY$87:AY$156))*((1-AY$83)*AY$84)),AY87)</f>
        <v>1.0664086833363153</v>
      </c>
      <c r="BI87" s="16">
        <f t="shared" ref="BI87:BI118" si="149">IFERROR(AZ87+((AZ87/SUM(AZ$87:AZ$156))*((1-AZ$83)*AZ$84)),AZ87)</f>
        <v>3.1637961706754862</v>
      </c>
      <c r="BJ87" s="16">
        <f t="shared" ref="BJ87:BJ118" si="150">IFERROR(BA87+((BA87/SUM(BA$87:BA$156))*((1-BA$83)*BA$84)),BA87)</f>
        <v>2.165706378753312</v>
      </c>
      <c r="BK87" s="16">
        <f t="shared" ref="BK87:BK118" si="151">IFERROR(BB87+((BB87/SUM(BB$87:BB$156))*((1-BB$83)*BB$84)),BB87)</f>
        <v>1.0146152912966435</v>
      </c>
      <c r="BL87" s="16">
        <f t="shared" ref="BL87:BL118" si="152">IFERROR(BC87+((BC87/SUM(BC$87:BC$156))*((1-BC$83)*BC$84)),BC87)</f>
        <v>1.846153846153846</v>
      </c>
    </row>
    <row r="88" spans="35:80" x14ac:dyDescent="0.25">
      <c r="AI88" t="s">
        <v>3225</v>
      </c>
      <c r="AJ88">
        <f>'final totals'!K7</f>
        <v>5</v>
      </c>
      <c r="AK88" t="str">
        <f>'final totals'!O7</f>
        <v>BCA2</v>
      </c>
      <c r="AL88">
        <f>SUMIFS('All hauled'!$S$2:$S$3999,'All hauled'!$U$2:$U$3999,'Hauled Pnob (2)'!$AK88,'All hauled'!$X$2:$X$3999,'Hauled Pnob (2)'!$AJ88,'All hauled'!$I$2:$I$3999,'Hauled Pnob (2)'!$AI88,'All hauled'!$V$2:$V$3999,'Hauled Pnob (2)'!AL$5)</f>
        <v>0</v>
      </c>
      <c r="AM88">
        <f>SUMIFS('All hauled'!$S$2:$S$3999,'All hauled'!$U$2:$U$3999,'Hauled Pnob (2)'!$AK88,'All hauled'!$X$2:$X$3999,'Hauled Pnob (2)'!$AJ88,'All hauled'!$I$2:$I$3999,'Hauled Pnob (2)'!$AI88,'All hauled'!$V$2:$V$3999,'Hauled Pnob (2)'!AM$5)</f>
        <v>0</v>
      </c>
      <c r="AN88">
        <f>SUMIFS('All hauled'!$S$2:$S$3999,'All hauled'!$U$2:$U$3999,'Hauled Pnob (2)'!$AK88,'All hauled'!$X$2:$X$3999,'Hauled Pnob (2)'!$AJ88,'All hauled'!$I$2:$I$3999,'Hauled Pnob (2)'!$AI88,'All hauled'!$V$2:$V$3999,'Hauled Pnob (2)'!AN$5)</f>
        <v>0</v>
      </c>
      <c r="AO88">
        <f>SUMIFS('All hauled'!$S$2:$S$3999,'All hauled'!$U$2:$U$3999,'Hauled Pnob (2)'!$AK88,'All hauled'!$X$2:$X$3999,'Hauled Pnob (2)'!$AJ88,'All hauled'!$I$2:$I$3999,'Hauled Pnob (2)'!$AI88,'All hauled'!$V$2:$V$3999,'Hauled Pnob (2)'!AO$5)</f>
        <v>0</v>
      </c>
      <c r="AP88">
        <f>SUMIFS('All hauled'!$S$2:$S$3999,'All hauled'!$U$2:$U$3999,'Hauled Pnob (2)'!$AK88,'All hauled'!$X$2:$X$3999,'Hauled Pnob (2)'!$AJ88,'All hauled'!$I$2:$I$3999,'Hauled Pnob (2)'!$AI88,'All hauled'!$V$2:$V$3999,'Hauled Pnob (2)'!AP$5)</f>
        <v>1</v>
      </c>
      <c r="AQ88">
        <f>SUMIFS('All hauled'!$S$2:$S$3999,'All hauled'!$U$2:$U$3999,'Hauled Pnob (2)'!$AK88,'All hauled'!$X$2:$X$3999,'Hauled Pnob (2)'!$AJ88,'All hauled'!$I$2:$I$3999,'Hauled Pnob (2)'!$AI88,'All hauled'!$V$2:$V$3999,'Hauled Pnob (2)'!AQ$5)</f>
        <v>0</v>
      </c>
      <c r="AR88">
        <f>SUMIFS('All hauled'!$S$2:$S$3999,'All hauled'!$U$2:$U$3999,'Hauled Pnob (2)'!$AK88,'All hauled'!$X$2:$X$3999,'Hauled Pnob (2)'!$AJ88,'All hauled'!$I$2:$I$3999,'Hauled Pnob (2)'!$AI88,'All hauled'!$V$2:$V$3999,'Hauled Pnob (2)'!AR$5)</f>
        <v>0</v>
      </c>
      <c r="AS88">
        <f>SUMIFS('All hauled'!$S$2:$S$3999,'All hauled'!$U$2:$U$3999,'Hauled Pnob (2)'!$AK88,'All hauled'!$X$2:$X$3999,'Hauled Pnob (2)'!$AJ88,'All hauled'!$I$2:$I$3999,'Hauled Pnob (2)'!$AI88,'All hauled'!$V$2:$V$3999,'Hauled Pnob (2)'!AS$5)</f>
        <v>0</v>
      </c>
      <c r="AT88">
        <f>SUMIFS('All hauled'!$S$2:$S$3999,'All hauled'!$U$2:$U$3999,'Hauled Pnob (2)'!$AK88,'All hauled'!$X$2:$X$3999,'Hauled Pnob (2)'!$AJ88,'All hauled'!$I$2:$I$3999,'Hauled Pnob (2)'!$AI88,'All hauled'!$V$2:$V$3999,'Hauled Pnob (2)'!AT$5)</f>
        <v>0</v>
      </c>
      <c r="AU88" t="s">
        <v>3821</v>
      </c>
      <c r="AV88" s="16">
        <f t="shared" si="137"/>
        <v>0</v>
      </c>
      <c r="AW88" s="16">
        <f t="shared" si="138"/>
        <v>0</v>
      </c>
      <c r="AX88" s="16">
        <f t="shared" si="139"/>
        <v>0</v>
      </c>
      <c r="AY88" s="16">
        <f t="shared" si="140"/>
        <v>0</v>
      </c>
      <c r="AZ88" s="16">
        <f t="shared" si="141"/>
        <v>1.0319148936170213</v>
      </c>
      <c r="BA88" s="16">
        <f t="shared" si="142"/>
        <v>0</v>
      </c>
      <c r="BB88" s="16">
        <f t="shared" si="143"/>
        <v>0</v>
      </c>
      <c r="BC88" s="16">
        <f t="shared" si="144"/>
        <v>0</v>
      </c>
      <c r="BD88" t="s">
        <v>3821</v>
      </c>
      <c r="BE88" s="16">
        <f t="shared" si="145"/>
        <v>0</v>
      </c>
      <c r="BF88" s="16">
        <f t="shared" si="146"/>
        <v>0</v>
      </c>
      <c r="BG88" s="16">
        <f t="shared" si="147"/>
        <v>0</v>
      </c>
      <c r="BH88" s="16">
        <f t="shared" si="148"/>
        <v>0</v>
      </c>
      <c r="BI88" s="16">
        <f t="shared" si="149"/>
        <v>1.0545987235584955</v>
      </c>
      <c r="BJ88" s="16">
        <f t="shared" si="150"/>
        <v>0</v>
      </c>
      <c r="BK88" s="16">
        <f t="shared" si="151"/>
        <v>0</v>
      </c>
      <c r="BL88" s="16">
        <f t="shared" si="152"/>
        <v>0</v>
      </c>
    </row>
    <row r="89" spans="35:80" x14ac:dyDescent="0.25">
      <c r="AI89" t="s">
        <v>3225</v>
      </c>
      <c r="AJ89">
        <f>'final totals'!K8</f>
        <v>5</v>
      </c>
      <c r="AK89" t="str">
        <f>'final totals'!O8</f>
        <v>CJA1</v>
      </c>
      <c r="AL89">
        <f>SUMIFS('All hauled'!$S$2:$S$3999,'All hauled'!$U$2:$U$3999,'Hauled Pnob (2)'!$AK89,'All hauled'!$X$2:$X$3999,'Hauled Pnob (2)'!$AJ89,'All hauled'!$I$2:$I$3999,'Hauled Pnob (2)'!$AI89,'All hauled'!$V$2:$V$3999,'Hauled Pnob (2)'!AL$5)</f>
        <v>0</v>
      </c>
      <c r="AM89">
        <f>SUMIFS('All hauled'!$S$2:$S$3999,'All hauled'!$U$2:$U$3999,'Hauled Pnob (2)'!$AK89,'All hauled'!$X$2:$X$3999,'Hauled Pnob (2)'!$AJ89,'All hauled'!$I$2:$I$3999,'Hauled Pnob (2)'!$AI89,'All hauled'!$V$2:$V$3999,'Hauled Pnob (2)'!AM$5)</f>
        <v>0</v>
      </c>
      <c r="AN89">
        <f>SUMIFS('All hauled'!$S$2:$S$3999,'All hauled'!$U$2:$U$3999,'Hauled Pnob (2)'!$AK89,'All hauled'!$X$2:$X$3999,'Hauled Pnob (2)'!$AJ89,'All hauled'!$I$2:$I$3999,'Hauled Pnob (2)'!$AI89,'All hauled'!$V$2:$V$3999,'Hauled Pnob (2)'!AN$5)</f>
        <v>2</v>
      </c>
      <c r="AO89">
        <f>SUMIFS('All hauled'!$S$2:$S$3999,'All hauled'!$U$2:$U$3999,'Hauled Pnob (2)'!$AK89,'All hauled'!$X$2:$X$3999,'Hauled Pnob (2)'!$AJ89,'All hauled'!$I$2:$I$3999,'Hauled Pnob (2)'!$AI89,'All hauled'!$V$2:$V$3999,'Hauled Pnob (2)'!AO$5)</f>
        <v>1</v>
      </c>
      <c r="AP89">
        <f>SUMIFS('All hauled'!$S$2:$S$3999,'All hauled'!$U$2:$U$3999,'Hauled Pnob (2)'!$AK89,'All hauled'!$X$2:$X$3999,'Hauled Pnob (2)'!$AJ89,'All hauled'!$I$2:$I$3999,'Hauled Pnob (2)'!$AI89,'All hauled'!$V$2:$V$3999,'Hauled Pnob (2)'!AP$5)</f>
        <v>0</v>
      </c>
      <c r="AQ89">
        <f>SUMIFS('All hauled'!$S$2:$S$3999,'All hauled'!$U$2:$U$3999,'Hauled Pnob (2)'!$AK89,'All hauled'!$X$2:$X$3999,'Hauled Pnob (2)'!$AJ89,'All hauled'!$I$2:$I$3999,'Hauled Pnob (2)'!$AI89,'All hauled'!$V$2:$V$3999,'Hauled Pnob (2)'!AQ$5)</f>
        <v>1</v>
      </c>
      <c r="AR89">
        <f>SUMIFS('All hauled'!$S$2:$S$3999,'All hauled'!$U$2:$U$3999,'Hauled Pnob (2)'!$AK89,'All hauled'!$X$2:$X$3999,'Hauled Pnob (2)'!$AJ89,'All hauled'!$I$2:$I$3999,'Hauled Pnob (2)'!$AI89,'All hauled'!$V$2:$V$3999,'Hauled Pnob (2)'!AR$5)</f>
        <v>0</v>
      </c>
      <c r="AS89">
        <f>SUMIFS('All hauled'!$S$2:$S$3999,'All hauled'!$U$2:$U$3999,'Hauled Pnob (2)'!$AK89,'All hauled'!$X$2:$X$3999,'Hauled Pnob (2)'!$AJ89,'All hauled'!$I$2:$I$3999,'Hauled Pnob (2)'!$AI89,'All hauled'!$V$2:$V$3999,'Hauled Pnob (2)'!AS$5)</f>
        <v>1</v>
      </c>
      <c r="AT89">
        <f>SUMIFS('All hauled'!$S$2:$S$3999,'All hauled'!$U$2:$U$3999,'Hauled Pnob (2)'!$AK89,'All hauled'!$X$2:$X$3999,'Hauled Pnob (2)'!$AJ89,'All hauled'!$I$2:$I$3999,'Hauled Pnob (2)'!$AI89,'All hauled'!$V$2:$V$3999,'Hauled Pnob (2)'!AT$5)</f>
        <v>0</v>
      </c>
      <c r="AU89" t="s">
        <v>3386</v>
      </c>
      <c r="AV89" s="16">
        <f t="shared" si="137"/>
        <v>0</v>
      </c>
      <c r="AW89" s="16">
        <f t="shared" si="138"/>
        <v>0</v>
      </c>
      <c r="AX89" s="16">
        <f t="shared" si="139"/>
        <v>2.0661764705882355</v>
      </c>
      <c r="AY89" s="16">
        <f t="shared" si="140"/>
        <v>1.0196078431372548</v>
      </c>
      <c r="AZ89" s="16">
        <f t="shared" si="141"/>
        <v>0</v>
      </c>
      <c r="BA89" s="16">
        <f t="shared" si="142"/>
        <v>1.0698924731182795</v>
      </c>
      <c r="BB89" s="16">
        <f t="shared" si="143"/>
        <v>0</v>
      </c>
      <c r="BC89" s="16">
        <f t="shared" si="144"/>
        <v>1.0909090909090908</v>
      </c>
      <c r="BD89" t="s">
        <v>3386</v>
      </c>
      <c r="BE89" s="16">
        <f t="shared" si="145"/>
        <v>0</v>
      </c>
      <c r="BF89" s="16">
        <f t="shared" si="146"/>
        <v>0</v>
      </c>
      <c r="BG89" s="16">
        <f t="shared" si="147"/>
        <v>2.1858834910627847</v>
      </c>
      <c r="BH89" s="16">
        <f t="shared" si="148"/>
        <v>1.0664086833363153</v>
      </c>
      <c r="BI89" s="16">
        <f t="shared" si="149"/>
        <v>0</v>
      </c>
      <c r="BJ89" s="16">
        <f t="shared" si="150"/>
        <v>1.082853189376656</v>
      </c>
      <c r="BK89" s="16">
        <f t="shared" si="151"/>
        <v>0</v>
      </c>
      <c r="BL89" s="16">
        <f t="shared" si="152"/>
        <v>1.846153846153846</v>
      </c>
    </row>
    <row r="90" spans="35:80" x14ac:dyDescent="0.25">
      <c r="AI90" t="s">
        <v>3225</v>
      </c>
      <c r="AJ90">
        <f>'final totals'!K9</f>
        <v>5</v>
      </c>
      <c r="AK90" t="str">
        <f>'final totals'!O9</f>
        <v>CJA2</v>
      </c>
      <c r="AL90">
        <f>SUMIFS('All hauled'!$S$2:$S$3999,'All hauled'!$U$2:$U$3999,'Hauled Pnob (2)'!$AK90,'All hauled'!$X$2:$X$3999,'Hauled Pnob (2)'!$AJ90,'All hauled'!$I$2:$I$3999,'Hauled Pnob (2)'!$AI90,'All hauled'!$V$2:$V$3999,'Hauled Pnob (2)'!AL$5)</f>
        <v>0</v>
      </c>
      <c r="AM90">
        <f>SUMIFS('All hauled'!$S$2:$S$3999,'All hauled'!$U$2:$U$3999,'Hauled Pnob (2)'!$AK90,'All hauled'!$X$2:$X$3999,'Hauled Pnob (2)'!$AJ90,'All hauled'!$I$2:$I$3999,'Hauled Pnob (2)'!$AI90,'All hauled'!$V$2:$V$3999,'Hauled Pnob (2)'!AM$5)</f>
        <v>0</v>
      </c>
      <c r="AN90">
        <f>SUMIFS('All hauled'!$S$2:$S$3999,'All hauled'!$U$2:$U$3999,'Hauled Pnob (2)'!$AK90,'All hauled'!$X$2:$X$3999,'Hauled Pnob (2)'!$AJ90,'All hauled'!$I$2:$I$3999,'Hauled Pnob (2)'!$AI90,'All hauled'!$V$2:$V$3999,'Hauled Pnob (2)'!AN$5)</f>
        <v>0</v>
      </c>
      <c r="AO90">
        <f>SUMIFS('All hauled'!$S$2:$S$3999,'All hauled'!$U$2:$U$3999,'Hauled Pnob (2)'!$AK90,'All hauled'!$X$2:$X$3999,'Hauled Pnob (2)'!$AJ90,'All hauled'!$I$2:$I$3999,'Hauled Pnob (2)'!$AI90,'All hauled'!$V$2:$V$3999,'Hauled Pnob (2)'!AO$5)</f>
        <v>0</v>
      </c>
      <c r="AP90">
        <f>SUMIFS('All hauled'!$S$2:$S$3999,'All hauled'!$U$2:$U$3999,'Hauled Pnob (2)'!$AK90,'All hauled'!$X$2:$X$3999,'Hauled Pnob (2)'!$AJ90,'All hauled'!$I$2:$I$3999,'Hauled Pnob (2)'!$AI90,'All hauled'!$V$2:$V$3999,'Hauled Pnob (2)'!AP$5)</f>
        <v>0</v>
      </c>
      <c r="AQ90">
        <f>SUMIFS('All hauled'!$S$2:$S$3999,'All hauled'!$U$2:$U$3999,'Hauled Pnob (2)'!$AK90,'All hauled'!$X$2:$X$3999,'Hauled Pnob (2)'!$AJ90,'All hauled'!$I$2:$I$3999,'Hauled Pnob (2)'!$AI90,'All hauled'!$V$2:$V$3999,'Hauled Pnob (2)'!AQ$5)</f>
        <v>0</v>
      </c>
      <c r="AR90">
        <f>SUMIFS('All hauled'!$S$2:$S$3999,'All hauled'!$U$2:$U$3999,'Hauled Pnob (2)'!$AK90,'All hauled'!$X$2:$X$3999,'Hauled Pnob (2)'!$AJ90,'All hauled'!$I$2:$I$3999,'Hauled Pnob (2)'!$AI90,'All hauled'!$V$2:$V$3999,'Hauled Pnob (2)'!AR$5)</f>
        <v>0</v>
      </c>
      <c r="AS90">
        <f>SUMIFS('All hauled'!$S$2:$S$3999,'All hauled'!$U$2:$U$3999,'Hauled Pnob (2)'!$AK90,'All hauled'!$X$2:$X$3999,'Hauled Pnob (2)'!$AJ90,'All hauled'!$I$2:$I$3999,'Hauled Pnob (2)'!$AI90,'All hauled'!$V$2:$V$3999,'Hauled Pnob (2)'!AS$5)</f>
        <v>0</v>
      </c>
      <c r="AT90">
        <f>SUMIFS('All hauled'!$S$2:$S$3999,'All hauled'!$U$2:$U$3999,'Hauled Pnob (2)'!$AK90,'All hauled'!$X$2:$X$3999,'Hauled Pnob (2)'!$AJ90,'All hauled'!$I$2:$I$3999,'Hauled Pnob (2)'!$AI90,'All hauled'!$V$2:$V$3999,'Hauled Pnob (2)'!AT$5)</f>
        <v>0</v>
      </c>
      <c r="AU90" t="s">
        <v>3608</v>
      </c>
      <c r="AV90" s="16">
        <f t="shared" si="137"/>
        <v>0</v>
      </c>
      <c r="AW90" s="16">
        <f t="shared" si="138"/>
        <v>0</v>
      </c>
      <c r="AX90" s="16">
        <f t="shared" si="139"/>
        <v>0</v>
      </c>
      <c r="AY90" s="16">
        <f t="shared" si="140"/>
        <v>0</v>
      </c>
      <c r="AZ90" s="16">
        <f t="shared" si="141"/>
        <v>0</v>
      </c>
      <c r="BA90" s="16">
        <f t="shared" si="142"/>
        <v>0</v>
      </c>
      <c r="BB90" s="16">
        <f t="shared" si="143"/>
        <v>0</v>
      </c>
      <c r="BC90" s="16">
        <f t="shared" si="144"/>
        <v>0</v>
      </c>
      <c r="BD90" t="s">
        <v>3608</v>
      </c>
      <c r="BE90" s="16">
        <f t="shared" si="145"/>
        <v>0</v>
      </c>
      <c r="BF90" s="16">
        <f t="shared" si="146"/>
        <v>0</v>
      </c>
      <c r="BG90" s="16">
        <f t="shared" si="147"/>
        <v>0</v>
      </c>
      <c r="BH90" s="16">
        <f t="shared" si="148"/>
        <v>0</v>
      </c>
      <c r="BI90" s="16">
        <f t="shared" si="149"/>
        <v>0</v>
      </c>
      <c r="BJ90" s="16">
        <f t="shared" si="150"/>
        <v>0</v>
      </c>
      <c r="BK90" s="16">
        <f t="shared" si="151"/>
        <v>0</v>
      </c>
      <c r="BL90" s="16">
        <f t="shared" si="152"/>
        <v>0</v>
      </c>
    </row>
    <row r="91" spans="35:80" x14ac:dyDescent="0.25">
      <c r="AI91" t="s">
        <v>3225</v>
      </c>
      <c r="AJ91">
        <f>'final totals'!K10</f>
        <v>5</v>
      </c>
      <c r="AK91" t="str">
        <f>'final totals'!O10</f>
        <v>LFH UNK</v>
      </c>
      <c r="AL91">
        <f>SUMIFS('All hauled'!$S$2:$S$3999,'All hauled'!$U$2:$U$3999,'Hauled Pnob (2)'!$AK91,'All hauled'!$X$2:$X$3999,'Hauled Pnob (2)'!$AJ91,'All hauled'!$I$2:$I$3999,'Hauled Pnob (2)'!$AI91,'All hauled'!$V$2:$V$3999,'Hauled Pnob (2)'!AL$5)</f>
        <v>0</v>
      </c>
      <c r="AM91">
        <f>SUMIFS('All hauled'!$S$2:$S$3999,'All hauled'!$U$2:$U$3999,'Hauled Pnob (2)'!$AK91,'All hauled'!$X$2:$X$3999,'Hauled Pnob (2)'!$AJ91,'All hauled'!$I$2:$I$3999,'Hauled Pnob (2)'!$AI91,'All hauled'!$V$2:$V$3999,'Hauled Pnob (2)'!AM$5)</f>
        <v>0</v>
      </c>
      <c r="AN91">
        <f>SUMIFS('All hauled'!$S$2:$S$3999,'All hauled'!$U$2:$U$3999,'Hauled Pnob (2)'!$AK91,'All hauled'!$X$2:$X$3999,'Hauled Pnob (2)'!$AJ91,'All hauled'!$I$2:$I$3999,'Hauled Pnob (2)'!$AI91,'All hauled'!$V$2:$V$3999,'Hauled Pnob (2)'!AN$5)</f>
        <v>0</v>
      </c>
      <c r="AO91">
        <f>SUMIFS('All hauled'!$S$2:$S$3999,'All hauled'!$U$2:$U$3999,'Hauled Pnob (2)'!$AK91,'All hauled'!$X$2:$X$3999,'Hauled Pnob (2)'!$AJ91,'All hauled'!$I$2:$I$3999,'Hauled Pnob (2)'!$AI91,'All hauled'!$V$2:$V$3999,'Hauled Pnob (2)'!AO$5)</f>
        <v>3</v>
      </c>
      <c r="AP91">
        <f>SUMIFS('All hauled'!$S$2:$S$3999,'All hauled'!$U$2:$U$3999,'Hauled Pnob (2)'!$AK91,'All hauled'!$X$2:$X$3999,'Hauled Pnob (2)'!$AJ91,'All hauled'!$I$2:$I$3999,'Hauled Pnob (2)'!$AI91,'All hauled'!$V$2:$V$3999,'Hauled Pnob (2)'!AP$5)</f>
        <v>1</v>
      </c>
      <c r="AQ91">
        <f>SUMIFS('All hauled'!$S$2:$S$3999,'All hauled'!$U$2:$U$3999,'Hauled Pnob (2)'!$AK91,'All hauled'!$X$2:$X$3999,'Hauled Pnob (2)'!$AJ91,'All hauled'!$I$2:$I$3999,'Hauled Pnob (2)'!$AI91,'All hauled'!$V$2:$V$3999,'Hauled Pnob (2)'!AQ$5)</f>
        <v>1</v>
      </c>
      <c r="AR91">
        <f>SUMIFS('All hauled'!$S$2:$S$3999,'All hauled'!$U$2:$U$3999,'Hauled Pnob (2)'!$AK91,'All hauled'!$X$2:$X$3999,'Hauled Pnob (2)'!$AJ91,'All hauled'!$I$2:$I$3999,'Hauled Pnob (2)'!$AI91,'All hauled'!$V$2:$V$3999,'Hauled Pnob (2)'!AR$5)</f>
        <v>2</v>
      </c>
      <c r="AS91">
        <f>SUMIFS('All hauled'!$S$2:$S$3999,'All hauled'!$U$2:$U$3999,'Hauled Pnob (2)'!$AK91,'All hauled'!$X$2:$X$3999,'Hauled Pnob (2)'!$AJ91,'All hauled'!$I$2:$I$3999,'Hauled Pnob (2)'!$AI91,'All hauled'!$V$2:$V$3999,'Hauled Pnob (2)'!AS$5)</f>
        <v>1</v>
      </c>
      <c r="AT91">
        <f>SUMIFS('All hauled'!$S$2:$S$3999,'All hauled'!$U$2:$U$3999,'Hauled Pnob (2)'!$AK91,'All hauled'!$X$2:$X$3999,'Hauled Pnob (2)'!$AJ91,'All hauled'!$I$2:$I$3999,'Hauled Pnob (2)'!$AI91,'All hauled'!$V$2:$V$3999,'Hauled Pnob (2)'!AT$5)</f>
        <v>0</v>
      </c>
      <c r="AU91" t="s">
        <v>3543</v>
      </c>
      <c r="AV91" s="16">
        <f t="shared" si="137"/>
        <v>0</v>
      </c>
      <c r="AW91" s="16">
        <f t="shared" si="138"/>
        <v>0</v>
      </c>
      <c r="AX91" s="16">
        <f t="shared" si="139"/>
        <v>0</v>
      </c>
      <c r="AY91" s="16">
        <f t="shared" si="140"/>
        <v>3.0588235294117645</v>
      </c>
      <c r="AZ91" s="16">
        <f t="shared" si="141"/>
        <v>1.0319148936170213</v>
      </c>
      <c r="BA91" s="16">
        <f t="shared" si="142"/>
        <v>1.0698924731182795</v>
      </c>
      <c r="BB91" s="16">
        <f t="shared" si="143"/>
        <v>2.0270270270270272</v>
      </c>
      <c r="BC91" s="16">
        <f t="shared" si="144"/>
        <v>1.0909090909090908</v>
      </c>
      <c r="BD91" t="s">
        <v>3543</v>
      </c>
      <c r="BE91" s="16">
        <f t="shared" si="145"/>
        <v>0</v>
      </c>
      <c r="BF91" s="16">
        <f t="shared" si="146"/>
        <v>0</v>
      </c>
      <c r="BG91" s="16">
        <f t="shared" si="147"/>
        <v>0</v>
      </c>
      <c r="BH91" s="16">
        <f t="shared" si="148"/>
        <v>3.1992260500089462</v>
      </c>
      <c r="BI91" s="16">
        <f t="shared" si="149"/>
        <v>1.0545987235584955</v>
      </c>
      <c r="BJ91" s="16">
        <f t="shared" si="150"/>
        <v>1.082853189376656</v>
      </c>
      <c r="BK91" s="16">
        <f t="shared" si="151"/>
        <v>2.029230582593287</v>
      </c>
      <c r="BL91" s="16">
        <f t="shared" si="152"/>
        <v>1.846153846153846</v>
      </c>
    </row>
    <row r="92" spans="35:80" x14ac:dyDescent="0.25">
      <c r="AI92" t="s">
        <v>3225</v>
      </c>
      <c r="AJ92">
        <f>'final totals'!K11</f>
        <v>5</v>
      </c>
      <c r="AK92" t="str">
        <f>'final totals'!O11</f>
        <v>LFHSO2</v>
      </c>
      <c r="AL92">
        <f>SUMIFS('All hauled'!$S$2:$S$3999,'All hauled'!$U$2:$U$3999,'Hauled Pnob (2)'!$AK92,'All hauled'!$X$2:$X$3999,'Hauled Pnob (2)'!$AJ92,'All hauled'!$I$2:$I$3999,'Hauled Pnob (2)'!$AI92,'All hauled'!$V$2:$V$3999,'Hauled Pnob (2)'!AL$5)</f>
        <v>0</v>
      </c>
      <c r="AM92">
        <f>SUMIFS('All hauled'!$S$2:$S$3999,'All hauled'!$U$2:$U$3999,'Hauled Pnob (2)'!$AK92,'All hauled'!$X$2:$X$3999,'Hauled Pnob (2)'!$AJ92,'All hauled'!$I$2:$I$3999,'Hauled Pnob (2)'!$AI92,'All hauled'!$V$2:$V$3999,'Hauled Pnob (2)'!AM$5)</f>
        <v>0</v>
      </c>
      <c r="AN92">
        <f>SUMIFS('All hauled'!$S$2:$S$3999,'All hauled'!$U$2:$U$3999,'Hauled Pnob (2)'!$AK92,'All hauled'!$X$2:$X$3999,'Hauled Pnob (2)'!$AJ92,'All hauled'!$I$2:$I$3999,'Hauled Pnob (2)'!$AI92,'All hauled'!$V$2:$V$3999,'Hauled Pnob (2)'!AN$5)</f>
        <v>0</v>
      </c>
      <c r="AO92">
        <f>SUMIFS('All hauled'!$S$2:$S$3999,'All hauled'!$U$2:$U$3999,'Hauled Pnob (2)'!$AK92,'All hauled'!$X$2:$X$3999,'Hauled Pnob (2)'!$AJ92,'All hauled'!$I$2:$I$3999,'Hauled Pnob (2)'!$AI92,'All hauled'!$V$2:$V$3999,'Hauled Pnob (2)'!AO$5)</f>
        <v>0</v>
      </c>
      <c r="AP92">
        <f>SUMIFS('All hauled'!$S$2:$S$3999,'All hauled'!$U$2:$U$3999,'Hauled Pnob (2)'!$AK92,'All hauled'!$X$2:$X$3999,'Hauled Pnob (2)'!$AJ92,'All hauled'!$I$2:$I$3999,'Hauled Pnob (2)'!$AI92,'All hauled'!$V$2:$V$3999,'Hauled Pnob (2)'!AP$5)</f>
        <v>0</v>
      </c>
      <c r="AQ92">
        <f>SUMIFS('All hauled'!$S$2:$S$3999,'All hauled'!$U$2:$U$3999,'Hauled Pnob (2)'!$AK92,'All hauled'!$X$2:$X$3999,'Hauled Pnob (2)'!$AJ92,'All hauled'!$I$2:$I$3999,'Hauled Pnob (2)'!$AI92,'All hauled'!$V$2:$V$3999,'Hauled Pnob (2)'!AQ$5)</f>
        <v>0</v>
      </c>
      <c r="AR92">
        <f>SUMIFS('All hauled'!$S$2:$S$3999,'All hauled'!$U$2:$U$3999,'Hauled Pnob (2)'!$AK92,'All hauled'!$X$2:$X$3999,'Hauled Pnob (2)'!$AJ92,'All hauled'!$I$2:$I$3999,'Hauled Pnob (2)'!$AI92,'All hauled'!$V$2:$V$3999,'Hauled Pnob (2)'!AR$5)</f>
        <v>0</v>
      </c>
      <c r="AS92">
        <f>SUMIFS('All hauled'!$S$2:$S$3999,'All hauled'!$U$2:$U$3999,'Hauled Pnob (2)'!$AK92,'All hauled'!$X$2:$X$3999,'Hauled Pnob (2)'!$AJ92,'All hauled'!$I$2:$I$3999,'Hauled Pnob (2)'!$AI92,'All hauled'!$V$2:$V$3999,'Hauled Pnob (2)'!AS$5)</f>
        <v>0</v>
      </c>
      <c r="AT92">
        <f>SUMIFS('All hauled'!$S$2:$S$3999,'All hauled'!$U$2:$U$3999,'Hauled Pnob (2)'!$AK92,'All hauled'!$X$2:$X$3999,'Hauled Pnob (2)'!$AJ92,'All hauled'!$I$2:$I$3999,'Hauled Pnob (2)'!$AI92,'All hauled'!$V$2:$V$3999,'Hauled Pnob (2)'!AT$5)</f>
        <v>0</v>
      </c>
      <c r="AU92" t="s">
        <v>3653</v>
      </c>
      <c r="AV92" s="16">
        <f t="shared" si="137"/>
        <v>0</v>
      </c>
      <c r="AW92" s="16">
        <f t="shared" si="138"/>
        <v>0</v>
      </c>
      <c r="AX92" s="16">
        <f t="shared" si="139"/>
        <v>0</v>
      </c>
      <c r="AY92" s="16">
        <f t="shared" si="140"/>
        <v>0</v>
      </c>
      <c r="AZ92" s="16">
        <f t="shared" si="141"/>
        <v>0</v>
      </c>
      <c r="BA92" s="16">
        <f t="shared" si="142"/>
        <v>0</v>
      </c>
      <c r="BB92" s="16">
        <f t="shared" si="143"/>
        <v>0</v>
      </c>
      <c r="BC92" s="16">
        <f t="shared" si="144"/>
        <v>0</v>
      </c>
      <c r="BD92" t="s">
        <v>3653</v>
      </c>
      <c r="BE92" s="16">
        <f t="shared" si="145"/>
        <v>0</v>
      </c>
      <c r="BF92" s="16">
        <f t="shared" si="146"/>
        <v>0</v>
      </c>
      <c r="BG92" s="16">
        <f t="shared" si="147"/>
        <v>0</v>
      </c>
      <c r="BH92" s="16">
        <f t="shared" si="148"/>
        <v>0</v>
      </c>
      <c r="BI92" s="16">
        <f t="shared" si="149"/>
        <v>0</v>
      </c>
      <c r="BJ92" s="16">
        <f t="shared" si="150"/>
        <v>0</v>
      </c>
      <c r="BK92" s="16">
        <f t="shared" si="151"/>
        <v>0</v>
      </c>
      <c r="BL92" s="16">
        <f t="shared" si="152"/>
        <v>0</v>
      </c>
    </row>
    <row r="93" spans="35:80" x14ac:dyDescent="0.25">
      <c r="AI93" t="s">
        <v>3225</v>
      </c>
      <c r="AJ93">
        <f>'final totals'!K12</f>
        <v>5</v>
      </c>
      <c r="AK93" t="str">
        <f>'final totals'!O12</f>
        <v>LFSO</v>
      </c>
      <c r="AL93">
        <f>SUMIFS('All hauled'!$S$2:$S$3999,'All hauled'!$U$2:$U$3999,'Hauled Pnob (2)'!$AK93,'All hauled'!$X$2:$X$3999,'Hauled Pnob (2)'!$AJ93,'All hauled'!$I$2:$I$3999,'Hauled Pnob (2)'!$AI93,'All hauled'!$V$2:$V$3999,'Hauled Pnob (2)'!AL$5)</f>
        <v>0</v>
      </c>
      <c r="AM93">
        <f>SUMIFS('All hauled'!$S$2:$S$3999,'All hauled'!$U$2:$U$3999,'Hauled Pnob (2)'!$AK93,'All hauled'!$X$2:$X$3999,'Hauled Pnob (2)'!$AJ93,'All hauled'!$I$2:$I$3999,'Hauled Pnob (2)'!$AI93,'All hauled'!$V$2:$V$3999,'Hauled Pnob (2)'!AM$5)</f>
        <v>0</v>
      </c>
      <c r="AN93">
        <f>SUMIFS('All hauled'!$S$2:$S$3999,'All hauled'!$U$2:$U$3999,'Hauled Pnob (2)'!$AK93,'All hauled'!$X$2:$X$3999,'Hauled Pnob (2)'!$AJ93,'All hauled'!$I$2:$I$3999,'Hauled Pnob (2)'!$AI93,'All hauled'!$V$2:$V$3999,'Hauled Pnob (2)'!AN$5)</f>
        <v>0</v>
      </c>
      <c r="AO93">
        <f>SUMIFS('All hauled'!$S$2:$S$3999,'All hauled'!$U$2:$U$3999,'Hauled Pnob (2)'!$AK93,'All hauled'!$X$2:$X$3999,'Hauled Pnob (2)'!$AJ93,'All hauled'!$I$2:$I$3999,'Hauled Pnob (2)'!$AI93,'All hauled'!$V$2:$V$3999,'Hauled Pnob (2)'!AO$5)</f>
        <v>0</v>
      </c>
      <c r="AP93">
        <f>SUMIFS('All hauled'!$S$2:$S$3999,'All hauled'!$U$2:$U$3999,'Hauled Pnob (2)'!$AK93,'All hauled'!$X$2:$X$3999,'Hauled Pnob (2)'!$AJ93,'All hauled'!$I$2:$I$3999,'Hauled Pnob (2)'!$AI93,'All hauled'!$V$2:$V$3999,'Hauled Pnob (2)'!AP$5)</f>
        <v>1</v>
      </c>
      <c r="AQ93">
        <f>SUMIFS('All hauled'!$S$2:$S$3999,'All hauled'!$U$2:$U$3999,'Hauled Pnob (2)'!$AK93,'All hauled'!$X$2:$X$3999,'Hauled Pnob (2)'!$AJ93,'All hauled'!$I$2:$I$3999,'Hauled Pnob (2)'!$AI93,'All hauled'!$V$2:$V$3999,'Hauled Pnob (2)'!AQ$5)</f>
        <v>1</v>
      </c>
      <c r="AR93">
        <f>SUMIFS('All hauled'!$S$2:$S$3999,'All hauled'!$U$2:$U$3999,'Hauled Pnob (2)'!$AK93,'All hauled'!$X$2:$X$3999,'Hauled Pnob (2)'!$AJ93,'All hauled'!$I$2:$I$3999,'Hauled Pnob (2)'!$AI93,'All hauled'!$V$2:$V$3999,'Hauled Pnob (2)'!AR$5)</f>
        <v>0</v>
      </c>
      <c r="AS93">
        <f>SUMIFS('All hauled'!$S$2:$S$3999,'All hauled'!$U$2:$U$3999,'Hauled Pnob (2)'!$AK93,'All hauled'!$X$2:$X$3999,'Hauled Pnob (2)'!$AJ93,'All hauled'!$I$2:$I$3999,'Hauled Pnob (2)'!$AI93,'All hauled'!$V$2:$V$3999,'Hauled Pnob (2)'!AS$5)</f>
        <v>1</v>
      </c>
      <c r="AT93">
        <f>SUMIFS('All hauled'!$S$2:$S$3999,'All hauled'!$U$2:$U$3999,'Hauled Pnob (2)'!$AK93,'All hauled'!$X$2:$X$3999,'Hauled Pnob (2)'!$AJ93,'All hauled'!$I$2:$I$3999,'Hauled Pnob (2)'!$AI93,'All hauled'!$V$2:$V$3999,'Hauled Pnob (2)'!AT$5)</f>
        <v>0</v>
      </c>
      <c r="AU93" t="s">
        <v>3396</v>
      </c>
      <c r="AV93" s="16">
        <f t="shared" si="137"/>
        <v>0</v>
      </c>
      <c r="AW93" s="16">
        <f t="shared" si="138"/>
        <v>0</v>
      </c>
      <c r="AX93" s="16">
        <f t="shared" si="139"/>
        <v>0</v>
      </c>
      <c r="AY93" s="16">
        <f t="shared" si="140"/>
        <v>0</v>
      </c>
      <c r="AZ93" s="16">
        <f t="shared" si="141"/>
        <v>1.0319148936170213</v>
      </c>
      <c r="BA93" s="16">
        <f t="shared" si="142"/>
        <v>1.0698924731182795</v>
      </c>
      <c r="BB93" s="16">
        <f t="shared" si="143"/>
        <v>0</v>
      </c>
      <c r="BC93" s="16">
        <f t="shared" si="144"/>
        <v>1.0909090909090908</v>
      </c>
      <c r="BD93" t="s">
        <v>3396</v>
      </c>
      <c r="BE93" s="16">
        <f t="shared" si="145"/>
        <v>0</v>
      </c>
      <c r="BF93" s="16">
        <f t="shared" si="146"/>
        <v>0</v>
      </c>
      <c r="BG93" s="16">
        <f t="shared" si="147"/>
        <v>0</v>
      </c>
      <c r="BH93" s="16">
        <f t="shared" si="148"/>
        <v>0</v>
      </c>
      <c r="BI93" s="16">
        <f t="shared" si="149"/>
        <v>1.0545987235584955</v>
      </c>
      <c r="BJ93" s="16">
        <f t="shared" si="150"/>
        <v>1.082853189376656</v>
      </c>
      <c r="BK93" s="16">
        <f t="shared" si="151"/>
        <v>0</v>
      </c>
      <c r="BL93" s="16">
        <f t="shared" si="152"/>
        <v>1.846153846153846</v>
      </c>
    </row>
    <row r="94" spans="35:80" x14ac:dyDescent="0.25">
      <c r="AI94" t="s">
        <v>3225</v>
      </c>
      <c r="AJ94">
        <f>'final totals'!K13</f>
        <v>5</v>
      </c>
      <c r="AK94" t="str">
        <f>'final totals'!O13</f>
        <v>LFYO</v>
      </c>
      <c r="AL94">
        <f>SUMIFS('All hauled'!$S$2:$S$3999,'All hauled'!$U$2:$U$3999,'Hauled Pnob (2)'!$AK94,'All hauled'!$X$2:$X$3999,'Hauled Pnob (2)'!$AJ94,'All hauled'!$I$2:$I$3999,'Hauled Pnob (2)'!$AI94,'All hauled'!$V$2:$V$3999,'Hauled Pnob (2)'!AL$5)</f>
        <v>0</v>
      </c>
      <c r="AM94">
        <f>SUMIFS('All hauled'!$S$2:$S$3999,'All hauled'!$U$2:$U$3999,'Hauled Pnob (2)'!$AK94,'All hauled'!$X$2:$X$3999,'Hauled Pnob (2)'!$AJ94,'All hauled'!$I$2:$I$3999,'Hauled Pnob (2)'!$AI94,'All hauled'!$V$2:$V$3999,'Hauled Pnob (2)'!AM$5)</f>
        <v>1</v>
      </c>
      <c r="AN94">
        <f>SUMIFS('All hauled'!$S$2:$S$3999,'All hauled'!$U$2:$U$3999,'Hauled Pnob (2)'!$AK94,'All hauled'!$X$2:$X$3999,'Hauled Pnob (2)'!$AJ94,'All hauled'!$I$2:$I$3999,'Hauled Pnob (2)'!$AI94,'All hauled'!$V$2:$V$3999,'Hauled Pnob (2)'!AN$5)</f>
        <v>1</v>
      </c>
      <c r="AO94">
        <f>SUMIFS('All hauled'!$S$2:$S$3999,'All hauled'!$U$2:$U$3999,'Hauled Pnob (2)'!$AK94,'All hauled'!$X$2:$X$3999,'Hauled Pnob (2)'!$AJ94,'All hauled'!$I$2:$I$3999,'Hauled Pnob (2)'!$AI94,'All hauled'!$V$2:$V$3999,'Hauled Pnob (2)'!AO$5)</f>
        <v>3</v>
      </c>
      <c r="AP94">
        <f>SUMIFS('All hauled'!$S$2:$S$3999,'All hauled'!$U$2:$U$3999,'Hauled Pnob (2)'!$AK94,'All hauled'!$X$2:$X$3999,'Hauled Pnob (2)'!$AJ94,'All hauled'!$I$2:$I$3999,'Hauled Pnob (2)'!$AI94,'All hauled'!$V$2:$V$3999,'Hauled Pnob (2)'!AP$5)</f>
        <v>3</v>
      </c>
      <c r="AQ94">
        <f>SUMIFS('All hauled'!$S$2:$S$3999,'All hauled'!$U$2:$U$3999,'Hauled Pnob (2)'!$AK94,'All hauled'!$X$2:$X$3999,'Hauled Pnob (2)'!$AJ94,'All hauled'!$I$2:$I$3999,'Hauled Pnob (2)'!$AI94,'All hauled'!$V$2:$V$3999,'Hauled Pnob (2)'!AQ$5)</f>
        <v>5</v>
      </c>
      <c r="AR94">
        <f>SUMIFS('All hauled'!$S$2:$S$3999,'All hauled'!$U$2:$U$3999,'Hauled Pnob (2)'!$AK94,'All hauled'!$X$2:$X$3999,'Hauled Pnob (2)'!$AJ94,'All hauled'!$I$2:$I$3999,'Hauled Pnob (2)'!$AI94,'All hauled'!$V$2:$V$3999,'Hauled Pnob (2)'!AR$5)</f>
        <v>2</v>
      </c>
      <c r="AS94">
        <f>SUMIFS('All hauled'!$S$2:$S$3999,'All hauled'!$U$2:$U$3999,'Hauled Pnob (2)'!$AK94,'All hauled'!$X$2:$X$3999,'Hauled Pnob (2)'!$AJ94,'All hauled'!$I$2:$I$3999,'Hauled Pnob (2)'!$AI94,'All hauled'!$V$2:$V$3999,'Hauled Pnob (2)'!AS$5)</f>
        <v>0</v>
      </c>
      <c r="AT94">
        <f>SUMIFS('All hauled'!$S$2:$S$3999,'All hauled'!$U$2:$U$3999,'Hauled Pnob (2)'!$AK94,'All hauled'!$X$2:$X$3999,'Hauled Pnob (2)'!$AJ94,'All hauled'!$I$2:$I$3999,'Hauled Pnob (2)'!$AI94,'All hauled'!$V$2:$V$3999,'Hauled Pnob (2)'!AT$5)</f>
        <v>0</v>
      </c>
      <c r="AU94" t="s">
        <v>3951</v>
      </c>
      <c r="AV94" s="16">
        <f t="shared" si="137"/>
        <v>0</v>
      </c>
      <c r="AW94" s="16">
        <f t="shared" si="138"/>
        <v>1.0493827160493827</v>
      </c>
      <c r="AX94" s="16">
        <f t="shared" si="139"/>
        <v>1.0330882352941178</v>
      </c>
      <c r="AY94" s="16">
        <f t="shared" si="140"/>
        <v>3.0588235294117645</v>
      </c>
      <c r="AZ94" s="16">
        <f t="shared" si="141"/>
        <v>3.0957446808510638</v>
      </c>
      <c r="BA94" s="16">
        <f t="shared" si="142"/>
        <v>5.349462365591398</v>
      </c>
      <c r="BB94" s="16">
        <f t="shared" si="143"/>
        <v>2.0270270270270272</v>
      </c>
      <c r="BC94" s="16">
        <f t="shared" si="144"/>
        <v>0</v>
      </c>
      <c r="BD94" t="s">
        <v>3951</v>
      </c>
      <c r="BE94" s="16">
        <f t="shared" si="145"/>
        <v>0</v>
      </c>
      <c r="BF94" s="16">
        <f t="shared" si="146"/>
        <v>1.1713102532187365</v>
      </c>
      <c r="BG94" s="16">
        <f t="shared" si="147"/>
        <v>1.0929417455313923</v>
      </c>
      <c r="BH94" s="16">
        <f t="shared" si="148"/>
        <v>3.1992260500089462</v>
      </c>
      <c r="BI94" s="16">
        <f t="shared" si="149"/>
        <v>3.1637961706754862</v>
      </c>
      <c r="BJ94" s="16">
        <f t="shared" si="150"/>
        <v>5.4142659468832797</v>
      </c>
      <c r="BK94" s="16">
        <f t="shared" si="151"/>
        <v>2.029230582593287</v>
      </c>
      <c r="BL94" s="16">
        <f t="shared" si="152"/>
        <v>0</v>
      </c>
    </row>
    <row r="95" spans="35:80" x14ac:dyDescent="0.25">
      <c r="AI95" t="s">
        <v>3225</v>
      </c>
      <c r="AJ95">
        <f>'final totals'!K14</f>
        <v>5</v>
      </c>
      <c r="AK95" t="str">
        <f>'final totals'!O14</f>
        <v>PLA1</v>
      </c>
      <c r="AL95">
        <f>SUMIFS('All hauled'!$S$2:$S$3999,'All hauled'!$U$2:$U$3999,'Hauled Pnob (2)'!$AK95,'All hauled'!$X$2:$X$3999,'Hauled Pnob (2)'!$AJ95,'All hauled'!$I$2:$I$3999,'Hauled Pnob (2)'!$AI95,'All hauled'!$V$2:$V$3999,'Hauled Pnob (2)'!AL$5)</f>
        <v>0</v>
      </c>
      <c r="AM95">
        <f>SUMIFS('All hauled'!$S$2:$S$3999,'All hauled'!$U$2:$U$3999,'Hauled Pnob (2)'!$AK95,'All hauled'!$X$2:$X$3999,'Hauled Pnob (2)'!$AJ95,'All hauled'!$I$2:$I$3999,'Hauled Pnob (2)'!$AI95,'All hauled'!$V$2:$V$3999,'Hauled Pnob (2)'!AM$5)</f>
        <v>0</v>
      </c>
      <c r="AN95">
        <f>SUMIFS('All hauled'!$S$2:$S$3999,'All hauled'!$U$2:$U$3999,'Hauled Pnob (2)'!$AK95,'All hauled'!$X$2:$X$3999,'Hauled Pnob (2)'!$AJ95,'All hauled'!$I$2:$I$3999,'Hauled Pnob (2)'!$AI95,'All hauled'!$V$2:$V$3999,'Hauled Pnob (2)'!AN$5)</f>
        <v>0</v>
      </c>
      <c r="AO95">
        <f>SUMIFS('All hauled'!$S$2:$S$3999,'All hauled'!$U$2:$U$3999,'Hauled Pnob (2)'!$AK95,'All hauled'!$X$2:$X$3999,'Hauled Pnob (2)'!$AJ95,'All hauled'!$I$2:$I$3999,'Hauled Pnob (2)'!$AI95,'All hauled'!$V$2:$V$3999,'Hauled Pnob (2)'!AO$5)</f>
        <v>0</v>
      </c>
      <c r="AP95">
        <f>SUMIFS('All hauled'!$S$2:$S$3999,'All hauled'!$U$2:$U$3999,'Hauled Pnob (2)'!$AK95,'All hauled'!$X$2:$X$3999,'Hauled Pnob (2)'!$AJ95,'All hauled'!$I$2:$I$3999,'Hauled Pnob (2)'!$AI95,'All hauled'!$V$2:$V$3999,'Hauled Pnob (2)'!AP$5)</f>
        <v>4</v>
      </c>
      <c r="AQ95">
        <f>SUMIFS('All hauled'!$S$2:$S$3999,'All hauled'!$U$2:$U$3999,'Hauled Pnob (2)'!$AK95,'All hauled'!$X$2:$X$3999,'Hauled Pnob (2)'!$AJ95,'All hauled'!$I$2:$I$3999,'Hauled Pnob (2)'!$AI95,'All hauled'!$V$2:$V$3999,'Hauled Pnob (2)'!AQ$5)</f>
        <v>1</v>
      </c>
      <c r="AR95">
        <f>SUMIFS('All hauled'!$S$2:$S$3999,'All hauled'!$U$2:$U$3999,'Hauled Pnob (2)'!$AK95,'All hauled'!$X$2:$X$3999,'Hauled Pnob (2)'!$AJ95,'All hauled'!$I$2:$I$3999,'Hauled Pnob (2)'!$AI95,'All hauled'!$V$2:$V$3999,'Hauled Pnob (2)'!AR$5)</f>
        <v>4</v>
      </c>
      <c r="AS95">
        <f>SUMIFS('All hauled'!$S$2:$S$3999,'All hauled'!$U$2:$U$3999,'Hauled Pnob (2)'!$AK95,'All hauled'!$X$2:$X$3999,'Hauled Pnob (2)'!$AJ95,'All hauled'!$I$2:$I$3999,'Hauled Pnob (2)'!$AI95,'All hauled'!$V$2:$V$3999,'Hauled Pnob (2)'!AS$5)</f>
        <v>1</v>
      </c>
      <c r="AT95">
        <f>SUMIFS('All hauled'!$S$2:$S$3999,'All hauled'!$U$2:$U$3999,'Hauled Pnob (2)'!$AK95,'All hauled'!$X$2:$X$3999,'Hauled Pnob (2)'!$AJ95,'All hauled'!$I$2:$I$3999,'Hauled Pnob (2)'!$AI95,'All hauled'!$V$2:$V$3999,'Hauled Pnob (2)'!AT$5)</f>
        <v>0</v>
      </c>
      <c r="AU95" t="s">
        <v>3363</v>
      </c>
      <c r="AV95" s="16">
        <f t="shared" si="137"/>
        <v>0</v>
      </c>
      <c r="AW95" s="16">
        <f t="shared" si="138"/>
        <v>0</v>
      </c>
      <c r="AX95" s="16">
        <f t="shared" si="139"/>
        <v>0</v>
      </c>
      <c r="AY95" s="16">
        <f t="shared" si="140"/>
        <v>0</v>
      </c>
      <c r="AZ95" s="16">
        <f t="shared" si="141"/>
        <v>4.1276595744680851</v>
      </c>
      <c r="BA95" s="16">
        <f t="shared" si="142"/>
        <v>1.0698924731182795</v>
      </c>
      <c r="BB95" s="16">
        <f t="shared" si="143"/>
        <v>4.0540540540540544</v>
      </c>
      <c r="BC95" s="16">
        <f t="shared" si="144"/>
        <v>1.0909090909090908</v>
      </c>
      <c r="BD95" t="s">
        <v>3363</v>
      </c>
      <c r="BE95" s="16">
        <f t="shared" si="145"/>
        <v>0</v>
      </c>
      <c r="BF95" s="16">
        <f t="shared" si="146"/>
        <v>0</v>
      </c>
      <c r="BG95" s="16">
        <f t="shared" si="147"/>
        <v>0</v>
      </c>
      <c r="BH95" s="16">
        <f t="shared" si="148"/>
        <v>0</v>
      </c>
      <c r="BI95" s="16">
        <f t="shared" si="149"/>
        <v>4.218394894233982</v>
      </c>
      <c r="BJ95" s="16">
        <f t="shared" si="150"/>
        <v>1.082853189376656</v>
      </c>
      <c r="BK95" s="16">
        <f t="shared" si="151"/>
        <v>4.0584611651865741</v>
      </c>
      <c r="BL95" s="16">
        <f t="shared" si="152"/>
        <v>1.846153846153846</v>
      </c>
    </row>
    <row r="96" spans="35:80" x14ac:dyDescent="0.25">
      <c r="AI96" t="s">
        <v>3225</v>
      </c>
      <c r="AJ96">
        <f>'final totals'!K15</f>
        <v>5</v>
      </c>
      <c r="AK96" t="str">
        <f>'final totals'!O15</f>
        <v>PLA2</v>
      </c>
      <c r="AL96">
        <f>SUMIFS('All hauled'!$S$2:$S$3999,'All hauled'!$U$2:$U$3999,'Hauled Pnob (2)'!$AK96,'All hauled'!$X$2:$X$3999,'Hauled Pnob (2)'!$AJ96,'All hauled'!$I$2:$I$3999,'Hauled Pnob (2)'!$AI96,'All hauled'!$V$2:$V$3999,'Hauled Pnob (2)'!AL$5)</f>
        <v>0</v>
      </c>
      <c r="AM96">
        <f>SUMIFS('All hauled'!$S$2:$S$3999,'All hauled'!$U$2:$U$3999,'Hauled Pnob (2)'!$AK96,'All hauled'!$X$2:$X$3999,'Hauled Pnob (2)'!$AJ96,'All hauled'!$I$2:$I$3999,'Hauled Pnob (2)'!$AI96,'All hauled'!$V$2:$V$3999,'Hauled Pnob (2)'!AM$5)</f>
        <v>0</v>
      </c>
      <c r="AN96">
        <f>SUMIFS('All hauled'!$S$2:$S$3999,'All hauled'!$U$2:$U$3999,'Hauled Pnob (2)'!$AK96,'All hauled'!$X$2:$X$3999,'Hauled Pnob (2)'!$AJ96,'All hauled'!$I$2:$I$3999,'Hauled Pnob (2)'!$AI96,'All hauled'!$V$2:$V$3999,'Hauled Pnob (2)'!AN$5)</f>
        <v>0</v>
      </c>
      <c r="AO96">
        <f>SUMIFS('All hauled'!$S$2:$S$3999,'All hauled'!$U$2:$U$3999,'Hauled Pnob (2)'!$AK96,'All hauled'!$X$2:$X$3999,'Hauled Pnob (2)'!$AJ96,'All hauled'!$I$2:$I$3999,'Hauled Pnob (2)'!$AI96,'All hauled'!$V$2:$V$3999,'Hauled Pnob (2)'!AO$5)</f>
        <v>0</v>
      </c>
      <c r="AP96">
        <f>SUMIFS('All hauled'!$S$2:$S$3999,'All hauled'!$U$2:$U$3999,'Hauled Pnob (2)'!$AK96,'All hauled'!$X$2:$X$3999,'Hauled Pnob (2)'!$AJ96,'All hauled'!$I$2:$I$3999,'Hauled Pnob (2)'!$AI96,'All hauled'!$V$2:$V$3999,'Hauled Pnob (2)'!AP$5)</f>
        <v>0</v>
      </c>
      <c r="AQ96">
        <f>SUMIFS('All hauled'!$S$2:$S$3999,'All hauled'!$U$2:$U$3999,'Hauled Pnob (2)'!$AK96,'All hauled'!$X$2:$X$3999,'Hauled Pnob (2)'!$AJ96,'All hauled'!$I$2:$I$3999,'Hauled Pnob (2)'!$AI96,'All hauled'!$V$2:$V$3999,'Hauled Pnob (2)'!AQ$5)</f>
        <v>0</v>
      </c>
      <c r="AR96">
        <f>SUMIFS('All hauled'!$S$2:$S$3999,'All hauled'!$U$2:$U$3999,'Hauled Pnob (2)'!$AK96,'All hauled'!$X$2:$X$3999,'Hauled Pnob (2)'!$AJ96,'All hauled'!$I$2:$I$3999,'Hauled Pnob (2)'!$AI96,'All hauled'!$V$2:$V$3999,'Hauled Pnob (2)'!AR$5)</f>
        <v>0</v>
      </c>
      <c r="AS96">
        <f>SUMIFS('All hauled'!$S$2:$S$3999,'All hauled'!$U$2:$U$3999,'Hauled Pnob (2)'!$AK96,'All hauled'!$X$2:$X$3999,'Hauled Pnob (2)'!$AJ96,'All hauled'!$I$2:$I$3999,'Hauled Pnob (2)'!$AI96,'All hauled'!$V$2:$V$3999,'Hauled Pnob (2)'!AS$5)</f>
        <v>0</v>
      </c>
      <c r="AT96">
        <f>SUMIFS('All hauled'!$S$2:$S$3999,'All hauled'!$U$2:$U$3999,'Hauled Pnob (2)'!$AK96,'All hauled'!$X$2:$X$3999,'Hauled Pnob (2)'!$AJ96,'All hauled'!$I$2:$I$3999,'Hauled Pnob (2)'!$AI96,'All hauled'!$V$2:$V$3999,'Hauled Pnob (2)'!AT$5)</f>
        <v>0</v>
      </c>
      <c r="AU96" t="s">
        <v>3876</v>
      </c>
      <c r="AV96" s="16">
        <f t="shared" si="137"/>
        <v>0</v>
      </c>
      <c r="AW96" s="16">
        <f t="shared" si="138"/>
        <v>0</v>
      </c>
      <c r="AX96" s="16">
        <f t="shared" si="139"/>
        <v>0</v>
      </c>
      <c r="AY96" s="16">
        <f t="shared" si="140"/>
        <v>0</v>
      </c>
      <c r="AZ96" s="16">
        <f t="shared" si="141"/>
        <v>0</v>
      </c>
      <c r="BA96" s="16">
        <f t="shared" si="142"/>
        <v>0</v>
      </c>
      <c r="BB96" s="16">
        <f t="shared" si="143"/>
        <v>0</v>
      </c>
      <c r="BC96" s="16">
        <f t="shared" si="144"/>
        <v>0</v>
      </c>
      <c r="BD96" t="s">
        <v>3876</v>
      </c>
      <c r="BE96" s="16">
        <f t="shared" si="145"/>
        <v>0</v>
      </c>
      <c r="BF96" s="16">
        <f t="shared" si="146"/>
        <v>0</v>
      </c>
      <c r="BG96" s="16">
        <f t="shared" si="147"/>
        <v>0</v>
      </c>
      <c r="BH96" s="16">
        <f t="shared" si="148"/>
        <v>0</v>
      </c>
      <c r="BI96" s="16">
        <f t="shared" si="149"/>
        <v>0</v>
      </c>
      <c r="BJ96" s="16">
        <f t="shared" si="150"/>
        <v>0</v>
      </c>
      <c r="BK96" s="16">
        <f t="shared" si="151"/>
        <v>0</v>
      </c>
      <c r="BL96" s="16">
        <f t="shared" si="152"/>
        <v>0</v>
      </c>
    </row>
    <row r="97" spans="35:64" x14ac:dyDescent="0.25">
      <c r="AI97" t="s">
        <v>3225</v>
      </c>
      <c r="AJ97">
        <f>'final totals'!K16</f>
        <v>4</v>
      </c>
      <c r="AK97" t="str">
        <f>'final totals'!O16</f>
        <v>BCA1</v>
      </c>
      <c r="AL97">
        <f>SUMIFS('All hauled'!$S$2:$S$3999,'All hauled'!$U$2:$U$3999,'Hauled Pnob (2)'!$AK97,'All hauled'!$X$2:$X$3999,'Hauled Pnob (2)'!$AJ97,'All hauled'!$I$2:$I$3999,'Hauled Pnob (2)'!$AI97,'All hauled'!$V$2:$V$3999,'Hauled Pnob (2)'!AL$5)</f>
        <v>0</v>
      </c>
      <c r="AM97">
        <f>SUMIFS('All hauled'!$S$2:$S$3999,'All hauled'!$U$2:$U$3999,'Hauled Pnob (2)'!$AK97,'All hauled'!$X$2:$X$3999,'Hauled Pnob (2)'!$AJ97,'All hauled'!$I$2:$I$3999,'Hauled Pnob (2)'!$AI97,'All hauled'!$V$2:$V$3999,'Hauled Pnob (2)'!AM$5)</f>
        <v>4</v>
      </c>
      <c r="AN97">
        <f>SUMIFS('All hauled'!$S$2:$S$3999,'All hauled'!$U$2:$U$3999,'Hauled Pnob (2)'!$AK97,'All hauled'!$X$2:$X$3999,'Hauled Pnob (2)'!$AJ97,'All hauled'!$I$2:$I$3999,'Hauled Pnob (2)'!$AI97,'All hauled'!$V$2:$V$3999,'Hauled Pnob (2)'!AN$5)</f>
        <v>18</v>
      </c>
      <c r="AO97">
        <f>SUMIFS('All hauled'!$S$2:$S$3999,'All hauled'!$U$2:$U$3999,'Hauled Pnob (2)'!$AK97,'All hauled'!$X$2:$X$3999,'Hauled Pnob (2)'!$AJ97,'All hauled'!$I$2:$I$3999,'Hauled Pnob (2)'!$AI97,'All hauled'!$V$2:$V$3999,'Hauled Pnob (2)'!AO$5)</f>
        <v>21</v>
      </c>
      <c r="AP97">
        <f>SUMIFS('All hauled'!$S$2:$S$3999,'All hauled'!$U$2:$U$3999,'Hauled Pnob (2)'!$AK97,'All hauled'!$X$2:$X$3999,'Hauled Pnob (2)'!$AJ97,'All hauled'!$I$2:$I$3999,'Hauled Pnob (2)'!$AI97,'All hauled'!$V$2:$V$3999,'Hauled Pnob (2)'!AP$5)</f>
        <v>20</v>
      </c>
      <c r="AQ97">
        <f>SUMIFS('All hauled'!$S$2:$S$3999,'All hauled'!$U$2:$U$3999,'Hauled Pnob (2)'!$AK97,'All hauled'!$X$2:$X$3999,'Hauled Pnob (2)'!$AJ97,'All hauled'!$I$2:$I$3999,'Hauled Pnob (2)'!$AI97,'All hauled'!$V$2:$V$3999,'Hauled Pnob (2)'!AQ$5)</f>
        <v>24</v>
      </c>
      <c r="AR97">
        <f>SUMIFS('All hauled'!$S$2:$S$3999,'All hauled'!$U$2:$U$3999,'Hauled Pnob (2)'!$AK97,'All hauled'!$X$2:$X$3999,'Hauled Pnob (2)'!$AJ97,'All hauled'!$I$2:$I$3999,'Hauled Pnob (2)'!$AI97,'All hauled'!$V$2:$V$3999,'Hauled Pnob (2)'!AR$5)</f>
        <v>6</v>
      </c>
      <c r="AS97">
        <f>SUMIFS('All hauled'!$S$2:$S$3999,'All hauled'!$U$2:$U$3999,'Hauled Pnob (2)'!$AK97,'All hauled'!$X$2:$X$3999,'Hauled Pnob (2)'!$AJ97,'All hauled'!$I$2:$I$3999,'Hauled Pnob (2)'!$AI97,'All hauled'!$V$2:$V$3999,'Hauled Pnob (2)'!AS$5)</f>
        <v>1</v>
      </c>
      <c r="AT97">
        <f>SUMIFS('All hauled'!$S$2:$S$3999,'All hauled'!$U$2:$U$3999,'Hauled Pnob (2)'!$AK97,'All hauled'!$X$2:$X$3999,'Hauled Pnob (2)'!$AJ97,'All hauled'!$I$2:$I$3999,'Hauled Pnob (2)'!$AI97,'All hauled'!$V$2:$V$3999,'Hauled Pnob (2)'!AT$5)</f>
        <v>0</v>
      </c>
      <c r="AU97" t="s">
        <v>3357</v>
      </c>
      <c r="AV97" s="16">
        <f t="shared" si="137"/>
        <v>0</v>
      </c>
      <c r="AW97" s="16">
        <f t="shared" si="138"/>
        <v>4.1975308641975309</v>
      </c>
      <c r="AX97" s="16">
        <f t="shared" si="139"/>
        <v>18.595588235294116</v>
      </c>
      <c r="AY97" s="16">
        <f t="shared" si="140"/>
        <v>21.411764705882351</v>
      </c>
      <c r="AZ97" s="16">
        <f t="shared" si="141"/>
        <v>20.638297872340427</v>
      </c>
      <c r="BA97" s="16">
        <f t="shared" si="142"/>
        <v>25.677419354838708</v>
      </c>
      <c r="BB97" s="16">
        <f t="shared" si="143"/>
        <v>6.0810810810810807</v>
      </c>
      <c r="BC97" s="16">
        <f t="shared" si="144"/>
        <v>1.0909090909090908</v>
      </c>
      <c r="BD97" t="s">
        <v>3357</v>
      </c>
      <c r="BE97" s="16">
        <f t="shared" si="145"/>
        <v>0</v>
      </c>
      <c r="BF97" s="16">
        <f t="shared" si="146"/>
        <v>4.685241012874946</v>
      </c>
      <c r="BG97" s="16">
        <f t="shared" si="147"/>
        <v>19.672951419565059</v>
      </c>
      <c r="BH97" s="16">
        <f t="shared" si="148"/>
        <v>22.394582350062624</v>
      </c>
      <c r="BI97" s="16">
        <f t="shared" si="149"/>
        <v>21.091974471169909</v>
      </c>
      <c r="BJ97" s="16">
        <f t="shared" si="150"/>
        <v>25.988476545039742</v>
      </c>
      <c r="BK97" s="16">
        <f t="shared" si="151"/>
        <v>6.0876917477798607</v>
      </c>
      <c r="BL97" s="16">
        <f t="shared" si="152"/>
        <v>1.846153846153846</v>
      </c>
    </row>
    <row r="98" spans="35:64" x14ac:dyDescent="0.25">
      <c r="AI98" t="s">
        <v>3225</v>
      </c>
      <c r="AJ98">
        <f>'final totals'!K17</f>
        <v>4</v>
      </c>
      <c r="AK98" t="str">
        <f>'final totals'!O17</f>
        <v>BCA2</v>
      </c>
      <c r="AL98">
        <f>SUMIFS('All hauled'!$S$2:$S$3999,'All hauled'!$U$2:$U$3999,'Hauled Pnob (2)'!$AK98,'All hauled'!$X$2:$X$3999,'Hauled Pnob (2)'!$AJ98,'All hauled'!$I$2:$I$3999,'Hauled Pnob (2)'!$AI98,'All hauled'!$V$2:$V$3999,'Hauled Pnob (2)'!AL$5)</f>
        <v>0</v>
      </c>
      <c r="AM98">
        <f>SUMIFS('All hauled'!$S$2:$S$3999,'All hauled'!$U$2:$U$3999,'Hauled Pnob (2)'!$AK98,'All hauled'!$X$2:$X$3999,'Hauled Pnob (2)'!$AJ98,'All hauled'!$I$2:$I$3999,'Hauled Pnob (2)'!$AI98,'All hauled'!$V$2:$V$3999,'Hauled Pnob (2)'!AM$5)</f>
        <v>0</v>
      </c>
      <c r="AN98">
        <f>SUMIFS('All hauled'!$S$2:$S$3999,'All hauled'!$U$2:$U$3999,'Hauled Pnob (2)'!$AK98,'All hauled'!$X$2:$X$3999,'Hauled Pnob (2)'!$AJ98,'All hauled'!$I$2:$I$3999,'Hauled Pnob (2)'!$AI98,'All hauled'!$V$2:$V$3999,'Hauled Pnob (2)'!AN$5)</f>
        <v>1</v>
      </c>
      <c r="AO98">
        <f>SUMIFS('All hauled'!$S$2:$S$3999,'All hauled'!$U$2:$U$3999,'Hauled Pnob (2)'!$AK98,'All hauled'!$X$2:$X$3999,'Hauled Pnob (2)'!$AJ98,'All hauled'!$I$2:$I$3999,'Hauled Pnob (2)'!$AI98,'All hauled'!$V$2:$V$3999,'Hauled Pnob (2)'!AO$5)</f>
        <v>0</v>
      </c>
      <c r="AP98">
        <f>SUMIFS('All hauled'!$S$2:$S$3999,'All hauled'!$U$2:$U$3999,'Hauled Pnob (2)'!$AK98,'All hauled'!$X$2:$X$3999,'Hauled Pnob (2)'!$AJ98,'All hauled'!$I$2:$I$3999,'Hauled Pnob (2)'!$AI98,'All hauled'!$V$2:$V$3999,'Hauled Pnob (2)'!AP$5)</f>
        <v>1</v>
      </c>
      <c r="AQ98">
        <f>SUMIFS('All hauled'!$S$2:$S$3999,'All hauled'!$U$2:$U$3999,'Hauled Pnob (2)'!$AK98,'All hauled'!$X$2:$X$3999,'Hauled Pnob (2)'!$AJ98,'All hauled'!$I$2:$I$3999,'Hauled Pnob (2)'!$AI98,'All hauled'!$V$2:$V$3999,'Hauled Pnob (2)'!AQ$5)</f>
        <v>0</v>
      </c>
      <c r="AR98">
        <f>SUMIFS('All hauled'!$S$2:$S$3999,'All hauled'!$U$2:$U$3999,'Hauled Pnob (2)'!$AK98,'All hauled'!$X$2:$X$3999,'Hauled Pnob (2)'!$AJ98,'All hauled'!$I$2:$I$3999,'Hauled Pnob (2)'!$AI98,'All hauled'!$V$2:$V$3999,'Hauled Pnob (2)'!AR$5)</f>
        <v>0</v>
      </c>
      <c r="AS98">
        <f>SUMIFS('All hauled'!$S$2:$S$3999,'All hauled'!$U$2:$U$3999,'Hauled Pnob (2)'!$AK98,'All hauled'!$X$2:$X$3999,'Hauled Pnob (2)'!$AJ98,'All hauled'!$I$2:$I$3999,'Hauled Pnob (2)'!$AI98,'All hauled'!$V$2:$V$3999,'Hauled Pnob (2)'!AS$5)</f>
        <v>0</v>
      </c>
      <c r="AT98">
        <f>SUMIFS('All hauled'!$S$2:$S$3999,'All hauled'!$U$2:$U$3999,'Hauled Pnob (2)'!$AK98,'All hauled'!$X$2:$X$3999,'Hauled Pnob (2)'!$AJ98,'All hauled'!$I$2:$I$3999,'Hauled Pnob (2)'!$AI98,'All hauled'!$V$2:$V$3999,'Hauled Pnob (2)'!AT$5)</f>
        <v>0</v>
      </c>
      <c r="AU98" t="s">
        <v>3821</v>
      </c>
      <c r="AV98" s="16">
        <f t="shared" si="137"/>
        <v>0</v>
      </c>
      <c r="AW98" s="16">
        <f t="shared" si="138"/>
        <v>0</v>
      </c>
      <c r="AX98" s="16">
        <f t="shared" si="139"/>
        <v>1.0330882352941178</v>
      </c>
      <c r="AY98" s="16">
        <f t="shared" si="140"/>
        <v>0</v>
      </c>
      <c r="AZ98" s="16">
        <f t="shared" si="141"/>
        <v>1.0319148936170213</v>
      </c>
      <c r="BA98" s="16">
        <f t="shared" si="142"/>
        <v>0</v>
      </c>
      <c r="BB98" s="16">
        <f t="shared" si="143"/>
        <v>0</v>
      </c>
      <c r="BC98" s="16">
        <f t="shared" si="144"/>
        <v>0</v>
      </c>
      <c r="BD98" t="s">
        <v>3821</v>
      </c>
      <c r="BE98" s="16">
        <f t="shared" si="145"/>
        <v>0</v>
      </c>
      <c r="BF98" s="16">
        <f t="shared" si="146"/>
        <v>0</v>
      </c>
      <c r="BG98" s="16">
        <f t="shared" si="147"/>
        <v>1.0929417455313923</v>
      </c>
      <c r="BH98" s="16">
        <f t="shared" si="148"/>
        <v>0</v>
      </c>
      <c r="BI98" s="16">
        <f t="shared" si="149"/>
        <v>1.0545987235584955</v>
      </c>
      <c r="BJ98" s="16">
        <f t="shared" si="150"/>
        <v>0</v>
      </c>
      <c r="BK98" s="16">
        <f t="shared" si="151"/>
        <v>0</v>
      </c>
      <c r="BL98" s="16">
        <f t="shared" si="152"/>
        <v>0</v>
      </c>
    </row>
    <row r="99" spans="35:64" x14ac:dyDescent="0.25">
      <c r="AI99" t="s">
        <v>3225</v>
      </c>
      <c r="AJ99">
        <f>'final totals'!K18</f>
        <v>4</v>
      </c>
      <c r="AK99" t="str">
        <f>'final totals'!O18</f>
        <v>CJA1</v>
      </c>
      <c r="AL99">
        <f>SUMIFS('All hauled'!$S$2:$S$3999,'All hauled'!$U$2:$U$3999,'Hauled Pnob (2)'!$AK99,'All hauled'!$X$2:$X$3999,'Hauled Pnob (2)'!$AJ99,'All hauled'!$I$2:$I$3999,'Hauled Pnob (2)'!$AI99,'All hauled'!$V$2:$V$3999,'Hauled Pnob (2)'!AL$5)</f>
        <v>0</v>
      </c>
      <c r="AM99">
        <f>SUMIFS('All hauled'!$S$2:$S$3999,'All hauled'!$U$2:$U$3999,'Hauled Pnob (2)'!$AK99,'All hauled'!$X$2:$X$3999,'Hauled Pnob (2)'!$AJ99,'All hauled'!$I$2:$I$3999,'Hauled Pnob (2)'!$AI99,'All hauled'!$V$2:$V$3999,'Hauled Pnob (2)'!AM$5)</f>
        <v>5</v>
      </c>
      <c r="AN99">
        <f>SUMIFS('All hauled'!$S$2:$S$3999,'All hauled'!$U$2:$U$3999,'Hauled Pnob (2)'!$AK99,'All hauled'!$X$2:$X$3999,'Hauled Pnob (2)'!$AJ99,'All hauled'!$I$2:$I$3999,'Hauled Pnob (2)'!$AI99,'All hauled'!$V$2:$V$3999,'Hauled Pnob (2)'!AN$5)</f>
        <v>18</v>
      </c>
      <c r="AO99">
        <f>SUMIFS('All hauled'!$S$2:$S$3999,'All hauled'!$U$2:$U$3999,'Hauled Pnob (2)'!$AK99,'All hauled'!$X$2:$X$3999,'Hauled Pnob (2)'!$AJ99,'All hauled'!$I$2:$I$3999,'Hauled Pnob (2)'!$AI99,'All hauled'!$V$2:$V$3999,'Hauled Pnob (2)'!AO$5)</f>
        <v>22</v>
      </c>
      <c r="AP99">
        <f>SUMIFS('All hauled'!$S$2:$S$3999,'All hauled'!$U$2:$U$3999,'Hauled Pnob (2)'!$AK99,'All hauled'!$X$2:$X$3999,'Hauled Pnob (2)'!$AJ99,'All hauled'!$I$2:$I$3999,'Hauled Pnob (2)'!$AI99,'All hauled'!$V$2:$V$3999,'Hauled Pnob (2)'!AP$5)</f>
        <v>23</v>
      </c>
      <c r="AQ99">
        <f>SUMIFS('All hauled'!$S$2:$S$3999,'All hauled'!$U$2:$U$3999,'Hauled Pnob (2)'!$AK99,'All hauled'!$X$2:$X$3999,'Hauled Pnob (2)'!$AJ99,'All hauled'!$I$2:$I$3999,'Hauled Pnob (2)'!$AI99,'All hauled'!$V$2:$V$3999,'Hauled Pnob (2)'!AQ$5)</f>
        <v>13</v>
      </c>
      <c r="AR99">
        <f>SUMIFS('All hauled'!$S$2:$S$3999,'All hauled'!$U$2:$U$3999,'Hauled Pnob (2)'!$AK99,'All hauled'!$X$2:$X$3999,'Hauled Pnob (2)'!$AJ99,'All hauled'!$I$2:$I$3999,'Hauled Pnob (2)'!$AI99,'All hauled'!$V$2:$V$3999,'Hauled Pnob (2)'!AR$5)</f>
        <v>4</v>
      </c>
      <c r="AS99">
        <f>SUMIFS('All hauled'!$S$2:$S$3999,'All hauled'!$U$2:$U$3999,'Hauled Pnob (2)'!$AK99,'All hauled'!$X$2:$X$3999,'Hauled Pnob (2)'!$AJ99,'All hauled'!$I$2:$I$3999,'Hauled Pnob (2)'!$AI99,'All hauled'!$V$2:$V$3999,'Hauled Pnob (2)'!AS$5)</f>
        <v>0</v>
      </c>
      <c r="AT99">
        <f>SUMIFS('All hauled'!$S$2:$S$3999,'All hauled'!$U$2:$U$3999,'Hauled Pnob (2)'!$AK99,'All hauled'!$X$2:$X$3999,'Hauled Pnob (2)'!$AJ99,'All hauled'!$I$2:$I$3999,'Hauled Pnob (2)'!$AI99,'All hauled'!$V$2:$V$3999,'Hauled Pnob (2)'!AT$5)</f>
        <v>0</v>
      </c>
      <c r="AU99" t="s">
        <v>3386</v>
      </c>
      <c r="AV99" s="16">
        <f t="shared" si="137"/>
        <v>0</v>
      </c>
      <c r="AW99" s="16">
        <f t="shared" si="138"/>
        <v>5.2469135802469138</v>
      </c>
      <c r="AX99" s="16">
        <f t="shared" si="139"/>
        <v>18.595588235294116</v>
      </c>
      <c r="AY99" s="16">
        <f t="shared" si="140"/>
        <v>22.431372549019606</v>
      </c>
      <c r="AZ99" s="16">
        <f t="shared" si="141"/>
        <v>23.73404255319149</v>
      </c>
      <c r="BA99" s="16">
        <f t="shared" si="142"/>
        <v>13.908602150537634</v>
      </c>
      <c r="BB99" s="16">
        <f t="shared" si="143"/>
        <v>4.0540540540540544</v>
      </c>
      <c r="BC99" s="16">
        <f t="shared" si="144"/>
        <v>0</v>
      </c>
      <c r="BD99" t="s">
        <v>3386</v>
      </c>
      <c r="BE99" s="16">
        <f t="shared" si="145"/>
        <v>0</v>
      </c>
      <c r="BF99" s="16">
        <f t="shared" si="146"/>
        <v>5.8565512660936827</v>
      </c>
      <c r="BG99" s="16">
        <f t="shared" si="147"/>
        <v>19.672951419565059</v>
      </c>
      <c r="BH99" s="16">
        <f t="shared" si="148"/>
        <v>23.46099103339894</v>
      </c>
      <c r="BI99" s="16">
        <f t="shared" si="149"/>
        <v>24.255770641845395</v>
      </c>
      <c r="BJ99" s="16">
        <f t="shared" si="150"/>
        <v>14.077091461896527</v>
      </c>
      <c r="BK99" s="16">
        <f t="shared" si="151"/>
        <v>4.0584611651865741</v>
      </c>
      <c r="BL99" s="16">
        <f t="shared" si="152"/>
        <v>0</v>
      </c>
    </row>
    <row r="100" spans="35:64" x14ac:dyDescent="0.25">
      <c r="AI100" t="s">
        <v>3225</v>
      </c>
      <c r="AJ100">
        <f>'final totals'!K19</f>
        <v>4</v>
      </c>
      <c r="AK100" t="str">
        <f>'final totals'!O19</f>
        <v>CJA2</v>
      </c>
      <c r="AL100">
        <f>SUMIFS('All hauled'!$S$2:$S$3999,'All hauled'!$U$2:$U$3999,'Hauled Pnob (2)'!$AK100,'All hauled'!$X$2:$X$3999,'Hauled Pnob (2)'!$AJ100,'All hauled'!$I$2:$I$3999,'Hauled Pnob (2)'!$AI100,'All hauled'!$V$2:$V$3999,'Hauled Pnob (2)'!AL$5)</f>
        <v>0</v>
      </c>
      <c r="AM100">
        <f>SUMIFS('All hauled'!$S$2:$S$3999,'All hauled'!$U$2:$U$3999,'Hauled Pnob (2)'!$AK100,'All hauled'!$X$2:$X$3999,'Hauled Pnob (2)'!$AJ100,'All hauled'!$I$2:$I$3999,'Hauled Pnob (2)'!$AI100,'All hauled'!$V$2:$V$3999,'Hauled Pnob (2)'!AM$5)</f>
        <v>0</v>
      </c>
      <c r="AN100">
        <f>SUMIFS('All hauled'!$S$2:$S$3999,'All hauled'!$U$2:$U$3999,'Hauled Pnob (2)'!$AK100,'All hauled'!$X$2:$X$3999,'Hauled Pnob (2)'!$AJ100,'All hauled'!$I$2:$I$3999,'Hauled Pnob (2)'!$AI100,'All hauled'!$V$2:$V$3999,'Hauled Pnob (2)'!AN$5)</f>
        <v>0</v>
      </c>
      <c r="AO100">
        <f>SUMIFS('All hauled'!$S$2:$S$3999,'All hauled'!$U$2:$U$3999,'Hauled Pnob (2)'!$AK100,'All hauled'!$X$2:$X$3999,'Hauled Pnob (2)'!$AJ100,'All hauled'!$I$2:$I$3999,'Hauled Pnob (2)'!$AI100,'All hauled'!$V$2:$V$3999,'Hauled Pnob (2)'!AO$5)</f>
        <v>2</v>
      </c>
      <c r="AP100">
        <f>SUMIFS('All hauled'!$S$2:$S$3999,'All hauled'!$U$2:$U$3999,'Hauled Pnob (2)'!$AK100,'All hauled'!$X$2:$X$3999,'Hauled Pnob (2)'!$AJ100,'All hauled'!$I$2:$I$3999,'Hauled Pnob (2)'!$AI100,'All hauled'!$V$2:$V$3999,'Hauled Pnob (2)'!AP$5)</f>
        <v>12</v>
      </c>
      <c r="AQ100">
        <f>SUMIFS('All hauled'!$S$2:$S$3999,'All hauled'!$U$2:$U$3999,'Hauled Pnob (2)'!$AK100,'All hauled'!$X$2:$X$3999,'Hauled Pnob (2)'!$AJ100,'All hauled'!$I$2:$I$3999,'Hauled Pnob (2)'!$AI100,'All hauled'!$V$2:$V$3999,'Hauled Pnob (2)'!AQ$5)</f>
        <v>6</v>
      </c>
      <c r="AR100">
        <f>SUMIFS('All hauled'!$S$2:$S$3999,'All hauled'!$U$2:$U$3999,'Hauled Pnob (2)'!$AK100,'All hauled'!$X$2:$X$3999,'Hauled Pnob (2)'!$AJ100,'All hauled'!$I$2:$I$3999,'Hauled Pnob (2)'!$AI100,'All hauled'!$V$2:$V$3999,'Hauled Pnob (2)'!AR$5)</f>
        <v>2</v>
      </c>
      <c r="AS100">
        <f>SUMIFS('All hauled'!$S$2:$S$3999,'All hauled'!$U$2:$U$3999,'Hauled Pnob (2)'!$AK100,'All hauled'!$X$2:$X$3999,'Hauled Pnob (2)'!$AJ100,'All hauled'!$I$2:$I$3999,'Hauled Pnob (2)'!$AI100,'All hauled'!$V$2:$V$3999,'Hauled Pnob (2)'!AS$5)</f>
        <v>2</v>
      </c>
      <c r="AT100">
        <f>SUMIFS('All hauled'!$S$2:$S$3999,'All hauled'!$U$2:$U$3999,'Hauled Pnob (2)'!$AK100,'All hauled'!$X$2:$X$3999,'Hauled Pnob (2)'!$AJ100,'All hauled'!$I$2:$I$3999,'Hauled Pnob (2)'!$AI100,'All hauled'!$V$2:$V$3999,'Hauled Pnob (2)'!AT$5)</f>
        <v>0</v>
      </c>
      <c r="AU100" t="s">
        <v>3608</v>
      </c>
      <c r="AV100" s="16">
        <f t="shared" si="137"/>
        <v>0</v>
      </c>
      <c r="AW100" s="16">
        <f t="shared" si="138"/>
        <v>0</v>
      </c>
      <c r="AX100" s="16">
        <f t="shared" si="139"/>
        <v>0</v>
      </c>
      <c r="AY100" s="16">
        <f t="shared" si="140"/>
        <v>2.0392156862745097</v>
      </c>
      <c r="AZ100" s="16">
        <f t="shared" si="141"/>
        <v>12.382978723404255</v>
      </c>
      <c r="BA100" s="16">
        <f t="shared" si="142"/>
        <v>6.419354838709677</v>
      </c>
      <c r="BB100" s="16">
        <f t="shared" si="143"/>
        <v>2.0270270270270272</v>
      </c>
      <c r="BC100" s="16">
        <f t="shared" si="144"/>
        <v>2.1818181818181817</v>
      </c>
      <c r="BD100" t="s">
        <v>3608</v>
      </c>
      <c r="BE100" s="16">
        <f t="shared" si="145"/>
        <v>0</v>
      </c>
      <c r="BF100" s="16">
        <f t="shared" si="146"/>
        <v>0</v>
      </c>
      <c r="BG100" s="16">
        <f t="shared" si="147"/>
        <v>0</v>
      </c>
      <c r="BH100" s="16">
        <f t="shared" si="148"/>
        <v>2.1328173666726307</v>
      </c>
      <c r="BI100" s="16">
        <f t="shared" si="149"/>
        <v>12.655184682701945</v>
      </c>
      <c r="BJ100" s="16">
        <f t="shared" si="150"/>
        <v>6.4971191362599354</v>
      </c>
      <c r="BK100" s="16">
        <f t="shared" si="151"/>
        <v>2.029230582593287</v>
      </c>
      <c r="BL100" s="16">
        <f t="shared" si="152"/>
        <v>3.6923076923076921</v>
      </c>
    </row>
    <row r="101" spans="35:64" x14ac:dyDescent="0.25">
      <c r="AI101" t="s">
        <v>3225</v>
      </c>
      <c r="AJ101">
        <f>'final totals'!K20</f>
        <v>4</v>
      </c>
      <c r="AK101" t="str">
        <f>'final totals'!O20</f>
        <v>GRR</v>
      </c>
      <c r="AL101">
        <f>SUMIFS('All hauled'!$S$2:$S$3999,'All hauled'!$U$2:$U$3999,'Hauled Pnob (2)'!$AK101,'All hauled'!$X$2:$X$3999,'Hauled Pnob (2)'!$AJ101,'All hauled'!$I$2:$I$3999,'Hauled Pnob (2)'!$AI101,'All hauled'!$V$2:$V$3999,'Hauled Pnob (2)'!AL$5)</f>
        <v>0</v>
      </c>
      <c r="AM101">
        <f>SUMIFS('All hauled'!$S$2:$S$3999,'All hauled'!$U$2:$U$3999,'Hauled Pnob (2)'!$AK101,'All hauled'!$X$2:$X$3999,'Hauled Pnob (2)'!$AJ101,'All hauled'!$I$2:$I$3999,'Hauled Pnob (2)'!$AI101,'All hauled'!$V$2:$V$3999,'Hauled Pnob (2)'!AM$5)</f>
        <v>0</v>
      </c>
      <c r="AN101">
        <f>SUMIFS('All hauled'!$S$2:$S$3999,'All hauled'!$U$2:$U$3999,'Hauled Pnob (2)'!$AK101,'All hauled'!$X$2:$X$3999,'Hauled Pnob (2)'!$AJ101,'All hauled'!$I$2:$I$3999,'Hauled Pnob (2)'!$AI101,'All hauled'!$V$2:$V$3999,'Hauled Pnob (2)'!AN$5)</f>
        <v>2</v>
      </c>
      <c r="AO101">
        <f>SUMIFS('All hauled'!$S$2:$S$3999,'All hauled'!$U$2:$U$3999,'Hauled Pnob (2)'!$AK101,'All hauled'!$X$2:$X$3999,'Hauled Pnob (2)'!$AJ101,'All hauled'!$I$2:$I$3999,'Hauled Pnob (2)'!$AI101,'All hauled'!$V$2:$V$3999,'Hauled Pnob (2)'!AO$5)</f>
        <v>0</v>
      </c>
      <c r="AP101">
        <f>SUMIFS('All hauled'!$S$2:$S$3999,'All hauled'!$U$2:$U$3999,'Hauled Pnob (2)'!$AK101,'All hauled'!$X$2:$X$3999,'Hauled Pnob (2)'!$AJ101,'All hauled'!$I$2:$I$3999,'Hauled Pnob (2)'!$AI101,'All hauled'!$V$2:$V$3999,'Hauled Pnob (2)'!AP$5)</f>
        <v>2</v>
      </c>
      <c r="AQ101">
        <f>SUMIFS('All hauled'!$S$2:$S$3999,'All hauled'!$U$2:$U$3999,'Hauled Pnob (2)'!$AK101,'All hauled'!$X$2:$X$3999,'Hauled Pnob (2)'!$AJ101,'All hauled'!$I$2:$I$3999,'Hauled Pnob (2)'!$AI101,'All hauled'!$V$2:$V$3999,'Hauled Pnob (2)'!AQ$5)</f>
        <v>0</v>
      </c>
      <c r="AR101">
        <f>SUMIFS('All hauled'!$S$2:$S$3999,'All hauled'!$U$2:$U$3999,'Hauled Pnob (2)'!$AK101,'All hauled'!$X$2:$X$3999,'Hauled Pnob (2)'!$AJ101,'All hauled'!$I$2:$I$3999,'Hauled Pnob (2)'!$AI101,'All hauled'!$V$2:$V$3999,'Hauled Pnob (2)'!AR$5)</f>
        <v>0</v>
      </c>
      <c r="AS101">
        <f>SUMIFS('All hauled'!$S$2:$S$3999,'All hauled'!$U$2:$U$3999,'Hauled Pnob (2)'!$AK101,'All hauled'!$X$2:$X$3999,'Hauled Pnob (2)'!$AJ101,'All hauled'!$I$2:$I$3999,'Hauled Pnob (2)'!$AI101,'All hauled'!$V$2:$V$3999,'Hauled Pnob (2)'!AS$5)</f>
        <v>0</v>
      </c>
      <c r="AT101">
        <f>SUMIFS('All hauled'!$S$2:$S$3999,'All hauled'!$U$2:$U$3999,'Hauled Pnob (2)'!$AK101,'All hauled'!$X$2:$X$3999,'Hauled Pnob (2)'!$AJ101,'All hauled'!$I$2:$I$3999,'Hauled Pnob (2)'!$AI101,'All hauled'!$V$2:$V$3999,'Hauled Pnob (2)'!AT$5)</f>
        <v>0</v>
      </c>
      <c r="AU101" t="s">
        <v>3168</v>
      </c>
      <c r="AV101" s="16">
        <f t="shared" si="137"/>
        <v>0</v>
      </c>
      <c r="AW101" s="16">
        <f t="shared" si="138"/>
        <v>0</v>
      </c>
      <c r="AX101" s="16">
        <f t="shared" si="139"/>
        <v>2.0661764705882355</v>
      </c>
      <c r="AY101" s="16">
        <f t="shared" si="140"/>
        <v>0</v>
      </c>
      <c r="AZ101" s="16">
        <f t="shared" si="141"/>
        <v>2.0638297872340425</v>
      </c>
      <c r="BA101" s="16">
        <f t="shared" si="142"/>
        <v>0</v>
      </c>
      <c r="BB101" s="16">
        <f t="shared" si="143"/>
        <v>0</v>
      </c>
      <c r="BC101" s="16">
        <f t="shared" si="144"/>
        <v>0</v>
      </c>
      <c r="BD101" t="s">
        <v>3168</v>
      </c>
      <c r="BE101" s="16">
        <f t="shared" si="145"/>
        <v>0</v>
      </c>
      <c r="BF101" s="16">
        <f t="shared" si="146"/>
        <v>0</v>
      </c>
      <c r="BG101" s="16">
        <f t="shared" si="147"/>
        <v>2.1858834910627847</v>
      </c>
      <c r="BH101" s="16">
        <f t="shared" si="148"/>
        <v>0</v>
      </c>
      <c r="BI101" s="16">
        <f t="shared" si="149"/>
        <v>2.109197447116991</v>
      </c>
      <c r="BJ101" s="16">
        <f t="shared" si="150"/>
        <v>0</v>
      </c>
      <c r="BK101" s="16">
        <f t="shared" si="151"/>
        <v>0</v>
      </c>
      <c r="BL101" s="16">
        <f t="shared" si="152"/>
        <v>0</v>
      </c>
    </row>
    <row r="102" spans="35:64" x14ac:dyDescent="0.25">
      <c r="AI102" t="s">
        <v>3225</v>
      </c>
      <c r="AJ102">
        <f>'final totals'!K21</f>
        <v>4</v>
      </c>
      <c r="AK102" t="str">
        <f>'final totals'!O21</f>
        <v>IPCSR</v>
      </c>
      <c r="AL102">
        <f>SUMIFS('All hauled'!$S$2:$S$3999,'All hauled'!$U$2:$U$3999,'Hauled Pnob (2)'!$AK102,'All hauled'!$X$2:$X$3999,'Hauled Pnob (2)'!$AJ102,'All hauled'!$I$2:$I$3999,'Hauled Pnob (2)'!$AI102,'All hauled'!$V$2:$V$3999,'Hauled Pnob (2)'!AL$5)</f>
        <v>0</v>
      </c>
      <c r="AM102">
        <f>SUMIFS('All hauled'!$S$2:$S$3999,'All hauled'!$U$2:$U$3999,'Hauled Pnob (2)'!$AK102,'All hauled'!$X$2:$X$3999,'Hauled Pnob (2)'!$AJ102,'All hauled'!$I$2:$I$3999,'Hauled Pnob (2)'!$AI102,'All hauled'!$V$2:$V$3999,'Hauled Pnob (2)'!AM$5)</f>
        <v>12</v>
      </c>
      <c r="AN102">
        <f>SUMIFS('All hauled'!$S$2:$S$3999,'All hauled'!$U$2:$U$3999,'Hauled Pnob (2)'!$AK102,'All hauled'!$X$2:$X$3999,'Hauled Pnob (2)'!$AJ102,'All hauled'!$I$2:$I$3999,'Hauled Pnob (2)'!$AI102,'All hauled'!$V$2:$V$3999,'Hauled Pnob (2)'!AN$5)</f>
        <v>42</v>
      </c>
      <c r="AO102">
        <f>SUMIFS('All hauled'!$S$2:$S$3999,'All hauled'!$U$2:$U$3999,'Hauled Pnob (2)'!$AK102,'All hauled'!$X$2:$X$3999,'Hauled Pnob (2)'!$AJ102,'All hauled'!$I$2:$I$3999,'Hauled Pnob (2)'!$AI102,'All hauled'!$V$2:$V$3999,'Hauled Pnob (2)'!AO$5)</f>
        <v>37</v>
      </c>
      <c r="AP102">
        <f>SUMIFS('All hauled'!$S$2:$S$3999,'All hauled'!$U$2:$U$3999,'Hauled Pnob (2)'!$AK102,'All hauled'!$X$2:$X$3999,'Hauled Pnob (2)'!$AJ102,'All hauled'!$I$2:$I$3999,'Hauled Pnob (2)'!$AI102,'All hauled'!$V$2:$V$3999,'Hauled Pnob (2)'!AP$5)</f>
        <v>39</v>
      </c>
      <c r="AQ102">
        <f>SUMIFS('All hauled'!$S$2:$S$3999,'All hauled'!$U$2:$U$3999,'Hauled Pnob (2)'!$AK102,'All hauled'!$X$2:$X$3999,'Hauled Pnob (2)'!$AJ102,'All hauled'!$I$2:$I$3999,'Hauled Pnob (2)'!$AI102,'All hauled'!$V$2:$V$3999,'Hauled Pnob (2)'!AQ$5)</f>
        <v>15</v>
      </c>
      <c r="AR102">
        <f>SUMIFS('All hauled'!$S$2:$S$3999,'All hauled'!$U$2:$U$3999,'Hauled Pnob (2)'!$AK102,'All hauled'!$X$2:$X$3999,'Hauled Pnob (2)'!$AJ102,'All hauled'!$I$2:$I$3999,'Hauled Pnob (2)'!$AI102,'All hauled'!$V$2:$V$3999,'Hauled Pnob (2)'!AR$5)</f>
        <v>5</v>
      </c>
      <c r="AS102">
        <f>SUMIFS('All hauled'!$S$2:$S$3999,'All hauled'!$U$2:$U$3999,'Hauled Pnob (2)'!$AK102,'All hauled'!$X$2:$X$3999,'Hauled Pnob (2)'!$AJ102,'All hauled'!$I$2:$I$3999,'Hauled Pnob (2)'!$AI102,'All hauled'!$V$2:$V$3999,'Hauled Pnob (2)'!AS$5)</f>
        <v>2</v>
      </c>
      <c r="AT102">
        <f>SUMIFS('All hauled'!$S$2:$S$3999,'All hauled'!$U$2:$U$3999,'Hauled Pnob (2)'!$AK102,'All hauled'!$X$2:$X$3999,'Hauled Pnob (2)'!$AJ102,'All hauled'!$I$2:$I$3999,'Hauled Pnob (2)'!$AI102,'All hauled'!$V$2:$V$3999,'Hauled Pnob (2)'!AT$5)</f>
        <v>0</v>
      </c>
      <c r="AU102" t="s">
        <v>3346</v>
      </c>
      <c r="AV102" s="16">
        <f t="shared" si="137"/>
        <v>0</v>
      </c>
      <c r="AW102" s="16">
        <f t="shared" si="138"/>
        <v>12.592592592592592</v>
      </c>
      <c r="AX102" s="16">
        <f t="shared" si="139"/>
        <v>43.389705882352942</v>
      </c>
      <c r="AY102" s="16">
        <f t="shared" si="140"/>
        <v>37.725490196078432</v>
      </c>
      <c r="AZ102" s="16">
        <f t="shared" si="141"/>
        <v>40.244680851063833</v>
      </c>
      <c r="BA102" s="16">
        <f t="shared" si="142"/>
        <v>16.048387096774192</v>
      </c>
      <c r="BB102" s="16">
        <f t="shared" si="143"/>
        <v>5.0675675675675675</v>
      </c>
      <c r="BC102" s="16">
        <f t="shared" si="144"/>
        <v>2.1818181818181817</v>
      </c>
      <c r="BD102" t="s">
        <v>3346</v>
      </c>
      <c r="BE102" s="16">
        <f t="shared" si="145"/>
        <v>0</v>
      </c>
      <c r="BF102" s="16">
        <f t="shared" si="146"/>
        <v>14.055723038624837</v>
      </c>
      <c r="BG102" s="16">
        <f t="shared" si="147"/>
        <v>45.903553312318479</v>
      </c>
      <c r="BH102" s="16">
        <f t="shared" si="148"/>
        <v>39.457121283443676</v>
      </c>
      <c r="BI102" s="16">
        <f t="shared" si="149"/>
        <v>41.129350218781326</v>
      </c>
      <c r="BJ102" s="16">
        <f t="shared" si="150"/>
        <v>16.242797840649839</v>
      </c>
      <c r="BK102" s="16">
        <f t="shared" si="151"/>
        <v>5.0730764564832178</v>
      </c>
      <c r="BL102" s="16">
        <f t="shared" si="152"/>
        <v>3.6923076923076921</v>
      </c>
    </row>
    <row r="103" spans="35:64" x14ac:dyDescent="0.25">
      <c r="AI103" t="s">
        <v>3225</v>
      </c>
      <c r="AJ103">
        <f>'final totals'!K22</f>
        <v>4</v>
      </c>
      <c r="AK103" t="str">
        <f>'final totals'!O22</f>
        <v>LFH UNK</v>
      </c>
      <c r="AL103">
        <f>SUMIFS('All hauled'!$S$2:$S$3999,'All hauled'!$U$2:$U$3999,'Hauled Pnob (2)'!$AK103,'All hauled'!$X$2:$X$3999,'Hauled Pnob (2)'!$AJ103,'All hauled'!$I$2:$I$3999,'Hauled Pnob (2)'!$AI103,'All hauled'!$V$2:$V$3999,'Hauled Pnob (2)'!AL$5)</f>
        <v>0</v>
      </c>
      <c r="AM103">
        <f>SUMIFS('All hauled'!$S$2:$S$3999,'All hauled'!$U$2:$U$3999,'Hauled Pnob (2)'!$AK103,'All hauled'!$X$2:$X$3999,'Hauled Pnob (2)'!$AJ103,'All hauled'!$I$2:$I$3999,'Hauled Pnob (2)'!$AI103,'All hauled'!$V$2:$V$3999,'Hauled Pnob (2)'!AM$5)</f>
        <v>0</v>
      </c>
      <c r="AN103">
        <f>SUMIFS('All hauled'!$S$2:$S$3999,'All hauled'!$U$2:$U$3999,'Hauled Pnob (2)'!$AK103,'All hauled'!$X$2:$X$3999,'Hauled Pnob (2)'!$AJ103,'All hauled'!$I$2:$I$3999,'Hauled Pnob (2)'!$AI103,'All hauled'!$V$2:$V$3999,'Hauled Pnob (2)'!AN$5)</f>
        <v>1</v>
      </c>
      <c r="AO103">
        <f>SUMIFS('All hauled'!$S$2:$S$3999,'All hauled'!$U$2:$U$3999,'Hauled Pnob (2)'!$AK103,'All hauled'!$X$2:$X$3999,'Hauled Pnob (2)'!$AJ103,'All hauled'!$I$2:$I$3999,'Hauled Pnob (2)'!$AI103,'All hauled'!$V$2:$V$3999,'Hauled Pnob (2)'!AO$5)</f>
        <v>1</v>
      </c>
      <c r="AP103">
        <f>SUMIFS('All hauled'!$S$2:$S$3999,'All hauled'!$U$2:$U$3999,'Hauled Pnob (2)'!$AK103,'All hauled'!$X$2:$X$3999,'Hauled Pnob (2)'!$AJ103,'All hauled'!$I$2:$I$3999,'Hauled Pnob (2)'!$AI103,'All hauled'!$V$2:$V$3999,'Hauled Pnob (2)'!AP$5)</f>
        <v>1</v>
      </c>
      <c r="AQ103">
        <f>SUMIFS('All hauled'!$S$2:$S$3999,'All hauled'!$U$2:$U$3999,'Hauled Pnob (2)'!$AK103,'All hauled'!$X$2:$X$3999,'Hauled Pnob (2)'!$AJ103,'All hauled'!$I$2:$I$3999,'Hauled Pnob (2)'!$AI103,'All hauled'!$V$2:$V$3999,'Hauled Pnob (2)'!AQ$5)</f>
        <v>0</v>
      </c>
      <c r="AR103">
        <f>SUMIFS('All hauled'!$S$2:$S$3999,'All hauled'!$U$2:$U$3999,'Hauled Pnob (2)'!$AK103,'All hauled'!$X$2:$X$3999,'Hauled Pnob (2)'!$AJ103,'All hauled'!$I$2:$I$3999,'Hauled Pnob (2)'!$AI103,'All hauled'!$V$2:$V$3999,'Hauled Pnob (2)'!AR$5)</f>
        <v>0</v>
      </c>
      <c r="AS103">
        <f>SUMIFS('All hauled'!$S$2:$S$3999,'All hauled'!$U$2:$U$3999,'Hauled Pnob (2)'!$AK103,'All hauled'!$X$2:$X$3999,'Hauled Pnob (2)'!$AJ103,'All hauled'!$I$2:$I$3999,'Hauled Pnob (2)'!$AI103,'All hauled'!$V$2:$V$3999,'Hauled Pnob (2)'!AS$5)</f>
        <v>0</v>
      </c>
      <c r="AT103">
        <f>SUMIFS('All hauled'!$S$2:$S$3999,'All hauled'!$U$2:$U$3999,'Hauled Pnob (2)'!$AK103,'All hauled'!$X$2:$X$3999,'Hauled Pnob (2)'!$AJ103,'All hauled'!$I$2:$I$3999,'Hauled Pnob (2)'!$AI103,'All hauled'!$V$2:$V$3999,'Hauled Pnob (2)'!AT$5)</f>
        <v>0</v>
      </c>
      <c r="AU103" t="s">
        <v>3543</v>
      </c>
      <c r="AV103" s="16">
        <f t="shared" si="137"/>
        <v>0</v>
      </c>
      <c r="AW103" s="16">
        <f t="shared" si="138"/>
        <v>0</v>
      </c>
      <c r="AX103" s="16">
        <f t="shared" si="139"/>
        <v>1.0330882352941178</v>
      </c>
      <c r="AY103" s="16">
        <f t="shared" si="140"/>
        <v>1.0196078431372548</v>
      </c>
      <c r="AZ103" s="16">
        <f t="shared" si="141"/>
        <v>1.0319148936170213</v>
      </c>
      <c r="BA103" s="16">
        <f t="shared" si="142"/>
        <v>0</v>
      </c>
      <c r="BB103" s="16">
        <f t="shared" si="143"/>
        <v>0</v>
      </c>
      <c r="BC103" s="16">
        <f t="shared" si="144"/>
        <v>0</v>
      </c>
      <c r="BD103" t="s">
        <v>3543</v>
      </c>
      <c r="BE103" s="16">
        <f t="shared" si="145"/>
        <v>0</v>
      </c>
      <c r="BF103" s="16">
        <f t="shared" si="146"/>
        <v>0</v>
      </c>
      <c r="BG103" s="16">
        <f t="shared" si="147"/>
        <v>1.0929417455313923</v>
      </c>
      <c r="BH103" s="16">
        <f t="shared" si="148"/>
        <v>1.0664086833363153</v>
      </c>
      <c r="BI103" s="16">
        <f t="shared" si="149"/>
        <v>1.0545987235584955</v>
      </c>
      <c r="BJ103" s="16">
        <f t="shared" si="150"/>
        <v>0</v>
      </c>
      <c r="BK103" s="16">
        <f t="shared" si="151"/>
        <v>0</v>
      </c>
      <c r="BL103" s="16">
        <f t="shared" si="152"/>
        <v>0</v>
      </c>
    </row>
    <row r="104" spans="35:64" x14ac:dyDescent="0.25">
      <c r="AI104" t="s">
        <v>3225</v>
      </c>
      <c r="AJ104">
        <f>'final totals'!K23</f>
        <v>4</v>
      </c>
      <c r="AK104" t="str">
        <f>'final totals'!O23</f>
        <v>LFHSO2</v>
      </c>
      <c r="AL104">
        <f>SUMIFS('All hauled'!$S$2:$S$3999,'All hauled'!$U$2:$U$3999,'Hauled Pnob (2)'!$AK104,'All hauled'!$X$2:$X$3999,'Hauled Pnob (2)'!$AJ104,'All hauled'!$I$2:$I$3999,'Hauled Pnob (2)'!$AI104,'All hauled'!$V$2:$V$3999,'Hauled Pnob (2)'!AL$5)</f>
        <v>0</v>
      </c>
      <c r="AM104">
        <f>SUMIFS('All hauled'!$S$2:$S$3999,'All hauled'!$U$2:$U$3999,'Hauled Pnob (2)'!$AK104,'All hauled'!$X$2:$X$3999,'Hauled Pnob (2)'!$AJ104,'All hauled'!$I$2:$I$3999,'Hauled Pnob (2)'!$AI104,'All hauled'!$V$2:$V$3999,'Hauled Pnob (2)'!AM$5)</f>
        <v>3</v>
      </c>
      <c r="AN104">
        <f>SUMIFS('All hauled'!$S$2:$S$3999,'All hauled'!$U$2:$U$3999,'Hauled Pnob (2)'!$AK104,'All hauled'!$X$2:$X$3999,'Hauled Pnob (2)'!$AJ104,'All hauled'!$I$2:$I$3999,'Hauled Pnob (2)'!$AI104,'All hauled'!$V$2:$V$3999,'Hauled Pnob (2)'!AN$5)</f>
        <v>8</v>
      </c>
      <c r="AO104">
        <f>SUMIFS('All hauled'!$S$2:$S$3999,'All hauled'!$U$2:$U$3999,'Hauled Pnob (2)'!$AK104,'All hauled'!$X$2:$X$3999,'Hauled Pnob (2)'!$AJ104,'All hauled'!$I$2:$I$3999,'Hauled Pnob (2)'!$AI104,'All hauled'!$V$2:$V$3999,'Hauled Pnob (2)'!AO$5)</f>
        <v>1</v>
      </c>
      <c r="AP104">
        <f>SUMIFS('All hauled'!$S$2:$S$3999,'All hauled'!$U$2:$U$3999,'Hauled Pnob (2)'!$AK104,'All hauled'!$X$2:$X$3999,'Hauled Pnob (2)'!$AJ104,'All hauled'!$I$2:$I$3999,'Hauled Pnob (2)'!$AI104,'All hauled'!$V$2:$V$3999,'Hauled Pnob (2)'!AP$5)</f>
        <v>7</v>
      </c>
      <c r="AQ104">
        <f>SUMIFS('All hauled'!$S$2:$S$3999,'All hauled'!$U$2:$U$3999,'Hauled Pnob (2)'!$AK104,'All hauled'!$X$2:$X$3999,'Hauled Pnob (2)'!$AJ104,'All hauled'!$I$2:$I$3999,'Hauled Pnob (2)'!$AI104,'All hauled'!$V$2:$V$3999,'Hauled Pnob (2)'!AQ$5)</f>
        <v>1</v>
      </c>
      <c r="AR104">
        <f>SUMIFS('All hauled'!$S$2:$S$3999,'All hauled'!$U$2:$U$3999,'Hauled Pnob (2)'!$AK104,'All hauled'!$X$2:$X$3999,'Hauled Pnob (2)'!$AJ104,'All hauled'!$I$2:$I$3999,'Hauled Pnob (2)'!$AI104,'All hauled'!$V$2:$V$3999,'Hauled Pnob (2)'!AR$5)</f>
        <v>1</v>
      </c>
      <c r="AS104">
        <f>SUMIFS('All hauled'!$S$2:$S$3999,'All hauled'!$U$2:$U$3999,'Hauled Pnob (2)'!$AK104,'All hauled'!$X$2:$X$3999,'Hauled Pnob (2)'!$AJ104,'All hauled'!$I$2:$I$3999,'Hauled Pnob (2)'!$AI104,'All hauled'!$V$2:$V$3999,'Hauled Pnob (2)'!AS$5)</f>
        <v>0</v>
      </c>
      <c r="AT104">
        <f>SUMIFS('All hauled'!$S$2:$S$3999,'All hauled'!$U$2:$U$3999,'Hauled Pnob (2)'!$AK104,'All hauled'!$X$2:$X$3999,'Hauled Pnob (2)'!$AJ104,'All hauled'!$I$2:$I$3999,'Hauled Pnob (2)'!$AI104,'All hauled'!$V$2:$V$3999,'Hauled Pnob (2)'!AT$5)</f>
        <v>0</v>
      </c>
      <c r="AU104" t="s">
        <v>3653</v>
      </c>
      <c r="AV104" s="16">
        <f t="shared" si="137"/>
        <v>0</v>
      </c>
      <c r="AW104" s="16">
        <f t="shared" si="138"/>
        <v>3.1481481481481479</v>
      </c>
      <c r="AX104" s="16">
        <f t="shared" si="139"/>
        <v>8.264705882352942</v>
      </c>
      <c r="AY104" s="16">
        <f t="shared" si="140"/>
        <v>1.0196078431372548</v>
      </c>
      <c r="AZ104" s="16">
        <f t="shared" si="141"/>
        <v>7.2234042553191493</v>
      </c>
      <c r="BA104" s="16">
        <f t="shared" si="142"/>
        <v>1.0698924731182795</v>
      </c>
      <c r="BB104" s="16">
        <f t="shared" si="143"/>
        <v>1.0135135135135136</v>
      </c>
      <c r="BC104" s="16">
        <f t="shared" si="144"/>
        <v>0</v>
      </c>
      <c r="BD104" t="s">
        <v>3653</v>
      </c>
      <c r="BE104" s="16">
        <f t="shared" si="145"/>
        <v>0</v>
      </c>
      <c r="BF104" s="16">
        <f t="shared" si="146"/>
        <v>3.5139307596562093</v>
      </c>
      <c r="BG104" s="16">
        <f t="shared" si="147"/>
        <v>8.7435339642511387</v>
      </c>
      <c r="BH104" s="16">
        <f t="shared" si="148"/>
        <v>1.0664086833363153</v>
      </c>
      <c r="BI104" s="16">
        <f t="shared" si="149"/>
        <v>7.3821910649094686</v>
      </c>
      <c r="BJ104" s="16">
        <f t="shared" si="150"/>
        <v>1.082853189376656</v>
      </c>
      <c r="BK104" s="16">
        <f t="shared" si="151"/>
        <v>1.0146152912966435</v>
      </c>
      <c r="BL104" s="16">
        <f t="shared" si="152"/>
        <v>0</v>
      </c>
    </row>
    <row r="105" spans="35:64" x14ac:dyDescent="0.25">
      <c r="AI105" t="s">
        <v>3225</v>
      </c>
      <c r="AJ105">
        <f>'final totals'!K24</f>
        <v>4</v>
      </c>
      <c r="AK105" t="str">
        <f>'final totals'!O24</f>
        <v>LFSO</v>
      </c>
      <c r="AL105">
        <f>SUMIFS('All hauled'!$S$2:$S$3999,'All hauled'!$U$2:$U$3999,'Hauled Pnob (2)'!$AK105,'All hauled'!$X$2:$X$3999,'Hauled Pnob (2)'!$AJ105,'All hauled'!$I$2:$I$3999,'Hauled Pnob (2)'!$AI105,'All hauled'!$V$2:$V$3999,'Hauled Pnob (2)'!AL$5)</f>
        <v>0</v>
      </c>
      <c r="AM105">
        <f>SUMIFS('All hauled'!$S$2:$S$3999,'All hauled'!$U$2:$U$3999,'Hauled Pnob (2)'!$AK105,'All hauled'!$X$2:$X$3999,'Hauled Pnob (2)'!$AJ105,'All hauled'!$I$2:$I$3999,'Hauled Pnob (2)'!$AI105,'All hauled'!$V$2:$V$3999,'Hauled Pnob (2)'!AM$5)</f>
        <v>4</v>
      </c>
      <c r="AN105">
        <f>SUMIFS('All hauled'!$S$2:$S$3999,'All hauled'!$U$2:$U$3999,'Hauled Pnob (2)'!$AK105,'All hauled'!$X$2:$X$3999,'Hauled Pnob (2)'!$AJ105,'All hauled'!$I$2:$I$3999,'Hauled Pnob (2)'!$AI105,'All hauled'!$V$2:$V$3999,'Hauled Pnob (2)'!AN$5)</f>
        <v>30</v>
      </c>
      <c r="AO105">
        <f>SUMIFS('All hauled'!$S$2:$S$3999,'All hauled'!$U$2:$U$3999,'Hauled Pnob (2)'!$AK105,'All hauled'!$X$2:$X$3999,'Hauled Pnob (2)'!$AJ105,'All hauled'!$I$2:$I$3999,'Hauled Pnob (2)'!$AI105,'All hauled'!$V$2:$V$3999,'Hauled Pnob (2)'!AO$5)</f>
        <v>29</v>
      </c>
      <c r="AP105">
        <f>SUMIFS('All hauled'!$S$2:$S$3999,'All hauled'!$U$2:$U$3999,'Hauled Pnob (2)'!$AK105,'All hauled'!$X$2:$X$3999,'Hauled Pnob (2)'!$AJ105,'All hauled'!$I$2:$I$3999,'Hauled Pnob (2)'!$AI105,'All hauled'!$V$2:$V$3999,'Hauled Pnob (2)'!AP$5)</f>
        <v>34</v>
      </c>
      <c r="AQ105">
        <f>SUMIFS('All hauled'!$S$2:$S$3999,'All hauled'!$U$2:$U$3999,'Hauled Pnob (2)'!$AK105,'All hauled'!$X$2:$X$3999,'Hauled Pnob (2)'!$AJ105,'All hauled'!$I$2:$I$3999,'Hauled Pnob (2)'!$AI105,'All hauled'!$V$2:$V$3999,'Hauled Pnob (2)'!AQ$5)</f>
        <v>26</v>
      </c>
      <c r="AR105">
        <f>SUMIFS('All hauled'!$S$2:$S$3999,'All hauled'!$U$2:$U$3999,'Hauled Pnob (2)'!$AK105,'All hauled'!$X$2:$X$3999,'Hauled Pnob (2)'!$AJ105,'All hauled'!$I$2:$I$3999,'Hauled Pnob (2)'!$AI105,'All hauled'!$V$2:$V$3999,'Hauled Pnob (2)'!AR$5)</f>
        <v>7</v>
      </c>
      <c r="AS105">
        <f>SUMIFS('All hauled'!$S$2:$S$3999,'All hauled'!$U$2:$U$3999,'Hauled Pnob (2)'!$AK105,'All hauled'!$X$2:$X$3999,'Hauled Pnob (2)'!$AJ105,'All hauled'!$I$2:$I$3999,'Hauled Pnob (2)'!$AI105,'All hauled'!$V$2:$V$3999,'Hauled Pnob (2)'!AS$5)</f>
        <v>0</v>
      </c>
      <c r="AT105">
        <f>SUMIFS('All hauled'!$S$2:$S$3999,'All hauled'!$U$2:$U$3999,'Hauled Pnob (2)'!$AK105,'All hauled'!$X$2:$X$3999,'Hauled Pnob (2)'!$AJ105,'All hauled'!$I$2:$I$3999,'Hauled Pnob (2)'!$AI105,'All hauled'!$V$2:$V$3999,'Hauled Pnob (2)'!AT$5)</f>
        <v>0</v>
      </c>
      <c r="AU105" t="s">
        <v>3396</v>
      </c>
      <c r="AV105" s="16">
        <f t="shared" si="137"/>
        <v>0</v>
      </c>
      <c r="AW105" s="16">
        <f t="shared" si="138"/>
        <v>4.1975308641975309</v>
      </c>
      <c r="AX105" s="16">
        <f t="shared" si="139"/>
        <v>30.992647058823529</v>
      </c>
      <c r="AY105" s="16">
        <f t="shared" si="140"/>
        <v>29.568627450980394</v>
      </c>
      <c r="AZ105" s="16">
        <f t="shared" si="141"/>
        <v>35.085106382978722</v>
      </c>
      <c r="BA105" s="16">
        <f t="shared" si="142"/>
        <v>27.817204301075268</v>
      </c>
      <c r="BB105" s="16">
        <f t="shared" si="143"/>
        <v>7.0945945945945947</v>
      </c>
      <c r="BC105" s="16">
        <f t="shared" si="144"/>
        <v>0</v>
      </c>
      <c r="BD105" t="s">
        <v>3396</v>
      </c>
      <c r="BE105" s="16">
        <f t="shared" si="145"/>
        <v>0</v>
      </c>
      <c r="BF105" s="16">
        <f t="shared" si="146"/>
        <v>4.685241012874946</v>
      </c>
      <c r="BG105" s="16">
        <f t="shared" si="147"/>
        <v>32.788252365941766</v>
      </c>
      <c r="BH105" s="16">
        <f t="shared" si="148"/>
        <v>30.925851816753152</v>
      </c>
      <c r="BI105" s="16">
        <f t="shared" si="149"/>
        <v>35.856356600988846</v>
      </c>
      <c r="BJ105" s="16">
        <f t="shared" si="150"/>
        <v>28.154182923793055</v>
      </c>
      <c r="BK105" s="16">
        <f t="shared" si="151"/>
        <v>7.1023070390765044</v>
      </c>
      <c r="BL105" s="16">
        <f t="shared" si="152"/>
        <v>0</v>
      </c>
    </row>
    <row r="106" spans="35:64" x14ac:dyDescent="0.25">
      <c r="AI106" t="s">
        <v>3225</v>
      </c>
      <c r="AJ106">
        <f>'final totals'!K25</f>
        <v>4</v>
      </c>
      <c r="AK106" t="str">
        <f>'final totals'!O25</f>
        <v>LFYO</v>
      </c>
      <c r="AL106">
        <f>SUMIFS('All hauled'!$S$2:$S$3999,'All hauled'!$U$2:$U$3999,'Hauled Pnob (2)'!$AK106,'All hauled'!$X$2:$X$3999,'Hauled Pnob (2)'!$AJ106,'All hauled'!$I$2:$I$3999,'Hauled Pnob (2)'!$AI106,'All hauled'!$V$2:$V$3999,'Hauled Pnob (2)'!AL$5)</f>
        <v>0</v>
      </c>
      <c r="AM106">
        <f>SUMIFS('All hauled'!$S$2:$S$3999,'All hauled'!$U$2:$U$3999,'Hauled Pnob (2)'!$AK106,'All hauled'!$X$2:$X$3999,'Hauled Pnob (2)'!$AJ106,'All hauled'!$I$2:$I$3999,'Hauled Pnob (2)'!$AI106,'All hauled'!$V$2:$V$3999,'Hauled Pnob (2)'!AM$5)</f>
        <v>0</v>
      </c>
      <c r="AN106">
        <f>SUMIFS('All hauled'!$S$2:$S$3999,'All hauled'!$U$2:$U$3999,'Hauled Pnob (2)'!$AK106,'All hauled'!$X$2:$X$3999,'Hauled Pnob (2)'!$AJ106,'All hauled'!$I$2:$I$3999,'Hauled Pnob (2)'!$AI106,'All hauled'!$V$2:$V$3999,'Hauled Pnob (2)'!AN$5)</f>
        <v>4</v>
      </c>
      <c r="AO106">
        <f>SUMIFS('All hauled'!$S$2:$S$3999,'All hauled'!$U$2:$U$3999,'Hauled Pnob (2)'!$AK106,'All hauled'!$X$2:$X$3999,'Hauled Pnob (2)'!$AJ106,'All hauled'!$I$2:$I$3999,'Hauled Pnob (2)'!$AI106,'All hauled'!$V$2:$V$3999,'Hauled Pnob (2)'!AO$5)</f>
        <v>1</v>
      </c>
      <c r="AP106">
        <f>SUMIFS('All hauled'!$S$2:$S$3999,'All hauled'!$U$2:$U$3999,'Hauled Pnob (2)'!$AK106,'All hauled'!$X$2:$X$3999,'Hauled Pnob (2)'!$AJ106,'All hauled'!$I$2:$I$3999,'Hauled Pnob (2)'!$AI106,'All hauled'!$V$2:$V$3999,'Hauled Pnob (2)'!AP$5)</f>
        <v>1</v>
      </c>
      <c r="AQ106">
        <f>SUMIFS('All hauled'!$S$2:$S$3999,'All hauled'!$U$2:$U$3999,'Hauled Pnob (2)'!$AK106,'All hauled'!$X$2:$X$3999,'Hauled Pnob (2)'!$AJ106,'All hauled'!$I$2:$I$3999,'Hauled Pnob (2)'!$AI106,'All hauled'!$V$2:$V$3999,'Hauled Pnob (2)'!AQ$5)</f>
        <v>1</v>
      </c>
      <c r="AR106">
        <f>SUMIFS('All hauled'!$S$2:$S$3999,'All hauled'!$U$2:$U$3999,'Hauled Pnob (2)'!$AK106,'All hauled'!$X$2:$X$3999,'Hauled Pnob (2)'!$AJ106,'All hauled'!$I$2:$I$3999,'Hauled Pnob (2)'!$AI106,'All hauled'!$V$2:$V$3999,'Hauled Pnob (2)'!AR$5)</f>
        <v>0</v>
      </c>
      <c r="AS106">
        <f>SUMIFS('All hauled'!$S$2:$S$3999,'All hauled'!$U$2:$U$3999,'Hauled Pnob (2)'!$AK106,'All hauled'!$X$2:$X$3999,'Hauled Pnob (2)'!$AJ106,'All hauled'!$I$2:$I$3999,'Hauled Pnob (2)'!$AI106,'All hauled'!$V$2:$V$3999,'Hauled Pnob (2)'!AS$5)</f>
        <v>0</v>
      </c>
      <c r="AT106">
        <f>SUMIFS('All hauled'!$S$2:$S$3999,'All hauled'!$U$2:$U$3999,'Hauled Pnob (2)'!$AK106,'All hauled'!$X$2:$X$3999,'Hauled Pnob (2)'!$AJ106,'All hauled'!$I$2:$I$3999,'Hauled Pnob (2)'!$AI106,'All hauled'!$V$2:$V$3999,'Hauled Pnob (2)'!AT$5)</f>
        <v>0</v>
      </c>
      <c r="AU106" t="s">
        <v>3951</v>
      </c>
      <c r="AV106" s="16">
        <f t="shared" si="137"/>
        <v>0</v>
      </c>
      <c r="AW106" s="16">
        <f t="shared" si="138"/>
        <v>0</v>
      </c>
      <c r="AX106" s="16">
        <f t="shared" si="139"/>
        <v>4.132352941176471</v>
      </c>
      <c r="AY106" s="16">
        <f t="shared" si="140"/>
        <v>1.0196078431372548</v>
      </c>
      <c r="AZ106" s="16">
        <f t="shared" si="141"/>
        <v>1.0319148936170213</v>
      </c>
      <c r="BA106" s="16">
        <f t="shared" si="142"/>
        <v>1.0698924731182795</v>
      </c>
      <c r="BB106" s="16">
        <f t="shared" si="143"/>
        <v>0</v>
      </c>
      <c r="BC106" s="16">
        <f t="shared" si="144"/>
        <v>0</v>
      </c>
      <c r="BD106" t="s">
        <v>3951</v>
      </c>
      <c r="BE106" s="16">
        <f t="shared" si="145"/>
        <v>0</v>
      </c>
      <c r="BF106" s="16">
        <f t="shared" si="146"/>
        <v>0</v>
      </c>
      <c r="BG106" s="16">
        <f t="shared" si="147"/>
        <v>4.3717669821255694</v>
      </c>
      <c r="BH106" s="16">
        <f t="shared" si="148"/>
        <v>1.0664086833363153</v>
      </c>
      <c r="BI106" s="16">
        <f t="shared" si="149"/>
        <v>1.0545987235584955</v>
      </c>
      <c r="BJ106" s="16">
        <f t="shared" si="150"/>
        <v>1.082853189376656</v>
      </c>
      <c r="BK106" s="16">
        <f t="shared" si="151"/>
        <v>0</v>
      </c>
      <c r="BL106" s="16">
        <f t="shared" si="152"/>
        <v>0</v>
      </c>
    </row>
    <row r="107" spans="35:64" x14ac:dyDescent="0.25">
      <c r="AI107" t="s">
        <v>3225</v>
      </c>
      <c r="AJ107">
        <f>'final totals'!K26</f>
        <v>4</v>
      </c>
      <c r="AK107" t="str">
        <f>'final totals'!O26</f>
        <v>PLA1</v>
      </c>
      <c r="AL107">
        <f>SUMIFS('All hauled'!$S$2:$S$3999,'All hauled'!$U$2:$U$3999,'Hauled Pnob (2)'!$AK107,'All hauled'!$X$2:$X$3999,'Hauled Pnob (2)'!$AJ107,'All hauled'!$I$2:$I$3999,'Hauled Pnob (2)'!$AI107,'All hauled'!$V$2:$V$3999,'Hauled Pnob (2)'!AL$5)</f>
        <v>0</v>
      </c>
      <c r="AM107">
        <f>SUMIFS('All hauled'!$S$2:$S$3999,'All hauled'!$U$2:$U$3999,'Hauled Pnob (2)'!$AK107,'All hauled'!$X$2:$X$3999,'Hauled Pnob (2)'!$AJ107,'All hauled'!$I$2:$I$3999,'Hauled Pnob (2)'!$AI107,'All hauled'!$V$2:$V$3999,'Hauled Pnob (2)'!AM$5)</f>
        <v>2</v>
      </c>
      <c r="AN107">
        <f>SUMIFS('All hauled'!$S$2:$S$3999,'All hauled'!$U$2:$U$3999,'Hauled Pnob (2)'!$AK107,'All hauled'!$X$2:$X$3999,'Hauled Pnob (2)'!$AJ107,'All hauled'!$I$2:$I$3999,'Hauled Pnob (2)'!$AI107,'All hauled'!$V$2:$V$3999,'Hauled Pnob (2)'!AN$5)</f>
        <v>19</v>
      </c>
      <c r="AO107">
        <f>SUMIFS('All hauled'!$S$2:$S$3999,'All hauled'!$U$2:$U$3999,'Hauled Pnob (2)'!$AK107,'All hauled'!$X$2:$X$3999,'Hauled Pnob (2)'!$AJ107,'All hauled'!$I$2:$I$3999,'Hauled Pnob (2)'!$AI107,'All hauled'!$V$2:$V$3999,'Hauled Pnob (2)'!AO$5)</f>
        <v>26</v>
      </c>
      <c r="AP107">
        <f>SUMIFS('All hauled'!$S$2:$S$3999,'All hauled'!$U$2:$U$3999,'Hauled Pnob (2)'!$AK107,'All hauled'!$X$2:$X$3999,'Hauled Pnob (2)'!$AJ107,'All hauled'!$I$2:$I$3999,'Hauled Pnob (2)'!$AI107,'All hauled'!$V$2:$V$3999,'Hauled Pnob (2)'!AP$5)</f>
        <v>37</v>
      </c>
      <c r="AQ107">
        <f>SUMIFS('All hauled'!$S$2:$S$3999,'All hauled'!$U$2:$U$3999,'Hauled Pnob (2)'!$AK107,'All hauled'!$X$2:$X$3999,'Hauled Pnob (2)'!$AJ107,'All hauled'!$I$2:$I$3999,'Hauled Pnob (2)'!$AI107,'All hauled'!$V$2:$V$3999,'Hauled Pnob (2)'!AQ$5)</f>
        <v>17</v>
      </c>
      <c r="AR107">
        <f>SUMIFS('All hauled'!$S$2:$S$3999,'All hauled'!$U$2:$U$3999,'Hauled Pnob (2)'!$AK107,'All hauled'!$X$2:$X$3999,'Hauled Pnob (2)'!$AJ107,'All hauled'!$I$2:$I$3999,'Hauled Pnob (2)'!$AI107,'All hauled'!$V$2:$V$3999,'Hauled Pnob (2)'!AR$5)</f>
        <v>8</v>
      </c>
      <c r="AS107">
        <f>SUMIFS('All hauled'!$S$2:$S$3999,'All hauled'!$U$2:$U$3999,'Hauled Pnob (2)'!$AK107,'All hauled'!$X$2:$X$3999,'Hauled Pnob (2)'!$AJ107,'All hauled'!$I$2:$I$3999,'Hauled Pnob (2)'!$AI107,'All hauled'!$V$2:$V$3999,'Hauled Pnob (2)'!AS$5)</f>
        <v>1</v>
      </c>
      <c r="AT107">
        <f>SUMIFS('All hauled'!$S$2:$S$3999,'All hauled'!$U$2:$U$3999,'Hauled Pnob (2)'!$AK107,'All hauled'!$X$2:$X$3999,'Hauled Pnob (2)'!$AJ107,'All hauled'!$I$2:$I$3999,'Hauled Pnob (2)'!$AI107,'All hauled'!$V$2:$V$3999,'Hauled Pnob (2)'!AT$5)</f>
        <v>0</v>
      </c>
      <c r="AU107" t="s">
        <v>3363</v>
      </c>
      <c r="AV107" s="16">
        <f t="shared" si="137"/>
        <v>0</v>
      </c>
      <c r="AW107" s="16">
        <f t="shared" si="138"/>
        <v>2.0987654320987654</v>
      </c>
      <c r="AX107" s="16">
        <f t="shared" si="139"/>
        <v>19.628676470588236</v>
      </c>
      <c r="AY107" s="16">
        <f t="shared" si="140"/>
        <v>26.509803921568626</v>
      </c>
      <c r="AZ107" s="16">
        <f t="shared" si="141"/>
        <v>38.180851063829785</v>
      </c>
      <c r="BA107" s="16">
        <f t="shared" si="142"/>
        <v>18.188172043010752</v>
      </c>
      <c r="BB107" s="16">
        <f t="shared" si="143"/>
        <v>8.1081081081081088</v>
      </c>
      <c r="BC107" s="16">
        <f t="shared" si="144"/>
        <v>1.0909090909090908</v>
      </c>
      <c r="BD107" t="s">
        <v>3363</v>
      </c>
      <c r="BE107" s="16">
        <f t="shared" si="145"/>
        <v>0</v>
      </c>
      <c r="BF107" s="16">
        <f t="shared" si="146"/>
        <v>2.342620506437473</v>
      </c>
      <c r="BG107" s="16">
        <f t="shared" si="147"/>
        <v>20.765893165096454</v>
      </c>
      <c r="BH107" s="16">
        <f t="shared" si="148"/>
        <v>27.726625766744203</v>
      </c>
      <c r="BI107" s="16">
        <f t="shared" si="149"/>
        <v>39.020152771664328</v>
      </c>
      <c r="BJ107" s="16">
        <f t="shared" si="150"/>
        <v>18.408504219403149</v>
      </c>
      <c r="BK107" s="16">
        <f t="shared" si="151"/>
        <v>8.1169223303731481</v>
      </c>
      <c r="BL107" s="16">
        <f t="shared" si="152"/>
        <v>1.846153846153846</v>
      </c>
    </row>
    <row r="108" spans="35:64" x14ac:dyDescent="0.25">
      <c r="AI108" t="s">
        <v>3225</v>
      </c>
      <c r="AJ108">
        <f>'final totals'!K27</f>
        <v>4</v>
      </c>
      <c r="AK108" t="str">
        <f>'final totals'!O27</f>
        <v>PLA2</v>
      </c>
      <c r="AL108">
        <f>SUMIFS('All hauled'!$S$2:$S$3999,'All hauled'!$U$2:$U$3999,'Hauled Pnob (2)'!$AK108,'All hauled'!$X$2:$X$3999,'Hauled Pnob (2)'!$AJ108,'All hauled'!$I$2:$I$3999,'Hauled Pnob (2)'!$AI108,'All hauled'!$V$2:$V$3999,'Hauled Pnob (2)'!AL$5)</f>
        <v>0</v>
      </c>
      <c r="AM108">
        <f>SUMIFS('All hauled'!$S$2:$S$3999,'All hauled'!$U$2:$U$3999,'Hauled Pnob (2)'!$AK108,'All hauled'!$X$2:$X$3999,'Hauled Pnob (2)'!$AJ108,'All hauled'!$I$2:$I$3999,'Hauled Pnob (2)'!$AI108,'All hauled'!$V$2:$V$3999,'Hauled Pnob (2)'!AM$5)</f>
        <v>0</v>
      </c>
      <c r="AN108">
        <f>SUMIFS('All hauled'!$S$2:$S$3999,'All hauled'!$U$2:$U$3999,'Hauled Pnob (2)'!$AK108,'All hauled'!$X$2:$X$3999,'Hauled Pnob (2)'!$AJ108,'All hauled'!$I$2:$I$3999,'Hauled Pnob (2)'!$AI108,'All hauled'!$V$2:$V$3999,'Hauled Pnob (2)'!AN$5)</f>
        <v>1</v>
      </c>
      <c r="AO108">
        <f>SUMIFS('All hauled'!$S$2:$S$3999,'All hauled'!$U$2:$U$3999,'Hauled Pnob (2)'!$AK108,'All hauled'!$X$2:$X$3999,'Hauled Pnob (2)'!$AJ108,'All hauled'!$I$2:$I$3999,'Hauled Pnob (2)'!$AI108,'All hauled'!$V$2:$V$3999,'Hauled Pnob (2)'!AO$5)</f>
        <v>1</v>
      </c>
      <c r="AP108">
        <f>SUMIFS('All hauled'!$S$2:$S$3999,'All hauled'!$U$2:$U$3999,'Hauled Pnob (2)'!$AK108,'All hauled'!$X$2:$X$3999,'Hauled Pnob (2)'!$AJ108,'All hauled'!$I$2:$I$3999,'Hauled Pnob (2)'!$AI108,'All hauled'!$V$2:$V$3999,'Hauled Pnob (2)'!AP$5)</f>
        <v>1</v>
      </c>
      <c r="AQ108">
        <f>SUMIFS('All hauled'!$S$2:$S$3999,'All hauled'!$U$2:$U$3999,'Hauled Pnob (2)'!$AK108,'All hauled'!$X$2:$X$3999,'Hauled Pnob (2)'!$AJ108,'All hauled'!$I$2:$I$3999,'Hauled Pnob (2)'!$AI108,'All hauled'!$V$2:$V$3999,'Hauled Pnob (2)'!AQ$5)</f>
        <v>1</v>
      </c>
      <c r="AR108">
        <f>SUMIFS('All hauled'!$S$2:$S$3999,'All hauled'!$U$2:$U$3999,'Hauled Pnob (2)'!$AK108,'All hauled'!$X$2:$X$3999,'Hauled Pnob (2)'!$AJ108,'All hauled'!$I$2:$I$3999,'Hauled Pnob (2)'!$AI108,'All hauled'!$V$2:$V$3999,'Hauled Pnob (2)'!AR$5)</f>
        <v>0</v>
      </c>
      <c r="AS108">
        <f>SUMIFS('All hauled'!$S$2:$S$3999,'All hauled'!$U$2:$U$3999,'Hauled Pnob (2)'!$AK108,'All hauled'!$X$2:$X$3999,'Hauled Pnob (2)'!$AJ108,'All hauled'!$I$2:$I$3999,'Hauled Pnob (2)'!$AI108,'All hauled'!$V$2:$V$3999,'Hauled Pnob (2)'!AS$5)</f>
        <v>0</v>
      </c>
      <c r="AT108">
        <f>SUMIFS('All hauled'!$S$2:$S$3999,'All hauled'!$U$2:$U$3999,'Hauled Pnob (2)'!$AK108,'All hauled'!$X$2:$X$3999,'Hauled Pnob (2)'!$AJ108,'All hauled'!$I$2:$I$3999,'Hauled Pnob (2)'!$AI108,'All hauled'!$V$2:$V$3999,'Hauled Pnob (2)'!AT$5)</f>
        <v>0</v>
      </c>
      <c r="AU108" t="s">
        <v>3876</v>
      </c>
      <c r="AV108" s="16">
        <f t="shared" si="137"/>
        <v>0</v>
      </c>
      <c r="AW108" s="16">
        <f t="shared" si="138"/>
        <v>0</v>
      </c>
      <c r="AX108" s="16">
        <f t="shared" si="139"/>
        <v>1.0330882352941178</v>
      </c>
      <c r="AY108" s="16">
        <f t="shared" si="140"/>
        <v>1.0196078431372548</v>
      </c>
      <c r="AZ108" s="16">
        <f t="shared" si="141"/>
        <v>1.0319148936170213</v>
      </c>
      <c r="BA108" s="16">
        <f t="shared" si="142"/>
        <v>1.0698924731182795</v>
      </c>
      <c r="BB108" s="16">
        <f t="shared" si="143"/>
        <v>0</v>
      </c>
      <c r="BC108" s="16">
        <f t="shared" si="144"/>
        <v>0</v>
      </c>
      <c r="BD108" t="s">
        <v>3876</v>
      </c>
      <c r="BE108" s="16">
        <f t="shared" si="145"/>
        <v>0</v>
      </c>
      <c r="BF108" s="16">
        <f t="shared" si="146"/>
        <v>0</v>
      </c>
      <c r="BG108" s="16">
        <f t="shared" si="147"/>
        <v>1.0929417455313923</v>
      </c>
      <c r="BH108" s="16">
        <f t="shared" si="148"/>
        <v>1.0664086833363153</v>
      </c>
      <c r="BI108" s="16">
        <f t="shared" si="149"/>
        <v>1.0545987235584955</v>
      </c>
      <c r="BJ108" s="16">
        <f t="shared" si="150"/>
        <v>1.082853189376656</v>
      </c>
      <c r="BK108" s="16">
        <f t="shared" si="151"/>
        <v>0</v>
      </c>
      <c r="BL108" s="16">
        <f t="shared" si="152"/>
        <v>0</v>
      </c>
    </row>
    <row r="109" spans="35:64" x14ac:dyDescent="0.25">
      <c r="AI109" t="s">
        <v>3225</v>
      </c>
      <c r="AJ109">
        <f>'final totals'!K28</f>
        <v>3</v>
      </c>
      <c r="AK109" t="str">
        <f>'final totals'!O28</f>
        <v>BCA1</v>
      </c>
      <c r="AL109">
        <f>SUMIFS('All hauled'!$S$2:$S$3999,'All hauled'!$U$2:$U$3999,'Hauled Pnob (2)'!$AK109,'All hauled'!$X$2:$X$3999,'Hauled Pnob (2)'!$AJ109,'All hauled'!$I$2:$I$3999,'Hauled Pnob (2)'!$AI109,'All hauled'!$V$2:$V$3999,'Hauled Pnob (2)'!AL$5)</f>
        <v>0</v>
      </c>
      <c r="AM109">
        <f>SUMIFS('All hauled'!$S$2:$S$3999,'All hauled'!$U$2:$U$3999,'Hauled Pnob (2)'!$AK109,'All hauled'!$X$2:$X$3999,'Hauled Pnob (2)'!$AJ109,'All hauled'!$I$2:$I$3999,'Hauled Pnob (2)'!$AI109,'All hauled'!$V$2:$V$3999,'Hauled Pnob (2)'!AM$5)</f>
        <v>1</v>
      </c>
      <c r="AN109">
        <f>SUMIFS('All hauled'!$S$2:$S$3999,'All hauled'!$U$2:$U$3999,'Hauled Pnob (2)'!$AK109,'All hauled'!$X$2:$X$3999,'Hauled Pnob (2)'!$AJ109,'All hauled'!$I$2:$I$3999,'Hauled Pnob (2)'!$AI109,'All hauled'!$V$2:$V$3999,'Hauled Pnob (2)'!AN$5)</f>
        <v>0</v>
      </c>
      <c r="AO109">
        <f>SUMIFS('All hauled'!$S$2:$S$3999,'All hauled'!$U$2:$U$3999,'Hauled Pnob (2)'!$AK109,'All hauled'!$X$2:$X$3999,'Hauled Pnob (2)'!$AJ109,'All hauled'!$I$2:$I$3999,'Hauled Pnob (2)'!$AI109,'All hauled'!$V$2:$V$3999,'Hauled Pnob (2)'!AO$5)</f>
        <v>1</v>
      </c>
      <c r="AP109">
        <f>SUMIFS('All hauled'!$S$2:$S$3999,'All hauled'!$U$2:$U$3999,'Hauled Pnob (2)'!$AK109,'All hauled'!$X$2:$X$3999,'Hauled Pnob (2)'!$AJ109,'All hauled'!$I$2:$I$3999,'Hauled Pnob (2)'!$AI109,'All hauled'!$V$2:$V$3999,'Hauled Pnob (2)'!AP$5)</f>
        <v>0</v>
      </c>
      <c r="AQ109">
        <f>SUMIFS('All hauled'!$S$2:$S$3999,'All hauled'!$U$2:$U$3999,'Hauled Pnob (2)'!$AK109,'All hauled'!$X$2:$X$3999,'Hauled Pnob (2)'!$AJ109,'All hauled'!$I$2:$I$3999,'Hauled Pnob (2)'!$AI109,'All hauled'!$V$2:$V$3999,'Hauled Pnob (2)'!AQ$5)</f>
        <v>0</v>
      </c>
      <c r="AR109">
        <f>SUMIFS('All hauled'!$S$2:$S$3999,'All hauled'!$U$2:$U$3999,'Hauled Pnob (2)'!$AK109,'All hauled'!$X$2:$X$3999,'Hauled Pnob (2)'!$AJ109,'All hauled'!$I$2:$I$3999,'Hauled Pnob (2)'!$AI109,'All hauled'!$V$2:$V$3999,'Hauled Pnob (2)'!AR$5)</f>
        <v>0</v>
      </c>
      <c r="AS109">
        <f>SUMIFS('All hauled'!$S$2:$S$3999,'All hauled'!$U$2:$U$3999,'Hauled Pnob (2)'!$AK109,'All hauled'!$X$2:$X$3999,'Hauled Pnob (2)'!$AJ109,'All hauled'!$I$2:$I$3999,'Hauled Pnob (2)'!$AI109,'All hauled'!$V$2:$V$3999,'Hauled Pnob (2)'!AS$5)</f>
        <v>0</v>
      </c>
      <c r="AT109">
        <f>SUMIFS('All hauled'!$S$2:$S$3999,'All hauled'!$U$2:$U$3999,'Hauled Pnob (2)'!$AK109,'All hauled'!$X$2:$X$3999,'Hauled Pnob (2)'!$AJ109,'All hauled'!$I$2:$I$3999,'Hauled Pnob (2)'!$AI109,'All hauled'!$V$2:$V$3999,'Hauled Pnob (2)'!AT$5)</f>
        <v>0</v>
      </c>
      <c r="AU109" t="s">
        <v>3357</v>
      </c>
      <c r="AV109" s="16">
        <f t="shared" si="137"/>
        <v>0</v>
      </c>
      <c r="AW109" s="16">
        <f t="shared" si="138"/>
        <v>1.0493827160493827</v>
      </c>
      <c r="AX109" s="16">
        <f t="shared" si="139"/>
        <v>0</v>
      </c>
      <c r="AY109" s="16">
        <f t="shared" si="140"/>
        <v>1.0196078431372548</v>
      </c>
      <c r="AZ109" s="16">
        <f t="shared" si="141"/>
        <v>0</v>
      </c>
      <c r="BA109" s="16">
        <f t="shared" si="142"/>
        <v>0</v>
      </c>
      <c r="BB109" s="16">
        <f t="shared" si="143"/>
        <v>0</v>
      </c>
      <c r="BC109" s="16">
        <f t="shared" si="144"/>
        <v>0</v>
      </c>
      <c r="BD109" t="s">
        <v>3357</v>
      </c>
      <c r="BE109" s="16">
        <f t="shared" si="145"/>
        <v>0</v>
      </c>
      <c r="BF109" s="16">
        <f t="shared" si="146"/>
        <v>1.1713102532187365</v>
      </c>
      <c r="BG109" s="16">
        <f t="shared" si="147"/>
        <v>0</v>
      </c>
      <c r="BH109" s="16">
        <f t="shared" si="148"/>
        <v>1.0664086833363153</v>
      </c>
      <c r="BI109" s="16">
        <f t="shared" si="149"/>
        <v>0</v>
      </c>
      <c r="BJ109" s="16">
        <f t="shared" si="150"/>
        <v>0</v>
      </c>
      <c r="BK109" s="16">
        <f t="shared" si="151"/>
        <v>0</v>
      </c>
      <c r="BL109" s="16">
        <f t="shared" si="152"/>
        <v>0</v>
      </c>
    </row>
    <row r="110" spans="35:64" x14ac:dyDescent="0.25">
      <c r="AI110" t="s">
        <v>3225</v>
      </c>
      <c r="AJ110">
        <f>'final totals'!K29</f>
        <v>3</v>
      </c>
      <c r="AK110" t="str">
        <f>'final totals'!O29</f>
        <v>BCA2</v>
      </c>
      <c r="AL110">
        <f>SUMIFS('All hauled'!$S$2:$S$3999,'All hauled'!$U$2:$U$3999,'Hauled Pnob (2)'!$AK110,'All hauled'!$X$2:$X$3999,'Hauled Pnob (2)'!$AJ110,'All hauled'!$I$2:$I$3999,'Hauled Pnob (2)'!$AI110,'All hauled'!$V$2:$V$3999,'Hauled Pnob (2)'!AL$5)</f>
        <v>0</v>
      </c>
      <c r="AM110">
        <f>SUMIFS('All hauled'!$S$2:$S$3999,'All hauled'!$U$2:$U$3999,'Hauled Pnob (2)'!$AK110,'All hauled'!$X$2:$X$3999,'Hauled Pnob (2)'!$AJ110,'All hauled'!$I$2:$I$3999,'Hauled Pnob (2)'!$AI110,'All hauled'!$V$2:$V$3999,'Hauled Pnob (2)'!AM$5)</f>
        <v>0</v>
      </c>
      <c r="AN110">
        <f>SUMIFS('All hauled'!$S$2:$S$3999,'All hauled'!$U$2:$U$3999,'Hauled Pnob (2)'!$AK110,'All hauled'!$X$2:$X$3999,'Hauled Pnob (2)'!$AJ110,'All hauled'!$I$2:$I$3999,'Hauled Pnob (2)'!$AI110,'All hauled'!$V$2:$V$3999,'Hauled Pnob (2)'!AN$5)</f>
        <v>0</v>
      </c>
      <c r="AO110">
        <f>SUMIFS('All hauled'!$S$2:$S$3999,'All hauled'!$U$2:$U$3999,'Hauled Pnob (2)'!$AK110,'All hauled'!$X$2:$X$3999,'Hauled Pnob (2)'!$AJ110,'All hauled'!$I$2:$I$3999,'Hauled Pnob (2)'!$AI110,'All hauled'!$V$2:$V$3999,'Hauled Pnob (2)'!AO$5)</f>
        <v>0</v>
      </c>
      <c r="AP110">
        <f>SUMIFS('All hauled'!$S$2:$S$3999,'All hauled'!$U$2:$U$3999,'Hauled Pnob (2)'!$AK110,'All hauled'!$X$2:$X$3999,'Hauled Pnob (2)'!$AJ110,'All hauled'!$I$2:$I$3999,'Hauled Pnob (2)'!$AI110,'All hauled'!$V$2:$V$3999,'Hauled Pnob (2)'!AP$5)</f>
        <v>0</v>
      </c>
      <c r="AQ110">
        <f>SUMIFS('All hauled'!$S$2:$S$3999,'All hauled'!$U$2:$U$3999,'Hauled Pnob (2)'!$AK110,'All hauled'!$X$2:$X$3999,'Hauled Pnob (2)'!$AJ110,'All hauled'!$I$2:$I$3999,'Hauled Pnob (2)'!$AI110,'All hauled'!$V$2:$V$3999,'Hauled Pnob (2)'!AQ$5)</f>
        <v>0</v>
      </c>
      <c r="AR110">
        <f>SUMIFS('All hauled'!$S$2:$S$3999,'All hauled'!$U$2:$U$3999,'Hauled Pnob (2)'!$AK110,'All hauled'!$X$2:$X$3999,'Hauled Pnob (2)'!$AJ110,'All hauled'!$I$2:$I$3999,'Hauled Pnob (2)'!$AI110,'All hauled'!$V$2:$V$3999,'Hauled Pnob (2)'!AR$5)</f>
        <v>0</v>
      </c>
      <c r="AS110">
        <f>SUMIFS('All hauled'!$S$2:$S$3999,'All hauled'!$U$2:$U$3999,'Hauled Pnob (2)'!$AK110,'All hauled'!$X$2:$X$3999,'Hauled Pnob (2)'!$AJ110,'All hauled'!$I$2:$I$3999,'Hauled Pnob (2)'!$AI110,'All hauled'!$V$2:$V$3999,'Hauled Pnob (2)'!AS$5)</f>
        <v>0</v>
      </c>
      <c r="AT110">
        <f>SUMIFS('All hauled'!$S$2:$S$3999,'All hauled'!$U$2:$U$3999,'Hauled Pnob (2)'!$AK110,'All hauled'!$X$2:$X$3999,'Hauled Pnob (2)'!$AJ110,'All hauled'!$I$2:$I$3999,'Hauled Pnob (2)'!$AI110,'All hauled'!$V$2:$V$3999,'Hauled Pnob (2)'!AT$5)</f>
        <v>0</v>
      </c>
      <c r="AU110" t="s">
        <v>3821</v>
      </c>
      <c r="AV110" s="16">
        <f t="shared" si="137"/>
        <v>0</v>
      </c>
      <c r="AW110" s="16">
        <f t="shared" si="138"/>
        <v>0</v>
      </c>
      <c r="AX110" s="16">
        <f t="shared" si="139"/>
        <v>0</v>
      </c>
      <c r="AY110" s="16">
        <f t="shared" si="140"/>
        <v>0</v>
      </c>
      <c r="AZ110" s="16">
        <f t="shared" si="141"/>
        <v>0</v>
      </c>
      <c r="BA110" s="16">
        <f t="shared" si="142"/>
        <v>0</v>
      </c>
      <c r="BB110" s="16">
        <f t="shared" si="143"/>
        <v>0</v>
      </c>
      <c r="BC110" s="16">
        <f t="shared" si="144"/>
        <v>0</v>
      </c>
      <c r="BD110" t="s">
        <v>3821</v>
      </c>
      <c r="BE110" s="16">
        <f t="shared" si="145"/>
        <v>0</v>
      </c>
      <c r="BF110" s="16">
        <f t="shared" si="146"/>
        <v>0</v>
      </c>
      <c r="BG110" s="16">
        <f t="shared" si="147"/>
        <v>0</v>
      </c>
      <c r="BH110" s="16">
        <f t="shared" si="148"/>
        <v>0</v>
      </c>
      <c r="BI110" s="16">
        <f t="shared" si="149"/>
        <v>0</v>
      </c>
      <c r="BJ110" s="16">
        <f t="shared" si="150"/>
        <v>0</v>
      </c>
      <c r="BK110" s="16">
        <f t="shared" si="151"/>
        <v>0</v>
      </c>
      <c r="BL110" s="16">
        <f t="shared" si="152"/>
        <v>0</v>
      </c>
    </row>
    <row r="111" spans="35:64" x14ac:dyDescent="0.25">
      <c r="AI111" t="s">
        <v>3225</v>
      </c>
      <c r="AJ111">
        <f>'final totals'!K30</f>
        <v>3</v>
      </c>
      <c r="AK111" t="str">
        <f>'final totals'!O30</f>
        <v>CJA1</v>
      </c>
      <c r="AL111">
        <f>SUMIFS('All hauled'!$S$2:$S$3999,'All hauled'!$U$2:$U$3999,'Hauled Pnob (2)'!$AK111,'All hauled'!$X$2:$X$3999,'Hauled Pnob (2)'!$AJ111,'All hauled'!$I$2:$I$3999,'Hauled Pnob (2)'!$AI111,'All hauled'!$V$2:$V$3999,'Hauled Pnob (2)'!AL$5)</f>
        <v>0</v>
      </c>
      <c r="AM111">
        <f>SUMIFS('All hauled'!$S$2:$S$3999,'All hauled'!$U$2:$U$3999,'Hauled Pnob (2)'!$AK111,'All hauled'!$X$2:$X$3999,'Hauled Pnob (2)'!$AJ111,'All hauled'!$I$2:$I$3999,'Hauled Pnob (2)'!$AI111,'All hauled'!$V$2:$V$3999,'Hauled Pnob (2)'!AM$5)</f>
        <v>5</v>
      </c>
      <c r="AN111">
        <f>SUMIFS('All hauled'!$S$2:$S$3999,'All hauled'!$U$2:$U$3999,'Hauled Pnob (2)'!$AK111,'All hauled'!$X$2:$X$3999,'Hauled Pnob (2)'!$AJ111,'All hauled'!$I$2:$I$3999,'Hauled Pnob (2)'!$AI111,'All hauled'!$V$2:$V$3999,'Hauled Pnob (2)'!AN$5)</f>
        <v>2</v>
      </c>
      <c r="AO111">
        <f>SUMIFS('All hauled'!$S$2:$S$3999,'All hauled'!$U$2:$U$3999,'Hauled Pnob (2)'!$AK111,'All hauled'!$X$2:$X$3999,'Hauled Pnob (2)'!$AJ111,'All hauled'!$I$2:$I$3999,'Hauled Pnob (2)'!$AI111,'All hauled'!$V$2:$V$3999,'Hauled Pnob (2)'!AO$5)</f>
        <v>1</v>
      </c>
      <c r="AP111">
        <f>SUMIFS('All hauled'!$S$2:$S$3999,'All hauled'!$U$2:$U$3999,'Hauled Pnob (2)'!$AK111,'All hauled'!$X$2:$X$3999,'Hauled Pnob (2)'!$AJ111,'All hauled'!$I$2:$I$3999,'Hauled Pnob (2)'!$AI111,'All hauled'!$V$2:$V$3999,'Hauled Pnob (2)'!AP$5)</f>
        <v>0</v>
      </c>
      <c r="AQ111">
        <f>SUMIFS('All hauled'!$S$2:$S$3999,'All hauled'!$U$2:$U$3999,'Hauled Pnob (2)'!$AK111,'All hauled'!$X$2:$X$3999,'Hauled Pnob (2)'!$AJ111,'All hauled'!$I$2:$I$3999,'Hauled Pnob (2)'!$AI111,'All hauled'!$V$2:$V$3999,'Hauled Pnob (2)'!AQ$5)</f>
        <v>0</v>
      </c>
      <c r="AR111">
        <f>SUMIFS('All hauled'!$S$2:$S$3999,'All hauled'!$U$2:$U$3999,'Hauled Pnob (2)'!$AK111,'All hauled'!$X$2:$X$3999,'Hauled Pnob (2)'!$AJ111,'All hauled'!$I$2:$I$3999,'Hauled Pnob (2)'!$AI111,'All hauled'!$V$2:$V$3999,'Hauled Pnob (2)'!AR$5)</f>
        <v>0</v>
      </c>
      <c r="AS111">
        <f>SUMIFS('All hauled'!$S$2:$S$3999,'All hauled'!$U$2:$U$3999,'Hauled Pnob (2)'!$AK111,'All hauled'!$X$2:$X$3999,'Hauled Pnob (2)'!$AJ111,'All hauled'!$I$2:$I$3999,'Hauled Pnob (2)'!$AI111,'All hauled'!$V$2:$V$3999,'Hauled Pnob (2)'!AS$5)</f>
        <v>0</v>
      </c>
      <c r="AT111">
        <f>SUMIFS('All hauled'!$S$2:$S$3999,'All hauled'!$U$2:$U$3999,'Hauled Pnob (2)'!$AK111,'All hauled'!$X$2:$X$3999,'Hauled Pnob (2)'!$AJ111,'All hauled'!$I$2:$I$3999,'Hauled Pnob (2)'!$AI111,'All hauled'!$V$2:$V$3999,'Hauled Pnob (2)'!AT$5)</f>
        <v>0</v>
      </c>
      <c r="AU111" t="s">
        <v>3386</v>
      </c>
      <c r="AV111" s="16">
        <f t="shared" si="137"/>
        <v>0</v>
      </c>
      <c r="AW111" s="16">
        <f t="shared" si="138"/>
        <v>5.2469135802469138</v>
      </c>
      <c r="AX111" s="16">
        <f t="shared" si="139"/>
        <v>2.0661764705882355</v>
      </c>
      <c r="AY111" s="16">
        <f t="shared" si="140"/>
        <v>1.0196078431372548</v>
      </c>
      <c r="AZ111" s="16">
        <f t="shared" si="141"/>
        <v>0</v>
      </c>
      <c r="BA111" s="16">
        <f t="shared" si="142"/>
        <v>0</v>
      </c>
      <c r="BB111" s="16">
        <f t="shared" si="143"/>
        <v>0</v>
      </c>
      <c r="BC111" s="16">
        <f t="shared" si="144"/>
        <v>0</v>
      </c>
      <c r="BD111" t="s">
        <v>3386</v>
      </c>
      <c r="BE111" s="16">
        <f t="shared" si="145"/>
        <v>0</v>
      </c>
      <c r="BF111" s="16">
        <f t="shared" si="146"/>
        <v>5.8565512660936827</v>
      </c>
      <c r="BG111" s="16">
        <f t="shared" si="147"/>
        <v>2.1858834910627847</v>
      </c>
      <c r="BH111" s="16">
        <f t="shared" si="148"/>
        <v>1.0664086833363153</v>
      </c>
      <c r="BI111" s="16">
        <f t="shared" si="149"/>
        <v>0</v>
      </c>
      <c r="BJ111" s="16">
        <f t="shared" si="150"/>
        <v>0</v>
      </c>
      <c r="BK111" s="16">
        <f t="shared" si="151"/>
        <v>0</v>
      </c>
      <c r="BL111" s="16">
        <f t="shared" si="152"/>
        <v>0</v>
      </c>
    </row>
    <row r="112" spans="35:64" x14ac:dyDescent="0.25">
      <c r="AI112" t="s">
        <v>3225</v>
      </c>
      <c r="AJ112">
        <f>'final totals'!K31</f>
        <v>3</v>
      </c>
      <c r="AK112" t="str">
        <f>'final totals'!O31</f>
        <v>CJA2</v>
      </c>
      <c r="AL112">
        <f>SUMIFS('All hauled'!$S$2:$S$3999,'All hauled'!$U$2:$U$3999,'Hauled Pnob (2)'!$AK112,'All hauled'!$X$2:$X$3999,'Hauled Pnob (2)'!$AJ112,'All hauled'!$I$2:$I$3999,'Hauled Pnob (2)'!$AI112,'All hauled'!$V$2:$V$3999,'Hauled Pnob (2)'!AL$5)</f>
        <v>0</v>
      </c>
      <c r="AM112">
        <f>SUMIFS('All hauled'!$S$2:$S$3999,'All hauled'!$U$2:$U$3999,'Hauled Pnob (2)'!$AK112,'All hauled'!$X$2:$X$3999,'Hauled Pnob (2)'!$AJ112,'All hauled'!$I$2:$I$3999,'Hauled Pnob (2)'!$AI112,'All hauled'!$V$2:$V$3999,'Hauled Pnob (2)'!AM$5)</f>
        <v>0</v>
      </c>
      <c r="AN112">
        <f>SUMIFS('All hauled'!$S$2:$S$3999,'All hauled'!$U$2:$U$3999,'Hauled Pnob (2)'!$AK112,'All hauled'!$X$2:$X$3999,'Hauled Pnob (2)'!$AJ112,'All hauled'!$I$2:$I$3999,'Hauled Pnob (2)'!$AI112,'All hauled'!$V$2:$V$3999,'Hauled Pnob (2)'!AN$5)</f>
        <v>0</v>
      </c>
      <c r="AO112">
        <f>SUMIFS('All hauled'!$S$2:$S$3999,'All hauled'!$U$2:$U$3999,'Hauled Pnob (2)'!$AK112,'All hauled'!$X$2:$X$3999,'Hauled Pnob (2)'!$AJ112,'All hauled'!$I$2:$I$3999,'Hauled Pnob (2)'!$AI112,'All hauled'!$V$2:$V$3999,'Hauled Pnob (2)'!AO$5)</f>
        <v>0</v>
      </c>
      <c r="AP112">
        <f>SUMIFS('All hauled'!$S$2:$S$3999,'All hauled'!$U$2:$U$3999,'Hauled Pnob (2)'!$AK112,'All hauled'!$X$2:$X$3999,'Hauled Pnob (2)'!$AJ112,'All hauled'!$I$2:$I$3999,'Hauled Pnob (2)'!$AI112,'All hauled'!$V$2:$V$3999,'Hauled Pnob (2)'!AP$5)</f>
        <v>0</v>
      </c>
      <c r="AQ112">
        <f>SUMIFS('All hauled'!$S$2:$S$3999,'All hauled'!$U$2:$U$3999,'Hauled Pnob (2)'!$AK112,'All hauled'!$X$2:$X$3999,'Hauled Pnob (2)'!$AJ112,'All hauled'!$I$2:$I$3999,'Hauled Pnob (2)'!$AI112,'All hauled'!$V$2:$V$3999,'Hauled Pnob (2)'!AQ$5)</f>
        <v>0</v>
      </c>
      <c r="AR112">
        <f>SUMIFS('All hauled'!$S$2:$S$3999,'All hauled'!$U$2:$U$3999,'Hauled Pnob (2)'!$AK112,'All hauled'!$X$2:$X$3999,'Hauled Pnob (2)'!$AJ112,'All hauled'!$I$2:$I$3999,'Hauled Pnob (2)'!$AI112,'All hauled'!$V$2:$V$3999,'Hauled Pnob (2)'!AR$5)</f>
        <v>0</v>
      </c>
      <c r="AS112">
        <f>SUMIFS('All hauled'!$S$2:$S$3999,'All hauled'!$U$2:$U$3999,'Hauled Pnob (2)'!$AK112,'All hauled'!$X$2:$X$3999,'Hauled Pnob (2)'!$AJ112,'All hauled'!$I$2:$I$3999,'Hauled Pnob (2)'!$AI112,'All hauled'!$V$2:$V$3999,'Hauled Pnob (2)'!AS$5)</f>
        <v>0</v>
      </c>
      <c r="AT112">
        <f>SUMIFS('All hauled'!$S$2:$S$3999,'All hauled'!$U$2:$U$3999,'Hauled Pnob (2)'!$AK112,'All hauled'!$X$2:$X$3999,'Hauled Pnob (2)'!$AJ112,'All hauled'!$I$2:$I$3999,'Hauled Pnob (2)'!$AI112,'All hauled'!$V$2:$V$3999,'Hauled Pnob (2)'!AT$5)</f>
        <v>0</v>
      </c>
      <c r="AU112" t="s">
        <v>3608</v>
      </c>
      <c r="AV112" s="16">
        <f t="shared" si="137"/>
        <v>0</v>
      </c>
      <c r="AW112" s="16">
        <f t="shared" si="138"/>
        <v>0</v>
      </c>
      <c r="AX112" s="16">
        <f t="shared" si="139"/>
        <v>0</v>
      </c>
      <c r="AY112" s="16">
        <f t="shared" si="140"/>
        <v>0</v>
      </c>
      <c r="AZ112" s="16">
        <f t="shared" si="141"/>
        <v>0</v>
      </c>
      <c r="BA112" s="16">
        <f t="shared" si="142"/>
        <v>0</v>
      </c>
      <c r="BB112" s="16">
        <f t="shared" si="143"/>
        <v>0</v>
      </c>
      <c r="BC112" s="16">
        <f t="shared" si="144"/>
        <v>0</v>
      </c>
      <c r="BD112" t="s">
        <v>3608</v>
      </c>
      <c r="BE112" s="16">
        <f t="shared" si="145"/>
        <v>0</v>
      </c>
      <c r="BF112" s="16">
        <f t="shared" si="146"/>
        <v>0</v>
      </c>
      <c r="BG112" s="16">
        <f t="shared" si="147"/>
        <v>0</v>
      </c>
      <c r="BH112" s="16">
        <f t="shared" si="148"/>
        <v>0</v>
      </c>
      <c r="BI112" s="16">
        <f t="shared" si="149"/>
        <v>0</v>
      </c>
      <c r="BJ112" s="16">
        <f t="shared" si="150"/>
        <v>0</v>
      </c>
      <c r="BK112" s="16">
        <f t="shared" si="151"/>
        <v>0</v>
      </c>
      <c r="BL112" s="16">
        <f t="shared" si="152"/>
        <v>0</v>
      </c>
    </row>
    <row r="113" spans="35:64" x14ac:dyDescent="0.25">
      <c r="AI113" t="s">
        <v>3225</v>
      </c>
      <c r="AJ113">
        <f>'final totals'!K32</f>
        <v>3</v>
      </c>
      <c r="AK113" t="str">
        <f>'final totals'!O32</f>
        <v>GRR</v>
      </c>
      <c r="AL113">
        <f>SUMIFS('All hauled'!$S$2:$S$3999,'All hauled'!$U$2:$U$3999,'Hauled Pnob (2)'!$AK113,'All hauled'!$X$2:$X$3999,'Hauled Pnob (2)'!$AJ113,'All hauled'!$I$2:$I$3999,'Hauled Pnob (2)'!$AI113,'All hauled'!$V$2:$V$3999,'Hauled Pnob (2)'!AL$5)</f>
        <v>0</v>
      </c>
      <c r="AM113">
        <f>SUMIFS('All hauled'!$S$2:$S$3999,'All hauled'!$U$2:$U$3999,'Hauled Pnob (2)'!$AK113,'All hauled'!$X$2:$X$3999,'Hauled Pnob (2)'!$AJ113,'All hauled'!$I$2:$I$3999,'Hauled Pnob (2)'!$AI113,'All hauled'!$V$2:$V$3999,'Hauled Pnob (2)'!AM$5)</f>
        <v>0</v>
      </c>
      <c r="AN113">
        <f>SUMIFS('All hauled'!$S$2:$S$3999,'All hauled'!$U$2:$U$3999,'Hauled Pnob (2)'!$AK113,'All hauled'!$X$2:$X$3999,'Hauled Pnob (2)'!$AJ113,'All hauled'!$I$2:$I$3999,'Hauled Pnob (2)'!$AI113,'All hauled'!$V$2:$V$3999,'Hauled Pnob (2)'!AN$5)</f>
        <v>1</v>
      </c>
      <c r="AO113">
        <f>SUMIFS('All hauled'!$S$2:$S$3999,'All hauled'!$U$2:$U$3999,'Hauled Pnob (2)'!$AK113,'All hauled'!$X$2:$X$3999,'Hauled Pnob (2)'!$AJ113,'All hauled'!$I$2:$I$3999,'Hauled Pnob (2)'!$AI113,'All hauled'!$V$2:$V$3999,'Hauled Pnob (2)'!AO$5)</f>
        <v>0</v>
      </c>
      <c r="AP113">
        <f>SUMIFS('All hauled'!$S$2:$S$3999,'All hauled'!$U$2:$U$3999,'Hauled Pnob (2)'!$AK113,'All hauled'!$X$2:$X$3999,'Hauled Pnob (2)'!$AJ113,'All hauled'!$I$2:$I$3999,'Hauled Pnob (2)'!$AI113,'All hauled'!$V$2:$V$3999,'Hauled Pnob (2)'!AP$5)</f>
        <v>0</v>
      </c>
      <c r="AQ113">
        <f>SUMIFS('All hauled'!$S$2:$S$3999,'All hauled'!$U$2:$U$3999,'Hauled Pnob (2)'!$AK113,'All hauled'!$X$2:$X$3999,'Hauled Pnob (2)'!$AJ113,'All hauled'!$I$2:$I$3999,'Hauled Pnob (2)'!$AI113,'All hauled'!$V$2:$V$3999,'Hauled Pnob (2)'!AQ$5)</f>
        <v>0</v>
      </c>
      <c r="AR113">
        <f>SUMIFS('All hauled'!$S$2:$S$3999,'All hauled'!$U$2:$U$3999,'Hauled Pnob (2)'!$AK113,'All hauled'!$X$2:$X$3999,'Hauled Pnob (2)'!$AJ113,'All hauled'!$I$2:$I$3999,'Hauled Pnob (2)'!$AI113,'All hauled'!$V$2:$V$3999,'Hauled Pnob (2)'!AR$5)</f>
        <v>0</v>
      </c>
      <c r="AS113">
        <f>SUMIFS('All hauled'!$S$2:$S$3999,'All hauled'!$U$2:$U$3999,'Hauled Pnob (2)'!$AK113,'All hauled'!$X$2:$X$3999,'Hauled Pnob (2)'!$AJ113,'All hauled'!$I$2:$I$3999,'Hauled Pnob (2)'!$AI113,'All hauled'!$V$2:$V$3999,'Hauled Pnob (2)'!AS$5)</f>
        <v>0</v>
      </c>
      <c r="AT113">
        <f>SUMIFS('All hauled'!$S$2:$S$3999,'All hauled'!$U$2:$U$3999,'Hauled Pnob (2)'!$AK113,'All hauled'!$X$2:$X$3999,'Hauled Pnob (2)'!$AJ113,'All hauled'!$I$2:$I$3999,'Hauled Pnob (2)'!$AI113,'All hauled'!$V$2:$V$3999,'Hauled Pnob (2)'!AT$5)</f>
        <v>0</v>
      </c>
      <c r="AU113" t="s">
        <v>3168</v>
      </c>
      <c r="AV113" s="16">
        <f t="shared" si="137"/>
        <v>0</v>
      </c>
      <c r="AW113" s="16">
        <f t="shared" si="138"/>
        <v>0</v>
      </c>
      <c r="AX113" s="16">
        <f t="shared" si="139"/>
        <v>1.0330882352941178</v>
      </c>
      <c r="AY113" s="16">
        <f t="shared" si="140"/>
        <v>0</v>
      </c>
      <c r="AZ113" s="16">
        <f t="shared" si="141"/>
        <v>0</v>
      </c>
      <c r="BA113" s="16">
        <f t="shared" si="142"/>
        <v>0</v>
      </c>
      <c r="BB113" s="16">
        <f t="shared" si="143"/>
        <v>0</v>
      </c>
      <c r="BC113" s="16">
        <f t="shared" si="144"/>
        <v>0</v>
      </c>
      <c r="BD113" t="s">
        <v>3168</v>
      </c>
      <c r="BE113" s="16">
        <f t="shared" si="145"/>
        <v>0</v>
      </c>
      <c r="BF113" s="16">
        <f t="shared" si="146"/>
        <v>0</v>
      </c>
      <c r="BG113" s="16">
        <f t="shared" si="147"/>
        <v>1.0929417455313923</v>
      </c>
      <c r="BH113" s="16">
        <f t="shared" si="148"/>
        <v>0</v>
      </c>
      <c r="BI113" s="16">
        <f t="shared" si="149"/>
        <v>0</v>
      </c>
      <c r="BJ113" s="16">
        <f t="shared" si="150"/>
        <v>0</v>
      </c>
      <c r="BK113" s="16">
        <f t="shared" si="151"/>
        <v>0</v>
      </c>
      <c r="BL113" s="16">
        <f t="shared" si="152"/>
        <v>0</v>
      </c>
    </row>
    <row r="114" spans="35:64" x14ac:dyDescent="0.25">
      <c r="AI114" t="s">
        <v>3225</v>
      </c>
      <c r="AJ114">
        <f>'final totals'!K33</f>
        <v>3</v>
      </c>
      <c r="AK114" t="str">
        <f>'final totals'!O33</f>
        <v>IPCSR</v>
      </c>
      <c r="AL114">
        <f>SUMIFS('All hauled'!$S$2:$S$3999,'All hauled'!$U$2:$U$3999,'Hauled Pnob (2)'!$AK114,'All hauled'!$X$2:$X$3999,'Hauled Pnob (2)'!$AJ114,'All hauled'!$I$2:$I$3999,'Hauled Pnob (2)'!$AI114,'All hauled'!$V$2:$V$3999,'Hauled Pnob (2)'!AL$5)</f>
        <v>0</v>
      </c>
      <c r="AM114">
        <f>SUMIFS('All hauled'!$S$2:$S$3999,'All hauled'!$U$2:$U$3999,'Hauled Pnob (2)'!$AK114,'All hauled'!$X$2:$X$3999,'Hauled Pnob (2)'!$AJ114,'All hauled'!$I$2:$I$3999,'Hauled Pnob (2)'!$AI114,'All hauled'!$V$2:$V$3999,'Hauled Pnob (2)'!AM$5)</f>
        <v>0</v>
      </c>
      <c r="AN114">
        <f>SUMIFS('All hauled'!$S$2:$S$3999,'All hauled'!$U$2:$U$3999,'Hauled Pnob (2)'!$AK114,'All hauled'!$X$2:$X$3999,'Hauled Pnob (2)'!$AJ114,'All hauled'!$I$2:$I$3999,'Hauled Pnob (2)'!$AI114,'All hauled'!$V$2:$V$3999,'Hauled Pnob (2)'!AN$5)</f>
        <v>2</v>
      </c>
      <c r="AO114">
        <f>SUMIFS('All hauled'!$S$2:$S$3999,'All hauled'!$U$2:$U$3999,'Hauled Pnob (2)'!$AK114,'All hauled'!$X$2:$X$3999,'Hauled Pnob (2)'!$AJ114,'All hauled'!$I$2:$I$3999,'Hauled Pnob (2)'!$AI114,'All hauled'!$V$2:$V$3999,'Hauled Pnob (2)'!AO$5)</f>
        <v>0</v>
      </c>
      <c r="AP114">
        <f>SUMIFS('All hauled'!$S$2:$S$3999,'All hauled'!$U$2:$U$3999,'Hauled Pnob (2)'!$AK114,'All hauled'!$X$2:$X$3999,'Hauled Pnob (2)'!$AJ114,'All hauled'!$I$2:$I$3999,'Hauled Pnob (2)'!$AI114,'All hauled'!$V$2:$V$3999,'Hauled Pnob (2)'!AP$5)</f>
        <v>1</v>
      </c>
      <c r="AQ114">
        <f>SUMIFS('All hauled'!$S$2:$S$3999,'All hauled'!$U$2:$U$3999,'Hauled Pnob (2)'!$AK114,'All hauled'!$X$2:$X$3999,'Hauled Pnob (2)'!$AJ114,'All hauled'!$I$2:$I$3999,'Hauled Pnob (2)'!$AI114,'All hauled'!$V$2:$V$3999,'Hauled Pnob (2)'!AQ$5)</f>
        <v>0</v>
      </c>
      <c r="AR114">
        <f>SUMIFS('All hauled'!$S$2:$S$3999,'All hauled'!$U$2:$U$3999,'Hauled Pnob (2)'!$AK114,'All hauled'!$X$2:$X$3999,'Hauled Pnob (2)'!$AJ114,'All hauled'!$I$2:$I$3999,'Hauled Pnob (2)'!$AI114,'All hauled'!$V$2:$V$3999,'Hauled Pnob (2)'!AR$5)</f>
        <v>0</v>
      </c>
      <c r="AS114">
        <f>SUMIFS('All hauled'!$S$2:$S$3999,'All hauled'!$U$2:$U$3999,'Hauled Pnob (2)'!$AK114,'All hauled'!$X$2:$X$3999,'Hauled Pnob (2)'!$AJ114,'All hauled'!$I$2:$I$3999,'Hauled Pnob (2)'!$AI114,'All hauled'!$V$2:$V$3999,'Hauled Pnob (2)'!AS$5)</f>
        <v>0</v>
      </c>
      <c r="AT114">
        <f>SUMIFS('All hauled'!$S$2:$S$3999,'All hauled'!$U$2:$U$3999,'Hauled Pnob (2)'!$AK114,'All hauled'!$X$2:$X$3999,'Hauled Pnob (2)'!$AJ114,'All hauled'!$I$2:$I$3999,'Hauled Pnob (2)'!$AI114,'All hauled'!$V$2:$V$3999,'Hauled Pnob (2)'!AT$5)</f>
        <v>0</v>
      </c>
      <c r="AU114" t="s">
        <v>3346</v>
      </c>
      <c r="AV114" s="16">
        <f t="shared" si="137"/>
        <v>0</v>
      </c>
      <c r="AW114" s="16">
        <f t="shared" si="138"/>
        <v>0</v>
      </c>
      <c r="AX114" s="16">
        <f t="shared" si="139"/>
        <v>2.0661764705882355</v>
      </c>
      <c r="AY114" s="16">
        <f t="shared" si="140"/>
        <v>0</v>
      </c>
      <c r="AZ114" s="16">
        <f t="shared" si="141"/>
        <v>1.0319148936170213</v>
      </c>
      <c r="BA114" s="16">
        <f t="shared" si="142"/>
        <v>0</v>
      </c>
      <c r="BB114" s="16">
        <f t="shared" si="143"/>
        <v>0</v>
      </c>
      <c r="BC114" s="16">
        <f t="shared" si="144"/>
        <v>0</v>
      </c>
      <c r="BD114" t="s">
        <v>3346</v>
      </c>
      <c r="BE114" s="16">
        <f t="shared" si="145"/>
        <v>0</v>
      </c>
      <c r="BF114" s="16">
        <f t="shared" si="146"/>
        <v>0</v>
      </c>
      <c r="BG114" s="16">
        <f t="shared" si="147"/>
        <v>2.1858834910627847</v>
      </c>
      <c r="BH114" s="16">
        <f t="shared" si="148"/>
        <v>0</v>
      </c>
      <c r="BI114" s="16">
        <f t="shared" si="149"/>
        <v>1.0545987235584955</v>
      </c>
      <c r="BJ114" s="16">
        <f t="shared" si="150"/>
        <v>0</v>
      </c>
      <c r="BK114" s="16">
        <f t="shared" si="151"/>
        <v>0</v>
      </c>
      <c r="BL114" s="16">
        <f t="shared" si="152"/>
        <v>0</v>
      </c>
    </row>
    <row r="115" spans="35:64" x14ac:dyDescent="0.25">
      <c r="AI115" t="s">
        <v>3225</v>
      </c>
      <c r="AJ115">
        <f>'final totals'!K34</f>
        <v>3</v>
      </c>
      <c r="AK115" t="str">
        <f>'final totals'!O34</f>
        <v>LFH UNK</v>
      </c>
      <c r="AL115">
        <f>SUMIFS('All hauled'!$S$2:$S$3999,'All hauled'!$U$2:$U$3999,'Hauled Pnob (2)'!$AK115,'All hauled'!$X$2:$X$3999,'Hauled Pnob (2)'!$AJ115,'All hauled'!$I$2:$I$3999,'Hauled Pnob (2)'!$AI115,'All hauled'!$V$2:$V$3999,'Hauled Pnob (2)'!AL$5)</f>
        <v>0</v>
      </c>
      <c r="AM115">
        <f>SUMIFS('All hauled'!$S$2:$S$3999,'All hauled'!$U$2:$U$3999,'Hauled Pnob (2)'!$AK115,'All hauled'!$X$2:$X$3999,'Hauled Pnob (2)'!$AJ115,'All hauled'!$I$2:$I$3999,'Hauled Pnob (2)'!$AI115,'All hauled'!$V$2:$V$3999,'Hauled Pnob (2)'!AM$5)</f>
        <v>0</v>
      </c>
      <c r="AN115">
        <f>SUMIFS('All hauled'!$S$2:$S$3999,'All hauled'!$U$2:$U$3999,'Hauled Pnob (2)'!$AK115,'All hauled'!$X$2:$X$3999,'Hauled Pnob (2)'!$AJ115,'All hauled'!$I$2:$I$3999,'Hauled Pnob (2)'!$AI115,'All hauled'!$V$2:$V$3999,'Hauled Pnob (2)'!AN$5)</f>
        <v>0</v>
      </c>
      <c r="AO115">
        <f>SUMIFS('All hauled'!$S$2:$S$3999,'All hauled'!$U$2:$U$3999,'Hauled Pnob (2)'!$AK115,'All hauled'!$X$2:$X$3999,'Hauled Pnob (2)'!$AJ115,'All hauled'!$I$2:$I$3999,'Hauled Pnob (2)'!$AI115,'All hauled'!$V$2:$V$3999,'Hauled Pnob (2)'!AO$5)</f>
        <v>0</v>
      </c>
      <c r="AP115">
        <f>SUMIFS('All hauled'!$S$2:$S$3999,'All hauled'!$U$2:$U$3999,'Hauled Pnob (2)'!$AK115,'All hauled'!$X$2:$X$3999,'Hauled Pnob (2)'!$AJ115,'All hauled'!$I$2:$I$3999,'Hauled Pnob (2)'!$AI115,'All hauled'!$V$2:$V$3999,'Hauled Pnob (2)'!AP$5)</f>
        <v>0</v>
      </c>
      <c r="AQ115">
        <f>SUMIFS('All hauled'!$S$2:$S$3999,'All hauled'!$U$2:$U$3999,'Hauled Pnob (2)'!$AK115,'All hauled'!$X$2:$X$3999,'Hauled Pnob (2)'!$AJ115,'All hauled'!$I$2:$I$3999,'Hauled Pnob (2)'!$AI115,'All hauled'!$V$2:$V$3999,'Hauled Pnob (2)'!AQ$5)</f>
        <v>0</v>
      </c>
      <c r="AR115">
        <f>SUMIFS('All hauled'!$S$2:$S$3999,'All hauled'!$U$2:$U$3999,'Hauled Pnob (2)'!$AK115,'All hauled'!$X$2:$X$3999,'Hauled Pnob (2)'!$AJ115,'All hauled'!$I$2:$I$3999,'Hauled Pnob (2)'!$AI115,'All hauled'!$V$2:$V$3999,'Hauled Pnob (2)'!AR$5)</f>
        <v>0</v>
      </c>
      <c r="AS115">
        <f>SUMIFS('All hauled'!$S$2:$S$3999,'All hauled'!$U$2:$U$3999,'Hauled Pnob (2)'!$AK115,'All hauled'!$X$2:$X$3999,'Hauled Pnob (2)'!$AJ115,'All hauled'!$I$2:$I$3999,'Hauled Pnob (2)'!$AI115,'All hauled'!$V$2:$V$3999,'Hauled Pnob (2)'!AS$5)</f>
        <v>0</v>
      </c>
      <c r="AT115">
        <f>SUMIFS('All hauled'!$S$2:$S$3999,'All hauled'!$U$2:$U$3999,'Hauled Pnob (2)'!$AK115,'All hauled'!$X$2:$X$3999,'Hauled Pnob (2)'!$AJ115,'All hauled'!$I$2:$I$3999,'Hauled Pnob (2)'!$AI115,'All hauled'!$V$2:$V$3999,'Hauled Pnob (2)'!AT$5)</f>
        <v>0</v>
      </c>
      <c r="AU115" t="s">
        <v>3543</v>
      </c>
      <c r="AV115" s="16">
        <f t="shared" si="137"/>
        <v>0</v>
      </c>
      <c r="AW115" s="16">
        <f t="shared" si="138"/>
        <v>0</v>
      </c>
      <c r="AX115" s="16">
        <f t="shared" si="139"/>
        <v>0</v>
      </c>
      <c r="AY115" s="16">
        <f t="shared" si="140"/>
        <v>0</v>
      </c>
      <c r="AZ115" s="16">
        <f t="shared" si="141"/>
        <v>0</v>
      </c>
      <c r="BA115" s="16">
        <f t="shared" si="142"/>
        <v>0</v>
      </c>
      <c r="BB115" s="16">
        <f t="shared" si="143"/>
        <v>0</v>
      </c>
      <c r="BC115" s="16">
        <f t="shared" si="144"/>
        <v>0</v>
      </c>
      <c r="BD115" t="s">
        <v>3543</v>
      </c>
      <c r="BE115" s="16">
        <f t="shared" si="145"/>
        <v>0</v>
      </c>
      <c r="BF115" s="16">
        <f t="shared" si="146"/>
        <v>0</v>
      </c>
      <c r="BG115" s="16">
        <f t="shared" si="147"/>
        <v>0</v>
      </c>
      <c r="BH115" s="16">
        <f t="shared" si="148"/>
        <v>0</v>
      </c>
      <c r="BI115" s="16">
        <f t="shared" si="149"/>
        <v>0</v>
      </c>
      <c r="BJ115" s="16">
        <f t="shared" si="150"/>
        <v>0</v>
      </c>
      <c r="BK115" s="16">
        <f t="shared" si="151"/>
        <v>0</v>
      </c>
      <c r="BL115" s="16">
        <f t="shared" si="152"/>
        <v>0</v>
      </c>
    </row>
    <row r="116" spans="35:64" x14ac:dyDescent="0.25">
      <c r="AI116" t="s">
        <v>3225</v>
      </c>
      <c r="AJ116">
        <f>'final totals'!K35</f>
        <v>3</v>
      </c>
      <c r="AK116" t="str">
        <f>'final totals'!O35</f>
        <v>LFHSO2</v>
      </c>
      <c r="AL116">
        <f>SUMIFS('All hauled'!$S$2:$S$3999,'All hauled'!$U$2:$U$3999,'Hauled Pnob (2)'!$AK116,'All hauled'!$X$2:$X$3999,'Hauled Pnob (2)'!$AJ116,'All hauled'!$I$2:$I$3999,'Hauled Pnob (2)'!$AI116,'All hauled'!$V$2:$V$3999,'Hauled Pnob (2)'!AL$5)</f>
        <v>0</v>
      </c>
      <c r="AM116">
        <f>SUMIFS('All hauled'!$S$2:$S$3999,'All hauled'!$U$2:$U$3999,'Hauled Pnob (2)'!$AK116,'All hauled'!$X$2:$X$3999,'Hauled Pnob (2)'!$AJ116,'All hauled'!$I$2:$I$3999,'Hauled Pnob (2)'!$AI116,'All hauled'!$V$2:$V$3999,'Hauled Pnob (2)'!AM$5)</f>
        <v>0</v>
      </c>
      <c r="AN116">
        <f>SUMIFS('All hauled'!$S$2:$S$3999,'All hauled'!$U$2:$U$3999,'Hauled Pnob (2)'!$AK116,'All hauled'!$X$2:$X$3999,'Hauled Pnob (2)'!$AJ116,'All hauled'!$I$2:$I$3999,'Hauled Pnob (2)'!$AI116,'All hauled'!$V$2:$V$3999,'Hauled Pnob (2)'!AN$5)</f>
        <v>0</v>
      </c>
      <c r="AO116">
        <f>SUMIFS('All hauled'!$S$2:$S$3999,'All hauled'!$U$2:$U$3999,'Hauled Pnob (2)'!$AK116,'All hauled'!$X$2:$X$3999,'Hauled Pnob (2)'!$AJ116,'All hauled'!$I$2:$I$3999,'Hauled Pnob (2)'!$AI116,'All hauled'!$V$2:$V$3999,'Hauled Pnob (2)'!AO$5)</f>
        <v>0</v>
      </c>
      <c r="AP116">
        <f>SUMIFS('All hauled'!$S$2:$S$3999,'All hauled'!$U$2:$U$3999,'Hauled Pnob (2)'!$AK116,'All hauled'!$X$2:$X$3999,'Hauled Pnob (2)'!$AJ116,'All hauled'!$I$2:$I$3999,'Hauled Pnob (2)'!$AI116,'All hauled'!$V$2:$V$3999,'Hauled Pnob (2)'!AP$5)</f>
        <v>0</v>
      </c>
      <c r="AQ116">
        <f>SUMIFS('All hauled'!$S$2:$S$3999,'All hauled'!$U$2:$U$3999,'Hauled Pnob (2)'!$AK116,'All hauled'!$X$2:$X$3999,'Hauled Pnob (2)'!$AJ116,'All hauled'!$I$2:$I$3999,'Hauled Pnob (2)'!$AI116,'All hauled'!$V$2:$V$3999,'Hauled Pnob (2)'!AQ$5)</f>
        <v>0</v>
      </c>
      <c r="AR116">
        <f>SUMIFS('All hauled'!$S$2:$S$3999,'All hauled'!$U$2:$U$3999,'Hauled Pnob (2)'!$AK116,'All hauled'!$X$2:$X$3999,'Hauled Pnob (2)'!$AJ116,'All hauled'!$I$2:$I$3999,'Hauled Pnob (2)'!$AI116,'All hauled'!$V$2:$V$3999,'Hauled Pnob (2)'!AR$5)</f>
        <v>0</v>
      </c>
      <c r="AS116">
        <f>SUMIFS('All hauled'!$S$2:$S$3999,'All hauled'!$U$2:$U$3999,'Hauled Pnob (2)'!$AK116,'All hauled'!$X$2:$X$3999,'Hauled Pnob (2)'!$AJ116,'All hauled'!$I$2:$I$3999,'Hauled Pnob (2)'!$AI116,'All hauled'!$V$2:$V$3999,'Hauled Pnob (2)'!AS$5)</f>
        <v>0</v>
      </c>
      <c r="AT116">
        <f>SUMIFS('All hauled'!$S$2:$S$3999,'All hauled'!$U$2:$U$3999,'Hauled Pnob (2)'!$AK116,'All hauled'!$X$2:$X$3999,'Hauled Pnob (2)'!$AJ116,'All hauled'!$I$2:$I$3999,'Hauled Pnob (2)'!$AI116,'All hauled'!$V$2:$V$3999,'Hauled Pnob (2)'!AT$5)</f>
        <v>0</v>
      </c>
      <c r="AU116" t="s">
        <v>3653</v>
      </c>
      <c r="AV116" s="16">
        <f t="shared" si="137"/>
        <v>0</v>
      </c>
      <c r="AW116" s="16">
        <f t="shared" si="138"/>
        <v>0</v>
      </c>
      <c r="AX116" s="16">
        <f t="shared" si="139"/>
        <v>0</v>
      </c>
      <c r="AY116" s="16">
        <f t="shared" si="140"/>
        <v>0</v>
      </c>
      <c r="AZ116" s="16">
        <f t="shared" si="141"/>
        <v>0</v>
      </c>
      <c r="BA116" s="16">
        <f t="shared" si="142"/>
        <v>0</v>
      </c>
      <c r="BB116" s="16">
        <f t="shared" si="143"/>
        <v>0</v>
      </c>
      <c r="BC116" s="16">
        <f t="shared" si="144"/>
        <v>0</v>
      </c>
      <c r="BD116" t="s">
        <v>3653</v>
      </c>
      <c r="BE116" s="16">
        <f t="shared" si="145"/>
        <v>0</v>
      </c>
      <c r="BF116" s="16">
        <f t="shared" si="146"/>
        <v>0</v>
      </c>
      <c r="BG116" s="16">
        <f t="shared" si="147"/>
        <v>0</v>
      </c>
      <c r="BH116" s="16">
        <f t="shared" si="148"/>
        <v>0</v>
      </c>
      <c r="BI116" s="16">
        <f t="shared" si="149"/>
        <v>0</v>
      </c>
      <c r="BJ116" s="16">
        <f t="shared" si="150"/>
        <v>0</v>
      </c>
      <c r="BK116" s="16">
        <f t="shared" si="151"/>
        <v>0</v>
      </c>
      <c r="BL116" s="16">
        <f t="shared" si="152"/>
        <v>0</v>
      </c>
    </row>
    <row r="117" spans="35:64" x14ac:dyDescent="0.25">
      <c r="AI117" t="s">
        <v>3225</v>
      </c>
      <c r="AJ117">
        <f>'final totals'!K36</f>
        <v>3</v>
      </c>
      <c r="AK117" t="str">
        <f>'final totals'!O36</f>
        <v>LFSO</v>
      </c>
      <c r="AL117">
        <f>SUMIFS('All hauled'!$S$2:$S$3999,'All hauled'!$U$2:$U$3999,'Hauled Pnob (2)'!$AK117,'All hauled'!$X$2:$X$3999,'Hauled Pnob (2)'!$AJ117,'All hauled'!$I$2:$I$3999,'Hauled Pnob (2)'!$AI117,'All hauled'!$V$2:$V$3999,'Hauled Pnob (2)'!AL$5)</f>
        <v>0</v>
      </c>
      <c r="AM117">
        <f>SUMIFS('All hauled'!$S$2:$S$3999,'All hauled'!$U$2:$U$3999,'Hauled Pnob (2)'!$AK117,'All hauled'!$X$2:$X$3999,'Hauled Pnob (2)'!$AJ117,'All hauled'!$I$2:$I$3999,'Hauled Pnob (2)'!$AI117,'All hauled'!$V$2:$V$3999,'Hauled Pnob (2)'!AM$5)</f>
        <v>2</v>
      </c>
      <c r="AN117">
        <f>SUMIFS('All hauled'!$S$2:$S$3999,'All hauled'!$U$2:$U$3999,'Hauled Pnob (2)'!$AK117,'All hauled'!$X$2:$X$3999,'Hauled Pnob (2)'!$AJ117,'All hauled'!$I$2:$I$3999,'Hauled Pnob (2)'!$AI117,'All hauled'!$V$2:$V$3999,'Hauled Pnob (2)'!AN$5)</f>
        <v>5</v>
      </c>
      <c r="AO117">
        <f>SUMIFS('All hauled'!$S$2:$S$3999,'All hauled'!$U$2:$U$3999,'Hauled Pnob (2)'!$AK117,'All hauled'!$X$2:$X$3999,'Hauled Pnob (2)'!$AJ117,'All hauled'!$I$2:$I$3999,'Hauled Pnob (2)'!$AI117,'All hauled'!$V$2:$V$3999,'Hauled Pnob (2)'!AO$5)</f>
        <v>0</v>
      </c>
      <c r="AP117">
        <f>SUMIFS('All hauled'!$S$2:$S$3999,'All hauled'!$U$2:$U$3999,'Hauled Pnob (2)'!$AK117,'All hauled'!$X$2:$X$3999,'Hauled Pnob (2)'!$AJ117,'All hauled'!$I$2:$I$3999,'Hauled Pnob (2)'!$AI117,'All hauled'!$V$2:$V$3999,'Hauled Pnob (2)'!AP$5)</f>
        <v>0</v>
      </c>
      <c r="AQ117">
        <f>SUMIFS('All hauled'!$S$2:$S$3999,'All hauled'!$U$2:$U$3999,'Hauled Pnob (2)'!$AK117,'All hauled'!$X$2:$X$3999,'Hauled Pnob (2)'!$AJ117,'All hauled'!$I$2:$I$3999,'Hauled Pnob (2)'!$AI117,'All hauled'!$V$2:$V$3999,'Hauled Pnob (2)'!AQ$5)</f>
        <v>0</v>
      </c>
      <c r="AR117">
        <f>SUMIFS('All hauled'!$S$2:$S$3999,'All hauled'!$U$2:$U$3999,'Hauled Pnob (2)'!$AK117,'All hauled'!$X$2:$X$3999,'Hauled Pnob (2)'!$AJ117,'All hauled'!$I$2:$I$3999,'Hauled Pnob (2)'!$AI117,'All hauled'!$V$2:$V$3999,'Hauled Pnob (2)'!AR$5)</f>
        <v>0</v>
      </c>
      <c r="AS117">
        <f>SUMIFS('All hauled'!$S$2:$S$3999,'All hauled'!$U$2:$U$3999,'Hauled Pnob (2)'!$AK117,'All hauled'!$X$2:$X$3999,'Hauled Pnob (2)'!$AJ117,'All hauled'!$I$2:$I$3999,'Hauled Pnob (2)'!$AI117,'All hauled'!$V$2:$V$3999,'Hauled Pnob (2)'!AS$5)</f>
        <v>0</v>
      </c>
      <c r="AT117">
        <f>SUMIFS('All hauled'!$S$2:$S$3999,'All hauled'!$U$2:$U$3999,'Hauled Pnob (2)'!$AK117,'All hauled'!$X$2:$X$3999,'Hauled Pnob (2)'!$AJ117,'All hauled'!$I$2:$I$3999,'Hauled Pnob (2)'!$AI117,'All hauled'!$V$2:$V$3999,'Hauled Pnob (2)'!AT$5)</f>
        <v>0</v>
      </c>
      <c r="AU117" t="s">
        <v>3396</v>
      </c>
      <c r="AV117" s="16">
        <f t="shared" si="137"/>
        <v>0</v>
      </c>
      <c r="AW117" s="16">
        <f t="shared" si="138"/>
        <v>2.0987654320987654</v>
      </c>
      <c r="AX117" s="16">
        <f t="shared" si="139"/>
        <v>5.1654411764705879</v>
      </c>
      <c r="AY117" s="16">
        <f t="shared" si="140"/>
        <v>0</v>
      </c>
      <c r="AZ117" s="16">
        <f t="shared" si="141"/>
        <v>0</v>
      </c>
      <c r="BA117" s="16">
        <f t="shared" si="142"/>
        <v>0</v>
      </c>
      <c r="BB117" s="16">
        <f t="shared" si="143"/>
        <v>0</v>
      </c>
      <c r="BC117" s="16">
        <f t="shared" si="144"/>
        <v>0</v>
      </c>
      <c r="BD117" t="s">
        <v>3396</v>
      </c>
      <c r="BE117" s="16">
        <f t="shared" si="145"/>
        <v>0</v>
      </c>
      <c r="BF117" s="16">
        <f t="shared" si="146"/>
        <v>2.342620506437473</v>
      </c>
      <c r="BG117" s="16">
        <f t="shared" si="147"/>
        <v>5.4647087276569613</v>
      </c>
      <c r="BH117" s="16">
        <f t="shared" si="148"/>
        <v>0</v>
      </c>
      <c r="BI117" s="16">
        <f t="shared" si="149"/>
        <v>0</v>
      </c>
      <c r="BJ117" s="16">
        <f t="shared" si="150"/>
        <v>0</v>
      </c>
      <c r="BK117" s="16">
        <f t="shared" si="151"/>
        <v>0</v>
      </c>
      <c r="BL117" s="16">
        <f t="shared" si="152"/>
        <v>0</v>
      </c>
    </row>
    <row r="118" spans="35:64" x14ac:dyDescent="0.25">
      <c r="AI118" t="s">
        <v>3225</v>
      </c>
      <c r="AJ118">
        <f>'final totals'!K37</f>
        <v>3</v>
      </c>
      <c r="AK118" t="str">
        <f>'final totals'!O37</f>
        <v>LFYO</v>
      </c>
      <c r="AL118">
        <f>SUMIFS('All hauled'!$S$2:$S$3999,'All hauled'!$U$2:$U$3999,'Hauled Pnob (2)'!$AK118,'All hauled'!$X$2:$X$3999,'Hauled Pnob (2)'!$AJ118,'All hauled'!$I$2:$I$3999,'Hauled Pnob (2)'!$AI118,'All hauled'!$V$2:$V$3999,'Hauled Pnob (2)'!AL$5)</f>
        <v>0</v>
      </c>
      <c r="AM118">
        <f>SUMIFS('All hauled'!$S$2:$S$3999,'All hauled'!$U$2:$U$3999,'Hauled Pnob (2)'!$AK118,'All hauled'!$X$2:$X$3999,'Hauled Pnob (2)'!$AJ118,'All hauled'!$I$2:$I$3999,'Hauled Pnob (2)'!$AI118,'All hauled'!$V$2:$V$3999,'Hauled Pnob (2)'!AM$5)</f>
        <v>0</v>
      </c>
      <c r="AN118">
        <f>SUMIFS('All hauled'!$S$2:$S$3999,'All hauled'!$U$2:$U$3999,'Hauled Pnob (2)'!$AK118,'All hauled'!$X$2:$X$3999,'Hauled Pnob (2)'!$AJ118,'All hauled'!$I$2:$I$3999,'Hauled Pnob (2)'!$AI118,'All hauled'!$V$2:$V$3999,'Hauled Pnob (2)'!AN$5)</f>
        <v>0</v>
      </c>
      <c r="AO118">
        <f>SUMIFS('All hauled'!$S$2:$S$3999,'All hauled'!$U$2:$U$3999,'Hauled Pnob (2)'!$AK118,'All hauled'!$X$2:$X$3999,'Hauled Pnob (2)'!$AJ118,'All hauled'!$I$2:$I$3999,'Hauled Pnob (2)'!$AI118,'All hauled'!$V$2:$V$3999,'Hauled Pnob (2)'!AO$5)</f>
        <v>0</v>
      </c>
      <c r="AP118">
        <f>SUMIFS('All hauled'!$S$2:$S$3999,'All hauled'!$U$2:$U$3999,'Hauled Pnob (2)'!$AK118,'All hauled'!$X$2:$X$3999,'Hauled Pnob (2)'!$AJ118,'All hauled'!$I$2:$I$3999,'Hauled Pnob (2)'!$AI118,'All hauled'!$V$2:$V$3999,'Hauled Pnob (2)'!AP$5)</f>
        <v>0</v>
      </c>
      <c r="AQ118">
        <f>SUMIFS('All hauled'!$S$2:$S$3999,'All hauled'!$U$2:$U$3999,'Hauled Pnob (2)'!$AK118,'All hauled'!$X$2:$X$3999,'Hauled Pnob (2)'!$AJ118,'All hauled'!$I$2:$I$3999,'Hauled Pnob (2)'!$AI118,'All hauled'!$V$2:$V$3999,'Hauled Pnob (2)'!AQ$5)</f>
        <v>0</v>
      </c>
      <c r="AR118">
        <f>SUMIFS('All hauled'!$S$2:$S$3999,'All hauled'!$U$2:$U$3999,'Hauled Pnob (2)'!$AK118,'All hauled'!$X$2:$X$3999,'Hauled Pnob (2)'!$AJ118,'All hauled'!$I$2:$I$3999,'Hauled Pnob (2)'!$AI118,'All hauled'!$V$2:$V$3999,'Hauled Pnob (2)'!AR$5)</f>
        <v>0</v>
      </c>
      <c r="AS118">
        <f>SUMIFS('All hauled'!$S$2:$S$3999,'All hauled'!$U$2:$U$3999,'Hauled Pnob (2)'!$AK118,'All hauled'!$X$2:$X$3999,'Hauled Pnob (2)'!$AJ118,'All hauled'!$I$2:$I$3999,'Hauled Pnob (2)'!$AI118,'All hauled'!$V$2:$V$3999,'Hauled Pnob (2)'!AS$5)</f>
        <v>0</v>
      </c>
      <c r="AT118">
        <f>SUMIFS('All hauled'!$S$2:$S$3999,'All hauled'!$U$2:$U$3999,'Hauled Pnob (2)'!$AK118,'All hauled'!$X$2:$X$3999,'Hauled Pnob (2)'!$AJ118,'All hauled'!$I$2:$I$3999,'Hauled Pnob (2)'!$AI118,'All hauled'!$V$2:$V$3999,'Hauled Pnob (2)'!AT$5)</f>
        <v>0</v>
      </c>
      <c r="AU118" t="s">
        <v>3951</v>
      </c>
      <c r="AV118" s="16">
        <f t="shared" si="137"/>
        <v>0</v>
      </c>
      <c r="AW118" s="16">
        <f t="shared" si="138"/>
        <v>0</v>
      </c>
      <c r="AX118" s="16">
        <f t="shared" si="139"/>
        <v>0</v>
      </c>
      <c r="AY118" s="16">
        <f t="shared" si="140"/>
        <v>0</v>
      </c>
      <c r="AZ118" s="16">
        <f t="shared" si="141"/>
        <v>0</v>
      </c>
      <c r="BA118" s="16">
        <f t="shared" si="142"/>
        <v>0</v>
      </c>
      <c r="BB118" s="16">
        <f t="shared" si="143"/>
        <v>0</v>
      </c>
      <c r="BC118" s="16">
        <f t="shared" si="144"/>
        <v>0</v>
      </c>
      <c r="BD118" t="s">
        <v>3951</v>
      </c>
      <c r="BE118" s="16">
        <f t="shared" si="145"/>
        <v>0</v>
      </c>
      <c r="BF118" s="16">
        <f t="shared" si="146"/>
        <v>0</v>
      </c>
      <c r="BG118" s="16">
        <f t="shared" si="147"/>
        <v>0</v>
      </c>
      <c r="BH118" s="16">
        <f t="shared" si="148"/>
        <v>0</v>
      </c>
      <c r="BI118" s="16">
        <f t="shared" si="149"/>
        <v>0</v>
      </c>
      <c r="BJ118" s="16">
        <f t="shared" si="150"/>
        <v>0</v>
      </c>
      <c r="BK118" s="16">
        <f t="shared" si="151"/>
        <v>0</v>
      </c>
      <c r="BL118" s="16">
        <f t="shared" si="152"/>
        <v>0</v>
      </c>
    </row>
    <row r="119" spans="35:64" x14ac:dyDescent="0.25">
      <c r="AI119" t="s">
        <v>3225</v>
      </c>
      <c r="AJ119">
        <f>'final totals'!K38</f>
        <v>3</v>
      </c>
      <c r="AK119" t="str">
        <f>'final totals'!O38</f>
        <v>PLA1</v>
      </c>
      <c r="AL119">
        <f>SUMIFS('All hauled'!$S$2:$S$3999,'All hauled'!$U$2:$U$3999,'Hauled Pnob (2)'!$AK119,'All hauled'!$X$2:$X$3999,'Hauled Pnob (2)'!$AJ119,'All hauled'!$I$2:$I$3999,'Hauled Pnob (2)'!$AI119,'All hauled'!$V$2:$V$3999,'Hauled Pnob (2)'!AL$5)</f>
        <v>0</v>
      </c>
      <c r="AM119">
        <f>SUMIFS('All hauled'!$S$2:$S$3999,'All hauled'!$U$2:$U$3999,'Hauled Pnob (2)'!$AK119,'All hauled'!$X$2:$X$3999,'Hauled Pnob (2)'!$AJ119,'All hauled'!$I$2:$I$3999,'Hauled Pnob (2)'!$AI119,'All hauled'!$V$2:$V$3999,'Hauled Pnob (2)'!AM$5)</f>
        <v>2</v>
      </c>
      <c r="AN119">
        <f>SUMIFS('All hauled'!$S$2:$S$3999,'All hauled'!$U$2:$U$3999,'Hauled Pnob (2)'!$AK119,'All hauled'!$X$2:$X$3999,'Hauled Pnob (2)'!$AJ119,'All hauled'!$I$2:$I$3999,'Hauled Pnob (2)'!$AI119,'All hauled'!$V$2:$V$3999,'Hauled Pnob (2)'!AN$5)</f>
        <v>0</v>
      </c>
      <c r="AO119">
        <f>SUMIFS('All hauled'!$S$2:$S$3999,'All hauled'!$U$2:$U$3999,'Hauled Pnob (2)'!$AK119,'All hauled'!$X$2:$X$3999,'Hauled Pnob (2)'!$AJ119,'All hauled'!$I$2:$I$3999,'Hauled Pnob (2)'!$AI119,'All hauled'!$V$2:$V$3999,'Hauled Pnob (2)'!AO$5)</f>
        <v>1</v>
      </c>
      <c r="AP119">
        <f>SUMIFS('All hauled'!$S$2:$S$3999,'All hauled'!$U$2:$U$3999,'Hauled Pnob (2)'!$AK119,'All hauled'!$X$2:$X$3999,'Hauled Pnob (2)'!$AJ119,'All hauled'!$I$2:$I$3999,'Hauled Pnob (2)'!$AI119,'All hauled'!$V$2:$V$3999,'Hauled Pnob (2)'!AP$5)</f>
        <v>0</v>
      </c>
      <c r="AQ119">
        <f>SUMIFS('All hauled'!$S$2:$S$3999,'All hauled'!$U$2:$U$3999,'Hauled Pnob (2)'!$AK119,'All hauled'!$X$2:$X$3999,'Hauled Pnob (2)'!$AJ119,'All hauled'!$I$2:$I$3999,'Hauled Pnob (2)'!$AI119,'All hauled'!$V$2:$V$3999,'Hauled Pnob (2)'!AQ$5)</f>
        <v>0</v>
      </c>
      <c r="AR119">
        <f>SUMIFS('All hauled'!$S$2:$S$3999,'All hauled'!$U$2:$U$3999,'Hauled Pnob (2)'!$AK119,'All hauled'!$X$2:$X$3999,'Hauled Pnob (2)'!$AJ119,'All hauled'!$I$2:$I$3999,'Hauled Pnob (2)'!$AI119,'All hauled'!$V$2:$V$3999,'Hauled Pnob (2)'!AR$5)</f>
        <v>0</v>
      </c>
      <c r="AS119">
        <f>SUMIFS('All hauled'!$S$2:$S$3999,'All hauled'!$U$2:$U$3999,'Hauled Pnob (2)'!$AK119,'All hauled'!$X$2:$X$3999,'Hauled Pnob (2)'!$AJ119,'All hauled'!$I$2:$I$3999,'Hauled Pnob (2)'!$AI119,'All hauled'!$V$2:$V$3999,'Hauled Pnob (2)'!AS$5)</f>
        <v>0</v>
      </c>
      <c r="AT119">
        <f>SUMIFS('All hauled'!$S$2:$S$3999,'All hauled'!$U$2:$U$3999,'Hauled Pnob (2)'!$AK119,'All hauled'!$X$2:$X$3999,'Hauled Pnob (2)'!$AJ119,'All hauled'!$I$2:$I$3999,'Hauled Pnob (2)'!$AI119,'All hauled'!$V$2:$V$3999,'Hauled Pnob (2)'!AT$5)</f>
        <v>0</v>
      </c>
      <c r="AU119" t="s">
        <v>3363</v>
      </c>
      <c r="AV119" s="16">
        <f t="shared" ref="AV119:AV150" si="153">IFERROR(AL119+((AL119/SUM(AL$85:AL$156))*(AL$82+AL$83+AL$84)),AL119)</f>
        <v>0</v>
      </c>
      <c r="AW119" s="16">
        <f t="shared" ref="AW119:AW150" si="154">IFERROR(AM119+((AM119/SUM(AM$85:AM$156))*(AM$82+AM$83+AM$84)),AM119)</f>
        <v>2.0987654320987654</v>
      </c>
      <c r="AX119" s="16">
        <f t="shared" ref="AX119:AX150" si="155">IFERROR(AN119+((AN119/SUM(AN$85:AN$156))*(AN$82+AN$83+AN$84)),AN119)</f>
        <v>0</v>
      </c>
      <c r="AY119" s="16">
        <f t="shared" ref="AY119:AY150" si="156">IFERROR(AO119+((AO119/SUM(AO$85:AO$156))*(AO$82+AO$83+AO$84)),AO119)</f>
        <v>1.0196078431372548</v>
      </c>
      <c r="AZ119" s="16">
        <f t="shared" ref="AZ119:AZ150" si="157">IFERROR(AP119+((AP119/SUM(AP$85:AP$156))*(AP$82+AP$83+AP$84)),AP119)</f>
        <v>0</v>
      </c>
      <c r="BA119" s="16">
        <f t="shared" ref="BA119:BA150" si="158">IFERROR(AQ119+((AQ119/SUM(AQ$85:AQ$156))*(AQ$82+AQ$83+AQ$84)),AQ119)</f>
        <v>0</v>
      </c>
      <c r="BB119" s="16">
        <f t="shared" ref="BB119:BB150" si="159">IFERROR(AR119+((AR119/SUM(AR$85:AR$156))*(AR$82+AR$83+AR$84)),AR119)</f>
        <v>0</v>
      </c>
      <c r="BC119" s="16">
        <f t="shared" ref="BC119:BC150" si="160">IFERROR(AS119+((AS119/SUM(AS$85:AS$156))*(AS$82+AS$83+AS$84)),AS119)</f>
        <v>0</v>
      </c>
      <c r="BD119" t="s">
        <v>3363</v>
      </c>
      <c r="BE119" s="16">
        <f t="shared" ref="BE119:BE150" si="161">IFERROR(AV119+((AV119/SUM(AV$87:AV$156))*((1-AV$83)*AV$84)),AV119)</f>
        <v>0</v>
      </c>
      <c r="BF119" s="16">
        <f t="shared" ref="BF119:BF150" si="162">IFERROR(AW119+((AW119/SUM(AW$87:AW$156))*((1-AW$83)*AW$84)),AW119)</f>
        <v>2.342620506437473</v>
      </c>
      <c r="BG119" s="16">
        <f t="shared" ref="BG119:BG150" si="163">IFERROR(AX119+((AX119/SUM(AX$87:AX$156))*((1-AX$83)*AX$84)),AX119)</f>
        <v>0</v>
      </c>
      <c r="BH119" s="16">
        <f t="shared" ref="BH119:BH150" si="164">IFERROR(AY119+((AY119/SUM(AY$87:AY$156))*((1-AY$83)*AY$84)),AY119)</f>
        <v>1.0664086833363153</v>
      </c>
      <c r="BI119" s="16">
        <f t="shared" ref="BI119:BI150" si="165">IFERROR(AZ119+((AZ119/SUM(AZ$87:AZ$156))*((1-AZ$83)*AZ$84)),AZ119)</f>
        <v>0</v>
      </c>
      <c r="BJ119" s="16">
        <f t="shared" ref="BJ119:BJ150" si="166">IFERROR(BA119+((BA119/SUM(BA$87:BA$156))*((1-BA$83)*BA$84)),BA119)</f>
        <v>0</v>
      </c>
      <c r="BK119" s="16">
        <f t="shared" ref="BK119:BK150" si="167">IFERROR(BB119+((BB119/SUM(BB$87:BB$156))*((1-BB$83)*BB$84)),BB119)</f>
        <v>0</v>
      </c>
      <c r="BL119" s="16">
        <f t="shared" ref="BL119:BL150" si="168">IFERROR(BC119+((BC119/SUM(BC$87:BC$156))*((1-BC$83)*BC$84)),BC119)</f>
        <v>0</v>
      </c>
    </row>
    <row r="120" spans="35:64" x14ac:dyDescent="0.25">
      <c r="AI120" t="s">
        <v>3225</v>
      </c>
      <c r="AJ120">
        <f>'final totals'!K39</f>
        <v>3</v>
      </c>
      <c r="AK120" t="str">
        <f>'final totals'!O39</f>
        <v>PLA2</v>
      </c>
      <c r="AL120">
        <f>SUMIFS('All hauled'!$S$2:$S$3999,'All hauled'!$U$2:$U$3999,'Hauled Pnob (2)'!$AK120,'All hauled'!$X$2:$X$3999,'Hauled Pnob (2)'!$AJ120,'All hauled'!$I$2:$I$3999,'Hauled Pnob (2)'!$AI120,'All hauled'!$V$2:$V$3999,'Hauled Pnob (2)'!AL$5)</f>
        <v>0</v>
      </c>
      <c r="AM120">
        <f>SUMIFS('All hauled'!$S$2:$S$3999,'All hauled'!$U$2:$U$3999,'Hauled Pnob (2)'!$AK120,'All hauled'!$X$2:$X$3999,'Hauled Pnob (2)'!$AJ120,'All hauled'!$I$2:$I$3999,'Hauled Pnob (2)'!$AI120,'All hauled'!$V$2:$V$3999,'Hauled Pnob (2)'!AM$5)</f>
        <v>1</v>
      </c>
      <c r="AN120">
        <f>SUMIFS('All hauled'!$S$2:$S$3999,'All hauled'!$U$2:$U$3999,'Hauled Pnob (2)'!$AK120,'All hauled'!$X$2:$X$3999,'Hauled Pnob (2)'!$AJ120,'All hauled'!$I$2:$I$3999,'Hauled Pnob (2)'!$AI120,'All hauled'!$V$2:$V$3999,'Hauled Pnob (2)'!AN$5)</f>
        <v>0</v>
      </c>
      <c r="AO120">
        <f>SUMIFS('All hauled'!$S$2:$S$3999,'All hauled'!$U$2:$U$3999,'Hauled Pnob (2)'!$AK120,'All hauled'!$X$2:$X$3999,'Hauled Pnob (2)'!$AJ120,'All hauled'!$I$2:$I$3999,'Hauled Pnob (2)'!$AI120,'All hauled'!$V$2:$V$3999,'Hauled Pnob (2)'!AO$5)</f>
        <v>0</v>
      </c>
      <c r="AP120">
        <f>SUMIFS('All hauled'!$S$2:$S$3999,'All hauled'!$U$2:$U$3999,'Hauled Pnob (2)'!$AK120,'All hauled'!$X$2:$X$3999,'Hauled Pnob (2)'!$AJ120,'All hauled'!$I$2:$I$3999,'Hauled Pnob (2)'!$AI120,'All hauled'!$V$2:$V$3999,'Hauled Pnob (2)'!AP$5)</f>
        <v>0</v>
      </c>
      <c r="AQ120">
        <f>SUMIFS('All hauled'!$S$2:$S$3999,'All hauled'!$U$2:$U$3999,'Hauled Pnob (2)'!$AK120,'All hauled'!$X$2:$X$3999,'Hauled Pnob (2)'!$AJ120,'All hauled'!$I$2:$I$3999,'Hauled Pnob (2)'!$AI120,'All hauled'!$V$2:$V$3999,'Hauled Pnob (2)'!AQ$5)</f>
        <v>0</v>
      </c>
      <c r="AR120">
        <f>SUMIFS('All hauled'!$S$2:$S$3999,'All hauled'!$U$2:$U$3999,'Hauled Pnob (2)'!$AK120,'All hauled'!$X$2:$X$3999,'Hauled Pnob (2)'!$AJ120,'All hauled'!$I$2:$I$3999,'Hauled Pnob (2)'!$AI120,'All hauled'!$V$2:$V$3999,'Hauled Pnob (2)'!AR$5)</f>
        <v>0</v>
      </c>
      <c r="AS120">
        <f>SUMIFS('All hauled'!$S$2:$S$3999,'All hauled'!$U$2:$U$3999,'Hauled Pnob (2)'!$AK120,'All hauled'!$X$2:$X$3999,'Hauled Pnob (2)'!$AJ120,'All hauled'!$I$2:$I$3999,'Hauled Pnob (2)'!$AI120,'All hauled'!$V$2:$V$3999,'Hauled Pnob (2)'!AS$5)</f>
        <v>0</v>
      </c>
      <c r="AT120">
        <f>SUMIFS('All hauled'!$S$2:$S$3999,'All hauled'!$U$2:$U$3999,'Hauled Pnob (2)'!$AK120,'All hauled'!$X$2:$X$3999,'Hauled Pnob (2)'!$AJ120,'All hauled'!$I$2:$I$3999,'Hauled Pnob (2)'!$AI120,'All hauled'!$V$2:$V$3999,'Hauled Pnob (2)'!AT$5)</f>
        <v>0</v>
      </c>
      <c r="AU120" t="s">
        <v>3876</v>
      </c>
      <c r="AV120" s="16">
        <f t="shared" si="153"/>
        <v>0</v>
      </c>
      <c r="AW120" s="16">
        <f t="shared" si="154"/>
        <v>1.0493827160493827</v>
      </c>
      <c r="AX120" s="16">
        <f t="shared" si="155"/>
        <v>0</v>
      </c>
      <c r="AY120" s="16">
        <f t="shared" si="156"/>
        <v>0</v>
      </c>
      <c r="AZ120" s="16">
        <f t="shared" si="157"/>
        <v>0</v>
      </c>
      <c r="BA120" s="16">
        <f t="shared" si="158"/>
        <v>0</v>
      </c>
      <c r="BB120" s="16">
        <f t="shared" si="159"/>
        <v>0</v>
      </c>
      <c r="BC120" s="16">
        <f t="shared" si="160"/>
        <v>0</v>
      </c>
      <c r="BD120" t="s">
        <v>3876</v>
      </c>
      <c r="BE120" s="16">
        <f t="shared" si="161"/>
        <v>0</v>
      </c>
      <c r="BF120" s="16">
        <f t="shared" si="162"/>
        <v>1.1713102532187365</v>
      </c>
      <c r="BG120" s="16">
        <f t="shared" si="163"/>
        <v>0</v>
      </c>
      <c r="BH120" s="16">
        <f t="shared" si="164"/>
        <v>0</v>
      </c>
      <c r="BI120" s="16">
        <f t="shared" si="165"/>
        <v>0</v>
      </c>
      <c r="BJ120" s="16">
        <f t="shared" si="166"/>
        <v>0</v>
      </c>
      <c r="BK120" s="16">
        <f t="shared" si="167"/>
        <v>0</v>
      </c>
      <c r="BL120" s="16">
        <f t="shared" si="168"/>
        <v>0</v>
      </c>
    </row>
    <row r="121" spans="35:64" x14ac:dyDescent="0.25">
      <c r="AI121" t="s">
        <v>3225</v>
      </c>
      <c r="AJ121">
        <f>'final totals'!K40</f>
        <v>2</v>
      </c>
      <c r="AK121" t="str">
        <f>'final totals'!O40</f>
        <v>BCA1</v>
      </c>
      <c r="AL121">
        <f>SUMIFS('All hauled'!$S$2:$S$3999,'All hauled'!$U$2:$U$3999,'Hauled Pnob (2)'!$AK121,'All hauled'!$X$2:$X$3999,'Hauled Pnob (2)'!$AJ121,'All hauled'!$I$2:$I$3999,'Hauled Pnob (2)'!$AI121,'All hauled'!$V$2:$V$3999,'Hauled Pnob (2)'!AL$5)</f>
        <v>0</v>
      </c>
      <c r="AM121">
        <f>SUMIFS('All hauled'!$S$2:$S$3999,'All hauled'!$U$2:$U$3999,'Hauled Pnob (2)'!$AK121,'All hauled'!$X$2:$X$3999,'Hauled Pnob (2)'!$AJ121,'All hauled'!$I$2:$I$3999,'Hauled Pnob (2)'!$AI121,'All hauled'!$V$2:$V$3999,'Hauled Pnob (2)'!AM$5)</f>
        <v>0</v>
      </c>
      <c r="AN121">
        <f>SUMIFS('All hauled'!$S$2:$S$3999,'All hauled'!$U$2:$U$3999,'Hauled Pnob (2)'!$AK121,'All hauled'!$X$2:$X$3999,'Hauled Pnob (2)'!$AJ121,'All hauled'!$I$2:$I$3999,'Hauled Pnob (2)'!$AI121,'All hauled'!$V$2:$V$3999,'Hauled Pnob (2)'!AN$5)</f>
        <v>0</v>
      </c>
      <c r="AO121">
        <f>SUMIFS('All hauled'!$S$2:$S$3999,'All hauled'!$U$2:$U$3999,'Hauled Pnob (2)'!$AK121,'All hauled'!$X$2:$X$3999,'Hauled Pnob (2)'!$AJ121,'All hauled'!$I$2:$I$3999,'Hauled Pnob (2)'!$AI121,'All hauled'!$V$2:$V$3999,'Hauled Pnob (2)'!AO$5)</f>
        <v>0</v>
      </c>
      <c r="AP121">
        <f>SUMIFS('All hauled'!$S$2:$S$3999,'All hauled'!$U$2:$U$3999,'Hauled Pnob (2)'!$AK121,'All hauled'!$X$2:$X$3999,'Hauled Pnob (2)'!$AJ121,'All hauled'!$I$2:$I$3999,'Hauled Pnob (2)'!$AI121,'All hauled'!$V$2:$V$3999,'Hauled Pnob (2)'!AP$5)</f>
        <v>0</v>
      </c>
      <c r="AQ121">
        <f>SUMIFS('All hauled'!$S$2:$S$3999,'All hauled'!$U$2:$U$3999,'Hauled Pnob (2)'!$AK121,'All hauled'!$X$2:$X$3999,'Hauled Pnob (2)'!$AJ121,'All hauled'!$I$2:$I$3999,'Hauled Pnob (2)'!$AI121,'All hauled'!$V$2:$V$3999,'Hauled Pnob (2)'!AQ$5)</f>
        <v>0</v>
      </c>
      <c r="AR121">
        <f>SUMIFS('All hauled'!$S$2:$S$3999,'All hauled'!$U$2:$U$3999,'Hauled Pnob (2)'!$AK121,'All hauled'!$X$2:$X$3999,'Hauled Pnob (2)'!$AJ121,'All hauled'!$I$2:$I$3999,'Hauled Pnob (2)'!$AI121,'All hauled'!$V$2:$V$3999,'Hauled Pnob (2)'!AR$5)</f>
        <v>0</v>
      </c>
      <c r="AS121">
        <f>SUMIFS('All hauled'!$S$2:$S$3999,'All hauled'!$U$2:$U$3999,'Hauled Pnob (2)'!$AK121,'All hauled'!$X$2:$X$3999,'Hauled Pnob (2)'!$AJ121,'All hauled'!$I$2:$I$3999,'Hauled Pnob (2)'!$AI121,'All hauled'!$V$2:$V$3999,'Hauled Pnob (2)'!AS$5)</f>
        <v>0</v>
      </c>
      <c r="AT121">
        <f>SUMIFS('All hauled'!$S$2:$S$3999,'All hauled'!$U$2:$U$3999,'Hauled Pnob (2)'!$AK121,'All hauled'!$X$2:$X$3999,'Hauled Pnob (2)'!$AJ121,'All hauled'!$I$2:$I$3999,'Hauled Pnob (2)'!$AI121,'All hauled'!$V$2:$V$3999,'Hauled Pnob (2)'!AT$5)</f>
        <v>0</v>
      </c>
      <c r="AU121" t="s">
        <v>3357</v>
      </c>
      <c r="AV121" s="16">
        <f t="shared" si="153"/>
        <v>0</v>
      </c>
      <c r="AW121" s="16">
        <f t="shared" si="154"/>
        <v>0</v>
      </c>
      <c r="AX121" s="16">
        <f t="shared" si="155"/>
        <v>0</v>
      </c>
      <c r="AY121" s="16">
        <f t="shared" si="156"/>
        <v>0</v>
      </c>
      <c r="AZ121" s="16">
        <f t="shared" si="157"/>
        <v>0</v>
      </c>
      <c r="BA121" s="16">
        <f t="shared" si="158"/>
        <v>0</v>
      </c>
      <c r="BB121" s="16">
        <f t="shared" si="159"/>
        <v>0</v>
      </c>
      <c r="BC121" s="16">
        <f t="shared" si="160"/>
        <v>0</v>
      </c>
      <c r="BD121" t="s">
        <v>3357</v>
      </c>
      <c r="BE121" s="16">
        <f t="shared" si="161"/>
        <v>0</v>
      </c>
      <c r="BF121" s="16">
        <f t="shared" si="162"/>
        <v>0</v>
      </c>
      <c r="BG121" s="16">
        <f t="shared" si="163"/>
        <v>0</v>
      </c>
      <c r="BH121" s="16">
        <f t="shared" si="164"/>
        <v>0</v>
      </c>
      <c r="BI121" s="16">
        <f t="shared" si="165"/>
        <v>0</v>
      </c>
      <c r="BJ121" s="16">
        <f t="shared" si="166"/>
        <v>0</v>
      </c>
      <c r="BK121" s="16">
        <f t="shared" si="167"/>
        <v>0</v>
      </c>
      <c r="BL121" s="16">
        <f t="shared" si="168"/>
        <v>0</v>
      </c>
    </row>
    <row r="122" spans="35:64" x14ac:dyDescent="0.25">
      <c r="AI122" t="s">
        <v>3225</v>
      </c>
      <c r="AJ122">
        <f>'final totals'!K41</f>
        <v>2</v>
      </c>
      <c r="AK122" t="str">
        <f>'final totals'!O41</f>
        <v>BCA2</v>
      </c>
      <c r="AL122">
        <f>SUMIFS('All hauled'!$S$2:$S$3999,'All hauled'!$U$2:$U$3999,'Hauled Pnob (2)'!$AK122,'All hauled'!$X$2:$X$3999,'Hauled Pnob (2)'!$AJ122,'All hauled'!$I$2:$I$3999,'Hauled Pnob (2)'!$AI122,'All hauled'!$V$2:$V$3999,'Hauled Pnob (2)'!AL$5)</f>
        <v>0</v>
      </c>
      <c r="AM122">
        <f>SUMIFS('All hauled'!$S$2:$S$3999,'All hauled'!$U$2:$U$3999,'Hauled Pnob (2)'!$AK122,'All hauled'!$X$2:$X$3999,'Hauled Pnob (2)'!$AJ122,'All hauled'!$I$2:$I$3999,'Hauled Pnob (2)'!$AI122,'All hauled'!$V$2:$V$3999,'Hauled Pnob (2)'!AM$5)</f>
        <v>0</v>
      </c>
      <c r="AN122">
        <f>SUMIFS('All hauled'!$S$2:$S$3999,'All hauled'!$U$2:$U$3999,'Hauled Pnob (2)'!$AK122,'All hauled'!$X$2:$X$3999,'Hauled Pnob (2)'!$AJ122,'All hauled'!$I$2:$I$3999,'Hauled Pnob (2)'!$AI122,'All hauled'!$V$2:$V$3999,'Hauled Pnob (2)'!AN$5)</f>
        <v>0</v>
      </c>
      <c r="AO122">
        <f>SUMIFS('All hauled'!$S$2:$S$3999,'All hauled'!$U$2:$U$3999,'Hauled Pnob (2)'!$AK122,'All hauled'!$X$2:$X$3999,'Hauled Pnob (2)'!$AJ122,'All hauled'!$I$2:$I$3999,'Hauled Pnob (2)'!$AI122,'All hauled'!$V$2:$V$3999,'Hauled Pnob (2)'!AO$5)</f>
        <v>0</v>
      </c>
      <c r="AP122">
        <f>SUMIFS('All hauled'!$S$2:$S$3999,'All hauled'!$U$2:$U$3999,'Hauled Pnob (2)'!$AK122,'All hauled'!$X$2:$X$3999,'Hauled Pnob (2)'!$AJ122,'All hauled'!$I$2:$I$3999,'Hauled Pnob (2)'!$AI122,'All hauled'!$V$2:$V$3999,'Hauled Pnob (2)'!AP$5)</f>
        <v>0</v>
      </c>
      <c r="AQ122">
        <f>SUMIFS('All hauled'!$S$2:$S$3999,'All hauled'!$U$2:$U$3999,'Hauled Pnob (2)'!$AK122,'All hauled'!$X$2:$X$3999,'Hauled Pnob (2)'!$AJ122,'All hauled'!$I$2:$I$3999,'Hauled Pnob (2)'!$AI122,'All hauled'!$V$2:$V$3999,'Hauled Pnob (2)'!AQ$5)</f>
        <v>0</v>
      </c>
      <c r="AR122">
        <f>SUMIFS('All hauled'!$S$2:$S$3999,'All hauled'!$U$2:$U$3999,'Hauled Pnob (2)'!$AK122,'All hauled'!$X$2:$X$3999,'Hauled Pnob (2)'!$AJ122,'All hauled'!$I$2:$I$3999,'Hauled Pnob (2)'!$AI122,'All hauled'!$V$2:$V$3999,'Hauled Pnob (2)'!AR$5)</f>
        <v>0</v>
      </c>
      <c r="AS122">
        <f>SUMIFS('All hauled'!$S$2:$S$3999,'All hauled'!$U$2:$U$3999,'Hauled Pnob (2)'!$AK122,'All hauled'!$X$2:$X$3999,'Hauled Pnob (2)'!$AJ122,'All hauled'!$I$2:$I$3999,'Hauled Pnob (2)'!$AI122,'All hauled'!$V$2:$V$3999,'Hauled Pnob (2)'!AS$5)</f>
        <v>0</v>
      </c>
      <c r="AT122">
        <f>SUMIFS('All hauled'!$S$2:$S$3999,'All hauled'!$U$2:$U$3999,'Hauled Pnob (2)'!$AK122,'All hauled'!$X$2:$X$3999,'Hauled Pnob (2)'!$AJ122,'All hauled'!$I$2:$I$3999,'Hauled Pnob (2)'!$AI122,'All hauled'!$V$2:$V$3999,'Hauled Pnob (2)'!AT$5)</f>
        <v>0</v>
      </c>
      <c r="AU122" t="s">
        <v>3821</v>
      </c>
      <c r="AV122" s="16">
        <f t="shared" si="153"/>
        <v>0</v>
      </c>
      <c r="AW122" s="16">
        <f t="shared" si="154"/>
        <v>0</v>
      </c>
      <c r="AX122" s="16">
        <f t="shared" si="155"/>
        <v>0</v>
      </c>
      <c r="AY122" s="16">
        <f t="shared" si="156"/>
        <v>0</v>
      </c>
      <c r="AZ122" s="16">
        <f t="shared" si="157"/>
        <v>0</v>
      </c>
      <c r="BA122" s="16">
        <f t="shared" si="158"/>
        <v>0</v>
      </c>
      <c r="BB122" s="16">
        <f t="shared" si="159"/>
        <v>0</v>
      </c>
      <c r="BC122" s="16">
        <f t="shared" si="160"/>
        <v>0</v>
      </c>
      <c r="BD122" t="s">
        <v>3821</v>
      </c>
      <c r="BE122" s="16">
        <f t="shared" si="161"/>
        <v>0</v>
      </c>
      <c r="BF122" s="16">
        <f t="shared" si="162"/>
        <v>0</v>
      </c>
      <c r="BG122" s="16">
        <f t="shared" si="163"/>
        <v>0</v>
      </c>
      <c r="BH122" s="16">
        <f t="shared" si="164"/>
        <v>0</v>
      </c>
      <c r="BI122" s="16">
        <f t="shared" si="165"/>
        <v>0</v>
      </c>
      <c r="BJ122" s="16">
        <f t="shared" si="166"/>
        <v>0</v>
      </c>
      <c r="BK122" s="16">
        <f t="shared" si="167"/>
        <v>0</v>
      </c>
      <c r="BL122" s="16">
        <f t="shared" si="168"/>
        <v>0</v>
      </c>
    </row>
    <row r="123" spans="35:64" x14ac:dyDescent="0.25">
      <c r="AI123" t="s">
        <v>3225</v>
      </c>
      <c r="AJ123">
        <f>'final totals'!K42</f>
        <v>2</v>
      </c>
      <c r="AK123" t="str">
        <f>'final totals'!O42</f>
        <v>CJA1</v>
      </c>
      <c r="AL123">
        <f>SUMIFS('All hauled'!$S$2:$S$3999,'All hauled'!$U$2:$U$3999,'Hauled Pnob (2)'!$AK123,'All hauled'!$X$2:$X$3999,'Hauled Pnob (2)'!$AJ123,'All hauled'!$I$2:$I$3999,'Hauled Pnob (2)'!$AI123,'All hauled'!$V$2:$V$3999,'Hauled Pnob (2)'!AL$5)</f>
        <v>0</v>
      </c>
      <c r="AM123">
        <f>SUMIFS('All hauled'!$S$2:$S$3999,'All hauled'!$U$2:$U$3999,'Hauled Pnob (2)'!$AK123,'All hauled'!$X$2:$X$3999,'Hauled Pnob (2)'!$AJ123,'All hauled'!$I$2:$I$3999,'Hauled Pnob (2)'!$AI123,'All hauled'!$V$2:$V$3999,'Hauled Pnob (2)'!AM$5)</f>
        <v>0</v>
      </c>
      <c r="AN123">
        <f>SUMIFS('All hauled'!$S$2:$S$3999,'All hauled'!$U$2:$U$3999,'Hauled Pnob (2)'!$AK123,'All hauled'!$X$2:$X$3999,'Hauled Pnob (2)'!$AJ123,'All hauled'!$I$2:$I$3999,'Hauled Pnob (2)'!$AI123,'All hauled'!$V$2:$V$3999,'Hauled Pnob (2)'!AN$5)</f>
        <v>0</v>
      </c>
      <c r="AO123">
        <f>SUMIFS('All hauled'!$S$2:$S$3999,'All hauled'!$U$2:$U$3999,'Hauled Pnob (2)'!$AK123,'All hauled'!$X$2:$X$3999,'Hauled Pnob (2)'!$AJ123,'All hauled'!$I$2:$I$3999,'Hauled Pnob (2)'!$AI123,'All hauled'!$V$2:$V$3999,'Hauled Pnob (2)'!AO$5)</f>
        <v>0</v>
      </c>
      <c r="AP123">
        <f>SUMIFS('All hauled'!$S$2:$S$3999,'All hauled'!$U$2:$U$3999,'Hauled Pnob (2)'!$AK123,'All hauled'!$X$2:$X$3999,'Hauled Pnob (2)'!$AJ123,'All hauled'!$I$2:$I$3999,'Hauled Pnob (2)'!$AI123,'All hauled'!$V$2:$V$3999,'Hauled Pnob (2)'!AP$5)</f>
        <v>0</v>
      </c>
      <c r="AQ123">
        <f>SUMIFS('All hauled'!$S$2:$S$3999,'All hauled'!$U$2:$U$3999,'Hauled Pnob (2)'!$AK123,'All hauled'!$X$2:$X$3999,'Hauled Pnob (2)'!$AJ123,'All hauled'!$I$2:$I$3999,'Hauled Pnob (2)'!$AI123,'All hauled'!$V$2:$V$3999,'Hauled Pnob (2)'!AQ$5)</f>
        <v>0</v>
      </c>
      <c r="AR123">
        <f>SUMIFS('All hauled'!$S$2:$S$3999,'All hauled'!$U$2:$U$3999,'Hauled Pnob (2)'!$AK123,'All hauled'!$X$2:$X$3999,'Hauled Pnob (2)'!$AJ123,'All hauled'!$I$2:$I$3999,'Hauled Pnob (2)'!$AI123,'All hauled'!$V$2:$V$3999,'Hauled Pnob (2)'!AR$5)</f>
        <v>0</v>
      </c>
      <c r="AS123">
        <f>SUMIFS('All hauled'!$S$2:$S$3999,'All hauled'!$U$2:$U$3999,'Hauled Pnob (2)'!$AK123,'All hauled'!$X$2:$X$3999,'Hauled Pnob (2)'!$AJ123,'All hauled'!$I$2:$I$3999,'Hauled Pnob (2)'!$AI123,'All hauled'!$V$2:$V$3999,'Hauled Pnob (2)'!AS$5)</f>
        <v>0</v>
      </c>
      <c r="AT123">
        <f>SUMIFS('All hauled'!$S$2:$S$3999,'All hauled'!$U$2:$U$3999,'Hauled Pnob (2)'!$AK123,'All hauled'!$X$2:$X$3999,'Hauled Pnob (2)'!$AJ123,'All hauled'!$I$2:$I$3999,'Hauled Pnob (2)'!$AI123,'All hauled'!$V$2:$V$3999,'Hauled Pnob (2)'!AT$5)</f>
        <v>0</v>
      </c>
      <c r="AU123" t="s">
        <v>3386</v>
      </c>
      <c r="AV123" s="16">
        <f t="shared" si="153"/>
        <v>0</v>
      </c>
      <c r="AW123" s="16">
        <f t="shared" si="154"/>
        <v>0</v>
      </c>
      <c r="AX123" s="16">
        <f t="shared" si="155"/>
        <v>0</v>
      </c>
      <c r="AY123" s="16">
        <f t="shared" si="156"/>
        <v>0</v>
      </c>
      <c r="AZ123" s="16">
        <f t="shared" si="157"/>
        <v>0</v>
      </c>
      <c r="BA123" s="16">
        <f t="shared" si="158"/>
        <v>0</v>
      </c>
      <c r="BB123" s="16">
        <f t="shared" si="159"/>
        <v>0</v>
      </c>
      <c r="BC123" s="16">
        <f t="shared" si="160"/>
        <v>0</v>
      </c>
      <c r="BD123" t="s">
        <v>3386</v>
      </c>
      <c r="BE123" s="16">
        <f t="shared" si="161"/>
        <v>0</v>
      </c>
      <c r="BF123" s="16">
        <f t="shared" si="162"/>
        <v>0</v>
      </c>
      <c r="BG123" s="16">
        <f t="shared" si="163"/>
        <v>0</v>
      </c>
      <c r="BH123" s="16">
        <f t="shared" si="164"/>
        <v>0</v>
      </c>
      <c r="BI123" s="16">
        <f t="shared" si="165"/>
        <v>0</v>
      </c>
      <c r="BJ123" s="16">
        <f t="shared" si="166"/>
        <v>0</v>
      </c>
      <c r="BK123" s="16">
        <f t="shared" si="167"/>
        <v>0</v>
      </c>
      <c r="BL123" s="16">
        <f t="shared" si="168"/>
        <v>0</v>
      </c>
    </row>
    <row r="124" spans="35:64" x14ac:dyDescent="0.25">
      <c r="AI124" t="s">
        <v>3225</v>
      </c>
      <c r="AJ124">
        <f>'final totals'!K43</f>
        <v>2</v>
      </c>
      <c r="AK124" t="str">
        <f>'final totals'!O43</f>
        <v>CJA2</v>
      </c>
      <c r="AL124">
        <f>SUMIFS('All hauled'!$S$2:$S$3999,'All hauled'!$U$2:$U$3999,'Hauled Pnob (2)'!$AK124,'All hauled'!$X$2:$X$3999,'Hauled Pnob (2)'!$AJ124,'All hauled'!$I$2:$I$3999,'Hauled Pnob (2)'!$AI124,'All hauled'!$V$2:$V$3999,'Hauled Pnob (2)'!AL$5)</f>
        <v>0</v>
      </c>
      <c r="AM124">
        <f>SUMIFS('All hauled'!$S$2:$S$3999,'All hauled'!$U$2:$U$3999,'Hauled Pnob (2)'!$AK124,'All hauled'!$X$2:$X$3999,'Hauled Pnob (2)'!$AJ124,'All hauled'!$I$2:$I$3999,'Hauled Pnob (2)'!$AI124,'All hauled'!$V$2:$V$3999,'Hauled Pnob (2)'!AM$5)</f>
        <v>0</v>
      </c>
      <c r="AN124">
        <f>SUMIFS('All hauled'!$S$2:$S$3999,'All hauled'!$U$2:$U$3999,'Hauled Pnob (2)'!$AK124,'All hauled'!$X$2:$X$3999,'Hauled Pnob (2)'!$AJ124,'All hauled'!$I$2:$I$3999,'Hauled Pnob (2)'!$AI124,'All hauled'!$V$2:$V$3999,'Hauled Pnob (2)'!AN$5)</f>
        <v>0</v>
      </c>
      <c r="AO124">
        <f>SUMIFS('All hauled'!$S$2:$S$3999,'All hauled'!$U$2:$U$3999,'Hauled Pnob (2)'!$AK124,'All hauled'!$X$2:$X$3999,'Hauled Pnob (2)'!$AJ124,'All hauled'!$I$2:$I$3999,'Hauled Pnob (2)'!$AI124,'All hauled'!$V$2:$V$3999,'Hauled Pnob (2)'!AO$5)</f>
        <v>0</v>
      </c>
      <c r="AP124">
        <f>SUMIFS('All hauled'!$S$2:$S$3999,'All hauled'!$U$2:$U$3999,'Hauled Pnob (2)'!$AK124,'All hauled'!$X$2:$X$3999,'Hauled Pnob (2)'!$AJ124,'All hauled'!$I$2:$I$3999,'Hauled Pnob (2)'!$AI124,'All hauled'!$V$2:$V$3999,'Hauled Pnob (2)'!AP$5)</f>
        <v>0</v>
      </c>
      <c r="AQ124">
        <f>SUMIFS('All hauled'!$S$2:$S$3999,'All hauled'!$U$2:$U$3999,'Hauled Pnob (2)'!$AK124,'All hauled'!$X$2:$X$3999,'Hauled Pnob (2)'!$AJ124,'All hauled'!$I$2:$I$3999,'Hauled Pnob (2)'!$AI124,'All hauled'!$V$2:$V$3999,'Hauled Pnob (2)'!AQ$5)</f>
        <v>0</v>
      </c>
      <c r="AR124">
        <f>SUMIFS('All hauled'!$S$2:$S$3999,'All hauled'!$U$2:$U$3999,'Hauled Pnob (2)'!$AK124,'All hauled'!$X$2:$X$3999,'Hauled Pnob (2)'!$AJ124,'All hauled'!$I$2:$I$3999,'Hauled Pnob (2)'!$AI124,'All hauled'!$V$2:$V$3999,'Hauled Pnob (2)'!AR$5)</f>
        <v>0</v>
      </c>
      <c r="AS124">
        <f>SUMIFS('All hauled'!$S$2:$S$3999,'All hauled'!$U$2:$U$3999,'Hauled Pnob (2)'!$AK124,'All hauled'!$X$2:$X$3999,'Hauled Pnob (2)'!$AJ124,'All hauled'!$I$2:$I$3999,'Hauled Pnob (2)'!$AI124,'All hauled'!$V$2:$V$3999,'Hauled Pnob (2)'!AS$5)</f>
        <v>0</v>
      </c>
      <c r="AT124">
        <f>SUMIFS('All hauled'!$S$2:$S$3999,'All hauled'!$U$2:$U$3999,'Hauled Pnob (2)'!$AK124,'All hauled'!$X$2:$X$3999,'Hauled Pnob (2)'!$AJ124,'All hauled'!$I$2:$I$3999,'Hauled Pnob (2)'!$AI124,'All hauled'!$V$2:$V$3999,'Hauled Pnob (2)'!AT$5)</f>
        <v>0</v>
      </c>
      <c r="AU124" t="s">
        <v>3608</v>
      </c>
      <c r="AV124" s="16">
        <f t="shared" si="153"/>
        <v>0</v>
      </c>
      <c r="AW124" s="16">
        <f t="shared" si="154"/>
        <v>0</v>
      </c>
      <c r="AX124" s="16">
        <f t="shared" si="155"/>
        <v>0</v>
      </c>
      <c r="AY124" s="16">
        <f t="shared" si="156"/>
        <v>0</v>
      </c>
      <c r="AZ124" s="16">
        <f t="shared" si="157"/>
        <v>0</v>
      </c>
      <c r="BA124" s="16">
        <f t="shared" si="158"/>
        <v>0</v>
      </c>
      <c r="BB124" s="16">
        <f t="shared" si="159"/>
        <v>0</v>
      </c>
      <c r="BC124" s="16">
        <f t="shared" si="160"/>
        <v>0</v>
      </c>
      <c r="BD124" t="s">
        <v>3608</v>
      </c>
      <c r="BE124" s="16">
        <f t="shared" si="161"/>
        <v>0</v>
      </c>
      <c r="BF124" s="16">
        <f t="shared" si="162"/>
        <v>0</v>
      </c>
      <c r="BG124" s="16">
        <f t="shared" si="163"/>
        <v>0</v>
      </c>
      <c r="BH124" s="16">
        <f t="shared" si="164"/>
        <v>0</v>
      </c>
      <c r="BI124" s="16">
        <f t="shared" si="165"/>
        <v>0</v>
      </c>
      <c r="BJ124" s="16">
        <f t="shared" si="166"/>
        <v>0</v>
      </c>
      <c r="BK124" s="16">
        <f t="shared" si="167"/>
        <v>0</v>
      </c>
      <c r="BL124" s="16">
        <f t="shared" si="168"/>
        <v>0</v>
      </c>
    </row>
    <row r="125" spans="35:64" x14ac:dyDescent="0.25">
      <c r="AI125" t="s">
        <v>3225</v>
      </c>
      <c r="AJ125">
        <f>'final totals'!K44</f>
        <v>2</v>
      </c>
      <c r="AK125" t="str">
        <f>'final totals'!O44</f>
        <v>IPCSR</v>
      </c>
      <c r="AL125">
        <f>SUMIFS('All hauled'!$S$2:$S$3999,'All hauled'!$U$2:$U$3999,'Hauled Pnob (2)'!$AK125,'All hauled'!$X$2:$X$3999,'Hauled Pnob (2)'!$AJ125,'All hauled'!$I$2:$I$3999,'Hauled Pnob (2)'!$AI125,'All hauled'!$V$2:$V$3999,'Hauled Pnob (2)'!AL$5)</f>
        <v>0</v>
      </c>
      <c r="AM125">
        <f>SUMIFS('All hauled'!$S$2:$S$3999,'All hauled'!$U$2:$U$3999,'Hauled Pnob (2)'!$AK125,'All hauled'!$X$2:$X$3999,'Hauled Pnob (2)'!$AJ125,'All hauled'!$I$2:$I$3999,'Hauled Pnob (2)'!$AI125,'All hauled'!$V$2:$V$3999,'Hauled Pnob (2)'!AM$5)</f>
        <v>0</v>
      </c>
      <c r="AN125">
        <f>SUMIFS('All hauled'!$S$2:$S$3999,'All hauled'!$U$2:$U$3999,'Hauled Pnob (2)'!$AK125,'All hauled'!$X$2:$X$3999,'Hauled Pnob (2)'!$AJ125,'All hauled'!$I$2:$I$3999,'Hauled Pnob (2)'!$AI125,'All hauled'!$V$2:$V$3999,'Hauled Pnob (2)'!AN$5)</f>
        <v>0</v>
      </c>
      <c r="AO125">
        <f>SUMIFS('All hauled'!$S$2:$S$3999,'All hauled'!$U$2:$U$3999,'Hauled Pnob (2)'!$AK125,'All hauled'!$X$2:$X$3999,'Hauled Pnob (2)'!$AJ125,'All hauled'!$I$2:$I$3999,'Hauled Pnob (2)'!$AI125,'All hauled'!$V$2:$V$3999,'Hauled Pnob (2)'!AO$5)</f>
        <v>0</v>
      </c>
      <c r="AP125">
        <f>SUMIFS('All hauled'!$S$2:$S$3999,'All hauled'!$U$2:$U$3999,'Hauled Pnob (2)'!$AK125,'All hauled'!$X$2:$X$3999,'Hauled Pnob (2)'!$AJ125,'All hauled'!$I$2:$I$3999,'Hauled Pnob (2)'!$AI125,'All hauled'!$V$2:$V$3999,'Hauled Pnob (2)'!AP$5)</f>
        <v>0</v>
      </c>
      <c r="AQ125">
        <f>SUMIFS('All hauled'!$S$2:$S$3999,'All hauled'!$U$2:$U$3999,'Hauled Pnob (2)'!$AK125,'All hauled'!$X$2:$X$3999,'Hauled Pnob (2)'!$AJ125,'All hauled'!$I$2:$I$3999,'Hauled Pnob (2)'!$AI125,'All hauled'!$V$2:$V$3999,'Hauled Pnob (2)'!AQ$5)</f>
        <v>0</v>
      </c>
      <c r="AR125">
        <f>SUMIFS('All hauled'!$S$2:$S$3999,'All hauled'!$U$2:$U$3999,'Hauled Pnob (2)'!$AK125,'All hauled'!$X$2:$X$3999,'Hauled Pnob (2)'!$AJ125,'All hauled'!$I$2:$I$3999,'Hauled Pnob (2)'!$AI125,'All hauled'!$V$2:$V$3999,'Hauled Pnob (2)'!AR$5)</f>
        <v>0</v>
      </c>
      <c r="AS125">
        <f>SUMIFS('All hauled'!$S$2:$S$3999,'All hauled'!$U$2:$U$3999,'Hauled Pnob (2)'!$AK125,'All hauled'!$X$2:$X$3999,'Hauled Pnob (2)'!$AJ125,'All hauled'!$I$2:$I$3999,'Hauled Pnob (2)'!$AI125,'All hauled'!$V$2:$V$3999,'Hauled Pnob (2)'!AS$5)</f>
        <v>0</v>
      </c>
      <c r="AT125">
        <f>SUMIFS('All hauled'!$S$2:$S$3999,'All hauled'!$U$2:$U$3999,'Hauled Pnob (2)'!$AK125,'All hauled'!$X$2:$X$3999,'Hauled Pnob (2)'!$AJ125,'All hauled'!$I$2:$I$3999,'Hauled Pnob (2)'!$AI125,'All hauled'!$V$2:$V$3999,'Hauled Pnob (2)'!AT$5)</f>
        <v>0</v>
      </c>
      <c r="AU125" t="s">
        <v>3346</v>
      </c>
      <c r="AV125" s="16">
        <f t="shared" si="153"/>
        <v>0</v>
      </c>
      <c r="AW125" s="16">
        <f t="shared" si="154"/>
        <v>0</v>
      </c>
      <c r="AX125" s="16">
        <f t="shared" si="155"/>
        <v>0</v>
      </c>
      <c r="AY125" s="16">
        <f t="shared" si="156"/>
        <v>0</v>
      </c>
      <c r="AZ125" s="16">
        <f t="shared" si="157"/>
        <v>0</v>
      </c>
      <c r="BA125" s="16">
        <f t="shared" si="158"/>
        <v>0</v>
      </c>
      <c r="BB125" s="16">
        <f t="shared" si="159"/>
        <v>0</v>
      </c>
      <c r="BC125" s="16">
        <f t="shared" si="160"/>
        <v>0</v>
      </c>
      <c r="BD125" t="s">
        <v>3346</v>
      </c>
      <c r="BE125" s="16">
        <f t="shared" si="161"/>
        <v>0</v>
      </c>
      <c r="BF125" s="16">
        <f t="shared" si="162"/>
        <v>0</v>
      </c>
      <c r="BG125" s="16">
        <f t="shared" si="163"/>
        <v>0</v>
      </c>
      <c r="BH125" s="16">
        <f t="shared" si="164"/>
        <v>0</v>
      </c>
      <c r="BI125" s="16">
        <f t="shared" si="165"/>
        <v>0</v>
      </c>
      <c r="BJ125" s="16">
        <f t="shared" si="166"/>
        <v>0</v>
      </c>
      <c r="BK125" s="16">
        <f t="shared" si="167"/>
        <v>0</v>
      </c>
      <c r="BL125" s="16">
        <f t="shared" si="168"/>
        <v>0</v>
      </c>
    </row>
    <row r="126" spans="35:64" x14ac:dyDescent="0.25">
      <c r="AI126" t="s">
        <v>3225</v>
      </c>
      <c r="AJ126">
        <f>'final totals'!K45</f>
        <v>2</v>
      </c>
      <c r="AK126" t="str">
        <f>'final totals'!O45</f>
        <v>LFH UNK</v>
      </c>
      <c r="AL126">
        <f>SUMIFS('All hauled'!$S$2:$S$3999,'All hauled'!$U$2:$U$3999,'Hauled Pnob (2)'!$AK126,'All hauled'!$X$2:$X$3999,'Hauled Pnob (2)'!$AJ126,'All hauled'!$I$2:$I$3999,'Hauled Pnob (2)'!$AI126,'All hauled'!$V$2:$V$3999,'Hauled Pnob (2)'!AL$5)</f>
        <v>0</v>
      </c>
      <c r="AM126">
        <f>SUMIFS('All hauled'!$S$2:$S$3999,'All hauled'!$U$2:$U$3999,'Hauled Pnob (2)'!$AK126,'All hauled'!$X$2:$X$3999,'Hauled Pnob (2)'!$AJ126,'All hauled'!$I$2:$I$3999,'Hauled Pnob (2)'!$AI126,'All hauled'!$V$2:$V$3999,'Hauled Pnob (2)'!AM$5)</f>
        <v>0</v>
      </c>
      <c r="AN126">
        <f>SUMIFS('All hauled'!$S$2:$S$3999,'All hauled'!$U$2:$U$3999,'Hauled Pnob (2)'!$AK126,'All hauled'!$X$2:$X$3999,'Hauled Pnob (2)'!$AJ126,'All hauled'!$I$2:$I$3999,'Hauled Pnob (2)'!$AI126,'All hauled'!$V$2:$V$3999,'Hauled Pnob (2)'!AN$5)</f>
        <v>0</v>
      </c>
      <c r="AO126">
        <f>SUMIFS('All hauled'!$S$2:$S$3999,'All hauled'!$U$2:$U$3999,'Hauled Pnob (2)'!$AK126,'All hauled'!$X$2:$X$3999,'Hauled Pnob (2)'!$AJ126,'All hauled'!$I$2:$I$3999,'Hauled Pnob (2)'!$AI126,'All hauled'!$V$2:$V$3999,'Hauled Pnob (2)'!AO$5)</f>
        <v>0</v>
      </c>
      <c r="AP126">
        <f>SUMIFS('All hauled'!$S$2:$S$3999,'All hauled'!$U$2:$U$3999,'Hauled Pnob (2)'!$AK126,'All hauled'!$X$2:$X$3999,'Hauled Pnob (2)'!$AJ126,'All hauled'!$I$2:$I$3999,'Hauled Pnob (2)'!$AI126,'All hauled'!$V$2:$V$3999,'Hauled Pnob (2)'!AP$5)</f>
        <v>0</v>
      </c>
      <c r="AQ126">
        <f>SUMIFS('All hauled'!$S$2:$S$3999,'All hauled'!$U$2:$U$3999,'Hauled Pnob (2)'!$AK126,'All hauled'!$X$2:$X$3999,'Hauled Pnob (2)'!$AJ126,'All hauled'!$I$2:$I$3999,'Hauled Pnob (2)'!$AI126,'All hauled'!$V$2:$V$3999,'Hauled Pnob (2)'!AQ$5)</f>
        <v>0</v>
      </c>
      <c r="AR126">
        <f>SUMIFS('All hauled'!$S$2:$S$3999,'All hauled'!$U$2:$U$3999,'Hauled Pnob (2)'!$AK126,'All hauled'!$X$2:$X$3999,'Hauled Pnob (2)'!$AJ126,'All hauled'!$I$2:$I$3999,'Hauled Pnob (2)'!$AI126,'All hauled'!$V$2:$V$3999,'Hauled Pnob (2)'!AR$5)</f>
        <v>0</v>
      </c>
      <c r="AS126">
        <f>SUMIFS('All hauled'!$S$2:$S$3999,'All hauled'!$U$2:$U$3999,'Hauled Pnob (2)'!$AK126,'All hauled'!$X$2:$X$3999,'Hauled Pnob (2)'!$AJ126,'All hauled'!$I$2:$I$3999,'Hauled Pnob (2)'!$AI126,'All hauled'!$V$2:$V$3999,'Hauled Pnob (2)'!AS$5)</f>
        <v>0</v>
      </c>
      <c r="AT126">
        <f>SUMIFS('All hauled'!$S$2:$S$3999,'All hauled'!$U$2:$U$3999,'Hauled Pnob (2)'!$AK126,'All hauled'!$X$2:$X$3999,'Hauled Pnob (2)'!$AJ126,'All hauled'!$I$2:$I$3999,'Hauled Pnob (2)'!$AI126,'All hauled'!$V$2:$V$3999,'Hauled Pnob (2)'!AT$5)</f>
        <v>0</v>
      </c>
      <c r="AU126" t="s">
        <v>3543</v>
      </c>
      <c r="AV126" s="16">
        <f t="shared" si="153"/>
        <v>0</v>
      </c>
      <c r="AW126" s="16">
        <f t="shared" si="154"/>
        <v>0</v>
      </c>
      <c r="AX126" s="16">
        <f t="shared" si="155"/>
        <v>0</v>
      </c>
      <c r="AY126" s="16">
        <f t="shared" si="156"/>
        <v>0</v>
      </c>
      <c r="AZ126" s="16">
        <f t="shared" si="157"/>
        <v>0</v>
      </c>
      <c r="BA126" s="16">
        <f t="shared" si="158"/>
        <v>0</v>
      </c>
      <c r="BB126" s="16">
        <f t="shared" si="159"/>
        <v>0</v>
      </c>
      <c r="BC126" s="16">
        <f t="shared" si="160"/>
        <v>0</v>
      </c>
      <c r="BD126" t="s">
        <v>3543</v>
      </c>
      <c r="BE126" s="16">
        <f t="shared" si="161"/>
        <v>0</v>
      </c>
      <c r="BF126" s="16">
        <f t="shared" si="162"/>
        <v>0</v>
      </c>
      <c r="BG126" s="16">
        <f t="shared" si="163"/>
        <v>0</v>
      </c>
      <c r="BH126" s="16">
        <f t="shared" si="164"/>
        <v>0</v>
      </c>
      <c r="BI126" s="16">
        <f t="shared" si="165"/>
        <v>0</v>
      </c>
      <c r="BJ126" s="16">
        <f t="shared" si="166"/>
        <v>0</v>
      </c>
      <c r="BK126" s="16">
        <f t="shared" si="167"/>
        <v>0</v>
      </c>
      <c r="BL126" s="16">
        <f t="shared" si="168"/>
        <v>0</v>
      </c>
    </row>
    <row r="127" spans="35:64" x14ac:dyDescent="0.25">
      <c r="AI127" t="s">
        <v>3225</v>
      </c>
      <c r="AJ127">
        <f>'final totals'!K46</f>
        <v>2</v>
      </c>
      <c r="AK127" t="str">
        <f>'final totals'!O46</f>
        <v>LFSO</v>
      </c>
      <c r="AL127">
        <f>SUMIFS('All hauled'!$S$2:$S$3999,'All hauled'!$U$2:$U$3999,'Hauled Pnob (2)'!$AK127,'All hauled'!$X$2:$X$3999,'Hauled Pnob (2)'!$AJ127,'All hauled'!$I$2:$I$3999,'Hauled Pnob (2)'!$AI127,'All hauled'!$V$2:$V$3999,'Hauled Pnob (2)'!AL$5)</f>
        <v>0</v>
      </c>
      <c r="AM127">
        <f>SUMIFS('All hauled'!$S$2:$S$3999,'All hauled'!$U$2:$U$3999,'Hauled Pnob (2)'!$AK127,'All hauled'!$X$2:$X$3999,'Hauled Pnob (2)'!$AJ127,'All hauled'!$I$2:$I$3999,'Hauled Pnob (2)'!$AI127,'All hauled'!$V$2:$V$3999,'Hauled Pnob (2)'!AM$5)</f>
        <v>0</v>
      </c>
      <c r="AN127">
        <f>SUMIFS('All hauled'!$S$2:$S$3999,'All hauled'!$U$2:$U$3999,'Hauled Pnob (2)'!$AK127,'All hauled'!$X$2:$X$3999,'Hauled Pnob (2)'!$AJ127,'All hauled'!$I$2:$I$3999,'Hauled Pnob (2)'!$AI127,'All hauled'!$V$2:$V$3999,'Hauled Pnob (2)'!AN$5)</f>
        <v>0</v>
      </c>
      <c r="AO127">
        <f>SUMIFS('All hauled'!$S$2:$S$3999,'All hauled'!$U$2:$U$3999,'Hauled Pnob (2)'!$AK127,'All hauled'!$X$2:$X$3999,'Hauled Pnob (2)'!$AJ127,'All hauled'!$I$2:$I$3999,'Hauled Pnob (2)'!$AI127,'All hauled'!$V$2:$V$3999,'Hauled Pnob (2)'!AO$5)</f>
        <v>0</v>
      </c>
      <c r="AP127">
        <f>SUMIFS('All hauled'!$S$2:$S$3999,'All hauled'!$U$2:$U$3999,'Hauled Pnob (2)'!$AK127,'All hauled'!$X$2:$X$3999,'Hauled Pnob (2)'!$AJ127,'All hauled'!$I$2:$I$3999,'Hauled Pnob (2)'!$AI127,'All hauled'!$V$2:$V$3999,'Hauled Pnob (2)'!AP$5)</f>
        <v>0</v>
      </c>
      <c r="AQ127">
        <f>SUMIFS('All hauled'!$S$2:$S$3999,'All hauled'!$U$2:$U$3999,'Hauled Pnob (2)'!$AK127,'All hauled'!$X$2:$X$3999,'Hauled Pnob (2)'!$AJ127,'All hauled'!$I$2:$I$3999,'Hauled Pnob (2)'!$AI127,'All hauled'!$V$2:$V$3999,'Hauled Pnob (2)'!AQ$5)</f>
        <v>0</v>
      </c>
      <c r="AR127">
        <f>SUMIFS('All hauled'!$S$2:$S$3999,'All hauled'!$U$2:$U$3999,'Hauled Pnob (2)'!$AK127,'All hauled'!$X$2:$X$3999,'Hauled Pnob (2)'!$AJ127,'All hauled'!$I$2:$I$3999,'Hauled Pnob (2)'!$AI127,'All hauled'!$V$2:$V$3999,'Hauled Pnob (2)'!AR$5)</f>
        <v>0</v>
      </c>
      <c r="AS127">
        <f>SUMIFS('All hauled'!$S$2:$S$3999,'All hauled'!$U$2:$U$3999,'Hauled Pnob (2)'!$AK127,'All hauled'!$X$2:$X$3999,'Hauled Pnob (2)'!$AJ127,'All hauled'!$I$2:$I$3999,'Hauled Pnob (2)'!$AI127,'All hauled'!$V$2:$V$3999,'Hauled Pnob (2)'!AS$5)</f>
        <v>0</v>
      </c>
      <c r="AT127">
        <f>SUMIFS('All hauled'!$S$2:$S$3999,'All hauled'!$U$2:$U$3999,'Hauled Pnob (2)'!$AK127,'All hauled'!$X$2:$X$3999,'Hauled Pnob (2)'!$AJ127,'All hauled'!$I$2:$I$3999,'Hauled Pnob (2)'!$AI127,'All hauled'!$V$2:$V$3999,'Hauled Pnob (2)'!AT$5)</f>
        <v>0</v>
      </c>
      <c r="AU127" t="s">
        <v>3396</v>
      </c>
      <c r="AV127" s="16">
        <f t="shared" si="153"/>
        <v>0</v>
      </c>
      <c r="AW127" s="16">
        <f t="shared" si="154"/>
        <v>0</v>
      </c>
      <c r="AX127" s="16">
        <f t="shared" si="155"/>
        <v>0</v>
      </c>
      <c r="AY127" s="16">
        <f t="shared" si="156"/>
        <v>0</v>
      </c>
      <c r="AZ127" s="16">
        <f t="shared" si="157"/>
        <v>0</v>
      </c>
      <c r="BA127" s="16">
        <f t="shared" si="158"/>
        <v>0</v>
      </c>
      <c r="BB127" s="16">
        <f t="shared" si="159"/>
        <v>0</v>
      </c>
      <c r="BC127" s="16">
        <f t="shared" si="160"/>
        <v>0</v>
      </c>
      <c r="BD127" t="s">
        <v>3396</v>
      </c>
      <c r="BE127" s="16">
        <f t="shared" si="161"/>
        <v>0</v>
      </c>
      <c r="BF127" s="16">
        <f t="shared" si="162"/>
        <v>0</v>
      </c>
      <c r="BG127" s="16">
        <f t="shared" si="163"/>
        <v>0</v>
      </c>
      <c r="BH127" s="16">
        <f t="shared" si="164"/>
        <v>0</v>
      </c>
      <c r="BI127" s="16">
        <f t="shared" si="165"/>
        <v>0</v>
      </c>
      <c r="BJ127" s="16">
        <f t="shared" si="166"/>
        <v>0</v>
      </c>
      <c r="BK127" s="16">
        <f t="shared" si="167"/>
        <v>0</v>
      </c>
      <c r="BL127" s="16">
        <f t="shared" si="168"/>
        <v>0</v>
      </c>
    </row>
    <row r="128" spans="35:64" x14ac:dyDescent="0.25">
      <c r="AI128" t="s">
        <v>3225</v>
      </c>
      <c r="AJ128">
        <f>'final totals'!K47</f>
        <v>2</v>
      </c>
      <c r="AK128" t="str">
        <f>'final totals'!O47</f>
        <v>LFYO</v>
      </c>
      <c r="AL128">
        <f>SUMIFS('All hauled'!$S$2:$S$3999,'All hauled'!$U$2:$U$3999,'Hauled Pnob (2)'!$AK128,'All hauled'!$X$2:$X$3999,'Hauled Pnob (2)'!$AJ128,'All hauled'!$I$2:$I$3999,'Hauled Pnob (2)'!$AI128,'All hauled'!$V$2:$V$3999,'Hauled Pnob (2)'!AL$5)</f>
        <v>0</v>
      </c>
      <c r="AM128">
        <f>SUMIFS('All hauled'!$S$2:$S$3999,'All hauled'!$U$2:$U$3999,'Hauled Pnob (2)'!$AK128,'All hauled'!$X$2:$X$3999,'Hauled Pnob (2)'!$AJ128,'All hauled'!$I$2:$I$3999,'Hauled Pnob (2)'!$AI128,'All hauled'!$V$2:$V$3999,'Hauled Pnob (2)'!AM$5)</f>
        <v>0</v>
      </c>
      <c r="AN128">
        <f>SUMIFS('All hauled'!$S$2:$S$3999,'All hauled'!$U$2:$U$3999,'Hauled Pnob (2)'!$AK128,'All hauled'!$X$2:$X$3999,'Hauled Pnob (2)'!$AJ128,'All hauled'!$I$2:$I$3999,'Hauled Pnob (2)'!$AI128,'All hauled'!$V$2:$V$3999,'Hauled Pnob (2)'!AN$5)</f>
        <v>0</v>
      </c>
      <c r="AO128">
        <f>SUMIFS('All hauled'!$S$2:$S$3999,'All hauled'!$U$2:$U$3999,'Hauled Pnob (2)'!$AK128,'All hauled'!$X$2:$X$3999,'Hauled Pnob (2)'!$AJ128,'All hauled'!$I$2:$I$3999,'Hauled Pnob (2)'!$AI128,'All hauled'!$V$2:$V$3999,'Hauled Pnob (2)'!AO$5)</f>
        <v>0</v>
      </c>
      <c r="AP128">
        <f>SUMIFS('All hauled'!$S$2:$S$3999,'All hauled'!$U$2:$U$3999,'Hauled Pnob (2)'!$AK128,'All hauled'!$X$2:$X$3999,'Hauled Pnob (2)'!$AJ128,'All hauled'!$I$2:$I$3999,'Hauled Pnob (2)'!$AI128,'All hauled'!$V$2:$V$3999,'Hauled Pnob (2)'!AP$5)</f>
        <v>0</v>
      </c>
      <c r="AQ128">
        <f>SUMIFS('All hauled'!$S$2:$S$3999,'All hauled'!$U$2:$U$3999,'Hauled Pnob (2)'!$AK128,'All hauled'!$X$2:$X$3999,'Hauled Pnob (2)'!$AJ128,'All hauled'!$I$2:$I$3999,'Hauled Pnob (2)'!$AI128,'All hauled'!$V$2:$V$3999,'Hauled Pnob (2)'!AQ$5)</f>
        <v>0</v>
      </c>
      <c r="AR128">
        <f>SUMIFS('All hauled'!$S$2:$S$3999,'All hauled'!$U$2:$U$3999,'Hauled Pnob (2)'!$AK128,'All hauled'!$X$2:$X$3999,'Hauled Pnob (2)'!$AJ128,'All hauled'!$I$2:$I$3999,'Hauled Pnob (2)'!$AI128,'All hauled'!$V$2:$V$3999,'Hauled Pnob (2)'!AR$5)</f>
        <v>0</v>
      </c>
      <c r="AS128">
        <f>SUMIFS('All hauled'!$S$2:$S$3999,'All hauled'!$U$2:$U$3999,'Hauled Pnob (2)'!$AK128,'All hauled'!$X$2:$X$3999,'Hauled Pnob (2)'!$AJ128,'All hauled'!$I$2:$I$3999,'Hauled Pnob (2)'!$AI128,'All hauled'!$V$2:$V$3999,'Hauled Pnob (2)'!AS$5)</f>
        <v>0</v>
      </c>
      <c r="AT128">
        <f>SUMIFS('All hauled'!$S$2:$S$3999,'All hauled'!$U$2:$U$3999,'Hauled Pnob (2)'!$AK128,'All hauled'!$X$2:$X$3999,'Hauled Pnob (2)'!$AJ128,'All hauled'!$I$2:$I$3999,'Hauled Pnob (2)'!$AI128,'All hauled'!$V$2:$V$3999,'Hauled Pnob (2)'!AT$5)</f>
        <v>0</v>
      </c>
      <c r="AU128" t="s">
        <v>3951</v>
      </c>
      <c r="AV128" s="16">
        <f t="shared" si="153"/>
        <v>0</v>
      </c>
      <c r="AW128" s="16">
        <f t="shared" si="154"/>
        <v>0</v>
      </c>
      <c r="AX128" s="16">
        <f t="shared" si="155"/>
        <v>0</v>
      </c>
      <c r="AY128" s="16">
        <f t="shared" si="156"/>
        <v>0</v>
      </c>
      <c r="AZ128" s="16">
        <f t="shared" si="157"/>
        <v>0</v>
      </c>
      <c r="BA128" s="16">
        <f t="shared" si="158"/>
        <v>0</v>
      </c>
      <c r="BB128" s="16">
        <f t="shared" si="159"/>
        <v>0</v>
      </c>
      <c r="BC128" s="16">
        <f t="shared" si="160"/>
        <v>0</v>
      </c>
      <c r="BD128" t="s">
        <v>3951</v>
      </c>
      <c r="BE128" s="16">
        <f t="shared" si="161"/>
        <v>0</v>
      </c>
      <c r="BF128" s="16">
        <f t="shared" si="162"/>
        <v>0</v>
      </c>
      <c r="BG128" s="16">
        <f t="shared" si="163"/>
        <v>0</v>
      </c>
      <c r="BH128" s="16">
        <f t="shared" si="164"/>
        <v>0</v>
      </c>
      <c r="BI128" s="16">
        <f t="shared" si="165"/>
        <v>0</v>
      </c>
      <c r="BJ128" s="16">
        <f t="shared" si="166"/>
        <v>0</v>
      </c>
      <c r="BK128" s="16">
        <f t="shared" si="167"/>
        <v>0</v>
      </c>
      <c r="BL128" s="16">
        <f t="shared" si="168"/>
        <v>0</v>
      </c>
    </row>
    <row r="129" spans="35:64" x14ac:dyDescent="0.25">
      <c r="AI129" t="s">
        <v>3225</v>
      </c>
      <c r="AJ129">
        <f>'final totals'!K48</f>
        <v>2</v>
      </c>
      <c r="AK129" t="str">
        <f>'final totals'!O48</f>
        <v>PLA1</v>
      </c>
      <c r="AL129">
        <f>SUMIFS('All hauled'!$S$2:$S$3999,'All hauled'!$U$2:$U$3999,'Hauled Pnob (2)'!$AK129,'All hauled'!$X$2:$X$3999,'Hauled Pnob (2)'!$AJ129,'All hauled'!$I$2:$I$3999,'Hauled Pnob (2)'!$AI129,'All hauled'!$V$2:$V$3999,'Hauled Pnob (2)'!AL$5)</f>
        <v>0</v>
      </c>
      <c r="AM129">
        <f>SUMIFS('All hauled'!$S$2:$S$3999,'All hauled'!$U$2:$U$3999,'Hauled Pnob (2)'!$AK129,'All hauled'!$X$2:$X$3999,'Hauled Pnob (2)'!$AJ129,'All hauled'!$I$2:$I$3999,'Hauled Pnob (2)'!$AI129,'All hauled'!$V$2:$V$3999,'Hauled Pnob (2)'!AM$5)</f>
        <v>0</v>
      </c>
      <c r="AN129">
        <f>SUMIFS('All hauled'!$S$2:$S$3999,'All hauled'!$U$2:$U$3999,'Hauled Pnob (2)'!$AK129,'All hauled'!$X$2:$X$3999,'Hauled Pnob (2)'!$AJ129,'All hauled'!$I$2:$I$3999,'Hauled Pnob (2)'!$AI129,'All hauled'!$V$2:$V$3999,'Hauled Pnob (2)'!AN$5)</f>
        <v>0</v>
      </c>
      <c r="AO129">
        <f>SUMIFS('All hauled'!$S$2:$S$3999,'All hauled'!$U$2:$U$3999,'Hauled Pnob (2)'!$AK129,'All hauled'!$X$2:$X$3999,'Hauled Pnob (2)'!$AJ129,'All hauled'!$I$2:$I$3999,'Hauled Pnob (2)'!$AI129,'All hauled'!$V$2:$V$3999,'Hauled Pnob (2)'!AO$5)</f>
        <v>0</v>
      </c>
      <c r="AP129">
        <f>SUMIFS('All hauled'!$S$2:$S$3999,'All hauled'!$U$2:$U$3999,'Hauled Pnob (2)'!$AK129,'All hauled'!$X$2:$X$3999,'Hauled Pnob (2)'!$AJ129,'All hauled'!$I$2:$I$3999,'Hauled Pnob (2)'!$AI129,'All hauled'!$V$2:$V$3999,'Hauled Pnob (2)'!AP$5)</f>
        <v>0</v>
      </c>
      <c r="AQ129">
        <f>SUMIFS('All hauled'!$S$2:$S$3999,'All hauled'!$U$2:$U$3999,'Hauled Pnob (2)'!$AK129,'All hauled'!$X$2:$X$3999,'Hauled Pnob (2)'!$AJ129,'All hauled'!$I$2:$I$3999,'Hauled Pnob (2)'!$AI129,'All hauled'!$V$2:$V$3999,'Hauled Pnob (2)'!AQ$5)</f>
        <v>0</v>
      </c>
      <c r="AR129">
        <f>SUMIFS('All hauled'!$S$2:$S$3999,'All hauled'!$U$2:$U$3999,'Hauled Pnob (2)'!$AK129,'All hauled'!$X$2:$X$3999,'Hauled Pnob (2)'!$AJ129,'All hauled'!$I$2:$I$3999,'Hauled Pnob (2)'!$AI129,'All hauled'!$V$2:$V$3999,'Hauled Pnob (2)'!AR$5)</f>
        <v>0</v>
      </c>
      <c r="AS129">
        <f>SUMIFS('All hauled'!$S$2:$S$3999,'All hauled'!$U$2:$U$3999,'Hauled Pnob (2)'!$AK129,'All hauled'!$X$2:$X$3999,'Hauled Pnob (2)'!$AJ129,'All hauled'!$I$2:$I$3999,'Hauled Pnob (2)'!$AI129,'All hauled'!$V$2:$V$3999,'Hauled Pnob (2)'!AS$5)</f>
        <v>0</v>
      </c>
      <c r="AT129">
        <f>SUMIFS('All hauled'!$S$2:$S$3999,'All hauled'!$U$2:$U$3999,'Hauled Pnob (2)'!$AK129,'All hauled'!$X$2:$X$3999,'Hauled Pnob (2)'!$AJ129,'All hauled'!$I$2:$I$3999,'Hauled Pnob (2)'!$AI129,'All hauled'!$V$2:$V$3999,'Hauled Pnob (2)'!AT$5)</f>
        <v>0</v>
      </c>
      <c r="AU129" t="s">
        <v>3363</v>
      </c>
      <c r="AV129" s="16">
        <f t="shared" si="153"/>
        <v>0</v>
      </c>
      <c r="AW129" s="16">
        <f t="shared" si="154"/>
        <v>0</v>
      </c>
      <c r="AX129" s="16">
        <f t="shared" si="155"/>
        <v>0</v>
      </c>
      <c r="AY129" s="16">
        <f t="shared" si="156"/>
        <v>0</v>
      </c>
      <c r="AZ129" s="16">
        <f t="shared" si="157"/>
        <v>0</v>
      </c>
      <c r="BA129" s="16">
        <f t="shared" si="158"/>
        <v>0</v>
      </c>
      <c r="BB129" s="16">
        <f t="shared" si="159"/>
        <v>0</v>
      </c>
      <c r="BC129" s="16">
        <f t="shared" si="160"/>
        <v>0</v>
      </c>
      <c r="BD129" t="s">
        <v>3363</v>
      </c>
      <c r="BE129" s="16">
        <f t="shared" si="161"/>
        <v>0</v>
      </c>
      <c r="BF129" s="16">
        <f t="shared" si="162"/>
        <v>0</v>
      </c>
      <c r="BG129" s="16">
        <f t="shared" si="163"/>
        <v>0</v>
      </c>
      <c r="BH129" s="16">
        <f t="shared" si="164"/>
        <v>0</v>
      </c>
      <c r="BI129" s="16">
        <f t="shared" si="165"/>
        <v>0</v>
      </c>
      <c r="BJ129" s="16">
        <f t="shared" si="166"/>
        <v>0</v>
      </c>
      <c r="BK129" s="16">
        <f t="shared" si="167"/>
        <v>0</v>
      </c>
      <c r="BL129" s="16">
        <f t="shared" si="168"/>
        <v>0</v>
      </c>
    </row>
    <row r="130" spans="35:64" x14ac:dyDescent="0.25">
      <c r="AI130" t="s">
        <v>3225</v>
      </c>
      <c r="AJ130">
        <f>'final totals'!K49</f>
        <v>2</v>
      </c>
      <c r="AK130" t="str">
        <f>'final totals'!O49</f>
        <v>PLA2</v>
      </c>
      <c r="AL130">
        <f>SUMIFS('All hauled'!$S$2:$S$3999,'All hauled'!$U$2:$U$3999,'Hauled Pnob (2)'!$AK130,'All hauled'!$X$2:$X$3999,'Hauled Pnob (2)'!$AJ130,'All hauled'!$I$2:$I$3999,'Hauled Pnob (2)'!$AI130,'All hauled'!$V$2:$V$3999,'Hauled Pnob (2)'!AL$5)</f>
        <v>0</v>
      </c>
      <c r="AM130">
        <f>SUMIFS('All hauled'!$S$2:$S$3999,'All hauled'!$U$2:$U$3999,'Hauled Pnob (2)'!$AK130,'All hauled'!$X$2:$X$3999,'Hauled Pnob (2)'!$AJ130,'All hauled'!$I$2:$I$3999,'Hauled Pnob (2)'!$AI130,'All hauled'!$V$2:$V$3999,'Hauled Pnob (2)'!AM$5)</f>
        <v>0</v>
      </c>
      <c r="AN130">
        <f>SUMIFS('All hauled'!$S$2:$S$3999,'All hauled'!$U$2:$U$3999,'Hauled Pnob (2)'!$AK130,'All hauled'!$X$2:$X$3999,'Hauled Pnob (2)'!$AJ130,'All hauled'!$I$2:$I$3999,'Hauled Pnob (2)'!$AI130,'All hauled'!$V$2:$V$3999,'Hauled Pnob (2)'!AN$5)</f>
        <v>0</v>
      </c>
      <c r="AO130">
        <f>SUMIFS('All hauled'!$S$2:$S$3999,'All hauled'!$U$2:$U$3999,'Hauled Pnob (2)'!$AK130,'All hauled'!$X$2:$X$3999,'Hauled Pnob (2)'!$AJ130,'All hauled'!$I$2:$I$3999,'Hauled Pnob (2)'!$AI130,'All hauled'!$V$2:$V$3999,'Hauled Pnob (2)'!AO$5)</f>
        <v>0</v>
      </c>
      <c r="AP130">
        <f>SUMIFS('All hauled'!$S$2:$S$3999,'All hauled'!$U$2:$U$3999,'Hauled Pnob (2)'!$AK130,'All hauled'!$X$2:$X$3999,'Hauled Pnob (2)'!$AJ130,'All hauled'!$I$2:$I$3999,'Hauled Pnob (2)'!$AI130,'All hauled'!$V$2:$V$3999,'Hauled Pnob (2)'!AP$5)</f>
        <v>0</v>
      </c>
      <c r="AQ130">
        <f>SUMIFS('All hauled'!$S$2:$S$3999,'All hauled'!$U$2:$U$3999,'Hauled Pnob (2)'!$AK130,'All hauled'!$X$2:$X$3999,'Hauled Pnob (2)'!$AJ130,'All hauled'!$I$2:$I$3999,'Hauled Pnob (2)'!$AI130,'All hauled'!$V$2:$V$3999,'Hauled Pnob (2)'!AQ$5)</f>
        <v>0</v>
      </c>
      <c r="AR130">
        <f>SUMIFS('All hauled'!$S$2:$S$3999,'All hauled'!$U$2:$U$3999,'Hauled Pnob (2)'!$AK130,'All hauled'!$X$2:$X$3999,'Hauled Pnob (2)'!$AJ130,'All hauled'!$I$2:$I$3999,'Hauled Pnob (2)'!$AI130,'All hauled'!$V$2:$V$3999,'Hauled Pnob (2)'!AR$5)</f>
        <v>0</v>
      </c>
      <c r="AS130">
        <f>SUMIFS('All hauled'!$S$2:$S$3999,'All hauled'!$U$2:$U$3999,'Hauled Pnob (2)'!$AK130,'All hauled'!$X$2:$X$3999,'Hauled Pnob (2)'!$AJ130,'All hauled'!$I$2:$I$3999,'Hauled Pnob (2)'!$AI130,'All hauled'!$V$2:$V$3999,'Hauled Pnob (2)'!AS$5)</f>
        <v>0</v>
      </c>
      <c r="AT130">
        <f>SUMIFS('All hauled'!$S$2:$S$3999,'All hauled'!$U$2:$U$3999,'Hauled Pnob (2)'!$AK130,'All hauled'!$X$2:$X$3999,'Hauled Pnob (2)'!$AJ130,'All hauled'!$I$2:$I$3999,'Hauled Pnob (2)'!$AI130,'All hauled'!$V$2:$V$3999,'Hauled Pnob (2)'!AT$5)</f>
        <v>0</v>
      </c>
      <c r="AU130" t="s">
        <v>3876</v>
      </c>
      <c r="AV130" s="16">
        <f t="shared" si="153"/>
        <v>0</v>
      </c>
      <c r="AW130" s="16">
        <f t="shared" si="154"/>
        <v>0</v>
      </c>
      <c r="AX130" s="16">
        <f t="shared" si="155"/>
        <v>0</v>
      </c>
      <c r="AY130" s="16">
        <f t="shared" si="156"/>
        <v>0</v>
      </c>
      <c r="AZ130" s="16">
        <f t="shared" si="157"/>
        <v>0</v>
      </c>
      <c r="BA130" s="16">
        <f t="shared" si="158"/>
        <v>0</v>
      </c>
      <c r="BB130" s="16">
        <f t="shared" si="159"/>
        <v>0</v>
      </c>
      <c r="BC130" s="16">
        <f t="shared" si="160"/>
        <v>0</v>
      </c>
      <c r="BD130" t="s">
        <v>3876</v>
      </c>
      <c r="BE130" s="16">
        <f t="shared" si="161"/>
        <v>0</v>
      </c>
      <c r="BF130" s="16">
        <f t="shared" si="162"/>
        <v>0</v>
      </c>
      <c r="BG130" s="16">
        <f t="shared" si="163"/>
        <v>0</v>
      </c>
      <c r="BH130" s="16">
        <f t="shared" si="164"/>
        <v>0</v>
      </c>
      <c r="BI130" s="16">
        <f t="shared" si="165"/>
        <v>0</v>
      </c>
      <c r="BJ130" s="16">
        <f t="shared" si="166"/>
        <v>0</v>
      </c>
      <c r="BK130" s="16">
        <f t="shared" si="167"/>
        <v>0</v>
      </c>
      <c r="BL130" s="16">
        <f t="shared" si="168"/>
        <v>0</v>
      </c>
    </row>
    <row r="131" spans="35:64" x14ac:dyDescent="0.25">
      <c r="AI131" t="s">
        <v>3225</v>
      </c>
      <c r="AJ131">
        <f>'final totals'!K50</f>
        <v>5</v>
      </c>
      <c r="AK131" t="str">
        <f>'final totals'!O50</f>
        <v>CFA</v>
      </c>
      <c r="AL131">
        <f>SUMIFS('All hauled'!$S$2:$S$3999,'All hauled'!$U$2:$U$3999,'Hauled Pnob (2)'!$AK131,'All hauled'!$X$2:$X$3999,'Hauled Pnob (2)'!$AJ131,'All hauled'!$I$2:$I$3999,'Hauled Pnob (2)'!$AI131,'All hauled'!$V$2:$V$3999,'Hauled Pnob (2)'!AL$5)</f>
        <v>0</v>
      </c>
      <c r="AM131">
        <f>SUMIFS('All hauled'!$S$2:$S$3999,'All hauled'!$U$2:$U$3999,'Hauled Pnob (2)'!$AK131,'All hauled'!$X$2:$X$3999,'Hauled Pnob (2)'!$AJ131,'All hauled'!$I$2:$I$3999,'Hauled Pnob (2)'!$AI131,'All hauled'!$V$2:$V$3999,'Hauled Pnob (2)'!AM$5)</f>
        <v>0</v>
      </c>
      <c r="AN131">
        <f>SUMIFS('All hauled'!$S$2:$S$3999,'All hauled'!$U$2:$U$3999,'Hauled Pnob (2)'!$AK131,'All hauled'!$X$2:$X$3999,'Hauled Pnob (2)'!$AJ131,'All hauled'!$I$2:$I$3999,'Hauled Pnob (2)'!$AI131,'All hauled'!$V$2:$V$3999,'Hauled Pnob (2)'!AN$5)</f>
        <v>0</v>
      </c>
      <c r="AO131">
        <f>SUMIFS('All hauled'!$S$2:$S$3999,'All hauled'!$U$2:$U$3999,'Hauled Pnob (2)'!$AK131,'All hauled'!$X$2:$X$3999,'Hauled Pnob (2)'!$AJ131,'All hauled'!$I$2:$I$3999,'Hauled Pnob (2)'!$AI131,'All hauled'!$V$2:$V$3999,'Hauled Pnob (2)'!AO$5)</f>
        <v>0</v>
      </c>
      <c r="AP131">
        <f>SUMIFS('All hauled'!$S$2:$S$3999,'All hauled'!$U$2:$U$3999,'Hauled Pnob (2)'!$AK131,'All hauled'!$X$2:$X$3999,'Hauled Pnob (2)'!$AJ131,'All hauled'!$I$2:$I$3999,'Hauled Pnob (2)'!$AI131,'All hauled'!$V$2:$V$3999,'Hauled Pnob (2)'!AP$5)</f>
        <v>0</v>
      </c>
      <c r="AQ131">
        <f>SUMIFS('All hauled'!$S$2:$S$3999,'All hauled'!$U$2:$U$3999,'Hauled Pnob (2)'!$AK131,'All hauled'!$X$2:$X$3999,'Hauled Pnob (2)'!$AJ131,'All hauled'!$I$2:$I$3999,'Hauled Pnob (2)'!$AI131,'All hauled'!$V$2:$V$3999,'Hauled Pnob (2)'!AQ$5)</f>
        <v>1</v>
      </c>
      <c r="AR131">
        <f>SUMIFS('All hauled'!$S$2:$S$3999,'All hauled'!$U$2:$U$3999,'Hauled Pnob (2)'!$AK131,'All hauled'!$X$2:$X$3999,'Hauled Pnob (2)'!$AJ131,'All hauled'!$I$2:$I$3999,'Hauled Pnob (2)'!$AI131,'All hauled'!$V$2:$V$3999,'Hauled Pnob (2)'!AR$5)</f>
        <v>1</v>
      </c>
      <c r="AS131">
        <f>SUMIFS('All hauled'!$S$2:$S$3999,'All hauled'!$U$2:$U$3999,'Hauled Pnob (2)'!$AK131,'All hauled'!$X$2:$X$3999,'Hauled Pnob (2)'!$AJ131,'All hauled'!$I$2:$I$3999,'Hauled Pnob (2)'!$AI131,'All hauled'!$V$2:$V$3999,'Hauled Pnob (2)'!AS$5)</f>
        <v>0</v>
      </c>
      <c r="AT131">
        <f>SUMIFS('All hauled'!$S$2:$S$3999,'All hauled'!$U$2:$U$3999,'Hauled Pnob (2)'!$AK131,'All hauled'!$X$2:$X$3999,'Hauled Pnob (2)'!$AJ131,'All hauled'!$I$2:$I$3999,'Hauled Pnob (2)'!$AI131,'All hauled'!$V$2:$V$3999,'Hauled Pnob (2)'!AT$5)</f>
        <v>0</v>
      </c>
      <c r="AU131" t="s">
        <v>3170</v>
      </c>
      <c r="AV131" s="16">
        <f t="shared" si="153"/>
        <v>0</v>
      </c>
      <c r="AW131" s="16">
        <f t="shared" si="154"/>
        <v>0</v>
      </c>
      <c r="AX131" s="16">
        <f t="shared" si="155"/>
        <v>0</v>
      </c>
      <c r="AY131" s="16">
        <f t="shared" si="156"/>
        <v>0</v>
      </c>
      <c r="AZ131" s="16">
        <f t="shared" si="157"/>
        <v>0</v>
      </c>
      <c r="BA131" s="16">
        <f t="shared" si="158"/>
        <v>1.0698924731182795</v>
      </c>
      <c r="BB131" s="16">
        <f t="shared" si="159"/>
        <v>1.0135135135135136</v>
      </c>
      <c r="BC131" s="16">
        <f t="shared" si="160"/>
        <v>0</v>
      </c>
      <c r="BD131" t="s">
        <v>3170</v>
      </c>
      <c r="BE131" s="16">
        <f t="shared" si="161"/>
        <v>0</v>
      </c>
      <c r="BF131" s="16">
        <f t="shared" si="162"/>
        <v>0</v>
      </c>
      <c r="BG131" s="16">
        <f t="shared" si="163"/>
        <v>0</v>
      </c>
      <c r="BH131" s="16">
        <f t="shared" si="164"/>
        <v>0</v>
      </c>
      <c r="BI131" s="16">
        <f t="shared" si="165"/>
        <v>0</v>
      </c>
      <c r="BJ131" s="16">
        <f t="shared" si="166"/>
        <v>1.082853189376656</v>
      </c>
      <c r="BK131" s="16">
        <f t="shared" si="167"/>
        <v>1.0146152912966435</v>
      </c>
      <c r="BL131" s="16">
        <f t="shared" si="168"/>
        <v>0</v>
      </c>
    </row>
    <row r="132" spans="35:64" x14ac:dyDescent="0.25">
      <c r="AI132" t="s">
        <v>3225</v>
      </c>
      <c r="AJ132">
        <f>'final totals'!K51</f>
        <v>5</v>
      </c>
      <c r="AK132" t="str">
        <f>'final totals'!O51</f>
        <v>LGA</v>
      </c>
      <c r="AL132">
        <f>SUMIFS('All hauled'!$S$2:$S$3999,'All hauled'!$U$2:$U$3999,'Hauled Pnob (2)'!$AK132,'All hauled'!$X$2:$X$3999,'Hauled Pnob (2)'!$AJ132,'All hauled'!$I$2:$I$3999,'Hauled Pnob (2)'!$AI132,'All hauled'!$V$2:$V$3999,'Hauled Pnob (2)'!AL$5)</f>
        <v>0</v>
      </c>
      <c r="AM132">
        <f>SUMIFS('All hauled'!$S$2:$S$3999,'All hauled'!$U$2:$U$3999,'Hauled Pnob (2)'!$AK132,'All hauled'!$X$2:$X$3999,'Hauled Pnob (2)'!$AJ132,'All hauled'!$I$2:$I$3999,'Hauled Pnob (2)'!$AI132,'All hauled'!$V$2:$V$3999,'Hauled Pnob (2)'!AM$5)</f>
        <v>0</v>
      </c>
      <c r="AN132">
        <f>SUMIFS('All hauled'!$S$2:$S$3999,'All hauled'!$U$2:$U$3999,'Hauled Pnob (2)'!$AK132,'All hauled'!$X$2:$X$3999,'Hauled Pnob (2)'!$AJ132,'All hauled'!$I$2:$I$3999,'Hauled Pnob (2)'!$AI132,'All hauled'!$V$2:$V$3999,'Hauled Pnob (2)'!AN$5)</f>
        <v>0</v>
      </c>
      <c r="AO132">
        <f>SUMIFS('All hauled'!$S$2:$S$3999,'All hauled'!$U$2:$U$3999,'Hauled Pnob (2)'!$AK132,'All hauled'!$X$2:$X$3999,'Hauled Pnob (2)'!$AJ132,'All hauled'!$I$2:$I$3999,'Hauled Pnob (2)'!$AI132,'All hauled'!$V$2:$V$3999,'Hauled Pnob (2)'!AO$5)</f>
        <v>0</v>
      </c>
      <c r="AP132">
        <f>SUMIFS('All hauled'!$S$2:$S$3999,'All hauled'!$U$2:$U$3999,'Hauled Pnob (2)'!$AK132,'All hauled'!$X$2:$X$3999,'Hauled Pnob (2)'!$AJ132,'All hauled'!$I$2:$I$3999,'Hauled Pnob (2)'!$AI132,'All hauled'!$V$2:$V$3999,'Hauled Pnob (2)'!AP$5)</f>
        <v>0</v>
      </c>
      <c r="AQ132">
        <f>SUMIFS('All hauled'!$S$2:$S$3999,'All hauled'!$U$2:$U$3999,'Hauled Pnob (2)'!$AK132,'All hauled'!$X$2:$X$3999,'Hauled Pnob (2)'!$AJ132,'All hauled'!$I$2:$I$3999,'Hauled Pnob (2)'!$AI132,'All hauled'!$V$2:$V$3999,'Hauled Pnob (2)'!AQ$5)</f>
        <v>1</v>
      </c>
      <c r="AR132">
        <f>SUMIFS('All hauled'!$S$2:$S$3999,'All hauled'!$U$2:$U$3999,'Hauled Pnob (2)'!$AK132,'All hauled'!$X$2:$X$3999,'Hauled Pnob (2)'!$AJ132,'All hauled'!$I$2:$I$3999,'Hauled Pnob (2)'!$AI132,'All hauled'!$V$2:$V$3999,'Hauled Pnob (2)'!AR$5)</f>
        <v>0</v>
      </c>
      <c r="AS132">
        <f>SUMIFS('All hauled'!$S$2:$S$3999,'All hauled'!$U$2:$U$3999,'Hauled Pnob (2)'!$AK132,'All hauled'!$X$2:$X$3999,'Hauled Pnob (2)'!$AJ132,'All hauled'!$I$2:$I$3999,'Hauled Pnob (2)'!$AI132,'All hauled'!$V$2:$V$3999,'Hauled Pnob (2)'!AS$5)</f>
        <v>0</v>
      </c>
      <c r="AT132">
        <f>SUMIFS('All hauled'!$S$2:$S$3999,'All hauled'!$U$2:$U$3999,'Hauled Pnob (2)'!$AK132,'All hauled'!$X$2:$X$3999,'Hauled Pnob (2)'!$AJ132,'All hauled'!$I$2:$I$3999,'Hauled Pnob (2)'!$AI132,'All hauled'!$V$2:$V$3999,'Hauled Pnob (2)'!AT$5)</f>
        <v>0</v>
      </c>
      <c r="AU132" t="s">
        <v>3171</v>
      </c>
      <c r="AV132" s="16">
        <f t="shared" si="153"/>
        <v>0</v>
      </c>
      <c r="AW132" s="16">
        <f t="shared" si="154"/>
        <v>0</v>
      </c>
      <c r="AX132" s="16">
        <f t="shared" si="155"/>
        <v>0</v>
      </c>
      <c r="AY132" s="16">
        <f t="shared" si="156"/>
        <v>0</v>
      </c>
      <c r="AZ132" s="16">
        <f t="shared" si="157"/>
        <v>0</v>
      </c>
      <c r="BA132" s="16">
        <f t="shared" si="158"/>
        <v>1.0698924731182795</v>
      </c>
      <c r="BB132" s="16">
        <f t="shared" si="159"/>
        <v>0</v>
      </c>
      <c r="BC132" s="16">
        <f t="shared" si="160"/>
        <v>0</v>
      </c>
      <c r="BD132" t="s">
        <v>3171</v>
      </c>
      <c r="BE132" s="16">
        <f t="shared" si="161"/>
        <v>0</v>
      </c>
      <c r="BF132" s="16">
        <f t="shared" si="162"/>
        <v>0</v>
      </c>
      <c r="BG132" s="16">
        <f t="shared" si="163"/>
        <v>0</v>
      </c>
      <c r="BH132" s="16">
        <f t="shared" si="164"/>
        <v>0</v>
      </c>
      <c r="BI132" s="16">
        <f t="shared" si="165"/>
        <v>0</v>
      </c>
      <c r="BJ132" s="16">
        <f t="shared" si="166"/>
        <v>1.082853189376656</v>
      </c>
      <c r="BK132" s="16">
        <f t="shared" si="167"/>
        <v>0</v>
      </c>
      <c r="BL132" s="16">
        <f t="shared" si="168"/>
        <v>0</v>
      </c>
    </row>
    <row r="133" spans="35:64" x14ac:dyDescent="0.25">
      <c r="AI133" t="s">
        <v>3225</v>
      </c>
      <c r="AJ133">
        <f>'final totals'!K52</f>
        <v>5</v>
      </c>
      <c r="AK133" t="str">
        <f>'final totals'!O52</f>
        <v>NLVA</v>
      </c>
      <c r="AL133">
        <f>SUMIFS('All hauled'!$S$2:$S$3999,'All hauled'!$U$2:$U$3999,'Hauled Pnob (2)'!$AK133,'All hauled'!$X$2:$X$3999,'Hauled Pnob (2)'!$AJ133,'All hauled'!$I$2:$I$3999,'Hauled Pnob (2)'!$AI133,'All hauled'!$V$2:$V$3999,'Hauled Pnob (2)'!AL$5)</f>
        <v>0</v>
      </c>
      <c r="AM133">
        <f>SUMIFS('All hauled'!$S$2:$S$3999,'All hauled'!$U$2:$U$3999,'Hauled Pnob (2)'!$AK133,'All hauled'!$X$2:$X$3999,'Hauled Pnob (2)'!$AJ133,'All hauled'!$I$2:$I$3999,'Hauled Pnob (2)'!$AI133,'All hauled'!$V$2:$V$3999,'Hauled Pnob (2)'!AM$5)</f>
        <v>0</v>
      </c>
      <c r="AN133">
        <f>SUMIFS('All hauled'!$S$2:$S$3999,'All hauled'!$U$2:$U$3999,'Hauled Pnob (2)'!$AK133,'All hauled'!$X$2:$X$3999,'Hauled Pnob (2)'!$AJ133,'All hauled'!$I$2:$I$3999,'Hauled Pnob (2)'!$AI133,'All hauled'!$V$2:$V$3999,'Hauled Pnob (2)'!AN$5)</f>
        <v>0</v>
      </c>
      <c r="AO133">
        <f>SUMIFS('All hauled'!$S$2:$S$3999,'All hauled'!$U$2:$U$3999,'Hauled Pnob (2)'!$AK133,'All hauled'!$X$2:$X$3999,'Hauled Pnob (2)'!$AJ133,'All hauled'!$I$2:$I$3999,'Hauled Pnob (2)'!$AI133,'All hauled'!$V$2:$V$3999,'Hauled Pnob (2)'!AO$5)</f>
        <v>0</v>
      </c>
      <c r="AP133">
        <f>SUMIFS('All hauled'!$S$2:$S$3999,'All hauled'!$U$2:$U$3999,'Hauled Pnob (2)'!$AK133,'All hauled'!$X$2:$X$3999,'Hauled Pnob (2)'!$AJ133,'All hauled'!$I$2:$I$3999,'Hauled Pnob (2)'!$AI133,'All hauled'!$V$2:$V$3999,'Hauled Pnob (2)'!AP$5)</f>
        <v>0</v>
      </c>
      <c r="AQ133">
        <f>SUMIFS('All hauled'!$S$2:$S$3999,'All hauled'!$U$2:$U$3999,'Hauled Pnob (2)'!$AK133,'All hauled'!$X$2:$X$3999,'Hauled Pnob (2)'!$AJ133,'All hauled'!$I$2:$I$3999,'Hauled Pnob (2)'!$AI133,'All hauled'!$V$2:$V$3999,'Hauled Pnob (2)'!AQ$5)</f>
        <v>1</v>
      </c>
      <c r="AR133">
        <f>SUMIFS('All hauled'!$S$2:$S$3999,'All hauled'!$U$2:$U$3999,'Hauled Pnob (2)'!$AK133,'All hauled'!$X$2:$X$3999,'Hauled Pnob (2)'!$AJ133,'All hauled'!$I$2:$I$3999,'Hauled Pnob (2)'!$AI133,'All hauled'!$V$2:$V$3999,'Hauled Pnob (2)'!AR$5)</f>
        <v>0</v>
      </c>
      <c r="AS133">
        <f>SUMIFS('All hauled'!$S$2:$S$3999,'All hauled'!$U$2:$U$3999,'Hauled Pnob (2)'!$AK133,'All hauled'!$X$2:$X$3999,'Hauled Pnob (2)'!$AJ133,'All hauled'!$I$2:$I$3999,'Hauled Pnob (2)'!$AI133,'All hauled'!$V$2:$V$3999,'Hauled Pnob (2)'!AS$5)</f>
        <v>0</v>
      </c>
      <c r="AT133">
        <f>SUMIFS('All hauled'!$S$2:$S$3999,'All hauled'!$U$2:$U$3999,'Hauled Pnob (2)'!$AK133,'All hauled'!$X$2:$X$3999,'Hauled Pnob (2)'!$AJ133,'All hauled'!$I$2:$I$3999,'Hauled Pnob (2)'!$AI133,'All hauled'!$V$2:$V$3999,'Hauled Pnob (2)'!AT$5)</f>
        <v>0</v>
      </c>
      <c r="AU133" t="s">
        <v>3169</v>
      </c>
      <c r="AV133" s="16">
        <f t="shared" si="153"/>
        <v>0</v>
      </c>
      <c r="AW133" s="16">
        <f t="shared" si="154"/>
        <v>0</v>
      </c>
      <c r="AX133" s="16">
        <f t="shared" si="155"/>
        <v>0</v>
      </c>
      <c r="AY133" s="16">
        <f t="shared" si="156"/>
        <v>0</v>
      </c>
      <c r="AZ133" s="16">
        <f t="shared" si="157"/>
        <v>0</v>
      </c>
      <c r="BA133" s="16">
        <f t="shared" si="158"/>
        <v>1.0698924731182795</v>
      </c>
      <c r="BB133" s="16">
        <f t="shared" si="159"/>
        <v>0</v>
      </c>
      <c r="BC133" s="16">
        <f t="shared" si="160"/>
        <v>0</v>
      </c>
      <c r="BD133" t="s">
        <v>3169</v>
      </c>
      <c r="BE133" s="16">
        <f t="shared" si="161"/>
        <v>0</v>
      </c>
      <c r="BF133" s="16">
        <f t="shared" si="162"/>
        <v>0</v>
      </c>
      <c r="BG133" s="16">
        <f t="shared" si="163"/>
        <v>0</v>
      </c>
      <c r="BH133" s="16">
        <f t="shared" si="164"/>
        <v>0</v>
      </c>
      <c r="BI133" s="16">
        <f t="shared" si="165"/>
        <v>0</v>
      </c>
      <c r="BJ133" s="16">
        <f t="shared" si="166"/>
        <v>1.082853189376656</v>
      </c>
      <c r="BK133" s="16">
        <f t="shared" si="167"/>
        <v>0</v>
      </c>
      <c r="BL133" s="16">
        <f t="shared" si="168"/>
        <v>0</v>
      </c>
    </row>
    <row r="134" spans="35:64" x14ac:dyDescent="0.25">
      <c r="AI134" t="s">
        <v>3225</v>
      </c>
      <c r="AJ134">
        <f>'final totals'!K53</f>
        <v>5</v>
      </c>
      <c r="AK134" t="str">
        <f>'final totals'!O53</f>
        <v>NPTH</v>
      </c>
      <c r="AL134">
        <f>SUMIFS('All hauled'!$S$2:$S$3999,'All hauled'!$U$2:$U$3999,'Hauled Pnob (2)'!$AK134,'All hauled'!$X$2:$X$3999,'Hauled Pnob (2)'!$AJ134,'All hauled'!$I$2:$I$3999,'Hauled Pnob (2)'!$AI134,'All hauled'!$V$2:$V$3999,'Hauled Pnob (2)'!AL$5)</f>
        <v>0</v>
      </c>
      <c r="AM134">
        <f>SUMIFS('All hauled'!$S$2:$S$3999,'All hauled'!$U$2:$U$3999,'Hauled Pnob (2)'!$AK134,'All hauled'!$X$2:$X$3999,'Hauled Pnob (2)'!$AJ134,'All hauled'!$I$2:$I$3999,'Hauled Pnob (2)'!$AI134,'All hauled'!$V$2:$V$3999,'Hauled Pnob (2)'!AM$5)</f>
        <v>0</v>
      </c>
      <c r="AN134">
        <f>SUMIFS('All hauled'!$S$2:$S$3999,'All hauled'!$U$2:$U$3999,'Hauled Pnob (2)'!$AK134,'All hauled'!$X$2:$X$3999,'Hauled Pnob (2)'!$AJ134,'All hauled'!$I$2:$I$3999,'Hauled Pnob (2)'!$AI134,'All hauled'!$V$2:$V$3999,'Hauled Pnob (2)'!AN$5)</f>
        <v>1</v>
      </c>
      <c r="AO134">
        <f>SUMIFS('All hauled'!$S$2:$S$3999,'All hauled'!$U$2:$U$3999,'Hauled Pnob (2)'!$AK134,'All hauled'!$X$2:$X$3999,'Hauled Pnob (2)'!$AJ134,'All hauled'!$I$2:$I$3999,'Hauled Pnob (2)'!$AI134,'All hauled'!$V$2:$V$3999,'Hauled Pnob (2)'!AO$5)</f>
        <v>0</v>
      </c>
      <c r="AP134">
        <f>SUMIFS('All hauled'!$S$2:$S$3999,'All hauled'!$U$2:$U$3999,'Hauled Pnob (2)'!$AK134,'All hauled'!$X$2:$X$3999,'Hauled Pnob (2)'!$AJ134,'All hauled'!$I$2:$I$3999,'Hauled Pnob (2)'!$AI134,'All hauled'!$V$2:$V$3999,'Hauled Pnob (2)'!AP$5)</f>
        <v>1</v>
      </c>
      <c r="AQ134">
        <f>SUMIFS('All hauled'!$S$2:$S$3999,'All hauled'!$U$2:$U$3999,'Hauled Pnob (2)'!$AK134,'All hauled'!$X$2:$X$3999,'Hauled Pnob (2)'!$AJ134,'All hauled'!$I$2:$I$3999,'Hauled Pnob (2)'!$AI134,'All hauled'!$V$2:$V$3999,'Hauled Pnob (2)'!AQ$5)</f>
        <v>2</v>
      </c>
      <c r="AR134">
        <f>SUMIFS('All hauled'!$S$2:$S$3999,'All hauled'!$U$2:$U$3999,'Hauled Pnob (2)'!$AK134,'All hauled'!$X$2:$X$3999,'Hauled Pnob (2)'!$AJ134,'All hauled'!$I$2:$I$3999,'Hauled Pnob (2)'!$AI134,'All hauled'!$V$2:$V$3999,'Hauled Pnob (2)'!AR$5)</f>
        <v>3</v>
      </c>
      <c r="AS134">
        <f>SUMIFS('All hauled'!$S$2:$S$3999,'All hauled'!$U$2:$U$3999,'Hauled Pnob (2)'!$AK134,'All hauled'!$X$2:$X$3999,'Hauled Pnob (2)'!$AJ134,'All hauled'!$I$2:$I$3999,'Hauled Pnob (2)'!$AI134,'All hauled'!$V$2:$V$3999,'Hauled Pnob (2)'!AS$5)</f>
        <v>2</v>
      </c>
      <c r="AT134">
        <f>SUMIFS('All hauled'!$S$2:$S$3999,'All hauled'!$U$2:$U$3999,'Hauled Pnob (2)'!$AK134,'All hauled'!$X$2:$X$3999,'Hauled Pnob (2)'!$AJ134,'All hauled'!$I$2:$I$3999,'Hauled Pnob (2)'!$AI134,'All hauled'!$V$2:$V$3999,'Hauled Pnob (2)'!AT$5)</f>
        <v>0</v>
      </c>
      <c r="AU134" t="s">
        <v>3079</v>
      </c>
      <c r="AV134" s="16">
        <f t="shared" si="153"/>
        <v>0</v>
      </c>
      <c r="AW134" s="16">
        <f t="shared" si="154"/>
        <v>0</v>
      </c>
      <c r="AX134" s="16">
        <f t="shared" si="155"/>
        <v>1.0330882352941178</v>
      </c>
      <c r="AY134" s="16">
        <f t="shared" si="156"/>
        <v>0</v>
      </c>
      <c r="AZ134" s="16">
        <f t="shared" si="157"/>
        <v>1.0319148936170213</v>
      </c>
      <c r="BA134" s="16">
        <f t="shared" si="158"/>
        <v>2.139784946236559</v>
      </c>
      <c r="BB134" s="16">
        <f t="shared" si="159"/>
        <v>3.0405405405405403</v>
      </c>
      <c r="BC134" s="16">
        <f t="shared" si="160"/>
        <v>2.1818181818181817</v>
      </c>
      <c r="BD134" t="s">
        <v>3079</v>
      </c>
      <c r="BE134" s="16">
        <f t="shared" si="161"/>
        <v>0</v>
      </c>
      <c r="BF134" s="16">
        <f t="shared" si="162"/>
        <v>0</v>
      </c>
      <c r="BG134" s="16">
        <f t="shared" si="163"/>
        <v>1.0929417455313923</v>
      </c>
      <c r="BH134" s="16">
        <f t="shared" si="164"/>
        <v>0</v>
      </c>
      <c r="BI134" s="16">
        <f t="shared" si="165"/>
        <v>1.0545987235584955</v>
      </c>
      <c r="BJ134" s="16">
        <f t="shared" si="166"/>
        <v>2.165706378753312</v>
      </c>
      <c r="BK134" s="16">
        <f t="shared" si="167"/>
        <v>3.0438458738899303</v>
      </c>
      <c r="BL134" s="16">
        <f t="shared" si="168"/>
        <v>3.6923076923076921</v>
      </c>
    </row>
    <row r="135" spans="35:64" x14ac:dyDescent="0.25">
      <c r="AI135" t="s">
        <v>3225</v>
      </c>
      <c r="AJ135">
        <f>'final totals'!K54</f>
        <v>4</v>
      </c>
      <c r="AK135" t="str">
        <f>'final totals'!O54</f>
        <v>CFA</v>
      </c>
      <c r="AL135">
        <f>SUMIFS('All hauled'!$S$2:$S$3999,'All hauled'!$U$2:$U$3999,'Hauled Pnob (2)'!$AK135,'All hauled'!$X$2:$X$3999,'Hauled Pnob (2)'!$AJ135,'All hauled'!$I$2:$I$3999,'Hauled Pnob (2)'!$AI135,'All hauled'!$V$2:$V$3999,'Hauled Pnob (2)'!AL$5)</f>
        <v>0</v>
      </c>
      <c r="AM135">
        <f>SUMIFS('All hauled'!$S$2:$S$3999,'All hauled'!$U$2:$U$3999,'Hauled Pnob (2)'!$AK135,'All hauled'!$X$2:$X$3999,'Hauled Pnob (2)'!$AJ135,'All hauled'!$I$2:$I$3999,'Hauled Pnob (2)'!$AI135,'All hauled'!$V$2:$V$3999,'Hauled Pnob (2)'!AM$5)</f>
        <v>0</v>
      </c>
      <c r="AN135">
        <f>SUMIFS('All hauled'!$S$2:$S$3999,'All hauled'!$U$2:$U$3999,'Hauled Pnob (2)'!$AK135,'All hauled'!$X$2:$X$3999,'Hauled Pnob (2)'!$AJ135,'All hauled'!$I$2:$I$3999,'Hauled Pnob (2)'!$AI135,'All hauled'!$V$2:$V$3999,'Hauled Pnob (2)'!AN$5)</f>
        <v>2</v>
      </c>
      <c r="AO135">
        <f>SUMIFS('All hauled'!$S$2:$S$3999,'All hauled'!$U$2:$U$3999,'Hauled Pnob (2)'!$AK135,'All hauled'!$X$2:$X$3999,'Hauled Pnob (2)'!$AJ135,'All hauled'!$I$2:$I$3999,'Hauled Pnob (2)'!$AI135,'All hauled'!$V$2:$V$3999,'Hauled Pnob (2)'!AO$5)</f>
        <v>4</v>
      </c>
      <c r="AP135">
        <f>SUMIFS('All hauled'!$S$2:$S$3999,'All hauled'!$U$2:$U$3999,'Hauled Pnob (2)'!$AK135,'All hauled'!$X$2:$X$3999,'Hauled Pnob (2)'!$AJ135,'All hauled'!$I$2:$I$3999,'Hauled Pnob (2)'!$AI135,'All hauled'!$V$2:$V$3999,'Hauled Pnob (2)'!AP$5)</f>
        <v>6</v>
      </c>
      <c r="AQ135">
        <f>SUMIFS('All hauled'!$S$2:$S$3999,'All hauled'!$U$2:$U$3999,'Hauled Pnob (2)'!$AK135,'All hauled'!$X$2:$X$3999,'Hauled Pnob (2)'!$AJ135,'All hauled'!$I$2:$I$3999,'Hauled Pnob (2)'!$AI135,'All hauled'!$V$2:$V$3999,'Hauled Pnob (2)'!AQ$5)</f>
        <v>3</v>
      </c>
      <c r="AR135">
        <f>SUMIFS('All hauled'!$S$2:$S$3999,'All hauled'!$U$2:$U$3999,'Hauled Pnob (2)'!$AK135,'All hauled'!$X$2:$X$3999,'Hauled Pnob (2)'!$AJ135,'All hauled'!$I$2:$I$3999,'Hauled Pnob (2)'!$AI135,'All hauled'!$V$2:$V$3999,'Hauled Pnob (2)'!AR$5)</f>
        <v>0</v>
      </c>
      <c r="AS135">
        <f>SUMIFS('All hauled'!$S$2:$S$3999,'All hauled'!$U$2:$U$3999,'Hauled Pnob (2)'!$AK135,'All hauled'!$X$2:$X$3999,'Hauled Pnob (2)'!$AJ135,'All hauled'!$I$2:$I$3999,'Hauled Pnob (2)'!$AI135,'All hauled'!$V$2:$V$3999,'Hauled Pnob (2)'!AS$5)</f>
        <v>0</v>
      </c>
      <c r="AT135">
        <f>SUMIFS('All hauled'!$S$2:$S$3999,'All hauled'!$U$2:$U$3999,'Hauled Pnob (2)'!$AK135,'All hauled'!$X$2:$X$3999,'Hauled Pnob (2)'!$AJ135,'All hauled'!$I$2:$I$3999,'Hauled Pnob (2)'!$AI135,'All hauled'!$V$2:$V$3999,'Hauled Pnob (2)'!AT$5)</f>
        <v>0</v>
      </c>
      <c r="AU135" t="s">
        <v>3170</v>
      </c>
      <c r="AV135" s="16">
        <f t="shared" si="153"/>
        <v>0</v>
      </c>
      <c r="AW135" s="16">
        <f t="shared" si="154"/>
        <v>0</v>
      </c>
      <c r="AX135" s="16">
        <f t="shared" si="155"/>
        <v>2.0661764705882355</v>
      </c>
      <c r="AY135" s="16">
        <f t="shared" si="156"/>
        <v>4.0784313725490193</v>
      </c>
      <c r="AZ135" s="16">
        <f t="shared" si="157"/>
        <v>6.1914893617021276</v>
      </c>
      <c r="BA135" s="16">
        <f t="shared" si="158"/>
        <v>3.2096774193548385</v>
      </c>
      <c r="BB135" s="16">
        <f t="shared" si="159"/>
        <v>0</v>
      </c>
      <c r="BC135" s="16">
        <f t="shared" si="160"/>
        <v>0</v>
      </c>
      <c r="BD135" t="s">
        <v>3170</v>
      </c>
      <c r="BE135" s="16">
        <f t="shared" si="161"/>
        <v>0</v>
      </c>
      <c r="BF135" s="16">
        <f t="shared" si="162"/>
        <v>0</v>
      </c>
      <c r="BG135" s="16">
        <f t="shared" si="163"/>
        <v>2.1858834910627847</v>
      </c>
      <c r="BH135" s="16">
        <f t="shared" si="164"/>
        <v>4.2656347333452613</v>
      </c>
      <c r="BI135" s="16">
        <f t="shared" si="165"/>
        <v>6.3275923413509725</v>
      </c>
      <c r="BJ135" s="16">
        <f t="shared" si="166"/>
        <v>3.2485595681299677</v>
      </c>
      <c r="BK135" s="16">
        <f t="shared" si="167"/>
        <v>0</v>
      </c>
      <c r="BL135" s="16">
        <f t="shared" si="168"/>
        <v>0</v>
      </c>
    </row>
    <row r="136" spans="35:64" x14ac:dyDescent="0.25">
      <c r="AI136" t="s">
        <v>3225</v>
      </c>
      <c r="AJ136">
        <f>'final totals'!K55</f>
        <v>4</v>
      </c>
      <c r="AK136" t="str">
        <f>'final totals'!O55</f>
        <v>LGA</v>
      </c>
      <c r="AL136">
        <f>SUMIFS('All hauled'!$S$2:$S$3999,'All hauled'!$U$2:$U$3999,'Hauled Pnob (2)'!$AK136,'All hauled'!$X$2:$X$3999,'Hauled Pnob (2)'!$AJ136,'All hauled'!$I$2:$I$3999,'Hauled Pnob (2)'!$AI136,'All hauled'!$V$2:$V$3999,'Hauled Pnob (2)'!AL$5)</f>
        <v>0</v>
      </c>
      <c r="AM136">
        <f>SUMIFS('All hauled'!$S$2:$S$3999,'All hauled'!$U$2:$U$3999,'Hauled Pnob (2)'!$AK136,'All hauled'!$X$2:$X$3999,'Hauled Pnob (2)'!$AJ136,'All hauled'!$I$2:$I$3999,'Hauled Pnob (2)'!$AI136,'All hauled'!$V$2:$V$3999,'Hauled Pnob (2)'!AM$5)</f>
        <v>2</v>
      </c>
      <c r="AN136">
        <f>SUMIFS('All hauled'!$S$2:$S$3999,'All hauled'!$U$2:$U$3999,'Hauled Pnob (2)'!$AK136,'All hauled'!$X$2:$X$3999,'Hauled Pnob (2)'!$AJ136,'All hauled'!$I$2:$I$3999,'Hauled Pnob (2)'!$AI136,'All hauled'!$V$2:$V$3999,'Hauled Pnob (2)'!AN$5)</f>
        <v>7</v>
      </c>
      <c r="AO136">
        <f>SUMIFS('All hauled'!$S$2:$S$3999,'All hauled'!$U$2:$U$3999,'Hauled Pnob (2)'!$AK136,'All hauled'!$X$2:$X$3999,'Hauled Pnob (2)'!$AJ136,'All hauled'!$I$2:$I$3999,'Hauled Pnob (2)'!$AI136,'All hauled'!$V$2:$V$3999,'Hauled Pnob (2)'!AO$5)</f>
        <v>4</v>
      </c>
      <c r="AP136">
        <f>SUMIFS('All hauled'!$S$2:$S$3999,'All hauled'!$U$2:$U$3999,'Hauled Pnob (2)'!$AK136,'All hauled'!$X$2:$X$3999,'Hauled Pnob (2)'!$AJ136,'All hauled'!$I$2:$I$3999,'Hauled Pnob (2)'!$AI136,'All hauled'!$V$2:$V$3999,'Hauled Pnob (2)'!AP$5)</f>
        <v>3</v>
      </c>
      <c r="AQ136">
        <f>SUMIFS('All hauled'!$S$2:$S$3999,'All hauled'!$U$2:$U$3999,'Hauled Pnob (2)'!$AK136,'All hauled'!$X$2:$X$3999,'Hauled Pnob (2)'!$AJ136,'All hauled'!$I$2:$I$3999,'Hauled Pnob (2)'!$AI136,'All hauled'!$V$2:$V$3999,'Hauled Pnob (2)'!AQ$5)</f>
        <v>3</v>
      </c>
      <c r="AR136">
        <f>SUMIFS('All hauled'!$S$2:$S$3999,'All hauled'!$U$2:$U$3999,'Hauled Pnob (2)'!$AK136,'All hauled'!$X$2:$X$3999,'Hauled Pnob (2)'!$AJ136,'All hauled'!$I$2:$I$3999,'Hauled Pnob (2)'!$AI136,'All hauled'!$V$2:$V$3999,'Hauled Pnob (2)'!AR$5)</f>
        <v>0</v>
      </c>
      <c r="AS136">
        <f>SUMIFS('All hauled'!$S$2:$S$3999,'All hauled'!$U$2:$U$3999,'Hauled Pnob (2)'!$AK136,'All hauled'!$X$2:$X$3999,'Hauled Pnob (2)'!$AJ136,'All hauled'!$I$2:$I$3999,'Hauled Pnob (2)'!$AI136,'All hauled'!$V$2:$V$3999,'Hauled Pnob (2)'!AS$5)</f>
        <v>0</v>
      </c>
      <c r="AT136">
        <f>SUMIFS('All hauled'!$S$2:$S$3999,'All hauled'!$U$2:$U$3999,'Hauled Pnob (2)'!$AK136,'All hauled'!$X$2:$X$3999,'Hauled Pnob (2)'!$AJ136,'All hauled'!$I$2:$I$3999,'Hauled Pnob (2)'!$AI136,'All hauled'!$V$2:$V$3999,'Hauled Pnob (2)'!AT$5)</f>
        <v>0</v>
      </c>
      <c r="AU136" t="s">
        <v>3171</v>
      </c>
      <c r="AV136" s="16">
        <f t="shared" si="153"/>
        <v>0</v>
      </c>
      <c r="AW136" s="16">
        <f t="shared" si="154"/>
        <v>2.0987654320987654</v>
      </c>
      <c r="AX136" s="16">
        <f t="shared" si="155"/>
        <v>7.2316176470588234</v>
      </c>
      <c r="AY136" s="16">
        <f t="shared" si="156"/>
        <v>4.0784313725490193</v>
      </c>
      <c r="AZ136" s="16">
        <f t="shared" si="157"/>
        <v>3.0957446808510638</v>
      </c>
      <c r="BA136" s="16">
        <f t="shared" si="158"/>
        <v>3.2096774193548385</v>
      </c>
      <c r="BB136" s="16">
        <f t="shared" si="159"/>
        <v>0</v>
      </c>
      <c r="BC136" s="16">
        <f t="shared" si="160"/>
        <v>0</v>
      </c>
      <c r="BD136" t="s">
        <v>3171</v>
      </c>
      <c r="BE136" s="16">
        <f t="shared" si="161"/>
        <v>0</v>
      </c>
      <c r="BF136" s="16">
        <f t="shared" si="162"/>
        <v>2.342620506437473</v>
      </c>
      <c r="BG136" s="16">
        <f t="shared" si="163"/>
        <v>7.6505922187197459</v>
      </c>
      <c r="BH136" s="16">
        <f t="shared" si="164"/>
        <v>4.2656347333452613</v>
      </c>
      <c r="BI136" s="16">
        <f t="shared" si="165"/>
        <v>3.1637961706754862</v>
      </c>
      <c r="BJ136" s="16">
        <f t="shared" si="166"/>
        <v>3.2485595681299677</v>
      </c>
      <c r="BK136" s="16">
        <f t="shared" si="167"/>
        <v>0</v>
      </c>
      <c r="BL136" s="16">
        <f t="shared" si="168"/>
        <v>0</v>
      </c>
    </row>
    <row r="137" spans="35:64" x14ac:dyDescent="0.25">
      <c r="AI137" t="s">
        <v>3225</v>
      </c>
      <c r="AJ137">
        <f>'final totals'!K56</f>
        <v>4</v>
      </c>
      <c r="AK137" t="str">
        <f>'final totals'!O56</f>
        <v>NLVA</v>
      </c>
      <c r="AL137">
        <f>SUMIFS('All hauled'!$S$2:$S$3999,'All hauled'!$U$2:$U$3999,'Hauled Pnob (2)'!$AK137,'All hauled'!$X$2:$X$3999,'Hauled Pnob (2)'!$AJ137,'All hauled'!$I$2:$I$3999,'Hauled Pnob (2)'!$AI137,'All hauled'!$V$2:$V$3999,'Hauled Pnob (2)'!AL$5)</f>
        <v>0</v>
      </c>
      <c r="AM137">
        <f>SUMIFS('All hauled'!$S$2:$S$3999,'All hauled'!$U$2:$U$3999,'Hauled Pnob (2)'!$AK137,'All hauled'!$X$2:$X$3999,'Hauled Pnob (2)'!$AJ137,'All hauled'!$I$2:$I$3999,'Hauled Pnob (2)'!$AI137,'All hauled'!$V$2:$V$3999,'Hauled Pnob (2)'!AM$5)</f>
        <v>3</v>
      </c>
      <c r="AN137">
        <f>SUMIFS('All hauled'!$S$2:$S$3999,'All hauled'!$U$2:$U$3999,'Hauled Pnob (2)'!$AK137,'All hauled'!$X$2:$X$3999,'Hauled Pnob (2)'!$AJ137,'All hauled'!$I$2:$I$3999,'Hauled Pnob (2)'!$AI137,'All hauled'!$V$2:$V$3999,'Hauled Pnob (2)'!AN$5)</f>
        <v>8</v>
      </c>
      <c r="AO137">
        <f>SUMIFS('All hauled'!$S$2:$S$3999,'All hauled'!$U$2:$U$3999,'Hauled Pnob (2)'!$AK137,'All hauled'!$X$2:$X$3999,'Hauled Pnob (2)'!$AJ137,'All hauled'!$I$2:$I$3999,'Hauled Pnob (2)'!$AI137,'All hauled'!$V$2:$V$3999,'Hauled Pnob (2)'!AO$5)</f>
        <v>8</v>
      </c>
      <c r="AP137">
        <f>SUMIFS('All hauled'!$S$2:$S$3999,'All hauled'!$U$2:$U$3999,'Hauled Pnob (2)'!$AK137,'All hauled'!$X$2:$X$3999,'Hauled Pnob (2)'!$AJ137,'All hauled'!$I$2:$I$3999,'Hauled Pnob (2)'!$AI137,'All hauled'!$V$2:$V$3999,'Hauled Pnob (2)'!AP$5)</f>
        <v>12</v>
      </c>
      <c r="AQ137">
        <f>SUMIFS('All hauled'!$S$2:$S$3999,'All hauled'!$U$2:$U$3999,'Hauled Pnob (2)'!$AK137,'All hauled'!$X$2:$X$3999,'Hauled Pnob (2)'!$AJ137,'All hauled'!$I$2:$I$3999,'Hauled Pnob (2)'!$AI137,'All hauled'!$V$2:$V$3999,'Hauled Pnob (2)'!AQ$5)</f>
        <v>17</v>
      </c>
      <c r="AR137">
        <f>SUMIFS('All hauled'!$S$2:$S$3999,'All hauled'!$U$2:$U$3999,'Hauled Pnob (2)'!$AK137,'All hauled'!$X$2:$X$3999,'Hauled Pnob (2)'!$AJ137,'All hauled'!$I$2:$I$3999,'Hauled Pnob (2)'!$AI137,'All hauled'!$V$2:$V$3999,'Hauled Pnob (2)'!AR$5)</f>
        <v>5</v>
      </c>
      <c r="AS137">
        <f>SUMIFS('All hauled'!$S$2:$S$3999,'All hauled'!$U$2:$U$3999,'Hauled Pnob (2)'!$AK137,'All hauled'!$X$2:$X$3999,'Hauled Pnob (2)'!$AJ137,'All hauled'!$I$2:$I$3999,'Hauled Pnob (2)'!$AI137,'All hauled'!$V$2:$V$3999,'Hauled Pnob (2)'!AS$5)</f>
        <v>0</v>
      </c>
      <c r="AT137">
        <f>SUMIFS('All hauled'!$S$2:$S$3999,'All hauled'!$U$2:$U$3999,'Hauled Pnob (2)'!$AK137,'All hauled'!$X$2:$X$3999,'Hauled Pnob (2)'!$AJ137,'All hauled'!$I$2:$I$3999,'Hauled Pnob (2)'!$AI137,'All hauled'!$V$2:$V$3999,'Hauled Pnob (2)'!AT$5)</f>
        <v>0</v>
      </c>
      <c r="AU137" t="s">
        <v>3169</v>
      </c>
      <c r="AV137" s="16">
        <f t="shared" si="153"/>
        <v>0</v>
      </c>
      <c r="AW137" s="16">
        <f t="shared" si="154"/>
        <v>3.1481481481481479</v>
      </c>
      <c r="AX137" s="16">
        <f t="shared" si="155"/>
        <v>8.264705882352942</v>
      </c>
      <c r="AY137" s="16">
        <f t="shared" si="156"/>
        <v>8.1568627450980387</v>
      </c>
      <c r="AZ137" s="16">
        <f t="shared" si="157"/>
        <v>12.382978723404255</v>
      </c>
      <c r="BA137" s="16">
        <f t="shared" si="158"/>
        <v>18.188172043010752</v>
      </c>
      <c r="BB137" s="16">
        <f t="shared" si="159"/>
        <v>5.0675675675675675</v>
      </c>
      <c r="BC137" s="16">
        <f t="shared" si="160"/>
        <v>0</v>
      </c>
      <c r="BD137" t="s">
        <v>3169</v>
      </c>
      <c r="BE137" s="16">
        <f t="shared" si="161"/>
        <v>0</v>
      </c>
      <c r="BF137" s="16">
        <f t="shared" si="162"/>
        <v>3.5139307596562093</v>
      </c>
      <c r="BG137" s="16">
        <f t="shared" si="163"/>
        <v>8.7435339642511387</v>
      </c>
      <c r="BH137" s="16">
        <f t="shared" si="164"/>
        <v>8.5312694666905227</v>
      </c>
      <c r="BI137" s="16">
        <f t="shared" si="165"/>
        <v>12.655184682701945</v>
      </c>
      <c r="BJ137" s="16">
        <f t="shared" si="166"/>
        <v>18.408504219403149</v>
      </c>
      <c r="BK137" s="16">
        <f t="shared" si="167"/>
        <v>5.0730764564832178</v>
      </c>
      <c r="BL137" s="16">
        <f t="shared" si="168"/>
        <v>0</v>
      </c>
    </row>
    <row r="138" spans="35:64" x14ac:dyDescent="0.25">
      <c r="AI138" t="s">
        <v>3225</v>
      </c>
      <c r="AJ138">
        <f>'final totals'!K57</f>
        <v>4</v>
      </c>
      <c r="AK138" t="str">
        <f>'final totals'!O57</f>
        <v>NPTH</v>
      </c>
      <c r="AL138">
        <f>SUMIFS('All hauled'!$S$2:$S$3999,'All hauled'!$U$2:$U$3999,'Hauled Pnob (2)'!$AK138,'All hauled'!$X$2:$X$3999,'Hauled Pnob (2)'!$AJ138,'All hauled'!$I$2:$I$3999,'Hauled Pnob (2)'!$AI138,'All hauled'!$V$2:$V$3999,'Hauled Pnob (2)'!AL$5)</f>
        <v>0</v>
      </c>
      <c r="AM138">
        <f>SUMIFS('All hauled'!$S$2:$S$3999,'All hauled'!$U$2:$U$3999,'Hauled Pnob (2)'!$AK138,'All hauled'!$X$2:$X$3999,'Hauled Pnob (2)'!$AJ138,'All hauled'!$I$2:$I$3999,'Hauled Pnob (2)'!$AI138,'All hauled'!$V$2:$V$3999,'Hauled Pnob (2)'!AM$5)</f>
        <v>2</v>
      </c>
      <c r="AN138">
        <f>SUMIFS('All hauled'!$S$2:$S$3999,'All hauled'!$U$2:$U$3999,'Hauled Pnob (2)'!$AK138,'All hauled'!$X$2:$X$3999,'Hauled Pnob (2)'!$AJ138,'All hauled'!$I$2:$I$3999,'Hauled Pnob (2)'!$AI138,'All hauled'!$V$2:$V$3999,'Hauled Pnob (2)'!AN$5)</f>
        <v>14</v>
      </c>
      <c r="AO138">
        <f>SUMIFS('All hauled'!$S$2:$S$3999,'All hauled'!$U$2:$U$3999,'Hauled Pnob (2)'!$AK138,'All hauled'!$X$2:$X$3999,'Hauled Pnob (2)'!$AJ138,'All hauled'!$I$2:$I$3999,'Hauled Pnob (2)'!$AI138,'All hauled'!$V$2:$V$3999,'Hauled Pnob (2)'!AO$5)</f>
        <v>8</v>
      </c>
      <c r="AP138">
        <f>SUMIFS('All hauled'!$S$2:$S$3999,'All hauled'!$U$2:$U$3999,'Hauled Pnob (2)'!$AK138,'All hauled'!$X$2:$X$3999,'Hauled Pnob (2)'!$AJ138,'All hauled'!$I$2:$I$3999,'Hauled Pnob (2)'!$AI138,'All hauled'!$V$2:$V$3999,'Hauled Pnob (2)'!AP$5)</f>
        <v>7</v>
      </c>
      <c r="AQ138">
        <f>SUMIFS('All hauled'!$S$2:$S$3999,'All hauled'!$U$2:$U$3999,'Hauled Pnob (2)'!$AK138,'All hauled'!$X$2:$X$3999,'Hauled Pnob (2)'!$AJ138,'All hauled'!$I$2:$I$3999,'Hauled Pnob (2)'!$AI138,'All hauled'!$V$2:$V$3999,'Hauled Pnob (2)'!AQ$5)</f>
        <v>11</v>
      </c>
      <c r="AR138">
        <f>SUMIFS('All hauled'!$S$2:$S$3999,'All hauled'!$U$2:$U$3999,'Hauled Pnob (2)'!$AK138,'All hauled'!$X$2:$X$3999,'Hauled Pnob (2)'!$AJ138,'All hauled'!$I$2:$I$3999,'Hauled Pnob (2)'!$AI138,'All hauled'!$V$2:$V$3999,'Hauled Pnob (2)'!AR$5)</f>
        <v>2</v>
      </c>
      <c r="AS138">
        <f>SUMIFS('All hauled'!$S$2:$S$3999,'All hauled'!$U$2:$U$3999,'Hauled Pnob (2)'!$AK138,'All hauled'!$X$2:$X$3999,'Hauled Pnob (2)'!$AJ138,'All hauled'!$I$2:$I$3999,'Hauled Pnob (2)'!$AI138,'All hauled'!$V$2:$V$3999,'Hauled Pnob (2)'!AS$5)</f>
        <v>0</v>
      </c>
      <c r="AT138">
        <f>SUMIFS('All hauled'!$S$2:$S$3999,'All hauled'!$U$2:$U$3999,'Hauled Pnob (2)'!$AK138,'All hauled'!$X$2:$X$3999,'Hauled Pnob (2)'!$AJ138,'All hauled'!$I$2:$I$3999,'Hauled Pnob (2)'!$AI138,'All hauled'!$V$2:$V$3999,'Hauled Pnob (2)'!AT$5)</f>
        <v>0</v>
      </c>
      <c r="AU138" t="s">
        <v>3079</v>
      </c>
      <c r="AV138" s="16">
        <f t="shared" si="153"/>
        <v>0</v>
      </c>
      <c r="AW138" s="16">
        <f t="shared" si="154"/>
        <v>2.0987654320987654</v>
      </c>
      <c r="AX138" s="16">
        <f t="shared" si="155"/>
        <v>14.463235294117647</v>
      </c>
      <c r="AY138" s="16">
        <f t="shared" si="156"/>
        <v>8.1568627450980387</v>
      </c>
      <c r="AZ138" s="16">
        <f t="shared" si="157"/>
        <v>7.2234042553191493</v>
      </c>
      <c r="BA138" s="16">
        <f t="shared" si="158"/>
        <v>11.768817204301076</v>
      </c>
      <c r="BB138" s="16">
        <f t="shared" si="159"/>
        <v>2.0270270270270272</v>
      </c>
      <c r="BC138" s="16">
        <f t="shared" si="160"/>
        <v>0</v>
      </c>
      <c r="BD138" t="s">
        <v>3079</v>
      </c>
      <c r="BE138" s="16">
        <f t="shared" si="161"/>
        <v>0</v>
      </c>
      <c r="BF138" s="16">
        <f t="shared" si="162"/>
        <v>2.342620506437473</v>
      </c>
      <c r="BG138" s="16">
        <f t="shared" si="163"/>
        <v>15.301184437439492</v>
      </c>
      <c r="BH138" s="16">
        <f t="shared" si="164"/>
        <v>8.5312694666905227</v>
      </c>
      <c r="BI138" s="16">
        <f t="shared" si="165"/>
        <v>7.3821910649094686</v>
      </c>
      <c r="BJ138" s="16">
        <f t="shared" si="166"/>
        <v>11.911385083143216</v>
      </c>
      <c r="BK138" s="16">
        <f t="shared" si="167"/>
        <v>2.029230582593287</v>
      </c>
      <c r="BL138" s="16">
        <f t="shared" si="168"/>
        <v>0</v>
      </c>
    </row>
    <row r="139" spans="35:64" x14ac:dyDescent="0.25">
      <c r="AI139" t="s">
        <v>3225</v>
      </c>
      <c r="AJ139">
        <f>'final totals'!K58</f>
        <v>3</v>
      </c>
      <c r="AK139" t="str">
        <f>'final totals'!O58</f>
        <v>CFA</v>
      </c>
      <c r="AL139">
        <f>SUMIFS('All hauled'!$S$2:$S$3999,'All hauled'!$U$2:$U$3999,'Hauled Pnob (2)'!$AK139,'All hauled'!$X$2:$X$3999,'Hauled Pnob (2)'!$AJ139,'All hauled'!$I$2:$I$3999,'Hauled Pnob (2)'!$AI139,'All hauled'!$V$2:$V$3999,'Hauled Pnob (2)'!AL$5)</f>
        <v>0</v>
      </c>
      <c r="AM139">
        <f>SUMIFS('All hauled'!$S$2:$S$3999,'All hauled'!$U$2:$U$3999,'Hauled Pnob (2)'!$AK139,'All hauled'!$X$2:$X$3999,'Hauled Pnob (2)'!$AJ139,'All hauled'!$I$2:$I$3999,'Hauled Pnob (2)'!$AI139,'All hauled'!$V$2:$V$3999,'Hauled Pnob (2)'!AM$5)</f>
        <v>1</v>
      </c>
      <c r="AN139">
        <f>SUMIFS('All hauled'!$S$2:$S$3999,'All hauled'!$U$2:$U$3999,'Hauled Pnob (2)'!$AK139,'All hauled'!$X$2:$X$3999,'Hauled Pnob (2)'!$AJ139,'All hauled'!$I$2:$I$3999,'Hauled Pnob (2)'!$AI139,'All hauled'!$V$2:$V$3999,'Hauled Pnob (2)'!AN$5)</f>
        <v>0</v>
      </c>
      <c r="AO139">
        <f>SUMIFS('All hauled'!$S$2:$S$3999,'All hauled'!$U$2:$U$3999,'Hauled Pnob (2)'!$AK139,'All hauled'!$X$2:$X$3999,'Hauled Pnob (2)'!$AJ139,'All hauled'!$I$2:$I$3999,'Hauled Pnob (2)'!$AI139,'All hauled'!$V$2:$V$3999,'Hauled Pnob (2)'!AO$5)</f>
        <v>0</v>
      </c>
      <c r="AP139">
        <f>SUMIFS('All hauled'!$S$2:$S$3999,'All hauled'!$U$2:$U$3999,'Hauled Pnob (2)'!$AK139,'All hauled'!$X$2:$X$3999,'Hauled Pnob (2)'!$AJ139,'All hauled'!$I$2:$I$3999,'Hauled Pnob (2)'!$AI139,'All hauled'!$V$2:$V$3999,'Hauled Pnob (2)'!AP$5)</f>
        <v>0</v>
      </c>
      <c r="AQ139">
        <f>SUMIFS('All hauled'!$S$2:$S$3999,'All hauled'!$U$2:$U$3999,'Hauled Pnob (2)'!$AK139,'All hauled'!$X$2:$X$3999,'Hauled Pnob (2)'!$AJ139,'All hauled'!$I$2:$I$3999,'Hauled Pnob (2)'!$AI139,'All hauled'!$V$2:$V$3999,'Hauled Pnob (2)'!AQ$5)</f>
        <v>0</v>
      </c>
      <c r="AR139">
        <f>SUMIFS('All hauled'!$S$2:$S$3999,'All hauled'!$U$2:$U$3999,'Hauled Pnob (2)'!$AK139,'All hauled'!$X$2:$X$3999,'Hauled Pnob (2)'!$AJ139,'All hauled'!$I$2:$I$3999,'Hauled Pnob (2)'!$AI139,'All hauled'!$V$2:$V$3999,'Hauled Pnob (2)'!AR$5)</f>
        <v>0</v>
      </c>
      <c r="AS139">
        <f>SUMIFS('All hauled'!$S$2:$S$3999,'All hauled'!$U$2:$U$3999,'Hauled Pnob (2)'!$AK139,'All hauled'!$X$2:$X$3999,'Hauled Pnob (2)'!$AJ139,'All hauled'!$I$2:$I$3999,'Hauled Pnob (2)'!$AI139,'All hauled'!$V$2:$V$3999,'Hauled Pnob (2)'!AS$5)</f>
        <v>0</v>
      </c>
      <c r="AT139">
        <f>SUMIFS('All hauled'!$S$2:$S$3999,'All hauled'!$U$2:$U$3999,'Hauled Pnob (2)'!$AK139,'All hauled'!$X$2:$X$3999,'Hauled Pnob (2)'!$AJ139,'All hauled'!$I$2:$I$3999,'Hauled Pnob (2)'!$AI139,'All hauled'!$V$2:$V$3999,'Hauled Pnob (2)'!AT$5)</f>
        <v>0</v>
      </c>
      <c r="AU139" t="s">
        <v>3170</v>
      </c>
      <c r="AV139" s="16">
        <f t="shared" si="153"/>
        <v>0</v>
      </c>
      <c r="AW139" s="16">
        <f t="shared" si="154"/>
        <v>1.0493827160493827</v>
      </c>
      <c r="AX139" s="16">
        <f t="shared" si="155"/>
        <v>0</v>
      </c>
      <c r="AY139" s="16">
        <f t="shared" si="156"/>
        <v>0</v>
      </c>
      <c r="AZ139" s="16">
        <f t="shared" si="157"/>
        <v>0</v>
      </c>
      <c r="BA139" s="16">
        <f t="shared" si="158"/>
        <v>0</v>
      </c>
      <c r="BB139" s="16">
        <f t="shared" si="159"/>
        <v>0</v>
      </c>
      <c r="BC139" s="16">
        <f t="shared" si="160"/>
        <v>0</v>
      </c>
      <c r="BD139" t="s">
        <v>3170</v>
      </c>
      <c r="BE139" s="16">
        <f t="shared" si="161"/>
        <v>0</v>
      </c>
      <c r="BF139" s="16">
        <f t="shared" si="162"/>
        <v>1.1713102532187365</v>
      </c>
      <c r="BG139" s="16">
        <f t="shared" si="163"/>
        <v>0</v>
      </c>
      <c r="BH139" s="16">
        <f t="shared" si="164"/>
        <v>0</v>
      </c>
      <c r="BI139" s="16">
        <f t="shared" si="165"/>
        <v>0</v>
      </c>
      <c r="BJ139" s="16">
        <f t="shared" si="166"/>
        <v>0</v>
      </c>
      <c r="BK139" s="16">
        <f t="shared" si="167"/>
        <v>0</v>
      </c>
      <c r="BL139" s="16">
        <f t="shared" si="168"/>
        <v>0</v>
      </c>
    </row>
    <row r="140" spans="35:64" x14ac:dyDescent="0.25">
      <c r="AI140" t="s">
        <v>3225</v>
      </c>
      <c r="AJ140">
        <f>'final totals'!K59</f>
        <v>3</v>
      </c>
      <c r="AK140" t="str">
        <f>'final totals'!O59</f>
        <v>LGA</v>
      </c>
      <c r="AL140">
        <f>SUMIFS('All hauled'!$S$2:$S$3999,'All hauled'!$U$2:$U$3999,'Hauled Pnob (2)'!$AK140,'All hauled'!$X$2:$X$3999,'Hauled Pnob (2)'!$AJ140,'All hauled'!$I$2:$I$3999,'Hauled Pnob (2)'!$AI140,'All hauled'!$V$2:$V$3999,'Hauled Pnob (2)'!AL$5)</f>
        <v>0</v>
      </c>
      <c r="AM140">
        <f>SUMIFS('All hauled'!$S$2:$S$3999,'All hauled'!$U$2:$U$3999,'Hauled Pnob (2)'!$AK140,'All hauled'!$X$2:$X$3999,'Hauled Pnob (2)'!$AJ140,'All hauled'!$I$2:$I$3999,'Hauled Pnob (2)'!$AI140,'All hauled'!$V$2:$V$3999,'Hauled Pnob (2)'!AM$5)</f>
        <v>0</v>
      </c>
      <c r="AN140">
        <f>SUMIFS('All hauled'!$S$2:$S$3999,'All hauled'!$U$2:$U$3999,'Hauled Pnob (2)'!$AK140,'All hauled'!$X$2:$X$3999,'Hauled Pnob (2)'!$AJ140,'All hauled'!$I$2:$I$3999,'Hauled Pnob (2)'!$AI140,'All hauled'!$V$2:$V$3999,'Hauled Pnob (2)'!AN$5)</f>
        <v>0</v>
      </c>
      <c r="AO140">
        <f>SUMIFS('All hauled'!$S$2:$S$3999,'All hauled'!$U$2:$U$3999,'Hauled Pnob (2)'!$AK140,'All hauled'!$X$2:$X$3999,'Hauled Pnob (2)'!$AJ140,'All hauled'!$I$2:$I$3999,'Hauled Pnob (2)'!$AI140,'All hauled'!$V$2:$V$3999,'Hauled Pnob (2)'!AO$5)</f>
        <v>0</v>
      </c>
      <c r="AP140">
        <f>SUMIFS('All hauled'!$S$2:$S$3999,'All hauled'!$U$2:$U$3999,'Hauled Pnob (2)'!$AK140,'All hauled'!$X$2:$X$3999,'Hauled Pnob (2)'!$AJ140,'All hauled'!$I$2:$I$3999,'Hauled Pnob (2)'!$AI140,'All hauled'!$V$2:$V$3999,'Hauled Pnob (2)'!AP$5)</f>
        <v>0</v>
      </c>
      <c r="AQ140">
        <f>SUMIFS('All hauled'!$S$2:$S$3999,'All hauled'!$U$2:$U$3999,'Hauled Pnob (2)'!$AK140,'All hauled'!$X$2:$X$3999,'Hauled Pnob (2)'!$AJ140,'All hauled'!$I$2:$I$3999,'Hauled Pnob (2)'!$AI140,'All hauled'!$V$2:$V$3999,'Hauled Pnob (2)'!AQ$5)</f>
        <v>0</v>
      </c>
      <c r="AR140">
        <f>SUMIFS('All hauled'!$S$2:$S$3999,'All hauled'!$U$2:$U$3999,'Hauled Pnob (2)'!$AK140,'All hauled'!$X$2:$X$3999,'Hauled Pnob (2)'!$AJ140,'All hauled'!$I$2:$I$3999,'Hauled Pnob (2)'!$AI140,'All hauled'!$V$2:$V$3999,'Hauled Pnob (2)'!AR$5)</f>
        <v>0</v>
      </c>
      <c r="AS140">
        <f>SUMIFS('All hauled'!$S$2:$S$3999,'All hauled'!$U$2:$U$3999,'Hauled Pnob (2)'!$AK140,'All hauled'!$X$2:$X$3999,'Hauled Pnob (2)'!$AJ140,'All hauled'!$I$2:$I$3999,'Hauled Pnob (2)'!$AI140,'All hauled'!$V$2:$V$3999,'Hauled Pnob (2)'!AS$5)</f>
        <v>0</v>
      </c>
      <c r="AT140">
        <f>SUMIFS('All hauled'!$S$2:$S$3999,'All hauled'!$U$2:$U$3999,'Hauled Pnob (2)'!$AK140,'All hauled'!$X$2:$X$3999,'Hauled Pnob (2)'!$AJ140,'All hauled'!$I$2:$I$3999,'Hauled Pnob (2)'!$AI140,'All hauled'!$V$2:$V$3999,'Hauled Pnob (2)'!AT$5)</f>
        <v>0</v>
      </c>
      <c r="AU140" t="s">
        <v>3171</v>
      </c>
      <c r="AV140" s="16">
        <f t="shared" si="153"/>
        <v>0</v>
      </c>
      <c r="AW140" s="16">
        <f t="shared" si="154"/>
        <v>0</v>
      </c>
      <c r="AX140" s="16">
        <f t="shared" si="155"/>
        <v>0</v>
      </c>
      <c r="AY140" s="16">
        <f t="shared" si="156"/>
        <v>0</v>
      </c>
      <c r="AZ140" s="16">
        <f t="shared" si="157"/>
        <v>0</v>
      </c>
      <c r="BA140" s="16">
        <f t="shared" si="158"/>
        <v>0</v>
      </c>
      <c r="BB140" s="16">
        <f t="shared" si="159"/>
        <v>0</v>
      </c>
      <c r="BC140" s="16">
        <f t="shared" si="160"/>
        <v>0</v>
      </c>
      <c r="BD140" t="s">
        <v>3171</v>
      </c>
      <c r="BE140" s="16">
        <f t="shared" si="161"/>
        <v>0</v>
      </c>
      <c r="BF140" s="16">
        <f t="shared" si="162"/>
        <v>0</v>
      </c>
      <c r="BG140" s="16">
        <f t="shared" si="163"/>
        <v>0</v>
      </c>
      <c r="BH140" s="16">
        <f t="shared" si="164"/>
        <v>0</v>
      </c>
      <c r="BI140" s="16">
        <f t="shared" si="165"/>
        <v>0</v>
      </c>
      <c r="BJ140" s="16">
        <f t="shared" si="166"/>
        <v>0</v>
      </c>
      <c r="BK140" s="16">
        <f t="shared" si="167"/>
        <v>0</v>
      </c>
      <c r="BL140" s="16">
        <f t="shared" si="168"/>
        <v>0</v>
      </c>
    </row>
    <row r="141" spans="35:64" x14ac:dyDescent="0.25">
      <c r="AI141" t="s">
        <v>3225</v>
      </c>
      <c r="AJ141">
        <f>'final totals'!K60</f>
        <v>3</v>
      </c>
      <c r="AK141" t="str">
        <f>'final totals'!O60</f>
        <v>NLVA</v>
      </c>
      <c r="AL141">
        <f>SUMIFS('All hauled'!$S$2:$S$3999,'All hauled'!$U$2:$U$3999,'Hauled Pnob (2)'!$AK141,'All hauled'!$X$2:$X$3999,'Hauled Pnob (2)'!$AJ141,'All hauled'!$I$2:$I$3999,'Hauled Pnob (2)'!$AI141,'All hauled'!$V$2:$V$3999,'Hauled Pnob (2)'!AL$5)</f>
        <v>0</v>
      </c>
      <c r="AM141">
        <f>SUMIFS('All hauled'!$S$2:$S$3999,'All hauled'!$U$2:$U$3999,'Hauled Pnob (2)'!$AK141,'All hauled'!$X$2:$X$3999,'Hauled Pnob (2)'!$AJ141,'All hauled'!$I$2:$I$3999,'Hauled Pnob (2)'!$AI141,'All hauled'!$V$2:$V$3999,'Hauled Pnob (2)'!AM$5)</f>
        <v>0</v>
      </c>
      <c r="AN141">
        <f>SUMIFS('All hauled'!$S$2:$S$3999,'All hauled'!$U$2:$U$3999,'Hauled Pnob (2)'!$AK141,'All hauled'!$X$2:$X$3999,'Hauled Pnob (2)'!$AJ141,'All hauled'!$I$2:$I$3999,'Hauled Pnob (2)'!$AI141,'All hauled'!$V$2:$V$3999,'Hauled Pnob (2)'!AN$5)</f>
        <v>0</v>
      </c>
      <c r="AO141">
        <f>SUMIFS('All hauled'!$S$2:$S$3999,'All hauled'!$U$2:$U$3999,'Hauled Pnob (2)'!$AK141,'All hauled'!$X$2:$X$3999,'Hauled Pnob (2)'!$AJ141,'All hauled'!$I$2:$I$3999,'Hauled Pnob (2)'!$AI141,'All hauled'!$V$2:$V$3999,'Hauled Pnob (2)'!AO$5)</f>
        <v>1</v>
      </c>
      <c r="AP141">
        <f>SUMIFS('All hauled'!$S$2:$S$3999,'All hauled'!$U$2:$U$3999,'Hauled Pnob (2)'!$AK141,'All hauled'!$X$2:$X$3999,'Hauled Pnob (2)'!$AJ141,'All hauled'!$I$2:$I$3999,'Hauled Pnob (2)'!$AI141,'All hauled'!$V$2:$V$3999,'Hauled Pnob (2)'!AP$5)</f>
        <v>0</v>
      </c>
      <c r="AQ141">
        <f>SUMIFS('All hauled'!$S$2:$S$3999,'All hauled'!$U$2:$U$3999,'Hauled Pnob (2)'!$AK141,'All hauled'!$X$2:$X$3999,'Hauled Pnob (2)'!$AJ141,'All hauled'!$I$2:$I$3999,'Hauled Pnob (2)'!$AI141,'All hauled'!$V$2:$V$3999,'Hauled Pnob (2)'!AQ$5)</f>
        <v>0</v>
      </c>
      <c r="AR141">
        <f>SUMIFS('All hauled'!$S$2:$S$3999,'All hauled'!$U$2:$U$3999,'Hauled Pnob (2)'!$AK141,'All hauled'!$X$2:$X$3999,'Hauled Pnob (2)'!$AJ141,'All hauled'!$I$2:$I$3999,'Hauled Pnob (2)'!$AI141,'All hauled'!$V$2:$V$3999,'Hauled Pnob (2)'!AR$5)</f>
        <v>0</v>
      </c>
      <c r="AS141">
        <f>SUMIFS('All hauled'!$S$2:$S$3999,'All hauled'!$U$2:$U$3999,'Hauled Pnob (2)'!$AK141,'All hauled'!$X$2:$X$3999,'Hauled Pnob (2)'!$AJ141,'All hauled'!$I$2:$I$3999,'Hauled Pnob (2)'!$AI141,'All hauled'!$V$2:$V$3999,'Hauled Pnob (2)'!AS$5)</f>
        <v>0</v>
      </c>
      <c r="AT141">
        <f>SUMIFS('All hauled'!$S$2:$S$3999,'All hauled'!$U$2:$U$3999,'Hauled Pnob (2)'!$AK141,'All hauled'!$X$2:$X$3999,'Hauled Pnob (2)'!$AJ141,'All hauled'!$I$2:$I$3999,'Hauled Pnob (2)'!$AI141,'All hauled'!$V$2:$V$3999,'Hauled Pnob (2)'!AT$5)</f>
        <v>0</v>
      </c>
      <c r="AU141" t="s">
        <v>3169</v>
      </c>
      <c r="AV141" s="16">
        <f t="shared" si="153"/>
        <v>0</v>
      </c>
      <c r="AW141" s="16">
        <f t="shared" si="154"/>
        <v>0</v>
      </c>
      <c r="AX141" s="16">
        <f t="shared" si="155"/>
        <v>0</v>
      </c>
      <c r="AY141" s="16">
        <f t="shared" si="156"/>
        <v>1.0196078431372548</v>
      </c>
      <c r="AZ141" s="16">
        <f t="shared" si="157"/>
        <v>0</v>
      </c>
      <c r="BA141" s="16">
        <f t="shared" si="158"/>
        <v>0</v>
      </c>
      <c r="BB141" s="16">
        <f t="shared" si="159"/>
        <v>0</v>
      </c>
      <c r="BC141" s="16">
        <f t="shared" si="160"/>
        <v>0</v>
      </c>
      <c r="BD141" t="s">
        <v>3169</v>
      </c>
      <c r="BE141" s="16">
        <f t="shared" si="161"/>
        <v>0</v>
      </c>
      <c r="BF141" s="16">
        <f t="shared" si="162"/>
        <v>0</v>
      </c>
      <c r="BG141" s="16">
        <f t="shared" si="163"/>
        <v>0</v>
      </c>
      <c r="BH141" s="16">
        <f t="shared" si="164"/>
        <v>1.0664086833363153</v>
      </c>
      <c r="BI141" s="16">
        <f t="shared" si="165"/>
        <v>0</v>
      </c>
      <c r="BJ141" s="16">
        <f t="shared" si="166"/>
        <v>0</v>
      </c>
      <c r="BK141" s="16">
        <f t="shared" si="167"/>
        <v>0</v>
      </c>
      <c r="BL141" s="16">
        <f t="shared" si="168"/>
        <v>0</v>
      </c>
    </row>
    <row r="142" spans="35:64" x14ac:dyDescent="0.25">
      <c r="AI142" t="s">
        <v>3225</v>
      </c>
      <c r="AJ142">
        <f>'final totals'!K61</f>
        <v>3</v>
      </c>
      <c r="AK142" t="str">
        <f>'final totals'!O61</f>
        <v>NPTH</v>
      </c>
      <c r="AL142">
        <f>SUMIFS('All hauled'!$S$2:$S$3999,'All hauled'!$U$2:$U$3999,'Hauled Pnob (2)'!$AK142,'All hauled'!$X$2:$X$3999,'Hauled Pnob (2)'!$AJ142,'All hauled'!$I$2:$I$3999,'Hauled Pnob (2)'!$AI142,'All hauled'!$V$2:$V$3999,'Hauled Pnob (2)'!AL$5)</f>
        <v>0</v>
      </c>
      <c r="AM142">
        <f>SUMIFS('All hauled'!$S$2:$S$3999,'All hauled'!$U$2:$U$3999,'Hauled Pnob (2)'!$AK142,'All hauled'!$X$2:$X$3999,'Hauled Pnob (2)'!$AJ142,'All hauled'!$I$2:$I$3999,'Hauled Pnob (2)'!$AI142,'All hauled'!$V$2:$V$3999,'Hauled Pnob (2)'!AM$5)</f>
        <v>0</v>
      </c>
      <c r="AN142">
        <f>SUMIFS('All hauled'!$S$2:$S$3999,'All hauled'!$U$2:$U$3999,'Hauled Pnob (2)'!$AK142,'All hauled'!$X$2:$X$3999,'Hauled Pnob (2)'!$AJ142,'All hauled'!$I$2:$I$3999,'Hauled Pnob (2)'!$AI142,'All hauled'!$V$2:$V$3999,'Hauled Pnob (2)'!AN$5)</f>
        <v>2</v>
      </c>
      <c r="AO142">
        <f>SUMIFS('All hauled'!$S$2:$S$3999,'All hauled'!$U$2:$U$3999,'Hauled Pnob (2)'!$AK142,'All hauled'!$X$2:$X$3999,'Hauled Pnob (2)'!$AJ142,'All hauled'!$I$2:$I$3999,'Hauled Pnob (2)'!$AI142,'All hauled'!$V$2:$V$3999,'Hauled Pnob (2)'!AO$5)</f>
        <v>0</v>
      </c>
      <c r="AP142">
        <f>SUMIFS('All hauled'!$S$2:$S$3999,'All hauled'!$U$2:$U$3999,'Hauled Pnob (2)'!$AK142,'All hauled'!$X$2:$X$3999,'Hauled Pnob (2)'!$AJ142,'All hauled'!$I$2:$I$3999,'Hauled Pnob (2)'!$AI142,'All hauled'!$V$2:$V$3999,'Hauled Pnob (2)'!AP$5)</f>
        <v>0</v>
      </c>
      <c r="AQ142">
        <f>SUMIFS('All hauled'!$S$2:$S$3999,'All hauled'!$U$2:$U$3999,'Hauled Pnob (2)'!$AK142,'All hauled'!$X$2:$X$3999,'Hauled Pnob (2)'!$AJ142,'All hauled'!$I$2:$I$3999,'Hauled Pnob (2)'!$AI142,'All hauled'!$V$2:$V$3999,'Hauled Pnob (2)'!AQ$5)</f>
        <v>0</v>
      </c>
      <c r="AR142">
        <f>SUMIFS('All hauled'!$S$2:$S$3999,'All hauled'!$U$2:$U$3999,'Hauled Pnob (2)'!$AK142,'All hauled'!$X$2:$X$3999,'Hauled Pnob (2)'!$AJ142,'All hauled'!$I$2:$I$3999,'Hauled Pnob (2)'!$AI142,'All hauled'!$V$2:$V$3999,'Hauled Pnob (2)'!AR$5)</f>
        <v>0</v>
      </c>
      <c r="AS142">
        <f>SUMIFS('All hauled'!$S$2:$S$3999,'All hauled'!$U$2:$U$3999,'Hauled Pnob (2)'!$AK142,'All hauled'!$X$2:$X$3999,'Hauled Pnob (2)'!$AJ142,'All hauled'!$I$2:$I$3999,'Hauled Pnob (2)'!$AI142,'All hauled'!$V$2:$V$3999,'Hauled Pnob (2)'!AS$5)</f>
        <v>0</v>
      </c>
      <c r="AT142">
        <f>SUMIFS('All hauled'!$S$2:$S$3999,'All hauled'!$U$2:$U$3999,'Hauled Pnob (2)'!$AK142,'All hauled'!$X$2:$X$3999,'Hauled Pnob (2)'!$AJ142,'All hauled'!$I$2:$I$3999,'Hauled Pnob (2)'!$AI142,'All hauled'!$V$2:$V$3999,'Hauled Pnob (2)'!AT$5)</f>
        <v>0</v>
      </c>
      <c r="AU142" t="s">
        <v>3079</v>
      </c>
      <c r="AV142" s="16">
        <f t="shared" si="153"/>
        <v>0</v>
      </c>
      <c r="AW142" s="16">
        <f t="shared" si="154"/>
        <v>0</v>
      </c>
      <c r="AX142" s="16">
        <f t="shared" si="155"/>
        <v>2.0661764705882355</v>
      </c>
      <c r="AY142" s="16">
        <f t="shared" si="156"/>
        <v>0</v>
      </c>
      <c r="AZ142" s="16">
        <f t="shared" si="157"/>
        <v>0</v>
      </c>
      <c r="BA142" s="16">
        <f t="shared" si="158"/>
        <v>0</v>
      </c>
      <c r="BB142" s="16">
        <f t="shared" si="159"/>
        <v>0</v>
      </c>
      <c r="BC142" s="16">
        <f t="shared" si="160"/>
        <v>0</v>
      </c>
      <c r="BD142" t="s">
        <v>3079</v>
      </c>
      <c r="BE142" s="16">
        <f t="shared" si="161"/>
        <v>0</v>
      </c>
      <c r="BF142" s="16">
        <f t="shared" si="162"/>
        <v>0</v>
      </c>
      <c r="BG142" s="16">
        <f t="shared" si="163"/>
        <v>2.1858834910627847</v>
      </c>
      <c r="BH142" s="16">
        <f t="shared" si="164"/>
        <v>0</v>
      </c>
      <c r="BI142" s="16">
        <f t="shared" si="165"/>
        <v>0</v>
      </c>
      <c r="BJ142" s="16">
        <f t="shared" si="166"/>
        <v>0</v>
      </c>
      <c r="BK142" s="16">
        <f t="shared" si="167"/>
        <v>0</v>
      </c>
      <c r="BL142" s="16">
        <f t="shared" si="168"/>
        <v>0</v>
      </c>
    </row>
    <row r="143" spans="35:64" x14ac:dyDescent="0.25">
      <c r="AI143" t="s">
        <v>3225</v>
      </c>
      <c r="AJ143">
        <f>'final totals'!K62</f>
        <v>2</v>
      </c>
      <c r="AK143" t="str">
        <f>'final totals'!O62</f>
        <v>LGA</v>
      </c>
      <c r="AL143">
        <f>SUMIFS('All hauled'!$S$2:$S$3999,'All hauled'!$U$2:$U$3999,'Hauled Pnob (2)'!$AK143,'All hauled'!$X$2:$X$3999,'Hauled Pnob (2)'!$AJ143,'All hauled'!$I$2:$I$3999,'Hauled Pnob (2)'!$AI143,'All hauled'!$V$2:$V$3999,'Hauled Pnob (2)'!AL$5)</f>
        <v>0</v>
      </c>
      <c r="AM143">
        <f>SUMIFS('All hauled'!$S$2:$S$3999,'All hauled'!$U$2:$U$3999,'Hauled Pnob (2)'!$AK143,'All hauled'!$X$2:$X$3999,'Hauled Pnob (2)'!$AJ143,'All hauled'!$I$2:$I$3999,'Hauled Pnob (2)'!$AI143,'All hauled'!$V$2:$V$3999,'Hauled Pnob (2)'!AM$5)</f>
        <v>0</v>
      </c>
      <c r="AN143">
        <f>SUMIFS('All hauled'!$S$2:$S$3999,'All hauled'!$U$2:$U$3999,'Hauled Pnob (2)'!$AK143,'All hauled'!$X$2:$X$3999,'Hauled Pnob (2)'!$AJ143,'All hauled'!$I$2:$I$3999,'Hauled Pnob (2)'!$AI143,'All hauled'!$V$2:$V$3999,'Hauled Pnob (2)'!AN$5)</f>
        <v>0</v>
      </c>
      <c r="AO143">
        <f>SUMIFS('All hauled'!$S$2:$S$3999,'All hauled'!$U$2:$U$3999,'Hauled Pnob (2)'!$AK143,'All hauled'!$X$2:$X$3999,'Hauled Pnob (2)'!$AJ143,'All hauled'!$I$2:$I$3999,'Hauled Pnob (2)'!$AI143,'All hauled'!$V$2:$V$3999,'Hauled Pnob (2)'!AO$5)</f>
        <v>0</v>
      </c>
      <c r="AP143">
        <f>SUMIFS('All hauled'!$S$2:$S$3999,'All hauled'!$U$2:$U$3999,'Hauled Pnob (2)'!$AK143,'All hauled'!$X$2:$X$3999,'Hauled Pnob (2)'!$AJ143,'All hauled'!$I$2:$I$3999,'Hauled Pnob (2)'!$AI143,'All hauled'!$V$2:$V$3999,'Hauled Pnob (2)'!AP$5)</f>
        <v>0</v>
      </c>
      <c r="AQ143">
        <f>SUMIFS('All hauled'!$S$2:$S$3999,'All hauled'!$U$2:$U$3999,'Hauled Pnob (2)'!$AK143,'All hauled'!$X$2:$X$3999,'Hauled Pnob (2)'!$AJ143,'All hauled'!$I$2:$I$3999,'Hauled Pnob (2)'!$AI143,'All hauled'!$V$2:$V$3999,'Hauled Pnob (2)'!AQ$5)</f>
        <v>0</v>
      </c>
      <c r="AR143">
        <f>SUMIFS('All hauled'!$S$2:$S$3999,'All hauled'!$U$2:$U$3999,'Hauled Pnob (2)'!$AK143,'All hauled'!$X$2:$X$3999,'Hauled Pnob (2)'!$AJ143,'All hauled'!$I$2:$I$3999,'Hauled Pnob (2)'!$AI143,'All hauled'!$V$2:$V$3999,'Hauled Pnob (2)'!AR$5)</f>
        <v>0</v>
      </c>
      <c r="AS143">
        <f>SUMIFS('All hauled'!$S$2:$S$3999,'All hauled'!$U$2:$U$3999,'Hauled Pnob (2)'!$AK143,'All hauled'!$X$2:$X$3999,'Hauled Pnob (2)'!$AJ143,'All hauled'!$I$2:$I$3999,'Hauled Pnob (2)'!$AI143,'All hauled'!$V$2:$V$3999,'Hauled Pnob (2)'!AS$5)</f>
        <v>0</v>
      </c>
      <c r="AT143">
        <f>SUMIFS('All hauled'!$S$2:$S$3999,'All hauled'!$U$2:$U$3999,'Hauled Pnob (2)'!$AK143,'All hauled'!$X$2:$X$3999,'Hauled Pnob (2)'!$AJ143,'All hauled'!$I$2:$I$3999,'Hauled Pnob (2)'!$AI143,'All hauled'!$V$2:$V$3999,'Hauled Pnob (2)'!AT$5)</f>
        <v>0</v>
      </c>
      <c r="AU143" t="s">
        <v>3171</v>
      </c>
      <c r="AV143" s="16">
        <f t="shared" si="153"/>
        <v>0</v>
      </c>
      <c r="AW143" s="16">
        <f t="shared" si="154"/>
        <v>0</v>
      </c>
      <c r="AX143" s="16">
        <f t="shared" si="155"/>
        <v>0</v>
      </c>
      <c r="AY143" s="16">
        <f t="shared" si="156"/>
        <v>0</v>
      </c>
      <c r="AZ143" s="16">
        <f t="shared" si="157"/>
        <v>0</v>
      </c>
      <c r="BA143" s="16">
        <f t="shared" si="158"/>
        <v>0</v>
      </c>
      <c r="BB143" s="16">
        <f t="shared" si="159"/>
        <v>0</v>
      </c>
      <c r="BC143" s="16">
        <f t="shared" si="160"/>
        <v>0</v>
      </c>
      <c r="BD143" t="s">
        <v>3171</v>
      </c>
      <c r="BE143" s="16">
        <f t="shared" si="161"/>
        <v>0</v>
      </c>
      <c r="BF143" s="16">
        <f t="shared" si="162"/>
        <v>0</v>
      </c>
      <c r="BG143" s="16">
        <f t="shared" si="163"/>
        <v>0</v>
      </c>
      <c r="BH143" s="16">
        <f t="shared" si="164"/>
        <v>0</v>
      </c>
      <c r="BI143" s="16">
        <f t="shared" si="165"/>
        <v>0</v>
      </c>
      <c r="BJ143" s="16">
        <f t="shared" si="166"/>
        <v>0</v>
      </c>
      <c r="BK143" s="16">
        <f t="shared" si="167"/>
        <v>0</v>
      </c>
      <c r="BL143" s="16">
        <f t="shared" si="168"/>
        <v>0</v>
      </c>
    </row>
    <row r="144" spans="35:64" x14ac:dyDescent="0.25">
      <c r="AI144" t="s">
        <v>3225</v>
      </c>
      <c r="AJ144">
        <f>'final totals'!K63</f>
        <v>2</v>
      </c>
      <c r="AK144" t="str">
        <f>'final totals'!O63</f>
        <v>NLVA</v>
      </c>
      <c r="AL144">
        <f>SUMIFS('All hauled'!$S$2:$S$3999,'All hauled'!$U$2:$U$3999,'Hauled Pnob (2)'!$AK144,'All hauled'!$X$2:$X$3999,'Hauled Pnob (2)'!$AJ144,'All hauled'!$I$2:$I$3999,'Hauled Pnob (2)'!$AI144,'All hauled'!$V$2:$V$3999,'Hauled Pnob (2)'!AL$5)</f>
        <v>0</v>
      </c>
      <c r="AM144">
        <f>SUMIFS('All hauled'!$S$2:$S$3999,'All hauled'!$U$2:$U$3999,'Hauled Pnob (2)'!$AK144,'All hauled'!$X$2:$X$3999,'Hauled Pnob (2)'!$AJ144,'All hauled'!$I$2:$I$3999,'Hauled Pnob (2)'!$AI144,'All hauled'!$V$2:$V$3999,'Hauled Pnob (2)'!AM$5)</f>
        <v>0</v>
      </c>
      <c r="AN144">
        <f>SUMIFS('All hauled'!$S$2:$S$3999,'All hauled'!$U$2:$U$3999,'Hauled Pnob (2)'!$AK144,'All hauled'!$X$2:$X$3999,'Hauled Pnob (2)'!$AJ144,'All hauled'!$I$2:$I$3999,'Hauled Pnob (2)'!$AI144,'All hauled'!$V$2:$V$3999,'Hauled Pnob (2)'!AN$5)</f>
        <v>0</v>
      </c>
      <c r="AO144">
        <f>SUMIFS('All hauled'!$S$2:$S$3999,'All hauled'!$U$2:$U$3999,'Hauled Pnob (2)'!$AK144,'All hauled'!$X$2:$X$3999,'Hauled Pnob (2)'!$AJ144,'All hauled'!$I$2:$I$3999,'Hauled Pnob (2)'!$AI144,'All hauled'!$V$2:$V$3999,'Hauled Pnob (2)'!AO$5)</f>
        <v>0</v>
      </c>
      <c r="AP144">
        <f>SUMIFS('All hauled'!$S$2:$S$3999,'All hauled'!$U$2:$U$3999,'Hauled Pnob (2)'!$AK144,'All hauled'!$X$2:$X$3999,'Hauled Pnob (2)'!$AJ144,'All hauled'!$I$2:$I$3999,'Hauled Pnob (2)'!$AI144,'All hauled'!$V$2:$V$3999,'Hauled Pnob (2)'!AP$5)</f>
        <v>0</v>
      </c>
      <c r="AQ144">
        <f>SUMIFS('All hauled'!$S$2:$S$3999,'All hauled'!$U$2:$U$3999,'Hauled Pnob (2)'!$AK144,'All hauled'!$X$2:$X$3999,'Hauled Pnob (2)'!$AJ144,'All hauled'!$I$2:$I$3999,'Hauled Pnob (2)'!$AI144,'All hauled'!$V$2:$V$3999,'Hauled Pnob (2)'!AQ$5)</f>
        <v>0</v>
      </c>
      <c r="AR144">
        <f>SUMIFS('All hauled'!$S$2:$S$3999,'All hauled'!$U$2:$U$3999,'Hauled Pnob (2)'!$AK144,'All hauled'!$X$2:$X$3999,'Hauled Pnob (2)'!$AJ144,'All hauled'!$I$2:$I$3999,'Hauled Pnob (2)'!$AI144,'All hauled'!$V$2:$V$3999,'Hauled Pnob (2)'!AR$5)</f>
        <v>0</v>
      </c>
      <c r="AS144">
        <f>SUMIFS('All hauled'!$S$2:$S$3999,'All hauled'!$U$2:$U$3999,'Hauled Pnob (2)'!$AK144,'All hauled'!$X$2:$X$3999,'Hauled Pnob (2)'!$AJ144,'All hauled'!$I$2:$I$3999,'Hauled Pnob (2)'!$AI144,'All hauled'!$V$2:$V$3999,'Hauled Pnob (2)'!AS$5)</f>
        <v>0</v>
      </c>
      <c r="AT144">
        <f>SUMIFS('All hauled'!$S$2:$S$3999,'All hauled'!$U$2:$U$3999,'Hauled Pnob (2)'!$AK144,'All hauled'!$X$2:$X$3999,'Hauled Pnob (2)'!$AJ144,'All hauled'!$I$2:$I$3999,'Hauled Pnob (2)'!$AI144,'All hauled'!$V$2:$V$3999,'Hauled Pnob (2)'!AT$5)</f>
        <v>0</v>
      </c>
      <c r="AU144" t="s">
        <v>3169</v>
      </c>
      <c r="AV144" s="16">
        <f t="shared" si="153"/>
        <v>0</v>
      </c>
      <c r="AW144" s="16">
        <f t="shared" si="154"/>
        <v>0</v>
      </c>
      <c r="AX144" s="16">
        <f t="shared" si="155"/>
        <v>0</v>
      </c>
      <c r="AY144" s="16">
        <f t="shared" si="156"/>
        <v>0</v>
      </c>
      <c r="AZ144" s="16">
        <f t="shared" si="157"/>
        <v>0</v>
      </c>
      <c r="BA144" s="16">
        <f t="shared" si="158"/>
        <v>0</v>
      </c>
      <c r="BB144" s="16">
        <f t="shared" si="159"/>
        <v>0</v>
      </c>
      <c r="BC144" s="16">
        <f t="shared" si="160"/>
        <v>0</v>
      </c>
      <c r="BD144" t="s">
        <v>3169</v>
      </c>
      <c r="BE144" s="16">
        <f t="shared" si="161"/>
        <v>0</v>
      </c>
      <c r="BF144" s="16">
        <f t="shared" si="162"/>
        <v>0</v>
      </c>
      <c r="BG144" s="16">
        <f t="shared" si="163"/>
        <v>0</v>
      </c>
      <c r="BH144" s="16">
        <f t="shared" si="164"/>
        <v>0</v>
      </c>
      <c r="BI144" s="16">
        <f t="shared" si="165"/>
        <v>0</v>
      </c>
      <c r="BJ144" s="16">
        <f t="shared" si="166"/>
        <v>0</v>
      </c>
      <c r="BK144" s="16">
        <f t="shared" si="167"/>
        <v>0</v>
      </c>
      <c r="BL144" s="16">
        <f t="shared" si="168"/>
        <v>0</v>
      </c>
    </row>
    <row r="145" spans="35:64" x14ac:dyDescent="0.25">
      <c r="AI145" t="s">
        <v>3225</v>
      </c>
      <c r="AJ145">
        <f>'final totals'!K64</f>
        <v>5</v>
      </c>
      <c r="AK145" t="str">
        <f>'final totals'!O64</f>
        <v>UMA</v>
      </c>
      <c r="AL145">
        <f>SUMIFS('All hauled'!$S$2:$S$3999,'All hauled'!$U$2:$U$3999,'Hauled Pnob (2)'!$AK145,'All hauled'!$X$2:$X$3999,'Hauled Pnob (2)'!$AJ145,'All hauled'!$I$2:$I$3999,'Hauled Pnob (2)'!$AI145,'All hauled'!$V$2:$V$3999,'Hauled Pnob (2)'!AL$5)</f>
        <v>0</v>
      </c>
      <c r="AM145">
        <f>SUMIFS('All hauled'!$S$2:$S$3999,'All hauled'!$U$2:$U$3999,'Hauled Pnob (2)'!$AK145,'All hauled'!$X$2:$X$3999,'Hauled Pnob (2)'!$AJ145,'All hauled'!$I$2:$I$3999,'Hauled Pnob (2)'!$AI145,'All hauled'!$V$2:$V$3999,'Hauled Pnob (2)'!AM$5)</f>
        <v>0</v>
      </c>
      <c r="AN145">
        <f>SUMIFS('All hauled'!$S$2:$S$3999,'All hauled'!$U$2:$U$3999,'Hauled Pnob (2)'!$AK145,'All hauled'!$X$2:$X$3999,'Hauled Pnob (2)'!$AJ145,'All hauled'!$I$2:$I$3999,'Hauled Pnob (2)'!$AI145,'All hauled'!$V$2:$V$3999,'Hauled Pnob (2)'!AN$5)</f>
        <v>0</v>
      </c>
      <c r="AO145">
        <f>SUMIFS('All hauled'!$S$2:$S$3999,'All hauled'!$U$2:$U$3999,'Hauled Pnob (2)'!$AK145,'All hauled'!$X$2:$X$3999,'Hauled Pnob (2)'!$AJ145,'All hauled'!$I$2:$I$3999,'Hauled Pnob (2)'!$AI145,'All hauled'!$V$2:$V$3999,'Hauled Pnob (2)'!AO$5)</f>
        <v>2</v>
      </c>
      <c r="AP145">
        <f>SUMIFS('All hauled'!$S$2:$S$3999,'All hauled'!$U$2:$U$3999,'Hauled Pnob (2)'!$AK145,'All hauled'!$X$2:$X$3999,'Hauled Pnob (2)'!$AJ145,'All hauled'!$I$2:$I$3999,'Hauled Pnob (2)'!$AI145,'All hauled'!$V$2:$V$3999,'Hauled Pnob (2)'!AP$5)</f>
        <v>0</v>
      </c>
      <c r="AQ145">
        <f>SUMIFS('All hauled'!$S$2:$S$3999,'All hauled'!$U$2:$U$3999,'Hauled Pnob (2)'!$AK145,'All hauled'!$X$2:$X$3999,'Hauled Pnob (2)'!$AJ145,'All hauled'!$I$2:$I$3999,'Hauled Pnob (2)'!$AI145,'All hauled'!$V$2:$V$3999,'Hauled Pnob (2)'!AQ$5)</f>
        <v>0</v>
      </c>
      <c r="AR145">
        <f>SUMIFS('All hauled'!$S$2:$S$3999,'All hauled'!$U$2:$U$3999,'Hauled Pnob (2)'!$AK145,'All hauled'!$X$2:$X$3999,'Hauled Pnob (2)'!$AJ145,'All hauled'!$I$2:$I$3999,'Hauled Pnob (2)'!$AI145,'All hauled'!$V$2:$V$3999,'Hauled Pnob (2)'!AR$5)</f>
        <v>0</v>
      </c>
      <c r="AS145">
        <f>SUMIFS('All hauled'!$S$2:$S$3999,'All hauled'!$U$2:$U$3999,'Hauled Pnob (2)'!$AK145,'All hauled'!$X$2:$X$3999,'Hauled Pnob (2)'!$AJ145,'All hauled'!$I$2:$I$3999,'Hauled Pnob (2)'!$AI145,'All hauled'!$V$2:$V$3999,'Hauled Pnob (2)'!AS$5)</f>
        <v>0</v>
      </c>
      <c r="AT145">
        <f>SUMIFS('All hauled'!$S$2:$S$3999,'All hauled'!$U$2:$U$3999,'Hauled Pnob (2)'!$AK145,'All hauled'!$X$2:$X$3999,'Hauled Pnob (2)'!$AJ145,'All hauled'!$I$2:$I$3999,'Hauled Pnob (2)'!$AI145,'All hauled'!$V$2:$V$3999,'Hauled Pnob (2)'!AT$5)</f>
        <v>0</v>
      </c>
      <c r="AU145" t="s">
        <v>10019</v>
      </c>
      <c r="AV145" s="16">
        <f t="shared" si="153"/>
        <v>0</v>
      </c>
      <c r="AW145" s="16">
        <f t="shared" si="154"/>
        <v>0</v>
      </c>
      <c r="AX145" s="16">
        <f t="shared" si="155"/>
        <v>0</v>
      </c>
      <c r="AY145" s="16">
        <f t="shared" si="156"/>
        <v>2.0392156862745097</v>
      </c>
      <c r="AZ145" s="16">
        <f t="shared" si="157"/>
        <v>0</v>
      </c>
      <c r="BA145" s="16">
        <f t="shared" si="158"/>
        <v>0</v>
      </c>
      <c r="BB145" s="16">
        <f t="shared" si="159"/>
        <v>0</v>
      </c>
      <c r="BC145" s="16">
        <f t="shared" si="160"/>
        <v>0</v>
      </c>
      <c r="BD145" t="s">
        <v>10019</v>
      </c>
      <c r="BE145" s="16">
        <f t="shared" si="161"/>
        <v>0</v>
      </c>
      <c r="BF145" s="16">
        <f t="shared" si="162"/>
        <v>0</v>
      </c>
      <c r="BG145" s="16">
        <f t="shared" si="163"/>
        <v>0</v>
      </c>
      <c r="BH145" s="16">
        <f t="shared" si="164"/>
        <v>2.1328173666726307</v>
      </c>
      <c r="BI145" s="16">
        <f t="shared" si="165"/>
        <v>0</v>
      </c>
      <c r="BJ145" s="16">
        <f t="shared" si="166"/>
        <v>0</v>
      </c>
      <c r="BK145" s="16">
        <f t="shared" si="167"/>
        <v>0</v>
      </c>
      <c r="BL145" s="16">
        <f t="shared" si="168"/>
        <v>0</v>
      </c>
    </row>
    <row r="146" spans="35:64" x14ac:dyDescent="0.25">
      <c r="AI146" t="s">
        <v>3225</v>
      </c>
      <c r="AJ146">
        <f>'final totals'!K65</f>
        <v>4</v>
      </c>
      <c r="AK146" t="str">
        <f>'final totals'!O65</f>
        <v>Klickitat</v>
      </c>
      <c r="AL146">
        <f>SUMIFS('All hauled'!$S$2:$S$3999,'All hauled'!$U$2:$U$3999,'Hauled Pnob (2)'!$AK146,'All hauled'!$X$2:$X$3999,'Hauled Pnob (2)'!$AJ146,'All hauled'!$I$2:$I$3999,'Hauled Pnob (2)'!$AI146,'All hauled'!$V$2:$V$3999,'Hauled Pnob (2)'!AL$5)</f>
        <v>0</v>
      </c>
      <c r="AM146">
        <f>SUMIFS('All hauled'!$S$2:$S$3999,'All hauled'!$U$2:$U$3999,'Hauled Pnob (2)'!$AK146,'All hauled'!$X$2:$X$3999,'Hauled Pnob (2)'!$AJ146,'All hauled'!$I$2:$I$3999,'Hauled Pnob (2)'!$AI146,'All hauled'!$V$2:$V$3999,'Hauled Pnob (2)'!AM$5)</f>
        <v>0</v>
      </c>
      <c r="AN146">
        <f>SUMIFS('All hauled'!$S$2:$S$3999,'All hauled'!$U$2:$U$3999,'Hauled Pnob (2)'!$AK146,'All hauled'!$X$2:$X$3999,'Hauled Pnob (2)'!$AJ146,'All hauled'!$I$2:$I$3999,'Hauled Pnob (2)'!$AI146,'All hauled'!$V$2:$V$3999,'Hauled Pnob (2)'!AN$5)</f>
        <v>1</v>
      </c>
      <c r="AO146">
        <f>SUMIFS('All hauled'!$S$2:$S$3999,'All hauled'!$U$2:$U$3999,'Hauled Pnob (2)'!$AK146,'All hauled'!$X$2:$X$3999,'Hauled Pnob (2)'!$AJ146,'All hauled'!$I$2:$I$3999,'Hauled Pnob (2)'!$AI146,'All hauled'!$V$2:$V$3999,'Hauled Pnob (2)'!AO$5)</f>
        <v>0</v>
      </c>
      <c r="AP146">
        <f>SUMIFS('All hauled'!$S$2:$S$3999,'All hauled'!$U$2:$U$3999,'Hauled Pnob (2)'!$AK146,'All hauled'!$X$2:$X$3999,'Hauled Pnob (2)'!$AJ146,'All hauled'!$I$2:$I$3999,'Hauled Pnob (2)'!$AI146,'All hauled'!$V$2:$V$3999,'Hauled Pnob (2)'!AP$5)</f>
        <v>0</v>
      </c>
      <c r="AQ146">
        <f>SUMIFS('All hauled'!$S$2:$S$3999,'All hauled'!$U$2:$U$3999,'Hauled Pnob (2)'!$AK146,'All hauled'!$X$2:$X$3999,'Hauled Pnob (2)'!$AJ146,'All hauled'!$I$2:$I$3999,'Hauled Pnob (2)'!$AI146,'All hauled'!$V$2:$V$3999,'Hauled Pnob (2)'!AQ$5)</f>
        <v>0</v>
      </c>
      <c r="AR146">
        <f>SUMIFS('All hauled'!$S$2:$S$3999,'All hauled'!$U$2:$U$3999,'Hauled Pnob (2)'!$AK146,'All hauled'!$X$2:$X$3999,'Hauled Pnob (2)'!$AJ146,'All hauled'!$I$2:$I$3999,'Hauled Pnob (2)'!$AI146,'All hauled'!$V$2:$V$3999,'Hauled Pnob (2)'!AR$5)</f>
        <v>0</v>
      </c>
      <c r="AS146">
        <f>SUMIFS('All hauled'!$S$2:$S$3999,'All hauled'!$U$2:$U$3999,'Hauled Pnob (2)'!$AK146,'All hauled'!$X$2:$X$3999,'Hauled Pnob (2)'!$AJ146,'All hauled'!$I$2:$I$3999,'Hauled Pnob (2)'!$AI146,'All hauled'!$V$2:$V$3999,'Hauled Pnob (2)'!AS$5)</f>
        <v>0</v>
      </c>
      <c r="AT146">
        <f>SUMIFS('All hauled'!$S$2:$S$3999,'All hauled'!$U$2:$U$3999,'Hauled Pnob (2)'!$AK146,'All hauled'!$X$2:$X$3999,'Hauled Pnob (2)'!$AJ146,'All hauled'!$I$2:$I$3999,'Hauled Pnob (2)'!$AI146,'All hauled'!$V$2:$V$3999,'Hauled Pnob (2)'!AT$5)</f>
        <v>0</v>
      </c>
      <c r="AU146" t="s">
        <v>9234</v>
      </c>
      <c r="AV146" s="16">
        <f t="shared" si="153"/>
        <v>0</v>
      </c>
      <c r="AW146" s="16">
        <f t="shared" si="154"/>
        <v>0</v>
      </c>
      <c r="AX146" s="16">
        <f t="shared" si="155"/>
        <v>1.0330882352941178</v>
      </c>
      <c r="AY146" s="16">
        <f t="shared" si="156"/>
        <v>0</v>
      </c>
      <c r="AZ146" s="16">
        <f t="shared" si="157"/>
        <v>0</v>
      </c>
      <c r="BA146" s="16">
        <f t="shared" si="158"/>
        <v>0</v>
      </c>
      <c r="BB146" s="16">
        <f t="shared" si="159"/>
        <v>0</v>
      </c>
      <c r="BC146" s="16">
        <f t="shared" si="160"/>
        <v>0</v>
      </c>
      <c r="BD146" t="s">
        <v>9234</v>
      </c>
      <c r="BE146" s="16">
        <f t="shared" si="161"/>
        <v>0</v>
      </c>
      <c r="BF146" s="16">
        <f t="shared" si="162"/>
        <v>0</v>
      </c>
      <c r="BG146" s="16">
        <f t="shared" si="163"/>
        <v>1.0929417455313923</v>
      </c>
      <c r="BH146" s="16">
        <f t="shared" si="164"/>
        <v>0</v>
      </c>
      <c r="BI146" s="16">
        <f t="shared" si="165"/>
        <v>0</v>
      </c>
      <c r="BJ146" s="16">
        <f t="shared" si="166"/>
        <v>0</v>
      </c>
      <c r="BK146" s="16">
        <f t="shared" si="167"/>
        <v>0</v>
      </c>
      <c r="BL146" s="16">
        <f t="shared" si="168"/>
        <v>0</v>
      </c>
    </row>
    <row r="147" spans="35:64" x14ac:dyDescent="0.25">
      <c r="AI147" t="s">
        <v>3225</v>
      </c>
      <c r="AJ147">
        <f>'final totals'!K66</f>
        <v>4</v>
      </c>
      <c r="AK147" t="str">
        <f>'final totals'!O66</f>
        <v>LWSH</v>
      </c>
      <c r="AL147">
        <f>SUMIFS('All hauled'!$S$2:$S$3999,'All hauled'!$U$2:$U$3999,'Hauled Pnob (2)'!$AK147,'All hauled'!$X$2:$X$3999,'Hauled Pnob (2)'!$AJ147,'All hauled'!$I$2:$I$3999,'Hauled Pnob (2)'!$AI147,'All hauled'!$V$2:$V$3999,'Hauled Pnob (2)'!AL$5)</f>
        <v>0</v>
      </c>
      <c r="AM147">
        <f>SUMIFS('All hauled'!$S$2:$S$3999,'All hauled'!$U$2:$U$3999,'Hauled Pnob (2)'!$AK147,'All hauled'!$X$2:$X$3999,'Hauled Pnob (2)'!$AJ147,'All hauled'!$I$2:$I$3999,'Hauled Pnob (2)'!$AI147,'All hauled'!$V$2:$V$3999,'Hauled Pnob (2)'!AM$5)</f>
        <v>1</v>
      </c>
      <c r="AN147">
        <f>SUMIFS('All hauled'!$S$2:$S$3999,'All hauled'!$U$2:$U$3999,'Hauled Pnob (2)'!$AK147,'All hauled'!$X$2:$X$3999,'Hauled Pnob (2)'!$AJ147,'All hauled'!$I$2:$I$3999,'Hauled Pnob (2)'!$AI147,'All hauled'!$V$2:$V$3999,'Hauled Pnob (2)'!AN$5)</f>
        <v>0</v>
      </c>
      <c r="AO147">
        <f>SUMIFS('All hauled'!$S$2:$S$3999,'All hauled'!$U$2:$U$3999,'Hauled Pnob (2)'!$AK147,'All hauled'!$X$2:$X$3999,'Hauled Pnob (2)'!$AJ147,'All hauled'!$I$2:$I$3999,'Hauled Pnob (2)'!$AI147,'All hauled'!$V$2:$V$3999,'Hauled Pnob (2)'!AO$5)</f>
        <v>0</v>
      </c>
      <c r="AP147">
        <f>SUMIFS('All hauled'!$S$2:$S$3999,'All hauled'!$U$2:$U$3999,'Hauled Pnob (2)'!$AK147,'All hauled'!$X$2:$X$3999,'Hauled Pnob (2)'!$AJ147,'All hauled'!$I$2:$I$3999,'Hauled Pnob (2)'!$AI147,'All hauled'!$V$2:$V$3999,'Hauled Pnob (2)'!AP$5)</f>
        <v>0</v>
      </c>
      <c r="AQ147">
        <f>SUMIFS('All hauled'!$S$2:$S$3999,'All hauled'!$U$2:$U$3999,'Hauled Pnob (2)'!$AK147,'All hauled'!$X$2:$X$3999,'Hauled Pnob (2)'!$AJ147,'All hauled'!$I$2:$I$3999,'Hauled Pnob (2)'!$AI147,'All hauled'!$V$2:$V$3999,'Hauled Pnob (2)'!AQ$5)</f>
        <v>0</v>
      </c>
      <c r="AR147">
        <f>SUMIFS('All hauled'!$S$2:$S$3999,'All hauled'!$U$2:$U$3999,'Hauled Pnob (2)'!$AK147,'All hauled'!$X$2:$X$3999,'Hauled Pnob (2)'!$AJ147,'All hauled'!$I$2:$I$3999,'Hauled Pnob (2)'!$AI147,'All hauled'!$V$2:$V$3999,'Hauled Pnob (2)'!AR$5)</f>
        <v>0</v>
      </c>
      <c r="AS147">
        <f>SUMIFS('All hauled'!$S$2:$S$3999,'All hauled'!$U$2:$U$3999,'Hauled Pnob (2)'!$AK147,'All hauled'!$X$2:$X$3999,'Hauled Pnob (2)'!$AJ147,'All hauled'!$I$2:$I$3999,'Hauled Pnob (2)'!$AI147,'All hauled'!$V$2:$V$3999,'Hauled Pnob (2)'!AS$5)</f>
        <v>0</v>
      </c>
      <c r="AT147">
        <f>SUMIFS('All hauled'!$S$2:$S$3999,'All hauled'!$U$2:$U$3999,'Hauled Pnob (2)'!$AK147,'All hauled'!$X$2:$X$3999,'Hauled Pnob (2)'!$AJ147,'All hauled'!$I$2:$I$3999,'Hauled Pnob (2)'!$AI147,'All hauled'!$V$2:$V$3999,'Hauled Pnob (2)'!AT$5)</f>
        <v>0</v>
      </c>
      <c r="AU147" t="s">
        <v>9738</v>
      </c>
      <c r="AV147" s="16">
        <f t="shared" si="153"/>
        <v>0</v>
      </c>
      <c r="AW147" s="16">
        <f t="shared" si="154"/>
        <v>1.0493827160493827</v>
      </c>
      <c r="AX147" s="16">
        <f t="shared" si="155"/>
        <v>0</v>
      </c>
      <c r="AY147" s="16">
        <f t="shared" si="156"/>
        <v>0</v>
      </c>
      <c r="AZ147" s="16">
        <f t="shared" si="157"/>
        <v>0</v>
      </c>
      <c r="BA147" s="16">
        <f t="shared" si="158"/>
        <v>0</v>
      </c>
      <c r="BB147" s="16">
        <f t="shared" si="159"/>
        <v>0</v>
      </c>
      <c r="BC147" s="16">
        <f t="shared" si="160"/>
        <v>0</v>
      </c>
      <c r="BD147" t="s">
        <v>9738</v>
      </c>
      <c r="BE147" s="16">
        <f t="shared" si="161"/>
        <v>0</v>
      </c>
      <c r="BF147" s="16">
        <f t="shared" si="162"/>
        <v>1.1713102532187365</v>
      </c>
      <c r="BG147" s="16">
        <f t="shared" si="163"/>
        <v>0</v>
      </c>
      <c r="BH147" s="16">
        <f t="shared" si="164"/>
        <v>0</v>
      </c>
      <c r="BI147" s="16">
        <f t="shared" si="165"/>
        <v>0</v>
      </c>
      <c r="BJ147" s="16">
        <f t="shared" si="166"/>
        <v>0</v>
      </c>
      <c r="BK147" s="16">
        <f t="shared" si="167"/>
        <v>0</v>
      </c>
      <c r="BL147" s="16">
        <f t="shared" si="168"/>
        <v>0</v>
      </c>
    </row>
    <row r="148" spans="35:64" x14ac:dyDescent="0.25">
      <c r="AI148" t="s">
        <v>3225</v>
      </c>
      <c r="AJ148">
        <f>'final totals'!K67</f>
        <v>4</v>
      </c>
      <c r="AK148" t="str">
        <f>'final totals'!O67</f>
        <v>PRH</v>
      </c>
      <c r="AL148">
        <f>SUMIFS('All hauled'!$S$2:$S$3999,'All hauled'!$U$2:$U$3999,'Hauled Pnob (2)'!$AK148,'All hauled'!$X$2:$X$3999,'Hauled Pnob (2)'!$AJ148,'All hauled'!$I$2:$I$3999,'Hauled Pnob (2)'!$AI148,'All hauled'!$V$2:$V$3999,'Hauled Pnob (2)'!AL$5)</f>
        <v>0</v>
      </c>
      <c r="AM148">
        <f>SUMIFS('All hauled'!$S$2:$S$3999,'All hauled'!$U$2:$U$3999,'Hauled Pnob (2)'!$AK148,'All hauled'!$X$2:$X$3999,'Hauled Pnob (2)'!$AJ148,'All hauled'!$I$2:$I$3999,'Hauled Pnob (2)'!$AI148,'All hauled'!$V$2:$V$3999,'Hauled Pnob (2)'!AM$5)</f>
        <v>1</v>
      </c>
      <c r="AN148">
        <f>SUMIFS('All hauled'!$S$2:$S$3999,'All hauled'!$U$2:$U$3999,'Hauled Pnob (2)'!$AK148,'All hauled'!$X$2:$X$3999,'Hauled Pnob (2)'!$AJ148,'All hauled'!$I$2:$I$3999,'Hauled Pnob (2)'!$AI148,'All hauled'!$V$2:$V$3999,'Hauled Pnob (2)'!AN$5)</f>
        <v>6</v>
      </c>
      <c r="AO148">
        <f>SUMIFS('All hauled'!$S$2:$S$3999,'All hauled'!$U$2:$U$3999,'Hauled Pnob (2)'!$AK148,'All hauled'!$X$2:$X$3999,'Hauled Pnob (2)'!$AJ148,'All hauled'!$I$2:$I$3999,'Hauled Pnob (2)'!$AI148,'All hauled'!$V$2:$V$3999,'Hauled Pnob (2)'!AO$5)</f>
        <v>3</v>
      </c>
      <c r="AP148">
        <f>SUMIFS('All hauled'!$S$2:$S$3999,'All hauled'!$U$2:$U$3999,'Hauled Pnob (2)'!$AK148,'All hauled'!$X$2:$X$3999,'Hauled Pnob (2)'!$AJ148,'All hauled'!$I$2:$I$3999,'Hauled Pnob (2)'!$AI148,'All hauled'!$V$2:$V$3999,'Hauled Pnob (2)'!AP$5)</f>
        <v>2</v>
      </c>
      <c r="AQ148">
        <f>SUMIFS('All hauled'!$S$2:$S$3999,'All hauled'!$U$2:$U$3999,'Hauled Pnob (2)'!$AK148,'All hauled'!$X$2:$X$3999,'Hauled Pnob (2)'!$AJ148,'All hauled'!$I$2:$I$3999,'Hauled Pnob (2)'!$AI148,'All hauled'!$V$2:$V$3999,'Hauled Pnob (2)'!AQ$5)</f>
        <v>1</v>
      </c>
      <c r="AR148">
        <f>SUMIFS('All hauled'!$S$2:$S$3999,'All hauled'!$U$2:$U$3999,'Hauled Pnob (2)'!$AK148,'All hauled'!$X$2:$X$3999,'Hauled Pnob (2)'!$AJ148,'All hauled'!$I$2:$I$3999,'Hauled Pnob (2)'!$AI148,'All hauled'!$V$2:$V$3999,'Hauled Pnob (2)'!AR$5)</f>
        <v>0</v>
      </c>
      <c r="AS148">
        <f>SUMIFS('All hauled'!$S$2:$S$3999,'All hauled'!$U$2:$U$3999,'Hauled Pnob (2)'!$AK148,'All hauled'!$X$2:$X$3999,'Hauled Pnob (2)'!$AJ148,'All hauled'!$I$2:$I$3999,'Hauled Pnob (2)'!$AI148,'All hauled'!$V$2:$V$3999,'Hauled Pnob (2)'!AS$5)</f>
        <v>0</v>
      </c>
      <c r="AT148">
        <f>SUMIFS('All hauled'!$S$2:$S$3999,'All hauled'!$U$2:$U$3999,'Hauled Pnob (2)'!$AK148,'All hauled'!$X$2:$X$3999,'Hauled Pnob (2)'!$AJ148,'All hauled'!$I$2:$I$3999,'Hauled Pnob (2)'!$AI148,'All hauled'!$V$2:$V$3999,'Hauled Pnob (2)'!AT$5)</f>
        <v>0</v>
      </c>
      <c r="AU148" t="s">
        <v>7657</v>
      </c>
      <c r="AV148" s="16">
        <f t="shared" si="153"/>
        <v>0</v>
      </c>
      <c r="AW148" s="16">
        <f t="shared" si="154"/>
        <v>1.0493827160493827</v>
      </c>
      <c r="AX148" s="16">
        <f t="shared" si="155"/>
        <v>6.1985294117647056</v>
      </c>
      <c r="AY148" s="16">
        <f t="shared" si="156"/>
        <v>3.0588235294117645</v>
      </c>
      <c r="AZ148" s="16">
        <f t="shared" si="157"/>
        <v>2.0638297872340425</v>
      </c>
      <c r="BA148" s="16">
        <f t="shared" si="158"/>
        <v>1.0698924731182795</v>
      </c>
      <c r="BB148" s="16">
        <f t="shared" si="159"/>
        <v>0</v>
      </c>
      <c r="BC148" s="16">
        <f t="shared" si="160"/>
        <v>0</v>
      </c>
      <c r="BD148" t="s">
        <v>7657</v>
      </c>
      <c r="BE148" s="16">
        <f t="shared" si="161"/>
        <v>0</v>
      </c>
      <c r="BF148" s="16">
        <f t="shared" si="162"/>
        <v>1.1713102532187365</v>
      </c>
      <c r="BG148" s="16">
        <f t="shared" si="163"/>
        <v>6.557650473188354</v>
      </c>
      <c r="BH148" s="16">
        <f t="shared" si="164"/>
        <v>3.1992260500089462</v>
      </c>
      <c r="BI148" s="16">
        <f t="shared" si="165"/>
        <v>2.109197447116991</v>
      </c>
      <c r="BJ148" s="16">
        <f t="shared" si="166"/>
        <v>1.082853189376656</v>
      </c>
      <c r="BK148" s="16">
        <f t="shared" si="167"/>
        <v>0</v>
      </c>
      <c r="BL148" s="16">
        <f t="shared" si="168"/>
        <v>0</v>
      </c>
    </row>
    <row r="149" spans="35:64" x14ac:dyDescent="0.25">
      <c r="AI149" t="s">
        <v>3225</v>
      </c>
      <c r="AJ149">
        <f>'final totals'!K68</f>
        <v>4</v>
      </c>
      <c r="AK149" t="str">
        <f>'final totals'!O68</f>
        <v>Prosser</v>
      </c>
      <c r="AL149">
        <f>SUMIFS('All hauled'!$S$2:$S$3999,'All hauled'!$U$2:$U$3999,'Hauled Pnob (2)'!$AK149,'All hauled'!$X$2:$X$3999,'Hauled Pnob (2)'!$AJ149,'All hauled'!$I$2:$I$3999,'Hauled Pnob (2)'!$AI149,'All hauled'!$V$2:$V$3999,'Hauled Pnob (2)'!AL$5)</f>
        <v>0</v>
      </c>
      <c r="AM149">
        <f>SUMIFS('All hauled'!$S$2:$S$3999,'All hauled'!$U$2:$U$3999,'Hauled Pnob (2)'!$AK149,'All hauled'!$X$2:$X$3999,'Hauled Pnob (2)'!$AJ149,'All hauled'!$I$2:$I$3999,'Hauled Pnob (2)'!$AI149,'All hauled'!$V$2:$V$3999,'Hauled Pnob (2)'!AM$5)</f>
        <v>0</v>
      </c>
      <c r="AN149">
        <f>SUMIFS('All hauled'!$S$2:$S$3999,'All hauled'!$U$2:$U$3999,'Hauled Pnob (2)'!$AK149,'All hauled'!$X$2:$X$3999,'Hauled Pnob (2)'!$AJ149,'All hauled'!$I$2:$I$3999,'Hauled Pnob (2)'!$AI149,'All hauled'!$V$2:$V$3999,'Hauled Pnob (2)'!AN$5)</f>
        <v>0</v>
      </c>
      <c r="AO149">
        <f>SUMIFS('All hauled'!$S$2:$S$3999,'All hauled'!$U$2:$U$3999,'Hauled Pnob (2)'!$AK149,'All hauled'!$X$2:$X$3999,'Hauled Pnob (2)'!$AJ149,'All hauled'!$I$2:$I$3999,'Hauled Pnob (2)'!$AI149,'All hauled'!$V$2:$V$3999,'Hauled Pnob (2)'!AO$5)</f>
        <v>0</v>
      </c>
      <c r="AP149">
        <f>SUMIFS('All hauled'!$S$2:$S$3999,'All hauled'!$U$2:$U$3999,'Hauled Pnob (2)'!$AK149,'All hauled'!$X$2:$X$3999,'Hauled Pnob (2)'!$AJ149,'All hauled'!$I$2:$I$3999,'Hauled Pnob (2)'!$AI149,'All hauled'!$V$2:$V$3999,'Hauled Pnob (2)'!AP$5)</f>
        <v>0</v>
      </c>
      <c r="AQ149">
        <f>SUMIFS('All hauled'!$S$2:$S$3999,'All hauled'!$U$2:$U$3999,'Hauled Pnob (2)'!$AK149,'All hauled'!$X$2:$X$3999,'Hauled Pnob (2)'!$AJ149,'All hauled'!$I$2:$I$3999,'Hauled Pnob (2)'!$AI149,'All hauled'!$V$2:$V$3999,'Hauled Pnob (2)'!AQ$5)</f>
        <v>0</v>
      </c>
      <c r="AR149">
        <f>SUMIFS('All hauled'!$S$2:$S$3999,'All hauled'!$U$2:$U$3999,'Hauled Pnob (2)'!$AK149,'All hauled'!$X$2:$X$3999,'Hauled Pnob (2)'!$AJ149,'All hauled'!$I$2:$I$3999,'Hauled Pnob (2)'!$AI149,'All hauled'!$V$2:$V$3999,'Hauled Pnob (2)'!AR$5)</f>
        <v>0</v>
      </c>
      <c r="AS149">
        <f>SUMIFS('All hauled'!$S$2:$S$3999,'All hauled'!$U$2:$U$3999,'Hauled Pnob (2)'!$AK149,'All hauled'!$X$2:$X$3999,'Hauled Pnob (2)'!$AJ149,'All hauled'!$I$2:$I$3999,'Hauled Pnob (2)'!$AI149,'All hauled'!$V$2:$V$3999,'Hauled Pnob (2)'!AS$5)</f>
        <v>0</v>
      </c>
      <c r="AT149">
        <f>SUMIFS('All hauled'!$S$2:$S$3999,'All hauled'!$U$2:$U$3999,'Hauled Pnob (2)'!$AK149,'All hauled'!$X$2:$X$3999,'Hauled Pnob (2)'!$AJ149,'All hauled'!$I$2:$I$3999,'Hauled Pnob (2)'!$AI149,'All hauled'!$V$2:$V$3999,'Hauled Pnob (2)'!AT$5)</f>
        <v>0</v>
      </c>
      <c r="AU149" t="s">
        <v>3070</v>
      </c>
      <c r="AV149" s="16">
        <f t="shared" si="153"/>
        <v>0</v>
      </c>
      <c r="AW149" s="16">
        <f t="shared" si="154"/>
        <v>0</v>
      </c>
      <c r="AX149" s="16">
        <f t="shared" si="155"/>
        <v>0</v>
      </c>
      <c r="AY149" s="16">
        <f t="shared" si="156"/>
        <v>0</v>
      </c>
      <c r="AZ149" s="16">
        <f t="shared" si="157"/>
        <v>0</v>
      </c>
      <c r="BA149" s="16">
        <f t="shared" si="158"/>
        <v>0</v>
      </c>
      <c r="BB149" s="16">
        <f t="shared" si="159"/>
        <v>0</v>
      </c>
      <c r="BC149" s="16">
        <f t="shared" si="160"/>
        <v>0</v>
      </c>
      <c r="BD149" t="s">
        <v>3070</v>
      </c>
      <c r="BE149" s="16">
        <f t="shared" si="161"/>
        <v>0</v>
      </c>
      <c r="BF149" s="16">
        <f t="shared" si="162"/>
        <v>0</v>
      </c>
      <c r="BG149" s="16">
        <f t="shared" si="163"/>
        <v>0</v>
      </c>
      <c r="BH149" s="16">
        <f t="shared" si="164"/>
        <v>0</v>
      </c>
      <c r="BI149" s="16">
        <f t="shared" si="165"/>
        <v>0</v>
      </c>
      <c r="BJ149" s="16">
        <f t="shared" si="166"/>
        <v>0</v>
      </c>
      <c r="BK149" s="16">
        <f t="shared" si="167"/>
        <v>0</v>
      </c>
      <c r="BL149" s="16">
        <f t="shared" si="168"/>
        <v>0</v>
      </c>
    </row>
    <row r="150" spans="35:64" x14ac:dyDescent="0.25">
      <c r="AI150" t="s">
        <v>3225</v>
      </c>
      <c r="AJ150">
        <f>'final totals'!K69</f>
        <v>4</v>
      </c>
      <c r="AK150" t="str">
        <f>'final totals'!O69</f>
        <v>RSH</v>
      </c>
      <c r="AL150">
        <f>SUMIFS('All hauled'!$S$2:$S$3999,'All hauled'!$U$2:$U$3999,'Hauled Pnob (2)'!$AK150,'All hauled'!$X$2:$X$3999,'Hauled Pnob (2)'!$AJ150,'All hauled'!$I$2:$I$3999,'Hauled Pnob (2)'!$AI150,'All hauled'!$V$2:$V$3999,'Hauled Pnob (2)'!AL$5)</f>
        <v>0</v>
      </c>
      <c r="AM150">
        <f>SUMIFS('All hauled'!$S$2:$S$3999,'All hauled'!$U$2:$U$3999,'Hauled Pnob (2)'!$AK150,'All hauled'!$X$2:$X$3999,'Hauled Pnob (2)'!$AJ150,'All hauled'!$I$2:$I$3999,'Hauled Pnob (2)'!$AI150,'All hauled'!$V$2:$V$3999,'Hauled Pnob (2)'!AM$5)</f>
        <v>3</v>
      </c>
      <c r="AN150">
        <f>SUMIFS('All hauled'!$S$2:$S$3999,'All hauled'!$U$2:$U$3999,'Hauled Pnob (2)'!$AK150,'All hauled'!$X$2:$X$3999,'Hauled Pnob (2)'!$AJ150,'All hauled'!$I$2:$I$3999,'Hauled Pnob (2)'!$AI150,'All hauled'!$V$2:$V$3999,'Hauled Pnob (2)'!AN$5)</f>
        <v>2</v>
      </c>
      <c r="AO150">
        <f>SUMIFS('All hauled'!$S$2:$S$3999,'All hauled'!$U$2:$U$3999,'Hauled Pnob (2)'!$AK150,'All hauled'!$X$2:$X$3999,'Hauled Pnob (2)'!$AJ150,'All hauled'!$I$2:$I$3999,'Hauled Pnob (2)'!$AI150,'All hauled'!$V$2:$V$3999,'Hauled Pnob (2)'!AO$5)</f>
        <v>0</v>
      </c>
      <c r="AP150">
        <f>SUMIFS('All hauled'!$S$2:$S$3999,'All hauled'!$U$2:$U$3999,'Hauled Pnob (2)'!$AK150,'All hauled'!$X$2:$X$3999,'Hauled Pnob (2)'!$AJ150,'All hauled'!$I$2:$I$3999,'Hauled Pnob (2)'!$AI150,'All hauled'!$V$2:$V$3999,'Hauled Pnob (2)'!AP$5)</f>
        <v>0</v>
      </c>
      <c r="AQ150">
        <f>SUMIFS('All hauled'!$S$2:$S$3999,'All hauled'!$U$2:$U$3999,'Hauled Pnob (2)'!$AK150,'All hauled'!$X$2:$X$3999,'Hauled Pnob (2)'!$AJ150,'All hauled'!$I$2:$I$3999,'Hauled Pnob (2)'!$AI150,'All hauled'!$V$2:$V$3999,'Hauled Pnob (2)'!AQ$5)</f>
        <v>0</v>
      </c>
      <c r="AR150">
        <f>SUMIFS('All hauled'!$S$2:$S$3999,'All hauled'!$U$2:$U$3999,'Hauled Pnob (2)'!$AK150,'All hauled'!$X$2:$X$3999,'Hauled Pnob (2)'!$AJ150,'All hauled'!$I$2:$I$3999,'Hauled Pnob (2)'!$AI150,'All hauled'!$V$2:$V$3999,'Hauled Pnob (2)'!AR$5)</f>
        <v>0</v>
      </c>
      <c r="AS150">
        <f>SUMIFS('All hauled'!$S$2:$S$3999,'All hauled'!$U$2:$U$3999,'Hauled Pnob (2)'!$AK150,'All hauled'!$X$2:$X$3999,'Hauled Pnob (2)'!$AJ150,'All hauled'!$I$2:$I$3999,'Hauled Pnob (2)'!$AI150,'All hauled'!$V$2:$V$3999,'Hauled Pnob (2)'!AS$5)</f>
        <v>0</v>
      </c>
      <c r="AT150">
        <f>SUMIFS('All hauled'!$S$2:$S$3999,'All hauled'!$U$2:$U$3999,'Hauled Pnob (2)'!$AK150,'All hauled'!$X$2:$X$3999,'Hauled Pnob (2)'!$AJ150,'All hauled'!$I$2:$I$3999,'Hauled Pnob (2)'!$AI150,'All hauled'!$V$2:$V$3999,'Hauled Pnob (2)'!AT$5)</f>
        <v>0</v>
      </c>
      <c r="AU150" t="s">
        <v>9534</v>
      </c>
      <c r="AV150" s="16">
        <f t="shared" si="153"/>
        <v>0</v>
      </c>
      <c r="AW150" s="16">
        <f t="shared" si="154"/>
        <v>3.1481481481481479</v>
      </c>
      <c r="AX150" s="16">
        <f t="shared" si="155"/>
        <v>2.0661764705882355</v>
      </c>
      <c r="AY150" s="16">
        <f t="shared" si="156"/>
        <v>0</v>
      </c>
      <c r="AZ150" s="16">
        <f t="shared" si="157"/>
        <v>0</v>
      </c>
      <c r="BA150" s="16">
        <f t="shared" si="158"/>
        <v>0</v>
      </c>
      <c r="BB150" s="16">
        <f t="shared" si="159"/>
        <v>0</v>
      </c>
      <c r="BC150" s="16">
        <f t="shared" si="160"/>
        <v>0</v>
      </c>
      <c r="BD150" t="s">
        <v>9534</v>
      </c>
      <c r="BE150" s="16">
        <f t="shared" si="161"/>
        <v>0</v>
      </c>
      <c r="BF150" s="16">
        <f t="shared" si="162"/>
        <v>3.5139307596562093</v>
      </c>
      <c r="BG150" s="16">
        <f t="shared" si="163"/>
        <v>2.1858834910627847</v>
      </c>
      <c r="BH150" s="16">
        <f t="shared" si="164"/>
        <v>0</v>
      </c>
      <c r="BI150" s="16">
        <f t="shared" si="165"/>
        <v>0</v>
      </c>
      <c r="BJ150" s="16">
        <f t="shared" si="166"/>
        <v>0</v>
      </c>
      <c r="BK150" s="16">
        <f t="shared" si="167"/>
        <v>0</v>
      </c>
      <c r="BL150" s="16">
        <f t="shared" si="168"/>
        <v>0</v>
      </c>
    </row>
    <row r="151" spans="35:64" x14ac:dyDescent="0.25">
      <c r="AI151" t="s">
        <v>3225</v>
      </c>
      <c r="AJ151">
        <f>'final totals'!K70</f>
        <v>4</v>
      </c>
      <c r="AK151" t="str">
        <f>'final totals'!O70</f>
        <v>UMA</v>
      </c>
      <c r="AL151">
        <f>SUMIFS('All hauled'!$S$2:$S$3999,'All hauled'!$U$2:$U$3999,'Hauled Pnob (2)'!$AK151,'All hauled'!$X$2:$X$3999,'Hauled Pnob (2)'!$AJ151,'All hauled'!$I$2:$I$3999,'Hauled Pnob (2)'!$AI151,'All hauled'!$V$2:$V$3999,'Hauled Pnob (2)'!AL$5)</f>
        <v>0</v>
      </c>
      <c r="AM151">
        <f>SUMIFS('All hauled'!$S$2:$S$3999,'All hauled'!$U$2:$U$3999,'Hauled Pnob (2)'!$AK151,'All hauled'!$X$2:$X$3999,'Hauled Pnob (2)'!$AJ151,'All hauled'!$I$2:$I$3999,'Hauled Pnob (2)'!$AI151,'All hauled'!$V$2:$V$3999,'Hauled Pnob (2)'!AM$5)</f>
        <v>0</v>
      </c>
      <c r="AN151">
        <f>SUMIFS('All hauled'!$S$2:$S$3999,'All hauled'!$U$2:$U$3999,'Hauled Pnob (2)'!$AK151,'All hauled'!$X$2:$X$3999,'Hauled Pnob (2)'!$AJ151,'All hauled'!$I$2:$I$3999,'Hauled Pnob (2)'!$AI151,'All hauled'!$V$2:$V$3999,'Hauled Pnob (2)'!AN$5)</f>
        <v>0</v>
      </c>
      <c r="AO151">
        <f>SUMIFS('All hauled'!$S$2:$S$3999,'All hauled'!$U$2:$U$3999,'Hauled Pnob (2)'!$AK151,'All hauled'!$X$2:$X$3999,'Hauled Pnob (2)'!$AJ151,'All hauled'!$I$2:$I$3999,'Hauled Pnob (2)'!$AI151,'All hauled'!$V$2:$V$3999,'Hauled Pnob (2)'!AO$5)</f>
        <v>0</v>
      </c>
      <c r="AP151">
        <f>SUMIFS('All hauled'!$S$2:$S$3999,'All hauled'!$U$2:$U$3999,'Hauled Pnob (2)'!$AK151,'All hauled'!$X$2:$X$3999,'Hauled Pnob (2)'!$AJ151,'All hauled'!$I$2:$I$3999,'Hauled Pnob (2)'!$AI151,'All hauled'!$V$2:$V$3999,'Hauled Pnob (2)'!AP$5)</f>
        <v>0</v>
      </c>
      <c r="AQ151">
        <f>SUMIFS('All hauled'!$S$2:$S$3999,'All hauled'!$U$2:$U$3999,'Hauled Pnob (2)'!$AK151,'All hauled'!$X$2:$X$3999,'Hauled Pnob (2)'!$AJ151,'All hauled'!$I$2:$I$3999,'Hauled Pnob (2)'!$AI151,'All hauled'!$V$2:$V$3999,'Hauled Pnob (2)'!AQ$5)</f>
        <v>0</v>
      </c>
      <c r="AR151">
        <f>SUMIFS('All hauled'!$S$2:$S$3999,'All hauled'!$U$2:$U$3999,'Hauled Pnob (2)'!$AK151,'All hauled'!$X$2:$X$3999,'Hauled Pnob (2)'!$AJ151,'All hauled'!$I$2:$I$3999,'Hauled Pnob (2)'!$AI151,'All hauled'!$V$2:$V$3999,'Hauled Pnob (2)'!AR$5)</f>
        <v>0</v>
      </c>
      <c r="AS151">
        <f>SUMIFS('All hauled'!$S$2:$S$3999,'All hauled'!$U$2:$U$3999,'Hauled Pnob (2)'!$AK151,'All hauled'!$X$2:$X$3999,'Hauled Pnob (2)'!$AJ151,'All hauled'!$I$2:$I$3999,'Hauled Pnob (2)'!$AI151,'All hauled'!$V$2:$V$3999,'Hauled Pnob (2)'!AS$5)</f>
        <v>0</v>
      </c>
      <c r="AT151">
        <f>SUMIFS('All hauled'!$S$2:$S$3999,'All hauled'!$U$2:$U$3999,'Hauled Pnob (2)'!$AK151,'All hauled'!$X$2:$X$3999,'Hauled Pnob (2)'!$AJ151,'All hauled'!$I$2:$I$3999,'Hauled Pnob (2)'!$AI151,'All hauled'!$V$2:$V$3999,'Hauled Pnob (2)'!AT$5)</f>
        <v>0</v>
      </c>
      <c r="AU151" t="s">
        <v>10019</v>
      </c>
      <c r="AV151" s="16">
        <f t="shared" ref="AV151:AV156" si="169">IFERROR(AL151+((AL151/SUM(AL$85:AL$156))*(AL$82+AL$83+AL$84)),AL151)</f>
        <v>0</v>
      </c>
      <c r="AW151" s="16">
        <f t="shared" ref="AW151:AW156" si="170">IFERROR(AM151+((AM151/SUM(AM$85:AM$156))*(AM$82+AM$83+AM$84)),AM151)</f>
        <v>0</v>
      </c>
      <c r="AX151" s="16">
        <f t="shared" ref="AX151:AX156" si="171">IFERROR(AN151+((AN151/SUM(AN$85:AN$156))*(AN$82+AN$83+AN$84)),AN151)</f>
        <v>0</v>
      </c>
      <c r="AY151" s="16">
        <f t="shared" ref="AY151:AY156" si="172">IFERROR(AO151+((AO151/SUM(AO$85:AO$156))*(AO$82+AO$83+AO$84)),AO151)</f>
        <v>0</v>
      </c>
      <c r="AZ151" s="16">
        <f t="shared" ref="AZ151:AZ156" si="173">IFERROR(AP151+((AP151/SUM(AP$85:AP$156))*(AP$82+AP$83+AP$84)),AP151)</f>
        <v>0</v>
      </c>
      <c r="BA151" s="16">
        <f t="shared" ref="BA151:BA156" si="174">IFERROR(AQ151+((AQ151/SUM(AQ$85:AQ$156))*(AQ$82+AQ$83+AQ$84)),AQ151)</f>
        <v>0</v>
      </c>
      <c r="BB151" s="16">
        <f t="shared" ref="BB151:BB156" si="175">IFERROR(AR151+((AR151/SUM(AR$85:AR$156))*(AR$82+AR$83+AR$84)),AR151)</f>
        <v>0</v>
      </c>
      <c r="BC151" s="16">
        <f t="shared" ref="BC151:BC156" si="176">IFERROR(AS151+((AS151/SUM(AS$85:AS$156))*(AS$82+AS$83+AS$84)),AS151)</f>
        <v>0</v>
      </c>
      <c r="BD151" t="s">
        <v>10019</v>
      </c>
      <c r="BE151" s="16">
        <f t="shared" ref="BE151:BE156" si="177">IFERROR(AV151+((AV151/SUM(AV$87:AV$156))*((1-AV$83)*AV$84)),AV151)</f>
        <v>0</v>
      </c>
      <c r="BF151" s="16">
        <f t="shared" ref="BF151:BF156" si="178">IFERROR(AW151+((AW151/SUM(AW$87:AW$156))*((1-AW$83)*AW$84)),AW151)</f>
        <v>0</v>
      </c>
      <c r="BG151" s="16">
        <f t="shared" ref="BG151:BG156" si="179">IFERROR(AX151+((AX151/SUM(AX$87:AX$156))*((1-AX$83)*AX$84)),AX151)</f>
        <v>0</v>
      </c>
      <c r="BH151" s="16">
        <f t="shared" ref="BH151:BH156" si="180">IFERROR(AY151+((AY151/SUM(AY$87:AY$156))*((1-AY$83)*AY$84)),AY151)</f>
        <v>0</v>
      </c>
      <c r="BI151" s="16">
        <f t="shared" ref="BI151:BI156" si="181">IFERROR(AZ151+((AZ151/SUM(AZ$87:AZ$156))*((1-AZ$83)*AZ$84)),AZ151)</f>
        <v>0</v>
      </c>
      <c r="BJ151" s="16">
        <f t="shared" ref="BJ151:BJ156" si="182">IFERROR(BA151+((BA151/SUM(BA$87:BA$156))*((1-BA$83)*BA$84)),BA151)</f>
        <v>0</v>
      </c>
      <c r="BK151" s="16">
        <f t="shared" ref="BK151:BK156" si="183">IFERROR(BB151+((BB151/SUM(BB$87:BB$156))*((1-BB$83)*BB$84)),BB151)</f>
        <v>0</v>
      </c>
      <c r="BL151" s="16">
        <f t="shared" ref="BL151:BL156" si="184">IFERROR(BC151+((BC151/SUM(BC$87:BC$156))*((1-BC$83)*BC$84)),BC151)</f>
        <v>0</v>
      </c>
    </row>
    <row r="152" spans="35:64" x14ac:dyDescent="0.25">
      <c r="AI152" t="s">
        <v>3225</v>
      </c>
      <c r="AJ152">
        <f>'final totals'!K71</f>
        <v>4</v>
      </c>
      <c r="AK152" t="str">
        <f>'final totals'!O71</f>
        <v>WellsSu</v>
      </c>
      <c r="AL152">
        <f>SUMIFS('All hauled'!$S$2:$S$3999,'All hauled'!$U$2:$U$3999,'Hauled Pnob (2)'!$AK152,'All hauled'!$X$2:$X$3999,'Hauled Pnob (2)'!$AJ152,'All hauled'!$I$2:$I$3999,'Hauled Pnob (2)'!$AI152,'All hauled'!$V$2:$V$3999,'Hauled Pnob (2)'!AL$5)</f>
        <v>0</v>
      </c>
      <c r="AM152">
        <f>SUMIFS('All hauled'!$S$2:$S$3999,'All hauled'!$U$2:$U$3999,'Hauled Pnob (2)'!$AK152,'All hauled'!$X$2:$X$3999,'Hauled Pnob (2)'!$AJ152,'All hauled'!$I$2:$I$3999,'Hauled Pnob (2)'!$AI152,'All hauled'!$V$2:$V$3999,'Hauled Pnob (2)'!AM$5)</f>
        <v>0</v>
      </c>
      <c r="AN152">
        <f>SUMIFS('All hauled'!$S$2:$S$3999,'All hauled'!$U$2:$U$3999,'Hauled Pnob (2)'!$AK152,'All hauled'!$X$2:$X$3999,'Hauled Pnob (2)'!$AJ152,'All hauled'!$I$2:$I$3999,'Hauled Pnob (2)'!$AI152,'All hauled'!$V$2:$V$3999,'Hauled Pnob (2)'!AN$5)</f>
        <v>0</v>
      </c>
      <c r="AO152">
        <f>SUMIFS('All hauled'!$S$2:$S$3999,'All hauled'!$U$2:$U$3999,'Hauled Pnob (2)'!$AK152,'All hauled'!$X$2:$X$3999,'Hauled Pnob (2)'!$AJ152,'All hauled'!$I$2:$I$3999,'Hauled Pnob (2)'!$AI152,'All hauled'!$V$2:$V$3999,'Hauled Pnob (2)'!AO$5)</f>
        <v>1</v>
      </c>
      <c r="AP152">
        <f>SUMIFS('All hauled'!$S$2:$S$3999,'All hauled'!$U$2:$U$3999,'Hauled Pnob (2)'!$AK152,'All hauled'!$X$2:$X$3999,'Hauled Pnob (2)'!$AJ152,'All hauled'!$I$2:$I$3999,'Hauled Pnob (2)'!$AI152,'All hauled'!$V$2:$V$3999,'Hauled Pnob (2)'!AP$5)</f>
        <v>0</v>
      </c>
      <c r="AQ152">
        <f>SUMIFS('All hauled'!$S$2:$S$3999,'All hauled'!$U$2:$U$3999,'Hauled Pnob (2)'!$AK152,'All hauled'!$X$2:$X$3999,'Hauled Pnob (2)'!$AJ152,'All hauled'!$I$2:$I$3999,'Hauled Pnob (2)'!$AI152,'All hauled'!$V$2:$V$3999,'Hauled Pnob (2)'!AQ$5)</f>
        <v>0</v>
      </c>
      <c r="AR152">
        <f>SUMIFS('All hauled'!$S$2:$S$3999,'All hauled'!$U$2:$U$3999,'Hauled Pnob (2)'!$AK152,'All hauled'!$X$2:$X$3999,'Hauled Pnob (2)'!$AJ152,'All hauled'!$I$2:$I$3999,'Hauled Pnob (2)'!$AI152,'All hauled'!$V$2:$V$3999,'Hauled Pnob (2)'!AR$5)</f>
        <v>0</v>
      </c>
      <c r="AS152">
        <f>SUMIFS('All hauled'!$S$2:$S$3999,'All hauled'!$U$2:$U$3999,'Hauled Pnob (2)'!$AK152,'All hauled'!$X$2:$X$3999,'Hauled Pnob (2)'!$AJ152,'All hauled'!$I$2:$I$3999,'Hauled Pnob (2)'!$AI152,'All hauled'!$V$2:$V$3999,'Hauled Pnob (2)'!AS$5)</f>
        <v>0</v>
      </c>
      <c r="AT152">
        <f>SUMIFS('All hauled'!$S$2:$S$3999,'All hauled'!$U$2:$U$3999,'Hauled Pnob (2)'!$AK152,'All hauled'!$X$2:$X$3999,'Hauled Pnob (2)'!$AJ152,'All hauled'!$I$2:$I$3999,'Hauled Pnob (2)'!$AI152,'All hauled'!$V$2:$V$3999,'Hauled Pnob (2)'!AT$5)</f>
        <v>0</v>
      </c>
      <c r="AU152" t="s">
        <v>4893</v>
      </c>
      <c r="AV152" s="16">
        <f t="shared" si="169"/>
        <v>0</v>
      </c>
      <c r="AW152" s="16">
        <f t="shared" si="170"/>
        <v>0</v>
      </c>
      <c r="AX152" s="16">
        <f t="shared" si="171"/>
        <v>0</v>
      </c>
      <c r="AY152" s="16">
        <f t="shared" si="172"/>
        <v>1.0196078431372548</v>
      </c>
      <c r="AZ152" s="16">
        <f t="shared" si="173"/>
        <v>0</v>
      </c>
      <c r="BA152" s="16">
        <f t="shared" si="174"/>
        <v>0</v>
      </c>
      <c r="BB152" s="16">
        <f t="shared" si="175"/>
        <v>0</v>
      </c>
      <c r="BC152" s="16">
        <f t="shared" si="176"/>
        <v>0</v>
      </c>
      <c r="BD152" t="s">
        <v>4893</v>
      </c>
      <c r="BE152" s="16">
        <f t="shared" si="177"/>
        <v>0</v>
      </c>
      <c r="BF152" s="16">
        <f t="shared" si="178"/>
        <v>0</v>
      </c>
      <c r="BG152" s="16">
        <f t="shared" si="179"/>
        <v>0</v>
      </c>
      <c r="BH152" s="16">
        <f t="shared" si="180"/>
        <v>1.0664086833363153</v>
      </c>
      <c r="BI152" s="16">
        <f t="shared" si="181"/>
        <v>0</v>
      </c>
      <c r="BJ152" s="16">
        <f t="shared" si="182"/>
        <v>0</v>
      </c>
      <c r="BK152" s="16">
        <f t="shared" si="183"/>
        <v>0</v>
      </c>
      <c r="BL152" s="16">
        <f t="shared" si="184"/>
        <v>0</v>
      </c>
    </row>
    <row r="153" spans="35:64" x14ac:dyDescent="0.25">
      <c r="AI153" t="s">
        <v>3225</v>
      </c>
      <c r="AJ153">
        <f>'final totals'!K72</f>
        <v>3</v>
      </c>
      <c r="AK153" t="str">
        <f>'final totals'!O72</f>
        <v>LWSH</v>
      </c>
      <c r="AL153">
        <f>SUMIFS('All hauled'!$S$2:$S$3999,'All hauled'!$U$2:$U$3999,'Hauled Pnob (2)'!$AK153,'All hauled'!$X$2:$X$3999,'Hauled Pnob (2)'!$AJ153,'All hauled'!$I$2:$I$3999,'Hauled Pnob (2)'!$AI153,'All hauled'!$V$2:$V$3999,'Hauled Pnob (2)'!AL$5)</f>
        <v>0</v>
      </c>
      <c r="AM153">
        <f>SUMIFS('All hauled'!$S$2:$S$3999,'All hauled'!$U$2:$U$3999,'Hauled Pnob (2)'!$AK153,'All hauled'!$X$2:$X$3999,'Hauled Pnob (2)'!$AJ153,'All hauled'!$I$2:$I$3999,'Hauled Pnob (2)'!$AI153,'All hauled'!$V$2:$V$3999,'Hauled Pnob (2)'!AM$5)</f>
        <v>0</v>
      </c>
      <c r="AN153">
        <f>SUMIFS('All hauled'!$S$2:$S$3999,'All hauled'!$U$2:$U$3999,'Hauled Pnob (2)'!$AK153,'All hauled'!$X$2:$X$3999,'Hauled Pnob (2)'!$AJ153,'All hauled'!$I$2:$I$3999,'Hauled Pnob (2)'!$AI153,'All hauled'!$V$2:$V$3999,'Hauled Pnob (2)'!AN$5)</f>
        <v>0</v>
      </c>
      <c r="AO153">
        <f>SUMIFS('All hauled'!$S$2:$S$3999,'All hauled'!$U$2:$U$3999,'Hauled Pnob (2)'!$AK153,'All hauled'!$X$2:$X$3999,'Hauled Pnob (2)'!$AJ153,'All hauled'!$I$2:$I$3999,'Hauled Pnob (2)'!$AI153,'All hauled'!$V$2:$V$3999,'Hauled Pnob (2)'!AO$5)</f>
        <v>0</v>
      </c>
      <c r="AP153">
        <f>SUMIFS('All hauled'!$S$2:$S$3999,'All hauled'!$U$2:$U$3999,'Hauled Pnob (2)'!$AK153,'All hauled'!$X$2:$X$3999,'Hauled Pnob (2)'!$AJ153,'All hauled'!$I$2:$I$3999,'Hauled Pnob (2)'!$AI153,'All hauled'!$V$2:$V$3999,'Hauled Pnob (2)'!AP$5)</f>
        <v>0</v>
      </c>
      <c r="AQ153">
        <f>SUMIFS('All hauled'!$S$2:$S$3999,'All hauled'!$U$2:$U$3999,'Hauled Pnob (2)'!$AK153,'All hauled'!$X$2:$X$3999,'Hauled Pnob (2)'!$AJ153,'All hauled'!$I$2:$I$3999,'Hauled Pnob (2)'!$AI153,'All hauled'!$V$2:$V$3999,'Hauled Pnob (2)'!AQ$5)</f>
        <v>0</v>
      </c>
      <c r="AR153">
        <f>SUMIFS('All hauled'!$S$2:$S$3999,'All hauled'!$U$2:$U$3999,'Hauled Pnob (2)'!$AK153,'All hauled'!$X$2:$X$3999,'Hauled Pnob (2)'!$AJ153,'All hauled'!$I$2:$I$3999,'Hauled Pnob (2)'!$AI153,'All hauled'!$V$2:$V$3999,'Hauled Pnob (2)'!AR$5)</f>
        <v>0</v>
      </c>
      <c r="AS153">
        <f>SUMIFS('All hauled'!$S$2:$S$3999,'All hauled'!$U$2:$U$3999,'Hauled Pnob (2)'!$AK153,'All hauled'!$X$2:$X$3999,'Hauled Pnob (2)'!$AJ153,'All hauled'!$I$2:$I$3999,'Hauled Pnob (2)'!$AI153,'All hauled'!$V$2:$V$3999,'Hauled Pnob (2)'!AS$5)</f>
        <v>0</v>
      </c>
      <c r="AT153">
        <f>SUMIFS('All hauled'!$S$2:$S$3999,'All hauled'!$U$2:$U$3999,'Hauled Pnob (2)'!$AK153,'All hauled'!$X$2:$X$3999,'Hauled Pnob (2)'!$AJ153,'All hauled'!$I$2:$I$3999,'Hauled Pnob (2)'!$AI153,'All hauled'!$V$2:$V$3999,'Hauled Pnob (2)'!AT$5)</f>
        <v>0</v>
      </c>
      <c r="AU153" t="s">
        <v>9738</v>
      </c>
      <c r="AV153" s="16">
        <f t="shared" si="169"/>
        <v>0</v>
      </c>
      <c r="AW153" s="16">
        <f t="shared" si="170"/>
        <v>0</v>
      </c>
      <c r="AX153" s="16">
        <f t="shared" si="171"/>
        <v>0</v>
      </c>
      <c r="AY153" s="16">
        <f t="shared" si="172"/>
        <v>0</v>
      </c>
      <c r="AZ153" s="16">
        <f t="shared" si="173"/>
        <v>0</v>
      </c>
      <c r="BA153" s="16">
        <f t="shared" si="174"/>
        <v>0</v>
      </c>
      <c r="BB153" s="16">
        <f t="shared" si="175"/>
        <v>0</v>
      </c>
      <c r="BC153" s="16">
        <f t="shared" si="176"/>
        <v>0</v>
      </c>
      <c r="BD153" t="s">
        <v>9738</v>
      </c>
      <c r="BE153" s="16">
        <f t="shared" si="177"/>
        <v>0</v>
      </c>
      <c r="BF153" s="16">
        <f t="shared" si="178"/>
        <v>0</v>
      </c>
      <c r="BG153" s="16">
        <f t="shared" si="179"/>
        <v>0</v>
      </c>
      <c r="BH153" s="16">
        <f t="shared" si="180"/>
        <v>0</v>
      </c>
      <c r="BI153" s="16">
        <f t="shared" si="181"/>
        <v>0</v>
      </c>
      <c r="BJ153" s="16">
        <f t="shared" si="182"/>
        <v>0</v>
      </c>
      <c r="BK153" s="16">
        <f t="shared" si="183"/>
        <v>0</v>
      </c>
      <c r="BL153" s="16">
        <f t="shared" si="184"/>
        <v>0</v>
      </c>
    </row>
    <row r="154" spans="35:64" x14ac:dyDescent="0.25">
      <c r="AI154" t="s">
        <v>3225</v>
      </c>
      <c r="AJ154">
        <f>'final totals'!K73</f>
        <v>3</v>
      </c>
      <c r="AK154" t="str">
        <f>'final totals'!O73</f>
        <v>UMA</v>
      </c>
      <c r="AL154">
        <f>SUMIFS('All hauled'!$S$2:$S$3999,'All hauled'!$U$2:$U$3999,'Hauled Pnob (2)'!$AK154,'All hauled'!$X$2:$X$3999,'Hauled Pnob (2)'!$AJ154,'All hauled'!$I$2:$I$3999,'Hauled Pnob (2)'!$AI154,'All hauled'!$V$2:$V$3999,'Hauled Pnob (2)'!AL$5)</f>
        <v>0</v>
      </c>
      <c r="AM154">
        <f>SUMIFS('All hauled'!$S$2:$S$3999,'All hauled'!$U$2:$U$3999,'Hauled Pnob (2)'!$AK154,'All hauled'!$X$2:$X$3999,'Hauled Pnob (2)'!$AJ154,'All hauled'!$I$2:$I$3999,'Hauled Pnob (2)'!$AI154,'All hauled'!$V$2:$V$3999,'Hauled Pnob (2)'!AM$5)</f>
        <v>0</v>
      </c>
      <c r="AN154">
        <f>SUMIFS('All hauled'!$S$2:$S$3999,'All hauled'!$U$2:$U$3999,'Hauled Pnob (2)'!$AK154,'All hauled'!$X$2:$X$3999,'Hauled Pnob (2)'!$AJ154,'All hauled'!$I$2:$I$3999,'Hauled Pnob (2)'!$AI154,'All hauled'!$V$2:$V$3999,'Hauled Pnob (2)'!AN$5)</f>
        <v>0</v>
      </c>
      <c r="AO154">
        <f>SUMIFS('All hauled'!$S$2:$S$3999,'All hauled'!$U$2:$U$3999,'Hauled Pnob (2)'!$AK154,'All hauled'!$X$2:$X$3999,'Hauled Pnob (2)'!$AJ154,'All hauled'!$I$2:$I$3999,'Hauled Pnob (2)'!$AI154,'All hauled'!$V$2:$V$3999,'Hauled Pnob (2)'!AO$5)</f>
        <v>0</v>
      </c>
      <c r="AP154">
        <f>SUMIFS('All hauled'!$S$2:$S$3999,'All hauled'!$U$2:$U$3999,'Hauled Pnob (2)'!$AK154,'All hauled'!$X$2:$X$3999,'Hauled Pnob (2)'!$AJ154,'All hauled'!$I$2:$I$3999,'Hauled Pnob (2)'!$AI154,'All hauled'!$V$2:$V$3999,'Hauled Pnob (2)'!AP$5)</f>
        <v>0</v>
      </c>
      <c r="AQ154">
        <f>SUMIFS('All hauled'!$S$2:$S$3999,'All hauled'!$U$2:$U$3999,'Hauled Pnob (2)'!$AK154,'All hauled'!$X$2:$X$3999,'Hauled Pnob (2)'!$AJ154,'All hauled'!$I$2:$I$3999,'Hauled Pnob (2)'!$AI154,'All hauled'!$V$2:$V$3999,'Hauled Pnob (2)'!AQ$5)</f>
        <v>0</v>
      </c>
      <c r="AR154">
        <f>SUMIFS('All hauled'!$S$2:$S$3999,'All hauled'!$U$2:$U$3999,'Hauled Pnob (2)'!$AK154,'All hauled'!$X$2:$X$3999,'Hauled Pnob (2)'!$AJ154,'All hauled'!$I$2:$I$3999,'Hauled Pnob (2)'!$AI154,'All hauled'!$V$2:$V$3999,'Hauled Pnob (2)'!AR$5)</f>
        <v>0</v>
      </c>
      <c r="AS154">
        <f>SUMIFS('All hauled'!$S$2:$S$3999,'All hauled'!$U$2:$U$3999,'Hauled Pnob (2)'!$AK154,'All hauled'!$X$2:$X$3999,'Hauled Pnob (2)'!$AJ154,'All hauled'!$I$2:$I$3999,'Hauled Pnob (2)'!$AI154,'All hauled'!$V$2:$V$3999,'Hauled Pnob (2)'!AS$5)</f>
        <v>0</v>
      </c>
      <c r="AT154">
        <f>SUMIFS('All hauled'!$S$2:$S$3999,'All hauled'!$U$2:$U$3999,'Hauled Pnob (2)'!$AK154,'All hauled'!$X$2:$X$3999,'Hauled Pnob (2)'!$AJ154,'All hauled'!$I$2:$I$3999,'Hauled Pnob (2)'!$AI154,'All hauled'!$V$2:$V$3999,'Hauled Pnob (2)'!AT$5)</f>
        <v>0</v>
      </c>
      <c r="AU154" t="s">
        <v>10019</v>
      </c>
      <c r="AV154" s="16">
        <f t="shared" si="169"/>
        <v>0</v>
      </c>
      <c r="AW154" s="16">
        <f t="shared" si="170"/>
        <v>0</v>
      </c>
      <c r="AX154" s="16">
        <f t="shared" si="171"/>
        <v>0</v>
      </c>
      <c r="AY154" s="16">
        <f t="shared" si="172"/>
        <v>0</v>
      </c>
      <c r="AZ154" s="16">
        <f t="shared" si="173"/>
        <v>0</v>
      </c>
      <c r="BA154" s="16">
        <f t="shared" si="174"/>
        <v>0</v>
      </c>
      <c r="BB154" s="16">
        <f t="shared" si="175"/>
        <v>0</v>
      </c>
      <c r="BC154" s="16">
        <f t="shared" si="176"/>
        <v>0</v>
      </c>
      <c r="BD154" t="s">
        <v>10019</v>
      </c>
      <c r="BE154" s="16">
        <f t="shared" si="177"/>
        <v>0</v>
      </c>
      <c r="BF154" s="16">
        <f t="shared" si="178"/>
        <v>0</v>
      </c>
      <c r="BG154" s="16">
        <f t="shared" si="179"/>
        <v>0</v>
      </c>
      <c r="BH154" s="16">
        <f t="shared" si="180"/>
        <v>0</v>
      </c>
      <c r="BI154" s="16">
        <f t="shared" si="181"/>
        <v>0</v>
      </c>
      <c r="BJ154" s="16">
        <f t="shared" si="182"/>
        <v>0</v>
      </c>
      <c r="BK154" s="16">
        <f t="shared" si="183"/>
        <v>0</v>
      </c>
      <c r="BL154" s="16">
        <f t="shared" si="184"/>
        <v>0</v>
      </c>
    </row>
    <row r="155" spans="35:64" x14ac:dyDescent="0.25">
      <c r="AI155" t="s">
        <v>3225</v>
      </c>
      <c r="AJ155">
        <f>'final totals'!K74</f>
        <v>2</v>
      </c>
      <c r="AK155" t="str">
        <f>'final totals'!O74</f>
        <v>RSH</v>
      </c>
      <c r="AL155">
        <f>SUMIFS('All hauled'!$S$2:$S$3999,'All hauled'!$U$2:$U$3999,'Hauled Pnob (2)'!$AK155,'All hauled'!$X$2:$X$3999,'Hauled Pnob (2)'!$AJ155,'All hauled'!$I$2:$I$3999,'Hauled Pnob (2)'!$AI155,'All hauled'!$V$2:$V$3999,'Hauled Pnob (2)'!AL$5)</f>
        <v>0</v>
      </c>
      <c r="AM155">
        <f>SUMIFS('All hauled'!$S$2:$S$3999,'All hauled'!$U$2:$U$3999,'Hauled Pnob (2)'!$AK155,'All hauled'!$X$2:$X$3999,'Hauled Pnob (2)'!$AJ155,'All hauled'!$I$2:$I$3999,'Hauled Pnob (2)'!$AI155,'All hauled'!$V$2:$V$3999,'Hauled Pnob (2)'!AM$5)</f>
        <v>0</v>
      </c>
      <c r="AN155">
        <f>SUMIFS('All hauled'!$S$2:$S$3999,'All hauled'!$U$2:$U$3999,'Hauled Pnob (2)'!$AK155,'All hauled'!$X$2:$X$3999,'Hauled Pnob (2)'!$AJ155,'All hauled'!$I$2:$I$3999,'Hauled Pnob (2)'!$AI155,'All hauled'!$V$2:$V$3999,'Hauled Pnob (2)'!AN$5)</f>
        <v>0</v>
      </c>
      <c r="AO155">
        <f>SUMIFS('All hauled'!$S$2:$S$3999,'All hauled'!$U$2:$U$3999,'Hauled Pnob (2)'!$AK155,'All hauled'!$X$2:$X$3999,'Hauled Pnob (2)'!$AJ155,'All hauled'!$I$2:$I$3999,'Hauled Pnob (2)'!$AI155,'All hauled'!$V$2:$V$3999,'Hauled Pnob (2)'!AO$5)</f>
        <v>0</v>
      </c>
      <c r="AP155">
        <f>SUMIFS('All hauled'!$S$2:$S$3999,'All hauled'!$U$2:$U$3999,'Hauled Pnob (2)'!$AK155,'All hauled'!$X$2:$X$3999,'Hauled Pnob (2)'!$AJ155,'All hauled'!$I$2:$I$3999,'Hauled Pnob (2)'!$AI155,'All hauled'!$V$2:$V$3999,'Hauled Pnob (2)'!AP$5)</f>
        <v>0</v>
      </c>
      <c r="AQ155">
        <f>SUMIFS('All hauled'!$S$2:$S$3999,'All hauled'!$U$2:$U$3999,'Hauled Pnob (2)'!$AK155,'All hauled'!$X$2:$X$3999,'Hauled Pnob (2)'!$AJ155,'All hauled'!$I$2:$I$3999,'Hauled Pnob (2)'!$AI155,'All hauled'!$V$2:$V$3999,'Hauled Pnob (2)'!AQ$5)</f>
        <v>0</v>
      </c>
      <c r="AR155">
        <f>SUMIFS('All hauled'!$S$2:$S$3999,'All hauled'!$U$2:$U$3999,'Hauled Pnob (2)'!$AK155,'All hauled'!$X$2:$X$3999,'Hauled Pnob (2)'!$AJ155,'All hauled'!$I$2:$I$3999,'Hauled Pnob (2)'!$AI155,'All hauled'!$V$2:$V$3999,'Hauled Pnob (2)'!AR$5)</f>
        <v>0</v>
      </c>
      <c r="AS155">
        <f>SUMIFS('All hauled'!$S$2:$S$3999,'All hauled'!$U$2:$U$3999,'Hauled Pnob (2)'!$AK155,'All hauled'!$X$2:$X$3999,'Hauled Pnob (2)'!$AJ155,'All hauled'!$I$2:$I$3999,'Hauled Pnob (2)'!$AI155,'All hauled'!$V$2:$V$3999,'Hauled Pnob (2)'!AS$5)</f>
        <v>0</v>
      </c>
      <c r="AT155">
        <f>SUMIFS('All hauled'!$S$2:$S$3999,'All hauled'!$U$2:$U$3999,'Hauled Pnob (2)'!$AK155,'All hauled'!$X$2:$X$3999,'Hauled Pnob (2)'!$AJ155,'All hauled'!$I$2:$I$3999,'Hauled Pnob (2)'!$AI155,'All hauled'!$V$2:$V$3999,'Hauled Pnob (2)'!AT$5)</f>
        <v>0</v>
      </c>
      <c r="AU155" t="s">
        <v>9534</v>
      </c>
      <c r="AV155" s="16">
        <f t="shared" si="169"/>
        <v>0</v>
      </c>
      <c r="AW155" s="16">
        <f t="shared" si="170"/>
        <v>0</v>
      </c>
      <c r="AX155" s="16">
        <f t="shared" si="171"/>
        <v>0</v>
      </c>
      <c r="AY155" s="16">
        <f t="shared" si="172"/>
        <v>0</v>
      </c>
      <c r="AZ155" s="16">
        <f t="shared" si="173"/>
        <v>0</v>
      </c>
      <c r="BA155" s="16">
        <f t="shared" si="174"/>
        <v>0</v>
      </c>
      <c r="BB155" s="16">
        <f t="shared" si="175"/>
        <v>0</v>
      </c>
      <c r="BC155" s="16">
        <f t="shared" si="176"/>
        <v>0</v>
      </c>
      <c r="BD155" t="s">
        <v>9534</v>
      </c>
      <c r="BE155" s="16">
        <f t="shared" si="177"/>
        <v>0</v>
      </c>
      <c r="BF155" s="16">
        <f t="shared" si="178"/>
        <v>0</v>
      </c>
      <c r="BG155" s="16">
        <f t="shared" si="179"/>
        <v>0</v>
      </c>
      <c r="BH155" s="16">
        <f t="shared" si="180"/>
        <v>0</v>
      </c>
      <c r="BI155" s="16">
        <f t="shared" si="181"/>
        <v>0</v>
      </c>
      <c r="BJ155" s="16">
        <f t="shared" si="182"/>
        <v>0</v>
      </c>
      <c r="BK155" s="16">
        <f t="shared" si="183"/>
        <v>0</v>
      </c>
      <c r="BL155" s="16">
        <f t="shared" si="184"/>
        <v>0</v>
      </c>
    </row>
    <row r="156" spans="35:64" x14ac:dyDescent="0.25">
      <c r="AI156" t="s">
        <v>3225</v>
      </c>
      <c r="AJ156">
        <f>'final totals'!K75</f>
        <v>2</v>
      </c>
      <c r="AK156" t="str">
        <f>'final totals'!O75</f>
        <v>UMA</v>
      </c>
      <c r="AL156">
        <f>SUMIFS('All hauled'!$S$2:$S$3999,'All hauled'!$U$2:$U$3999,'Hauled Pnob (2)'!$AK156,'All hauled'!$X$2:$X$3999,'Hauled Pnob (2)'!$AJ156,'All hauled'!$I$2:$I$3999,'Hauled Pnob (2)'!$AI156,'All hauled'!$V$2:$V$3999,'Hauled Pnob (2)'!AL$5)</f>
        <v>0</v>
      </c>
      <c r="AM156">
        <f>SUMIFS('All hauled'!$S$2:$S$3999,'All hauled'!$U$2:$U$3999,'Hauled Pnob (2)'!$AK156,'All hauled'!$X$2:$X$3999,'Hauled Pnob (2)'!$AJ156,'All hauled'!$I$2:$I$3999,'Hauled Pnob (2)'!$AI156,'All hauled'!$V$2:$V$3999,'Hauled Pnob (2)'!AM$5)</f>
        <v>0</v>
      </c>
      <c r="AN156">
        <f>SUMIFS('All hauled'!$S$2:$S$3999,'All hauled'!$U$2:$U$3999,'Hauled Pnob (2)'!$AK156,'All hauled'!$X$2:$X$3999,'Hauled Pnob (2)'!$AJ156,'All hauled'!$I$2:$I$3999,'Hauled Pnob (2)'!$AI156,'All hauled'!$V$2:$V$3999,'Hauled Pnob (2)'!AN$5)</f>
        <v>0</v>
      </c>
      <c r="AO156">
        <f>SUMIFS('All hauled'!$S$2:$S$3999,'All hauled'!$U$2:$U$3999,'Hauled Pnob (2)'!$AK156,'All hauled'!$X$2:$X$3999,'Hauled Pnob (2)'!$AJ156,'All hauled'!$I$2:$I$3999,'Hauled Pnob (2)'!$AI156,'All hauled'!$V$2:$V$3999,'Hauled Pnob (2)'!AO$5)</f>
        <v>0</v>
      </c>
      <c r="AP156">
        <f>SUMIFS('All hauled'!$S$2:$S$3999,'All hauled'!$U$2:$U$3999,'Hauled Pnob (2)'!$AK156,'All hauled'!$X$2:$X$3999,'Hauled Pnob (2)'!$AJ156,'All hauled'!$I$2:$I$3999,'Hauled Pnob (2)'!$AI156,'All hauled'!$V$2:$V$3999,'Hauled Pnob (2)'!AP$5)</f>
        <v>0</v>
      </c>
      <c r="AQ156">
        <f>SUMIFS('All hauled'!$S$2:$S$3999,'All hauled'!$U$2:$U$3999,'Hauled Pnob (2)'!$AK156,'All hauled'!$X$2:$X$3999,'Hauled Pnob (2)'!$AJ156,'All hauled'!$I$2:$I$3999,'Hauled Pnob (2)'!$AI156,'All hauled'!$V$2:$V$3999,'Hauled Pnob (2)'!AQ$5)</f>
        <v>0</v>
      </c>
      <c r="AR156">
        <f>SUMIFS('All hauled'!$S$2:$S$3999,'All hauled'!$U$2:$U$3999,'Hauled Pnob (2)'!$AK156,'All hauled'!$X$2:$X$3999,'Hauled Pnob (2)'!$AJ156,'All hauled'!$I$2:$I$3999,'Hauled Pnob (2)'!$AI156,'All hauled'!$V$2:$V$3999,'Hauled Pnob (2)'!AR$5)</f>
        <v>0</v>
      </c>
      <c r="AS156">
        <f>SUMIFS('All hauled'!$S$2:$S$3999,'All hauled'!$U$2:$U$3999,'Hauled Pnob (2)'!$AK156,'All hauled'!$X$2:$X$3999,'Hauled Pnob (2)'!$AJ156,'All hauled'!$I$2:$I$3999,'Hauled Pnob (2)'!$AI156,'All hauled'!$V$2:$V$3999,'Hauled Pnob (2)'!AS$5)</f>
        <v>0</v>
      </c>
      <c r="AT156">
        <f>SUMIFS('All hauled'!$S$2:$S$3999,'All hauled'!$U$2:$U$3999,'Hauled Pnob (2)'!$AK156,'All hauled'!$X$2:$X$3999,'Hauled Pnob (2)'!$AJ156,'All hauled'!$I$2:$I$3999,'Hauled Pnob (2)'!$AI156,'All hauled'!$V$2:$V$3999,'Hauled Pnob (2)'!AT$5)</f>
        <v>0</v>
      </c>
      <c r="AU156" t="s">
        <v>10019</v>
      </c>
      <c r="AV156" s="16">
        <f t="shared" si="169"/>
        <v>0</v>
      </c>
      <c r="AW156" s="16">
        <f t="shared" si="170"/>
        <v>0</v>
      </c>
      <c r="AX156" s="16">
        <f t="shared" si="171"/>
        <v>0</v>
      </c>
      <c r="AY156" s="16">
        <f t="shared" si="172"/>
        <v>0</v>
      </c>
      <c r="AZ156" s="16">
        <f t="shared" si="173"/>
        <v>0</v>
      </c>
      <c r="BA156" s="16">
        <f t="shared" si="174"/>
        <v>0</v>
      </c>
      <c r="BB156" s="16">
        <f t="shared" si="175"/>
        <v>0</v>
      </c>
      <c r="BC156" s="16">
        <f t="shared" si="176"/>
        <v>0</v>
      </c>
      <c r="BD156" t="s">
        <v>10019</v>
      </c>
      <c r="BE156" s="16">
        <f t="shared" si="177"/>
        <v>0</v>
      </c>
      <c r="BF156" s="16">
        <f t="shared" si="178"/>
        <v>0</v>
      </c>
      <c r="BG156" s="16">
        <f t="shared" si="179"/>
        <v>0</v>
      </c>
      <c r="BH156" s="16">
        <f t="shared" si="180"/>
        <v>0</v>
      </c>
      <c r="BI156" s="16">
        <f t="shared" si="181"/>
        <v>0</v>
      </c>
      <c r="BJ156" s="16">
        <f t="shared" si="182"/>
        <v>0</v>
      </c>
      <c r="BK156" s="16">
        <f t="shared" si="183"/>
        <v>0</v>
      </c>
      <c r="BL156" s="16">
        <f t="shared" si="184"/>
        <v>0</v>
      </c>
    </row>
    <row r="157" spans="35:64" x14ac:dyDescent="0.25">
      <c r="AV157" s="16"/>
      <c r="AW157" s="16"/>
      <c r="AX157" s="16"/>
      <c r="AY157" s="16"/>
      <c r="AZ157" s="16"/>
      <c r="BA157" s="16"/>
      <c r="BB157" s="16"/>
      <c r="BC157" s="16"/>
    </row>
  </sheetData>
  <mergeCells count="16">
    <mergeCell ref="DQ37:DT37"/>
    <mergeCell ref="CW38:DF38"/>
    <mergeCell ref="DG38:DP38"/>
    <mergeCell ref="CF6:CH6"/>
    <mergeCell ref="BV53:CP53"/>
    <mergeCell ref="BU22:CD22"/>
    <mergeCell ref="BV37:CP37"/>
    <mergeCell ref="CX37:DO37"/>
    <mergeCell ref="BU7:CD7"/>
    <mergeCell ref="B3:K3"/>
    <mergeCell ref="BU6:CB6"/>
    <mergeCell ref="CJ7:CS7"/>
    <mergeCell ref="N4:V4"/>
    <mergeCell ref="AL4:AS4"/>
    <mergeCell ref="AV4:BC4"/>
    <mergeCell ref="BE4:BL4"/>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2907-E867-4022-87DF-9787CC0E8622}">
  <dimension ref="A1:AM3094"/>
  <sheetViews>
    <sheetView topLeftCell="I1" zoomScaleNormal="100" workbookViewId="0">
      <pane ySplit="1" topLeftCell="A2" activePane="bottomLeft" state="frozen"/>
      <selection activeCell="M1" sqref="M1"/>
      <selection pane="bottomLeft" activeCell="T6" sqref="T6"/>
    </sheetView>
  </sheetViews>
  <sheetFormatPr defaultColWidth="9.140625" defaultRowHeight="15" x14ac:dyDescent="0.25"/>
  <cols>
    <col min="1" max="1" width="16.7109375" style="57" bestFit="1" customWidth="1"/>
    <col min="2" max="2" width="11.28515625" style="57" customWidth="1"/>
    <col min="3" max="3" width="11.5703125" style="73" bestFit="1" customWidth="1"/>
    <col min="4" max="4" width="7.42578125" style="57" bestFit="1" customWidth="1"/>
    <col min="5" max="5" width="20.5703125" style="57" bestFit="1" customWidth="1"/>
    <col min="6" max="6" width="9.28515625" style="57" bestFit="1" customWidth="1"/>
    <col min="7" max="7" width="9.28515625" style="57" customWidth="1"/>
    <col min="8" max="8" width="6.85546875" style="57" bestFit="1" customWidth="1"/>
    <col min="9" max="9" width="7.5703125" style="57" customWidth="1"/>
    <col min="10" max="10" width="6" style="57" bestFit="1" customWidth="1"/>
    <col min="11" max="11" width="8.5703125" style="57" bestFit="1" customWidth="1"/>
    <col min="12" max="12" width="12.42578125" style="57" bestFit="1" customWidth="1"/>
    <col min="13" max="13" width="11" style="57" bestFit="1" customWidth="1"/>
    <col min="14" max="14" width="13.5703125" style="57" customWidth="1"/>
    <col min="15" max="15" width="12.42578125" style="57" bestFit="1" customWidth="1"/>
    <col min="16" max="16" width="10.7109375" style="57" customWidth="1"/>
    <col min="17" max="17" width="27.42578125" style="57" bestFit="1" customWidth="1"/>
    <col min="18" max="18" width="6.42578125" style="57" customWidth="1"/>
    <col min="19" max="19" width="6" style="57" bestFit="1" customWidth="1"/>
    <col min="20" max="20" width="13.5703125" style="57" bestFit="1" customWidth="1"/>
    <col min="21" max="21" width="10.85546875" style="57" bestFit="1" customWidth="1"/>
    <col min="22" max="22" width="14.140625" style="57" bestFit="1" customWidth="1"/>
    <col min="23" max="23" width="8.5703125" style="57" customWidth="1"/>
    <col min="24" max="16384" width="9.140625" style="57"/>
  </cols>
  <sheetData>
    <row r="1" spans="1:39" s="152" customFormat="1" ht="31.5" customHeight="1" x14ac:dyDescent="0.25">
      <c r="A1" s="184" t="s">
        <v>17682</v>
      </c>
      <c r="B1" s="185" t="s">
        <v>17683</v>
      </c>
      <c r="C1" s="186" t="s">
        <v>3226</v>
      </c>
      <c r="D1" s="187" t="s">
        <v>17684</v>
      </c>
      <c r="E1" s="184" t="s">
        <v>17685</v>
      </c>
      <c r="F1" s="184" t="s">
        <v>17686</v>
      </c>
      <c r="G1" s="184" t="s">
        <v>23442</v>
      </c>
      <c r="H1" s="184" t="s">
        <v>17687</v>
      </c>
      <c r="I1" s="184" t="s">
        <v>3227</v>
      </c>
      <c r="J1" s="184" t="s">
        <v>17688</v>
      </c>
      <c r="K1" s="184" t="s">
        <v>17689</v>
      </c>
      <c r="L1" s="184" t="s">
        <v>17690</v>
      </c>
      <c r="M1" s="184" t="s">
        <v>17691</v>
      </c>
      <c r="N1" s="184" t="s">
        <v>17692</v>
      </c>
      <c r="O1" s="184" t="s">
        <v>17693</v>
      </c>
      <c r="P1" s="184" t="s">
        <v>17694</v>
      </c>
      <c r="Q1" s="184" t="s">
        <v>17695</v>
      </c>
      <c r="R1" s="188" t="s">
        <v>17696</v>
      </c>
      <c r="S1" s="189" t="s">
        <v>23455</v>
      </c>
      <c r="T1" s="190" t="s">
        <v>23447</v>
      </c>
      <c r="U1" s="190" t="s">
        <v>23441</v>
      </c>
      <c r="V1" s="191" t="s">
        <v>3075</v>
      </c>
      <c r="W1" s="191" t="s">
        <v>17697</v>
      </c>
      <c r="X1" s="152" t="s">
        <v>23457</v>
      </c>
      <c r="Y1" s="152" t="s">
        <v>3124</v>
      </c>
    </row>
    <row r="2" spans="1:39" ht="15" customHeight="1" x14ac:dyDescent="0.25">
      <c r="A2" s="57" t="s">
        <v>6288</v>
      </c>
      <c r="B2" s="57">
        <v>1</v>
      </c>
      <c r="C2" s="73">
        <v>45216</v>
      </c>
      <c r="D2" s="57" t="s">
        <v>17926</v>
      </c>
      <c r="E2" s="57" t="s">
        <v>17927</v>
      </c>
      <c r="F2" s="57" t="s">
        <v>19617</v>
      </c>
      <c r="G2" s="57" t="s">
        <v>17928</v>
      </c>
      <c r="H2" s="57">
        <f t="shared" ref="H2:H65" si="0">G2/10</f>
        <v>81.5</v>
      </c>
      <c r="I2" s="57" t="s">
        <v>3085</v>
      </c>
      <c r="J2" s="57" t="s">
        <v>3228</v>
      </c>
      <c r="K2" s="57" t="s">
        <v>3228</v>
      </c>
      <c r="L2" s="57" t="s">
        <v>3196</v>
      </c>
      <c r="M2" s="57" t="s">
        <v>3196</v>
      </c>
      <c r="N2" s="193" t="s">
        <v>3196</v>
      </c>
      <c r="P2" s="57" t="s">
        <v>17700</v>
      </c>
      <c r="R2" s="57" t="s">
        <v>17700</v>
      </c>
      <c r="S2" s="57">
        <v>1</v>
      </c>
      <c r="T2" s="57">
        <v>9.9</v>
      </c>
      <c r="U2" s="57" t="str">
        <f>VLOOKUP(A2,'Individual Data'!$K$5:$AC$5544,12,FALSE)</f>
        <v>CJA1</v>
      </c>
      <c r="V2" s="14">
        <f>IFERROR(LOOKUP(H2,{30,43,48,53,58,63,68,73,78,83,88,93,97},{42,47,52,57,62,67,72,77,82,87,92,99,100}),999)</f>
        <v>82</v>
      </c>
      <c r="X2" s="57">
        <f>VLOOKUP(A2,'Individual Data'!$K$5:$AC$5544,8,FALSE)</f>
        <v>5</v>
      </c>
      <c r="Y2" s="57">
        <f>VLOOKUP(A2,'Individual Data'!$K$5:$AC$5544,9,FALSE)</f>
        <v>2018</v>
      </c>
    </row>
    <row r="3" spans="1:39" ht="15" customHeight="1" x14ac:dyDescent="0.25">
      <c r="A3" s="57" t="s">
        <v>8936</v>
      </c>
      <c r="B3" s="57">
        <v>2</v>
      </c>
      <c r="C3" s="73">
        <v>45216</v>
      </c>
      <c r="D3" s="57" t="s">
        <v>17929</v>
      </c>
      <c r="E3" s="57" t="s">
        <v>17930</v>
      </c>
      <c r="F3" s="57" t="s">
        <v>19617</v>
      </c>
      <c r="G3" s="57" t="s">
        <v>17931</v>
      </c>
      <c r="H3" s="57">
        <f t="shared" si="0"/>
        <v>67</v>
      </c>
      <c r="I3" s="57" t="s">
        <v>3085</v>
      </c>
      <c r="J3" s="57" t="s">
        <v>3196</v>
      </c>
      <c r="K3" s="57" t="s">
        <v>3196</v>
      </c>
      <c r="L3" s="57" t="s">
        <v>3196</v>
      </c>
      <c r="M3" s="57" t="s">
        <v>3196</v>
      </c>
      <c r="N3" s="193" t="s">
        <v>3228</v>
      </c>
      <c r="O3" s="57">
        <v>1</v>
      </c>
      <c r="P3" s="57" t="s">
        <v>17700</v>
      </c>
      <c r="R3" s="57" t="s">
        <v>17700</v>
      </c>
      <c r="S3" s="57">
        <v>1</v>
      </c>
      <c r="T3" s="57">
        <v>0.3</v>
      </c>
      <c r="U3" s="57" t="str">
        <f>VLOOKUP(A3,'Individual Data'!$K$5:$AC$5544,12,FALSE)</f>
        <v>CJA1</v>
      </c>
      <c r="V3" s="14">
        <f>IFERROR(LOOKUP(H3,{30,43,48,53,58,63,68,73,78,83,88,93,97},{42,47,52,57,62,67,72,77,82,87,92,99,100}),999)</f>
        <v>67</v>
      </c>
      <c r="X3" s="57">
        <f>VLOOKUP(A3,'Individual Data'!$K$5:$AC$5544,8,FALSE)</f>
        <v>4</v>
      </c>
      <c r="Y3" s="57">
        <f>VLOOKUP(A3,'Individual Data'!$K$5:$AC$5544,9,FALSE)</f>
        <v>2019</v>
      </c>
    </row>
    <row r="4" spans="1:39" ht="15" customHeight="1" x14ac:dyDescent="0.25">
      <c r="A4" s="57" t="s">
        <v>9366</v>
      </c>
      <c r="B4" s="57">
        <v>3</v>
      </c>
      <c r="C4" s="73">
        <v>45216</v>
      </c>
      <c r="D4" s="57" t="s">
        <v>17932</v>
      </c>
      <c r="E4" s="57" t="s">
        <v>17933</v>
      </c>
      <c r="F4" s="57" t="s">
        <v>19617</v>
      </c>
      <c r="G4" s="57" t="s">
        <v>17934</v>
      </c>
      <c r="H4" s="57">
        <f t="shared" si="0"/>
        <v>77</v>
      </c>
      <c r="I4" s="57" t="s">
        <v>3085</v>
      </c>
      <c r="J4" s="57" t="s">
        <v>3196</v>
      </c>
      <c r="K4" s="57" t="s">
        <v>3196</v>
      </c>
      <c r="L4" s="57" t="s">
        <v>3196</v>
      </c>
      <c r="M4" s="57" t="s">
        <v>3196</v>
      </c>
      <c r="N4" s="193" t="s">
        <v>3228</v>
      </c>
      <c r="O4" s="57">
        <v>1</v>
      </c>
      <c r="P4" s="57" t="s">
        <v>17700</v>
      </c>
      <c r="R4" s="57" t="s">
        <v>17700</v>
      </c>
      <c r="S4" s="57">
        <v>1</v>
      </c>
      <c r="T4" s="57">
        <v>0.4</v>
      </c>
      <c r="U4" s="57" t="str">
        <f>VLOOKUP(A4,'Individual Data'!$K$5:$AC$5544,12,FALSE)</f>
        <v>PLA1</v>
      </c>
      <c r="V4" s="14">
        <f>IFERROR(LOOKUP(H4,{30,43,48,53,58,63,68,73,78,83,88,93,97},{42,47,52,57,62,67,72,77,82,87,92,99,100}),999)</f>
        <v>77</v>
      </c>
      <c r="X4" s="57">
        <f>VLOOKUP(A4,'Individual Data'!$K$5:$AC$5544,8,FALSE)</f>
        <v>5</v>
      </c>
      <c r="Y4" s="57">
        <f>VLOOKUP(A4,'Individual Data'!$K$5:$AC$5544,9,FALSE)</f>
        <v>2018</v>
      </c>
    </row>
    <row r="5" spans="1:39" ht="15" customHeight="1" x14ac:dyDescent="0.25">
      <c r="A5" s="57" t="s">
        <v>14822</v>
      </c>
      <c r="B5" s="57">
        <v>4</v>
      </c>
      <c r="C5" s="73">
        <v>45216</v>
      </c>
      <c r="D5" s="57" t="s">
        <v>17935</v>
      </c>
      <c r="E5" s="57" t="s">
        <v>17936</v>
      </c>
      <c r="F5" s="57" t="s">
        <v>19617</v>
      </c>
      <c r="G5" s="57" t="s">
        <v>17937</v>
      </c>
      <c r="H5" s="57">
        <f t="shared" si="0"/>
        <v>72</v>
      </c>
      <c r="I5" s="57" t="s">
        <v>3085</v>
      </c>
      <c r="J5" s="57" t="s">
        <v>3196</v>
      </c>
      <c r="K5" s="57" t="s">
        <v>3196</v>
      </c>
      <c r="L5" s="57" t="s">
        <v>3196</v>
      </c>
      <c r="M5" s="57" t="s">
        <v>3196</v>
      </c>
      <c r="N5" s="193" t="s">
        <v>3228</v>
      </c>
      <c r="O5" s="57">
        <v>1</v>
      </c>
      <c r="P5" s="57" t="s">
        <v>17700</v>
      </c>
      <c r="R5" s="57" t="s">
        <v>17700</v>
      </c>
      <c r="S5" s="57">
        <v>1</v>
      </c>
      <c r="T5" s="57">
        <v>0.2</v>
      </c>
      <c r="U5" s="57" t="str">
        <f>VLOOKUP(A5,'Individual Data'!$K$5:$AC$5544,12,FALSE)</f>
        <v>LFSO</v>
      </c>
      <c r="V5" s="14">
        <f>IFERROR(LOOKUP(H5,{30,43,48,53,58,63,68,73,78,83,88,93,97},{42,47,52,57,62,67,72,77,82,87,92,99,100}),999)</f>
        <v>72</v>
      </c>
      <c r="X5" s="57">
        <f>VLOOKUP(A5,'Individual Data'!$K$5:$AC$5544,8,FALSE)</f>
        <v>3</v>
      </c>
      <c r="Y5" s="57">
        <f>VLOOKUP(A5,'Individual Data'!$K$5:$AC$5544,9,FALSE)</f>
        <v>2020</v>
      </c>
      <c r="AA5"/>
      <c r="AB5" s="15" t="s">
        <v>3227</v>
      </c>
      <c r="AC5"/>
      <c r="AD5"/>
      <c r="AE5"/>
      <c r="AF5"/>
      <c r="AG5"/>
      <c r="AH5"/>
      <c r="AI5"/>
      <c r="AJ5"/>
      <c r="AK5"/>
      <c r="AL5"/>
      <c r="AM5"/>
    </row>
    <row r="6" spans="1:39" ht="15" customHeight="1" x14ac:dyDescent="0.25">
      <c r="A6" s="57" t="s">
        <v>9264</v>
      </c>
      <c r="B6" s="57">
        <v>5</v>
      </c>
      <c r="C6" s="73">
        <v>45216</v>
      </c>
      <c r="D6" s="57" t="s">
        <v>17938</v>
      </c>
      <c r="E6" s="57" t="s">
        <v>17939</v>
      </c>
      <c r="F6" s="57" t="s">
        <v>19617</v>
      </c>
      <c r="G6" s="57" t="s">
        <v>17940</v>
      </c>
      <c r="H6" s="57">
        <f t="shared" si="0"/>
        <v>80</v>
      </c>
      <c r="I6" s="57" t="s">
        <v>3085</v>
      </c>
      <c r="J6" s="57" t="s">
        <v>3196</v>
      </c>
      <c r="K6" s="57" t="s">
        <v>3196</v>
      </c>
      <c r="L6" s="57" t="s">
        <v>3196</v>
      </c>
      <c r="M6" s="57" t="s">
        <v>3196</v>
      </c>
      <c r="N6" s="193" t="s">
        <v>3228</v>
      </c>
      <c r="O6" s="57">
        <v>1</v>
      </c>
      <c r="P6" s="57" t="s">
        <v>17700</v>
      </c>
      <c r="R6" s="57" t="s">
        <v>17700</v>
      </c>
      <c r="S6" s="57">
        <v>1</v>
      </c>
      <c r="T6" s="57">
        <v>0.3</v>
      </c>
      <c r="U6" s="57" t="str">
        <f>VLOOKUP(A6,'Individual Data'!$K$5:$AC$5544,12,FALSE)</f>
        <v>NPTH</v>
      </c>
      <c r="V6" s="14">
        <f>IFERROR(LOOKUP(H6,{30,43,48,53,58,63,68,73,78,83,88,93,97},{42,47,52,57,62,67,72,77,82,87,92,99,100}),999)</f>
        <v>82</v>
      </c>
      <c r="X6" s="57">
        <f>VLOOKUP(A6,'Individual Data'!$K$5:$AC$5544,8,FALSE)</f>
        <v>4</v>
      </c>
      <c r="Y6" s="57">
        <f>VLOOKUP(A6,'Individual Data'!$K$5:$AC$5544,9,FALSE)</f>
        <v>2019</v>
      </c>
      <c r="AA6"/>
      <c r="AB6" t="s">
        <v>3085</v>
      </c>
      <c r="AC6" t="s">
        <v>3225</v>
      </c>
      <c r="AD6" t="s">
        <v>3078</v>
      </c>
      <c r="AE6"/>
      <c r="AF6"/>
      <c r="AG6"/>
      <c r="AH6"/>
      <c r="AI6"/>
      <c r="AJ6"/>
      <c r="AK6"/>
      <c r="AL6"/>
      <c r="AM6"/>
    </row>
    <row r="7" spans="1:39" ht="15" customHeight="1" x14ac:dyDescent="0.25">
      <c r="A7" s="57" t="s">
        <v>6822</v>
      </c>
      <c r="B7" s="57">
        <v>6</v>
      </c>
      <c r="C7" s="73">
        <v>45216</v>
      </c>
      <c r="D7" s="57" t="s">
        <v>17941</v>
      </c>
      <c r="E7" s="57" t="s">
        <v>17942</v>
      </c>
      <c r="F7" s="57" t="s">
        <v>19617</v>
      </c>
      <c r="G7" s="57" t="s">
        <v>17943</v>
      </c>
      <c r="H7" s="57">
        <f t="shared" si="0"/>
        <v>76</v>
      </c>
      <c r="I7" s="57" t="s">
        <v>3085</v>
      </c>
      <c r="J7" s="57" t="s">
        <v>3196</v>
      </c>
      <c r="K7" s="57" t="s">
        <v>3196</v>
      </c>
      <c r="L7" s="57" t="s">
        <v>3196</v>
      </c>
      <c r="M7" s="57" t="s">
        <v>3196</v>
      </c>
      <c r="N7" s="193" t="s">
        <v>3228</v>
      </c>
      <c r="O7" s="57">
        <v>1</v>
      </c>
      <c r="P7" s="57" t="s">
        <v>17700</v>
      </c>
      <c r="R7" s="57" t="s">
        <v>17700</v>
      </c>
      <c r="S7" s="57">
        <v>1</v>
      </c>
      <c r="T7" s="57">
        <v>0.3</v>
      </c>
      <c r="U7" s="57" t="str">
        <f>VLOOKUP(A7,'Individual Data'!$K$5:$AC$5544,12,FALSE)</f>
        <v>NG</v>
      </c>
      <c r="V7" s="14">
        <f>IFERROR(LOOKUP(H7,{30,43,48,53,58,63,68,73,78,83,88,93,97},{42,47,52,57,62,67,72,77,82,87,92,99,100}),999)</f>
        <v>77</v>
      </c>
      <c r="X7" s="57" t="str">
        <f>VLOOKUP(A7,'Individual Data'!$K$5:$AC$5544,8,FALSE)</f>
        <v>NA</v>
      </c>
      <c r="Y7" s="57" t="str">
        <f>VLOOKUP(A7,'Individual Data'!$K$5:$AC$5544,9,FALSE)</f>
        <v>U</v>
      </c>
      <c r="AA7" t="s">
        <v>23444</v>
      </c>
      <c r="AB7">
        <v>1877</v>
      </c>
      <c r="AC7">
        <v>1216</v>
      </c>
      <c r="AD7">
        <v>3093</v>
      </c>
      <c r="AE7"/>
      <c r="AF7"/>
      <c r="AG7"/>
      <c r="AH7"/>
      <c r="AI7"/>
      <c r="AJ7"/>
      <c r="AK7"/>
      <c r="AL7"/>
      <c r="AM7"/>
    </row>
    <row r="8" spans="1:39" ht="15" customHeight="1" x14ac:dyDescent="0.25">
      <c r="A8" s="57" t="s">
        <v>7075</v>
      </c>
      <c r="B8" s="57">
        <v>7</v>
      </c>
      <c r="C8" s="73">
        <v>45216</v>
      </c>
      <c r="D8" s="57" t="s">
        <v>17944</v>
      </c>
      <c r="E8" s="57" t="s">
        <v>17945</v>
      </c>
      <c r="F8" s="57" t="s">
        <v>19617</v>
      </c>
      <c r="G8" s="57" t="s">
        <v>17934</v>
      </c>
      <c r="H8" s="57">
        <f t="shared" si="0"/>
        <v>77</v>
      </c>
      <c r="I8" s="57" t="s">
        <v>3085</v>
      </c>
      <c r="J8" s="57" t="s">
        <v>3196</v>
      </c>
      <c r="K8" s="57" t="s">
        <v>3196</v>
      </c>
      <c r="L8" s="57" t="s">
        <v>3196</v>
      </c>
      <c r="M8" s="57" t="s">
        <v>3196</v>
      </c>
      <c r="N8" s="193" t="s">
        <v>3228</v>
      </c>
      <c r="O8" s="57">
        <v>1</v>
      </c>
      <c r="P8" s="57" t="s">
        <v>17700</v>
      </c>
      <c r="R8" s="57" t="s">
        <v>17700</v>
      </c>
      <c r="S8" s="57">
        <v>1</v>
      </c>
      <c r="T8" s="57">
        <v>9.9</v>
      </c>
      <c r="U8" s="57" t="str">
        <f>VLOOKUP(A8,'Individual Data'!$K$5:$AC$5544,12,FALSE)</f>
        <v>Unassigned</v>
      </c>
      <c r="V8" s="14">
        <f>IFERROR(LOOKUP(H8,{30,43,48,53,58,63,68,73,78,83,88,93,97},{42,47,52,57,62,67,72,77,82,87,92,99,100}),999)</f>
        <v>77</v>
      </c>
      <c r="X8" s="57" t="str">
        <f>VLOOKUP(A8,'Individual Data'!$K$5:$AC$5544,8,FALSE)</f>
        <v>NA</v>
      </c>
      <c r="Y8" s="57" t="str">
        <f>VLOOKUP(A8,'Individual Data'!$K$5:$AC$5544,9,FALSE)</f>
        <v>U</v>
      </c>
      <c r="AA8"/>
      <c r="AB8"/>
      <c r="AC8"/>
      <c r="AD8"/>
      <c r="AE8"/>
      <c r="AF8"/>
      <c r="AG8"/>
      <c r="AH8"/>
      <c r="AI8"/>
      <c r="AJ8"/>
      <c r="AK8"/>
      <c r="AL8"/>
      <c r="AM8"/>
    </row>
    <row r="9" spans="1:39" ht="15" customHeight="1" x14ac:dyDescent="0.25">
      <c r="A9" s="57" t="s">
        <v>6588</v>
      </c>
      <c r="B9" s="57">
        <v>8</v>
      </c>
      <c r="C9" s="73">
        <v>45216</v>
      </c>
      <c r="D9" s="57" t="s">
        <v>17946</v>
      </c>
      <c r="E9" s="57" t="s">
        <v>17947</v>
      </c>
      <c r="F9" s="57" t="s">
        <v>19617</v>
      </c>
      <c r="G9" s="57" t="s">
        <v>17948</v>
      </c>
      <c r="H9" s="57">
        <f t="shared" si="0"/>
        <v>79</v>
      </c>
      <c r="I9" s="57" t="s">
        <v>3085</v>
      </c>
      <c r="J9" s="57" t="s">
        <v>3196</v>
      </c>
      <c r="K9" s="57" t="s">
        <v>3196</v>
      </c>
      <c r="L9" s="57" t="s">
        <v>3196</v>
      </c>
      <c r="M9" s="57" t="s">
        <v>3196</v>
      </c>
      <c r="N9" s="193" t="s">
        <v>3228</v>
      </c>
      <c r="O9" s="57">
        <v>1</v>
      </c>
      <c r="P9" s="57" t="s">
        <v>17700</v>
      </c>
      <c r="R9" s="57" t="s">
        <v>17700</v>
      </c>
      <c r="S9" s="57">
        <v>1</v>
      </c>
      <c r="T9" s="57">
        <v>0.3</v>
      </c>
      <c r="U9" s="57" t="str">
        <f>VLOOKUP(A9,'Individual Data'!$K$5:$AC$5544,12,FALSE)</f>
        <v>CJA1</v>
      </c>
      <c r="V9" s="14">
        <f>IFERROR(LOOKUP(H9,{30,43,48,53,58,63,68,73,78,83,88,93,97},{42,47,52,57,62,67,72,77,82,87,92,99,100}),999)</f>
        <v>82</v>
      </c>
      <c r="X9" s="57">
        <f>VLOOKUP(A9,'Individual Data'!$K$5:$AC$5544,8,FALSE)</f>
        <v>4</v>
      </c>
      <c r="Y9" s="57">
        <f>VLOOKUP(A9,'Individual Data'!$K$5:$AC$5544,9,FALSE)</f>
        <v>2019</v>
      </c>
      <c r="AA9"/>
      <c r="AB9"/>
      <c r="AC9"/>
      <c r="AD9"/>
      <c r="AE9"/>
      <c r="AF9"/>
      <c r="AG9"/>
      <c r="AH9"/>
      <c r="AI9"/>
      <c r="AJ9"/>
      <c r="AK9"/>
      <c r="AL9"/>
      <c r="AM9"/>
    </row>
    <row r="10" spans="1:39" ht="15" customHeight="1" x14ac:dyDescent="0.25">
      <c r="A10" s="57" t="s">
        <v>6941</v>
      </c>
      <c r="B10" s="57">
        <v>9</v>
      </c>
      <c r="C10" s="73">
        <v>45216</v>
      </c>
      <c r="D10" s="57" t="s">
        <v>17949</v>
      </c>
      <c r="E10" s="57" t="s">
        <v>17950</v>
      </c>
      <c r="F10" s="229" t="s">
        <v>19617</v>
      </c>
      <c r="G10" s="57" t="s">
        <v>17951</v>
      </c>
      <c r="H10" s="57">
        <f t="shared" si="0"/>
        <v>74.5</v>
      </c>
      <c r="I10" s="57" t="s">
        <v>3085</v>
      </c>
      <c r="J10" s="57" t="s">
        <v>3196</v>
      </c>
      <c r="K10" s="57" t="s">
        <v>3196</v>
      </c>
      <c r="L10" s="57" t="s">
        <v>3196</v>
      </c>
      <c r="M10" s="57" t="s">
        <v>3196</v>
      </c>
      <c r="N10" s="193" t="s">
        <v>3228</v>
      </c>
      <c r="O10" s="57">
        <v>1</v>
      </c>
      <c r="P10" s="57" t="s">
        <v>17700</v>
      </c>
      <c r="R10" s="57" t="s">
        <v>17700</v>
      </c>
      <c r="S10" s="57">
        <v>1</v>
      </c>
      <c r="T10" s="57">
        <v>0.3</v>
      </c>
      <c r="U10" s="57" t="str">
        <f>VLOOKUP(A10,'Individual Data'!$K$5:$AC$5544,12,FALSE)</f>
        <v>NG</v>
      </c>
      <c r="V10" s="14">
        <f>IFERROR(LOOKUP(H10,{30,43,48,53,58,63,68,73,78,83,88,93,97},{42,47,52,57,62,67,72,77,82,87,92,99,100}),999)</f>
        <v>77</v>
      </c>
      <c r="X10" s="57" t="str">
        <f>VLOOKUP(A10,'Individual Data'!$K$5:$AC$5544,8,FALSE)</f>
        <v>NA</v>
      </c>
      <c r="Y10" s="57" t="str">
        <f>VLOOKUP(A10,'Individual Data'!$K$5:$AC$5544,9,FALSE)</f>
        <v>U</v>
      </c>
      <c r="AA10"/>
      <c r="AB10"/>
      <c r="AC10"/>
      <c r="AD10"/>
      <c r="AE10"/>
      <c r="AF10"/>
      <c r="AG10"/>
      <c r="AH10"/>
      <c r="AI10"/>
      <c r="AJ10"/>
      <c r="AK10"/>
      <c r="AL10"/>
      <c r="AM10"/>
    </row>
    <row r="11" spans="1:39" ht="15" customHeight="1" x14ac:dyDescent="0.25">
      <c r="A11" s="57" t="s">
        <v>3395</v>
      </c>
      <c r="B11" s="57">
        <v>10</v>
      </c>
      <c r="C11" s="73">
        <v>45216</v>
      </c>
      <c r="D11" s="57" t="s">
        <v>17952</v>
      </c>
      <c r="E11" s="57" t="s">
        <v>17953</v>
      </c>
      <c r="F11" s="229" t="s">
        <v>19617</v>
      </c>
      <c r="G11" s="57" t="s">
        <v>17954</v>
      </c>
      <c r="H11" s="57">
        <f t="shared" si="0"/>
        <v>81</v>
      </c>
      <c r="I11" s="57" t="s">
        <v>3085</v>
      </c>
      <c r="J11" s="57" t="s">
        <v>3228</v>
      </c>
      <c r="K11" s="57" t="s">
        <v>3228</v>
      </c>
      <c r="L11" s="57" t="s">
        <v>3196</v>
      </c>
      <c r="M11" s="57" t="s">
        <v>3196</v>
      </c>
      <c r="N11" s="57" t="s">
        <v>3196</v>
      </c>
      <c r="P11" s="57" t="s">
        <v>17700</v>
      </c>
      <c r="R11" s="57" t="s">
        <v>17700</v>
      </c>
      <c r="S11" s="57">
        <v>1</v>
      </c>
      <c r="T11" s="57">
        <v>9.9</v>
      </c>
      <c r="U11" s="57" t="str">
        <f>VLOOKUP(A11,'Individual Data'!$K$5:$AC$5544,12,FALSE)</f>
        <v>LFSO</v>
      </c>
      <c r="V11" s="14">
        <f>IFERROR(LOOKUP(H11,{30,43,48,53,58,63,68,73,78,83,88,93,97},{42,47,52,57,62,67,72,77,82,87,92,99,100}),999)</f>
        <v>82</v>
      </c>
      <c r="X11" s="57">
        <f>VLOOKUP(A11,'Individual Data'!$K$5:$AC$5544,8,FALSE)</f>
        <v>4</v>
      </c>
      <c r="Y11" s="57">
        <f>VLOOKUP(A11,'Individual Data'!$K$5:$AC$5544,9,FALSE)</f>
        <v>2019</v>
      </c>
      <c r="AA11"/>
      <c r="AB11"/>
      <c r="AC11"/>
      <c r="AD11"/>
      <c r="AE11"/>
      <c r="AF11"/>
      <c r="AG11"/>
      <c r="AH11"/>
      <c r="AI11"/>
      <c r="AJ11"/>
      <c r="AK11"/>
      <c r="AL11"/>
      <c r="AM11"/>
    </row>
    <row r="12" spans="1:39" ht="15" customHeight="1" x14ac:dyDescent="0.25">
      <c r="A12" s="57" t="s">
        <v>16752</v>
      </c>
      <c r="B12" s="57">
        <v>11</v>
      </c>
      <c r="C12" s="73">
        <v>45216</v>
      </c>
      <c r="D12" s="57" t="s">
        <v>17955</v>
      </c>
      <c r="E12" s="57" t="s">
        <v>17956</v>
      </c>
      <c r="F12" s="229" t="s">
        <v>19617</v>
      </c>
      <c r="G12" s="57" t="s">
        <v>17957</v>
      </c>
      <c r="H12" s="57">
        <f t="shared" si="0"/>
        <v>75.5</v>
      </c>
      <c r="I12" s="57" t="s">
        <v>3085</v>
      </c>
      <c r="J12" s="57" t="s">
        <v>3196</v>
      </c>
      <c r="K12" s="57" t="s">
        <v>3196</v>
      </c>
      <c r="L12" s="57" t="s">
        <v>3196</v>
      </c>
      <c r="M12" s="57" t="s">
        <v>3196</v>
      </c>
      <c r="N12" s="193" t="s">
        <v>3228</v>
      </c>
      <c r="O12" s="57">
        <v>1</v>
      </c>
      <c r="P12" s="57" t="s">
        <v>17700</v>
      </c>
      <c r="R12" s="57" t="s">
        <v>17700</v>
      </c>
      <c r="S12" s="57">
        <v>1</v>
      </c>
      <c r="T12" s="57">
        <v>0.3</v>
      </c>
      <c r="U12" s="57" t="str">
        <f>VLOOKUP(A12,'Individual Data'!$K$5:$AC$5544,12,FALSE)</f>
        <v>LFSO</v>
      </c>
      <c r="V12" s="14">
        <f>IFERROR(LOOKUP(H12,{30,43,48,53,58,63,68,73,78,83,88,93,97},{42,47,52,57,62,67,72,77,82,87,92,99,100}),999)</f>
        <v>77</v>
      </c>
      <c r="X12" s="57">
        <f>VLOOKUP(A12,'Individual Data'!$K$5:$AC$5544,8,FALSE)</f>
        <v>4</v>
      </c>
      <c r="Y12" s="57">
        <f>VLOOKUP(A12,'Individual Data'!$K$5:$AC$5544,9,FALSE)</f>
        <v>2019</v>
      </c>
      <c r="AA12"/>
      <c r="AB12"/>
      <c r="AC12"/>
      <c r="AD12"/>
      <c r="AE12"/>
      <c r="AF12"/>
      <c r="AG12"/>
      <c r="AH12"/>
      <c r="AI12"/>
      <c r="AJ12"/>
      <c r="AK12"/>
      <c r="AL12"/>
      <c r="AM12"/>
    </row>
    <row r="13" spans="1:39" ht="15" customHeight="1" x14ac:dyDescent="0.25">
      <c r="A13" s="57" t="s">
        <v>9299</v>
      </c>
      <c r="B13" s="57">
        <v>12</v>
      </c>
      <c r="C13" s="73">
        <v>45216</v>
      </c>
      <c r="D13" s="57" t="s">
        <v>17958</v>
      </c>
      <c r="E13" s="57" t="s">
        <v>17959</v>
      </c>
      <c r="F13" s="229" t="s">
        <v>19617</v>
      </c>
      <c r="G13" s="57" t="s">
        <v>17957</v>
      </c>
      <c r="H13" s="57">
        <f t="shared" si="0"/>
        <v>75.5</v>
      </c>
      <c r="I13" s="57" t="s">
        <v>3085</v>
      </c>
      <c r="J13" s="57" t="s">
        <v>3196</v>
      </c>
      <c r="K13" s="57" t="s">
        <v>3196</v>
      </c>
      <c r="L13" s="57" t="s">
        <v>3196</v>
      </c>
      <c r="M13" s="57" t="s">
        <v>3196</v>
      </c>
      <c r="N13" s="193" t="s">
        <v>3228</v>
      </c>
      <c r="O13" s="57">
        <v>1</v>
      </c>
      <c r="P13" s="57" t="s">
        <v>17700</v>
      </c>
      <c r="R13" s="57" t="s">
        <v>17700</v>
      </c>
      <c r="S13" s="57">
        <v>1</v>
      </c>
      <c r="T13" s="57">
        <v>0.3</v>
      </c>
      <c r="U13" s="57" t="str">
        <f>VLOOKUP(A13,'Individual Data'!$K$5:$AC$5544,12,FALSE)</f>
        <v>BCA1</v>
      </c>
      <c r="V13" s="14">
        <f>IFERROR(LOOKUP(H13,{30,43,48,53,58,63,68,73,78,83,88,93,97},{42,47,52,57,62,67,72,77,82,87,92,99,100}),999)</f>
        <v>77</v>
      </c>
      <c r="X13" s="57">
        <f>VLOOKUP(A13,'Individual Data'!$K$5:$AC$5544,8,FALSE)</f>
        <v>4</v>
      </c>
      <c r="Y13" s="57">
        <f>VLOOKUP(A13,'Individual Data'!$K$5:$AC$5544,9,FALSE)</f>
        <v>2019</v>
      </c>
      <c r="AA13"/>
      <c r="AB13"/>
      <c r="AC13"/>
      <c r="AD13"/>
      <c r="AE13"/>
      <c r="AF13"/>
      <c r="AG13"/>
      <c r="AH13"/>
      <c r="AI13"/>
      <c r="AJ13"/>
      <c r="AK13"/>
      <c r="AL13"/>
      <c r="AM13"/>
    </row>
    <row r="14" spans="1:39" ht="15" customHeight="1" x14ac:dyDescent="0.25">
      <c r="A14" s="57" t="s">
        <v>6805</v>
      </c>
      <c r="B14" s="57">
        <v>13</v>
      </c>
      <c r="C14" s="73">
        <v>45216</v>
      </c>
      <c r="D14" s="57" t="s">
        <v>17960</v>
      </c>
      <c r="E14" s="57" t="s">
        <v>17961</v>
      </c>
      <c r="F14" s="229" t="s">
        <v>19617</v>
      </c>
      <c r="G14" s="57" t="s">
        <v>17954</v>
      </c>
      <c r="H14" s="57">
        <f t="shared" si="0"/>
        <v>81</v>
      </c>
      <c r="I14" s="57" t="s">
        <v>3085</v>
      </c>
      <c r="J14" s="57" t="s">
        <v>3196</v>
      </c>
      <c r="K14" s="57" t="s">
        <v>3196</v>
      </c>
      <c r="L14" s="57" t="s">
        <v>3196</v>
      </c>
      <c r="M14" s="57" t="s">
        <v>3196</v>
      </c>
      <c r="N14" s="193" t="s">
        <v>3228</v>
      </c>
      <c r="O14" s="57">
        <v>1</v>
      </c>
      <c r="P14" s="57" t="s">
        <v>17700</v>
      </c>
      <c r="R14" s="57" t="s">
        <v>17700</v>
      </c>
      <c r="S14" s="57">
        <v>1</v>
      </c>
      <c r="T14" s="57">
        <v>0.3</v>
      </c>
      <c r="U14" s="57" t="str">
        <f>VLOOKUP(A14,'Individual Data'!$K$5:$AC$5544,12,FALSE)</f>
        <v>Unassigned</v>
      </c>
      <c r="V14" s="14">
        <f>IFERROR(LOOKUP(H14,{30,43,48,53,58,63,68,73,78,83,88,93,97},{42,47,52,57,62,67,72,77,82,87,92,99,100}),999)</f>
        <v>82</v>
      </c>
      <c r="X14" s="57" t="str">
        <f>VLOOKUP(A14,'Individual Data'!$K$5:$AC$5544,8,FALSE)</f>
        <v>NA</v>
      </c>
      <c r="Y14" s="57" t="str">
        <f>VLOOKUP(A14,'Individual Data'!$K$5:$AC$5544,9,FALSE)</f>
        <v>U</v>
      </c>
      <c r="AA14"/>
      <c r="AB14"/>
      <c r="AC14"/>
      <c r="AD14"/>
      <c r="AE14"/>
      <c r="AF14"/>
      <c r="AG14"/>
      <c r="AH14"/>
      <c r="AI14"/>
      <c r="AJ14"/>
      <c r="AK14"/>
      <c r="AL14"/>
      <c r="AM14"/>
    </row>
    <row r="15" spans="1:39" ht="15" customHeight="1" x14ac:dyDescent="0.25">
      <c r="A15" s="57" t="s">
        <v>9384</v>
      </c>
      <c r="B15" s="57">
        <v>14</v>
      </c>
      <c r="C15" s="73">
        <v>45216</v>
      </c>
      <c r="D15" s="57" t="s">
        <v>17962</v>
      </c>
      <c r="E15" s="57" t="s">
        <v>17963</v>
      </c>
      <c r="F15" s="229" t="s">
        <v>19617</v>
      </c>
      <c r="G15" s="57" t="s">
        <v>17951</v>
      </c>
      <c r="H15" s="57">
        <f t="shared" si="0"/>
        <v>74.5</v>
      </c>
      <c r="I15" s="57" t="s">
        <v>3085</v>
      </c>
      <c r="J15" s="57" t="s">
        <v>3196</v>
      </c>
      <c r="K15" s="57" t="s">
        <v>3196</v>
      </c>
      <c r="L15" s="57" t="s">
        <v>3196</v>
      </c>
      <c r="M15" s="57" t="s">
        <v>3196</v>
      </c>
      <c r="N15" s="193" t="s">
        <v>3228</v>
      </c>
      <c r="O15" s="57">
        <v>1</v>
      </c>
      <c r="P15" s="57" t="s">
        <v>17700</v>
      </c>
      <c r="R15" s="57" t="s">
        <v>17700</v>
      </c>
      <c r="S15" s="57">
        <v>1</v>
      </c>
      <c r="T15" s="57">
        <v>0.3</v>
      </c>
      <c r="U15" s="57" t="str">
        <f>VLOOKUP(A15,'Individual Data'!$K$5:$AC$5544,12,FALSE)</f>
        <v>LFSO</v>
      </c>
      <c r="V15" s="14">
        <f>IFERROR(LOOKUP(H15,{30,43,48,53,58,63,68,73,78,83,88,93,97},{42,47,52,57,62,67,72,77,82,87,92,99,100}),999)</f>
        <v>77</v>
      </c>
      <c r="X15" s="57">
        <f>VLOOKUP(A15,'Individual Data'!$K$5:$AC$5544,8,FALSE)</f>
        <v>4</v>
      </c>
      <c r="Y15" s="57">
        <f>VLOOKUP(A15,'Individual Data'!$K$5:$AC$5544,9,FALSE)</f>
        <v>2019</v>
      </c>
      <c r="AA15"/>
      <c r="AB15"/>
      <c r="AC15"/>
      <c r="AD15"/>
      <c r="AE15"/>
      <c r="AF15"/>
      <c r="AG15"/>
      <c r="AH15"/>
      <c r="AI15"/>
      <c r="AJ15"/>
      <c r="AK15"/>
      <c r="AL15"/>
      <c r="AM15"/>
    </row>
    <row r="16" spans="1:39" ht="15" customHeight="1" x14ac:dyDescent="0.25">
      <c r="A16" s="57" t="s">
        <v>9059</v>
      </c>
      <c r="B16" s="57">
        <v>15</v>
      </c>
      <c r="C16" s="73">
        <v>45216</v>
      </c>
      <c r="D16" s="57" t="s">
        <v>17964</v>
      </c>
      <c r="E16" s="57" t="s">
        <v>17965</v>
      </c>
      <c r="F16" s="229" t="s">
        <v>19617</v>
      </c>
      <c r="G16" s="57" t="s">
        <v>17966</v>
      </c>
      <c r="H16" s="57">
        <f t="shared" si="0"/>
        <v>77.5</v>
      </c>
      <c r="I16" s="57" t="s">
        <v>3085</v>
      </c>
      <c r="J16" s="57" t="s">
        <v>3196</v>
      </c>
      <c r="K16" s="57" t="s">
        <v>3196</v>
      </c>
      <c r="L16" s="57" t="s">
        <v>3196</v>
      </c>
      <c r="M16" s="57" t="s">
        <v>3196</v>
      </c>
      <c r="N16" s="193" t="s">
        <v>3228</v>
      </c>
      <c r="O16" s="57">
        <v>1</v>
      </c>
      <c r="P16" s="57" t="s">
        <v>17700</v>
      </c>
      <c r="R16" s="57" t="s">
        <v>17700</v>
      </c>
      <c r="S16" s="57">
        <v>1</v>
      </c>
      <c r="T16" s="57">
        <v>0.3</v>
      </c>
      <c r="U16" s="57" t="str">
        <f>VLOOKUP(A16,'Individual Data'!$K$5:$AC$5544,12,FALSE)</f>
        <v>BCA1</v>
      </c>
      <c r="V16" s="14">
        <f>IFERROR(LOOKUP(H16,{30,43,48,53,58,63,68,73,78,83,88,93,97},{42,47,52,57,62,67,72,77,82,87,92,99,100}),999)</f>
        <v>77</v>
      </c>
      <c r="X16" s="57">
        <f>VLOOKUP(A16,'Individual Data'!$K$5:$AC$5544,8,FALSE)</f>
        <v>4</v>
      </c>
      <c r="Y16" s="57">
        <f>VLOOKUP(A16,'Individual Data'!$K$5:$AC$5544,9,FALSE)</f>
        <v>2019</v>
      </c>
      <c r="AA16"/>
      <c r="AB16"/>
      <c r="AC16"/>
      <c r="AD16"/>
      <c r="AE16"/>
      <c r="AF16"/>
      <c r="AG16"/>
      <c r="AH16"/>
      <c r="AI16"/>
      <c r="AJ16"/>
      <c r="AK16"/>
      <c r="AL16"/>
      <c r="AM16"/>
    </row>
    <row r="17" spans="1:39" ht="15" customHeight="1" x14ac:dyDescent="0.25">
      <c r="A17" s="57" t="s">
        <v>6728</v>
      </c>
      <c r="B17" s="57">
        <v>16</v>
      </c>
      <c r="C17" s="73">
        <v>45216</v>
      </c>
      <c r="D17" s="57" t="s">
        <v>17967</v>
      </c>
      <c r="E17" s="57" t="s">
        <v>17968</v>
      </c>
      <c r="F17" s="229" t="s">
        <v>19617</v>
      </c>
      <c r="G17" s="57" t="s">
        <v>17969</v>
      </c>
      <c r="H17" s="57">
        <f t="shared" si="0"/>
        <v>78</v>
      </c>
      <c r="I17" s="57" t="s">
        <v>3085</v>
      </c>
      <c r="J17" s="57" t="s">
        <v>3196</v>
      </c>
      <c r="K17" s="57" t="s">
        <v>3196</v>
      </c>
      <c r="L17" s="57" t="s">
        <v>3196</v>
      </c>
      <c r="M17" s="57" t="s">
        <v>3196</v>
      </c>
      <c r="N17" s="193" t="s">
        <v>3228</v>
      </c>
      <c r="O17" s="57">
        <v>1</v>
      </c>
      <c r="P17" s="57" t="s">
        <v>17700</v>
      </c>
      <c r="R17" s="57" t="s">
        <v>17700</v>
      </c>
      <c r="S17" s="57">
        <v>1</v>
      </c>
      <c r="T17" s="57">
        <v>0.3</v>
      </c>
      <c r="U17" s="57" t="str">
        <f>VLOOKUP(A17,'Individual Data'!$K$5:$AC$5544,12,FALSE)</f>
        <v>BCA1</v>
      </c>
      <c r="V17" s="14">
        <f>IFERROR(LOOKUP(H17,{30,43,48,53,58,63,68,73,78,83,88,93,97},{42,47,52,57,62,67,72,77,82,87,92,99,100}),999)</f>
        <v>82</v>
      </c>
      <c r="X17" s="57">
        <f>VLOOKUP(A17,'Individual Data'!$K$5:$AC$5544,8,FALSE)</f>
        <v>4</v>
      </c>
      <c r="Y17" s="57">
        <f>VLOOKUP(A17,'Individual Data'!$K$5:$AC$5544,9,FALSE)</f>
        <v>2019</v>
      </c>
      <c r="AA17"/>
      <c r="AB17"/>
      <c r="AC17"/>
      <c r="AD17"/>
      <c r="AE17"/>
      <c r="AF17"/>
      <c r="AG17"/>
      <c r="AH17"/>
      <c r="AI17"/>
      <c r="AJ17"/>
      <c r="AK17"/>
      <c r="AL17"/>
      <c r="AM17"/>
    </row>
    <row r="18" spans="1:39" ht="15" customHeight="1" x14ac:dyDescent="0.25">
      <c r="A18" s="57" t="s">
        <v>12552</v>
      </c>
      <c r="B18" s="57">
        <v>17</v>
      </c>
      <c r="C18" s="73">
        <v>45216</v>
      </c>
      <c r="D18" s="57" t="s">
        <v>17970</v>
      </c>
      <c r="E18" s="57" t="s">
        <v>17971</v>
      </c>
      <c r="F18" s="229" t="s">
        <v>19617</v>
      </c>
      <c r="G18" s="57" t="s">
        <v>17928</v>
      </c>
      <c r="H18" s="57">
        <f t="shared" si="0"/>
        <v>81.5</v>
      </c>
      <c r="I18" s="57" t="s">
        <v>3085</v>
      </c>
      <c r="J18" s="57" t="s">
        <v>3196</v>
      </c>
      <c r="K18" s="57" t="s">
        <v>3196</v>
      </c>
      <c r="L18" s="57" t="s">
        <v>3196</v>
      </c>
      <c r="M18" s="57" t="s">
        <v>3196</v>
      </c>
      <c r="N18" s="193" t="s">
        <v>3228</v>
      </c>
      <c r="O18" s="57">
        <v>1</v>
      </c>
      <c r="P18" s="57" t="s">
        <v>17700</v>
      </c>
      <c r="R18" s="57" t="s">
        <v>17700</v>
      </c>
      <c r="S18" s="57">
        <v>1</v>
      </c>
      <c r="T18" s="57">
        <v>0.3</v>
      </c>
      <c r="U18" s="57" t="str">
        <f>VLOOKUP(A18,'Individual Data'!$K$5:$AC$5544,12,FALSE)</f>
        <v>Unassigned</v>
      </c>
      <c r="V18" s="14">
        <f>IFERROR(LOOKUP(H18,{30,43,48,53,58,63,68,73,78,83,88,93,97},{42,47,52,57,62,67,72,77,82,87,92,99,100}),999)</f>
        <v>82</v>
      </c>
      <c r="X18" s="57" t="str">
        <f>VLOOKUP(A18,'Individual Data'!$K$5:$AC$5544,8,FALSE)</f>
        <v>NA</v>
      </c>
      <c r="Y18" s="57" t="str">
        <f>VLOOKUP(A18,'Individual Data'!$K$5:$AC$5544,9,FALSE)</f>
        <v>U</v>
      </c>
      <c r="AA18"/>
      <c r="AB18"/>
      <c r="AC18"/>
      <c r="AD18"/>
      <c r="AE18"/>
      <c r="AF18"/>
      <c r="AG18"/>
      <c r="AH18"/>
      <c r="AI18"/>
      <c r="AJ18"/>
      <c r="AK18"/>
      <c r="AL18"/>
      <c r="AM18"/>
    </row>
    <row r="19" spans="1:39" ht="15" customHeight="1" x14ac:dyDescent="0.25">
      <c r="A19" s="57" t="s">
        <v>13839</v>
      </c>
      <c r="B19" s="57">
        <v>18</v>
      </c>
      <c r="C19" s="73">
        <v>45216</v>
      </c>
      <c r="D19" s="57" t="s">
        <v>17972</v>
      </c>
      <c r="E19" s="57" t="s">
        <v>17973</v>
      </c>
      <c r="F19" s="229" t="s">
        <v>19617</v>
      </c>
      <c r="G19" s="57" t="s">
        <v>17954</v>
      </c>
      <c r="H19" s="57">
        <f t="shared" si="0"/>
        <v>81</v>
      </c>
      <c r="I19" s="57" t="s">
        <v>3085</v>
      </c>
      <c r="J19" s="57" t="s">
        <v>3228</v>
      </c>
      <c r="K19" s="57" t="s">
        <v>3228</v>
      </c>
      <c r="L19" s="57" t="s">
        <v>3196</v>
      </c>
      <c r="M19" s="57" t="s">
        <v>3196</v>
      </c>
      <c r="N19" s="193" t="s">
        <v>3196</v>
      </c>
      <c r="P19" s="57" t="s">
        <v>17700</v>
      </c>
      <c r="R19" s="57" t="s">
        <v>17700</v>
      </c>
      <c r="S19" s="57">
        <v>1</v>
      </c>
      <c r="T19" s="57">
        <v>9.9</v>
      </c>
      <c r="U19" s="57" t="str">
        <f>VLOOKUP(A19,'Individual Data'!$K$5:$AC$5544,12,FALSE)</f>
        <v>LFSO</v>
      </c>
      <c r="V19" s="14">
        <f>IFERROR(LOOKUP(H19,{30,43,48,53,58,63,68,73,78,83,88,93,97},{42,47,52,57,62,67,72,77,82,87,92,99,100}),999)</f>
        <v>82</v>
      </c>
      <c r="X19" s="57">
        <f>VLOOKUP(A19,'Individual Data'!$K$5:$AC$5544,8,FALSE)</f>
        <v>4</v>
      </c>
      <c r="Y19" s="57">
        <f>VLOOKUP(A19,'Individual Data'!$K$5:$AC$5544,9,FALSE)</f>
        <v>2019</v>
      </c>
      <c r="AA19"/>
      <c r="AB19"/>
      <c r="AC19"/>
      <c r="AD19"/>
      <c r="AE19"/>
      <c r="AF19"/>
      <c r="AG19"/>
      <c r="AH19"/>
      <c r="AI19"/>
      <c r="AJ19"/>
      <c r="AK19"/>
      <c r="AL19"/>
      <c r="AM19"/>
    </row>
    <row r="20" spans="1:39" ht="15" customHeight="1" x14ac:dyDescent="0.25">
      <c r="A20" s="57" t="s">
        <v>3883</v>
      </c>
      <c r="B20" s="57">
        <v>19</v>
      </c>
      <c r="C20" s="73">
        <v>45216</v>
      </c>
      <c r="D20" s="57" t="s">
        <v>17974</v>
      </c>
      <c r="E20" s="57" t="s">
        <v>17975</v>
      </c>
      <c r="F20" s="229" t="s">
        <v>19617</v>
      </c>
      <c r="G20" s="57" t="s">
        <v>17976</v>
      </c>
      <c r="H20" s="57">
        <f t="shared" si="0"/>
        <v>74</v>
      </c>
      <c r="I20" s="57" t="s">
        <v>3085</v>
      </c>
      <c r="J20" s="57" t="s">
        <v>3196</v>
      </c>
      <c r="K20" s="57" t="s">
        <v>3196</v>
      </c>
      <c r="L20" s="57" t="s">
        <v>3196</v>
      </c>
      <c r="M20" s="57" t="s">
        <v>3196</v>
      </c>
      <c r="N20" s="193" t="s">
        <v>3228</v>
      </c>
      <c r="O20" s="57">
        <v>1</v>
      </c>
      <c r="P20" s="57" t="s">
        <v>17700</v>
      </c>
      <c r="R20" s="57" t="s">
        <v>17700</v>
      </c>
      <c r="S20" s="57">
        <v>1</v>
      </c>
      <c r="T20" s="57">
        <v>0.3</v>
      </c>
      <c r="U20" s="57" t="str">
        <f>VLOOKUP(A20,'Individual Data'!$K$5:$AC$5544,12,FALSE)</f>
        <v>PLA1</v>
      </c>
      <c r="V20" s="14">
        <f>IFERROR(LOOKUP(H20,{30,43,48,53,58,63,68,73,78,83,88,93,97},{42,47,52,57,62,67,72,77,82,87,92,99,100}),999)</f>
        <v>77</v>
      </c>
      <c r="X20" s="57">
        <f>VLOOKUP(A20,'Individual Data'!$K$5:$AC$5544,8,FALSE)</f>
        <v>4</v>
      </c>
      <c r="Y20" s="57">
        <f>VLOOKUP(A20,'Individual Data'!$K$5:$AC$5544,9,FALSE)</f>
        <v>2019</v>
      </c>
      <c r="AA20"/>
      <c r="AB20"/>
      <c r="AC20"/>
      <c r="AD20"/>
      <c r="AE20"/>
      <c r="AF20"/>
      <c r="AG20"/>
      <c r="AH20"/>
      <c r="AI20"/>
      <c r="AJ20"/>
      <c r="AK20"/>
      <c r="AL20"/>
      <c r="AM20"/>
    </row>
    <row r="21" spans="1:39" ht="15" customHeight="1" x14ac:dyDescent="0.25">
      <c r="A21" s="57" t="s">
        <v>12449</v>
      </c>
      <c r="B21" s="57">
        <v>20</v>
      </c>
      <c r="C21" s="73">
        <v>45216</v>
      </c>
      <c r="D21" s="57" t="s">
        <v>17977</v>
      </c>
      <c r="E21" s="57" t="s">
        <v>17978</v>
      </c>
      <c r="F21" s="229" t="s">
        <v>19617</v>
      </c>
      <c r="G21" s="57" t="s">
        <v>17940</v>
      </c>
      <c r="H21" s="57">
        <f t="shared" si="0"/>
        <v>80</v>
      </c>
      <c r="I21" s="57" t="s">
        <v>3085</v>
      </c>
      <c r="J21" s="57" t="s">
        <v>3228</v>
      </c>
      <c r="K21" s="57" t="s">
        <v>3228</v>
      </c>
      <c r="L21" s="57" t="s">
        <v>3196</v>
      </c>
      <c r="M21" s="57" t="s">
        <v>3196</v>
      </c>
      <c r="N21" s="193" t="s">
        <v>3196</v>
      </c>
      <c r="P21" s="57" t="s">
        <v>17700</v>
      </c>
      <c r="R21" s="57" t="s">
        <v>17700</v>
      </c>
      <c r="S21" s="57">
        <v>1</v>
      </c>
      <c r="T21" s="57">
        <v>9.9</v>
      </c>
      <c r="U21" s="57" t="str">
        <f>VLOOKUP(A21,'Individual Data'!$K$5:$AC$5544,12,FALSE)</f>
        <v>CJA1</v>
      </c>
      <c r="V21" s="14">
        <f>IFERROR(LOOKUP(H21,{30,43,48,53,58,63,68,73,78,83,88,93,97},{42,47,52,57,62,67,72,77,82,87,92,99,100}),999)</f>
        <v>82</v>
      </c>
      <c r="X21" s="57">
        <f>VLOOKUP(A21,'Individual Data'!$K$5:$AC$5544,8,FALSE)</f>
        <v>4</v>
      </c>
      <c r="Y21" s="57">
        <f>VLOOKUP(A21,'Individual Data'!$K$5:$AC$5544,9,FALSE)</f>
        <v>2019</v>
      </c>
      <c r="AA21"/>
      <c r="AB21"/>
      <c r="AC21"/>
      <c r="AD21"/>
      <c r="AE21"/>
      <c r="AF21"/>
      <c r="AG21"/>
      <c r="AH21"/>
      <c r="AI21"/>
      <c r="AJ21"/>
      <c r="AK21"/>
      <c r="AL21"/>
      <c r="AM21"/>
    </row>
    <row r="22" spans="1:39" ht="15" customHeight="1" x14ac:dyDescent="0.25">
      <c r="A22" s="57" t="s">
        <v>3720</v>
      </c>
      <c r="B22" s="57">
        <v>21</v>
      </c>
      <c r="C22" s="73">
        <v>45216</v>
      </c>
      <c r="D22" s="57" t="s">
        <v>17979</v>
      </c>
      <c r="E22" s="57" t="s">
        <v>17980</v>
      </c>
      <c r="F22" s="229" t="s">
        <v>19617</v>
      </c>
      <c r="G22" s="57" t="s">
        <v>17943</v>
      </c>
      <c r="H22" s="57">
        <f t="shared" si="0"/>
        <v>76</v>
      </c>
      <c r="I22" s="57" t="s">
        <v>3085</v>
      </c>
      <c r="J22" s="57" t="s">
        <v>3228</v>
      </c>
      <c r="K22" s="57" t="s">
        <v>3196</v>
      </c>
      <c r="L22" s="57" t="s">
        <v>3196</v>
      </c>
      <c r="M22" s="57" t="s">
        <v>3196</v>
      </c>
      <c r="N22" s="193" t="s">
        <v>3196</v>
      </c>
      <c r="P22" s="57" t="s">
        <v>17700</v>
      </c>
      <c r="R22" s="57" t="s">
        <v>17700</v>
      </c>
      <c r="S22" s="57">
        <v>1</v>
      </c>
      <c r="T22" s="57">
        <v>9.9</v>
      </c>
      <c r="U22" s="57" t="str">
        <f>VLOOKUP(A22,'Individual Data'!$K$5:$AC$5544,12,FALSE)</f>
        <v>LFHSO2</v>
      </c>
      <c r="V22" s="14">
        <f>IFERROR(LOOKUP(H22,{30,43,48,53,58,63,68,73,78,83,88,93,97},{42,47,52,57,62,67,72,77,82,87,92,99,100}),999)</f>
        <v>77</v>
      </c>
      <c r="X22" s="57">
        <f>VLOOKUP(A22,'Individual Data'!$K$5:$AC$5544,8,FALSE)</f>
        <v>5</v>
      </c>
      <c r="Y22" s="57">
        <f>VLOOKUP(A22,'Individual Data'!$K$5:$AC$5544,9,FALSE)</f>
        <v>2018</v>
      </c>
      <c r="AA22"/>
      <c r="AB22"/>
      <c r="AC22"/>
      <c r="AD22"/>
      <c r="AE22"/>
      <c r="AF22"/>
      <c r="AG22"/>
      <c r="AH22"/>
      <c r="AI22"/>
      <c r="AJ22"/>
      <c r="AK22"/>
      <c r="AL22"/>
      <c r="AM22"/>
    </row>
    <row r="23" spans="1:39" ht="15" customHeight="1" x14ac:dyDescent="0.25">
      <c r="A23" s="57" t="s">
        <v>9296</v>
      </c>
      <c r="B23" s="57">
        <v>22</v>
      </c>
      <c r="C23" s="73">
        <v>45216</v>
      </c>
      <c r="D23" s="57" t="s">
        <v>17981</v>
      </c>
      <c r="E23" s="57" t="s">
        <v>17982</v>
      </c>
      <c r="F23" s="229" t="s">
        <v>19617</v>
      </c>
      <c r="G23" s="57" t="s">
        <v>17937</v>
      </c>
      <c r="H23" s="57">
        <f t="shared" si="0"/>
        <v>72</v>
      </c>
      <c r="I23" s="57" t="s">
        <v>3085</v>
      </c>
      <c r="J23" s="57" t="s">
        <v>3196</v>
      </c>
      <c r="K23" s="57" t="s">
        <v>3196</v>
      </c>
      <c r="L23" s="57" t="s">
        <v>3196</v>
      </c>
      <c r="M23" s="57" t="s">
        <v>3196</v>
      </c>
      <c r="N23" s="193" t="s">
        <v>3228</v>
      </c>
      <c r="O23" s="57">
        <v>1</v>
      </c>
      <c r="P23" s="57" t="s">
        <v>17700</v>
      </c>
      <c r="R23" s="57" t="s">
        <v>17700</v>
      </c>
      <c r="S23" s="57">
        <v>1</v>
      </c>
      <c r="T23" s="57">
        <v>0.3</v>
      </c>
      <c r="U23" s="57" t="str">
        <f>VLOOKUP(A23,'Individual Data'!$K$5:$AC$5544,12,FALSE)</f>
        <v>NLVA</v>
      </c>
      <c r="V23" s="14">
        <f>IFERROR(LOOKUP(H23,{30,43,48,53,58,63,68,73,78,83,88,93,97},{42,47,52,57,62,67,72,77,82,87,92,99,100}),999)</f>
        <v>72</v>
      </c>
      <c r="X23" s="57">
        <f>VLOOKUP(A23,'Individual Data'!$K$5:$AC$5544,8,FALSE)</f>
        <v>4</v>
      </c>
      <c r="Y23" s="57">
        <f>VLOOKUP(A23,'Individual Data'!$K$5:$AC$5544,9,FALSE)</f>
        <v>2019</v>
      </c>
      <c r="AA23"/>
      <c r="AB23"/>
      <c r="AC23"/>
      <c r="AD23"/>
      <c r="AE23"/>
      <c r="AF23"/>
      <c r="AG23"/>
      <c r="AH23"/>
      <c r="AI23"/>
      <c r="AJ23"/>
      <c r="AK23"/>
      <c r="AL23"/>
      <c r="AM23"/>
    </row>
    <row r="24" spans="1:39" ht="15" customHeight="1" x14ac:dyDescent="0.25">
      <c r="A24" s="57" t="s">
        <v>6655</v>
      </c>
      <c r="B24" s="57">
        <v>23</v>
      </c>
      <c r="C24" s="73">
        <v>45216</v>
      </c>
      <c r="D24" s="57" t="s">
        <v>17983</v>
      </c>
      <c r="E24" s="57" t="s">
        <v>17984</v>
      </c>
      <c r="F24" s="229" t="s">
        <v>19617</v>
      </c>
      <c r="G24" s="57" t="s">
        <v>17985</v>
      </c>
      <c r="H24" s="57">
        <f t="shared" si="0"/>
        <v>70</v>
      </c>
      <c r="I24" s="57" t="s">
        <v>3085</v>
      </c>
      <c r="J24" s="57" t="s">
        <v>3196</v>
      </c>
      <c r="K24" s="57" t="s">
        <v>3196</v>
      </c>
      <c r="L24" s="57" t="s">
        <v>3196</v>
      </c>
      <c r="M24" s="57" t="s">
        <v>3196</v>
      </c>
      <c r="N24" s="193" t="s">
        <v>3228</v>
      </c>
      <c r="O24" s="57">
        <v>1</v>
      </c>
      <c r="P24" s="57" t="s">
        <v>17700</v>
      </c>
      <c r="R24" s="57" t="s">
        <v>17700</v>
      </c>
      <c r="S24" s="57">
        <v>1</v>
      </c>
      <c r="T24" s="57">
        <v>0.3</v>
      </c>
      <c r="U24" s="57" t="str">
        <f>VLOOKUP(A24,'Individual Data'!$K$5:$AC$5544,12,FALSE)</f>
        <v>LFSO</v>
      </c>
      <c r="V24" s="14">
        <f>IFERROR(LOOKUP(H24,{30,43,48,53,58,63,68,73,78,83,88,93,97},{42,47,52,57,62,67,72,77,82,87,92,99,100}),999)</f>
        <v>72</v>
      </c>
      <c r="X24" s="57">
        <f>VLOOKUP(A24,'Individual Data'!$K$5:$AC$5544,8,FALSE)</f>
        <v>4</v>
      </c>
      <c r="Y24" s="57">
        <f>VLOOKUP(A24,'Individual Data'!$K$5:$AC$5544,9,FALSE)</f>
        <v>2019</v>
      </c>
      <c r="AA24"/>
      <c r="AB24"/>
      <c r="AC24"/>
      <c r="AD24"/>
      <c r="AE24"/>
      <c r="AF24"/>
      <c r="AG24"/>
      <c r="AH24"/>
      <c r="AI24"/>
      <c r="AJ24"/>
      <c r="AK24"/>
      <c r="AL24"/>
      <c r="AM24"/>
    </row>
    <row r="25" spans="1:39" ht="15" customHeight="1" x14ac:dyDescent="0.25">
      <c r="A25" s="57" t="s">
        <v>6652</v>
      </c>
      <c r="B25" s="57">
        <v>24</v>
      </c>
      <c r="C25" s="73">
        <v>45216</v>
      </c>
      <c r="D25" s="57" t="s">
        <v>17986</v>
      </c>
      <c r="E25" s="57" t="s">
        <v>17987</v>
      </c>
      <c r="F25" s="229" t="s">
        <v>19617</v>
      </c>
      <c r="G25" s="57" t="s">
        <v>17988</v>
      </c>
      <c r="H25" s="57">
        <f t="shared" si="0"/>
        <v>73</v>
      </c>
      <c r="I25" s="57" t="s">
        <v>3085</v>
      </c>
      <c r="J25" s="57" t="s">
        <v>3196</v>
      </c>
      <c r="K25" s="57" t="s">
        <v>3196</v>
      </c>
      <c r="L25" s="57" t="s">
        <v>3196</v>
      </c>
      <c r="M25" s="57" t="s">
        <v>3196</v>
      </c>
      <c r="N25" s="193" t="s">
        <v>3228</v>
      </c>
      <c r="O25" s="57">
        <v>1</v>
      </c>
      <c r="P25" s="57" t="s">
        <v>17700</v>
      </c>
      <c r="R25" s="57" t="s">
        <v>17700</v>
      </c>
      <c r="S25" s="57">
        <v>1</v>
      </c>
      <c r="T25" s="57">
        <v>9.9</v>
      </c>
      <c r="U25" s="57" t="str">
        <f>VLOOKUP(A25,'Individual Data'!$K$5:$AC$5544,12,FALSE)</f>
        <v>Unassigned</v>
      </c>
      <c r="V25" s="14">
        <f>IFERROR(LOOKUP(H25,{30,43,48,53,58,63,68,73,78,83,88,93,97},{42,47,52,57,62,67,72,77,82,87,92,99,100}),999)</f>
        <v>77</v>
      </c>
      <c r="X25" s="57" t="str">
        <f>VLOOKUP(A25,'Individual Data'!$K$5:$AC$5544,8,FALSE)</f>
        <v>NA</v>
      </c>
      <c r="Y25" s="57" t="str">
        <f>VLOOKUP(A25,'Individual Data'!$K$5:$AC$5544,9,FALSE)</f>
        <v>U</v>
      </c>
      <c r="AA25"/>
      <c r="AB25"/>
      <c r="AC25"/>
      <c r="AD25"/>
      <c r="AE25"/>
      <c r="AF25"/>
      <c r="AG25"/>
      <c r="AH25"/>
      <c r="AI25"/>
      <c r="AJ25"/>
      <c r="AK25"/>
      <c r="AL25"/>
      <c r="AM25"/>
    </row>
    <row r="26" spans="1:39" ht="15" customHeight="1" x14ac:dyDescent="0.25">
      <c r="A26" s="57" t="s">
        <v>17989</v>
      </c>
      <c r="B26" s="57">
        <v>25</v>
      </c>
      <c r="C26" s="73">
        <v>45216</v>
      </c>
      <c r="D26" s="57" t="s">
        <v>17990</v>
      </c>
      <c r="E26" s="57" t="s">
        <v>17991</v>
      </c>
      <c r="F26" s="229" t="s">
        <v>19617</v>
      </c>
      <c r="G26" s="57" t="s">
        <v>17992</v>
      </c>
      <c r="H26" s="57">
        <f t="shared" si="0"/>
        <v>83.5</v>
      </c>
      <c r="I26" s="57" t="s">
        <v>3085</v>
      </c>
      <c r="J26" s="57" t="s">
        <v>3228</v>
      </c>
      <c r="K26" s="57" t="s">
        <v>3228</v>
      </c>
      <c r="L26" s="57" t="s">
        <v>3196</v>
      </c>
      <c r="M26" s="57" t="s">
        <v>3196</v>
      </c>
      <c r="N26" s="193" t="s">
        <v>3196</v>
      </c>
      <c r="P26" s="57" t="s">
        <v>17700</v>
      </c>
      <c r="R26" s="57" t="s">
        <v>17700</v>
      </c>
      <c r="S26" s="57">
        <v>1</v>
      </c>
      <c r="T26" s="57">
        <v>9.9</v>
      </c>
      <c r="U26" s="57" t="str">
        <f>VLOOKUP(A26,'Individual Data'!$K$5:$AC$5544,12,FALSE)</f>
        <v>LFSO</v>
      </c>
      <c r="V26" s="14">
        <f>IFERROR(LOOKUP(H26,{30,43,48,53,58,63,68,73,78,83,88,93,97},{42,47,52,57,62,67,72,77,82,87,92,99,100}),999)</f>
        <v>87</v>
      </c>
      <c r="X26" s="57">
        <f>VLOOKUP(A26,'Individual Data'!$K$5:$AC$5544,8,FALSE)</f>
        <v>4</v>
      </c>
      <c r="Y26" s="57">
        <f>VLOOKUP(A26,'Individual Data'!$K$5:$AC$5544,9,FALSE)</f>
        <v>2019</v>
      </c>
      <c r="AA26"/>
      <c r="AB26"/>
      <c r="AC26"/>
      <c r="AD26"/>
      <c r="AE26"/>
      <c r="AF26"/>
      <c r="AG26"/>
      <c r="AH26"/>
      <c r="AI26"/>
      <c r="AJ26"/>
      <c r="AK26"/>
      <c r="AL26"/>
      <c r="AM26"/>
    </row>
    <row r="27" spans="1:39" ht="15" customHeight="1" x14ac:dyDescent="0.25">
      <c r="A27" s="57" t="s">
        <v>7184</v>
      </c>
      <c r="B27" s="57">
        <v>26</v>
      </c>
      <c r="C27" s="73">
        <v>45216</v>
      </c>
      <c r="D27" s="57" t="s">
        <v>17993</v>
      </c>
      <c r="E27" s="57" t="s">
        <v>17994</v>
      </c>
      <c r="F27" s="229" t="s">
        <v>19617</v>
      </c>
      <c r="G27" s="57" t="s">
        <v>17995</v>
      </c>
      <c r="H27" s="57">
        <f t="shared" si="0"/>
        <v>75</v>
      </c>
      <c r="I27" s="57" t="s">
        <v>3085</v>
      </c>
      <c r="J27" s="57" t="s">
        <v>3196</v>
      </c>
      <c r="K27" s="57" t="s">
        <v>3196</v>
      </c>
      <c r="L27" s="57" t="s">
        <v>3196</v>
      </c>
      <c r="M27" s="57" t="s">
        <v>3196</v>
      </c>
      <c r="N27" s="193" t="s">
        <v>3228</v>
      </c>
      <c r="O27" s="57">
        <v>1</v>
      </c>
      <c r="P27" s="57" t="s">
        <v>17700</v>
      </c>
      <c r="R27" s="57" t="s">
        <v>17700</v>
      </c>
      <c r="S27" s="57">
        <v>1</v>
      </c>
      <c r="T27" s="57">
        <v>0.3</v>
      </c>
      <c r="U27" s="57" t="str">
        <f>VLOOKUP(A27,'Individual Data'!$K$5:$AC$5544,12,FALSE)</f>
        <v>LFSO</v>
      </c>
      <c r="V27" s="14">
        <f>IFERROR(LOOKUP(H27,{30,43,48,53,58,63,68,73,78,83,88,93,97},{42,47,52,57,62,67,72,77,82,87,92,99,100}),999)</f>
        <v>77</v>
      </c>
      <c r="X27" s="57">
        <f>VLOOKUP(A27,'Individual Data'!$K$5:$AC$5544,8,FALSE)</f>
        <v>4</v>
      </c>
      <c r="Y27" s="57">
        <f>VLOOKUP(A27,'Individual Data'!$K$5:$AC$5544,9,FALSE)</f>
        <v>2019</v>
      </c>
      <c r="AA27"/>
      <c r="AB27"/>
      <c r="AC27"/>
      <c r="AD27"/>
      <c r="AE27"/>
      <c r="AF27"/>
      <c r="AG27"/>
      <c r="AH27"/>
      <c r="AI27"/>
      <c r="AJ27"/>
      <c r="AK27"/>
      <c r="AL27"/>
      <c r="AM27"/>
    </row>
    <row r="28" spans="1:39" ht="15" customHeight="1" x14ac:dyDescent="0.25">
      <c r="A28" s="57" t="s">
        <v>3614</v>
      </c>
      <c r="B28" s="57">
        <v>27</v>
      </c>
      <c r="C28" s="73">
        <v>45216</v>
      </c>
      <c r="D28" s="57" t="s">
        <v>17996</v>
      </c>
      <c r="E28" s="57" t="s">
        <v>17997</v>
      </c>
      <c r="F28" s="229" t="s">
        <v>19617</v>
      </c>
      <c r="G28" s="57" t="s">
        <v>17998</v>
      </c>
      <c r="H28" s="57">
        <f t="shared" si="0"/>
        <v>80.5</v>
      </c>
      <c r="I28" s="57" t="s">
        <v>3085</v>
      </c>
      <c r="J28" s="57" t="s">
        <v>3196</v>
      </c>
      <c r="K28" s="57" t="s">
        <v>3196</v>
      </c>
      <c r="L28" s="57" t="s">
        <v>3196</v>
      </c>
      <c r="M28" s="57" t="s">
        <v>3196</v>
      </c>
      <c r="N28" s="193" t="s">
        <v>3228</v>
      </c>
      <c r="O28" s="57">
        <v>2</v>
      </c>
      <c r="P28" s="57" t="s">
        <v>17700</v>
      </c>
      <c r="R28" s="57" t="s">
        <v>17700</v>
      </c>
      <c r="S28" s="57">
        <v>1</v>
      </c>
      <c r="T28" s="57">
        <v>0.4</v>
      </c>
      <c r="U28" s="57" t="str">
        <f>VLOOKUP(A28,'Individual Data'!$K$5:$AC$5544,12,FALSE)</f>
        <v>Unassigned</v>
      </c>
      <c r="V28" s="14">
        <f>IFERROR(LOOKUP(H28,{30,43,48,53,58,63,68,73,78,83,88,93,97},{42,47,52,57,62,67,72,77,82,87,92,99,100}),999)</f>
        <v>82</v>
      </c>
      <c r="X28" s="57" t="str">
        <f>VLOOKUP(A28,'Individual Data'!$K$5:$AC$5544,8,FALSE)</f>
        <v>NA</v>
      </c>
      <c r="Y28" s="57" t="str">
        <f>VLOOKUP(A28,'Individual Data'!$K$5:$AC$5544,9,FALSE)</f>
        <v>U</v>
      </c>
      <c r="AA28"/>
      <c r="AB28"/>
      <c r="AC28"/>
      <c r="AD28"/>
      <c r="AE28"/>
      <c r="AF28"/>
      <c r="AG28"/>
      <c r="AH28"/>
      <c r="AI28"/>
      <c r="AJ28"/>
      <c r="AK28"/>
      <c r="AL28"/>
      <c r="AM28"/>
    </row>
    <row r="29" spans="1:39" ht="15" customHeight="1" x14ac:dyDescent="0.25">
      <c r="A29" s="57" t="s">
        <v>6983</v>
      </c>
      <c r="B29" s="57">
        <v>28</v>
      </c>
      <c r="C29" s="73">
        <v>45216</v>
      </c>
      <c r="D29" s="57" t="s">
        <v>17999</v>
      </c>
      <c r="E29" s="57" t="s">
        <v>18000</v>
      </c>
      <c r="F29" s="229" t="s">
        <v>19617</v>
      </c>
      <c r="G29" s="57" t="s">
        <v>18001</v>
      </c>
      <c r="H29" s="57">
        <f t="shared" si="0"/>
        <v>85.5</v>
      </c>
      <c r="I29" s="57" t="s">
        <v>3085</v>
      </c>
      <c r="J29" s="57" t="s">
        <v>3228</v>
      </c>
      <c r="K29" s="57" t="s">
        <v>3228</v>
      </c>
      <c r="L29" s="57" t="s">
        <v>3196</v>
      </c>
      <c r="M29" s="57" t="s">
        <v>3196</v>
      </c>
      <c r="N29" s="193" t="s">
        <v>3196</v>
      </c>
      <c r="P29" s="57" t="s">
        <v>17700</v>
      </c>
      <c r="R29" s="57" t="s">
        <v>17700</v>
      </c>
      <c r="S29" s="57">
        <v>1</v>
      </c>
      <c r="T29" s="57">
        <v>9.9</v>
      </c>
      <c r="U29" s="57" t="str">
        <f>VLOOKUP(A29,'Individual Data'!$K$5:$AC$5544,12,FALSE)</f>
        <v>LGA</v>
      </c>
      <c r="V29" s="14">
        <f>IFERROR(LOOKUP(H29,{30,43,48,53,58,63,68,73,78,83,88,93,97},{42,47,52,57,62,67,72,77,82,87,92,99,100}),999)</f>
        <v>87</v>
      </c>
      <c r="X29" s="57">
        <f>VLOOKUP(A29,'Individual Data'!$K$5:$AC$5544,8,FALSE)</f>
        <v>4</v>
      </c>
      <c r="Y29" s="57">
        <f>VLOOKUP(A29,'Individual Data'!$K$5:$AC$5544,9,FALSE)</f>
        <v>2019</v>
      </c>
      <c r="AA29"/>
      <c r="AB29"/>
      <c r="AC29"/>
      <c r="AD29"/>
      <c r="AE29"/>
      <c r="AF29"/>
      <c r="AG29"/>
      <c r="AH29"/>
      <c r="AI29"/>
      <c r="AJ29"/>
      <c r="AK29"/>
      <c r="AL29"/>
      <c r="AM29"/>
    </row>
    <row r="30" spans="1:39" ht="15" customHeight="1" x14ac:dyDescent="0.25">
      <c r="A30" s="57" t="s">
        <v>6691</v>
      </c>
      <c r="B30" s="57">
        <v>29</v>
      </c>
      <c r="C30" s="73">
        <v>45216</v>
      </c>
      <c r="D30" s="57" t="s">
        <v>18002</v>
      </c>
      <c r="E30" s="57" t="s">
        <v>18003</v>
      </c>
      <c r="F30" s="229" t="s">
        <v>19617</v>
      </c>
      <c r="G30" s="57" t="s">
        <v>17940</v>
      </c>
      <c r="H30" s="57">
        <f t="shared" si="0"/>
        <v>80</v>
      </c>
      <c r="I30" s="57" t="s">
        <v>3085</v>
      </c>
      <c r="J30" s="57" t="s">
        <v>3196</v>
      </c>
      <c r="K30" s="57" t="s">
        <v>3196</v>
      </c>
      <c r="L30" s="57" t="s">
        <v>3196</v>
      </c>
      <c r="M30" s="57" t="s">
        <v>3196</v>
      </c>
      <c r="N30" s="193" t="s">
        <v>3228</v>
      </c>
      <c r="O30" s="57">
        <v>2</v>
      </c>
      <c r="P30" s="57" t="s">
        <v>17700</v>
      </c>
      <c r="R30" s="57" t="s">
        <v>17700</v>
      </c>
      <c r="S30" s="57">
        <v>1</v>
      </c>
      <c r="T30" s="57">
        <v>0.3</v>
      </c>
      <c r="U30" s="57" t="str">
        <f>VLOOKUP(A30,'Individual Data'!$K$5:$AC$5544,12,FALSE)</f>
        <v>BCA1</v>
      </c>
      <c r="V30" s="14">
        <f>IFERROR(LOOKUP(H30,{30,43,48,53,58,63,68,73,78,83,88,93,97},{42,47,52,57,62,67,72,77,82,87,92,99,100}),999)</f>
        <v>82</v>
      </c>
      <c r="X30" s="57">
        <f>VLOOKUP(A30,'Individual Data'!$K$5:$AC$5544,8,FALSE)</f>
        <v>4</v>
      </c>
      <c r="Y30" s="57">
        <f>VLOOKUP(A30,'Individual Data'!$K$5:$AC$5544,9,FALSE)</f>
        <v>2019</v>
      </c>
      <c r="AA30"/>
      <c r="AB30"/>
      <c r="AC30"/>
      <c r="AD30"/>
      <c r="AE30"/>
      <c r="AF30"/>
      <c r="AG30"/>
      <c r="AH30"/>
      <c r="AI30"/>
      <c r="AJ30"/>
      <c r="AK30"/>
      <c r="AL30"/>
      <c r="AM30"/>
    </row>
    <row r="31" spans="1:39" ht="15" customHeight="1" x14ac:dyDescent="0.25">
      <c r="A31" s="57" t="s">
        <v>9280</v>
      </c>
      <c r="B31" s="57">
        <v>30</v>
      </c>
      <c r="C31" s="73">
        <v>45216</v>
      </c>
      <c r="D31" s="57" t="s">
        <v>18004</v>
      </c>
      <c r="E31" s="57" t="s">
        <v>18005</v>
      </c>
      <c r="F31" s="229" t="s">
        <v>19617</v>
      </c>
      <c r="G31" s="57" t="s">
        <v>17940</v>
      </c>
      <c r="H31" s="57">
        <f t="shared" si="0"/>
        <v>80</v>
      </c>
      <c r="I31" s="57" t="s">
        <v>3085</v>
      </c>
      <c r="J31" s="57" t="s">
        <v>3196</v>
      </c>
      <c r="K31" s="57" t="s">
        <v>3196</v>
      </c>
      <c r="L31" s="57" t="s">
        <v>3196</v>
      </c>
      <c r="M31" s="57" t="s">
        <v>3196</v>
      </c>
      <c r="N31" s="193" t="s">
        <v>3228</v>
      </c>
      <c r="O31" s="57">
        <v>2</v>
      </c>
      <c r="P31" s="57" t="s">
        <v>17700</v>
      </c>
      <c r="R31" s="57" t="s">
        <v>17700</v>
      </c>
      <c r="S31" s="57">
        <v>1</v>
      </c>
      <c r="T31" s="57">
        <v>0.3</v>
      </c>
      <c r="U31" s="57" t="str">
        <f>VLOOKUP(A31,'Individual Data'!$K$5:$AC$5544,12,FALSE)</f>
        <v>BCA1</v>
      </c>
      <c r="V31" s="14">
        <f>IFERROR(LOOKUP(H31,{30,43,48,53,58,63,68,73,78,83,88,93,97},{42,47,52,57,62,67,72,77,82,87,92,99,100}),999)</f>
        <v>82</v>
      </c>
      <c r="X31" s="57">
        <f>VLOOKUP(A31,'Individual Data'!$K$5:$AC$5544,8,FALSE)</f>
        <v>4</v>
      </c>
      <c r="Y31" s="57">
        <f>VLOOKUP(A31,'Individual Data'!$K$5:$AC$5544,9,FALSE)</f>
        <v>2019</v>
      </c>
      <c r="AA31"/>
      <c r="AB31"/>
      <c r="AC31"/>
      <c r="AD31"/>
      <c r="AE31"/>
      <c r="AF31"/>
      <c r="AG31"/>
      <c r="AH31"/>
      <c r="AI31"/>
      <c r="AJ31"/>
      <c r="AK31"/>
      <c r="AL31"/>
      <c r="AM31"/>
    </row>
    <row r="32" spans="1:39" ht="15" customHeight="1" x14ac:dyDescent="0.25">
      <c r="A32" s="57" t="s">
        <v>3445</v>
      </c>
      <c r="B32" s="57">
        <v>31</v>
      </c>
      <c r="C32" s="73">
        <v>45216</v>
      </c>
      <c r="D32" s="57" t="s">
        <v>18006</v>
      </c>
      <c r="E32" s="57" t="s">
        <v>18007</v>
      </c>
      <c r="F32" s="229" t="s">
        <v>19617</v>
      </c>
      <c r="G32" s="57" t="s">
        <v>17957</v>
      </c>
      <c r="H32" s="57">
        <f t="shared" si="0"/>
        <v>75.5</v>
      </c>
      <c r="I32" s="57" t="s">
        <v>3085</v>
      </c>
      <c r="J32" s="57" t="s">
        <v>3196</v>
      </c>
      <c r="K32" s="57" t="s">
        <v>3196</v>
      </c>
      <c r="L32" s="57" t="s">
        <v>3196</v>
      </c>
      <c r="M32" s="57" t="s">
        <v>3196</v>
      </c>
      <c r="N32" s="193" t="s">
        <v>3228</v>
      </c>
      <c r="O32" s="57">
        <v>2</v>
      </c>
      <c r="P32" s="57" t="s">
        <v>17700</v>
      </c>
      <c r="R32" s="57" t="s">
        <v>17700</v>
      </c>
      <c r="S32" s="57">
        <v>1</v>
      </c>
      <c r="T32" s="57">
        <v>0.3</v>
      </c>
      <c r="U32" s="57" t="str">
        <f>VLOOKUP(A32,'Individual Data'!$K$5:$AC$5544,12,FALSE)</f>
        <v>BCA1</v>
      </c>
      <c r="V32" s="14">
        <f>IFERROR(LOOKUP(H32,{30,43,48,53,58,63,68,73,78,83,88,93,97},{42,47,52,57,62,67,72,77,82,87,92,99,100}),999)</f>
        <v>77</v>
      </c>
      <c r="X32" s="57">
        <f>VLOOKUP(A32,'Individual Data'!$K$5:$AC$5544,8,FALSE)</f>
        <v>4</v>
      </c>
      <c r="Y32" s="57">
        <f>VLOOKUP(A32,'Individual Data'!$K$5:$AC$5544,9,FALSE)</f>
        <v>2019</v>
      </c>
      <c r="AA32"/>
      <c r="AB32"/>
      <c r="AC32"/>
      <c r="AD32"/>
      <c r="AE32"/>
      <c r="AF32"/>
      <c r="AG32"/>
      <c r="AH32"/>
      <c r="AI32"/>
      <c r="AJ32"/>
      <c r="AK32"/>
      <c r="AL32"/>
      <c r="AM32"/>
    </row>
    <row r="33" spans="1:39" ht="15" customHeight="1" x14ac:dyDescent="0.25">
      <c r="A33" s="57" t="s">
        <v>9527</v>
      </c>
      <c r="B33" s="57">
        <v>32</v>
      </c>
      <c r="C33" s="73">
        <v>45216</v>
      </c>
      <c r="D33" s="57" t="s">
        <v>18008</v>
      </c>
      <c r="E33" s="57" t="s">
        <v>18009</v>
      </c>
      <c r="F33" s="229" t="s">
        <v>19617</v>
      </c>
      <c r="G33" s="57" t="s">
        <v>17934</v>
      </c>
      <c r="H33" s="57">
        <f t="shared" si="0"/>
        <v>77</v>
      </c>
      <c r="I33" s="57" t="s">
        <v>3085</v>
      </c>
      <c r="J33" s="57" t="s">
        <v>3196</v>
      </c>
      <c r="K33" s="57" t="s">
        <v>3196</v>
      </c>
      <c r="L33" s="57" t="s">
        <v>3196</v>
      </c>
      <c r="M33" s="57" t="s">
        <v>3196</v>
      </c>
      <c r="N33" s="193" t="s">
        <v>3228</v>
      </c>
      <c r="O33" s="57">
        <v>2</v>
      </c>
      <c r="P33" s="57" t="s">
        <v>17700</v>
      </c>
      <c r="R33" s="57" t="s">
        <v>17700</v>
      </c>
      <c r="S33" s="57">
        <v>1</v>
      </c>
      <c r="T33" s="57">
        <v>0.3</v>
      </c>
      <c r="U33" s="57" t="str">
        <f>VLOOKUP(A33,'Individual Data'!$K$5:$AC$5544,12,FALSE)</f>
        <v>BCA1</v>
      </c>
      <c r="V33" s="14">
        <f>IFERROR(LOOKUP(H33,{30,43,48,53,58,63,68,73,78,83,88,93,97},{42,47,52,57,62,67,72,77,82,87,92,99,100}),999)</f>
        <v>77</v>
      </c>
      <c r="X33" s="57">
        <f>VLOOKUP(A33,'Individual Data'!$K$5:$AC$5544,8,FALSE)</f>
        <v>4</v>
      </c>
      <c r="Y33" s="57">
        <f>VLOOKUP(A33,'Individual Data'!$K$5:$AC$5544,9,FALSE)</f>
        <v>2019</v>
      </c>
      <c r="AA33"/>
      <c r="AB33"/>
      <c r="AC33"/>
      <c r="AD33"/>
      <c r="AE33"/>
      <c r="AF33"/>
      <c r="AG33"/>
      <c r="AH33"/>
      <c r="AI33"/>
      <c r="AJ33"/>
      <c r="AK33"/>
      <c r="AL33"/>
      <c r="AM33"/>
    </row>
    <row r="34" spans="1:39" ht="15" customHeight="1" x14ac:dyDescent="0.25">
      <c r="A34" s="57" t="s">
        <v>9171</v>
      </c>
      <c r="B34" s="57">
        <v>33</v>
      </c>
      <c r="C34" s="73">
        <v>45216</v>
      </c>
      <c r="D34" s="57" t="s">
        <v>18010</v>
      </c>
      <c r="E34" s="57" t="s">
        <v>18011</v>
      </c>
      <c r="F34" s="229" t="s">
        <v>19617</v>
      </c>
      <c r="G34" s="57" t="s">
        <v>17879</v>
      </c>
      <c r="H34" s="57">
        <f t="shared" si="0"/>
        <v>82</v>
      </c>
      <c r="I34" s="57" t="s">
        <v>3085</v>
      </c>
      <c r="J34" s="57" t="s">
        <v>3228</v>
      </c>
      <c r="K34" s="57" t="s">
        <v>3228</v>
      </c>
      <c r="L34" s="57" t="s">
        <v>3196</v>
      </c>
      <c r="M34" s="57" t="s">
        <v>3196</v>
      </c>
      <c r="N34" s="193" t="s">
        <v>3196</v>
      </c>
      <c r="P34" s="57" t="s">
        <v>17700</v>
      </c>
      <c r="R34" s="57" t="s">
        <v>17700</v>
      </c>
      <c r="S34" s="57">
        <v>1</v>
      </c>
      <c r="T34" s="57">
        <v>9.9</v>
      </c>
      <c r="U34" s="57" t="str">
        <f>VLOOKUP(A34,'Individual Data'!$K$5:$AC$5544,12,FALSE)</f>
        <v>BCA1</v>
      </c>
      <c r="V34" s="14">
        <f>IFERROR(LOOKUP(H34,{30,43,48,53,58,63,68,73,78,83,88,93,97},{42,47,52,57,62,67,72,77,82,87,92,99,100}),999)</f>
        <v>82</v>
      </c>
      <c r="X34" s="57">
        <f>VLOOKUP(A34,'Individual Data'!$K$5:$AC$5544,8,FALSE)</f>
        <v>4</v>
      </c>
      <c r="Y34" s="57">
        <f>VLOOKUP(A34,'Individual Data'!$K$5:$AC$5544,9,FALSE)</f>
        <v>2019</v>
      </c>
      <c r="AA34"/>
      <c r="AB34"/>
      <c r="AC34"/>
      <c r="AD34"/>
      <c r="AE34"/>
      <c r="AF34"/>
      <c r="AG34"/>
      <c r="AH34"/>
      <c r="AI34"/>
      <c r="AJ34"/>
      <c r="AK34"/>
      <c r="AL34"/>
      <c r="AM34"/>
    </row>
    <row r="35" spans="1:39" ht="15" customHeight="1" x14ac:dyDescent="0.25">
      <c r="A35" s="57" t="s">
        <v>18012</v>
      </c>
      <c r="B35" s="57">
        <v>34</v>
      </c>
      <c r="C35" s="73">
        <v>45216</v>
      </c>
      <c r="D35" s="57" t="s">
        <v>18013</v>
      </c>
      <c r="E35" s="57" t="s">
        <v>18014</v>
      </c>
      <c r="F35" s="229" t="s">
        <v>19617</v>
      </c>
      <c r="G35" s="57" t="s">
        <v>18015</v>
      </c>
      <c r="H35" s="57">
        <f t="shared" si="0"/>
        <v>82.5</v>
      </c>
      <c r="I35" s="57" t="s">
        <v>3085</v>
      </c>
      <c r="J35" s="57" t="s">
        <v>3196</v>
      </c>
      <c r="K35" s="57" t="s">
        <v>3196</v>
      </c>
      <c r="L35" s="57" t="s">
        <v>3196</v>
      </c>
      <c r="M35" s="57" t="s">
        <v>3196</v>
      </c>
      <c r="N35" s="193" t="s">
        <v>3228</v>
      </c>
      <c r="O35" s="57">
        <v>2</v>
      </c>
      <c r="P35" s="57" t="s">
        <v>17700</v>
      </c>
      <c r="R35" s="57" t="s">
        <v>17700</v>
      </c>
      <c r="S35" s="57">
        <v>1</v>
      </c>
      <c r="T35" s="57">
        <v>0.3</v>
      </c>
      <c r="U35" s="57" t="str">
        <f>VLOOKUP(A35,'Individual Data'!$K$5:$AC$5544,12,FALSE)</f>
        <v>IPCSR</v>
      </c>
      <c r="V35" s="14">
        <f>IFERROR(LOOKUP(H35,{30,43,48,53,58,63,68,73,78,83,88,93,97},{42,47,52,57,62,67,72,77,82,87,92,99,100}),999)</f>
        <v>82</v>
      </c>
      <c r="X35" s="57">
        <f>VLOOKUP(A35,'Individual Data'!$K$5:$AC$5544,8,FALSE)</f>
        <v>4</v>
      </c>
      <c r="Y35" s="57">
        <f>VLOOKUP(A35,'Individual Data'!$K$5:$AC$5544,9,FALSE)</f>
        <v>2019</v>
      </c>
      <c r="AA35"/>
      <c r="AB35"/>
      <c r="AC35"/>
      <c r="AD35"/>
      <c r="AE35"/>
      <c r="AF35"/>
      <c r="AG35"/>
      <c r="AH35"/>
      <c r="AI35"/>
      <c r="AJ35"/>
      <c r="AK35"/>
      <c r="AL35"/>
      <c r="AM35"/>
    </row>
    <row r="36" spans="1:39" ht="15" customHeight="1" x14ac:dyDescent="0.25">
      <c r="A36" s="57" t="s">
        <v>6753</v>
      </c>
      <c r="B36" s="57">
        <v>35</v>
      </c>
      <c r="C36" s="73">
        <v>45216</v>
      </c>
      <c r="D36" s="57" t="s">
        <v>18016</v>
      </c>
      <c r="E36" s="57" t="s">
        <v>18017</v>
      </c>
      <c r="F36" s="229" t="s">
        <v>19617</v>
      </c>
      <c r="G36" s="57" t="s">
        <v>18018</v>
      </c>
      <c r="H36" s="57">
        <f t="shared" si="0"/>
        <v>87</v>
      </c>
      <c r="I36" s="57" t="s">
        <v>3085</v>
      </c>
      <c r="J36" s="57" t="s">
        <v>3196</v>
      </c>
      <c r="K36" s="57" t="s">
        <v>3196</v>
      </c>
      <c r="L36" s="57" t="s">
        <v>3196</v>
      </c>
      <c r="M36" s="57" t="s">
        <v>3196</v>
      </c>
      <c r="N36" s="193" t="s">
        <v>3228</v>
      </c>
      <c r="O36" s="57">
        <v>2</v>
      </c>
      <c r="P36" s="57" t="s">
        <v>17700</v>
      </c>
      <c r="R36" s="57" t="s">
        <v>17700</v>
      </c>
      <c r="S36" s="57">
        <v>1</v>
      </c>
      <c r="T36" s="57">
        <v>0.4</v>
      </c>
      <c r="U36" s="57" t="str">
        <f>VLOOKUP(A36,'Individual Data'!$K$5:$AC$5544,12,FALSE)</f>
        <v>NPTH</v>
      </c>
      <c r="V36" s="14">
        <f>IFERROR(LOOKUP(H36,{30,43,48,53,58,63,68,73,78,83,88,93,97},{42,47,52,57,62,67,72,77,82,87,92,99,100}),999)</f>
        <v>87</v>
      </c>
      <c r="X36" s="57">
        <f>VLOOKUP(A36,'Individual Data'!$K$5:$AC$5544,8,FALSE)</f>
        <v>5</v>
      </c>
      <c r="Y36" s="57">
        <f>VLOOKUP(A36,'Individual Data'!$K$5:$AC$5544,9,FALSE)</f>
        <v>2018</v>
      </c>
      <c r="AA36"/>
      <c r="AB36"/>
      <c r="AC36"/>
      <c r="AD36"/>
      <c r="AE36"/>
      <c r="AF36"/>
      <c r="AG36"/>
      <c r="AH36"/>
      <c r="AI36"/>
      <c r="AJ36"/>
      <c r="AK36"/>
      <c r="AL36"/>
      <c r="AM36"/>
    </row>
    <row r="37" spans="1:39" ht="15" customHeight="1" x14ac:dyDescent="0.25">
      <c r="A37" s="57" t="s">
        <v>9592</v>
      </c>
      <c r="B37" s="57">
        <v>36</v>
      </c>
      <c r="C37" s="73">
        <v>45216</v>
      </c>
      <c r="D37" s="57" t="s">
        <v>18019</v>
      </c>
      <c r="E37" s="57" t="s">
        <v>18020</v>
      </c>
      <c r="F37" s="229" t="s">
        <v>19617</v>
      </c>
      <c r="G37" s="57" t="s">
        <v>17988</v>
      </c>
      <c r="H37" s="57">
        <f t="shared" si="0"/>
        <v>73</v>
      </c>
      <c r="I37" s="57" t="s">
        <v>3085</v>
      </c>
      <c r="J37" s="57" t="s">
        <v>3196</v>
      </c>
      <c r="K37" s="57" t="s">
        <v>3196</v>
      </c>
      <c r="L37" s="57" t="s">
        <v>3196</v>
      </c>
      <c r="M37" s="57" t="s">
        <v>3196</v>
      </c>
      <c r="N37" s="193" t="s">
        <v>3228</v>
      </c>
      <c r="O37" s="57">
        <v>2</v>
      </c>
      <c r="P37" s="57" t="s">
        <v>17700</v>
      </c>
      <c r="R37" s="57" t="s">
        <v>17700</v>
      </c>
      <c r="S37" s="57">
        <v>1</v>
      </c>
      <c r="T37" s="57">
        <v>0.3</v>
      </c>
      <c r="U37" s="57" t="str">
        <f>VLOOKUP(A37,'Individual Data'!$K$5:$AC$5544,12,FALSE)</f>
        <v>NPTH</v>
      </c>
      <c r="V37" s="14">
        <f>IFERROR(LOOKUP(H37,{30,43,48,53,58,63,68,73,78,83,88,93,97},{42,47,52,57,62,67,72,77,82,87,92,99,100}),999)</f>
        <v>77</v>
      </c>
      <c r="X37" s="57">
        <f>VLOOKUP(A37,'Individual Data'!$K$5:$AC$5544,8,FALSE)</f>
        <v>4</v>
      </c>
      <c r="Y37" s="57">
        <f>VLOOKUP(A37,'Individual Data'!$K$5:$AC$5544,9,FALSE)</f>
        <v>2019</v>
      </c>
      <c r="AA37"/>
      <c r="AB37"/>
      <c r="AC37"/>
      <c r="AD37"/>
      <c r="AE37"/>
      <c r="AF37"/>
      <c r="AG37"/>
      <c r="AH37"/>
      <c r="AI37"/>
      <c r="AJ37"/>
      <c r="AK37"/>
      <c r="AL37"/>
      <c r="AM37"/>
    </row>
    <row r="38" spans="1:39" ht="15" customHeight="1" x14ac:dyDescent="0.25">
      <c r="A38" s="57" t="s">
        <v>6679</v>
      </c>
      <c r="B38" s="57">
        <v>37</v>
      </c>
      <c r="C38" s="73">
        <v>45216</v>
      </c>
      <c r="D38" s="57" t="s">
        <v>18021</v>
      </c>
      <c r="E38" s="57" t="s">
        <v>18022</v>
      </c>
      <c r="F38" s="229" t="s">
        <v>19617</v>
      </c>
      <c r="G38" s="57" t="s">
        <v>17985</v>
      </c>
      <c r="H38" s="57">
        <f t="shared" si="0"/>
        <v>70</v>
      </c>
      <c r="I38" s="57" t="s">
        <v>3085</v>
      </c>
      <c r="J38" s="57" t="s">
        <v>3196</v>
      </c>
      <c r="K38" s="57" t="s">
        <v>3196</v>
      </c>
      <c r="L38" s="57" t="s">
        <v>3196</v>
      </c>
      <c r="M38" s="57" t="s">
        <v>3196</v>
      </c>
      <c r="N38" s="193" t="s">
        <v>3228</v>
      </c>
      <c r="O38" s="57">
        <v>2</v>
      </c>
      <c r="P38" s="57" t="s">
        <v>17700</v>
      </c>
      <c r="R38" s="57" t="s">
        <v>17700</v>
      </c>
      <c r="S38" s="57">
        <v>1</v>
      </c>
      <c r="T38" s="57">
        <v>0.3</v>
      </c>
      <c r="U38" s="57" t="str">
        <f>VLOOKUP(A38,'Individual Data'!$K$5:$AC$5544,12,FALSE)</f>
        <v>LFHSO2</v>
      </c>
      <c r="V38" s="14">
        <f>IFERROR(LOOKUP(H38,{30,43,48,53,58,63,68,73,78,83,88,93,97},{42,47,52,57,62,67,72,77,82,87,92,99,100}),999)</f>
        <v>72</v>
      </c>
      <c r="X38" s="57">
        <f>VLOOKUP(A38,'Individual Data'!$K$5:$AC$5544,8,FALSE)</f>
        <v>4</v>
      </c>
      <c r="Y38" s="57">
        <f>VLOOKUP(A38,'Individual Data'!$K$5:$AC$5544,9,FALSE)</f>
        <v>2019</v>
      </c>
      <c r="AA38"/>
      <c r="AB38"/>
      <c r="AC38"/>
      <c r="AD38"/>
      <c r="AE38"/>
      <c r="AF38"/>
      <c r="AG38"/>
      <c r="AH38"/>
      <c r="AI38"/>
      <c r="AJ38"/>
      <c r="AK38"/>
      <c r="AL38"/>
      <c r="AM38"/>
    </row>
    <row r="39" spans="1:39" ht="15" customHeight="1" x14ac:dyDescent="0.25">
      <c r="A39" s="57" t="s">
        <v>3739</v>
      </c>
      <c r="B39" s="57">
        <v>38</v>
      </c>
      <c r="C39" s="73">
        <v>45216</v>
      </c>
      <c r="D39" s="57" t="s">
        <v>18023</v>
      </c>
      <c r="E39" s="57" t="s">
        <v>18024</v>
      </c>
      <c r="F39" s="229" t="s">
        <v>19617</v>
      </c>
      <c r="G39" s="57" t="s">
        <v>17966</v>
      </c>
      <c r="H39" s="57">
        <f t="shared" si="0"/>
        <v>77.5</v>
      </c>
      <c r="I39" s="57" t="s">
        <v>3085</v>
      </c>
      <c r="J39" s="57" t="s">
        <v>3196</v>
      </c>
      <c r="K39" s="57" t="s">
        <v>3196</v>
      </c>
      <c r="L39" s="57" t="s">
        <v>3196</v>
      </c>
      <c r="M39" s="57" t="s">
        <v>3196</v>
      </c>
      <c r="N39" s="193" t="s">
        <v>3228</v>
      </c>
      <c r="O39" s="57">
        <v>2</v>
      </c>
      <c r="P39" s="57" t="s">
        <v>17700</v>
      </c>
      <c r="R39" s="57" t="s">
        <v>17700</v>
      </c>
      <c r="S39" s="57">
        <v>1</v>
      </c>
      <c r="T39" s="57">
        <v>0.3</v>
      </c>
      <c r="U39" s="57" t="str">
        <f>VLOOKUP(A39,'Individual Data'!$K$5:$AC$5544,12,FALSE)</f>
        <v>LFSO</v>
      </c>
      <c r="V39" s="14">
        <f>IFERROR(LOOKUP(H39,{30,43,48,53,58,63,68,73,78,83,88,93,97},{42,47,52,57,62,67,72,77,82,87,92,99,100}),999)</f>
        <v>77</v>
      </c>
      <c r="X39" s="57">
        <f>VLOOKUP(A39,'Individual Data'!$K$5:$AC$5544,8,FALSE)</f>
        <v>4</v>
      </c>
      <c r="Y39" s="57">
        <f>VLOOKUP(A39,'Individual Data'!$K$5:$AC$5544,9,FALSE)</f>
        <v>2019</v>
      </c>
      <c r="AA39"/>
      <c r="AB39"/>
      <c r="AC39"/>
      <c r="AD39"/>
      <c r="AE39"/>
      <c r="AF39"/>
      <c r="AG39"/>
      <c r="AH39"/>
      <c r="AI39"/>
      <c r="AJ39"/>
      <c r="AK39"/>
      <c r="AL39"/>
      <c r="AM39"/>
    </row>
    <row r="40" spans="1:39" ht="15" customHeight="1" x14ac:dyDescent="0.25">
      <c r="A40" s="57" t="s">
        <v>6521</v>
      </c>
      <c r="B40" s="57">
        <v>39</v>
      </c>
      <c r="C40" s="73">
        <v>45216</v>
      </c>
      <c r="D40" s="57" t="s">
        <v>18025</v>
      </c>
      <c r="E40" s="57" t="s">
        <v>18026</v>
      </c>
      <c r="F40" s="229" t="s">
        <v>19617</v>
      </c>
      <c r="G40" s="57" t="s">
        <v>17934</v>
      </c>
      <c r="H40" s="57">
        <f t="shared" si="0"/>
        <v>77</v>
      </c>
      <c r="I40" s="57" t="s">
        <v>3085</v>
      </c>
      <c r="J40" s="57" t="s">
        <v>3196</v>
      </c>
      <c r="K40" s="57" t="s">
        <v>3196</v>
      </c>
      <c r="L40" s="57" t="s">
        <v>3196</v>
      </c>
      <c r="M40" s="57" t="s">
        <v>3196</v>
      </c>
      <c r="N40" s="193" t="s">
        <v>3228</v>
      </c>
      <c r="O40" s="57">
        <v>2</v>
      </c>
      <c r="P40" s="57" t="s">
        <v>17700</v>
      </c>
      <c r="R40" s="57" t="s">
        <v>17700</v>
      </c>
      <c r="S40" s="57">
        <v>1</v>
      </c>
      <c r="T40" s="57">
        <v>0.3</v>
      </c>
      <c r="U40" s="57" t="str">
        <f>VLOOKUP(A40,'Individual Data'!$K$5:$AC$5544,12,FALSE)</f>
        <v>LFSO</v>
      </c>
      <c r="V40" s="14">
        <f>IFERROR(LOOKUP(H40,{30,43,48,53,58,63,68,73,78,83,88,93,97},{42,47,52,57,62,67,72,77,82,87,92,99,100}),999)</f>
        <v>77</v>
      </c>
      <c r="X40" s="57">
        <f>VLOOKUP(A40,'Individual Data'!$K$5:$AC$5544,8,FALSE)</f>
        <v>4</v>
      </c>
      <c r="Y40" s="57">
        <f>VLOOKUP(A40,'Individual Data'!$K$5:$AC$5544,9,FALSE)</f>
        <v>2019</v>
      </c>
      <c r="AA40"/>
      <c r="AB40"/>
      <c r="AC40"/>
      <c r="AD40"/>
      <c r="AE40"/>
      <c r="AF40"/>
      <c r="AG40"/>
      <c r="AH40"/>
      <c r="AI40"/>
      <c r="AJ40"/>
      <c r="AK40"/>
      <c r="AL40"/>
      <c r="AM40"/>
    </row>
    <row r="41" spans="1:39" ht="15" customHeight="1" x14ac:dyDescent="0.25">
      <c r="A41" s="57" t="s">
        <v>9374</v>
      </c>
      <c r="B41" s="57">
        <v>40</v>
      </c>
      <c r="C41" s="73">
        <v>45216</v>
      </c>
      <c r="D41" s="57" t="s">
        <v>18027</v>
      </c>
      <c r="E41" s="57" t="s">
        <v>18028</v>
      </c>
      <c r="F41" s="229" t="s">
        <v>19617</v>
      </c>
      <c r="G41" s="57" t="s">
        <v>17943</v>
      </c>
      <c r="H41" s="57">
        <f t="shared" si="0"/>
        <v>76</v>
      </c>
      <c r="I41" s="57" t="s">
        <v>3085</v>
      </c>
      <c r="J41" s="57" t="s">
        <v>3196</v>
      </c>
      <c r="K41" s="57" t="s">
        <v>3196</v>
      </c>
      <c r="L41" s="57" t="s">
        <v>3196</v>
      </c>
      <c r="M41" s="57" t="s">
        <v>3196</v>
      </c>
      <c r="N41" s="193" t="s">
        <v>3228</v>
      </c>
      <c r="O41" s="57">
        <v>2</v>
      </c>
      <c r="P41" s="57" t="s">
        <v>17700</v>
      </c>
      <c r="R41" s="57" t="s">
        <v>17700</v>
      </c>
      <c r="S41" s="57">
        <v>1</v>
      </c>
      <c r="T41" s="57">
        <v>0.3</v>
      </c>
      <c r="U41" s="57" t="str">
        <f>VLOOKUP(A41,'Individual Data'!$K$5:$AC$5544,12,FALSE)</f>
        <v>PLA1</v>
      </c>
      <c r="V41" s="14">
        <f>IFERROR(LOOKUP(H41,{30,43,48,53,58,63,68,73,78,83,88,93,97},{42,47,52,57,62,67,72,77,82,87,92,99,100}),999)</f>
        <v>77</v>
      </c>
      <c r="X41" s="57">
        <f>VLOOKUP(A41,'Individual Data'!$K$5:$AC$5544,8,FALSE)</f>
        <v>4</v>
      </c>
      <c r="Y41" s="57">
        <f>VLOOKUP(A41,'Individual Data'!$K$5:$AC$5544,9,FALSE)</f>
        <v>2019</v>
      </c>
      <c r="AA41"/>
      <c r="AB41"/>
      <c r="AC41"/>
      <c r="AD41"/>
      <c r="AE41"/>
      <c r="AF41"/>
      <c r="AG41"/>
      <c r="AH41"/>
      <c r="AI41"/>
      <c r="AJ41"/>
      <c r="AK41"/>
      <c r="AL41"/>
      <c r="AM41"/>
    </row>
    <row r="42" spans="1:39" ht="15" customHeight="1" x14ac:dyDescent="0.25">
      <c r="A42" s="57" t="s">
        <v>3689</v>
      </c>
      <c r="B42" s="57">
        <v>41</v>
      </c>
      <c r="C42" s="73">
        <v>45216</v>
      </c>
      <c r="D42" s="57" t="s">
        <v>18029</v>
      </c>
      <c r="E42" s="57" t="s">
        <v>18030</v>
      </c>
      <c r="F42" s="229" t="s">
        <v>19617</v>
      </c>
      <c r="G42" s="57" t="s">
        <v>17943</v>
      </c>
      <c r="H42" s="57">
        <f t="shared" si="0"/>
        <v>76</v>
      </c>
      <c r="I42" s="57" t="s">
        <v>3225</v>
      </c>
      <c r="J42" s="57" t="s">
        <v>3196</v>
      </c>
      <c r="K42" s="57" t="s">
        <v>3196</v>
      </c>
      <c r="L42" s="57" t="s">
        <v>3196</v>
      </c>
      <c r="M42" s="57" t="s">
        <v>3196</v>
      </c>
      <c r="N42" s="193" t="s">
        <v>3228</v>
      </c>
      <c r="O42" s="57">
        <v>2</v>
      </c>
      <c r="P42" s="57" t="s">
        <v>17700</v>
      </c>
      <c r="R42" s="57" t="s">
        <v>17700</v>
      </c>
      <c r="S42" s="57">
        <v>1</v>
      </c>
      <c r="T42" s="57">
        <v>0.3</v>
      </c>
      <c r="U42" s="57" t="str">
        <f>VLOOKUP(A42,'Individual Data'!$K$5:$AC$5544,12,FALSE)</f>
        <v>Unassigned</v>
      </c>
      <c r="V42" s="14">
        <f>IFERROR(LOOKUP(H42,{30,43,48,53,58,63,68,73,78,83,88,93,97},{42,47,52,57,62,67,72,77,82,87,92,99,100}),999)</f>
        <v>77</v>
      </c>
      <c r="X42" s="57" t="str">
        <f>VLOOKUP(A42,'Individual Data'!$K$5:$AC$5544,8,FALSE)</f>
        <v>NA</v>
      </c>
      <c r="Y42" s="57" t="str">
        <f>VLOOKUP(A42,'Individual Data'!$K$5:$AC$5544,9,FALSE)</f>
        <v>U</v>
      </c>
      <c r="AA42"/>
      <c r="AB42"/>
      <c r="AC42"/>
      <c r="AD42"/>
      <c r="AE42"/>
      <c r="AF42"/>
      <c r="AG42"/>
      <c r="AH42"/>
      <c r="AI42"/>
      <c r="AJ42"/>
      <c r="AK42"/>
      <c r="AL42"/>
      <c r="AM42"/>
    </row>
    <row r="43" spans="1:39" ht="15" customHeight="1" x14ac:dyDescent="0.25">
      <c r="A43" s="57" t="s">
        <v>16013</v>
      </c>
      <c r="B43" s="57">
        <v>42</v>
      </c>
      <c r="C43" s="73">
        <v>45216</v>
      </c>
      <c r="D43" s="57" t="s">
        <v>18031</v>
      </c>
      <c r="E43" s="57" t="s">
        <v>18032</v>
      </c>
      <c r="F43" s="229" t="s">
        <v>19617</v>
      </c>
      <c r="G43" s="57" t="s">
        <v>17976</v>
      </c>
      <c r="H43" s="57">
        <f t="shared" si="0"/>
        <v>74</v>
      </c>
      <c r="I43" s="57" t="s">
        <v>3225</v>
      </c>
      <c r="J43" s="57" t="s">
        <v>3228</v>
      </c>
      <c r="K43" s="57" t="s">
        <v>3228</v>
      </c>
      <c r="L43" s="57" t="s">
        <v>3196</v>
      </c>
      <c r="M43" s="57" t="s">
        <v>3196</v>
      </c>
      <c r="N43" s="193" t="s">
        <v>3196</v>
      </c>
      <c r="P43" s="57" t="s">
        <v>17700</v>
      </c>
      <c r="R43" s="57" t="s">
        <v>17700</v>
      </c>
      <c r="S43" s="57">
        <v>1</v>
      </c>
      <c r="T43" s="57">
        <v>9.9</v>
      </c>
      <c r="U43" s="57" t="str">
        <f>VLOOKUP(A43,'Individual Data'!$K$5:$AC$5544,12,FALSE)</f>
        <v>LFSO</v>
      </c>
      <c r="V43" s="14">
        <f>IFERROR(LOOKUP(H43,{30,43,48,53,58,63,68,73,78,83,88,93,97},{42,47,52,57,62,67,72,77,82,87,92,99,100}),999)</f>
        <v>77</v>
      </c>
      <c r="X43" s="57">
        <f>VLOOKUP(A43,'Individual Data'!$K$5:$AC$5544,8,FALSE)</f>
        <v>3</v>
      </c>
      <c r="Y43" s="57">
        <f>VLOOKUP(A43,'Individual Data'!$K$5:$AC$5544,9,FALSE)</f>
        <v>2020</v>
      </c>
      <c r="AA43"/>
      <c r="AB43"/>
      <c r="AC43"/>
      <c r="AD43"/>
      <c r="AE43"/>
      <c r="AF43"/>
      <c r="AG43"/>
      <c r="AH43"/>
      <c r="AI43"/>
      <c r="AJ43"/>
      <c r="AK43"/>
      <c r="AL43"/>
      <c r="AM43"/>
    </row>
    <row r="44" spans="1:39" ht="15" customHeight="1" x14ac:dyDescent="0.25">
      <c r="A44" s="57" t="s">
        <v>15725</v>
      </c>
      <c r="B44" s="57">
        <v>43</v>
      </c>
      <c r="C44" s="73">
        <v>45216</v>
      </c>
      <c r="D44" s="57" t="s">
        <v>18033</v>
      </c>
      <c r="E44" s="57" t="s">
        <v>18034</v>
      </c>
      <c r="F44" s="229" t="s">
        <v>19617</v>
      </c>
      <c r="G44" s="57" t="s">
        <v>17948</v>
      </c>
      <c r="H44" s="57">
        <f t="shared" si="0"/>
        <v>79</v>
      </c>
      <c r="I44" s="57" t="s">
        <v>3225</v>
      </c>
      <c r="J44" s="57" t="s">
        <v>3196</v>
      </c>
      <c r="K44" s="57" t="s">
        <v>3196</v>
      </c>
      <c r="L44" s="57" t="s">
        <v>3196</v>
      </c>
      <c r="M44" s="57" t="s">
        <v>3196</v>
      </c>
      <c r="N44" s="193" t="s">
        <v>3228</v>
      </c>
      <c r="O44" s="57">
        <v>2</v>
      </c>
      <c r="P44" s="57" t="s">
        <v>17700</v>
      </c>
      <c r="R44" s="57" t="s">
        <v>17700</v>
      </c>
      <c r="S44" s="57">
        <v>1</v>
      </c>
      <c r="T44" s="57">
        <v>0.3</v>
      </c>
      <c r="U44" s="57" t="str">
        <f>VLOOKUP(A44,'Individual Data'!$K$5:$AC$5544,12,FALSE)</f>
        <v>NPTH</v>
      </c>
      <c r="V44" s="14">
        <f>IFERROR(LOOKUP(H44,{30,43,48,53,58,63,68,73,78,83,88,93,97},{42,47,52,57,62,67,72,77,82,87,92,99,100}),999)</f>
        <v>82</v>
      </c>
      <c r="X44" s="57">
        <f>VLOOKUP(A44,'Individual Data'!$K$5:$AC$5544,8,FALSE)</f>
        <v>4</v>
      </c>
      <c r="Y44" s="57">
        <f>VLOOKUP(A44,'Individual Data'!$K$5:$AC$5544,9,FALSE)</f>
        <v>2019</v>
      </c>
      <c r="AA44"/>
      <c r="AB44"/>
      <c r="AC44"/>
      <c r="AD44"/>
      <c r="AE44"/>
      <c r="AF44"/>
      <c r="AG44"/>
      <c r="AH44"/>
      <c r="AI44"/>
      <c r="AJ44"/>
      <c r="AK44"/>
      <c r="AL44"/>
      <c r="AM44"/>
    </row>
    <row r="45" spans="1:39" ht="15" customHeight="1" x14ac:dyDescent="0.25">
      <c r="A45" s="57" t="s">
        <v>7037</v>
      </c>
      <c r="B45" s="57">
        <v>44</v>
      </c>
      <c r="C45" s="73">
        <v>45216</v>
      </c>
      <c r="D45" s="57" t="s">
        <v>18035</v>
      </c>
      <c r="E45" s="57" t="s">
        <v>18036</v>
      </c>
      <c r="F45" s="229" t="s">
        <v>19617</v>
      </c>
      <c r="G45" s="57" t="s">
        <v>18037</v>
      </c>
      <c r="H45" s="57">
        <f t="shared" si="0"/>
        <v>88</v>
      </c>
      <c r="I45" s="57" t="s">
        <v>3225</v>
      </c>
      <c r="J45" s="57" t="s">
        <v>3196</v>
      </c>
      <c r="K45" s="57" t="s">
        <v>3196</v>
      </c>
      <c r="L45" s="57" t="s">
        <v>3196</v>
      </c>
      <c r="M45" s="57" t="s">
        <v>3196</v>
      </c>
      <c r="N45" s="193" t="s">
        <v>3228</v>
      </c>
      <c r="O45" s="57">
        <v>2</v>
      </c>
      <c r="P45" s="57" t="s">
        <v>17700</v>
      </c>
      <c r="R45" s="57" t="s">
        <v>17700</v>
      </c>
      <c r="S45" s="57">
        <v>1</v>
      </c>
      <c r="T45" s="57">
        <v>0.3</v>
      </c>
      <c r="U45" s="57" t="str">
        <f>VLOOKUP(A45,'Individual Data'!$K$5:$AC$5544,12,FALSE)</f>
        <v>LFSO</v>
      </c>
      <c r="V45" s="14">
        <f>IFERROR(LOOKUP(H45,{30,43,48,53,58,63,68,73,78,83,88,93,97},{42,47,52,57,62,67,72,77,82,87,92,99,100}),999)</f>
        <v>92</v>
      </c>
      <c r="X45" s="57">
        <f>VLOOKUP(A45,'Individual Data'!$K$5:$AC$5544,8,FALSE)</f>
        <v>4</v>
      </c>
      <c r="Y45" s="57">
        <f>VLOOKUP(A45,'Individual Data'!$K$5:$AC$5544,9,FALSE)</f>
        <v>2019</v>
      </c>
      <c r="AA45"/>
      <c r="AB45"/>
      <c r="AC45"/>
      <c r="AD45"/>
      <c r="AE45"/>
      <c r="AF45"/>
      <c r="AG45"/>
      <c r="AH45"/>
      <c r="AI45"/>
      <c r="AJ45"/>
      <c r="AK45"/>
      <c r="AL45"/>
      <c r="AM45"/>
    </row>
    <row r="46" spans="1:39" ht="15" customHeight="1" x14ac:dyDescent="0.25">
      <c r="A46" s="57" t="s">
        <v>6721</v>
      </c>
      <c r="B46" s="57">
        <v>45</v>
      </c>
      <c r="C46" s="73">
        <v>45216</v>
      </c>
      <c r="D46" s="57" t="s">
        <v>18038</v>
      </c>
      <c r="E46" s="57" t="s">
        <v>18039</v>
      </c>
      <c r="F46" s="229" t="s">
        <v>19617</v>
      </c>
      <c r="G46" s="57" t="s">
        <v>18040</v>
      </c>
      <c r="H46" s="57">
        <f t="shared" si="0"/>
        <v>86</v>
      </c>
      <c r="I46" s="57" t="s">
        <v>3225</v>
      </c>
      <c r="J46" s="57" t="s">
        <v>3196</v>
      </c>
      <c r="K46" s="57" t="s">
        <v>3196</v>
      </c>
      <c r="L46" s="57" t="s">
        <v>3196</v>
      </c>
      <c r="M46" s="57" t="s">
        <v>3196</v>
      </c>
      <c r="N46" s="193" t="s">
        <v>3228</v>
      </c>
      <c r="O46" s="57">
        <v>2</v>
      </c>
      <c r="P46" s="57" t="s">
        <v>17700</v>
      </c>
      <c r="R46" s="57" t="s">
        <v>17700</v>
      </c>
      <c r="S46" s="57">
        <v>1</v>
      </c>
      <c r="T46" s="57">
        <v>0.3</v>
      </c>
      <c r="U46" s="57" t="str">
        <f>VLOOKUP(A46,'Individual Data'!$K$5:$AC$5544,12,FALSE)</f>
        <v>Unassigned</v>
      </c>
      <c r="V46" s="14">
        <f>IFERROR(LOOKUP(H46,{30,43,48,53,58,63,68,73,78,83,88,93,97},{42,47,52,57,62,67,72,77,82,87,92,99,100}),999)</f>
        <v>87</v>
      </c>
      <c r="X46" s="57" t="str">
        <f>VLOOKUP(A46,'Individual Data'!$K$5:$AC$5544,8,FALSE)</f>
        <v>NA</v>
      </c>
      <c r="Y46" s="57" t="str">
        <f>VLOOKUP(A46,'Individual Data'!$K$5:$AC$5544,9,FALSE)</f>
        <v>U</v>
      </c>
      <c r="AA46"/>
      <c r="AB46"/>
      <c r="AC46"/>
      <c r="AD46"/>
      <c r="AE46"/>
      <c r="AF46"/>
      <c r="AG46"/>
      <c r="AH46"/>
      <c r="AI46"/>
      <c r="AJ46"/>
      <c r="AK46"/>
      <c r="AL46"/>
      <c r="AM46"/>
    </row>
    <row r="47" spans="1:39" ht="15" customHeight="1" x14ac:dyDescent="0.25">
      <c r="A47" s="57" t="s">
        <v>15987</v>
      </c>
      <c r="B47" s="57">
        <v>46</v>
      </c>
      <c r="C47" s="73">
        <v>45216</v>
      </c>
      <c r="D47" s="57" t="s">
        <v>18041</v>
      </c>
      <c r="E47" s="57" t="s">
        <v>18042</v>
      </c>
      <c r="F47" s="229" t="s">
        <v>19617</v>
      </c>
      <c r="G47" s="57" t="s">
        <v>17966</v>
      </c>
      <c r="H47" s="57">
        <f t="shared" si="0"/>
        <v>77.5</v>
      </c>
      <c r="I47" s="57" t="s">
        <v>3225</v>
      </c>
      <c r="J47" s="57" t="s">
        <v>3196</v>
      </c>
      <c r="K47" s="57" t="s">
        <v>3196</v>
      </c>
      <c r="L47" s="57" t="s">
        <v>3196</v>
      </c>
      <c r="M47" s="57" t="s">
        <v>3196</v>
      </c>
      <c r="N47" s="193" t="s">
        <v>3228</v>
      </c>
      <c r="O47" s="57">
        <v>2</v>
      </c>
      <c r="P47" s="57" t="s">
        <v>17700</v>
      </c>
      <c r="R47" s="57" t="s">
        <v>17700</v>
      </c>
      <c r="S47" s="57">
        <v>1</v>
      </c>
      <c r="T47" s="57">
        <v>0.2</v>
      </c>
      <c r="U47" s="57" t="str">
        <f>VLOOKUP(A47,'Individual Data'!$K$5:$AC$5544,12,FALSE)</f>
        <v>LFSO</v>
      </c>
      <c r="V47" s="14">
        <f>IFERROR(LOOKUP(H47,{30,43,48,53,58,63,68,73,78,83,88,93,97},{42,47,52,57,62,67,72,77,82,87,92,99,100}),999)</f>
        <v>77</v>
      </c>
      <c r="X47" s="57">
        <f>VLOOKUP(A47,'Individual Data'!$K$5:$AC$5544,8,FALSE)</f>
        <v>4</v>
      </c>
      <c r="Y47" s="57">
        <f>VLOOKUP(A47,'Individual Data'!$K$5:$AC$5544,9,FALSE)</f>
        <v>2019</v>
      </c>
      <c r="AA47"/>
      <c r="AB47"/>
      <c r="AC47"/>
      <c r="AD47"/>
      <c r="AE47"/>
      <c r="AF47"/>
      <c r="AG47"/>
      <c r="AH47"/>
      <c r="AI47"/>
      <c r="AJ47"/>
      <c r="AK47"/>
      <c r="AL47"/>
      <c r="AM47"/>
    </row>
    <row r="48" spans="1:39" ht="15" customHeight="1" x14ac:dyDescent="0.25">
      <c r="A48" s="57" t="s">
        <v>6468</v>
      </c>
      <c r="B48" s="57">
        <v>47</v>
      </c>
      <c r="C48" s="73">
        <v>45216</v>
      </c>
      <c r="D48" s="57" t="s">
        <v>18043</v>
      </c>
      <c r="E48" s="57" t="s">
        <v>18044</v>
      </c>
      <c r="F48" s="229" t="s">
        <v>19617</v>
      </c>
      <c r="G48" s="57" t="s">
        <v>18040</v>
      </c>
      <c r="H48" s="57">
        <f t="shared" si="0"/>
        <v>86</v>
      </c>
      <c r="I48" s="57" t="s">
        <v>3225</v>
      </c>
      <c r="J48" s="57" t="s">
        <v>3196</v>
      </c>
      <c r="K48" s="57" t="s">
        <v>3196</v>
      </c>
      <c r="L48" s="57" t="s">
        <v>3196</v>
      </c>
      <c r="M48" s="57" t="s">
        <v>3196</v>
      </c>
      <c r="N48" s="193" t="s">
        <v>3228</v>
      </c>
      <c r="O48" s="57">
        <v>2</v>
      </c>
      <c r="P48" s="57" t="s">
        <v>17700</v>
      </c>
      <c r="R48" s="57" t="s">
        <v>17700</v>
      </c>
      <c r="S48" s="57">
        <v>1</v>
      </c>
      <c r="T48" s="57">
        <v>0.3</v>
      </c>
      <c r="U48" s="57" t="str">
        <f>VLOOKUP(A48,'Individual Data'!$K$5:$AC$5544,12,FALSE)</f>
        <v>Unassigned</v>
      </c>
      <c r="V48" s="14">
        <f>IFERROR(LOOKUP(H48,{30,43,48,53,58,63,68,73,78,83,88,93,97},{42,47,52,57,62,67,72,77,82,87,92,99,100}),999)</f>
        <v>87</v>
      </c>
      <c r="X48" s="57" t="str">
        <f>VLOOKUP(A48,'Individual Data'!$K$5:$AC$5544,8,FALSE)</f>
        <v>NA</v>
      </c>
      <c r="Y48" s="57" t="str">
        <f>VLOOKUP(A48,'Individual Data'!$K$5:$AC$5544,9,FALSE)</f>
        <v>U</v>
      </c>
      <c r="AA48"/>
      <c r="AB48"/>
      <c r="AC48"/>
      <c r="AD48"/>
      <c r="AE48"/>
      <c r="AF48"/>
      <c r="AG48"/>
      <c r="AH48"/>
      <c r="AI48"/>
      <c r="AJ48"/>
      <c r="AK48"/>
      <c r="AL48"/>
      <c r="AM48"/>
    </row>
    <row r="49" spans="1:39" ht="15" customHeight="1" x14ac:dyDescent="0.25">
      <c r="A49" s="57" t="s">
        <v>6311</v>
      </c>
      <c r="B49" s="57">
        <v>48</v>
      </c>
      <c r="C49" s="73">
        <v>45216</v>
      </c>
      <c r="D49" s="57" t="s">
        <v>18045</v>
      </c>
      <c r="E49" s="57" t="s">
        <v>18046</v>
      </c>
      <c r="F49" s="229" t="s">
        <v>19617</v>
      </c>
      <c r="G49" s="57" t="s">
        <v>18001</v>
      </c>
      <c r="H49" s="57">
        <f t="shared" si="0"/>
        <v>85.5</v>
      </c>
      <c r="I49" s="57" t="s">
        <v>3225</v>
      </c>
      <c r="J49" s="57" t="s">
        <v>3196</v>
      </c>
      <c r="K49" s="57" t="s">
        <v>3196</v>
      </c>
      <c r="L49" s="57" t="s">
        <v>3196</v>
      </c>
      <c r="M49" s="57" t="s">
        <v>3196</v>
      </c>
      <c r="N49" s="193" t="s">
        <v>3228</v>
      </c>
      <c r="O49" s="57">
        <v>2</v>
      </c>
      <c r="P49" s="57" t="s">
        <v>17700</v>
      </c>
      <c r="R49" s="57" t="s">
        <v>17700</v>
      </c>
      <c r="S49" s="57">
        <v>1</v>
      </c>
      <c r="T49" s="57">
        <v>0.3</v>
      </c>
      <c r="U49" s="57" t="str">
        <f>VLOOKUP(A49,'Individual Data'!$K$5:$AC$5544,12,FALSE)</f>
        <v>NLVA</v>
      </c>
      <c r="V49" s="14">
        <f>IFERROR(LOOKUP(H49,{30,43,48,53,58,63,68,73,78,83,88,93,97},{42,47,52,57,62,67,72,77,82,87,92,99,100}),999)</f>
        <v>87</v>
      </c>
      <c r="X49" s="57">
        <f>VLOOKUP(A49,'Individual Data'!$K$5:$AC$5544,8,FALSE)</f>
        <v>4</v>
      </c>
      <c r="Y49" s="57">
        <f>VLOOKUP(A49,'Individual Data'!$K$5:$AC$5544,9,FALSE)</f>
        <v>2019</v>
      </c>
      <c r="AA49"/>
      <c r="AB49"/>
      <c r="AC49"/>
      <c r="AD49"/>
      <c r="AE49"/>
      <c r="AF49"/>
      <c r="AG49"/>
      <c r="AH49"/>
      <c r="AI49"/>
      <c r="AJ49"/>
      <c r="AK49"/>
      <c r="AL49"/>
      <c r="AM49"/>
    </row>
    <row r="50" spans="1:39" ht="15" customHeight="1" x14ac:dyDescent="0.25">
      <c r="A50" s="57" t="s">
        <v>3669</v>
      </c>
      <c r="B50" s="57">
        <v>49</v>
      </c>
      <c r="C50" s="73">
        <v>45216</v>
      </c>
      <c r="D50" s="57" t="s">
        <v>18047</v>
      </c>
      <c r="E50" s="57" t="s">
        <v>18048</v>
      </c>
      <c r="F50" s="229" t="s">
        <v>19617</v>
      </c>
      <c r="G50" s="57" t="s">
        <v>18049</v>
      </c>
      <c r="H50" s="57">
        <f t="shared" si="0"/>
        <v>84</v>
      </c>
      <c r="I50" s="57" t="s">
        <v>3225</v>
      </c>
      <c r="J50" s="57" t="s">
        <v>3196</v>
      </c>
      <c r="K50" s="57" t="s">
        <v>3196</v>
      </c>
      <c r="L50" s="57" t="s">
        <v>3196</v>
      </c>
      <c r="M50" s="57" t="s">
        <v>3196</v>
      </c>
      <c r="N50" s="193" t="s">
        <v>3228</v>
      </c>
      <c r="O50" s="57">
        <v>2</v>
      </c>
      <c r="P50" s="57" t="s">
        <v>17700</v>
      </c>
      <c r="R50" s="57" t="s">
        <v>17700</v>
      </c>
      <c r="S50" s="57">
        <v>1</v>
      </c>
      <c r="T50" s="57">
        <v>0.4</v>
      </c>
      <c r="U50" s="57" t="str">
        <f>VLOOKUP(A50,'Individual Data'!$K$5:$AC$5544,12,FALSE)</f>
        <v>PLA1</v>
      </c>
      <c r="V50" s="14">
        <f>IFERROR(LOOKUP(H50,{30,43,48,53,58,63,68,73,78,83,88,93,97},{42,47,52,57,62,67,72,77,82,87,92,99,100}),999)</f>
        <v>87</v>
      </c>
      <c r="X50" s="57">
        <f>VLOOKUP(A50,'Individual Data'!$K$5:$AC$5544,8,FALSE)</f>
        <v>5</v>
      </c>
      <c r="Y50" s="57">
        <f>VLOOKUP(A50,'Individual Data'!$K$5:$AC$5544,9,FALSE)</f>
        <v>2018</v>
      </c>
      <c r="AA50"/>
      <c r="AB50"/>
      <c r="AC50"/>
      <c r="AD50"/>
      <c r="AE50"/>
      <c r="AF50"/>
      <c r="AG50"/>
      <c r="AH50"/>
      <c r="AI50"/>
      <c r="AJ50"/>
      <c r="AK50"/>
      <c r="AL50"/>
      <c r="AM50"/>
    </row>
    <row r="51" spans="1:39" ht="15" customHeight="1" x14ac:dyDescent="0.25">
      <c r="A51" s="57" t="s">
        <v>14022</v>
      </c>
      <c r="B51" s="57">
        <v>50</v>
      </c>
      <c r="C51" s="73">
        <v>45216</v>
      </c>
      <c r="D51" s="57" t="s">
        <v>18050</v>
      </c>
      <c r="E51" s="57" t="s">
        <v>18051</v>
      </c>
      <c r="F51" s="229" t="s">
        <v>19617</v>
      </c>
      <c r="G51" s="57" t="s">
        <v>18052</v>
      </c>
      <c r="H51" s="57">
        <f t="shared" si="0"/>
        <v>86.5</v>
      </c>
      <c r="I51" s="57" t="s">
        <v>3225</v>
      </c>
      <c r="J51" s="57" t="s">
        <v>3196</v>
      </c>
      <c r="K51" s="57" t="s">
        <v>3196</v>
      </c>
      <c r="L51" s="57" t="s">
        <v>3196</v>
      </c>
      <c r="M51" s="57" t="s">
        <v>3196</v>
      </c>
      <c r="N51" s="193" t="s">
        <v>3228</v>
      </c>
      <c r="O51" s="57">
        <v>3</v>
      </c>
      <c r="P51" s="57" t="s">
        <v>17700</v>
      </c>
      <c r="R51" s="57" t="s">
        <v>17700</v>
      </c>
      <c r="S51" s="57">
        <v>1</v>
      </c>
      <c r="T51" s="57">
        <v>0.3</v>
      </c>
      <c r="U51" s="57" t="str">
        <f>VLOOKUP(A51,'Individual Data'!$K$5:$AC$5544,12,FALSE)</f>
        <v>PLA1</v>
      </c>
      <c r="V51" s="14">
        <f>IFERROR(LOOKUP(H51,{30,43,48,53,58,63,68,73,78,83,88,93,97},{42,47,52,57,62,67,72,77,82,87,92,99,100}),999)</f>
        <v>87</v>
      </c>
      <c r="X51" s="57">
        <f>VLOOKUP(A51,'Individual Data'!$K$5:$AC$5544,8,FALSE)</f>
        <v>4</v>
      </c>
      <c r="Y51" s="57">
        <f>VLOOKUP(A51,'Individual Data'!$K$5:$AC$5544,9,FALSE)</f>
        <v>2019</v>
      </c>
      <c r="AA51"/>
      <c r="AB51"/>
      <c r="AC51"/>
      <c r="AD51"/>
      <c r="AE51"/>
      <c r="AF51"/>
      <c r="AG51"/>
      <c r="AH51"/>
      <c r="AI51"/>
      <c r="AJ51"/>
      <c r="AK51"/>
      <c r="AL51"/>
      <c r="AM51"/>
    </row>
    <row r="52" spans="1:39" ht="15" customHeight="1" x14ac:dyDescent="0.25">
      <c r="A52" s="57" t="s">
        <v>3862</v>
      </c>
      <c r="B52" s="57">
        <v>51</v>
      </c>
      <c r="C52" s="73">
        <v>45216</v>
      </c>
      <c r="D52" s="57" t="s">
        <v>18053</v>
      </c>
      <c r="E52" s="57" t="s">
        <v>18054</v>
      </c>
      <c r="F52" s="229" t="s">
        <v>19617</v>
      </c>
      <c r="G52" s="57" t="s">
        <v>18037</v>
      </c>
      <c r="H52" s="57">
        <f t="shared" si="0"/>
        <v>88</v>
      </c>
      <c r="I52" s="57" t="s">
        <v>3225</v>
      </c>
      <c r="J52" s="57" t="s">
        <v>3196</v>
      </c>
      <c r="K52" s="57" t="s">
        <v>3196</v>
      </c>
      <c r="L52" s="57" t="s">
        <v>3196</v>
      </c>
      <c r="M52" s="57" t="s">
        <v>3196</v>
      </c>
      <c r="N52" s="193" t="s">
        <v>3228</v>
      </c>
      <c r="O52" s="57">
        <v>3</v>
      </c>
      <c r="P52" s="57" t="s">
        <v>17700</v>
      </c>
      <c r="R52" s="57" t="s">
        <v>17700</v>
      </c>
      <c r="S52" s="57">
        <v>1</v>
      </c>
      <c r="T52" s="57">
        <v>0.3</v>
      </c>
      <c r="U52" s="57" t="str">
        <f>VLOOKUP(A52,'Individual Data'!$K$5:$AC$5544,12,FALSE)</f>
        <v>PLA1</v>
      </c>
      <c r="V52" s="14">
        <f>IFERROR(LOOKUP(H52,{30,43,48,53,58,63,68,73,78,83,88,93,97},{42,47,52,57,62,67,72,77,82,87,92,99,100}),999)</f>
        <v>92</v>
      </c>
      <c r="X52" s="57">
        <f>VLOOKUP(A52,'Individual Data'!$K$5:$AC$5544,8,FALSE)</f>
        <v>5</v>
      </c>
      <c r="Y52" s="57">
        <f>VLOOKUP(A52,'Individual Data'!$K$5:$AC$5544,9,FALSE)</f>
        <v>2018</v>
      </c>
      <c r="AA52"/>
      <c r="AB52"/>
      <c r="AC52"/>
      <c r="AD52"/>
      <c r="AE52"/>
      <c r="AF52"/>
      <c r="AG52"/>
      <c r="AH52"/>
      <c r="AI52"/>
      <c r="AJ52"/>
      <c r="AK52"/>
      <c r="AL52"/>
      <c r="AM52"/>
    </row>
    <row r="53" spans="1:39" ht="15" customHeight="1" x14ac:dyDescent="0.25">
      <c r="A53" s="57" t="s">
        <v>14876</v>
      </c>
      <c r="B53" s="57">
        <v>52</v>
      </c>
      <c r="C53" s="73">
        <v>45216</v>
      </c>
      <c r="D53" s="57" t="s">
        <v>18055</v>
      </c>
      <c r="E53" s="57" t="s">
        <v>18056</v>
      </c>
      <c r="F53" s="229" t="s">
        <v>19617</v>
      </c>
      <c r="G53" s="57" t="s">
        <v>18057</v>
      </c>
      <c r="H53" s="57">
        <f t="shared" si="0"/>
        <v>71.5</v>
      </c>
      <c r="I53" s="57" t="s">
        <v>3225</v>
      </c>
      <c r="J53" s="57" t="s">
        <v>3196</v>
      </c>
      <c r="K53" s="57" t="s">
        <v>3196</v>
      </c>
      <c r="L53" s="57" t="s">
        <v>3196</v>
      </c>
      <c r="M53" s="57" t="s">
        <v>3196</v>
      </c>
      <c r="N53" s="193" t="s">
        <v>3228</v>
      </c>
      <c r="O53" s="57">
        <v>3</v>
      </c>
      <c r="P53" s="57" t="s">
        <v>17700</v>
      </c>
      <c r="R53" s="57" t="s">
        <v>17700</v>
      </c>
      <c r="S53" s="57">
        <v>1</v>
      </c>
      <c r="T53" s="57">
        <v>0.4</v>
      </c>
      <c r="U53" s="57" t="str">
        <f>VLOOKUP(A53,'Individual Data'!$K$5:$AC$5544,12,FALSE)</f>
        <v>Unassigned</v>
      </c>
      <c r="V53" s="14">
        <f>IFERROR(LOOKUP(H53,{30,43,48,53,58,63,68,73,78,83,88,93,97},{42,47,52,57,62,67,72,77,82,87,92,99,100}),999)</f>
        <v>72</v>
      </c>
      <c r="X53" s="57" t="str">
        <f>VLOOKUP(A53,'Individual Data'!$K$5:$AC$5544,8,FALSE)</f>
        <v>NA</v>
      </c>
      <c r="Y53" s="57" t="str">
        <f>VLOOKUP(A53,'Individual Data'!$K$5:$AC$5544,9,FALSE)</f>
        <v>U</v>
      </c>
      <c r="AA53"/>
      <c r="AB53"/>
      <c r="AC53"/>
      <c r="AD53"/>
      <c r="AE53"/>
      <c r="AF53"/>
      <c r="AG53"/>
      <c r="AH53"/>
      <c r="AI53"/>
      <c r="AJ53"/>
      <c r="AK53"/>
      <c r="AL53"/>
      <c r="AM53"/>
    </row>
    <row r="54" spans="1:39" ht="15" customHeight="1" x14ac:dyDescent="0.25">
      <c r="A54" s="57" t="s">
        <v>6781</v>
      </c>
      <c r="B54" s="57">
        <v>53</v>
      </c>
      <c r="C54" s="73">
        <v>45216</v>
      </c>
      <c r="D54" s="57" t="s">
        <v>18058</v>
      </c>
      <c r="E54" s="57" t="s">
        <v>18059</v>
      </c>
      <c r="F54" s="229" t="s">
        <v>19617</v>
      </c>
      <c r="G54" s="57" t="s">
        <v>18049</v>
      </c>
      <c r="H54" s="57">
        <f t="shared" si="0"/>
        <v>84</v>
      </c>
      <c r="I54" s="57" t="s">
        <v>3225</v>
      </c>
      <c r="J54" s="57" t="s">
        <v>3228</v>
      </c>
      <c r="K54" s="57" t="s">
        <v>3228</v>
      </c>
      <c r="L54" s="57" t="s">
        <v>3196</v>
      </c>
      <c r="M54" s="57" t="s">
        <v>3196</v>
      </c>
      <c r="N54" s="193" t="s">
        <v>3196</v>
      </c>
      <c r="P54" s="57" t="s">
        <v>17700</v>
      </c>
      <c r="R54" s="57" t="s">
        <v>17700</v>
      </c>
      <c r="S54" s="57">
        <v>1</v>
      </c>
      <c r="T54" s="57">
        <v>9.9</v>
      </c>
      <c r="U54" s="57" t="str">
        <f>VLOOKUP(A54,'Individual Data'!$K$5:$AC$5544,12,FALSE)</f>
        <v>LFSO</v>
      </c>
      <c r="V54" s="14">
        <f>IFERROR(LOOKUP(H54,{30,43,48,53,58,63,68,73,78,83,88,93,97},{42,47,52,57,62,67,72,77,82,87,92,99,100}),999)</f>
        <v>87</v>
      </c>
      <c r="X54" s="57">
        <f>VLOOKUP(A54,'Individual Data'!$K$5:$AC$5544,8,FALSE)</f>
        <v>4</v>
      </c>
      <c r="Y54" s="57">
        <f>VLOOKUP(A54,'Individual Data'!$K$5:$AC$5544,9,FALSE)</f>
        <v>2019</v>
      </c>
      <c r="AA54"/>
      <c r="AB54"/>
      <c r="AC54"/>
      <c r="AD54"/>
      <c r="AE54"/>
      <c r="AF54"/>
      <c r="AG54"/>
      <c r="AH54"/>
      <c r="AI54"/>
      <c r="AJ54"/>
      <c r="AK54"/>
      <c r="AL54"/>
      <c r="AM54"/>
    </row>
    <row r="55" spans="1:39" ht="15" customHeight="1" x14ac:dyDescent="0.25">
      <c r="A55" s="57" t="s">
        <v>3527</v>
      </c>
      <c r="B55" s="57">
        <v>54</v>
      </c>
      <c r="C55" s="73">
        <v>45216</v>
      </c>
      <c r="D55" s="57" t="s">
        <v>18060</v>
      </c>
      <c r="E55" s="57" t="s">
        <v>18061</v>
      </c>
      <c r="F55" s="229" t="s">
        <v>19617</v>
      </c>
      <c r="G55" s="57" t="s">
        <v>17992</v>
      </c>
      <c r="H55" s="57">
        <f t="shared" si="0"/>
        <v>83.5</v>
      </c>
      <c r="I55" s="57" t="s">
        <v>3225</v>
      </c>
      <c r="J55" s="57" t="s">
        <v>3196</v>
      </c>
      <c r="K55" s="57" t="s">
        <v>3228</v>
      </c>
      <c r="L55" s="57" t="s">
        <v>3196</v>
      </c>
      <c r="M55" s="57" t="s">
        <v>3196</v>
      </c>
      <c r="N55" s="193" t="s">
        <v>3196</v>
      </c>
      <c r="P55" s="57" t="s">
        <v>17700</v>
      </c>
      <c r="R55" s="57" t="s">
        <v>17700</v>
      </c>
      <c r="S55" s="57">
        <v>1</v>
      </c>
      <c r="T55" s="57">
        <v>9.9</v>
      </c>
      <c r="U55" s="57" t="str">
        <f>VLOOKUP(A55,'Individual Data'!$K$5:$AC$5544,12,FALSE)</f>
        <v>BCA1</v>
      </c>
      <c r="V55" s="14">
        <f>IFERROR(LOOKUP(H55,{30,43,48,53,58,63,68,73,78,83,88,93,97},{42,47,52,57,62,67,72,77,82,87,92,99,100}),999)</f>
        <v>87</v>
      </c>
      <c r="X55" s="57">
        <f>VLOOKUP(A55,'Individual Data'!$K$5:$AC$5544,8,FALSE)</f>
        <v>4</v>
      </c>
      <c r="Y55" s="57">
        <f>VLOOKUP(A55,'Individual Data'!$K$5:$AC$5544,9,FALSE)</f>
        <v>2019</v>
      </c>
      <c r="AA55"/>
      <c r="AB55"/>
      <c r="AC55"/>
      <c r="AD55"/>
      <c r="AE55"/>
      <c r="AF55"/>
      <c r="AG55"/>
      <c r="AH55"/>
      <c r="AI55"/>
      <c r="AJ55"/>
      <c r="AK55"/>
      <c r="AL55"/>
      <c r="AM55"/>
    </row>
    <row r="56" spans="1:39" ht="15" customHeight="1" x14ac:dyDescent="0.25">
      <c r="A56" s="57" t="s">
        <v>16061</v>
      </c>
      <c r="B56" s="57">
        <v>55</v>
      </c>
      <c r="C56" s="73">
        <v>45216</v>
      </c>
      <c r="D56" s="57" t="s">
        <v>18062</v>
      </c>
      <c r="E56" s="57" t="s">
        <v>18063</v>
      </c>
      <c r="F56" s="229" t="s">
        <v>19617</v>
      </c>
      <c r="G56" s="57" t="s">
        <v>17952</v>
      </c>
      <c r="H56" s="57">
        <f t="shared" si="0"/>
        <v>101</v>
      </c>
      <c r="I56" s="57" t="s">
        <v>3225</v>
      </c>
      <c r="J56" s="57" t="s">
        <v>3196</v>
      </c>
      <c r="K56" s="57" t="s">
        <v>3196</v>
      </c>
      <c r="L56" s="57" t="s">
        <v>3196</v>
      </c>
      <c r="M56" s="57" t="s">
        <v>3196</v>
      </c>
      <c r="N56" s="193" t="s">
        <v>3228</v>
      </c>
      <c r="O56" s="57">
        <v>3</v>
      </c>
      <c r="P56" s="57" t="s">
        <v>17700</v>
      </c>
      <c r="R56" s="57" t="s">
        <v>17700</v>
      </c>
      <c r="S56" s="57">
        <v>1</v>
      </c>
      <c r="T56" s="57">
        <v>0.3</v>
      </c>
      <c r="U56" s="57" t="str">
        <f>VLOOKUP(A56,'Individual Data'!$K$5:$AC$5544,12,FALSE)</f>
        <v>NG</v>
      </c>
      <c r="V56" s="14">
        <f>IFERROR(LOOKUP(H56,{30,43,48,53,58,63,68,73,78,83,88,93,97},{42,47,52,57,62,67,72,77,82,87,92,99,100}),999)</f>
        <v>100</v>
      </c>
      <c r="X56" s="57" t="str">
        <f>VLOOKUP(A56,'Individual Data'!$K$5:$AC$5544,8,FALSE)</f>
        <v>NA</v>
      </c>
      <c r="Y56" s="57" t="str">
        <f>VLOOKUP(A56,'Individual Data'!$K$5:$AC$5544,9,FALSE)</f>
        <v>U</v>
      </c>
      <c r="AA56"/>
      <c r="AB56"/>
      <c r="AC56"/>
      <c r="AD56"/>
      <c r="AE56"/>
      <c r="AF56"/>
      <c r="AG56"/>
      <c r="AH56"/>
      <c r="AI56"/>
      <c r="AJ56"/>
      <c r="AK56"/>
      <c r="AL56"/>
      <c r="AM56"/>
    </row>
    <row r="57" spans="1:39" ht="15" customHeight="1" x14ac:dyDescent="0.25">
      <c r="A57" s="57" t="s">
        <v>6416</v>
      </c>
      <c r="B57" s="57">
        <v>56</v>
      </c>
      <c r="C57" s="73">
        <v>45216</v>
      </c>
      <c r="D57" s="57" t="s">
        <v>18064</v>
      </c>
      <c r="E57" s="57" t="s">
        <v>18065</v>
      </c>
      <c r="F57" s="229" t="s">
        <v>19617</v>
      </c>
      <c r="G57" s="57" t="s">
        <v>18049</v>
      </c>
      <c r="H57" s="57">
        <f t="shared" si="0"/>
        <v>84</v>
      </c>
      <c r="I57" s="57" t="s">
        <v>3225</v>
      </c>
      <c r="J57" s="57" t="s">
        <v>3196</v>
      </c>
      <c r="K57" s="57" t="s">
        <v>3196</v>
      </c>
      <c r="L57" s="57" t="s">
        <v>3196</v>
      </c>
      <c r="M57" s="57" t="s">
        <v>3196</v>
      </c>
      <c r="N57" s="193" t="s">
        <v>3228</v>
      </c>
      <c r="O57" s="57">
        <v>3</v>
      </c>
      <c r="P57" s="57" t="s">
        <v>17700</v>
      </c>
      <c r="R57" s="57" t="s">
        <v>17700</v>
      </c>
      <c r="S57" s="57">
        <v>1</v>
      </c>
      <c r="T57" s="57">
        <v>0.3</v>
      </c>
      <c r="U57" s="57" t="str">
        <f>VLOOKUP(A57,'Individual Data'!$K$5:$AC$5544,12,FALSE)</f>
        <v>Unassigned</v>
      </c>
      <c r="V57" s="14">
        <f>IFERROR(LOOKUP(H57,{30,43,48,53,58,63,68,73,78,83,88,93,97},{42,47,52,57,62,67,72,77,82,87,92,99,100}),999)</f>
        <v>87</v>
      </c>
      <c r="X57" s="57" t="str">
        <f>VLOOKUP(A57,'Individual Data'!$K$5:$AC$5544,8,FALSE)</f>
        <v>NA</v>
      </c>
      <c r="Y57" s="57" t="str">
        <f>VLOOKUP(A57,'Individual Data'!$K$5:$AC$5544,9,FALSE)</f>
        <v>U</v>
      </c>
      <c r="AA57"/>
      <c r="AB57"/>
      <c r="AC57"/>
      <c r="AD57"/>
      <c r="AE57"/>
      <c r="AF57"/>
      <c r="AG57"/>
      <c r="AH57"/>
      <c r="AI57"/>
      <c r="AJ57"/>
      <c r="AK57"/>
      <c r="AL57"/>
      <c r="AM57"/>
    </row>
    <row r="58" spans="1:39" ht="15" customHeight="1" x14ac:dyDescent="0.25">
      <c r="A58" s="57" t="s">
        <v>6645</v>
      </c>
      <c r="B58" s="57">
        <v>57</v>
      </c>
      <c r="C58" s="73">
        <v>45216</v>
      </c>
      <c r="D58" s="57" t="s">
        <v>18066</v>
      </c>
      <c r="E58" s="57" t="s">
        <v>18067</v>
      </c>
      <c r="F58" s="229" t="s">
        <v>19617</v>
      </c>
      <c r="G58" s="57" t="s">
        <v>18037</v>
      </c>
      <c r="H58" s="57">
        <f t="shared" si="0"/>
        <v>88</v>
      </c>
      <c r="I58" s="57" t="s">
        <v>3225</v>
      </c>
      <c r="J58" s="57" t="s">
        <v>3196</v>
      </c>
      <c r="K58" s="57" t="s">
        <v>3196</v>
      </c>
      <c r="L58" s="57" t="s">
        <v>3196</v>
      </c>
      <c r="M58" s="57" t="s">
        <v>3196</v>
      </c>
      <c r="N58" s="193" t="s">
        <v>3228</v>
      </c>
      <c r="O58" s="57">
        <v>3</v>
      </c>
      <c r="P58" s="57" t="s">
        <v>17700</v>
      </c>
      <c r="R58" s="57" t="s">
        <v>17700</v>
      </c>
      <c r="S58" s="57">
        <v>1</v>
      </c>
      <c r="T58" s="57">
        <v>0.3</v>
      </c>
      <c r="U58" s="57" t="str">
        <f>VLOOKUP(A58,'Individual Data'!$K$5:$AC$5544,12,FALSE)</f>
        <v>NPTH</v>
      </c>
      <c r="V58" s="14">
        <f>IFERROR(LOOKUP(H58,{30,43,48,53,58,63,68,73,78,83,88,93,97},{42,47,52,57,62,67,72,77,82,87,92,99,100}),999)</f>
        <v>92</v>
      </c>
      <c r="X58" s="57">
        <f>VLOOKUP(A58,'Individual Data'!$K$5:$AC$5544,8,FALSE)</f>
        <v>4</v>
      </c>
      <c r="Y58" s="57">
        <f>VLOOKUP(A58,'Individual Data'!$K$5:$AC$5544,9,FALSE)</f>
        <v>2019</v>
      </c>
      <c r="AA58"/>
      <c r="AB58"/>
      <c r="AC58"/>
      <c r="AD58"/>
      <c r="AE58"/>
      <c r="AF58"/>
      <c r="AG58"/>
      <c r="AH58"/>
      <c r="AI58"/>
      <c r="AJ58"/>
      <c r="AK58"/>
      <c r="AL58"/>
      <c r="AM58"/>
    </row>
    <row r="59" spans="1:39" ht="15" customHeight="1" x14ac:dyDescent="0.25">
      <c r="A59" s="57" t="s">
        <v>3768</v>
      </c>
      <c r="B59" s="57">
        <v>58</v>
      </c>
      <c r="C59" s="73">
        <v>45216</v>
      </c>
      <c r="D59" s="57" t="s">
        <v>18068</v>
      </c>
      <c r="E59" s="57" t="s">
        <v>18069</v>
      </c>
      <c r="F59" s="229" t="s">
        <v>19617</v>
      </c>
      <c r="G59" s="57" t="s">
        <v>18049</v>
      </c>
      <c r="H59" s="57">
        <f t="shared" si="0"/>
        <v>84</v>
      </c>
      <c r="I59" s="57" t="s">
        <v>3225</v>
      </c>
      <c r="J59" s="57" t="s">
        <v>3196</v>
      </c>
      <c r="K59" s="57" t="s">
        <v>3196</v>
      </c>
      <c r="L59" s="57" t="s">
        <v>3196</v>
      </c>
      <c r="M59" s="57" t="s">
        <v>3196</v>
      </c>
      <c r="N59" s="193" t="s">
        <v>3228</v>
      </c>
      <c r="O59" s="57">
        <v>3</v>
      </c>
      <c r="P59" s="57" t="s">
        <v>17700</v>
      </c>
      <c r="R59" s="57" t="s">
        <v>17700</v>
      </c>
      <c r="S59" s="57">
        <v>1</v>
      </c>
      <c r="T59" s="57">
        <v>9.9</v>
      </c>
      <c r="U59" s="57" t="str">
        <f>VLOOKUP(A59,'Individual Data'!$K$5:$AC$5544,12,FALSE)</f>
        <v>BCA1</v>
      </c>
      <c r="V59" s="14">
        <f>IFERROR(LOOKUP(H59,{30,43,48,53,58,63,68,73,78,83,88,93,97},{42,47,52,57,62,67,72,77,82,87,92,99,100}),999)</f>
        <v>87</v>
      </c>
      <c r="X59" s="57">
        <f>VLOOKUP(A59,'Individual Data'!$K$5:$AC$5544,8,FALSE)</f>
        <v>4</v>
      </c>
      <c r="Y59" s="57">
        <f>VLOOKUP(A59,'Individual Data'!$K$5:$AC$5544,9,FALSE)</f>
        <v>2019</v>
      </c>
      <c r="AA59"/>
      <c r="AB59"/>
      <c r="AC59"/>
      <c r="AD59"/>
      <c r="AE59"/>
      <c r="AF59"/>
      <c r="AG59"/>
      <c r="AH59"/>
      <c r="AI59"/>
      <c r="AJ59"/>
      <c r="AK59"/>
      <c r="AL59"/>
      <c r="AM59"/>
    </row>
    <row r="60" spans="1:39" ht="15" customHeight="1" x14ac:dyDescent="0.25">
      <c r="A60" s="57" t="s">
        <v>9372</v>
      </c>
      <c r="B60" s="57">
        <v>59</v>
      </c>
      <c r="C60" s="73">
        <v>45216</v>
      </c>
      <c r="D60" s="57" t="s">
        <v>18070</v>
      </c>
      <c r="E60" s="57" t="s">
        <v>18071</v>
      </c>
      <c r="F60" s="229" t="s">
        <v>19617</v>
      </c>
      <c r="G60" s="57" t="s">
        <v>18015</v>
      </c>
      <c r="H60" s="57">
        <f t="shared" si="0"/>
        <v>82.5</v>
      </c>
      <c r="I60" s="57" t="s">
        <v>3225</v>
      </c>
      <c r="J60" s="57" t="s">
        <v>3196</v>
      </c>
      <c r="K60" s="57" t="s">
        <v>3196</v>
      </c>
      <c r="L60" s="57" t="s">
        <v>3196</v>
      </c>
      <c r="M60" s="57" t="s">
        <v>3196</v>
      </c>
      <c r="N60" s="193" t="s">
        <v>3228</v>
      </c>
      <c r="O60" s="57">
        <v>3</v>
      </c>
      <c r="P60" s="57" t="s">
        <v>17700</v>
      </c>
      <c r="R60" s="57" t="s">
        <v>17700</v>
      </c>
      <c r="S60" s="57">
        <v>1</v>
      </c>
      <c r="T60" s="57">
        <v>0.3</v>
      </c>
      <c r="U60" s="57" t="str">
        <f>VLOOKUP(A60,'Individual Data'!$K$5:$AC$5544,12,FALSE)</f>
        <v>BCA1</v>
      </c>
      <c r="V60" s="14">
        <f>IFERROR(LOOKUP(H60,{30,43,48,53,58,63,68,73,78,83,88,93,97},{42,47,52,57,62,67,72,77,82,87,92,99,100}),999)</f>
        <v>82</v>
      </c>
      <c r="X60" s="57">
        <f>VLOOKUP(A60,'Individual Data'!$K$5:$AC$5544,8,FALSE)</f>
        <v>4</v>
      </c>
      <c r="Y60" s="57">
        <f>VLOOKUP(A60,'Individual Data'!$K$5:$AC$5544,9,FALSE)</f>
        <v>2019</v>
      </c>
      <c r="AA60"/>
      <c r="AB60"/>
      <c r="AC60"/>
      <c r="AD60"/>
      <c r="AE60"/>
      <c r="AF60"/>
      <c r="AG60"/>
      <c r="AH60"/>
      <c r="AI60"/>
      <c r="AJ60"/>
      <c r="AK60"/>
      <c r="AL60"/>
      <c r="AM60"/>
    </row>
    <row r="61" spans="1:39" ht="15" customHeight="1" x14ac:dyDescent="0.25">
      <c r="A61" s="57" t="s">
        <v>6674</v>
      </c>
      <c r="B61" s="57">
        <v>60</v>
      </c>
      <c r="C61" s="73">
        <v>45216</v>
      </c>
      <c r="D61" s="57" t="s">
        <v>18072</v>
      </c>
      <c r="E61" s="57" t="s">
        <v>18073</v>
      </c>
      <c r="F61" s="229" t="s">
        <v>19617</v>
      </c>
      <c r="G61" s="57" t="s">
        <v>18074</v>
      </c>
      <c r="H61" s="57">
        <f t="shared" si="0"/>
        <v>72.5</v>
      </c>
      <c r="I61" s="57" t="s">
        <v>3225</v>
      </c>
      <c r="J61" s="57" t="s">
        <v>3196</v>
      </c>
      <c r="K61" s="57" t="s">
        <v>3196</v>
      </c>
      <c r="L61" s="57" t="s">
        <v>3196</v>
      </c>
      <c r="M61" s="57" t="s">
        <v>3196</v>
      </c>
      <c r="N61" s="193" t="s">
        <v>3228</v>
      </c>
      <c r="O61" s="57">
        <v>3</v>
      </c>
      <c r="P61" s="57" t="s">
        <v>17700</v>
      </c>
      <c r="R61" s="57" t="s">
        <v>17700</v>
      </c>
      <c r="S61" s="57">
        <v>1</v>
      </c>
      <c r="T61" s="57">
        <v>0.3</v>
      </c>
      <c r="U61" s="57" t="str">
        <f>VLOOKUP(A61,'Individual Data'!$K$5:$AC$5544,12,FALSE)</f>
        <v>IPCSR</v>
      </c>
      <c r="V61" s="14">
        <f>IFERROR(LOOKUP(H61,{30,43,48,53,58,63,68,73,78,83,88,93,97},{42,47,52,57,62,67,72,77,82,87,92,99,100}),999)</f>
        <v>72</v>
      </c>
      <c r="X61" s="57">
        <f>VLOOKUP(A61,'Individual Data'!$K$5:$AC$5544,8,FALSE)</f>
        <v>4</v>
      </c>
      <c r="Y61" s="57">
        <f>VLOOKUP(A61,'Individual Data'!$K$5:$AC$5544,9,FALSE)</f>
        <v>2019</v>
      </c>
      <c r="AA61"/>
      <c r="AB61"/>
      <c r="AC61"/>
      <c r="AD61"/>
      <c r="AE61"/>
      <c r="AF61"/>
      <c r="AG61"/>
      <c r="AH61"/>
      <c r="AI61"/>
      <c r="AJ61"/>
      <c r="AK61"/>
      <c r="AL61"/>
      <c r="AM61"/>
    </row>
    <row r="62" spans="1:39" ht="15" customHeight="1" x14ac:dyDescent="0.25">
      <c r="A62" s="57" t="s">
        <v>6429</v>
      </c>
      <c r="B62" s="57">
        <v>61</v>
      </c>
      <c r="C62" s="73">
        <v>45216</v>
      </c>
      <c r="D62" s="57" t="s">
        <v>18075</v>
      </c>
      <c r="E62" s="57" t="s">
        <v>18076</v>
      </c>
      <c r="F62" s="229" t="s">
        <v>19617</v>
      </c>
      <c r="G62" s="57" t="s">
        <v>18077</v>
      </c>
      <c r="H62" s="57">
        <f t="shared" si="0"/>
        <v>88.5</v>
      </c>
      <c r="I62" s="57" t="s">
        <v>3225</v>
      </c>
      <c r="J62" s="57" t="s">
        <v>3196</v>
      </c>
      <c r="K62" s="57" t="s">
        <v>3196</v>
      </c>
      <c r="L62" s="57" t="s">
        <v>3196</v>
      </c>
      <c r="M62" s="57" t="s">
        <v>3196</v>
      </c>
      <c r="N62" s="193" t="s">
        <v>3228</v>
      </c>
      <c r="O62" s="57">
        <v>3</v>
      </c>
      <c r="P62" s="57" t="s">
        <v>17700</v>
      </c>
      <c r="R62" s="57" t="s">
        <v>17700</v>
      </c>
      <c r="S62" s="57">
        <v>1</v>
      </c>
      <c r="T62" s="57">
        <v>0.3</v>
      </c>
      <c r="U62" s="57" t="str">
        <f>VLOOKUP(A62,'Individual Data'!$K$5:$AC$5544,12,FALSE)</f>
        <v>PLA1</v>
      </c>
      <c r="V62" s="14">
        <f>IFERROR(LOOKUP(H62,{30,43,48,53,58,63,68,73,78,83,88,93,97},{42,47,52,57,62,67,72,77,82,87,92,99,100}),999)</f>
        <v>92</v>
      </c>
      <c r="X62" s="57">
        <f>VLOOKUP(A62,'Individual Data'!$K$5:$AC$5544,8,FALSE)</f>
        <v>4</v>
      </c>
      <c r="Y62" s="57">
        <f>VLOOKUP(A62,'Individual Data'!$K$5:$AC$5544,9,FALSE)</f>
        <v>2019</v>
      </c>
      <c r="AA62"/>
      <c r="AB62"/>
      <c r="AC62"/>
      <c r="AD62"/>
      <c r="AE62"/>
      <c r="AF62"/>
      <c r="AG62"/>
      <c r="AH62"/>
      <c r="AI62"/>
      <c r="AJ62"/>
      <c r="AK62"/>
      <c r="AL62"/>
      <c r="AM62"/>
    </row>
    <row r="63" spans="1:39" ht="15" customHeight="1" x14ac:dyDescent="0.25">
      <c r="A63" s="57" t="s">
        <v>15797</v>
      </c>
      <c r="B63" s="57">
        <v>62</v>
      </c>
      <c r="C63" s="73">
        <v>45216</v>
      </c>
      <c r="D63" s="57" t="s">
        <v>18078</v>
      </c>
      <c r="E63" s="57" t="s">
        <v>18079</v>
      </c>
      <c r="F63" s="229" t="s">
        <v>19617</v>
      </c>
      <c r="G63" s="57" t="s">
        <v>18080</v>
      </c>
      <c r="H63" s="57">
        <f t="shared" si="0"/>
        <v>70.5</v>
      </c>
      <c r="I63" s="57" t="s">
        <v>3225</v>
      </c>
      <c r="J63" s="57" t="s">
        <v>3196</v>
      </c>
      <c r="K63" s="57" t="s">
        <v>3196</v>
      </c>
      <c r="L63" s="57" t="s">
        <v>3196</v>
      </c>
      <c r="M63" s="57" t="s">
        <v>3196</v>
      </c>
      <c r="N63" s="193" t="s">
        <v>3228</v>
      </c>
      <c r="O63" s="57">
        <v>3</v>
      </c>
      <c r="P63" s="57" t="s">
        <v>17700</v>
      </c>
      <c r="R63" s="57" t="s">
        <v>17700</v>
      </c>
      <c r="S63" s="57">
        <v>1</v>
      </c>
      <c r="T63" s="57">
        <v>9.9</v>
      </c>
      <c r="U63" s="57" t="str">
        <f>VLOOKUP(A63,'Individual Data'!$K$5:$AC$5544,12,FALSE)</f>
        <v>Unassigned</v>
      </c>
      <c r="V63" s="14">
        <f>IFERROR(LOOKUP(H63,{30,43,48,53,58,63,68,73,78,83,88,93,97},{42,47,52,57,62,67,72,77,82,87,92,99,100}),999)</f>
        <v>72</v>
      </c>
      <c r="X63" s="57" t="str">
        <f>VLOOKUP(A63,'Individual Data'!$K$5:$AC$5544,8,FALSE)</f>
        <v>NA</v>
      </c>
      <c r="Y63" s="57" t="str">
        <f>VLOOKUP(A63,'Individual Data'!$K$5:$AC$5544,9,FALSE)</f>
        <v>U</v>
      </c>
      <c r="AA63"/>
      <c r="AB63"/>
      <c r="AC63"/>
      <c r="AD63"/>
      <c r="AE63"/>
      <c r="AF63"/>
      <c r="AG63"/>
      <c r="AH63"/>
      <c r="AI63"/>
      <c r="AJ63"/>
      <c r="AK63"/>
      <c r="AL63"/>
      <c r="AM63"/>
    </row>
    <row r="64" spans="1:39" ht="15" customHeight="1" x14ac:dyDescent="0.25">
      <c r="A64" s="57" t="s">
        <v>3389</v>
      </c>
      <c r="B64" s="57">
        <v>63</v>
      </c>
      <c r="C64" s="73">
        <v>45216</v>
      </c>
      <c r="D64" s="57" t="s">
        <v>18081</v>
      </c>
      <c r="E64" s="57" t="s">
        <v>18082</v>
      </c>
      <c r="F64" s="229" t="s">
        <v>19617</v>
      </c>
      <c r="G64" s="57" t="s">
        <v>18074</v>
      </c>
      <c r="H64" s="57">
        <f t="shared" si="0"/>
        <v>72.5</v>
      </c>
      <c r="I64" s="57" t="s">
        <v>3225</v>
      </c>
      <c r="J64" s="57" t="s">
        <v>3196</v>
      </c>
      <c r="K64" s="57" t="s">
        <v>3196</v>
      </c>
      <c r="L64" s="57" t="s">
        <v>3196</v>
      </c>
      <c r="M64" s="57" t="s">
        <v>3196</v>
      </c>
      <c r="N64" s="193" t="s">
        <v>3228</v>
      </c>
      <c r="O64" s="57">
        <v>3</v>
      </c>
      <c r="P64" s="57" t="s">
        <v>17700</v>
      </c>
      <c r="R64" s="57" t="s">
        <v>17700</v>
      </c>
      <c r="S64" s="57">
        <v>1</v>
      </c>
      <c r="T64" s="57">
        <v>9.9</v>
      </c>
      <c r="U64" s="57" t="str">
        <f>VLOOKUP(A64,'Individual Data'!$K$5:$AC$5544,12,FALSE)</f>
        <v>Unassigned</v>
      </c>
      <c r="V64" s="14">
        <f>IFERROR(LOOKUP(H64,{30,43,48,53,58,63,68,73,78,83,88,93,97},{42,47,52,57,62,67,72,77,82,87,92,99,100}),999)</f>
        <v>72</v>
      </c>
      <c r="X64" s="57" t="str">
        <f>VLOOKUP(A64,'Individual Data'!$K$5:$AC$5544,8,FALSE)</f>
        <v>NA</v>
      </c>
      <c r="Y64" s="57" t="str">
        <f>VLOOKUP(A64,'Individual Data'!$K$5:$AC$5544,9,FALSE)</f>
        <v>U</v>
      </c>
      <c r="AA64"/>
      <c r="AB64"/>
      <c r="AC64"/>
      <c r="AD64"/>
      <c r="AE64"/>
      <c r="AF64"/>
      <c r="AG64"/>
      <c r="AH64"/>
      <c r="AI64"/>
      <c r="AJ64"/>
      <c r="AK64"/>
      <c r="AL64"/>
      <c r="AM64"/>
    </row>
    <row r="65" spans="1:39" ht="15" customHeight="1" x14ac:dyDescent="0.25">
      <c r="A65" s="57" t="s">
        <v>3829</v>
      </c>
      <c r="B65" s="57">
        <v>64</v>
      </c>
      <c r="C65" s="73">
        <v>45216</v>
      </c>
      <c r="D65" s="57" t="s">
        <v>18083</v>
      </c>
      <c r="E65" s="57" t="s">
        <v>18084</v>
      </c>
      <c r="F65" s="229" t="s">
        <v>19617</v>
      </c>
      <c r="G65" s="57" t="s">
        <v>17954</v>
      </c>
      <c r="H65" s="57">
        <f t="shared" si="0"/>
        <v>81</v>
      </c>
      <c r="I65" s="57" t="s">
        <v>3225</v>
      </c>
      <c r="J65" s="57" t="s">
        <v>3196</v>
      </c>
      <c r="K65" s="57" t="s">
        <v>3196</v>
      </c>
      <c r="L65" s="57" t="s">
        <v>3196</v>
      </c>
      <c r="M65" s="57" t="s">
        <v>3196</v>
      </c>
      <c r="N65" s="193" t="s">
        <v>3228</v>
      </c>
      <c r="O65" s="57">
        <v>3</v>
      </c>
      <c r="P65" s="57" t="s">
        <v>17700</v>
      </c>
      <c r="R65" s="57" t="s">
        <v>17700</v>
      </c>
      <c r="S65" s="57">
        <v>1</v>
      </c>
      <c r="T65" s="57">
        <v>0.3</v>
      </c>
      <c r="U65" s="57" t="str">
        <f>VLOOKUP(A65,'Individual Data'!$K$5:$AC$5544,12,FALSE)</f>
        <v>CJA1</v>
      </c>
      <c r="V65" s="14">
        <f>IFERROR(LOOKUP(H65,{30,43,48,53,58,63,68,73,78,83,88,93,97},{42,47,52,57,62,67,72,77,82,87,92,99,100}),999)</f>
        <v>82</v>
      </c>
      <c r="X65" s="57">
        <f>VLOOKUP(A65,'Individual Data'!$K$5:$AC$5544,8,FALSE)</f>
        <v>4</v>
      </c>
      <c r="Y65" s="57">
        <f>VLOOKUP(A65,'Individual Data'!$K$5:$AC$5544,9,FALSE)</f>
        <v>2019</v>
      </c>
      <c r="AA65"/>
      <c r="AB65"/>
      <c r="AC65"/>
      <c r="AD65"/>
      <c r="AE65"/>
      <c r="AF65"/>
      <c r="AG65"/>
      <c r="AH65"/>
      <c r="AI65"/>
      <c r="AJ65"/>
      <c r="AK65"/>
      <c r="AL65"/>
      <c r="AM65"/>
    </row>
    <row r="66" spans="1:39" ht="15" customHeight="1" x14ac:dyDescent="0.25">
      <c r="A66" s="57" t="s">
        <v>3481</v>
      </c>
      <c r="B66" s="57">
        <v>65</v>
      </c>
      <c r="C66" s="73">
        <v>45216</v>
      </c>
      <c r="D66" s="57" t="s">
        <v>18085</v>
      </c>
      <c r="E66" s="57" t="s">
        <v>18086</v>
      </c>
      <c r="F66" s="229" t="s">
        <v>19617</v>
      </c>
      <c r="G66" s="57" t="s">
        <v>18087</v>
      </c>
      <c r="H66" s="57">
        <f t="shared" ref="H66:H129" si="1">G66/10</f>
        <v>92.5</v>
      </c>
      <c r="I66" s="57" t="s">
        <v>3225</v>
      </c>
      <c r="J66" s="57" t="s">
        <v>3196</v>
      </c>
      <c r="K66" s="57" t="s">
        <v>3196</v>
      </c>
      <c r="L66" s="57" t="s">
        <v>3196</v>
      </c>
      <c r="M66" s="57" t="s">
        <v>3196</v>
      </c>
      <c r="N66" s="193" t="s">
        <v>3228</v>
      </c>
      <c r="O66" s="57">
        <v>3</v>
      </c>
      <c r="P66" s="57" t="s">
        <v>17700</v>
      </c>
      <c r="R66" s="57" t="s">
        <v>17700</v>
      </c>
      <c r="S66" s="57">
        <v>1</v>
      </c>
      <c r="T66" s="57">
        <v>0.3</v>
      </c>
      <c r="U66" s="57" t="str">
        <f>VLOOKUP(A66,'Individual Data'!$K$5:$AC$5544,12,FALSE)</f>
        <v>NPTH</v>
      </c>
      <c r="V66" s="14">
        <f>IFERROR(LOOKUP(H66,{30,43,48,53,58,63,68,73,78,83,88,93,97},{42,47,52,57,62,67,72,77,82,87,92,99,100}),999)</f>
        <v>92</v>
      </c>
      <c r="X66" s="57">
        <f>VLOOKUP(A66,'Individual Data'!$K$5:$AC$5544,8,FALSE)</f>
        <v>4</v>
      </c>
      <c r="Y66" s="57">
        <f>VLOOKUP(A66,'Individual Data'!$K$5:$AC$5544,9,FALSE)</f>
        <v>2019</v>
      </c>
      <c r="AA66"/>
      <c r="AB66"/>
      <c r="AC66"/>
      <c r="AD66"/>
      <c r="AE66"/>
      <c r="AF66"/>
      <c r="AG66"/>
      <c r="AH66"/>
      <c r="AI66"/>
      <c r="AJ66"/>
      <c r="AK66"/>
      <c r="AL66"/>
      <c r="AM66"/>
    </row>
    <row r="67" spans="1:39" ht="15" customHeight="1" x14ac:dyDescent="0.25">
      <c r="A67" s="57" t="s">
        <v>6789</v>
      </c>
      <c r="B67" s="57">
        <v>66</v>
      </c>
      <c r="C67" s="73">
        <v>45216</v>
      </c>
      <c r="D67" s="57" t="s">
        <v>18088</v>
      </c>
      <c r="E67" s="57" t="s">
        <v>18089</v>
      </c>
      <c r="F67" s="229" t="s">
        <v>19617</v>
      </c>
      <c r="G67" s="57" t="s">
        <v>17966</v>
      </c>
      <c r="H67" s="57">
        <f t="shared" si="1"/>
        <v>77.5</v>
      </c>
      <c r="I67" s="57" t="s">
        <v>3225</v>
      </c>
      <c r="J67" s="57" t="s">
        <v>3196</v>
      </c>
      <c r="K67" s="57" t="s">
        <v>3196</v>
      </c>
      <c r="L67" s="57" t="s">
        <v>3196</v>
      </c>
      <c r="M67" s="57" t="s">
        <v>3196</v>
      </c>
      <c r="N67" s="193" t="s">
        <v>3228</v>
      </c>
      <c r="O67" s="57">
        <v>3</v>
      </c>
      <c r="P67" s="57" t="s">
        <v>17700</v>
      </c>
      <c r="R67" s="57" t="s">
        <v>17700</v>
      </c>
      <c r="S67" s="57">
        <v>1</v>
      </c>
      <c r="T67" s="57">
        <v>0.3</v>
      </c>
      <c r="U67" s="57" t="str">
        <f>VLOOKUP(A67,'Individual Data'!$K$5:$AC$5544,12,FALSE)</f>
        <v>LFSO</v>
      </c>
      <c r="V67" s="14">
        <f>IFERROR(LOOKUP(H67,{30,43,48,53,58,63,68,73,78,83,88,93,97},{42,47,52,57,62,67,72,77,82,87,92,99,100}),999)</f>
        <v>77</v>
      </c>
      <c r="X67" s="57">
        <f>VLOOKUP(A67,'Individual Data'!$K$5:$AC$5544,8,FALSE)</f>
        <v>4</v>
      </c>
      <c r="Y67" s="57">
        <f>VLOOKUP(A67,'Individual Data'!$K$5:$AC$5544,9,FALSE)</f>
        <v>2019</v>
      </c>
      <c r="AA67"/>
      <c r="AB67"/>
      <c r="AC67"/>
      <c r="AD67"/>
      <c r="AE67"/>
      <c r="AF67"/>
      <c r="AG67"/>
      <c r="AH67"/>
      <c r="AI67"/>
      <c r="AJ67"/>
      <c r="AK67"/>
      <c r="AL67"/>
      <c r="AM67"/>
    </row>
    <row r="68" spans="1:39" ht="15" customHeight="1" x14ac:dyDescent="0.25">
      <c r="A68" s="57" t="s">
        <v>6685</v>
      </c>
      <c r="B68" s="57">
        <v>67</v>
      </c>
      <c r="C68" s="73">
        <v>45216</v>
      </c>
      <c r="D68" s="57" t="s">
        <v>18090</v>
      </c>
      <c r="E68" s="57" t="s">
        <v>18091</v>
      </c>
      <c r="F68" s="229" t="s">
        <v>19617</v>
      </c>
      <c r="G68" s="57" t="s">
        <v>17976</v>
      </c>
      <c r="H68" s="57">
        <f t="shared" si="1"/>
        <v>74</v>
      </c>
      <c r="I68" s="57" t="s">
        <v>3225</v>
      </c>
      <c r="J68" s="57" t="s">
        <v>3196</v>
      </c>
      <c r="K68" s="57" t="s">
        <v>3196</v>
      </c>
      <c r="L68" s="57" t="s">
        <v>3196</v>
      </c>
      <c r="M68" s="57" t="s">
        <v>3196</v>
      </c>
      <c r="N68" s="193" t="s">
        <v>3228</v>
      </c>
      <c r="O68" s="57">
        <v>3</v>
      </c>
      <c r="P68" s="57" t="s">
        <v>17700</v>
      </c>
      <c r="R68" s="57" t="s">
        <v>17700</v>
      </c>
      <c r="S68" s="57">
        <v>1</v>
      </c>
      <c r="T68" s="57">
        <v>0.2</v>
      </c>
      <c r="U68" s="57" t="str">
        <f>VLOOKUP(A68,'Individual Data'!$K$5:$AC$5544,12,FALSE)</f>
        <v>PLA1</v>
      </c>
      <c r="V68" s="14">
        <f>IFERROR(LOOKUP(H68,{30,43,48,53,58,63,68,73,78,83,88,93,97},{42,47,52,57,62,67,72,77,82,87,92,99,100}),999)</f>
        <v>77</v>
      </c>
      <c r="X68" s="57">
        <f>VLOOKUP(A68,'Individual Data'!$K$5:$AC$5544,8,FALSE)</f>
        <v>4</v>
      </c>
      <c r="Y68" s="57">
        <f>VLOOKUP(A68,'Individual Data'!$K$5:$AC$5544,9,FALSE)</f>
        <v>2019</v>
      </c>
      <c r="AA68"/>
      <c r="AB68"/>
      <c r="AC68"/>
      <c r="AD68"/>
      <c r="AE68"/>
      <c r="AF68"/>
      <c r="AG68"/>
      <c r="AH68"/>
      <c r="AI68"/>
      <c r="AJ68"/>
      <c r="AK68"/>
      <c r="AL68"/>
      <c r="AM68"/>
    </row>
    <row r="69" spans="1:39" ht="15" customHeight="1" x14ac:dyDescent="0.25">
      <c r="A69" s="57" t="s">
        <v>6787</v>
      </c>
      <c r="B69" s="57">
        <v>68</v>
      </c>
      <c r="C69" s="73">
        <v>45216</v>
      </c>
      <c r="D69" s="57" t="s">
        <v>18092</v>
      </c>
      <c r="E69" s="57" t="s">
        <v>18093</v>
      </c>
      <c r="F69" s="229" t="s">
        <v>19617</v>
      </c>
      <c r="G69" s="57" t="s">
        <v>18094</v>
      </c>
      <c r="H69" s="57">
        <f t="shared" si="1"/>
        <v>78.5</v>
      </c>
      <c r="I69" s="57" t="s">
        <v>3225</v>
      </c>
      <c r="J69" s="57" t="s">
        <v>3196</v>
      </c>
      <c r="K69" s="57" t="s">
        <v>3196</v>
      </c>
      <c r="L69" s="57" t="s">
        <v>3196</v>
      </c>
      <c r="M69" s="57" t="s">
        <v>3196</v>
      </c>
      <c r="N69" s="193" t="s">
        <v>3228</v>
      </c>
      <c r="O69" s="57">
        <v>3</v>
      </c>
      <c r="P69" s="57" t="s">
        <v>17700</v>
      </c>
      <c r="R69" s="57" t="s">
        <v>17700</v>
      </c>
      <c r="S69" s="57">
        <v>1</v>
      </c>
      <c r="T69" s="57">
        <v>0.3</v>
      </c>
      <c r="U69" s="57" t="str">
        <f>VLOOKUP(A69,'Individual Data'!$K$5:$AC$5544,12,FALSE)</f>
        <v>NPTH</v>
      </c>
      <c r="V69" s="14">
        <f>IFERROR(LOOKUP(H69,{30,43,48,53,58,63,68,73,78,83,88,93,97},{42,47,52,57,62,67,72,77,82,87,92,99,100}),999)</f>
        <v>82</v>
      </c>
      <c r="X69" s="57">
        <f>VLOOKUP(A69,'Individual Data'!$K$5:$AC$5544,8,FALSE)</f>
        <v>4</v>
      </c>
      <c r="Y69" s="57">
        <f>VLOOKUP(A69,'Individual Data'!$K$5:$AC$5544,9,FALSE)</f>
        <v>2019</v>
      </c>
      <c r="AA69"/>
      <c r="AB69"/>
      <c r="AC69"/>
      <c r="AD69"/>
      <c r="AE69"/>
      <c r="AF69"/>
      <c r="AG69"/>
      <c r="AH69"/>
      <c r="AI69"/>
      <c r="AJ69"/>
      <c r="AK69"/>
      <c r="AL69"/>
      <c r="AM69"/>
    </row>
    <row r="70" spans="1:39" ht="15" customHeight="1" x14ac:dyDescent="0.25">
      <c r="A70" s="57" t="s">
        <v>15059</v>
      </c>
      <c r="B70" s="57">
        <v>69</v>
      </c>
      <c r="C70" s="73">
        <v>45216</v>
      </c>
      <c r="D70" s="57" t="s">
        <v>18095</v>
      </c>
      <c r="E70" s="57" t="s">
        <v>18096</v>
      </c>
      <c r="F70" s="229" t="s">
        <v>19617</v>
      </c>
      <c r="G70" s="57" t="s">
        <v>17934</v>
      </c>
      <c r="H70" s="57">
        <f t="shared" si="1"/>
        <v>77</v>
      </c>
      <c r="I70" s="57" t="s">
        <v>3225</v>
      </c>
      <c r="J70" s="57" t="s">
        <v>3196</v>
      </c>
      <c r="K70" s="57" t="s">
        <v>3196</v>
      </c>
      <c r="L70" s="57" t="s">
        <v>3196</v>
      </c>
      <c r="M70" s="57" t="s">
        <v>3196</v>
      </c>
      <c r="N70" s="193" t="s">
        <v>3228</v>
      </c>
      <c r="O70" s="57">
        <v>3</v>
      </c>
      <c r="P70" s="57" t="s">
        <v>17700</v>
      </c>
      <c r="R70" s="57" t="s">
        <v>17700</v>
      </c>
      <c r="S70" s="57">
        <v>1</v>
      </c>
      <c r="T70" s="57">
        <v>0.3</v>
      </c>
      <c r="U70" s="57" t="str">
        <f>VLOOKUP(A70,'Individual Data'!$K$5:$AC$5544,12,FALSE)</f>
        <v>Unassigned</v>
      </c>
      <c r="V70" s="14">
        <f>IFERROR(LOOKUP(H70,{30,43,48,53,58,63,68,73,78,83,88,93,97},{42,47,52,57,62,67,72,77,82,87,92,99,100}),999)</f>
        <v>77</v>
      </c>
      <c r="X70" s="57" t="str">
        <f>VLOOKUP(A70,'Individual Data'!$K$5:$AC$5544,8,FALSE)</f>
        <v>NA</v>
      </c>
      <c r="Y70" s="57" t="str">
        <f>VLOOKUP(A70,'Individual Data'!$K$5:$AC$5544,9,FALSE)</f>
        <v>U</v>
      </c>
      <c r="AA70"/>
      <c r="AB70"/>
      <c r="AC70"/>
      <c r="AD70"/>
      <c r="AE70"/>
      <c r="AF70"/>
      <c r="AG70"/>
      <c r="AH70"/>
      <c r="AI70"/>
      <c r="AJ70"/>
      <c r="AK70"/>
      <c r="AL70"/>
      <c r="AM70"/>
    </row>
    <row r="71" spans="1:39" ht="15" customHeight="1" x14ac:dyDescent="0.25">
      <c r="A71" s="57" t="s">
        <v>3492</v>
      </c>
      <c r="B71" s="57">
        <v>70</v>
      </c>
      <c r="C71" s="73">
        <v>45216</v>
      </c>
      <c r="D71" s="57" t="s">
        <v>18097</v>
      </c>
      <c r="E71" s="57" t="s">
        <v>18098</v>
      </c>
      <c r="F71" s="229" t="s">
        <v>19617</v>
      </c>
      <c r="G71" s="57" t="s">
        <v>17879</v>
      </c>
      <c r="H71" s="57">
        <f t="shared" si="1"/>
        <v>82</v>
      </c>
      <c r="I71" s="57" t="s">
        <v>3225</v>
      </c>
      <c r="J71" s="57" t="s">
        <v>3196</v>
      </c>
      <c r="K71" s="57" t="s">
        <v>3196</v>
      </c>
      <c r="L71" s="57" t="s">
        <v>3196</v>
      </c>
      <c r="M71" s="57" t="s">
        <v>3196</v>
      </c>
      <c r="N71" s="193" t="s">
        <v>3228</v>
      </c>
      <c r="O71" s="57">
        <v>3</v>
      </c>
      <c r="P71" s="57" t="s">
        <v>17700</v>
      </c>
      <c r="R71" s="57" t="s">
        <v>17700</v>
      </c>
      <c r="S71" s="57">
        <v>1</v>
      </c>
      <c r="T71" s="57">
        <v>0.3</v>
      </c>
      <c r="U71" s="57" t="str">
        <f>VLOOKUP(A71,'Individual Data'!$K$5:$AC$5544,12,FALSE)</f>
        <v>PLA1</v>
      </c>
      <c r="V71" s="14">
        <f>IFERROR(LOOKUP(H71,{30,43,48,53,58,63,68,73,78,83,88,93,97},{42,47,52,57,62,67,72,77,82,87,92,99,100}),999)</f>
        <v>82</v>
      </c>
      <c r="X71" s="57">
        <f>VLOOKUP(A71,'Individual Data'!$K$5:$AC$5544,8,FALSE)</f>
        <v>4</v>
      </c>
      <c r="Y71" s="57">
        <f>VLOOKUP(A71,'Individual Data'!$K$5:$AC$5544,9,FALSE)</f>
        <v>2019</v>
      </c>
      <c r="AA71"/>
      <c r="AB71"/>
      <c r="AC71"/>
      <c r="AD71"/>
      <c r="AE71"/>
      <c r="AF71"/>
      <c r="AG71"/>
      <c r="AH71"/>
      <c r="AI71"/>
      <c r="AJ71"/>
      <c r="AK71"/>
      <c r="AL71"/>
      <c r="AM71"/>
    </row>
    <row r="72" spans="1:39" ht="15" customHeight="1" x14ac:dyDescent="0.25">
      <c r="A72" s="57" t="s">
        <v>15746</v>
      </c>
      <c r="B72" s="57">
        <v>71</v>
      </c>
      <c r="C72" s="73">
        <v>45216</v>
      </c>
      <c r="D72" s="57" t="s">
        <v>18099</v>
      </c>
      <c r="E72" s="57" t="s">
        <v>18100</v>
      </c>
      <c r="F72" s="229" t="s">
        <v>19617</v>
      </c>
      <c r="G72" s="57" t="s">
        <v>18101</v>
      </c>
      <c r="H72" s="57">
        <f t="shared" si="1"/>
        <v>87.5</v>
      </c>
      <c r="I72" s="57" t="s">
        <v>3225</v>
      </c>
      <c r="J72" s="57" t="s">
        <v>3196</v>
      </c>
      <c r="K72" s="57" t="s">
        <v>3228</v>
      </c>
      <c r="L72" s="57" t="s">
        <v>3196</v>
      </c>
      <c r="M72" s="57" t="s">
        <v>3196</v>
      </c>
      <c r="N72" s="193" t="s">
        <v>3196</v>
      </c>
      <c r="P72" s="57" t="s">
        <v>17700</v>
      </c>
      <c r="R72" s="57" t="s">
        <v>17700</v>
      </c>
      <c r="S72" s="57">
        <v>1</v>
      </c>
      <c r="T72" s="57">
        <v>9.9</v>
      </c>
      <c r="U72" s="57" t="str">
        <f>VLOOKUP(A72,'Individual Data'!$K$5:$AC$5544,12,FALSE)</f>
        <v>LFSO</v>
      </c>
      <c r="V72" s="14">
        <f>IFERROR(LOOKUP(H72,{30,43,48,53,58,63,68,73,78,83,88,93,97},{42,47,52,57,62,67,72,77,82,87,92,99,100}),999)</f>
        <v>87</v>
      </c>
      <c r="X72" s="57">
        <f>VLOOKUP(A72,'Individual Data'!$K$5:$AC$5544,8,FALSE)</f>
        <v>4</v>
      </c>
      <c r="Y72" s="57">
        <f>VLOOKUP(A72,'Individual Data'!$K$5:$AC$5544,9,FALSE)</f>
        <v>2019</v>
      </c>
      <c r="AA72"/>
      <c r="AB72"/>
      <c r="AC72"/>
      <c r="AD72"/>
      <c r="AE72"/>
      <c r="AF72"/>
      <c r="AG72"/>
      <c r="AH72"/>
      <c r="AI72"/>
      <c r="AJ72"/>
      <c r="AK72"/>
      <c r="AL72"/>
      <c r="AM72"/>
    </row>
    <row r="73" spans="1:39" ht="15" customHeight="1" x14ac:dyDescent="0.25">
      <c r="A73" s="57" t="s">
        <v>15628</v>
      </c>
      <c r="B73" s="57">
        <v>72</v>
      </c>
      <c r="C73" s="73">
        <v>45216</v>
      </c>
      <c r="D73" s="57" t="s">
        <v>18102</v>
      </c>
      <c r="E73" s="57" t="s">
        <v>18103</v>
      </c>
      <c r="F73" s="229" t="s">
        <v>19617</v>
      </c>
      <c r="G73" s="57" t="s">
        <v>17976</v>
      </c>
      <c r="H73" s="57">
        <f t="shared" si="1"/>
        <v>74</v>
      </c>
      <c r="I73" s="57" t="s">
        <v>3225</v>
      </c>
      <c r="J73" s="57" t="s">
        <v>3228</v>
      </c>
      <c r="K73" s="57" t="s">
        <v>3228</v>
      </c>
      <c r="L73" s="57" t="s">
        <v>3196</v>
      </c>
      <c r="M73" s="57" t="s">
        <v>3196</v>
      </c>
      <c r="N73" s="193" t="s">
        <v>3196</v>
      </c>
      <c r="P73" s="57" t="s">
        <v>17700</v>
      </c>
      <c r="R73" s="57" t="s">
        <v>17700</v>
      </c>
      <c r="S73" s="57">
        <v>1</v>
      </c>
      <c r="T73" s="57">
        <v>9.9</v>
      </c>
      <c r="U73" s="57" t="str">
        <f>VLOOKUP(A73,'Individual Data'!$K$5:$AC$5544,12,FALSE)</f>
        <v>LFSO</v>
      </c>
      <c r="V73" s="14">
        <f>IFERROR(LOOKUP(H73,{30,43,48,53,58,63,68,73,78,83,88,93,97},{42,47,52,57,62,67,72,77,82,87,92,99,100}),999)</f>
        <v>77</v>
      </c>
      <c r="X73" s="57">
        <f>VLOOKUP(A73,'Individual Data'!$K$5:$AC$5544,8,FALSE)</f>
        <v>4</v>
      </c>
      <c r="Y73" s="57">
        <f>VLOOKUP(A73,'Individual Data'!$K$5:$AC$5544,9,FALSE)</f>
        <v>2019</v>
      </c>
      <c r="AA73"/>
      <c r="AB73"/>
      <c r="AC73"/>
      <c r="AD73"/>
      <c r="AE73"/>
      <c r="AF73"/>
      <c r="AG73"/>
      <c r="AH73"/>
      <c r="AI73"/>
      <c r="AJ73"/>
      <c r="AK73"/>
      <c r="AL73"/>
      <c r="AM73"/>
    </row>
    <row r="74" spans="1:39" ht="15" customHeight="1" x14ac:dyDescent="0.25">
      <c r="A74" s="57" t="s">
        <v>15952</v>
      </c>
      <c r="B74" s="57">
        <v>73</v>
      </c>
      <c r="C74" s="73">
        <v>45216</v>
      </c>
      <c r="D74" s="57" t="s">
        <v>18104</v>
      </c>
      <c r="E74" s="57" t="s">
        <v>18105</v>
      </c>
      <c r="F74" s="229" t="s">
        <v>19617</v>
      </c>
      <c r="G74" s="57" t="s">
        <v>17940</v>
      </c>
      <c r="H74" s="57">
        <f t="shared" si="1"/>
        <v>80</v>
      </c>
      <c r="I74" s="57" t="s">
        <v>3225</v>
      </c>
      <c r="J74" s="57" t="s">
        <v>3196</v>
      </c>
      <c r="K74" s="57" t="s">
        <v>3228</v>
      </c>
      <c r="L74" s="57" t="s">
        <v>3196</v>
      </c>
      <c r="M74" s="57" t="s">
        <v>3196</v>
      </c>
      <c r="N74" s="193" t="s">
        <v>3196</v>
      </c>
      <c r="P74" s="57" t="s">
        <v>17700</v>
      </c>
      <c r="R74" s="57" t="s">
        <v>17700</v>
      </c>
      <c r="S74" s="57">
        <v>1</v>
      </c>
      <c r="T74" s="57">
        <v>9.9</v>
      </c>
      <c r="U74" s="57" t="str">
        <f>VLOOKUP(A74,'Individual Data'!$K$5:$AC$5544,12,FALSE)</f>
        <v>PRH</v>
      </c>
      <c r="V74" s="14">
        <f>IFERROR(LOOKUP(H74,{30,43,48,53,58,63,68,73,78,83,88,93,97},{42,47,52,57,62,67,72,77,82,87,92,99,100}),999)</f>
        <v>82</v>
      </c>
      <c r="X74" s="57">
        <f>VLOOKUP(A74,'Individual Data'!$K$5:$AC$5544,8,FALSE)</f>
        <v>4</v>
      </c>
      <c r="Y74" s="57">
        <f>VLOOKUP(A74,'Individual Data'!$K$5:$AC$5544,9,FALSE)</f>
        <v>2019</v>
      </c>
      <c r="AA74"/>
      <c r="AB74"/>
      <c r="AC74"/>
      <c r="AD74"/>
      <c r="AE74"/>
      <c r="AF74"/>
      <c r="AG74"/>
      <c r="AH74"/>
      <c r="AI74"/>
      <c r="AJ74"/>
      <c r="AK74"/>
      <c r="AL74"/>
      <c r="AM74"/>
    </row>
    <row r="75" spans="1:39" ht="15" customHeight="1" x14ac:dyDescent="0.25">
      <c r="A75" s="57" t="s">
        <v>6769</v>
      </c>
      <c r="B75" s="57">
        <v>74</v>
      </c>
      <c r="C75" s="73">
        <v>45216</v>
      </c>
      <c r="D75" s="57" t="s">
        <v>18106</v>
      </c>
      <c r="E75" s="57" t="s">
        <v>18107</v>
      </c>
      <c r="F75" s="229" t="s">
        <v>19617</v>
      </c>
      <c r="G75" s="57" t="s">
        <v>18101</v>
      </c>
      <c r="H75" s="57">
        <f t="shared" si="1"/>
        <v>87.5</v>
      </c>
      <c r="I75" s="57" t="s">
        <v>3225</v>
      </c>
      <c r="J75" s="57" t="s">
        <v>3196</v>
      </c>
      <c r="K75" s="57" t="s">
        <v>3196</v>
      </c>
      <c r="L75" s="57" t="s">
        <v>3196</v>
      </c>
      <c r="M75" s="57" t="s">
        <v>3196</v>
      </c>
      <c r="N75" s="193" t="s">
        <v>3228</v>
      </c>
      <c r="O75" s="57">
        <v>3</v>
      </c>
      <c r="P75" s="57" t="s">
        <v>17700</v>
      </c>
      <c r="R75" s="57" t="s">
        <v>17700</v>
      </c>
      <c r="S75" s="57">
        <v>1</v>
      </c>
      <c r="T75" s="57">
        <v>0.3</v>
      </c>
      <c r="U75" s="57" t="str">
        <f>VLOOKUP(A75,'Individual Data'!$K$5:$AC$5544,12,FALSE)</f>
        <v>Unassigned</v>
      </c>
      <c r="V75" s="14">
        <f>IFERROR(LOOKUP(H75,{30,43,48,53,58,63,68,73,78,83,88,93,97},{42,47,52,57,62,67,72,77,82,87,92,99,100}),999)</f>
        <v>87</v>
      </c>
      <c r="X75" s="57" t="str">
        <f>VLOOKUP(A75,'Individual Data'!$K$5:$AC$5544,8,FALSE)</f>
        <v>NA</v>
      </c>
      <c r="Y75" s="57" t="str">
        <f>VLOOKUP(A75,'Individual Data'!$K$5:$AC$5544,9,FALSE)</f>
        <v>U</v>
      </c>
      <c r="AA75"/>
      <c r="AB75"/>
      <c r="AC75"/>
      <c r="AD75"/>
      <c r="AE75"/>
      <c r="AF75"/>
      <c r="AG75"/>
      <c r="AH75"/>
      <c r="AI75"/>
      <c r="AJ75"/>
      <c r="AK75"/>
      <c r="AL75"/>
      <c r="AM75"/>
    </row>
    <row r="76" spans="1:39" ht="15" customHeight="1" x14ac:dyDescent="0.25">
      <c r="A76" s="57" t="s">
        <v>7175</v>
      </c>
      <c r="B76" s="57">
        <v>75</v>
      </c>
      <c r="C76" s="73">
        <v>45216</v>
      </c>
      <c r="D76" s="57" t="s">
        <v>18108</v>
      </c>
      <c r="E76" s="57" t="s">
        <v>18109</v>
      </c>
      <c r="F76" s="229" t="s">
        <v>19617</v>
      </c>
      <c r="G76" s="57" t="s">
        <v>17879</v>
      </c>
      <c r="H76" s="57">
        <f t="shared" si="1"/>
        <v>82</v>
      </c>
      <c r="I76" s="57" t="s">
        <v>3225</v>
      </c>
      <c r="J76" s="57" t="s">
        <v>3196</v>
      </c>
      <c r="K76" s="57" t="s">
        <v>3228</v>
      </c>
      <c r="L76" s="57" t="s">
        <v>3196</v>
      </c>
      <c r="M76" s="57" t="s">
        <v>3196</v>
      </c>
      <c r="N76" s="193" t="s">
        <v>3196</v>
      </c>
      <c r="P76" s="57" t="s">
        <v>17700</v>
      </c>
      <c r="R76" s="57" t="s">
        <v>17700</v>
      </c>
      <c r="S76" s="57">
        <v>1</v>
      </c>
      <c r="T76" s="57">
        <v>9.9</v>
      </c>
      <c r="U76" s="57" t="str">
        <f>VLOOKUP(A76,'Individual Data'!$K$5:$AC$5544,12,FALSE)</f>
        <v>LFYO</v>
      </c>
      <c r="V76" s="14">
        <f>IFERROR(LOOKUP(H76,{30,43,48,53,58,63,68,73,78,83,88,93,97},{42,47,52,57,62,67,72,77,82,87,92,99,100}),999)</f>
        <v>82</v>
      </c>
      <c r="X76" s="57">
        <f>VLOOKUP(A76,'Individual Data'!$K$5:$AC$5544,8,FALSE)</f>
        <v>5</v>
      </c>
      <c r="Y76" s="57">
        <f>VLOOKUP(A76,'Individual Data'!$K$5:$AC$5544,9,FALSE)</f>
        <v>2018</v>
      </c>
      <c r="AA76"/>
      <c r="AB76"/>
      <c r="AC76"/>
      <c r="AD76"/>
      <c r="AE76"/>
      <c r="AF76"/>
      <c r="AG76"/>
      <c r="AH76"/>
      <c r="AI76"/>
      <c r="AJ76"/>
      <c r="AK76"/>
      <c r="AL76"/>
      <c r="AM76"/>
    </row>
    <row r="77" spans="1:39" ht="15" customHeight="1" x14ac:dyDescent="0.25">
      <c r="A77" s="57" t="s">
        <v>16027</v>
      </c>
      <c r="B77" s="57">
        <v>76</v>
      </c>
      <c r="C77" s="73">
        <v>45216</v>
      </c>
      <c r="D77" s="57" t="s">
        <v>18110</v>
      </c>
      <c r="E77" s="57" t="s">
        <v>18111</v>
      </c>
      <c r="F77" s="229" t="s">
        <v>19617</v>
      </c>
      <c r="G77" s="57" t="s">
        <v>17988</v>
      </c>
      <c r="H77" s="57">
        <f t="shared" si="1"/>
        <v>73</v>
      </c>
      <c r="I77" s="57" t="s">
        <v>3225</v>
      </c>
      <c r="J77" s="57" t="s">
        <v>3196</v>
      </c>
      <c r="K77" s="57" t="s">
        <v>3196</v>
      </c>
      <c r="L77" s="57" t="s">
        <v>3196</v>
      </c>
      <c r="M77" s="57" t="s">
        <v>3196</v>
      </c>
      <c r="N77" s="193" t="s">
        <v>3228</v>
      </c>
      <c r="O77" s="57">
        <v>4</v>
      </c>
      <c r="P77" s="57" t="s">
        <v>17700</v>
      </c>
      <c r="R77" s="57" t="s">
        <v>17700</v>
      </c>
      <c r="S77" s="57">
        <v>1</v>
      </c>
      <c r="T77" s="57">
        <v>9.9</v>
      </c>
      <c r="U77" s="57" t="str">
        <f>VLOOKUP(A77,'Individual Data'!$K$5:$AC$5544,12,FALSE)</f>
        <v>IPCSR</v>
      </c>
      <c r="V77" s="14">
        <f>IFERROR(LOOKUP(H77,{30,43,48,53,58,63,68,73,78,83,88,93,97},{42,47,52,57,62,67,72,77,82,87,92,99,100}),999)</f>
        <v>77</v>
      </c>
      <c r="X77" s="57">
        <f>VLOOKUP(A77,'Individual Data'!$K$5:$AC$5544,8,FALSE)</f>
        <v>4</v>
      </c>
      <c r="Y77" s="57">
        <f>VLOOKUP(A77,'Individual Data'!$K$5:$AC$5544,9,FALSE)</f>
        <v>2019</v>
      </c>
      <c r="AA77"/>
      <c r="AB77"/>
      <c r="AC77"/>
      <c r="AD77"/>
      <c r="AE77"/>
      <c r="AF77"/>
      <c r="AG77"/>
      <c r="AH77"/>
      <c r="AI77"/>
      <c r="AJ77"/>
      <c r="AK77"/>
      <c r="AL77"/>
      <c r="AM77"/>
    </row>
    <row r="78" spans="1:39" ht="15" customHeight="1" x14ac:dyDescent="0.25">
      <c r="A78" s="57" t="s">
        <v>6981</v>
      </c>
      <c r="B78" s="57">
        <v>77</v>
      </c>
      <c r="C78" s="73">
        <v>45216</v>
      </c>
      <c r="D78" s="57" t="s">
        <v>18112</v>
      </c>
      <c r="E78" s="57" t="s">
        <v>18113</v>
      </c>
      <c r="F78" s="229" t="s">
        <v>19617</v>
      </c>
      <c r="G78" s="57" t="s">
        <v>17928</v>
      </c>
      <c r="H78" s="57">
        <f t="shared" si="1"/>
        <v>81.5</v>
      </c>
      <c r="I78" s="57" t="s">
        <v>3225</v>
      </c>
      <c r="J78" s="57" t="s">
        <v>3196</v>
      </c>
      <c r="K78" s="57" t="s">
        <v>3196</v>
      </c>
      <c r="L78" s="57" t="s">
        <v>3196</v>
      </c>
      <c r="M78" s="57" t="s">
        <v>3196</v>
      </c>
      <c r="N78" s="193" t="s">
        <v>3228</v>
      </c>
      <c r="O78" s="57">
        <v>4</v>
      </c>
      <c r="P78" s="57" t="s">
        <v>17700</v>
      </c>
      <c r="R78" s="57" t="s">
        <v>17700</v>
      </c>
      <c r="S78" s="57">
        <v>1</v>
      </c>
      <c r="T78" s="57">
        <v>0.3</v>
      </c>
      <c r="U78" s="57" t="str">
        <f>VLOOKUP(A78,'Individual Data'!$K$5:$AC$5544,12,FALSE)</f>
        <v>Unassigned</v>
      </c>
      <c r="V78" s="14">
        <f>IFERROR(LOOKUP(H78,{30,43,48,53,58,63,68,73,78,83,88,93,97},{42,47,52,57,62,67,72,77,82,87,92,99,100}),999)</f>
        <v>82</v>
      </c>
      <c r="X78" s="57" t="str">
        <f>VLOOKUP(A78,'Individual Data'!$K$5:$AC$5544,8,FALSE)</f>
        <v>NA</v>
      </c>
      <c r="Y78" s="57" t="str">
        <f>VLOOKUP(A78,'Individual Data'!$K$5:$AC$5544,9,FALSE)</f>
        <v>U</v>
      </c>
      <c r="AA78"/>
      <c r="AB78"/>
      <c r="AC78"/>
      <c r="AD78"/>
      <c r="AE78"/>
      <c r="AF78"/>
      <c r="AG78"/>
      <c r="AH78"/>
      <c r="AI78"/>
      <c r="AJ78"/>
      <c r="AK78"/>
      <c r="AL78"/>
      <c r="AM78"/>
    </row>
    <row r="79" spans="1:39" ht="15" customHeight="1" x14ac:dyDescent="0.25">
      <c r="A79" s="57" t="s">
        <v>3812</v>
      </c>
      <c r="B79" s="57">
        <v>78</v>
      </c>
      <c r="C79" s="73">
        <v>45216</v>
      </c>
      <c r="D79" s="57" t="s">
        <v>18114</v>
      </c>
      <c r="E79" s="57" t="s">
        <v>18115</v>
      </c>
      <c r="F79" s="229" t="s">
        <v>19617</v>
      </c>
      <c r="G79" s="57" t="s">
        <v>18116</v>
      </c>
      <c r="H79" s="57">
        <f t="shared" si="1"/>
        <v>84.5</v>
      </c>
      <c r="I79" s="57" t="s">
        <v>3225</v>
      </c>
      <c r="J79" s="57" t="s">
        <v>3228</v>
      </c>
      <c r="K79" s="57" t="s">
        <v>3228</v>
      </c>
      <c r="L79" s="57" t="s">
        <v>3196</v>
      </c>
      <c r="M79" s="57" t="s">
        <v>3196</v>
      </c>
      <c r="N79" s="193" t="s">
        <v>3196</v>
      </c>
      <c r="P79" s="57" t="s">
        <v>17700</v>
      </c>
      <c r="R79" s="57" t="s">
        <v>17700</v>
      </c>
      <c r="S79" s="57">
        <v>1</v>
      </c>
      <c r="T79" s="57">
        <v>9.9</v>
      </c>
      <c r="U79" s="57" t="str">
        <f>VLOOKUP(A79,'Individual Data'!$K$5:$AC$5544,12,FALSE)</f>
        <v>LFSO</v>
      </c>
      <c r="V79" s="14">
        <f>IFERROR(LOOKUP(H79,{30,43,48,53,58,63,68,73,78,83,88,93,97},{42,47,52,57,62,67,72,77,82,87,92,99,100}),999)</f>
        <v>87</v>
      </c>
      <c r="X79" s="57">
        <f>VLOOKUP(A79,'Individual Data'!$K$5:$AC$5544,8,FALSE)</f>
        <v>4</v>
      </c>
      <c r="Y79" s="57">
        <f>VLOOKUP(A79,'Individual Data'!$K$5:$AC$5544,9,FALSE)</f>
        <v>2019</v>
      </c>
      <c r="AA79"/>
      <c r="AB79"/>
      <c r="AC79"/>
      <c r="AD79"/>
      <c r="AE79"/>
      <c r="AF79"/>
      <c r="AG79"/>
      <c r="AH79"/>
      <c r="AI79"/>
      <c r="AJ79"/>
      <c r="AK79"/>
      <c r="AL79"/>
      <c r="AM79"/>
    </row>
    <row r="80" spans="1:39" ht="15" customHeight="1" x14ac:dyDescent="0.25">
      <c r="A80" s="57" t="s">
        <v>12256</v>
      </c>
      <c r="B80" s="57">
        <v>79</v>
      </c>
      <c r="C80" s="73">
        <v>45216</v>
      </c>
      <c r="D80" s="57" t="s">
        <v>18117</v>
      </c>
      <c r="E80" s="57" t="s">
        <v>18118</v>
      </c>
      <c r="F80" s="229" t="s">
        <v>19617</v>
      </c>
      <c r="G80" s="57" t="s">
        <v>18049</v>
      </c>
      <c r="H80" s="57">
        <f t="shared" si="1"/>
        <v>84</v>
      </c>
      <c r="I80" s="57" t="s">
        <v>3225</v>
      </c>
      <c r="J80" s="57" t="s">
        <v>3196</v>
      </c>
      <c r="K80" s="57" t="s">
        <v>3196</v>
      </c>
      <c r="L80" s="57" t="s">
        <v>3196</v>
      </c>
      <c r="M80" s="57" t="s">
        <v>3196</v>
      </c>
      <c r="N80" s="193" t="s">
        <v>3228</v>
      </c>
      <c r="O80" s="57">
        <v>4</v>
      </c>
      <c r="P80" s="57" t="s">
        <v>17700</v>
      </c>
      <c r="R80" s="57" t="s">
        <v>17700</v>
      </c>
      <c r="S80" s="57">
        <v>1</v>
      </c>
      <c r="T80" s="57">
        <v>9.9</v>
      </c>
      <c r="U80" s="57" t="str">
        <f>VLOOKUP(A80,'Individual Data'!$K$5:$AC$5544,12,FALSE)</f>
        <v>NPTH</v>
      </c>
      <c r="V80" s="14">
        <f>IFERROR(LOOKUP(H80,{30,43,48,53,58,63,68,73,78,83,88,93,97},{42,47,52,57,62,67,72,77,82,87,92,99,100}),999)</f>
        <v>87</v>
      </c>
      <c r="X80" s="57">
        <f>VLOOKUP(A80,'Individual Data'!$K$5:$AC$5544,8,FALSE)</f>
        <v>4</v>
      </c>
      <c r="Y80" s="57">
        <f>VLOOKUP(A80,'Individual Data'!$K$5:$AC$5544,9,FALSE)</f>
        <v>2019</v>
      </c>
      <c r="AA80"/>
      <c r="AB80"/>
      <c r="AC80"/>
      <c r="AD80"/>
      <c r="AE80"/>
      <c r="AF80"/>
      <c r="AG80"/>
      <c r="AH80"/>
      <c r="AI80"/>
      <c r="AJ80"/>
      <c r="AK80"/>
      <c r="AL80"/>
      <c r="AM80"/>
    </row>
    <row r="81" spans="1:39" ht="15" customHeight="1" x14ac:dyDescent="0.25">
      <c r="A81" s="57" t="s">
        <v>3749</v>
      </c>
      <c r="B81" s="57">
        <v>80</v>
      </c>
      <c r="C81" s="73">
        <v>45216</v>
      </c>
      <c r="D81" s="57" t="s">
        <v>18119</v>
      </c>
      <c r="E81" s="57" t="s">
        <v>18120</v>
      </c>
      <c r="F81" s="229" t="s">
        <v>19617</v>
      </c>
      <c r="G81" s="57" t="s">
        <v>17954</v>
      </c>
      <c r="H81" s="57">
        <f t="shared" si="1"/>
        <v>81</v>
      </c>
      <c r="I81" s="57" t="s">
        <v>3225</v>
      </c>
      <c r="J81" s="57" t="s">
        <v>3196</v>
      </c>
      <c r="K81" s="57" t="s">
        <v>3196</v>
      </c>
      <c r="L81" s="57" t="s">
        <v>3196</v>
      </c>
      <c r="M81" s="57" t="s">
        <v>3196</v>
      </c>
      <c r="N81" s="193" t="s">
        <v>3228</v>
      </c>
      <c r="O81" s="57">
        <v>4</v>
      </c>
      <c r="P81" s="57" t="s">
        <v>17700</v>
      </c>
      <c r="R81" s="57" t="s">
        <v>17700</v>
      </c>
      <c r="S81" s="57">
        <v>1</v>
      </c>
      <c r="T81" s="57">
        <v>0.3</v>
      </c>
      <c r="U81" s="57" t="str">
        <f>VLOOKUP(A81,'Individual Data'!$K$5:$AC$5544,12,FALSE)</f>
        <v>NG</v>
      </c>
      <c r="V81" s="14">
        <f>IFERROR(LOOKUP(H81,{30,43,48,53,58,63,68,73,78,83,88,93,97},{42,47,52,57,62,67,72,77,82,87,92,99,100}),999)</f>
        <v>82</v>
      </c>
      <c r="X81" s="57" t="str">
        <f>VLOOKUP(A81,'Individual Data'!$K$5:$AC$5544,8,FALSE)</f>
        <v>NA</v>
      </c>
      <c r="Y81" s="57" t="str">
        <f>VLOOKUP(A81,'Individual Data'!$K$5:$AC$5544,9,FALSE)</f>
        <v>U</v>
      </c>
      <c r="AA81"/>
      <c r="AB81"/>
      <c r="AC81"/>
      <c r="AD81"/>
      <c r="AE81"/>
      <c r="AF81"/>
      <c r="AG81"/>
      <c r="AH81"/>
      <c r="AI81"/>
      <c r="AJ81"/>
      <c r="AK81"/>
      <c r="AL81"/>
      <c r="AM81"/>
    </row>
    <row r="82" spans="1:39" ht="15" customHeight="1" x14ac:dyDescent="0.25">
      <c r="A82" s="57" t="s">
        <v>18121</v>
      </c>
      <c r="B82" s="57">
        <v>81</v>
      </c>
      <c r="C82" s="73">
        <v>45223</v>
      </c>
      <c r="D82" s="57" t="s">
        <v>18122</v>
      </c>
      <c r="E82" s="57" t="s">
        <v>18123</v>
      </c>
      <c r="F82" s="229" t="s">
        <v>19617</v>
      </c>
      <c r="G82" s="57" t="s">
        <v>18124</v>
      </c>
      <c r="H82" s="57">
        <f t="shared" si="1"/>
        <v>85</v>
      </c>
      <c r="I82" s="57" t="s">
        <v>3085</v>
      </c>
      <c r="J82" s="57" t="s">
        <v>3196</v>
      </c>
      <c r="K82" s="57" t="s">
        <v>3196</v>
      </c>
      <c r="L82" s="57" t="s">
        <v>3196</v>
      </c>
      <c r="M82" s="57" t="s">
        <v>3196</v>
      </c>
      <c r="N82" s="193" t="s">
        <v>3228</v>
      </c>
      <c r="O82" s="57">
        <v>4</v>
      </c>
      <c r="P82" s="57" t="s">
        <v>17700</v>
      </c>
      <c r="R82" s="57" t="s">
        <v>17700</v>
      </c>
      <c r="S82" s="57">
        <v>1</v>
      </c>
      <c r="T82" s="57">
        <v>0.4</v>
      </c>
      <c r="U82" s="57" t="str">
        <f>VLOOKUP(A82,'Individual Data'!$K$5:$AC$5544,12,FALSE)</f>
        <v>BCA2</v>
      </c>
      <c r="V82" s="14">
        <f>IFERROR(LOOKUP(H82,{30,43,48,53,58,63,68,73,78,83,88,93,97},{42,47,52,57,62,67,72,77,82,87,92,99,100}),999)</f>
        <v>87</v>
      </c>
      <c r="X82" s="57">
        <f>VLOOKUP(A82,'Individual Data'!$K$5:$AC$5544,8,FALSE)</f>
        <v>5</v>
      </c>
      <c r="Y82" s="57">
        <f>VLOOKUP(A82,'Individual Data'!$K$5:$AC$5544,9,FALSE)</f>
        <v>2018</v>
      </c>
      <c r="AA82"/>
      <c r="AB82"/>
      <c r="AC82"/>
      <c r="AD82"/>
      <c r="AE82"/>
      <c r="AF82"/>
      <c r="AG82"/>
      <c r="AH82"/>
      <c r="AI82"/>
      <c r="AJ82"/>
      <c r="AK82"/>
      <c r="AL82"/>
      <c r="AM82"/>
    </row>
    <row r="83" spans="1:39" ht="15" customHeight="1" x14ac:dyDescent="0.25">
      <c r="A83" s="57" t="s">
        <v>6419</v>
      </c>
      <c r="B83" s="57">
        <v>82</v>
      </c>
      <c r="C83" s="73">
        <v>45223</v>
      </c>
      <c r="D83" s="57" t="s">
        <v>18125</v>
      </c>
      <c r="E83" s="57" t="s">
        <v>18126</v>
      </c>
      <c r="F83" s="229" t="s">
        <v>19617</v>
      </c>
      <c r="G83" s="57" t="s">
        <v>18127</v>
      </c>
      <c r="H83" s="57">
        <f t="shared" si="1"/>
        <v>79.5</v>
      </c>
      <c r="I83" s="57" t="s">
        <v>3085</v>
      </c>
      <c r="J83" s="57" t="s">
        <v>3196</v>
      </c>
      <c r="K83" s="57" t="s">
        <v>3196</v>
      </c>
      <c r="L83" s="57" t="s">
        <v>3196</v>
      </c>
      <c r="M83" s="57" t="s">
        <v>3196</v>
      </c>
      <c r="N83" s="193" t="s">
        <v>3228</v>
      </c>
      <c r="O83" s="57">
        <v>4</v>
      </c>
      <c r="P83" s="57" t="s">
        <v>17700</v>
      </c>
      <c r="R83" s="57" t="s">
        <v>17700</v>
      </c>
      <c r="S83" s="57">
        <v>1</v>
      </c>
      <c r="T83" s="57">
        <v>0.3</v>
      </c>
      <c r="U83" s="57" t="str">
        <f>VLOOKUP(A83,'Individual Data'!$K$5:$AC$5544,12,FALSE)</f>
        <v>BCA1</v>
      </c>
      <c r="V83" s="14">
        <f>IFERROR(LOOKUP(H83,{30,43,48,53,58,63,68,73,78,83,88,93,97},{42,47,52,57,62,67,72,77,82,87,92,99,100}),999)</f>
        <v>82</v>
      </c>
      <c r="X83" s="57">
        <f>VLOOKUP(A83,'Individual Data'!$K$5:$AC$5544,8,FALSE)</f>
        <v>5</v>
      </c>
      <c r="Y83" s="57">
        <f>VLOOKUP(A83,'Individual Data'!$K$5:$AC$5544,9,FALSE)</f>
        <v>2018</v>
      </c>
      <c r="AA83"/>
      <c r="AB83"/>
      <c r="AC83"/>
      <c r="AD83"/>
      <c r="AE83"/>
      <c r="AF83"/>
      <c r="AG83"/>
      <c r="AH83"/>
      <c r="AI83"/>
      <c r="AJ83"/>
      <c r="AK83"/>
      <c r="AL83"/>
      <c r="AM83"/>
    </row>
    <row r="84" spans="1:39" ht="15" customHeight="1" x14ac:dyDescent="0.25">
      <c r="A84" s="57" t="s">
        <v>3854</v>
      </c>
      <c r="B84" s="57">
        <v>83</v>
      </c>
      <c r="C84" s="73">
        <v>45223</v>
      </c>
      <c r="D84" s="57" t="s">
        <v>18128</v>
      </c>
      <c r="E84" s="57" t="s">
        <v>18129</v>
      </c>
      <c r="F84" s="229" t="s">
        <v>19617</v>
      </c>
      <c r="G84" s="57" t="s">
        <v>17995</v>
      </c>
      <c r="H84" s="57">
        <f t="shared" si="1"/>
        <v>75</v>
      </c>
      <c r="I84" s="57" t="s">
        <v>3085</v>
      </c>
      <c r="J84" s="57" t="s">
        <v>3196</v>
      </c>
      <c r="K84" s="57" t="s">
        <v>3196</v>
      </c>
      <c r="L84" s="57" t="s">
        <v>3196</v>
      </c>
      <c r="M84" s="57" t="s">
        <v>3196</v>
      </c>
      <c r="N84" s="193" t="s">
        <v>3228</v>
      </c>
      <c r="O84" s="57">
        <v>4</v>
      </c>
      <c r="P84" s="57" t="s">
        <v>17700</v>
      </c>
      <c r="R84" s="57" t="s">
        <v>17700</v>
      </c>
      <c r="S84" s="57">
        <v>1</v>
      </c>
      <c r="T84" s="57">
        <v>1.2</v>
      </c>
      <c r="U84" s="57" t="str">
        <f>VLOOKUP(A84,'Individual Data'!$K$5:$AC$5544,12,FALSE)</f>
        <v>Unassigned</v>
      </c>
      <c r="V84" s="14">
        <f>IFERROR(LOOKUP(H84,{30,43,48,53,58,63,68,73,78,83,88,93,97},{42,47,52,57,62,67,72,77,82,87,92,99,100}),999)</f>
        <v>77</v>
      </c>
      <c r="X84" s="57" t="str">
        <f>VLOOKUP(A84,'Individual Data'!$K$5:$AC$5544,8,FALSE)</f>
        <v>NA</v>
      </c>
      <c r="Y84" s="57" t="str">
        <f>VLOOKUP(A84,'Individual Data'!$K$5:$AC$5544,9,FALSE)</f>
        <v>U</v>
      </c>
      <c r="AA84"/>
      <c r="AB84"/>
      <c r="AC84"/>
      <c r="AD84"/>
      <c r="AE84"/>
      <c r="AF84"/>
      <c r="AG84"/>
      <c r="AH84"/>
      <c r="AI84"/>
      <c r="AJ84"/>
      <c r="AK84"/>
      <c r="AL84"/>
      <c r="AM84"/>
    </row>
    <row r="85" spans="1:39" ht="15" customHeight="1" x14ac:dyDescent="0.25">
      <c r="A85" s="57" t="s">
        <v>9094</v>
      </c>
      <c r="B85" s="57">
        <v>84</v>
      </c>
      <c r="C85" s="73">
        <v>45223</v>
      </c>
      <c r="D85" s="57" t="s">
        <v>18130</v>
      </c>
      <c r="E85" s="57" t="s">
        <v>18131</v>
      </c>
      <c r="F85" s="229" t="s">
        <v>19617</v>
      </c>
      <c r="G85" s="57" t="s">
        <v>17934</v>
      </c>
      <c r="H85" s="57">
        <f t="shared" si="1"/>
        <v>77</v>
      </c>
      <c r="I85" s="57" t="s">
        <v>3085</v>
      </c>
      <c r="J85" s="57" t="s">
        <v>3196</v>
      </c>
      <c r="K85" s="57" t="s">
        <v>3196</v>
      </c>
      <c r="L85" s="57" t="s">
        <v>3196</v>
      </c>
      <c r="M85" s="57" t="s">
        <v>3196</v>
      </c>
      <c r="N85" s="193" t="s">
        <v>3228</v>
      </c>
      <c r="O85" s="57">
        <v>4</v>
      </c>
      <c r="P85" s="57" t="s">
        <v>17700</v>
      </c>
      <c r="R85" s="57" t="s">
        <v>17700</v>
      </c>
      <c r="S85" s="57">
        <v>1</v>
      </c>
      <c r="T85" s="57">
        <v>9.9</v>
      </c>
      <c r="U85" s="57" t="str">
        <f>VLOOKUP(A85,'Individual Data'!$K$5:$AC$5544,12,FALSE)</f>
        <v>BCA1</v>
      </c>
      <c r="V85" s="14">
        <f>IFERROR(LOOKUP(H85,{30,43,48,53,58,63,68,73,78,83,88,93,97},{42,47,52,57,62,67,72,77,82,87,92,99,100}),999)</f>
        <v>77</v>
      </c>
      <c r="X85" s="57">
        <f>VLOOKUP(A85,'Individual Data'!$K$5:$AC$5544,8,FALSE)</f>
        <v>4</v>
      </c>
      <c r="Y85" s="57">
        <f>VLOOKUP(A85,'Individual Data'!$K$5:$AC$5544,9,FALSE)</f>
        <v>2019</v>
      </c>
      <c r="AA85"/>
      <c r="AB85"/>
      <c r="AC85"/>
      <c r="AD85"/>
      <c r="AE85"/>
      <c r="AF85"/>
      <c r="AG85"/>
      <c r="AH85"/>
      <c r="AI85"/>
      <c r="AJ85"/>
      <c r="AK85"/>
      <c r="AL85"/>
      <c r="AM85"/>
    </row>
    <row r="86" spans="1:39" ht="15" customHeight="1" x14ac:dyDescent="0.25">
      <c r="A86" s="57" t="s">
        <v>16732</v>
      </c>
      <c r="B86" s="57">
        <v>85</v>
      </c>
      <c r="C86" s="73">
        <v>45223</v>
      </c>
      <c r="D86" s="57" t="s">
        <v>18132</v>
      </c>
      <c r="E86" s="57" t="s">
        <v>18133</v>
      </c>
      <c r="F86" s="229" t="s">
        <v>19617</v>
      </c>
      <c r="G86" s="57" t="s">
        <v>17985</v>
      </c>
      <c r="H86" s="57">
        <f t="shared" si="1"/>
        <v>70</v>
      </c>
      <c r="I86" s="57" t="s">
        <v>3085</v>
      </c>
      <c r="J86" s="57" t="s">
        <v>3196</v>
      </c>
      <c r="K86" s="57" t="s">
        <v>3196</v>
      </c>
      <c r="L86" s="57" t="s">
        <v>3196</v>
      </c>
      <c r="M86" s="57" t="s">
        <v>3196</v>
      </c>
      <c r="N86" s="193" t="s">
        <v>3228</v>
      </c>
      <c r="O86" s="57">
        <v>4</v>
      </c>
      <c r="P86" s="57" t="s">
        <v>17700</v>
      </c>
      <c r="R86" s="57" t="s">
        <v>17700</v>
      </c>
      <c r="S86" s="57">
        <v>1</v>
      </c>
      <c r="T86" s="57">
        <v>0.3</v>
      </c>
      <c r="U86" s="57" t="str">
        <f>VLOOKUP(A86,'Individual Data'!$K$5:$AC$5544,12,FALSE)</f>
        <v>LFSO</v>
      </c>
      <c r="V86" s="14">
        <f>IFERROR(LOOKUP(H86,{30,43,48,53,58,63,68,73,78,83,88,93,97},{42,47,52,57,62,67,72,77,82,87,92,99,100}),999)</f>
        <v>72</v>
      </c>
      <c r="X86" s="57">
        <f>VLOOKUP(A86,'Individual Data'!$K$5:$AC$5544,8,FALSE)</f>
        <v>4</v>
      </c>
      <c r="Y86" s="57">
        <f>VLOOKUP(A86,'Individual Data'!$K$5:$AC$5544,9,FALSE)</f>
        <v>2019</v>
      </c>
      <c r="AA86"/>
      <c r="AB86"/>
      <c r="AC86"/>
      <c r="AD86"/>
      <c r="AE86"/>
      <c r="AF86"/>
      <c r="AG86"/>
      <c r="AH86"/>
      <c r="AI86"/>
      <c r="AJ86"/>
      <c r="AK86"/>
      <c r="AL86"/>
      <c r="AM86"/>
    </row>
    <row r="87" spans="1:39" ht="15" customHeight="1" x14ac:dyDescent="0.25">
      <c r="A87" s="57" t="s">
        <v>6518</v>
      </c>
      <c r="B87" s="57">
        <v>86</v>
      </c>
      <c r="C87" s="73">
        <v>45223</v>
      </c>
      <c r="D87" s="57" t="s">
        <v>18134</v>
      </c>
      <c r="E87" s="57" t="s">
        <v>18135</v>
      </c>
      <c r="F87" s="229" t="s">
        <v>19617</v>
      </c>
      <c r="G87" s="57" t="s">
        <v>17940</v>
      </c>
      <c r="H87" s="57">
        <f t="shared" si="1"/>
        <v>80</v>
      </c>
      <c r="I87" s="57" t="s">
        <v>3085</v>
      </c>
      <c r="J87" s="57" t="s">
        <v>3196</v>
      </c>
      <c r="K87" s="57" t="s">
        <v>3196</v>
      </c>
      <c r="L87" s="57" t="s">
        <v>3196</v>
      </c>
      <c r="M87" s="57" t="s">
        <v>3196</v>
      </c>
      <c r="N87" s="193" t="s">
        <v>3228</v>
      </c>
      <c r="O87" s="57">
        <v>4</v>
      </c>
      <c r="P87" s="57" t="s">
        <v>17700</v>
      </c>
      <c r="R87" s="57" t="s">
        <v>17700</v>
      </c>
      <c r="S87" s="57">
        <v>1</v>
      </c>
      <c r="T87" s="57">
        <v>0.3</v>
      </c>
      <c r="U87" s="57" t="str">
        <f>VLOOKUP(A87,'Individual Data'!$K$5:$AC$5544,12,FALSE)</f>
        <v>LFSO</v>
      </c>
      <c r="V87" s="14">
        <f>IFERROR(LOOKUP(H87,{30,43,48,53,58,63,68,73,78,83,88,93,97},{42,47,52,57,62,67,72,77,82,87,92,99,100}),999)</f>
        <v>82</v>
      </c>
      <c r="X87" s="57">
        <f>VLOOKUP(A87,'Individual Data'!$K$5:$AC$5544,8,FALSE)</f>
        <v>4</v>
      </c>
      <c r="Y87" s="57">
        <f>VLOOKUP(A87,'Individual Data'!$K$5:$AC$5544,9,FALSE)</f>
        <v>2019</v>
      </c>
      <c r="AA87"/>
      <c r="AB87"/>
      <c r="AC87"/>
      <c r="AD87"/>
      <c r="AE87"/>
      <c r="AF87"/>
      <c r="AG87"/>
      <c r="AH87"/>
      <c r="AI87"/>
      <c r="AJ87"/>
      <c r="AK87"/>
      <c r="AL87"/>
      <c r="AM87"/>
    </row>
    <row r="88" spans="1:39" ht="15" customHeight="1" x14ac:dyDescent="0.25">
      <c r="A88" s="57" t="s">
        <v>6425</v>
      </c>
      <c r="B88" s="57">
        <v>87</v>
      </c>
      <c r="C88" s="73">
        <v>45223</v>
      </c>
      <c r="D88" s="57" t="s">
        <v>18136</v>
      </c>
      <c r="E88" s="57" t="s">
        <v>18137</v>
      </c>
      <c r="F88" s="229" t="s">
        <v>19617</v>
      </c>
      <c r="G88" s="57" t="s">
        <v>17879</v>
      </c>
      <c r="H88" s="57">
        <f t="shared" si="1"/>
        <v>82</v>
      </c>
      <c r="I88" s="57" t="s">
        <v>3085</v>
      </c>
      <c r="J88" s="57" t="s">
        <v>3196</v>
      </c>
      <c r="K88" s="57" t="s">
        <v>3196</v>
      </c>
      <c r="L88" s="57" t="s">
        <v>3196</v>
      </c>
      <c r="M88" s="57" t="s">
        <v>3196</v>
      </c>
      <c r="N88" s="193" t="s">
        <v>3228</v>
      </c>
      <c r="O88" s="57">
        <v>4</v>
      </c>
      <c r="P88" s="57" t="s">
        <v>17700</v>
      </c>
      <c r="R88" s="57" t="s">
        <v>17700</v>
      </c>
      <c r="S88" s="57">
        <v>1</v>
      </c>
      <c r="T88" s="57">
        <v>0.4</v>
      </c>
      <c r="U88" s="57" t="str">
        <f>VLOOKUP(A88,'Individual Data'!$K$5:$AC$5544,12,FALSE)</f>
        <v>BCA1</v>
      </c>
      <c r="V88" s="14">
        <f>IFERROR(LOOKUP(H88,{30,43,48,53,58,63,68,73,78,83,88,93,97},{42,47,52,57,62,67,72,77,82,87,92,99,100}),999)</f>
        <v>82</v>
      </c>
      <c r="X88" s="57">
        <f>VLOOKUP(A88,'Individual Data'!$K$5:$AC$5544,8,FALSE)</f>
        <v>5</v>
      </c>
      <c r="Y88" s="57">
        <f>VLOOKUP(A88,'Individual Data'!$K$5:$AC$5544,9,FALSE)</f>
        <v>2018</v>
      </c>
      <c r="AA88"/>
      <c r="AB88"/>
      <c r="AC88"/>
      <c r="AD88"/>
      <c r="AE88"/>
      <c r="AF88"/>
      <c r="AG88"/>
      <c r="AH88"/>
      <c r="AI88"/>
      <c r="AJ88"/>
      <c r="AK88"/>
      <c r="AL88"/>
      <c r="AM88"/>
    </row>
    <row r="89" spans="1:39" ht="15" customHeight="1" x14ac:dyDescent="0.25">
      <c r="A89" s="57" t="s">
        <v>6965</v>
      </c>
      <c r="B89" s="57">
        <v>88</v>
      </c>
      <c r="C89" s="73">
        <v>45223</v>
      </c>
      <c r="D89" s="57" t="s">
        <v>18138</v>
      </c>
      <c r="E89" s="57" t="s">
        <v>18139</v>
      </c>
      <c r="F89" s="229" t="s">
        <v>19617</v>
      </c>
      <c r="G89" s="57" t="s">
        <v>17969</v>
      </c>
      <c r="H89" s="57">
        <f t="shared" si="1"/>
        <v>78</v>
      </c>
      <c r="I89" s="57" t="s">
        <v>3085</v>
      </c>
      <c r="J89" s="57" t="s">
        <v>3196</v>
      </c>
      <c r="K89" s="57" t="s">
        <v>3196</v>
      </c>
      <c r="L89" s="57" t="s">
        <v>3196</v>
      </c>
      <c r="M89" s="57" t="s">
        <v>3196</v>
      </c>
      <c r="N89" s="193" t="s">
        <v>3228</v>
      </c>
      <c r="O89" s="57">
        <v>4</v>
      </c>
      <c r="P89" s="57" t="s">
        <v>17700</v>
      </c>
      <c r="R89" s="57" t="s">
        <v>17700</v>
      </c>
      <c r="S89" s="57">
        <v>1</v>
      </c>
      <c r="T89" s="57">
        <v>0.3</v>
      </c>
      <c r="U89" s="57" t="str">
        <f>VLOOKUP(A89,'Individual Data'!$K$5:$AC$5544,12,FALSE)</f>
        <v>CJA1</v>
      </c>
      <c r="V89" s="14">
        <f>IFERROR(LOOKUP(H89,{30,43,48,53,58,63,68,73,78,83,88,93,97},{42,47,52,57,62,67,72,77,82,87,92,99,100}),999)</f>
        <v>82</v>
      </c>
      <c r="X89" s="57">
        <f>VLOOKUP(A89,'Individual Data'!$K$5:$AC$5544,8,FALSE)</f>
        <v>4</v>
      </c>
      <c r="Y89" s="57">
        <f>VLOOKUP(A89,'Individual Data'!$K$5:$AC$5544,9,FALSE)</f>
        <v>2019</v>
      </c>
      <c r="AA89"/>
      <c r="AB89"/>
      <c r="AC89"/>
      <c r="AD89"/>
      <c r="AE89"/>
      <c r="AF89"/>
      <c r="AG89"/>
      <c r="AH89"/>
      <c r="AI89"/>
      <c r="AJ89"/>
      <c r="AK89"/>
      <c r="AL89"/>
      <c r="AM89"/>
    </row>
    <row r="90" spans="1:39" ht="15" customHeight="1" x14ac:dyDescent="0.25">
      <c r="A90" s="57" t="s">
        <v>6578</v>
      </c>
      <c r="B90" s="57">
        <v>89</v>
      </c>
      <c r="C90" s="73">
        <v>45223</v>
      </c>
      <c r="D90" s="57" t="s">
        <v>18140</v>
      </c>
      <c r="E90" s="57" t="s">
        <v>18141</v>
      </c>
      <c r="F90" s="229" t="s">
        <v>19617</v>
      </c>
      <c r="G90" s="57" t="s">
        <v>17988</v>
      </c>
      <c r="H90" s="57">
        <f t="shared" si="1"/>
        <v>73</v>
      </c>
      <c r="I90" s="57" t="s">
        <v>3085</v>
      </c>
      <c r="J90" s="57" t="s">
        <v>3196</v>
      </c>
      <c r="K90" s="57" t="s">
        <v>3196</v>
      </c>
      <c r="L90" s="57" t="s">
        <v>3196</v>
      </c>
      <c r="M90" s="57" t="s">
        <v>3196</v>
      </c>
      <c r="N90" s="193" t="s">
        <v>3228</v>
      </c>
      <c r="O90" s="57">
        <v>4</v>
      </c>
      <c r="P90" s="57" t="s">
        <v>17700</v>
      </c>
      <c r="R90" s="57" t="s">
        <v>17700</v>
      </c>
      <c r="S90" s="57">
        <v>1</v>
      </c>
      <c r="T90" s="57">
        <v>9.9</v>
      </c>
      <c r="U90" s="57" t="str">
        <f>VLOOKUP(A90,'Individual Data'!$K$5:$AC$5544,12,FALSE)</f>
        <v>CJA1</v>
      </c>
      <c r="V90" s="14">
        <f>IFERROR(LOOKUP(H90,{30,43,48,53,58,63,68,73,78,83,88,93,97},{42,47,52,57,62,67,72,77,82,87,92,99,100}),999)</f>
        <v>77</v>
      </c>
      <c r="X90" s="57">
        <f>VLOOKUP(A90,'Individual Data'!$K$5:$AC$5544,8,FALSE)</f>
        <v>4</v>
      </c>
      <c r="Y90" s="57">
        <f>VLOOKUP(A90,'Individual Data'!$K$5:$AC$5544,9,FALSE)</f>
        <v>2019</v>
      </c>
      <c r="AA90"/>
      <c r="AB90"/>
      <c r="AC90"/>
      <c r="AD90"/>
      <c r="AE90"/>
      <c r="AF90"/>
      <c r="AG90"/>
      <c r="AH90"/>
      <c r="AI90"/>
      <c r="AJ90"/>
      <c r="AK90"/>
      <c r="AL90"/>
      <c r="AM90"/>
    </row>
    <row r="91" spans="1:39" ht="15" customHeight="1" x14ac:dyDescent="0.25">
      <c r="A91" s="57" t="s">
        <v>6624</v>
      </c>
      <c r="B91" s="57">
        <v>90</v>
      </c>
      <c r="C91" s="73">
        <v>45223</v>
      </c>
      <c r="D91" s="57" t="s">
        <v>18142</v>
      </c>
      <c r="E91" s="57" t="s">
        <v>18143</v>
      </c>
      <c r="F91" s="229" t="s">
        <v>19617</v>
      </c>
      <c r="G91" s="57" t="s">
        <v>17976</v>
      </c>
      <c r="H91" s="57">
        <f t="shared" si="1"/>
        <v>74</v>
      </c>
      <c r="I91" s="57" t="s">
        <v>3085</v>
      </c>
      <c r="J91" s="57" t="s">
        <v>3196</v>
      </c>
      <c r="K91" s="57" t="s">
        <v>3196</v>
      </c>
      <c r="L91" s="57" t="s">
        <v>3196</v>
      </c>
      <c r="M91" s="57" t="s">
        <v>3196</v>
      </c>
      <c r="N91" s="193" t="s">
        <v>3228</v>
      </c>
      <c r="O91" s="57">
        <v>4</v>
      </c>
      <c r="P91" s="57" t="s">
        <v>17700</v>
      </c>
      <c r="R91" s="57" t="s">
        <v>17700</v>
      </c>
      <c r="S91" s="57">
        <v>1</v>
      </c>
      <c r="T91" s="57">
        <v>0.3</v>
      </c>
      <c r="U91" s="57" t="str">
        <f>VLOOKUP(A91,'Individual Data'!$K$5:$AC$5544,12,FALSE)</f>
        <v>LFSO</v>
      </c>
      <c r="V91" s="14">
        <f>IFERROR(LOOKUP(H91,{30,43,48,53,58,63,68,73,78,83,88,93,97},{42,47,52,57,62,67,72,77,82,87,92,99,100}),999)</f>
        <v>77</v>
      </c>
      <c r="X91" s="57">
        <f>VLOOKUP(A91,'Individual Data'!$K$5:$AC$5544,8,FALSE)</f>
        <v>4</v>
      </c>
      <c r="Y91" s="57">
        <f>VLOOKUP(A91,'Individual Data'!$K$5:$AC$5544,9,FALSE)</f>
        <v>2019</v>
      </c>
      <c r="AA91"/>
      <c r="AB91"/>
      <c r="AC91"/>
      <c r="AD91"/>
      <c r="AE91"/>
      <c r="AF91"/>
      <c r="AG91"/>
      <c r="AH91"/>
      <c r="AI91"/>
      <c r="AJ91"/>
      <c r="AK91"/>
      <c r="AL91"/>
      <c r="AM91"/>
    </row>
    <row r="92" spans="1:39" ht="15" customHeight="1" x14ac:dyDescent="0.25">
      <c r="A92" s="57" t="s">
        <v>6913</v>
      </c>
      <c r="B92" s="57">
        <v>91</v>
      </c>
      <c r="C92" s="73">
        <v>45223</v>
      </c>
      <c r="D92" s="57" t="s">
        <v>18144</v>
      </c>
      <c r="E92" s="57" t="s">
        <v>18145</v>
      </c>
      <c r="F92" s="229" t="s">
        <v>19617</v>
      </c>
      <c r="G92" s="57" t="s">
        <v>17934</v>
      </c>
      <c r="H92" s="57">
        <f t="shared" si="1"/>
        <v>77</v>
      </c>
      <c r="I92" s="57" t="s">
        <v>3085</v>
      </c>
      <c r="J92" s="57" t="s">
        <v>3196</v>
      </c>
      <c r="K92" s="57" t="s">
        <v>3196</v>
      </c>
      <c r="L92" s="57" t="s">
        <v>3196</v>
      </c>
      <c r="M92" s="57" t="s">
        <v>3196</v>
      </c>
      <c r="N92" s="193" t="s">
        <v>3228</v>
      </c>
      <c r="O92" s="57">
        <v>4</v>
      </c>
      <c r="P92" s="57" t="s">
        <v>17700</v>
      </c>
      <c r="R92" s="57" t="s">
        <v>17700</v>
      </c>
      <c r="S92" s="57">
        <v>1</v>
      </c>
      <c r="T92" s="57">
        <v>0.3</v>
      </c>
      <c r="U92" s="57" t="str">
        <f>VLOOKUP(A92,'Individual Data'!$K$5:$AC$5544,12,FALSE)</f>
        <v>BCA1</v>
      </c>
      <c r="V92" s="14">
        <f>IFERROR(LOOKUP(H92,{30,43,48,53,58,63,68,73,78,83,88,93,97},{42,47,52,57,62,67,72,77,82,87,92,99,100}),999)</f>
        <v>77</v>
      </c>
      <c r="X92" s="57">
        <f>VLOOKUP(A92,'Individual Data'!$K$5:$AC$5544,8,FALSE)</f>
        <v>4</v>
      </c>
      <c r="Y92" s="57">
        <f>VLOOKUP(A92,'Individual Data'!$K$5:$AC$5544,9,FALSE)</f>
        <v>2019</v>
      </c>
      <c r="AA92"/>
      <c r="AB92"/>
      <c r="AC92"/>
      <c r="AD92"/>
      <c r="AE92"/>
      <c r="AF92"/>
      <c r="AG92"/>
      <c r="AH92"/>
      <c r="AI92"/>
      <c r="AJ92"/>
      <c r="AK92"/>
      <c r="AL92"/>
      <c r="AM92"/>
    </row>
    <row r="93" spans="1:39" ht="15" customHeight="1" x14ac:dyDescent="0.25">
      <c r="A93" s="57" t="s">
        <v>6910</v>
      </c>
      <c r="B93" s="57">
        <v>92</v>
      </c>
      <c r="C93" s="73">
        <v>45223</v>
      </c>
      <c r="D93" s="57" t="s">
        <v>18146</v>
      </c>
      <c r="E93" s="57" t="s">
        <v>18147</v>
      </c>
      <c r="F93" s="229" t="s">
        <v>19617</v>
      </c>
      <c r="G93" s="57" t="s">
        <v>17957</v>
      </c>
      <c r="H93" s="57">
        <f t="shared" si="1"/>
        <v>75.5</v>
      </c>
      <c r="I93" s="57" t="s">
        <v>3085</v>
      </c>
      <c r="J93" s="57" t="s">
        <v>3196</v>
      </c>
      <c r="K93" s="57" t="s">
        <v>3196</v>
      </c>
      <c r="L93" s="57" t="s">
        <v>3196</v>
      </c>
      <c r="M93" s="57" t="s">
        <v>3196</v>
      </c>
      <c r="N93" s="193" t="s">
        <v>3228</v>
      </c>
      <c r="O93" s="57">
        <v>4</v>
      </c>
      <c r="P93" s="57" t="s">
        <v>17700</v>
      </c>
      <c r="R93" s="57" t="s">
        <v>17700</v>
      </c>
      <c r="S93" s="57">
        <v>1</v>
      </c>
      <c r="T93" s="57">
        <v>0.3</v>
      </c>
      <c r="U93" s="57" t="str">
        <f>VLOOKUP(A93,'Individual Data'!$K$5:$AC$5544,12,FALSE)</f>
        <v>CJA1</v>
      </c>
      <c r="V93" s="14">
        <f>IFERROR(LOOKUP(H93,{30,43,48,53,58,63,68,73,78,83,88,93,97},{42,47,52,57,62,67,72,77,82,87,92,99,100}),999)</f>
        <v>77</v>
      </c>
      <c r="X93" s="57">
        <f>VLOOKUP(A93,'Individual Data'!$K$5:$AC$5544,8,FALSE)</f>
        <v>4</v>
      </c>
      <c r="Y93" s="57">
        <f>VLOOKUP(A93,'Individual Data'!$K$5:$AC$5544,9,FALSE)</f>
        <v>2019</v>
      </c>
      <c r="AA93"/>
      <c r="AB93"/>
      <c r="AC93"/>
      <c r="AD93"/>
      <c r="AE93"/>
      <c r="AF93"/>
      <c r="AG93"/>
      <c r="AH93"/>
      <c r="AI93"/>
      <c r="AJ93"/>
      <c r="AK93"/>
      <c r="AL93"/>
      <c r="AM93"/>
    </row>
    <row r="94" spans="1:39" ht="15" customHeight="1" x14ac:dyDescent="0.25">
      <c r="A94" s="57" t="s">
        <v>6848</v>
      </c>
      <c r="B94" s="57">
        <v>93</v>
      </c>
      <c r="C94" s="73">
        <v>45223</v>
      </c>
      <c r="D94" s="57" t="s">
        <v>18148</v>
      </c>
      <c r="E94" s="57" t="s">
        <v>18149</v>
      </c>
      <c r="F94" s="229" t="s">
        <v>19617</v>
      </c>
      <c r="G94" s="57" t="s">
        <v>17934</v>
      </c>
      <c r="H94" s="57">
        <f t="shared" si="1"/>
        <v>77</v>
      </c>
      <c r="I94" s="57" t="s">
        <v>3085</v>
      </c>
      <c r="J94" s="57" t="s">
        <v>3196</v>
      </c>
      <c r="K94" s="57" t="s">
        <v>3196</v>
      </c>
      <c r="L94" s="57" t="s">
        <v>3196</v>
      </c>
      <c r="M94" s="57" t="s">
        <v>3196</v>
      </c>
      <c r="N94" s="193" t="s">
        <v>3228</v>
      </c>
      <c r="O94" s="57">
        <v>4</v>
      </c>
      <c r="P94" s="57" t="s">
        <v>17700</v>
      </c>
      <c r="R94" s="57" t="s">
        <v>17700</v>
      </c>
      <c r="S94" s="57">
        <v>1</v>
      </c>
      <c r="T94" s="57">
        <v>0.3</v>
      </c>
      <c r="U94" s="57" t="str">
        <f>VLOOKUP(A94,'Individual Data'!$K$5:$AC$5544,12,FALSE)</f>
        <v>LFSO</v>
      </c>
      <c r="V94" s="14">
        <f>IFERROR(LOOKUP(H94,{30,43,48,53,58,63,68,73,78,83,88,93,97},{42,47,52,57,62,67,72,77,82,87,92,99,100}),999)</f>
        <v>77</v>
      </c>
      <c r="X94" s="57">
        <f>VLOOKUP(A94,'Individual Data'!$K$5:$AC$5544,8,FALSE)</f>
        <v>4</v>
      </c>
      <c r="Y94" s="57">
        <f>VLOOKUP(A94,'Individual Data'!$K$5:$AC$5544,9,FALSE)</f>
        <v>2019</v>
      </c>
      <c r="AA94"/>
      <c r="AB94"/>
      <c r="AC94"/>
      <c r="AD94"/>
      <c r="AE94"/>
      <c r="AF94"/>
      <c r="AG94"/>
      <c r="AH94"/>
      <c r="AI94"/>
      <c r="AJ94"/>
      <c r="AK94"/>
      <c r="AL94"/>
      <c r="AM94"/>
    </row>
    <row r="95" spans="1:39" ht="15" customHeight="1" x14ac:dyDescent="0.25">
      <c r="A95" s="57" t="s">
        <v>8966</v>
      </c>
      <c r="B95" s="57">
        <v>94</v>
      </c>
      <c r="C95" s="73">
        <v>45223</v>
      </c>
      <c r="D95" s="57" t="s">
        <v>18150</v>
      </c>
      <c r="E95" s="57" t="s">
        <v>18151</v>
      </c>
      <c r="F95" s="229" t="s">
        <v>19617</v>
      </c>
      <c r="G95" s="57" t="s">
        <v>17937</v>
      </c>
      <c r="H95" s="57">
        <f t="shared" si="1"/>
        <v>72</v>
      </c>
      <c r="I95" s="57" t="s">
        <v>3085</v>
      </c>
      <c r="J95" s="57" t="s">
        <v>3196</v>
      </c>
      <c r="K95" s="57" t="s">
        <v>3196</v>
      </c>
      <c r="L95" s="57" t="s">
        <v>3196</v>
      </c>
      <c r="M95" s="57" t="s">
        <v>3196</v>
      </c>
      <c r="N95" s="193" t="s">
        <v>3228</v>
      </c>
      <c r="O95" s="57">
        <v>4</v>
      </c>
      <c r="P95" s="57" t="s">
        <v>17700</v>
      </c>
      <c r="R95" s="57" t="s">
        <v>17700</v>
      </c>
      <c r="S95" s="57">
        <v>1</v>
      </c>
      <c r="T95" s="57">
        <v>0.3</v>
      </c>
      <c r="U95" s="57" t="str">
        <f>VLOOKUP(A95,'Individual Data'!$K$5:$AC$5544,12,FALSE)</f>
        <v>LFSO</v>
      </c>
      <c r="V95" s="14">
        <f>IFERROR(LOOKUP(H95,{30,43,48,53,58,63,68,73,78,83,88,93,97},{42,47,52,57,62,67,72,77,82,87,92,99,100}),999)</f>
        <v>72</v>
      </c>
      <c r="X95" s="57">
        <f>VLOOKUP(A95,'Individual Data'!$K$5:$AC$5544,8,FALSE)</f>
        <v>4</v>
      </c>
      <c r="Y95" s="57">
        <f>VLOOKUP(A95,'Individual Data'!$K$5:$AC$5544,9,FALSE)</f>
        <v>2019</v>
      </c>
      <c r="AA95"/>
      <c r="AB95"/>
      <c r="AC95"/>
      <c r="AD95"/>
      <c r="AE95"/>
      <c r="AF95"/>
      <c r="AG95"/>
      <c r="AH95"/>
      <c r="AI95"/>
      <c r="AJ95"/>
      <c r="AK95"/>
      <c r="AL95"/>
      <c r="AM95"/>
    </row>
    <row r="96" spans="1:39" ht="15" customHeight="1" x14ac:dyDescent="0.25">
      <c r="A96" s="57" t="s">
        <v>6562</v>
      </c>
      <c r="B96" s="57">
        <v>95</v>
      </c>
      <c r="C96" s="73">
        <v>45223</v>
      </c>
      <c r="D96" s="57" t="s">
        <v>18152</v>
      </c>
      <c r="E96" s="57" t="s">
        <v>18153</v>
      </c>
      <c r="F96" s="229" t="s">
        <v>19617</v>
      </c>
      <c r="G96" s="57" t="s">
        <v>18074</v>
      </c>
      <c r="H96" s="57">
        <f t="shared" si="1"/>
        <v>72.5</v>
      </c>
      <c r="I96" s="57" t="s">
        <v>3085</v>
      </c>
      <c r="J96" s="57" t="s">
        <v>3196</v>
      </c>
      <c r="K96" s="57" t="s">
        <v>3196</v>
      </c>
      <c r="L96" s="57" t="s">
        <v>3196</v>
      </c>
      <c r="M96" s="57" t="s">
        <v>3196</v>
      </c>
      <c r="N96" s="193" t="s">
        <v>3228</v>
      </c>
      <c r="O96" s="57">
        <v>4</v>
      </c>
      <c r="P96" s="57" t="s">
        <v>17700</v>
      </c>
      <c r="R96" s="57" t="s">
        <v>17700</v>
      </c>
      <c r="S96" s="57">
        <v>1</v>
      </c>
      <c r="T96" s="57">
        <v>0.3</v>
      </c>
      <c r="U96" s="57" t="str">
        <f>VLOOKUP(A96,'Individual Data'!$K$5:$AC$5544,12,FALSE)</f>
        <v>IPCSR</v>
      </c>
      <c r="V96" s="14">
        <f>IFERROR(LOOKUP(H96,{30,43,48,53,58,63,68,73,78,83,88,93,97},{42,47,52,57,62,67,72,77,82,87,92,99,100}),999)</f>
        <v>72</v>
      </c>
      <c r="X96" s="57">
        <f>VLOOKUP(A96,'Individual Data'!$K$5:$AC$5544,8,FALSE)</f>
        <v>4</v>
      </c>
      <c r="Y96" s="57">
        <f>VLOOKUP(A96,'Individual Data'!$K$5:$AC$5544,9,FALSE)</f>
        <v>2019</v>
      </c>
      <c r="AA96"/>
      <c r="AB96"/>
      <c r="AC96"/>
      <c r="AD96"/>
      <c r="AE96"/>
      <c r="AF96"/>
      <c r="AG96"/>
      <c r="AH96"/>
      <c r="AI96"/>
      <c r="AJ96"/>
      <c r="AK96"/>
      <c r="AL96"/>
      <c r="AM96"/>
    </row>
    <row r="97" spans="1:39" ht="15" customHeight="1" x14ac:dyDescent="0.25">
      <c r="A97" s="57" t="s">
        <v>6399</v>
      </c>
      <c r="B97" s="57">
        <v>96</v>
      </c>
      <c r="C97" s="73">
        <v>45223</v>
      </c>
      <c r="D97" s="57" t="s">
        <v>18154</v>
      </c>
      <c r="E97" s="57" t="s">
        <v>18155</v>
      </c>
      <c r="F97" s="229" t="s">
        <v>19617</v>
      </c>
      <c r="G97" s="57" t="s">
        <v>18156</v>
      </c>
      <c r="H97" s="57">
        <f t="shared" si="1"/>
        <v>73.5</v>
      </c>
      <c r="I97" s="57" t="s">
        <v>3085</v>
      </c>
      <c r="J97" s="57" t="s">
        <v>3196</v>
      </c>
      <c r="K97" s="57" t="s">
        <v>3196</v>
      </c>
      <c r="L97" s="57" t="s">
        <v>3196</v>
      </c>
      <c r="M97" s="57" t="s">
        <v>3196</v>
      </c>
      <c r="N97" s="193" t="s">
        <v>3228</v>
      </c>
      <c r="O97" s="57">
        <v>4</v>
      </c>
      <c r="P97" s="57" t="s">
        <v>17700</v>
      </c>
      <c r="R97" s="57" t="s">
        <v>17700</v>
      </c>
      <c r="S97" s="57">
        <v>1</v>
      </c>
      <c r="T97" s="57">
        <v>0.3</v>
      </c>
      <c r="U97" s="57" t="str">
        <f>VLOOKUP(A97,'Individual Data'!$K$5:$AC$5544,12,FALSE)</f>
        <v>LFSO</v>
      </c>
      <c r="V97" s="14">
        <f>IFERROR(LOOKUP(H97,{30,43,48,53,58,63,68,73,78,83,88,93,97},{42,47,52,57,62,67,72,77,82,87,92,99,100}),999)</f>
        <v>77</v>
      </c>
      <c r="X97" s="57">
        <f>VLOOKUP(A97,'Individual Data'!$K$5:$AC$5544,8,FALSE)</f>
        <v>4</v>
      </c>
      <c r="Y97" s="57">
        <f>VLOOKUP(A97,'Individual Data'!$K$5:$AC$5544,9,FALSE)</f>
        <v>2019</v>
      </c>
      <c r="AA97"/>
      <c r="AB97"/>
      <c r="AC97"/>
      <c r="AD97"/>
      <c r="AE97"/>
      <c r="AF97"/>
      <c r="AG97"/>
      <c r="AH97"/>
      <c r="AI97"/>
      <c r="AJ97"/>
      <c r="AK97"/>
      <c r="AL97"/>
      <c r="AM97"/>
    </row>
    <row r="98" spans="1:39" ht="15" customHeight="1" x14ac:dyDescent="0.25">
      <c r="A98" s="57" t="s">
        <v>7234</v>
      </c>
      <c r="B98" s="57">
        <v>97</v>
      </c>
      <c r="C98" s="73">
        <v>45223</v>
      </c>
      <c r="D98" s="57" t="s">
        <v>18157</v>
      </c>
      <c r="E98" s="57" t="s">
        <v>18158</v>
      </c>
      <c r="F98" s="229" t="s">
        <v>19617</v>
      </c>
      <c r="G98" s="57" t="s">
        <v>17976</v>
      </c>
      <c r="H98" s="57">
        <f t="shared" si="1"/>
        <v>74</v>
      </c>
      <c r="I98" s="57" t="s">
        <v>3085</v>
      </c>
      <c r="J98" s="57" t="s">
        <v>3196</v>
      </c>
      <c r="K98" s="57" t="s">
        <v>3196</v>
      </c>
      <c r="L98" s="57" t="s">
        <v>3196</v>
      </c>
      <c r="M98" s="57" t="s">
        <v>3196</v>
      </c>
      <c r="N98" s="193" t="s">
        <v>3228</v>
      </c>
      <c r="O98" s="57">
        <v>5</v>
      </c>
      <c r="P98" s="57" t="s">
        <v>17700</v>
      </c>
      <c r="R98" s="57" t="s">
        <v>17700</v>
      </c>
      <c r="S98" s="57">
        <v>1</v>
      </c>
      <c r="T98" s="57">
        <v>0.3</v>
      </c>
      <c r="U98" s="57" t="str">
        <f>VLOOKUP(A98,'Individual Data'!$K$5:$AC$5544,12,FALSE)</f>
        <v>NPTH</v>
      </c>
      <c r="V98" s="14">
        <f>IFERROR(LOOKUP(H98,{30,43,48,53,58,63,68,73,78,83,88,93,97},{42,47,52,57,62,67,72,77,82,87,92,99,100}),999)</f>
        <v>77</v>
      </c>
      <c r="X98" s="57">
        <f>VLOOKUP(A98,'Individual Data'!$K$5:$AC$5544,8,FALSE)</f>
        <v>4</v>
      </c>
      <c r="Y98" s="57">
        <f>VLOOKUP(A98,'Individual Data'!$K$5:$AC$5544,9,FALSE)</f>
        <v>2019</v>
      </c>
      <c r="AA98"/>
      <c r="AB98"/>
      <c r="AC98"/>
      <c r="AD98"/>
      <c r="AE98"/>
      <c r="AF98"/>
      <c r="AG98"/>
      <c r="AH98"/>
      <c r="AI98"/>
      <c r="AJ98"/>
      <c r="AK98"/>
      <c r="AL98"/>
      <c r="AM98"/>
    </row>
    <row r="99" spans="1:39" ht="15" customHeight="1" x14ac:dyDescent="0.25">
      <c r="A99" s="57" t="s">
        <v>14959</v>
      </c>
      <c r="B99" s="57">
        <v>98</v>
      </c>
      <c r="C99" s="73">
        <v>45223</v>
      </c>
      <c r="D99" s="57" t="s">
        <v>18159</v>
      </c>
      <c r="E99" s="57" t="s">
        <v>18160</v>
      </c>
      <c r="F99" s="229" t="s">
        <v>19617</v>
      </c>
      <c r="G99" s="57" t="s">
        <v>18156</v>
      </c>
      <c r="H99" s="57">
        <f t="shared" si="1"/>
        <v>73.5</v>
      </c>
      <c r="I99" s="57" t="s">
        <v>3085</v>
      </c>
      <c r="J99" s="57" t="s">
        <v>3196</v>
      </c>
      <c r="K99" s="57" t="s">
        <v>3196</v>
      </c>
      <c r="L99" s="57" t="s">
        <v>3196</v>
      </c>
      <c r="M99" s="57" t="s">
        <v>3196</v>
      </c>
      <c r="N99" s="193" t="s">
        <v>3228</v>
      </c>
      <c r="O99" s="57">
        <v>5</v>
      </c>
      <c r="P99" s="57" t="s">
        <v>17700</v>
      </c>
      <c r="R99" s="57" t="s">
        <v>17700</v>
      </c>
      <c r="S99" s="57">
        <v>1</v>
      </c>
      <c r="T99" s="57">
        <v>9.9</v>
      </c>
      <c r="U99" s="57" t="str">
        <f>VLOOKUP(A99,'Individual Data'!$K$5:$AC$5544,12,FALSE)</f>
        <v>Unassigned</v>
      </c>
      <c r="V99" s="14">
        <f>IFERROR(LOOKUP(H99,{30,43,48,53,58,63,68,73,78,83,88,93,97},{42,47,52,57,62,67,72,77,82,87,92,99,100}),999)</f>
        <v>77</v>
      </c>
      <c r="X99" s="57" t="str">
        <f>VLOOKUP(A99,'Individual Data'!$K$5:$AC$5544,8,FALSE)</f>
        <v>NA</v>
      </c>
      <c r="Y99" s="57" t="str">
        <f>VLOOKUP(A99,'Individual Data'!$K$5:$AC$5544,9,FALSE)</f>
        <v>U</v>
      </c>
      <c r="AA99"/>
      <c r="AB99"/>
      <c r="AC99"/>
      <c r="AD99"/>
      <c r="AE99"/>
      <c r="AF99"/>
      <c r="AG99"/>
      <c r="AH99"/>
      <c r="AI99"/>
      <c r="AJ99"/>
      <c r="AK99"/>
      <c r="AL99"/>
      <c r="AM99"/>
    </row>
    <row r="100" spans="1:39" ht="15" customHeight="1" x14ac:dyDescent="0.25">
      <c r="A100" s="57" t="s">
        <v>3360</v>
      </c>
      <c r="B100" s="57">
        <v>99</v>
      </c>
      <c r="C100" s="73">
        <v>45223</v>
      </c>
      <c r="D100" s="57" t="s">
        <v>18161</v>
      </c>
      <c r="E100" s="57" t="s">
        <v>18162</v>
      </c>
      <c r="F100" s="229" t="s">
        <v>19617</v>
      </c>
      <c r="G100" s="57" t="s">
        <v>17879</v>
      </c>
      <c r="H100" s="57">
        <f t="shared" si="1"/>
        <v>82</v>
      </c>
      <c r="I100" s="57" t="s">
        <v>3085</v>
      </c>
      <c r="J100" s="57" t="s">
        <v>3196</v>
      </c>
      <c r="K100" s="57" t="s">
        <v>3196</v>
      </c>
      <c r="L100" s="57" t="s">
        <v>3196</v>
      </c>
      <c r="M100" s="57" t="s">
        <v>3196</v>
      </c>
      <c r="N100" s="193" t="s">
        <v>3228</v>
      </c>
      <c r="O100" s="57">
        <v>5</v>
      </c>
      <c r="P100" s="57" t="s">
        <v>17700</v>
      </c>
      <c r="R100" s="57" t="s">
        <v>17700</v>
      </c>
      <c r="S100" s="57">
        <v>1</v>
      </c>
      <c r="T100" s="57">
        <v>0.3</v>
      </c>
      <c r="U100" s="57" t="str">
        <f>VLOOKUP(A100,'Individual Data'!$K$5:$AC$5544,12,FALSE)</f>
        <v>Unassigned</v>
      </c>
      <c r="V100" s="14">
        <f>IFERROR(LOOKUP(H100,{30,43,48,53,58,63,68,73,78,83,88,93,97},{42,47,52,57,62,67,72,77,82,87,92,99,100}),999)</f>
        <v>82</v>
      </c>
      <c r="X100" s="57" t="str">
        <f>VLOOKUP(A100,'Individual Data'!$K$5:$AC$5544,8,FALSE)</f>
        <v>NA</v>
      </c>
      <c r="Y100" s="57" t="str">
        <f>VLOOKUP(A100,'Individual Data'!$K$5:$AC$5544,9,FALSE)</f>
        <v>U</v>
      </c>
      <c r="AA100"/>
      <c r="AB100"/>
      <c r="AC100"/>
      <c r="AD100"/>
      <c r="AE100"/>
      <c r="AF100"/>
      <c r="AG100"/>
      <c r="AH100"/>
      <c r="AI100"/>
      <c r="AJ100"/>
      <c r="AK100"/>
      <c r="AL100"/>
      <c r="AM100"/>
    </row>
    <row r="101" spans="1:39" ht="15" customHeight="1" x14ac:dyDescent="0.25">
      <c r="A101" s="57" t="s">
        <v>3765</v>
      </c>
      <c r="B101" s="57">
        <v>100</v>
      </c>
      <c r="C101" s="73">
        <v>45223</v>
      </c>
      <c r="D101" s="57" t="s">
        <v>18163</v>
      </c>
      <c r="E101" s="57" t="s">
        <v>18164</v>
      </c>
      <c r="F101" s="229" t="s">
        <v>19617</v>
      </c>
      <c r="G101" s="57" t="s">
        <v>18018</v>
      </c>
      <c r="H101" s="57">
        <f t="shared" si="1"/>
        <v>87</v>
      </c>
      <c r="I101" s="57" t="s">
        <v>3085</v>
      </c>
      <c r="J101" s="57" t="s">
        <v>3196</v>
      </c>
      <c r="K101" s="57" t="s">
        <v>3196</v>
      </c>
      <c r="L101" s="57" t="s">
        <v>3196</v>
      </c>
      <c r="M101" s="57" t="s">
        <v>3196</v>
      </c>
      <c r="N101" s="193" t="s">
        <v>3228</v>
      </c>
      <c r="O101" s="57">
        <v>5</v>
      </c>
      <c r="P101" s="57" t="s">
        <v>17700</v>
      </c>
      <c r="R101" s="57" t="s">
        <v>17700</v>
      </c>
      <c r="S101" s="57">
        <v>1</v>
      </c>
      <c r="T101" s="57">
        <v>0.3</v>
      </c>
      <c r="U101" s="57" t="str">
        <f>VLOOKUP(A101,'Individual Data'!$K$5:$AC$5544,12,FALSE)</f>
        <v>PLA1</v>
      </c>
      <c r="V101" s="14">
        <f>IFERROR(LOOKUP(H101,{30,43,48,53,58,63,68,73,78,83,88,93,97},{42,47,52,57,62,67,72,77,82,87,92,99,100}),999)</f>
        <v>87</v>
      </c>
      <c r="X101" s="57">
        <f>VLOOKUP(A101,'Individual Data'!$K$5:$AC$5544,8,FALSE)</f>
        <v>4</v>
      </c>
      <c r="Y101" s="57">
        <f>VLOOKUP(A101,'Individual Data'!$K$5:$AC$5544,9,FALSE)</f>
        <v>2019</v>
      </c>
      <c r="AA101"/>
      <c r="AB101"/>
      <c r="AC101"/>
      <c r="AD101"/>
      <c r="AE101"/>
      <c r="AF101"/>
      <c r="AG101"/>
      <c r="AH101"/>
      <c r="AI101"/>
      <c r="AJ101"/>
      <c r="AK101"/>
      <c r="AL101"/>
      <c r="AM101"/>
    </row>
    <row r="102" spans="1:39" ht="15" customHeight="1" x14ac:dyDescent="0.25">
      <c r="A102" s="57" t="s">
        <v>6618</v>
      </c>
      <c r="B102" s="57">
        <v>101</v>
      </c>
      <c r="C102" s="73">
        <v>45223</v>
      </c>
      <c r="D102" s="57">
        <v>2021</v>
      </c>
      <c r="E102" s="57" t="s">
        <v>17873</v>
      </c>
      <c r="F102" s="71" t="s">
        <v>17874</v>
      </c>
      <c r="G102" s="57">
        <v>740</v>
      </c>
      <c r="H102" s="57">
        <f t="shared" si="1"/>
        <v>74</v>
      </c>
      <c r="I102" s="57" t="s">
        <v>3085</v>
      </c>
      <c r="J102" s="57" t="s">
        <v>3196</v>
      </c>
      <c r="K102" s="57" t="s">
        <v>3196</v>
      </c>
      <c r="L102" s="57" t="s">
        <v>3196</v>
      </c>
      <c r="M102" s="57" t="s">
        <v>3196</v>
      </c>
      <c r="N102" s="193" t="s">
        <v>3228</v>
      </c>
      <c r="O102" s="57">
        <v>5</v>
      </c>
      <c r="P102" s="57" t="s">
        <v>17700</v>
      </c>
      <c r="R102" s="57" t="s">
        <v>17700</v>
      </c>
      <c r="S102" s="57">
        <v>1</v>
      </c>
      <c r="T102" s="57">
        <v>9.9</v>
      </c>
      <c r="U102" s="57" t="str">
        <f>VLOOKUP(A102,'Individual Data'!$K$5:$AC$5544,12,FALSE)</f>
        <v>PLA1</v>
      </c>
      <c r="V102" s="14">
        <f>IFERROR(LOOKUP(H102,{30,43,48,53,58,63,68,73,78,83,88,93,97},{42,47,52,57,62,67,72,77,82,87,92,99,100}),999)</f>
        <v>77</v>
      </c>
      <c r="X102" s="57">
        <f>VLOOKUP(A102,'Individual Data'!$K$5:$AC$5544,8,FALSE)</f>
        <v>4</v>
      </c>
      <c r="Y102" s="57">
        <f>VLOOKUP(A102,'Individual Data'!$K$5:$AC$5544,9,FALSE)</f>
        <v>2019</v>
      </c>
      <c r="AA102"/>
      <c r="AB102"/>
      <c r="AC102"/>
      <c r="AD102"/>
      <c r="AE102"/>
      <c r="AF102"/>
      <c r="AG102"/>
      <c r="AH102"/>
      <c r="AI102"/>
      <c r="AJ102"/>
      <c r="AK102"/>
      <c r="AL102"/>
      <c r="AM102"/>
    </row>
    <row r="103" spans="1:39" ht="15" customHeight="1" x14ac:dyDescent="0.25">
      <c r="A103" s="57" t="s">
        <v>3602</v>
      </c>
      <c r="B103" s="57">
        <v>102</v>
      </c>
      <c r="C103" s="73">
        <v>45223</v>
      </c>
      <c r="D103" s="57" t="s">
        <v>18165</v>
      </c>
      <c r="E103" s="57" t="s">
        <v>18166</v>
      </c>
      <c r="F103" s="229" t="s">
        <v>19617</v>
      </c>
      <c r="G103" s="57" t="s">
        <v>18167</v>
      </c>
      <c r="H103" s="57">
        <f t="shared" si="1"/>
        <v>83</v>
      </c>
      <c r="I103" s="57" t="s">
        <v>3085</v>
      </c>
      <c r="J103" s="57" t="s">
        <v>3196</v>
      </c>
      <c r="K103" s="57" t="s">
        <v>3196</v>
      </c>
      <c r="L103" s="57" t="s">
        <v>3196</v>
      </c>
      <c r="M103" s="57" t="s">
        <v>3196</v>
      </c>
      <c r="N103" s="193" t="s">
        <v>3228</v>
      </c>
      <c r="O103" s="57">
        <v>5</v>
      </c>
      <c r="P103" s="57" t="s">
        <v>17700</v>
      </c>
      <c r="R103" s="57" t="s">
        <v>17700</v>
      </c>
      <c r="S103" s="57">
        <v>1</v>
      </c>
      <c r="T103" s="57">
        <v>0.3</v>
      </c>
      <c r="U103" s="57" t="str">
        <f>VLOOKUP(A103,'Individual Data'!$K$5:$AC$5544,12,FALSE)</f>
        <v>PLA1</v>
      </c>
      <c r="V103" s="14">
        <f>IFERROR(LOOKUP(H103,{30,43,48,53,58,63,68,73,78,83,88,93,97},{42,47,52,57,62,67,72,77,82,87,92,99,100}),999)</f>
        <v>87</v>
      </c>
      <c r="X103" s="57">
        <f>VLOOKUP(A103,'Individual Data'!$K$5:$AC$5544,8,FALSE)</f>
        <v>4</v>
      </c>
      <c r="Y103" s="57">
        <f>VLOOKUP(A103,'Individual Data'!$K$5:$AC$5544,9,FALSE)</f>
        <v>2019</v>
      </c>
      <c r="AA103"/>
      <c r="AB103"/>
      <c r="AC103"/>
      <c r="AD103"/>
      <c r="AE103"/>
      <c r="AF103"/>
      <c r="AG103"/>
      <c r="AH103"/>
      <c r="AI103"/>
      <c r="AJ103"/>
      <c r="AK103"/>
      <c r="AL103"/>
      <c r="AM103"/>
    </row>
    <row r="104" spans="1:39" ht="15" customHeight="1" x14ac:dyDescent="0.25">
      <c r="A104" s="57" t="s">
        <v>9026</v>
      </c>
      <c r="B104" s="57">
        <v>103</v>
      </c>
      <c r="C104" s="73">
        <v>45223</v>
      </c>
      <c r="D104" s="57" t="s">
        <v>18168</v>
      </c>
      <c r="E104" s="57" t="s">
        <v>18169</v>
      </c>
      <c r="F104" s="229" t="s">
        <v>19617</v>
      </c>
      <c r="G104" s="57" t="s">
        <v>17976</v>
      </c>
      <c r="H104" s="57">
        <f t="shared" si="1"/>
        <v>74</v>
      </c>
      <c r="I104" s="57" t="s">
        <v>3085</v>
      </c>
      <c r="J104" s="57" t="s">
        <v>3196</v>
      </c>
      <c r="K104" s="57" t="s">
        <v>3196</v>
      </c>
      <c r="L104" s="57" t="s">
        <v>3196</v>
      </c>
      <c r="M104" s="57" t="s">
        <v>3196</v>
      </c>
      <c r="N104" s="193" t="s">
        <v>3228</v>
      </c>
      <c r="O104" s="57">
        <v>5</v>
      </c>
      <c r="P104" s="57" t="s">
        <v>18170</v>
      </c>
      <c r="R104" s="57" t="s">
        <v>17700</v>
      </c>
      <c r="S104" s="57">
        <v>1</v>
      </c>
      <c r="T104" s="57">
        <v>0.3</v>
      </c>
      <c r="U104" s="57" t="str">
        <f>VLOOKUP(A104,'Individual Data'!$K$5:$AC$5544,12,FALSE)</f>
        <v>Unassigned</v>
      </c>
      <c r="V104" s="14">
        <f>IFERROR(LOOKUP(H104,{30,43,48,53,58,63,68,73,78,83,88,93,97},{42,47,52,57,62,67,72,77,82,87,92,99,100}),999)</f>
        <v>77</v>
      </c>
      <c r="X104" s="57" t="str">
        <f>VLOOKUP(A104,'Individual Data'!$K$5:$AC$5544,8,FALSE)</f>
        <v>NA</v>
      </c>
      <c r="Y104" s="57" t="str">
        <f>VLOOKUP(A104,'Individual Data'!$K$5:$AC$5544,9,FALSE)</f>
        <v>U</v>
      </c>
      <c r="AA104"/>
      <c r="AB104"/>
      <c r="AC104"/>
      <c r="AD104"/>
      <c r="AE104"/>
      <c r="AF104"/>
      <c r="AG104"/>
      <c r="AH104"/>
      <c r="AI104"/>
      <c r="AJ104"/>
      <c r="AK104"/>
      <c r="AL104"/>
      <c r="AM104"/>
    </row>
    <row r="105" spans="1:39" ht="15" customHeight="1" x14ac:dyDescent="0.25">
      <c r="A105" s="57" t="s">
        <v>3555</v>
      </c>
      <c r="B105" s="57">
        <v>104</v>
      </c>
      <c r="C105" s="73">
        <v>45223</v>
      </c>
      <c r="D105" s="57">
        <v>2024</v>
      </c>
      <c r="E105" s="57" t="s">
        <v>17875</v>
      </c>
      <c r="F105" s="71" t="s">
        <v>17874</v>
      </c>
      <c r="G105" s="57">
        <v>760</v>
      </c>
      <c r="H105" s="57">
        <f t="shared" si="1"/>
        <v>76</v>
      </c>
      <c r="I105" s="57" t="s">
        <v>3085</v>
      </c>
      <c r="J105" s="57" t="s">
        <v>3196</v>
      </c>
      <c r="K105" s="57" t="s">
        <v>3196</v>
      </c>
      <c r="L105" s="57" t="s">
        <v>3196</v>
      </c>
      <c r="M105" s="57" t="s">
        <v>3196</v>
      </c>
      <c r="N105" s="193" t="s">
        <v>3228</v>
      </c>
      <c r="O105" s="57">
        <v>5</v>
      </c>
      <c r="P105" s="57" t="s">
        <v>17700</v>
      </c>
      <c r="R105" s="57" t="s">
        <v>17700</v>
      </c>
      <c r="S105" s="57">
        <v>1</v>
      </c>
      <c r="T105" s="57">
        <v>0.3</v>
      </c>
      <c r="U105" s="57" t="str">
        <f>VLOOKUP(A105,'Individual Data'!$K$5:$AC$5544,12,FALSE)</f>
        <v>Unassigned</v>
      </c>
      <c r="V105" s="14">
        <f>IFERROR(LOOKUP(H105,{30,43,48,53,58,63,68,73,78,83,88,93,97},{42,47,52,57,62,67,72,77,82,87,92,99,100}),999)</f>
        <v>77</v>
      </c>
      <c r="X105" s="57" t="str">
        <f>VLOOKUP(A105,'Individual Data'!$K$5:$AC$5544,8,FALSE)</f>
        <v>NA</v>
      </c>
      <c r="Y105" s="57" t="str">
        <f>VLOOKUP(A105,'Individual Data'!$K$5:$AC$5544,9,FALSE)</f>
        <v>U</v>
      </c>
      <c r="AA105"/>
      <c r="AB105"/>
      <c r="AC105"/>
      <c r="AD105"/>
      <c r="AE105"/>
      <c r="AF105"/>
      <c r="AG105"/>
      <c r="AH105"/>
      <c r="AI105"/>
      <c r="AJ105"/>
      <c r="AK105"/>
      <c r="AL105"/>
      <c r="AM105"/>
    </row>
    <row r="106" spans="1:39" ht="15" customHeight="1" x14ac:dyDescent="0.25">
      <c r="A106" s="57" t="s">
        <v>9262</v>
      </c>
      <c r="B106" s="57">
        <v>105</v>
      </c>
      <c r="C106" s="73">
        <v>45223</v>
      </c>
      <c r="D106" s="57" t="s">
        <v>18171</v>
      </c>
      <c r="E106" s="57" t="s">
        <v>18172</v>
      </c>
      <c r="F106" s="229" t="s">
        <v>19617</v>
      </c>
      <c r="G106" s="57" t="s">
        <v>17940</v>
      </c>
      <c r="H106" s="57">
        <f t="shared" si="1"/>
        <v>80</v>
      </c>
      <c r="I106" s="57" t="s">
        <v>3085</v>
      </c>
      <c r="J106" s="57" t="s">
        <v>3196</v>
      </c>
      <c r="K106" s="57" t="s">
        <v>3196</v>
      </c>
      <c r="L106" s="57" t="s">
        <v>3196</v>
      </c>
      <c r="M106" s="57" t="s">
        <v>3196</v>
      </c>
      <c r="N106" s="193" t="s">
        <v>3228</v>
      </c>
      <c r="O106" s="57">
        <v>5</v>
      </c>
      <c r="P106" s="57" t="s">
        <v>17700</v>
      </c>
      <c r="R106" s="57" t="s">
        <v>17700</v>
      </c>
      <c r="S106" s="57">
        <v>1</v>
      </c>
      <c r="T106" s="57">
        <v>0.4</v>
      </c>
      <c r="U106" s="57" t="str">
        <f>VLOOKUP(A106,'Individual Data'!$K$5:$AC$5544,12,FALSE)</f>
        <v>BCA1</v>
      </c>
      <c r="V106" s="14">
        <f>IFERROR(LOOKUP(H106,{30,43,48,53,58,63,68,73,78,83,88,93,97},{42,47,52,57,62,67,72,77,82,87,92,99,100}),999)</f>
        <v>82</v>
      </c>
      <c r="X106" s="57">
        <f>VLOOKUP(A106,'Individual Data'!$K$5:$AC$5544,8,FALSE)</f>
        <v>5</v>
      </c>
      <c r="Y106" s="57">
        <f>VLOOKUP(A106,'Individual Data'!$K$5:$AC$5544,9,FALSE)</f>
        <v>2018</v>
      </c>
      <c r="AA106"/>
      <c r="AB106"/>
      <c r="AC106"/>
      <c r="AD106"/>
      <c r="AE106"/>
      <c r="AF106"/>
      <c r="AG106"/>
      <c r="AH106"/>
      <c r="AI106"/>
      <c r="AJ106"/>
      <c r="AK106"/>
      <c r="AL106"/>
      <c r="AM106"/>
    </row>
    <row r="107" spans="1:39" ht="15" customHeight="1" x14ac:dyDescent="0.25">
      <c r="A107" s="57" t="s">
        <v>7111</v>
      </c>
      <c r="B107" s="57">
        <v>106</v>
      </c>
      <c r="C107" s="73">
        <v>45223</v>
      </c>
      <c r="D107" s="57" t="s">
        <v>18173</v>
      </c>
      <c r="E107" s="57" t="s">
        <v>18174</v>
      </c>
      <c r="F107" s="229" t="s">
        <v>19617</v>
      </c>
      <c r="G107" s="57" t="s">
        <v>17928</v>
      </c>
      <c r="H107" s="57">
        <f t="shared" si="1"/>
        <v>81.5</v>
      </c>
      <c r="I107" s="57" t="s">
        <v>3085</v>
      </c>
      <c r="J107" s="57" t="s">
        <v>3196</v>
      </c>
      <c r="K107" s="57" t="s">
        <v>3196</v>
      </c>
      <c r="L107" s="57" t="s">
        <v>3196</v>
      </c>
      <c r="M107" s="57" t="s">
        <v>3196</v>
      </c>
      <c r="N107" s="193" t="s">
        <v>3228</v>
      </c>
      <c r="O107" s="57">
        <v>5</v>
      </c>
      <c r="P107" s="57" t="s">
        <v>17700</v>
      </c>
      <c r="R107" s="57" t="s">
        <v>17700</v>
      </c>
      <c r="S107" s="57">
        <v>1</v>
      </c>
      <c r="T107" s="57">
        <v>0.3</v>
      </c>
      <c r="U107" s="57" t="str">
        <f>VLOOKUP(A107,'Individual Data'!$K$5:$AC$5544,12,FALSE)</f>
        <v>LFSO</v>
      </c>
      <c r="V107" s="14">
        <f>IFERROR(LOOKUP(H107,{30,43,48,53,58,63,68,73,78,83,88,93,97},{42,47,52,57,62,67,72,77,82,87,92,99,100}),999)</f>
        <v>82</v>
      </c>
      <c r="X107" s="57">
        <f>VLOOKUP(A107,'Individual Data'!$K$5:$AC$5544,8,FALSE)</f>
        <v>4</v>
      </c>
      <c r="Y107" s="57">
        <f>VLOOKUP(A107,'Individual Data'!$K$5:$AC$5544,9,FALSE)</f>
        <v>2019</v>
      </c>
      <c r="AA107"/>
      <c r="AB107"/>
      <c r="AC107"/>
      <c r="AD107"/>
      <c r="AE107"/>
      <c r="AF107"/>
      <c r="AG107"/>
      <c r="AH107"/>
      <c r="AI107"/>
      <c r="AJ107"/>
      <c r="AK107"/>
      <c r="AL107"/>
      <c r="AM107"/>
    </row>
    <row r="108" spans="1:39" ht="15" customHeight="1" x14ac:dyDescent="0.25">
      <c r="A108" s="57" t="s">
        <v>6935</v>
      </c>
      <c r="B108" s="57">
        <v>107</v>
      </c>
      <c r="C108" s="73">
        <v>45223</v>
      </c>
      <c r="D108" s="57" t="s">
        <v>18175</v>
      </c>
      <c r="E108" s="57" t="s">
        <v>18176</v>
      </c>
      <c r="F108" s="229" t="s">
        <v>19617</v>
      </c>
      <c r="G108" s="57" t="s">
        <v>17937</v>
      </c>
      <c r="H108" s="57">
        <f t="shared" si="1"/>
        <v>72</v>
      </c>
      <c r="I108" s="57" t="s">
        <v>3085</v>
      </c>
      <c r="J108" s="57" t="s">
        <v>3196</v>
      </c>
      <c r="K108" s="57" t="s">
        <v>3196</v>
      </c>
      <c r="L108" s="57" t="s">
        <v>3196</v>
      </c>
      <c r="M108" s="57" t="s">
        <v>3196</v>
      </c>
      <c r="N108" s="193" t="s">
        <v>3228</v>
      </c>
      <c r="O108" s="57">
        <v>5</v>
      </c>
      <c r="P108" s="57" t="s">
        <v>17700</v>
      </c>
      <c r="R108" s="57" t="s">
        <v>17700</v>
      </c>
      <c r="S108" s="57">
        <v>1</v>
      </c>
      <c r="T108" s="57">
        <v>0.3</v>
      </c>
      <c r="U108" s="57" t="str">
        <f>VLOOKUP(A108,'Individual Data'!$K$5:$AC$5544,12,FALSE)</f>
        <v>LFSO</v>
      </c>
      <c r="V108" s="14">
        <f>IFERROR(LOOKUP(H108,{30,43,48,53,58,63,68,73,78,83,88,93,97},{42,47,52,57,62,67,72,77,82,87,92,99,100}),999)</f>
        <v>72</v>
      </c>
      <c r="X108" s="57">
        <f>VLOOKUP(A108,'Individual Data'!$K$5:$AC$5544,8,FALSE)</f>
        <v>4</v>
      </c>
      <c r="Y108" s="57">
        <f>VLOOKUP(A108,'Individual Data'!$K$5:$AC$5544,9,FALSE)</f>
        <v>2019</v>
      </c>
      <c r="AA108"/>
      <c r="AB108"/>
      <c r="AC108"/>
      <c r="AD108"/>
      <c r="AE108"/>
      <c r="AF108"/>
      <c r="AG108"/>
      <c r="AH108"/>
      <c r="AI108"/>
      <c r="AJ108"/>
      <c r="AK108"/>
      <c r="AL108"/>
      <c r="AM108"/>
    </row>
    <row r="109" spans="1:39" ht="15" customHeight="1" x14ac:dyDescent="0.25">
      <c r="A109" s="57" t="s">
        <v>14786</v>
      </c>
      <c r="B109" s="57">
        <v>108</v>
      </c>
      <c r="C109" s="73">
        <v>45223</v>
      </c>
      <c r="D109" s="57" t="s">
        <v>18177</v>
      </c>
      <c r="E109" s="57" t="s">
        <v>18178</v>
      </c>
      <c r="F109" s="229" t="s">
        <v>19617</v>
      </c>
      <c r="G109" s="57" t="s">
        <v>17976</v>
      </c>
      <c r="H109" s="57">
        <f t="shared" si="1"/>
        <v>74</v>
      </c>
      <c r="I109" s="57" t="s">
        <v>3085</v>
      </c>
      <c r="J109" s="57" t="s">
        <v>3196</v>
      </c>
      <c r="K109" s="57" t="s">
        <v>3196</v>
      </c>
      <c r="L109" s="57" t="s">
        <v>3196</v>
      </c>
      <c r="M109" s="57" t="s">
        <v>3196</v>
      </c>
      <c r="N109" s="193" t="s">
        <v>3228</v>
      </c>
      <c r="O109" s="57">
        <v>5</v>
      </c>
      <c r="P109" s="57" t="s">
        <v>17700</v>
      </c>
      <c r="R109" s="57" t="s">
        <v>17700</v>
      </c>
      <c r="S109" s="57">
        <v>1</v>
      </c>
      <c r="T109" s="57">
        <v>0.3</v>
      </c>
      <c r="U109" s="57" t="str">
        <f>VLOOKUP(A109,'Individual Data'!$K$5:$AC$5544,12,FALSE)</f>
        <v>Unassigned</v>
      </c>
      <c r="V109" s="14">
        <f>IFERROR(LOOKUP(H109,{30,43,48,53,58,63,68,73,78,83,88,93,97},{42,47,52,57,62,67,72,77,82,87,92,99,100}),999)</f>
        <v>77</v>
      </c>
      <c r="X109" s="57" t="str">
        <f>VLOOKUP(A109,'Individual Data'!$K$5:$AC$5544,8,FALSE)</f>
        <v>NA</v>
      </c>
      <c r="Y109" s="57" t="str">
        <f>VLOOKUP(A109,'Individual Data'!$K$5:$AC$5544,9,FALSE)</f>
        <v>U</v>
      </c>
      <c r="AA109"/>
      <c r="AB109"/>
      <c r="AC109"/>
      <c r="AD109"/>
      <c r="AE109"/>
      <c r="AF109"/>
      <c r="AG109"/>
      <c r="AH109"/>
      <c r="AI109"/>
      <c r="AJ109"/>
      <c r="AK109"/>
      <c r="AL109"/>
      <c r="AM109"/>
    </row>
    <row r="110" spans="1:39" ht="15" customHeight="1" x14ac:dyDescent="0.25">
      <c r="A110" s="57" t="s">
        <v>13901</v>
      </c>
      <c r="B110" s="57">
        <v>109</v>
      </c>
      <c r="C110" s="73">
        <v>45223</v>
      </c>
      <c r="D110" s="57" t="s">
        <v>18179</v>
      </c>
      <c r="E110" s="57" t="s">
        <v>18180</v>
      </c>
      <c r="F110" s="229" t="s">
        <v>19617</v>
      </c>
      <c r="G110" s="57" t="s">
        <v>17940</v>
      </c>
      <c r="H110" s="57">
        <f t="shared" si="1"/>
        <v>80</v>
      </c>
      <c r="I110" s="57" t="s">
        <v>3085</v>
      </c>
      <c r="J110" s="57" t="s">
        <v>3196</v>
      </c>
      <c r="K110" s="57" t="s">
        <v>3196</v>
      </c>
      <c r="L110" s="57" t="s">
        <v>3196</v>
      </c>
      <c r="M110" s="57" t="s">
        <v>3196</v>
      </c>
      <c r="N110" s="193" t="s">
        <v>3228</v>
      </c>
      <c r="O110" s="57">
        <v>5</v>
      </c>
      <c r="P110" s="57" t="s">
        <v>17700</v>
      </c>
      <c r="R110" s="57" t="s">
        <v>17700</v>
      </c>
      <c r="S110" s="57">
        <v>1</v>
      </c>
      <c r="T110" s="57">
        <v>0.3</v>
      </c>
      <c r="U110" s="57" t="str">
        <f>VLOOKUP(A110,'Individual Data'!$K$5:$AC$5544,12,FALSE)</f>
        <v>Unassigned</v>
      </c>
      <c r="V110" s="14">
        <f>IFERROR(LOOKUP(H110,{30,43,48,53,58,63,68,73,78,83,88,93,97},{42,47,52,57,62,67,72,77,82,87,92,99,100}),999)</f>
        <v>82</v>
      </c>
      <c r="X110" s="57" t="str">
        <f>VLOOKUP(A110,'Individual Data'!$K$5:$AC$5544,8,FALSE)</f>
        <v>NA</v>
      </c>
      <c r="Y110" s="57" t="str">
        <f>VLOOKUP(A110,'Individual Data'!$K$5:$AC$5544,9,FALSE)</f>
        <v>U</v>
      </c>
      <c r="AA110"/>
      <c r="AB110"/>
      <c r="AC110"/>
      <c r="AD110"/>
      <c r="AE110"/>
      <c r="AF110"/>
      <c r="AG110"/>
      <c r="AH110"/>
      <c r="AI110"/>
      <c r="AJ110"/>
      <c r="AK110"/>
      <c r="AL110"/>
      <c r="AM110"/>
    </row>
    <row r="111" spans="1:39" ht="15" customHeight="1" x14ac:dyDescent="0.25">
      <c r="A111" s="57" t="s">
        <v>3378</v>
      </c>
      <c r="B111" s="57">
        <v>110</v>
      </c>
      <c r="C111" s="73">
        <v>45223</v>
      </c>
      <c r="D111" s="57" t="s">
        <v>18181</v>
      </c>
      <c r="E111" s="57" t="s">
        <v>18182</v>
      </c>
      <c r="F111" s="229" t="s">
        <v>19617</v>
      </c>
      <c r="G111" s="57" t="s">
        <v>17879</v>
      </c>
      <c r="H111" s="57">
        <f t="shared" si="1"/>
        <v>82</v>
      </c>
      <c r="I111" s="57" t="s">
        <v>3085</v>
      </c>
      <c r="J111" s="57" t="s">
        <v>3196</v>
      </c>
      <c r="K111" s="57" t="s">
        <v>3196</v>
      </c>
      <c r="L111" s="57" t="s">
        <v>3196</v>
      </c>
      <c r="M111" s="57" t="s">
        <v>3196</v>
      </c>
      <c r="N111" s="193" t="s">
        <v>3228</v>
      </c>
      <c r="O111" s="57">
        <v>5</v>
      </c>
      <c r="P111" s="57" t="s">
        <v>17700</v>
      </c>
      <c r="R111" s="57" t="s">
        <v>17700</v>
      </c>
      <c r="S111" s="57">
        <v>1</v>
      </c>
      <c r="T111" s="57">
        <v>9.9</v>
      </c>
      <c r="U111" s="57" t="str">
        <f>VLOOKUP(A111,'Individual Data'!$K$5:$AC$5544,12,FALSE)</f>
        <v>Unassigned</v>
      </c>
      <c r="V111" s="14">
        <f>IFERROR(LOOKUP(H111,{30,43,48,53,58,63,68,73,78,83,88,93,97},{42,47,52,57,62,67,72,77,82,87,92,99,100}),999)</f>
        <v>82</v>
      </c>
      <c r="X111" s="57" t="str">
        <f>VLOOKUP(A111,'Individual Data'!$K$5:$AC$5544,8,FALSE)</f>
        <v>NA</v>
      </c>
      <c r="Y111" s="57" t="str">
        <f>VLOOKUP(A111,'Individual Data'!$K$5:$AC$5544,9,FALSE)</f>
        <v>U</v>
      </c>
      <c r="AA111"/>
      <c r="AB111"/>
      <c r="AC111"/>
      <c r="AD111"/>
      <c r="AE111"/>
      <c r="AF111"/>
      <c r="AG111"/>
      <c r="AH111"/>
      <c r="AI111"/>
      <c r="AJ111"/>
      <c r="AK111"/>
      <c r="AL111"/>
      <c r="AM111"/>
    </row>
    <row r="112" spans="1:39" ht="15" customHeight="1" x14ac:dyDescent="0.25">
      <c r="A112" s="57" t="s">
        <v>6702</v>
      </c>
      <c r="B112" s="57">
        <v>111</v>
      </c>
      <c r="C112" s="73">
        <v>45223</v>
      </c>
      <c r="D112" s="57" t="s">
        <v>18183</v>
      </c>
      <c r="E112" s="57" t="s">
        <v>18184</v>
      </c>
      <c r="F112" s="229" t="s">
        <v>19617</v>
      </c>
      <c r="G112" s="57" t="s">
        <v>18094</v>
      </c>
      <c r="H112" s="57">
        <f t="shared" si="1"/>
        <v>78.5</v>
      </c>
      <c r="I112" s="57" t="s">
        <v>3085</v>
      </c>
      <c r="J112" s="57" t="s">
        <v>3196</v>
      </c>
      <c r="K112" s="57" t="s">
        <v>3196</v>
      </c>
      <c r="L112" s="57" t="s">
        <v>3196</v>
      </c>
      <c r="M112" s="57" t="s">
        <v>3196</v>
      </c>
      <c r="N112" s="193" t="s">
        <v>3228</v>
      </c>
      <c r="O112" s="57">
        <v>5</v>
      </c>
      <c r="P112" s="57" t="s">
        <v>17700</v>
      </c>
      <c r="R112" s="57" t="s">
        <v>17700</v>
      </c>
      <c r="S112" s="57">
        <v>1</v>
      </c>
      <c r="T112" s="57">
        <v>0.3</v>
      </c>
      <c r="U112" s="57" t="str">
        <f>VLOOKUP(A112,'Individual Data'!$K$5:$AC$5544,12,FALSE)</f>
        <v>BCA1</v>
      </c>
      <c r="V112" s="14">
        <f>IFERROR(LOOKUP(H112,{30,43,48,53,58,63,68,73,78,83,88,93,97},{42,47,52,57,62,67,72,77,82,87,92,99,100}),999)</f>
        <v>82</v>
      </c>
      <c r="X112" s="57">
        <f>VLOOKUP(A112,'Individual Data'!$K$5:$AC$5544,8,FALSE)</f>
        <v>4</v>
      </c>
      <c r="Y112" s="57">
        <f>VLOOKUP(A112,'Individual Data'!$K$5:$AC$5544,9,FALSE)</f>
        <v>2019</v>
      </c>
      <c r="AA112"/>
      <c r="AB112"/>
      <c r="AC112"/>
      <c r="AD112"/>
      <c r="AE112"/>
      <c r="AF112"/>
      <c r="AG112"/>
      <c r="AH112"/>
      <c r="AI112"/>
      <c r="AJ112"/>
      <c r="AK112"/>
      <c r="AL112"/>
      <c r="AM112"/>
    </row>
    <row r="113" spans="1:39" ht="15" customHeight="1" x14ac:dyDescent="0.25">
      <c r="A113" s="57" t="s">
        <v>6454</v>
      </c>
      <c r="B113" s="57">
        <v>112</v>
      </c>
      <c r="C113" s="73">
        <v>45223</v>
      </c>
      <c r="D113" s="57" t="s">
        <v>18185</v>
      </c>
      <c r="E113" s="57" t="s">
        <v>18186</v>
      </c>
      <c r="F113" s="229" t="s">
        <v>19617</v>
      </c>
      <c r="G113" s="57" t="s">
        <v>18049</v>
      </c>
      <c r="H113" s="57">
        <f t="shared" si="1"/>
        <v>84</v>
      </c>
      <c r="I113" s="57" t="s">
        <v>3085</v>
      </c>
      <c r="J113" s="57" t="s">
        <v>3196</v>
      </c>
      <c r="K113" s="57" t="s">
        <v>3196</v>
      </c>
      <c r="L113" s="57" t="s">
        <v>3196</v>
      </c>
      <c r="M113" s="57" t="s">
        <v>3196</v>
      </c>
      <c r="N113" s="193" t="s">
        <v>3228</v>
      </c>
      <c r="O113" s="57">
        <v>5</v>
      </c>
      <c r="P113" s="57" t="s">
        <v>17700</v>
      </c>
      <c r="R113" s="57" t="s">
        <v>17700</v>
      </c>
      <c r="S113" s="57">
        <v>1</v>
      </c>
      <c r="T113" s="57">
        <v>0.3</v>
      </c>
      <c r="U113" s="57" t="str">
        <f>VLOOKUP(A113,'Individual Data'!$K$5:$AC$5544,12,FALSE)</f>
        <v>LFSO</v>
      </c>
      <c r="V113" s="14">
        <f>IFERROR(LOOKUP(H113,{30,43,48,53,58,63,68,73,78,83,88,93,97},{42,47,52,57,62,67,72,77,82,87,92,99,100}),999)</f>
        <v>87</v>
      </c>
      <c r="X113" s="57">
        <f>VLOOKUP(A113,'Individual Data'!$K$5:$AC$5544,8,FALSE)</f>
        <v>4</v>
      </c>
      <c r="Y113" s="57">
        <f>VLOOKUP(A113,'Individual Data'!$K$5:$AC$5544,9,FALSE)</f>
        <v>2019</v>
      </c>
      <c r="AA113"/>
      <c r="AB113"/>
      <c r="AC113"/>
      <c r="AD113"/>
      <c r="AE113"/>
      <c r="AF113"/>
      <c r="AG113"/>
      <c r="AH113"/>
      <c r="AI113"/>
      <c r="AJ113"/>
      <c r="AK113"/>
      <c r="AL113"/>
      <c r="AM113"/>
    </row>
    <row r="114" spans="1:39" ht="15" customHeight="1" x14ac:dyDescent="0.25">
      <c r="A114" s="57" t="s">
        <v>7156</v>
      </c>
      <c r="B114" s="57">
        <v>113</v>
      </c>
      <c r="C114" s="73">
        <v>45223</v>
      </c>
      <c r="D114" s="57" t="s">
        <v>18187</v>
      </c>
      <c r="E114" s="57" t="s">
        <v>18188</v>
      </c>
      <c r="F114" s="229" t="s">
        <v>19617</v>
      </c>
      <c r="G114" s="57" t="s">
        <v>17954</v>
      </c>
      <c r="H114" s="57">
        <f t="shared" si="1"/>
        <v>81</v>
      </c>
      <c r="I114" s="57" t="s">
        <v>3085</v>
      </c>
      <c r="J114" s="57" t="s">
        <v>3196</v>
      </c>
      <c r="K114" s="57" t="s">
        <v>3196</v>
      </c>
      <c r="L114" s="57" t="s">
        <v>3196</v>
      </c>
      <c r="M114" s="57" t="s">
        <v>3196</v>
      </c>
      <c r="N114" s="193" t="s">
        <v>3228</v>
      </c>
      <c r="O114" s="57">
        <v>5</v>
      </c>
      <c r="P114" s="57" t="s">
        <v>17700</v>
      </c>
      <c r="R114" s="57" t="s">
        <v>17700</v>
      </c>
      <c r="S114" s="57">
        <v>1</v>
      </c>
      <c r="T114" s="57">
        <v>0.4</v>
      </c>
      <c r="U114" s="57" t="str">
        <f>VLOOKUP(A114,'Individual Data'!$K$5:$AC$5544,12,FALSE)</f>
        <v>PLA1</v>
      </c>
      <c r="V114" s="14">
        <f>IFERROR(LOOKUP(H114,{30,43,48,53,58,63,68,73,78,83,88,93,97},{42,47,52,57,62,67,72,77,82,87,92,99,100}),999)</f>
        <v>82</v>
      </c>
      <c r="X114" s="57">
        <f>VLOOKUP(A114,'Individual Data'!$K$5:$AC$5544,8,FALSE)</f>
        <v>5</v>
      </c>
      <c r="Y114" s="57">
        <f>VLOOKUP(A114,'Individual Data'!$K$5:$AC$5544,9,FALSE)</f>
        <v>2018</v>
      </c>
      <c r="AA114"/>
      <c r="AB114"/>
      <c r="AC114"/>
      <c r="AD114"/>
      <c r="AE114"/>
      <c r="AF114"/>
      <c r="AG114"/>
      <c r="AH114"/>
      <c r="AI114"/>
      <c r="AJ114"/>
      <c r="AK114"/>
      <c r="AL114"/>
      <c r="AM114"/>
    </row>
    <row r="115" spans="1:39" ht="15" customHeight="1" x14ac:dyDescent="0.25">
      <c r="A115" s="57" t="s">
        <v>3684</v>
      </c>
      <c r="B115" s="57">
        <v>114</v>
      </c>
      <c r="C115" s="73">
        <v>45223</v>
      </c>
      <c r="D115" s="57" t="s">
        <v>18189</v>
      </c>
      <c r="E115" s="57" t="s">
        <v>18190</v>
      </c>
      <c r="F115" s="229" t="s">
        <v>19617</v>
      </c>
      <c r="G115" s="57" t="s">
        <v>17943</v>
      </c>
      <c r="H115" s="57">
        <f t="shared" si="1"/>
        <v>76</v>
      </c>
      <c r="I115" s="57" t="s">
        <v>3085</v>
      </c>
      <c r="J115" s="57" t="s">
        <v>3196</v>
      </c>
      <c r="K115" s="57" t="s">
        <v>3196</v>
      </c>
      <c r="L115" s="57" t="s">
        <v>3196</v>
      </c>
      <c r="M115" s="57" t="s">
        <v>3196</v>
      </c>
      <c r="N115" s="193" t="s">
        <v>3228</v>
      </c>
      <c r="O115" s="57">
        <v>5</v>
      </c>
      <c r="P115" s="57" t="s">
        <v>17700</v>
      </c>
      <c r="R115" s="57" t="s">
        <v>17700</v>
      </c>
      <c r="S115" s="57">
        <v>1</v>
      </c>
      <c r="T115" s="57">
        <v>0.3</v>
      </c>
      <c r="U115" s="57" t="str">
        <f>VLOOKUP(A115,'Individual Data'!$K$5:$AC$5544,12,FALSE)</f>
        <v>PLA1</v>
      </c>
      <c r="V115" s="14">
        <f>IFERROR(LOOKUP(H115,{30,43,48,53,58,63,68,73,78,83,88,93,97},{42,47,52,57,62,67,72,77,82,87,92,99,100}),999)</f>
        <v>77</v>
      </c>
      <c r="X115" s="57">
        <f>VLOOKUP(A115,'Individual Data'!$K$5:$AC$5544,8,FALSE)</f>
        <v>4</v>
      </c>
      <c r="Y115" s="57">
        <f>VLOOKUP(A115,'Individual Data'!$K$5:$AC$5544,9,FALSE)</f>
        <v>2019</v>
      </c>
      <c r="AA115"/>
      <c r="AB115"/>
      <c r="AC115"/>
      <c r="AD115"/>
      <c r="AE115"/>
      <c r="AF115"/>
      <c r="AG115"/>
      <c r="AH115"/>
      <c r="AI115"/>
      <c r="AJ115"/>
      <c r="AK115"/>
      <c r="AL115"/>
      <c r="AM115"/>
    </row>
    <row r="116" spans="1:39" ht="15" customHeight="1" x14ac:dyDescent="0.25">
      <c r="A116" s="57" t="s">
        <v>18191</v>
      </c>
      <c r="B116" s="57">
        <v>115</v>
      </c>
      <c r="C116" s="73">
        <v>45223</v>
      </c>
      <c r="D116" s="57" t="s">
        <v>18192</v>
      </c>
      <c r="E116" s="57" t="s">
        <v>18193</v>
      </c>
      <c r="F116" s="229" t="s">
        <v>19617</v>
      </c>
      <c r="G116" s="57" t="s">
        <v>18124</v>
      </c>
      <c r="H116" s="57">
        <f t="shared" si="1"/>
        <v>85</v>
      </c>
      <c r="I116" s="57" t="s">
        <v>3085</v>
      </c>
      <c r="J116" s="57" t="s">
        <v>3196</v>
      </c>
      <c r="K116" s="57" t="s">
        <v>3196</v>
      </c>
      <c r="L116" s="57" t="s">
        <v>3196</v>
      </c>
      <c r="M116" s="57" t="s">
        <v>3196</v>
      </c>
      <c r="N116" s="193" t="s">
        <v>3228</v>
      </c>
      <c r="O116" s="57">
        <v>5</v>
      </c>
      <c r="P116" s="57" t="s">
        <v>17700</v>
      </c>
      <c r="R116" s="57" t="s">
        <v>17700</v>
      </c>
      <c r="S116" s="57">
        <v>1</v>
      </c>
      <c r="T116" s="57">
        <v>1.3</v>
      </c>
      <c r="U116" s="57" t="str">
        <f>VLOOKUP(A116,'Individual Data'!$K$5:$AC$5544,12,FALSE)</f>
        <v>Unassigned</v>
      </c>
      <c r="V116" s="14">
        <f>IFERROR(LOOKUP(H116,{30,43,48,53,58,63,68,73,78,83,88,93,97},{42,47,52,57,62,67,72,77,82,87,92,99,100}),999)</f>
        <v>87</v>
      </c>
      <c r="X116" s="57" t="str">
        <f>VLOOKUP(A116,'Individual Data'!$K$5:$AC$5544,8,FALSE)</f>
        <v>NA</v>
      </c>
      <c r="Y116" s="57" t="str">
        <f>VLOOKUP(A116,'Individual Data'!$K$5:$AC$5544,9,FALSE)</f>
        <v>U</v>
      </c>
      <c r="AA116"/>
      <c r="AB116"/>
      <c r="AC116"/>
      <c r="AD116"/>
      <c r="AE116"/>
      <c r="AF116"/>
      <c r="AG116"/>
      <c r="AH116"/>
      <c r="AI116"/>
      <c r="AJ116"/>
      <c r="AK116"/>
      <c r="AL116"/>
      <c r="AM116"/>
    </row>
    <row r="117" spans="1:39" ht="15" customHeight="1" x14ac:dyDescent="0.25">
      <c r="A117" s="57" t="s">
        <v>6481</v>
      </c>
      <c r="B117" s="57">
        <v>116</v>
      </c>
      <c r="C117" s="73">
        <v>45223</v>
      </c>
      <c r="D117" s="57" t="s">
        <v>18194</v>
      </c>
      <c r="E117" s="57" t="s">
        <v>18195</v>
      </c>
      <c r="F117" s="229" t="s">
        <v>19617</v>
      </c>
      <c r="G117" s="57" t="s">
        <v>17995</v>
      </c>
      <c r="H117" s="57">
        <f t="shared" si="1"/>
        <v>75</v>
      </c>
      <c r="I117" s="57" t="s">
        <v>3085</v>
      </c>
      <c r="J117" s="57" t="s">
        <v>3196</v>
      </c>
      <c r="K117" s="57" t="s">
        <v>3196</v>
      </c>
      <c r="L117" s="57" t="s">
        <v>3196</v>
      </c>
      <c r="M117" s="57" t="s">
        <v>3196</v>
      </c>
      <c r="N117" s="193" t="s">
        <v>3228</v>
      </c>
      <c r="O117" s="57">
        <v>6</v>
      </c>
      <c r="P117" s="57" t="s">
        <v>17700</v>
      </c>
      <c r="R117" s="57" t="s">
        <v>17700</v>
      </c>
      <c r="S117" s="57">
        <v>1</v>
      </c>
      <c r="T117" s="57">
        <v>0.3</v>
      </c>
      <c r="U117" s="57" t="str">
        <f>VLOOKUP(A117,'Individual Data'!$K$5:$AC$5544,12,FALSE)</f>
        <v>Unassigned</v>
      </c>
      <c r="V117" s="14">
        <f>IFERROR(LOOKUP(H117,{30,43,48,53,58,63,68,73,78,83,88,93,97},{42,47,52,57,62,67,72,77,82,87,92,99,100}),999)</f>
        <v>77</v>
      </c>
      <c r="X117" s="57" t="str">
        <f>VLOOKUP(A117,'Individual Data'!$K$5:$AC$5544,8,FALSE)</f>
        <v>NA</v>
      </c>
      <c r="Y117" s="57" t="str">
        <f>VLOOKUP(A117,'Individual Data'!$K$5:$AC$5544,9,FALSE)</f>
        <v>U</v>
      </c>
      <c r="AA117"/>
      <c r="AB117"/>
      <c r="AC117"/>
      <c r="AD117"/>
      <c r="AE117"/>
      <c r="AF117"/>
      <c r="AG117"/>
      <c r="AH117"/>
      <c r="AI117"/>
      <c r="AJ117"/>
      <c r="AK117"/>
      <c r="AL117"/>
      <c r="AM117"/>
    </row>
    <row r="118" spans="1:39" ht="15" customHeight="1" x14ac:dyDescent="0.25">
      <c r="A118" s="57" t="s">
        <v>3704</v>
      </c>
      <c r="B118" s="57">
        <v>117</v>
      </c>
      <c r="C118" s="73">
        <v>45223</v>
      </c>
      <c r="D118" s="57" t="s">
        <v>18196</v>
      </c>
      <c r="E118" s="57" t="s">
        <v>18197</v>
      </c>
      <c r="F118" s="229" t="s">
        <v>19617</v>
      </c>
      <c r="G118" s="57" t="s">
        <v>17934</v>
      </c>
      <c r="H118" s="57">
        <f t="shared" si="1"/>
        <v>77</v>
      </c>
      <c r="I118" s="57" t="s">
        <v>3085</v>
      </c>
      <c r="J118" s="57" t="s">
        <v>3196</v>
      </c>
      <c r="K118" s="57" t="s">
        <v>3196</v>
      </c>
      <c r="L118" s="57" t="s">
        <v>3196</v>
      </c>
      <c r="M118" s="57" t="s">
        <v>3196</v>
      </c>
      <c r="N118" s="193" t="s">
        <v>3228</v>
      </c>
      <c r="O118" s="57">
        <v>6</v>
      </c>
      <c r="P118" s="57" t="s">
        <v>17700</v>
      </c>
      <c r="R118" s="57" t="s">
        <v>17700</v>
      </c>
      <c r="S118" s="57">
        <v>1</v>
      </c>
      <c r="T118" s="57">
        <v>0.2</v>
      </c>
      <c r="U118" s="57" t="str">
        <f>VLOOKUP(A118,'Individual Data'!$K$5:$AC$5544,12,FALSE)</f>
        <v>Unassigned</v>
      </c>
      <c r="V118" s="14">
        <f>IFERROR(LOOKUP(H118,{30,43,48,53,58,63,68,73,78,83,88,93,97},{42,47,52,57,62,67,72,77,82,87,92,99,100}),999)</f>
        <v>77</v>
      </c>
      <c r="X118" s="57" t="str">
        <f>VLOOKUP(A118,'Individual Data'!$K$5:$AC$5544,8,FALSE)</f>
        <v>NA</v>
      </c>
      <c r="Y118" s="57" t="str">
        <f>VLOOKUP(A118,'Individual Data'!$K$5:$AC$5544,9,FALSE)</f>
        <v>U</v>
      </c>
      <c r="AA118"/>
      <c r="AB118"/>
      <c r="AC118"/>
      <c r="AD118"/>
      <c r="AE118"/>
      <c r="AF118"/>
      <c r="AG118"/>
      <c r="AH118"/>
      <c r="AI118"/>
      <c r="AJ118"/>
      <c r="AK118"/>
    </row>
    <row r="119" spans="1:39" ht="15" customHeight="1" x14ac:dyDescent="0.25">
      <c r="A119" s="57" t="s">
        <v>7217</v>
      </c>
      <c r="B119" s="57">
        <v>118</v>
      </c>
      <c r="C119" s="73">
        <v>45224</v>
      </c>
      <c r="D119" s="57" t="s">
        <v>18198</v>
      </c>
      <c r="E119" s="57" t="s">
        <v>18199</v>
      </c>
      <c r="F119" s="229" t="s">
        <v>19617</v>
      </c>
      <c r="G119" s="57" t="s">
        <v>17940</v>
      </c>
      <c r="H119" s="57">
        <f t="shared" si="1"/>
        <v>80</v>
      </c>
      <c r="I119" s="57" t="s">
        <v>3085</v>
      </c>
      <c r="J119" s="57" t="s">
        <v>3228</v>
      </c>
      <c r="K119" s="57" t="s">
        <v>3228</v>
      </c>
      <c r="L119" s="57" t="s">
        <v>3196</v>
      </c>
      <c r="M119" s="57" t="s">
        <v>3196</v>
      </c>
      <c r="N119" s="193" t="s">
        <v>3196</v>
      </c>
      <c r="P119" s="57" t="s">
        <v>17700</v>
      </c>
      <c r="R119" s="57" t="s">
        <v>17700</v>
      </c>
      <c r="S119" s="57">
        <v>1</v>
      </c>
      <c r="T119" s="57">
        <v>9.9</v>
      </c>
      <c r="U119" s="57" t="str">
        <f>VLOOKUP(A119,'Individual Data'!$K$5:$AC$5544,12,FALSE)</f>
        <v>Unassigned AD</v>
      </c>
      <c r="V119" s="14">
        <f>IFERROR(LOOKUP(H119,{30,43,48,53,58,63,68,73,78,83,88,93,97},{42,47,52,57,62,67,72,77,82,87,92,99,100}),999)</f>
        <v>82</v>
      </c>
      <c r="X119" s="57" t="str">
        <f>VLOOKUP(A119,'Individual Data'!$K$5:$AC$5544,8,FALSE)</f>
        <v>NA</v>
      </c>
      <c r="Y119" s="57" t="str">
        <f>VLOOKUP(A119,'Individual Data'!$K$5:$AC$5544,9,FALSE)</f>
        <v>U</v>
      </c>
      <c r="AA119"/>
      <c r="AB119"/>
      <c r="AC119"/>
      <c r="AD119"/>
      <c r="AE119"/>
      <c r="AF119"/>
      <c r="AG119"/>
      <c r="AH119"/>
      <c r="AI119"/>
      <c r="AJ119"/>
      <c r="AK119"/>
    </row>
    <row r="120" spans="1:39" ht="15" customHeight="1" x14ac:dyDescent="0.25">
      <c r="A120" s="57" t="s">
        <v>9405</v>
      </c>
      <c r="B120" s="57">
        <v>119</v>
      </c>
      <c r="C120" s="73">
        <v>45224</v>
      </c>
      <c r="D120" s="57" t="s">
        <v>18200</v>
      </c>
      <c r="E120" s="57" t="s">
        <v>18201</v>
      </c>
      <c r="F120" s="229" t="s">
        <v>19617</v>
      </c>
      <c r="G120" s="57" t="s">
        <v>17954</v>
      </c>
      <c r="H120" s="57">
        <f t="shared" si="1"/>
        <v>81</v>
      </c>
      <c r="I120" s="57" t="s">
        <v>3085</v>
      </c>
      <c r="J120" s="57" t="s">
        <v>3228</v>
      </c>
      <c r="K120" s="57" t="s">
        <v>3228</v>
      </c>
      <c r="L120" s="57" t="s">
        <v>3196</v>
      </c>
      <c r="M120" s="57" t="s">
        <v>3196</v>
      </c>
      <c r="N120" s="193" t="s">
        <v>3196</v>
      </c>
      <c r="P120" s="57" t="s">
        <v>17700</v>
      </c>
      <c r="R120" s="57" t="s">
        <v>17700</v>
      </c>
      <c r="S120" s="57">
        <v>1</v>
      </c>
      <c r="T120" s="57">
        <v>9.9</v>
      </c>
      <c r="U120" s="57" t="str">
        <f>VLOOKUP(A120,'Individual Data'!$K$5:$AC$5544,12,FALSE)</f>
        <v>NLVA</v>
      </c>
      <c r="V120" s="14">
        <f>IFERROR(LOOKUP(H120,{30,43,48,53,58,63,68,73,78,83,88,93,97},{42,47,52,57,62,67,72,77,82,87,92,99,100}),999)</f>
        <v>82</v>
      </c>
      <c r="X120" s="57">
        <f>VLOOKUP(A120,'Individual Data'!$K$5:$AC$5544,8,FALSE)</f>
        <v>4</v>
      </c>
      <c r="Y120" s="57">
        <f>VLOOKUP(A120,'Individual Data'!$K$5:$AC$5544,9,FALSE)</f>
        <v>2019</v>
      </c>
    </row>
    <row r="121" spans="1:39" ht="15" customHeight="1" x14ac:dyDescent="0.25">
      <c r="A121" s="57" t="s">
        <v>9071</v>
      </c>
      <c r="B121" s="57">
        <v>120</v>
      </c>
      <c r="C121" s="73">
        <v>45224</v>
      </c>
      <c r="D121" s="57" t="s">
        <v>18202</v>
      </c>
      <c r="E121" s="57" t="s">
        <v>18203</v>
      </c>
      <c r="F121" s="229" t="s">
        <v>19617</v>
      </c>
      <c r="G121" s="57" t="s">
        <v>17969</v>
      </c>
      <c r="H121" s="57">
        <f t="shared" si="1"/>
        <v>78</v>
      </c>
      <c r="I121" s="57" t="s">
        <v>3085</v>
      </c>
      <c r="J121" s="57" t="s">
        <v>3196</v>
      </c>
      <c r="K121" s="57" t="s">
        <v>3196</v>
      </c>
      <c r="L121" s="57" t="s">
        <v>3196</v>
      </c>
      <c r="M121" s="57" t="s">
        <v>3196</v>
      </c>
      <c r="N121" s="193" t="s">
        <v>3228</v>
      </c>
      <c r="O121" s="57">
        <v>7</v>
      </c>
      <c r="P121" s="57" t="s">
        <v>17700</v>
      </c>
      <c r="R121" s="57" t="s">
        <v>17700</v>
      </c>
      <c r="S121" s="57">
        <v>1</v>
      </c>
      <c r="T121" s="57">
        <v>0.2</v>
      </c>
      <c r="U121" s="57" t="str">
        <f>VLOOKUP(A121,'Individual Data'!$K$5:$AC$5544,12,FALSE)</f>
        <v>LFSO</v>
      </c>
      <c r="V121" s="14">
        <f>IFERROR(LOOKUP(H121,{30,43,48,53,58,63,68,73,78,83,88,93,97},{42,47,52,57,62,67,72,77,82,87,92,99,100}),999)</f>
        <v>82</v>
      </c>
      <c r="X121" s="57">
        <f>VLOOKUP(A121,'Individual Data'!$K$5:$AC$5544,8,FALSE)</f>
        <v>4</v>
      </c>
      <c r="Y121" s="57">
        <f>VLOOKUP(A121,'Individual Data'!$K$5:$AC$5544,9,FALSE)</f>
        <v>2019</v>
      </c>
    </row>
    <row r="122" spans="1:39" ht="15" customHeight="1" x14ac:dyDescent="0.25">
      <c r="A122" s="57" t="s">
        <v>9328</v>
      </c>
      <c r="B122" s="57">
        <v>121</v>
      </c>
      <c r="C122" s="73">
        <v>45224</v>
      </c>
      <c r="D122" s="57" t="s">
        <v>18204</v>
      </c>
      <c r="E122" s="57" t="s">
        <v>18205</v>
      </c>
      <c r="F122" s="229" t="s">
        <v>19617</v>
      </c>
      <c r="G122" s="57" t="s">
        <v>18206</v>
      </c>
      <c r="H122" s="57">
        <f t="shared" si="1"/>
        <v>90.5</v>
      </c>
      <c r="I122" s="57" t="s">
        <v>3085</v>
      </c>
      <c r="J122" s="57" t="s">
        <v>3196</v>
      </c>
      <c r="K122" s="57" t="s">
        <v>3196</v>
      </c>
      <c r="L122" s="57" t="s">
        <v>3196</v>
      </c>
      <c r="M122" s="57" t="s">
        <v>3196</v>
      </c>
      <c r="N122" s="193" t="s">
        <v>3228</v>
      </c>
      <c r="O122" s="57">
        <v>7</v>
      </c>
      <c r="P122" s="57" t="s">
        <v>17700</v>
      </c>
      <c r="R122" s="57" t="s">
        <v>17700</v>
      </c>
      <c r="S122" s="57">
        <v>1</v>
      </c>
      <c r="T122" s="57">
        <v>0.4</v>
      </c>
      <c r="U122" s="57" t="str">
        <f>VLOOKUP(A122,'Individual Data'!$K$5:$AC$5544,12,FALSE)</f>
        <v>Unassigned</v>
      </c>
      <c r="V122" s="14">
        <f>IFERROR(LOOKUP(H122,{30,43,48,53,58,63,68,73,78,83,88,93,97},{42,47,52,57,62,67,72,77,82,87,92,99,100}),999)</f>
        <v>92</v>
      </c>
      <c r="X122" s="57" t="str">
        <f>VLOOKUP(A122,'Individual Data'!$K$5:$AC$5544,8,FALSE)</f>
        <v>NA</v>
      </c>
      <c r="Y122" s="57" t="str">
        <f>VLOOKUP(A122,'Individual Data'!$K$5:$AC$5544,9,FALSE)</f>
        <v>U</v>
      </c>
    </row>
    <row r="123" spans="1:39" ht="15" customHeight="1" x14ac:dyDescent="0.25">
      <c r="A123" s="57" t="s">
        <v>3485</v>
      </c>
      <c r="B123" s="57">
        <v>122</v>
      </c>
      <c r="C123" s="73">
        <v>45224</v>
      </c>
      <c r="D123" s="57" t="s">
        <v>18207</v>
      </c>
      <c r="E123" s="57" t="s">
        <v>18208</v>
      </c>
      <c r="F123" s="229" t="s">
        <v>19617</v>
      </c>
      <c r="G123" s="57" t="s">
        <v>17954</v>
      </c>
      <c r="H123" s="57">
        <f t="shared" si="1"/>
        <v>81</v>
      </c>
      <c r="I123" s="57" t="s">
        <v>3085</v>
      </c>
      <c r="J123" s="57" t="s">
        <v>3228</v>
      </c>
      <c r="K123" s="57" t="s">
        <v>3228</v>
      </c>
      <c r="L123" s="57" t="s">
        <v>3196</v>
      </c>
      <c r="M123" s="57" t="s">
        <v>3196</v>
      </c>
      <c r="N123" s="193" t="s">
        <v>3196</v>
      </c>
      <c r="P123" s="57" t="s">
        <v>17700</v>
      </c>
      <c r="R123" s="57" t="s">
        <v>17700</v>
      </c>
      <c r="S123" s="57">
        <v>1</v>
      </c>
      <c r="T123" s="57">
        <v>9.9</v>
      </c>
      <c r="U123" s="57" t="str">
        <f>VLOOKUP(A123,'Individual Data'!$K$5:$AC$5544,12,FALSE)</f>
        <v>PLA1</v>
      </c>
      <c r="V123" s="14">
        <f>IFERROR(LOOKUP(H123,{30,43,48,53,58,63,68,73,78,83,88,93,97},{42,47,52,57,62,67,72,77,82,87,92,99,100}),999)</f>
        <v>82</v>
      </c>
      <c r="X123" s="57">
        <f>VLOOKUP(A123,'Individual Data'!$K$5:$AC$5544,8,FALSE)</f>
        <v>4</v>
      </c>
      <c r="Y123" s="57">
        <f>VLOOKUP(A123,'Individual Data'!$K$5:$AC$5544,9,FALSE)</f>
        <v>2019</v>
      </c>
    </row>
    <row r="124" spans="1:39" ht="15" customHeight="1" x14ac:dyDescent="0.25">
      <c r="A124" s="57" t="s">
        <v>6682</v>
      </c>
      <c r="B124" s="57">
        <v>123</v>
      </c>
      <c r="C124" s="73">
        <v>45224</v>
      </c>
      <c r="D124" s="57" t="s">
        <v>18209</v>
      </c>
      <c r="E124" s="57" t="s">
        <v>18210</v>
      </c>
      <c r="F124" s="229" t="s">
        <v>19617</v>
      </c>
      <c r="G124" s="57" t="s">
        <v>17940</v>
      </c>
      <c r="H124" s="57">
        <f t="shared" si="1"/>
        <v>80</v>
      </c>
      <c r="I124" s="57" t="s">
        <v>3085</v>
      </c>
      <c r="J124" s="57" t="s">
        <v>3196</v>
      </c>
      <c r="K124" s="57" t="s">
        <v>3196</v>
      </c>
      <c r="L124" s="57" t="s">
        <v>3196</v>
      </c>
      <c r="M124" s="57" t="s">
        <v>3196</v>
      </c>
      <c r="N124" s="193" t="s">
        <v>3228</v>
      </c>
      <c r="O124" s="57">
        <v>7</v>
      </c>
      <c r="P124" s="57" t="s">
        <v>17700</v>
      </c>
      <c r="R124" s="57" t="s">
        <v>17700</v>
      </c>
      <c r="S124" s="57">
        <v>1</v>
      </c>
      <c r="T124" s="57">
        <v>0.3</v>
      </c>
      <c r="U124" s="57" t="str">
        <f>VLOOKUP(A124,'Individual Data'!$K$5:$AC$5544,12,FALSE)</f>
        <v>BCA1</v>
      </c>
      <c r="V124" s="14">
        <f>IFERROR(LOOKUP(H124,{30,43,48,53,58,63,68,73,78,83,88,93,97},{42,47,52,57,62,67,72,77,82,87,92,99,100}),999)</f>
        <v>82</v>
      </c>
      <c r="X124" s="57">
        <f>VLOOKUP(A124,'Individual Data'!$K$5:$AC$5544,8,FALSE)</f>
        <v>4</v>
      </c>
      <c r="Y124" s="57">
        <f>VLOOKUP(A124,'Individual Data'!$K$5:$AC$5544,9,FALSE)</f>
        <v>2019</v>
      </c>
    </row>
    <row r="125" spans="1:39" ht="15" customHeight="1" x14ac:dyDescent="0.25">
      <c r="A125" s="57" t="s">
        <v>18211</v>
      </c>
      <c r="B125" s="57">
        <v>124</v>
      </c>
      <c r="C125" s="73">
        <v>45224</v>
      </c>
      <c r="D125" s="57" t="s">
        <v>18212</v>
      </c>
      <c r="E125" s="57" t="s">
        <v>18213</v>
      </c>
      <c r="F125" s="229" t="s">
        <v>19617</v>
      </c>
      <c r="G125" s="57" t="s">
        <v>18074</v>
      </c>
      <c r="H125" s="57">
        <f t="shared" si="1"/>
        <v>72.5</v>
      </c>
      <c r="I125" s="57" t="s">
        <v>3085</v>
      </c>
      <c r="J125" s="57" t="s">
        <v>3196</v>
      </c>
      <c r="K125" s="57" t="s">
        <v>3196</v>
      </c>
      <c r="L125" s="57" t="s">
        <v>3196</v>
      </c>
      <c r="M125" s="57" t="s">
        <v>3196</v>
      </c>
      <c r="N125" s="193" t="s">
        <v>3228</v>
      </c>
      <c r="O125" s="57">
        <v>7</v>
      </c>
      <c r="P125" s="57" t="s">
        <v>17700</v>
      </c>
      <c r="R125" s="57" t="s">
        <v>17700</v>
      </c>
      <c r="S125" s="57">
        <v>1</v>
      </c>
      <c r="T125" s="57">
        <v>0.3</v>
      </c>
      <c r="U125" s="57" t="str">
        <f>VLOOKUP(A125,'Individual Data'!$K$5:$AC$5544,12,FALSE)</f>
        <v>Unassigned</v>
      </c>
      <c r="V125" s="14">
        <f>IFERROR(LOOKUP(H125,{30,43,48,53,58,63,68,73,78,83,88,93,97},{42,47,52,57,62,67,72,77,82,87,92,99,100}),999)</f>
        <v>72</v>
      </c>
      <c r="X125" s="57" t="str">
        <f>VLOOKUP(A125,'Individual Data'!$K$5:$AC$5544,8,FALSE)</f>
        <v>NA</v>
      </c>
      <c r="Y125" s="57" t="str">
        <f>VLOOKUP(A125,'Individual Data'!$K$5:$AC$5544,9,FALSE)</f>
        <v>U</v>
      </c>
    </row>
    <row r="126" spans="1:39" ht="15" customHeight="1" x14ac:dyDescent="0.25">
      <c r="A126" s="57" t="s">
        <v>9595</v>
      </c>
      <c r="B126" s="57">
        <v>125</v>
      </c>
      <c r="C126" s="73">
        <v>45224</v>
      </c>
      <c r="D126" s="57" t="s">
        <v>18214</v>
      </c>
      <c r="E126" s="57" t="s">
        <v>18215</v>
      </c>
      <c r="F126" s="229" t="s">
        <v>19617</v>
      </c>
      <c r="G126" s="57" t="s">
        <v>17976</v>
      </c>
      <c r="H126" s="57">
        <f t="shared" si="1"/>
        <v>74</v>
      </c>
      <c r="I126" s="57" t="s">
        <v>3085</v>
      </c>
      <c r="J126" s="57" t="s">
        <v>3196</v>
      </c>
      <c r="K126" s="57" t="s">
        <v>3196</v>
      </c>
      <c r="L126" s="57" t="s">
        <v>3196</v>
      </c>
      <c r="M126" s="57" t="s">
        <v>3196</v>
      </c>
      <c r="N126" s="193" t="s">
        <v>3228</v>
      </c>
      <c r="O126" s="57">
        <v>7</v>
      </c>
      <c r="P126" s="57" t="s">
        <v>17700</v>
      </c>
      <c r="R126" s="57" t="s">
        <v>17700</v>
      </c>
      <c r="S126" s="57">
        <v>1</v>
      </c>
      <c r="T126" s="57">
        <v>0.3</v>
      </c>
      <c r="U126" s="57" t="str">
        <f>VLOOKUP(A126,'Individual Data'!$K$5:$AC$5544,12,FALSE)</f>
        <v>BCA1</v>
      </c>
      <c r="V126" s="14">
        <f>IFERROR(LOOKUP(H126,{30,43,48,53,58,63,68,73,78,83,88,93,97},{42,47,52,57,62,67,72,77,82,87,92,99,100}),999)</f>
        <v>77</v>
      </c>
      <c r="X126" s="57">
        <f>VLOOKUP(A126,'Individual Data'!$K$5:$AC$5544,8,FALSE)</f>
        <v>4</v>
      </c>
      <c r="Y126" s="57">
        <f>VLOOKUP(A126,'Individual Data'!$K$5:$AC$5544,9,FALSE)</f>
        <v>2019</v>
      </c>
    </row>
    <row r="127" spans="1:39" ht="15" customHeight="1" x14ac:dyDescent="0.25">
      <c r="A127" s="57" t="s">
        <v>6897</v>
      </c>
      <c r="B127" s="57">
        <v>126</v>
      </c>
      <c r="C127" s="73">
        <v>45224</v>
      </c>
      <c r="D127" s="57" t="s">
        <v>18216</v>
      </c>
      <c r="E127" s="57" t="s">
        <v>18217</v>
      </c>
      <c r="F127" s="229" t="s">
        <v>19617</v>
      </c>
      <c r="G127" s="57" t="s">
        <v>18040</v>
      </c>
      <c r="H127" s="57">
        <f t="shared" si="1"/>
        <v>86</v>
      </c>
      <c r="I127" s="57" t="s">
        <v>3085</v>
      </c>
      <c r="J127" s="57" t="s">
        <v>3228</v>
      </c>
      <c r="K127" s="57" t="s">
        <v>3228</v>
      </c>
      <c r="L127" s="57" t="s">
        <v>3196</v>
      </c>
      <c r="M127" s="57" t="s">
        <v>3196</v>
      </c>
      <c r="N127" s="193" t="s">
        <v>3196</v>
      </c>
      <c r="P127" s="57" t="s">
        <v>17700</v>
      </c>
      <c r="R127" s="57" t="s">
        <v>17700</v>
      </c>
      <c r="S127" s="57">
        <v>1</v>
      </c>
      <c r="T127" s="57">
        <v>9.9</v>
      </c>
      <c r="U127" s="57" t="str">
        <f>VLOOKUP(A127,'Individual Data'!$K$5:$AC$5544,12,FALSE)</f>
        <v>LFSO</v>
      </c>
      <c r="V127" s="14">
        <f>IFERROR(LOOKUP(H127,{30,43,48,53,58,63,68,73,78,83,88,93,97},{42,47,52,57,62,67,72,77,82,87,92,99,100}),999)</f>
        <v>87</v>
      </c>
      <c r="X127" s="57">
        <f>VLOOKUP(A127,'Individual Data'!$K$5:$AC$5544,8,FALSE)</f>
        <v>4</v>
      </c>
      <c r="Y127" s="57">
        <f>VLOOKUP(A127,'Individual Data'!$K$5:$AC$5544,9,FALSE)</f>
        <v>2019</v>
      </c>
    </row>
    <row r="128" spans="1:39" ht="15" customHeight="1" x14ac:dyDescent="0.25">
      <c r="A128" s="57" t="s">
        <v>3368</v>
      </c>
      <c r="B128" s="57">
        <v>127</v>
      </c>
      <c r="C128" s="73">
        <v>45224</v>
      </c>
      <c r="D128" s="57" t="s">
        <v>18218</v>
      </c>
      <c r="E128" s="57" t="s">
        <v>18219</v>
      </c>
      <c r="F128" s="229" t="s">
        <v>19617</v>
      </c>
      <c r="G128" s="57" t="s">
        <v>17934</v>
      </c>
      <c r="H128" s="57">
        <f t="shared" si="1"/>
        <v>77</v>
      </c>
      <c r="I128" s="57" t="s">
        <v>3085</v>
      </c>
      <c r="J128" s="57" t="s">
        <v>3196</v>
      </c>
      <c r="K128" s="57" t="s">
        <v>3196</v>
      </c>
      <c r="L128" s="57" t="s">
        <v>3196</v>
      </c>
      <c r="M128" s="57" t="s">
        <v>3196</v>
      </c>
      <c r="N128" s="193" t="s">
        <v>3228</v>
      </c>
      <c r="O128" s="57">
        <v>7</v>
      </c>
      <c r="P128" s="57" t="s">
        <v>17700</v>
      </c>
      <c r="R128" s="57" t="s">
        <v>17700</v>
      </c>
      <c r="S128" s="57">
        <v>1</v>
      </c>
      <c r="T128" s="57">
        <v>0.3</v>
      </c>
      <c r="U128" s="57" t="str">
        <f>VLOOKUP(A128,'Individual Data'!$K$5:$AC$5544,12,FALSE)</f>
        <v>PLA1</v>
      </c>
      <c r="V128" s="14">
        <f>IFERROR(LOOKUP(H128,{30,43,48,53,58,63,68,73,78,83,88,93,97},{42,47,52,57,62,67,72,77,82,87,92,99,100}),999)</f>
        <v>77</v>
      </c>
      <c r="X128" s="57">
        <f>VLOOKUP(A128,'Individual Data'!$K$5:$AC$5544,8,FALSE)</f>
        <v>4</v>
      </c>
      <c r="Y128" s="57">
        <f>VLOOKUP(A128,'Individual Data'!$K$5:$AC$5544,9,FALSE)</f>
        <v>2019</v>
      </c>
    </row>
    <row r="129" spans="1:25" ht="15" customHeight="1" x14ac:dyDescent="0.25">
      <c r="A129" s="57" t="s">
        <v>6799</v>
      </c>
      <c r="B129" s="57">
        <v>128</v>
      </c>
      <c r="C129" s="73">
        <v>45224</v>
      </c>
      <c r="D129" s="57" t="s">
        <v>18220</v>
      </c>
      <c r="E129" s="57" t="s">
        <v>18221</v>
      </c>
      <c r="F129" s="229" t="s">
        <v>19617</v>
      </c>
      <c r="G129" s="57" t="s">
        <v>17948</v>
      </c>
      <c r="H129" s="57">
        <f t="shared" si="1"/>
        <v>79</v>
      </c>
      <c r="I129" s="57" t="s">
        <v>3085</v>
      </c>
      <c r="J129" s="57" t="s">
        <v>3196</v>
      </c>
      <c r="K129" s="57" t="s">
        <v>3196</v>
      </c>
      <c r="L129" s="57" t="s">
        <v>3196</v>
      </c>
      <c r="M129" s="57" t="s">
        <v>3196</v>
      </c>
      <c r="N129" s="193" t="s">
        <v>3228</v>
      </c>
      <c r="O129" s="57">
        <v>7</v>
      </c>
      <c r="P129" s="57" t="s">
        <v>17700</v>
      </c>
      <c r="R129" s="57" t="s">
        <v>17700</v>
      </c>
      <c r="S129" s="57">
        <v>1</v>
      </c>
      <c r="T129" s="57">
        <v>0.3</v>
      </c>
      <c r="U129" s="57" t="str">
        <f>VLOOKUP(A129,'Individual Data'!$K$5:$AC$5544,12,FALSE)</f>
        <v>Unassigned</v>
      </c>
      <c r="V129" s="14">
        <f>IFERROR(LOOKUP(H129,{30,43,48,53,58,63,68,73,78,83,88,93,97},{42,47,52,57,62,67,72,77,82,87,92,99,100}),999)</f>
        <v>82</v>
      </c>
      <c r="X129" s="57" t="str">
        <f>VLOOKUP(A129,'Individual Data'!$K$5:$AC$5544,8,FALSE)</f>
        <v>NA</v>
      </c>
      <c r="Y129" s="57" t="str">
        <f>VLOOKUP(A129,'Individual Data'!$K$5:$AC$5544,9,FALSE)</f>
        <v>U</v>
      </c>
    </row>
    <row r="130" spans="1:25" ht="15" customHeight="1" x14ac:dyDescent="0.25">
      <c r="A130" s="57" t="s">
        <v>3617</v>
      </c>
      <c r="B130" s="57">
        <v>129</v>
      </c>
      <c r="C130" s="73">
        <v>45224</v>
      </c>
      <c r="D130" s="57" t="s">
        <v>18222</v>
      </c>
      <c r="E130" s="57" t="s">
        <v>18223</v>
      </c>
      <c r="F130" s="229" t="s">
        <v>19617</v>
      </c>
      <c r="G130" s="57" t="s">
        <v>18116</v>
      </c>
      <c r="H130" s="57">
        <f t="shared" ref="H130:H193" si="2">G130/10</f>
        <v>84.5</v>
      </c>
      <c r="I130" s="57" t="s">
        <v>3085</v>
      </c>
      <c r="J130" s="57" t="s">
        <v>3196</v>
      </c>
      <c r="K130" s="57" t="s">
        <v>3196</v>
      </c>
      <c r="L130" s="57" t="s">
        <v>3196</v>
      </c>
      <c r="M130" s="57" t="s">
        <v>3196</v>
      </c>
      <c r="N130" s="193" t="s">
        <v>3228</v>
      </c>
      <c r="O130" s="57">
        <v>7</v>
      </c>
      <c r="P130" s="57" t="s">
        <v>17700</v>
      </c>
      <c r="R130" s="57" t="s">
        <v>17700</v>
      </c>
      <c r="S130" s="57">
        <v>1</v>
      </c>
      <c r="T130" s="57">
        <v>0.2</v>
      </c>
      <c r="U130" s="57" t="str">
        <f>VLOOKUP(A130,'Individual Data'!$K$5:$AC$5544,12,FALSE)</f>
        <v>NLVA</v>
      </c>
      <c r="V130" s="14">
        <f>IFERROR(LOOKUP(H130,{30,43,48,53,58,63,68,73,78,83,88,93,97},{42,47,52,57,62,67,72,77,82,87,92,99,100}),999)</f>
        <v>87</v>
      </c>
      <c r="X130" s="57">
        <f>VLOOKUP(A130,'Individual Data'!$K$5:$AC$5544,8,FALSE)</f>
        <v>4</v>
      </c>
      <c r="Y130" s="57">
        <f>VLOOKUP(A130,'Individual Data'!$K$5:$AC$5544,9,FALSE)</f>
        <v>2019</v>
      </c>
    </row>
    <row r="131" spans="1:25" ht="15" customHeight="1" x14ac:dyDescent="0.25">
      <c r="A131" s="57" t="s">
        <v>18224</v>
      </c>
      <c r="B131" s="57">
        <v>130</v>
      </c>
      <c r="C131" s="73">
        <v>45224</v>
      </c>
      <c r="D131" s="57" t="s">
        <v>18225</v>
      </c>
      <c r="E131" s="57" t="s">
        <v>18226</v>
      </c>
      <c r="F131" s="229" t="s">
        <v>19617</v>
      </c>
      <c r="G131" s="57" t="s">
        <v>17988</v>
      </c>
      <c r="H131" s="57">
        <f t="shared" si="2"/>
        <v>73</v>
      </c>
      <c r="I131" s="57" t="s">
        <v>3085</v>
      </c>
      <c r="J131" s="57" t="s">
        <v>3228</v>
      </c>
      <c r="K131" s="57" t="s">
        <v>3228</v>
      </c>
      <c r="L131" s="57" t="s">
        <v>3196</v>
      </c>
      <c r="M131" s="57" t="s">
        <v>3196</v>
      </c>
      <c r="N131" s="193" t="s">
        <v>3196</v>
      </c>
      <c r="P131" s="57" t="s">
        <v>17700</v>
      </c>
      <c r="R131" s="57" t="s">
        <v>17700</v>
      </c>
      <c r="S131" s="57">
        <v>1</v>
      </c>
      <c r="T131" s="57">
        <v>9.9</v>
      </c>
      <c r="U131" s="57" t="str">
        <f>VLOOKUP(A131,'Individual Data'!$K$5:$AC$5544,12,FALSE)</f>
        <v>LFYO</v>
      </c>
      <c r="V131" s="14">
        <f>IFERROR(LOOKUP(H131,{30,43,48,53,58,63,68,73,78,83,88,93,97},{42,47,52,57,62,67,72,77,82,87,92,99,100}),999)</f>
        <v>77</v>
      </c>
      <c r="X131" s="57">
        <f>VLOOKUP(A131,'Individual Data'!$K$5:$AC$5544,8,FALSE)</f>
        <v>5</v>
      </c>
      <c r="Y131" s="57">
        <f>VLOOKUP(A131,'Individual Data'!$K$5:$AC$5544,9,FALSE)</f>
        <v>2018</v>
      </c>
    </row>
    <row r="132" spans="1:25" ht="15" customHeight="1" x14ac:dyDescent="0.25">
      <c r="A132" s="57" t="s">
        <v>9074</v>
      </c>
      <c r="B132" s="57">
        <v>131</v>
      </c>
      <c r="C132" s="73">
        <v>45224</v>
      </c>
      <c r="D132" s="57" t="s">
        <v>18227</v>
      </c>
      <c r="E132" s="57" t="s">
        <v>18228</v>
      </c>
      <c r="F132" s="229" t="s">
        <v>19617</v>
      </c>
      <c r="G132" s="57" t="s">
        <v>17937</v>
      </c>
      <c r="H132" s="57">
        <f t="shared" si="2"/>
        <v>72</v>
      </c>
      <c r="I132" s="57" t="s">
        <v>3085</v>
      </c>
      <c r="J132" s="57" t="s">
        <v>3196</v>
      </c>
      <c r="K132" s="57" t="s">
        <v>3196</v>
      </c>
      <c r="L132" s="57" t="s">
        <v>3196</v>
      </c>
      <c r="M132" s="57" t="s">
        <v>3196</v>
      </c>
      <c r="N132" s="193" t="s">
        <v>3228</v>
      </c>
      <c r="O132" s="57">
        <v>7</v>
      </c>
      <c r="P132" s="57" t="s">
        <v>17700</v>
      </c>
      <c r="R132" s="57" t="s">
        <v>17700</v>
      </c>
      <c r="S132" s="57">
        <v>1</v>
      </c>
      <c r="T132" s="57">
        <v>0.3</v>
      </c>
      <c r="U132" s="57" t="str">
        <f>VLOOKUP(A132,'Individual Data'!$K$5:$AC$5544,12,FALSE)</f>
        <v>LGA</v>
      </c>
      <c r="V132" s="14">
        <f>IFERROR(LOOKUP(H132,{30,43,48,53,58,63,68,73,78,83,88,93,97},{42,47,52,57,62,67,72,77,82,87,92,99,100}),999)</f>
        <v>72</v>
      </c>
      <c r="X132" s="57">
        <f>VLOOKUP(A132,'Individual Data'!$K$5:$AC$5544,8,FALSE)</f>
        <v>4</v>
      </c>
      <c r="Y132" s="57">
        <f>VLOOKUP(A132,'Individual Data'!$K$5:$AC$5544,9,FALSE)</f>
        <v>2019</v>
      </c>
    </row>
    <row r="133" spans="1:25" ht="15" customHeight="1" x14ac:dyDescent="0.25">
      <c r="A133" s="57" t="s">
        <v>3550</v>
      </c>
      <c r="B133" s="57">
        <v>132</v>
      </c>
      <c r="C133" s="73">
        <v>45224</v>
      </c>
      <c r="D133" s="57" t="s">
        <v>18229</v>
      </c>
      <c r="E133" s="57" t="s">
        <v>18230</v>
      </c>
      <c r="F133" s="229" t="s">
        <v>19617</v>
      </c>
      <c r="G133" s="57" t="s">
        <v>17940</v>
      </c>
      <c r="H133" s="57">
        <f t="shared" si="2"/>
        <v>80</v>
      </c>
      <c r="I133" s="57" t="s">
        <v>3085</v>
      </c>
      <c r="J133" s="57" t="s">
        <v>3196</v>
      </c>
      <c r="K133" s="57" t="s">
        <v>3196</v>
      </c>
      <c r="L133" s="57" t="s">
        <v>3196</v>
      </c>
      <c r="M133" s="57" t="s">
        <v>3196</v>
      </c>
      <c r="N133" s="193" t="s">
        <v>3228</v>
      </c>
      <c r="O133" s="57">
        <v>7</v>
      </c>
      <c r="P133" s="57" t="s">
        <v>17700</v>
      </c>
      <c r="R133" s="57" t="s">
        <v>17700</v>
      </c>
      <c r="S133" s="57">
        <v>1</v>
      </c>
      <c r="T133" s="57">
        <v>0.3</v>
      </c>
      <c r="U133" s="57" t="str">
        <f>VLOOKUP(A133,'Individual Data'!$K$5:$AC$5544,12,FALSE)</f>
        <v>NPTH</v>
      </c>
      <c r="V133" s="14">
        <f>IFERROR(LOOKUP(H133,{30,43,48,53,58,63,68,73,78,83,88,93,97},{42,47,52,57,62,67,72,77,82,87,92,99,100}),999)</f>
        <v>82</v>
      </c>
      <c r="X133" s="57">
        <f>VLOOKUP(A133,'Individual Data'!$K$5:$AC$5544,8,FALSE)</f>
        <v>4</v>
      </c>
      <c r="Y133" s="57">
        <f>VLOOKUP(A133,'Individual Data'!$K$5:$AC$5544,9,FALSE)</f>
        <v>2019</v>
      </c>
    </row>
    <row r="134" spans="1:25" ht="15" customHeight="1" x14ac:dyDescent="0.25">
      <c r="A134" s="57" t="s">
        <v>7054</v>
      </c>
      <c r="B134" s="57">
        <v>133</v>
      </c>
      <c r="C134" s="73">
        <v>45224</v>
      </c>
      <c r="D134" s="57" t="s">
        <v>18231</v>
      </c>
      <c r="E134" s="57" t="s">
        <v>18232</v>
      </c>
      <c r="F134" s="229" t="s">
        <v>19617</v>
      </c>
      <c r="G134" s="57" t="s">
        <v>18127</v>
      </c>
      <c r="H134" s="57">
        <f t="shared" si="2"/>
        <v>79.5</v>
      </c>
      <c r="I134" s="57" t="s">
        <v>3085</v>
      </c>
      <c r="J134" s="57" t="s">
        <v>3196</v>
      </c>
      <c r="K134" s="57" t="s">
        <v>3196</v>
      </c>
      <c r="L134" s="57" t="s">
        <v>3196</v>
      </c>
      <c r="M134" s="57" t="s">
        <v>3196</v>
      </c>
      <c r="N134" s="193" t="s">
        <v>3228</v>
      </c>
      <c r="O134" s="57">
        <v>7</v>
      </c>
      <c r="P134" s="57" t="s">
        <v>17700</v>
      </c>
      <c r="R134" s="57" t="s">
        <v>17700</v>
      </c>
      <c r="S134" s="57">
        <v>1</v>
      </c>
      <c r="T134" s="57">
        <v>0.3</v>
      </c>
      <c r="U134" s="57" t="str">
        <f>VLOOKUP(A134,'Individual Data'!$K$5:$AC$5544,12,FALSE)</f>
        <v>BCA1</v>
      </c>
      <c r="V134" s="14">
        <f>IFERROR(LOOKUP(H134,{30,43,48,53,58,63,68,73,78,83,88,93,97},{42,47,52,57,62,67,72,77,82,87,92,99,100}),999)</f>
        <v>82</v>
      </c>
      <c r="X134" s="57">
        <f>VLOOKUP(A134,'Individual Data'!$K$5:$AC$5544,8,FALSE)</f>
        <v>4</v>
      </c>
      <c r="Y134" s="57">
        <f>VLOOKUP(A134,'Individual Data'!$K$5:$AC$5544,9,FALSE)</f>
        <v>2019</v>
      </c>
    </row>
    <row r="135" spans="1:25" ht="15" customHeight="1" x14ac:dyDescent="0.25">
      <c r="A135" s="57" t="s">
        <v>7072</v>
      </c>
      <c r="B135" s="57">
        <v>134</v>
      </c>
      <c r="C135" s="73">
        <v>45224</v>
      </c>
      <c r="D135" s="57" t="s">
        <v>18233</v>
      </c>
      <c r="E135" s="57" t="s">
        <v>18234</v>
      </c>
      <c r="F135" s="229" t="s">
        <v>19617</v>
      </c>
      <c r="G135" s="57" t="s">
        <v>17998</v>
      </c>
      <c r="H135" s="57">
        <f t="shared" si="2"/>
        <v>80.5</v>
      </c>
      <c r="I135" s="57" t="s">
        <v>3085</v>
      </c>
      <c r="J135" s="57" t="s">
        <v>3196</v>
      </c>
      <c r="K135" s="57" t="s">
        <v>3196</v>
      </c>
      <c r="L135" s="57" t="s">
        <v>3196</v>
      </c>
      <c r="M135" s="57" t="s">
        <v>3196</v>
      </c>
      <c r="N135" s="193" t="s">
        <v>3228</v>
      </c>
      <c r="O135" s="57">
        <v>7</v>
      </c>
      <c r="P135" s="57" t="s">
        <v>17700</v>
      </c>
      <c r="R135" s="57" t="s">
        <v>17700</v>
      </c>
      <c r="S135" s="57">
        <v>1</v>
      </c>
      <c r="T135" s="57">
        <v>0.3</v>
      </c>
      <c r="U135" s="57" t="str">
        <f>VLOOKUP(A135,'Individual Data'!$K$5:$AC$5544,12,FALSE)</f>
        <v>LFSO</v>
      </c>
      <c r="V135" s="14">
        <f>IFERROR(LOOKUP(H135,{30,43,48,53,58,63,68,73,78,83,88,93,97},{42,47,52,57,62,67,72,77,82,87,92,99,100}),999)</f>
        <v>82</v>
      </c>
      <c r="X135" s="57">
        <f>VLOOKUP(A135,'Individual Data'!$K$5:$AC$5544,8,FALSE)</f>
        <v>4</v>
      </c>
      <c r="Y135" s="57">
        <f>VLOOKUP(A135,'Individual Data'!$K$5:$AC$5544,9,FALSE)</f>
        <v>2019</v>
      </c>
    </row>
    <row r="136" spans="1:25" ht="15" customHeight="1" x14ac:dyDescent="0.25">
      <c r="A136" s="57" t="s">
        <v>9482</v>
      </c>
      <c r="B136" s="57">
        <v>135</v>
      </c>
      <c r="C136" s="73">
        <v>45224</v>
      </c>
      <c r="D136" s="57" t="s">
        <v>18235</v>
      </c>
      <c r="E136" s="57" t="s">
        <v>18236</v>
      </c>
      <c r="F136" s="229" t="s">
        <v>19617</v>
      </c>
      <c r="G136" s="57" t="s">
        <v>17957</v>
      </c>
      <c r="H136" s="57">
        <f t="shared" si="2"/>
        <v>75.5</v>
      </c>
      <c r="I136" s="57" t="s">
        <v>3085</v>
      </c>
      <c r="J136" s="57" t="s">
        <v>3196</v>
      </c>
      <c r="K136" s="57" t="s">
        <v>3196</v>
      </c>
      <c r="L136" s="57" t="s">
        <v>3196</v>
      </c>
      <c r="M136" s="57" t="s">
        <v>3196</v>
      </c>
      <c r="N136" s="193" t="s">
        <v>3228</v>
      </c>
      <c r="O136" s="57">
        <v>7</v>
      </c>
      <c r="P136" s="57" t="s">
        <v>17700</v>
      </c>
      <c r="R136" s="57" t="s">
        <v>17700</v>
      </c>
      <c r="S136" s="57">
        <v>1</v>
      </c>
      <c r="T136" s="57">
        <v>0.3</v>
      </c>
      <c r="U136" s="57" t="str">
        <f>VLOOKUP(A136,'Individual Data'!$K$5:$AC$5544,12,FALSE)</f>
        <v>NG</v>
      </c>
      <c r="V136" s="14">
        <f>IFERROR(LOOKUP(H136,{30,43,48,53,58,63,68,73,78,83,88,93,97},{42,47,52,57,62,67,72,77,82,87,92,99,100}),999)</f>
        <v>77</v>
      </c>
      <c r="X136" s="57" t="str">
        <f>VLOOKUP(A136,'Individual Data'!$K$5:$AC$5544,8,FALSE)</f>
        <v>NA</v>
      </c>
      <c r="Y136" s="57" t="str">
        <f>VLOOKUP(A136,'Individual Data'!$K$5:$AC$5544,9,FALSE)</f>
        <v>U</v>
      </c>
    </row>
    <row r="137" spans="1:25" ht="15" customHeight="1" x14ac:dyDescent="0.25">
      <c r="A137" s="57" t="s">
        <v>16785</v>
      </c>
      <c r="B137" s="57">
        <v>136</v>
      </c>
      <c r="C137" s="73">
        <v>45224</v>
      </c>
      <c r="D137" s="57" t="s">
        <v>18237</v>
      </c>
      <c r="E137" s="57" t="s">
        <v>18238</v>
      </c>
      <c r="F137" s="229" t="s">
        <v>19617</v>
      </c>
      <c r="G137" s="57" t="s">
        <v>18094</v>
      </c>
      <c r="H137" s="57">
        <f t="shared" si="2"/>
        <v>78.5</v>
      </c>
      <c r="I137" s="57" t="s">
        <v>3085</v>
      </c>
      <c r="J137" s="57" t="s">
        <v>3228</v>
      </c>
      <c r="K137" s="57" t="s">
        <v>3228</v>
      </c>
      <c r="L137" s="57" t="s">
        <v>3196</v>
      </c>
      <c r="M137" s="57" t="s">
        <v>3196</v>
      </c>
      <c r="N137" s="193" t="s">
        <v>3196</v>
      </c>
      <c r="P137" s="57" t="s">
        <v>17700</v>
      </c>
      <c r="R137" s="57" t="s">
        <v>17700</v>
      </c>
      <c r="S137" s="57">
        <v>1</v>
      </c>
      <c r="T137" s="57">
        <v>9.9</v>
      </c>
      <c r="U137" s="57" t="str">
        <f>VLOOKUP(A137,'Individual Data'!$K$5:$AC$5544,12,FALSE)</f>
        <v>Unassigned AD</v>
      </c>
      <c r="V137" s="14">
        <f>IFERROR(LOOKUP(H137,{30,43,48,53,58,63,68,73,78,83,88,93,97},{42,47,52,57,62,67,72,77,82,87,92,99,100}),999)</f>
        <v>82</v>
      </c>
      <c r="X137" s="57" t="str">
        <f>VLOOKUP(A137,'Individual Data'!$K$5:$AC$5544,8,FALSE)</f>
        <v>NA</v>
      </c>
      <c r="Y137" s="57" t="str">
        <f>VLOOKUP(A137,'Individual Data'!$K$5:$AC$5544,9,FALSE)</f>
        <v>U</v>
      </c>
    </row>
    <row r="138" spans="1:25" ht="15" customHeight="1" x14ac:dyDescent="0.25">
      <c r="A138" s="57" t="s">
        <v>9216</v>
      </c>
      <c r="B138" s="57">
        <v>137</v>
      </c>
      <c r="C138" s="73">
        <v>45224</v>
      </c>
      <c r="D138" s="57" t="s">
        <v>18239</v>
      </c>
      <c r="E138" s="57" t="s">
        <v>18240</v>
      </c>
      <c r="F138" s="229" t="s">
        <v>19617</v>
      </c>
      <c r="G138" s="57" t="s">
        <v>17937</v>
      </c>
      <c r="H138" s="57">
        <f t="shared" si="2"/>
        <v>72</v>
      </c>
      <c r="I138" s="57" t="s">
        <v>3085</v>
      </c>
      <c r="J138" s="57" t="s">
        <v>3196</v>
      </c>
      <c r="K138" s="57" t="s">
        <v>3196</v>
      </c>
      <c r="L138" s="57" t="s">
        <v>3196</v>
      </c>
      <c r="M138" s="57" t="s">
        <v>3196</v>
      </c>
      <c r="N138" s="193" t="s">
        <v>3228</v>
      </c>
      <c r="O138" s="57">
        <v>7</v>
      </c>
      <c r="P138" s="57" t="s">
        <v>17700</v>
      </c>
      <c r="R138" s="57" t="s">
        <v>17700</v>
      </c>
      <c r="S138" s="57">
        <v>1</v>
      </c>
      <c r="T138" s="57">
        <v>0.3</v>
      </c>
      <c r="U138" s="57" t="str">
        <f>VLOOKUP(A138,'Individual Data'!$K$5:$AC$5544,12,FALSE)</f>
        <v>IPCSR</v>
      </c>
      <c r="V138" s="14">
        <f>IFERROR(LOOKUP(H138,{30,43,48,53,58,63,68,73,78,83,88,93,97},{42,47,52,57,62,67,72,77,82,87,92,99,100}),999)</f>
        <v>72</v>
      </c>
      <c r="X138" s="57">
        <f>VLOOKUP(A138,'Individual Data'!$K$5:$AC$5544,8,FALSE)</f>
        <v>4</v>
      </c>
      <c r="Y138" s="57">
        <f>VLOOKUP(A138,'Individual Data'!$K$5:$AC$5544,9,FALSE)</f>
        <v>2019</v>
      </c>
    </row>
    <row r="139" spans="1:25" ht="15" customHeight="1" x14ac:dyDescent="0.25">
      <c r="A139" s="57" t="s">
        <v>3649</v>
      </c>
      <c r="B139" s="57">
        <v>138</v>
      </c>
      <c r="C139" s="73">
        <v>45224</v>
      </c>
      <c r="D139" s="57" t="s">
        <v>18241</v>
      </c>
      <c r="E139" s="57" t="s">
        <v>18242</v>
      </c>
      <c r="F139" s="229" t="s">
        <v>19617</v>
      </c>
      <c r="G139" s="57" t="s">
        <v>17943</v>
      </c>
      <c r="H139" s="57">
        <f t="shared" si="2"/>
        <v>76</v>
      </c>
      <c r="I139" s="57" t="s">
        <v>3085</v>
      </c>
      <c r="J139" s="57" t="s">
        <v>3196</v>
      </c>
      <c r="K139" s="57" t="s">
        <v>3196</v>
      </c>
      <c r="L139" s="57" t="s">
        <v>3196</v>
      </c>
      <c r="M139" s="57" t="s">
        <v>3196</v>
      </c>
      <c r="N139" s="193" t="s">
        <v>3228</v>
      </c>
      <c r="O139" s="57">
        <v>7</v>
      </c>
      <c r="P139" s="57" t="s">
        <v>17700</v>
      </c>
      <c r="R139" s="57" t="s">
        <v>17700</v>
      </c>
      <c r="S139" s="57">
        <v>1</v>
      </c>
      <c r="T139" s="57">
        <v>1.2</v>
      </c>
      <c r="U139" s="57" t="str">
        <f>VLOOKUP(A139,'Individual Data'!$K$5:$AC$5544,12,FALSE)</f>
        <v>Unassigned</v>
      </c>
      <c r="V139" s="14">
        <f>IFERROR(LOOKUP(H139,{30,43,48,53,58,63,68,73,78,83,88,93,97},{42,47,52,57,62,67,72,77,82,87,92,99,100}),999)</f>
        <v>77</v>
      </c>
      <c r="X139" s="57" t="str">
        <f>VLOOKUP(A139,'Individual Data'!$K$5:$AC$5544,8,FALSE)</f>
        <v>NA</v>
      </c>
      <c r="Y139" s="57" t="str">
        <f>VLOOKUP(A139,'Individual Data'!$K$5:$AC$5544,9,FALSE)</f>
        <v>U</v>
      </c>
    </row>
    <row r="140" spans="1:25" ht="15" customHeight="1" x14ac:dyDescent="0.25">
      <c r="A140" s="57" t="s">
        <v>7191</v>
      </c>
      <c r="B140" s="57">
        <v>139</v>
      </c>
      <c r="C140" s="73">
        <v>45224</v>
      </c>
      <c r="D140" s="57" t="s">
        <v>18243</v>
      </c>
      <c r="E140" s="57" t="s">
        <v>18244</v>
      </c>
      <c r="F140" s="229" t="s">
        <v>19617</v>
      </c>
      <c r="G140" s="57" t="s">
        <v>18245</v>
      </c>
      <c r="H140" s="57">
        <f t="shared" si="2"/>
        <v>76.5</v>
      </c>
      <c r="I140" s="57" t="s">
        <v>3085</v>
      </c>
      <c r="J140" s="57" t="s">
        <v>3196</v>
      </c>
      <c r="K140" s="57" t="s">
        <v>3196</v>
      </c>
      <c r="L140" s="57" t="s">
        <v>3196</v>
      </c>
      <c r="M140" s="57" t="s">
        <v>3196</v>
      </c>
      <c r="N140" s="193" t="s">
        <v>3228</v>
      </c>
      <c r="O140" s="57">
        <v>8</v>
      </c>
      <c r="P140" s="57" t="s">
        <v>17700</v>
      </c>
      <c r="R140" s="57" t="s">
        <v>17700</v>
      </c>
      <c r="S140" s="57">
        <v>1</v>
      </c>
      <c r="T140" s="57">
        <v>0.3</v>
      </c>
      <c r="U140" s="57" t="str">
        <f>VLOOKUP(A140,'Individual Data'!$K$5:$AC$5544,12,FALSE)</f>
        <v>Unassigned</v>
      </c>
      <c r="V140" s="14">
        <f>IFERROR(LOOKUP(H140,{30,43,48,53,58,63,68,73,78,83,88,93,97},{42,47,52,57,62,67,72,77,82,87,92,99,100}),999)</f>
        <v>77</v>
      </c>
      <c r="X140" s="57" t="str">
        <f>VLOOKUP(A140,'Individual Data'!$K$5:$AC$5544,8,FALSE)</f>
        <v>NA</v>
      </c>
      <c r="Y140" s="57" t="str">
        <f>VLOOKUP(A140,'Individual Data'!$K$5:$AC$5544,9,FALSE)</f>
        <v>U</v>
      </c>
    </row>
    <row r="141" spans="1:25" ht="15" customHeight="1" x14ac:dyDescent="0.25">
      <c r="A141" s="57" t="s">
        <v>9016</v>
      </c>
      <c r="B141" s="57">
        <v>140</v>
      </c>
      <c r="C141" s="73">
        <v>45224</v>
      </c>
      <c r="D141" s="57" t="s">
        <v>18246</v>
      </c>
      <c r="E141" s="57" t="s">
        <v>18247</v>
      </c>
      <c r="F141" s="229" t="s">
        <v>19617</v>
      </c>
      <c r="G141" s="57" t="s">
        <v>17954</v>
      </c>
      <c r="H141" s="57">
        <f t="shared" si="2"/>
        <v>81</v>
      </c>
      <c r="I141" s="57" t="s">
        <v>3085</v>
      </c>
      <c r="J141" s="57" t="s">
        <v>3196</v>
      </c>
      <c r="K141" s="57" t="s">
        <v>3196</v>
      </c>
      <c r="L141" s="57" t="s">
        <v>3196</v>
      </c>
      <c r="M141" s="57" t="s">
        <v>3196</v>
      </c>
      <c r="N141" s="193" t="s">
        <v>3228</v>
      </c>
      <c r="O141" s="57">
        <v>8</v>
      </c>
      <c r="P141" s="57" t="s">
        <v>17700</v>
      </c>
      <c r="R141" s="57" t="s">
        <v>17700</v>
      </c>
      <c r="S141" s="57">
        <v>1</v>
      </c>
      <c r="T141" s="57">
        <v>9.9</v>
      </c>
      <c r="U141" s="57" t="str">
        <f>VLOOKUP(A141,'Individual Data'!$K$5:$AC$5544,12,FALSE)</f>
        <v>IPCSR</v>
      </c>
      <c r="V141" s="14">
        <f>IFERROR(LOOKUP(H141,{30,43,48,53,58,63,68,73,78,83,88,93,97},{42,47,52,57,62,67,72,77,82,87,92,99,100}),999)</f>
        <v>82</v>
      </c>
      <c r="X141" s="57">
        <f>VLOOKUP(A141,'Individual Data'!$K$5:$AC$5544,8,FALSE)</f>
        <v>4</v>
      </c>
      <c r="Y141" s="57">
        <f>VLOOKUP(A141,'Individual Data'!$K$5:$AC$5544,9,FALSE)</f>
        <v>2019</v>
      </c>
    </row>
    <row r="142" spans="1:25" ht="15" customHeight="1" x14ac:dyDescent="0.25">
      <c r="A142" s="57" t="s">
        <v>16724</v>
      </c>
      <c r="B142" s="57">
        <v>141</v>
      </c>
      <c r="C142" s="73">
        <v>45224</v>
      </c>
      <c r="D142" s="57" t="s">
        <v>18248</v>
      </c>
      <c r="E142" s="57" t="s">
        <v>18249</v>
      </c>
      <c r="F142" s="229" t="s">
        <v>19617</v>
      </c>
      <c r="G142" s="57" t="s">
        <v>17954</v>
      </c>
      <c r="H142" s="57">
        <f t="shared" si="2"/>
        <v>81</v>
      </c>
      <c r="I142" s="57" t="s">
        <v>3085</v>
      </c>
      <c r="J142" s="57" t="s">
        <v>3228</v>
      </c>
      <c r="K142" s="57" t="s">
        <v>3228</v>
      </c>
      <c r="L142" s="57" t="s">
        <v>3196</v>
      </c>
      <c r="M142" s="57" t="s">
        <v>3196</v>
      </c>
      <c r="N142" s="193" t="s">
        <v>3196</v>
      </c>
      <c r="P142" s="57" t="s">
        <v>17700</v>
      </c>
      <c r="R142" s="57" t="s">
        <v>17700</v>
      </c>
      <c r="S142" s="57">
        <v>1</v>
      </c>
      <c r="T142" s="57">
        <v>9.9</v>
      </c>
      <c r="U142" s="57" t="str">
        <f>VLOOKUP(A142,'Individual Data'!$K$5:$AC$5544,12,FALSE)</f>
        <v>LFYO</v>
      </c>
      <c r="V142" s="14">
        <f>IFERROR(LOOKUP(H142,{30,43,48,53,58,63,68,73,78,83,88,93,97},{42,47,52,57,62,67,72,77,82,87,92,99,100}),999)</f>
        <v>82</v>
      </c>
      <c r="X142" s="57">
        <f>VLOOKUP(A142,'Individual Data'!$K$5:$AC$5544,8,FALSE)</f>
        <v>5</v>
      </c>
      <c r="Y142" s="57">
        <f>VLOOKUP(A142,'Individual Data'!$K$5:$AC$5544,9,FALSE)</f>
        <v>2018</v>
      </c>
    </row>
    <row r="143" spans="1:25" ht="15" customHeight="1" x14ac:dyDescent="0.25">
      <c r="A143" s="57" t="s">
        <v>3407</v>
      </c>
      <c r="B143" s="57">
        <v>142</v>
      </c>
      <c r="C143" s="73">
        <v>45224</v>
      </c>
      <c r="D143" s="57" t="s">
        <v>18250</v>
      </c>
      <c r="E143" s="57" t="s">
        <v>18251</v>
      </c>
      <c r="F143" s="229" t="s">
        <v>19617</v>
      </c>
      <c r="G143" s="57" t="s">
        <v>18015</v>
      </c>
      <c r="H143" s="57">
        <f t="shared" si="2"/>
        <v>82.5</v>
      </c>
      <c r="I143" s="57" t="s">
        <v>3085</v>
      </c>
      <c r="J143" s="57" t="s">
        <v>3196</v>
      </c>
      <c r="K143" s="57" t="s">
        <v>3196</v>
      </c>
      <c r="L143" s="57" t="s">
        <v>3196</v>
      </c>
      <c r="M143" s="57" t="s">
        <v>3196</v>
      </c>
      <c r="N143" s="193" t="s">
        <v>3228</v>
      </c>
      <c r="O143" s="57">
        <v>8</v>
      </c>
      <c r="P143" s="57" t="s">
        <v>17700</v>
      </c>
      <c r="R143" s="57" t="s">
        <v>17700</v>
      </c>
      <c r="S143" s="57">
        <v>1</v>
      </c>
      <c r="T143" s="57">
        <v>0.3</v>
      </c>
      <c r="U143" s="57" t="str">
        <f>VLOOKUP(A143,'Individual Data'!$K$5:$AC$5544,12,FALSE)</f>
        <v>NPTH</v>
      </c>
      <c r="V143" s="14">
        <f>IFERROR(LOOKUP(H143,{30,43,48,53,58,63,68,73,78,83,88,93,97},{42,47,52,57,62,67,72,77,82,87,92,99,100}),999)</f>
        <v>82</v>
      </c>
      <c r="X143" s="57">
        <f>VLOOKUP(A143,'Individual Data'!$K$5:$AC$5544,8,FALSE)</f>
        <v>4</v>
      </c>
      <c r="Y143" s="57">
        <f>VLOOKUP(A143,'Individual Data'!$K$5:$AC$5544,9,FALSE)</f>
        <v>2019</v>
      </c>
    </row>
    <row r="144" spans="1:25" ht="15" customHeight="1" x14ac:dyDescent="0.25">
      <c r="A144" s="57" t="s">
        <v>7214</v>
      </c>
      <c r="B144" s="57">
        <v>143</v>
      </c>
      <c r="C144" s="73">
        <v>45224</v>
      </c>
      <c r="D144" s="57" t="s">
        <v>18252</v>
      </c>
      <c r="E144" s="57" t="s">
        <v>18253</v>
      </c>
      <c r="F144" s="229" t="s">
        <v>19617</v>
      </c>
      <c r="G144" s="57" t="s">
        <v>18015</v>
      </c>
      <c r="H144" s="57">
        <f t="shared" si="2"/>
        <v>82.5</v>
      </c>
      <c r="I144" s="57" t="s">
        <v>3085</v>
      </c>
      <c r="J144" s="57" t="s">
        <v>3228</v>
      </c>
      <c r="K144" s="57" t="s">
        <v>3228</v>
      </c>
      <c r="L144" s="57" t="s">
        <v>3196</v>
      </c>
      <c r="M144" s="57" t="s">
        <v>3196</v>
      </c>
      <c r="N144" s="193" t="s">
        <v>3196</v>
      </c>
      <c r="P144" s="57" t="s">
        <v>17700</v>
      </c>
      <c r="R144" s="57" t="s">
        <v>17700</v>
      </c>
      <c r="S144" s="57">
        <v>1</v>
      </c>
      <c r="T144" s="57">
        <v>9.9</v>
      </c>
      <c r="U144" s="57" t="str">
        <f>VLOOKUP(A144,'Individual Data'!$K$5:$AC$5544,12,FALSE)</f>
        <v>LFSO</v>
      </c>
      <c r="V144" s="14">
        <f>IFERROR(LOOKUP(H144,{30,43,48,53,58,63,68,73,78,83,88,93,97},{42,47,52,57,62,67,72,77,82,87,92,99,100}),999)</f>
        <v>82</v>
      </c>
      <c r="X144" s="57">
        <f>VLOOKUP(A144,'Individual Data'!$K$5:$AC$5544,8,FALSE)</f>
        <v>4</v>
      </c>
      <c r="Y144" s="57">
        <f>VLOOKUP(A144,'Individual Data'!$K$5:$AC$5544,9,FALSE)</f>
        <v>2019</v>
      </c>
    </row>
    <row r="145" spans="1:25" ht="15" customHeight="1" x14ac:dyDescent="0.25">
      <c r="A145" s="57" t="s">
        <v>6402</v>
      </c>
      <c r="B145" s="57">
        <v>144</v>
      </c>
      <c r="C145" s="73">
        <v>45224</v>
      </c>
      <c r="D145" s="57" t="s">
        <v>18254</v>
      </c>
      <c r="E145" s="57" t="s">
        <v>18255</v>
      </c>
      <c r="F145" s="229" t="s">
        <v>19617</v>
      </c>
      <c r="G145" s="57" t="s">
        <v>17934</v>
      </c>
      <c r="H145" s="57">
        <f t="shared" si="2"/>
        <v>77</v>
      </c>
      <c r="I145" s="57" t="s">
        <v>3085</v>
      </c>
      <c r="J145" s="57" t="s">
        <v>3196</v>
      </c>
      <c r="K145" s="57" t="s">
        <v>3196</v>
      </c>
      <c r="L145" s="57" t="s">
        <v>3196</v>
      </c>
      <c r="M145" s="57" t="s">
        <v>3196</v>
      </c>
      <c r="N145" s="193" t="s">
        <v>3228</v>
      </c>
      <c r="O145" s="57">
        <v>8</v>
      </c>
      <c r="P145" s="57" t="s">
        <v>17700</v>
      </c>
      <c r="R145" s="57" t="s">
        <v>17700</v>
      </c>
      <c r="S145" s="57">
        <v>1</v>
      </c>
      <c r="T145" s="57">
        <v>0.3</v>
      </c>
      <c r="U145" s="57" t="str">
        <f>VLOOKUP(A145,'Individual Data'!$K$5:$AC$5544,12,FALSE)</f>
        <v>NPTH</v>
      </c>
      <c r="V145" s="14">
        <f>IFERROR(LOOKUP(H145,{30,43,48,53,58,63,68,73,78,83,88,93,97},{42,47,52,57,62,67,72,77,82,87,92,99,100}),999)</f>
        <v>77</v>
      </c>
      <c r="X145" s="57">
        <f>VLOOKUP(A145,'Individual Data'!$K$5:$AC$5544,8,FALSE)</f>
        <v>4</v>
      </c>
      <c r="Y145" s="57">
        <f>VLOOKUP(A145,'Individual Data'!$K$5:$AC$5544,9,FALSE)</f>
        <v>2019</v>
      </c>
    </row>
    <row r="146" spans="1:25" ht="15" customHeight="1" x14ac:dyDescent="0.25">
      <c r="A146" s="57" t="s">
        <v>6952</v>
      </c>
      <c r="B146" s="57">
        <v>145</v>
      </c>
      <c r="C146" s="73">
        <v>45224</v>
      </c>
      <c r="D146" s="57" t="s">
        <v>18256</v>
      </c>
      <c r="E146" s="57" t="s">
        <v>18257</v>
      </c>
      <c r="F146" s="229" t="s">
        <v>19617</v>
      </c>
      <c r="G146" s="57" t="s">
        <v>17995</v>
      </c>
      <c r="H146" s="57">
        <f t="shared" si="2"/>
        <v>75</v>
      </c>
      <c r="I146" s="57" t="s">
        <v>3085</v>
      </c>
      <c r="J146" s="57" t="s">
        <v>3196</v>
      </c>
      <c r="K146" s="57" t="s">
        <v>3196</v>
      </c>
      <c r="L146" s="57" t="s">
        <v>3196</v>
      </c>
      <c r="M146" s="57" t="s">
        <v>3196</v>
      </c>
      <c r="N146" s="193" t="s">
        <v>3228</v>
      </c>
      <c r="O146" s="57">
        <v>8</v>
      </c>
      <c r="P146" s="57" t="s">
        <v>17700</v>
      </c>
      <c r="R146" s="57" t="s">
        <v>17700</v>
      </c>
      <c r="S146" s="57">
        <v>1</v>
      </c>
      <c r="T146" s="57">
        <v>0.3</v>
      </c>
      <c r="U146" s="57" t="str">
        <f>VLOOKUP(A146,'Individual Data'!$K$5:$AC$5544,12,FALSE)</f>
        <v>IPCSR</v>
      </c>
      <c r="V146" s="14">
        <f>IFERROR(LOOKUP(H146,{30,43,48,53,58,63,68,73,78,83,88,93,97},{42,47,52,57,62,67,72,77,82,87,92,99,100}),999)</f>
        <v>77</v>
      </c>
      <c r="X146" s="57">
        <f>VLOOKUP(A146,'Individual Data'!$K$5:$AC$5544,8,FALSE)</f>
        <v>4</v>
      </c>
      <c r="Y146" s="57">
        <f>VLOOKUP(A146,'Individual Data'!$K$5:$AC$5544,9,FALSE)</f>
        <v>2019</v>
      </c>
    </row>
    <row r="147" spans="1:25" ht="15" customHeight="1" x14ac:dyDescent="0.25">
      <c r="A147" s="57" t="s">
        <v>6573</v>
      </c>
      <c r="B147" s="57">
        <v>146</v>
      </c>
      <c r="C147" s="73">
        <v>45224</v>
      </c>
      <c r="D147" s="57" t="s">
        <v>18258</v>
      </c>
      <c r="E147" s="57" t="s">
        <v>18259</v>
      </c>
      <c r="F147" s="229" t="s">
        <v>19617</v>
      </c>
      <c r="G147" s="57" t="s">
        <v>17934</v>
      </c>
      <c r="H147" s="57">
        <f t="shared" si="2"/>
        <v>77</v>
      </c>
      <c r="I147" s="57" t="s">
        <v>3085</v>
      </c>
      <c r="J147" s="57" t="s">
        <v>3196</v>
      </c>
      <c r="K147" s="57" t="s">
        <v>3196</v>
      </c>
      <c r="L147" s="57" t="s">
        <v>3196</v>
      </c>
      <c r="M147" s="57" t="s">
        <v>3196</v>
      </c>
      <c r="N147" s="193" t="s">
        <v>3228</v>
      </c>
      <c r="O147" s="57">
        <v>8</v>
      </c>
      <c r="P147" s="57" t="s">
        <v>17700</v>
      </c>
      <c r="R147" s="57" t="s">
        <v>17700</v>
      </c>
      <c r="S147" s="57">
        <v>1</v>
      </c>
      <c r="T147" s="57">
        <v>0.3</v>
      </c>
      <c r="U147" s="57" t="str">
        <f>VLOOKUP(A147,'Individual Data'!$K$5:$AC$5544,12,FALSE)</f>
        <v>LFSO</v>
      </c>
      <c r="V147" s="14">
        <f>IFERROR(LOOKUP(H147,{30,43,48,53,58,63,68,73,78,83,88,93,97},{42,47,52,57,62,67,72,77,82,87,92,99,100}),999)</f>
        <v>77</v>
      </c>
      <c r="X147" s="57">
        <f>VLOOKUP(A147,'Individual Data'!$K$5:$AC$5544,8,FALSE)</f>
        <v>4</v>
      </c>
      <c r="Y147" s="57">
        <f>VLOOKUP(A147,'Individual Data'!$K$5:$AC$5544,9,FALSE)</f>
        <v>2019</v>
      </c>
    </row>
    <row r="148" spans="1:25" ht="15" customHeight="1" x14ac:dyDescent="0.25">
      <c r="A148" s="57" t="s">
        <v>3489</v>
      </c>
      <c r="B148" s="57">
        <v>147</v>
      </c>
      <c r="C148" s="73">
        <v>45224</v>
      </c>
      <c r="D148" s="57" t="s">
        <v>18260</v>
      </c>
      <c r="E148" s="57" t="s">
        <v>18261</v>
      </c>
      <c r="F148" s="229" t="s">
        <v>19617</v>
      </c>
      <c r="G148" s="57" t="s">
        <v>17879</v>
      </c>
      <c r="H148" s="57">
        <f t="shared" si="2"/>
        <v>82</v>
      </c>
      <c r="I148" s="57" t="s">
        <v>3085</v>
      </c>
      <c r="J148" s="57" t="s">
        <v>3228</v>
      </c>
      <c r="K148" s="57" t="s">
        <v>3228</v>
      </c>
      <c r="L148" s="57" t="s">
        <v>3196</v>
      </c>
      <c r="M148" s="57" t="s">
        <v>3196</v>
      </c>
      <c r="N148" s="193" t="s">
        <v>3196</v>
      </c>
      <c r="P148" s="57" t="s">
        <v>17700</v>
      </c>
      <c r="R148" s="57" t="s">
        <v>17700</v>
      </c>
      <c r="S148" s="57">
        <v>1</v>
      </c>
      <c r="T148" s="57">
        <v>9.9</v>
      </c>
      <c r="U148" s="57" t="str">
        <f>VLOOKUP(A148,'Individual Data'!$K$5:$AC$5544,12,FALSE)</f>
        <v>Unassigned AD</v>
      </c>
      <c r="V148" s="14">
        <f>IFERROR(LOOKUP(H148,{30,43,48,53,58,63,68,73,78,83,88,93,97},{42,47,52,57,62,67,72,77,82,87,92,99,100}),999)</f>
        <v>82</v>
      </c>
      <c r="X148" s="57" t="str">
        <f>VLOOKUP(A148,'Individual Data'!$K$5:$AC$5544,8,FALSE)</f>
        <v>NA</v>
      </c>
      <c r="Y148" s="57" t="str">
        <f>VLOOKUP(A148,'Individual Data'!$K$5:$AC$5544,9,FALSE)</f>
        <v>U</v>
      </c>
    </row>
    <row r="149" spans="1:25" ht="15" customHeight="1" x14ac:dyDescent="0.25">
      <c r="A149" s="57" t="s">
        <v>8891</v>
      </c>
      <c r="B149" s="57">
        <v>148</v>
      </c>
      <c r="C149" s="73">
        <v>45224</v>
      </c>
      <c r="D149" s="57" t="s">
        <v>18262</v>
      </c>
      <c r="E149" s="57" t="s">
        <v>18263</v>
      </c>
      <c r="F149" s="229" t="s">
        <v>19617</v>
      </c>
      <c r="G149" s="57" t="s">
        <v>17969</v>
      </c>
      <c r="H149" s="57">
        <f t="shared" si="2"/>
        <v>78</v>
      </c>
      <c r="I149" s="57" t="s">
        <v>3085</v>
      </c>
      <c r="J149" s="57" t="s">
        <v>3196</v>
      </c>
      <c r="K149" s="57" t="s">
        <v>3196</v>
      </c>
      <c r="L149" s="57" t="s">
        <v>3196</v>
      </c>
      <c r="M149" s="57" t="s">
        <v>3196</v>
      </c>
      <c r="N149" s="193" t="s">
        <v>3228</v>
      </c>
      <c r="O149" s="57">
        <v>8</v>
      </c>
      <c r="P149" s="57" t="s">
        <v>17700</v>
      </c>
      <c r="R149" s="57" t="s">
        <v>17700</v>
      </c>
      <c r="S149" s="57">
        <v>1</v>
      </c>
      <c r="T149" s="57">
        <v>0.3</v>
      </c>
      <c r="U149" s="57" t="str">
        <f>VLOOKUP(A149,'Individual Data'!$K$5:$AC$5544,12,FALSE)</f>
        <v>LFSO</v>
      </c>
      <c r="V149" s="14">
        <f>IFERROR(LOOKUP(H149,{30,43,48,53,58,63,68,73,78,83,88,93,97},{42,47,52,57,62,67,72,77,82,87,92,99,100}),999)</f>
        <v>82</v>
      </c>
      <c r="X149" s="57">
        <f>VLOOKUP(A149,'Individual Data'!$K$5:$AC$5544,8,FALSE)</f>
        <v>4</v>
      </c>
      <c r="Y149" s="57">
        <f>VLOOKUP(A149,'Individual Data'!$K$5:$AC$5544,9,FALSE)</f>
        <v>2019</v>
      </c>
    </row>
    <row r="150" spans="1:25" ht="15" customHeight="1" x14ac:dyDescent="0.25">
      <c r="A150" s="57" t="s">
        <v>16777</v>
      </c>
      <c r="B150" s="57">
        <v>149</v>
      </c>
      <c r="C150" s="73">
        <v>45224</v>
      </c>
      <c r="D150" s="57" t="s">
        <v>18264</v>
      </c>
      <c r="E150" s="57" t="s">
        <v>18265</v>
      </c>
      <c r="F150" s="229" t="s">
        <v>19617</v>
      </c>
      <c r="G150" s="57" t="s">
        <v>18167</v>
      </c>
      <c r="H150" s="57">
        <f t="shared" si="2"/>
        <v>83</v>
      </c>
      <c r="I150" s="57" t="s">
        <v>3085</v>
      </c>
      <c r="J150" s="57" t="s">
        <v>3196</v>
      </c>
      <c r="K150" s="57" t="s">
        <v>3196</v>
      </c>
      <c r="L150" s="57" t="s">
        <v>3196</v>
      </c>
      <c r="M150" s="57" t="s">
        <v>3196</v>
      </c>
      <c r="N150" s="193" t="s">
        <v>3228</v>
      </c>
      <c r="O150" s="57">
        <v>8</v>
      </c>
      <c r="P150" s="57" t="s">
        <v>17700</v>
      </c>
      <c r="R150" s="57" t="s">
        <v>17700</v>
      </c>
      <c r="S150" s="57">
        <v>1</v>
      </c>
      <c r="T150" s="57">
        <v>0.3</v>
      </c>
      <c r="U150" s="57" t="str">
        <f>VLOOKUP(A150,'Individual Data'!$K$5:$AC$5544,12,FALSE)</f>
        <v>IPCSR</v>
      </c>
      <c r="V150" s="14">
        <f>IFERROR(LOOKUP(H150,{30,43,48,53,58,63,68,73,78,83,88,93,97},{42,47,52,57,62,67,72,77,82,87,92,99,100}),999)</f>
        <v>87</v>
      </c>
      <c r="X150" s="57">
        <f>VLOOKUP(A150,'Individual Data'!$K$5:$AC$5544,8,FALSE)</f>
        <v>4</v>
      </c>
      <c r="Y150" s="57">
        <f>VLOOKUP(A150,'Individual Data'!$K$5:$AC$5544,9,FALSE)</f>
        <v>2019</v>
      </c>
    </row>
    <row r="151" spans="1:25" ht="15" customHeight="1" x14ac:dyDescent="0.25">
      <c r="A151" s="57" t="s">
        <v>6649</v>
      </c>
      <c r="B151" s="57">
        <v>150</v>
      </c>
      <c r="C151" s="73">
        <v>45224</v>
      </c>
      <c r="D151" s="57" t="s">
        <v>18266</v>
      </c>
      <c r="E151" s="57" t="s">
        <v>18267</v>
      </c>
      <c r="F151" s="229" t="s">
        <v>19617</v>
      </c>
      <c r="G151" s="57" t="s">
        <v>17998</v>
      </c>
      <c r="H151" s="57">
        <f t="shared" si="2"/>
        <v>80.5</v>
      </c>
      <c r="I151" s="57" t="s">
        <v>3085</v>
      </c>
      <c r="J151" s="57" t="s">
        <v>3196</v>
      </c>
      <c r="K151" s="57" t="s">
        <v>3196</v>
      </c>
      <c r="L151" s="57" t="s">
        <v>3196</v>
      </c>
      <c r="M151" s="57" t="s">
        <v>3196</v>
      </c>
      <c r="N151" s="193" t="s">
        <v>3228</v>
      </c>
      <c r="O151" s="57">
        <v>8</v>
      </c>
      <c r="P151" s="57" t="s">
        <v>17700</v>
      </c>
      <c r="R151" s="57" t="s">
        <v>17700</v>
      </c>
      <c r="S151" s="57">
        <v>1</v>
      </c>
      <c r="T151" s="57">
        <v>0.2</v>
      </c>
      <c r="U151" s="57" t="str">
        <f>VLOOKUP(A151,'Individual Data'!$K$5:$AC$5544,12,FALSE)</f>
        <v>Unassigned</v>
      </c>
      <c r="V151" s="14">
        <f>IFERROR(LOOKUP(H151,{30,43,48,53,58,63,68,73,78,83,88,93,97},{42,47,52,57,62,67,72,77,82,87,92,99,100}),999)</f>
        <v>82</v>
      </c>
      <c r="X151" s="57" t="str">
        <f>VLOOKUP(A151,'Individual Data'!$K$5:$AC$5544,8,FALSE)</f>
        <v>NA</v>
      </c>
      <c r="Y151" s="57" t="str">
        <f>VLOOKUP(A151,'Individual Data'!$K$5:$AC$5544,9,FALSE)</f>
        <v>U</v>
      </c>
    </row>
    <row r="152" spans="1:25" ht="15" customHeight="1" x14ac:dyDescent="0.25">
      <c r="A152" s="57" t="s">
        <v>6547</v>
      </c>
      <c r="B152" s="57">
        <v>151</v>
      </c>
      <c r="C152" s="73">
        <v>45224</v>
      </c>
      <c r="D152" s="57" t="s">
        <v>18268</v>
      </c>
      <c r="E152" s="57" t="s">
        <v>18269</v>
      </c>
      <c r="F152" s="229" t="s">
        <v>19617</v>
      </c>
      <c r="G152" s="57" t="s">
        <v>18094</v>
      </c>
      <c r="H152" s="57">
        <f t="shared" si="2"/>
        <v>78.5</v>
      </c>
      <c r="I152" s="57" t="s">
        <v>3085</v>
      </c>
      <c r="J152" s="57" t="s">
        <v>3196</v>
      </c>
      <c r="K152" s="57" t="s">
        <v>3196</v>
      </c>
      <c r="L152" s="57" t="s">
        <v>3196</v>
      </c>
      <c r="M152" s="57" t="s">
        <v>3196</v>
      </c>
      <c r="N152" s="193" t="s">
        <v>3228</v>
      </c>
      <c r="O152" s="57">
        <v>8</v>
      </c>
      <c r="P152" s="57" t="s">
        <v>17700</v>
      </c>
      <c r="R152" s="57" t="s">
        <v>17700</v>
      </c>
      <c r="S152" s="57">
        <v>1</v>
      </c>
      <c r="T152" s="57">
        <v>0.3</v>
      </c>
      <c r="U152" s="57" t="str">
        <f>VLOOKUP(A152,'Individual Data'!$K$5:$AC$5544,12,FALSE)</f>
        <v>LFSO</v>
      </c>
      <c r="V152" s="14">
        <f>IFERROR(LOOKUP(H152,{30,43,48,53,58,63,68,73,78,83,88,93,97},{42,47,52,57,62,67,72,77,82,87,92,99,100}),999)</f>
        <v>82</v>
      </c>
      <c r="X152" s="57">
        <f>VLOOKUP(A152,'Individual Data'!$K$5:$AC$5544,8,FALSE)</f>
        <v>4</v>
      </c>
      <c r="Y152" s="57">
        <f>VLOOKUP(A152,'Individual Data'!$K$5:$AC$5544,9,FALSE)</f>
        <v>2019</v>
      </c>
    </row>
    <row r="153" spans="1:25" ht="15" customHeight="1" x14ac:dyDescent="0.25">
      <c r="A153" s="57" t="s">
        <v>6766</v>
      </c>
      <c r="B153" s="57">
        <v>152</v>
      </c>
      <c r="C153" s="73">
        <v>45224</v>
      </c>
      <c r="D153" s="57" t="s">
        <v>18270</v>
      </c>
      <c r="E153" s="57" t="s">
        <v>18271</v>
      </c>
      <c r="F153" s="229" t="s">
        <v>19617</v>
      </c>
      <c r="G153" s="57" t="s">
        <v>17954</v>
      </c>
      <c r="H153" s="57">
        <f t="shared" si="2"/>
        <v>81</v>
      </c>
      <c r="I153" s="57" t="s">
        <v>3085</v>
      </c>
      <c r="J153" s="57" t="s">
        <v>3196</v>
      </c>
      <c r="K153" s="57" t="s">
        <v>3196</v>
      </c>
      <c r="L153" s="57" t="s">
        <v>3196</v>
      </c>
      <c r="M153" s="57" t="s">
        <v>3196</v>
      </c>
      <c r="N153" s="193" t="s">
        <v>3228</v>
      </c>
      <c r="O153" s="57">
        <v>8</v>
      </c>
      <c r="P153" s="57" t="s">
        <v>17700</v>
      </c>
      <c r="R153" s="57" t="s">
        <v>17700</v>
      </c>
      <c r="S153" s="57">
        <v>1</v>
      </c>
      <c r="T153" s="57">
        <v>0.3</v>
      </c>
      <c r="U153" s="57" t="str">
        <f>VLOOKUP(A153,'Individual Data'!$K$5:$AC$5544,12,FALSE)</f>
        <v>Unassigned</v>
      </c>
      <c r="V153" s="14">
        <f>IFERROR(LOOKUP(H153,{30,43,48,53,58,63,68,73,78,83,88,93,97},{42,47,52,57,62,67,72,77,82,87,92,99,100}),999)</f>
        <v>82</v>
      </c>
      <c r="X153" s="57" t="str">
        <f>VLOOKUP(A153,'Individual Data'!$K$5:$AC$5544,8,FALSE)</f>
        <v>NA</v>
      </c>
      <c r="Y153" s="57" t="str">
        <f>VLOOKUP(A153,'Individual Data'!$K$5:$AC$5544,9,FALSE)</f>
        <v>U</v>
      </c>
    </row>
    <row r="154" spans="1:25" ht="15" customHeight="1" x14ac:dyDescent="0.25">
      <c r="A154" s="57" t="s">
        <v>3826</v>
      </c>
      <c r="B154" s="57">
        <v>153</v>
      </c>
      <c r="C154" s="73">
        <v>45224</v>
      </c>
      <c r="D154" s="57" t="s">
        <v>18272</v>
      </c>
      <c r="E154" s="57" t="s">
        <v>18273</v>
      </c>
      <c r="F154" s="229" t="s">
        <v>19617</v>
      </c>
      <c r="G154" s="57" t="s">
        <v>18040</v>
      </c>
      <c r="H154" s="57">
        <f t="shared" si="2"/>
        <v>86</v>
      </c>
      <c r="I154" s="57" t="s">
        <v>3085</v>
      </c>
      <c r="J154" s="57" t="s">
        <v>3196</v>
      </c>
      <c r="K154" s="57" t="s">
        <v>3196</v>
      </c>
      <c r="L154" s="57" t="s">
        <v>3196</v>
      </c>
      <c r="M154" s="57" t="s">
        <v>3196</v>
      </c>
      <c r="N154" s="193" t="s">
        <v>3228</v>
      </c>
      <c r="O154" s="57">
        <v>8</v>
      </c>
      <c r="P154" s="57" t="s">
        <v>17700</v>
      </c>
      <c r="R154" s="57" t="s">
        <v>17700</v>
      </c>
      <c r="S154" s="57">
        <v>1</v>
      </c>
      <c r="T154" s="57">
        <v>0.3</v>
      </c>
      <c r="U154" s="57" t="str">
        <f>VLOOKUP(A154,'Individual Data'!$K$5:$AC$5544,12,FALSE)</f>
        <v>Unassigned</v>
      </c>
      <c r="V154" s="14">
        <f>IFERROR(LOOKUP(H154,{30,43,48,53,58,63,68,73,78,83,88,93,97},{42,47,52,57,62,67,72,77,82,87,92,99,100}),999)</f>
        <v>87</v>
      </c>
      <c r="X154" s="57" t="str">
        <f>VLOOKUP(A154,'Individual Data'!$K$5:$AC$5544,8,FALSE)</f>
        <v>NA</v>
      </c>
      <c r="Y154" s="57" t="str">
        <f>VLOOKUP(A154,'Individual Data'!$K$5:$AC$5544,9,FALSE)</f>
        <v>U</v>
      </c>
    </row>
    <row r="155" spans="1:25" ht="15" customHeight="1" x14ac:dyDescent="0.25">
      <c r="A155" s="57" t="s">
        <v>9573</v>
      </c>
      <c r="B155" s="57">
        <v>154</v>
      </c>
      <c r="C155" s="73">
        <v>45224</v>
      </c>
      <c r="D155" s="57" t="s">
        <v>18274</v>
      </c>
      <c r="E155" s="57" t="s">
        <v>18275</v>
      </c>
      <c r="F155" s="229" t="s">
        <v>19617</v>
      </c>
      <c r="G155" s="57" t="s">
        <v>18245</v>
      </c>
      <c r="H155" s="57">
        <f t="shared" si="2"/>
        <v>76.5</v>
      </c>
      <c r="I155" s="57" t="s">
        <v>3085</v>
      </c>
      <c r="J155" s="57" t="s">
        <v>3196</v>
      </c>
      <c r="K155" s="57" t="s">
        <v>3196</v>
      </c>
      <c r="L155" s="57" t="s">
        <v>3196</v>
      </c>
      <c r="M155" s="57" t="s">
        <v>3196</v>
      </c>
      <c r="N155" s="193" t="s">
        <v>3228</v>
      </c>
      <c r="O155" s="57">
        <v>8</v>
      </c>
      <c r="P155" s="57" t="s">
        <v>17700</v>
      </c>
      <c r="R155" s="57" t="s">
        <v>17700</v>
      </c>
      <c r="S155" s="57">
        <v>1</v>
      </c>
      <c r="T155" s="57">
        <v>0.3</v>
      </c>
      <c r="U155" s="57" t="str">
        <f>VLOOKUP(A155,'Individual Data'!$K$5:$AC$5544,12,FALSE)</f>
        <v>LFSO</v>
      </c>
      <c r="V155" s="14">
        <f>IFERROR(LOOKUP(H155,{30,43,48,53,58,63,68,73,78,83,88,93,97},{42,47,52,57,62,67,72,77,82,87,92,99,100}),999)</f>
        <v>77</v>
      </c>
      <c r="X155" s="57">
        <f>VLOOKUP(A155,'Individual Data'!$K$5:$AC$5544,8,FALSE)</f>
        <v>4</v>
      </c>
      <c r="Y155" s="57">
        <f>VLOOKUP(A155,'Individual Data'!$K$5:$AC$5544,9,FALSE)</f>
        <v>2019</v>
      </c>
    </row>
    <row r="156" spans="1:25" ht="15" customHeight="1" x14ac:dyDescent="0.25">
      <c r="A156" s="57" t="s">
        <v>3633</v>
      </c>
      <c r="B156" s="57">
        <v>155</v>
      </c>
      <c r="C156" s="73">
        <v>45224</v>
      </c>
      <c r="D156" s="57" t="s">
        <v>18276</v>
      </c>
      <c r="E156" s="57" t="s">
        <v>18277</v>
      </c>
      <c r="F156" s="229" t="s">
        <v>19617</v>
      </c>
      <c r="G156" s="57" t="s">
        <v>17879</v>
      </c>
      <c r="H156" s="57">
        <f t="shared" si="2"/>
        <v>82</v>
      </c>
      <c r="I156" s="57" t="s">
        <v>3085</v>
      </c>
      <c r="J156" s="57" t="s">
        <v>3228</v>
      </c>
      <c r="K156" s="57" t="s">
        <v>3228</v>
      </c>
      <c r="L156" s="57" t="s">
        <v>3196</v>
      </c>
      <c r="M156" s="57" t="s">
        <v>3196</v>
      </c>
      <c r="N156" s="193" t="s">
        <v>3196</v>
      </c>
      <c r="P156" s="57" t="s">
        <v>17700</v>
      </c>
      <c r="R156" s="57" t="s">
        <v>17700</v>
      </c>
      <c r="S156" s="57">
        <v>1</v>
      </c>
      <c r="T156" s="57">
        <v>9.9</v>
      </c>
      <c r="U156" s="57" t="str">
        <f>VLOOKUP(A156,'Individual Data'!$K$5:$AC$5544,12,FALSE)</f>
        <v>Unassigned AD</v>
      </c>
      <c r="V156" s="14">
        <f>IFERROR(LOOKUP(H156,{30,43,48,53,58,63,68,73,78,83,88,93,97},{42,47,52,57,62,67,72,77,82,87,92,99,100}),999)</f>
        <v>82</v>
      </c>
      <c r="X156" s="57" t="str">
        <f>VLOOKUP(A156,'Individual Data'!$K$5:$AC$5544,8,FALSE)</f>
        <v>NA</v>
      </c>
      <c r="Y156" s="57" t="str">
        <f>VLOOKUP(A156,'Individual Data'!$K$5:$AC$5544,9,FALSE)</f>
        <v>U</v>
      </c>
    </row>
    <row r="157" spans="1:25" ht="15" customHeight="1" x14ac:dyDescent="0.25">
      <c r="A157" s="57" t="s">
        <v>9206</v>
      </c>
      <c r="B157" s="57">
        <v>156</v>
      </c>
      <c r="C157" s="73">
        <v>45224</v>
      </c>
      <c r="D157" s="57" t="s">
        <v>18278</v>
      </c>
      <c r="E157" s="57" t="s">
        <v>18279</v>
      </c>
      <c r="F157" s="229" t="s">
        <v>19617</v>
      </c>
      <c r="G157" s="57" t="s">
        <v>18018</v>
      </c>
      <c r="H157" s="57">
        <f t="shared" si="2"/>
        <v>87</v>
      </c>
      <c r="I157" s="57" t="s">
        <v>3085</v>
      </c>
      <c r="J157" s="57" t="s">
        <v>3196</v>
      </c>
      <c r="K157" s="57" t="s">
        <v>3196</v>
      </c>
      <c r="L157" s="57" t="s">
        <v>3196</v>
      </c>
      <c r="M157" s="57" t="s">
        <v>3196</v>
      </c>
      <c r="N157" s="193" t="s">
        <v>3228</v>
      </c>
      <c r="O157" s="57">
        <v>8</v>
      </c>
      <c r="P157" s="57" t="s">
        <v>17700</v>
      </c>
      <c r="R157" s="57" t="s">
        <v>17700</v>
      </c>
      <c r="S157" s="57">
        <v>1</v>
      </c>
      <c r="T157" s="57">
        <v>0.3</v>
      </c>
      <c r="U157" s="57" t="str">
        <f>VLOOKUP(A157,'Individual Data'!$K$5:$AC$5544,12,FALSE)</f>
        <v>IPCSR</v>
      </c>
      <c r="V157" s="14">
        <f>IFERROR(LOOKUP(H157,{30,43,48,53,58,63,68,73,78,83,88,93,97},{42,47,52,57,62,67,72,77,82,87,92,99,100}),999)</f>
        <v>87</v>
      </c>
      <c r="X157" s="57">
        <f>VLOOKUP(A157,'Individual Data'!$K$5:$AC$5544,8,FALSE)</f>
        <v>4</v>
      </c>
      <c r="Y157" s="57">
        <f>VLOOKUP(A157,'Individual Data'!$K$5:$AC$5544,9,FALSE)</f>
        <v>2019</v>
      </c>
    </row>
    <row r="158" spans="1:25" ht="15" customHeight="1" x14ac:dyDescent="0.25">
      <c r="A158" s="57" t="s">
        <v>9500</v>
      </c>
      <c r="B158" s="57">
        <v>157</v>
      </c>
      <c r="C158" s="73">
        <v>45224</v>
      </c>
      <c r="D158" s="57" t="s">
        <v>18280</v>
      </c>
      <c r="E158" s="57" t="s">
        <v>18281</v>
      </c>
      <c r="F158" s="229" t="s">
        <v>19617</v>
      </c>
      <c r="G158" s="57" t="s">
        <v>18245</v>
      </c>
      <c r="H158" s="57">
        <f t="shared" si="2"/>
        <v>76.5</v>
      </c>
      <c r="I158" s="57" t="s">
        <v>3085</v>
      </c>
      <c r="J158" s="57" t="s">
        <v>3196</v>
      </c>
      <c r="K158" s="57" t="s">
        <v>3196</v>
      </c>
      <c r="L158" s="57" t="s">
        <v>3196</v>
      </c>
      <c r="M158" s="57" t="s">
        <v>3196</v>
      </c>
      <c r="N158" s="193" t="s">
        <v>3228</v>
      </c>
      <c r="O158" s="57">
        <v>8</v>
      </c>
      <c r="P158" s="57" t="s">
        <v>17700</v>
      </c>
      <c r="R158" s="57" t="s">
        <v>17700</v>
      </c>
      <c r="S158" s="57">
        <v>1</v>
      </c>
      <c r="T158" s="57">
        <v>0.3</v>
      </c>
      <c r="U158" s="57" t="str">
        <f>VLOOKUP(A158,'Individual Data'!$K$5:$AC$5544,12,FALSE)</f>
        <v>Unassigned</v>
      </c>
      <c r="V158" s="14">
        <f>IFERROR(LOOKUP(H158,{30,43,48,53,58,63,68,73,78,83,88,93,97},{42,47,52,57,62,67,72,77,82,87,92,99,100}),999)</f>
        <v>77</v>
      </c>
      <c r="X158" s="57" t="str">
        <f>VLOOKUP(A158,'Individual Data'!$K$5:$AC$5544,8,FALSE)</f>
        <v>NA</v>
      </c>
      <c r="Y158" s="57" t="str">
        <f>VLOOKUP(A158,'Individual Data'!$K$5:$AC$5544,9,FALSE)</f>
        <v>U</v>
      </c>
    </row>
    <row r="159" spans="1:25" ht="15" customHeight="1" x14ac:dyDescent="0.25">
      <c r="A159" s="57" t="s">
        <v>7132</v>
      </c>
      <c r="B159" s="57">
        <v>158</v>
      </c>
      <c r="C159" s="73">
        <v>45223</v>
      </c>
      <c r="D159" s="57" t="s">
        <v>18282</v>
      </c>
      <c r="E159" s="57" t="s">
        <v>18283</v>
      </c>
      <c r="F159" s="229" t="s">
        <v>19617</v>
      </c>
      <c r="G159" s="57" t="s">
        <v>18087</v>
      </c>
      <c r="H159" s="57">
        <f t="shared" si="2"/>
        <v>92.5</v>
      </c>
      <c r="I159" s="57" t="s">
        <v>3225</v>
      </c>
      <c r="J159" s="57" t="s">
        <v>3196</v>
      </c>
      <c r="K159" s="57" t="s">
        <v>3196</v>
      </c>
      <c r="L159" s="57" t="s">
        <v>3196</v>
      </c>
      <c r="M159" s="57" t="s">
        <v>3196</v>
      </c>
      <c r="N159" s="193" t="s">
        <v>3228</v>
      </c>
      <c r="O159" s="57">
        <v>6</v>
      </c>
      <c r="P159" s="57" t="s">
        <v>17700</v>
      </c>
      <c r="R159" s="57" t="s">
        <v>17700</v>
      </c>
      <c r="S159" s="57">
        <v>1</v>
      </c>
      <c r="T159" s="57">
        <v>0.3</v>
      </c>
      <c r="U159" s="57" t="str">
        <f>VLOOKUP(A159,'Individual Data'!$K$5:$AC$5544,12,FALSE)</f>
        <v>CJA1</v>
      </c>
      <c r="V159" s="14">
        <f>IFERROR(LOOKUP(H159,{30,43,48,53,58,63,68,73,78,83,88,93,97},{42,47,52,57,62,67,72,77,82,87,92,99,100}),999)</f>
        <v>92</v>
      </c>
      <c r="X159" s="57">
        <f>VLOOKUP(A159,'Individual Data'!$K$5:$AC$5544,8,FALSE)</f>
        <v>4</v>
      </c>
      <c r="Y159" s="57">
        <f>VLOOKUP(A159,'Individual Data'!$K$5:$AC$5544,9,FALSE)</f>
        <v>2019</v>
      </c>
    </row>
    <row r="160" spans="1:25" ht="15" customHeight="1" x14ac:dyDescent="0.25">
      <c r="A160" s="57" t="s">
        <v>12087</v>
      </c>
      <c r="B160" s="57">
        <v>159</v>
      </c>
      <c r="C160" s="73">
        <v>45223</v>
      </c>
      <c r="D160" s="57" t="s">
        <v>18284</v>
      </c>
      <c r="E160" s="57" t="s">
        <v>18285</v>
      </c>
      <c r="F160" s="229" t="s">
        <v>19617</v>
      </c>
      <c r="G160" s="57" t="s">
        <v>18015</v>
      </c>
      <c r="H160" s="57">
        <f t="shared" si="2"/>
        <v>82.5</v>
      </c>
      <c r="I160" s="57" t="s">
        <v>3225</v>
      </c>
      <c r="J160" s="57" t="s">
        <v>3228</v>
      </c>
      <c r="K160" s="57" t="s">
        <v>3228</v>
      </c>
      <c r="L160" s="57" t="s">
        <v>3196</v>
      </c>
      <c r="M160" s="57" t="s">
        <v>3196</v>
      </c>
      <c r="N160" s="57" t="s">
        <v>3196</v>
      </c>
      <c r="P160" s="57" t="s">
        <v>17700</v>
      </c>
      <c r="R160" s="57" t="s">
        <v>17700</v>
      </c>
      <c r="S160" s="57">
        <v>1</v>
      </c>
      <c r="T160" s="57">
        <v>9.9</v>
      </c>
      <c r="U160" s="57" t="str">
        <f>VLOOKUP(A160,'Individual Data'!$K$5:$AC$5544,12,FALSE)</f>
        <v>BCA1</v>
      </c>
      <c r="V160" s="14">
        <f>IFERROR(LOOKUP(H160,{30,43,48,53,58,63,68,73,78,83,88,93,97},{42,47,52,57,62,67,72,77,82,87,92,99,100}),999)</f>
        <v>82</v>
      </c>
      <c r="X160" s="57">
        <f>VLOOKUP(A160,'Individual Data'!$K$5:$AC$5544,8,FALSE)</f>
        <v>4</v>
      </c>
      <c r="Y160" s="57">
        <f>VLOOKUP(A160,'Individual Data'!$K$5:$AC$5544,9,FALSE)</f>
        <v>2019</v>
      </c>
    </row>
    <row r="161" spans="1:25" ht="15" customHeight="1" x14ac:dyDescent="0.25">
      <c r="A161" s="57" t="s">
        <v>14040</v>
      </c>
      <c r="B161" s="57">
        <v>160</v>
      </c>
      <c r="C161" s="73">
        <v>45223</v>
      </c>
      <c r="D161" s="57" t="s">
        <v>18286</v>
      </c>
      <c r="E161" s="57" t="s">
        <v>18287</v>
      </c>
      <c r="F161" s="229" t="s">
        <v>19617</v>
      </c>
      <c r="G161" s="57" t="s">
        <v>18087</v>
      </c>
      <c r="H161" s="57">
        <f t="shared" si="2"/>
        <v>92.5</v>
      </c>
      <c r="I161" s="57" t="s">
        <v>3225</v>
      </c>
      <c r="J161" s="57" t="s">
        <v>3196</v>
      </c>
      <c r="K161" s="57" t="s">
        <v>3196</v>
      </c>
      <c r="L161" s="57" t="s">
        <v>3196</v>
      </c>
      <c r="M161" s="57" t="s">
        <v>3196</v>
      </c>
      <c r="N161" s="193" t="s">
        <v>3228</v>
      </c>
      <c r="O161" s="57">
        <v>6</v>
      </c>
      <c r="P161" s="57" t="s">
        <v>17700</v>
      </c>
      <c r="R161" s="57" t="s">
        <v>17700</v>
      </c>
      <c r="S161" s="57">
        <v>1</v>
      </c>
      <c r="T161" s="57">
        <v>9.9</v>
      </c>
      <c r="U161" s="57" t="str">
        <f>VLOOKUP(A161,'Individual Data'!$K$5:$AC$5544,12,FALSE)</f>
        <v>Unassigned</v>
      </c>
      <c r="V161" s="14">
        <f>IFERROR(LOOKUP(H161,{30,43,48,53,58,63,68,73,78,83,88,93,97},{42,47,52,57,62,67,72,77,82,87,92,99,100}),999)</f>
        <v>92</v>
      </c>
      <c r="X161" s="57" t="str">
        <f>VLOOKUP(A161,'Individual Data'!$K$5:$AC$5544,8,FALSE)</f>
        <v>NA</v>
      </c>
      <c r="Y161" s="57" t="str">
        <f>VLOOKUP(A161,'Individual Data'!$K$5:$AC$5544,9,FALSE)</f>
        <v>U</v>
      </c>
    </row>
    <row r="162" spans="1:25" ht="15" customHeight="1" x14ac:dyDescent="0.25">
      <c r="A162" s="57" t="s">
        <v>8949</v>
      </c>
      <c r="B162" s="57">
        <v>161</v>
      </c>
      <c r="C162" s="73">
        <v>45223</v>
      </c>
      <c r="D162" s="57" t="s">
        <v>18288</v>
      </c>
      <c r="E162" s="57" t="s">
        <v>18289</v>
      </c>
      <c r="F162" s="229" t="s">
        <v>19617</v>
      </c>
      <c r="G162" s="57" t="s">
        <v>17951</v>
      </c>
      <c r="H162" s="57">
        <f t="shared" si="2"/>
        <v>74.5</v>
      </c>
      <c r="I162" s="57" t="s">
        <v>3225</v>
      </c>
      <c r="J162" s="57" t="s">
        <v>3196</v>
      </c>
      <c r="K162" s="57" t="s">
        <v>3196</v>
      </c>
      <c r="L162" s="57" t="s">
        <v>3196</v>
      </c>
      <c r="M162" s="57" t="s">
        <v>3196</v>
      </c>
      <c r="N162" s="193" t="s">
        <v>3228</v>
      </c>
      <c r="O162" s="57">
        <v>6</v>
      </c>
      <c r="P162" s="57" t="s">
        <v>17700</v>
      </c>
      <c r="R162" s="57" t="s">
        <v>17700</v>
      </c>
      <c r="S162" s="57">
        <v>1</v>
      </c>
      <c r="T162" s="57">
        <v>9.9</v>
      </c>
      <c r="U162" s="57" t="str">
        <f>VLOOKUP(A162,'Individual Data'!$K$5:$AC$5544,12,FALSE)</f>
        <v>Unassigned</v>
      </c>
      <c r="V162" s="14">
        <f>IFERROR(LOOKUP(H162,{30,43,48,53,58,63,68,73,78,83,88,93,97},{42,47,52,57,62,67,72,77,82,87,92,99,100}),999)</f>
        <v>77</v>
      </c>
      <c r="X162" s="57" t="str">
        <f>VLOOKUP(A162,'Individual Data'!$K$5:$AC$5544,8,FALSE)</f>
        <v>NA</v>
      </c>
      <c r="Y162" s="57" t="str">
        <f>VLOOKUP(A162,'Individual Data'!$K$5:$AC$5544,9,FALSE)</f>
        <v>U</v>
      </c>
    </row>
    <row r="163" spans="1:25" ht="15" customHeight="1" x14ac:dyDescent="0.25">
      <c r="A163" s="57" t="s">
        <v>3507</v>
      </c>
      <c r="B163" s="57">
        <v>162</v>
      </c>
      <c r="C163" s="73">
        <v>45223</v>
      </c>
      <c r="D163" s="57" t="s">
        <v>18290</v>
      </c>
      <c r="E163" s="57" t="s">
        <v>18291</v>
      </c>
      <c r="F163" s="229" t="s">
        <v>19617</v>
      </c>
      <c r="G163" s="57" t="s">
        <v>17976</v>
      </c>
      <c r="H163" s="57">
        <f t="shared" si="2"/>
        <v>74</v>
      </c>
      <c r="I163" s="57" t="s">
        <v>3225</v>
      </c>
      <c r="J163" s="57" t="s">
        <v>3196</v>
      </c>
      <c r="K163" s="57" t="s">
        <v>3196</v>
      </c>
      <c r="L163" s="57" t="s">
        <v>3196</v>
      </c>
      <c r="M163" s="57" t="s">
        <v>3196</v>
      </c>
      <c r="N163" s="193" t="s">
        <v>3228</v>
      </c>
      <c r="O163" s="57">
        <v>6</v>
      </c>
      <c r="P163" s="57" t="s">
        <v>17700</v>
      </c>
      <c r="R163" s="57" t="s">
        <v>17700</v>
      </c>
      <c r="S163" s="57">
        <v>1</v>
      </c>
      <c r="T163" s="57">
        <v>0.3</v>
      </c>
      <c r="U163" s="57" t="str">
        <f>VLOOKUP(A163,'Individual Data'!$K$5:$AC$5544,12,FALSE)</f>
        <v>CJA1</v>
      </c>
      <c r="V163" s="14">
        <f>IFERROR(LOOKUP(H163,{30,43,48,53,58,63,68,73,78,83,88,93,97},{42,47,52,57,62,67,72,77,82,87,92,99,100}),999)</f>
        <v>77</v>
      </c>
      <c r="X163" s="57">
        <f>VLOOKUP(A163,'Individual Data'!$K$5:$AC$5544,8,FALSE)</f>
        <v>4</v>
      </c>
      <c r="Y163" s="57">
        <f>VLOOKUP(A163,'Individual Data'!$K$5:$AC$5544,9,FALSE)</f>
        <v>2019</v>
      </c>
    </row>
    <row r="164" spans="1:25" ht="15" customHeight="1" x14ac:dyDescent="0.25">
      <c r="A164" s="57" t="s">
        <v>16021</v>
      </c>
      <c r="B164" s="57">
        <v>163</v>
      </c>
      <c r="C164" s="73">
        <v>45223</v>
      </c>
      <c r="D164" s="57" t="s">
        <v>18292</v>
      </c>
      <c r="E164" s="57" t="s">
        <v>18293</v>
      </c>
      <c r="F164" s="229" t="s">
        <v>19617</v>
      </c>
      <c r="G164" s="57" t="s">
        <v>17934</v>
      </c>
      <c r="H164" s="57">
        <f t="shared" si="2"/>
        <v>77</v>
      </c>
      <c r="I164" s="57" t="s">
        <v>3225</v>
      </c>
      <c r="J164" s="57" t="s">
        <v>3228</v>
      </c>
      <c r="K164" s="57" t="s">
        <v>3228</v>
      </c>
      <c r="L164" s="57" t="s">
        <v>3196</v>
      </c>
      <c r="M164" s="57" t="s">
        <v>3196</v>
      </c>
      <c r="N164" s="193" t="s">
        <v>3196</v>
      </c>
      <c r="P164" s="57" t="s">
        <v>17700</v>
      </c>
      <c r="R164" s="57" t="s">
        <v>17700</v>
      </c>
      <c r="S164" s="57">
        <v>1</v>
      </c>
      <c r="T164" s="57">
        <v>9.9</v>
      </c>
      <c r="U164" s="57" t="str">
        <f>VLOOKUP(A164,'Individual Data'!$K$5:$AC$5544,12,FALSE)</f>
        <v>BCA2</v>
      </c>
      <c r="V164" s="14">
        <f>IFERROR(LOOKUP(H164,{30,43,48,53,58,63,68,73,78,83,88,93,97},{42,47,52,57,62,67,72,77,82,87,92,99,100}),999)</f>
        <v>77</v>
      </c>
      <c r="X164" s="57">
        <f>VLOOKUP(A164,'Individual Data'!$K$5:$AC$5544,8,FALSE)</f>
        <v>4</v>
      </c>
      <c r="Y164" s="57">
        <f>VLOOKUP(A164,'Individual Data'!$K$5:$AC$5544,9,FALSE)</f>
        <v>2019</v>
      </c>
    </row>
    <row r="165" spans="1:25" ht="15" customHeight="1" x14ac:dyDescent="0.25">
      <c r="A165" s="57" t="s">
        <v>13898</v>
      </c>
      <c r="B165" s="57">
        <v>164</v>
      </c>
      <c r="C165" s="73">
        <v>45223</v>
      </c>
      <c r="D165" s="57" t="s">
        <v>18294</v>
      </c>
      <c r="E165" s="57" t="s">
        <v>18295</v>
      </c>
      <c r="F165" s="229" t="s">
        <v>19617</v>
      </c>
      <c r="G165" s="57" t="s">
        <v>17954</v>
      </c>
      <c r="H165" s="57">
        <f t="shared" si="2"/>
        <v>81</v>
      </c>
      <c r="I165" s="57" t="s">
        <v>3225</v>
      </c>
      <c r="J165" s="57" t="s">
        <v>3196</v>
      </c>
      <c r="K165" s="57" t="s">
        <v>3196</v>
      </c>
      <c r="L165" s="57" t="s">
        <v>3196</v>
      </c>
      <c r="M165" s="57" t="s">
        <v>3196</v>
      </c>
      <c r="N165" s="193" t="s">
        <v>3228</v>
      </c>
      <c r="O165" s="57">
        <v>6</v>
      </c>
      <c r="P165" s="57" t="s">
        <v>17700</v>
      </c>
      <c r="R165" s="57" t="s">
        <v>17700</v>
      </c>
      <c r="S165" s="57">
        <v>1</v>
      </c>
      <c r="T165" s="57">
        <v>0.3</v>
      </c>
      <c r="U165" s="57" t="str">
        <f>VLOOKUP(A165,'Individual Data'!$K$5:$AC$5544,12,FALSE)</f>
        <v>CJA1</v>
      </c>
      <c r="V165" s="14">
        <f>IFERROR(LOOKUP(H165,{30,43,48,53,58,63,68,73,78,83,88,93,97},{42,47,52,57,62,67,72,77,82,87,92,99,100}),999)</f>
        <v>82</v>
      </c>
      <c r="X165" s="57">
        <f>VLOOKUP(A165,'Individual Data'!$K$5:$AC$5544,8,FALSE)</f>
        <v>4</v>
      </c>
      <c r="Y165" s="57">
        <f>VLOOKUP(A165,'Individual Data'!$K$5:$AC$5544,9,FALSE)</f>
        <v>2019</v>
      </c>
    </row>
    <row r="166" spans="1:25" ht="15" customHeight="1" x14ac:dyDescent="0.25">
      <c r="A166" s="57" t="s">
        <v>15827</v>
      </c>
      <c r="B166" s="57">
        <v>165</v>
      </c>
      <c r="C166" s="73">
        <v>45223</v>
      </c>
      <c r="D166" s="57" t="s">
        <v>18296</v>
      </c>
      <c r="E166" s="57" t="s">
        <v>18297</v>
      </c>
      <c r="F166" s="229" t="s">
        <v>19617</v>
      </c>
      <c r="G166" s="57" t="s">
        <v>17988</v>
      </c>
      <c r="H166" s="57">
        <f t="shared" si="2"/>
        <v>73</v>
      </c>
      <c r="I166" s="57" t="s">
        <v>3225</v>
      </c>
      <c r="J166" s="57" t="s">
        <v>3228</v>
      </c>
      <c r="K166" s="57" t="s">
        <v>3228</v>
      </c>
      <c r="L166" s="57" t="s">
        <v>3196</v>
      </c>
      <c r="M166" s="57" t="s">
        <v>3196</v>
      </c>
      <c r="N166" s="193" t="s">
        <v>3196</v>
      </c>
      <c r="P166" s="57" t="s">
        <v>17700</v>
      </c>
      <c r="R166" s="57" t="s">
        <v>17700</v>
      </c>
      <c r="S166" s="57">
        <v>1</v>
      </c>
      <c r="T166" s="57">
        <v>9.9</v>
      </c>
      <c r="U166" s="57" t="str">
        <f>VLOOKUP(A166,'Individual Data'!$K$5:$AC$5544,12,FALSE)</f>
        <v>LFYO</v>
      </c>
      <c r="V166" s="14">
        <f>IFERROR(LOOKUP(H166,{30,43,48,53,58,63,68,73,78,83,88,93,97},{42,47,52,57,62,67,72,77,82,87,92,99,100}),999)</f>
        <v>77</v>
      </c>
      <c r="X166" s="57">
        <f>VLOOKUP(A166,'Individual Data'!$K$5:$AC$5544,8,FALSE)</f>
        <v>5</v>
      </c>
      <c r="Y166" s="57">
        <f>VLOOKUP(A166,'Individual Data'!$K$5:$AC$5544,9,FALSE)</f>
        <v>2018</v>
      </c>
    </row>
    <row r="167" spans="1:25" ht="15" customHeight="1" x14ac:dyDescent="0.25">
      <c r="A167" s="57" t="s">
        <v>15427</v>
      </c>
      <c r="B167" s="57">
        <v>166</v>
      </c>
      <c r="C167" s="73">
        <v>45223</v>
      </c>
      <c r="D167" s="57" t="s">
        <v>18298</v>
      </c>
      <c r="E167" s="57" t="s">
        <v>18299</v>
      </c>
      <c r="F167" s="229" t="s">
        <v>19617</v>
      </c>
      <c r="G167" s="57" t="s">
        <v>17934</v>
      </c>
      <c r="H167" s="57">
        <f t="shared" si="2"/>
        <v>77</v>
      </c>
      <c r="I167" s="57" t="s">
        <v>3225</v>
      </c>
      <c r="J167" s="57" t="s">
        <v>3196</v>
      </c>
      <c r="K167" s="57" t="s">
        <v>3196</v>
      </c>
      <c r="L167" s="57" t="s">
        <v>3196</v>
      </c>
      <c r="M167" s="57" t="s">
        <v>3196</v>
      </c>
      <c r="N167" s="193" t="s">
        <v>3228</v>
      </c>
      <c r="O167" s="57">
        <v>6</v>
      </c>
      <c r="P167" s="57" t="s">
        <v>17700</v>
      </c>
      <c r="R167" s="57" t="s">
        <v>17700</v>
      </c>
      <c r="S167" s="57">
        <v>1</v>
      </c>
      <c r="T167" s="57">
        <v>0.2</v>
      </c>
      <c r="U167" s="57" t="str">
        <f>VLOOKUP(A167,'Individual Data'!$K$5:$AC$5544,12,FALSE)</f>
        <v>Unassigned</v>
      </c>
      <c r="V167" s="14">
        <f>IFERROR(LOOKUP(H167,{30,43,48,53,58,63,68,73,78,83,88,93,97},{42,47,52,57,62,67,72,77,82,87,92,99,100}),999)</f>
        <v>77</v>
      </c>
      <c r="X167" s="57" t="str">
        <f>VLOOKUP(A167,'Individual Data'!$K$5:$AC$5544,8,FALSE)</f>
        <v>NA</v>
      </c>
      <c r="Y167" s="57" t="str">
        <f>VLOOKUP(A167,'Individual Data'!$K$5:$AC$5544,9,FALSE)</f>
        <v>U</v>
      </c>
    </row>
    <row r="168" spans="1:25" ht="15" customHeight="1" x14ac:dyDescent="0.25">
      <c r="A168" s="57" t="s">
        <v>15010</v>
      </c>
      <c r="B168" s="57">
        <v>167</v>
      </c>
      <c r="C168" s="73">
        <v>45223</v>
      </c>
      <c r="D168" s="57" t="s">
        <v>18300</v>
      </c>
      <c r="E168" s="57" t="s">
        <v>18301</v>
      </c>
      <c r="F168" s="229" t="s">
        <v>19617</v>
      </c>
      <c r="G168" s="57" t="s">
        <v>17976</v>
      </c>
      <c r="H168" s="57">
        <f t="shared" si="2"/>
        <v>74</v>
      </c>
      <c r="I168" s="57" t="s">
        <v>3225</v>
      </c>
      <c r="J168" s="57" t="s">
        <v>3228</v>
      </c>
      <c r="K168" s="57" t="s">
        <v>3228</v>
      </c>
      <c r="L168" s="57" t="s">
        <v>3196</v>
      </c>
      <c r="M168" s="57" t="s">
        <v>3196</v>
      </c>
      <c r="N168" s="193" t="s">
        <v>3196</v>
      </c>
      <c r="P168" s="57" t="s">
        <v>17700</v>
      </c>
      <c r="R168" s="57" t="s">
        <v>17700</v>
      </c>
      <c r="S168" s="57">
        <v>1</v>
      </c>
      <c r="T168" s="57">
        <v>9.9</v>
      </c>
      <c r="U168" s="57" t="str">
        <f>VLOOKUP(A168,'Individual Data'!$K$5:$AC$5544,12,FALSE)</f>
        <v>IPCSR</v>
      </c>
      <c r="V168" s="14">
        <f>IFERROR(LOOKUP(H168,{30,43,48,53,58,63,68,73,78,83,88,93,97},{42,47,52,57,62,67,72,77,82,87,92,99,100}),999)</f>
        <v>77</v>
      </c>
      <c r="X168" s="57">
        <f>VLOOKUP(A168,'Individual Data'!$K$5:$AC$5544,8,FALSE)</f>
        <v>3</v>
      </c>
      <c r="Y168" s="57">
        <f>VLOOKUP(A168,'Individual Data'!$K$5:$AC$5544,9,FALSE)</f>
        <v>2020</v>
      </c>
    </row>
    <row r="169" spans="1:25" ht="15" customHeight="1" x14ac:dyDescent="0.25">
      <c r="A169" s="57" t="s">
        <v>6688</v>
      </c>
      <c r="B169" s="57">
        <v>168</v>
      </c>
      <c r="C169" s="73">
        <v>45223</v>
      </c>
      <c r="D169" s="57" t="s">
        <v>18302</v>
      </c>
      <c r="E169" s="57" t="s">
        <v>18303</v>
      </c>
      <c r="F169" s="229" t="s">
        <v>19617</v>
      </c>
      <c r="G169" s="57" t="s">
        <v>17995</v>
      </c>
      <c r="H169" s="57">
        <f t="shared" si="2"/>
        <v>75</v>
      </c>
      <c r="I169" s="57" t="s">
        <v>3225</v>
      </c>
      <c r="J169" s="57" t="s">
        <v>3196</v>
      </c>
      <c r="K169" s="57" t="s">
        <v>3196</v>
      </c>
      <c r="L169" s="57" t="s">
        <v>3196</v>
      </c>
      <c r="M169" s="57" t="s">
        <v>3196</v>
      </c>
      <c r="N169" s="193" t="s">
        <v>3228</v>
      </c>
      <c r="O169" s="57">
        <v>6</v>
      </c>
      <c r="P169" s="57" t="s">
        <v>17700</v>
      </c>
      <c r="R169" s="57" t="s">
        <v>17700</v>
      </c>
      <c r="S169" s="57">
        <v>1</v>
      </c>
      <c r="T169" s="57">
        <v>0.2</v>
      </c>
      <c r="U169" s="57" t="str">
        <f>VLOOKUP(A169,'Individual Data'!$K$5:$AC$5544,12,FALSE)</f>
        <v>CJA1</v>
      </c>
      <c r="V169" s="14">
        <f>IFERROR(LOOKUP(H169,{30,43,48,53,58,63,68,73,78,83,88,93,97},{42,47,52,57,62,67,72,77,82,87,92,99,100}),999)</f>
        <v>77</v>
      </c>
      <c r="X169" s="57">
        <f>VLOOKUP(A169,'Individual Data'!$K$5:$AC$5544,8,FALSE)</f>
        <v>3</v>
      </c>
      <c r="Y169" s="57">
        <f>VLOOKUP(A169,'Individual Data'!$K$5:$AC$5544,9,FALSE)</f>
        <v>2020</v>
      </c>
    </row>
    <row r="170" spans="1:25" ht="15" customHeight="1" x14ac:dyDescent="0.25">
      <c r="A170" s="57" t="s">
        <v>6600</v>
      </c>
      <c r="B170" s="57">
        <v>169</v>
      </c>
      <c r="C170" s="73">
        <v>45223</v>
      </c>
      <c r="D170" s="57" t="s">
        <v>18304</v>
      </c>
      <c r="E170" s="57" t="s">
        <v>18305</v>
      </c>
      <c r="F170" s="229" t="s">
        <v>19617</v>
      </c>
      <c r="G170" s="57" t="s">
        <v>18015</v>
      </c>
      <c r="H170" s="57">
        <f t="shared" si="2"/>
        <v>82.5</v>
      </c>
      <c r="I170" s="57" t="s">
        <v>3225</v>
      </c>
      <c r="J170" s="57" t="s">
        <v>3196</v>
      </c>
      <c r="K170" s="57" t="s">
        <v>3196</v>
      </c>
      <c r="L170" s="57" t="s">
        <v>3196</v>
      </c>
      <c r="M170" s="57" t="s">
        <v>3196</v>
      </c>
      <c r="N170" s="193" t="s">
        <v>3228</v>
      </c>
      <c r="O170" s="57">
        <v>6</v>
      </c>
      <c r="P170" s="57" t="s">
        <v>17700</v>
      </c>
      <c r="R170" s="57" t="s">
        <v>17700</v>
      </c>
      <c r="S170" s="57">
        <v>1</v>
      </c>
      <c r="T170" s="57">
        <v>0.3</v>
      </c>
      <c r="U170" s="57" t="str">
        <f>VLOOKUP(A170,'Individual Data'!$K$5:$AC$5544,12,FALSE)</f>
        <v>Unassigned</v>
      </c>
      <c r="V170" s="14">
        <f>IFERROR(LOOKUP(H170,{30,43,48,53,58,63,68,73,78,83,88,93,97},{42,47,52,57,62,67,72,77,82,87,92,99,100}),999)</f>
        <v>82</v>
      </c>
      <c r="X170" s="57" t="str">
        <f>VLOOKUP(A170,'Individual Data'!$K$5:$AC$5544,8,FALSE)</f>
        <v>NA</v>
      </c>
      <c r="Y170" s="57" t="str">
        <f>VLOOKUP(A170,'Individual Data'!$K$5:$AC$5544,9,FALSE)</f>
        <v>U</v>
      </c>
    </row>
    <row r="171" spans="1:25" ht="15" customHeight="1" x14ac:dyDescent="0.25">
      <c r="A171" s="57" t="s">
        <v>7150</v>
      </c>
      <c r="B171" s="57">
        <v>170</v>
      </c>
      <c r="C171" s="73">
        <v>45223</v>
      </c>
      <c r="D171" s="57" t="s">
        <v>18306</v>
      </c>
      <c r="E171" s="57" t="s">
        <v>18307</v>
      </c>
      <c r="F171" s="229" t="s">
        <v>19617</v>
      </c>
      <c r="G171" s="57" t="s">
        <v>18308</v>
      </c>
      <c r="H171" s="57">
        <f t="shared" si="2"/>
        <v>89</v>
      </c>
      <c r="I171" s="57" t="s">
        <v>3225</v>
      </c>
      <c r="J171" s="57" t="s">
        <v>3196</v>
      </c>
      <c r="K171" s="57" t="s">
        <v>3196</v>
      </c>
      <c r="L171" s="57" t="s">
        <v>3196</v>
      </c>
      <c r="M171" s="57" t="s">
        <v>3196</v>
      </c>
      <c r="N171" s="193" t="s">
        <v>3228</v>
      </c>
      <c r="O171" s="57">
        <v>6</v>
      </c>
      <c r="P171" s="57" t="s">
        <v>17700</v>
      </c>
      <c r="R171" s="57" t="s">
        <v>17700</v>
      </c>
      <c r="S171" s="57">
        <v>1</v>
      </c>
      <c r="T171" s="57">
        <v>0.3</v>
      </c>
      <c r="U171" s="57" t="str">
        <f>VLOOKUP(A171,'Individual Data'!$K$5:$AC$5544,12,FALSE)</f>
        <v>LFSO</v>
      </c>
      <c r="V171" s="14">
        <f>IFERROR(LOOKUP(H171,{30,43,48,53,58,63,68,73,78,83,88,93,97},{42,47,52,57,62,67,72,77,82,87,92,99,100}),999)</f>
        <v>92</v>
      </c>
      <c r="X171" s="57">
        <f>VLOOKUP(A171,'Individual Data'!$K$5:$AC$5544,8,FALSE)</f>
        <v>4</v>
      </c>
      <c r="Y171" s="57">
        <f>VLOOKUP(A171,'Individual Data'!$K$5:$AC$5544,9,FALSE)</f>
        <v>2019</v>
      </c>
    </row>
    <row r="172" spans="1:25" ht="15" customHeight="1" x14ac:dyDescent="0.25">
      <c r="A172" s="57" t="s">
        <v>18309</v>
      </c>
      <c r="B172" s="57">
        <v>171</v>
      </c>
      <c r="C172" s="73">
        <v>45223</v>
      </c>
      <c r="D172" s="57" t="s">
        <v>18310</v>
      </c>
      <c r="E172" s="57" t="s">
        <v>18311</v>
      </c>
      <c r="F172" s="229" t="s">
        <v>19617</v>
      </c>
      <c r="G172" s="57" t="s">
        <v>18312</v>
      </c>
      <c r="H172" s="57">
        <f t="shared" si="2"/>
        <v>94</v>
      </c>
      <c r="I172" s="57" t="s">
        <v>3225</v>
      </c>
      <c r="J172" s="57" t="s">
        <v>3228</v>
      </c>
      <c r="K172" s="57" t="s">
        <v>3196</v>
      </c>
      <c r="L172" s="57" t="s">
        <v>3196</v>
      </c>
      <c r="M172" s="57" t="s">
        <v>3196</v>
      </c>
      <c r="N172" s="193" t="s">
        <v>3196</v>
      </c>
      <c r="P172" s="57" t="s">
        <v>17700</v>
      </c>
      <c r="R172" s="57" t="s">
        <v>17700</v>
      </c>
      <c r="S172" s="57">
        <v>1</v>
      </c>
      <c r="T172" s="57">
        <v>9.9</v>
      </c>
      <c r="U172" s="57" t="str">
        <f>VLOOKUP(A172,'Individual Data'!$K$5:$AC$5544,12,FALSE)</f>
        <v>Unassigned</v>
      </c>
      <c r="V172" s="14">
        <f>IFERROR(LOOKUP(H172,{30,43,48,53,58,63,68,73,78,83,88,93,97},{42,47,52,57,62,67,72,77,82,87,92,99,100}),999)</f>
        <v>99</v>
      </c>
      <c r="X172" s="57" t="str">
        <f>VLOOKUP(A172,'Individual Data'!$K$5:$AC$5544,8,FALSE)</f>
        <v>NA</v>
      </c>
      <c r="Y172" s="57" t="str">
        <f>VLOOKUP(A172,'Individual Data'!$K$5:$AC$5544,9,FALSE)</f>
        <v>U</v>
      </c>
    </row>
    <row r="173" spans="1:25" ht="15" customHeight="1" x14ac:dyDescent="0.25">
      <c r="A173" s="57" t="s">
        <v>3626</v>
      </c>
      <c r="B173" s="57">
        <v>172</v>
      </c>
      <c r="C173" s="73">
        <v>45223</v>
      </c>
      <c r="D173" s="57" t="s">
        <v>18313</v>
      </c>
      <c r="E173" s="57" t="s">
        <v>18314</v>
      </c>
      <c r="F173" s="229" t="s">
        <v>19617</v>
      </c>
      <c r="G173" s="57" t="s">
        <v>17995</v>
      </c>
      <c r="H173" s="57">
        <f t="shared" si="2"/>
        <v>75</v>
      </c>
      <c r="I173" s="57" t="s">
        <v>3225</v>
      </c>
      <c r="J173" s="57" t="s">
        <v>3196</v>
      </c>
      <c r="K173" s="57" t="s">
        <v>3196</v>
      </c>
      <c r="L173" s="57" t="s">
        <v>3196</v>
      </c>
      <c r="M173" s="57" t="s">
        <v>3196</v>
      </c>
      <c r="N173" s="193" t="s">
        <v>3228</v>
      </c>
      <c r="O173" s="57">
        <v>6</v>
      </c>
      <c r="P173" s="57" t="s">
        <v>17700</v>
      </c>
      <c r="R173" s="57" t="s">
        <v>17700</v>
      </c>
      <c r="S173" s="57">
        <v>1</v>
      </c>
      <c r="T173" s="57">
        <v>0.3</v>
      </c>
      <c r="U173" s="57" t="str">
        <f>VLOOKUP(A173,'Individual Data'!$K$5:$AC$5544,12,FALSE)</f>
        <v>NPTH</v>
      </c>
      <c r="V173" s="14">
        <f>IFERROR(LOOKUP(H173,{30,43,48,53,58,63,68,73,78,83,88,93,97},{42,47,52,57,62,67,72,77,82,87,92,99,100}),999)</f>
        <v>77</v>
      </c>
      <c r="X173" s="57">
        <f>VLOOKUP(A173,'Individual Data'!$K$5:$AC$5544,8,FALSE)</f>
        <v>4</v>
      </c>
      <c r="Y173" s="57">
        <f>VLOOKUP(A173,'Individual Data'!$K$5:$AC$5544,9,FALSE)</f>
        <v>2019</v>
      </c>
    </row>
    <row r="174" spans="1:25" ht="15" customHeight="1" x14ac:dyDescent="0.25">
      <c r="A174" s="57" t="s">
        <v>6792</v>
      </c>
      <c r="B174" s="57">
        <v>173</v>
      </c>
      <c r="C174" s="73">
        <v>45223</v>
      </c>
      <c r="D174" s="57" t="s">
        <v>18315</v>
      </c>
      <c r="E174" s="57" t="s">
        <v>18316</v>
      </c>
      <c r="F174" s="229" t="s">
        <v>19617</v>
      </c>
      <c r="G174" s="57" t="s">
        <v>18317</v>
      </c>
      <c r="H174" s="57">
        <f t="shared" si="2"/>
        <v>94.5</v>
      </c>
      <c r="I174" s="57" t="s">
        <v>3225</v>
      </c>
      <c r="J174" s="57" t="s">
        <v>3228</v>
      </c>
      <c r="K174" s="57" t="s">
        <v>3228</v>
      </c>
      <c r="L174" s="57" t="s">
        <v>3196</v>
      </c>
      <c r="M174" s="57" t="s">
        <v>3196</v>
      </c>
      <c r="N174" s="193" t="s">
        <v>3196</v>
      </c>
      <c r="P174" s="57" t="s">
        <v>17700</v>
      </c>
      <c r="R174" s="57" t="s">
        <v>17700</v>
      </c>
      <c r="S174" s="57">
        <v>1</v>
      </c>
      <c r="T174" s="57">
        <v>9.9</v>
      </c>
      <c r="U174" s="57" t="str">
        <f>VLOOKUP(A174,'Individual Data'!$K$5:$AC$5544,12,FALSE)</f>
        <v>BCA1</v>
      </c>
      <c r="V174" s="14">
        <f>IFERROR(LOOKUP(H174,{30,43,48,53,58,63,68,73,78,83,88,93,97},{42,47,52,57,62,67,72,77,82,87,92,99,100}),999)</f>
        <v>99</v>
      </c>
      <c r="X174" s="57">
        <f>VLOOKUP(A174,'Individual Data'!$K$5:$AC$5544,8,FALSE)</f>
        <v>4</v>
      </c>
      <c r="Y174" s="57">
        <f>VLOOKUP(A174,'Individual Data'!$K$5:$AC$5544,9,FALSE)</f>
        <v>2019</v>
      </c>
    </row>
    <row r="175" spans="1:25" ht="15" customHeight="1" x14ac:dyDescent="0.25">
      <c r="A175" s="57" t="s">
        <v>8978</v>
      </c>
      <c r="B175" s="57">
        <v>174</v>
      </c>
      <c r="C175" s="73">
        <v>45223</v>
      </c>
      <c r="D175" s="57" t="s">
        <v>18318</v>
      </c>
      <c r="E175" s="57" t="s">
        <v>18319</v>
      </c>
      <c r="F175" s="229" t="s">
        <v>19617</v>
      </c>
      <c r="G175" s="57" t="s">
        <v>17943</v>
      </c>
      <c r="H175" s="57">
        <f t="shared" si="2"/>
        <v>76</v>
      </c>
      <c r="I175" s="57" t="s">
        <v>3225</v>
      </c>
      <c r="J175" s="57" t="s">
        <v>3196</v>
      </c>
      <c r="K175" s="57" t="s">
        <v>3196</v>
      </c>
      <c r="L175" s="57" t="s">
        <v>3196</v>
      </c>
      <c r="M175" s="57" t="s">
        <v>3196</v>
      </c>
      <c r="N175" s="193" t="s">
        <v>3228</v>
      </c>
      <c r="O175" s="57">
        <v>6</v>
      </c>
      <c r="P175" s="57" t="s">
        <v>17700</v>
      </c>
      <c r="R175" s="57" t="s">
        <v>17700</v>
      </c>
      <c r="S175" s="57">
        <v>1</v>
      </c>
      <c r="T175" s="57">
        <v>9.9</v>
      </c>
      <c r="U175" s="57" t="str">
        <f>VLOOKUP(A175,'Individual Data'!$K$5:$AC$5544,12,FALSE)</f>
        <v>NPTH</v>
      </c>
      <c r="V175" s="14">
        <f>IFERROR(LOOKUP(H175,{30,43,48,53,58,63,68,73,78,83,88,93,97},{42,47,52,57,62,67,72,77,82,87,92,99,100}),999)</f>
        <v>77</v>
      </c>
      <c r="X175" s="57">
        <f>VLOOKUP(A175,'Individual Data'!$K$5:$AC$5544,8,FALSE)</f>
        <v>4</v>
      </c>
      <c r="Y175" s="57">
        <f>VLOOKUP(A175,'Individual Data'!$K$5:$AC$5544,9,FALSE)</f>
        <v>2019</v>
      </c>
    </row>
    <row r="176" spans="1:25" ht="15" customHeight="1" x14ac:dyDescent="0.25">
      <c r="A176" s="57" t="s">
        <v>15772</v>
      </c>
      <c r="B176" s="57">
        <v>175</v>
      </c>
      <c r="C176" s="73">
        <v>45223</v>
      </c>
      <c r="D176" s="57" t="s">
        <v>18320</v>
      </c>
      <c r="E176" s="57" t="s">
        <v>18321</v>
      </c>
      <c r="F176" s="229" t="s">
        <v>19617</v>
      </c>
      <c r="G176" s="57" t="s">
        <v>17995</v>
      </c>
      <c r="H176" s="57">
        <f t="shared" si="2"/>
        <v>75</v>
      </c>
      <c r="I176" s="57" t="s">
        <v>3225</v>
      </c>
      <c r="J176" s="57" t="s">
        <v>3196</v>
      </c>
      <c r="K176" s="57" t="s">
        <v>3228</v>
      </c>
      <c r="L176" s="57" t="s">
        <v>3196</v>
      </c>
      <c r="M176" s="57" t="s">
        <v>3196</v>
      </c>
      <c r="N176" s="193" t="s">
        <v>3196</v>
      </c>
      <c r="P176" s="57" t="s">
        <v>17700</v>
      </c>
      <c r="R176" s="57" t="s">
        <v>17700</v>
      </c>
      <c r="S176" s="57">
        <v>1</v>
      </c>
      <c r="T176" s="57">
        <v>9.9</v>
      </c>
      <c r="U176" s="57" t="str">
        <f>VLOOKUP(A176,'Individual Data'!$K$5:$AC$5544,12,FALSE)</f>
        <v>PRH</v>
      </c>
      <c r="V176" s="14">
        <f>IFERROR(LOOKUP(H176,{30,43,48,53,58,63,68,73,78,83,88,93,97},{42,47,52,57,62,67,72,77,82,87,92,99,100}),999)</f>
        <v>77</v>
      </c>
      <c r="X176" s="57">
        <f>VLOOKUP(A176,'Individual Data'!$K$5:$AC$5544,8,FALSE)</f>
        <v>4</v>
      </c>
      <c r="Y176" s="57">
        <f>VLOOKUP(A176,'Individual Data'!$K$5:$AC$5544,9,FALSE)</f>
        <v>2019</v>
      </c>
    </row>
    <row r="177" spans="1:25" ht="15" customHeight="1" x14ac:dyDescent="0.25">
      <c r="A177" s="57" t="s">
        <v>15998</v>
      </c>
      <c r="B177" s="57">
        <v>176</v>
      </c>
      <c r="C177" s="73">
        <v>45223</v>
      </c>
      <c r="D177" s="57" t="s">
        <v>18322</v>
      </c>
      <c r="E177" s="57" t="s">
        <v>18323</v>
      </c>
      <c r="F177" s="229" t="s">
        <v>19617</v>
      </c>
      <c r="G177" s="57" t="s">
        <v>17951</v>
      </c>
      <c r="H177" s="57">
        <f t="shared" si="2"/>
        <v>74.5</v>
      </c>
      <c r="I177" s="57" t="s">
        <v>3225</v>
      </c>
      <c r="J177" s="57" t="s">
        <v>3196</v>
      </c>
      <c r="K177" s="57" t="s">
        <v>3196</v>
      </c>
      <c r="L177" s="57" t="s">
        <v>3196</v>
      </c>
      <c r="M177" s="57" t="s">
        <v>3196</v>
      </c>
      <c r="N177" s="193" t="s">
        <v>3228</v>
      </c>
      <c r="O177" s="57">
        <v>6</v>
      </c>
      <c r="P177" s="57" t="s">
        <v>17700</v>
      </c>
      <c r="R177" s="57" t="s">
        <v>17700</v>
      </c>
      <c r="S177" s="57">
        <v>1</v>
      </c>
      <c r="T177" s="57">
        <v>0.3</v>
      </c>
      <c r="U177" s="57" t="str">
        <f>VLOOKUP(A177,'Individual Data'!$K$5:$AC$5544,12,FALSE)</f>
        <v>Unassigned</v>
      </c>
      <c r="V177" s="14">
        <f>IFERROR(LOOKUP(H177,{30,43,48,53,58,63,68,73,78,83,88,93,97},{42,47,52,57,62,67,72,77,82,87,92,99,100}),999)</f>
        <v>77</v>
      </c>
      <c r="X177" s="57" t="str">
        <f>VLOOKUP(A177,'Individual Data'!$K$5:$AC$5544,8,FALSE)</f>
        <v>NA</v>
      </c>
      <c r="Y177" s="57" t="str">
        <f>VLOOKUP(A177,'Individual Data'!$K$5:$AC$5544,9,FALSE)</f>
        <v>U</v>
      </c>
    </row>
    <row r="178" spans="1:25" ht="15" customHeight="1" x14ac:dyDescent="0.25">
      <c r="A178" s="57" t="s">
        <v>6477</v>
      </c>
      <c r="B178" s="57">
        <v>177</v>
      </c>
      <c r="C178" s="73">
        <v>45223</v>
      </c>
      <c r="D178" s="57" t="s">
        <v>18324</v>
      </c>
      <c r="E178" s="57" t="s">
        <v>18325</v>
      </c>
      <c r="F178" s="229" t="s">
        <v>19617</v>
      </c>
      <c r="G178" s="57" t="s">
        <v>18052</v>
      </c>
      <c r="H178" s="57">
        <f t="shared" si="2"/>
        <v>86.5</v>
      </c>
      <c r="I178" s="57" t="s">
        <v>3225</v>
      </c>
      <c r="J178" s="57" t="s">
        <v>3196</v>
      </c>
      <c r="K178" s="57" t="s">
        <v>3196</v>
      </c>
      <c r="L178" s="57" t="s">
        <v>3196</v>
      </c>
      <c r="M178" s="57" t="s">
        <v>3196</v>
      </c>
      <c r="N178" s="193" t="s">
        <v>3228</v>
      </c>
      <c r="O178" s="57">
        <v>6</v>
      </c>
      <c r="P178" s="57" t="s">
        <v>17700</v>
      </c>
      <c r="R178" s="57" t="s">
        <v>17700</v>
      </c>
      <c r="S178" s="57">
        <v>1</v>
      </c>
      <c r="T178" s="57">
        <v>0.3</v>
      </c>
      <c r="U178" s="57" t="str">
        <f>VLOOKUP(A178,'Individual Data'!$K$5:$AC$5544,12,FALSE)</f>
        <v>LGA</v>
      </c>
      <c r="V178" s="14">
        <f>IFERROR(LOOKUP(H178,{30,43,48,53,58,63,68,73,78,83,88,93,97},{42,47,52,57,62,67,72,77,82,87,92,99,100}),999)</f>
        <v>87</v>
      </c>
      <c r="X178" s="57">
        <f>VLOOKUP(A178,'Individual Data'!$K$5:$AC$5544,8,FALSE)</f>
        <v>4</v>
      </c>
      <c r="Y178" s="57">
        <f>VLOOKUP(A178,'Individual Data'!$K$5:$AC$5544,9,FALSE)</f>
        <v>2019</v>
      </c>
    </row>
    <row r="179" spans="1:25" ht="15" customHeight="1" x14ac:dyDescent="0.25">
      <c r="A179" s="57" t="s">
        <v>6962</v>
      </c>
      <c r="B179" s="57">
        <v>178</v>
      </c>
      <c r="C179" s="73">
        <v>45223</v>
      </c>
      <c r="D179" s="57" t="s">
        <v>18326</v>
      </c>
      <c r="E179" s="57" t="s">
        <v>18327</v>
      </c>
      <c r="F179" s="229" t="s">
        <v>19617</v>
      </c>
      <c r="G179" s="57" t="s">
        <v>17998</v>
      </c>
      <c r="H179" s="57">
        <f t="shared" si="2"/>
        <v>80.5</v>
      </c>
      <c r="I179" s="57" t="s">
        <v>3225</v>
      </c>
      <c r="J179" s="57" t="s">
        <v>3196</v>
      </c>
      <c r="K179" s="57" t="s">
        <v>3196</v>
      </c>
      <c r="L179" s="57" t="s">
        <v>3196</v>
      </c>
      <c r="M179" s="57" t="s">
        <v>3196</v>
      </c>
      <c r="N179" s="193" t="s">
        <v>3228</v>
      </c>
      <c r="O179" s="57">
        <v>6</v>
      </c>
      <c r="P179" s="57" t="s">
        <v>17700</v>
      </c>
      <c r="R179" s="57" t="s">
        <v>17700</v>
      </c>
      <c r="S179" s="57">
        <v>1</v>
      </c>
      <c r="T179" s="57">
        <v>0.3</v>
      </c>
      <c r="U179" s="57" t="str">
        <f>VLOOKUP(A179,'Individual Data'!$K$5:$AC$5544,12,FALSE)</f>
        <v>Unassigned</v>
      </c>
      <c r="V179" s="14">
        <f>IFERROR(LOOKUP(H179,{30,43,48,53,58,63,68,73,78,83,88,93,97},{42,47,52,57,62,67,72,77,82,87,92,99,100}),999)</f>
        <v>82</v>
      </c>
      <c r="X179" s="57" t="str">
        <f>VLOOKUP(A179,'Individual Data'!$K$5:$AC$5544,8,FALSE)</f>
        <v>NA</v>
      </c>
      <c r="Y179" s="57" t="str">
        <f>VLOOKUP(A179,'Individual Data'!$K$5:$AC$5544,9,FALSE)</f>
        <v>U</v>
      </c>
    </row>
    <row r="180" spans="1:25" ht="15" customHeight="1" x14ac:dyDescent="0.25">
      <c r="A180" s="57" t="s">
        <v>15379</v>
      </c>
      <c r="B180" s="57">
        <v>179</v>
      </c>
      <c r="C180" s="73">
        <v>45223</v>
      </c>
      <c r="D180" s="57" t="s">
        <v>18328</v>
      </c>
      <c r="E180" s="57" t="s">
        <v>18329</v>
      </c>
      <c r="F180" s="229" t="s">
        <v>19617</v>
      </c>
      <c r="G180" s="57" t="s">
        <v>18330</v>
      </c>
      <c r="H180" s="57">
        <f t="shared" si="2"/>
        <v>71</v>
      </c>
      <c r="I180" s="57" t="s">
        <v>3225</v>
      </c>
      <c r="J180" s="57" t="s">
        <v>3196</v>
      </c>
      <c r="K180" s="57" t="s">
        <v>3228</v>
      </c>
      <c r="L180" s="57" t="s">
        <v>3196</v>
      </c>
      <c r="M180" s="57" t="s">
        <v>3196</v>
      </c>
      <c r="N180" s="193" t="s">
        <v>3196</v>
      </c>
      <c r="P180" s="57" t="s">
        <v>17700</v>
      </c>
      <c r="R180" s="57" t="s">
        <v>17700</v>
      </c>
      <c r="S180" s="57">
        <v>1</v>
      </c>
      <c r="T180" s="57">
        <v>9.9</v>
      </c>
      <c r="U180" s="57" t="str">
        <f>VLOOKUP(A180,'Individual Data'!$K$5:$AC$5544,12,FALSE)</f>
        <v>PRH</v>
      </c>
      <c r="V180" s="14">
        <f>IFERROR(LOOKUP(H180,{30,43,48,53,58,63,68,73,78,83,88,93,97},{42,47,52,57,62,67,72,77,82,87,92,99,100}),999)</f>
        <v>72</v>
      </c>
      <c r="X180" s="57">
        <f>VLOOKUP(A180,'Individual Data'!$K$5:$AC$5544,8,FALSE)</f>
        <v>4</v>
      </c>
      <c r="Y180" s="57">
        <f>VLOOKUP(A180,'Individual Data'!$K$5:$AC$5544,9,FALSE)</f>
        <v>2019</v>
      </c>
    </row>
    <row r="181" spans="1:25" ht="15" customHeight="1" x14ac:dyDescent="0.25">
      <c r="A181" s="57" t="s">
        <v>18331</v>
      </c>
      <c r="B181" s="57">
        <v>180</v>
      </c>
      <c r="C181" s="73">
        <v>45223</v>
      </c>
      <c r="D181" s="57" t="s">
        <v>18332</v>
      </c>
      <c r="E181" s="57" t="s">
        <v>18333</v>
      </c>
      <c r="F181" s="229" t="s">
        <v>19617</v>
      </c>
      <c r="G181" s="57" t="s">
        <v>18308</v>
      </c>
      <c r="H181" s="57">
        <f t="shared" si="2"/>
        <v>89</v>
      </c>
      <c r="I181" s="57" t="s">
        <v>3225</v>
      </c>
      <c r="J181" s="57" t="s">
        <v>3196</v>
      </c>
      <c r="K181" s="57" t="s">
        <v>3196</v>
      </c>
      <c r="L181" s="57" t="s">
        <v>3196</v>
      </c>
      <c r="M181" s="57" t="s">
        <v>3196</v>
      </c>
      <c r="N181" s="193" t="s">
        <v>3228</v>
      </c>
      <c r="O181" s="57">
        <v>6</v>
      </c>
      <c r="P181" s="57" t="s">
        <v>18170</v>
      </c>
      <c r="S181" s="57">
        <v>1</v>
      </c>
      <c r="T181" s="57">
        <v>0.4</v>
      </c>
      <c r="U181" s="57" t="e">
        <f>VLOOKUP(A181,'Individual Data'!$K$5:$AC$5544,12,FALSE)</f>
        <v>#N/A</v>
      </c>
      <c r="V181" s="14">
        <f>IFERROR(LOOKUP(H181,{30,43,48,53,58,63,68,73,78,83,88,93,97},{42,47,52,57,62,67,72,77,82,87,92,99,100}),999)</f>
        <v>92</v>
      </c>
      <c r="X181" s="57" t="e">
        <f>VLOOKUP(A181,'Individual Data'!$K$5:$AC$5544,8,FALSE)</f>
        <v>#N/A</v>
      </c>
      <c r="Y181" s="57" t="e">
        <f>VLOOKUP(A181,'Individual Data'!$K$5:$AC$5544,9,FALSE)</f>
        <v>#N/A</v>
      </c>
    </row>
    <row r="182" spans="1:25" ht="15" customHeight="1" x14ac:dyDescent="0.25">
      <c r="A182" s="57" t="s">
        <v>15784</v>
      </c>
      <c r="B182" s="57">
        <v>181</v>
      </c>
      <c r="C182" s="73">
        <v>45223</v>
      </c>
      <c r="D182" s="57" t="s">
        <v>18334</v>
      </c>
      <c r="E182" s="57" t="s">
        <v>18335</v>
      </c>
      <c r="F182" s="229" t="s">
        <v>19617</v>
      </c>
      <c r="G182" s="57" t="s">
        <v>17976</v>
      </c>
      <c r="H182" s="57">
        <f t="shared" si="2"/>
        <v>74</v>
      </c>
      <c r="I182" s="57" t="s">
        <v>3225</v>
      </c>
      <c r="J182" s="57" t="s">
        <v>3228</v>
      </c>
      <c r="K182" s="57" t="s">
        <v>3228</v>
      </c>
      <c r="L182" s="57" t="s">
        <v>3196</v>
      </c>
      <c r="M182" s="57" t="s">
        <v>3196</v>
      </c>
      <c r="N182" s="193" t="s">
        <v>3196</v>
      </c>
      <c r="P182" s="57" t="s">
        <v>17700</v>
      </c>
      <c r="R182" s="57" t="s">
        <v>17700</v>
      </c>
      <c r="S182" s="57">
        <v>1</v>
      </c>
      <c r="T182" s="57">
        <v>9.9</v>
      </c>
      <c r="U182" s="57" t="str">
        <f>VLOOKUP(A182,'Individual Data'!$K$5:$AC$5544,12,FALSE)</f>
        <v>Unassigned AD</v>
      </c>
      <c r="V182" s="14">
        <f>IFERROR(LOOKUP(H182,{30,43,48,53,58,63,68,73,78,83,88,93,97},{42,47,52,57,62,67,72,77,82,87,92,99,100}),999)</f>
        <v>77</v>
      </c>
      <c r="X182" s="57" t="str">
        <f>VLOOKUP(A182,'Individual Data'!$K$5:$AC$5544,8,FALSE)</f>
        <v>NA</v>
      </c>
      <c r="Y182" s="57" t="str">
        <f>VLOOKUP(A182,'Individual Data'!$K$5:$AC$5544,9,FALSE)</f>
        <v>U</v>
      </c>
    </row>
    <row r="183" spans="1:25" ht="15" customHeight="1" x14ac:dyDescent="0.25">
      <c r="A183" s="57" t="s">
        <v>6973</v>
      </c>
      <c r="B183" s="57">
        <v>182</v>
      </c>
      <c r="C183" s="73">
        <v>45223</v>
      </c>
      <c r="D183" s="57" t="s">
        <v>18336</v>
      </c>
      <c r="E183" s="57" t="s">
        <v>18337</v>
      </c>
      <c r="F183" s="229" t="s">
        <v>19617</v>
      </c>
      <c r="G183" s="57" t="s">
        <v>17966</v>
      </c>
      <c r="H183" s="57">
        <f t="shared" si="2"/>
        <v>77.5</v>
      </c>
      <c r="I183" s="57" t="s">
        <v>3225</v>
      </c>
      <c r="J183" s="57" t="s">
        <v>3196</v>
      </c>
      <c r="K183" s="57" t="s">
        <v>3196</v>
      </c>
      <c r="L183" s="57" t="s">
        <v>3196</v>
      </c>
      <c r="M183" s="57" t="s">
        <v>3196</v>
      </c>
      <c r="N183" s="193" t="s">
        <v>3228</v>
      </c>
      <c r="O183" s="57">
        <v>6</v>
      </c>
      <c r="P183" s="57" t="s">
        <v>17700</v>
      </c>
      <c r="R183" s="57" t="s">
        <v>17700</v>
      </c>
      <c r="S183" s="57">
        <v>1</v>
      </c>
      <c r="T183" s="57">
        <v>0.3</v>
      </c>
      <c r="U183" s="57" t="str">
        <f>VLOOKUP(A183,'Individual Data'!$K$5:$AC$5544,12,FALSE)</f>
        <v>NLVA</v>
      </c>
      <c r="V183" s="14">
        <f>IFERROR(LOOKUP(H183,{30,43,48,53,58,63,68,73,78,83,88,93,97},{42,47,52,57,62,67,72,77,82,87,92,99,100}),999)</f>
        <v>77</v>
      </c>
      <c r="X183" s="57">
        <f>VLOOKUP(A183,'Individual Data'!$K$5:$AC$5544,8,FALSE)</f>
        <v>4</v>
      </c>
      <c r="Y183" s="57">
        <f>VLOOKUP(A183,'Individual Data'!$K$5:$AC$5544,9,FALSE)</f>
        <v>2019</v>
      </c>
    </row>
    <row r="184" spans="1:25" ht="15" customHeight="1" x14ac:dyDescent="0.25">
      <c r="A184" s="57" t="s">
        <v>3428</v>
      </c>
      <c r="B184" s="57">
        <v>183</v>
      </c>
      <c r="C184" s="73">
        <v>45223</v>
      </c>
      <c r="D184" s="57" t="s">
        <v>18338</v>
      </c>
      <c r="E184" s="57" t="s">
        <v>18339</v>
      </c>
      <c r="F184" s="229" t="s">
        <v>19617</v>
      </c>
      <c r="G184" s="57" t="s">
        <v>17995</v>
      </c>
      <c r="H184" s="57">
        <f t="shared" si="2"/>
        <v>75</v>
      </c>
      <c r="I184" s="57" t="s">
        <v>3225</v>
      </c>
      <c r="J184" s="57" t="s">
        <v>3196</v>
      </c>
      <c r="K184" s="57" t="s">
        <v>3196</v>
      </c>
      <c r="L184" s="57" t="s">
        <v>3196</v>
      </c>
      <c r="M184" s="57" t="s">
        <v>3196</v>
      </c>
      <c r="N184" s="193" t="s">
        <v>3228</v>
      </c>
      <c r="O184" s="57">
        <v>6</v>
      </c>
      <c r="P184" s="57" t="s">
        <v>17700</v>
      </c>
      <c r="R184" s="57" t="s">
        <v>17700</v>
      </c>
      <c r="S184" s="57">
        <v>1</v>
      </c>
      <c r="T184" s="57">
        <v>0.3</v>
      </c>
      <c r="U184" s="57" t="str">
        <f>VLOOKUP(A184,'Individual Data'!$K$5:$AC$5544,12,FALSE)</f>
        <v>Unassigned</v>
      </c>
      <c r="V184" s="14">
        <f>IFERROR(LOOKUP(H184,{30,43,48,53,58,63,68,73,78,83,88,93,97},{42,47,52,57,62,67,72,77,82,87,92,99,100}),999)</f>
        <v>77</v>
      </c>
      <c r="X184" s="57" t="str">
        <f>VLOOKUP(A184,'Individual Data'!$K$5:$AC$5544,8,FALSE)</f>
        <v>NA</v>
      </c>
      <c r="Y184" s="57" t="str">
        <f>VLOOKUP(A184,'Individual Data'!$K$5:$AC$5544,9,FALSE)</f>
        <v>U</v>
      </c>
    </row>
    <row r="185" spans="1:25" ht="15" customHeight="1" x14ac:dyDescent="0.25">
      <c r="A185" s="57" t="s">
        <v>6351</v>
      </c>
      <c r="B185" s="57">
        <v>184</v>
      </c>
      <c r="C185" s="73">
        <v>45223</v>
      </c>
      <c r="D185" s="57" t="s">
        <v>18340</v>
      </c>
      <c r="E185" s="57" t="s">
        <v>18341</v>
      </c>
      <c r="F185" s="229" t="s">
        <v>19617</v>
      </c>
      <c r="G185" s="57" t="s">
        <v>18080</v>
      </c>
      <c r="H185" s="57">
        <f t="shared" si="2"/>
        <v>70.5</v>
      </c>
      <c r="I185" s="57" t="s">
        <v>3225</v>
      </c>
      <c r="J185" s="57" t="s">
        <v>3196</v>
      </c>
      <c r="K185" s="57" t="s">
        <v>3196</v>
      </c>
      <c r="L185" s="57" t="s">
        <v>3196</v>
      </c>
      <c r="M185" s="57" t="s">
        <v>3196</v>
      </c>
      <c r="N185" s="193" t="s">
        <v>3228</v>
      </c>
      <c r="O185" s="57">
        <v>6</v>
      </c>
      <c r="P185" s="57" t="s">
        <v>17700</v>
      </c>
      <c r="R185" s="57" t="s">
        <v>17700</v>
      </c>
      <c r="S185" s="57">
        <v>1</v>
      </c>
      <c r="T185" s="57">
        <v>0.3</v>
      </c>
      <c r="U185" s="57" t="str">
        <f>VLOOKUP(A185,'Individual Data'!$K$5:$AC$5544,12,FALSE)</f>
        <v>Unassigned</v>
      </c>
      <c r="V185" s="14">
        <f>IFERROR(LOOKUP(H185,{30,43,48,53,58,63,68,73,78,83,88,93,97},{42,47,52,57,62,67,72,77,82,87,92,99,100}),999)</f>
        <v>72</v>
      </c>
      <c r="X185" s="57" t="str">
        <f>VLOOKUP(A185,'Individual Data'!$K$5:$AC$5544,8,FALSE)</f>
        <v>NA</v>
      </c>
      <c r="Y185" s="57" t="str">
        <f>VLOOKUP(A185,'Individual Data'!$K$5:$AC$5544,9,FALSE)</f>
        <v>U</v>
      </c>
    </row>
    <row r="186" spans="1:25" ht="15" customHeight="1" x14ac:dyDescent="0.25">
      <c r="A186" s="57" t="s">
        <v>3401</v>
      </c>
      <c r="B186" s="57">
        <v>185</v>
      </c>
      <c r="C186" s="73">
        <v>45223</v>
      </c>
      <c r="D186" s="57" t="s">
        <v>18342</v>
      </c>
      <c r="E186" s="57" t="s">
        <v>18343</v>
      </c>
      <c r="F186" s="229" t="s">
        <v>19617</v>
      </c>
      <c r="G186" s="57" t="s">
        <v>17934</v>
      </c>
      <c r="H186" s="57">
        <f t="shared" si="2"/>
        <v>77</v>
      </c>
      <c r="I186" s="57" t="s">
        <v>3225</v>
      </c>
      <c r="J186" s="57" t="s">
        <v>3196</v>
      </c>
      <c r="K186" s="57" t="s">
        <v>3196</v>
      </c>
      <c r="L186" s="57" t="s">
        <v>3196</v>
      </c>
      <c r="M186" s="57" t="s">
        <v>3196</v>
      </c>
      <c r="N186" s="193" t="s">
        <v>3228</v>
      </c>
      <c r="O186" s="57">
        <v>7</v>
      </c>
      <c r="P186" s="57" t="s">
        <v>17700</v>
      </c>
      <c r="R186" s="57" t="s">
        <v>17700</v>
      </c>
      <c r="S186" s="57">
        <v>1</v>
      </c>
      <c r="T186" s="57">
        <v>1.2</v>
      </c>
      <c r="U186" s="57" t="str">
        <f>VLOOKUP(A186,'Individual Data'!$K$5:$AC$5544,12,FALSE)</f>
        <v>Unassigned</v>
      </c>
      <c r="V186" s="14">
        <f>IFERROR(LOOKUP(H186,{30,43,48,53,58,63,68,73,78,83,88,93,97},{42,47,52,57,62,67,72,77,82,87,92,99,100}),999)</f>
        <v>77</v>
      </c>
      <c r="X186" s="57" t="str">
        <f>VLOOKUP(A186,'Individual Data'!$K$5:$AC$5544,8,FALSE)</f>
        <v>NA</v>
      </c>
      <c r="Y186" s="57" t="str">
        <f>VLOOKUP(A186,'Individual Data'!$K$5:$AC$5544,9,FALSE)</f>
        <v>U</v>
      </c>
    </row>
    <row r="187" spans="1:25" ht="15" customHeight="1" x14ac:dyDescent="0.25">
      <c r="A187" s="57" t="s">
        <v>6444</v>
      </c>
      <c r="B187" s="57">
        <v>186</v>
      </c>
      <c r="C187" s="73">
        <v>45223</v>
      </c>
      <c r="D187" s="57" t="s">
        <v>18344</v>
      </c>
      <c r="E187" s="57" t="s">
        <v>18345</v>
      </c>
      <c r="F187" s="229" t="s">
        <v>19617</v>
      </c>
      <c r="G187" s="57" t="s">
        <v>18015</v>
      </c>
      <c r="H187" s="57">
        <f t="shared" si="2"/>
        <v>82.5</v>
      </c>
      <c r="I187" s="57" t="s">
        <v>3225</v>
      </c>
      <c r="J187" s="57" t="s">
        <v>3196</v>
      </c>
      <c r="K187" s="57" t="s">
        <v>3196</v>
      </c>
      <c r="L187" s="57" t="s">
        <v>3196</v>
      </c>
      <c r="M187" s="57" t="s">
        <v>3196</v>
      </c>
      <c r="N187" s="193" t="s">
        <v>3228</v>
      </c>
      <c r="O187" s="57">
        <v>7</v>
      </c>
      <c r="P187" s="57" t="s">
        <v>17700</v>
      </c>
      <c r="R187" s="57" t="s">
        <v>17700</v>
      </c>
      <c r="S187" s="57">
        <v>1</v>
      </c>
      <c r="T187" s="57">
        <v>9.9</v>
      </c>
      <c r="U187" s="57" t="str">
        <f>VLOOKUP(A187,'Individual Data'!$K$5:$AC$5544,12,FALSE)</f>
        <v>BCA1</v>
      </c>
      <c r="V187" s="14">
        <f>IFERROR(LOOKUP(H187,{30,43,48,53,58,63,68,73,78,83,88,93,97},{42,47,52,57,62,67,72,77,82,87,92,99,100}),999)</f>
        <v>82</v>
      </c>
      <c r="X187" s="57">
        <f>VLOOKUP(A187,'Individual Data'!$K$5:$AC$5544,8,FALSE)</f>
        <v>4</v>
      </c>
      <c r="Y187" s="57">
        <f>VLOOKUP(A187,'Individual Data'!$K$5:$AC$5544,9,FALSE)</f>
        <v>2019</v>
      </c>
    </row>
    <row r="188" spans="1:25" ht="15" customHeight="1" x14ac:dyDescent="0.25">
      <c r="A188" s="57" t="s">
        <v>6904</v>
      </c>
      <c r="B188" s="57">
        <v>187</v>
      </c>
      <c r="C188" s="73">
        <v>45223</v>
      </c>
      <c r="D188" s="57" t="s">
        <v>18346</v>
      </c>
      <c r="E188" s="57" t="s">
        <v>18347</v>
      </c>
      <c r="F188" s="229" t="s">
        <v>19617</v>
      </c>
      <c r="G188" s="57" t="s">
        <v>17966</v>
      </c>
      <c r="H188" s="57">
        <f t="shared" si="2"/>
        <v>77.5</v>
      </c>
      <c r="I188" s="57" t="s">
        <v>3225</v>
      </c>
      <c r="J188" s="57" t="s">
        <v>3196</v>
      </c>
      <c r="K188" s="57" t="s">
        <v>3196</v>
      </c>
      <c r="L188" s="57" t="s">
        <v>3196</v>
      </c>
      <c r="M188" s="57" t="s">
        <v>3196</v>
      </c>
      <c r="N188" s="193" t="s">
        <v>3228</v>
      </c>
      <c r="O188" s="57">
        <v>7</v>
      </c>
      <c r="P188" s="57" t="s">
        <v>18170</v>
      </c>
      <c r="R188" s="57" t="s">
        <v>17700</v>
      </c>
      <c r="S188" s="57">
        <v>1</v>
      </c>
      <c r="T188" s="57">
        <v>9.9</v>
      </c>
      <c r="U188" s="57" t="str">
        <f>VLOOKUP(A188,'Individual Data'!$K$5:$AC$5544,12,FALSE)</f>
        <v>LFSO</v>
      </c>
      <c r="V188" s="14">
        <f>IFERROR(LOOKUP(H188,{30,43,48,53,58,63,68,73,78,83,88,93,97},{42,47,52,57,62,67,72,77,82,87,92,99,100}),999)</f>
        <v>77</v>
      </c>
      <c r="X188" s="57">
        <f>VLOOKUP(A188,'Individual Data'!$K$5:$AC$5544,8,FALSE)</f>
        <v>4</v>
      </c>
      <c r="Y188" s="57">
        <f>VLOOKUP(A188,'Individual Data'!$K$5:$AC$5544,9,FALSE)</f>
        <v>2019</v>
      </c>
    </row>
    <row r="189" spans="1:25" ht="15" customHeight="1" x14ac:dyDescent="0.25">
      <c r="A189" s="57" t="s">
        <v>8968</v>
      </c>
      <c r="B189" s="57">
        <v>188</v>
      </c>
      <c r="C189" s="73">
        <v>45223</v>
      </c>
      <c r="D189" s="57" t="s">
        <v>18348</v>
      </c>
      <c r="E189" s="57" t="s">
        <v>18349</v>
      </c>
      <c r="F189" s="229" t="s">
        <v>19617</v>
      </c>
      <c r="G189" s="57" t="s">
        <v>17995</v>
      </c>
      <c r="H189" s="57">
        <f t="shared" si="2"/>
        <v>75</v>
      </c>
      <c r="I189" s="57" t="s">
        <v>3225</v>
      </c>
      <c r="J189" s="57" t="s">
        <v>3196</v>
      </c>
      <c r="K189" s="57" t="s">
        <v>3196</v>
      </c>
      <c r="L189" s="57" t="s">
        <v>3196</v>
      </c>
      <c r="M189" s="57" t="s">
        <v>3196</v>
      </c>
      <c r="N189" s="193" t="s">
        <v>3228</v>
      </c>
      <c r="O189" s="57">
        <v>7</v>
      </c>
      <c r="P189" s="57" t="s">
        <v>17700</v>
      </c>
      <c r="R189" s="57" t="s">
        <v>17700</v>
      </c>
      <c r="S189" s="57">
        <v>1</v>
      </c>
      <c r="T189" s="57">
        <v>0.3</v>
      </c>
      <c r="U189" s="57" t="str">
        <f>VLOOKUP(A189,'Individual Data'!$K$5:$AC$5544,12,FALSE)</f>
        <v>Unassigned</v>
      </c>
      <c r="V189" s="14">
        <f>IFERROR(LOOKUP(H189,{30,43,48,53,58,63,68,73,78,83,88,93,97},{42,47,52,57,62,67,72,77,82,87,92,99,100}),999)</f>
        <v>77</v>
      </c>
      <c r="X189" s="57" t="str">
        <f>VLOOKUP(A189,'Individual Data'!$K$5:$AC$5544,8,FALSE)</f>
        <v>NA</v>
      </c>
      <c r="Y189" s="57" t="str">
        <f>VLOOKUP(A189,'Individual Data'!$K$5:$AC$5544,9,FALSE)</f>
        <v>U</v>
      </c>
    </row>
    <row r="190" spans="1:25" ht="15" customHeight="1" x14ac:dyDescent="0.25">
      <c r="A190" s="57" t="s">
        <v>9515</v>
      </c>
      <c r="B190" s="57">
        <v>189</v>
      </c>
      <c r="C190" s="73">
        <v>45223</v>
      </c>
      <c r="D190" s="57" t="s">
        <v>18350</v>
      </c>
      <c r="E190" s="57" t="s">
        <v>18351</v>
      </c>
      <c r="F190" s="229" t="s">
        <v>19617</v>
      </c>
      <c r="G190" s="57" t="s">
        <v>18116</v>
      </c>
      <c r="H190" s="57">
        <f t="shared" si="2"/>
        <v>84.5</v>
      </c>
      <c r="I190" s="57" t="s">
        <v>3225</v>
      </c>
      <c r="J190" s="57" t="s">
        <v>3196</v>
      </c>
      <c r="K190" s="57" t="s">
        <v>3196</v>
      </c>
      <c r="L190" s="57" t="s">
        <v>3196</v>
      </c>
      <c r="M190" s="57" t="s">
        <v>3196</v>
      </c>
      <c r="N190" s="193" t="s">
        <v>3228</v>
      </c>
      <c r="O190" s="57">
        <v>7</v>
      </c>
      <c r="P190" s="57" t="s">
        <v>17700</v>
      </c>
      <c r="R190" s="57" t="s">
        <v>17700</v>
      </c>
      <c r="S190" s="57">
        <v>1</v>
      </c>
      <c r="T190" s="57">
        <v>0.3</v>
      </c>
      <c r="U190" s="57" t="str">
        <f>VLOOKUP(A190,'Individual Data'!$K$5:$AC$5544,12,FALSE)</f>
        <v>PLA1</v>
      </c>
      <c r="V190" s="14">
        <f>IFERROR(LOOKUP(H190,{30,43,48,53,58,63,68,73,78,83,88,93,97},{42,47,52,57,62,67,72,77,82,87,92,99,100}),999)</f>
        <v>87</v>
      </c>
      <c r="X190" s="57">
        <f>VLOOKUP(A190,'Individual Data'!$K$5:$AC$5544,8,FALSE)</f>
        <v>4</v>
      </c>
      <c r="Y190" s="57">
        <f>VLOOKUP(A190,'Individual Data'!$K$5:$AC$5544,9,FALSE)</f>
        <v>2019</v>
      </c>
    </row>
    <row r="191" spans="1:25" ht="15" customHeight="1" x14ac:dyDescent="0.25">
      <c r="A191" s="57" t="s">
        <v>6413</v>
      </c>
      <c r="B191" s="57">
        <v>190</v>
      </c>
      <c r="C191" s="73">
        <v>45224</v>
      </c>
      <c r="D191" s="57" t="s">
        <v>18352</v>
      </c>
      <c r="E191" s="57" t="s">
        <v>18353</v>
      </c>
      <c r="F191" s="197" t="s">
        <v>19617</v>
      </c>
      <c r="G191" s="57" t="s">
        <v>18057</v>
      </c>
      <c r="H191" s="57">
        <f t="shared" si="2"/>
        <v>71.5</v>
      </c>
      <c r="I191" s="57" t="s">
        <v>3225</v>
      </c>
      <c r="J191" s="57" t="s">
        <v>3196</v>
      </c>
      <c r="K191" s="57" t="s">
        <v>3196</v>
      </c>
      <c r="L191" s="57" t="s">
        <v>3196</v>
      </c>
      <c r="M191" s="57" t="s">
        <v>3196</v>
      </c>
      <c r="N191" s="193" t="s">
        <v>3196</v>
      </c>
      <c r="P191" s="57" t="s">
        <v>17700</v>
      </c>
      <c r="R191" s="57" t="s">
        <v>17700</v>
      </c>
      <c r="S191" s="57">
        <v>1</v>
      </c>
      <c r="T191" s="57">
        <v>9.9</v>
      </c>
      <c r="U191" s="57" t="str">
        <f>VLOOKUP(A191,'Individual Data'!$K$5:$AC$5544,12,FALSE)</f>
        <v>LFSO</v>
      </c>
      <c r="V191" s="14">
        <f>IFERROR(LOOKUP(H191,{30,43,48,53,58,63,68,73,78,83,88,93,97},{42,47,52,57,62,67,72,77,82,87,92,99,100}),999)</f>
        <v>72</v>
      </c>
      <c r="X191" s="57">
        <f>VLOOKUP(A191,'Individual Data'!$K$5:$AC$5544,8,FALSE)</f>
        <v>4</v>
      </c>
      <c r="Y191" s="57">
        <f>VLOOKUP(A191,'Individual Data'!$K$5:$AC$5544,9,FALSE)</f>
        <v>2019</v>
      </c>
    </row>
    <row r="192" spans="1:25" ht="15" customHeight="1" x14ac:dyDescent="0.25">
      <c r="A192" s="57" t="s">
        <v>15399</v>
      </c>
      <c r="B192" s="57">
        <v>191</v>
      </c>
      <c r="C192" s="73">
        <v>45224</v>
      </c>
      <c r="D192" s="57" t="s">
        <v>18354</v>
      </c>
      <c r="E192" s="57" t="s">
        <v>18355</v>
      </c>
      <c r="F192" s="197" t="s">
        <v>19617</v>
      </c>
      <c r="G192" s="57" t="s">
        <v>18057</v>
      </c>
      <c r="H192" s="57">
        <f t="shared" si="2"/>
        <v>71.5</v>
      </c>
      <c r="I192" s="57" t="s">
        <v>3225</v>
      </c>
      <c r="J192" s="57" t="s">
        <v>3196</v>
      </c>
      <c r="K192" s="57" t="s">
        <v>3196</v>
      </c>
      <c r="L192" s="57" t="s">
        <v>3196</v>
      </c>
      <c r="M192" s="57" t="s">
        <v>3196</v>
      </c>
      <c r="N192" s="193" t="s">
        <v>3228</v>
      </c>
      <c r="O192" s="57">
        <v>8</v>
      </c>
      <c r="P192" s="57" t="s">
        <v>17700</v>
      </c>
      <c r="R192" s="57" t="s">
        <v>17700</v>
      </c>
      <c r="S192" s="57">
        <v>1</v>
      </c>
      <c r="T192" s="57">
        <v>9.9</v>
      </c>
      <c r="U192" s="57" t="str">
        <f>VLOOKUP(A192,'Individual Data'!$K$5:$AC$5544,12,FALSE)</f>
        <v>Unassigned</v>
      </c>
      <c r="V192" s="14">
        <f>IFERROR(LOOKUP(H192,{30,43,48,53,58,63,68,73,78,83,88,93,97},{42,47,52,57,62,67,72,77,82,87,92,99,100}),999)</f>
        <v>72</v>
      </c>
      <c r="X192" s="57" t="str">
        <f>VLOOKUP(A192,'Individual Data'!$K$5:$AC$5544,8,FALSE)</f>
        <v>NA</v>
      </c>
      <c r="Y192" s="57" t="str">
        <f>VLOOKUP(A192,'Individual Data'!$K$5:$AC$5544,9,FALSE)</f>
        <v>U</v>
      </c>
    </row>
    <row r="193" spans="1:25" ht="15" customHeight="1" x14ac:dyDescent="0.25">
      <c r="A193" s="57" t="s">
        <v>6606</v>
      </c>
      <c r="B193" s="57">
        <v>192</v>
      </c>
      <c r="C193" s="73">
        <v>45224</v>
      </c>
      <c r="D193" s="57" t="s">
        <v>18356</v>
      </c>
      <c r="E193" s="57" t="s">
        <v>18357</v>
      </c>
      <c r="F193" s="197" t="s">
        <v>19617</v>
      </c>
      <c r="G193" s="57" t="s">
        <v>17976</v>
      </c>
      <c r="H193" s="57">
        <f t="shared" si="2"/>
        <v>74</v>
      </c>
      <c r="I193" s="57" t="s">
        <v>3225</v>
      </c>
      <c r="J193" s="57" t="s">
        <v>3196</v>
      </c>
      <c r="K193" s="57" t="s">
        <v>3196</v>
      </c>
      <c r="L193" s="57" t="s">
        <v>3196</v>
      </c>
      <c r="M193" s="57" t="s">
        <v>3196</v>
      </c>
      <c r="N193" s="193" t="s">
        <v>3228</v>
      </c>
      <c r="O193" s="57">
        <v>8</v>
      </c>
      <c r="P193" s="57" t="s">
        <v>17700</v>
      </c>
      <c r="R193" s="57" t="s">
        <v>17700</v>
      </c>
      <c r="S193" s="57">
        <v>1</v>
      </c>
      <c r="T193" s="57">
        <v>0.3</v>
      </c>
      <c r="U193" s="57" t="str">
        <f>VLOOKUP(A193,'Individual Data'!$K$5:$AC$5544,12,FALSE)</f>
        <v>BCA1</v>
      </c>
      <c r="V193" s="14">
        <f>IFERROR(LOOKUP(H193,{30,43,48,53,58,63,68,73,78,83,88,93,97},{42,47,52,57,62,67,72,77,82,87,92,99,100}),999)</f>
        <v>77</v>
      </c>
      <c r="X193" s="57">
        <f>VLOOKUP(A193,'Individual Data'!$K$5:$AC$5544,8,FALSE)</f>
        <v>4</v>
      </c>
      <c r="Y193" s="57">
        <f>VLOOKUP(A193,'Individual Data'!$K$5:$AC$5544,9,FALSE)</f>
        <v>2019</v>
      </c>
    </row>
    <row r="194" spans="1:25" ht="15" customHeight="1" x14ac:dyDescent="0.25">
      <c r="A194" s="57" t="s">
        <v>15332</v>
      </c>
      <c r="B194" s="57">
        <v>193</v>
      </c>
      <c r="C194" s="73">
        <v>45224</v>
      </c>
      <c r="D194" s="57" t="s">
        <v>18358</v>
      </c>
      <c r="E194" s="57" t="s">
        <v>18359</v>
      </c>
      <c r="F194" s="197" t="s">
        <v>19617</v>
      </c>
      <c r="G194" s="57" t="s">
        <v>18156</v>
      </c>
      <c r="H194" s="57">
        <f t="shared" ref="H194:H257" si="3">G194/10</f>
        <v>73.5</v>
      </c>
      <c r="I194" s="57" t="s">
        <v>3225</v>
      </c>
      <c r="J194" s="57" t="s">
        <v>3196</v>
      </c>
      <c r="K194" s="57" t="s">
        <v>3196</v>
      </c>
      <c r="L194" s="57" t="s">
        <v>3196</v>
      </c>
      <c r="M194" s="57" t="s">
        <v>3196</v>
      </c>
      <c r="N194" s="193" t="s">
        <v>3228</v>
      </c>
      <c r="O194" s="57">
        <v>8</v>
      </c>
      <c r="P194" s="57" t="s">
        <v>17700</v>
      </c>
      <c r="R194" s="57" t="s">
        <v>17700</v>
      </c>
      <c r="S194" s="57">
        <v>1</v>
      </c>
      <c r="T194" s="57">
        <v>9.9</v>
      </c>
      <c r="U194" s="57" t="str">
        <f>VLOOKUP(A194,'Individual Data'!$K$5:$AC$5544,12,FALSE)</f>
        <v>Unassigned</v>
      </c>
      <c r="V194" s="14">
        <f>IFERROR(LOOKUP(H194,{30,43,48,53,58,63,68,73,78,83,88,93,97},{42,47,52,57,62,67,72,77,82,87,92,99,100}),999)</f>
        <v>77</v>
      </c>
      <c r="X194" s="57" t="str">
        <f>VLOOKUP(A194,'Individual Data'!$K$5:$AC$5544,8,FALSE)</f>
        <v>NA</v>
      </c>
      <c r="Y194" s="57" t="str">
        <f>VLOOKUP(A194,'Individual Data'!$K$5:$AC$5544,9,FALSE)</f>
        <v>U</v>
      </c>
    </row>
    <row r="195" spans="1:25" ht="15" customHeight="1" x14ac:dyDescent="0.25">
      <c r="A195" s="57" t="s">
        <v>3372</v>
      </c>
      <c r="B195" s="57">
        <v>194</v>
      </c>
      <c r="C195" s="73">
        <v>45224</v>
      </c>
      <c r="D195" s="57" t="s">
        <v>18360</v>
      </c>
      <c r="E195" s="57" t="s">
        <v>18361</v>
      </c>
      <c r="F195" s="197" t="s">
        <v>19617</v>
      </c>
      <c r="G195" s="57" t="s">
        <v>18362</v>
      </c>
      <c r="H195" s="57">
        <f t="shared" si="3"/>
        <v>91</v>
      </c>
      <c r="I195" s="57" t="s">
        <v>3225</v>
      </c>
      <c r="J195" s="57" t="s">
        <v>3228</v>
      </c>
      <c r="K195" s="57" t="s">
        <v>3228</v>
      </c>
      <c r="L195" s="57" t="s">
        <v>3196</v>
      </c>
      <c r="M195" s="57" t="s">
        <v>3196</v>
      </c>
      <c r="N195" s="193" t="s">
        <v>3196</v>
      </c>
      <c r="P195" s="57" t="s">
        <v>17700</v>
      </c>
      <c r="R195" s="57" t="s">
        <v>17700</v>
      </c>
      <c r="S195" s="57">
        <v>1</v>
      </c>
      <c r="T195" s="57">
        <v>9.9</v>
      </c>
      <c r="U195" s="57" t="str">
        <f>VLOOKUP(A195,'Individual Data'!$K$5:$AC$5544,12,FALSE)</f>
        <v>NG</v>
      </c>
      <c r="V195" s="14">
        <f>IFERROR(LOOKUP(H195,{30,43,48,53,58,63,68,73,78,83,88,93,97},{42,47,52,57,62,67,72,77,82,87,92,99,100}),999)</f>
        <v>92</v>
      </c>
      <c r="X195" s="57" t="str">
        <f>VLOOKUP(A195,'Individual Data'!$K$5:$AC$5544,8,FALSE)</f>
        <v>NA</v>
      </c>
      <c r="Y195" s="57" t="str">
        <f>VLOOKUP(A195,'Individual Data'!$K$5:$AC$5544,9,FALSE)</f>
        <v>U</v>
      </c>
    </row>
    <row r="196" spans="1:25" ht="15" customHeight="1" x14ac:dyDescent="0.25">
      <c r="A196" s="57" t="s">
        <v>8983</v>
      </c>
      <c r="B196" s="57">
        <v>195</v>
      </c>
      <c r="C196" s="73">
        <v>45224</v>
      </c>
      <c r="D196" s="57" t="s">
        <v>18363</v>
      </c>
      <c r="E196" s="57" t="s">
        <v>18364</v>
      </c>
      <c r="F196" s="197" t="s">
        <v>19617</v>
      </c>
      <c r="G196" s="57" t="s">
        <v>18365</v>
      </c>
      <c r="H196" s="57">
        <f t="shared" si="3"/>
        <v>90</v>
      </c>
      <c r="I196" s="57" t="s">
        <v>3225</v>
      </c>
      <c r="J196" s="57" t="s">
        <v>3196</v>
      </c>
      <c r="K196" s="57" t="s">
        <v>3196</v>
      </c>
      <c r="L196" s="57" t="s">
        <v>3196</v>
      </c>
      <c r="M196" s="57" t="s">
        <v>3196</v>
      </c>
      <c r="N196" s="193" t="s">
        <v>3228</v>
      </c>
      <c r="O196" s="57">
        <v>8</v>
      </c>
      <c r="P196" s="57" t="s">
        <v>17700</v>
      </c>
      <c r="R196" s="57" t="s">
        <v>17700</v>
      </c>
      <c r="S196" s="57">
        <v>1</v>
      </c>
      <c r="T196" s="57">
        <v>0.3</v>
      </c>
      <c r="U196" s="57" t="str">
        <f>VLOOKUP(A196,'Individual Data'!$K$5:$AC$5544,12,FALSE)</f>
        <v>LFSO</v>
      </c>
      <c r="V196" s="14">
        <f>IFERROR(LOOKUP(H196,{30,43,48,53,58,63,68,73,78,83,88,93,97},{42,47,52,57,62,67,72,77,82,87,92,99,100}),999)</f>
        <v>92</v>
      </c>
      <c r="X196" s="57">
        <f>VLOOKUP(A196,'Individual Data'!$K$5:$AC$5544,8,FALSE)</f>
        <v>4</v>
      </c>
      <c r="Y196" s="57">
        <f>VLOOKUP(A196,'Individual Data'!$K$5:$AC$5544,9,FALSE)</f>
        <v>2019</v>
      </c>
    </row>
    <row r="197" spans="1:25" ht="15" customHeight="1" x14ac:dyDescent="0.25">
      <c r="A197" s="57" t="s">
        <v>8983</v>
      </c>
      <c r="B197" s="57">
        <v>196</v>
      </c>
      <c r="C197" s="73">
        <v>45224</v>
      </c>
      <c r="D197" s="57" t="s">
        <v>18366</v>
      </c>
      <c r="E197" s="57" t="s">
        <v>18367</v>
      </c>
      <c r="F197" s="197" t="s">
        <v>19617</v>
      </c>
      <c r="G197" s="57" t="s">
        <v>17969</v>
      </c>
      <c r="H197" s="57">
        <f t="shared" si="3"/>
        <v>78</v>
      </c>
      <c r="I197" s="57" t="s">
        <v>3225</v>
      </c>
      <c r="J197" s="57" t="s">
        <v>3196</v>
      </c>
      <c r="K197" s="57" t="s">
        <v>3196</v>
      </c>
      <c r="L197" s="57" t="s">
        <v>3196</v>
      </c>
      <c r="M197" s="57" t="s">
        <v>3196</v>
      </c>
      <c r="N197" s="193" t="s">
        <v>3228</v>
      </c>
      <c r="O197" s="57">
        <v>9</v>
      </c>
      <c r="P197" s="57" t="s">
        <v>17700</v>
      </c>
      <c r="R197" s="57" t="s">
        <v>17700</v>
      </c>
      <c r="S197" s="57">
        <v>1</v>
      </c>
      <c r="T197" s="57">
        <v>0.2</v>
      </c>
      <c r="U197" s="57" t="str">
        <f>VLOOKUP(A197,'Individual Data'!$K$5:$AC$5544,12,FALSE)</f>
        <v>LFSO</v>
      </c>
      <c r="V197" s="14">
        <f>IFERROR(LOOKUP(H197,{30,43,48,53,58,63,68,73,78,83,88,93,97},{42,47,52,57,62,67,72,77,82,87,92,99,100}),999)</f>
        <v>82</v>
      </c>
      <c r="X197" s="57">
        <f>VLOOKUP(A197,'Individual Data'!$K$5:$AC$5544,8,FALSE)</f>
        <v>4</v>
      </c>
      <c r="Y197" s="57">
        <f>VLOOKUP(A197,'Individual Data'!$K$5:$AC$5544,9,FALSE)</f>
        <v>2019</v>
      </c>
    </row>
    <row r="198" spans="1:25" ht="15" customHeight="1" x14ac:dyDescent="0.25">
      <c r="A198" s="57" t="s">
        <v>18331</v>
      </c>
      <c r="B198" s="57">
        <v>197</v>
      </c>
      <c r="C198" s="73">
        <v>45224</v>
      </c>
      <c r="D198" s="57" t="s">
        <v>18368</v>
      </c>
      <c r="E198" s="57" t="s">
        <v>18369</v>
      </c>
      <c r="F198" s="197" t="s">
        <v>19617</v>
      </c>
      <c r="G198" s="57" t="s">
        <v>18365</v>
      </c>
      <c r="H198" s="57">
        <f t="shared" si="3"/>
        <v>90</v>
      </c>
      <c r="I198" s="57" t="s">
        <v>3225</v>
      </c>
      <c r="J198" s="57" t="s">
        <v>3228</v>
      </c>
      <c r="K198" s="57" t="s">
        <v>3196</v>
      </c>
      <c r="L198" s="57" t="s">
        <v>3196</v>
      </c>
      <c r="M198" s="57" t="s">
        <v>3196</v>
      </c>
      <c r="N198" s="193" t="s">
        <v>3196</v>
      </c>
      <c r="P198" s="57" t="s">
        <v>18170</v>
      </c>
      <c r="S198" s="57">
        <v>1</v>
      </c>
      <c r="T198" s="57">
        <v>9.9</v>
      </c>
      <c r="U198" s="57" t="e">
        <f>VLOOKUP(A198,'Individual Data'!$K$5:$AC$5544,12,FALSE)</f>
        <v>#N/A</v>
      </c>
      <c r="V198" s="14">
        <f>IFERROR(LOOKUP(H198,{30,43,48,53,58,63,68,73,78,83,88,93,97},{42,47,52,57,62,67,72,77,82,87,92,99,100}),999)</f>
        <v>92</v>
      </c>
      <c r="X198" s="57" t="e">
        <f>VLOOKUP(A198,'Individual Data'!$K$5:$AC$5544,8,FALSE)</f>
        <v>#N/A</v>
      </c>
      <c r="Y198" s="57" t="e">
        <f>VLOOKUP(A198,'Individual Data'!$K$5:$AC$5544,9,FALSE)</f>
        <v>#N/A</v>
      </c>
    </row>
    <row r="199" spans="1:25" ht="15" customHeight="1" x14ac:dyDescent="0.25">
      <c r="A199" s="57" t="s">
        <v>14783</v>
      </c>
      <c r="B199" s="57">
        <v>198</v>
      </c>
      <c r="C199" s="73">
        <v>45224</v>
      </c>
      <c r="D199" s="57" t="s">
        <v>18370</v>
      </c>
      <c r="E199" s="57" t="s">
        <v>18371</v>
      </c>
      <c r="F199" s="197" t="s">
        <v>19617</v>
      </c>
      <c r="G199" s="57" t="s">
        <v>18365</v>
      </c>
      <c r="H199" s="57">
        <f t="shared" si="3"/>
        <v>90</v>
      </c>
      <c r="I199" s="57" t="s">
        <v>3225</v>
      </c>
      <c r="J199" s="57" t="s">
        <v>3196</v>
      </c>
      <c r="K199" s="57" t="s">
        <v>3196</v>
      </c>
      <c r="L199" s="57" t="s">
        <v>3196</v>
      </c>
      <c r="M199" s="57" t="s">
        <v>3196</v>
      </c>
      <c r="N199" s="193" t="s">
        <v>3228</v>
      </c>
      <c r="O199" s="57">
        <v>9</v>
      </c>
      <c r="P199" s="57" t="s">
        <v>17700</v>
      </c>
      <c r="R199" s="57" t="s">
        <v>17700</v>
      </c>
      <c r="S199" s="57">
        <v>1</v>
      </c>
      <c r="T199" s="57">
        <v>9.9</v>
      </c>
      <c r="U199" s="57" t="str">
        <f>VLOOKUP(A199,'Individual Data'!$K$5:$AC$5544,12,FALSE)</f>
        <v>CJA1</v>
      </c>
      <c r="V199" s="14">
        <f>IFERROR(LOOKUP(H199,{30,43,48,53,58,63,68,73,78,83,88,93,97},{42,47,52,57,62,67,72,77,82,87,92,99,100}),999)</f>
        <v>92</v>
      </c>
      <c r="X199" s="57">
        <f>VLOOKUP(A199,'Individual Data'!$K$5:$AC$5544,8,FALSE)</f>
        <v>4</v>
      </c>
      <c r="Y199" s="57">
        <f>VLOOKUP(A199,'Individual Data'!$K$5:$AC$5544,9,FALSE)</f>
        <v>2019</v>
      </c>
    </row>
    <row r="200" spans="1:25" ht="15" customHeight="1" x14ac:dyDescent="0.25">
      <c r="A200" s="57" t="s">
        <v>18372</v>
      </c>
      <c r="B200" s="57">
        <v>199</v>
      </c>
      <c r="C200" s="73">
        <v>45224</v>
      </c>
      <c r="D200" s="57" t="s">
        <v>18373</v>
      </c>
      <c r="E200" s="57" t="s">
        <v>18374</v>
      </c>
      <c r="F200" s="197" t="s">
        <v>19617</v>
      </c>
      <c r="G200" s="57" t="s">
        <v>18040</v>
      </c>
      <c r="H200" s="57">
        <f t="shared" si="3"/>
        <v>86</v>
      </c>
      <c r="I200" s="57" t="s">
        <v>3225</v>
      </c>
      <c r="J200" s="57" t="s">
        <v>3228</v>
      </c>
      <c r="K200" s="57" t="s">
        <v>3228</v>
      </c>
      <c r="L200" s="57" t="s">
        <v>3196</v>
      </c>
      <c r="M200" s="57" t="s">
        <v>3196</v>
      </c>
      <c r="N200" s="193" t="s">
        <v>3196</v>
      </c>
      <c r="P200" s="57" t="s">
        <v>17700</v>
      </c>
      <c r="R200" s="57" t="s">
        <v>17700</v>
      </c>
      <c r="S200" s="57">
        <v>1</v>
      </c>
      <c r="T200" s="57">
        <v>9.9</v>
      </c>
      <c r="U200" s="57" t="str">
        <f>VLOOKUP(A200,'Individual Data'!$K$5:$AC$5544,12,FALSE)</f>
        <v>CJA2</v>
      </c>
      <c r="V200" s="14">
        <f>IFERROR(LOOKUP(H200,{30,43,48,53,58,63,68,73,78,83,88,93,97},{42,47,52,57,62,67,72,77,82,87,92,99,100}),999)</f>
        <v>87</v>
      </c>
      <c r="X200" s="57">
        <f>VLOOKUP(A200,'Individual Data'!$K$5:$AC$5544,8,FALSE)</f>
        <v>4</v>
      </c>
      <c r="Y200" s="57">
        <f>VLOOKUP(A200,'Individual Data'!$K$5:$AC$5544,9,FALSE)</f>
        <v>2019</v>
      </c>
    </row>
    <row r="201" spans="1:25" ht="15" customHeight="1" x14ac:dyDescent="0.25">
      <c r="A201" s="57" t="s">
        <v>15818</v>
      </c>
      <c r="B201" s="57">
        <v>200</v>
      </c>
      <c r="C201" s="73">
        <v>45224</v>
      </c>
      <c r="D201" s="57" t="s">
        <v>18375</v>
      </c>
      <c r="E201" s="57" t="s">
        <v>18376</v>
      </c>
      <c r="F201" s="197" t="s">
        <v>19617</v>
      </c>
      <c r="G201" s="57" t="s">
        <v>17937</v>
      </c>
      <c r="H201" s="57">
        <f t="shared" si="3"/>
        <v>72</v>
      </c>
      <c r="I201" s="57" t="s">
        <v>3225</v>
      </c>
      <c r="J201" s="57" t="s">
        <v>3196</v>
      </c>
      <c r="K201" s="57" t="s">
        <v>3196</v>
      </c>
      <c r="L201" s="57" t="s">
        <v>3196</v>
      </c>
      <c r="M201" s="57" t="s">
        <v>3196</v>
      </c>
      <c r="N201" s="193" t="s">
        <v>3228</v>
      </c>
      <c r="O201" s="57">
        <v>9</v>
      </c>
      <c r="P201" s="57" t="s">
        <v>17700</v>
      </c>
      <c r="R201" s="57" t="s">
        <v>17700</v>
      </c>
      <c r="S201" s="57">
        <v>1</v>
      </c>
      <c r="T201" s="57">
        <v>1.2</v>
      </c>
      <c r="U201" s="57" t="str">
        <f>VLOOKUP(A201,'Individual Data'!$K$5:$AC$5544,12,FALSE)</f>
        <v>Unassigned</v>
      </c>
      <c r="V201" s="14">
        <f>IFERROR(LOOKUP(H201,{30,43,48,53,58,63,68,73,78,83,88,93,97},{42,47,52,57,62,67,72,77,82,87,92,99,100}),999)</f>
        <v>72</v>
      </c>
      <c r="X201" s="57" t="str">
        <f>VLOOKUP(A201,'Individual Data'!$K$5:$AC$5544,8,FALSE)</f>
        <v>NA</v>
      </c>
      <c r="Y201" s="57" t="str">
        <f>VLOOKUP(A201,'Individual Data'!$K$5:$AC$5544,9,FALSE)</f>
        <v>U</v>
      </c>
    </row>
    <row r="202" spans="1:25" ht="15" customHeight="1" x14ac:dyDescent="0.25">
      <c r="A202" s="57" t="s">
        <v>18331</v>
      </c>
      <c r="B202" s="57">
        <v>201</v>
      </c>
      <c r="C202" s="73">
        <v>45224</v>
      </c>
      <c r="D202" s="57" t="s">
        <v>18377</v>
      </c>
      <c r="E202" s="57" t="s">
        <v>18378</v>
      </c>
      <c r="F202" s="197" t="s">
        <v>19617</v>
      </c>
      <c r="G202" s="57" t="s">
        <v>18167</v>
      </c>
      <c r="H202" s="57">
        <f t="shared" si="3"/>
        <v>83</v>
      </c>
      <c r="I202" s="57" t="s">
        <v>3225</v>
      </c>
      <c r="J202" s="57" t="s">
        <v>3196</v>
      </c>
      <c r="K202" s="57" t="s">
        <v>3196</v>
      </c>
      <c r="L202" s="57" t="s">
        <v>3196</v>
      </c>
      <c r="M202" s="57" t="s">
        <v>3196</v>
      </c>
      <c r="N202" s="193" t="s">
        <v>3228</v>
      </c>
      <c r="O202" s="57">
        <v>9</v>
      </c>
      <c r="P202" s="57" t="s">
        <v>18170</v>
      </c>
      <c r="S202" s="57">
        <v>1</v>
      </c>
      <c r="T202" s="57">
        <v>0.3</v>
      </c>
      <c r="U202" s="57" t="e">
        <f>VLOOKUP(A202,'Individual Data'!$K$5:$AC$5544,12,FALSE)</f>
        <v>#N/A</v>
      </c>
      <c r="V202" s="14">
        <f>IFERROR(LOOKUP(H202,{30,43,48,53,58,63,68,73,78,83,88,93,97},{42,47,52,57,62,67,72,77,82,87,92,99,100}),999)</f>
        <v>87</v>
      </c>
      <c r="X202" s="57" t="e">
        <f>VLOOKUP(A202,'Individual Data'!$K$5:$AC$5544,8,FALSE)</f>
        <v>#N/A</v>
      </c>
      <c r="Y202" s="57" t="e">
        <f>VLOOKUP(A202,'Individual Data'!$K$5:$AC$5544,9,FALSE)</f>
        <v>#N/A</v>
      </c>
    </row>
    <row r="203" spans="1:25" ht="15" customHeight="1" x14ac:dyDescent="0.25">
      <c r="A203" s="57" t="s">
        <v>3642</v>
      </c>
      <c r="B203" s="57">
        <v>202</v>
      </c>
      <c r="C203" s="73">
        <v>45224</v>
      </c>
      <c r="D203" s="57" t="s">
        <v>18379</v>
      </c>
      <c r="E203" s="57" t="s">
        <v>18380</v>
      </c>
      <c r="F203" s="197" t="s">
        <v>19617</v>
      </c>
      <c r="G203" s="57" t="s">
        <v>18156</v>
      </c>
      <c r="H203" s="57">
        <f t="shared" si="3"/>
        <v>73.5</v>
      </c>
      <c r="I203" s="57" t="s">
        <v>3225</v>
      </c>
      <c r="J203" s="57" t="s">
        <v>3196</v>
      </c>
      <c r="K203" s="57" t="s">
        <v>3196</v>
      </c>
      <c r="L203" s="57" t="s">
        <v>3196</v>
      </c>
      <c r="M203" s="57" t="s">
        <v>3196</v>
      </c>
      <c r="N203" s="193" t="s">
        <v>3228</v>
      </c>
      <c r="O203" s="57">
        <v>9</v>
      </c>
      <c r="P203" s="57" t="s">
        <v>17700</v>
      </c>
      <c r="R203" s="57" t="s">
        <v>17700</v>
      </c>
      <c r="S203" s="57">
        <v>1</v>
      </c>
      <c r="T203" s="57">
        <v>0.3</v>
      </c>
      <c r="U203" s="57" t="str">
        <f>VLOOKUP(A203,'Individual Data'!$K$5:$AC$5544,12,FALSE)</f>
        <v>PLA1</v>
      </c>
      <c r="V203" s="14">
        <f>IFERROR(LOOKUP(H203,{30,43,48,53,58,63,68,73,78,83,88,93,97},{42,47,52,57,62,67,72,77,82,87,92,99,100}),999)</f>
        <v>77</v>
      </c>
      <c r="X203" s="57">
        <f>VLOOKUP(A203,'Individual Data'!$K$5:$AC$5544,8,FALSE)</f>
        <v>4</v>
      </c>
      <c r="Y203" s="57">
        <f>VLOOKUP(A203,'Individual Data'!$K$5:$AC$5544,9,FALSE)</f>
        <v>2019</v>
      </c>
    </row>
    <row r="204" spans="1:25" ht="15" customHeight="1" x14ac:dyDescent="0.25">
      <c r="A204" s="57" t="s">
        <v>14915</v>
      </c>
      <c r="B204" s="57">
        <v>203</v>
      </c>
      <c r="C204" s="73">
        <v>45224</v>
      </c>
      <c r="D204" s="57" t="s">
        <v>18381</v>
      </c>
      <c r="E204" s="57" t="s">
        <v>18382</v>
      </c>
      <c r="F204" s="197" t="s">
        <v>19617</v>
      </c>
      <c r="G204" s="57" t="s">
        <v>17943</v>
      </c>
      <c r="H204" s="57">
        <f t="shared" si="3"/>
        <v>76</v>
      </c>
      <c r="I204" s="57" t="s">
        <v>3225</v>
      </c>
      <c r="J204" s="57" t="s">
        <v>3196</v>
      </c>
      <c r="K204" s="57" t="s">
        <v>3196</v>
      </c>
      <c r="L204" s="57" t="s">
        <v>3196</v>
      </c>
      <c r="M204" s="57" t="s">
        <v>3196</v>
      </c>
      <c r="N204" s="193" t="s">
        <v>3228</v>
      </c>
      <c r="O204" s="57">
        <v>9</v>
      </c>
      <c r="P204" s="57" t="s">
        <v>17700</v>
      </c>
      <c r="R204" s="57" t="s">
        <v>17700</v>
      </c>
      <c r="S204" s="57">
        <v>1</v>
      </c>
      <c r="T204" s="57">
        <v>0.3</v>
      </c>
      <c r="U204" s="57" t="str">
        <f>VLOOKUP(A204,'Individual Data'!$K$5:$AC$5544,12,FALSE)</f>
        <v>IPCSR</v>
      </c>
      <c r="V204" s="14">
        <f>IFERROR(LOOKUP(H204,{30,43,48,53,58,63,68,73,78,83,88,93,97},{42,47,52,57,62,67,72,77,82,87,92,99,100}),999)</f>
        <v>77</v>
      </c>
      <c r="X204" s="57">
        <f>VLOOKUP(A204,'Individual Data'!$K$5:$AC$5544,8,FALSE)</f>
        <v>4</v>
      </c>
      <c r="Y204" s="57">
        <f>VLOOKUP(A204,'Individual Data'!$K$5:$AC$5544,9,FALSE)</f>
        <v>2019</v>
      </c>
    </row>
    <row r="205" spans="1:25" ht="15" customHeight="1" x14ac:dyDescent="0.25">
      <c r="A205" s="57" t="s">
        <v>3843</v>
      </c>
      <c r="B205" s="57">
        <v>204</v>
      </c>
      <c r="C205" s="73">
        <v>45224</v>
      </c>
      <c r="D205" s="57" t="s">
        <v>18383</v>
      </c>
      <c r="E205" s="57" t="s">
        <v>18384</v>
      </c>
      <c r="F205" s="197" t="s">
        <v>19617</v>
      </c>
      <c r="G205" s="57" t="s">
        <v>18037</v>
      </c>
      <c r="H205" s="57">
        <f t="shared" si="3"/>
        <v>88</v>
      </c>
      <c r="I205" s="57" t="s">
        <v>3225</v>
      </c>
      <c r="J205" s="57" t="s">
        <v>3196</v>
      </c>
      <c r="K205" s="57" t="s">
        <v>3196</v>
      </c>
      <c r="L205" s="57" t="s">
        <v>3196</v>
      </c>
      <c r="M205" s="57" t="s">
        <v>3196</v>
      </c>
      <c r="N205" s="193" t="s">
        <v>3228</v>
      </c>
      <c r="O205" s="57">
        <v>9</v>
      </c>
      <c r="P205" s="57" t="s">
        <v>17700</v>
      </c>
      <c r="R205" s="57" t="s">
        <v>17700</v>
      </c>
      <c r="S205" s="57">
        <v>1</v>
      </c>
      <c r="T205" s="57">
        <v>0.3</v>
      </c>
      <c r="U205" s="57" t="str">
        <f>VLOOKUP(A205,'Individual Data'!$K$5:$AC$5544,12,FALSE)</f>
        <v>Unassigned</v>
      </c>
      <c r="V205" s="14">
        <f>IFERROR(LOOKUP(H205,{30,43,48,53,58,63,68,73,78,83,88,93,97},{42,47,52,57,62,67,72,77,82,87,92,99,100}),999)</f>
        <v>92</v>
      </c>
      <c r="X205" s="57" t="str">
        <f>VLOOKUP(A205,'Individual Data'!$K$5:$AC$5544,8,FALSE)</f>
        <v>NA</v>
      </c>
      <c r="Y205" s="57" t="str">
        <f>VLOOKUP(A205,'Individual Data'!$K$5:$AC$5544,9,FALSE)</f>
        <v>U</v>
      </c>
    </row>
    <row r="206" spans="1:25" ht="15" customHeight="1" x14ac:dyDescent="0.25">
      <c r="A206" s="57" t="s">
        <v>15050</v>
      </c>
      <c r="B206" s="57">
        <v>205</v>
      </c>
      <c r="C206" s="73">
        <v>45224</v>
      </c>
      <c r="D206" s="57" t="s">
        <v>18385</v>
      </c>
      <c r="E206" s="57" t="s">
        <v>18386</v>
      </c>
      <c r="F206" s="197" t="s">
        <v>19617</v>
      </c>
      <c r="G206" s="57" t="s">
        <v>18124</v>
      </c>
      <c r="H206" s="57">
        <f t="shared" si="3"/>
        <v>85</v>
      </c>
      <c r="I206" s="57" t="s">
        <v>3225</v>
      </c>
      <c r="J206" s="57" t="s">
        <v>3196</v>
      </c>
      <c r="K206" s="57" t="s">
        <v>3196</v>
      </c>
      <c r="L206" s="57" t="s">
        <v>3196</v>
      </c>
      <c r="M206" s="57" t="s">
        <v>3196</v>
      </c>
      <c r="N206" s="193" t="s">
        <v>3228</v>
      </c>
      <c r="O206" s="57">
        <v>9</v>
      </c>
      <c r="P206" s="57" t="s">
        <v>17700</v>
      </c>
      <c r="R206" s="57" t="s">
        <v>17700</v>
      </c>
      <c r="S206" s="57">
        <v>1</v>
      </c>
      <c r="T206" s="57">
        <v>0.3</v>
      </c>
      <c r="U206" s="57" t="str">
        <f>VLOOKUP(A206,'Individual Data'!$K$5:$AC$5544,12,FALSE)</f>
        <v>Unassigned</v>
      </c>
      <c r="V206" s="14">
        <f>IFERROR(LOOKUP(H206,{30,43,48,53,58,63,68,73,78,83,88,93,97},{42,47,52,57,62,67,72,77,82,87,92,99,100}),999)</f>
        <v>87</v>
      </c>
      <c r="X206" s="57" t="str">
        <f>VLOOKUP(A206,'Individual Data'!$K$5:$AC$5544,8,FALSE)</f>
        <v>NA</v>
      </c>
      <c r="Y206" s="57" t="str">
        <f>VLOOKUP(A206,'Individual Data'!$K$5:$AC$5544,9,FALSE)</f>
        <v>U</v>
      </c>
    </row>
    <row r="207" spans="1:25" ht="15" customHeight="1" x14ac:dyDescent="0.25">
      <c r="A207" s="57" t="s">
        <v>6528</v>
      </c>
      <c r="B207" s="57">
        <v>206</v>
      </c>
      <c r="C207" s="73">
        <v>45224</v>
      </c>
      <c r="D207" s="57" t="s">
        <v>18387</v>
      </c>
      <c r="E207" s="57" t="s">
        <v>18388</v>
      </c>
      <c r="F207" s="197" t="s">
        <v>19617</v>
      </c>
      <c r="G207" s="57" t="s">
        <v>18037</v>
      </c>
      <c r="H207" s="57">
        <f t="shared" si="3"/>
        <v>88</v>
      </c>
      <c r="I207" s="57" t="s">
        <v>3225</v>
      </c>
      <c r="J207" s="57" t="s">
        <v>3228</v>
      </c>
      <c r="K207" s="57" t="s">
        <v>3228</v>
      </c>
      <c r="L207" s="57" t="s">
        <v>3196</v>
      </c>
      <c r="M207" s="57" t="s">
        <v>3196</v>
      </c>
      <c r="N207" s="193" t="s">
        <v>3196</v>
      </c>
      <c r="P207" s="57" t="s">
        <v>17700</v>
      </c>
      <c r="R207" s="57" t="s">
        <v>17700</v>
      </c>
      <c r="S207" s="57">
        <v>1</v>
      </c>
      <c r="T207" s="57">
        <v>9.9</v>
      </c>
      <c r="U207" s="57" t="str">
        <f>VLOOKUP(A207,'Individual Data'!$K$5:$AC$5544,12,FALSE)</f>
        <v>NLVA</v>
      </c>
      <c r="V207" s="14">
        <f>IFERROR(LOOKUP(H207,{30,43,48,53,58,63,68,73,78,83,88,93,97},{42,47,52,57,62,67,72,77,82,87,92,99,100}),999)</f>
        <v>92</v>
      </c>
      <c r="X207" s="57">
        <f>VLOOKUP(A207,'Individual Data'!$K$5:$AC$5544,8,FALSE)</f>
        <v>4</v>
      </c>
      <c r="Y207" s="57">
        <f>VLOOKUP(A207,'Individual Data'!$K$5:$AC$5544,9,FALSE)</f>
        <v>2019</v>
      </c>
    </row>
    <row r="208" spans="1:25" ht="15" customHeight="1" x14ac:dyDescent="0.25">
      <c r="A208" s="57" t="s">
        <v>6763</v>
      </c>
      <c r="B208" s="57">
        <v>207</v>
      </c>
      <c r="C208" s="73">
        <v>45224</v>
      </c>
      <c r="D208" s="57" t="s">
        <v>18389</v>
      </c>
      <c r="E208" s="57" t="s">
        <v>18390</v>
      </c>
      <c r="F208" s="197" t="s">
        <v>19617</v>
      </c>
      <c r="G208" s="57" t="s">
        <v>18037</v>
      </c>
      <c r="H208" s="57">
        <f t="shared" si="3"/>
        <v>88</v>
      </c>
      <c r="I208" s="57" t="s">
        <v>3225</v>
      </c>
      <c r="J208" s="57" t="s">
        <v>3196</v>
      </c>
      <c r="K208" s="57" t="s">
        <v>3196</v>
      </c>
      <c r="L208" s="57" t="s">
        <v>3196</v>
      </c>
      <c r="M208" s="57" t="s">
        <v>3196</v>
      </c>
      <c r="N208" s="193" t="s">
        <v>3228</v>
      </c>
      <c r="O208" s="57">
        <v>9</v>
      </c>
      <c r="P208" s="57" t="s">
        <v>17700</v>
      </c>
      <c r="R208" s="57" t="s">
        <v>17700</v>
      </c>
      <c r="S208" s="57">
        <v>1</v>
      </c>
      <c r="T208" s="57">
        <v>0.3</v>
      </c>
      <c r="U208" s="57" t="str">
        <f>VLOOKUP(A208,'Individual Data'!$K$5:$AC$5544,12,FALSE)</f>
        <v>BCA1</v>
      </c>
      <c r="V208" s="14">
        <f>IFERROR(LOOKUP(H208,{30,43,48,53,58,63,68,73,78,83,88,93,97},{42,47,52,57,62,67,72,77,82,87,92,99,100}),999)</f>
        <v>92</v>
      </c>
      <c r="X208" s="57">
        <f>VLOOKUP(A208,'Individual Data'!$K$5:$AC$5544,8,FALSE)</f>
        <v>4</v>
      </c>
      <c r="Y208" s="57">
        <f>VLOOKUP(A208,'Individual Data'!$K$5:$AC$5544,9,FALSE)</f>
        <v>2019</v>
      </c>
    </row>
    <row r="209" spans="1:25" ht="15" customHeight="1" x14ac:dyDescent="0.25">
      <c r="A209" s="57" t="s">
        <v>3478</v>
      </c>
      <c r="B209" s="57">
        <v>208</v>
      </c>
      <c r="C209" s="73">
        <v>45224</v>
      </c>
      <c r="D209" s="57" t="s">
        <v>18391</v>
      </c>
      <c r="E209" s="57" t="s">
        <v>18392</v>
      </c>
      <c r="F209" s="197" t="s">
        <v>19617</v>
      </c>
      <c r="G209" s="57" t="s">
        <v>17998</v>
      </c>
      <c r="H209" s="57">
        <f t="shared" si="3"/>
        <v>80.5</v>
      </c>
      <c r="I209" s="57" t="s">
        <v>3225</v>
      </c>
      <c r="J209" s="57" t="s">
        <v>3228</v>
      </c>
      <c r="K209" s="57" t="s">
        <v>3228</v>
      </c>
      <c r="L209" s="57" t="s">
        <v>3196</v>
      </c>
      <c r="M209" s="57" t="s">
        <v>3196</v>
      </c>
      <c r="N209" s="193" t="s">
        <v>3196</v>
      </c>
      <c r="P209" s="57" t="s">
        <v>17700</v>
      </c>
      <c r="R209" s="57" t="s">
        <v>17700</v>
      </c>
      <c r="S209" s="57">
        <v>1</v>
      </c>
      <c r="T209" s="57">
        <v>9.9</v>
      </c>
      <c r="U209" s="57" t="str">
        <f>VLOOKUP(A209,'Individual Data'!$K$5:$AC$5544,12,FALSE)</f>
        <v>PLA1</v>
      </c>
      <c r="V209" s="14">
        <f>IFERROR(LOOKUP(H209,{30,43,48,53,58,63,68,73,78,83,88,93,97},{42,47,52,57,62,67,72,77,82,87,92,99,100}),999)</f>
        <v>82</v>
      </c>
      <c r="X209" s="57">
        <f>VLOOKUP(A209,'Individual Data'!$K$5:$AC$5544,8,FALSE)</f>
        <v>4</v>
      </c>
      <c r="Y209" s="57">
        <f>VLOOKUP(A209,'Individual Data'!$K$5:$AC$5544,9,FALSE)</f>
        <v>2019</v>
      </c>
    </row>
    <row r="210" spans="1:25" ht="15" customHeight="1" x14ac:dyDescent="0.25">
      <c r="A210" s="57" t="s">
        <v>6534</v>
      </c>
      <c r="B210" s="57">
        <v>209</v>
      </c>
      <c r="C210" s="73">
        <v>45224</v>
      </c>
      <c r="D210" s="57" t="s">
        <v>18393</v>
      </c>
      <c r="E210" s="57" t="s">
        <v>18394</v>
      </c>
      <c r="F210" s="197" t="s">
        <v>19617</v>
      </c>
      <c r="G210" s="57" t="s">
        <v>17879</v>
      </c>
      <c r="H210" s="57">
        <f t="shared" si="3"/>
        <v>82</v>
      </c>
      <c r="I210" s="57" t="s">
        <v>3225</v>
      </c>
      <c r="J210" s="57" t="s">
        <v>3196</v>
      </c>
      <c r="K210" s="57" t="s">
        <v>3196</v>
      </c>
      <c r="L210" s="57" t="s">
        <v>3196</v>
      </c>
      <c r="M210" s="57" t="s">
        <v>3196</v>
      </c>
      <c r="N210" s="193" t="s">
        <v>3228</v>
      </c>
      <c r="O210" s="57">
        <v>9</v>
      </c>
      <c r="P210" s="57" t="s">
        <v>17700</v>
      </c>
      <c r="R210" s="57" t="s">
        <v>17700</v>
      </c>
      <c r="S210" s="57">
        <v>1</v>
      </c>
      <c r="T210" s="57">
        <v>1.2</v>
      </c>
      <c r="U210" s="57" t="str">
        <f>VLOOKUP(A210,'Individual Data'!$K$5:$AC$5544,12,FALSE)</f>
        <v>Unassigned</v>
      </c>
      <c r="V210" s="14">
        <f>IFERROR(LOOKUP(H210,{30,43,48,53,58,63,68,73,78,83,88,93,97},{42,47,52,57,62,67,72,77,82,87,92,99,100}),999)</f>
        <v>82</v>
      </c>
      <c r="X210" s="57" t="str">
        <f>VLOOKUP(A210,'Individual Data'!$K$5:$AC$5544,8,FALSE)</f>
        <v>NA</v>
      </c>
      <c r="Y210" s="57" t="str">
        <f>VLOOKUP(A210,'Individual Data'!$K$5:$AC$5544,9,FALSE)</f>
        <v>U</v>
      </c>
    </row>
    <row r="211" spans="1:25" ht="15" customHeight="1" x14ac:dyDescent="0.25">
      <c r="A211" s="57" t="s">
        <v>18331</v>
      </c>
      <c r="B211" s="57">
        <v>210</v>
      </c>
      <c r="C211" s="73">
        <v>45224</v>
      </c>
      <c r="D211" s="57" t="s">
        <v>18395</v>
      </c>
      <c r="E211" s="57" t="s">
        <v>18396</v>
      </c>
      <c r="F211" s="197" t="s">
        <v>19617</v>
      </c>
      <c r="G211" s="57" t="s">
        <v>18074</v>
      </c>
      <c r="H211" s="57">
        <f t="shared" si="3"/>
        <v>72.5</v>
      </c>
      <c r="I211" s="57" t="s">
        <v>3225</v>
      </c>
      <c r="J211" s="57" t="s">
        <v>3228</v>
      </c>
      <c r="K211" s="57" t="s">
        <v>3228</v>
      </c>
      <c r="L211" s="57" t="s">
        <v>3196</v>
      </c>
      <c r="M211" s="57" t="s">
        <v>3196</v>
      </c>
      <c r="N211" s="193" t="s">
        <v>3196</v>
      </c>
      <c r="P211" s="57" t="s">
        <v>18170</v>
      </c>
      <c r="S211" s="57">
        <v>1</v>
      </c>
      <c r="T211" s="57">
        <v>9.9</v>
      </c>
      <c r="U211" s="57" t="e">
        <f>VLOOKUP(A211,'Individual Data'!$K$5:$AC$5544,12,FALSE)</f>
        <v>#N/A</v>
      </c>
      <c r="V211" s="14">
        <f>IFERROR(LOOKUP(H211,{30,43,48,53,58,63,68,73,78,83,88,93,97},{42,47,52,57,62,67,72,77,82,87,92,99,100}),999)</f>
        <v>72</v>
      </c>
      <c r="X211" s="57" t="e">
        <f>VLOOKUP(A211,'Individual Data'!$K$5:$AC$5544,8,FALSE)</f>
        <v>#N/A</v>
      </c>
      <c r="Y211" s="57" t="e">
        <f>VLOOKUP(A211,'Individual Data'!$K$5:$AC$5544,9,FALSE)</f>
        <v>#N/A</v>
      </c>
    </row>
    <row r="212" spans="1:25" ht="15" customHeight="1" x14ac:dyDescent="0.25">
      <c r="A212" s="57" t="s">
        <v>14928</v>
      </c>
      <c r="B212" s="57">
        <v>211</v>
      </c>
      <c r="C212" s="73">
        <v>45224</v>
      </c>
      <c r="D212" s="57" t="s">
        <v>18397</v>
      </c>
      <c r="E212" s="57" t="s">
        <v>18398</v>
      </c>
      <c r="F212" s="197" t="s">
        <v>19617</v>
      </c>
      <c r="G212" s="57" t="s">
        <v>17976</v>
      </c>
      <c r="H212" s="57">
        <f t="shared" si="3"/>
        <v>74</v>
      </c>
      <c r="I212" s="57" t="s">
        <v>3225</v>
      </c>
      <c r="J212" s="57" t="s">
        <v>3196</v>
      </c>
      <c r="K212" s="57" t="s">
        <v>3196</v>
      </c>
      <c r="L212" s="57" t="s">
        <v>3196</v>
      </c>
      <c r="M212" s="57" t="s">
        <v>3196</v>
      </c>
      <c r="N212" s="193" t="s">
        <v>3228</v>
      </c>
      <c r="O212" s="57">
        <v>9</v>
      </c>
      <c r="P212" s="57" t="s">
        <v>17700</v>
      </c>
      <c r="R212" s="57" t="s">
        <v>17700</v>
      </c>
      <c r="S212" s="57">
        <v>1</v>
      </c>
      <c r="T212" s="57">
        <v>0.2</v>
      </c>
      <c r="U212" s="57" t="str">
        <f>VLOOKUP(A212,'Individual Data'!$K$5:$AC$5544,12,FALSE)</f>
        <v>LFSO</v>
      </c>
      <c r="V212" s="14">
        <f>IFERROR(LOOKUP(H212,{30,43,48,53,58,63,68,73,78,83,88,93,97},{42,47,52,57,62,67,72,77,82,87,92,99,100}),999)</f>
        <v>77</v>
      </c>
      <c r="X212" s="57">
        <f>VLOOKUP(A212,'Individual Data'!$K$5:$AC$5544,8,FALSE)</f>
        <v>3</v>
      </c>
      <c r="Y212" s="57">
        <f>VLOOKUP(A212,'Individual Data'!$K$5:$AC$5544,9,FALSE)</f>
        <v>2020</v>
      </c>
    </row>
    <row r="213" spans="1:25" ht="15" customHeight="1" x14ac:dyDescent="0.25">
      <c r="A213" s="57" t="s">
        <v>6627</v>
      </c>
      <c r="B213" s="57">
        <v>212</v>
      </c>
      <c r="C213" s="73">
        <v>45224</v>
      </c>
      <c r="D213" s="57" t="s">
        <v>18399</v>
      </c>
      <c r="E213" s="57" t="s">
        <v>18400</v>
      </c>
      <c r="F213" s="197" t="s">
        <v>19617</v>
      </c>
      <c r="G213" s="57" t="s">
        <v>18245</v>
      </c>
      <c r="H213" s="57">
        <f t="shared" si="3"/>
        <v>76.5</v>
      </c>
      <c r="I213" s="57" t="s">
        <v>3225</v>
      </c>
      <c r="J213" s="57" t="s">
        <v>3196</v>
      </c>
      <c r="K213" s="57" t="s">
        <v>3196</v>
      </c>
      <c r="L213" s="57" t="s">
        <v>3196</v>
      </c>
      <c r="M213" s="57" t="s">
        <v>3196</v>
      </c>
      <c r="N213" s="193" t="s">
        <v>3228</v>
      </c>
      <c r="O213" s="57">
        <v>9</v>
      </c>
      <c r="P213" s="57" t="s">
        <v>17700</v>
      </c>
      <c r="R213" s="57" t="s">
        <v>17700</v>
      </c>
      <c r="S213" s="57">
        <v>1</v>
      </c>
      <c r="T213" s="57">
        <v>0.3</v>
      </c>
      <c r="U213" s="57" t="str">
        <f>VLOOKUP(A213,'Individual Data'!$K$5:$AC$5544,12,FALSE)</f>
        <v>Unassigned</v>
      </c>
      <c r="V213" s="14">
        <f>IFERROR(LOOKUP(H213,{30,43,48,53,58,63,68,73,78,83,88,93,97},{42,47,52,57,62,67,72,77,82,87,92,99,100}),999)</f>
        <v>77</v>
      </c>
      <c r="X213" s="57" t="str">
        <f>VLOOKUP(A213,'Individual Data'!$K$5:$AC$5544,8,FALSE)</f>
        <v>NA</v>
      </c>
      <c r="Y213" s="57" t="str">
        <f>VLOOKUP(A213,'Individual Data'!$K$5:$AC$5544,9,FALSE)</f>
        <v>U</v>
      </c>
    </row>
    <row r="214" spans="1:25" ht="15" customHeight="1" x14ac:dyDescent="0.25">
      <c r="A214" s="57" t="s">
        <v>15717</v>
      </c>
      <c r="B214" s="57">
        <v>213</v>
      </c>
      <c r="C214" s="73">
        <v>45224</v>
      </c>
      <c r="D214" s="57" t="s">
        <v>18401</v>
      </c>
      <c r="E214" s="57" t="s">
        <v>18402</v>
      </c>
      <c r="F214" s="197" t="s">
        <v>19617</v>
      </c>
      <c r="G214" s="57" t="s">
        <v>17995</v>
      </c>
      <c r="H214" s="57">
        <f t="shared" si="3"/>
        <v>75</v>
      </c>
      <c r="I214" s="57" t="s">
        <v>3225</v>
      </c>
      <c r="J214" s="57" t="s">
        <v>3228</v>
      </c>
      <c r="K214" s="57" t="s">
        <v>3228</v>
      </c>
      <c r="L214" s="57" t="s">
        <v>3196</v>
      </c>
      <c r="M214" s="57" t="s">
        <v>3196</v>
      </c>
      <c r="N214" s="193" t="s">
        <v>3196</v>
      </c>
      <c r="P214" s="57" t="s">
        <v>17700</v>
      </c>
      <c r="R214" s="57" t="s">
        <v>17700</v>
      </c>
      <c r="S214" s="57">
        <v>1</v>
      </c>
      <c r="T214" s="57">
        <v>9.9</v>
      </c>
      <c r="U214" s="57" t="str">
        <f>VLOOKUP(A214,'Individual Data'!$K$5:$AC$5544,12,FALSE)</f>
        <v>PRH</v>
      </c>
      <c r="V214" s="14">
        <f>IFERROR(LOOKUP(H214,{30,43,48,53,58,63,68,73,78,83,88,93,97},{42,47,52,57,62,67,72,77,82,87,92,99,100}),999)</f>
        <v>77</v>
      </c>
      <c r="X214" s="57">
        <f>VLOOKUP(A214,'Individual Data'!$K$5:$AC$5544,8,FALSE)</f>
        <v>4</v>
      </c>
      <c r="Y214" s="57">
        <f>VLOOKUP(A214,'Individual Data'!$K$5:$AC$5544,9,FALSE)</f>
        <v>2019</v>
      </c>
    </row>
    <row r="215" spans="1:25" ht="15" customHeight="1" x14ac:dyDescent="0.25">
      <c r="A215" s="57" t="s">
        <v>12310</v>
      </c>
      <c r="B215" s="57">
        <v>214</v>
      </c>
      <c r="C215" s="73">
        <v>45224</v>
      </c>
      <c r="D215" s="57" t="s">
        <v>18403</v>
      </c>
      <c r="E215" s="57" t="s">
        <v>18404</v>
      </c>
      <c r="F215" s="197" t="s">
        <v>19617</v>
      </c>
      <c r="G215" s="57" t="s">
        <v>18167</v>
      </c>
      <c r="H215" s="57">
        <f t="shared" si="3"/>
        <v>83</v>
      </c>
      <c r="I215" s="57" t="s">
        <v>3225</v>
      </c>
      <c r="J215" s="57" t="s">
        <v>3196</v>
      </c>
      <c r="K215" s="57" t="s">
        <v>3196</v>
      </c>
      <c r="L215" s="57" t="s">
        <v>3196</v>
      </c>
      <c r="M215" s="57" t="s">
        <v>3196</v>
      </c>
      <c r="N215" s="193" t="s">
        <v>3228</v>
      </c>
      <c r="O215" s="57">
        <v>9</v>
      </c>
      <c r="P215" s="57" t="s">
        <v>17700</v>
      </c>
      <c r="R215" s="57" t="s">
        <v>17700</v>
      </c>
      <c r="S215" s="57">
        <v>1</v>
      </c>
      <c r="T215" s="57">
        <v>0.3</v>
      </c>
      <c r="U215" s="57" t="str">
        <f>VLOOKUP(A215,'Individual Data'!$K$5:$AC$5544,12,FALSE)</f>
        <v>IPCSR</v>
      </c>
      <c r="V215" s="14">
        <f>IFERROR(LOOKUP(H215,{30,43,48,53,58,63,68,73,78,83,88,93,97},{42,47,52,57,62,67,72,77,82,87,92,99,100}),999)</f>
        <v>87</v>
      </c>
      <c r="X215" s="57">
        <f>VLOOKUP(A215,'Individual Data'!$K$5:$AC$5544,8,FALSE)</f>
        <v>4</v>
      </c>
      <c r="Y215" s="57">
        <f>VLOOKUP(A215,'Individual Data'!$K$5:$AC$5544,9,FALSE)</f>
        <v>2019</v>
      </c>
    </row>
    <row r="216" spans="1:25" ht="15" customHeight="1" x14ac:dyDescent="0.25">
      <c r="A216" s="57" t="s">
        <v>15837</v>
      </c>
      <c r="B216" s="57">
        <v>215</v>
      </c>
      <c r="C216" s="73">
        <v>45224</v>
      </c>
      <c r="D216" s="57" t="s">
        <v>18405</v>
      </c>
      <c r="E216" s="57" t="s">
        <v>18406</v>
      </c>
      <c r="F216" s="197" t="s">
        <v>19617</v>
      </c>
      <c r="G216" s="57" t="s">
        <v>17957</v>
      </c>
      <c r="H216" s="57">
        <f t="shared" si="3"/>
        <v>75.5</v>
      </c>
      <c r="I216" s="57" t="s">
        <v>3225</v>
      </c>
      <c r="J216" s="57" t="s">
        <v>3228</v>
      </c>
      <c r="K216" s="57" t="s">
        <v>3196</v>
      </c>
      <c r="L216" s="57" t="s">
        <v>3196</v>
      </c>
      <c r="M216" s="57" t="s">
        <v>3196</v>
      </c>
      <c r="N216" s="193" t="s">
        <v>3196</v>
      </c>
      <c r="P216" s="57" t="s">
        <v>17700</v>
      </c>
      <c r="R216" s="57" t="s">
        <v>17700</v>
      </c>
      <c r="S216" s="57">
        <v>1</v>
      </c>
      <c r="T216" s="57">
        <v>9.9</v>
      </c>
      <c r="U216" s="57" t="str">
        <f>VLOOKUP(A216,'Individual Data'!$K$5:$AC$5544,12,FALSE)</f>
        <v>RSH</v>
      </c>
      <c r="V216" s="14">
        <f>IFERROR(LOOKUP(H216,{30,43,48,53,58,63,68,73,78,83,88,93,97},{42,47,52,57,62,67,72,77,82,87,92,99,100}),999)</f>
        <v>77</v>
      </c>
      <c r="X216" s="57">
        <f>VLOOKUP(A216,'Individual Data'!$K$5:$AC$5544,8,FALSE)</f>
        <v>4</v>
      </c>
      <c r="Y216" s="57">
        <f>VLOOKUP(A216,'Individual Data'!$K$5:$AC$5544,9,FALSE)</f>
        <v>2019</v>
      </c>
    </row>
    <row r="217" spans="1:25" ht="15" customHeight="1" x14ac:dyDescent="0.25">
      <c r="A217" s="57" t="s">
        <v>6875</v>
      </c>
      <c r="B217" s="57">
        <v>216</v>
      </c>
      <c r="C217" s="73">
        <v>45224</v>
      </c>
      <c r="D217" s="57" t="s">
        <v>18407</v>
      </c>
      <c r="E217" s="57" t="s">
        <v>18408</v>
      </c>
      <c r="F217" s="197" t="s">
        <v>19617</v>
      </c>
      <c r="G217" s="57" t="s">
        <v>17948</v>
      </c>
      <c r="H217" s="57">
        <f t="shared" si="3"/>
        <v>79</v>
      </c>
      <c r="I217" s="57" t="s">
        <v>3225</v>
      </c>
      <c r="J217" s="57" t="s">
        <v>3196</v>
      </c>
      <c r="K217" s="57" t="s">
        <v>3196</v>
      </c>
      <c r="L217" s="57" t="s">
        <v>3196</v>
      </c>
      <c r="M217" s="57" t="s">
        <v>3196</v>
      </c>
      <c r="N217" s="193" t="s">
        <v>3228</v>
      </c>
      <c r="O217" s="57">
        <v>9</v>
      </c>
      <c r="P217" s="57" t="s">
        <v>17700</v>
      </c>
      <c r="R217" s="57" t="s">
        <v>17700</v>
      </c>
      <c r="S217" s="57">
        <v>1</v>
      </c>
      <c r="T217" s="57">
        <v>0.3</v>
      </c>
      <c r="U217" s="57" t="str">
        <f>VLOOKUP(A217,'Individual Data'!$K$5:$AC$5544,12,FALSE)</f>
        <v>IPCSR</v>
      </c>
      <c r="V217" s="14">
        <f>IFERROR(LOOKUP(H217,{30,43,48,53,58,63,68,73,78,83,88,93,97},{42,47,52,57,62,67,72,77,82,87,92,99,100}),999)</f>
        <v>82</v>
      </c>
      <c r="X217" s="57">
        <f>VLOOKUP(A217,'Individual Data'!$K$5:$AC$5544,8,FALSE)</f>
        <v>4</v>
      </c>
      <c r="Y217" s="57">
        <f>VLOOKUP(A217,'Individual Data'!$K$5:$AC$5544,9,FALSE)</f>
        <v>2019</v>
      </c>
    </row>
    <row r="218" spans="1:25" ht="15" customHeight="1" x14ac:dyDescent="0.25">
      <c r="A218" s="57" t="s">
        <v>3449</v>
      </c>
      <c r="B218" s="57">
        <v>217</v>
      </c>
      <c r="C218" s="73">
        <v>45224</v>
      </c>
      <c r="D218" s="57" t="s">
        <v>18409</v>
      </c>
      <c r="E218" s="57" t="s">
        <v>18410</v>
      </c>
      <c r="F218" s="197" t="s">
        <v>19617</v>
      </c>
      <c r="G218" s="57" t="s">
        <v>17954</v>
      </c>
      <c r="H218" s="57">
        <f t="shared" si="3"/>
        <v>81</v>
      </c>
      <c r="I218" s="57" t="s">
        <v>3225</v>
      </c>
      <c r="J218" s="57" t="s">
        <v>3196</v>
      </c>
      <c r="K218" s="57" t="s">
        <v>3196</v>
      </c>
      <c r="L218" s="57" t="s">
        <v>3196</v>
      </c>
      <c r="M218" s="57" t="s">
        <v>3196</v>
      </c>
      <c r="N218" s="193" t="s">
        <v>3228</v>
      </c>
      <c r="O218" s="57">
        <v>9</v>
      </c>
      <c r="P218" s="57" t="s">
        <v>17700</v>
      </c>
      <c r="R218" s="57" t="s">
        <v>17700</v>
      </c>
      <c r="S218" s="57">
        <v>1</v>
      </c>
      <c r="T218" s="57">
        <v>0.3</v>
      </c>
      <c r="U218" s="57" t="str">
        <f>VLOOKUP(A218,'Individual Data'!$K$5:$AC$5544,12,FALSE)</f>
        <v>LGA</v>
      </c>
      <c r="V218" s="14">
        <f>IFERROR(LOOKUP(H218,{30,43,48,53,58,63,68,73,78,83,88,93,97},{42,47,52,57,62,67,72,77,82,87,92,99,100}),999)</f>
        <v>82</v>
      </c>
      <c r="X218" s="57">
        <f>VLOOKUP(A218,'Individual Data'!$K$5:$AC$5544,8,FALSE)</f>
        <v>4</v>
      </c>
      <c r="Y218" s="57">
        <f>VLOOKUP(A218,'Individual Data'!$K$5:$AC$5544,9,FALSE)</f>
        <v>2019</v>
      </c>
    </row>
    <row r="219" spans="1:25" ht="15" customHeight="1" x14ac:dyDescent="0.25">
      <c r="A219" s="57" t="s">
        <v>9544</v>
      </c>
      <c r="B219" s="57">
        <v>218</v>
      </c>
      <c r="C219" s="73">
        <v>45224</v>
      </c>
      <c r="D219" s="57" t="s">
        <v>18411</v>
      </c>
      <c r="E219" s="57" t="s">
        <v>18412</v>
      </c>
      <c r="F219" s="197" t="s">
        <v>19617</v>
      </c>
      <c r="G219" s="57" t="s">
        <v>17998</v>
      </c>
      <c r="H219" s="57">
        <f t="shared" si="3"/>
        <v>80.5</v>
      </c>
      <c r="I219" s="57" t="s">
        <v>3225</v>
      </c>
      <c r="J219" s="57" t="s">
        <v>3196</v>
      </c>
      <c r="K219" s="57" t="s">
        <v>3196</v>
      </c>
      <c r="L219" s="57" t="s">
        <v>3196</v>
      </c>
      <c r="M219" s="57" t="s">
        <v>3196</v>
      </c>
      <c r="N219" s="193" t="s">
        <v>3228</v>
      </c>
      <c r="O219" s="57">
        <v>9</v>
      </c>
      <c r="P219" s="57" t="s">
        <v>17700</v>
      </c>
      <c r="R219" s="57" t="s">
        <v>17700</v>
      </c>
      <c r="S219" s="57">
        <v>1</v>
      </c>
      <c r="T219" s="57">
        <v>0.3</v>
      </c>
      <c r="U219" s="57" t="str">
        <f>VLOOKUP(A219,'Individual Data'!$K$5:$AC$5544,12,FALSE)</f>
        <v>Unassigned</v>
      </c>
      <c r="V219" s="14">
        <f>IFERROR(LOOKUP(H219,{30,43,48,53,58,63,68,73,78,83,88,93,97},{42,47,52,57,62,67,72,77,82,87,92,99,100}),999)</f>
        <v>82</v>
      </c>
      <c r="X219" s="57" t="str">
        <f>VLOOKUP(A219,'Individual Data'!$K$5:$AC$5544,8,FALSE)</f>
        <v>NA</v>
      </c>
      <c r="Y219" s="57" t="str">
        <f>VLOOKUP(A219,'Individual Data'!$K$5:$AC$5544,9,FALSE)</f>
        <v>U</v>
      </c>
    </row>
    <row r="220" spans="1:25" ht="15" customHeight="1" x14ac:dyDescent="0.25">
      <c r="A220" s="57" t="s">
        <v>6524</v>
      </c>
      <c r="B220" s="57">
        <v>219</v>
      </c>
      <c r="C220" s="73">
        <v>45224</v>
      </c>
      <c r="D220" s="57" t="s">
        <v>18413</v>
      </c>
      <c r="E220" s="57" t="s">
        <v>18414</v>
      </c>
      <c r="F220" s="197" t="s">
        <v>19617</v>
      </c>
      <c r="G220" s="57" t="s">
        <v>17937</v>
      </c>
      <c r="H220" s="57">
        <f t="shared" si="3"/>
        <v>72</v>
      </c>
      <c r="I220" s="57" t="s">
        <v>3225</v>
      </c>
      <c r="J220" s="57" t="s">
        <v>3196</v>
      </c>
      <c r="K220" s="57" t="s">
        <v>3196</v>
      </c>
      <c r="L220" s="57" t="s">
        <v>3196</v>
      </c>
      <c r="M220" s="57" t="s">
        <v>3196</v>
      </c>
      <c r="N220" s="193" t="s">
        <v>3228</v>
      </c>
      <c r="O220" s="57">
        <v>9</v>
      </c>
      <c r="P220" s="57" t="s">
        <v>17700</v>
      </c>
      <c r="R220" s="57" t="s">
        <v>17700</v>
      </c>
      <c r="S220" s="57">
        <v>1</v>
      </c>
      <c r="T220" s="57">
        <v>0.2</v>
      </c>
      <c r="U220" s="57" t="str">
        <f>VLOOKUP(A220,'Individual Data'!$K$5:$AC$5544,12,FALSE)</f>
        <v>PLA1</v>
      </c>
      <c r="V220" s="14">
        <f>IFERROR(LOOKUP(H220,{30,43,48,53,58,63,68,73,78,83,88,93,97},{42,47,52,57,62,67,72,77,82,87,92,99,100}),999)</f>
        <v>72</v>
      </c>
      <c r="X220" s="57">
        <f>VLOOKUP(A220,'Individual Data'!$K$5:$AC$5544,8,FALSE)</f>
        <v>3</v>
      </c>
      <c r="Y220" s="57">
        <f>VLOOKUP(A220,'Individual Data'!$K$5:$AC$5544,9,FALSE)</f>
        <v>2020</v>
      </c>
    </row>
    <row r="221" spans="1:25" ht="15" customHeight="1" x14ac:dyDescent="0.25">
      <c r="A221" s="57" t="s">
        <v>12374</v>
      </c>
      <c r="B221" s="57">
        <v>220</v>
      </c>
      <c r="C221" s="73">
        <v>45224</v>
      </c>
      <c r="D221" s="57" t="s">
        <v>18415</v>
      </c>
      <c r="E221" s="57" t="s">
        <v>18416</v>
      </c>
      <c r="F221" s="197" t="s">
        <v>19617</v>
      </c>
      <c r="G221" s="57" t="s">
        <v>18312</v>
      </c>
      <c r="H221" s="57">
        <f t="shared" si="3"/>
        <v>94</v>
      </c>
      <c r="I221" s="57" t="s">
        <v>3225</v>
      </c>
      <c r="J221" s="57" t="s">
        <v>3196</v>
      </c>
      <c r="K221" s="57" t="s">
        <v>3196</v>
      </c>
      <c r="L221" s="57" t="s">
        <v>3196</v>
      </c>
      <c r="M221" s="57" t="s">
        <v>3196</v>
      </c>
      <c r="N221" s="193" t="s">
        <v>3228</v>
      </c>
      <c r="O221" s="57">
        <v>9</v>
      </c>
      <c r="P221" s="57" t="s">
        <v>17700</v>
      </c>
      <c r="R221" s="57" t="s">
        <v>17700</v>
      </c>
      <c r="S221" s="57">
        <v>1</v>
      </c>
      <c r="T221" s="57">
        <v>0.3</v>
      </c>
      <c r="U221" s="57" t="str">
        <f>VLOOKUP(A221,'Individual Data'!$K$5:$AC$5544,12,FALSE)</f>
        <v>CJA1</v>
      </c>
      <c r="V221" s="14">
        <f>IFERROR(LOOKUP(H221,{30,43,48,53,58,63,68,73,78,83,88,93,97},{42,47,52,57,62,67,72,77,82,87,92,99,100}),999)</f>
        <v>99</v>
      </c>
      <c r="X221" s="57">
        <f>VLOOKUP(A221,'Individual Data'!$K$5:$AC$5544,8,FALSE)</f>
        <v>4</v>
      </c>
      <c r="Y221" s="57">
        <f>VLOOKUP(A221,'Individual Data'!$K$5:$AC$5544,9,FALSE)</f>
        <v>2019</v>
      </c>
    </row>
    <row r="222" spans="1:25" ht="15" customHeight="1" x14ac:dyDescent="0.25">
      <c r="A222" s="57" t="s">
        <v>15412</v>
      </c>
      <c r="B222" s="57">
        <v>221</v>
      </c>
      <c r="C222" s="73">
        <v>45224</v>
      </c>
      <c r="D222" s="57" t="s">
        <v>18417</v>
      </c>
      <c r="E222" s="57" t="s">
        <v>18418</v>
      </c>
      <c r="F222" s="197" t="s">
        <v>19617</v>
      </c>
      <c r="G222" s="57" t="s">
        <v>17934</v>
      </c>
      <c r="H222" s="57">
        <f t="shared" si="3"/>
        <v>77</v>
      </c>
      <c r="I222" s="57" t="s">
        <v>3225</v>
      </c>
      <c r="J222" s="57" t="s">
        <v>3196</v>
      </c>
      <c r="K222" s="57" t="s">
        <v>3196</v>
      </c>
      <c r="L222" s="57" t="s">
        <v>3196</v>
      </c>
      <c r="M222" s="57" t="s">
        <v>3196</v>
      </c>
      <c r="N222" s="193" t="s">
        <v>3228</v>
      </c>
      <c r="O222" s="57">
        <v>9</v>
      </c>
      <c r="P222" s="57" t="s">
        <v>17700</v>
      </c>
      <c r="R222" s="57" t="s">
        <v>17700</v>
      </c>
      <c r="S222" s="57">
        <v>1</v>
      </c>
      <c r="T222" s="57">
        <v>0.3</v>
      </c>
      <c r="U222" s="57" t="str">
        <f>VLOOKUP(A222,'Individual Data'!$K$5:$AC$5544,12,FALSE)</f>
        <v>Unassigned</v>
      </c>
      <c r="V222" s="14">
        <f>IFERROR(LOOKUP(H222,{30,43,48,53,58,63,68,73,78,83,88,93,97},{42,47,52,57,62,67,72,77,82,87,92,99,100}),999)</f>
        <v>77</v>
      </c>
      <c r="X222" s="57" t="str">
        <f>VLOOKUP(A222,'Individual Data'!$K$5:$AC$5544,8,FALSE)</f>
        <v>NA</v>
      </c>
      <c r="Y222" s="57" t="str">
        <f>VLOOKUP(A222,'Individual Data'!$K$5:$AC$5544,9,FALSE)</f>
        <v>U</v>
      </c>
    </row>
    <row r="223" spans="1:25" ht="15" customHeight="1" x14ac:dyDescent="0.25">
      <c r="A223" s="57" t="s">
        <v>7124</v>
      </c>
      <c r="B223" s="57">
        <v>222</v>
      </c>
      <c r="C223" s="73">
        <v>45224</v>
      </c>
      <c r="D223" s="57" t="s">
        <v>18419</v>
      </c>
      <c r="E223" s="57" t="s">
        <v>18420</v>
      </c>
      <c r="F223" s="197" t="s">
        <v>19617</v>
      </c>
      <c r="G223" s="57" t="s">
        <v>17988</v>
      </c>
      <c r="H223" s="57">
        <f t="shared" si="3"/>
        <v>73</v>
      </c>
      <c r="I223" s="57" t="s">
        <v>3225</v>
      </c>
      <c r="J223" s="57" t="s">
        <v>3196</v>
      </c>
      <c r="K223" s="57" t="s">
        <v>3196</v>
      </c>
      <c r="L223" s="57" t="s">
        <v>3196</v>
      </c>
      <c r="M223" s="57" t="s">
        <v>3196</v>
      </c>
      <c r="N223" s="193" t="s">
        <v>3228</v>
      </c>
      <c r="O223" s="57">
        <v>9</v>
      </c>
      <c r="P223" s="57" t="s">
        <v>17700</v>
      </c>
      <c r="R223" s="57" t="s">
        <v>17700</v>
      </c>
      <c r="S223" s="57">
        <v>1</v>
      </c>
      <c r="T223" s="57">
        <v>0.3</v>
      </c>
      <c r="U223" s="57" t="str">
        <f>VLOOKUP(A223,'Individual Data'!$K$5:$AC$5544,12,FALSE)</f>
        <v>BCA1</v>
      </c>
      <c r="V223" s="14">
        <f>IFERROR(LOOKUP(H223,{30,43,48,53,58,63,68,73,78,83,88,93,97},{42,47,52,57,62,67,72,77,82,87,92,99,100}),999)</f>
        <v>77</v>
      </c>
      <c r="X223" s="57">
        <f>VLOOKUP(A223,'Individual Data'!$K$5:$AC$5544,8,FALSE)</f>
        <v>4</v>
      </c>
      <c r="Y223" s="57">
        <f>VLOOKUP(A223,'Individual Data'!$K$5:$AC$5544,9,FALSE)</f>
        <v>2019</v>
      </c>
    </row>
    <row r="224" spans="1:25" ht="15" customHeight="1" x14ac:dyDescent="0.25">
      <c r="A224" s="57" t="s">
        <v>9467</v>
      </c>
      <c r="B224" s="57">
        <v>223</v>
      </c>
      <c r="C224" s="73">
        <v>45224</v>
      </c>
      <c r="D224" s="57" t="s">
        <v>18421</v>
      </c>
      <c r="E224" s="57" t="s">
        <v>18422</v>
      </c>
      <c r="F224" s="197" t="s">
        <v>19617</v>
      </c>
      <c r="G224" s="57" t="s">
        <v>17976</v>
      </c>
      <c r="H224" s="57">
        <f t="shared" si="3"/>
        <v>74</v>
      </c>
      <c r="I224" s="57" t="s">
        <v>3225</v>
      </c>
      <c r="J224" s="57" t="s">
        <v>3196</v>
      </c>
      <c r="K224" s="57" t="s">
        <v>3196</v>
      </c>
      <c r="L224" s="57" t="s">
        <v>3196</v>
      </c>
      <c r="M224" s="57" t="s">
        <v>3196</v>
      </c>
      <c r="N224" s="193" t="s">
        <v>3228</v>
      </c>
      <c r="O224" s="57">
        <v>10</v>
      </c>
      <c r="P224" s="57" t="s">
        <v>17700</v>
      </c>
      <c r="R224" s="57" t="s">
        <v>17700</v>
      </c>
      <c r="S224" s="57">
        <v>1</v>
      </c>
      <c r="T224" s="57">
        <v>9.9</v>
      </c>
      <c r="U224" s="57" t="str">
        <f>VLOOKUP(A224,'Individual Data'!$K$5:$AC$5544,12,FALSE)</f>
        <v>NG</v>
      </c>
      <c r="V224" s="14">
        <f>IFERROR(LOOKUP(H224,{30,43,48,53,58,63,68,73,78,83,88,93,97},{42,47,52,57,62,67,72,77,82,87,92,99,100}),999)</f>
        <v>77</v>
      </c>
      <c r="X224" s="57" t="str">
        <f>VLOOKUP(A224,'Individual Data'!$K$5:$AC$5544,8,FALSE)</f>
        <v>NA</v>
      </c>
      <c r="Y224" s="57" t="str">
        <f>VLOOKUP(A224,'Individual Data'!$K$5:$AC$5544,9,FALSE)</f>
        <v>U</v>
      </c>
    </row>
    <row r="225" spans="1:25" ht="15" customHeight="1" x14ac:dyDescent="0.25">
      <c r="A225" s="57" t="s">
        <v>3791</v>
      </c>
      <c r="B225" s="57">
        <v>224</v>
      </c>
      <c r="C225" s="73">
        <v>45224</v>
      </c>
      <c r="D225" s="57" t="s">
        <v>18423</v>
      </c>
      <c r="E225" s="57" t="s">
        <v>18424</v>
      </c>
      <c r="F225" s="197" t="s">
        <v>19617</v>
      </c>
      <c r="G225" s="57" t="s">
        <v>18245</v>
      </c>
      <c r="H225" s="57">
        <f t="shared" si="3"/>
        <v>76.5</v>
      </c>
      <c r="I225" s="57" t="s">
        <v>3225</v>
      </c>
      <c r="J225" s="57" t="s">
        <v>3196</v>
      </c>
      <c r="K225" s="57" t="s">
        <v>3196</v>
      </c>
      <c r="L225" s="57" t="s">
        <v>3196</v>
      </c>
      <c r="M225" s="57" t="s">
        <v>3196</v>
      </c>
      <c r="N225" s="193" t="s">
        <v>3228</v>
      </c>
      <c r="O225" s="57">
        <v>10</v>
      </c>
      <c r="P225" s="57" t="s">
        <v>17700</v>
      </c>
      <c r="R225" s="57" t="s">
        <v>17700</v>
      </c>
      <c r="S225" s="57">
        <v>1</v>
      </c>
      <c r="T225" s="57">
        <v>0.3</v>
      </c>
      <c r="U225" s="57" t="str">
        <f>VLOOKUP(A225,'Individual Data'!$K$5:$AC$5544,12,FALSE)</f>
        <v>LGA</v>
      </c>
      <c r="V225" s="14">
        <f>IFERROR(LOOKUP(H225,{30,43,48,53,58,63,68,73,78,83,88,93,97},{42,47,52,57,62,67,72,77,82,87,92,99,100}),999)</f>
        <v>77</v>
      </c>
      <c r="X225" s="57">
        <f>VLOOKUP(A225,'Individual Data'!$K$5:$AC$5544,8,FALSE)</f>
        <v>4</v>
      </c>
      <c r="Y225" s="57">
        <f>VLOOKUP(A225,'Individual Data'!$K$5:$AC$5544,9,FALSE)</f>
        <v>2019</v>
      </c>
    </row>
    <row r="226" spans="1:25" ht="15" customHeight="1" x14ac:dyDescent="0.25">
      <c r="A226" s="57" t="s">
        <v>7089</v>
      </c>
      <c r="B226" s="57">
        <v>225</v>
      </c>
      <c r="C226" s="73">
        <v>45224</v>
      </c>
      <c r="D226" s="57" t="s">
        <v>18425</v>
      </c>
      <c r="E226" s="57" t="s">
        <v>18426</v>
      </c>
      <c r="F226" s="197" t="s">
        <v>19617</v>
      </c>
      <c r="G226" s="57" t="s">
        <v>17995</v>
      </c>
      <c r="H226" s="57">
        <f t="shared" si="3"/>
        <v>75</v>
      </c>
      <c r="I226" s="57" t="s">
        <v>3225</v>
      </c>
      <c r="J226" s="57" t="s">
        <v>3196</v>
      </c>
      <c r="K226" s="57" t="s">
        <v>3196</v>
      </c>
      <c r="L226" s="57" t="s">
        <v>3196</v>
      </c>
      <c r="M226" s="57" t="s">
        <v>3196</v>
      </c>
      <c r="N226" s="193" t="s">
        <v>3228</v>
      </c>
      <c r="O226" s="57">
        <v>10</v>
      </c>
      <c r="P226" s="57" t="s">
        <v>17700</v>
      </c>
      <c r="R226" s="57" t="s">
        <v>17700</v>
      </c>
      <c r="S226" s="57">
        <v>1</v>
      </c>
      <c r="T226" s="57">
        <v>0.3</v>
      </c>
      <c r="U226" s="57" t="str">
        <f>VLOOKUP(A226,'Individual Data'!$K$5:$AC$5544,12,FALSE)</f>
        <v>LFHSO2</v>
      </c>
      <c r="V226" s="14">
        <f>IFERROR(LOOKUP(H226,{30,43,48,53,58,63,68,73,78,83,88,93,97},{42,47,52,57,62,67,72,77,82,87,92,99,100}),999)</f>
        <v>77</v>
      </c>
      <c r="X226" s="57">
        <f>VLOOKUP(A226,'Individual Data'!$K$5:$AC$5544,8,FALSE)</f>
        <v>4</v>
      </c>
      <c r="Y226" s="57">
        <f>VLOOKUP(A226,'Individual Data'!$K$5:$AC$5544,9,FALSE)</f>
        <v>2019</v>
      </c>
    </row>
    <row r="227" spans="1:25" ht="15" customHeight="1" x14ac:dyDescent="0.25">
      <c r="A227" s="57" t="s">
        <v>3851</v>
      </c>
      <c r="B227" s="57">
        <v>226</v>
      </c>
      <c r="C227" s="73">
        <v>45224</v>
      </c>
      <c r="D227" s="57" t="s">
        <v>18427</v>
      </c>
      <c r="E227" s="57" t="s">
        <v>18428</v>
      </c>
      <c r="F227" s="197" t="s">
        <v>19617</v>
      </c>
      <c r="G227" s="57" t="s">
        <v>17879</v>
      </c>
      <c r="H227" s="57">
        <f t="shared" si="3"/>
        <v>82</v>
      </c>
      <c r="I227" s="57" t="s">
        <v>3225</v>
      </c>
      <c r="J227" s="57" t="s">
        <v>3196</v>
      </c>
      <c r="K227" s="57" t="s">
        <v>3196</v>
      </c>
      <c r="L227" s="57" t="s">
        <v>3196</v>
      </c>
      <c r="M227" s="57" t="s">
        <v>3196</v>
      </c>
      <c r="N227" s="193" t="s">
        <v>3228</v>
      </c>
      <c r="O227" s="57">
        <v>10</v>
      </c>
      <c r="P227" s="57" t="s">
        <v>17700</v>
      </c>
      <c r="R227" s="57" t="s">
        <v>17700</v>
      </c>
      <c r="S227" s="57">
        <v>1</v>
      </c>
      <c r="T227" s="57">
        <v>0.3</v>
      </c>
      <c r="U227" s="57" t="str">
        <f>VLOOKUP(A227,'Individual Data'!$K$5:$AC$5544,12,FALSE)</f>
        <v>PLA1</v>
      </c>
      <c r="V227" s="14">
        <f>IFERROR(LOOKUP(H227,{30,43,48,53,58,63,68,73,78,83,88,93,97},{42,47,52,57,62,67,72,77,82,87,92,99,100}),999)</f>
        <v>82</v>
      </c>
      <c r="X227" s="57">
        <f>VLOOKUP(A227,'Individual Data'!$K$5:$AC$5544,8,FALSE)</f>
        <v>4</v>
      </c>
      <c r="Y227" s="57">
        <f>VLOOKUP(A227,'Individual Data'!$K$5:$AC$5544,9,FALSE)</f>
        <v>2019</v>
      </c>
    </row>
    <row r="228" spans="1:25" ht="15" customHeight="1" x14ac:dyDescent="0.25">
      <c r="A228" s="57" t="s">
        <v>6585</v>
      </c>
      <c r="B228" s="57">
        <v>227</v>
      </c>
      <c r="C228" s="73">
        <v>45230</v>
      </c>
      <c r="D228" s="57" t="s">
        <v>18429</v>
      </c>
      <c r="E228" s="57" t="s">
        <v>18430</v>
      </c>
      <c r="F228" s="197" t="s">
        <v>19617</v>
      </c>
      <c r="G228" s="57" t="s">
        <v>18127</v>
      </c>
      <c r="H228" s="57">
        <f t="shared" si="3"/>
        <v>79.5</v>
      </c>
      <c r="I228" s="57" t="s">
        <v>3085</v>
      </c>
      <c r="J228" s="57" t="s">
        <v>3196</v>
      </c>
      <c r="K228" s="57" t="s">
        <v>3196</v>
      </c>
      <c r="L228" s="57" t="s">
        <v>3196</v>
      </c>
      <c r="M228" s="57" t="s">
        <v>3196</v>
      </c>
      <c r="N228" s="193" t="s">
        <v>3228</v>
      </c>
      <c r="O228" s="57">
        <v>11</v>
      </c>
      <c r="P228" s="57" t="s">
        <v>17700</v>
      </c>
      <c r="R228" s="57" t="s">
        <v>17700</v>
      </c>
      <c r="S228" s="57">
        <v>1</v>
      </c>
      <c r="T228" s="57">
        <v>0.3</v>
      </c>
      <c r="U228" s="57" t="str">
        <f>VLOOKUP(A228,'Individual Data'!$K$5:$AC$5544,12,FALSE)</f>
        <v>IPCSR</v>
      </c>
      <c r="V228" s="14">
        <f>IFERROR(LOOKUP(H228,{30,43,48,53,58,63,68,73,78,83,88,93,97},{42,47,52,57,62,67,72,77,82,87,92,99,100}),999)</f>
        <v>82</v>
      </c>
      <c r="X228" s="57">
        <f>VLOOKUP(A228,'Individual Data'!$K$5:$AC$5544,8,FALSE)</f>
        <v>4</v>
      </c>
      <c r="Y228" s="57">
        <f>VLOOKUP(A228,'Individual Data'!$K$5:$AC$5544,9,FALSE)</f>
        <v>2019</v>
      </c>
    </row>
    <row r="229" spans="1:25" ht="15" customHeight="1" x14ac:dyDescent="0.25">
      <c r="A229" s="57" t="s">
        <v>7201</v>
      </c>
      <c r="B229" s="57">
        <v>228</v>
      </c>
      <c r="C229" s="73">
        <v>45230</v>
      </c>
      <c r="D229" s="57" t="s">
        <v>18431</v>
      </c>
      <c r="E229" s="57" t="s">
        <v>18432</v>
      </c>
      <c r="F229" s="197" t="s">
        <v>19617</v>
      </c>
      <c r="G229" s="57" t="s">
        <v>17969</v>
      </c>
      <c r="H229" s="57">
        <f t="shared" si="3"/>
        <v>78</v>
      </c>
      <c r="I229" s="57" t="s">
        <v>3085</v>
      </c>
      <c r="J229" s="57" t="s">
        <v>3196</v>
      </c>
      <c r="K229" s="57" t="s">
        <v>3196</v>
      </c>
      <c r="L229" s="57" t="s">
        <v>3196</v>
      </c>
      <c r="M229" s="57" t="s">
        <v>3196</v>
      </c>
      <c r="N229" s="193" t="s">
        <v>3228</v>
      </c>
      <c r="O229" s="57">
        <v>11</v>
      </c>
      <c r="P229" s="57" t="s">
        <v>17700</v>
      </c>
      <c r="R229" s="57" t="s">
        <v>17700</v>
      </c>
      <c r="S229" s="57">
        <v>1</v>
      </c>
      <c r="T229" s="57">
        <v>0.3</v>
      </c>
      <c r="U229" s="57" t="str">
        <f>VLOOKUP(A229,'Individual Data'!$K$5:$AC$5544,12,FALSE)</f>
        <v>LFSO</v>
      </c>
      <c r="V229" s="14">
        <f>IFERROR(LOOKUP(H229,{30,43,48,53,58,63,68,73,78,83,88,93,97},{42,47,52,57,62,67,72,77,82,87,92,99,100}),999)</f>
        <v>82</v>
      </c>
      <c r="X229" s="57">
        <f>VLOOKUP(A229,'Individual Data'!$K$5:$AC$5544,8,FALSE)</f>
        <v>4</v>
      </c>
      <c r="Y229" s="57">
        <f>VLOOKUP(A229,'Individual Data'!$K$5:$AC$5544,9,FALSE)</f>
        <v>2019</v>
      </c>
    </row>
    <row r="230" spans="1:25" ht="15" customHeight="1" x14ac:dyDescent="0.25">
      <c r="A230" s="57" t="s">
        <v>14920</v>
      </c>
      <c r="B230" s="57">
        <v>229</v>
      </c>
      <c r="C230" s="73">
        <v>45230</v>
      </c>
      <c r="D230" s="57" t="s">
        <v>18433</v>
      </c>
      <c r="E230" s="57" t="s">
        <v>18434</v>
      </c>
      <c r="F230" s="197" t="s">
        <v>19617</v>
      </c>
      <c r="G230" s="57" t="s">
        <v>17937</v>
      </c>
      <c r="H230" s="57">
        <f t="shared" si="3"/>
        <v>72</v>
      </c>
      <c r="I230" s="57" t="s">
        <v>3085</v>
      </c>
      <c r="J230" s="57" t="s">
        <v>3196</v>
      </c>
      <c r="K230" s="57" t="s">
        <v>3196</v>
      </c>
      <c r="L230" s="57" t="s">
        <v>3196</v>
      </c>
      <c r="M230" s="57" t="s">
        <v>3196</v>
      </c>
      <c r="N230" s="193" t="s">
        <v>3228</v>
      </c>
      <c r="O230" s="57">
        <v>11</v>
      </c>
      <c r="P230" s="57" t="s">
        <v>17700</v>
      </c>
      <c r="R230" s="57" t="s">
        <v>17700</v>
      </c>
      <c r="S230" s="57">
        <v>1</v>
      </c>
      <c r="T230" s="57">
        <v>0.3</v>
      </c>
      <c r="U230" s="57" t="str">
        <f>VLOOKUP(A230,'Individual Data'!$K$5:$AC$5544,12,FALSE)</f>
        <v>CJA1</v>
      </c>
      <c r="V230" s="14">
        <f>IFERROR(LOOKUP(H230,{30,43,48,53,58,63,68,73,78,83,88,93,97},{42,47,52,57,62,67,72,77,82,87,92,99,100}),999)</f>
        <v>72</v>
      </c>
      <c r="X230" s="57">
        <f>VLOOKUP(A230,'Individual Data'!$K$5:$AC$5544,8,FALSE)</f>
        <v>4</v>
      </c>
      <c r="Y230" s="57">
        <f>VLOOKUP(A230,'Individual Data'!$K$5:$AC$5544,9,FALSE)</f>
        <v>2019</v>
      </c>
    </row>
    <row r="231" spans="1:25" ht="15" customHeight="1" x14ac:dyDescent="0.25">
      <c r="A231" s="57" t="s">
        <v>9557</v>
      </c>
      <c r="B231" s="57">
        <v>230</v>
      </c>
      <c r="C231" s="73">
        <v>45230</v>
      </c>
      <c r="D231" s="57" t="s">
        <v>18435</v>
      </c>
      <c r="E231" s="57" t="s">
        <v>18436</v>
      </c>
      <c r="F231" s="197" t="s">
        <v>19617</v>
      </c>
      <c r="G231" s="57" t="s">
        <v>17948</v>
      </c>
      <c r="H231" s="57">
        <f t="shared" si="3"/>
        <v>79</v>
      </c>
      <c r="I231" s="57" t="s">
        <v>3085</v>
      </c>
      <c r="J231" s="57" t="s">
        <v>3196</v>
      </c>
      <c r="K231" s="57" t="s">
        <v>3196</v>
      </c>
      <c r="L231" s="57" t="s">
        <v>3196</v>
      </c>
      <c r="M231" s="57" t="s">
        <v>3196</v>
      </c>
      <c r="N231" s="193" t="s">
        <v>3228</v>
      </c>
      <c r="O231" s="57">
        <v>11</v>
      </c>
      <c r="P231" s="57" t="s">
        <v>17700</v>
      </c>
      <c r="R231" s="57" t="s">
        <v>17700</v>
      </c>
      <c r="S231" s="57">
        <v>1</v>
      </c>
      <c r="T231" s="57">
        <v>0.3</v>
      </c>
      <c r="U231" s="57" t="str">
        <f>VLOOKUP(A231,'Individual Data'!$K$5:$AC$5544,12,FALSE)</f>
        <v>IPCSR</v>
      </c>
      <c r="V231" s="14">
        <f>IFERROR(LOOKUP(H231,{30,43,48,53,58,63,68,73,78,83,88,93,97},{42,47,52,57,62,67,72,77,82,87,92,99,100}),999)</f>
        <v>82</v>
      </c>
      <c r="X231" s="57">
        <f>VLOOKUP(A231,'Individual Data'!$K$5:$AC$5544,8,FALSE)</f>
        <v>4</v>
      </c>
      <c r="Y231" s="57">
        <f>VLOOKUP(A231,'Individual Data'!$K$5:$AC$5544,9,FALSE)</f>
        <v>2019</v>
      </c>
    </row>
    <row r="232" spans="1:25" ht="15" customHeight="1" x14ac:dyDescent="0.25">
      <c r="A232" s="57" t="s">
        <v>9460</v>
      </c>
      <c r="B232" s="57">
        <v>231</v>
      </c>
      <c r="C232" s="73">
        <v>45230</v>
      </c>
      <c r="D232" s="57" t="s">
        <v>18437</v>
      </c>
      <c r="E232" s="57" t="s">
        <v>18438</v>
      </c>
      <c r="F232" s="197" t="s">
        <v>19617</v>
      </c>
      <c r="G232" s="57" t="s">
        <v>18245</v>
      </c>
      <c r="H232" s="57">
        <f t="shared" si="3"/>
        <v>76.5</v>
      </c>
      <c r="I232" s="57" t="s">
        <v>3085</v>
      </c>
      <c r="J232" s="57" t="s">
        <v>3196</v>
      </c>
      <c r="K232" s="57" t="s">
        <v>3196</v>
      </c>
      <c r="L232" s="57" t="s">
        <v>3196</v>
      </c>
      <c r="M232" s="57" t="s">
        <v>3196</v>
      </c>
      <c r="N232" s="193" t="s">
        <v>3228</v>
      </c>
      <c r="O232" s="57">
        <v>11</v>
      </c>
      <c r="P232" s="57" t="s">
        <v>17700</v>
      </c>
      <c r="R232" s="57" t="s">
        <v>17700</v>
      </c>
      <c r="S232" s="57">
        <v>1</v>
      </c>
      <c r="T232" s="57">
        <v>0.3</v>
      </c>
      <c r="U232" s="57" t="str">
        <f>VLOOKUP(A232,'Individual Data'!$K$5:$AC$5544,12,FALSE)</f>
        <v>IPCSR</v>
      </c>
      <c r="V232" s="14">
        <f>IFERROR(LOOKUP(H232,{30,43,48,53,58,63,68,73,78,83,88,93,97},{42,47,52,57,62,67,72,77,82,87,92,99,100}),999)</f>
        <v>77</v>
      </c>
      <c r="X232" s="57">
        <f>VLOOKUP(A232,'Individual Data'!$K$5:$AC$5544,8,FALSE)</f>
        <v>4</v>
      </c>
      <c r="Y232" s="57">
        <f>VLOOKUP(A232,'Individual Data'!$K$5:$AC$5544,9,FALSE)</f>
        <v>2019</v>
      </c>
    </row>
    <row r="233" spans="1:25" ht="15" customHeight="1" x14ac:dyDescent="0.25">
      <c r="A233" s="57" t="s">
        <v>9018</v>
      </c>
      <c r="B233" s="57">
        <v>232</v>
      </c>
      <c r="C233" s="73">
        <v>45230</v>
      </c>
      <c r="D233" s="57" t="s">
        <v>18439</v>
      </c>
      <c r="E233" s="57" t="s">
        <v>18440</v>
      </c>
      <c r="F233" s="197" t="s">
        <v>19617</v>
      </c>
      <c r="G233" s="57" t="s">
        <v>18441</v>
      </c>
      <c r="H233" s="57">
        <f t="shared" si="3"/>
        <v>93</v>
      </c>
      <c r="I233" s="57" t="s">
        <v>3085</v>
      </c>
      <c r="J233" s="57" t="s">
        <v>3196</v>
      </c>
      <c r="K233" s="57" t="s">
        <v>3196</v>
      </c>
      <c r="L233" s="57" t="s">
        <v>3196</v>
      </c>
      <c r="M233" s="57" t="s">
        <v>3196</v>
      </c>
      <c r="N233" s="193" t="s">
        <v>3228</v>
      </c>
      <c r="O233" s="57">
        <v>11</v>
      </c>
      <c r="P233" s="57" t="s">
        <v>17700</v>
      </c>
      <c r="R233" s="57" t="s">
        <v>17700</v>
      </c>
      <c r="S233" s="57">
        <v>1</v>
      </c>
      <c r="T233" s="57">
        <v>0.3</v>
      </c>
      <c r="U233" s="57" t="str">
        <f>VLOOKUP(A233,'Individual Data'!$K$5:$AC$5544,12,FALSE)</f>
        <v>LGA</v>
      </c>
      <c r="V233" s="14">
        <f>IFERROR(LOOKUP(H233,{30,43,48,53,58,63,68,73,78,83,88,93,97},{42,47,52,57,62,67,72,77,82,87,92,99,100}),999)</f>
        <v>99</v>
      </c>
      <c r="X233" s="57">
        <f>VLOOKUP(A233,'Individual Data'!$K$5:$AC$5544,8,FALSE)</f>
        <v>5</v>
      </c>
      <c r="Y233" s="57">
        <f>VLOOKUP(A233,'Individual Data'!$K$5:$AC$5544,9,FALSE)</f>
        <v>2018</v>
      </c>
    </row>
    <row r="234" spans="1:25" ht="15" customHeight="1" x14ac:dyDescent="0.25">
      <c r="A234" s="57" t="s">
        <v>18442</v>
      </c>
      <c r="B234" s="57">
        <v>233</v>
      </c>
      <c r="C234" s="73">
        <v>45230</v>
      </c>
      <c r="D234" s="57" t="s">
        <v>18443</v>
      </c>
      <c r="E234" s="57" t="s">
        <v>18444</v>
      </c>
      <c r="F234" s="197" t="s">
        <v>19617</v>
      </c>
      <c r="G234" s="57" t="s">
        <v>18441</v>
      </c>
      <c r="H234" s="57">
        <f t="shared" si="3"/>
        <v>93</v>
      </c>
      <c r="I234" s="57" t="s">
        <v>3085</v>
      </c>
      <c r="J234" s="57" t="s">
        <v>3228</v>
      </c>
      <c r="K234" s="57" t="s">
        <v>3228</v>
      </c>
      <c r="L234" s="57" t="s">
        <v>3196</v>
      </c>
      <c r="M234" s="57" t="s">
        <v>3196</v>
      </c>
      <c r="N234" s="193" t="s">
        <v>3196</v>
      </c>
      <c r="P234" s="57" t="s">
        <v>17700</v>
      </c>
      <c r="R234" s="57" t="s">
        <v>17700</v>
      </c>
      <c r="S234" s="57">
        <v>1</v>
      </c>
      <c r="T234" s="57">
        <v>9.9</v>
      </c>
      <c r="U234" s="57" t="str">
        <f>VLOOKUP(A234,'Individual Data'!$K$5:$AC$5544,12,FALSE)</f>
        <v>PLA2</v>
      </c>
      <c r="V234" s="14">
        <f>IFERROR(LOOKUP(H234,{30,43,48,53,58,63,68,73,78,83,88,93,97},{42,47,52,57,62,67,72,77,82,87,92,99,100}),999)</f>
        <v>99</v>
      </c>
      <c r="X234" s="57">
        <f>VLOOKUP(A234,'Individual Data'!$K$5:$AC$5544,8,FALSE)</f>
        <v>5</v>
      </c>
      <c r="Y234" s="57">
        <f>VLOOKUP(A234,'Individual Data'!$K$5:$AC$5544,9,FALSE)</f>
        <v>2018</v>
      </c>
    </row>
    <row r="235" spans="1:25" ht="15" customHeight="1" x14ac:dyDescent="0.25">
      <c r="A235" s="57" t="s">
        <v>14853</v>
      </c>
      <c r="B235" s="57">
        <v>234</v>
      </c>
      <c r="C235" s="73">
        <v>45230</v>
      </c>
      <c r="D235" s="57" t="s">
        <v>18445</v>
      </c>
      <c r="E235" s="57" t="s">
        <v>18446</v>
      </c>
      <c r="F235" s="197" t="s">
        <v>19617</v>
      </c>
      <c r="G235" s="57" t="s">
        <v>18330</v>
      </c>
      <c r="H235" s="57">
        <f t="shared" si="3"/>
        <v>71</v>
      </c>
      <c r="I235" s="57" t="s">
        <v>3085</v>
      </c>
      <c r="J235" s="57" t="s">
        <v>3196</v>
      </c>
      <c r="K235" s="57" t="s">
        <v>3196</v>
      </c>
      <c r="L235" s="57" t="s">
        <v>3196</v>
      </c>
      <c r="M235" s="57" t="s">
        <v>3196</v>
      </c>
      <c r="N235" s="193" t="s">
        <v>3228</v>
      </c>
      <c r="O235" s="57">
        <v>11</v>
      </c>
      <c r="P235" s="57" t="s">
        <v>17700</v>
      </c>
      <c r="R235" s="57" t="s">
        <v>17700</v>
      </c>
      <c r="S235" s="57">
        <v>1</v>
      </c>
      <c r="T235" s="57">
        <v>0.3</v>
      </c>
      <c r="U235" s="57" t="str">
        <f>VLOOKUP(A235,'Individual Data'!$K$5:$AC$5544,12,FALSE)</f>
        <v>PLA1</v>
      </c>
      <c r="V235" s="14">
        <f>IFERROR(LOOKUP(H235,{30,43,48,53,58,63,68,73,78,83,88,93,97},{42,47,52,57,62,67,72,77,82,87,92,99,100}),999)</f>
        <v>72</v>
      </c>
      <c r="X235" s="57">
        <f>VLOOKUP(A235,'Individual Data'!$K$5:$AC$5544,8,FALSE)</f>
        <v>4</v>
      </c>
      <c r="Y235" s="57">
        <f>VLOOKUP(A235,'Individual Data'!$K$5:$AC$5544,9,FALSE)</f>
        <v>2019</v>
      </c>
    </row>
    <row r="236" spans="1:25" ht="15" customHeight="1" x14ac:dyDescent="0.25">
      <c r="A236" s="57" t="s">
        <v>9132</v>
      </c>
      <c r="B236" s="57">
        <v>235</v>
      </c>
      <c r="C236" s="73">
        <v>45230</v>
      </c>
      <c r="D236" s="57" t="s">
        <v>18447</v>
      </c>
      <c r="E236" s="57" t="s">
        <v>18448</v>
      </c>
      <c r="F236" s="197" t="s">
        <v>19617</v>
      </c>
      <c r="G236" s="57" t="s">
        <v>18018</v>
      </c>
      <c r="H236" s="57">
        <f t="shared" si="3"/>
        <v>87</v>
      </c>
      <c r="I236" s="57" t="s">
        <v>3085</v>
      </c>
      <c r="J236" s="57" t="s">
        <v>3228</v>
      </c>
      <c r="K236" s="57" t="s">
        <v>3228</v>
      </c>
      <c r="L236" s="57" t="s">
        <v>3196</v>
      </c>
      <c r="M236" s="57" t="s">
        <v>3196</v>
      </c>
      <c r="N236" s="193" t="s">
        <v>3196</v>
      </c>
      <c r="P236" s="57" t="s">
        <v>17700</v>
      </c>
      <c r="R236" s="57" t="s">
        <v>17700</v>
      </c>
      <c r="S236" s="57">
        <v>1</v>
      </c>
      <c r="T236" s="57">
        <v>9.9</v>
      </c>
      <c r="U236" s="57" t="str">
        <f>VLOOKUP(A236,'Individual Data'!$K$5:$AC$5544,12,FALSE)</f>
        <v>Unassigned AD</v>
      </c>
      <c r="V236" s="14">
        <f>IFERROR(LOOKUP(H236,{30,43,48,53,58,63,68,73,78,83,88,93,97},{42,47,52,57,62,67,72,77,82,87,92,99,100}),999)</f>
        <v>87</v>
      </c>
      <c r="X236" s="57" t="str">
        <f>VLOOKUP(A236,'Individual Data'!$K$5:$AC$5544,8,FALSE)</f>
        <v>NA</v>
      </c>
      <c r="Y236" s="57" t="str">
        <f>VLOOKUP(A236,'Individual Data'!$K$5:$AC$5544,9,FALSE)</f>
        <v>U</v>
      </c>
    </row>
    <row r="237" spans="1:25" ht="15" customHeight="1" x14ac:dyDescent="0.25">
      <c r="A237" s="57" t="s">
        <v>9476</v>
      </c>
      <c r="B237" s="57">
        <v>236</v>
      </c>
      <c r="C237" s="73">
        <v>45230</v>
      </c>
      <c r="D237" s="57" t="s">
        <v>18449</v>
      </c>
      <c r="E237" s="57" t="s">
        <v>18450</v>
      </c>
      <c r="F237" s="197" t="s">
        <v>19617</v>
      </c>
      <c r="G237" s="57" t="s">
        <v>18077</v>
      </c>
      <c r="H237" s="57">
        <f t="shared" si="3"/>
        <v>88.5</v>
      </c>
      <c r="I237" s="57" t="s">
        <v>3085</v>
      </c>
      <c r="J237" s="57" t="s">
        <v>3196</v>
      </c>
      <c r="K237" s="57" t="s">
        <v>3196</v>
      </c>
      <c r="L237" s="57" t="s">
        <v>3196</v>
      </c>
      <c r="M237" s="57" t="s">
        <v>3196</v>
      </c>
      <c r="N237" s="193" t="s">
        <v>3228</v>
      </c>
      <c r="O237" s="57">
        <v>11</v>
      </c>
      <c r="P237" s="57" t="s">
        <v>17700</v>
      </c>
      <c r="R237" s="57" t="s">
        <v>17700</v>
      </c>
      <c r="S237" s="57">
        <v>1</v>
      </c>
      <c r="T237" s="57">
        <v>0.3</v>
      </c>
      <c r="U237" s="57" t="str">
        <f>VLOOKUP(A237,'Individual Data'!$K$5:$AC$5544,12,FALSE)</f>
        <v>LGA</v>
      </c>
      <c r="V237" s="14">
        <f>IFERROR(LOOKUP(H237,{30,43,48,53,58,63,68,73,78,83,88,93,97},{42,47,52,57,62,67,72,77,82,87,92,99,100}),999)</f>
        <v>92</v>
      </c>
      <c r="X237" s="57">
        <f>VLOOKUP(A237,'Individual Data'!$K$5:$AC$5544,8,FALSE)</f>
        <v>4</v>
      </c>
      <c r="Y237" s="57">
        <f>VLOOKUP(A237,'Individual Data'!$K$5:$AC$5544,9,FALSE)</f>
        <v>2019</v>
      </c>
    </row>
    <row r="238" spans="1:25" ht="15" customHeight="1" x14ac:dyDescent="0.25">
      <c r="A238" s="57" t="s">
        <v>12591</v>
      </c>
      <c r="B238" s="57">
        <v>237</v>
      </c>
      <c r="C238" s="73">
        <v>45230</v>
      </c>
      <c r="D238" s="57" t="s">
        <v>18451</v>
      </c>
      <c r="E238" s="57" t="s">
        <v>18452</v>
      </c>
      <c r="F238" s="197" t="s">
        <v>19617</v>
      </c>
      <c r="G238" s="57" t="s">
        <v>17928</v>
      </c>
      <c r="H238" s="57">
        <f t="shared" si="3"/>
        <v>81.5</v>
      </c>
      <c r="I238" s="57" t="s">
        <v>3085</v>
      </c>
      <c r="J238" s="57" t="s">
        <v>3228</v>
      </c>
      <c r="K238" s="57" t="s">
        <v>3228</v>
      </c>
      <c r="L238" s="57" t="s">
        <v>3196</v>
      </c>
      <c r="M238" s="57" t="s">
        <v>3196</v>
      </c>
      <c r="N238" s="193" t="s">
        <v>3196</v>
      </c>
      <c r="P238" s="57" t="s">
        <v>17700</v>
      </c>
      <c r="R238" s="57" t="s">
        <v>17700</v>
      </c>
      <c r="S238" s="57">
        <v>1</v>
      </c>
      <c r="T238" s="57">
        <v>9.9</v>
      </c>
      <c r="U238" s="57" t="str">
        <f>VLOOKUP(A238,'Individual Data'!$K$5:$AC$5544,12,FALSE)</f>
        <v>IPCSR</v>
      </c>
      <c r="V238" s="14">
        <f>IFERROR(LOOKUP(H238,{30,43,48,53,58,63,68,73,78,83,88,93,97},{42,47,52,57,62,67,72,77,82,87,92,99,100}),999)</f>
        <v>82</v>
      </c>
      <c r="X238" s="57">
        <f>VLOOKUP(A238,'Individual Data'!$K$5:$AC$5544,8,FALSE)</f>
        <v>4</v>
      </c>
      <c r="Y238" s="57">
        <f>VLOOKUP(A238,'Individual Data'!$K$5:$AC$5544,9,FALSE)</f>
        <v>2019</v>
      </c>
    </row>
    <row r="239" spans="1:25" ht="15" customHeight="1" x14ac:dyDescent="0.25">
      <c r="A239" s="57" t="s">
        <v>9344</v>
      </c>
      <c r="B239" s="57">
        <v>238</v>
      </c>
      <c r="C239" s="73">
        <v>45230</v>
      </c>
      <c r="D239" s="57" t="s">
        <v>18453</v>
      </c>
      <c r="E239" s="57" t="s">
        <v>18454</v>
      </c>
      <c r="F239" s="197" t="s">
        <v>19617</v>
      </c>
      <c r="G239" s="57" t="s">
        <v>17954</v>
      </c>
      <c r="H239" s="57">
        <f t="shared" si="3"/>
        <v>81</v>
      </c>
      <c r="I239" s="57" t="s">
        <v>3085</v>
      </c>
      <c r="J239" s="57" t="s">
        <v>3196</v>
      </c>
      <c r="K239" s="57" t="s">
        <v>3196</v>
      </c>
      <c r="L239" s="57" t="s">
        <v>3196</v>
      </c>
      <c r="M239" s="57" t="s">
        <v>3196</v>
      </c>
      <c r="N239" s="193" t="s">
        <v>3228</v>
      </c>
      <c r="O239" s="57">
        <v>11</v>
      </c>
      <c r="P239" s="57" t="s">
        <v>17700</v>
      </c>
      <c r="R239" s="57" t="s">
        <v>17700</v>
      </c>
      <c r="S239" s="57">
        <v>1</v>
      </c>
      <c r="T239" s="57">
        <v>0.3</v>
      </c>
      <c r="U239" s="57" t="str">
        <f>VLOOKUP(A239,'Individual Data'!$K$5:$AC$5544,12,FALSE)</f>
        <v>Unassigned</v>
      </c>
      <c r="V239" s="14">
        <f>IFERROR(LOOKUP(H239,{30,43,48,53,58,63,68,73,78,83,88,93,97},{42,47,52,57,62,67,72,77,82,87,92,99,100}),999)</f>
        <v>82</v>
      </c>
      <c r="X239" s="57" t="str">
        <f>VLOOKUP(A239,'Individual Data'!$K$5:$AC$5544,8,FALSE)</f>
        <v>NA</v>
      </c>
      <c r="Y239" s="57" t="str">
        <f>VLOOKUP(A239,'Individual Data'!$K$5:$AC$5544,9,FALSE)</f>
        <v>U</v>
      </c>
    </row>
    <row r="240" spans="1:25" ht="15" customHeight="1" x14ac:dyDescent="0.25">
      <c r="A240" s="57" t="s">
        <v>12548</v>
      </c>
      <c r="B240" s="57">
        <v>239</v>
      </c>
      <c r="C240" s="73">
        <v>45230</v>
      </c>
      <c r="D240" s="57" t="s">
        <v>18455</v>
      </c>
      <c r="E240" s="57" t="s">
        <v>18456</v>
      </c>
      <c r="F240" s="197" t="s">
        <v>19617</v>
      </c>
      <c r="G240" s="57" t="s">
        <v>17940</v>
      </c>
      <c r="H240" s="57">
        <f t="shared" si="3"/>
        <v>80</v>
      </c>
      <c r="I240" s="57" t="s">
        <v>3085</v>
      </c>
      <c r="J240" s="57" t="s">
        <v>3228</v>
      </c>
      <c r="K240" s="57" t="s">
        <v>3228</v>
      </c>
      <c r="L240" s="57" t="s">
        <v>3196</v>
      </c>
      <c r="M240" s="57" t="s">
        <v>3196</v>
      </c>
      <c r="N240" s="193" t="s">
        <v>3196</v>
      </c>
      <c r="P240" s="57" t="s">
        <v>17700</v>
      </c>
      <c r="R240" s="57" t="s">
        <v>17700</v>
      </c>
      <c r="S240" s="57">
        <v>1</v>
      </c>
      <c r="T240" s="57">
        <v>9.9</v>
      </c>
      <c r="U240" s="57" t="str">
        <f>VLOOKUP(A240,'Individual Data'!$K$5:$AC$5544,12,FALSE)</f>
        <v>LGA</v>
      </c>
      <c r="V240" s="14">
        <f>IFERROR(LOOKUP(H240,{30,43,48,53,58,63,68,73,78,83,88,93,97},{42,47,52,57,62,67,72,77,82,87,92,99,100}),999)</f>
        <v>82</v>
      </c>
      <c r="X240" s="57">
        <f>VLOOKUP(A240,'Individual Data'!$K$5:$AC$5544,8,FALSE)</f>
        <v>5</v>
      </c>
      <c r="Y240" s="57">
        <f>VLOOKUP(A240,'Individual Data'!$K$5:$AC$5544,9,FALSE)</f>
        <v>2018</v>
      </c>
    </row>
    <row r="241" spans="1:25" ht="15" customHeight="1" x14ac:dyDescent="0.25">
      <c r="A241" s="57" t="s">
        <v>9294</v>
      </c>
      <c r="B241" s="57">
        <v>240</v>
      </c>
      <c r="C241" s="73">
        <v>45230</v>
      </c>
      <c r="D241" s="57" t="s">
        <v>18457</v>
      </c>
      <c r="E241" s="57" t="s">
        <v>18458</v>
      </c>
      <c r="F241" s="197" t="s">
        <v>19617</v>
      </c>
      <c r="G241" s="57" t="s">
        <v>18245</v>
      </c>
      <c r="H241" s="57">
        <f t="shared" si="3"/>
        <v>76.5</v>
      </c>
      <c r="I241" s="57" t="s">
        <v>3085</v>
      </c>
      <c r="J241" s="57" t="s">
        <v>3196</v>
      </c>
      <c r="K241" s="57" t="s">
        <v>3196</v>
      </c>
      <c r="L241" s="57" t="s">
        <v>3196</v>
      </c>
      <c r="M241" s="57" t="s">
        <v>3196</v>
      </c>
      <c r="N241" s="193" t="s">
        <v>3228</v>
      </c>
      <c r="O241" s="57">
        <v>11</v>
      </c>
      <c r="P241" s="57" t="s">
        <v>17700</v>
      </c>
      <c r="R241" s="57" t="s">
        <v>17700</v>
      </c>
      <c r="S241" s="57">
        <v>1</v>
      </c>
      <c r="T241" s="57">
        <v>0.3</v>
      </c>
      <c r="U241" s="57" t="str">
        <f>VLOOKUP(A241,'Individual Data'!$K$5:$AC$5544,12,FALSE)</f>
        <v>LFSO</v>
      </c>
      <c r="V241" s="14">
        <f>IFERROR(LOOKUP(H241,{30,43,48,53,58,63,68,73,78,83,88,93,97},{42,47,52,57,62,67,72,77,82,87,92,99,100}),999)</f>
        <v>77</v>
      </c>
      <c r="X241" s="57">
        <f>VLOOKUP(A241,'Individual Data'!$K$5:$AC$5544,8,FALSE)</f>
        <v>4</v>
      </c>
      <c r="Y241" s="57">
        <f>VLOOKUP(A241,'Individual Data'!$K$5:$AC$5544,9,FALSE)</f>
        <v>2019</v>
      </c>
    </row>
    <row r="242" spans="1:25" ht="15" customHeight="1" x14ac:dyDescent="0.25">
      <c r="A242" s="57" t="s">
        <v>6845</v>
      </c>
      <c r="B242" s="57">
        <v>241</v>
      </c>
      <c r="C242" s="73">
        <v>45230</v>
      </c>
      <c r="D242" s="57" t="s">
        <v>18459</v>
      </c>
      <c r="E242" s="57" t="s">
        <v>18460</v>
      </c>
      <c r="F242" s="197" t="s">
        <v>19617</v>
      </c>
      <c r="G242" s="57" t="s">
        <v>18040</v>
      </c>
      <c r="H242" s="57">
        <f t="shared" si="3"/>
        <v>86</v>
      </c>
      <c r="I242" s="57" t="s">
        <v>3085</v>
      </c>
      <c r="J242" s="57" t="s">
        <v>3196</v>
      </c>
      <c r="K242" s="57" t="s">
        <v>3196</v>
      </c>
      <c r="L242" s="57" t="s">
        <v>3196</v>
      </c>
      <c r="M242" s="57" t="s">
        <v>3196</v>
      </c>
      <c r="N242" s="193" t="s">
        <v>3228</v>
      </c>
      <c r="O242" s="57">
        <v>11</v>
      </c>
      <c r="P242" s="57" t="s">
        <v>17700</v>
      </c>
      <c r="R242" s="57" t="s">
        <v>17700</v>
      </c>
      <c r="S242" s="57">
        <v>1</v>
      </c>
      <c r="T242" s="57">
        <v>9.9</v>
      </c>
      <c r="U242" s="57" t="str">
        <f>VLOOKUP(A242,'Individual Data'!$K$5:$AC$5544,12,FALSE)</f>
        <v>PLA1</v>
      </c>
      <c r="V242" s="14">
        <f>IFERROR(LOOKUP(H242,{30,43,48,53,58,63,68,73,78,83,88,93,97},{42,47,52,57,62,67,72,77,82,87,92,99,100}),999)</f>
        <v>87</v>
      </c>
      <c r="X242" s="57">
        <f>VLOOKUP(A242,'Individual Data'!$K$5:$AC$5544,8,FALSE)</f>
        <v>5</v>
      </c>
      <c r="Y242" s="57">
        <f>VLOOKUP(A242,'Individual Data'!$K$5:$AC$5544,9,FALSE)</f>
        <v>2018</v>
      </c>
    </row>
    <row r="243" spans="1:25" ht="15" customHeight="1" x14ac:dyDescent="0.25">
      <c r="A243" s="57" t="s">
        <v>9118</v>
      </c>
      <c r="B243" s="57">
        <v>242</v>
      </c>
      <c r="C243" s="73">
        <v>45230</v>
      </c>
      <c r="D243" s="57" t="s">
        <v>18461</v>
      </c>
      <c r="E243" s="57" t="s">
        <v>18462</v>
      </c>
      <c r="F243" s="197" t="s">
        <v>19617</v>
      </c>
      <c r="G243" s="57" t="s">
        <v>18040</v>
      </c>
      <c r="H243" s="57">
        <f t="shared" si="3"/>
        <v>86</v>
      </c>
      <c r="I243" s="57" t="s">
        <v>3085</v>
      </c>
      <c r="J243" s="57" t="s">
        <v>3196</v>
      </c>
      <c r="K243" s="57" t="s">
        <v>3196</v>
      </c>
      <c r="L243" s="57" t="s">
        <v>3196</v>
      </c>
      <c r="M243" s="57" t="s">
        <v>3196</v>
      </c>
      <c r="N243" s="193" t="s">
        <v>3228</v>
      </c>
      <c r="O243" s="57">
        <v>11</v>
      </c>
      <c r="P243" s="57" t="s">
        <v>17700</v>
      </c>
      <c r="R243" s="57" t="s">
        <v>17700</v>
      </c>
      <c r="S243" s="57">
        <v>1</v>
      </c>
      <c r="T243" s="57">
        <v>0.3</v>
      </c>
      <c r="U243" s="57" t="str">
        <f>VLOOKUP(A243,'Individual Data'!$K$5:$AC$5544,12,FALSE)</f>
        <v>Unassigned</v>
      </c>
      <c r="V243" s="14">
        <f>IFERROR(LOOKUP(H243,{30,43,48,53,58,63,68,73,78,83,88,93,97},{42,47,52,57,62,67,72,77,82,87,92,99,100}),999)</f>
        <v>87</v>
      </c>
      <c r="X243" s="57" t="str">
        <f>VLOOKUP(A243,'Individual Data'!$K$5:$AC$5544,8,FALSE)</f>
        <v>NA</v>
      </c>
      <c r="Y243" s="57" t="str">
        <f>VLOOKUP(A243,'Individual Data'!$K$5:$AC$5544,9,FALSE)</f>
        <v>U</v>
      </c>
    </row>
    <row r="244" spans="1:25" ht="15" customHeight="1" x14ac:dyDescent="0.25">
      <c r="A244" s="57" t="s">
        <v>9418</v>
      </c>
      <c r="B244" s="57">
        <v>243</v>
      </c>
      <c r="C244" s="73">
        <v>45230</v>
      </c>
      <c r="D244" s="57" t="s">
        <v>18463</v>
      </c>
      <c r="E244" s="57" t="s">
        <v>18464</v>
      </c>
      <c r="F244" s="197" t="s">
        <v>19617</v>
      </c>
      <c r="G244" s="57" t="s">
        <v>17940</v>
      </c>
      <c r="H244" s="57">
        <f t="shared" si="3"/>
        <v>80</v>
      </c>
      <c r="I244" s="57" t="s">
        <v>3085</v>
      </c>
      <c r="J244" s="57" t="s">
        <v>3196</v>
      </c>
      <c r="K244" s="57" t="s">
        <v>3196</v>
      </c>
      <c r="L244" s="57" t="s">
        <v>3196</v>
      </c>
      <c r="M244" s="57" t="s">
        <v>3196</v>
      </c>
      <c r="N244" s="193" t="s">
        <v>3228</v>
      </c>
      <c r="O244" s="57">
        <v>11</v>
      </c>
      <c r="P244" s="57" t="s">
        <v>17700</v>
      </c>
      <c r="R244" s="57" t="s">
        <v>17700</v>
      </c>
      <c r="S244" s="57">
        <v>1</v>
      </c>
      <c r="T244" s="57">
        <v>0.3</v>
      </c>
      <c r="U244" s="57" t="str">
        <f>VLOOKUP(A244,'Individual Data'!$K$5:$AC$5544,12,FALSE)</f>
        <v>Unassigned</v>
      </c>
      <c r="V244" s="14">
        <f>IFERROR(LOOKUP(H244,{30,43,48,53,58,63,68,73,78,83,88,93,97},{42,47,52,57,62,67,72,77,82,87,92,99,100}),999)</f>
        <v>82</v>
      </c>
      <c r="X244" s="57" t="str">
        <f>VLOOKUP(A244,'Individual Data'!$K$5:$AC$5544,8,FALSE)</f>
        <v>NA</v>
      </c>
      <c r="Y244" s="57" t="str">
        <f>VLOOKUP(A244,'Individual Data'!$K$5:$AC$5544,9,FALSE)</f>
        <v>U</v>
      </c>
    </row>
    <row r="245" spans="1:25" ht="15" customHeight="1" x14ac:dyDescent="0.25">
      <c r="A245" s="57" t="s">
        <v>3729</v>
      </c>
      <c r="B245" s="57">
        <v>244</v>
      </c>
      <c r="C245" s="73">
        <v>45230</v>
      </c>
      <c r="D245" s="57" t="s">
        <v>18465</v>
      </c>
      <c r="E245" s="57" t="s">
        <v>18466</v>
      </c>
      <c r="F245" s="197" t="s">
        <v>19617</v>
      </c>
      <c r="G245" s="57" t="s">
        <v>18015</v>
      </c>
      <c r="H245" s="57">
        <f t="shared" si="3"/>
        <v>82.5</v>
      </c>
      <c r="I245" s="57" t="s">
        <v>3085</v>
      </c>
      <c r="J245" s="57" t="s">
        <v>3196</v>
      </c>
      <c r="K245" s="57" t="s">
        <v>3196</v>
      </c>
      <c r="L245" s="57" t="s">
        <v>3196</v>
      </c>
      <c r="M245" s="57" t="s">
        <v>3196</v>
      </c>
      <c r="N245" s="193" t="s">
        <v>3228</v>
      </c>
      <c r="O245" s="57">
        <v>11</v>
      </c>
      <c r="P245" s="57" t="s">
        <v>17700</v>
      </c>
      <c r="R245" s="57" t="s">
        <v>17700</v>
      </c>
      <c r="S245" s="57">
        <v>1</v>
      </c>
      <c r="T245" s="57">
        <v>0.3</v>
      </c>
      <c r="U245" s="57" t="str">
        <f>VLOOKUP(A245,'Individual Data'!$K$5:$AC$5544,12,FALSE)</f>
        <v>Unassigned</v>
      </c>
      <c r="V245" s="14">
        <f>IFERROR(LOOKUP(H245,{30,43,48,53,58,63,68,73,78,83,88,93,97},{42,47,52,57,62,67,72,77,82,87,92,99,100}),999)</f>
        <v>82</v>
      </c>
      <c r="X245" s="57" t="str">
        <f>VLOOKUP(A245,'Individual Data'!$K$5:$AC$5544,8,FALSE)</f>
        <v>NA</v>
      </c>
      <c r="Y245" s="57" t="str">
        <f>VLOOKUP(A245,'Individual Data'!$K$5:$AC$5544,9,FALSE)</f>
        <v>U</v>
      </c>
    </row>
    <row r="246" spans="1:25" ht="15" customHeight="1" x14ac:dyDescent="0.25">
      <c r="A246" s="57" t="s">
        <v>3610</v>
      </c>
      <c r="B246" s="57">
        <v>245</v>
      </c>
      <c r="C246" s="73">
        <v>45230</v>
      </c>
      <c r="D246" s="57" t="s">
        <v>18467</v>
      </c>
      <c r="E246" s="57" t="s">
        <v>18468</v>
      </c>
      <c r="F246" s="197" t="s">
        <v>19617</v>
      </c>
      <c r="G246" s="57" t="s">
        <v>17937</v>
      </c>
      <c r="H246" s="57">
        <f t="shared" si="3"/>
        <v>72</v>
      </c>
      <c r="I246" s="57" t="s">
        <v>3085</v>
      </c>
      <c r="J246" s="57" t="s">
        <v>3196</v>
      </c>
      <c r="K246" s="57" t="s">
        <v>3196</v>
      </c>
      <c r="L246" s="57" t="s">
        <v>3196</v>
      </c>
      <c r="M246" s="57" t="s">
        <v>3196</v>
      </c>
      <c r="N246" s="193" t="s">
        <v>3228</v>
      </c>
      <c r="O246" s="57">
        <v>11</v>
      </c>
      <c r="P246" s="57" t="s">
        <v>17700</v>
      </c>
      <c r="R246" s="57" t="s">
        <v>17700</v>
      </c>
      <c r="S246" s="57">
        <v>1</v>
      </c>
      <c r="T246" s="57">
        <v>0.3</v>
      </c>
      <c r="U246" s="57" t="str">
        <f>VLOOKUP(A246,'Individual Data'!$K$5:$AC$5544,12,FALSE)</f>
        <v>PLA1</v>
      </c>
      <c r="V246" s="14">
        <f>IFERROR(LOOKUP(H246,{30,43,48,53,58,63,68,73,78,83,88,93,97},{42,47,52,57,62,67,72,77,82,87,92,99,100}),999)</f>
        <v>72</v>
      </c>
      <c r="X246" s="57">
        <f>VLOOKUP(A246,'Individual Data'!$K$5:$AC$5544,8,FALSE)</f>
        <v>4</v>
      </c>
      <c r="Y246" s="57">
        <f>VLOOKUP(A246,'Individual Data'!$K$5:$AC$5544,9,FALSE)</f>
        <v>2019</v>
      </c>
    </row>
    <row r="247" spans="1:25" ht="15" customHeight="1" x14ac:dyDescent="0.25">
      <c r="A247" s="57" t="s">
        <v>3742</v>
      </c>
      <c r="B247" s="57">
        <v>246</v>
      </c>
      <c r="C247" s="73">
        <v>45230</v>
      </c>
      <c r="D247" s="57" t="s">
        <v>18469</v>
      </c>
      <c r="E247" s="57" t="s">
        <v>18470</v>
      </c>
      <c r="F247" s="197" t="s">
        <v>19617</v>
      </c>
      <c r="G247" s="57" t="s">
        <v>17879</v>
      </c>
      <c r="H247" s="57">
        <f t="shared" si="3"/>
        <v>82</v>
      </c>
      <c r="I247" s="57" t="s">
        <v>3085</v>
      </c>
      <c r="J247" s="57" t="s">
        <v>3196</v>
      </c>
      <c r="K247" s="57" t="s">
        <v>3196</v>
      </c>
      <c r="L247" s="57" t="s">
        <v>3196</v>
      </c>
      <c r="M247" s="57" t="s">
        <v>3196</v>
      </c>
      <c r="N247" s="193" t="s">
        <v>3228</v>
      </c>
      <c r="O247" s="57">
        <v>11</v>
      </c>
      <c r="P247" s="57" t="s">
        <v>17700</v>
      </c>
      <c r="R247" s="57" t="s">
        <v>17700</v>
      </c>
      <c r="S247" s="57">
        <v>1</v>
      </c>
      <c r="T247" s="57">
        <v>0.3</v>
      </c>
      <c r="U247" s="57" t="str">
        <f>VLOOKUP(A247,'Individual Data'!$K$5:$AC$5544,12,FALSE)</f>
        <v>IPCSR</v>
      </c>
      <c r="V247" s="14">
        <f>IFERROR(LOOKUP(H247,{30,43,48,53,58,63,68,73,78,83,88,93,97},{42,47,52,57,62,67,72,77,82,87,92,99,100}),999)</f>
        <v>82</v>
      </c>
      <c r="X247" s="57">
        <f>VLOOKUP(A247,'Individual Data'!$K$5:$AC$5544,8,FALSE)</f>
        <v>4</v>
      </c>
      <c r="Y247" s="57">
        <f>VLOOKUP(A247,'Individual Data'!$K$5:$AC$5544,9,FALSE)</f>
        <v>2019</v>
      </c>
    </row>
    <row r="248" spans="1:25" ht="15" customHeight="1" x14ac:dyDescent="0.25">
      <c r="A248" s="57" t="s">
        <v>6677</v>
      </c>
      <c r="B248" s="57">
        <v>247</v>
      </c>
      <c r="C248" s="73">
        <v>45230</v>
      </c>
      <c r="D248" s="57" t="s">
        <v>18471</v>
      </c>
      <c r="E248" s="57" t="s">
        <v>18472</v>
      </c>
      <c r="F248" s="197" t="s">
        <v>19617</v>
      </c>
      <c r="G248" s="57" t="s">
        <v>17954</v>
      </c>
      <c r="H248" s="57">
        <f t="shared" si="3"/>
        <v>81</v>
      </c>
      <c r="I248" s="57" t="s">
        <v>3085</v>
      </c>
      <c r="J248" s="57" t="s">
        <v>3196</v>
      </c>
      <c r="K248" s="57" t="s">
        <v>3196</v>
      </c>
      <c r="L248" s="57" t="s">
        <v>3196</v>
      </c>
      <c r="M248" s="57" t="s">
        <v>3196</v>
      </c>
      <c r="N248" s="193" t="s">
        <v>3228</v>
      </c>
      <c r="O248" s="57">
        <v>11</v>
      </c>
      <c r="P248" s="57" t="s">
        <v>17700</v>
      </c>
      <c r="R248" s="57" t="s">
        <v>17700</v>
      </c>
      <c r="S248" s="57">
        <v>1</v>
      </c>
      <c r="T248" s="57">
        <v>0.4</v>
      </c>
      <c r="U248" s="57" t="str">
        <f>VLOOKUP(A248,'Individual Data'!$K$5:$AC$5544,12,FALSE)</f>
        <v>PLA1</v>
      </c>
      <c r="V248" s="14">
        <f>IFERROR(LOOKUP(H248,{30,43,48,53,58,63,68,73,78,83,88,93,97},{42,47,52,57,62,67,72,77,82,87,92,99,100}),999)</f>
        <v>82</v>
      </c>
      <c r="X248" s="57">
        <f>VLOOKUP(A248,'Individual Data'!$K$5:$AC$5544,8,FALSE)</f>
        <v>5</v>
      </c>
      <c r="Y248" s="57">
        <f>VLOOKUP(A248,'Individual Data'!$K$5:$AC$5544,9,FALSE)</f>
        <v>2018</v>
      </c>
    </row>
    <row r="249" spans="1:25" ht="15" customHeight="1" x14ac:dyDescent="0.25">
      <c r="A249" s="57" t="s">
        <v>7084</v>
      </c>
      <c r="B249" s="57">
        <v>248</v>
      </c>
      <c r="C249" s="73">
        <v>45230</v>
      </c>
      <c r="D249" s="57" t="s">
        <v>18473</v>
      </c>
      <c r="E249" s="57" t="s">
        <v>18474</v>
      </c>
      <c r="F249" s="197" t="s">
        <v>19617</v>
      </c>
      <c r="G249" s="57" t="s">
        <v>17966</v>
      </c>
      <c r="H249" s="57">
        <f t="shared" si="3"/>
        <v>77.5</v>
      </c>
      <c r="I249" s="57" t="s">
        <v>3085</v>
      </c>
      <c r="J249" s="57" t="s">
        <v>3196</v>
      </c>
      <c r="K249" s="57" t="s">
        <v>3196</v>
      </c>
      <c r="L249" s="57" t="s">
        <v>3196</v>
      </c>
      <c r="M249" s="57" t="s">
        <v>3196</v>
      </c>
      <c r="N249" s="193" t="s">
        <v>3228</v>
      </c>
      <c r="O249" s="57">
        <v>11</v>
      </c>
      <c r="P249" s="57" t="s">
        <v>17700</v>
      </c>
      <c r="R249" s="57" t="s">
        <v>17700</v>
      </c>
      <c r="S249" s="57">
        <v>1</v>
      </c>
      <c r="T249" s="57">
        <v>0.3</v>
      </c>
      <c r="U249" s="57" t="str">
        <f>VLOOKUP(A249,'Individual Data'!$K$5:$AC$5544,12,FALSE)</f>
        <v>NG</v>
      </c>
      <c r="V249" s="14">
        <f>IFERROR(LOOKUP(H249,{30,43,48,53,58,63,68,73,78,83,88,93,97},{42,47,52,57,62,67,72,77,82,87,92,99,100}),999)</f>
        <v>77</v>
      </c>
      <c r="X249" s="57" t="str">
        <f>VLOOKUP(A249,'Individual Data'!$K$5:$AC$5544,8,FALSE)</f>
        <v>NA</v>
      </c>
      <c r="Y249" s="57" t="str">
        <f>VLOOKUP(A249,'Individual Data'!$K$5:$AC$5544,9,FALSE)</f>
        <v>U</v>
      </c>
    </row>
    <row r="250" spans="1:25" ht="15" customHeight="1" x14ac:dyDescent="0.25">
      <c r="A250" s="57" t="s">
        <v>7069</v>
      </c>
      <c r="B250" s="57">
        <v>249</v>
      </c>
      <c r="C250" s="73">
        <v>45230</v>
      </c>
      <c r="D250" s="57" t="s">
        <v>18475</v>
      </c>
      <c r="E250" s="57" t="s">
        <v>18476</v>
      </c>
      <c r="F250" s="197" t="s">
        <v>19617</v>
      </c>
      <c r="G250" s="57" t="s">
        <v>18127</v>
      </c>
      <c r="H250" s="57">
        <f t="shared" si="3"/>
        <v>79.5</v>
      </c>
      <c r="I250" s="57" t="s">
        <v>3085</v>
      </c>
      <c r="J250" s="57" t="s">
        <v>3196</v>
      </c>
      <c r="K250" s="57" t="s">
        <v>3196</v>
      </c>
      <c r="L250" s="57" t="s">
        <v>3196</v>
      </c>
      <c r="M250" s="57" t="s">
        <v>3196</v>
      </c>
      <c r="N250" s="193" t="s">
        <v>3228</v>
      </c>
      <c r="O250" s="57">
        <v>11</v>
      </c>
      <c r="P250" s="57" t="s">
        <v>17700</v>
      </c>
      <c r="R250" s="57" t="s">
        <v>17700</v>
      </c>
      <c r="S250" s="57">
        <v>1</v>
      </c>
      <c r="T250" s="57">
        <v>0.3</v>
      </c>
      <c r="U250" s="57" t="str">
        <f>VLOOKUP(A250,'Individual Data'!$K$5:$AC$5544,12,FALSE)</f>
        <v>BCA1</v>
      </c>
      <c r="V250" s="14">
        <f>IFERROR(LOOKUP(H250,{30,43,48,53,58,63,68,73,78,83,88,93,97},{42,47,52,57,62,67,72,77,82,87,92,99,100}),999)</f>
        <v>82</v>
      </c>
      <c r="X250" s="57">
        <f>VLOOKUP(A250,'Individual Data'!$K$5:$AC$5544,8,FALSE)</f>
        <v>4</v>
      </c>
      <c r="Y250" s="57">
        <f>VLOOKUP(A250,'Individual Data'!$K$5:$AC$5544,9,FALSE)</f>
        <v>2019</v>
      </c>
    </row>
    <row r="251" spans="1:25" ht="15" customHeight="1" x14ac:dyDescent="0.25">
      <c r="A251" s="57" t="s">
        <v>3342</v>
      </c>
      <c r="B251" s="57">
        <v>250</v>
      </c>
      <c r="C251" s="73">
        <v>45230</v>
      </c>
      <c r="D251" s="57" t="s">
        <v>18477</v>
      </c>
      <c r="E251" s="57" t="s">
        <v>18478</v>
      </c>
      <c r="F251" s="197" t="s">
        <v>19617</v>
      </c>
      <c r="G251" s="57" t="s">
        <v>17940</v>
      </c>
      <c r="H251" s="57">
        <f t="shared" si="3"/>
        <v>80</v>
      </c>
      <c r="I251" s="57" t="s">
        <v>3085</v>
      </c>
      <c r="J251" s="57" t="s">
        <v>3196</v>
      </c>
      <c r="K251" s="57" t="s">
        <v>3196</v>
      </c>
      <c r="L251" s="57" t="s">
        <v>3196</v>
      </c>
      <c r="M251" s="57" t="s">
        <v>3196</v>
      </c>
      <c r="N251" s="193" t="s">
        <v>3228</v>
      </c>
      <c r="O251" s="57">
        <v>11</v>
      </c>
      <c r="P251" s="57" t="s">
        <v>17700</v>
      </c>
      <c r="R251" s="57" t="s">
        <v>17700</v>
      </c>
      <c r="S251" s="57">
        <v>1</v>
      </c>
      <c r="T251" s="57">
        <v>0.3</v>
      </c>
      <c r="U251" s="57" t="str">
        <f>VLOOKUP(A251,'Individual Data'!$K$5:$AC$5544,12,FALSE)</f>
        <v>Unassigned</v>
      </c>
      <c r="V251" s="14">
        <f>IFERROR(LOOKUP(H251,{30,43,48,53,58,63,68,73,78,83,88,93,97},{42,47,52,57,62,67,72,77,82,87,92,99,100}),999)</f>
        <v>82</v>
      </c>
      <c r="X251" s="57" t="str">
        <f>VLOOKUP(A251,'Individual Data'!$K$5:$AC$5544,8,FALSE)</f>
        <v>NA</v>
      </c>
      <c r="Y251" s="57" t="str">
        <f>VLOOKUP(A251,'Individual Data'!$K$5:$AC$5544,9,FALSE)</f>
        <v>U</v>
      </c>
    </row>
    <row r="252" spans="1:25" ht="15" customHeight="1" x14ac:dyDescent="0.25">
      <c r="A252" s="57" t="s">
        <v>18479</v>
      </c>
      <c r="B252" s="57">
        <v>251</v>
      </c>
      <c r="C252" s="73">
        <v>45230</v>
      </c>
      <c r="D252" s="57" t="s">
        <v>18480</v>
      </c>
      <c r="E252" s="57" t="s">
        <v>18481</v>
      </c>
      <c r="F252" s="197" t="s">
        <v>19617</v>
      </c>
      <c r="G252" s="57" t="s">
        <v>17998</v>
      </c>
      <c r="H252" s="57">
        <f t="shared" si="3"/>
        <v>80.5</v>
      </c>
      <c r="I252" s="57" t="s">
        <v>3085</v>
      </c>
      <c r="J252" s="57" t="s">
        <v>3228</v>
      </c>
      <c r="K252" s="57" t="s">
        <v>3228</v>
      </c>
      <c r="L252" s="57" t="s">
        <v>3196</v>
      </c>
      <c r="M252" s="57" t="s">
        <v>3196</v>
      </c>
      <c r="N252" s="193" t="s">
        <v>3196</v>
      </c>
      <c r="P252" s="57" t="s">
        <v>17700</v>
      </c>
      <c r="R252" s="57" t="s">
        <v>17700</v>
      </c>
      <c r="S252" s="57">
        <v>1</v>
      </c>
      <c r="T252" s="57">
        <v>9.9</v>
      </c>
      <c r="U252" s="57" t="str">
        <f>VLOOKUP(A252,'Individual Data'!$K$5:$AC$5544,12,FALSE)</f>
        <v>LFSO</v>
      </c>
      <c r="V252" s="14">
        <f>IFERROR(LOOKUP(H252,{30,43,48,53,58,63,68,73,78,83,88,93,97},{42,47,52,57,62,67,72,77,82,87,92,99,100}),999)</f>
        <v>82</v>
      </c>
      <c r="X252" s="57">
        <f>VLOOKUP(A252,'Individual Data'!$K$5:$AC$5544,8,FALSE)</f>
        <v>4</v>
      </c>
      <c r="Y252" s="57">
        <f>VLOOKUP(A252,'Individual Data'!$K$5:$AC$5544,9,FALSE)</f>
        <v>2019</v>
      </c>
    </row>
    <row r="253" spans="1:25" ht="15" customHeight="1" x14ac:dyDescent="0.25">
      <c r="A253" s="57" t="s">
        <v>8960</v>
      </c>
      <c r="B253" s="57">
        <v>252</v>
      </c>
      <c r="C253" s="73">
        <v>45230</v>
      </c>
      <c r="D253" s="57" t="s">
        <v>18482</v>
      </c>
      <c r="E253" s="57" t="s">
        <v>18483</v>
      </c>
      <c r="F253" s="197" t="s">
        <v>19617</v>
      </c>
      <c r="G253" s="57" t="s">
        <v>17976</v>
      </c>
      <c r="H253" s="57">
        <f t="shared" si="3"/>
        <v>74</v>
      </c>
      <c r="I253" s="57" t="s">
        <v>3085</v>
      </c>
      <c r="J253" s="57" t="s">
        <v>3196</v>
      </c>
      <c r="K253" s="57" t="s">
        <v>3196</v>
      </c>
      <c r="L253" s="57" t="s">
        <v>3196</v>
      </c>
      <c r="M253" s="57" t="s">
        <v>3196</v>
      </c>
      <c r="N253" s="193" t="s">
        <v>3228</v>
      </c>
      <c r="O253" s="57">
        <v>12</v>
      </c>
      <c r="P253" s="57" t="s">
        <v>17700</v>
      </c>
      <c r="R253" s="57" t="s">
        <v>17700</v>
      </c>
      <c r="S253" s="57">
        <v>1</v>
      </c>
      <c r="T253" s="57">
        <v>0.3</v>
      </c>
      <c r="U253" s="57" t="str">
        <f>VLOOKUP(A253,'Individual Data'!$K$5:$AC$5544,12,FALSE)</f>
        <v>IPCSR</v>
      </c>
      <c r="V253" s="14">
        <f>IFERROR(LOOKUP(H253,{30,43,48,53,58,63,68,73,78,83,88,93,97},{42,47,52,57,62,67,72,77,82,87,92,99,100}),999)</f>
        <v>77</v>
      </c>
      <c r="X253" s="57">
        <f>VLOOKUP(A253,'Individual Data'!$K$5:$AC$5544,8,FALSE)</f>
        <v>4</v>
      </c>
      <c r="Y253" s="57">
        <f>VLOOKUP(A253,'Individual Data'!$K$5:$AC$5544,9,FALSE)</f>
        <v>2019</v>
      </c>
    </row>
    <row r="254" spans="1:25" ht="15" customHeight="1" x14ac:dyDescent="0.25">
      <c r="A254" s="57" t="s">
        <v>9292</v>
      </c>
      <c r="B254" s="57">
        <v>253</v>
      </c>
      <c r="C254" s="73">
        <v>45230</v>
      </c>
      <c r="D254" s="57" t="s">
        <v>18484</v>
      </c>
      <c r="E254" s="57" t="s">
        <v>18485</v>
      </c>
      <c r="F254" s="197" t="s">
        <v>19617</v>
      </c>
      <c r="G254" s="57" t="s">
        <v>17995</v>
      </c>
      <c r="H254" s="57">
        <f t="shared" si="3"/>
        <v>75</v>
      </c>
      <c r="I254" s="57" t="s">
        <v>3085</v>
      </c>
      <c r="J254" s="57" t="s">
        <v>3196</v>
      </c>
      <c r="K254" s="57" t="s">
        <v>3196</v>
      </c>
      <c r="L254" s="57" t="s">
        <v>3196</v>
      </c>
      <c r="M254" s="57" t="s">
        <v>3196</v>
      </c>
      <c r="N254" s="193" t="s">
        <v>3228</v>
      </c>
      <c r="O254" s="57">
        <v>12</v>
      </c>
      <c r="P254" s="57" t="s">
        <v>17700</v>
      </c>
      <c r="R254" s="57" t="s">
        <v>17700</v>
      </c>
      <c r="S254" s="57">
        <v>1</v>
      </c>
      <c r="T254" s="57">
        <v>0.3</v>
      </c>
      <c r="U254" s="57" t="str">
        <f>VLOOKUP(A254,'Individual Data'!$K$5:$AC$5544,12,FALSE)</f>
        <v>Unassigned</v>
      </c>
      <c r="V254" s="14">
        <f>IFERROR(LOOKUP(H254,{30,43,48,53,58,63,68,73,78,83,88,93,97},{42,47,52,57,62,67,72,77,82,87,92,99,100}),999)</f>
        <v>77</v>
      </c>
      <c r="X254" s="57" t="str">
        <f>VLOOKUP(A254,'Individual Data'!$K$5:$AC$5544,8,FALSE)</f>
        <v>NA</v>
      </c>
      <c r="Y254" s="57" t="str">
        <f>VLOOKUP(A254,'Individual Data'!$K$5:$AC$5544,9,FALSE)</f>
        <v>U</v>
      </c>
    </row>
    <row r="255" spans="1:25" ht="15" customHeight="1" x14ac:dyDescent="0.25">
      <c r="A255" s="57" t="s">
        <v>16743</v>
      </c>
      <c r="B255" s="57">
        <v>254</v>
      </c>
      <c r="C255" s="73">
        <v>45230</v>
      </c>
      <c r="D255" s="57">
        <v>3028</v>
      </c>
      <c r="E255" s="57" t="s">
        <v>17876</v>
      </c>
      <c r="F255" s="230" t="s">
        <v>17874</v>
      </c>
      <c r="G255" s="57">
        <v>720</v>
      </c>
      <c r="H255" s="57">
        <f t="shared" si="3"/>
        <v>72</v>
      </c>
      <c r="I255" s="57" t="s">
        <v>3085</v>
      </c>
      <c r="J255" s="57" t="s">
        <v>3196</v>
      </c>
      <c r="K255" s="57" t="s">
        <v>3196</v>
      </c>
      <c r="L255" s="57" t="s">
        <v>3196</v>
      </c>
      <c r="M255" s="57" t="s">
        <v>3196</v>
      </c>
      <c r="N255" s="193" t="s">
        <v>3228</v>
      </c>
      <c r="O255" s="57">
        <v>12</v>
      </c>
      <c r="P255" s="57" t="s">
        <v>17700</v>
      </c>
      <c r="R255" s="57" t="s">
        <v>17700</v>
      </c>
      <c r="S255" s="57">
        <v>1</v>
      </c>
      <c r="T255" s="57">
        <v>0.3</v>
      </c>
      <c r="U255" s="57" t="str">
        <f>VLOOKUP(A255,'Individual Data'!$K$5:$AC$5544,12,FALSE)</f>
        <v>LFSO</v>
      </c>
      <c r="V255" s="14">
        <f>IFERROR(LOOKUP(H255,{30,43,48,53,58,63,68,73,78,83,88,93,97},{42,47,52,57,62,67,72,77,82,87,92,99,100}),999)</f>
        <v>72</v>
      </c>
      <c r="X255" s="57">
        <f>VLOOKUP(A255,'Individual Data'!$K$5:$AC$5544,8,FALSE)</f>
        <v>4</v>
      </c>
      <c r="Y255" s="57">
        <f>VLOOKUP(A255,'Individual Data'!$K$5:$AC$5544,9,FALSE)</f>
        <v>2019</v>
      </c>
    </row>
    <row r="256" spans="1:25" ht="15" customHeight="1" x14ac:dyDescent="0.25">
      <c r="A256" s="57" t="s">
        <v>16743</v>
      </c>
      <c r="B256" s="57">
        <v>255</v>
      </c>
      <c r="C256" s="73">
        <v>45230</v>
      </c>
      <c r="D256" s="57" t="s">
        <v>18486</v>
      </c>
      <c r="E256" s="57" t="s">
        <v>18487</v>
      </c>
      <c r="F256" s="197" t="s">
        <v>19617</v>
      </c>
      <c r="G256" s="57" t="s">
        <v>17937</v>
      </c>
      <c r="H256" s="57">
        <f t="shared" si="3"/>
        <v>72</v>
      </c>
      <c r="I256" s="57" t="s">
        <v>3085</v>
      </c>
      <c r="J256" s="57" t="s">
        <v>3196</v>
      </c>
      <c r="K256" s="57" t="s">
        <v>3196</v>
      </c>
      <c r="L256" s="57" t="s">
        <v>3196</v>
      </c>
      <c r="M256" s="57" t="s">
        <v>3196</v>
      </c>
      <c r="N256" s="193" t="s">
        <v>3228</v>
      </c>
      <c r="O256" s="57">
        <v>12</v>
      </c>
      <c r="P256" s="57" t="s">
        <v>17700</v>
      </c>
      <c r="R256" s="57" t="s">
        <v>17700</v>
      </c>
      <c r="S256" s="57">
        <v>1</v>
      </c>
      <c r="T256" s="57">
        <v>0.3</v>
      </c>
      <c r="U256" s="57" t="str">
        <f>VLOOKUP(A256,'Individual Data'!$K$5:$AC$5544,12,FALSE)</f>
        <v>LFSO</v>
      </c>
      <c r="V256" s="14">
        <f>IFERROR(LOOKUP(H256,{30,43,48,53,58,63,68,73,78,83,88,93,97},{42,47,52,57,62,67,72,77,82,87,92,99,100}),999)</f>
        <v>72</v>
      </c>
      <c r="X256" s="57">
        <f>VLOOKUP(A256,'Individual Data'!$K$5:$AC$5544,8,FALSE)</f>
        <v>4</v>
      </c>
      <c r="Y256" s="57">
        <f>VLOOKUP(A256,'Individual Data'!$K$5:$AC$5544,9,FALSE)</f>
        <v>2019</v>
      </c>
    </row>
    <row r="257" spans="1:25" ht="15" customHeight="1" x14ac:dyDescent="0.25">
      <c r="A257" s="57" t="s">
        <v>9102</v>
      </c>
      <c r="B257" s="57">
        <v>256</v>
      </c>
      <c r="C257" s="73">
        <v>45230</v>
      </c>
      <c r="D257" s="57" t="s">
        <v>18488</v>
      </c>
      <c r="E257" s="57" t="s">
        <v>18489</v>
      </c>
      <c r="F257" s="197" t="s">
        <v>19617</v>
      </c>
      <c r="G257" s="57" t="s">
        <v>17969</v>
      </c>
      <c r="H257" s="57">
        <f t="shared" si="3"/>
        <v>78</v>
      </c>
      <c r="I257" s="57" t="s">
        <v>3085</v>
      </c>
      <c r="J257" s="57" t="s">
        <v>3196</v>
      </c>
      <c r="K257" s="57" t="s">
        <v>3196</v>
      </c>
      <c r="L257" s="57" t="s">
        <v>3196</v>
      </c>
      <c r="M257" s="57" t="s">
        <v>3196</v>
      </c>
      <c r="N257" s="193" t="s">
        <v>3228</v>
      </c>
      <c r="O257" s="57">
        <v>12</v>
      </c>
      <c r="P257" s="57" t="s">
        <v>17700</v>
      </c>
      <c r="R257" s="57" t="s">
        <v>17700</v>
      </c>
      <c r="S257" s="57">
        <v>1</v>
      </c>
      <c r="T257" s="57">
        <v>9.9</v>
      </c>
      <c r="U257" s="57" t="str">
        <f>VLOOKUP(A257,'Individual Data'!$K$5:$AC$5544,12,FALSE)</f>
        <v>NPTH</v>
      </c>
      <c r="V257" s="14">
        <f>IFERROR(LOOKUP(H257,{30,43,48,53,58,63,68,73,78,83,88,93,97},{42,47,52,57,62,67,72,77,82,87,92,99,100}),999)</f>
        <v>82</v>
      </c>
      <c r="X257" s="57">
        <f>VLOOKUP(A257,'Individual Data'!$K$5:$AC$5544,8,FALSE)</f>
        <v>4</v>
      </c>
      <c r="Y257" s="57">
        <f>VLOOKUP(A257,'Individual Data'!$K$5:$AC$5544,9,FALSE)</f>
        <v>2019</v>
      </c>
    </row>
    <row r="258" spans="1:25" ht="15" customHeight="1" x14ac:dyDescent="0.25">
      <c r="A258" s="57" t="s">
        <v>3503</v>
      </c>
      <c r="B258" s="57">
        <v>257</v>
      </c>
      <c r="C258" s="73">
        <v>45230</v>
      </c>
      <c r="D258" s="57" t="s">
        <v>18490</v>
      </c>
      <c r="E258" s="57" t="s">
        <v>18491</v>
      </c>
      <c r="F258" s="197" t="s">
        <v>19617</v>
      </c>
      <c r="G258" s="57" t="s">
        <v>18127</v>
      </c>
      <c r="H258" s="57">
        <f t="shared" ref="H258:H321" si="4">G258/10</f>
        <v>79.5</v>
      </c>
      <c r="I258" s="57" t="s">
        <v>3085</v>
      </c>
      <c r="J258" s="57" t="s">
        <v>3196</v>
      </c>
      <c r="K258" s="57" t="s">
        <v>3196</v>
      </c>
      <c r="L258" s="57" t="s">
        <v>3196</v>
      </c>
      <c r="M258" s="57" t="s">
        <v>3196</v>
      </c>
      <c r="N258" s="193" t="s">
        <v>3228</v>
      </c>
      <c r="O258" s="57">
        <v>12</v>
      </c>
      <c r="P258" s="57" t="s">
        <v>17700</v>
      </c>
      <c r="R258" s="57" t="s">
        <v>17700</v>
      </c>
      <c r="S258" s="57">
        <v>1</v>
      </c>
      <c r="T258" s="57">
        <v>9.9</v>
      </c>
      <c r="U258" s="57" t="str">
        <f>VLOOKUP(A258,'Individual Data'!$K$5:$AC$5544,12,FALSE)</f>
        <v>Unassigned</v>
      </c>
      <c r="V258" s="14">
        <f>IFERROR(LOOKUP(H258,{30,43,48,53,58,63,68,73,78,83,88,93,97},{42,47,52,57,62,67,72,77,82,87,92,99,100}),999)</f>
        <v>82</v>
      </c>
      <c r="X258" s="57" t="str">
        <f>VLOOKUP(A258,'Individual Data'!$K$5:$AC$5544,8,FALSE)</f>
        <v>NA</v>
      </c>
      <c r="Y258" s="57" t="str">
        <f>VLOOKUP(A258,'Individual Data'!$K$5:$AC$5544,9,FALSE)</f>
        <v>U</v>
      </c>
    </row>
    <row r="259" spans="1:25" ht="15" customHeight="1" x14ac:dyDescent="0.25">
      <c r="A259" s="57" t="s">
        <v>6882</v>
      </c>
      <c r="B259" s="57">
        <v>258</v>
      </c>
      <c r="C259" s="73">
        <v>45230</v>
      </c>
      <c r="D259" s="57" t="s">
        <v>18492</v>
      </c>
      <c r="E259" s="57" t="s">
        <v>18493</v>
      </c>
      <c r="F259" s="197" t="s">
        <v>19617</v>
      </c>
      <c r="G259" s="57" t="s">
        <v>17934</v>
      </c>
      <c r="H259" s="57">
        <f t="shared" si="4"/>
        <v>77</v>
      </c>
      <c r="I259" s="57" t="s">
        <v>3085</v>
      </c>
      <c r="J259" s="57" t="s">
        <v>3196</v>
      </c>
      <c r="K259" s="57" t="s">
        <v>3196</v>
      </c>
      <c r="L259" s="57" t="s">
        <v>3196</v>
      </c>
      <c r="M259" s="57" t="s">
        <v>3196</v>
      </c>
      <c r="N259" s="193" t="s">
        <v>3228</v>
      </c>
      <c r="O259" s="57">
        <v>12</v>
      </c>
      <c r="P259" s="57" t="s">
        <v>17700</v>
      </c>
      <c r="R259" s="57" t="s">
        <v>17700</v>
      </c>
      <c r="S259" s="57">
        <v>1</v>
      </c>
      <c r="T259" s="57">
        <v>0.3</v>
      </c>
      <c r="U259" s="57" t="str">
        <f>VLOOKUP(A259,'Individual Data'!$K$5:$AC$5544,12,FALSE)</f>
        <v>PLA1</v>
      </c>
      <c r="V259" s="14">
        <f>IFERROR(LOOKUP(H259,{30,43,48,53,58,63,68,73,78,83,88,93,97},{42,47,52,57,62,67,72,77,82,87,92,99,100}),999)</f>
        <v>77</v>
      </c>
      <c r="X259" s="57">
        <f>VLOOKUP(A259,'Individual Data'!$K$5:$AC$5544,8,FALSE)</f>
        <v>4</v>
      </c>
      <c r="Y259" s="57">
        <f>VLOOKUP(A259,'Individual Data'!$K$5:$AC$5544,9,FALSE)</f>
        <v>2019</v>
      </c>
    </row>
    <row r="260" spans="1:25" ht="15" customHeight="1" x14ac:dyDescent="0.25">
      <c r="A260" s="57" t="s">
        <v>12168</v>
      </c>
      <c r="B260" s="57">
        <v>259</v>
      </c>
      <c r="C260" s="73">
        <v>45230</v>
      </c>
      <c r="D260" s="57" t="s">
        <v>18494</v>
      </c>
      <c r="E260" s="57" t="s">
        <v>18495</v>
      </c>
      <c r="F260" s="197" t="s">
        <v>19617</v>
      </c>
      <c r="G260" s="57" t="s">
        <v>17879</v>
      </c>
      <c r="H260" s="57">
        <f t="shared" si="4"/>
        <v>82</v>
      </c>
      <c r="I260" s="57" t="s">
        <v>3085</v>
      </c>
      <c r="J260" s="57" t="s">
        <v>3196</v>
      </c>
      <c r="K260" s="57" t="s">
        <v>3196</v>
      </c>
      <c r="L260" s="57" t="s">
        <v>3196</v>
      </c>
      <c r="M260" s="57" t="s">
        <v>3196</v>
      </c>
      <c r="N260" s="193" t="s">
        <v>3228</v>
      </c>
      <c r="O260" s="57">
        <v>12</v>
      </c>
      <c r="P260" s="57" t="s">
        <v>17700</v>
      </c>
      <c r="R260" s="57" t="s">
        <v>17700</v>
      </c>
      <c r="S260" s="57">
        <v>1</v>
      </c>
      <c r="T260" s="57">
        <v>0.3</v>
      </c>
      <c r="U260" s="57" t="str">
        <f>VLOOKUP(A260,'Individual Data'!$K$5:$AC$5544,12,FALSE)</f>
        <v>Unassigned</v>
      </c>
      <c r="V260" s="14">
        <f>IFERROR(LOOKUP(H260,{30,43,48,53,58,63,68,73,78,83,88,93,97},{42,47,52,57,62,67,72,77,82,87,92,99,100}),999)</f>
        <v>82</v>
      </c>
      <c r="X260" s="57" t="str">
        <f>VLOOKUP(A260,'Individual Data'!$K$5:$AC$5544,8,FALSE)</f>
        <v>NA</v>
      </c>
      <c r="Y260" s="57" t="str">
        <f>VLOOKUP(A260,'Individual Data'!$K$5:$AC$5544,9,FALSE)</f>
        <v>U</v>
      </c>
    </row>
    <row r="261" spans="1:25" ht="15" customHeight="1" x14ac:dyDescent="0.25">
      <c r="A261" s="57" t="s">
        <v>6796</v>
      </c>
      <c r="B261" s="57">
        <v>260</v>
      </c>
      <c r="C261" s="73">
        <v>45230</v>
      </c>
      <c r="D261" s="57" t="s">
        <v>18496</v>
      </c>
      <c r="E261" s="57" t="s">
        <v>18497</v>
      </c>
      <c r="F261" s="197" t="s">
        <v>19617</v>
      </c>
      <c r="G261" s="57" t="s">
        <v>17943</v>
      </c>
      <c r="H261" s="57">
        <f t="shared" si="4"/>
        <v>76</v>
      </c>
      <c r="I261" s="57" t="s">
        <v>3085</v>
      </c>
      <c r="J261" s="57" t="s">
        <v>3196</v>
      </c>
      <c r="K261" s="57" t="s">
        <v>3196</v>
      </c>
      <c r="L261" s="57" t="s">
        <v>3196</v>
      </c>
      <c r="M261" s="57" t="s">
        <v>3196</v>
      </c>
      <c r="N261" s="193" t="s">
        <v>3228</v>
      </c>
      <c r="O261" s="57">
        <v>12</v>
      </c>
      <c r="P261" s="57" t="s">
        <v>17700</v>
      </c>
      <c r="R261" s="57" t="s">
        <v>17700</v>
      </c>
      <c r="S261" s="57">
        <v>1</v>
      </c>
      <c r="T261" s="57">
        <v>0.3</v>
      </c>
      <c r="U261" s="57" t="str">
        <f>VLOOKUP(A261,'Individual Data'!$K$5:$AC$5544,12,FALSE)</f>
        <v>CJA1</v>
      </c>
      <c r="V261" s="14">
        <f>IFERROR(LOOKUP(H261,{30,43,48,53,58,63,68,73,78,83,88,93,97},{42,47,52,57,62,67,72,77,82,87,92,99,100}),999)</f>
        <v>77</v>
      </c>
      <c r="X261" s="57">
        <f>VLOOKUP(A261,'Individual Data'!$K$5:$AC$5544,8,FALSE)</f>
        <v>4</v>
      </c>
      <c r="Y261" s="57">
        <f>VLOOKUP(A261,'Individual Data'!$K$5:$AC$5544,9,FALSE)</f>
        <v>2019</v>
      </c>
    </row>
    <row r="262" spans="1:25" ht="15" customHeight="1" x14ac:dyDescent="0.25">
      <c r="A262" s="57" t="s">
        <v>6693</v>
      </c>
      <c r="B262" s="57">
        <v>261</v>
      </c>
      <c r="C262" s="73">
        <v>45230</v>
      </c>
      <c r="D262" s="57" t="s">
        <v>18498</v>
      </c>
      <c r="E262" s="57" t="s">
        <v>18499</v>
      </c>
      <c r="F262" s="197" t="s">
        <v>19617</v>
      </c>
      <c r="G262" s="57" t="s">
        <v>17934</v>
      </c>
      <c r="H262" s="57">
        <f t="shared" si="4"/>
        <v>77</v>
      </c>
      <c r="I262" s="57" t="s">
        <v>3085</v>
      </c>
      <c r="J262" s="57" t="s">
        <v>3196</v>
      </c>
      <c r="K262" s="57" t="s">
        <v>3196</v>
      </c>
      <c r="L262" s="57" t="s">
        <v>3196</v>
      </c>
      <c r="M262" s="57" t="s">
        <v>3196</v>
      </c>
      <c r="N262" s="193" t="s">
        <v>3228</v>
      </c>
      <c r="O262" s="57">
        <v>12</v>
      </c>
      <c r="P262" s="57" t="s">
        <v>17700</v>
      </c>
      <c r="R262" s="57" t="s">
        <v>17700</v>
      </c>
      <c r="S262" s="57">
        <v>1</v>
      </c>
      <c r="T262" s="57">
        <v>0.3</v>
      </c>
      <c r="U262" s="57" t="str">
        <f>VLOOKUP(A262,'Individual Data'!$K$5:$AC$5544,12,FALSE)</f>
        <v>LFSO</v>
      </c>
      <c r="V262" s="14">
        <f>IFERROR(LOOKUP(H262,{30,43,48,53,58,63,68,73,78,83,88,93,97},{42,47,52,57,62,67,72,77,82,87,92,99,100}),999)</f>
        <v>77</v>
      </c>
      <c r="X262" s="57">
        <f>VLOOKUP(A262,'Individual Data'!$K$5:$AC$5544,8,FALSE)</f>
        <v>4</v>
      </c>
      <c r="Y262" s="57">
        <f>VLOOKUP(A262,'Individual Data'!$K$5:$AC$5544,9,FALSE)</f>
        <v>2019</v>
      </c>
    </row>
    <row r="263" spans="1:25" ht="15" customHeight="1" x14ac:dyDescent="0.25">
      <c r="A263" s="57" t="s">
        <v>9351</v>
      </c>
      <c r="B263" s="57">
        <v>262</v>
      </c>
      <c r="C263" s="73">
        <v>45230</v>
      </c>
      <c r="D263" s="57" t="s">
        <v>18500</v>
      </c>
      <c r="E263" s="57" t="s">
        <v>18501</v>
      </c>
      <c r="F263" s="197" t="s">
        <v>19617</v>
      </c>
      <c r="G263" s="57" t="s">
        <v>17951</v>
      </c>
      <c r="H263" s="57">
        <f t="shared" si="4"/>
        <v>74.5</v>
      </c>
      <c r="I263" s="57" t="s">
        <v>3085</v>
      </c>
      <c r="J263" s="57" t="s">
        <v>3196</v>
      </c>
      <c r="K263" s="57" t="s">
        <v>3196</v>
      </c>
      <c r="L263" s="57" t="s">
        <v>3196</v>
      </c>
      <c r="M263" s="57" t="s">
        <v>3196</v>
      </c>
      <c r="N263" s="193" t="s">
        <v>3228</v>
      </c>
      <c r="O263" s="57">
        <v>12</v>
      </c>
      <c r="P263" s="57" t="s">
        <v>17700</v>
      </c>
      <c r="R263" s="57" t="s">
        <v>17700</v>
      </c>
      <c r="S263" s="57">
        <v>1</v>
      </c>
      <c r="T263" s="57">
        <v>0.3</v>
      </c>
      <c r="U263" s="57" t="str">
        <f>VLOOKUP(A263,'Individual Data'!$K$5:$AC$5544,12,FALSE)</f>
        <v>PLA1</v>
      </c>
      <c r="V263" s="14">
        <f>IFERROR(LOOKUP(H263,{30,43,48,53,58,63,68,73,78,83,88,93,97},{42,47,52,57,62,67,72,77,82,87,92,99,100}),999)</f>
        <v>77</v>
      </c>
      <c r="X263" s="57">
        <f>VLOOKUP(A263,'Individual Data'!$K$5:$AC$5544,8,FALSE)</f>
        <v>4</v>
      </c>
      <c r="Y263" s="57">
        <f>VLOOKUP(A263,'Individual Data'!$K$5:$AC$5544,9,FALSE)</f>
        <v>2019</v>
      </c>
    </row>
    <row r="264" spans="1:25" ht="15" customHeight="1" x14ac:dyDescent="0.25">
      <c r="A264" s="57" t="s">
        <v>7062</v>
      </c>
      <c r="B264" s="57">
        <v>263</v>
      </c>
      <c r="C264" s="73">
        <v>45230</v>
      </c>
      <c r="D264" s="57" t="s">
        <v>18502</v>
      </c>
      <c r="E264" s="57" t="s">
        <v>18503</v>
      </c>
      <c r="F264" s="197" t="s">
        <v>19617</v>
      </c>
      <c r="G264" s="57" t="s">
        <v>17954</v>
      </c>
      <c r="H264" s="57">
        <f t="shared" si="4"/>
        <v>81</v>
      </c>
      <c r="I264" s="57" t="s">
        <v>3085</v>
      </c>
      <c r="J264" s="57" t="s">
        <v>3196</v>
      </c>
      <c r="K264" s="57" t="s">
        <v>3196</v>
      </c>
      <c r="L264" s="57" t="s">
        <v>3196</v>
      </c>
      <c r="M264" s="57" t="s">
        <v>3196</v>
      </c>
      <c r="N264" s="193" t="s">
        <v>3228</v>
      </c>
      <c r="O264" s="57">
        <v>12</v>
      </c>
      <c r="P264" s="57" t="s">
        <v>17700</v>
      </c>
      <c r="R264" s="57" t="s">
        <v>17700</v>
      </c>
      <c r="S264" s="57">
        <v>1</v>
      </c>
      <c r="T264" s="57">
        <v>0.3</v>
      </c>
      <c r="U264" s="57" t="str">
        <f>VLOOKUP(A264,'Individual Data'!$K$5:$AC$5544,12,FALSE)</f>
        <v>LFSO</v>
      </c>
      <c r="V264" s="14">
        <f>IFERROR(LOOKUP(H264,{30,43,48,53,58,63,68,73,78,83,88,93,97},{42,47,52,57,62,67,72,77,82,87,92,99,100}),999)</f>
        <v>82</v>
      </c>
      <c r="X264" s="57">
        <f>VLOOKUP(A264,'Individual Data'!$K$5:$AC$5544,8,FALSE)</f>
        <v>4</v>
      </c>
      <c r="Y264" s="57">
        <f>VLOOKUP(A264,'Individual Data'!$K$5:$AC$5544,9,FALSE)</f>
        <v>2019</v>
      </c>
    </row>
    <row r="265" spans="1:25" ht="15" customHeight="1" x14ac:dyDescent="0.25">
      <c r="A265" s="57" t="s">
        <v>3656</v>
      </c>
      <c r="B265" s="57">
        <v>264</v>
      </c>
      <c r="C265" s="73">
        <v>45230</v>
      </c>
      <c r="D265" s="57" t="s">
        <v>18504</v>
      </c>
      <c r="E265" s="57" t="s">
        <v>18505</v>
      </c>
      <c r="F265" s="197" t="s">
        <v>19617</v>
      </c>
      <c r="G265" s="57" t="s">
        <v>18245</v>
      </c>
      <c r="H265" s="57">
        <f t="shared" si="4"/>
        <v>76.5</v>
      </c>
      <c r="I265" s="57" t="s">
        <v>3085</v>
      </c>
      <c r="J265" s="57" t="s">
        <v>3196</v>
      </c>
      <c r="K265" s="57" t="s">
        <v>3196</v>
      </c>
      <c r="L265" s="57" t="s">
        <v>3196</v>
      </c>
      <c r="M265" s="57" t="s">
        <v>3196</v>
      </c>
      <c r="N265" s="193" t="s">
        <v>3228</v>
      </c>
      <c r="O265" s="57">
        <v>12</v>
      </c>
      <c r="P265" s="57" t="s">
        <v>17700</v>
      </c>
      <c r="R265" s="57" t="s">
        <v>17700</v>
      </c>
      <c r="S265" s="57">
        <v>1</v>
      </c>
      <c r="T265" s="57">
        <v>0.3</v>
      </c>
      <c r="U265" s="57" t="str">
        <f>VLOOKUP(A265,'Individual Data'!$K$5:$AC$5544,12,FALSE)</f>
        <v>PLA1</v>
      </c>
      <c r="V265" s="14">
        <f>IFERROR(LOOKUP(H265,{30,43,48,53,58,63,68,73,78,83,88,93,97},{42,47,52,57,62,67,72,77,82,87,92,99,100}),999)</f>
        <v>77</v>
      </c>
      <c r="X265" s="57">
        <f>VLOOKUP(A265,'Individual Data'!$K$5:$AC$5544,8,FALSE)</f>
        <v>4</v>
      </c>
      <c r="Y265" s="57">
        <f>VLOOKUP(A265,'Individual Data'!$K$5:$AC$5544,9,FALSE)</f>
        <v>2019</v>
      </c>
    </row>
    <row r="266" spans="1:25" ht="15" customHeight="1" x14ac:dyDescent="0.25">
      <c r="A266" s="57" t="s">
        <v>14922</v>
      </c>
      <c r="B266" s="57">
        <v>265</v>
      </c>
      <c r="C266" s="73">
        <v>45230</v>
      </c>
      <c r="D266" s="57" t="s">
        <v>18506</v>
      </c>
      <c r="E266" s="57" t="s">
        <v>18507</v>
      </c>
      <c r="F266" s="197" t="s">
        <v>19617</v>
      </c>
      <c r="G266" s="57" t="s">
        <v>17995</v>
      </c>
      <c r="H266" s="57">
        <f t="shared" si="4"/>
        <v>75</v>
      </c>
      <c r="I266" s="57" t="s">
        <v>3085</v>
      </c>
      <c r="J266" s="57" t="s">
        <v>3196</v>
      </c>
      <c r="K266" s="57" t="s">
        <v>3196</v>
      </c>
      <c r="L266" s="57" t="s">
        <v>3196</v>
      </c>
      <c r="M266" s="57" t="s">
        <v>3196</v>
      </c>
      <c r="N266" s="193" t="s">
        <v>3228</v>
      </c>
      <c r="O266" s="57">
        <v>12</v>
      </c>
      <c r="P266" s="57" t="s">
        <v>17700</v>
      </c>
      <c r="R266" s="57" t="s">
        <v>17700</v>
      </c>
      <c r="S266" s="57">
        <v>1</v>
      </c>
      <c r="T266" s="57">
        <v>0.3</v>
      </c>
      <c r="U266" s="57" t="str">
        <f>VLOOKUP(A266,'Individual Data'!$K$5:$AC$5544,12,FALSE)</f>
        <v>Unassigned</v>
      </c>
      <c r="V266" s="14">
        <f>IFERROR(LOOKUP(H266,{30,43,48,53,58,63,68,73,78,83,88,93,97},{42,47,52,57,62,67,72,77,82,87,92,99,100}),999)</f>
        <v>77</v>
      </c>
      <c r="X266" s="57" t="str">
        <f>VLOOKUP(A266,'Individual Data'!$K$5:$AC$5544,8,FALSE)</f>
        <v>NA</v>
      </c>
      <c r="Y266" s="57" t="str">
        <f>VLOOKUP(A266,'Individual Data'!$K$5:$AC$5544,9,FALSE)</f>
        <v>U</v>
      </c>
    </row>
    <row r="267" spans="1:25" ht="15" customHeight="1" x14ac:dyDescent="0.25">
      <c r="A267" s="57" t="s">
        <v>3581</v>
      </c>
      <c r="B267" s="57">
        <v>266</v>
      </c>
      <c r="C267" s="73">
        <v>45230</v>
      </c>
      <c r="D267" s="57" t="s">
        <v>18508</v>
      </c>
      <c r="E267" s="57" t="s">
        <v>18509</v>
      </c>
      <c r="F267" s="197" t="s">
        <v>19617</v>
      </c>
      <c r="G267" s="57" t="s">
        <v>17948</v>
      </c>
      <c r="H267" s="57">
        <f t="shared" si="4"/>
        <v>79</v>
      </c>
      <c r="I267" s="57" t="s">
        <v>3085</v>
      </c>
      <c r="J267" s="57" t="s">
        <v>3196</v>
      </c>
      <c r="K267" s="57" t="s">
        <v>3196</v>
      </c>
      <c r="L267" s="57" t="s">
        <v>3196</v>
      </c>
      <c r="M267" s="57" t="s">
        <v>3196</v>
      </c>
      <c r="N267" s="193" t="s">
        <v>3228</v>
      </c>
      <c r="O267" s="57">
        <v>12</v>
      </c>
      <c r="P267" s="57" t="s">
        <v>17700</v>
      </c>
      <c r="R267" s="57" t="s">
        <v>17700</v>
      </c>
      <c r="S267" s="57">
        <v>1</v>
      </c>
      <c r="T267" s="57">
        <v>0.3</v>
      </c>
      <c r="U267" s="57" t="str">
        <f>VLOOKUP(A267,'Individual Data'!$K$5:$AC$5544,12,FALSE)</f>
        <v>BCA1</v>
      </c>
      <c r="V267" s="14">
        <f>IFERROR(LOOKUP(H267,{30,43,48,53,58,63,68,73,78,83,88,93,97},{42,47,52,57,62,67,72,77,82,87,92,99,100}),999)</f>
        <v>82</v>
      </c>
      <c r="X267" s="57">
        <f>VLOOKUP(A267,'Individual Data'!$K$5:$AC$5544,8,FALSE)</f>
        <v>4</v>
      </c>
      <c r="Y267" s="57">
        <f>VLOOKUP(A267,'Individual Data'!$K$5:$AC$5544,9,FALSE)</f>
        <v>2019</v>
      </c>
    </row>
    <row r="268" spans="1:25" ht="15" customHeight="1" x14ac:dyDescent="0.25">
      <c r="A268" s="57" t="s">
        <v>8922</v>
      </c>
      <c r="B268" s="57">
        <v>267</v>
      </c>
      <c r="C268" s="73">
        <v>45230</v>
      </c>
      <c r="D268" s="57" t="s">
        <v>18510</v>
      </c>
      <c r="E268" s="57" t="s">
        <v>18511</v>
      </c>
      <c r="F268" s="197" t="s">
        <v>19617</v>
      </c>
      <c r="G268" s="57" t="s">
        <v>18116</v>
      </c>
      <c r="H268" s="57">
        <f t="shared" si="4"/>
        <v>84.5</v>
      </c>
      <c r="I268" s="57" t="s">
        <v>3085</v>
      </c>
      <c r="J268" s="57" t="s">
        <v>3196</v>
      </c>
      <c r="K268" s="57" t="s">
        <v>3196</v>
      </c>
      <c r="L268" s="57" t="s">
        <v>3196</v>
      </c>
      <c r="M268" s="57" t="s">
        <v>3196</v>
      </c>
      <c r="N268" s="193" t="s">
        <v>3228</v>
      </c>
      <c r="O268" s="57">
        <v>12</v>
      </c>
      <c r="P268" s="57" t="s">
        <v>17700</v>
      </c>
      <c r="R268" s="57" t="s">
        <v>17700</v>
      </c>
      <c r="S268" s="57">
        <v>1</v>
      </c>
      <c r="T268" s="57">
        <v>0.3</v>
      </c>
      <c r="U268" s="57" t="str">
        <f>VLOOKUP(A268,'Individual Data'!$K$5:$AC$5544,12,FALSE)</f>
        <v>CJA1</v>
      </c>
      <c r="V268" s="14">
        <f>IFERROR(LOOKUP(H268,{30,43,48,53,58,63,68,73,78,83,88,93,97},{42,47,52,57,62,67,72,77,82,87,92,99,100}),999)</f>
        <v>87</v>
      </c>
      <c r="X268" s="57">
        <f>VLOOKUP(A268,'Individual Data'!$K$5:$AC$5544,8,FALSE)</f>
        <v>4</v>
      </c>
      <c r="Y268" s="57">
        <f>VLOOKUP(A268,'Individual Data'!$K$5:$AC$5544,9,FALSE)</f>
        <v>2019</v>
      </c>
    </row>
    <row r="269" spans="1:25" ht="15" customHeight="1" x14ac:dyDescent="0.25">
      <c r="A269" s="57" t="s">
        <v>9612</v>
      </c>
      <c r="B269" s="57">
        <v>268</v>
      </c>
      <c r="C269" s="73">
        <v>45230</v>
      </c>
      <c r="D269" s="57" t="s">
        <v>18512</v>
      </c>
      <c r="E269" s="57" t="s">
        <v>18513</v>
      </c>
      <c r="F269" s="197" t="s">
        <v>19617</v>
      </c>
      <c r="G269" s="57" t="s">
        <v>17976</v>
      </c>
      <c r="H269" s="57">
        <f t="shared" si="4"/>
        <v>74</v>
      </c>
      <c r="I269" s="57" t="s">
        <v>3085</v>
      </c>
      <c r="J269" s="57" t="s">
        <v>3196</v>
      </c>
      <c r="K269" s="57" t="s">
        <v>3196</v>
      </c>
      <c r="L269" s="57" t="s">
        <v>3196</v>
      </c>
      <c r="M269" s="57" t="s">
        <v>3196</v>
      </c>
      <c r="N269" s="193" t="s">
        <v>3228</v>
      </c>
      <c r="O269" s="57">
        <v>12</v>
      </c>
      <c r="P269" s="57" t="s">
        <v>17700</v>
      </c>
      <c r="R269" s="57" t="s">
        <v>17700</v>
      </c>
      <c r="S269" s="57">
        <v>1</v>
      </c>
      <c r="T269" s="57">
        <v>0.3</v>
      </c>
      <c r="U269" s="57" t="str">
        <f>VLOOKUP(A269,'Individual Data'!$K$5:$AC$5544,12,FALSE)</f>
        <v>Unassigned</v>
      </c>
      <c r="V269" s="14">
        <f>IFERROR(LOOKUP(H269,{30,43,48,53,58,63,68,73,78,83,88,93,97},{42,47,52,57,62,67,72,77,82,87,92,99,100}),999)</f>
        <v>77</v>
      </c>
      <c r="X269" s="57" t="str">
        <f>VLOOKUP(A269,'Individual Data'!$K$5:$AC$5544,8,FALSE)</f>
        <v>NA</v>
      </c>
      <c r="Y269" s="57" t="str">
        <f>VLOOKUP(A269,'Individual Data'!$K$5:$AC$5544,9,FALSE)</f>
        <v>U</v>
      </c>
    </row>
    <row r="270" spans="1:25" ht="15" customHeight="1" x14ac:dyDescent="0.25">
      <c r="A270" s="57" t="s">
        <v>6484</v>
      </c>
      <c r="B270" s="57">
        <v>269</v>
      </c>
      <c r="C270" s="73">
        <v>45230</v>
      </c>
      <c r="D270" s="57" t="s">
        <v>18514</v>
      </c>
      <c r="E270" s="57" t="s">
        <v>18515</v>
      </c>
      <c r="F270" s="197" t="s">
        <v>19617</v>
      </c>
      <c r="G270" s="57" t="s">
        <v>17879</v>
      </c>
      <c r="H270" s="57">
        <f t="shared" si="4"/>
        <v>82</v>
      </c>
      <c r="I270" s="57" t="s">
        <v>3085</v>
      </c>
      <c r="J270" s="57" t="s">
        <v>3196</v>
      </c>
      <c r="K270" s="57" t="s">
        <v>3196</v>
      </c>
      <c r="L270" s="57" t="s">
        <v>3196</v>
      </c>
      <c r="M270" s="57" t="s">
        <v>3196</v>
      </c>
      <c r="N270" s="193" t="s">
        <v>3228</v>
      </c>
      <c r="O270" s="57">
        <v>12</v>
      </c>
      <c r="P270" s="57" t="s">
        <v>17700</v>
      </c>
      <c r="R270" s="57" t="s">
        <v>17700</v>
      </c>
      <c r="S270" s="57">
        <v>1</v>
      </c>
      <c r="T270" s="57">
        <v>0.3</v>
      </c>
      <c r="U270" s="57" t="str">
        <f>VLOOKUP(A270,'Individual Data'!$K$5:$AC$5544,12,FALSE)</f>
        <v>Unassigned</v>
      </c>
      <c r="V270" s="14">
        <f>IFERROR(LOOKUP(H270,{30,43,48,53,58,63,68,73,78,83,88,93,97},{42,47,52,57,62,67,72,77,82,87,92,99,100}),999)</f>
        <v>82</v>
      </c>
      <c r="X270" s="57" t="str">
        <f>VLOOKUP(A270,'Individual Data'!$K$5:$AC$5544,8,FALSE)</f>
        <v>NA</v>
      </c>
      <c r="Y270" s="57" t="str">
        <f>VLOOKUP(A270,'Individual Data'!$K$5:$AC$5544,9,FALSE)</f>
        <v>U</v>
      </c>
    </row>
    <row r="271" spans="1:25" ht="15" customHeight="1" x14ac:dyDescent="0.25">
      <c r="A271" s="57" t="s">
        <v>9104</v>
      </c>
      <c r="B271" s="57">
        <v>270</v>
      </c>
      <c r="C271" s="73">
        <v>45230</v>
      </c>
      <c r="D271" s="57" t="s">
        <v>18516</v>
      </c>
      <c r="E271" s="57" t="s">
        <v>18517</v>
      </c>
      <c r="F271" s="197" t="s">
        <v>19617</v>
      </c>
      <c r="G271" s="57" t="s">
        <v>17879</v>
      </c>
      <c r="H271" s="57">
        <f t="shared" si="4"/>
        <v>82</v>
      </c>
      <c r="I271" s="57" t="s">
        <v>3085</v>
      </c>
      <c r="J271" s="57" t="s">
        <v>3196</v>
      </c>
      <c r="K271" s="57" t="s">
        <v>3196</v>
      </c>
      <c r="L271" s="57" t="s">
        <v>3196</v>
      </c>
      <c r="M271" s="57" t="s">
        <v>3196</v>
      </c>
      <c r="N271" s="193" t="s">
        <v>3228</v>
      </c>
      <c r="O271" s="57">
        <v>12</v>
      </c>
      <c r="P271" s="57" t="s">
        <v>17700</v>
      </c>
      <c r="R271" s="57" t="s">
        <v>17700</v>
      </c>
      <c r="S271" s="57">
        <v>1</v>
      </c>
      <c r="T271" s="57">
        <v>0.3</v>
      </c>
      <c r="U271" s="57" t="str">
        <f>VLOOKUP(A271,'Individual Data'!$K$5:$AC$5544,12,FALSE)</f>
        <v>CJA1</v>
      </c>
      <c r="V271" s="14">
        <f>IFERROR(LOOKUP(H271,{30,43,48,53,58,63,68,73,78,83,88,93,97},{42,47,52,57,62,67,72,77,82,87,92,99,100}),999)</f>
        <v>82</v>
      </c>
      <c r="X271" s="57">
        <f>VLOOKUP(A271,'Individual Data'!$K$5:$AC$5544,8,FALSE)</f>
        <v>4</v>
      </c>
      <c r="Y271" s="57">
        <f>VLOOKUP(A271,'Individual Data'!$K$5:$AC$5544,9,FALSE)</f>
        <v>2019</v>
      </c>
    </row>
    <row r="272" spans="1:25" ht="15" customHeight="1" x14ac:dyDescent="0.25">
      <c r="A272" s="57" t="s">
        <v>3565</v>
      </c>
      <c r="B272" s="57">
        <v>271</v>
      </c>
      <c r="C272" s="73">
        <v>45230</v>
      </c>
      <c r="D272" s="57" t="s">
        <v>18518</v>
      </c>
      <c r="E272" s="57" t="s">
        <v>18519</v>
      </c>
      <c r="F272" s="197" t="s">
        <v>19617</v>
      </c>
      <c r="G272" s="57" t="s">
        <v>18167</v>
      </c>
      <c r="H272" s="57">
        <f t="shared" si="4"/>
        <v>83</v>
      </c>
      <c r="I272" s="57" t="s">
        <v>3085</v>
      </c>
      <c r="J272" s="57" t="s">
        <v>3196</v>
      </c>
      <c r="K272" s="57" t="s">
        <v>3196</v>
      </c>
      <c r="L272" s="57" t="s">
        <v>3196</v>
      </c>
      <c r="M272" s="57" t="s">
        <v>3196</v>
      </c>
      <c r="N272" s="193" t="s">
        <v>3228</v>
      </c>
      <c r="O272" s="57">
        <v>12</v>
      </c>
      <c r="P272" s="57" t="s">
        <v>17700</v>
      </c>
      <c r="R272" s="57" t="s">
        <v>17700</v>
      </c>
      <c r="S272" s="57">
        <v>1</v>
      </c>
      <c r="T272" s="57">
        <v>0.3</v>
      </c>
      <c r="U272" s="57" t="str">
        <f>VLOOKUP(A272,'Individual Data'!$K$5:$AC$5544,12,FALSE)</f>
        <v>IPCSR</v>
      </c>
      <c r="V272" s="14">
        <f>IFERROR(LOOKUP(H272,{30,43,48,53,58,63,68,73,78,83,88,93,97},{42,47,52,57,62,67,72,77,82,87,92,99,100}),999)</f>
        <v>87</v>
      </c>
      <c r="X272" s="57">
        <f>VLOOKUP(A272,'Individual Data'!$K$5:$AC$5544,8,FALSE)</f>
        <v>4</v>
      </c>
      <c r="Y272" s="57">
        <f>VLOOKUP(A272,'Individual Data'!$K$5:$AC$5544,9,FALSE)</f>
        <v>2019</v>
      </c>
    </row>
    <row r="273" spans="1:25" ht="15" customHeight="1" x14ac:dyDescent="0.25">
      <c r="A273" s="57" t="s">
        <v>8985</v>
      </c>
      <c r="B273" s="57">
        <v>272</v>
      </c>
      <c r="C273" s="73">
        <v>45231</v>
      </c>
      <c r="D273" s="57" t="s">
        <v>18520</v>
      </c>
      <c r="E273" s="57" t="s">
        <v>18521</v>
      </c>
      <c r="F273" s="197" t="s">
        <v>19617</v>
      </c>
      <c r="G273" s="57" t="s">
        <v>17879</v>
      </c>
      <c r="H273" s="57">
        <f t="shared" si="4"/>
        <v>82</v>
      </c>
      <c r="I273" s="57" t="s">
        <v>3085</v>
      </c>
      <c r="J273" s="57" t="s">
        <v>3196</v>
      </c>
      <c r="K273" s="57" t="s">
        <v>3196</v>
      </c>
      <c r="L273" s="57" t="s">
        <v>3196</v>
      </c>
      <c r="M273" s="57" t="s">
        <v>3196</v>
      </c>
      <c r="N273" s="193" t="s">
        <v>3228</v>
      </c>
      <c r="O273" s="57">
        <v>15</v>
      </c>
      <c r="P273" s="57" t="s">
        <v>17700</v>
      </c>
      <c r="R273" s="57" t="s">
        <v>17700</v>
      </c>
      <c r="S273" s="57">
        <v>1</v>
      </c>
      <c r="T273" s="57">
        <v>0.3</v>
      </c>
      <c r="U273" s="57" t="str">
        <f>VLOOKUP(A273,'Individual Data'!$K$5:$AC$5544,12,FALSE)</f>
        <v>Unassigned</v>
      </c>
      <c r="V273" s="14">
        <f>IFERROR(LOOKUP(H273,{30,43,48,53,58,63,68,73,78,83,88,93,97},{42,47,52,57,62,67,72,77,82,87,92,99,100}),999)</f>
        <v>82</v>
      </c>
      <c r="X273" s="57" t="str">
        <f>VLOOKUP(A273,'Individual Data'!$K$5:$AC$5544,8,FALSE)</f>
        <v>NA</v>
      </c>
      <c r="Y273" s="57" t="str">
        <f>VLOOKUP(A273,'Individual Data'!$K$5:$AC$5544,9,FALSE)</f>
        <v>U</v>
      </c>
    </row>
    <row r="274" spans="1:25" ht="15" customHeight="1" x14ac:dyDescent="0.25">
      <c r="A274" s="57" t="s">
        <v>7048</v>
      </c>
      <c r="B274" s="57">
        <v>273</v>
      </c>
      <c r="C274" s="73">
        <v>45231</v>
      </c>
      <c r="D274" s="57" t="s">
        <v>18522</v>
      </c>
      <c r="E274" s="57" t="s">
        <v>18523</v>
      </c>
      <c r="F274" s="197" t="s">
        <v>19617</v>
      </c>
      <c r="G274" s="57" t="s">
        <v>18094</v>
      </c>
      <c r="H274" s="57">
        <f t="shared" si="4"/>
        <v>78.5</v>
      </c>
      <c r="I274" s="57" t="s">
        <v>3085</v>
      </c>
      <c r="J274" s="57" t="s">
        <v>3196</v>
      </c>
      <c r="K274" s="57" t="s">
        <v>3196</v>
      </c>
      <c r="L274" s="57" t="s">
        <v>3196</v>
      </c>
      <c r="M274" s="57" t="s">
        <v>3196</v>
      </c>
      <c r="N274" s="193" t="s">
        <v>3228</v>
      </c>
      <c r="O274" s="57">
        <v>15</v>
      </c>
      <c r="P274" s="57" t="s">
        <v>17700</v>
      </c>
      <c r="R274" s="57" t="s">
        <v>17700</v>
      </c>
      <c r="S274" s="57">
        <v>1</v>
      </c>
      <c r="T274" s="57">
        <v>0.3</v>
      </c>
      <c r="U274" s="57" t="str">
        <f>VLOOKUP(A274,'Individual Data'!$K$5:$AC$5544,12,FALSE)</f>
        <v>LFSO</v>
      </c>
      <c r="V274" s="14">
        <f>IFERROR(LOOKUP(H274,{30,43,48,53,58,63,68,73,78,83,88,93,97},{42,47,52,57,62,67,72,77,82,87,92,99,100}),999)</f>
        <v>82</v>
      </c>
      <c r="X274" s="57">
        <f>VLOOKUP(A274,'Individual Data'!$K$5:$AC$5544,8,FALSE)</f>
        <v>4</v>
      </c>
      <c r="Y274" s="57">
        <f>VLOOKUP(A274,'Individual Data'!$K$5:$AC$5544,9,FALSE)</f>
        <v>2019</v>
      </c>
    </row>
    <row r="275" spans="1:25" ht="15" customHeight="1" x14ac:dyDescent="0.25">
      <c r="A275" s="57" t="s">
        <v>7033</v>
      </c>
      <c r="B275" s="57">
        <v>274</v>
      </c>
      <c r="C275" s="73">
        <v>45231</v>
      </c>
      <c r="D275" s="57" t="s">
        <v>18524</v>
      </c>
      <c r="E275" s="57" t="s">
        <v>18525</v>
      </c>
      <c r="F275" s="197" t="s">
        <v>19617</v>
      </c>
      <c r="G275" s="57" t="s">
        <v>17879</v>
      </c>
      <c r="H275" s="57">
        <f t="shared" si="4"/>
        <v>82</v>
      </c>
      <c r="I275" s="57" t="s">
        <v>3085</v>
      </c>
      <c r="J275" s="57" t="s">
        <v>3228</v>
      </c>
      <c r="K275" s="57" t="s">
        <v>3228</v>
      </c>
      <c r="L275" s="57" t="s">
        <v>3196</v>
      </c>
      <c r="M275" s="57" t="s">
        <v>3196</v>
      </c>
      <c r="N275" s="193" t="s">
        <v>3196</v>
      </c>
      <c r="P275" s="57" t="s">
        <v>17700</v>
      </c>
      <c r="R275" s="57" t="s">
        <v>17700</v>
      </c>
      <c r="S275" s="57">
        <v>1</v>
      </c>
      <c r="T275" s="57">
        <v>9.9</v>
      </c>
      <c r="U275" s="57" t="str">
        <f>VLOOKUP(A275,'Individual Data'!$K$5:$AC$5544,12,FALSE)</f>
        <v>LFYO</v>
      </c>
      <c r="V275" s="14">
        <f>IFERROR(LOOKUP(H275,{30,43,48,53,58,63,68,73,78,83,88,93,97},{42,47,52,57,62,67,72,77,82,87,92,99,100}),999)</f>
        <v>82</v>
      </c>
      <c r="X275" s="57">
        <f>VLOOKUP(A275,'Individual Data'!$K$5:$AC$5544,8,FALSE)</f>
        <v>5</v>
      </c>
      <c r="Y275" s="57">
        <f>VLOOKUP(A275,'Individual Data'!$K$5:$AC$5544,9,FALSE)</f>
        <v>2018</v>
      </c>
    </row>
    <row r="276" spans="1:25" ht="15" customHeight="1" x14ac:dyDescent="0.25">
      <c r="A276" s="57" t="s">
        <v>6603</v>
      </c>
      <c r="B276" s="57">
        <v>275</v>
      </c>
      <c r="C276" s="73">
        <v>45231</v>
      </c>
      <c r="D276" s="57" t="s">
        <v>18526</v>
      </c>
      <c r="E276" s="57" t="s">
        <v>18527</v>
      </c>
      <c r="F276" s="197" t="s">
        <v>19617</v>
      </c>
      <c r="G276" s="57" t="s">
        <v>18049</v>
      </c>
      <c r="H276" s="57">
        <f t="shared" si="4"/>
        <v>84</v>
      </c>
      <c r="I276" s="57" t="s">
        <v>3085</v>
      </c>
      <c r="J276" s="57" t="s">
        <v>3196</v>
      </c>
      <c r="K276" s="57" t="s">
        <v>3196</v>
      </c>
      <c r="L276" s="57" t="s">
        <v>3196</v>
      </c>
      <c r="M276" s="57" t="s">
        <v>3196</v>
      </c>
      <c r="N276" s="193" t="s">
        <v>3228</v>
      </c>
      <c r="O276" s="57">
        <v>15</v>
      </c>
      <c r="P276" s="57" t="s">
        <v>17700</v>
      </c>
      <c r="R276" s="57" t="s">
        <v>17700</v>
      </c>
      <c r="S276" s="57">
        <v>1</v>
      </c>
      <c r="T276" s="57">
        <v>0.3</v>
      </c>
      <c r="U276" s="57" t="str">
        <f>VLOOKUP(A276,'Individual Data'!$K$5:$AC$5544,12,FALSE)</f>
        <v>BCA1</v>
      </c>
      <c r="V276" s="14">
        <f>IFERROR(LOOKUP(H276,{30,43,48,53,58,63,68,73,78,83,88,93,97},{42,47,52,57,62,67,72,77,82,87,92,99,100}),999)</f>
        <v>87</v>
      </c>
      <c r="X276" s="57">
        <f>VLOOKUP(A276,'Individual Data'!$K$5:$AC$5544,8,FALSE)</f>
        <v>4</v>
      </c>
      <c r="Y276" s="57">
        <f>VLOOKUP(A276,'Individual Data'!$K$5:$AC$5544,9,FALSE)</f>
        <v>2019</v>
      </c>
    </row>
    <row r="277" spans="1:25" ht="15" customHeight="1" x14ac:dyDescent="0.25">
      <c r="A277" s="57" t="s">
        <v>7040</v>
      </c>
      <c r="B277" s="57">
        <v>276</v>
      </c>
      <c r="C277" s="73">
        <v>45231</v>
      </c>
      <c r="D277" s="57" t="s">
        <v>18528</v>
      </c>
      <c r="E277" s="57" t="s">
        <v>18529</v>
      </c>
      <c r="F277" s="197" t="s">
        <v>19617</v>
      </c>
      <c r="G277" s="57" t="s">
        <v>17948</v>
      </c>
      <c r="H277" s="57">
        <f t="shared" si="4"/>
        <v>79</v>
      </c>
      <c r="I277" s="57" t="s">
        <v>3085</v>
      </c>
      <c r="J277" s="57" t="s">
        <v>3196</v>
      </c>
      <c r="K277" s="57" t="s">
        <v>3196</v>
      </c>
      <c r="L277" s="57" t="s">
        <v>3196</v>
      </c>
      <c r="M277" s="57" t="s">
        <v>3196</v>
      </c>
      <c r="N277" s="193" t="s">
        <v>3228</v>
      </c>
      <c r="O277" s="57">
        <v>15</v>
      </c>
      <c r="P277" s="57" t="s">
        <v>17700</v>
      </c>
      <c r="R277" s="57" t="s">
        <v>17700</v>
      </c>
      <c r="S277" s="57">
        <v>1</v>
      </c>
      <c r="T277" s="57">
        <v>0.3</v>
      </c>
      <c r="U277" s="57" t="str">
        <f>VLOOKUP(A277,'Individual Data'!$K$5:$AC$5544,12,FALSE)</f>
        <v>LFSO</v>
      </c>
      <c r="V277" s="14">
        <f>IFERROR(LOOKUP(H277,{30,43,48,53,58,63,68,73,78,83,88,93,97},{42,47,52,57,62,67,72,77,82,87,92,99,100}),999)</f>
        <v>82</v>
      </c>
      <c r="X277" s="57">
        <f>VLOOKUP(A277,'Individual Data'!$K$5:$AC$5544,8,FALSE)</f>
        <v>4</v>
      </c>
      <c r="Y277" s="57">
        <f>VLOOKUP(A277,'Individual Data'!$K$5:$AC$5544,9,FALSE)</f>
        <v>2019</v>
      </c>
    </row>
    <row r="278" spans="1:25" ht="15" customHeight="1" x14ac:dyDescent="0.25">
      <c r="A278" s="57" t="s">
        <v>9492</v>
      </c>
      <c r="B278" s="57">
        <v>277</v>
      </c>
      <c r="C278" s="73">
        <v>45231</v>
      </c>
      <c r="D278" s="57" t="s">
        <v>18530</v>
      </c>
      <c r="E278" s="57" t="s">
        <v>18531</v>
      </c>
      <c r="F278" s="197" t="s">
        <v>19617</v>
      </c>
      <c r="G278" s="57" t="s">
        <v>18245</v>
      </c>
      <c r="H278" s="57">
        <f t="shared" si="4"/>
        <v>76.5</v>
      </c>
      <c r="I278" s="57" t="s">
        <v>3085</v>
      </c>
      <c r="J278" s="57" t="s">
        <v>3196</v>
      </c>
      <c r="K278" s="57" t="s">
        <v>3196</v>
      </c>
      <c r="L278" s="57" t="s">
        <v>3196</v>
      </c>
      <c r="M278" s="57" t="s">
        <v>3196</v>
      </c>
      <c r="N278" s="193" t="s">
        <v>3228</v>
      </c>
      <c r="O278" s="57">
        <v>15</v>
      </c>
      <c r="P278" s="57" t="s">
        <v>17700</v>
      </c>
      <c r="R278" s="57" t="s">
        <v>17700</v>
      </c>
      <c r="S278" s="57">
        <v>1</v>
      </c>
      <c r="T278" s="57">
        <v>0.3</v>
      </c>
      <c r="U278" s="57" t="str">
        <f>VLOOKUP(A278,'Individual Data'!$K$5:$AC$5544,12,FALSE)</f>
        <v>IPCSR</v>
      </c>
      <c r="V278" s="14">
        <f>IFERROR(LOOKUP(H278,{30,43,48,53,58,63,68,73,78,83,88,93,97},{42,47,52,57,62,67,72,77,82,87,92,99,100}),999)</f>
        <v>77</v>
      </c>
      <c r="X278" s="57">
        <f>VLOOKUP(A278,'Individual Data'!$K$5:$AC$5544,8,FALSE)</f>
        <v>4</v>
      </c>
      <c r="Y278" s="57">
        <f>VLOOKUP(A278,'Individual Data'!$K$5:$AC$5544,9,FALSE)</f>
        <v>2019</v>
      </c>
    </row>
    <row r="279" spans="1:25" ht="15" customHeight="1" x14ac:dyDescent="0.25">
      <c r="A279" s="57" t="s">
        <v>16779</v>
      </c>
      <c r="B279" s="57">
        <v>278</v>
      </c>
      <c r="C279" s="73">
        <v>45231</v>
      </c>
      <c r="D279" s="57" t="s">
        <v>18532</v>
      </c>
      <c r="E279" s="57" t="s">
        <v>18533</v>
      </c>
      <c r="F279" s="197" t="s">
        <v>19617</v>
      </c>
      <c r="G279" s="57" t="s">
        <v>18330</v>
      </c>
      <c r="H279" s="57">
        <f t="shared" si="4"/>
        <v>71</v>
      </c>
      <c r="I279" s="57" t="s">
        <v>3085</v>
      </c>
      <c r="J279" s="57" t="s">
        <v>3196</v>
      </c>
      <c r="K279" s="57" t="s">
        <v>3196</v>
      </c>
      <c r="L279" s="57" t="s">
        <v>3196</v>
      </c>
      <c r="M279" s="57" t="s">
        <v>3196</v>
      </c>
      <c r="N279" s="193" t="s">
        <v>3228</v>
      </c>
      <c r="O279" s="57">
        <v>15</v>
      </c>
      <c r="P279" s="57" t="s">
        <v>17700</v>
      </c>
      <c r="R279" s="57" t="s">
        <v>17700</v>
      </c>
      <c r="S279" s="57">
        <v>1</v>
      </c>
      <c r="T279" s="57">
        <v>0.3</v>
      </c>
      <c r="U279" s="57" t="str">
        <f>VLOOKUP(A279,'Individual Data'!$K$5:$AC$5544,12,FALSE)</f>
        <v>Unassigned</v>
      </c>
      <c r="V279" s="14">
        <f>IFERROR(LOOKUP(H279,{30,43,48,53,58,63,68,73,78,83,88,93,97},{42,47,52,57,62,67,72,77,82,87,92,99,100}),999)</f>
        <v>72</v>
      </c>
      <c r="X279" s="57" t="str">
        <f>VLOOKUP(A279,'Individual Data'!$K$5:$AC$5544,8,FALSE)</f>
        <v>NA</v>
      </c>
      <c r="Y279" s="57" t="str">
        <f>VLOOKUP(A279,'Individual Data'!$K$5:$AC$5544,9,FALSE)</f>
        <v>U</v>
      </c>
    </row>
    <row r="280" spans="1:25" ht="15" customHeight="1" x14ac:dyDescent="0.25">
      <c r="A280" s="57" t="s">
        <v>12402</v>
      </c>
      <c r="B280" s="57">
        <v>279</v>
      </c>
      <c r="C280" s="73">
        <v>45231</v>
      </c>
      <c r="D280" s="57" t="s">
        <v>18534</v>
      </c>
      <c r="E280" s="57" t="s">
        <v>18535</v>
      </c>
      <c r="F280" s="197" t="s">
        <v>19617</v>
      </c>
      <c r="G280" s="57" t="s">
        <v>18037</v>
      </c>
      <c r="H280" s="57">
        <f t="shared" si="4"/>
        <v>88</v>
      </c>
      <c r="I280" s="57" t="s">
        <v>3085</v>
      </c>
      <c r="J280" s="57" t="s">
        <v>3196</v>
      </c>
      <c r="K280" s="57" t="s">
        <v>3196</v>
      </c>
      <c r="L280" s="57" t="s">
        <v>3196</v>
      </c>
      <c r="M280" s="57" t="s">
        <v>3196</v>
      </c>
      <c r="N280" s="193" t="s">
        <v>3228</v>
      </c>
      <c r="O280" s="57">
        <v>15</v>
      </c>
      <c r="P280" s="57" t="s">
        <v>17700</v>
      </c>
      <c r="R280" s="57" t="s">
        <v>17700</v>
      </c>
      <c r="S280" s="57">
        <v>1</v>
      </c>
      <c r="T280" s="57">
        <v>0.4</v>
      </c>
      <c r="U280" s="57" t="str">
        <f>VLOOKUP(A280,'Individual Data'!$K$5:$AC$5544,12,FALSE)</f>
        <v>Unassigned</v>
      </c>
      <c r="V280" s="14">
        <f>IFERROR(LOOKUP(H280,{30,43,48,53,58,63,68,73,78,83,88,93,97},{42,47,52,57,62,67,72,77,82,87,92,99,100}),999)</f>
        <v>92</v>
      </c>
      <c r="X280" s="57" t="str">
        <f>VLOOKUP(A280,'Individual Data'!$K$5:$AC$5544,8,FALSE)</f>
        <v>NA</v>
      </c>
      <c r="Y280" s="57" t="str">
        <f>VLOOKUP(A280,'Individual Data'!$K$5:$AC$5544,9,FALSE)</f>
        <v>U</v>
      </c>
    </row>
    <row r="281" spans="1:25" ht="15" customHeight="1" x14ac:dyDescent="0.25">
      <c r="A281" s="57" t="s">
        <v>18536</v>
      </c>
      <c r="B281" s="57">
        <v>280</v>
      </c>
      <c r="C281" s="73">
        <v>45231</v>
      </c>
      <c r="D281" s="57" t="s">
        <v>18537</v>
      </c>
      <c r="E281" s="57" t="s">
        <v>18538</v>
      </c>
      <c r="F281" s="197" t="s">
        <v>19617</v>
      </c>
      <c r="G281" s="57" t="s">
        <v>18015</v>
      </c>
      <c r="H281" s="57">
        <f t="shared" si="4"/>
        <v>82.5</v>
      </c>
      <c r="I281" s="57" t="s">
        <v>3085</v>
      </c>
      <c r="J281" s="57" t="s">
        <v>3196</v>
      </c>
      <c r="K281" s="57" t="s">
        <v>3196</v>
      </c>
      <c r="L281" s="57" t="s">
        <v>3196</v>
      </c>
      <c r="M281" s="57" t="s">
        <v>3196</v>
      </c>
      <c r="N281" s="193" t="s">
        <v>3228</v>
      </c>
      <c r="O281" s="57">
        <v>15</v>
      </c>
      <c r="P281" s="57" t="s">
        <v>17700</v>
      </c>
      <c r="R281" s="57" t="s">
        <v>17700</v>
      </c>
      <c r="S281" s="57">
        <v>1</v>
      </c>
      <c r="T281" s="57">
        <v>0.3</v>
      </c>
      <c r="U281" s="57" t="str">
        <f>VLOOKUP(A281,'Individual Data'!$K$5:$AC$5544,12,FALSE)</f>
        <v>CJA1</v>
      </c>
      <c r="V281" s="14">
        <f>IFERROR(LOOKUP(H281,{30,43,48,53,58,63,68,73,78,83,88,93,97},{42,47,52,57,62,67,72,77,82,87,92,99,100}),999)</f>
        <v>82</v>
      </c>
      <c r="X281" s="57">
        <f>VLOOKUP(A281,'Individual Data'!$K$5:$AC$5544,8,FALSE)</f>
        <v>4</v>
      </c>
      <c r="Y281" s="57">
        <f>VLOOKUP(A281,'Individual Data'!$K$5:$AC$5544,9,FALSE)</f>
        <v>2019</v>
      </c>
    </row>
    <row r="282" spans="1:25" ht="15" customHeight="1" x14ac:dyDescent="0.25">
      <c r="A282" s="57" t="s">
        <v>8938</v>
      </c>
      <c r="B282" s="57">
        <v>281</v>
      </c>
      <c r="C282" s="73">
        <v>45231</v>
      </c>
      <c r="D282" s="57" t="s">
        <v>18539</v>
      </c>
      <c r="E282" s="57" t="s">
        <v>18540</v>
      </c>
      <c r="F282" s="197" t="s">
        <v>19617</v>
      </c>
      <c r="G282" s="57" t="s">
        <v>18057</v>
      </c>
      <c r="H282" s="57">
        <f t="shared" si="4"/>
        <v>71.5</v>
      </c>
      <c r="I282" s="57" t="s">
        <v>3085</v>
      </c>
      <c r="J282" s="57" t="s">
        <v>3196</v>
      </c>
      <c r="K282" s="57" t="s">
        <v>3196</v>
      </c>
      <c r="L282" s="57" t="s">
        <v>3196</v>
      </c>
      <c r="M282" s="57" t="s">
        <v>3196</v>
      </c>
      <c r="N282" s="193" t="s">
        <v>3228</v>
      </c>
      <c r="O282" s="57">
        <v>15</v>
      </c>
      <c r="P282" s="57" t="s">
        <v>17700</v>
      </c>
      <c r="R282" s="57" t="s">
        <v>17700</v>
      </c>
      <c r="S282" s="57">
        <v>1</v>
      </c>
      <c r="T282" s="57">
        <v>0.3</v>
      </c>
      <c r="U282" s="57" t="str">
        <f>VLOOKUP(A282,'Individual Data'!$K$5:$AC$5544,12,FALSE)</f>
        <v>CJA1</v>
      </c>
      <c r="V282" s="14">
        <f>IFERROR(LOOKUP(H282,{30,43,48,53,58,63,68,73,78,83,88,93,97},{42,47,52,57,62,67,72,77,82,87,92,99,100}),999)</f>
        <v>72</v>
      </c>
      <c r="X282" s="57">
        <f>VLOOKUP(A282,'Individual Data'!$K$5:$AC$5544,8,FALSE)</f>
        <v>4</v>
      </c>
      <c r="Y282" s="57">
        <f>VLOOKUP(A282,'Individual Data'!$K$5:$AC$5544,9,FALSE)</f>
        <v>2019</v>
      </c>
    </row>
    <row r="283" spans="1:25" ht="15" customHeight="1" x14ac:dyDescent="0.25">
      <c r="A283" s="57" t="s">
        <v>8976</v>
      </c>
      <c r="B283" s="57">
        <v>282</v>
      </c>
      <c r="C283" s="73">
        <v>45231</v>
      </c>
      <c r="D283" s="57" t="s">
        <v>18541</v>
      </c>
      <c r="E283" s="57" t="s">
        <v>18542</v>
      </c>
      <c r="F283" s="197" t="s">
        <v>19617</v>
      </c>
      <c r="G283" s="57" t="s">
        <v>17928</v>
      </c>
      <c r="H283" s="57">
        <f t="shared" si="4"/>
        <v>81.5</v>
      </c>
      <c r="I283" s="57" t="s">
        <v>3085</v>
      </c>
      <c r="J283" s="57" t="s">
        <v>3196</v>
      </c>
      <c r="K283" s="57" t="s">
        <v>3196</v>
      </c>
      <c r="L283" s="57" t="s">
        <v>3196</v>
      </c>
      <c r="M283" s="57" t="s">
        <v>3196</v>
      </c>
      <c r="N283" s="193" t="s">
        <v>3228</v>
      </c>
      <c r="O283" s="57">
        <v>15</v>
      </c>
      <c r="P283" s="57" t="s">
        <v>17700</v>
      </c>
      <c r="R283" s="57" t="s">
        <v>17700</v>
      </c>
      <c r="S283" s="57">
        <v>1</v>
      </c>
      <c r="T283" s="57">
        <v>0.3</v>
      </c>
      <c r="U283" s="57" t="str">
        <f>VLOOKUP(A283,'Individual Data'!$K$5:$AC$5544,12,FALSE)</f>
        <v>CJA1</v>
      </c>
      <c r="V283" s="14">
        <f>IFERROR(LOOKUP(H283,{30,43,48,53,58,63,68,73,78,83,88,93,97},{42,47,52,57,62,67,72,77,82,87,92,99,100}),999)</f>
        <v>82</v>
      </c>
      <c r="X283" s="57">
        <f>VLOOKUP(A283,'Individual Data'!$K$5:$AC$5544,8,FALSE)</f>
        <v>4</v>
      </c>
      <c r="Y283" s="57">
        <f>VLOOKUP(A283,'Individual Data'!$K$5:$AC$5544,9,FALSE)</f>
        <v>2019</v>
      </c>
    </row>
    <row r="284" spans="1:25" ht="15" customHeight="1" x14ac:dyDescent="0.25">
      <c r="A284" s="57" t="s">
        <v>7129</v>
      </c>
      <c r="B284" s="57">
        <v>283</v>
      </c>
      <c r="C284" s="73">
        <v>45231</v>
      </c>
      <c r="D284" s="57" t="s">
        <v>18543</v>
      </c>
      <c r="E284" s="57" t="s">
        <v>18544</v>
      </c>
      <c r="F284" s="197" t="s">
        <v>19617</v>
      </c>
      <c r="G284" s="57" t="s">
        <v>18156</v>
      </c>
      <c r="H284" s="57">
        <f t="shared" si="4"/>
        <v>73.5</v>
      </c>
      <c r="I284" s="57" t="s">
        <v>3085</v>
      </c>
      <c r="J284" s="57" t="s">
        <v>3196</v>
      </c>
      <c r="K284" s="57" t="s">
        <v>3196</v>
      </c>
      <c r="L284" s="57" t="s">
        <v>3196</v>
      </c>
      <c r="M284" s="57" t="s">
        <v>3196</v>
      </c>
      <c r="N284" s="193" t="s">
        <v>3228</v>
      </c>
      <c r="O284" s="57">
        <v>15</v>
      </c>
      <c r="P284" s="57" t="s">
        <v>17700</v>
      </c>
      <c r="R284" s="57" t="s">
        <v>17700</v>
      </c>
      <c r="S284" s="57">
        <v>1</v>
      </c>
      <c r="T284" s="57">
        <v>0.3</v>
      </c>
      <c r="U284" s="57" t="str">
        <f>VLOOKUP(A284,'Individual Data'!$K$5:$AC$5544,12,FALSE)</f>
        <v>Unassigned</v>
      </c>
      <c r="V284" s="14">
        <f>IFERROR(LOOKUP(H284,{30,43,48,53,58,63,68,73,78,83,88,93,97},{42,47,52,57,62,67,72,77,82,87,92,99,100}),999)</f>
        <v>77</v>
      </c>
      <c r="X284" s="57" t="str">
        <f>VLOOKUP(A284,'Individual Data'!$K$5:$AC$5544,8,FALSE)</f>
        <v>NA</v>
      </c>
      <c r="Y284" s="57" t="str">
        <f>VLOOKUP(A284,'Individual Data'!$K$5:$AC$5544,9,FALSE)</f>
        <v>U</v>
      </c>
    </row>
    <row r="285" spans="1:25" ht="15" customHeight="1" x14ac:dyDescent="0.25">
      <c r="A285" s="57" t="s">
        <v>16772</v>
      </c>
      <c r="B285" s="57">
        <v>284</v>
      </c>
      <c r="C285" s="73">
        <v>45231</v>
      </c>
      <c r="D285" s="57" t="s">
        <v>18545</v>
      </c>
      <c r="E285" s="57" t="s">
        <v>18546</v>
      </c>
      <c r="F285" s="197" t="s">
        <v>19617</v>
      </c>
      <c r="G285" s="57" t="s">
        <v>18037</v>
      </c>
      <c r="H285" s="57">
        <f t="shared" si="4"/>
        <v>88</v>
      </c>
      <c r="I285" s="57" t="s">
        <v>3085</v>
      </c>
      <c r="J285" s="57" t="s">
        <v>3196</v>
      </c>
      <c r="K285" s="57" t="s">
        <v>3196</v>
      </c>
      <c r="L285" s="57" t="s">
        <v>3196</v>
      </c>
      <c r="M285" s="57" t="s">
        <v>3196</v>
      </c>
      <c r="N285" s="193" t="s">
        <v>3228</v>
      </c>
      <c r="O285" s="57">
        <v>15</v>
      </c>
      <c r="P285" s="57" t="s">
        <v>17700</v>
      </c>
      <c r="R285" s="57" t="s">
        <v>17700</v>
      </c>
      <c r="S285" s="57">
        <v>1</v>
      </c>
      <c r="T285" s="57">
        <v>1.3</v>
      </c>
      <c r="U285" s="57" t="str">
        <f>VLOOKUP(A285,'Individual Data'!$K$5:$AC$5544,12,FALSE)</f>
        <v>Unassigned</v>
      </c>
      <c r="V285" s="14">
        <f>IFERROR(LOOKUP(H285,{30,43,48,53,58,63,68,73,78,83,88,93,97},{42,47,52,57,62,67,72,77,82,87,92,99,100}),999)</f>
        <v>92</v>
      </c>
      <c r="X285" s="57" t="str">
        <f>VLOOKUP(A285,'Individual Data'!$K$5:$AC$5544,8,FALSE)</f>
        <v>NA</v>
      </c>
      <c r="Y285" s="57" t="str">
        <f>VLOOKUP(A285,'Individual Data'!$K$5:$AC$5544,9,FALSE)</f>
        <v>U</v>
      </c>
    </row>
    <row r="286" spans="1:25" ht="15" customHeight="1" x14ac:dyDescent="0.25">
      <c r="A286" s="57" t="s">
        <v>3698</v>
      </c>
      <c r="B286" s="57">
        <v>285</v>
      </c>
      <c r="C286" s="73">
        <v>45231</v>
      </c>
      <c r="D286" s="57" t="s">
        <v>18547</v>
      </c>
      <c r="E286" s="57" t="s">
        <v>18548</v>
      </c>
      <c r="F286" s="197" t="s">
        <v>19617</v>
      </c>
      <c r="G286" s="57" t="s">
        <v>17954</v>
      </c>
      <c r="H286" s="57">
        <f t="shared" si="4"/>
        <v>81</v>
      </c>
      <c r="I286" s="57" t="s">
        <v>3085</v>
      </c>
      <c r="J286" s="57" t="s">
        <v>3196</v>
      </c>
      <c r="K286" s="57" t="s">
        <v>3196</v>
      </c>
      <c r="L286" s="57" t="s">
        <v>3196</v>
      </c>
      <c r="M286" s="57" t="s">
        <v>3196</v>
      </c>
      <c r="N286" s="193" t="s">
        <v>3228</v>
      </c>
      <c r="O286" s="57">
        <v>15</v>
      </c>
      <c r="P286" s="57" t="s">
        <v>17700</v>
      </c>
      <c r="R286" s="57" t="s">
        <v>17700</v>
      </c>
      <c r="S286" s="57">
        <v>1</v>
      </c>
      <c r="T286" s="57">
        <v>0.3</v>
      </c>
      <c r="U286" s="57" t="str">
        <f>VLOOKUP(A286,'Individual Data'!$K$5:$AC$5544,12,FALSE)</f>
        <v>PLA1</v>
      </c>
      <c r="V286" s="14">
        <f>IFERROR(LOOKUP(H286,{30,43,48,53,58,63,68,73,78,83,88,93,97},{42,47,52,57,62,67,72,77,82,87,92,99,100}),999)</f>
        <v>82</v>
      </c>
      <c r="X286" s="57">
        <f>VLOOKUP(A286,'Individual Data'!$K$5:$AC$5544,8,FALSE)</f>
        <v>4</v>
      </c>
      <c r="Y286" s="57">
        <f>VLOOKUP(A286,'Individual Data'!$K$5:$AC$5544,9,FALSE)</f>
        <v>2019</v>
      </c>
    </row>
    <row r="287" spans="1:25" ht="15" customHeight="1" x14ac:dyDescent="0.25">
      <c r="A287" s="57" t="s">
        <v>3415</v>
      </c>
      <c r="B287" s="57">
        <v>286</v>
      </c>
      <c r="C287" s="73">
        <v>45231</v>
      </c>
      <c r="D287" s="57" t="s">
        <v>18549</v>
      </c>
      <c r="E287" s="57" t="s">
        <v>18550</v>
      </c>
      <c r="F287" s="197" t="s">
        <v>19617</v>
      </c>
      <c r="G287" s="57" t="s">
        <v>17954</v>
      </c>
      <c r="H287" s="57">
        <f t="shared" si="4"/>
        <v>81</v>
      </c>
      <c r="I287" s="57" t="s">
        <v>3085</v>
      </c>
      <c r="J287" s="57" t="s">
        <v>3196</v>
      </c>
      <c r="K287" s="57" t="s">
        <v>3196</v>
      </c>
      <c r="L287" s="57" t="s">
        <v>3196</v>
      </c>
      <c r="M287" s="57" t="s">
        <v>3196</v>
      </c>
      <c r="N287" s="193" t="s">
        <v>3228</v>
      </c>
      <c r="O287" s="57">
        <v>15</v>
      </c>
      <c r="P287" s="57" t="s">
        <v>17700</v>
      </c>
      <c r="R287" s="57" t="s">
        <v>17700</v>
      </c>
      <c r="S287" s="57">
        <v>1</v>
      </c>
      <c r="T287" s="57">
        <v>0.3</v>
      </c>
      <c r="U287" s="57" t="str">
        <f>VLOOKUP(A287,'Individual Data'!$K$5:$AC$5544,12,FALSE)</f>
        <v>LFSO</v>
      </c>
      <c r="V287" s="14">
        <f>IFERROR(LOOKUP(H287,{30,43,48,53,58,63,68,73,78,83,88,93,97},{42,47,52,57,62,67,72,77,82,87,92,99,100}),999)</f>
        <v>82</v>
      </c>
      <c r="X287" s="57">
        <f>VLOOKUP(A287,'Individual Data'!$K$5:$AC$5544,8,FALSE)</f>
        <v>4</v>
      </c>
      <c r="Y287" s="57">
        <f>VLOOKUP(A287,'Individual Data'!$K$5:$AC$5544,9,FALSE)</f>
        <v>2019</v>
      </c>
    </row>
    <row r="288" spans="1:25" ht="15" customHeight="1" x14ac:dyDescent="0.25">
      <c r="A288" s="57" t="s">
        <v>8996</v>
      </c>
      <c r="B288" s="57">
        <v>287</v>
      </c>
      <c r="C288" s="73">
        <v>45231</v>
      </c>
      <c r="D288" s="57" t="s">
        <v>18551</v>
      </c>
      <c r="E288" s="57" t="s">
        <v>18552</v>
      </c>
      <c r="F288" s="197" t="s">
        <v>19617</v>
      </c>
      <c r="G288" s="57" t="s">
        <v>17948</v>
      </c>
      <c r="H288" s="57">
        <f t="shared" si="4"/>
        <v>79</v>
      </c>
      <c r="I288" s="57" t="s">
        <v>3085</v>
      </c>
      <c r="J288" s="57" t="s">
        <v>3196</v>
      </c>
      <c r="K288" s="57" t="s">
        <v>3196</v>
      </c>
      <c r="L288" s="57" t="s">
        <v>3196</v>
      </c>
      <c r="M288" s="57" t="s">
        <v>3196</v>
      </c>
      <c r="N288" s="193" t="s">
        <v>3228</v>
      </c>
      <c r="O288" s="57">
        <v>15</v>
      </c>
      <c r="P288" s="57" t="s">
        <v>17700</v>
      </c>
      <c r="R288" s="57" t="s">
        <v>17700</v>
      </c>
      <c r="S288" s="57">
        <v>1</v>
      </c>
      <c r="T288" s="57">
        <v>0.3</v>
      </c>
      <c r="U288" s="57" t="str">
        <f>VLOOKUP(A288,'Individual Data'!$K$5:$AC$5544,12,FALSE)</f>
        <v>NLVA</v>
      </c>
      <c r="V288" s="14">
        <f>IFERROR(LOOKUP(H288,{30,43,48,53,58,63,68,73,78,83,88,93,97},{42,47,52,57,62,67,72,77,82,87,92,99,100}),999)</f>
        <v>82</v>
      </c>
      <c r="X288" s="57">
        <f>VLOOKUP(A288,'Individual Data'!$K$5:$AC$5544,8,FALSE)</f>
        <v>4</v>
      </c>
      <c r="Y288" s="57">
        <f>VLOOKUP(A288,'Individual Data'!$K$5:$AC$5544,9,FALSE)</f>
        <v>2019</v>
      </c>
    </row>
    <row r="289" spans="1:25" ht="15" customHeight="1" x14ac:dyDescent="0.25">
      <c r="A289" s="57" t="s">
        <v>7173</v>
      </c>
      <c r="B289" s="57">
        <v>288</v>
      </c>
      <c r="C289" s="73">
        <v>45231</v>
      </c>
      <c r="D289" s="57" t="s">
        <v>18553</v>
      </c>
      <c r="E289" s="57" t="s">
        <v>18554</v>
      </c>
      <c r="F289" s="197" t="s">
        <v>19617</v>
      </c>
      <c r="G289" s="57" t="s">
        <v>18167</v>
      </c>
      <c r="H289" s="57">
        <f t="shared" si="4"/>
        <v>83</v>
      </c>
      <c r="I289" s="57" t="s">
        <v>3085</v>
      </c>
      <c r="J289" s="57" t="s">
        <v>3228</v>
      </c>
      <c r="K289" s="57" t="s">
        <v>3228</v>
      </c>
      <c r="L289" s="57" t="s">
        <v>3196</v>
      </c>
      <c r="M289" s="57" t="s">
        <v>3196</v>
      </c>
      <c r="N289" s="193" t="s">
        <v>3196</v>
      </c>
      <c r="P289" s="57" t="s">
        <v>17700</v>
      </c>
      <c r="R289" s="57" t="s">
        <v>17700</v>
      </c>
      <c r="S289" s="57">
        <v>1</v>
      </c>
      <c r="T289" s="57">
        <v>9.9</v>
      </c>
      <c r="U289" s="57" t="str">
        <f>VLOOKUP(A289,'Individual Data'!$K$5:$AC$5544,12,FALSE)</f>
        <v>LFYO</v>
      </c>
      <c r="V289" s="14">
        <f>IFERROR(LOOKUP(H289,{30,43,48,53,58,63,68,73,78,83,88,93,97},{42,47,52,57,62,67,72,77,82,87,92,99,100}),999)</f>
        <v>87</v>
      </c>
      <c r="X289" s="57">
        <f>VLOOKUP(A289,'Individual Data'!$K$5:$AC$5544,8,FALSE)</f>
        <v>5</v>
      </c>
      <c r="Y289" s="57">
        <f>VLOOKUP(A289,'Individual Data'!$K$5:$AC$5544,9,FALSE)</f>
        <v>2018</v>
      </c>
    </row>
    <row r="290" spans="1:25" ht="15" customHeight="1" x14ac:dyDescent="0.25">
      <c r="A290" s="57" t="s">
        <v>9586</v>
      </c>
      <c r="B290" s="57">
        <v>289</v>
      </c>
      <c r="C290" s="73">
        <v>45231</v>
      </c>
      <c r="D290" s="57" t="s">
        <v>18555</v>
      </c>
      <c r="E290" s="57" t="s">
        <v>18556</v>
      </c>
      <c r="F290" s="197" t="s">
        <v>19617</v>
      </c>
      <c r="G290" s="57" t="s">
        <v>17998</v>
      </c>
      <c r="H290" s="57">
        <f t="shared" si="4"/>
        <v>80.5</v>
      </c>
      <c r="I290" s="57" t="s">
        <v>3085</v>
      </c>
      <c r="J290" s="57" t="s">
        <v>3228</v>
      </c>
      <c r="K290" s="57" t="s">
        <v>3228</v>
      </c>
      <c r="L290" s="57" t="s">
        <v>3196</v>
      </c>
      <c r="M290" s="57" t="s">
        <v>3196</v>
      </c>
      <c r="N290" s="193" t="s">
        <v>3196</v>
      </c>
      <c r="P290" s="57" t="s">
        <v>17700</v>
      </c>
      <c r="R290" s="57" t="s">
        <v>17700</v>
      </c>
      <c r="S290" s="57">
        <v>1</v>
      </c>
      <c r="T290" s="57">
        <v>9.9</v>
      </c>
      <c r="U290" s="57" t="str">
        <f>VLOOKUP(A290,'Individual Data'!$K$5:$AC$5544,12,FALSE)</f>
        <v>LFYO</v>
      </c>
      <c r="V290" s="14">
        <f>IFERROR(LOOKUP(H290,{30,43,48,53,58,63,68,73,78,83,88,93,97},{42,47,52,57,62,67,72,77,82,87,92,99,100}),999)</f>
        <v>82</v>
      </c>
      <c r="X290" s="57">
        <f>VLOOKUP(A290,'Individual Data'!$K$5:$AC$5544,8,FALSE)</f>
        <v>5</v>
      </c>
      <c r="Y290" s="57">
        <f>VLOOKUP(A290,'Individual Data'!$K$5:$AC$5544,9,FALSE)</f>
        <v>2018</v>
      </c>
    </row>
    <row r="291" spans="1:25" ht="15" customHeight="1" x14ac:dyDescent="0.25">
      <c r="A291" s="57" t="s">
        <v>3757</v>
      </c>
      <c r="B291" s="57">
        <v>290</v>
      </c>
      <c r="C291" s="73">
        <v>45231</v>
      </c>
      <c r="D291" s="57" t="s">
        <v>18557</v>
      </c>
      <c r="E291" s="57" t="s">
        <v>18558</v>
      </c>
      <c r="F291" s="197" t="s">
        <v>19617</v>
      </c>
      <c r="G291" s="57" t="s">
        <v>17969</v>
      </c>
      <c r="H291" s="57">
        <f t="shared" si="4"/>
        <v>78</v>
      </c>
      <c r="I291" s="57" t="s">
        <v>3085</v>
      </c>
      <c r="J291" s="57" t="s">
        <v>3196</v>
      </c>
      <c r="K291" s="57" t="s">
        <v>3196</v>
      </c>
      <c r="L291" s="57" t="s">
        <v>3196</v>
      </c>
      <c r="M291" s="57" t="s">
        <v>3196</v>
      </c>
      <c r="N291" s="193" t="s">
        <v>3228</v>
      </c>
      <c r="O291" s="57">
        <v>15</v>
      </c>
      <c r="P291" s="57" t="s">
        <v>17700</v>
      </c>
      <c r="R291" s="57" t="s">
        <v>17700</v>
      </c>
      <c r="S291" s="57">
        <v>1</v>
      </c>
      <c r="T291" s="57">
        <v>0.3</v>
      </c>
      <c r="U291" s="57" t="str">
        <f>VLOOKUP(A291,'Individual Data'!$K$5:$AC$5544,12,FALSE)</f>
        <v>PLA1</v>
      </c>
      <c r="V291" s="14">
        <f>IFERROR(LOOKUP(H291,{30,43,48,53,58,63,68,73,78,83,88,93,97},{42,47,52,57,62,67,72,77,82,87,92,99,100}),999)</f>
        <v>82</v>
      </c>
      <c r="X291" s="57">
        <f>VLOOKUP(A291,'Individual Data'!$K$5:$AC$5544,8,FALSE)</f>
        <v>4</v>
      </c>
      <c r="Y291" s="57">
        <f>VLOOKUP(A291,'Individual Data'!$K$5:$AC$5544,9,FALSE)</f>
        <v>2019</v>
      </c>
    </row>
    <row r="292" spans="1:25" ht="15" customHeight="1" x14ac:dyDescent="0.25">
      <c r="A292" s="57" t="s">
        <v>12147</v>
      </c>
      <c r="B292" s="57">
        <v>291</v>
      </c>
      <c r="C292" s="73">
        <v>45231</v>
      </c>
      <c r="D292" s="57" t="s">
        <v>18559</v>
      </c>
      <c r="E292" s="57" t="s">
        <v>18560</v>
      </c>
      <c r="F292" s="197" t="s">
        <v>19617</v>
      </c>
      <c r="G292" s="57" t="s">
        <v>18124</v>
      </c>
      <c r="H292" s="57">
        <f t="shared" si="4"/>
        <v>85</v>
      </c>
      <c r="I292" s="57" t="s">
        <v>3085</v>
      </c>
      <c r="J292" s="57" t="s">
        <v>3196</v>
      </c>
      <c r="K292" s="57" t="s">
        <v>3196</v>
      </c>
      <c r="L292" s="57" t="s">
        <v>3196</v>
      </c>
      <c r="M292" s="57" t="s">
        <v>3196</v>
      </c>
      <c r="N292" s="193" t="s">
        <v>3228</v>
      </c>
      <c r="O292" s="57">
        <v>15</v>
      </c>
      <c r="P292" s="57" t="s">
        <v>17700</v>
      </c>
      <c r="R292" s="57" t="s">
        <v>17700</v>
      </c>
      <c r="S292" s="57">
        <v>1</v>
      </c>
      <c r="T292" s="57">
        <v>0.3</v>
      </c>
      <c r="U292" s="57" t="str">
        <f>VLOOKUP(A292,'Individual Data'!$K$5:$AC$5544,12,FALSE)</f>
        <v>NLVA</v>
      </c>
      <c r="V292" s="14">
        <f>IFERROR(LOOKUP(H292,{30,43,48,53,58,63,68,73,78,83,88,93,97},{42,47,52,57,62,67,72,77,82,87,92,99,100}),999)</f>
        <v>87</v>
      </c>
      <c r="X292" s="57">
        <f>VLOOKUP(A292,'Individual Data'!$K$5:$AC$5544,8,FALSE)</f>
        <v>4</v>
      </c>
      <c r="Y292" s="57">
        <f>VLOOKUP(A292,'Individual Data'!$K$5:$AC$5544,9,FALSE)</f>
        <v>2019</v>
      </c>
    </row>
    <row r="293" spans="1:25" ht="15" customHeight="1" x14ac:dyDescent="0.25">
      <c r="A293" s="57" t="s">
        <v>3660</v>
      </c>
      <c r="B293" s="57">
        <v>292</v>
      </c>
      <c r="C293" s="73">
        <v>45231</v>
      </c>
      <c r="D293" s="57" t="s">
        <v>18561</v>
      </c>
      <c r="E293" s="57" t="s">
        <v>18562</v>
      </c>
      <c r="F293" s="197" t="s">
        <v>19617</v>
      </c>
      <c r="G293" s="57" t="s">
        <v>17988</v>
      </c>
      <c r="H293" s="57">
        <f t="shared" si="4"/>
        <v>73</v>
      </c>
      <c r="I293" s="57" t="s">
        <v>3085</v>
      </c>
      <c r="J293" s="57" t="s">
        <v>3196</v>
      </c>
      <c r="K293" s="57" t="s">
        <v>3196</v>
      </c>
      <c r="L293" s="57" t="s">
        <v>3196</v>
      </c>
      <c r="M293" s="57" t="s">
        <v>3196</v>
      </c>
      <c r="N293" s="193" t="s">
        <v>3228</v>
      </c>
      <c r="O293" s="57">
        <v>15</v>
      </c>
      <c r="P293" s="57" t="s">
        <v>17700</v>
      </c>
      <c r="R293" s="57" t="s">
        <v>17700</v>
      </c>
      <c r="S293" s="57">
        <v>1</v>
      </c>
      <c r="T293" s="57">
        <v>0.3</v>
      </c>
      <c r="U293" s="57" t="str">
        <f>VLOOKUP(A293,'Individual Data'!$K$5:$AC$5544,12,FALSE)</f>
        <v>PLA1</v>
      </c>
      <c r="V293" s="14">
        <f>IFERROR(LOOKUP(H293,{30,43,48,53,58,63,68,73,78,83,88,93,97},{42,47,52,57,62,67,72,77,82,87,92,99,100}),999)</f>
        <v>77</v>
      </c>
      <c r="X293" s="57">
        <f>VLOOKUP(A293,'Individual Data'!$K$5:$AC$5544,8,FALSE)</f>
        <v>4</v>
      </c>
      <c r="Y293" s="57">
        <f>VLOOKUP(A293,'Individual Data'!$K$5:$AC$5544,9,FALSE)</f>
        <v>2019</v>
      </c>
    </row>
    <row r="294" spans="1:25" ht="15" customHeight="1" x14ac:dyDescent="0.25">
      <c r="A294" s="57" t="s">
        <v>14850</v>
      </c>
      <c r="B294" s="57">
        <v>293</v>
      </c>
      <c r="C294" s="73">
        <v>45231</v>
      </c>
      <c r="D294" s="57" t="s">
        <v>18563</v>
      </c>
      <c r="E294" s="57" t="s">
        <v>18564</v>
      </c>
      <c r="F294" s="197" t="s">
        <v>19617</v>
      </c>
      <c r="G294" s="57" t="s">
        <v>17976</v>
      </c>
      <c r="H294" s="57">
        <f t="shared" si="4"/>
        <v>74</v>
      </c>
      <c r="I294" s="57" t="s">
        <v>3085</v>
      </c>
      <c r="J294" s="57" t="s">
        <v>3196</v>
      </c>
      <c r="K294" s="57" t="s">
        <v>3196</v>
      </c>
      <c r="L294" s="57" t="s">
        <v>3196</v>
      </c>
      <c r="M294" s="57" t="s">
        <v>3196</v>
      </c>
      <c r="N294" s="193" t="s">
        <v>3228</v>
      </c>
      <c r="O294" s="57">
        <v>15</v>
      </c>
      <c r="P294" s="57" t="s">
        <v>17700</v>
      </c>
      <c r="R294" s="57" t="s">
        <v>17700</v>
      </c>
      <c r="S294" s="57">
        <v>1</v>
      </c>
      <c r="T294" s="57">
        <v>0.3</v>
      </c>
      <c r="U294" s="57" t="str">
        <f>VLOOKUP(A294,'Individual Data'!$K$5:$AC$5544,12,FALSE)</f>
        <v>Unassigned</v>
      </c>
      <c r="V294" s="14">
        <f>IFERROR(LOOKUP(H294,{30,43,48,53,58,63,68,73,78,83,88,93,97},{42,47,52,57,62,67,72,77,82,87,92,99,100}),999)</f>
        <v>77</v>
      </c>
      <c r="X294" s="57" t="str">
        <f>VLOOKUP(A294,'Individual Data'!$K$5:$AC$5544,8,FALSE)</f>
        <v>NA</v>
      </c>
      <c r="Y294" s="57" t="str">
        <f>VLOOKUP(A294,'Individual Data'!$K$5:$AC$5544,9,FALSE)</f>
        <v>U</v>
      </c>
    </row>
    <row r="295" spans="1:25" ht="15" customHeight="1" x14ac:dyDescent="0.25">
      <c r="A295" s="57" t="s">
        <v>7025</v>
      </c>
      <c r="B295" s="57">
        <v>294</v>
      </c>
      <c r="C295" s="73">
        <v>45231</v>
      </c>
      <c r="D295" s="57" t="s">
        <v>18565</v>
      </c>
      <c r="E295" s="57" t="s">
        <v>18566</v>
      </c>
      <c r="F295" s="197" t="s">
        <v>19617</v>
      </c>
      <c r="G295" s="57" t="s">
        <v>17998</v>
      </c>
      <c r="H295" s="57">
        <f t="shared" si="4"/>
        <v>80.5</v>
      </c>
      <c r="I295" s="57" t="s">
        <v>3085</v>
      </c>
      <c r="J295" s="57" t="s">
        <v>3228</v>
      </c>
      <c r="K295" s="57" t="s">
        <v>3228</v>
      </c>
      <c r="L295" s="57" t="s">
        <v>3196</v>
      </c>
      <c r="M295" s="57" t="s">
        <v>3196</v>
      </c>
      <c r="N295" s="193" t="s">
        <v>3196</v>
      </c>
      <c r="P295" s="57" t="s">
        <v>17700</v>
      </c>
      <c r="R295" s="57" t="s">
        <v>17700</v>
      </c>
      <c r="S295" s="57">
        <v>1</v>
      </c>
      <c r="T295" s="57">
        <v>9.9</v>
      </c>
      <c r="U295" s="57" t="str">
        <f>VLOOKUP(A295,'Individual Data'!$K$5:$AC$5544,12,FALSE)</f>
        <v>PLA1</v>
      </c>
      <c r="V295" s="14">
        <f>IFERROR(LOOKUP(H295,{30,43,48,53,58,63,68,73,78,83,88,93,97},{42,47,52,57,62,67,72,77,82,87,92,99,100}),999)</f>
        <v>82</v>
      </c>
      <c r="X295" s="57">
        <f>VLOOKUP(A295,'Individual Data'!$K$5:$AC$5544,8,FALSE)</f>
        <v>4</v>
      </c>
      <c r="Y295" s="57">
        <f>VLOOKUP(A295,'Individual Data'!$K$5:$AC$5544,9,FALSE)</f>
        <v>2019</v>
      </c>
    </row>
    <row r="296" spans="1:25" ht="15" customHeight="1" x14ac:dyDescent="0.25">
      <c r="A296" s="57" t="s">
        <v>3865</v>
      </c>
      <c r="B296" s="57">
        <v>295</v>
      </c>
      <c r="C296" s="73">
        <v>45231</v>
      </c>
      <c r="D296" s="57" t="s">
        <v>18567</v>
      </c>
      <c r="E296" s="57" t="s">
        <v>18568</v>
      </c>
      <c r="F296" s="197" t="s">
        <v>19617</v>
      </c>
      <c r="G296" s="57" t="s">
        <v>17995</v>
      </c>
      <c r="H296" s="57">
        <f t="shared" si="4"/>
        <v>75</v>
      </c>
      <c r="I296" s="57" t="s">
        <v>3085</v>
      </c>
      <c r="J296" s="57" t="s">
        <v>3196</v>
      </c>
      <c r="K296" s="57" t="s">
        <v>3196</v>
      </c>
      <c r="L296" s="57" t="s">
        <v>3196</v>
      </c>
      <c r="M296" s="57" t="s">
        <v>3196</v>
      </c>
      <c r="N296" s="193" t="s">
        <v>3228</v>
      </c>
      <c r="O296" s="57">
        <v>15</v>
      </c>
      <c r="P296" s="57" t="s">
        <v>17700</v>
      </c>
      <c r="R296" s="57" t="s">
        <v>17700</v>
      </c>
      <c r="S296" s="57">
        <v>1</v>
      </c>
      <c r="T296" s="57">
        <v>9.9</v>
      </c>
      <c r="U296" s="57" t="str">
        <f>VLOOKUP(A296,'Individual Data'!$K$5:$AC$5544,12,FALSE)</f>
        <v>BCA1</v>
      </c>
      <c r="V296" s="14">
        <f>IFERROR(LOOKUP(H296,{30,43,48,53,58,63,68,73,78,83,88,93,97},{42,47,52,57,62,67,72,77,82,87,92,99,100}),999)</f>
        <v>77</v>
      </c>
      <c r="X296" s="57">
        <f>VLOOKUP(A296,'Individual Data'!$K$5:$AC$5544,8,FALSE)</f>
        <v>4</v>
      </c>
      <c r="Y296" s="57">
        <f>VLOOKUP(A296,'Individual Data'!$K$5:$AC$5544,9,FALSE)</f>
        <v>2019</v>
      </c>
    </row>
    <row r="297" spans="1:25" ht="15" customHeight="1" x14ac:dyDescent="0.25">
      <c r="A297" s="57" t="s">
        <v>9567</v>
      </c>
      <c r="B297" s="57">
        <v>296</v>
      </c>
      <c r="C297" s="73">
        <v>45231</v>
      </c>
      <c r="D297" s="57" t="s">
        <v>18569</v>
      </c>
      <c r="E297" s="57" t="s">
        <v>18570</v>
      </c>
      <c r="F297" s="197" t="s">
        <v>19617</v>
      </c>
      <c r="G297" s="57" t="s">
        <v>18052</v>
      </c>
      <c r="H297" s="57">
        <f t="shared" si="4"/>
        <v>86.5</v>
      </c>
      <c r="I297" s="57" t="s">
        <v>3085</v>
      </c>
      <c r="J297" s="57" t="s">
        <v>3196</v>
      </c>
      <c r="K297" s="57" t="s">
        <v>3196</v>
      </c>
      <c r="L297" s="57" t="s">
        <v>3196</v>
      </c>
      <c r="M297" s="57" t="s">
        <v>3196</v>
      </c>
      <c r="N297" s="193" t="s">
        <v>3228</v>
      </c>
      <c r="O297" s="57">
        <v>16</v>
      </c>
      <c r="P297" s="57" t="s">
        <v>17700</v>
      </c>
      <c r="R297" s="57" t="s">
        <v>17700</v>
      </c>
      <c r="S297" s="57">
        <v>1</v>
      </c>
      <c r="T297" s="57">
        <v>0.4</v>
      </c>
      <c r="U297" s="57" t="str">
        <f>VLOOKUP(A297,'Individual Data'!$K$5:$AC$5544,12,FALSE)</f>
        <v>CJA1</v>
      </c>
      <c r="V297" s="14">
        <f>IFERROR(LOOKUP(H297,{30,43,48,53,58,63,68,73,78,83,88,93,97},{42,47,52,57,62,67,72,77,82,87,92,99,100}),999)</f>
        <v>87</v>
      </c>
      <c r="X297" s="57">
        <f>VLOOKUP(A297,'Individual Data'!$K$5:$AC$5544,8,FALSE)</f>
        <v>5</v>
      </c>
      <c r="Y297" s="57">
        <f>VLOOKUP(A297,'Individual Data'!$K$5:$AC$5544,9,FALSE)</f>
        <v>2018</v>
      </c>
    </row>
    <row r="298" spans="1:25" ht="15" customHeight="1" x14ac:dyDescent="0.25">
      <c r="A298" s="57" t="s">
        <v>6718</v>
      </c>
      <c r="B298" s="57">
        <v>297</v>
      </c>
      <c r="C298" s="73">
        <v>45231</v>
      </c>
      <c r="D298" s="57" t="s">
        <v>18571</v>
      </c>
      <c r="E298" s="57" t="s">
        <v>18572</v>
      </c>
      <c r="F298" s="197" t="s">
        <v>19617</v>
      </c>
      <c r="G298" s="57" t="s">
        <v>17943</v>
      </c>
      <c r="H298" s="57">
        <f t="shared" si="4"/>
        <v>76</v>
      </c>
      <c r="I298" s="57" t="s">
        <v>3085</v>
      </c>
      <c r="J298" s="57" t="s">
        <v>3196</v>
      </c>
      <c r="K298" s="57" t="s">
        <v>3196</v>
      </c>
      <c r="L298" s="57" t="s">
        <v>3196</v>
      </c>
      <c r="M298" s="57" t="s">
        <v>3196</v>
      </c>
      <c r="N298" s="193" t="s">
        <v>3228</v>
      </c>
      <c r="O298" s="57">
        <v>16</v>
      </c>
      <c r="P298" s="57" t="s">
        <v>17700</v>
      </c>
      <c r="R298" s="57" t="s">
        <v>17700</v>
      </c>
      <c r="S298" s="57">
        <v>1</v>
      </c>
      <c r="T298" s="57">
        <v>0.3</v>
      </c>
      <c r="U298" s="57" t="str">
        <f>VLOOKUP(A298,'Individual Data'!$K$5:$AC$5544,12,FALSE)</f>
        <v>Unassigned</v>
      </c>
      <c r="V298" s="14">
        <f>IFERROR(LOOKUP(H298,{30,43,48,53,58,63,68,73,78,83,88,93,97},{42,47,52,57,62,67,72,77,82,87,92,99,100}),999)</f>
        <v>77</v>
      </c>
      <c r="X298" s="57" t="str">
        <f>VLOOKUP(A298,'Individual Data'!$K$5:$AC$5544,8,FALSE)</f>
        <v>NA</v>
      </c>
      <c r="Y298" s="57" t="str">
        <f>VLOOKUP(A298,'Individual Data'!$K$5:$AC$5544,9,FALSE)</f>
        <v>U</v>
      </c>
    </row>
    <row r="299" spans="1:25" ht="15" customHeight="1" x14ac:dyDescent="0.25">
      <c r="A299" s="57" t="s">
        <v>9485</v>
      </c>
      <c r="B299" s="57">
        <v>298</v>
      </c>
      <c r="C299" s="73">
        <v>45231</v>
      </c>
      <c r="D299" s="57" t="s">
        <v>18573</v>
      </c>
      <c r="E299" s="57" t="s">
        <v>18574</v>
      </c>
      <c r="F299" s="197" t="s">
        <v>19617</v>
      </c>
      <c r="G299" s="57" t="s">
        <v>18074</v>
      </c>
      <c r="H299" s="57">
        <f t="shared" si="4"/>
        <v>72.5</v>
      </c>
      <c r="I299" s="57" t="s">
        <v>3085</v>
      </c>
      <c r="J299" s="57" t="s">
        <v>3196</v>
      </c>
      <c r="K299" s="57" t="s">
        <v>3196</v>
      </c>
      <c r="L299" s="57" t="s">
        <v>3196</v>
      </c>
      <c r="M299" s="57" t="s">
        <v>3196</v>
      </c>
      <c r="N299" s="193" t="s">
        <v>3228</v>
      </c>
      <c r="O299" s="57">
        <v>16</v>
      </c>
      <c r="P299" s="57" t="s">
        <v>17700</v>
      </c>
      <c r="R299" s="57" t="s">
        <v>17700</v>
      </c>
      <c r="S299" s="57">
        <v>1</v>
      </c>
      <c r="T299" s="57">
        <v>0.3</v>
      </c>
      <c r="U299" s="57" t="str">
        <f>VLOOKUP(A299,'Individual Data'!$K$5:$AC$5544,12,FALSE)</f>
        <v>CJA1</v>
      </c>
      <c r="V299" s="14">
        <f>IFERROR(LOOKUP(H299,{30,43,48,53,58,63,68,73,78,83,88,93,97},{42,47,52,57,62,67,72,77,82,87,92,99,100}),999)</f>
        <v>72</v>
      </c>
      <c r="X299" s="57">
        <f>VLOOKUP(A299,'Individual Data'!$K$5:$AC$5544,8,FALSE)</f>
        <v>4</v>
      </c>
      <c r="Y299" s="57">
        <f>VLOOKUP(A299,'Individual Data'!$K$5:$AC$5544,9,FALSE)</f>
        <v>2019</v>
      </c>
    </row>
    <row r="300" spans="1:25" ht="15" customHeight="1" x14ac:dyDescent="0.25">
      <c r="A300" s="57" t="s">
        <v>8930</v>
      </c>
      <c r="B300" s="57">
        <v>299</v>
      </c>
      <c r="C300" s="73">
        <v>45231</v>
      </c>
      <c r="D300" s="57" t="s">
        <v>18575</v>
      </c>
      <c r="E300" s="57" t="s">
        <v>18576</v>
      </c>
      <c r="F300" s="197" t="s">
        <v>19617</v>
      </c>
      <c r="G300" s="57" t="s">
        <v>17954</v>
      </c>
      <c r="H300" s="57">
        <f t="shared" si="4"/>
        <v>81</v>
      </c>
      <c r="I300" s="57" t="s">
        <v>3085</v>
      </c>
      <c r="J300" s="57" t="s">
        <v>3196</v>
      </c>
      <c r="K300" s="57" t="s">
        <v>3196</v>
      </c>
      <c r="L300" s="57" t="s">
        <v>3196</v>
      </c>
      <c r="M300" s="57" t="s">
        <v>3196</v>
      </c>
      <c r="N300" s="193" t="s">
        <v>3228</v>
      </c>
      <c r="O300" s="57">
        <v>16</v>
      </c>
      <c r="P300" s="57" t="s">
        <v>17700</v>
      </c>
      <c r="R300" s="57" t="s">
        <v>17700</v>
      </c>
      <c r="S300" s="57">
        <v>1</v>
      </c>
      <c r="T300" s="57">
        <v>0.3</v>
      </c>
      <c r="U300" s="57" t="str">
        <f>VLOOKUP(A300,'Individual Data'!$K$5:$AC$5544,12,FALSE)</f>
        <v>BCA1</v>
      </c>
      <c r="V300" s="14">
        <f>IFERROR(LOOKUP(H300,{30,43,48,53,58,63,68,73,78,83,88,93,97},{42,47,52,57,62,67,72,77,82,87,92,99,100}),999)</f>
        <v>82</v>
      </c>
      <c r="X300" s="57">
        <f>VLOOKUP(A300,'Individual Data'!$K$5:$AC$5544,8,FALSE)</f>
        <v>4</v>
      </c>
      <c r="Y300" s="57">
        <f>VLOOKUP(A300,'Individual Data'!$K$5:$AC$5544,9,FALSE)</f>
        <v>2019</v>
      </c>
    </row>
    <row r="301" spans="1:25" ht="15" customHeight="1" x14ac:dyDescent="0.25">
      <c r="A301" s="57" t="s">
        <v>9397</v>
      </c>
      <c r="B301" s="57">
        <v>300</v>
      </c>
      <c r="C301" s="73">
        <v>45231</v>
      </c>
      <c r="D301" s="57" t="s">
        <v>18577</v>
      </c>
      <c r="E301" s="57" t="s">
        <v>18578</v>
      </c>
      <c r="F301" s="197" t="s">
        <v>19617</v>
      </c>
      <c r="G301" s="57" t="s">
        <v>17988</v>
      </c>
      <c r="H301" s="57">
        <f t="shared" si="4"/>
        <v>73</v>
      </c>
      <c r="I301" s="57" t="s">
        <v>3085</v>
      </c>
      <c r="J301" s="57" t="s">
        <v>3196</v>
      </c>
      <c r="K301" s="57" t="s">
        <v>3196</v>
      </c>
      <c r="L301" s="57" t="s">
        <v>3196</v>
      </c>
      <c r="M301" s="57" t="s">
        <v>3196</v>
      </c>
      <c r="N301" s="193" t="s">
        <v>3228</v>
      </c>
      <c r="O301" s="57">
        <v>16</v>
      </c>
      <c r="P301" s="57" t="s">
        <v>17700</v>
      </c>
      <c r="R301" s="57" t="s">
        <v>17700</v>
      </c>
      <c r="S301" s="57">
        <v>1</v>
      </c>
      <c r="T301" s="57">
        <v>0.3</v>
      </c>
      <c r="U301" s="57" t="str">
        <f>VLOOKUP(A301,'Individual Data'!$K$5:$AC$5544,12,FALSE)</f>
        <v>NG</v>
      </c>
      <c r="V301" s="14">
        <f>IFERROR(LOOKUP(H301,{30,43,48,53,58,63,68,73,78,83,88,93,97},{42,47,52,57,62,67,72,77,82,87,92,99,100}),999)</f>
        <v>77</v>
      </c>
      <c r="X301" s="57" t="str">
        <f>VLOOKUP(A301,'Individual Data'!$K$5:$AC$5544,8,FALSE)</f>
        <v>NA</v>
      </c>
      <c r="Y301" s="57" t="str">
        <f>VLOOKUP(A301,'Individual Data'!$K$5:$AC$5544,9,FALSE)</f>
        <v>U</v>
      </c>
    </row>
    <row r="302" spans="1:25" ht="15" customHeight="1" x14ac:dyDescent="0.25">
      <c r="A302" s="57" t="s">
        <v>9432</v>
      </c>
      <c r="B302" s="57">
        <v>301</v>
      </c>
      <c r="C302" s="73">
        <v>45231</v>
      </c>
      <c r="D302" s="57" t="s">
        <v>18579</v>
      </c>
      <c r="E302" s="57" t="s">
        <v>18580</v>
      </c>
      <c r="F302" s="197" t="s">
        <v>19617</v>
      </c>
      <c r="G302" s="57" t="s">
        <v>18094</v>
      </c>
      <c r="H302" s="57">
        <f t="shared" si="4"/>
        <v>78.5</v>
      </c>
      <c r="I302" s="57" t="s">
        <v>3085</v>
      </c>
      <c r="J302" s="57" t="s">
        <v>3196</v>
      </c>
      <c r="K302" s="57" t="s">
        <v>3196</v>
      </c>
      <c r="L302" s="57" t="s">
        <v>3196</v>
      </c>
      <c r="M302" s="57" t="s">
        <v>3196</v>
      </c>
      <c r="N302" s="193" t="s">
        <v>3228</v>
      </c>
      <c r="O302" s="57">
        <v>16</v>
      </c>
      <c r="P302" s="57" t="s">
        <v>17700</v>
      </c>
      <c r="R302" s="57" t="s">
        <v>17700</v>
      </c>
      <c r="S302" s="57">
        <v>1</v>
      </c>
      <c r="T302" s="57">
        <v>0.3</v>
      </c>
      <c r="U302" s="57" t="str">
        <f>VLOOKUP(A302,'Individual Data'!$K$5:$AC$5544,12,FALSE)</f>
        <v>PLA1</v>
      </c>
      <c r="V302" s="14">
        <f>IFERROR(LOOKUP(H302,{30,43,48,53,58,63,68,73,78,83,88,93,97},{42,47,52,57,62,67,72,77,82,87,92,99,100}),999)</f>
        <v>82</v>
      </c>
      <c r="X302" s="57">
        <f>VLOOKUP(A302,'Individual Data'!$K$5:$AC$5544,8,FALSE)</f>
        <v>4</v>
      </c>
      <c r="Y302" s="57">
        <f>VLOOKUP(A302,'Individual Data'!$K$5:$AC$5544,9,FALSE)</f>
        <v>2019</v>
      </c>
    </row>
    <row r="303" spans="1:25" ht="15" customHeight="1" x14ac:dyDescent="0.25">
      <c r="A303" s="57" t="s">
        <v>14934</v>
      </c>
      <c r="B303" s="57">
        <v>302</v>
      </c>
      <c r="C303" s="73">
        <v>45231</v>
      </c>
      <c r="D303" s="57" t="s">
        <v>18581</v>
      </c>
      <c r="E303" s="57" t="s">
        <v>18582</v>
      </c>
      <c r="F303" s="197" t="s">
        <v>19617</v>
      </c>
      <c r="G303" s="57" t="s">
        <v>17957</v>
      </c>
      <c r="H303" s="57">
        <f t="shared" si="4"/>
        <v>75.5</v>
      </c>
      <c r="I303" s="57" t="s">
        <v>3085</v>
      </c>
      <c r="J303" s="57" t="s">
        <v>3196</v>
      </c>
      <c r="K303" s="57" t="s">
        <v>3196</v>
      </c>
      <c r="L303" s="57" t="s">
        <v>3196</v>
      </c>
      <c r="M303" s="57" t="s">
        <v>3196</v>
      </c>
      <c r="N303" s="193" t="s">
        <v>3228</v>
      </c>
      <c r="O303" s="57">
        <v>16</v>
      </c>
      <c r="P303" s="57" t="s">
        <v>17700</v>
      </c>
      <c r="R303" s="57" t="s">
        <v>17700</v>
      </c>
      <c r="S303" s="57">
        <v>1</v>
      </c>
      <c r="T303" s="57">
        <v>9.9</v>
      </c>
      <c r="U303" s="57" t="str">
        <f>VLOOKUP(A303,'Individual Data'!$K$5:$AC$5544,12,FALSE)</f>
        <v>IPCSR</v>
      </c>
      <c r="V303" s="14">
        <f>IFERROR(LOOKUP(H303,{30,43,48,53,58,63,68,73,78,83,88,93,97},{42,47,52,57,62,67,72,77,82,87,92,99,100}),999)</f>
        <v>77</v>
      </c>
      <c r="X303" s="57">
        <f>VLOOKUP(A303,'Individual Data'!$K$5:$AC$5544,8,FALSE)</f>
        <v>4</v>
      </c>
      <c r="Y303" s="57">
        <f>VLOOKUP(A303,'Individual Data'!$K$5:$AC$5544,9,FALSE)</f>
        <v>2019</v>
      </c>
    </row>
    <row r="304" spans="1:25" ht="15" customHeight="1" x14ac:dyDescent="0.25">
      <c r="A304" s="57" t="s">
        <v>6857</v>
      </c>
      <c r="B304" s="57">
        <v>303</v>
      </c>
      <c r="C304" s="73">
        <v>45231</v>
      </c>
      <c r="D304" s="57" t="s">
        <v>18583</v>
      </c>
      <c r="E304" s="57" t="s">
        <v>18584</v>
      </c>
      <c r="F304" s="197" t="s">
        <v>19617</v>
      </c>
      <c r="G304" s="57" t="s">
        <v>17948</v>
      </c>
      <c r="H304" s="57">
        <f t="shared" si="4"/>
        <v>79</v>
      </c>
      <c r="I304" s="57" t="s">
        <v>3085</v>
      </c>
      <c r="J304" s="57" t="s">
        <v>3196</v>
      </c>
      <c r="K304" s="57" t="s">
        <v>3196</v>
      </c>
      <c r="L304" s="57" t="s">
        <v>3196</v>
      </c>
      <c r="M304" s="57" t="s">
        <v>3196</v>
      </c>
      <c r="N304" s="193" t="s">
        <v>3228</v>
      </c>
      <c r="O304" s="57">
        <v>16</v>
      </c>
      <c r="P304" s="57" t="s">
        <v>17700</v>
      </c>
      <c r="R304" s="57" t="s">
        <v>17700</v>
      </c>
      <c r="S304" s="57">
        <v>1</v>
      </c>
      <c r="T304" s="57">
        <v>0.3</v>
      </c>
      <c r="U304" s="57" t="str">
        <f>VLOOKUP(A304,'Individual Data'!$K$5:$AC$5544,12,FALSE)</f>
        <v>LFSO</v>
      </c>
      <c r="V304" s="14">
        <f>IFERROR(LOOKUP(H304,{30,43,48,53,58,63,68,73,78,83,88,93,97},{42,47,52,57,62,67,72,77,82,87,92,99,100}),999)</f>
        <v>82</v>
      </c>
      <c r="X304" s="57">
        <f>VLOOKUP(A304,'Individual Data'!$K$5:$AC$5544,8,FALSE)</f>
        <v>4</v>
      </c>
      <c r="Y304" s="57">
        <f>VLOOKUP(A304,'Individual Data'!$K$5:$AC$5544,9,FALSE)</f>
        <v>2019</v>
      </c>
    </row>
    <row r="305" spans="1:25" ht="15" customHeight="1" x14ac:dyDescent="0.25">
      <c r="A305" s="57" t="s">
        <v>9454</v>
      </c>
      <c r="B305" s="57">
        <v>304</v>
      </c>
      <c r="C305" s="73">
        <v>45231</v>
      </c>
      <c r="D305" s="57" t="s">
        <v>18585</v>
      </c>
      <c r="E305" s="57" t="s">
        <v>18586</v>
      </c>
      <c r="F305" s="197" t="s">
        <v>19617</v>
      </c>
      <c r="G305" s="57" t="s">
        <v>17998</v>
      </c>
      <c r="H305" s="57">
        <f t="shared" si="4"/>
        <v>80.5</v>
      </c>
      <c r="I305" s="57" t="s">
        <v>3085</v>
      </c>
      <c r="J305" s="57" t="s">
        <v>3228</v>
      </c>
      <c r="K305" s="57" t="s">
        <v>3228</v>
      </c>
      <c r="L305" s="57" t="s">
        <v>3196</v>
      </c>
      <c r="M305" s="57" t="s">
        <v>3196</v>
      </c>
      <c r="N305" s="193" t="s">
        <v>3196</v>
      </c>
      <c r="P305" s="57" t="s">
        <v>17700</v>
      </c>
      <c r="R305" s="57" t="s">
        <v>17700</v>
      </c>
      <c r="S305" s="57">
        <v>1</v>
      </c>
      <c r="T305" s="57">
        <v>9.9</v>
      </c>
      <c r="U305" s="57" t="str">
        <f>VLOOKUP(A305,'Individual Data'!$K$5:$AC$5544,12,FALSE)</f>
        <v>NG</v>
      </c>
      <c r="V305" s="14">
        <f>IFERROR(LOOKUP(H305,{30,43,48,53,58,63,68,73,78,83,88,93,97},{42,47,52,57,62,67,72,77,82,87,92,99,100}),999)</f>
        <v>82</v>
      </c>
      <c r="X305" s="57" t="str">
        <f>VLOOKUP(A305,'Individual Data'!$K$5:$AC$5544,8,FALSE)</f>
        <v>NA</v>
      </c>
      <c r="Y305" s="57" t="str">
        <f>VLOOKUP(A305,'Individual Data'!$K$5:$AC$5544,9,FALSE)</f>
        <v>U</v>
      </c>
    </row>
    <row r="306" spans="1:25" ht="15" customHeight="1" x14ac:dyDescent="0.25">
      <c r="A306" s="57" t="s">
        <v>9318</v>
      </c>
      <c r="B306" s="57">
        <v>305</v>
      </c>
      <c r="C306" s="73">
        <v>45231</v>
      </c>
      <c r="D306" s="57" t="s">
        <v>18587</v>
      </c>
      <c r="E306" s="57" t="s">
        <v>18588</v>
      </c>
      <c r="F306" s="197" t="s">
        <v>19617</v>
      </c>
      <c r="G306" s="57" t="s">
        <v>17940</v>
      </c>
      <c r="H306" s="57">
        <f t="shared" si="4"/>
        <v>80</v>
      </c>
      <c r="I306" s="57" t="s">
        <v>3085</v>
      </c>
      <c r="J306" s="57" t="s">
        <v>3196</v>
      </c>
      <c r="K306" s="57" t="s">
        <v>3196</v>
      </c>
      <c r="L306" s="57" t="s">
        <v>3196</v>
      </c>
      <c r="M306" s="57" t="s">
        <v>3196</v>
      </c>
      <c r="N306" s="193" t="s">
        <v>3228</v>
      </c>
      <c r="O306" s="57">
        <v>16</v>
      </c>
      <c r="P306" s="57" t="s">
        <v>17700</v>
      </c>
      <c r="R306" s="57" t="s">
        <v>17700</v>
      </c>
      <c r="S306" s="57">
        <v>1</v>
      </c>
      <c r="T306" s="57">
        <v>0.3</v>
      </c>
      <c r="U306" s="57" t="str">
        <f>VLOOKUP(A306,'Individual Data'!$K$5:$AC$5544,12,FALSE)</f>
        <v>Unassigned</v>
      </c>
      <c r="V306" s="14">
        <f>IFERROR(LOOKUP(H306,{30,43,48,53,58,63,68,73,78,83,88,93,97},{42,47,52,57,62,67,72,77,82,87,92,99,100}),999)</f>
        <v>82</v>
      </c>
      <c r="X306" s="57" t="str">
        <f>VLOOKUP(A306,'Individual Data'!$K$5:$AC$5544,8,FALSE)</f>
        <v>NA</v>
      </c>
      <c r="Y306" s="57" t="str">
        <f>VLOOKUP(A306,'Individual Data'!$K$5:$AC$5544,9,FALSE)</f>
        <v>U</v>
      </c>
    </row>
    <row r="307" spans="1:25" ht="15" customHeight="1" x14ac:dyDescent="0.25">
      <c r="A307" s="57" t="s">
        <v>3695</v>
      </c>
      <c r="B307" s="57">
        <v>306</v>
      </c>
      <c r="C307" s="73">
        <v>45231</v>
      </c>
      <c r="D307" s="57" t="s">
        <v>18589</v>
      </c>
      <c r="E307" s="57" t="s">
        <v>18590</v>
      </c>
      <c r="F307" s="197" t="s">
        <v>19617</v>
      </c>
      <c r="G307" s="57" t="s">
        <v>17966</v>
      </c>
      <c r="H307" s="57">
        <f t="shared" si="4"/>
        <v>77.5</v>
      </c>
      <c r="I307" s="57" t="s">
        <v>3085</v>
      </c>
      <c r="J307" s="57" t="s">
        <v>3196</v>
      </c>
      <c r="K307" s="57" t="s">
        <v>3196</v>
      </c>
      <c r="L307" s="57" t="s">
        <v>3196</v>
      </c>
      <c r="M307" s="57" t="s">
        <v>3196</v>
      </c>
      <c r="N307" s="193" t="s">
        <v>3228</v>
      </c>
      <c r="O307" s="57">
        <v>16</v>
      </c>
      <c r="P307" s="57" t="s">
        <v>17700</v>
      </c>
      <c r="R307" s="57" t="s">
        <v>17700</v>
      </c>
      <c r="S307" s="57">
        <v>1</v>
      </c>
      <c r="T307" s="57">
        <v>0.3</v>
      </c>
      <c r="U307" s="57" t="str">
        <f>VLOOKUP(A307,'Individual Data'!$K$5:$AC$5544,12,FALSE)</f>
        <v>Unassigned</v>
      </c>
      <c r="V307" s="14">
        <f>IFERROR(LOOKUP(H307,{30,43,48,53,58,63,68,73,78,83,88,93,97},{42,47,52,57,62,67,72,77,82,87,92,99,100}),999)</f>
        <v>77</v>
      </c>
      <c r="X307" s="57" t="str">
        <f>VLOOKUP(A307,'Individual Data'!$K$5:$AC$5544,8,FALSE)</f>
        <v>NA</v>
      </c>
      <c r="Y307" s="57" t="str">
        <f>VLOOKUP(A307,'Individual Data'!$K$5:$AC$5544,9,FALSE)</f>
        <v>U</v>
      </c>
    </row>
    <row r="308" spans="1:25" ht="15" customHeight="1" x14ac:dyDescent="0.25">
      <c r="A308" s="57" t="s">
        <v>9227</v>
      </c>
      <c r="B308" s="57">
        <v>307</v>
      </c>
      <c r="C308" s="73">
        <v>45231</v>
      </c>
      <c r="D308" s="57" t="s">
        <v>18591</v>
      </c>
      <c r="E308" s="57" t="s">
        <v>18592</v>
      </c>
      <c r="F308" s="197" t="s">
        <v>19617</v>
      </c>
      <c r="G308" s="57" t="s">
        <v>18074</v>
      </c>
      <c r="H308" s="57">
        <f t="shared" si="4"/>
        <v>72.5</v>
      </c>
      <c r="I308" s="57" t="s">
        <v>3085</v>
      </c>
      <c r="J308" s="57" t="s">
        <v>3196</v>
      </c>
      <c r="K308" s="57" t="s">
        <v>3196</v>
      </c>
      <c r="L308" s="57" t="s">
        <v>3196</v>
      </c>
      <c r="M308" s="57" t="s">
        <v>3196</v>
      </c>
      <c r="N308" s="193" t="s">
        <v>3228</v>
      </c>
      <c r="O308" s="57">
        <v>16</v>
      </c>
      <c r="P308" s="57" t="s">
        <v>17700</v>
      </c>
      <c r="R308" s="57" t="s">
        <v>17700</v>
      </c>
      <c r="S308" s="57">
        <v>1</v>
      </c>
      <c r="T308" s="57">
        <v>9.9</v>
      </c>
      <c r="U308" s="57" t="str">
        <f>VLOOKUP(A308,'Individual Data'!$K$5:$AC$5544,12,FALSE)</f>
        <v>PLA1</v>
      </c>
      <c r="V308" s="14">
        <f>IFERROR(LOOKUP(H308,{30,43,48,53,58,63,68,73,78,83,88,93,97},{42,47,52,57,62,67,72,77,82,87,92,99,100}),999)</f>
        <v>72</v>
      </c>
      <c r="X308" s="57">
        <f>VLOOKUP(A308,'Individual Data'!$K$5:$AC$5544,8,FALSE)</f>
        <v>4</v>
      </c>
      <c r="Y308" s="57">
        <f>VLOOKUP(A308,'Individual Data'!$K$5:$AC$5544,9,FALSE)</f>
        <v>2019</v>
      </c>
    </row>
    <row r="309" spans="1:25" ht="15" customHeight="1" x14ac:dyDescent="0.25">
      <c r="A309" s="57" t="s">
        <v>6382</v>
      </c>
      <c r="B309" s="57">
        <v>308</v>
      </c>
      <c r="C309" s="73">
        <v>45231</v>
      </c>
      <c r="D309" s="57" t="s">
        <v>18593</v>
      </c>
      <c r="E309" s="57" t="s">
        <v>18594</v>
      </c>
      <c r="F309" s="197" t="s">
        <v>19617</v>
      </c>
      <c r="G309" s="57" t="s">
        <v>17976</v>
      </c>
      <c r="H309" s="57">
        <f t="shared" si="4"/>
        <v>74</v>
      </c>
      <c r="I309" s="57" t="s">
        <v>3085</v>
      </c>
      <c r="J309" s="57" t="s">
        <v>3196</v>
      </c>
      <c r="K309" s="57" t="s">
        <v>3196</v>
      </c>
      <c r="L309" s="57" t="s">
        <v>3196</v>
      </c>
      <c r="M309" s="57" t="s">
        <v>3196</v>
      </c>
      <c r="N309" s="193" t="s">
        <v>3228</v>
      </c>
      <c r="O309" s="57">
        <v>16</v>
      </c>
      <c r="P309" s="57" t="s">
        <v>17700</v>
      </c>
      <c r="R309" s="57" t="s">
        <v>17700</v>
      </c>
      <c r="S309" s="57">
        <v>1</v>
      </c>
      <c r="T309" s="57">
        <v>0.3</v>
      </c>
      <c r="U309" s="57" t="str">
        <f>VLOOKUP(A309,'Individual Data'!$K$5:$AC$5544,12,FALSE)</f>
        <v>BCA1</v>
      </c>
      <c r="V309" s="14">
        <f>IFERROR(LOOKUP(H309,{30,43,48,53,58,63,68,73,78,83,88,93,97},{42,47,52,57,62,67,72,77,82,87,92,99,100}),999)</f>
        <v>77</v>
      </c>
      <c r="X309" s="57">
        <f>VLOOKUP(A309,'Individual Data'!$K$5:$AC$5544,8,FALSE)</f>
        <v>4</v>
      </c>
      <c r="Y309" s="57">
        <f>VLOOKUP(A309,'Individual Data'!$K$5:$AC$5544,9,FALSE)</f>
        <v>2019</v>
      </c>
    </row>
    <row r="310" spans="1:25" ht="15" customHeight="1" x14ac:dyDescent="0.25">
      <c r="A310" s="57" t="s">
        <v>9123</v>
      </c>
      <c r="B310" s="57">
        <v>309</v>
      </c>
      <c r="C310" s="73">
        <v>45231</v>
      </c>
      <c r="D310" s="57" t="s">
        <v>18595</v>
      </c>
      <c r="E310" s="57" t="s">
        <v>18596</v>
      </c>
      <c r="F310" s="197" t="s">
        <v>19617</v>
      </c>
      <c r="G310" s="57" t="s">
        <v>17976</v>
      </c>
      <c r="H310" s="57">
        <f t="shared" si="4"/>
        <v>74</v>
      </c>
      <c r="I310" s="57" t="s">
        <v>3085</v>
      </c>
      <c r="J310" s="57" t="s">
        <v>3196</v>
      </c>
      <c r="K310" s="57" t="s">
        <v>3228</v>
      </c>
      <c r="L310" s="57" t="s">
        <v>3196</v>
      </c>
      <c r="M310" s="57" t="s">
        <v>3196</v>
      </c>
      <c r="N310" s="193" t="s">
        <v>3196</v>
      </c>
      <c r="P310" s="57" t="s">
        <v>17700</v>
      </c>
      <c r="R310" s="57" t="s">
        <v>17700</v>
      </c>
      <c r="S310" s="57">
        <v>1</v>
      </c>
      <c r="T310" s="57">
        <v>9.9</v>
      </c>
      <c r="U310" s="57" t="str">
        <f>VLOOKUP(A310,'Individual Data'!$K$5:$AC$5544,12,FALSE)</f>
        <v>Unassigned AD</v>
      </c>
      <c r="V310" s="14">
        <f>IFERROR(LOOKUP(H310,{30,43,48,53,58,63,68,73,78,83,88,93,97},{42,47,52,57,62,67,72,77,82,87,92,99,100}),999)</f>
        <v>77</v>
      </c>
      <c r="X310" s="57" t="str">
        <f>VLOOKUP(A310,'Individual Data'!$K$5:$AC$5544,8,FALSE)</f>
        <v>NA</v>
      </c>
      <c r="Y310" s="57" t="str">
        <f>VLOOKUP(A310,'Individual Data'!$K$5:$AC$5544,9,FALSE)</f>
        <v>U</v>
      </c>
    </row>
    <row r="311" spans="1:25" ht="15" customHeight="1" x14ac:dyDescent="0.25">
      <c r="A311" s="57" t="s">
        <v>7207</v>
      </c>
      <c r="B311" s="57">
        <v>310</v>
      </c>
      <c r="C311" s="73">
        <v>45231</v>
      </c>
      <c r="D311" s="57" t="s">
        <v>18597</v>
      </c>
      <c r="E311" s="57" t="s">
        <v>18598</v>
      </c>
      <c r="F311" s="197" t="s">
        <v>19617</v>
      </c>
      <c r="G311" s="57" t="s">
        <v>17969</v>
      </c>
      <c r="H311" s="57">
        <f t="shared" si="4"/>
        <v>78</v>
      </c>
      <c r="I311" s="57" t="s">
        <v>3085</v>
      </c>
      <c r="J311" s="57" t="s">
        <v>3196</v>
      </c>
      <c r="K311" s="57" t="s">
        <v>3196</v>
      </c>
      <c r="L311" s="57" t="s">
        <v>3196</v>
      </c>
      <c r="M311" s="57" t="s">
        <v>3196</v>
      </c>
      <c r="N311" s="193" t="s">
        <v>3228</v>
      </c>
      <c r="O311" s="57">
        <v>16</v>
      </c>
      <c r="P311" s="57" t="s">
        <v>17700</v>
      </c>
      <c r="R311" s="57" t="s">
        <v>17700</v>
      </c>
      <c r="S311" s="57">
        <v>1</v>
      </c>
      <c r="T311" s="57">
        <v>0.3</v>
      </c>
      <c r="U311" s="57" t="str">
        <f>VLOOKUP(A311,'Individual Data'!$K$5:$AC$5544,12,FALSE)</f>
        <v>PLA1</v>
      </c>
      <c r="V311" s="14">
        <f>IFERROR(LOOKUP(H311,{30,43,48,53,58,63,68,73,78,83,88,93,97},{42,47,52,57,62,67,72,77,82,87,92,99,100}),999)</f>
        <v>82</v>
      </c>
      <c r="X311" s="57">
        <f>VLOOKUP(A311,'Individual Data'!$K$5:$AC$5544,8,FALSE)</f>
        <v>4</v>
      </c>
      <c r="Y311" s="57">
        <f>VLOOKUP(A311,'Individual Data'!$K$5:$AC$5544,9,FALSE)</f>
        <v>2019</v>
      </c>
    </row>
    <row r="312" spans="1:25" ht="15" customHeight="1" x14ac:dyDescent="0.25">
      <c r="A312" s="57" t="s">
        <v>8900</v>
      </c>
      <c r="B312" s="57">
        <v>311</v>
      </c>
      <c r="C312" s="73">
        <v>45231</v>
      </c>
      <c r="D312" s="57" t="s">
        <v>18599</v>
      </c>
      <c r="E312" s="57" t="s">
        <v>18600</v>
      </c>
      <c r="F312" s="197" t="s">
        <v>19617</v>
      </c>
      <c r="G312" s="57" t="s">
        <v>17943</v>
      </c>
      <c r="H312" s="57">
        <f t="shared" si="4"/>
        <v>76</v>
      </c>
      <c r="I312" s="57" t="s">
        <v>3085</v>
      </c>
      <c r="J312" s="57" t="s">
        <v>3196</v>
      </c>
      <c r="K312" s="57" t="s">
        <v>3196</v>
      </c>
      <c r="L312" s="57" t="s">
        <v>3196</v>
      </c>
      <c r="M312" s="57" t="s">
        <v>3196</v>
      </c>
      <c r="N312" s="193" t="s">
        <v>3228</v>
      </c>
      <c r="O312" s="57">
        <v>16</v>
      </c>
      <c r="P312" s="57" t="s">
        <v>17700</v>
      </c>
      <c r="R312" s="57" t="s">
        <v>17700</v>
      </c>
      <c r="S312" s="57">
        <v>1</v>
      </c>
      <c r="T312" s="57">
        <v>0.3</v>
      </c>
      <c r="U312" s="57" t="str">
        <f>VLOOKUP(A312,'Individual Data'!$K$5:$AC$5544,12,FALSE)</f>
        <v>CJA1</v>
      </c>
      <c r="V312" s="14">
        <f>IFERROR(LOOKUP(H312,{30,43,48,53,58,63,68,73,78,83,88,93,97},{42,47,52,57,62,67,72,77,82,87,92,99,100}),999)</f>
        <v>77</v>
      </c>
      <c r="X312" s="57">
        <f>VLOOKUP(A312,'Individual Data'!$K$5:$AC$5544,8,FALSE)</f>
        <v>4</v>
      </c>
      <c r="Y312" s="57">
        <f>VLOOKUP(A312,'Individual Data'!$K$5:$AC$5544,9,FALSE)</f>
        <v>2019</v>
      </c>
    </row>
    <row r="313" spans="1:25" ht="15" customHeight="1" x14ac:dyDescent="0.25">
      <c r="A313" s="57" t="s">
        <v>7114</v>
      </c>
      <c r="B313" s="57">
        <v>312</v>
      </c>
      <c r="C313" s="73">
        <v>45231</v>
      </c>
      <c r="D313" s="57" t="s">
        <v>18601</v>
      </c>
      <c r="E313" s="57" t="s">
        <v>18602</v>
      </c>
      <c r="F313" s="197" t="s">
        <v>19617</v>
      </c>
      <c r="G313" s="57" t="s">
        <v>18124</v>
      </c>
      <c r="H313" s="57">
        <f t="shared" si="4"/>
        <v>85</v>
      </c>
      <c r="I313" s="57" t="s">
        <v>3085</v>
      </c>
      <c r="J313" s="57" t="s">
        <v>3196</v>
      </c>
      <c r="K313" s="57" t="s">
        <v>3196</v>
      </c>
      <c r="L313" s="57" t="s">
        <v>3196</v>
      </c>
      <c r="M313" s="57" t="s">
        <v>3196</v>
      </c>
      <c r="N313" s="193" t="s">
        <v>3228</v>
      </c>
      <c r="O313" s="57">
        <v>16</v>
      </c>
      <c r="P313" s="57" t="s">
        <v>17700</v>
      </c>
      <c r="R313" s="57" t="s">
        <v>17700</v>
      </c>
      <c r="S313" s="57">
        <v>1</v>
      </c>
      <c r="T313" s="57">
        <v>9.9</v>
      </c>
      <c r="U313" s="57" t="str">
        <f>VLOOKUP(A313,'Individual Data'!$K$5:$AC$5544,12,FALSE)</f>
        <v>CJA1</v>
      </c>
      <c r="V313" s="14">
        <f>IFERROR(LOOKUP(H313,{30,43,48,53,58,63,68,73,78,83,88,93,97},{42,47,52,57,62,67,72,77,82,87,92,99,100}),999)</f>
        <v>87</v>
      </c>
      <c r="X313" s="57">
        <f>VLOOKUP(A313,'Individual Data'!$K$5:$AC$5544,8,FALSE)</f>
        <v>5</v>
      </c>
      <c r="Y313" s="57">
        <f>VLOOKUP(A313,'Individual Data'!$K$5:$AC$5544,9,FALSE)</f>
        <v>2018</v>
      </c>
    </row>
    <row r="314" spans="1:25" ht="15" customHeight="1" x14ac:dyDescent="0.25">
      <c r="A314" s="57" t="s">
        <v>3425</v>
      </c>
      <c r="B314" s="57">
        <v>313</v>
      </c>
      <c r="C314" s="73">
        <v>45231</v>
      </c>
      <c r="D314" s="57" t="s">
        <v>18603</v>
      </c>
      <c r="E314" s="57" t="s">
        <v>18604</v>
      </c>
      <c r="F314" s="197" t="s">
        <v>19617</v>
      </c>
      <c r="G314" s="57" t="s">
        <v>17969</v>
      </c>
      <c r="H314" s="57">
        <f t="shared" si="4"/>
        <v>78</v>
      </c>
      <c r="I314" s="57" t="s">
        <v>3085</v>
      </c>
      <c r="J314" s="57" t="s">
        <v>3196</v>
      </c>
      <c r="K314" s="57" t="s">
        <v>3196</v>
      </c>
      <c r="L314" s="57" t="s">
        <v>3196</v>
      </c>
      <c r="M314" s="57" t="s">
        <v>3196</v>
      </c>
      <c r="N314" s="193" t="s">
        <v>3228</v>
      </c>
      <c r="O314" s="57">
        <v>16</v>
      </c>
      <c r="P314" s="57" t="s">
        <v>17700</v>
      </c>
      <c r="R314" s="57" t="s">
        <v>17700</v>
      </c>
      <c r="S314" s="57">
        <v>1</v>
      </c>
      <c r="T314" s="57">
        <v>0.3</v>
      </c>
      <c r="U314" s="57" t="str">
        <f>VLOOKUP(A314,'Individual Data'!$K$5:$AC$5544,12,FALSE)</f>
        <v>PLA1</v>
      </c>
      <c r="V314" s="14">
        <f>IFERROR(LOOKUP(H314,{30,43,48,53,58,63,68,73,78,83,88,93,97},{42,47,52,57,62,67,72,77,82,87,92,99,100}),999)</f>
        <v>82</v>
      </c>
      <c r="X314" s="57">
        <f>VLOOKUP(A314,'Individual Data'!$K$5:$AC$5544,8,FALSE)</f>
        <v>4</v>
      </c>
      <c r="Y314" s="57">
        <f>VLOOKUP(A314,'Individual Data'!$K$5:$AC$5544,9,FALSE)</f>
        <v>2019</v>
      </c>
    </row>
    <row r="315" spans="1:25" ht="15" customHeight="1" x14ac:dyDescent="0.25">
      <c r="A315" s="57" t="s">
        <v>3419</v>
      </c>
      <c r="B315" s="57">
        <v>314</v>
      </c>
      <c r="C315" s="73">
        <v>45231</v>
      </c>
      <c r="D315" s="57" t="s">
        <v>18605</v>
      </c>
      <c r="E315" s="57" t="s">
        <v>18606</v>
      </c>
      <c r="F315" s="197" t="s">
        <v>19617</v>
      </c>
      <c r="G315" s="57" t="s">
        <v>18001</v>
      </c>
      <c r="H315" s="57">
        <f t="shared" si="4"/>
        <v>85.5</v>
      </c>
      <c r="I315" s="57" t="s">
        <v>3085</v>
      </c>
      <c r="J315" s="57" t="s">
        <v>3196</v>
      </c>
      <c r="K315" s="57" t="s">
        <v>3196</v>
      </c>
      <c r="L315" s="57" t="s">
        <v>3196</v>
      </c>
      <c r="M315" s="57" t="s">
        <v>3196</v>
      </c>
      <c r="N315" s="193" t="s">
        <v>3228</v>
      </c>
      <c r="O315" s="57">
        <v>16</v>
      </c>
      <c r="P315" s="57" t="s">
        <v>17700</v>
      </c>
      <c r="R315" s="57" t="s">
        <v>17700</v>
      </c>
      <c r="S315" s="57">
        <v>1</v>
      </c>
      <c r="T315" s="57">
        <v>0.3</v>
      </c>
      <c r="U315" s="57" t="str">
        <f>VLOOKUP(A315,'Individual Data'!$K$5:$AC$5544,12,FALSE)</f>
        <v>Unassigned</v>
      </c>
      <c r="V315" s="14">
        <f>IFERROR(LOOKUP(H315,{30,43,48,53,58,63,68,73,78,83,88,93,97},{42,47,52,57,62,67,72,77,82,87,92,99,100}),999)</f>
        <v>87</v>
      </c>
      <c r="X315" s="57" t="str">
        <f>VLOOKUP(A315,'Individual Data'!$K$5:$AC$5544,8,FALSE)</f>
        <v>NA</v>
      </c>
      <c r="Y315" s="57" t="str">
        <f>VLOOKUP(A315,'Individual Data'!$K$5:$AC$5544,9,FALSE)</f>
        <v>U</v>
      </c>
    </row>
    <row r="316" spans="1:25" ht="15" customHeight="1" x14ac:dyDescent="0.25">
      <c r="A316" s="57" t="s">
        <v>6594</v>
      </c>
      <c r="B316" s="57">
        <v>315</v>
      </c>
      <c r="C316" s="73">
        <v>45231</v>
      </c>
      <c r="D316" s="57" t="s">
        <v>18607</v>
      </c>
      <c r="E316" s="57" t="s">
        <v>18608</v>
      </c>
      <c r="F316" s="197" t="s">
        <v>19617</v>
      </c>
      <c r="G316" s="57" t="s">
        <v>18094</v>
      </c>
      <c r="H316" s="57">
        <f t="shared" si="4"/>
        <v>78.5</v>
      </c>
      <c r="I316" s="57" t="s">
        <v>3085</v>
      </c>
      <c r="J316" s="57" t="s">
        <v>3196</v>
      </c>
      <c r="K316" s="57" t="s">
        <v>3196</v>
      </c>
      <c r="L316" s="57" t="s">
        <v>3196</v>
      </c>
      <c r="M316" s="57" t="s">
        <v>3196</v>
      </c>
      <c r="N316" s="193" t="s">
        <v>3228</v>
      </c>
      <c r="O316" s="57">
        <v>16</v>
      </c>
      <c r="P316" s="57" t="s">
        <v>17700</v>
      </c>
      <c r="R316" s="57" t="s">
        <v>17700</v>
      </c>
      <c r="S316" s="57">
        <v>1</v>
      </c>
      <c r="T316" s="57">
        <v>0.3</v>
      </c>
      <c r="U316" s="57" t="str">
        <f>VLOOKUP(A316,'Individual Data'!$K$5:$AC$5544,12,FALSE)</f>
        <v>Unassigned</v>
      </c>
      <c r="V316" s="14">
        <f>IFERROR(LOOKUP(H316,{30,43,48,53,58,63,68,73,78,83,88,93,97},{42,47,52,57,62,67,72,77,82,87,92,99,100}),999)</f>
        <v>82</v>
      </c>
      <c r="X316" s="57" t="str">
        <f>VLOOKUP(A316,'Individual Data'!$K$5:$AC$5544,8,FALSE)</f>
        <v>NA</v>
      </c>
      <c r="Y316" s="57" t="str">
        <f>VLOOKUP(A316,'Individual Data'!$K$5:$AC$5544,9,FALSE)</f>
        <v>U</v>
      </c>
    </row>
    <row r="317" spans="1:25" ht="15" customHeight="1" x14ac:dyDescent="0.25">
      <c r="A317" s="57" t="s">
        <v>6550</v>
      </c>
      <c r="B317" s="57">
        <v>316</v>
      </c>
      <c r="C317" s="73">
        <v>45231</v>
      </c>
      <c r="D317" s="57" t="s">
        <v>18609</v>
      </c>
      <c r="E317" s="57" t="s">
        <v>18610</v>
      </c>
      <c r="F317" s="197" t="s">
        <v>19617</v>
      </c>
      <c r="G317" s="57" t="s">
        <v>17948</v>
      </c>
      <c r="H317" s="57">
        <f t="shared" si="4"/>
        <v>79</v>
      </c>
      <c r="I317" s="57" t="s">
        <v>3085</v>
      </c>
      <c r="J317" s="57" t="s">
        <v>3196</v>
      </c>
      <c r="K317" s="57" t="s">
        <v>3196</v>
      </c>
      <c r="L317" s="57" t="s">
        <v>3196</v>
      </c>
      <c r="M317" s="57" t="s">
        <v>3196</v>
      </c>
      <c r="N317" s="193" t="s">
        <v>3228</v>
      </c>
      <c r="O317" s="57">
        <v>16</v>
      </c>
      <c r="P317" s="57" t="s">
        <v>17700</v>
      </c>
      <c r="R317" s="57" t="s">
        <v>17700</v>
      </c>
      <c r="S317" s="57">
        <v>1</v>
      </c>
      <c r="T317" s="57">
        <v>0.3</v>
      </c>
      <c r="U317" s="57" t="str">
        <f>VLOOKUP(A317,'Individual Data'!$K$5:$AC$5544,12,FALSE)</f>
        <v>LFSO</v>
      </c>
      <c r="V317" s="14">
        <f>IFERROR(LOOKUP(H317,{30,43,48,53,58,63,68,73,78,83,88,93,97},{42,47,52,57,62,67,72,77,82,87,92,99,100}),999)</f>
        <v>82</v>
      </c>
      <c r="X317" s="57">
        <f>VLOOKUP(A317,'Individual Data'!$K$5:$AC$5544,8,FALSE)</f>
        <v>4</v>
      </c>
      <c r="Y317" s="57">
        <f>VLOOKUP(A317,'Individual Data'!$K$5:$AC$5544,9,FALSE)</f>
        <v>2019</v>
      </c>
    </row>
    <row r="318" spans="1:25" ht="15" customHeight="1" x14ac:dyDescent="0.25">
      <c r="A318" s="57" t="s">
        <v>14883</v>
      </c>
      <c r="B318" s="57">
        <v>317</v>
      </c>
      <c r="C318" s="73">
        <v>45231</v>
      </c>
      <c r="D318" s="57" t="s">
        <v>18611</v>
      </c>
      <c r="E318" s="57" t="s">
        <v>18612</v>
      </c>
      <c r="F318" s="197" t="s">
        <v>19617</v>
      </c>
      <c r="G318" s="57" t="s">
        <v>17940</v>
      </c>
      <c r="H318" s="57">
        <f t="shared" si="4"/>
        <v>80</v>
      </c>
      <c r="I318" s="57" t="s">
        <v>3085</v>
      </c>
      <c r="J318" s="57" t="s">
        <v>3196</v>
      </c>
      <c r="K318" s="57" t="s">
        <v>3196</v>
      </c>
      <c r="L318" s="57" t="s">
        <v>3196</v>
      </c>
      <c r="M318" s="57" t="s">
        <v>3196</v>
      </c>
      <c r="N318" s="193" t="s">
        <v>3228</v>
      </c>
      <c r="O318" s="57">
        <v>17</v>
      </c>
      <c r="P318" s="57" t="s">
        <v>17700</v>
      </c>
      <c r="R318" s="57" t="s">
        <v>17700</v>
      </c>
      <c r="S318" s="57">
        <v>1</v>
      </c>
      <c r="T318" s="57">
        <v>0.3</v>
      </c>
      <c r="U318" s="57" t="str">
        <f>VLOOKUP(A318,'Individual Data'!$K$5:$AC$5544,12,FALSE)</f>
        <v>Unassigned</v>
      </c>
      <c r="V318" s="14">
        <f>IFERROR(LOOKUP(H318,{30,43,48,53,58,63,68,73,78,83,88,93,97},{42,47,52,57,62,67,72,77,82,87,92,99,100}),999)</f>
        <v>82</v>
      </c>
      <c r="X318" s="57" t="str">
        <f>VLOOKUP(A318,'Individual Data'!$K$5:$AC$5544,8,FALSE)</f>
        <v>NA</v>
      </c>
      <c r="Y318" s="57" t="str">
        <f>VLOOKUP(A318,'Individual Data'!$K$5:$AC$5544,9,FALSE)</f>
        <v>U</v>
      </c>
    </row>
    <row r="319" spans="1:25" ht="15" customHeight="1" x14ac:dyDescent="0.25">
      <c r="A319" s="57" t="s">
        <v>12098</v>
      </c>
      <c r="B319" s="57">
        <v>318</v>
      </c>
      <c r="C319" s="73">
        <v>45231</v>
      </c>
      <c r="D319" s="57" t="s">
        <v>18613</v>
      </c>
      <c r="E319" s="57" t="s">
        <v>18614</v>
      </c>
      <c r="F319" s="197" t="s">
        <v>19617</v>
      </c>
      <c r="G319" s="57" t="s">
        <v>18127</v>
      </c>
      <c r="H319" s="57">
        <f t="shared" si="4"/>
        <v>79.5</v>
      </c>
      <c r="I319" s="57" t="s">
        <v>3085</v>
      </c>
      <c r="J319" s="57" t="s">
        <v>3196</v>
      </c>
      <c r="K319" s="57" t="s">
        <v>3196</v>
      </c>
      <c r="L319" s="57" t="s">
        <v>3196</v>
      </c>
      <c r="M319" s="57" t="s">
        <v>3196</v>
      </c>
      <c r="N319" s="193" t="s">
        <v>3228</v>
      </c>
      <c r="O319" s="57">
        <v>17</v>
      </c>
      <c r="P319" s="57" t="s">
        <v>17700</v>
      </c>
      <c r="R319" s="57" t="s">
        <v>17700</v>
      </c>
      <c r="S319" s="57">
        <v>1</v>
      </c>
      <c r="T319" s="57">
        <v>0.3</v>
      </c>
      <c r="U319" s="57" t="str">
        <f>VLOOKUP(A319,'Individual Data'!$K$5:$AC$5544,12,FALSE)</f>
        <v>Unassigned</v>
      </c>
      <c r="V319" s="14">
        <f>IFERROR(LOOKUP(H319,{30,43,48,53,58,63,68,73,78,83,88,93,97},{42,47,52,57,62,67,72,77,82,87,92,99,100}),999)</f>
        <v>82</v>
      </c>
      <c r="X319" s="57" t="str">
        <f>VLOOKUP(A319,'Individual Data'!$K$5:$AC$5544,8,FALSE)</f>
        <v>NA</v>
      </c>
      <c r="Y319" s="57" t="str">
        <f>VLOOKUP(A319,'Individual Data'!$K$5:$AC$5544,9,FALSE)</f>
        <v>U</v>
      </c>
    </row>
    <row r="320" spans="1:25" ht="15" customHeight="1" x14ac:dyDescent="0.25">
      <c r="A320" s="57" t="s">
        <v>18615</v>
      </c>
      <c r="B320" s="57">
        <v>319</v>
      </c>
      <c r="C320" s="73">
        <v>45231</v>
      </c>
      <c r="D320" s="57" t="s">
        <v>18616</v>
      </c>
      <c r="E320" s="57" t="s">
        <v>18617</v>
      </c>
      <c r="F320" s="197" t="s">
        <v>19617</v>
      </c>
      <c r="G320" s="57" t="s">
        <v>18040</v>
      </c>
      <c r="H320" s="57">
        <f t="shared" si="4"/>
        <v>86</v>
      </c>
      <c r="I320" s="57" t="s">
        <v>3085</v>
      </c>
      <c r="J320" s="57" t="s">
        <v>3196</v>
      </c>
      <c r="K320" s="57" t="s">
        <v>3196</v>
      </c>
      <c r="L320" s="57" t="s">
        <v>3196</v>
      </c>
      <c r="M320" s="57" t="s">
        <v>3196</v>
      </c>
      <c r="N320" s="193" t="s">
        <v>3228</v>
      </c>
      <c r="O320" s="57">
        <v>17</v>
      </c>
      <c r="P320" s="57" t="s">
        <v>17700</v>
      </c>
      <c r="R320" s="57" t="s">
        <v>17700</v>
      </c>
      <c r="S320" s="57">
        <v>1</v>
      </c>
      <c r="T320" s="57">
        <v>0.3</v>
      </c>
      <c r="U320" s="57" t="str">
        <f>VLOOKUP(A320,'Individual Data'!$K$5:$AC$5544,12,FALSE)</f>
        <v>Unassigned</v>
      </c>
      <c r="V320" s="14">
        <f>IFERROR(LOOKUP(H320,{30,43,48,53,58,63,68,73,78,83,88,93,97},{42,47,52,57,62,67,72,77,82,87,92,99,100}),999)</f>
        <v>87</v>
      </c>
      <c r="X320" s="57" t="str">
        <f>VLOOKUP(A320,'Individual Data'!$K$5:$AC$5544,8,FALSE)</f>
        <v>NA</v>
      </c>
      <c r="Y320" s="57" t="str">
        <f>VLOOKUP(A320,'Individual Data'!$K$5:$AC$5544,9,FALSE)</f>
        <v>U</v>
      </c>
    </row>
    <row r="321" spans="1:25" ht="15" customHeight="1" x14ac:dyDescent="0.25">
      <c r="A321" s="57" t="s">
        <v>18618</v>
      </c>
      <c r="B321" s="57">
        <v>320</v>
      </c>
      <c r="C321" s="73">
        <v>45231</v>
      </c>
      <c r="D321" s="57" t="s">
        <v>18619</v>
      </c>
      <c r="E321" s="57" t="s">
        <v>18620</v>
      </c>
      <c r="F321" s="197" t="s">
        <v>19617</v>
      </c>
      <c r="G321" s="57" t="s">
        <v>17928</v>
      </c>
      <c r="H321" s="57">
        <f t="shared" si="4"/>
        <v>81.5</v>
      </c>
      <c r="I321" s="57" t="s">
        <v>3085</v>
      </c>
      <c r="J321" s="57" t="s">
        <v>3196</v>
      </c>
      <c r="K321" s="57" t="s">
        <v>3196</v>
      </c>
      <c r="L321" s="57" t="s">
        <v>3196</v>
      </c>
      <c r="M321" s="57" t="s">
        <v>3196</v>
      </c>
      <c r="N321" s="193" t="s">
        <v>3228</v>
      </c>
      <c r="O321" s="57">
        <v>17</v>
      </c>
      <c r="P321" s="57" t="s">
        <v>17700</v>
      </c>
      <c r="R321" s="57" t="s">
        <v>17700</v>
      </c>
      <c r="S321" s="57">
        <v>1</v>
      </c>
      <c r="T321" s="57">
        <v>0.3</v>
      </c>
      <c r="U321" s="57" t="str">
        <f>VLOOKUP(A321,'Individual Data'!$K$5:$AC$5544,12,FALSE)</f>
        <v>NLVA</v>
      </c>
      <c r="V321" s="14">
        <f>IFERROR(LOOKUP(H321,{30,43,48,53,58,63,68,73,78,83,88,93,97},{42,47,52,57,62,67,72,77,82,87,92,99,100}),999)</f>
        <v>82</v>
      </c>
      <c r="X321" s="57">
        <f>VLOOKUP(A321,'Individual Data'!$K$5:$AC$5544,8,FALSE)</f>
        <v>4</v>
      </c>
      <c r="Y321" s="57">
        <f>VLOOKUP(A321,'Individual Data'!$K$5:$AC$5544,9,FALSE)</f>
        <v>2019</v>
      </c>
    </row>
    <row r="322" spans="1:25" ht="15" customHeight="1" x14ac:dyDescent="0.25">
      <c r="A322" s="57" t="s">
        <v>6474</v>
      </c>
      <c r="B322" s="57">
        <v>321</v>
      </c>
      <c r="C322" s="73">
        <v>45231</v>
      </c>
      <c r="D322" s="57" t="s">
        <v>18621</v>
      </c>
      <c r="E322" s="57" t="s">
        <v>18622</v>
      </c>
      <c r="F322" s="197" t="s">
        <v>19617</v>
      </c>
      <c r="G322" s="57" t="s">
        <v>18001</v>
      </c>
      <c r="H322" s="57">
        <f t="shared" ref="H322:H385" si="5">G322/10</f>
        <v>85.5</v>
      </c>
      <c r="I322" s="57" t="s">
        <v>3085</v>
      </c>
      <c r="J322" s="57" t="s">
        <v>3228</v>
      </c>
      <c r="K322" s="57" t="s">
        <v>3228</v>
      </c>
      <c r="L322" s="57" t="s">
        <v>3196</v>
      </c>
      <c r="M322" s="57" t="s">
        <v>3196</v>
      </c>
      <c r="N322" s="193" t="s">
        <v>3196</v>
      </c>
      <c r="P322" s="57" t="s">
        <v>17700</v>
      </c>
      <c r="R322" s="57" t="s">
        <v>17700</v>
      </c>
      <c r="S322" s="57">
        <v>1</v>
      </c>
      <c r="T322" s="57">
        <v>9.9</v>
      </c>
      <c r="U322" s="57" t="str">
        <f>VLOOKUP(A322,'Individual Data'!$K$5:$AC$5544,12,FALSE)</f>
        <v>PLA1</v>
      </c>
      <c r="V322" s="14">
        <f>IFERROR(LOOKUP(H322,{30,43,48,53,58,63,68,73,78,83,88,93,97},{42,47,52,57,62,67,72,77,82,87,92,99,100}),999)</f>
        <v>87</v>
      </c>
      <c r="X322" s="57">
        <f>VLOOKUP(A322,'Individual Data'!$K$5:$AC$5544,8,FALSE)</f>
        <v>4</v>
      </c>
      <c r="Y322" s="57">
        <f>VLOOKUP(A322,'Individual Data'!$K$5:$AC$5544,9,FALSE)</f>
        <v>2019</v>
      </c>
    </row>
    <row r="323" spans="1:25" ht="15" customHeight="1" x14ac:dyDescent="0.25">
      <c r="A323" s="57" t="s">
        <v>6711</v>
      </c>
      <c r="B323" s="57">
        <v>322</v>
      </c>
      <c r="C323" s="73">
        <v>45231</v>
      </c>
      <c r="D323" s="57" t="s">
        <v>18623</v>
      </c>
      <c r="E323" s="57" t="s">
        <v>18624</v>
      </c>
      <c r="F323" s="197" t="s">
        <v>19617</v>
      </c>
      <c r="G323" s="57" t="s">
        <v>17943</v>
      </c>
      <c r="H323" s="57">
        <f t="shared" si="5"/>
        <v>76</v>
      </c>
      <c r="I323" s="57" t="s">
        <v>3085</v>
      </c>
      <c r="J323" s="57" t="s">
        <v>3196</v>
      </c>
      <c r="K323" s="57" t="s">
        <v>3196</v>
      </c>
      <c r="L323" s="57" t="s">
        <v>3196</v>
      </c>
      <c r="M323" s="57" t="s">
        <v>3196</v>
      </c>
      <c r="N323" s="193" t="s">
        <v>3228</v>
      </c>
      <c r="O323" s="57">
        <v>17</v>
      </c>
      <c r="P323" s="57" t="s">
        <v>17700</v>
      </c>
      <c r="R323" s="57" t="s">
        <v>17700</v>
      </c>
      <c r="S323" s="57">
        <v>1</v>
      </c>
      <c r="T323" s="57">
        <v>0.3</v>
      </c>
      <c r="U323" s="57" t="str">
        <f>VLOOKUP(A323,'Individual Data'!$K$5:$AC$5544,12,FALSE)</f>
        <v>LFSO</v>
      </c>
      <c r="V323" s="14">
        <f>IFERROR(LOOKUP(H323,{30,43,48,53,58,63,68,73,78,83,88,93,97},{42,47,52,57,62,67,72,77,82,87,92,99,100}),999)</f>
        <v>77</v>
      </c>
      <c r="X323" s="57">
        <f>VLOOKUP(A323,'Individual Data'!$K$5:$AC$5544,8,FALSE)</f>
        <v>4</v>
      </c>
      <c r="Y323" s="57">
        <f>VLOOKUP(A323,'Individual Data'!$K$5:$AC$5544,9,FALSE)</f>
        <v>2019</v>
      </c>
    </row>
    <row r="324" spans="1:25" ht="15" customHeight="1" x14ac:dyDescent="0.25">
      <c r="A324" s="57" t="s">
        <v>6998</v>
      </c>
      <c r="B324" s="57">
        <v>323</v>
      </c>
      <c r="C324" s="73">
        <v>45231</v>
      </c>
      <c r="D324" s="57" t="s">
        <v>18625</v>
      </c>
      <c r="E324" s="57" t="s">
        <v>18626</v>
      </c>
      <c r="F324" s="197" t="s">
        <v>19617</v>
      </c>
      <c r="G324" s="57" t="s">
        <v>18094</v>
      </c>
      <c r="H324" s="57">
        <f t="shared" si="5"/>
        <v>78.5</v>
      </c>
      <c r="I324" s="57" t="s">
        <v>3085</v>
      </c>
      <c r="J324" s="57" t="s">
        <v>3196</v>
      </c>
      <c r="K324" s="57" t="s">
        <v>3196</v>
      </c>
      <c r="L324" s="57" t="s">
        <v>3196</v>
      </c>
      <c r="M324" s="57" t="s">
        <v>3196</v>
      </c>
      <c r="N324" s="193" t="s">
        <v>3228</v>
      </c>
      <c r="O324" s="57">
        <v>17</v>
      </c>
      <c r="P324" s="57" t="s">
        <v>17700</v>
      </c>
      <c r="R324" s="57" t="s">
        <v>17700</v>
      </c>
      <c r="S324" s="57">
        <v>1</v>
      </c>
      <c r="T324" s="57">
        <v>0.3</v>
      </c>
      <c r="U324" s="57" t="str">
        <f>VLOOKUP(A324,'Individual Data'!$K$5:$AC$5544,12,FALSE)</f>
        <v>CJA1</v>
      </c>
      <c r="V324" s="14">
        <f>IFERROR(LOOKUP(H324,{30,43,48,53,58,63,68,73,78,83,88,93,97},{42,47,52,57,62,67,72,77,82,87,92,99,100}),999)</f>
        <v>82</v>
      </c>
      <c r="X324" s="57">
        <f>VLOOKUP(A324,'Individual Data'!$K$5:$AC$5544,8,FALSE)</f>
        <v>4</v>
      </c>
      <c r="Y324" s="57">
        <f>VLOOKUP(A324,'Individual Data'!$K$5:$AC$5544,9,FALSE)</f>
        <v>2019</v>
      </c>
    </row>
    <row r="325" spans="1:25" ht="15" customHeight="1" x14ac:dyDescent="0.25">
      <c r="A325" s="57" t="s">
        <v>3801</v>
      </c>
      <c r="B325" s="57">
        <v>324</v>
      </c>
      <c r="C325" s="73">
        <v>45231</v>
      </c>
      <c r="D325" s="57" t="s">
        <v>18627</v>
      </c>
      <c r="E325" s="57" t="s">
        <v>18628</v>
      </c>
      <c r="F325" s="197" t="s">
        <v>19617</v>
      </c>
      <c r="G325" s="57" t="s">
        <v>18116</v>
      </c>
      <c r="H325" s="57">
        <f t="shared" si="5"/>
        <v>84.5</v>
      </c>
      <c r="I325" s="57" t="s">
        <v>3085</v>
      </c>
      <c r="J325" s="57" t="s">
        <v>3196</v>
      </c>
      <c r="K325" s="57" t="s">
        <v>3196</v>
      </c>
      <c r="L325" s="57" t="s">
        <v>3196</v>
      </c>
      <c r="M325" s="57" t="s">
        <v>3196</v>
      </c>
      <c r="N325" s="193" t="s">
        <v>3228</v>
      </c>
      <c r="O325" s="57">
        <v>17</v>
      </c>
      <c r="P325" s="57" t="s">
        <v>17700</v>
      </c>
      <c r="R325" s="57" t="s">
        <v>17700</v>
      </c>
      <c r="S325" s="57">
        <v>1</v>
      </c>
      <c r="T325" s="57">
        <v>0.3</v>
      </c>
      <c r="U325" s="57" t="str">
        <f>VLOOKUP(A325,'Individual Data'!$K$5:$AC$5544,12,FALSE)</f>
        <v>LFSO</v>
      </c>
      <c r="V325" s="14">
        <f>IFERROR(LOOKUP(H325,{30,43,48,53,58,63,68,73,78,83,88,93,97},{42,47,52,57,62,67,72,77,82,87,92,99,100}),999)</f>
        <v>87</v>
      </c>
      <c r="X325" s="57">
        <f>VLOOKUP(A325,'Individual Data'!$K$5:$AC$5544,8,FALSE)</f>
        <v>4</v>
      </c>
      <c r="Y325" s="57">
        <f>VLOOKUP(A325,'Individual Data'!$K$5:$AC$5544,9,FALSE)</f>
        <v>2019</v>
      </c>
    </row>
    <row r="326" spans="1:25" ht="15" customHeight="1" x14ac:dyDescent="0.25">
      <c r="A326" s="57" t="s">
        <v>6938</v>
      </c>
      <c r="B326" s="57">
        <v>325</v>
      </c>
      <c r="C326" s="73">
        <v>45231</v>
      </c>
      <c r="D326" s="57" t="s">
        <v>18629</v>
      </c>
      <c r="E326" s="57" t="s">
        <v>18630</v>
      </c>
      <c r="F326" s="197" t="s">
        <v>19617</v>
      </c>
      <c r="G326" s="57" t="s">
        <v>17954</v>
      </c>
      <c r="H326" s="57">
        <f t="shared" si="5"/>
        <v>81</v>
      </c>
      <c r="I326" s="57" t="s">
        <v>3085</v>
      </c>
      <c r="J326" s="57" t="s">
        <v>3228</v>
      </c>
      <c r="K326" s="57" t="s">
        <v>3228</v>
      </c>
      <c r="L326" s="57" t="s">
        <v>3196</v>
      </c>
      <c r="M326" s="57" t="s">
        <v>3196</v>
      </c>
      <c r="N326" s="193" t="s">
        <v>3196</v>
      </c>
      <c r="P326" s="57" t="s">
        <v>17700</v>
      </c>
      <c r="R326" s="57" t="s">
        <v>17700</v>
      </c>
      <c r="S326" s="57">
        <v>1</v>
      </c>
      <c r="T326" s="57">
        <v>0.3</v>
      </c>
      <c r="U326" s="57" t="str">
        <f>VLOOKUP(A326,'Individual Data'!$K$5:$AC$5544,12,FALSE)</f>
        <v>IPCSR</v>
      </c>
      <c r="V326" s="14">
        <f>IFERROR(LOOKUP(H326,{30,43,48,53,58,63,68,73,78,83,88,93,97},{42,47,52,57,62,67,72,77,82,87,92,99,100}),999)</f>
        <v>82</v>
      </c>
      <c r="X326" s="57">
        <f>VLOOKUP(A326,'Individual Data'!$K$5:$AC$5544,8,FALSE)</f>
        <v>4</v>
      </c>
      <c r="Y326" s="57">
        <f>VLOOKUP(A326,'Individual Data'!$K$5:$AC$5544,9,FALSE)</f>
        <v>2019</v>
      </c>
    </row>
    <row r="327" spans="1:25" ht="15" customHeight="1" x14ac:dyDescent="0.25">
      <c r="A327" s="57" t="s">
        <v>9507</v>
      </c>
      <c r="B327" s="57">
        <v>326</v>
      </c>
      <c r="C327" s="73">
        <v>45231</v>
      </c>
      <c r="D327" s="57" t="s">
        <v>18631</v>
      </c>
      <c r="E327" s="57" t="s">
        <v>18632</v>
      </c>
      <c r="F327" s="197" t="s">
        <v>19617</v>
      </c>
      <c r="G327" s="57" t="s">
        <v>18015</v>
      </c>
      <c r="H327" s="57">
        <f t="shared" si="5"/>
        <v>82.5</v>
      </c>
      <c r="I327" s="57" t="s">
        <v>3085</v>
      </c>
      <c r="J327" s="57" t="s">
        <v>3196</v>
      </c>
      <c r="K327" s="57" t="s">
        <v>3196</v>
      </c>
      <c r="L327" s="57" t="s">
        <v>3196</v>
      </c>
      <c r="M327" s="57" t="s">
        <v>3196</v>
      </c>
      <c r="N327" s="193" t="s">
        <v>3228</v>
      </c>
      <c r="O327" s="57">
        <v>17</v>
      </c>
      <c r="P327" s="57" t="s">
        <v>17700</v>
      </c>
      <c r="R327" s="57" t="s">
        <v>17700</v>
      </c>
      <c r="S327" s="57">
        <v>1</v>
      </c>
      <c r="T327" s="57">
        <v>0.4</v>
      </c>
      <c r="U327" s="57" t="str">
        <f>VLOOKUP(A327,'Individual Data'!$K$5:$AC$5544,12,FALSE)</f>
        <v>NLVA</v>
      </c>
      <c r="V327" s="14">
        <f>IFERROR(LOOKUP(H327,{30,43,48,53,58,63,68,73,78,83,88,93,97},{42,47,52,57,62,67,72,77,82,87,92,99,100}),999)</f>
        <v>82</v>
      </c>
      <c r="X327" s="57">
        <f>VLOOKUP(A327,'Individual Data'!$K$5:$AC$5544,8,FALSE)</f>
        <v>5</v>
      </c>
      <c r="Y327" s="57">
        <f>VLOOKUP(A327,'Individual Data'!$K$5:$AC$5544,9,FALSE)</f>
        <v>2018</v>
      </c>
    </row>
    <row r="328" spans="1:25" ht="15" customHeight="1" x14ac:dyDescent="0.25">
      <c r="A328" s="57" t="s">
        <v>14798</v>
      </c>
      <c r="B328" s="57">
        <v>327</v>
      </c>
      <c r="C328" s="73">
        <v>45231</v>
      </c>
      <c r="D328" s="57" t="s">
        <v>18633</v>
      </c>
      <c r="E328" s="57" t="s">
        <v>18634</v>
      </c>
      <c r="F328" s="197" t="s">
        <v>19617</v>
      </c>
      <c r="G328" s="57" t="s">
        <v>17976</v>
      </c>
      <c r="H328" s="57">
        <f t="shared" si="5"/>
        <v>74</v>
      </c>
      <c r="I328" s="57" t="s">
        <v>3085</v>
      </c>
      <c r="J328" s="57" t="s">
        <v>3196</v>
      </c>
      <c r="K328" s="57" t="s">
        <v>3196</v>
      </c>
      <c r="L328" s="57" t="s">
        <v>3196</v>
      </c>
      <c r="M328" s="57" t="s">
        <v>3196</v>
      </c>
      <c r="N328" s="193" t="s">
        <v>3228</v>
      </c>
      <c r="O328" s="57">
        <v>17</v>
      </c>
      <c r="P328" s="57" t="s">
        <v>17700</v>
      </c>
      <c r="R328" s="57" t="s">
        <v>17700</v>
      </c>
      <c r="S328" s="57">
        <v>1</v>
      </c>
      <c r="T328" s="57">
        <v>0.3</v>
      </c>
      <c r="U328" s="57" t="str">
        <f>VLOOKUP(A328,'Individual Data'!$K$5:$AC$5544,12,FALSE)</f>
        <v>LFSO</v>
      </c>
      <c r="V328" s="14">
        <f>IFERROR(LOOKUP(H328,{30,43,48,53,58,63,68,73,78,83,88,93,97},{42,47,52,57,62,67,72,77,82,87,92,99,100}),999)</f>
        <v>77</v>
      </c>
      <c r="X328" s="57">
        <f>VLOOKUP(A328,'Individual Data'!$K$5:$AC$5544,8,FALSE)</f>
        <v>4</v>
      </c>
      <c r="Y328" s="57">
        <f>VLOOKUP(A328,'Individual Data'!$K$5:$AC$5544,9,FALSE)</f>
        <v>2019</v>
      </c>
    </row>
    <row r="329" spans="1:25" ht="15" customHeight="1" x14ac:dyDescent="0.25">
      <c r="A329" s="57" t="s">
        <v>8991</v>
      </c>
      <c r="B329" s="57">
        <v>328</v>
      </c>
      <c r="C329" s="73">
        <v>45231</v>
      </c>
      <c r="D329" s="57" t="s">
        <v>18635</v>
      </c>
      <c r="E329" s="57" t="s">
        <v>18636</v>
      </c>
      <c r="F329" s="197" t="s">
        <v>19617</v>
      </c>
      <c r="G329" s="57" t="s">
        <v>17995</v>
      </c>
      <c r="H329" s="57">
        <f t="shared" si="5"/>
        <v>75</v>
      </c>
      <c r="I329" s="57" t="s">
        <v>3085</v>
      </c>
      <c r="J329" s="57" t="s">
        <v>3196</v>
      </c>
      <c r="K329" s="57" t="s">
        <v>3196</v>
      </c>
      <c r="L329" s="57" t="s">
        <v>3196</v>
      </c>
      <c r="M329" s="57" t="s">
        <v>3196</v>
      </c>
      <c r="N329" s="193" t="s">
        <v>3228</v>
      </c>
      <c r="O329" s="57">
        <v>17</v>
      </c>
      <c r="P329" s="57" t="s">
        <v>17700</v>
      </c>
      <c r="R329" s="57" t="s">
        <v>17700</v>
      </c>
      <c r="S329" s="57">
        <v>1</v>
      </c>
      <c r="T329" s="57">
        <v>0.3</v>
      </c>
      <c r="U329" s="57" t="str">
        <f>VLOOKUP(A329,'Individual Data'!$K$5:$AC$5544,12,FALSE)</f>
        <v>Unassigned</v>
      </c>
      <c r="V329" s="14">
        <f>IFERROR(LOOKUP(H329,{30,43,48,53,58,63,68,73,78,83,88,93,97},{42,47,52,57,62,67,72,77,82,87,92,99,100}),999)</f>
        <v>77</v>
      </c>
      <c r="X329" s="57" t="str">
        <f>VLOOKUP(A329,'Individual Data'!$K$5:$AC$5544,8,FALSE)</f>
        <v>NA</v>
      </c>
      <c r="Y329" s="57" t="str">
        <f>VLOOKUP(A329,'Individual Data'!$K$5:$AC$5544,9,FALSE)</f>
        <v>U</v>
      </c>
    </row>
    <row r="330" spans="1:25" ht="15" customHeight="1" x14ac:dyDescent="0.25">
      <c r="A330" s="57" t="s">
        <v>9622</v>
      </c>
      <c r="B330" s="57">
        <v>329</v>
      </c>
      <c r="C330" s="73">
        <v>45231</v>
      </c>
      <c r="D330" s="57" t="s">
        <v>18637</v>
      </c>
      <c r="E330" s="57" t="s">
        <v>18638</v>
      </c>
      <c r="F330" s="197" t="s">
        <v>19617</v>
      </c>
      <c r="G330" s="57" t="s">
        <v>17879</v>
      </c>
      <c r="H330" s="57">
        <f t="shared" si="5"/>
        <v>82</v>
      </c>
      <c r="I330" s="57" t="s">
        <v>3085</v>
      </c>
      <c r="J330" s="57" t="s">
        <v>3228</v>
      </c>
      <c r="K330" s="57" t="s">
        <v>3228</v>
      </c>
      <c r="L330" s="57" t="s">
        <v>3196</v>
      </c>
      <c r="M330" s="57" t="s">
        <v>3196</v>
      </c>
      <c r="N330" s="193" t="s">
        <v>3196</v>
      </c>
      <c r="P330" s="57" t="s">
        <v>17700</v>
      </c>
      <c r="R330" s="57" t="s">
        <v>17700</v>
      </c>
      <c r="S330" s="57">
        <v>1</v>
      </c>
      <c r="T330" s="57">
        <v>0.3</v>
      </c>
      <c r="U330" s="57" t="str">
        <f>VLOOKUP(A330,'Individual Data'!$K$5:$AC$5544,12,FALSE)</f>
        <v>PLA1</v>
      </c>
      <c r="V330" s="14">
        <f>IFERROR(LOOKUP(H330,{30,43,48,53,58,63,68,73,78,83,88,93,97},{42,47,52,57,62,67,72,77,82,87,92,99,100}),999)</f>
        <v>82</v>
      </c>
      <c r="X330" s="57">
        <f>VLOOKUP(A330,'Individual Data'!$K$5:$AC$5544,8,FALSE)</f>
        <v>5</v>
      </c>
      <c r="Y330" s="57">
        <f>VLOOKUP(A330,'Individual Data'!$K$5:$AC$5544,9,FALSE)</f>
        <v>2018</v>
      </c>
    </row>
    <row r="331" spans="1:25" ht="15" customHeight="1" x14ac:dyDescent="0.25">
      <c r="A331" s="57" t="s">
        <v>9135</v>
      </c>
      <c r="B331" s="57">
        <v>330</v>
      </c>
      <c r="C331" s="73">
        <v>45231</v>
      </c>
      <c r="D331" s="57" t="s">
        <v>18639</v>
      </c>
      <c r="E331" s="57" t="s">
        <v>18640</v>
      </c>
      <c r="F331" s="197" t="s">
        <v>19617</v>
      </c>
      <c r="G331" s="57" t="s">
        <v>17940</v>
      </c>
      <c r="H331" s="57">
        <f t="shared" si="5"/>
        <v>80</v>
      </c>
      <c r="I331" s="57" t="s">
        <v>3085</v>
      </c>
      <c r="J331" s="57" t="s">
        <v>3196</v>
      </c>
      <c r="K331" s="57" t="s">
        <v>3196</v>
      </c>
      <c r="L331" s="57" t="s">
        <v>3196</v>
      </c>
      <c r="M331" s="57" t="s">
        <v>3196</v>
      </c>
      <c r="N331" s="193" t="s">
        <v>3228</v>
      </c>
      <c r="O331" s="57">
        <v>17</v>
      </c>
      <c r="P331" s="57" t="s">
        <v>17700</v>
      </c>
      <c r="R331" s="57" t="s">
        <v>17700</v>
      </c>
      <c r="S331" s="57">
        <v>1</v>
      </c>
      <c r="T331" s="57">
        <v>9.9</v>
      </c>
      <c r="U331" s="57" t="str">
        <f>VLOOKUP(A331,'Individual Data'!$K$5:$AC$5544,12,FALSE)</f>
        <v>CJA1</v>
      </c>
      <c r="V331" s="14">
        <f>IFERROR(LOOKUP(H331,{30,43,48,53,58,63,68,73,78,83,88,93,97},{42,47,52,57,62,67,72,77,82,87,92,99,100}),999)</f>
        <v>82</v>
      </c>
      <c r="X331" s="57">
        <f>VLOOKUP(A331,'Individual Data'!$K$5:$AC$5544,8,FALSE)</f>
        <v>4</v>
      </c>
      <c r="Y331" s="57">
        <f>VLOOKUP(A331,'Individual Data'!$K$5:$AC$5544,9,FALSE)</f>
        <v>2019</v>
      </c>
    </row>
    <row r="332" spans="1:25" ht="15" customHeight="1" x14ac:dyDescent="0.25">
      <c r="A332" s="57" t="s">
        <v>7078</v>
      </c>
      <c r="B332" s="57">
        <v>331</v>
      </c>
      <c r="C332" s="73">
        <v>45231</v>
      </c>
      <c r="D332" s="57" t="s">
        <v>18641</v>
      </c>
      <c r="E332" s="57" t="s">
        <v>18642</v>
      </c>
      <c r="F332" s="197" t="s">
        <v>19617</v>
      </c>
      <c r="G332" s="57" t="s">
        <v>18074</v>
      </c>
      <c r="H332" s="57">
        <f t="shared" si="5"/>
        <v>72.5</v>
      </c>
      <c r="I332" s="57" t="s">
        <v>3085</v>
      </c>
      <c r="J332" s="57" t="s">
        <v>3196</v>
      </c>
      <c r="K332" s="57" t="s">
        <v>3196</v>
      </c>
      <c r="L332" s="57" t="s">
        <v>3196</v>
      </c>
      <c r="M332" s="57" t="s">
        <v>3196</v>
      </c>
      <c r="N332" s="193" t="s">
        <v>3228</v>
      </c>
      <c r="O332" s="57">
        <v>17</v>
      </c>
      <c r="P332" s="57" t="s">
        <v>17700</v>
      </c>
      <c r="R332" s="57" t="s">
        <v>17700</v>
      </c>
      <c r="S332" s="57">
        <v>1</v>
      </c>
      <c r="T332" s="57">
        <v>0.3</v>
      </c>
      <c r="U332" s="57" t="str">
        <f>VLOOKUP(A332,'Individual Data'!$K$5:$AC$5544,12,FALSE)</f>
        <v>LFSO</v>
      </c>
      <c r="V332" s="14">
        <f>IFERROR(LOOKUP(H332,{30,43,48,53,58,63,68,73,78,83,88,93,97},{42,47,52,57,62,67,72,77,82,87,92,99,100}),999)</f>
        <v>72</v>
      </c>
      <c r="X332" s="57">
        <f>VLOOKUP(A332,'Individual Data'!$K$5:$AC$5544,8,FALSE)</f>
        <v>4</v>
      </c>
      <c r="Y332" s="57">
        <f>VLOOKUP(A332,'Individual Data'!$K$5:$AC$5544,9,FALSE)</f>
        <v>2019</v>
      </c>
    </row>
    <row r="333" spans="1:25" ht="15" customHeight="1" x14ac:dyDescent="0.25">
      <c r="A333" s="57" t="s">
        <v>16666</v>
      </c>
      <c r="B333" s="57">
        <v>332</v>
      </c>
      <c r="C333" s="73">
        <v>45231</v>
      </c>
      <c r="D333" s="57" t="s">
        <v>18643</v>
      </c>
      <c r="E333" s="57" t="s">
        <v>18644</v>
      </c>
      <c r="F333" s="197" t="s">
        <v>19617</v>
      </c>
      <c r="G333" s="57" t="s">
        <v>17951</v>
      </c>
      <c r="H333" s="57">
        <f t="shared" si="5"/>
        <v>74.5</v>
      </c>
      <c r="I333" s="57" t="s">
        <v>3085</v>
      </c>
      <c r="J333" s="57" t="s">
        <v>3228</v>
      </c>
      <c r="K333" s="57" t="s">
        <v>3228</v>
      </c>
      <c r="L333" s="57" t="s">
        <v>3196</v>
      </c>
      <c r="M333" s="57" t="s">
        <v>3196</v>
      </c>
      <c r="N333" s="193" t="s">
        <v>3196</v>
      </c>
      <c r="P333" s="57" t="s">
        <v>17700</v>
      </c>
      <c r="R333" s="57" t="s">
        <v>17700</v>
      </c>
      <c r="S333" s="57">
        <v>1</v>
      </c>
      <c r="T333" s="57">
        <v>9.9</v>
      </c>
      <c r="U333" s="57" t="str">
        <f>VLOOKUP(A333,'Individual Data'!$K$5:$AC$5544,12,FALSE)</f>
        <v>LFSO</v>
      </c>
      <c r="V333" s="14">
        <f>IFERROR(LOOKUP(H333,{30,43,48,53,58,63,68,73,78,83,88,93,97},{42,47,52,57,62,67,72,77,82,87,92,99,100}),999)</f>
        <v>77</v>
      </c>
      <c r="X333" s="57">
        <f>VLOOKUP(A333,'Individual Data'!$K$5:$AC$5544,8,FALSE)</f>
        <v>4</v>
      </c>
      <c r="Y333" s="57">
        <f>VLOOKUP(A333,'Individual Data'!$K$5:$AC$5544,9,FALSE)</f>
        <v>2019</v>
      </c>
    </row>
    <row r="334" spans="1:25" ht="15" customHeight="1" x14ac:dyDescent="0.25">
      <c r="A334" s="57" t="s">
        <v>9179</v>
      </c>
      <c r="B334" s="57">
        <v>333</v>
      </c>
      <c r="C334" s="73">
        <v>45231</v>
      </c>
      <c r="D334" s="57" t="s">
        <v>18645</v>
      </c>
      <c r="E334" s="57" t="s">
        <v>18646</v>
      </c>
      <c r="F334" s="197" t="s">
        <v>19617</v>
      </c>
      <c r="G334" s="57" t="s">
        <v>17928</v>
      </c>
      <c r="H334" s="57">
        <f t="shared" si="5"/>
        <v>81.5</v>
      </c>
      <c r="I334" s="57" t="s">
        <v>3085</v>
      </c>
      <c r="J334" s="57" t="s">
        <v>3228</v>
      </c>
      <c r="K334" s="57" t="s">
        <v>3228</v>
      </c>
      <c r="L334" s="57" t="s">
        <v>3196</v>
      </c>
      <c r="M334" s="57" t="s">
        <v>3196</v>
      </c>
      <c r="N334" s="193" t="s">
        <v>3196</v>
      </c>
      <c r="P334" s="57" t="s">
        <v>17700</v>
      </c>
      <c r="R334" s="57" t="s">
        <v>17700</v>
      </c>
      <c r="S334" s="57">
        <v>1</v>
      </c>
      <c r="T334" s="57">
        <v>9.9</v>
      </c>
      <c r="U334" s="57" t="str">
        <f>VLOOKUP(A334,'Individual Data'!$K$5:$AC$5544,12,FALSE)</f>
        <v>CFA</v>
      </c>
      <c r="V334" s="14">
        <f>IFERROR(LOOKUP(H334,{30,43,48,53,58,63,68,73,78,83,88,93,97},{42,47,52,57,62,67,72,77,82,87,92,99,100}),999)</f>
        <v>82</v>
      </c>
      <c r="X334" s="57">
        <f>VLOOKUP(A334,'Individual Data'!$K$5:$AC$5544,8,FALSE)</f>
        <v>4</v>
      </c>
      <c r="Y334" s="57">
        <f>VLOOKUP(A334,'Individual Data'!$K$5:$AC$5544,9,FALSE)</f>
        <v>2019</v>
      </c>
    </row>
    <row r="335" spans="1:25" ht="15" customHeight="1" x14ac:dyDescent="0.25">
      <c r="A335" s="57" t="s">
        <v>9456</v>
      </c>
      <c r="B335" s="57">
        <v>334</v>
      </c>
      <c r="C335" s="73">
        <v>45231</v>
      </c>
      <c r="D335" s="57" t="s">
        <v>18647</v>
      </c>
      <c r="E335" s="57" t="s">
        <v>18648</v>
      </c>
      <c r="F335" s="197" t="s">
        <v>19617</v>
      </c>
      <c r="G335" s="57" t="s">
        <v>17995</v>
      </c>
      <c r="H335" s="57">
        <f t="shared" si="5"/>
        <v>75</v>
      </c>
      <c r="I335" s="57" t="s">
        <v>3085</v>
      </c>
      <c r="J335" s="57" t="s">
        <v>3196</v>
      </c>
      <c r="K335" s="57" t="s">
        <v>3196</v>
      </c>
      <c r="L335" s="57" t="s">
        <v>3196</v>
      </c>
      <c r="M335" s="57" t="s">
        <v>3196</v>
      </c>
      <c r="N335" s="193" t="s">
        <v>3228</v>
      </c>
      <c r="O335" s="57">
        <v>17</v>
      </c>
      <c r="P335" s="57" t="s">
        <v>17700</v>
      </c>
      <c r="R335" s="57" t="s">
        <v>17700</v>
      </c>
      <c r="S335" s="57">
        <v>1</v>
      </c>
      <c r="T335" s="57">
        <v>0.3</v>
      </c>
      <c r="U335" s="57" t="str">
        <f>VLOOKUP(A335,'Individual Data'!$K$5:$AC$5544,12,FALSE)</f>
        <v>CJA1</v>
      </c>
      <c r="V335" s="14">
        <f>IFERROR(LOOKUP(H335,{30,43,48,53,58,63,68,73,78,83,88,93,97},{42,47,52,57,62,67,72,77,82,87,92,99,100}),999)</f>
        <v>77</v>
      </c>
      <c r="X335" s="57">
        <f>VLOOKUP(A335,'Individual Data'!$K$5:$AC$5544,8,FALSE)</f>
        <v>4</v>
      </c>
      <c r="Y335" s="57">
        <f>VLOOKUP(A335,'Individual Data'!$K$5:$AC$5544,9,FALSE)</f>
        <v>2019</v>
      </c>
    </row>
    <row r="336" spans="1:25" ht="15" customHeight="1" x14ac:dyDescent="0.25">
      <c r="A336" s="57" t="s">
        <v>14836</v>
      </c>
      <c r="B336" s="57">
        <v>335</v>
      </c>
      <c r="C336" s="73">
        <v>45231</v>
      </c>
      <c r="D336" s="57" t="s">
        <v>18649</v>
      </c>
      <c r="E336" s="57" t="s">
        <v>18650</v>
      </c>
      <c r="F336" s="197" t="s">
        <v>19617</v>
      </c>
      <c r="G336" s="57" t="s">
        <v>17995</v>
      </c>
      <c r="H336" s="57">
        <f t="shared" si="5"/>
        <v>75</v>
      </c>
      <c r="I336" s="57" t="s">
        <v>3085</v>
      </c>
      <c r="J336" s="57" t="s">
        <v>3196</v>
      </c>
      <c r="K336" s="57" t="s">
        <v>3196</v>
      </c>
      <c r="L336" s="57" t="s">
        <v>3196</v>
      </c>
      <c r="M336" s="57" t="s">
        <v>3196</v>
      </c>
      <c r="N336" s="193" t="s">
        <v>3228</v>
      </c>
      <c r="O336" s="57">
        <v>17</v>
      </c>
      <c r="P336" s="57" t="s">
        <v>17700</v>
      </c>
      <c r="R336" s="57" t="s">
        <v>17700</v>
      </c>
      <c r="S336" s="57">
        <v>1</v>
      </c>
      <c r="T336" s="57">
        <v>0.3</v>
      </c>
      <c r="U336" s="57" t="str">
        <f>VLOOKUP(A336,'Individual Data'!$K$5:$AC$5544,12,FALSE)</f>
        <v>IPCSR</v>
      </c>
      <c r="V336" s="14">
        <f>IFERROR(LOOKUP(H336,{30,43,48,53,58,63,68,73,78,83,88,93,97},{42,47,52,57,62,67,72,77,82,87,92,99,100}),999)</f>
        <v>77</v>
      </c>
      <c r="X336" s="57">
        <f>VLOOKUP(A336,'Individual Data'!$K$5:$AC$5544,8,FALSE)</f>
        <v>4</v>
      </c>
      <c r="Y336" s="57">
        <f>VLOOKUP(A336,'Individual Data'!$K$5:$AC$5544,9,FALSE)</f>
        <v>2019</v>
      </c>
    </row>
    <row r="337" spans="1:25" ht="15" customHeight="1" x14ac:dyDescent="0.25">
      <c r="A337" s="57" t="s">
        <v>6341</v>
      </c>
      <c r="B337" s="57">
        <v>336</v>
      </c>
      <c r="C337" s="73">
        <v>45231</v>
      </c>
      <c r="D337" s="57" t="s">
        <v>18651</v>
      </c>
      <c r="E337" s="57" t="s">
        <v>18652</v>
      </c>
      <c r="F337" s="197" t="s">
        <v>19617</v>
      </c>
      <c r="G337" s="57" t="s">
        <v>17954</v>
      </c>
      <c r="H337" s="57">
        <f t="shared" si="5"/>
        <v>81</v>
      </c>
      <c r="I337" s="57" t="s">
        <v>3085</v>
      </c>
      <c r="J337" s="57" t="s">
        <v>3196</v>
      </c>
      <c r="K337" s="57" t="s">
        <v>3196</v>
      </c>
      <c r="L337" s="57" t="s">
        <v>3196</v>
      </c>
      <c r="M337" s="57" t="s">
        <v>3196</v>
      </c>
      <c r="N337" s="193" t="s">
        <v>3228</v>
      </c>
      <c r="O337" s="57">
        <v>17</v>
      </c>
      <c r="P337" s="57" t="s">
        <v>17700</v>
      </c>
      <c r="R337" s="57" t="s">
        <v>17700</v>
      </c>
      <c r="S337" s="57">
        <v>1</v>
      </c>
      <c r="T337" s="57">
        <v>0.3</v>
      </c>
      <c r="U337" s="57" t="str">
        <f>VLOOKUP(A337,'Individual Data'!$K$5:$AC$5544,12,FALSE)</f>
        <v>NLVA</v>
      </c>
      <c r="V337" s="14">
        <f>IFERROR(LOOKUP(H337,{30,43,48,53,58,63,68,73,78,83,88,93,97},{42,47,52,57,62,67,72,77,82,87,92,99,100}),999)</f>
        <v>82</v>
      </c>
      <c r="X337" s="57">
        <f>VLOOKUP(A337,'Individual Data'!$K$5:$AC$5544,8,FALSE)</f>
        <v>4</v>
      </c>
      <c r="Y337" s="57">
        <f>VLOOKUP(A337,'Individual Data'!$K$5:$AC$5544,9,FALSE)</f>
        <v>2019</v>
      </c>
    </row>
    <row r="338" spans="1:25" ht="15" customHeight="1" x14ac:dyDescent="0.25">
      <c r="A338" s="57" t="s">
        <v>14208</v>
      </c>
      <c r="B338" s="57">
        <v>337</v>
      </c>
      <c r="C338" s="73">
        <v>45231</v>
      </c>
      <c r="D338" s="57" t="s">
        <v>18653</v>
      </c>
      <c r="E338" s="57" t="s">
        <v>18654</v>
      </c>
      <c r="F338" s="197" t="s">
        <v>19617</v>
      </c>
      <c r="G338" s="57" t="s">
        <v>17879</v>
      </c>
      <c r="H338" s="57">
        <f t="shared" si="5"/>
        <v>82</v>
      </c>
      <c r="I338" s="57" t="s">
        <v>3085</v>
      </c>
      <c r="J338" s="57" t="s">
        <v>3196</v>
      </c>
      <c r="K338" s="57" t="s">
        <v>3196</v>
      </c>
      <c r="L338" s="57" t="s">
        <v>3196</v>
      </c>
      <c r="M338" s="57" t="s">
        <v>3196</v>
      </c>
      <c r="N338" s="193" t="s">
        <v>3228</v>
      </c>
      <c r="O338" s="57">
        <v>17</v>
      </c>
      <c r="P338" s="57" t="s">
        <v>17700</v>
      </c>
      <c r="R338" s="57" t="s">
        <v>17700</v>
      </c>
      <c r="S338" s="57">
        <v>1</v>
      </c>
      <c r="T338" s="57">
        <v>0.3</v>
      </c>
      <c r="U338" s="57" t="str">
        <f>VLOOKUP(A338,'Individual Data'!$K$5:$AC$5544,12,FALSE)</f>
        <v>LFHSO2</v>
      </c>
      <c r="V338" s="14">
        <f>IFERROR(LOOKUP(H338,{30,43,48,53,58,63,68,73,78,83,88,93,97},{42,47,52,57,62,67,72,77,82,87,92,99,100}),999)</f>
        <v>82</v>
      </c>
      <c r="X338" s="57">
        <f>VLOOKUP(A338,'Individual Data'!$K$5:$AC$5544,8,FALSE)</f>
        <v>4</v>
      </c>
      <c r="Y338" s="57">
        <f>VLOOKUP(A338,'Individual Data'!$K$5:$AC$5544,9,FALSE)</f>
        <v>2019</v>
      </c>
    </row>
    <row r="339" spans="1:25" ht="15" customHeight="1" x14ac:dyDescent="0.25">
      <c r="A339" s="57" t="s">
        <v>7001</v>
      </c>
      <c r="B339" s="57">
        <v>338</v>
      </c>
      <c r="C339" s="73">
        <v>45231</v>
      </c>
      <c r="D339" s="57" t="s">
        <v>18655</v>
      </c>
      <c r="E339" s="57" t="s">
        <v>18656</v>
      </c>
      <c r="F339" s="197" t="s">
        <v>19617</v>
      </c>
      <c r="G339" s="57" t="s">
        <v>18124</v>
      </c>
      <c r="H339" s="57">
        <f t="shared" si="5"/>
        <v>85</v>
      </c>
      <c r="I339" s="57" t="s">
        <v>3085</v>
      </c>
      <c r="J339" s="57" t="s">
        <v>3228</v>
      </c>
      <c r="K339" s="57" t="s">
        <v>3228</v>
      </c>
      <c r="L339" s="57" t="s">
        <v>3196</v>
      </c>
      <c r="M339" s="57" t="s">
        <v>3196</v>
      </c>
      <c r="N339" s="193" t="s">
        <v>3196</v>
      </c>
      <c r="P339" s="57" t="s">
        <v>17700</v>
      </c>
      <c r="R339" s="57" t="s">
        <v>17700</v>
      </c>
      <c r="S339" s="57">
        <v>1</v>
      </c>
      <c r="T339" s="57">
        <v>9.9</v>
      </c>
      <c r="U339" s="57" t="str">
        <f>VLOOKUP(A339,'Individual Data'!$K$5:$AC$5544,12,FALSE)</f>
        <v>CJA1</v>
      </c>
      <c r="V339" s="14">
        <f>IFERROR(LOOKUP(H339,{30,43,48,53,58,63,68,73,78,83,88,93,97},{42,47,52,57,62,67,72,77,82,87,92,99,100}),999)</f>
        <v>87</v>
      </c>
      <c r="X339" s="57">
        <f>VLOOKUP(A339,'Individual Data'!$K$5:$AC$5544,8,FALSE)</f>
        <v>5</v>
      </c>
      <c r="Y339" s="57">
        <f>VLOOKUP(A339,'Individual Data'!$K$5:$AC$5544,9,FALSE)</f>
        <v>2018</v>
      </c>
    </row>
    <row r="340" spans="1:25" ht="15" customHeight="1" x14ac:dyDescent="0.25">
      <c r="A340" s="57" t="s">
        <v>6950</v>
      </c>
      <c r="B340" s="57">
        <v>339</v>
      </c>
      <c r="C340" s="73">
        <v>45231</v>
      </c>
      <c r="D340" s="57" t="s">
        <v>18657</v>
      </c>
      <c r="E340" s="57" t="s">
        <v>18658</v>
      </c>
      <c r="F340" s="197" t="s">
        <v>19617</v>
      </c>
      <c r="G340" s="57" t="s">
        <v>18049</v>
      </c>
      <c r="H340" s="57">
        <f t="shared" si="5"/>
        <v>84</v>
      </c>
      <c r="I340" s="57" t="s">
        <v>3085</v>
      </c>
      <c r="J340" s="57" t="s">
        <v>3196</v>
      </c>
      <c r="K340" s="57" t="s">
        <v>3196</v>
      </c>
      <c r="L340" s="57" t="s">
        <v>3196</v>
      </c>
      <c r="M340" s="57" t="s">
        <v>3196</v>
      </c>
      <c r="N340" s="193" t="s">
        <v>3228</v>
      </c>
      <c r="O340" s="57">
        <v>17</v>
      </c>
      <c r="P340" s="57" t="s">
        <v>17700</v>
      </c>
      <c r="R340" s="57" t="s">
        <v>17700</v>
      </c>
      <c r="S340" s="57">
        <v>1</v>
      </c>
      <c r="T340" s="57">
        <v>0.3</v>
      </c>
      <c r="U340" s="57" t="str">
        <f>VLOOKUP(A340,'Individual Data'!$K$5:$AC$5544,12,FALSE)</f>
        <v>BCA1</v>
      </c>
      <c r="V340" s="14">
        <f>IFERROR(LOOKUP(H340,{30,43,48,53,58,63,68,73,78,83,88,93,97},{42,47,52,57,62,67,72,77,82,87,92,99,100}),999)</f>
        <v>87</v>
      </c>
      <c r="X340" s="57">
        <f>VLOOKUP(A340,'Individual Data'!$K$5:$AC$5544,8,FALSE)</f>
        <v>4</v>
      </c>
      <c r="Y340" s="57">
        <f>VLOOKUP(A340,'Individual Data'!$K$5:$AC$5544,9,FALSE)</f>
        <v>2019</v>
      </c>
    </row>
    <row r="341" spans="1:25" ht="15" customHeight="1" x14ac:dyDescent="0.25">
      <c r="A341" s="57" t="s">
        <v>8985</v>
      </c>
      <c r="B341" s="57">
        <v>340</v>
      </c>
      <c r="C341" s="73">
        <v>45230</v>
      </c>
      <c r="D341" s="57" t="s">
        <v>18659</v>
      </c>
      <c r="E341" s="57" t="s">
        <v>18660</v>
      </c>
      <c r="F341" s="197" t="s">
        <v>19617</v>
      </c>
      <c r="G341" s="57" t="s">
        <v>17940</v>
      </c>
      <c r="H341" s="57">
        <f t="shared" si="5"/>
        <v>80</v>
      </c>
      <c r="I341" s="57" t="s">
        <v>3225</v>
      </c>
      <c r="J341" s="57" t="s">
        <v>3196</v>
      </c>
      <c r="K341" s="57" t="s">
        <v>3196</v>
      </c>
      <c r="L341" s="57" t="s">
        <v>3196</v>
      </c>
      <c r="M341" s="57" t="s">
        <v>3196</v>
      </c>
      <c r="N341" s="193" t="s">
        <v>3228</v>
      </c>
      <c r="O341" s="57">
        <v>13</v>
      </c>
      <c r="P341" s="57" t="s">
        <v>17700</v>
      </c>
      <c r="R341" s="57" t="s">
        <v>17700</v>
      </c>
      <c r="S341" s="57">
        <v>1</v>
      </c>
      <c r="T341" s="57">
        <v>0.3</v>
      </c>
      <c r="U341" s="57" t="str">
        <f>VLOOKUP(A341,'Individual Data'!$K$5:$AC$5544,12,FALSE)</f>
        <v>Unassigned</v>
      </c>
      <c r="V341" s="14">
        <f>IFERROR(LOOKUP(H341,{30,43,48,53,58,63,68,73,78,83,88,93,97},{42,47,52,57,62,67,72,77,82,87,92,99,100}),999)</f>
        <v>82</v>
      </c>
      <c r="X341" s="57" t="str">
        <f>VLOOKUP(A341,'Individual Data'!$K$5:$AC$5544,8,FALSE)</f>
        <v>NA</v>
      </c>
      <c r="Y341" s="57" t="str">
        <f>VLOOKUP(A341,'Individual Data'!$K$5:$AC$5544,9,FALSE)</f>
        <v>U</v>
      </c>
    </row>
    <row r="342" spans="1:25" ht="15" customHeight="1" x14ac:dyDescent="0.25">
      <c r="A342" s="57" t="s">
        <v>7048</v>
      </c>
      <c r="B342" s="57">
        <v>341</v>
      </c>
      <c r="C342" s="73">
        <v>45230</v>
      </c>
      <c r="D342" s="57" t="s">
        <v>18661</v>
      </c>
      <c r="E342" s="57" t="s">
        <v>18662</v>
      </c>
      <c r="F342" s="197" t="s">
        <v>19617</v>
      </c>
      <c r="G342" s="57" t="s">
        <v>17934</v>
      </c>
      <c r="H342" s="57">
        <f t="shared" si="5"/>
        <v>77</v>
      </c>
      <c r="I342" s="57" t="s">
        <v>3225</v>
      </c>
      <c r="J342" s="57" t="s">
        <v>3196</v>
      </c>
      <c r="K342" s="57" t="s">
        <v>3196</v>
      </c>
      <c r="L342" s="57" t="s">
        <v>3196</v>
      </c>
      <c r="M342" s="57" t="s">
        <v>3196</v>
      </c>
      <c r="N342" s="193" t="s">
        <v>3228</v>
      </c>
      <c r="O342" s="57">
        <v>13</v>
      </c>
      <c r="P342" s="57" t="s">
        <v>17700</v>
      </c>
      <c r="R342" s="57" t="s">
        <v>17700</v>
      </c>
      <c r="S342" s="57">
        <v>1</v>
      </c>
      <c r="T342" s="57">
        <v>0.3</v>
      </c>
      <c r="U342" s="57" t="str">
        <f>VLOOKUP(A342,'Individual Data'!$K$5:$AC$5544,12,FALSE)</f>
        <v>LFSO</v>
      </c>
      <c r="V342" s="14">
        <f>IFERROR(LOOKUP(H342,{30,43,48,53,58,63,68,73,78,83,88,93,97},{42,47,52,57,62,67,72,77,82,87,92,99,100}),999)</f>
        <v>77</v>
      </c>
      <c r="X342" s="57">
        <f>VLOOKUP(A342,'Individual Data'!$K$5:$AC$5544,8,FALSE)</f>
        <v>4</v>
      </c>
      <c r="Y342" s="57">
        <f>VLOOKUP(A342,'Individual Data'!$K$5:$AC$5544,9,FALSE)</f>
        <v>2019</v>
      </c>
    </row>
    <row r="343" spans="1:25" ht="15" customHeight="1" x14ac:dyDescent="0.25">
      <c r="A343" s="57" t="s">
        <v>15388</v>
      </c>
      <c r="B343" s="57">
        <v>342</v>
      </c>
      <c r="C343" s="73">
        <v>45230</v>
      </c>
      <c r="D343" s="57" t="s">
        <v>18663</v>
      </c>
      <c r="E343" s="57" t="s">
        <v>18664</v>
      </c>
      <c r="F343" s="197" t="s">
        <v>19617</v>
      </c>
      <c r="G343" s="57" t="s">
        <v>17969</v>
      </c>
      <c r="H343" s="57">
        <f t="shared" si="5"/>
        <v>78</v>
      </c>
      <c r="I343" s="57" t="s">
        <v>3225</v>
      </c>
      <c r="J343" s="57" t="s">
        <v>3196</v>
      </c>
      <c r="K343" s="57" t="s">
        <v>3196</v>
      </c>
      <c r="L343" s="57" t="s">
        <v>3196</v>
      </c>
      <c r="M343" s="57" t="s">
        <v>3196</v>
      </c>
      <c r="N343" s="193" t="s">
        <v>3228</v>
      </c>
      <c r="O343" s="57">
        <v>13</v>
      </c>
      <c r="P343" s="57" t="s">
        <v>17700</v>
      </c>
      <c r="R343" s="57" t="s">
        <v>17700</v>
      </c>
      <c r="S343" s="57">
        <v>1</v>
      </c>
      <c r="T343" s="57">
        <v>0.3</v>
      </c>
      <c r="U343" s="57" t="str">
        <f>VLOOKUP(A343,'Individual Data'!$K$5:$AC$5544,12,FALSE)</f>
        <v>Unassigned</v>
      </c>
      <c r="V343" s="14">
        <f>IFERROR(LOOKUP(H343,{30,43,48,53,58,63,68,73,78,83,88,93,97},{42,47,52,57,62,67,72,77,82,87,92,99,100}),999)</f>
        <v>82</v>
      </c>
      <c r="X343" s="57" t="str">
        <f>VLOOKUP(A343,'Individual Data'!$K$5:$AC$5544,8,FALSE)</f>
        <v>NA</v>
      </c>
      <c r="Y343" s="57" t="str">
        <f>VLOOKUP(A343,'Individual Data'!$K$5:$AC$5544,9,FALSE)</f>
        <v>U</v>
      </c>
    </row>
    <row r="344" spans="1:25" ht="15" customHeight="1" x14ac:dyDescent="0.25">
      <c r="A344" s="57" t="s">
        <v>12651</v>
      </c>
      <c r="B344" s="57">
        <v>343</v>
      </c>
      <c r="C344" s="73">
        <v>45230</v>
      </c>
      <c r="D344" s="57" t="s">
        <v>18665</v>
      </c>
      <c r="E344" s="57" t="s">
        <v>18666</v>
      </c>
      <c r="F344" s="197" t="s">
        <v>19617</v>
      </c>
      <c r="G344" s="57" t="s">
        <v>18116</v>
      </c>
      <c r="H344" s="57">
        <f t="shared" si="5"/>
        <v>84.5</v>
      </c>
      <c r="I344" s="57" t="s">
        <v>3225</v>
      </c>
      <c r="J344" s="57" t="s">
        <v>3196</v>
      </c>
      <c r="K344" s="57" t="s">
        <v>3196</v>
      </c>
      <c r="L344" s="57" t="s">
        <v>3196</v>
      </c>
      <c r="M344" s="57" t="s">
        <v>3196</v>
      </c>
      <c r="N344" s="193" t="s">
        <v>3228</v>
      </c>
      <c r="O344" s="57">
        <v>13</v>
      </c>
      <c r="P344" s="57" t="s">
        <v>17700</v>
      </c>
      <c r="R344" s="57" t="s">
        <v>17700</v>
      </c>
      <c r="S344" s="57">
        <v>1</v>
      </c>
      <c r="T344" s="57">
        <v>0.3</v>
      </c>
      <c r="U344" s="57" t="str">
        <f>VLOOKUP(A344,'Individual Data'!$K$5:$AC$5544,12,FALSE)</f>
        <v>NPTH</v>
      </c>
      <c r="V344" s="14">
        <f>IFERROR(LOOKUP(H344,{30,43,48,53,58,63,68,73,78,83,88,93,97},{42,47,52,57,62,67,72,77,82,87,92,99,100}),999)</f>
        <v>87</v>
      </c>
      <c r="X344" s="57">
        <f>VLOOKUP(A344,'Individual Data'!$K$5:$AC$5544,8,FALSE)</f>
        <v>4</v>
      </c>
      <c r="Y344" s="57">
        <f>VLOOKUP(A344,'Individual Data'!$K$5:$AC$5544,9,FALSE)</f>
        <v>2019</v>
      </c>
    </row>
    <row r="345" spans="1:25" ht="15" customHeight="1" x14ac:dyDescent="0.25">
      <c r="A345" s="57" t="s">
        <v>12173</v>
      </c>
      <c r="B345" s="57">
        <v>344</v>
      </c>
      <c r="C345" s="73">
        <v>45230</v>
      </c>
      <c r="D345" s="57" t="s">
        <v>18667</v>
      </c>
      <c r="E345" s="57" t="s">
        <v>18668</v>
      </c>
      <c r="F345" s="197" t="s">
        <v>19617</v>
      </c>
      <c r="G345" s="57" t="s">
        <v>18015</v>
      </c>
      <c r="H345" s="57">
        <f t="shared" si="5"/>
        <v>82.5</v>
      </c>
      <c r="I345" s="57" t="s">
        <v>3225</v>
      </c>
      <c r="J345" s="57" t="s">
        <v>3196</v>
      </c>
      <c r="K345" s="57" t="s">
        <v>3196</v>
      </c>
      <c r="L345" s="57" t="s">
        <v>3196</v>
      </c>
      <c r="M345" s="57" t="s">
        <v>3196</v>
      </c>
      <c r="N345" s="193" t="s">
        <v>3228</v>
      </c>
      <c r="O345" s="57">
        <v>13</v>
      </c>
      <c r="P345" s="57" t="s">
        <v>17700</v>
      </c>
      <c r="R345" s="57" t="s">
        <v>17700</v>
      </c>
      <c r="S345" s="57">
        <v>1</v>
      </c>
      <c r="T345" s="57">
        <v>0.3</v>
      </c>
      <c r="U345" s="57" t="str">
        <f>VLOOKUP(A345,'Individual Data'!$K$5:$AC$5544,12,FALSE)</f>
        <v>PLA1</v>
      </c>
      <c r="V345" s="14">
        <f>IFERROR(LOOKUP(H345,{30,43,48,53,58,63,68,73,78,83,88,93,97},{42,47,52,57,62,67,72,77,82,87,92,99,100}),999)</f>
        <v>82</v>
      </c>
      <c r="X345" s="57">
        <f>VLOOKUP(A345,'Individual Data'!$K$5:$AC$5544,8,FALSE)</f>
        <v>4</v>
      </c>
      <c r="Y345" s="57">
        <f>VLOOKUP(A345,'Individual Data'!$K$5:$AC$5544,9,FALSE)</f>
        <v>2019</v>
      </c>
    </row>
    <row r="346" spans="1:25" ht="15" customHeight="1" x14ac:dyDescent="0.25">
      <c r="A346" s="57" t="s">
        <v>3752</v>
      </c>
      <c r="B346" s="57">
        <v>345</v>
      </c>
      <c r="C346" s="73">
        <v>45230</v>
      </c>
      <c r="D346" s="57" t="s">
        <v>18669</v>
      </c>
      <c r="E346" s="57" t="s">
        <v>18670</v>
      </c>
      <c r="F346" s="197" t="s">
        <v>19617</v>
      </c>
      <c r="G346" s="57" t="s">
        <v>18087</v>
      </c>
      <c r="H346" s="57">
        <f t="shared" si="5"/>
        <v>92.5</v>
      </c>
      <c r="I346" s="57" t="s">
        <v>3225</v>
      </c>
      <c r="J346" s="57" t="s">
        <v>3196</v>
      </c>
      <c r="K346" s="57" t="s">
        <v>3196</v>
      </c>
      <c r="L346" s="57" t="s">
        <v>3196</v>
      </c>
      <c r="M346" s="57" t="s">
        <v>3196</v>
      </c>
      <c r="N346" s="193" t="s">
        <v>3228</v>
      </c>
      <c r="O346" s="57">
        <v>13</v>
      </c>
      <c r="P346" s="57" t="s">
        <v>17700</v>
      </c>
      <c r="R346" s="57" t="s">
        <v>17700</v>
      </c>
      <c r="S346" s="57">
        <v>1</v>
      </c>
      <c r="T346" s="57">
        <v>0.3</v>
      </c>
      <c r="U346" s="57" t="str">
        <f>VLOOKUP(A346,'Individual Data'!$K$5:$AC$5544,12,FALSE)</f>
        <v>NLVA</v>
      </c>
      <c r="V346" s="14">
        <f>IFERROR(LOOKUP(H346,{30,43,48,53,58,63,68,73,78,83,88,93,97},{42,47,52,57,62,67,72,77,82,87,92,99,100}),999)</f>
        <v>92</v>
      </c>
      <c r="X346" s="57">
        <f>VLOOKUP(A346,'Individual Data'!$K$5:$AC$5544,8,FALSE)</f>
        <v>4</v>
      </c>
      <c r="Y346" s="57">
        <f>VLOOKUP(A346,'Individual Data'!$K$5:$AC$5544,9,FALSE)</f>
        <v>2019</v>
      </c>
    </row>
    <row r="347" spans="1:25" ht="15" customHeight="1" x14ac:dyDescent="0.25">
      <c r="A347" s="57" t="s">
        <v>6495</v>
      </c>
      <c r="B347" s="57">
        <v>346</v>
      </c>
      <c r="C347" s="73">
        <v>45230</v>
      </c>
      <c r="D347" s="57" t="s">
        <v>18671</v>
      </c>
      <c r="E347" s="57" t="s">
        <v>18672</v>
      </c>
      <c r="F347" s="197" t="s">
        <v>19617</v>
      </c>
      <c r="G347" s="57" t="s">
        <v>17928</v>
      </c>
      <c r="H347" s="57">
        <f t="shared" si="5"/>
        <v>81.5</v>
      </c>
      <c r="I347" s="57" t="s">
        <v>3225</v>
      </c>
      <c r="J347" s="57" t="s">
        <v>3196</v>
      </c>
      <c r="K347" s="57" t="s">
        <v>3196</v>
      </c>
      <c r="L347" s="57" t="s">
        <v>3196</v>
      </c>
      <c r="M347" s="57" t="s">
        <v>3196</v>
      </c>
      <c r="N347" s="193" t="s">
        <v>3228</v>
      </c>
      <c r="O347" s="57">
        <v>13</v>
      </c>
      <c r="P347" s="57" t="s">
        <v>17700</v>
      </c>
      <c r="R347" s="57" t="s">
        <v>17700</v>
      </c>
      <c r="S347" s="57">
        <v>1</v>
      </c>
      <c r="T347" s="57">
        <v>0.3</v>
      </c>
      <c r="U347" s="57" t="str">
        <f>VLOOKUP(A347,'Individual Data'!$K$5:$AC$5544,12,FALSE)</f>
        <v>Unassigned</v>
      </c>
      <c r="V347" s="14">
        <f>IFERROR(LOOKUP(H347,{30,43,48,53,58,63,68,73,78,83,88,93,97},{42,47,52,57,62,67,72,77,82,87,92,99,100}),999)</f>
        <v>82</v>
      </c>
      <c r="X347" s="57" t="str">
        <f>VLOOKUP(A347,'Individual Data'!$K$5:$AC$5544,8,FALSE)</f>
        <v>NA</v>
      </c>
      <c r="Y347" s="57" t="str">
        <f>VLOOKUP(A347,'Individual Data'!$K$5:$AC$5544,9,FALSE)</f>
        <v>U</v>
      </c>
    </row>
    <row r="348" spans="1:25" ht="15" customHeight="1" x14ac:dyDescent="0.25">
      <c r="A348" s="57" t="s">
        <v>7020</v>
      </c>
      <c r="B348" s="57">
        <v>347</v>
      </c>
      <c r="C348" s="73">
        <v>45230</v>
      </c>
      <c r="D348" s="57" t="s">
        <v>18673</v>
      </c>
      <c r="E348" s="57" t="s">
        <v>18674</v>
      </c>
      <c r="F348" s="197" t="s">
        <v>19617</v>
      </c>
      <c r="G348" s="57" t="s">
        <v>18018</v>
      </c>
      <c r="H348" s="57">
        <f t="shared" si="5"/>
        <v>87</v>
      </c>
      <c r="I348" s="57" t="s">
        <v>3225</v>
      </c>
      <c r="J348" s="57" t="s">
        <v>3196</v>
      </c>
      <c r="K348" s="57" t="s">
        <v>3228</v>
      </c>
      <c r="L348" s="57" t="s">
        <v>3196</v>
      </c>
      <c r="M348" s="57" t="s">
        <v>3196</v>
      </c>
      <c r="N348" s="193" t="s">
        <v>3196</v>
      </c>
      <c r="P348" s="57" t="s">
        <v>17700</v>
      </c>
      <c r="R348" s="57" t="s">
        <v>17700</v>
      </c>
      <c r="S348" s="57">
        <v>1</v>
      </c>
      <c r="T348" s="57">
        <v>9.9</v>
      </c>
      <c r="U348" s="57" t="str">
        <f>VLOOKUP(A348,'Individual Data'!$K$5:$AC$5544,12,FALSE)</f>
        <v>LFSO</v>
      </c>
      <c r="V348" s="14">
        <f>IFERROR(LOOKUP(H348,{30,43,48,53,58,63,68,73,78,83,88,93,97},{42,47,52,57,62,67,72,77,82,87,92,99,100}),999)</f>
        <v>87</v>
      </c>
      <c r="X348" s="57">
        <f>VLOOKUP(A348,'Individual Data'!$K$5:$AC$5544,8,FALSE)</f>
        <v>4</v>
      </c>
      <c r="Y348" s="57">
        <f>VLOOKUP(A348,'Individual Data'!$K$5:$AC$5544,9,FALSE)</f>
        <v>2019</v>
      </c>
    </row>
    <row r="349" spans="1:25" ht="15" customHeight="1" x14ac:dyDescent="0.25">
      <c r="A349" s="57" t="s">
        <v>15743</v>
      </c>
      <c r="B349" s="57">
        <v>348</v>
      </c>
      <c r="C349" s="73">
        <v>45230</v>
      </c>
      <c r="D349" s="57" t="s">
        <v>18675</v>
      </c>
      <c r="E349" s="57" t="s">
        <v>18676</v>
      </c>
      <c r="F349" s="197" t="s">
        <v>19617</v>
      </c>
      <c r="G349" s="57" t="s">
        <v>18677</v>
      </c>
      <c r="H349" s="57">
        <f t="shared" si="5"/>
        <v>97</v>
      </c>
      <c r="I349" s="57" t="s">
        <v>3225</v>
      </c>
      <c r="J349" s="57" t="s">
        <v>3196</v>
      </c>
      <c r="K349" s="57" t="s">
        <v>3196</v>
      </c>
      <c r="L349" s="57" t="s">
        <v>3196</v>
      </c>
      <c r="M349" s="57" t="s">
        <v>3196</v>
      </c>
      <c r="N349" s="193" t="s">
        <v>3196</v>
      </c>
      <c r="P349" s="57" t="s">
        <v>17700</v>
      </c>
      <c r="R349" s="57" t="s">
        <v>17700</v>
      </c>
      <c r="S349" s="57">
        <v>1</v>
      </c>
      <c r="T349" s="57">
        <v>9.9</v>
      </c>
      <c r="U349" s="57" t="str">
        <f>VLOOKUP(A349,'Individual Data'!$K$5:$AC$5544,12,FALSE)</f>
        <v>Unassigned</v>
      </c>
      <c r="V349" s="14">
        <f>IFERROR(LOOKUP(H349,{30,43,48,53,58,63,68,73,78,83,88,93,97},{42,47,52,57,62,67,72,77,82,87,92,99,100}),999)</f>
        <v>100</v>
      </c>
      <c r="X349" s="57" t="str">
        <f>VLOOKUP(A349,'Individual Data'!$K$5:$AC$5544,8,FALSE)</f>
        <v>NA</v>
      </c>
      <c r="Y349" s="57" t="str">
        <f>VLOOKUP(A349,'Individual Data'!$K$5:$AC$5544,9,FALSE)</f>
        <v>U</v>
      </c>
    </row>
    <row r="350" spans="1:25" ht="15" customHeight="1" x14ac:dyDescent="0.25">
      <c r="A350" s="57" t="s">
        <v>12507</v>
      </c>
      <c r="B350" s="57">
        <v>349</v>
      </c>
      <c r="C350" s="73">
        <v>45230</v>
      </c>
      <c r="D350" s="57" t="s">
        <v>18678</v>
      </c>
      <c r="E350" s="57" t="s">
        <v>18679</v>
      </c>
      <c r="F350" s="197" t="s">
        <v>19617</v>
      </c>
      <c r="G350" s="57" t="s">
        <v>18206</v>
      </c>
      <c r="H350" s="57">
        <f t="shared" si="5"/>
        <v>90.5</v>
      </c>
      <c r="I350" s="57" t="s">
        <v>3225</v>
      </c>
      <c r="J350" s="57" t="s">
        <v>3196</v>
      </c>
      <c r="K350" s="57" t="s">
        <v>3196</v>
      </c>
      <c r="L350" s="57" t="s">
        <v>3196</v>
      </c>
      <c r="M350" s="57" t="s">
        <v>3196</v>
      </c>
      <c r="N350" s="193" t="s">
        <v>3228</v>
      </c>
      <c r="O350" s="57">
        <v>13</v>
      </c>
      <c r="P350" s="57" t="s">
        <v>17700</v>
      </c>
      <c r="R350" s="57" t="s">
        <v>17700</v>
      </c>
      <c r="S350" s="57">
        <v>1</v>
      </c>
      <c r="T350" s="57">
        <v>0.3</v>
      </c>
      <c r="U350" s="57" t="str">
        <f>VLOOKUP(A350,'Individual Data'!$K$5:$AC$5544,12,FALSE)</f>
        <v>CJA1</v>
      </c>
      <c r="V350" s="14">
        <f>IFERROR(LOOKUP(H350,{30,43,48,53,58,63,68,73,78,83,88,93,97},{42,47,52,57,62,67,72,77,82,87,92,99,100}),999)</f>
        <v>92</v>
      </c>
      <c r="X350" s="57">
        <f>VLOOKUP(A350,'Individual Data'!$K$5:$AC$5544,8,FALSE)</f>
        <v>4</v>
      </c>
      <c r="Y350" s="57">
        <f>VLOOKUP(A350,'Individual Data'!$K$5:$AC$5544,9,FALSE)</f>
        <v>2019</v>
      </c>
    </row>
    <row r="351" spans="1:25" ht="15" customHeight="1" x14ac:dyDescent="0.25">
      <c r="A351" s="57" t="s">
        <v>9198</v>
      </c>
      <c r="B351" s="57">
        <v>350</v>
      </c>
      <c r="C351" s="73">
        <v>45230</v>
      </c>
      <c r="D351" s="57" t="s">
        <v>18680</v>
      </c>
      <c r="E351" s="57" t="s">
        <v>18681</v>
      </c>
      <c r="F351" s="197" t="s">
        <v>19617</v>
      </c>
      <c r="G351" s="57" t="s">
        <v>18101</v>
      </c>
      <c r="H351" s="57">
        <f t="shared" si="5"/>
        <v>87.5</v>
      </c>
      <c r="I351" s="57" t="s">
        <v>3225</v>
      </c>
      <c r="J351" s="57" t="s">
        <v>3228</v>
      </c>
      <c r="K351" s="57" t="s">
        <v>3228</v>
      </c>
      <c r="L351" s="57" t="s">
        <v>3196</v>
      </c>
      <c r="M351" s="57" t="s">
        <v>3196</v>
      </c>
      <c r="N351" s="193" t="s">
        <v>3196</v>
      </c>
      <c r="P351" s="57" t="s">
        <v>17700</v>
      </c>
      <c r="R351" s="57" t="s">
        <v>17700</v>
      </c>
      <c r="S351" s="57">
        <v>1</v>
      </c>
      <c r="T351" s="57">
        <v>9.9</v>
      </c>
      <c r="U351" s="57" t="str">
        <f>VLOOKUP(A351,'Individual Data'!$K$5:$AC$5544,12,FALSE)</f>
        <v>CJA2</v>
      </c>
      <c r="V351" s="14">
        <f>IFERROR(LOOKUP(H351,{30,43,48,53,58,63,68,73,78,83,88,93,97},{42,47,52,57,62,67,72,77,82,87,92,99,100}),999)</f>
        <v>87</v>
      </c>
      <c r="X351" s="57">
        <f>VLOOKUP(A351,'Individual Data'!$K$5:$AC$5544,8,FALSE)</f>
        <v>4</v>
      </c>
      <c r="Y351" s="57">
        <f>VLOOKUP(A351,'Individual Data'!$K$5:$AC$5544,9,FALSE)</f>
        <v>2019</v>
      </c>
    </row>
    <row r="352" spans="1:25" ht="15" customHeight="1" x14ac:dyDescent="0.25">
      <c r="A352" s="57" t="s">
        <v>15915</v>
      </c>
      <c r="B352" s="57">
        <v>351</v>
      </c>
      <c r="C352" s="73">
        <v>45230</v>
      </c>
      <c r="D352" s="57" t="s">
        <v>18682</v>
      </c>
      <c r="E352" s="57" t="s">
        <v>18683</v>
      </c>
      <c r="F352" s="197" t="s">
        <v>19617</v>
      </c>
      <c r="G352" s="57" t="s">
        <v>18365</v>
      </c>
      <c r="H352" s="57">
        <f t="shared" si="5"/>
        <v>90</v>
      </c>
      <c r="I352" s="57" t="s">
        <v>3225</v>
      </c>
      <c r="J352" s="57" t="s">
        <v>3196</v>
      </c>
      <c r="K352" s="57" t="s">
        <v>3196</v>
      </c>
      <c r="L352" s="57" t="s">
        <v>3196</v>
      </c>
      <c r="M352" s="57" t="s">
        <v>3196</v>
      </c>
      <c r="N352" s="193" t="s">
        <v>3228</v>
      </c>
      <c r="O352" s="57">
        <v>13</v>
      </c>
      <c r="P352" s="57" t="s">
        <v>17700</v>
      </c>
      <c r="R352" s="57" t="s">
        <v>17700</v>
      </c>
      <c r="S352" s="57">
        <v>1</v>
      </c>
      <c r="T352" s="57">
        <v>0.3</v>
      </c>
      <c r="U352" s="57" t="str">
        <f>VLOOKUP(A352,'Individual Data'!$K$5:$AC$5544,12,FALSE)</f>
        <v>Unassigned</v>
      </c>
      <c r="V352" s="14">
        <f>IFERROR(LOOKUP(H352,{30,43,48,53,58,63,68,73,78,83,88,93,97},{42,47,52,57,62,67,72,77,82,87,92,99,100}),999)</f>
        <v>92</v>
      </c>
      <c r="X352" s="57" t="str">
        <f>VLOOKUP(A352,'Individual Data'!$K$5:$AC$5544,8,FALSE)</f>
        <v>NA</v>
      </c>
      <c r="Y352" s="57" t="str">
        <f>VLOOKUP(A352,'Individual Data'!$K$5:$AC$5544,9,FALSE)</f>
        <v>U</v>
      </c>
    </row>
    <row r="353" spans="1:25" ht="15" customHeight="1" x14ac:dyDescent="0.25">
      <c r="A353" s="57" t="s">
        <v>14188</v>
      </c>
      <c r="B353" s="57">
        <v>352</v>
      </c>
      <c r="C353" s="73">
        <v>45230</v>
      </c>
      <c r="D353" s="57" t="s">
        <v>18684</v>
      </c>
      <c r="E353" s="57" t="s">
        <v>18685</v>
      </c>
      <c r="F353" s="197" t="s">
        <v>19617</v>
      </c>
      <c r="G353" s="57" t="s">
        <v>18686</v>
      </c>
      <c r="H353" s="57">
        <f t="shared" si="5"/>
        <v>96</v>
      </c>
      <c r="I353" s="57" t="s">
        <v>3225</v>
      </c>
      <c r="J353" s="57" t="s">
        <v>3196</v>
      </c>
      <c r="K353" s="57" t="s">
        <v>3196</v>
      </c>
      <c r="L353" s="57" t="s">
        <v>3196</v>
      </c>
      <c r="M353" s="57" t="s">
        <v>3196</v>
      </c>
      <c r="N353" s="193" t="s">
        <v>3228</v>
      </c>
      <c r="O353" s="57">
        <v>13</v>
      </c>
      <c r="P353" s="57" t="s">
        <v>17700</v>
      </c>
      <c r="R353" s="57" t="s">
        <v>17700</v>
      </c>
      <c r="S353" s="57">
        <v>1</v>
      </c>
      <c r="T353" s="57">
        <v>0.3</v>
      </c>
      <c r="U353" s="57" t="str">
        <f>VLOOKUP(A353,'Individual Data'!$K$5:$AC$5544,12,FALSE)</f>
        <v>Unassigned</v>
      </c>
      <c r="V353" s="14">
        <f>IFERROR(LOOKUP(H353,{30,43,48,53,58,63,68,73,78,83,88,93,97},{42,47,52,57,62,67,72,77,82,87,92,99,100}),999)</f>
        <v>99</v>
      </c>
      <c r="X353" s="57" t="str">
        <f>VLOOKUP(A353,'Individual Data'!$K$5:$AC$5544,8,FALSE)</f>
        <v>NA</v>
      </c>
      <c r="Y353" s="57" t="str">
        <f>VLOOKUP(A353,'Individual Data'!$K$5:$AC$5544,9,FALSE)</f>
        <v>U</v>
      </c>
    </row>
    <row r="354" spans="1:25" ht="15" customHeight="1" x14ac:dyDescent="0.25">
      <c r="A354" s="57" t="s">
        <v>9246</v>
      </c>
      <c r="B354" s="57">
        <v>353</v>
      </c>
      <c r="C354" s="73">
        <v>45230</v>
      </c>
      <c r="D354" s="57" t="s">
        <v>18687</v>
      </c>
      <c r="E354" s="57" t="s">
        <v>18688</v>
      </c>
      <c r="F354" s="197" t="s">
        <v>19617</v>
      </c>
      <c r="G354" s="57" t="s">
        <v>18689</v>
      </c>
      <c r="H354" s="57">
        <f t="shared" si="5"/>
        <v>91.5</v>
      </c>
      <c r="I354" s="57" t="s">
        <v>3225</v>
      </c>
      <c r="J354" s="57" t="s">
        <v>3196</v>
      </c>
      <c r="K354" s="57" t="s">
        <v>3228</v>
      </c>
      <c r="L354" s="57" t="s">
        <v>3196</v>
      </c>
      <c r="M354" s="57" t="s">
        <v>3196</v>
      </c>
      <c r="N354" s="193" t="s">
        <v>3196</v>
      </c>
      <c r="P354" s="57" t="s">
        <v>17700</v>
      </c>
      <c r="R354" s="57" t="s">
        <v>17700</v>
      </c>
      <c r="S354" s="57">
        <v>1</v>
      </c>
      <c r="T354" s="57">
        <v>9.9</v>
      </c>
      <c r="U354" s="57" t="str">
        <f>VLOOKUP(A354,'Individual Data'!$K$5:$AC$5544,12,FALSE)</f>
        <v>IPCSR</v>
      </c>
      <c r="V354" s="14">
        <f>IFERROR(LOOKUP(H354,{30,43,48,53,58,63,68,73,78,83,88,93,97},{42,47,52,57,62,67,72,77,82,87,92,99,100}),999)</f>
        <v>92</v>
      </c>
      <c r="X354" s="57">
        <f>VLOOKUP(A354,'Individual Data'!$K$5:$AC$5544,8,FALSE)</f>
        <v>4</v>
      </c>
      <c r="Y354" s="57">
        <f>VLOOKUP(A354,'Individual Data'!$K$5:$AC$5544,9,FALSE)</f>
        <v>2019</v>
      </c>
    </row>
    <row r="355" spans="1:25" ht="15" customHeight="1" x14ac:dyDescent="0.25">
      <c r="A355" s="57" t="s">
        <v>8954</v>
      </c>
      <c r="B355" s="57">
        <v>354</v>
      </c>
      <c r="C355" s="73">
        <v>45230</v>
      </c>
      <c r="D355" s="57" t="s">
        <v>18690</v>
      </c>
      <c r="E355" s="57" t="s">
        <v>18691</v>
      </c>
      <c r="F355" s="197" t="s">
        <v>19617</v>
      </c>
      <c r="G355" s="57" t="s">
        <v>18124</v>
      </c>
      <c r="H355" s="57">
        <f t="shared" si="5"/>
        <v>85</v>
      </c>
      <c r="I355" s="57" t="s">
        <v>3225</v>
      </c>
      <c r="J355" s="57" t="s">
        <v>3196</v>
      </c>
      <c r="K355" s="57" t="s">
        <v>3196</v>
      </c>
      <c r="L355" s="57" t="s">
        <v>3196</v>
      </c>
      <c r="M355" s="57" t="s">
        <v>3196</v>
      </c>
      <c r="N355" s="193" t="s">
        <v>3228</v>
      </c>
      <c r="O355" s="57">
        <v>13</v>
      </c>
      <c r="P355" s="57" t="s">
        <v>17700</v>
      </c>
      <c r="R355" s="57" t="s">
        <v>17700</v>
      </c>
      <c r="S355" s="57">
        <v>1</v>
      </c>
      <c r="T355" s="57">
        <v>0.3</v>
      </c>
      <c r="U355" s="57" t="str">
        <f>VLOOKUP(A355,'Individual Data'!$K$5:$AC$5544,12,FALSE)</f>
        <v>LFHSO2</v>
      </c>
      <c r="V355" s="14">
        <f>IFERROR(LOOKUP(H355,{30,43,48,53,58,63,68,73,78,83,88,93,97},{42,47,52,57,62,67,72,77,82,87,92,99,100}),999)</f>
        <v>87</v>
      </c>
      <c r="X355" s="57">
        <f>VLOOKUP(A355,'Individual Data'!$K$5:$AC$5544,8,FALSE)</f>
        <v>4</v>
      </c>
      <c r="Y355" s="57">
        <f>VLOOKUP(A355,'Individual Data'!$K$5:$AC$5544,9,FALSE)</f>
        <v>2019</v>
      </c>
    </row>
    <row r="356" spans="1:25" ht="15" customHeight="1" x14ac:dyDescent="0.25">
      <c r="A356" s="57" t="s">
        <v>9267</v>
      </c>
      <c r="B356" s="57">
        <v>355</v>
      </c>
      <c r="C356" s="73">
        <v>45230</v>
      </c>
      <c r="D356" s="57" t="s">
        <v>18692</v>
      </c>
      <c r="E356" s="57" t="s">
        <v>18693</v>
      </c>
      <c r="F356" s="197" t="s">
        <v>19617</v>
      </c>
      <c r="G356" s="57" t="s">
        <v>17969</v>
      </c>
      <c r="H356" s="57">
        <f t="shared" si="5"/>
        <v>78</v>
      </c>
      <c r="I356" s="57" t="s">
        <v>3225</v>
      </c>
      <c r="J356" s="57" t="s">
        <v>3196</v>
      </c>
      <c r="K356" s="57" t="s">
        <v>3196</v>
      </c>
      <c r="L356" s="57" t="s">
        <v>3196</v>
      </c>
      <c r="M356" s="57" t="s">
        <v>3196</v>
      </c>
      <c r="N356" s="193" t="s">
        <v>3228</v>
      </c>
      <c r="O356" s="57">
        <v>13</v>
      </c>
      <c r="P356" s="57" t="s">
        <v>17700</v>
      </c>
      <c r="R356" s="57" t="s">
        <v>17700</v>
      </c>
      <c r="S356" s="57">
        <v>1</v>
      </c>
      <c r="T356" s="57">
        <v>0.2</v>
      </c>
      <c r="U356" s="57" t="str">
        <f>VLOOKUP(A356,'Individual Data'!$K$5:$AC$5544,12,FALSE)</f>
        <v>Unassigned</v>
      </c>
      <c r="V356" s="14">
        <f>IFERROR(LOOKUP(H356,{30,43,48,53,58,63,68,73,78,83,88,93,97},{42,47,52,57,62,67,72,77,82,87,92,99,100}),999)</f>
        <v>82</v>
      </c>
      <c r="X356" s="57" t="str">
        <f>VLOOKUP(A356,'Individual Data'!$K$5:$AC$5544,8,FALSE)</f>
        <v>NA</v>
      </c>
      <c r="Y356" s="57" t="str">
        <f>VLOOKUP(A356,'Individual Data'!$K$5:$AC$5544,9,FALSE)</f>
        <v>U</v>
      </c>
    </row>
    <row r="357" spans="1:25" ht="15" customHeight="1" x14ac:dyDescent="0.25">
      <c r="A357" s="57" t="s">
        <v>7204</v>
      </c>
      <c r="B357" s="57">
        <v>356</v>
      </c>
      <c r="C357" s="73">
        <v>45230</v>
      </c>
      <c r="D357" s="57" t="s">
        <v>18694</v>
      </c>
      <c r="E357" s="57" t="s">
        <v>18695</v>
      </c>
      <c r="F357" s="197" t="s">
        <v>19617</v>
      </c>
      <c r="G357" s="57" t="s">
        <v>17995</v>
      </c>
      <c r="H357" s="57">
        <f t="shared" si="5"/>
        <v>75</v>
      </c>
      <c r="I357" s="57" t="s">
        <v>3225</v>
      </c>
      <c r="J357" s="57" t="s">
        <v>3196</v>
      </c>
      <c r="K357" s="57" t="s">
        <v>3196</v>
      </c>
      <c r="L357" s="57" t="s">
        <v>3196</v>
      </c>
      <c r="M357" s="57" t="s">
        <v>3196</v>
      </c>
      <c r="N357" s="193" t="s">
        <v>3228</v>
      </c>
      <c r="O357" s="57">
        <v>13</v>
      </c>
      <c r="P357" s="57" t="s">
        <v>17700</v>
      </c>
      <c r="R357" s="57" t="s">
        <v>17700</v>
      </c>
      <c r="S357" s="57">
        <v>1</v>
      </c>
      <c r="T357" s="57">
        <v>9.9</v>
      </c>
      <c r="U357" s="57" t="str">
        <f>VLOOKUP(A357,'Individual Data'!$K$5:$AC$5544,12,FALSE)</f>
        <v>Unassigned</v>
      </c>
      <c r="V357" s="14">
        <f>IFERROR(LOOKUP(H357,{30,43,48,53,58,63,68,73,78,83,88,93,97},{42,47,52,57,62,67,72,77,82,87,92,99,100}),999)</f>
        <v>77</v>
      </c>
      <c r="X357" s="57" t="str">
        <f>VLOOKUP(A357,'Individual Data'!$K$5:$AC$5544,8,FALSE)</f>
        <v>NA</v>
      </c>
      <c r="Y357" s="57" t="str">
        <f>VLOOKUP(A357,'Individual Data'!$K$5:$AC$5544,9,FALSE)</f>
        <v>U</v>
      </c>
    </row>
    <row r="358" spans="1:25" ht="15" customHeight="1" x14ac:dyDescent="0.25">
      <c r="A358" s="57" t="s">
        <v>3558</v>
      </c>
      <c r="B358" s="57">
        <v>357</v>
      </c>
      <c r="C358" s="73">
        <v>45230</v>
      </c>
      <c r="D358" s="57" t="s">
        <v>18696</v>
      </c>
      <c r="E358" s="57" t="s">
        <v>18697</v>
      </c>
      <c r="F358" s="197" t="s">
        <v>19617</v>
      </c>
      <c r="G358" s="57" t="s">
        <v>18040</v>
      </c>
      <c r="H358" s="57">
        <f t="shared" si="5"/>
        <v>86</v>
      </c>
      <c r="I358" s="57" t="s">
        <v>3225</v>
      </c>
      <c r="J358" s="57" t="s">
        <v>3196</v>
      </c>
      <c r="K358" s="57" t="s">
        <v>3196</v>
      </c>
      <c r="L358" s="57" t="s">
        <v>3196</v>
      </c>
      <c r="M358" s="57" t="s">
        <v>3196</v>
      </c>
      <c r="N358" s="193" t="s">
        <v>3228</v>
      </c>
      <c r="O358" s="57">
        <v>13</v>
      </c>
      <c r="P358" s="57" t="s">
        <v>17700</v>
      </c>
      <c r="R358" s="57" t="s">
        <v>17700</v>
      </c>
      <c r="S358" s="57">
        <v>1</v>
      </c>
      <c r="T358" s="57">
        <v>9.9</v>
      </c>
      <c r="U358" s="57" t="str">
        <f>VLOOKUP(A358,'Individual Data'!$K$5:$AC$5544,12,FALSE)</f>
        <v>BCA1</v>
      </c>
      <c r="V358" s="14">
        <f>IFERROR(LOOKUP(H358,{30,43,48,53,58,63,68,73,78,83,88,93,97},{42,47,52,57,62,67,72,77,82,87,92,99,100}),999)</f>
        <v>87</v>
      </c>
      <c r="X358" s="57">
        <f>VLOOKUP(A358,'Individual Data'!$K$5:$AC$5544,8,FALSE)</f>
        <v>4</v>
      </c>
      <c r="Y358" s="57">
        <f>VLOOKUP(A358,'Individual Data'!$K$5:$AC$5544,9,FALSE)</f>
        <v>2019</v>
      </c>
    </row>
    <row r="359" spans="1:25" ht="15" customHeight="1" x14ac:dyDescent="0.25">
      <c r="A359" s="57" t="s">
        <v>15345</v>
      </c>
      <c r="B359" s="57">
        <v>358</v>
      </c>
      <c r="C359" s="73">
        <v>45230</v>
      </c>
      <c r="D359" s="57" t="s">
        <v>18698</v>
      </c>
      <c r="E359" s="57" t="s">
        <v>18699</v>
      </c>
      <c r="F359" s="197" t="s">
        <v>19617</v>
      </c>
      <c r="G359" s="57" t="s">
        <v>17976</v>
      </c>
      <c r="H359" s="57">
        <f t="shared" si="5"/>
        <v>74</v>
      </c>
      <c r="I359" s="57" t="s">
        <v>3225</v>
      </c>
      <c r="J359" s="57" t="s">
        <v>3196</v>
      </c>
      <c r="K359" s="57" t="s">
        <v>3228</v>
      </c>
      <c r="L359" s="57" t="s">
        <v>3196</v>
      </c>
      <c r="M359" s="57" t="s">
        <v>3196</v>
      </c>
      <c r="N359" s="193" t="s">
        <v>3196</v>
      </c>
      <c r="P359" s="57" t="s">
        <v>17700</v>
      </c>
      <c r="R359" s="57" t="s">
        <v>17700</v>
      </c>
      <c r="S359" s="57">
        <v>1</v>
      </c>
      <c r="T359" s="57">
        <v>9.9</v>
      </c>
      <c r="U359" s="57" t="str">
        <f>VLOOKUP(A359,'Individual Data'!$K$5:$AC$5544,12,FALSE)</f>
        <v>PRH</v>
      </c>
      <c r="V359" s="14">
        <f>IFERROR(LOOKUP(H359,{30,43,48,53,58,63,68,73,78,83,88,93,97},{42,47,52,57,62,67,72,77,82,87,92,99,100}),999)</f>
        <v>77</v>
      </c>
      <c r="X359" s="57">
        <f>VLOOKUP(A359,'Individual Data'!$K$5:$AC$5544,8,FALSE)</f>
        <v>4</v>
      </c>
      <c r="Y359" s="57">
        <f>VLOOKUP(A359,'Individual Data'!$K$5:$AC$5544,9,FALSE)</f>
        <v>2019</v>
      </c>
    </row>
    <row r="360" spans="1:25" ht="15" customHeight="1" x14ac:dyDescent="0.25">
      <c r="A360" s="57" t="s">
        <v>8885</v>
      </c>
      <c r="B360" s="57">
        <v>359</v>
      </c>
      <c r="C360" s="73">
        <v>45230</v>
      </c>
      <c r="D360" s="57" t="s">
        <v>18700</v>
      </c>
      <c r="E360" s="57" t="s">
        <v>18701</v>
      </c>
      <c r="F360" s="197" t="s">
        <v>19617</v>
      </c>
      <c r="G360" s="57" t="s">
        <v>18124</v>
      </c>
      <c r="H360" s="57">
        <f t="shared" si="5"/>
        <v>85</v>
      </c>
      <c r="I360" s="57" t="s">
        <v>3225</v>
      </c>
      <c r="J360" s="57" t="s">
        <v>3196</v>
      </c>
      <c r="K360" s="57" t="s">
        <v>3228</v>
      </c>
      <c r="L360" s="57" t="s">
        <v>3196</v>
      </c>
      <c r="M360" s="57" t="s">
        <v>3196</v>
      </c>
      <c r="N360" s="193" t="s">
        <v>3196</v>
      </c>
      <c r="P360" s="57" t="s">
        <v>17700</v>
      </c>
      <c r="R360" s="57" t="s">
        <v>17700</v>
      </c>
      <c r="S360" s="57">
        <v>1</v>
      </c>
      <c r="T360" s="57">
        <v>9.9</v>
      </c>
      <c r="U360" s="57" t="str">
        <f>VLOOKUP(A360,'Individual Data'!$K$5:$AC$5544,12,FALSE)</f>
        <v>PLA1</v>
      </c>
      <c r="V360" s="14">
        <f>IFERROR(LOOKUP(H360,{30,43,48,53,58,63,68,73,78,83,88,93,97},{42,47,52,57,62,67,72,77,82,87,92,99,100}),999)</f>
        <v>87</v>
      </c>
      <c r="X360" s="57">
        <f>VLOOKUP(A360,'Individual Data'!$K$5:$AC$5544,8,FALSE)</f>
        <v>4</v>
      </c>
      <c r="Y360" s="57">
        <f>VLOOKUP(A360,'Individual Data'!$K$5:$AC$5544,9,FALSE)</f>
        <v>2019</v>
      </c>
    </row>
    <row r="361" spans="1:25" ht="15" customHeight="1" x14ac:dyDescent="0.25">
      <c r="A361" s="57" t="s">
        <v>9219</v>
      </c>
      <c r="B361" s="57">
        <v>360</v>
      </c>
      <c r="C361" s="73">
        <v>45230</v>
      </c>
      <c r="D361" s="57" t="s">
        <v>18702</v>
      </c>
      <c r="E361" s="57" t="s">
        <v>18703</v>
      </c>
      <c r="F361" s="197" t="s">
        <v>19617</v>
      </c>
      <c r="G361" s="57" t="s">
        <v>18362</v>
      </c>
      <c r="H361" s="57">
        <f t="shared" si="5"/>
        <v>91</v>
      </c>
      <c r="I361" s="57" t="s">
        <v>3225</v>
      </c>
      <c r="J361" s="57" t="s">
        <v>3196</v>
      </c>
      <c r="K361" s="57" t="s">
        <v>3196</v>
      </c>
      <c r="L361" s="57" t="s">
        <v>3196</v>
      </c>
      <c r="M361" s="57" t="s">
        <v>3196</v>
      </c>
      <c r="N361" s="193" t="s">
        <v>3228</v>
      </c>
      <c r="O361" s="57">
        <v>13</v>
      </c>
      <c r="P361" s="57" t="s">
        <v>17700</v>
      </c>
      <c r="R361" s="57" t="s">
        <v>17700</v>
      </c>
      <c r="S361" s="57">
        <v>1</v>
      </c>
      <c r="T361" s="57">
        <v>0.3</v>
      </c>
      <c r="U361" s="57" t="str">
        <f>VLOOKUP(A361,'Individual Data'!$K$5:$AC$5544,12,FALSE)</f>
        <v>BCA1</v>
      </c>
      <c r="V361" s="14">
        <f>IFERROR(LOOKUP(H361,{30,43,48,53,58,63,68,73,78,83,88,93,97},{42,47,52,57,62,67,72,77,82,87,92,99,100}),999)</f>
        <v>92</v>
      </c>
      <c r="X361" s="57">
        <f>VLOOKUP(A361,'Individual Data'!$K$5:$AC$5544,8,FALSE)</f>
        <v>4</v>
      </c>
      <c r="Y361" s="57">
        <f>VLOOKUP(A361,'Individual Data'!$K$5:$AC$5544,9,FALSE)</f>
        <v>2019</v>
      </c>
    </row>
    <row r="362" spans="1:25" ht="15" customHeight="1" x14ac:dyDescent="0.25">
      <c r="A362" s="57" t="s">
        <v>18704</v>
      </c>
      <c r="B362" s="57">
        <v>361</v>
      </c>
      <c r="C362" s="73">
        <v>45230</v>
      </c>
      <c r="D362" s="57" t="s">
        <v>18705</v>
      </c>
      <c r="E362" s="57" t="s">
        <v>18706</v>
      </c>
      <c r="F362" s="197" t="s">
        <v>19617</v>
      </c>
      <c r="G362" s="57" t="s">
        <v>18077</v>
      </c>
      <c r="H362" s="57">
        <f t="shared" si="5"/>
        <v>88.5</v>
      </c>
      <c r="I362" s="57" t="s">
        <v>3225</v>
      </c>
      <c r="J362" s="57" t="s">
        <v>3196</v>
      </c>
      <c r="K362" s="57" t="s">
        <v>3196</v>
      </c>
      <c r="L362" s="57" t="s">
        <v>3196</v>
      </c>
      <c r="M362" s="57" t="s">
        <v>3196</v>
      </c>
      <c r="N362" s="193" t="s">
        <v>3228</v>
      </c>
      <c r="O362" s="57">
        <v>13</v>
      </c>
      <c r="P362" s="57" t="s">
        <v>17700</v>
      </c>
      <c r="R362" s="57" t="s">
        <v>17700</v>
      </c>
      <c r="S362" s="57">
        <v>1</v>
      </c>
      <c r="T362" s="57">
        <v>9.9</v>
      </c>
      <c r="U362" s="57" t="str">
        <f>VLOOKUP(A362,'Individual Data'!$K$5:$AC$5544,12,FALSE)</f>
        <v>LFSO</v>
      </c>
      <c r="V362" s="14">
        <f>IFERROR(LOOKUP(H362,{30,43,48,53,58,63,68,73,78,83,88,93,97},{42,47,52,57,62,67,72,77,82,87,92,99,100}),999)</f>
        <v>92</v>
      </c>
      <c r="X362" s="57">
        <f>VLOOKUP(A362,'Individual Data'!$K$5:$AC$5544,8,FALSE)</f>
        <v>4</v>
      </c>
      <c r="Y362" s="57">
        <f>VLOOKUP(A362,'Individual Data'!$K$5:$AC$5544,9,FALSE)</f>
        <v>2019</v>
      </c>
    </row>
    <row r="363" spans="1:25" ht="15" customHeight="1" x14ac:dyDescent="0.25">
      <c r="A363" s="57" t="s">
        <v>14976</v>
      </c>
      <c r="B363" s="57">
        <v>362</v>
      </c>
      <c r="C363" s="73">
        <v>45230</v>
      </c>
      <c r="D363" s="57" t="s">
        <v>18707</v>
      </c>
      <c r="E363" s="57" t="s">
        <v>18708</v>
      </c>
      <c r="F363" s="197" t="s">
        <v>19617</v>
      </c>
      <c r="G363" s="57" t="s">
        <v>17937</v>
      </c>
      <c r="H363" s="57">
        <f t="shared" si="5"/>
        <v>72</v>
      </c>
      <c r="I363" s="57" t="s">
        <v>3225</v>
      </c>
      <c r="J363" s="57" t="s">
        <v>3196</v>
      </c>
      <c r="K363" s="57" t="s">
        <v>3228</v>
      </c>
      <c r="L363" s="57" t="s">
        <v>3196</v>
      </c>
      <c r="M363" s="57" t="s">
        <v>3196</v>
      </c>
      <c r="N363" s="193" t="s">
        <v>3196</v>
      </c>
      <c r="P363" s="57" t="s">
        <v>17700</v>
      </c>
      <c r="R363" s="57" t="s">
        <v>17700</v>
      </c>
      <c r="S363" s="57">
        <v>1</v>
      </c>
      <c r="T363" s="57">
        <v>9.9</v>
      </c>
      <c r="U363" s="57" t="str">
        <f>VLOOKUP(A363,'Individual Data'!$K$5:$AC$5544,12,FALSE)</f>
        <v>CJA1</v>
      </c>
      <c r="V363" s="14">
        <f>IFERROR(LOOKUP(H363,{30,43,48,53,58,63,68,73,78,83,88,93,97},{42,47,52,57,62,67,72,77,82,87,92,99,100}),999)</f>
        <v>72</v>
      </c>
      <c r="X363" s="57">
        <f>VLOOKUP(A363,'Individual Data'!$K$5:$AC$5544,8,FALSE)</f>
        <v>4</v>
      </c>
      <c r="Y363" s="57">
        <f>VLOOKUP(A363,'Individual Data'!$K$5:$AC$5544,9,FALSE)</f>
        <v>2019</v>
      </c>
    </row>
    <row r="364" spans="1:25" ht="15" customHeight="1" x14ac:dyDescent="0.25">
      <c r="A364" s="57" t="s">
        <v>3460</v>
      </c>
      <c r="B364" s="57">
        <v>363</v>
      </c>
      <c r="C364" s="73">
        <v>45230</v>
      </c>
      <c r="D364" s="57" t="s">
        <v>18709</v>
      </c>
      <c r="E364" s="57" t="s">
        <v>18710</v>
      </c>
      <c r="F364" s="197" t="s">
        <v>19617</v>
      </c>
      <c r="G364" s="57" t="s">
        <v>18711</v>
      </c>
      <c r="H364" s="57">
        <f t="shared" si="5"/>
        <v>95.5</v>
      </c>
      <c r="I364" s="57" t="s">
        <v>3225</v>
      </c>
      <c r="J364" s="57" t="s">
        <v>3228</v>
      </c>
      <c r="K364" s="57" t="s">
        <v>3228</v>
      </c>
      <c r="L364" s="57" t="s">
        <v>3196</v>
      </c>
      <c r="M364" s="57" t="s">
        <v>3196</v>
      </c>
      <c r="N364" s="193" t="s">
        <v>3196</v>
      </c>
      <c r="P364" s="57" t="s">
        <v>17700</v>
      </c>
      <c r="R364" s="57" t="s">
        <v>17700</v>
      </c>
      <c r="S364" s="57">
        <v>1</v>
      </c>
      <c r="T364" s="57">
        <v>9.9</v>
      </c>
      <c r="U364" s="57" t="str">
        <f>VLOOKUP(A364,'Individual Data'!$K$5:$AC$5544,12,FALSE)</f>
        <v>BCA1</v>
      </c>
      <c r="V364" s="14">
        <f>IFERROR(LOOKUP(H364,{30,43,48,53,58,63,68,73,78,83,88,93,97},{42,47,52,57,62,67,72,77,82,87,92,99,100}),999)</f>
        <v>99</v>
      </c>
      <c r="X364" s="57">
        <f>VLOOKUP(A364,'Individual Data'!$K$5:$AC$5544,8,FALSE)</f>
        <v>4</v>
      </c>
      <c r="Y364" s="57">
        <f>VLOOKUP(A364,'Individual Data'!$K$5:$AC$5544,9,FALSE)</f>
        <v>2019</v>
      </c>
    </row>
    <row r="365" spans="1:25" ht="15" customHeight="1" x14ac:dyDescent="0.25">
      <c r="A365" s="57" t="s">
        <v>15579</v>
      </c>
      <c r="B365" s="57">
        <v>364</v>
      </c>
      <c r="C365" s="73">
        <v>45230</v>
      </c>
      <c r="D365" s="57" t="s">
        <v>18712</v>
      </c>
      <c r="E365" s="57" t="s">
        <v>18713</v>
      </c>
      <c r="F365" s="197" t="s">
        <v>19617</v>
      </c>
      <c r="G365" s="57" t="s">
        <v>17943</v>
      </c>
      <c r="H365" s="57">
        <f t="shared" si="5"/>
        <v>76</v>
      </c>
      <c r="I365" s="57" t="s">
        <v>3225</v>
      </c>
      <c r="J365" s="57" t="s">
        <v>3228</v>
      </c>
      <c r="K365" s="57" t="s">
        <v>3228</v>
      </c>
      <c r="L365" s="57" t="s">
        <v>3196</v>
      </c>
      <c r="M365" s="57" t="s">
        <v>3196</v>
      </c>
      <c r="N365" s="193" t="s">
        <v>3196</v>
      </c>
      <c r="P365" s="57" t="s">
        <v>17700</v>
      </c>
      <c r="R365" s="57" t="s">
        <v>17700</v>
      </c>
      <c r="S365" s="57">
        <v>1</v>
      </c>
      <c r="T365" s="57">
        <v>9.9</v>
      </c>
      <c r="U365" s="57" t="str">
        <f>VLOOKUP(A365,'Individual Data'!$K$5:$AC$5544,12,FALSE)</f>
        <v>LFSO</v>
      </c>
      <c r="V365" s="14">
        <f>IFERROR(LOOKUP(H365,{30,43,48,53,58,63,68,73,78,83,88,93,97},{42,47,52,57,62,67,72,77,82,87,92,99,100}),999)</f>
        <v>77</v>
      </c>
      <c r="X365" s="57">
        <f>VLOOKUP(A365,'Individual Data'!$K$5:$AC$5544,8,FALSE)</f>
        <v>3</v>
      </c>
      <c r="Y365" s="57">
        <f>VLOOKUP(A365,'Individual Data'!$K$5:$AC$5544,9,FALSE)</f>
        <v>2020</v>
      </c>
    </row>
    <row r="366" spans="1:25" ht="15" customHeight="1" x14ac:dyDescent="0.25">
      <c r="A366" s="57" t="s">
        <v>12140</v>
      </c>
      <c r="B366" s="57">
        <v>365</v>
      </c>
      <c r="C366" s="73">
        <v>45230</v>
      </c>
      <c r="D366" s="57" t="s">
        <v>18714</v>
      </c>
      <c r="E366" s="57" t="s">
        <v>18715</v>
      </c>
      <c r="F366" s="197" t="s">
        <v>19617</v>
      </c>
      <c r="G366" s="57" t="s">
        <v>18716</v>
      </c>
      <c r="H366" s="57">
        <f t="shared" si="5"/>
        <v>92</v>
      </c>
      <c r="I366" s="57" t="s">
        <v>3225</v>
      </c>
      <c r="J366" s="57" t="s">
        <v>3196</v>
      </c>
      <c r="K366" s="57" t="s">
        <v>3196</v>
      </c>
      <c r="L366" s="57" t="s">
        <v>3196</v>
      </c>
      <c r="M366" s="57" t="s">
        <v>3196</v>
      </c>
      <c r="N366" s="193" t="s">
        <v>3228</v>
      </c>
      <c r="O366" s="57">
        <v>13</v>
      </c>
      <c r="P366" s="57" t="s">
        <v>17700</v>
      </c>
      <c r="R366" s="57" t="s">
        <v>17700</v>
      </c>
      <c r="S366" s="57">
        <v>1</v>
      </c>
      <c r="T366" s="57">
        <v>0.3</v>
      </c>
      <c r="U366" s="57" t="str">
        <f>VLOOKUP(A366,'Individual Data'!$K$5:$AC$5544,12,FALSE)</f>
        <v>LFSO</v>
      </c>
      <c r="V366" s="14">
        <f>IFERROR(LOOKUP(H366,{30,43,48,53,58,63,68,73,78,83,88,93,97},{42,47,52,57,62,67,72,77,82,87,92,99,100}),999)</f>
        <v>92</v>
      </c>
      <c r="X366" s="57">
        <f>VLOOKUP(A366,'Individual Data'!$K$5:$AC$5544,8,FALSE)</f>
        <v>4</v>
      </c>
      <c r="Y366" s="57">
        <f>VLOOKUP(A366,'Individual Data'!$K$5:$AC$5544,9,FALSE)</f>
        <v>2019</v>
      </c>
    </row>
    <row r="367" spans="1:25" ht="15" customHeight="1" x14ac:dyDescent="0.25">
      <c r="A367" s="57" t="s">
        <v>3535</v>
      </c>
      <c r="B367" s="57">
        <v>366</v>
      </c>
      <c r="C367" s="73">
        <v>45230</v>
      </c>
      <c r="D367" s="57" t="s">
        <v>18717</v>
      </c>
      <c r="E367" s="57" t="s">
        <v>18718</v>
      </c>
      <c r="F367" s="197" t="s">
        <v>19617</v>
      </c>
      <c r="G367" s="57" t="s">
        <v>18049</v>
      </c>
      <c r="H367" s="57">
        <f t="shared" si="5"/>
        <v>84</v>
      </c>
      <c r="I367" s="57" t="s">
        <v>3225</v>
      </c>
      <c r="J367" s="57" t="s">
        <v>3196</v>
      </c>
      <c r="K367" s="57" t="s">
        <v>3228</v>
      </c>
      <c r="L367" s="57" t="s">
        <v>3196</v>
      </c>
      <c r="M367" s="57" t="s">
        <v>3196</v>
      </c>
      <c r="N367" s="193" t="s">
        <v>3196</v>
      </c>
      <c r="P367" s="57" t="s">
        <v>17700</v>
      </c>
      <c r="R367" s="57" t="s">
        <v>17700</v>
      </c>
      <c r="S367" s="57">
        <v>1</v>
      </c>
      <c r="T367" s="57">
        <v>0.3</v>
      </c>
      <c r="U367" s="57" t="str">
        <f>VLOOKUP(A367,'Individual Data'!$K$5:$AC$5544,12,FALSE)</f>
        <v>LFSO</v>
      </c>
      <c r="V367" s="14">
        <f>IFERROR(LOOKUP(H367,{30,43,48,53,58,63,68,73,78,83,88,93,97},{42,47,52,57,62,67,72,77,82,87,92,99,100}),999)</f>
        <v>87</v>
      </c>
      <c r="X367" s="57">
        <f>VLOOKUP(A367,'Individual Data'!$K$5:$AC$5544,8,FALSE)</f>
        <v>4</v>
      </c>
      <c r="Y367" s="57">
        <f>VLOOKUP(A367,'Individual Data'!$K$5:$AC$5544,9,FALSE)</f>
        <v>2019</v>
      </c>
    </row>
    <row r="368" spans="1:25" ht="15" customHeight="1" x14ac:dyDescent="0.25">
      <c r="A368" s="57" t="s">
        <v>15671</v>
      </c>
      <c r="B368" s="57">
        <v>367</v>
      </c>
      <c r="C368" s="73">
        <v>45230</v>
      </c>
      <c r="D368" s="57" t="s">
        <v>18719</v>
      </c>
      <c r="E368" s="57" t="s">
        <v>18720</v>
      </c>
      <c r="F368" s="197" t="s">
        <v>19617</v>
      </c>
      <c r="G368" s="57" t="s">
        <v>17988</v>
      </c>
      <c r="H368" s="57">
        <f t="shared" si="5"/>
        <v>73</v>
      </c>
      <c r="I368" s="57" t="s">
        <v>3225</v>
      </c>
      <c r="J368" s="57" t="s">
        <v>3196</v>
      </c>
      <c r="K368" s="57" t="s">
        <v>3196</v>
      </c>
      <c r="L368" s="57" t="s">
        <v>3196</v>
      </c>
      <c r="M368" s="57" t="s">
        <v>3196</v>
      </c>
      <c r="N368" s="193" t="s">
        <v>3228</v>
      </c>
      <c r="O368" s="57">
        <v>13</v>
      </c>
      <c r="P368" s="57" t="s">
        <v>17700</v>
      </c>
      <c r="R368" s="57" t="s">
        <v>17700</v>
      </c>
      <c r="S368" s="57">
        <v>1</v>
      </c>
      <c r="T368" s="57">
        <v>9.9</v>
      </c>
      <c r="U368" s="57" t="str">
        <f>VLOOKUP(A368,'Individual Data'!$K$5:$AC$5544,12,FALSE)</f>
        <v>IPCSR</v>
      </c>
      <c r="V368" s="14">
        <f>IFERROR(LOOKUP(H368,{30,43,48,53,58,63,68,73,78,83,88,93,97},{42,47,52,57,62,67,72,77,82,87,92,99,100}),999)</f>
        <v>77</v>
      </c>
      <c r="X368" s="57">
        <f>VLOOKUP(A368,'Individual Data'!$K$5:$AC$5544,8,FALSE)</f>
        <v>4</v>
      </c>
      <c r="Y368" s="57">
        <f>VLOOKUP(A368,'Individual Data'!$K$5:$AC$5544,9,FALSE)</f>
        <v>2019</v>
      </c>
    </row>
    <row r="369" spans="1:25" ht="15" customHeight="1" x14ac:dyDescent="0.25">
      <c r="A369" s="57" t="s">
        <v>3839</v>
      </c>
      <c r="B369" s="57">
        <v>368</v>
      </c>
      <c r="C369" s="73">
        <v>45230</v>
      </c>
      <c r="D369" s="57" t="s">
        <v>18721</v>
      </c>
      <c r="E369" s="57" t="s">
        <v>18722</v>
      </c>
      <c r="F369" s="197" t="s">
        <v>19617</v>
      </c>
      <c r="G369" s="57" t="s">
        <v>17879</v>
      </c>
      <c r="H369" s="57">
        <f t="shared" si="5"/>
        <v>82</v>
      </c>
      <c r="I369" s="57" t="s">
        <v>3225</v>
      </c>
      <c r="J369" s="57" t="s">
        <v>3228</v>
      </c>
      <c r="K369" s="57" t="s">
        <v>3196</v>
      </c>
      <c r="L369" s="57" t="s">
        <v>3196</v>
      </c>
      <c r="M369" s="57" t="s">
        <v>3196</v>
      </c>
      <c r="N369" s="193" t="s">
        <v>3196</v>
      </c>
      <c r="P369" s="57" t="s">
        <v>17700</v>
      </c>
      <c r="R369" s="57" t="s">
        <v>17700</v>
      </c>
      <c r="S369" s="57">
        <v>1</v>
      </c>
      <c r="T369" s="57">
        <v>9.9</v>
      </c>
      <c r="U369" s="57" t="str">
        <f>VLOOKUP(A369,'Individual Data'!$K$5:$AC$5544,12,FALSE)</f>
        <v>NLVA</v>
      </c>
      <c r="V369" s="14">
        <f>IFERROR(LOOKUP(H369,{30,43,48,53,58,63,68,73,78,83,88,93,97},{42,47,52,57,62,67,72,77,82,87,92,99,100}),999)</f>
        <v>82</v>
      </c>
      <c r="X369" s="57">
        <f>VLOOKUP(A369,'Individual Data'!$K$5:$AC$5544,8,FALSE)</f>
        <v>4</v>
      </c>
      <c r="Y369" s="57">
        <f>VLOOKUP(A369,'Individual Data'!$K$5:$AC$5544,9,FALSE)</f>
        <v>2019</v>
      </c>
    </row>
    <row r="370" spans="1:25" ht="15" customHeight="1" x14ac:dyDescent="0.25">
      <c r="A370" s="57" t="s">
        <v>9111</v>
      </c>
      <c r="B370" s="57">
        <v>369</v>
      </c>
      <c r="C370" s="73">
        <v>45230</v>
      </c>
      <c r="D370" s="57" t="s">
        <v>18723</v>
      </c>
      <c r="E370" s="57" t="s">
        <v>18724</v>
      </c>
      <c r="F370" s="197" t="s">
        <v>19617</v>
      </c>
      <c r="G370" s="57" t="s">
        <v>18245</v>
      </c>
      <c r="H370" s="57">
        <f t="shared" si="5"/>
        <v>76.5</v>
      </c>
      <c r="I370" s="57" t="s">
        <v>3225</v>
      </c>
      <c r="J370" s="57" t="s">
        <v>3196</v>
      </c>
      <c r="K370" s="57" t="s">
        <v>3196</v>
      </c>
      <c r="L370" s="57" t="s">
        <v>3196</v>
      </c>
      <c r="M370" s="57" t="s">
        <v>3196</v>
      </c>
      <c r="N370" s="193" t="s">
        <v>3228</v>
      </c>
      <c r="O370" s="57">
        <v>14</v>
      </c>
      <c r="P370" s="57" t="s">
        <v>17700</v>
      </c>
      <c r="R370" s="57" t="s">
        <v>17700</v>
      </c>
      <c r="S370" s="57">
        <v>1</v>
      </c>
      <c r="T370" s="57">
        <v>0.3</v>
      </c>
      <c r="U370" s="57" t="str">
        <f>VLOOKUP(A370,'Individual Data'!$K$5:$AC$5544,12,FALSE)</f>
        <v>IPCSR</v>
      </c>
      <c r="V370" s="14">
        <f>IFERROR(LOOKUP(H370,{30,43,48,53,58,63,68,73,78,83,88,93,97},{42,47,52,57,62,67,72,77,82,87,92,99,100}),999)</f>
        <v>77</v>
      </c>
      <c r="X370" s="57">
        <f>VLOOKUP(A370,'Individual Data'!$K$5:$AC$5544,8,FALSE)</f>
        <v>4</v>
      </c>
      <c r="Y370" s="57">
        <f>VLOOKUP(A370,'Individual Data'!$K$5:$AC$5544,9,FALSE)</f>
        <v>2019</v>
      </c>
    </row>
    <row r="371" spans="1:25" ht="15" customHeight="1" x14ac:dyDescent="0.25">
      <c r="A371" s="57" t="s">
        <v>6492</v>
      </c>
      <c r="B371" s="57">
        <v>370</v>
      </c>
      <c r="C371" s="73">
        <v>45230</v>
      </c>
      <c r="D371" s="57" t="s">
        <v>18725</v>
      </c>
      <c r="E371" s="57" t="s">
        <v>18726</v>
      </c>
      <c r="F371" s="197" t="s">
        <v>19617</v>
      </c>
      <c r="G371" s="57" t="s">
        <v>18018</v>
      </c>
      <c r="H371" s="57">
        <f t="shared" si="5"/>
        <v>87</v>
      </c>
      <c r="I371" s="57" t="s">
        <v>3225</v>
      </c>
      <c r="J371" s="57" t="s">
        <v>3196</v>
      </c>
      <c r="K371" s="57" t="s">
        <v>3228</v>
      </c>
      <c r="L371" s="57" t="s">
        <v>3196</v>
      </c>
      <c r="M371" s="57" t="s">
        <v>3196</v>
      </c>
      <c r="N371" s="193" t="s">
        <v>3196</v>
      </c>
      <c r="P371" s="57" t="s">
        <v>17700</v>
      </c>
      <c r="R371" s="57" t="s">
        <v>17700</v>
      </c>
      <c r="S371" s="57">
        <v>1</v>
      </c>
      <c r="T371" s="57">
        <v>9.9</v>
      </c>
      <c r="U371" s="57" t="str">
        <f>VLOOKUP(A371,'Individual Data'!$K$5:$AC$5544,12,FALSE)</f>
        <v>CJA1</v>
      </c>
      <c r="V371" s="14">
        <f>IFERROR(LOOKUP(H371,{30,43,48,53,58,63,68,73,78,83,88,93,97},{42,47,52,57,62,67,72,77,82,87,92,99,100}),999)</f>
        <v>87</v>
      </c>
      <c r="X371" s="57">
        <f>VLOOKUP(A371,'Individual Data'!$K$5:$AC$5544,8,FALSE)</f>
        <v>4</v>
      </c>
      <c r="Y371" s="57">
        <f>VLOOKUP(A371,'Individual Data'!$K$5:$AC$5544,9,FALSE)</f>
        <v>2019</v>
      </c>
    </row>
    <row r="372" spans="1:25" ht="15" customHeight="1" x14ac:dyDescent="0.25">
      <c r="A372" s="57" t="s">
        <v>14862</v>
      </c>
      <c r="B372" s="57">
        <v>371</v>
      </c>
      <c r="C372" s="73">
        <v>45230</v>
      </c>
      <c r="D372" s="57" t="s">
        <v>18727</v>
      </c>
      <c r="E372" s="57" t="s">
        <v>18728</v>
      </c>
      <c r="F372" s="197" t="s">
        <v>19617</v>
      </c>
      <c r="G372" s="57" t="s">
        <v>18057</v>
      </c>
      <c r="H372" s="57">
        <f t="shared" si="5"/>
        <v>71.5</v>
      </c>
      <c r="I372" s="57" t="s">
        <v>3225</v>
      </c>
      <c r="J372" s="57" t="s">
        <v>3228</v>
      </c>
      <c r="K372" s="57" t="s">
        <v>3228</v>
      </c>
      <c r="L372" s="57" t="s">
        <v>3196</v>
      </c>
      <c r="M372" s="57" t="s">
        <v>3196</v>
      </c>
      <c r="N372" s="193" t="s">
        <v>3196</v>
      </c>
      <c r="P372" s="57" t="s">
        <v>17700</v>
      </c>
      <c r="R372" s="57" t="s">
        <v>17700</v>
      </c>
      <c r="S372" s="57">
        <v>1</v>
      </c>
      <c r="T372" s="57">
        <v>9.9</v>
      </c>
      <c r="U372" s="57" t="str">
        <f>VLOOKUP(A372,'Individual Data'!$K$5:$AC$5544,12,FALSE)</f>
        <v>CJA1</v>
      </c>
      <c r="V372" s="14">
        <f>IFERROR(LOOKUP(H372,{30,43,48,53,58,63,68,73,78,83,88,93,97},{42,47,52,57,62,67,72,77,82,87,92,99,100}),999)</f>
        <v>72</v>
      </c>
      <c r="X372" s="57">
        <f>VLOOKUP(A372,'Individual Data'!$K$5:$AC$5544,8,FALSE)</f>
        <v>3</v>
      </c>
      <c r="Y372" s="57">
        <f>VLOOKUP(A372,'Individual Data'!$K$5:$AC$5544,9,FALSE)</f>
        <v>2020</v>
      </c>
    </row>
    <row r="373" spans="1:25" ht="15" customHeight="1" x14ac:dyDescent="0.25">
      <c r="A373" s="57" t="s">
        <v>7225</v>
      </c>
      <c r="B373" s="57">
        <v>372</v>
      </c>
      <c r="C373" s="73">
        <v>45230</v>
      </c>
      <c r="D373" s="57" t="s">
        <v>18729</v>
      </c>
      <c r="E373" s="57" t="s">
        <v>18730</v>
      </c>
      <c r="F373" s="197" t="s">
        <v>19617</v>
      </c>
      <c r="G373" s="57" t="s">
        <v>18018</v>
      </c>
      <c r="H373" s="57">
        <f t="shared" si="5"/>
        <v>87</v>
      </c>
      <c r="I373" s="57" t="s">
        <v>3225</v>
      </c>
      <c r="J373" s="57" t="s">
        <v>3196</v>
      </c>
      <c r="K373" s="57" t="s">
        <v>3196</v>
      </c>
      <c r="L373" s="57" t="s">
        <v>3196</v>
      </c>
      <c r="M373" s="57" t="s">
        <v>3196</v>
      </c>
      <c r="N373" s="193" t="s">
        <v>3228</v>
      </c>
      <c r="O373" s="57">
        <v>14</v>
      </c>
      <c r="P373" s="57" t="s">
        <v>17700</v>
      </c>
      <c r="R373" s="57" t="s">
        <v>17700</v>
      </c>
      <c r="S373" s="57">
        <v>1</v>
      </c>
      <c r="T373" s="57">
        <v>0.3</v>
      </c>
      <c r="U373" s="57" t="str">
        <f>VLOOKUP(A373,'Individual Data'!$K$5:$AC$5544,12,FALSE)</f>
        <v>CJA1</v>
      </c>
      <c r="V373" s="14">
        <f>IFERROR(LOOKUP(H373,{30,43,48,53,58,63,68,73,78,83,88,93,97},{42,47,52,57,62,67,72,77,82,87,92,99,100}),999)</f>
        <v>87</v>
      </c>
      <c r="X373" s="57">
        <f>VLOOKUP(A373,'Individual Data'!$K$5:$AC$5544,8,FALSE)</f>
        <v>4</v>
      </c>
      <c r="Y373" s="57">
        <f>VLOOKUP(A373,'Individual Data'!$K$5:$AC$5544,9,FALSE)</f>
        <v>2019</v>
      </c>
    </row>
    <row r="374" spans="1:25" ht="15" customHeight="1" x14ac:dyDescent="0.25">
      <c r="A374" s="57" t="s">
        <v>7160</v>
      </c>
      <c r="B374" s="57">
        <v>373</v>
      </c>
      <c r="C374" s="73">
        <v>45230</v>
      </c>
      <c r="D374" s="57" t="s">
        <v>18731</v>
      </c>
      <c r="E374" s="57" t="s">
        <v>18732</v>
      </c>
      <c r="F374" s="197" t="s">
        <v>19617</v>
      </c>
      <c r="G374" s="57" t="s">
        <v>17969</v>
      </c>
      <c r="H374" s="57">
        <f t="shared" si="5"/>
        <v>78</v>
      </c>
      <c r="I374" s="57" t="s">
        <v>3225</v>
      </c>
      <c r="J374" s="57" t="s">
        <v>3196</v>
      </c>
      <c r="K374" s="57" t="s">
        <v>3196</v>
      </c>
      <c r="L374" s="57" t="s">
        <v>3196</v>
      </c>
      <c r="M374" s="57" t="s">
        <v>3196</v>
      </c>
      <c r="N374" s="193" t="s">
        <v>3228</v>
      </c>
      <c r="O374" s="57">
        <v>14</v>
      </c>
      <c r="P374" s="57" t="s">
        <v>17700</v>
      </c>
      <c r="R374" s="57" t="s">
        <v>17700</v>
      </c>
      <c r="S374" s="57">
        <v>1</v>
      </c>
      <c r="T374" s="57">
        <v>0.3</v>
      </c>
      <c r="U374" s="57" t="str">
        <f>VLOOKUP(A374,'Individual Data'!$K$5:$AC$5544,12,FALSE)</f>
        <v>NLVA</v>
      </c>
      <c r="V374" s="14">
        <f>IFERROR(LOOKUP(H374,{30,43,48,53,58,63,68,73,78,83,88,93,97},{42,47,52,57,62,67,72,77,82,87,92,99,100}),999)</f>
        <v>82</v>
      </c>
      <c r="X374" s="57">
        <f>VLOOKUP(A374,'Individual Data'!$K$5:$AC$5544,8,FALSE)</f>
        <v>3</v>
      </c>
      <c r="Y374" s="57">
        <f>VLOOKUP(A374,'Individual Data'!$K$5:$AC$5544,9,FALSE)</f>
        <v>2020</v>
      </c>
    </row>
    <row r="375" spans="1:25" ht="15" customHeight="1" x14ac:dyDescent="0.25">
      <c r="A375" s="57" t="s">
        <v>7145</v>
      </c>
      <c r="B375" s="57">
        <v>374</v>
      </c>
      <c r="C375" s="73">
        <v>45230</v>
      </c>
      <c r="D375" s="57" t="s">
        <v>18733</v>
      </c>
      <c r="E375" s="57" t="s">
        <v>18734</v>
      </c>
      <c r="F375" s="197" t="s">
        <v>19617</v>
      </c>
      <c r="G375" s="57" t="s">
        <v>17937</v>
      </c>
      <c r="H375" s="57">
        <f t="shared" si="5"/>
        <v>72</v>
      </c>
      <c r="I375" s="57" t="s">
        <v>3225</v>
      </c>
      <c r="J375" s="57" t="s">
        <v>3196</v>
      </c>
      <c r="K375" s="57" t="s">
        <v>3196</v>
      </c>
      <c r="L375" s="57" t="s">
        <v>3196</v>
      </c>
      <c r="M375" s="57" t="s">
        <v>3196</v>
      </c>
      <c r="N375" s="193" t="s">
        <v>3228</v>
      </c>
      <c r="O375" s="57">
        <v>14</v>
      </c>
      <c r="P375" s="57" t="s">
        <v>17700</v>
      </c>
      <c r="R375" s="57" t="s">
        <v>17700</v>
      </c>
      <c r="S375" s="57">
        <v>1</v>
      </c>
      <c r="T375" s="57">
        <v>0.2</v>
      </c>
      <c r="U375" s="57" t="str">
        <f>VLOOKUP(A375,'Individual Data'!$K$5:$AC$5544,12,FALSE)</f>
        <v>Unassigned</v>
      </c>
      <c r="V375" s="14">
        <f>IFERROR(LOOKUP(H375,{30,43,48,53,58,63,68,73,78,83,88,93,97},{42,47,52,57,62,67,72,77,82,87,92,99,100}),999)</f>
        <v>72</v>
      </c>
      <c r="X375" s="57" t="str">
        <f>VLOOKUP(A375,'Individual Data'!$K$5:$AC$5544,8,FALSE)</f>
        <v>NA</v>
      </c>
      <c r="Y375" s="57" t="str">
        <f>VLOOKUP(A375,'Individual Data'!$K$5:$AC$5544,9,FALSE)</f>
        <v>U</v>
      </c>
    </row>
    <row r="376" spans="1:25" ht="15" customHeight="1" x14ac:dyDescent="0.25">
      <c r="A376" s="57" t="s">
        <v>9069</v>
      </c>
      <c r="B376" s="57">
        <v>375</v>
      </c>
      <c r="C376" s="73">
        <v>45230</v>
      </c>
      <c r="D376" s="57" t="s">
        <v>18735</v>
      </c>
      <c r="E376" s="57" t="s">
        <v>18736</v>
      </c>
      <c r="F376" s="197" t="s">
        <v>19617</v>
      </c>
      <c r="G376" s="57" t="s">
        <v>18716</v>
      </c>
      <c r="H376" s="57">
        <f t="shared" si="5"/>
        <v>92</v>
      </c>
      <c r="I376" s="57" t="s">
        <v>3225</v>
      </c>
      <c r="J376" s="57" t="s">
        <v>3228</v>
      </c>
      <c r="K376" s="57" t="s">
        <v>3228</v>
      </c>
      <c r="L376" s="57" t="s">
        <v>3196</v>
      </c>
      <c r="M376" s="57" t="s">
        <v>3196</v>
      </c>
      <c r="N376" s="193" t="s">
        <v>3196</v>
      </c>
      <c r="P376" s="57" t="s">
        <v>17700</v>
      </c>
      <c r="R376" s="57" t="s">
        <v>17700</v>
      </c>
      <c r="S376" s="57">
        <v>1</v>
      </c>
      <c r="T376" s="57">
        <v>9.9</v>
      </c>
      <c r="U376" s="57" t="str">
        <f>VLOOKUP(A376,'Individual Data'!$K$5:$AC$5544,12,FALSE)</f>
        <v>NLVA</v>
      </c>
      <c r="V376" s="14">
        <f>IFERROR(LOOKUP(H376,{30,43,48,53,58,63,68,73,78,83,88,93,97},{42,47,52,57,62,67,72,77,82,87,92,99,100}),999)</f>
        <v>92</v>
      </c>
      <c r="X376" s="57">
        <f>VLOOKUP(A376,'Individual Data'!$K$5:$AC$5544,8,FALSE)</f>
        <v>4</v>
      </c>
      <c r="Y376" s="57">
        <f>VLOOKUP(A376,'Individual Data'!$K$5:$AC$5544,9,FALSE)</f>
        <v>2019</v>
      </c>
    </row>
    <row r="377" spans="1:25" ht="15" customHeight="1" x14ac:dyDescent="0.25">
      <c r="A377" s="57" t="s">
        <v>12275</v>
      </c>
      <c r="B377" s="57">
        <v>376</v>
      </c>
      <c r="C377" s="73">
        <v>45230</v>
      </c>
      <c r="D377" s="57" t="s">
        <v>18737</v>
      </c>
      <c r="E377" s="57" t="s">
        <v>18738</v>
      </c>
      <c r="F377" s="197" t="s">
        <v>19617</v>
      </c>
      <c r="G377" s="57" t="s">
        <v>18167</v>
      </c>
      <c r="H377" s="57">
        <f t="shared" si="5"/>
        <v>83</v>
      </c>
      <c r="I377" s="57" t="s">
        <v>3225</v>
      </c>
      <c r="J377" s="57" t="s">
        <v>3196</v>
      </c>
      <c r="K377" s="57" t="s">
        <v>3196</v>
      </c>
      <c r="L377" s="57" t="s">
        <v>3196</v>
      </c>
      <c r="M377" s="57" t="s">
        <v>3196</v>
      </c>
      <c r="N377" s="193" t="s">
        <v>3228</v>
      </c>
      <c r="O377" s="57">
        <v>14</v>
      </c>
      <c r="P377" s="57" t="s">
        <v>17700</v>
      </c>
      <c r="R377" s="57" t="s">
        <v>17700</v>
      </c>
      <c r="S377" s="57">
        <v>1</v>
      </c>
      <c r="T377" s="57">
        <v>0.3</v>
      </c>
      <c r="U377" s="57" t="str">
        <f>VLOOKUP(A377,'Individual Data'!$K$5:$AC$5544,12,FALSE)</f>
        <v>LFSO</v>
      </c>
      <c r="V377" s="14">
        <f>IFERROR(LOOKUP(H377,{30,43,48,53,58,63,68,73,78,83,88,93,97},{42,47,52,57,62,67,72,77,82,87,92,99,100}),999)</f>
        <v>87</v>
      </c>
      <c r="X377" s="57">
        <f>VLOOKUP(A377,'Individual Data'!$K$5:$AC$5544,8,FALSE)</f>
        <v>5</v>
      </c>
      <c r="Y377" s="57">
        <f>VLOOKUP(A377,'Individual Data'!$K$5:$AC$5544,9,FALSE)</f>
        <v>2018</v>
      </c>
    </row>
    <row r="378" spans="1:25" ht="15" customHeight="1" x14ac:dyDescent="0.25">
      <c r="A378" s="57" t="s">
        <v>12038</v>
      </c>
      <c r="B378" s="57">
        <v>377</v>
      </c>
      <c r="C378" s="73">
        <v>45230</v>
      </c>
      <c r="D378" s="57" t="s">
        <v>18739</v>
      </c>
      <c r="E378" s="57" t="s">
        <v>18740</v>
      </c>
      <c r="F378" s="197" t="s">
        <v>19617</v>
      </c>
      <c r="G378" s="57" t="s">
        <v>18124</v>
      </c>
      <c r="H378" s="57">
        <f t="shared" si="5"/>
        <v>85</v>
      </c>
      <c r="I378" s="57" t="s">
        <v>3225</v>
      </c>
      <c r="J378" s="57" t="s">
        <v>3196</v>
      </c>
      <c r="K378" s="57" t="s">
        <v>3196</v>
      </c>
      <c r="L378" s="57" t="s">
        <v>3196</v>
      </c>
      <c r="M378" s="57" t="s">
        <v>3196</v>
      </c>
      <c r="N378" s="193" t="s">
        <v>3228</v>
      </c>
      <c r="O378" s="57">
        <v>14</v>
      </c>
      <c r="P378" s="57" t="s">
        <v>17700</v>
      </c>
      <c r="R378" s="57" t="s">
        <v>17700</v>
      </c>
      <c r="S378" s="57">
        <v>1</v>
      </c>
      <c r="T378" s="57">
        <v>0.3</v>
      </c>
      <c r="U378" s="57" t="str">
        <f>VLOOKUP(A378,'Individual Data'!$K$5:$AC$5544,12,FALSE)</f>
        <v>Unassigned</v>
      </c>
      <c r="V378" s="14">
        <f>IFERROR(LOOKUP(H378,{30,43,48,53,58,63,68,73,78,83,88,93,97},{42,47,52,57,62,67,72,77,82,87,92,99,100}),999)</f>
        <v>87</v>
      </c>
      <c r="X378" s="57" t="str">
        <f>VLOOKUP(A378,'Individual Data'!$K$5:$AC$5544,8,FALSE)</f>
        <v>NA</v>
      </c>
      <c r="Y378" s="57" t="str">
        <f>VLOOKUP(A378,'Individual Data'!$K$5:$AC$5544,9,FALSE)</f>
        <v>U</v>
      </c>
    </row>
    <row r="379" spans="1:25" ht="15" customHeight="1" x14ac:dyDescent="0.25">
      <c r="A379" s="57" t="s">
        <v>16042</v>
      </c>
      <c r="B379" s="57">
        <v>378</v>
      </c>
      <c r="C379" s="73">
        <v>45230</v>
      </c>
      <c r="D379" s="57" t="s">
        <v>18741</v>
      </c>
      <c r="E379" s="57" t="s">
        <v>18742</v>
      </c>
      <c r="F379" s="197" t="s">
        <v>19617</v>
      </c>
      <c r="G379" s="57" t="s">
        <v>17879</v>
      </c>
      <c r="H379" s="57">
        <f t="shared" si="5"/>
        <v>82</v>
      </c>
      <c r="I379" s="57" t="s">
        <v>3225</v>
      </c>
      <c r="J379" s="57" t="s">
        <v>3196</v>
      </c>
      <c r="K379" s="57" t="s">
        <v>3196</v>
      </c>
      <c r="L379" s="57" t="s">
        <v>3196</v>
      </c>
      <c r="M379" s="57" t="s">
        <v>3196</v>
      </c>
      <c r="N379" s="193" t="s">
        <v>3228</v>
      </c>
      <c r="O379" s="57">
        <v>14</v>
      </c>
      <c r="P379" s="57" t="s">
        <v>17700</v>
      </c>
      <c r="R379" s="57" t="s">
        <v>17700</v>
      </c>
      <c r="S379" s="57">
        <v>1</v>
      </c>
      <c r="T379" s="57">
        <v>0.3</v>
      </c>
      <c r="U379" s="57" t="str">
        <f>VLOOKUP(A379,'Individual Data'!$K$5:$AC$5544,12,FALSE)</f>
        <v>BCA1</v>
      </c>
      <c r="V379" s="14">
        <f>IFERROR(LOOKUP(H379,{30,43,48,53,58,63,68,73,78,83,88,93,97},{42,47,52,57,62,67,72,77,82,87,92,99,100}),999)</f>
        <v>82</v>
      </c>
      <c r="X379" s="57">
        <f>VLOOKUP(A379,'Individual Data'!$K$5:$AC$5544,8,FALSE)</f>
        <v>4</v>
      </c>
      <c r="Y379" s="57">
        <f>VLOOKUP(A379,'Individual Data'!$K$5:$AC$5544,9,FALSE)</f>
        <v>2019</v>
      </c>
    </row>
    <row r="380" spans="1:25" ht="15" customHeight="1" x14ac:dyDescent="0.25">
      <c r="A380" s="57" t="s">
        <v>14946</v>
      </c>
      <c r="B380" s="57">
        <v>379</v>
      </c>
      <c r="C380" s="73">
        <v>45230</v>
      </c>
      <c r="D380" s="57" t="s">
        <v>18743</v>
      </c>
      <c r="E380" s="57" t="s">
        <v>18744</v>
      </c>
      <c r="F380" s="197" t="s">
        <v>19617</v>
      </c>
      <c r="G380" s="57" t="s">
        <v>17969</v>
      </c>
      <c r="H380" s="57">
        <f t="shared" si="5"/>
        <v>78</v>
      </c>
      <c r="I380" s="57" t="s">
        <v>3225</v>
      </c>
      <c r="J380" s="57" t="s">
        <v>3196</v>
      </c>
      <c r="K380" s="57" t="s">
        <v>3196</v>
      </c>
      <c r="L380" s="57" t="s">
        <v>3196</v>
      </c>
      <c r="M380" s="57" t="s">
        <v>3196</v>
      </c>
      <c r="N380" s="193" t="s">
        <v>3228</v>
      </c>
      <c r="O380" s="57">
        <v>14</v>
      </c>
      <c r="P380" s="57" t="s">
        <v>17700</v>
      </c>
      <c r="R380" s="57" t="s">
        <v>17700</v>
      </c>
      <c r="S380" s="57">
        <v>1</v>
      </c>
      <c r="T380" s="57">
        <v>9.9</v>
      </c>
      <c r="U380" s="57" t="str">
        <f>VLOOKUP(A380,'Individual Data'!$K$5:$AC$5544,12,FALSE)</f>
        <v>LFH UNK</v>
      </c>
      <c r="V380" s="14">
        <f>IFERROR(LOOKUP(H380,{30,43,48,53,58,63,68,73,78,83,88,93,97},{42,47,52,57,62,67,72,77,82,87,92,99,100}),999)</f>
        <v>82</v>
      </c>
      <c r="X380" s="57">
        <f>VLOOKUP(A380,'Individual Data'!$K$5:$AC$5544,8,FALSE)</f>
        <v>5</v>
      </c>
      <c r="Y380" s="57">
        <f>VLOOKUP(A380,'Individual Data'!$K$5:$AC$5544,9,FALSE)</f>
        <v>2018</v>
      </c>
    </row>
    <row r="381" spans="1:25" ht="15" customHeight="1" x14ac:dyDescent="0.25">
      <c r="A381" s="57" t="s">
        <v>3823</v>
      </c>
      <c r="B381" s="57">
        <v>380</v>
      </c>
      <c r="C381" s="73">
        <v>45231</v>
      </c>
      <c r="D381" s="57" t="s">
        <v>18745</v>
      </c>
      <c r="E381" s="57" t="s">
        <v>18746</v>
      </c>
      <c r="F381" s="197" t="s">
        <v>19617</v>
      </c>
      <c r="G381" s="57" t="s">
        <v>18001</v>
      </c>
      <c r="H381" s="57">
        <f t="shared" si="5"/>
        <v>85.5</v>
      </c>
      <c r="I381" s="57" t="s">
        <v>3225</v>
      </c>
      <c r="J381" s="57" t="s">
        <v>3196</v>
      </c>
      <c r="K381" s="57" t="s">
        <v>3196</v>
      </c>
      <c r="L381" s="57" t="s">
        <v>3196</v>
      </c>
      <c r="M381" s="57" t="s">
        <v>3196</v>
      </c>
      <c r="N381" s="193" t="s">
        <v>3228</v>
      </c>
      <c r="O381" s="57">
        <v>18</v>
      </c>
      <c r="P381" s="57" t="s">
        <v>17700</v>
      </c>
      <c r="R381" s="57" t="s">
        <v>17700</v>
      </c>
      <c r="S381" s="57">
        <v>1</v>
      </c>
      <c r="T381" s="57">
        <v>0.3</v>
      </c>
      <c r="U381" s="57" t="str">
        <f>VLOOKUP(A381,'Individual Data'!$K$5:$AC$5544,12,FALSE)</f>
        <v>Unassigned</v>
      </c>
      <c r="V381" s="14">
        <f>IFERROR(LOOKUP(H381,{30,43,48,53,58,63,68,73,78,83,88,93,97},{42,47,52,57,62,67,72,77,82,87,92,99,100}),999)</f>
        <v>87</v>
      </c>
      <c r="X381" s="57" t="str">
        <f>VLOOKUP(A381,'Individual Data'!$K$5:$AC$5544,8,FALSE)</f>
        <v>NA</v>
      </c>
      <c r="Y381" s="57" t="str">
        <f>VLOOKUP(A381,'Individual Data'!$K$5:$AC$5544,9,FALSE)</f>
        <v>U</v>
      </c>
    </row>
    <row r="382" spans="1:25" ht="15" customHeight="1" x14ac:dyDescent="0.25">
      <c r="A382" s="57" t="s">
        <v>14991</v>
      </c>
      <c r="B382" s="57">
        <v>381</v>
      </c>
      <c r="C382" s="73">
        <v>45231</v>
      </c>
      <c r="D382" s="57" t="s">
        <v>18747</v>
      </c>
      <c r="E382" s="57" t="s">
        <v>18748</v>
      </c>
      <c r="F382" s="197" t="s">
        <v>19617</v>
      </c>
      <c r="G382" s="57" t="s">
        <v>17951</v>
      </c>
      <c r="H382" s="57">
        <f t="shared" si="5"/>
        <v>74.5</v>
      </c>
      <c r="I382" s="57" t="s">
        <v>3225</v>
      </c>
      <c r="J382" s="57" t="s">
        <v>3228</v>
      </c>
      <c r="K382" s="57" t="s">
        <v>3228</v>
      </c>
      <c r="L382" s="57" t="s">
        <v>3196</v>
      </c>
      <c r="M382" s="57" t="s">
        <v>3196</v>
      </c>
      <c r="N382" s="193" t="s">
        <v>3196</v>
      </c>
      <c r="P382" s="57" t="s">
        <v>17700</v>
      </c>
      <c r="R382" s="57" t="s">
        <v>17700</v>
      </c>
      <c r="S382" s="57">
        <v>1</v>
      </c>
      <c r="T382" s="57">
        <v>9.9</v>
      </c>
      <c r="U382" s="57" t="str">
        <f>VLOOKUP(A382,'Individual Data'!$K$5:$AC$5544,12,FALSE)</f>
        <v>GRR</v>
      </c>
      <c r="V382" s="14">
        <f>IFERROR(LOOKUP(H382,{30,43,48,53,58,63,68,73,78,83,88,93,97},{42,47,52,57,62,67,72,77,82,87,92,99,100}),999)</f>
        <v>77</v>
      </c>
      <c r="X382" s="57">
        <f>VLOOKUP(A382,'Individual Data'!$K$5:$AC$5544,8,FALSE)</f>
        <v>4</v>
      </c>
      <c r="Y382" s="57">
        <f>VLOOKUP(A382,'Individual Data'!$K$5:$AC$5544,9,FALSE)</f>
        <v>2019</v>
      </c>
    </row>
    <row r="383" spans="1:25" ht="15" customHeight="1" x14ac:dyDescent="0.25">
      <c r="A383" s="57" t="s">
        <v>15619</v>
      </c>
      <c r="B383" s="57">
        <v>382</v>
      </c>
      <c r="C383" s="73">
        <v>45231</v>
      </c>
      <c r="D383" s="57" t="s">
        <v>18749</v>
      </c>
      <c r="E383" s="57" t="s">
        <v>18750</v>
      </c>
      <c r="F383" s="197" t="s">
        <v>19617</v>
      </c>
      <c r="G383" s="57" t="s">
        <v>18018</v>
      </c>
      <c r="H383" s="57">
        <f t="shared" si="5"/>
        <v>87</v>
      </c>
      <c r="I383" s="57" t="s">
        <v>3225</v>
      </c>
      <c r="J383" s="57" t="s">
        <v>3228</v>
      </c>
      <c r="K383" s="57" t="s">
        <v>3228</v>
      </c>
      <c r="L383" s="57" t="s">
        <v>3196</v>
      </c>
      <c r="M383" s="57" t="s">
        <v>3196</v>
      </c>
      <c r="N383" s="193" t="s">
        <v>3196</v>
      </c>
      <c r="P383" s="57" t="s">
        <v>17700</v>
      </c>
      <c r="R383" s="57" t="s">
        <v>17700</v>
      </c>
      <c r="S383" s="57">
        <v>1</v>
      </c>
      <c r="T383" s="57">
        <v>9.9</v>
      </c>
      <c r="U383" s="57" t="str">
        <f>VLOOKUP(A383,'Individual Data'!$K$5:$AC$5544,12,FALSE)</f>
        <v>GRR</v>
      </c>
      <c r="V383" s="14">
        <f>IFERROR(LOOKUP(H383,{30,43,48,53,58,63,68,73,78,83,88,93,97},{42,47,52,57,62,67,72,77,82,87,92,99,100}),999)</f>
        <v>87</v>
      </c>
      <c r="X383" s="57">
        <f>VLOOKUP(A383,'Individual Data'!$K$5:$AC$5544,8,FALSE)</f>
        <v>4</v>
      </c>
      <c r="Y383" s="57">
        <f>VLOOKUP(A383,'Individual Data'!$K$5:$AC$5544,9,FALSE)</f>
        <v>2019</v>
      </c>
    </row>
    <row r="384" spans="1:25" ht="15" customHeight="1" x14ac:dyDescent="0.25">
      <c r="A384" s="57" t="s">
        <v>3794</v>
      </c>
      <c r="B384" s="57">
        <v>383</v>
      </c>
      <c r="C384" s="73">
        <v>45231</v>
      </c>
      <c r="D384" s="57" t="s">
        <v>18751</v>
      </c>
      <c r="E384" s="57" t="s">
        <v>18752</v>
      </c>
      <c r="F384" s="197" t="s">
        <v>19617</v>
      </c>
      <c r="G384" s="57" t="s">
        <v>18167</v>
      </c>
      <c r="H384" s="57">
        <f t="shared" si="5"/>
        <v>83</v>
      </c>
      <c r="I384" s="57" t="s">
        <v>3225</v>
      </c>
      <c r="J384" s="57" t="s">
        <v>3228</v>
      </c>
      <c r="K384" s="57" t="s">
        <v>3228</v>
      </c>
      <c r="L384" s="57" t="s">
        <v>3196</v>
      </c>
      <c r="M384" s="57" t="s">
        <v>3196</v>
      </c>
      <c r="N384" s="193" t="s">
        <v>3196</v>
      </c>
      <c r="P384" s="57" t="s">
        <v>17700</v>
      </c>
      <c r="R384" s="57" t="s">
        <v>17700</v>
      </c>
      <c r="S384" s="57">
        <v>1</v>
      </c>
      <c r="T384" s="57">
        <v>9.9</v>
      </c>
      <c r="U384" s="57" t="str">
        <f>VLOOKUP(A384,'Individual Data'!$K$5:$AC$5544,12,FALSE)</f>
        <v>CJA2</v>
      </c>
      <c r="V384" s="14">
        <f>IFERROR(LOOKUP(H384,{30,43,48,53,58,63,68,73,78,83,88,93,97},{42,47,52,57,62,67,72,77,82,87,92,99,100}),999)</f>
        <v>87</v>
      </c>
      <c r="X384" s="57">
        <f>VLOOKUP(A384,'Individual Data'!$K$5:$AC$5544,8,FALSE)</f>
        <v>4</v>
      </c>
      <c r="Y384" s="57">
        <f>VLOOKUP(A384,'Individual Data'!$K$5:$AC$5544,9,FALSE)</f>
        <v>2019</v>
      </c>
    </row>
    <row r="385" spans="1:25" ht="15" customHeight="1" x14ac:dyDescent="0.25">
      <c r="A385" s="57" t="s">
        <v>12122</v>
      </c>
      <c r="B385" s="57">
        <v>384</v>
      </c>
      <c r="C385" s="73">
        <v>45231</v>
      </c>
      <c r="D385" s="57" t="s">
        <v>18753</v>
      </c>
      <c r="E385" s="57" t="s">
        <v>18754</v>
      </c>
      <c r="F385" s="197" t="s">
        <v>19617</v>
      </c>
      <c r="G385" s="57" t="s">
        <v>18312</v>
      </c>
      <c r="H385" s="57">
        <f t="shared" si="5"/>
        <v>94</v>
      </c>
      <c r="I385" s="57" t="s">
        <v>3225</v>
      </c>
      <c r="J385" s="57" t="s">
        <v>3196</v>
      </c>
      <c r="K385" s="57" t="s">
        <v>3196</v>
      </c>
      <c r="L385" s="57" t="s">
        <v>3196</v>
      </c>
      <c r="M385" s="57" t="s">
        <v>3196</v>
      </c>
      <c r="N385" s="193" t="s">
        <v>3228</v>
      </c>
      <c r="O385" s="57">
        <v>18</v>
      </c>
      <c r="P385" s="57" t="s">
        <v>17700</v>
      </c>
      <c r="R385" s="57" t="s">
        <v>17700</v>
      </c>
      <c r="S385" s="57">
        <v>1</v>
      </c>
      <c r="T385" s="57">
        <v>0.3</v>
      </c>
      <c r="U385" s="57" t="str">
        <f>VLOOKUP(A385,'Individual Data'!$K$5:$AC$5544,12,FALSE)</f>
        <v>BCA1</v>
      </c>
      <c r="V385" s="14">
        <f>IFERROR(LOOKUP(H385,{30,43,48,53,58,63,68,73,78,83,88,93,97},{42,47,52,57,62,67,72,77,82,87,92,99,100}),999)</f>
        <v>99</v>
      </c>
      <c r="X385" s="57">
        <f>VLOOKUP(A385,'Individual Data'!$K$5:$AC$5544,8,FALSE)</f>
        <v>4</v>
      </c>
      <c r="Y385" s="57">
        <f>VLOOKUP(A385,'Individual Data'!$K$5:$AC$5544,9,FALSE)</f>
        <v>2019</v>
      </c>
    </row>
    <row r="386" spans="1:25" ht="15" customHeight="1" x14ac:dyDescent="0.25">
      <c r="A386" s="57" t="s">
        <v>3651</v>
      </c>
      <c r="B386" s="57">
        <v>385</v>
      </c>
      <c r="C386" s="73">
        <v>45231</v>
      </c>
      <c r="D386" s="57" t="s">
        <v>18755</v>
      </c>
      <c r="E386" s="57" t="s">
        <v>18756</v>
      </c>
      <c r="F386" s="197" t="s">
        <v>19617</v>
      </c>
      <c r="G386" s="57" t="s">
        <v>18124</v>
      </c>
      <c r="H386" s="57">
        <f t="shared" ref="H386:H449" si="6">G386/10</f>
        <v>85</v>
      </c>
      <c r="I386" s="57" t="s">
        <v>3225</v>
      </c>
      <c r="J386" s="57" t="s">
        <v>3196</v>
      </c>
      <c r="K386" s="57" t="s">
        <v>3196</v>
      </c>
      <c r="L386" s="57" t="s">
        <v>3196</v>
      </c>
      <c r="M386" s="57" t="s">
        <v>3196</v>
      </c>
      <c r="N386" s="193" t="s">
        <v>3228</v>
      </c>
      <c r="O386" s="57">
        <v>18</v>
      </c>
      <c r="P386" s="57" t="s">
        <v>17700</v>
      </c>
      <c r="R386" s="57" t="s">
        <v>17700</v>
      </c>
      <c r="S386" s="57">
        <v>1</v>
      </c>
      <c r="T386" s="57">
        <v>0.3</v>
      </c>
      <c r="U386" s="57" t="str">
        <f>VLOOKUP(A386,'Individual Data'!$K$5:$AC$5544,12,FALSE)</f>
        <v>LFHSO2</v>
      </c>
      <c r="V386" s="14">
        <f>IFERROR(LOOKUP(H386,{30,43,48,53,58,63,68,73,78,83,88,93,97},{42,47,52,57,62,67,72,77,82,87,92,99,100}),999)</f>
        <v>87</v>
      </c>
      <c r="X386" s="57">
        <f>VLOOKUP(A386,'Individual Data'!$K$5:$AC$5544,8,FALSE)</f>
        <v>4</v>
      </c>
      <c r="Y386" s="57">
        <f>VLOOKUP(A386,'Individual Data'!$K$5:$AC$5544,9,FALSE)</f>
        <v>2019</v>
      </c>
    </row>
    <row r="387" spans="1:25" ht="15" customHeight="1" x14ac:dyDescent="0.25">
      <c r="A387" s="57" t="s">
        <v>18757</v>
      </c>
      <c r="B387" s="57">
        <v>386</v>
      </c>
      <c r="C387" s="73">
        <v>45231</v>
      </c>
      <c r="D387" s="57" t="s">
        <v>18758</v>
      </c>
      <c r="E387" s="57" t="s">
        <v>18759</v>
      </c>
      <c r="F387" s="197" t="s">
        <v>19617</v>
      </c>
      <c r="G387" s="57" t="s">
        <v>18206</v>
      </c>
      <c r="H387" s="57">
        <f t="shared" si="6"/>
        <v>90.5</v>
      </c>
      <c r="I387" s="57" t="s">
        <v>3225</v>
      </c>
      <c r="J387" s="57" t="s">
        <v>3228</v>
      </c>
      <c r="K387" s="57" t="s">
        <v>3228</v>
      </c>
      <c r="L387" s="57" t="s">
        <v>3196</v>
      </c>
      <c r="M387" s="57" t="s">
        <v>3196</v>
      </c>
      <c r="N387" s="193" t="s">
        <v>3196</v>
      </c>
      <c r="P387" s="57" t="s">
        <v>17700</v>
      </c>
      <c r="R387" s="57" t="s">
        <v>17700</v>
      </c>
      <c r="S387" s="57">
        <v>1</v>
      </c>
      <c r="T387" s="57">
        <v>9.9</v>
      </c>
      <c r="U387" s="57" t="str">
        <f>VLOOKUP(A387,'Individual Data'!$K$5:$AC$5544,12,FALSE)</f>
        <v>NLVA</v>
      </c>
      <c r="V387" s="14">
        <f>IFERROR(LOOKUP(H387,{30,43,48,53,58,63,68,73,78,83,88,93,97},{42,47,52,57,62,67,72,77,82,87,92,99,100}),999)</f>
        <v>92</v>
      </c>
      <c r="X387" s="57">
        <f>VLOOKUP(A387,'Individual Data'!$K$5:$AC$5544,8,FALSE)</f>
        <v>4</v>
      </c>
      <c r="Y387" s="57">
        <f>VLOOKUP(A387,'Individual Data'!$K$5:$AC$5544,9,FALSE)</f>
        <v>2019</v>
      </c>
    </row>
    <row r="388" spans="1:25" ht="15" customHeight="1" x14ac:dyDescent="0.25">
      <c r="A388" s="57" t="s">
        <v>3463</v>
      </c>
      <c r="B388" s="57">
        <v>387</v>
      </c>
      <c r="C388" s="73">
        <v>45231</v>
      </c>
      <c r="D388" s="57" t="s">
        <v>18760</v>
      </c>
      <c r="E388" s="57" t="s">
        <v>18761</v>
      </c>
      <c r="F388" s="197" t="s">
        <v>19617</v>
      </c>
      <c r="G388" s="57" t="s">
        <v>18312</v>
      </c>
      <c r="H388" s="57">
        <f t="shared" si="6"/>
        <v>94</v>
      </c>
      <c r="I388" s="57" t="s">
        <v>3225</v>
      </c>
      <c r="J388" s="57" t="s">
        <v>3228</v>
      </c>
      <c r="K388" s="57" t="s">
        <v>3228</v>
      </c>
      <c r="L388" s="57" t="s">
        <v>3196</v>
      </c>
      <c r="M388" s="57" t="s">
        <v>3196</v>
      </c>
      <c r="N388" s="193" t="s">
        <v>3196</v>
      </c>
      <c r="P388" s="57" t="s">
        <v>17700</v>
      </c>
      <c r="R388" s="57" t="s">
        <v>17700</v>
      </c>
      <c r="S388" s="57">
        <v>1</v>
      </c>
      <c r="T388" s="57">
        <v>9.9</v>
      </c>
      <c r="U388" s="57" t="str">
        <f>VLOOKUP(A388,'Individual Data'!$K$5:$AC$5544,12,FALSE)</f>
        <v>Unassigned AD</v>
      </c>
      <c r="V388" s="14">
        <f>IFERROR(LOOKUP(H388,{30,43,48,53,58,63,68,73,78,83,88,93,97},{42,47,52,57,62,67,72,77,82,87,92,99,100}),999)</f>
        <v>99</v>
      </c>
      <c r="X388" s="57" t="str">
        <f>VLOOKUP(A388,'Individual Data'!$K$5:$AC$5544,8,FALSE)</f>
        <v>NA</v>
      </c>
      <c r="Y388" s="57" t="str">
        <f>VLOOKUP(A388,'Individual Data'!$K$5:$AC$5544,9,FALSE)</f>
        <v>U</v>
      </c>
    </row>
    <row r="389" spans="1:25" ht="15" customHeight="1" x14ac:dyDescent="0.25">
      <c r="A389" s="57" t="s">
        <v>15038</v>
      </c>
      <c r="B389" s="57">
        <v>388</v>
      </c>
      <c r="C389" s="73">
        <v>45231</v>
      </c>
      <c r="D389" s="57" t="s">
        <v>18762</v>
      </c>
      <c r="E389" s="57" t="s">
        <v>18763</v>
      </c>
      <c r="F389" s="197" t="s">
        <v>19617</v>
      </c>
      <c r="G389" s="57" t="s">
        <v>17990</v>
      </c>
      <c r="H389" s="57">
        <f t="shared" si="6"/>
        <v>102.5</v>
      </c>
      <c r="I389" s="57" t="s">
        <v>3225</v>
      </c>
      <c r="J389" s="57" t="s">
        <v>3196</v>
      </c>
      <c r="K389" s="57" t="s">
        <v>3196</v>
      </c>
      <c r="L389" s="57" t="s">
        <v>3196</v>
      </c>
      <c r="M389" s="57" t="s">
        <v>3196</v>
      </c>
      <c r="N389" s="193" t="s">
        <v>3228</v>
      </c>
      <c r="O389" s="57">
        <v>18</v>
      </c>
      <c r="P389" s="57" t="s">
        <v>17700</v>
      </c>
      <c r="R389" s="57" t="s">
        <v>17700</v>
      </c>
      <c r="S389" s="57">
        <v>1</v>
      </c>
      <c r="T389" s="57">
        <v>0.3</v>
      </c>
      <c r="U389" s="57" t="str">
        <f>VLOOKUP(A389,'Individual Data'!$K$5:$AC$5544,12,FALSE)</f>
        <v>Unassigned</v>
      </c>
      <c r="V389" s="14">
        <f>IFERROR(LOOKUP(H389,{30,43,48,53,58,63,68,73,78,83,88,93,97},{42,47,52,57,62,67,72,77,82,87,92,99,100}),999)</f>
        <v>100</v>
      </c>
      <c r="X389" s="57" t="str">
        <f>VLOOKUP(A389,'Individual Data'!$K$5:$AC$5544,8,FALSE)</f>
        <v>NA</v>
      </c>
      <c r="Y389" s="57" t="str">
        <f>VLOOKUP(A389,'Individual Data'!$K$5:$AC$5544,9,FALSE)</f>
        <v>U</v>
      </c>
    </row>
    <row r="390" spans="1:25" ht="15" customHeight="1" x14ac:dyDescent="0.25">
      <c r="A390" s="57" t="s">
        <v>14017</v>
      </c>
      <c r="B390" s="57">
        <v>389</v>
      </c>
      <c r="C390" s="73">
        <v>45231</v>
      </c>
      <c r="D390" s="57" t="s">
        <v>18764</v>
      </c>
      <c r="E390" s="57" t="s">
        <v>18765</v>
      </c>
      <c r="F390" s="197" t="s">
        <v>19617</v>
      </c>
      <c r="G390" s="57" t="s">
        <v>17990</v>
      </c>
      <c r="H390" s="57">
        <f t="shared" si="6"/>
        <v>102.5</v>
      </c>
      <c r="I390" s="57" t="s">
        <v>3225</v>
      </c>
      <c r="J390" s="57" t="s">
        <v>3196</v>
      </c>
      <c r="K390" s="57" t="s">
        <v>3196</v>
      </c>
      <c r="L390" s="57" t="s">
        <v>3196</v>
      </c>
      <c r="M390" s="57" t="s">
        <v>3196</v>
      </c>
      <c r="N390" s="193" t="s">
        <v>3228</v>
      </c>
      <c r="O390" s="57">
        <v>18</v>
      </c>
      <c r="P390" s="57" t="s">
        <v>17700</v>
      </c>
      <c r="R390" s="57" t="s">
        <v>17700</v>
      </c>
      <c r="S390" s="57">
        <v>1</v>
      </c>
      <c r="T390" s="57">
        <v>0.4</v>
      </c>
      <c r="U390" s="57" t="str">
        <f>VLOOKUP(A390,'Individual Data'!$K$5:$AC$5544,12,FALSE)</f>
        <v>NPTH</v>
      </c>
      <c r="V390" s="14">
        <f>IFERROR(LOOKUP(H390,{30,43,48,53,58,63,68,73,78,83,88,93,97},{42,47,52,57,62,67,72,77,82,87,92,99,100}),999)</f>
        <v>100</v>
      </c>
      <c r="X390" s="57">
        <f>VLOOKUP(A390,'Individual Data'!$K$5:$AC$5544,8,FALSE)</f>
        <v>5</v>
      </c>
      <c r="Y390" s="57">
        <f>VLOOKUP(A390,'Individual Data'!$K$5:$AC$5544,9,FALSE)</f>
        <v>2018</v>
      </c>
    </row>
    <row r="391" spans="1:25" ht="15" customHeight="1" x14ac:dyDescent="0.25">
      <c r="A391" s="57" t="s">
        <v>6750</v>
      </c>
      <c r="B391" s="57">
        <v>390</v>
      </c>
      <c r="C391" s="73">
        <v>45231</v>
      </c>
      <c r="D391" s="57" t="s">
        <v>18766</v>
      </c>
      <c r="E391" s="57" t="s">
        <v>18767</v>
      </c>
      <c r="F391" s="197" t="s">
        <v>19617</v>
      </c>
      <c r="G391" s="57" t="s">
        <v>18365</v>
      </c>
      <c r="H391" s="57">
        <f t="shared" si="6"/>
        <v>90</v>
      </c>
      <c r="I391" s="57" t="s">
        <v>3225</v>
      </c>
      <c r="J391" s="57" t="s">
        <v>3196</v>
      </c>
      <c r="K391" s="57" t="s">
        <v>3196</v>
      </c>
      <c r="L391" s="57" t="s">
        <v>3196</v>
      </c>
      <c r="M391" s="57" t="s">
        <v>3196</v>
      </c>
      <c r="N391" s="193" t="s">
        <v>3228</v>
      </c>
      <c r="O391" s="57">
        <v>18</v>
      </c>
      <c r="P391" s="57" t="s">
        <v>17700</v>
      </c>
      <c r="R391" s="57" t="s">
        <v>17700</v>
      </c>
      <c r="S391" s="57">
        <v>1</v>
      </c>
      <c r="T391" s="57">
        <v>0.3</v>
      </c>
      <c r="U391" s="57" t="str">
        <f>VLOOKUP(A391,'Individual Data'!$K$5:$AC$5544,12,FALSE)</f>
        <v>Unassigned</v>
      </c>
      <c r="V391" s="14">
        <f>IFERROR(LOOKUP(H391,{30,43,48,53,58,63,68,73,78,83,88,93,97},{42,47,52,57,62,67,72,77,82,87,92,99,100}),999)</f>
        <v>92</v>
      </c>
      <c r="X391" s="57" t="str">
        <f>VLOOKUP(A391,'Individual Data'!$K$5:$AC$5544,8,FALSE)</f>
        <v>NA</v>
      </c>
      <c r="Y391" s="57" t="str">
        <f>VLOOKUP(A391,'Individual Data'!$K$5:$AC$5544,9,FALSE)</f>
        <v>U</v>
      </c>
    </row>
    <row r="392" spans="1:25" ht="15" customHeight="1" x14ac:dyDescent="0.25">
      <c r="A392" s="57" t="s">
        <v>9333</v>
      </c>
      <c r="B392" s="57">
        <v>391</v>
      </c>
      <c r="C392" s="73">
        <v>45231</v>
      </c>
      <c r="D392" s="57" t="s">
        <v>18768</v>
      </c>
      <c r="E392" s="57" t="s">
        <v>18769</v>
      </c>
      <c r="F392" s="197" t="s">
        <v>19617</v>
      </c>
      <c r="G392" s="57" t="s">
        <v>17995</v>
      </c>
      <c r="H392" s="57">
        <f t="shared" si="6"/>
        <v>75</v>
      </c>
      <c r="I392" s="57" t="s">
        <v>3225</v>
      </c>
      <c r="J392" s="57" t="s">
        <v>3196</v>
      </c>
      <c r="K392" s="57" t="s">
        <v>3196</v>
      </c>
      <c r="L392" s="57" t="s">
        <v>3196</v>
      </c>
      <c r="M392" s="57" t="s">
        <v>3196</v>
      </c>
      <c r="N392" s="193" t="s">
        <v>3228</v>
      </c>
      <c r="O392" s="57">
        <v>18</v>
      </c>
      <c r="P392" s="57" t="s">
        <v>17700</v>
      </c>
      <c r="R392" s="57" t="s">
        <v>17700</v>
      </c>
      <c r="S392" s="57">
        <v>1</v>
      </c>
      <c r="T392" s="57">
        <v>9.9</v>
      </c>
      <c r="U392" s="57" t="str">
        <f>VLOOKUP(A392,'Individual Data'!$K$5:$AC$5544,12,FALSE)</f>
        <v>Unassigned</v>
      </c>
      <c r="V392" s="14">
        <f>IFERROR(LOOKUP(H392,{30,43,48,53,58,63,68,73,78,83,88,93,97},{42,47,52,57,62,67,72,77,82,87,92,99,100}),999)</f>
        <v>77</v>
      </c>
      <c r="X392" s="57" t="str">
        <f>VLOOKUP(A392,'Individual Data'!$K$5:$AC$5544,8,FALSE)</f>
        <v>NA</v>
      </c>
      <c r="Y392" s="57" t="str">
        <f>VLOOKUP(A392,'Individual Data'!$K$5:$AC$5544,9,FALSE)</f>
        <v>U</v>
      </c>
    </row>
    <row r="393" spans="1:25" ht="15" customHeight="1" x14ac:dyDescent="0.25">
      <c r="A393" s="57" t="s">
        <v>6633</v>
      </c>
      <c r="B393" s="57">
        <v>392</v>
      </c>
      <c r="C393" s="73">
        <v>45231</v>
      </c>
      <c r="D393" s="57" t="s">
        <v>18770</v>
      </c>
      <c r="E393" s="57" t="s">
        <v>18771</v>
      </c>
      <c r="F393" s="197" t="s">
        <v>19617</v>
      </c>
      <c r="G393" s="57" t="s">
        <v>18365</v>
      </c>
      <c r="H393" s="57">
        <f t="shared" si="6"/>
        <v>90</v>
      </c>
      <c r="I393" s="57" t="s">
        <v>3225</v>
      </c>
      <c r="J393" s="57" t="s">
        <v>3228</v>
      </c>
      <c r="K393" s="57" t="s">
        <v>3228</v>
      </c>
      <c r="L393" s="57" t="s">
        <v>3196</v>
      </c>
      <c r="M393" s="57" t="s">
        <v>3196</v>
      </c>
      <c r="N393" s="193" t="s">
        <v>3196</v>
      </c>
      <c r="P393" s="57" t="s">
        <v>17700</v>
      </c>
      <c r="R393" s="57" t="s">
        <v>17700</v>
      </c>
      <c r="S393" s="57">
        <v>1</v>
      </c>
      <c r="T393" s="57">
        <v>9.9</v>
      </c>
      <c r="U393" s="57" t="str">
        <f>VLOOKUP(A393,'Individual Data'!$K$5:$AC$5544,12,FALSE)</f>
        <v>BCA1</v>
      </c>
      <c r="V393" s="14">
        <f>IFERROR(LOOKUP(H393,{30,43,48,53,58,63,68,73,78,83,88,93,97},{42,47,52,57,62,67,72,77,82,87,92,99,100}),999)</f>
        <v>92</v>
      </c>
      <c r="X393" s="57">
        <f>VLOOKUP(A393,'Individual Data'!$K$5:$AC$5544,8,FALSE)</f>
        <v>5</v>
      </c>
      <c r="Y393" s="57">
        <f>VLOOKUP(A393,'Individual Data'!$K$5:$AC$5544,9,FALSE)</f>
        <v>2018</v>
      </c>
    </row>
    <row r="394" spans="1:25" ht="15" customHeight="1" x14ac:dyDescent="0.25">
      <c r="A394" s="57" t="s">
        <v>14191</v>
      </c>
      <c r="B394" s="57">
        <v>393</v>
      </c>
      <c r="C394" s="73">
        <v>45231</v>
      </c>
      <c r="D394" s="57" t="s">
        <v>18772</v>
      </c>
      <c r="E394" s="57" t="s">
        <v>18773</v>
      </c>
      <c r="F394" s="197" t="s">
        <v>19617</v>
      </c>
      <c r="G394" s="57" t="s">
        <v>18049</v>
      </c>
      <c r="H394" s="57">
        <f t="shared" si="6"/>
        <v>84</v>
      </c>
      <c r="I394" s="57" t="s">
        <v>3225</v>
      </c>
      <c r="J394" s="57" t="s">
        <v>3196</v>
      </c>
      <c r="K394" s="57" t="s">
        <v>3196</v>
      </c>
      <c r="L394" s="57" t="s">
        <v>3196</v>
      </c>
      <c r="M394" s="57" t="s">
        <v>3196</v>
      </c>
      <c r="N394" s="193" t="s">
        <v>3228</v>
      </c>
      <c r="O394" s="57">
        <v>18</v>
      </c>
      <c r="P394" s="57" t="s">
        <v>17700</v>
      </c>
      <c r="R394" s="57" t="s">
        <v>17700</v>
      </c>
      <c r="S394" s="57">
        <v>1</v>
      </c>
      <c r="T394" s="57">
        <v>9.9</v>
      </c>
      <c r="U394" s="57" t="str">
        <f>VLOOKUP(A394,'Individual Data'!$K$5:$AC$5544,12,FALSE)</f>
        <v>Unassigned</v>
      </c>
      <c r="V394" s="14">
        <f>IFERROR(LOOKUP(H394,{30,43,48,53,58,63,68,73,78,83,88,93,97},{42,47,52,57,62,67,72,77,82,87,92,99,100}),999)</f>
        <v>87</v>
      </c>
      <c r="X394" s="57" t="str">
        <f>VLOOKUP(A394,'Individual Data'!$K$5:$AC$5544,8,FALSE)</f>
        <v>NA</v>
      </c>
      <c r="Y394" s="57" t="str">
        <f>VLOOKUP(A394,'Individual Data'!$K$5:$AC$5544,9,FALSE)</f>
        <v>U</v>
      </c>
    </row>
    <row r="395" spans="1:25" ht="15" customHeight="1" x14ac:dyDescent="0.25">
      <c r="A395" s="57" t="s">
        <v>12222</v>
      </c>
      <c r="B395" s="57">
        <v>394</v>
      </c>
      <c r="C395" s="73">
        <v>45231</v>
      </c>
      <c r="D395" s="57" t="s">
        <v>18774</v>
      </c>
      <c r="E395" s="57" t="s">
        <v>18775</v>
      </c>
      <c r="F395" s="197" t="s">
        <v>19617</v>
      </c>
      <c r="G395" s="57" t="s">
        <v>18124</v>
      </c>
      <c r="H395" s="57">
        <f t="shared" si="6"/>
        <v>85</v>
      </c>
      <c r="I395" s="57" t="s">
        <v>3225</v>
      </c>
      <c r="J395" s="57" t="s">
        <v>3196</v>
      </c>
      <c r="K395" s="57" t="s">
        <v>3196</v>
      </c>
      <c r="L395" s="57" t="s">
        <v>3196</v>
      </c>
      <c r="M395" s="57" t="s">
        <v>3196</v>
      </c>
      <c r="N395" s="193" t="s">
        <v>3228</v>
      </c>
      <c r="O395" s="57">
        <v>18</v>
      </c>
      <c r="P395" s="57" t="s">
        <v>17700</v>
      </c>
      <c r="R395" s="57" t="s">
        <v>17700</v>
      </c>
      <c r="S395" s="57">
        <v>1</v>
      </c>
      <c r="T395" s="57">
        <v>0.3</v>
      </c>
      <c r="U395" s="57" t="str">
        <f>VLOOKUP(A395,'Individual Data'!$K$5:$AC$5544,12,FALSE)</f>
        <v>CJA1</v>
      </c>
      <c r="V395" s="14">
        <f>IFERROR(LOOKUP(H395,{30,43,48,53,58,63,68,73,78,83,88,93,97},{42,47,52,57,62,67,72,77,82,87,92,99,100}),999)</f>
        <v>87</v>
      </c>
      <c r="X395" s="57">
        <f>VLOOKUP(A395,'Individual Data'!$K$5:$AC$5544,8,FALSE)</f>
        <v>4</v>
      </c>
      <c r="Y395" s="57">
        <f>VLOOKUP(A395,'Individual Data'!$K$5:$AC$5544,9,FALSE)</f>
        <v>2019</v>
      </c>
    </row>
    <row r="396" spans="1:25" ht="15" customHeight="1" x14ac:dyDescent="0.25">
      <c r="A396" s="57" t="s">
        <v>7105</v>
      </c>
      <c r="B396" s="57">
        <v>395</v>
      </c>
      <c r="C396" s="73">
        <v>45231</v>
      </c>
      <c r="D396" s="57" t="s">
        <v>18776</v>
      </c>
      <c r="E396" s="57" t="s">
        <v>18777</v>
      </c>
      <c r="F396" s="197" t="s">
        <v>19617</v>
      </c>
      <c r="G396" s="57" t="s">
        <v>17928</v>
      </c>
      <c r="H396" s="57">
        <f t="shared" si="6"/>
        <v>81.5</v>
      </c>
      <c r="I396" s="57" t="s">
        <v>3225</v>
      </c>
      <c r="J396" s="57" t="s">
        <v>3228</v>
      </c>
      <c r="K396" s="57" t="s">
        <v>3228</v>
      </c>
      <c r="L396" s="57" t="s">
        <v>3196</v>
      </c>
      <c r="M396" s="57" t="s">
        <v>3196</v>
      </c>
      <c r="N396" s="193" t="s">
        <v>3196</v>
      </c>
      <c r="P396" s="57" t="s">
        <v>17700</v>
      </c>
      <c r="R396" s="57" t="s">
        <v>17700</v>
      </c>
      <c r="S396" s="57">
        <v>1</v>
      </c>
      <c r="T396" s="57">
        <v>9.9</v>
      </c>
      <c r="U396" s="57" t="str">
        <f>VLOOKUP(A396,'Individual Data'!$K$5:$AC$5544,12,FALSE)</f>
        <v>CJA2</v>
      </c>
      <c r="V396" s="14">
        <f>IFERROR(LOOKUP(H396,{30,43,48,53,58,63,68,73,78,83,88,93,97},{42,47,52,57,62,67,72,77,82,87,92,99,100}),999)</f>
        <v>82</v>
      </c>
      <c r="X396" s="57">
        <f>VLOOKUP(A396,'Individual Data'!$K$5:$AC$5544,8,FALSE)</f>
        <v>4</v>
      </c>
      <c r="Y396" s="57">
        <f>VLOOKUP(A396,'Individual Data'!$K$5:$AC$5544,9,FALSE)</f>
        <v>2019</v>
      </c>
    </row>
    <row r="397" spans="1:25" ht="15" customHeight="1" x14ac:dyDescent="0.25">
      <c r="A397" s="57" t="s">
        <v>15607</v>
      </c>
      <c r="B397" s="57">
        <v>396</v>
      </c>
      <c r="C397" s="73">
        <v>45231</v>
      </c>
      <c r="D397" s="57" t="s">
        <v>18778</v>
      </c>
      <c r="E397" s="57" t="s">
        <v>18779</v>
      </c>
      <c r="F397" s="197" t="s">
        <v>19617</v>
      </c>
      <c r="G397" s="57" t="s">
        <v>18018</v>
      </c>
      <c r="H397" s="57">
        <f t="shared" si="6"/>
        <v>87</v>
      </c>
      <c r="I397" s="57" t="s">
        <v>3225</v>
      </c>
      <c r="J397" s="57" t="s">
        <v>3196</v>
      </c>
      <c r="K397" s="57" t="s">
        <v>3196</v>
      </c>
      <c r="L397" s="57" t="s">
        <v>3196</v>
      </c>
      <c r="M397" s="57" t="s">
        <v>3196</v>
      </c>
      <c r="N397" s="193" t="s">
        <v>3228</v>
      </c>
      <c r="O397" s="57">
        <v>18</v>
      </c>
      <c r="P397" s="57" t="s">
        <v>17700</v>
      </c>
      <c r="R397" s="57" t="s">
        <v>17700</v>
      </c>
      <c r="S397" s="57">
        <v>1</v>
      </c>
      <c r="T397" s="57">
        <v>0.3</v>
      </c>
      <c r="U397" s="57" t="str">
        <f>VLOOKUP(A397,'Individual Data'!$K$5:$AC$5544,12,FALSE)</f>
        <v>LFHSO2</v>
      </c>
      <c r="V397" s="14">
        <f>IFERROR(LOOKUP(H397,{30,43,48,53,58,63,68,73,78,83,88,93,97},{42,47,52,57,62,67,72,77,82,87,92,99,100}),999)</f>
        <v>87</v>
      </c>
      <c r="X397" s="57">
        <f>VLOOKUP(A397,'Individual Data'!$K$5:$AC$5544,8,FALSE)</f>
        <v>4</v>
      </c>
      <c r="Y397" s="57">
        <f>VLOOKUP(A397,'Individual Data'!$K$5:$AC$5544,9,FALSE)</f>
        <v>2019</v>
      </c>
    </row>
    <row r="398" spans="1:25" ht="15" customHeight="1" x14ac:dyDescent="0.25">
      <c r="A398" s="57" t="s">
        <v>6621</v>
      </c>
      <c r="B398" s="57">
        <v>397</v>
      </c>
      <c r="C398" s="73">
        <v>45231</v>
      </c>
      <c r="D398" s="57" t="s">
        <v>18780</v>
      </c>
      <c r="E398" s="57" t="s">
        <v>18781</v>
      </c>
      <c r="F398" s="197" t="s">
        <v>19617</v>
      </c>
      <c r="G398" s="57" t="s">
        <v>18101</v>
      </c>
      <c r="H398" s="57">
        <f t="shared" si="6"/>
        <v>87.5</v>
      </c>
      <c r="I398" s="57" t="s">
        <v>3225</v>
      </c>
      <c r="J398" s="57" t="s">
        <v>3228</v>
      </c>
      <c r="K398" s="57" t="s">
        <v>3228</v>
      </c>
      <c r="L398" s="57" t="s">
        <v>3196</v>
      </c>
      <c r="M398" s="57" t="s">
        <v>3196</v>
      </c>
      <c r="N398" s="193" t="s">
        <v>3196</v>
      </c>
      <c r="P398" s="57" t="s">
        <v>17700</v>
      </c>
      <c r="R398" s="57" t="s">
        <v>17700</v>
      </c>
      <c r="S398" s="57">
        <v>1</v>
      </c>
      <c r="T398" s="57">
        <v>9.9</v>
      </c>
      <c r="U398" s="57" t="str">
        <f>VLOOKUP(A398,'Individual Data'!$K$5:$AC$5544,12,FALSE)</f>
        <v>CJA2</v>
      </c>
      <c r="V398" s="14">
        <f>IFERROR(LOOKUP(H398,{30,43,48,53,58,63,68,73,78,83,88,93,97},{42,47,52,57,62,67,72,77,82,87,92,99,100}),999)</f>
        <v>87</v>
      </c>
      <c r="X398" s="57">
        <f>VLOOKUP(A398,'Individual Data'!$K$5:$AC$5544,8,FALSE)</f>
        <v>4</v>
      </c>
      <c r="Y398" s="57">
        <f>VLOOKUP(A398,'Individual Data'!$K$5:$AC$5544,9,FALSE)</f>
        <v>2019</v>
      </c>
    </row>
    <row r="399" spans="1:25" ht="15" customHeight="1" x14ac:dyDescent="0.25">
      <c r="A399" s="57" t="s">
        <v>15543</v>
      </c>
      <c r="B399" s="57">
        <v>398</v>
      </c>
      <c r="C399" s="73">
        <v>45231</v>
      </c>
      <c r="D399" s="57" t="s">
        <v>18782</v>
      </c>
      <c r="E399" s="57" t="s">
        <v>18783</v>
      </c>
      <c r="F399" s="197" t="s">
        <v>19617</v>
      </c>
      <c r="G399" s="57" t="s">
        <v>17948</v>
      </c>
      <c r="H399" s="57">
        <f t="shared" si="6"/>
        <v>79</v>
      </c>
      <c r="I399" s="57" t="s">
        <v>3225</v>
      </c>
      <c r="J399" s="57" t="s">
        <v>3196</v>
      </c>
      <c r="K399" s="57" t="s">
        <v>3196</v>
      </c>
      <c r="L399" s="57" t="s">
        <v>3196</v>
      </c>
      <c r="M399" s="57" t="s">
        <v>3196</v>
      </c>
      <c r="N399" s="193" t="s">
        <v>3228</v>
      </c>
      <c r="O399" s="57">
        <v>18</v>
      </c>
      <c r="P399" s="57" t="s">
        <v>17700</v>
      </c>
      <c r="R399" s="57" t="s">
        <v>17700</v>
      </c>
      <c r="S399" s="57">
        <v>1</v>
      </c>
      <c r="T399" s="57">
        <v>0.3</v>
      </c>
      <c r="U399" s="57" t="str">
        <f>VLOOKUP(A399,'Individual Data'!$K$5:$AC$5544,12,FALSE)</f>
        <v>Unassigned</v>
      </c>
      <c r="V399" s="14">
        <f>IFERROR(LOOKUP(H399,{30,43,48,53,58,63,68,73,78,83,88,93,97},{42,47,52,57,62,67,72,77,82,87,92,99,100}),999)</f>
        <v>82</v>
      </c>
      <c r="X399" s="57" t="str">
        <f>VLOOKUP(A399,'Individual Data'!$K$5:$AC$5544,8,FALSE)</f>
        <v>NA</v>
      </c>
      <c r="Y399" s="57" t="str">
        <f>VLOOKUP(A399,'Individual Data'!$K$5:$AC$5544,9,FALSE)</f>
        <v>U</v>
      </c>
    </row>
    <row r="400" spans="1:25" ht="15" customHeight="1" x14ac:dyDescent="0.25">
      <c r="A400" s="57" t="s">
        <v>12358</v>
      </c>
      <c r="B400" s="57">
        <v>399</v>
      </c>
      <c r="C400" s="73">
        <v>45231</v>
      </c>
      <c r="D400" s="57" t="s">
        <v>18784</v>
      </c>
      <c r="E400" s="57" t="s">
        <v>18785</v>
      </c>
      <c r="F400" s="197" t="s">
        <v>19617</v>
      </c>
      <c r="G400" s="57" t="s">
        <v>18786</v>
      </c>
      <c r="H400" s="57">
        <f t="shared" si="6"/>
        <v>89.5</v>
      </c>
      <c r="I400" s="57" t="s">
        <v>3225</v>
      </c>
      <c r="J400" s="57" t="s">
        <v>3228</v>
      </c>
      <c r="K400" s="57" t="s">
        <v>3228</v>
      </c>
      <c r="L400" s="57" t="s">
        <v>3196</v>
      </c>
      <c r="M400" s="57" t="s">
        <v>3196</v>
      </c>
      <c r="N400" s="193" t="s">
        <v>3196</v>
      </c>
      <c r="P400" s="57" t="s">
        <v>17700</v>
      </c>
      <c r="R400" s="57" t="s">
        <v>17700</v>
      </c>
      <c r="S400" s="57">
        <v>1</v>
      </c>
      <c r="T400" s="57">
        <v>9.9</v>
      </c>
      <c r="U400" s="57" t="str">
        <f>VLOOKUP(A400,'Individual Data'!$K$5:$AC$5544,12,FALSE)</f>
        <v>PLA1</v>
      </c>
      <c r="V400" s="14">
        <f>IFERROR(LOOKUP(H400,{30,43,48,53,58,63,68,73,78,83,88,93,97},{42,47,52,57,62,67,72,77,82,87,92,99,100}),999)</f>
        <v>92</v>
      </c>
      <c r="X400" s="57">
        <f>VLOOKUP(A400,'Individual Data'!$K$5:$AC$5544,8,FALSE)</f>
        <v>4</v>
      </c>
      <c r="Y400" s="57">
        <f>VLOOKUP(A400,'Individual Data'!$K$5:$AC$5544,9,FALSE)</f>
        <v>2019</v>
      </c>
    </row>
    <row r="401" spans="1:25" ht="15" customHeight="1" x14ac:dyDescent="0.25">
      <c r="A401" s="57" t="s">
        <v>15341</v>
      </c>
      <c r="B401" s="57">
        <v>400</v>
      </c>
      <c r="C401" s="73">
        <v>45231</v>
      </c>
      <c r="D401" s="57" t="s">
        <v>18787</v>
      </c>
      <c r="E401" s="57" t="s">
        <v>18788</v>
      </c>
      <c r="F401" s="197" t="s">
        <v>19617</v>
      </c>
      <c r="G401" s="57" t="s">
        <v>17988</v>
      </c>
      <c r="H401" s="57">
        <f t="shared" si="6"/>
        <v>73</v>
      </c>
      <c r="I401" s="57" t="s">
        <v>3225</v>
      </c>
      <c r="J401" s="57" t="s">
        <v>3196</v>
      </c>
      <c r="K401" s="57" t="s">
        <v>3196</v>
      </c>
      <c r="L401" s="57" t="s">
        <v>3196</v>
      </c>
      <c r="M401" s="57" t="s">
        <v>3196</v>
      </c>
      <c r="N401" s="193" t="s">
        <v>3228</v>
      </c>
      <c r="O401" s="57">
        <v>18</v>
      </c>
      <c r="P401" s="57" t="s">
        <v>17700</v>
      </c>
      <c r="R401" s="57" t="s">
        <v>17700</v>
      </c>
      <c r="S401" s="57">
        <v>1</v>
      </c>
      <c r="T401" s="57">
        <v>0.3</v>
      </c>
      <c r="U401" s="57" t="str">
        <f>VLOOKUP(A401,'Individual Data'!$K$5:$AC$5544,12,FALSE)</f>
        <v>BCA1</v>
      </c>
      <c r="V401" s="14">
        <f>IFERROR(LOOKUP(H401,{30,43,48,53,58,63,68,73,78,83,88,93,97},{42,47,52,57,62,67,72,77,82,87,92,99,100}),999)</f>
        <v>77</v>
      </c>
      <c r="X401" s="57">
        <f>VLOOKUP(A401,'Individual Data'!$K$5:$AC$5544,8,FALSE)</f>
        <v>4</v>
      </c>
      <c r="Y401" s="57">
        <f>VLOOKUP(A401,'Individual Data'!$K$5:$AC$5544,9,FALSE)</f>
        <v>2019</v>
      </c>
    </row>
    <row r="402" spans="1:25" ht="15" customHeight="1" x14ac:dyDescent="0.25">
      <c r="A402" s="57" t="s">
        <v>7170</v>
      </c>
      <c r="B402" s="57">
        <v>401</v>
      </c>
      <c r="C402" s="73">
        <v>45231</v>
      </c>
      <c r="D402" s="57" t="s">
        <v>18789</v>
      </c>
      <c r="E402" s="57" t="s">
        <v>18790</v>
      </c>
      <c r="F402" s="197" t="s">
        <v>19617</v>
      </c>
      <c r="G402" s="57" t="s">
        <v>18308</v>
      </c>
      <c r="H402" s="57">
        <f t="shared" si="6"/>
        <v>89</v>
      </c>
      <c r="I402" s="57" t="s">
        <v>3225</v>
      </c>
      <c r="J402" s="57" t="s">
        <v>3228</v>
      </c>
      <c r="K402" s="57" t="s">
        <v>3228</v>
      </c>
      <c r="L402" s="57" t="s">
        <v>3196</v>
      </c>
      <c r="M402" s="57" t="s">
        <v>3196</v>
      </c>
      <c r="N402" s="193" t="s">
        <v>3196</v>
      </c>
      <c r="P402" s="57" t="s">
        <v>17700</v>
      </c>
      <c r="R402" s="57" t="s">
        <v>17700</v>
      </c>
      <c r="S402" s="57">
        <v>1</v>
      </c>
      <c r="T402" s="57">
        <v>9.9</v>
      </c>
      <c r="U402" s="57" t="str">
        <f>VLOOKUP(A402,'Individual Data'!$K$5:$AC$5544,12,FALSE)</f>
        <v>LFSO</v>
      </c>
      <c r="V402" s="14">
        <f>IFERROR(LOOKUP(H402,{30,43,48,53,58,63,68,73,78,83,88,93,97},{42,47,52,57,62,67,72,77,82,87,92,99,100}),999)</f>
        <v>92</v>
      </c>
      <c r="X402" s="57">
        <f>VLOOKUP(A402,'Individual Data'!$K$5:$AC$5544,8,FALSE)</f>
        <v>4</v>
      </c>
      <c r="Y402" s="57">
        <f>VLOOKUP(A402,'Individual Data'!$K$5:$AC$5544,9,FALSE)</f>
        <v>2019</v>
      </c>
    </row>
    <row r="403" spans="1:25" ht="15" customHeight="1" x14ac:dyDescent="0.25">
      <c r="A403" s="57" t="s">
        <v>8911</v>
      </c>
      <c r="B403" s="57">
        <v>402</v>
      </c>
      <c r="C403" s="73">
        <v>45231</v>
      </c>
      <c r="D403" s="57" t="s">
        <v>18791</v>
      </c>
      <c r="E403" s="57" t="s">
        <v>18792</v>
      </c>
      <c r="F403" s="197" t="s">
        <v>19617</v>
      </c>
      <c r="G403" s="57" t="s">
        <v>17976</v>
      </c>
      <c r="H403" s="57">
        <f t="shared" si="6"/>
        <v>74</v>
      </c>
      <c r="I403" s="57" t="s">
        <v>3225</v>
      </c>
      <c r="J403" s="57" t="s">
        <v>3196</v>
      </c>
      <c r="K403" s="57" t="s">
        <v>3196</v>
      </c>
      <c r="L403" s="57" t="s">
        <v>3196</v>
      </c>
      <c r="M403" s="57" t="s">
        <v>3196</v>
      </c>
      <c r="N403" s="193" t="s">
        <v>3228</v>
      </c>
      <c r="O403" s="57">
        <v>18</v>
      </c>
      <c r="P403" s="57" t="s">
        <v>17700</v>
      </c>
      <c r="R403" s="57" t="s">
        <v>17700</v>
      </c>
      <c r="S403" s="57">
        <v>1</v>
      </c>
      <c r="T403" s="57">
        <v>0.3</v>
      </c>
      <c r="U403" s="57" t="str">
        <f>VLOOKUP(A403,'Individual Data'!$K$5:$AC$5544,12,FALSE)</f>
        <v>IPCSR</v>
      </c>
      <c r="V403" s="14">
        <f>IFERROR(LOOKUP(H403,{30,43,48,53,58,63,68,73,78,83,88,93,97},{42,47,52,57,62,67,72,77,82,87,92,99,100}),999)</f>
        <v>77</v>
      </c>
      <c r="X403" s="57">
        <f>VLOOKUP(A403,'Individual Data'!$K$5:$AC$5544,8,FALSE)</f>
        <v>4</v>
      </c>
      <c r="Y403" s="57">
        <f>VLOOKUP(A403,'Individual Data'!$K$5:$AC$5544,9,FALSE)</f>
        <v>2019</v>
      </c>
    </row>
    <row r="404" spans="1:25" ht="15" customHeight="1" x14ac:dyDescent="0.25">
      <c r="A404" s="57" t="s">
        <v>9326</v>
      </c>
      <c r="B404" s="57">
        <v>403</v>
      </c>
      <c r="C404" s="73">
        <v>45231</v>
      </c>
      <c r="D404" s="57" t="s">
        <v>18793</v>
      </c>
      <c r="E404" s="57" t="s">
        <v>18794</v>
      </c>
      <c r="F404" s="197" t="s">
        <v>19617</v>
      </c>
      <c r="G404" s="57" t="s">
        <v>18786</v>
      </c>
      <c r="H404" s="57">
        <f t="shared" si="6"/>
        <v>89.5</v>
      </c>
      <c r="I404" s="57" t="s">
        <v>3225</v>
      </c>
      <c r="J404" s="57" t="s">
        <v>3196</v>
      </c>
      <c r="K404" s="57" t="s">
        <v>3196</v>
      </c>
      <c r="L404" s="57" t="s">
        <v>3196</v>
      </c>
      <c r="M404" s="57" t="s">
        <v>3196</v>
      </c>
      <c r="N404" s="193" t="s">
        <v>3228</v>
      </c>
      <c r="O404" s="57">
        <v>18</v>
      </c>
      <c r="P404" s="57" t="s">
        <v>17700</v>
      </c>
      <c r="R404" s="57" t="s">
        <v>17700</v>
      </c>
      <c r="S404" s="57">
        <v>1</v>
      </c>
      <c r="T404" s="57">
        <v>0.4</v>
      </c>
      <c r="U404" s="57" t="str">
        <f>VLOOKUP(A404,'Individual Data'!$K$5:$AC$5544,12,FALSE)</f>
        <v>LFH UNK</v>
      </c>
      <c r="V404" s="14">
        <f>IFERROR(LOOKUP(H404,{30,43,48,53,58,63,68,73,78,83,88,93,97},{42,47,52,57,62,67,72,77,82,87,92,99,100}),999)</f>
        <v>92</v>
      </c>
      <c r="X404" s="57">
        <f>VLOOKUP(A404,'Individual Data'!$K$5:$AC$5544,8,FALSE)</f>
        <v>5</v>
      </c>
      <c r="Y404" s="57">
        <f>VLOOKUP(A404,'Individual Data'!$K$5:$AC$5544,9,FALSE)</f>
        <v>2018</v>
      </c>
    </row>
    <row r="405" spans="1:25" ht="15" customHeight="1" x14ac:dyDescent="0.25">
      <c r="A405" s="57" t="s">
        <v>6900</v>
      </c>
      <c r="B405" s="57">
        <v>404</v>
      </c>
      <c r="C405" s="73">
        <v>45231</v>
      </c>
      <c r="D405" s="57" t="s">
        <v>18795</v>
      </c>
      <c r="E405" s="57" t="s">
        <v>18796</v>
      </c>
      <c r="F405" s="197" t="s">
        <v>19617</v>
      </c>
      <c r="G405" s="57" t="s">
        <v>17948</v>
      </c>
      <c r="H405" s="57">
        <f t="shared" si="6"/>
        <v>79</v>
      </c>
      <c r="I405" s="57" t="s">
        <v>3225</v>
      </c>
      <c r="J405" s="57" t="s">
        <v>3196</v>
      </c>
      <c r="K405" s="57" t="s">
        <v>3196</v>
      </c>
      <c r="L405" s="57" t="s">
        <v>3196</v>
      </c>
      <c r="M405" s="57" t="s">
        <v>3196</v>
      </c>
      <c r="N405" s="193" t="s">
        <v>3228</v>
      </c>
      <c r="O405" s="57">
        <v>18</v>
      </c>
      <c r="P405" s="57" t="s">
        <v>17700</v>
      </c>
      <c r="R405" s="57" t="s">
        <v>17700</v>
      </c>
      <c r="S405" s="57">
        <v>1</v>
      </c>
      <c r="T405" s="57">
        <v>9.9</v>
      </c>
      <c r="U405" s="57" t="str">
        <f>VLOOKUP(A405,'Individual Data'!$K$5:$AC$5544,12,FALSE)</f>
        <v>CJA1</v>
      </c>
      <c r="V405" s="14">
        <f>IFERROR(LOOKUP(H405,{30,43,48,53,58,63,68,73,78,83,88,93,97},{42,47,52,57,62,67,72,77,82,87,92,99,100}),999)</f>
        <v>82</v>
      </c>
      <c r="X405" s="57">
        <f>VLOOKUP(A405,'Individual Data'!$K$5:$AC$5544,8,FALSE)</f>
        <v>4</v>
      </c>
      <c r="Y405" s="57">
        <f>VLOOKUP(A405,'Individual Data'!$K$5:$AC$5544,9,FALSE)</f>
        <v>2019</v>
      </c>
    </row>
    <row r="406" spans="1:25" ht="15" customHeight="1" x14ac:dyDescent="0.25">
      <c r="A406" s="57" t="s">
        <v>9353</v>
      </c>
      <c r="B406" s="57">
        <v>405</v>
      </c>
      <c r="C406" s="73">
        <v>45231</v>
      </c>
      <c r="D406" s="57" t="s">
        <v>18797</v>
      </c>
      <c r="E406" s="57" t="s">
        <v>18798</v>
      </c>
      <c r="F406" s="197" t="s">
        <v>19617</v>
      </c>
      <c r="G406" s="57" t="s">
        <v>18441</v>
      </c>
      <c r="H406" s="57">
        <f t="shared" si="6"/>
        <v>93</v>
      </c>
      <c r="I406" s="57" t="s">
        <v>3225</v>
      </c>
      <c r="J406" s="57" t="s">
        <v>3196</v>
      </c>
      <c r="K406" s="57" t="s">
        <v>3196</v>
      </c>
      <c r="L406" s="57" t="s">
        <v>3196</v>
      </c>
      <c r="M406" s="57" t="s">
        <v>3196</v>
      </c>
      <c r="N406" s="193" t="s">
        <v>3228</v>
      </c>
      <c r="O406" s="57">
        <v>18</v>
      </c>
      <c r="P406" s="57" t="s">
        <v>17700</v>
      </c>
      <c r="R406" s="57" t="s">
        <v>17700</v>
      </c>
      <c r="S406" s="57">
        <v>1</v>
      </c>
      <c r="T406" s="57">
        <v>0.4</v>
      </c>
      <c r="U406" s="57" t="str">
        <f>VLOOKUP(A406,'Individual Data'!$K$5:$AC$5544,12,FALSE)</f>
        <v>BCA1</v>
      </c>
      <c r="V406" s="14">
        <f>IFERROR(LOOKUP(H406,{30,43,48,53,58,63,68,73,78,83,88,93,97},{42,47,52,57,62,67,72,77,82,87,92,99,100}),999)</f>
        <v>99</v>
      </c>
      <c r="X406" s="57">
        <f>VLOOKUP(A406,'Individual Data'!$K$5:$AC$5544,8,FALSE)</f>
        <v>5</v>
      </c>
      <c r="Y406" s="57">
        <f>VLOOKUP(A406,'Individual Data'!$K$5:$AC$5544,9,FALSE)</f>
        <v>2018</v>
      </c>
    </row>
    <row r="407" spans="1:25" ht="15" customHeight="1" x14ac:dyDescent="0.25">
      <c r="A407" s="57" t="s">
        <v>13823</v>
      </c>
      <c r="B407" s="57">
        <v>406</v>
      </c>
      <c r="C407" s="73">
        <v>45231</v>
      </c>
      <c r="D407" s="57" t="s">
        <v>18799</v>
      </c>
      <c r="E407" s="57" t="s">
        <v>18800</v>
      </c>
      <c r="F407" s="197" t="s">
        <v>19617</v>
      </c>
      <c r="G407" s="57" t="s">
        <v>18049</v>
      </c>
      <c r="H407" s="57">
        <f t="shared" si="6"/>
        <v>84</v>
      </c>
      <c r="I407" s="57" t="s">
        <v>3225</v>
      </c>
      <c r="J407" s="57" t="s">
        <v>3196</v>
      </c>
      <c r="K407" s="57" t="s">
        <v>3196</v>
      </c>
      <c r="L407" s="57" t="s">
        <v>3196</v>
      </c>
      <c r="M407" s="57" t="s">
        <v>3196</v>
      </c>
      <c r="N407" s="193" t="s">
        <v>3228</v>
      </c>
      <c r="O407" s="57">
        <v>18</v>
      </c>
      <c r="P407" s="57" t="s">
        <v>17700</v>
      </c>
      <c r="R407" s="57" t="s">
        <v>17700</v>
      </c>
      <c r="S407" s="57">
        <v>1</v>
      </c>
      <c r="T407" s="57">
        <v>0.3</v>
      </c>
      <c r="U407" s="57" t="str">
        <f>VLOOKUP(A407,'Individual Data'!$K$5:$AC$5544,12,FALSE)</f>
        <v>PLA1</v>
      </c>
      <c r="V407" s="14">
        <f>IFERROR(LOOKUP(H407,{30,43,48,53,58,63,68,73,78,83,88,93,97},{42,47,52,57,62,67,72,77,82,87,92,99,100}),999)</f>
        <v>87</v>
      </c>
      <c r="X407" s="57">
        <f>VLOOKUP(A407,'Individual Data'!$K$5:$AC$5544,8,FALSE)</f>
        <v>4</v>
      </c>
      <c r="Y407" s="57">
        <f>VLOOKUP(A407,'Individual Data'!$K$5:$AC$5544,9,FALSE)</f>
        <v>2019</v>
      </c>
    </row>
    <row r="408" spans="1:25" ht="15" customHeight="1" x14ac:dyDescent="0.25">
      <c r="A408" s="57" t="s">
        <v>15070</v>
      </c>
      <c r="B408" s="57">
        <v>407</v>
      </c>
      <c r="C408" s="73">
        <v>45231</v>
      </c>
      <c r="D408" s="57" t="s">
        <v>18801</v>
      </c>
      <c r="E408" s="57" t="s">
        <v>18802</v>
      </c>
      <c r="F408" s="197" t="s">
        <v>19617</v>
      </c>
      <c r="G408" s="57" t="s">
        <v>17940</v>
      </c>
      <c r="H408" s="57">
        <f t="shared" si="6"/>
        <v>80</v>
      </c>
      <c r="I408" s="57" t="s">
        <v>3225</v>
      </c>
      <c r="J408" s="57" t="s">
        <v>3196</v>
      </c>
      <c r="K408" s="57" t="s">
        <v>3196</v>
      </c>
      <c r="L408" s="57" t="s">
        <v>3196</v>
      </c>
      <c r="M408" s="57" t="s">
        <v>3196</v>
      </c>
      <c r="N408" s="193" t="s">
        <v>3228</v>
      </c>
      <c r="O408" s="57">
        <v>18</v>
      </c>
      <c r="P408" s="57" t="s">
        <v>17700</v>
      </c>
      <c r="R408" s="57" t="s">
        <v>17700</v>
      </c>
      <c r="S408" s="57">
        <v>1</v>
      </c>
      <c r="T408" s="57">
        <v>9.9</v>
      </c>
      <c r="U408" s="57" t="str">
        <f>VLOOKUP(A408,'Individual Data'!$K$5:$AC$5544,12,FALSE)</f>
        <v>Unassigned</v>
      </c>
      <c r="V408" s="14">
        <f>IFERROR(LOOKUP(H408,{30,43,48,53,58,63,68,73,78,83,88,93,97},{42,47,52,57,62,67,72,77,82,87,92,99,100}),999)</f>
        <v>82</v>
      </c>
      <c r="X408" s="57" t="str">
        <f>VLOOKUP(A408,'Individual Data'!$K$5:$AC$5544,8,FALSE)</f>
        <v>NA</v>
      </c>
      <c r="Y408" s="57" t="str">
        <f>VLOOKUP(A408,'Individual Data'!$K$5:$AC$5544,9,FALSE)</f>
        <v>U</v>
      </c>
    </row>
    <row r="409" spans="1:25" ht="15" customHeight="1" x14ac:dyDescent="0.25">
      <c r="A409" s="57" t="s">
        <v>12510</v>
      </c>
      <c r="B409" s="57">
        <v>408</v>
      </c>
      <c r="C409" s="73">
        <v>45231</v>
      </c>
      <c r="D409" s="57" t="s">
        <v>18803</v>
      </c>
      <c r="E409" s="57" t="s">
        <v>18804</v>
      </c>
      <c r="F409" s="197" t="s">
        <v>19617</v>
      </c>
      <c r="G409" s="57" t="s">
        <v>18015</v>
      </c>
      <c r="H409" s="57">
        <f t="shared" si="6"/>
        <v>82.5</v>
      </c>
      <c r="I409" s="57" t="s">
        <v>3225</v>
      </c>
      <c r="J409" s="57" t="s">
        <v>3228</v>
      </c>
      <c r="K409" s="57" t="s">
        <v>3228</v>
      </c>
      <c r="L409" s="57" t="s">
        <v>3196</v>
      </c>
      <c r="M409" s="57" t="s">
        <v>3196</v>
      </c>
      <c r="N409" s="193" t="s">
        <v>3196</v>
      </c>
      <c r="P409" s="57" t="s">
        <v>17700</v>
      </c>
      <c r="R409" s="57" t="s">
        <v>17700</v>
      </c>
      <c r="S409" s="57">
        <v>1</v>
      </c>
      <c r="T409" s="57">
        <v>9.9</v>
      </c>
      <c r="U409" s="57" t="str">
        <f>VLOOKUP(A409,'Individual Data'!$K$5:$AC$5544,12,FALSE)</f>
        <v>BCA1</v>
      </c>
      <c r="V409" s="14">
        <f>IFERROR(LOOKUP(H409,{30,43,48,53,58,63,68,73,78,83,88,93,97},{42,47,52,57,62,67,72,77,82,87,92,99,100}),999)</f>
        <v>82</v>
      </c>
      <c r="X409" s="57">
        <f>VLOOKUP(A409,'Individual Data'!$K$5:$AC$5544,8,FALSE)</f>
        <v>4</v>
      </c>
      <c r="Y409" s="57">
        <f>VLOOKUP(A409,'Individual Data'!$K$5:$AC$5544,9,FALSE)</f>
        <v>2019</v>
      </c>
    </row>
    <row r="410" spans="1:25" ht="15" customHeight="1" x14ac:dyDescent="0.25">
      <c r="A410" s="57" t="s">
        <v>8908</v>
      </c>
      <c r="B410" s="57">
        <v>409</v>
      </c>
      <c r="C410" s="73">
        <v>45231</v>
      </c>
      <c r="D410" s="57" t="s">
        <v>18805</v>
      </c>
      <c r="E410" s="57" t="s">
        <v>18806</v>
      </c>
      <c r="F410" s="197" t="s">
        <v>19617</v>
      </c>
      <c r="G410" s="57" t="s">
        <v>18365</v>
      </c>
      <c r="H410" s="57">
        <f t="shared" si="6"/>
        <v>90</v>
      </c>
      <c r="I410" s="57" t="s">
        <v>3225</v>
      </c>
      <c r="J410" s="57" t="s">
        <v>3228</v>
      </c>
      <c r="K410" s="57" t="s">
        <v>3228</v>
      </c>
      <c r="L410" s="57" t="s">
        <v>3196</v>
      </c>
      <c r="M410" s="57" t="s">
        <v>3196</v>
      </c>
      <c r="N410" s="193" t="s">
        <v>3196</v>
      </c>
      <c r="P410" s="57" t="s">
        <v>17700</v>
      </c>
      <c r="R410" s="57" t="s">
        <v>17700</v>
      </c>
      <c r="S410" s="57">
        <v>1</v>
      </c>
      <c r="T410" s="57">
        <v>9.9</v>
      </c>
      <c r="U410" s="57" t="str">
        <f>VLOOKUP(A410,'Individual Data'!$K$5:$AC$5544,12,FALSE)</f>
        <v>IPCSR</v>
      </c>
      <c r="V410" s="14">
        <f>IFERROR(LOOKUP(H410,{30,43,48,53,58,63,68,73,78,83,88,93,97},{42,47,52,57,62,67,72,77,82,87,92,99,100}),999)</f>
        <v>92</v>
      </c>
      <c r="X410" s="57">
        <f>VLOOKUP(A410,'Individual Data'!$K$5:$AC$5544,8,FALSE)</f>
        <v>4</v>
      </c>
      <c r="Y410" s="57">
        <f>VLOOKUP(A410,'Individual Data'!$K$5:$AC$5544,9,FALSE)</f>
        <v>2019</v>
      </c>
    </row>
    <row r="411" spans="1:25" ht="15" customHeight="1" x14ac:dyDescent="0.25">
      <c r="A411" s="57" t="s">
        <v>16030</v>
      </c>
      <c r="B411" s="57">
        <v>410</v>
      </c>
      <c r="C411" s="73">
        <v>45231</v>
      </c>
      <c r="D411" s="57" t="s">
        <v>18807</v>
      </c>
      <c r="E411" s="57" t="s">
        <v>18808</v>
      </c>
      <c r="F411" s="197" t="s">
        <v>19617</v>
      </c>
      <c r="G411" s="57" t="s">
        <v>17934</v>
      </c>
      <c r="H411" s="57">
        <f t="shared" si="6"/>
        <v>77</v>
      </c>
      <c r="I411" s="57" t="s">
        <v>3225</v>
      </c>
      <c r="J411" s="57" t="s">
        <v>3196</v>
      </c>
      <c r="K411" s="57" t="s">
        <v>3228</v>
      </c>
      <c r="L411" s="57" t="s">
        <v>3196</v>
      </c>
      <c r="M411" s="57" t="s">
        <v>3196</v>
      </c>
      <c r="N411" s="193" t="s">
        <v>3196</v>
      </c>
      <c r="P411" s="57" t="s">
        <v>17700</v>
      </c>
      <c r="R411" s="57" t="s">
        <v>17700</v>
      </c>
      <c r="S411" s="57">
        <v>1</v>
      </c>
      <c r="T411" s="57">
        <v>9.9</v>
      </c>
      <c r="U411" s="57" t="str">
        <f>VLOOKUP(A411,'Individual Data'!$K$5:$AC$5544,12,FALSE)</f>
        <v>RSH</v>
      </c>
      <c r="V411" s="14">
        <f>IFERROR(LOOKUP(H411,{30,43,48,53,58,63,68,73,78,83,88,93,97},{42,47,52,57,62,67,72,77,82,87,92,99,100}),999)</f>
        <v>77</v>
      </c>
      <c r="X411" s="57">
        <f>VLOOKUP(A411,'Individual Data'!$K$5:$AC$5544,8,FALSE)</f>
        <v>4</v>
      </c>
      <c r="Y411" s="57">
        <f>VLOOKUP(A411,'Individual Data'!$K$5:$AC$5544,9,FALSE)</f>
        <v>2019</v>
      </c>
    </row>
    <row r="412" spans="1:25" ht="15" customHeight="1" x14ac:dyDescent="0.25">
      <c r="A412" s="57" t="s">
        <v>6591</v>
      </c>
      <c r="B412" s="57">
        <v>411</v>
      </c>
      <c r="C412" s="73">
        <v>45231</v>
      </c>
      <c r="D412" s="57" t="s">
        <v>18809</v>
      </c>
      <c r="E412" s="57" t="s">
        <v>18810</v>
      </c>
      <c r="F412" s="197" t="s">
        <v>19617</v>
      </c>
      <c r="G412" s="57" t="s">
        <v>17998</v>
      </c>
      <c r="H412" s="57">
        <f t="shared" si="6"/>
        <v>80.5</v>
      </c>
      <c r="I412" s="57" t="s">
        <v>3225</v>
      </c>
      <c r="J412" s="57" t="s">
        <v>3196</v>
      </c>
      <c r="K412" s="57" t="s">
        <v>3196</v>
      </c>
      <c r="L412" s="57" t="s">
        <v>3196</v>
      </c>
      <c r="M412" s="57" t="s">
        <v>3196</v>
      </c>
      <c r="N412" s="193" t="s">
        <v>3228</v>
      </c>
      <c r="O412" s="57">
        <v>18</v>
      </c>
      <c r="P412" s="57" t="s">
        <v>17700</v>
      </c>
      <c r="R412" s="57" t="s">
        <v>17700</v>
      </c>
      <c r="S412" s="57">
        <v>1</v>
      </c>
      <c r="T412" s="57">
        <v>0.3</v>
      </c>
      <c r="U412" s="57" t="str">
        <f>VLOOKUP(A412,'Individual Data'!$K$5:$AC$5544,12,FALSE)</f>
        <v>LFHSO2</v>
      </c>
      <c r="V412" s="14">
        <f>IFERROR(LOOKUP(H412,{30,43,48,53,58,63,68,73,78,83,88,93,97},{42,47,52,57,62,67,72,77,82,87,92,99,100}),999)</f>
        <v>82</v>
      </c>
      <c r="X412" s="57">
        <f>VLOOKUP(A412,'Individual Data'!$K$5:$AC$5544,8,FALSE)</f>
        <v>4</v>
      </c>
      <c r="Y412" s="57">
        <f>VLOOKUP(A412,'Individual Data'!$K$5:$AC$5544,9,FALSE)</f>
        <v>2019</v>
      </c>
    </row>
    <row r="413" spans="1:25" ht="15" customHeight="1" x14ac:dyDescent="0.25">
      <c r="A413" s="57" t="s">
        <v>3890</v>
      </c>
      <c r="B413" s="57">
        <v>412</v>
      </c>
      <c r="C413" s="73">
        <v>45231</v>
      </c>
      <c r="D413" s="57" t="s">
        <v>18811</v>
      </c>
      <c r="E413" s="57" t="s">
        <v>18812</v>
      </c>
      <c r="F413" s="197" t="s">
        <v>19617</v>
      </c>
      <c r="G413" s="57" t="s">
        <v>18317</v>
      </c>
      <c r="H413" s="57">
        <f t="shared" si="6"/>
        <v>94.5</v>
      </c>
      <c r="I413" s="57" t="s">
        <v>3225</v>
      </c>
      <c r="J413" s="57" t="s">
        <v>3196</v>
      </c>
      <c r="K413" s="57" t="s">
        <v>3196</v>
      </c>
      <c r="L413" s="57" t="s">
        <v>3196</v>
      </c>
      <c r="M413" s="57" t="s">
        <v>3196</v>
      </c>
      <c r="N413" s="193" t="s">
        <v>3228</v>
      </c>
      <c r="O413" s="57">
        <v>18</v>
      </c>
      <c r="P413" s="57" t="s">
        <v>17700</v>
      </c>
      <c r="R413" s="57" t="s">
        <v>17700</v>
      </c>
      <c r="S413" s="57">
        <v>1</v>
      </c>
      <c r="T413" s="57">
        <v>0.3</v>
      </c>
      <c r="U413" s="57" t="str">
        <f>VLOOKUP(A413,'Individual Data'!$K$5:$AC$5544,12,FALSE)</f>
        <v>Unassigned</v>
      </c>
      <c r="V413" s="14">
        <f>IFERROR(LOOKUP(H413,{30,43,48,53,58,63,68,73,78,83,88,93,97},{42,47,52,57,62,67,72,77,82,87,92,99,100}),999)</f>
        <v>99</v>
      </c>
      <c r="X413" s="57" t="str">
        <f>VLOOKUP(A413,'Individual Data'!$K$5:$AC$5544,8,FALSE)</f>
        <v>NA</v>
      </c>
      <c r="Y413" s="57" t="str">
        <f>VLOOKUP(A413,'Individual Data'!$K$5:$AC$5544,9,FALSE)</f>
        <v>U</v>
      </c>
    </row>
    <row r="414" spans="1:25" ht="15" customHeight="1" x14ac:dyDescent="0.25">
      <c r="A414" s="57" t="s">
        <v>9042</v>
      </c>
      <c r="B414" s="57">
        <v>413</v>
      </c>
      <c r="C414" s="73">
        <v>45231</v>
      </c>
      <c r="D414" s="57" t="s">
        <v>18813</v>
      </c>
      <c r="E414" s="57" t="s">
        <v>18814</v>
      </c>
      <c r="F414" s="197" t="s">
        <v>19617</v>
      </c>
      <c r="G414" s="57" t="s">
        <v>18101</v>
      </c>
      <c r="H414" s="57">
        <f t="shared" si="6"/>
        <v>87.5</v>
      </c>
      <c r="I414" s="57" t="s">
        <v>3225</v>
      </c>
      <c r="J414" s="57" t="s">
        <v>3228</v>
      </c>
      <c r="K414" s="57" t="s">
        <v>3228</v>
      </c>
      <c r="L414" s="57" t="s">
        <v>3196</v>
      </c>
      <c r="M414" s="57" t="s">
        <v>3196</v>
      </c>
      <c r="N414" s="193" t="s">
        <v>3196</v>
      </c>
      <c r="P414" s="57" t="s">
        <v>17700</v>
      </c>
      <c r="R414" s="57" t="s">
        <v>17700</v>
      </c>
      <c r="S414" s="57">
        <v>1</v>
      </c>
      <c r="T414" s="57">
        <v>9.9</v>
      </c>
      <c r="U414" s="57" t="str">
        <f>VLOOKUP(A414,'Individual Data'!$K$5:$AC$5544,12,FALSE)</f>
        <v>LFSO</v>
      </c>
      <c r="V414" s="14">
        <f>IFERROR(LOOKUP(H414,{30,43,48,53,58,63,68,73,78,83,88,93,97},{42,47,52,57,62,67,72,77,82,87,92,99,100}),999)</f>
        <v>87</v>
      </c>
      <c r="X414" s="57">
        <f>VLOOKUP(A414,'Individual Data'!$K$5:$AC$5544,8,FALSE)</f>
        <v>4</v>
      </c>
      <c r="Y414" s="57">
        <f>VLOOKUP(A414,'Individual Data'!$K$5:$AC$5544,9,FALSE)</f>
        <v>2019</v>
      </c>
    </row>
    <row r="415" spans="1:25" ht="15" customHeight="1" x14ac:dyDescent="0.25">
      <c r="A415" s="57" t="s">
        <v>18815</v>
      </c>
      <c r="B415" s="57">
        <v>414</v>
      </c>
      <c r="C415" s="73">
        <v>45231</v>
      </c>
      <c r="D415" s="57" t="s">
        <v>18816</v>
      </c>
      <c r="E415" s="57" t="s">
        <v>18817</v>
      </c>
      <c r="F415" s="197" t="s">
        <v>19617</v>
      </c>
      <c r="G415" s="57" t="s">
        <v>18362</v>
      </c>
      <c r="H415" s="57">
        <f t="shared" si="6"/>
        <v>91</v>
      </c>
      <c r="I415" s="57" t="s">
        <v>3225</v>
      </c>
      <c r="J415" s="57" t="s">
        <v>3196</v>
      </c>
      <c r="K415" s="57" t="s">
        <v>3196</v>
      </c>
      <c r="L415" s="57" t="s">
        <v>3196</v>
      </c>
      <c r="M415" s="57" t="s">
        <v>3196</v>
      </c>
      <c r="N415" s="193" t="s">
        <v>3228</v>
      </c>
      <c r="O415" s="57">
        <v>19</v>
      </c>
      <c r="P415" s="57" t="s">
        <v>17700</v>
      </c>
      <c r="R415" s="57" t="s">
        <v>17700</v>
      </c>
      <c r="S415" s="57">
        <v>1</v>
      </c>
      <c r="T415" s="57">
        <v>0.3</v>
      </c>
      <c r="U415" s="57" t="str">
        <f>VLOOKUP(A415,'Individual Data'!$K$5:$AC$5544,12,FALSE)</f>
        <v>CJA1</v>
      </c>
      <c r="V415" s="14">
        <f>IFERROR(LOOKUP(H415,{30,43,48,53,58,63,68,73,78,83,88,93,97},{42,47,52,57,62,67,72,77,82,87,92,99,100}),999)</f>
        <v>92</v>
      </c>
      <c r="X415" s="57">
        <f>VLOOKUP(A415,'Individual Data'!$K$5:$AC$5544,8,FALSE)</f>
        <v>4</v>
      </c>
      <c r="Y415" s="57">
        <f>VLOOKUP(A415,'Individual Data'!$K$5:$AC$5544,9,FALSE)</f>
        <v>2019</v>
      </c>
    </row>
    <row r="416" spans="1:25" ht="15" customHeight="1" x14ac:dyDescent="0.25">
      <c r="A416" s="57" t="s">
        <v>6330</v>
      </c>
      <c r="B416" s="57">
        <v>415</v>
      </c>
      <c r="C416" s="73">
        <v>45231</v>
      </c>
      <c r="D416" s="57" t="s">
        <v>18818</v>
      </c>
      <c r="E416" s="57" t="s">
        <v>18819</v>
      </c>
      <c r="F416" s="197" t="s">
        <v>19617</v>
      </c>
      <c r="G416" s="57" t="s">
        <v>18362</v>
      </c>
      <c r="H416" s="57">
        <f t="shared" si="6"/>
        <v>91</v>
      </c>
      <c r="I416" s="57" t="s">
        <v>3225</v>
      </c>
      <c r="J416" s="57" t="s">
        <v>3196</v>
      </c>
      <c r="K416" s="57" t="s">
        <v>3196</v>
      </c>
      <c r="L416" s="57" t="s">
        <v>3196</v>
      </c>
      <c r="M416" s="57" t="s">
        <v>3196</v>
      </c>
      <c r="N416" s="193" t="s">
        <v>3228</v>
      </c>
      <c r="O416" s="57">
        <v>19</v>
      </c>
      <c r="P416" s="57" t="s">
        <v>17700</v>
      </c>
      <c r="R416" s="57" t="s">
        <v>17700</v>
      </c>
      <c r="S416" s="57">
        <v>1</v>
      </c>
      <c r="T416" s="57">
        <v>0.3</v>
      </c>
      <c r="U416" s="57" t="str">
        <f>VLOOKUP(A416,'Individual Data'!$K$5:$AC$5544,12,FALSE)</f>
        <v>CJA1</v>
      </c>
      <c r="V416" s="14">
        <f>IFERROR(LOOKUP(H416,{30,43,48,53,58,63,68,73,78,83,88,93,97},{42,47,52,57,62,67,72,77,82,87,92,99,100}),999)</f>
        <v>92</v>
      </c>
      <c r="X416" s="57">
        <f>VLOOKUP(A416,'Individual Data'!$K$5:$AC$5544,8,FALSE)</f>
        <v>4</v>
      </c>
      <c r="Y416" s="57">
        <f>VLOOKUP(A416,'Individual Data'!$K$5:$AC$5544,9,FALSE)</f>
        <v>2019</v>
      </c>
    </row>
    <row r="417" spans="1:25" ht="15" customHeight="1" x14ac:dyDescent="0.25">
      <c r="A417" s="57" t="s">
        <v>3732</v>
      </c>
      <c r="B417" s="57">
        <v>416</v>
      </c>
      <c r="C417" s="73">
        <v>45231</v>
      </c>
      <c r="D417" s="57" t="s">
        <v>18820</v>
      </c>
      <c r="E417" s="57" t="s">
        <v>18821</v>
      </c>
      <c r="F417" s="197" t="s">
        <v>19617</v>
      </c>
      <c r="G417" s="57" t="s">
        <v>17934</v>
      </c>
      <c r="H417" s="57">
        <f t="shared" si="6"/>
        <v>77</v>
      </c>
      <c r="I417" s="57" t="s">
        <v>3225</v>
      </c>
      <c r="J417" s="57" t="s">
        <v>3196</v>
      </c>
      <c r="K417" s="57" t="s">
        <v>3196</v>
      </c>
      <c r="L417" s="57" t="s">
        <v>3196</v>
      </c>
      <c r="M417" s="57" t="s">
        <v>3196</v>
      </c>
      <c r="N417" s="193" t="s">
        <v>3228</v>
      </c>
      <c r="O417" s="57">
        <v>19</v>
      </c>
      <c r="P417" s="57" t="s">
        <v>17700</v>
      </c>
      <c r="R417" s="57" t="s">
        <v>17700</v>
      </c>
      <c r="S417" s="57">
        <v>1</v>
      </c>
      <c r="T417" s="57">
        <v>0.4</v>
      </c>
      <c r="U417" s="57" t="str">
        <f>VLOOKUP(A417,'Individual Data'!$K$5:$AC$5544,12,FALSE)</f>
        <v>NPTH</v>
      </c>
      <c r="V417" s="14">
        <f>IFERROR(LOOKUP(H417,{30,43,48,53,58,63,68,73,78,83,88,93,97},{42,47,52,57,62,67,72,77,82,87,92,99,100}),999)</f>
        <v>77</v>
      </c>
      <c r="X417" s="57">
        <f>VLOOKUP(A417,'Individual Data'!$K$5:$AC$5544,8,FALSE)</f>
        <v>5</v>
      </c>
      <c r="Y417" s="57">
        <f>VLOOKUP(A417,'Individual Data'!$K$5:$AC$5544,9,FALSE)</f>
        <v>2018</v>
      </c>
    </row>
    <row r="418" spans="1:25" ht="15" customHeight="1" x14ac:dyDescent="0.25">
      <c r="A418" s="57" t="s">
        <v>18822</v>
      </c>
      <c r="B418" s="57">
        <v>417</v>
      </c>
      <c r="C418" s="73">
        <v>45231</v>
      </c>
      <c r="D418" s="57" t="s">
        <v>18823</v>
      </c>
      <c r="E418" s="57" t="s">
        <v>18824</v>
      </c>
      <c r="F418" s="197" t="s">
        <v>19617</v>
      </c>
      <c r="G418" s="57" t="s">
        <v>18308</v>
      </c>
      <c r="H418" s="57">
        <f t="shared" si="6"/>
        <v>89</v>
      </c>
      <c r="I418" s="57" t="s">
        <v>3225</v>
      </c>
      <c r="J418" s="57" t="s">
        <v>3196</v>
      </c>
      <c r="K418" s="57" t="s">
        <v>3196</v>
      </c>
      <c r="L418" s="57" t="s">
        <v>3196</v>
      </c>
      <c r="M418" s="57" t="s">
        <v>3196</v>
      </c>
      <c r="N418" s="193" t="s">
        <v>3228</v>
      </c>
      <c r="O418" s="57">
        <v>19</v>
      </c>
      <c r="P418" s="57" t="s">
        <v>17700</v>
      </c>
      <c r="R418" s="57" t="s">
        <v>17700</v>
      </c>
      <c r="S418" s="57">
        <v>1</v>
      </c>
      <c r="T418" s="57">
        <v>0.3</v>
      </c>
      <c r="U418" s="57" t="str">
        <f>VLOOKUP(A418,'Individual Data'!$K$5:$AC$5544,12,FALSE)</f>
        <v>NPTH</v>
      </c>
      <c r="V418" s="14">
        <f>IFERROR(LOOKUP(H418,{30,43,48,53,58,63,68,73,78,83,88,93,97},{42,47,52,57,62,67,72,77,82,87,92,99,100}),999)</f>
        <v>92</v>
      </c>
      <c r="X418" s="57">
        <f>VLOOKUP(A418,'Individual Data'!$K$5:$AC$5544,8,FALSE)</f>
        <v>4</v>
      </c>
      <c r="Y418" s="57">
        <f>VLOOKUP(A418,'Individual Data'!$K$5:$AC$5544,9,FALSE)</f>
        <v>2019</v>
      </c>
    </row>
    <row r="419" spans="1:25" ht="15" customHeight="1" x14ac:dyDescent="0.25">
      <c r="A419" s="57" t="s">
        <v>6746</v>
      </c>
      <c r="B419" s="57">
        <v>418</v>
      </c>
      <c r="C419" s="73">
        <v>45231</v>
      </c>
      <c r="D419" s="57" t="s">
        <v>18825</v>
      </c>
      <c r="E419" s="57" t="s">
        <v>18826</v>
      </c>
      <c r="F419" s="197" t="s">
        <v>19617</v>
      </c>
      <c r="G419" s="57" t="s">
        <v>18074</v>
      </c>
      <c r="H419" s="57">
        <f t="shared" si="6"/>
        <v>72.5</v>
      </c>
      <c r="I419" s="57" t="s">
        <v>3225</v>
      </c>
      <c r="J419" s="57" t="s">
        <v>3196</v>
      </c>
      <c r="K419" s="57" t="s">
        <v>3196</v>
      </c>
      <c r="L419" s="57" t="s">
        <v>3196</v>
      </c>
      <c r="M419" s="57" t="s">
        <v>3196</v>
      </c>
      <c r="N419" s="193" t="s">
        <v>3228</v>
      </c>
      <c r="O419" s="57">
        <v>19</v>
      </c>
      <c r="P419" s="57" t="s">
        <v>17700</v>
      </c>
      <c r="R419" s="57" t="s">
        <v>17700</v>
      </c>
      <c r="S419" s="57">
        <v>1</v>
      </c>
      <c r="T419" s="57">
        <v>0.2</v>
      </c>
      <c r="U419" s="57" t="str">
        <f>VLOOKUP(A419,'Individual Data'!$K$5:$AC$5544,12,FALSE)</f>
        <v>LFSO</v>
      </c>
      <c r="V419" s="14">
        <f>IFERROR(LOOKUP(H419,{30,43,48,53,58,63,68,73,78,83,88,93,97},{42,47,52,57,62,67,72,77,82,87,92,99,100}),999)</f>
        <v>72</v>
      </c>
      <c r="X419" s="57">
        <f>VLOOKUP(A419,'Individual Data'!$K$5:$AC$5544,8,FALSE)</f>
        <v>3</v>
      </c>
      <c r="Y419" s="57">
        <f>VLOOKUP(A419,'Individual Data'!$K$5:$AC$5544,9,FALSE)</f>
        <v>2020</v>
      </c>
    </row>
    <row r="420" spans="1:25" ht="15" customHeight="1" x14ac:dyDescent="0.25">
      <c r="A420" s="57" t="s">
        <v>9386</v>
      </c>
      <c r="B420" s="57">
        <v>419</v>
      </c>
      <c r="C420" s="73">
        <v>45231</v>
      </c>
      <c r="D420" s="57" t="s">
        <v>18827</v>
      </c>
      <c r="E420" s="57" t="s">
        <v>18828</v>
      </c>
      <c r="F420" s="197" t="s">
        <v>19617</v>
      </c>
      <c r="G420" s="57" t="s">
        <v>17934</v>
      </c>
      <c r="H420" s="57">
        <f t="shared" si="6"/>
        <v>77</v>
      </c>
      <c r="I420" s="57" t="s">
        <v>3225</v>
      </c>
      <c r="J420" s="57" t="s">
        <v>3196</v>
      </c>
      <c r="K420" s="57" t="s">
        <v>3196</v>
      </c>
      <c r="L420" s="57" t="s">
        <v>3196</v>
      </c>
      <c r="M420" s="57" t="s">
        <v>3196</v>
      </c>
      <c r="N420" s="193" t="s">
        <v>3228</v>
      </c>
      <c r="O420" s="57">
        <v>19</v>
      </c>
      <c r="P420" s="57" t="s">
        <v>17700</v>
      </c>
      <c r="R420" s="57" t="s">
        <v>17700</v>
      </c>
      <c r="S420" s="57">
        <v>1</v>
      </c>
      <c r="T420" s="57">
        <v>9.9</v>
      </c>
      <c r="U420" s="57" t="str">
        <f>VLOOKUP(A420,'Individual Data'!$K$5:$AC$5544,12,FALSE)</f>
        <v>LGA</v>
      </c>
      <c r="V420" s="14">
        <f>IFERROR(LOOKUP(H420,{30,43,48,53,58,63,68,73,78,83,88,93,97},{42,47,52,57,62,67,72,77,82,87,92,99,100}),999)</f>
        <v>77</v>
      </c>
      <c r="X420" s="57">
        <f>VLOOKUP(A420,'Individual Data'!$K$5:$AC$5544,8,FALSE)</f>
        <v>4</v>
      </c>
      <c r="Y420" s="57">
        <f>VLOOKUP(A420,'Individual Data'!$K$5:$AC$5544,9,FALSE)</f>
        <v>2019</v>
      </c>
    </row>
    <row r="421" spans="1:25" ht="15" customHeight="1" x14ac:dyDescent="0.25">
      <c r="A421" s="57" t="s">
        <v>3437</v>
      </c>
      <c r="B421" s="57">
        <v>420</v>
      </c>
      <c r="C421" s="73">
        <v>45231</v>
      </c>
      <c r="D421" s="57" t="s">
        <v>18829</v>
      </c>
      <c r="E421" s="57" t="s">
        <v>18830</v>
      </c>
      <c r="F421" s="197" t="s">
        <v>19617</v>
      </c>
      <c r="G421" s="57" t="s">
        <v>17966</v>
      </c>
      <c r="H421" s="57">
        <f t="shared" si="6"/>
        <v>77.5</v>
      </c>
      <c r="I421" s="57" t="s">
        <v>3225</v>
      </c>
      <c r="J421" s="57" t="s">
        <v>3196</v>
      </c>
      <c r="K421" s="57" t="s">
        <v>3196</v>
      </c>
      <c r="L421" s="57" t="s">
        <v>3196</v>
      </c>
      <c r="M421" s="57" t="s">
        <v>3196</v>
      </c>
      <c r="N421" s="193" t="s">
        <v>3228</v>
      </c>
      <c r="O421" s="57">
        <v>19</v>
      </c>
      <c r="P421" s="57" t="s">
        <v>17700</v>
      </c>
      <c r="R421" s="57" t="s">
        <v>17700</v>
      </c>
      <c r="S421" s="57">
        <v>1</v>
      </c>
      <c r="T421" s="57">
        <v>0.3</v>
      </c>
      <c r="U421" s="57" t="str">
        <f>VLOOKUP(A421,'Individual Data'!$K$5:$AC$5544,12,FALSE)</f>
        <v>Unassigned</v>
      </c>
      <c r="V421" s="14">
        <f>IFERROR(LOOKUP(H421,{30,43,48,53,58,63,68,73,78,83,88,93,97},{42,47,52,57,62,67,72,77,82,87,92,99,100}),999)</f>
        <v>77</v>
      </c>
      <c r="X421" s="57" t="str">
        <f>VLOOKUP(A421,'Individual Data'!$K$5:$AC$5544,8,FALSE)</f>
        <v>NA</v>
      </c>
      <c r="Y421" s="57" t="str">
        <f>VLOOKUP(A421,'Individual Data'!$K$5:$AC$5544,9,FALSE)</f>
        <v>U</v>
      </c>
    </row>
    <row r="422" spans="1:25" ht="15" customHeight="1" x14ac:dyDescent="0.25">
      <c r="A422" s="57" t="s">
        <v>15564</v>
      </c>
      <c r="B422" s="57">
        <v>421</v>
      </c>
      <c r="C422" s="73">
        <v>45231</v>
      </c>
      <c r="D422" s="57" t="s">
        <v>18831</v>
      </c>
      <c r="E422" s="57" t="s">
        <v>18832</v>
      </c>
      <c r="F422" s="197" t="s">
        <v>19617</v>
      </c>
      <c r="G422" s="57" t="s">
        <v>18308</v>
      </c>
      <c r="H422" s="57">
        <f t="shared" si="6"/>
        <v>89</v>
      </c>
      <c r="I422" s="57" t="s">
        <v>3225</v>
      </c>
      <c r="J422" s="57" t="s">
        <v>3196</v>
      </c>
      <c r="K422" s="57" t="s">
        <v>3196</v>
      </c>
      <c r="L422" s="57" t="s">
        <v>3196</v>
      </c>
      <c r="M422" s="57" t="s">
        <v>3196</v>
      </c>
      <c r="N422" s="193" t="s">
        <v>3228</v>
      </c>
      <c r="O422" s="57">
        <v>19</v>
      </c>
      <c r="P422" s="57" t="s">
        <v>17700</v>
      </c>
      <c r="R422" s="57" t="s">
        <v>17700</v>
      </c>
      <c r="S422" s="57">
        <v>1</v>
      </c>
      <c r="T422" s="57">
        <v>0.3</v>
      </c>
      <c r="U422" s="57" t="str">
        <f>VLOOKUP(A422,'Individual Data'!$K$5:$AC$5544,12,FALSE)</f>
        <v>PLA1</v>
      </c>
      <c r="V422" s="14">
        <f>IFERROR(LOOKUP(H422,{30,43,48,53,58,63,68,73,78,83,88,93,97},{42,47,52,57,62,67,72,77,82,87,92,99,100}),999)</f>
        <v>92</v>
      </c>
      <c r="X422" s="57">
        <f>VLOOKUP(A422,'Individual Data'!$K$5:$AC$5544,8,FALSE)</f>
        <v>4</v>
      </c>
      <c r="Y422" s="57">
        <f>VLOOKUP(A422,'Individual Data'!$K$5:$AC$5544,9,FALSE)</f>
        <v>2019</v>
      </c>
    </row>
    <row r="423" spans="1:25" ht="15" customHeight="1" x14ac:dyDescent="0.25">
      <c r="A423" s="57" t="s">
        <v>3515</v>
      </c>
      <c r="B423" s="57">
        <v>422</v>
      </c>
      <c r="C423" s="73">
        <v>45231</v>
      </c>
      <c r="D423" s="57" t="s">
        <v>18833</v>
      </c>
      <c r="E423" s="57" t="s">
        <v>18834</v>
      </c>
      <c r="F423" s="197" t="s">
        <v>19617</v>
      </c>
      <c r="G423" s="57" t="s">
        <v>18835</v>
      </c>
      <c r="H423" s="57">
        <f t="shared" si="6"/>
        <v>96.5</v>
      </c>
      <c r="I423" s="57" t="s">
        <v>3225</v>
      </c>
      <c r="J423" s="57" t="s">
        <v>3196</v>
      </c>
      <c r="K423" s="57" t="s">
        <v>3196</v>
      </c>
      <c r="L423" s="57" t="s">
        <v>3196</v>
      </c>
      <c r="M423" s="57" t="s">
        <v>3196</v>
      </c>
      <c r="N423" s="193" t="s">
        <v>3228</v>
      </c>
      <c r="O423" s="57">
        <v>19</v>
      </c>
      <c r="P423" s="57" t="s">
        <v>17700</v>
      </c>
      <c r="R423" s="57" t="s">
        <v>17700</v>
      </c>
      <c r="S423" s="57">
        <v>1</v>
      </c>
      <c r="T423" s="57">
        <v>0.3</v>
      </c>
      <c r="U423" s="57" t="str">
        <f>VLOOKUP(A423,'Individual Data'!$K$5:$AC$5544,12,FALSE)</f>
        <v>LFSO</v>
      </c>
      <c r="V423" s="14">
        <f>IFERROR(LOOKUP(H423,{30,43,48,53,58,63,68,73,78,83,88,93,97},{42,47,52,57,62,67,72,77,82,87,92,99,100}),999)</f>
        <v>99</v>
      </c>
      <c r="X423" s="57">
        <f>VLOOKUP(A423,'Individual Data'!$K$5:$AC$5544,8,FALSE)</f>
        <v>4</v>
      </c>
      <c r="Y423" s="57">
        <f>VLOOKUP(A423,'Individual Data'!$K$5:$AC$5544,9,FALSE)</f>
        <v>2019</v>
      </c>
    </row>
    <row r="424" spans="1:25" ht="15" customHeight="1" x14ac:dyDescent="0.25">
      <c r="A424" s="57" t="s">
        <v>3788</v>
      </c>
      <c r="B424" s="57">
        <v>423</v>
      </c>
      <c r="C424" s="73">
        <v>45231</v>
      </c>
      <c r="D424" s="57" t="s">
        <v>18836</v>
      </c>
      <c r="E424" s="57" t="s">
        <v>18837</v>
      </c>
      <c r="F424" s="197" t="s">
        <v>19617</v>
      </c>
      <c r="G424" s="57" t="s">
        <v>17879</v>
      </c>
      <c r="H424" s="57">
        <f t="shared" si="6"/>
        <v>82</v>
      </c>
      <c r="I424" s="57" t="s">
        <v>3225</v>
      </c>
      <c r="J424" s="57" t="s">
        <v>3196</v>
      </c>
      <c r="K424" s="57" t="s">
        <v>3196</v>
      </c>
      <c r="L424" s="57" t="s">
        <v>3196</v>
      </c>
      <c r="M424" s="57" t="s">
        <v>3196</v>
      </c>
      <c r="N424" s="193" t="s">
        <v>3228</v>
      </c>
      <c r="O424" s="57">
        <v>19</v>
      </c>
      <c r="P424" s="57" t="s">
        <v>17700</v>
      </c>
      <c r="R424" s="57" t="s">
        <v>17700</v>
      </c>
      <c r="S424" s="57">
        <v>1</v>
      </c>
      <c r="T424" s="57">
        <v>0.3</v>
      </c>
      <c r="U424" s="57" t="str">
        <f>VLOOKUP(A424,'Individual Data'!$K$5:$AC$5544,12,FALSE)</f>
        <v>LFSO</v>
      </c>
      <c r="V424" s="14">
        <f>IFERROR(LOOKUP(H424,{30,43,48,53,58,63,68,73,78,83,88,93,97},{42,47,52,57,62,67,72,77,82,87,92,99,100}),999)</f>
        <v>82</v>
      </c>
      <c r="X424" s="57">
        <f>VLOOKUP(A424,'Individual Data'!$K$5:$AC$5544,8,FALSE)</f>
        <v>4</v>
      </c>
      <c r="Y424" s="57">
        <f>VLOOKUP(A424,'Individual Data'!$K$5:$AC$5544,9,FALSE)</f>
        <v>2019</v>
      </c>
    </row>
    <row r="425" spans="1:25" ht="15" customHeight="1" x14ac:dyDescent="0.25">
      <c r="A425" s="57" t="s">
        <v>9588</v>
      </c>
      <c r="B425" s="57">
        <v>424</v>
      </c>
      <c r="C425" s="73">
        <v>45231</v>
      </c>
      <c r="D425" s="57" t="s">
        <v>18838</v>
      </c>
      <c r="E425" s="57" t="s">
        <v>18839</v>
      </c>
      <c r="F425" s="197" t="s">
        <v>19617</v>
      </c>
      <c r="G425" s="57" t="s">
        <v>17879</v>
      </c>
      <c r="H425" s="57">
        <f t="shared" si="6"/>
        <v>82</v>
      </c>
      <c r="I425" s="57" t="s">
        <v>3225</v>
      </c>
      <c r="J425" s="57" t="s">
        <v>3196</v>
      </c>
      <c r="K425" s="57" t="s">
        <v>3196</v>
      </c>
      <c r="L425" s="57" t="s">
        <v>3196</v>
      </c>
      <c r="M425" s="57" t="s">
        <v>3196</v>
      </c>
      <c r="N425" s="193" t="s">
        <v>3228</v>
      </c>
      <c r="O425" s="57">
        <v>19</v>
      </c>
      <c r="P425" s="57" t="s">
        <v>17700</v>
      </c>
      <c r="R425" s="57" t="s">
        <v>17700</v>
      </c>
      <c r="S425" s="57">
        <v>1</v>
      </c>
      <c r="T425" s="57">
        <v>0.3</v>
      </c>
      <c r="U425" s="57" t="str">
        <f>VLOOKUP(A425,'Individual Data'!$K$5:$AC$5544,12,FALSE)</f>
        <v>IPCSR</v>
      </c>
      <c r="V425" s="14">
        <f>IFERROR(LOOKUP(H425,{30,43,48,53,58,63,68,73,78,83,88,93,97},{42,47,52,57,62,67,72,77,82,87,92,99,100}),999)</f>
        <v>82</v>
      </c>
      <c r="X425" s="57">
        <f>VLOOKUP(A425,'Individual Data'!$K$5:$AC$5544,8,FALSE)</f>
        <v>4</v>
      </c>
      <c r="Y425" s="57">
        <f>VLOOKUP(A425,'Individual Data'!$K$5:$AC$5544,9,FALSE)</f>
        <v>2019</v>
      </c>
    </row>
    <row r="426" spans="1:25" ht="15" customHeight="1" x14ac:dyDescent="0.25">
      <c r="A426" s="57" t="s">
        <v>12091</v>
      </c>
      <c r="B426" s="57">
        <v>425</v>
      </c>
      <c r="C426" s="73">
        <v>45231</v>
      </c>
      <c r="D426" s="57" t="s">
        <v>18840</v>
      </c>
      <c r="E426" s="57" t="s">
        <v>18841</v>
      </c>
      <c r="F426" s="197" t="s">
        <v>19617</v>
      </c>
      <c r="G426" s="57" t="s">
        <v>18786</v>
      </c>
      <c r="H426" s="57">
        <f t="shared" si="6"/>
        <v>89.5</v>
      </c>
      <c r="I426" s="57" t="s">
        <v>3225</v>
      </c>
      <c r="J426" s="57" t="s">
        <v>3228</v>
      </c>
      <c r="K426" s="57" t="s">
        <v>3228</v>
      </c>
      <c r="L426" s="57" t="s">
        <v>3196</v>
      </c>
      <c r="M426" s="57" t="s">
        <v>3196</v>
      </c>
      <c r="N426" s="193" t="s">
        <v>3196</v>
      </c>
      <c r="P426" s="57" t="s">
        <v>17700</v>
      </c>
      <c r="R426" s="57" t="s">
        <v>17700</v>
      </c>
      <c r="S426" s="57">
        <v>1</v>
      </c>
      <c r="T426" s="57">
        <v>9.9</v>
      </c>
      <c r="U426" s="57" t="str">
        <f>VLOOKUP(A426,'Individual Data'!$K$5:$AC$5544,12,FALSE)</f>
        <v>LFSO</v>
      </c>
      <c r="V426" s="14">
        <f>IFERROR(LOOKUP(H426,{30,43,48,53,58,63,68,73,78,83,88,93,97},{42,47,52,57,62,67,72,77,82,87,92,99,100}),999)</f>
        <v>92</v>
      </c>
      <c r="X426" s="57">
        <f>VLOOKUP(A426,'Individual Data'!$K$5:$AC$5544,8,FALSE)</f>
        <v>4</v>
      </c>
      <c r="Y426" s="57">
        <f>VLOOKUP(A426,'Individual Data'!$K$5:$AC$5544,9,FALSE)</f>
        <v>2019</v>
      </c>
    </row>
    <row r="427" spans="1:25" ht="15" customHeight="1" x14ac:dyDescent="0.25">
      <c r="A427" s="57" t="s">
        <v>3832</v>
      </c>
      <c r="B427" s="57">
        <v>426</v>
      </c>
      <c r="C427" s="73">
        <v>45231</v>
      </c>
      <c r="D427" s="57" t="s">
        <v>18842</v>
      </c>
      <c r="E427" s="57" t="s">
        <v>18843</v>
      </c>
      <c r="F427" s="197" t="s">
        <v>19617</v>
      </c>
      <c r="G427" s="57" t="s">
        <v>18040</v>
      </c>
      <c r="H427" s="57">
        <f t="shared" si="6"/>
        <v>86</v>
      </c>
      <c r="I427" s="57" t="s">
        <v>3225</v>
      </c>
      <c r="J427" s="57" t="s">
        <v>3196</v>
      </c>
      <c r="K427" s="57" t="s">
        <v>3196</v>
      </c>
      <c r="L427" s="57" t="s">
        <v>3196</v>
      </c>
      <c r="M427" s="57" t="s">
        <v>3196</v>
      </c>
      <c r="N427" s="193" t="s">
        <v>3228</v>
      </c>
      <c r="O427" s="57">
        <v>19</v>
      </c>
      <c r="P427" s="57" t="s">
        <v>17700</v>
      </c>
      <c r="R427" s="57" t="s">
        <v>17700</v>
      </c>
      <c r="S427" s="57">
        <v>1</v>
      </c>
      <c r="T427" s="57">
        <v>0.3</v>
      </c>
      <c r="U427" s="57" t="str">
        <f>VLOOKUP(A427,'Individual Data'!$K$5:$AC$5544,12,FALSE)</f>
        <v>NPTH</v>
      </c>
      <c r="V427" s="14">
        <f>IFERROR(LOOKUP(H427,{30,43,48,53,58,63,68,73,78,83,88,93,97},{42,47,52,57,62,67,72,77,82,87,92,99,100}),999)</f>
        <v>87</v>
      </c>
      <c r="X427" s="57">
        <f>VLOOKUP(A427,'Individual Data'!$K$5:$AC$5544,8,FALSE)</f>
        <v>4</v>
      </c>
      <c r="Y427" s="57">
        <f>VLOOKUP(A427,'Individual Data'!$K$5:$AC$5544,9,FALSE)</f>
        <v>2019</v>
      </c>
    </row>
    <row r="428" spans="1:25" ht="15" customHeight="1" x14ac:dyDescent="0.25">
      <c r="A428" s="57" t="s">
        <v>9259</v>
      </c>
      <c r="B428" s="57">
        <v>427</v>
      </c>
      <c r="C428" s="73">
        <v>45231</v>
      </c>
      <c r="D428" s="57" t="s">
        <v>18844</v>
      </c>
      <c r="E428" s="57" t="s">
        <v>18845</v>
      </c>
      <c r="F428" s="197" t="s">
        <v>19617</v>
      </c>
      <c r="G428" s="57" t="s">
        <v>17995</v>
      </c>
      <c r="H428" s="57">
        <f t="shared" si="6"/>
        <v>75</v>
      </c>
      <c r="I428" s="57" t="s">
        <v>3225</v>
      </c>
      <c r="J428" s="57" t="s">
        <v>3196</v>
      </c>
      <c r="K428" s="57" t="s">
        <v>3196</v>
      </c>
      <c r="L428" s="57" t="s">
        <v>3196</v>
      </c>
      <c r="M428" s="57" t="s">
        <v>3196</v>
      </c>
      <c r="N428" s="193" t="s">
        <v>3228</v>
      </c>
      <c r="O428" s="57">
        <v>19</v>
      </c>
      <c r="P428" s="57" t="s">
        <v>17700</v>
      </c>
      <c r="R428" s="57" t="s">
        <v>17700</v>
      </c>
      <c r="S428" s="57">
        <v>1</v>
      </c>
      <c r="T428" s="57">
        <v>9.9</v>
      </c>
      <c r="U428" s="57" t="str">
        <f>VLOOKUP(A428,'Individual Data'!$K$5:$AC$5544,12,FALSE)</f>
        <v>IPCSR</v>
      </c>
      <c r="V428" s="14">
        <f>IFERROR(LOOKUP(H428,{30,43,48,53,58,63,68,73,78,83,88,93,97},{42,47,52,57,62,67,72,77,82,87,92,99,100}),999)</f>
        <v>77</v>
      </c>
      <c r="X428" s="57">
        <f>VLOOKUP(A428,'Individual Data'!$K$5:$AC$5544,8,FALSE)</f>
        <v>4</v>
      </c>
      <c r="Y428" s="57">
        <f>VLOOKUP(A428,'Individual Data'!$K$5:$AC$5544,9,FALSE)</f>
        <v>2019</v>
      </c>
    </row>
    <row r="429" spans="1:25" ht="15" customHeight="1" x14ac:dyDescent="0.25">
      <c r="A429" s="57" t="s">
        <v>7198</v>
      </c>
      <c r="B429" s="57">
        <v>428</v>
      </c>
      <c r="C429" s="73">
        <v>45231</v>
      </c>
      <c r="D429" s="57" t="s">
        <v>18846</v>
      </c>
      <c r="E429" s="57" t="s">
        <v>18847</v>
      </c>
      <c r="F429" s="197" t="s">
        <v>19617</v>
      </c>
      <c r="G429" s="57" t="s">
        <v>18077</v>
      </c>
      <c r="H429" s="57">
        <f t="shared" si="6"/>
        <v>88.5</v>
      </c>
      <c r="I429" s="57" t="s">
        <v>3225</v>
      </c>
      <c r="J429" s="57" t="s">
        <v>3196</v>
      </c>
      <c r="K429" s="57" t="s">
        <v>3196</v>
      </c>
      <c r="L429" s="57" t="s">
        <v>3196</v>
      </c>
      <c r="M429" s="57" t="s">
        <v>3196</v>
      </c>
      <c r="N429" s="193" t="s">
        <v>3228</v>
      </c>
      <c r="O429" s="57">
        <v>19</v>
      </c>
      <c r="P429" s="57" t="s">
        <v>17700</v>
      </c>
      <c r="R429" s="57" t="s">
        <v>17700</v>
      </c>
      <c r="S429" s="57">
        <v>1</v>
      </c>
      <c r="T429" s="57">
        <v>0.3</v>
      </c>
      <c r="U429" s="57" t="str">
        <f>VLOOKUP(A429,'Individual Data'!$K$5:$AC$5544,12,FALSE)</f>
        <v>LFHSO2</v>
      </c>
      <c r="V429" s="14">
        <f>IFERROR(LOOKUP(H429,{30,43,48,53,58,63,68,73,78,83,88,93,97},{42,47,52,57,62,67,72,77,82,87,92,99,100}),999)</f>
        <v>92</v>
      </c>
      <c r="X429" s="57">
        <f>VLOOKUP(A429,'Individual Data'!$K$5:$AC$5544,8,FALSE)</f>
        <v>4</v>
      </c>
      <c r="Y429" s="57">
        <f>VLOOKUP(A429,'Individual Data'!$K$5:$AC$5544,9,FALSE)</f>
        <v>2019</v>
      </c>
    </row>
    <row r="430" spans="1:25" ht="15" customHeight="1" x14ac:dyDescent="0.25">
      <c r="A430" s="57" t="s">
        <v>3857</v>
      </c>
      <c r="B430" s="57">
        <v>429</v>
      </c>
      <c r="C430" s="73">
        <v>45231</v>
      </c>
      <c r="D430" s="57" t="s">
        <v>18848</v>
      </c>
      <c r="E430" s="57" t="s">
        <v>18849</v>
      </c>
      <c r="F430" s="197" t="s">
        <v>19617</v>
      </c>
      <c r="G430" s="57" t="s">
        <v>17954</v>
      </c>
      <c r="H430" s="57">
        <f t="shared" si="6"/>
        <v>81</v>
      </c>
      <c r="I430" s="57" t="s">
        <v>3225</v>
      </c>
      <c r="J430" s="57" t="s">
        <v>3196</v>
      </c>
      <c r="K430" s="57" t="s">
        <v>3196</v>
      </c>
      <c r="L430" s="57" t="s">
        <v>3196</v>
      </c>
      <c r="M430" s="57" t="s">
        <v>3196</v>
      </c>
      <c r="N430" s="193" t="s">
        <v>3228</v>
      </c>
      <c r="O430" s="57">
        <v>19</v>
      </c>
      <c r="P430" s="57" t="s">
        <v>17700</v>
      </c>
      <c r="R430" s="57" t="s">
        <v>17700</v>
      </c>
      <c r="S430" s="57">
        <v>1</v>
      </c>
      <c r="T430" s="57">
        <v>0.3</v>
      </c>
      <c r="U430" s="57" t="str">
        <f>VLOOKUP(A430,'Individual Data'!$K$5:$AC$5544,12,FALSE)</f>
        <v>LFSO</v>
      </c>
      <c r="V430" s="14">
        <f>IFERROR(LOOKUP(H430,{30,43,48,53,58,63,68,73,78,83,88,93,97},{42,47,52,57,62,67,72,77,82,87,92,99,100}),999)</f>
        <v>82</v>
      </c>
      <c r="X430" s="57">
        <f>VLOOKUP(A430,'Individual Data'!$K$5:$AC$5544,8,FALSE)</f>
        <v>4</v>
      </c>
      <c r="Y430" s="57">
        <f>VLOOKUP(A430,'Individual Data'!$K$5:$AC$5544,9,FALSE)</f>
        <v>2019</v>
      </c>
    </row>
    <row r="431" spans="1:25" ht="15" customHeight="1" x14ac:dyDescent="0.25">
      <c r="A431" s="57" t="s">
        <v>9066</v>
      </c>
      <c r="B431" s="57">
        <v>430</v>
      </c>
      <c r="C431" s="73">
        <v>45231</v>
      </c>
      <c r="D431" s="57" t="s">
        <v>18850</v>
      </c>
      <c r="E431" s="57" t="s">
        <v>18851</v>
      </c>
      <c r="F431" s="197" t="s">
        <v>19617</v>
      </c>
      <c r="G431" s="57" t="s">
        <v>18362</v>
      </c>
      <c r="H431" s="57">
        <f t="shared" si="6"/>
        <v>91</v>
      </c>
      <c r="I431" s="57" t="s">
        <v>3225</v>
      </c>
      <c r="J431" s="57" t="s">
        <v>3196</v>
      </c>
      <c r="K431" s="57" t="s">
        <v>3196</v>
      </c>
      <c r="L431" s="57" t="s">
        <v>3196</v>
      </c>
      <c r="M431" s="57" t="s">
        <v>3196</v>
      </c>
      <c r="N431" s="193" t="s">
        <v>3228</v>
      </c>
      <c r="O431" s="57">
        <v>19</v>
      </c>
      <c r="P431" s="57" t="s">
        <v>17700</v>
      </c>
      <c r="R431" s="57" t="s">
        <v>17700</v>
      </c>
      <c r="S431" s="57">
        <v>1</v>
      </c>
      <c r="T431" s="57">
        <v>0.3</v>
      </c>
      <c r="U431" s="57" t="str">
        <f>VLOOKUP(A431,'Individual Data'!$K$5:$AC$5544,12,FALSE)</f>
        <v>NLVA</v>
      </c>
      <c r="V431" s="14">
        <f>IFERROR(LOOKUP(H431,{30,43,48,53,58,63,68,73,78,83,88,93,97},{42,47,52,57,62,67,72,77,82,87,92,99,100}),999)</f>
        <v>92</v>
      </c>
      <c r="X431" s="57">
        <f>VLOOKUP(A431,'Individual Data'!$K$5:$AC$5544,8,FALSE)</f>
        <v>4</v>
      </c>
      <c r="Y431" s="57">
        <f>VLOOKUP(A431,'Individual Data'!$K$5:$AC$5544,9,FALSE)</f>
        <v>2019</v>
      </c>
    </row>
    <row r="432" spans="1:25" ht="15" customHeight="1" x14ac:dyDescent="0.25">
      <c r="A432" s="57" t="s">
        <v>9451</v>
      </c>
      <c r="B432" s="57">
        <v>431</v>
      </c>
      <c r="C432" s="73">
        <v>45231</v>
      </c>
      <c r="D432" s="57" t="s">
        <v>18852</v>
      </c>
      <c r="E432" s="57" t="s">
        <v>18853</v>
      </c>
      <c r="F432" s="197" t="s">
        <v>19617</v>
      </c>
      <c r="G432" s="57" t="s">
        <v>17928</v>
      </c>
      <c r="H432" s="57">
        <f t="shared" si="6"/>
        <v>81.5</v>
      </c>
      <c r="I432" s="57" t="s">
        <v>3225</v>
      </c>
      <c r="J432" s="57" t="s">
        <v>3196</v>
      </c>
      <c r="K432" s="57" t="s">
        <v>3196</v>
      </c>
      <c r="L432" s="57" t="s">
        <v>3196</v>
      </c>
      <c r="M432" s="57" t="s">
        <v>3196</v>
      </c>
      <c r="N432" s="193" t="s">
        <v>3228</v>
      </c>
      <c r="O432" s="57">
        <v>19</v>
      </c>
      <c r="P432" s="57" t="s">
        <v>17700</v>
      </c>
      <c r="R432" s="57" t="s">
        <v>17700</v>
      </c>
      <c r="S432" s="57">
        <v>1</v>
      </c>
      <c r="T432" s="57">
        <v>0.3</v>
      </c>
      <c r="U432" s="57" t="str">
        <f>VLOOKUP(A432,'Individual Data'!$K$5:$AC$5544,12,FALSE)</f>
        <v>CFA</v>
      </c>
      <c r="V432" s="14">
        <f>IFERROR(LOOKUP(H432,{30,43,48,53,58,63,68,73,78,83,88,93,97},{42,47,52,57,62,67,72,77,82,87,92,99,100}),999)</f>
        <v>82</v>
      </c>
      <c r="X432" s="57">
        <f>VLOOKUP(A432,'Individual Data'!$K$5:$AC$5544,8,FALSE)</f>
        <v>4</v>
      </c>
      <c r="Y432" s="57">
        <f>VLOOKUP(A432,'Individual Data'!$K$5:$AC$5544,9,FALSE)</f>
        <v>2019</v>
      </c>
    </row>
    <row r="433" spans="1:25" ht="15" customHeight="1" x14ac:dyDescent="0.25">
      <c r="A433" s="57" t="s">
        <v>6947</v>
      </c>
      <c r="B433" s="57">
        <v>432</v>
      </c>
      <c r="C433" s="73">
        <v>45231</v>
      </c>
      <c r="D433" s="57" t="s">
        <v>18854</v>
      </c>
      <c r="E433" s="57" t="s">
        <v>18855</v>
      </c>
      <c r="F433" s="197" t="s">
        <v>19617</v>
      </c>
      <c r="G433" s="57" t="s">
        <v>18094</v>
      </c>
      <c r="H433" s="57">
        <f t="shared" si="6"/>
        <v>78.5</v>
      </c>
      <c r="I433" s="57" t="s">
        <v>3225</v>
      </c>
      <c r="J433" s="57" t="s">
        <v>3196</v>
      </c>
      <c r="K433" s="57" t="s">
        <v>3196</v>
      </c>
      <c r="L433" s="57" t="s">
        <v>3196</v>
      </c>
      <c r="M433" s="57" t="s">
        <v>3196</v>
      </c>
      <c r="N433" s="193" t="s">
        <v>3228</v>
      </c>
      <c r="O433" s="57">
        <v>19</v>
      </c>
      <c r="P433" s="57" t="s">
        <v>17700</v>
      </c>
      <c r="R433" s="57" t="s">
        <v>17700</v>
      </c>
      <c r="S433" s="57">
        <v>1</v>
      </c>
      <c r="T433" s="57">
        <v>0.3</v>
      </c>
      <c r="U433" s="57" t="str">
        <f>VLOOKUP(A433,'Individual Data'!$K$5:$AC$5544,12,FALSE)</f>
        <v>Unassigned</v>
      </c>
      <c r="V433" s="14">
        <f>IFERROR(LOOKUP(H433,{30,43,48,53,58,63,68,73,78,83,88,93,97},{42,47,52,57,62,67,72,77,82,87,92,99,100}),999)</f>
        <v>82</v>
      </c>
      <c r="X433" s="57" t="str">
        <f>VLOOKUP(A433,'Individual Data'!$K$5:$AC$5544,8,FALSE)</f>
        <v>NA</v>
      </c>
      <c r="Y433" s="57" t="str">
        <f>VLOOKUP(A433,'Individual Data'!$K$5:$AC$5544,9,FALSE)</f>
        <v>U</v>
      </c>
    </row>
    <row r="434" spans="1:25" ht="15" customHeight="1" x14ac:dyDescent="0.25">
      <c r="A434" s="57" t="s">
        <v>18856</v>
      </c>
      <c r="B434" s="57">
        <v>433</v>
      </c>
      <c r="C434" s="73">
        <v>45231</v>
      </c>
      <c r="D434" s="57" t="s">
        <v>18857</v>
      </c>
      <c r="E434" s="57" t="s">
        <v>18858</v>
      </c>
      <c r="F434" s="197" t="s">
        <v>19617</v>
      </c>
      <c r="G434" s="57" t="s">
        <v>18040</v>
      </c>
      <c r="H434" s="57">
        <f t="shared" si="6"/>
        <v>86</v>
      </c>
      <c r="I434" s="57" t="s">
        <v>3225</v>
      </c>
      <c r="J434" s="57" t="s">
        <v>3196</v>
      </c>
      <c r="K434" s="57" t="s">
        <v>3196</v>
      </c>
      <c r="L434" s="57" t="s">
        <v>3196</v>
      </c>
      <c r="M434" s="57" t="s">
        <v>3196</v>
      </c>
      <c r="N434" s="193" t="s">
        <v>3228</v>
      </c>
      <c r="O434" s="57">
        <v>19</v>
      </c>
      <c r="P434" s="57" t="s">
        <v>17700</v>
      </c>
      <c r="R434" s="57" t="s">
        <v>17700</v>
      </c>
      <c r="S434" s="57">
        <v>1</v>
      </c>
      <c r="T434" s="57">
        <v>0.3</v>
      </c>
      <c r="U434" s="57" t="str">
        <f>VLOOKUP(A434,'Individual Data'!$K$5:$AC$5544,12,FALSE)</f>
        <v>Unassigned</v>
      </c>
      <c r="V434" s="14">
        <f>IFERROR(LOOKUP(H434,{30,43,48,53,58,63,68,73,78,83,88,93,97},{42,47,52,57,62,67,72,77,82,87,92,99,100}),999)</f>
        <v>87</v>
      </c>
      <c r="X434" s="57" t="str">
        <f>VLOOKUP(A434,'Individual Data'!$K$5:$AC$5544,8,FALSE)</f>
        <v>NA</v>
      </c>
      <c r="Y434" s="57" t="str">
        <f>VLOOKUP(A434,'Individual Data'!$K$5:$AC$5544,9,FALSE)</f>
        <v>U</v>
      </c>
    </row>
    <row r="435" spans="1:25" ht="15" customHeight="1" x14ac:dyDescent="0.25">
      <c r="A435" s="57" t="s">
        <v>18859</v>
      </c>
      <c r="B435" s="57">
        <v>434</v>
      </c>
      <c r="C435" s="73">
        <v>45231</v>
      </c>
      <c r="D435" s="57" t="s">
        <v>18860</v>
      </c>
      <c r="E435" s="57" t="s">
        <v>18861</v>
      </c>
      <c r="F435" s="197" t="s">
        <v>19617</v>
      </c>
      <c r="G435" s="57" t="s">
        <v>18049</v>
      </c>
      <c r="H435" s="57">
        <f t="shared" si="6"/>
        <v>84</v>
      </c>
      <c r="I435" s="57" t="s">
        <v>3225</v>
      </c>
      <c r="J435" s="57" t="s">
        <v>3196</v>
      </c>
      <c r="K435" s="57" t="s">
        <v>3196</v>
      </c>
      <c r="L435" s="57" t="s">
        <v>3196</v>
      </c>
      <c r="M435" s="57" t="s">
        <v>3196</v>
      </c>
      <c r="N435" s="193" t="s">
        <v>3228</v>
      </c>
      <c r="O435" s="57">
        <v>19</v>
      </c>
      <c r="P435" s="57" t="s">
        <v>17700</v>
      </c>
      <c r="R435" s="57" t="s">
        <v>17700</v>
      </c>
      <c r="S435" s="57">
        <v>1</v>
      </c>
      <c r="T435" s="57">
        <v>0.3</v>
      </c>
      <c r="U435" s="57" t="str">
        <f>VLOOKUP(A435,'Individual Data'!$K$5:$AC$5544,12,FALSE)</f>
        <v>BCA2</v>
      </c>
      <c r="V435" s="14">
        <f>IFERROR(LOOKUP(H435,{30,43,48,53,58,63,68,73,78,83,88,93,97},{42,47,52,57,62,67,72,77,82,87,92,99,100}),999)</f>
        <v>87</v>
      </c>
      <c r="X435" s="57">
        <f>VLOOKUP(A435,'Individual Data'!$K$5:$AC$5544,8,FALSE)</f>
        <v>4</v>
      </c>
      <c r="Y435" s="57">
        <f>VLOOKUP(A435,'Individual Data'!$K$5:$AC$5544,9,FALSE)</f>
        <v>2019</v>
      </c>
    </row>
    <row r="436" spans="1:25" ht="15" customHeight="1" x14ac:dyDescent="0.25">
      <c r="A436" s="57" t="s">
        <v>6851</v>
      </c>
      <c r="B436" s="57">
        <v>435</v>
      </c>
      <c r="C436" s="73">
        <v>45231</v>
      </c>
      <c r="D436" s="57" t="s">
        <v>18862</v>
      </c>
      <c r="E436" s="57" t="s">
        <v>18863</v>
      </c>
      <c r="F436" s="197" t="s">
        <v>19617</v>
      </c>
      <c r="G436" s="57" t="s">
        <v>17937</v>
      </c>
      <c r="H436" s="57">
        <f t="shared" si="6"/>
        <v>72</v>
      </c>
      <c r="I436" s="57" t="s">
        <v>3225</v>
      </c>
      <c r="J436" s="57" t="s">
        <v>3196</v>
      </c>
      <c r="K436" s="57" t="s">
        <v>3196</v>
      </c>
      <c r="L436" s="57" t="s">
        <v>3196</v>
      </c>
      <c r="M436" s="57" t="s">
        <v>3196</v>
      </c>
      <c r="N436" s="193" t="s">
        <v>3228</v>
      </c>
      <c r="O436" s="57">
        <v>20</v>
      </c>
      <c r="P436" s="57" t="s">
        <v>17700</v>
      </c>
      <c r="R436" s="57" t="s">
        <v>17700</v>
      </c>
      <c r="S436" s="57">
        <v>1</v>
      </c>
      <c r="T436" s="57">
        <v>0.3</v>
      </c>
      <c r="U436" s="57" t="str">
        <f>VLOOKUP(A436,'Individual Data'!$K$5:$AC$5544,12,FALSE)</f>
        <v>LFSO</v>
      </c>
      <c r="V436" s="14">
        <f>IFERROR(LOOKUP(H436,{30,43,48,53,58,63,68,73,78,83,88,93,97},{42,47,52,57,62,67,72,77,82,87,92,99,100}),999)</f>
        <v>72</v>
      </c>
      <c r="X436" s="57">
        <f>VLOOKUP(A436,'Individual Data'!$K$5:$AC$5544,8,FALSE)</f>
        <v>4</v>
      </c>
      <c r="Y436" s="57">
        <f>VLOOKUP(A436,'Individual Data'!$K$5:$AC$5544,9,FALSE)</f>
        <v>2019</v>
      </c>
    </row>
    <row r="437" spans="1:25" ht="15" customHeight="1" x14ac:dyDescent="0.25">
      <c r="A437" s="57" t="s">
        <v>3469</v>
      </c>
      <c r="B437" s="57">
        <v>436</v>
      </c>
      <c r="C437" s="73">
        <v>45231</v>
      </c>
      <c r="D437" s="57" t="s">
        <v>18864</v>
      </c>
      <c r="E437" s="57" t="s">
        <v>18865</v>
      </c>
      <c r="F437" s="197" t="s">
        <v>19617</v>
      </c>
      <c r="G437" s="57" t="s">
        <v>18015</v>
      </c>
      <c r="H437" s="57">
        <f t="shared" si="6"/>
        <v>82.5</v>
      </c>
      <c r="I437" s="57" t="s">
        <v>3225</v>
      </c>
      <c r="J437" s="57" t="s">
        <v>3228</v>
      </c>
      <c r="K437" s="57" t="s">
        <v>3228</v>
      </c>
      <c r="L437" s="57" t="s">
        <v>3196</v>
      </c>
      <c r="M437" s="57" t="s">
        <v>3196</v>
      </c>
      <c r="N437" s="193" t="s">
        <v>3196</v>
      </c>
      <c r="P437" s="57" t="s">
        <v>17700</v>
      </c>
      <c r="R437" s="57" t="s">
        <v>17700</v>
      </c>
      <c r="S437" s="57">
        <v>1</v>
      </c>
      <c r="T437" s="57">
        <v>9.9</v>
      </c>
      <c r="U437" s="57" t="str">
        <f>VLOOKUP(A437,'Individual Data'!$K$5:$AC$5544,12,FALSE)</f>
        <v>PLA1</v>
      </c>
      <c r="V437" s="14">
        <f>IFERROR(LOOKUP(H437,{30,43,48,53,58,63,68,73,78,83,88,93,97},{42,47,52,57,62,67,72,77,82,87,92,99,100}),999)</f>
        <v>82</v>
      </c>
      <c r="X437" s="57">
        <f>VLOOKUP(A437,'Individual Data'!$K$5:$AC$5544,8,FALSE)</f>
        <v>4</v>
      </c>
      <c r="Y437" s="57">
        <f>VLOOKUP(A437,'Individual Data'!$K$5:$AC$5544,9,FALSE)</f>
        <v>2019</v>
      </c>
    </row>
    <row r="438" spans="1:25" ht="15" customHeight="1" x14ac:dyDescent="0.25">
      <c r="A438" s="57" t="s">
        <v>3781</v>
      </c>
      <c r="B438" s="57">
        <v>437</v>
      </c>
      <c r="C438" s="73">
        <v>45231</v>
      </c>
      <c r="D438" s="57" t="s">
        <v>18866</v>
      </c>
      <c r="E438" s="57" t="s">
        <v>18867</v>
      </c>
      <c r="F438" s="197" t="s">
        <v>19617</v>
      </c>
      <c r="G438" s="57" t="s">
        <v>18156</v>
      </c>
      <c r="H438" s="57">
        <f t="shared" si="6"/>
        <v>73.5</v>
      </c>
      <c r="I438" s="57" t="s">
        <v>3225</v>
      </c>
      <c r="J438" s="57" t="s">
        <v>3196</v>
      </c>
      <c r="K438" s="57" t="s">
        <v>3196</v>
      </c>
      <c r="L438" s="57" t="s">
        <v>3196</v>
      </c>
      <c r="M438" s="57" t="s">
        <v>3196</v>
      </c>
      <c r="N438" s="193" t="s">
        <v>3228</v>
      </c>
      <c r="O438" s="57">
        <v>20</v>
      </c>
      <c r="P438" s="57" t="s">
        <v>17700</v>
      </c>
      <c r="R438" s="57" t="s">
        <v>17700</v>
      </c>
      <c r="S438" s="57">
        <v>1</v>
      </c>
      <c r="T438" s="57">
        <v>9.9</v>
      </c>
      <c r="U438" s="57" t="str">
        <f>VLOOKUP(A438,'Individual Data'!$K$5:$AC$5544,12,FALSE)</f>
        <v>NPTH</v>
      </c>
      <c r="V438" s="14">
        <f>IFERROR(LOOKUP(H438,{30,43,48,53,58,63,68,73,78,83,88,93,97},{42,47,52,57,62,67,72,77,82,87,92,99,100}),999)</f>
        <v>77</v>
      </c>
      <c r="X438" s="57">
        <f>VLOOKUP(A438,'Individual Data'!$K$5:$AC$5544,8,FALSE)</f>
        <v>4</v>
      </c>
      <c r="Y438" s="57">
        <f>VLOOKUP(A438,'Individual Data'!$K$5:$AC$5544,9,FALSE)</f>
        <v>2019</v>
      </c>
    </row>
    <row r="439" spans="1:25" ht="15" customHeight="1" x14ac:dyDescent="0.25">
      <c r="A439" s="57" t="s">
        <v>9148</v>
      </c>
      <c r="B439" s="57">
        <v>438</v>
      </c>
      <c r="C439" s="73">
        <v>45231</v>
      </c>
      <c r="D439" s="57" t="s">
        <v>18868</v>
      </c>
      <c r="E439" s="57" t="s">
        <v>18869</v>
      </c>
      <c r="F439" s="197" t="s">
        <v>19617</v>
      </c>
      <c r="G439" s="57" t="s">
        <v>18330</v>
      </c>
      <c r="H439" s="57">
        <f t="shared" si="6"/>
        <v>71</v>
      </c>
      <c r="I439" s="57" t="s">
        <v>3225</v>
      </c>
      <c r="J439" s="57" t="s">
        <v>3196</v>
      </c>
      <c r="K439" s="57" t="s">
        <v>3196</v>
      </c>
      <c r="L439" s="57" t="s">
        <v>3196</v>
      </c>
      <c r="M439" s="57" t="s">
        <v>3196</v>
      </c>
      <c r="N439" s="193" t="s">
        <v>3228</v>
      </c>
      <c r="O439" s="57">
        <v>20</v>
      </c>
      <c r="P439" s="57" t="s">
        <v>17700</v>
      </c>
      <c r="R439" s="57" t="s">
        <v>17700</v>
      </c>
      <c r="S439" s="57">
        <v>1</v>
      </c>
      <c r="T439" s="57">
        <v>0.3</v>
      </c>
      <c r="U439" s="57" t="str">
        <f>VLOOKUP(A439,'Individual Data'!$K$5:$AC$5544,12,FALSE)</f>
        <v>LGA</v>
      </c>
      <c r="V439" s="14">
        <f>IFERROR(LOOKUP(H439,{30,43,48,53,58,63,68,73,78,83,88,93,97},{42,47,52,57,62,67,72,77,82,87,92,99,100}),999)</f>
        <v>72</v>
      </c>
      <c r="X439" s="57">
        <f>VLOOKUP(A439,'Individual Data'!$K$5:$AC$5544,8,FALSE)</f>
        <v>4</v>
      </c>
      <c r="Y439" s="57">
        <f>VLOOKUP(A439,'Individual Data'!$K$5:$AC$5544,9,FALSE)</f>
        <v>2019</v>
      </c>
    </row>
    <row r="440" spans="1:25" ht="15" customHeight="1" x14ac:dyDescent="0.25">
      <c r="A440" s="57" t="s">
        <v>6459</v>
      </c>
      <c r="B440" s="57">
        <v>439</v>
      </c>
      <c r="C440" s="73">
        <v>45237</v>
      </c>
      <c r="D440" s="57" t="s">
        <v>18870</v>
      </c>
      <c r="E440" s="57" t="s">
        <v>18871</v>
      </c>
      <c r="F440" s="197" t="s">
        <v>19617</v>
      </c>
      <c r="G440" s="57" t="s">
        <v>17934</v>
      </c>
      <c r="H440" s="57">
        <f t="shared" si="6"/>
        <v>77</v>
      </c>
      <c r="I440" s="57" t="s">
        <v>3085</v>
      </c>
      <c r="J440" s="57" t="s">
        <v>3228</v>
      </c>
      <c r="K440" s="57" t="s">
        <v>3228</v>
      </c>
      <c r="L440" s="57" t="s">
        <v>3196</v>
      </c>
      <c r="M440" s="57" t="s">
        <v>3196</v>
      </c>
      <c r="N440" s="193" t="s">
        <v>3196</v>
      </c>
      <c r="P440" s="57" t="s">
        <v>17700</v>
      </c>
      <c r="R440" s="57" t="s">
        <v>17700</v>
      </c>
      <c r="S440" s="57">
        <v>1</v>
      </c>
      <c r="T440" s="57">
        <v>9.9</v>
      </c>
      <c r="U440" s="57" t="str">
        <f>VLOOKUP(A440,'Individual Data'!$K$5:$AC$5544,12,FALSE)</f>
        <v>PLA2</v>
      </c>
      <c r="V440" s="14">
        <f>IFERROR(LOOKUP(H440,{30,43,48,53,58,63,68,73,78,83,88,93,97},{42,47,52,57,62,67,72,77,82,87,92,99,100}),999)</f>
        <v>77</v>
      </c>
      <c r="X440" s="57">
        <f>VLOOKUP(A440,'Individual Data'!$K$5:$AC$5544,8,FALSE)</f>
        <v>4</v>
      </c>
      <c r="Y440" s="57">
        <f>VLOOKUP(A440,'Individual Data'!$K$5:$AC$5544,9,FALSE)</f>
        <v>2019</v>
      </c>
    </row>
    <row r="441" spans="1:25" ht="15" customHeight="1" x14ac:dyDescent="0.25">
      <c r="A441" s="57" t="s">
        <v>9045</v>
      </c>
      <c r="B441" s="57">
        <v>440</v>
      </c>
      <c r="C441" s="73">
        <v>45237</v>
      </c>
      <c r="D441" s="57" t="s">
        <v>18872</v>
      </c>
      <c r="E441" s="57" t="s">
        <v>18873</v>
      </c>
      <c r="F441" s="197" t="s">
        <v>19617</v>
      </c>
      <c r="G441" s="57" t="s">
        <v>18015</v>
      </c>
      <c r="H441" s="57">
        <f t="shared" si="6"/>
        <v>82.5</v>
      </c>
      <c r="I441" s="57" t="s">
        <v>3085</v>
      </c>
      <c r="J441" s="57" t="s">
        <v>3196</v>
      </c>
      <c r="K441" s="57" t="s">
        <v>3196</v>
      </c>
      <c r="L441" s="57" t="s">
        <v>3196</v>
      </c>
      <c r="M441" s="57" t="s">
        <v>3196</v>
      </c>
      <c r="N441" s="193" t="s">
        <v>3228</v>
      </c>
      <c r="O441" s="57">
        <v>21</v>
      </c>
      <c r="P441" s="57" t="s">
        <v>17700</v>
      </c>
      <c r="R441" s="57" t="s">
        <v>17700</v>
      </c>
      <c r="S441" s="57">
        <v>1</v>
      </c>
      <c r="T441" s="57">
        <v>0.3</v>
      </c>
      <c r="U441" s="57" t="str">
        <f>VLOOKUP(A441,'Individual Data'!$K$5:$AC$5544,12,FALSE)</f>
        <v>Unassigned</v>
      </c>
      <c r="V441" s="14">
        <f>IFERROR(LOOKUP(H441,{30,43,48,53,58,63,68,73,78,83,88,93,97},{42,47,52,57,62,67,72,77,82,87,92,99,100}),999)</f>
        <v>82</v>
      </c>
      <c r="X441" s="57" t="str">
        <f>VLOOKUP(A441,'Individual Data'!$K$5:$AC$5544,8,FALSE)</f>
        <v>NA</v>
      </c>
      <c r="Y441" s="57" t="str">
        <f>VLOOKUP(A441,'Individual Data'!$K$5:$AC$5544,9,FALSE)</f>
        <v>U</v>
      </c>
    </row>
    <row r="442" spans="1:25" ht="15" customHeight="1" x14ac:dyDescent="0.25">
      <c r="A442" s="57" t="s">
        <v>9463</v>
      </c>
      <c r="B442" s="57">
        <v>441</v>
      </c>
      <c r="C442" s="73">
        <v>45237</v>
      </c>
      <c r="D442" s="57" t="s">
        <v>18874</v>
      </c>
      <c r="E442" s="57" t="s">
        <v>18875</v>
      </c>
      <c r="F442" s="197" t="s">
        <v>19617</v>
      </c>
      <c r="G442" s="57" t="s">
        <v>17879</v>
      </c>
      <c r="H442" s="57">
        <f t="shared" si="6"/>
        <v>82</v>
      </c>
      <c r="I442" s="57" t="s">
        <v>3085</v>
      </c>
      <c r="J442" s="57" t="s">
        <v>3196</v>
      </c>
      <c r="K442" s="57" t="s">
        <v>3196</v>
      </c>
      <c r="L442" s="57" t="s">
        <v>3196</v>
      </c>
      <c r="M442" s="57" t="s">
        <v>3196</v>
      </c>
      <c r="N442" s="193" t="s">
        <v>3228</v>
      </c>
      <c r="O442" s="57">
        <v>21</v>
      </c>
      <c r="P442" s="57" t="s">
        <v>17700</v>
      </c>
      <c r="R442" s="57" t="s">
        <v>17700</v>
      </c>
      <c r="S442" s="57">
        <v>1</v>
      </c>
      <c r="T442" s="57">
        <v>0.3</v>
      </c>
      <c r="U442" s="57" t="str">
        <f>VLOOKUP(A442,'Individual Data'!$K$5:$AC$5544,12,FALSE)</f>
        <v>NLVA</v>
      </c>
      <c r="V442" s="14">
        <f>IFERROR(LOOKUP(H442,{30,43,48,53,58,63,68,73,78,83,88,93,97},{42,47,52,57,62,67,72,77,82,87,92,99,100}),999)</f>
        <v>82</v>
      </c>
      <c r="X442" s="57">
        <f>VLOOKUP(A442,'Individual Data'!$K$5:$AC$5544,8,FALSE)</f>
        <v>4</v>
      </c>
      <c r="Y442" s="57">
        <f>VLOOKUP(A442,'Individual Data'!$K$5:$AC$5544,9,FALSE)</f>
        <v>2019</v>
      </c>
    </row>
    <row r="443" spans="1:25" ht="15" customHeight="1" x14ac:dyDescent="0.25">
      <c r="A443" s="57" t="s">
        <v>9032</v>
      </c>
      <c r="B443" s="57">
        <v>442</v>
      </c>
      <c r="C443" s="73">
        <v>45237</v>
      </c>
      <c r="D443" s="57" t="s">
        <v>18876</v>
      </c>
      <c r="E443" s="57" t="s">
        <v>18877</v>
      </c>
      <c r="F443" s="197" t="s">
        <v>19617</v>
      </c>
      <c r="G443" s="57" t="s">
        <v>18156</v>
      </c>
      <c r="H443" s="57">
        <f t="shared" si="6"/>
        <v>73.5</v>
      </c>
      <c r="I443" s="57" t="s">
        <v>3085</v>
      </c>
      <c r="J443" s="57" t="s">
        <v>3196</v>
      </c>
      <c r="K443" s="57" t="s">
        <v>3196</v>
      </c>
      <c r="L443" s="57" t="s">
        <v>3196</v>
      </c>
      <c r="M443" s="57" t="s">
        <v>3196</v>
      </c>
      <c r="N443" s="193" t="s">
        <v>3228</v>
      </c>
      <c r="O443" s="57">
        <v>21</v>
      </c>
      <c r="P443" s="57" t="s">
        <v>17700</v>
      </c>
      <c r="R443" s="57" t="s">
        <v>17700</v>
      </c>
      <c r="S443" s="57">
        <v>1</v>
      </c>
      <c r="T443" s="57">
        <v>0.3</v>
      </c>
      <c r="U443" s="57" t="str">
        <f>VLOOKUP(A443,'Individual Data'!$K$5:$AC$5544,12,FALSE)</f>
        <v>IPCSR</v>
      </c>
      <c r="V443" s="14">
        <f>IFERROR(LOOKUP(H443,{30,43,48,53,58,63,68,73,78,83,88,93,97},{42,47,52,57,62,67,72,77,82,87,92,99,100}),999)</f>
        <v>77</v>
      </c>
      <c r="X443" s="57">
        <f>VLOOKUP(A443,'Individual Data'!$K$5:$AC$5544,8,FALSE)</f>
        <v>4</v>
      </c>
      <c r="Y443" s="57">
        <f>VLOOKUP(A443,'Individual Data'!$K$5:$AC$5544,9,FALSE)</f>
        <v>2019</v>
      </c>
    </row>
    <row r="444" spans="1:25" ht="15" customHeight="1" x14ac:dyDescent="0.25">
      <c r="A444" s="57" t="s">
        <v>12491</v>
      </c>
      <c r="B444" s="57">
        <v>443</v>
      </c>
      <c r="C444" s="73">
        <v>45237</v>
      </c>
      <c r="D444" s="57" t="s">
        <v>18878</v>
      </c>
      <c r="E444" s="57" t="s">
        <v>18879</v>
      </c>
      <c r="F444" s="197" t="s">
        <v>19617</v>
      </c>
      <c r="G444" s="57" t="s">
        <v>17928</v>
      </c>
      <c r="H444" s="57">
        <f t="shared" si="6"/>
        <v>81.5</v>
      </c>
      <c r="I444" s="57" t="s">
        <v>3085</v>
      </c>
      <c r="J444" s="57" t="s">
        <v>3196</v>
      </c>
      <c r="K444" s="57" t="s">
        <v>3196</v>
      </c>
      <c r="L444" s="57" t="s">
        <v>3196</v>
      </c>
      <c r="M444" s="57" t="s">
        <v>3196</v>
      </c>
      <c r="N444" s="193" t="s">
        <v>3228</v>
      </c>
      <c r="O444" s="57">
        <v>21</v>
      </c>
      <c r="P444" s="57" t="s">
        <v>17700</v>
      </c>
      <c r="R444" s="57" t="s">
        <v>17700</v>
      </c>
      <c r="S444" s="57">
        <v>1</v>
      </c>
      <c r="T444" s="57">
        <v>0.3</v>
      </c>
      <c r="U444" s="57" t="str">
        <f>VLOOKUP(A444,'Individual Data'!$K$5:$AC$5544,12,FALSE)</f>
        <v>IPCSR</v>
      </c>
      <c r="V444" s="14">
        <f>IFERROR(LOOKUP(H444,{30,43,48,53,58,63,68,73,78,83,88,93,97},{42,47,52,57,62,67,72,77,82,87,92,99,100}),999)</f>
        <v>82</v>
      </c>
      <c r="X444" s="57">
        <f>VLOOKUP(A444,'Individual Data'!$K$5:$AC$5544,8,FALSE)</f>
        <v>4</v>
      </c>
      <c r="Y444" s="57">
        <f>VLOOKUP(A444,'Individual Data'!$K$5:$AC$5544,9,FALSE)</f>
        <v>2019</v>
      </c>
    </row>
    <row r="445" spans="1:25" ht="15" customHeight="1" x14ac:dyDescent="0.25">
      <c r="A445" s="57" t="s">
        <v>12111</v>
      </c>
      <c r="B445" s="57">
        <v>444</v>
      </c>
      <c r="C445" s="73">
        <v>45237</v>
      </c>
      <c r="D445" s="57" t="s">
        <v>18880</v>
      </c>
      <c r="E445" s="57" t="s">
        <v>18881</v>
      </c>
      <c r="F445" s="197" t="s">
        <v>19617</v>
      </c>
      <c r="G445" s="57" t="s">
        <v>18167</v>
      </c>
      <c r="H445" s="57">
        <f t="shared" si="6"/>
        <v>83</v>
      </c>
      <c r="I445" s="57" t="s">
        <v>3085</v>
      </c>
      <c r="J445" s="57" t="s">
        <v>3228</v>
      </c>
      <c r="K445" s="57" t="s">
        <v>3228</v>
      </c>
      <c r="L445" s="57" t="s">
        <v>3196</v>
      </c>
      <c r="M445" s="57" t="s">
        <v>3196</v>
      </c>
      <c r="N445" s="193" t="s">
        <v>3196</v>
      </c>
      <c r="P445" s="57" t="s">
        <v>17700</v>
      </c>
      <c r="R445" s="57" t="s">
        <v>17700</v>
      </c>
      <c r="S445" s="57">
        <v>1</v>
      </c>
      <c r="T445" s="57">
        <v>9.9</v>
      </c>
      <c r="U445" s="57" t="str">
        <f>VLOOKUP(A445,'Individual Data'!$K$5:$AC$5544,12,FALSE)</f>
        <v>LFSO</v>
      </c>
      <c r="V445" s="14">
        <f>IFERROR(LOOKUP(H445,{30,43,48,53,58,63,68,73,78,83,88,93,97},{42,47,52,57,62,67,72,77,82,87,92,99,100}),999)</f>
        <v>87</v>
      </c>
      <c r="X445" s="57">
        <f>VLOOKUP(A445,'Individual Data'!$K$5:$AC$5544,8,FALSE)</f>
        <v>4</v>
      </c>
      <c r="Y445" s="57">
        <f>VLOOKUP(A445,'Individual Data'!$K$5:$AC$5544,9,FALSE)</f>
        <v>2019</v>
      </c>
    </row>
    <row r="446" spans="1:25" ht="15" customHeight="1" x14ac:dyDescent="0.25">
      <c r="A446" s="57" t="s">
        <v>18882</v>
      </c>
      <c r="B446" s="57">
        <v>445</v>
      </c>
      <c r="C446" s="73">
        <v>45237</v>
      </c>
      <c r="D446" s="57" t="s">
        <v>18883</v>
      </c>
      <c r="E446" s="57" t="s">
        <v>18884</v>
      </c>
      <c r="F446" s="197" t="s">
        <v>19617</v>
      </c>
      <c r="G446" s="57" t="s">
        <v>18245</v>
      </c>
      <c r="H446" s="57">
        <f t="shared" si="6"/>
        <v>76.5</v>
      </c>
      <c r="I446" s="57" t="s">
        <v>3085</v>
      </c>
      <c r="J446" s="57" t="s">
        <v>3196</v>
      </c>
      <c r="K446" s="57" t="s">
        <v>3196</v>
      </c>
      <c r="L446" s="57" t="s">
        <v>3196</v>
      </c>
      <c r="M446" s="57" t="s">
        <v>3196</v>
      </c>
      <c r="N446" s="193" t="s">
        <v>3228</v>
      </c>
      <c r="O446" s="57">
        <v>21</v>
      </c>
      <c r="P446" s="57" t="s">
        <v>17700</v>
      </c>
      <c r="R446" s="57" t="s">
        <v>17700</v>
      </c>
      <c r="S446" s="57">
        <v>1</v>
      </c>
      <c r="T446" s="57">
        <v>0.3</v>
      </c>
      <c r="U446" s="57" t="str">
        <f>VLOOKUP(A446,'Individual Data'!$K$5:$AC$5544,12,FALSE)</f>
        <v>LFH UNK</v>
      </c>
      <c r="V446" s="14">
        <f>IFERROR(LOOKUP(H446,{30,43,48,53,58,63,68,73,78,83,88,93,97},{42,47,52,57,62,67,72,77,82,87,92,99,100}),999)</f>
        <v>77</v>
      </c>
      <c r="X446" s="57">
        <f>VLOOKUP(A446,'Individual Data'!$K$5:$AC$5544,8,FALSE)</f>
        <v>4</v>
      </c>
      <c r="Y446" s="57">
        <f>VLOOKUP(A446,'Individual Data'!$K$5:$AC$5544,9,FALSE)</f>
        <v>2019</v>
      </c>
    </row>
    <row r="447" spans="1:25" ht="15" customHeight="1" x14ac:dyDescent="0.25">
      <c r="A447" s="57" t="s">
        <v>6724</v>
      </c>
      <c r="B447" s="57">
        <v>446</v>
      </c>
      <c r="C447" s="73">
        <v>45237</v>
      </c>
      <c r="D447" s="57" t="s">
        <v>18885</v>
      </c>
      <c r="E447" s="57" t="s">
        <v>18886</v>
      </c>
      <c r="F447" s="197" t="s">
        <v>19617</v>
      </c>
      <c r="G447" s="57" t="s">
        <v>17954</v>
      </c>
      <c r="H447" s="57">
        <f t="shared" si="6"/>
        <v>81</v>
      </c>
      <c r="I447" s="57" t="s">
        <v>3085</v>
      </c>
      <c r="J447" s="57" t="s">
        <v>3228</v>
      </c>
      <c r="K447" s="57" t="s">
        <v>3228</v>
      </c>
      <c r="L447" s="57" t="s">
        <v>3196</v>
      </c>
      <c r="M447" s="57" t="s">
        <v>3196</v>
      </c>
      <c r="N447" s="193" t="s">
        <v>3196</v>
      </c>
      <c r="P447" s="57" t="s">
        <v>17700</v>
      </c>
      <c r="R447" s="57" t="s">
        <v>17700</v>
      </c>
      <c r="S447" s="57">
        <v>1</v>
      </c>
      <c r="T447" s="57">
        <v>9.9</v>
      </c>
      <c r="U447" s="57" t="str">
        <f>VLOOKUP(A447,'Individual Data'!$K$5:$AC$5544,12,FALSE)</f>
        <v>BCA1</v>
      </c>
      <c r="V447" s="14">
        <f>IFERROR(LOOKUP(H447,{30,43,48,53,58,63,68,73,78,83,88,93,97},{42,47,52,57,62,67,72,77,82,87,92,99,100}),999)</f>
        <v>82</v>
      </c>
      <c r="X447" s="57">
        <f>VLOOKUP(A447,'Individual Data'!$K$5:$AC$5544,8,FALSE)</f>
        <v>5</v>
      </c>
      <c r="Y447" s="57">
        <f>VLOOKUP(A447,'Individual Data'!$K$5:$AC$5544,9,FALSE)</f>
        <v>2018</v>
      </c>
    </row>
    <row r="448" spans="1:25" ht="15" customHeight="1" x14ac:dyDescent="0.25">
      <c r="A448" s="57" t="s">
        <v>3806</v>
      </c>
      <c r="B448" s="57">
        <v>447</v>
      </c>
      <c r="C448" s="73">
        <v>45237</v>
      </c>
      <c r="D448" s="57" t="s">
        <v>18887</v>
      </c>
      <c r="E448" s="57" t="s">
        <v>18888</v>
      </c>
      <c r="F448" s="197" t="s">
        <v>19617</v>
      </c>
      <c r="G448" s="57" t="s">
        <v>17969</v>
      </c>
      <c r="H448" s="57">
        <f t="shared" si="6"/>
        <v>78</v>
      </c>
      <c r="I448" s="57" t="s">
        <v>3085</v>
      </c>
      <c r="J448" s="57" t="s">
        <v>3196</v>
      </c>
      <c r="K448" s="57" t="s">
        <v>3196</v>
      </c>
      <c r="L448" s="57" t="s">
        <v>3196</v>
      </c>
      <c r="M448" s="57" t="s">
        <v>3196</v>
      </c>
      <c r="N448" s="193" t="s">
        <v>3228</v>
      </c>
      <c r="O448" s="57">
        <v>21</v>
      </c>
      <c r="P448" s="57" t="s">
        <v>17700</v>
      </c>
      <c r="R448" s="57" t="s">
        <v>17700</v>
      </c>
      <c r="S448" s="57">
        <v>1</v>
      </c>
      <c r="T448" s="57">
        <v>0.3</v>
      </c>
      <c r="U448" s="57" t="str">
        <f>VLOOKUP(A448,'Individual Data'!$K$5:$AC$5544,12,FALSE)</f>
        <v>Unassigned</v>
      </c>
      <c r="V448" s="14">
        <f>IFERROR(LOOKUP(H448,{30,43,48,53,58,63,68,73,78,83,88,93,97},{42,47,52,57,62,67,72,77,82,87,92,99,100}),999)</f>
        <v>82</v>
      </c>
      <c r="X448" s="57" t="str">
        <f>VLOOKUP(A448,'Individual Data'!$K$5:$AC$5544,8,FALSE)</f>
        <v>NA</v>
      </c>
      <c r="Y448" s="57" t="str">
        <f>VLOOKUP(A448,'Individual Data'!$K$5:$AC$5544,9,FALSE)</f>
        <v>U</v>
      </c>
    </row>
    <row r="449" spans="1:25" ht="15" customHeight="1" x14ac:dyDescent="0.25">
      <c r="A449" s="57" t="s">
        <v>12032</v>
      </c>
      <c r="B449" s="57">
        <v>448</v>
      </c>
      <c r="C449" s="73">
        <v>45237</v>
      </c>
      <c r="D449" s="57" t="s">
        <v>18889</v>
      </c>
      <c r="E449" s="57" t="s">
        <v>18890</v>
      </c>
      <c r="F449" s="197" t="s">
        <v>19617</v>
      </c>
      <c r="G449" s="57" t="s">
        <v>17954</v>
      </c>
      <c r="H449" s="57">
        <f t="shared" si="6"/>
        <v>81</v>
      </c>
      <c r="I449" s="57" t="s">
        <v>3085</v>
      </c>
      <c r="J449" s="57" t="s">
        <v>3228</v>
      </c>
      <c r="K449" s="57" t="s">
        <v>3228</v>
      </c>
      <c r="L449" s="57" t="s">
        <v>3196</v>
      </c>
      <c r="M449" s="57" t="s">
        <v>3196</v>
      </c>
      <c r="N449" s="193" t="s">
        <v>3196</v>
      </c>
      <c r="P449" s="57" t="s">
        <v>17700</v>
      </c>
      <c r="R449" s="57" t="s">
        <v>17700</v>
      </c>
      <c r="S449" s="57">
        <v>1</v>
      </c>
      <c r="T449" s="57">
        <v>9.9</v>
      </c>
      <c r="U449" s="57" t="str">
        <f>VLOOKUP(A449,'Individual Data'!$K$5:$AC$5544,12,FALSE)</f>
        <v>CJA1</v>
      </c>
      <c r="V449" s="14">
        <f>IFERROR(LOOKUP(H449,{30,43,48,53,58,63,68,73,78,83,88,93,97},{42,47,52,57,62,67,72,77,82,87,92,99,100}),999)</f>
        <v>82</v>
      </c>
      <c r="X449" s="57">
        <f>VLOOKUP(A449,'Individual Data'!$K$5:$AC$5544,8,FALSE)</f>
        <v>4</v>
      </c>
      <c r="Y449" s="57">
        <f>VLOOKUP(A449,'Individual Data'!$K$5:$AC$5544,9,FALSE)</f>
        <v>2019</v>
      </c>
    </row>
    <row r="450" spans="1:25" ht="15" customHeight="1" x14ac:dyDescent="0.25">
      <c r="A450" s="192" t="s">
        <v>15863</v>
      </c>
      <c r="B450" s="57">
        <v>449</v>
      </c>
      <c r="C450" s="194">
        <v>45237</v>
      </c>
      <c r="D450" s="57">
        <v>4011</v>
      </c>
      <c r="E450" s="57" t="s">
        <v>17877</v>
      </c>
      <c r="F450" s="232" t="s">
        <v>17874</v>
      </c>
      <c r="G450" s="192">
        <v>825</v>
      </c>
      <c r="H450" s="57">
        <f t="shared" ref="H450:H513" si="7">G450/10</f>
        <v>82.5</v>
      </c>
      <c r="I450" s="192" t="s">
        <v>3085</v>
      </c>
      <c r="J450" s="57" t="s">
        <v>3196</v>
      </c>
      <c r="K450" s="57" t="s">
        <v>3196</v>
      </c>
      <c r="L450" s="57" t="s">
        <v>3196</v>
      </c>
      <c r="M450" s="57" t="s">
        <v>3196</v>
      </c>
      <c r="N450" s="193" t="s">
        <v>3228</v>
      </c>
      <c r="O450" s="57">
        <v>21</v>
      </c>
      <c r="P450" s="57" t="s">
        <v>17700</v>
      </c>
      <c r="R450" s="57" t="s">
        <v>17700</v>
      </c>
      <c r="S450" s="57">
        <v>1</v>
      </c>
      <c r="T450" s="57">
        <v>9.9</v>
      </c>
      <c r="U450" s="57" t="str">
        <f>VLOOKUP(A450,'Individual Data'!$K$5:$AC$5544,12,FALSE)</f>
        <v>LFSO</v>
      </c>
      <c r="V450" s="14">
        <f>IFERROR(LOOKUP(H450,{30,43,48,53,58,63,68,73,78,83,88,93,97},{42,47,52,57,62,67,72,77,82,87,92,99,100}),999)</f>
        <v>82</v>
      </c>
      <c r="X450" s="57">
        <f>VLOOKUP(A450,'Individual Data'!$K$5:$AC$5544,8,FALSE)</f>
        <v>4</v>
      </c>
      <c r="Y450" s="57">
        <f>VLOOKUP(A450,'Individual Data'!$K$5:$AC$5544,9,FALSE)</f>
        <v>2019</v>
      </c>
    </row>
    <row r="451" spans="1:25" ht="15" customHeight="1" x14ac:dyDescent="0.25">
      <c r="A451" s="57" t="s">
        <v>3345</v>
      </c>
      <c r="B451" s="57">
        <v>450</v>
      </c>
      <c r="C451" s="73">
        <v>45237</v>
      </c>
      <c r="D451" s="57" t="s">
        <v>18891</v>
      </c>
      <c r="E451" s="57" t="s">
        <v>18892</v>
      </c>
      <c r="F451" s="197" t="s">
        <v>19617</v>
      </c>
      <c r="G451" s="57" t="s">
        <v>17943</v>
      </c>
      <c r="H451" s="57">
        <f t="shared" si="7"/>
        <v>76</v>
      </c>
      <c r="I451" s="57" t="s">
        <v>3085</v>
      </c>
      <c r="J451" s="57" t="s">
        <v>3196</v>
      </c>
      <c r="K451" s="57" t="s">
        <v>3196</v>
      </c>
      <c r="L451" s="57" t="s">
        <v>3196</v>
      </c>
      <c r="M451" s="57" t="s">
        <v>3196</v>
      </c>
      <c r="N451" s="193" t="s">
        <v>3228</v>
      </c>
      <c r="O451" s="57">
        <v>21</v>
      </c>
      <c r="P451" s="57" t="s">
        <v>17700</v>
      </c>
      <c r="R451" s="57" t="s">
        <v>17700</v>
      </c>
      <c r="S451" s="57">
        <v>1</v>
      </c>
      <c r="T451" s="57">
        <v>0.3</v>
      </c>
      <c r="U451" s="57" t="str">
        <f>VLOOKUP(A451,'Individual Data'!$K$5:$AC$5544,12,FALSE)</f>
        <v>IPCSR</v>
      </c>
      <c r="V451" s="14">
        <f>IFERROR(LOOKUP(H451,{30,43,48,53,58,63,68,73,78,83,88,93,97},{42,47,52,57,62,67,72,77,82,87,92,99,100}),999)</f>
        <v>77</v>
      </c>
      <c r="X451" s="57">
        <f>VLOOKUP(A451,'Individual Data'!$K$5:$AC$5544,8,FALSE)</f>
        <v>4</v>
      </c>
      <c r="Y451" s="57">
        <f>VLOOKUP(A451,'Individual Data'!$K$5:$AC$5544,9,FALSE)</f>
        <v>2019</v>
      </c>
    </row>
    <row r="452" spans="1:25" ht="15" customHeight="1" x14ac:dyDescent="0.25">
      <c r="A452" s="57" t="s">
        <v>9358</v>
      </c>
      <c r="B452" s="57">
        <v>451</v>
      </c>
      <c r="C452" s="73">
        <v>45237</v>
      </c>
      <c r="D452" s="57" t="s">
        <v>18893</v>
      </c>
      <c r="E452" s="57" t="s">
        <v>18894</v>
      </c>
      <c r="F452" s="197" t="s">
        <v>19617</v>
      </c>
      <c r="G452" s="57" t="s">
        <v>17934</v>
      </c>
      <c r="H452" s="57">
        <f t="shared" si="7"/>
        <v>77</v>
      </c>
      <c r="I452" s="57" t="s">
        <v>3085</v>
      </c>
      <c r="J452" s="57" t="s">
        <v>3196</v>
      </c>
      <c r="K452" s="57" t="s">
        <v>3196</v>
      </c>
      <c r="L452" s="57" t="s">
        <v>3196</v>
      </c>
      <c r="M452" s="57" t="s">
        <v>3196</v>
      </c>
      <c r="N452" s="193" t="s">
        <v>3228</v>
      </c>
      <c r="O452" s="57">
        <v>21</v>
      </c>
      <c r="P452" s="57" t="s">
        <v>17700</v>
      </c>
      <c r="R452" s="57" t="s">
        <v>17700</v>
      </c>
      <c r="S452" s="57">
        <v>1</v>
      </c>
      <c r="T452" s="57">
        <v>0.3</v>
      </c>
      <c r="U452" s="57" t="str">
        <f>VLOOKUP(A452,'Individual Data'!$K$5:$AC$5544,12,FALSE)</f>
        <v>IPCSR</v>
      </c>
      <c r="V452" s="14">
        <f>IFERROR(LOOKUP(H452,{30,43,48,53,58,63,68,73,78,83,88,93,97},{42,47,52,57,62,67,72,77,82,87,92,99,100}),999)</f>
        <v>77</v>
      </c>
      <c r="X452" s="57">
        <f>VLOOKUP(A452,'Individual Data'!$K$5:$AC$5544,8,FALSE)</f>
        <v>4</v>
      </c>
      <c r="Y452" s="57">
        <f>VLOOKUP(A452,'Individual Data'!$K$5:$AC$5544,9,FALSE)</f>
        <v>2019</v>
      </c>
    </row>
    <row r="453" spans="1:25" ht="15" customHeight="1" x14ac:dyDescent="0.25">
      <c r="A453" s="57" t="s">
        <v>9201</v>
      </c>
      <c r="B453" s="57">
        <v>452</v>
      </c>
      <c r="C453" s="73">
        <v>45237</v>
      </c>
      <c r="D453" s="57" t="s">
        <v>18895</v>
      </c>
      <c r="E453" s="57" t="s">
        <v>18896</v>
      </c>
      <c r="F453" s="197" t="s">
        <v>19617</v>
      </c>
      <c r="G453" s="57" t="s">
        <v>17940</v>
      </c>
      <c r="H453" s="57">
        <f t="shared" si="7"/>
        <v>80</v>
      </c>
      <c r="I453" s="57" t="s">
        <v>3085</v>
      </c>
      <c r="J453" s="57" t="s">
        <v>3196</v>
      </c>
      <c r="K453" s="57" t="s">
        <v>3196</v>
      </c>
      <c r="L453" s="57" t="s">
        <v>3196</v>
      </c>
      <c r="M453" s="57" t="s">
        <v>3196</v>
      </c>
      <c r="N453" s="193" t="s">
        <v>3228</v>
      </c>
      <c r="O453" s="57">
        <v>21</v>
      </c>
      <c r="P453" s="57" t="s">
        <v>17700</v>
      </c>
      <c r="R453" s="57" t="s">
        <v>17700</v>
      </c>
      <c r="S453" s="57">
        <v>1</v>
      </c>
      <c r="T453" s="57">
        <v>9.9</v>
      </c>
      <c r="U453" s="57" t="str">
        <f>VLOOKUP(A453,'Individual Data'!$K$5:$AC$5544,12,FALSE)</f>
        <v>IPCSR</v>
      </c>
      <c r="V453" s="14">
        <f>IFERROR(LOOKUP(H453,{30,43,48,53,58,63,68,73,78,83,88,93,97},{42,47,52,57,62,67,72,77,82,87,92,99,100}),999)</f>
        <v>82</v>
      </c>
      <c r="X453" s="57">
        <f>VLOOKUP(A453,'Individual Data'!$K$5:$AC$5544,8,FALSE)</f>
        <v>4</v>
      </c>
      <c r="Y453" s="57">
        <f>VLOOKUP(A453,'Individual Data'!$K$5:$AC$5544,9,FALSE)</f>
        <v>2019</v>
      </c>
    </row>
    <row r="454" spans="1:25" ht="15" customHeight="1" x14ac:dyDescent="0.25">
      <c r="A454" s="57" t="s">
        <v>12642</v>
      </c>
      <c r="B454" s="57">
        <v>453</v>
      </c>
      <c r="C454" s="73">
        <v>45237</v>
      </c>
      <c r="D454" s="57" t="s">
        <v>18897</v>
      </c>
      <c r="E454" s="57" t="s">
        <v>18898</v>
      </c>
      <c r="F454" s="197" t="s">
        <v>19617</v>
      </c>
      <c r="G454" s="57" t="s">
        <v>18362</v>
      </c>
      <c r="H454" s="57">
        <f t="shared" si="7"/>
        <v>91</v>
      </c>
      <c r="I454" s="57" t="s">
        <v>3085</v>
      </c>
      <c r="J454" s="57" t="s">
        <v>3196</v>
      </c>
      <c r="K454" s="57" t="s">
        <v>3196</v>
      </c>
      <c r="L454" s="57" t="s">
        <v>3196</v>
      </c>
      <c r="M454" s="57" t="s">
        <v>3196</v>
      </c>
      <c r="N454" s="193" t="s">
        <v>3228</v>
      </c>
      <c r="O454" s="57">
        <v>21</v>
      </c>
      <c r="P454" s="57" t="s">
        <v>17700</v>
      </c>
      <c r="R454" s="57" t="s">
        <v>17700</v>
      </c>
      <c r="S454" s="57">
        <v>1</v>
      </c>
      <c r="T454" s="57">
        <v>0.3</v>
      </c>
      <c r="U454" s="57" t="str">
        <f>VLOOKUP(A454,'Individual Data'!$K$5:$AC$5544,12,FALSE)</f>
        <v>Unassigned</v>
      </c>
      <c r="V454" s="14">
        <f>IFERROR(LOOKUP(H454,{30,43,48,53,58,63,68,73,78,83,88,93,97},{42,47,52,57,62,67,72,77,82,87,92,99,100}),999)</f>
        <v>92</v>
      </c>
      <c r="X454" s="57" t="str">
        <f>VLOOKUP(A454,'Individual Data'!$K$5:$AC$5544,8,FALSE)</f>
        <v>NA</v>
      </c>
      <c r="Y454" s="57" t="str">
        <f>VLOOKUP(A454,'Individual Data'!$K$5:$AC$5544,9,FALSE)</f>
        <v>U</v>
      </c>
    </row>
    <row r="455" spans="1:25" ht="15" customHeight="1" x14ac:dyDescent="0.25">
      <c r="A455" s="57" t="s">
        <v>14886</v>
      </c>
      <c r="B455" s="57">
        <v>454</v>
      </c>
      <c r="C455" s="73">
        <v>45237</v>
      </c>
      <c r="D455" s="57" t="s">
        <v>18899</v>
      </c>
      <c r="E455" s="57" t="s">
        <v>18900</v>
      </c>
      <c r="F455" s="197" t="s">
        <v>19617</v>
      </c>
      <c r="G455" s="57" t="s">
        <v>18365</v>
      </c>
      <c r="H455" s="57">
        <f t="shared" si="7"/>
        <v>90</v>
      </c>
      <c r="I455" s="57" t="s">
        <v>3085</v>
      </c>
      <c r="J455" s="57" t="s">
        <v>3196</v>
      </c>
      <c r="K455" s="57" t="s">
        <v>3196</v>
      </c>
      <c r="L455" s="57" t="s">
        <v>3196</v>
      </c>
      <c r="M455" s="57" t="s">
        <v>3196</v>
      </c>
      <c r="N455" s="193" t="s">
        <v>3228</v>
      </c>
      <c r="O455" s="57">
        <v>21</v>
      </c>
      <c r="P455" s="57" t="s">
        <v>17700</v>
      </c>
      <c r="R455" s="57" t="s">
        <v>17700</v>
      </c>
      <c r="S455" s="57">
        <v>1</v>
      </c>
      <c r="T455" s="57">
        <v>0.3</v>
      </c>
      <c r="U455" s="57" t="str">
        <f>VLOOKUP(A455,'Individual Data'!$K$5:$AC$5544,12,FALSE)</f>
        <v>Unassigned</v>
      </c>
      <c r="V455" s="14">
        <f>IFERROR(LOOKUP(H455,{30,43,48,53,58,63,68,73,78,83,88,93,97},{42,47,52,57,62,67,72,77,82,87,92,99,100}),999)</f>
        <v>92</v>
      </c>
      <c r="X455" s="57" t="str">
        <f>VLOOKUP(A455,'Individual Data'!$K$5:$AC$5544,8,FALSE)</f>
        <v>NA</v>
      </c>
      <c r="Y455" s="57" t="str">
        <f>VLOOKUP(A455,'Individual Data'!$K$5:$AC$5544,9,FALSE)</f>
        <v>U</v>
      </c>
    </row>
    <row r="456" spans="1:25" ht="15" customHeight="1" x14ac:dyDescent="0.25">
      <c r="A456" s="57" t="s">
        <v>16802</v>
      </c>
      <c r="B456" s="57">
        <v>455</v>
      </c>
      <c r="C456" s="73">
        <v>45237</v>
      </c>
      <c r="D456" s="57" t="s">
        <v>18901</v>
      </c>
      <c r="E456" s="57" t="s">
        <v>18902</v>
      </c>
      <c r="F456" s="197" t="s">
        <v>19617</v>
      </c>
      <c r="G456" s="57" t="s">
        <v>17966</v>
      </c>
      <c r="H456" s="57">
        <f t="shared" si="7"/>
        <v>77.5</v>
      </c>
      <c r="I456" s="57" t="s">
        <v>3085</v>
      </c>
      <c r="J456" s="57" t="s">
        <v>3196</v>
      </c>
      <c r="K456" s="57" t="s">
        <v>3196</v>
      </c>
      <c r="L456" s="57" t="s">
        <v>3196</v>
      </c>
      <c r="M456" s="57" t="s">
        <v>3196</v>
      </c>
      <c r="N456" s="193" t="s">
        <v>3228</v>
      </c>
      <c r="O456" s="57">
        <v>21</v>
      </c>
      <c r="P456" s="57" t="s">
        <v>17700</v>
      </c>
      <c r="R456" s="57" t="s">
        <v>17700</v>
      </c>
      <c r="S456" s="57">
        <v>1</v>
      </c>
      <c r="T456" s="57">
        <v>0.3</v>
      </c>
      <c r="U456" s="57" t="str">
        <f>VLOOKUP(A456,'Individual Data'!$K$5:$AC$5544,12,FALSE)</f>
        <v>LFHSO2</v>
      </c>
      <c r="V456" s="14">
        <f>IFERROR(LOOKUP(H456,{30,43,48,53,58,63,68,73,78,83,88,93,97},{42,47,52,57,62,67,72,77,82,87,92,99,100}),999)</f>
        <v>77</v>
      </c>
      <c r="X456" s="57">
        <f>VLOOKUP(A456,'Individual Data'!$K$5:$AC$5544,8,FALSE)</f>
        <v>4</v>
      </c>
      <c r="Y456" s="57">
        <f>VLOOKUP(A456,'Individual Data'!$K$5:$AC$5544,9,FALSE)</f>
        <v>2019</v>
      </c>
    </row>
    <row r="457" spans="1:25" ht="15" customHeight="1" x14ac:dyDescent="0.25">
      <c r="A457" s="57" t="s">
        <v>6614</v>
      </c>
      <c r="B457" s="57">
        <v>456</v>
      </c>
      <c r="C457" s="73">
        <v>45237</v>
      </c>
      <c r="D457" s="57" t="s">
        <v>18903</v>
      </c>
      <c r="E457" s="57" t="s">
        <v>18904</v>
      </c>
      <c r="F457" s="197" t="s">
        <v>19617</v>
      </c>
      <c r="G457" s="57" t="s">
        <v>17948</v>
      </c>
      <c r="H457" s="57">
        <f t="shared" si="7"/>
        <v>79</v>
      </c>
      <c r="I457" s="57" t="s">
        <v>3085</v>
      </c>
      <c r="J457" s="57" t="s">
        <v>3196</v>
      </c>
      <c r="K457" s="57" t="s">
        <v>3196</v>
      </c>
      <c r="L457" s="57" t="s">
        <v>3196</v>
      </c>
      <c r="M457" s="57" t="s">
        <v>3196</v>
      </c>
      <c r="N457" s="193" t="s">
        <v>3228</v>
      </c>
      <c r="O457" s="57">
        <v>21</v>
      </c>
      <c r="P457" s="57" t="s">
        <v>17700</v>
      </c>
      <c r="R457" s="57" t="s">
        <v>17700</v>
      </c>
      <c r="S457" s="57">
        <v>1</v>
      </c>
      <c r="T457" s="57">
        <v>0.3</v>
      </c>
      <c r="U457" s="57" t="str">
        <f>VLOOKUP(A457,'Individual Data'!$K$5:$AC$5544,12,FALSE)</f>
        <v>PLA1</v>
      </c>
      <c r="V457" s="14">
        <f>IFERROR(LOOKUP(H457,{30,43,48,53,58,63,68,73,78,83,88,93,97},{42,47,52,57,62,67,72,77,82,87,92,99,100}),999)</f>
        <v>82</v>
      </c>
      <c r="X457" s="57">
        <f>VLOOKUP(A457,'Individual Data'!$K$5:$AC$5544,8,FALSE)</f>
        <v>4</v>
      </c>
      <c r="Y457" s="57">
        <f>VLOOKUP(A457,'Individual Data'!$K$5:$AC$5544,9,FALSE)</f>
        <v>2019</v>
      </c>
    </row>
    <row r="458" spans="1:25" ht="15" customHeight="1" x14ac:dyDescent="0.25">
      <c r="A458" s="57" t="s">
        <v>6465</v>
      </c>
      <c r="B458" s="57">
        <v>457</v>
      </c>
      <c r="C458" s="73">
        <v>45237</v>
      </c>
      <c r="D458" s="57" t="s">
        <v>18905</v>
      </c>
      <c r="E458" s="57" t="s">
        <v>18906</v>
      </c>
      <c r="F458" s="197" t="s">
        <v>19617</v>
      </c>
      <c r="G458" s="57" t="s">
        <v>18167</v>
      </c>
      <c r="H458" s="57">
        <f t="shared" si="7"/>
        <v>83</v>
      </c>
      <c r="I458" s="57" t="s">
        <v>3085</v>
      </c>
      <c r="J458" s="57" t="s">
        <v>3196</v>
      </c>
      <c r="K458" s="57" t="s">
        <v>3196</v>
      </c>
      <c r="L458" s="57" t="s">
        <v>3196</v>
      </c>
      <c r="M458" s="57" t="s">
        <v>3196</v>
      </c>
      <c r="N458" s="193" t="s">
        <v>3228</v>
      </c>
      <c r="O458" s="57">
        <v>21</v>
      </c>
      <c r="P458" s="57" t="s">
        <v>17700</v>
      </c>
      <c r="R458" s="57" t="s">
        <v>17700</v>
      </c>
      <c r="S458" s="57">
        <v>1</v>
      </c>
      <c r="T458" s="57">
        <v>9.9</v>
      </c>
      <c r="U458" s="57" t="str">
        <f>VLOOKUP(A458,'Individual Data'!$K$5:$AC$5544,12,FALSE)</f>
        <v>NG</v>
      </c>
      <c r="V458" s="14">
        <f>IFERROR(LOOKUP(H458,{30,43,48,53,58,63,68,73,78,83,88,93,97},{42,47,52,57,62,67,72,77,82,87,92,99,100}),999)</f>
        <v>87</v>
      </c>
      <c r="X458" s="57" t="str">
        <f>VLOOKUP(A458,'Individual Data'!$K$5:$AC$5544,8,FALSE)</f>
        <v>NA</v>
      </c>
      <c r="Y458" s="57" t="str">
        <f>VLOOKUP(A458,'Individual Data'!$K$5:$AC$5544,9,FALSE)</f>
        <v>U</v>
      </c>
    </row>
    <row r="459" spans="1:25" ht="15" customHeight="1" x14ac:dyDescent="0.25">
      <c r="A459" s="57" t="s">
        <v>3673</v>
      </c>
      <c r="B459" s="57">
        <v>458</v>
      </c>
      <c r="C459" s="73">
        <v>45237</v>
      </c>
      <c r="D459" s="57" t="s">
        <v>18907</v>
      </c>
      <c r="E459" s="57" t="s">
        <v>18908</v>
      </c>
      <c r="F459" s="197" t="s">
        <v>19617</v>
      </c>
      <c r="G459" s="57" t="s">
        <v>17940</v>
      </c>
      <c r="H459" s="57">
        <f t="shared" si="7"/>
        <v>80</v>
      </c>
      <c r="I459" s="57" t="s">
        <v>3085</v>
      </c>
      <c r="J459" s="57" t="s">
        <v>3196</v>
      </c>
      <c r="K459" s="57" t="s">
        <v>3196</v>
      </c>
      <c r="L459" s="57" t="s">
        <v>3196</v>
      </c>
      <c r="M459" s="57" t="s">
        <v>3196</v>
      </c>
      <c r="N459" s="193" t="s">
        <v>3228</v>
      </c>
      <c r="O459" s="57">
        <v>21</v>
      </c>
      <c r="P459" s="57" t="s">
        <v>17700</v>
      </c>
      <c r="R459" s="57" t="s">
        <v>17700</v>
      </c>
      <c r="S459" s="57">
        <v>1</v>
      </c>
      <c r="T459" s="57">
        <v>1.2</v>
      </c>
      <c r="U459" s="57" t="str">
        <f>VLOOKUP(A459,'Individual Data'!$K$5:$AC$5544,12,FALSE)</f>
        <v>NPTH</v>
      </c>
      <c r="V459" s="14">
        <f>IFERROR(LOOKUP(H459,{30,43,48,53,58,63,68,73,78,83,88,93,97},{42,47,52,57,62,67,72,77,82,87,92,99,100}),999)</f>
        <v>82</v>
      </c>
      <c r="X459" s="57">
        <f>VLOOKUP(A459,'Individual Data'!$K$5:$AC$5544,8,FALSE)</f>
        <v>4</v>
      </c>
      <c r="Y459" s="57">
        <f>VLOOKUP(A459,'Individual Data'!$K$5:$AC$5544,9,FALSE)</f>
        <v>2019</v>
      </c>
    </row>
    <row r="460" spans="1:25" ht="15" customHeight="1" x14ac:dyDescent="0.25">
      <c r="A460" s="57" t="s">
        <v>7178</v>
      </c>
      <c r="B460" s="57">
        <v>459</v>
      </c>
      <c r="C460" s="73">
        <v>45237</v>
      </c>
      <c r="D460" s="57" t="s">
        <v>18909</v>
      </c>
      <c r="E460" s="57" t="s">
        <v>18910</v>
      </c>
      <c r="F460" s="197" t="s">
        <v>19617</v>
      </c>
      <c r="G460" s="57" t="s">
        <v>17969</v>
      </c>
      <c r="H460" s="57">
        <f t="shared" si="7"/>
        <v>78</v>
      </c>
      <c r="I460" s="57" t="s">
        <v>3085</v>
      </c>
      <c r="J460" s="57" t="s">
        <v>3196</v>
      </c>
      <c r="K460" s="57" t="s">
        <v>3196</v>
      </c>
      <c r="L460" s="57" t="s">
        <v>3196</v>
      </c>
      <c r="M460" s="57" t="s">
        <v>3196</v>
      </c>
      <c r="N460" s="193" t="s">
        <v>3228</v>
      </c>
      <c r="O460" s="57">
        <v>21</v>
      </c>
      <c r="P460" s="57" t="s">
        <v>17700</v>
      </c>
      <c r="R460" s="57" t="s">
        <v>17700</v>
      </c>
      <c r="S460" s="57">
        <v>1</v>
      </c>
      <c r="T460" s="57">
        <v>0.3</v>
      </c>
      <c r="U460" s="57" t="str">
        <f>VLOOKUP(A460,'Individual Data'!$K$5:$AC$5544,12,FALSE)</f>
        <v>LFSO</v>
      </c>
      <c r="V460" s="14">
        <f>IFERROR(LOOKUP(H460,{30,43,48,53,58,63,68,73,78,83,88,93,97},{42,47,52,57,62,67,72,77,82,87,92,99,100}),999)</f>
        <v>82</v>
      </c>
      <c r="X460" s="57">
        <f>VLOOKUP(A460,'Individual Data'!$K$5:$AC$5544,8,FALSE)</f>
        <v>4</v>
      </c>
      <c r="Y460" s="57">
        <f>VLOOKUP(A460,'Individual Data'!$K$5:$AC$5544,9,FALSE)</f>
        <v>2019</v>
      </c>
    </row>
    <row r="461" spans="1:25" ht="15" customHeight="1" x14ac:dyDescent="0.25">
      <c r="A461" s="57" t="s">
        <v>6863</v>
      </c>
      <c r="B461" s="57">
        <v>460</v>
      </c>
      <c r="C461" s="73">
        <v>45237</v>
      </c>
      <c r="D461" s="57" t="s">
        <v>18911</v>
      </c>
      <c r="E461" s="57" t="s">
        <v>18912</v>
      </c>
      <c r="F461" s="197" t="s">
        <v>19617</v>
      </c>
      <c r="G461" s="57" t="s">
        <v>18015</v>
      </c>
      <c r="H461" s="57">
        <f t="shared" si="7"/>
        <v>82.5</v>
      </c>
      <c r="I461" s="57" t="s">
        <v>3085</v>
      </c>
      <c r="J461" s="57" t="s">
        <v>3228</v>
      </c>
      <c r="K461" s="57" t="s">
        <v>3228</v>
      </c>
      <c r="L461" s="57" t="s">
        <v>3196</v>
      </c>
      <c r="M461" s="57" t="s">
        <v>3196</v>
      </c>
      <c r="N461" s="193" t="s">
        <v>3196</v>
      </c>
      <c r="P461" s="57" t="s">
        <v>17700</v>
      </c>
      <c r="R461" s="57" t="s">
        <v>17700</v>
      </c>
      <c r="S461" s="57">
        <v>1</v>
      </c>
      <c r="T461" s="57">
        <v>9.9</v>
      </c>
      <c r="U461" s="57" t="str">
        <f>VLOOKUP(A461,'Individual Data'!$K$5:$AC$5544,12,FALSE)</f>
        <v>LFYO</v>
      </c>
      <c r="V461" s="14">
        <f>IFERROR(LOOKUP(H461,{30,43,48,53,58,63,68,73,78,83,88,93,97},{42,47,52,57,62,67,72,77,82,87,92,99,100}),999)</f>
        <v>82</v>
      </c>
      <c r="X461" s="57">
        <f>VLOOKUP(A461,'Individual Data'!$K$5:$AC$5544,8,FALSE)</f>
        <v>5</v>
      </c>
      <c r="Y461" s="57">
        <f>VLOOKUP(A461,'Individual Data'!$K$5:$AC$5544,9,FALSE)</f>
        <v>2018</v>
      </c>
    </row>
    <row r="462" spans="1:25" ht="15" customHeight="1" x14ac:dyDescent="0.25">
      <c r="A462" s="57" t="s">
        <v>6699</v>
      </c>
      <c r="B462" s="57">
        <v>461</v>
      </c>
      <c r="C462" s="73">
        <v>45237</v>
      </c>
      <c r="D462" s="57" t="s">
        <v>18913</v>
      </c>
      <c r="E462" s="57" t="s">
        <v>18914</v>
      </c>
      <c r="F462" s="197" t="s">
        <v>19617</v>
      </c>
      <c r="G462" s="57" t="s">
        <v>18330</v>
      </c>
      <c r="H462" s="57">
        <f t="shared" si="7"/>
        <v>71</v>
      </c>
      <c r="I462" s="57" t="s">
        <v>3085</v>
      </c>
      <c r="J462" s="57" t="s">
        <v>3196</v>
      </c>
      <c r="K462" s="57" t="s">
        <v>3196</v>
      </c>
      <c r="L462" s="57" t="s">
        <v>3196</v>
      </c>
      <c r="M462" s="57" t="s">
        <v>3196</v>
      </c>
      <c r="N462" s="193" t="s">
        <v>3228</v>
      </c>
      <c r="O462" s="57">
        <v>21</v>
      </c>
      <c r="P462" s="57" t="s">
        <v>17700</v>
      </c>
      <c r="R462" s="57" t="s">
        <v>17700</v>
      </c>
      <c r="S462" s="57">
        <v>1</v>
      </c>
      <c r="T462" s="57">
        <v>0.3</v>
      </c>
      <c r="U462" s="57" t="str">
        <f>VLOOKUP(A462,'Individual Data'!$K$5:$AC$5544,12,FALSE)</f>
        <v>IPCSR</v>
      </c>
      <c r="V462" s="14">
        <f>IFERROR(LOOKUP(H462,{30,43,48,53,58,63,68,73,78,83,88,93,97},{42,47,52,57,62,67,72,77,82,87,92,99,100}),999)</f>
        <v>72</v>
      </c>
      <c r="X462" s="57">
        <f>VLOOKUP(A462,'Individual Data'!$K$5:$AC$5544,8,FALSE)</f>
        <v>4</v>
      </c>
      <c r="Y462" s="57">
        <f>VLOOKUP(A462,'Individual Data'!$K$5:$AC$5544,9,FALSE)</f>
        <v>2019</v>
      </c>
    </row>
    <row r="463" spans="1:25" ht="15" customHeight="1" x14ac:dyDescent="0.25">
      <c r="A463" s="57" t="s">
        <v>12339</v>
      </c>
      <c r="B463" s="57">
        <v>462</v>
      </c>
      <c r="C463" s="73">
        <v>45237</v>
      </c>
      <c r="D463" s="57" t="s">
        <v>18915</v>
      </c>
      <c r="E463" s="57" t="s">
        <v>18916</v>
      </c>
      <c r="F463" s="197" t="s">
        <v>19617</v>
      </c>
      <c r="G463" s="57" t="s">
        <v>18786</v>
      </c>
      <c r="H463" s="57">
        <f t="shared" si="7"/>
        <v>89.5</v>
      </c>
      <c r="I463" s="57" t="s">
        <v>3085</v>
      </c>
      <c r="J463" s="57" t="s">
        <v>3196</v>
      </c>
      <c r="K463" s="57" t="s">
        <v>3196</v>
      </c>
      <c r="L463" s="57" t="s">
        <v>3196</v>
      </c>
      <c r="M463" s="57" t="s">
        <v>3196</v>
      </c>
      <c r="N463" s="193" t="s">
        <v>3228</v>
      </c>
      <c r="O463" s="57">
        <v>21</v>
      </c>
      <c r="P463" s="57" t="s">
        <v>17700</v>
      </c>
      <c r="R463" s="57" t="s">
        <v>17700</v>
      </c>
      <c r="S463" s="57">
        <v>1</v>
      </c>
      <c r="T463" s="57">
        <v>0.4</v>
      </c>
      <c r="U463" s="57" t="str">
        <f>VLOOKUP(A463,'Individual Data'!$K$5:$AC$5544,12,FALSE)</f>
        <v>Unassigned</v>
      </c>
      <c r="V463" s="14">
        <f>IFERROR(LOOKUP(H463,{30,43,48,53,58,63,68,73,78,83,88,93,97},{42,47,52,57,62,67,72,77,82,87,92,99,100}),999)</f>
        <v>92</v>
      </c>
      <c r="X463" s="57" t="str">
        <f>VLOOKUP(A463,'Individual Data'!$K$5:$AC$5544,8,FALSE)</f>
        <v>NA</v>
      </c>
      <c r="Y463" s="57" t="str">
        <f>VLOOKUP(A463,'Individual Data'!$K$5:$AC$5544,9,FALSE)</f>
        <v>U</v>
      </c>
    </row>
    <row r="464" spans="1:25" ht="15" customHeight="1" x14ac:dyDescent="0.25">
      <c r="A464" s="57" t="s">
        <v>3636</v>
      </c>
      <c r="B464" s="57">
        <v>463</v>
      </c>
      <c r="C464" s="73">
        <v>45237</v>
      </c>
      <c r="D464" s="57" t="s">
        <v>18917</v>
      </c>
      <c r="E464" s="57" t="s">
        <v>18918</v>
      </c>
      <c r="F464" s="197" t="s">
        <v>19617</v>
      </c>
      <c r="G464" s="57" t="s">
        <v>17976</v>
      </c>
      <c r="H464" s="57">
        <f t="shared" si="7"/>
        <v>74</v>
      </c>
      <c r="I464" s="57" t="s">
        <v>3085</v>
      </c>
      <c r="J464" s="57" t="s">
        <v>3196</v>
      </c>
      <c r="K464" s="57" t="s">
        <v>3196</v>
      </c>
      <c r="L464" s="57" t="s">
        <v>3196</v>
      </c>
      <c r="M464" s="57" t="s">
        <v>3196</v>
      </c>
      <c r="N464" s="193" t="s">
        <v>3228</v>
      </c>
      <c r="O464" s="57">
        <v>21</v>
      </c>
      <c r="P464" s="57" t="s">
        <v>17700</v>
      </c>
      <c r="R464" s="57" t="s">
        <v>17700</v>
      </c>
      <c r="S464" s="57">
        <v>1</v>
      </c>
      <c r="T464" s="57">
        <v>0.3</v>
      </c>
      <c r="U464" s="57" t="str">
        <f>VLOOKUP(A464,'Individual Data'!$K$5:$AC$5544,12,FALSE)</f>
        <v>IPCSR</v>
      </c>
      <c r="V464" s="14">
        <f>IFERROR(LOOKUP(H464,{30,43,48,53,58,63,68,73,78,83,88,93,97},{42,47,52,57,62,67,72,77,82,87,92,99,100}),999)</f>
        <v>77</v>
      </c>
      <c r="X464" s="57">
        <f>VLOOKUP(A464,'Individual Data'!$K$5:$AC$5544,8,FALSE)</f>
        <v>4</v>
      </c>
      <c r="Y464" s="57">
        <f>VLOOKUP(A464,'Individual Data'!$K$5:$AC$5544,9,FALSE)</f>
        <v>2019</v>
      </c>
    </row>
    <row r="465" spans="1:25" ht="15" customHeight="1" x14ac:dyDescent="0.25">
      <c r="A465" s="57" t="s">
        <v>7067</v>
      </c>
      <c r="B465" s="57">
        <v>464</v>
      </c>
      <c r="C465" s="73">
        <v>45237</v>
      </c>
      <c r="D465" s="57" t="s">
        <v>18919</v>
      </c>
      <c r="E465" s="57" t="s">
        <v>18920</v>
      </c>
      <c r="F465" s="197" t="s">
        <v>19617</v>
      </c>
      <c r="G465" s="57" t="s">
        <v>18094</v>
      </c>
      <c r="H465" s="57">
        <f t="shared" si="7"/>
        <v>78.5</v>
      </c>
      <c r="I465" s="57" t="s">
        <v>3085</v>
      </c>
      <c r="J465" s="57" t="s">
        <v>3196</v>
      </c>
      <c r="K465" s="57" t="s">
        <v>3196</v>
      </c>
      <c r="L465" s="57" t="s">
        <v>3196</v>
      </c>
      <c r="M465" s="57" t="s">
        <v>3196</v>
      </c>
      <c r="N465" s="193" t="s">
        <v>3228</v>
      </c>
      <c r="O465" s="57">
        <v>22</v>
      </c>
      <c r="P465" s="57" t="s">
        <v>17700</v>
      </c>
      <c r="R465" s="57" t="s">
        <v>17700</v>
      </c>
      <c r="S465" s="57">
        <v>1</v>
      </c>
      <c r="T465" s="57">
        <v>0.3</v>
      </c>
      <c r="U465" s="57" t="str">
        <f>VLOOKUP(A465,'Individual Data'!$K$5:$AC$5544,12,FALSE)</f>
        <v>IPCSR</v>
      </c>
      <c r="V465" s="14">
        <f>IFERROR(LOOKUP(H465,{30,43,48,53,58,63,68,73,78,83,88,93,97},{42,47,52,57,62,67,72,77,82,87,92,99,100}),999)</f>
        <v>82</v>
      </c>
      <c r="X465" s="57">
        <f>VLOOKUP(A465,'Individual Data'!$K$5:$AC$5544,8,FALSE)</f>
        <v>4</v>
      </c>
      <c r="Y465" s="57">
        <f>VLOOKUP(A465,'Individual Data'!$K$5:$AC$5544,9,FALSE)</f>
        <v>2019</v>
      </c>
    </row>
    <row r="466" spans="1:25" ht="15" customHeight="1" x14ac:dyDescent="0.25">
      <c r="A466" s="57" t="s">
        <v>3522</v>
      </c>
      <c r="B466" s="57">
        <v>465</v>
      </c>
      <c r="C466" s="73">
        <v>45237</v>
      </c>
      <c r="D466" s="57" t="s">
        <v>18921</v>
      </c>
      <c r="E466" s="57" t="s">
        <v>18922</v>
      </c>
      <c r="F466" s="197" t="s">
        <v>19617</v>
      </c>
      <c r="G466" s="57" t="s">
        <v>17954</v>
      </c>
      <c r="H466" s="57">
        <f t="shared" si="7"/>
        <v>81</v>
      </c>
      <c r="I466" s="57" t="s">
        <v>3085</v>
      </c>
      <c r="J466" s="57" t="s">
        <v>3196</v>
      </c>
      <c r="K466" s="57" t="s">
        <v>3196</v>
      </c>
      <c r="L466" s="57" t="s">
        <v>3196</v>
      </c>
      <c r="M466" s="57" t="s">
        <v>3196</v>
      </c>
      <c r="N466" s="193" t="s">
        <v>3228</v>
      </c>
      <c r="O466" s="57">
        <v>22</v>
      </c>
      <c r="P466" s="57" t="s">
        <v>17700</v>
      </c>
      <c r="R466" s="57" t="s">
        <v>17700</v>
      </c>
      <c r="S466" s="57">
        <v>1</v>
      </c>
      <c r="T466" s="57">
        <v>0.3</v>
      </c>
      <c r="U466" s="57" t="str">
        <f>VLOOKUP(A466,'Individual Data'!$K$5:$AC$5544,12,FALSE)</f>
        <v>CJA1</v>
      </c>
      <c r="V466" s="14">
        <f>IFERROR(LOOKUP(H466,{30,43,48,53,58,63,68,73,78,83,88,93,97},{42,47,52,57,62,67,72,77,82,87,92,99,100}),999)</f>
        <v>82</v>
      </c>
      <c r="X466" s="57">
        <f>VLOOKUP(A466,'Individual Data'!$K$5:$AC$5544,8,FALSE)</f>
        <v>4</v>
      </c>
      <c r="Y466" s="57">
        <f>VLOOKUP(A466,'Individual Data'!$K$5:$AC$5544,9,FALSE)</f>
        <v>2019</v>
      </c>
    </row>
    <row r="467" spans="1:25" ht="15" customHeight="1" x14ac:dyDescent="0.25">
      <c r="A467" s="57" t="s">
        <v>12314</v>
      </c>
      <c r="B467" s="57">
        <v>466</v>
      </c>
      <c r="C467" s="73">
        <v>45237</v>
      </c>
      <c r="D467" s="57" t="s">
        <v>18923</v>
      </c>
      <c r="E467" s="57" t="s">
        <v>18924</v>
      </c>
      <c r="F467" s="197" t="s">
        <v>19617</v>
      </c>
      <c r="G467" s="57" t="s">
        <v>17928</v>
      </c>
      <c r="H467" s="57">
        <f t="shared" si="7"/>
        <v>81.5</v>
      </c>
      <c r="I467" s="57" t="s">
        <v>3085</v>
      </c>
      <c r="J467" s="57" t="s">
        <v>3196</v>
      </c>
      <c r="K467" s="57" t="s">
        <v>3196</v>
      </c>
      <c r="L467" s="57" t="s">
        <v>3196</v>
      </c>
      <c r="M467" s="57" t="s">
        <v>3196</v>
      </c>
      <c r="N467" s="193" t="s">
        <v>3228</v>
      </c>
      <c r="O467" s="57">
        <v>22</v>
      </c>
      <c r="P467" s="57" t="s">
        <v>17700</v>
      </c>
      <c r="R467" s="57" t="s">
        <v>17700</v>
      </c>
      <c r="S467" s="57">
        <v>1</v>
      </c>
      <c r="T467" s="57">
        <v>1.3</v>
      </c>
      <c r="U467" s="57" t="str">
        <f>VLOOKUP(A467,'Individual Data'!$K$5:$AC$5544,12,FALSE)</f>
        <v>Unassigned</v>
      </c>
      <c r="V467" s="14">
        <f>IFERROR(LOOKUP(H467,{30,43,48,53,58,63,68,73,78,83,88,93,97},{42,47,52,57,62,67,72,77,82,87,92,99,100}),999)</f>
        <v>82</v>
      </c>
      <c r="X467" s="57" t="str">
        <f>VLOOKUP(A467,'Individual Data'!$K$5:$AC$5544,8,FALSE)</f>
        <v>NA</v>
      </c>
      <c r="Y467" s="57" t="str">
        <f>VLOOKUP(A467,'Individual Data'!$K$5:$AC$5544,9,FALSE)</f>
        <v>U</v>
      </c>
    </row>
    <row r="468" spans="1:25" ht="15" customHeight="1" x14ac:dyDescent="0.25">
      <c r="A468" s="57" t="s">
        <v>6462</v>
      </c>
      <c r="B468" s="57">
        <v>467</v>
      </c>
      <c r="C468" s="73">
        <v>45237</v>
      </c>
      <c r="D468" s="57" t="s">
        <v>18925</v>
      </c>
      <c r="E468" s="57" t="s">
        <v>18926</v>
      </c>
      <c r="F468" s="197" t="s">
        <v>19617</v>
      </c>
      <c r="G468" s="57" t="s">
        <v>18124</v>
      </c>
      <c r="H468" s="57">
        <f t="shared" si="7"/>
        <v>85</v>
      </c>
      <c r="I468" s="57" t="s">
        <v>3085</v>
      </c>
      <c r="J468" s="57" t="s">
        <v>3196</v>
      </c>
      <c r="K468" s="57" t="s">
        <v>3196</v>
      </c>
      <c r="L468" s="57" t="s">
        <v>3196</v>
      </c>
      <c r="M468" s="57" t="s">
        <v>3196</v>
      </c>
      <c r="N468" s="193" t="s">
        <v>3228</v>
      </c>
      <c r="O468" s="57">
        <v>22</v>
      </c>
      <c r="P468" s="57" t="s">
        <v>17700</v>
      </c>
      <c r="R468" s="57" t="s">
        <v>17700</v>
      </c>
      <c r="S468" s="57">
        <v>1</v>
      </c>
      <c r="T468" s="57">
        <v>0.3</v>
      </c>
      <c r="U468" s="57" t="str">
        <f>VLOOKUP(A468,'Individual Data'!$K$5:$AC$5544,12,FALSE)</f>
        <v>IPCSR</v>
      </c>
      <c r="V468" s="14">
        <f>IFERROR(LOOKUP(H468,{30,43,48,53,58,63,68,73,78,83,88,93,97},{42,47,52,57,62,67,72,77,82,87,92,99,100}),999)</f>
        <v>87</v>
      </c>
      <c r="X468" s="57">
        <f>VLOOKUP(A468,'Individual Data'!$K$5:$AC$5544,8,FALSE)</f>
        <v>4</v>
      </c>
      <c r="Y468" s="57">
        <f>VLOOKUP(A468,'Individual Data'!$K$5:$AC$5544,9,FALSE)</f>
        <v>2019</v>
      </c>
    </row>
    <row r="469" spans="1:25" ht="15" customHeight="1" x14ac:dyDescent="0.25">
      <c r="A469" s="57" t="s">
        <v>9091</v>
      </c>
      <c r="B469" s="57">
        <v>468</v>
      </c>
      <c r="C469" s="73">
        <v>45237</v>
      </c>
      <c r="D469" s="57" t="s">
        <v>18927</v>
      </c>
      <c r="E469" s="57" t="s">
        <v>18928</v>
      </c>
      <c r="F469" s="197" t="s">
        <v>19617</v>
      </c>
      <c r="G469" s="57" t="s">
        <v>18156</v>
      </c>
      <c r="H469" s="57">
        <f t="shared" si="7"/>
        <v>73.5</v>
      </c>
      <c r="I469" s="57" t="s">
        <v>3085</v>
      </c>
      <c r="J469" s="57" t="s">
        <v>3196</v>
      </c>
      <c r="K469" s="57" t="s">
        <v>3196</v>
      </c>
      <c r="L469" s="57" t="s">
        <v>3196</v>
      </c>
      <c r="M469" s="57" t="s">
        <v>3196</v>
      </c>
      <c r="N469" s="193" t="s">
        <v>3228</v>
      </c>
      <c r="O469" s="57">
        <v>22</v>
      </c>
      <c r="P469" s="57" t="s">
        <v>17700</v>
      </c>
      <c r="R469" s="57" t="s">
        <v>17700</v>
      </c>
      <c r="S469" s="57">
        <v>1</v>
      </c>
      <c r="T469" s="57">
        <v>0.3</v>
      </c>
      <c r="U469" s="57" t="str">
        <f>VLOOKUP(A469,'Individual Data'!$K$5:$AC$5544,12,FALSE)</f>
        <v>BCA1</v>
      </c>
      <c r="V469" s="14">
        <f>IFERROR(LOOKUP(H469,{30,43,48,53,58,63,68,73,78,83,88,93,97},{42,47,52,57,62,67,72,77,82,87,92,99,100}),999)</f>
        <v>77</v>
      </c>
      <c r="X469" s="57">
        <f>VLOOKUP(A469,'Individual Data'!$K$5:$AC$5544,8,FALSE)</f>
        <v>4</v>
      </c>
      <c r="Y469" s="57">
        <f>VLOOKUP(A469,'Individual Data'!$K$5:$AC$5544,9,FALSE)</f>
        <v>2019</v>
      </c>
    </row>
    <row r="470" spans="1:25" ht="15" customHeight="1" x14ac:dyDescent="0.25">
      <c r="A470" s="57" t="s">
        <v>8933</v>
      </c>
      <c r="B470" s="57">
        <v>469</v>
      </c>
      <c r="C470" s="73">
        <v>45237</v>
      </c>
      <c r="D470" s="57" t="s">
        <v>18929</v>
      </c>
      <c r="E470" s="57" t="s">
        <v>18930</v>
      </c>
      <c r="F470" s="197" t="s">
        <v>19617</v>
      </c>
      <c r="G470" s="57" t="s">
        <v>17943</v>
      </c>
      <c r="H470" s="57">
        <f t="shared" si="7"/>
        <v>76</v>
      </c>
      <c r="I470" s="57" t="s">
        <v>3085</v>
      </c>
      <c r="J470" s="57" t="s">
        <v>3196</v>
      </c>
      <c r="K470" s="57" t="s">
        <v>3196</v>
      </c>
      <c r="L470" s="57" t="s">
        <v>3196</v>
      </c>
      <c r="M470" s="57" t="s">
        <v>3196</v>
      </c>
      <c r="N470" s="193" t="s">
        <v>3228</v>
      </c>
      <c r="O470" s="57">
        <v>22</v>
      </c>
      <c r="P470" s="57" t="s">
        <v>17700</v>
      </c>
      <c r="R470" s="57" t="s">
        <v>17700</v>
      </c>
      <c r="S470" s="57">
        <v>1</v>
      </c>
      <c r="T470" s="57">
        <v>0.3</v>
      </c>
      <c r="U470" s="57" t="str">
        <f>VLOOKUP(A470,'Individual Data'!$K$5:$AC$5544,12,FALSE)</f>
        <v>IPCSR</v>
      </c>
      <c r="V470" s="14">
        <f>IFERROR(LOOKUP(H470,{30,43,48,53,58,63,68,73,78,83,88,93,97},{42,47,52,57,62,67,72,77,82,87,92,99,100}),999)</f>
        <v>77</v>
      </c>
      <c r="X470" s="57">
        <f>VLOOKUP(A470,'Individual Data'!$K$5:$AC$5544,8,FALSE)</f>
        <v>4</v>
      </c>
      <c r="Y470" s="57">
        <f>VLOOKUP(A470,'Individual Data'!$K$5:$AC$5544,9,FALSE)</f>
        <v>2019</v>
      </c>
    </row>
    <row r="471" spans="1:25" ht="15" customHeight="1" x14ac:dyDescent="0.25">
      <c r="A471" s="57" t="s">
        <v>12616</v>
      </c>
      <c r="B471" s="57">
        <v>470</v>
      </c>
      <c r="C471" s="73">
        <v>45237</v>
      </c>
      <c r="D471" s="57" t="s">
        <v>18931</v>
      </c>
      <c r="E471" s="57" t="s">
        <v>18932</v>
      </c>
      <c r="F471" s="197" t="s">
        <v>19617</v>
      </c>
      <c r="G471" s="57" t="s">
        <v>18167</v>
      </c>
      <c r="H471" s="57">
        <f t="shared" si="7"/>
        <v>83</v>
      </c>
      <c r="I471" s="57" t="s">
        <v>3085</v>
      </c>
      <c r="J471" s="57" t="s">
        <v>3196</v>
      </c>
      <c r="K471" s="57" t="s">
        <v>3196</v>
      </c>
      <c r="L471" s="57" t="s">
        <v>3196</v>
      </c>
      <c r="M471" s="57" t="s">
        <v>3196</v>
      </c>
      <c r="N471" s="193" t="s">
        <v>3228</v>
      </c>
      <c r="O471" s="57">
        <v>22</v>
      </c>
      <c r="P471" s="57" t="s">
        <v>17700</v>
      </c>
      <c r="R471" s="57" t="s">
        <v>17700</v>
      </c>
      <c r="S471" s="57">
        <v>1</v>
      </c>
      <c r="T471" s="57">
        <v>0.3</v>
      </c>
      <c r="U471" s="57" t="str">
        <f>VLOOKUP(A471,'Individual Data'!$K$5:$AC$5544,12,FALSE)</f>
        <v>Unassigned</v>
      </c>
      <c r="V471" s="14">
        <f>IFERROR(LOOKUP(H471,{30,43,48,53,58,63,68,73,78,83,88,93,97},{42,47,52,57,62,67,72,77,82,87,92,99,100}),999)</f>
        <v>87</v>
      </c>
      <c r="X471" s="57" t="str">
        <f>VLOOKUP(A471,'Individual Data'!$K$5:$AC$5544,8,FALSE)</f>
        <v>NA</v>
      </c>
      <c r="Y471" s="57" t="str">
        <f>VLOOKUP(A471,'Individual Data'!$K$5:$AC$5544,9,FALSE)</f>
        <v>U</v>
      </c>
    </row>
    <row r="472" spans="1:25" ht="15" customHeight="1" x14ac:dyDescent="0.25">
      <c r="A472" s="57" t="s">
        <v>14941</v>
      </c>
      <c r="B472" s="57">
        <v>471</v>
      </c>
      <c r="C472" s="73">
        <v>45237</v>
      </c>
      <c r="D472" s="57" t="s">
        <v>18933</v>
      </c>
      <c r="E472" s="57" t="s">
        <v>18934</v>
      </c>
      <c r="F472" s="197" t="s">
        <v>19617</v>
      </c>
      <c r="G472" s="57" t="s">
        <v>17995</v>
      </c>
      <c r="H472" s="57">
        <f t="shared" si="7"/>
        <v>75</v>
      </c>
      <c r="I472" s="57" t="s">
        <v>3085</v>
      </c>
      <c r="J472" s="57" t="s">
        <v>3196</v>
      </c>
      <c r="K472" s="57" t="s">
        <v>3196</v>
      </c>
      <c r="L472" s="57" t="s">
        <v>3196</v>
      </c>
      <c r="M472" s="57" t="s">
        <v>3196</v>
      </c>
      <c r="N472" s="193" t="s">
        <v>3228</v>
      </c>
      <c r="O472" s="57">
        <v>22</v>
      </c>
      <c r="P472" s="57" t="s">
        <v>17700</v>
      </c>
      <c r="R472" s="57" t="s">
        <v>17700</v>
      </c>
      <c r="S472" s="57">
        <v>1</v>
      </c>
      <c r="T472" s="57">
        <v>0.3</v>
      </c>
      <c r="U472" s="57" t="str">
        <f>VLOOKUP(A472,'Individual Data'!$K$5:$AC$5544,12,FALSE)</f>
        <v>IPCSR</v>
      </c>
      <c r="V472" s="14">
        <f>IFERROR(LOOKUP(H472,{30,43,48,53,58,63,68,73,78,83,88,93,97},{42,47,52,57,62,67,72,77,82,87,92,99,100}),999)</f>
        <v>77</v>
      </c>
      <c r="X472" s="57">
        <f>VLOOKUP(A472,'Individual Data'!$K$5:$AC$5544,8,FALSE)</f>
        <v>4</v>
      </c>
      <c r="Y472" s="57">
        <f>VLOOKUP(A472,'Individual Data'!$K$5:$AC$5544,9,FALSE)</f>
        <v>2019</v>
      </c>
    </row>
    <row r="473" spans="1:25" ht="15" customHeight="1" x14ac:dyDescent="0.25">
      <c r="A473" s="57" t="s">
        <v>9176</v>
      </c>
      <c r="B473" s="57">
        <v>472</v>
      </c>
      <c r="C473" s="73">
        <v>45237</v>
      </c>
      <c r="D473" s="57" t="s">
        <v>18935</v>
      </c>
      <c r="E473" s="57" t="s">
        <v>18936</v>
      </c>
      <c r="F473" s="197" t="s">
        <v>19617</v>
      </c>
      <c r="G473" s="57" t="s">
        <v>18049</v>
      </c>
      <c r="H473" s="57">
        <f t="shared" si="7"/>
        <v>84</v>
      </c>
      <c r="I473" s="57" t="s">
        <v>3085</v>
      </c>
      <c r="J473" s="57" t="s">
        <v>3196</v>
      </c>
      <c r="K473" s="57" t="s">
        <v>3196</v>
      </c>
      <c r="L473" s="57" t="s">
        <v>3196</v>
      </c>
      <c r="M473" s="57" t="s">
        <v>3196</v>
      </c>
      <c r="N473" s="193" t="s">
        <v>3228</v>
      </c>
      <c r="O473" s="57">
        <v>22</v>
      </c>
      <c r="P473" s="57" t="s">
        <v>17700</v>
      </c>
      <c r="R473" s="57" t="s">
        <v>17700</v>
      </c>
      <c r="S473" s="57">
        <v>1</v>
      </c>
      <c r="T473" s="57">
        <v>0.3</v>
      </c>
      <c r="U473" s="57" t="str">
        <f>VLOOKUP(A473,'Individual Data'!$K$5:$AC$5544,12,FALSE)</f>
        <v>IPCSR</v>
      </c>
      <c r="V473" s="14">
        <f>IFERROR(LOOKUP(H473,{30,43,48,53,58,63,68,73,78,83,88,93,97},{42,47,52,57,62,67,72,77,82,87,92,99,100}),999)</f>
        <v>87</v>
      </c>
      <c r="X473" s="57">
        <f>VLOOKUP(A473,'Individual Data'!$K$5:$AC$5544,8,FALSE)</f>
        <v>4</v>
      </c>
      <c r="Y473" s="57">
        <f>VLOOKUP(A473,'Individual Data'!$K$5:$AC$5544,9,FALSE)</f>
        <v>2019</v>
      </c>
    </row>
    <row r="474" spans="1:25" ht="15" customHeight="1" x14ac:dyDescent="0.25">
      <c r="A474" s="57" t="s">
        <v>7043</v>
      </c>
      <c r="B474" s="57">
        <v>473</v>
      </c>
      <c r="C474" s="73">
        <v>45237</v>
      </c>
      <c r="D474" s="57" t="s">
        <v>18937</v>
      </c>
      <c r="E474" s="57" t="s">
        <v>18938</v>
      </c>
      <c r="F474" s="197" t="s">
        <v>19617</v>
      </c>
      <c r="G474" s="57" t="s">
        <v>17957</v>
      </c>
      <c r="H474" s="57">
        <f t="shared" si="7"/>
        <v>75.5</v>
      </c>
      <c r="I474" s="57" t="s">
        <v>3085</v>
      </c>
      <c r="J474" s="57" t="s">
        <v>3196</v>
      </c>
      <c r="K474" s="57" t="s">
        <v>3196</v>
      </c>
      <c r="L474" s="57" t="s">
        <v>3196</v>
      </c>
      <c r="M474" s="57" t="s">
        <v>3196</v>
      </c>
      <c r="N474" s="193" t="s">
        <v>3228</v>
      </c>
      <c r="O474" s="57">
        <v>22</v>
      </c>
      <c r="P474" s="57" t="s">
        <v>17700</v>
      </c>
      <c r="R474" s="57" t="s">
        <v>17700</v>
      </c>
      <c r="S474" s="57">
        <v>1</v>
      </c>
      <c r="T474" s="57">
        <v>0.2</v>
      </c>
      <c r="U474" s="57" t="str">
        <f>VLOOKUP(A474,'Individual Data'!$K$5:$AC$5544,12,FALSE)</f>
        <v>Unassigned</v>
      </c>
      <c r="V474" s="14">
        <f>IFERROR(LOOKUP(H474,{30,43,48,53,58,63,68,73,78,83,88,93,97},{42,47,52,57,62,67,72,77,82,87,92,99,100}),999)</f>
        <v>77</v>
      </c>
      <c r="X474" s="57" t="str">
        <f>VLOOKUP(A474,'Individual Data'!$K$5:$AC$5544,8,FALSE)</f>
        <v>NA</v>
      </c>
      <c r="Y474" s="57" t="str">
        <f>VLOOKUP(A474,'Individual Data'!$K$5:$AC$5544,9,FALSE)</f>
        <v>U</v>
      </c>
    </row>
    <row r="475" spans="1:25" ht="15" customHeight="1" x14ac:dyDescent="0.25">
      <c r="A475" s="57" t="s">
        <v>7022</v>
      </c>
      <c r="B475" s="57">
        <v>474</v>
      </c>
      <c r="C475" s="73">
        <v>45237</v>
      </c>
      <c r="D475" s="57" t="s">
        <v>18939</v>
      </c>
      <c r="E475" s="57" t="s">
        <v>18940</v>
      </c>
      <c r="F475" s="197" t="s">
        <v>19617</v>
      </c>
      <c r="G475" s="57" t="s">
        <v>17879</v>
      </c>
      <c r="H475" s="57">
        <f t="shared" si="7"/>
        <v>82</v>
      </c>
      <c r="I475" s="57" t="s">
        <v>3085</v>
      </c>
      <c r="J475" s="57" t="s">
        <v>3196</v>
      </c>
      <c r="K475" s="57" t="s">
        <v>3196</v>
      </c>
      <c r="L475" s="57" t="s">
        <v>3196</v>
      </c>
      <c r="M475" s="57" t="s">
        <v>3196</v>
      </c>
      <c r="N475" s="193" t="s">
        <v>3228</v>
      </c>
      <c r="O475" s="57">
        <v>22</v>
      </c>
      <c r="P475" s="57" t="s">
        <v>17700</v>
      </c>
      <c r="R475" s="57" t="s">
        <v>17700</v>
      </c>
      <c r="S475" s="57">
        <v>1</v>
      </c>
      <c r="T475" s="57">
        <v>9.9</v>
      </c>
      <c r="U475" s="57" t="str">
        <f>VLOOKUP(A475,'Individual Data'!$K$5:$AC$5544,12,FALSE)</f>
        <v>Unassigned</v>
      </c>
      <c r="V475" s="14">
        <f>IFERROR(LOOKUP(H475,{30,43,48,53,58,63,68,73,78,83,88,93,97},{42,47,52,57,62,67,72,77,82,87,92,99,100}),999)</f>
        <v>82</v>
      </c>
      <c r="X475" s="57" t="str">
        <f>VLOOKUP(A475,'Individual Data'!$K$5:$AC$5544,8,FALSE)</f>
        <v>NA</v>
      </c>
      <c r="Y475" s="57" t="str">
        <f>VLOOKUP(A475,'Individual Data'!$K$5:$AC$5544,9,FALSE)</f>
        <v>U</v>
      </c>
    </row>
    <row r="476" spans="1:25" ht="15" customHeight="1" x14ac:dyDescent="0.25">
      <c r="A476" s="57" t="s">
        <v>9505</v>
      </c>
      <c r="B476" s="57">
        <v>475</v>
      </c>
      <c r="C476" s="73">
        <v>45237</v>
      </c>
      <c r="D476" s="57" t="s">
        <v>18941</v>
      </c>
      <c r="E476" s="57" t="s">
        <v>18942</v>
      </c>
      <c r="F476" s="197" t="s">
        <v>19617</v>
      </c>
      <c r="G476" s="57" t="s">
        <v>18167</v>
      </c>
      <c r="H476" s="57">
        <f t="shared" si="7"/>
        <v>83</v>
      </c>
      <c r="I476" s="57" t="s">
        <v>3085</v>
      </c>
      <c r="J476" s="57" t="s">
        <v>3196</v>
      </c>
      <c r="K476" s="57" t="s">
        <v>3196</v>
      </c>
      <c r="L476" s="57" t="s">
        <v>3196</v>
      </c>
      <c r="M476" s="57" t="s">
        <v>3196</v>
      </c>
      <c r="N476" s="193" t="s">
        <v>3228</v>
      </c>
      <c r="O476" s="57">
        <v>22</v>
      </c>
      <c r="P476" s="57" t="s">
        <v>17700</v>
      </c>
      <c r="R476" s="57" t="s">
        <v>17700</v>
      </c>
      <c r="S476" s="57">
        <v>1</v>
      </c>
      <c r="T476" s="57">
        <v>0.3</v>
      </c>
      <c r="U476" s="57" t="str">
        <f>VLOOKUP(A476,'Individual Data'!$K$5:$AC$5544,12,FALSE)</f>
        <v>CJA1</v>
      </c>
      <c r="V476" s="14">
        <f>IFERROR(LOOKUP(H476,{30,43,48,53,58,63,68,73,78,83,88,93,97},{42,47,52,57,62,67,72,77,82,87,92,99,100}),999)</f>
        <v>87</v>
      </c>
      <c r="X476" s="57">
        <f>VLOOKUP(A476,'Individual Data'!$K$5:$AC$5544,8,FALSE)</f>
        <v>4</v>
      </c>
      <c r="Y476" s="57">
        <f>VLOOKUP(A476,'Individual Data'!$K$5:$AC$5544,9,FALSE)</f>
        <v>2019</v>
      </c>
    </row>
    <row r="477" spans="1:25" ht="15" customHeight="1" x14ac:dyDescent="0.25">
      <c r="A477" s="57" t="s">
        <v>6354</v>
      </c>
      <c r="B477" s="57">
        <v>476</v>
      </c>
      <c r="C477" s="73">
        <v>45237</v>
      </c>
      <c r="D477" s="57" t="s">
        <v>18943</v>
      </c>
      <c r="E477" s="57" t="s">
        <v>18944</v>
      </c>
      <c r="F477" s="197" t="s">
        <v>19617</v>
      </c>
      <c r="G477" s="57" t="s">
        <v>18040</v>
      </c>
      <c r="H477" s="57">
        <f t="shared" si="7"/>
        <v>86</v>
      </c>
      <c r="I477" s="57" t="s">
        <v>3085</v>
      </c>
      <c r="J477" s="57" t="s">
        <v>3196</v>
      </c>
      <c r="K477" s="57" t="s">
        <v>3196</v>
      </c>
      <c r="L477" s="57" t="s">
        <v>3196</v>
      </c>
      <c r="M477" s="57" t="s">
        <v>3196</v>
      </c>
      <c r="N477" s="193" t="s">
        <v>3228</v>
      </c>
      <c r="O477" s="57">
        <v>22</v>
      </c>
      <c r="P477" s="57" t="s">
        <v>17700</v>
      </c>
      <c r="R477" s="57" t="s">
        <v>17700</v>
      </c>
      <c r="S477" s="57">
        <v>1</v>
      </c>
      <c r="T477" s="57">
        <v>0.3</v>
      </c>
      <c r="U477" s="57" t="str">
        <f>VLOOKUP(A477,'Individual Data'!$K$5:$AC$5544,12,FALSE)</f>
        <v>IPCSR</v>
      </c>
      <c r="V477" s="14">
        <f>IFERROR(LOOKUP(H477,{30,43,48,53,58,63,68,73,78,83,88,93,97},{42,47,52,57,62,67,72,77,82,87,92,99,100}),999)</f>
        <v>87</v>
      </c>
      <c r="X477" s="57">
        <f>VLOOKUP(A477,'Individual Data'!$K$5:$AC$5544,8,FALSE)</f>
        <v>4</v>
      </c>
      <c r="Y477" s="57">
        <f>VLOOKUP(A477,'Individual Data'!$K$5:$AC$5544,9,FALSE)</f>
        <v>2019</v>
      </c>
    </row>
    <row r="478" spans="1:25" ht="15" customHeight="1" x14ac:dyDescent="0.25">
      <c r="A478" s="57" t="s">
        <v>6512</v>
      </c>
      <c r="B478" s="57">
        <v>477</v>
      </c>
      <c r="C478" s="73">
        <v>45237</v>
      </c>
      <c r="D478" s="57" t="s">
        <v>18945</v>
      </c>
      <c r="E478" s="57" t="s">
        <v>18946</v>
      </c>
      <c r="F478" s="197" t="s">
        <v>19617</v>
      </c>
      <c r="G478" s="57" t="s">
        <v>17995</v>
      </c>
      <c r="H478" s="57">
        <f t="shared" si="7"/>
        <v>75</v>
      </c>
      <c r="I478" s="57" t="s">
        <v>3085</v>
      </c>
      <c r="J478" s="57" t="s">
        <v>3196</v>
      </c>
      <c r="K478" s="57" t="s">
        <v>3196</v>
      </c>
      <c r="L478" s="57" t="s">
        <v>3196</v>
      </c>
      <c r="M478" s="57" t="s">
        <v>3196</v>
      </c>
      <c r="N478" s="193" t="s">
        <v>3228</v>
      </c>
      <c r="O478" s="57">
        <v>22</v>
      </c>
      <c r="P478" s="57" t="s">
        <v>17700</v>
      </c>
      <c r="R478" s="57" t="s">
        <v>17700</v>
      </c>
      <c r="S478" s="57">
        <v>1</v>
      </c>
      <c r="T478" s="57">
        <v>0.3</v>
      </c>
      <c r="U478" s="57" t="str">
        <f>VLOOKUP(A478,'Individual Data'!$K$5:$AC$5544,12,FALSE)</f>
        <v>LFSO</v>
      </c>
      <c r="V478" s="14">
        <f>IFERROR(LOOKUP(H478,{30,43,48,53,58,63,68,73,78,83,88,93,97},{42,47,52,57,62,67,72,77,82,87,92,99,100}),999)</f>
        <v>77</v>
      </c>
      <c r="X478" s="57">
        <f>VLOOKUP(A478,'Individual Data'!$K$5:$AC$5544,8,FALSE)</f>
        <v>4</v>
      </c>
      <c r="Y478" s="57">
        <f>VLOOKUP(A478,'Individual Data'!$K$5:$AC$5544,9,FALSE)</f>
        <v>2019</v>
      </c>
    </row>
    <row r="479" spans="1:25" ht="15" customHeight="1" x14ac:dyDescent="0.25">
      <c r="A479" s="57" t="s">
        <v>12055</v>
      </c>
      <c r="B479" s="57">
        <v>478</v>
      </c>
      <c r="C479" s="73">
        <v>45237</v>
      </c>
      <c r="D479" s="57" t="s">
        <v>18947</v>
      </c>
      <c r="E479" s="57" t="s">
        <v>18948</v>
      </c>
      <c r="F479" s="197" t="s">
        <v>19617</v>
      </c>
      <c r="G479" s="57" t="s">
        <v>18015</v>
      </c>
      <c r="H479" s="57">
        <f t="shared" si="7"/>
        <v>82.5</v>
      </c>
      <c r="I479" s="57" t="s">
        <v>3085</v>
      </c>
      <c r="J479" s="57" t="s">
        <v>3196</v>
      </c>
      <c r="K479" s="57" t="s">
        <v>3196</v>
      </c>
      <c r="L479" s="57" t="s">
        <v>3196</v>
      </c>
      <c r="M479" s="57" t="s">
        <v>3196</v>
      </c>
      <c r="N479" s="193" t="s">
        <v>3228</v>
      </c>
      <c r="O479" s="57">
        <v>22</v>
      </c>
      <c r="P479" s="57" t="s">
        <v>17700</v>
      </c>
      <c r="R479" s="57" t="s">
        <v>17700</v>
      </c>
      <c r="S479" s="57">
        <v>1</v>
      </c>
      <c r="T479" s="57">
        <v>0.3</v>
      </c>
      <c r="U479" s="57" t="str">
        <f>VLOOKUP(A479,'Individual Data'!$K$5:$AC$5544,12,FALSE)</f>
        <v>IPCSR</v>
      </c>
      <c r="V479" s="14">
        <f>IFERROR(LOOKUP(H479,{30,43,48,53,58,63,68,73,78,83,88,93,97},{42,47,52,57,62,67,72,77,82,87,92,99,100}),999)</f>
        <v>82</v>
      </c>
      <c r="X479" s="57">
        <f>VLOOKUP(A479,'Individual Data'!$K$5:$AC$5544,8,FALSE)</f>
        <v>4</v>
      </c>
      <c r="Y479" s="57">
        <f>VLOOKUP(A479,'Individual Data'!$K$5:$AC$5544,9,FALSE)</f>
        <v>2019</v>
      </c>
    </row>
    <row r="480" spans="1:25" ht="15" customHeight="1" x14ac:dyDescent="0.25">
      <c r="A480" s="57" t="s">
        <v>12425</v>
      </c>
      <c r="B480" s="57">
        <v>479</v>
      </c>
      <c r="C480" s="73">
        <v>45237</v>
      </c>
      <c r="D480" s="57" t="s">
        <v>18949</v>
      </c>
      <c r="E480" s="57" t="s">
        <v>18950</v>
      </c>
      <c r="F480" s="197" t="s">
        <v>19617</v>
      </c>
      <c r="G480" s="57" t="s">
        <v>17954</v>
      </c>
      <c r="H480" s="57">
        <f t="shared" si="7"/>
        <v>81</v>
      </c>
      <c r="I480" s="57" t="s">
        <v>3085</v>
      </c>
      <c r="J480" s="57" t="s">
        <v>3196</v>
      </c>
      <c r="K480" s="57" t="s">
        <v>3196</v>
      </c>
      <c r="L480" s="57" t="s">
        <v>3196</v>
      </c>
      <c r="M480" s="57" t="s">
        <v>3196</v>
      </c>
      <c r="N480" s="193" t="s">
        <v>3228</v>
      </c>
      <c r="O480" s="57">
        <v>22</v>
      </c>
      <c r="P480" s="57" t="s">
        <v>17700</v>
      </c>
      <c r="R480" s="57" t="s">
        <v>17700</v>
      </c>
      <c r="S480" s="57">
        <v>1</v>
      </c>
      <c r="T480" s="57">
        <v>0.3</v>
      </c>
      <c r="U480" s="57" t="str">
        <f>VLOOKUP(A480,'Individual Data'!$K$5:$AC$5544,12,FALSE)</f>
        <v>CJA1</v>
      </c>
      <c r="V480" s="14">
        <f>IFERROR(LOOKUP(H480,{30,43,48,53,58,63,68,73,78,83,88,93,97},{42,47,52,57,62,67,72,77,82,87,92,99,100}),999)</f>
        <v>82</v>
      </c>
      <c r="X480" s="57">
        <f>VLOOKUP(A480,'Individual Data'!$K$5:$AC$5544,8,FALSE)</f>
        <v>4</v>
      </c>
      <c r="Y480" s="57">
        <f>VLOOKUP(A480,'Individual Data'!$K$5:$AC$5544,9,FALSE)</f>
        <v>2019</v>
      </c>
    </row>
    <row r="481" spans="1:25" ht="15" customHeight="1" x14ac:dyDescent="0.25">
      <c r="A481" s="57" t="s">
        <v>12079</v>
      </c>
      <c r="B481" s="57">
        <v>480</v>
      </c>
      <c r="C481" s="73">
        <v>45237</v>
      </c>
      <c r="D481" s="57" t="s">
        <v>18951</v>
      </c>
      <c r="E481" s="57" t="s">
        <v>18952</v>
      </c>
      <c r="F481" s="197" t="s">
        <v>19617</v>
      </c>
      <c r="G481" s="57" t="s">
        <v>18049</v>
      </c>
      <c r="H481" s="57">
        <f t="shared" si="7"/>
        <v>84</v>
      </c>
      <c r="I481" s="57" t="s">
        <v>3085</v>
      </c>
      <c r="J481" s="57" t="s">
        <v>3196</v>
      </c>
      <c r="K481" s="57" t="s">
        <v>3196</v>
      </c>
      <c r="L481" s="57" t="s">
        <v>3196</v>
      </c>
      <c r="M481" s="57" t="s">
        <v>3196</v>
      </c>
      <c r="N481" s="193" t="s">
        <v>3228</v>
      </c>
      <c r="O481" s="57">
        <v>22</v>
      </c>
      <c r="P481" s="57" t="s">
        <v>17700</v>
      </c>
      <c r="R481" s="57" t="s">
        <v>17700</v>
      </c>
      <c r="S481" s="57">
        <v>1</v>
      </c>
      <c r="T481" s="57">
        <v>0.3</v>
      </c>
      <c r="U481" s="57" t="str">
        <f>VLOOKUP(A481,'Individual Data'!$K$5:$AC$5544,12,FALSE)</f>
        <v>NPTH</v>
      </c>
      <c r="V481" s="14">
        <f>IFERROR(LOOKUP(H481,{30,43,48,53,58,63,68,73,78,83,88,93,97},{42,47,52,57,62,67,72,77,82,87,92,99,100}),999)</f>
        <v>87</v>
      </c>
      <c r="X481" s="57">
        <f>VLOOKUP(A481,'Individual Data'!$K$5:$AC$5544,8,FALSE)</f>
        <v>4</v>
      </c>
      <c r="Y481" s="57">
        <f>VLOOKUP(A481,'Individual Data'!$K$5:$AC$5544,9,FALSE)</f>
        <v>2019</v>
      </c>
    </row>
    <row r="482" spans="1:25" ht="15" customHeight="1" x14ac:dyDescent="0.25">
      <c r="A482" s="57" t="s">
        <v>6891</v>
      </c>
      <c r="B482" s="57">
        <v>481</v>
      </c>
      <c r="C482" s="73">
        <v>45237</v>
      </c>
      <c r="D482" s="57" t="s">
        <v>18953</v>
      </c>
      <c r="E482" s="57" t="s">
        <v>18954</v>
      </c>
      <c r="F482" s="197" t="s">
        <v>19617</v>
      </c>
      <c r="G482" s="57" t="s">
        <v>17992</v>
      </c>
      <c r="H482" s="57">
        <f t="shared" si="7"/>
        <v>83.5</v>
      </c>
      <c r="I482" s="57" t="s">
        <v>3085</v>
      </c>
      <c r="J482" s="57" t="s">
        <v>3196</v>
      </c>
      <c r="K482" s="57" t="s">
        <v>3196</v>
      </c>
      <c r="L482" s="57" t="s">
        <v>3196</v>
      </c>
      <c r="M482" s="57" t="s">
        <v>3196</v>
      </c>
      <c r="N482" s="193" t="s">
        <v>3228</v>
      </c>
      <c r="O482" s="57">
        <v>22</v>
      </c>
      <c r="P482" s="57" t="s">
        <v>17700</v>
      </c>
      <c r="R482" s="57" t="s">
        <v>17700</v>
      </c>
      <c r="S482" s="57">
        <v>1</v>
      </c>
      <c r="T482" s="57">
        <v>0.3</v>
      </c>
      <c r="U482" s="57" t="str">
        <f>VLOOKUP(A482,'Individual Data'!$K$5:$AC$5544,12,FALSE)</f>
        <v>IPCSR</v>
      </c>
      <c r="V482" s="14">
        <f>IFERROR(LOOKUP(H482,{30,43,48,53,58,63,68,73,78,83,88,93,97},{42,47,52,57,62,67,72,77,82,87,92,99,100}),999)</f>
        <v>87</v>
      </c>
      <c r="X482" s="57">
        <f>VLOOKUP(A482,'Individual Data'!$K$5:$AC$5544,8,FALSE)</f>
        <v>4</v>
      </c>
      <c r="Y482" s="57">
        <f>VLOOKUP(A482,'Individual Data'!$K$5:$AC$5544,9,FALSE)</f>
        <v>2019</v>
      </c>
    </row>
    <row r="483" spans="1:25" ht="15" customHeight="1" x14ac:dyDescent="0.25">
      <c r="A483" s="57" t="s">
        <v>16782</v>
      </c>
      <c r="B483" s="57">
        <v>482</v>
      </c>
      <c r="C483" s="73">
        <v>45237</v>
      </c>
      <c r="D483" s="57" t="s">
        <v>18955</v>
      </c>
      <c r="E483" s="57" t="s">
        <v>18956</v>
      </c>
      <c r="F483" s="197" t="s">
        <v>19617</v>
      </c>
      <c r="G483" s="57" t="s">
        <v>18330</v>
      </c>
      <c r="H483" s="57">
        <f t="shared" si="7"/>
        <v>71</v>
      </c>
      <c r="I483" s="57" t="s">
        <v>3085</v>
      </c>
      <c r="J483" s="57" t="s">
        <v>3228</v>
      </c>
      <c r="K483" s="57" t="s">
        <v>3228</v>
      </c>
      <c r="L483" s="57" t="s">
        <v>3196</v>
      </c>
      <c r="M483" s="57" t="s">
        <v>3196</v>
      </c>
      <c r="N483" s="193" t="s">
        <v>3196</v>
      </c>
      <c r="P483" s="57" t="s">
        <v>17700</v>
      </c>
      <c r="R483" s="57" t="s">
        <v>17700</v>
      </c>
      <c r="S483" s="57">
        <v>1</v>
      </c>
      <c r="T483" s="57">
        <v>9.9</v>
      </c>
      <c r="U483" s="57" t="str">
        <f>VLOOKUP(A483,'Individual Data'!$K$5:$AC$5544,12,FALSE)</f>
        <v>IPCSR</v>
      </c>
      <c r="V483" s="14">
        <f>IFERROR(LOOKUP(H483,{30,43,48,53,58,63,68,73,78,83,88,93,97},{42,47,52,57,62,67,72,77,82,87,92,99,100}),999)</f>
        <v>72</v>
      </c>
      <c r="X483" s="57">
        <f>VLOOKUP(A483,'Individual Data'!$K$5:$AC$5544,8,FALSE)</f>
        <v>4</v>
      </c>
      <c r="Y483" s="57">
        <f>VLOOKUP(A483,'Individual Data'!$K$5:$AC$5544,9,FALSE)</f>
        <v>2019</v>
      </c>
    </row>
    <row r="484" spans="1:25" ht="15" customHeight="1" x14ac:dyDescent="0.25">
      <c r="A484" s="57" t="s">
        <v>3475</v>
      </c>
      <c r="B484" s="57">
        <v>483</v>
      </c>
      <c r="C484" s="73">
        <v>45237</v>
      </c>
      <c r="D484" s="57" t="s">
        <v>18957</v>
      </c>
      <c r="E484" s="57" t="s">
        <v>18958</v>
      </c>
      <c r="F484" s="197" t="s">
        <v>19617</v>
      </c>
      <c r="G484" s="57" t="s">
        <v>17943</v>
      </c>
      <c r="H484" s="57">
        <f t="shared" si="7"/>
        <v>76</v>
      </c>
      <c r="I484" s="57" t="s">
        <v>3085</v>
      </c>
      <c r="J484" s="57" t="s">
        <v>3196</v>
      </c>
      <c r="K484" s="57" t="s">
        <v>3196</v>
      </c>
      <c r="L484" s="57" t="s">
        <v>3196</v>
      </c>
      <c r="M484" s="57" t="s">
        <v>3196</v>
      </c>
      <c r="N484" s="193" t="s">
        <v>3228</v>
      </c>
      <c r="O484" s="57">
        <v>22</v>
      </c>
      <c r="P484" s="57" t="s">
        <v>17700</v>
      </c>
      <c r="R484" s="57" t="s">
        <v>17700</v>
      </c>
      <c r="S484" s="57">
        <v>1</v>
      </c>
      <c r="T484" s="57">
        <v>9.9</v>
      </c>
      <c r="U484" s="57" t="str">
        <f>VLOOKUP(A484,'Individual Data'!$K$5:$AC$5544,12,FALSE)</f>
        <v>PLA1</v>
      </c>
      <c r="V484" s="14">
        <f>IFERROR(LOOKUP(H484,{30,43,48,53,58,63,68,73,78,83,88,93,97},{42,47,52,57,62,67,72,77,82,87,92,99,100}),999)</f>
        <v>77</v>
      </c>
      <c r="X484" s="57">
        <f>VLOOKUP(A484,'Individual Data'!$K$5:$AC$5544,8,FALSE)</f>
        <v>4</v>
      </c>
      <c r="Y484" s="57">
        <f>VLOOKUP(A484,'Individual Data'!$K$5:$AC$5544,9,FALSE)</f>
        <v>2019</v>
      </c>
    </row>
    <row r="485" spans="1:25" ht="15" customHeight="1" x14ac:dyDescent="0.25">
      <c r="A485" s="57" t="s">
        <v>6570</v>
      </c>
      <c r="B485" s="57">
        <v>484</v>
      </c>
      <c r="C485" s="73">
        <v>45237</v>
      </c>
      <c r="D485" s="57" t="s">
        <v>18959</v>
      </c>
      <c r="E485" s="57" t="s">
        <v>18960</v>
      </c>
      <c r="F485" s="197" t="s">
        <v>19617</v>
      </c>
      <c r="G485" s="57" t="s">
        <v>17995</v>
      </c>
      <c r="H485" s="57">
        <f t="shared" si="7"/>
        <v>75</v>
      </c>
      <c r="I485" s="57" t="s">
        <v>3085</v>
      </c>
      <c r="J485" s="57" t="s">
        <v>3196</v>
      </c>
      <c r="K485" s="57" t="s">
        <v>3196</v>
      </c>
      <c r="L485" s="57" t="s">
        <v>3196</v>
      </c>
      <c r="M485" s="57" t="s">
        <v>3196</v>
      </c>
      <c r="N485" s="193" t="s">
        <v>3228</v>
      </c>
      <c r="O485" s="57">
        <v>22</v>
      </c>
      <c r="P485" s="57" t="s">
        <v>17700</v>
      </c>
      <c r="R485" s="57" t="s">
        <v>17700</v>
      </c>
      <c r="S485" s="57">
        <v>1</v>
      </c>
      <c r="T485" s="57">
        <v>9.9</v>
      </c>
      <c r="U485" s="57" t="str">
        <f>VLOOKUP(A485,'Individual Data'!$K$5:$AC$5544,12,FALSE)</f>
        <v>IPCSR</v>
      </c>
      <c r="V485" s="14">
        <f>IFERROR(LOOKUP(H485,{30,43,48,53,58,63,68,73,78,83,88,93,97},{42,47,52,57,62,67,72,77,82,87,92,99,100}),999)</f>
        <v>77</v>
      </c>
      <c r="X485" s="57">
        <f>VLOOKUP(A485,'Individual Data'!$K$5:$AC$5544,8,FALSE)</f>
        <v>4</v>
      </c>
      <c r="Y485" s="57">
        <f>VLOOKUP(A485,'Individual Data'!$K$5:$AC$5544,9,FALSE)</f>
        <v>2019</v>
      </c>
    </row>
    <row r="486" spans="1:25" ht="15" customHeight="1" x14ac:dyDescent="0.25">
      <c r="A486" s="57" t="s">
        <v>14891</v>
      </c>
      <c r="B486" s="57">
        <v>485</v>
      </c>
      <c r="C486" s="73">
        <v>45237</v>
      </c>
      <c r="D486" s="57" t="s">
        <v>18961</v>
      </c>
      <c r="E486" s="57" t="s">
        <v>18962</v>
      </c>
      <c r="F486" s="197" t="s">
        <v>19617</v>
      </c>
      <c r="G486" s="57" t="s">
        <v>18330</v>
      </c>
      <c r="H486" s="57">
        <f t="shared" si="7"/>
        <v>71</v>
      </c>
      <c r="I486" s="57" t="s">
        <v>3085</v>
      </c>
      <c r="J486" s="57" t="s">
        <v>3196</v>
      </c>
      <c r="K486" s="57" t="s">
        <v>3196</v>
      </c>
      <c r="L486" s="57" t="s">
        <v>3196</v>
      </c>
      <c r="M486" s="57" t="s">
        <v>3196</v>
      </c>
      <c r="N486" s="193" t="s">
        <v>3228</v>
      </c>
      <c r="O486" s="57">
        <v>23</v>
      </c>
      <c r="P486" s="57" t="s">
        <v>17700</v>
      </c>
      <c r="R486" s="57" t="s">
        <v>17700</v>
      </c>
      <c r="S486" s="57">
        <v>1</v>
      </c>
      <c r="T486" s="57">
        <v>0.3</v>
      </c>
      <c r="U486" s="57" t="str">
        <f>VLOOKUP(A486,'Individual Data'!$K$5:$AC$5544,12,FALSE)</f>
        <v>BCA1</v>
      </c>
      <c r="V486" s="14">
        <f>IFERROR(LOOKUP(H486,{30,43,48,53,58,63,68,73,78,83,88,93,97},{42,47,52,57,62,67,72,77,82,87,92,99,100}),999)</f>
        <v>72</v>
      </c>
      <c r="X486" s="57">
        <f>VLOOKUP(A486,'Individual Data'!$K$5:$AC$5544,8,FALSE)</f>
        <v>4</v>
      </c>
      <c r="Y486" s="57">
        <f>VLOOKUP(A486,'Individual Data'!$K$5:$AC$5544,9,FALSE)</f>
        <v>2019</v>
      </c>
    </row>
    <row r="487" spans="1:25" ht="15" customHeight="1" x14ac:dyDescent="0.25">
      <c r="A487" s="57" t="s">
        <v>9079</v>
      </c>
      <c r="B487" s="57">
        <v>486</v>
      </c>
      <c r="C487" s="73">
        <v>45237</v>
      </c>
      <c r="D487" s="57" t="s">
        <v>18963</v>
      </c>
      <c r="E487" s="57" t="s">
        <v>18964</v>
      </c>
      <c r="F487" s="197" t="s">
        <v>19617</v>
      </c>
      <c r="G487" s="57" t="s">
        <v>17879</v>
      </c>
      <c r="H487" s="57">
        <f t="shared" si="7"/>
        <v>82</v>
      </c>
      <c r="I487" s="57" t="s">
        <v>3085</v>
      </c>
      <c r="J487" s="57" t="s">
        <v>3196</v>
      </c>
      <c r="K487" s="57" t="s">
        <v>3196</v>
      </c>
      <c r="L487" s="57" t="s">
        <v>3196</v>
      </c>
      <c r="M487" s="57" t="s">
        <v>3196</v>
      </c>
      <c r="N487" s="193" t="s">
        <v>3228</v>
      </c>
      <c r="O487" s="57">
        <v>23</v>
      </c>
      <c r="P487" s="57" t="s">
        <v>17700</v>
      </c>
      <c r="R487" s="57" t="s">
        <v>17700</v>
      </c>
      <c r="S487" s="57">
        <v>1</v>
      </c>
      <c r="T487" s="57">
        <v>0.3</v>
      </c>
      <c r="U487" s="57" t="str">
        <f>VLOOKUP(A487,'Individual Data'!$K$5:$AC$5544,12,FALSE)</f>
        <v>Unassigned</v>
      </c>
      <c r="V487" s="14">
        <f>IFERROR(LOOKUP(H487,{30,43,48,53,58,63,68,73,78,83,88,93,97},{42,47,52,57,62,67,72,77,82,87,92,99,100}),999)</f>
        <v>82</v>
      </c>
      <c r="X487" s="57" t="str">
        <f>VLOOKUP(A487,'Individual Data'!$K$5:$AC$5544,8,FALSE)</f>
        <v>NA</v>
      </c>
      <c r="Y487" s="57" t="str">
        <f>VLOOKUP(A487,'Individual Data'!$K$5:$AC$5544,9,FALSE)</f>
        <v>U</v>
      </c>
    </row>
    <row r="488" spans="1:25" ht="15" customHeight="1" x14ac:dyDescent="0.25">
      <c r="A488" s="57" t="s">
        <v>12134</v>
      </c>
      <c r="B488" s="57">
        <v>487</v>
      </c>
      <c r="C488" s="73">
        <v>45237</v>
      </c>
      <c r="D488" s="57" t="s">
        <v>18965</v>
      </c>
      <c r="E488" s="57" t="s">
        <v>18966</v>
      </c>
      <c r="F488" s="197" t="s">
        <v>19617</v>
      </c>
      <c r="G488" s="57" t="s">
        <v>17954</v>
      </c>
      <c r="H488" s="57">
        <f t="shared" si="7"/>
        <v>81</v>
      </c>
      <c r="I488" s="57" t="s">
        <v>3085</v>
      </c>
      <c r="J488" s="57" t="s">
        <v>3228</v>
      </c>
      <c r="K488" s="57" t="s">
        <v>3228</v>
      </c>
      <c r="L488" s="57" t="s">
        <v>3196</v>
      </c>
      <c r="M488" s="57" t="s">
        <v>3196</v>
      </c>
      <c r="N488" s="193" t="s">
        <v>3196</v>
      </c>
      <c r="O488" s="57">
        <v>23</v>
      </c>
      <c r="P488" s="57" t="s">
        <v>17700</v>
      </c>
      <c r="R488" s="57" t="s">
        <v>17700</v>
      </c>
      <c r="S488" s="57">
        <v>1</v>
      </c>
      <c r="T488" s="57">
        <v>9.9</v>
      </c>
      <c r="U488" s="57" t="str">
        <f>VLOOKUP(A488,'Individual Data'!$K$5:$AC$5544,12,FALSE)</f>
        <v>NPTH</v>
      </c>
      <c r="V488" s="14">
        <f>IFERROR(LOOKUP(H488,{30,43,48,53,58,63,68,73,78,83,88,93,97},{42,47,52,57,62,67,72,77,82,87,92,99,100}),999)</f>
        <v>82</v>
      </c>
      <c r="X488" s="57">
        <f>VLOOKUP(A488,'Individual Data'!$K$5:$AC$5544,8,FALSE)</f>
        <v>4</v>
      </c>
      <c r="Y488" s="57">
        <f>VLOOKUP(A488,'Individual Data'!$K$5:$AC$5544,9,FALSE)</f>
        <v>2019</v>
      </c>
    </row>
    <row r="489" spans="1:25" ht="15" customHeight="1" x14ac:dyDescent="0.25">
      <c r="A489" s="57" t="s">
        <v>18967</v>
      </c>
      <c r="B489" s="57">
        <v>488</v>
      </c>
      <c r="C489" s="73">
        <v>45237</v>
      </c>
      <c r="D489" s="57" t="s">
        <v>18968</v>
      </c>
      <c r="E489" s="57" t="s">
        <v>18969</v>
      </c>
      <c r="F489" s="197" t="s">
        <v>19617</v>
      </c>
      <c r="G489" s="57" t="s">
        <v>18049</v>
      </c>
      <c r="H489" s="57">
        <f t="shared" si="7"/>
        <v>84</v>
      </c>
      <c r="I489" s="57" t="s">
        <v>3085</v>
      </c>
      <c r="J489" s="57" t="s">
        <v>3196</v>
      </c>
      <c r="K489" s="57" t="s">
        <v>3196</v>
      </c>
      <c r="L489" s="57" t="s">
        <v>3196</v>
      </c>
      <c r="M489" s="57" t="s">
        <v>3196</v>
      </c>
      <c r="N489" s="193" t="s">
        <v>3228</v>
      </c>
      <c r="O489" s="57">
        <v>23</v>
      </c>
      <c r="P489" s="57" t="s">
        <v>17700</v>
      </c>
      <c r="R489" s="57" t="s">
        <v>17700</v>
      </c>
      <c r="S489" s="57">
        <v>1</v>
      </c>
      <c r="T489" s="57">
        <v>0.3</v>
      </c>
      <c r="U489" s="57" t="str">
        <f>VLOOKUP(A489,'Individual Data'!$K$5:$AC$5544,12,FALSE)</f>
        <v>IPCSR</v>
      </c>
      <c r="V489" s="14">
        <f>IFERROR(LOOKUP(H489,{30,43,48,53,58,63,68,73,78,83,88,93,97},{42,47,52,57,62,67,72,77,82,87,92,99,100}),999)</f>
        <v>87</v>
      </c>
      <c r="X489" s="57">
        <f>VLOOKUP(A489,'Individual Data'!$K$5:$AC$5544,8,FALSE)</f>
        <v>4</v>
      </c>
      <c r="Y489" s="57">
        <f>VLOOKUP(A489,'Individual Data'!$K$5:$AC$5544,9,FALSE)</f>
        <v>2019</v>
      </c>
    </row>
    <row r="490" spans="1:25" ht="15" customHeight="1" x14ac:dyDescent="0.25">
      <c r="A490" s="57" t="s">
        <v>12595</v>
      </c>
      <c r="B490" s="57">
        <v>489</v>
      </c>
      <c r="C490" s="73">
        <v>45237</v>
      </c>
      <c r="D490" s="57" t="s">
        <v>18970</v>
      </c>
      <c r="E490" s="57" t="s">
        <v>18971</v>
      </c>
      <c r="F490" s="197" t="s">
        <v>19617</v>
      </c>
      <c r="G490" s="57" t="s">
        <v>18124</v>
      </c>
      <c r="H490" s="57">
        <f t="shared" si="7"/>
        <v>85</v>
      </c>
      <c r="I490" s="57" t="s">
        <v>3085</v>
      </c>
      <c r="J490" s="57" t="s">
        <v>3196</v>
      </c>
      <c r="K490" s="57" t="s">
        <v>3196</v>
      </c>
      <c r="L490" s="57" t="s">
        <v>3196</v>
      </c>
      <c r="M490" s="57" t="s">
        <v>3196</v>
      </c>
      <c r="N490" s="193" t="s">
        <v>3228</v>
      </c>
      <c r="O490" s="57">
        <v>23</v>
      </c>
      <c r="P490" s="57" t="s">
        <v>17700</v>
      </c>
      <c r="R490" s="57" t="s">
        <v>17700</v>
      </c>
      <c r="S490" s="57">
        <v>1</v>
      </c>
      <c r="T490" s="57">
        <v>0.3</v>
      </c>
      <c r="U490" s="57" t="str">
        <f>VLOOKUP(A490,'Individual Data'!$K$5:$AC$5544,12,FALSE)</f>
        <v>BCA1</v>
      </c>
      <c r="V490" s="14">
        <f>IFERROR(LOOKUP(H490,{30,43,48,53,58,63,68,73,78,83,88,93,97},{42,47,52,57,62,67,72,77,82,87,92,99,100}),999)</f>
        <v>87</v>
      </c>
      <c r="X490" s="57">
        <f>VLOOKUP(A490,'Individual Data'!$K$5:$AC$5544,8,FALSE)</f>
        <v>4</v>
      </c>
      <c r="Y490" s="57">
        <f>VLOOKUP(A490,'Individual Data'!$K$5:$AC$5544,9,FALSE)</f>
        <v>2019</v>
      </c>
    </row>
    <row r="491" spans="1:25" ht="15" customHeight="1" x14ac:dyDescent="0.25">
      <c r="A491" s="57" t="s">
        <v>12043</v>
      </c>
      <c r="B491" s="57">
        <v>490</v>
      </c>
      <c r="C491" s="73">
        <v>45237</v>
      </c>
      <c r="D491" s="57" t="s">
        <v>18972</v>
      </c>
      <c r="E491" s="57" t="s">
        <v>18973</v>
      </c>
      <c r="F491" s="197" t="s">
        <v>19617</v>
      </c>
      <c r="G491" s="57" t="s">
        <v>18049</v>
      </c>
      <c r="H491" s="57">
        <f t="shared" si="7"/>
        <v>84</v>
      </c>
      <c r="I491" s="57" t="s">
        <v>3085</v>
      </c>
      <c r="J491" s="57" t="s">
        <v>3196</v>
      </c>
      <c r="K491" s="57" t="s">
        <v>3196</v>
      </c>
      <c r="L491" s="57" t="s">
        <v>3196</v>
      </c>
      <c r="M491" s="57" t="s">
        <v>3196</v>
      </c>
      <c r="N491" s="193" t="s">
        <v>3228</v>
      </c>
      <c r="O491" s="57">
        <v>23</v>
      </c>
      <c r="P491" s="57" t="s">
        <v>17700</v>
      </c>
      <c r="R491" s="57" t="s">
        <v>17700</v>
      </c>
      <c r="S491" s="57">
        <v>1</v>
      </c>
      <c r="T491" s="57">
        <v>0.4</v>
      </c>
      <c r="U491" s="57" t="str">
        <f>VLOOKUP(A491,'Individual Data'!$K$5:$AC$5544,12,FALSE)</f>
        <v>Unassigned</v>
      </c>
      <c r="V491" s="14">
        <f>IFERROR(LOOKUP(H491,{30,43,48,53,58,63,68,73,78,83,88,93,97},{42,47,52,57,62,67,72,77,82,87,92,99,100}),999)</f>
        <v>87</v>
      </c>
      <c r="X491" s="57" t="str">
        <f>VLOOKUP(A491,'Individual Data'!$K$5:$AC$5544,8,FALSE)</f>
        <v>NA</v>
      </c>
      <c r="Y491" s="57" t="str">
        <f>VLOOKUP(A491,'Individual Data'!$K$5:$AC$5544,9,FALSE)</f>
        <v>U</v>
      </c>
    </row>
    <row r="492" spans="1:25" ht="15" customHeight="1" x14ac:dyDescent="0.25">
      <c r="A492" s="57" t="s">
        <v>6756</v>
      </c>
      <c r="B492" s="57">
        <v>491</v>
      </c>
      <c r="C492" s="73">
        <v>45237</v>
      </c>
      <c r="D492" s="57" t="s">
        <v>18974</v>
      </c>
      <c r="E492" s="57" t="s">
        <v>18975</v>
      </c>
      <c r="F492" s="197" t="s">
        <v>19617</v>
      </c>
      <c r="G492" s="57" t="s">
        <v>17966</v>
      </c>
      <c r="H492" s="57">
        <f t="shared" si="7"/>
        <v>77.5</v>
      </c>
      <c r="I492" s="57" t="s">
        <v>3085</v>
      </c>
      <c r="J492" s="57" t="s">
        <v>3196</v>
      </c>
      <c r="K492" s="57" t="s">
        <v>3196</v>
      </c>
      <c r="L492" s="57" t="s">
        <v>3196</v>
      </c>
      <c r="M492" s="57" t="s">
        <v>3196</v>
      </c>
      <c r="N492" s="193" t="s">
        <v>3228</v>
      </c>
      <c r="O492" s="57">
        <v>23</v>
      </c>
      <c r="P492" s="57" t="s">
        <v>17700</v>
      </c>
      <c r="R492" s="57" t="s">
        <v>17700</v>
      </c>
      <c r="S492" s="57">
        <v>1</v>
      </c>
      <c r="T492" s="57">
        <v>0.3</v>
      </c>
      <c r="U492" s="57" t="str">
        <f>VLOOKUP(A492,'Individual Data'!$K$5:$AC$5544,12,FALSE)</f>
        <v>CJA1</v>
      </c>
      <c r="V492" s="14">
        <f>IFERROR(LOOKUP(H492,{30,43,48,53,58,63,68,73,78,83,88,93,97},{42,47,52,57,62,67,72,77,82,87,92,99,100}),999)</f>
        <v>77</v>
      </c>
      <c r="X492" s="57">
        <f>VLOOKUP(A492,'Individual Data'!$K$5:$AC$5544,8,FALSE)</f>
        <v>4</v>
      </c>
      <c r="Y492" s="57">
        <f>VLOOKUP(A492,'Individual Data'!$K$5:$AC$5544,9,FALSE)</f>
        <v>2019</v>
      </c>
    </row>
    <row r="493" spans="1:25" ht="15" customHeight="1" x14ac:dyDescent="0.25">
      <c r="A493" s="57" t="s">
        <v>3760</v>
      </c>
      <c r="B493" s="57">
        <v>492</v>
      </c>
      <c r="C493" s="73">
        <v>45237</v>
      </c>
      <c r="D493" s="57" t="s">
        <v>18976</v>
      </c>
      <c r="E493" s="57" t="s">
        <v>18977</v>
      </c>
      <c r="F493" s="197" t="s">
        <v>19617</v>
      </c>
      <c r="G493" s="57" t="s">
        <v>18124</v>
      </c>
      <c r="H493" s="57">
        <f t="shared" si="7"/>
        <v>85</v>
      </c>
      <c r="I493" s="57" t="s">
        <v>3085</v>
      </c>
      <c r="J493" s="57" t="s">
        <v>3228</v>
      </c>
      <c r="K493" s="57" t="s">
        <v>3228</v>
      </c>
      <c r="L493" s="57" t="s">
        <v>3196</v>
      </c>
      <c r="M493" s="57" t="s">
        <v>3196</v>
      </c>
      <c r="N493" s="193" t="s">
        <v>3196</v>
      </c>
      <c r="O493" s="57">
        <v>23</v>
      </c>
      <c r="P493" s="57" t="s">
        <v>17700</v>
      </c>
      <c r="R493" s="57" t="s">
        <v>17700</v>
      </c>
      <c r="S493" s="57">
        <v>1</v>
      </c>
      <c r="T493" s="57">
        <v>9.9</v>
      </c>
      <c r="U493" s="57" t="str">
        <f>VLOOKUP(A493,'Individual Data'!$K$5:$AC$5544,12,FALSE)</f>
        <v>CJA2</v>
      </c>
      <c r="V493" s="14">
        <f>IFERROR(LOOKUP(H493,{30,43,48,53,58,63,68,73,78,83,88,93,97},{42,47,52,57,62,67,72,77,82,87,92,99,100}),999)</f>
        <v>87</v>
      </c>
      <c r="X493" s="57">
        <f>VLOOKUP(A493,'Individual Data'!$K$5:$AC$5544,8,FALSE)</f>
        <v>4</v>
      </c>
      <c r="Y493" s="57">
        <f>VLOOKUP(A493,'Individual Data'!$K$5:$AC$5544,9,FALSE)</f>
        <v>2019</v>
      </c>
    </row>
    <row r="494" spans="1:25" ht="15" customHeight="1" x14ac:dyDescent="0.25">
      <c r="A494" s="57" t="s">
        <v>8924</v>
      </c>
      <c r="B494" s="57">
        <v>493</v>
      </c>
      <c r="C494" s="73">
        <v>45237</v>
      </c>
      <c r="D494" s="57" t="s">
        <v>18978</v>
      </c>
      <c r="E494" s="57" t="s">
        <v>18979</v>
      </c>
      <c r="F494" s="197" t="s">
        <v>19617</v>
      </c>
      <c r="G494" s="57" t="s">
        <v>17995</v>
      </c>
      <c r="H494" s="57">
        <f t="shared" si="7"/>
        <v>75</v>
      </c>
      <c r="I494" s="57" t="s">
        <v>3085</v>
      </c>
      <c r="J494" s="57" t="s">
        <v>3196</v>
      </c>
      <c r="K494" s="57" t="s">
        <v>3196</v>
      </c>
      <c r="L494" s="57" t="s">
        <v>3196</v>
      </c>
      <c r="M494" s="57" t="s">
        <v>3196</v>
      </c>
      <c r="N494" s="193" t="s">
        <v>3228</v>
      </c>
      <c r="O494" s="57">
        <v>23</v>
      </c>
      <c r="P494" s="57" t="s">
        <v>17700</v>
      </c>
      <c r="R494" s="57" t="s">
        <v>17700</v>
      </c>
      <c r="S494" s="57">
        <v>1</v>
      </c>
      <c r="T494" s="57">
        <v>0.4</v>
      </c>
      <c r="U494" s="57" t="str">
        <f>VLOOKUP(A494,'Individual Data'!$K$5:$AC$5544,12,FALSE)</f>
        <v>Unassigned</v>
      </c>
      <c r="V494" s="14">
        <f>IFERROR(LOOKUP(H494,{30,43,48,53,58,63,68,73,78,83,88,93,97},{42,47,52,57,62,67,72,77,82,87,92,99,100}),999)</f>
        <v>77</v>
      </c>
      <c r="X494" s="57" t="str">
        <f>VLOOKUP(A494,'Individual Data'!$K$5:$AC$5544,8,FALSE)</f>
        <v>NA</v>
      </c>
      <c r="Y494" s="57" t="str">
        <f>VLOOKUP(A494,'Individual Data'!$K$5:$AC$5544,9,FALSE)</f>
        <v>U</v>
      </c>
    </row>
    <row r="495" spans="1:25" ht="15" customHeight="1" x14ac:dyDescent="0.25">
      <c r="A495" s="57" t="s">
        <v>8944</v>
      </c>
      <c r="B495" s="57">
        <v>494</v>
      </c>
      <c r="C495" s="73">
        <v>45237</v>
      </c>
      <c r="D495" s="57" t="s">
        <v>18980</v>
      </c>
      <c r="E495" s="57" t="s">
        <v>18981</v>
      </c>
      <c r="F495" s="197" t="s">
        <v>19617</v>
      </c>
      <c r="G495" s="57" t="s">
        <v>17951</v>
      </c>
      <c r="H495" s="57">
        <f t="shared" si="7"/>
        <v>74.5</v>
      </c>
      <c r="I495" s="57" t="s">
        <v>3085</v>
      </c>
      <c r="J495" s="57" t="s">
        <v>3196</v>
      </c>
      <c r="K495" s="57" t="s">
        <v>3196</v>
      </c>
      <c r="L495" s="57" t="s">
        <v>3196</v>
      </c>
      <c r="M495" s="57" t="s">
        <v>3196</v>
      </c>
      <c r="N495" s="193" t="s">
        <v>3228</v>
      </c>
      <c r="O495" s="57">
        <v>23</v>
      </c>
      <c r="P495" s="57" t="s">
        <v>17700</v>
      </c>
      <c r="R495" s="57" t="s">
        <v>17700</v>
      </c>
      <c r="S495" s="57">
        <v>1</v>
      </c>
      <c r="T495" s="57">
        <v>0.3</v>
      </c>
      <c r="U495" s="57" t="str">
        <f>VLOOKUP(A495,'Individual Data'!$K$5:$AC$5544,12,FALSE)</f>
        <v>NPTH</v>
      </c>
      <c r="V495" s="14">
        <f>IFERROR(LOOKUP(H495,{30,43,48,53,58,63,68,73,78,83,88,93,97},{42,47,52,57,62,67,72,77,82,87,92,99,100}),999)</f>
        <v>77</v>
      </c>
      <c r="X495" s="57">
        <f>VLOOKUP(A495,'Individual Data'!$K$5:$AC$5544,8,FALSE)</f>
        <v>4</v>
      </c>
      <c r="Y495" s="57">
        <f>VLOOKUP(A495,'Individual Data'!$K$5:$AC$5544,9,FALSE)</f>
        <v>2019</v>
      </c>
    </row>
    <row r="496" spans="1:25" ht="15" customHeight="1" x14ac:dyDescent="0.25">
      <c r="A496" s="57" t="s">
        <v>6932</v>
      </c>
      <c r="B496" s="57">
        <v>495</v>
      </c>
      <c r="C496" s="73">
        <v>45237</v>
      </c>
      <c r="D496" s="57" t="s">
        <v>18982</v>
      </c>
      <c r="E496" s="57" t="s">
        <v>18983</v>
      </c>
      <c r="F496" s="197" t="s">
        <v>19617</v>
      </c>
      <c r="G496" s="57" t="s">
        <v>18124</v>
      </c>
      <c r="H496" s="57">
        <f t="shared" si="7"/>
        <v>85</v>
      </c>
      <c r="I496" s="57" t="s">
        <v>3085</v>
      </c>
      <c r="J496" s="57" t="s">
        <v>3196</v>
      </c>
      <c r="K496" s="57" t="s">
        <v>3196</v>
      </c>
      <c r="L496" s="57" t="s">
        <v>3196</v>
      </c>
      <c r="M496" s="57" t="s">
        <v>3196</v>
      </c>
      <c r="N496" s="193" t="s">
        <v>3228</v>
      </c>
      <c r="O496" s="57">
        <v>23</v>
      </c>
      <c r="P496" s="57" t="s">
        <v>17700</v>
      </c>
      <c r="R496" s="57" t="s">
        <v>17700</v>
      </c>
      <c r="S496" s="57">
        <v>1</v>
      </c>
      <c r="T496" s="57">
        <v>9.9</v>
      </c>
      <c r="U496" s="57" t="str">
        <f>VLOOKUP(A496,'Individual Data'!$K$5:$AC$5544,12,FALSE)</f>
        <v>Unassigned</v>
      </c>
      <c r="V496" s="14">
        <f>IFERROR(LOOKUP(H496,{30,43,48,53,58,63,68,73,78,83,88,93,97},{42,47,52,57,62,67,72,77,82,87,92,99,100}),999)</f>
        <v>87</v>
      </c>
      <c r="X496" s="57" t="str">
        <f>VLOOKUP(A496,'Individual Data'!$K$5:$AC$5544,8,FALSE)</f>
        <v>NA</v>
      </c>
      <c r="Y496" s="57" t="str">
        <f>VLOOKUP(A496,'Individual Data'!$K$5:$AC$5544,9,FALSE)</f>
        <v>U</v>
      </c>
    </row>
    <row r="497" spans="1:25" ht="15" customHeight="1" x14ac:dyDescent="0.25">
      <c r="A497" s="57" t="s">
        <v>9427</v>
      </c>
      <c r="B497" s="57">
        <v>496</v>
      </c>
      <c r="C497" s="73">
        <v>45237</v>
      </c>
      <c r="D497" s="57" t="s">
        <v>18984</v>
      </c>
      <c r="E497" s="57" t="s">
        <v>18985</v>
      </c>
      <c r="F497" s="197" t="s">
        <v>19617</v>
      </c>
      <c r="G497" s="57" t="s">
        <v>18094</v>
      </c>
      <c r="H497" s="57">
        <f t="shared" si="7"/>
        <v>78.5</v>
      </c>
      <c r="I497" s="57" t="s">
        <v>3085</v>
      </c>
      <c r="J497" s="57" t="s">
        <v>3196</v>
      </c>
      <c r="K497" s="57" t="s">
        <v>3196</v>
      </c>
      <c r="L497" s="57" t="s">
        <v>3196</v>
      </c>
      <c r="M497" s="57" t="s">
        <v>3196</v>
      </c>
      <c r="N497" s="193" t="s">
        <v>3228</v>
      </c>
      <c r="O497" s="57">
        <v>23</v>
      </c>
      <c r="P497" s="57" t="s">
        <v>17700</v>
      </c>
      <c r="R497" s="57" t="s">
        <v>17700</v>
      </c>
      <c r="S497" s="57">
        <v>1</v>
      </c>
      <c r="T497" s="57">
        <v>0.3</v>
      </c>
      <c r="U497" s="57" t="str">
        <f>VLOOKUP(A497,'Individual Data'!$K$5:$AC$5544,12,FALSE)</f>
        <v>CJA1</v>
      </c>
      <c r="V497" s="14">
        <f>IFERROR(LOOKUP(H497,{30,43,48,53,58,63,68,73,78,83,88,93,97},{42,47,52,57,62,67,72,77,82,87,92,99,100}),999)</f>
        <v>82</v>
      </c>
      <c r="X497" s="57">
        <f>VLOOKUP(A497,'Individual Data'!$K$5:$AC$5544,8,FALSE)</f>
        <v>4</v>
      </c>
      <c r="Y497" s="57">
        <f>VLOOKUP(A497,'Individual Data'!$K$5:$AC$5544,9,FALSE)</f>
        <v>2019</v>
      </c>
    </row>
    <row r="498" spans="1:25" ht="15" customHeight="1" x14ac:dyDescent="0.25">
      <c r="A498" s="57" t="s">
        <v>12157</v>
      </c>
      <c r="B498" s="57">
        <v>497</v>
      </c>
      <c r="C498" s="73">
        <v>45237</v>
      </c>
      <c r="D498" s="57" t="s">
        <v>18986</v>
      </c>
      <c r="E498" s="57" t="s">
        <v>18987</v>
      </c>
      <c r="F498" s="197" t="s">
        <v>19617</v>
      </c>
      <c r="G498" s="57" t="s">
        <v>18116</v>
      </c>
      <c r="H498" s="57">
        <f t="shared" si="7"/>
        <v>84.5</v>
      </c>
      <c r="I498" s="57" t="s">
        <v>3085</v>
      </c>
      <c r="J498" s="57" t="s">
        <v>3196</v>
      </c>
      <c r="K498" s="57" t="s">
        <v>3196</v>
      </c>
      <c r="L498" s="57" t="s">
        <v>3196</v>
      </c>
      <c r="M498" s="57" t="s">
        <v>3196</v>
      </c>
      <c r="N498" s="193" t="s">
        <v>3228</v>
      </c>
      <c r="O498" s="57">
        <v>23</v>
      </c>
      <c r="P498" s="57" t="s">
        <v>17700</v>
      </c>
      <c r="R498" s="57" t="s">
        <v>17700</v>
      </c>
      <c r="S498" s="57">
        <v>1</v>
      </c>
      <c r="T498" s="57">
        <v>0.3</v>
      </c>
      <c r="U498" s="57" t="str">
        <f>VLOOKUP(A498,'Individual Data'!$K$5:$AC$5544,12,FALSE)</f>
        <v>Unassigned</v>
      </c>
      <c r="V498" s="14">
        <f>IFERROR(LOOKUP(H498,{30,43,48,53,58,63,68,73,78,83,88,93,97},{42,47,52,57,62,67,72,77,82,87,92,99,100}),999)</f>
        <v>87</v>
      </c>
      <c r="X498" s="57" t="str">
        <f>VLOOKUP(A498,'Individual Data'!$K$5:$AC$5544,8,FALSE)</f>
        <v>NA</v>
      </c>
      <c r="Y498" s="57" t="str">
        <f>VLOOKUP(A498,'Individual Data'!$K$5:$AC$5544,9,FALSE)</f>
        <v>U</v>
      </c>
    </row>
    <row r="499" spans="1:25" ht="15" customHeight="1" x14ac:dyDescent="0.25">
      <c r="A499" s="57" t="s">
        <v>3879</v>
      </c>
      <c r="B499" s="57">
        <v>498</v>
      </c>
      <c r="C499" s="73">
        <v>45238</v>
      </c>
      <c r="D499" s="57" t="s">
        <v>18988</v>
      </c>
      <c r="E499" s="57" t="s">
        <v>18989</v>
      </c>
      <c r="F499" s="197" t="s">
        <v>19617</v>
      </c>
      <c r="G499" s="57" t="s">
        <v>17948</v>
      </c>
      <c r="H499" s="57">
        <f t="shared" si="7"/>
        <v>79</v>
      </c>
      <c r="I499" s="57" t="s">
        <v>3085</v>
      </c>
      <c r="J499" s="57" t="s">
        <v>3228</v>
      </c>
      <c r="K499" s="57" t="s">
        <v>3228</v>
      </c>
      <c r="L499" s="57" t="s">
        <v>3196</v>
      </c>
      <c r="M499" s="57" t="s">
        <v>3196</v>
      </c>
      <c r="N499" s="193" t="s">
        <v>3196</v>
      </c>
      <c r="P499" s="57" t="s">
        <v>17700</v>
      </c>
      <c r="R499" s="57" t="s">
        <v>17700</v>
      </c>
      <c r="S499" s="57">
        <v>1</v>
      </c>
      <c r="T499" s="57">
        <v>9.9</v>
      </c>
      <c r="U499" s="57" t="str">
        <f>VLOOKUP(A499,'Individual Data'!$K$5:$AC$5544,12,FALSE)</f>
        <v>CJA2</v>
      </c>
      <c r="V499" s="14">
        <f>IFERROR(LOOKUP(H499,{30,43,48,53,58,63,68,73,78,83,88,93,97},{42,47,52,57,62,67,72,77,82,87,92,99,100}),999)</f>
        <v>82</v>
      </c>
      <c r="X499" s="57">
        <f>VLOOKUP(A499,'Individual Data'!$K$5:$AC$5544,8,FALSE)</f>
        <v>4</v>
      </c>
      <c r="Y499" s="57">
        <f>VLOOKUP(A499,'Individual Data'!$K$5:$AC$5544,9,FALSE)</f>
        <v>2019</v>
      </c>
    </row>
    <row r="500" spans="1:25" ht="15" customHeight="1" x14ac:dyDescent="0.25">
      <c r="A500" s="57" t="s">
        <v>3809</v>
      </c>
      <c r="B500" s="57">
        <v>499</v>
      </c>
      <c r="C500" s="73">
        <v>45238</v>
      </c>
      <c r="D500" s="57" t="s">
        <v>18990</v>
      </c>
      <c r="E500" s="57" t="s">
        <v>18991</v>
      </c>
      <c r="F500" s="197" t="s">
        <v>19617</v>
      </c>
      <c r="G500" s="57" t="s">
        <v>18049</v>
      </c>
      <c r="H500" s="57">
        <f t="shared" si="7"/>
        <v>84</v>
      </c>
      <c r="I500" s="57" t="s">
        <v>3085</v>
      </c>
      <c r="J500" s="57" t="s">
        <v>3228</v>
      </c>
      <c r="K500" s="57" t="s">
        <v>3228</v>
      </c>
      <c r="L500" s="57" t="s">
        <v>3196</v>
      </c>
      <c r="M500" s="57" t="s">
        <v>3196</v>
      </c>
      <c r="N500" s="193" t="s">
        <v>3196</v>
      </c>
      <c r="P500" s="57" t="s">
        <v>17700</v>
      </c>
      <c r="R500" s="57" t="s">
        <v>17700</v>
      </c>
      <c r="S500" s="57">
        <v>1</v>
      </c>
      <c r="T500" s="57">
        <v>9.9</v>
      </c>
      <c r="U500" s="57" t="str">
        <f>VLOOKUP(A500,'Individual Data'!$K$5:$AC$5544,12,FALSE)</f>
        <v>Unassigned AD</v>
      </c>
      <c r="V500" s="14">
        <f>IFERROR(LOOKUP(H500,{30,43,48,53,58,63,68,73,78,83,88,93,97},{42,47,52,57,62,67,72,77,82,87,92,99,100}),999)</f>
        <v>87</v>
      </c>
      <c r="X500" s="57" t="str">
        <f>VLOOKUP(A500,'Individual Data'!$K$5:$AC$5544,8,FALSE)</f>
        <v>NA</v>
      </c>
      <c r="Y500" s="57" t="str">
        <f>VLOOKUP(A500,'Individual Data'!$K$5:$AC$5544,9,FALSE)</f>
        <v>U</v>
      </c>
    </row>
    <row r="501" spans="1:25" ht="15" customHeight="1" x14ac:dyDescent="0.25">
      <c r="A501" s="57" t="s">
        <v>6422</v>
      </c>
      <c r="B501" s="57">
        <v>500</v>
      </c>
      <c r="C501" s="73">
        <v>45238</v>
      </c>
      <c r="D501" s="57" t="s">
        <v>18992</v>
      </c>
      <c r="E501" s="57" t="s">
        <v>18993</v>
      </c>
      <c r="F501" s="197" t="s">
        <v>19617</v>
      </c>
      <c r="G501" s="57" t="s">
        <v>17943</v>
      </c>
      <c r="H501" s="57">
        <f t="shared" si="7"/>
        <v>76</v>
      </c>
      <c r="I501" s="57" t="s">
        <v>3085</v>
      </c>
      <c r="J501" s="57" t="s">
        <v>3196</v>
      </c>
      <c r="K501" s="57" t="s">
        <v>3196</v>
      </c>
      <c r="L501" s="57" t="s">
        <v>3196</v>
      </c>
      <c r="M501" s="57" t="s">
        <v>3196</v>
      </c>
      <c r="N501" s="193" t="s">
        <v>3228</v>
      </c>
      <c r="O501" s="57">
        <v>25</v>
      </c>
      <c r="P501" s="57" t="s">
        <v>17700</v>
      </c>
      <c r="R501" s="57" t="s">
        <v>17700</v>
      </c>
      <c r="S501" s="57">
        <v>1</v>
      </c>
      <c r="T501" s="57">
        <v>0.3</v>
      </c>
      <c r="U501" s="57" t="str">
        <f>VLOOKUP(A501,'Individual Data'!$K$5:$AC$5544,12,FALSE)</f>
        <v>NLVA</v>
      </c>
      <c r="V501" s="14">
        <f>IFERROR(LOOKUP(H501,{30,43,48,53,58,63,68,73,78,83,88,93,97},{42,47,52,57,62,67,72,77,82,87,92,99,100}),999)</f>
        <v>77</v>
      </c>
      <c r="X501" s="57">
        <f>VLOOKUP(A501,'Individual Data'!$K$5:$AC$5544,8,FALSE)</f>
        <v>4</v>
      </c>
      <c r="Y501" s="57">
        <f>VLOOKUP(A501,'Individual Data'!$K$5:$AC$5544,9,FALSE)</f>
        <v>2019</v>
      </c>
    </row>
    <row r="502" spans="1:25" ht="15" customHeight="1" x14ac:dyDescent="0.25">
      <c r="A502" s="57" t="s">
        <v>9390</v>
      </c>
      <c r="B502" s="57">
        <v>501</v>
      </c>
      <c r="C502" s="73">
        <v>45238</v>
      </c>
      <c r="D502" s="57" t="s">
        <v>18994</v>
      </c>
      <c r="E502" s="57" t="s">
        <v>18995</v>
      </c>
      <c r="F502" s="197" t="s">
        <v>19617</v>
      </c>
      <c r="G502" s="57" t="s">
        <v>17943</v>
      </c>
      <c r="H502" s="57">
        <f t="shared" si="7"/>
        <v>76</v>
      </c>
      <c r="I502" s="57" t="s">
        <v>3085</v>
      </c>
      <c r="J502" s="57" t="s">
        <v>3196</v>
      </c>
      <c r="K502" s="57" t="s">
        <v>3196</v>
      </c>
      <c r="L502" s="57" t="s">
        <v>3196</v>
      </c>
      <c r="M502" s="57" t="s">
        <v>3196</v>
      </c>
      <c r="N502" s="193" t="s">
        <v>3228</v>
      </c>
      <c r="O502" s="57">
        <v>25</v>
      </c>
      <c r="P502" s="57" t="s">
        <v>17700</v>
      </c>
      <c r="R502" s="57" t="s">
        <v>17700</v>
      </c>
      <c r="S502" s="57">
        <v>1</v>
      </c>
      <c r="T502" s="57">
        <v>0.3</v>
      </c>
      <c r="U502" s="57" t="str">
        <f>VLOOKUP(A502,'Individual Data'!$K$5:$AC$5544,12,FALSE)</f>
        <v>IPCSR</v>
      </c>
      <c r="V502" s="14">
        <f>IFERROR(LOOKUP(H502,{30,43,48,53,58,63,68,73,78,83,88,93,97},{42,47,52,57,62,67,72,77,82,87,92,99,100}),999)</f>
        <v>77</v>
      </c>
      <c r="X502" s="57">
        <f>VLOOKUP(A502,'Individual Data'!$K$5:$AC$5544,8,FALSE)</f>
        <v>4</v>
      </c>
      <c r="Y502" s="57">
        <f>VLOOKUP(A502,'Individual Data'!$K$5:$AC$5544,9,FALSE)</f>
        <v>2019</v>
      </c>
    </row>
    <row r="503" spans="1:25" ht="15" customHeight="1" x14ac:dyDescent="0.25">
      <c r="A503" s="57" t="s">
        <v>12618</v>
      </c>
      <c r="B503" s="57">
        <v>502</v>
      </c>
      <c r="C503" s="73">
        <v>45238</v>
      </c>
      <c r="D503" s="57" t="s">
        <v>18996</v>
      </c>
      <c r="E503" s="57" t="s">
        <v>18997</v>
      </c>
      <c r="F503" s="197" t="s">
        <v>19617</v>
      </c>
      <c r="G503" s="57" t="s">
        <v>18018</v>
      </c>
      <c r="H503" s="57">
        <f t="shared" si="7"/>
        <v>87</v>
      </c>
      <c r="I503" s="57" t="s">
        <v>3085</v>
      </c>
      <c r="J503" s="57" t="s">
        <v>3196</v>
      </c>
      <c r="K503" s="57" t="s">
        <v>3196</v>
      </c>
      <c r="L503" s="57" t="s">
        <v>3196</v>
      </c>
      <c r="M503" s="57" t="s">
        <v>3196</v>
      </c>
      <c r="N503" s="193" t="s">
        <v>3228</v>
      </c>
      <c r="O503" s="57">
        <v>25</v>
      </c>
      <c r="P503" s="57" t="s">
        <v>17700</v>
      </c>
      <c r="R503" s="57" t="s">
        <v>17700</v>
      </c>
      <c r="S503" s="57">
        <v>1</v>
      </c>
      <c r="T503" s="57">
        <v>0.3</v>
      </c>
      <c r="U503" s="57" t="str">
        <f>VLOOKUP(A503,'Individual Data'!$K$5:$AC$5544,12,FALSE)</f>
        <v>Unassigned</v>
      </c>
      <c r="V503" s="14">
        <f>IFERROR(LOOKUP(H503,{30,43,48,53,58,63,68,73,78,83,88,93,97},{42,47,52,57,62,67,72,77,82,87,92,99,100}),999)</f>
        <v>87</v>
      </c>
      <c r="X503" s="57" t="str">
        <f>VLOOKUP(A503,'Individual Data'!$K$5:$AC$5544,8,FALSE)</f>
        <v>NA</v>
      </c>
      <c r="Y503" s="57" t="str">
        <f>VLOOKUP(A503,'Individual Data'!$K$5:$AC$5544,9,FALSE)</f>
        <v>U</v>
      </c>
    </row>
    <row r="504" spans="1:25" ht="15" customHeight="1" x14ac:dyDescent="0.25">
      <c r="A504" s="57" t="s">
        <v>9039</v>
      </c>
      <c r="B504" s="57">
        <v>503</v>
      </c>
      <c r="C504" s="73">
        <v>45238</v>
      </c>
      <c r="D504" s="57" t="s">
        <v>18998</v>
      </c>
      <c r="E504" s="57" t="s">
        <v>18999</v>
      </c>
      <c r="F504" s="197" t="s">
        <v>19617</v>
      </c>
      <c r="G504" s="57" t="s">
        <v>18365</v>
      </c>
      <c r="H504" s="57">
        <f t="shared" si="7"/>
        <v>90</v>
      </c>
      <c r="I504" s="57" t="s">
        <v>3085</v>
      </c>
      <c r="J504" s="57" t="s">
        <v>3196</v>
      </c>
      <c r="K504" s="57" t="s">
        <v>3196</v>
      </c>
      <c r="L504" s="57" t="s">
        <v>3196</v>
      </c>
      <c r="M504" s="57" t="s">
        <v>3196</v>
      </c>
      <c r="N504" s="193" t="s">
        <v>3228</v>
      </c>
      <c r="O504" s="57">
        <v>25</v>
      </c>
      <c r="P504" s="57" t="s">
        <v>17700</v>
      </c>
      <c r="R504" s="57" t="s">
        <v>17700</v>
      </c>
      <c r="S504" s="57">
        <v>1</v>
      </c>
      <c r="T504" s="57">
        <v>9.9</v>
      </c>
      <c r="U504" s="57" t="str">
        <f>VLOOKUP(A504,'Individual Data'!$K$5:$AC$5544,12,FALSE)</f>
        <v>Unassigned</v>
      </c>
      <c r="V504" s="14">
        <f>IFERROR(LOOKUP(H504,{30,43,48,53,58,63,68,73,78,83,88,93,97},{42,47,52,57,62,67,72,77,82,87,92,99,100}),999)</f>
        <v>92</v>
      </c>
      <c r="X504" s="57" t="str">
        <f>VLOOKUP(A504,'Individual Data'!$K$5:$AC$5544,8,FALSE)</f>
        <v>NA</v>
      </c>
      <c r="Y504" s="57" t="str">
        <f>VLOOKUP(A504,'Individual Data'!$K$5:$AC$5544,9,FALSE)</f>
        <v>U</v>
      </c>
    </row>
    <row r="505" spans="1:25" ht="15" customHeight="1" x14ac:dyDescent="0.25">
      <c r="A505" s="57" t="s">
        <v>9550</v>
      </c>
      <c r="B505" s="57">
        <v>504</v>
      </c>
      <c r="C505" s="73">
        <v>45238</v>
      </c>
      <c r="D505" s="57" t="s">
        <v>19000</v>
      </c>
      <c r="E505" s="57" t="s">
        <v>19001</v>
      </c>
      <c r="F505" s="197" t="s">
        <v>19617</v>
      </c>
      <c r="G505" s="57" t="s">
        <v>18127</v>
      </c>
      <c r="H505" s="57">
        <f t="shared" si="7"/>
        <v>79.5</v>
      </c>
      <c r="I505" s="57" t="s">
        <v>3085</v>
      </c>
      <c r="J505" s="57" t="s">
        <v>3196</v>
      </c>
      <c r="K505" s="57" t="s">
        <v>3196</v>
      </c>
      <c r="L505" s="57" t="s">
        <v>3196</v>
      </c>
      <c r="M505" s="57" t="s">
        <v>3196</v>
      </c>
      <c r="N505" s="193" t="s">
        <v>3228</v>
      </c>
      <c r="O505" s="57">
        <v>25</v>
      </c>
      <c r="P505" s="57" t="s">
        <v>17700</v>
      </c>
      <c r="R505" s="57" t="s">
        <v>17700</v>
      </c>
      <c r="S505" s="57">
        <v>1</v>
      </c>
      <c r="T505" s="57">
        <v>0.3</v>
      </c>
      <c r="U505" s="57" t="str">
        <f>VLOOKUP(A505,'Individual Data'!$K$5:$AC$5544,12,FALSE)</f>
        <v>NG</v>
      </c>
      <c r="V505" s="14">
        <f>IFERROR(LOOKUP(H505,{30,43,48,53,58,63,68,73,78,83,88,93,97},{42,47,52,57,62,67,72,77,82,87,92,99,100}),999)</f>
        <v>82</v>
      </c>
      <c r="X505" s="57" t="str">
        <f>VLOOKUP(A505,'Individual Data'!$K$5:$AC$5544,8,FALSE)</f>
        <v>NA</v>
      </c>
      <c r="Y505" s="57" t="str">
        <f>VLOOKUP(A505,'Individual Data'!$K$5:$AC$5544,9,FALSE)</f>
        <v>U</v>
      </c>
    </row>
    <row r="506" spans="1:25" ht="15" customHeight="1" x14ac:dyDescent="0.25">
      <c r="A506" s="57" t="s">
        <v>16767</v>
      </c>
      <c r="B506" s="57">
        <v>505</v>
      </c>
      <c r="C506" s="73">
        <v>45238</v>
      </c>
      <c r="D506" s="57" t="s">
        <v>19002</v>
      </c>
      <c r="E506" s="57" t="s">
        <v>19003</v>
      </c>
      <c r="F506" s="197" t="s">
        <v>19617</v>
      </c>
      <c r="G506" s="57" t="s">
        <v>18245</v>
      </c>
      <c r="H506" s="57">
        <f t="shared" si="7"/>
        <v>76.5</v>
      </c>
      <c r="I506" s="57" t="s">
        <v>3085</v>
      </c>
      <c r="J506" s="57" t="s">
        <v>3196</v>
      </c>
      <c r="K506" s="57" t="s">
        <v>3196</v>
      </c>
      <c r="L506" s="57" t="s">
        <v>3196</v>
      </c>
      <c r="M506" s="57" t="s">
        <v>3196</v>
      </c>
      <c r="N506" s="193" t="s">
        <v>3228</v>
      </c>
      <c r="O506" s="57">
        <v>25</v>
      </c>
      <c r="P506" s="57" t="s">
        <v>17700</v>
      </c>
      <c r="R506" s="57" t="s">
        <v>17700</v>
      </c>
      <c r="S506" s="57">
        <v>1</v>
      </c>
      <c r="T506" s="57">
        <v>0.3</v>
      </c>
      <c r="U506" s="57" t="str">
        <f>VLOOKUP(A506,'Individual Data'!$K$5:$AC$5544,12,FALSE)</f>
        <v>LFHSO2</v>
      </c>
      <c r="V506" s="14">
        <f>IFERROR(LOOKUP(H506,{30,43,48,53,58,63,68,73,78,83,88,93,97},{42,47,52,57,62,67,72,77,82,87,92,99,100}),999)</f>
        <v>77</v>
      </c>
      <c r="X506" s="57">
        <f>VLOOKUP(A506,'Individual Data'!$K$5:$AC$5544,8,FALSE)</f>
        <v>4</v>
      </c>
      <c r="Y506" s="57">
        <f>VLOOKUP(A506,'Individual Data'!$K$5:$AC$5544,9,FALSE)</f>
        <v>2019</v>
      </c>
    </row>
    <row r="507" spans="1:25" ht="15" customHeight="1" x14ac:dyDescent="0.25">
      <c r="A507" s="57" t="s">
        <v>3798</v>
      </c>
      <c r="B507" s="57">
        <v>506</v>
      </c>
      <c r="C507" s="73">
        <v>45238</v>
      </c>
      <c r="D507" s="57" t="s">
        <v>19004</v>
      </c>
      <c r="E507" s="57" t="s">
        <v>19005</v>
      </c>
      <c r="F507" s="197" t="s">
        <v>19617</v>
      </c>
      <c r="G507" s="57" t="s">
        <v>17928</v>
      </c>
      <c r="H507" s="57">
        <f t="shared" si="7"/>
        <v>81.5</v>
      </c>
      <c r="I507" s="57" t="s">
        <v>3085</v>
      </c>
      <c r="J507" s="57" t="s">
        <v>3196</v>
      </c>
      <c r="K507" s="57" t="s">
        <v>3196</v>
      </c>
      <c r="L507" s="57" t="s">
        <v>3196</v>
      </c>
      <c r="M507" s="57" t="s">
        <v>3196</v>
      </c>
      <c r="N507" s="193" t="s">
        <v>3228</v>
      </c>
      <c r="O507" s="57">
        <v>25</v>
      </c>
      <c r="P507" s="57" t="s">
        <v>17700</v>
      </c>
      <c r="R507" s="57" t="s">
        <v>17700</v>
      </c>
      <c r="S507" s="57">
        <v>1</v>
      </c>
      <c r="T507" s="57">
        <v>0.3</v>
      </c>
      <c r="U507" s="57" t="str">
        <f>VLOOKUP(A507,'Individual Data'!$K$5:$AC$5544,12,FALSE)</f>
        <v>LGA</v>
      </c>
      <c r="V507" s="14">
        <f>IFERROR(LOOKUP(H507,{30,43,48,53,58,63,68,73,78,83,88,93,97},{42,47,52,57,62,67,72,77,82,87,92,99,100}),999)</f>
        <v>82</v>
      </c>
      <c r="X507" s="57">
        <f>VLOOKUP(A507,'Individual Data'!$K$5:$AC$5544,8,FALSE)</f>
        <v>4</v>
      </c>
      <c r="Y507" s="57">
        <f>VLOOKUP(A507,'Individual Data'!$K$5:$AC$5544,9,FALSE)</f>
        <v>2019</v>
      </c>
    </row>
    <row r="508" spans="1:25" ht="15" customHeight="1" x14ac:dyDescent="0.25">
      <c r="A508" s="57" t="s">
        <v>12525</v>
      </c>
      <c r="B508" s="57">
        <v>507</v>
      </c>
      <c r="C508" s="73">
        <v>45238</v>
      </c>
      <c r="D508" s="57" t="s">
        <v>19006</v>
      </c>
      <c r="E508" s="57" t="s">
        <v>19007</v>
      </c>
      <c r="F508" s="197" t="s">
        <v>19617</v>
      </c>
      <c r="G508" s="57" t="s">
        <v>17954</v>
      </c>
      <c r="H508" s="57">
        <f t="shared" si="7"/>
        <v>81</v>
      </c>
      <c r="I508" s="57" t="s">
        <v>3085</v>
      </c>
      <c r="J508" s="57" t="s">
        <v>3196</v>
      </c>
      <c r="K508" s="57" t="s">
        <v>3196</v>
      </c>
      <c r="L508" s="57" t="s">
        <v>3196</v>
      </c>
      <c r="M508" s="57" t="s">
        <v>3196</v>
      </c>
      <c r="N508" s="193" t="s">
        <v>3228</v>
      </c>
      <c r="O508" s="57">
        <v>25</v>
      </c>
      <c r="P508" s="57" t="s">
        <v>17700</v>
      </c>
      <c r="R508" s="57" t="s">
        <v>17700</v>
      </c>
      <c r="S508" s="57">
        <v>1</v>
      </c>
      <c r="T508" s="57">
        <v>0.3</v>
      </c>
      <c r="U508" s="57" t="str">
        <f>VLOOKUP(A508,'Individual Data'!$K$5:$AC$5544,12,FALSE)</f>
        <v>IPCSR</v>
      </c>
      <c r="V508" s="14">
        <f>IFERROR(LOOKUP(H508,{30,43,48,53,58,63,68,73,78,83,88,93,97},{42,47,52,57,62,67,72,77,82,87,92,99,100}),999)</f>
        <v>82</v>
      </c>
      <c r="X508" s="57">
        <f>VLOOKUP(A508,'Individual Data'!$K$5:$AC$5544,8,FALSE)</f>
        <v>4</v>
      </c>
      <c r="Y508" s="57">
        <f>VLOOKUP(A508,'Individual Data'!$K$5:$AC$5544,9,FALSE)</f>
        <v>2019</v>
      </c>
    </row>
    <row r="509" spans="1:25" ht="15" customHeight="1" x14ac:dyDescent="0.25">
      <c r="A509" s="57" t="s">
        <v>9603</v>
      </c>
      <c r="B509" s="57">
        <v>508</v>
      </c>
      <c r="C509" s="73">
        <v>45238</v>
      </c>
      <c r="D509" s="57" t="s">
        <v>19008</v>
      </c>
      <c r="E509" s="57" t="s">
        <v>19009</v>
      </c>
      <c r="F509" s="197" t="s">
        <v>19617</v>
      </c>
      <c r="G509" s="57" t="s">
        <v>17966</v>
      </c>
      <c r="H509" s="57">
        <f t="shared" si="7"/>
        <v>77.5</v>
      </c>
      <c r="I509" s="57" t="s">
        <v>3085</v>
      </c>
      <c r="J509" s="57" t="s">
        <v>3196</v>
      </c>
      <c r="K509" s="57" t="s">
        <v>3196</v>
      </c>
      <c r="L509" s="57" t="s">
        <v>3196</v>
      </c>
      <c r="M509" s="57" t="s">
        <v>3196</v>
      </c>
      <c r="N509" s="193" t="s">
        <v>3228</v>
      </c>
      <c r="O509" s="57">
        <v>25</v>
      </c>
      <c r="P509" s="57" t="s">
        <v>17700</v>
      </c>
      <c r="R509" s="57" t="s">
        <v>17700</v>
      </c>
      <c r="S509" s="57">
        <v>1</v>
      </c>
      <c r="T509" s="57">
        <v>9.9</v>
      </c>
      <c r="U509" s="57" t="str">
        <f>VLOOKUP(A509,'Individual Data'!$K$5:$AC$5544,12,FALSE)</f>
        <v>NPTH</v>
      </c>
      <c r="V509" s="14">
        <f>IFERROR(LOOKUP(H509,{30,43,48,53,58,63,68,73,78,83,88,93,97},{42,47,52,57,62,67,72,77,82,87,92,99,100}),999)</f>
        <v>77</v>
      </c>
      <c r="X509" s="57">
        <f>VLOOKUP(A509,'Individual Data'!$K$5:$AC$5544,8,FALSE)</f>
        <v>4</v>
      </c>
      <c r="Y509" s="57">
        <f>VLOOKUP(A509,'Individual Data'!$K$5:$AC$5544,9,FALSE)</f>
        <v>2019</v>
      </c>
    </row>
    <row r="510" spans="1:25" ht="15" customHeight="1" x14ac:dyDescent="0.25">
      <c r="A510" s="57" t="s">
        <v>7119</v>
      </c>
      <c r="B510" s="57">
        <v>509</v>
      </c>
      <c r="C510" s="73">
        <v>45238</v>
      </c>
      <c r="D510" s="57" t="s">
        <v>19010</v>
      </c>
      <c r="E510" s="57" t="s">
        <v>19011</v>
      </c>
      <c r="F510" s="197" t="s">
        <v>19617</v>
      </c>
      <c r="G510" s="57" t="s">
        <v>17988</v>
      </c>
      <c r="H510" s="57">
        <f t="shared" si="7"/>
        <v>73</v>
      </c>
      <c r="I510" s="57" t="s">
        <v>3085</v>
      </c>
      <c r="J510" s="57" t="s">
        <v>3196</v>
      </c>
      <c r="K510" s="57" t="s">
        <v>3196</v>
      </c>
      <c r="L510" s="57" t="s">
        <v>3196</v>
      </c>
      <c r="M510" s="57" t="s">
        <v>3196</v>
      </c>
      <c r="N510" s="193" t="s">
        <v>3228</v>
      </c>
      <c r="O510" s="57">
        <v>25</v>
      </c>
      <c r="P510" s="57" t="s">
        <v>17700</v>
      </c>
      <c r="R510" s="57" t="s">
        <v>17700</v>
      </c>
      <c r="S510" s="57">
        <v>1</v>
      </c>
      <c r="T510" s="57">
        <v>0.3</v>
      </c>
      <c r="U510" s="57" t="str">
        <f>VLOOKUP(A510,'Individual Data'!$K$5:$AC$5544,12,FALSE)</f>
        <v>LFYO</v>
      </c>
      <c r="V510" s="14">
        <f>IFERROR(LOOKUP(H510,{30,43,48,53,58,63,68,73,78,83,88,93,97},{42,47,52,57,62,67,72,77,82,87,92,99,100}),999)</f>
        <v>77</v>
      </c>
      <c r="X510" s="57">
        <f>VLOOKUP(A510,'Individual Data'!$K$5:$AC$5544,8,FALSE)</f>
        <v>4</v>
      </c>
      <c r="Y510" s="57">
        <f>VLOOKUP(A510,'Individual Data'!$K$5:$AC$5544,9,FALSE)</f>
        <v>2019</v>
      </c>
    </row>
    <row r="511" spans="1:25" ht="15" customHeight="1" x14ac:dyDescent="0.25">
      <c r="A511" s="57" t="s">
        <v>6667</v>
      </c>
      <c r="B511" s="57">
        <v>510</v>
      </c>
      <c r="C511" s="73">
        <v>45238</v>
      </c>
      <c r="D511" s="57" t="s">
        <v>19012</v>
      </c>
      <c r="E511" s="57" t="s">
        <v>19013</v>
      </c>
      <c r="F511" s="197" t="s">
        <v>19617</v>
      </c>
      <c r="G511" s="57" t="s">
        <v>18074</v>
      </c>
      <c r="H511" s="57">
        <f t="shared" si="7"/>
        <v>72.5</v>
      </c>
      <c r="I511" s="57" t="s">
        <v>3085</v>
      </c>
      <c r="J511" s="57" t="s">
        <v>3196</v>
      </c>
      <c r="K511" s="57" t="s">
        <v>3196</v>
      </c>
      <c r="L511" s="57" t="s">
        <v>3196</v>
      </c>
      <c r="M511" s="57" t="s">
        <v>3196</v>
      </c>
      <c r="N511" s="193" t="s">
        <v>3228</v>
      </c>
      <c r="O511" s="57">
        <v>25</v>
      </c>
      <c r="P511" s="57" t="s">
        <v>17700</v>
      </c>
      <c r="R511" s="57" t="s">
        <v>17700</v>
      </c>
      <c r="S511" s="57">
        <v>1</v>
      </c>
      <c r="T511" s="57">
        <v>0.3</v>
      </c>
      <c r="U511" s="57" t="str">
        <f>VLOOKUP(A511,'Individual Data'!$K$5:$AC$5544,12,FALSE)</f>
        <v>LGA</v>
      </c>
      <c r="V511" s="14">
        <f>IFERROR(LOOKUP(H511,{30,43,48,53,58,63,68,73,78,83,88,93,97},{42,47,52,57,62,67,72,77,82,87,92,99,100}),999)</f>
        <v>72</v>
      </c>
      <c r="X511" s="57">
        <f>VLOOKUP(A511,'Individual Data'!$K$5:$AC$5544,8,FALSE)</f>
        <v>4</v>
      </c>
      <c r="Y511" s="57">
        <f>VLOOKUP(A511,'Individual Data'!$K$5:$AC$5544,9,FALSE)</f>
        <v>2019</v>
      </c>
    </row>
    <row r="512" spans="1:25" ht="15" customHeight="1" x14ac:dyDescent="0.25">
      <c r="A512" s="57" t="s">
        <v>3859</v>
      </c>
      <c r="B512" s="57">
        <v>511</v>
      </c>
      <c r="C512" s="73">
        <v>45238</v>
      </c>
      <c r="D512" s="57" t="s">
        <v>19014</v>
      </c>
      <c r="E512" s="57" t="s">
        <v>19015</v>
      </c>
      <c r="F512" s="197" t="s">
        <v>19617</v>
      </c>
      <c r="G512" s="57" t="s">
        <v>18074</v>
      </c>
      <c r="H512" s="57">
        <f t="shared" si="7"/>
        <v>72.5</v>
      </c>
      <c r="I512" s="57" t="s">
        <v>3085</v>
      </c>
      <c r="J512" s="57" t="s">
        <v>3196</v>
      </c>
      <c r="K512" s="57" t="s">
        <v>3196</v>
      </c>
      <c r="L512" s="57" t="s">
        <v>3196</v>
      </c>
      <c r="M512" s="57" t="s">
        <v>3196</v>
      </c>
      <c r="N512" s="193" t="s">
        <v>3228</v>
      </c>
      <c r="O512" s="57">
        <v>25</v>
      </c>
      <c r="P512" s="57" t="s">
        <v>17700</v>
      </c>
      <c r="R512" s="57" t="s">
        <v>17700</v>
      </c>
      <c r="S512" s="57">
        <v>1</v>
      </c>
      <c r="T512" s="57">
        <v>0.3</v>
      </c>
      <c r="U512" s="57" t="str">
        <f>VLOOKUP(A512,'Individual Data'!$K$5:$AC$5544,12,FALSE)</f>
        <v>NG</v>
      </c>
      <c r="V512" s="14">
        <f>IFERROR(LOOKUP(H512,{30,43,48,53,58,63,68,73,78,83,88,93,97},{42,47,52,57,62,67,72,77,82,87,92,99,100}),999)</f>
        <v>72</v>
      </c>
      <c r="X512" s="57" t="str">
        <f>VLOOKUP(A512,'Individual Data'!$K$5:$AC$5544,8,FALSE)</f>
        <v>NA</v>
      </c>
      <c r="Y512" s="57" t="str">
        <f>VLOOKUP(A512,'Individual Data'!$K$5:$AC$5544,9,FALSE)</f>
        <v>U</v>
      </c>
    </row>
    <row r="513" spans="1:25" ht="15" customHeight="1" x14ac:dyDescent="0.25">
      <c r="A513" s="57" t="s">
        <v>3575</v>
      </c>
      <c r="B513" s="57">
        <v>512</v>
      </c>
      <c r="C513" s="73">
        <v>45238</v>
      </c>
      <c r="D513" s="57" t="s">
        <v>19016</v>
      </c>
      <c r="E513" s="57" t="s">
        <v>19017</v>
      </c>
      <c r="F513" s="197" t="s">
        <v>19617</v>
      </c>
      <c r="G513" s="57" t="s">
        <v>17940</v>
      </c>
      <c r="H513" s="57">
        <f t="shared" si="7"/>
        <v>80</v>
      </c>
      <c r="I513" s="57" t="s">
        <v>3085</v>
      </c>
      <c r="J513" s="57" t="s">
        <v>3196</v>
      </c>
      <c r="K513" s="57" t="s">
        <v>3196</v>
      </c>
      <c r="L513" s="57" t="s">
        <v>3196</v>
      </c>
      <c r="M513" s="57" t="s">
        <v>3196</v>
      </c>
      <c r="N513" s="193" t="s">
        <v>3228</v>
      </c>
      <c r="O513" s="57">
        <v>25</v>
      </c>
      <c r="P513" s="57" t="s">
        <v>17700</v>
      </c>
      <c r="R513" s="57" t="s">
        <v>17700</v>
      </c>
      <c r="S513" s="57">
        <v>1</v>
      </c>
      <c r="T513" s="57">
        <v>9.9</v>
      </c>
      <c r="U513" s="57" t="str">
        <f>VLOOKUP(A513,'Individual Data'!$K$5:$AC$5544,12,FALSE)</f>
        <v>LFSO</v>
      </c>
      <c r="V513" s="14">
        <f>IFERROR(LOOKUP(H513,{30,43,48,53,58,63,68,73,78,83,88,93,97},{42,47,52,57,62,67,72,77,82,87,92,99,100}),999)</f>
        <v>82</v>
      </c>
      <c r="X513" s="57">
        <f>VLOOKUP(A513,'Individual Data'!$K$5:$AC$5544,8,FALSE)</f>
        <v>4</v>
      </c>
      <c r="Y513" s="57">
        <f>VLOOKUP(A513,'Individual Data'!$K$5:$AC$5544,9,FALSE)</f>
        <v>2019</v>
      </c>
    </row>
    <row r="514" spans="1:25" ht="15" customHeight="1" x14ac:dyDescent="0.25">
      <c r="A514" s="57" t="s">
        <v>9187</v>
      </c>
      <c r="B514" s="57">
        <v>513</v>
      </c>
      <c r="C514" s="73">
        <v>45238</v>
      </c>
      <c r="D514" s="57" t="s">
        <v>19018</v>
      </c>
      <c r="E514" s="57" t="s">
        <v>19019</v>
      </c>
      <c r="F514" s="197" t="s">
        <v>19617</v>
      </c>
      <c r="G514" s="57" t="s">
        <v>18094</v>
      </c>
      <c r="H514" s="57">
        <f t="shared" ref="H514:H577" si="8">G514/10</f>
        <v>78.5</v>
      </c>
      <c r="I514" s="57" t="s">
        <v>3085</v>
      </c>
      <c r="J514" s="57" t="s">
        <v>3196</v>
      </c>
      <c r="K514" s="57" t="s">
        <v>3196</v>
      </c>
      <c r="L514" s="57" t="s">
        <v>3196</v>
      </c>
      <c r="M514" s="57" t="s">
        <v>3196</v>
      </c>
      <c r="N514" s="193" t="s">
        <v>3228</v>
      </c>
      <c r="O514" s="57">
        <v>25</v>
      </c>
      <c r="P514" s="57" t="s">
        <v>17700</v>
      </c>
      <c r="R514" s="57" t="s">
        <v>17700</v>
      </c>
      <c r="S514" s="57">
        <v>1</v>
      </c>
      <c r="T514" s="57">
        <v>0.3</v>
      </c>
      <c r="U514" s="57" t="str">
        <f>VLOOKUP(A514,'Individual Data'!$K$5:$AC$5544,12,FALSE)</f>
        <v>PLA1</v>
      </c>
      <c r="V514" s="14">
        <f>IFERROR(LOOKUP(H514,{30,43,48,53,58,63,68,73,78,83,88,93,97},{42,47,52,57,62,67,72,77,82,87,92,99,100}),999)</f>
        <v>82</v>
      </c>
      <c r="X514" s="57">
        <f>VLOOKUP(A514,'Individual Data'!$K$5:$AC$5544,8,FALSE)</f>
        <v>4</v>
      </c>
      <c r="Y514" s="57">
        <f>VLOOKUP(A514,'Individual Data'!$K$5:$AC$5544,9,FALSE)</f>
        <v>2019</v>
      </c>
    </row>
    <row r="515" spans="1:25" ht="15" customHeight="1" x14ac:dyDescent="0.25">
      <c r="A515" s="57" t="s">
        <v>9496</v>
      </c>
      <c r="B515" s="57">
        <v>514</v>
      </c>
      <c r="C515" s="73">
        <v>45238</v>
      </c>
      <c r="D515" s="57" t="s">
        <v>19020</v>
      </c>
      <c r="E515" s="57" t="s">
        <v>19021</v>
      </c>
      <c r="F515" s="197" t="s">
        <v>19617</v>
      </c>
      <c r="G515" s="57" t="s">
        <v>17966</v>
      </c>
      <c r="H515" s="57">
        <f t="shared" si="8"/>
        <v>77.5</v>
      </c>
      <c r="I515" s="57" t="s">
        <v>3085</v>
      </c>
      <c r="J515" s="57" t="s">
        <v>3196</v>
      </c>
      <c r="K515" s="57" t="s">
        <v>3196</v>
      </c>
      <c r="L515" s="57" t="s">
        <v>3196</v>
      </c>
      <c r="M515" s="57" t="s">
        <v>3196</v>
      </c>
      <c r="N515" s="193" t="s">
        <v>3228</v>
      </c>
      <c r="O515" s="57">
        <v>26</v>
      </c>
      <c r="P515" s="57" t="s">
        <v>17700</v>
      </c>
      <c r="R515" s="57" t="s">
        <v>17700</v>
      </c>
      <c r="S515" s="57">
        <v>1</v>
      </c>
      <c r="T515" s="57">
        <v>9.9</v>
      </c>
      <c r="U515" s="57" t="str">
        <f>VLOOKUP(A515,'Individual Data'!$K$5:$AC$5544,12,FALSE)</f>
        <v>BCA1</v>
      </c>
      <c r="V515" s="14">
        <f>IFERROR(LOOKUP(H515,{30,43,48,53,58,63,68,73,78,83,88,93,97},{42,47,52,57,62,67,72,77,82,87,92,99,100}),999)</f>
        <v>77</v>
      </c>
      <c r="X515" s="57">
        <f>VLOOKUP(A515,'Individual Data'!$K$5:$AC$5544,8,FALSE)</f>
        <v>4</v>
      </c>
      <c r="Y515" s="57">
        <f>VLOOKUP(A515,'Individual Data'!$K$5:$AC$5544,9,FALSE)</f>
        <v>2019</v>
      </c>
    </row>
    <row r="516" spans="1:25" ht="15" customHeight="1" x14ac:dyDescent="0.25">
      <c r="A516" s="57" t="s">
        <v>9272</v>
      </c>
      <c r="B516" s="57">
        <v>515</v>
      </c>
      <c r="C516" s="73">
        <v>45238</v>
      </c>
      <c r="D516" s="57" t="s">
        <v>19022</v>
      </c>
      <c r="E516" s="57" t="s">
        <v>19023</v>
      </c>
      <c r="F516" s="197" t="s">
        <v>19617</v>
      </c>
      <c r="G516" s="57" t="s">
        <v>18156</v>
      </c>
      <c r="H516" s="57">
        <f t="shared" si="8"/>
        <v>73.5</v>
      </c>
      <c r="I516" s="57" t="s">
        <v>3085</v>
      </c>
      <c r="J516" s="57" t="s">
        <v>3196</v>
      </c>
      <c r="K516" s="57" t="s">
        <v>3196</v>
      </c>
      <c r="L516" s="57" t="s">
        <v>3196</v>
      </c>
      <c r="M516" s="57" t="s">
        <v>3196</v>
      </c>
      <c r="N516" s="193" t="s">
        <v>3228</v>
      </c>
      <c r="O516" s="57">
        <v>26</v>
      </c>
      <c r="P516" s="57" t="s">
        <v>17700</v>
      </c>
      <c r="R516" s="57" t="s">
        <v>17700</v>
      </c>
      <c r="S516" s="57">
        <v>1</v>
      </c>
      <c r="T516" s="57">
        <v>9.9</v>
      </c>
      <c r="U516" s="57" t="str">
        <f>VLOOKUP(A516,'Individual Data'!$K$5:$AC$5544,12,FALSE)</f>
        <v>LFHSO2</v>
      </c>
      <c r="V516" s="14">
        <f>IFERROR(LOOKUP(H516,{30,43,48,53,58,63,68,73,78,83,88,93,97},{42,47,52,57,62,67,72,77,82,87,92,99,100}),999)</f>
        <v>77</v>
      </c>
      <c r="X516" s="57">
        <f>VLOOKUP(A516,'Individual Data'!$K$5:$AC$5544,8,FALSE)</f>
        <v>4</v>
      </c>
      <c r="Y516" s="57">
        <f>VLOOKUP(A516,'Individual Data'!$K$5:$AC$5544,9,FALSE)</f>
        <v>2019</v>
      </c>
    </row>
    <row r="517" spans="1:25" ht="15" customHeight="1" x14ac:dyDescent="0.25">
      <c r="A517" s="57" t="s">
        <v>12556</v>
      </c>
      <c r="B517" s="57">
        <v>516</v>
      </c>
      <c r="C517" s="73">
        <v>45238</v>
      </c>
      <c r="D517" s="57" t="s">
        <v>19024</v>
      </c>
      <c r="E517" s="57" t="s">
        <v>19025</v>
      </c>
      <c r="F517" s="197" t="s">
        <v>19617</v>
      </c>
      <c r="G517" s="57" t="s">
        <v>18116</v>
      </c>
      <c r="H517" s="57">
        <f t="shared" si="8"/>
        <v>84.5</v>
      </c>
      <c r="I517" s="57" t="s">
        <v>3085</v>
      </c>
      <c r="J517" s="57" t="s">
        <v>3196</v>
      </c>
      <c r="K517" s="57" t="s">
        <v>3196</v>
      </c>
      <c r="L517" s="57" t="s">
        <v>3196</v>
      </c>
      <c r="M517" s="57" t="s">
        <v>3196</v>
      </c>
      <c r="N517" s="193" t="s">
        <v>3228</v>
      </c>
      <c r="O517" s="57">
        <v>26</v>
      </c>
      <c r="P517" s="57" t="s">
        <v>17700</v>
      </c>
      <c r="R517" s="57" t="s">
        <v>17700</v>
      </c>
      <c r="S517" s="57">
        <v>1</v>
      </c>
      <c r="T517" s="57">
        <v>0.3</v>
      </c>
      <c r="U517" s="57" t="str">
        <f>VLOOKUP(A517,'Individual Data'!$K$5:$AC$5544,12,FALSE)</f>
        <v>Unassigned</v>
      </c>
      <c r="V517" s="14">
        <f>IFERROR(LOOKUP(H517,{30,43,48,53,58,63,68,73,78,83,88,93,97},{42,47,52,57,62,67,72,77,82,87,92,99,100}),999)</f>
        <v>87</v>
      </c>
      <c r="X517" s="57" t="str">
        <f>VLOOKUP(A517,'Individual Data'!$K$5:$AC$5544,8,FALSE)</f>
        <v>NA</v>
      </c>
      <c r="Y517" s="57" t="str">
        <f>VLOOKUP(A517,'Individual Data'!$K$5:$AC$5544,9,FALSE)</f>
        <v>U</v>
      </c>
    </row>
    <row r="518" spans="1:25" ht="15" customHeight="1" x14ac:dyDescent="0.25">
      <c r="A518" s="57" t="s">
        <v>3398</v>
      </c>
      <c r="B518" s="57">
        <v>517</v>
      </c>
      <c r="C518" s="73">
        <v>45238</v>
      </c>
      <c r="D518" s="57" t="s">
        <v>19026</v>
      </c>
      <c r="E518" s="57" t="s">
        <v>19027</v>
      </c>
      <c r="F518" s="197" t="s">
        <v>19617</v>
      </c>
      <c r="G518" s="57" t="s">
        <v>18167</v>
      </c>
      <c r="H518" s="57">
        <f t="shared" si="8"/>
        <v>83</v>
      </c>
      <c r="I518" s="57" t="s">
        <v>3085</v>
      </c>
      <c r="J518" s="57" t="s">
        <v>3228</v>
      </c>
      <c r="K518" s="57" t="s">
        <v>3228</v>
      </c>
      <c r="L518" s="57" t="s">
        <v>3196</v>
      </c>
      <c r="M518" s="57" t="s">
        <v>3196</v>
      </c>
      <c r="N518" s="193" t="s">
        <v>3196</v>
      </c>
      <c r="P518" s="57" t="s">
        <v>17700</v>
      </c>
      <c r="R518" s="57" t="s">
        <v>17700</v>
      </c>
      <c r="S518" s="57">
        <v>1</v>
      </c>
      <c r="T518" s="57">
        <v>9.9</v>
      </c>
      <c r="U518" s="57" t="str">
        <f>VLOOKUP(A518,'Individual Data'!$K$5:$AC$5544,12,FALSE)</f>
        <v>Unassigned AD</v>
      </c>
      <c r="V518" s="14">
        <f>IFERROR(LOOKUP(H518,{30,43,48,53,58,63,68,73,78,83,88,93,97},{42,47,52,57,62,67,72,77,82,87,92,99,100}),999)</f>
        <v>87</v>
      </c>
      <c r="X518" s="57" t="str">
        <f>VLOOKUP(A518,'Individual Data'!$K$5:$AC$5544,8,FALSE)</f>
        <v>NA</v>
      </c>
      <c r="Y518" s="57" t="str">
        <f>VLOOKUP(A518,'Individual Data'!$K$5:$AC$5544,9,FALSE)</f>
        <v>U</v>
      </c>
    </row>
    <row r="519" spans="1:25" ht="15" customHeight="1" x14ac:dyDescent="0.25">
      <c r="A519" s="57" t="s">
        <v>6871</v>
      </c>
      <c r="B519" s="57">
        <v>518</v>
      </c>
      <c r="C519" s="73">
        <v>45238</v>
      </c>
      <c r="D519" s="57" t="s">
        <v>19028</v>
      </c>
      <c r="E519" s="57" t="s">
        <v>19029</v>
      </c>
      <c r="F519" s="197" t="s">
        <v>19617</v>
      </c>
      <c r="G519" s="57" t="s">
        <v>17951</v>
      </c>
      <c r="H519" s="57">
        <f t="shared" si="8"/>
        <v>74.5</v>
      </c>
      <c r="I519" s="57" t="s">
        <v>3085</v>
      </c>
      <c r="J519" s="57" t="s">
        <v>3196</v>
      </c>
      <c r="K519" s="57" t="s">
        <v>3196</v>
      </c>
      <c r="L519" s="57" t="s">
        <v>3196</v>
      </c>
      <c r="M519" s="57" t="s">
        <v>3196</v>
      </c>
      <c r="N519" s="193" t="s">
        <v>3228</v>
      </c>
      <c r="O519" s="57">
        <v>26</v>
      </c>
      <c r="P519" s="57" t="s">
        <v>17700</v>
      </c>
      <c r="R519" s="57" t="s">
        <v>17700</v>
      </c>
      <c r="S519" s="57">
        <v>1</v>
      </c>
      <c r="T519" s="57">
        <v>0.3</v>
      </c>
      <c r="U519" s="57" t="str">
        <f>VLOOKUP(A519,'Individual Data'!$K$5:$AC$5544,12,FALSE)</f>
        <v>IPCSR</v>
      </c>
      <c r="V519" s="14">
        <f>IFERROR(LOOKUP(H519,{30,43,48,53,58,63,68,73,78,83,88,93,97},{42,47,52,57,62,67,72,77,82,87,92,99,100}),999)</f>
        <v>77</v>
      </c>
      <c r="X519" s="57">
        <f>VLOOKUP(A519,'Individual Data'!$K$5:$AC$5544,8,FALSE)</f>
        <v>4</v>
      </c>
      <c r="Y519" s="57">
        <f>VLOOKUP(A519,'Individual Data'!$K$5:$AC$5544,9,FALSE)</f>
        <v>2019</v>
      </c>
    </row>
    <row r="520" spans="1:25" ht="15" customHeight="1" x14ac:dyDescent="0.25">
      <c r="A520" s="57" t="s">
        <v>7087</v>
      </c>
      <c r="B520" s="57">
        <v>519</v>
      </c>
      <c r="C520" s="73">
        <v>45238</v>
      </c>
      <c r="D520" s="57" t="s">
        <v>19030</v>
      </c>
      <c r="E520" s="57" t="s">
        <v>19031</v>
      </c>
      <c r="F520" s="197" t="s">
        <v>19617</v>
      </c>
      <c r="G520" s="57" t="s">
        <v>18330</v>
      </c>
      <c r="H520" s="57">
        <f t="shared" si="8"/>
        <v>71</v>
      </c>
      <c r="I520" s="57" t="s">
        <v>3085</v>
      </c>
      <c r="J520" s="57" t="s">
        <v>3196</v>
      </c>
      <c r="K520" s="57" t="s">
        <v>3196</v>
      </c>
      <c r="L520" s="57" t="s">
        <v>3196</v>
      </c>
      <c r="M520" s="57" t="s">
        <v>3196</v>
      </c>
      <c r="N520" s="193" t="s">
        <v>3228</v>
      </c>
      <c r="O520" s="57">
        <v>26</v>
      </c>
      <c r="P520" s="57" t="s">
        <v>17700</v>
      </c>
      <c r="R520" s="57" t="s">
        <v>17700</v>
      </c>
      <c r="S520" s="57">
        <v>1</v>
      </c>
      <c r="T520" s="57">
        <v>0.3</v>
      </c>
      <c r="U520" s="57" t="str">
        <f>VLOOKUP(A520,'Individual Data'!$K$5:$AC$5544,12,FALSE)</f>
        <v>PLA1</v>
      </c>
      <c r="V520" s="14">
        <f>IFERROR(LOOKUP(H520,{30,43,48,53,58,63,68,73,78,83,88,93,97},{42,47,52,57,62,67,72,77,82,87,92,99,100}),999)</f>
        <v>72</v>
      </c>
      <c r="X520" s="57">
        <f>VLOOKUP(A520,'Individual Data'!$K$5:$AC$5544,8,FALSE)</f>
        <v>4</v>
      </c>
      <c r="Y520" s="57">
        <f>VLOOKUP(A520,'Individual Data'!$K$5:$AC$5544,9,FALSE)</f>
        <v>2019</v>
      </c>
    </row>
    <row r="521" spans="1:25" ht="15" customHeight="1" x14ac:dyDescent="0.25">
      <c r="A521" s="57" t="s">
        <v>12165</v>
      </c>
      <c r="B521" s="57">
        <v>520</v>
      </c>
      <c r="C521" s="73">
        <v>45238</v>
      </c>
      <c r="D521" s="57" t="s">
        <v>19032</v>
      </c>
      <c r="E521" s="57" t="s">
        <v>19033</v>
      </c>
      <c r="F521" s="197" t="s">
        <v>19617</v>
      </c>
      <c r="G521" s="57" t="s">
        <v>17992</v>
      </c>
      <c r="H521" s="57">
        <f t="shared" si="8"/>
        <v>83.5</v>
      </c>
      <c r="I521" s="57" t="s">
        <v>3085</v>
      </c>
      <c r="J521" s="57" t="s">
        <v>3196</v>
      </c>
      <c r="K521" s="57" t="s">
        <v>3196</v>
      </c>
      <c r="L521" s="57" t="s">
        <v>3196</v>
      </c>
      <c r="M521" s="57" t="s">
        <v>3196</v>
      </c>
      <c r="N521" s="193" t="s">
        <v>3228</v>
      </c>
      <c r="O521" s="57">
        <v>26</v>
      </c>
      <c r="P521" s="57" t="s">
        <v>17700</v>
      </c>
      <c r="R521" s="57" t="s">
        <v>17700</v>
      </c>
      <c r="S521" s="57">
        <v>1</v>
      </c>
      <c r="T521" s="57">
        <v>0.3</v>
      </c>
      <c r="U521" s="57" t="str">
        <f>VLOOKUP(A521,'Individual Data'!$K$5:$AC$5544,12,FALSE)</f>
        <v>IPCSR</v>
      </c>
      <c r="V521" s="14">
        <f>IFERROR(LOOKUP(H521,{30,43,48,53,58,63,68,73,78,83,88,93,97},{42,47,52,57,62,67,72,77,82,87,92,99,100}),999)</f>
        <v>87</v>
      </c>
      <c r="X521" s="57">
        <f>VLOOKUP(A521,'Individual Data'!$K$5:$AC$5544,8,FALSE)</f>
        <v>4</v>
      </c>
      <c r="Y521" s="57">
        <f>VLOOKUP(A521,'Individual Data'!$K$5:$AC$5544,9,FALSE)</f>
        <v>2019</v>
      </c>
    </row>
    <row r="522" spans="1:25" ht="15" customHeight="1" x14ac:dyDescent="0.25">
      <c r="A522" s="57" t="s">
        <v>7210</v>
      </c>
      <c r="B522" s="57">
        <v>521</v>
      </c>
      <c r="C522" s="73">
        <v>45238</v>
      </c>
      <c r="D522" s="57" t="s">
        <v>19034</v>
      </c>
      <c r="E522" s="57" t="s">
        <v>19035</v>
      </c>
      <c r="F522" s="197" t="s">
        <v>19617</v>
      </c>
      <c r="G522" s="57" t="s">
        <v>18124</v>
      </c>
      <c r="H522" s="57">
        <f t="shared" si="8"/>
        <v>85</v>
      </c>
      <c r="I522" s="57" t="s">
        <v>3085</v>
      </c>
      <c r="J522" s="57" t="s">
        <v>3196</v>
      </c>
      <c r="K522" s="57" t="s">
        <v>3196</v>
      </c>
      <c r="L522" s="57" t="s">
        <v>3196</v>
      </c>
      <c r="M522" s="57" t="s">
        <v>3196</v>
      </c>
      <c r="N522" s="193" t="s">
        <v>3228</v>
      </c>
      <c r="O522" s="57">
        <v>26</v>
      </c>
      <c r="P522" s="57" t="s">
        <v>17700</v>
      </c>
      <c r="R522" s="57" t="s">
        <v>17700</v>
      </c>
      <c r="S522" s="57">
        <v>1</v>
      </c>
      <c r="T522" s="57">
        <v>0.3</v>
      </c>
      <c r="U522" s="57" t="str">
        <f>VLOOKUP(A522,'Individual Data'!$K$5:$AC$5544,12,FALSE)</f>
        <v>PLA1</v>
      </c>
      <c r="V522" s="14">
        <f>IFERROR(LOOKUP(H522,{30,43,48,53,58,63,68,73,78,83,88,93,97},{42,47,52,57,62,67,72,77,82,87,92,99,100}),999)</f>
        <v>87</v>
      </c>
      <c r="X522" s="57">
        <f>VLOOKUP(A522,'Individual Data'!$K$5:$AC$5544,8,FALSE)</f>
        <v>4</v>
      </c>
      <c r="Y522" s="57">
        <f>VLOOKUP(A522,'Individual Data'!$K$5:$AC$5544,9,FALSE)</f>
        <v>2019</v>
      </c>
    </row>
    <row r="523" spans="1:25" ht="15" customHeight="1" x14ac:dyDescent="0.25">
      <c r="A523" s="57" t="s">
        <v>3836</v>
      </c>
      <c r="B523" s="57">
        <v>522</v>
      </c>
      <c r="C523" s="73">
        <v>45238</v>
      </c>
      <c r="D523" s="57" t="s">
        <v>19036</v>
      </c>
      <c r="E523" s="57" t="s">
        <v>19037</v>
      </c>
      <c r="F523" s="197" t="s">
        <v>19617</v>
      </c>
      <c r="G523" s="57" t="s">
        <v>17928</v>
      </c>
      <c r="H523" s="57">
        <f t="shared" si="8"/>
        <v>81.5</v>
      </c>
      <c r="I523" s="57" t="s">
        <v>3085</v>
      </c>
      <c r="J523" s="57" t="s">
        <v>3196</v>
      </c>
      <c r="K523" s="57" t="s">
        <v>3196</v>
      </c>
      <c r="L523" s="57" t="s">
        <v>3196</v>
      </c>
      <c r="M523" s="57" t="s">
        <v>3196</v>
      </c>
      <c r="N523" s="193" t="s">
        <v>3228</v>
      </c>
      <c r="O523" s="57">
        <v>26</v>
      </c>
      <c r="P523" s="57" t="s">
        <v>17700</v>
      </c>
      <c r="R523" s="57" t="s">
        <v>17700</v>
      </c>
      <c r="S523" s="57">
        <v>1</v>
      </c>
      <c r="T523" s="57">
        <v>0.3</v>
      </c>
      <c r="U523" s="57" t="str">
        <f>VLOOKUP(A523,'Individual Data'!$K$5:$AC$5544,12,FALSE)</f>
        <v>LFSO</v>
      </c>
      <c r="V523" s="14">
        <f>IFERROR(LOOKUP(H523,{30,43,48,53,58,63,68,73,78,83,88,93,97},{42,47,52,57,62,67,72,77,82,87,92,99,100}),999)</f>
        <v>82</v>
      </c>
      <c r="X523" s="57">
        <f>VLOOKUP(A523,'Individual Data'!$K$5:$AC$5544,8,FALSE)</f>
        <v>4</v>
      </c>
      <c r="Y523" s="57">
        <f>VLOOKUP(A523,'Individual Data'!$K$5:$AC$5544,9,FALSE)</f>
        <v>2019</v>
      </c>
    </row>
    <row r="524" spans="1:25" ht="15" customHeight="1" x14ac:dyDescent="0.25">
      <c r="A524" s="57" t="s">
        <v>8993</v>
      </c>
      <c r="B524" s="57">
        <v>523</v>
      </c>
      <c r="C524" s="73">
        <v>45238</v>
      </c>
      <c r="D524" s="57" t="s">
        <v>19038</v>
      </c>
      <c r="E524" s="57" t="s">
        <v>19039</v>
      </c>
      <c r="F524" s="197" t="s">
        <v>19617</v>
      </c>
      <c r="G524" s="57" t="s">
        <v>17988</v>
      </c>
      <c r="H524" s="57">
        <f t="shared" si="8"/>
        <v>73</v>
      </c>
      <c r="I524" s="57" t="s">
        <v>3085</v>
      </c>
      <c r="J524" s="57" t="s">
        <v>3196</v>
      </c>
      <c r="K524" s="57" t="s">
        <v>3196</v>
      </c>
      <c r="L524" s="57" t="s">
        <v>3196</v>
      </c>
      <c r="M524" s="57" t="s">
        <v>3196</v>
      </c>
      <c r="N524" s="193" t="s">
        <v>3228</v>
      </c>
      <c r="O524" s="57">
        <v>26</v>
      </c>
      <c r="P524" s="57" t="s">
        <v>17700</v>
      </c>
      <c r="R524" s="57" t="s">
        <v>17700</v>
      </c>
      <c r="S524" s="57">
        <v>1</v>
      </c>
      <c r="T524" s="57">
        <v>0.3</v>
      </c>
      <c r="U524" s="57" t="str">
        <f>VLOOKUP(A524,'Individual Data'!$K$5:$AC$5544,12,FALSE)</f>
        <v>Unassigned</v>
      </c>
      <c r="V524" s="14">
        <f>IFERROR(LOOKUP(H524,{30,43,48,53,58,63,68,73,78,83,88,93,97},{42,47,52,57,62,67,72,77,82,87,92,99,100}),999)</f>
        <v>77</v>
      </c>
      <c r="X524" s="57" t="str">
        <f>VLOOKUP(A524,'Individual Data'!$K$5:$AC$5544,8,FALSE)</f>
        <v>NA</v>
      </c>
      <c r="Y524" s="57" t="str">
        <f>VLOOKUP(A524,'Individual Data'!$K$5:$AC$5544,9,FALSE)</f>
        <v>U</v>
      </c>
    </row>
    <row r="525" spans="1:25" ht="15" customHeight="1" x14ac:dyDescent="0.25">
      <c r="A525" s="57" t="s">
        <v>19040</v>
      </c>
      <c r="B525" s="57">
        <v>524</v>
      </c>
      <c r="C525" s="73">
        <v>45238</v>
      </c>
      <c r="D525" s="57" t="s">
        <v>19041</v>
      </c>
      <c r="E525" s="57" t="s">
        <v>19042</v>
      </c>
      <c r="F525" s="197" t="s">
        <v>19617</v>
      </c>
      <c r="G525" s="57" t="s">
        <v>18057</v>
      </c>
      <c r="H525" s="57">
        <f t="shared" si="8"/>
        <v>71.5</v>
      </c>
      <c r="I525" s="57" t="s">
        <v>3085</v>
      </c>
      <c r="J525" s="57" t="s">
        <v>3196</v>
      </c>
      <c r="K525" s="57" t="s">
        <v>3196</v>
      </c>
      <c r="L525" s="57" t="s">
        <v>3196</v>
      </c>
      <c r="M525" s="57" t="s">
        <v>3196</v>
      </c>
      <c r="N525" s="193" t="s">
        <v>3228</v>
      </c>
      <c r="O525" s="57">
        <v>26</v>
      </c>
      <c r="P525" s="57" t="s">
        <v>17700</v>
      </c>
      <c r="R525" s="57" t="s">
        <v>17700</v>
      </c>
      <c r="S525" s="57">
        <v>1</v>
      </c>
      <c r="T525" s="57">
        <v>0.3</v>
      </c>
      <c r="U525" s="57" t="str">
        <f>VLOOKUP(A525,'Individual Data'!$K$5:$AC$5544,12,FALSE)</f>
        <v>LFSO</v>
      </c>
      <c r="V525" s="14">
        <f>IFERROR(LOOKUP(H525,{30,43,48,53,58,63,68,73,78,83,88,93,97},{42,47,52,57,62,67,72,77,82,87,92,99,100}),999)</f>
        <v>72</v>
      </c>
      <c r="X525" s="57">
        <f>VLOOKUP(A525,'Individual Data'!$K$5:$AC$5544,8,FALSE)</f>
        <v>4</v>
      </c>
      <c r="Y525" s="57">
        <f>VLOOKUP(A525,'Individual Data'!$K$5:$AC$5544,9,FALSE)</f>
        <v>2019</v>
      </c>
    </row>
    <row r="526" spans="1:25" ht="15" customHeight="1" x14ac:dyDescent="0.25">
      <c r="A526" s="57" t="s">
        <v>7057</v>
      </c>
      <c r="B526" s="57">
        <v>525</v>
      </c>
      <c r="C526" s="73">
        <v>45238</v>
      </c>
      <c r="D526" s="57" t="s">
        <v>19043</v>
      </c>
      <c r="E526" s="57" t="s">
        <v>19044</v>
      </c>
      <c r="F526" s="197" t="s">
        <v>19617</v>
      </c>
      <c r="G526" s="57" t="s">
        <v>18127</v>
      </c>
      <c r="H526" s="57">
        <f t="shared" si="8"/>
        <v>79.5</v>
      </c>
      <c r="I526" s="57" t="s">
        <v>3085</v>
      </c>
      <c r="J526" s="57" t="s">
        <v>3196</v>
      </c>
      <c r="K526" s="57" t="s">
        <v>3196</v>
      </c>
      <c r="L526" s="57" t="s">
        <v>3196</v>
      </c>
      <c r="M526" s="57" t="s">
        <v>3196</v>
      </c>
      <c r="N526" s="193" t="s">
        <v>3228</v>
      </c>
      <c r="O526" s="57">
        <v>26</v>
      </c>
      <c r="P526" s="57" t="s">
        <v>17700</v>
      </c>
      <c r="R526" s="57" t="s">
        <v>17700</v>
      </c>
      <c r="S526" s="57">
        <v>1</v>
      </c>
      <c r="T526" s="57">
        <v>9.9</v>
      </c>
      <c r="U526" s="57" t="str">
        <f>VLOOKUP(A526,'Individual Data'!$K$5:$AC$5544,12,FALSE)</f>
        <v>NLVA</v>
      </c>
      <c r="V526" s="14">
        <f>IFERROR(LOOKUP(H526,{30,43,48,53,58,63,68,73,78,83,88,93,97},{42,47,52,57,62,67,72,77,82,87,92,99,100}),999)</f>
        <v>82</v>
      </c>
      <c r="X526" s="57">
        <f>VLOOKUP(A526,'Individual Data'!$K$5:$AC$5544,8,FALSE)</f>
        <v>4</v>
      </c>
      <c r="Y526" s="57">
        <f>VLOOKUP(A526,'Individual Data'!$K$5:$AC$5544,9,FALSE)</f>
        <v>2019</v>
      </c>
    </row>
    <row r="527" spans="1:25" ht="15" customHeight="1" x14ac:dyDescent="0.25">
      <c r="A527" s="57" t="s">
        <v>9099</v>
      </c>
      <c r="B527" s="57">
        <v>526</v>
      </c>
      <c r="C527" s="73">
        <v>45238</v>
      </c>
      <c r="D527" s="57" t="s">
        <v>19045</v>
      </c>
      <c r="E527" s="57" t="s">
        <v>19046</v>
      </c>
      <c r="F527" s="197" t="s">
        <v>19617</v>
      </c>
      <c r="G527" s="57" t="s">
        <v>17995</v>
      </c>
      <c r="H527" s="57">
        <f t="shared" si="8"/>
        <v>75</v>
      </c>
      <c r="I527" s="57" t="s">
        <v>3085</v>
      </c>
      <c r="J527" s="57" t="s">
        <v>3196</v>
      </c>
      <c r="K527" s="57" t="s">
        <v>3196</v>
      </c>
      <c r="L527" s="57" t="s">
        <v>3196</v>
      </c>
      <c r="M527" s="57" t="s">
        <v>3196</v>
      </c>
      <c r="N527" s="193" t="s">
        <v>3228</v>
      </c>
      <c r="O527" s="57">
        <v>26</v>
      </c>
      <c r="P527" s="57" t="s">
        <v>17700</v>
      </c>
      <c r="R527" s="57" t="s">
        <v>17700</v>
      </c>
      <c r="S527" s="57">
        <v>1</v>
      </c>
      <c r="T527" s="57">
        <v>0.3</v>
      </c>
      <c r="U527" s="57" t="str">
        <f>VLOOKUP(A527,'Individual Data'!$K$5:$AC$5544,12,FALSE)</f>
        <v>Unassigned</v>
      </c>
      <c r="V527" s="14">
        <f>IFERROR(LOOKUP(H527,{30,43,48,53,58,63,68,73,78,83,88,93,97},{42,47,52,57,62,67,72,77,82,87,92,99,100}),999)</f>
        <v>77</v>
      </c>
      <c r="X527" s="57" t="str">
        <f>VLOOKUP(A527,'Individual Data'!$K$5:$AC$5544,8,FALSE)</f>
        <v>NA</v>
      </c>
      <c r="Y527" s="57" t="str">
        <f>VLOOKUP(A527,'Individual Data'!$K$5:$AC$5544,9,FALSE)</f>
        <v>U</v>
      </c>
    </row>
    <row r="528" spans="1:25" ht="15" customHeight="1" x14ac:dyDescent="0.25">
      <c r="A528" s="57" t="s">
        <v>9512</v>
      </c>
      <c r="B528" s="57">
        <v>527</v>
      </c>
      <c r="C528" s="73">
        <v>45238</v>
      </c>
      <c r="D528" s="57" t="s">
        <v>19047</v>
      </c>
      <c r="E528" s="57" t="s">
        <v>19048</v>
      </c>
      <c r="F528" s="197" t="s">
        <v>19617</v>
      </c>
      <c r="G528" s="57" t="s">
        <v>18127</v>
      </c>
      <c r="H528" s="57">
        <f t="shared" si="8"/>
        <v>79.5</v>
      </c>
      <c r="I528" s="57" t="s">
        <v>3085</v>
      </c>
      <c r="J528" s="57" t="s">
        <v>3196</v>
      </c>
      <c r="K528" s="57" t="s">
        <v>3196</v>
      </c>
      <c r="L528" s="57" t="s">
        <v>3196</v>
      </c>
      <c r="M528" s="57" t="s">
        <v>3196</v>
      </c>
      <c r="N528" s="193" t="s">
        <v>3228</v>
      </c>
      <c r="O528" s="57">
        <v>26</v>
      </c>
      <c r="P528" s="57" t="s">
        <v>17700</v>
      </c>
      <c r="R528" s="57" t="s">
        <v>17700</v>
      </c>
      <c r="S528" s="57">
        <v>1</v>
      </c>
      <c r="T528" s="57">
        <v>9.9</v>
      </c>
      <c r="U528" s="57" t="str">
        <f>VLOOKUP(A528,'Individual Data'!$K$5:$AC$5544,12,FALSE)</f>
        <v>CJA1</v>
      </c>
      <c r="V528" s="14">
        <f>IFERROR(LOOKUP(H528,{30,43,48,53,58,63,68,73,78,83,88,93,97},{42,47,52,57,62,67,72,77,82,87,92,99,100}),999)</f>
        <v>82</v>
      </c>
      <c r="X528" s="57">
        <f>VLOOKUP(A528,'Individual Data'!$K$5:$AC$5544,8,FALSE)</f>
        <v>4</v>
      </c>
      <c r="Y528" s="57">
        <f>VLOOKUP(A528,'Individual Data'!$K$5:$AC$5544,9,FALSE)</f>
        <v>2019</v>
      </c>
    </row>
    <row r="529" spans="1:25" ht="15" customHeight="1" x14ac:dyDescent="0.25">
      <c r="A529" s="57" t="s">
        <v>16727</v>
      </c>
      <c r="B529" s="57">
        <v>528</v>
      </c>
      <c r="C529" s="73">
        <v>45238</v>
      </c>
      <c r="D529" s="57" t="s">
        <v>19049</v>
      </c>
      <c r="E529" s="57" t="s">
        <v>19050</v>
      </c>
      <c r="F529" s="197" t="s">
        <v>19617</v>
      </c>
      <c r="G529" s="57" t="s">
        <v>17988</v>
      </c>
      <c r="H529" s="57">
        <f t="shared" si="8"/>
        <v>73</v>
      </c>
      <c r="I529" s="57" t="s">
        <v>3085</v>
      </c>
      <c r="J529" s="57" t="s">
        <v>3196</v>
      </c>
      <c r="K529" s="57" t="s">
        <v>3196</v>
      </c>
      <c r="L529" s="57" t="s">
        <v>3196</v>
      </c>
      <c r="M529" s="57" t="s">
        <v>3196</v>
      </c>
      <c r="N529" s="193" t="s">
        <v>3228</v>
      </c>
      <c r="O529" s="57">
        <v>26</v>
      </c>
      <c r="P529" s="57" t="s">
        <v>17700</v>
      </c>
      <c r="R529" s="57" t="s">
        <v>17700</v>
      </c>
      <c r="S529" s="57">
        <v>1</v>
      </c>
      <c r="T529" s="57">
        <v>0.3</v>
      </c>
      <c r="U529" s="57" t="str">
        <f>VLOOKUP(A529,'Individual Data'!$K$5:$AC$5544,12,FALSE)</f>
        <v>PRH</v>
      </c>
      <c r="V529" s="14">
        <f>IFERROR(LOOKUP(H529,{30,43,48,53,58,63,68,73,78,83,88,93,97},{42,47,52,57,62,67,72,77,82,87,92,99,100}),999)</f>
        <v>77</v>
      </c>
      <c r="X529" s="57">
        <f>VLOOKUP(A529,'Individual Data'!$K$5:$AC$5544,8,FALSE)</f>
        <v>4</v>
      </c>
      <c r="Y529" s="57">
        <f>VLOOKUP(A529,'Individual Data'!$K$5:$AC$5544,9,FALSE)</f>
        <v>2019</v>
      </c>
    </row>
    <row r="530" spans="1:25" ht="15" customHeight="1" x14ac:dyDescent="0.25">
      <c r="A530" s="57" t="s">
        <v>6405</v>
      </c>
      <c r="B530" s="57">
        <v>529</v>
      </c>
      <c r="C530" s="73">
        <v>45238</v>
      </c>
      <c r="D530" s="57" t="s">
        <v>19051</v>
      </c>
      <c r="E530" s="57" t="s">
        <v>19052</v>
      </c>
      <c r="F530" s="197" t="s">
        <v>19617</v>
      </c>
      <c r="G530" s="57" t="s">
        <v>17969</v>
      </c>
      <c r="H530" s="57">
        <f t="shared" si="8"/>
        <v>78</v>
      </c>
      <c r="I530" s="57" t="s">
        <v>3085</v>
      </c>
      <c r="J530" s="57" t="s">
        <v>3196</v>
      </c>
      <c r="K530" s="57" t="s">
        <v>3196</v>
      </c>
      <c r="L530" s="57" t="s">
        <v>3196</v>
      </c>
      <c r="M530" s="57" t="s">
        <v>3196</v>
      </c>
      <c r="N530" s="193" t="s">
        <v>3228</v>
      </c>
      <c r="O530" s="57">
        <v>26</v>
      </c>
      <c r="P530" s="57" t="s">
        <v>17700</v>
      </c>
      <c r="R530" s="57" t="s">
        <v>17700</v>
      </c>
      <c r="S530" s="57">
        <v>1</v>
      </c>
      <c r="T530" s="57">
        <v>0.4</v>
      </c>
      <c r="U530" s="57" t="str">
        <f>VLOOKUP(A530,'Individual Data'!$K$5:$AC$5544,12,FALSE)</f>
        <v>LFH UNK</v>
      </c>
      <c r="V530" s="14">
        <f>IFERROR(LOOKUP(H530,{30,43,48,53,58,63,68,73,78,83,88,93,97},{42,47,52,57,62,67,72,77,82,87,92,99,100}),999)</f>
        <v>82</v>
      </c>
      <c r="X530" s="57">
        <f>VLOOKUP(A530,'Individual Data'!$K$5:$AC$5544,8,FALSE)</f>
        <v>5</v>
      </c>
      <c r="Y530" s="57">
        <f>VLOOKUP(A530,'Individual Data'!$K$5:$AC$5544,9,FALSE)</f>
        <v>2018</v>
      </c>
    </row>
    <row r="531" spans="1:25" ht="15" customHeight="1" x14ac:dyDescent="0.25">
      <c r="A531" s="57" t="s">
        <v>9369</v>
      </c>
      <c r="B531" s="57">
        <v>530</v>
      </c>
      <c r="C531" s="73">
        <v>45238</v>
      </c>
      <c r="D531" s="57" t="s">
        <v>19053</v>
      </c>
      <c r="E531" s="57" t="s">
        <v>19054</v>
      </c>
      <c r="F531" s="197" t="s">
        <v>19617</v>
      </c>
      <c r="G531" s="57" t="s">
        <v>18049</v>
      </c>
      <c r="H531" s="57">
        <f t="shared" si="8"/>
        <v>84</v>
      </c>
      <c r="I531" s="57" t="s">
        <v>3085</v>
      </c>
      <c r="J531" s="57" t="s">
        <v>3196</v>
      </c>
      <c r="K531" s="57" t="s">
        <v>3196</v>
      </c>
      <c r="L531" s="57" t="s">
        <v>3196</v>
      </c>
      <c r="M531" s="57" t="s">
        <v>3196</v>
      </c>
      <c r="N531" s="193" t="s">
        <v>3228</v>
      </c>
      <c r="O531" s="57">
        <v>26</v>
      </c>
      <c r="P531" s="57" t="s">
        <v>17700</v>
      </c>
      <c r="R531" s="57" t="s">
        <v>17700</v>
      </c>
      <c r="S531" s="57">
        <v>1</v>
      </c>
      <c r="T531" s="57">
        <v>0.3</v>
      </c>
      <c r="U531" s="57" t="str">
        <f>VLOOKUP(A531,'Individual Data'!$K$5:$AC$5544,12,FALSE)</f>
        <v>IPCSR</v>
      </c>
      <c r="V531" s="14">
        <f>IFERROR(LOOKUP(H531,{30,43,48,53,58,63,68,73,78,83,88,93,97},{42,47,52,57,62,67,72,77,82,87,92,99,100}),999)</f>
        <v>87</v>
      </c>
      <c r="X531" s="57">
        <f>VLOOKUP(A531,'Individual Data'!$K$5:$AC$5544,8,FALSE)</f>
        <v>4</v>
      </c>
      <c r="Y531" s="57">
        <f>VLOOKUP(A531,'Individual Data'!$K$5:$AC$5544,9,FALSE)</f>
        <v>2019</v>
      </c>
    </row>
    <row r="532" spans="1:25" ht="15" customHeight="1" x14ac:dyDescent="0.25">
      <c r="A532" s="57" t="s">
        <v>19055</v>
      </c>
      <c r="B532" s="57">
        <v>531</v>
      </c>
      <c r="C532" s="73">
        <v>45238</v>
      </c>
      <c r="D532" s="57" t="s">
        <v>19056</v>
      </c>
      <c r="E532" s="57" t="s">
        <v>19057</v>
      </c>
      <c r="F532" s="197" t="s">
        <v>19617</v>
      </c>
      <c r="G532" s="57" t="s">
        <v>17951</v>
      </c>
      <c r="H532" s="57">
        <f t="shared" si="8"/>
        <v>74.5</v>
      </c>
      <c r="I532" s="57" t="s">
        <v>3085</v>
      </c>
      <c r="J532" s="57" t="s">
        <v>3228</v>
      </c>
      <c r="K532" s="57" t="s">
        <v>3228</v>
      </c>
      <c r="L532" s="57" t="s">
        <v>3196</v>
      </c>
      <c r="M532" s="57" t="s">
        <v>3196</v>
      </c>
      <c r="N532" s="193" t="s">
        <v>3196</v>
      </c>
      <c r="P532" s="57" t="s">
        <v>17700</v>
      </c>
      <c r="R532" s="57" t="s">
        <v>17700</v>
      </c>
      <c r="S532" s="57">
        <v>1</v>
      </c>
      <c r="T532" s="57">
        <v>9.9</v>
      </c>
      <c r="U532" s="57" t="str">
        <f>VLOOKUP(A532,'Individual Data'!$K$5:$AC$5544,12,FALSE)</f>
        <v>LFYO</v>
      </c>
      <c r="V532" s="14">
        <f>IFERROR(LOOKUP(H532,{30,43,48,53,58,63,68,73,78,83,88,93,97},{42,47,52,57,62,67,72,77,82,87,92,99,100}),999)</f>
        <v>77</v>
      </c>
      <c r="X532" s="57">
        <f>VLOOKUP(A532,'Individual Data'!$K$5:$AC$5544,8,FALSE)</f>
        <v>5</v>
      </c>
      <c r="Y532" s="57">
        <f>VLOOKUP(A532,'Individual Data'!$K$5:$AC$5544,9,FALSE)</f>
        <v>2018</v>
      </c>
    </row>
    <row r="533" spans="1:25" ht="15" customHeight="1" x14ac:dyDescent="0.25">
      <c r="A533" s="57" t="s">
        <v>8879</v>
      </c>
      <c r="B533" s="57">
        <v>532</v>
      </c>
      <c r="C533" s="73">
        <v>45238</v>
      </c>
      <c r="D533" s="57" t="s">
        <v>19058</v>
      </c>
      <c r="E533" s="57" t="s">
        <v>19059</v>
      </c>
      <c r="F533" s="197" t="s">
        <v>19617</v>
      </c>
      <c r="G533" s="57" t="s">
        <v>18049</v>
      </c>
      <c r="H533" s="57">
        <f t="shared" si="8"/>
        <v>84</v>
      </c>
      <c r="I533" s="57" t="s">
        <v>3085</v>
      </c>
      <c r="J533" s="57" t="s">
        <v>3196</v>
      </c>
      <c r="K533" s="57" t="s">
        <v>3228</v>
      </c>
      <c r="L533" s="57" t="s">
        <v>3196</v>
      </c>
      <c r="M533" s="57" t="s">
        <v>3196</v>
      </c>
      <c r="N533" s="193" t="s">
        <v>3196</v>
      </c>
      <c r="P533" s="57" t="s">
        <v>17700</v>
      </c>
      <c r="R533" s="57" t="s">
        <v>17700</v>
      </c>
      <c r="S533" s="57">
        <v>1</v>
      </c>
      <c r="T533" s="57">
        <v>9.9</v>
      </c>
      <c r="U533" s="57" t="str">
        <f>VLOOKUP(A533,'Individual Data'!$K$5:$AC$5544,12,FALSE)</f>
        <v>PLA2</v>
      </c>
      <c r="V533" s="14">
        <f>IFERROR(LOOKUP(H533,{30,43,48,53,58,63,68,73,78,83,88,93,97},{42,47,52,57,62,67,72,77,82,87,92,99,100}),999)</f>
        <v>87</v>
      </c>
      <c r="X533" s="57">
        <f>VLOOKUP(A533,'Individual Data'!$K$5:$AC$5544,8,FALSE)</f>
        <v>4</v>
      </c>
      <c r="Y533" s="57">
        <f>VLOOKUP(A533,'Individual Data'!$K$5:$AC$5544,9,FALSE)</f>
        <v>2019</v>
      </c>
    </row>
    <row r="534" spans="1:25" ht="15" customHeight="1" x14ac:dyDescent="0.25">
      <c r="A534" s="57" t="s">
        <v>8988</v>
      </c>
      <c r="B534" s="57">
        <v>533</v>
      </c>
      <c r="C534" s="73">
        <v>45238</v>
      </c>
      <c r="D534" s="57" t="s">
        <v>19060</v>
      </c>
      <c r="E534" s="57" t="s">
        <v>19061</v>
      </c>
      <c r="F534" s="197" t="s">
        <v>19617</v>
      </c>
      <c r="G534" s="57" t="s">
        <v>17943</v>
      </c>
      <c r="H534" s="57">
        <f t="shared" si="8"/>
        <v>76</v>
      </c>
      <c r="I534" s="57" t="s">
        <v>3085</v>
      </c>
      <c r="J534" s="57" t="s">
        <v>3196</v>
      </c>
      <c r="K534" s="57" t="s">
        <v>3196</v>
      </c>
      <c r="L534" s="57" t="s">
        <v>3196</v>
      </c>
      <c r="M534" s="57" t="s">
        <v>3196</v>
      </c>
      <c r="N534" s="193" t="s">
        <v>3228</v>
      </c>
      <c r="O534" s="57">
        <v>26</v>
      </c>
      <c r="P534" s="57" t="s">
        <v>17700</v>
      </c>
      <c r="R534" s="57" t="s">
        <v>17700</v>
      </c>
      <c r="S534" s="57">
        <v>1</v>
      </c>
      <c r="T534" s="57">
        <v>0.3</v>
      </c>
      <c r="U534" s="57" t="str">
        <f>VLOOKUP(A534,'Individual Data'!$K$5:$AC$5544,12,FALSE)</f>
        <v>Unassigned</v>
      </c>
      <c r="V534" s="14">
        <f>IFERROR(LOOKUP(H534,{30,43,48,53,58,63,68,73,78,83,88,93,97},{42,47,52,57,62,67,72,77,82,87,92,99,100}),999)</f>
        <v>77</v>
      </c>
      <c r="X534" s="57" t="str">
        <f>VLOOKUP(A534,'Individual Data'!$K$5:$AC$5544,8,FALSE)</f>
        <v>NA</v>
      </c>
      <c r="Y534" s="57" t="str">
        <f>VLOOKUP(A534,'Individual Data'!$K$5:$AC$5544,9,FALSE)</f>
        <v>U</v>
      </c>
    </row>
    <row r="535" spans="1:25" ht="15" customHeight="1" x14ac:dyDescent="0.25">
      <c r="A535" s="57" t="s">
        <v>3567</v>
      </c>
      <c r="B535" s="57">
        <v>534</v>
      </c>
      <c r="C535" s="73">
        <v>45238</v>
      </c>
      <c r="D535" s="57" t="s">
        <v>19062</v>
      </c>
      <c r="E535" s="57" t="s">
        <v>19063</v>
      </c>
      <c r="F535" s="197" t="s">
        <v>19617</v>
      </c>
      <c r="G535" s="57" t="s">
        <v>18786</v>
      </c>
      <c r="H535" s="57">
        <f t="shared" si="8"/>
        <v>89.5</v>
      </c>
      <c r="I535" s="57" t="s">
        <v>3085</v>
      </c>
      <c r="J535" s="57" t="s">
        <v>3196</v>
      </c>
      <c r="K535" s="57" t="s">
        <v>3196</v>
      </c>
      <c r="L535" s="57" t="s">
        <v>3196</v>
      </c>
      <c r="M535" s="57" t="s">
        <v>3196</v>
      </c>
      <c r="N535" s="193" t="s">
        <v>3228</v>
      </c>
      <c r="O535" s="57">
        <v>26</v>
      </c>
      <c r="P535" s="57" t="s">
        <v>17700</v>
      </c>
      <c r="R535" s="57" t="s">
        <v>17700</v>
      </c>
      <c r="S535" s="57">
        <v>1</v>
      </c>
      <c r="T535" s="57">
        <v>0.4</v>
      </c>
      <c r="U535" s="57" t="str">
        <f>VLOOKUP(A535,'Individual Data'!$K$5:$AC$5544,12,FALSE)</f>
        <v>Unassigned</v>
      </c>
      <c r="V535" s="14">
        <f>IFERROR(LOOKUP(H535,{30,43,48,53,58,63,68,73,78,83,88,93,97},{42,47,52,57,62,67,72,77,82,87,92,99,100}),999)</f>
        <v>92</v>
      </c>
      <c r="X535" s="57" t="str">
        <f>VLOOKUP(A535,'Individual Data'!$K$5:$AC$5544,8,FALSE)</f>
        <v>NA</v>
      </c>
      <c r="Y535" s="57" t="str">
        <f>VLOOKUP(A535,'Individual Data'!$K$5:$AC$5544,9,FALSE)</f>
        <v>U</v>
      </c>
    </row>
    <row r="536" spans="1:25" ht="15" customHeight="1" x14ac:dyDescent="0.25">
      <c r="A536" s="57" t="s">
        <v>9479</v>
      </c>
      <c r="B536" s="57">
        <v>535</v>
      </c>
      <c r="C536" s="73">
        <v>45238</v>
      </c>
      <c r="D536" s="57" t="s">
        <v>19064</v>
      </c>
      <c r="E536" s="57" t="s">
        <v>19065</v>
      </c>
      <c r="F536" s="197" t="s">
        <v>19617</v>
      </c>
      <c r="G536" s="57" t="s">
        <v>19066</v>
      </c>
      <c r="H536" s="57">
        <f t="shared" si="8"/>
        <v>98.5</v>
      </c>
      <c r="I536" s="57" t="s">
        <v>3085</v>
      </c>
      <c r="J536" s="57" t="s">
        <v>3196</v>
      </c>
      <c r="K536" s="57" t="s">
        <v>3196</v>
      </c>
      <c r="L536" s="57" t="s">
        <v>3196</v>
      </c>
      <c r="M536" s="57" t="s">
        <v>3196</v>
      </c>
      <c r="N536" s="193" t="s">
        <v>3228</v>
      </c>
      <c r="O536" s="57">
        <v>26</v>
      </c>
      <c r="P536" s="57" t="s">
        <v>17700</v>
      </c>
      <c r="R536" s="57" t="s">
        <v>17700</v>
      </c>
      <c r="S536" s="57">
        <v>1</v>
      </c>
      <c r="T536" s="57">
        <v>0.3</v>
      </c>
      <c r="U536" s="57" t="str">
        <f>VLOOKUP(A536,'Individual Data'!$K$5:$AC$5544,12,FALSE)</f>
        <v>IPCSR</v>
      </c>
      <c r="V536" s="14">
        <f>IFERROR(LOOKUP(H536,{30,43,48,53,58,63,68,73,78,83,88,93,97},{42,47,52,57,62,67,72,77,82,87,92,99,100}),999)</f>
        <v>100</v>
      </c>
      <c r="X536" s="57">
        <f>VLOOKUP(A536,'Individual Data'!$K$5:$AC$5544,8,FALSE)</f>
        <v>4</v>
      </c>
      <c r="Y536" s="57">
        <f>VLOOKUP(A536,'Individual Data'!$K$5:$AC$5544,9,FALSE)</f>
        <v>2019</v>
      </c>
    </row>
    <row r="537" spans="1:25" ht="15" customHeight="1" x14ac:dyDescent="0.25">
      <c r="A537" s="57" t="s">
        <v>14881</v>
      </c>
      <c r="B537" s="57">
        <v>536</v>
      </c>
      <c r="C537" s="73">
        <v>45238</v>
      </c>
      <c r="D537" s="57" t="s">
        <v>19067</v>
      </c>
      <c r="E537" s="57" t="s">
        <v>19068</v>
      </c>
      <c r="F537" s="197" t="s">
        <v>19617</v>
      </c>
      <c r="G537" s="57" t="s">
        <v>17966</v>
      </c>
      <c r="H537" s="57">
        <f t="shared" si="8"/>
        <v>77.5</v>
      </c>
      <c r="I537" s="57" t="s">
        <v>3085</v>
      </c>
      <c r="J537" s="57" t="s">
        <v>3196</v>
      </c>
      <c r="K537" s="57" t="s">
        <v>3196</v>
      </c>
      <c r="L537" s="57" t="s">
        <v>3196</v>
      </c>
      <c r="M537" s="57" t="s">
        <v>3196</v>
      </c>
      <c r="N537" s="193" t="s">
        <v>3228</v>
      </c>
      <c r="O537" s="57">
        <v>26</v>
      </c>
      <c r="P537" s="57" t="s">
        <v>17700</v>
      </c>
      <c r="R537" s="57" t="s">
        <v>17700</v>
      </c>
      <c r="S537" s="57">
        <v>1</v>
      </c>
      <c r="T537" s="57">
        <v>9.9</v>
      </c>
      <c r="U537" s="57" t="str">
        <f>VLOOKUP(A537,'Individual Data'!$K$5:$AC$5544,12,FALSE)</f>
        <v>IPCSR</v>
      </c>
      <c r="V537" s="14">
        <f>IFERROR(LOOKUP(H537,{30,43,48,53,58,63,68,73,78,83,88,93,97},{42,47,52,57,62,67,72,77,82,87,92,99,100}),999)</f>
        <v>77</v>
      </c>
      <c r="X537" s="57">
        <f>VLOOKUP(A537,'Individual Data'!$K$5:$AC$5544,8,FALSE)</f>
        <v>4</v>
      </c>
      <c r="Y537" s="57">
        <f>VLOOKUP(A537,'Individual Data'!$K$5:$AC$5544,9,FALSE)</f>
        <v>2019</v>
      </c>
    </row>
    <row r="538" spans="1:25" ht="15" customHeight="1" x14ac:dyDescent="0.25">
      <c r="A538" s="57" t="s">
        <v>9306</v>
      </c>
      <c r="B538" s="57">
        <v>537</v>
      </c>
      <c r="C538" s="73">
        <v>45238</v>
      </c>
      <c r="D538" s="57" t="s">
        <v>19069</v>
      </c>
      <c r="E538" s="57" t="s">
        <v>19070</v>
      </c>
      <c r="F538" s="197" t="s">
        <v>19617</v>
      </c>
      <c r="G538" s="57" t="s">
        <v>17943</v>
      </c>
      <c r="H538" s="57">
        <f t="shared" si="8"/>
        <v>76</v>
      </c>
      <c r="I538" s="57" t="s">
        <v>3085</v>
      </c>
      <c r="J538" s="57" t="s">
        <v>3196</v>
      </c>
      <c r="K538" s="57" t="s">
        <v>3196</v>
      </c>
      <c r="L538" s="57" t="s">
        <v>3196</v>
      </c>
      <c r="M538" s="57" t="s">
        <v>3196</v>
      </c>
      <c r="N538" s="193" t="s">
        <v>3228</v>
      </c>
      <c r="O538" s="57">
        <v>26</v>
      </c>
      <c r="P538" s="57" t="s">
        <v>17700</v>
      </c>
      <c r="R538" s="57" t="s">
        <v>17700</v>
      </c>
      <c r="S538" s="57">
        <v>1</v>
      </c>
      <c r="T538" s="57">
        <v>0.3</v>
      </c>
      <c r="U538" s="57" t="str">
        <f>VLOOKUP(A538,'Individual Data'!$K$5:$AC$5544,12,FALSE)</f>
        <v>Unassigned</v>
      </c>
      <c r="V538" s="14">
        <f>IFERROR(LOOKUP(H538,{30,43,48,53,58,63,68,73,78,83,88,93,97},{42,47,52,57,62,67,72,77,82,87,92,99,100}),999)</f>
        <v>77</v>
      </c>
      <c r="X538" s="57" t="str">
        <f>VLOOKUP(A538,'Individual Data'!$K$5:$AC$5544,8,FALSE)</f>
        <v>NA</v>
      </c>
      <c r="Y538" s="57" t="str">
        <f>VLOOKUP(A538,'Individual Data'!$K$5:$AC$5544,9,FALSE)</f>
        <v>U</v>
      </c>
    </row>
    <row r="539" spans="1:25" ht="15" customHeight="1" x14ac:dyDescent="0.25">
      <c r="A539" s="57" t="s">
        <v>12346</v>
      </c>
      <c r="B539" s="57">
        <v>538</v>
      </c>
      <c r="C539" s="73">
        <v>45238</v>
      </c>
      <c r="D539" s="57" t="s">
        <v>19071</v>
      </c>
      <c r="E539" s="57" t="s">
        <v>19072</v>
      </c>
      <c r="F539" s="197" t="s">
        <v>19617</v>
      </c>
      <c r="G539" s="57" t="s">
        <v>18040</v>
      </c>
      <c r="H539" s="57">
        <f t="shared" si="8"/>
        <v>86</v>
      </c>
      <c r="I539" s="57" t="s">
        <v>3085</v>
      </c>
      <c r="J539" s="57" t="s">
        <v>3228</v>
      </c>
      <c r="K539" s="57" t="s">
        <v>3228</v>
      </c>
      <c r="L539" s="57" t="s">
        <v>3196</v>
      </c>
      <c r="M539" s="57" t="s">
        <v>3196</v>
      </c>
      <c r="N539" s="193" t="s">
        <v>3196</v>
      </c>
      <c r="P539" s="57" t="s">
        <v>17700</v>
      </c>
      <c r="R539" s="57" t="s">
        <v>17700</v>
      </c>
      <c r="S539" s="57">
        <v>1</v>
      </c>
      <c r="T539" s="57">
        <v>9.9</v>
      </c>
      <c r="U539" s="57" t="str">
        <f>VLOOKUP(A539,'Individual Data'!$K$5:$AC$5544,12,FALSE)</f>
        <v>LFYO</v>
      </c>
      <c r="V539" s="14">
        <f>IFERROR(LOOKUP(H539,{30,43,48,53,58,63,68,73,78,83,88,93,97},{42,47,52,57,62,67,72,77,82,87,92,99,100}),999)</f>
        <v>87</v>
      </c>
      <c r="X539" s="57">
        <f>VLOOKUP(A539,'Individual Data'!$K$5:$AC$5544,8,FALSE)</f>
        <v>5</v>
      </c>
      <c r="Y539" s="57">
        <f>VLOOKUP(A539,'Individual Data'!$K$5:$AC$5544,9,FALSE)</f>
        <v>2018</v>
      </c>
    </row>
    <row r="540" spans="1:25" ht="15" customHeight="1" x14ac:dyDescent="0.25">
      <c r="A540" s="57" t="s">
        <v>6827</v>
      </c>
      <c r="B540" s="57">
        <v>539</v>
      </c>
      <c r="C540" s="73">
        <v>45238</v>
      </c>
      <c r="D540" s="57" t="s">
        <v>19073</v>
      </c>
      <c r="E540" s="57" t="s">
        <v>19074</v>
      </c>
      <c r="F540" s="197" t="s">
        <v>19617</v>
      </c>
      <c r="G540" s="57" t="s">
        <v>18049</v>
      </c>
      <c r="H540" s="57">
        <f t="shared" si="8"/>
        <v>84</v>
      </c>
      <c r="I540" s="57" t="s">
        <v>3085</v>
      </c>
      <c r="J540" s="57" t="s">
        <v>3196</v>
      </c>
      <c r="K540" s="57" t="s">
        <v>3196</v>
      </c>
      <c r="L540" s="57" t="s">
        <v>3196</v>
      </c>
      <c r="M540" s="57" t="s">
        <v>3196</v>
      </c>
      <c r="N540" s="193" t="s">
        <v>3228</v>
      </c>
      <c r="O540" s="57">
        <v>27</v>
      </c>
      <c r="P540" s="57" t="s">
        <v>17700</v>
      </c>
      <c r="R540" s="57" t="s">
        <v>17700</v>
      </c>
      <c r="S540" s="57">
        <v>1</v>
      </c>
      <c r="T540" s="57">
        <v>0.3</v>
      </c>
      <c r="U540" s="57" t="str">
        <f>VLOOKUP(A540,'Individual Data'!$K$5:$AC$5544,12,FALSE)</f>
        <v>CJA1</v>
      </c>
      <c r="V540" s="14">
        <f>IFERROR(LOOKUP(H540,{30,43,48,53,58,63,68,73,78,83,88,93,97},{42,47,52,57,62,67,72,77,82,87,92,99,100}),999)</f>
        <v>87</v>
      </c>
      <c r="X540" s="57">
        <f>VLOOKUP(A540,'Individual Data'!$K$5:$AC$5544,8,FALSE)</f>
        <v>4</v>
      </c>
      <c r="Y540" s="57">
        <f>VLOOKUP(A540,'Individual Data'!$K$5:$AC$5544,9,FALSE)</f>
        <v>2019</v>
      </c>
    </row>
    <row r="541" spans="1:25" ht="15" customHeight="1" x14ac:dyDescent="0.25">
      <c r="A541" s="57" t="s">
        <v>7181</v>
      </c>
      <c r="B541" s="57">
        <v>540</v>
      </c>
      <c r="C541" s="73">
        <v>45238</v>
      </c>
      <c r="D541" s="57" t="s">
        <v>19075</v>
      </c>
      <c r="E541" s="57" t="s">
        <v>19076</v>
      </c>
      <c r="F541" s="197" t="s">
        <v>19617</v>
      </c>
      <c r="G541" s="57" t="s">
        <v>18018</v>
      </c>
      <c r="H541" s="57">
        <f t="shared" si="8"/>
        <v>87</v>
      </c>
      <c r="I541" s="57" t="s">
        <v>3085</v>
      </c>
      <c r="J541" s="57" t="s">
        <v>3196</v>
      </c>
      <c r="K541" s="57" t="s">
        <v>3196</v>
      </c>
      <c r="L541" s="57" t="s">
        <v>3196</v>
      </c>
      <c r="M541" s="57" t="s">
        <v>3196</v>
      </c>
      <c r="N541" s="193" t="s">
        <v>3228</v>
      </c>
      <c r="O541" s="57">
        <v>27</v>
      </c>
      <c r="P541" s="57" t="s">
        <v>17700</v>
      </c>
      <c r="R541" s="57" t="s">
        <v>17700</v>
      </c>
      <c r="S541" s="57">
        <v>1</v>
      </c>
      <c r="T541" s="57">
        <v>0.3</v>
      </c>
      <c r="U541" s="57" t="str">
        <f>VLOOKUP(A541,'Individual Data'!$K$5:$AC$5544,12,FALSE)</f>
        <v>IPCSR</v>
      </c>
      <c r="V541" s="14">
        <f>IFERROR(LOOKUP(H541,{30,43,48,53,58,63,68,73,78,83,88,93,97},{42,47,52,57,62,67,72,77,82,87,92,99,100}),999)</f>
        <v>87</v>
      </c>
      <c r="X541" s="57">
        <f>VLOOKUP(A541,'Individual Data'!$K$5:$AC$5544,8,FALSE)</f>
        <v>4</v>
      </c>
      <c r="Y541" s="57">
        <f>VLOOKUP(A541,'Individual Data'!$K$5:$AC$5544,9,FALSE)</f>
        <v>2019</v>
      </c>
    </row>
    <row r="542" spans="1:25" ht="15" customHeight="1" x14ac:dyDescent="0.25">
      <c r="A542" s="57" t="s">
        <v>14856</v>
      </c>
      <c r="B542" s="57">
        <v>541</v>
      </c>
      <c r="C542" s="73">
        <v>45238</v>
      </c>
      <c r="D542" s="57" t="s">
        <v>19077</v>
      </c>
      <c r="E542" s="57" t="s">
        <v>19078</v>
      </c>
      <c r="F542" s="197" t="s">
        <v>19617</v>
      </c>
      <c r="G542" s="57" t="s">
        <v>17976</v>
      </c>
      <c r="H542" s="57">
        <f t="shared" si="8"/>
        <v>74</v>
      </c>
      <c r="I542" s="57" t="s">
        <v>3085</v>
      </c>
      <c r="J542" s="57" t="s">
        <v>3196</v>
      </c>
      <c r="K542" s="57" t="s">
        <v>3196</v>
      </c>
      <c r="L542" s="57" t="s">
        <v>3196</v>
      </c>
      <c r="M542" s="57" t="s">
        <v>3196</v>
      </c>
      <c r="N542" s="193" t="s">
        <v>3228</v>
      </c>
      <c r="O542" s="57">
        <v>27</v>
      </c>
      <c r="P542" s="57" t="s">
        <v>17700</v>
      </c>
      <c r="R542" s="57" t="s">
        <v>17700</v>
      </c>
      <c r="S542" s="57">
        <v>1</v>
      </c>
      <c r="T542" s="57">
        <v>0.3</v>
      </c>
      <c r="U542" s="57" t="str">
        <f>VLOOKUP(A542,'Individual Data'!$K$5:$AC$5544,12,FALSE)</f>
        <v>LFSO</v>
      </c>
      <c r="V542" s="14">
        <f>IFERROR(LOOKUP(H542,{30,43,48,53,58,63,68,73,78,83,88,93,97},{42,47,52,57,62,67,72,77,82,87,92,99,100}),999)</f>
        <v>77</v>
      </c>
      <c r="X542" s="57">
        <f>VLOOKUP(A542,'Individual Data'!$K$5:$AC$5544,8,FALSE)</f>
        <v>4</v>
      </c>
      <c r="Y542" s="57">
        <f>VLOOKUP(A542,'Individual Data'!$K$5:$AC$5544,9,FALSE)</f>
        <v>2019</v>
      </c>
    </row>
    <row r="543" spans="1:25" ht="15" customHeight="1" x14ac:dyDescent="0.25">
      <c r="A543" s="57" t="s">
        <v>12605</v>
      </c>
      <c r="B543" s="57">
        <v>542</v>
      </c>
      <c r="C543" s="73">
        <v>45238</v>
      </c>
      <c r="D543" s="57" t="s">
        <v>19079</v>
      </c>
      <c r="E543" s="57" t="s">
        <v>19080</v>
      </c>
      <c r="F543" s="197" t="s">
        <v>19617</v>
      </c>
      <c r="G543" s="57" t="s">
        <v>18116</v>
      </c>
      <c r="H543" s="57">
        <f t="shared" si="8"/>
        <v>84.5</v>
      </c>
      <c r="I543" s="57" t="s">
        <v>3085</v>
      </c>
      <c r="J543" s="57" t="s">
        <v>3196</v>
      </c>
      <c r="K543" s="57" t="s">
        <v>3196</v>
      </c>
      <c r="L543" s="57" t="s">
        <v>3196</v>
      </c>
      <c r="M543" s="57" t="s">
        <v>3196</v>
      </c>
      <c r="N543" s="193" t="s">
        <v>3228</v>
      </c>
      <c r="O543" s="57">
        <v>27</v>
      </c>
      <c r="P543" s="57" t="s">
        <v>17700</v>
      </c>
      <c r="R543" s="57" t="s">
        <v>17700</v>
      </c>
      <c r="S543" s="57">
        <v>1</v>
      </c>
      <c r="T543" s="57">
        <v>9.9</v>
      </c>
      <c r="U543" s="57" t="str">
        <f>VLOOKUP(A543,'Individual Data'!$K$5:$AC$5544,12,FALSE)</f>
        <v>Unassigned</v>
      </c>
      <c r="V543" s="14">
        <f>IFERROR(LOOKUP(H543,{30,43,48,53,58,63,68,73,78,83,88,93,97},{42,47,52,57,62,67,72,77,82,87,92,99,100}),999)</f>
        <v>87</v>
      </c>
      <c r="X543" s="57" t="str">
        <f>VLOOKUP(A543,'Individual Data'!$K$5:$AC$5544,8,FALSE)</f>
        <v>NA</v>
      </c>
      <c r="Y543" s="57" t="str">
        <f>VLOOKUP(A543,'Individual Data'!$K$5:$AC$5544,9,FALSE)</f>
        <v>U</v>
      </c>
    </row>
    <row r="544" spans="1:25" ht="15" customHeight="1" x14ac:dyDescent="0.25">
      <c r="A544" s="57" t="s">
        <v>14001</v>
      </c>
      <c r="B544" s="57">
        <v>543</v>
      </c>
      <c r="C544" s="73">
        <v>45238</v>
      </c>
      <c r="D544" s="57" t="s">
        <v>19081</v>
      </c>
      <c r="E544" s="57" t="s">
        <v>19082</v>
      </c>
      <c r="F544" s="197" t="s">
        <v>19617</v>
      </c>
      <c r="G544" s="57" t="s">
        <v>18124</v>
      </c>
      <c r="H544" s="57">
        <f t="shared" si="8"/>
        <v>85</v>
      </c>
      <c r="I544" s="57" t="s">
        <v>3085</v>
      </c>
      <c r="J544" s="57" t="s">
        <v>3196</v>
      </c>
      <c r="K544" s="57" t="s">
        <v>3196</v>
      </c>
      <c r="L544" s="57" t="s">
        <v>3196</v>
      </c>
      <c r="M544" s="57" t="s">
        <v>3196</v>
      </c>
      <c r="N544" s="193" t="s">
        <v>3228</v>
      </c>
      <c r="O544" s="57">
        <v>27</v>
      </c>
      <c r="P544" s="57" t="s">
        <v>17700</v>
      </c>
      <c r="R544" s="57" t="s">
        <v>17700</v>
      </c>
      <c r="S544" s="57">
        <v>1</v>
      </c>
      <c r="T544" s="57">
        <v>0.4</v>
      </c>
      <c r="U544" s="57" t="str">
        <f>VLOOKUP(A544,'Individual Data'!$K$5:$AC$5544,12,FALSE)</f>
        <v>NPTH</v>
      </c>
      <c r="V544" s="14">
        <f>IFERROR(LOOKUP(H544,{30,43,48,53,58,63,68,73,78,83,88,93,97},{42,47,52,57,62,67,72,77,82,87,92,99,100}),999)</f>
        <v>87</v>
      </c>
      <c r="X544" s="57">
        <f>VLOOKUP(A544,'Individual Data'!$K$5:$AC$5544,8,FALSE)</f>
        <v>5</v>
      </c>
      <c r="Y544" s="57">
        <f>VLOOKUP(A544,'Individual Data'!$K$5:$AC$5544,9,FALSE)</f>
        <v>2018</v>
      </c>
    </row>
    <row r="545" spans="1:25" ht="15" customHeight="1" x14ac:dyDescent="0.25">
      <c r="A545" s="57" t="s">
        <v>14132</v>
      </c>
      <c r="B545" s="57">
        <v>544</v>
      </c>
      <c r="C545" s="73">
        <v>45238</v>
      </c>
      <c r="D545" s="57" t="s">
        <v>19083</v>
      </c>
      <c r="E545" s="57" t="s">
        <v>19084</v>
      </c>
      <c r="F545" s="197" t="s">
        <v>19617</v>
      </c>
      <c r="G545" s="57" t="s">
        <v>18040</v>
      </c>
      <c r="H545" s="57">
        <f t="shared" si="8"/>
        <v>86</v>
      </c>
      <c r="I545" s="57" t="s">
        <v>3085</v>
      </c>
      <c r="J545" s="57" t="s">
        <v>3228</v>
      </c>
      <c r="K545" s="57" t="s">
        <v>3228</v>
      </c>
      <c r="L545" s="57" t="s">
        <v>3196</v>
      </c>
      <c r="M545" s="57" t="s">
        <v>3196</v>
      </c>
      <c r="N545" s="193" t="s">
        <v>3196</v>
      </c>
      <c r="P545" s="57" t="s">
        <v>17700</v>
      </c>
      <c r="R545" s="57" t="s">
        <v>17700</v>
      </c>
      <c r="S545" s="57">
        <v>1</v>
      </c>
      <c r="T545" s="57">
        <v>9.9</v>
      </c>
      <c r="U545" s="57" t="str">
        <f>VLOOKUP(A545,'Individual Data'!$K$5:$AC$5544,12,FALSE)</f>
        <v>CJA1</v>
      </c>
      <c r="V545" s="14">
        <f>IFERROR(LOOKUP(H545,{30,43,48,53,58,63,68,73,78,83,88,93,97},{42,47,52,57,62,67,72,77,82,87,92,99,100}),999)</f>
        <v>87</v>
      </c>
      <c r="X545" s="57">
        <f>VLOOKUP(A545,'Individual Data'!$K$5:$AC$5544,8,FALSE)</f>
        <v>4</v>
      </c>
      <c r="Y545" s="57">
        <f>VLOOKUP(A545,'Individual Data'!$K$5:$AC$5544,9,FALSE)</f>
        <v>2019</v>
      </c>
    </row>
    <row r="546" spans="1:25" ht="15" customHeight="1" x14ac:dyDescent="0.25">
      <c r="A546" s="57" t="s">
        <v>12045</v>
      </c>
      <c r="B546" s="57">
        <v>545</v>
      </c>
      <c r="C546" s="73">
        <v>45238</v>
      </c>
      <c r="D546" s="57" t="s">
        <v>19085</v>
      </c>
      <c r="E546" s="57" t="s">
        <v>19086</v>
      </c>
      <c r="F546" s="197" t="s">
        <v>19617</v>
      </c>
      <c r="G546" s="57" t="s">
        <v>18124</v>
      </c>
      <c r="H546" s="57">
        <f t="shared" si="8"/>
        <v>85</v>
      </c>
      <c r="I546" s="57" t="s">
        <v>3085</v>
      </c>
      <c r="J546" s="57" t="s">
        <v>3196</v>
      </c>
      <c r="K546" s="57" t="s">
        <v>3196</v>
      </c>
      <c r="L546" s="57" t="s">
        <v>3196</v>
      </c>
      <c r="M546" s="57" t="s">
        <v>3196</v>
      </c>
      <c r="N546" s="193" t="s">
        <v>3228</v>
      </c>
      <c r="O546" s="57">
        <v>27</v>
      </c>
      <c r="P546" s="57" t="s">
        <v>17700</v>
      </c>
      <c r="R546" s="57" t="s">
        <v>17700</v>
      </c>
      <c r="S546" s="57">
        <v>1</v>
      </c>
      <c r="T546" s="57">
        <v>0.3</v>
      </c>
      <c r="U546" s="57" t="str">
        <f>VLOOKUP(A546,'Individual Data'!$K$5:$AC$5544,12,FALSE)</f>
        <v>IPCSR</v>
      </c>
      <c r="V546" s="14">
        <f>IFERROR(LOOKUP(H546,{30,43,48,53,58,63,68,73,78,83,88,93,97},{42,47,52,57,62,67,72,77,82,87,92,99,100}),999)</f>
        <v>87</v>
      </c>
      <c r="X546" s="57">
        <f>VLOOKUP(A546,'Individual Data'!$K$5:$AC$5544,8,FALSE)</f>
        <v>4</v>
      </c>
      <c r="Y546" s="57">
        <f>VLOOKUP(A546,'Individual Data'!$K$5:$AC$5544,9,FALSE)</f>
        <v>2019</v>
      </c>
    </row>
    <row r="547" spans="1:25" ht="15" customHeight="1" x14ac:dyDescent="0.25">
      <c r="A547" s="57" t="s">
        <v>19087</v>
      </c>
      <c r="B547" s="57">
        <v>546</v>
      </c>
      <c r="C547" s="73">
        <v>45238</v>
      </c>
      <c r="D547" s="57" t="s">
        <v>19088</v>
      </c>
      <c r="E547" s="57" t="s">
        <v>19089</v>
      </c>
      <c r="F547" s="197" t="s">
        <v>19617</v>
      </c>
      <c r="G547" s="57" t="s">
        <v>18116</v>
      </c>
      <c r="H547" s="57">
        <f t="shared" si="8"/>
        <v>84.5</v>
      </c>
      <c r="I547" s="57" t="s">
        <v>3085</v>
      </c>
      <c r="J547" s="57" t="s">
        <v>3196</v>
      </c>
      <c r="K547" s="57" t="s">
        <v>3196</v>
      </c>
      <c r="L547" s="57" t="s">
        <v>3196</v>
      </c>
      <c r="M547" s="57" t="s">
        <v>3196</v>
      </c>
      <c r="N547" s="193" t="s">
        <v>3228</v>
      </c>
      <c r="O547" s="57">
        <v>27</v>
      </c>
      <c r="P547" s="57" t="s">
        <v>17700</v>
      </c>
      <c r="R547" s="57" t="s">
        <v>17700</v>
      </c>
      <c r="S547" s="57">
        <v>1</v>
      </c>
      <c r="T547" s="57">
        <v>0.3</v>
      </c>
      <c r="U547" s="57" t="str">
        <f>VLOOKUP(A547,'Individual Data'!$K$5:$AC$5544,12,FALSE)</f>
        <v>IPCSR</v>
      </c>
      <c r="V547" s="14">
        <f>IFERROR(LOOKUP(H547,{30,43,48,53,58,63,68,73,78,83,88,93,97},{42,47,52,57,62,67,72,77,82,87,92,99,100}),999)</f>
        <v>87</v>
      </c>
      <c r="X547" s="57">
        <f>VLOOKUP(A547,'Individual Data'!$K$5:$AC$5544,8,FALSE)</f>
        <v>4</v>
      </c>
      <c r="Y547" s="57">
        <f>VLOOKUP(A547,'Individual Data'!$K$5:$AC$5544,9,FALSE)</f>
        <v>2019</v>
      </c>
    </row>
    <row r="548" spans="1:25" ht="15" customHeight="1" x14ac:dyDescent="0.25">
      <c r="A548" s="57" t="s">
        <v>3701</v>
      </c>
      <c r="B548" s="57">
        <v>547</v>
      </c>
      <c r="C548" s="73">
        <v>45238</v>
      </c>
      <c r="D548" s="57" t="s">
        <v>19090</v>
      </c>
      <c r="E548" s="57" t="s">
        <v>19091</v>
      </c>
      <c r="F548" s="197" t="s">
        <v>19617</v>
      </c>
      <c r="G548" s="57" t="s">
        <v>17879</v>
      </c>
      <c r="H548" s="57">
        <f t="shared" si="8"/>
        <v>82</v>
      </c>
      <c r="I548" s="57" t="s">
        <v>3085</v>
      </c>
      <c r="J548" s="57" t="s">
        <v>3196</v>
      </c>
      <c r="K548" s="57" t="s">
        <v>3196</v>
      </c>
      <c r="L548" s="57" t="s">
        <v>3196</v>
      </c>
      <c r="M548" s="57" t="s">
        <v>3196</v>
      </c>
      <c r="N548" s="193" t="s">
        <v>3228</v>
      </c>
      <c r="O548" s="57">
        <v>27</v>
      </c>
      <c r="P548" s="57" t="s">
        <v>17700</v>
      </c>
      <c r="R548" s="57" t="s">
        <v>17700</v>
      </c>
      <c r="S548" s="57">
        <v>1</v>
      </c>
      <c r="T548" s="57">
        <v>9.9</v>
      </c>
      <c r="U548" s="57" t="str">
        <f>VLOOKUP(A548,'Individual Data'!$K$5:$AC$5544,12,FALSE)</f>
        <v>Unassigned</v>
      </c>
      <c r="V548" s="14">
        <f>IFERROR(LOOKUP(H548,{30,43,48,53,58,63,68,73,78,83,88,93,97},{42,47,52,57,62,67,72,77,82,87,92,99,100}),999)</f>
        <v>82</v>
      </c>
      <c r="X548" s="57" t="str">
        <f>VLOOKUP(A548,'Individual Data'!$K$5:$AC$5544,8,FALSE)</f>
        <v>NA</v>
      </c>
      <c r="Y548" s="57" t="str">
        <f>VLOOKUP(A548,'Individual Data'!$K$5:$AC$5544,9,FALSE)</f>
        <v>U</v>
      </c>
    </row>
    <row r="549" spans="1:25" ht="15" customHeight="1" x14ac:dyDescent="0.25">
      <c r="A549" s="57" t="s">
        <v>9023</v>
      </c>
      <c r="B549" s="57">
        <v>548</v>
      </c>
      <c r="C549" s="73">
        <v>45238</v>
      </c>
      <c r="D549" s="57" t="s">
        <v>19092</v>
      </c>
      <c r="E549" s="57" t="s">
        <v>19093</v>
      </c>
      <c r="F549" s="197" t="s">
        <v>19617</v>
      </c>
      <c r="G549" s="57" t="s">
        <v>17995</v>
      </c>
      <c r="H549" s="57">
        <f t="shared" si="8"/>
        <v>75</v>
      </c>
      <c r="I549" s="57" t="s">
        <v>3085</v>
      </c>
      <c r="J549" s="57" t="s">
        <v>3196</v>
      </c>
      <c r="K549" s="57" t="s">
        <v>3196</v>
      </c>
      <c r="L549" s="57" t="s">
        <v>3196</v>
      </c>
      <c r="M549" s="57" t="s">
        <v>3196</v>
      </c>
      <c r="N549" s="193" t="s">
        <v>3228</v>
      </c>
      <c r="O549" s="57">
        <v>27</v>
      </c>
      <c r="P549" s="57" t="s">
        <v>17700</v>
      </c>
      <c r="R549" s="57" t="s">
        <v>17700</v>
      </c>
      <c r="S549" s="57">
        <v>1</v>
      </c>
      <c r="T549" s="57">
        <v>0.3</v>
      </c>
      <c r="U549" s="57" t="str">
        <f>VLOOKUP(A549,'Individual Data'!$K$5:$AC$5544,12,FALSE)</f>
        <v>CJA1</v>
      </c>
      <c r="V549" s="14">
        <f>IFERROR(LOOKUP(H549,{30,43,48,53,58,63,68,73,78,83,88,93,97},{42,47,52,57,62,67,72,77,82,87,92,99,100}),999)</f>
        <v>77</v>
      </c>
      <c r="X549" s="57">
        <f>VLOOKUP(A549,'Individual Data'!$K$5:$AC$5544,8,FALSE)</f>
        <v>4</v>
      </c>
      <c r="Y549" s="57">
        <f>VLOOKUP(A549,'Individual Data'!$K$5:$AC$5544,9,FALSE)</f>
        <v>2019</v>
      </c>
    </row>
    <row r="550" spans="1:25" ht="15" customHeight="1" x14ac:dyDescent="0.25">
      <c r="A550" s="57" t="s">
        <v>14184</v>
      </c>
      <c r="B550" s="57">
        <v>549</v>
      </c>
      <c r="C550" s="73">
        <v>45238</v>
      </c>
      <c r="D550" s="57" t="s">
        <v>19094</v>
      </c>
      <c r="E550" s="57" t="s">
        <v>19095</v>
      </c>
      <c r="F550" s="197" t="s">
        <v>19617</v>
      </c>
      <c r="G550" s="57" t="s">
        <v>18167</v>
      </c>
      <c r="H550" s="57">
        <f t="shared" si="8"/>
        <v>83</v>
      </c>
      <c r="I550" s="57" t="s">
        <v>3085</v>
      </c>
      <c r="J550" s="57" t="s">
        <v>3196</v>
      </c>
      <c r="K550" s="57" t="s">
        <v>3196</v>
      </c>
      <c r="L550" s="57" t="s">
        <v>3196</v>
      </c>
      <c r="M550" s="57" t="s">
        <v>3196</v>
      </c>
      <c r="N550" s="193" t="s">
        <v>3228</v>
      </c>
      <c r="O550" s="57">
        <v>27</v>
      </c>
      <c r="P550" s="57" t="s">
        <v>17700</v>
      </c>
      <c r="R550" s="57" t="s">
        <v>17700</v>
      </c>
      <c r="S550" s="57">
        <v>1</v>
      </c>
      <c r="T550" s="57">
        <v>0.3</v>
      </c>
      <c r="U550" s="57" t="str">
        <f>VLOOKUP(A550,'Individual Data'!$K$5:$AC$5544,12,FALSE)</f>
        <v>CJA1</v>
      </c>
      <c r="V550" s="14">
        <f>IFERROR(LOOKUP(H550,{30,43,48,53,58,63,68,73,78,83,88,93,97},{42,47,52,57,62,67,72,77,82,87,92,99,100}),999)</f>
        <v>87</v>
      </c>
      <c r="X550" s="57">
        <f>VLOOKUP(A550,'Individual Data'!$K$5:$AC$5544,8,FALSE)</f>
        <v>4</v>
      </c>
      <c r="Y550" s="57">
        <f>VLOOKUP(A550,'Individual Data'!$K$5:$AC$5544,9,FALSE)</f>
        <v>2019</v>
      </c>
    </row>
    <row r="551" spans="1:25" ht="15" customHeight="1" x14ac:dyDescent="0.25">
      <c r="A551" s="57" t="s">
        <v>16740</v>
      </c>
      <c r="B551" s="57">
        <v>550</v>
      </c>
      <c r="C551" s="73">
        <v>45238</v>
      </c>
      <c r="D551" s="57" t="s">
        <v>19096</v>
      </c>
      <c r="E551" s="57" t="s">
        <v>19097</v>
      </c>
      <c r="F551" s="197" t="s">
        <v>19617</v>
      </c>
      <c r="G551" s="57" t="s">
        <v>17934</v>
      </c>
      <c r="H551" s="57">
        <f t="shared" si="8"/>
        <v>77</v>
      </c>
      <c r="I551" s="57" t="s">
        <v>3085</v>
      </c>
      <c r="J551" s="57" t="s">
        <v>3196</v>
      </c>
      <c r="K551" s="57" t="s">
        <v>3196</v>
      </c>
      <c r="L551" s="57" t="s">
        <v>3196</v>
      </c>
      <c r="M551" s="57" t="s">
        <v>3196</v>
      </c>
      <c r="N551" s="193" t="s">
        <v>3228</v>
      </c>
      <c r="O551" s="57">
        <v>27</v>
      </c>
      <c r="P551" s="57" t="s">
        <v>17700</v>
      </c>
      <c r="R551" s="57" t="s">
        <v>17700</v>
      </c>
      <c r="S551" s="57">
        <v>1</v>
      </c>
      <c r="T551" s="57">
        <v>9.9</v>
      </c>
      <c r="U551" s="57" t="str">
        <f>VLOOKUP(A551,'Individual Data'!$K$5:$AC$5544,12,FALSE)</f>
        <v>LFH UNK</v>
      </c>
      <c r="V551" s="14">
        <f>IFERROR(LOOKUP(H551,{30,43,48,53,58,63,68,73,78,83,88,93,97},{42,47,52,57,62,67,72,77,82,87,92,99,100}),999)</f>
        <v>77</v>
      </c>
      <c r="X551" s="57">
        <f>VLOOKUP(A551,'Individual Data'!$K$5:$AC$5544,8,FALSE)</f>
        <v>5</v>
      </c>
      <c r="Y551" s="57">
        <f>VLOOKUP(A551,'Individual Data'!$K$5:$AC$5544,9,FALSE)</f>
        <v>2018</v>
      </c>
    </row>
    <row r="552" spans="1:25" ht="15" customHeight="1" x14ac:dyDescent="0.25">
      <c r="A552" s="57" t="s">
        <v>12396</v>
      </c>
      <c r="B552" s="57">
        <v>551</v>
      </c>
      <c r="C552" s="73">
        <v>45238</v>
      </c>
      <c r="D552" s="57" t="s">
        <v>19098</v>
      </c>
      <c r="E552" s="57" t="s">
        <v>19099</v>
      </c>
      <c r="F552" s="197" t="s">
        <v>19617</v>
      </c>
      <c r="G552" s="57" t="s">
        <v>17954</v>
      </c>
      <c r="H552" s="57">
        <f t="shared" si="8"/>
        <v>81</v>
      </c>
      <c r="I552" s="57" t="s">
        <v>3085</v>
      </c>
      <c r="J552" s="57" t="s">
        <v>3228</v>
      </c>
      <c r="K552" s="57" t="s">
        <v>3228</v>
      </c>
      <c r="L552" s="57" t="s">
        <v>3196</v>
      </c>
      <c r="M552" s="57" t="s">
        <v>3196</v>
      </c>
      <c r="N552" s="193" t="s">
        <v>3196</v>
      </c>
      <c r="P552" s="57" t="s">
        <v>17700</v>
      </c>
      <c r="R552" s="57" t="s">
        <v>17700</v>
      </c>
      <c r="S552" s="57">
        <v>1</v>
      </c>
      <c r="T552" s="57">
        <v>9.9</v>
      </c>
      <c r="U552" s="57" t="str">
        <f>VLOOKUP(A552,'Individual Data'!$K$5:$AC$5544,12,FALSE)</f>
        <v>CJA1</v>
      </c>
      <c r="V552" s="14">
        <f>IFERROR(LOOKUP(H552,{30,43,48,53,58,63,68,73,78,83,88,93,97},{42,47,52,57,62,67,72,77,82,87,92,99,100}),999)</f>
        <v>82</v>
      </c>
      <c r="X552" s="57">
        <f>VLOOKUP(A552,'Individual Data'!$K$5:$AC$5544,8,FALSE)</f>
        <v>4</v>
      </c>
      <c r="Y552" s="57">
        <f>VLOOKUP(A552,'Individual Data'!$K$5:$AC$5544,9,FALSE)</f>
        <v>2019</v>
      </c>
    </row>
    <row r="553" spans="1:25" ht="15" customHeight="1" x14ac:dyDescent="0.25">
      <c r="A553" s="57" t="s">
        <v>6814</v>
      </c>
      <c r="B553" s="57">
        <v>552</v>
      </c>
      <c r="C553" s="73">
        <v>45238</v>
      </c>
      <c r="D553" s="57" t="s">
        <v>19100</v>
      </c>
      <c r="E553" s="57" t="s">
        <v>19101</v>
      </c>
      <c r="F553" s="197" t="s">
        <v>19617</v>
      </c>
      <c r="G553" s="57" t="s">
        <v>17954</v>
      </c>
      <c r="H553" s="57">
        <f t="shared" si="8"/>
        <v>81</v>
      </c>
      <c r="I553" s="57" t="s">
        <v>3085</v>
      </c>
      <c r="J553" s="57" t="s">
        <v>3196</v>
      </c>
      <c r="K553" s="57" t="s">
        <v>3196</v>
      </c>
      <c r="L553" s="57" t="s">
        <v>3196</v>
      </c>
      <c r="M553" s="57" t="s">
        <v>3196</v>
      </c>
      <c r="N553" s="193" t="s">
        <v>3228</v>
      </c>
      <c r="O553" s="57">
        <v>27</v>
      </c>
      <c r="P553" s="57" t="s">
        <v>17700</v>
      </c>
      <c r="R553" s="57" t="s">
        <v>17700</v>
      </c>
      <c r="S553" s="57">
        <v>1</v>
      </c>
      <c r="T553" s="57">
        <v>0.3</v>
      </c>
      <c r="U553" s="57" t="str">
        <f>VLOOKUP(A553,'Individual Data'!$K$5:$AC$5544,12,FALSE)</f>
        <v>Unassigned</v>
      </c>
      <c r="V553" s="14">
        <f>IFERROR(LOOKUP(H553,{30,43,48,53,58,63,68,73,78,83,88,93,97},{42,47,52,57,62,67,72,77,82,87,92,99,100}),999)</f>
        <v>82</v>
      </c>
      <c r="X553" s="57" t="str">
        <f>VLOOKUP(A553,'Individual Data'!$K$5:$AC$5544,8,FALSE)</f>
        <v>NA</v>
      </c>
      <c r="Y553" s="57" t="str">
        <f>VLOOKUP(A553,'Individual Data'!$K$5:$AC$5544,9,FALSE)</f>
        <v>U</v>
      </c>
    </row>
    <row r="554" spans="1:25" ht="15" customHeight="1" x14ac:dyDescent="0.25">
      <c r="A554" s="57" t="s">
        <v>14952</v>
      </c>
      <c r="B554" s="57">
        <v>553</v>
      </c>
      <c r="C554" s="73">
        <v>45238</v>
      </c>
      <c r="D554" s="57" t="s">
        <v>19102</v>
      </c>
      <c r="E554" s="57" t="s">
        <v>19103</v>
      </c>
      <c r="F554" s="197" t="s">
        <v>19617</v>
      </c>
      <c r="G554" s="57" t="s">
        <v>18074</v>
      </c>
      <c r="H554" s="57">
        <f t="shared" si="8"/>
        <v>72.5</v>
      </c>
      <c r="I554" s="57" t="s">
        <v>3085</v>
      </c>
      <c r="J554" s="57" t="s">
        <v>3196</v>
      </c>
      <c r="K554" s="57" t="s">
        <v>3196</v>
      </c>
      <c r="L554" s="57" t="s">
        <v>3196</v>
      </c>
      <c r="M554" s="57" t="s">
        <v>3196</v>
      </c>
      <c r="N554" s="193" t="s">
        <v>3228</v>
      </c>
      <c r="O554" s="57">
        <v>27</v>
      </c>
      <c r="P554" s="57" t="s">
        <v>17700</v>
      </c>
      <c r="R554" s="57" t="s">
        <v>17700</v>
      </c>
      <c r="S554" s="57">
        <v>1</v>
      </c>
      <c r="T554" s="57">
        <v>9.9</v>
      </c>
      <c r="U554" s="57" t="str">
        <f>VLOOKUP(A554,'Individual Data'!$K$5:$AC$5544,12,FALSE)</f>
        <v>NPTH</v>
      </c>
      <c r="V554" s="14">
        <f>IFERROR(LOOKUP(H554,{30,43,48,53,58,63,68,73,78,83,88,93,97},{42,47,52,57,62,67,72,77,82,87,92,99,100}),999)</f>
        <v>72</v>
      </c>
      <c r="X554" s="57">
        <f>VLOOKUP(A554,'Individual Data'!$K$5:$AC$5544,8,FALSE)</f>
        <v>4</v>
      </c>
      <c r="Y554" s="57">
        <f>VLOOKUP(A554,'Individual Data'!$K$5:$AC$5544,9,FALSE)</f>
        <v>2019</v>
      </c>
    </row>
    <row r="555" spans="1:25" ht="15" customHeight="1" x14ac:dyDescent="0.25">
      <c r="A555" s="57" t="s">
        <v>16687</v>
      </c>
      <c r="B555" s="57">
        <v>554</v>
      </c>
      <c r="C555" s="73">
        <v>45238</v>
      </c>
      <c r="D555" s="57" t="s">
        <v>19104</v>
      </c>
      <c r="E555" s="57" t="s">
        <v>19105</v>
      </c>
      <c r="F555" s="197" t="s">
        <v>19617</v>
      </c>
      <c r="G555" s="57" t="s">
        <v>17943</v>
      </c>
      <c r="H555" s="57">
        <f t="shared" si="8"/>
        <v>76</v>
      </c>
      <c r="I555" s="57" t="s">
        <v>3085</v>
      </c>
      <c r="J555" s="57" t="s">
        <v>3228</v>
      </c>
      <c r="K555" s="57" t="s">
        <v>3228</v>
      </c>
      <c r="L555" s="57" t="s">
        <v>3196</v>
      </c>
      <c r="M555" s="57" t="s">
        <v>3196</v>
      </c>
      <c r="N555" s="193" t="s">
        <v>3196</v>
      </c>
      <c r="P555" s="57" t="s">
        <v>17700</v>
      </c>
      <c r="R555" s="57" t="s">
        <v>17700</v>
      </c>
      <c r="S555" s="57">
        <v>1</v>
      </c>
      <c r="T555" s="57">
        <v>9.9</v>
      </c>
      <c r="U555" s="57" t="str">
        <f>VLOOKUP(A555,'Individual Data'!$K$5:$AC$5544,12,FALSE)</f>
        <v>GRR</v>
      </c>
      <c r="V555" s="14">
        <f>IFERROR(LOOKUP(H555,{30,43,48,53,58,63,68,73,78,83,88,93,97},{42,47,52,57,62,67,72,77,82,87,92,99,100}),999)</f>
        <v>77</v>
      </c>
      <c r="X555" s="57">
        <f>VLOOKUP(A555,'Individual Data'!$K$5:$AC$5544,8,FALSE)</f>
        <v>4</v>
      </c>
      <c r="Y555" s="57">
        <f>VLOOKUP(A555,'Individual Data'!$K$5:$AC$5544,9,FALSE)</f>
        <v>2019</v>
      </c>
    </row>
    <row r="556" spans="1:25" ht="15" customHeight="1" x14ac:dyDescent="0.25">
      <c r="A556" s="57" t="s">
        <v>9471</v>
      </c>
      <c r="B556" s="57">
        <v>555</v>
      </c>
      <c r="C556" s="73">
        <v>45238</v>
      </c>
      <c r="D556" s="57" t="s">
        <v>19106</v>
      </c>
      <c r="E556" s="57" t="s">
        <v>19107</v>
      </c>
      <c r="F556" s="197" t="s">
        <v>19617</v>
      </c>
      <c r="G556" s="57" t="s">
        <v>17937</v>
      </c>
      <c r="H556" s="57">
        <f t="shared" si="8"/>
        <v>72</v>
      </c>
      <c r="I556" s="57" t="s">
        <v>3085</v>
      </c>
      <c r="J556" s="57" t="s">
        <v>3196</v>
      </c>
      <c r="K556" s="57" t="s">
        <v>3196</v>
      </c>
      <c r="L556" s="57" t="s">
        <v>3196</v>
      </c>
      <c r="M556" s="57" t="s">
        <v>3196</v>
      </c>
      <c r="N556" s="193" t="s">
        <v>3228</v>
      </c>
      <c r="O556" s="57">
        <v>27</v>
      </c>
      <c r="P556" s="57" t="s">
        <v>17700</v>
      </c>
      <c r="R556" s="57" t="s">
        <v>17700</v>
      </c>
      <c r="S556" s="57">
        <v>1</v>
      </c>
      <c r="T556" s="57">
        <v>9.9</v>
      </c>
      <c r="U556" s="57" t="str">
        <f>VLOOKUP(A556,'Individual Data'!$K$5:$AC$5544,12,FALSE)</f>
        <v>NPTH</v>
      </c>
      <c r="V556" s="14">
        <f>IFERROR(LOOKUP(H556,{30,43,48,53,58,63,68,73,78,83,88,93,97},{42,47,52,57,62,67,72,77,82,87,92,99,100}),999)</f>
        <v>72</v>
      </c>
      <c r="X556" s="57">
        <f>VLOOKUP(A556,'Individual Data'!$K$5:$AC$5544,8,FALSE)</f>
        <v>4</v>
      </c>
      <c r="Y556" s="57">
        <f>VLOOKUP(A556,'Individual Data'!$K$5:$AC$5544,9,FALSE)</f>
        <v>2019</v>
      </c>
    </row>
    <row r="557" spans="1:25" ht="15" customHeight="1" x14ac:dyDescent="0.25">
      <c r="A557" s="57" t="s">
        <v>12333</v>
      </c>
      <c r="B557" s="57">
        <v>556</v>
      </c>
      <c r="C557" s="73">
        <v>45238</v>
      </c>
      <c r="D557" s="57" t="s">
        <v>19108</v>
      </c>
      <c r="E557" s="57" t="s">
        <v>19109</v>
      </c>
      <c r="F557" s="197" t="s">
        <v>19617</v>
      </c>
      <c r="G557" s="57" t="s">
        <v>17879</v>
      </c>
      <c r="H557" s="57">
        <f t="shared" si="8"/>
        <v>82</v>
      </c>
      <c r="I557" s="57" t="s">
        <v>3085</v>
      </c>
      <c r="J557" s="57" t="s">
        <v>3196</v>
      </c>
      <c r="K557" s="57" t="s">
        <v>3196</v>
      </c>
      <c r="L557" s="57" t="s">
        <v>3196</v>
      </c>
      <c r="M557" s="57" t="s">
        <v>3196</v>
      </c>
      <c r="N557" s="193" t="s">
        <v>3228</v>
      </c>
      <c r="O557" s="57">
        <v>27</v>
      </c>
      <c r="P557" s="57" t="s">
        <v>17700</v>
      </c>
      <c r="R557" s="57" t="s">
        <v>17700</v>
      </c>
      <c r="S557" s="57">
        <v>1</v>
      </c>
      <c r="T557" s="57">
        <v>0.3</v>
      </c>
      <c r="U557" s="57" t="str">
        <f>VLOOKUP(A557,'Individual Data'!$K$5:$AC$5544,12,FALSE)</f>
        <v>IPCSR</v>
      </c>
      <c r="V557" s="14">
        <f>IFERROR(LOOKUP(H557,{30,43,48,53,58,63,68,73,78,83,88,93,97},{42,47,52,57,62,67,72,77,82,87,92,99,100}),999)</f>
        <v>82</v>
      </c>
      <c r="X557" s="57">
        <f>VLOOKUP(A557,'Individual Data'!$K$5:$AC$5544,8,FALSE)</f>
        <v>4</v>
      </c>
      <c r="Y557" s="57">
        <f>VLOOKUP(A557,'Individual Data'!$K$5:$AC$5544,9,FALSE)</f>
        <v>2019</v>
      </c>
    </row>
    <row r="558" spans="1:25" ht="15" customHeight="1" x14ac:dyDescent="0.25">
      <c r="A558" s="57" t="s">
        <v>9211</v>
      </c>
      <c r="B558" s="57">
        <v>557</v>
      </c>
      <c r="C558" s="73">
        <v>45238</v>
      </c>
      <c r="D558" s="57" t="s">
        <v>19110</v>
      </c>
      <c r="E558" s="57" t="s">
        <v>19111</v>
      </c>
      <c r="F558" s="197" t="s">
        <v>19617</v>
      </c>
      <c r="G558" s="57" t="s">
        <v>17943</v>
      </c>
      <c r="H558" s="57">
        <f t="shared" si="8"/>
        <v>76</v>
      </c>
      <c r="I558" s="57" t="s">
        <v>3085</v>
      </c>
      <c r="J558" s="57" t="s">
        <v>3196</v>
      </c>
      <c r="K558" s="57" t="s">
        <v>3196</v>
      </c>
      <c r="L558" s="57" t="s">
        <v>3196</v>
      </c>
      <c r="M558" s="57" t="s">
        <v>3196</v>
      </c>
      <c r="N558" s="193" t="s">
        <v>3228</v>
      </c>
      <c r="O558" s="57">
        <v>27</v>
      </c>
      <c r="P558" s="57" t="s">
        <v>17700</v>
      </c>
      <c r="R558" s="57" t="s">
        <v>17700</v>
      </c>
      <c r="S558" s="57">
        <v>1</v>
      </c>
      <c r="T558" s="57">
        <v>0.3</v>
      </c>
      <c r="U558" s="57" t="str">
        <f>VLOOKUP(A558,'Individual Data'!$K$5:$AC$5544,12,FALSE)</f>
        <v>BCA1</v>
      </c>
      <c r="V558" s="14">
        <f>IFERROR(LOOKUP(H558,{30,43,48,53,58,63,68,73,78,83,88,93,97},{42,47,52,57,62,67,72,77,82,87,92,99,100}),999)</f>
        <v>77</v>
      </c>
      <c r="X558" s="57">
        <f>VLOOKUP(A558,'Individual Data'!$K$5:$AC$5544,8,FALSE)</f>
        <v>4</v>
      </c>
      <c r="Y558" s="57">
        <f>VLOOKUP(A558,'Individual Data'!$K$5:$AC$5544,9,FALSE)</f>
        <v>2019</v>
      </c>
    </row>
    <row r="559" spans="1:25" ht="15" customHeight="1" x14ac:dyDescent="0.25">
      <c r="A559" s="57" t="s">
        <v>6802</v>
      </c>
      <c r="B559" s="57">
        <v>558</v>
      </c>
      <c r="C559" s="73">
        <v>45238</v>
      </c>
      <c r="D559" s="57" t="s">
        <v>19112</v>
      </c>
      <c r="E559" s="57" t="s">
        <v>19113</v>
      </c>
      <c r="F559" s="197" t="s">
        <v>19617</v>
      </c>
      <c r="G559" s="57" t="s">
        <v>18037</v>
      </c>
      <c r="H559" s="57">
        <f t="shared" si="8"/>
        <v>88</v>
      </c>
      <c r="I559" s="57" t="s">
        <v>3085</v>
      </c>
      <c r="J559" s="57" t="s">
        <v>3196</v>
      </c>
      <c r="K559" s="57" t="s">
        <v>3196</v>
      </c>
      <c r="L559" s="57" t="s">
        <v>3196</v>
      </c>
      <c r="M559" s="57" t="s">
        <v>3196</v>
      </c>
      <c r="N559" s="193" t="s">
        <v>3228</v>
      </c>
      <c r="O559" s="57">
        <v>27</v>
      </c>
      <c r="P559" s="57" t="s">
        <v>17700</v>
      </c>
      <c r="R559" s="57" t="s">
        <v>17700</v>
      </c>
      <c r="S559" s="57">
        <v>1</v>
      </c>
      <c r="T559" s="57">
        <v>0.3</v>
      </c>
      <c r="U559" s="57" t="str">
        <f>VLOOKUP(A559,'Individual Data'!$K$5:$AC$5544,12,FALSE)</f>
        <v>Unassigned</v>
      </c>
      <c r="V559" s="14">
        <f>IFERROR(LOOKUP(H559,{30,43,48,53,58,63,68,73,78,83,88,93,97},{42,47,52,57,62,67,72,77,82,87,92,99,100}),999)</f>
        <v>92</v>
      </c>
      <c r="X559" s="57" t="str">
        <f>VLOOKUP(A559,'Individual Data'!$K$5:$AC$5544,8,FALSE)</f>
        <v>NA</v>
      </c>
      <c r="Y559" s="57" t="str">
        <f>VLOOKUP(A559,'Individual Data'!$K$5:$AC$5544,9,FALSE)</f>
        <v>U</v>
      </c>
    </row>
    <row r="560" spans="1:25" ht="15" customHeight="1" x14ac:dyDescent="0.25">
      <c r="A560" s="57" t="s">
        <v>12178</v>
      </c>
      <c r="B560" s="57">
        <v>559</v>
      </c>
      <c r="C560" s="73">
        <v>45238</v>
      </c>
      <c r="D560" s="57" t="s">
        <v>19114</v>
      </c>
      <c r="E560" s="57" t="s">
        <v>19115</v>
      </c>
      <c r="F560" s="197" t="s">
        <v>19617</v>
      </c>
      <c r="G560" s="57" t="s">
        <v>18049</v>
      </c>
      <c r="H560" s="57">
        <f t="shared" si="8"/>
        <v>84</v>
      </c>
      <c r="I560" s="57" t="s">
        <v>3085</v>
      </c>
      <c r="J560" s="57" t="s">
        <v>3228</v>
      </c>
      <c r="K560" s="57" t="s">
        <v>3228</v>
      </c>
      <c r="L560" s="57" t="s">
        <v>3196</v>
      </c>
      <c r="M560" s="57" t="s">
        <v>3196</v>
      </c>
      <c r="N560" s="193" t="s">
        <v>3196</v>
      </c>
      <c r="P560" s="57" t="s">
        <v>17700</v>
      </c>
      <c r="R560" s="57" t="s">
        <v>17700</v>
      </c>
      <c r="S560" s="57">
        <v>1</v>
      </c>
      <c r="T560" s="57">
        <v>9.9</v>
      </c>
      <c r="U560" s="57" t="str">
        <f>VLOOKUP(A560,'Individual Data'!$K$5:$AC$5544,12,FALSE)</f>
        <v>LFSO</v>
      </c>
      <c r="V560" s="14">
        <f>IFERROR(LOOKUP(H560,{30,43,48,53,58,63,68,73,78,83,88,93,97},{42,47,52,57,62,67,72,77,82,87,92,99,100}),999)</f>
        <v>87</v>
      </c>
      <c r="X560" s="57">
        <f>VLOOKUP(A560,'Individual Data'!$K$5:$AC$5544,8,FALSE)</f>
        <v>4</v>
      </c>
      <c r="Y560" s="57">
        <f>VLOOKUP(A560,'Individual Data'!$K$5:$AC$5544,9,FALSE)</f>
        <v>2019</v>
      </c>
    </row>
    <row r="561" spans="1:25" ht="15" customHeight="1" x14ac:dyDescent="0.25">
      <c r="A561" s="57" t="s">
        <v>12302</v>
      </c>
      <c r="B561" s="57">
        <v>560</v>
      </c>
      <c r="C561" s="73">
        <v>45238</v>
      </c>
      <c r="D561" s="57" t="s">
        <v>19116</v>
      </c>
      <c r="E561" s="57" t="s">
        <v>19117</v>
      </c>
      <c r="F561" s="197" t="s">
        <v>19617</v>
      </c>
      <c r="G561" s="57" t="s">
        <v>17879</v>
      </c>
      <c r="H561" s="57">
        <f t="shared" si="8"/>
        <v>82</v>
      </c>
      <c r="I561" s="57" t="s">
        <v>3085</v>
      </c>
      <c r="J561" s="57" t="s">
        <v>3228</v>
      </c>
      <c r="K561" s="57" t="s">
        <v>3196</v>
      </c>
      <c r="L561" s="57" t="s">
        <v>3196</v>
      </c>
      <c r="M561" s="57" t="s">
        <v>3196</v>
      </c>
      <c r="N561" s="193" t="s">
        <v>3196</v>
      </c>
      <c r="P561" s="57" t="s">
        <v>17700</v>
      </c>
      <c r="R561" s="57" t="s">
        <v>17700</v>
      </c>
      <c r="S561" s="57">
        <v>1</v>
      </c>
      <c r="T561" s="57">
        <v>9.9</v>
      </c>
      <c r="U561" s="57" t="str">
        <f>VLOOKUP(A561,'Individual Data'!$K$5:$AC$5544,12,FALSE)</f>
        <v>Unassigned</v>
      </c>
      <c r="V561" s="14">
        <f>IFERROR(LOOKUP(H561,{30,43,48,53,58,63,68,73,78,83,88,93,97},{42,47,52,57,62,67,72,77,82,87,92,99,100}),999)</f>
        <v>82</v>
      </c>
      <c r="X561" s="57" t="str">
        <f>VLOOKUP(A561,'Individual Data'!$K$5:$AC$5544,8,FALSE)</f>
        <v>NA</v>
      </c>
      <c r="Y561" s="57" t="str">
        <f>VLOOKUP(A561,'Individual Data'!$K$5:$AC$5544,9,FALSE)</f>
        <v>U</v>
      </c>
    </row>
    <row r="562" spans="1:25" ht="15" customHeight="1" x14ac:dyDescent="0.25">
      <c r="A562" s="57" t="s">
        <v>14154</v>
      </c>
      <c r="B562" s="57">
        <v>561</v>
      </c>
      <c r="C562" s="73">
        <v>45238</v>
      </c>
      <c r="D562" s="57" t="s">
        <v>19118</v>
      </c>
      <c r="E562" s="57" t="s">
        <v>19119</v>
      </c>
      <c r="F562" s="197" t="s">
        <v>19617</v>
      </c>
      <c r="G562" s="57" t="s">
        <v>17998</v>
      </c>
      <c r="H562" s="57">
        <f t="shared" si="8"/>
        <v>80.5</v>
      </c>
      <c r="I562" s="57" t="s">
        <v>3085</v>
      </c>
      <c r="J562" s="57" t="s">
        <v>3196</v>
      </c>
      <c r="K562" s="57" t="s">
        <v>3196</v>
      </c>
      <c r="L562" s="57" t="s">
        <v>3196</v>
      </c>
      <c r="M562" s="57" t="s">
        <v>3196</v>
      </c>
      <c r="N562" s="193" t="s">
        <v>3228</v>
      </c>
      <c r="O562" s="57">
        <v>27</v>
      </c>
      <c r="P562" s="57" t="s">
        <v>17700</v>
      </c>
      <c r="R562" s="57" t="s">
        <v>17700</v>
      </c>
      <c r="S562" s="57">
        <v>1</v>
      </c>
      <c r="T562" s="57">
        <v>0.3</v>
      </c>
      <c r="U562" s="57" t="str">
        <f>VLOOKUP(A562,'Individual Data'!$K$5:$AC$5544,12,FALSE)</f>
        <v>Unassigned</v>
      </c>
      <c r="V562" s="14">
        <f>IFERROR(LOOKUP(H562,{30,43,48,53,58,63,68,73,78,83,88,93,97},{42,47,52,57,62,67,72,77,82,87,92,99,100}),999)</f>
        <v>82</v>
      </c>
      <c r="X562" s="57" t="str">
        <f>VLOOKUP(A562,'Individual Data'!$K$5:$AC$5544,8,FALSE)</f>
        <v>NA</v>
      </c>
      <c r="Y562" s="57" t="str">
        <f>VLOOKUP(A562,'Individual Data'!$K$5:$AC$5544,9,FALSE)</f>
        <v>U</v>
      </c>
    </row>
    <row r="563" spans="1:25" ht="15" customHeight="1" x14ac:dyDescent="0.25">
      <c r="A563" s="57" t="s">
        <v>9443</v>
      </c>
      <c r="B563" s="57">
        <v>562</v>
      </c>
      <c r="C563" s="73">
        <v>45238</v>
      </c>
      <c r="D563" s="57" t="s">
        <v>19120</v>
      </c>
      <c r="E563" s="57" t="s">
        <v>19121</v>
      </c>
      <c r="F563" s="197" t="s">
        <v>19617</v>
      </c>
      <c r="G563" s="57" t="s">
        <v>18330</v>
      </c>
      <c r="H563" s="57">
        <f t="shared" si="8"/>
        <v>71</v>
      </c>
      <c r="I563" s="57" t="s">
        <v>3085</v>
      </c>
      <c r="J563" s="57" t="s">
        <v>3196</v>
      </c>
      <c r="K563" s="57" t="s">
        <v>3196</v>
      </c>
      <c r="L563" s="57" t="s">
        <v>3196</v>
      </c>
      <c r="M563" s="57" t="s">
        <v>3196</v>
      </c>
      <c r="N563" s="193" t="s">
        <v>3228</v>
      </c>
      <c r="O563" s="57">
        <v>27</v>
      </c>
      <c r="P563" s="57" t="s">
        <v>17700</v>
      </c>
      <c r="R563" s="57" t="s">
        <v>17700</v>
      </c>
      <c r="S563" s="57">
        <v>1</v>
      </c>
      <c r="T563" s="57">
        <v>9.9</v>
      </c>
      <c r="U563" s="57" t="str">
        <f>VLOOKUP(A563,'Individual Data'!$K$5:$AC$5544,12,FALSE)</f>
        <v>BCA1</v>
      </c>
      <c r="V563" s="14">
        <f>IFERROR(LOOKUP(H563,{30,43,48,53,58,63,68,73,78,83,88,93,97},{42,47,52,57,62,67,72,77,82,87,92,99,100}),999)</f>
        <v>72</v>
      </c>
      <c r="X563" s="57">
        <f>VLOOKUP(A563,'Individual Data'!$K$5:$AC$5544,8,FALSE)</f>
        <v>4</v>
      </c>
      <c r="Y563" s="57">
        <f>VLOOKUP(A563,'Individual Data'!$K$5:$AC$5544,9,FALSE)</f>
        <v>2019</v>
      </c>
    </row>
    <row r="564" spans="1:25" ht="15" customHeight="1" x14ac:dyDescent="0.25">
      <c r="A564" s="57" t="s">
        <v>9502</v>
      </c>
      <c r="B564" s="57">
        <v>563</v>
      </c>
      <c r="C564" s="73">
        <v>45238</v>
      </c>
      <c r="D564" s="57" t="s">
        <v>19122</v>
      </c>
      <c r="E564" s="57" t="s">
        <v>19123</v>
      </c>
      <c r="F564" s="197" t="s">
        <v>19617</v>
      </c>
      <c r="G564" s="57" t="s">
        <v>17937</v>
      </c>
      <c r="H564" s="57">
        <f t="shared" si="8"/>
        <v>72</v>
      </c>
      <c r="I564" s="57" t="s">
        <v>3085</v>
      </c>
      <c r="J564" s="57" t="s">
        <v>3196</v>
      </c>
      <c r="K564" s="57" t="s">
        <v>3196</v>
      </c>
      <c r="L564" s="57" t="s">
        <v>3196</v>
      </c>
      <c r="M564" s="57" t="s">
        <v>3196</v>
      </c>
      <c r="N564" s="193" t="s">
        <v>3228</v>
      </c>
      <c r="O564" s="57">
        <v>27</v>
      </c>
      <c r="P564" s="57" t="s">
        <v>17700</v>
      </c>
      <c r="R564" s="57" t="s">
        <v>17700</v>
      </c>
      <c r="S564" s="57">
        <v>1</v>
      </c>
      <c r="T564" s="57">
        <v>0.3</v>
      </c>
      <c r="U564" s="57" t="str">
        <f>VLOOKUP(A564,'Individual Data'!$K$5:$AC$5544,12,FALSE)</f>
        <v>LFSO</v>
      </c>
      <c r="V564" s="14">
        <f>IFERROR(LOOKUP(H564,{30,43,48,53,58,63,68,73,78,83,88,93,97},{42,47,52,57,62,67,72,77,82,87,92,99,100}),999)</f>
        <v>72</v>
      </c>
      <c r="X564" s="57">
        <f>VLOOKUP(A564,'Individual Data'!$K$5:$AC$5544,8,FALSE)</f>
        <v>4</v>
      </c>
      <c r="Y564" s="57">
        <f>VLOOKUP(A564,'Individual Data'!$K$5:$AC$5544,9,FALSE)</f>
        <v>2019</v>
      </c>
    </row>
    <row r="565" spans="1:25" ht="15" customHeight="1" x14ac:dyDescent="0.25">
      <c r="A565" s="57" t="s">
        <v>7187</v>
      </c>
      <c r="B565" s="57">
        <v>564</v>
      </c>
      <c r="C565" s="73">
        <v>45238</v>
      </c>
      <c r="D565" s="57" t="s">
        <v>19124</v>
      </c>
      <c r="E565" s="57" t="s">
        <v>19125</v>
      </c>
      <c r="F565" s="197" t="s">
        <v>19617</v>
      </c>
      <c r="G565" s="57" t="s">
        <v>18049</v>
      </c>
      <c r="H565" s="57">
        <f t="shared" si="8"/>
        <v>84</v>
      </c>
      <c r="I565" s="57" t="s">
        <v>3085</v>
      </c>
      <c r="J565" s="57" t="s">
        <v>3196</v>
      </c>
      <c r="K565" s="57" t="s">
        <v>3196</v>
      </c>
      <c r="L565" s="57" t="s">
        <v>3196</v>
      </c>
      <c r="M565" s="57" t="s">
        <v>3196</v>
      </c>
      <c r="N565" s="193" t="s">
        <v>3228</v>
      </c>
      <c r="O565" s="57">
        <v>29</v>
      </c>
      <c r="P565" s="57" t="s">
        <v>17700</v>
      </c>
      <c r="R565" s="57" t="s">
        <v>17700</v>
      </c>
      <c r="S565" s="57">
        <v>1</v>
      </c>
      <c r="T565" s="57">
        <v>0.3</v>
      </c>
      <c r="U565" s="57" t="str">
        <f>VLOOKUP(A565,'Individual Data'!$K$5:$AC$5544,12,FALSE)</f>
        <v>IPCSR</v>
      </c>
      <c r="V565" s="14">
        <f>IFERROR(LOOKUP(H565,{30,43,48,53,58,63,68,73,78,83,88,93,97},{42,47,52,57,62,67,72,77,82,87,92,99,100}),999)</f>
        <v>87</v>
      </c>
      <c r="X565" s="57">
        <f>VLOOKUP(A565,'Individual Data'!$K$5:$AC$5544,8,FALSE)</f>
        <v>4</v>
      </c>
      <c r="Y565" s="57">
        <f>VLOOKUP(A565,'Individual Data'!$K$5:$AC$5544,9,FALSE)</f>
        <v>2019</v>
      </c>
    </row>
    <row r="566" spans="1:25" ht="15" customHeight="1" x14ac:dyDescent="0.25">
      <c r="A566" s="57" t="s">
        <v>12442</v>
      </c>
      <c r="B566" s="57">
        <v>565</v>
      </c>
      <c r="C566" s="73">
        <v>45238</v>
      </c>
      <c r="D566" s="57" t="s">
        <v>19126</v>
      </c>
      <c r="E566" s="57" t="s">
        <v>19127</v>
      </c>
      <c r="F566" s="197" t="s">
        <v>19617</v>
      </c>
      <c r="G566" s="57" t="s">
        <v>17966</v>
      </c>
      <c r="H566" s="57">
        <f t="shared" si="8"/>
        <v>77.5</v>
      </c>
      <c r="I566" s="57" t="s">
        <v>3085</v>
      </c>
      <c r="J566" s="57" t="s">
        <v>3196</v>
      </c>
      <c r="K566" s="57" t="s">
        <v>3196</v>
      </c>
      <c r="L566" s="57" t="s">
        <v>3196</v>
      </c>
      <c r="M566" s="57" t="s">
        <v>3196</v>
      </c>
      <c r="N566" s="193" t="s">
        <v>3228</v>
      </c>
      <c r="O566" s="57">
        <v>29</v>
      </c>
      <c r="P566" s="57" t="s">
        <v>17700</v>
      </c>
      <c r="R566" s="57" t="s">
        <v>17700</v>
      </c>
      <c r="S566" s="57">
        <v>1</v>
      </c>
      <c r="T566" s="57">
        <v>0.3</v>
      </c>
      <c r="U566" s="57" t="str">
        <f>VLOOKUP(A566,'Individual Data'!$K$5:$AC$5544,12,FALSE)</f>
        <v>NLVA</v>
      </c>
      <c r="V566" s="14">
        <f>IFERROR(LOOKUP(H566,{30,43,48,53,58,63,68,73,78,83,88,93,97},{42,47,52,57,62,67,72,77,82,87,92,99,100}),999)</f>
        <v>77</v>
      </c>
      <c r="X566" s="57">
        <f>VLOOKUP(A566,'Individual Data'!$K$5:$AC$5544,8,FALSE)</f>
        <v>4</v>
      </c>
      <c r="Y566" s="57">
        <f>VLOOKUP(A566,'Individual Data'!$K$5:$AC$5544,9,FALSE)</f>
        <v>2019</v>
      </c>
    </row>
    <row r="567" spans="1:25" ht="15" customHeight="1" x14ac:dyDescent="0.25">
      <c r="A567" s="57" t="s">
        <v>9393</v>
      </c>
      <c r="B567" s="57">
        <v>566</v>
      </c>
      <c r="C567" s="73">
        <v>45238</v>
      </c>
      <c r="D567" s="57" t="s">
        <v>19128</v>
      </c>
      <c r="E567" s="57" t="s">
        <v>19129</v>
      </c>
      <c r="F567" s="197" t="s">
        <v>19617</v>
      </c>
      <c r="G567" s="57" t="s">
        <v>17948</v>
      </c>
      <c r="H567" s="57">
        <f t="shared" si="8"/>
        <v>79</v>
      </c>
      <c r="I567" s="57" t="s">
        <v>3085</v>
      </c>
      <c r="J567" s="57" t="s">
        <v>3196</v>
      </c>
      <c r="K567" s="57" t="s">
        <v>3196</v>
      </c>
      <c r="L567" s="57" t="s">
        <v>3196</v>
      </c>
      <c r="M567" s="57" t="s">
        <v>3196</v>
      </c>
      <c r="N567" s="193" t="s">
        <v>3228</v>
      </c>
      <c r="O567" s="57">
        <v>29</v>
      </c>
      <c r="P567" s="57" t="s">
        <v>17700</v>
      </c>
      <c r="R567" s="57" t="s">
        <v>17700</v>
      </c>
      <c r="S567" s="57">
        <v>1</v>
      </c>
      <c r="T567" s="57">
        <v>0.3</v>
      </c>
      <c r="U567" s="57" t="str">
        <f>VLOOKUP(A567,'Individual Data'!$K$5:$AC$5544,12,FALSE)</f>
        <v>PLA1</v>
      </c>
      <c r="V567" s="14">
        <f>IFERROR(LOOKUP(H567,{30,43,48,53,58,63,68,73,78,83,88,93,97},{42,47,52,57,62,67,72,77,82,87,92,99,100}),999)</f>
        <v>82</v>
      </c>
      <c r="X567" s="57">
        <f>VLOOKUP(A567,'Individual Data'!$K$5:$AC$5544,8,FALSE)</f>
        <v>4</v>
      </c>
      <c r="Y567" s="57">
        <f>VLOOKUP(A567,'Individual Data'!$K$5:$AC$5544,9,FALSE)</f>
        <v>2019</v>
      </c>
    </row>
    <row r="568" spans="1:25" ht="15" customHeight="1" x14ac:dyDescent="0.25">
      <c r="A568" s="57" t="s">
        <v>6565</v>
      </c>
      <c r="B568" s="57">
        <v>567</v>
      </c>
      <c r="C568" s="73">
        <v>45237</v>
      </c>
      <c r="D568" s="57" t="s">
        <v>19130</v>
      </c>
      <c r="E568" s="57" t="s">
        <v>19131</v>
      </c>
      <c r="F568" s="197" t="s">
        <v>19617</v>
      </c>
      <c r="G568" s="57" t="s">
        <v>17879</v>
      </c>
      <c r="H568" s="57">
        <f t="shared" si="8"/>
        <v>82</v>
      </c>
      <c r="I568" s="57" t="s">
        <v>3225</v>
      </c>
      <c r="J568" s="57" t="s">
        <v>3196</v>
      </c>
      <c r="K568" s="57" t="s">
        <v>3196</v>
      </c>
      <c r="L568" s="57" t="s">
        <v>3196</v>
      </c>
      <c r="M568" s="57" t="s">
        <v>3196</v>
      </c>
      <c r="N568" s="193" t="s">
        <v>3228</v>
      </c>
      <c r="O568" s="57">
        <v>23</v>
      </c>
      <c r="P568" s="57" t="s">
        <v>17700</v>
      </c>
      <c r="R568" s="57" t="s">
        <v>17700</v>
      </c>
      <c r="S568" s="57">
        <v>1</v>
      </c>
      <c r="T568" s="57">
        <v>0.3</v>
      </c>
      <c r="U568" s="57" t="str">
        <f>VLOOKUP(A568,'Individual Data'!$K$5:$AC$5544,12,FALSE)</f>
        <v>CJA1</v>
      </c>
      <c r="V568" s="14">
        <f>IFERROR(LOOKUP(H568,{30,43,48,53,58,63,68,73,78,83,88,93,97},{42,47,52,57,62,67,72,77,82,87,92,99,100}),999)</f>
        <v>82</v>
      </c>
      <c r="X568" s="57">
        <f>VLOOKUP(A568,'Individual Data'!$K$5:$AC$5544,8,FALSE)</f>
        <v>4</v>
      </c>
      <c r="Y568" s="57">
        <f>VLOOKUP(A568,'Individual Data'!$K$5:$AC$5544,9,FALSE)</f>
        <v>2019</v>
      </c>
    </row>
    <row r="569" spans="1:25" ht="15" customHeight="1" x14ac:dyDescent="0.25">
      <c r="A569" s="57" t="s">
        <v>9145</v>
      </c>
      <c r="B569" s="57">
        <v>568</v>
      </c>
      <c r="C569" s="73">
        <v>45237</v>
      </c>
      <c r="D569" s="57" t="s">
        <v>19132</v>
      </c>
      <c r="E569" s="57" t="s">
        <v>19133</v>
      </c>
      <c r="F569" s="197" t="s">
        <v>19617</v>
      </c>
      <c r="G569" s="57" t="s">
        <v>18101</v>
      </c>
      <c r="H569" s="57">
        <f t="shared" si="8"/>
        <v>87.5</v>
      </c>
      <c r="I569" s="57" t="s">
        <v>3225</v>
      </c>
      <c r="J569" s="57" t="s">
        <v>3196</v>
      </c>
      <c r="K569" s="57" t="s">
        <v>3196</v>
      </c>
      <c r="L569" s="57" t="s">
        <v>3196</v>
      </c>
      <c r="M569" s="57" t="s">
        <v>3196</v>
      </c>
      <c r="N569" s="193" t="s">
        <v>3228</v>
      </c>
      <c r="O569" s="57">
        <v>23</v>
      </c>
      <c r="P569" s="57" t="s">
        <v>17700</v>
      </c>
      <c r="R569" s="57" t="s">
        <v>17700</v>
      </c>
      <c r="S569" s="57">
        <v>1</v>
      </c>
      <c r="T569" s="57">
        <v>0.3</v>
      </c>
      <c r="U569" s="57" t="str">
        <f>VLOOKUP(A569,'Individual Data'!$K$5:$AC$5544,12,FALSE)</f>
        <v>IPCSR</v>
      </c>
      <c r="V569" s="14">
        <f>IFERROR(LOOKUP(H569,{30,43,48,53,58,63,68,73,78,83,88,93,97},{42,47,52,57,62,67,72,77,82,87,92,99,100}),999)</f>
        <v>87</v>
      </c>
      <c r="X569" s="57">
        <f>VLOOKUP(A569,'Individual Data'!$K$5:$AC$5544,8,FALSE)</f>
        <v>4</v>
      </c>
      <c r="Y569" s="57">
        <f>VLOOKUP(A569,'Individual Data'!$K$5:$AC$5544,9,FALSE)</f>
        <v>2019</v>
      </c>
    </row>
    <row r="570" spans="1:25" ht="15" customHeight="1" x14ac:dyDescent="0.25">
      <c r="A570" s="57" t="s">
        <v>15748</v>
      </c>
      <c r="B570" s="57">
        <v>569</v>
      </c>
      <c r="C570" s="73">
        <v>45237</v>
      </c>
      <c r="D570" s="57" t="s">
        <v>19134</v>
      </c>
      <c r="E570" s="57" t="s">
        <v>19135</v>
      </c>
      <c r="F570" s="197" t="s">
        <v>19617</v>
      </c>
      <c r="G570" s="57" t="s">
        <v>17988</v>
      </c>
      <c r="H570" s="57">
        <f t="shared" si="8"/>
        <v>73</v>
      </c>
      <c r="I570" s="57" t="s">
        <v>3225</v>
      </c>
      <c r="J570" s="57" t="s">
        <v>3196</v>
      </c>
      <c r="K570" s="57" t="s">
        <v>3196</v>
      </c>
      <c r="L570" s="57" t="s">
        <v>3196</v>
      </c>
      <c r="M570" s="57" t="s">
        <v>3196</v>
      </c>
      <c r="N570" s="193" t="s">
        <v>3228</v>
      </c>
      <c r="O570" s="57">
        <v>23</v>
      </c>
      <c r="P570" s="57" t="s">
        <v>17700</v>
      </c>
      <c r="R570" s="57" t="s">
        <v>17700</v>
      </c>
      <c r="S570" s="57">
        <v>1</v>
      </c>
      <c r="T570" s="57">
        <v>0.3</v>
      </c>
      <c r="U570" s="57" t="str">
        <f>VLOOKUP(A570,'Individual Data'!$K$5:$AC$5544,12,FALSE)</f>
        <v>Unassigned</v>
      </c>
      <c r="V570" s="14">
        <f>IFERROR(LOOKUP(H570,{30,43,48,53,58,63,68,73,78,83,88,93,97},{42,47,52,57,62,67,72,77,82,87,92,99,100}),999)</f>
        <v>77</v>
      </c>
      <c r="X570" s="57" t="str">
        <f>VLOOKUP(A570,'Individual Data'!$K$5:$AC$5544,8,FALSE)</f>
        <v>NA</v>
      </c>
      <c r="Y570" s="57" t="str">
        <f>VLOOKUP(A570,'Individual Data'!$K$5:$AC$5544,9,FALSE)</f>
        <v>U</v>
      </c>
    </row>
    <row r="571" spans="1:25" ht="15" customHeight="1" x14ac:dyDescent="0.25">
      <c r="A571" s="57" t="s">
        <v>12285</v>
      </c>
      <c r="B571" s="57">
        <v>570</v>
      </c>
      <c r="C571" s="73">
        <v>45237</v>
      </c>
      <c r="D571" s="57" t="s">
        <v>19136</v>
      </c>
      <c r="E571" s="57" t="s">
        <v>19137</v>
      </c>
      <c r="F571" s="197" t="s">
        <v>19617</v>
      </c>
      <c r="G571" s="57" t="s">
        <v>18077</v>
      </c>
      <c r="H571" s="57">
        <f t="shared" si="8"/>
        <v>88.5</v>
      </c>
      <c r="I571" s="57" t="s">
        <v>3225</v>
      </c>
      <c r="J571" s="57" t="s">
        <v>3196</v>
      </c>
      <c r="K571" s="57" t="s">
        <v>3196</v>
      </c>
      <c r="L571" s="57" t="s">
        <v>3196</v>
      </c>
      <c r="M571" s="57" t="s">
        <v>3196</v>
      </c>
      <c r="N571" s="193" t="s">
        <v>3228</v>
      </c>
      <c r="O571" s="57">
        <v>23</v>
      </c>
      <c r="P571" s="57" t="s">
        <v>17700</v>
      </c>
      <c r="R571" s="57" t="s">
        <v>17700</v>
      </c>
      <c r="S571" s="57">
        <v>1</v>
      </c>
      <c r="T571" s="57">
        <v>0.3</v>
      </c>
      <c r="U571" s="57" t="str">
        <f>VLOOKUP(A571,'Individual Data'!$K$5:$AC$5544,12,FALSE)</f>
        <v>Unassigned</v>
      </c>
      <c r="V571" s="14">
        <f>IFERROR(LOOKUP(H571,{30,43,48,53,58,63,68,73,78,83,88,93,97},{42,47,52,57,62,67,72,77,82,87,92,99,100}),999)</f>
        <v>92</v>
      </c>
      <c r="X571" s="57" t="str">
        <f>VLOOKUP(A571,'Individual Data'!$K$5:$AC$5544,8,FALSE)</f>
        <v>NA</v>
      </c>
      <c r="Y571" s="57" t="str">
        <f>VLOOKUP(A571,'Individual Data'!$K$5:$AC$5544,9,FALSE)</f>
        <v>U</v>
      </c>
    </row>
    <row r="572" spans="1:25" ht="15" customHeight="1" x14ac:dyDescent="0.25">
      <c r="A572" s="57" t="s">
        <v>15689</v>
      </c>
      <c r="B572" s="57">
        <v>571</v>
      </c>
      <c r="C572" s="73">
        <v>45237</v>
      </c>
      <c r="D572" s="57" t="s">
        <v>19138</v>
      </c>
      <c r="E572" s="57" t="s">
        <v>19139</v>
      </c>
      <c r="F572" s="197" t="s">
        <v>19617</v>
      </c>
      <c r="G572" s="57" t="s">
        <v>17948</v>
      </c>
      <c r="H572" s="57">
        <f t="shared" si="8"/>
        <v>79</v>
      </c>
      <c r="I572" s="57" t="s">
        <v>3225</v>
      </c>
      <c r="J572" s="57" t="s">
        <v>3228</v>
      </c>
      <c r="K572" s="57" t="s">
        <v>3228</v>
      </c>
      <c r="L572" s="57" t="s">
        <v>3196</v>
      </c>
      <c r="M572" s="57" t="s">
        <v>3196</v>
      </c>
      <c r="N572" s="193" t="s">
        <v>3196</v>
      </c>
      <c r="P572" s="57" t="s">
        <v>17700</v>
      </c>
      <c r="R572" s="57" t="s">
        <v>17700</v>
      </c>
      <c r="S572" s="57">
        <v>1</v>
      </c>
      <c r="T572" s="57">
        <v>9.9</v>
      </c>
      <c r="U572" s="57" t="str">
        <f>VLOOKUP(A572,'Individual Data'!$K$5:$AC$5544,12,FALSE)</f>
        <v>UMA</v>
      </c>
      <c r="V572" s="14">
        <f>IFERROR(LOOKUP(H572,{30,43,48,53,58,63,68,73,78,83,88,93,97},{42,47,52,57,62,67,72,77,82,87,92,99,100}),999)</f>
        <v>82</v>
      </c>
      <c r="X572" s="57">
        <f>VLOOKUP(A572,'Individual Data'!$K$5:$AC$5544,8,FALSE)</f>
        <v>5</v>
      </c>
      <c r="Y572" s="57">
        <f>VLOOKUP(A572,'Individual Data'!$K$5:$AC$5544,9,FALSE)</f>
        <v>2018</v>
      </c>
    </row>
    <row r="573" spans="1:25" ht="15" customHeight="1" x14ac:dyDescent="0.25">
      <c r="A573" s="57" t="s">
        <v>12160</v>
      </c>
      <c r="B573" s="57">
        <v>572</v>
      </c>
      <c r="C573" s="73">
        <v>45237</v>
      </c>
      <c r="D573" s="57" t="s">
        <v>19140</v>
      </c>
      <c r="E573" s="57" t="s">
        <v>19141</v>
      </c>
      <c r="F573" s="197" t="s">
        <v>19617</v>
      </c>
      <c r="G573" s="57" t="s">
        <v>18015</v>
      </c>
      <c r="H573" s="57">
        <f t="shared" si="8"/>
        <v>82.5</v>
      </c>
      <c r="I573" s="57" t="s">
        <v>3225</v>
      </c>
      <c r="J573" s="57" t="s">
        <v>3196</v>
      </c>
      <c r="K573" s="57" t="s">
        <v>3196</v>
      </c>
      <c r="L573" s="57" t="s">
        <v>3196</v>
      </c>
      <c r="M573" s="57" t="s">
        <v>3196</v>
      </c>
      <c r="N573" s="193" t="s">
        <v>3228</v>
      </c>
      <c r="O573" s="57">
        <v>23</v>
      </c>
      <c r="P573" s="57" t="s">
        <v>17700</v>
      </c>
      <c r="R573" s="57" t="s">
        <v>17700</v>
      </c>
      <c r="S573" s="57">
        <v>1</v>
      </c>
      <c r="T573" s="57">
        <v>0.3</v>
      </c>
      <c r="U573" s="57" t="str">
        <f>VLOOKUP(A573,'Individual Data'!$K$5:$AC$5544,12,FALSE)</f>
        <v>CJA1</v>
      </c>
      <c r="V573" s="14">
        <f>IFERROR(LOOKUP(H573,{30,43,48,53,58,63,68,73,78,83,88,93,97},{42,47,52,57,62,67,72,77,82,87,92,99,100}),999)</f>
        <v>82</v>
      </c>
      <c r="X573" s="57">
        <f>VLOOKUP(A573,'Individual Data'!$K$5:$AC$5544,8,FALSE)</f>
        <v>4</v>
      </c>
      <c r="Y573" s="57">
        <f>VLOOKUP(A573,'Individual Data'!$K$5:$AC$5544,9,FALSE)</f>
        <v>2019</v>
      </c>
    </row>
    <row r="574" spans="1:25" ht="15" customHeight="1" x14ac:dyDescent="0.25">
      <c r="A574" s="57" t="s">
        <v>15612</v>
      </c>
      <c r="B574" s="57">
        <v>573</v>
      </c>
      <c r="C574" s="73">
        <v>45237</v>
      </c>
      <c r="D574" s="57" t="s">
        <v>19142</v>
      </c>
      <c r="E574" s="57" t="s">
        <v>19143</v>
      </c>
      <c r="F574" s="197" t="s">
        <v>19617</v>
      </c>
      <c r="G574" s="57" t="s">
        <v>18087</v>
      </c>
      <c r="H574" s="57">
        <f t="shared" si="8"/>
        <v>92.5</v>
      </c>
      <c r="I574" s="57" t="s">
        <v>3225</v>
      </c>
      <c r="J574" s="57" t="s">
        <v>3228</v>
      </c>
      <c r="K574" s="57" t="s">
        <v>3228</v>
      </c>
      <c r="L574" s="57" t="s">
        <v>3196</v>
      </c>
      <c r="M574" s="57" t="s">
        <v>3196</v>
      </c>
      <c r="N574" s="193" t="s">
        <v>3196</v>
      </c>
      <c r="P574" s="57" t="s">
        <v>17700</v>
      </c>
      <c r="R574" s="57" t="s">
        <v>17700</v>
      </c>
      <c r="S574" s="57">
        <v>1</v>
      </c>
      <c r="T574" s="57">
        <v>9.9</v>
      </c>
      <c r="U574" s="57" t="str">
        <f>VLOOKUP(A574,'Individual Data'!$K$5:$AC$5544,12,FALSE)</f>
        <v>LFYO</v>
      </c>
      <c r="V574" s="14">
        <f>IFERROR(LOOKUP(H574,{30,43,48,53,58,63,68,73,78,83,88,93,97},{42,47,52,57,62,67,72,77,82,87,92,99,100}),999)</f>
        <v>92</v>
      </c>
      <c r="X574" s="57">
        <f>VLOOKUP(A574,'Individual Data'!$K$5:$AC$5544,8,FALSE)</f>
        <v>5</v>
      </c>
      <c r="Y574" s="57">
        <f>VLOOKUP(A574,'Individual Data'!$K$5:$AC$5544,9,FALSE)</f>
        <v>2018</v>
      </c>
    </row>
    <row r="575" spans="1:25" ht="15" customHeight="1" x14ac:dyDescent="0.25">
      <c r="A575" s="57" t="s">
        <v>12199</v>
      </c>
      <c r="B575" s="57">
        <v>574</v>
      </c>
      <c r="C575" s="73">
        <v>45237</v>
      </c>
      <c r="D575" s="57" t="s">
        <v>19144</v>
      </c>
      <c r="E575" s="57" t="s">
        <v>19145</v>
      </c>
      <c r="F575" s="197" t="s">
        <v>19617</v>
      </c>
      <c r="G575" s="57" t="s">
        <v>18167</v>
      </c>
      <c r="H575" s="57">
        <f t="shared" si="8"/>
        <v>83</v>
      </c>
      <c r="I575" s="57" t="s">
        <v>3225</v>
      </c>
      <c r="J575" s="57" t="s">
        <v>3196</v>
      </c>
      <c r="K575" s="57" t="s">
        <v>3196</v>
      </c>
      <c r="L575" s="57" t="s">
        <v>3196</v>
      </c>
      <c r="M575" s="57" t="s">
        <v>3196</v>
      </c>
      <c r="N575" s="193" t="s">
        <v>3228</v>
      </c>
      <c r="O575" s="57">
        <v>23</v>
      </c>
      <c r="P575" s="57" t="s">
        <v>17700</v>
      </c>
      <c r="R575" s="57" t="s">
        <v>17700</v>
      </c>
      <c r="S575" s="57">
        <v>1</v>
      </c>
      <c r="T575" s="57">
        <v>0.3</v>
      </c>
      <c r="U575" s="57" t="str">
        <f>VLOOKUP(A575,'Individual Data'!$K$5:$AC$5544,12,FALSE)</f>
        <v>NLVA</v>
      </c>
      <c r="V575" s="14">
        <f>IFERROR(LOOKUP(H575,{30,43,48,53,58,63,68,73,78,83,88,93,97},{42,47,52,57,62,67,72,77,82,87,92,99,100}),999)</f>
        <v>87</v>
      </c>
      <c r="X575" s="57">
        <f>VLOOKUP(A575,'Individual Data'!$K$5:$AC$5544,8,FALSE)</f>
        <v>4</v>
      </c>
      <c r="Y575" s="57">
        <f>VLOOKUP(A575,'Individual Data'!$K$5:$AC$5544,9,FALSE)</f>
        <v>2019</v>
      </c>
    </row>
    <row r="576" spans="1:25" ht="15" customHeight="1" x14ac:dyDescent="0.25">
      <c r="A576" s="57" t="s">
        <v>9449</v>
      </c>
      <c r="B576" s="57">
        <v>575</v>
      </c>
      <c r="C576" s="73">
        <v>45237</v>
      </c>
      <c r="D576" s="57" t="s">
        <v>19146</v>
      </c>
      <c r="E576" s="57" t="s">
        <v>19147</v>
      </c>
      <c r="F576" s="197" t="s">
        <v>19617</v>
      </c>
      <c r="G576" s="57" t="s">
        <v>17992</v>
      </c>
      <c r="H576" s="57">
        <f t="shared" si="8"/>
        <v>83.5</v>
      </c>
      <c r="I576" s="57" t="s">
        <v>3225</v>
      </c>
      <c r="J576" s="57" t="s">
        <v>3196</v>
      </c>
      <c r="K576" s="57" t="s">
        <v>3196</v>
      </c>
      <c r="L576" s="57" t="s">
        <v>3196</v>
      </c>
      <c r="M576" s="57" t="s">
        <v>3196</v>
      </c>
      <c r="N576" s="193" t="s">
        <v>3228</v>
      </c>
      <c r="O576" s="57">
        <v>23</v>
      </c>
      <c r="P576" s="57" t="s">
        <v>17700</v>
      </c>
      <c r="R576" s="57" t="s">
        <v>17700</v>
      </c>
      <c r="S576" s="57">
        <v>1</v>
      </c>
      <c r="T576" s="57">
        <v>0.3</v>
      </c>
      <c r="U576" s="57" t="str">
        <f>VLOOKUP(A576,'Individual Data'!$K$5:$AC$5544,12,FALSE)</f>
        <v>IPCSR</v>
      </c>
      <c r="V576" s="14">
        <f>IFERROR(LOOKUP(H576,{30,43,48,53,58,63,68,73,78,83,88,93,97},{42,47,52,57,62,67,72,77,82,87,92,99,100}),999)</f>
        <v>87</v>
      </c>
      <c r="X576" s="57">
        <f>VLOOKUP(A576,'Individual Data'!$K$5:$AC$5544,8,FALSE)</f>
        <v>4</v>
      </c>
      <c r="Y576" s="57">
        <f>VLOOKUP(A576,'Individual Data'!$K$5:$AC$5544,9,FALSE)</f>
        <v>2019</v>
      </c>
    </row>
    <row r="577" spans="1:25" ht="15" customHeight="1" x14ac:dyDescent="0.25">
      <c r="A577" s="57" t="s">
        <v>12362</v>
      </c>
      <c r="B577" s="57">
        <v>576</v>
      </c>
      <c r="C577" s="73">
        <v>45237</v>
      </c>
      <c r="D577" s="57" t="s">
        <v>19148</v>
      </c>
      <c r="E577" s="57" t="s">
        <v>19149</v>
      </c>
      <c r="F577" s="197" t="s">
        <v>19617</v>
      </c>
      <c r="G577" s="57" t="s">
        <v>18124</v>
      </c>
      <c r="H577" s="57">
        <f t="shared" si="8"/>
        <v>85</v>
      </c>
      <c r="I577" s="57" t="s">
        <v>3225</v>
      </c>
      <c r="J577" s="57" t="s">
        <v>3228</v>
      </c>
      <c r="K577" s="57" t="s">
        <v>3228</v>
      </c>
      <c r="L577" s="57" t="s">
        <v>3196</v>
      </c>
      <c r="M577" s="57" t="s">
        <v>3196</v>
      </c>
      <c r="N577" s="193" t="s">
        <v>3196</v>
      </c>
      <c r="P577" s="57" t="s">
        <v>17700</v>
      </c>
      <c r="R577" s="57" t="s">
        <v>17700</v>
      </c>
      <c r="S577" s="57">
        <v>1</v>
      </c>
      <c r="T577" s="57">
        <v>9.9</v>
      </c>
      <c r="U577" s="57" t="str">
        <f>VLOOKUP(A577,'Individual Data'!$K$5:$AC$5544,12,FALSE)</f>
        <v>PLA1</v>
      </c>
      <c r="V577" s="14">
        <f>IFERROR(LOOKUP(H577,{30,43,48,53,58,63,68,73,78,83,88,93,97},{42,47,52,57,62,67,72,77,82,87,92,99,100}),999)</f>
        <v>87</v>
      </c>
      <c r="X577" s="57">
        <f>VLOOKUP(A577,'Individual Data'!$K$5:$AC$5544,8,FALSE)</f>
        <v>4</v>
      </c>
      <c r="Y577" s="57">
        <f>VLOOKUP(A577,'Individual Data'!$K$5:$AC$5544,9,FALSE)</f>
        <v>2019</v>
      </c>
    </row>
    <row r="578" spans="1:25" ht="15" customHeight="1" x14ac:dyDescent="0.25">
      <c r="A578" s="57" t="s">
        <v>15591</v>
      </c>
      <c r="B578" s="57">
        <v>577</v>
      </c>
      <c r="C578" s="73">
        <v>45237</v>
      </c>
      <c r="D578" s="57" t="s">
        <v>19150</v>
      </c>
      <c r="E578" s="57" t="s">
        <v>19151</v>
      </c>
      <c r="F578" s="197" t="s">
        <v>19617</v>
      </c>
      <c r="G578" s="57" t="s">
        <v>18245</v>
      </c>
      <c r="H578" s="57">
        <f t="shared" ref="H578:H641" si="9">G578/10</f>
        <v>76.5</v>
      </c>
      <c r="I578" s="57" t="s">
        <v>3225</v>
      </c>
      <c r="J578" s="57" t="s">
        <v>3228</v>
      </c>
      <c r="K578" s="57" t="s">
        <v>3228</v>
      </c>
      <c r="L578" s="57" t="s">
        <v>3196</v>
      </c>
      <c r="M578" s="57" t="s">
        <v>3196</v>
      </c>
      <c r="N578" s="193" t="s">
        <v>3196</v>
      </c>
      <c r="P578" s="57" t="s">
        <v>17700</v>
      </c>
      <c r="R578" s="57" t="s">
        <v>17700</v>
      </c>
      <c r="S578" s="57">
        <v>1</v>
      </c>
      <c r="T578" s="57">
        <v>9.9</v>
      </c>
      <c r="U578" s="57" t="str">
        <f>VLOOKUP(A578,'Individual Data'!$K$5:$AC$5544,12,FALSE)</f>
        <v>GRR</v>
      </c>
      <c r="V578" s="14">
        <f>IFERROR(LOOKUP(H578,{30,43,48,53,58,63,68,73,78,83,88,93,97},{42,47,52,57,62,67,72,77,82,87,92,99,100}),999)</f>
        <v>77</v>
      </c>
      <c r="X578" s="57">
        <f>VLOOKUP(A578,'Individual Data'!$K$5:$AC$5544,8,FALSE)</f>
        <v>4</v>
      </c>
      <c r="Y578" s="57">
        <f>VLOOKUP(A578,'Individual Data'!$K$5:$AC$5544,9,FALSE)</f>
        <v>2019</v>
      </c>
    </row>
    <row r="579" spans="1:25" ht="15" customHeight="1" x14ac:dyDescent="0.25">
      <c r="A579" s="57" t="s">
        <v>7081</v>
      </c>
      <c r="B579" s="57">
        <v>578</v>
      </c>
      <c r="C579" s="73">
        <v>45237</v>
      </c>
      <c r="D579" s="57" t="s">
        <v>19152</v>
      </c>
      <c r="E579" s="57" t="s">
        <v>19153</v>
      </c>
      <c r="F579" s="197" t="s">
        <v>19617</v>
      </c>
      <c r="G579" s="57" t="s">
        <v>18015</v>
      </c>
      <c r="H579" s="57">
        <f t="shared" si="9"/>
        <v>82.5</v>
      </c>
      <c r="I579" s="57" t="s">
        <v>3225</v>
      </c>
      <c r="J579" s="57" t="s">
        <v>3196</v>
      </c>
      <c r="K579" s="57" t="s">
        <v>3196</v>
      </c>
      <c r="L579" s="57" t="s">
        <v>3196</v>
      </c>
      <c r="M579" s="57" t="s">
        <v>3196</v>
      </c>
      <c r="N579" s="193" t="s">
        <v>3228</v>
      </c>
      <c r="O579" s="57">
        <v>23</v>
      </c>
      <c r="P579" s="57" t="s">
        <v>17700</v>
      </c>
      <c r="R579" s="57" t="s">
        <v>17700</v>
      </c>
      <c r="S579" s="57">
        <v>1</v>
      </c>
      <c r="T579" s="57">
        <v>0.3</v>
      </c>
      <c r="U579" s="57" t="str">
        <f>VLOOKUP(A579,'Individual Data'!$K$5:$AC$5544,12,FALSE)</f>
        <v>Unassigned</v>
      </c>
      <c r="V579" s="14">
        <f>IFERROR(LOOKUP(H579,{30,43,48,53,58,63,68,73,78,83,88,93,97},{42,47,52,57,62,67,72,77,82,87,92,99,100}),999)</f>
        <v>82</v>
      </c>
      <c r="X579" s="57" t="str">
        <f>VLOOKUP(A579,'Individual Data'!$K$5:$AC$5544,8,FALSE)</f>
        <v>NA</v>
      </c>
      <c r="Y579" s="57" t="str">
        <f>VLOOKUP(A579,'Individual Data'!$K$5:$AC$5544,9,FALSE)</f>
        <v>U</v>
      </c>
    </row>
    <row r="580" spans="1:25" ht="15" customHeight="1" x14ac:dyDescent="0.25">
      <c r="A580" s="57" t="s">
        <v>7017</v>
      </c>
      <c r="B580" s="57">
        <v>579</v>
      </c>
      <c r="C580" s="73">
        <v>45237</v>
      </c>
      <c r="D580" s="57" t="s">
        <v>19154</v>
      </c>
      <c r="E580" s="57" t="s">
        <v>19155</v>
      </c>
      <c r="F580" s="197" t="s">
        <v>19617</v>
      </c>
      <c r="G580" s="57" t="s">
        <v>18689</v>
      </c>
      <c r="H580" s="57">
        <f t="shared" si="9"/>
        <v>91.5</v>
      </c>
      <c r="I580" s="57" t="s">
        <v>3225</v>
      </c>
      <c r="J580" s="57" t="s">
        <v>3196</v>
      </c>
      <c r="K580" s="57" t="s">
        <v>3196</v>
      </c>
      <c r="L580" s="57" t="s">
        <v>3196</v>
      </c>
      <c r="M580" s="57" t="s">
        <v>3196</v>
      </c>
      <c r="N580" s="193" t="s">
        <v>3228</v>
      </c>
      <c r="O580" s="57">
        <v>23</v>
      </c>
      <c r="P580" s="57" t="s">
        <v>17700</v>
      </c>
      <c r="R580" s="57" t="s">
        <v>17700</v>
      </c>
      <c r="S580" s="57">
        <v>1</v>
      </c>
      <c r="T580" s="57">
        <v>9.9</v>
      </c>
      <c r="U580" s="57" t="str">
        <f>VLOOKUP(A580,'Individual Data'!$K$5:$AC$5544,12,FALSE)</f>
        <v>Unassigned</v>
      </c>
      <c r="V580" s="14">
        <f>IFERROR(LOOKUP(H580,{30,43,48,53,58,63,68,73,78,83,88,93,97},{42,47,52,57,62,67,72,77,82,87,92,99,100}),999)</f>
        <v>92</v>
      </c>
      <c r="X580" s="57" t="str">
        <f>VLOOKUP(A580,'Individual Data'!$K$5:$AC$5544,8,FALSE)</f>
        <v>NA</v>
      </c>
      <c r="Y580" s="57" t="str">
        <f>VLOOKUP(A580,'Individual Data'!$K$5:$AC$5544,9,FALSE)</f>
        <v>U</v>
      </c>
    </row>
    <row r="581" spans="1:25" ht="15" customHeight="1" x14ac:dyDescent="0.25">
      <c r="A581" s="57" t="s">
        <v>9608</v>
      </c>
      <c r="B581" s="57">
        <v>580</v>
      </c>
      <c r="C581" s="73">
        <v>45237</v>
      </c>
      <c r="D581" s="57" t="s">
        <v>19156</v>
      </c>
      <c r="E581" s="57" t="s">
        <v>19157</v>
      </c>
      <c r="F581" s="197" t="s">
        <v>19617</v>
      </c>
      <c r="G581" s="57" t="s">
        <v>18124</v>
      </c>
      <c r="H581" s="57">
        <f t="shared" si="9"/>
        <v>85</v>
      </c>
      <c r="I581" s="57" t="s">
        <v>3225</v>
      </c>
      <c r="J581" s="57" t="s">
        <v>3196</v>
      </c>
      <c r="K581" s="57" t="s">
        <v>3196</v>
      </c>
      <c r="L581" s="57" t="s">
        <v>3196</v>
      </c>
      <c r="M581" s="57" t="s">
        <v>3196</v>
      </c>
      <c r="N581" s="193" t="s">
        <v>3228</v>
      </c>
      <c r="O581" s="57">
        <v>24</v>
      </c>
      <c r="P581" s="57" t="s">
        <v>17700</v>
      </c>
      <c r="R581" s="57" t="s">
        <v>17700</v>
      </c>
      <c r="S581" s="57">
        <v>1</v>
      </c>
      <c r="T581" s="57">
        <v>0.3</v>
      </c>
      <c r="U581" s="57" t="str">
        <f>VLOOKUP(A581,'Individual Data'!$K$5:$AC$5544,12,FALSE)</f>
        <v>IPCSR</v>
      </c>
      <c r="V581" s="14">
        <f>IFERROR(LOOKUP(H581,{30,43,48,53,58,63,68,73,78,83,88,93,97},{42,47,52,57,62,67,72,77,82,87,92,99,100}),999)</f>
        <v>87</v>
      </c>
      <c r="X581" s="57">
        <f>VLOOKUP(A581,'Individual Data'!$K$5:$AC$5544,8,FALSE)</f>
        <v>4</v>
      </c>
      <c r="Y581" s="57">
        <f>VLOOKUP(A581,'Individual Data'!$K$5:$AC$5544,9,FALSE)</f>
        <v>2019</v>
      </c>
    </row>
    <row r="582" spans="1:25" ht="15" customHeight="1" x14ac:dyDescent="0.25">
      <c r="A582" s="57" t="s">
        <v>12377</v>
      </c>
      <c r="B582" s="57">
        <v>581</v>
      </c>
      <c r="C582" s="73">
        <v>45237</v>
      </c>
      <c r="D582" s="57" t="s">
        <v>19158</v>
      </c>
      <c r="E582" s="57" t="s">
        <v>19159</v>
      </c>
      <c r="F582" s="197" t="s">
        <v>19617</v>
      </c>
      <c r="G582" s="57" t="s">
        <v>18716</v>
      </c>
      <c r="H582" s="57">
        <f t="shared" si="9"/>
        <v>92</v>
      </c>
      <c r="I582" s="57" t="s">
        <v>3225</v>
      </c>
      <c r="J582" s="57" t="s">
        <v>3196</v>
      </c>
      <c r="K582" s="57" t="s">
        <v>3196</v>
      </c>
      <c r="L582" s="57" t="s">
        <v>3196</v>
      </c>
      <c r="M582" s="57" t="s">
        <v>3196</v>
      </c>
      <c r="N582" s="193" t="s">
        <v>3228</v>
      </c>
      <c r="O582" s="57">
        <v>24</v>
      </c>
      <c r="P582" s="57" t="s">
        <v>17700</v>
      </c>
      <c r="R582" s="57" t="s">
        <v>17700</v>
      </c>
      <c r="S582" s="57">
        <v>1</v>
      </c>
      <c r="T582" s="57">
        <v>0.3</v>
      </c>
      <c r="U582" s="57" t="str">
        <f>VLOOKUP(A582,'Individual Data'!$K$5:$AC$5544,12,FALSE)</f>
        <v>CFA</v>
      </c>
      <c r="V582" s="14">
        <f>IFERROR(LOOKUP(H582,{30,43,48,53,58,63,68,73,78,83,88,93,97},{42,47,52,57,62,67,72,77,82,87,92,99,100}),999)</f>
        <v>92</v>
      </c>
      <c r="X582" s="57">
        <f>VLOOKUP(A582,'Individual Data'!$K$5:$AC$5544,8,FALSE)</f>
        <v>4</v>
      </c>
      <c r="Y582" s="57">
        <f>VLOOKUP(A582,'Individual Data'!$K$5:$AC$5544,9,FALSE)</f>
        <v>2019</v>
      </c>
    </row>
    <row r="583" spans="1:25" ht="15" customHeight="1" x14ac:dyDescent="0.25">
      <c r="A583" s="57" t="s">
        <v>9435</v>
      </c>
      <c r="B583" s="57">
        <v>582</v>
      </c>
      <c r="C583" s="73">
        <v>45237</v>
      </c>
      <c r="D583" s="57" t="s">
        <v>19160</v>
      </c>
      <c r="E583" s="57" t="s">
        <v>19161</v>
      </c>
      <c r="F583" s="197" t="s">
        <v>19617</v>
      </c>
      <c r="G583" s="57" t="s">
        <v>18167</v>
      </c>
      <c r="H583" s="57">
        <f t="shared" si="9"/>
        <v>83</v>
      </c>
      <c r="I583" s="57" t="s">
        <v>3225</v>
      </c>
      <c r="J583" s="57" t="s">
        <v>3196</v>
      </c>
      <c r="K583" s="57" t="s">
        <v>3196</v>
      </c>
      <c r="L583" s="57" t="s">
        <v>3196</v>
      </c>
      <c r="M583" s="57" t="s">
        <v>3196</v>
      </c>
      <c r="N583" s="193" t="s">
        <v>3228</v>
      </c>
      <c r="O583" s="57">
        <v>24</v>
      </c>
      <c r="P583" s="57" t="s">
        <v>17700</v>
      </c>
      <c r="R583" s="57" t="s">
        <v>17700</v>
      </c>
      <c r="S583" s="57">
        <v>1</v>
      </c>
      <c r="T583" s="57">
        <v>0.3</v>
      </c>
      <c r="U583" s="57" t="str">
        <f>VLOOKUP(A583,'Individual Data'!$K$5:$AC$5544,12,FALSE)</f>
        <v>IPCSR</v>
      </c>
      <c r="V583" s="14">
        <f>IFERROR(LOOKUP(H583,{30,43,48,53,58,63,68,73,78,83,88,93,97},{42,47,52,57,62,67,72,77,82,87,92,99,100}),999)</f>
        <v>87</v>
      </c>
      <c r="X583" s="57">
        <f>VLOOKUP(A583,'Individual Data'!$K$5:$AC$5544,8,FALSE)</f>
        <v>4</v>
      </c>
      <c r="Y583" s="57">
        <f>VLOOKUP(A583,'Individual Data'!$K$5:$AC$5544,9,FALSE)</f>
        <v>2019</v>
      </c>
    </row>
    <row r="584" spans="1:25" ht="15" customHeight="1" x14ac:dyDescent="0.25">
      <c r="A584" s="57" t="s">
        <v>6707</v>
      </c>
      <c r="B584" s="57">
        <v>583</v>
      </c>
      <c r="C584" s="73">
        <v>45237</v>
      </c>
      <c r="D584" s="57" t="s">
        <v>19162</v>
      </c>
      <c r="E584" s="57" t="s">
        <v>19163</v>
      </c>
      <c r="F584" s="197" t="s">
        <v>19617</v>
      </c>
      <c r="G584" s="57" t="s">
        <v>18312</v>
      </c>
      <c r="H584" s="57">
        <f t="shared" si="9"/>
        <v>94</v>
      </c>
      <c r="I584" s="57" t="s">
        <v>3225</v>
      </c>
      <c r="J584" s="57" t="s">
        <v>3228</v>
      </c>
      <c r="K584" s="57" t="s">
        <v>3228</v>
      </c>
      <c r="L584" s="57" t="s">
        <v>3196</v>
      </c>
      <c r="M584" s="57" t="s">
        <v>3196</v>
      </c>
      <c r="N584" s="193" t="s">
        <v>3196</v>
      </c>
      <c r="P584" s="57" t="s">
        <v>17700</v>
      </c>
      <c r="R584" s="57" t="s">
        <v>17700</v>
      </c>
      <c r="S584" s="57">
        <v>1</v>
      </c>
      <c r="T584" s="57">
        <v>9.9</v>
      </c>
      <c r="U584" s="57" t="str">
        <f>VLOOKUP(A584,'Individual Data'!$K$5:$AC$5544,12,FALSE)</f>
        <v>NLVA</v>
      </c>
      <c r="V584" s="14">
        <f>IFERROR(LOOKUP(H584,{30,43,48,53,58,63,68,73,78,83,88,93,97},{42,47,52,57,62,67,72,77,82,87,92,99,100}),999)</f>
        <v>99</v>
      </c>
      <c r="X584" s="57">
        <f>VLOOKUP(A584,'Individual Data'!$K$5:$AC$5544,8,FALSE)</f>
        <v>4</v>
      </c>
      <c r="Y584" s="57">
        <f>VLOOKUP(A584,'Individual Data'!$K$5:$AC$5544,9,FALSE)</f>
        <v>2019</v>
      </c>
    </row>
    <row r="585" spans="1:25" ht="15" customHeight="1" x14ac:dyDescent="0.25">
      <c r="A585" s="57" t="s">
        <v>8906</v>
      </c>
      <c r="B585" s="57">
        <v>584</v>
      </c>
      <c r="C585" s="73">
        <v>45237</v>
      </c>
      <c r="D585" s="57" t="s">
        <v>19164</v>
      </c>
      <c r="E585" s="57" t="s">
        <v>19165</v>
      </c>
      <c r="F585" s="197" t="s">
        <v>19617</v>
      </c>
      <c r="G585" s="57" t="s">
        <v>18124</v>
      </c>
      <c r="H585" s="57">
        <f t="shared" si="9"/>
        <v>85</v>
      </c>
      <c r="I585" s="57" t="s">
        <v>3225</v>
      </c>
      <c r="J585" s="57" t="s">
        <v>3196</v>
      </c>
      <c r="K585" s="57" t="s">
        <v>3196</v>
      </c>
      <c r="L585" s="57" t="s">
        <v>3196</v>
      </c>
      <c r="M585" s="57" t="s">
        <v>3196</v>
      </c>
      <c r="N585" s="193" t="s">
        <v>3228</v>
      </c>
      <c r="O585" s="57">
        <v>24</v>
      </c>
      <c r="P585" s="57" t="s">
        <v>17700</v>
      </c>
      <c r="R585" s="57" t="s">
        <v>17700</v>
      </c>
      <c r="S585" s="57">
        <v>1</v>
      </c>
      <c r="T585" s="57">
        <v>0.3</v>
      </c>
      <c r="U585" s="57" t="str">
        <f>VLOOKUP(A585,'Individual Data'!$K$5:$AC$5544,12,FALSE)</f>
        <v>IPCSR</v>
      </c>
      <c r="V585" s="14">
        <f>IFERROR(LOOKUP(H585,{30,43,48,53,58,63,68,73,78,83,88,93,97},{42,47,52,57,62,67,72,77,82,87,92,99,100}),999)</f>
        <v>87</v>
      </c>
      <c r="X585" s="57">
        <f>VLOOKUP(A585,'Individual Data'!$K$5:$AC$5544,8,FALSE)</f>
        <v>4</v>
      </c>
      <c r="Y585" s="57">
        <f>VLOOKUP(A585,'Individual Data'!$K$5:$AC$5544,9,FALSE)</f>
        <v>2019</v>
      </c>
    </row>
    <row r="586" spans="1:25" ht="15" customHeight="1" x14ac:dyDescent="0.25">
      <c r="A586" s="57" t="s">
        <v>3411</v>
      </c>
      <c r="B586" s="57">
        <v>585</v>
      </c>
      <c r="C586" s="73">
        <v>45237</v>
      </c>
      <c r="D586" s="57" t="s">
        <v>19166</v>
      </c>
      <c r="E586" s="57" t="s">
        <v>19167</v>
      </c>
      <c r="F586" s="197" t="s">
        <v>19617</v>
      </c>
      <c r="G586" s="57" t="s">
        <v>18018</v>
      </c>
      <c r="H586" s="57">
        <f t="shared" si="9"/>
        <v>87</v>
      </c>
      <c r="I586" s="57" t="s">
        <v>3225</v>
      </c>
      <c r="J586" s="57" t="s">
        <v>3196</v>
      </c>
      <c r="K586" s="57" t="s">
        <v>3196</v>
      </c>
      <c r="L586" s="57" t="s">
        <v>3196</v>
      </c>
      <c r="M586" s="57" t="s">
        <v>3196</v>
      </c>
      <c r="N586" s="193" t="s">
        <v>3228</v>
      </c>
      <c r="O586" s="57">
        <v>24</v>
      </c>
      <c r="P586" s="57" t="s">
        <v>17700</v>
      </c>
      <c r="R586" s="57" t="s">
        <v>17700</v>
      </c>
      <c r="S586" s="57">
        <v>1</v>
      </c>
      <c r="T586" s="57">
        <v>0.3</v>
      </c>
      <c r="U586" s="57" t="str">
        <f>VLOOKUP(A586,'Individual Data'!$K$5:$AC$5544,12,FALSE)</f>
        <v>PLA1</v>
      </c>
      <c r="V586" s="14">
        <f>IFERROR(LOOKUP(H586,{30,43,48,53,58,63,68,73,78,83,88,93,97},{42,47,52,57,62,67,72,77,82,87,92,99,100}),999)</f>
        <v>87</v>
      </c>
      <c r="X586" s="57">
        <f>VLOOKUP(A586,'Individual Data'!$K$5:$AC$5544,8,FALSE)</f>
        <v>4</v>
      </c>
      <c r="Y586" s="57">
        <f>VLOOKUP(A586,'Individual Data'!$K$5:$AC$5544,9,FALSE)</f>
        <v>2019</v>
      </c>
    </row>
    <row r="587" spans="1:25" ht="15" customHeight="1" x14ac:dyDescent="0.25">
      <c r="A587" s="57" t="s">
        <v>6537</v>
      </c>
      <c r="B587" s="57">
        <v>586</v>
      </c>
      <c r="C587" s="73">
        <v>45237</v>
      </c>
      <c r="D587" s="57" t="s">
        <v>19168</v>
      </c>
      <c r="E587" s="57" t="s">
        <v>19169</v>
      </c>
      <c r="F587" s="197" t="s">
        <v>19617</v>
      </c>
      <c r="G587" s="57" t="s">
        <v>17976</v>
      </c>
      <c r="H587" s="57">
        <f t="shared" si="9"/>
        <v>74</v>
      </c>
      <c r="I587" s="57" t="s">
        <v>3225</v>
      </c>
      <c r="J587" s="57" t="s">
        <v>3196</v>
      </c>
      <c r="K587" s="57" t="s">
        <v>3196</v>
      </c>
      <c r="L587" s="57" t="s">
        <v>3196</v>
      </c>
      <c r="M587" s="57" t="s">
        <v>3196</v>
      </c>
      <c r="N587" s="193" t="s">
        <v>3228</v>
      </c>
      <c r="O587" s="57">
        <v>24</v>
      </c>
      <c r="P587" s="57" t="s">
        <v>17700</v>
      </c>
      <c r="R587" s="57" t="s">
        <v>17700</v>
      </c>
      <c r="S587" s="57">
        <v>1</v>
      </c>
      <c r="T587" s="57">
        <v>0.3</v>
      </c>
      <c r="U587" s="57" t="str">
        <f>VLOOKUP(A587,'Individual Data'!$K$5:$AC$5544,12,FALSE)</f>
        <v>LFHSO2</v>
      </c>
      <c r="V587" s="14">
        <f>IFERROR(LOOKUP(H587,{30,43,48,53,58,63,68,73,78,83,88,93,97},{42,47,52,57,62,67,72,77,82,87,92,99,100}),999)</f>
        <v>77</v>
      </c>
      <c r="X587" s="57">
        <f>VLOOKUP(A587,'Individual Data'!$K$5:$AC$5544,8,FALSE)</f>
        <v>4</v>
      </c>
      <c r="Y587" s="57">
        <f>VLOOKUP(A587,'Individual Data'!$K$5:$AC$5544,9,FALSE)</f>
        <v>2019</v>
      </c>
    </row>
    <row r="588" spans="1:25" ht="15" customHeight="1" x14ac:dyDescent="0.25">
      <c r="A588" s="57" t="s">
        <v>15980</v>
      </c>
      <c r="B588" s="57">
        <v>587</v>
      </c>
      <c r="C588" s="73">
        <v>45237</v>
      </c>
      <c r="D588" s="57" t="s">
        <v>19170</v>
      </c>
      <c r="E588" s="57" t="s">
        <v>19171</v>
      </c>
      <c r="F588" s="197" t="s">
        <v>19617</v>
      </c>
      <c r="G588" s="57" t="s">
        <v>17952</v>
      </c>
      <c r="H588" s="57">
        <f t="shared" si="9"/>
        <v>101</v>
      </c>
      <c r="I588" s="57" t="s">
        <v>3225</v>
      </c>
      <c r="J588" s="57" t="s">
        <v>3228</v>
      </c>
      <c r="K588" s="57" t="s">
        <v>3228</v>
      </c>
      <c r="L588" s="57" t="s">
        <v>3196</v>
      </c>
      <c r="M588" s="57" t="s">
        <v>3196</v>
      </c>
      <c r="N588" s="193" t="s">
        <v>3196</v>
      </c>
      <c r="P588" s="57" t="s">
        <v>17700</v>
      </c>
      <c r="R588" s="57" t="s">
        <v>17700</v>
      </c>
      <c r="S588" s="57">
        <v>1</v>
      </c>
      <c r="T588" s="57">
        <v>9.9</v>
      </c>
      <c r="U588" s="57" t="str">
        <f>VLOOKUP(A588,'Individual Data'!$K$5:$AC$5544,12,FALSE)</f>
        <v>CJA1</v>
      </c>
      <c r="V588" s="14">
        <f>IFERROR(LOOKUP(H588,{30,43,48,53,58,63,68,73,78,83,88,93,97},{42,47,52,57,62,67,72,77,82,87,92,99,100}),999)</f>
        <v>100</v>
      </c>
      <c r="X588" s="57">
        <f>VLOOKUP(A588,'Individual Data'!$K$5:$AC$5544,8,FALSE)</f>
        <v>5</v>
      </c>
      <c r="Y588" s="57">
        <f>VLOOKUP(A588,'Individual Data'!$K$5:$AC$5544,9,FALSE)</f>
        <v>2018</v>
      </c>
    </row>
    <row r="589" spans="1:25" ht="15" customHeight="1" x14ac:dyDescent="0.25">
      <c r="A589" s="57" t="s">
        <v>9340</v>
      </c>
      <c r="B589" s="57">
        <v>588</v>
      </c>
      <c r="C589" s="73">
        <v>45237</v>
      </c>
      <c r="D589" s="57" t="s">
        <v>19172</v>
      </c>
      <c r="E589" s="57" t="s">
        <v>19173</v>
      </c>
      <c r="F589" s="197" t="s">
        <v>19617</v>
      </c>
      <c r="G589" s="57" t="s">
        <v>18124</v>
      </c>
      <c r="H589" s="57">
        <f t="shared" si="9"/>
        <v>85</v>
      </c>
      <c r="I589" s="57" t="s">
        <v>3225</v>
      </c>
      <c r="J589" s="57" t="s">
        <v>3228</v>
      </c>
      <c r="K589" s="57" t="s">
        <v>3228</v>
      </c>
      <c r="L589" s="57" t="s">
        <v>3196</v>
      </c>
      <c r="M589" s="57" t="s">
        <v>3196</v>
      </c>
      <c r="N589" s="193" t="s">
        <v>3196</v>
      </c>
      <c r="P589" s="57" t="s">
        <v>17700</v>
      </c>
      <c r="R589" s="57" t="s">
        <v>17700</v>
      </c>
      <c r="S589" s="57">
        <v>1</v>
      </c>
      <c r="T589" s="57">
        <v>9.9</v>
      </c>
      <c r="U589" s="57" t="str">
        <f>VLOOKUP(A589,'Individual Data'!$K$5:$AC$5544,12,FALSE)</f>
        <v>CJA1</v>
      </c>
      <c r="V589" s="14">
        <f>IFERROR(LOOKUP(H589,{30,43,48,53,58,63,68,73,78,83,88,93,97},{42,47,52,57,62,67,72,77,82,87,92,99,100}),999)</f>
        <v>87</v>
      </c>
      <c r="X589" s="57">
        <f>VLOOKUP(A589,'Individual Data'!$K$5:$AC$5544,8,FALSE)</f>
        <v>4</v>
      </c>
      <c r="Y589" s="57">
        <f>VLOOKUP(A589,'Individual Data'!$K$5:$AC$5544,9,FALSE)</f>
        <v>2019</v>
      </c>
    </row>
    <row r="590" spans="1:25" ht="15" customHeight="1" x14ac:dyDescent="0.25">
      <c r="A590" s="57" t="s">
        <v>12613</v>
      </c>
      <c r="B590" s="57">
        <v>589</v>
      </c>
      <c r="C590" s="73">
        <v>45237</v>
      </c>
      <c r="D590" s="57" t="s">
        <v>19174</v>
      </c>
      <c r="E590" s="57" t="s">
        <v>19175</v>
      </c>
      <c r="F590" s="197" t="s">
        <v>19617</v>
      </c>
      <c r="G590" s="57" t="s">
        <v>18365</v>
      </c>
      <c r="H590" s="57">
        <f t="shared" si="9"/>
        <v>90</v>
      </c>
      <c r="I590" s="57" t="s">
        <v>3225</v>
      </c>
      <c r="J590" s="57" t="s">
        <v>3196</v>
      </c>
      <c r="K590" s="57" t="s">
        <v>3196</v>
      </c>
      <c r="L590" s="57" t="s">
        <v>3196</v>
      </c>
      <c r="M590" s="57" t="s">
        <v>3196</v>
      </c>
      <c r="N590" s="193" t="s">
        <v>3228</v>
      </c>
      <c r="O590" s="57">
        <v>24</v>
      </c>
      <c r="P590" s="57" t="s">
        <v>17700</v>
      </c>
      <c r="R590" s="57" t="s">
        <v>17700</v>
      </c>
      <c r="S590" s="57">
        <v>1</v>
      </c>
      <c r="T590" s="57">
        <v>0.3</v>
      </c>
      <c r="U590" s="57" t="str">
        <f>VLOOKUP(A590,'Individual Data'!$K$5:$AC$5544,12,FALSE)</f>
        <v>Unassigned</v>
      </c>
      <c r="V590" s="14">
        <f>IFERROR(LOOKUP(H590,{30,43,48,53,58,63,68,73,78,83,88,93,97},{42,47,52,57,62,67,72,77,82,87,92,99,100}),999)</f>
        <v>92</v>
      </c>
      <c r="X590" s="57" t="str">
        <f>VLOOKUP(A590,'Individual Data'!$K$5:$AC$5544,8,FALSE)</f>
        <v>NA</v>
      </c>
      <c r="Y590" s="57" t="str">
        <f>VLOOKUP(A590,'Individual Data'!$K$5:$AC$5544,9,FALSE)</f>
        <v>U</v>
      </c>
    </row>
    <row r="591" spans="1:25" ht="15" customHeight="1" x14ac:dyDescent="0.25">
      <c r="A591" s="57" t="s">
        <v>14889</v>
      </c>
      <c r="B591" s="57">
        <v>590</v>
      </c>
      <c r="C591" s="73">
        <v>45237</v>
      </c>
      <c r="D591" s="57" t="s">
        <v>19176</v>
      </c>
      <c r="E591" s="57" t="s">
        <v>19177</v>
      </c>
      <c r="F591" s="197" t="s">
        <v>19617</v>
      </c>
      <c r="G591" s="57" t="s">
        <v>17934</v>
      </c>
      <c r="H591" s="57">
        <f t="shared" si="9"/>
        <v>77</v>
      </c>
      <c r="I591" s="57" t="s">
        <v>3225</v>
      </c>
      <c r="J591" s="57" t="s">
        <v>3196</v>
      </c>
      <c r="K591" s="57" t="s">
        <v>3196</v>
      </c>
      <c r="L591" s="57" t="s">
        <v>3196</v>
      </c>
      <c r="M591" s="57" t="s">
        <v>3196</v>
      </c>
      <c r="N591" s="193" t="s">
        <v>3228</v>
      </c>
      <c r="O591" s="57">
        <v>24</v>
      </c>
      <c r="P591" s="57" t="s">
        <v>17700</v>
      </c>
      <c r="R591" s="57" t="s">
        <v>17700</v>
      </c>
      <c r="S591" s="57">
        <v>1</v>
      </c>
      <c r="T591" s="57">
        <v>9.9</v>
      </c>
      <c r="U591" s="57" t="str">
        <f>VLOOKUP(A591,'Individual Data'!$K$5:$AC$5544,12,FALSE)</f>
        <v>LFSO</v>
      </c>
      <c r="V591" s="14">
        <f>IFERROR(LOOKUP(H591,{30,43,48,53,58,63,68,73,78,83,88,93,97},{42,47,52,57,62,67,72,77,82,87,92,99,100}),999)</f>
        <v>77</v>
      </c>
      <c r="X591" s="57">
        <f>VLOOKUP(A591,'Individual Data'!$K$5:$AC$5544,8,FALSE)</f>
        <v>4</v>
      </c>
      <c r="Y591" s="57">
        <f>VLOOKUP(A591,'Individual Data'!$K$5:$AC$5544,9,FALSE)</f>
        <v>2019</v>
      </c>
    </row>
    <row r="592" spans="1:25" ht="15" customHeight="1" x14ac:dyDescent="0.25">
      <c r="A592" s="57" t="s">
        <v>9402</v>
      </c>
      <c r="B592" s="57">
        <v>591</v>
      </c>
      <c r="C592" s="73">
        <v>45237</v>
      </c>
      <c r="D592" s="57" t="s">
        <v>19178</v>
      </c>
      <c r="E592" s="57" t="s">
        <v>19179</v>
      </c>
      <c r="F592" s="197" t="s">
        <v>19617</v>
      </c>
      <c r="G592" s="57" t="s">
        <v>18037</v>
      </c>
      <c r="H592" s="57">
        <f t="shared" si="9"/>
        <v>88</v>
      </c>
      <c r="I592" s="57" t="s">
        <v>3225</v>
      </c>
      <c r="J592" s="57" t="s">
        <v>3228</v>
      </c>
      <c r="K592" s="57" t="s">
        <v>3228</v>
      </c>
      <c r="L592" s="57" t="s">
        <v>3196</v>
      </c>
      <c r="M592" s="57" t="s">
        <v>3196</v>
      </c>
      <c r="N592" s="193" t="s">
        <v>3196</v>
      </c>
      <c r="P592" s="57" t="s">
        <v>17700</v>
      </c>
      <c r="R592" s="57" t="s">
        <v>17700</v>
      </c>
      <c r="S592" s="57">
        <v>1</v>
      </c>
      <c r="T592" s="57">
        <v>9.9</v>
      </c>
      <c r="U592" s="57" t="str">
        <f>VLOOKUP(A592,'Individual Data'!$K$5:$AC$5544,12,FALSE)</f>
        <v>NG</v>
      </c>
      <c r="V592" s="14">
        <f>IFERROR(LOOKUP(H592,{30,43,48,53,58,63,68,73,78,83,88,93,97},{42,47,52,57,62,67,72,77,82,87,92,99,100}),999)</f>
        <v>92</v>
      </c>
      <c r="X592" s="57" t="str">
        <f>VLOOKUP(A592,'Individual Data'!$K$5:$AC$5544,8,FALSE)</f>
        <v>NA</v>
      </c>
      <c r="Y592" s="57" t="str">
        <f>VLOOKUP(A592,'Individual Data'!$K$5:$AC$5544,9,FALSE)</f>
        <v>U</v>
      </c>
    </row>
    <row r="593" spans="1:25" ht="15" customHeight="1" x14ac:dyDescent="0.25">
      <c r="A593" s="57" t="s">
        <v>3846</v>
      </c>
      <c r="B593" s="57">
        <v>592</v>
      </c>
      <c r="C593" s="73">
        <v>45237</v>
      </c>
      <c r="D593" s="57" t="s">
        <v>19180</v>
      </c>
      <c r="E593" s="57" t="s">
        <v>19181</v>
      </c>
      <c r="F593" s="197" t="s">
        <v>19617</v>
      </c>
      <c r="G593" s="57" t="s">
        <v>18167</v>
      </c>
      <c r="H593" s="57">
        <f t="shared" si="9"/>
        <v>83</v>
      </c>
      <c r="I593" s="57" t="s">
        <v>3225</v>
      </c>
      <c r="J593" s="57" t="s">
        <v>3196</v>
      </c>
      <c r="K593" s="57" t="s">
        <v>3196</v>
      </c>
      <c r="L593" s="57" t="s">
        <v>3196</v>
      </c>
      <c r="M593" s="57" t="s">
        <v>3196</v>
      </c>
      <c r="N593" s="193" t="s">
        <v>3228</v>
      </c>
      <c r="O593" s="57">
        <v>24</v>
      </c>
      <c r="P593" s="57" t="s">
        <v>17700</v>
      </c>
      <c r="R593" s="57" t="s">
        <v>17700</v>
      </c>
      <c r="S593" s="57">
        <v>1</v>
      </c>
      <c r="T593" s="57">
        <v>0.3</v>
      </c>
      <c r="U593" s="57" t="str">
        <f>VLOOKUP(A593,'Individual Data'!$K$5:$AC$5544,12,FALSE)</f>
        <v>NLVA</v>
      </c>
      <c r="V593" s="14">
        <f>IFERROR(LOOKUP(H593,{30,43,48,53,58,63,68,73,78,83,88,93,97},{42,47,52,57,62,67,72,77,82,87,92,99,100}),999)</f>
        <v>87</v>
      </c>
      <c r="X593" s="57">
        <f>VLOOKUP(A593,'Individual Data'!$K$5:$AC$5544,8,FALSE)</f>
        <v>4</v>
      </c>
      <c r="Y593" s="57">
        <f>VLOOKUP(A593,'Individual Data'!$K$5:$AC$5544,9,FALSE)</f>
        <v>2019</v>
      </c>
    </row>
    <row r="594" spans="1:25" ht="15" customHeight="1" x14ac:dyDescent="0.25">
      <c r="A594" s="57" t="s">
        <v>6660</v>
      </c>
      <c r="B594" s="57">
        <v>593</v>
      </c>
      <c r="C594" s="73">
        <v>45237</v>
      </c>
      <c r="D594" s="57" t="s">
        <v>19182</v>
      </c>
      <c r="E594" s="57" t="s">
        <v>19183</v>
      </c>
      <c r="F594" s="197" t="s">
        <v>19617</v>
      </c>
      <c r="G594" s="57" t="s">
        <v>17943</v>
      </c>
      <c r="H594" s="57">
        <f t="shared" si="9"/>
        <v>76</v>
      </c>
      <c r="I594" s="57" t="s">
        <v>3225</v>
      </c>
      <c r="J594" s="57" t="s">
        <v>3196</v>
      </c>
      <c r="K594" s="57" t="s">
        <v>3196</v>
      </c>
      <c r="L594" s="57" t="s">
        <v>3196</v>
      </c>
      <c r="M594" s="57" t="s">
        <v>3196</v>
      </c>
      <c r="N594" s="193" t="s">
        <v>3228</v>
      </c>
      <c r="O594" s="57">
        <v>24</v>
      </c>
      <c r="P594" s="57" t="s">
        <v>17700</v>
      </c>
      <c r="R594" s="57" t="s">
        <v>17700</v>
      </c>
      <c r="S594" s="57">
        <v>1</v>
      </c>
      <c r="T594" s="57">
        <v>9.9</v>
      </c>
      <c r="U594" s="57" t="str">
        <f>VLOOKUP(A594,'Individual Data'!$K$5:$AC$5544,12,FALSE)</f>
        <v>NLVA</v>
      </c>
      <c r="V594" s="14">
        <f>IFERROR(LOOKUP(H594,{30,43,48,53,58,63,68,73,78,83,88,93,97},{42,47,52,57,62,67,72,77,82,87,92,99,100}),999)</f>
        <v>77</v>
      </c>
      <c r="X594" s="57">
        <f>VLOOKUP(A594,'Individual Data'!$K$5:$AC$5544,8,FALSE)</f>
        <v>4</v>
      </c>
      <c r="Y594" s="57">
        <f>VLOOKUP(A594,'Individual Data'!$K$5:$AC$5544,9,FALSE)</f>
        <v>2019</v>
      </c>
    </row>
    <row r="595" spans="1:25" ht="15" customHeight="1" x14ac:dyDescent="0.25">
      <c r="A595" s="57" t="s">
        <v>9619</v>
      </c>
      <c r="B595" s="57">
        <v>594</v>
      </c>
      <c r="C595" s="73">
        <v>45237</v>
      </c>
      <c r="D595" s="57" t="s">
        <v>19184</v>
      </c>
      <c r="E595" s="57" t="s">
        <v>19185</v>
      </c>
      <c r="F595" s="197" t="s">
        <v>19617</v>
      </c>
      <c r="G595" s="57" t="s">
        <v>17969</v>
      </c>
      <c r="H595" s="57">
        <f t="shared" si="9"/>
        <v>78</v>
      </c>
      <c r="I595" s="57" t="s">
        <v>3225</v>
      </c>
      <c r="J595" s="57" t="s">
        <v>3196</v>
      </c>
      <c r="K595" s="57" t="s">
        <v>3196</v>
      </c>
      <c r="L595" s="57" t="s">
        <v>3196</v>
      </c>
      <c r="M595" s="57" t="s">
        <v>3196</v>
      </c>
      <c r="N595" s="193" t="s">
        <v>3228</v>
      </c>
      <c r="O595" s="57">
        <v>24</v>
      </c>
      <c r="P595" s="57" t="s">
        <v>17700</v>
      </c>
      <c r="R595" s="57" t="s">
        <v>17700</v>
      </c>
      <c r="S595" s="57">
        <v>1</v>
      </c>
      <c r="T595" s="57">
        <v>0.3</v>
      </c>
      <c r="U595" s="57" t="str">
        <f>VLOOKUP(A595,'Individual Data'!$K$5:$AC$5544,12,FALSE)</f>
        <v>Unassigned</v>
      </c>
      <c r="V595" s="14">
        <f>IFERROR(LOOKUP(H595,{30,43,48,53,58,63,68,73,78,83,88,93,97},{42,47,52,57,62,67,72,77,82,87,92,99,100}),999)</f>
        <v>82</v>
      </c>
      <c r="X595" s="57" t="str">
        <f>VLOOKUP(A595,'Individual Data'!$K$5:$AC$5544,8,FALSE)</f>
        <v>NA</v>
      </c>
      <c r="Y595" s="57" t="str">
        <f>VLOOKUP(A595,'Individual Data'!$K$5:$AC$5544,9,FALSE)</f>
        <v>U</v>
      </c>
    </row>
    <row r="596" spans="1:25" ht="15" customHeight="1" x14ac:dyDescent="0.25">
      <c r="A596" s="57" t="s">
        <v>14983</v>
      </c>
      <c r="B596" s="57">
        <v>595</v>
      </c>
      <c r="C596" s="73">
        <v>45237</v>
      </c>
      <c r="D596" s="57" t="s">
        <v>19186</v>
      </c>
      <c r="E596" s="57" t="s">
        <v>19187</v>
      </c>
      <c r="F596" s="197" t="s">
        <v>19617</v>
      </c>
      <c r="G596" s="57" t="s">
        <v>18312</v>
      </c>
      <c r="H596" s="57">
        <f t="shared" si="9"/>
        <v>94</v>
      </c>
      <c r="I596" s="57" t="s">
        <v>3225</v>
      </c>
      <c r="J596" s="57" t="s">
        <v>3228</v>
      </c>
      <c r="K596" s="57" t="s">
        <v>3228</v>
      </c>
      <c r="L596" s="57" t="s">
        <v>3196</v>
      </c>
      <c r="M596" s="57" t="s">
        <v>3196</v>
      </c>
      <c r="N596" s="193" t="s">
        <v>3196</v>
      </c>
      <c r="P596" s="57" t="s">
        <v>17700</v>
      </c>
      <c r="R596" s="57" t="s">
        <v>17700</v>
      </c>
      <c r="S596" s="57">
        <v>1</v>
      </c>
      <c r="T596" s="57">
        <v>9.9</v>
      </c>
      <c r="U596" s="57" t="str">
        <f>VLOOKUP(A596,'Individual Data'!$K$5:$AC$5544,12,FALSE)</f>
        <v>LFSO</v>
      </c>
      <c r="V596" s="14">
        <f>IFERROR(LOOKUP(H596,{30,43,48,53,58,63,68,73,78,83,88,93,97},{42,47,52,57,62,67,72,77,82,87,92,99,100}),999)</f>
        <v>99</v>
      </c>
      <c r="X596" s="57">
        <f>VLOOKUP(A596,'Individual Data'!$K$5:$AC$5544,8,FALSE)</f>
        <v>4</v>
      </c>
      <c r="Y596" s="57">
        <f>VLOOKUP(A596,'Individual Data'!$K$5:$AC$5544,9,FALSE)</f>
        <v>2019</v>
      </c>
    </row>
    <row r="597" spans="1:25" ht="15" customHeight="1" x14ac:dyDescent="0.25">
      <c r="A597" s="57" t="s">
        <v>3724</v>
      </c>
      <c r="B597" s="57">
        <v>596</v>
      </c>
      <c r="C597" s="73">
        <v>45237</v>
      </c>
      <c r="D597" s="57" t="s">
        <v>19188</v>
      </c>
      <c r="E597" s="57" t="s">
        <v>19189</v>
      </c>
      <c r="F597" s="197" t="s">
        <v>19617</v>
      </c>
      <c r="G597" s="57" t="s">
        <v>17995</v>
      </c>
      <c r="H597" s="57">
        <f t="shared" si="9"/>
        <v>75</v>
      </c>
      <c r="I597" s="57" t="s">
        <v>3225</v>
      </c>
      <c r="J597" s="57" t="s">
        <v>3196</v>
      </c>
      <c r="K597" s="57" t="s">
        <v>3196</v>
      </c>
      <c r="L597" s="57" t="s">
        <v>3196</v>
      </c>
      <c r="M597" s="57" t="s">
        <v>3196</v>
      </c>
      <c r="N597" s="193" t="s">
        <v>3228</v>
      </c>
      <c r="O597" s="57">
        <v>24</v>
      </c>
      <c r="P597" s="57" t="s">
        <v>17700</v>
      </c>
      <c r="R597" s="57" t="s">
        <v>17700</v>
      </c>
      <c r="S597" s="57">
        <v>1</v>
      </c>
      <c r="T597" s="57">
        <v>0.2</v>
      </c>
      <c r="U597" s="57" t="str">
        <f>VLOOKUP(A597,'Individual Data'!$K$5:$AC$5544,12,FALSE)</f>
        <v>BCA1</v>
      </c>
      <c r="V597" s="14">
        <f>IFERROR(LOOKUP(H597,{30,43,48,53,58,63,68,73,78,83,88,93,97},{42,47,52,57,62,67,72,77,82,87,92,99,100}),999)</f>
        <v>77</v>
      </c>
      <c r="X597" s="57">
        <f>VLOOKUP(A597,'Individual Data'!$K$5:$AC$5544,8,FALSE)</f>
        <v>4</v>
      </c>
      <c r="Y597" s="57">
        <f>VLOOKUP(A597,'Individual Data'!$K$5:$AC$5544,9,FALSE)</f>
        <v>2019</v>
      </c>
    </row>
    <row r="598" spans="1:25" ht="15" customHeight="1" x14ac:dyDescent="0.25">
      <c r="A598" s="57" t="s">
        <v>6919</v>
      </c>
      <c r="B598" s="57">
        <v>597</v>
      </c>
      <c r="C598" s="73">
        <v>45237</v>
      </c>
      <c r="D598" s="57" t="s">
        <v>19190</v>
      </c>
      <c r="E598" s="57" t="s">
        <v>19191</v>
      </c>
      <c r="F598" s="197" t="s">
        <v>19617</v>
      </c>
      <c r="G598" s="57" t="s">
        <v>18330</v>
      </c>
      <c r="H598" s="57">
        <f t="shared" si="9"/>
        <v>71</v>
      </c>
      <c r="I598" s="57" t="s">
        <v>3225</v>
      </c>
      <c r="J598" s="57" t="s">
        <v>3196</v>
      </c>
      <c r="K598" s="57" t="s">
        <v>3196</v>
      </c>
      <c r="L598" s="57" t="s">
        <v>3196</v>
      </c>
      <c r="M598" s="57" t="s">
        <v>3196</v>
      </c>
      <c r="N598" s="193" t="s">
        <v>3228</v>
      </c>
      <c r="O598" s="57">
        <v>24</v>
      </c>
      <c r="P598" s="57" t="s">
        <v>17700</v>
      </c>
      <c r="R598" s="57" t="s">
        <v>17700</v>
      </c>
      <c r="S598" s="57">
        <v>1</v>
      </c>
      <c r="T598" s="57">
        <v>0.3</v>
      </c>
      <c r="U598" s="57" t="str">
        <f>VLOOKUP(A598,'Individual Data'!$K$5:$AC$5544,12,FALSE)</f>
        <v>IPCSR</v>
      </c>
      <c r="V598" s="14">
        <f>IFERROR(LOOKUP(H598,{30,43,48,53,58,63,68,73,78,83,88,93,97},{42,47,52,57,62,67,72,77,82,87,92,99,100}),999)</f>
        <v>72</v>
      </c>
      <c r="X598" s="57">
        <f>VLOOKUP(A598,'Individual Data'!$K$5:$AC$5544,8,FALSE)</f>
        <v>4</v>
      </c>
      <c r="Y598" s="57">
        <f>VLOOKUP(A598,'Individual Data'!$K$5:$AC$5544,9,FALSE)</f>
        <v>2019</v>
      </c>
    </row>
    <row r="599" spans="1:25" ht="15" customHeight="1" x14ac:dyDescent="0.25">
      <c r="A599" s="57" t="s">
        <v>9115</v>
      </c>
      <c r="B599" s="57">
        <v>598</v>
      </c>
      <c r="C599" s="73">
        <v>45237</v>
      </c>
      <c r="D599" s="57" t="s">
        <v>19192</v>
      </c>
      <c r="E599" s="57" t="s">
        <v>19193</v>
      </c>
      <c r="F599" s="197" t="s">
        <v>19617</v>
      </c>
      <c r="G599" s="57" t="s">
        <v>17976</v>
      </c>
      <c r="H599" s="57">
        <f t="shared" si="9"/>
        <v>74</v>
      </c>
      <c r="I599" s="57" t="s">
        <v>3225</v>
      </c>
      <c r="J599" s="57" t="s">
        <v>3196</v>
      </c>
      <c r="K599" s="57" t="s">
        <v>3196</v>
      </c>
      <c r="L599" s="57" t="s">
        <v>3196</v>
      </c>
      <c r="M599" s="57" t="s">
        <v>3196</v>
      </c>
      <c r="N599" s="193" t="s">
        <v>3228</v>
      </c>
      <c r="O599" s="57">
        <v>24</v>
      </c>
      <c r="P599" s="57" t="s">
        <v>17700</v>
      </c>
      <c r="R599" s="57" t="s">
        <v>17700</v>
      </c>
      <c r="S599" s="57">
        <v>1</v>
      </c>
      <c r="T599" s="57">
        <v>9.9</v>
      </c>
      <c r="U599" s="57" t="str">
        <f>VLOOKUP(A599,'Individual Data'!$K$5:$AC$5544,12,FALSE)</f>
        <v>PLA1</v>
      </c>
      <c r="V599" s="14">
        <f>IFERROR(LOOKUP(H599,{30,43,48,53,58,63,68,73,78,83,88,93,97},{42,47,52,57,62,67,72,77,82,87,92,99,100}),999)</f>
        <v>77</v>
      </c>
      <c r="X599" s="57">
        <f>VLOOKUP(A599,'Individual Data'!$K$5:$AC$5544,8,FALSE)</f>
        <v>4</v>
      </c>
      <c r="Y599" s="57">
        <f>VLOOKUP(A599,'Individual Data'!$K$5:$AC$5544,9,FALSE)</f>
        <v>2019</v>
      </c>
    </row>
    <row r="600" spans="1:25" ht="15" customHeight="1" x14ac:dyDescent="0.25">
      <c r="A600" s="57" t="s">
        <v>15554</v>
      </c>
      <c r="B600" s="57">
        <v>599</v>
      </c>
      <c r="C600" s="73">
        <v>45237</v>
      </c>
      <c r="D600" s="57" t="s">
        <v>19194</v>
      </c>
      <c r="E600" s="57" t="s">
        <v>19195</v>
      </c>
      <c r="F600" s="197" t="s">
        <v>19617</v>
      </c>
      <c r="G600" s="57" t="s">
        <v>18330</v>
      </c>
      <c r="H600" s="57">
        <f t="shared" si="9"/>
        <v>71</v>
      </c>
      <c r="I600" s="57" t="s">
        <v>3225</v>
      </c>
      <c r="J600" s="57" t="s">
        <v>3228</v>
      </c>
      <c r="K600" s="57" t="s">
        <v>3228</v>
      </c>
      <c r="L600" s="57" t="s">
        <v>3196</v>
      </c>
      <c r="M600" s="57" t="s">
        <v>3196</v>
      </c>
      <c r="N600" s="193" t="s">
        <v>3196</v>
      </c>
      <c r="P600" s="57" t="s">
        <v>17700</v>
      </c>
      <c r="R600" s="57" t="s">
        <v>17700</v>
      </c>
      <c r="S600" s="57">
        <v>1</v>
      </c>
      <c r="T600" s="57">
        <v>9.9</v>
      </c>
      <c r="U600" s="57" t="str">
        <f>VLOOKUP(A600,'Individual Data'!$K$5:$AC$5544,12,FALSE)</f>
        <v>LFYO</v>
      </c>
      <c r="V600" s="14">
        <f>IFERROR(LOOKUP(H600,{30,43,48,53,58,63,68,73,78,83,88,93,97},{42,47,52,57,62,67,72,77,82,87,92,99,100}),999)</f>
        <v>72</v>
      </c>
      <c r="X600" s="57">
        <f>VLOOKUP(A600,'Individual Data'!$K$5:$AC$5544,8,FALSE)</f>
        <v>5</v>
      </c>
      <c r="Y600" s="57">
        <f>VLOOKUP(A600,'Individual Data'!$K$5:$AC$5544,9,FALSE)</f>
        <v>2018</v>
      </c>
    </row>
    <row r="601" spans="1:25" ht="15" customHeight="1" x14ac:dyDescent="0.25">
      <c r="A601" s="57" t="s">
        <v>15644</v>
      </c>
      <c r="B601" s="57">
        <v>600</v>
      </c>
      <c r="C601" s="73">
        <v>45237</v>
      </c>
      <c r="D601" s="57" t="s">
        <v>19196</v>
      </c>
      <c r="E601" s="57" t="s">
        <v>19197</v>
      </c>
      <c r="F601" s="197" t="s">
        <v>19617</v>
      </c>
      <c r="G601" s="57" t="s">
        <v>18362</v>
      </c>
      <c r="H601" s="57">
        <f t="shared" si="9"/>
        <v>91</v>
      </c>
      <c r="I601" s="57" t="s">
        <v>3225</v>
      </c>
      <c r="J601" s="57" t="s">
        <v>3228</v>
      </c>
      <c r="K601" s="57" t="s">
        <v>3228</v>
      </c>
      <c r="L601" s="57" t="s">
        <v>3196</v>
      </c>
      <c r="M601" s="57" t="s">
        <v>3196</v>
      </c>
      <c r="N601" s="193" t="s">
        <v>3196</v>
      </c>
      <c r="P601" s="57" t="s">
        <v>17700</v>
      </c>
      <c r="R601" s="57" t="s">
        <v>17700</v>
      </c>
      <c r="S601" s="57">
        <v>1</v>
      </c>
      <c r="T601" s="57">
        <v>9.9</v>
      </c>
      <c r="U601" s="57" t="str">
        <f>VLOOKUP(A601,'Individual Data'!$K$5:$AC$5544,12,FALSE)</f>
        <v>CJA1</v>
      </c>
      <c r="V601" s="14">
        <f>IFERROR(LOOKUP(H601,{30,43,48,53,58,63,68,73,78,83,88,93,97},{42,47,52,57,62,67,72,77,82,87,92,99,100}),999)</f>
        <v>92</v>
      </c>
      <c r="X601" s="57">
        <f>VLOOKUP(A601,'Individual Data'!$K$5:$AC$5544,8,FALSE)</f>
        <v>5</v>
      </c>
      <c r="Y601" s="57">
        <f>VLOOKUP(A601,'Individual Data'!$K$5:$AC$5544,9,FALSE)</f>
        <v>2018</v>
      </c>
    </row>
    <row r="602" spans="1:25" ht="15" customHeight="1" x14ac:dyDescent="0.25">
      <c r="A602" s="57" t="s">
        <v>9230</v>
      </c>
      <c r="B602" s="57">
        <v>601</v>
      </c>
      <c r="C602" s="73">
        <v>45237</v>
      </c>
      <c r="D602" s="57" t="s">
        <v>19198</v>
      </c>
      <c r="E602" s="57" t="s">
        <v>19199</v>
      </c>
      <c r="F602" s="197" t="s">
        <v>19617</v>
      </c>
      <c r="G602" s="57" t="s">
        <v>17934</v>
      </c>
      <c r="H602" s="57">
        <f t="shared" si="9"/>
        <v>77</v>
      </c>
      <c r="I602" s="57" t="s">
        <v>3225</v>
      </c>
      <c r="J602" s="57" t="s">
        <v>3196</v>
      </c>
      <c r="K602" s="57" t="s">
        <v>3196</v>
      </c>
      <c r="L602" s="57" t="s">
        <v>3196</v>
      </c>
      <c r="M602" s="57" t="s">
        <v>3196</v>
      </c>
      <c r="N602" s="193" t="s">
        <v>3228</v>
      </c>
      <c r="O602" s="57">
        <v>24</v>
      </c>
      <c r="P602" s="57" t="s">
        <v>17700</v>
      </c>
      <c r="R602" s="57" t="s">
        <v>17700</v>
      </c>
      <c r="S602" s="57">
        <v>1</v>
      </c>
      <c r="T602" s="57">
        <v>9.9</v>
      </c>
      <c r="U602" s="57" t="str">
        <f>VLOOKUP(A602,'Individual Data'!$K$5:$AC$5544,12,FALSE)</f>
        <v>Klickitat</v>
      </c>
      <c r="V602" s="14">
        <f>IFERROR(LOOKUP(H602,{30,43,48,53,58,63,68,73,78,83,88,93,97},{42,47,52,57,62,67,72,77,82,87,92,99,100}),999)</f>
        <v>77</v>
      </c>
      <c r="X602" s="57">
        <f>VLOOKUP(A602,'Individual Data'!$K$5:$AC$5544,8,FALSE)</f>
        <v>4</v>
      </c>
      <c r="Y602" s="57">
        <f>VLOOKUP(A602,'Individual Data'!$K$5:$AC$5544,9,FALSE)</f>
        <v>2019</v>
      </c>
    </row>
    <row r="603" spans="1:25" ht="15" customHeight="1" x14ac:dyDescent="0.25">
      <c r="A603" s="57" t="s">
        <v>3639</v>
      </c>
      <c r="B603" s="57">
        <v>602</v>
      </c>
      <c r="C603" s="73">
        <v>45237</v>
      </c>
      <c r="D603" s="57" t="s">
        <v>19200</v>
      </c>
      <c r="E603" s="57" t="s">
        <v>19201</v>
      </c>
      <c r="F603" s="197" t="s">
        <v>19617</v>
      </c>
      <c r="G603" s="57" t="s">
        <v>18167</v>
      </c>
      <c r="H603" s="57">
        <f t="shared" si="9"/>
        <v>83</v>
      </c>
      <c r="I603" s="57" t="s">
        <v>3225</v>
      </c>
      <c r="J603" s="57" t="s">
        <v>3228</v>
      </c>
      <c r="K603" s="57" t="s">
        <v>3228</v>
      </c>
      <c r="L603" s="57" t="s">
        <v>3196</v>
      </c>
      <c r="M603" s="57" t="s">
        <v>3196</v>
      </c>
      <c r="N603" s="193" t="s">
        <v>3196</v>
      </c>
      <c r="P603" s="57" t="s">
        <v>17700</v>
      </c>
      <c r="R603" s="57" t="s">
        <v>17700</v>
      </c>
      <c r="S603" s="57">
        <v>1</v>
      </c>
      <c r="T603" s="57">
        <v>9.9</v>
      </c>
      <c r="U603" s="57" t="str">
        <f>VLOOKUP(A603,'Individual Data'!$K$5:$AC$5544,12,FALSE)</f>
        <v>CJA2</v>
      </c>
      <c r="V603" s="14">
        <f>IFERROR(LOOKUP(H603,{30,43,48,53,58,63,68,73,78,83,88,93,97},{42,47,52,57,62,67,72,77,82,87,92,99,100}),999)</f>
        <v>87</v>
      </c>
      <c r="X603" s="57">
        <f>VLOOKUP(A603,'Individual Data'!$K$5:$AC$5544,8,FALSE)</f>
        <v>4</v>
      </c>
      <c r="Y603" s="57">
        <f>VLOOKUP(A603,'Individual Data'!$K$5:$AC$5544,9,FALSE)</f>
        <v>2019</v>
      </c>
    </row>
    <row r="604" spans="1:25" ht="15" customHeight="1" x14ac:dyDescent="0.25">
      <c r="A604" s="57" t="s">
        <v>3355</v>
      </c>
      <c r="B604" s="57">
        <v>603</v>
      </c>
      <c r="C604" s="73">
        <v>45237</v>
      </c>
      <c r="D604" s="57" t="s">
        <v>19202</v>
      </c>
      <c r="E604" s="57" t="s">
        <v>19203</v>
      </c>
      <c r="F604" s="197" t="s">
        <v>19617</v>
      </c>
      <c r="G604" s="57" t="s">
        <v>18040</v>
      </c>
      <c r="H604" s="57">
        <f t="shared" si="9"/>
        <v>86</v>
      </c>
      <c r="I604" s="57" t="s">
        <v>3225</v>
      </c>
      <c r="J604" s="57" t="s">
        <v>3196</v>
      </c>
      <c r="K604" s="57" t="s">
        <v>3196</v>
      </c>
      <c r="L604" s="57" t="s">
        <v>3196</v>
      </c>
      <c r="M604" s="57" t="s">
        <v>3196</v>
      </c>
      <c r="N604" s="193" t="s">
        <v>3228</v>
      </c>
      <c r="O604" s="57">
        <v>24</v>
      </c>
      <c r="P604" s="57" t="s">
        <v>17700</v>
      </c>
      <c r="R604" s="57" t="s">
        <v>17700</v>
      </c>
      <c r="S604" s="57">
        <v>1</v>
      </c>
      <c r="T604" s="57">
        <v>9.9</v>
      </c>
      <c r="U604" s="57" t="str">
        <f>VLOOKUP(A604,'Individual Data'!$K$5:$AC$5544,12,FALSE)</f>
        <v>BCA1</v>
      </c>
      <c r="V604" s="14">
        <f>IFERROR(LOOKUP(H604,{30,43,48,53,58,63,68,73,78,83,88,93,97},{42,47,52,57,62,67,72,77,82,87,92,99,100}),999)</f>
        <v>87</v>
      </c>
      <c r="X604" s="57">
        <f>VLOOKUP(A604,'Individual Data'!$K$5:$AC$5544,8,FALSE)</f>
        <v>5</v>
      </c>
      <c r="Y604" s="57">
        <f>VLOOKUP(A604,'Individual Data'!$K$5:$AC$5544,9,FALSE)</f>
        <v>2018</v>
      </c>
    </row>
    <row r="605" spans="1:25" ht="15" customHeight="1" x14ac:dyDescent="0.25">
      <c r="A605" s="57" t="s">
        <v>7231</v>
      </c>
      <c r="B605" s="57">
        <v>604</v>
      </c>
      <c r="C605" s="73">
        <v>45237</v>
      </c>
      <c r="D605" s="57" t="s">
        <v>19204</v>
      </c>
      <c r="E605" s="57" t="s">
        <v>19205</v>
      </c>
      <c r="F605" s="197" t="s">
        <v>19617</v>
      </c>
      <c r="G605" s="57" t="s">
        <v>17969</v>
      </c>
      <c r="H605" s="57">
        <f t="shared" si="9"/>
        <v>78</v>
      </c>
      <c r="I605" s="57" t="s">
        <v>3225</v>
      </c>
      <c r="J605" s="57" t="s">
        <v>3196</v>
      </c>
      <c r="K605" s="57" t="s">
        <v>3196</v>
      </c>
      <c r="L605" s="57" t="s">
        <v>3196</v>
      </c>
      <c r="M605" s="57" t="s">
        <v>3196</v>
      </c>
      <c r="N605" s="193" t="s">
        <v>3228</v>
      </c>
      <c r="O605" s="57">
        <v>24</v>
      </c>
      <c r="P605" s="57" t="s">
        <v>17700</v>
      </c>
      <c r="R605" s="57" t="s">
        <v>17700</v>
      </c>
      <c r="S605" s="57">
        <v>1</v>
      </c>
      <c r="T605" s="57">
        <v>0.3</v>
      </c>
      <c r="U605" s="57" t="str">
        <f>VLOOKUP(A605,'Individual Data'!$K$5:$AC$5544,12,FALSE)</f>
        <v>LFH UNK</v>
      </c>
      <c r="V605" s="14">
        <f>IFERROR(LOOKUP(H605,{30,43,48,53,58,63,68,73,78,83,88,93,97},{42,47,52,57,62,67,72,77,82,87,92,99,100}),999)</f>
        <v>82</v>
      </c>
      <c r="X605" s="57">
        <f>VLOOKUP(A605,'Individual Data'!$K$5:$AC$5544,8,FALSE)</f>
        <v>5</v>
      </c>
      <c r="Y605" s="57">
        <f>VLOOKUP(A605,'Individual Data'!$K$5:$AC$5544,9,FALSE)</f>
        <v>2018</v>
      </c>
    </row>
    <row r="606" spans="1:25" ht="15" customHeight="1" x14ac:dyDescent="0.25">
      <c r="A606" s="57" t="s">
        <v>12185</v>
      </c>
      <c r="B606" s="57">
        <v>605</v>
      </c>
      <c r="C606" s="73">
        <v>45237</v>
      </c>
      <c r="D606" s="57" t="s">
        <v>19206</v>
      </c>
      <c r="E606" s="57" t="s">
        <v>19207</v>
      </c>
      <c r="F606" s="197" t="s">
        <v>19617</v>
      </c>
      <c r="G606" s="57" t="s">
        <v>18018</v>
      </c>
      <c r="H606" s="57">
        <f t="shared" si="9"/>
        <v>87</v>
      </c>
      <c r="I606" s="57" t="s">
        <v>3225</v>
      </c>
      <c r="J606" s="57" t="s">
        <v>3228</v>
      </c>
      <c r="K606" s="57" t="s">
        <v>3228</v>
      </c>
      <c r="L606" s="57" t="s">
        <v>3196</v>
      </c>
      <c r="M606" s="57" t="s">
        <v>3196</v>
      </c>
      <c r="N606" s="193" t="s">
        <v>3196</v>
      </c>
      <c r="P606" s="57" t="s">
        <v>17700</v>
      </c>
      <c r="R606" s="57" t="s">
        <v>17700</v>
      </c>
      <c r="S606" s="57">
        <v>1</v>
      </c>
      <c r="T606" s="57">
        <v>9.9</v>
      </c>
      <c r="U606" s="57" t="str">
        <f>VLOOKUP(A606,'Individual Data'!$K$5:$AC$5544,12,FALSE)</f>
        <v>NPTH</v>
      </c>
      <c r="V606" s="14">
        <f>IFERROR(LOOKUP(H606,{30,43,48,53,58,63,68,73,78,83,88,93,97},{42,47,52,57,62,67,72,77,82,87,92,99,100}),999)</f>
        <v>87</v>
      </c>
      <c r="X606" s="57">
        <f>VLOOKUP(A606,'Individual Data'!$K$5:$AC$5544,8,FALSE)</f>
        <v>4</v>
      </c>
      <c r="Y606" s="57">
        <f>VLOOKUP(A606,'Individual Data'!$K$5:$AC$5544,9,FALSE)</f>
        <v>2019</v>
      </c>
    </row>
    <row r="607" spans="1:25" ht="15" customHeight="1" x14ac:dyDescent="0.25">
      <c r="A607" s="57" t="s">
        <v>15860</v>
      </c>
      <c r="B607" s="57">
        <v>606</v>
      </c>
      <c r="C607" s="73">
        <v>45237</v>
      </c>
      <c r="D607" s="57" t="s">
        <v>19208</v>
      </c>
      <c r="E607" s="57" t="s">
        <v>19209</v>
      </c>
      <c r="F607" s="197" t="s">
        <v>19617</v>
      </c>
      <c r="G607" s="57" t="s">
        <v>17995</v>
      </c>
      <c r="H607" s="57">
        <f t="shared" si="9"/>
        <v>75</v>
      </c>
      <c r="I607" s="57" t="s">
        <v>3225</v>
      </c>
      <c r="J607" s="57" t="s">
        <v>3228</v>
      </c>
      <c r="K607" s="57" t="s">
        <v>3228</v>
      </c>
      <c r="L607" s="57" t="s">
        <v>3196</v>
      </c>
      <c r="M607" s="57" t="s">
        <v>3196</v>
      </c>
      <c r="N607" s="193" t="s">
        <v>3196</v>
      </c>
      <c r="P607" s="57" t="s">
        <v>17700</v>
      </c>
      <c r="R607" s="57" t="s">
        <v>17700</v>
      </c>
      <c r="S607" s="57">
        <v>1</v>
      </c>
      <c r="T607" s="57">
        <v>9.9</v>
      </c>
      <c r="U607" s="57" t="str">
        <f>VLOOKUP(A607,'Individual Data'!$K$5:$AC$5544,12,FALSE)</f>
        <v>LFSO</v>
      </c>
      <c r="V607" s="14">
        <f>IFERROR(LOOKUP(H607,{30,43,48,53,58,63,68,73,78,83,88,93,97},{42,47,52,57,62,67,72,77,82,87,92,99,100}),999)</f>
        <v>77</v>
      </c>
      <c r="X607" s="57">
        <f>VLOOKUP(A607,'Individual Data'!$K$5:$AC$5544,8,FALSE)</f>
        <v>4</v>
      </c>
      <c r="Y607" s="57">
        <f>VLOOKUP(A607,'Individual Data'!$K$5:$AC$5544,9,FALSE)</f>
        <v>2019</v>
      </c>
    </row>
    <row r="608" spans="1:25" ht="15" customHeight="1" x14ac:dyDescent="0.25">
      <c r="A608" s="57" t="s">
        <v>15733</v>
      </c>
      <c r="B608" s="57">
        <v>607</v>
      </c>
      <c r="C608" s="73">
        <v>45237</v>
      </c>
      <c r="D608" s="57" t="s">
        <v>19210</v>
      </c>
      <c r="E608" s="57" t="s">
        <v>19211</v>
      </c>
      <c r="F608" s="197" t="s">
        <v>19617</v>
      </c>
      <c r="G608" s="57" t="s">
        <v>17879</v>
      </c>
      <c r="H608" s="57">
        <f t="shared" si="9"/>
        <v>82</v>
      </c>
      <c r="I608" s="57" t="s">
        <v>3225</v>
      </c>
      <c r="J608" s="57" t="s">
        <v>3228</v>
      </c>
      <c r="K608" s="57" t="s">
        <v>3228</v>
      </c>
      <c r="L608" s="57" t="s">
        <v>3196</v>
      </c>
      <c r="M608" s="57" t="s">
        <v>3196</v>
      </c>
      <c r="N608" s="193" t="s">
        <v>3196</v>
      </c>
      <c r="P608" s="57" t="s">
        <v>17700</v>
      </c>
      <c r="R608" s="57" t="s">
        <v>17700</v>
      </c>
      <c r="S608" s="57">
        <v>1</v>
      </c>
      <c r="T608" s="57">
        <v>9.9</v>
      </c>
      <c r="U608" s="57" t="str">
        <f>VLOOKUP(A608,'Individual Data'!$K$5:$AC$5544,12,FALSE)</f>
        <v>UMA</v>
      </c>
      <c r="V608" s="14">
        <f>IFERROR(LOOKUP(H608,{30,43,48,53,58,63,68,73,78,83,88,93,97},{42,47,52,57,62,67,72,77,82,87,92,99,100}),999)</f>
        <v>82</v>
      </c>
      <c r="X608" s="57">
        <f>VLOOKUP(A608,'Individual Data'!$K$5:$AC$5544,8,FALSE)</f>
        <v>5</v>
      </c>
      <c r="Y608" s="57">
        <f>VLOOKUP(A608,'Individual Data'!$K$5:$AC$5544,9,FALSE)</f>
        <v>2018</v>
      </c>
    </row>
    <row r="609" spans="1:25" ht="15" customHeight="1" x14ac:dyDescent="0.25">
      <c r="A609" s="57" t="s">
        <v>12644</v>
      </c>
      <c r="B609" s="57">
        <v>608</v>
      </c>
      <c r="C609" s="73">
        <v>45237</v>
      </c>
      <c r="D609" s="57" t="s">
        <v>19212</v>
      </c>
      <c r="E609" s="57" t="s">
        <v>19213</v>
      </c>
      <c r="F609" s="197" t="s">
        <v>19617</v>
      </c>
      <c r="G609" s="57" t="s">
        <v>19214</v>
      </c>
      <c r="H609" s="57">
        <f t="shared" si="9"/>
        <v>95</v>
      </c>
      <c r="I609" s="57" t="s">
        <v>3225</v>
      </c>
      <c r="J609" s="57" t="s">
        <v>3196</v>
      </c>
      <c r="K609" s="57" t="s">
        <v>3196</v>
      </c>
      <c r="L609" s="57" t="s">
        <v>3196</v>
      </c>
      <c r="M609" s="57" t="s">
        <v>3196</v>
      </c>
      <c r="N609" s="193" t="s">
        <v>3228</v>
      </c>
      <c r="O609" s="57">
        <v>24</v>
      </c>
      <c r="P609" s="57" t="s">
        <v>17700</v>
      </c>
      <c r="R609" s="57" t="s">
        <v>17700</v>
      </c>
      <c r="S609" s="57">
        <v>1</v>
      </c>
      <c r="T609" s="57">
        <v>0.3</v>
      </c>
      <c r="U609" s="57" t="str">
        <f>VLOOKUP(A609,'Individual Data'!$K$5:$AC$5544,12,FALSE)</f>
        <v>Unassigned</v>
      </c>
      <c r="V609" s="14">
        <f>IFERROR(LOOKUP(H609,{30,43,48,53,58,63,68,73,78,83,88,93,97},{42,47,52,57,62,67,72,77,82,87,92,99,100}),999)</f>
        <v>99</v>
      </c>
      <c r="X609" s="57" t="str">
        <f>VLOOKUP(A609,'Individual Data'!$K$5:$AC$5544,8,FALSE)</f>
        <v>NA</v>
      </c>
      <c r="Y609" s="57" t="str">
        <f>VLOOKUP(A609,'Individual Data'!$K$5:$AC$5544,9,FALSE)</f>
        <v>U</v>
      </c>
    </row>
    <row r="610" spans="1:25" ht="15" customHeight="1" x14ac:dyDescent="0.25">
      <c r="A610" s="57" t="s">
        <v>14779</v>
      </c>
      <c r="B610" s="57">
        <v>609</v>
      </c>
      <c r="C610" s="73">
        <v>45237</v>
      </c>
      <c r="D610" s="57" t="s">
        <v>19215</v>
      </c>
      <c r="E610" s="57" t="s">
        <v>19216</v>
      </c>
      <c r="F610" s="197" t="s">
        <v>19617</v>
      </c>
      <c r="G610" s="57" t="s">
        <v>17985</v>
      </c>
      <c r="H610" s="57">
        <f t="shared" si="9"/>
        <v>70</v>
      </c>
      <c r="I610" s="57" t="s">
        <v>3225</v>
      </c>
      <c r="J610" s="57" t="s">
        <v>3196</v>
      </c>
      <c r="K610" s="57" t="s">
        <v>3228</v>
      </c>
      <c r="L610" s="57" t="s">
        <v>3196</v>
      </c>
      <c r="M610" s="57" t="s">
        <v>3196</v>
      </c>
      <c r="N610" s="193" t="s">
        <v>3196</v>
      </c>
      <c r="P610" s="57" t="s">
        <v>17700</v>
      </c>
      <c r="R610" s="57" t="s">
        <v>17700</v>
      </c>
      <c r="S610" s="57">
        <v>1</v>
      </c>
      <c r="T610" s="57">
        <v>9.9</v>
      </c>
      <c r="U610" s="57" t="str">
        <f>VLOOKUP(A610,'Individual Data'!$K$5:$AC$5544,12,FALSE)</f>
        <v>RSH</v>
      </c>
      <c r="V610" s="14">
        <f>IFERROR(LOOKUP(H610,{30,43,48,53,58,63,68,73,78,83,88,93,97},{42,47,52,57,62,67,72,77,82,87,92,99,100}),999)</f>
        <v>72</v>
      </c>
      <c r="X610" s="57">
        <f>VLOOKUP(A610,'Individual Data'!$K$5:$AC$5544,8,FALSE)</f>
        <v>4</v>
      </c>
      <c r="Y610" s="57">
        <f>VLOOKUP(A610,'Individual Data'!$K$5:$AC$5544,9,FALSE)</f>
        <v>2019</v>
      </c>
    </row>
    <row r="611" spans="1:25" ht="15" customHeight="1" x14ac:dyDescent="0.25">
      <c r="A611" s="57" t="s">
        <v>14149</v>
      </c>
      <c r="B611" s="57">
        <v>610</v>
      </c>
      <c r="C611" s="73">
        <v>45237</v>
      </c>
      <c r="D611" s="57" t="s">
        <v>19217</v>
      </c>
      <c r="E611" s="57" t="s">
        <v>19218</v>
      </c>
      <c r="F611" s="197" t="s">
        <v>19617</v>
      </c>
      <c r="G611" s="57" t="s">
        <v>18167</v>
      </c>
      <c r="H611" s="57">
        <f t="shared" si="9"/>
        <v>83</v>
      </c>
      <c r="I611" s="57" t="s">
        <v>3225</v>
      </c>
      <c r="J611" s="57" t="s">
        <v>3196</v>
      </c>
      <c r="K611" s="57" t="s">
        <v>3196</v>
      </c>
      <c r="L611" s="57" t="s">
        <v>3196</v>
      </c>
      <c r="M611" s="57" t="s">
        <v>3196</v>
      </c>
      <c r="N611" s="193" t="s">
        <v>3228</v>
      </c>
      <c r="O611" s="57">
        <v>24</v>
      </c>
      <c r="P611" s="57" t="s">
        <v>17700</v>
      </c>
      <c r="R611" s="57" t="s">
        <v>17700</v>
      </c>
      <c r="S611" s="57">
        <v>1</v>
      </c>
      <c r="T611" s="57">
        <v>9.9</v>
      </c>
      <c r="U611" s="57" t="str">
        <f>VLOOKUP(A611,'Individual Data'!$K$5:$AC$5544,12,FALSE)</f>
        <v>Unassigned</v>
      </c>
      <c r="V611" s="14">
        <f>IFERROR(LOOKUP(H611,{30,43,48,53,58,63,68,73,78,83,88,93,97},{42,47,52,57,62,67,72,77,82,87,92,99,100}),999)</f>
        <v>87</v>
      </c>
      <c r="X611" s="57" t="str">
        <f>VLOOKUP(A611,'Individual Data'!$K$5:$AC$5544,8,FALSE)</f>
        <v>NA</v>
      </c>
      <c r="Y611" s="57" t="str">
        <f>VLOOKUP(A611,'Individual Data'!$K$5:$AC$5544,9,FALSE)</f>
        <v>U</v>
      </c>
    </row>
    <row r="612" spans="1:25" ht="15" customHeight="1" x14ac:dyDescent="0.25">
      <c r="A612" s="57" t="s">
        <v>9189</v>
      </c>
      <c r="B612" s="57">
        <v>611</v>
      </c>
      <c r="C612" s="73">
        <v>45237</v>
      </c>
      <c r="D612" s="57" t="s">
        <v>19219</v>
      </c>
      <c r="E612" s="57" t="s">
        <v>19220</v>
      </c>
      <c r="F612" s="197" t="s">
        <v>19617</v>
      </c>
      <c r="G612" s="57" t="s">
        <v>17934</v>
      </c>
      <c r="H612" s="57">
        <f t="shared" si="9"/>
        <v>77</v>
      </c>
      <c r="I612" s="57" t="s">
        <v>3225</v>
      </c>
      <c r="J612" s="57" t="s">
        <v>3196</v>
      </c>
      <c r="K612" s="57" t="s">
        <v>3196</v>
      </c>
      <c r="L612" s="57" t="s">
        <v>3196</v>
      </c>
      <c r="M612" s="57" t="s">
        <v>3196</v>
      </c>
      <c r="N612" s="193" t="s">
        <v>3228</v>
      </c>
      <c r="O612" s="57">
        <v>24</v>
      </c>
      <c r="P612" s="57" t="s">
        <v>17700</v>
      </c>
      <c r="R612" s="57" t="s">
        <v>17700</v>
      </c>
      <c r="S612" s="57">
        <v>1</v>
      </c>
      <c r="T612" s="57">
        <v>0.3</v>
      </c>
      <c r="U612" s="57" t="str">
        <f>VLOOKUP(A612,'Individual Data'!$K$5:$AC$5544,12,FALSE)</f>
        <v>CFA</v>
      </c>
      <c r="V612" s="14">
        <f>IFERROR(LOOKUP(H612,{30,43,48,53,58,63,68,73,78,83,88,93,97},{42,47,52,57,62,67,72,77,82,87,92,99,100}),999)</f>
        <v>77</v>
      </c>
      <c r="X612" s="57">
        <f>VLOOKUP(A612,'Individual Data'!$K$5:$AC$5544,8,FALSE)</f>
        <v>4</v>
      </c>
      <c r="Y612" s="57">
        <f>VLOOKUP(A612,'Individual Data'!$K$5:$AC$5544,9,FALSE)</f>
        <v>2019</v>
      </c>
    </row>
    <row r="613" spans="1:25" ht="15" customHeight="1" x14ac:dyDescent="0.25">
      <c r="A613" s="57" t="s">
        <v>15910</v>
      </c>
      <c r="B613" s="57">
        <v>612</v>
      </c>
      <c r="C613" s="73">
        <v>45237</v>
      </c>
      <c r="D613" s="57" t="s">
        <v>19221</v>
      </c>
      <c r="E613" s="57" t="s">
        <v>19222</v>
      </c>
      <c r="F613" s="197" t="s">
        <v>19617</v>
      </c>
      <c r="G613" s="57" t="s">
        <v>17969</v>
      </c>
      <c r="H613" s="57">
        <f t="shared" si="9"/>
        <v>78</v>
      </c>
      <c r="I613" s="57" t="s">
        <v>3225</v>
      </c>
      <c r="J613" s="57" t="s">
        <v>3196</v>
      </c>
      <c r="K613" s="57" t="s">
        <v>3196</v>
      </c>
      <c r="L613" s="57" t="s">
        <v>3196</v>
      </c>
      <c r="M613" s="57" t="s">
        <v>3196</v>
      </c>
      <c r="N613" s="193" t="s">
        <v>3228</v>
      </c>
      <c r="O613" s="57">
        <v>25</v>
      </c>
      <c r="P613" s="57" t="s">
        <v>17700</v>
      </c>
      <c r="R613" s="57" t="s">
        <v>17700</v>
      </c>
      <c r="S613" s="57">
        <v>1</v>
      </c>
      <c r="T613" s="57">
        <v>0.3</v>
      </c>
      <c r="U613" s="57" t="str">
        <f>VLOOKUP(A613,'Individual Data'!$K$5:$AC$5544,12,FALSE)</f>
        <v>IPCSR</v>
      </c>
      <c r="V613" s="14">
        <f>IFERROR(LOOKUP(H613,{30,43,48,53,58,63,68,73,78,83,88,93,97},{42,47,52,57,62,67,72,77,82,87,92,99,100}),999)</f>
        <v>82</v>
      </c>
      <c r="X613" s="57">
        <f>VLOOKUP(A613,'Individual Data'!$K$5:$AC$5544,8,FALSE)</f>
        <v>4</v>
      </c>
      <c r="Y613" s="57">
        <f>VLOOKUP(A613,'Individual Data'!$K$5:$AC$5544,9,FALSE)</f>
        <v>2019</v>
      </c>
    </row>
    <row r="614" spans="1:25" ht="15" customHeight="1" x14ac:dyDescent="0.25">
      <c r="A614" s="57" t="s">
        <v>15551</v>
      </c>
      <c r="B614" s="57">
        <v>613</v>
      </c>
      <c r="C614" s="73">
        <v>45237</v>
      </c>
      <c r="D614" s="57" t="s">
        <v>19223</v>
      </c>
      <c r="E614" s="57" t="s">
        <v>19224</v>
      </c>
      <c r="F614" s="197" t="s">
        <v>19617</v>
      </c>
      <c r="G614" s="57" t="s">
        <v>17985</v>
      </c>
      <c r="H614" s="57">
        <f t="shared" si="9"/>
        <v>70</v>
      </c>
      <c r="I614" s="57" t="s">
        <v>3225</v>
      </c>
      <c r="J614" s="57" t="s">
        <v>3196</v>
      </c>
      <c r="K614" s="57" t="s">
        <v>3196</v>
      </c>
      <c r="L614" s="57" t="s">
        <v>3196</v>
      </c>
      <c r="M614" s="57" t="s">
        <v>3196</v>
      </c>
      <c r="N614" s="193" t="s">
        <v>3228</v>
      </c>
      <c r="O614" s="57">
        <v>25</v>
      </c>
      <c r="P614" s="57" t="s">
        <v>17700</v>
      </c>
      <c r="R614" s="57" t="s">
        <v>17700</v>
      </c>
      <c r="S614" s="57">
        <v>1</v>
      </c>
      <c r="T614" s="57">
        <v>0.2</v>
      </c>
      <c r="U614" s="57" t="str">
        <f>VLOOKUP(A614,'Individual Data'!$K$5:$AC$5544,12,FALSE)</f>
        <v>PLA1</v>
      </c>
      <c r="V614" s="14">
        <f>IFERROR(LOOKUP(H614,{30,43,48,53,58,63,68,73,78,83,88,93,97},{42,47,52,57,62,67,72,77,82,87,92,99,100}),999)</f>
        <v>72</v>
      </c>
      <c r="X614" s="57">
        <f>VLOOKUP(A614,'Individual Data'!$K$5:$AC$5544,8,FALSE)</f>
        <v>3</v>
      </c>
      <c r="Y614" s="57">
        <f>VLOOKUP(A614,'Individual Data'!$K$5:$AC$5544,9,FALSE)</f>
        <v>2020</v>
      </c>
    </row>
    <row r="615" spans="1:25" ht="15" customHeight="1" x14ac:dyDescent="0.25">
      <c r="A615" s="57" t="s">
        <v>9222</v>
      </c>
      <c r="B615" s="57">
        <v>614</v>
      </c>
      <c r="C615" s="73">
        <v>45237</v>
      </c>
      <c r="D615" s="57" t="s">
        <v>19225</v>
      </c>
      <c r="E615" s="57" t="s">
        <v>19226</v>
      </c>
      <c r="F615" s="197" t="s">
        <v>19617</v>
      </c>
      <c r="G615" s="57" t="s">
        <v>17943</v>
      </c>
      <c r="H615" s="57">
        <f t="shared" si="9"/>
        <v>76</v>
      </c>
      <c r="I615" s="57" t="s">
        <v>3225</v>
      </c>
      <c r="J615" s="57" t="s">
        <v>3196</v>
      </c>
      <c r="K615" s="57" t="s">
        <v>3196</v>
      </c>
      <c r="L615" s="57" t="s">
        <v>3196</v>
      </c>
      <c r="M615" s="57" t="s">
        <v>3196</v>
      </c>
      <c r="N615" s="193" t="s">
        <v>3228</v>
      </c>
      <c r="O615" s="57">
        <v>25</v>
      </c>
      <c r="P615" s="57" t="s">
        <v>17700</v>
      </c>
      <c r="R615" s="57" t="s">
        <v>17700</v>
      </c>
      <c r="S615" s="57">
        <v>1</v>
      </c>
      <c r="T615" s="57">
        <v>0.3</v>
      </c>
      <c r="U615" s="57" t="str">
        <f>VLOOKUP(A615,'Individual Data'!$K$5:$AC$5544,12,FALSE)</f>
        <v>LFSO</v>
      </c>
      <c r="V615" s="14">
        <f>IFERROR(LOOKUP(H615,{30,43,48,53,58,63,68,73,78,83,88,93,97},{42,47,52,57,62,67,72,77,82,87,92,99,100}),999)</f>
        <v>77</v>
      </c>
      <c r="X615" s="57">
        <f>VLOOKUP(A615,'Individual Data'!$K$5:$AC$5544,8,FALSE)</f>
        <v>4</v>
      </c>
      <c r="Y615" s="57">
        <f>VLOOKUP(A615,'Individual Data'!$K$5:$AC$5544,9,FALSE)</f>
        <v>2019</v>
      </c>
    </row>
    <row r="616" spans="1:25" ht="15" customHeight="1" x14ac:dyDescent="0.25">
      <c r="A616" s="57" t="s">
        <v>7167</v>
      </c>
      <c r="B616" s="57">
        <v>615</v>
      </c>
      <c r="C616" s="73">
        <v>45237</v>
      </c>
      <c r="D616" s="57" t="s">
        <v>19227</v>
      </c>
      <c r="E616" s="57" t="s">
        <v>19228</v>
      </c>
      <c r="F616" s="197" t="s">
        <v>19617</v>
      </c>
      <c r="G616" s="57" t="s">
        <v>17937</v>
      </c>
      <c r="H616" s="57">
        <f t="shared" si="9"/>
        <v>72</v>
      </c>
      <c r="I616" s="57" t="s">
        <v>3225</v>
      </c>
      <c r="J616" s="57" t="s">
        <v>3196</v>
      </c>
      <c r="K616" s="57" t="s">
        <v>3196</v>
      </c>
      <c r="L616" s="57" t="s">
        <v>3196</v>
      </c>
      <c r="M616" s="57" t="s">
        <v>3196</v>
      </c>
      <c r="N616" s="193" t="s">
        <v>3228</v>
      </c>
      <c r="O616" s="57">
        <v>25</v>
      </c>
      <c r="P616" s="57" t="s">
        <v>17700</v>
      </c>
      <c r="R616" s="57" t="s">
        <v>17700</v>
      </c>
      <c r="S616" s="57">
        <v>1</v>
      </c>
      <c r="T616" s="57">
        <v>0.3</v>
      </c>
      <c r="U616" s="57" t="str">
        <f>VLOOKUP(A616,'Individual Data'!$K$5:$AC$5544,12,FALSE)</f>
        <v>Unassigned</v>
      </c>
      <c r="V616" s="14">
        <f>IFERROR(LOOKUP(H616,{30,43,48,53,58,63,68,73,78,83,88,93,97},{42,47,52,57,62,67,72,77,82,87,92,99,100}),999)</f>
        <v>72</v>
      </c>
      <c r="X616" s="57" t="str">
        <f>VLOOKUP(A616,'Individual Data'!$K$5:$AC$5544,8,FALSE)</f>
        <v>NA</v>
      </c>
      <c r="Y616" s="57" t="str">
        <f>VLOOKUP(A616,'Individual Data'!$K$5:$AC$5544,9,FALSE)</f>
        <v>U</v>
      </c>
    </row>
    <row r="617" spans="1:25" ht="15" customHeight="1" x14ac:dyDescent="0.25">
      <c r="A617" s="57" t="s">
        <v>6393</v>
      </c>
      <c r="B617" s="57">
        <v>616</v>
      </c>
      <c r="C617" s="73">
        <v>45237</v>
      </c>
      <c r="D617" s="57" t="s">
        <v>19229</v>
      </c>
      <c r="E617" s="57" t="s">
        <v>19230</v>
      </c>
      <c r="F617" s="197" t="s">
        <v>19617</v>
      </c>
      <c r="G617" s="57" t="s">
        <v>18040</v>
      </c>
      <c r="H617" s="57">
        <f t="shared" si="9"/>
        <v>86</v>
      </c>
      <c r="I617" s="57" t="s">
        <v>3225</v>
      </c>
      <c r="J617" s="57" t="s">
        <v>3228</v>
      </c>
      <c r="K617" s="57" t="s">
        <v>3228</v>
      </c>
      <c r="L617" s="57" t="s">
        <v>3196</v>
      </c>
      <c r="M617" s="57" t="s">
        <v>3196</v>
      </c>
      <c r="N617" s="193" t="s">
        <v>3196</v>
      </c>
      <c r="P617" s="57" t="s">
        <v>17700</v>
      </c>
      <c r="R617" s="57" t="s">
        <v>17700</v>
      </c>
      <c r="S617" s="57">
        <v>1</v>
      </c>
      <c r="T617" s="57">
        <v>9.9</v>
      </c>
      <c r="U617" s="57" t="str">
        <f>VLOOKUP(A617,'Individual Data'!$K$5:$AC$5544,12,FALSE)</f>
        <v>LFYO</v>
      </c>
      <c r="V617" s="14">
        <f>IFERROR(LOOKUP(H617,{30,43,48,53,58,63,68,73,78,83,88,93,97},{42,47,52,57,62,67,72,77,82,87,92,99,100}),999)</f>
        <v>87</v>
      </c>
      <c r="X617" s="57">
        <f>VLOOKUP(A617,'Individual Data'!$K$5:$AC$5544,8,FALSE)</f>
        <v>5</v>
      </c>
      <c r="Y617" s="57">
        <f>VLOOKUP(A617,'Individual Data'!$K$5:$AC$5544,9,FALSE)</f>
        <v>2018</v>
      </c>
    </row>
    <row r="618" spans="1:25" ht="15" customHeight="1" x14ac:dyDescent="0.25">
      <c r="A618" s="57" t="s">
        <v>3499</v>
      </c>
      <c r="B618" s="57">
        <v>617</v>
      </c>
      <c r="C618" s="73">
        <v>45237</v>
      </c>
      <c r="D618" s="57" t="s">
        <v>19231</v>
      </c>
      <c r="E618" s="57" t="s">
        <v>19232</v>
      </c>
      <c r="F618" s="197" t="s">
        <v>19617</v>
      </c>
      <c r="G618" s="57" t="s">
        <v>17879</v>
      </c>
      <c r="H618" s="57">
        <f t="shared" si="9"/>
        <v>82</v>
      </c>
      <c r="I618" s="57" t="s">
        <v>3225</v>
      </c>
      <c r="J618" s="57" t="s">
        <v>3196</v>
      </c>
      <c r="K618" s="57" t="s">
        <v>3196</v>
      </c>
      <c r="L618" s="57" t="s">
        <v>3196</v>
      </c>
      <c r="M618" s="57" t="s">
        <v>3196</v>
      </c>
      <c r="N618" s="193" t="s">
        <v>3228</v>
      </c>
      <c r="O618" s="57">
        <v>25</v>
      </c>
      <c r="P618" s="57" t="s">
        <v>17700</v>
      </c>
      <c r="R618" s="57" t="s">
        <v>17700</v>
      </c>
      <c r="S618" s="57">
        <v>1</v>
      </c>
      <c r="T618" s="57">
        <v>0.3</v>
      </c>
      <c r="U618" s="57" t="str">
        <f>VLOOKUP(A618,'Individual Data'!$K$5:$AC$5544,12,FALSE)</f>
        <v>BCA1</v>
      </c>
      <c r="V618" s="14">
        <f>IFERROR(LOOKUP(H618,{30,43,48,53,58,63,68,73,78,83,88,93,97},{42,47,52,57,62,67,72,77,82,87,92,99,100}),999)</f>
        <v>82</v>
      </c>
      <c r="X618" s="57">
        <f>VLOOKUP(A618,'Individual Data'!$K$5:$AC$5544,8,FALSE)</f>
        <v>4</v>
      </c>
      <c r="Y618" s="57">
        <f>VLOOKUP(A618,'Individual Data'!$K$5:$AC$5544,9,FALSE)</f>
        <v>2019</v>
      </c>
    </row>
    <row r="619" spans="1:25" ht="15" customHeight="1" x14ac:dyDescent="0.25">
      <c r="A619" s="57" t="s">
        <v>14905</v>
      </c>
      <c r="B619" s="57">
        <v>618</v>
      </c>
      <c r="C619" s="73">
        <v>45237</v>
      </c>
      <c r="D619" s="57" t="s">
        <v>19233</v>
      </c>
      <c r="E619" s="57" t="s">
        <v>19234</v>
      </c>
      <c r="F619" s="197" t="s">
        <v>19617</v>
      </c>
      <c r="G619" s="57" t="s">
        <v>17995</v>
      </c>
      <c r="H619" s="57">
        <f t="shared" si="9"/>
        <v>75</v>
      </c>
      <c r="I619" s="57" t="s">
        <v>3225</v>
      </c>
      <c r="J619" s="57" t="s">
        <v>3228</v>
      </c>
      <c r="K619" s="57" t="s">
        <v>3228</v>
      </c>
      <c r="L619" s="57" t="s">
        <v>3196</v>
      </c>
      <c r="M619" s="57" t="s">
        <v>3196</v>
      </c>
      <c r="N619" s="193" t="s">
        <v>3196</v>
      </c>
      <c r="P619" s="57" t="s">
        <v>17700</v>
      </c>
      <c r="R619" s="57" t="s">
        <v>17700</v>
      </c>
      <c r="S619" s="57">
        <v>1</v>
      </c>
      <c r="T619" s="57">
        <v>9.9</v>
      </c>
      <c r="U619" s="57" t="str">
        <f>VLOOKUP(A619,'Individual Data'!$K$5:$AC$5544,12,FALSE)</f>
        <v>LFYO</v>
      </c>
      <c r="V619" s="14">
        <f>IFERROR(LOOKUP(H619,{30,43,48,53,58,63,68,73,78,83,88,93,97},{42,47,52,57,62,67,72,77,82,87,92,99,100}),999)</f>
        <v>77</v>
      </c>
      <c r="X619" s="57">
        <f>VLOOKUP(A619,'Individual Data'!$K$5:$AC$5544,8,FALSE)</f>
        <v>4</v>
      </c>
      <c r="Y619" s="57">
        <f>VLOOKUP(A619,'Individual Data'!$K$5:$AC$5544,9,FALSE)</f>
        <v>2019</v>
      </c>
    </row>
    <row r="620" spans="1:25" ht="15" customHeight="1" x14ac:dyDescent="0.25">
      <c r="A620" s="57" t="s">
        <v>9377</v>
      </c>
      <c r="B620" s="57">
        <v>619</v>
      </c>
      <c r="C620" s="73">
        <v>45237</v>
      </c>
      <c r="D620" s="57" t="s">
        <v>19235</v>
      </c>
      <c r="E620" s="57" t="s">
        <v>19236</v>
      </c>
      <c r="F620" s="197" t="s">
        <v>19617</v>
      </c>
      <c r="G620" s="57" t="s">
        <v>17995</v>
      </c>
      <c r="H620" s="57">
        <f t="shared" si="9"/>
        <v>75</v>
      </c>
      <c r="I620" s="57" t="s">
        <v>3225</v>
      </c>
      <c r="J620" s="57" t="s">
        <v>3196</v>
      </c>
      <c r="K620" s="57" t="s">
        <v>3196</v>
      </c>
      <c r="L620" s="57" t="s">
        <v>3196</v>
      </c>
      <c r="M620" s="57" t="s">
        <v>3196</v>
      </c>
      <c r="N620" s="193" t="s">
        <v>3228</v>
      </c>
      <c r="O620" s="57">
        <v>25</v>
      </c>
      <c r="P620" s="57" t="s">
        <v>17700</v>
      </c>
      <c r="R620" s="57" t="s">
        <v>17700</v>
      </c>
      <c r="S620" s="57">
        <v>1</v>
      </c>
      <c r="T620" s="57">
        <v>9.9</v>
      </c>
      <c r="U620" s="57" t="str">
        <f>VLOOKUP(A620,'Individual Data'!$K$5:$AC$5544,12,FALSE)</f>
        <v>NG</v>
      </c>
      <c r="V620" s="14">
        <f>IFERROR(LOOKUP(H620,{30,43,48,53,58,63,68,73,78,83,88,93,97},{42,47,52,57,62,67,72,77,82,87,92,99,100}),999)</f>
        <v>77</v>
      </c>
      <c r="X620" s="57" t="str">
        <f>VLOOKUP(A620,'Individual Data'!$K$5:$AC$5544,8,FALSE)</f>
        <v>NA</v>
      </c>
      <c r="Y620" s="57" t="str">
        <f>VLOOKUP(A620,'Individual Data'!$K$5:$AC$5544,9,FALSE)</f>
        <v>U</v>
      </c>
    </row>
    <row r="621" spans="1:25" ht="15" customHeight="1" x14ac:dyDescent="0.25">
      <c r="A621" s="57" t="s">
        <v>9141</v>
      </c>
      <c r="B621" s="57">
        <v>620</v>
      </c>
      <c r="C621" s="73">
        <v>45237</v>
      </c>
      <c r="D621" s="57" t="s">
        <v>19237</v>
      </c>
      <c r="E621" s="57" t="s">
        <v>19238</v>
      </c>
      <c r="F621" s="197" t="s">
        <v>19617</v>
      </c>
      <c r="G621" s="57" t="s">
        <v>18037</v>
      </c>
      <c r="H621" s="57">
        <f t="shared" si="9"/>
        <v>88</v>
      </c>
      <c r="I621" s="57" t="s">
        <v>3225</v>
      </c>
      <c r="J621" s="57" t="s">
        <v>3228</v>
      </c>
      <c r="K621" s="57" t="s">
        <v>3228</v>
      </c>
      <c r="L621" s="57" t="s">
        <v>3196</v>
      </c>
      <c r="M621" s="57" t="s">
        <v>3196</v>
      </c>
      <c r="N621" s="193" t="s">
        <v>3196</v>
      </c>
      <c r="P621" s="57" t="s">
        <v>17700</v>
      </c>
      <c r="R621" s="57" t="s">
        <v>17700</v>
      </c>
      <c r="S621" s="57">
        <v>1</v>
      </c>
      <c r="T621" s="57">
        <v>9.9</v>
      </c>
      <c r="U621" s="57" t="str">
        <f>VLOOKUP(A621,'Individual Data'!$K$5:$AC$5544,12,FALSE)</f>
        <v>CJA1</v>
      </c>
      <c r="V621" s="14">
        <f>IFERROR(LOOKUP(H621,{30,43,48,53,58,63,68,73,78,83,88,93,97},{42,47,52,57,62,67,72,77,82,87,92,99,100}),999)</f>
        <v>92</v>
      </c>
      <c r="X621" s="57">
        <f>VLOOKUP(A621,'Individual Data'!$K$5:$AC$5544,8,FALSE)</f>
        <v>4</v>
      </c>
      <c r="Y621" s="57">
        <f>VLOOKUP(A621,'Individual Data'!$K$5:$AC$5544,9,FALSE)</f>
        <v>2019</v>
      </c>
    </row>
    <row r="622" spans="1:25" ht="15" customHeight="1" x14ac:dyDescent="0.25">
      <c r="A622" s="57" t="s">
        <v>12294</v>
      </c>
      <c r="B622" s="57">
        <v>621</v>
      </c>
      <c r="C622" s="73">
        <v>45238</v>
      </c>
      <c r="D622" s="57" t="s">
        <v>19239</v>
      </c>
      <c r="E622" s="57" t="s">
        <v>19240</v>
      </c>
      <c r="F622" s="197" t="s">
        <v>19617</v>
      </c>
      <c r="G622" s="57" t="s">
        <v>18167</v>
      </c>
      <c r="H622" s="57">
        <f t="shared" si="9"/>
        <v>83</v>
      </c>
      <c r="I622" s="57" t="s">
        <v>3225</v>
      </c>
      <c r="J622" s="57" t="s">
        <v>3228</v>
      </c>
      <c r="K622" s="57" t="s">
        <v>3228</v>
      </c>
      <c r="L622" s="57" t="s">
        <v>3196</v>
      </c>
      <c r="M622" s="57" t="s">
        <v>3196</v>
      </c>
      <c r="N622" s="193" t="s">
        <v>3196</v>
      </c>
      <c r="P622" s="57" t="s">
        <v>17700</v>
      </c>
      <c r="R622" s="57" t="s">
        <v>17700</v>
      </c>
      <c r="S622" s="57">
        <v>1</v>
      </c>
      <c r="T622" s="57">
        <v>9.9</v>
      </c>
      <c r="U622" s="57" t="str">
        <f>VLOOKUP(A622,'Individual Data'!$K$5:$AC$5544,12,FALSE)</f>
        <v>PLA1</v>
      </c>
      <c r="V622" s="14">
        <f>IFERROR(LOOKUP(H622,{30,43,48,53,58,63,68,73,78,83,88,93,97},{42,47,52,57,62,67,72,77,82,87,92,99,100}),999)</f>
        <v>87</v>
      </c>
      <c r="X622" s="57">
        <f>VLOOKUP(A622,'Individual Data'!$K$5:$AC$5544,8,FALSE)</f>
        <v>4</v>
      </c>
      <c r="Y622" s="57">
        <f>VLOOKUP(A622,'Individual Data'!$K$5:$AC$5544,9,FALSE)</f>
        <v>2019</v>
      </c>
    </row>
    <row r="623" spans="1:25" ht="15" customHeight="1" x14ac:dyDescent="0.25">
      <c r="A623" s="57" t="s">
        <v>3519</v>
      </c>
      <c r="B623" s="57">
        <v>622</v>
      </c>
      <c r="C623" s="73">
        <v>45238</v>
      </c>
      <c r="D623" s="57" t="s">
        <v>19241</v>
      </c>
      <c r="E623" s="57" t="s">
        <v>19242</v>
      </c>
      <c r="F623" s="197" t="s">
        <v>19617</v>
      </c>
      <c r="G623" s="57" t="s">
        <v>17934</v>
      </c>
      <c r="H623" s="57">
        <f t="shared" si="9"/>
        <v>77</v>
      </c>
      <c r="I623" s="57" t="s">
        <v>3225</v>
      </c>
      <c r="J623" s="57" t="s">
        <v>3196</v>
      </c>
      <c r="K623" s="57" t="s">
        <v>3196</v>
      </c>
      <c r="L623" s="57" t="s">
        <v>3196</v>
      </c>
      <c r="M623" s="57" t="s">
        <v>3196</v>
      </c>
      <c r="N623" s="57" t="s">
        <v>3228</v>
      </c>
      <c r="O623" s="57">
        <v>28</v>
      </c>
      <c r="P623" s="57" t="s">
        <v>17700</v>
      </c>
      <c r="R623" s="57" t="s">
        <v>17700</v>
      </c>
      <c r="S623" s="57">
        <v>1</v>
      </c>
      <c r="T623" s="57">
        <v>0.3</v>
      </c>
      <c r="U623" s="57" t="str">
        <f>VLOOKUP(A623,'Individual Data'!$K$5:$AC$5544,12,FALSE)</f>
        <v>Unassigned</v>
      </c>
      <c r="V623" s="14">
        <f>IFERROR(LOOKUP(H623,{30,43,48,53,58,63,68,73,78,83,88,93,97},{42,47,52,57,62,67,72,77,82,87,92,99,100}),999)</f>
        <v>77</v>
      </c>
      <c r="X623" s="57" t="str">
        <f>VLOOKUP(A623,'Individual Data'!$K$5:$AC$5544,8,FALSE)</f>
        <v>NA</v>
      </c>
      <c r="Y623" s="57" t="str">
        <f>VLOOKUP(A623,'Individual Data'!$K$5:$AC$5544,9,FALSE)</f>
        <v>U</v>
      </c>
    </row>
    <row r="624" spans="1:25" ht="15" customHeight="1" x14ac:dyDescent="0.25">
      <c r="A624" s="57" t="s">
        <v>6944</v>
      </c>
      <c r="B624" s="57">
        <v>623</v>
      </c>
      <c r="C624" s="73">
        <v>45238</v>
      </c>
      <c r="D624" s="57" t="s">
        <v>19243</v>
      </c>
      <c r="E624" s="57" t="s">
        <v>19244</v>
      </c>
      <c r="F624" s="197" t="s">
        <v>19617</v>
      </c>
      <c r="G624" s="57" t="s">
        <v>18116</v>
      </c>
      <c r="H624" s="57">
        <f t="shared" si="9"/>
        <v>84.5</v>
      </c>
      <c r="I624" s="57" t="s">
        <v>3225</v>
      </c>
      <c r="J624" s="57" t="s">
        <v>3228</v>
      </c>
      <c r="K624" s="57" t="s">
        <v>3228</v>
      </c>
      <c r="L624" s="57" t="s">
        <v>3196</v>
      </c>
      <c r="M624" s="57" t="s">
        <v>3196</v>
      </c>
      <c r="N624" s="193" t="s">
        <v>3196</v>
      </c>
      <c r="P624" s="57" t="s">
        <v>17700</v>
      </c>
      <c r="R624" s="57" t="s">
        <v>17700</v>
      </c>
      <c r="S624" s="57">
        <v>1</v>
      </c>
      <c r="T624" s="57">
        <v>9.9</v>
      </c>
      <c r="U624" s="57" t="str">
        <f>VLOOKUP(A624,'Individual Data'!$K$5:$AC$5544,12,FALSE)</f>
        <v>PLA1</v>
      </c>
      <c r="V624" s="14">
        <f>IFERROR(LOOKUP(H624,{30,43,48,53,58,63,68,73,78,83,88,93,97},{42,47,52,57,62,67,72,77,82,87,92,99,100}),999)</f>
        <v>87</v>
      </c>
      <c r="X624" s="57">
        <f>VLOOKUP(A624,'Individual Data'!$K$5:$AC$5544,8,FALSE)</f>
        <v>4</v>
      </c>
      <c r="Y624" s="57">
        <f>VLOOKUP(A624,'Individual Data'!$K$5:$AC$5544,9,FALSE)</f>
        <v>2019</v>
      </c>
    </row>
    <row r="625" spans="1:25" ht="15" customHeight="1" x14ac:dyDescent="0.25">
      <c r="A625" s="57" t="s">
        <v>6839</v>
      </c>
      <c r="B625" s="57">
        <v>624</v>
      </c>
      <c r="C625" s="73">
        <v>45238</v>
      </c>
      <c r="D625" s="57" t="s">
        <v>19245</v>
      </c>
      <c r="E625" s="57" t="s">
        <v>19246</v>
      </c>
      <c r="F625" s="197" t="s">
        <v>19617</v>
      </c>
      <c r="G625" s="57" t="s">
        <v>17998</v>
      </c>
      <c r="H625" s="57">
        <f t="shared" si="9"/>
        <v>80.5</v>
      </c>
      <c r="I625" s="57" t="s">
        <v>3225</v>
      </c>
      <c r="J625" s="57" t="s">
        <v>3196</v>
      </c>
      <c r="K625" s="57" t="s">
        <v>3196</v>
      </c>
      <c r="L625" s="57" t="s">
        <v>3196</v>
      </c>
      <c r="M625" s="57" t="s">
        <v>3196</v>
      </c>
      <c r="N625" s="193" t="s">
        <v>3228</v>
      </c>
      <c r="O625" s="57">
        <v>28</v>
      </c>
      <c r="P625" s="57" t="s">
        <v>17700</v>
      </c>
      <c r="R625" s="57" t="s">
        <v>17700</v>
      </c>
      <c r="S625" s="57">
        <v>1</v>
      </c>
      <c r="T625" s="57">
        <v>0.3</v>
      </c>
      <c r="U625" s="57" t="str">
        <f>VLOOKUP(A625,'Individual Data'!$K$5:$AC$5544,12,FALSE)</f>
        <v>LFSO</v>
      </c>
      <c r="V625" s="14">
        <f>IFERROR(LOOKUP(H625,{30,43,48,53,58,63,68,73,78,83,88,93,97},{42,47,52,57,62,67,72,77,82,87,92,99,100}),999)</f>
        <v>82</v>
      </c>
      <c r="X625" s="57">
        <f>VLOOKUP(A625,'Individual Data'!$K$5:$AC$5544,8,FALSE)</f>
        <v>4</v>
      </c>
      <c r="Y625" s="57">
        <f>VLOOKUP(A625,'Individual Data'!$K$5:$AC$5544,9,FALSE)</f>
        <v>2019</v>
      </c>
    </row>
    <row r="626" spans="1:25" ht="15" customHeight="1" x14ac:dyDescent="0.25">
      <c r="A626" s="57" t="s">
        <v>3605</v>
      </c>
      <c r="B626" s="57">
        <v>625</v>
      </c>
      <c r="C626" s="73">
        <v>45238</v>
      </c>
      <c r="D626" s="57" t="s">
        <v>19247</v>
      </c>
      <c r="E626" s="57" t="s">
        <v>19248</v>
      </c>
      <c r="F626" s="197" t="s">
        <v>19617</v>
      </c>
      <c r="G626" s="57" t="s">
        <v>17879</v>
      </c>
      <c r="H626" s="57">
        <f t="shared" si="9"/>
        <v>82</v>
      </c>
      <c r="I626" s="57" t="s">
        <v>3225</v>
      </c>
      <c r="J626" s="57" t="s">
        <v>3228</v>
      </c>
      <c r="K626" s="57" t="s">
        <v>3228</v>
      </c>
      <c r="L626" s="57" t="s">
        <v>3196</v>
      </c>
      <c r="M626" s="57" t="s">
        <v>3196</v>
      </c>
      <c r="N626" s="193" t="s">
        <v>3196</v>
      </c>
      <c r="P626" s="57" t="s">
        <v>17700</v>
      </c>
      <c r="R626" s="57" t="s">
        <v>17700</v>
      </c>
      <c r="S626" s="57">
        <v>1</v>
      </c>
      <c r="T626" s="57">
        <v>9.9</v>
      </c>
      <c r="U626" s="57" t="str">
        <f>VLOOKUP(A626,'Individual Data'!$K$5:$AC$5544,12,FALSE)</f>
        <v>CJA2</v>
      </c>
      <c r="V626" s="14">
        <f>IFERROR(LOOKUP(H626,{30,43,48,53,58,63,68,73,78,83,88,93,97},{42,47,52,57,62,67,72,77,82,87,92,99,100}),999)</f>
        <v>82</v>
      </c>
      <c r="X626" s="57">
        <f>VLOOKUP(A626,'Individual Data'!$K$5:$AC$5544,8,FALSE)</f>
        <v>4</v>
      </c>
      <c r="Y626" s="57">
        <f>VLOOKUP(A626,'Individual Data'!$K$5:$AC$5544,9,FALSE)</f>
        <v>2019</v>
      </c>
    </row>
    <row r="627" spans="1:25" ht="15" customHeight="1" x14ac:dyDescent="0.25">
      <c r="A627" s="57" t="s">
        <v>7135</v>
      </c>
      <c r="B627" s="57">
        <v>626</v>
      </c>
      <c r="C627" s="73">
        <v>45238</v>
      </c>
      <c r="D627" s="57" t="s">
        <v>19249</v>
      </c>
      <c r="E627" s="57" t="s">
        <v>19250</v>
      </c>
      <c r="F627" s="197" t="s">
        <v>19617</v>
      </c>
      <c r="G627" s="57" t="s">
        <v>17998</v>
      </c>
      <c r="H627" s="57">
        <f t="shared" si="9"/>
        <v>80.5</v>
      </c>
      <c r="I627" s="57" t="s">
        <v>3225</v>
      </c>
      <c r="J627" s="57" t="s">
        <v>3196</v>
      </c>
      <c r="K627" s="57" t="s">
        <v>3196</v>
      </c>
      <c r="L627" s="57" t="s">
        <v>3196</v>
      </c>
      <c r="M627" s="57" t="s">
        <v>3196</v>
      </c>
      <c r="N627" s="193" t="s">
        <v>3228</v>
      </c>
      <c r="O627" s="57">
        <v>28</v>
      </c>
      <c r="P627" s="57" t="s">
        <v>17700</v>
      </c>
      <c r="R627" s="57" t="s">
        <v>17700</v>
      </c>
      <c r="S627" s="57">
        <v>1</v>
      </c>
      <c r="T627" s="57">
        <v>0.3</v>
      </c>
      <c r="U627" s="57" t="str">
        <f>VLOOKUP(A627,'Individual Data'!$K$5:$AC$5544,12,FALSE)</f>
        <v>IPCSR</v>
      </c>
      <c r="V627" s="14">
        <f>IFERROR(LOOKUP(H627,{30,43,48,53,58,63,68,73,78,83,88,93,97},{42,47,52,57,62,67,72,77,82,87,92,99,100}),999)</f>
        <v>82</v>
      </c>
      <c r="X627" s="57">
        <f>VLOOKUP(A627,'Individual Data'!$K$5:$AC$5544,8,FALSE)</f>
        <v>4</v>
      </c>
      <c r="Y627" s="57">
        <f>VLOOKUP(A627,'Individual Data'!$K$5:$AC$5544,9,FALSE)</f>
        <v>2019</v>
      </c>
    </row>
    <row r="628" spans="1:25" ht="15" customHeight="1" x14ac:dyDescent="0.25">
      <c r="A628" s="57" t="s">
        <v>15477</v>
      </c>
      <c r="B628" s="57">
        <v>627</v>
      </c>
      <c r="C628" s="73">
        <v>45238</v>
      </c>
      <c r="D628" s="57" t="s">
        <v>19251</v>
      </c>
      <c r="E628" s="57" t="s">
        <v>19252</v>
      </c>
      <c r="F628" s="197" t="s">
        <v>19617</v>
      </c>
      <c r="G628" s="57" t="s">
        <v>18167</v>
      </c>
      <c r="H628" s="57">
        <f t="shared" si="9"/>
        <v>83</v>
      </c>
      <c r="I628" s="57" t="s">
        <v>3225</v>
      </c>
      <c r="J628" s="57" t="s">
        <v>3196</v>
      </c>
      <c r="K628" s="57" t="s">
        <v>3196</v>
      </c>
      <c r="L628" s="57" t="s">
        <v>3196</v>
      </c>
      <c r="M628" s="57" t="s">
        <v>3196</v>
      </c>
      <c r="N628" s="193" t="s">
        <v>3228</v>
      </c>
      <c r="O628" s="57">
        <v>28</v>
      </c>
      <c r="P628" s="57" t="s">
        <v>17700</v>
      </c>
      <c r="R628" s="57" t="s">
        <v>17700</v>
      </c>
      <c r="S628" s="57">
        <v>1</v>
      </c>
      <c r="T628" s="57">
        <v>0.3</v>
      </c>
      <c r="U628" s="57" t="str">
        <f>VLOOKUP(A628,'Individual Data'!$K$5:$AC$5544,12,FALSE)</f>
        <v>Unassigned</v>
      </c>
      <c r="V628" s="14">
        <f>IFERROR(LOOKUP(H628,{30,43,48,53,58,63,68,73,78,83,88,93,97},{42,47,52,57,62,67,72,77,82,87,92,99,100}),999)</f>
        <v>87</v>
      </c>
      <c r="X628" s="57" t="str">
        <f>VLOOKUP(A628,'Individual Data'!$K$5:$AC$5544,8,FALSE)</f>
        <v>NA</v>
      </c>
      <c r="Y628" s="57" t="str">
        <f>VLOOKUP(A628,'Individual Data'!$K$5:$AC$5544,9,FALSE)</f>
        <v>U</v>
      </c>
    </row>
    <row r="629" spans="1:25" ht="15" customHeight="1" x14ac:dyDescent="0.25">
      <c r="A629" s="57" t="s">
        <v>6925</v>
      </c>
      <c r="B629" s="57">
        <v>628</v>
      </c>
      <c r="C629" s="73">
        <v>45238</v>
      </c>
      <c r="D629" s="57" t="s">
        <v>19253</v>
      </c>
      <c r="E629" s="57" t="s">
        <v>19254</v>
      </c>
      <c r="F629" s="197" t="s">
        <v>19617</v>
      </c>
      <c r="G629" s="57" t="s">
        <v>18074</v>
      </c>
      <c r="H629" s="57">
        <f t="shared" si="9"/>
        <v>72.5</v>
      </c>
      <c r="I629" s="57" t="s">
        <v>3225</v>
      </c>
      <c r="J629" s="57" t="s">
        <v>3196</v>
      </c>
      <c r="K629" s="57" t="s">
        <v>3196</v>
      </c>
      <c r="L629" s="57" t="s">
        <v>3196</v>
      </c>
      <c r="M629" s="57" t="s">
        <v>3196</v>
      </c>
      <c r="N629" s="193" t="s">
        <v>3228</v>
      </c>
      <c r="O629" s="57">
        <v>28</v>
      </c>
      <c r="P629" s="57" t="s">
        <v>17700</v>
      </c>
      <c r="R629" s="57" t="s">
        <v>17700</v>
      </c>
      <c r="S629" s="57">
        <v>1</v>
      </c>
      <c r="T629" s="57">
        <v>0.2</v>
      </c>
      <c r="U629" s="57" t="str">
        <f>VLOOKUP(A629,'Individual Data'!$K$5:$AC$5544,12,FALSE)</f>
        <v>NLVA</v>
      </c>
      <c r="V629" s="14">
        <f>IFERROR(LOOKUP(H629,{30,43,48,53,58,63,68,73,78,83,88,93,97},{42,47,52,57,62,67,72,77,82,87,92,99,100}),999)</f>
        <v>72</v>
      </c>
      <c r="X629" s="57">
        <f>VLOOKUP(A629,'Individual Data'!$K$5:$AC$5544,8,FALSE)</f>
        <v>4</v>
      </c>
      <c r="Y629" s="57">
        <f>VLOOKUP(A629,'Individual Data'!$K$5:$AC$5544,9,FALSE)</f>
        <v>2019</v>
      </c>
    </row>
    <row r="630" spans="1:25" ht="15" customHeight="1" x14ac:dyDescent="0.25">
      <c r="A630" s="57" t="s">
        <v>6390</v>
      </c>
      <c r="B630" s="57">
        <v>629</v>
      </c>
      <c r="C630" s="73">
        <v>45238</v>
      </c>
      <c r="D630" s="57" t="s">
        <v>19255</v>
      </c>
      <c r="E630" s="57" t="s">
        <v>19256</v>
      </c>
      <c r="F630" s="197" t="s">
        <v>19617</v>
      </c>
      <c r="G630" s="57" t="s">
        <v>18167</v>
      </c>
      <c r="H630" s="57">
        <f t="shared" si="9"/>
        <v>83</v>
      </c>
      <c r="I630" s="57" t="s">
        <v>3225</v>
      </c>
      <c r="J630" s="57" t="s">
        <v>3196</v>
      </c>
      <c r="K630" s="57" t="s">
        <v>3196</v>
      </c>
      <c r="L630" s="57" t="s">
        <v>3196</v>
      </c>
      <c r="M630" s="57" t="s">
        <v>3196</v>
      </c>
      <c r="N630" s="193" t="s">
        <v>3228</v>
      </c>
      <c r="O630" s="57">
        <v>28</v>
      </c>
      <c r="P630" s="57" t="s">
        <v>17700</v>
      </c>
      <c r="R630" s="57" t="s">
        <v>17700</v>
      </c>
      <c r="S630" s="57">
        <v>1</v>
      </c>
      <c r="T630" s="57">
        <v>0.3</v>
      </c>
      <c r="U630" s="57" t="str">
        <f>VLOOKUP(A630,'Individual Data'!$K$5:$AC$5544,12,FALSE)</f>
        <v>Unassigned</v>
      </c>
      <c r="V630" s="14">
        <f>IFERROR(LOOKUP(H630,{30,43,48,53,58,63,68,73,78,83,88,93,97},{42,47,52,57,62,67,72,77,82,87,92,99,100}),999)</f>
        <v>87</v>
      </c>
      <c r="X630" s="57" t="str">
        <f>VLOOKUP(A630,'Individual Data'!$K$5:$AC$5544,8,FALSE)</f>
        <v>NA</v>
      </c>
      <c r="Y630" s="57" t="str">
        <f>VLOOKUP(A630,'Individual Data'!$K$5:$AC$5544,9,FALSE)</f>
        <v>U</v>
      </c>
    </row>
    <row r="631" spans="1:25" ht="15" customHeight="1" x14ac:dyDescent="0.25">
      <c r="A631" s="57" t="s">
        <v>15931</v>
      </c>
      <c r="B631" s="57">
        <v>630</v>
      </c>
      <c r="C631" s="73">
        <v>45238</v>
      </c>
      <c r="D631" s="57" t="s">
        <v>19257</v>
      </c>
      <c r="E631" s="57" t="s">
        <v>19258</v>
      </c>
      <c r="F631" s="197" t="s">
        <v>19617</v>
      </c>
      <c r="G631" s="57" t="s">
        <v>17954</v>
      </c>
      <c r="H631" s="57">
        <f t="shared" si="9"/>
        <v>81</v>
      </c>
      <c r="I631" s="57" t="s">
        <v>3225</v>
      </c>
      <c r="J631" s="57" t="s">
        <v>3228</v>
      </c>
      <c r="K631" s="57" t="s">
        <v>3228</v>
      </c>
      <c r="L631" s="57" t="s">
        <v>3196</v>
      </c>
      <c r="M631" s="57" t="s">
        <v>3196</v>
      </c>
      <c r="N631" s="193" t="s">
        <v>3196</v>
      </c>
      <c r="P631" s="57" t="s">
        <v>17700</v>
      </c>
      <c r="R631" s="57" t="s">
        <v>17700</v>
      </c>
      <c r="S631" s="57">
        <v>1</v>
      </c>
      <c r="T631" s="57">
        <v>9.9</v>
      </c>
      <c r="U631" s="57" t="str">
        <f>VLOOKUP(A631,'Individual Data'!$K$5:$AC$5544,12,FALSE)</f>
        <v>CFA</v>
      </c>
      <c r="V631" s="14">
        <f>IFERROR(LOOKUP(H631,{30,43,48,53,58,63,68,73,78,83,88,93,97},{42,47,52,57,62,67,72,77,82,87,92,99,100}),999)</f>
        <v>82</v>
      </c>
      <c r="X631" s="57">
        <f>VLOOKUP(A631,'Individual Data'!$K$5:$AC$5544,8,FALSE)</f>
        <v>4</v>
      </c>
      <c r="Y631" s="57">
        <f>VLOOKUP(A631,'Individual Data'!$K$5:$AC$5544,9,FALSE)</f>
        <v>2019</v>
      </c>
    </row>
    <row r="632" spans="1:25" ht="15" customHeight="1" x14ac:dyDescent="0.25">
      <c r="A632" s="57" t="s">
        <v>12473</v>
      </c>
      <c r="B632" s="57">
        <v>631</v>
      </c>
      <c r="C632" s="73">
        <v>45238</v>
      </c>
      <c r="D632" s="57" t="s">
        <v>19259</v>
      </c>
      <c r="E632" s="57" t="s">
        <v>19260</v>
      </c>
      <c r="F632" s="197" t="s">
        <v>19617</v>
      </c>
      <c r="G632" s="57" t="s">
        <v>18037</v>
      </c>
      <c r="H632" s="57">
        <f t="shared" si="9"/>
        <v>88</v>
      </c>
      <c r="I632" s="57" t="s">
        <v>3225</v>
      </c>
      <c r="J632" s="57" t="s">
        <v>3196</v>
      </c>
      <c r="K632" s="57" t="s">
        <v>3196</v>
      </c>
      <c r="L632" s="57" t="s">
        <v>3196</v>
      </c>
      <c r="M632" s="57" t="s">
        <v>3196</v>
      </c>
      <c r="N632" s="193" t="s">
        <v>3228</v>
      </c>
      <c r="O632" s="57">
        <v>28</v>
      </c>
      <c r="P632" s="57" t="s">
        <v>17700</v>
      </c>
      <c r="R632" s="57" t="s">
        <v>17700</v>
      </c>
      <c r="S632" s="57">
        <v>1</v>
      </c>
      <c r="T632" s="57">
        <v>0.3</v>
      </c>
      <c r="U632" s="57" t="str">
        <f>VLOOKUP(A632,'Individual Data'!$K$5:$AC$5544,12,FALSE)</f>
        <v>NPTH</v>
      </c>
      <c r="V632" s="14">
        <f>IFERROR(LOOKUP(H632,{30,43,48,53,58,63,68,73,78,83,88,93,97},{42,47,52,57,62,67,72,77,82,87,92,99,100}),999)</f>
        <v>92</v>
      </c>
      <c r="X632" s="57">
        <f>VLOOKUP(A632,'Individual Data'!$K$5:$AC$5544,8,FALSE)</f>
        <v>4</v>
      </c>
      <c r="Y632" s="57">
        <f>VLOOKUP(A632,'Individual Data'!$K$5:$AC$5544,9,FALSE)</f>
        <v>2019</v>
      </c>
    </row>
    <row r="633" spans="1:25" ht="15" customHeight="1" x14ac:dyDescent="0.25">
      <c r="A633" s="57" t="s">
        <v>14894</v>
      </c>
      <c r="B633" s="57">
        <v>632</v>
      </c>
      <c r="C633" s="73">
        <v>45238</v>
      </c>
      <c r="D633" s="57" t="s">
        <v>19261</v>
      </c>
      <c r="E633" s="57" t="s">
        <v>19262</v>
      </c>
      <c r="F633" s="197" t="s">
        <v>19617</v>
      </c>
      <c r="G633" s="57" t="s">
        <v>17988</v>
      </c>
      <c r="H633" s="57">
        <f t="shared" si="9"/>
        <v>73</v>
      </c>
      <c r="I633" s="57" t="s">
        <v>3225</v>
      </c>
      <c r="J633" s="57" t="s">
        <v>3196</v>
      </c>
      <c r="K633" s="57" t="s">
        <v>3196</v>
      </c>
      <c r="L633" s="57" t="s">
        <v>3196</v>
      </c>
      <c r="M633" s="57" t="s">
        <v>3196</v>
      </c>
      <c r="N633" s="193" t="s">
        <v>3228</v>
      </c>
      <c r="O633" s="57">
        <v>28</v>
      </c>
      <c r="P633" s="57" t="s">
        <v>17700</v>
      </c>
      <c r="R633" s="57" t="s">
        <v>17700</v>
      </c>
      <c r="S633" s="57">
        <v>1</v>
      </c>
      <c r="T633" s="57">
        <v>0.3</v>
      </c>
      <c r="U633" s="57" t="str">
        <f>VLOOKUP(A633,'Individual Data'!$K$5:$AC$5544,12,FALSE)</f>
        <v>CJA1</v>
      </c>
      <c r="V633" s="14">
        <f>IFERROR(LOOKUP(H633,{30,43,48,53,58,63,68,73,78,83,88,93,97},{42,47,52,57,62,67,72,77,82,87,92,99,100}),999)</f>
        <v>77</v>
      </c>
      <c r="X633" s="57">
        <f>VLOOKUP(A633,'Individual Data'!$K$5:$AC$5544,8,FALSE)</f>
        <v>4</v>
      </c>
      <c r="Y633" s="57">
        <f>VLOOKUP(A633,'Individual Data'!$K$5:$AC$5544,9,FALSE)</f>
        <v>2019</v>
      </c>
    </row>
    <row r="634" spans="1:25" ht="15" customHeight="1" x14ac:dyDescent="0.25">
      <c r="A634" s="57" t="s">
        <v>9270</v>
      </c>
      <c r="B634" s="57">
        <v>633</v>
      </c>
      <c r="C634" s="73">
        <v>45238</v>
      </c>
      <c r="D634" s="57" t="s">
        <v>19263</v>
      </c>
      <c r="E634" s="57" t="s">
        <v>19264</v>
      </c>
      <c r="F634" s="197" t="s">
        <v>19617</v>
      </c>
      <c r="G634" s="57" t="s">
        <v>18167</v>
      </c>
      <c r="H634" s="57">
        <f t="shared" si="9"/>
        <v>83</v>
      </c>
      <c r="I634" s="57" t="s">
        <v>3225</v>
      </c>
      <c r="J634" s="57" t="s">
        <v>3228</v>
      </c>
      <c r="K634" s="57" t="s">
        <v>3228</v>
      </c>
      <c r="L634" s="57" t="s">
        <v>3196</v>
      </c>
      <c r="M634" s="57" t="s">
        <v>3196</v>
      </c>
      <c r="N634" s="193" t="s">
        <v>3196</v>
      </c>
      <c r="P634" s="57" t="s">
        <v>17700</v>
      </c>
      <c r="R634" s="57" t="s">
        <v>17700</v>
      </c>
      <c r="S634" s="57">
        <v>1</v>
      </c>
      <c r="T634" s="57">
        <v>9.9</v>
      </c>
      <c r="U634" s="57" t="str">
        <f>VLOOKUP(A634,'Individual Data'!$K$5:$AC$5544,12,FALSE)</f>
        <v>PLA1</v>
      </c>
      <c r="V634" s="14">
        <f>IFERROR(LOOKUP(H634,{30,43,48,53,58,63,68,73,78,83,88,93,97},{42,47,52,57,62,67,72,77,82,87,92,99,100}),999)</f>
        <v>87</v>
      </c>
      <c r="X634" s="57">
        <f>VLOOKUP(A634,'Individual Data'!$K$5:$AC$5544,8,FALSE)</f>
        <v>4</v>
      </c>
      <c r="Y634" s="57">
        <f>VLOOKUP(A634,'Individual Data'!$K$5:$AC$5544,9,FALSE)</f>
        <v>2019</v>
      </c>
    </row>
    <row r="635" spans="1:25" ht="15" customHeight="1" x14ac:dyDescent="0.25">
      <c r="A635" s="57" t="s">
        <v>15920</v>
      </c>
      <c r="B635" s="57">
        <v>634</v>
      </c>
      <c r="C635" s="73">
        <v>45238</v>
      </c>
      <c r="D635" s="57" t="s">
        <v>19265</v>
      </c>
      <c r="E635" s="57" t="s">
        <v>19266</v>
      </c>
      <c r="F635" s="197" t="s">
        <v>19617</v>
      </c>
      <c r="G635" s="57" t="s">
        <v>17943</v>
      </c>
      <c r="H635" s="57">
        <f t="shared" si="9"/>
        <v>76</v>
      </c>
      <c r="I635" s="57" t="s">
        <v>3225</v>
      </c>
      <c r="J635" s="57" t="s">
        <v>3196</v>
      </c>
      <c r="K635" s="57" t="s">
        <v>3196</v>
      </c>
      <c r="L635" s="57" t="s">
        <v>3196</v>
      </c>
      <c r="M635" s="57" t="s">
        <v>3196</v>
      </c>
      <c r="N635" s="193" t="s">
        <v>3228</v>
      </c>
      <c r="O635" s="57">
        <v>28</v>
      </c>
      <c r="P635" s="57" t="s">
        <v>17700</v>
      </c>
      <c r="R635" s="57" t="s">
        <v>17700</v>
      </c>
      <c r="S635" s="57">
        <v>1</v>
      </c>
      <c r="T635" s="57">
        <v>0.3</v>
      </c>
      <c r="U635" s="57" t="str">
        <f>VLOOKUP(A635,'Individual Data'!$K$5:$AC$5544,12,FALSE)</f>
        <v>Unassigned</v>
      </c>
      <c r="V635" s="14">
        <f>IFERROR(LOOKUP(H635,{30,43,48,53,58,63,68,73,78,83,88,93,97},{42,47,52,57,62,67,72,77,82,87,92,99,100}),999)</f>
        <v>77</v>
      </c>
      <c r="X635" s="57" t="str">
        <f>VLOOKUP(A635,'Individual Data'!$K$5:$AC$5544,8,FALSE)</f>
        <v>NA</v>
      </c>
      <c r="Y635" s="57" t="str">
        <f>VLOOKUP(A635,'Individual Data'!$K$5:$AC$5544,9,FALSE)</f>
        <v>U</v>
      </c>
    </row>
    <row r="636" spans="1:25" ht="15" customHeight="1" x14ac:dyDescent="0.25">
      <c r="A636" s="57" t="s">
        <v>15602</v>
      </c>
      <c r="B636" s="57">
        <v>635</v>
      </c>
      <c r="C636" s="73">
        <v>45238</v>
      </c>
      <c r="D636" s="57" t="s">
        <v>19267</v>
      </c>
      <c r="E636" s="57" t="s">
        <v>19268</v>
      </c>
      <c r="F636" s="197" t="s">
        <v>19617</v>
      </c>
      <c r="G636" s="57" t="s">
        <v>17934</v>
      </c>
      <c r="H636" s="57">
        <f t="shared" si="9"/>
        <v>77</v>
      </c>
      <c r="I636" s="57" t="s">
        <v>3225</v>
      </c>
      <c r="J636" s="57" t="s">
        <v>3196</v>
      </c>
      <c r="K636" s="57" t="s">
        <v>3196</v>
      </c>
      <c r="L636" s="57" t="s">
        <v>3196</v>
      </c>
      <c r="M636" s="57" t="s">
        <v>3196</v>
      </c>
      <c r="N636" s="193" t="s">
        <v>3228</v>
      </c>
      <c r="O636" s="57">
        <v>28</v>
      </c>
      <c r="P636" s="57" t="s">
        <v>17700</v>
      </c>
      <c r="R636" s="57" t="s">
        <v>17700</v>
      </c>
      <c r="S636" s="57">
        <v>1</v>
      </c>
      <c r="T636" s="57">
        <v>0.3</v>
      </c>
      <c r="U636" s="57" t="str">
        <f>VLOOKUP(A636,'Individual Data'!$K$5:$AC$5544,12,FALSE)</f>
        <v>Unassigned</v>
      </c>
      <c r="V636" s="14">
        <f>IFERROR(LOOKUP(H636,{30,43,48,53,58,63,68,73,78,83,88,93,97},{42,47,52,57,62,67,72,77,82,87,92,99,100}),999)</f>
        <v>77</v>
      </c>
      <c r="X636" s="57" t="str">
        <f>VLOOKUP(A636,'Individual Data'!$K$5:$AC$5544,8,FALSE)</f>
        <v>NA</v>
      </c>
      <c r="Y636" s="57" t="str">
        <f>VLOOKUP(A636,'Individual Data'!$K$5:$AC$5544,9,FALSE)</f>
        <v>U</v>
      </c>
    </row>
    <row r="637" spans="1:25" ht="15" customHeight="1" x14ac:dyDescent="0.25">
      <c r="A637" s="57" t="s">
        <v>14986</v>
      </c>
      <c r="B637" s="57">
        <v>636</v>
      </c>
      <c r="C637" s="73">
        <v>45238</v>
      </c>
      <c r="D637" s="57" t="s">
        <v>19269</v>
      </c>
      <c r="E637" s="57" t="s">
        <v>19270</v>
      </c>
      <c r="F637" s="197" t="s">
        <v>19617</v>
      </c>
      <c r="G637" s="57" t="s">
        <v>17988</v>
      </c>
      <c r="H637" s="57">
        <f t="shared" si="9"/>
        <v>73</v>
      </c>
      <c r="I637" s="57" t="s">
        <v>3225</v>
      </c>
      <c r="J637" s="57" t="s">
        <v>3228</v>
      </c>
      <c r="K637" s="57" t="s">
        <v>3228</v>
      </c>
      <c r="L637" s="57" t="s">
        <v>3196</v>
      </c>
      <c r="M637" s="57" t="s">
        <v>3196</v>
      </c>
      <c r="N637" s="193" t="s">
        <v>3196</v>
      </c>
      <c r="P637" s="57" t="s">
        <v>17700</v>
      </c>
      <c r="R637" s="57" t="s">
        <v>17700</v>
      </c>
      <c r="S637" s="57">
        <v>1</v>
      </c>
      <c r="T637" s="57">
        <v>9.9</v>
      </c>
      <c r="U637" s="57" t="str">
        <f>VLOOKUP(A637,'Individual Data'!$K$5:$AC$5544,12,FALSE)</f>
        <v>CJA1</v>
      </c>
      <c r="V637" s="14">
        <f>IFERROR(LOOKUP(H637,{30,43,48,53,58,63,68,73,78,83,88,93,97},{42,47,52,57,62,67,72,77,82,87,92,99,100}),999)</f>
        <v>77</v>
      </c>
      <c r="X637" s="57">
        <f>VLOOKUP(A637,'Individual Data'!$K$5:$AC$5544,8,FALSE)</f>
        <v>4</v>
      </c>
      <c r="Y637" s="57">
        <f>VLOOKUP(A637,'Individual Data'!$K$5:$AC$5544,9,FALSE)</f>
        <v>2019</v>
      </c>
    </row>
    <row r="638" spans="1:25" ht="15" customHeight="1" x14ac:dyDescent="0.25">
      <c r="A638" s="57" t="s">
        <v>6553</v>
      </c>
      <c r="B638" s="57">
        <v>637</v>
      </c>
      <c r="C638" s="73">
        <v>45238</v>
      </c>
      <c r="D638" s="57" t="s">
        <v>19271</v>
      </c>
      <c r="E638" s="57" t="s">
        <v>19272</v>
      </c>
      <c r="F638" s="197" t="s">
        <v>19617</v>
      </c>
      <c r="G638" s="57" t="s">
        <v>18037</v>
      </c>
      <c r="H638" s="57">
        <f t="shared" si="9"/>
        <v>88</v>
      </c>
      <c r="I638" s="57" t="s">
        <v>3225</v>
      </c>
      <c r="J638" s="57" t="s">
        <v>3228</v>
      </c>
      <c r="K638" s="57" t="s">
        <v>3228</v>
      </c>
      <c r="L638" s="57" t="s">
        <v>3196</v>
      </c>
      <c r="M638" s="57" t="s">
        <v>3196</v>
      </c>
      <c r="N638" s="193" t="s">
        <v>3196</v>
      </c>
      <c r="P638" s="57" t="s">
        <v>17700</v>
      </c>
      <c r="R638" s="57" t="s">
        <v>17700</v>
      </c>
      <c r="S638" s="57">
        <v>1</v>
      </c>
      <c r="T638" s="57">
        <v>9.9</v>
      </c>
      <c r="U638" s="57" t="str">
        <f>VLOOKUP(A638,'Individual Data'!$K$5:$AC$5544,12,FALSE)</f>
        <v>LFSO</v>
      </c>
      <c r="V638" s="14">
        <f>IFERROR(LOOKUP(H638,{30,43,48,53,58,63,68,73,78,83,88,93,97},{42,47,52,57,62,67,72,77,82,87,92,99,100}),999)</f>
        <v>92</v>
      </c>
      <c r="X638" s="57">
        <f>VLOOKUP(A638,'Individual Data'!$K$5:$AC$5544,8,FALSE)</f>
        <v>4</v>
      </c>
      <c r="Y638" s="57">
        <f>VLOOKUP(A638,'Individual Data'!$K$5:$AC$5544,9,FALSE)</f>
        <v>2019</v>
      </c>
    </row>
    <row r="639" spans="1:25" ht="15" customHeight="1" x14ac:dyDescent="0.25">
      <c r="A639" s="57" t="s">
        <v>15651</v>
      </c>
      <c r="B639" s="57">
        <v>638</v>
      </c>
      <c r="C639" s="73">
        <v>45238</v>
      </c>
      <c r="D639" s="57" t="s">
        <v>19273</v>
      </c>
      <c r="E639" s="57" t="s">
        <v>19274</v>
      </c>
      <c r="F639" s="197" t="s">
        <v>19617</v>
      </c>
      <c r="G639" s="57" t="s">
        <v>17948</v>
      </c>
      <c r="H639" s="57">
        <f t="shared" si="9"/>
        <v>79</v>
      </c>
      <c r="I639" s="57" t="s">
        <v>3225</v>
      </c>
      <c r="J639" s="57" t="s">
        <v>3228</v>
      </c>
      <c r="K639" s="57" t="s">
        <v>3228</v>
      </c>
      <c r="L639" s="57" t="s">
        <v>3196</v>
      </c>
      <c r="M639" s="57" t="s">
        <v>3196</v>
      </c>
      <c r="N639" s="193" t="s">
        <v>3196</v>
      </c>
      <c r="P639" s="57" t="s">
        <v>17700</v>
      </c>
      <c r="R639" s="57" t="s">
        <v>17700</v>
      </c>
      <c r="S639" s="57">
        <v>1</v>
      </c>
      <c r="T639" s="57">
        <v>9.9</v>
      </c>
      <c r="U639" s="57" t="str">
        <f>VLOOKUP(A639,'Individual Data'!$K$5:$AC$5544,12,FALSE)</f>
        <v>LFYO</v>
      </c>
      <c r="V639" s="14">
        <f>IFERROR(LOOKUP(H639,{30,43,48,53,58,63,68,73,78,83,88,93,97},{42,47,52,57,62,67,72,77,82,87,92,99,100}),999)</f>
        <v>82</v>
      </c>
      <c r="X639" s="57">
        <f>VLOOKUP(A639,'Individual Data'!$K$5:$AC$5544,8,FALSE)</f>
        <v>5</v>
      </c>
      <c r="Y639" s="57">
        <f>VLOOKUP(A639,'Individual Data'!$K$5:$AC$5544,9,FALSE)</f>
        <v>2018</v>
      </c>
    </row>
    <row r="640" spans="1:25" ht="15" customHeight="1" x14ac:dyDescent="0.25">
      <c r="A640" s="57" t="s">
        <v>12533</v>
      </c>
      <c r="B640" s="57">
        <v>639</v>
      </c>
      <c r="C640" s="73">
        <v>45238</v>
      </c>
      <c r="D640" s="57" t="s">
        <v>19275</v>
      </c>
      <c r="E640" s="57" t="s">
        <v>19276</v>
      </c>
      <c r="F640" s="197" t="s">
        <v>19617</v>
      </c>
      <c r="G640" s="57" t="s">
        <v>18362</v>
      </c>
      <c r="H640" s="57">
        <f t="shared" si="9"/>
        <v>91</v>
      </c>
      <c r="I640" s="57" t="s">
        <v>3225</v>
      </c>
      <c r="J640" s="57" t="s">
        <v>3228</v>
      </c>
      <c r="K640" s="57" t="s">
        <v>3228</v>
      </c>
      <c r="L640" s="57" t="s">
        <v>3196</v>
      </c>
      <c r="M640" s="57" t="s">
        <v>3196</v>
      </c>
      <c r="N640" s="193" t="s">
        <v>3196</v>
      </c>
      <c r="P640" s="57" t="s">
        <v>17700</v>
      </c>
      <c r="R640" s="57" t="s">
        <v>17700</v>
      </c>
      <c r="S640" s="57">
        <v>1</v>
      </c>
      <c r="T640" s="57">
        <v>9.9</v>
      </c>
      <c r="U640" s="57" t="str">
        <f>VLOOKUP(A640,'Individual Data'!$K$5:$AC$5544,12,FALSE)</f>
        <v>LFYO</v>
      </c>
      <c r="V640" s="14">
        <f>IFERROR(LOOKUP(H640,{30,43,48,53,58,63,68,73,78,83,88,93,97},{42,47,52,57,62,67,72,77,82,87,92,99,100}),999)</f>
        <v>92</v>
      </c>
      <c r="X640" s="57">
        <f>VLOOKUP(A640,'Individual Data'!$K$5:$AC$5544,8,FALSE)</f>
        <v>5</v>
      </c>
      <c r="Y640" s="57">
        <f>VLOOKUP(A640,'Individual Data'!$K$5:$AC$5544,9,FALSE)</f>
        <v>2018</v>
      </c>
    </row>
    <row r="641" spans="1:25" ht="15" customHeight="1" x14ac:dyDescent="0.25">
      <c r="A641" s="57" t="s">
        <v>14828</v>
      </c>
      <c r="B641" s="57">
        <v>640</v>
      </c>
      <c r="C641" s="73">
        <v>45238</v>
      </c>
      <c r="D641" s="57" t="s">
        <v>19277</v>
      </c>
      <c r="E641" s="57" t="s">
        <v>19278</v>
      </c>
      <c r="F641" s="197" t="s">
        <v>19617</v>
      </c>
      <c r="G641" s="57" t="s">
        <v>17934</v>
      </c>
      <c r="H641" s="57">
        <f t="shared" si="9"/>
        <v>77</v>
      </c>
      <c r="I641" s="57" t="s">
        <v>3225</v>
      </c>
      <c r="J641" s="57" t="s">
        <v>3196</v>
      </c>
      <c r="K641" s="57" t="s">
        <v>3196</v>
      </c>
      <c r="L641" s="57" t="s">
        <v>3196</v>
      </c>
      <c r="M641" s="57" t="s">
        <v>3196</v>
      </c>
      <c r="N641" s="193" t="s">
        <v>3228</v>
      </c>
      <c r="O641" s="57">
        <v>28</v>
      </c>
      <c r="P641" s="57" t="s">
        <v>17700</v>
      </c>
      <c r="R641" s="57" t="s">
        <v>17700</v>
      </c>
      <c r="S641" s="57">
        <v>1</v>
      </c>
      <c r="T641" s="57">
        <v>0.3</v>
      </c>
      <c r="U641" s="57" t="str">
        <f>VLOOKUP(A641,'Individual Data'!$K$5:$AC$5544,12,FALSE)</f>
        <v>IPCSR</v>
      </c>
      <c r="V641" s="14">
        <f>IFERROR(LOOKUP(H641,{30,43,48,53,58,63,68,73,78,83,88,93,97},{42,47,52,57,62,67,72,77,82,87,92,99,100}),999)</f>
        <v>77</v>
      </c>
      <c r="X641" s="57">
        <f>VLOOKUP(A641,'Individual Data'!$K$5:$AC$5544,8,FALSE)</f>
        <v>4</v>
      </c>
      <c r="Y641" s="57">
        <f>VLOOKUP(A641,'Individual Data'!$K$5:$AC$5544,9,FALSE)</f>
        <v>2019</v>
      </c>
    </row>
    <row r="642" spans="1:25" ht="15" customHeight="1" x14ac:dyDescent="0.25">
      <c r="A642" s="57" t="s">
        <v>15639</v>
      </c>
      <c r="B642" s="57">
        <v>641</v>
      </c>
      <c r="C642" s="73">
        <v>45238</v>
      </c>
      <c r="D642" s="57" t="s">
        <v>19279</v>
      </c>
      <c r="E642" s="57" t="s">
        <v>19280</v>
      </c>
      <c r="F642" s="197" t="s">
        <v>19617</v>
      </c>
      <c r="G642" s="57" t="s">
        <v>18049</v>
      </c>
      <c r="H642" s="57">
        <f t="shared" ref="H642:H705" si="10">G642/10</f>
        <v>84</v>
      </c>
      <c r="I642" s="57" t="s">
        <v>3225</v>
      </c>
      <c r="J642" s="57" t="s">
        <v>3196</v>
      </c>
      <c r="K642" s="57" t="s">
        <v>3196</v>
      </c>
      <c r="L642" s="57" t="s">
        <v>3196</v>
      </c>
      <c r="M642" s="57" t="s">
        <v>3196</v>
      </c>
      <c r="N642" s="193" t="s">
        <v>3228</v>
      </c>
      <c r="O642" s="57">
        <v>28</v>
      </c>
      <c r="P642" s="57" t="s">
        <v>17700</v>
      </c>
      <c r="R642" s="57" t="s">
        <v>17700</v>
      </c>
      <c r="S642" s="57">
        <v>1</v>
      </c>
      <c r="T642" s="57">
        <v>0.3</v>
      </c>
      <c r="U642" s="57" t="str">
        <f>VLOOKUP(A642,'Individual Data'!$K$5:$AC$5544,12,FALSE)</f>
        <v>Unassigned</v>
      </c>
      <c r="V642" s="14">
        <f>IFERROR(LOOKUP(H642,{30,43,48,53,58,63,68,73,78,83,88,93,97},{42,47,52,57,62,67,72,77,82,87,92,99,100}),999)</f>
        <v>87</v>
      </c>
      <c r="X642" s="57" t="str">
        <f>VLOOKUP(A642,'Individual Data'!$K$5:$AC$5544,8,FALSE)</f>
        <v>NA</v>
      </c>
      <c r="Y642" s="57" t="str">
        <f>VLOOKUP(A642,'Individual Data'!$K$5:$AC$5544,9,FALSE)</f>
        <v>U</v>
      </c>
    </row>
    <row r="643" spans="1:25" ht="15" customHeight="1" x14ac:dyDescent="0.25">
      <c r="A643" s="57" t="s">
        <v>15556</v>
      </c>
      <c r="B643" s="57">
        <v>642</v>
      </c>
      <c r="C643" s="73">
        <v>45238</v>
      </c>
      <c r="D643" s="57" t="s">
        <v>19281</v>
      </c>
      <c r="E643" s="57" t="s">
        <v>19282</v>
      </c>
      <c r="F643" s="197" t="s">
        <v>19617</v>
      </c>
      <c r="G643" s="57" t="s">
        <v>18124</v>
      </c>
      <c r="H643" s="57">
        <f t="shared" si="10"/>
        <v>85</v>
      </c>
      <c r="I643" s="57" t="s">
        <v>3225</v>
      </c>
      <c r="J643" s="57" t="s">
        <v>3196</v>
      </c>
      <c r="K643" s="57" t="s">
        <v>3196</v>
      </c>
      <c r="L643" s="57" t="s">
        <v>3196</v>
      </c>
      <c r="M643" s="57" t="s">
        <v>3196</v>
      </c>
      <c r="N643" s="193" t="s">
        <v>3228</v>
      </c>
      <c r="O643" s="57">
        <v>28</v>
      </c>
      <c r="P643" s="57" t="s">
        <v>17700</v>
      </c>
      <c r="R643" s="57" t="s">
        <v>17700</v>
      </c>
      <c r="S643" s="57">
        <v>1</v>
      </c>
      <c r="T643" s="57">
        <v>0.3</v>
      </c>
      <c r="U643" s="57" t="str">
        <f>VLOOKUP(A643,'Individual Data'!$K$5:$AC$5544,12,FALSE)</f>
        <v>IPCSR</v>
      </c>
      <c r="V643" s="14">
        <f>IFERROR(LOOKUP(H643,{30,43,48,53,58,63,68,73,78,83,88,93,97},{42,47,52,57,62,67,72,77,82,87,92,99,100}),999)</f>
        <v>87</v>
      </c>
      <c r="X643" s="57">
        <f>VLOOKUP(A643,'Individual Data'!$K$5:$AC$5544,8,FALSE)</f>
        <v>4</v>
      </c>
      <c r="Y643" s="57">
        <f>VLOOKUP(A643,'Individual Data'!$K$5:$AC$5544,9,FALSE)</f>
        <v>2019</v>
      </c>
    </row>
    <row r="644" spans="1:25" ht="15" customHeight="1" x14ac:dyDescent="0.25">
      <c r="A644" s="57" t="s">
        <v>7064</v>
      </c>
      <c r="B644" s="57">
        <v>643</v>
      </c>
      <c r="C644" s="73">
        <v>45238</v>
      </c>
      <c r="D644" s="57" t="s">
        <v>19283</v>
      </c>
      <c r="E644" s="57" t="s">
        <v>19284</v>
      </c>
      <c r="F644" s="197" t="s">
        <v>19617</v>
      </c>
      <c r="G644" s="57" t="s">
        <v>17879</v>
      </c>
      <c r="H644" s="57">
        <f t="shared" si="10"/>
        <v>82</v>
      </c>
      <c r="I644" s="57" t="s">
        <v>3225</v>
      </c>
      <c r="J644" s="57" t="s">
        <v>3228</v>
      </c>
      <c r="K644" s="57" t="s">
        <v>3228</v>
      </c>
      <c r="L644" s="57" t="s">
        <v>3196</v>
      </c>
      <c r="M644" s="57" t="s">
        <v>3196</v>
      </c>
      <c r="N644" s="193" t="s">
        <v>3196</v>
      </c>
      <c r="P644" s="57" t="s">
        <v>17700</v>
      </c>
      <c r="R644" s="57" t="s">
        <v>17700</v>
      </c>
      <c r="S644" s="57">
        <v>1</v>
      </c>
      <c r="T644" s="57">
        <v>9.9</v>
      </c>
      <c r="U644" s="57" t="str">
        <f>VLOOKUP(A644,'Individual Data'!$K$5:$AC$5544,12,FALSE)</f>
        <v>PLA1</v>
      </c>
      <c r="V644" s="14">
        <f>IFERROR(LOOKUP(H644,{30,43,48,53,58,63,68,73,78,83,88,93,97},{42,47,52,57,62,67,72,77,82,87,92,99,100}),999)</f>
        <v>82</v>
      </c>
      <c r="X644" s="57">
        <f>VLOOKUP(A644,'Individual Data'!$K$5:$AC$5544,8,FALSE)</f>
        <v>4</v>
      </c>
      <c r="Y644" s="57">
        <f>VLOOKUP(A644,'Individual Data'!$K$5:$AC$5544,9,FALSE)</f>
        <v>2019</v>
      </c>
    </row>
    <row r="645" spans="1:25" ht="15" customHeight="1" x14ac:dyDescent="0.25">
      <c r="A645" s="57" t="s">
        <v>16059</v>
      </c>
      <c r="B645" s="57">
        <v>644</v>
      </c>
      <c r="C645" s="73">
        <v>45238</v>
      </c>
      <c r="D645" s="57" t="s">
        <v>19285</v>
      </c>
      <c r="E645" s="57" t="s">
        <v>19286</v>
      </c>
      <c r="F645" s="197" t="s">
        <v>19617</v>
      </c>
      <c r="G645" s="57" t="s">
        <v>18167</v>
      </c>
      <c r="H645" s="57">
        <f t="shared" si="10"/>
        <v>83</v>
      </c>
      <c r="I645" s="57" t="s">
        <v>3225</v>
      </c>
      <c r="J645" s="57" t="s">
        <v>3196</v>
      </c>
      <c r="K645" s="57" t="s">
        <v>3196</v>
      </c>
      <c r="L645" s="57" t="s">
        <v>3196</v>
      </c>
      <c r="M645" s="57" t="s">
        <v>3196</v>
      </c>
      <c r="N645" s="193" t="s">
        <v>3228</v>
      </c>
      <c r="O645" s="57">
        <v>28</v>
      </c>
      <c r="P645" s="57" t="s">
        <v>17700</v>
      </c>
      <c r="R645" s="57" t="s">
        <v>17700</v>
      </c>
      <c r="S645" s="57">
        <v>1</v>
      </c>
      <c r="T645" s="57">
        <v>0.3</v>
      </c>
      <c r="U645" s="57" t="str">
        <f>VLOOKUP(A645,'Individual Data'!$K$5:$AC$5544,12,FALSE)</f>
        <v>IPCSR</v>
      </c>
      <c r="V645" s="14">
        <f>IFERROR(LOOKUP(H645,{30,43,48,53,58,63,68,73,78,83,88,93,97},{42,47,52,57,62,67,72,77,82,87,92,99,100}),999)</f>
        <v>87</v>
      </c>
      <c r="X645" s="57">
        <f>VLOOKUP(A645,'Individual Data'!$K$5:$AC$5544,8,FALSE)</f>
        <v>4</v>
      </c>
      <c r="Y645" s="57">
        <f>VLOOKUP(A645,'Individual Data'!$K$5:$AC$5544,9,FALSE)</f>
        <v>2019</v>
      </c>
    </row>
    <row r="646" spans="1:25" ht="15" customHeight="1" x14ac:dyDescent="0.25">
      <c r="A646" s="57" t="s">
        <v>15806</v>
      </c>
      <c r="B646" s="57">
        <v>645</v>
      </c>
      <c r="C646" s="73">
        <v>45238</v>
      </c>
      <c r="D646" s="57" t="s">
        <v>19287</v>
      </c>
      <c r="E646" s="57" t="s">
        <v>19288</v>
      </c>
      <c r="F646" s="197" t="s">
        <v>19617</v>
      </c>
      <c r="G646" s="57" t="s">
        <v>18167</v>
      </c>
      <c r="H646" s="57">
        <f t="shared" si="10"/>
        <v>83</v>
      </c>
      <c r="I646" s="57" t="s">
        <v>3225</v>
      </c>
      <c r="J646" s="57" t="s">
        <v>3196</v>
      </c>
      <c r="K646" s="57" t="s">
        <v>3196</v>
      </c>
      <c r="L646" s="57" t="s">
        <v>3196</v>
      </c>
      <c r="M646" s="57" t="s">
        <v>3196</v>
      </c>
      <c r="N646" s="193" t="s">
        <v>3228</v>
      </c>
      <c r="O646" s="57">
        <v>28</v>
      </c>
      <c r="P646" s="57" t="s">
        <v>17700</v>
      </c>
      <c r="R646" s="57" t="s">
        <v>17700</v>
      </c>
      <c r="S646" s="57">
        <v>1</v>
      </c>
      <c r="T646" s="57">
        <v>0.3</v>
      </c>
      <c r="U646" s="57" t="str">
        <f>VLOOKUP(A646,'Individual Data'!$K$5:$AC$5544,12,FALSE)</f>
        <v>LFH UNK</v>
      </c>
      <c r="V646" s="14">
        <f>IFERROR(LOOKUP(H646,{30,43,48,53,58,63,68,73,78,83,88,93,97},{42,47,52,57,62,67,72,77,82,87,92,99,100}),999)</f>
        <v>87</v>
      </c>
      <c r="X646" s="57">
        <f>VLOOKUP(A646,'Individual Data'!$K$5:$AC$5544,8,FALSE)</f>
        <v>4</v>
      </c>
      <c r="Y646" s="57">
        <f>VLOOKUP(A646,'Individual Data'!$K$5:$AC$5544,9,FALSE)</f>
        <v>2019</v>
      </c>
    </row>
    <row r="647" spans="1:25" ht="15" customHeight="1" x14ac:dyDescent="0.25">
      <c r="A647" s="57" t="s">
        <v>3392</v>
      </c>
      <c r="B647" s="57">
        <v>646</v>
      </c>
      <c r="C647" s="73">
        <v>45238</v>
      </c>
      <c r="D647" s="57" t="s">
        <v>19289</v>
      </c>
      <c r="E647" s="57" t="s">
        <v>19290</v>
      </c>
      <c r="F647" s="197" t="s">
        <v>19617</v>
      </c>
      <c r="G647" s="57" t="s">
        <v>18037</v>
      </c>
      <c r="H647" s="57">
        <f t="shared" si="10"/>
        <v>88</v>
      </c>
      <c r="I647" s="57" t="s">
        <v>3225</v>
      </c>
      <c r="J647" s="57" t="s">
        <v>3228</v>
      </c>
      <c r="K647" s="57" t="s">
        <v>3228</v>
      </c>
      <c r="L647" s="57" t="s">
        <v>3196</v>
      </c>
      <c r="M647" s="57" t="s">
        <v>3196</v>
      </c>
      <c r="N647" s="193" t="s">
        <v>3196</v>
      </c>
      <c r="P647" s="57" t="s">
        <v>17700</v>
      </c>
      <c r="R647" s="57" t="s">
        <v>17700</v>
      </c>
      <c r="S647" s="57">
        <v>1</v>
      </c>
      <c r="T647" s="57">
        <v>9.9</v>
      </c>
      <c r="U647" s="57" t="str">
        <f>VLOOKUP(A647,'Individual Data'!$K$5:$AC$5544,12,FALSE)</f>
        <v>PLA1</v>
      </c>
      <c r="V647" s="14">
        <f>IFERROR(LOOKUP(H647,{30,43,48,53,58,63,68,73,78,83,88,93,97},{42,47,52,57,62,67,72,77,82,87,92,99,100}),999)</f>
        <v>92</v>
      </c>
      <c r="X647" s="57">
        <f>VLOOKUP(A647,'Individual Data'!$K$5:$AC$5544,8,FALSE)</f>
        <v>4</v>
      </c>
      <c r="Y647" s="57">
        <f>VLOOKUP(A647,'Individual Data'!$K$5:$AC$5544,9,FALSE)</f>
        <v>2019</v>
      </c>
    </row>
    <row r="648" spans="1:25" ht="15" customHeight="1" x14ac:dyDescent="0.25">
      <c r="A648" s="57" t="s">
        <v>14211</v>
      </c>
      <c r="B648" s="57">
        <v>647</v>
      </c>
      <c r="C648" s="73">
        <v>45238</v>
      </c>
      <c r="D648" s="57" t="s">
        <v>19291</v>
      </c>
      <c r="E648" s="57" t="s">
        <v>19292</v>
      </c>
      <c r="F648" s="197" t="s">
        <v>19617</v>
      </c>
      <c r="G648" s="57" t="s">
        <v>17954</v>
      </c>
      <c r="H648" s="57">
        <f t="shared" si="10"/>
        <v>81</v>
      </c>
      <c r="I648" s="57" t="s">
        <v>3225</v>
      </c>
      <c r="J648" s="57" t="s">
        <v>3196</v>
      </c>
      <c r="K648" s="57" t="s">
        <v>3196</v>
      </c>
      <c r="L648" s="57" t="s">
        <v>3196</v>
      </c>
      <c r="M648" s="57" t="s">
        <v>3196</v>
      </c>
      <c r="N648" s="193" t="s">
        <v>3228</v>
      </c>
      <c r="O648" s="57">
        <v>28</v>
      </c>
      <c r="P648" s="57" t="s">
        <v>17700</v>
      </c>
      <c r="R648" s="57" t="s">
        <v>17700</v>
      </c>
      <c r="S648" s="57">
        <v>1</v>
      </c>
      <c r="T648" s="57">
        <v>0.3</v>
      </c>
      <c r="U648" s="57" t="str">
        <f>VLOOKUP(A648,'Individual Data'!$K$5:$AC$5544,12,FALSE)</f>
        <v>BCA1</v>
      </c>
      <c r="V648" s="14">
        <f>IFERROR(LOOKUP(H648,{30,43,48,53,58,63,68,73,78,83,88,93,97},{42,47,52,57,62,67,72,77,82,87,92,99,100}),999)</f>
        <v>82</v>
      </c>
      <c r="X648" s="57">
        <f>VLOOKUP(A648,'Individual Data'!$K$5:$AC$5544,8,FALSE)</f>
        <v>4</v>
      </c>
      <c r="Y648" s="57">
        <f>VLOOKUP(A648,'Individual Data'!$K$5:$AC$5544,9,FALSE)</f>
        <v>2019</v>
      </c>
    </row>
    <row r="649" spans="1:25" ht="15" customHeight="1" x14ac:dyDescent="0.25">
      <c r="A649" s="57" t="s">
        <v>14809</v>
      </c>
      <c r="B649" s="57">
        <v>648</v>
      </c>
      <c r="C649" s="73">
        <v>45238</v>
      </c>
      <c r="D649" s="57" t="s">
        <v>19293</v>
      </c>
      <c r="E649" s="57" t="s">
        <v>19294</v>
      </c>
      <c r="F649" s="197" t="s">
        <v>19617</v>
      </c>
      <c r="G649" s="57" t="s">
        <v>18786</v>
      </c>
      <c r="H649" s="57">
        <f t="shared" si="10"/>
        <v>89.5</v>
      </c>
      <c r="I649" s="57" t="s">
        <v>3225</v>
      </c>
      <c r="J649" s="57" t="s">
        <v>3196</v>
      </c>
      <c r="K649" s="57" t="s">
        <v>3196</v>
      </c>
      <c r="L649" s="57" t="s">
        <v>3196</v>
      </c>
      <c r="M649" s="57" t="s">
        <v>3196</v>
      </c>
      <c r="N649" s="193" t="s">
        <v>3228</v>
      </c>
      <c r="O649" s="57">
        <v>28</v>
      </c>
      <c r="P649" s="57" t="s">
        <v>17700</v>
      </c>
      <c r="R649" s="57" t="s">
        <v>17700</v>
      </c>
      <c r="S649" s="57">
        <v>1</v>
      </c>
      <c r="T649" s="57">
        <v>9.9</v>
      </c>
      <c r="U649" s="57" t="str">
        <f>VLOOKUP(A649,'Individual Data'!$K$5:$AC$5544,12,FALSE)</f>
        <v>Unassigned</v>
      </c>
      <c r="V649" s="14">
        <f>IFERROR(LOOKUP(H649,{30,43,48,53,58,63,68,73,78,83,88,93,97},{42,47,52,57,62,67,72,77,82,87,92,99,100}),999)</f>
        <v>92</v>
      </c>
      <c r="X649" s="57" t="str">
        <f>VLOOKUP(A649,'Individual Data'!$K$5:$AC$5544,8,FALSE)</f>
        <v>NA</v>
      </c>
      <c r="Y649" s="57" t="str">
        <f>VLOOKUP(A649,'Individual Data'!$K$5:$AC$5544,9,FALSE)</f>
        <v>U</v>
      </c>
    </row>
    <row r="650" spans="1:25" ht="15" customHeight="1" x14ac:dyDescent="0.25">
      <c r="A650" s="57" t="s">
        <v>9519</v>
      </c>
      <c r="B650" s="57">
        <v>649</v>
      </c>
      <c r="C650" s="73">
        <v>45238</v>
      </c>
      <c r="D650" s="57" t="s">
        <v>19295</v>
      </c>
      <c r="E650" s="57" t="s">
        <v>19296</v>
      </c>
      <c r="F650" s="197" t="s">
        <v>19617</v>
      </c>
      <c r="G650" s="57" t="s">
        <v>18330</v>
      </c>
      <c r="H650" s="57">
        <f t="shared" si="10"/>
        <v>71</v>
      </c>
      <c r="I650" s="57" t="s">
        <v>3225</v>
      </c>
      <c r="J650" s="57" t="s">
        <v>3196</v>
      </c>
      <c r="K650" s="57" t="s">
        <v>3196</v>
      </c>
      <c r="L650" s="57" t="s">
        <v>3196</v>
      </c>
      <c r="M650" s="57" t="s">
        <v>3196</v>
      </c>
      <c r="N650" s="193" t="s">
        <v>3228</v>
      </c>
      <c r="O650" s="57">
        <v>28</v>
      </c>
      <c r="P650" s="57" t="s">
        <v>17700</v>
      </c>
      <c r="R650" s="57" t="s">
        <v>17700</v>
      </c>
      <c r="S650" s="57">
        <v>1</v>
      </c>
      <c r="T650" s="57">
        <v>0.3</v>
      </c>
      <c r="U650" s="57" t="str">
        <f>VLOOKUP(A650,'Individual Data'!$K$5:$AC$5544,12,FALSE)</f>
        <v>LGA</v>
      </c>
      <c r="V650" s="14">
        <f>IFERROR(LOOKUP(H650,{30,43,48,53,58,63,68,73,78,83,88,93,97},{42,47,52,57,62,67,72,77,82,87,92,99,100}),999)</f>
        <v>72</v>
      </c>
      <c r="X650" s="57">
        <f>VLOOKUP(A650,'Individual Data'!$K$5:$AC$5544,8,FALSE)</f>
        <v>4</v>
      </c>
      <c r="Y650" s="57">
        <f>VLOOKUP(A650,'Individual Data'!$K$5:$AC$5544,9,FALSE)</f>
        <v>2019</v>
      </c>
    </row>
    <row r="651" spans="1:25" ht="15" customHeight="1" x14ac:dyDescent="0.25">
      <c r="A651" s="57" t="s">
        <v>8927</v>
      </c>
      <c r="B651" s="57">
        <v>650</v>
      </c>
      <c r="C651" s="73">
        <v>45238</v>
      </c>
      <c r="D651" s="57" t="s">
        <v>19297</v>
      </c>
      <c r="E651" s="57" t="s">
        <v>19298</v>
      </c>
      <c r="F651" s="197" t="s">
        <v>19617</v>
      </c>
      <c r="G651" s="57" t="s">
        <v>18087</v>
      </c>
      <c r="H651" s="57">
        <f t="shared" si="10"/>
        <v>92.5</v>
      </c>
      <c r="I651" s="57" t="s">
        <v>3225</v>
      </c>
      <c r="J651" s="57" t="s">
        <v>3196</v>
      </c>
      <c r="K651" s="57" t="s">
        <v>3196</v>
      </c>
      <c r="L651" s="57" t="s">
        <v>3196</v>
      </c>
      <c r="M651" s="57" t="s">
        <v>3196</v>
      </c>
      <c r="N651" s="193" t="s">
        <v>3228</v>
      </c>
      <c r="O651" s="57">
        <v>28</v>
      </c>
      <c r="P651" s="57" t="s">
        <v>17700</v>
      </c>
      <c r="R651" s="57" t="s">
        <v>17700</v>
      </c>
      <c r="S651" s="57">
        <v>1</v>
      </c>
      <c r="T651" s="57">
        <v>0.3</v>
      </c>
      <c r="U651" s="57" t="str">
        <f>VLOOKUP(A651,'Individual Data'!$K$5:$AC$5544,12,FALSE)</f>
        <v>BCA1</v>
      </c>
      <c r="V651" s="14">
        <f>IFERROR(LOOKUP(H651,{30,43,48,53,58,63,68,73,78,83,88,93,97},{42,47,52,57,62,67,72,77,82,87,92,99,100}),999)</f>
        <v>92</v>
      </c>
      <c r="X651" s="57">
        <f>VLOOKUP(A651,'Individual Data'!$K$5:$AC$5544,8,FALSE)</f>
        <v>4</v>
      </c>
      <c r="Y651" s="57">
        <f>VLOOKUP(A651,'Individual Data'!$K$5:$AC$5544,9,FALSE)</f>
        <v>2019</v>
      </c>
    </row>
    <row r="652" spans="1:25" ht="15" customHeight="1" x14ac:dyDescent="0.25">
      <c r="A652" s="57" t="s">
        <v>15043</v>
      </c>
      <c r="B652" s="57">
        <v>651</v>
      </c>
      <c r="C652" s="73">
        <v>45238</v>
      </c>
      <c r="D652" s="57" t="s">
        <v>19299</v>
      </c>
      <c r="E652" s="57" t="s">
        <v>19300</v>
      </c>
      <c r="F652" s="197" t="s">
        <v>19617</v>
      </c>
      <c r="G652" s="57" t="s">
        <v>17879</v>
      </c>
      <c r="H652" s="57">
        <f t="shared" si="10"/>
        <v>82</v>
      </c>
      <c r="I652" s="57" t="s">
        <v>3225</v>
      </c>
      <c r="J652" s="57" t="s">
        <v>3196</v>
      </c>
      <c r="K652" s="57" t="s">
        <v>3196</v>
      </c>
      <c r="L652" s="57" t="s">
        <v>3196</v>
      </c>
      <c r="M652" s="57" t="s">
        <v>3196</v>
      </c>
      <c r="N652" s="193" t="s">
        <v>3228</v>
      </c>
      <c r="O652" s="57">
        <v>28</v>
      </c>
      <c r="P652" s="57" t="s">
        <v>17700</v>
      </c>
      <c r="R652" s="57" t="s">
        <v>17700</v>
      </c>
      <c r="S652" s="57">
        <v>1</v>
      </c>
      <c r="T652" s="57">
        <v>0.3</v>
      </c>
      <c r="U652" s="57" t="str">
        <f>VLOOKUP(A652,'Individual Data'!$K$5:$AC$5544,12,FALSE)</f>
        <v>Unassigned</v>
      </c>
      <c r="V652" s="14">
        <f>IFERROR(LOOKUP(H652,{30,43,48,53,58,63,68,73,78,83,88,93,97},{42,47,52,57,62,67,72,77,82,87,92,99,100}),999)</f>
        <v>82</v>
      </c>
      <c r="X652" s="57" t="str">
        <f>VLOOKUP(A652,'Individual Data'!$K$5:$AC$5544,8,FALSE)</f>
        <v>NA</v>
      </c>
      <c r="Y652" s="57" t="str">
        <f>VLOOKUP(A652,'Individual Data'!$K$5:$AC$5544,9,FALSE)</f>
        <v>U</v>
      </c>
    </row>
    <row r="653" spans="1:25" ht="15" customHeight="1" x14ac:dyDescent="0.25">
      <c r="A653" s="57" t="s">
        <v>9569</v>
      </c>
      <c r="B653" s="57">
        <v>652</v>
      </c>
      <c r="C653" s="73">
        <v>45238</v>
      </c>
      <c r="D653" s="57" t="s">
        <v>19301</v>
      </c>
      <c r="E653" s="57" t="s">
        <v>19302</v>
      </c>
      <c r="F653" s="197" t="s">
        <v>19617</v>
      </c>
      <c r="G653" s="57" t="s">
        <v>18049</v>
      </c>
      <c r="H653" s="57">
        <f t="shared" si="10"/>
        <v>84</v>
      </c>
      <c r="I653" s="57" t="s">
        <v>3225</v>
      </c>
      <c r="J653" s="57" t="s">
        <v>3196</v>
      </c>
      <c r="K653" s="57" t="s">
        <v>3196</v>
      </c>
      <c r="L653" s="57" t="s">
        <v>3196</v>
      </c>
      <c r="M653" s="57" t="s">
        <v>3196</v>
      </c>
      <c r="N653" s="193" t="s">
        <v>3228</v>
      </c>
      <c r="O653" s="57">
        <v>29</v>
      </c>
      <c r="P653" s="57" t="s">
        <v>17700</v>
      </c>
      <c r="R653" s="57" t="s">
        <v>17700</v>
      </c>
      <c r="S653" s="57">
        <v>1</v>
      </c>
      <c r="T653" s="57">
        <v>0.3</v>
      </c>
      <c r="U653" s="57" t="str">
        <f>VLOOKUP(A653,'Individual Data'!$K$5:$AC$5544,12,FALSE)</f>
        <v>Unassigned</v>
      </c>
      <c r="V653" s="14">
        <f>IFERROR(LOOKUP(H653,{30,43,48,53,58,63,68,73,78,83,88,93,97},{42,47,52,57,62,67,72,77,82,87,92,99,100}),999)</f>
        <v>87</v>
      </c>
      <c r="X653" s="57" t="str">
        <f>VLOOKUP(A653,'Individual Data'!$K$5:$AC$5544,8,FALSE)</f>
        <v>NA</v>
      </c>
      <c r="Y653" s="57" t="str">
        <f>VLOOKUP(A653,'Individual Data'!$K$5:$AC$5544,9,FALSE)</f>
        <v>U</v>
      </c>
    </row>
    <row r="654" spans="1:25" ht="15" customHeight="1" x14ac:dyDescent="0.25">
      <c r="A654" s="57" t="s">
        <v>9037</v>
      </c>
      <c r="B654" s="57">
        <v>653</v>
      </c>
      <c r="C654" s="73">
        <v>45238</v>
      </c>
      <c r="D654" s="57" t="s">
        <v>19303</v>
      </c>
      <c r="E654" s="57" t="s">
        <v>19304</v>
      </c>
      <c r="F654" s="197" t="s">
        <v>19617</v>
      </c>
      <c r="G654" s="57" t="s">
        <v>17954</v>
      </c>
      <c r="H654" s="57">
        <f t="shared" si="10"/>
        <v>81</v>
      </c>
      <c r="I654" s="57" t="s">
        <v>3225</v>
      </c>
      <c r="J654" s="57" t="s">
        <v>3196</v>
      </c>
      <c r="K654" s="57" t="s">
        <v>3196</v>
      </c>
      <c r="L654" s="57" t="s">
        <v>3196</v>
      </c>
      <c r="M654" s="57" t="s">
        <v>3196</v>
      </c>
      <c r="N654" s="193" t="s">
        <v>3228</v>
      </c>
      <c r="O654" s="57">
        <v>29</v>
      </c>
      <c r="P654" s="57" t="s">
        <v>17700</v>
      </c>
      <c r="R654" s="57" t="s">
        <v>17700</v>
      </c>
      <c r="S654" s="57">
        <v>1</v>
      </c>
      <c r="T654" s="57">
        <v>0.3</v>
      </c>
      <c r="U654" s="57" t="str">
        <f>VLOOKUP(A654,'Individual Data'!$K$5:$AC$5544,12,FALSE)</f>
        <v>LFSO</v>
      </c>
      <c r="V654" s="14">
        <f>IFERROR(LOOKUP(H654,{30,43,48,53,58,63,68,73,78,83,88,93,97},{42,47,52,57,62,67,72,77,82,87,92,99,100}),999)</f>
        <v>82</v>
      </c>
      <c r="X654" s="57">
        <f>VLOOKUP(A654,'Individual Data'!$K$5:$AC$5544,8,FALSE)</f>
        <v>4</v>
      </c>
      <c r="Y654" s="57">
        <f>VLOOKUP(A654,'Individual Data'!$K$5:$AC$5544,9,FALSE)</f>
        <v>2019</v>
      </c>
    </row>
    <row r="655" spans="1:25" ht="15" customHeight="1" x14ac:dyDescent="0.25">
      <c r="A655" s="57" t="s">
        <v>14036</v>
      </c>
      <c r="B655" s="57">
        <v>654</v>
      </c>
      <c r="C655" s="73">
        <v>45238</v>
      </c>
      <c r="D655" s="57" t="s">
        <v>19305</v>
      </c>
      <c r="E655" s="57" t="s">
        <v>19306</v>
      </c>
      <c r="F655" s="197" t="s">
        <v>19617</v>
      </c>
      <c r="G655" s="57" t="s">
        <v>18040</v>
      </c>
      <c r="H655" s="57">
        <f t="shared" si="10"/>
        <v>86</v>
      </c>
      <c r="I655" s="57" t="s">
        <v>3225</v>
      </c>
      <c r="J655" s="57" t="s">
        <v>3196</v>
      </c>
      <c r="K655" s="57" t="s">
        <v>3196</v>
      </c>
      <c r="L655" s="57" t="s">
        <v>3196</v>
      </c>
      <c r="M655" s="57" t="s">
        <v>3196</v>
      </c>
      <c r="N655" s="193" t="s">
        <v>3228</v>
      </c>
      <c r="O655" s="57">
        <v>29</v>
      </c>
      <c r="P655" s="57" t="s">
        <v>17700</v>
      </c>
      <c r="R655" s="57" t="s">
        <v>17700</v>
      </c>
      <c r="S655" s="57">
        <v>1</v>
      </c>
      <c r="T655" s="57">
        <v>0.4</v>
      </c>
      <c r="U655" s="57" t="str">
        <f>VLOOKUP(A655,'Individual Data'!$K$5:$AC$5544,12,FALSE)</f>
        <v>IPCSR</v>
      </c>
      <c r="V655" s="14">
        <f>IFERROR(LOOKUP(H655,{30,43,48,53,58,63,68,73,78,83,88,93,97},{42,47,52,57,62,67,72,77,82,87,92,99,100}),999)</f>
        <v>87</v>
      </c>
      <c r="X655" s="57">
        <f>VLOOKUP(A655,'Individual Data'!$K$5:$AC$5544,8,FALSE)</f>
        <v>4</v>
      </c>
      <c r="Y655" s="57">
        <f>VLOOKUP(A655,'Individual Data'!$K$5:$AC$5544,9,FALSE)</f>
        <v>2019</v>
      </c>
    </row>
    <row r="656" spans="1:25" ht="15" customHeight="1" x14ac:dyDescent="0.25">
      <c r="A656" s="57" t="s">
        <v>6730</v>
      </c>
      <c r="B656" s="57">
        <v>655</v>
      </c>
      <c r="C656" s="73">
        <v>45238</v>
      </c>
      <c r="D656" s="57">
        <v>4389</v>
      </c>
      <c r="E656" s="57" t="s">
        <v>17878</v>
      </c>
      <c r="F656" s="228" t="s">
        <v>19617</v>
      </c>
      <c r="G656" s="57" t="s">
        <v>17879</v>
      </c>
      <c r="H656" s="57">
        <f t="shared" si="10"/>
        <v>82</v>
      </c>
      <c r="I656" s="57" t="s">
        <v>3225</v>
      </c>
      <c r="J656" s="57" t="s">
        <v>3196</v>
      </c>
      <c r="K656" s="57" t="s">
        <v>3196</v>
      </c>
      <c r="L656" s="57" t="s">
        <v>3196</v>
      </c>
      <c r="M656" s="57" t="s">
        <v>3196</v>
      </c>
      <c r="N656" s="193" t="s">
        <v>3228</v>
      </c>
      <c r="O656" s="57">
        <v>29</v>
      </c>
      <c r="P656" s="57" t="s">
        <v>17700</v>
      </c>
      <c r="R656" s="57" t="s">
        <v>17700</v>
      </c>
      <c r="S656" s="57">
        <v>1</v>
      </c>
      <c r="T656" s="57">
        <v>0.3</v>
      </c>
      <c r="U656" s="57" t="str">
        <f>VLOOKUP(A656,'Individual Data'!$K$5:$AC$5544,12,FALSE)</f>
        <v>IPCSR</v>
      </c>
      <c r="V656" s="14">
        <f>IFERROR(LOOKUP(H656,{30,43,48,53,58,63,68,73,78,83,88,93,97},{42,47,52,57,62,67,72,77,82,87,92,99,100}),999)</f>
        <v>82</v>
      </c>
      <c r="X656" s="57">
        <f>VLOOKUP(A656,'Individual Data'!$K$5:$AC$5544,8,FALSE)</f>
        <v>4</v>
      </c>
      <c r="Y656" s="57">
        <f>VLOOKUP(A656,'Individual Data'!$K$5:$AC$5544,9,FALSE)</f>
        <v>2019</v>
      </c>
    </row>
    <row r="657" spans="1:25" ht="15" customHeight="1" x14ac:dyDescent="0.25">
      <c r="A657" s="57" t="s">
        <v>15740</v>
      </c>
      <c r="B657" s="57">
        <v>656</v>
      </c>
      <c r="C657" s="73">
        <v>45238</v>
      </c>
      <c r="D657" s="57" t="s">
        <v>19307</v>
      </c>
      <c r="E657" s="57" t="s">
        <v>19308</v>
      </c>
      <c r="F657" s="197" t="s">
        <v>19617</v>
      </c>
      <c r="G657" s="57" t="s">
        <v>17879</v>
      </c>
      <c r="H657" s="57">
        <f t="shared" si="10"/>
        <v>82</v>
      </c>
      <c r="I657" s="57" t="s">
        <v>3225</v>
      </c>
      <c r="J657" s="57" t="s">
        <v>3196</v>
      </c>
      <c r="K657" s="57" t="s">
        <v>3196</v>
      </c>
      <c r="L657" s="57" t="s">
        <v>3196</v>
      </c>
      <c r="M657" s="57" t="s">
        <v>3196</v>
      </c>
      <c r="N657" s="193" t="s">
        <v>3228</v>
      </c>
      <c r="O657" s="57">
        <v>29</v>
      </c>
      <c r="P657" s="57" t="s">
        <v>17700</v>
      </c>
      <c r="R657" s="57" t="s">
        <v>17700</v>
      </c>
      <c r="S657" s="57">
        <v>1</v>
      </c>
      <c r="T657" s="57">
        <v>0.3</v>
      </c>
      <c r="U657" s="57" t="str">
        <f>VLOOKUP(A657,'Individual Data'!$K$5:$AC$5544,12,FALSE)</f>
        <v>NLVA</v>
      </c>
      <c r="V657" s="14">
        <f>IFERROR(LOOKUP(H657,{30,43,48,53,58,63,68,73,78,83,88,93,97},{42,47,52,57,62,67,72,77,82,87,92,99,100}),999)</f>
        <v>82</v>
      </c>
      <c r="X657" s="57">
        <f>VLOOKUP(A657,'Individual Data'!$K$5:$AC$5544,8,FALSE)</f>
        <v>4</v>
      </c>
      <c r="Y657" s="57">
        <f>VLOOKUP(A657,'Individual Data'!$K$5:$AC$5544,9,FALSE)</f>
        <v>2019</v>
      </c>
    </row>
    <row r="658" spans="1:25" ht="15" customHeight="1" x14ac:dyDescent="0.25">
      <c r="A658" s="57" t="s">
        <v>9320</v>
      </c>
      <c r="B658" s="57">
        <v>657</v>
      </c>
      <c r="C658" s="73">
        <v>45238</v>
      </c>
      <c r="D658" s="57" t="s">
        <v>19309</v>
      </c>
      <c r="E658" s="57" t="s">
        <v>19310</v>
      </c>
      <c r="F658" s="197" t="s">
        <v>19617</v>
      </c>
      <c r="G658" s="57" t="s">
        <v>17934</v>
      </c>
      <c r="H658" s="57">
        <f t="shared" si="10"/>
        <v>77</v>
      </c>
      <c r="I658" s="57" t="s">
        <v>3225</v>
      </c>
      <c r="J658" s="57" t="s">
        <v>3196</v>
      </c>
      <c r="K658" s="57" t="s">
        <v>3196</v>
      </c>
      <c r="L658" s="57" t="s">
        <v>3196</v>
      </c>
      <c r="M658" s="57" t="s">
        <v>3196</v>
      </c>
      <c r="N658" s="193" t="s">
        <v>3228</v>
      </c>
      <c r="O658" s="57">
        <v>29</v>
      </c>
      <c r="P658" s="57" t="s">
        <v>17700</v>
      </c>
      <c r="R658" s="57" t="s">
        <v>17700</v>
      </c>
      <c r="S658" s="57">
        <v>1</v>
      </c>
      <c r="T658" s="57">
        <v>9.9</v>
      </c>
      <c r="U658" s="57" t="str">
        <f>VLOOKUP(A658,'Individual Data'!$K$5:$AC$5544,12,FALSE)</f>
        <v>LFHSO2</v>
      </c>
      <c r="V658" s="14">
        <f>IFERROR(LOOKUP(H658,{30,43,48,53,58,63,68,73,78,83,88,93,97},{42,47,52,57,62,67,72,77,82,87,92,99,100}),999)</f>
        <v>77</v>
      </c>
      <c r="X658" s="57">
        <f>VLOOKUP(A658,'Individual Data'!$K$5:$AC$5544,8,FALSE)</f>
        <v>4</v>
      </c>
      <c r="Y658" s="57">
        <f>VLOOKUP(A658,'Individual Data'!$K$5:$AC$5544,9,FALSE)</f>
        <v>2019</v>
      </c>
    </row>
    <row r="659" spans="1:25" ht="15" customHeight="1" x14ac:dyDescent="0.25">
      <c r="A659" s="57" t="s">
        <v>6759</v>
      </c>
      <c r="B659" s="57">
        <v>658</v>
      </c>
      <c r="C659" s="73">
        <v>45238</v>
      </c>
      <c r="D659" s="57" t="s">
        <v>19311</v>
      </c>
      <c r="E659" s="57" t="s">
        <v>19312</v>
      </c>
      <c r="F659" s="197" t="s">
        <v>19617</v>
      </c>
      <c r="G659" s="57" t="s">
        <v>18308</v>
      </c>
      <c r="H659" s="57">
        <f t="shared" si="10"/>
        <v>89</v>
      </c>
      <c r="I659" s="57" t="s">
        <v>3225</v>
      </c>
      <c r="J659" s="57" t="s">
        <v>3228</v>
      </c>
      <c r="K659" s="57" t="s">
        <v>3228</v>
      </c>
      <c r="L659" s="57" t="s">
        <v>3196</v>
      </c>
      <c r="M659" s="57" t="s">
        <v>3196</v>
      </c>
      <c r="N659" s="193" t="s">
        <v>3196</v>
      </c>
      <c r="P659" s="57" t="s">
        <v>17700</v>
      </c>
      <c r="R659" s="57" t="s">
        <v>17700</v>
      </c>
      <c r="S659" s="57">
        <v>1</v>
      </c>
      <c r="T659" s="57">
        <v>9.9</v>
      </c>
      <c r="U659" s="57" t="str">
        <f>VLOOKUP(A659,'Individual Data'!$K$5:$AC$5544,12,FALSE)</f>
        <v>CJA2</v>
      </c>
      <c r="V659" s="14">
        <f>IFERROR(LOOKUP(H659,{30,43,48,53,58,63,68,73,78,83,88,93,97},{42,47,52,57,62,67,72,77,82,87,92,99,100}),999)</f>
        <v>92</v>
      </c>
      <c r="X659" s="57">
        <f>VLOOKUP(A659,'Individual Data'!$K$5:$AC$5544,8,FALSE)</f>
        <v>4</v>
      </c>
      <c r="Y659" s="57">
        <f>VLOOKUP(A659,'Individual Data'!$K$5:$AC$5544,9,FALSE)</f>
        <v>2019</v>
      </c>
    </row>
    <row r="660" spans="1:25" ht="15" customHeight="1" x14ac:dyDescent="0.25">
      <c r="A660" s="57" t="s">
        <v>3887</v>
      </c>
      <c r="B660" s="57">
        <v>659</v>
      </c>
      <c r="C660" s="73">
        <v>45238</v>
      </c>
      <c r="D660" s="57" t="s">
        <v>19313</v>
      </c>
      <c r="E660" s="57" t="s">
        <v>19314</v>
      </c>
      <c r="F660" s="197" t="s">
        <v>19617</v>
      </c>
      <c r="G660" s="57" t="s">
        <v>18308</v>
      </c>
      <c r="H660" s="57">
        <f t="shared" si="10"/>
        <v>89</v>
      </c>
      <c r="I660" s="57" t="s">
        <v>3225</v>
      </c>
      <c r="J660" s="57" t="s">
        <v>3196</v>
      </c>
      <c r="K660" s="57" t="s">
        <v>3196</v>
      </c>
      <c r="L660" s="57" t="s">
        <v>3196</v>
      </c>
      <c r="M660" s="57" t="s">
        <v>3196</v>
      </c>
      <c r="N660" s="193" t="s">
        <v>3228</v>
      </c>
      <c r="O660" s="57">
        <v>29</v>
      </c>
      <c r="P660" s="57" t="s">
        <v>17700</v>
      </c>
      <c r="R660" s="57" t="s">
        <v>17700</v>
      </c>
      <c r="S660" s="57">
        <v>1</v>
      </c>
      <c r="T660" s="57">
        <v>9.9</v>
      </c>
      <c r="U660" s="57" t="str">
        <f>VLOOKUP(A660,'Individual Data'!$K$5:$AC$5544,12,FALSE)</f>
        <v>BCA1</v>
      </c>
      <c r="V660" s="14">
        <f>IFERROR(LOOKUP(H660,{30,43,48,53,58,63,68,73,78,83,88,93,97},{42,47,52,57,62,67,72,77,82,87,92,99,100}),999)</f>
        <v>92</v>
      </c>
      <c r="X660" s="57">
        <f>VLOOKUP(A660,'Individual Data'!$K$5:$AC$5544,8,FALSE)</f>
        <v>4</v>
      </c>
      <c r="Y660" s="57">
        <f>VLOOKUP(A660,'Individual Data'!$K$5:$AC$5544,9,FALSE)</f>
        <v>2019</v>
      </c>
    </row>
    <row r="661" spans="1:25" ht="15" customHeight="1" x14ac:dyDescent="0.25">
      <c r="A661" s="57" t="s">
        <v>6663</v>
      </c>
      <c r="B661" s="57">
        <v>660</v>
      </c>
      <c r="C661" s="73">
        <v>45238</v>
      </c>
      <c r="D661" s="57" t="s">
        <v>19315</v>
      </c>
      <c r="E661" s="57" t="s">
        <v>19316</v>
      </c>
      <c r="F661" s="197" t="s">
        <v>19617</v>
      </c>
      <c r="G661" s="57" t="s">
        <v>17879</v>
      </c>
      <c r="H661" s="57">
        <f t="shared" si="10"/>
        <v>82</v>
      </c>
      <c r="I661" s="57" t="s">
        <v>3225</v>
      </c>
      <c r="J661" s="57" t="s">
        <v>3228</v>
      </c>
      <c r="K661" s="57" t="s">
        <v>3228</v>
      </c>
      <c r="L661" s="57" t="s">
        <v>3196</v>
      </c>
      <c r="M661" s="57" t="s">
        <v>3196</v>
      </c>
      <c r="N661" s="193" t="s">
        <v>3196</v>
      </c>
      <c r="P661" s="57" t="s">
        <v>17700</v>
      </c>
      <c r="R661" s="57" t="s">
        <v>17700</v>
      </c>
      <c r="S661" s="57">
        <v>1</v>
      </c>
      <c r="T661" s="57">
        <v>9.9</v>
      </c>
      <c r="U661" s="57" t="str">
        <f>VLOOKUP(A661,'Individual Data'!$K$5:$AC$5544,12,FALSE)</f>
        <v>LFSO</v>
      </c>
      <c r="V661" s="14">
        <f>IFERROR(LOOKUP(H661,{30,43,48,53,58,63,68,73,78,83,88,93,97},{42,47,52,57,62,67,72,77,82,87,92,99,100}),999)</f>
        <v>82</v>
      </c>
      <c r="X661" s="57">
        <f>VLOOKUP(A661,'Individual Data'!$K$5:$AC$5544,8,FALSE)</f>
        <v>4</v>
      </c>
      <c r="Y661" s="57">
        <f>VLOOKUP(A661,'Individual Data'!$K$5:$AC$5544,9,FALSE)</f>
        <v>2019</v>
      </c>
    </row>
    <row r="662" spans="1:25" ht="15" customHeight="1" x14ac:dyDescent="0.25">
      <c r="A662" s="57" t="s">
        <v>6436</v>
      </c>
      <c r="B662" s="57">
        <v>661</v>
      </c>
      <c r="C662" s="73">
        <v>45238</v>
      </c>
      <c r="D662" s="57" t="s">
        <v>19317</v>
      </c>
      <c r="E662" s="57" t="s">
        <v>19318</v>
      </c>
      <c r="F662" s="197" t="s">
        <v>19617</v>
      </c>
      <c r="G662" s="57" t="s">
        <v>18167</v>
      </c>
      <c r="H662" s="57">
        <f t="shared" si="10"/>
        <v>83</v>
      </c>
      <c r="I662" s="57" t="s">
        <v>3225</v>
      </c>
      <c r="J662" s="57" t="s">
        <v>3196</v>
      </c>
      <c r="K662" s="57" t="s">
        <v>3196</v>
      </c>
      <c r="L662" s="57" t="s">
        <v>3196</v>
      </c>
      <c r="M662" s="57" t="s">
        <v>3196</v>
      </c>
      <c r="N662" s="193" t="s">
        <v>3228</v>
      </c>
      <c r="O662" s="57">
        <v>29</v>
      </c>
      <c r="P662" s="57" t="s">
        <v>17700</v>
      </c>
      <c r="R662" s="57" t="s">
        <v>17700</v>
      </c>
      <c r="S662" s="57">
        <v>1</v>
      </c>
      <c r="T662" s="57">
        <v>9.9</v>
      </c>
      <c r="U662" s="57" t="str">
        <f>VLOOKUP(A662,'Individual Data'!$K$5:$AC$5544,12,FALSE)</f>
        <v>CJA1</v>
      </c>
      <c r="V662" s="14">
        <f>IFERROR(LOOKUP(H662,{30,43,48,53,58,63,68,73,78,83,88,93,97},{42,47,52,57,62,67,72,77,82,87,92,99,100}),999)</f>
        <v>87</v>
      </c>
      <c r="X662" s="57">
        <f>VLOOKUP(A662,'Individual Data'!$K$5:$AC$5544,8,FALSE)</f>
        <v>4</v>
      </c>
      <c r="Y662" s="57">
        <f>VLOOKUP(A662,'Individual Data'!$K$5:$AC$5544,9,FALSE)</f>
        <v>2019</v>
      </c>
    </row>
    <row r="663" spans="1:25" ht="15" customHeight="1" x14ac:dyDescent="0.25">
      <c r="A663" s="57" t="s">
        <v>14925</v>
      </c>
      <c r="B663" s="57">
        <v>662</v>
      </c>
      <c r="C663" s="73">
        <v>45238</v>
      </c>
      <c r="D663" s="57" t="s">
        <v>19319</v>
      </c>
      <c r="E663" s="57" t="s">
        <v>19320</v>
      </c>
      <c r="F663" s="197" t="s">
        <v>19617</v>
      </c>
      <c r="G663" s="57" t="s">
        <v>17966</v>
      </c>
      <c r="H663" s="57">
        <f t="shared" si="10"/>
        <v>77.5</v>
      </c>
      <c r="I663" s="57" t="s">
        <v>3225</v>
      </c>
      <c r="J663" s="57" t="s">
        <v>3196</v>
      </c>
      <c r="K663" s="57" t="s">
        <v>3196</v>
      </c>
      <c r="L663" s="57" t="s">
        <v>3196</v>
      </c>
      <c r="M663" s="57" t="s">
        <v>3196</v>
      </c>
      <c r="N663" s="193" t="s">
        <v>3228</v>
      </c>
      <c r="O663" s="57">
        <v>29</v>
      </c>
      <c r="P663" s="57" t="s">
        <v>17700</v>
      </c>
      <c r="R663" s="57" t="s">
        <v>17700</v>
      </c>
      <c r="S663" s="57">
        <v>1</v>
      </c>
      <c r="T663" s="57">
        <v>0.3</v>
      </c>
      <c r="U663" s="57" t="str">
        <f>VLOOKUP(A663,'Individual Data'!$K$5:$AC$5544,12,FALSE)</f>
        <v>LFHSO2</v>
      </c>
      <c r="V663" s="14">
        <f>IFERROR(LOOKUP(H663,{30,43,48,53,58,63,68,73,78,83,88,93,97},{42,47,52,57,62,67,72,77,82,87,92,99,100}),999)</f>
        <v>77</v>
      </c>
      <c r="X663" s="57">
        <f>VLOOKUP(A663,'Individual Data'!$K$5:$AC$5544,8,FALSE)</f>
        <v>4</v>
      </c>
      <c r="Y663" s="57">
        <f>VLOOKUP(A663,'Individual Data'!$K$5:$AC$5544,9,FALSE)</f>
        <v>2019</v>
      </c>
    </row>
    <row r="664" spans="1:25" ht="15" customHeight="1" x14ac:dyDescent="0.25">
      <c r="A664" s="57" t="s">
        <v>9097</v>
      </c>
      <c r="B664" s="57">
        <v>663</v>
      </c>
      <c r="C664" s="73">
        <v>45238</v>
      </c>
      <c r="D664" s="57" t="s">
        <v>19321</v>
      </c>
      <c r="E664" s="57" t="s">
        <v>19322</v>
      </c>
      <c r="F664" s="197" t="s">
        <v>19617</v>
      </c>
      <c r="G664" s="57" t="s">
        <v>17995</v>
      </c>
      <c r="H664" s="57">
        <f t="shared" si="10"/>
        <v>75</v>
      </c>
      <c r="I664" s="57" t="s">
        <v>3225</v>
      </c>
      <c r="J664" s="57" t="s">
        <v>3196</v>
      </c>
      <c r="K664" s="57" t="s">
        <v>3196</v>
      </c>
      <c r="L664" s="57" t="s">
        <v>3196</v>
      </c>
      <c r="M664" s="57" t="s">
        <v>3196</v>
      </c>
      <c r="N664" s="193" t="s">
        <v>3228</v>
      </c>
      <c r="O664" s="57">
        <v>29</v>
      </c>
      <c r="P664" s="57" t="s">
        <v>17700</v>
      </c>
      <c r="R664" s="57" t="s">
        <v>17700</v>
      </c>
      <c r="S664" s="57">
        <v>1</v>
      </c>
      <c r="T664" s="57">
        <v>9.9</v>
      </c>
      <c r="U664" s="57" t="str">
        <f>VLOOKUP(A664,'Individual Data'!$K$5:$AC$5544,12,FALSE)</f>
        <v>IPCSR</v>
      </c>
      <c r="V664" s="14">
        <f>IFERROR(LOOKUP(H664,{30,43,48,53,58,63,68,73,78,83,88,93,97},{42,47,52,57,62,67,72,77,82,87,92,99,100}),999)</f>
        <v>77</v>
      </c>
      <c r="X664" s="57">
        <f>VLOOKUP(A664,'Individual Data'!$K$5:$AC$5544,8,FALSE)</f>
        <v>4</v>
      </c>
      <c r="Y664" s="57">
        <f>VLOOKUP(A664,'Individual Data'!$K$5:$AC$5544,9,FALSE)</f>
        <v>2019</v>
      </c>
    </row>
    <row r="665" spans="1:25" ht="15" customHeight="1" x14ac:dyDescent="0.25">
      <c r="A665" s="57" t="s">
        <v>15814</v>
      </c>
      <c r="B665" s="57">
        <v>664</v>
      </c>
      <c r="C665" s="73">
        <v>45238</v>
      </c>
      <c r="D665" s="57" t="s">
        <v>19323</v>
      </c>
      <c r="E665" s="57" t="s">
        <v>19324</v>
      </c>
      <c r="F665" s="197" t="s">
        <v>19617</v>
      </c>
      <c r="G665" s="57" t="s">
        <v>18167</v>
      </c>
      <c r="H665" s="57">
        <f t="shared" si="10"/>
        <v>83</v>
      </c>
      <c r="I665" s="57" t="s">
        <v>3225</v>
      </c>
      <c r="J665" s="57" t="s">
        <v>3196</v>
      </c>
      <c r="K665" s="57" t="s">
        <v>3196</v>
      </c>
      <c r="L665" s="57" t="s">
        <v>3196</v>
      </c>
      <c r="M665" s="57" t="s">
        <v>3196</v>
      </c>
      <c r="N665" s="193" t="s">
        <v>3228</v>
      </c>
      <c r="O665" s="57">
        <v>29</v>
      </c>
      <c r="P665" s="57" t="s">
        <v>17700</v>
      </c>
      <c r="R665" s="57" t="s">
        <v>17700</v>
      </c>
      <c r="S665" s="57">
        <v>1</v>
      </c>
      <c r="T665" s="57">
        <v>0.3</v>
      </c>
      <c r="U665" s="57" t="str">
        <f>VLOOKUP(A665,'Individual Data'!$K$5:$AC$5544,12,FALSE)</f>
        <v>Unassigned</v>
      </c>
      <c r="V665" s="14">
        <f>IFERROR(LOOKUP(H665,{30,43,48,53,58,63,68,73,78,83,88,93,97},{42,47,52,57,62,67,72,77,82,87,92,99,100}),999)</f>
        <v>87</v>
      </c>
      <c r="X665" s="57" t="str">
        <f>VLOOKUP(A665,'Individual Data'!$K$5:$AC$5544,8,FALSE)</f>
        <v>NA</v>
      </c>
      <c r="Y665" s="57" t="str">
        <f>VLOOKUP(A665,'Individual Data'!$K$5:$AC$5544,9,FALSE)</f>
        <v>U</v>
      </c>
    </row>
    <row r="666" spans="1:25" ht="15" customHeight="1" x14ac:dyDescent="0.25">
      <c r="A666" s="57" t="s">
        <v>3596</v>
      </c>
      <c r="B666" s="57">
        <v>665</v>
      </c>
      <c r="C666" s="73">
        <v>45238</v>
      </c>
      <c r="D666" s="57" t="s">
        <v>19325</v>
      </c>
      <c r="E666" s="57" t="s">
        <v>19326</v>
      </c>
      <c r="F666" s="197" t="s">
        <v>19617</v>
      </c>
      <c r="G666" s="57" t="s">
        <v>17966</v>
      </c>
      <c r="H666" s="57">
        <f t="shared" si="10"/>
        <v>77.5</v>
      </c>
      <c r="I666" s="57" t="s">
        <v>3225</v>
      </c>
      <c r="J666" s="57" t="s">
        <v>3196</v>
      </c>
      <c r="K666" s="57" t="s">
        <v>3196</v>
      </c>
      <c r="L666" s="57" t="s">
        <v>3196</v>
      </c>
      <c r="M666" s="57" t="s">
        <v>3196</v>
      </c>
      <c r="N666" s="193" t="s">
        <v>3228</v>
      </c>
      <c r="O666" s="57">
        <v>29</v>
      </c>
      <c r="P666" s="57" t="s">
        <v>17700</v>
      </c>
      <c r="R666" s="57" t="s">
        <v>17700</v>
      </c>
      <c r="S666" s="57">
        <v>1</v>
      </c>
      <c r="T666" s="57">
        <v>0.3</v>
      </c>
      <c r="U666" s="57" t="str">
        <f>VLOOKUP(A666,'Individual Data'!$K$5:$AC$5544,12,FALSE)</f>
        <v>LFSO</v>
      </c>
      <c r="V666" s="14">
        <f>IFERROR(LOOKUP(H666,{30,43,48,53,58,63,68,73,78,83,88,93,97},{42,47,52,57,62,67,72,77,82,87,92,99,100}),999)</f>
        <v>77</v>
      </c>
      <c r="X666" s="57">
        <f>VLOOKUP(A666,'Individual Data'!$K$5:$AC$5544,8,FALSE)</f>
        <v>4</v>
      </c>
      <c r="Y666" s="57">
        <f>VLOOKUP(A666,'Individual Data'!$K$5:$AC$5544,9,FALSE)</f>
        <v>2019</v>
      </c>
    </row>
    <row r="667" spans="1:25" ht="15" customHeight="1" x14ac:dyDescent="0.25">
      <c r="A667" s="57" t="s">
        <v>15705</v>
      </c>
      <c r="B667" s="57">
        <v>666</v>
      </c>
      <c r="C667" s="73">
        <v>45238</v>
      </c>
      <c r="D667" s="57" t="s">
        <v>19327</v>
      </c>
      <c r="E667" s="57" t="s">
        <v>19328</v>
      </c>
      <c r="F667" s="197" t="s">
        <v>19617</v>
      </c>
      <c r="G667" s="57" t="s">
        <v>17943</v>
      </c>
      <c r="H667" s="57">
        <f t="shared" si="10"/>
        <v>76</v>
      </c>
      <c r="I667" s="57" t="s">
        <v>3225</v>
      </c>
      <c r="J667" s="57" t="s">
        <v>3196</v>
      </c>
      <c r="K667" s="57" t="s">
        <v>3196</v>
      </c>
      <c r="L667" s="57" t="s">
        <v>3196</v>
      </c>
      <c r="M667" s="57" t="s">
        <v>3196</v>
      </c>
      <c r="N667" s="193" t="s">
        <v>3228</v>
      </c>
      <c r="O667" s="57">
        <v>29</v>
      </c>
      <c r="P667" s="57" t="s">
        <v>17700</v>
      </c>
      <c r="R667" s="57" t="s">
        <v>17700</v>
      </c>
      <c r="S667" s="57">
        <v>1</v>
      </c>
      <c r="T667" s="57">
        <v>9.9</v>
      </c>
      <c r="U667" s="57" t="str">
        <f>VLOOKUP(A667,'Individual Data'!$K$5:$AC$5544,12,FALSE)</f>
        <v>Unassigned</v>
      </c>
      <c r="V667" s="14">
        <f>IFERROR(LOOKUP(H667,{30,43,48,53,58,63,68,73,78,83,88,93,97},{42,47,52,57,62,67,72,77,82,87,92,99,100}),999)</f>
        <v>77</v>
      </c>
      <c r="X667" s="57" t="str">
        <f>VLOOKUP(A667,'Individual Data'!$K$5:$AC$5544,8,FALSE)</f>
        <v>NA</v>
      </c>
      <c r="Y667" s="57" t="str">
        <f>VLOOKUP(A667,'Individual Data'!$K$5:$AC$5544,9,FALSE)</f>
        <v>U</v>
      </c>
    </row>
    <row r="668" spans="1:25" ht="15" customHeight="1" x14ac:dyDescent="0.25">
      <c r="A668" s="57" t="s">
        <v>14833</v>
      </c>
      <c r="B668" s="57">
        <v>667</v>
      </c>
      <c r="C668" s="73">
        <v>45238</v>
      </c>
      <c r="D668" s="57" t="s">
        <v>19329</v>
      </c>
      <c r="E668" s="57" t="s">
        <v>19330</v>
      </c>
      <c r="F668" s="197" t="s">
        <v>19617</v>
      </c>
      <c r="G668" s="57" t="s">
        <v>17937</v>
      </c>
      <c r="H668" s="57">
        <f t="shared" si="10"/>
        <v>72</v>
      </c>
      <c r="I668" s="57" t="s">
        <v>3225</v>
      </c>
      <c r="J668" s="57" t="s">
        <v>3228</v>
      </c>
      <c r="K668" s="57" t="s">
        <v>3228</v>
      </c>
      <c r="L668" s="57" t="s">
        <v>3196</v>
      </c>
      <c r="M668" s="57" t="s">
        <v>3196</v>
      </c>
      <c r="N668" s="193" t="s">
        <v>3196</v>
      </c>
      <c r="P668" s="57" t="s">
        <v>17700</v>
      </c>
      <c r="R668" s="57" t="s">
        <v>17700</v>
      </c>
      <c r="S668" s="57">
        <v>1</v>
      </c>
      <c r="T668" s="57">
        <v>9.9</v>
      </c>
      <c r="U668" s="57" t="str">
        <f>VLOOKUP(A668,'Individual Data'!$K$5:$AC$5544,12,FALSE)</f>
        <v>IPCSR</v>
      </c>
      <c r="V668" s="14">
        <f>IFERROR(LOOKUP(H668,{30,43,48,53,58,63,68,73,78,83,88,93,97},{42,47,52,57,62,67,72,77,82,87,92,99,100}),999)</f>
        <v>72</v>
      </c>
      <c r="X668" s="57">
        <f>VLOOKUP(A668,'Individual Data'!$K$5:$AC$5544,8,FALSE)</f>
        <v>4</v>
      </c>
      <c r="Y668" s="57">
        <f>VLOOKUP(A668,'Individual Data'!$K$5:$AC$5544,9,FALSE)</f>
        <v>2019</v>
      </c>
    </row>
    <row r="669" spans="1:25" ht="15" customHeight="1" x14ac:dyDescent="0.25">
      <c r="A669" s="57" t="s">
        <v>15082</v>
      </c>
      <c r="B669" s="57">
        <v>668</v>
      </c>
      <c r="C669" s="73">
        <v>45238</v>
      </c>
      <c r="D669" s="57" t="s">
        <v>19331</v>
      </c>
      <c r="E669" s="57" t="s">
        <v>19332</v>
      </c>
      <c r="F669" s="197" t="s">
        <v>19617</v>
      </c>
      <c r="G669" s="57" t="s">
        <v>17976</v>
      </c>
      <c r="H669" s="57">
        <f t="shared" si="10"/>
        <v>74</v>
      </c>
      <c r="I669" s="57" t="s">
        <v>3225</v>
      </c>
      <c r="J669" s="57" t="s">
        <v>3196</v>
      </c>
      <c r="K669" s="57" t="s">
        <v>3196</v>
      </c>
      <c r="L669" s="57" t="s">
        <v>3196</v>
      </c>
      <c r="M669" s="57" t="s">
        <v>3196</v>
      </c>
      <c r="N669" s="193" t="s">
        <v>3228</v>
      </c>
      <c r="O669" s="57">
        <v>29</v>
      </c>
      <c r="P669" s="57" t="s">
        <v>17700</v>
      </c>
      <c r="R669" s="57" t="s">
        <v>17700</v>
      </c>
      <c r="S669" s="57">
        <v>1</v>
      </c>
      <c r="T669" s="57">
        <v>0.3</v>
      </c>
      <c r="U669" s="57" t="str">
        <f>VLOOKUP(A669,'Individual Data'!$K$5:$AC$5544,12,FALSE)</f>
        <v>IPCSR</v>
      </c>
      <c r="V669" s="14">
        <f>IFERROR(LOOKUP(H669,{30,43,48,53,58,63,68,73,78,83,88,93,97},{42,47,52,57,62,67,72,77,82,87,92,99,100}),999)</f>
        <v>77</v>
      </c>
      <c r="X669" s="57">
        <f>VLOOKUP(A669,'Individual Data'!$K$5:$AC$5544,8,FALSE)</f>
        <v>4</v>
      </c>
      <c r="Y669" s="57">
        <f>VLOOKUP(A669,'Individual Data'!$K$5:$AC$5544,9,FALSE)</f>
        <v>2019</v>
      </c>
    </row>
    <row r="670" spans="1:25" ht="15" customHeight="1" x14ac:dyDescent="0.25">
      <c r="A670" s="57" t="s">
        <v>9285</v>
      </c>
      <c r="B670" s="57">
        <v>669</v>
      </c>
      <c r="C670" s="73">
        <v>45238</v>
      </c>
      <c r="D670" s="57" t="s">
        <v>19333</v>
      </c>
      <c r="E670" s="57" t="s">
        <v>19334</v>
      </c>
      <c r="F670" s="197" t="s">
        <v>19617</v>
      </c>
      <c r="G670" s="57" t="s">
        <v>17940</v>
      </c>
      <c r="H670" s="57">
        <f t="shared" si="10"/>
        <v>80</v>
      </c>
      <c r="I670" s="57" t="s">
        <v>3225</v>
      </c>
      <c r="J670" s="57" t="s">
        <v>3196</v>
      </c>
      <c r="K670" s="57" t="s">
        <v>3196</v>
      </c>
      <c r="L670" s="57" t="s">
        <v>3196</v>
      </c>
      <c r="M670" s="57" t="s">
        <v>3196</v>
      </c>
      <c r="N670" s="193" t="s">
        <v>3228</v>
      </c>
      <c r="O670" s="57">
        <v>29</v>
      </c>
      <c r="P670" s="57" t="s">
        <v>17700</v>
      </c>
      <c r="R670" s="57" t="s">
        <v>17700</v>
      </c>
      <c r="S670" s="57">
        <v>1</v>
      </c>
      <c r="T670" s="57">
        <v>0.2</v>
      </c>
      <c r="U670" s="57" t="str">
        <f>VLOOKUP(A670,'Individual Data'!$K$5:$AC$5544,12,FALSE)</f>
        <v>LFH UNK</v>
      </c>
      <c r="V670" s="14">
        <f>IFERROR(LOOKUP(H670,{30,43,48,53,58,63,68,73,78,83,88,93,97},{42,47,52,57,62,67,72,77,82,87,92,99,100}),999)</f>
        <v>82</v>
      </c>
      <c r="X670" s="57">
        <f>VLOOKUP(A670,'Individual Data'!$K$5:$AC$5544,8,FALSE)</f>
        <v>4</v>
      </c>
      <c r="Y670" s="57">
        <f>VLOOKUP(A670,'Individual Data'!$K$5:$AC$5544,9,FALSE)</f>
        <v>2019</v>
      </c>
    </row>
    <row r="671" spans="1:25" ht="15" customHeight="1" x14ac:dyDescent="0.25">
      <c r="A671" s="57" t="s">
        <v>12494</v>
      </c>
      <c r="B671" s="57">
        <v>670</v>
      </c>
      <c r="C671" s="73">
        <v>45238</v>
      </c>
      <c r="D671" s="57" t="s">
        <v>19335</v>
      </c>
      <c r="E671" s="57" t="s">
        <v>19336</v>
      </c>
      <c r="F671" s="197" t="s">
        <v>19617</v>
      </c>
      <c r="G671" s="57" t="s">
        <v>18015</v>
      </c>
      <c r="H671" s="57">
        <f t="shared" si="10"/>
        <v>82.5</v>
      </c>
      <c r="I671" s="57" t="s">
        <v>3225</v>
      </c>
      <c r="J671" s="57" t="s">
        <v>3196</v>
      </c>
      <c r="K671" s="57" t="s">
        <v>3196</v>
      </c>
      <c r="L671" s="57" t="s">
        <v>3196</v>
      </c>
      <c r="M671" s="57" t="s">
        <v>3196</v>
      </c>
      <c r="N671" s="193" t="s">
        <v>3228</v>
      </c>
      <c r="O671" s="57">
        <v>29</v>
      </c>
      <c r="P671" s="57" t="s">
        <v>17700</v>
      </c>
      <c r="R671" s="57" t="s">
        <v>17700</v>
      </c>
      <c r="S671" s="57">
        <v>1</v>
      </c>
      <c r="T671" s="57">
        <v>0.3</v>
      </c>
      <c r="U671" s="57" t="str">
        <f>VLOOKUP(A671,'Individual Data'!$K$5:$AC$5544,12,FALSE)</f>
        <v>NPTH</v>
      </c>
      <c r="V671" s="14">
        <f>IFERROR(LOOKUP(H671,{30,43,48,53,58,63,68,73,78,83,88,93,97},{42,47,52,57,62,67,72,77,82,87,92,99,100}),999)</f>
        <v>82</v>
      </c>
      <c r="X671" s="57">
        <f>VLOOKUP(A671,'Individual Data'!$K$5:$AC$5544,8,FALSE)</f>
        <v>4</v>
      </c>
      <c r="Y671" s="57">
        <f>VLOOKUP(A671,'Individual Data'!$K$5:$AC$5544,9,FALSE)</f>
        <v>2019</v>
      </c>
    </row>
    <row r="672" spans="1:25" ht="15" customHeight="1" x14ac:dyDescent="0.25">
      <c r="A672" s="57" t="s">
        <v>12585</v>
      </c>
      <c r="B672" s="57">
        <v>671</v>
      </c>
      <c r="C672" s="73">
        <v>45238</v>
      </c>
      <c r="D672" s="57" t="s">
        <v>19337</v>
      </c>
      <c r="E672" s="57" t="s">
        <v>19338</v>
      </c>
      <c r="F672" s="197" t="s">
        <v>19617</v>
      </c>
      <c r="G672" s="57" t="s">
        <v>19339</v>
      </c>
      <c r="H672" s="57">
        <f t="shared" si="10"/>
        <v>93.5</v>
      </c>
      <c r="I672" s="57" t="s">
        <v>3225</v>
      </c>
      <c r="J672" s="57" t="s">
        <v>3228</v>
      </c>
      <c r="K672" s="57" t="s">
        <v>3228</v>
      </c>
      <c r="L672" s="57" t="s">
        <v>3196</v>
      </c>
      <c r="M672" s="57" t="s">
        <v>3196</v>
      </c>
      <c r="N672" s="193" t="s">
        <v>3196</v>
      </c>
      <c r="P672" s="57" t="s">
        <v>17700</v>
      </c>
      <c r="R672" s="57" t="s">
        <v>17700</v>
      </c>
      <c r="S672" s="57">
        <v>1</v>
      </c>
      <c r="T672" s="57">
        <v>9.9</v>
      </c>
      <c r="U672" s="57" t="str">
        <f>VLOOKUP(A672,'Individual Data'!$K$5:$AC$5544,12,FALSE)</f>
        <v>BCA1</v>
      </c>
      <c r="V672" s="14">
        <f>IFERROR(LOOKUP(H672,{30,43,48,53,58,63,68,73,78,83,88,93,97},{42,47,52,57,62,67,72,77,82,87,92,99,100}),999)</f>
        <v>99</v>
      </c>
      <c r="X672" s="57">
        <f>VLOOKUP(A672,'Individual Data'!$K$5:$AC$5544,8,FALSE)</f>
        <v>4</v>
      </c>
      <c r="Y672" s="57">
        <f>VLOOKUP(A672,'Individual Data'!$K$5:$AC$5544,9,FALSE)</f>
        <v>2019</v>
      </c>
    </row>
    <row r="673" spans="1:25" ht="15" customHeight="1" x14ac:dyDescent="0.25">
      <c r="A673" s="57" t="s">
        <v>8895</v>
      </c>
      <c r="B673" s="57">
        <v>672</v>
      </c>
      <c r="C673" s="73">
        <v>45238</v>
      </c>
      <c r="D673" s="57" t="s">
        <v>19340</v>
      </c>
      <c r="E673" s="57" t="s">
        <v>19341</v>
      </c>
      <c r="F673" s="197" t="s">
        <v>19617</v>
      </c>
      <c r="G673" s="57" t="s">
        <v>17943</v>
      </c>
      <c r="H673" s="57">
        <f t="shared" si="10"/>
        <v>76</v>
      </c>
      <c r="I673" s="57" t="s">
        <v>3225</v>
      </c>
      <c r="J673" s="57" t="s">
        <v>3196</v>
      </c>
      <c r="K673" s="57" t="s">
        <v>3196</v>
      </c>
      <c r="L673" s="57" t="s">
        <v>3196</v>
      </c>
      <c r="M673" s="57" t="s">
        <v>3196</v>
      </c>
      <c r="N673" s="193" t="s">
        <v>3228</v>
      </c>
      <c r="O673" s="57">
        <v>29</v>
      </c>
      <c r="P673" s="57" t="s">
        <v>17700</v>
      </c>
      <c r="R673" s="57" t="s">
        <v>17700</v>
      </c>
      <c r="S673" s="57">
        <v>1</v>
      </c>
      <c r="T673" s="57">
        <v>0.3</v>
      </c>
      <c r="U673" s="57" t="str">
        <f>VLOOKUP(A673,'Individual Data'!$K$5:$AC$5544,12,FALSE)</f>
        <v>PLA1</v>
      </c>
      <c r="V673" s="14">
        <f>IFERROR(LOOKUP(H673,{30,43,48,53,58,63,68,73,78,83,88,93,97},{42,47,52,57,62,67,72,77,82,87,92,99,100}),999)</f>
        <v>77</v>
      </c>
      <c r="X673" s="57">
        <f>VLOOKUP(A673,'Individual Data'!$K$5:$AC$5544,8,FALSE)</f>
        <v>4</v>
      </c>
      <c r="Y673" s="57">
        <f>VLOOKUP(A673,'Individual Data'!$K$5:$AC$5544,9,FALSE)</f>
        <v>2019</v>
      </c>
    </row>
    <row r="674" spans="1:25" ht="15" customHeight="1" x14ac:dyDescent="0.25">
      <c r="A674" s="57" t="s">
        <v>15759</v>
      </c>
      <c r="B674" s="57">
        <v>673</v>
      </c>
      <c r="C674" s="73">
        <v>45238</v>
      </c>
      <c r="D674" s="57" t="s">
        <v>19342</v>
      </c>
      <c r="E674" s="57" t="s">
        <v>19343</v>
      </c>
      <c r="F674" s="197" t="s">
        <v>19617</v>
      </c>
      <c r="G674" s="57" t="s">
        <v>17937</v>
      </c>
      <c r="H674" s="57">
        <f t="shared" si="10"/>
        <v>72</v>
      </c>
      <c r="I674" s="57" t="s">
        <v>3225</v>
      </c>
      <c r="J674" s="57" t="s">
        <v>3228</v>
      </c>
      <c r="K674" s="57" t="s">
        <v>3228</v>
      </c>
      <c r="L674" s="57" t="s">
        <v>3196</v>
      </c>
      <c r="M674" s="57" t="s">
        <v>3196</v>
      </c>
      <c r="N674" s="193" t="s">
        <v>3196</v>
      </c>
      <c r="P674" s="57" t="s">
        <v>17700</v>
      </c>
      <c r="R674" s="57" t="s">
        <v>17700</v>
      </c>
      <c r="S674" s="57">
        <v>1</v>
      </c>
      <c r="T674" s="57">
        <v>9.9</v>
      </c>
      <c r="U674" s="57" t="str">
        <f>VLOOKUP(A674,'Individual Data'!$K$5:$AC$5544,12,FALSE)</f>
        <v>IPCSR</v>
      </c>
      <c r="V674" s="14">
        <f>IFERROR(LOOKUP(H674,{30,43,48,53,58,63,68,73,78,83,88,93,97},{42,47,52,57,62,67,72,77,82,87,92,99,100}),999)</f>
        <v>72</v>
      </c>
      <c r="X674" s="57">
        <f>VLOOKUP(A674,'Individual Data'!$K$5:$AC$5544,8,FALSE)</f>
        <v>4</v>
      </c>
      <c r="Y674" s="57">
        <f>VLOOKUP(A674,'Individual Data'!$K$5:$AC$5544,9,FALSE)</f>
        <v>2019</v>
      </c>
    </row>
    <row r="675" spans="1:25" ht="15" customHeight="1" x14ac:dyDescent="0.25">
      <c r="A675" s="57" t="s">
        <v>7028</v>
      </c>
      <c r="B675" s="57">
        <v>674</v>
      </c>
      <c r="C675" s="73">
        <v>45238</v>
      </c>
      <c r="D675" s="57" t="s">
        <v>19344</v>
      </c>
      <c r="E675" s="57" t="s">
        <v>19345</v>
      </c>
      <c r="F675" s="197" t="s">
        <v>19617</v>
      </c>
      <c r="G675" s="57" t="s">
        <v>17969</v>
      </c>
      <c r="H675" s="57">
        <f t="shared" si="10"/>
        <v>78</v>
      </c>
      <c r="I675" s="57" t="s">
        <v>3225</v>
      </c>
      <c r="J675" s="57" t="s">
        <v>3196</v>
      </c>
      <c r="K675" s="57" t="s">
        <v>3196</v>
      </c>
      <c r="L675" s="57" t="s">
        <v>3196</v>
      </c>
      <c r="M675" s="57" t="s">
        <v>3196</v>
      </c>
      <c r="N675" s="193" t="s">
        <v>3228</v>
      </c>
      <c r="O675" s="57">
        <v>30</v>
      </c>
      <c r="P675" s="57" t="s">
        <v>17700</v>
      </c>
      <c r="R675" s="57" t="s">
        <v>17700</v>
      </c>
      <c r="S675" s="57">
        <v>1</v>
      </c>
      <c r="T675" s="57">
        <v>0.3</v>
      </c>
      <c r="U675" s="57" t="str">
        <f>VLOOKUP(A675,'Individual Data'!$K$5:$AC$5544,12,FALSE)</f>
        <v>IPCSR</v>
      </c>
      <c r="V675" s="14">
        <f>IFERROR(LOOKUP(H675,{30,43,48,53,58,63,68,73,78,83,88,93,97},{42,47,52,57,62,67,72,77,82,87,92,99,100}),999)</f>
        <v>82</v>
      </c>
      <c r="X675" s="57">
        <f>VLOOKUP(A675,'Individual Data'!$K$5:$AC$5544,8,FALSE)</f>
        <v>4</v>
      </c>
      <c r="Y675" s="57">
        <f>VLOOKUP(A675,'Individual Data'!$K$5:$AC$5544,9,FALSE)</f>
        <v>2019</v>
      </c>
    </row>
    <row r="676" spans="1:25" ht="15" customHeight="1" x14ac:dyDescent="0.25">
      <c r="A676" s="57" t="s">
        <v>9168</v>
      </c>
      <c r="B676" s="57">
        <v>675</v>
      </c>
      <c r="C676" s="73">
        <v>45238</v>
      </c>
      <c r="D676" s="57" t="s">
        <v>19346</v>
      </c>
      <c r="E676" s="57" t="s">
        <v>19347</v>
      </c>
      <c r="F676" s="197" t="s">
        <v>19617</v>
      </c>
      <c r="G676" s="57" t="s">
        <v>17957</v>
      </c>
      <c r="H676" s="57">
        <f t="shared" si="10"/>
        <v>75.5</v>
      </c>
      <c r="I676" s="57" t="s">
        <v>3225</v>
      </c>
      <c r="J676" s="57" t="s">
        <v>3196</v>
      </c>
      <c r="K676" s="57" t="s">
        <v>3196</v>
      </c>
      <c r="L676" s="57" t="s">
        <v>3196</v>
      </c>
      <c r="M676" s="57" t="s">
        <v>3196</v>
      </c>
      <c r="N676" s="193" t="s">
        <v>3228</v>
      </c>
      <c r="O676" s="57">
        <v>30</v>
      </c>
      <c r="P676" s="57" t="s">
        <v>17700</v>
      </c>
      <c r="R676" s="57" t="s">
        <v>17700</v>
      </c>
      <c r="S676" s="57">
        <v>1</v>
      </c>
      <c r="T676" s="57">
        <v>9.9</v>
      </c>
      <c r="U676" s="57" t="str">
        <f>VLOOKUP(A676,'Individual Data'!$K$5:$AC$5544,12,FALSE)</f>
        <v>IPCSR</v>
      </c>
      <c r="V676" s="14">
        <f>IFERROR(LOOKUP(H676,{30,43,48,53,58,63,68,73,78,83,88,93,97},{42,47,52,57,62,67,72,77,82,87,92,99,100}),999)</f>
        <v>77</v>
      </c>
      <c r="X676" s="57">
        <f>VLOOKUP(A676,'Individual Data'!$K$5:$AC$5544,8,FALSE)</f>
        <v>4</v>
      </c>
      <c r="Y676" s="57">
        <f>VLOOKUP(A676,'Individual Data'!$K$5:$AC$5544,9,FALSE)</f>
        <v>2019</v>
      </c>
    </row>
    <row r="677" spans="1:25" ht="15" customHeight="1" x14ac:dyDescent="0.25">
      <c r="A677" s="57" t="s">
        <v>15536</v>
      </c>
      <c r="B677" s="57">
        <v>676</v>
      </c>
      <c r="C677" s="73">
        <v>45238</v>
      </c>
      <c r="D677" s="57" t="s">
        <v>19348</v>
      </c>
      <c r="E677" s="57" t="s">
        <v>19349</v>
      </c>
      <c r="F677" s="197" t="s">
        <v>19617</v>
      </c>
      <c r="G677" s="57" t="s">
        <v>17995</v>
      </c>
      <c r="H677" s="57">
        <f t="shared" si="10"/>
        <v>75</v>
      </c>
      <c r="I677" s="57" t="s">
        <v>3225</v>
      </c>
      <c r="J677" s="57" t="s">
        <v>3196</v>
      </c>
      <c r="K677" s="57" t="s">
        <v>3228</v>
      </c>
      <c r="L677" s="57" t="s">
        <v>3196</v>
      </c>
      <c r="M677" s="57" t="s">
        <v>3196</v>
      </c>
      <c r="N677" s="193" t="s">
        <v>3196</v>
      </c>
      <c r="P677" s="57" t="s">
        <v>17700</v>
      </c>
      <c r="R677" s="57" t="s">
        <v>17700</v>
      </c>
      <c r="S677" s="57">
        <v>1</v>
      </c>
      <c r="T677" s="57">
        <v>9.9</v>
      </c>
      <c r="U677" s="57" t="str">
        <f>VLOOKUP(A677,'Individual Data'!$K$5:$AC$5544,12,FALSE)</f>
        <v>PRH</v>
      </c>
      <c r="V677" s="14">
        <f>IFERROR(LOOKUP(H677,{30,43,48,53,58,63,68,73,78,83,88,93,97},{42,47,52,57,62,67,72,77,82,87,92,99,100}),999)</f>
        <v>77</v>
      </c>
      <c r="X677" s="57">
        <f>VLOOKUP(A677,'Individual Data'!$K$5:$AC$5544,8,FALSE)</f>
        <v>4</v>
      </c>
      <c r="Y677" s="57">
        <f>VLOOKUP(A677,'Individual Data'!$K$5:$AC$5544,9,FALSE)</f>
        <v>2019</v>
      </c>
    </row>
    <row r="678" spans="1:25" ht="15" customHeight="1" x14ac:dyDescent="0.25">
      <c r="A678" s="57" t="s">
        <v>9410</v>
      </c>
      <c r="B678" s="57">
        <v>677</v>
      </c>
      <c r="C678" s="73">
        <v>45238</v>
      </c>
      <c r="D678" s="57" t="s">
        <v>19350</v>
      </c>
      <c r="E678" s="57" t="s">
        <v>19351</v>
      </c>
      <c r="F678" s="197" t="s">
        <v>19617</v>
      </c>
      <c r="G678" s="57" t="s">
        <v>17937</v>
      </c>
      <c r="H678" s="57">
        <f t="shared" si="10"/>
        <v>72</v>
      </c>
      <c r="I678" s="57" t="s">
        <v>3225</v>
      </c>
      <c r="J678" s="57" t="s">
        <v>3196</v>
      </c>
      <c r="K678" s="57" t="s">
        <v>3196</v>
      </c>
      <c r="L678" s="57" t="s">
        <v>3196</v>
      </c>
      <c r="M678" s="57" t="s">
        <v>3196</v>
      </c>
      <c r="N678" s="193" t="s">
        <v>3228</v>
      </c>
      <c r="O678" s="57">
        <v>30</v>
      </c>
      <c r="P678" s="57" t="s">
        <v>17700</v>
      </c>
      <c r="R678" s="57" t="s">
        <v>17700</v>
      </c>
      <c r="S678" s="57">
        <v>1</v>
      </c>
      <c r="T678" s="57">
        <v>9.9</v>
      </c>
      <c r="U678" s="57" t="str">
        <f>VLOOKUP(A678,'Individual Data'!$K$5:$AC$5544,12,FALSE)</f>
        <v>BCA1</v>
      </c>
      <c r="V678" s="14">
        <f>IFERROR(LOOKUP(H678,{30,43,48,53,58,63,68,73,78,83,88,93,97},{42,47,52,57,62,67,72,77,82,87,92,99,100}),999)</f>
        <v>72</v>
      </c>
      <c r="X678" s="57">
        <f>VLOOKUP(A678,'Individual Data'!$K$5:$AC$5544,8,FALSE)</f>
        <v>4</v>
      </c>
      <c r="Y678" s="57">
        <f>VLOOKUP(A678,'Individual Data'!$K$5:$AC$5544,9,FALSE)</f>
        <v>2019</v>
      </c>
    </row>
    <row r="679" spans="1:25" ht="15" customHeight="1" x14ac:dyDescent="0.25">
      <c r="A679" s="57" t="s">
        <v>19352</v>
      </c>
      <c r="B679" s="57">
        <v>678</v>
      </c>
      <c r="C679" s="73">
        <v>45238</v>
      </c>
      <c r="D679" s="57" t="s">
        <v>19353</v>
      </c>
      <c r="E679" s="57" t="s">
        <v>19354</v>
      </c>
      <c r="F679" s="197" t="s">
        <v>19617</v>
      </c>
      <c r="G679" s="57" t="s">
        <v>18124</v>
      </c>
      <c r="H679" s="57">
        <f t="shared" si="10"/>
        <v>85</v>
      </c>
      <c r="I679" s="57" t="s">
        <v>3225</v>
      </c>
      <c r="J679" s="57" t="s">
        <v>3196</v>
      </c>
      <c r="K679" s="57" t="s">
        <v>3196</v>
      </c>
      <c r="L679" s="57" t="s">
        <v>3196</v>
      </c>
      <c r="M679" s="57" t="s">
        <v>3196</v>
      </c>
      <c r="N679" s="193" t="s">
        <v>3228</v>
      </c>
      <c r="O679" s="57">
        <v>30</v>
      </c>
      <c r="P679" s="57" t="s">
        <v>17700</v>
      </c>
      <c r="R679" s="57" t="s">
        <v>17700</v>
      </c>
      <c r="S679" s="57">
        <v>1</v>
      </c>
      <c r="T679" s="57">
        <v>0.3</v>
      </c>
      <c r="U679" s="57" t="str">
        <f>VLOOKUP(A679,'Individual Data'!$K$5:$AC$5544,12,FALSE)</f>
        <v>Unassigned</v>
      </c>
      <c r="V679" s="14">
        <f>IFERROR(LOOKUP(H679,{30,43,48,53,58,63,68,73,78,83,88,93,97},{42,47,52,57,62,67,72,77,82,87,92,99,100}),999)</f>
        <v>87</v>
      </c>
      <c r="X679" s="57" t="str">
        <f>VLOOKUP(A679,'Individual Data'!$K$5:$AC$5544,8,FALSE)</f>
        <v>NA</v>
      </c>
      <c r="Y679" s="57" t="str">
        <f>VLOOKUP(A679,'Individual Data'!$K$5:$AC$5544,9,FALSE)</f>
        <v>U</v>
      </c>
    </row>
    <row r="680" spans="1:25" ht="15" customHeight="1" x14ac:dyDescent="0.25">
      <c r="A680" s="57" t="s">
        <v>15960</v>
      </c>
      <c r="B680" s="57">
        <v>679</v>
      </c>
      <c r="C680" s="73">
        <v>45238</v>
      </c>
      <c r="D680" s="57" t="s">
        <v>19355</v>
      </c>
      <c r="E680" s="57" t="s">
        <v>19356</v>
      </c>
      <c r="F680" s="197" t="s">
        <v>19617</v>
      </c>
      <c r="G680" s="57" t="s">
        <v>18330</v>
      </c>
      <c r="H680" s="57">
        <f t="shared" si="10"/>
        <v>71</v>
      </c>
      <c r="I680" s="57" t="s">
        <v>3225</v>
      </c>
      <c r="J680" s="57" t="s">
        <v>3196</v>
      </c>
      <c r="K680" s="57" t="s">
        <v>3196</v>
      </c>
      <c r="L680" s="57" t="s">
        <v>3196</v>
      </c>
      <c r="M680" s="57" t="s">
        <v>3196</v>
      </c>
      <c r="N680" s="193" t="s">
        <v>3228</v>
      </c>
      <c r="O680" s="57">
        <v>30</v>
      </c>
      <c r="P680" s="57" t="s">
        <v>17700</v>
      </c>
      <c r="R680" s="57" t="s">
        <v>17700</v>
      </c>
      <c r="S680" s="57">
        <v>1</v>
      </c>
      <c r="T680" s="57">
        <v>0.2</v>
      </c>
      <c r="U680" s="57" t="str">
        <f>VLOOKUP(A680,'Individual Data'!$K$5:$AC$5544,12,FALSE)</f>
        <v>PLA2</v>
      </c>
      <c r="V680" s="14">
        <f>IFERROR(LOOKUP(H680,{30,43,48,53,58,63,68,73,78,83,88,93,97},{42,47,52,57,62,67,72,77,82,87,92,99,100}),999)</f>
        <v>72</v>
      </c>
      <c r="X680" s="57">
        <f>VLOOKUP(A680,'Individual Data'!$K$5:$AC$5544,8,FALSE)</f>
        <v>3</v>
      </c>
      <c r="Y680" s="57">
        <f>VLOOKUP(A680,'Individual Data'!$K$5:$AC$5544,9,FALSE)</f>
        <v>2020</v>
      </c>
    </row>
    <row r="681" spans="1:25" ht="15" customHeight="1" x14ac:dyDescent="0.25">
      <c r="A681" s="57" t="s">
        <v>16035</v>
      </c>
      <c r="B681" s="57">
        <v>680</v>
      </c>
      <c r="C681" s="73">
        <v>45238</v>
      </c>
      <c r="D681" s="57" t="s">
        <v>19357</v>
      </c>
      <c r="E681" s="57" t="s">
        <v>19358</v>
      </c>
      <c r="F681" s="197" t="s">
        <v>19617</v>
      </c>
      <c r="G681" s="57" t="s">
        <v>17988</v>
      </c>
      <c r="H681" s="57">
        <f t="shared" si="10"/>
        <v>73</v>
      </c>
      <c r="I681" s="57" t="s">
        <v>3225</v>
      </c>
      <c r="J681" s="57" t="s">
        <v>3196</v>
      </c>
      <c r="K681" s="57" t="s">
        <v>3196</v>
      </c>
      <c r="L681" s="57" t="s">
        <v>3196</v>
      </c>
      <c r="M681" s="57" t="s">
        <v>3196</v>
      </c>
      <c r="N681" s="193" t="s">
        <v>3228</v>
      </c>
      <c r="O681" s="57">
        <v>30</v>
      </c>
      <c r="P681" s="57" t="s">
        <v>17700</v>
      </c>
      <c r="R681" s="57" t="s">
        <v>17700</v>
      </c>
      <c r="S681" s="57">
        <v>1</v>
      </c>
      <c r="T681" s="57">
        <v>9.9</v>
      </c>
      <c r="U681" s="57" t="str">
        <f>VLOOKUP(A681,'Individual Data'!$K$5:$AC$5544,12,FALSE)</f>
        <v>LFSO</v>
      </c>
      <c r="V681" s="14">
        <f>IFERROR(LOOKUP(H681,{30,43,48,53,58,63,68,73,78,83,88,93,97},{42,47,52,57,62,67,72,77,82,87,92,99,100}),999)</f>
        <v>77</v>
      </c>
      <c r="X681" s="57">
        <f>VLOOKUP(A681,'Individual Data'!$K$5:$AC$5544,8,FALSE)</f>
        <v>3</v>
      </c>
      <c r="Y681" s="57">
        <f>VLOOKUP(A681,'Individual Data'!$K$5:$AC$5544,9,FALSE)</f>
        <v>2020</v>
      </c>
    </row>
    <row r="682" spans="1:25" ht="15" customHeight="1" x14ac:dyDescent="0.25">
      <c r="A682" s="57" t="s">
        <v>6597</v>
      </c>
      <c r="B682" s="57">
        <v>681</v>
      </c>
      <c r="C682" s="73">
        <v>45238</v>
      </c>
      <c r="D682" s="57" t="s">
        <v>19359</v>
      </c>
      <c r="E682" s="57" t="s">
        <v>19360</v>
      </c>
      <c r="F682" s="197" t="s">
        <v>19617</v>
      </c>
      <c r="G682" s="57" t="s">
        <v>17948</v>
      </c>
      <c r="H682" s="57">
        <f t="shared" si="10"/>
        <v>79</v>
      </c>
      <c r="I682" s="57" t="s">
        <v>3225</v>
      </c>
      <c r="J682" s="57" t="s">
        <v>3196</v>
      </c>
      <c r="K682" s="57" t="s">
        <v>3196</v>
      </c>
      <c r="L682" s="57" t="s">
        <v>3196</v>
      </c>
      <c r="M682" s="57" t="s">
        <v>3196</v>
      </c>
      <c r="N682" s="193" t="s">
        <v>3228</v>
      </c>
      <c r="O682" s="57">
        <v>30</v>
      </c>
      <c r="P682" s="57" t="s">
        <v>17700</v>
      </c>
      <c r="R682" s="57" t="s">
        <v>17700</v>
      </c>
      <c r="S682" s="57">
        <v>1</v>
      </c>
      <c r="T682" s="57">
        <v>9.9</v>
      </c>
      <c r="U682" s="57" t="str">
        <f>VLOOKUP(A682,'Individual Data'!$K$5:$AC$5544,12,FALSE)</f>
        <v>LFSO</v>
      </c>
      <c r="V682" s="14">
        <f>IFERROR(LOOKUP(H682,{30,43,48,53,58,63,68,73,78,83,88,93,97},{42,47,52,57,62,67,72,77,82,87,92,99,100}),999)</f>
        <v>82</v>
      </c>
      <c r="X682" s="57">
        <f>VLOOKUP(A682,'Individual Data'!$K$5:$AC$5544,8,FALSE)</f>
        <v>4</v>
      </c>
      <c r="Y682" s="57">
        <f>VLOOKUP(A682,'Individual Data'!$K$5:$AC$5544,9,FALSE)</f>
        <v>2019</v>
      </c>
    </row>
    <row r="683" spans="1:25" ht="15" customHeight="1" x14ac:dyDescent="0.25">
      <c r="A683" s="57" t="s">
        <v>3375</v>
      </c>
      <c r="B683" s="57">
        <v>682</v>
      </c>
      <c r="C683" s="73">
        <v>45238</v>
      </c>
      <c r="D683" s="57" t="s">
        <v>19361</v>
      </c>
      <c r="E683" s="57" t="s">
        <v>19362</v>
      </c>
      <c r="F683" s="197" t="s">
        <v>19617</v>
      </c>
      <c r="G683" s="57" t="s">
        <v>17954</v>
      </c>
      <c r="H683" s="57">
        <f t="shared" si="10"/>
        <v>81</v>
      </c>
      <c r="I683" s="57" t="s">
        <v>3225</v>
      </c>
      <c r="J683" s="57" t="s">
        <v>3196</v>
      </c>
      <c r="K683" s="57" t="s">
        <v>3196</v>
      </c>
      <c r="L683" s="57" t="s">
        <v>3196</v>
      </c>
      <c r="M683" s="57" t="s">
        <v>3196</v>
      </c>
      <c r="N683" s="193" t="s">
        <v>3228</v>
      </c>
      <c r="O683" s="57">
        <v>30</v>
      </c>
      <c r="P683" s="57" t="s">
        <v>17700</v>
      </c>
      <c r="R683" s="57" t="s">
        <v>17700</v>
      </c>
      <c r="S683" s="57">
        <v>1</v>
      </c>
      <c r="T683" s="57">
        <v>0.3</v>
      </c>
      <c r="U683" s="57" t="str">
        <f>VLOOKUP(A683,'Individual Data'!$K$5:$AC$5544,12,FALSE)</f>
        <v>PLA1</v>
      </c>
      <c r="V683" s="14">
        <f>IFERROR(LOOKUP(H683,{30,43,48,53,58,63,68,73,78,83,88,93,97},{42,47,52,57,62,67,72,77,82,87,92,99,100}),999)</f>
        <v>82</v>
      </c>
      <c r="X683" s="57">
        <f>VLOOKUP(A683,'Individual Data'!$K$5:$AC$5544,8,FALSE)</f>
        <v>4</v>
      </c>
      <c r="Y683" s="57">
        <f>VLOOKUP(A683,'Individual Data'!$K$5:$AC$5544,9,FALSE)</f>
        <v>2019</v>
      </c>
    </row>
    <row r="684" spans="1:25" ht="15" customHeight="1" x14ac:dyDescent="0.25">
      <c r="A684" s="57" t="s">
        <v>9001</v>
      </c>
      <c r="B684" s="57">
        <v>683</v>
      </c>
      <c r="C684" s="73">
        <v>45238</v>
      </c>
      <c r="D684" s="57" t="s">
        <v>19363</v>
      </c>
      <c r="E684" s="57" t="s">
        <v>19364</v>
      </c>
      <c r="F684" s="197" t="s">
        <v>19617</v>
      </c>
      <c r="G684" s="57" t="s">
        <v>17940</v>
      </c>
      <c r="H684" s="57">
        <f t="shared" si="10"/>
        <v>80</v>
      </c>
      <c r="I684" s="57" t="s">
        <v>3225</v>
      </c>
      <c r="J684" s="57" t="s">
        <v>3196</v>
      </c>
      <c r="K684" s="57" t="s">
        <v>3196</v>
      </c>
      <c r="L684" s="57" t="s">
        <v>3196</v>
      </c>
      <c r="M684" s="57" t="s">
        <v>3196</v>
      </c>
      <c r="N684" s="193" t="s">
        <v>3228</v>
      </c>
      <c r="O684" s="57">
        <v>30</v>
      </c>
      <c r="P684" s="57" t="s">
        <v>17700</v>
      </c>
      <c r="R684" s="57" t="s">
        <v>17700</v>
      </c>
      <c r="S684" s="57">
        <v>1</v>
      </c>
      <c r="T684" s="57">
        <v>9.9</v>
      </c>
      <c r="U684" s="57" t="str">
        <f>VLOOKUP(A684,'Individual Data'!$K$5:$AC$5544,12,FALSE)</f>
        <v>Unassigned</v>
      </c>
      <c r="V684" s="14">
        <f>IFERROR(LOOKUP(H684,{30,43,48,53,58,63,68,73,78,83,88,93,97},{42,47,52,57,62,67,72,77,82,87,92,99,100}),999)</f>
        <v>82</v>
      </c>
      <c r="X684" s="57" t="str">
        <f>VLOOKUP(A684,'Individual Data'!$K$5:$AC$5544,8,FALSE)</f>
        <v>NA</v>
      </c>
      <c r="Y684" s="57" t="str">
        <f>VLOOKUP(A684,'Individual Data'!$K$5:$AC$5544,9,FALSE)</f>
        <v>U</v>
      </c>
    </row>
    <row r="685" spans="1:25" ht="15" customHeight="1" x14ac:dyDescent="0.25">
      <c r="A685" s="57" t="s">
        <v>12569</v>
      </c>
      <c r="B685" s="57">
        <v>684</v>
      </c>
      <c r="C685" s="73">
        <v>45238</v>
      </c>
      <c r="D685" s="57" t="s">
        <v>19365</v>
      </c>
      <c r="E685" s="57" t="s">
        <v>19366</v>
      </c>
      <c r="F685" s="197" t="s">
        <v>19617</v>
      </c>
      <c r="G685" s="57" t="s">
        <v>18365</v>
      </c>
      <c r="H685" s="57">
        <f t="shared" si="10"/>
        <v>90</v>
      </c>
      <c r="I685" s="57" t="s">
        <v>3225</v>
      </c>
      <c r="J685" s="57" t="s">
        <v>3196</v>
      </c>
      <c r="K685" s="57" t="s">
        <v>3196</v>
      </c>
      <c r="L685" s="57" t="s">
        <v>3196</v>
      </c>
      <c r="M685" s="57" t="s">
        <v>3196</v>
      </c>
      <c r="N685" s="193" t="s">
        <v>3228</v>
      </c>
      <c r="O685" s="57">
        <v>30</v>
      </c>
      <c r="P685" s="57" t="s">
        <v>17700</v>
      </c>
      <c r="R685" s="57" t="s">
        <v>17700</v>
      </c>
      <c r="S685" s="57">
        <v>1</v>
      </c>
      <c r="T685" s="57">
        <v>0.3</v>
      </c>
      <c r="U685" s="57" t="str">
        <f>VLOOKUP(A685,'Individual Data'!$K$5:$AC$5544,12,FALSE)</f>
        <v>Unassigned</v>
      </c>
      <c r="V685" s="14">
        <f>IFERROR(LOOKUP(H685,{30,43,48,53,58,63,68,73,78,83,88,93,97},{42,47,52,57,62,67,72,77,82,87,92,99,100}),999)</f>
        <v>92</v>
      </c>
      <c r="X685" s="57" t="str">
        <f>VLOOKUP(A685,'Individual Data'!$K$5:$AC$5544,8,FALSE)</f>
        <v>NA</v>
      </c>
      <c r="Y685" s="57" t="str">
        <f>VLOOKUP(A685,'Individual Data'!$K$5:$AC$5544,9,FALSE)</f>
        <v>U</v>
      </c>
    </row>
    <row r="686" spans="1:25" ht="15" customHeight="1" x14ac:dyDescent="0.25">
      <c r="A686" s="57" t="s">
        <v>12320</v>
      </c>
      <c r="B686" s="57">
        <v>685</v>
      </c>
      <c r="C686" s="73">
        <v>45238</v>
      </c>
      <c r="D686" s="57" t="s">
        <v>19367</v>
      </c>
      <c r="E686" s="57" t="s">
        <v>19368</v>
      </c>
      <c r="F686" s="197" t="s">
        <v>19617</v>
      </c>
      <c r="G686" s="57" t="s">
        <v>18040</v>
      </c>
      <c r="H686" s="57">
        <f t="shared" si="10"/>
        <v>86</v>
      </c>
      <c r="I686" s="57" t="s">
        <v>3225</v>
      </c>
      <c r="J686" s="57" t="s">
        <v>3196</v>
      </c>
      <c r="K686" s="57" t="s">
        <v>3196</v>
      </c>
      <c r="L686" s="57" t="s">
        <v>3196</v>
      </c>
      <c r="M686" s="57" t="s">
        <v>3196</v>
      </c>
      <c r="N686" s="193" t="s">
        <v>3228</v>
      </c>
      <c r="O686" s="57">
        <v>30</v>
      </c>
      <c r="P686" s="57" t="s">
        <v>17700</v>
      </c>
      <c r="R686" s="57" t="s">
        <v>17700</v>
      </c>
      <c r="S686" s="57">
        <v>1</v>
      </c>
      <c r="T686" s="57">
        <v>0.3</v>
      </c>
      <c r="U686" s="57" t="str">
        <f>VLOOKUP(A686,'Individual Data'!$K$5:$AC$5544,12,FALSE)</f>
        <v>LFSO</v>
      </c>
      <c r="V686" s="14">
        <f>IFERROR(LOOKUP(H686,{30,43,48,53,58,63,68,73,78,83,88,93,97},{42,47,52,57,62,67,72,77,82,87,92,99,100}),999)</f>
        <v>87</v>
      </c>
      <c r="X686" s="57">
        <f>VLOOKUP(A686,'Individual Data'!$K$5:$AC$5544,8,FALSE)</f>
        <v>4</v>
      </c>
      <c r="Y686" s="57">
        <f>VLOOKUP(A686,'Individual Data'!$K$5:$AC$5544,9,FALSE)</f>
        <v>2019</v>
      </c>
    </row>
    <row r="687" spans="1:25" ht="15" customHeight="1" x14ac:dyDescent="0.25">
      <c r="A687" s="57" t="s">
        <v>9336</v>
      </c>
      <c r="B687" s="57">
        <v>686</v>
      </c>
      <c r="C687" s="73">
        <v>45245</v>
      </c>
      <c r="D687" s="57" t="s">
        <v>19369</v>
      </c>
      <c r="E687" s="57" t="s">
        <v>19370</v>
      </c>
      <c r="F687" s="197" t="s">
        <v>19617</v>
      </c>
      <c r="G687" s="57" t="s">
        <v>17934</v>
      </c>
      <c r="H687" s="57">
        <f t="shared" si="10"/>
        <v>77</v>
      </c>
      <c r="I687" s="57" t="s">
        <v>3085</v>
      </c>
      <c r="J687" s="57" t="s">
        <v>3196</v>
      </c>
      <c r="K687" s="57" t="s">
        <v>3196</v>
      </c>
      <c r="L687" s="57" t="s">
        <v>3196</v>
      </c>
      <c r="M687" s="57" t="s">
        <v>3196</v>
      </c>
      <c r="N687" s="193" t="s">
        <v>3228</v>
      </c>
      <c r="O687" s="57">
        <v>31</v>
      </c>
      <c r="P687" s="57" t="s">
        <v>17700</v>
      </c>
      <c r="R687" s="57" t="s">
        <v>17700</v>
      </c>
      <c r="S687" s="57">
        <v>1</v>
      </c>
      <c r="T687" s="57">
        <v>9.9</v>
      </c>
      <c r="U687" s="57" t="str">
        <f>VLOOKUP(A687,'Individual Data'!$K$5:$AC$5544,12,FALSE)</f>
        <v>LFYO</v>
      </c>
      <c r="V687" s="14">
        <f>IFERROR(LOOKUP(H687,{30,43,48,53,58,63,68,73,78,83,88,93,97},{42,47,52,57,62,67,72,77,82,87,92,99,100}),999)</f>
        <v>77</v>
      </c>
      <c r="X687" s="57">
        <f>VLOOKUP(A687,'Individual Data'!$K$5:$AC$5544,8,FALSE)</f>
        <v>4</v>
      </c>
      <c r="Y687" s="57">
        <f>VLOOKUP(A687,'Individual Data'!$K$5:$AC$5544,9,FALSE)</f>
        <v>2019</v>
      </c>
    </row>
    <row r="688" spans="1:25" ht="15" customHeight="1" x14ac:dyDescent="0.25">
      <c r="A688" s="57" t="s">
        <v>9564</v>
      </c>
      <c r="B688" s="57">
        <v>687</v>
      </c>
      <c r="C688" s="73">
        <v>45245</v>
      </c>
      <c r="D688" s="57" t="s">
        <v>19371</v>
      </c>
      <c r="E688" s="57" t="s">
        <v>19372</v>
      </c>
      <c r="F688" s="197" t="s">
        <v>19617</v>
      </c>
      <c r="G688" s="57" t="s">
        <v>17954</v>
      </c>
      <c r="H688" s="57">
        <f t="shared" si="10"/>
        <v>81</v>
      </c>
      <c r="I688" s="57" t="s">
        <v>3085</v>
      </c>
      <c r="J688" s="57" t="s">
        <v>3196</v>
      </c>
      <c r="K688" s="57" t="s">
        <v>3196</v>
      </c>
      <c r="L688" s="57" t="s">
        <v>3196</v>
      </c>
      <c r="M688" s="57" t="s">
        <v>3196</v>
      </c>
      <c r="N688" s="193" t="s">
        <v>3228</v>
      </c>
      <c r="O688" s="57">
        <v>31</v>
      </c>
      <c r="P688" s="57" t="s">
        <v>17700</v>
      </c>
      <c r="R688" s="57" t="s">
        <v>17700</v>
      </c>
      <c r="S688" s="57">
        <v>1</v>
      </c>
      <c r="T688" s="57">
        <v>0.3</v>
      </c>
      <c r="U688" s="57" t="str">
        <f>VLOOKUP(A688,'Individual Data'!$K$5:$AC$5544,12,FALSE)</f>
        <v>IPCSR</v>
      </c>
      <c r="V688" s="14">
        <f>IFERROR(LOOKUP(H688,{30,43,48,53,58,63,68,73,78,83,88,93,97},{42,47,52,57,62,67,72,77,82,87,92,99,100}),999)</f>
        <v>82</v>
      </c>
      <c r="X688" s="57">
        <f>VLOOKUP(A688,'Individual Data'!$K$5:$AC$5544,8,FALSE)</f>
        <v>4</v>
      </c>
      <c r="Y688" s="57">
        <f>VLOOKUP(A688,'Individual Data'!$K$5:$AC$5544,9,FALSE)</f>
        <v>2019</v>
      </c>
    </row>
    <row r="689" spans="1:25" ht="15" customHeight="1" x14ac:dyDescent="0.25">
      <c r="A689" s="57" t="s">
        <v>18331</v>
      </c>
      <c r="B689" s="57">
        <v>688</v>
      </c>
      <c r="C689" s="73">
        <v>45245</v>
      </c>
      <c r="D689" s="57" t="s">
        <v>19373</v>
      </c>
      <c r="E689" s="57" t="s">
        <v>19374</v>
      </c>
      <c r="F689" s="197" t="s">
        <v>19617</v>
      </c>
      <c r="G689" s="57" t="s">
        <v>17879</v>
      </c>
      <c r="H689" s="57">
        <f t="shared" si="10"/>
        <v>82</v>
      </c>
      <c r="I689" s="57" t="s">
        <v>3085</v>
      </c>
      <c r="J689" s="57" t="s">
        <v>3196</v>
      </c>
      <c r="K689" s="57" t="s">
        <v>3196</v>
      </c>
      <c r="L689" s="57" t="s">
        <v>3196</v>
      </c>
      <c r="M689" s="57" t="s">
        <v>3196</v>
      </c>
      <c r="N689" s="193" t="s">
        <v>3228</v>
      </c>
      <c r="O689" s="57">
        <v>31</v>
      </c>
      <c r="P689" s="57" t="s">
        <v>18170</v>
      </c>
      <c r="S689" s="57">
        <v>1</v>
      </c>
      <c r="T689" s="57">
        <v>0.3</v>
      </c>
      <c r="U689" s="57" t="e">
        <f>VLOOKUP(A689,'Individual Data'!$K$5:$AC$5544,12,FALSE)</f>
        <v>#N/A</v>
      </c>
      <c r="V689" s="14">
        <f>IFERROR(LOOKUP(H689,{30,43,48,53,58,63,68,73,78,83,88,93,97},{42,47,52,57,62,67,72,77,82,87,92,99,100}),999)</f>
        <v>82</v>
      </c>
      <c r="X689" s="57" t="e">
        <f>VLOOKUP(A689,'Individual Data'!$K$5:$AC$5544,8,FALSE)</f>
        <v>#N/A</v>
      </c>
      <c r="Y689" s="57" t="e">
        <f>VLOOKUP(A689,'Individual Data'!$K$5:$AC$5544,9,FALSE)</f>
        <v>#N/A</v>
      </c>
    </row>
    <row r="690" spans="1:25" ht="15" customHeight="1" x14ac:dyDescent="0.25">
      <c r="A690" s="57" t="s">
        <v>7005</v>
      </c>
      <c r="B690" s="57">
        <v>689</v>
      </c>
      <c r="C690" s="73">
        <v>45245</v>
      </c>
      <c r="D690" s="57" t="s">
        <v>19375</v>
      </c>
      <c r="E690" s="57" t="s">
        <v>19376</v>
      </c>
      <c r="F690" s="197" t="s">
        <v>19617</v>
      </c>
      <c r="G690" s="57" t="s">
        <v>18040</v>
      </c>
      <c r="H690" s="57">
        <f t="shared" si="10"/>
        <v>86</v>
      </c>
      <c r="I690" s="57" t="s">
        <v>3085</v>
      </c>
      <c r="J690" s="57" t="s">
        <v>3196</v>
      </c>
      <c r="K690" s="57" t="s">
        <v>3196</v>
      </c>
      <c r="L690" s="57" t="s">
        <v>3196</v>
      </c>
      <c r="M690" s="57" t="s">
        <v>3196</v>
      </c>
      <c r="N690" s="193" t="s">
        <v>3228</v>
      </c>
      <c r="O690" s="57">
        <v>31</v>
      </c>
      <c r="P690" s="57" t="s">
        <v>17700</v>
      </c>
      <c r="R690" s="57" t="s">
        <v>17700</v>
      </c>
      <c r="S690" s="57">
        <v>1</v>
      </c>
      <c r="T690" s="57">
        <v>0.3</v>
      </c>
      <c r="U690" s="57" t="str">
        <f>VLOOKUP(A690,'Individual Data'!$K$5:$AC$5544,12,FALSE)</f>
        <v>LFHSO2</v>
      </c>
      <c r="V690" s="14">
        <f>IFERROR(LOOKUP(H690,{30,43,48,53,58,63,68,73,78,83,88,93,97},{42,47,52,57,62,67,72,77,82,87,92,99,100}),999)</f>
        <v>87</v>
      </c>
      <c r="X690" s="57">
        <f>VLOOKUP(A690,'Individual Data'!$K$5:$AC$5544,8,FALSE)</f>
        <v>4</v>
      </c>
      <c r="Y690" s="57">
        <f>VLOOKUP(A690,'Individual Data'!$K$5:$AC$5544,9,FALSE)</f>
        <v>2019</v>
      </c>
    </row>
    <row r="691" spans="1:25" ht="15" customHeight="1" x14ac:dyDescent="0.25">
      <c r="A691" s="57" t="s">
        <v>7005</v>
      </c>
      <c r="B691" s="57">
        <v>690</v>
      </c>
      <c r="C691" s="73">
        <v>45245</v>
      </c>
      <c r="D691" s="57" t="s">
        <v>19377</v>
      </c>
      <c r="E691" s="57" t="s">
        <v>19378</v>
      </c>
      <c r="F691" s="197" t="s">
        <v>19617</v>
      </c>
      <c r="G691" s="57" t="s">
        <v>17948</v>
      </c>
      <c r="H691" s="57">
        <f t="shared" si="10"/>
        <v>79</v>
      </c>
      <c r="I691" s="57" t="s">
        <v>3085</v>
      </c>
      <c r="J691" s="57" t="s">
        <v>3196</v>
      </c>
      <c r="K691" s="57" t="s">
        <v>3196</v>
      </c>
      <c r="L691" s="57" t="s">
        <v>3196</v>
      </c>
      <c r="M691" s="57" t="s">
        <v>3196</v>
      </c>
      <c r="N691" s="193" t="s">
        <v>3228</v>
      </c>
      <c r="O691" s="57">
        <v>31</v>
      </c>
      <c r="P691" s="57" t="s">
        <v>17700</v>
      </c>
      <c r="R691" s="57" t="s">
        <v>17700</v>
      </c>
      <c r="S691" s="57">
        <v>1</v>
      </c>
      <c r="T691" s="57">
        <v>0.3</v>
      </c>
      <c r="U691" s="57" t="str">
        <f>VLOOKUP(A691,'Individual Data'!$K$5:$AC$5544,12,FALSE)</f>
        <v>LFHSO2</v>
      </c>
      <c r="V691" s="14">
        <f>IFERROR(LOOKUP(H691,{30,43,48,53,58,63,68,73,78,83,88,93,97},{42,47,52,57,62,67,72,77,82,87,92,99,100}),999)</f>
        <v>82</v>
      </c>
      <c r="X691" s="57">
        <f>VLOOKUP(A691,'Individual Data'!$K$5:$AC$5544,8,FALSE)</f>
        <v>4</v>
      </c>
      <c r="Y691" s="57">
        <f>VLOOKUP(A691,'Individual Data'!$K$5:$AC$5544,9,FALSE)</f>
        <v>2019</v>
      </c>
    </row>
    <row r="692" spans="1:25" ht="15" customHeight="1" x14ac:dyDescent="0.25">
      <c r="A692" s="57" t="s">
        <v>12385</v>
      </c>
      <c r="B692" s="57">
        <v>691</v>
      </c>
      <c r="C692" s="73">
        <v>45245</v>
      </c>
      <c r="D692" s="57" t="s">
        <v>19379</v>
      </c>
      <c r="E692" s="57" t="s">
        <v>19380</v>
      </c>
      <c r="F692" s="197" t="s">
        <v>19617</v>
      </c>
      <c r="G692" s="57" t="s">
        <v>17928</v>
      </c>
      <c r="H692" s="57">
        <f t="shared" si="10"/>
        <v>81.5</v>
      </c>
      <c r="I692" s="57" t="s">
        <v>3085</v>
      </c>
      <c r="J692" s="57" t="s">
        <v>3196</v>
      </c>
      <c r="K692" s="57" t="s">
        <v>3196</v>
      </c>
      <c r="L692" s="57" t="s">
        <v>3196</v>
      </c>
      <c r="M692" s="57" t="s">
        <v>3196</v>
      </c>
      <c r="N692" s="193" t="s">
        <v>3228</v>
      </c>
      <c r="O692" s="57">
        <v>31</v>
      </c>
      <c r="P692" s="57" t="s">
        <v>17700</v>
      </c>
      <c r="R692" s="57" t="s">
        <v>17700</v>
      </c>
      <c r="S692" s="57">
        <v>1</v>
      </c>
      <c r="T692" s="57">
        <v>9.9</v>
      </c>
      <c r="U692" s="57" t="str">
        <f>VLOOKUP(A692,'Individual Data'!$K$5:$AC$5544,12,FALSE)</f>
        <v>LFSO</v>
      </c>
      <c r="V692" s="14">
        <f>IFERROR(LOOKUP(H692,{30,43,48,53,58,63,68,73,78,83,88,93,97},{42,47,52,57,62,67,72,77,82,87,92,99,100}),999)</f>
        <v>82</v>
      </c>
      <c r="X692" s="57">
        <f>VLOOKUP(A692,'Individual Data'!$K$5:$AC$5544,8,FALSE)</f>
        <v>4</v>
      </c>
      <c r="Y692" s="57">
        <f>VLOOKUP(A692,'Individual Data'!$K$5:$AC$5544,9,FALSE)</f>
        <v>2019</v>
      </c>
    </row>
    <row r="693" spans="1:25" ht="15" customHeight="1" x14ac:dyDescent="0.25">
      <c r="A693" s="57" t="s">
        <v>14068</v>
      </c>
      <c r="B693" s="57">
        <v>692</v>
      </c>
      <c r="C693" s="73">
        <v>45245</v>
      </c>
      <c r="D693" s="57" t="s">
        <v>19381</v>
      </c>
      <c r="E693" s="57" t="s">
        <v>19382</v>
      </c>
      <c r="F693" s="197" t="s">
        <v>19617</v>
      </c>
      <c r="G693" s="57" t="s">
        <v>18127</v>
      </c>
      <c r="H693" s="57">
        <f t="shared" si="10"/>
        <v>79.5</v>
      </c>
      <c r="I693" s="57" t="s">
        <v>3085</v>
      </c>
      <c r="J693" s="57" t="s">
        <v>3196</v>
      </c>
      <c r="K693" s="57" t="s">
        <v>3196</v>
      </c>
      <c r="L693" s="57" t="s">
        <v>3196</v>
      </c>
      <c r="M693" s="57" t="s">
        <v>3196</v>
      </c>
      <c r="N693" s="193" t="s">
        <v>3228</v>
      </c>
      <c r="O693" s="57">
        <v>31</v>
      </c>
      <c r="P693" s="57" t="s">
        <v>17700</v>
      </c>
      <c r="R693" s="57" t="s">
        <v>17700</v>
      </c>
      <c r="S693" s="57">
        <v>1</v>
      </c>
      <c r="T693" s="57">
        <v>9.9</v>
      </c>
      <c r="U693" s="57" t="str">
        <f>VLOOKUP(A693,'Individual Data'!$K$5:$AC$5544,12,FALSE)</f>
        <v>IPCSR</v>
      </c>
      <c r="V693" s="14">
        <f>IFERROR(LOOKUP(H693,{30,43,48,53,58,63,68,73,78,83,88,93,97},{42,47,52,57,62,67,72,77,82,87,92,99,100}),999)</f>
        <v>82</v>
      </c>
      <c r="X693" s="57">
        <f>VLOOKUP(A693,'Individual Data'!$K$5:$AC$5544,8,FALSE)</f>
        <v>4</v>
      </c>
      <c r="Y693" s="57">
        <f>VLOOKUP(A693,'Individual Data'!$K$5:$AC$5544,9,FALSE)</f>
        <v>2019</v>
      </c>
    </row>
    <row r="694" spans="1:25" ht="15" customHeight="1" x14ac:dyDescent="0.25">
      <c r="A694" s="57" t="s">
        <v>13858</v>
      </c>
      <c r="B694" s="57">
        <v>693</v>
      </c>
      <c r="C694" s="73">
        <v>45245</v>
      </c>
      <c r="D694" s="57" t="s">
        <v>19383</v>
      </c>
      <c r="E694" s="57" t="s">
        <v>19384</v>
      </c>
      <c r="F694" s="197" t="s">
        <v>19617</v>
      </c>
      <c r="G694" s="57" t="s">
        <v>19385</v>
      </c>
      <c r="H694" s="57">
        <f t="shared" si="10"/>
        <v>82.8</v>
      </c>
      <c r="I694" s="57" t="s">
        <v>3085</v>
      </c>
      <c r="J694" s="57" t="s">
        <v>3196</v>
      </c>
      <c r="K694" s="57" t="s">
        <v>3228</v>
      </c>
      <c r="L694" s="57" t="s">
        <v>3196</v>
      </c>
      <c r="M694" s="57" t="s">
        <v>3196</v>
      </c>
      <c r="N694" s="193" t="s">
        <v>3196</v>
      </c>
      <c r="P694" s="57" t="s">
        <v>17700</v>
      </c>
      <c r="R694" s="57" t="s">
        <v>17700</v>
      </c>
      <c r="S694" s="57">
        <v>1</v>
      </c>
      <c r="T694" s="57">
        <v>9.9</v>
      </c>
      <c r="U694" s="57" t="str">
        <f>VLOOKUP(A694,'Individual Data'!$K$5:$AC$5544,12,FALSE)</f>
        <v>Unassigned AD</v>
      </c>
      <c r="V694" s="14">
        <f>IFERROR(LOOKUP(H694,{30,43,48,53,58,63,68,73,78,83,88,93,97},{42,47,52,57,62,67,72,77,82,87,92,99,100}),999)</f>
        <v>82</v>
      </c>
      <c r="X694" s="57" t="str">
        <f>VLOOKUP(A694,'Individual Data'!$K$5:$AC$5544,8,FALSE)</f>
        <v>NA</v>
      </c>
      <c r="Y694" s="57" t="str">
        <f>VLOOKUP(A694,'Individual Data'!$K$5:$AC$5544,9,FALSE)</f>
        <v>U</v>
      </c>
    </row>
    <row r="695" spans="1:25" ht="15" customHeight="1" x14ac:dyDescent="0.25">
      <c r="A695" s="57" t="s">
        <v>13961</v>
      </c>
      <c r="B695" s="57">
        <v>694</v>
      </c>
      <c r="C695" s="73">
        <v>45245</v>
      </c>
      <c r="D695" s="57" t="s">
        <v>19386</v>
      </c>
      <c r="E695" s="57" t="s">
        <v>19387</v>
      </c>
      <c r="F695" s="197" t="s">
        <v>19617</v>
      </c>
      <c r="G695" s="57" t="s">
        <v>17879</v>
      </c>
      <c r="H695" s="57">
        <f t="shared" si="10"/>
        <v>82</v>
      </c>
      <c r="I695" s="57" t="s">
        <v>3085</v>
      </c>
      <c r="J695" s="57" t="s">
        <v>3228</v>
      </c>
      <c r="K695" s="57" t="s">
        <v>3228</v>
      </c>
      <c r="L695" s="57" t="s">
        <v>3196</v>
      </c>
      <c r="M695" s="57" t="s">
        <v>3196</v>
      </c>
      <c r="N695" s="193" t="s">
        <v>3196</v>
      </c>
      <c r="P695" s="57" t="s">
        <v>17700</v>
      </c>
      <c r="R695" s="57" t="s">
        <v>17700</v>
      </c>
      <c r="S695" s="57">
        <v>1</v>
      </c>
      <c r="T695" s="57">
        <v>9.9</v>
      </c>
      <c r="U695" s="57" t="str">
        <f>VLOOKUP(A695,'Individual Data'!$K$5:$AC$5544,12,FALSE)</f>
        <v>PLA1</v>
      </c>
      <c r="V695" s="14">
        <f>IFERROR(LOOKUP(H695,{30,43,48,53,58,63,68,73,78,83,88,93,97},{42,47,52,57,62,67,72,77,82,87,92,99,100}),999)</f>
        <v>82</v>
      </c>
      <c r="X695" s="57">
        <f>VLOOKUP(A695,'Individual Data'!$K$5:$AC$5544,8,FALSE)</f>
        <v>4</v>
      </c>
      <c r="Y695" s="57">
        <f>VLOOKUP(A695,'Individual Data'!$K$5:$AC$5544,9,FALSE)</f>
        <v>2019</v>
      </c>
    </row>
    <row r="696" spans="1:25" ht="15" customHeight="1" x14ac:dyDescent="0.25">
      <c r="A696" s="57" t="s">
        <v>12180</v>
      </c>
      <c r="B696" s="57">
        <v>695</v>
      </c>
      <c r="C696" s="73">
        <v>45245</v>
      </c>
      <c r="D696" s="57" t="s">
        <v>19388</v>
      </c>
      <c r="E696" s="57" t="s">
        <v>19389</v>
      </c>
      <c r="F696" s="197" t="s">
        <v>19617</v>
      </c>
      <c r="G696" s="57" t="s">
        <v>17954</v>
      </c>
      <c r="H696" s="57">
        <f t="shared" si="10"/>
        <v>81</v>
      </c>
      <c r="I696" s="57" t="s">
        <v>3085</v>
      </c>
      <c r="J696" s="57" t="s">
        <v>3196</v>
      </c>
      <c r="K696" s="57" t="s">
        <v>3196</v>
      </c>
      <c r="L696" s="57" t="s">
        <v>3196</v>
      </c>
      <c r="M696" s="57" t="s">
        <v>3196</v>
      </c>
      <c r="N696" s="193" t="s">
        <v>3228</v>
      </c>
      <c r="O696" s="57">
        <v>31</v>
      </c>
      <c r="P696" s="57" t="s">
        <v>17700</v>
      </c>
      <c r="R696" s="57" t="s">
        <v>17700</v>
      </c>
      <c r="S696" s="57">
        <v>1</v>
      </c>
      <c r="T696" s="57">
        <v>0.3</v>
      </c>
      <c r="U696" s="57" t="str">
        <f>VLOOKUP(A696,'Individual Data'!$K$5:$AC$5544,12,FALSE)</f>
        <v>IPCSR</v>
      </c>
      <c r="V696" s="14">
        <f>IFERROR(LOOKUP(H696,{30,43,48,53,58,63,68,73,78,83,88,93,97},{42,47,52,57,62,67,72,77,82,87,92,99,100}),999)</f>
        <v>82</v>
      </c>
      <c r="X696" s="57">
        <f>VLOOKUP(A696,'Individual Data'!$K$5:$AC$5544,8,FALSE)</f>
        <v>4</v>
      </c>
      <c r="Y696" s="57">
        <f>VLOOKUP(A696,'Individual Data'!$K$5:$AC$5544,9,FALSE)</f>
        <v>2019</v>
      </c>
    </row>
    <row r="697" spans="1:25" ht="15" customHeight="1" x14ac:dyDescent="0.25">
      <c r="A697" s="57" t="s">
        <v>19390</v>
      </c>
      <c r="B697" s="57">
        <v>696</v>
      </c>
      <c r="C697" s="73">
        <v>45245</v>
      </c>
      <c r="D697" s="57" t="s">
        <v>19391</v>
      </c>
      <c r="E697" s="57" t="s">
        <v>19392</v>
      </c>
      <c r="F697" s="197" t="s">
        <v>19617</v>
      </c>
      <c r="G697" s="57" t="s">
        <v>17940</v>
      </c>
      <c r="H697" s="57">
        <f t="shared" si="10"/>
        <v>80</v>
      </c>
      <c r="I697" s="57" t="s">
        <v>3085</v>
      </c>
      <c r="J697" s="57" t="s">
        <v>3196</v>
      </c>
      <c r="K697" s="57" t="s">
        <v>3196</v>
      </c>
      <c r="L697" s="57" t="s">
        <v>3196</v>
      </c>
      <c r="M697" s="57" t="s">
        <v>3196</v>
      </c>
      <c r="N697" s="193" t="s">
        <v>3228</v>
      </c>
      <c r="O697" s="57">
        <v>31</v>
      </c>
      <c r="P697" s="57" t="s">
        <v>17700</v>
      </c>
      <c r="R697" s="57" t="s">
        <v>17700</v>
      </c>
      <c r="S697" s="57">
        <v>1</v>
      </c>
      <c r="T697" s="57">
        <v>0.3</v>
      </c>
      <c r="U697" s="57" t="str">
        <f>VLOOKUP(A697,'Individual Data'!$K$5:$AC$5544,12,FALSE)</f>
        <v>BCA2</v>
      </c>
      <c r="V697" s="14">
        <f>IFERROR(LOOKUP(H697,{30,43,48,53,58,63,68,73,78,83,88,93,97},{42,47,52,57,62,67,72,77,82,87,92,99,100}),999)</f>
        <v>82</v>
      </c>
      <c r="X697" s="57">
        <f>VLOOKUP(A697,'Individual Data'!$K$5:$AC$5544,8,FALSE)</f>
        <v>4</v>
      </c>
      <c r="Y697" s="57">
        <f>VLOOKUP(A697,'Individual Data'!$K$5:$AC$5544,9,FALSE)</f>
        <v>2019</v>
      </c>
    </row>
    <row r="698" spans="1:25" ht="15" customHeight="1" x14ac:dyDescent="0.25">
      <c r="A698" s="57" t="s">
        <v>6337</v>
      </c>
      <c r="B698" s="57">
        <v>697</v>
      </c>
      <c r="C698" s="73">
        <v>45245</v>
      </c>
      <c r="D698" s="57" t="s">
        <v>19393</v>
      </c>
      <c r="E698" s="57" t="s">
        <v>19394</v>
      </c>
      <c r="F698" s="197" t="s">
        <v>19617</v>
      </c>
      <c r="G698" s="57" t="s">
        <v>17934</v>
      </c>
      <c r="H698" s="57">
        <f t="shared" si="10"/>
        <v>77</v>
      </c>
      <c r="I698" s="57" t="s">
        <v>3085</v>
      </c>
      <c r="J698" s="57" t="s">
        <v>3196</v>
      </c>
      <c r="K698" s="57" t="s">
        <v>3196</v>
      </c>
      <c r="L698" s="57" t="s">
        <v>3196</v>
      </c>
      <c r="M698" s="57" t="s">
        <v>3196</v>
      </c>
      <c r="N698" s="193" t="s">
        <v>3228</v>
      </c>
      <c r="O698" s="57">
        <v>31</v>
      </c>
      <c r="P698" s="57" t="s">
        <v>17700</v>
      </c>
      <c r="R698" s="57" t="s">
        <v>17700</v>
      </c>
      <c r="S698" s="57">
        <v>1</v>
      </c>
      <c r="T698" s="57">
        <v>0.3</v>
      </c>
      <c r="U698" s="57" t="str">
        <f>VLOOKUP(A698,'Individual Data'!$K$5:$AC$5544,12,FALSE)</f>
        <v>IPCSR</v>
      </c>
      <c r="V698" s="14">
        <f>IFERROR(LOOKUP(H698,{30,43,48,53,58,63,68,73,78,83,88,93,97},{42,47,52,57,62,67,72,77,82,87,92,99,100}),999)</f>
        <v>77</v>
      </c>
      <c r="X698" s="57">
        <f>VLOOKUP(A698,'Individual Data'!$K$5:$AC$5544,8,FALSE)</f>
        <v>4</v>
      </c>
      <c r="Y698" s="57">
        <f>VLOOKUP(A698,'Individual Data'!$K$5:$AC$5544,9,FALSE)</f>
        <v>2019</v>
      </c>
    </row>
    <row r="699" spans="1:25" ht="15" customHeight="1" x14ac:dyDescent="0.25">
      <c r="A699" s="57" t="s">
        <v>9225</v>
      </c>
      <c r="B699" s="57">
        <v>698</v>
      </c>
      <c r="C699" s="73">
        <v>45245</v>
      </c>
      <c r="D699" s="57" t="s">
        <v>19395</v>
      </c>
      <c r="E699" s="57" t="s">
        <v>19396</v>
      </c>
      <c r="F699" s="197" t="s">
        <v>19617</v>
      </c>
      <c r="G699" s="57" t="s">
        <v>18001</v>
      </c>
      <c r="H699" s="57">
        <f t="shared" si="10"/>
        <v>85.5</v>
      </c>
      <c r="I699" s="57" t="s">
        <v>3085</v>
      </c>
      <c r="J699" s="57" t="s">
        <v>3196</v>
      </c>
      <c r="K699" s="57" t="s">
        <v>3196</v>
      </c>
      <c r="L699" s="57" t="s">
        <v>3196</v>
      </c>
      <c r="M699" s="57" t="s">
        <v>3196</v>
      </c>
      <c r="N699" s="193" t="s">
        <v>3228</v>
      </c>
      <c r="O699" s="57">
        <v>31</v>
      </c>
      <c r="P699" s="57" t="s">
        <v>17700</v>
      </c>
      <c r="R699" s="57" t="s">
        <v>17700</v>
      </c>
      <c r="S699" s="57">
        <v>1</v>
      </c>
      <c r="T699" s="57">
        <v>0.3</v>
      </c>
      <c r="U699" s="57" t="str">
        <f>VLOOKUP(A699,'Individual Data'!$K$5:$AC$5544,12,FALSE)</f>
        <v>IPCSR</v>
      </c>
      <c r="V699" s="14">
        <f>IFERROR(LOOKUP(H699,{30,43,48,53,58,63,68,73,78,83,88,93,97},{42,47,52,57,62,67,72,77,82,87,92,99,100}),999)</f>
        <v>87</v>
      </c>
      <c r="X699" s="57">
        <f>VLOOKUP(A699,'Individual Data'!$K$5:$AC$5544,8,FALSE)</f>
        <v>4</v>
      </c>
      <c r="Y699" s="57">
        <f>VLOOKUP(A699,'Individual Data'!$K$5:$AC$5544,9,FALSE)</f>
        <v>2019</v>
      </c>
    </row>
    <row r="700" spans="1:25" ht="15" customHeight="1" x14ac:dyDescent="0.25">
      <c r="A700" s="57" t="s">
        <v>14936</v>
      </c>
      <c r="B700" s="57">
        <v>699</v>
      </c>
      <c r="C700" s="73">
        <v>45245</v>
      </c>
      <c r="D700" s="57" t="s">
        <v>19397</v>
      </c>
      <c r="E700" s="57" t="s">
        <v>19398</v>
      </c>
      <c r="F700" s="197" t="s">
        <v>19617</v>
      </c>
      <c r="G700" s="57" t="s">
        <v>17934</v>
      </c>
      <c r="H700" s="57">
        <f t="shared" si="10"/>
        <v>77</v>
      </c>
      <c r="I700" s="57" t="s">
        <v>3085</v>
      </c>
      <c r="J700" s="57" t="s">
        <v>3196</v>
      </c>
      <c r="K700" s="57" t="s">
        <v>3196</v>
      </c>
      <c r="L700" s="57" t="s">
        <v>3196</v>
      </c>
      <c r="M700" s="57" t="s">
        <v>3196</v>
      </c>
      <c r="N700" s="193" t="s">
        <v>3228</v>
      </c>
      <c r="O700" s="57">
        <v>31</v>
      </c>
      <c r="P700" s="57" t="s">
        <v>17700</v>
      </c>
      <c r="R700" s="57" t="s">
        <v>17700</v>
      </c>
      <c r="S700" s="57">
        <v>1</v>
      </c>
      <c r="T700" s="57">
        <v>0.3</v>
      </c>
      <c r="U700" s="57" t="str">
        <f>VLOOKUP(A700,'Individual Data'!$K$5:$AC$5544,12,FALSE)</f>
        <v>LFSO</v>
      </c>
      <c r="V700" s="14">
        <f>IFERROR(LOOKUP(H700,{30,43,48,53,58,63,68,73,78,83,88,93,97},{42,47,52,57,62,67,72,77,82,87,92,99,100}),999)</f>
        <v>77</v>
      </c>
      <c r="X700" s="57">
        <f>VLOOKUP(A700,'Individual Data'!$K$5:$AC$5544,8,FALSE)</f>
        <v>4</v>
      </c>
      <c r="Y700" s="57">
        <f>VLOOKUP(A700,'Individual Data'!$K$5:$AC$5544,9,FALSE)</f>
        <v>2019</v>
      </c>
    </row>
    <row r="701" spans="1:25" ht="15" customHeight="1" x14ac:dyDescent="0.25">
      <c r="A701" s="57" t="s">
        <v>12476</v>
      </c>
      <c r="B701" s="57">
        <v>700</v>
      </c>
      <c r="C701" s="73">
        <v>45245</v>
      </c>
      <c r="D701" s="57" t="s">
        <v>19399</v>
      </c>
      <c r="E701" s="57" t="s">
        <v>19400</v>
      </c>
      <c r="F701" s="197" t="s">
        <v>19617</v>
      </c>
      <c r="G701" s="57" t="s">
        <v>18167</v>
      </c>
      <c r="H701" s="57">
        <f t="shared" si="10"/>
        <v>83</v>
      </c>
      <c r="I701" s="57" t="s">
        <v>3085</v>
      </c>
      <c r="J701" s="57" t="s">
        <v>3196</v>
      </c>
      <c r="K701" s="57" t="s">
        <v>3196</v>
      </c>
      <c r="L701" s="57" t="s">
        <v>3196</v>
      </c>
      <c r="M701" s="57" t="s">
        <v>3196</v>
      </c>
      <c r="N701" s="193" t="s">
        <v>3228</v>
      </c>
      <c r="O701" s="57">
        <v>31</v>
      </c>
      <c r="P701" s="57" t="s">
        <v>17700</v>
      </c>
      <c r="R701" s="57" t="s">
        <v>17700</v>
      </c>
      <c r="S701" s="57">
        <v>1</v>
      </c>
      <c r="T701" s="57">
        <v>0.3</v>
      </c>
      <c r="U701" s="57" t="str">
        <f>VLOOKUP(A701,'Individual Data'!$K$5:$AC$5544,12,FALSE)</f>
        <v>IPCSR</v>
      </c>
      <c r="V701" s="14">
        <f>IFERROR(LOOKUP(H701,{30,43,48,53,58,63,68,73,78,83,88,93,97},{42,47,52,57,62,67,72,77,82,87,92,99,100}),999)</f>
        <v>87</v>
      </c>
      <c r="X701" s="57">
        <f>VLOOKUP(A701,'Individual Data'!$K$5:$AC$5544,8,FALSE)</f>
        <v>4</v>
      </c>
      <c r="Y701" s="57">
        <f>VLOOKUP(A701,'Individual Data'!$K$5:$AC$5544,9,FALSE)</f>
        <v>2019</v>
      </c>
    </row>
    <row r="702" spans="1:25" ht="15" customHeight="1" x14ac:dyDescent="0.25">
      <c r="A702" s="57" t="s">
        <v>9194</v>
      </c>
      <c r="B702" s="57">
        <v>701</v>
      </c>
      <c r="C702" s="73">
        <v>45245</v>
      </c>
      <c r="D702" s="57" t="s">
        <v>19401</v>
      </c>
      <c r="E702" s="57" t="s">
        <v>19402</v>
      </c>
      <c r="F702" s="197" t="s">
        <v>19617</v>
      </c>
      <c r="G702" s="57" t="s">
        <v>17940</v>
      </c>
      <c r="H702" s="57">
        <f t="shared" si="10"/>
        <v>80</v>
      </c>
      <c r="I702" s="57" t="s">
        <v>3085</v>
      </c>
      <c r="J702" s="57" t="s">
        <v>3196</v>
      </c>
      <c r="K702" s="57" t="s">
        <v>3228</v>
      </c>
      <c r="L702" s="57" t="s">
        <v>3196</v>
      </c>
      <c r="M702" s="57" t="s">
        <v>3196</v>
      </c>
      <c r="N702" s="193" t="s">
        <v>3196</v>
      </c>
      <c r="P702" s="57" t="s">
        <v>17700</v>
      </c>
      <c r="R702" s="57" t="s">
        <v>17700</v>
      </c>
      <c r="S702" s="57">
        <v>1</v>
      </c>
      <c r="T702" s="57">
        <v>9.9</v>
      </c>
      <c r="U702" s="57" t="str">
        <f>VLOOKUP(A702,'Individual Data'!$K$5:$AC$5544,12,FALSE)</f>
        <v>PLA1</v>
      </c>
      <c r="V702" s="14">
        <f>IFERROR(LOOKUP(H702,{30,43,48,53,58,63,68,73,78,83,88,93,97},{42,47,52,57,62,67,72,77,82,87,92,99,100}),999)</f>
        <v>82</v>
      </c>
      <c r="X702" s="57">
        <f>VLOOKUP(A702,'Individual Data'!$K$5:$AC$5544,8,FALSE)</f>
        <v>4</v>
      </c>
      <c r="Y702" s="57">
        <f>VLOOKUP(A702,'Individual Data'!$K$5:$AC$5544,9,FALSE)</f>
        <v>2019</v>
      </c>
    </row>
    <row r="703" spans="1:25" ht="15" customHeight="1" x14ac:dyDescent="0.25">
      <c r="A703" s="57" t="s">
        <v>9277</v>
      </c>
      <c r="B703" s="57">
        <v>702</v>
      </c>
      <c r="C703" s="73">
        <v>45245</v>
      </c>
      <c r="D703" s="57" t="s">
        <v>19403</v>
      </c>
      <c r="E703" s="57" t="s">
        <v>19404</v>
      </c>
      <c r="F703" s="197" t="s">
        <v>19617</v>
      </c>
      <c r="G703" s="57" t="s">
        <v>17954</v>
      </c>
      <c r="H703" s="57">
        <f t="shared" si="10"/>
        <v>81</v>
      </c>
      <c r="I703" s="57" t="s">
        <v>3085</v>
      </c>
      <c r="J703" s="57" t="s">
        <v>3196</v>
      </c>
      <c r="K703" s="57" t="s">
        <v>3196</v>
      </c>
      <c r="L703" s="57" t="s">
        <v>3196</v>
      </c>
      <c r="M703" s="57" t="s">
        <v>3196</v>
      </c>
      <c r="N703" s="193" t="s">
        <v>3228</v>
      </c>
      <c r="O703" s="57">
        <v>31</v>
      </c>
      <c r="P703" s="57" t="s">
        <v>17700</v>
      </c>
      <c r="R703" s="57" t="s">
        <v>17700</v>
      </c>
      <c r="S703" s="57">
        <v>1</v>
      </c>
      <c r="T703" s="57">
        <v>0.3</v>
      </c>
      <c r="U703" s="57" t="str">
        <f>VLOOKUP(A703,'Individual Data'!$K$5:$AC$5544,12,FALSE)</f>
        <v>IPCSR</v>
      </c>
      <c r="V703" s="14">
        <f>IFERROR(LOOKUP(H703,{30,43,48,53,58,63,68,73,78,83,88,93,97},{42,47,52,57,62,67,72,77,82,87,92,99,100}),999)</f>
        <v>82</v>
      </c>
      <c r="X703" s="57">
        <f>VLOOKUP(A703,'Individual Data'!$K$5:$AC$5544,8,FALSE)</f>
        <v>4</v>
      </c>
      <c r="Y703" s="57">
        <f>VLOOKUP(A703,'Individual Data'!$K$5:$AC$5544,9,FALSE)</f>
        <v>2019</v>
      </c>
    </row>
    <row r="704" spans="1:25" ht="15" customHeight="1" x14ac:dyDescent="0.25">
      <c r="A704" s="57" t="s">
        <v>3352</v>
      </c>
      <c r="B704" s="57">
        <v>703</v>
      </c>
      <c r="C704" s="73">
        <v>45245</v>
      </c>
      <c r="D704" s="57" t="s">
        <v>19405</v>
      </c>
      <c r="E704" s="57" t="s">
        <v>19406</v>
      </c>
      <c r="F704" s="197" t="s">
        <v>19617</v>
      </c>
      <c r="G704" s="57" t="s">
        <v>18077</v>
      </c>
      <c r="H704" s="57">
        <f t="shared" si="10"/>
        <v>88.5</v>
      </c>
      <c r="I704" s="57" t="s">
        <v>3085</v>
      </c>
      <c r="J704" s="57" t="s">
        <v>3196</v>
      </c>
      <c r="K704" s="57" t="s">
        <v>3196</v>
      </c>
      <c r="L704" s="57" t="s">
        <v>3196</v>
      </c>
      <c r="M704" s="57" t="s">
        <v>3196</v>
      </c>
      <c r="N704" s="193" t="s">
        <v>3228</v>
      </c>
      <c r="O704" s="57">
        <v>31</v>
      </c>
      <c r="P704" s="57" t="s">
        <v>17700</v>
      </c>
      <c r="R704" s="57" t="s">
        <v>17700</v>
      </c>
      <c r="S704" s="57">
        <v>1</v>
      </c>
      <c r="T704" s="57">
        <v>0.4</v>
      </c>
      <c r="U704" s="57" t="str">
        <f>VLOOKUP(A704,'Individual Data'!$K$5:$AC$5544,12,FALSE)</f>
        <v>Unassigned</v>
      </c>
      <c r="V704" s="14">
        <f>IFERROR(LOOKUP(H704,{30,43,48,53,58,63,68,73,78,83,88,93,97},{42,47,52,57,62,67,72,77,82,87,92,99,100}),999)</f>
        <v>92</v>
      </c>
      <c r="X704" s="57" t="str">
        <f>VLOOKUP(A704,'Individual Data'!$K$5:$AC$5544,8,FALSE)</f>
        <v>NA</v>
      </c>
      <c r="Y704" s="57" t="str">
        <f>VLOOKUP(A704,'Individual Data'!$K$5:$AC$5544,9,FALSE)</f>
        <v>U</v>
      </c>
    </row>
    <row r="705" spans="1:25" ht="15" customHeight="1" x14ac:dyDescent="0.25">
      <c r="A705" s="57" t="s">
        <v>6531</v>
      </c>
      <c r="B705" s="57">
        <v>704</v>
      </c>
      <c r="C705" s="73">
        <v>45245</v>
      </c>
      <c r="D705" s="57" t="s">
        <v>19407</v>
      </c>
      <c r="E705" s="57" t="s">
        <v>19408</v>
      </c>
      <c r="F705" s="197" t="s">
        <v>19617</v>
      </c>
      <c r="G705" s="57" t="s">
        <v>17988</v>
      </c>
      <c r="H705" s="57">
        <f t="shared" si="10"/>
        <v>73</v>
      </c>
      <c r="I705" s="57" t="s">
        <v>3085</v>
      </c>
      <c r="J705" s="57" t="s">
        <v>3196</v>
      </c>
      <c r="K705" s="57" t="s">
        <v>3196</v>
      </c>
      <c r="L705" s="57" t="s">
        <v>3196</v>
      </c>
      <c r="M705" s="57" t="s">
        <v>3196</v>
      </c>
      <c r="N705" s="193" t="s">
        <v>3228</v>
      </c>
      <c r="O705" s="57">
        <v>31</v>
      </c>
      <c r="P705" s="57" t="s">
        <v>17700</v>
      </c>
      <c r="R705" s="57" t="s">
        <v>17700</v>
      </c>
      <c r="S705" s="57">
        <v>1</v>
      </c>
      <c r="T705" s="57">
        <v>0.3</v>
      </c>
      <c r="U705" s="57" t="str">
        <f>VLOOKUP(A705,'Individual Data'!$K$5:$AC$5544,12,FALSE)</f>
        <v>LFSO</v>
      </c>
      <c r="V705" s="14">
        <f>IFERROR(LOOKUP(H705,{30,43,48,53,58,63,68,73,78,83,88,93,97},{42,47,52,57,62,67,72,77,82,87,92,99,100}),999)</f>
        <v>77</v>
      </c>
      <c r="X705" s="57">
        <f>VLOOKUP(A705,'Individual Data'!$K$5:$AC$5544,8,FALSE)</f>
        <v>4</v>
      </c>
      <c r="Y705" s="57">
        <f>VLOOKUP(A705,'Individual Data'!$K$5:$AC$5544,9,FALSE)</f>
        <v>2019</v>
      </c>
    </row>
    <row r="706" spans="1:25" ht="15" customHeight="1" x14ac:dyDescent="0.25">
      <c r="A706" s="57" t="s">
        <v>12514</v>
      </c>
      <c r="B706" s="57">
        <v>705</v>
      </c>
      <c r="C706" s="73">
        <v>45245</v>
      </c>
      <c r="D706" s="57" t="s">
        <v>19409</v>
      </c>
      <c r="E706" s="57" t="s">
        <v>19410</v>
      </c>
      <c r="F706" s="197" t="s">
        <v>19617</v>
      </c>
      <c r="G706" s="57" t="s">
        <v>17940</v>
      </c>
      <c r="H706" s="57">
        <f t="shared" ref="H706:H769" si="11">G706/10</f>
        <v>80</v>
      </c>
      <c r="I706" s="57" t="s">
        <v>3085</v>
      </c>
      <c r="J706" s="57" t="s">
        <v>3196</v>
      </c>
      <c r="K706" s="57" t="s">
        <v>3196</v>
      </c>
      <c r="L706" s="57" t="s">
        <v>3196</v>
      </c>
      <c r="M706" s="57" t="s">
        <v>3196</v>
      </c>
      <c r="N706" s="193" t="s">
        <v>3228</v>
      </c>
      <c r="O706" s="57">
        <v>31</v>
      </c>
      <c r="P706" s="57" t="s">
        <v>17700</v>
      </c>
      <c r="R706" s="57" t="s">
        <v>17700</v>
      </c>
      <c r="S706" s="57">
        <v>1</v>
      </c>
      <c r="T706" s="57">
        <v>0.3</v>
      </c>
      <c r="U706" s="57" t="str">
        <f>VLOOKUP(A706,'Individual Data'!$K$5:$AC$5544,12,FALSE)</f>
        <v>LGA</v>
      </c>
      <c r="V706" s="14">
        <f>IFERROR(LOOKUP(H706,{30,43,48,53,58,63,68,73,78,83,88,93,97},{42,47,52,57,62,67,72,77,82,87,92,99,100}),999)</f>
        <v>82</v>
      </c>
      <c r="X706" s="57">
        <f>VLOOKUP(A706,'Individual Data'!$K$5:$AC$5544,8,FALSE)</f>
        <v>4</v>
      </c>
      <c r="Y706" s="57">
        <f>VLOOKUP(A706,'Individual Data'!$K$5:$AC$5544,9,FALSE)</f>
        <v>2019</v>
      </c>
    </row>
    <row r="707" spans="1:25" ht="15" customHeight="1" x14ac:dyDescent="0.25">
      <c r="A707" s="57" t="s">
        <v>6811</v>
      </c>
      <c r="B707" s="57">
        <v>706</v>
      </c>
      <c r="C707" s="73">
        <v>45245</v>
      </c>
      <c r="D707" s="57" t="s">
        <v>19411</v>
      </c>
      <c r="E707" s="57" t="s">
        <v>19412</v>
      </c>
      <c r="F707" s="197" t="s">
        <v>19617</v>
      </c>
      <c r="G707" s="57" t="s">
        <v>17976</v>
      </c>
      <c r="H707" s="57">
        <f t="shared" si="11"/>
        <v>74</v>
      </c>
      <c r="I707" s="57" t="s">
        <v>3085</v>
      </c>
      <c r="J707" s="57" t="s">
        <v>3196</v>
      </c>
      <c r="K707" s="57" t="s">
        <v>3196</v>
      </c>
      <c r="L707" s="57" t="s">
        <v>3196</v>
      </c>
      <c r="M707" s="57" t="s">
        <v>3196</v>
      </c>
      <c r="N707" s="193" t="s">
        <v>3228</v>
      </c>
      <c r="O707" s="57">
        <v>31</v>
      </c>
      <c r="P707" s="57" t="s">
        <v>17700</v>
      </c>
      <c r="R707" s="57" t="s">
        <v>17700</v>
      </c>
      <c r="S707" s="57">
        <v>1</v>
      </c>
      <c r="T707" s="57">
        <v>0.3</v>
      </c>
      <c r="U707" s="57" t="str">
        <f>VLOOKUP(A707,'Individual Data'!$K$5:$AC$5544,12,FALSE)</f>
        <v>PLA1</v>
      </c>
      <c r="V707" s="14">
        <f>IFERROR(LOOKUP(H707,{30,43,48,53,58,63,68,73,78,83,88,93,97},{42,47,52,57,62,67,72,77,82,87,92,99,100}),999)</f>
        <v>77</v>
      </c>
      <c r="X707" s="57">
        <f>VLOOKUP(A707,'Individual Data'!$K$5:$AC$5544,8,FALSE)</f>
        <v>4</v>
      </c>
      <c r="Y707" s="57">
        <f>VLOOKUP(A707,'Individual Data'!$K$5:$AC$5544,9,FALSE)</f>
        <v>2019</v>
      </c>
    </row>
    <row r="708" spans="1:25" ht="15" customHeight="1" x14ac:dyDescent="0.25">
      <c r="A708" s="57" t="s">
        <v>9626</v>
      </c>
      <c r="B708" s="57">
        <v>707</v>
      </c>
      <c r="C708" s="73">
        <v>45245</v>
      </c>
      <c r="D708" s="57" t="s">
        <v>19413</v>
      </c>
      <c r="E708" s="57" t="s">
        <v>19414</v>
      </c>
      <c r="F708" s="197" t="s">
        <v>19617</v>
      </c>
      <c r="G708" s="57" t="s">
        <v>17992</v>
      </c>
      <c r="H708" s="57">
        <f t="shared" si="11"/>
        <v>83.5</v>
      </c>
      <c r="I708" s="57" t="s">
        <v>3085</v>
      </c>
      <c r="J708" s="57" t="s">
        <v>3196</v>
      </c>
      <c r="K708" s="57" t="s">
        <v>3196</v>
      </c>
      <c r="L708" s="57" t="s">
        <v>3196</v>
      </c>
      <c r="M708" s="57" t="s">
        <v>3196</v>
      </c>
      <c r="N708" s="193" t="s">
        <v>3228</v>
      </c>
      <c r="O708" s="57">
        <v>31</v>
      </c>
      <c r="P708" s="57" t="s">
        <v>17700</v>
      </c>
      <c r="R708" s="57" t="s">
        <v>17700</v>
      </c>
      <c r="S708" s="57">
        <v>1</v>
      </c>
      <c r="T708" s="57">
        <v>0.3</v>
      </c>
      <c r="U708" s="57" t="str">
        <f>VLOOKUP(A708,'Individual Data'!$K$5:$AC$5544,12,FALSE)</f>
        <v>Unassigned</v>
      </c>
      <c r="V708" s="14">
        <f>IFERROR(LOOKUP(H708,{30,43,48,53,58,63,68,73,78,83,88,93,97},{42,47,52,57,62,67,72,77,82,87,92,99,100}),999)</f>
        <v>87</v>
      </c>
      <c r="X708" s="57" t="str">
        <f>VLOOKUP(A708,'Individual Data'!$K$5:$AC$5544,8,FALSE)</f>
        <v>NA</v>
      </c>
      <c r="Y708" s="57" t="str">
        <f>VLOOKUP(A708,'Individual Data'!$K$5:$AC$5544,9,FALSE)</f>
        <v>U</v>
      </c>
    </row>
    <row r="709" spans="1:25" ht="15" customHeight="1" x14ac:dyDescent="0.25">
      <c r="A709" s="57" t="s">
        <v>13959</v>
      </c>
      <c r="B709" s="57">
        <v>708</v>
      </c>
      <c r="C709" s="73">
        <v>45245</v>
      </c>
      <c r="D709" s="57" t="s">
        <v>19415</v>
      </c>
      <c r="E709" s="57" t="s">
        <v>19416</v>
      </c>
      <c r="F709" s="197" t="s">
        <v>19617</v>
      </c>
      <c r="G709" s="57" t="s">
        <v>18015</v>
      </c>
      <c r="H709" s="57">
        <f t="shared" si="11"/>
        <v>82.5</v>
      </c>
      <c r="I709" s="57" t="s">
        <v>3085</v>
      </c>
      <c r="J709" s="57" t="s">
        <v>3196</v>
      </c>
      <c r="K709" s="57" t="s">
        <v>3196</v>
      </c>
      <c r="L709" s="57" t="s">
        <v>3196</v>
      </c>
      <c r="M709" s="57" t="s">
        <v>3196</v>
      </c>
      <c r="N709" s="193" t="s">
        <v>3228</v>
      </c>
      <c r="O709" s="57">
        <v>31</v>
      </c>
      <c r="P709" s="57" t="s">
        <v>17700</v>
      </c>
      <c r="R709" s="57" t="s">
        <v>17700</v>
      </c>
      <c r="S709" s="57">
        <v>1</v>
      </c>
      <c r="T709" s="57">
        <v>0.3</v>
      </c>
      <c r="U709" s="57" t="str">
        <f>VLOOKUP(A709,'Individual Data'!$K$5:$AC$5544,12,FALSE)</f>
        <v>IPCSR</v>
      </c>
      <c r="V709" s="14">
        <f>IFERROR(LOOKUP(H709,{30,43,48,53,58,63,68,73,78,83,88,93,97},{42,47,52,57,62,67,72,77,82,87,92,99,100}),999)</f>
        <v>82</v>
      </c>
      <c r="X709" s="57">
        <f>VLOOKUP(A709,'Individual Data'!$K$5:$AC$5544,8,FALSE)</f>
        <v>4</v>
      </c>
      <c r="Y709" s="57">
        <f>VLOOKUP(A709,'Individual Data'!$K$5:$AC$5544,9,FALSE)</f>
        <v>2019</v>
      </c>
    </row>
    <row r="710" spans="1:25" ht="15" customHeight="1" x14ac:dyDescent="0.25">
      <c r="A710" s="57" t="s">
        <v>6369</v>
      </c>
      <c r="B710" s="57">
        <v>709</v>
      </c>
      <c r="C710" s="73">
        <v>45245</v>
      </c>
      <c r="D710" s="57" t="s">
        <v>19417</v>
      </c>
      <c r="E710" s="57" t="s">
        <v>19418</v>
      </c>
      <c r="F710" s="197" t="s">
        <v>19617</v>
      </c>
      <c r="G710" s="57" t="s">
        <v>17998</v>
      </c>
      <c r="H710" s="57">
        <f t="shared" si="11"/>
        <v>80.5</v>
      </c>
      <c r="I710" s="57" t="s">
        <v>3085</v>
      </c>
      <c r="J710" s="57" t="s">
        <v>3196</v>
      </c>
      <c r="K710" s="57" t="s">
        <v>3196</v>
      </c>
      <c r="L710" s="57" t="s">
        <v>3196</v>
      </c>
      <c r="M710" s="57" t="s">
        <v>3196</v>
      </c>
      <c r="N710" s="193" t="s">
        <v>3228</v>
      </c>
      <c r="O710" s="57">
        <v>32</v>
      </c>
      <c r="P710" s="57" t="s">
        <v>17700</v>
      </c>
      <c r="R710" s="57" t="s">
        <v>17700</v>
      </c>
      <c r="S710" s="57">
        <v>1</v>
      </c>
      <c r="T710" s="57">
        <v>0.3</v>
      </c>
      <c r="U710" s="57" t="str">
        <f>VLOOKUP(A710,'Individual Data'!$K$5:$AC$5544,12,FALSE)</f>
        <v>LFSO</v>
      </c>
      <c r="V710" s="14">
        <f>IFERROR(LOOKUP(H710,{30,43,48,53,58,63,68,73,78,83,88,93,97},{42,47,52,57,62,67,72,77,82,87,92,99,100}),999)</f>
        <v>82</v>
      </c>
      <c r="X710" s="57">
        <f>VLOOKUP(A710,'Individual Data'!$K$5:$AC$5544,8,FALSE)</f>
        <v>4</v>
      </c>
      <c r="Y710" s="57">
        <f>VLOOKUP(A710,'Individual Data'!$K$5:$AC$5544,9,FALSE)</f>
        <v>2019</v>
      </c>
    </row>
    <row r="711" spans="1:25" ht="15" customHeight="1" x14ac:dyDescent="0.25">
      <c r="A711" s="57" t="s">
        <v>6630</v>
      </c>
      <c r="B711" s="57">
        <v>710</v>
      </c>
      <c r="C711" s="73">
        <v>45245</v>
      </c>
      <c r="D711" s="57" t="s">
        <v>19419</v>
      </c>
      <c r="E711" s="57" t="s">
        <v>19420</v>
      </c>
      <c r="F711" s="197" t="s">
        <v>19617</v>
      </c>
      <c r="G711" s="57" t="s">
        <v>17954</v>
      </c>
      <c r="H711" s="57">
        <f t="shared" si="11"/>
        <v>81</v>
      </c>
      <c r="I711" s="57" t="s">
        <v>3085</v>
      </c>
      <c r="J711" s="57" t="s">
        <v>3196</v>
      </c>
      <c r="K711" s="57" t="s">
        <v>3196</v>
      </c>
      <c r="L711" s="57" t="s">
        <v>3196</v>
      </c>
      <c r="M711" s="57" t="s">
        <v>3196</v>
      </c>
      <c r="N711" s="193" t="s">
        <v>3228</v>
      </c>
      <c r="O711" s="57">
        <v>32</v>
      </c>
      <c r="P711" s="57" t="s">
        <v>17700</v>
      </c>
      <c r="R711" s="57" t="s">
        <v>17700</v>
      </c>
      <c r="S711" s="57">
        <v>1</v>
      </c>
      <c r="T711" s="57">
        <v>0.4</v>
      </c>
      <c r="U711" s="57" t="str">
        <f>VLOOKUP(A711,'Individual Data'!$K$5:$AC$5544,12,FALSE)</f>
        <v>LFSO</v>
      </c>
      <c r="V711" s="14">
        <f>IFERROR(LOOKUP(H711,{30,43,48,53,58,63,68,73,78,83,88,93,97},{42,47,52,57,62,67,72,77,82,87,92,99,100}),999)</f>
        <v>82</v>
      </c>
      <c r="X711" s="57">
        <f>VLOOKUP(A711,'Individual Data'!$K$5:$AC$5544,8,FALSE)</f>
        <v>5</v>
      </c>
      <c r="Y711" s="57">
        <f>VLOOKUP(A711,'Individual Data'!$K$5:$AC$5544,9,FALSE)</f>
        <v>2018</v>
      </c>
    </row>
    <row r="712" spans="1:25" ht="15" customHeight="1" x14ac:dyDescent="0.25">
      <c r="A712" s="57" t="s">
        <v>14931</v>
      </c>
      <c r="B712" s="57">
        <v>711</v>
      </c>
      <c r="C712" s="73">
        <v>45245</v>
      </c>
      <c r="D712" s="57" t="s">
        <v>19421</v>
      </c>
      <c r="E712" s="57" t="s">
        <v>19422</v>
      </c>
      <c r="F712" s="197" t="s">
        <v>19617</v>
      </c>
      <c r="G712" s="57" t="s">
        <v>18330</v>
      </c>
      <c r="H712" s="57">
        <f t="shared" si="11"/>
        <v>71</v>
      </c>
      <c r="I712" s="57" t="s">
        <v>3085</v>
      </c>
      <c r="J712" s="57" t="s">
        <v>3196</v>
      </c>
      <c r="K712" s="57" t="s">
        <v>3196</v>
      </c>
      <c r="L712" s="57" t="s">
        <v>3196</v>
      </c>
      <c r="M712" s="57" t="s">
        <v>3196</v>
      </c>
      <c r="N712" s="193" t="s">
        <v>3228</v>
      </c>
      <c r="O712" s="57">
        <v>32</v>
      </c>
      <c r="P712" s="57" t="s">
        <v>17700</v>
      </c>
      <c r="R712" s="57" t="s">
        <v>17700</v>
      </c>
      <c r="S712" s="57">
        <v>1</v>
      </c>
      <c r="T712" s="57">
        <v>0.2</v>
      </c>
      <c r="U712" s="57" t="str">
        <f>VLOOKUP(A712,'Individual Data'!$K$5:$AC$5544,12,FALSE)</f>
        <v>Unassigned</v>
      </c>
      <c r="V712" s="14">
        <f>IFERROR(LOOKUP(H712,{30,43,48,53,58,63,68,73,78,83,88,93,97},{42,47,52,57,62,67,72,77,82,87,92,99,100}),999)</f>
        <v>72</v>
      </c>
      <c r="X712" s="57" t="str">
        <f>VLOOKUP(A712,'Individual Data'!$K$5:$AC$5544,8,FALSE)</f>
        <v>NA</v>
      </c>
      <c r="Y712" s="57" t="str">
        <f>VLOOKUP(A712,'Individual Data'!$K$5:$AC$5544,9,FALSE)</f>
        <v>U</v>
      </c>
    </row>
    <row r="713" spans="1:25" ht="15" customHeight="1" x14ac:dyDescent="0.25">
      <c r="A713" s="57" t="s">
        <v>12076</v>
      </c>
      <c r="B713" s="57">
        <v>712</v>
      </c>
      <c r="C713" s="73">
        <v>45245</v>
      </c>
      <c r="D713" s="57" t="s">
        <v>19423</v>
      </c>
      <c r="E713" s="57" t="s">
        <v>19424</v>
      </c>
      <c r="F713" s="197" t="s">
        <v>19617</v>
      </c>
      <c r="G713" s="57" t="s">
        <v>18037</v>
      </c>
      <c r="H713" s="57">
        <f t="shared" si="11"/>
        <v>88</v>
      </c>
      <c r="I713" s="57" t="s">
        <v>3085</v>
      </c>
      <c r="J713" s="57" t="s">
        <v>3196</v>
      </c>
      <c r="K713" s="57" t="s">
        <v>3196</v>
      </c>
      <c r="L713" s="57" t="s">
        <v>3196</v>
      </c>
      <c r="M713" s="57" t="s">
        <v>3196</v>
      </c>
      <c r="N713" s="193" t="s">
        <v>3228</v>
      </c>
      <c r="O713" s="57">
        <v>32</v>
      </c>
      <c r="P713" s="57" t="s">
        <v>17700</v>
      </c>
      <c r="R713" s="57" t="s">
        <v>17700</v>
      </c>
      <c r="S713" s="57">
        <v>1</v>
      </c>
      <c r="T713" s="57">
        <v>0.4</v>
      </c>
      <c r="U713" s="57" t="str">
        <f>VLOOKUP(A713,'Individual Data'!$K$5:$AC$5544,12,FALSE)</f>
        <v>Unassigned</v>
      </c>
      <c r="V713" s="14">
        <f>IFERROR(LOOKUP(H713,{30,43,48,53,58,63,68,73,78,83,88,93,97},{42,47,52,57,62,67,72,77,82,87,92,99,100}),999)</f>
        <v>92</v>
      </c>
      <c r="X713" s="57" t="str">
        <f>VLOOKUP(A713,'Individual Data'!$K$5:$AC$5544,8,FALSE)</f>
        <v>NA</v>
      </c>
      <c r="Y713" s="57" t="str">
        <f>VLOOKUP(A713,'Individual Data'!$K$5:$AC$5544,9,FALSE)</f>
        <v>U</v>
      </c>
    </row>
    <row r="714" spans="1:25" ht="15" customHeight="1" x14ac:dyDescent="0.25">
      <c r="A714" s="57" t="s">
        <v>9214</v>
      </c>
      <c r="B714" s="57">
        <v>713</v>
      </c>
      <c r="C714" s="73">
        <v>45245</v>
      </c>
      <c r="D714" s="57" t="s">
        <v>19425</v>
      </c>
      <c r="E714" s="57" t="s">
        <v>19426</v>
      </c>
      <c r="F714" s="197" t="s">
        <v>19617</v>
      </c>
      <c r="G714" s="57" t="s">
        <v>17879</v>
      </c>
      <c r="H714" s="57">
        <f t="shared" si="11"/>
        <v>82</v>
      </c>
      <c r="I714" s="57" t="s">
        <v>3085</v>
      </c>
      <c r="J714" s="57" t="s">
        <v>3196</v>
      </c>
      <c r="K714" s="57" t="s">
        <v>3196</v>
      </c>
      <c r="L714" s="57" t="s">
        <v>3196</v>
      </c>
      <c r="M714" s="57" t="s">
        <v>3196</v>
      </c>
      <c r="N714" s="193" t="s">
        <v>3228</v>
      </c>
      <c r="O714" s="57">
        <v>32</v>
      </c>
      <c r="P714" s="57" t="s">
        <v>17700</v>
      </c>
      <c r="R714" s="57" t="s">
        <v>17700</v>
      </c>
      <c r="S714" s="57">
        <v>1</v>
      </c>
      <c r="T714" s="57">
        <v>0.3</v>
      </c>
      <c r="U714" s="57" t="str">
        <f>VLOOKUP(A714,'Individual Data'!$K$5:$AC$5544,12,FALSE)</f>
        <v>IPCSR</v>
      </c>
      <c r="V714" s="14">
        <f>IFERROR(LOOKUP(H714,{30,43,48,53,58,63,68,73,78,83,88,93,97},{42,47,52,57,62,67,72,77,82,87,92,99,100}),999)</f>
        <v>82</v>
      </c>
      <c r="X714" s="57">
        <f>VLOOKUP(A714,'Individual Data'!$K$5:$AC$5544,8,FALSE)</f>
        <v>4</v>
      </c>
      <c r="Y714" s="57">
        <f>VLOOKUP(A714,'Individual Data'!$K$5:$AC$5544,9,FALSE)</f>
        <v>2019</v>
      </c>
    </row>
    <row r="715" spans="1:25" ht="15" customHeight="1" x14ac:dyDescent="0.25">
      <c r="A715" s="57" t="s">
        <v>3586</v>
      </c>
      <c r="B715" s="57">
        <v>714</v>
      </c>
      <c r="C715" s="73">
        <v>45245</v>
      </c>
      <c r="D715" s="57" t="s">
        <v>19427</v>
      </c>
      <c r="E715" s="57" t="s">
        <v>19428</v>
      </c>
      <c r="F715" s="197" t="s">
        <v>19617</v>
      </c>
      <c r="G715" s="57" t="s">
        <v>17934</v>
      </c>
      <c r="H715" s="57">
        <f t="shared" si="11"/>
        <v>77</v>
      </c>
      <c r="I715" s="57" t="s">
        <v>3085</v>
      </c>
      <c r="J715" s="57" t="s">
        <v>3196</v>
      </c>
      <c r="K715" s="57" t="s">
        <v>3196</v>
      </c>
      <c r="L715" s="57" t="s">
        <v>3196</v>
      </c>
      <c r="M715" s="57" t="s">
        <v>3196</v>
      </c>
      <c r="N715" s="193" t="s">
        <v>3228</v>
      </c>
      <c r="O715" s="57">
        <v>32</v>
      </c>
      <c r="P715" s="57" t="s">
        <v>17700</v>
      </c>
      <c r="R715" s="57" t="s">
        <v>17700</v>
      </c>
      <c r="S715" s="57">
        <v>1</v>
      </c>
      <c r="T715" s="57">
        <v>0.3</v>
      </c>
      <c r="U715" s="57" t="str">
        <f>VLOOKUP(A715,'Individual Data'!$K$5:$AC$5544,12,FALSE)</f>
        <v>IPCSR</v>
      </c>
      <c r="V715" s="14">
        <f>IFERROR(LOOKUP(H715,{30,43,48,53,58,63,68,73,78,83,88,93,97},{42,47,52,57,62,67,72,77,82,87,92,99,100}),999)</f>
        <v>77</v>
      </c>
      <c r="X715" s="57">
        <f>VLOOKUP(A715,'Individual Data'!$K$5:$AC$5544,8,FALSE)</f>
        <v>4</v>
      </c>
      <c r="Y715" s="57">
        <f>VLOOKUP(A715,'Individual Data'!$K$5:$AC$5544,9,FALSE)</f>
        <v>2019</v>
      </c>
    </row>
    <row r="716" spans="1:25" ht="15" customHeight="1" x14ac:dyDescent="0.25">
      <c r="A716" s="57" t="s">
        <v>9054</v>
      </c>
      <c r="B716" s="57">
        <v>715</v>
      </c>
      <c r="C716" s="73">
        <v>45245</v>
      </c>
      <c r="D716" s="57" t="s">
        <v>19429</v>
      </c>
      <c r="E716" s="57" t="s">
        <v>19430</v>
      </c>
      <c r="F716" s="197" t="s">
        <v>19617</v>
      </c>
      <c r="G716" s="57" t="s">
        <v>18015</v>
      </c>
      <c r="H716" s="57">
        <f t="shared" si="11"/>
        <v>82.5</v>
      </c>
      <c r="I716" s="57" t="s">
        <v>3085</v>
      </c>
      <c r="J716" s="57" t="s">
        <v>3196</v>
      </c>
      <c r="K716" s="57" t="s">
        <v>3196</v>
      </c>
      <c r="L716" s="57" t="s">
        <v>3196</v>
      </c>
      <c r="M716" s="57" t="s">
        <v>3196</v>
      </c>
      <c r="N716" s="193" t="s">
        <v>3228</v>
      </c>
      <c r="O716" s="57">
        <v>32</v>
      </c>
      <c r="P716" s="57" t="s">
        <v>17700</v>
      </c>
      <c r="R716" s="57" t="s">
        <v>17700</v>
      </c>
      <c r="S716" s="57">
        <v>1</v>
      </c>
      <c r="T716" s="57">
        <v>0.3</v>
      </c>
      <c r="U716" s="57" t="str">
        <f>VLOOKUP(A716,'Individual Data'!$K$5:$AC$5544,12,FALSE)</f>
        <v>PLA1</v>
      </c>
      <c r="V716" s="14">
        <f>IFERROR(LOOKUP(H716,{30,43,48,53,58,63,68,73,78,83,88,93,97},{42,47,52,57,62,67,72,77,82,87,92,99,100}),999)</f>
        <v>82</v>
      </c>
      <c r="X716" s="57">
        <f>VLOOKUP(A716,'Individual Data'!$K$5:$AC$5544,8,FALSE)</f>
        <v>4</v>
      </c>
      <c r="Y716" s="57">
        <f>VLOOKUP(A716,'Individual Data'!$K$5:$AC$5544,9,FALSE)</f>
        <v>2019</v>
      </c>
    </row>
    <row r="717" spans="1:25" ht="15" customHeight="1" x14ac:dyDescent="0.25">
      <c r="A717" s="57" t="s">
        <v>8888</v>
      </c>
      <c r="B717" s="57">
        <v>716</v>
      </c>
      <c r="C717" s="73">
        <v>45245</v>
      </c>
      <c r="D717" s="57" t="s">
        <v>19431</v>
      </c>
      <c r="E717" s="57" t="s">
        <v>19432</v>
      </c>
      <c r="F717" s="197" t="s">
        <v>19617</v>
      </c>
      <c r="G717" s="57" t="s">
        <v>17988</v>
      </c>
      <c r="H717" s="57">
        <f t="shared" si="11"/>
        <v>73</v>
      </c>
      <c r="I717" s="57" t="s">
        <v>3085</v>
      </c>
      <c r="J717" s="57" t="s">
        <v>3196</v>
      </c>
      <c r="K717" s="57" t="s">
        <v>3196</v>
      </c>
      <c r="L717" s="57" t="s">
        <v>3196</v>
      </c>
      <c r="M717" s="57" t="s">
        <v>3196</v>
      </c>
      <c r="N717" s="193" t="s">
        <v>3228</v>
      </c>
      <c r="O717" s="57">
        <v>32</v>
      </c>
      <c r="P717" s="57" t="s">
        <v>17700</v>
      </c>
      <c r="R717" s="57" t="s">
        <v>17700</v>
      </c>
      <c r="S717" s="57">
        <v>1</v>
      </c>
      <c r="T717" s="57">
        <v>0.3</v>
      </c>
      <c r="U717" s="57" t="str">
        <f>VLOOKUP(A717,'Individual Data'!$K$5:$AC$5544,12,FALSE)</f>
        <v>NG</v>
      </c>
      <c r="V717" s="14">
        <f>IFERROR(LOOKUP(H717,{30,43,48,53,58,63,68,73,78,83,88,93,97},{42,47,52,57,62,67,72,77,82,87,92,99,100}),999)</f>
        <v>77</v>
      </c>
      <c r="X717" s="57" t="str">
        <f>VLOOKUP(A717,'Individual Data'!$K$5:$AC$5544,8,FALSE)</f>
        <v>NA</v>
      </c>
      <c r="Y717" s="57" t="str">
        <f>VLOOKUP(A717,'Individual Data'!$K$5:$AC$5544,9,FALSE)</f>
        <v>U</v>
      </c>
    </row>
    <row r="718" spans="1:25" ht="15" customHeight="1" x14ac:dyDescent="0.25">
      <c r="A718" s="57" t="s">
        <v>9440</v>
      </c>
      <c r="B718" s="57">
        <v>717</v>
      </c>
      <c r="C718" s="73">
        <v>45245</v>
      </c>
      <c r="D718" s="57" t="s">
        <v>19433</v>
      </c>
      <c r="E718" s="57" t="s">
        <v>19434</v>
      </c>
      <c r="F718" s="197" t="s">
        <v>19617</v>
      </c>
      <c r="G718" s="57" t="s">
        <v>18167</v>
      </c>
      <c r="H718" s="57">
        <f t="shared" si="11"/>
        <v>83</v>
      </c>
      <c r="I718" s="57" t="s">
        <v>3085</v>
      </c>
      <c r="J718" s="57" t="s">
        <v>3196</v>
      </c>
      <c r="K718" s="57" t="s">
        <v>3196</v>
      </c>
      <c r="L718" s="57" t="s">
        <v>3196</v>
      </c>
      <c r="M718" s="57" t="s">
        <v>3196</v>
      </c>
      <c r="N718" s="193" t="s">
        <v>3228</v>
      </c>
      <c r="O718" s="57">
        <v>32</v>
      </c>
      <c r="P718" s="57" t="s">
        <v>17700</v>
      </c>
      <c r="R718" s="57" t="s">
        <v>17700</v>
      </c>
      <c r="S718" s="57">
        <v>1</v>
      </c>
      <c r="T718" s="57">
        <v>0.3</v>
      </c>
      <c r="U718" s="57" t="str">
        <f>VLOOKUP(A718,'Individual Data'!$K$5:$AC$5544,12,FALSE)</f>
        <v>IPCSR</v>
      </c>
      <c r="V718" s="14">
        <f>IFERROR(LOOKUP(H718,{30,43,48,53,58,63,68,73,78,83,88,93,97},{42,47,52,57,62,67,72,77,82,87,92,99,100}),999)</f>
        <v>87</v>
      </c>
      <c r="X718" s="57">
        <f>VLOOKUP(A718,'Individual Data'!$K$5:$AC$5544,8,FALSE)</f>
        <v>4</v>
      </c>
      <c r="Y718" s="57">
        <f>VLOOKUP(A718,'Individual Data'!$K$5:$AC$5544,9,FALSE)</f>
        <v>2019</v>
      </c>
    </row>
    <row r="719" spans="1:25" ht="15" customHeight="1" x14ac:dyDescent="0.25">
      <c r="A719" s="57" t="s">
        <v>7117</v>
      </c>
      <c r="B719" s="57">
        <v>718</v>
      </c>
      <c r="C719" s="73">
        <v>45245</v>
      </c>
      <c r="D719" s="57" t="s">
        <v>19435</v>
      </c>
      <c r="E719" s="57" t="s">
        <v>19436</v>
      </c>
      <c r="F719" s="197" t="s">
        <v>19617</v>
      </c>
      <c r="G719" s="57" t="s">
        <v>18015</v>
      </c>
      <c r="H719" s="57">
        <f t="shared" si="11"/>
        <v>82.5</v>
      </c>
      <c r="I719" s="57" t="s">
        <v>3085</v>
      </c>
      <c r="J719" s="57" t="s">
        <v>3196</v>
      </c>
      <c r="K719" s="57" t="s">
        <v>3196</v>
      </c>
      <c r="L719" s="57" t="s">
        <v>3196</v>
      </c>
      <c r="M719" s="57" t="s">
        <v>3196</v>
      </c>
      <c r="N719" s="193" t="s">
        <v>3228</v>
      </c>
      <c r="O719" s="57">
        <v>32</v>
      </c>
      <c r="P719" s="57" t="s">
        <v>17700</v>
      </c>
      <c r="R719" s="57" t="s">
        <v>17700</v>
      </c>
      <c r="S719" s="57">
        <v>1</v>
      </c>
      <c r="T719" s="57">
        <v>9.9</v>
      </c>
      <c r="U719" s="57" t="str">
        <f>VLOOKUP(A719,'Individual Data'!$K$5:$AC$5544,12,FALSE)</f>
        <v>IPCSR</v>
      </c>
      <c r="V719" s="14">
        <f>IFERROR(LOOKUP(H719,{30,43,48,53,58,63,68,73,78,83,88,93,97},{42,47,52,57,62,67,72,77,82,87,92,99,100}),999)</f>
        <v>82</v>
      </c>
      <c r="X719" s="57">
        <f>VLOOKUP(A719,'Individual Data'!$K$5:$AC$5544,8,FALSE)</f>
        <v>4</v>
      </c>
      <c r="Y719" s="57">
        <f>VLOOKUP(A719,'Individual Data'!$K$5:$AC$5544,9,FALSE)</f>
        <v>2019</v>
      </c>
    </row>
    <row r="720" spans="1:25" ht="15" customHeight="1" x14ac:dyDescent="0.25">
      <c r="A720" s="57" t="s">
        <v>12355</v>
      </c>
      <c r="B720" s="57">
        <v>719</v>
      </c>
      <c r="C720" s="73">
        <v>45245</v>
      </c>
      <c r="D720" s="57" t="s">
        <v>19437</v>
      </c>
      <c r="E720" s="57" t="s">
        <v>19438</v>
      </c>
      <c r="F720" s="197" t="s">
        <v>19617</v>
      </c>
      <c r="G720" s="57" t="s">
        <v>18101</v>
      </c>
      <c r="H720" s="57">
        <f t="shared" si="11"/>
        <v>87.5</v>
      </c>
      <c r="I720" s="57" t="s">
        <v>3085</v>
      </c>
      <c r="J720" s="57" t="s">
        <v>3228</v>
      </c>
      <c r="K720" s="57" t="s">
        <v>3228</v>
      </c>
      <c r="L720" s="57" t="s">
        <v>3196</v>
      </c>
      <c r="M720" s="57" t="s">
        <v>3196</v>
      </c>
      <c r="N720" s="193" t="s">
        <v>3196</v>
      </c>
      <c r="P720" s="57" t="s">
        <v>17700</v>
      </c>
      <c r="R720" s="57" t="s">
        <v>17700</v>
      </c>
      <c r="S720" s="57">
        <v>1</v>
      </c>
      <c r="T720" s="57">
        <v>9.9</v>
      </c>
      <c r="U720" s="57" t="str">
        <f>VLOOKUP(A720,'Individual Data'!$K$5:$AC$5544,12,FALSE)</f>
        <v>LFYO</v>
      </c>
      <c r="V720" s="14">
        <f>IFERROR(LOOKUP(H720,{30,43,48,53,58,63,68,73,78,83,88,93,97},{42,47,52,57,62,67,72,77,82,87,92,99,100}),999)</f>
        <v>87</v>
      </c>
      <c r="X720" s="57">
        <f>VLOOKUP(A720,'Individual Data'!$K$5:$AC$5544,8,FALSE)</f>
        <v>5</v>
      </c>
      <c r="Y720" s="57">
        <f>VLOOKUP(A720,'Individual Data'!$K$5:$AC$5544,9,FALSE)</f>
        <v>2018</v>
      </c>
    </row>
    <row r="721" spans="1:25" ht="15" customHeight="1" x14ac:dyDescent="0.25">
      <c r="A721" s="57" t="s">
        <v>6842</v>
      </c>
      <c r="B721" s="57">
        <v>720</v>
      </c>
      <c r="C721" s="73">
        <v>45245</v>
      </c>
      <c r="D721" s="57" t="s">
        <v>19439</v>
      </c>
      <c r="E721" s="57" t="s">
        <v>19440</v>
      </c>
      <c r="F721" s="197" t="s">
        <v>19617</v>
      </c>
      <c r="G721" s="57" t="s">
        <v>17879</v>
      </c>
      <c r="H721" s="57">
        <f t="shared" si="11"/>
        <v>82</v>
      </c>
      <c r="I721" s="57" t="s">
        <v>3085</v>
      </c>
      <c r="J721" s="57" t="s">
        <v>3196</v>
      </c>
      <c r="K721" s="57" t="s">
        <v>3196</v>
      </c>
      <c r="L721" s="57" t="s">
        <v>3196</v>
      </c>
      <c r="M721" s="57" t="s">
        <v>3196</v>
      </c>
      <c r="N721" s="193" t="s">
        <v>3228</v>
      </c>
      <c r="O721" s="57">
        <v>32</v>
      </c>
      <c r="P721" s="57" t="s">
        <v>17700</v>
      </c>
      <c r="R721" s="57" t="s">
        <v>17700</v>
      </c>
      <c r="S721" s="57">
        <v>1</v>
      </c>
      <c r="T721" s="57">
        <v>0.3</v>
      </c>
      <c r="U721" s="57" t="str">
        <f>VLOOKUP(A721,'Individual Data'!$K$5:$AC$5544,12,FALSE)</f>
        <v>LFHSO2</v>
      </c>
      <c r="V721" s="14">
        <f>IFERROR(LOOKUP(H721,{30,43,48,53,58,63,68,73,78,83,88,93,97},{42,47,52,57,62,67,72,77,82,87,92,99,100}),999)</f>
        <v>82</v>
      </c>
      <c r="X721" s="57">
        <f>VLOOKUP(A721,'Individual Data'!$K$5:$AC$5544,8,FALSE)</f>
        <v>4</v>
      </c>
      <c r="Y721" s="57">
        <f>VLOOKUP(A721,'Individual Data'!$K$5:$AC$5544,9,FALSE)</f>
        <v>2019</v>
      </c>
    </row>
    <row r="722" spans="1:25" ht="15" customHeight="1" x14ac:dyDescent="0.25">
      <c r="A722" s="57" t="s">
        <v>6922</v>
      </c>
      <c r="B722" s="57">
        <v>721</v>
      </c>
      <c r="C722" s="73">
        <v>45245</v>
      </c>
      <c r="D722" s="57" t="s">
        <v>19441</v>
      </c>
      <c r="E722" s="57" t="s">
        <v>19442</v>
      </c>
      <c r="F722" s="197" t="s">
        <v>19617</v>
      </c>
      <c r="G722" s="57" t="s">
        <v>17951</v>
      </c>
      <c r="H722" s="57">
        <f t="shared" si="11"/>
        <v>74.5</v>
      </c>
      <c r="I722" s="57" t="s">
        <v>3085</v>
      </c>
      <c r="J722" s="57" t="s">
        <v>3196</v>
      </c>
      <c r="K722" s="57" t="s">
        <v>3196</v>
      </c>
      <c r="L722" s="57" t="s">
        <v>3196</v>
      </c>
      <c r="M722" s="57" t="s">
        <v>3196</v>
      </c>
      <c r="N722" s="193" t="s">
        <v>3228</v>
      </c>
      <c r="O722" s="57">
        <v>32</v>
      </c>
      <c r="P722" s="57" t="s">
        <v>17700</v>
      </c>
      <c r="R722" s="57" t="s">
        <v>17700</v>
      </c>
      <c r="S722" s="57">
        <v>1</v>
      </c>
      <c r="T722" s="57">
        <v>0.3</v>
      </c>
      <c r="U722" s="57" t="str">
        <f>VLOOKUP(A722,'Individual Data'!$K$5:$AC$5544,12,FALSE)</f>
        <v>CJA1</v>
      </c>
      <c r="V722" s="14">
        <f>IFERROR(LOOKUP(H722,{30,43,48,53,58,63,68,73,78,83,88,93,97},{42,47,52,57,62,67,72,77,82,87,92,99,100}),999)</f>
        <v>77</v>
      </c>
      <c r="X722" s="57">
        <f>VLOOKUP(A722,'Individual Data'!$K$5:$AC$5544,8,FALSE)</f>
        <v>4</v>
      </c>
      <c r="Y722" s="57">
        <f>VLOOKUP(A722,'Individual Data'!$K$5:$AC$5544,9,FALSE)</f>
        <v>2019</v>
      </c>
    </row>
    <row r="723" spans="1:25" ht="15" customHeight="1" x14ac:dyDescent="0.25">
      <c r="A723" s="57" t="s">
        <v>12464</v>
      </c>
      <c r="B723" s="57">
        <v>722</v>
      </c>
      <c r="C723" s="73">
        <v>45245</v>
      </c>
      <c r="D723" s="57" t="s">
        <v>19443</v>
      </c>
      <c r="E723" s="57" t="s">
        <v>19444</v>
      </c>
      <c r="F723" s="197" t="s">
        <v>19617</v>
      </c>
      <c r="G723" s="57" t="s">
        <v>18049</v>
      </c>
      <c r="H723" s="57">
        <f t="shared" si="11"/>
        <v>84</v>
      </c>
      <c r="I723" s="57" t="s">
        <v>3085</v>
      </c>
      <c r="J723" s="57" t="s">
        <v>3196</v>
      </c>
      <c r="K723" s="57" t="s">
        <v>3196</v>
      </c>
      <c r="L723" s="57" t="s">
        <v>3196</v>
      </c>
      <c r="M723" s="57" t="s">
        <v>3196</v>
      </c>
      <c r="N723" s="193" t="s">
        <v>3228</v>
      </c>
      <c r="O723" s="57">
        <v>32</v>
      </c>
      <c r="P723" s="57" t="s">
        <v>17700</v>
      </c>
      <c r="R723" s="57" t="s">
        <v>17700</v>
      </c>
      <c r="S723" s="57">
        <v>1</v>
      </c>
      <c r="T723" s="57">
        <v>0.3</v>
      </c>
      <c r="U723" s="57" t="str">
        <f>VLOOKUP(A723,'Individual Data'!$K$5:$AC$5544,12,FALSE)</f>
        <v>CJA1</v>
      </c>
      <c r="V723" s="14">
        <f>IFERROR(LOOKUP(H723,{30,43,48,53,58,63,68,73,78,83,88,93,97},{42,47,52,57,62,67,72,77,82,87,92,99,100}),999)</f>
        <v>87</v>
      </c>
      <c r="X723" s="57">
        <f>VLOOKUP(A723,'Individual Data'!$K$5:$AC$5544,8,FALSE)</f>
        <v>4</v>
      </c>
      <c r="Y723" s="57">
        <f>VLOOKUP(A723,'Individual Data'!$K$5:$AC$5544,9,FALSE)</f>
        <v>2019</v>
      </c>
    </row>
    <row r="724" spans="1:25" ht="15" customHeight="1" x14ac:dyDescent="0.25">
      <c r="A724" s="57" t="s">
        <v>6581</v>
      </c>
      <c r="B724" s="57">
        <v>723</v>
      </c>
      <c r="C724" s="73">
        <v>45245</v>
      </c>
      <c r="D724" s="57" t="s">
        <v>19445</v>
      </c>
      <c r="E724" s="57" t="s">
        <v>19446</v>
      </c>
      <c r="F724" s="197" t="s">
        <v>19617</v>
      </c>
      <c r="G724" s="57" t="s">
        <v>17948</v>
      </c>
      <c r="H724" s="57">
        <f t="shared" si="11"/>
        <v>79</v>
      </c>
      <c r="I724" s="57" t="s">
        <v>3085</v>
      </c>
      <c r="J724" s="57" t="s">
        <v>3196</v>
      </c>
      <c r="K724" s="57" t="s">
        <v>3196</v>
      </c>
      <c r="L724" s="57" t="s">
        <v>3196</v>
      </c>
      <c r="M724" s="57" t="s">
        <v>3196</v>
      </c>
      <c r="N724" s="193" t="s">
        <v>3228</v>
      </c>
      <c r="O724" s="57">
        <v>32</v>
      </c>
      <c r="P724" s="57" t="s">
        <v>17700</v>
      </c>
      <c r="R724" s="57" t="s">
        <v>17700</v>
      </c>
      <c r="S724" s="57">
        <v>1</v>
      </c>
      <c r="T724" s="57">
        <v>0.3</v>
      </c>
      <c r="U724" s="57" t="str">
        <f>VLOOKUP(A724,'Individual Data'!$K$5:$AC$5544,12,FALSE)</f>
        <v>CJA1</v>
      </c>
      <c r="V724" s="14">
        <f>IFERROR(LOOKUP(H724,{30,43,48,53,58,63,68,73,78,83,88,93,97},{42,47,52,57,62,67,72,77,82,87,92,99,100}),999)</f>
        <v>82</v>
      </c>
      <c r="X724" s="57">
        <f>VLOOKUP(A724,'Individual Data'!$K$5:$AC$5544,8,FALSE)</f>
        <v>4</v>
      </c>
      <c r="Y724" s="57">
        <f>VLOOKUP(A724,'Individual Data'!$K$5:$AC$5544,9,FALSE)</f>
        <v>2019</v>
      </c>
    </row>
    <row r="725" spans="1:25" ht="15" customHeight="1" x14ac:dyDescent="0.25">
      <c r="A725" s="57" t="s">
        <v>9021</v>
      </c>
      <c r="B725" s="57">
        <v>724</v>
      </c>
      <c r="C725" s="73">
        <v>45245</v>
      </c>
      <c r="D725" s="57" t="s">
        <v>19447</v>
      </c>
      <c r="E725" s="57" t="s">
        <v>19448</v>
      </c>
      <c r="F725" s="197" t="s">
        <v>19617</v>
      </c>
      <c r="G725" s="57" t="s">
        <v>18167</v>
      </c>
      <c r="H725" s="57">
        <f t="shared" si="11"/>
        <v>83</v>
      </c>
      <c r="I725" s="57" t="s">
        <v>3085</v>
      </c>
      <c r="J725" s="57" t="s">
        <v>3196</v>
      </c>
      <c r="K725" s="57" t="s">
        <v>3196</v>
      </c>
      <c r="L725" s="57" t="s">
        <v>3196</v>
      </c>
      <c r="M725" s="57" t="s">
        <v>3196</v>
      </c>
      <c r="N725" s="193" t="s">
        <v>3228</v>
      </c>
      <c r="O725" s="57">
        <v>32</v>
      </c>
      <c r="P725" s="57" t="s">
        <v>17700</v>
      </c>
      <c r="R725" s="57" t="s">
        <v>17700</v>
      </c>
      <c r="S725" s="57">
        <v>1</v>
      </c>
      <c r="T725" s="57">
        <v>0.3</v>
      </c>
      <c r="U725" s="57" t="str">
        <f>VLOOKUP(A725,'Individual Data'!$K$5:$AC$5544,12,FALSE)</f>
        <v>PLA1</v>
      </c>
      <c r="V725" s="14">
        <f>IFERROR(LOOKUP(H725,{30,43,48,53,58,63,68,73,78,83,88,93,97},{42,47,52,57,62,67,72,77,82,87,92,99,100}),999)</f>
        <v>87</v>
      </c>
      <c r="X725" s="57">
        <f>VLOOKUP(A725,'Individual Data'!$K$5:$AC$5544,8,FALSE)</f>
        <v>4</v>
      </c>
      <c r="Y725" s="57">
        <f>VLOOKUP(A725,'Individual Data'!$K$5:$AC$5544,9,FALSE)</f>
        <v>2019</v>
      </c>
    </row>
    <row r="726" spans="1:25" ht="15" customHeight="1" x14ac:dyDescent="0.25">
      <c r="A726" s="57" t="s">
        <v>3726</v>
      </c>
      <c r="B726" s="57">
        <v>725</v>
      </c>
      <c r="C726" s="73">
        <v>45245</v>
      </c>
      <c r="D726" s="57" t="s">
        <v>19449</v>
      </c>
      <c r="E726" s="57" t="s">
        <v>19450</v>
      </c>
      <c r="F726" s="197" t="s">
        <v>19617</v>
      </c>
      <c r="G726" s="57" t="s">
        <v>17995</v>
      </c>
      <c r="H726" s="57">
        <f t="shared" si="11"/>
        <v>75</v>
      </c>
      <c r="I726" s="57" t="s">
        <v>3085</v>
      </c>
      <c r="J726" s="57" t="s">
        <v>3196</v>
      </c>
      <c r="K726" s="57" t="s">
        <v>3196</v>
      </c>
      <c r="L726" s="57" t="s">
        <v>3196</v>
      </c>
      <c r="M726" s="57" t="s">
        <v>3196</v>
      </c>
      <c r="N726" s="193" t="s">
        <v>3228</v>
      </c>
      <c r="O726" s="57">
        <v>32</v>
      </c>
      <c r="P726" s="57" t="s">
        <v>17700</v>
      </c>
      <c r="R726" s="57" t="s">
        <v>17700</v>
      </c>
      <c r="S726" s="57">
        <v>1</v>
      </c>
      <c r="T726" s="57">
        <v>0.3</v>
      </c>
      <c r="U726" s="57" t="str">
        <f>VLOOKUP(A726,'Individual Data'!$K$5:$AC$5544,12,FALSE)</f>
        <v>PLA1</v>
      </c>
      <c r="V726" s="14">
        <f>IFERROR(LOOKUP(H726,{30,43,48,53,58,63,68,73,78,83,88,93,97},{42,47,52,57,62,67,72,77,82,87,92,99,100}),999)</f>
        <v>77</v>
      </c>
      <c r="X726" s="57">
        <f>VLOOKUP(A726,'Individual Data'!$K$5:$AC$5544,8,FALSE)</f>
        <v>4</v>
      </c>
      <c r="Y726" s="57">
        <f>VLOOKUP(A726,'Individual Data'!$K$5:$AC$5544,9,FALSE)</f>
        <v>2019</v>
      </c>
    </row>
    <row r="727" spans="1:25" ht="15" customHeight="1" x14ac:dyDescent="0.25">
      <c r="A727" s="57" t="s">
        <v>16794</v>
      </c>
      <c r="B727" s="57">
        <v>726</v>
      </c>
      <c r="C727" s="73">
        <v>45245</v>
      </c>
      <c r="D727" s="57" t="s">
        <v>19451</v>
      </c>
      <c r="E727" s="57" t="s">
        <v>19452</v>
      </c>
      <c r="F727" s="197" t="s">
        <v>19617</v>
      </c>
      <c r="G727" s="57" t="s">
        <v>17969</v>
      </c>
      <c r="H727" s="57">
        <f t="shared" si="11"/>
        <v>78</v>
      </c>
      <c r="I727" s="57" t="s">
        <v>3085</v>
      </c>
      <c r="J727" s="57" t="s">
        <v>3196</v>
      </c>
      <c r="K727" s="57" t="s">
        <v>3196</v>
      </c>
      <c r="L727" s="57" t="s">
        <v>3196</v>
      </c>
      <c r="M727" s="57" t="s">
        <v>3196</v>
      </c>
      <c r="N727" s="193" t="s">
        <v>3228</v>
      </c>
      <c r="O727" s="57">
        <v>32</v>
      </c>
      <c r="P727" s="57" t="s">
        <v>17700</v>
      </c>
      <c r="R727" s="57" t="s">
        <v>17700</v>
      </c>
      <c r="S727" s="57">
        <v>1</v>
      </c>
      <c r="T727" s="57">
        <v>0.3</v>
      </c>
      <c r="U727" s="57" t="str">
        <f>VLOOKUP(A727,'Individual Data'!$K$5:$AC$5544,12,FALSE)</f>
        <v>Unassigned</v>
      </c>
      <c r="V727" s="14">
        <f>IFERROR(LOOKUP(H727,{30,43,48,53,58,63,68,73,78,83,88,93,97},{42,47,52,57,62,67,72,77,82,87,92,99,100}),999)</f>
        <v>82</v>
      </c>
      <c r="X727" s="57" t="str">
        <f>VLOOKUP(A727,'Individual Data'!$K$5:$AC$5544,8,FALSE)</f>
        <v>NA</v>
      </c>
      <c r="Y727" s="57" t="str">
        <f>VLOOKUP(A727,'Individual Data'!$K$5:$AC$5544,9,FALSE)</f>
        <v>U</v>
      </c>
    </row>
    <row r="728" spans="1:25" ht="15" customHeight="1" x14ac:dyDescent="0.25">
      <c r="A728" s="57" t="s">
        <v>9579</v>
      </c>
      <c r="B728" s="57">
        <v>727</v>
      </c>
      <c r="C728" s="73">
        <v>45245</v>
      </c>
      <c r="D728" s="57" t="s">
        <v>19453</v>
      </c>
      <c r="E728" s="57" t="s">
        <v>19454</v>
      </c>
      <c r="F728" s="197" t="s">
        <v>19617</v>
      </c>
      <c r="G728" s="57" t="s">
        <v>18167</v>
      </c>
      <c r="H728" s="57">
        <f t="shared" si="11"/>
        <v>83</v>
      </c>
      <c r="I728" s="57" t="s">
        <v>3085</v>
      </c>
      <c r="J728" s="57" t="s">
        <v>3196</v>
      </c>
      <c r="K728" s="57" t="s">
        <v>3196</v>
      </c>
      <c r="L728" s="57" t="s">
        <v>3196</v>
      </c>
      <c r="M728" s="57" t="s">
        <v>3196</v>
      </c>
      <c r="N728" s="193" t="s">
        <v>3228</v>
      </c>
      <c r="O728" s="57">
        <v>32</v>
      </c>
      <c r="P728" s="57" t="s">
        <v>17700</v>
      </c>
      <c r="R728" s="57" t="s">
        <v>17700</v>
      </c>
      <c r="S728" s="57">
        <v>1</v>
      </c>
      <c r="T728" s="57">
        <v>0.3</v>
      </c>
      <c r="U728" s="57" t="str">
        <f>VLOOKUP(A728,'Individual Data'!$K$5:$AC$5544,12,FALSE)</f>
        <v>Unassigned</v>
      </c>
      <c r="V728" s="14">
        <f>IFERROR(LOOKUP(H728,{30,43,48,53,58,63,68,73,78,83,88,93,97},{42,47,52,57,62,67,72,77,82,87,92,99,100}),999)</f>
        <v>87</v>
      </c>
      <c r="X728" s="57" t="str">
        <f>VLOOKUP(A728,'Individual Data'!$K$5:$AC$5544,8,FALSE)</f>
        <v>NA</v>
      </c>
      <c r="Y728" s="57" t="str">
        <f>VLOOKUP(A728,'Individual Data'!$K$5:$AC$5544,9,FALSE)</f>
        <v>U</v>
      </c>
    </row>
    <row r="729" spans="1:25" ht="15" customHeight="1" x14ac:dyDescent="0.25">
      <c r="A729" s="57" t="s">
        <v>19455</v>
      </c>
      <c r="B729" s="57">
        <v>728</v>
      </c>
      <c r="C729" s="73">
        <v>45245</v>
      </c>
      <c r="D729" s="57" t="s">
        <v>19456</v>
      </c>
      <c r="E729" s="57" t="s">
        <v>19457</v>
      </c>
      <c r="F729" s="197" t="s">
        <v>19617</v>
      </c>
      <c r="G729" s="57" t="s">
        <v>17957</v>
      </c>
      <c r="H729" s="57">
        <f t="shared" si="11"/>
        <v>75.5</v>
      </c>
      <c r="I729" s="57" t="s">
        <v>3085</v>
      </c>
      <c r="J729" s="57" t="s">
        <v>3196</v>
      </c>
      <c r="K729" s="57" t="s">
        <v>3196</v>
      </c>
      <c r="L729" s="57" t="s">
        <v>3196</v>
      </c>
      <c r="M729" s="57" t="s">
        <v>3196</v>
      </c>
      <c r="N729" s="193" t="s">
        <v>3228</v>
      </c>
      <c r="O729" s="57">
        <v>32</v>
      </c>
      <c r="P729" s="57" t="s">
        <v>17700</v>
      </c>
      <c r="R729" s="57" t="s">
        <v>17700</v>
      </c>
      <c r="S729" s="57">
        <v>1</v>
      </c>
      <c r="T729" s="57">
        <v>0.3</v>
      </c>
      <c r="U729" s="57" t="str">
        <f>VLOOKUP(A729,'Individual Data'!$K$5:$AC$5544,12,FALSE)</f>
        <v>IPCSR</v>
      </c>
      <c r="V729" s="14">
        <f>IFERROR(LOOKUP(H729,{30,43,48,53,58,63,68,73,78,83,88,93,97},{42,47,52,57,62,67,72,77,82,87,92,99,100}),999)</f>
        <v>77</v>
      </c>
      <c r="X729" s="57">
        <f>VLOOKUP(A729,'Individual Data'!$K$5:$AC$5544,8,FALSE)</f>
        <v>4</v>
      </c>
      <c r="Y729" s="57">
        <f>VLOOKUP(A729,'Individual Data'!$K$5:$AC$5544,9,FALSE)</f>
        <v>2019</v>
      </c>
    </row>
    <row r="730" spans="1:25" ht="15" customHeight="1" x14ac:dyDescent="0.25">
      <c r="A730" s="57" t="s">
        <v>7194</v>
      </c>
      <c r="B730" s="57">
        <v>729</v>
      </c>
      <c r="C730" s="73">
        <v>45245</v>
      </c>
      <c r="D730" s="57" t="s">
        <v>19458</v>
      </c>
      <c r="E730" s="57" t="s">
        <v>19459</v>
      </c>
      <c r="F730" s="197" t="s">
        <v>19617</v>
      </c>
      <c r="G730" s="57" t="s">
        <v>17934</v>
      </c>
      <c r="H730" s="57">
        <f t="shared" si="11"/>
        <v>77</v>
      </c>
      <c r="I730" s="57" t="s">
        <v>3085</v>
      </c>
      <c r="J730" s="57" t="s">
        <v>3196</v>
      </c>
      <c r="K730" s="57" t="s">
        <v>3196</v>
      </c>
      <c r="L730" s="57" t="s">
        <v>3196</v>
      </c>
      <c r="M730" s="57" t="s">
        <v>3196</v>
      </c>
      <c r="N730" s="193" t="s">
        <v>3228</v>
      </c>
      <c r="O730" s="57">
        <v>32</v>
      </c>
      <c r="P730" s="57" t="s">
        <v>17700</v>
      </c>
      <c r="R730" s="57" t="s">
        <v>17700</v>
      </c>
      <c r="S730" s="57">
        <v>1</v>
      </c>
      <c r="T730" s="57">
        <v>0.3</v>
      </c>
      <c r="U730" s="57" t="str">
        <f>VLOOKUP(A730,'Individual Data'!$K$5:$AC$5544,12,FALSE)</f>
        <v>CJA1</v>
      </c>
      <c r="V730" s="14">
        <f>IFERROR(LOOKUP(H730,{30,43,48,53,58,63,68,73,78,83,88,93,97},{42,47,52,57,62,67,72,77,82,87,92,99,100}),999)</f>
        <v>77</v>
      </c>
      <c r="X730" s="57">
        <f>VLOOKUP(A730,'Individual Data'!$K$5:$AC$5544,8,FALSE)</f>
        <v>4</v>
      </c>
      <c r="Y730" s="57">
        <f>VLOOKUP(A730,'Individual Data'!$K$5:$AC$5544,9,FALSE)</f>
        <v>2019</v>
      </c>
    </row>
    <row r="731" spans="1:25" ht="15" customHeight="1" x14ac:dyDescent="0.25">
      <c r="A731" s="57" t="s">
        <v>19460</v>
      </c>
      <c r="B731" s="57">
        <v>730</v>
      </c>
      <c r="C731" s="73">
        <v>45245</v>
      </c>
      <c r="D731" s="57" t="s">
        <v>19461</v>
      </c>
      <c r="E731" s="57" t="s">
        <v>19462</v>
      </c>
      <c r="F731" s="197" t="s">
        <v>19617</v>
      </c>
      <c r="G731" s="57" t="s">
        <v>18015</v>
      </c>
      <c r="H731" s="57">
        <f t="shared" si="11"/>
        <v>82.5</v>
      </c>
      <c r="I731" s="57" t="s">
        <v>3085</v>
      </c>
      <c r="J731" s="57" t="s">
        <v>3196</v>
      </c>
      <c r="K731" s="57" t="s">
        <v>3196</v>
      </c>
      <c r="L731" s="57" t="s">
        <v>3196</v>
      </c>
      <c r="M731" s="57" t="s">
        <v>3196</v>
      </c>
      <c r="N731" s="193" t="s">
        <v>3228</v>
      </c>
      <c r="O731" s="57">
        <v>33</v>
      </c>
      <c r="P731" s="57" t="s">
        <v>17700</v>
      </c>
      <c r="R731" s="57" t="s">
        <v>17700</v>
      </c>
      <c r="S731" s="57">
        <v>1</v>
      </c>
      <c r="T731" s="57">
        <v>0.3</v>
      </c>
      <c r="U731" s="57" t="str">
        <f>VLOOKUP(A731,'Individual Data'!$K$5:$AC$5544,12,FALSE)</f>
        <v>Unassigned</v>
      </c>
      <c r="V731" s="14">
        <f>IFERROR(LOOKUP(H731,{30,43,48,53,58,63,68,73,78,83,88,93,97},{42,47,52,57,62,67,72,77,82,87,92,99,100}),999)</f>
        <v>82</v>
      </c>
      <c r="X731" s="57" t="str">
        <f>VLOOKUP(A731,'Individual Data'!$K$5:$AC$5544,8,FALSE)</f>
        <v>NA</v>
      </c>
      <c r="Y731" s="57" t="str">
        <f>VLOOKUP(A731,'Individual Data'!$K$5:$AC$5544,9,FALSE)</f>
        <v>U</v>
      </c>
    </row>
    <row r="732" spans="1:25" ht="15" customHeight="1" x14ac:dyDescent="0.25">
      <c r="A732" s="57" t="s">
        <v>6376</v>
      </c>
      <c r="B732" s="57">
        <v>731</v>
      </c>
      <c r="C732" s="73">
        <v>45245</v>
      </c>
      <c r="D732" s="57" t="s">
        <v>19463</v>
      </c>
      <c r="E732" s="57" t="s">
        <v>19464</v>
      </c>
      <c r="F732" s="197" t="s">
        <v>19617</v>
      </c>
      <c r="G732" s="57" t="s">
        <v>17954</v>
      </c>
      <c r="H732" s="57">
        <f t="shared" si="11"/>
        <v>81</v>
      </c>
      <c r="I732" s="57" t="s">
        <v>3085</v>
      </c>
      <c r="J732" s="57" t="s">
        <v>3196</v>
      </c>
      <c r="K732" s="57" t="s">
        <v>3196</v>
      </c>
      <c r="L732" s="57" t="s">
        <v>3196</v>
      </c>
      <c r="M732" s="57" t="s">
        <v>3196</v>
      </c>
      <c r="N732" s="193" t="s">
        <v>3228</v>
      </c>
      <c r="O732" s="57">
        <v>33</v>
      </c>
      <c r="P732" s="57" t="s">
        <v>17700</v>
      </c>
      <c r="R732" s="57" t="s">
        <v>17700</v>
      </c>
      <c r="S732" s="57">
        <v>1</v>
      </c>
      <c r="T732" s="57">
        <v>9.9</v>
      </c>
      <c r="U732" s="57" t="str">
        <f>VLOOKUP(A732,'Individual Data'!$K$5:$AC$5544,12,FALSE)</f>
        <v>NG</v>
      </c>
      <c r="V732" s="14">
        <f>IFERROR(LOOKUP(H732,{30,43,48,53,58,63,68,73,78,83,88,93,97},{42,47,52,57,62,67,72,77,82,87,92,99,100}),999)</f>
        <v>82</v>
      </c>
      <c r="X732" s="57" t="str">
        <f>VLOOKUP(A732,'Individual Data'!$K$5:$AC$5544,8,FALSE)</f>
        <v>NA</v>
      </c>
      <c r="Y732" s="57" t="str">
        <f>VLOOKUP(A732,'Individual Data'!$K$5:$AC$5544,9,FALSE)</f>
        <v>U</v>
      </c>
    </row>
    <row r="733" spans="1:25" ht="15" customHeight="1" x14ac:dyDescent="0.25">
      <c r="A733" s="57" t="s">
        <v>12647</v>
      </c>
      <c r="B733" s="57">
        <v>732</v>
      </c>
      <c r="C733" s="73">
        <v>45245</v>
      </c>
      <c r="D733" s="57" t="s">
        <v>19465</v>
      </c>
      <c r="E733" s="57" t="s">
        <v>19466</v>
      </c>
      <c r="F733" s="197" t="s">
        <v>19617</v>
      </c>
      <c r="G733" s="57" t="s">
        <v>18037</v>
      </c>
      <c r="H733" s="57">
        <f t="shared" si="11"/>
        <v>88</v>
      </c>
      <c r="I733" s="57" t="s">
        <v>3085</v>
      </c>
      <c r="J733" s="57" t="s">
        <v>3196</v>
      </c>
      <c r="K733" s="57" t="s">
        <v>3196</v>
      </c>
      <c r="L733" s="57" t="s">
        <v>3196</v>
      </c>
      <c r="M733" s="57" t="s">
        <v>3196</v>
      </c>
      <c r="N733" s="193" t="s">
        <v>3228</v>
      </c>
      <c r="O733" s="57">
        <v>33</v>
      </c>
      <c r="P733" s="57" t="s">
        <v>17700</v>
      </c>
      <c r="R733" s="57" t="s">
        <v>17700</v>
      </c>
      <c r="S733" s="57">
        <v>1</v>
      </c>
      <c r="T733" s="57">
        <v>9.9</v>
      </c>
      <c r="U733" s="57" t="str">
        <f>VLOOKUP(A733,'Individual Data'!$K$5:$AC$5544,12,FALSE)</f>
        <v>LFH UNK</v>
      </c>
      <c r="V733" s="14">
        <f>IFERROR(LOOKUP(H733,{30,43,48,53,58,63,68,73,78,83,88,93,97},{42,47,52,57,62,67,72,77,82,87,92,99,100}),999)</f>
        <v>92</v>
      </c>
      <c r="X733" s="57">
        <f>VLOOKUP(A733,'Individual Data'!$K$5:$AC$5544,8,FALSE)</f>
        <v>5</v>
      </c>
      <c r="Y733" s="57">
        <f>VLOOKUP(A733,'Individual Data'!$K$5:$AC$5544,9,FALSE)</f>
        <v>2018</v>
      </c>
    </row>
    <row r="734" spans="1:25" ht="15" customHeight="1" x14ac:dyDescent="0.25">
      <c r="A734" s="57" t="s">
        <v>12058</v>
      </c>
      <c r="B734" s="57">
        <v>733</v>
      </c>
      <c r="C734" s="73">
        <v>45245</v>
      </c>
      <c r="D734" s="57" t="s">
        <v>19467</v>
      </c>
      <c r="E734" s="57" t="s">
        <v>19468</v>
      </c>
      <c r="F734" s="197" t="s">
        <v>19617</v>
      </c>
      <c r="G734" s="57" t="s">
        <v>17954</v>
      </c>
      <c r="H734" s="57">
        <f t="shared" si="11"/>
        <v>81</v>
      </c>
      <c r="I734" s="57" t="s">
        <v>3085</v>
      </c>
      <c r="J734" s="57" t="s">
        <v>3196</v>
      </c>
      <c r="K734" s="57" t="s">
        <v>3196</v>
      </c>
      <c r="L734" s="57" t="s">
        <v>3196</v>
      </c>
      <c r="M734" s="57" t="s">
        <v>3196</v>
      </c>
      <c r="N734" s="193" t="s">
        <v>3228</v>
      </c>
      <c r="O734" s="57">
        <v>33</v>
      </c>
      <c r="P734" s="57" t="s">
        <v>17700</v>
      </c>
      <c r="R734" s="57" t="s">
        <v>17700</v>
      </c>
      <c r="S734" s="57">
        <v>1</v>
      </c>
      <c r="T734" s="57">
        <v>0.3</v>
      </c>
      <c r="U734" s="57" t="str">
        <f>VLOOKUP(A734,'Individual Data'!$K$5:$AC$5544,12,FALSE)</f>
        <v>IPCSR</v>
      </c>
      <c r="V734" s="14">
        <f>IFERROR(LOOKUP(H734,{30,43,48,53,58,63,68,73,78,83,88,93,97},{42,47,52,57,62,67,72,77,82,87,92,99,100}),999)</f>
        <v>82</v>
      </c>
      <c r="X734" s="57">
        <f>VLOOKUP(A734,'Individual Data'!$K$5:$AC$5544,8,FALSE)</f>
        <v>4</v>
      </c>
      <c r="Y734" s="57">
        <f>VLOOKUP(A734,'Individual Data'!$K$5:$AC$5544,9,FALSE)</f>
        <v>2019</v>
      </c>
    </row>
    <row r="735" spans="1:25" ht="15" customHeight="1" x14ac:dyDescent="0.25">
      <c r="A735" s="57" t="s">
        <v>14825</v>
      </c>
      <c r="B735" s="57">
        <v>734</v>
      </c>
      <c r="C735" s="73">
        <v>45245</v>
      </c>
      <c r="D735" s="57" t="s">
        <v>19469</v>
      </c>
      <c r="E735" s="57" t="s">
        <v>19470</v>
      </c>
      <c r="F735" s="197" t="s">
        <v>19617</v>
      </c>
      <c r="G735" s="57" t="s">
        <v>17943</v>
      </c>
      <c r="H735" s="57">
        <f t="shared" si="11"/>
        <v>76</v>
      </c>
      <c r="I735" s="57" t="s">
        <v>3085</v>
      </c>
      <c r="J735" s="57" t="s">
        <v>3196</v>
      </c>
      <c r="K735" s="57" t="s">
        <v>3196</v>
      </c>
      <c r="L735" s="57" t="s">
        <v>3196</v>
      </c>
      <c r="M735" s="57" t="s">
        <v>3196</v>
      </c>
      <c r="N735" s="193" t="s">
        <v>3228</v>
      </c>
      <c r="O735" s="57">
        <v>33</v>
      </c>
      <c r="P735" s="57" t="s">
        <v>17700</v>
      </c>
      <c r="R735" s="57" t="s">
        <v>17700</v>
      </c>
      <c r="S735" s="57">
        <v>1</v>
      </c>
      <c r="T735" s="57">
        <v>0.3</v>
      </c>
      <c r="U735" s="57" t="str">
        <f>VLOOKUP(A735,'Individual Data'!$K$5:$AC$5544,12,FALSE)</f>
        <v>IPCSR</v>
      </c>
      <c r="V735" s="14">
        <f>IFERROR(LOOKUP(H735,{30,43,48,53,58,63,68,73,78,83,88,93,97},{42,47,52,57,62,67,72,77,82,87,92,99,100}),999)</f>
        <v>77</v>
      </c>
      <c r="X735" s="57">
        <f>VLOOKUP(A735,'Individual Data'!$K$5:$AC$5544,8,FALSE)</f>
        <v>4</v>
      </c>
      <c r="Y735" s="57">
        <f>VLOOKUP(A735,'Individual Data'!$K$5:$AC$5544,9,FALSE)</f>
        <v>2019</v>
      </c>
    </row>
    <row r="736" spans="1:25" ht="15" customHeight="1" x14ac:dyDescent="0.25">
      <c r="A736" s="57" t="s">
        <v>16746</v>
      </c>
      <c r="B736" s="57">
        <v>735</v>
      </c>
      <c r="C736" s="73">
        <v>45245</v>
      </c>
      <c r="D736" s="57" t="s">
        <v>19471</v>
      </c>
      <c r="E736" s="57" t="s">
        <v>19472</v>
      </c>
      <c r="F736" s="197" t="s">
        <v>19617</v>
      </c>
      <c r="G736" s="57" t="s">
        <v>17940</v>
      </c>
      <c r="H736" s="57">
        <f t="shared" si="11"/>
        <v>80</v>
      </c>
      <c r="I736" s="57" t="s">
        <v>3085</v>
      </c>
      <c r="J736" s="57" t="s">
        <v>3196</v>
      </c>
      <c r="K736" s="57" t="s">
        <v>3196</v>
      </c>
      <c r="L736" s="57" t="s">
        <v>3196</v>
      </c>
      <c r="M736" s="57" t="s">
        <v>3196</v>
      </c>
      <c r="N736" s="193" t="s">
        <v>3228</v>
      </c>
      <c r="O736" s="57">
        <v>33</v>
      </c>
      <c r="P736" s="57" t="s">
        <v>17700</v>
      </c>
      <c r="R736" s="57" t="s">
        <v>17700</v>
      </c>
      <c r="S736" s="57">
        <v>1</v>
      </c>
      <c r="T736" s="57">
        <v>0.3</v>
      </c>
      <c r="U736" s="57" t="str">
        <f>VLOOKUP(A736,'Individual Data'!$K$5:$AC$5544,12,FALSE)</f>
        <v>LFHSO2</v>
      </c>
      <c r="V736" s="14">
        <f>IFERROR(LOOKUP(H736,{30,43,48,53,58,63,68,73,78,83,88,93,97},{42,47,52,57,62,67,72,77,82,87,92,99,100}),999)</f>
        <v>82</v>
      </c>
      <c r="X736" s="57">
        <f>VLOOKUP(A736,'Individual Data'!$K$5:$AC$5544,8,FALSE)</f>
        <v>4</v>
      </c>
      <c r="Y736" s="57">
        <f>VLOOKUP(A736,'Individual Data'!$K$5:$AC$5544,9,FALSE)</f>
        <v>2019</v>
      </c>
    </row>
    <row r="737" spans="1:25" ht="15" customHeight="1" x14ac:dyDescent="0.25">
      <c r="A737" s="57" t="s">
        <v>14912</v>
      </c>
      <c r="B737" s="57">
        <v>736</v>
      </c>
      <c r="C737" s="73">
        <v>45245</v>
      </c>
      <c r="D737" s="57" t="s">
        <v>19473</v>
      </c>
      <c r="E737" s="57" t="s">
        <v>19474</v>
      </c>
      <c r="F737" s="197" t="s">
        <v>19617</v>
      </c>
      <c r="G737" s="57" t="s">
        <v>17934</v>
      </c>
      <c r="H737" s="57">
        <f t="shared" si="11"/>
        <v>77</v>
      </c>
      <c r="I737" s="57" t="s">
        <v>3085</v>
      </c>
      <c r="J737" s="57" t="s">
        <v>3196</v>
      </c>
      <c r="K737" s="57" t="s">
        <v>3196</v>
      </c>
      <c r="L737" s="57" t="s">
        <v>3196</v>
      </c>
      <c r="M737" s="57" t="s">
        <v>3196</v>
      </c>
      <c r="N737" s="193" t="s">
        <v>3228</v>
      </c>
      <c r="O737" s="57">
        <v>33</v>
      </c>
      <c r="P737" s="57" t="s">
        <v>17700</v>
      </c>
      <c r="R737" s="57" t="s">
        <v>17700</v>
      </c>
      <c r="S737" s="57">
        <v>1</v>
      </c>
      <c r="T737" s="57">
        <v>0.3</v>
      </c>
      <c r="U737" s="57" t="str">
        <f>VLOOKUP(A737,'Individual Data'!$K$5:$AC$5544,12,FALSE)</f>
        <v>Unassigned</v>
      </c>
      <c r="V737" s="14">
        <f>IFERROR(LOOKUP(H737,{30,43,48,53,58,63,68,73,78,83,88,93,97},{42,47,52,57,62,67,72,77,82,87,92,99,100}),999)</f>
        <v>77</v>
      </c>
      <c r="X737" s="57" t="str">
        <f>VLOOKUP(A737,'Individual Data'!$K$5:$AC$5544,8,FALSE)</f>
        <v>NA</v>
      </c>
      <c r="Y737" s="57" t="str">
        <f>VLOOKUP(A737,'Individual Data'!$K$5:$AC$5544,9,FALSE)</f>
        <v>U</v>
      </c>
    </row>
    <row r="738" spans="1:25" ht="15" customHeight="1" x14ac:dyDescent="0.25">
      <c r="A738" s="57" t="s">
        <v>12201</v>
      </c>
      <c r="B738" s="57">
        <v>737</v>
      </c>
      <c r="C738" s="73">
        <v>45245</v>
      </c>
      <c r="D738" s="57" t="s">
        <v>19475</v>
      </c>
      <c r="E738" s="57" t="s">
        <v>19476</v>
      </c>
      <c r="F738" s="197" t="s">
        <v>19617</v>
      </c>
      <c r="G738" s="57" t="s">
        <v>17992</v>
      </c>
      <c r="H738" s="57">
        <f t="shared" si="11"/>
        <v>83.5</v>
      </c>
      <c r="I738" s="57" t="s">
        <v>3085</v>
      </c>
      <c r="J738" s="57" t="s">
        <v>3196</v>
      </c>
      <c r="K738" s="57" t="s">
        <v>3196</v>
      </c>
      <c r="L738" s="57" t="s">
        <v>3196</v>
      </c>
      <c r="M738" s="57" t="s">
        <v>3196</v>
      </c>
      <c r="N738" s="193" t="s">
        <v>3228</v>
      </c>
      <c r="O738" s="57">
        <v>33</v>
      </c>
      <c r="P738" s="57" t="s">
        <v>17700</v>
      </c>
      <c r="R738" s="57" t="s">
        <v>17700</v>
      </c>
      <c r="S738" s="57">
        <v>1</v>
      </c>
      <c r="T738" s="57">
        <v>0.3</v>
      </c>
      <c r="U738" s="57" t="str">
        <f>VLOOKUP(A738,'Individual Data'!$K$5:$AC$5544,12,FALSE)</f>
        <v>IPCSR</v>
      </c>
      <c r="V738" s="14">
        <f>IFERROR(LOOKUP(H738,{30,43,48,53,58,63,68,73,78,83,88,93,97},{42,47,52,57,62,67,72,77,82,87,92,99,100}),999)</f>
        <v>87</v>
      </c>
      <c r="X738" s="57">
        <f>VLOOKUP(A738,'Individual Data'!$K$5:$AC$5544,8,FALSE)</f>
        <v>4</v>
      </c>
      <c r="Y738" s="57">
        <f>VLOOKUP(A738,'Individual Data'!$K$5:$AC$5544,9,FALSE)</f>
        <v>2019</v>
      </c>
    </row>
    <row r="739" spans="1:25" ht="15" customHeight="1" x14ac:dyDescent="0.25">
      <c r="A739" s="57" t="s">
        <v>16789</v>
      </c>
      <c r="B739" s="57">
        <v>738</v>
      </c>
      <c r="C739" s="73">
        <v>45245</v>
      </c>
      <c r="D739" s="57" t="s">
        <v>19477</v>
      </c>
      <c r="E739" s="57" t="s">
        <v>19478</v>
      </c>
      <c r="F739" s="197" t="s">
        <v>19617</v>
      </c>
      <c r="G739" s="57" t="s">
        <v>17969</v>
      </c>
      <c r="H739" s="57">
        <f t="shared" si="11"/>
        <v>78</v>
      </c>
      <c r="I739" s="57" t="s">
        <v>3085</v>
      </c>
      <c r="J739" s="57" t="s">
        <v>3196</v>
      </c>
      <c r="K739" s="57" t="s">
        <v>3196</v>
      </c>
      <c r="L739" s="57" t="s">
        <v>3196</v>
      </c>
      <c r="M739" s="57" t="s">
        <v>3196</v>
      </c>
      <c r="N739" s="193" t="s">
        <v>3228</v>
      </c>
      <c r="O739" s="57">
        <v>33</v>
      </c>
      <c r="P739" s="57" t="s">
        <v>17700</v>
      </c>
      <c r="R739" s="57" t="s">
        <v>17700</v>
      </c>
      <c r="S739" s="57">
        <v>1</v>
      </c>
      <c r="T739" s="57">
        <v>0.3</v>
      </c>
      <c r="U739" s="57" t="str">
        <f>VLOOKUP(A739,'Individual Data'!$K$5:$AC$5544,12,FALSE)</f>
        <v>Unassigned</v>
      </c>
      <c r="V739" s="14">
        <f>IFERROR(LOOKUP(H739,{30,43,48,53,58,63,68,73,78,83,88,93,97},{42,47,52,57,62,67,72,77,82,87,92,99,100}),999)</f>
        <v>82</v>
      </c>
      <c r="X739" s="57" t="str">
        <f>VLOOKUP(A739,'Individual Data'!$K$5:$AC$5544,8,FALSE)</f>
        <v>NA</v>
      </c>
      <c r="Y739" s="57" t="str">
        <f>VLOOKUP(A739,'Individual Data'!$K$5:$AC$5544,9,FALSE)</f>
        <v>U</v>
      </c>
    </row>
    <row r="740" spans="1:25" ht="15" customHeight="1" x14ac:dyDescent="0.25">
      <c r="A740" s="57" t="s">
        <v>12070</v>
      </c>
      <c r="B740" s="57">
        <v>739</v>
      </c>
      <c r="C740" s="73">
        <v>45245</v>
      </c>
      <c r="D740" s="57" t="s">
        <v>19479</v>
      </c>
      <c r="E740" s="57" t="s">
        <v>19480</v>
      </c>
      <c r="F740" s="197" t="s">
        <v>19617</v>
      </c>
      <c r="G740" s="57" t="s">
        <v>18116</v>
      </c>
      <c r="H740" s="57">
        <f t="shared" si="11"/>
        <v>84.5</v>
      </c>
      <c r="I740" s="57" t="s">
        <v>3085</v>
      </c>
      <c r="J740" s="57" t="s">
        <v>3196</v>
      </c>
      <c r="K740" s="57" t="s">
        <v>3196</v>
      </c>
      <c r="L740" s="57" t="s">
        <v>3196</v>
      </c>
      <c r="M740" s="57" t="s">
        <v>3196</v>
      </c>
      <c r="N740" s="193" t="s">
        <v>3228</v>
      </c>
      <c r="O740" s="57">
        <v>33</v>
      </c>
      <c r="P740" s="57" t="s">
        <v>17700</v>
      </c>
      <c r="R740" s="57" t="s">
        <v>17700</v>
      </c>
      <c r="S740" s="57">
        <v>1</v>
      </c>
      <c r="T740" s="57">
        <v>0.4</v>
      </c>
      <c r="U740" s="57" t="str">
        <f>VLOOKUP(A740,'Individual Data'!$K$5:$AC$5544,12,FALSE)</f>
        <v>IPCSR</v>
      </c>
      <c r="V740" s="14">
        <f>IFERROR(LOOKUP(H740,{30,43,48,53,58,63,68,73,78,83,88,93,97},{42,47,52,57,62,67,72,77,82,87,92,99,100}),999)</f>
        <v>87</v>
      </c>
      <c r="X740" s="57">
        <f>VLOOKUP(A740,'Individual Data'!$K$5:$AC$5544,8,FALSE)</f>
        <v>4</v>
      </c>
      <c r="Y740" s="57">
        <f>VLOOKUP(A740,'Individual Data'!$K$5:$AC$5544,9,FALSE)</f>
        <v>2019</v>
      </c>
    </row>
    <row r="741" spans="1:25" ht="15" customHeight="1" x14ac:dyDescent="0.25">
      <c r="A741" s="57" t="s">
        <v>12322</v>
      </c>
      <c r="B741" s="57">
        <v>740</v>
      </c>
      <c r="C741" s="73">
        <v>45245</v>
      </c>
      <c r="D741" s="57" t="s">
        <v>19481</v>
      </c>
      <c r="E741" s="57" t="s">
        <v>19482</v>
      </c>
      <c r="F741" s="197" t="s">
        <v>19617</v>
      </c>
      <c r="G741" s="57" t="s">
        <v>18124</v>
      </c>
      <c r="H741" s="57">
        <f t="shared" si="11"/>
        <v>85</v>
      </c>
      <c r="I741" s="57" t="s">
        <v>3085</v>
      </c>
      <c r="J741" s="57" t="s">
        <v>3196</v>
      </c>
      <c r="K741" s="57" t="s">
        <v>3196</v>
      </c>
      <c r="L741" s="57" t="s">
        <v>3196</v>
      </c>
      <c r="M741" s="57" t="s">
        <v>3196</v>
      </c>
      <c r="N741" s="193" t="s">
        <v>3228</v>
      </c>
      <c r="O741" s="57">
        <v>33</v>
      </c>
      <c r="P741" s="57" t="s">
        <v>17700</v>
      </c>
      <c r="R741" s="57" t="s">
        <v>17700</v>
      </c>
      <c r="S741" s="57">
        <v>1</v>
      </c>
      <c r="T741" s="57">
        <v>0.3</v>
      </c>
      <c r="U741" s="57" t="str">
        <f>VLOOKUP(A741,'Individual Data'!$K$5:$AC$5544,12,FALSE)</f>
        <v>BCA1</v>
      </c>
      <c r="V741" s="14">
        <f>IFERROR(LOOKUP(H741,{30,43,48,53,58,63,68,73,78,83,88,93,97},{42,47,52,57,62,67,72,77,82,87,92,99,100}),999)</f>
        <v>87</v>
      </c>
      <c r="X741" s="57">
        <f>VLOOKUP(A741,'Individual Data'!$K$5:$AC$5544,8,FALSE)</f>
        <v>4</v>
      </c>
      <c r="Y741" s="57">
        <f>VLOOKUP(A741,'Individual Data'!$K$5:$AC$5544,9,FALSE)</f>
        <v>2019</v>
      </c>
    </row>
    <row r="742" spans="1:25" ht="15" customHeight="1" x14ac:dyDescent="0.25">
      <c r="A742" s="57" t="s">
        <v>12119</v>
      </c>
      <c r="B742" s="57">
        <v>741</v>
      </c>
      <c r="C742" s="73">
        <v>45245</v>
      </c>
      <c r="D742" s="57" t="s">
        <v>19483</v>
      </c>
      <c r="E742" s="57" t="s">
        <v>19484</v>
      </c>
      <c r="F742" s="197" t="s">
        <v>19617</v>
      </c>
      <c r="G742" s="57" t="s">
        <v>17879</v>
      </c>
      <c r="H742" s="57">
        <f t="shared" si="11"/>
        <v>82</v>
      </c>
      <c r="I742" s="57" t="s">
        <v>3085</v>
      </c>
      <c r="J742" s="57" t="s">
        <v>3196</v>
      </c>
      <c r="K742" s="57" t="s">
        <v>3196</v>
      </c>
      <c r="L742" s="57" t="s">
        <v>3196</v>
      </c>
      <c r="M742" s="57" t="s">
        <v>3196</v>
      </c>
      <c r="N742" s="193" t="s">
        <v>3228</v>
      </c>
      <c r="O742" s="57">
        <v>33</v>
      </c>
      <c r="P742" s="57" t="s">
        <v>17700</v>
      </c>
      <c r="R742" s="57" t="s">
        <v>17700</v>
      </c>
      <c r="S742" s="57">
        <v>1</v>
      </c>
      <c r="T742" s="57">
        <v>0.3</v>
      </c>
      <c r="U742" s="57" t="str">
        <f>VLOOKUP(A742,'Individual Data'!$K$5:$AC$5544,12,FALSE)</f>
        <v>IPCSR</v>
      </c>
      <c r="V742" s="14">
        <f>IFERROR(LOOKUP(H742,{30,43,48,53,58,63,68,73,78,83,88,93,97},{42,47,52,57,62,67,72,77,82,87,92,99,100}),999)</f>
        <v>82</v>
      </c>
      <c r="X742" s="57">
        <f>VLOOKUP(A742,'Individual Data'!$K$5:$AC$5544,8,FALSE)</f>
        <v>4</v>
      </c>
      <c r="Y742" s="57">
        <f>VLOOKUP(A742,'Individual Data'!$K$5:$AC$5544,9,FALSE)</f>
        <v>2019</v>
      </c>
    </row>
    <row r="743" spans="1:25" ht="15" customHeight="1" x14ac:dyDescent="0.25">
      <c r="A743" s="57" t="s">
        <v>3681</v>
      </c>
      <c r="B743" s="57">
        <v>742</v>
      </c>
      <c r="C743" s="73">
        <v>45245</v>
      </c>
      <c r="D743" s="57" t="s">
        <v>19485</v>
      </c>
      <c r="E743" s="57" t="s">
        <v>19486</v>
      </c>
      <c r="F743" s="197" t="s">
        <v>19617</v>
      </c>
      <c r="G743" s="57" t="s">
        <v>17948</v>
      </c>
      <c r="H743" s="57">
        <f t="shared" si="11"/>
        <v>79</v>
      </c>
      <c r="I743" s="57" t="s">
        <v>3085</v>
      </c>
      <c r="J743" s="57" t="s">
        <v>3196</v>
      </c>
      <c r="K743" s="57" t="s">
        <v>3196</v>
      </c>
      <c r="L743" s="57" t="s">
        <v>3196</v>
      </c>
      <c r="M743" s="57" t="s">
        <v>3196</v>
      </c>
      <c r="N743" s="193" t="s">
        <v>3228</v>
      </c>
      <c r="O743" s="57">
        <v>33</v>
      </c>
      <c r="P743" s="57" t="s">
        <v>17700</v>
      </c>
      <c r="R743" s="57" t="s">
        <v>17700</v>
      </c>
      <c r="S743" s="57">
        <v>1</v>
      </c>
      <c r="T743" s="57">
        <v>0.3</v>
      </c>
      <c r="U743" s="57" t="str">
        <f>VLOOKUP(A743,'Individual Data'!$K$5:$AC$5544,12,FALSE)</f>
        <v>LFHSO2</v>
      </c>
      <c r="V743" s="14">
        <f>IFERROR(LOOKUP(H743,{30,43,48,53,58,63,68,73,78,83,88,93,97},{42,47,52,57,62,67,72,77,82,87,92,99,100}),999)</f>
        <v>82</v>
      </c>
      <c r="X743" s="57">
        <f>VLOOKUP(A743,'Individual Data'!$K$5:$AC$5544,8,FALSE)</f>
        <v>4</v>
      </c>
      <c r="Y743" s="57">
        <f>VLOOKUP(A743,'Individual Data'!$K$5:$AC$5544,9,FALSE)</f>
        <v>2019</v>
      </c>
    </row>
    <row r="744" spans="1:25" ht="15" customHeight="1" x14ac:dyDescent="0.25">
      <c r="A744" s="57" t="s">
        <v>16774</v>
      </c>
      <c r="B744" s="57">
        <v>743</v>
      </c>
      <c r="C744" s="73">
        <v>45245</v>
      </c>
      <c r="D744" s="57" t="s">
        <v>19487</v>
      </c>
      <c r="E744" s="57" t="s">
        <v>19488</v>
      </c>
      <c r="F744" s="197" t="s">
        <v>19617</v>
      </c>
      <c r="G744" s="57" t="s">
        <v>17957</v>
      </c>
      <c r="H744" s="57">
        <f t="shared" si="11"/>
        <v>75.5</v>
      </c>
      <c r="I744" s="57" t="s">
        <v>3085</v>
      </c>
      <c r="J744" s="57" t="s">
        <v>3228</v>
      </c>
      <c r="K744" s="57" t="s">
        <v>3228</v>
      </c>
      <c r="L744" s="57" t="s">
        <v>3196</v>
      </c>
      <c r="M744" s="57" t="s">
        <v>3196</v>
      </c>
      <c r="N744" s="193" t="s">
        <v>3196</v>
      </c>
      <c r="P744" s="57" t="s">
        <v>17700</v>
      </c>
      <c r="R744" s="57" t="s">
        <v>17700</v>
      </c>
      <c r="S744" s="57">
        <v>1</v>
      </c>
      <c r="T744" s="57">
        <v>9.9</v>
      </c>
      <c r="U744" s="57" t="str">
        <f>VLOOKUP(A744,'Individual Data'!$K$5:$AC$5544,12,FALSE)</f>
        <v>LFYO</v>
      </c>
      <c r="V744" s="14">
        <f>IFERROR(LOOKUP(H744,{30,43,48,53,58,63,68,73,78,83,88,93,97},{42,47,52,57,62,67,72,77,82,87,92,99,100}),999)</f>
        <v>77</v>
      </c>
      <c r="X744" s="57">
        <f>VLOOKUP(A744,'Individual Data'!$K$5:$AC$5544,8,FALSE)</f>
        <v>5</v>
      </c>
      <c r="Y744" s="57">
        <f>VLOOKUP(A744,'Individual Data'!$K$5:$AC$5544,9,FALSE)</f>
        <v>2018</v>
      </c>
    </row>
    <row r="745" spans="1:25" ht="15" customHeight="1" x14ac:dyDescent="0.25">
      <c r="A745" s="57" t="s">
        <v>12636</v>
      </c>
      <c r="B745" s="57">
        <v>744</v>
      </c>
      <c r="C745" s="73">
        <v>45245</v>
      </c>
      <c r="D745" s="57" t="s">
        <v>19489</v>
      </c>
      <c r="E745" s="57" t="s">
        <v>19490</v>
      </c>
      <c r="F745" s="197" t="s">
        <v>19617</v>
      </c>
      <c r="G745" s="57" t="s">
        <v>18167</v>
      </c>
      <c r="H745" s="57">
        <f t="shared" si="11"/>
        <v>83</v>
      </c>
      <c r="I745" s="57" t="s">
        <v>3085</v>
      </c>
      <c r="J745" s="57" t="s">
        <v>3228</v>
      </c>
      <c r="K745" s="57" t="s">
        <v>3228</v>
      </c>
      <c r="L745" s="57" t="s">
        <v>3196</v>
      </c>
      <c r="M745" s="57" t="s">
        <v>3196</v>
      </c>
      <c r="N745" s="193" t="s">
        <v>3196</v>
      </c>
      <c r="P745" s="57" t="s">
        <v>17700</v>
      </c>
      <c r="R745" s="57" t="s">
        <v>17700</v>
      </c>
      <c r="S745" s="57">
        <v>1</v>
      </c>
      <c r="T745" s="57">
        <v>9.9</v>
      </c>
      <c r="U745" s="57" t="str">
        <f>VLOOKUP(A745,'Individual Data'!$K$5:$AC$5544,12,FALSE)</f>
        <v>CFA</v>
      </c>
      <c r="V745" s="14">
        <f>IFERROR(LOOKUP(H745,{30,43,48,53,58,63,68,73,78,83,88,93,97},{42,47,52,57,62,67,72,77,82,87,92,99,100}),999)</f>
        <v>87</v>
      </c>
      <c r="X745" s="57">
        <f>VLOOKUP(A745,'Individual Data'!$K$5:$AC$5544,8,FALSE)</f>
        <v>4</v>
      </c>
      <c r="Y745" s="57">
        <f>VLOOKUP(A745,'Individual Data'!$K$5:$AC$5544,9,FALSE)</f>
        <v>2019</v>
      </c>
    </row>
    <row r="746" spans="1:25" ht="15" customHeight="1" x14ac:dyDescent="0.25">
      <c r="A746" s="57" t="s">
        <v>12368</v>
      </c>
      <c r="B746" s="57">
        <v>745</v>
      </c>
      <c r="C746" s="73">
        <v>45245</v>
      </c>
      <c r="D746" s="57" t="s">
        <v>19491</v>
      </c>
      <c r="E746" s="57" t="s">
        <v>19492</v>
      </c>
      <c r="F746" s="197" t="s">
        <v>19617</v>
      </c>
      <c r="G746" s="57" t="s">
        <v>18015</v>
      </c>
      <c r="H746" s="57">
        <f t="shared" si="11"/>
        <v>82.5</v>
      </c>
      <c r="I746" s="57" t="s">
        <v>3085</v>
      </c>
      <c r="J746" s="57" t="s">
        <v>3196</v>
      </c>
      <c r="K746" s="57" t="s">
        <v>3196</v>
      </c>
      <c r="L746" s="57" t="s">
        <v>3196</v>
      </c>
      <c r="M746" s="57" t="s">
        <v>3196</v>
      </c>
      <c r="N746" s="193" t="s">
        <v>3228</v>
      </c>
      <c r="O746" s="57">
        <v>33</v>
      </c>
      <c r="P746" s="57" t="s">
        <v>17700</v>
      </c>
      <c r="R746" s="57" t="s">
        <v>17700</v>
      </c>
      <c r="S746" s="57">
        <v>1</v>
      </c>
      <c r="T746" s="57">
        <v>0.3</v>
      </c>
      <c r="U746" s="57" t="str">
        <f>VLOOKUP(A746,'Individual Data'!$K$5:$AC$5544,12,FALSE)</f>
        <v>LFSO</v>
      </c>
      <c r="V746" s="14">
        <f>IFERROR(LOOKUP(H746,{30,43,48,53,58,63,68,73,78,83,88,93,97},{42,47,52,57,62,67,72,77,82,87,92,99,100}),999)</f>
        <v>82</v>
      </c>
      <c r="X746" s="57">
        <f>VLOOKUP(A746,'Individual Data'!$K$5:$AC$5544,8,FALSE)</f>
        <v>4</v>
      </c>
      <c r="Y746" s="57">
        <f>VLOOKUP(A746,'Individual Data'!$K$5:$AC$5544,9,FALSE)</f>
        <v>2019</v>
      </c>
    </row>
    <row r="747" spans="1:25" ht="15" customHeight="1" x14ac:dyDescent="0.25">
      <c r="A747" s="57" t="s">
        <v>9347</v>
      </c>
      <c r="B747" s="57">
        <v>746</v>
      </c>
      <c r="C747" s="73">
        <v>45245</v>
      </c>
      <c r="D747" s="57" t="s">
        <v>19493</v>
      </c>
      <c r="E747" s="57" t="s">
        <v>19494</v>
      </c>
      <c r="F747" s="197" t="s">
        <v>19617</v>
      </c>
      <c r="G747" s="57" t="s">
        <v>18156</v>
      </c>
      <c r="H747" s="57">
        <f t="shared" si="11"/>
        <v>73.5</v>
      </c>
      <c r="I747" s="57" t="s">
        <v>3225</v>
      </c>
      <c r="J747" s="57" t="s">
        <v>3196</v>
      </c>
      <c r="K747" s="57" t="s">
        <v>3196</v>
      </c>
      <c r="L747" s="57" t="s">
        <v>3196</v>
      </c>
      <c r="M747" s="57" t="s">
        <v>3196</v>
      </c>
      <c r="N747" s="193" t="s">
        <v>3228</v>
      </c>
      <c r="O747" s="57">
        <v>34</v>
      </c>
      <c r="P747" s="57" t="s">
        <v>17700</v>
      </c>
      <c r="R747" s="57" t="s">
        <v>17700</v>
      </c>
      <c r="S747" s="57">
        <v>1</v>
      </c>
      <c r="T747" s="57">
        <v>9.9</v>
      </c>
      <c r="U747" s="57" t="str">
        <f>VLOOKUP(A747,'Individual Data'!$K$5:$AC$5544,12,FALSE)</f>
        <v>IPCSR</v>
      </c>
      <c r="V747" s="14">
        <f>IFERROR(LOOKUP(H747,{30,43,48,53,58,63,68,73,78,83,88,93,97},{42,47,52,57,62,67,72,77,82,87,92,99,100}),999)</f>
        <v>77</v>
      </c>
      <c r="X747" s="57">
        <f>VLOOKUP(A747,'Individual Data'!$K$5:$AC$5544,8,FALSE)</f>
        <v>4</v>
      </c>
      <c r="Y747" s="57">
        <f>VLOOKUP(A747,'Individual Data'!$K$5:$AC$5544,9,FALSE)</f>
        <v>2019</v>
      </c>
    </row>
    <row r="748" spans="1:25" ht="15" customHeight="1" x14ac:dyDescent="0.25">
      <c r="A748" s="57" t="s">
        <v>15026</v>
      </c>
      <c r="B748" s="57">
        <v>747</v>
      </c>
      <c r="C748" s="73">
        <v>45245</v>
      </c>
      <c r="D748" s="57" t="s">
        <v>19495</v>
      </c>
      <c r="E748" s="57" t="s">
        <v>19496</v>
      </c>
      <c r="F748" s="197" t="s">
        <v>19617</v>
      </c>
      <c r="G748" s="57" t="s">
        <v>18049</v>
      </c>
      <c r="H748" s="57">
        <f t="shared" si="11"/>
        <v>84</v>
      </c>
      <c r="I748" s="57" t="s">
        <v>3225</v>
      </c>
      <c r="J748" s="57" t="s">
        <v>3196</v>
      </c>
      <c r="K748" s="57" t="s">
        <v>3196</v>
      </c>
      <c r="L748" s="57" t="s">
        <v>3196</v>
      </c>
      <c r="M748" s="57" t="s">
        <v>3196</v>
      </c>
      <c r="N748" s="193" t="s">
        <v>3228</v>
      </c>
      <c r="O748" s="57">
        <v>34</v>
      </c>
      <c r="P748" s="57" t="s">
        <v>17700</v>
      </c>
      <c r="R748" s="57" t="s">
        <v>17700</v>
      </c>
      <c r="S748" s="57">
        <v>1</v>
      </c>
      <c r="T748" s="57">
        <v>9.9</v>
      </c>
      <c r="U748" s="57" t="str">
        <f>VLOOKUP(A748,'Individual Data'!$K$5:$AC$5544,12,FALSE)</f>
        <v>CJA1</v>
      </c>
      <c r="V748" s="14">
        <f>IFERROR(LOOKUP(H748,{30,43,48,53,58,63,68,73,78,83,88,93,97},{42,47,52,57,62,67,72,77,82,87,92,99,100}),999)</f>
        <v>87</v>
      </c>
      <c r="X748" s="57">
        <f>VLOOKUP(A748,'Individual Data'!$K$5:$AC$5544,8,FALSE)</f>
        <v>4</v>
      </c>
      <c r="Y748" s="57">
        <f>VLOOKUP(A748,'Individual Data'!$K$5:$AC$5544,9,FALSE)</f>
        <v>2019</v>
      </c>
    </row>
    <row r="749" spans="1:25" ht="15" customHeight="1" x14ac:dyDescent="0.25">
      <c r="A749" s="57" t="s">
        <v>15026</v>
      </c>
      <c r="B749" s="57">
        <v>748</v>
      </c>
      <c r="C749" s="73">
        <v>45245</v>
      </c>
      <c r="D749" s="57" t="s">
        <v>19497</v>
      </c>
      <c r="E749" s="57" t="s">
        <v>19498</v>
      </c>
      <c r="F749" s="197" t="s">
        <v>19617</v>
      </c>
      <c r="G749" s="57" t="s">
        <v>17943</v>
      </c>
      <c r="H749" s="57">
        <f t="shared" si="11"/>
        <v>76</v>
      </c>
      <c r="I749" s="57" t="s">
        <v>3225</v>
      </c>
      <c r="J749" s="57" t="s">
        <v>3228</v>
      </c>
      <c r="K749" s="57" t="s">
        <v>3228</v>
      </c>
      <c r="L749" s="57" t="s">
        <v>3196</v>
      </c>
      <c r="M749" s="57" t="s">
        <v>3196</v>
      </c>
      <c r="N749" s="193" t="s">
        <v>3196</v>
      </c>
      <c r="P749" s="57" t="s">
        <v>17700</v>
      </c>
      <c r="R749" s="57" t="s">
        <v>17700</v>
      </c>
      <c r="S749" s="57">
        <v>1</v>
      </c>
      <c r="T749" s="57">
        <v>9.9</v>
      </c>
      <c r="U749" s="57" t="str">
        <f>VLOOKUP(A749,'Individual Data'!$K$5:$AC$5544,12,FALSE)</f>
        <v>CJA1</v>
      </c>
      <c r="V749" s="14">
        <f>IFERROR(LOOKUP(H749,{30,43,48,53,58,63,68,73,78,83,88,93,97},{42,47,52,57,62,67,72,77,82,87,92,99,100}),999)</f>
        <v>77</v>
      </c>
      <c r="X749" s="57">
        <f>VLOOKUP(A749,'Individual Data'!$K$5:$AC$5544,8,FALSE)</f>
        <v>4</v>
      </c>
      <c r="Y749" s="57">
        <f>VLOOKUP(A749,'Individual Data'!$K$5:$AC$5544,9,FALSE)</f>
        <v>2019</v>
      </c>
    </row>
    <row r="750" spans="1:25" ht="15" customHeight="1" x14ac:dyDescent="0.25">
      <c r="A750" s="57" t="s">
        <v>7222</v>
      </c>
      <c r="B750" s="57">
        <v>749</v>
      </c>
      <c r="C750" s="73">
        <v>45245</v>
      </c>
      <c r="D750" s="57" t="s">
        <v>19499</v>
      </c>
      <c r="E750" s="57" t="s">
        <v>19500</v>
      </c>
      <c r="F750" s="197" t="s">
        <v>19617</v>
      </c>
      <c r="G750" s="57" t="s">
        <v>18167</v>
      </c>
      <c r="H750" s="57">
        <f t="shared" si="11"/>
        <v>83</v>
      </c>
      <c r="I750" s="57" t="s">
        <v>3225</v>
      </c>
      <c r="J750" s="57" t="s">
        <v>3196</v>
      </c>
      <c r="K750" s="57" t="s">
        <v>3196</v>
      </c>
      <c r="L750" s="57" t="s">
        <v>3196</v>
      </c>
      <c r="M750" s="57" t="s">
        <v>3196</v>
      </c>
      <c r="N750" s="193" t="s">
        <v>3228</v>
      </c>
      <c r="O750" s="57">
        <v>34</v>
      </c>
      <c r="P750" s="57" t="s">
        <v>17700</v>
      </c>
      <c r="R750" s="57" t="s">
        <v>17700</v>
      </c>
      <c r="S750" s="57">
        <v>1</v>
      </c>
      <c r="T750" s="57">
        <v>0.3</v>
      </c>
      <c r="U750" s="57" t="str">
        <f>VLOOKUP(A750,'Individual Data'!$K$5:$AC$5544,12,FALSE)</f>
        <v>LFHSO2</v>
      </c>
      <c r="V750" s="14">
        <f>IFERROR(LOOKUP(H750,{30,43,48,53,58,63,68,73,78,83,88,93,97},{42,47,52,57,62,67,72,77,82,87,92,99,100}),999)</f>
        <v>87</v>
      </c>
      <c r="X750" s="57">
        <f>VLOOKUP(A750,'Individual Data'!$K$5:$AC$5544,8,FALSE)</f>
        <v>4</v>
      </c>
      <c r="Y750" s="57">
        <f>VLOOKUP(A750,'Individual Data'!$K$5:$AC$5544,9,FALSE)</f>
        <v>2019</v>
      </c>
    </row>
    <row r="751" spans="1:25" ht="15" customHeight="1" x14ac:dyDescent="0.25">
      <c r="A751" s="57" t="s">
        <v>15722</v>
      </c>
      <c r="B751" s="57">
        <v>750</v>
      </c>
      <c r="C751" s="73">
        <v>45245</v>
      </c>
      <c r="D751" s="57" t="s">
        <v>19501</v>
      </c>
      <c r="E751" s="57" t="s">
        <v>19502</v>
      </c>
      <c r="F751" s="197" t="s">
        <v>19617</v>
      </c>
      <c r="G751" s="57" t="s">
        <v>18330</v>
      </c>
      <c r="H751" s="57">
        <f t="shared" si="11"/>
        <v>71</v>
      </c>
      <c r="I751" s="57" t="s">
        <v>3225</v>
      </c>
      <c r="J751" s="57" t="s">
        <v>3196</v>
      </c>
      <c r="K751" s="57" t="s">
        <v>3196</v>
      </c>
      <c r="L751" s="57" t="s">
        <v>3196</v>
      </c>
      <c r="M751" s="57" t="s">
        <v>3196</v>
      </c>
      <c r="N751" s="193" t="s">
        <v>3228</v>
      </c>
      <c r="O751" s="57">
        <v>34</v>
      </c>
      <c r="P751" s="57" t="s">
        <v>17700</v>
      </c>
      <c r="R751" s="57" t="s">
        <v>17700</v>
      </c>
      <c r="S751" s="57">
        <v>1</v>
      </c>
      <c r="T751" s="57">
        <v>0.3</v>
      </c>
      <c r="U751" s="57" t="str">
        <f>VLOOKUP(A751,'Individual Data'!$K$5:$AC$5544,12,FALSE)</f>
        <v>Unassigned</v>
      </c>
      <c r="V751" s="14">
        <f>IFERROR(LOOKUP(H751,{30,43,48,53,58,63,68,73,78,83,88,93,97},{42,47,52,57,62,67,72,77,82,87,92,99,100}),999)</f>
        <v>72</v>
      </c>
      <c r="X751" s="57" t="str">
        <f>VLOOKUP(A751,'Individual Data'!$K$5:$AC$5544,8,FALSE)</f>
        <v>NA</v>
      </c>
      <c r="Y751" s="57" t="str">
        <f>VLOOKUP(A751,'Individual Data'!$K$5:$AC$5544,9,FALSE)</f>
        <v>U</v>
      </c>
    </row>
    <row r="752" spans="1:25" ht="15" customHeight="1" x14ac:dyDescent="0.25">
      <c r="A752" s="57" t="s">
        <v>14771</v>
      </c>
      <c r="B752" s="57">
        <v>751</v>
      </c>
      <c r="C752" s="73">
        <v>45245</v>
      </c>
      <c r="D752" s="57" t="s">
        <v>19503</v>
      </c>
      <c r="E752" s="57" t="s">
        <v>19504</v>
      </c>
      <c r="F752" s="197" t="s">
        <v>19617</v>
      </c>
      <c r="G752" s="57" t="s">
        <v>18116</v>
      </c>
      <c r="H752" s="57">
        <f t="shared" si="11"/>
        <v>84.5</v>
      </c>
      <c r="I752" s="57" t="s">
        <v>3225</v>
      </c>
      <c r="J752" s="57" t="s">
        <v>3196</v>
      </c>
      <c r="K752" s="57" t="s">
        <v>3196</v>
      </c>
      <c r="L752" s="57" t="s">
        <v>3196</v>
      </c>
      <c r="M752" s="57" t="s">
        <v>3196</v>
      </c>
      <c r="N752" s="193" t="s">
        <v>3228</v>
      </c>
      <c r="O752" s="57">
        <v>34</v>
      </c>
      <c r="P752" s="57" t="s">
        <v>17700</v>
      </c>
      <c r="R752" s="57" t="s">
        <v>17700</v>
      </c>
      <c r="S752" s="57">
        <v>1</v>
      </c>
      <c r="T752" s="57">
        <v>9.9</v>
      </c>
      <c r="U752" s="57" t="str">
        <f>VLOOKUP(A752,'Individual Data'!$K$5:$AC$5544,12,FALSE)</f>
        <v>LFHSO2</v>
      </c>
      <c r="V752" s="14">
        <f>IFERROR(LOOKUP(H752,{30,43,48,53,58,63,68,73,78,83,88,93,97},{42,47,52,57,62,67,72,77,82,87,92,99,100}),999)</f>
        <v>87</v>
      </c>
      <c r="X752" s="57">
        <f>VLOOKUP(A752,'Individual Data'!$K$5:$AC$5544,8,FALSE)</f>
        <v>4</v>
      </c>
      <c r="Y752" s="57">
        <f>VLOOKUP(A752,'Individual Data'!$K$5:$AC$5544,9,FALSE)</f>
        <v>2019</v>
      </c>
    </row>
    <row r="753" spans="1:25" ht="15" customHeight="1" x14ac:dyDescent="0.25">
      <c r="A753" s="57" t="s">
        <v>15357</v>
      </c>
      <c r="B753" s="57">
        <v>752</v>
      </c>
      <c r="C753" s="73">
        <v>45245</v>
      </c>
      <c r="D753" s="57" t="s">
        <v>19505</v>
      </c>
      <c r="E753" s="57" t="s">
        <v>19506</v>
      </c>
      <c r="F753" s="197" t="s">
        <v>19617</v>
      </c>
      <c r="G753" s="57" t="s">
        <v>18018</v>
      </c>
      <c r="H753" s="57">
        <f t="shared" si="11"/>
        <v>87</v>
      </c>
      <c r="I753" s="57" t="s">
        <v>3225</v>
      </c>
      <c r="J753" s="57" t="s">
        <v>3196</v>
      </c>
      <c r="K753" s="57" t="s">
        <v>3228</v>
      </c>
      <c r="L753" s="57" t="s">
        <v>3196</v>
      </c>
      <c r="M753" s="57" t="s">
        <v>3196</v>
      </c>
      <c r="N753" s="193" t="s">
        <v>3196</v>
      </c>
      <c r="P753" s="57" t="s">
        <v>17700</v>
      </c>
      <c r="R753" s="57" t="s">
        <v>17700</v>
      </c>
      <c r="S753" s="57">
        <v>1</v>
      </c>
      <c r="T753" s="57">
        <v>9.9</v>
      </c>
      <c r="U753" s="57" t="str">
        <f>VLOOKUP(A753,'Individual Data'!$K$5:$AC$5544,12,FALSE)</f>
        <v>PRH</v>
      </c>
      <c r="V753" s="14">
        <f>IFERROR(LOOKUP(H753,{30,43,48,53,58,63,68,73,78,83,88,93,97},{42,47,52,57,62,67,72,77,82,87,92,99,100}),999)</f>
        <v>87</v>
      </c>
      <c r="X753" s="57">
        <f>VLOOKUP(A753,'Individual Data'!$K$5:$AC$5544,8,FALSE)</f>
        <v>4</v>
      </c>
      <c r="Y753" s="57">
        <f>VLOOKUP(A753,'Individual Data'!$K$5:$AC$5544,9,FALSE)</f>
        <v>2019</v>
      </c>
    </row>
    <row r="754" spans="1:25" ht="15" customHeight="1" x14ac:dyDescent="0.25">
      <c r="A754" s="57" t="s">
        <v>15809</v>
      </c>
      <c r="B754" s="57">
        <v>753</v>
      </c>
      <c r="C754" s="73">
        <v>45245</v>
      </c>
      <c r="D754" s="57" t="s">
        <v>19507</v>
      </c>
      <c r="E754" s="57" t="s">
        <v>19508</v>
      </c>
      <c r="F754" s="197" t="s">
        <v>19617</v>
      </c>
      <c r="G754" s="57" t="s">
        <v>17995</v>
      </c>
      <c r="H754" s="57">
        <f t="shared" si="11"/>
        <v>75</v>
      </c>
      <c r="I754" s="57" t="s">
        <v>3225</v>
      </c>
      <c r="J754" s="57" t="s">
        <v>3196</v>
      </c>
      <c r="K754" s="57" t="s">
        <v>3196</v>
      </c>
      <c r="L754" s="57" t="s">
        <v>3196</v>
      </c>
      <c r="M754" s="57" t="s">
        <v>3196</v>
      </c>
      <c r="N754" s="193" t="s">
        <v>3228</v>
      </c>
      <c r="O754" s="57">
        <v>34</v>
      </c>
      <c r="P754" s="57" t="s">
        <v>17700</v>
      </c>
      <c r="R754" s="57" t="s">
        <v>17700</v>
      </c>
      <c r="S754" s="57">
        <v>1</v>
      </c>
      <c r="T754" s="57">
        <v>0.3</v>
      </c>
      <c r="U754" s="57" t="str">
        <f>VLOOKUP(A754,'Individual Data'!$K$5:$AC$5544,12,FALSE)</f>
        <v>IPCSR</v>
      </c>
      <c r="V754" s="14">
        <f>IFERROR(LOOKUP(H754,{30,43,48,53,58,63,68,73,78,83,88,93,97},{42,47,52,57,62,67,72,77,82,87,92,99,100}),999)</f>
        <v>77</v>
      </c>
      <c r="X754" s="57">
        <f>VLOOKUP(A754,'Individual Data'!$K$5:$AC$5544,8,FALSE)</f>
        <v>4</v>
      </c>
      <c r="Y754" s="57">
        <f>VLOOKUP(A754,'Individual Data'!$K$5:$AC$5544,9,FALSE)</f>
        <v>2019</v>
      </c>
    </row>
    <row r="755" spans="1:25" ht="15" customHeight="1" x14ac:dyDescent="0.25">
      <c r="A755" s="57" t="s">
        <v>15696</v>
      </c>
      <c r="B755" s="57">
        <v>754</v>
      </c>
      <c r="C755" s="73">
        <v>45245</v>
      </c>
      <c r="D755" s="57" t="s">
        <v>19509</v>
      </c>
      <c r="E755" s="57" t="s">
        <v>19510</v>
      </c>
      <c r="F755" s="197" t="s">
        <v>19617</v>
      </c>
      <c r="G755" s="57" t="s">
        <v>17948</v>
      </c>
      <c r="H755" s="57">
        <f t="shared" si="11"/>
        <v>79</v>
      </c>
      <c r="I755" s="57" t="s">
        <v>3225</v>
      </c>
      <c r="J755" s="57" t="s">
        <v>3196</v>
      </c>
      <c r="K755" s="57" t="s">
        <v>3196</v>
      </c>
      <c r="L755" s="57" t="s">
        <v>3196</v>
      </c>
      <c r="M755" s="57" t="s">
        <v>3196</v>
      </c>
      <c r="N755" s="193" t="s">
        <v>3228</v>
      </c>
      <c r="O755" s="57">
        <v>34</v>
      </c>
      <c r="P755" s="57" t="s">
        <v>17700</v>
      </c>
      <c r="R755" s="57" t="s">
        <v>17700</v>
      </c>
      <c r="S755" s="57">
        <v>1</v>
      </c>
      <c r="T755" s="57">
        <v>0.3</v>
      </c>
      <c r="U755" s="57" t="str">
        <f>VLOOKUP(A755,'Individual Data'!$K$5:$AC$5544,12,FALSE)</f>
        <v>Unassigned</v>
      </c>
      <c r="V755" s="14">
        <f>IFERROR(LOOKUP(H755,{30,43,48,53,58,63,68,73,78,83,88,93,97},{42,47,52,57,62,67,72,77,82,87,92,99,100}),999)</f>
        <v>82</v>
      </c>
      <c r="X755" s="57" t="str">
        <f>VLOOKUP(A755,'Individual Data'!$K$5:$AC$5544,8,FALSE)</f>
        <v>NA</v>
      </c>
      <c r="Y755" s="57" t="str">
        <f>VLOOKUP(A755,'Individual Data'!$K$5:$AC$5544,9,FALSE)</f>
        <v>U</v>
      </c>
    </row>
    <row r="756" spans="1:25" ht="15" customHeight="1" x14ac:dyDescent="0.25">
      <c r="A756" s="57" t="s">
        <v>9381</v>
      </c>
      <c r="B756" s="57">
        <v>755</v>
      </c>
      <c r="C756" s="73">
        <v>45245</v>
      </c>
      <c r="D756" s="57" t="s">
        <v>19511</v>
      </c>
      <c r="E756" s="57" t="s">
        <v>19512</v>
      </c>
      <c r="F756" s="197" t="s">
        <v>19617</v>
      </c>
      <c r="G756" s="57" t="s">
        <v>18156</v>
      </c>
      <c r="H756" s="57">
        <f t="shared" si="11"/>
        <v>73.5</v>
      </c>
      <c r="I756" s="57" t="s">
        <v>3225</v>
      </c>
      <c r="J756" s="57" t="s">
        <v>3196</v>
      </c>
      <c r="K756" s="57" t="s">
        <v>3196</v>
      </c>
      <c r="L756" s="57" t="s">
        <v>3196</v>
      </c>
      <c r="M756" s="57" t="s">
        <v>3196</v>
      </c>
      <c r="N756" s="193" t="s">
        <v>3228</v>
      </c>
      <c r="O756" s="57">
        <v>34</v>
      </c>
      <c r="P756" s="57" t="s">
        <v>17700</v>
      </c>
      <c r="R756" s="57" t="s">
        <v>17700</v>
      </c>
      <c r="S756" s="57">
        <v>1</v>
      </c>
      <c r="T756" s="57">
        <v>0.3</v>
      </c>
      <c r="U756" s="57" t="str">
        <f>VLOOKUP(A756,'Individual Data'!$K$5:$AC$5544,12,FALSE)</f>
        <v>NG</v>
      </c>
      <c r="V756" s="14">
        <f>IFERROR(LOOKUP(H756,{30,43,48,53,58,63,68,73,78,83,88,93,97},{42,47,52,57,62,67,72,77,82,87,92,99,100}),999)</f>
        <v>77</v>
      </c>
      <c r="X756" s="57" t="str">
        <f>VLOOKUP(A756,'Individual Data'!$K$5:$AC$5544,8,FALSE)</f>
        <v>NA</v>
      </c>
      <c r="Y756" s="57" t="str">
        <f>VLOOKUP(A756,'Individual Data'!$K$5:$AC$5544,9,FALSE)</f>
        <v>U</v>
      </c>
    </row>
    <row r="757" spans="1:25" ht="15" customHeight="1" x14ac:dyDescent="0.25">
      <c r="A757" s="57" t="s">
        <v>3422</v>
      </c>
      <c r="B757" s="57">
        <v>756</v>
      </c>
      <c r="C757" s="73">
        <v>45245</v>
      </c>
      <c r="D757" s="57" t="s">
        <v>19513</v>
      </c>
      <c r="E757" s="57" t="s">
        <v>19514</v>
      </c>
      <c r="F757" s="197" t="s">
        <v>19617</v>
      </c>
      <c r="G757" s="57" t="s">
        <v>17976</v>
      </c>
      <c r="H757" s="57">
        <f t="shared" si="11"/>
        <v>74</v>
      </c>
      <c r="I757" s="57" t="s">
        <v>3225</v>
      </c>
      <c r="J757" s="57" t="s">
        <v>3196</v>
      </c>
      <c r="K757" s="57" t="s">
        <v>3196</v>
      </c>
      <c r="L757" s="57" t="s">
        <v>3196</v>
      </c>
      <c r="M757" s="57" t="s">
        <v>3196</v>
      </c>
      <c r="N757" s="193" t="s">
        <v>3228</v>
      </c>
      <c r="O757" s="57">
        <v>34</v>
      </c>
      <c r="P757" s="57" t="s">
        <v>17700</v>
      </c>
      <c r="R757" s="57" t="s">
        <v>17700</v>
      </c>
      <c r="S757" s="57">
        <v>1</v>
      </c>
      <c r="T757" s="57">
        <v>0.3</v>
      </c>
      <c r="U757" s="57" t="str">
        <f>VLOOKUP(A757,'Individual Data'!$K$5:$AC$5544,12,FALSE)</f>
        <v>Unassigned</v>
      </c>
      <c r="V757" s="14">
        <f>IFERROR(LOOKUP(H757,{30,43,48,53,58,63,68,73,78,83,88,93,97},{42,47,52,57,62,67,72,77,82,87,92,99,100}),999)</f>
        <v>77</v>
      </c>
      <c r="X757" s="57" t="str">
        <f>VLOOKUP(A757,'Individual Data'!$K$5:$AC$5544,8,FALSE)</f>
        <v>NA</v>
      </c>
      <c r="Y757" s="57" t="str">
        <f>VLOOKUP(A757,'Individual Data'!$K$5:$AC$5544,9,FALSE)</f>
        <v>U</v>
      </c>
    </row>
    <row r="758" spans="1:25" ht="15" customHeight="1" x14ac:dyDescent="0.25">
      <c r="A758" s="57" t="s">
        <v>15361</v>
      </c>
      <c r="B758" s="57">
        <v>757</v>
      </c>
      <c r="C758" s="73">
        <v>45245</v>
      </c>
      <c r="D758" s="57" t="s">
        <v>19515</v>
      </c>
      <c r="E758" s="57" t="s">
        <v>19516</v>
      </c>
      <c r="F758" s="197" t="s">
        <v>19617</v>
      </c>
      <c r="G758" s="57" t="s">
        <v>18124</v>
      </c>
      <c r="H758" s="57">
        <f t="shared" si="11"/>
        <v>85</v>
      </c>
      <c r="I758" s="57" t="s">
        <v>3225</v>
      </c>
      <c r="J758" s="57" t="s">
        <v>3196</v>
      </c>
      <c r="K758" s="57" t="s">
        <v>3196</v>
      </c>
      <c r="L758" s="57" t="s">
        <v>3196</v>
      </c>
      <c r="M758" s="57" t="s">
        <v>3196</v>
      </c>
      <c r="N758" s="193" t="s">
        <v>3228</v>
      </c>
      <c r="O758" s="57">
        <v>34</v>
      </c>
      <c r="P758" s="57" t="s">
        <v>17700</v>
      </c>
      <c r="R758" s="57" t="s">
        <v>17700</v>
      </c>
      <c r="S758" s="57">
        <v>1</v>
      </c>
      <c r="T758" s="57">
        <v>0.3</v>
      </c>
      <c r="U758" s="57" t="str">
        <f>VLOOKUP(A758,'Individual Data'!$K$5:$AC$5544,12,FALSE)</f>
        <v>LFSO</v>
      </c>
      <c r="V758" s="14">
        <f>IFERROR(LOOKUP(H758,{30,43,48,53,58,63,68,73,78,83,88,93,97},{42,47,52,57,62,67,72,77,82,87,92,99,100}),999)</f>
        <v>87</v>
      </c>
      <c r="X758" s="57">
        <f>VLOOKUP(A758,'Individual Data'!$K$5:$AC$5544,8,FALSE)</f>
        <v>4</v>
      </c>
      <c r="Y758" s="57">
        <f>VLOOKUP(A758,'Individual Data'!$K$5:$AC$5544,9,FALSE)</f>
        <v>2019</v>
      </c>
    </row>
    <row r="759" spans="1:25" ht="15" customHeight="1" x14ac:dyDescent="0.25">
      <c r="A759" s="57" t="s">
        <v>14774</v>
      </c>
      <c r="B759" s="57">
        <v>758</v>
      </c>
      <c r="C759" s="73">
        <v>45245</v>
      </c>
      <c r="D759" s="57" t="s">
        <v>19517</v>
      </c>
      <c r="E759" s="57" t="s">
        <v>19518</v>
      </c>
      <c r="F759" s="197" t="s">
        <v>19617</v>
      </c>
      <c r="G759" s="57" t="s">
        <v>18057</v>
      </c>
      <c r="H759" s="57">
        <f t="shared" si="11"/>
        <v>71.5</v>
      </c>
      <c r="I759" s="57" t="s">
        <v>3225</v>
      </c>
      <c r="J759" s="57" t="s">
        <v>3196</v>
      </c>
      <c r="K759" s="57" t="s">
        <v>3196</v>
      </c>
      <c r="L759" s="57" t="s">
        <v>3196</v>
      </c>
      <c r="M759" s="57" t="s">
        <v>3196</v>
      </c>
      <c r="N759" s="193" t="s">
        <v>3228</v>
      </c>
      <c r="O759" s="57">
        <v>34</v>
      </c>
      <c r="P759" s="57" t="s">
        <v>17700</v>
      </c>
      <c r="R759" s="57" t="s">
        <v>17700</v>
      </c>
      <c r="S759" s="57">
        <v>1</v>
      </c>
      <c r="T759" s="57">
        <v>0.3</v>
      </c>
      <c r="U759" s="57" t="str">
        <f>VLOOKUP(A759,'Individual Data'!$K$5:$AC$5544,12,FALSE)</f>
        <v>Unassigned</v>
      </c>
      <c r="V759" s="14">
        <f>IFERROR(LOOKUP(H759,{30,43,48,53,58,63,68,73,78,83,88,93,97},{42,47,52,57,62,67,72,77,82,87,92,99,100}),999)</f>
        <v>72</v>
      </c>
      <c r="X759" s="57" t="str">
        <f>VLOOKUP(A759,'Individual Data'!$K$5:$AC$5544,8,FALSE)</f>
        <v>NA</v>
      </c>
      <c r="Y759" s="57" t="str">
        <f>VLOOKUP(A759,'Individual Data'!$K$5:$AC$5544,9,FALSE)</f>
        <v>U</v>
      </c>
    </row>
    <row r="760" spans="1:25" ht="15" customHeight="1" x14ac:dyDescent="0.25">
      <c r="A760" s="57" t="s">
        <v>14811</v>
      </c>
      <c r="B760" s="57">
        <v>759</v>
      </c>
      <c r="C760" s="73">
        <v>45245</v>
      </c>
      <c r="D760" s="57" t="s">
        <v>19519</v>
      </c>
      <c r="E760" s="57" t="s">
        <v>19520</v>
      </c>
      <c r="F760" s="197" t="s">
        <v>19617</v>
      </c>
      <c r="G760" s="57" t="s">
        <v>17985</v>
      </c>
      <c r="H760" s="57">
        <f t="shared" si="11"/>
        <v>70</v>
      </c>
      <c r="I760" s="57" t="s">
        <v>3225</v>
      </c>
      <c r="J760" s="57" t="s">
        <v>3228</v>
      </c>
      <c r="K760" s="57" t="s">
        <v>3228</v>
      </c>
      <c r="L760" s="57" t="s">
        <v>3196</v>
      </c>
      <c r="M760" s="57" t="s">
        <v>3196</v>
      </c>
      <c r="N760" s="193" t="s">
        <v>3196</v>
      </c>
      <c r="P760" s="57" t="s">
        <v>17700</v>
      </c>
      <c r="R760" s="57" t="s">
        <v>17700</v>
      </c>
      <c r="S760" s="57">
        <v>1</v>
      </c>
      <c r="T760" s="57">
        <v>9.9</v>
      </c>
      <c r="U760" s="57" t="str">
        <f>VLOOKUP(A760,'Individual Data'!$K$5:$AC$5544,12,FALSE)</f>
        <v>CJA1</v>
      </c>
      <c r="V760" s="14">
        <f>IFERROR(LOOKUP(H760,{30,43,48,53,58,63,68,73,78,83,88,93,97},{42,47,52,57,62,67,72,77,82,87,92,99,100}),999)</f>
        <v>72</v>
      </c>
      <c r="X760" s="57">
        <f>VLOOKUP(A760,'Individual Data'!$K$5:$AC$5544,8,FALSE)</f>
        <v>4</v>
      </c>
      <c r="Y760" s="57">
        <f>VLOOKUP(A760,'Individual Data'!$K$5:$AC$5544,9,FALSE)</f>
        <v>2019</v>
      </c>
    </row>
    <row r="761" spans="1:25" ht="15" customHeight="1" x14ac:dyDescent="0.25">
      <c r="A761" s="57" t="s">
        <v>12370</v>
      </c>
      <c r="B761" s="57">
        <v>760</v>
      </c>
      <c r="C761" s="73">
        <v>45245</v>
      </c>
      <c r="D761" s="57" t="s">
        <v>19521</v>
      </c>
      <c r="E761" s="57" t="s">
        <v>19522</v>
      </c>
      <c r="F761" s="197" t="s">
        <v>19617</v>
      </c>
      <c r="G761" s="57" t="s">
        <v>17992</v>
      </c>
      <c r="H761" s="57">
        <f t="shared" si="11"/>
        <v>83.5</v>
      </c>
      <c r="I761" s="57" t="s">
        <v>3225</v>
      </c>
      <c r="J761" s="57" t="s">
        <v>3196</v>
      </c>
      <c r="K761" s="57" t="s">
        <v>3196</v>
      </c>
      <c r="L761" s="57" t="s">
        <v>3196</v>
      </c>
      <c r="M761" s="57" t="s">
        <v>3196</v>
      </c>
      <c r="N761" s="193" t="s">
        <v>3228</v>
      </c>
      <c r="O761" s="57">
        <v>34</v>
      </c>
      <c r="P761" s="57" t="s">
        <v>17700</v>
      </c>
      <c r="R761" s="57" t="s">
        <v>17700</v>
      </c>
      <c r="S761" s="57">
        <v>1</v>
      </c>
      <c r="T761" s="57">
        <v>0.3</v>
      </c>
      <c r="U761" s="57" t="str">
        <f>VLOOKUP(A761,'Individual Data'!$K$5:$AC$5544,12,FALSE)</f>
        <v>Unassigned</v>
      </c>
      <c r="V761" s="14">
        <f>IFERROR(LOOKUP(H761,{30,43,48,53,58,63,68,73,78,83,88,93,97},{42,47,52,57,62,67,72,77,82,87,92,99,100}),999)</f>
        <v>87</v>
      </c>
      <c r="X761" s="57" t="str">
        <f>VLOOKUP(A761,'Individual Data'!$K$5:$AC$5544,8,FALSE)</f>
        <v>NA</v>
      </c>
      <c r="Y761" s="57" t="str">
        <f>VLOOKUP(A761,'Individual Data'!$K$5:$AC$5544,9,FALSE)</f>
        <v>U</v>
      </c>
    </row>
    <row r="762" spans="1:25" ht="15" customHeight="1" x14ac:dyDescent="0.25">
      <c r="A762" s="57" t="s">
        <v>19523</v>
      </c>
      <c r="B762" s="57">
        <v>761</v>
      </c>
      <c r="C762" s="73">
        <v>45245</v>
      </c>
      <c r="D762" s="57" t="s">
        <v>19524</v>
      </c>
      <c r="E762" s="57" t="s">
        <v>19525</v>
      </c>
      <c r="F762" s="197" t="s">
        <v>19617</v>
      </c>
      <c r="G762" s="57" t="s">
        <v>18362</v>
      </c>
      <c r="H762" s="57">
        <f t="shared" si="11"/>
        <v>91</v>
      </c>
      <c r="I762" s="57" t="s">
        <v>3225</v>
      </c>
      <c r="J762" s="57" t="s">
        <v>3196</v>
      </c>
      <c r="K762" s="57" t="s">
        <v>3196</v>
      </c>
      <c r="L762" s="57" t="s">
        <v>3196</v>
      </c>
      <c r="M762" s="57" t="s">
        <v>3196</v>
      </c>
      <c r="N762" s="193" t="s">
        <v>3228</v>
      </c>
      <c r="O762" s="57">
        <v>34</v>
      </c>
      <c r="P762" s="57" t="s">
        <v>17700</v>
      </c>
      <c r="R762" s="57" t="s">
        <v>17700</v>
      </c>
      <c r="S762" s="57">
        <v>1</v>
      </c>
      <c r="T762" s="57">
        <v>0.3</v>
      </c>
      <c r="U762" s="57" t="str">
        <f>VLOOKUP(A762,'Individual Data'!$K$5:$AC$5544,12,FALSE)</f>
        <v>Unassigned</v>
      </c>
      <c r="V762" s="14">
        <f>IFERROR(LOOKUP(H762,{30,43,48,53,58,63,68,73,78,83,88,93,97},{42,47,52,57,62,67,72,77,82,87,92,99,100}),999)</f>
        <v>92</v>
      </c>
      <c r="X762" s="57" t="str">
        <f>VLOOKUP(A762,'Individual Data'!$K$5:$AC$5544,8,FALSE)</f>
        <v>NA</v>
      </c>
      <c r="Y762" s="57" t="str">
        <f>VLOOKUP(A762,'Individual Data'!$K$5:$AC$5544,9,FALSE)</f>
        <v>U</v>
      </c>
    </row>
    <row r="763" spans="1:25" ht="15" customHeight="1" x14ac:dyDescent="0.25">
      <c r="A763" s="57" t="s">
        <v>12599</v>
      </c>
      <c r="B763" s="57">
        <v>762</v>
      </c>
      <c r="C763" s="73">
        <v>45245</v>
      </c>
      <c r="D763" s="57" t="s">
        <v>19526</v>
      </c>
      <c r="E763" s="57" t="s">
        <v>19527</v>
      </c>
      <c r="F763" s="197" t="s">
        <v>19617</v>
      </c>
      <c r="G763" s="57" t="s">
        <v>18116</v>
      </c>
      <c r="H763" s="57">
        <f t="shared" si="11"/>
        <v>84.5</v>
      </c>
      <c r="I763" s="57" t="s">
        <v>3225</v>
      </c>
      <c r="J763" s="57" t="s">
        <v>3196</v>
      </c>
      <c r="K763" s="57" t="s">
        <v>3196</v>
      </c>
      <c r="L763" s="57" t="s">
        <v>3196</v>
      </c>
      <c r="M763" s="57" t="s">
        <v>3196</v>
      </c>
      <c r="N763" s="193" t="s">
        <v>3228</v>
      </c>
      <c r="O763" s="57">
        <v>34</v>
      </c>
      <c r="P763" s="57" t="s">
        <v>17700</v>
      </c>
      <c r="R763" s="57" t="s">
        <v>17700</v>
      </c>
      <c r="S763" s="57">
        <v>1</v>
      </c>
      <c r="T763" s="57">
        <v>0.3</v>
      </c>
      <c r="U763" s="57" t="str">
        <f>VLOOKUP(A763,'Individual Data'!$K$5:$AC$5544,12,FALSE)</f>
        <v>Unassigned</v>
      </c>
      <c r="V763" s="14">
        <f>IFERROR(LOOKUP(H763,{30,43,48,53,58,63,68,73,78,83,88,93,97},{42,47,52,57,62,67,72,77,82,87,92,99,100}),999)</f>
        <v>87</v>
      </c>
      <c r="X763" s="57" t="str">
        <f>VLOOKUP(A763,'Individual Data'!$K$5:$AC$5544,8,FALSE)</f>
        <v>NA</v>
      </c>
      <c r="Y763" s="57" t="str">
        <f>VLOOKUP(A763,'Individual Data'!$K$5:$AC$5544,9,FALSE)</f>
        <v>U</v>
      </c>
    </row>
    <row r="764" spans="1:25" ht="15" customHeight="1" x14ac:dyDescent="0.25">
      <c r="A764" s="57" t="s">
        <v>19528</v>
      </c>
      <c r="B764" s="57">
        <v>763</v>
      </c>
      <c r="C764" s="73">
        <v>45245</v>
      </c>
      <c r="D764" s="57" t="s">
        <v>19529</v>
      </c>
      <c r="E764" s="57" t="s">
        <v>19530</v>
      </c>
      <c r="F764" s="197" t="s">
        <v>19617</v>
      </c>
      <c r="G764" s="57" t="s">
        <v>17879</v>
      </c>
      <c r="H764" s="57">
        <f t="shared" si="11"/>
        <v>82</v>
      </c>
      <c r="I764" s="57" t="s">
        <v>3225</v>
      </c>
      <c r="J764" s="57" t="s">
        <v>3196</v>
      </c>
      <c r="K764" s="57" t="s">
        <v>3196</v>
      </c>
      <c r="L764" s="57" t="s">
        <v>3196</v>
      </c>
      <c r="M764" s="57" t="s">
        <v>3196</v>
      </c>
      <c r="N764" s="193" t="s">
        <v>3228</v>
      </c>
      <c r="O764" s="57">
        <v>34</v>
      </c>
      <c r="P764" s="57" t="s">
        <v>17700</v>
      </c>
      <c r="R764" s="57" t="s">
        <v>17700</v>
      </c>
      <c r="S764" s="57">
        <v>1</v>
      </c>
      <c r="T764" s="57">
        <v>9.9</v>
      </c>
      <c r="U764" s="57" t="str">
        <f>VLOOKUP(A764,'Individual Data'!$K$5:$AC$5544,12,FALSE)</f>
        <v>IPCSR</v>
      </c>
      <c r="V764" s="14">
        <f>IFERROR(LOOKUP(H764,{30,43,48,53,58,63,68,73,78,83,88,93,97},{42,47,52,57,62,67,72,77,82,87,92,99,100}),999)</f>
        <v>82</v>
      </c>
      <c r="X764" s="57">
        <f>VLOOKUP(A764,'Individual Data'!$K$5:$AC$5544,8,FALSE)</f>
        <v>4</v>
      </c>
      <c r="Y764" s="57">
        <f>VLOOKUP(A764,'Individual Data'!$K$5:$AC$5544,9,FALSE)</f>
        <v>2019</v>
      </c>
    </row>
    <row r="765" spans="1:25" ht="15" customHeight="1" x14ac:dyDescent="0.25">
      <c r="A765" s="57" t="s">
        <v>15647</v>
      </c>
      <c r="B765" s="57">
        <v>764</v>
      </c>
      <c r="C765" s="73">
        <v>45245</v>
      </c>
      <c r="D765" s="57" t="s">
        <v>19531</v>
      </c>
      <c r="E765" s="57" t="s">
        <v>19532</v>
      </c>
      <c r="F765" s="197" t="s">
        <v>19617</v>
      </c>
      <c r="G765" s="57" t="s">
        <v>17976</v>
      </c>
      <c r="H765" s="57">
        <f t="shared" si="11"/>
        <v>74</v>
      </c>
      <c r="I765" s="57" t="s">
        <v>3225</v>
      </c>
      <c r="J765" s="57" t="s">
        <v>3196</v>
      </c>
      <c r="K765" s="57" t="s">
        <v>3196</v>
      </c>
      <c r="L765" s="57" t="s">
        <v>3196</v>
      </c>
      <c r="M765" s="57" t="s">
        <v>3196</v>
      </c>
      <c r="N765" s="193" t="s">
        <v>3228</v>
      </c>
      <c r="O765" s="57">
        <v>34</v>
      </c>
      <c r="P765" s="57" t="s">
        <v>17700</v>
      </c>
      <c r="R765" s="57" t="s">
        <v>17700</v>
      </c>
      <c r="S765" s="57">
        <v>1</v>
      </c>
      <c r="T765" s="57">
        <v>9.9</v>
      </c>
      <c r="U765" s="57" t="str">
        <f>VLOOKUP(A765,'Individual Data'!$K$5:$AC$5544,12,FALSE)</f>
        <v>PRH</v>
      </c>
      <c r="V765" s="14">
        <f>IFERROR(LOOKUP(H765,{30,43,48,53,58,63,68,73,78,83,88,93,97},{42,47,52,57,62,67,72,77,82,87,92,99,100}),999)</f>
        <v>77</v>
      </c>
      <c r="X765" s="57">
        <f>VLOOKUP(A765,'Individual Data'!$K$5:$AC$5544,8,FALSE)</f>
        <v>4</v>
      </c>
      <c r="Y765" s="57">
        <f>VLOOKUP(A765,'Individual Data'!$K$5:$AC$5544,9,FALSE)</f>
        <v>2019</v>
      </c>
    </row>
    <row r="766" spans="1:25" ht="15" customHeight="1" x14ac:dyDescent="0.25">
      <c r="A766" s="57" t="s">
        <v>6558</v>
      </c>
      <c r="B766" s="57">
        <v>765</v>
      </c>
      <c r="C766" s="73">
        <v>45245</v>
      </c>
      <c r="D766" s="57" t="s">
        <v>19533</v>
      </c>
      <c r="E766" s="57" t="s">
        <v>19534</v>
      </c>
      <c r="F766" s="197" t="s">
        <v>19617</v>
      </c>
      <c r="G766" s="57" t="s">
        <v>17943</v>
      </c>
      <c r="H766" s="57">
        <f t="shared" si="11"/>
        <v>76</v>
      </c>
      <c r="I766" s="57" t="s">
        <v>3225</v>
      </c>
      <c r="J766" s="57" t="s">
        <v>3196</v>
      </c>
      <c r="K766" s="57" t="s">
        <v>3196</v>
      </c>
      <c r="L766" s="57" t="s">
        <v>3196</v>
      </c>
      <c r="M766" s="57" t="s">
        <v>3196</v>
      </c>
      <c r="N766" s="193" t="s">
        <v>3228</v>
      </c>
      <c r="O766" s="57">
        <v>34</v>
      </c>
      <c r="P766" s="57" t="s">
        <v>17700</v>
      </c>
      <c r="R766" s="57" t="s">
        <v>17700</v>
      </c>
      <c r="S766" s="57">
        <v>1</v>
      </c>
      <c r="T766" s="57">
        <v>0.3</v>
      </c>
      <c r="U766" s="57" t="str">
        <f>VLOOKUP(A766,'Individual Data'!$K$5:$AC$5544,12,FALSE)</f>
        <v>CJA1</v>
      </c>
      <c r="V766" s="14">
        <f>IFERROR(LOOKUP(H766,{30,43,48,53,58,63,68,73,78,83,88,93,97},{42,47,52,57,62,67,72,77,82,87,92,99,100}),999)</f>
        <v>77</v>
      </c>
      <c r="X766" s="57">
        <f>VLOOKUP(A766,'Individual Data'!$K$5:$AC$5544,8,FALSE)</f>
        <v>5</v>
      </c>
      <c r="Y766" s="57">
        <f>VLOOKUP(A766,'Individual Data'!$K$5:$AC$5544,9,FALSE)</f>
        <v>2018</v>
      </c>
    </row>
    <row r="767" spans="1:25" ht="15" customHeight="1" x14ac:dyDescent="0.25">
      <c r="A767" s="57" t="s">
        <v>12304</v>
      </c>
      <c r="B767" s="57">
        <v>766</v>
      </c>
      <c r="C767" s="73">
        <v>45245</v>
      </c>
      <c r="D767" s="57" t="s">
        <v>19535</v>
      </c>
      <c r="E767" s="57" t="s">
        <v>19536</v>
      </c>
      <c r="F767" s="197" t="s">
        <v>19617</v>
      </c>
      <c r="G767" s="57" t="s">
        <v>17954</v>
      </c>
      <c r="H767" s="57">
        <f t="shared" si="11"/>
        <v>81</v>
      </c>
      <c r="I767" s="57" t="s">
        <v>3225</v>
      </c>
      <c r="J767" s="57" t="s">
        <v>3196</v>
      </c>
      <c r="K767" s="57" t="s">
        <v>3196</v>
      </c>
      <c r="L767" s="57" t="s">
        <v>3196</v>
      </c>
      <c r="M767" s="57" t="s">
        <v>3196</v>
      </c>
      <c r="N767" s="193" t="s">
        <v>3228</v>
      </c>
      <c r="O767" s="57">
        <v>34</v>
      </c>
      <c r="P767" s="57" t="s">
        <v>17700</v>
      </c>
      <c r="R767" s="57" t="s">
        <v>17700</v>
      </c>
      <c r="S767" s="57">
        <v>1</v>
      </c>
      <c r="T767" s="57">
        <v>9.9</v>
      </c>
      <c r="U767" s="57" t="str">
        <f>VLOOKUP(A767,'Individual Data'!$K$5:$AC$5544,12,FALSE)</f>
        <v>Unassigned</v>
      </c>
      <c r="V767" s="14">
        <f>IFERROR(LOOKUP(H767,{30,43,48,53,58,63,68,73,78,83,88,93,97},{42,47,52,57,62,67,72,77,82,87,92,99,100}),999)</f>
        <v>82</v>
      </c>
      <c r="X767" s="57" t="str">
        <f>VLOOKUP(A767,'Individual Data'!$K$5:$AC$5544,8,FALSE)</f>
        <v>NA</v>
      </c>
      <c r="Y767" s="57" t="str">
        <f>VLOOKUP(A767,'Individual Data'!$K$5:$AC$5544,9,FALSE)</f>
        <v>U</v>
      </c>
    </row>
    <row r="768" spans="1:25" ht="15" customHeight="1" x14ac:dyDescent="0.25">
      <c r="A768" s="57" t="s">
        <v>15383</v>
      </c>
      <c r="B768" s="57">
        <v>767</v>
      </c>
      <c r="C768" s="73">
        <v>45245</v>
      </c>
      <c r="D768" s="57" t="s">
        <v>19537</v>
      </c>
      <c r="E768" s="57" t="s">
        <v>19538</v>
      </c>
      <c r="F768" s="197" t="s">
        <v>19617</v>
      </c>
      <c r="G768" s="57" t="s">
        <v>17937</v>
      </c>
      <c r="H768" s="57">
        <f t="shared" si="11"/>
        <v>72</v>
      </c>
      <c r="I768" s="57" t="s">
        <v>3225</v>
      </c>
      <c r="J768" s="57" t="s">
        <v>3196</v>
      </c>
      <c r="K768" s="57" t="s">
        <v>3228</v>
      </c>
      <c r="L768" s="57" t="s">
        <v>3196</v>
      </c>
      <c r="M768" s="57" t="s">
        <v>3196</v>
      </c>
      <c r="N768" s="193" t="s">
        <v>3196</v>
      </c>
      <c r="P768" s="57" t="s">
        <v>17700</v>
      </c>
      <c r="R768" s="57" t="s">
        <v>17700</v>
      </c>
      <c r="S768" s="57">
        <v>1</v>
      </c>
      <c r="T768" s="57">
        <v>9.9</v>
      </c>
      <c r="U768" s="57" t="str">
        <f>VLOOKUP(A768,'Individual Data'!$K$5:$AC$5544,12,FALSE)</f>
        <v>RSH</v>
      </c>
      <c r="V768" s="14">
        <f>IFERROR(LOOKUP(H768,{30,43,48,53,58,63,68,73,78,83,88,93,97},{42,47,52,57,62,67,72,77,82,87,92,99,100}),999)</f>
        <v>72</v>
      </c>
      <c r="X768" s="57">
        <f>VLOOKUP(A768,'Individual Data'!$K$5:$AC$5544,8,FALSE)</f>
        <v>4</v>
      </c>
      <c r="Y768" s="57">
        <f>VLOOKUP(A768,'Individual Data'!$K$5:$AC$5544,9,FALSE)</f>
        <v>2019</v>
      </c>
    </row>
    <row r="769" spans="1:25" ht="15" customHeight="1" x14ac:dyDescent="0.25">
      <c r="A769" s="57" t="s">
        <v>15626</v>
      </c>
      <c r="B769" s="57">
        <v>768</v>
      </c>
      <c r="C769" s="73">
        <v>45245</v>
      </c>
      <c r="D769" s="57" t="s">
        <v>19539</v>
      </c>
      <c r="E769" s="57" t="s">
        <v>19540</v>
      </c>
      <c r="F769" s="197" t="s">
        <v>19617</v>
      </c>
      <c r="G769" s="57" t="s">
        <v>17976</v>
      </c>
      <c r="H769" s="57">
        <f t="shared" si="11"/>
        <v>74</v>
      </c>
      <c r="I769" s="57" t="s">
        <v>3225</v>
      </c>
      <c r="J769" s="57" t="s">
        <v>3196</v>
      </c>
      <c r="K769" s="57" t="s">
        <v>3196</v>
      </c>
      <c r="L769" s="57" t="s">
        <v>3196</v>
      </c>
      <c r="M769" s="57" t="s">
        <v>3196</v>
      </c>
      <c r="N769" s="193" t="s">
        <v>3228</v>
      </c>
      <c r="O769" s="57">
        <v>34</v>
      </c>
      <c r="P769" s="57" t="s">
        <v>17700</v>
      </c>
      <c r="R769" s="57" t="s">
        <v>17700</v>
      </c>
      <c r="S769" s="57">
        <v>1</v>
      </c>
      <c r="T769" s="57">
        <v>9.9</v>
      </c>
      <c r="U769" s="57" t="str">
        <f>VLOOKUP(A769,'Individual Data'!$K$5:$AC$5544,12,FALSE)</f>
        <v>IPCSR</v>
      </c>
      <c r="V769" s="14">
        <f>IFERROR(LOOKUP(H769,{30,43,48,53,58,63,68,73,78,83,88,93,97},{42,47,52,57,62,67,72,77,82,87,92,99,100}),999)</f>
        <v>77</v>
      </c>
      <c r="X769" s="57">
        <f>VLOOKUP(A769,'Individual Data'!$K$5:$AC$5544,8,FALSE)</f>
        <v>4</v>
      </c>
      <c r="Y769" s="57">
        <f>VLOOKUP(A769,'Individual Data'!$K$5:$AC$5544,9,FALSE)</f>
        <v>2019</v>
      </c>
    </row>
    <row r="770" spans="1:25" ht="15" customHeight="1" x14ac:dyDescent="0.25">
      <c r="A770" s="57" t="s">
        <v>12559</v>
      </c>
      <c r="B770" s="57">
        <v>769</v>
      </c>
      <c r="C770" s="73">
        <v>45245</v>
      </c>
      <c r="D770" s="57" t="s">
        <v>19541</v>
      </c>
      <c r="E770" s="57" t="s">
        <v>19542</v>
      </c>
      <c r="F770" s="197" t="s">
        <v>19617</v>
      </c>
      <c r="G770" s="57" t="s">
        <v>17879</v>
      </c>
      <c r="H770" s="57">
        <f t="shared" ref="H770:H833" si="12">G770/10</f>
        <v>82</v>
      </c>
      <c r="I770" s="57" t="s">
        <v>3225</v>
      </c>
      <c r="J770" s="57" t="s">
        <v>3228</v>
      </c>
      <c r="K770" s="57" t="s">
        <v>3228</v>
      </c>
      <c r="L770" s="57" t="s">
        <v>3196</v>
      </c>
      <c r="M770" s="57" t="s">
        <v>3196</v>
      </c>
      <c r="N770" s="193" t="s">
        <v>3196</v>
      </c>
      <c r="P770" s="57" t="s">
        <v>17700</v>
      </c>
      <c r="R770" s="57" t="s">
        <v>17700</v>
      </c>
      <c r="S770" s="57">
        <v>1</v>
      </c>
      <c r="T770" s="57">
        <v>9.9</v>
      </c>
      <c r="U770" s="57" t="str">
        <f>VLOOKUP(A770,'Individual Data'!$K$5:$AC$5544,12,FALSE)</f>
        <v>CJA1</v>
      </c>
      <c r="V770" s="14">
        <f>IFERROR(LOOKUP(H770,{30,43,48,53,58,63,68,73,78,83,88,93,97},{42,47,52,57,62,67,72,77,82,87,92,99,100}),999)</f>
        <v>82</v>
      </c>
      <c r="X770" s="57">
        <f>VLOOKUP(A770,'Individual Data'!$K$5:$AC$5544,8,FALSE)</f>
        <v>4</v>
      </c>
      <c r="Y770" s="57">
        <f>VLOOKUP(A770,'Individual Data'!$K$5:$AC$5544,9,FALSE)</f>
        <v>2019</v>
      </c>
    </row>
    <row r="771" spans="1:25" ht="15" customHeight="1" x14ac:dyDescent="0.25">
      <c r="A771" s="57" t="s">
        <v>15887</v>
      </c>
      <c r="B771" s="57">
        <v>770</v>
      </c>
      <c r="C771" s="73">
        <v>45245</v>
      </c>
      <c r="D771" s="57" t="s">
        <v>19543</v>
      </c>
      <c r="E771" s="57" t="s">
        <v>19544</v>
      </c>
      <c r="F771" s="197" t="s">
        <v>19617</v>
      </c>
      <c r="G771" s="57" t="s">
        <v>17943</v>
      </c>
      <c r="H771" s="57">
        <f t="shared" si="12"/>
        <v>76</v>
      </c>
      <c r="I771" s="57" t="s">
        <v>3225</v>
      </c>
      <c r="J771" s="57" t="s">
        <v>3196</v>
      </c>
      <c r="K771" s="57" t="s">
        <v>3196</v>
      </c>
      <c r="L771" s="57" t="s">
        <v>3196</v>
      </c>
      <c r="M771" s="57" t="s">
        <v>3196</v>
      </c>
      <c r="N771" s="193" t="s">
        <v>3228</v>
      </c>
      <c r="O771" s="57">
        <v>34</v>
      </c>
      <c r="P771" s="57" t="s">
        <v>17700</v>
      </c>
      <c r="R771" s="57" t="s">
        <v>17700</v>
      </c>
      <c r="S771" s="57">
        <v>1</v>
      </c>
      <c r="T771" s="57">
        <v>0.3</v>
      </c>
      <c r="U771" s="57" t="str">
        <f>VLOOKUP(A771,'Individual Data'!$K$5:$AC$5544,12,FALSE)</f>
        <v>IPCSR</v>
      </c>
      <c r="V771" s="14">
        <f>IFERROR(LOOKUP(H771,{30,43,48,53,58,63,68,73,78,83,88,93,97},{42,47,52,57,62,67,72,77,82,87,92,99,100}),999)</f>
        <v>77</v>
      </c>
      <c r="X771" s="57">
        <f>VLOOKUP(A771,'Individual Data'!$K$5:$AC$5544,8,FALSE)</f>
        <v>4</v>
      </c>
      <c r="Y771" s="57">
        <f>VLOOKUP(A771,'Individual Data'!$K$5:$AC$5544,9,FALSE)</f>
        <v>2019</v>
      </c>
    </row>
    <row r="772" spans="1:25" ht="15" customHeight="1" x14ac:dyDescent="0.25">
      <c r="A772" s="57" t="s">
        <v>14053</v>
      </c>
      <c r="B772" s="57">
        <v>771</v>
      </c>
      <c r="C772" s="73">
        <v>45245</v>
      </c>
      <c r="D772" s="57" t="s">
        <v>19545</v>
      </c>
      <c r="E772" s="57" t="s">
        <v>19546</v>
      </c>
      <c r="F772" s="197" t="s">
        <v>19617</v>
      </c>
      <c r="G772" s="57" t="s">
        <v>18686</v>
      </c>
      <c r="H772" s="57">
        <f t="shared" si="12"/>
        <v>96</v>
      </c>
      <c r="I772" s="57" t="s">
        <v>3225</v>
      </c>
      <c r="J772" s="57" t="s">
        <v>3196</v>
      </c>
      <c r="K772" s="57" t="s">
        <v>3196</v>
      </c>
      <c r="L772" s="57" t="s">
        <v>3196</v>
      </c>
      <c r="M772" s="57" t="s">
        <v>3196</v>
      </c>
      <c r="N772" s="193" t="s">
        <v>3228</v>
      </c>
      <c r="O772" s="57">
        <v>35</v>
      </c>
      <c r="P772" s="57" t="s">
        <v>17700</v>
      </c>
      <c r="R772" s="57" t="s">
        <v>17700</v>
      </c>
      <c r="S772" s="57">
        <v>1</v>
      </c>
      <c r="T772" s="57">
        <v>0.4</v>
      </c>
      <c r="U772" s="57" t="str">
        <f>VLOOKUP(A772,'Individual Data'!$K$5:$AC$5544,12,FALSE)</f>
        <v>LFH UNK</v>
      </c>
      <c r="V772" s="14">
        <f>IFERROR(LOOKUP(H772,{30,43,48,53,58,63,68,73,78,83,88,93,97},{42,47,52,57,62,67,72,77,82,87,92,99,100}),999)</f>
        <v>99</v>
      </c>
      <c r="X772" s="57">
        <f>VLOOKUP(A772,'Individual Data'!$K$5:$AC$5544,8,FALSE)</f>
        <v>5</v>
      </c>
      <c r="Y772" s="57">
        <f>VLOOKUP(A772,'Individual Data'!$K$5:$AC$5544,9,FALSE)</f>
        <v>2018</v>
      </c>
    </row>
    <row r="773" spans="1:25" ht="15" customHeight="1" x14ac:dyDescent="0.25">
      <c r="A773" s="57" t="s">
        <v>3709</v>
      </c>
      <c r="B773" s="57">
        <v>772</v>
      </c>
      <c r="C773" s="73">
        <v>45245</v>
      </c>
      <c r="D773" s="57" t="s">
        <v>19547</v>
      </c>
      <c r="E773" s="57" t="s">
        <v>19548</v>
      </c>
      <c r="F773" s="197" t="s">
        <v>19617</v>
      </c>
      <c r="G773" s="57" t="s">
        <v>17957</v>
      </c>
      <c r="H773" s="57">
        <f t="shared" si="12"/>
        <v>75.5</v>
      </c>
      <c r="I773" s="57" t="s">
        <v>3225</v>
      </c>
      <c r="J773" s="57" t="s">
        <v>3196</v>
      </c>
      <c r="K773" s="57" t="s">
        <v>3196</v>
      </c>
      <c r="L773" s="57" t="s">
        <v>3196</v>
      </c>
      <c r="M773" s="57" t="s">
        <v>3196</v>
      </c>
      <c r="N773" s="193" t="s">
        <v>3228</v>
      </c>
      <c r="O773" s="57">
        <v>35</v>
      </c>
      <c r="P773" s="57" t="s">
        <v>17700</v>
      </c>
      <c r="R773" s="57" t="s">
        <v>17700</v>
      </c>
      <c r="S773" s="57">
        <v>1</v>
      </c>
      <c r="T773" s="57">
        <v>0.2</v>
      </c>
      <c r="U773" s="57" t="str">
        <f>VLOOKUP(A773,'Individual Data'!$K$5:$AC$5544,12,FALSE)</f>
        <v>Unassigned</v>
      </c>
      <c r="V773" s="14">
        <f>IFERROR(LOOKUP(H773,{30,43,48,53,58,63,68,73,78,83,88,93,97},{42,47,52,57,62,67,72,77,82,87,92,99,100}),999)</f>
        <v>77</v>
      </c>
      <c r="X773" s="57" t="str">
        <f>VLOOKUP(A773,'Individual Data'!$K$5:$AC$5544,8,FALSE)</f>
        <v>NA</v>
      </c>
      <c r="Y773" s="57" t="str">
        <f>VLOOKUP(A773,'Individual Data'!$K$5:$AC$5544,9,FALSE)</f>
        <v>U</v>
      </c>
    </row>
    <row r="774" spans="1:25" ht="15" customHeight="1" x14ac:dyDescent="0.25">
      <c r="A774" s="57" t="s">
        <v>15780</v>
      </c>
      <c r="B774" s="57">
        <v>773</v>
      </c>
      <c r="C774" s="73">
        <v>45245</v>
      </c>
      <c r="D774" s="57" t="s">
        <v>19549</v>
      </c>
      <c r="E774" s="57" t="s">
        <v>19550</v>
      </c>
      <c r="F774" s="197" t="s">
        <v>19617</v>
      </c>
      <c r="G774" s="57" t="s">
        <v>17937</v>
      </c>
      <c r="H774" s="57">
        <f t="shared" si="12"/>
        <v>72</v>
      </c>
      <c r="I774" s="57" t="s">
        <v>3225</v>
      </c>
      <c r="J774" s="57" t="s">
        <v>3196</v>
      </c>
      <c r="K774" s="57" t="s">
        <v>3196</v>
      </c>
      <c r="L774" s="57" t="s">
        <v>3196</v>
      </c>
      <c r="M774" s="57" t="s">
        <v>3196</v>
      </c>
      <c r="N774" s="193" t="s">
        <v>3228</v>
      </c>
      <c r="O774" s="57">
        <v>35</v>
      </c>
      <c r="P774" s="57" t="s">
        <v>17700</v>
      </c>
      <c r="R774" s="57" t="s">
        <v>17700</v>
      </c>
      <c r="S774" s="57">
        <v>1</v>
      </c>
      <c r="T774" s="57">
        <v>0.3</v>
      </c>
      <c r="U774" s="57" t="str">
        <f>VLOOKUP(A774,'Individual Data'!$K$5:$AC$5544,12,FALSE)</f>
        <v>Unassigned</v>
      </c>
      <c r="V774" s="14">
        <f>IFERROR(LOOKUP(H774,{30,43,48,53,58,63,68,73,78,83,88,93,97},{42,47,52,57,62,67,72,77,82,87,92,99,100}),999)</f>
        <v>72</v>
      </c>
      <c r="X774" s="57" t="str">
        <f>VLOOKUP(A774,'Individual Data'!$K$5:$AC$5544,8,FALSE)</f>
        <v>NA</v>
      </c>
      <c r="Y774" s="57" t="str">
        <f>VLOOKUP(A774,'Individual Data'!$K$5:$AC$5544,9,FALSE)</f>
        <v>U</v>
      </c>
    </row>
    <row r="775" spans="1:25" ht="15" customHeight="1" x14ac:dyDescent="0.25">
      <c r="A775" s="57" t="s">
        <v>15867</v>
      </c>
      <c r="B775" s="57">
        <v>774</v>
      </c>
      <c r="C775" s="73">
        <v>45245</v>
      </c>
      <c r="D775" s="57" t="s">
        <v>19551</v>
      </c>
      <c r="E775" s="57" t="s">
        <v>19552</v>
      </c>
      <c r="F775" s="197" t="s">
        <v>19617</v>
      </c>
      <c r="G775" s="57" t="s">
        <v>17937</v>
      </c>
      <c r="H775" s="57">
        <f t="shared" si="12"/>
        <v>72</v>
      </c>
      <c r="I775" s="57" t="s">
        <v>3225</v>
      </c>
      <c r="J775" s="57" t="s">
        <v>3196</v>
      </c>
      <c r="K775" s="57" t="s">
        <v>3196</v>
      </c>
      <c r="L775" s="57" t="s">
        <v>3196</v>
      </c>
      <c r="M775" s="57" t="s">
        <v>3196</v>
      </c>
      <c r="N775" s="193" t="s">
        <v>3228</v>
      </c>
      <c r="O775" s="57">
        <v>35</v>
      </c>
      <c r="P775" s="57" t="s">
        <v>17700</v>
      </c>
      <c r="R775" s="57" t="s">
        <v>17700</v>
      </c>
      <c r="S775" s="57">
        <v>1</v>
      </c>
      <c r="T775" s="57">
        <v>0.3</v>
      </c>
      <c r="U775" s="57" t="str">
        <f>VLOOKUP(A775,'Individual Data'!$K$5:$AC$5544,12,FALSE)</f>
        <v>LFHSO2</v>
      </c>
      <c r="V775" s="14">
        <f>IFERROR(LOOKUP(H775,{30,43,48,53,58,63,68,73,78,83,88,93,97},{42,47,52,57,62,67,72,77,82,87,92,99,100}),999)</f>
        <v>72</v>
      </c>
      <c r="X775" s="57">
        <f>VLOOKUP(A775,'Individual Data'!$K$5:$AC$5544,8,FALSE)</f>
        <v>4</v>
      </c>
      <c r="Y775" s="57">
        <f>VLOOKUP(A775,'Individual Data'!$K$5:$AC$5544,9,FALSE)</f>
        <v>2019</v>
      </c>
    </row>
    <row r="776" spans="1:25" ht="15" customHeight="1" x14ac:dyDescent="0.25">
      <c r="A776" s="57" t="s">
        <v>8874</v>
      </c>
      <c r="B776" s="57">
        <v>775</v>
      </c>
      <c r="C776" s="73">
        <v>45245</v>
      </c>
      <c r="D776" s="57" t="s">
        <v>19553</v>
      </c>
      <c r="E776" s="57" t="s">
        <v>19554</v>
      </c>
      <c r="F776" s="197" t="s">
        <v>19617</v>
      </c>
      <c r="G776" s="57" t="s">
        <v>17954</v>
      </c>
      <c r="H776" s="57">
        <f t="shared" si="12"/>
        <v>81</v>
      </c>
      <c r="I776" s="57" t="s">
        <v>3225</v>
      </c>
      <c r="J776" s="57" t="s">
        <v>3196</v>
      </c>
      <c r="K776" s="57" t="s">
        <v>3196</v>
      </c>
      <c r="L776" s="57" t="s">
        <v>3196</v>
      </c>
      <c r="M776" s="57" t="s">
        <v>3196</v>
      </c>
      <c r="N776" s="193" t="s">
        <v>3228</v>
      </c>
      <c r="O776" s="57">
        <v>35</v>
      </c>
      <c r="P776" s="57" t="s">
        <v>17700</v>
      </c>
      <c r="R776" s="57" t="s">
        <v>17700</v>
      </c>
      <c r="S776" s="57">
        <v>1</v>
      </c>
      <c r="T776" s="57">
        <v>0.3</v>
      </c>
      <c r="U776" s="57" t="str">
        <f>VLOOKUP(A776,'Individual Data'!$K$5:$AC$5544,12,FALSE)</f>
        <v>Unassigned</v>
      </c>
      <c r="V776" s="14">
        <f>IFERROR(LOOKUP(H776,{30,43,48,53,58,63,68,73,78,83,88,93,97},{42,47,52,57,62,67,72,77,82,87,92,99,100}),999)</f>
        <v>82</v>
      </c>
      <c r="X776" s="57" t="str">
        <f>VLOOKUP(A776,'Individual Data'!$K$5:$AC$5544,8,FALSE)</f>
        <v>NA</v>
      </c>
      <c r="Y776" s="57" t="str">
        <f>VLOOKUP(A776,'Individual Data'!$K$5:$AC$5544,9,FALSE)</f>
        <v>U</v>
      </c>
    </row>
    <row r="777" spans="1:25" ht="15" customHeight="1" x14ac:dyDescent="0.25">
      <c r="A777" s="57" t="s">
        <v>7051</v>
      </c>
      <c r="B777" s="57">
        <v>776</v>
      </c>
      <c r="C777" s="73">
        <v>45245</v>
      </c>
      <c r="D777" s="57" t="s">
        <v>19555</v>
      </c>
      <c r="E777" s="57" t="s">
        <v>19556</v>
      </c>
      <c r="F777" s="197" t="s">
        <v>19617</v>
      </c>
      <c r="G777" s="57" t="s">
        <v>17954</v>
      </c>
      <c r="H777" s="57">
        <f t="shared" si="12"/>
        <v>81</v>
      </c>
      <c r="I777" s="57" t="s">
        <v>3225</v>
      </c>
      <c r="J777" s="57" t="s">
        <v>3196</v>
      </c>
      <c r="K777" s="57" t="s">
        <v>3196</v>
      </c>
      <c r="L777" s="57" t="s">
        <v>3196</v>
      </c>
      <c r="M777" s="57" t="s">
        <v>3196</v>
      </c>
      <c r="N777" s="193" t="s">
        <v>3228</v>
      </c>
      <c r="O777" s="57">
        <v>35</v>
      </c>
      <c r="P777" s="57" t="s">
        <v>17700</v>
      </c>
      <c r="R777" s="57" t="s">
        <v>17700</v>
      </c>
      <c r="S777" s="57">
        <v>1</v>
      </c>
      <c r="T777" s="57">
        <v>0.3</v>
      </c>
      <c r="U777" s="57" t="str">
        <f>VLOOKUP(A777,'Individual Data'!$K$5:$AC$5544,12,FALSE)</f>
        <v>IPCSR</v>
      </c>
      <c r="V777" s="14">
        <f>IFERROR(LOOKUP(H777,{30,43,48,53,58,63,68,73,78,83,88,93,97},{42,47,52,57,62,67,72,77,82,87,92,99,100}),999)</f>
        <v>82</v>
      </c>
      <c r="X777" s="57">
        <f>VLOOKUP(A777,'Individual Data'!$K$5:$AC$5544,8,FALSE)</f>
        <v>4</v>
      </c>
      <c r="Y777" s="57">
        <f>VLOOKUP(A777,'Individual Data'!$K$5:$AC$5544,9,FALSE)</f>
        <v>2019</v>
      </c>
    </row>
    <row r="778" spans="1:25" ht="15" customHeight="1" x14ac:dyDescent="0.25">
      <c r="A778" s="57" t="s">
        <v>12176</v>
      </c>
      <c r="B778" s="57">
        <v>777</v>
      </c>
      <c r="C778" s="73">
        <v>45245</v>
      </c>
      <c r="D778" s="57" t="s">
        <v>19557</v>
      </c>
      <c r="E778" s="57" t="s">
        <v>19558</v>
      </c>
      <c r="F778" s="197" t="s">
        <v>19617</v>
      </c>
      <c r="G778" s="57" t="s">
        <v>18040</v>
      </c>
      <c r="H778" s="57">
        <f t="shared" si="12"/>
        <v>86</v>
      </c>
      <c r="I778" s="57" t="s">
        <v>3225</v>
      </c>
      <c r="J778" s="57" t="s">
        <v>3196</v>
      </c>
      <c r="K778" s="57" t="s">
        <v>3196</v>
      </c>
      <c r="L778" s="57" t="s">
        <v>3196</v>
      </c>
      <c r="M778" s="57" t="s">
        <v>3196</v>
      </c>
      <c r="N778" s="193" t="s">
        <v>3228</v>
      </c>
      <c r="O778" s="57">
        <v>35</v>
      </c>
      <c r="P778" s="57" t="s">
        <v>17700</v>
      </c>
      <c r="R778" s="57" t="s">
        <v>17700</v>
      </c>
      <c r="S778" s="57">
        <v>1</v>
      </c>
      <c r="T778" s="57">
        <v>0.3</v>
      </c>
      <c r="U778" s="57" t="str">
        <f>VLOOKUP(A778,'Individual Data'!$K$5:$AC$5544,12,FALSE)</f>
        <v>IPCSR</v>
      </c>
      <c r="V778" s="14">
        <f>IFERROR(LOOKUP(H778,{30,43,48,53,58,63,68,73,78,83,88,93,97},{42,47,52,57,62,67,72,77,82,87,92,99,100}),999)</f>
        <v>87</v>
      </c>
      <c r="X778" s="57">
        <f>VLOOKUP(A778,'Individual Data'!$K$5:$AC$5544,8,FALSE)</f>
        <v>4</v>
      </c>
      <c r="Y778" s="57">
        <f>VLOOKUP(A778,'Individual Data'!$K$5:$AC$5544,9,FALSE)</f>
        <v>2019</v>
      </c>
    </row>
    <row r="779" spans="1:25" ht="15" customHeight="1" x14ac:dyDescent="0.25">
      <c r="A779" s="57" t="s">
        <v>9047</v>
      </c>
      <c r="B779" s="57">
        <v>778</v>
      </c>
      <c r="C779" s="73">
        <v>45245</v>
      </c>
      <c r="D779" s="57" t="s">
        <v>19559</v>
      </c>
      <c r="E779" s="57" t="s">
        <v>19560</v>
      </c>
      <c r="F779" s="197" t="s">
        <v>19617</v>
      </c>
      <c r="G779" s="57" t="s">
        <v>18124</v>
      </c>
      <c r="H779" s="57">
        <f t="shared" si="12"/>
        <v>85</v>
      </c>
      <c r="I779" s="57" t="s">
        <v>3225</v>
      </c>
      <c r="J779" s="57" t="s">
        <v>3196</v>
      </c>
      <c r="K779" s="57" t="s">
        <v>3196</v>
      </c>
      <c r="L779" s="57" t="s">
        <v>3196</v>
      </c>
      <c r="M779" s="57" t="s">
        <v>3196</v>
      </c>
      <c r="N779" s="193" t="s">
        <v>3228</v>
      </c>
      <c r="O779" s="57">
        <v>35</v>
      </c>
      <c r="P779" s="57" t="s">
        <v>17700</v>
      </c>
      <c r="R779" s="57" t="s">
        <v>17700</v>
      </c>
      <c r="S779" s="57">
        <v>1</v>
      </c>
      <c r="T779" s="57">
        <v>9.9</v>
      </c>
      <c r="U779" s="57" t="str">
        <f>VLOOKUP(A779,'Individual Data'!$K$5:$AC$5544,12,FALSE)</f>
        <v>Unassigned</v>
      </c>
      <c r="V779" s="14">
        <f>IFERROR(LOOKUP(H779,{30,43,48,53,58,63,68,73,78,83,88,93,97},{42,47,52,57,62,67,72,77,82,87,92,99,100}),999)</f>
        <v>87</v>
      </c>
      <c r="X779" s="57" t="str">
        <f>VLOOKUP(A779,'Individual Data'!$K$5:$AC$5544,8,FALSE)</f>
        <v>NA</v>
      </c>
      <c r="Y779" s="57" t="str">
        <f>VLOOKUP(A779,'Individual Data'!$K$5:$AC$5544,9,FALSE)</f>
        <v>U</v>
      </c>
    </row>
    <row r="780" spans="1:25" ht="15" customHeight="1" x14ac:dyDescent="0.25">
      <c r="A780" s="57" t="s">
        <v>15499</v>
      </c>
      <c r="B780" s="57">
        <v>779</v>
      </c>
      <c r="C780" s="73">
        <v>45245</v>
      </c>
      <c r="D780" s="57" t="s">
        <v>19561</v>
      </c>
      <c r="E780" s="57" t="s">
        <v>19562</v>
      </c>
      <c r="F780" s="197" t="s">
        <v>19617</v>
      </c>
      <c r="G780" s="57" t="s">
        <v>17969</v>
      </c>
      <c r="H780" s="57">
        <f t="shared" si="12"/>
        <v>78</v>
      </c>
      <c r="I780" s="57" t="s">
        <v>3225</v>
      </c>
      <c r="J780" s="57" t="s">
        <v>3196</v>
      </c>
      <c r="K780" s="57" t="s">
        <v>3196</v>
      </c>
      <c r="L780" s="57" t="s">
        <v>3196</v>
      </c>
      <c r="M780" s="57" t="s">
        <v>3196</v>
      </c>
      <c r="N780" s="193" t="s">
        <v>3228</v>
      </c>
      <c r="O780" s="57">
        <v>35</v>
      </c>
      <c r="P780" s="57" t="s">
        <v>17700</v>
      </c>
      <c r="R780" s="57" t="s">
        <v>17700</v>
      </c>
      <c r="S780" s="57">
        <v>1</v>
      </c>
      <c r="T780" s="57">
        <v>0.3</v>
      </c>
      <c r="U780" s="57" t="str">
        <f>VLOOKUP(A780,'Individual Data'!$K$5:$AC$5544,12,FALSE)</f>
        <v>IPCSR</v>
      </c>
      <c r="V780" s="14">
        <f>IFERROR(LOOKUP(H780,{30,43,48,53,58,63,68,73,78,83,88,93,97},{42,47,52,57,62,67,72,77,82,87,92,99,100}),999)</f>
        <v>82</v>
      </c>
      <c r="X780" s="57">
        <f>VLOOKUP(A780,'Individual Data'!$K$5:$AC$5544,8,FALSE)</f>
        <v>4</v>
      </c>
      <c r="Y780" s="57">
        <f>VLOOKUP(A780,'Individual Data'!$K$5:$AC$5544,9,FALSE)</f>
        <v>2019</v>
      </c>
    </row>
    <row r="781" spans="1:25" ht="15" customHeight="1" x14ac:dyDescent="0.25">
      <c r="A781" s="57" t="s">
        <v>6995</v>
      </c>
      <c r="B781" s="57">
        <v>780</v>
      </c>
      <c r="C781" s="73">
        <v>45245</v>
      </c>
      <c r="D781" s="57" t="s">
        <v>19563</v>
      </c>
      <c r="E781" s="57" t="s">
        <v>19564</v>
      </c>
      <c r="F781" s="197" t="s">
        <v>19617</v>
      </c>
      <c r="G781" s="57" t="s">
        <v>18049</v>
      </c>
      <c r="H781" s="57">
        <f t="shared" si="12"/>
        <v>84</v>
      </c>
      <c r="I781" s="57" t="s">
        <v>3225</v>
      </c>
      <c r="J781" s="57" t="s">
        <v>3196</v>
      </c>
      <c r="K781" s="57" t="s">
        <v>3196</v>
      </c>
      <c r="L781" s="57" t="s">
        <v>3196</v>
      </c>
      <c r="M781" s="57" t="s">
        <v>3196</v>
      </c>
      <c r="N781" s="193" t="s">
        <v>3228</v>
      </c>
      <c r="O781" s="57">
        <v>35</v>
      </c>
      <c r="P781" s="57" t="s">
        <v>17700</v>
      </c>
      <c r="R781" s="57" t="s">
        <v>17700</v>
      </c>
      <c r="S781" s="57">
        <v>1</v>
      </c>
      <c r="T781" s="57">
        <v>0.3</v>
      </c>
      <c r="U781" s="57" t="str">
        <f>VLOOKUP(A781,'Individual Data'!$K$5:$AC$5544,12,FALSE)</f>
        <v>Unassigned</v>
      </c>
      <c r="V781" s="14">
        <f>IFERROR(LOOKUP(H781,{30,43,48,53,58,63,68,73,78,83,88,93,97},{42,47,52,57,62,67,72,77,82,87,92,99,100}),999)</f>
        <v>87</v>
      </c>
      <c r="X781" s="57" t="str">
        <f>VLOOKUP(A781,'Individual Data'!$K$5:$AC$5544,8,FALSE)</f>
        <v>NA</v>
      </c>
      <c r="Y781" s="57" t="str">
        <f>VLOOKUP(A781,'Individual Data'!$K$5:$AC$5544,9,FALSE)</f>
        <v>U</v>
      </c>
    </row>
    <row r="782" spans="1:25" ht="15" customHeight="1" x14ac:dyDescent="0.25">
      <c r="A782" s="57" t="s">
        <v>15467</v>
      </c>
      <c r="B782" s="57">
        <v>781</v>
      </c>
      <c r="C782" s="73">
        <v>45245</v>
      </c>
      <c r="D782" s="57" t="s">
        <v>19565</v>
      </c>
      <c r="E782" s="57" t="s">
        <v>19566</v>
      </c>
      <c r="F782" s="197" t="s">
        <v>19617</v>
      </c>
      <c r="G782" s="57" t="s">
        <v>17943</v>
      </c>
      <c r="H782" s="57">
        <f t="shared" si="12"/>
        <v>76</v>
      </c>
      <c r="I782" s="57" t="s">
        <v>3225</v>
      </c>
      <c r="J782" s="57" t="s">
        <v>3228</v>
      </c>
      <c r="K782" s="57" t="s">
        <v>3228</v>
      </c>
      <c r="L782" s="57" t="s">
        <v>3196</v>
      </c>
      <c r="M782" s="57" t="s">
        <v>3196</v>
      </c>
      <c r="N782" s="193" t="s">
        <v>3196</v>
      </c>
      <c r="P782" s="57" t="s">
        <v>17700</v>
      </c>
      <c r="R782" s="57" t="s">
        <v>17700</v>
      </c>
      <c r="S782" s="57">
        <v>1</v>
      </c>
      <c r="T782" s="57">
        <v>9.9</v>
      </c>
      <c r="U782" s="57" t="str">
        <f>VLOOKUP(A782,'Individual Data'!$K$5:$AC$5544,12,FALSE)</f>
        <v>Unassigned AD</v>
      </c>
      <c r="V782" s="14">
        <f>IFERROR(LOOKUP(H782,{30,43,48,53,58,63,68,73,78,83,88,93,97},{42,47,52,57,62,67,72,77,82,87,92,99,100}),999)</f>
        <v>77</v>
      </c>
      <c r="X782" s="57" t="str">
        <f>VLOOKUP(A782,'Individual Data'!$K$5:$AC$5544,8,FALSE)</f>
        <v>NA</v>
      </c>
      <c r="Y782" s="57" t="str">
        <f>VLOOKUP(A782,'Individual Data'!$K$5:$AC$5544,9,FALSE)</f>
        <v>U</v>
      </c>
    </row>
    <row r="783" spans="1:25" ht="15" customHeight="1" x14ac:dyDescent="0.25">
      <c r="A783" s="57" t="s">
        <v>15454</v>
      </c>
      <c r="B783" s="57">
        <v>782</v>
      </c>
      <c r="C783" s="73">
        <v>45245</v>
      </c>
      <c r="D783" s="57" t="s">
        <v>19567</v>
      </c>
      <c r="E783" s="57" t="s">
        <v>19568</v>
      </c>
      <c r="F783" s="197" t="s">
        <v>19617</v>
      </c>
      <c r="G783" s="57" t="s">
        <v>18049</v>
      </c>
      <c r="H783" s="57">
        <f t="shared" si="12"/>
        <v>84</v>
      </c>
      <c r="I783" s="57" t="s">
        <v>3225</v>
      </c>
      <c r="J783" s="57" t="s">
        <v>3196</v>
      </c>
      <c r="K783" s="57" t="s">
        <v>3196</v>
      </c>
      <c r="L783" s="57" t="s">
        <v>3196</v>
      </c>
      <c r="M783" s="57" t="s">
        <v>3196</v>
      </c>
      <c r="N783" s="193" t="s">
        <v>3228</v>
      </c>
      <c r="O783" s="57">
        <v>35</v>
      </c>
      <c r="P783" s="57" t="s">
        <v>17700</v>
      </c>
      <c r="R783" s="57" t="s">
        <v>17700</v>
      </c>
      <c r="S783" s="57">
        <v>1</v>
      </c>
      <c r="T783" s="57">
        <v>9.9</v>
      </c>
      <c r="U783" s="57" t="str">
        <f>VLOOKUP(A783,'Individual Data'!$K$5:$AC$5544,12,FALSE)</f>
        <v>Unassigned</v>
      </c>
      <c r="V783" s="14">
        <f>IFERROR(LOOKUP(H783,{30,43,48,53,58,63,68,73,78,83,88,93,97},{42,47,52,57,62,67,72,77,82,87,92,99,100}),999)</f>
        <v>87</v>
      </c>
      <c r="X783" s="57" t="str">
        <f>VLOOKUP(A783,'Individual Data'!$K$5:$AC$5544,8,FALSE)</f>
        <v>NA</v>
      </c>
      <c r="Y783" s="57" t="str">
        <f>VLOOKUP(A783,'Individual Data'!$K$5:$AC$5544,9,FALSE)</f>
        <v>U</v>
      </c>
    </row>
    <row r="784" spans="1:25" ht="15" customHeight="1" x14ac:dyDescent="0.25">
      <c r="A784" s="57" t="s">
        <v>15495</v>
      </c>
      <c r="B784" s="57">
        <v>783</v>
      </c>
      <c r="C784" s="73">
        <v>45245</v>
      </c>
      <c r="D784" s="57" t="s">
        <v>19569</v>
      </c>
      <c r="E784" s="57" t="s">
        <v>19570</v>
      </c>
      <c r="F784" s="197" t="s">
        <v>19617</v>
      </c>
      <c r="G784" s="57" t="s">
        <v>17937</v>
      </c>
      <c r="H784" s="57">
        <f t="shared" si="12"/>
        <v>72</v>
      </c>
      <c r="I784" s="57" t="s">
        <v>3225</v>
      </c>
      <c r="J784" s="57" t="s">
        <v>3196</v>
      </c>
      <c r="K784" s="57" t="s">
        <v>3196</v>
      </c>
      <c r="L784" s="57" t="s">
        <v>3196</v>
      </c>
      <c r="M784" s="57" t="s">
        <v>3196</v>
      </c>
      <c r="N784" s="193" t="s">
        <v>3228</v>
      </c>
      <c r="O784" s="57">
        <v>35</v>
      </c>
      <c r="P784" s="57" t="s">
        <v>17700</v>
      </c>
      <c r="R784" s="57" t="s">
        <v>17700</v>
      </c>
      <c r="S784" s="57">
        <v>1</v>
      </c>
      <c r="T784" s="57">
        <v>0.2</v>
      </c>
      <c r="U784" s="57" t="str">
        <f>VLOOKUP(A784,'Individual Data'!$K$5:$AC$5544,12,FALSE)</f>
        <v>LFSO</v>
      </c>
      <c r="V784" s="14">
        <f>IFERROR(LOOKUP(H784,{30,43,48,53,58,63,68,73,78,83,88,93,97},{42,47,52,57,62,67,72,77,82,87,92,99,100}),999)</f>
        <v>72</v>
      </c>
      <c r="X784" s="57">
        <f>VLOOKUP(A784,'Individual Data'!$K$5:$AC$5544,8,FALSE)</f>
        <v>3</v>
      </c>
      <c r="Y784" s="57">
        <f>VLOOKUP(A784,'Individual Data'!$K$5:$AC$5544,9,FALSE)</f>
        <v>2020</v>
      </c>
    </row>
    <row r="785" spans="1:25" ht="15" customHeight="1" x14ac:dyDescent="0.25">
      <c r="A785" s="57" t="s">
        <v>9362</v>
      </c>
      <c r="B785" s="57">
        <v>784</v>
      </c>
      <c r="C785" s="73">
        <v>45245</v>
      </c>
      <c r="D785" s="57" t="s">
        <v>19571</v>
      </c>
      <c r="E785" s="57" t="s">
        <v>19572</v>
      </c>
      <c r="F785" s="197" t="s">
        <v>19617</v>
      </c>
      <c r="G785" s="57" t="s">
        <v>18080</v>
      </c>
      <c r="H785" s="57">
        <f t="shared" si="12"/>
        <v>70.5</v>
      </c>
      <c r="I785" s="57" t="s">
        <v>3225</v>
      </c>
      <c r="J785" s="57" t="s">
        <v>3196</v>
      </c>
      <c r="K785" s="57" t="s">
        <v>3196</v>
      </c>
      <c r="L785" s="57" t="s">
        <v>3196</v>
      </c>
      <c r="M785" s="57" t="s">
        <v>3196</v>
      </c>
      <c r="N785" s="193" t="s">
        <v>3228</v>
      </c>
      <c r="O785" s="57">
        <v>35</v>
      </c>
      <c r="P785" s="57" t="s">
        <v>17700</v>
      </c>
      <c r="R785" s="57" t="s">
        <v>17700</v>
      </c>
      <c r="S785" s="57">
        <v>1</v>
      </c>
      <c r="T785" s="57">
        <v>9.9</v>
      </c>
      <c r="U785" s="57" t="str">
        <f>VLOOKUP(A785,'Individual Data'!$K$5:$AC$5544,12,FALSE)</f>
        <v>Unassigned</v>
      </c>
      <c r="V785" s="14">
        <f>IFERROR(LOOKUP(H785,{30,43,48,53,58,63,68,73,78,83,88,93,97},{42,47,52,57,62,67,72,77,82,87,92,99,100}),999)</f>
        <v>72</v>
      </c>
      <c r="X785" s="57" t="str">
        <f>VLOOKUP(A785,'Individual Data'!$K$5:$AC$5544,8,FALSE)</f>
        <v>NA</v>
      </c>
      <c r="Y785" s="57" t="str">
        <f>VLOOKUP(A785,'Individual Data'!$K$5:$AC$5544,9,FALSE)</f>
        <v>U</v>
      </c>
    </row>
    <row r="786" spans="1:25" ht="15" customHeight="1" x14ac:dyDescent="0.25">
      <c r="A786" s="57" t="s">
        <v>9163</v>
      </c>
      <c r="B786" s="57">
        <v>785</v>
      </c>
      <c r="C786" s="73">
        <v>45245</v>
      </c>
      <c r="D786" s="57" t="s">
        <v>19573</v>
      </c>
      <c r="E786" s="57" t="s">
        <v>19574</v>
      </c>
      <c r="F786" s="197" t="s">
        <v>19617</v>
      </c>
      <c r="G786" s="57" t="s">
        <v>17937</v>
      </c>
      <c r="H786" s="57">
        <f t="shared" si="12"/>
        <v>72</v>
      </c>
      <c r="I786" s="57" t="s">
        <v>3225</v>
      </c>
      <c r="J786" s="57" t="s">
        <v>3196</v>
      </c>
      <c r="K786" s="57" t="s">
        <v>3196</v>
      </c>
      <c r="L786" s="57" t="s">
        <v>3196</v>
      </c>
      <c r="M786" s="57" t="s">
        <v>3196</v>
      </c>
      <c r="N786" s="193" t="s">
        <v>3228</v>
      </c>
      <c r="O786" s="57">
        <v>35</v>
      </c>
      <c r="P786" s="57" t="s">
        <v>17700</v>
      </c>
      <c r="R786" s="57" t="s">
        <v>17700</v>
      </c>
      <c r="S786" s="57">
        <v>1</v>
      </c>
      <c r="T786" s="57">
        <v>0.3</v>
      </c>
      <c r="U786" s="57" t="str">
        <f>VLOOKUP(A786,'Individual Data'!$K$5:$AC$5544,12,FALSE)</f>
        <v>IPCSR</v>
      </c>
      <c r="V786" s="14">
        <f>IFERROR(LOOKUP(H786,{30,43,48,53,58,63,68,73,78,83,88,93,97},{42,47,52,57,62,67,72,77,82,87,92,99,100}),999)</f>
        <v>72</v>
      </c>
      <c r="X786" s="57">
        <f>VLOOKUP(A786,'Individual Data'!$K$5:$AC$5544,8,FALSE)</f>
        <v>4</v>
      </c>
      <c r="Y786" s="57">
        <f>VLOOKUP(A786,'Individual Data'!$K$5:$AC$5544,9,FALSE)</f>
        <v>2019</v>
      </c>
    </row>
    <row r="787" spans="1:25" ht="15" customHeight="1" x14ac:dyDescent="0.25">
      <c r="A787" s="57" t="s">
        <v>9250</v>
      </c>
      <c r="B787" s="57">
        <v>786</v>
      </c>
      <c r="C787" s="73">
        <v>45245</v>
      </c>
      <c r="D787" s="57" t="s">
        <v>19575</v>
      </c>
      <c r="E787" s="57" t="s">
        <v>19576</v>
      </c>
      <c r="F787" s="197" t="s">
        <v>19617</v>
      </c>
      <c r="G787" s="57" t="s">
        <v>17976</v>
      </c>
      <c r="H787" s="57">
        <f t="shared" si="12"/>
        <v>74</v>
      </c>
      <c r="I787" s="57" t="s">
        <v>3225</v>
      </c>
      <c r="J787" s="57" t="s">
        <v>3196</v>
      </c>
      <c r="K787" s="57" t="s">
        <v>3196</v>
      </c>
      <c r="L787" s="57" t="s">
        <v>3196</v>
      </c>
      <c r="M787" s="57" t="s">
        <v>3196</v>
      </c>
      <c r="N787" s="193" t="s">
        <v>3228</v>
      </c>
      <c r="O787" s="57">
        <v>35</v>
      </c>
      <c r="P787" s="57" t="s">
        <v>17700</v>
      </c>
      <c r="R787" s="57" t="s">
        <v>17700</v>
      </c>
      <c r="S787" s="57">
        <v>1</v>
      </c>
      <c r="T787" s="57">
        <v>0.3</v>
      </c>
      <c r="U787" s="57" t="str">
        <f>VLOOKUP(A787,'Individual Data'!$K$5:$AC$5544,12,FALSE)</f>
        <v>LGA</v>
      </c>
      <c r="V787" s="14">
        <f>IFERROR(LOOKUP(H787,{30,43,48,53,58,63,68,73,78,83,88,93,97},{42,47,52,57,62,67,72,77,82,87,92,99,100}),999)</f>
        <v>77</v>
      </c>
      <c r="X787" s="57">
        <f>VLOOKUP(A787,'Individual Data'!$K$5:$AC$5544,8,FALSE)</f>
        <v>4</v>
      </c>
      <c r="Y787" s="57">
        <f>VLOOKUP(A787,'Individual Data'!$K$5:$AC$5544,9,FALSE)</f>
        <v>2019</v>
      </c>
    </row>
    <row r="788" spans="1:25" ht="15" customHeight="1" x14ac:dyDescent="0.25">
      <c r="A788" s="57" t="s">
        <v>6833</v>
      </c>
      <c r="B788" s="57">
        <v>787</v>
      </c>
      <c r="C788" s="73">
        <v>45245</v>
      </c>
      <c r="D788" s="57" t="s">
        <v>19577</v>
      </c>
      <c r="E788" s="57" t="s">
        <v>19578</v>
      </c>
      <c r="F788" s="197" t="s">
        <v>19617</v>
      </c>
      <c r="G788" s="57" t="s">
        <v>17879</v>
      </c>
      <c r="H788" s="57">
        <f t="shared" si="12"/>
        <v>82</v>
      </c>
      <c r="I788" s="57" t="s">
        <v>3225</v>
      </c>
      <c r="J788" s="57" t="s">
        <v>3196</v>
      </c>
      <c r="K788" s="57" t="s">
        <v>3196</v>
      </c>
      <c r="L788" s="57" t="s">
        <v>3196</v>
      </c>
      <c r="M788" s="57" t="s">
        <v>3196</v>
      </c>
      <c r="N788" s="193" t="s">
        <v>3228</v>
      </c>
      <c r="O788" s="57">
        <v>35</v>
      </c>
      <c r="P788" s="57" t="s">
        <v>17700</v>
      </c>
      <c r="R788" s="57" t="s">
        <v>17700</v>
      </c>
      <c r="S788" s="57">
        <v>1</v>
      </c>
      <c r="T788" s="57">
        <v>0.3</v>
      </c>
      <c r="U788" s="57" t="str">
        <f>VLOOKUP(A788,'Individual Data'!$K$5:$AC$5544,12,FALSE)</f>
        <v>IPCSR</v>
      </c>
      <c r="V788" s="14">
        <f>IFERROR(LOOKUP(H788,{30,43,48,53,58,63,68,73,78,83,88,93,97},{42,47,52,57,62,67,72,77,82,87,92,99,100}),999)</f>
        <v>82</v>
      </c>
      <c r="X788" s="57">
        <f>VLOOKUP(A788,'Individual Data'!$K$5:$AC$5544,8,FALSE)</f>
        <v>4</v>
      </c>
      <c r="Y788" s="57">
        <f>VLOOKUP(A788,'Individual Data'!$K$5:$AC$5544,9,FALSE)</f>
        <v>2019</v>
      </c>
    </row>
    <row r="789" spans="1:25" ht="15" customHeight="1" x14ac:dyDescent="0.25">
      <c r="A789" s="57" t="s">
        <v>15456</v>
      </c>
      <c r="B789" s="57">
        <v>788</v>
      </c>
      <c r="C789" s="73">
        <v>45245</v>
      </c>
      <c r="D789" s="57" t="s">
        <v>19579</v>
      </c>
      <c r="E789" s="57" t="s">
        <v>19580</v>
      </c>
      <c r="F789" s="197" t="s">
        <v>19617</v>
      </c>
      <c r="G789" s="57" t="s">
        <v>17940</v>
      </c>
      <c r="H789" s="57">
        <f t="shared" si="12"/>
        <v>80</v>
      </c>
      <c r="I789" s="57" t="s">
        <v>3225</v>
      </c>
      <c r="J789" s="57" t="s">
        <v>3196</v>
      </c>
      <c r="K789" s="57" t="s">
        <v>3196</v>
      </c>
      <c r="L789" s="57" t="s">
        <v>3196</v>
      </c>
      <c r="M789" s="57" t="s">
        <v>3196</v>
      </c>
      <c r="N789" s="193" t="s">
        <v>3228</v>
      </c>
      <c r="O789" s="57">
        <v>35</v>
      </c>
      <c r="P789" s="57" t="s">
        <v>17700</v>
      </c>
      <c r="R789" s="57" t="s">
        <v>17700</v>
      </c>
      <c r="S789" s="57">
        <v>1</v>
      </c>
      <c r="T789" s="57">
        <v>0.3</v>
      </c>
      <c r="U789" s="57" t="str">
        <f>VLOOKUP(A789,'Individual Data'!$K$5:$AC$5544,12,FALSE)</f>
        <v>PRH</v>
      </c>
      <c r="V789" s="14">
        <f>IFERROR(LOOKUP(H789,{30,43,48,53,58,63,68,73,78,83,88,93,97},{42,47,52,57,62,67,72,77,82,87,92,99,100}),999)</f>
        <v>82</v>
      </c>
      <c r="X789" s="57">
        <f>VLOOKUP(A789,'Individual Data'!$K$5:$AC$5544,8,FALSE)</f>
        <v>4</v>
      </c>
      <c r="Y789" s="57">
        <f>VLOOKUP(A789,'Individual Data'!$K$5:$AC$5544,9,FALSE)</f>
        <v>2019</v>
      </c>
    </row>
    <row r="790" spans="1:25" ht="15" customHeight="1" x14ac:dyDescent="0.25">
      <c r="A790" s="57" t="s">
        <v>12271</v>
      </c>
      <c r="B790" s="57">
        <v>789</v>
      </c>
      <c r="C790" s="73">
        <v>45245</v>
      </c>
      <c r="D790" s="57" t="s">
        <v>19581</v>
      </c>
      <c r="E790" s="57" t="s">
        <v>19582</v>
      </c>
      <c r="F790" s="197" t="s">
        <v>19617</v>
      </c>
      <c r="G790" s="57" t="s">
        <v>18124</v>
      </c>
      <c r="H790" s="57">
        <f t="shared" si="12"/>
        <v>85</v>
      </c>
      <c r="I790" s="57" t="s">
        <v>3225</v>
      </c>
      <c r="J790" s="57" t="s">
        <v>3196</v>
      </c>
      <c r="K790" s="57" t="s">
        <v>3196</v>
      </c>
      <c r="L790" s="57" t="s">
        <v>3196</v>
      </c>
      <c r="M790" s="57" t="s">
        <v>3196</v>
      </c>
      <c r="N790" s="193" t="s">
        <v>3228</v>
      </c>
      <c r="O790" s="57">
        <v>35</v>
      </c>
      <c r="P790" s="57" t="s">
        <v>17700</v>
      </c>
      <c r="R790" s="57" t="s">
        <v>17700</v>
      </c>
      <c r="S790" s="57">
        <v>1</v>
      </c>
      <c r="T790" s="57">
        <v>0.3</v>
      </c>
      <c r="U790" s="57" t="str">
        <f>VLOOKUP(A790,'Individual Data'!$K$5:$AC$5544,12,FALSE)</f>
        <v>Unassigned</v>
      </c>
      <c r="V790" s="14">
        <f>IFERROR(LOOKUP(H790,{30,43,48,53,58,63,68,73,78,83,88,93,97},{42,47,52,57,62,67,72,77,82,87,92,99,100}),999)</f>
        <v>87</v>
      </c>
      <c r="X790" s="57" t="str">
        <f>VLOOKUP(A790,'Individual Data'!$K$5:$AC$5544,8,FALSE)</f>
        <v>NA</v>
      </c>
      <c r="Y790" s="57" t="str">
        <f>VLOOKUP(A790,'Individual Data'!$K$5:$AC$5544,9,FALSE)</f>
        <v>U</v>
      </c>
    </row>
    <row r="791" spans="1:25" ht="15" customHeight="1" x14ac:dyDescent="0.25">
      <c r="A791" s="57" t="s">
        <v>9184</v>
      </c>
      <c r="B791" s="57">
        <v>790</v>
      </c>
      <c r="C791" s="73">
        <v>45245</v>
      </c>
      <c r="D791" s="57" t="s">
        <v>19583</v>
      </c>
      <c r="E791" s="57" t="s">
        <v>19584</v>
      </c>
      <c r="F791" s="197" t="s">
        <v>19617</v>
      </c>
      <c r="G791" s="57" t="s">
        <v>17937</v>
      </c>
      <c r="H791" s="57">
        <f t="shared" si="12"/>
        <v>72</v>
      </c>
      <c r="I791" s="57" t="s">
        <v>3225</v>
      </c>
      <c r="J791" s="57" t="s">
        <v>3196</v>
      </c>
      <c r="K791" s="57" t="s">
        <v>3196</v>
      </c>
      <c r="L791" s="57" t="s">
        <v>3196</v>
      </c>
      <c r="M791" s="57" t="s">
        <v>3196</v>
      </c>
      <c r="N791" s="193" t="s">
        <v>3228</v>
      </c>
      <c r="O791" s="57">
        <v>35</v>
      </c>
      <c r="P791" s="57" t="s">
        <v>17700</v>
      </c>
      <c r="R791" s="57" t="s">
        <v>17700</v>
      </c>
      <c r="S791" s="57">
        <v>1</v>
      </c>
      <c r="T791" s="57">
        <v>0.3</v>
      </c>
      <c r="U791" s="57" t="str">
        <f>VLOOKUP(A791,'Individual Data'!$K$5:$AC$5544,12,FALSE)</f>
        <v>IPCSR</v>
      </c>
      <c r="V791" s="14">
        <f>IFERROR(LOOKUP(H791,{30,43,48,53,58,63,68,73,78,83,88,93,97},{42,47,52,57,62,67,72,77,82,87,92,99,100}),999)</f>
        <v>72</v>
      </c>
      <c r="X791" s="57">
        <f>VLOOKUP(A791,'Individual Data'!$K$5:$AC$5544,8,FALSE)</f>
        <v>4</v>
      </c>
      <c r="Y791" s="57">
        <f>VLOOKUP(A791,'Individual Data'!$K$5:$AC$5544,9,FALSE)</f>
        <v>2019</v>
      </c>
    </row>
    <row r="792" spans="1:25" ht="15" customHeight="1" x14ac:dyDescent="0.25">
      <c r="A792" s="57" t="s">
        <v>9407</v>
      </c>
      <c r="B792" s="57">
        <v>791</v>
      </c>
      <c r="C792" s="73">
        <v>45245</v>
      </c>
      <c r="D792" s="57" t="s">
        <v>19585</v>
      </c>
      <c r="E792" s="57" t="s">
        <v>19586</v>
      </c>
      <c r="F792" s="197" t="s">
        <v>19617</v>
      </c>
      <c r="G792" s="57" t="s">
        <v>17976</v>
      </c>
      <c r="H792" s="57">
        <f t="shared" si="12"/>
        <v>74</v>
      </c>
      <c r="I792" s="57" t="s">
        <v>3225</v>
      </c>
      <c r="J792" s="57" t="s">
        <v>3196</v>
      </c>
      <c r="K792" s="57" t="s">
        <v>3196</v>
      </c>
      <c r="L792" s="57" t="s">
        <v>3196</v>
      </c>
      <c r="M792" s="57" t="s">
        <v>3196</v>
      </c>
      <c r="N792" s="193" t="s">
        <v>3228</v>
      </c>
      <c r="O792" s="57">
        <v>35</v>
      </c>
      <c r="P792" s="57" t="s">
        <v>17700</v>
      </c>
      <c r="R792" s="57" t="s">
        <v>17700</v>
      </c>
      <c r="S792" s="57">
        <v>1</v>
      </c>
      <c r="T792" s="57">
        <v>0.3</v>
      </c>
      <c r="U792" s="57" t="str">
        <f>VLOOKUP(A792,'Individual Data'!$K$5:$AC$5544,12,FALSE)</f>
        <v>NG</v>
      </c>
      <c r="V792" s="14">
        <f>IFERROR(LOOKUP(H792,{30,43,48,53,58,63,68,73,78,83,88,93,97},{42,47,52,57,62,67,72,77,82,87,92,99,100}),999)</f>
        <v>77</v>
      </c>
      <c r="X792" s="57" t="str">
        <f>VLOOKUP(A792,'Individual Data'!$K$5:$AC$5544,8,FALSE)</f>
        <v>NA</v>
      </c>
      <c r="Y792" s="57" t="str">
        <f>VLOOKUP(A792,'Individual Data'!$K$5:$AC$5544,9,FALSE)</f>
        <v>U</v>
      </c>
    </row>
    <row r="793" spans="1:25" ht="15" customHeight="1" x14ac:dyDescent="0.25">
      <c r="A793" s="57" t="s">
        <v>6357</v>
      </c>
      <c r="B793" s="57">
        <v>792</v>
      </c>
      <c r="C793" s="73">
        <v>45245</v>
      </c>
      <c r="D793" s="57" t="s">
        <v>19587</v>
      </c>
      <c r="E793" s="57" t="s">
        <v>19588</v>
      </c>
      <c r="F793" s="197" t="s">
        <v>19617</v>
      </c>
      <c r="G793" s="57" t="s">
        <v>17995</v>
      </c>
      <c r="H793" s="57">
        <f t="shared" si="12"/>
        <v>75</v>
      </c>
      <c r="I793" s="57" t="s">
        <v>3225</v>
      </c>
      <c r="J793" s="57" t="s">
        <v>3196</v>
      </c>
      <c r="K793" s="57" t="s">
        <v>3196</v>
      </c>
      <c r="L793" s="57" t="s">
        <v>3196</v>
      </c>
      <c r="M793" s="57" t="s">
        <v>3196</v>
      </c>
      <c r="N793" s="193" t="s">
        <v>3228</v>
      </c>
      <c r="O793" s="57">
        <v>36</v>
      </c>
      <c r="P793" s="57" t="s">
        <v>17700</v>
      </c>
      <c r="R793" s="57" t="s">
        <v>17700</v>
      </c>
      <c r="S793" s="57">
        <v>1</v>
      </c>
      <c r="T793" s="57">
        <v>0.3</v>
      </c>
      <c r="U793" s="57" t="str">
        <f>VLOOKUP(A793,'Individual Data'!$K$5:$AC$5544,12,FALSE)</f>
        <v>LFH UNK</v>
      </c>
      <c r="V793" s="14">
        <f>IFERROR(LOOKUP(H793,{30,43,48,53,58,63,68,73,78,83,88,93,97},{42,47,52,57,62,67,72,77,82,87,92,99,100}),999)</f>
        <v>77</v>
      </c>
      <c r="X793" s="57">
        <f>VLOOKUP(A793,'Individual Data'!$K$5:$AC$5544,8,FALSE)</f>
        <v>4</v>
      </c>
      <c r="Y793" s="57">
        <f>VLOOKUP(A793,'Individual Data'!$K$5:$AC$5544,9,FALSE)</f>
        <v>2019</v>
      </c>
    </row>
    <row r="794" spans="1:25" ht="15" customHeight="1" x14ac:dyDescent="0.25">
      <c r="A794" s="57" t="s">
        <v>16001</v>
      </c>
      <c r="B794" s="57">
        <v>793</v>
      </c>
      <c r="C794" s="73">
        <v>45245</v>
      </c>
      <c r="D794" s="57" t="s">
        <v>19589</v>
      </c>
      <c r="E794" s="57" t="s">
        <v>19590</v>
      </c>
      <c r="F794" s="197" t="s">
        <v>19617</v>
      </c>
      <c r="G794" s="57" t="s">
        <v>17988</v>
      </c>
      <c r="H794" s="57">
        <f t="shared" si="12"/>
        <v>73</v>
      </c>
      <c r="I794" s="57" t="s">
        <v>3225</v>
      </c>
      <c r="J794" s="57" t="s">
        <v>3228</v>
      </c>
      <c r="K794" s="57" t="s">
        <v>3228</v>
      </c>
      <c r="L794" s="57" t="s">
        <v>3196</v>
      </c>
      <c r="M794" s="57" t="s">
        <v>3196</v>
      </c>
      <c r="N794" s="193" t="s">
        <v>3196</v>
      </c>
      <c r="P794" s="57" t="s">
        <v>17700</v>
      </c>
      <c r="R794" s="57" t="s">
        <v>17700</v>
      </c>
      <c r="S794" s="57">
        <v>1</v>
      </c>
      <c r="T794" s="57">
        <v>9.9</v>
      </c>
      <c r="U794" s="57" t="str">
        <f>VLOOKUP(A794,'Individual Data'!$K$5:$AC$5544,12,FALSE)</f>
        <v>CFA</v>
      </c>
      <c r="V794" s="14">
        <f>IFERROR(LOOKUP(H794,{30,43,48,53,58,63,68,73,78,83,88,93,97},{42,47,52,57,62,67,72,77,82,87,92,99,100}),999)</f>
        <v>77</v>
      </c>
      <c r="X794" s="57">
        <f>VLOOKUP(A794,'Individual Data'!$K$5:$AC$5544,8,FALSE)</f>
        <v>4</v>
      </c>
      <c r="Y794" s="57">
        <f>VLOOKUP(A794,'Individual Data'!$K$5:$AC$5544,9,FALSE)</f>
        <v>2019</v>
      </c>
    </row>
    <row r="795" spans="1:25" ht="15" customHeight="1" x14ac:dyDescent="0.25">
      <c r="A795" s="57" t="s">
        <v>14801</v>
      </c>
      <c r="B795" s="57">
        <v>794</v>
      </c>
      <c r="C795" s="73">
        <v>45245</v>
      </c>
      <c r="D795" s="57" t="s">
        <v>19591</v>
      </c>
      <c r="E795" s="57" t="s">
        <v>19592</v>
      </c>
      <c r="F795" s="197" t="s">
        <v>19617</v>
      </c>
      <c r="G795" s="57" t="s">
        <v>17985</v>
      </c>
      <c r="H795" s="57">
        <f t="shared" si="12"/>
        <v>70</v>
      </c>
      <c r="I795" s="57" t="s">
        <v>3225</v>
      </c>
      <c r="J795" s="57" t="s">
        <v>3228</v>
      </c>
      <c r="K795" s="57" t="s">
        <v>3228</v>
      </c>
      <c r="L795" s="57" t="s">
        <v>3196</v>
      </c>
      <c r="M795" s="57" t="s">
        <v>3196</v>
      </c>
      <c r="N795" s="193" t="s">
        <v>3196</v>
      </c>
      <c r="P795" s="57" t="s">
        <v>17700</v>
      </c>
      <c r="R795" s="57" t="s">
        <v>17700</v>
      </c>
      <c r="S795" s="57">
        <v>1</v>
      </c>
      <c r="T795" s="57">
        <v>9.9</v>
      </c>
      <c r="U795" s="57" t="str">
        <f>VLOOKUP(A795,'Individual Data'!$K$5:$AC$5544,12,FALSE)</f>
        <v>RSH</v>
      </c>
      <c r="V795" s="14">
        <f>IFERROR(LOOKUP(H795,{30,43,48,53,58,63,68,73,78,83,88,93,97},{42,47,52,57,62,67,72,77,82,87,92,99,100}),999)</f>
        <v>72</v>
      </c>
      <c r="X795" s="57">
        <f>VLOOKUP(A795,'Individual Data'!$K$5:$AC$5544,8,FALSE)</f>
        <v>4</v>
      </c>
      <c r="Y795" s="57">
        <f>VLOOKUP(A795,'Individual Data'!$K$5:$AC$5544,9,FALSE)</f>
        <v>2019</v>
      </c>
    </row>
    <row r="796" spans="1:25" ht="15" customHeight="1" x14ac:dyDescent="0.25">
      <c r="A796" s="57" t="s">
        <v>6929</v>
      </c>
      <c r="B796" s="57">
        <v>795</v>
      </c>
      <c r="C796" s="73">
        <v>45245</v>
      </c>
      <c r="D796" s="57" t="s">
        <v>19593</v>
      </c>
      <c r="E796" s="57" t="s">
        <v>19594</v>
      </c>
      <c r="F796" s="197" t="s">
        <v>19617</v>
      </c>
      <c r="G796" s="57" t="s">
        <v>17969</v>
      </c>
      <c r="H796" s="57">
        <f t="shared" si="12"/>
        <v>78</v>
      </c>
      <c r="I796" s="57" t="s">
        <v>3225</v>
      </c>
      <c r="J796" s="57" t="s">
        <v>3196</v>
      </c>
      <c r="K796" s="57" t="s">
        <v>3196</v>
      </c>
      <c r="L796" s="57" t="s">
        <v>3196</v>
      </c>
      <c r="M796" s="57" t="s">
        <v>3196</v>
      </c>
      <c r="N796" s="193" t="s">
        <v>3228</v>
      </c>
      <c r="O796" s="57">
        <v>36</v>
      </c>
      <c r="P796" s="57" t="s">
        <v>17700</v>
      </c>
      <c r="R796" s="57" t="s">
        <v>17700</v>
      </c>
      <c r="S796" s="57">
        <v>1</v>
      </c>
      <c r="T796" s="57">
        <v>0.3</v>
      </c>
      <c r="U796" s="57" t="str">
        <f>VLOOKUP(A796,'Individual Data'!$K$5:$AC$5544,12,FALSE)</f>
        <v>Unassigned</v>
      </c>
      <c r="V796" s="14">
        <f>IFERROR(LOOKUP(H796,{30,43,48,53,58,63,68,73,78,83,88,93,97},{42,47,52,57,62,67,72,77,82,87,92,99,100}),999)</f>
        <v>82</v>
      </c>
      <c r="X796" s="57" t="str">
        <f>VLOOKUP(A796,'Individual Data'!$K$5:$AC$5544,8,FALSE)</f>
        <v>NA</v>
      </c>
      <c r="Y796" s="57" t="str">
        <f>VLOOKUP(A796,'Individual Data'!$K$5:$AC$5544,9,FALSE)</f>
        <v>U</v>
      </c>
    </row>
    <row r="797" spans="1:25" ht="15" customHeight="1" x14ac:dyDescent="0.25">
      <c r="A797" s="57" t="s">
        <v>3692</v>
      </c>
      <c r="B797" s="57">
        <v>796</v>
      </c>
      <c r="C797" s="73">
        <v>45158</v>
      </c>
      <c r="D797" s="57">
        <v>999</v>
      </c>
      <c r="E797" s="57" t="s">
        <v>17872</v>
      </c>
      <c r="F797" s="228" t="s">
        <v>17788</v>
      </c>
      <c r="G797" s="57">
        <v>820</v>
      </c>
      <c r="H797" s="57">
        <f t="shared" si="12"/>
        <v>82</v>
      </c>
      <c r="I797" s="57" t="s">
        <v>3085</v>
      </c>
      <c r="J797" s="57" t="s">
        <v>3228</v>
      </c>
      <c r="K797" s="57" t="s">
        <v>3228</v>
      </c>
      <c r="L797" s="57" t="s">
        <v>3196</v>
      </c>
      <c r="M797" s="57" t="s">
        <v>3196</v>
      </c>
      <c r="N797" s="57" t="s">
        <v>3196</v>
      </c>
      <c r="P797" s="57" t="s">
        <v>3691</v>
      </c>
      <c r="R797" s="57" t="s">
        <v>17700</v>
      </c>
      <c r="S797" s="57">
        <v>1</v>
      </c>
      <c r="T797" s="57">
        <v>9.9</v>
      </c>
      <c r="U797" s="57" t="str">
        <f>VLOOKUP(A797,'Individual Data'!$K$5:$AC$5544,12,FALSE)</f>
        <v>LFSO</v>
      </c>
      <c r="V797" s="14">
        <f>IFERROR(LOOKUP(H797,{30,43,48,53,58,63,68,73,78,83,88,93,97},{42,47,52,57,62,67,72,77,82,87,92,99,100}),999)</f>
        <v>82</v>
      </c>
      <c r="X797" s="57">
        <f>VLOOKUP(A797,'Individual Data'!$K$5:$AC$5544,8,FALSE)</f>
        <v>4</v>
      </c>
      <c r="Y797" s="57">
        <f>VLOOKUP(A797,'Individual Data'!$K$5:$AC$5544,9,FALSE)</f>
        <v>2019</v>
      </c>
    </row>
    <row r="798" spans="1:25" ht="15" customHeight="1" x14ac:dyDescent="0.25">
      <c r="A798" s="57" t="s">
        <v>3599</v>
      </c>
      <c r="B798" s="57">
        <v>797</v>
      </c>
      <c r="C798" s="73">
        <v>45158</v>
      </c>
      <c r="D798" s="57">
        <v>998</v>
      </c>
      <c r="E798" s="57" t="s">
        <v>17871</v>
      </c>
      <c r="F798" s="228" t="s">
        <v>17788</v>
      </c>
      <c r="G798" s="57">
        <v>755</v>
      </c>
      <c r="H798" s="57">
        <f t="shared" si="12"/>
        <v>75.5</v>
      </c>
      <c r="I798" s="57" t="s">
        <v>3225</v>
      </c>
      <c r="J798" s="57" t="s">
        <v>3196</v>
      </c>
      <c r="K798" s="57" t="s">
        <v>3196</v>
      </c>
      <c r="L798" s="57" t="s">
        <v>3196</v>
      </c>
      <c r="M798" s="57" t="s">
        <v>3196</v>
      </c>
      <c r="N798" s="57" t="s">
        <v>3196</v>
      </c>
      <c r="P798" s="57" t="s">
        <v>3598</v>
      </c>
      <c r="R798" s="57" t="s">
        <v>17700</v>
      </c>
      <c r="S798" s="57">
        <v>1</v>
      </c>
      <c r="T798" s="57">
        <v>9.9</v>
      </c>
      <c r="U798" s="57" t="str">
        <f>VLOOKUP(A798,'Individual Data'!$K$5:$AC$5544,12,FALSE)</f>
        <v>Unassigned</v>
      </c>
      <c r="V798" s="14">
        <f>IFERROR(LOOKUP(H798,{30,43,48,53,58,63,68,73,78,83,88,93,97},{42,47,52,57,62,67,72,77,82,87,92,99,100}),999)</f>
        <v>77</v>
      </c>
      <c r="X798" s="57" t="str">
        <f>VLOOKUP(A798,'Individual Data'!$K$5:$AC$5544,8,FALSE)</f>
        <v>NA</v>
      </c>
      <c r="Y798" s="57" t="str">
        <f>VLOOKUP(A798,'Individual Data'!$K$5:$AC$5544,9,FALSE)</f>
        <v>U</v>
      </c>
    </row>
    <row r="799" spans="1:25" ht="15" customHeight="1" x14ac:dyDescent="0.25">
      <c r="A799" s="57" t="s">
        <v>3645</v>
      </c>
      <c r="B799" s="57">
        <v>798</v>
      </c>
      <c r="C799" s="73">
        <v>45158</v>
      </c>
      <c r="D799" s="57">
        <v>997</v>
      </c>
      <c r="E799" s="57" t="s">
        <v>17870</v>
      </c>
      <c r="F799" s="228" t="s">
        <v>17788</v>
      </c>
      <c r="G799" s="57">
        <v>760</v>
      </c>
      <c r="H799" s="57">
        <f t="shared" si="12"/>
        <v>76</v>
      </c>
      <c r="I799" s="57" t="s">
        <v>3085</v>
      </c>
      <c r="J799" s="57" t="s">
        <v>3228</v>
      </c>
      <c r="K799" s="57" t="s">
        <v>3228</v>
      </c>
      <c r="L799" s="57" t="s">
        <v>3196</v>
      </c>
      <c r="M799" s="57" t="s">
        <v>3196</v>
      </c>
      <c r="N799" s="57" t="s">
        <v>3196</v>
      </c>
      <c r="P799" s="57" t="s">
        <v>3644</v>
      </c>
      <c r="R799" s="57" t="s">
        <v>17700</v>
      </c>
      <c r="S799" s="57">
        <v>1</v>
      </c>
      <c r="T799" s="57">
        <v>9.9</v>
      </c>
      <c r="U799" s="57" t="str">
        <f>VLOOKUP(A799,'Individual Data'!$K$5:$AC$5544,12,FALSE)</f>
        <v>CJA1</v>
      </c>
      <c r="V799" s="14">
        <f>IFERROR(LOOKUP(H799,{30,43,48,53,58,63,68,73,78,83,88,93,97},{42,47,52,57,62,67,72,77,82,87,92,99,100}),999)</f>
        <v>77</v>
      </c>
      <c r="X799" s="57">
        <f>VLOOKUP(A799,'Individual Data'!$K$5:$AC$5544,8,FALSE)</f>
        <v>5</v>
      </c>
      <c r="Y799" s="57">
        <f>VLOOKUP(A799,'Individual Data'!$K$5:$AC$5544,9,FALSE)</f>
        <v>2018</v>
      </c>
    </row>
    <row r="800" spans="1:25" ht="15" customHeight="1" x14ac:dyDescent="0.25">
      <c r="A800" s="57" t="s">
        <v>3868</v>
      </c>
      <c r="B800" s="57">
        <v>799</v>
      </c>
      <c r="C800" s="73">
        <v>45158</v>
      </c>
      <c r="D800" s="57">
        <v>996</v>
      </c>
      <c r="E800" s="57" t="s">
        <v>17869</v>
      </c>
      <c r="F800" s="228" t="s">
        <v>17788</v>
      </c>
      <c r="G800" s="57">
        <v>820</v>
      </c>
      <c r="H800" s="57">
        <f t="shared" si="12"/>
        <v>82</v>
      </c>
      <c r="I800" s="57" t="s">
        <v>3085</v>
      </c>
      <c r="J800" s="57" t="s">
        <v>3196</v>
      </c>
      <c r="K800" s="57" t="s">
        <v>3196</v>
      </c>
      <c r="L800" s="57" t="s">
        <v>3196</v>
      </c>
      <c r="M800" s="57" t="s">
        <v>3196</v>
      </c>
      <c r="N800" s="57" t="s">
        <v>3196</v>
      </c>
      <c r="P800" s="57" t="s">
        <v>3867</v>
      </c>
      <c r="R800" s="57" t="s">
        <v>17700</v>
      </c>
      <c r="S800" s="57">
        <v>1</v>
      </c>
      <c r="T800" s="57">
        <v>9.9</v>
      </c>
      <c r="U800" s="57" t="str">
        <f>VLOOKUP(A800,'Individual Data'!$K$5:$AC$5544,12,FALSE)</f>
        <v>LFSO</v>
      </c>
      <c r="V800" s="14">
        <f>IFERROR(LOOKUP(H800,{30,43,48,53,58,63,68,73,78,83,88,93,97},{42,47,52,57,62,67,72,77,82,87,92,99,100}),999)</f>
        <v>82</v>
      </c>
      <c r="X800" s="57">
        <f>VLOOKUP(A800,'Individual Data'!$K$5:$AC$5544,8,FALSE)</f>
        <v>5</v>
      </c>
      <c r="Y800" s="57">
        <f>VLOOKUP(A800,'Individual Data'!$K$5:$AC$5544,9,FALSE)</f>
        <v>2018</v>
      </c>
    </row>
    <row r="801" spans="1:25" ht="15" customHeight="1" x14ac:dyDescent="0.25">
      <c r="A801" s="57" t="s">
        <v>3570</v>
      </c>
      <c r="B801" s="57">
        <v>800</v>
      </c>
      <c r="C801" s="73">
        <v>45158</v>
      </c>
      <c r="D801" s="57">
        <v>995</v>
      </c>
      <c r="E801" s="57" t="s">
        <v>17868</v>
      </c>
      <c r="F801" s="228" t="s">
        <v>17788</v>
      </c>
      <c r="G801" s="57">
        <v>730</v>
      </c>
      <c r="H801" s="57">
        <f t="shared" si="12"/>
        <v>73</v>
      </c>
      <c r="I801" s="57" t="s">
        <v>3085</v>
      </c>
      <c r="J801" s="57" t="s">
        <v>3196</v>
      </c>
      <c r="K801" s="57" t="s">
        <v>3196</v>
      </c>
      <c r="L801" s="57" t="s">
        <v>3196</v>
      </c>
      <c r="M801" s="57" t="s">
        <v>3196</v>
      </c>
      <c r="N801" s="57" t="s">
        <v>3196</v>
      </c>
      <c r="P801" s="57" t="s">
        <v>3569</v>
      </c>
      <c r="R801" s="57" t="s">
        <v>17700</v>
      </c>
      <c r="S801" s="57">
        <v>1</v>
      </c>
      <c r="T801" s="57">
        <v>9.9</v>
      </c>
      <c r="U801" s="57" t="str">
        <f>VLOOKUP(A801,'Individual Data'!$K$5:$AC$5544,12,FALSE)</f>
        <v>PLA1</v>
      </c>
      <c r="V801" s="14">
        <f>IFERROR(LOOKUP(H801,{30,43,48,53,58,63,68,73,78,83,88,93,97},{42,47,52,57,62,67,72,77,82,87,92,99,100}),999)</f>
        <v>77</v>
      </c>
      <c r="X801" s="57">
        <f>VLOOKUP(A801,'Individual Data'!$K$5:$AC$5544,8,FALSE)</f>
        <v>4</v>
      </c>
      <c r="Y801" s="57">
        <f>VLOOKUP(A801,'Individual Data'!$K$5:$AC$5544,9,FALSE)</f>
        <v>2019</v>
      </c>
    </row>
    <row r="802" spans="1:25" ht="15" customHeight="1" x14ac:dyDescent="0.25">
      <c r="A802" s="57" t="s">
        <v>3532</v>
      </c>
      <c r="B802" s="57">
        <v>801</v>
      </c>
      <c r="C802" s="73">
        <v>45158</v>
      </c>
      <c r="D802" s="57">
        <v>994</v>
      </c>
      <c r="E802" s="57" t="s">
        <v>17867</v>
      </c>
      <c r="F802" s="228" t="s">
        <v>17788</v>
      </c>
      <c r="G802" s="57">
        <v>755</v>
      </c>
      <c r="H802" s="57">
        <f t="shared" si="12"/>
        <v>75.5</v>
      </c>
      <c r="I802" s="57" t="s">
        <v>3085</v>
      </c>
      <c r="J802" s="57" t="s">
        <v>3196</v>
      </c>
      <c r="K802" s="57" t="s">
        <v>3196</v>
      </c>
      <c r="L802" s="57" t="s">
        <v>3196</v>
      </c>
      <c r="M802" s="57" t="s">
        <v>3196</v>
      </c>
      <c r="N802" s="57" t="s">
        <v>3196</v>
      </c>
      <c r="P802" s="57" t="s">
        <v>3531</v>
      </c>
      <c r="R802" s="57" t="s">
        <v>17700</v>
      </c>
      <c r="S802" s="57">
        <v>1</v>
      </c>
      <c r="T802" s="57">
        <v>9.9</v>
      </c>
      <c r="U802" s="57" t="str">
        <f>VLOOKUP(A802,'Individual Data'!$K$5:$AC$5544,12,FALSE)</f>
        <v>PLA1</v>
      </c>
      <c r="V802" s="14">
        <f>IFERROR(LOOKUP(H802,{30,43,48,53,58,63,68,73,78,83,88,93,97},{42,47,52,57,62,67,72,77,82,87,92,99,100}),999)</f>
        <v>77</v>
      </c>
      <c r="X802" s="57">
        <f>VLOOKUP(A802,'Individual Data'!$K$5:$AC$5544,8,FALSE)</f>
        <v>4</v>
      </c>
      <c r="Y802" s="57">
        <f>VLOOKUP(A802,'Individual Data'!$K$5:$AC$5544,9,FALSE)</f>
        <v>2019</v>
      </c>
    </row>
    <row r="803" spans="1:25" ht="15" customHeight="1" x14ac:dyDescent="0.25">
      <c r="A803" s="57" t="s">
        <v>3665</v>
      </c>
      <c r="B803" s="57">
        <v>802</v>
      </c>
      <c r="C803" s="73">
        <v>45158</v>
      </c>
      <c r="D803" s="57">
        <v>993</v>
      </c>
      <c r="E803" s="57" t="s">
        <v>17866</v>
      </c>
      <c r="F803" s="228" t="s">
        <v>17788</v>
      </c>
      <c r="G803" s="57">
        <v>900</v>
      </c>
      <c r="H803" s="57">
        <f t="shared" si="12"/>
        <v>90</v>
      </c>
      <c r="I803" s="57" t="s">
        <v>3085</v>
      </c>
      <c r="J803" s="57" t="s">
        <v>3196</v>
      </c>
      <c r="K803" s="57" t="s">
        <v>3196</v>
      </c>
      <c r="L803" s="57" t="s">
        <v>3196</v>
      </c>
      <c r="M803" s="57" t="s">
        <v>3196</v>
      </c>
      <c r="N803" s="57" t="s">
        <v>3196</v>
      </c>
      <c r="P803" s="57" t="s">
        <v>3664</v>
      </c>
      <c r="R803" s="57" t="s">
        <v>17700</v>
      </c>
      <c r="S803" s="57">
        <v>1</v>
      </c>
      <c r="T803" s="57">
        <v>9.9</v>
      </c>
      <c r="U803" s="57" t="str">
        <f>VLOOKUP(A803,'Individual Data'!$K$5:$AC$5544,12,FALSE)</f>
        <v>NPTH</v>
      </c>
      <c r="V803" s="14">
        <f>IFERROR(LOOKUP(H803,{30,43,48,53,58,63,68,73,78,83,88,93,97},{42,47,52,57,62,67,72,77,82,87,92,99,100}),999)</f>
        <v>92</v>
      </c>
      <c r="X803" s="57">
        <f>VLOOKUP(A803,'Individual Data'!$K$5:$AC$5544,8,FALSE)</f>
        <v>5</v>
      </c>
      <c r="Y803" s="57">
        <f>VLOOKUP(A803,'Individual Data'!$K$5:$AC$5544,9,FALSE)</f>
        <v>2018</v>
      </c>
    </row>
    <row r="804" spans="1:25" ht="15" customHeight="1" x14ac:dyDescent="0.25">
      <c r="A804" s="57" t="s">
        <v>7228</v>
      </c>
      <c r="B804" s="57">
        <v>803</v>
      </c>
      <c r="C804" s="73">
        <v>45166</v>
      </c>
      <c r="D804" s="57">
        <v>992</v>
      </c>
      <c r="E804" s="57" t="s">
        <v>17865</v>
      </c>
      <c r="F804" s="228" t="s">
        <v>17788</v>
      </c>
      <c r="G804" s="57">
        <v>825</v>
      </c>
      <c r="H804" s="57">
        <f t="shared" si="12"/>
        <v>82.5</v>
      </c>
      <c r="I804" s="57" t="s">
        <v>3085</v>
      </c>
      <c r="J804" s="57" t="s">
        <v>3196</v>
      </c>
      <c r="K804" s="57" t="s">
        <v>3196</v>
      </c>
      <c r="L804" s="57" t="s">
        <v>3196</v>
      </c>
      <c r="M804" s="57" t="s">
        <v>3196</v>
      </c>
      <c r="N804" s="57" t="s">
        <v>3228</v>
      </c>
      <c r="O804" s="57">
        <v>1</v>
      </c>
      <c r="P804" s="57" t="s">
        <v>7227</v>
      </c>
      <c r="R804" s="57" t="s">
        <v>17700</v>
      </c>
      <c r="S804" s="57">
        <v>1</v>
      </c>
      <c r="T804" s="57">
        <v>0.3</v>
      </c>
      <c r="U804" s="57" t="str">
        <f>VLOOKUP(A804,'Individual Data'!$K$5:$AC$5544,12,FALSE)</f>
        <v>Unassigned</v>
      </c>
      <c r="V804" s="14">
        <f>IFERROR(LOOKUP(H804,{30,43,48,53,58,63,68,73,78,83,88,93,97},{42,47,52,57,62,67,72,77,82,87,92,99,100}),999)</f>
        <v>82</v>
      </c>
      <c r="X804" s="57" t="str">
        <f>VLOOKUP(A804,'Individual Data'!$K$5:$AC$5544,8,FALSE)</f>
        <v>NA</v>
      </c>
      <c r="Y804" s="57" t="str">
        <f>VLOOKUP(A804,'Individual Data'!$K$5:$AC$5544,9,FALSE)</f>
        <v>U</v>
      </c>
    </row>
    <row r="805" spans="1:25" ht="15" customHeight="1" x14ac:dyDescent="0.25">
      <c r="A805" s="57" t="s">
        <v>7092</v>
      </c>
      <c r="B805" s="57">
        <v>804</v>
      </c>
      <c r="C805" s="73">
        <v>45166</v>
      </c>
      <c r="D805" s="57">
        <v>991</v>
      </c>
      <c r="E805" s="57" t="s">
        <v>17864</v>
      </c>
      <c r="F805" s="228" t="s">
        <v>17788</v>
      </c>
      <c r="G805" s="57">
        <v>820</v>
      </c>
      <c r="H805" s="57">
        <f t="shared" si="12"/>
        <v>82</v>
      </c>
      <c r="I805" s="57" t="s">
        <v>3225</v>
      </c>
      <c r="J805" s="57" t="s">
        <v>3228</v>
      </c>
      <c r="K805" s="57" t="s">
        <v>3228</v>
      </c>
      <c r="L805" s="57" t="s">
        <v>3196</v>
      </c>
      <c r="M805" s="57" t="s">
        <v>3196</v>
      </c>
      <c r="N805" s="57" t="s">
        <v>3196</v>
      </c>
      <c r="P805" s="57" t="s">
        <v>7091</v>
      </c>
      <c r="R805" s="57" t="s">
        <v>17700</v>
      </c>
      <c r="S805" s="57">
        <v>1</v>
      </c>
      <c r="T805" s="57">
        <v>9.9</v>
      </c>
      <c r="U805" s="57" t="str">
        <f>VLOOKUP(A805,'Individual Data'!$K$5:$AC$5544,12,FALSE)</f>
        <v>NLVA</v>
      </c>
      <c r="V805" s="14">
        <f>IFERROR(LOOKUP(H805,{30,43,48,53,58,63,68,73,78,83,88,93,97},{42,47,52,57,62,67,72,77,82,87,92,99,100}),999)</f>
        <v>82</v>
      </c>
      <c r="X805" s="57">
        <f>VLOOKUP(A805,'Individual Data'!$K$5:$AC$5544,8,FALSE)</f>
        <v>4</v>
      </c>
      <c r="Y805" s="57">
        <f>VLOOKUP(A805,'Individual Data'!$K$5:$AC$5544,9,FALSE)</f>
        <v>2019</v>
      </c>
    </row>
    <row r="806" spans="1:25" ht="15" customHeight="1" x14ac:dyDescent="0.25">
      <c r="A806" s="57" t="s">
        <v>6283</v>
      </c>
      <c r="B806" s="57">
        <v>805</v>
      </c>
      <c r="C806" s="73">
        <v>45165</v>
      </c>
      <c r="D806" s="57">
        <v>990</v>
      </c>
      <c r="E806" s="57" t="s">
        <v>17863</v>
      </c>
      <c r="F806" s="228" t="s">
        <v>17788</v>
      </c>
      <c r="G806" s="57">
        <v>880</v>
      </c>
      <c r="H806" s="57">
        <f t="shared" si="12"/>
        <v>88</v>
      </c>
      <c r="I806" s="57" t="s">
        <v>3225</v>
      </c>
      <c r="J806" s="57" t="s">
        <v>3228</v>
      </c>
      <c r="K806" s="57" t="s">
        <v>3228</v>
      </c>
      <c r="L806" s="57" t="s">
        <v>3196</v>
      </c>
      <c r="M806" s="57" t="s">
        <v>3196</v>
      </c>
      <c r="N806" s="57" t="s">
        <v>3196</v>
      </c>
      <c r="P806" s="57" t="s">
        <v>6282</v>
      </c>
      <c r="R806" s="57" t="s">
        <v>17700</v>
      </c>
      <c r="S806" s="57">
        <v>1</v>
      </c>
      <c r="T806" s="57">
        <v>9.9</v>
      </c>
      <c r="U806" s="57" t="str">
        <f>VLOOKUP(A806,'Individual Data'!$K$5:$AC$5544,12,FALSE)</f>
        <v>CJA1</v>
      </c>
      <c r="V806" s="14">
        <f>IFERROR(LOOKUP(H806,{30,43,48,53,58,63,68,73,78,83,88,93,97},{42,47,52,57,62,67,72,77,82,87,92,99,100}),999)</f>
        <v>92</v>
      </c>
      <c r="X806" s="57">
        <f>VLOOKUP(A806,'Individual Data'!$K$5:$AC$5544,8,FALSE)</f>
        <v>4</v>
      </c>
      <c r="Y806" s="57">
        <f>VLOOKUP(A806,'Individual Data'!$K$5:$AC$5544,9,FALSE)</f>
        <v>2019</v>
      </c>
    </row>
    <row r="807" spans="1:25" ht="15" customHeight="1" x14ac:dyDescent="0.25">
      <c r="A807" s="57" t="s">
        <v>6447</v>
      </c>
      <c r="B807" s="57">
        <v>806</v>
      </c>
      <c r="C807" s="73">
        <v>45165</v>
      </c>
      <c r="D807" s="57">
        <v>989</v>
      </c>
      <c r="E807" s="57" t="s">
        <v>17862</v>
      </c>
      <c r="F807" s="228" t="s">
        <v>17788</v>
      </c>
      <c r="G807" s="57">
        <v>860</v>
      </c>
      <c r="H807" s="57">
        <f t="shared" si="12"/>
        <v>86</v>
      </c>
      <c r="I807" s="57" t="s">
        <v>3085</v>
      </c>
      <c r="J807" s="57" t="s">
        <v>3196</v>
      </c>
      <c r="K807" s="57" t="s">
        <v>3196</v>
      </c>
      <c r="L807" s="57" t="s">
        <v>3196</v>
      </c>
      <c r="M807" s="57" t="s">
        <v>3196</v>
      </c>
      <c r="N807" s="57" t="s">
        <v>3228</v>
      </c>
      <c r="O807" s="57">
        <v>1</v>
      </c>
      <c r="P807" s="57" t="s">
        <v>6446</v>
      </c>
      <c r="R807" s="57" t="s">
        <v>17700</v>
      </c>
      <c r="S807" s="57">
        <v>1</v>
      </c>
      <c r="T807" s="57">
        <v>0.3</v>
      </c>
      <c r="U807" s="57" t="str">
        <f>VLOOKUP(A807,'Individual Data'!$K$5:$AC$5544,12,FALSE)</f>
        <v>CJA1</v>
      </c>
      <c r="V807" s="14">
        <f>IFERROR(LOOKUP(H807,{30,43,48,53,58,63,68,73,78,83,88,93,97},{42,47,52,57,62,67,72,77,82,87,92,99,100}),999)</f>
        <v>87</v>
      </c>
      <c r="X807" s="57">
        <f>VLOOKUP(A807,'Individual Data'!$K$5:$AC$5544,8,FALSE)</f>
        <v>5</v>
      </c>
      <c r="Y807" s="57">
        <f>VLOOKUP(A807,'Individual Data'!$K$5:$AC$5544,9,FALSE)</f>
        <v>2018</v>
      </c>
    </row>
    <row r="808" spans="1:25" ht="15" customHeight="1" x14ac:dyDescent="0.25">
      <c r="A808" s="57" t="s">
        <v>6314</v>
      </c>
      <c r="B808" s="57">
        <v>807</v>
      </c>
      <c r="C808" s="73">
        <v>45165</v>
      </c>
      <c r="D808" s="57">
        <v>988</v>
      </c>
      <c r="E808" s="57" t="s">
        <v>17861</v>
      </c>
      <c r="F808" s="228" t="s">
        <v>17788</v>
      </c>
      <c r="G808" s="57">
        <v>765</v>
      </c>
      <c r="H808" s="57">
        <f t="shared" si="12"/>
        <v>76.5</v>
      </c>
      <c r="I808" s="57" t="s">
        <v>3085</v>
      </c>
      <c r="J808" s="57" t="s">
        <v>3196</v>
      </c>
      <c r="K808" s="57" t="s">
        <v>3196</v>
      </c>
      <c r="L808" s="57" t="s">
        <v>3196</v>
      </c>
      <c r="M808" s="57" t="s">
        <v>3196</v>
      </c>
      <c r="N808" s="57" t="s">
        <v>3228</v>
      </c>
      <c r="O808" s="57">
        <v>1</v>
      </c>
      <c r="P808" s="57" t="s">
        <v>6313</v>
      </c>
      <c r="R808" s="57" t="s">
        <v>17700</v>
      </c>
      <c r="S808" s="57">
        <v>1</v>
      </c>
      <c r="T808" s="57">
        <v>0.3</v>
      </c>
      <c r="U808" s="57" t="str">
        <f>VLOOKUP(A808,'Individual Data'!$K$5:$AC$5544,12,FALSE)</f>
        <v>IPCSR</v>
      </c>
      <c r="V808" s="14">
        <f>IFERROR(LOOKUP(H808,{30,43,48,53,58,63,68,73,78,83,88,93,97},{42,47,52,57,62,67,72,77,82,87,92,99,100}),999)</f>
        <v>77</v>
      </c>
      <c r="X808" s="57">
        <f>VLOOKUP(A808,'Individual Data'!$K$5:$AC$5544,8,FALSE)</f>
        <v>4</v>
      </c>
      <c r="Y808" s="57">
        <f>VLOOKUP(A808,'Individual Data'!$K$5:$AC$5544,9,FALSE)</f>
        <v>2019</v>
      </c>
    </row>
    <row r="809" spans="1:25" ht="15" customHeight="1" x14ac:dyDescent="0.25">
      <c r="A809" s="57" t="s">
        <v>6784</v>
      </c>
      <c r="B809" s="57">
        <v>808</v>
      </c>
      <c r="C809" s="73">
        <v>45165</v>
      </c>
      <c r="D809" s="57">
        <v>987</v>
      </c>
      <c r="E809" s="57" t="s">
        <v>17860</v>
      </c>
      <c r="F809" s="228" t="s">
        <v>17788</v>
      </c>
      <c r="G809" s="57">
        <v>805</v>
      </c>
      <c r="H809" s="57">
        <f t="shared" si="12"/>
        <v>80.5</v>
      </c>
      <c r="I809" s="57" t="s">
        <v>3085</v>
      </c>
      <c r="J809" s="57" t="s">
        <v>3228</v>
      </c>
      <c r="K809" s="57" t="s">
        <v>3228</v>
      </c>
      <c r="L809" s="57" t="s">
        <v>3196</v>
      </c>
      <c r="M809" s="57" t="s">
        <v>3196</v>
      </c>
      <c r="N809" s="57" t="s">
        <v>3196</v>
      </c>
      <c r="P809" s="57" t="s">
        <v>6783</v>
      </c>
      <c r="R809" s="57" t="s">
        <v>17700</v>
      </c>
      <c r="S809" s="57">
        <v>1</v>
      </c>
      <c r="T809" s="57">
        <v>9.9</v>
      </c>
      <c r="U809" s="57" t="str">
        <f>VLOOKUP(A809,'Individual Data'!$K$5:$AC$5544,12,FALSE)</f>
        <v>PLA1</v>
      </c>
      <c r="V809" s="14">
        <f>IFERROR(LOOKUP(H809,{30,43,48,53,58,63,68,73,78,83,88,93,97},{42,47,52,57,62,67,72,77,82,87,92,99,100}),999)</f>
        <v>82</v>
      </c>
      <c r="X809" s="57">
        <f>VLOOKUP(A809,'Individual Data'!$K$5:$AC$5544,8,FALSE)</f>
        <v>4</v>
      </c>
      <c r="Y809" s="57">
        <f>VLOOKUP(A809,'Individual Data'!$K$5:$AC$5544,9,FALSE)</f>
        <v>2019</v>
      </c>
    </row>
    <row r="810" spans="1:25" ht="15" customHeight="1" x14ac:dyDescent="0.25">
      <c r="A810" s="57" t="s">
        <v>6366</v>
      </c>
      <c r="B810" s="57">
        <v>809</v>
      </c>
      <c r="C810" s="73">
        <v>45165</v>
      </c>
      <c r="D810" s="57">
        <v>986</v>
      </c>
      <c r="E810" s="57" t="s">
        <v>17859</v>
      </c>
      <c r="F810" s="228" t="s">
        <v>17788</v>
      </c>
      <c r="G810" s="57">
        <v>775</v>
      </c>
      <c r="H810" s="57">
        <f t="shared" si="12"/>
        <v>77.5</v>
      </c>
      <c r="I810" s="57" t="s">
        <v>3085</v>
      </c>
      <c r="J810" s="57" t="s">
        <v>3196</v>
      </c>
      <c r="K810" s="57" t="s">
        <v>3196</v>
      </c>
      <c r="L810" s="57" t="s">
        <v>3196</v>
      </c>
      <c r="M810" s="57" t="s">
        <v>3196</v>
      </c>
      <c r="N810" s="57" t="s">
        <v>3228</v>
      </c>
      <c r="O810" s="57">
        <v>1</v>
      </c>
      <c r="P810" s="57" t="s">
        <v>6365</v>
      </c>
      <c r="R810" s="57" t="s">
        <v>17700</v>
      </c>
      <c r="S810" s="57">
        <v>1</v>
      </c>
      <c r="T810" s="57">
        <v>0.3</v>
      </c>
      <c r="U810" s="57" t="str">
        <f>VLOOKUP(A810,'Individual Data'!$K$5:$AC$5544,12,FALSE)</f>
        <v>NLVA</v>
      </c>
      <c r="V810" s="14">
        <f>IFERROR(LOOKUP(H810,{30,43,48,53,58,63,68,73,78,83,88,93,97},{42,47,52,57,62,67,72,77,82,87,92,99,100}),999)</f>
        <v>77</v>
      </c>
      <c r="X810" s="57">
        <f>VLOOKUP(A810,'Individual Data'!$K$5:$AC$5544,8,FALSE)</f>
        <v>4</v>
      </c>
      <c r="Y810" s="57">
        <f>VLOOKUP(A810,'Individual Data'!$K$5:$AC$5544,9,FALSE)</f>
        <v>2019</v>
      </c>
    </row>
    <row r="811" spans="1:25" ht="15" customHeight="1" x14ac:dyDescent="0.25">
      <c r="A811" s="57" t="s">
        <v>6317</v>
      </c>
      <c r="B811" s="57">
        <v>810</v>
      </c>
      <c r="C811" s="73">
        <v>45165</v>
      </c>
      <c r="D811" s="57">
        <v>985</v>
      </c>
      <c r="E811" s="57" t="s">
        <v>17858</v>
      </c>
      <c r="F811" s="228" t="s">
        <v>17788</v>
      </c>
      <c r="G811" s="57">
        <v>815</v>
      </c>
      <c r="H811" s="57">
        <f t="shared" si="12"/>
        <v>81.5</v>
      </c>
      <c r="I811" s="57" t="s">
        <v>3085</v>
      </c>
      <c r="J811" s="57" t="s">
        <v>3228</v>
      </c>
      <c r="K811" s="57" t="s">
        <v>3228</v>
      </c>
      <c r="L811" s="57" t="s">
        <v>3196</v>
      </c>
      <c r="M811" s="57" t="s">
        <v>3196</v>
      </c>
      <c r="N811" s="57" t="s">
        <v>3196</v>
      </c>
      <c r="P811" s="57" t="s">
        <v>6316</v>
      </c>
      <c r="R811" s="57" t="s">
        <v>17700</v>
      </c>
      <c r="S811" s="57">
        <v>1</v>
      </c>
      <c r="T811" s="57">
        <v>9.9</v>
      </c>
      <c r="U811" s="57" t="str">
        <f>VLOOKUP(A811,'Individual Data'!$K$5:$AC$5544,12,FALSE)</f>
        <v>BCA1</v>
      </c>
      <c r="V811" s="14">
        <f>IFERROR(LOOKUP(H811,{30,43,48,53,58,63,68,73,78,83,88,93,97},{42,47,52,57,62,67,72,77,82,87,92,99,100}),999)</f>
        <v>82</v>
      </c>
      <c r="X811" s="57">
        <f>VLOOKUP(A811,'Individual Data'!$K$5:$AC$5544,8,FALSE)</f>
        <v>4</v>
      </c>
      <c r="Y811" s="57">
        <f>VLOOKUP(A811,'Individual Data'!$K$5:$AC$5544,9,FALSE)</f>
        <v>2019</v>
      </c>
    </row>
    <row r="812" spans="1:25" ht="15" customHeight="1" x14ac:dyDescent="0.25">
      <c r="A812" s="57" t="s">
        <v>6451</v>
      </c>
      <c r="B812" s="57">
        <v>811</v>
      </c>
      <c r="C812" s="73">
        <v>45165</v>
      </c>
      <c r="D812" s="57">
        <v>984</v>
      </c>
      <c r="E812" s="57" t="s">
        <v>17857</v>
      </c>
      <c r="F812" s="228" t="s">
        <v>17788</v>
      </c>
      <c r="G812" s="57">
        <v>775</v>
      </c>
      <c r="H812" s="57">
        <f t="shared" si="12"/>
        <v>77.5</v>
      </c>
      <c r="I812" s="57" t="s">
        <v>3085</v>
      </c>
      <c r="J812" s="57" t="s">
        <v>3196</v>
      </c>
      <c r="K812" s="57" t="s">
        <v>3196</v>
      </c>
      <c r="L812" s="57" t="s">
        <v>3196</v>
      </c>
      <c r="M812" s="57" t="s">
        <v>3196</v>
      </c>
      <c r="N812" s="57" t="s">
        <v>3228</v>
      </c>
      <c r="O812" s="57">
        <v>1</v>
      </c>
      <c r="P812" s="57" t="s">
        <v>6450</v>
      </c>
      <c r="R812" s="57" t="s">
        <v>17700</v>
      </c>
      <c r="S812" s="57">
        <v>1</v>
      </c>
      <c r="T812" s="57">
        <v>0.3</v>
      </c>
      <c r="U812" s="57" t="str">
        <f>VLOOKUP(A812,'Individual Data'!$K$5:$AC$5544,12,FALSE)</f>
        <v>IPCSR</v>
      </c>
      <c r="V812" s="14">
        <f>IFERROR(LOOKUP(H812,{30,43,48,53,58,63,68,73,78,83,88,93,97},{42,47,52,57,62,67,72,77,82,87,92,99,100}),999)</f>
        <v>77</v>
      </c>
      <c r="X812" s="57">
        <f>VLOOKUP(A812,'Individual Data'!$K$5:$AC$5544,8,FALSE)</f>
        <v>4</v>
      </c>
      <c r="Y812" s="57">
        <f>VLOOKUP(A812,'Individual Data'!$K$5:$AC$5544,9,FALSE)</f>
        <v>2019</v>
      </c>
    </row>
    <row r="813" spans="1:25" ht="15" customHeight="1" x14ac:dyDescent="0.25">
      <c r="A813" s="57" t="s">
        <v>6738</v>
      </c>
      <c r="B813" s="57">
        <v>812</v>
      </c>
      <c r="C813" s="73">
        <v>45165</v>
      </c>
      <c r="D813" s="57">
        <v>983</v>
      </c>
      <c r="E813" s="57" t="s">
        <v>17856</v>
      </c>
      <c r="F813" s="228" t="s">
        <v>17788</v>
      </c>
      <c r="G813" s="57">
        <v>810</v>
      </c>
      <c r="H813" s="57">
        <f t="shared" si="12"/>
        <v>81</v>
      </c>
      <c r="I813" s="57" t="s">
        <v>3225</v>
      </c>
      <c r="J813" s="57" t="s">
        <v>3228</v>
      </c>
      <c r="K813" s="57" t="s">
        <v>3228</v>
      </c>
      <c r="L813" s="57" t="s">
        <v>3196</v>
      </c>
      <c r="M813" s="57" t="s">
        <v>3196</v>
      </c>
      <c r="N813" s="57" t="s">
        <v>3196</v>
      </c>
      <c r="P813" s="57" t="s">
        <v>6737</v>
      </c>
      <c r="R813" s="57" t="s">
        <v>17700</v>
      </c>
      <c r="S813" s="57">
        <v>1</v>
      </c>
      <c r="T813" s="57">
        <v>9.9</v>
      </c>
      <c r="U813" s="57" t="str">
        <f>VLOOKUP(A813,'Individual Data'!$K$5:$AC$5544,12,FALSE)</f>
        <v>Unassigned AD</v>
      </c>
      <c r="V813" s="14">
        <f>IFERROR(LOOKUP(H813,{30,43,48,53,58,63,68,73,78,83,88,93,97},{42,47,52,57,62,67,72,77,82,87,92,99,100}),999)</f>
        <v>82</v>
      </c>
      <c r="X813" s="57" t="str">
        <f>VLOOKUP(A813,'Individual Data'!$K$5:$AC$5544,8,FALSE)</f>
        <v>NA</v>
      </c>
      <c r="Y813" s="57" t="str">
        <f>VLOOKUP(A813,'Individual Data'!$K$5:$AC$5544,9,FALSE)</f>
        <v>U</v>
      </c>
    </row>
    <row r="814" spans="1:25" ht="15" customHeight="1" x14ac:dyDescent="0.25">
      <c r="A814" s="57" t="s">
        <v>6285</v>
      </c>
      <c r="B814" s="57">
        <v>813</v>
      </c>
      <c r="C814" s="73">
        <v>45165</v>
      </c>
      <c r="D814" s="57">
        <v>982</v>
      </c>
      <c r="E814" s="57" t="s">
        <v>17855</v>
      </c>
      <c r="F814" s="228" t="s">
        <v>17788</v>
      </c>
      <c r="G814" s="57">
        <v>715</v>
      </c>
      <c r="H814" s="57">
        <f t="shared" si="12"/>
        <v>71.5</v>
      </c>
      <c r="I814" s="57" t="s">
        <v>3085</v>
      </c>
      <c r="J814" s="57" t="s">
        <v>3196</v>
      </c>
      <c r="K814" s="57" t="s">
        <v>3196</v>
      </c>
      <c r="L814" s="57" t="s">
        <v>3196</v>
      </c>
      <c r="M814" s="57" t="s">
        <v>3196</v>
      </c>
      <c r="N814" s="57" t="s">
        <v>3228</v>
      </c>
      <c r="O814" s="57">
        <v>1</v>
      </c>
      <c r="P814" s="57" t="s">
        <v>908</v>
      </c>
      <c r="R814" s="57" t="s">
        <v>17700</v>
      </c>
      <c r="S814" s="57">
        <v>1</v>
      </c>
      <c r="T814" s="57">
        <v>0.3</v>
      </c>
      <c r="U814" s="57" t="str">
        <f>VLOOKUP(A814,'Individual Data'!$K$5:$AC$5544,12,FALSE)</f>
        <v>NPTH</v>
      </c>
      <c r="V814" s="14">
        <f>IFERROR(LOOKUP(H814,{30,43,48,53,58,63,68,73,78,83,88,93,97},{42,47,52,57,62,67,72,77,82,87,92,99,100}),999)</f>
        <v>72</v>
      </c>
      <c r="X814" s="57">
        <f>VLOOKUP(A814,'Individual Data'!$K$5:$AC$5544,8,FALSE)</f>
        <v>4</v>
      </c>
      <c r="Y814" s="57">
        <f>VLOOKUP(A814,'Individual Data'!$K$5:$AC$5544,9,FALSE)</f>
        <v>2019</v>
      </c>
    </row>
    <row r="815" spans="1:25" ht="15" customHeight="1" x14ac:dyDescent="0.25">
      <c r="A815" s="57" t="s">
        <v>6292</v>
      </c>
      <c r="B815" s="57">
        <v>814</v>
      </c>
      <c r="C815" s="73">
        <v>45165</v>
      </c>
      <c r="D815" s="57">
        <v>981</v>
      </c>
      <c r="E815" s="57" t="s">
        <v>17854</v>
      </c>
      <c r="F815" s="228" t="s">
        <v>17788</v>
      </c>
      <c r="G815" s="57">
        <v>810</v>
      </c>
      <c r="H815" s="57">
        <f t="shared" si="12"/>
        <v>81</v>
      </c>
      <c r="I815" s="57" t="s">
        <v>3225</v>
      </c>
      <c r="J815" s="57" t="s">
        <v>3196</v>
      </c>
      <c r="K815" s="57" t="s">
        <v>3196</v>
      </c>
      <c r="L815" s="57" t="s">
        <v>3196</v>
      </c>
      <c r="M815" s="57" t="s">
        <v>3196</v>
      </c>
      <c r="N815" s="57" t="s">
        <v>3228</v>
      </c>
      <c r="O815" s="57">
        <v>1</v>
      </c>
      <c r="P815" s="57" t="s">
        <v>6291</v>
      </c>
      <c r="R815" s="57" t="s">
        <v>17700</v>
      </c>
      <c r="S815" s="57">
        <v>1</v>
      </c>
      <c r="T815" s="57">
        <v>0.3</v>
      </c>
      <c r="U815" s="57" t="str">
        <f>VLOOKUP(A815,'Individual Data'!$K$5:$AC$5544,12,FALSE)</f>
        <v>PLA1</v>
      </c>
      <c r="V815" s="14">
        <f>IFERROR(LOOKUP(H815,{30,43,48,53,58,63,68,73,78,83,88,93,97},{42,47,52,57,62,67,72,77,82,87,92,99,100}),999)</f>
        <v>82</v>
      </c>
      <c r="X815" s="57">
        <f>VLOOKUP(A815,'Individual Data'!$K$5:$AC$5544,8,FALSE)</f>
        <v>4</v>
      </c>
      <c r="Y815" s="57">
        <f>VLOOKUP(A815,'Individual Data'!$K$5:$AC$5544,9,FALSE)</f>
        <v>2019</v>
      </c>
    </row>
    <row r="816" spans="1:25" ht="15" customHeight="1" x14ac:dyDescent="0.25">
      <c r="A816" s="57" t="s">
        <v>6515</v>
      </c>
      <c r="B816" s="57">
        <v>815</v>
      </c>
      <c r="C816" s="73">
        <v>45165</v>
      </c>
      <c r="D816" s="57">
        <v>980</v>
      </c>
      <c r="E816" s="57" t="s">
        <v>17853</v>
      </c>
      <c r="F816" s="228" t="s">
        <v>17788</v>
      </c>
      <c r="G816" s="57">
        <v>735</v>
      </c>
      <c r="H816" s="57">
        <f t="shared" si="12"/>
        <v>73.5</v>
      </c>
      <c r="I816" s="57" t="s">
        <v>3225</v>
      </c>
      <c r="J816" s="57" t="s">
        <v>3196</v>
      </c>
      <c r="K816" s="57" t="s">
        <v>3196</v>
      </c>
      <c r="L816" s="57" t="s">
        <v>3196</v>
      </c>
      <c r="M816" s="57" t="s">
        <v>3196</v>
      </c>
      <c r="N816" s="57" t="s">
        <v>3228</v>
      </c>
      <c r="O816" s="57">
        <v>1</v>
      </c>
      <c r="P816" s="57" t="s">
        <v>6514</v>
      </c>
      <c r="R816" s="57" t="s">
        <v>17700</v>
      </c>
      <c r="S816" s="57">
        <v>1</v>
      </c>
      <c r="T816" s="57">
        <v>0.3</v>
      </c>
      <c r="U816" s="57" t="str">
        <f>VLOOKUP(A816,'Individual Data'!$K$5:$AC$5544,12,FALSE)</f>
        <v>LFSO</v>
      </c>
      <c r="V816" s="14">
        <f>IFERROR(LOOKUP(H816,{30,43,48,53,58,63,68,73,78,83,88,93,97},{42,47,52,57,62,67,72,77,82,87,92,99,100}),999)</f>
        <v>77</v>
      </c>
      <c r="X816" s="57">
        <f>VLOOKUP(A816,'Individual Data'!$K$5:$AC$5544,8,FALSE)</f>
        <v>4</v>
      </c>
      <c r="Y816" s="57">
        <f>VLOOKUP(A816,'Individual Data'!$K$5:$AC$5544,9,FALSE)</f>
        <v>2019</v>
      </c>
    </row>
    <row r="817" spans="1:25" ht="15" customHeight="1" x14ac:dyDescent="0.25">
      <c r="A817" s="57" t="s">
        <v>6741</v>
      </c>
      <c r="B817" s="57">
        <v>816</v>
      </c>
      <c r="C817" s="73">
        <v>45165</v>
      </c>
      <c r="D817" s="57">
        <v>979</v>
      </c>
      <c r="E817" s="57" t="s">
        <v>17852</v>
      </c>
      <c r="F817" s="228" t="s">
        <v>17788</v>
      </c>
      <c r="G817" s="57">
        <v>810</v>
      </c>
      <c r="H817" s="57">
        <f t="shared" si="12"/>
        <v>81</v>
      </c>
      <c r="I817" s="57" t="s">
        <v>3085</v>
      </c>
      <c r="J817" s="57" t="s">
        <v>3196</v>
      </c>
      <c r="K817" s="57" t="s">
        <v>3196</v>
      </c>
      <c r="L817" s="57" t="s">
        <v>3196</v>
      </c>
      <c r="M817" s="57" t="s">
        <v>3196</v>
      </c>
      <c r="N817" s="57" t="s">
        <v>3228</v>
      </c>
      <c r="O817" s="57">
        <v>1</v>
      </c>
      <c r="P817" s="57" t="s">
        <v>6740</v>
      </c>
      <c r="R817" s="57" t="s">
        <v>17700</v>
      </c>
      <c r="S817" s="57">
        <v>1</v>
      </c>
      <c r="T817" s="57">
        <v>0.3</v>
      </c>
      <c r="U817" s="57" t="str">
        <f>VLOOKUP(A817,'Individual Data'!$K$5:$AC$5544,12,FALSE)</f>
        <v>BCA1</v>
      </c>
      <c r="V817" s="14">
        <f>IFERROR(LOOKUP(H817,{30,43,48,53,58,63,68,73,78,83,88,93,97},{42,47,52,57,62,67,72,77,82,87,92,99,100}),999)</f>
        <v>82</v>
      </c>
      <c r="X817" s="57">
        <f>VLOOKUP(A817,'Individual Data'!$K$5:$AC$5544,8,FALSE)</f>
        <v>4</v>
      </c>
      <c r="Y817" s="57">
        <f>VLOOKUP(A817,'Individual Data'!$K$5:$AC$5544,9,FALSE)</f>
        <v>2019</v>
      </c>
    </row>
    <row r="818" spans="1:25" ht="15" customHeight="1" x14ac:dyDescent="0.25">
      <c r="A818" s="57" t="s">
        <v>3431</v>
      </c>
      <c r="B818" s="57">
        <v>817</v>
      </c>
      <c r="C818" s="73">
        <v>45165</v>
      </c>
      <c r="D818" s="57">
        <v>978</v>
      </c>
      <c r="E818" s="57" t="s">
        <v>17851</v>
      </c>
      <c r="F818" s="228" t="s">
        <v>17699</v>
      </c>
      <c r="G818" s="57">
        <v>770</v>
      </c>
      <c r="H818" s="57">
        <f t="shared" si="12"/>
        <v>77</v>
      </c>
      <c r="I818" s="57" t="s">
        <v>3085</v>
      </c>
      <c r="J818" s="57" t="s">
        <v>3196</v>
      </c>
      <c r="K818" s="57" t="s">
        <v>3228</v>
      </c>
      <c r="L818" s="57" t="s">
        <v>3196</v>
      </c>
      <c r="M818" s="57" t="s">
        <v>3196</v>
      </c>
      <c r="N818" s="57" t="s">
        <v>3196</v>
      </c>
      <c r="P818" s="57" t="s">
        <v>3430</v>
      </c>
      <c r="R818" s="57" t="s">
        <v>17700</v>
      </c>
      <c r="S818" s="57">
        <v>1</v>
      </c>
      <c r="T818" s="57">
        <v>9.9</v>
      </c>
      <c r="U818" s="57" t="str">
        <f>VLOOKUP(A818,'Individual Data'!$K$5:$AC$5544,12,FALSE)</f>
        <v>CJA1</v>
      </c>
      <c r="V818" s="14">
        <f>IFERROR(LOOKUP(H818,{30,43,48,53,58,63,68,73,78,83,88,93,97},{42,47,52,57,62,67,72,77,82,87,92,99,100}),999)</f>
        <v>77</v>
      </c>
      <c r="X818" s="57">
        <f>VLOOKUP(A818,'Individual Data'!$K$5:$AC$5544,8,FALSE)</f>
        <v>4</v>
      </c>
      <c r="Y818" s="57">
        <f>VLOOKUP(A818,'Individual Data'!$K$5:$AC$5544,9,FALSE)</f>
        <v>2019</v>
      </c>
    </row>
    <row r="819" spans="1:25" ht="15" customHeight="1" x14ac:dyDescent="0.25">
      <c r="A819" s="57" t="s">
        <v>3380</v>
      </c>
      <c r="B819" s="57">
        <v>818</v>
      </c>
      <c r="C819" s="73">
        <v>45162</v>
      </c>
      <c r="D819" s="57">
        <v>977</v>
      </c>
      <c r="E819" s="57" t="s">
        <v>17850</v>
      </c>
      <c r="F819" s="228" t="s">
        <v>17699</v>
      </c>
      <c r="G819" s="57">
        <v>690</v>
      </c>
      <c r="H819" s="57">
        <f t="shared" si="12"/>
        <v>69</v>
      </c>
      <c r="I819" s="57" t="s">
        <v>3085</v>
      </c>
      <c r="J819" s="57" t="s">
        <v>3196</v>
      </c>
      <c r="K819" s="57" t="s">
        <v>3196</v>
      </c>
      <c r="L819" s="57" t="s">
        <v>3196</v>
      </c>
      <c r="M819" s="57" t="s">
        <v>3196</v>
      </c>
      <c r="N819" s="57" t="s">
        <v>3228</v>
      </c>
      <c r="O819" s="57">
        <v>1</v>
      </c>
      <c r="P819" s="57" t="s">
        <v>762</v>
      </c>
      <c r="R819" s="57" t="s">
        <v>17700</v>
      </c>
      <c r="S819" s="57">
        <v>1</v>
      </c>
      <c r="T819" s="57">
        <v>0.3</v>
      </c>
      <c r="U819" s="57" t="str">
        <f>VLOOKUP(A819,'Individual Data'!$K$5:$AC$5544,12,FALSE)</f>
        <v>BCA1</v>
      </c>
      <c r="V819" s="14">
        <f>IFERROR(LOOKUP(H819,{30,43,48,53,58,63,68,73,78,83,88,93,97},{42,47,52,57,62,67,72,77,82,87,92,99,100}),999)</f>
        <v>72</v>
      </c>
      <c r="X819" s="57">
        <f>VLOOKUP(A819,'Individual Data'!$K$5:$AC$5544,8,FALSE)</f>
        <v>4</v>
      </c>
      <c r="Y819" s="57">
        <f>VLOOKUP(A819,'Individual Data'!$K$5:$AC$5544,9,FALSE)</f>
        <v>2019</v>
      </c>
    </row>
    <row r="820" spans="1:25" ht="15" customHeight="1" x14ac:dyDescent="0.25">
      <c r="A820" s="57" t="s">
        <v>3620</v>
      </c>
      <c r="B820" s="57">
        <v>819</v>
      </c>
      <c r="C820" s="73">
        <v>45170</v>
      </c>
      <c r="D820" s="57">
        <v>976</v>
      </c>
      <c r="E820" s="57" t="s">
        <v>17849</v>
      </c>
      <c r="F820" s="228" t="s">
        <v>17699</v>
      </c>
      <c r="G820" s="57">
        <v>725</v>
      </c>
      <c r="H820" s="57">
        <f t="shared" si="12"/>
        <v>72.5</v>
      </c>
      <c r="I820" s="57" t="s">
        <v>3085</v>
      </c>
      <c r="J820" s="57" t="s">
        <v>3196</v>
      </c>
      <c r="K820" s="57" t="s">
        <v>3196</v>
      </c>
      <c r="L820" s="57" t="s">
        <v>3196</v>
      </c>
      <c r="M820" s="57" t="s">
        <v>3196</v>
      </c>
      <c r="N820" s="57" t="s">
        <v>3228</v>
      </c>
      <c r="O820" s="57">
        <v>1</v>
      </c>
      <c r="P820" s="57" t="s">
        <v>3619</v>
      </c>
      <c r="R820" s="57" t="s">
        <v>17700</v>
      </c>
      <c r="S820" s="57">
        <v>1</v>
      </c>
      <c r="T820" s="57">
        <v>9.9</v>
      </c>
      <c r="U820" s="57" t="str">
        <f>VLOOKUP(A820,'Individual Data'!$K$5:$AC$5544,12,FALSE)</f>
        <v>IPCSR</v>
      </c>
      <c r="V820" s="14">
        <f>IFERROR(LOOKUP(H820,{30,43,48,53,58,63,68,73,78,83,88,93,97},{42,47,52,57,62,67,72,77,82,87,92,99,100}),999)</f>
        <v>72</v>
      </c>
      <c r="X820" s="57">
        <f>VLOOKUP(A820,'Individual Data'!$K$5:$AC$5544,8,FALSE)</f>
        <v>4</v>
      </c>
      <c r="Y820" s="57">
        <f>VLOOKUP(A820,'Individual Data'!$K$5:$AC$5544,9,FALSE)</f>
        <v>2019</v>
      </c>
    </row>
    <row r="821" spans="1:25" ht="15" customHeight="1" x14ac:dyDescent="0.25">
      <c r="A821" s="57" t="s">
        <v>6363</v>
      </c>
      <c r="B821" s="57">
        <v>820</v>
      </c>
      <c r="C821" s="73">
        <v>45173</v>
      </c>
      <c r="D821" s="57">
        <v>975</v>
      </c>
      <c r="E821" s="57" t="s">
        <v>17848</v>
      </c>
      <c r="F821" s="228" t="s">
        <v>17699</v>
      </c>
      <c r="G821" s="57">
        <v>785</v>
      </c>
      <c r="H821" s="57">
        <f t="shared" si="12"/>
        <v>78.5</v>
      </c>
      <c r="I821" s="57" t="s">
        <v>3085</v>
      </c>
      <c r="J821" s="57" t="s">
        <v>3196</v>
      </c>
      <c r="K821" s="57" t="s">
        <v>3196</v>
      </c>
      <c r="L821" s="57" t="s">
        <v>3196</v>
      </c>
      <c r="M821" s="57" t="s">
        <v>3196</v>
      </c>
      <c r="N821" s="57" t="s">
        <v>3228</v>
      </c>
      <c r="O821" s="57">
        <v>1</v>
      </c>
      <c r="P821" s="57" t="s">
        <v>6362</v>
      </c>
      <c r="R821" s="57" t="s">
        <v>17700</v>
      </c>
      <c r="S821" s="57">
        <v>1</v>
      </c>
      <c r="T821" s="57">
        <v>0.3</v>
      </c>
      <c r="U821" s="57" t="str">
        <f>VLOOKUP(A821,'Individual Data'!$K$5:$AC$5544,12,FALSE)</f>
        <v>LFSO</v>
      </c>
      <c r="V821" s="14">
        <f>IFERROR(LOOKUP(H821,{30,43,48,53,58,63,68,73,78,83,88,93,97},{42,47,52,57,62,67,72,77,82,87,92,99,100}),999)</f>
        <v>82</v>
      </c>
      <c r="X821" s="57">
        <f>VLOOKUP(A821,'Individual Data'!$K$5:$AC$5544,8,FALSE)</f>
        <v>4</v>
      </c>
      <c r="Y821" s="57">
        <f>VLOOKUP(A821,'Individual Data'!$K$5:$AC$5544,9,FALSE)</f>
        <v>2019</v>
      </c>
    </row>
    <row r="822" spans="1:25" ht="15" customHeight="1" x14ac:dyDescent="0.25">
      <c r="A822" s="57" t="s">
        <v>3510</v>
      </c>
      <c r="B822" s="57">
        <v>821</v>
      </c>
      <c r="C822" s="73" t="s">
        <v>17846</v>
      </c>
      <c r="D822" s="57">
        <v>974</v>
      </c>
      <c r="E822" s="57" t="s">
        <v>17847</v>
      </c>
      <c r="F822" s="230" t="s">
        <v>17699</v>
      </c>
      <c r="G822" s="57">
        <v>740</v>
      </c>
      <c r="H822" s="57">
        <f t="shared" si="12"/>
        <v>74</v>
      </c>
      <c r="I822" s="57" t="s">
        <v>3225</v>
      </c>
      <c r="J822" s="57" t="s">
        <v>3196</v>
      </c>
      <c r="K822" s="57" t="s">
        <v>3196</v>
      </c>
      <c r="L822" s="57" t="s">
        <v>3196</v>
      </c>
      <c r="M822" s="57" t="s">
        <v>3196</v>
      </c>
      <c r="N822" s="57" t="s">
        <v>3228</v>
      </c>
      <c r="O822" s="57">
        <v>1</v>
      </c>
      <c r="P822" s="71" t="s">
        <v>3509</v>
      </c>
      <c r="R822" s="57" t="s">
        <v>17700</v>
      </c>
      <c r="S822" s="57">
        <v>1</v>
      </c>
      <c r="T822" s="57">
        <v>1.2</v>
      </c>
      <c r="U822" s="57" t="str">
        <f>VLOOKUP(A822,'Individual Data'!$K$5:$AC$5544,12,FALSE)</f>
        <v>Unassigned</v>
      </c>
      <c r="V822" s="14">
        <f>IFERROR(LOOKUP(H822,{30,43,48,53,58,63,68,73,78,83,88,93,97},{42,47,52,57,62,67,72,77,82,87,92,99,100}),999)</f>
        <v>77</v>
      </c>
      <c r="X822" s="57" t="str">
        <f>VLOOKUP(A822,'Individual Data'!$K$5:$AC$5544,8,FALSE)</f>
        <v>NA</v>
      </c>
      <c r="Y822" s="57" t="str">
        <f>VLOOKUP(A822,'Individual Data'!$K$5:$AC$5544,9,FALSE)</f>
        <v>U</v>
      </c>
    </row>
    <row r="823" spans="1:25" ht="15" customHeight="1" x14ac:dyDescent="0.25">
      <c r="A823" s="57" t="s">
        <v>3472</v>
      </c>
      <c r="B823" s="57">
        <v>822</v>
      </c>
      <c r="C823" s="73" t="s">
        <v>17844</v>
      </c>
      <c r="D823" s="57">
        <v>973</v>
      </c>
      <c r="E823" s="57" t="s">
        <v>17845</v>
      </c>
      <c r="F823" s="230" t="s">
        <v>17699</v>
      </c>
      <c r="G823" s="57">
        <v>910</v>
      </c>
      <c r="H823" s="57">
        <f t="shared" si="12"/>
        <v>91</v>
      </c>
      <c r="I823" s="57" t="s">
        <v>3085</v>
      </c>
      <c r="J823" s="57" t="s">
        <v>3228</v>
      </c>
      <c r="K823" s="57" t="s">
        <v>3228</v>
      </c>
      <c r="L823" s="57" t="s">
        <v>3196</v>
      </c>
      <c r="M823" s="57" t="s">
        <v>3196</v>
      </c>
      <c r="N823" s="57" t="s">
        <v>3196</v>
      </c>
      <c r="P823" s="71" t="s">
        <v>3471</v>
      </c>
      <c r="R823" s="57" t="s">
        <v>17700</v>
      </c>
      <c r="S823" s="57">
        <v>1</v>
      </c>
      <c r="T823" s="57">
        <v>9.9</v>
      </c>
      <c r="U823" s="57" t="str">
        <f>VLOOKUP(A823,'Individual Data'!$K$5:$AC$5544,12,FALSE)</f>
        <v>PLA1</v>
      </c>
      <c r="V823" s="14">
        <f>IFERROR(LOOKUP(H823,{30,43,48,53,58,63,68,73,78,83,88,93,97},{42,47,52,57,62,67,72,77,82,87,92,99,100}),999)</f>
        <v>92</v>
      </c>
      <c r="X823" s="57">
        <f>VLOOKUP(A823,'Individual Data'!$K$5:$AC$5544,8,FALSE)</f>
        <v>4</v>
      </c>
      <c r="Y823" s="57">
        <f>VLOOKUP(A823,'Individual Data'!$K$5:$AC$5544,9,FALSE)</f>
        <v>2019</v>
      </c>
    </row>
    <row r="824" spans="1:25" ht="15" customHeight="1" x14ac:dyDescent="0.25">
      <c r="A824" s="57" t="s">
        <v>3630</v>
      </c>
      <c r="B824" s="57">
        <v>823</v>
      </c>
      <c r="C824" s="73" t="s">
        <v>17839</v>
      </c>
      <c r="D824" s="57">
        <v>972</v>
      </c>
      <c r="E824" s="57" t="s">
        <v>17843</v>
      </c>
      <c r="F824" s="230" t="s">
        <v>17699</v>
      </c>
      <c r="G824" s="57">
        <v>775</v>
      </c>
      <c r="H824" s="57">
        <f t="shared" si="12"/>
        <v>77.5</v>
      </c>
      <c r="I824" s="57" t="s">
        <v>3085</v>
      </c>
      <c r="J824" s="57" t="s">
        <v>3196</v>
      </c>
      <c r="K824" s="57" t="s">
        <v>3196</v>
      </c>
      <c r="L824" s="57" t="s">
        <v>3196</v>
      </c>
      <c r="M824" s="57" t="s">
        <v>3196</v>
      </c>
      <c r="N824" s="57" t="s">
        <v>3228</v>
      </c>
      <c r="O824" s="57">
        <v>1</v>
      </c>
      <c r="P824" s="71" t="s">
        <v>3629</v>
      </c>
      <c r="R824" s="57" t="s">
        <v>17700</v>
      </c>
      <c r="S824" s="57">
        <v>1</v>
      </c>
      <c r="T824" s="57">
        <v>0.3</v>
      </c>
      <c r="U824" s="57" t="str">
        <f>VLOOKUP(A824,'Individual Data'!$K$5:$AC$5544,12,FALSE)</f>
        <v>Unassigned</v>
      </c>
      <c r="V824" s="14">
        <f>IFERROR(LOOKUP(H824,{30,43,48,53,58,63,68,73,78,83,88,93,97},{42,47,52,57,62,67,72,77,82,87,92,99,100}),999)</f>
        <v>77</v>
      </c>
      <c r="X824" s="57" t="str">
        <f>VLOOKUP(A824,'Individual Data'!$K$5:$AC$5544,8,FALSE)</f>
        <v>NA</v>
      </c>
      <c r="Y824" s="57" t="str">
        <f>VLOOKUP(A824,'Individual Data'!$K$5:$AC$5544,9,FALSE)</f>
        <v>U</v>
      </c>
    </row>
    <row r="825" spans="1:25" ht="15" customHeight="1" x14ac:dyDescent="0.25">
      <c r="A825" s="57" t="s">
        <v>6295</v>
      </c>
      <c r="B825" s="57">
        <v>824</v>
      </c>
      <c r="C825" s="73" t="s">
        <v>17839</v>
      </c>
      <c r="D825" s="57">
        <v>971</v>
      </c>
      <c r="E825" s="57" t="s">
        <v>17842</v>
      </c>
      <c r="F825" s="230" t="s">
        <v>17699</v>
      </c>
      <c r="G825" s="57">
        <v>840</v>
      </c>
      <c r="H825" s="57">
        <f t="shared" si="12"/>
        <v>84</v>
      </c>
      <c r="I825" s="57" t="s">
        <v>3085</v>
      </c>
      <c r="J825" s="57" t="s">
        <v>3228</v>
      </c>
      <c r="K825" s="57" t="s">
        <v>3228</v>
      </c>
      <c r="L825" s="57" t="s">
        <v>3196</v>
      </c>
      <c r="M825" s="57" t="s">
        <v>3196</v>
      </c>
      <c r="N825" s="57" t="s">
        <v>3196</v>
      </c>
      <c r="P825" s="71" t="s">
        <v>6294</v>
      </c>
      <c r="R825" s="57" t="s">
        <v>17700</v>
      </c>
      <c r="S825" s="57">
        <v>1</v>
      </c>
      <c r="T825" s="57">
        <v>9.9</v>
      </c>
      <c r="U825" s="57" t="str">
        <f>VLOOKUP(A825,'Individual Data'!$K$5:$AC$5544,12,FALSE)</f>
        <v>LFSO</v>
      </c>
      <c r="V825" s="14">
        <f>IFERROR(LOOKUP(H825,{30,43,48,53,58,63,68,73,78,83,88,93,97},{42,47,52,57,62,67,72,77,82,87,92,99,100}),999)</f>
        <v>87</v>
      </c>
      <c r="X825" s="57">
        <f>VLOOKUP(A825,'Individual Data'!$K$5:$AC$5544,8,FALSE)</f>
        <v>4</v>
      </c>
      <c r="Y825" s="57">
        <f>VLOOKUP(A825,'Individual Data'!$K$5:$AC$5544,9,FALSE)</f>
        <v>2019</v>
      </c>
    </row>
    <row r="826" spans="1:25" ht="15" customHeight="1" x14ac:dyDescent="0.25">
      <c r="A826" s="57" t="s">
        <v>3440</v>
      </c>
      <c r="B826" s="57">
        <v>825</v>
      </c>
      <c r="C826" s="73" t="s">
        <v>17839</v>
      </c>
      <c r="D826" s="57">
        <v>970</v>
      </c>
      <c r="E826" s="57" t="s">
        <v>17841</v>
      </c>
      <c r="F826" s="230" t="s">
        <v>17699</v>
      </c>
      <c r="G826" s="57">
        <v>850</v>
      </c>
      <c r="H826" s="57">
        <f t="shared" si="12"/>
        <v>85</v>
      </c>
      <c r="I826" s="57" t="s">
        <v>3085</v>
      </c>
      <c r="J826" s="57" t="s">
        <v>3228</v>
      </c>
      <c r="K826" s="57" t="s">
        <v>3228</v>
      </c>
      <c r="L826" s="57" t="s">
        <v>3196</v>
      </c>
      <c r="M826" s="57" t="s">
        <v>3196</v>
      </c>
      <c r="N826" s="57" t="s">
        <v>3196</v>
      </c>
      <c r="P826" s="192" t="s">
        <v>3439</v>
      </c>
      <c r="R826" s="57" t="s">
        <v>17700</v>
      </c>
      <c r="S826" s="57">
        <v>1</v>
      </c>
      <c r="T826" s="57">
        <v>9.9</v>
      </c>
      <c r="U826" s="57" t="str">
        <f>VLOOKUP(A826,'Individual Data'!$K$5:$AC$5544,12,FALSE)</f>
        <v>PLA1</v>
      </c>
      <c r="V826" s="14">
        <f>IFERROR(LOOKUP(H826,{30,43,48,53,58,63,68,73,78,83,88,93,97},{42,47,52,57,62,67,72,77,82,87,92,99,100}),999)</f>
        <v>87</v>
      </c>
      <c r="X826" s="57">
        <f>VLOOKUP(A826,'Individual Data'!$K$5:$AC$5544,8,FALSE)</f>
        <v>4</v>
      </c>
      <c r="Y826" s="57">
        <f>VLOOKUP(A826,'Individual Data'!$K$5:$AC$5544,9,FALSE)</f>
        <v>2019</v>
      </c>
    </row>
    <row r="827" spans="1:25" ht="15" customHeight="1" x14ac:dyDescent="0.25">
      <c r="A827" s="57" t="s">
        <v>3513</v>
      </c>
      <c r="B827" s="57">
        <v>826</v>
      </c>
      <c r="C827" s="73" t="s">
        <v>17839</v>
      </c>
      <c r="D827" s="57">
        <v>969</v>
      </c>
      <c r="E827" s="57" t="s">
        <v>17840</v>
      </c>
      <c r="F827" s="230" t="s">
        <v>17699</v>
      </c>
      <c r="G827" s="57">
        <v>850</v>
      </c>
      <c r="H827" s="57">
        <f t="shared" si="12"/>
        <v>85</v>
      </c>
      <c r="I827" s="57" t="s">
        <v>3085</v>
      </c>
      <c r="J827" s="57" t="s">
        <v>3196</v>
      </c>
      <c r="K827" s="57" t="s">
        <v>3196</v>
      </c>
      <c r="L827" s="57" t="s">
        <v>3196</v>
      </c>
      <c r="M827" s="57" t="s">
        <v>3196</v>
      </c>
      <c r="N827" s="57" t="s">
        <v>3228</v>
      </c>
      <c r="O827" s="57">
        <v>1</v>
      </c>
      <c r="P827" s="71" t="s">
        <v>3512</v>
      </c>
      <c r="R827" s="57" t="s">
        <v>17700</v>
      </c>
      <c r="S827" s="57">
        <v>1</v>
      </c>
      <c r="T827" s="57">
        <v>0.3</v>
      </c>
      <c r="U827" s="57" t="str">
        <f>VLOOKUP(A827,'Individual Data'!$K$5:$AC$5544,12,FALSE)</f>
        <v>Unassigned</v>
      </c>
      <c r="V827" s="14">
        <f>IFERROR(LOOKUP(H827,{30,43,48,53,58,63,68,73,78,83,88,93,97},{42,47,52,57,62,67,72,77,82,87,92,99,100}),999)</f>
        <v>87</v>
      </c>
      <c r="X827" s="57" t="str">
        <f>VLOOKUP(A827,'Individual Data'!$K$5:$AC$5544,8,FALSE)</f>
        <v>NA</v>
      </c>
      <c r="Y827" s="57" t="str">
        <f>VLOOKUP(A827,'Individual Data'!$K$5:$AC$5544,9,FALSE)</f>
        <v>U</v>
      </c>
    </row>
    <row r="828" spans="1:25" ht="15" customHeight="1" x14ac:dyDescent="0.25">
      <c r="A828" s="57" t="s">
        <v>3687</v>
      </c>
      <c r="B828" s="57">
        <v>827</v>
      </c>
      <c r="C828" s="73" t="s">
        <v>17831</v>
      </c>
      <c r="D828" s="57">
        <v>968</v>
      </c>
      <c r="E828" s="57" t="s">
        <v>17838</v>
      </c>
      <c r="F828" s="230" t="s">
        <v>17699</v>
      </c>
      <c r="G828" s="57">
        <v>800</v>
      </c>
      <c r="H828" s="57">
        <f t="shared" si="12"/>
        <v>80</v>
      </c>
      <c r="I828" s="57" t="s">
        <v>3085</v>
      </c>
      <c r="J828" s="57" t="s">
        <v>3196</v>
      </c>
      <c r="K828" s="57" t="s">
        <v>3196</v>
      </c>
      <c r="L828" s="57" t="s">
        <v>3196</v>
      </c>
      <c r="M828" s="57" t="s">
        <v>3196</v>
      </c>
      <c r="N828" s="57" t="s">
        <v>3228</v>
      </c>
      <c r="O828" s="57">
        <v>1</v>
      </c>
      <c r="P828" s="71" t="s">
        <v>3686</v>
      </c>
      <c r="R828" s="57" t="s">
        <v>17700</v>
      </c>
      <c r="S828" s="57">
        <v>1</v>
      </c>
      <c r="T828" s="57">
        <v>0.3</v>
      </c>
      <c r="U828" s="57" t="str">
        <f>VLOOKUP(A828,'Individual Data'!$K$5:$AC$5544,12,FALSE)</f>
        <v>PLA1</v>
      </c>
      <c r="V828" s="14">
        <f>IFERROR(LOOKUP(H828,{30,43,48,53,58,63,68,73,78,83,88,93,97},{42,47,52,57,62,67,72,77,82,87,92,99,100}),999)</f>
        <v>82</v>
      </c>
      <c r="X828" s="57">
        <f>VLOOKUP(A828,'Individual Data'!$K$5:$AC$5544,8,FALSE)</f>
        <v>4</v>
      </c>
      <c r="Y828" s="57">
        <f>VLOOKUP(A828,'Individual Data'!$K$5:$AC$5544,9,FALSE)</f>
        <v>2019</v>
      </c>
    </row>
    <row r="829" spans="1:25" ht="15" customHeight="1" x14ac:dyDescent="0.25">
      <c r="A829" s="57" t="s">
        <v>6410</v>
      </c>
      <c r="B829" s="57">
        <v>828</v>
      </c>
      <c r="C829" s="73" t="s">
        <v>17831</v>
      </c>
      <c r="D829" s="57">
        <v>967</v>
      </c>
      <c r="E829" s="57" t="s">
        <v>17837</v>
      </c>
      <c r="F829" s="230" t="s">
        <v>17699</v>
      </c>
      <c r="G829" s="57">
        <v>750</v>
      </c>
      <c r="H829" s="57">
        <f t="shared" si="12"/>
        <v>75</v>
      </c>
      <c r="I829" s="57" t="s">
        <v>3085</v>
      </c>
      <c r="J829" s="57" t="s">
        <v>3196</v>
      </c>
      <c r="K829" s="57" t="s">
        <v>3196</v>
      </c>
      <c r="L829" s="57" t="s">
        <v>3196</v>
      </c>
      <c r="M829" s="57" t="s">
        <v>3196</v>
      </c>
      <c r="N829" s="57" t="s">
        <v>3228</v>
      </c>
      <c r="O829" s="57">
        <v>1</v>
      </c>
      <c r="P829" s="57" t="s">
        <v>6409</v>
      </c>
      <c r="R829" s="57" t="s">
        <v>17700</v>
      </c>
      <c r="S829" s="57">
        <v>1</v>
      </c>
      <c r="T829" s="57">
        <v>0.3</v>
      </c>
      <c r="U829" s="57" t="str">
        <f>VLOOKUP(A829,'Individual Data'!$K$5:$AC$5544,12,FALSE)</f>
        <v>Unassigned</v>
      </c>
      <c r="V829" s="14">
        <f>IFERROR(LOOKUP(H829,{30,43,48,53,58,63,68,73,78,83,88,93,97},{42,47,52,57,62,67,72,77,82,87,92,99,100}),999)</f>
        <v>77</v>
      </c>
      <c r="X829" s="57" t="str">
        <f>VLOOKUP(A829,'Individual Data'!$K$5:$AC$5544,8,FALSE)</f>
        <v>NA</v>
      </c>
      <c r="Y829" s="57" t="str">
        <f>VLOOKUP(A829,'Individual Data'!$K$5:$AC$5544,9,FALSE)</f>
        <v>U</v>
      </c>
    </row>
    <row r="830" spans="1:25" ht="15" customHeight="1" x14ac:dyDescent="0.25">
      <c r="A830" s="57" t="s">
        <v>3687</v>
      </c>
      <c r="B830" s="57">
        <v>829</v>
      </c>
      <c r="C830" s="73" t="s">
        <v>17831</v>
      </c>
      <c r="D830" s="57">
        <v>966</v>
      </c>
      <c r="E830" s="57" t="s">
        <v>17836</v>
      </c>
      <c r="F830" s="230" t="s">
        <v>17699</v>
      </c>
      <c r="G830" s="57">
        <v>830</v>
      </c>
      <c r="H830" s="57">
        <f t="shared" si="12"/>
        <v>83</v>
      </c>
      <c r="I830" s="57" t="s">
        <v>3085</v>
      </c>
      <c r="J830" s="57" t="s">
        <v>3196</v>
      </c>
      <c r="K830" s="57" t="s">
        <v>3196</v>
      </c>
      <c r="L830" s="57" t="s">
        <v>3196</v>
      </c>
      <c r="M830" s="57" t="s">
        <v>3196</v>
      </c>
      <c r="N830" s="57" t="s">
        <v>3228</v>
      </c>
      <c r="O830" s="57">
        <v>1</v>
      </c>
      <c r="P830" s="57" t="s">
        <v>3589</v>
      </c>
      <c r="R830" s="57" t="s">
        <v>17700</v>
      </c>
      <c r="S830" s="57">
        <v>1</v>
      </c>
      <c r="T830" s="57">
        <v>0.3</v>
      </c>
      <c r="U830" s="57" t="str">
        <f>VLOOKUP(A830,'Individual Data'!$K$5:$AC$5544,12,FALSE)</f>
        <v>PLA1</v>
      </c>
      <c r="V830" s="14">
        <f>IFERROR(LOOKUP(H830,{30,43,48,53,58,63,68,73,78,83,88,93,97},{42,47,52,57,62,67,72,77,82,87,92,99,100}),999)</f>
        <v>87</v>
      </c>
      <c r="X830" s="57">
        <f>VLOOKUP(A830,'Individual Data'!$K$5:$AC$5544,8,FALSE)</f>
        <v>4</v>
      </c>
      <c r="Y830" s="57">
        <f>VLOOKUP(A830,'Individual Data'!$K$5:$AC$5544,9,FALSE)</f>
        <v>2019</v>
      </c>
    </row>
    <row r="831" spans="1:25" ht="15" customHeight="1" x14ac:dyDescent="0.25">
      <c r="A831" s="57" t="s">
        <v>6609</v>
      </c>
      <c r="B831" s="57">
        <v>830</v>
      </c>
      <c r="C831" s="73" t="s">
        <v>17831</v>
      </c>
      <c r="D831" s="57">
        <v>965</v>
      </c>
      <c r="E831" s="57" t="s">
        <v>17835</v>
      </c>
      <c r="F831" s="230" t="s">
        <v>17699</v>
      </c>
      <c r="G831" s="57">
        <v>930</v>
      </c>
      <c r="H831" s="57">
        <f t="shared" si="12"/>
        <v>93</v>
      </c>
      <c r="I831" s="57" t="s">
        <v>3225</v>
      </c>
      <c r="J831" s="57" t="s">
        <v>3228</v>
      </c>
      <c r="K831" s="57" t="s">
        <v>3228</v>
      </c>
      <c r="L831" s="57" t="s">
        <v>3196</v>
      </c>
      <c r="M831" s="57" t="s">
        <v>3196</v>
      </c>
      <c r="N831" s="57" t="s">
        <v>3196</v>
      </c>
      <c r="P831" s="57" t="s">
        <v>6608</v>
      </c>
      <c r="R831" s="57" t="s">
        <v>17700</v>
      </c>
      <c r="S831" s="57">
        <v>1</v>
      </c>
      <c r="T831" s="57">
        <v>9.9</v>
      </c>
      <c r="U831" s="57" t="str">
        <f>VLOOKUP(A831,'Individual Data'!$K$5:$AC$5544,12,FALSE)</f>
        <v>CJA2</v>
      </c>
      <c r="V831" s="14">
        <f>IFERROR(LOOKUP(H831,{30,43,48,53,58,63,68,73,78,83,88,93,97},{42,47,52,57,62,67,72,77,82,87,92,99,100}),999)</f>
        <v>99</v>
      </c>
      <c r="X831" s="57">
        <f>VLOOKUP(A831,'Individual Data'!$K$5:$AC$5544,8,FALSE)</f>
        <v>4</v>
      </c>
      <c r="Y831" s="57">
        <f>VLOOKUP(A831,'Individual Data'!$K$5:$AC$5544,9,FALSE)</f>
        <v>2019</v>
      </c>
    </row>
    <row r="832" spans="1:25" ht="15" customHeight="1" x14ac:dyDescent="0.25">
      <c r="A832" s="57" t="s">
        <v>6502</v>
      </c>
      <c r="B832" s="57">
        <v>831</v>
      </c>
      <c r="C832" s="73" t="s">
        <v>17831</v>
      </c>
      <c r="D832" s="57">
        <v>964</v>
      </c>
      <c r="E832" s="57" t="s">
        <v>17834</v>
      </c>
      <c r="F832" s="230" t="s">
        <v>17699</v>
      </c>
      <c r="G832" s="57">
        <v>810</v>
      </c>
      <c r="H832" s="57">
        <f t="shared" si="12"/>
        <v>81</v>
      </c>
      <c r="I832" s="57" t="s">
        <v>3085</v>
      </c>
      <c r="J832" s="57" t="s">
        <v>3228</v>
      </c>
      <c r="K832" s="57" t="s">
        <v>3228</v>
      </c>
      <c r="L832" s="57" t="s">
        <v>3196</v>
      </c>
      <c r="M832" s="57" t="s">
        <v>3196</v>
      </c>
      <c r="N832" s="57" t="s">
        <v>3196</v>
      </c>
      <c r="P832" s="57" t="s">
        <v>6501</v>
      </c>
      <c r="R832" s="57" t="s">
        <v>17700</v>
      </c>
      <c r="S832" s="57">
        <v>1</v>
      </c>
      <c r="T832" s="57">
        <v>9.9</v>
      </c>
      <c r="U832" s="57" t="str">
        <f>VLOOKUP(A832,'Individual Data'!$K$5:$AC$5544,12,FALSE)</f>
        <v>NLVA</v>
      </c>
      <c r="V832" s="14">
        <f>IFERROR(LOOKUP(H832,{30,43,48,53,58,63,68,73,78,83,88,93,97},{42,47,52,57,62,67,72,77,82,87,92,99,100}),999)</f>
        <v>82</v>
      </c>
      <c r="X832" s="57">
        <f>VLOOKUP(A832,'Individual Data'!$K$5:$AC$5544,8,FALSE)</f>
        <v>5</v>
      </c>
      <c r="Y832" s="57">
        <f>VLOOKUP(A832,'Individual Data'!$K$5:$AC$5544,9,FALSE)</f>
        <v>2018</v>
      </c>
    </row>
    <row r="833" spans="1:25" ht="15" customHeight="1" x14ac:dyDescent="0.25">
      <c r="A833" s="57" t="s">
        <v>3496</v>
      </c>
      <c r="B833" s="57">
        <v>832</v>
      </c>
      <c r="C833" s="73" t="s">
        <v>17831</v>
      </c>
      <c r="D833" s="57">
        <v>963</v>
      </c>
      <c r="E833" s="57" t="s">
        <v>17833</v>
      </c>
      <c r="F833" s="230" t="s">
        <v>17699</v>
      </c>
      <c r="G833" s="57">
        <v>805</v>
      </c>
      <c r="H833" s="57">
        <f t="shared" si="12"/>
        <v>80.5</v>
      </c>
      <c r="I833" s="57" t="s">
        <v>3085</v>
      </c>
      <c r="J833" s="57" t="s">
        <v>3196</v>
      </c>
      <c r="K833" s="57" t="s">
        <v>3196</v>
      </c>
      <c r="L833" s="57" t="s">
        <v>3196</v>
      </c>
      <c r="M833" s="57" t="s">
        <v>3196</v>
      </c>
      <c r="N833" s="57" t="s">
        <v>3228</v>
      </c>
      <c r="O833" s="57">
        <v>1</v>
      </c>
      <c r="P833" s="57" t="s">
        <v>3495</v>
      </c>
      <c r="R833" s="57" t="s">
        <v>17700</v>
      </c>
      <c r="S833" s="57">
        <v>1</v>
      </c>
      <c r="T833" s="57">
        <v>0.3</v>
      </c>
      <c r="U833" s="57" t="str">
        <f>VLOOKUP(A833,'Individual Data'!$K$5:$AC$5544,12,FALSE)</f>
        <v>PLA1</v>
      </c>
      <c r="V833" s="14">
        <f>IFERROR(LOOKUP(H833,{30,43,48,53,58,63,68,73,78,83,88,93,97},{42,47,52,57,62,67,72,77,82,87,92,99,100}),999)</f>
        <v>82</v>
      </c>
      <c r="X833" s="57">
        <f>VLOOKUP(A833,'Individual Data'!$K$5:$AC$5544,8,FALSE)</f>
        <v>4</v>
      </c>
      <c r="Y833" s="57">
        <f>VLOOKUP(A833,'Individual Data'!$K$5:$AC$5544,9,FALSE)</f>
        <v>2019</v>
      </c>
    </row>
    <row r="834" spans="1:25" ht="15" customHeight="1" x14ac:dyDescent="0.25">
      <c r="A834" s="57" t="s">
        <v>6298</v>
      </c>
      <c r="B834" s="57">
        <v>833</v>
      </c>
      <c r="C834" s="73" t="s">
        <v>17831</v>
      </c>
      <c r="D834" s="57">
        <v>962</v>
      </c>
      <c r="E834" s="57" t="s">
        <v>17832</v>
      </c>
      <c r="F834" s="230" t="s">
        <v>17699</v>
      </c>
      <c r="G834" s="57">
        <v>780</v>
      </c>
      <c r="H834" s="57">
        <f t="shared" ref="H834:H897" si="13">G834/10</f>
        <v>78</v>
      </c>
      <c r="I834" s="57" t="s">
        <v>3085</v>
      </c>
      <c r="J834" s="57" t="s">
        <v>3196</v>
      </c>
      <c r="K834" s="57" t="s">
        <v>3196</v>
      </c>
      <c r="L834" s="57" t="s">
        <v>3196</v>
      </c>
      <c r="M834" s="57" t="s">
        <v>3196</v>
      </c>
      <c r="N834" s="57" t="s">
        <v>3228</v>
      </c>
      <c r="O834" s="57">
        <v>1</v>
      </c>
      <c r="P834" s="57" t="s">
        <v>6297</v>
      </c>
      <c r="R834" s="57" t="s">
        <v>17700</v>
      </c>
      <c r="S834" s="57">
        <v>1</v>
      </c>
      <c r="T834" s="57">
        <v>0.3</v>
      </c>
      <c r="U834" s="57" t="str">
        <f>VLOOKUP(A834,'Individual Data'!$K$5:$AC$5544,12,FALSE)</f>
        <v>IPCSR</v>
      </c>
      <c r="V834" s="14">
        <f>IFERROR(LOOKUP(H834,{30,43,48,53,58,63,68,73,78,83,88,93,97},{42,47,52,57,62,67,72,77,82,87,92,99,100}),999)</f>
        <v>82</v>
      </c>
      <c r="X834" s="57">
        <f>VLOOKUP(A834,'Individual Data'!$K$5:$AC$5544,8,FALSE)</f>
        <v>4</v>
      </c>
      <c r="Y834" s="57">
        <f>VLOOKUP(A834,'Individual Data'!$K$5:$AC$5544,9,FALSE)</f>
        <v>2019</v>
      </c>
    </row>
    <row r="835" spans="1:25" ht="15" customHeight="1" x14ac:dyDescent="0.25">
      <c r="A835" s="57" t="s">
        <v>6301</v>
      </c>
      <c r="B835" s="57">
        <v>834</v>
      </c>
      <c r="C835" s="73" t="s">
        <v>17825</v>
      </c>
      <c r="D835" s="57">
        <v>961</v>
      </c>
      <c r="E835" s="57" t="s">
        <v>17830</v>
      </c>
      <c r="F835" s="230" t="s">
        <v>17699</v>
      </c>
      <c r="G835" s="57">
        <v>770</v>
      </c>
      <c r="H835" s="57">
        <f t="shared" si="13"/>
        <v>77</v>
      </c>
      <c r="I835" s="57" t="s">
        <v>3085</v>
      </c>
      <c r="J835" s="57" t="s">
        <v>3196</v>
      </c>
      <c r="K835" s="57" t="s">
        <v>3196</v>
      </c>
      <c r="L835" s="57" t="s">
        <v>3196</v>
      </c>
      <c r="M835" s="57" t="s">
        <v>3196</v>
      </c>
      <c r="N835" s="57" t="s">
        <v>3228</v>
      </c>
      <c r="O835" s="57">
        <v>6</v>
      </c>
      <c r="P835" s="57" t="s">
        <v>6300</v>
      </c>
      <c r="R835" s="57" t="s">
        <v>17700</v>
      </c>
      <c r="S835" s="57">
        <v>1</v>
      </c>
      <c r="T835" s="57">
        <v>0.3</v>
      </c>
      <c r="U835" s="57" t="str">
        <f>VLOOKUP(A835,'Individual Data'!$K$5:$AC$5544,12,FALSE)</f>
        <v>Unassigned</v>
      </c>
      <c r="V835" s="14">
        <f>IFERROR(LOOKUP(H835,{30,43,48,53,58,63,68,73,78,83,88,93,97},{42,47,52,57,62,67,72,77,82,87,92,99,100}),999)</f>
        <v>77</v>
      </c>
      <c r="X835" s="57" t="str">
        <f>VLOOKUP(A835,'Individual Data'!$K$5:$AC$5544,8,FALSE)</f>
        <v>NA</v>
      </c>
      <c r="Y835" s="57" t="str">
        <f>VLOOKUP(A835,'Individual Data'!$K$5:$AC$5544,9,FALSE)</f>
        <v>U</v>
      </c>
    </row>
    <row r="836" spans="1:25" ht="15" customHeight="1" x14ac:dyDescent="0.25">
      <c r="A836" s="57" t="s">
        <v>6959</v>
      </c>
      <c r="B836" s="57">
        <v>835</v>
      </c>
      <c r="C836" s="73" t="s">
        <v>17825</v>
      </c>
      <c r="D836" s="57">
        <v>960</v>
      </c>
      <c r="E836" s="57" t="s">
        <v>17829</v>
      </c>
      <c r="F836" s="230" t="s">
        <v>17699</v>
      </c>
      <c r="G836" s="57">
        <v>790</v>
      </c>
      <c r="H836" s="57">
        <f t="shared" si="13"/>
        <v>79</v>
      </c>
      <c r="I836" s="57" t="s">
        <v>3085</v>
      </c>
      <c r="J836" s="57" t="s">
        <v>3196</v>
      </c>
      <c r="K836" s="57" t="s">
        <v>3196</v>
      </c>
      <c r="L836" s="57" t="s">
        <v>3196</v>
      </c>
      <c r="M836" s="57" t="s">
        <v>3196</v>
      </c>
      <c r="N836" s="57" t="s">
        <v>3228</v>
      </c>
      <c r="O836" s="57">
        <v>6</v>
      </c>
      <c r="P836" s="57" t="s">
        <v>6958</v>
      </c>
      <c r="R836" s="57" t="s">
        <v>17700</v>
      </c>
      <c r="S836" s="57">
        <v>1</v>
      </c>
      <c r="T836" s="57">
        <v>0.3</v>
      </c>
      <c r="U836" s="57" t="str">
        <f>VLOOKUP(A836,'Individual Data'!$K$5:$AC$5544,12,FALSE)</f>
        <v>Unassigned</v>
      </c>
      <c r="V836" s="14">
        <f>IFERROR(LOOKUP(H836,{30,43,48,53,58,63,68,73,78,83,88,93,97},{42,47,52,57,62,67,72,77,82,87,92,99,100}),999)</f>
        <v>82</v>
      </c>
      <c r="X836" s="57" t="str">
        <f>VLOOKUP(A836,'Individual Data'!$K$5:$AC$5544,8,FALSE)</f>
        <v>NA</v>
      </c>
      <c r="Y836" s="57" t="str">
        <f>VLOOKUP(A836,'Individual Data'!$K$5:$AC$5544,9,FALSE)</f>
        <v>U</v>
      </c>
    </row>
    <row r="837" spans="1:25" ht="15" customHeight="1" x14ac:dyDescent="0.25">
      <c r="A837" s="57" t="s">
        <v>6323</v>
      </c>
      <c r="B837" s="57">
        <v>836</v>
      </c>
      <c r="C837" s="73" t="s">
        <v>17825</v>
      </c>
      <c r="D837" s="57">
        <v>959</v>
      </c>
      <c r="E837" s="57" t="s">
        <v>17828</v>
      </c>
      <c r="F837" s="230" t="s">
        <v>17699</v>
      </c>
      <c r="G837" s="57">
        <v>860</v>
      </c>
      <c r="H837" s="57">
        <f t="shared" si="13"/>
        <v>86</v>
      </c>
      <c r="I837" s="57" t="s">
        <v>3085</v>
      </c>
      <c r="J837" s="57" t="s">
        <v>3228</v>
      </c>
      <c r="K837" s="57" t="s">
        <v>3228</v>
      </c>
      <c r="L837" s="57" t="s">
        <v>3196</v>
      </c>
      <c r="M837" s="57" t="s">
        <v>3196</v>
      </c>
      <c r="N837" s="57" t="s">
        <v>3196</v>
      </c>
      <c r="P837" s="57" t="s">
        <v>6322</v>
      </c>
      <c r="R837" s="57" t="s">
        <v>17700</v>
      </c>
      <c r="S837" s="57">
        <v>1</v>
      </c>
      <c r="T837" s="57">
        <v>9.9</v>
      </c>
      <c r="U837" s="57" t="str">
        <f>VLOOKUP(A837,'Individual Data'!$K$5:$AC$5544,12,FALSE)</f>
        <v>BCA1</v>
      </c>
      <c r="V837" s="14">
        <f>IFERROR(LOOKUP(H837,{30,43,48,53,58,63,68,73,78,83,88,93,97},{42,47,52,57,62,67,72,77,82,87,92,99,100}),999)</f>
        <v>87</v>
      </c>
      <c r="X837" s="57">
        <f>VLOOKUP(A837,'Individual Data'!$K$5:$AC$5544,8,FALSE)</f>
        <v>4</v>
      </c>
      <c r="Y837" s="57">
        <f>VLOOKUP(A837,'Individual Data'!$K$5:$AC$5544,9,FALSE)</f>
        <v>2019</v>
      </c>
    </row>
    <row r="838" spans="1:25" ht="15" customHeight="1" x14ac:dyDescent="0.25">
      <c r="A838" s="57" t="s">
        <v>6334</v>
      </c>
      <c r="B838" s="57">
        <v>837</v>
      </c>
      <c r="C838" s="73" t="s">
        <v>17825</v>
      </c>
      <c r="D838" s="57">
        <v>958</v>
      </c>
      <c r="E838" s="57" t="s">
        <v>17827</v>
      </c>
      <c r="F838" s="230" t="s">
        <v>17699</v>
      </c>
      <c r="G838" s="57">
        <v>825</v>
      </c>
      <c r="H838" s="57">
        <f t="shared" si="13"/>
        <v>82.5</v>
      </c>
      <c r="I838" s="57" t="s">
        <v>3085</v>
      </c>
      <c r="J838" s="57" t="s">
        <v>3196</v>
      </c>
      <c r="K838" s="57" t="s">
        <v>3196</v>
      </c>
      <c r="L838" s="57" t="s">
        <v>3196</v>
      </c>
      <c r="M838" s="57" t="s">
        <v>3196</v>
      </c>
      <c r="N838" s="57" t="s">
        <v>3228</v>
      </c>
      <c r="O838" s="57">
        <v>6</v>
      </c>
      <c r="P838" s="57" t="s">
        <v>6333</v>
      </c>
      <c r="R838" s="57" t="s">
        <v>17700</v>
      </c>
      <c r="S838" s="57">
        <v>1</v>
      </c>
      <c r="T838" s="57">
        <v>0.3</v>
      </c>
      <c r="U838" s="57" t="str">
        <f>VLOOKUP(A838,'Individual Data'!$K$5:$AC$5544,12,FALSE)</f>
        <v>LFYO</v>
      </c>
      <c r="V838" s="14">
        <f>IFERROR(LOOKUP(H838,{30,43,48,53,58,63,68,73,78,83,88,93,97},{42,47,52,57,62,67,72,77,82,87,92,99,100}),999)</f>
        <v>82</v>
      </c>
      <c r="X838" s="57">
        <f>VLOOKUP(A838,'Individual Data'!$K$5:$AC$5544,8,FALSE)</f>
        <v>4</v>
      </c>
      <c r="Y838" s="57">
        <f>VLOOKUP(A838,'Individual Data'!$K$5:$AC$5544,9,FALSE)</f>
        <v>2019</v>
      </c>
    </row>
    <row r="839" spans="1:25" ht="15" customHeight="1" x14ac:dyDescent="0.25">
      <c r="A839" s="57" t="s">
        <v>6576</v>
      </c>
      <c r="B839" s="57">
        <v>838</v>
      </c>
      <c r="C839" s="73" t="s">
        <v>17825</v>
      </c>
      <c r="D839" s="57">
        <v>957</v>
      </c>
      <c r="E839" s="57" t="s">
        <v>17826</v>
      </c>
      <c r="F839" s="230" t="s">
        <v>17699</v>
      </c>
      <c r="G839" s="57">
        <v>810</v>
      </c>
      <c r="H839" s="57">
        <f t="shared" si="13"/>
        <v>81</v>
      </c>
      <c r="I839" s="57" t="s">
        <v>3085</v>
      </c>
      <c r="J839" s="57" t="s">
        <v>3228</v>
      </c>
      <c r="K839" s="57" t="s">
        <v>3228</v>
      </c>
      <c r="L839" s="57" t="s">
        <v>3196</v>
      </c>
      <c r="M839" s="57" t="s">
        <v>3196</v>
      </c>
      <c r="N839" s="57" t="s">
        <v>3196</v>
      </c>
      <c r="P839" s="57" t="s">
        <v>6575</v>
      </c>
      <c r="R839" s="57" t="s">
        <v>17700</v>
      </c>
      <c r="S839" s="57">
        <v>1</v>
      </c>
      <c r="T839" s="57">
        <v>9.9</v>
      </c>
      <c r="U839" s="57" t="str">
        <f>VLOOKUP(A839,'Individual Data'!$K$5:$AC$5544,12,FALSE)</f>
        <v>CJA1</v>
      </c>
      <c r="V839" s="14">
        <f>IFERROR(LOOKUP(H839,{30,43,48,53,58,63,68,73,78,83,88,93,97},{42,47,52,57,62,67,72,77,82,87,92,99,100}),999)</f>
        <v>82</v>
      </c>
      <c r="X839" s="57">
        <f>VLOOKUP(A839,'Individual Data'!$K$5:$AC$5544,8,FALSE)</f>
        <v>4</v>
      </c>
      <c r="Y839" s="57">
        <f>VLOOKUP(A839,'Individual Data'!$K$5:$AC$5544,9,FALSE)</f>
        <v>2019</v>
      </c>
    </row>
    <row r="840" spans="1:25" ht="15" customHeight="1" x14ac:dyDescent="0.25">
      <c r="A840" s="57" t="s">
        <v>3455</v>
      </c>
      <c r="B840" s="57">
        <v>839</v>
      </c>
      <c r="C840" s="73" t="s">
        <v>17822</v>
      </c>
      <c r="D840" s="57">
        <v>956</v>
      </c>
      <c r="E840" s="57" t="s">
        <v>17824</v>
      </c>
      <c r="F840" s="230" t="s">
        <v>17699</v>
      </c>
      <c r="G840" s="119">
        <v>920</v>
      </c>
      <c r="H840" s="57">
        <f t="shared" si="13"/>
        <v>92</v>
      </c>
      <c r="I840" s="57" t="s">
        <v>3225</v>
      </c>
      <c r="J840" s="57" t="s">
        <v>3196</v>
      </c>
      <c r="K840" s="57" t="s">
        <v>3228</v>
      </c>
      <c r="L840" s="57" t="s">
        <v>3196</v>
      </c>
      <c r="M840" s="57" t="s">
        <v>3196</v>
      </c>
      <c r="N840" s="57" t="s">
        <v>3228</v>
      </c>
      <c r="O840" s="57">
        <v>2</v>
      </c>
      <c r="P840" s="192" t="s">
        <v>3454</v>
      </c>
      <c r="R840" s="57" t="s">
        <v>17700</v>
      </c>
      <c r="S840" s="57">
        <v>1</v>
      </c>
      <c r="T840" s="57">
        <v>0.3</v>
      </c>
      <c r="U840" s="57" t="str">
        <f>VLOOKUP(A840,'Individual Data'!$K$5:$AC$5544,12,FALSE)</f>
        <v>BCA1</v>
      </c>
      <c r="V840" s="14">
        <f>IFERROR(LOOKUP(H840,{30,43,48,53,58,63,68,73,78,83,88,93,97},{42,47,52,57,62,67,72,77,82,87,92,99,100}),999)</f>
        <v>92</v>
      </c>
      <c r="X840" s="57">
        <f>VLOOKUP(A840,'Individual Data'!$K$5:$AC$5544,8,FALSE)</f>
        <v>4</v>
      </c>
      <c r="Y840" s="57">
        <f>VLOOKUP(A840,'Individual Data'!$K$5:$AC$5544,9,FALSE)</f>
        <v>2019</v>
      </c>
    </row>
    <row r="841" spans="1:25" ht="15" customHeight="1" x14ac:dyDescent="0.25">
      <c r="A841" s="57" t="s">
        <v>6734</v>
      </c>
      <c r="B841" s="57">
        <v>840</v>
      </c>
      <c r="C841" s="73" t="s">
        <v>17822</v>
      </c>
      <c r="D841" s="57">
        <v>955</v>
      </c>
      <c r="E841" s="57" t="s">
        <v>17823</v>
      </c>
      <c r="F841" s="230" t="s">
        <v>17699</v>
      </c>
      <c r="G841" s="119">
        <v>820</v>
      </c>
      <c r="H841" s="57">
        <f t="shared" si="13"/>
        <v>82</v>
      </c>
      <c r="I841" s="57" t="s">
        <v>3085</v>
      </c>
      <c r="J841" s="57" t="s">
        <v>3196</v>
      </c>
      <c r="K841" s="57" t="s">
        <v>3196</v>
      </c>
      <c r="L841" s="57" t="s">
        <v>3196</v>
      </c>
      <c r="M841" s="57" t="s">
        <v>3196</v>
      </c>
      <c r="N841" s="57" t="s">
        <v>3228</v>
      </c>
      <c r="O841" s="57">
        <v>2</v>
      </c>
      <c r="P841" s="57" t="s">
        <v>6733</v>
      </c>
      <c r="R841" s="57" t="s">
        <v>17700</v>
      </c>
      <c r="S841" s="57">
        <v>1</v>
      </c>
      <c r="T841" s="57">
        <v>0.4</v>
      </c>
      <c r="U841" s="57" t="str">
        <f>VLOOKUP(A841,'Individual Data'!$K$5:$AC$5544,12,FALSE)</f>
        <v>LFH UNK</v>
      </c>
      <c r="V841" s="14">
        <f>IFERROR(LOOKUP(H841,{30,43,48,53,58,63,68,73,78,83,88,93,97},{42,47,52,57,62,67,72,77,82,87,92,99,100}),999)</f>
        <v>82</v>
      </c>
      <c r="X841" s="57">
        <f>VLOOKUP(A841,'Individual Data'!$K$5:$AC$5544,8,FALSE)</f>
        <v>5</v>
      </c>
      <c r="Y841" s="57">
        <f>VLOOKUP(A841,'Individual Data'!$K$5:$AC$5544,9,FALSE)</f>
        <v>2018</v>
      </c>
    </row>
    <row r="842" spans="1:25" ht="15" customHeight="1" x14ac:dyDescent="0.25">
      <c r="A842" s="57" t="s">
        <v>6830</v>
      </c>
      <c r="B842" s="57">
        <v>841</v>
      </c>
      <c r="C842" s="73" t="s">
        <v>17818</v>
      </c>
      <c r="D842" s="57">
        <v>954</v>
      </c>
      <c r="E842" s="57" t="s">
        <v>17821</v>
      </c>
      <c r="F842" s="230" t="s">
        <v>17699</v>
      </c>
      <c r="G842" s="119">
        <v>775</v>
      </c>
      <c r="H842" s="57">
        <f t="shared" si="13"/>
        <v>77.5</v>
      </c>
      <c r="I842" s="57" t="s">
        <v>3085</v>
      </c>
      <c r="J842" s="57" t="s">
        <v>3196</v>
      </c>
      <c r="K842" s="57" t="s">
        <v>3196</v>
      </c>
      <c r="L842" s="57" t="s">
        <v>3196</v>
      </c>
      <c r="M842" s="57" t="s">
        <v>3196</v>
      </c>
      <c r="N842" s="57" t="s">
        <v>3228</v>
      </c>
      <c r="O842" s="57">
        <v>2</v>
      </c>
      <c r="P842" s="57" t="s">
        <v>6829</v>
      </c>
      <c r="R842" s="57" t="s">
        <v>17700</v>
      </c>
      <c r="S842" s="57">
        <v>1</v>
      </c>
      <c r="T842" s="57">
        <v>0.3</v>
      </c>
      <c r="U842" s="57" t="str">
        <f>VLOOKUP(A842,'Individual Data'!$K$5:$AC$5544,12,FALSE)</f>
        <v>NLVA</v>
      </c>
      <c r="V842" s="14">
        <f>IFERROR(LOOKUP(H842,{30,43,48,53,58,63,68,73,78,83,88,93,97},{42,47,52,57,62,67,72,77,82,87,92,99,100}),999)</f>
        <v>77</v>
      </c>
      <c r="X842" s="57">
        <f>VLOOKUP(A842,'Individual Data'!$K$5:$AC$5544,8,FALSE)</f>
        <v>4</v>
      </c>
      <c r="Y842" s="57">
        <f>VLOOKUP(A842,'Individual Data'!$K$5:$AC$5544,9,FALSE)</f>
        <v>2019</v>
      </c>
    </row>
    <row r="843" spans="1:25" ht="15" customHeight="1" x14ac:dyDescent="0.25">
      <c r="A843" s="57" t="s">
        <v>6308</v>
      </c>
      <c r="B843" s="57">
        <v>842</v>
      </c>
      <c r="C843" s="73" t="s">
        <v>17818</v>
      </c>
      <c r="D843" s="57">
        <v>953</v>
      </c>
      <c r="E843" s="57" t="s">
        <v>17820</v>
      </c>
      <c r="F843" s="230" t="s">
        <v>17699</v>
      </c>
      <c r="G843" s="119">
        <v>815</v>
      </c>
      <c r="H843" s="57">
        <f t="shared" si="13"/>
        <v>81.5</v>
      </c>
      <c r="I843" s="57" t="s">
        <v>3085</v>
      </c>
      <c r="J843" s="57" t="s">
        <v>3228</v>
      </c>
      <c r="K843" s="57" t="s">
        <v>3228</v>
      </c>
      <c r="L843" s="57" t="s">
        <v>3196</v>
      </c>
      <c r="M843" s="57" t="s">
        <v>3196</v>
      </c>
      <c r="N843" s="57" t="s">
        <v>3196</v>
      </c>
      <c r="P843" s="57" t="s">
        <v>6307</v>
      </c>
      <c r="R843" s="57" t="s">
        <v>17700</v>
      </c>
      <c r="S843" s="57">
        <v>1</v>
      </c>
      <c r="T843" s="57">
        <v>9.9</v>
      </c>
      <c r="U843" s="57" t="str">
        <f>VLOOKUP(A843,'Individual Data'!$K$5:$AC$5544,12,FALSE)</f>
        <v>NG</v>
      </c>
      <c r="V843" s="14">
        <f>IFERROR(LOOKUP(H843,{30,43,48,53,58,63,68,73,78,83,88,93,97},{42,47,52,57,62,67,72,77,82,87,92,99,100}),999)</f>
        <v>82</v>
      </c>
      <c r="X843" s="57" t="str">
        <f>VLOOKUP(A843,'Individual Data'!$K$5:$AC$5544,8,FALSE)</f>
        <v>NA</v>
      </c>
      <c r="Y843" s="57" t="str">
        <f>VLOOKUP(A843,'Individual Data'!$K$5:$AC$5544,9,FALSE)</f>
        <v>U</v>
      </c>
    </row>
    <row r="844" spans="1:25" ht="15" customHeight="1" x14ac:dyDescent="0.25">
      <c r="A844" s="57" t="s">
        <v>6441</v>
      </c>
      <c r="B844" s="57">
        <v>843</v>
      </c>
      <c r="C844" s="73" t="s">
        <v>17818</v>
      </c>
      <c r="D844" s="57">
        <v>952</v>
      </c>
      <c r="E844" s="57" t="s">
        <v>17819</v>
      </c>
      <c r="F844" s="230" t="s">
        <v>17699</v>
      </c>
      <c r="G844" s="119">
        <v>840</v>
      </c>
      <c r="H844" s="57">
        <f t="shared" si="13"/>
        <v>84</v>
      </c>
      <c r="I844" s="57" t="s">
        <v>3085</v>
      </c>
      <c r="J844" s="57" t="s">
        <v>3196</v>
      </c>
      <c r="K844" s="57" t="s">
        <v>3196</v>
      </c>
      <c r="L844" s="57" t="s">
        <v>3196</v>
      </c>
      <c r="M844" s="57" t="s">
        <v>3196</v>
      </c>
      <c r="N844" s="57" t="s">
        <v>3228</v>
      </c>
      <c r="O844" s="57">
        <v>2</v>
      </c>
      <c r="P844" s="57" t="s">
        <v>6440</v>
      </c>
      <c r="R844" s="57" t="s">
        <v>17700</v>
      </c>
      <c r="S844" s="57">
        <v>1</v>
      </c>
      <c r="T844" s="57">
        <v>0.3</v>
      </c>
      <c r="U844" s="57" t="str">
        <f>VLOOKUP(A844,'Individual Data'!$K$5:$AC$5544,12,FALSE)</f>
        <v>Unassigned</v>
      </c>
      <c r="V844" s="14">
        <f>IFERROR(LOOKUP(H844,{30,43,48,53,58,63,68,73,78,83,88,93,97},{42,47,52,57,62,67,72,77,82,87,92,99,100}),999)</f>
        <v>87</v>
      </c>
      <c r="X844" s="57" t="str">
        <f>VLOOKUP(A844,'Individual Data'!$K$5:$AC$5544,8,FALSE)</f>
        <v>NA</v>
      </c>
      <c r="Y844" s="57" t="str">
        <f>VLOOKUP(A844,'Individual Data'!$K$5:$AC$5544,9,FALSE)</f>
        <v>U</v>
      </c>
    </row>
    <row r="845" spans="1:25" ht="15" customHeight="1" x14ac:dyDescent="0.25">
      <c r="A845" s="57" t="s">
        <v>6817</v>
      </c>
      <c r="B845" s="57">
        <v>844</v>
      </c>
      <c r="C845" s="73" t="s">
        <v>17814</v>
      </c>
      <c r="D845" s="57">
        <v>951</v>
      </c>
      <c r="E845" s="57" t="s">
        <v>17817</v>
      </c>
      <c r="F845" s="230" t="s">
        <v>17699</v>
      </c>
      <c r="G845" s="119">
        <v>775</v>
      </c>
      <c r="H845" s="57">
        <f t="shared" si="13"/>
        <v>77.5</v>
      </c>
      <c r="I845" s="57" t="s">
        <v>3225</v>
      </c>
      <c r="J845" s="57" t="s">
        <v>3196</v>
      </c>
      <c r="K845" s="57" t="s">
        <v>3196</v>
      </c>
      <c r="L845" s="57" t="s">
        <v>3196</v>
      </c>
      <c r="M845" s="57" t="s">
        <v>3196</v>
      </c>
      <c r="N845" s="57" t="s">
        <v>3228</v>
      </c>
      <c r="O845" s="57">
        <v>2</v>
      </c>
      <c r="P845" s="57" t="s">
        <v>6816</v>
      </c>
      <c r="R845" s="57" t="s">
        <v>17700</v>
      </c>
      <c r="S845" s="57">
        <v>1</v>
      </c>
      <c r="T845" s="57">
        <v>0.2</v>
      </c>
      <c r="U845" s="57" t="str">
        <f>VLOOKUP(A845,'Individual Data'!$K$5:$AC$5544,12,FALSE)</f>
        <v>NPTH</v>
      </c>
      <c r="V845" s="14">
        <f>IFERROR(LOOKUP(H845,{30,43,48,53,58,63,68,73,78,83,88,93,97},{42,47,52,57,62,67,72,77,82,87,92,99,100}),999)</f>
        <v>77</v>
      </c>
      <c r="X845" s="57">
        <f>VLOOKUP(A845,'Individual Data'!$K$5:$AC$5544,8,FALSE)</f>
        <v>4</v>
      </c>
      <c r="Y845" s="57">
        <f>VLOOKUP(A845,'Individual Data'!$K$5:$AC$5544,9,FALSE)</f>
        <v>2019</v>
      </c>
    </row>
    <row r="846" spans="1:25" ht="15" customHeight="1" x14ac:dyDescent="0.25">
      <c r="A846" s="57" t="s">
        <v>6775</v>
      </c>
      <c r="B846" s="57">
        <v>845</v>
      </c>
      <c r="C846" s="73" t="s">
        <v>17814</v>
      </c>
      <c r="D846" s="57">
        <v>950</v>
      </c>
      <c r="E846" s="57" t="s">
        <v>17816</v>
      </c>
      <c r="F846" s="230" t="s">
        <v>17699</v>
      </c>
      <c r="G846" s="119">
        <v>800</v>
      </c>
      <c r="H846" s="57">
        <f t="shared" si="13"/>
        <v>80</v>
      </c>
      <c r="I846" s="57" t="s">
        <v>3085</v>
      </c>
      <c r="J846" s="57" t="s">
        <v>3228</v>
      </c>
      <c r="K846" s="57" t="s">
        <v>3228</v>
      </c>
      <c r="L846" s="57" t="s">
        <v>3196</v>
      </c>
      <c r="M846" s="57" t="s">
        <v>3196</v>
      </c>
      <c r="N846" s="57" t="s">
        <v>3196</v>
      </c>
      <c r="P846" s="57" t="s">
        <v>6774</v>
      </c>
      <c r="R846" s="57" t="s">
        <v>17700</v>
      </c>
      <c r="S846" s="57">
        <v>1</v>
      </c>
      <c r="T846" s="57">
        <v>9.9</v>
      </c>
      <c r="U846" s="57" t="str">
        <f>VLOOKUP(A846,'Individual Data'!$K$5:$AC$5544,12,FALSE)</f>
        <v>CJA2</v>
      </c>
      <c r="V846" s="14">
        <f>IFERROR(LOOKUP(H846,{30,43,48,53,58,63,68,73,78,83,88,93,97},{42,47,52,57,62,67,72,77,82,87,92,99,100}),999)</f>
        <v>82</v>
      </c>
      <c r="X846" s="57">
        <f>VLOOKUP(A846,'Individual Data'!$K$5:$AC$5544,8,FALSE)</f>
        <v>4</v>
      </c>
      <c r="Y846" s="57">
        <f>VLOOKUP(A846,'Individual Data'!$K$5:$AC$5544,9,FALSE)</f>
        <v>2019</v>
      </c>
    </row>
    <row r="847" spans="1:25" ht="15" customHeight="1" x14ac:dyDescent="0.25">
      <c r="A847" s="57" t="s">
        <v>3562</v>
      </c>
      <c r="B847" s="57">
        <v>846</v>
      </c>
      <c r="C847" s="73" t="s">
        <v>17814</v>
      </c>
      <c r="D847" s="57">
        <v>949</v>
      </c>
      <c r="E847" s="57" t="s">
        <v>17815</v>
      </c>
      <c r="F847" s="230" t="s">
        <v>17699</v>
      </c>
      <c r="G847" s="119">
        <v>755</v>
      </c>
      <c r="H847" s="57">
        <f t="shared" si="13"/>
        <v>75.5</v>
      </c>
      <c r="I847" s="57" t="s">
        <v>3085</v>
      </c>
      <c r="J847" s="57" t="s">
        <v>3196</v>
      </c>
      <c r="K847" s="57" t="s">
        <v>3196</v>
      </c>
      <c r="L847" s="57" t="s">
        <v>3196</v>
      </c>
      <c r="M847" s="57" t="s">
        <v>3196</v>
      </c>
      <c r="N847" s="57" t="s">
        <v>3228</v>
      </c>
      <c r="O847" s="57">
        <v>2</v>
      </c>
      <c r="P847" s="57" t="s">
        <v>3561</v>
      </c>
      <c r="R847" s="57" t="s">
        <v>17700</v>
      </c>
      <c r="S847" s="57">
        <v>1</v>
      </c>
      <c r="T847" s="57">
        <v>0.3</v>
      </c>
      <c r="U847" s="57" t="str">
        <f>VLOOKUP(A847,'Individual Data'!$K$5:$AC$5544,12,FALSE)</f>
        <v>Unassigned</v>
      </c>
      <c r="V847" s="14">
        <f>IFERROR(LOOKUP(H847,{30,43,48,53,58,63,68,73,78,83,88,93,97},{42,47,52,57,62,67,72,77,82,87,92,99,100}),999)</f>
        <v>77</v>
      </c>
      <c r="X847" s="57" t="str">
        <f>VLOOKUP(A847,'Individual Data'!$K$5:$AC$5544,8,FALSE)</f>
        <v>NA</v>
      </c>
      <c r="Y847" s="57" t="str">
        <f>VLOOKUP(A847,'Individual Data'!$K$5:$AC$5544,9,FALSE)</f>
        <v>U</v>
      </c>
    </row>
    <row r="848" spans="1:25" ht="15" customHeight="1" x14ac:dyDescent="0.25">
      <c r="A848" s="57" t="s">
        <v>7137</v>
      </c>
      <c r="B848" s="57">
        <v>847</v>
      </c>
      <c r="C848" s="73" t="s">
        <v>17811</v>
      </c>
      <c r="D848" s="57">
        <v>948</v>
      </c>
      <c r="E848" s="57" t="s">
        <v>17813</v>
      </c>
      <c r="F848" s="230" t="s">
        <v>17699</v>
      </c>
      <c r="G848" s="119">
        <v>820</v>
      </c>
      <c r="H848" s="57">
        <f t="shared" si="13"/>
        <v>82</v>
      </c>
      <c r="I848" s="57" t="s">
        <v>3085</v>
      </c>
      <c r="J848" s="57" t="s">
        <v>3196</v>
      </c>
      <c r="K848" s="57" t="s">
        <v>3196</v>
      </c>
      <c r="L848" s="57" t="s">
        <v>3196</v>
      </c>
      <c r="M848" s="57" t="s">
        <v>3196</v>
      </c>
      <c r="N848" s="57" t="s">
        <v>3228</v>
      </c>
      <c r="O848" s="57">
        <v>2</v>
      </c>
      <c r="P848" s="57" t="s">
        <v>955</v>
      </c>
      <c r="R848" s="57" t="s">
        <v>17700</v>
      </c>
      <c r="S848" s="57">
        <v>1</v>
      </c>
      <c r="T848" s="57">
        <v>9.9</v>
      </c>
      <c r="U848" s="57" t="str">
        <f>VLOOKUP(A848,'Individual Data'!$K$5:$AC$5544,12,FALSE)</f>
        <v>LGA</v>
      </c>
      <c r="V848" s="14">
        <f>IFERROR(LOOKUP(H848,{30,43,48,53,58,63,68,73,78,83,88,93,97},{42,47,52,57,62,67,72,77,82,87,92,99,100}),999)</f>
        <v>82</v>
      </c>
      <c r="X848" s="57">
        <f>VLOOKUP(A848,'Individual Data'!$K$5:$AC$5544,8,FALSE)</f>
        <v>4</v>
      </c>
      <c r="Y848" s="57">
        <f>VLOOKUP(A848,'Individual Data'!$K$5:$AC$5544,9,FALSE)</f>
        <v>2019</v>
      </c>
    </row>
    <row r="849" spans="1:25" ht="15" customHeight="1" x14ac:dyDescent="0.25">
      <c r="A849" s="57" t="s">
        <v>6348</v>
      </c>
      <c r="B849" s="57">
        <v>848</v>
      </c>
      <c r="C849" s="73" t="s">
        <v>17811</v>
      </c>
      <c r="D849" s="57">
        <v>947</v>
      </c>
      <c r="E849" s="57" t="s">
        <v>17812</v>
      </c>
      <c r="F849" s="230" t="s">
        <v>17699</v>
      </c>
      <c r="G849" s="119">
        <v>895</v>
      </c>
      <c r="H849" s="57">
        <f t="shared" si="13"/>
        <v>89.5</v>
      </c>
      <c r="I849" s="57" t="s">
        <v>3085</v>
      </c>
      <c r="J849" s="57" t="s">
        <v>3196</v>
      </c>
      <c r="K849" s="57" t="s">
        <v>3196</v>
      </c>
      <c r="L849" s="57" t="s">
        <v>3196</v>
      </c>
      <c r="M849" s="57" t="s">
        <v>3196</v>
      </c>
      <c r="N849" s="57" t="s">
        <v>3228</v>
      </c>
      <c r="O849" s="57">
        <v>2</v>
      </c>
      <c r="P849" s="57" t="s">
        <v>6347</v>
      </c>
      <c r="R849" s="57" t="s">
        <v>17700</v>
      </c>
      <c r="S849" s="57">
        <v>1</v>
      </c>
      <c r="T849" s="57">
        <v>0.3</v>
      </c>
      <c r="U849" s="57" t="str">
        <f>VLOOKUP(A849,'Individual Data'!$K$5:$AC$5544,12,FALSE)</f>
        <v>PLA1</v>
      </c>
      <c r="V849" s="14">
        <f>IFERROR(LOOKUP(H849,{30,43,48,53,58,63,68,73,78,83,88,93,97},{42,47,52,57,62,67,72,77,82,87,92,99,100}),999)</f>
        <v>92</v>
      </c>
      <c r="X849" s="57">
        <f>VLOOKUP(A849,'Individual Data'!$K$5:$AC$5544,8,FALSE)</f>
        <v>4</v>
      </c>
      <c r="Y849" s="57">
        <f>VLOOKUP(A849,'Individual Data'!$K$5:$AC$5544,9,FALSE)</f>
        <v>2019</v>
      </c>
    </row>
    <row r="850" spans="1:25" ht="15" customHeight="1" x14ac:dyDescent="0.25">
      <c r="A850" s="57" t="s">
        <v>6327</v>
      </c>
      <c r="B850" s="57">
        <v>849</v>
      </c>
      <c r="C850" s="73" t="s">
        <v>17805</v>
      </c>
      <c r="D850" s="57">
        <v>946</v>
      </c>
      <c r="E850" s="57" t="s">
        <v>17810</v>
      </c>
      <c r="F850" s="230" t="s">
        <v>17699</v>
      </c>
      <c r="G850" s="119">
        <v>800</v>
      </c>
      <c r="H850" s="57">
        <f t="shared" si="13"/>
        <v>80</v>
      </c>
      <c r="I850" s="57" t="s">
        <v>3085</v>
      </c>
      <c r="J850" s="57" t="s">
        <v>3228</v>
      </c>
      <c r="K850" s="57" t="s">
        <v>3228</v>
      </c>
      <c r="L850" s="57" t="s">
        <v>3196</v>
      </c>
      <c r="M850" s="57" t="s">
        <v>3196</v>
      </c>
      <c r="N850" s="57" t="s">
        <v>3196</v>
      </c>
      <c r="P850" s="57" t="s">
        <v>6326</v>
      </c>
      <c r="R850" s="57" t="s">
        <v>17700</v>
      </c>
      <c r="S850" s="57">
        <v>1</v>
      </c>
      <c r="T850" s="57">
        <v>9.9</v>
      </c>
      <c r="U850" s="57" t="str">
        <f>VLOOKUP(A850,'Individual Data'!$K$5:$AC$5544,12,FALSE)</f>
        <v>LFSO</v>
      </c>
      <c r="V850" s="14">
        <f>IFERROR(LOOKUP(H850,{30,43,48,53,58,63,68,73,78,83,88,93,97},{42,47,52,57,62,67,72,77,82,87,92,99,100}),999)</f>
        <v>82</v>
      </c>
      <c r="X850" s="57">
        <f>VLOOKUP(A850,'Individual Data'!$K$5:$AC$5544,8,FALSE)</f>
        <v>4</v>
      </c>
      <c r="Y850" s="57">
        <f>VLOOKUP(A850,'Individual Data'!$K$5:$AC$5544,9,FALSE)</f>
        <v>2019</v>
      </c>
    </row>
    <row r="851" spans="1:25" ht="15" customHeight="1" x14ac:dyDescent="0.25">
      <c r="A851" s="57" t="s">
        <v>6507</v>
      </c>
      <c r="B851" s="57">
        <v>850</v>
      </c>
      <c r="C851" s="73" t="s">
        <v>17805</v>
      </c>
      <c r="D851" s="57">
        <v>945</v>
      </c>
      <c r="E851" s="57" t="s">
        <v>17809</v>
      </c>
      <c r="F851" s="230" t="s">
        <v>17699</v>
      </c>
      <c r="G851" s="119">
        <v>750</v>
      </c>
      <c r="H851" s="57">
        <f t="shared" si="13"/>
        <v>75</v>
      </c>
      <c r="I851" s="57" t="s">
        <v>3085</v>
      </c>
      <c r="J851" s="57" t="s">
        <v>3196</v>
      </c>
      <c r="K851" s="57" t="s">
        <v>3196</v>
      </c>
      <c r="L851" s="57" t="s">
        <v>3196</v>
      </c>
      <c r="M851" s="57" t="s">
        <v>3196</v>
      </c>
      <c r="N851" s="57" t="s">
        <v>3228</v>
      </c>
      <c r="O851" s="57">
        <v>2</v>
      </c>
      <c r="P851" s="57" t="s">
        <v>6506</v>
      </c>
      <c r="R851" s="57" t="s">
        <v>17700</v>
      </c>
      <c r="S851" s="57">
        <v>1</v>
      </c>
      <c r="T851" s="57">
        <v>0.3</v>
      </c>
      <c r="U851" s="57" t="str">
        <f>VLOOKUP(A851,'Individual Data'!$K$5:$AC$5544,12,FALSE)</f>
        <v>Unassigned</v>
      </c>
      <c r="V851" s="14">
        <f>IFERROR(LOOKUP(H851,{30,43,48,53,58,63,68,73,78,83,88,93,97},{42,47,52,57,62,67,72,77,82,87,92,99,100}),999)</f>
        <v>77</v>
      </c>
      <c r="X851" s="57" t="str">
        <f>VLOOKUP(A851,'Individual Data'!$K$5:$AC$5544,8,FALSE)</f>
        <v>NA</v>
      </c>
      <c r="Y851" s="57" t="str">
        <f>VLOOKUP(A851,'Individual Data'!$K$5:$AC$5544,9,FALSE)</f>
        <v>U</v>
      </c>
    </row>
    <row r="852" spans="1:25" ht="15" customHeight="1" x14ac:dyDescent="0.25">
      <c r="A852" s="57" t="s">
        <v>6385</v>
      </c>
      <c r="B852" s="57">
        <v>851</v>
      </c>
      <c r="C852" s="73" t="s">
        <v>17805</v>
      </c>
      <c r="D852" s="57">
        <v>944</v>
      </c>
      <c r="E852" s="57" t="s">
        <v>17808</v>
      </c>
      <c r="F852" s="230" t="s">
        <v>17699</v>
      </c>
      <c r="G852" s="119">
        <v>765</v>
      </c>
      <c r="H852" s="57">
        <f t="shared" si="13"/>
        <v>76.5</v>
      </c>
      <c r="I852" s="57" t="s">
        <v>3085</v>
      </c>
      <c r="J852" s="57" t="s">
        <v>3196</v>
      </c>
      <c r="K852" s="57" t="s">
        <v>3196</v>
      </c>
      <c r="L852" s="57" t="s">
        <v>3196</v>
      </c>
      <c r="M852" s="57" t="s">
        <v>3196</v>
      </c>
      <c r="N852" s="57" t="s">
        <v>3228</v>
      </c>
      <c r="O852" s="57">
        <v>2</v>
      </c>
      <c r="P852" s="57" t="s">
        <v>6384</v>
      </c>
      <c r="R852" s="57" t="s">
        <v>17700</v>
      </c>
      <c r="S852" s="57">
        <v>1</v>
      </c>
      <c r="T852" s="57">
        <v>0.3</v>
      </c>
      <c r="U852" s="57" t="str">
        <f>VLOOKUP(A852,'Individual Data'!$K$5:$AC$5544,12,FALSE)</f>
        <v>Unassigned</v>
      </c>
      <c r="V852" s="14">
        <f>IFERROR(LOOKUP(H852,{30,43,48,53,58,63,68,73,78,83,88,93,97},{42,47,52,57,62,67,72,77,82,87,92,99,100}),999)</f>
        <v>77</v>
      </c>
      <c r="X852" s="57" t="str">
        <f>VLOOKUP(A852,'Individual Data'!$K$5:$AC$5544,8,FALSE)</f>
        <v>NA</v>
      </c>
      <c r="Y852" s="57" t="str">
        <f>VLOOKUP(A852,'Individual Data'!$K$5:$AC$5544,9,FALSE)</f>
        <v>U</v>
      </c>
    </row>
    <row r="853" spans="1:25" ht="15" customHeight="1" x14ac:dyDescent="0.25">
      <c r="A853" s="57" t="s">
        <v>6544</v>
      </c>
      <c r="B853" s="57">
        <v>852</v>
      </c>
      <c r="C853" s="73" t="s">
        <v>17805</v>
      </c>
      <c r="D853" s="57">
        <v>943</v>
      </c>
      <c r="E853" s="57" t="s">
        <v>17807</v>
      </c>
      <c r="F853" s="230" t="s">
        <v>17699</v>
      </c>
      <c r="G853" s="119">
        <v>865</v>
      </c>
      <c r="H853" s="57">
        <f t="shared" si="13"/>
        <v>86.5</v>
      </c>
      <c r="I853" s="57" t="s">
        <v>3225</v>
      </c>
      <c r="J853" s="57" t="s">
        <v>3228</v>
      </c>
      <c r="K853" s="57" t="s">
        <v>3228</v>
      </c>
      <c r="L853" s="57" t="s">
        <v>3196</v>
      </c>
      <c r="M853" s="57" t="s">
        <v>3196</v>
      </c>
      <c r="N853" s="57" t="s">
        <v>3196</v>
      </c>
      <c r="P853" s="57" t="s">
        <v>6543</v>
      </c>
      <c r="R853" s="57" t="s">
        <v>17700</v>
      </c>
      <c r="S853" s="57">
        <v>1</v>
      </c>
      <c r="T853" s="57">
        <v>9.9</v>
      </c>
      <c r="U853" s="57" t="str">
        <f>VLOOKUP(A853,'Individual Data'!$K$5:$AC$5544,12,FALSE)</f>
        <v>CJA2</v>
      </c>
      <c r="V853" s="14">
        <f>IFERROR(LOOKUP(H853,{30,43,48,53,58,63,68,73,78,83,88,93,97},{42,47,52,57,62,67,72,77,82,87,92,99,100}),999)</f>
        <v>87</v>
      </c>
      <c r="X853" s="57">
        <f>VLOOKUP(A853,'Individual Data'!$K$5:$AC$5544,8,FALSE)</f>
        <v>4</v>
      </c>
      <c r="Y853" s="57">
        <f>VLOOKUP(A853,'Individual Data'!$K$5:$AC$5544,9,FALSE)</f>
        <v>2019</v>
      </c>
    </row>
    <row r="854" spans="1:25" ht="15" customHeight="1" x14ac:dyDescent="0.25">
      <c r="A854" s="57" t="s">
        <v>6280</v>
      </c>
      <c r="B854" s="57">
        <v>853</v>
      </c>
      <c r="C854" s="73" t="s">
        <v>17805</v>
      </c>
      <c r="D854" s="57">
        <v>942</v>
      </c>
      <c r="E854" s="57" t="s">
        <v>17806</v>
      </c>
      <c r="F854" s="230" t="s">
        <v>17699</v>
      </c>
      <c r="G854" s="119">
        <v>765</v>
      </c>
      <c r="H854" s="57">
        <f t="shared" si="13"/>
        <v>76.5</v>
      </c>
      <c r="I854" s="57" t="s">
        <v>3085</v>
      </c>
      <c r="J854" s="57" t="s">
        <v>3196</v>
      </c>
      <c r="K854" s="57" t="s">
        <v>3196</v>
      </c>
      <c r="L854" s="57" t="s">
        <v>3196</v>
      </c>
      <c r="M854" s="57" t="s">
        <v>3196</v>
      </c>
      <c r="N854" s="57" t="s">
        <v>3228</v>
      </c>
      <c r="O854" s="57">
        <v>2</v>
      </c>
      <c r="P854" s="57" t="s">
        <v>6279</v>
      </c>
      <c r="R854" s="57" t="s">
        <v>17700</v>
      </c>
      <c r="S854" s="57">
        <v>1</v>
      </c>
      <c r="T854" s="57">
        <v>0.3</v>
      </c>
      <c r="U854" s="57" t="str">
        <f>VLOOKUP(A854,'Individual Data'!$K$5:$AC$5544,12,FALSE)</f>
        <v>PLA1</v>
      </c>
      <c r="V854" s="14">
        <f>IFERROR(LOOKUP(H854,{30,43,48,53,58,63,68,73,78,83,88,93,97},{42,47,52,57,62,67,72,77,82,87,92,99,100}),999)</f>
        <v>77</v>
      </c>
      <c r="X854" s="57">
        <f>VLOOKUP(A854,'Individual Data'!$K$5:$AC$5544,8,FALSE)</f>
        <v>4</v>
      </c>
      <c r="Y854" s="57">
        <f>VLOOKUP(A854,'Individual Data'!$K$5:$AC$5544,9,FALSE)</f>
        <v>2019</v>
      </c>
    </row>
    <row r="855" spans="1:25" ht="15" customHeight="1" x14ac:dyDescent="0.25">
      <c r="A855" s="57" t="s">
        <v>6879</v>
      </c>
      <c r="B855" s="57">
        <v>854</v>
      </c>
      <c r="C855" s="73" t="s">
        <v>17803</v>
      </c>
      <c r="D855" s="57">
        <v>941</v>
      </c>
      <c r="E855" s="57" t="s">
        <v>17804</v>
      </c>
      <c r="F855" s="230" t="s">
        <v>17699</v>
      </c>
      <c r="G855" s="119">
        <v>840</v>
      </c>
      <c r="H855" s="57">
        <f t="shared" si="13"/>
        <v>84</v>
      </c>
      <c r="I855" s="57" t="s">
        <v>3085</v>
      </c>
      <c r="J855" s="57" t="s">
        <v>3196</v>
      </c>
      <c r="K855" s="57" t="s">
        <v>3196</v>
      </c>
      <c r="L855" s="57" t="s">
        <v>3196</v>
      </c>
      <c r="M855" s="57" t="s">
        <v>3196</v>
      </c>
      <c r="N855" s="57" t="s">
        <v>3228</v>
      </c>
      <c r="O855" s="57">
        <v>2</v>
      </c>
      <c r="P855" s="57" t="s">
        <v>940</v>
      </c>
      <c r="R855" s="57" t="s">
        <v>17700</v>
      </c>
      <c r="S855" s="57">
        <v>1</v>
      </c>
      <c r="T855" s="57">
        <v>0.3</v>
      </c>
      <c r="U855" s="57" t="str">
        <f>VLOOKUP(A855,'Individual Data'!$K$5:$AC$5544,12,FALSE)</f>
        <v>CJA1</v>
      </c>
      <c r="V855" s="14">
        <f>IFERROR(LOOKUP(H855,{30,43,48,53,58,63,68,73,78,83,88,93,97},{42,47,52,57,62,67,72,77,82,87,92,99,100}),999)</f>
        <v>87</v>
      </c>
      <c r="X855" s="57">
        <f>VLOOKUP(A855,'Individual Data'!$K$5:$AC$5544,8,FALSE)</f>
        <v>4</v>
      </c>
      <c r="Y855" s="57">
        <f>VLOOKUP(A855,'Individual Data'!$K$5:$AC$5544,9,FALSE)</f>
        <v>2019</v>
      </c>
    </row>
    <row r="856" spans="1:25" ht="15" customHeight="1" x14ac:dyDescent="0.25">
      <c r="A856" s="57" t="s">
        <v>6643</v>
      </c>
      <c r="B856" s="57">
        <v>855</v>
      </c>
      <c r="C856" s="73" t="s">
        <v>17800</v>
      </c>
      <c r="D856" s="57">
        <v>940</v>
      </c>
      <c r="E856" s="57" t="s">
        <v>17802</v>
      </c>
      <c r="F856" s="230" t="s">
        <v>17699</v>
      </c>
      <c r="G856" s="119">
        <v>810</v>
      </c>
      <c r="H856" s="57">
        <f t="shared" si="13"/>
        <v>81</v>
      </c>
      <c r="I856" s="57" t="s">
        <v>3085</v>
      </c>
      <c r="J856" s="57" t="s">
        <v>3228</v>
      </c>
      <c r="K856" s="57" t="s">
        <v>3228</v>
      </c>
      <c r="L856" s="57" t="s">
        <v>3196</v>
      </c>
      <c r="M856" s="57" t="s">
        <v>3196</v>
      </c>
      <c r="N856" s="57" t="s">
        <v>3196</v>
      </c>
      <c r="P856" s="57" t="s">
        <v>6642</v>
      </c>
      <c r="R856" s="57" t="s">
        <v>17700</v>
      </c>
      <c r="S856" s="57">
        <v>1</v>
      </c>
      <c r="T856" s="57">
        <v>9.9</v>
      </c>
      <c r="U856" s="57" t="str">
        <f>VLOOKUP(A856,'Individual Data'!$K$5:$AC$5544,12,FALSE)</f>
        <v>PLA2</v>
      </c>
      <c r="V856" s="14">
        <f>IFERROR(LOOKUP(H856,{30,43,48,53,58,63,68,73,78,83,88,93,97},{42,47,52,57,62,67,72,77,82,87,92,99,100}),999)</f>
        <v>82</v>
      </c>
      <c r="X856" s="57">
        <f>VLOOKUP(A856,'Individual Data'!$K$5:$AC$5544,8,FALSE)</f>
        <v>4</v>
      </c>
      <c r="Y856" s="57">
        <f>VLOOKUP(A856,'Individual Data'!$K$5:$AC$5544,9,FALSE)</f>
        <v>2019</v>
      </c>
    </row>
    <row r="857" spans="1:25" ht="15" customHeight="1" x14ac:dyDescent="0.25">
      <c r="A857" s="57" t="s">
        <v>9538</v>
      </c>
      <c r="B857" s="57">
        <v>856</v>
      </c>
      <c r="C857" s="73" t="s">
        <v>17800</v>
      </c>
      <c r="D857" s="57">
        <v>939</v>
      </c>
      <c r="E857" s="57" t="s">
        <v>17801</v>
      </c>
      <c r="F857" s="230" t="s">
        <v>17699</v>
      </c>
      <c r="G857" s="119">
        <v>775</v>
      </c>
      <c r="H857" s="57">
        <f t="shared" si="13"/>
        <v>77.5</v>
      </c>
      <c r="I857" s="57" t="s">
        <v>3085</v>
      </c>
      <c r="J857" s="57" t="s">
        <v>3196</v>
      </c>
      <c r="K857" s="57" t="s">
        <v>3196</v>
      </c>
      <c r="L857" s="57" t="s">
        <v>3196</v>
      </c>
      <c r="M857" s="57" t="s">
        <v>3196</v>
      </c>
      <c r="N857" s="57" t="s">
        <v>3228</v>
      </c>
      <c r="O857" s="57">
        <v>2</v>
      </c>
      <c r="P857" s="57" t="s">
        <v>9537</v>
      </c>
      <c r="R857" s="57" t="s">
        <v>17700</v>
      </c>
      <c r="S857" s="57">
        <v>1</v>
      </c>
      <c r="T857" s="57">
        <v>0.3</v>
      </c>
      <c r="U857" s="57" t="str">
        <f>VLOOKUP(A857,'Individual Data'!$K$5:$AC$5544,12,FALSE)</f>
        <v>LFSO</v>
      </c>
      <c r="V857" s="14">
        <f>IFERROR(LOOKUP(H857,{30,43,48,53,58,63,68,73,78,83,88,93,97},{42,47,52,57,62,67,72,77,82,87,92,99,100}),999)</f>
        <v>77</v>
      </c>
      <c r="X857" s="57">
        <f>VLOOKUP(A857,'Individual Data'!$K$5:$AC$5544,8,FALSE)</f>
        <v>4</v>
      </c>
      <c r="Y857" s="57">
        <f>VLOOKUP(A857,'Individual Data'!$K$5:$AC$5544,9,FALSE)</f>
        <v>2019</v>
      </c>
    </row>
    <row r="858" spans="1:25" ht="15" customHeight="1" x14ac:dyDescent="0.25">
      <c r="A858" s="57" t="s">
        <v>7014</v>
      </c>
      <c r="B858" s="57">
        <v>857</v>
      </c>
      <c r="C858" s="73" t="s">
        <v>17798</v>
      </c>
      <c r="D858" s="57">
        <v>938</v>
      </c>
      <c r="E858" s="57" t="s">
        <v>17799</v>
      </c>
      <c r="F858" s="230" t="s">
        <v>17699</v>
      </c>
      <c r="G858" s="119">
        <v>735</v>
      </c>
      <c r="H858" s="57">
        <f t="shared" si="13"/>
        <v>73.5</v>
      </c>
      <c r="I858" s="57" t="s">
        <v>3085</v>
      </c>
      <c r="J858" s="57" t="s">
        <v>3196</v>
      </c>
      <c r="K858" s="57" t="s">
        <v>3196</v>
      </c>
      <c r="L858" s="57" t="s">
        <v>3196</v>
      </c>
      <c r="M858" s="57" t="s">
        <v>3196</v>
      </c>
      <c r="N858" s="57" t="s">
        <v>3228</v>
      </c>
      <c r="O858" s="57">
        <v>2</v>
      </c>
      <c r="P858" s="57" t="s">
        <v>7013</v>
      </c>
      <c r="R858" s="57" t="s">
        <v>17700</v>
      </c>
      <c r="S858" s="57">
        <v>1</v>
      </c>
      <c r="T858" s="57">
        <v>0.3</v>
      </c>
      <c r="U858" s="57" t="str">
        <f>VLOOKUP(A858,'Individual Data'!$K$5:$AC$5544,12,FALSE)</f>
        <v>Unassigned</v>
      </c>
      <c r="V858" s="14">
        <f>IFERROR(LOOKUP(H858,{30,43,48,53,58,63,68,73,78,83,88,93,97},{42,47,52,57,62,67,72,77,82,87,92,99,100}),999)</f>
        <v>77</v>
      </c>
      <c r="X858" s="57" t="str">
        <f>VLOOKUP(A858,'Individual Data'!$K$5:$AC$5544,8,FALSE)</f>
        <v>NA</v>
      </c>
      <c r="Y858" s="57" t="str">
        <f>VLOOKUP(A858,'Individual Data'!$K$5:$AC$5544,9,FALSE)</f>
        <v>U</v>
      </c>
    </row>
    <row r="859" spans="1:25" ht="15" customHeight="1" x14ac:dyDescent="0.25">
      <c r="A859" s="57" t="s">
        <v>9274</v>
      </c>
      <c r="B859" s="57">
        <v>858</v>
      </c>
      <c r="C859" s="73" t="s">
        <v>17795</v>
      </c>
      <c r="D859" s="57">
        <v>937</v>
      </c>
      <c r="E859" s="57" t="s">
        <v>17797</v>
      </c>
      <c r="F859" s="230" t="s">
        <v>17699</v>
      </c>
      <c r="G859" s="119">
        <v>830</v>
      </c>
      <c r="H859" s="57">
        <f t="shared" si="13"/>
        <v>83</v>
      </c>
      <c r="I859" s="57" t="s">
        <v>3085</v>
      </c>
      <c r="J859" s="57" t="s">
        <v>3196</v>
      </c>
      <c r="K859" s="57" t="s">
        <v>3196</v>
      </c>
      <c r="L859" s="57" t="s">
        <v>3196</v>
      </c>
      <c r="M859" s="57" t="s">
        <v>3196</v>
      </c>
      <c r="N859" s="57" t="s">
        <v>3228</v>
      </c>
      <c r="O859" s="57">
        <v>2</v>
      </c>
      <c r="P859" s="57" t="s">
        <v>776</v>
      </c>
      <c r="R859" s="57" t="s">
        <v>17700</v>
      </c>
      <c r="S859" s="57">
        <v>1</v>
      </c>
      <c r="T859" s="57">
        <v>0.3</v>
      </c>
      <c r="U859" s="57" t="str">
        <f>VLOOKUP(A859,'Individual Data'!$K$5:$AC$5544,12,FALSE)</f>
        <v>Unassigned</v>
      </c>
      <c r="V859" s="14">
        <f>IFERROR(LOOKUP(H859,{30,43,48,53,58,63,68,73,78,83,88,93,97},{42,47,52,57,62,67,72,77,82,87,92,99,100}),999)</f>
        <v>87</v>
      </c>
      <c r="X859" s="57" t="str">
        <f>VLOOKUP(A859,'Individual Data'!$K$5:$AC$5544,8,FALSE)</f>
        <v>NA</v>
      </c>
      <c r="Y859" s="57" t="str">
        <f>VLOOKUP(A859,'Individual Data'!$K$5:$AC$5544,9,FALSE)</f>
        <v>U</v>
      </c>
    </row>
    <row r="860" spans="1:25" ht="15" customHeight="1" x14ac:dyDescent="0.25">
      <c r="A860" s="57" t="s">
        <v>3778</v>
      </c>
      <c r="B860" s="57">
        <v>859</v>
      </c>
      <c r="C860" s="73" t="s">
        <v>17795</v>
      </c>
      <c r="D860" s="57">
        <v>936</v>
      </c>
      <c r="E860" s="57" t="s">
        <v>17796</v>
      </c>
      <c r="F860" s="230" t="s">
        <v>17699</v>
      </c>
      <c r="G860" s="119">
        <v>860</v>
      </c>
      <c r="H860" s="57">
        <f t="shared" si="13"/>
        <v>86</v>
      </c>
      <c r="I860" s="57" t="s">
        <v>3225</v>
      </c>
      <c r="J860" s="57" t="s">
        <v>3228</v>
      </c>
      <c r="K860" s="57" t="s">
        <v>3228</v>
      </c>
      <c r="L860" s="57" t="s">
        <v>3196</v>
      </c>
      <c r="M860" s="57" t="s">
        <v>3196</v>
      </c>
      <c r="N860" s="57" t="s">
        <v>3196</v>
      </c>
      <c r="P860" s="57" t="s">
        <v>1261</v>
      </c>
      <c r="R860" s="57" t="s">
        <v>17700</v>
      </c>
      <c r="S860" s="57">
        <v>1</v>
      </c>
      <c r="T860" s="57">
        <v>9.9</v>
      </c>
      <c r="U860" s="57" t="str">
        <f>VLOOKUP(A860,'Individual Data'!$K$5:$AC$5544,12,FALSE)</f>
        <v>PLA1</v>
      </c>
      <c r="V860" s="14">
        <f>IFERROR(LOOKUP(H860,{30,43,48,53,58,63,68,73,78,83,88,93,97},{42,47,52,57,62,67,72,77,82,87,92,99,100}),999)</f>
        <v>87</v>
      </c>
      <c r="X860" s="57">
        <f>VLOOKUP(A860,'Individual Data'!$K$5:$AC$5544,8,FALSE)</f>
        <v>4</v>
      </c>
      <c r="Y860" s="57">
        <f>VLOOKUP(A860,'Individual Data'!$K$5:$AC$5544,9,FALSE)</f>
        <v>2019</v>
      </c>
    </row>
    <row r="861" spans="1:25" ht="15" customHeight="1" x14ac:dyDescent="0.25">
      <c r="A861" s="57" t="s">
        <v>6833</v>
      </c>
      <c r="B861" s="57">
        <v>860</v>
      </c>
      <c r="C861" s="73" t="s">
        <v>17791</v>
      </c>
      <c r="D861" s="57">
        <v>935</v>
      </c>
      <c r="E861" s="57" t="s">
        <v>17794</v>
      </c>
      <c r="F861" s="230" t="s">
        <v>17699</v>
      </c>
      <c r="G861" s="119">
        <v>765</v>
      </c>
      <c r="H861" s="57">
        <f t="shared" si="13"/>
        <v>76.5</v>
      </c>
      <c r="I861" s="57" t="s">
        <v>3085</v>
      </c>
      <c r="J861" s="57" t="s">
        <v>3196</v>
      </c>
      <c r="K861" s="57" t="s">
        <v>3196</v>
      </c>
      <c r="L861" s="57" t="s">
        <v>3196</v>
      </c>
      <c r="M861" s="57" t="s">
        <v>3196</v>
      </c>
      <c r="N861" s="57" t="s">
        <v>3228</v>
      </c>
      <c r="O861" s="57">
        <v>2</v>
      </c>
      <c r="P861" s="57" t="s">
        <v>8897</v>
      </c>
      <c r="R861" s="57" t="s">
        <v>17700</v>
      </c>
      <c r="S861" s="57">
        <v>1</v>
      </c>
      <c r="T861" s="57">
        <v>0.3</v>
      </c>
      <c r="U861" s="57" t="str">
        <f>VLOOKUP(A861,'Individual Data'!$K$5:$AC$5544,12,FALSE)</f>
        <v>IPCSR</v>
      </c>
      <c r="V861" s="14">
        <f>IFERROR(LOOKUP(H861,{30,43,48,53,58,63,68,73,78,83,88,93,97},{42,47,52,57,62,67,72,77,82,87,92,99,100}),999)</f>
        <v>77</v>
      </c>
      <c r="X861" s="57">
        <f>VLOOKUP(A861,'Individual Data'!$K$5:$AC$5544,8,FALSE)</f>
        <v>4</v>
      </c>
      <c r="Y861" s="57">
        <f>VLOOKUP(A861,'Individual Data'!$K$5:$AC$5544,9,FALSE)</f>
        <v>2019</v>
      </c>
    </row>
    <row r="862" spans="1:25" ht="15" customHeight="1" x14ac:dyDescent="0.25">
      <c r="A862" s="57" t="s">
        <v>8898</v>
      </c>
      <c r="B862" s="57">
        <v>861</v>
      </c>
      <c r="C862" s="73" t="s">
        <v>17791</v>
      </c>
      <c r="D862" s="57">
        <v>934</v>
      </c>
      <c r="E862" s="57" t="s">
        <v>17793</v>
      </c>
      <c r="F862" s="230" t="s">
        <v>17699</v>
      </c>
      <c r="G862" s="119">
        <v>745</v>
      </c>
      <c r="H862" s="57">
        <f t="shared" si="13"/>
        <v>74.5</v>
      </c>
      <c r="I862" s="57" t="s">
        <v>3225</v>
      </c>
      <c r="J862" s="57" t="s">
        <v>3196</v>
      </c>
      <c r="K862" s="57" t="s">
        <v>3196</v>
      </c>
      <c r="L862" s="57" t="s">
        <v>3196</v>
      </c>
      <c r="M862" s="57" t="s">
        <v>3196</v>
      </c>
      <c r="N862" s="57" t="s">
        <v>3228</v>
      </c>
      <c r="O862" s="57">
        <v>2</v>
      </c>
      <c r="P862" s="57" t="s">
        <v>6771</v>
      </c>
      <c r="R862" s="57" t="s">
        <v>17700</v>
      </c>
      <c r="S862" s="57">
        <v>1</v>
      </c>
      <c r="T862" s="57">
        <v>0.3</v>
      </c>
      <c r="U862" s="57" t="str">
        <f>VLOOKUP(A862,'Individual Data'!$K$5:$AC$5544,12,FALSE)</f>
        <v>IPCSR</v>
      </c>
      <c r="V862" s="14">
        <f>IFERROR(LOOKUP(H862,{30,43,48,53,58,63,68,73,78,83,88,93,97},{42,47,52,57,62,67,72,77,82,87,92,99,100}),999)</f>
        <v>77</v>
      </c>
      <c r="X862" s="57">
        <f>VLOOKUP(A862,'Individual Data'!$K$5:$AC$5544,8,FALSE)</f>
        <v>4</v>
      </c>
      <c r="Y862" s="57">
        <f>VLOOKUP(A862,'Individual Data'!$K$5:$AC$5544,9,FALSE)</f>
        <v>2019</v>
      </c>
    </row>
    <row r="863" spans="1:25" ht="15" customHeight="1" x14ac:dyDescent="0.25">
      <c r="A863" s="57" t="s">
        <v>6772</v>
      </c>
      <c r="B863" s="57">
        <v>862</v>
      </c>
      <c r="C863" s="73" t="s">
        <v>17791</v>
      </c>
      <c r="D863" s="57">
        <v>933</v>
      </c>
      <c r="E863" s="57" t="s">
        <v>17792</v>
      </c>
      <c r="F863" s="230" t="s">
        <v>17699</v>
      </c>
      <c r="G863" s="119">
        <v>730</v>
      </c>
      <c r="H863" s="57">
        <f t="shared" si="13"/>
        <v>73</v>
      </c>
      <c r="I863" s="57" t="s">
        <v>3225</v>
      </c>
      <c r="J863" s="57" t="s">
        <v>3196</v>
      </c>
      <c r="K863" s="57" t="s">
        <v>3196</v>
      </c>
      <c r="L863" s="57" t="s">
        <v>3196</v>
      </c>
      <c r="M863" s="57" t="s">
        <v>3196</v>
      </c>
      <c r="N863" s="57" t="s">
        <v>3228</v>
      </c>
      <c r="O863" s="57">
        <v>2</v>
      </c>
      <c r="P863" s="57" t="s">
        <v>6832</v>
      </c>
      <c r="R863" s="57" t="s">
        <v>17700</v>
      </c>
      <c r="S863" s="57">
        <v>1</v>
      </c>
      <c r="T863" s="57">
        <v>9.9</v>
      </c>
      <c r="U863" s="57" t="str">
        <f>VLOOKUP(A863,'Individual Data'!$K$5:$AC$5544,12,FALSE)</f>
        <v>NPTH</v>
      </c>
      <c r="V863" s="14">
        <f>IFERROR(LOOKUP(H863,{30,43,48,53,58,63,68,73,78,83,88,93,97},{42,47,52,57,62,67,72,77,82,87,92,99,100}),999)</f>
        <v>77</v>
      </c>
      <c r="X863" s="57">
        <f>VLOOKUP(A863,'Individual Data'!$K$5:$AC$5544,8,FALSE)</f>
        <v>4</v>
      </c>
      <c r="Y863" s="57">
        <f>VLOOKUP(A863,'Individual Data'!$K$5:$AC$5544,9,FALSE)</f>
        <v>2019</v>
      </c>
    </row>
    <row r="864" spans="1:25" ht="15" customHeight="1" x14ac:dyDescent="0.25">
      <c r="A864" s="57" t="s">
        <v>9128</v>
      </c>
      <c r="B864" s="57">
        <v>863</v>
      </c>
      <c r="C864" s="73" t="s">
        <v>17784</v>
      </c>
      <c r="D864" s="57">
        <v>932</v>
      </c>
      <c r="E864" s="57" t="s">
        <v>17790</v>
      </c>
      <c r="F864" s="228" t="s">
        <v>17699</v>
      </c>
      <c r="G864" s="119">
        <v>750</v>
      </c>
      <c r="H864" s="57">
        <f t="shared" si="13"/>
        <v>75</v>
      </c>
      <c r="I864" s="57" t="s">
        <v>3085</v>
      </c>
      <c r="J864" s="57" t="s">
        <v>3228</v>
      </c>
      <c r="K864" s="57" t="s">
        <v>3196</v>
      </c>
      <c r="L864" s="57" t="s">
        <v>3196</v>
      </c>
      <c r="M864" s="57" t="s">
        <v>3196</v>
      </c>
      <c r="N864" s="57" t="s">
        <v>3196</v>
      </c>
      <c r="P864" s="57" t="s">
        <v>15709</v>
      </c>
      <c r="R864" s="57" t="s">
        <v>17700</v>
      </c>
      <c r="S864" s="57">
        <v>1</v>
      </c>
      <c r="T864" s="57">
        <v>9.9</v>
      </c>
      <c r="U864" s="57" t="str">
        <f>VLOOKUP(A864,'Individual Data'!$K$5:$AC$5544,12,FALSE)</f>
        <v>BCA1</v>
      </c>
      <c r="V864" s="14">
        <f>IFERROR(LOOKUP(H864,{30,43,48,53,58,63,68,73,78,83,88,93,97},{42,47,52,57,62,67,72,77,82,87,92,99,100}),999)</f>
        <v>77</v>
      </c>
      <c r="X864" s="57">
        <f>VLOOKUP(A864,'Individual Data'!$K$5:$AC$5544,8,FALSE)</f>
        <v>4</v>
      </c>
      <c r="Y864" s="57">
        <f>VLOOKUP(A864,'Individual Data'!$K$5:$AC$5544,9,FALSE)</f>
        <v>2019</v>
      </c>
    </row>
    <row r="865" spans="1:25" ht="15" customHeight="1" x14ac:dyDescent="0.25">
      <c r="A865" s="57" t="s">
        <v>3712</v>
      </c>
      <c r="B865" s="57">
        <v>864</v>
      </c>
      <c r="C865" s="73" t="s">
        <v>17784</v>
      </c>
      <c r="D865" s="57">
        <v>931</v>
      </c>
      <c r="E865" s="57" t="s">
        <v>17789</v>
      </c>
      <c r="F865" s="230" t="s">
        <v>17699</v>
      </c>
      <c r="G865" s="119">
        <v>825</v>
      </c>
      <c r="H865" s="57">
        <f t="shared" si="13"/>
        <v>82.5</v>
      </c>
      <c r="I865" s="57" t="s">
        <v>3225</v>
      </c>
      <c r="J865" s="57" t="s">
        <v>3196</v>
      </c>
      <c r="K865" s="57" t="s">
        <v>3196</v>
      </c>
      <c r="L865" s="57" t="s">
        <v>3196</v>
      </c>
      <c r="M865" s="57" t="s">
        <v>3196</v>
      </c>
      <c r="N865" s="57" t="s">
        <v>3228</v>
      </c>
      <c r="O865" s="57">
        <v>2</v>
      </c>
      <c r="P865" s="57" t="s">
        <v>3711</v>
      </c>
      <c r="R865" s="57" t="s">
        <v>17700</v>
      </c>
      <c r="S865" s="57">
        <v>1</v>
      </c>
      <c r="T865" s="57">
        <v>9.9</v>
      </c>
      <c r="U865" s="57" t="str">
        <f>VLOOKUP(A865,'Individual Data'!$K$5:$AC$5544,12,FALSE)</f>
        <v>PLA1</v>
      </c>
      <c r="V865" s="14">
        <f>IFERROR(LOOKUP(H865,{30,43,48,53,58,63,68,73,78,83,88,93,97},{42,47,52,57,62,67,72,77,82,87,92,99,100}),999)</f>
        <v>82</v>
      </c>
      <c r="X865" s="57">
        <f>VLOOKUP(A865,'Individual Data'!$K$5:$AC$5544,8,FALSE)</f>
        <v>4</v>
      </c>
      <c r="Y865" s="57">
        <f>VLOOKUP(A865,'Individual Data'!$K$5:$AC$5544,9,FALSE)</f>
        <v>2019</v>
      </c>
    </row>
    <row r="866" spans="1:25" ht="15" customHeight="1" x14ac:dyDescent="0.25">
      <c r="A866" s="57" t="s">
        <v>15710</v>
      </c>
      <c r="B866" s="57">
        <v>865</v>
      </c>
      <c r="C866" s="73" t="s">
        <v>17784</v>
      </c>
      <c r="D866" s="57">
        <v>930</v>
      </c>
      <c r="E866" s="57" t="s">
        <v>17787</v>
      </c>
      <c r="F866" s="230" t="s">
        <v>17788</v>
      </c>
      <c r="G866" s="119">
        <v>905</v>
      </c>
      <c r="H866" s="57">
        <f t="shared" si="13"/>
        <v>90.5</v>
      </c>
      <c r="I866" s="57" t="s">
        <v>3085</v>
      </c>
      <c r="J866" s="57" t="s">
        <v>3196</v>
      </c>
      <c r="K866" s="57" t="s">
        <v>3196</v>
      </c>
      <c r="L866" s="57" t="s">
        <v>3196</v>
      </c>
      <c r="M866" s="57" t="s">
        <v>3196</v>
      </c>
      <c r="N866" s="57" t="s">
        <v>3228</v>
      </c>
      <c r="O866" s="57">
        <v>2</v>
      </c>
      <c r="P866" s="57" t="s">
        <v>9165</v>
      </c>
      <c r="R866" s="57" t="s">
        <v>17700</v>
      </c>
      <c r="S866" s="57">
        <v>1</v>
      </c>
      <c r="T866" s="57">
        <v>9.9</v>
      </c>
      <c r="U866" s="57" t="str">
        <f>VLOOKUP(A866,'Individual Data'!$K$5:$AC$5544,12,FALSE)</f>
        <v>BCA1</v>
      </c>
      <c r="V866" s="14">
        <f>IFERROR(LOOKUP(H866,{30,43,48,53,58,63,68,73,78,83,88,93,97},{42,47,52,57,62,67,72,77,82,87,92,99,100}),999)</f>
        <v>92</v>
      </c>
      <c r="X866" s="57">
        <f>VLOOKUP(A866,'Individual Data'!$K$5:$AC$5544,8,FALSE)</f>
        <v>4</v>
      </c>
      <c r="Y866" s="57">
        <f>VLOOKUP(A866,'Individual Data'!$K$5:$AC$5544,9,FALSE)</f>
        <v>2019</v>
      </c>
    </row>
    <row r="867" spans="1:25" ht="15" customHeight="1" x14ac:dyDescent="0.25">
      <c r="A867" s="57" t="s">
        <v>3452</v>
      </c>
      <c r="B867" s="57">
        <v>866</v>
      </c>
      <c r="C867" s="73" t="s">
        <v>17784</v>
      </c>
      <c r="D867" s="57">
        <v>929</v>
      </c>
      <c r="E867" s="57" t="s">
        <v>17786</v>
      </c>
      <c r="F867" s="230" t="s">
        <v>17699</v>
      </c>
      <c r="G867" s="119">
        <v>830</v>
      </c>
      <c r="H867" s="57">
        <f t="shared" si="13"/>
        <v>83</v>
      </c>
      <c r="I867" s="57" t="s">
        <v>3085</v>
      </c>
      <c r="J867" s="57" t="s">
        <v>3196</v>
      </c>
      <c r="K867" s="57" t="s">
        <v>3196</v>
      </c>
      <c r="L867" s="57" t="s">
        <v>3196</v>
      </c>
      <c r="M867" s="57" t="s">
        <v>3196</v>
      </c>
      <c r="N867" s="57" t="s">
        <v>3228</v>
      </c>
      <c r="O867" s="57">
        <v>3</v>
      </c>
      <c r="P867" s="57" t="s">
        <v>3451</v>
      </c>
      <c r="R867" s="57" t="s">
        <v>17700</v>
      </c>
      <c r="S867" s="57">
        <v>1</v>
      </c>
      <c r="T867" s="57">
        <v>0.3</v>
      </c>
      <c r="U867" s="57" t="str">
        <f>VLOOKUP(A867,'Individual Data'!$K$5:$AC$5544,12,FALSE)</f>
        <v>PLA1</v>
      </c>
      <c r="V867" s="14">
        <f>IFERROR(LOOKUP(H867,{30,43,48,53,58,63,68,73,78,83,88,93,97},{42,47,52,57,62,67,72,77,82,87,92,99,100}),999)</f>
        <v>87</v>
      </c>
      <c r="X867" s="57">
        <f>VLOOKUP(A867,'Individual Data'!$K$5:$AC$5544,8,FALSE)</f>
        <v>4</v>
      </c>
      <c r="Y867" s="57">
        <f>VLOOKUP(A867,'Individual Data'!$K$5:$AC$5544,9,FALSE)</f>
        <v>2019</v>
      </c>
    </row>
    <row r="868" spans="1:25" ht="15" customHeight="1" x14ac:dyDescent="0.25">
      <c r="A868" s="57" t="s">
        <v>9166</v>
      </c>
      <c r="B868" s="57">
        <v>867</v>
      </c>
      <c r="C868" s="73" t="s">
        <v>17784</v>
      </c>
      <c r="D868" s="57">
        <v>928</v>
      </c>
      <c r="E868" s="57" t="s">
        <v>17785</v>
      </c>
      <c r="F868" s="230" t="s">
        <v>17699</v>
      </c>
      <c r="G868" s="119">
        <v>765</v>
      </c>
      <c r="H868" s="57">
        <f t="shared" si="13"/>
        <v>76.5</v>
      </c>
      <c r="I868" s="57" t="s">
        <v>3085</v>
      </c>
      <c r="J868" s="57" t="s">
        <v>3196</v>
      </c>
      <c r="K868" s="57" t="s">
        <v>3196</v>
      </c>
      <c r="L868" s="57" t="s">
        <v>3196</v>
      </c>
      <c r="M868" s="57" t="s">
        <v>3196</v>
      </c>
      <c r="N868" s="57" t="s">
        <v>3228</v>
      </c>
      <c r="O868" s="57">
        <v>3</v>
      </c>
      <c r="P868" s="57" t="s">
        <v>9127</v>
      </c>
      <c r="R868" s="57" t="s">
        <v>17700</v>
      </c>
      <c r="S868" s="57">
        <v>1</v>
      </c>
      <c r="T868" s="57">
        <v>0.4</v>
      </c>
      <c r="U868" s="57" t="str">
        <f>VLOOKUP(A868,'Individual Data'!$K$5:$AC$5544,12,FALSE)</f>
        <v>BCA1</v>
      </c>
      <c r="V868" s="14">
        <f>IFERROR(LOOKUP(H868,{30,43,48,53,58,63,68,73,78,83,88,93,97},{42,47,52,57,62,67,72,77,82,87,92,99,100}),999)</f>
        <v>77</v>
      </c>
      <c r="X868" s="57">
        <f>VLOOKUP(A868,'Individual Data'!$K$5:$AC$5544,8,FALSE)</f>
        <v>5</v>
      </c>
      <c r="Y868" s="57">
        <f>VLOOKUP(A868,'Individual Data'!$K$5:$AC$5544,9,FALSE)</f>
        <v>2018</v>
      </c>
    </row>
    <row r="869" spans="1:25" ht="15" customHeight="1" x14ac:dyDescent="0.25">
      <c r="A869" s="57" t="s">
        <v>9143</v>
      </c>
      <c r="B869" s="57">
        <v>868</v>
      </c>
      <c r="C869" s="73" t="s">
        <v>17773</v>
      </c>
      <c r="D869" s="57">
        <v>927</v>
      </c>
      <c r="E869" s="57" t="s">
        <v>17782</v>
      </c>
      <c r="F869" s="230" t="s">
        <v>17699</v>
      </c>
      <c r="G869" s="119">
        <v>785</v>
      </c>
      <c r="H869" s="57">
        <f t="shared" si="13"/>
        <v>78.5</v>
      </c>
      <c r="I869" s="57" t="s">
        <v>3225</v>
      </c>
      <c r="J869" s="57" t="s">
        <v>3196</v>
      </c>
      <c r="K869" s="57" t="s">
        <v>3196</v>
      </c>
      <c r="L869" s="57" t="s">
        <v>3196</v>
      </c>
      <c r="M869" s="57" t="s">
        <v>3196</v>
      </c>
      <c r="N869" s="57" t="s">
        <v>3228</v>
      </c>
      <c r="O869" s="57">
        <v>3</v>
      </c>
      <c r="P869" s="57" t="s">
        <v>6636</v>
      </c>
      <c r="R869" s="57" t="s">
        <v>17700</v>
      </c>
      <c r="S869" s="57">
        <v>1</v>
      </c>
      <c r="T869" s="57">
        <v>1.3</v>
      </c>
      <c r="U869" s="57" t="str">
        <f>VLOOKUP(A869,'Individual Data'!$K$5:$AC$5544,12,FALSE)</f>
        <v>Unassigned</v>
      </c>
      <c r="V869" s="14">
        <f>IFERROR(LOOKUP(H869,{30,43,48,53,58,63,68,73,78,83,88,93,97},{42,47,52,57,62,67,72,77,82,87,92,99,100}),999)</f>
        <v>82</v>
      </c>
      <c r="W869" s="57" t="s">
        <v>17783</v>
      </c>
      <c r="X869" s="57" t="str">
        <f>VLOOKUP(A869,'Individual Data'!$K$5:$AC$5544,8,FALSE)</f>
        <v>NA</v>
      </c>
      <c r="Y869" s="57" t="str">
        <f>VLOOKUP(A869,'Individual Data'!$K$5:$AC$5544,9,FALSE)</f>
        <v>U</v>
      </c>
    </row>
    <row r="870" spans="1:25" ht="15" customHeight="1" x14ac:dyDescent="0.25">
      <c r="A870" s="57" t="s">
        <v>3540</v>
      </c>
      <c r="B870" s="57">
        <v>869</v>
      </c>
      <c r="C870" s="73" t="s">
        <v>17773</v>
      </c>
      <c r="D870" s="57">
        <v>926</v>
      </c>
      <c r="E870" s="57" t="s">
        <v>17781</v>
      </c>
      <c r="F870" s="230" t="s">
        <v>17699</v>
      </c>
      <c r="G870" s="119">
        <v>860</v>
      </c>
      <c r="H870" s="57">
        <f t="shared" si="13"/>
        <v>86</v>
      </c>
      <c r="I870" s="57" t="s">
        <v>3225</v>
      </c>
      <c r="J870" s="57" t="s">
        <v>3196</v>
      </c>
      <c r="K870" s="57" t="s">
        <v>3196</v>
      </c>
      <c r="L870" s="57" t="s">
        <v>3196</v>
      </c>
      <c r="M870" s="57" t="s">
        <v>3196</v>
      </c>
      <c r="N870" s="57" t="s">
        <v>3228</v>
      </c>
      <c r="O870" s="57">
        <v>3</v>
      </c>
      <c r="P870" s="57" t="s">
        <v>8882</v>
      </c>
      <c r="R870" s="57" t="s">
        <v>17700</v>
      </c>
      <c r="S870" s="57">
        <v>1</v>
      </c>
      <c r="T870" s="57">
        <v>0.4</v>
      </c>
      <c r="U870" s="57" t="str">
        <f>VLOOKUP(A870,'Individual Data'!$K$5:$AC$5544,12,FALSE)</f>
        <v>LFH UNK</v>
      </c>
      <c r="V870" s="14">
        <f>IFERROR(LOOKUP(H870,{30,43,48,53,58,63,68,73,78,83,88,93,97},{42,47,52,57,62,67,72,77,82,87,92,99,100}),999)</f>
        <v>87</v>
      </c>
      <c r="X870" s="57">
        <f>VLOOKUP(A870,'Individual Data'!$K$5:$AC$5544,8,FALSE)</f>
        <v>5</v>
      </c>
      <c r="Y870" s="57">
        <f>VLOOKUP(A870,'Individual Data'!$K$5:$AC$5544,9,FALSE)</f>
        <v>2018</v>
      </c>
    </row>
    <row r="871" spans="1:25" ht="15" customHeight="1" x14ac:dyDescent="0.25">
      <c r="A871" s="57" t="s">
        <v>17779</v>
      </c>
      <c r="B871" s="57">
        <v>870</v>
      </c>
      <c r="C871" s="73" t="s">
        <v>17773</v>
      </c>
      <c r="D871" s="57">
        <v>925</v>
      </c>
      <c r="E871" s="57" t="s">
        <v>17780</v>
      </c>
      <c r="F871" s="230" t="s">
        <v>17699</v>
      </c>
      <c r="G871" s="119">
        <v>725</v>
      </c>
      <c r="H871" s="57">
        <f t="shared" si="13"/>
        <v>72.5</v>
      </c>
      <c r="I871" s="57" t="s">
        <v>3085</v>
      </c>
      <c r="J871" s="57" t="s">
        <v>3196</v>
      </c>
      <c r="K871" s="57" t="s">
        <v>3196</v>
      </c>
      <c r="L871" s="57" t="s">
        <v>3196</v>
      </c>
      <c r="M871" s="57" t="s">
        <v>3196</v>
      </c>
      <c r="N871" s="57" t="s">
        <v>3228</v>
      </c>
      <c r="O871" s="57">
        <v>3</v>
      </c>
      <c r="P871" s="57" t="s">
        <v>8918</v>
      </c>
      <c r="R871" s="57" t="s">
        <v>17700</v>
      </c>
      <c r="S871" s="57">
        <v>1</v>
      </c>
      <c r="T871" s="57">
        <v>0.3</v>
      </c>
      <c r="U871" s="57" t="e">
        <f>VLOOKUP(A871,'Individual Data'!$K$5:$AC$5544,12,FALSE)</f>
        <v>#N/A</v>
      </c>
      <c r="V871" s="14">
        <f>IFERROR(LOOKUP(H871,{30,43,48,53,58,63,68,73,78,83,88,93,97},{42,47,52,57,62,67,72,77,82,87,92,99,100}),999)</f>
        <v>72</v>
      </c>
      <c r="X871" s="57" t="e">
        <f>VLOOKUP(A871,'Individual Data'!$K$5:$AC$5544,8,FALSE)</f>
        <v>#N/A</v>
      </c>
      <c r="Y871" s="57" t="e">
        <f>VLOOKUP(A871,'Individual Data'!$K$5:$AC$5544,9,FALSE)</f>
        <v>#N/A</v>
      </c>
    </row>
    <row r="872" spans="1:25" ht="15" customHeight="1" x14ac:dyDescent="0.25">
      <c r="A872" s="57" t="s">
        <v>12109</v>
      </c>
      <c r="B872" s="57">
        <v>871</v>
      </c>
      <c r="C872" s="73" t="s">
        <v>17773</v>
      </c>
      <c r="D872" s="57">
        <v>924</v>
      </c>
      <c r="E872" s="57" t="s">
        <v>17778</v>
      </c>
      <c r="F872" s="230" t="s">
        <v>17699</v>
      </c>
      <c r="G872" s="119">
        <v>985</v>
      </c>
      <c r="H872" s="57">
        <f t="shared" si="13"/>
        <v>98.5</v>
      </c>
      <c r="I872" s="57" t="s">
        <v>3225</v>
      </c>
      <c r="J872" s="57" t="s">
        <v>3196</v>
      </c>
      <c r="K872" s="57" t="s">
        <v>3228</v>
      </c>
      <c r="L872" s="57" t="s">
        <v>3196</v>
      </c>
      <c r="M872" s="57" t="s">
        <v>3196</v>
      </c>
      <c r="N872" s="57" t="s">
        <v>3196</v>
      </c>
      <c r="P872" s="57" t="s">
        <v>6893</v>
      </c>
      <c r="R872" s="57" t="s">
        <v>17700</v>
      </c>
      <c r="S872" s="57">
        <v>1</v>
      </c>
      <c r="T872" s="57">
        <v>9.9</v>
      </c>
      <c r="U872" s="57" t="str">
        <f>VLOOKUP(A872,'Individual Data'!$K$5:$AC$5544,12,FALSE)</f>
        <v>PLA1</v>
      </c>
      <c r="V872" s="14">
        <f>IFERROR(LOOKUP(H872,{30,43,48,53,58,63,68,73,78,83,88,93,97},{42,47,52,57,62,67,72,77,82,87,92,99,100}),999)</f>
        <v>100</v>
      </c>
      <c r="X872" s="57">
        <f>VLOOKUP(A872,'Individual Data'!$K$5:$AC$5544,8,FALSE)</f>
        <v>4</v>
      </c>
      <c r="Y872" s="57">
        <f>VLOOKUP(A872,'Individual Data'!$K$5:$AC$5544,9,FALSE)</f>
        <v>2019</v>
      </c>
    </row>
    <row r="873" spans="1:25" ht="15" customHeight="1" x14ac:dyDescent="0.25">
      <c r="A873" s="57" t="s">
        <v>8883</v>
      </c>
      <c r="B873" s="57">
        <v>872</v>
      </c>
      <c r="C873" s="73" t="s">
        <v>17773</v>
      </c>
      <c r="D873" s="57">
        <v>923</v>
      </c>
      <c r="E873" s="57" t="s">
        <v>17777</v>
      </c>
      <c r="F873" s="230" t="s">
        <v>17699</v>
      </c>
      <c r="G873" s="119">
        <v>810</v>
      </c>
      <c r="H873" s="57">
        <f t="shared" si="13"/>
        <v>81</v>
      </c>
      <c r="I873" s="57" t="s">
        <v>3085</v>
      </c>
      <c r="J873" s="57" t="s">
        <v>3196</v>
      </c>
      <c r="K873" s="57" t="s">
        <v>3196</v>
      </c>
      <c r="L873" s="57" t="s">
        <v>3196</v>
      </c>
      <c r="M873" s="57" t="s">
        <v>3196</v>
      </c>
      <c r="N873" s="57" t="s">
        <v>3228</v>
      </c>
      <c r="O873" s="57">
        <v>3</v>
      </c>
      <c r="P873" s="57" t="s">
        <v>2027</v>
      </c>
      <c r="R873" s="57" t="s">
        <v>17700</v>
      </c>
      <c r="S873" s="57">
        <v>1</v>
      </c>
      <c r="T873" s="57">
        <v>9.9</v>
      </c>
      <c r="U873" s="57" t="str">
        <f>VLOOKUP(A873,'Individual Data'!$K$5:$AC$5544,12,FALSE)</f>
        <v>PLA1</v>
      </c>
      <c r="V873" s="14">
        <f>IFERROR(LOOKUP(H873,{30,43,48,53,58,63,68,73,78,83,88,93,97},{42,47,52,57,62,67,72,77,82,87,92,99,100}),999)</f>
        <v>82</v>
      </c>
      <c r="X873" s="57">
        <f>VLOOKUP(A873,'Individual Data'!$K$5:$AC$5544,8,FALSE)</f>
        <v>4</v>
      </c>
      <c r="Y873" s="57">
        <f>VLOOKUP(A873,'Individual Data'!$K$5:$AC$5544,9,FALSE)</f>
        <v>2019</v>
      </c>
    </row>
    <row r="874" spans="1:25" ht="15" customHeight="1" x14ac:dyDescent="0.25">
      <c r="A874" s="57" t="s">
        <v>6894</v>
      </c>
      <c r="B874" s="57">
        <v>873</v>
      </c>
      <c r="C874" s="73" t="s">
        <v>17773</v>
      </c>
      <c r="D874" s="57">
        <v>922</v>
      </c>
      <c r="E874" s="57" t="s">
        <v>17776</v>
      </c>
      <c r="F874" s="230" t="s">
        <v>17699</v>
      </c>
      <c r="G874" s="119">
        <v>820</v>
      </c>
      <c r="H874" s="57">
        <f t="shared" si="13"/>
        <v>82</v>
      </c>
      <c r="I874" s="57" t="s">
        <v>3085</v>
      </c>
      <c r="J874" s="57" t="s">
        <v>3228</v>
      </c>
      <c r="K874" s="57" t="s">
        <v>3228</v>
      </c>
      <c r="L874" s="57" t="s">
        <v>3196</v>
      </c>
      <c r="M874" s="57" t="s">
        <v>3196</v>
      </c>
      <c r="N874" s="57" t="s">
        <v>3196</v>
      </c>
      <c r="P874" s="57" t="s">
        <v>1233</v>
      </c>
      <c r="R874" s="57" t="s">
        <v>17700</v>
      </c>
      <c r="S874" s="57">
        <v>1</v>
      </c>
      <c r="T874" s="57">
        <v>9.9</v>
      </c>
      <c r="U874" s="57" t="str">
        <f>VLOOKUP(A874,'Individual Data'!$K$5:$AC$5544,12,FALSE)</f>
        <v>PLA1</v>
      </c>
      <c r="V874" s="14">
        <f>IFERROR(LOOKUP(H874,{30,43,48,53,58,63,68,73,78,83,88,93,97},{42,47,52,57,62,67,72,77,82,87,92,99,100}),999)</f>
        <v>82</v>
      </c>
      <c r="X874" s="57">
        <f>VLOOKUP(A874,'Individual Data'!$K$5:$AC$5544,8,FALSE)</f>
        <v>5</v>
      </c>
      <c r="Y874" s="57">
        <f>VLOOKUP(A874,'Individual Data'!$K$5:$AC$5544,9,FALSE)</f>
        <v>2018</v>
      </c>
    </row>
    <row r="875" spans="1:25" ht="15" customHeight="1" x14ac:dyDescent="0.25">
      <c r="A875" s="57" t="s">
        <v>7153</v>
      </c>
      <c r="B875" s="57">
        <v>874</v>
      </c>
      <c r="C875" s="73" t="s">
        <v>17773</v>
      </c>
      <c r="D875" s="57">
        <v>921</v>
      </c>
      <c r="E875" s="57" t="s">
        <v>17775</v>
      </c>
      <c r="F875" s="230" t="s">
        <v>17699</v>
      </c>
      <c r="G875" s="119">
        <v>790</v>
      </c>
      <c r="H875" s="57">
        <f t="shared" si="13"/>
        <v>79</v>
      </c>
      <c r="I875" s="57" t="s">
        <v>3085</v>
      </c>
      <c r="J875" s="57" t="s">
        <v>3196</v>
      </c>
      <c r="K875" s="57" t="s">
        <v>3196</v>
      </c>
      <c r="L875" s="57" t="s">
        <v>3196</v>
      </c>
      <c r="M875" s="57" t="s">
        <v>3196</v>
      </c>
      <c r="N875" s="57" t="s">
        <v>3228</v>
      </c>
      <c r="O875" s="57">
        <v>3</v>
      </c>
      <c r="P875" s="57" t="s">
        <v>7152</v>
      </c>
      <c r="R875" s="57" t="s">
        <v>17700</v>
      </c>
      <c r="S875" s="57">
        <v>1</v>
      </c>
      <c r="T875" s="57">
        <v>0.3</v>
      </c>
      <c r="U875" s="57" t="str">
        <f>VLOOKUP(A875,'Individual Data'!$K$5:$AC$5544,12,FALSE)</f>
        <v>PLA1</v>
      </c>
      <c r="V875" s="14">
        <f>IFERROR(LOOKUP(H875,{30,43,48,53,58,63,68,73,78,83,88,93,97},{42,47,52,57,62,67,72,77,82,87,92,99,100}),999)</f>
        <v>82</v>
      </c>
      <c r="X875" s="57">
        <f>VLOOKUP(A875,'Individual Data'!$K$5:$AC$5544,8,FALSE)</f>
        <v>4</v>
      </c>
      <c r="Y875" s="57">
        <f>VLOOKUP(A875,'Individual Data'!$K$5:$AC$5544,9,FALSE)</f>
        <v>2019</v>
      </c>
    </row>
    <row r="876" spans="1:25" ht="15" customHeight="1" x14ac:dyDescent="0.25">
      <c r="A876" s="57" t="s">
        <v>6637</v>
      </c>
      <c r="B876" s="57">
        <v>875</v>
      </c>
      <c r="C876" s="73" t="s">
        <v>17773</v>
      </c>
      <c r="D876" s="57">
        <v>920</v>
      </c>
      <c r="E876" s="57" t="s">
        <v>17774</v>
      </c>
      <c r="F876" s="230" t="s">
        <v>17699</v>
      </c>
      <c r="G876" s="119">
        <v>870</v>
      </c>
      <c r="H876" s="57">
        <f t="shared" si="13"/>
        <v>87</v>
      </c>
      <c r="I876" s="57" t="s">
        <v>3225</v>
      </c>
      <c r="J876" s="57" t="s">
        <v>3196</v>
      </c>
      <c r="K876" s="57" t="s">
        <v>3196</v>
      </c>
      <c r="L876" s="57" t="s">
        <v>3196</v>
      </c>
      <c r="M876" s="57" t="s">
        <v>3196</v>
      </c>
      <c r="N876" s="57" t="s">
        <v>3228</v>
      </c>
      <c r="O876" s="57">
        <v>3</v>
      </c>
      <c r="P876" s="57" t="s">
        <v>3539</v>
      </c>
      <c r="R876" s="57" t="s">
        <v>17700</v>
      </c>
      <c r="S876" s="57">
        <v>1</v>
      </c>
      <c r="T876" s="57">
        <v>0.3</v>
      </c>
      <c r="U876" s="57" t="str">
        <f>VLOOKUP(A876,'Individual Data'!$K$5:$AC$5544,12,FALSE)</f>
        <v>NLVA</v>
      </c>
      <c r="V876" s="14">
        <f>IFERROR(LOOKUP(H876,{30,43,48,53,58,63,68,73,78,83,88,93,97},{42,47,52,57,62,67,72,77,82,87,92,99,100}),999)</f>
        <v>87</v>
      </c>
      <c r="X876" s="57">
        <f>VLOOKUP(A876,'Individual Data'!$K$5:$AC$5544,8,FALSE)</f>
        <v>4</v>
      </c>
      <c r="Y876" s="57">
        <f>VLOOKUP(A876,'Individual Data'!$K$5:$AC$5544,9,FALSE)</f>
        <v>2019</v>
      </c>
    </row>
    <row r="877" spans="1:25" ht="15" customHeight="1" x14ac:dyDescent="0.25">
      <c r="A877" s="57" t="s">
        <v>9244</v>
      </c>
      <c r="B877" s="57">
        <v>876</v>
      </c>
      <c r="C877" s="73" t="s">
        <v>17767</v>
      </c>
      <c r="D877" s="57">
        <v>919</v>
      </c>
      <c r="E877" s="57" t="s">
        <v>17772</v>
      </c>
      <c r="F877" s="230" t="s">
        <v>17699</v>
      </c>
      <c r="G877" s="119">
        <v>790</v>
      </c>
      <c r="H877" s="57">
        <f t="shared" si="13"/>
        <v>79</v>
      </c>
      <c r="I877" s="57" t="s">
        <v>3085</v>
      </c>
      <c r="J877" s="57" t="s">
        <v>3196</v>
      </c>
      <c r="K877" s="57" t="s">
        <v>3196</v>
      </c>
      <c r="L877" s="57" t="s">
        <v>3196</v>
      </c>
      <c r="M877" s="57" t="s">
        <v>3196</v>
      </c>
      <c r="N877" s="57" t="s">
        <v>3228</v>
      </c>
      <c r="O877" s="57">
        <v>3</v>
      </c>
      <c r="P877" s="57" t="s">
        <v>919</v>
      </c>
      <c r="R877" s="57" t="s">
        <v>17700</v>
      </c>
      <c r="S877" s="57">
        <v>1</v>
      </c>
      <c r="T877" s="57">
        <v>0.3</v>
      </c>
      <c r="U877" s="57" t="str">
        <f>VLOOKUP(A877,'Individual Data'!$K$5:$AC$5544,12,FALSE)</f>
        <v>PLA1</v>
      </c>
      <c r="V877" s="14">
        <f>IFERROR(LOOKUP(H877,{30,43,48,53,58,63,68,73,78,83,88,93,97},{42,47,52,57,62,67,72,77,82,87,92,99,100}),999)</f>
        <v>82</v>
      </c>
      <c r="X877" s="57">
        <f>VLOOKUP(A877,'Individual Data'!$K$5:$AC$5544,8,FALSE)</f>
        <v>4</v>
      </c>
      <c r="Y877" s="57">
        <f>VLOOKUP(A877,'Individual Data'!$K$5:$AC$5544,9,FALSE)</f>
        <v>2019</v>
      </c>
    </row>
    <row r="878" spans="1:25" ht="15" customHeight="1" x14ac:dyDescent="0.25">
      <c r="A878" s="57" t="s">
        <v>6438</v>
      </c>
      <c r="B878" s="57">
        <v>877</v>
      </c>
      <c r="C878" s="73" t="s">
        <v>17767</v>
      </c>
      <c r="D878" s="57">
        <v>918</v>
      </c>
      <c r="E878" s="57" t="s">
        <v>17771</v>
      </c>
      <c r="F878" s="230" t="s">
        <v>17699</v>
      </c>
      <c r="G878" s="119">
        <v>775</v>
      </c>
      <c r="H878" s="57">
        <f t="shared" si="13"/>
        <v>77.5</v>
      </c>
      <c r="I878" s="57" t="s">
        <v>3225</v>
      </c>
      <c r="J878" s="57" t="s">
        <v>3196</v>
      </c>
      <c r="K878" s="57" t="s">
        <v>3196</v>
      </c>
      <c r="L878" s="57" t="s">
        <v>3196</v>
      </c>
      <c r="M878" s="57" t="s">
        <v>3196</v>
      </c>
      <c r="N878" s="57" t="s">
        <v>3228</v>
      </c>
      <c r="O878" s="57">
        <v>3</v>
      </c>
      <c r="P878" s="57" t="s">
        <v>9243</v>
      </c>
      <c r="R878" s="57" t="s">
        <v>17700</v>
      </c>
      <c r="S878" s="57">
        <v>1</v>
      </c>
      <c r="T878" s="57">
        <v>0.3</v>
      </c>
      <c r="U878" s="57" t="str">
        <f>VLOOKUP(A878,'Individual Data'!$K$5:$AC$5544,12,FALSE)</f>
        <v>IPCSR</v>
      </c>
      <c r="V878" s="14">
        <f>IFERROR(LOOKUP(H878,{30,43,48,53,58,63,68,73,78,83,88,93,97},{42,47,52,57,62,67,72,77,82,87,92,99,100}),999)</f>
        <v>77</v>
      </c>
      <c r="X878" s="57">
        <f>VLOOKUP(A878,'Individual Data'!$K$5:$AC$5544,8,FALSE)</f>
        <v>4</v>
      </c>
      <c r="Y878" s="57">
        <f>VLOOKUP(A878,'Individual Data'!$K$5:$AC$5544,9,FALSE)</f>
        <v>2019</v>
      </c>
    </row>
    <row r="879" spans="1:25" ht="15" customHeight="1" x14ac:dyDescent="0.25">
      <c r="A879" s="57" t="s">
        <v>8956</v>
      </c>
      <c r="B879" s="57">
        <v>878</v>
      </c>
      <c r="C879" s="73" t="s">
        <v>17767</v>
      </c>
      <c r="D879" s="57">
        <v>917</v>
      </c>
      <c r="E879" s="57" t="s">
        <v>17770</v>
      </c>
      <c r="F879" s="230" t="s">
        <v>17699</v>
      </c>
      <c r="G879" s="119">
        <v>840</v>
      </c>
      <c r="H879" s="57">
        <f t="shared" si="13"/>
        <v>84</v>
      </c>
      <c r="I879" s="57" t="s">
        <v>3085</v>
      </c>
      <c r="J879" s="57" t="s">
        <v>3228</v>
      </c>
      <c r="K879" s="57" t="s">
        <v>3228</v>
      </c>
      <c r="L879" s="57" t="s">
        <v>3196</v>
      </c>
      <c r="M879" s="57" t="s">
        <v>3196</v>
      </c>
      <c r="N879" s="57" t="s">
        <v>3196</v>
      </c>
      <c r="P879" s="57" t="s">
        <v>1184</v>
      </c>
      <c r="R879" s="57" t="s">
        <v>17700</v>
      </c>
      <c r="S879" s="57">
        <v>1</v>
      </c>
      <c r="T879" s="57">
        <v>9.9</v>
      </c>
      <c r="U879" s="57" t="str">
        <f>VLOOKUP(A879,'Individual Data'!$K$5:$AC$5544,12,FALSE)</f>
        <v>CJA1</v>
      </c>
      <c r="V879" s="14">
        <f>IFERROR(LOOKUP(H879,{30,43,48,53,58,63,68,73,78,83,88,93,97},{42,47,52,57,62,67,72,77,82,87,92,99,100}),999)</f>
        <v>87</v>
      </c>
      <c r="X879" s="57">
        <f>VLOOKUP(A879,'Individual Data'!$K$5:$AC$5544,8,FALSE)</f>
        <v>5</v>
      </c>
      <c r="Y879" s="57">
        <f>VLOOKUP(A879,'Individual Data'!$K$5:$AC$5544,9,FALSE)</f>
        <v>2018</v>
      </c>
    </row>
    <row r="880" spans="1:25" ht="15" customHeight="1" x14ac:dyDescent="0.25">
      <c r="A880" s="57" t="s">
        <v>6388</v>
      </c>
      <c r="B880" s="57">
        <v>879</v>
      </c>
      <c r="C880" s="73" t="s">
        <v>17767</v>
      </c>
      <c r="D880" s="57">
        <v>916</v>
      </c>
      <c r="E880" s="57" t="s">
        <v>17768</v>
      </c>
      <c r="F880" s="230" t="s">
        <v>17699</v>
      </c>
      <c r="G880" s="119">
        <v>795</v>
      </c>
      <c r="H880" s="57">
        <f t="shared" si="13"/>
        <v>79.5</v>
      </c>
      <c r="I880" s="57" t="s">
        <v>3085</v>
      </c>
      <c r="J880" s="57" t="s">
        <v>3196</v>
      </c>
      <c r="K880" s="57" t="s">
        <v>3196</v>
      </c>
      <c r="L880" s="57" t="s">
        <v>3196</v>
      </c>
      <c r="M880" s="57" t="s">
        <v>3196</v>
      </c>
      <c r="N880" s="57" t="s">
        <v>3228</v>
      </c>
      <c r="O880" s="57">
        <v>3</v>
      </c>
      <c r="P880" s="57" t="s">
        <v>6387</v>
      </c>
      <c r="R880" s="57" t="s">
        <v>17700</v>
      </c>
      <c r="S880" s="57">
        <v>1</v>
      </c>
      <c r="T880" s="57">
        <v>1.3</v>
      </c>
      <c r="U880" s="57" t="str">
        <f>VLOOKUP(A880,'Individual Data'!$K$5:$AC$5544,12,FALSE)</f>
        <v>Unassigned</v>
      </c>
      <c r="V880" s="14">
        <f>IFERROR(LOOKUP(H880,{30,43,48,53,58,63,68,73,78,83,88,93,97},{42,47,52,57,62,67,72,77,82,87,92,99,100}),999)</f>
        <v>82</v>
      </c>
      <c r="X880" s="57" t="str">
        <f>VLOOKUP(A880,'Individual Data'!$K$5:$AC$5544,8,FALSE)</f>
        <v>NA</v>
      </c>
      <c r="Y880" s="57" t="str">
        <f>VLOOKUP(A880,'Individual Data'!$K$5:$AC$5544,9,FALSE)</f>
        <v>U</v>
      </c>
    </row>
    <row r="881" spans="1:25" ht="15" customHeight="1" x14ac:dyDescent="0.25">
      <c r="A881" s="57" t="s">
        <v>3349</v>
      </c>
      <c r="B881" s="57">
        <v>880</v>
      </c>
      <c r="C881" s="73">
        <v>45197</v>
      </c>
      <c r="D881" s="57">
        <v>915</v>
      </c>
      <c r="E881" s="57" t="s">
        <v>17766</v>
      </c>
      <c r="F881" s="230" t="s">
        <v>17699</v>
      </c>
      <c r="G881" s="57">
        <v>765</v>
      </c>
      <c r="H881" s="57">
        <f t="shared" si="13"/>
        <v>76.5</v>
      </c>
      <c r="I881" s="57" t="s">
        <v>3225</v>
      </c>
      <c r="J881" s="57" t="s">
        <v>3196</v>
      </c>
      <c r="K881" s="57" t="s">
        <v>3196</v>
      </c>
      <c r="L881" s="57" t="s">
        <v>3196</v>
      </c>
      <c r="M881" s="57" t="s">
        <v>3196</v>
      </c>
      <c r="N881" s="57" t="s">
        <v>3228</v>
      </c>
      <c r="O881" s="57">
        <v>3</v>
      </c>
      <c r="P881" s="57" t="s">
        <v>3348</v>
      </c>
      <c r="R881" s="57" t="s">
        <v>17700</v>
      </c>
      <c r="S881" s="57">
        <v>1</v>
      </c>
      <c r="T881" s="57">
        <v>0.3</v>
      </c>
      <c r="U881" s="57" t="str">
        <f>VLOOKUP(A881,'Individual Data'!$K$5:$AC$5544,12,FALSE)</f>
        <v>NPTH</v>
      </c>
      <c r="V881" s="14">
        <f>IFERROR(LOOKUP(H881,{30,43,48,53,58,63,68,73,78,83,88,93,97},{42,47,52,57,62,67,72,77,82,87,92,99,100}),999)</f>
        <v>77</v>
      </c>
      <c r="X881" s="57">
        <f>VLOOKUP(A881,'Individual Data'!$K$5:$AC$5544,8,FALSE)</f>
        <v>4</v>
      </c>
      <c r="Y881" s="57">
        <f>VLOOKUP(A881,'Individual Data'!$K$5:$AC$5544,9,FALSE)</f>
        <v>2019</v>
      </c>
    </row>
    <row r="882" spans="1:25" ht="15" customHeight="1" x14ac:dyDescent="0.25">
      <c r="A882" s="57" t="s">
        <v>12051</v>
      </c>
      <c r="B882" s="57">
        <v>881</v>
      </c>
      <c r="C882" s="73">
        <v>45197</v>
      </c>
      <c r="D882" s="57">
        <v>914</v>
      </c>
      <c r="E882" s="57" t="s">
        <v>17765</v>
      </c>
      <c r="F882" s="230" t="s">
        <v>17699</v>
      </c>
      <c r="G882" s="57">
        <v>910</v>
      </c>
      <c r="H882" s="57">
        <f t="shared" si="13"/>
        <v>91</v>
      </c>
      <c r="I882" s="57" t="s">
        <v>3225</v>
      </c>
      <c r="J882" s="57" t="s">
        <v>3196</v>
      </c>
      <c r="K882" s="57" t="s">
        <v>3196</v>
      </c>
      <c r="L882" s="57" t="s">
        <v>3196</v>
      </c>
      <c r="M882" s="57" t="s">
        <v>3196</v>
      </c>
      <c r="N882" s="57" t="s">
        <v>3228</v>
      </c>
      <c r="O882" s="57">
        <v>3</v>
      </c>
      <c r="P882" s="57" t="s">
        <v>12050</v>
      </c>
      <c r="R882" s="57" t="s">
        <v>17700</v>
      </c>
      <c r="S882" s="57">
        <v>1</v>
      </c>
      <c r="T882" s="57">
        <v>9.9</v>
      </c>
      <c r="U882" s="57" t="str">
        <f>VLOOKUP(A882,'Individual Data'!$K$5:$AC$5544,12,FALSE)</f>
        <v>NLVA</v>
      </c>
      <c r="V882" s="14">
        <f>IFERROR(LOOKUP(H882,{30,43,48,53,58,63,68,73,78,83,88,93,97},{42,47,52,57,62,67,72,77,82,87,92,99,100}),999)</f>
        <v>92</v>
      </c>
      <c r="X882" s="57">
        <f>VLOOKUP(A882,'Individual Data'!$K$5:$AC$5544,8,FALSE)</f>
        <v>4</v>
      </c>
      <c r="Y882" s="57">
        <f>VLOOKUP(A882,'Individual Data'!$K$5:$AC$5544,9,FALSE)</f>
        <v>2019</v>
      </c>
    </row>
    <row r="883" spans="1:25" ht="15" customHeight="1" x14ac:dyDescent="0.25">
      <c r="A883" s="57" t="s">
        <v>8972</v>
      </c>
      <c r="B883" s="57">
        <v>882</v>
      </c>
      <c r="C883" s="73">
        <v>45198</v>
      </c>
      <c r="D883" s="57">
        <v>913</v>
      </c>
      <c r="E883" s="57" t="s">
        <v>17764</v>
      </c>
      <c r="F883" s="230" t="s">
        <v>17699</v>
      </c>
      <c r="G883" s="57">
        <v>800</v>
      </c>
      <c r="H883" s="57">
        <f t="shared" si="13"/>
        <v>80</v>
      </c>
      <c r="I883" s="57" t="s">
        <v>3085</v>
      </c>
      <c r="J883" s="57" t="s">
        <v>3196</v>
      </c>
      <c r="K883" s="57" t="s">
        <v>3196</v>
      </c>
      <c r="L883" s="57" t="s">
        <v>3196</v>
      </c>
      <c r="M883" s="57" t="s">
        <v>3196</v>
      </c>
      <c r="N883" s="57" t="s">
        <v>3228</v>
      </c>
      <c r="O883" s="57">
        <v>3</v>
      </c>
      <c r="P883" s="57" t="s">
        <v>8971</v>
      </c>
      <c r="R883" s="57" t="s">
        <v>17700</v>
      </c>
      <c r="S883" s="57">
        <v>1</v>
      </c>
      <c r="T883" s="57">
        <v>0.3</v>
      </c>
      <c r="U883" s="57" t="str">
        <f>VLOOKUP(A883,'Individual Data'!$K$5:$AC$5544,12,FALSE)</f>
        <v>BCA1</v>
      </c>
      <c r="V883" s="14">
        <f>IFERROR(LOOKUP(H883,{30,43,48,53,58,63,68,73,78,83,88,93,97},{42,47,52,57,62,67,72,77,82,87,92,99,100}),999)</f>
        <v>82</v>
      </c>
      <c r="X883" s="57">
        <f>VLOOKUP(A883,'Individual Data'!$K$5:$AC$5544,8,FALSE)</f>
        <v>4</v>
      </c>
      <c r="Y883" s="57">
        <f>VLOOKUP(A883,'Individual Data'!$K$5:$AC$5544,9,FALSE)</f>
        <v>2019</v>
      </c>
    </row>
    <row r="884" spans="1:25" ht="15" customHeight="1" x14ac:dyDescent="0.25">
      <c r="A884" s="57" t="s">
        <v>17761</v>
      </c>
      <c r="B884" s="57">
        <v>883</v>
      </c>
      <c r="C884" s="73">
        <v>45198</v>
      </c>
      <c r="D884" s="57">
        <v>912</v>
      </c>
      <c r="E884" s="57" t="s">
        <v>17762</v>
      </c>
      <c r="F884" s="230" t="s">
        <v>17699</v>
      </c>
      <c r="G884" s="57">
        <v>730</v>
      </c>
      <c r="H884" s="57">
        <f t="shared" si="13"/>
        <v>73</v>
      </c>
      <c r="I884" s="57" t="s">
        <v>3085</v>
      </c>
      <c r="J884" s="57" t="s">
        <v>3196</v>
      </c>
      <c r="K884" s="57" t="s">
        <v>3196</v>
      </c>
      <c r="L884" s="57" t="s">
        <v>3196</v>
      </c>
      <c r="M884" s="57" t="s">
        <v>3196</v>
      </c>
      <c r="N884" s="57" t="s">
        <v>3228</v>
      </c>
      <c r="O884" s="57">
        <v>3</v>
      </c>
      <c r="P884" s="57" t="e">
        <v>#N/A</v>
      </c>
      <c r="Q884" s="57" t="s">
        <v>17763</v>
      </c>
      <c r="R884" s="57" t="s">
        <v>17700</v>
      </c>
      <c r="S884" s="57">
        <v>1</v>
      </c>
      <c r="T884" s="57">
        <v>9.9</v>
      </c>
      <c r="U884" s="57" t="e">
        <f>VLOOKUP(A884,'Individual Data'!$K$5:$AC$5544,12,FALSE)</f>
        <v>#N/A</v>
      </c>
      <c r="V884" s="14">
        <f>IFERROR(LOOKUP(H884,{30,43,48,53,58,63,68,73,78,83,88,93,97},{42,47,52,57,62,67,72,77,82,87,92,99,100}),999)</f>
        <v>77</v>
      </c>
      <c r="X884" s="57" t="e">
        <f>VLOOKUP(A884,'Individual Data'!$K$5:$AC$5544,8,FALSE)</f>
        <v>#N/A</v>
      </c>
      <c r="Y884" s="57" t="e">
        <f>VLOOKUP(A884,'Individual Data'!$K$5:$AC$5544,9,FALSE)</f>
        <v>#N/A</v>
      </c>
    </row>
    <row r="885" spans="1:25" ht="15" customHeight="1" x14ac:dyDescent="0.25">
      <c r="A885" s="57" t="s">
        <v>12128</v>
      </c>
      <c r="B885" s="57">
        <v>884</v>
      </c>
      <c r="C885" s="73">
        <v>45198</v>
      </c>
      <c r="D885" s="57">
        <v>911</v>
      </c>
      <c r="E885" s="57" t="s">
        <v>17760</v>
      </c>
      <c r="F885" s="230" t="s">
        <v>17699</v>
      </c>
      <c r="G885" s="57">
        <v>850</v>
      </c>
      <c r="H885" s="57">
        <f t="shared" si="13"/>
        <v>85</v>
      </c>
      <c r="I885" s="57" t="s">
        <v>3085</v>
      </c>
      <c r="J885" s="57" t="s">
        <v>3196</v>
      </c>
      <c r="K885" s="57" t="s">
        <v>3196</v>
      </c>
      <c r="L885" s="57" t="s">
        <v>3196</v>
      </c>
      <c r="M885" s="57" t="s">
        <v>3196</v>
      </c>
      <c r="N885" s="57" t="s">
        <v>3228</v>
      </c>
      <c r="O885" s="57">
        <v>3</v>
      </c>
      <c r="P885" s="57" t="s">
        <v>12127</v>
      </c>
      <c r="R885" s="57" t="s">
        <v>17700</v>
      </c>
      <c r="S885" s="57">
        <v>1</v>
      </c>
      <c r="T885" s="57">
        <v>0.3</v>
      </c>
      <c r="U885" s="57" t="str">
        <f>VLOOKUP(A885,'Individual Data'!$K$5:$AC$5544,12,FALSE)</f>
        <v>IPCSR</v>
      </c>
      <c r="V885" s="14">
        <f>IFERROR(LOOKUP(H885,{30,43,48,53,58,63,68,73,78,83,88,93,97},{42,47,52,57,62,67,72,77,82,87,92,99,100}),999)</f>
        <v>87</v>
      </c>
      <c r="X885" s="57">
        <f>VLOOKUP(A885,'Individual Data'!$K$5:$AC$5544,8,FALSE)</f>
        <v>4</v>
      </c>
      <c r="Y885" s="57">
        <f>VLOOKUP(A885,'Individual Data'!$K$5:$AC$5544,9,FALSE)</f>
        <v>2019</v>
      </c>
    </row>
    <row r="886" spans="1:25" ht="15" customHeight="1" x14ac:dyDescent="0.25">
      <c r="A886" s="57" t="s">
        <v>9062</v>
      </c>
      <c r="B886" s="57">
        <v>885</v>
      </c>
      <c r="C886" s="73">
        <v>45200</v>
      </c>
      <c r="D886" s="57">
        <v>910</v>
      </c>
      <c r="E886" s="57" t="s">
        <v>17759</v>
      </c>
      <c r="F886" s="230" t="s">
        <v>17699</v>
      </c>
      <c r="G886" s="57">
        <v>780</v>
      </c>
      <c r="H886" s="57">
        <f t="shared" si="13"/>
        <v>78</v>
      </c>
      <c r="I886" s="57" t="s">
        <v>3085</v>
      </c>
      <c r="J886" s="57" t="s">
        <v>3228</v>
      </c>
      <c r="K886" s="57" t="s">
        <v>3196</v>
      </c>
      <c r="L886" s="57" t="s">
        <v>3196</v>
      </c>
      <c r="M886" s="57" t="s">
        <v>3196</v>
      </c>
      <c r="N886" s="57" t="s">
        <v>3196</v>
      </c>
      <c r="P886" s="57" t="s">
        <v>9061</v>
      </c>
      <c r="R886" s="57" t="s">
        <v>17700</v>
      </c>
      <c r="S886" s="57">
        <v>1</v>
      </c>
      <c r="T886" s="57">
        <v>9.9</v>
      </c>
      <c r="U886" s="57" t="str">
        <f>VLOOKUP(A886,'Individual Data'!$K$5:$AC$5544,12,FALSE)</f>
        <v>Unassigned</v>
      </c>
      <c r="V886" s="14">
        <f>IFERROR(LOOKUP(H886,{30,43,48,53,58,63,68,73,78,83,88,93,97},{42,47,52,57,62,67,72,77,82,87,92,99,100}),999)</f>
        <v>82</v>
      </c>
      <c r="X886" s="57" t="str">
        <f>VLOOKUP(A886,'Individual Data'!$K$5:$AC$5544,8,FALSE)</f>
        <v>NA</v>
      </c>
      <c r="Y886" s="57" t="str">
        <f>VLOOKUP(A886,'Individual Data'!$K$5:$AC$5544,9,FALSE)</f>
        <v>U</v>
      </c>
    </row>
    <row r="887" spans="1:25" ht="15" customHeight="1" x14ac:dyDescent="0.25">
      <c r="A887" s="57" t="s">
        <v>6371</v>
      </c>
      <c r="B887" s="57">
        <v>886</v>
      </c>
      <c r="C887" s="73">
        <v>45200</v>
      </c>
      <c r="D887" s="57">
        <v>909</v>
      </c>
      <c r="E887" s="57" t="s">
        <v>17758</v>
      </c>
      <c r="F887" s="230" t="s">
        <v>17699</v>
      </c>
      <c r="G887" s="57">
        <v>750</v>
      </c>
      <c r="H887" s="57">
        <f t="shared" si="13"/>
        <v>75</v>
      </c>
      <c r="I887" s="57" t="s">
        <v>3225</v>
      </c>
      <c r="J887" s="57" t="s">
        <v>3196</v>
      </c>
      <c r="K887" s="57" t="s">
        <v>3196</v>
      </c>
      <c r="L887" s="57" t="s">
        <v>3196</v>
      </c>
      <c r="M887" s="57" t="s">
        <v>3196</v>
      </c>
      <c r="N887" s="57" t="s">
        <v>3228</v>
      </c>
      <c r="O887" s="57">
        <v>3</v>
      </c>
      <c r="P887" s="57" t="s">
        <v>912</v>
      </c>
      <c r="R887" s="57" t="s">
        <v>17700</v>
      </c>
      <c r="S887" s="57">
        <v>1</v>
      </c>
      <c r="T887" s="57">
        <v>0.3</v>
      </c>
      <c r="U887" s="57" t="str">
        <f>VLOOKUP(A887,'Individual Data'!$K$5:$AC$5544,12,FALSE)</f>
        <v>BCA1</v>
      </c>
      <c r="V887" s="14">
        <f>IFERROR(LOOKUP(H887,{30,43,48,53,58,63,68,73,78,83,88,93,97},{42,47,52,57,62,67,72,77,82,87,92,99,100}),999)</f>
        <v>77</v>
      </c>
      <c r="X887" s="57">
        <f>VLOOKUP(A887,'Individual Data'!$K$5:$AC$5544,8,FALSE)</f>
        <v>4</v>
      </c>
      <c r="Y887" s="57">
        <f>VLOOKUP(A887,'Individual Data'!$K$5:$AC$5544,9,FALSE)</f>
        <v>2019</v>
      </c>
    </row>
    <row r="888" spans="1:25" ht="15" customHeight="1" x14ac:dyDescent="0.25">
      <c r="A888" s="57" t="s">
        <v>9120</v>
      </c>
      <c r="B888" s="57">
        <v>887</v>
      </c>
      <c r="C888" s="73" t="s">
        <v>17756</v>
      </c>
      <c r="D888" s="57">
        <v>908</v>
      </c>
      <c r="E888" s="57" t="s">
        <v>17757</v>
      </c>
      <c r="F888" s="230" t="s">
        <v>17699</v>
      </c>
      <c r="G888" s="119">
        <v>805</v>
      </c>
      <c r="H888" s="57">
        <f t="shared" si="13"/>
        <v>80.5</v>
      </c>
      <c r="I888" s="57" t="s">
        <v>3085</v>
      </c>
      <c r="J888" s="57" t="s">
        <v>3196</v>
      </c>
      <c r="K888" s="57" t="s">
        <v>3196</v>
      </c>
      <c r="L888" s="57" t="s">
        <v>3196</v>
      </c>
      <c r="M888" s="57" t="s">
        <v>3196</v>
      </c>
      <c r="N888" s="57" t="s">
        <v>3228</v>
      </c>
      <c r="O888" s="57">
        <v>4</v>
      </c>
      <c r="P888" s="57" t="s">
        <v>1227</v>
      </c>
      <c r="R888" s="57" t="s">
        <v>17700</v>
      </c>
      <c r="S888" s="57">
        <v>1</v>
      </c>
      <c r="T888" s="57">
        <v>9.9</v>
      </c>
      <c r="U888" s="57" t="str">
        <f>VLOOKUP(A888,'Individual Data'!$K$5:$AC$5544,12,FALSE)</f>
        <v>LFSO</v>
      </c>
      <c r="V888" s="14">
        <f>IFERROR(LOOKUP(H888,{30,43,48,53,58,63,68,73,78,83,88,93,97},{42,47,52,57,62,67,72,77,82,87,92,99,100}),999)</f>
        <v>82</v>
      </c>
      <c r="X888" s="57">
        <f>VLOOKUP(A888,'Individual Data'!$K$5:$AC$5544,8,FALSE)</f>
        <v>4</v>
      </c>
      <c r="Y888" s="57">
        <f>VLOOKUP(A888,'Individual Data'!$K$5:$AC$5544,9,FALSE)</f>
        <v>2019</v>
      </c>
    </row>
    <row r="889" spans="1:25" ht="15" customHeight="1" x14ac:dyDescent="0.25">
      <c r="A889" s="57" t="s">
        <v>6916</v>
      </c>
      <c r="B889" s="57">
        <v>888</v>
      </c>
      <c r="C889" s="73" t="s">
        <v>17754</v>
      </c>
      <c r="D889" s="57">
        <v>907</v>
      </c>
      <c r="E889" s="57" t="s">
        <v>17755</v>
      </c>
      <c r="F889" s="230" t="s">
        <v>17699</v>
      </c>
      <c r="G889" s="119">
        <v>790</v>
      </c>
      <c r="H889" s="57">
        <f t="shared" si="13"/>
        <v>79</v>
      </c>
      <c r="I889" s="57" t="s">
        <v>3085</v>
      </c>
      <c r="J889" s="57" t="s">
        <v>3228</v>
      </c>
      <c r="K889" s="57" t="s">
        <v>3228</v>
      </c>
      <c r="L889" s="57" t="s">
        <v>3196</v>
      </c>
      <c r="M889" s="57" t="s">
        <v>3196</v>
      </c>
      <c r="N889" s="57" t="s">
        <v>3196</v>
      </c>
      <c r="P889" s="57" t="s">
        <v>6915</v>
      </c>
      <c r="R889" s="57" t="s">
        <v>17700</v>
      </c>
      <c r="S889" s="57">
        <v>1</v>
      </c>
      <c r="T889" s="57">
        <v>9.9</v>
      </c>
      <c r="U889" s="57" t="str">
        <f>VLOOKUP(A889,'Individual Data'!$K$5:$AC$5544,12,FALSE)</f>
        <v>NLVA</v>
      </c>
      <c r="V889" s="14">
        <f>IFERROR(LOOKUP(H889,{30,43,48,53,58,63,68,73,78,83,88,93,97},{42,47,52,57,62,67,72,77,82,87,92,99,100}),999)</f>
        <v>82</v>
      </c>
      <c r="X889" s="57">
        <f>VLOOKUP(A889,'Individual Data'!$K$5:$AC$5544,8,FALSE)</f>
        <v>5</v>
      </c>
      <c r="Y889" s="57">
        <f>VLOOKUP(A889,'Individual Data'!$K$5:$AC$5544,9,FALSE)</f>
        <v>2018</v>
      </c>
    </row>
    <row r="890" spans="1:25" ht="15" customHeight="1" x14ac:dyDescent="0.25">
      <c r="A890" s="57" t="s">
        <v>9082</v>
      </c>
      <c r="B890" s="57">
        <v>889</v>
      </c>
      <c r="C890" s="73" t="s">
        <v>17752</v>
      </c>
      <c r="D890" s="57">
        <v>906</v>
      </c>
      <c r="E890" s="57" t="s">
        <v>17753</v>
      </c>
      <c r="F890" s="230" t="s">
        <v>17699</v>
      </c>
      <c r="G890" s="119">
        <v>715</v>
      </c>
      <c r="H890" s="57">
        <f t="shared" si="13"/>
        <v>71.5</v>
      </c>
      <c r="I890" s="57" t="s">
        <v>3225</v>
      </c>
      <c r="J890" s="57" t="s">
        <v>3196</v>
      </c>
      <c r="K890" s="57" t="s">
        <v>3196</v>
      </c>
      <c r="L890" s="57" t="s">
        <v>3196</v>
      </c>
      <c r="M890" s="57" t="s">
        <v>3196</v>
      </c>
      <c r="N890" s="57" t="s">
        <v>3228</v>
      </c>
      <c r="O890" s="57">
        <v>4</v>
      </c>
      <c r="P890" s="57" t="s">
        <v>9081</v>
      </c>
      <c r="R890" s="57" t="s">
        <v>17700</v>
      </c>
      <c r="S890" s="57">
        <v>1</v>
      </c>
      <c r="T890" s="57">
        <v>9.9</v>
      </c>
      <c r="U890" s="57" t="str">
        <f>VLOOKUP(A890,'Individual Data'!$K$5:$AC$5544,12,FALSE)</f>
        <v>CFA</v>
      </c>
      <c r="V890" s="14">
        <f>IFERROR(LOOKUP(H890,{30,43,48,53,58,63,68,73,78,83,88,93,97},{42,47,52,57,62,67,72,77,82,87,92,99,100}),999)</f>
        <v>72</v>
      </c>
      <c r="X890" s="57">
        <f>VLOOKUP(A890,'Individual Data'!$K$5:$AC$5544,8,FALSE)</f>
        <v>3</v>
      </c>
      <c r="Y890" s="57">
        <f>VLOOKUP(A890,'Individual Data'!$K$5:$AC$5544,9,FALSE)</f>
        <v>2020</v>
      </c>
    </row>
    <row r="891" spans="1:25" ht="15" customHeight="1" x14ac:dyDescent="0.25">
      <c r="A891" s="57" t="s">
        <v>9010</v>
      </c>
      <c r="B891" s="57">
        <v>890</v>
      </c>
      <c r="C891" s="73" t="s">
        <v>17747</v>
      </c>
      <c r="D891" s="57">
        <v>905</v>
      </c>
      <c r="E891" s="57" t="s">
        <v>17751</v>
      </c>
      <c r="F891" s="230" t="s">
        <v>17699</v>
      </c>
      <c r="G891" s="119">
        <v>780</v>
      </c>
      <c r="H891" s="57">
        <f t="shared" si="13"/>
        <v>78</v>
      </c>
      <c r="I891" s="57" t="s">
        <v>3085</v>
      </c>
      <c r="J891" s="57" t="s">
        <v>3196</v>
      </c>
      <c r="K891" s="57" t="s">
        <v>3196</v>
      </c>
      <c r="L891" s="57" t="s">
        <v>3196</v>
      </c>
      <c r="M891" s="57" t="s">
        <v>3196</v>
      </c>
      <c r="N891" s="57" t="s">
        <v>3228</v>
      </c>
      <c r="O891" s="57">
        <v>4</v>
      </c>
      <c r="P891" s="57" t="s">
        <v>9009</v>
      </c>
      <c r="R891" s="57" t="s">
        <v>17700</v>
      </c>
      <c r="S891" s="57">
        <v>1</v>
      </c>
      <c r="T891" s="57">
        <v>0.3</v>
      </c>
      <c r="U891" s="57" t="str">
        <f>VLOOKUP(A891,'Individual Data'!$K$5:$AC$5544,12,FALSE)</f>
        <v>CJA1</v>
      </c>
      <c r="V891" s="14">
        <f>IFERROR(LOOKUP(H891,{30,43,48,53,58,63,68,73,78,83,88,93,97},{42,47,52,57,62,67,72,77,82,87,92,99,100}),999)</f>
        <v>82</v>
      </c>
      <c r="X891" s="57">
        <f>VLOOKUP(A891,'Individual Data'!$K$5:$AC$5544,8,FALSE)</f>
        <v>4</v>
      </c>
      <c r="Y891" s="57">
        <f>VLOOKUP(A891,'Individual Data'!$K$5:$AC$5544,9,FALSE)</f>
        <v>2019</v>
      </c>
    </row>
    <row r="892" spans="1:25" ht="15" customHeight="1" x14ac:dyDescent="0.25">
      <c r="A892" s="57" t="s">
        <v>6640</v>
      </c>
      <c r="B892" s="57">
        <v>891</v>
      </c>
      <c r="C892" s="73" t="s">
        <v>17747</v>
      </c>
      <c r="D892" s="57">
        <v>904</v>
      </c>
      <c r="E892" s="57" t="s">
        <v>17750</v>
      </c>
      <c r="F892" s="230" t="s">
        <v>17699</v>
      </c>
      <c r="G892" s="119">
        <v>680</v>
      </c>
      <c r="H892" s="57">
        <f t="shared" si="13"/>
        <v>68</v>
      </c>
      <c r="I892" s="57" t="s">
        <v>3085</v>
      </c>
      <c r="J892" s="57" t="s">
        <v>3196</v>
      </c>
      <c r="K892" s="57" t="s">
        <v>3228</v>
      </c>
      <c r="L892" s="57" t="s">
        <v>3196</v>
      </c>
      <c r="M892" s="57" t="s">
        <v>3196</v>
      </c>
      <c r="N892" s="57" t="s">
        <v>3196</v>
      </c>
      <c r="P892" s="57" t="s">
        <v>6639</v>
      </c>
      <c r="R892" s="57" t="s">
        <v>17700</v>
      </c>
      <c r="S892" s="57">
        <v>1</v>
      </c>
      <c r="T892" s="57">
        <v>9.9</v>
      </c>
      <c r="U892" s="57" t="str">
        <f>VLOOKUP(A892,'Individual Data'!$K$5:$AC$5544,12,FALSE)</f>
        <v>CJA1</v>
      </c>
      <c r="V892" s="14">
        <f>IFERROR(LOOKUP(H892,{30,43,48,53,58,63,68,73,78,83,88,93,97},{42,47,52,57,62,67,72,77,82,87,92,99,100}),999)</f>
        <v>72</v>
      </c>
      <c r="X892" s="57">
        <f>VLOOKUP(A892,'Individual Data'!$K$5:$AC$5544,8,FALSE)</f>
        <v>4</v>
      </c>
      <c r="Y892" s="57">
        <f>VLOOKUP(A892,'Individual Data'!$K$5:$AC$5544,9,FALSE)</f>
        <v>2019</v>
      </c>
    </row>
    <row r="893" spans="1:25" ht="15" customHeight="1" x14ac:dyDescent="0.25">
      <c r="A893" s="57" t="s">
        <v>12265</v>
      </c>
      <c r="B893" s="57">
        <v>892</v>
      </c>
      <c r="C893" s="73" t="s">
        <v>17747</v>
      </c>
      <c r="D893" s="57">
        <v>903</v>
      </c>
      <c r="E893" s="57" t="s">
        <v>17749</v>
      </c>
      <c r="F893" s="230" t="s">
        <v>17699</v>
      </c>
      <c r="G893" s="119">
        <v>780</v>
      </c>
      <c r="H893" s="57">
        <f t="shared" si="13"/>
        <v>78</v>
      </c>
      <c r="I893" s="57" t="s">
        <v>3085</v>
      </c>
      <c r="J893" s="57" t="s">
        <v>3196</v>
      </c>
      <c r="K893" s="57" t="s">
        <v>3196</v>
      </c>
      <c r="L893" s="57" t="s">
        <v>3196</v>
      </c>
      <c r="M893" s="57" t="s">
        <v>3196</v>
      </c>
      <c r="N893" s="57" t="s">
        <v>3228</v>
      </c>
      <c r="O893" s="57">
        <v>4</v>
      </c>
      <c r="P893" s="57" t="s">
        <v>12264</v>
      </c>
      <c r="R893" s="57" t="s">
        <v>17700</v>
      </c>
      <c r="S893" s="57">
        <v>1</v>
      </c>
      <c r="T893" s="57">
        <v>0.3</v>
      </c>
      <c r="U893" s="57" t="str">
        <f>VLOOKUP(A893,'Individual Data'!$K$5:$AC$5544,12,FALSE)</f>
        <v>Unassigned</v>
      </c>
      <c r="V893" s="14">
        <f>IFERROR(LOOKUP(H893,{30,43,48,53,58,63,68,73,78,83,88,93,97},{42,47,52,57,62,67,72,77,82,87,92,99,100}),999)</f>
        <v>82</v>
      </c>
      <c r="X893" s="57" t="str">
        <f>VLOOKUP(A893,'Individual Data'!$K$5:$AC$5544,8,FALSE)</f>
        <v>NA</v>
      </c>
      <c r="Y893" s="57" t="str">
        <f>VLOOKUP(A893,'Individual Data'!$K$5:$AC$5544,9,FALSE)</f>
        <v>U</v>
      </c>
    </row>
    <row r="894" spans="1:25" ht="15" customHeight="1" x14ac:dyDescent="0.25">
      <c r="A894" s="57" t="s">
        <v>6671</v>
      </c>
      <c r="B894" s="57">
        <v>893</v>
      </c>
      <c r="C894" s="73" t="s">
        <v>17747</v>
      </c>
      <c r="D894" s="57">
        <v>902</v>
      </c>
      <c r="E894" s="57" t="s">
        <v>17748</v>
      </c>
      <c r="F894" s="230" t="s">
        <v>17699</v>
      </c>
      <c r="G894" s="119">
        <v>720</v>
      </c>
      <c r="H894" s="57">
        <f t="shared" si="13"/>
        <v>72</v>
      </c>
      <c r="I894" s="57" t="s">
        <v>3085</v>
      </c>
      <c r="J894" s="57" t="s">
        <v>3196</v>
      </c>
      <c r="K894" s="57" t="s">
        <v>3196</v>
      </c>
      <c r="L894" s="57" t="s">
        <v>3196</v>
      </c>
      <c r="M894" s="57" t="s">
        <v>3196</v>
      </c>
      <c r="N894" s="57" t="s">
        <v>3228</v>
      </c>
      <c r="O894" s="57">
        <v>4</v>
      </c>
      <c r="P894" s="57" t="s">
        <v>6670</v>
      </c>
      <c r="R894" s="57" t="s">
        <v>17700</v>
      </c>
      <c r="S894" s="57">
        <v>1</v>
      </c>
      <c r="T894" s="57">
        <v>0.3</v>
      </c>
      <c r="U894" s="57" t="str">
        <f>VLOOKUP(A894,'Individual Data'!$K$5:$AC$5544,12,FALSE)</f>
        <v>Unassigned</v>
      </c>
      <c r="V894" s="14">
        <f>IFERROR(LOOKUP(H894,{30,43,48,53,58,63,68,73,78,83,88,93,97},{42,47,52,57,62,67,72,77,82,87,92,99,100}),999)</f>
        <v>72</v>
      </c>
      <c r="X894" s="57" t="str">
        <f>VLOOKUP(A894,'Individual Data'!$K$5:$AC$5544,8,FALSE)</f>
        <v>NA</v>
      </c>
      <c r="Y894" s="57" t="str">
        <f>VLOOKUP(A894,'Individual Data'!$K$5:$AC$5544,9,FALSE)</f>
        <v>U</v>
      </c>
    </row>
    <row r="895" spans="1:25" ht="15" customHeight="1" x14ac:dyDescent="0.25">
      <c r="A895" s="57" t="s">
        <v>6379</v>
      </c>
      <c r="B895" s="57">
        <v>894</v>
      </c>
      <c r="C895" s="73" t="s">
        <v>17744</v>
      </c>
      <c r="D895" s="57">
        <v>901</v>
      </c>
      <c r="E895" s="57" t="s">
        <v>17746</v>
      </c>
      <c r="F895" s="230" t="s">
        <v>17699</v>
      </c>
      <c r="G895" s="119">
        <v>790</v>
      </c>
      <c r="H895" s="57">
        <f t="shared" si="13"/>
        <v>79</v>
      </c>
      <c r="I895" s="57" t="s">
        <v>3085</v>
      </c>
      <c r="J895" s="57" t="s">
        <v>3228</v>
      </c>
      <c r="K895" s="57" t="s">
        <v>3228</v>
      </c>
      <c r="L895" s="57" t="s">
        <v>3196</v>
      </c>
      <c r="M895" s="57" t="s">
        <v>3196</v>
      </c>
      <c r="N895" s="57" t="s">
        <v>3196</v>
      </c>
      <c r="P895" s="57" t="s">
        <v>6378</v>
      </c>
      <c r="R895" s="57" t="s">
        <v>17700</v>
      </c>
      <c r="S895" s="57">
        <v>1</v>
      </c>
      <c r="T895" s="57">
        <v>9.9</v>
      </c>
      <c r="U895" s="57" t="str">
        <f>VLOOKUP(A895,'Individual Data'!$K$5:$AC$5544,12,FALSE)</f>
        <v>LFYO</v>
      </c>
      <c r="V895" s="14">
        <f>IFERROR(LOOKUP(H895,{30,43,48,53,58,63,68,73,78,83,88,93,97},{42,47,52,57,62,67,72,77,82,87,92,99,100}),999)</f>
        <v>82</v>
      </c>
      <c r="X895" s="57">
        <f>VLOOKUP(A895,'Individual Data'!$K$5:$AC$5544,8,FALSE)</f>
        <v>5</v>
      </c>
      <c r="Y895" s="57">
        <f>VLOOKUP(A895,'Individual Data'!$K$5:$AC$5544,9,FALSE)</f>
        <v>2018</v>
      </c>
    </row>
    <row r="896" spans="1:25" ht="15" customHeight="1" x14ac:dyDescent="0.25">
      <c r="A896" s="57" t="s">
        <v>9151</v>
      </c>
      <c r="B896" s="57">
        <v>895</v>
      </c>
      <c r="C896" s="73" t="s">
        <v>17744</v>
      </c>
      <c r="D896" s="57">
        <v>900</v>
      </c>
      <c r="E896" s="57" t="s">
        <v>17745</v>
      </c>
      <c r="F896" s="230" t="s">
        <v>17699</v>
      </c>
      <c r="G896" s="119">
        <v>775</v>
      </c>
      <c r="H896" s="57">
        <f t="shared" si="13"/>
        <v>77.5</v>
      </c>
      <c r="I896" s="57" t="s">
        <v>3085</v>
      </c>
      <c r="J896" s="57" t="s">
        <v>3196</v>
      </c>
      <c r="K896" s="57" t="s">
        <v>3196</v>
      </c>
      <c r="L896" s="57" t="s">
        <v>3196</v>
      </c>
      <c r="M896" s="57" t="s">
        <v>3196</v>
      </c>
      <c r="N896" s="57" t="s">
        <v>3228</v>
      </c>
      <c r="O896" s="57">
        <v>4</v>
      </c>
      <c r="P896" s="57" t="s">
        <v>9150</v>
      </c>
      <c r="R896" s="57" t="s">
        <v>17700</v>
      </c>
      <c r="S896" s="57">
        <v>1</v>
      </c>
      <c r="T896" s="57">
        <v>0.3</v>
      </c>
      <c r="U896" s="57" t="str">
        <f>VLOOKUP(A896,'Individual Data'!$K$5:$AC$5544,12,FALSE)</f>
        <v>NPTH</v>
      </c>
      <c r="V896" s="14">
        <f>IFERROR(LOOKUP(H896,{30,43,48,53,58,63,68,73,78,83,88,93,97},{42,47,52,57,62,67,72,77,82,87,92,99,100}),999)</f>
        <v>77</v>
      </c>
      <c r="X896" s="57">
        <f>VLOOKUP(A896,'Individual Data'!$K$5:$AC$5544,8,FALSE)</f>
        <v>4</v>
      </c>
      <c r="Y896" s="57">
        <f>VLOOKUP(A896,'Individual Data'!$K$5:$AC$5544,9,FALSE)</f>
        <v>2019</v>
      </c>
    </row>
    <row r="897" spans="1:25" ht="15" customHeight="1" x14ac:dyDescent="0.25">
      <c r="A897" s="57" t="s">
        <v>14846</v>
      </c>
      <c r="B897" s="57">
        <v>896</v>
      </c>
      <c r="C897" s="73" t="s">
        <v>17736</v>
      </c>
      <c r="D897" s="57">
        <v>899</v>
      </c>
      <c r="E897" s="57" t="s">
        <v>17743</v>
      </c>
      <c r="F897" s="230" t="s">
        <v>17699</v>
      </c>
      <c r="G897" s="119">
        <v>775</v>
      </c>
      <c r="H897" s="57">
        <f t="shared" si="13"/>
        <v>77.5</v>
      </c>
      <c r="I897" s="57" t="s">
        <v>3085</v>
      </c>
      <c r="J897" s="57" t="s">
        <v>3196</v>
      </c>
      <c r="K897" s="57" t="s">
        <v>3196</v>
      </c>
      <c r="L897" s="57" t="s">
        <v>3196</v>
      </c>
      <c r="M897" s="57" t="s">
        <v>3196</v>
      </c>
      <c r="N897" s="57" t="s">
        <v>3228</v>
      </c>
      <c r="O897" s="57">
        <v>4</v>
      </c>
      <c r="P897" s="57" t="s">
        <v>14845</v>
      </c>
      <c r="R897" s="57" t="s">
        <v>17700</v>
      </c>
      <c r="S897" s="57">
        <v>1</v>
      </c>
      <c r="T897" s="57">
        <v>0.3</v>
      </c>
      <c r="U897" s="57" t="str">
        <f>VLOOKUP(A897,'Individual Data'!$K$5:$AC$5544,12,FALSE)</f>
        <v>IPCSR</v>
      </c>
      <c r="V897" s="14">
        <f>IFERROR(LOOKUP(H897,{30,43,48,53,58,63,68,73,78,83,88,93,97},{42,47,52,57,62,67,72,77,82,87,92,99,100}),999)</f>
        <v>77</v>
      </c>
      <c r="X897" s="57">
        <f>VLOOKUP(A897,'Individual Data'!$K$5:$AC$5544,8,FALSE)</f>
        <v>4</v>
      </c>
      <c r="Y897" s="57">
        <f>VLOOKUP(A897,'Individual Data'!$K$5:$AC$5544,9,FALSE)</f>
        <v>2019</v>
      </c>
    </row>
    <row r="898" spans="1:25" ht="15" customHeight="1" x14ac:dyDescent="0.25">
      <c r="A898" s="192" t="s">
        <v>13964</v>
      </c>
      <c r="B898" s="57">
        <v>897</v>
      </c>
      <c r="C898" s="194" t="s">
        <v>17736</v>
      </c>
      <c r="D898" s="192">
        <v>898</v>
      </c>
      <c r="E898" s="57" t="s">
        <v>17742</v>
      </c>
      <c r="F898" s="231" t="s">
        <v>17699</v>
      </c>
      <c r="G898" s="195">
        <v>815</v>
      </c>
      <c r="H898" s="57">
        <f t="shared" ref="H898:H961" si="14">G898/10</f>
        <v>81.5</v>
      </c>
      <c r="I898" s="192" t="s">
        <v>3085</v>
      </c>
      <c r="J898" s="57" t="s">
        <v>3196</v>
      </c>
      <c r="K898" s="57" t="s">
        <v>3196</v>
      </c>
      <c r="L898" s="57" t="s">
        <v>3196</v>
      </c>
      <c r="M898" s="57" t="s">
        <v>3196</v>
      </c>
      <c r="N898" s="57" t="s">
        <v>3228</v>
      </c>
      <c r="O898" s="57">
        <v>4</v>
      </c>
      <c r="P898" s="192" t="s">
        <v>13963</v>
      </c>
      <c r="Q898" s="192"/>
      <c r="R898" s="57" t="s">
        <v>17700</v>
      </c>
      <c r="S898" s="57">
        <v>1</v>
      </c>
      <c r="T898" s="57">
        <v>9.9</v>
      </c>
      <c r="U898" s="57" t="str">
        <f>VLOOKUP(A898,'Individual Data'!$K$5:$AC$5544,12,FALSE)</f>
        <v>PLA1</v>
      </c>
      <c r="V898" s="14">
        <f>IFERROR(LOOKUP(H898,{30,43,48,53,58,63,68,73,78,83,88,93,97},{42,47,52,57,62,67,72,77,82,87,92,99,100}),999)</f>
        <v>82</v>
      </c>
      <c r="X898" s="57">
        <f>VLOOKUP(A898,'Individual Data'!$K$5:$AC$5544,8,FALSE)</f>
        <v>4</v>
      </c>
      <c r="Y898" s="57">
        <f>VLOOKUP(A898,'Individual Data'!$K$5:$AC$5544,9,FALSE)</f>
        <v>2019</v>
      </c>
    </row>
    <row r="899" spans="1:25" ht="15" customHeight="1" x14ac:dyDescent="0.25">
      <c r="A899" s="57" t="s">
        <v>6555</v>
      </c>
      <c r="B899" s="57">
        <v>898</v>
      </c>
      <c r="C899" s="73" t="s">
        <v>17736</v>
      </c>
      <c r="D899" s="57">
        <v>897</v>
      </c>
      <c r="E899" s="57" t="s">
        <v>17741</v>
      </c>
      <c r="F899" s="230" t="s">
        <v>17699</v>
      </c>
      <c r="G899" s="119">
        <v>870</v>
      </c>
      <c r="H899" s="57">
        <f t="shared" si="14"/>
        <v>87</v>
      </c>
      <c r="I899" s="57" t="s">
        <v>3085</v>
      </c>
      <c r="J899" s="57" t="s">
        <v>3228</v>
      </c>
      <c r="K899" s="57" t="s">
        <v>3228</v>
      </c>
      <c r="L899" s="57" t="s">
        <v>3196</v>
      </c>
      <c r="M899" s="57" t="s">
        <v>3196</v>
      </c>
      <c r="N899" s="57" t="s">
        <v>3196</v>
      </c>
      <c r="P899" s="57" t="s">
        <v>925</v>
      </c>
      <c r="R899" s="57" t="s">
        <v>17700</v>
      </c>
      <c r="S899" s="57">
        <v>1</v>
      </c>
      <c r="T899" s="57">
        <v>9.9</v>
      </c>
      <c r="U899" s="57" t="str">
        <f>VLOOKUP(A899,'Individual Data'!$K$5:$AC$5544,12,FALSE)</f>
        <v>LFSO</v>
      </c>
      <c r="V899" s="14">
        <f>IFERROR(LOOKUP(H899,{30,43,48,53,58,63,68,73,78,83,88,93,97},{42,47,52,57,62,67,72,77,82,87,92,99,100}),999)</f>
        <v>87</v>
      </c>
      <c r="X899" s="57">
        <f>VLOOKUP(A899,'Individual Data'!$K$5:$AC$5544,8,FALSE)</f>
        <v>4</v>
      </c>
      <c r="Y899" s="57">
        <f>VLOOKUP(A899,'Individual Data'!$K$5:$AC$5544,9,FALSE)</f>
        <v>2019</v>
      </c>
    </row>
    <row r="900" spans="1:25" ht="15" customHeight="1" x14ac:dyDescent="0.25">
      <c r="A900" s="57" t="s">
        <v>12064</v>
      </c>
      <c r="B900" s="57">
        <v>899</v>
      </c>
      <c r="C900" s="73" t="s">
        <v>17736</v>
      </c>
      <c r="D900" s="57">
        <v>896</v>
      </c>
      <c r="E900" s="57" t="s">
        <v>17740</v>
      </c>
      <c r="F900" s="230" t="s">
        <v>17699</v>
      </c>
      <c r="G900" s="119">
        <v>790</v>
      </c>
      <c r="H900" s="57">
        <f t="shared" si="14"/>
        <v>79</v>
      </c>
      <c r="I900" s="57" t="s">
        <v>3085</v>
      </c>
      <c r="J900" s="57" t="s">
        <v>3196</v>
      </c>
      <c r="K900" s="57" t="s">
        <v>3196</v>
      </c>
      <c r="L900" s="57" t="s">
        <v>3196</v>
      </c>
      <c r="M900" s="57" t="s">
        <v>3196</v>
      </c>
      <c r="N900" s="57" t="s">
        <v>3228</v>
      </c>
      <c r="O900" s="57">
        <v>4</v>
      </c>
      <c r="P900" s="57" t="s">
        <v>12063</v>
      </c>
      <c r="R900" s="57" t="s">
        <v>17700</v>
      </c>
      <c r="S900" s="57">
        <v>1</v>
      </c>
      <c r="T900" s="57">
        <v>9.9</v>
      </c>
      <c r="U900" s="57" t="str">
        <f>VLOOKUP(A900,'Individual Data'!$K$5:$AC$5544,12,FALSE)</f>
        <v>Unassigned</v>
      </c>
      <c r="V900" s="14">
        <f>IFERROR(LOOKUP(H900,{30,43,48,53,58,63,68,73,78,83,88,93,97},{42,47,52,57,62,67,72,77,82,87,92,99,100}),999)</f>
        <v>82</v>
      </c>
      <c r="X900" s="57" t="str">
        <f>VLOOKUP(A900,'Individual Data'!$K$5:$AC$5544,8,FALSE)</f>
        <v>NA</v>
      </c>
      <c r="Y900" s="57" t="str">
        <f>VLOOKUP(A900,'Individual Data'!$K$5:$AC$5544,9,FALSE)</f>
        <v>U</v>
      </c>
    </row>
    <row r="901" spans="1:25" ht="15" customHeight="1" x14ac:dyDescent="0.25">
      <c r="A901" s="57" t="s">
        <v>9437</v>
      </c>
      <c r="B901" s="57">
        <v>900</v>
      </c>
      <c r="C901" s="73" t="s">
        <v>17736</v>
      </c>
      <c r="D901" s="57">
        <v>895</v>
      </c>
      <c r="E901" s="57" t="s">
        <v>17739</v>
      </c>
      <c r="F901" s="230" t="s">
        <v>17699</v>
      </c>
      <c r="G901" s="119">
        <v>725</v>
      </c>
      <c r="H901" s="57">
        <f t="shared" si="14"/>
        <v>72.5</v>
      </c>
      <c r="I901" s="57" t="s">
        <v>3085</v>
      </c>
      <c r="J901" s="57" t="s">
        <v>3196</v>
      </c>
      <c r="K901" s="57" t="s">
        <v>3196</v>
      </c>
      <c r="L901" s="57" t="s">
        <v>3196</v>
      </c>
      <c r="M901" s="57" t="s">
        <v>3196</v>
      </c>
      <c r="N901" s="57" t="s">
        <v>3228</v>
      </c>
      <c r="O901" s="57">
        <v>4</v>
      </c>
      <c r="P901" s="57" t="s">
        <v>344</v>
      </c>
      <c r="R901" s="57" t="s">
        <v>17700</v>
      </c>
      <c r="S901" s="57">
        <v>1</v>
      </c>
      <c r="T901" s="57">
        <v>0.3</v>
      </c>
      <c r="U901" s="57" t="str">
        <f>VLOOKUP(A901,'Individual Data'!$K$5:$AC$5544,12,FALSE)</f>
        <v>NPTH</v>
      </c>
      <c r="V901" s="14">
        <f>IFERROR(LOOKUP(H901,{30,43,48,53,58,63,68,73,78,83,88,93,97},{42,47,52,57,62,67,72,77,82,87,92,99,100}),999)</f>
        <v>72</v>
      </c>
      <c r="X901" s="57">
        <f>VLOOKUP(A901,'Individual Data'!$K$5:$AC$5544,8,FALSE)</f>
        <v>4</v>
      </c>
      <c r="Y901" s="57">
        <f>VLOOKUP(A901,'Individual Data'!$K$5:$AC$5544,9,FALSE)</f>
        <v>2019</v>
      </c>
    </row>
    <row r="902" spans="1:25" ht="15" customHeight="1" x14ac:dyDescent="0.25">
      <c r="A902" s="57" t="s">
        <v>12261</v>
      </c>
      <c r="B902" s="57">
        <v>901</v>
      </c>
      <c r="C902" s="73" t="s">
        <v>17736</v>
      </c>
      <c r="D902" s="57">
        <v>894</v>
      </c>
      <c r="E902" s="57" t="s">
        <v>17738</v>
      </c>
      <c r="F902" s="230" t="s">
        <v>17699</v>
      </c>
      <c r="G902" s="119">
        <v>805</v>
      </c>
      <c r="H902" s="57">
        <f t="shared" si="14"/>
        <v>80.5</v>
      </c>
      <c r="I902" s="57" t="s">
        <v>3085</v>
      </c>
      <c r="J902" s="57" t="s">
        <v>3196</v>
      </c>
      <c r="K902" s="57" t="s">
        <v>3196</v>
      </c>
      <c r="L902" s="57" t="s">
        <v>3196</v>
      </c>
      <c r="M902" s="57" t="s">
        <v>3196</v>
      </c>
      <c r="N902" s="57" t="s">
        <v>3228</v>
      </c>
      <c r="O902" s="57">
        <v>4</v>
      </c>
      <c r="P902" s="57" t="s">
        <v>2104</v>
      </c>
      <c r="R902" s="57" t="s">
        <v>17700</v>
      </c>
      <c r="S902" s="57">
        <v>1</v>
      </c>
      <c r="T902" s="57">
        <v>0.4</v>
      </c>
      <c r="U902" s="57" t="str">
        <f>VLOOKUP(A902,'Individual Data'!$K$5:$AC$5544,12,FALSE)</f>
        <v>Unassigned</v>
      </c>
      <c r="V902" s="14">
        <f>IFERROR(LOOKUP(H902,{30,43,48,53,58,63,68,73,78,83,88,93,97},{42,47,52,57,62,67,72,77,82,87,92,99,100}),999)</f>
        <v>82</v>
      </c>
      <c r="X902" s="57" t="str">
        <f>VLOOKUP(A902,'Individual Data'!$K$5:$AC$5544,8,FALSE)</f>
        <v>NA</v>
      </c>
      <c r="Y902" s="57" t="str">
        <f>VLOOKUP(A902,'Individual Data'!$K$5:$AC$5544,9,FALSE)</f>
        <v>U</v>
      </c>
    </row>
    <row r="903" spans="1:25" ht="15" customHeight="1" x14ac:dyDescent="0.25">
      <c r="A903" s="57" t="s">
        <v>6888</v>
      </c>
      <c r="B903" s="57">
        <v>902</v>
      </c>
      <c r="C903" s="73" t="s">
        <v>17736</v>
      </c>
      <c r="D903" s="57">
        <v>893</v>
      </c>
      <c r="E903" s="57" t="s">
        <v>17737</v>
      </c>
      <c r="F903" s="230" t="s">
        <v>17699</v>
      </c>
      <c r="G903" s="119">
        <v>765</v>
      </c>
      <c r="H903" s="57">
        <f t="shared" si="14"/>
        <v>76.5</v>
      </c>
      <c r="I903" s="57" t="s">
        <v>3225</v>
      </c>
      <c r="J903" s="57" t="s">
        <v>3196</v>
      </c>
      <c r="K903" s="57" t="s">
        <v>3196</v>
      </c>
      <c r="L903" s="57" t="s">
        <v>3196</v>
      </c>
      <c r="M903" s="57" t="s">
        <v>3196</v>
      </c>
      <c r="N903" s="57" t="s">
        <v>3228</v>
      </c>
      <c r="O903" s="57">
        <v>4</v>
      </c>
      <c r="P903" s="57" t="s">
        <v>6887</v>
      </c>
      <c r="R903" s="57" t="s">
        <v>17700</v>
      </c>
      <c r="S903" s="57">
        <v>1</v>
      </c>
      <c r="T903" s="57">
        <v>0.3</v>
      </c>
      <c r="U903" s="57" t="str">
        <f>VLOOKUP(A903,'Individual Data'!$K$5:$AC$5544,12,FALSE)</f>
        <v>Unassigned</v>
      </c>
      <c r="V903" s="14">
        <f>IFERROR(LOOKUP(H903,{30,43,48,53,58,63,68,73,78,83,88,93,97},{42,47,52,57,62,67,72,77,82,87,92,99,100}),999)</f>
        <v>77</v>
      </c>
      <c r="X903" s="57" t="str">
        <f>VLOOKUP(A903,'Individual Data'!$K$5:$AC$5544,8,FALSE)</f>
        <v>NA</v>
      </c>
      <c r="Y903" s="57" t="str">
        <f>VLOOKUP(A903,'Individual Data'!$K$5:$AC$5544,9,FALSE)</f>
        <v>U</v>
      </c>
    </row>
    <row r="904" spans="1:25" ht="15" customHeight="1" x14ac:dyDescent="0.25">
      <c r="A904" s="193" t="s">
        <v>7108</v>
      </c>
      <c r="B904" s="57">
        <v>903</v>
      </c>
      <c r="C904" s="73">
        <v>45210</v>
      </c>
      <c r="D904" s="57">
        <v>892</v>
      </c>
      <c r="E904" s="57" t="s">
        <v>17735</v>
      </c>
      <c r="F904" s="230" t="s">
        <v>17699</v>
      </c>
      <c r="G904" s="57">
        <v>850</v>
      </c>
      <c r="H904" s="57">
        <f t="shared" si="14"/>
        <v>85</v>
      </c>
      <c r="I904" s="57" t="s">
        <v>3225</v>
      </c>
      <c r="J904" s="57" t="s">
        <v>3228</v>
      </c>
      <c r="K904" s="57" t="s">
        <v>3228</v>
      </c>
      <c r="L904" s="57" t="s">
        <v>3196</v>
      </c>
      <c r="M904" s="57" t="s">
        <v>3196</v>
      </c>
      <c r="N904" s="57" t="s">
        <v>3196</v>
      </c>
      <c r="P904" s="57" t="s">
        <v>7107</v>
      </c>
      <c r="R904" s="57" t="s">
        <v>17700</v>
      </c>
      <c r="S904" s="57">
        <v>1</v>
      </c>
      <c r="T904" s="57">
        <v>9.9</v>
      </c>
      <c r="U904" s="57" t="str">
        <f>VLOOKUP(A904,'Individual Data'!$K$5:$AC$5544,12,FALSE)</f>
        <v>BCA1</v>
      </c>
      <c r="V904" s="14">
        <f>IFERROR(LOOKUP(H904,{30,43,48,53,58,63,68,73,78,83,88,93,97},{42,47,52,57,62,67,72,77,82,87,92,99,100}),999)</f>
        <v>87</v>
      </c>
      <c r="X904" s="57">
        <f>VLOOKUP(A904,'Individual Data'!$K$5:$AC$5544,8,FALSE)</f>
        <v>4</v>
      </c>
      <c r="Y904" s="57">
        <f>VLOOKUP(A904,'Individual Data'!$K$5:$AC$5544,9,FALSE)</f>
        <v>2019</v>
      </c>
    </row>
    <row r="905" spans="1:25" ht="15" customHeight="1" x14ac:dyDescent="0.25">
      <c r="A905" s="57" t="s">
        <v>12040</v>
      </c>
      <c r="B905" s="57">
        <v>904</v>
      </c>
      <c r="C905" s="73">
        <v>45210</v>
      </c>
      <c r="D905" s="57">
        <v>891</v>
      </c>
      <c r="E905" s="57" t="s">
        <v>17734</v>
      </c>
      <c r="F905" s="230" t="s">
        <v>17699</v>
      </c>
      <c r="G905" s="57">
        <v>860</v>
      </c>
      <c r="H905" s="57">
        <f t="shared" si="14"/>
        <v>86</v>
      </c>
      <c r="I905" s="57" t="s">
        <v>3085</v>
      </c>
      <c r="J905" s="57" t="s">
        <v>3196</v>
      </c>
      <c r="K905" s="57" t="s">
        <v>3196</v>
      </c>
      <c r="L905" s="57" t="s">
        <v>3196</v>
      </c>
      <c r="M905" s="57" t="s">
        <v>3196</v>
      </c>
      <c r="N905" s="57" t="s">
        <v>3228</v>
      </c>
      <c r="O905" s="57">
        <v>3</v>
      </c>
      <c r="P905" s="57" t="s">
        <v>1983</v>
      </c>
      <c r="R905" s="57" t="s">
        <v>17700</v>
      </c>
      <c r="S905" s="57">
        <v>1</v>
      </c>
      <c r="T905" s="57">
        <v>0.3</v>
      </c>
      <c r="U905" s="57" t="str">
        <f>VLOOKUP(A905,'Individual Data'!$K$5:$AC$5544,12,FALSE)</f>
        <v>LFHSO2</v>
      </c>
      <c r="V905" s="14">
        <f>IFERROR(LOOKUP(H905,{30,43,48,53,58,63,68,73,78,83,88,93,97},{42,47,52,57,62,67,72,77,82,87,92,99,100}),999)</f>
        <v>87</v>
      </c>
      <c r="X905" s="57">
        <f>VLOOKUP(A905,'Individual Data'!$K$5:$AC$5544,8,FALSE)</f>
        <v>4</v>
      </c>
      <c r="Y905" s="57">
        <f>VLOOKUP(A905,'Individual Data'!$K$5:$AC$5544,9,FALSE)</f>
        <v>2019</v>
      </c>
    </row>
    <row r="906" spans="1:25" ht="15" customHeight="1" x14ac:dyDescent="0.25">
      <c r="A906" s="57" t="s">
        <v>3678</v>
      </c>
      <c r="B906" s="57">
        <v>905</v>
      </c>
      <c r="C906" s="73" t="s">
        <v>17729</v>
      </c>
      <c r="D906" s="57">
        <v>890</v>
      </c>
      <c r="E906" s="57" t="s">
        <v>17733</v>
      </c>
      <c r="F906" s="230" t="s">
        <v>17699</v>
      </c>
      <c r="G906" s="57">
        <v>760</v>
      </c>
      <c r="H906" s="57">
        <f t="shared" si="14"/>
        <v>76</v>
      </c>
      <c r="I906" s="57" t="s">
        <v>3085</v>
      </c>
      <c r="J906" s="57" t="s">
        <v>3196</v>
      </c>
      <c r="K906" s="57" t="s">
        <v>3196</v>
      </c>
      <c r="L906" s="57" t="s">
        <v>3196</v>
      </c>
      <c r="M906" s="57" t="s">
        <v>3196</v>
      </c>
      <c r="N906" s="57" t="s">
        <v>3228</v>
      </c>
      <c r="O906" s="57">
        <v>3</v>
      </c>
      <c r="P906" s="57" t="s">
        <v>3677</v>
      </c>
      <c r="R906" s="57" t="s">
        <v>17700</v>
      </c>
      <c r="S906" s="57">
        <v>1</v>
      </c>
      <c r="T906" s="57">
        <v>0.4</v>
      </c>
      <c r="U906" s="57" t="str">
        <f>VLOOKUP(A906,'Individual Data'!$K$5:$AC$5544,12,FALSE)</f>
        <v>Unassigned</v>
      </c>
      <c r="V906" s="14">
        <f>IFERROR(LOOKUP(H906,{30,43,48,53,58,63,68,73,78,83,88,93,97},{42,47,52,57,62,67,72,77,82,87,92,99,100}),999)</f>
        <v>77</v>
      </c>
      <c r="X906" s="57" t="str">
        <f>VLOOKUP(A906,'Individual Data'!$K$5:$AC$5544,8,FALSE)</f>
        <v>NA</v>
      </c>
      <c r="Y906" s="57" t="str">
        <f>VLOOKUP(A906,'Individual Data'!$K$5:$AC$5544,9,FALSE)</f>
        <v>U</v>
      </c>
    </row>
    <row r="907" spans="1:25" ht="15" customHeight="1" x14ac:dyDescent="0.25">
      <c r="A907" s="57" t="s">
        <v>14794</v>
      </c>
      <c r="B907" s="57">
        <v>906</v>
      </c>
      <c r="C907" s="73" t="s">
        <v>17729</v>
      </c>
      <c r="D907" s="57">
        <v>889</v>
      </c>
      <c r="E907" s="57" t="s">
        <v>17732</v>
      </c>
      <c r="F907" s="230" t="s">
        <v>17699</v>
      </c>
      <c r="G907" s="57">
        <v>750</v>
      </c>
      <c r="H907" s="57">
        <f t="shared" si="14"/>
        <v>75</v>
      </c>
      <c r="I907" s="57" t="s">
        <v>3085</v>
      </c>
      <c r="J907" s="57" t="s">
        <v>3196</v>
      </c>
      <c r="K907" s="57" t="s">
        <v>3196</v>
      </c>
      <c r="L907" s="57" t="s">
        <v>3196</v>
      </c>
      <c r="M907" s="57" t="s">
        <v>3196</v>
      </c>
      <c r="N907" s="57" t="s">
        <v>3228</v>
      </c>
      <c r="O907" s="57">
        <v>3</v>
      </c>
      <c r="P907" s="57" t="s">
        <v>14793</v>
      </c>
      <c r="R907" s="57" t="s">
        <v>17700</v>
      </c>
      <c r="S907" s="57">
        <v>1</v>
      </c>
      <c r="T907" s="57">
        <v>0.3</v>
      </c>
      <c r="U907" s="57" t="str">
        <f>VLOOKUP(A907,'Individual Data'!$K$5:$AC$5544,12,FALSE)</f>
        <v>PRH</v>
      </c>
      <c r="V907" s="14">
        <f>IFERROR(LOOKUP(H907,{30,43,48,53,58,63,68,73,78,83,88,93,97},{42,47,52,57,62,67,72,77,82,87,92,99,100}),999)</f>
        <v>77</v>
      </c>
      <c r="X907" s="57">
        <f>VLOOKUP(A907,'Individual Data'!$K$5:$AC$5544,8,FALSE)</f>
        <v>4</v>
      </c>
      <c r="Y907" s="57">
        <f>VLOOKUP(A907,'Individual Data'!$K$5:$AC$5544,9,FALSE)</f>
        <v>2019</v>
      </c>
    </row>
    <row r="908" spans="1:25" ht="15" customHeight="1" x14ac:dyDescent="0.25">
      <c r="A908" s="57" t="s">
        <v>6860</v>
      </c>
      <c r="B908" s="57">
        <v>907</v>
      </c>
      <c r="C908" s="73" t="s">
        <v>17729</v>
      </c>
      <c r="D908" s="57">
        <v>888</v>
      </c>
      <c r="E908" s="57" t="s">
        <v>17731</v>
      </c>
      <c r="F908" s="230" t="s">
        <v>17699</v>
      </c>
      <c r="G908" s="57">
        <v>920</v>
      </c>
      <c r="H908" s="57">
        <f t="shared" si="14"/>
        <v>92</v>
      </c>
      <c r="I908" s="57" t="s">
        <v>3225</v>
      </c>
      <c r="J908" s="57" t="s">
        <v>3196</v>
      </c>
      <c r="K908" s="57" t="s">
        <v>3196</v>
      </c>
      <c r="L908" s="57" t="s">
        <v>3196</v>
      </c>
      <c r="M908" s="57" t="s">
        <v>3196</v>
      </c>
      <c r="N908" s="57" t="s">
        <v>3228</v>
      </c>
      <c r="O908" s="57">
        <v>5</v>
      </c>
      <c r="P908" s="57" t="s">
        <v>6859</v>
      </c>
      <c r="R908" s="57" t="s">
        <v>17700</v>
      </c>
      <c r="S908" s="57">
        <v>1</v>
      </c>
      <c r="T908" s="57">
        <v>0.3</v>
      </c>
      <c r="U908" s="57" t="str">
        <f>VLOOKUP(A908,'Individual Data'!$K$5:$AC$5544,12,FALSE)</f>
        <v>Unassigned</v>
      </c>
      <c r="V908" s="14">
        <f>IFERROR(LOOKUP(H908,{30,43,48,53,58,63,68,73,78,83,88,93,97},{42,47,52,57,62,67,72,77,82,87,92,99,100}),999)</f>
        <v>92</v>
      </c>
      <c r="X908" s="57" t="str">
        <f>VLOOKUP(A908,'Individual Data'!$K$5:$AC$5544,8,FALSE)</f>
        <v>NA</v>
      </c>
      <c r="Y908" s="57" t="str">
        <f>VLOOKUP(A908,'Individual Data'!$K$5:$AC$5544,9,FALSE)</f>
        <v>U</v>
      </c>
    </row>
    <row r="909" spans="1:25" ht="15" customHeight="1" x14ac:dyDescent="0.25">
      <c r="A909" s="57" t="s">
        <v>9303</v>
      </c>
      <c r="B909" s="57">
        <v>908</v>
      </c>
      <c r="C909" s="73" t="s">
        <v>17729</v>
      </c>
      <c r="D909" s="57">
        <v>887</v>
      </c>
      <c r="E909" s="57" t="s">
        <v>17730</v>
      </c>
      <c r="F909" s="230" t="s">
        <v>17699</v>
      </c>
      <c r="G909" s="57">
        <v>760</v>
      </c>
      <c r="H909" s="57">
        <f t="shared" si="14"/>
        <v>76</v>
      </c>
      <c r="I909" s="57" t="s">
        <v>3085</v>
      </c>
      <c r="J909" s="57" t="s">
        <v>3196</v>
      </c>
      <c r="K909" s="57" t="s">
        <v>3228</v>
      </c>
      <c r="L909" s="57" t="s">
        <v>3196</v>
      </c>
      <c r="M909" s="57" t="s">
        <v>3196</v>
      </c>
      <c r="N909" s="57" t="s">
        <v>3196</v>
      </c>
      <c r="P909" s="57" t="s">
        <v>1269</v>
      </c>
      <c r="R909" s="57" t="s">
        <v>17700</v>
      </c>
      <c r="S909" s="57">
        <v>1</v>
      </c>
      <c r="T909" s="57">
        <v>9.9</v>
      </c>
      <c r="U909" s="57" t="str">
        <f>VLOOKUP(A909,'Individual Data'!$K$5:$AC$5544,12,FALSE)</f>
        <v>Unassigned</v>
      </c>
      <c r="V909" s="14">
        <f>IFERROR(LOOKUP(H909,{30,43,48,53,58,63,68,73,78,83,88,93,97},{42,47,52,57,62,67,72,77,82,87,92,99,100}),999)</f>
        <v>77</v>
      </c>
      <c r="X909" s="57" t="str">
        <f>VLOOKUP(A909,'Individual Data'!$K$5:$AC$5544,8,FALSE)</f>
        <v>NA</v>
      </c>
      <c r="Y909" s="57" t="str">
        <f>VLOOKUP(A909,'Individual Data'!$K$5:$AC$5544,9,FALSE)</f>
        <v>U</v>
      </c>
    </row>
    <row r="910" spans="1:25" ht="15" customHeight="1" x14ac:dyDescent="0.25">
      <c r="A910" s="57" t="s">
        <v>12101</v>
      </c>
      <c r="B910" s="57">
        <v>909</v>
      </c>
      <c r="C910" s="73" t="s">
        <v>17726</v>
      </c>
      <c r="D910" s="57">
        <v>886</v>
      </c>
      <c r="E910" s="57" t="s">
        <v>17728</v>
      </c>
      <c r="F910" s="230" t="s">
        <v>17699</v>
      </c>
      <c r="G910" s="57">
        <v>790</v>
      </c>
      <c r="H910" s="57">
        <f t="shared" si="14"/>
        <v>79</v>
      </c>
      <c r="I910" s="57" t="s">
        <v>3225</v>
      </c>
      <c r="J910" s="57" t="s">
        <v>3196</v>
      </c>
      <c r="K910" s="57" t="s">
        <v>3196</v>
      </c>
      <c r="L910" s="57" t="s">
        <v>3196</v>
      </c>
      <c r="M910" s="57" t="s">
        <v>3196</v>
      </c>
      <c r="N910" s="57" t="s">
        <v>3228</v>
      </c>
      <c r="O910" s="57">
        <v>5</v>
      </c>
      <c r="P910" s="57" t="s">
        <v>12100</v>
      </c>
      <c r="R910" s="57" t="s">
        <v>17700</v>
      </c>
      <c r="S910" s="57">
        <v>1</v>
      </c>
      <c r="T910" s="57">
        <v>0.3</v>
      </c>
      <c r="U910" s="57" t="str">
        <f>VLOOKUP(A910,'Individual Data'!$K$5:$AC$5544,12,FALSE)</f>
        <v>Unassigned</v>
      </c>
      <c r="V910" s="14">
        <f>IFERROR(LOOKUP(H910,{30,43,48,53,58,63,68,73,78,83,88,93,97},{42,47,52,57,62,67,72,77,82,87,92,99,100}),999)</f>
        <v>82</v>
      </c>
      <c r="X910" s="57" t="str">
        <f>VLOOKUP(A910,'Individual Data'!$K$5:$AC$5544,8,FALSE)</f>
        <v>NA</v>
      </c>
      <c r="Y910" s="57" t="str">
        <f>VLOOKUP(A910,'Individual Data'!$K$5:$AC$5544,9,FALSE)</f>
        <v>U</v>
      </c>
    </row>
    <row r="911" spans="1:25" ht="15" customHeight="1" x14ac:dyDescent="0.25">
      <c r="A911" s="57" t="s">
        <v>14999</v>
      </c>
      <c r="B911" s="57">
        <v>910</v>
      </c>
      <c r="C911" s="73" t="s">
        <v>17726</v>
      </c>
      <c r="D911" s="57">
        <v>885</v>
      </c>
      <c r="E911" s="57" t="s">
        <v>17727</v>
      </c>
      <c r="F911" s="230" t="s">
        <v>17699</v>
      </c>
      <c r="G911" s="57">
        <v>750</v>
      </c>
      <c r="H911" s="57">
        <f t="shared" si="14"/>
        <v>75</v>
      </c>
      <c r="I911" s="57" t="s">
        <v>3225</v>
      </c>
      <c r="J911" s="57" t="s">
        <v>3196</v>
      </c>
      <c r="K911" s="57" t="s">
        <v>3196</v>
      </c>
      <c r="L911" s="57" t="s">
        <v>3196</v>
      </c>
      <c r="M911" s="57" t="s">
        <v>3196</v>
      </c>
      <c r="N911" s="57" t="s">
        <v>3228</v>
      </c>
      <c r="O911" s="57">
        <v>5</v>
      </c>
      <c r="P911" s="57" t="s">
        <v>14998</v>
      </c>
      <c r="R911" s="57" t="s">
        <v>17700</v>
      </c>
      <c r="S911" s="57">
        <v>1</v>
      </c>
      <c r="T911" s="57">
        <v>0.3</v>
      </c>
      <c r="U911" s="57" t="str">
        <f>VLOOKUP(A911,'Individual Data'!$K$5:$AC$5544,12,FALSE)</f>
        <v>CJA1</v>
      </c>
      <c r="V911" s="14">
        <f>IFERROR(LOOKUP(H911,{30,43,48,53,58,63,68,73,78,83,88,93,97},{42,47,52,57,62,67,72,77,82,87,92,99,100}),999)</f>
        <v>77</v>
      </c>
      <c r="X911" s="57">
        <f>VLOOKUP(A911,'Individual Data'!$K$5:$AC$5544,8,FALSE)</f>
        <v>4</v>
      </c>
      <c r="Y911" s="57">
        <f>VLOOKUP(A911,'Individual Data'!$K$5:$AC$5544,9,FALSE)</f>
        <v>2019</v>
      </c>
    </row>
    <row r="912" spans="1:25" ht="15" customHeight="1" x14ac:dyDescent="0.25">
      <c r="A912" s="57" t="s">
        <v>14874</v>
      </c>
      <c r="B912" s="57">
        <v>911</v>
      </c>
      <c r="C912" s="73" t="s">
        <v>17724</v>
      </c>
      <c r="D912" s="57">
        <v>884</v>
      </c>
      <c r="E912" s="57" t="s">
        <v>17725</v>
      </c>
      <c r="F912" s="230" t="s">
        <v>17699</v>
      </c>
      <c r="G912" s="57">
        <v>730</v>
      </c>
      <c r="H912" s="57">
        <f t="shared" si="14"/>
        <v>73</v>
      </c>
      <c r="I912" s="57" t="s">
        <v>3085</v>
      </c>
      <c r="J912" s="57" t="s">
        <v>3196</v>
      </c>
      <c r="K912" s="57" t="s">
        <v>3196</v>
      </c>
      <c r="L912" s="57" t="s">
        <v>3196</v>
      </c>
      <c r="M912" s="57" t="s">
        <v>3196</v>
      </c>
      <c r="N912" s="57" t="s">
        <v>3228</v>
      </c>
      <c r="O912" s="57">
        <v>5</v>
      </c>
      <c r="P912" s="57" t="s">
        <v>14873</v>
      </c>
      <c r="R912" s="57" t="s">
        <v>17700</v>
      </c>
      <c r="S912" s="57">
        <v>1</v>
      </c>
      <c r="T912" s="57">
        <v>0.3</v>
      </c>
      <c r="U912" s="57" t="str">
        <f>VLOOKUP(A912,'Individual Data'!$K$5:$AC$5544,12,FALSE)</f>
        <v>Unassigned</v>
      </c>
      <c r="V912" s="14">
        <f>IFERROR(LOOKUP(H912,{30,43,48,53,58,63,68,73,78,83,88,93,97},{42,47,52,57,62,67,72,77,82,87,92,99,100}),999)</f>
        <v>77</v>
      </c>
      <c r="X912" s="57" t="str">
        <f>VLOOKUP(A912,'Individual Data'!$K$5:$AC$5544,8,FALSE)</f>
        <v>NA</v>
      </c>
      <c r="Y912" s="57" t="str">
        <f>VLOOKUP(A912,'Individual Data'!$K$5:$AC$5544,9,FALSE)</f>
        <v>U</v>
      </c>
    </row>
    <row r="913" spans="1:25" ht="15" customHeight="1" x14ac:dyDescent="0.25">
      <c r="A913" s="57" t="s">
        <v>15847</v>
      </c>
      <c r="B913" s="57">
        <v>912</v>
      </c>
      <c r="C913" s="73" t="s">
        <v>17715</v>
      </c>
      <c r="D913" s="57">
        <v>883</v>
      </c>
      <c r="E913" s="57" t="s">
        <v>17723</v>
      </c>
      <c r="F913" s="230" t="s">
        <v>17699</v>
      </c>
      <c r="G913" s="57">
        <v>875</v>
      </c>
      <c r="H913" s="57">
        <f t="shared" si="14"/>
        <v>87.5</v>
      </c>
      <c r="I913" s="57" t="s">
        <v>3225</v>
      </c>
      <c r="J913" s="57" t="s">
        <v>3196</v>
      </c>
      <c r="K913" s="57" t="s">
        <v>3228</v>
      </c>
      <c r="L913" s="57" t="s">
        <v>3196</v>
      </c>
      <c r="M913" s="57" t="s">
        <v>3196</v>
      </c>
      <c r="N913" s="57" t="s">
        <v>3196</v>
      </c>
      <c r="P913" s="57" t="s">
        <v>15846</v>
      </c>
      <c r="R913" s="57" t="s">
        <v>17700</v>
      </c>
      <c r="S913" s="57">
        <v>1</v>
      </c>
      <c r="T913" s="57">
        <v>9.9</v>
      </c>
      <c r="U913" s="57" t="str">
        <f>VLOOKUP(A913,'Individual Data'!$K$5:$AC$5544,12,FALSE)</f>
        <v>IPCSR</v>
      </c>
      <c r="V913" s="14">
        <f>IFERROR(LOOKUP(H913,{30,43,48,53,58,63,68,73,78,83,88,93,97},{42,47,52,57,62,67,72,77,82,87,92,99,100}),999)</f>
        <v>87</v>
      </c>
      <c r="X913" s="57">
        <f>VLOOKUP(A913,'Individual Data'!$K$5:$AC$5544,8,FALSE)</f>
        <v>4</v>
      </c>
      <c r="Y913" s="57">
        <f>VLOOKUP(A913,'Individual Data'!$K$5:$AC$5544,9,FALSE)</f>
        <v>2019</v>
      </c>
    </row>
    <row r="914" spans="1:25" ht="15" customHeight="1" x14ac:dyDescent="0.25">
      <c r="A914" s="57" t="s">
        <v>9524</v>
      </c>
      <c r="B914" s="57">
        <v>913</v>
      </c>
      <c r="C914" s="73" t="s">
        <v>17715</v>
      </c>
      <c r="D914" s="57">
        <v>882</v>
      </c>
      <c r="E914" s="57" t="s">
        <v>17722</v>
      </c>
      <c r="F914" s="230" t="s">
        <v>17699</v>
      </c>
      <c r="G914" s="57">
        <v>740</v>
      </c>
      <c r="H914" s="57">
        <f t="shared" si="14"/>
        <v>74</v>
      </c>
      <c r="I914" s="57" t="s">
        <v>3085</v>
      </c>
      <c r="J914" s="57" t="s">
        <v>3196</v>
      </c>
      <c r="K914" s="57" t="s">
        <v>3228</v>
      </c>
      <c r="L914" s="57" t="s">
        <v>3196</v>
      </c>
      <c r="M914" s="57" t="s">
        <v>3196</v>
      </c>
      <c r="N914" s="57" t="s">
        <v>3196</v>
      </c>
      <c r="P914" s="57" t="s">
        <v>1301</v>
      </c>
      <c r="R914" s="57" t="s">
        <v>17700</v>
      </c>
      <c r="S914" s="57">
        <v>1</v>
      </c>
      <c r="T914" s="57">
        <v>9.9</v>
      </c>
      <c r="U914" s="57" t="str">
        <f>VLOOKUP(A914,'Individual Data'!$K$5:$AC$5544,12,FALSE)</f>
        <v>LFSO</v>
      </c>
      <c r="V914" s="14">
        <f>IFERROR(LOOKUP(H914,{30,43,48,53,58,63,68,73,78,83,88,93,97},{42,47,52,57,62,67,72,77,82,87,92,99,100}),999)</f>
        <v>77</v>
      </c>
      <c r="X914" s="57">
        <f>VLOOKUP(A914,'Individual Data'!$K$5:$AC$5544,8,FALSE)</f>
        <v>4</v>
      </c>
      <c r="Y914" s="57">
        <f>VLOOKUP(A914,'Individual Data'!$K$5:$AC$5544,9,FALSE)</f>
        <v>2019</v>
      </c>
    </row>
    <row r="915" spans="1:25" ht="15" customHeight="1" x14ac:dyDescent="0.25">
      <c r="A915" s="57" t="s">
        <v>3717</v>
      </c>
      <c r="B915" s="57">
        <v>914</v>
      </c>
      <c r="C915" s="73" t="s">
        <v>17715</v>
      </c>
      <c r="D915" s="57">
        <v>881</v>
      </c>
      <c r="E915" s="57" t="s">
        <v>17721</v>
      </c>
      <c r="F915" s="230" t="s">
        <v>17699</v>
      </c>
      <c r="G915" s="57">
        <v>805</v>
      </c>
      <c r="H915" s="57">
        <f t="shared" si="14"/>
        <v>80.5</v>
      </c>
      <c r="I915" s="57" t="s">
        <v>3085</v>
      </c>
      <c r="J915" s="57" t="s">
        <v>3228</v>
      </c>
      <c r="K915" s="57" t="s">
        <v>3228</v>
      </c>
      <c r="L915" s="57" t="s">
        <v>3196</v>
      </c>
      <c r="M915" s="57" t="s">
        <v>3196</v>
      </c>
      <c r="N915" s="57" t="s">
        <v>3196</v>
      </c>
      <c r="P915" s="57" t="s">
        <v>3716</v>
      </c>
      <c r="R915" s="57" t="s">
        <v>17700</v>
      </c>
      <c r="S915" s="57">
        <v>1</v>
      </c>
      <c r="T915" s="57">
        <v>9.9</v>
      </c>
      <c r="U915" s="57" t="str">
        <f>VLOOKUP(A915,'Individual Data'!$K$5:$AC$5544,12,FALSE)</f>
        <v>LFSO</v>
      </c>
      <c r="V915" s="14">
        <f>IFERROR(LOOKUP(H915,{30,43,48,53,58,63,68,73,78,83,88,93,97},{42,47,52,57,62,67,72,77,82,87,92,99,100}),999)</f>
        <v>82</v>
      </c>
      <c r="X915" s="57">
        <f>VLOOKUP(A915,'Individual Data'!$K$5:$AC$5544,8,FALSE)</f>
        <v>5</v>
      </c>
      <c r="Y915" s="57">
        <f>VLOOKUP(A915,'Individual Data'!$K$5:$AC$5544,9,FALSE)</f>
        <v>2018</v>
      </c>
    </row>
    <row r="916" spans="1:25" ht="15" customHeight="1" x14ac:dyDescent="0.25">
      <c r="A916" s="57" t="s">
        <v>9576</v>
      </c>
      <c r="B916" s="57">
        <v>915</v>
      </c>
      <c r="C916" s="73" t="s">
        <v>17715</v>
      </c>
      <c r="D916" s="57">
        <v>880</v>
      </c>
      <c r="E916" s="57" t="s">
        <v>17720</v>
      </c>
      <c r="F916" s="230" t="s">
        <v>17699</v>
      </c>
      <c r="G916" s="57">
        <v>770</v>
      </c>
      <c r="H916" s="57">
        <f t="shared" si="14"/>
        <v>77</v>
      </c>
      <c r="I916" s="57" t="s">
        <v>3085</v>
      </c>
      <c r="J916" s="57" t="s">
        <v>3228</v>
      </c>
      <c r="K916" s="57" t="s">
        <v>3196</v>
      </c>
      <c r="L916" s="57" t="s">
        <v>3196</v>
      </c>
      <c r="M916" s="57" t="s">
        <v>3196</v>
      </c>
      <c r="N916" s="57" t="s">
        <v>3228</v>
      </c>
      <c r="O916" s="57">
        <v>6</v>
      </c>
      <c r="P916" s="57" t="s">
        <v>1319</v>
      </c>
      <c r="R916" s="57" t="s">
        <v>17700</v>
      </c>
      <c r="S916" s="57">
        <v>1</v>
      </c>
      <c r="T916" s="57">
        <v>0.3</v>
      </c>
      <c r="U916" s="57" t="str">
        <f>VLOOKUP(A916,'Individual Data'!$K$5:$AC$5544,12,FALSE)</f>
        <v>IPCSR</v>
      </c>
      <c r="V916" s="14">
        <f>IFERROR(LOOKUP(H916,{30,43,48,53,58,63,68,73,78,83,88,93,97},{42,47,52,57,62,67,72,77,82,87,92,99,100}),999)</f>
        <v>77</v>
      </c>
      <c r="X916" s="57">
        <f>VLOOKUP(A916,'Individual Data'!$K$5:$AC$5544,8,FALSE)</f>
        <v>4</v>
      </c>
      <c r="Y916" s="57">
        <f>VLOOKUP(A916,'Individual Data'!$K$5:$AC$5544,9,FALSE)</f>
        <v>2019</v>
      </c>
    </row>
    <row r="917" spans="1:25" ht="15" customHeight="1" x14ac:dyDescent="0.25">
      <c r="A917" s="57" t="s">
        <v>14789</v>
      </c>
      <c r="B917" s="57">
        <v>916</v>
      </c>
      <c r="C917" s="73" t="s">
        <v>17715</v>
      </c>
      <c r="D917" s="57">
        <v>879</v>
      </c>
      <c r="E917" s="57" t="s">
        <v>17719</v>
      </c>
      <c r="F917" s="230" t="s">
        <v>17699</v>
      </c>
      <c r="G917" s="57">
        <v>710</v>
      </c>
      <c r="H917" s="57">
        <f t="shared" si="14"/>
        <v>71</v>
      </c>
      <c r="I917" s="57" t="s">
        <v>3085</v>
      </c>
      <c r="J917" s="57" t="s">
        <v>3228</v>
      </c>
      <c r="K917" s="57" t="s">
        <v>3196</v>
      </c>
      <c r="L917" s="57" t="s">
        <v>3196</v>
      </c>
      <c r="M917" s="57" t="s">
        <v>3196</v>
      </c>
      <c r="N917" s="57" t="s">
        <v>3196</v>
      </c>
      <c r="P917" s="57" t="s">
        <v>14788</v>
      </c>
      <c r="R917" s="57" t="s">
        <v>17700</v>
      </c>
      <c r="S917" s="57">
        <v>1</v>
      </c>
      <c r="T917" s="57">
        <v>9.9</v>
      </c>
      <c r="U917" s="57" t="str">
        <f>VLOOKUP(A917,'Individual Data'!$K$5:$AC$5544,12,FALSE)</f>
        <v>BCA1</v>
      </c>
      <c r="V917" s="14">
        <f>IFERROR(LOOKUP(H917,{30,43,48,53,58,63,68,73,78,83,88,93,97},{42,47,52,57,62,67,72,77,82,87,92,99,100}),999)</f>
        <v>72</v>
      </c>
      <c r="X917" s="57">
        <f>VLOOKUP(A917,'Individual Data'!$K$5:$AC$5544,8,FALSE)</f>
        <v>4</v>
      </c>
      <c r="Y917" s="57">
        <f>VLOOKUP(A917,'Individual Data'!$K$5:$AC$5544,9,FALSE)</f>
        <v>2019</v>
      </c>
    </row>
    <row r="918" spans="1:25" ht="15" customHeight="1" x14ac:dyDescent="0.25">
      <c r="A918" s="57" t="s">
        <v>9208</v>
      </c>
      <c r="B918" s="57">
        <v>917</v>
      </c>
      <c r="C918" s="73" t="s">
        <v>17715</v>
      </c>
      <c r="D918" s="57">
        <v>878</v>
      </c>
      <c r="E918" s="57" t="s">
        <v>17718</v>
      </c>
      <c r="F918" s="230" t="s">
        <v>17699</v>
      </c>
      <c r="G918" s="57">
        <v>845</v>
      </c>
      <c r="H918" s="57">
        <f t="shared" si="14"/>
        <v>84.5</v>
      </c>
      <c r="I918" s="57" t="s">
        <v>3225</v>
      </c>
      <c r="J918" s="57" t="s">
        <v>3196</v>
      </c>
      <c r="K918" s="57" t="s">
        <v>3196</v>
      </c>
      <c r="L918" s="57" t="s">
        <v>3196</v>
      </c>
      <c r="M918" s="57" t="s">
        <v>3196</v>
      </c>
      <c r="N918" s="57" t="s">
        <v>3228</v>
      </c>
      <c r="O918" s="57">
        <v>6</v>
      </c>
      <c r="P918" s="57" t="s">
        <v>1250</v>
      </c>
      <c r="R918" s="57" t="s">
        <v>17700</v>
      </c>
      <c r="S918" s="57">
        <v>1</v>
      </c>
      <c r="T918" s="57">
        <v>0.3</v>
      </c>
      <c r="U918" s="57" t="str">
        <f>VLOOKUP(A918,'Individual Data'!$K$5:$AC$5544,12,FALSE)</f>
        <v>BCA1</v>
      </c>
      <c r="V918" s="14">
        <f>IFERROR(LOOKUP(H918,{30,43,48,53,58,63,68,73,78,83,88,93,97},{42,47,52,57,62,67,72,77,82,87,92,99,100}),999)</f>
        <v>87</v>
      </c>
      <c r="X918" s="57">
        <f>VLOOKUP(A918,'Individual Data'!$K$5:$AC$5544,8,FALSE)</f>
        <v>4</v>
      </c>
      <c r="Y918" s="57">
        <f>VLOOKUP(A918,'Individual Data'!$K$5:$AC$5544,9,FALSE)</f>
        <v>2019</v>
      </c>
    </row>
    <row r="919" spans="1:25" ht="15" customHeight="1" x14ac:dyDescent="0.25">
      <c r="A919" s="57" t="s">
        <v>15769</v>
      </c>
      <c r="B919" s="57">
        <v>918</v>
      </c>
      <c r="C919" s="73" t="s">
        <v>17715</v>
      </c>
      <c r="D919" s="57">
        <v>877</v>
      </c>
      <c r="E919" s="57" t="s">
        <v>17717</v>
      </c>
      <c r="F919" s="230" t="s">
        <v>17699</v>
      </c>
      <c r="G919" s="57">
        <v>875</v>
      </c>
      <c r="H919" s="57">
        <f t="shared" si="14"/>
        <v>87.5</v>
      </c>
      <c r="I919" s="57" t="s">
        <v>3225</v>
      </c>
      <c r="J919" s="57" t="s">
        <v>3196</v>
      </c>
      <c r="K919" s="57" t="s">
        <v>3196</v>
      </c>
      <c r="L919" s="57" t="s">
        <v>3196</v>
      </c>
      <c r="M919" s="57" t="s">
        <v>3196</v>
      </c>
      <c r="N919" s="57" t="s">
        <v>3228</v>
      </c>
      <c r="O919" s="57">
        <v>6</v>
      </c>
      <c r="P919" s="57" t="s">
        <v>15768</v>
      </c>
      <c r="R919" s="57" t="s">
        <v>17700</v>
      </c>
      <c r="S919" s="57">
        <v>1</v>
      </c>
      <c r="T919" s="57">
        <v>9.9</v>
      </c>
      <c r="U919" s="57" t="str">
        <f>VLOOKUP(A919,'Individual Data'!$K$5:$AC$5544,12,FALSE)</f>
        <v>IPCSR</v>
      </c>
      <c r="V919" s="14">
        <f>IFERROR(LOOKUP(H919,{30,43,48,53,58,63,68,73,78,83,88,93,97},{42,47,52,57,62,67,72,77,82,87,92,99,100}),999)</f>
        <v>87</v>
      </c>
      <c r="X919" s="57">
        <f>VLOOKUP(A919,'Individual Data'!$K$5:$AC$5544,8,FALSE)</f>
        <v>4</v>
      </c>
      <c r="Y919" s="57">
        <f>VLOOKUP(A919,'Individual Data'!$K$5:$AC$5544,9,FALSE)</f>
        <v>2019</v>
      </c>
    </row>
    <row r="920" spans="1:25" ht="15" customHeight="1" x14ac:dyDescent="0.25">
      <c r="A920" s="57" t="s">
        <v>3404</v>
      </c>
      <c r="B920" s="57">
        <v>919</v>
      </c>
      <c r="C920" s="73" t="s">
        <v>17715</v>
      </c>
      <c r="D920" s="57">
        <v>876</v>
      </c>
      <c r="E920" s="57" t="s">
        <v>17716</v>
      </c>
      <c r="F920" s="230" t="s">
        <v>17699</v>
      </c>
      <c r="G920" s="57">
        <v>725</v>
      </c>
      <c r="H920" s="57">
        <f t="shared" si="14"/>
        <v>72.5</v>
      </c>
      <c r="I920" s="57" t="s">
        <v>3225</v>
      </c>
      <c r="J920" s="57" t="s">
        <v>3196</v>
      </c>
      <c r="K920" s="57" t="s">
        <v>3196</v>
      </c>
      <c r="L920" s="57" t="s">
        <v>3196</v>
      </c>
      <c r="M920" s="57" t="s">
        <v>3196</v>
      </c>
      <c r="N920" s="57" t="s">
        <v>3228</v>
      </c>
      <c r="O920" s="57">
        <v>6</v>
      </c>
      <c r="P920" s="57" t="s">
        <v>3403</v>
      </c>
      <c r="R920" s="57" t="s">
        <v>17700</v>
      </c>
      <c r="S920" s="57">
        <v>1</v>
      </c>
      <c r="T920" s="57">
        <v>0.3</v>
      </c>
      <c r="U920" s="57" t="str">
        <f>VLOOKUP(A920,'Individual Data'!$K$5:$AC$5544,12,FALSE)</f>
        <v>LFSO</v>
      </c>
      <c r="V920" s="14">
        <f>IFERROR(LOOKUP(H920,{30,43,48,53,58,63,68,73,78,83,88,93,97},{42,47,52,57,62,67,72,77,82,87,92,99,100}),999)</f>
        <v>72</v>
      </c>
      <c r="X920" s="57">
        <f>VLOOKUP(A920,'Individual Data'!$K$5:$AC$5544,8,FALSE)</f>
        <v>4</v>
      </c>
      <c r="Y920" s="57">
        <f>VLOOKUP(A920,'Individual Data'!$K$5:$AC$5544,9,FALSE)</f>
        <v>2019</v>
      </c>
    </row>
    <row r="921" spans="1:25" ht="15" customHeight="1" x14ac:dyDescent="0.25">
      <c r="A921" s="57" t="s">
        <v>14909</v>
      </c>
      <c r="B921" s="57">
        <v>920</v>
      </c>
      <c r="C921" s="73">
        <v>45222</v>
      </c>
      <c r="D921" s="57">
        <v>875</v>
      </c>
      <c r="E921" s="57" t="s">
        <v>17714</v>
      </c>
      <c r="F921" s="230" t="s">
        <v>17699</v>
      </c>
      <c r="G921" s="57">
        <v>720</v>
      </c>
      <c r="H921" s="57">
        <f t="shared" si="14"/>
        <v>72</v>
      </c>
      <c r="I921" s="57" t="s">
        <v>3085</v>
      </c>
      <c r="J921" s="57" t="s">
        <v>3228</v>
      </c>
      <c r="K921" s="57" t="s">
        <v>3196</v>
      </c>
      <c r="L921" s="57" t="s">
        <v>3196</v>
      </c>
      <c r="M921" s="57" t="s">
        <v>3196</v>
      </c>
      <c r="N921" s="57" t="s">
        <v>3228</v>
      </c>
      <c r="O921" s="57">
        <v>6</v>
      </c>
      <c r="P921" s="57" t="s">
        <v>142</v>
      </c>
      <c r="R921" s="57" t="s">
        <v>17700</v>
      </c>
      <c r="S921" s="57">
        <v>1</v>
      </c>
      <c r="T921" s="57">
        <v>0.3</v>
      </c>
      <c r="U921" s="57" t="str">
        <f>VLOOKUP(A921,'Individual Data'!$K$5:$AC$5544,12,FALSE)</f>
        <v>IPCSR</v>
      </c>
      <c r="V921" s="14">
        <f>IFERROR(LOOKUP(H921,{30,43,48,53,58,63,68,73,78,83,88,93,97},{42,47,52,57,62,67,72,77,82,87,92,99,100}),999)</f>
        <v>72</v>
      </c>
      <c r="X921" s="57">
        <f>VLOOKUP(A921,'Individual Data'!$K$5:$AC$5544,8,FALSE)</f>
        <v>4</v>
      </c>
      <c r="Y921" s="57">
        <f>VLOOKUP(A921,'Individual Data'!$K$5:$AC$5544,9,FALSE)</f>
        <v>2019</v>
      </c>
    </row>
    <row r="922" spans="1:25" ht="15" customHeight="1" x14ac:dyDescent="0.25">
      <c r="A922" s="57" t="s">
        <v>17711</v>
      </c>
      <c r="B922" s="57">
        <v>921</v>
      </c>
      <c r="C922" s="73">
        <v>45222</v>
      </c>
      <c r="D922" s="57">
        <v>874</v>
      </c>
      <c r="E922" s="57" t="s">
        <v>17712</v>
      </c>
      <c r="F922" s="230" t="s">
        <v>17699</v>
      </c>
      <c r="G922" s="57">
        <v>745</v>
      </c>
      <c r="H922" s="57">
        <f t="shared" si="14"/>
        <v>74.5</v>
      </c>
      <c r="I922" s="57" t="s">
        <v>3085</v>
      </c>
      <c r="J922" s="57" t="s">
        <v>3196</v>
      </c>
      <c r="K922" s="57" t="s">
        <v>3196</v>
      </c>
      <c r="L922" s="57" t="s">
        <v>3196</v>
      </c>
      <c r="M922" s="57" t="s">
        <v>3196</v>
      </c>
      <c r="N922" s="57" t="s">
        <v>3228</v>
      </c>
      <c r="O922" s="57">
        <v>6</v>
      </c>
      <c r="P922" s="57" t="s">
        <v>17713</v>
      </c>
      <c r="R922" s="57" t="s">
        <v>17700</v>
      </c>
      <c r="S922" s="57">
        <v>1</v>
      </c>
      <c r="T922" s="57">
        <v>0.3</v>
      </c>
      <c r="U922" s="57" t="str">
        <f>VLOOKUP(A922,'Individual Data'!$K$5:$AC$5544,12,FALSE)</f>
        <v>BCA2</v>
      </c>
      <c r="V922" s="14">
        <f>IFERROR(LOOKUP(H922,{30,43,48,53,58,63,68,73,78,83,88,93,97},{42,47,52,57,62,67,72,77,82,87,92,99,100}),999)</f>
        <v>77</v>
      </c>
      <c r="X922" s="57">
        <f>VLOOKUP(A922,'Individual Data'!$K$5:$AC$5544,8,FALSE)</f>
        <v>4</v>
      </c>
      <c r="Y922" s="57">
        <f>VLOOKUP(A922,'Individual Data'!$K$5:$AC$5544,9,FALSE)</f>
        <v>2019</v>
      </c>
    </row>
    <row r="923" spans="1:25" ht="15" customHeight="1" x14ac:dyDescent="0.25">
      <c r="A923" s="57" t="s">
        <v>8877</v>
      </c>
      <c r="B923" s="57">
        <v>922</v>
      </c>
      <c r="C923" s="73">
        <v>45224</v>
      </c>
      <c r="D923" s="57">
        <v>873</v>
      </c>
      <c r="E923" s="57" t="s">
        <v>17710</v>
      </c>
      <c r="F923" s="230" t="s">
        <v>17699</v>
      </c>
      <c r="G923" s="57">
        <v>715</v>
      </c>
      <c r="H923" s="57">
        <f t="shared" si="14"/>
        <v>71.5</v>
      </c>
      <c r="I923" s="57" t="s">
        <v>3085</v>
      </c>
      <c r="J923" s="57" t="s">
        <v>3196</v>
      </c>
      <c r="K923" s="57" t="s">
        <v>3196</v>
      </c>
      <c r="L923" s="57" t="s">
        <v>3196</v>
      </c>
      <c r="M923" s="57" t="s">
        <v>3196</v>
      </c>
      <c r="N923" s="57" t="s">
        <v>3228</v>
      </c>
      <c r="O923" s="57">
        <v>6</v>
      </c>
      <c r="P923" s="57" t="s">
        <v>8876</v>
      </c>
      <c r="R923" s="57" t="s">
        <v>17700</v>
      </c>
      <c r="S923" s="57">
        <v>1</v>
      </c>
      <c r="T923" s="57">
        <v>0.3</v>
      </c>
      <c r="U923" s="57" t="str">
        <f>VLOOKUP(A923,'Individual Data'!$K$5:$AC$5544,12,FALSE)</f>
        <v>PLA1</v>
      </c>
      <c r="V923" s="14">
        <f>IFERROR(LOOKUP(H923,{30,43,48,53,58,63,68,73,78,83,88,93,97},{42,47,52,57,62,67,72,77,82,87,92,99,100}),999)</f>
        <v>72</v>
      </c>
      <c r="X923" s="57">
        <f>VLOOKUP(A923,'Individual Data'!$K$5:$AC$5544,8,FALSE)</f>
        <v>4</v>
      </c>
      <c r="Y923" s="57">
        <f>VLOOKUP(A923,'Individual Data'!$K$5:$AC$5544,9,FALSE)</f>
        <v>2019</v>
      </c>
    </row>
    <row r="924" spans="1:25" ht="15" customHeight="1" x14ac:dyDescent="0.25">
      <c r="A924" s="57" t="s">
        <v>14816</v>
      </c>
      <c r="B924" s="57">
        <v>923</v>
      </c>
      <c r="C924" s="73">
        <v>45224</v>
      </c>
      <c r="D924" s="57">
        <v>872</v>
      </c>
      <c r="E924" s="57" t="s">
        <v>17709</v>
      </c>
      <c r="F924" s="230" t="s">
        <v>17699</v>
      </c>
      <c r="G924" s="57">
        <v>760</v>
      </c>
      <c r="H924" s="57">
        <f t="shared" si="14"/>
        <v>76</v>
      </c>
      <c r="I924" s="57" t="s">
        <v>3085</v>
      </c>
      <c r="J924" s="57" t="s">
        <v>3228</v>
      </c>
      <c r="K924" s="57" t="s">
        <v>3196</v>
      </c>
      <c r="L924" s="57" t="s">
        <v>3196</v>
      </c>
      <c r="M924" s="57" t="s">
        <v>3196</v>
      </c>
      <c r="N924" s="57" t="s">
        <v>3196</v>
      </c>
      <c r="P924" s="57" t="s">
        <v>121</v>
      </c>
      <c r="R924" s="57" t="s">
        <v>17700</v>
      </c>
      <c r="S924" s="57">
        <v>1</v>
      </c>
      <c r="T924" s="57">
        <v>9.9</v>
      </c>
      <c r="U924" s="57" t="str">
        <f>VLOOKUP(A924,'Individual Data'!$K$5:$AC$5544,12,FALSE)</f>
        <v>IPCSR</v>
      </c>
      <c r="V924" s="14">
        <f>IFERROR(LOOKUP(H924,{30,43,48,53,58,63,68,73,78,83,88,93,97},{42,47,52,57,62,67,72,77,82,87,92,99,100}),999)</f>
        <v>77</v>
      </c>
      <c r="X924" s="57">
        <f>VLOOKUP(A924,'Individual Data'!$K$5:$AC$5544,8,FALSE)</f>
        <v>4</v>
      </c>
      <c r="Y924" s="57">
        <f>VLOOKUP(A924,'Individual Data'!$K$5:$AC$5544,9,FALSE)</f>
        <v>2019</v>
      </c>
    </row>
    <row r="925" spans="1:25" ht="15" customHeight="1" x14ac:dyDescent="0.25">
      <c r="A925" s="57" t="s">
        <v>6456</v>
      </c>
      <c r="B925" s="57">
        <v>924</v>
      </c>
      <c r="C925" s="73">
        <v>45230</v>
      </c>
      <c r="D925" s="57">
        <v>871</v>
      </c>
      <c r="E925" s="57" t="s">
        <v>17708</v>
      </c>
      <c r="F925" s="230" t="s">
        <v>17699</v>
      </c>
      <c r="G925" s="57">
        <v>930</v>
      </c>
      <c r="H925" s="57">
        <f t="shared" si="14"/>
        <v>93</v>
      </c>
      <c r="I925" s="57" t="s">
        <v>3225</v>
      </c>
      <c r="J925" s="57" t="s">
        <v>3196</v>
      </c>
      <c r="K925" s="57" t="s">
        <v>3196</v>
      </c>
      <c r="L925" s="57" t="s">
        <v>3196</v>
      </c>
      <c r="M925" s="57" t="s">
        <v>3196</v>
      </c>
      <c r="N925" s="57" t="s">
        <v>3228</v>
      </c>
      <c r="O925" s="57">
        <v>6</v>
      </c>
      <c r="P925" s="57" t="s">
        <v>920</v>
      </c>
      <c r="R925" s="57" t="s">
        <v>17700</v>
      </c>
      <c r="S925" s="57">
        <v>1</v>
      </c>
      <c r="T925" s="57">
        <v>9.9</v>
      </c>
      <c r="U925" s="57" t="str">
        <f>VLOOKUP(A925,'Individual Data'!$K$5:$AC$5544,12,FALSE)</f>
        <v>Unassigned</v>
      </c>
      <c r="V925" s="14">
        <f>IFERROR(LOOKUP(H925,{30,43,48,53,58,63,68,73,78,83,88,93,97},{42,47,52,57,62,67,72,77,82,87,92,99,100}),999)</f>
        <v>99</v>
      </c>
      <c r="X925" s="57" t="str">
        <f>VLOOKUP(A925,'Individual Data'!$K$5:$AC$5544,8,FALSE)</f>
        <v>NA</v>
      </c>
      <c r="Y925" s="57" t="str">
        <f>VLOOKUP(A925,'Individual Data'!$K$5:$AC$5544,9,FALSE)</f>
        <v>U</v>
      </c>
    </row>
    <row r="926" spans="1:25" ht="15" customHeight="1" x14ac:dyDescent="0.25">
      <c r="A926" s="57" t="s">
        <v>6865</v>
      </c>
      <c r="B926" s="57">
        <v>925</v>
      </c>
      <c r="C926" s="73">
        <v>45231</v>
      </c>
      <c r="D926" s="57">
        <v>870</v>
      </c>
      <c r="E926" s="57" t="s">
        <v>17707</v>
      </c>
      <c r="F926" s="230" t="s">
        <v>17699</v>
      </c>
      <c r="G926" s="57">
        <v>825</v>
      </c>
      <c r="H926" s="57">
        <f t="shared" si="14"/>
        <v>82.5</v>
      </c>
      <c r="I926" s="57" t="s">
        <v>3225</v>
      </c>
      <c r="J926" s="57" t="s">
        <v>3196</v>
      </c>
      <c r="K926" s="57" t="s">
        <v>3196</v>
      </c>
      <c r="L926" s="57" t="s">
        <v>3196</v>
      </c>
      <c r="M926" s="57" t="s">
        <v>3196</v>
      </c>
      <c r="N926" s="57" t="s">
        <v>3228</v>
      </c>
      <c r="O926" s="57">
        <v>6</v>
      </c>
      <c r="P926" s="57" t="s">
        <v>939</v>
      </c>
      <c r="R926" s="57" t="s">
        <v>17700</v>
      </c>
      <c r="S926" s="57">
        <v>1</v>
      </c>
      <c r="T926" s="57">
        <v>0.3</v>
      </c>
      <c r="U926" s="57" t="str">
        <f>VLOOKUP(A926,'Individual Data'!$K$5:$AC$5544,12,FALSE)</f>
        <v>CJA1</v>
      </c>
      <c r="V926" s="14">
        <f>IFERROR(LOOKUP(H926,{30,43,48,53,58,63,68,73,78,83,88,93,97},{42,47,52,57,62,67,72,77,82,87,92,99,100}),999)</f>
        <v>82</v>
      </c>
      <c r="X926" s="57">
        <f>VLOOKUP(A926,'Individual Data'!$K$5:$AC$5544,8,FALSE)</f>
        <v>4</v>
      </c>
      <c r="Y926" s="57">
        <f>VLOOKUP(A926,'Individual Data'!$K$5:$AC$5544,9,FALSE)</f>
        <v>2019</v>
      </c>
    </row>
    <row r="927" spans="1:25" ht="15" customHeight="1" x14ac:dyDescent="0.25">
      <c r="A927" s="57" t="s">
        <v>15863</v>
      </c>
      <c r="B927" s="57">
        <v>926</v>
      </c>
      <c r="C927" s="73">
        <v>45237</v>
      </c>
      <c r="D927" s="57">
        <v>869</v>
      </c>
      <c r="E927" s="57" t="s">
        <v>17706</v>
      </c>
      <c r="F927" s="228" t="s">
        <v>17699</v>
      </c>
      <c r="G927" s="57">
        <v>785</v>
      </c>
      <c r="H927" s="57">
        <f t="shared" si="14"/>
        <v>78.5</v>
      </c>
      <c r="I927" s="57" t="s">
        <v>3225</v>
      </c>
      <c r="J927" s="57" t="s">
        <v>3196</v>
      </c>
      <c r="K927" s="57" t="s">
        <v>3196</v>
      </c>
      <c r="L927" s="57" t="s">
        <v>3196</v>
      </c>
      <c r="M927" s="57" t="s">
        <v>3196</v>
      </c>
      <c r="N927" s="57" t="s">
        <v>3228</v>
      </c>
      <c r="O927" s="57">
        <v>6</v>
      </c>
      <c r="P927" s="57" t="s">
        <v>15862</v>
      </c>
      <c r="R927" s="57" t="s">
        <v>17700</v>
      </c>
      <c r="S927" s="57">
        <v>1</v>
      </c>
      <c r="T927" s="57">
        <v>0.3</v>
      </c>
      <c r="U927" s="57" t="str">
        <f>VLOOKUP(A927,'Individual Data'!$K$5:$AC$5544,12,FALSE)</f>
        <v>LFSO</v>
      </c>
      <c r="V927" s="14">
        <f>IFERROR(LOOKUP(H927,{30,43,48,53,58,63,68,73,78,83,88,93,97},{42,47,52,57,62,67,72,77,82,87,92,99,100}),999)</f>
        <v>82</v>
      </c>
      <c r="X927" s="57">
        <f>VLOOKUP(A927,'Individual Data'!$K$5:$AC$5544,8,FALSE)</f>
        <v>4</v>
      </c>
      <c r="Y927" s="57">
        <f>VLOOKUP(A927,'Individual Data'!$K$5:$AC$5544,9,FALSE)</f>
        <v>2019</v>
      </c>
    </row>
    <row r="928" spans="1:25" ht="15" customHeight="1" x14ac:dyDescent="0.25">
      <c r="A928" s="57" t="s">
        <v>17703</v>
      </c>
      <c r="B928" s="57">
        <v>927</v>
      </c>
      <c r="C928" s="73">
        <v>45245</v>
      </c>
      <c r="D928" s="57">
        <v>868</v>
      </c>
      <c r="E928" s="57" t="s">
        <v>17704</v>
      </c>
      <c r="F928" s="228" t="s">
        <v>17699</v>
      </c>
      <c r="G928" s="57">
        <v>735</v>
      </c>
      <c r="H928" s="57">
        <f t="shared" si="14"/>
        <v>73.5</v>
      </c>
      <c r="I928" s="57" t="s">
        <v>3085</v>
      </c>
      <c r="J928" s="57" t="s">
        <v>3228</v>
      </c>
      <c r="K928" s="57" t="s">
        <v>3196</v>
      </c>
      <c r="L928" s="57" t="s">
        <v>3196</v>
      </c>
      <c r="M928" s="57" t="s">
        <v>3196</v>
      </c>
      <c r="N928" s="57" t="s">
        <v>3196</v>
      </c>
      <c r="P928" s="57" t="s">
        <v>17705</v>
      </c>
      <c r="R928" s="57" t="s">
        <v>17700</v>
      </c>
      <c r="S928" s="57">
        <v>1</v>
      </c>
      <c r="T928" s="57">
        <v>9.9</v>
      </c>
      <c r="U928" s="57" t="str">
        <f>VLOOKUP(A928,'Individual Data'!$K$5:$AC$5544,12,FALSE)</f>
        <v>PLA2</v>
      </c>
      <c r="V928" s="14">
        <f>IFERROR(LOOKUP(H928,{30,43,48,53,58,63,68,73,78,83,88,93,97},{42,47,52,57,62,67,72,77,82,87,92,99,100}),999)</f>
        <v>77</v>
      </c>
      <c r="X928" s="57">
        <f>VLOOKUP(A928,'Individual Data'!$K$5:$AC$5544,8,FALSE)</f>
        <v>4</v>
      </c>
      <c r="Y928" s="57">
        <f>VLOOKUP(A928,'Individual Data'!$K$5:$AC$5544,9,FALSE)</f>
        <v>2019</v>
      </c>
    </row>
    <row r="929" spans="1:25" ht="15" customHeight="1" x14ac:dyDescent="0.25">
      <c r="A929" s="57" t="s">
        <v>7142</v>
      </c>
      <c r="B929" s="57">
        <v>928</v>
      </c>
      <c r="C929" s="73">
        <v>45245</v>
      </c>
      <c r="D929" s="57">
        <v>867</v>
      </c>
      <c r="E929" s="57" t="s">
        <v>17702</v>
      </c>
      <c r="F929" s="228" t="s">
        <v>17699</v>
      </c>
      <c r="G929" s="57">
        <v>753</v>
      </c>
      <c r="H929" s="57">
        <f t="shared" si="14"/>
        <v>75.3</v>
      </c>
      <c r="I929" s="57" t="s">
        <v>3085</v>
      </c>
      <c r="J929" s="57" t="s">
        <v>3196</v>
      </c>
      <c r="K929" s="57" t="s">
        <v>3196</v>
      </c>
      <c r="L929" s="57" t="s">
        <v>3196</v>
      </c>
      <c r="M929" s="57" t="s">
        <v>3196</v>
      </c>
      <c r="N929" s="57" t="s">
        <v>3228</v>
      </c>
      <c r="O929" s="57">
        <v>6</v>
      </c>
      <c r="P929" s="192" t="s">
        <v>7141</v>
      </c>
      <c r="R929" s="57" t="s">
        <v>17700</v>
      </c>
      <c r="S929" s="57">
        <v>1</v>
      </c>
      <c r="T929" s="57">
        <v>0.3</v>
      </c>
      <c r="U929" s="57" t="str">
        <f>VLOOKUP(A929,'Individual Data'!$K$5:$AC$5544,12,FALSE)</f>
        <v>Unassigned</v>
      </c>
      <c r="V929" s="14">
        <f>IFERROR(LOOKUP(H929,{30,43,48,53,58,63,68,73,78,83,88,93,97},{42,47,52,57,62,67,72,77,82,87,92,99,100}),999)</f>
        <v>77</v>
      </c>
      <c r="X929" s="57" t="str">
        <f>VLOOKUP(A929,'Individual Data'!$K$5:$AC$5544,8,FALSE)</f>
        <v>NA</v>
      </c>
      <c r="Y929" s="57" t="str">
        <f>VLOOKUP(A929,'Individual Data'!$K$5:$AC$5544,9,FALSE)</f>
        <v>U</v>
      </c>
    </row>
    <row r="930" spans="1:25" ht="15" customHeight="1" x14ac:dyDescent="0.25">
      <c r="A930" s="57" t="s">
        <v>8913</v>
      </c>
      <c r="B930" s="57">
        <v>929</v>
      </c>
      <c r="C930" s="73">
        <v>45245</v>
      </c>
      <c r="D930" s="57">
        <v>5061</v>
      </c>
      <c r="E930" s="57" t="s">
        <v>17880</v>
      </c>
      <c r="F930" s="228" t="s">
        <v>17874</v>
      </c>
      <c r="G930" s="57">
        <v>740</v>
      </c>
      <c r="H930" s="57">
        <f t="shared" si="14"/>
        <v>74</v>
      </c>
      <c r="I930" s="57" t="s">
        <v>3085</v>
      </c>
      <c r="J930" s="57" t="s">
        <v>3196</v>
      </c>
      <c r="K930" s="57" t="s">
        <v>3196</v>
      </c>
      <c r="L930" s="57" t="s">
        <v>3196</v>
      </c>
      <c r="M930" s="57" t="s">
        <v>3196</v>
      </c>
      <c r="N930" s="57" t="s">
        <v>3228</v>
      </c>
      <c r="P930" s="57" t="s">
        <v>1174</v>
      </c>
      <c r="Q930" s="57" t="s">
        <v>23701</v>
      </c>
      <c r="R930" s="57" t="s">
        <v>17700</v>
      </c>
      <c r="S930" s="57">
        <v>1</v>
      </c>
      <c r="T930" s="57">
        <v>9.9</v>
      </c>
      <c r="U930" s="57" t="str">
        <f>VLOOKUP(A930,'Individual Data'!$K$5:$AC$5544,12,FALSE)</f>
        <v>CJA1</v>
      </c>
      <c r="V930" s="14">
        <f>IFERROR(LOOKUP(H930,{30,43,48,53,58,63,68,73,78,83,88,93,97},{42,47,52,57,62,67,72,77,82,87,92,99,100}),999)</f>
        <v>77</v>
      </c>
      <c r="X930" s="57">
        <f>VLOOKUP(A930,'Individual Data'!$K$5:$AC$5544,8,FALSE)</f>
        <v>4</v>
      </c>
      <c r="Y930" s="57">
        <f>VLOOKUP(A930,'Individual Data'!$K$5:$AC$5544,9,FALSE)</f>
        <v>2019</v>
      </c>
    </row>
    <row r="931" spans="1:25" ht="15" customHeight="1" x14ac:dyDescent="0.25">
      <c r="A931" s="57" t="s">
        <v>6885</v>
      </c>
      <c r="B931" s="57">
        <v>930</v>
      </c>
      <c r="C931" s="73">
        <v>45245</v>
      </c>
      <c r="D931" s="57">
        <v>5062</v>
      </c>
      <c r="E931" s="57" t="s">
        <v>17881</v>
      </c>
      <c r="F931" s="228" t="s">
        <v>17874</v>
      </c>
      <c r="G931" s="57">
        <v>870</v>
      </c>
      <c r="H931" s="57">
        <f t="shared" si="14"/>
        <v>87</v>
      </c>
      <c r="I931" s="57" t="s">
        <v>3085</v>
      </c>
      <c r="J931" s="57" t="s">
        <v>3196</v>
      </c>
      <c r="K931" s="57" t="s">
        <v>3196</v>
      </c>
      <c r="L931" s="57" t="s">
        <v>3196</v>
      </c>
      <c r="M931" s="57" t="s">
        <v>3196</v>
      </c>
      <c r="N931" s="57" t="s">
        <v>3228</v>
      </c>
      <c r="P931" s="57" t="s">
        <v>6884</v>
      </c>
      <c r="Q931" s="57" t="s">
        <v>23701</v>
      </c>
      <c r="R931" s="57" t="s">
        <v>17700</v>
      </c>
      <c r="S931" s="57">
        <v>1</v>
      </c>
      <c r="T931" s="57">
        <v>9.9</v>
      </c>
      <c r="U931" s="57" t="str">
        <f>VLOOKUP(A931,'Individual Data'!$K$5:$AC$5544,12,FALSE)</f>
        <v>Unassigned</v>
      </c>
      <c r="V931" s="14">
        <f>IFERROR(LOOKUP(H931,{30,43,48,53,58,63,68,73,78,83,88,93,97},{42,47,52,57,62,67,72,77,82,87,92,99,100}),999)</f>
        <v>87</v>
      </c>
      <c r="X931" s="57" t="str">
        <f>VLOOKUP(A931,'Individual Data'!$K$5:$AC$5544,8,FALSE)</f>
        <v>NA</v>
      </c>
      <c r="Y931" s="57" t="str">
        <f>VLOOKUP(A931,'Individual Data'!$K$5:$AC$5544,9,FALSE)</f>
        <v>U</v>
      </c>
    </row>
    <row r="932" spans="1:25" ht="15" customHeight="1" x14ac:dyDescent="0.25">
      <c r="A932" s="57" t="s">
        <v>3623</v>
      </c>
      <c r="B932" s="57">
        <v>931</v>
      </c>
      <c r="C932" s="73">
        <v>45250</v>
      </c>
      <c r="D932" s="57">
        <v>866</v>
      </c>
      <c r="E932" s="57" t="s">
        <v>17701</v>
      </c>
      <c r="F932" s="228" t="s">
        <v>17699</v>
      </c>
      <c r="G932" s="57">
        <v>740</v>
      </c>
      <c r="H932" s="57">
        <f t="shared" si="14"/>
        <v>74</v>
      </c>
      <c r="I932" s="57" t="s">
        <v>3085</v>
      </c>
      <c r="J932" s="57" t="s">
        <v>3196</v>
      </c>
      <c r="K932" s="57" t="s">
        <v>3196</v>
      </c>
      <c r="L932" s="57" t="s">
        <v>3196</v>
      </c>
      <c r="M932" s="57" t="s">
        <v>3196</v>
      </c>
      <c r="N932" s="57" t="s">
        <v>3196</v>
      </c>
      <c r="P932" s="57" t="s">
        <v>3622</v>
      </c>
      <c r="R932" s="57" t="s">
        <v>17700</v>
      </c>
      <c r="S932" s="57">
        <v>1</v>
      </c>
      <c r="T932" s="57">
        <v>9.9</v>
      </c>
      <c r="U932" s="57" t="str">
        <f>VLOOKUP(A932,'Individual Data'!$K$5:$AC$5544,12,FALSE)</f>
        <v>BCA1</v>
      </c>
      <c r="V932" s="14">
        <f>IFERROR(LOOKUP(H932,{30,43,48,53,58,63,68,73,78,83,88,93,97},{42,47,52,57,62,67,72,77,82,87,92,99,100}),999)</f>
        <v>77</v>
      </c>
      <c r="X932" s="57">
        <f>VLOOKUP(A932,'Individual Data'!$K$5:$AC$5544,8,FALSE)</f>
        <v>4</v>
      </c>
      <c r="Y932" s="57">
        <f>VLOOKUP(A932,'Individual Data'!$K$5:$AC$5544,9,FALSE)</f>
        <v>2019</v>
      </c>
    </row>
    <row r="933" spans="1:25" ht="15" customHeight="1" x14ac:dyDescent="0.25">
      <c r="A933" s="57" t="s">
        <v>12145</v>
      </c>
      <c r="B933" s="57">
        <v>932</v>
      </c>
      <c r="C933" s="73">
        <v>45250</v>
      </c>
      <c r="D933" s="57">
        <v>865</v>
      </c>
      <c r="E933" s="57" t="s">
        <v>17698</v>
      </c>
      <c r="F933" s="228" t="s">
        <v>17699</v>
      </c>
      <c r="G933" s="57">
        <v>780</v>
      </c>
      <c r="H933" s="57">
        <f t="shared" si="14"/>
        <v>78</v>
      </c>
      <c r="I933" s="57" t="s">
        <v>3085</v>
      </c>
      <c r="J933" s="57" t="s">
        <v>3196</v>
      </c>
      <c r="K933" s="57" t="s">
        <v>3196</v>
      </c>
      <c r="L933" s="57" t="s">
        <v>3196</v>
      </c>
      <c r="M933" s="57" t="s">
        <v>3196</v>
      </c>
      <c r="N933" s="57" t="s">
        <v>3196</v>
      </c>
      <c r="P933" s="57" t="s">
        <v>12144</v>
      </c>
      <c r="R933" s="57" t="s">
        <v>17700</v>
      </c>
      <c r="S933" s="57">
        <v>1</v>
      </c>
      <c r="T933" s="57">
        <v>9.9</v>
      </c>
      <c r="U933" s="57" t="str">
        <f>VLOOKUP(A933,'Individual Data'!$K$5:$AC$5544,12,FALSE)</f>
        <v>IPCSR</v>
      </c>
      <c r="V933" s="14">
        <f>IFERROR(LOOKUP(H933,{30,43,48,53,58,63,68,73,78,83,88,93,97},{42,47,52,57,62,67,72,77,82,87,92,99,100}),999)</f>
        <v>82</v>
      </c>
      <c r="X933" s="57">
        <f>VLOOKUP(A933,'Individual Data'!$K$5:$AC$5544,8,FALSE)</f>
        <v>4</v>
      </c>
      <c r="Y933" s="57">
        <f>VLOOKUP(A933,'Individual Data'!$K$5:$AC$5544,9,FALSE)</f>
        <v>2019</v>
      </c>
    </row>
    <row r="934" spans="1:25" ht="15" customHeight="1" x14ac:dyDescent="0.25">
      <c r="A934" s="196" t="s">
        <v>9107</v>
      </c>
      <c r="B934" s="57">
        <v>933</v>
      </c>
      <c r="C934" s="73">
        <v>45250</v>
      </c>
      <c r="D934" s="57">
        <v>6001</v>
      </c>
      <c r="E934" s="57" t="s">
        <v>17882</v>
      </c>
      <c r="F934" s="228" t="s">
        <v>17883</v>
      </c>
      <c r="G934" s="57">
        <v>730</v>
      </c>
      <c r="H934" s="57">
        <f t="shared" si="14"/>
        <v>73</v>
      </c>
      <c r="I934" s="57" t="s">
        <v>3085</v>
      </c>
      <c r="J934" s="156" t="s">
        <v>3196</v>
      </c>
      <c r="K934" s="156" t="s">
        <v>3196</v>
      </c>
      <c r="L934" s="57" t="s">
        <v>3196</v>
      </c>
      <c r="M934" s="57" t="s">
        <v>3196</v>
      </c>
      <c r="N934" s="156" t="s">
        <v>3196</v>
      </c>
      <c r="P934" s="57" t="s">
        <v>9106</v>
      </c>
      <c r="R934" s="57" t="s">
        <v>17700</v>
      </c>
      <c r="S934" s="57">
        <v>1</v>
      </c>
      <c r="T934" s="57">
        <v>9.9</v>
      </c>
      <c r="U934" s="57" t="str">
        <f>VLOOKUP(A934,'Individual Data'!$K$5:$AC$5544,12,FALSE)</f>
        <v>IPCSR</v>
      </c>
      <c r="V934" s="14">
        <f>IFERROR(LOOKUP(H934,{30,43,48,53,58,63,68,73,78,83,88,93,97},{42,47,52,57,62,67,72,77,82,87,92,99,100}),999)</f>
        <v>77</v>
      </c>
      <c r="X934" s="57">
        <f>VLOOKUP(A934,'Individual Data'!$K$5:$AC$5544,8,FALSE)</f>
        <v>4</v>
      </c>
      <c r="Y934" s="57">
        <f>VLOOKUP(A934,'Individual Data'!$K$5:$AC$5544,9,FALSE)</f>
        <v>2019</v>
      </c>
    </row>
    <row r="935" spans="1:25" ht="15" customHeight="1" x14ac:dyDescent="0.25">
      <c r="A935" s="196" t="s">
        <v>17884</v>
      </c>
      <c r="B935" s="57">
        <v>934</v>
      </c>
      <c r="C935" s="73">
        <v>45250</v>
      </c>
      <c r="D935" s="57">
        <v>6002</v>
      </c>
      <c r="E935" s="57" t="s">
        <v>17885</v>
      </c>
      <c r="F935" s="228" t="s">
        <v>17883</v>
      </c>
      <c r="G935" s="57">
        <v>840</v>
      </c>
      <c r="H935" s="57">
        <f t="shared" si="14"/>
        <v>84</v>
      </c>
      <c r="I935" s="57" t="s">
        <v>3085</v>
      </c>
      <c r="J935" s="156" t="s">
        <v>3196</v>
      </c>
      <c r="K935" s="156" t="s">
        <v>3196</v>
      </c>
      <c r="L935" s="57" t="s">
        <v>3196</v>
      </c>
      <c r="M935" s="57" t="s">
        <v>3196</v>
      </c>
      <c r="N935" s="156" t="s">
        <v>3196</v>
      </c>
      <c r="P935" s="57" t="s">
        <v>17886</v>
      </c>
      <c r="R935" s="57" t="s">
        <v>17700</v>
      </c>
      <c r="S935" s="57">
        <v>1</v>
      </c>
      <c r="T935" s="57">
        <v>9.9</v>
      </c>
      <c r="U935" s="57" t="str">
        <f>VLOOKUP(A935,'Individual Data'!$K$5:$AC$5544,12,FALSE)</f>
        <v>LFH UNK</v>
      </c>
      <c r="V935" s="14">
        <f>IFERROR(LOOKUP(H935,{30,43,48,53,58,63,68,73,78,83,88,93,97},{42,47,52,57,62,67,72,77,82,87,92,99,100}),999)</f>
        <v>87</v>
      </c>
      <c r="X935" s="57">
        <f>VLOOKUP(A935,'Individual Data'!$K$5:$AC$5544,8,FALSE)</f>
        <v>5</v>
      </c>
      <c r="Y935" s="57">
        <f>VLOOKUP(A935,'Individual Data'!$K$5:$AC$5544,9,FALSE)</f>
        <v>2018</v>
      </c>
    </row>
    <row r="936" spans="1:25" ht="15" customHeight="1" x14ac:dyDescent="0.25">
      <c r="A936" s="196" t="s">
        <v>16735</v>
      </c>
      <c r="B936" s="57">
        <v>935</v>
      </c>
      <c r="C936" s="73">
        <v>45250</v>
      </c>
      <c r="D936" s="57">
        <v>6003</v>
      </c>
      <c r="E936" s="57" t="s">
        <v>17887</v>
      </c>
      <c r="F936" s="228" t="s">
        <v>17883</v>
      </c>
      <c r="G936" s="57">
        <v>700</v>
      </c>
      <c r="H936" s="57">
        <f t="shared" si="14"/>
        <v>70</v>
      </c>
      <c r="I936" s="57" t="s">
        <v>3085</v>
      </c>
      <c r="J936" s="156" t="s">
        <v>3196</v>
      </c>
      <c r="K936" s="156" t="s">
        <v>3196</v>
      </c>
      <c r="L936" s="57" t="s">
        <v>3196</v>
      </c>
      <c r="M936" s="57" t="s">
        <v>3196</v>
      </c>
      <c r="N936" s="156" t="s">
        <v>3196</v>
      </c>
      <c r="P936" s="57" t="s">
        <v>16734</v>
      </c>
      <c r="R936" s="57" t="s">
        <v>17700</v>
      </c>
      <c r="S936" s="57">
        <v>1</v>
      </c>
      <c r="T936" s="57">
        <v>9.9</v>
      </c>
      <c r="U936" s="57" t="str">
        <f>VLOOKUP(A936,'Individual Data'!$K$5:$AC$5544,12,FALSE)</f>
        <v>IPCSR</v>
      </c>
      <c r="V936" s="14">
        <f>IFERROR(LOOKUP(H936,{30,43,48,53,58,63,68,73,78,83,88,93,97},{42,47,52,57,62,67,72,77,82,87,92,99,100}),999)</f>
        <v>72</v>
      </c>
      <c r="X936" s="57">
        <f>VLOOKUP(A936,'Individual Data'!$K$5:$AC$5544,8,FALSE)</f>
        <v>3</v>
      </c>
      <c r="Y936" s="57">
        <f>VLOOKUP(A936,'Individual Data'!$K$5:$AC$5544,9,FALSE)</f>
        <v>2020</v>
      </c>
    </row>
    <row r="937" spans="1:25" ht="15" customHeight="1" x14ac:dyDescent="0.25">
      <c r="A937" s="196" t="s">
        <v>6487</v>
      </c>
      <c r="B937" s="57">
        <v>936</v>
      </c>
      <c r="C937" s="73">
        <v>45250</v>
      </c>
      <c r="D937" s="57">
        <v>6004</v>
      </c>
      <c r="E937" s="57" t="s">
        <v>17888</v>
      </c>
      <c r="F937" s="228" t="s">
        <v>17883</v>
      </c>
      <c r="G937" s="57">
        <v>750</v>
      </c>
      <c r="H937" s="57">
        <f t="shared" si="14"/>
        <v>75</v>
      </c>
      <c r="I937" s="57" t="s">
        <v>3085</v>
      </c>
      <c r="J937" s="156" t="s">
        <v>3196</v>
      </c>
      <c r="K937" s="156" t="s">
        <v>3196</v>
      </c>
      <c r="L937" s="57" t="s">
        <v>3196</v>
      </c>
      <c r="M937" s="57" t="s">
        <v>3196</v>
      </c>
      <c r="N937" s="156" t="s">
        <v>3196</v>
      </c>
      <c r="P937" s="57" t="s">
        <v>6486</v>
      </c>
      <c r="R937" s="57" t="s">
        <v>17700</v>
      </c>
      <c r="S937" s="57">
        <v>1</v>
      </c>
      <c r="T937" s="57">
        <v>9.9</v>
      </c>
      <c r="U937" s="57" t="str">
        <f>VLOOKUP(A937,'Individual Data'!$K$5:$AC$5544,12,FALSE)</f>
        <v>PLA1</v>
      </c>
      <c r="V937" s="14">
        <f>IFERROR(LOOKUP(H937,{30,43,48,53,58,63,68,73,78,83,88,93,97},{42,47,52,57,62,67,72,77,82,87,92,99,100}),999)</f>
        <v>77</v>
      </c>
      <c r="X937" s="57">
        <f>VLOOKUP(A937,'Individual Data'!$K$5:$AC$5544,8,FALSE)</f>
        <v>4</v>
      </c>
      <c r="Y937" s="57">
        <f>VLOOKUP(A937,'Individual Data'!$K$5:$AC$5544,9,FALSE)</f>
        <v>2019</v>
      </c>
    </row>
    <row r="938" spans="1:25" ht="15" customHeight="1" x14ac:dyDescent="0.25">
      <c r="A938" s="196" t="s">
        <v>14791</v>
      </c>
      <c r="B938" s="57">
        <v>937</v>
      </c>
      <c r="C938" s="73">
        <v>45250</v>
      </c>
      <c r="D938" s="57">
        <v>6005</v>
      </c>
      <c r="E938" s="57" t="s">
        <v>17889</v>
      </c>
      <c r="F938" s="228" t="s">
        <v>17883</v>
      </c>
      <c r="G938" s="57">
        <v>790</v>
      </c>
      <c r="H938" s="57">
        <f t="shared" si="14"/>
        <v>79</v>
      </c>
      <c r="I938" s="57" t="s">
        <v>3085</v>
      </c>
      <c r="J938" s="156" t="s">
        <v>3196</v>
      </c>
      <c r="K938" s="156" t="s">
        <v>3196</v>
      </c>
      <c r="L938" s="57" t="s">
        <v>3196</v>
      </c>
      <c r="M938" s="57" t="s">
        <v>3196</v>
      </c>
      <c r="N938" s="156" t="s">
        <v>3196</v>
      </c>
      <c r="P938" s="57" t="s">
        <v>116</v>
      </c>
      <c r="R938" s="57" t="s">
        <v>17700</v>
      </c>
      <c r="S938" s="57">
        <v>1</v>
      </c>
      <c r="T938" s="57">
        <v>9.9</v>
      </c>
      <c r="U938" s="57" t="str">
        <f>VLOOKUP(A938,'Individual Data'!$K$5:$AC$5544,12,FALSE)</f>
        <v>IPCSR</v>
      </c>
      <c r="V938" s="14">
        <f>IFERROR(LOOKUP(H938,{30,43,48,53,58,63,68,73,78,83,88,93,97},{42,47,52,57,62,67,72,77,82,87,92,99,100}),999)</f>
        <v>82</v>
      </c>
      <c r="X938" s="57">
        <f>VLOOKUP(A938,'Individual Data'!$K$5:$AC$5544,8,FALSE)</f>
        <v>4</v>
      </c>
      <c r="Y938" s="57">
        <f>VLOOKUP(A938,'Individual Data'!$K$5:$AC$5544,9,FALSE)</f>
        <v>2019</v>
      </c>
    </row>
    <row r="939" spans="1:25" ht="15" customHeight="1" x14ac:dyDescent="0.25">
      <c r="A939" s="196" t="s">
        <v>6808</v>
      </c>
      <c r="B939" s="57">
        <v>938</v>
      </c>
      <c r="C939" s="73">
        <v>45250</v>
      </c>
      <c r="D939" s="57">
        <v>6006</v>
      </c>
      <c r="E939" s="57" t="s">
        <v>17890</v>
      </c>
      <c r="F939" s="228" t="s">
        <v>17883</v>
      </c>
      <c r="G939" s="57">
        <v>770</v>
      </c>
      <c r="H939" s="57">
        <f t="shared" si="14"/>
        <v>77</v>
      </c>
      <c r="I939" s="57" t="s">
        <v>3085</v>
      </c>
      <c r="J939" s="156" t="s">
        <v>3196</v>
      </c>
      <c r="K939" s="156" t="s">
        <v>3196</v>
      </c>
      <c r="L939" s="57" t="s">
        <v>3196</v>
      </c>
      <c r="M939" s="57" t="s">
        <v>3196</v>
      </c>
      <c r="N939" s="156" t="s">
        <v>3196</v>
      </c>
      <c r="P939" s="57" t="s">
        <v>6807</v>
      </c>
      <c r="R939" s="57" t="s">
        <v>17700</v>
      </c>
      <c r="S939" s="57">
        <v>1</v>
      </c>
      <c r="T939" s="57">
        <v>9.9</v>
      </c>
      <c r="U939" s="57" t="str">
        <f>VLOOKUP(A939,'Individual Data'!$K$5:$AC$5544,12,FALSE)</f>
        <v>Unassigned</v>
      </c>
      <c r="V939" s="14">
        <f>IFERROR(LOOKUP(H939,{30,43,48,53,58,63,68,73,78,83,88,93,97},{42,47,52,57,62,67,72,77,82,87,92,99,100}),999)</f>
        <v>77</v>
      </c>
      <c r="X939" s="57" t="str">
        <f>VLOOKUP(A939,'Individual Data'!$K$5:$AC$5544,8,FALSE)</f>
        <v>NA</v>
      </c>
      <c r="Y939" s="57" t="str">
        <f>VLOOKUP(A939,'Individual Data'!$K$5:$AC$5544,9,FALSE)</f>
        <v>U</v>
      </c>
    </row>
    <row r="940" spans="1:25" ht="15" customHeight="1" x14ac:dyDescent="0.25">
      <c r="A940" s="196" t="s">
        <v>6968</v>
      </c>
      <c r="B940" s="57">
        <v>939</v>
      </c>
      <c r="C940" s="73">
        <v>45250</v>
      </c>
      <c r="D940" s="57">
        <v>6007</v>
      </c>
      <c r="E940" s="57" t="s">
        <v>17891</v>
      </c>
      <c r="F940" s="228" t="s">
        <v>17883</v>
      </c>
      <c r="G940" s="57">
        <v>800</v>
      </c>
      <c r="H940" s="57">
        <f t="shared" si="14"/>
        <v>80</v>
      </c>
      <c r="I940" s="57" t="s">
        <v>3085</v>
      </c>
      <c r="J940" s="156" t="s">
        <v>3228</v>
      </c>
      <c r="K940" s="156" t="s">
        <v>3228</v>
      </c>
      <c r="L940" s="57" t="s">
        <v>3196</v>
      </c>
      <c r="M940" s="57" t="s">
        <v>3196</v>
      </c>
      <c r="N940" s="156" t="s">
        <v>3196</v>
      </c>
      <c r="P940" s="57" t="s">
        <v>6967</v>
      </c>
      <c r="R940" s="57" t="s">
        <v>17700</v>
      </c>
      <c r="S940" s="57">
        <v>1</v>
      </c>
      <c r="T940" s="57">
        <v>9.9</v>
      </c>
      <c r="U940" s="57" t="str">
        <f>VLOOKUP(A940,'Individual Data'!$K$5:$AC$5544,12,FALSE)</f>
        <v>Unassigned AD</v>
      </c>
      <c r="V940" s="14">
        <f>IFERROR(LOOKUP(H940,{30,43,48,53,58,63,68,73,78,83,88,93,97},{42,47,52,57,62,67,72,77,82,87,92,99,100}),999)</f>
        <v>82</v>
      </c>
      <c r="X940" s="57" t="str">
        <f>VLOOKUP(A940,'Individual Data'!$K$5:$AC$5544,8,FALSE)</f>
        <v>NA</v>
      </c>
      <c r="Y940" s="57" t="str">
        <f>VLOOKUP(A940,'Individual Data'!$K$5:$AC$5544,9,FALSE)</f>
        <v>U</v>
      </c>
    </row>
    <row r="941" spans="1:25" ht="15" customHeight="1" x14ac:dyDescent="0.25">
      <c r="A941" s="196" t="s">
        <v>9004</v>
      </c>
      <c r="B941" s="57">
        <v>940</v>
      </c>
      <c r="C941" s="73">
        <v>45250</v>
      </c>
      <c r="D941" s="57">
        <v>6008</v>
      </c>
      <c r="E941" s="57" t="s">
        <v>17892</v>
      </c>
      <c r="F941" s="228" t="s">
        <v>17883</v>
      </c>
      <c r="G941" s="57">
        <v>810</v>
      </c>
      <c r="H941" s="57">
        <f t="shared" si="14"/>
        <v>81</v>
      </c>
      <c r="I941" s="57" t="s">
        <v>3085</v>
      </c>
      <c r="J941" s="156" t="s">
        <v>3196</v>
      </c>
      <c r="K941" s="156" t="s">
        <v>3196</v>
      </c>
      <c r="L941" s="57" t="s">
        <v>3196</v>
      </c>
      <c r="M941" s="57" t="s">
        <v>3196</v>
      </c>
      <c r="N941" s="156" t="s">
        <v>3196</v>
      </c>
      <c r="P941" s="57" t="s">
        <v>9003</v>
      </c>
      <c r="R941" s="57" t="s">
        <v>17700</v>
      </c>
      <c r="S941" s="57">
        <v>1</v>
      </c>
      <c r="T941" s="57">
        <v>9.9</v>
      </c>
      <c r="U941" s="57" t="str">
        <f>VLOOKUP(A941,'Individual Data'!$K$5:$AC$5544,12,FALSE)</f>
        <v>GRR</v>
      </c>
      <c r="V941" s="14">
        <f>IFERROR(LOOKUP(H941,{30,43,48,53,58,63,68,73,78,83,88,93,97},{42,47,52,57,62,67,72,77,82,87,92,99,100}),999)</f>
        <v>82</v>
      </c>
      <c r="X941" s="57">
        <f>VLOOKUP(A941,'Individual Data'!$K$5:$AC$5544,8,FALSE)</f>
        <v>4</v>
      </c>
      <c r="Y941" s="57">
        <f>VLOOKUP(A941,'Individual Data'!$K$5:$AC$5544,9,FALSE)</f>
        <v>2019</v>
      </c>
    </row>
    <row r="942" spans="1:25" ht="15" customHeight="1" x14ac:dyDescent="0.25">
      <c r="A942" s="196" t="s">
        <v>14871</v>
      </c>
      <c r="B942" s="57">
        <v>941</v>
      </c>
      <c r="C942" s="73">
        <v>45250</v>
      </c>
      <c r="D942" s="57">
        <v>6009</v>
      </c>
      <c r="E942" s="57" t="s">
        <v>17893</v>
      </c>
      <c r="F942" s="228" t="s">
        <v>17883</v>
      </c>
      <c r="G942" s="57">
        <v>780</v>
      </c>
      <c r="H942" s="57">
        <f t="shared" si="14"/>
        <v>78</v>
      </c>
      <c r="I942" s="57" t="s">
        <v>3085</v>
      </c>
      <c r="J942" s="156" t="s">
        <v>3196</v>
      </c>
      <c r="K942" s="156" t="s">
        <v>3196</v>
      </c>
      <c r="L942" s="57" t="s">
        <v>3196</v>
      </c>
      <c r="M942" s="57" t="s">
        <v>3196</v>
      </c>
      <c r="N942" s="156" t="s">
        <v>3196</v>
      </c>
      <c r="P942" s="57" t="s">
        <v>14870</v>
      </c>
      <c r="R942" s="57" t="s">
        <v>17700</v>
      </c>
      <c r="S942" s="57">
        <v>1</v>
      </c>
      <c r="T942" s="57">
        <v>9.9</v>
      </c>
      <c r="U942" s="57" t="str">
        <f>VLOOKUP(A942,'Individual Data'!$K$5:$AC$5544,12,FALSE)</f>
        <v>IPCSR</v>
      </c>
      <c r="V942" s="14">
        <f>IFERROR(LOOKUP(H942,{30,43,48,53,58,63,68,73,78,83,88,93,97},{42,47,52,57,62,67,72,77,82,87,92,99,100}),999)</f>
        <v>82</v>
      </c>
      <c r="X942" s="57">
        <f>VLOOKUP(A942,'Individual Data'!$K$5:$AC$5544,8,FALSE)</f>
        <v>4</v>
      </c>
      <c r="Y942" s="57">
        <f>VLOOKUP(A942,'Individual Data'!$K$5:$AC$5544,9,FALSE)</f>
        <v>2019</v>
      </c>
    </row>
    <row r="943" spans="1:25" ht="15" customHeight="1" x14ac:dyDescent="0.25">
      <c r="A943" s="196" t="s">
        <v>9560</v>
      </c>
      <c r="B943" s="57">
        <v>942</v>
      </c>
      <c r="C943" s="73">
        <v>45250</v>
      </c>
      <c r="D943" s="57">
        <v>6010</v>
      </c>
      <c r="E943" s="57" t="s">
        <v>17894</v>
      </c>
      <c r="F943" s="228" t="s">
        <v>17883</v>
      </c>
      <c r="G943" s="57">
        <v>750</v>
      </c>
      <c r="H943" s="57">
        <f t="shared" si="14"/>
        <v>75</v>
      </c>
      <c r="I943" s="57" t="s">
        <v>3085</v>
      </c>
      <c r="J943" s="156" t="s">
        <v>3196</v>
      </c>
      <c r="K943" s="156" t="s">
        <v>3196</v>
      </c>
      <c r="L943" s="57" t="s">
        <v>3196</v>
      </c>
      <c r="M943" s="57" t="s">
        <v>3196</v>
      </c>
      <c r="N943" s="156" t="s">
        <v>3196</v>
      </c>
      <c r="P943" s="57" t="s">
        <v>9559</v>
      </c>
      <c r="R943" s="57" t="s">
        <v>17700</v>
      </c>
      <c r="S943" s="57">
        <v>1</v>
      </c>
      <c r="T943" s="57">
        <v>9.9</v>
      </c>
      <c r="U943" s="57" t="str">
        <f>VLOOKUP(A943,'Individual Data'!$K$5:$AC$5544,12,FALSE)</f>
        <v>IPCSR</v>
      </c>
      <c r="V943" s="14">
        <f>IFERROR(LOOKUP(H943,{30,43,48,53,58,63,68,73,78,83,88,93,97},{42,47,52,57,62,67,72,77,82,87,92,99,100}),999)</f>
        <v>77</v>
      </c>
      <c r="X943" s="57">
        <f>VLOOKUP(A943,'Individual Data'!$K$5:$AC$5544,8,FALSE)</f>
        <v>4</v>
      </c>
      <c r="Y943" s="57">
        <f>VLOOKUP(A943,'Individual Data'!$K$5:$AC$5544,9,FALSE)</f>
        <v>2019</v>
      </c>
    </row>
    <row r="944" spans="1:25" ht="15" customHeight="1" x14ac:dyDescent="0.25">
      <c r="A944" s="196" t="s">
        <v>9606</v>
      </c>
      <c r="B944" s="57">
        <v>943</v>
      </c>
      <c r="C944" s="73">
        <v>45250</v>
      </c>
      <c r="D944" s="57">
        <v>6011</v>
      </c>
      <c r="E944" s="57" t="s">
        <v>17895</v>
      </c>
      <c r="F944" s="228" t="s">
        <v>17883</v>
      </c>
      <c r="G944" s="57">
        <v>860</v>
      </c>
      <c r="H944" s="57">
        <f t="shared" si="14"/>
        <v>86</v>
      </c>
      <c r="I944" s="57" t="s">
        <v>3085</v>
      </c>
      <c r="J944" s="156" t="s">
        <v>3196</v>
      </c>
      <c r="K944" s="156" t="s">
        <v>3196</v>
      </c>
      <c r="L944" s="57" t="s">
        <v>3196</v>
      </c>
      <c r="M944" s="57" t="s">
        <v>3196</v>
      </c>
      <c r="N944" s="156" t="s">
        <v>3196</v>
      </c>
      <c r="P944" s="57" t="s">
        <v>9605</v>
      </c>
      <c r="R944" s="57" t="s">
        <v>17700</v>
      </c>
      <c r="S944" s="57">
        <v>1</v>
      </c>
      <c r="T944" s="57">
        <v>9.9</v>
      </c>
      <c r="U944" s="57" t="str">
        <f>VLOOKUP(A944,'Individual Data'!$K$5:$AC$5544,12,FALSE)</f>
        <v>NPTH</v>
      </c>
      <c r="V944" s="14">
        <f>IFERROR(LOOKUP(H944,{30,43,48,53,58,63,68,73,78,83,88,93,97},{42,47,52,57,62,67,72,77,82,87,92,99,100}),999)</f>
        <v>87</v>
      </c>
      <c r="X944" s="57">
        <f>VLOOKUP(A944,'Individual Data'!$K$5:$AC$5544,8,FALSE)</f>
        <v>4</v>
      </c>
      <c r="Y944" s="57">
        <f>VLOOKUP(A944,'Individual Data'!$K$5:$AC$5544,9,FALSE)</f>
        <v>2019</v>
      </c>
    </row>
    <row r="945" spans="1:25" ht="15" customHeight="1" x14ac:dyDescent="0.25">
      <c r="A945" s="196" t="s">
        <v>9421</v>
      </c>
      <c r="B945" s="57">
        <v>944</v>
      </c>
      <c r="C945" s="73">
        <v>45250</v>
      </c>
      <c r="D945" s="57">
        <v>6012</v>
      </c>
      <c r="E945" s="57" t="s">
        <v>17896</v>
      </c>
      <c r="F945" s="228" t="s">
        <v>17883</v>
      </c>
      <c r="G945" s="57">
        <v>710</v>
      </c>
      <c r="H945" s="57">
        <f t="shared" si="14"/>
        <v>71</v>
      </c>
      <c r="I945" s="57" t="s">
        <v>3085</v>
      </c>
      <c r="J945" s="156" t="s">
        <v>3196</v>
      </c>
      <c r="K945" s="156" t="s">
        <v>3196</v>
      </c>
      <c r="L945" s="57" t="s">
        <v>3196</v>
      </c>
      <c r="M945" s="57" t="s">
        <v>3196</v>
      </c>
      <c r="N945" s="156" t="s">
        <v>3196</v>
      </c>
      <c r="P945" s="57" t="s">
        <v>9420</v>
      </c>
      <c r="R945" s="57" t="s">
        <v>17700</v>
      </c>
      <c r="S945" s="57">
        <v>1</v>
      </c>
      <c r="T945" s="57">
        <v>9.9</v>
      </c>
      <c r="U945" s="57" t="str">
        <f>VLOOKUP(A945,'Individual Data'!$K$5:$AC$5544,12,FALSE)</f>
        <v>BCA1</v>
      </c>
      <c r="V945" s="14">
        <f>IFERROR(LOOKUP(H945,{30,43,48,53,58,63,68,73,78,83,88,93,97},{42,47,52,57,62,67,72,77,82,87,92,99,100}),999)</f>
        <v>72</v>
      </c>
      <c r="X945" s="57">
        <f>VLOOKUP(A945,'Individual Data'!$K$5:$AC$5544,8,FALSE)</f>
        <v>4</v>
      </c>
      <c r="Y945" s="57">
        <f>VLOOKUP(A945,'Individual Data'!$K$5:$AC$5544,9,FALSE)</f>
        <v>2019</v>
      </c>
    </row>
    <row r="946" spans="1:25" ht="15" customHeight="1" x14ac:dyDescent="0.25">
      <c r="A946" s="196" t="s">
        <v>9086</v>
      </c>
      <c r="B946" s="57">
        <v>945</v>
      </c>
      <c r="C946" s="73">
        <v>45250</v>
      </c>
      <c r="D946" s="57">
        <v>6013</v>
      </c>
      <c r="E946" s="57" t="s">
        <v>17897</v>
      </c>
      <c r="F946" s="228" t="s">
        <v>17883</v>
      </c>
      <c r="G946" s="57">
        <v>700</v>
      </c>
      <c r="H946" s="57">
        <f t="shared" si="14"/>
        <v>70</v>
      </c>
      <c r="I946" s="57" t="s">
        <v>3085</v>
      </c>
      <c r="J946" s="156" t="s">
        <v>3196</v>
      </c>
      <c r="K946" s="156" t="s">
        <v>3196</v>
      </c>
      <c r="L946" s="57" t="s">
        <v>3196</v>
      </c>
      <c r="M946" s="57" t="s">
        <v>3196</v>
      </c>
      <c r="N946" s="156" t="s">
        <v>3196</v>
      </c>
      <c r="P946" s="57" t="s">
        <v>1218</v>
      </c>
      <c r="R946" s="57" t="s">
        <v>17700</v>
      </c>
      <c r="S946" s="57">
        <v>1</v>
      </c>
      <c r="T946" s="57">
        <v>9.9</v>
      </c>
      <c r="U946" s="57" t="str">
        <f>VLOOKUP(A946,'Individual Data'!$K$5:$AC$5544,12,FALSE)</f>
        <v>IPCSR</v>
      </c>
      <c r="V946" s="14">
        <f>IFERROR(LOOKUP(H946,{30,43,48,53,58,63,68,73,78,83,88,93,97},{42,47,52,57,62,67,72,77,82,87,92,99,100}),999)</f>
        <v>72</v>
      </c>
      <c r="X946" s="57">
        <f>VLOOKUP(A946,'Individual Data'!$K$5:$AC$5544,8,FALSE)</f>
        <v>3</v>
      </c>
      <c r="Y946" s="57">
        <f>VLOOKUP(A946,'Individual Data'!$K$5:$AC$5544,9,FALSE)</f>
        <v>2020</v>
      </c>
    </row>
    <row r="947" spans="1:25" ht="15" customHeight="1" x14ac:dyDescent="0.25">
      <c r="A947" s="196" t="s">
        <v>9531</v>
      </c>
      <c r="B947" s="57">
        <v>946</v>
      </c>
      <c r="C947" s="73">
        <v>45250</v>
      </c>
      <c r="D947" s="57">
        <v>6014</v>
      </c>
      <c r="E947" s="57" t="s">
        <v>17898</v>
      </c>
      <c r="F947" s="228" t="s">
        <v>17883</v>
      </c>
      <c r="G947" s="57">
        <v>840</v>
      </c>
      <c r="H947" s="57">
        <f t="shared" si="14"/>
        <v>84</v>
      </c>
      <c r="I947" s="57" t="s">
        <v>3085</v>
      </c>
      <c r="J947" s="156" t="s">
        <v>3228</v>
      </c>
      <c r="K947" s="156" t="s">
        <v>3228</v>
      </c>
      <c r="L947" s="57" t="s">
        <v>3196</v>
      </c>
      <c r="M947" s="57" t="s">
        <v>3196</v>
      </c>
      <c r="N947" s="156" t="s">
        <v>3196</v>
      </c>
      <c r="P947" s="57" t="s">
        <v>9530</v>
      </c>
      <c r="R947" s="57" t="s">
        <v>17700</v>
      </c>
      <c r="S947" s="57">
        <v>1</v>
      </c>
      <c r="T947" s="57">
        <v>9.9</v>
      </c>
      <c r="U947" s="57" t="str">
        <f>VLOOKUP(A947,'Individual Data'!$K$5:$AC$5544,12,FALSE)</f>
        <v>RSH</v>
      </c>
      <c r="V947" s="14">
        <f>IFERROR(LOOKUP(H947,{30,43,48,53,58,63,68,73,78,83,88,93,97},{42,47,52,57,62,67,72,77,82,87,92,99,100}),999)</f>
        <v>87</v>
      </c>
      <c r="X947" s="57">
        <f>VLOOKUP(A947,'Individual Data'!$K$5:$AC$5544,8,FALSE)</f>
        <v>4</v>
      </c>
      <c r="Y947" s="57">
        <f>VLOOKUP(A947,'Individual Data'!$K$5:$AC$5544,9,FALSE)</f>
        <v>2019</v>
      </c>
    </row>
    <row r="948" spans="1:25" ht="15" customHeight="1" x14ac:dyDescent="0.25">
      <c r="A948" s="196" t="s">
        <v>12218</v>
      </c>
      <c r="B948" s="57">
        <v>947</v>
      </c>
      <c r="C948" s="73">
        <v>45250</v>
      </c>
      <c r="D948" s="57">
        <v>6015</v>
      </c>
      <c r="E948" s="57" t="s">
        <v>17899</v>
      </c>
      <c r="F948" s="228" t="s">
        <v>17883</v>
      </c>
      <c r="G948" s="57">
        <v>830</v>
      </c>
      <c r="H948" s="57">
        <f t="shared" si="14"/>
        <v>83</v>
      </c>
      <c r="I948" s="57" t="s">
        <v>3085</v>
      </c>
      <c r="J948" s="156" t="s">
        <v>3228</v>
      </c>
      <c r="K948" s="156" t="s">
        <v>3228</v>
      </c>
      <c r="L948" s="57" t="s">
        <v>3196</v>
      </c>
      <c r="M948" s="57" t="s">
        <v>3196</v>
      </c>
      <c r="N948" s="156" t="s">
        <v>3196</v>
      </c>
      <c r="P948" s="57" t="s">
        <v>2088</v>
      </c>
      <c r="R948" s="57" t="s">
        <v>17700</v>
      </c>
      <c r="S948" s="57">
        <v>1</v>
      </c>
      <c r="T948" s="57">
        <v>9.9</v>
      </c>
      <c r="U948" s="57" t="str">
        <f>VLOOKUP(A948,'Individual Data'!$K$5:$AC$5544,12,FALSE)</f>
        <v>LFYO</v>
      </c>
      <c r="V948" s="14">
        <f>IFERROR(LOOKUP(H948,{30,43,48,53,58,63,68,73,78,83,88,93,97},{42,47,52,57,62,67,72,77,82,87,92,99,100}),999)</f>
        <v>87</v>
      </c>
      <c r="X948" s="57">
        <f>VLOOKUP(A948,'Individual Data'!$K$5:$AC$5544,8,FALSE)</f>
        <v>5</v>
      </c>
      <c r="Y948" s="57">
        <f>VLOOKUP(A948,'Individual Data'!$K$5:$AC$5544,9,FALSE)</f>
        <v>2018</v>
      </c>
    </row>
    <row r="949" spans="1:25" ht="15" customHeight="1" x14ac:dyDescent="0.25">
      <c r="A949" s="196" t="s">
        <v>12566</v>
      </c>
      <c r="B949" s="57">
        <v>948</v>
      </c>
      <c r="C949" s="73">
        <v>45250</v>
      </c>
      <c r="D949" s="57">
        <v>6016</v>
      </c>
      <c r="E949" s="57" t="s">
        <v>17900</v>
      </c>
      <c r="F949" s="228" t="s">
        <v>17883</v>
      </c>
      <c r="G949" s="57">
        <v>870</v>
      </c>
      <c r="H949" s="57">
        <f t="shared" si="14"/>
        <v>87</v>
      </c>
      <c r="I949" s="57" t="s">
        <v>3085</v>
      </c>
      <c r="J949" s="156" t="s">
        <v>3196</v>
      </c>
      <c r="K949" s="156" t="s">
        <v>3196</v>
      </c>
      <c r="L949" s="57" t="s">
        <v>3196</v>
      </c>
      <c r="M949" s="57" t="s">
        <v>3196</v>
      </c>
      <c r="N949" s="156" t="s">
        <v>3196</v>
      </c>
      <c r="P949" s="57" t="s">
        <v>12565</v>
      </c>
      <c r="R949" s="57" t="s">
        <v>17700</v>
      </c>
      <c r="S949" s="57">
        <v>1</v>
      </c>
      <c r="T949" s="57">
        <v>9.9</v>
      </c>
      <c r="U949" s="57" t="str">
        <f>VLOOKUP(A949,'Individual Data'!$K$5:$AC$5544,12,FALSE)</f>
        <v>IPCSR</v>
      </c>
      <c r="V949" s="14">
        <f>IFERROR(LOOKUP(H949,{30,43,48,53,58,63,68,73,78,83,88,93,97},{42,47,52,57,62,67,72,77,82,87,92,99,100}),999)</f>
        <v>87</v>
      </c>
      <c r="X949" s="57">
        <f>VLOOKUP(A949,'Individual Data'!$K$5:$AC$5544,8,FALSE)</f>
        <v>4</v>
      </c>
      <c r="Y949" s="57">
        <f>VLOOKUP(A949,'Individual Data'!$K$5:$AC$5544,9,FALSE)</f>
        <v>2019</v>
      </c>
    </row>
    <row r="950" spans="1:25" ht="15" customHeight="1" x14ac:dyDescent="0.25">
      <c r="A950" s="196" t="s">
        <v>12287</v>
      </c>
      <c r="B950" s="57">
        <v>949</v>
      </c>
      <c r="C950" s="73">
        <v>45250</v>
      </c>
      <c r="D950" s="57">
        <v>6017</v>
      </c>
      <c r="E950" s="57" t="s">
        <v>17901</v>
      </c>
      <c r="F950" s="228" t="s">
        <v>17883</v>
      </c>
      <c r="G950" s="57">
        <v>820</v>
      </c>
      <c r="H950" s="57">
        <f t="shared" si="14"/>
        <v>82</v>
      </c>
      <c r="I950" s="57" t="s">
        <v>3085</v>
      </c>
      <c r="J950" s="156" t="s">
        <v>3196</v>
      </c>
      <c r="K950" s="156" t="s">
        <v>3196</v>
      </c>
      <c r="L950" s="57" t="s">
        <v>3196</v>
      </c>
      <c r="M950" s="57" t="s">
        <v>3196</v>
      </c>
      <c r="N950" s="156" t="s">
        <v>3196</v>
      </c>
      <c r="P950" s="57" t="s">
        <v>2115</v>
      </c>
      <c r="R950" s="57" t="s">
        <v>17700</v>
      </c>
      <c r="S950" s="57">
        <v>1</v>
      </c>
      <c r="T950" s="57">
        <v>9.9</v>
      </c>
      <c r="U950" s="57" t="str">
        <f>VLOOKUP(A950,'Individual Data'!$K$5:$AC$5544,12,FALSE)</f>
        <v>IPCSR</v>
      </c>
      <c r="V950" s="14">
        <f>IFERROR(LOOKUP(H950,{30,43,48,53,58,63,68,73,78,83,88,93,97},{42,47,52,57,62,67,72,77,82,87,92,99,100}),999)</f>
        <v>82</v>
      </c>
      <c r="X950" s="57">
        <f>VLOOKUP(A950,'Individual Data'!$K$5:$AC$5544,8,FALSE)</f>
        <v>4</v>
      </c>
      <c r="Y950" s="57">
        <f>VLOOKUP(A950,'Individual Data'!$K$5:$AC$5544,9,FALSE)</f>
        <v>2019</v>
      </c>
    </row>
    <row r="951" spans="1:25" ht="15" customHeight="1" x14ac:dyDescent="0.25">
      <c r="A951" s="196" t="s">
        <v>7096</v>
      </c>
      <c r="B951" s="57">
        <v>950</v>
      </c>
      <c r="C951" s="73">
        <v>45250</v>
      </c>
      <c r="D951" s="57">
        <v>6018</v>
      </c>
      <c r="E951" s="57" t="s">
        <v>17902</v>
      </c>
      <c r="F951" s="228" t="s">
        <v>17883</v>
      </c>
      <c r="G951" s="57">
        <v>780</v>
      </c>
      <c r="H951" s="57">
        <f t="shared" si="14"/>
        <v>78</v>
      </c>
      <c r="I951" s="57" t="s">
        <v>3085</v>
      </c>
      <c r="J951" s="156" t="s">
        <v>3196</v>
      </c>
      <c r="K951" s="156" t="s">
        <v>3196</v>
      </c>
      <c r="L951" s="57" t="s">
        <v>3196</v>
      </c>
      <c r="M951" s="57" t="s">
        <v>3196</v>
      </c>
      <c r="N951" s="156" t="s">
        <v>3196</v>
      </c>
      <c r="P951" s="57" t="s">
        <v>7095</v>
      </c>
      <c r="R951" s="57" t="s">
        <v>17700</v>
      </c>
      <c r="S951" s="57">
        <v>1</v>
      </c>
      <c r="T951" s="57">
        <v>9.9</v>
      </c>
      <c r="U951" s="57" t="str">
        <f>VLOOKUP(A951,'Individual Data'!$K$5:$AC$5544,12,FALSE)</f>
        <v>BCA1</v>
      </c>
      <c r="V951" s="14">
        <f>IFERROR(LOOKUP(H951,{30,43,48,53,58,63,68,73,78,83,88,93,97},{42,47,52,57,62,67,72,77,82,87,92,99,100}),999)</f>
        <v>82</v>
      </c>
      <c r="X951" s="57">
        <f>VLOOKUP(A951,'Individual Data'!$K$5:$AC$5544,8,FALSE)</f>
        <v>4</v>
      </c>
      <c r="Y951" s="57">
        <f>VLOOKUP(A951,'Individual Data'!$K$5:$AC$5544,9,FALSE)</f>
        <v>2019</v>
      </c>
    </row>
    <row r="952" spans="1:25" ht="15" customHeight="1" x14ac:dyDescent="0.25">
      <c r="A952" s="196" t="s">
        <v>12581</v>
      </c>
      <c r="B952" s="57">
        <v>951</v>
      </c>
      <c r="C952" s="73">
        <v>45250</v>
      </c>
      <c r="D952" s="57">
        <v>6019</v>
      </c>
      <c r="E952" s="57" t="s">
        <v>17903</v>
      </c>
      <c r="F952" s="228" t="s">
        <v>17883</v>
      </c>
      <c r="G952" s="57">
        <v>830</v>
      </c>
      <c r="H952" s="57">
        <f t="shared" si="14"/>
        <v>83</v>
      </c>
      <c r="I952" s="57" t="s">
        <v>3085</v>
      </c>
      <c r="J952" s="156" t="s">
        <v>3196</v>
      </c>
      <c r="K952" s="156" t="s">
        <v>3196</v>
      </c>
      <c r="L952" s="57" t="s">
        <v>3196</v>
      </c>
      <c r="M952" s="57" t="s">
        <v>3196</v>
      </c>
      <c r="N952" s="156" t="s">
        <v>3196</v>
      </c>
      <c r="P952" s="57" t="s">
        <v>12580</v>
      </c>
      <c r="R952" s="57" t="s">
        <v>17700</v>
      </c>
      <c r="S952" s="57">
        <v>1</v>
      </c>
      <c r="T952" s="57">
        <v>9.9</v>
      </c>
      <c r="U952" s="57" t="str">
        <f>VLOOKUP(A952,'Individual Data'!$K$5:$AC$5544,12,FALSE)</f>
        <v>CJA1</v>
      </c>
      <c r="V952" s="14">
        <f>IFERROR(LOOKUP(H952,{30,43,48,53,58,63,68,73,78,83,88,93,97},{42,47,52,57,62,67,72,77,82,87,92,99,100}),999)</f>
        <v>87</v>
      </c>
      <c r="X952" s="57">
        <f>VLOOKUP(A952,'Individual Data'!$K$5:$AC$5544,8,FALSE)</f>
        <v>4</v>
      </c>
      <c r="Y952" s="57">
        <f>VLOOKUP(A952,'Individual Data'!$K$5:$AC$5544,9,FALSE)</f>
        <v>2019</v>
      </c>
    </row>
    <row r="953" spans="1:25" ht="15" customHeight="1" x14ac:dyDescent="0.25">
      <c r="A953" s="196" t="s">
        <v>9582</v>
      </c>
      <c r="B953" s="57">
        <v>952</v>
      </c>
      <c r="C953" s="73">
        <v>45250</v>
      </c>
      <c r="D953" s="57">
        <v>6020</v>
      </c>
      <c r="E953" s="57" t="s">
        <v>17904</v>
      </c>
      <c r="F953" s="228" t="s">
        <v>17883</v>
      </c>
      <c r="G953" s="57">
        <v>720</v>
      </c>
      <c r="H953" s="57">
        <f t="shared" si="14"/>
        <v>72</v>
      </c>
      <c r="I953" s="57" t="s">
        <v>3085</v>
      </c>
      <c r="J953" s="156" t="s">
        <v>3196</v>
      </c>
      <c r="K953" s="156" t="s">
        <v>3196</v>
      </c>
      <c r="L953" s="57" t="s">
        <v>3196</v>
      </c>
      <c r="M953" s="57" t="s">
        <v>3196</v>
      </c>
      <c r="N953" s="156" t="s">
        <v>3196</v>
      </c>
      <c r="P953" s="57" t="s">
        <v>9581</v>
      </c>
      <c r="R953" s="57" t="s">
        <v>17700</v>
      </c>
      <c r="S953" s="57">
        <v>1</v>
      </c>
      <c r="T953" s="57">
        <v>9.9</v>
      </c>
      <c r="U953" s="57" t="str">
        <f>VLOOKUP(A953,'Individual Data'!$K$5:$AC$5544,12,FALSE)</f>
        <v>CJA1</v>
      </c>
      <c r="V953" s="14">
        <f>IFERROR(LOOKUP(H953,{30,43,48,53,58,63,68,73,78,83,88,93,97},{42,47,52,57,62,67,72,77,82,87,92,99,100}),999)</f>
        <v>72</v>
      </c>
      <c r="X953" s="57">
        <f>VLOOKUP(A953,'Individual Data'!$K$5:$AC$5544,8,FALSE)</f>
        <v>4</v>
      </c>
      <c r="Y953" s="57">
        <f>VLOOKUP(A953,'Individual Data'!$K$5:$AC$5544,9,FALSE)</f>
        <v>2019</v>
      </c>
    </row>
    <row r="954" spans="1:25" ht="15" customHeight="1" x14ac:dyDescent="0.25">
      <c r="A954" s="196" t="s">
        <v>9414</v>
      </c>
      <c r="B954" s="57">
        <v>953</v>
      </c>
      <c r="C954" s="73">
        <v>45250</v>
      </c>
      <c r="D954" s="57">
        <v>6021</v>
      </c>
      <c r="E954" s="57" t="s">
        <v>17905</v>
      </c>
      <c r="F954" s="228" t="s">
        <v>17883</v>
      </c>
      <c r="G954" s="57">
        <v>780</v>
      </c>
      <c r="H954" s="57">
        <f t="shared" si="14"/>
        <v>78</v>
      </c>
      <c r="I954" s="57" t="s">
        <v>3085</v>
      </c>
      <c r="J954" s="156" t="s">
        <v>3196</v>
      </c>
      <c r="K954" s="156" t="s">
        <v>3196</v>
      </c>
      <c r="L954" s="57" t="s">
        <v>3196</v>
      </c>
      <c r="M954" s="57" t="s">
        <v>3196</v>
      </c>
      <c r="N954" s="156" t="s">
        <v>3196</v>
      </c>
      <c r="P954" s="57" t="s">
        <v>9413</v>
      </c>
      <c r="R954" s="57" t="s">
        <v>17700</v>
      </c>
      <c r="S954" s="57">
        <v>1</v>
      </c>
      <c r="T954" s="57">
        <v>9.9</v>
      </c>
      <c r="U954" s="57" t="str">
        <f>VLOOKUP(A954,'Individual Data'!$K$5:$AC$5544,12,FALSE)</f>
        <v>IPCSR</v>
      </c>
      <c r="V954" s="14">
        <f>IFERROR(LOOKUP(H954,{30,43,48,53,58,63,68,73,78,83,88,93,97},{42,47,52,57,62,67,72,77,82,87,92,99,100}),999)</f>
        <v>82</v>
      </c>
      <c r="X954" s="57">
        <f>VLOOKUP(A954,'Individual Data'!$K$5:$AC$5544,8,FALSE)</f>
        <v>4</v>
      </c>
      <c r="Y954" s="57">
        <f>VLOOKUP(A954,'Individual Data'!$K$5:$AC$5544,9,FALSE)</f>
        <v>2019</v>
      </c>
    </row>
    <row r="955" spans="1:25" ht="15" customHeight="1" x14ac:dyDescent="0.25">
      <c r="A955" s="196" t="s">
        <v>16700</v>
      </c>
      <c r="B955" s="57">
        <v>954</v>
      </c>
      <c r="C955" s="73">
        <v>45250</v>
      </c>
      <c r="D955" s="57">
        <v>6022</v>
      </c>
      <c r="E955" s="57" t="s">
        <v>17906</v>
      </c>
      <c r="F955" s="228" t="s">
        <v>17883</v>
      </c>
      <c r="G955" s="57">
        <v>730</v>
      </c>
      <c r="H955" s="57">
        <f t="shared" si="14"/>
        <v>73</v>
      </c>
      <c r="I955" s="57" t="s">
        <v>3085</v>
      </c>
      <c r="J955" s="156" t="s">
        <v>3196</v>
      </c>
      <c r="K955" s="156" t="s">
        <v>3196</v>
      </c>
      <c r="L955" s="57" t="s">
        <v>3196</v>
      </c>
      <c r="M955" s="57" t="s">
        <v>3196</v>
      </c>
      <c r="N955" s="156" t="s">
        <v>3196</v>
      </c>
      <c r="P955" s="57" t="s">
        <v>16699</v>
      </c>
      <c r="R955" s="57" t="s">
        <v>17700</v>
      </c>
      <c r="S955" s="57">
        <v>1</v>
      </c>
      <c r="T955" s="57">
        <v>9.9</v>
      </c>
      <c r="U955" s="57" t="str">
        <f>VLOOKUP(A955,'Individual Data'!$K$5:$AC$5544,12,FALSE)</f>
        <v>PRH</v>
      </c>
      <c r="V955" s="14">
        <f>IFERROR(LOOKUP(H955,{30,43,48,53,58,63,68,73,78,83,88,93,97},{42,47,52,57,62,67,72,77,82,87,92,99,100}),999)</f>
        <v>77</v>
      </c>
      <c r="X955" s="57">
        <f>VLOOKUP(A955,'Individual Data'!$K$5:$AC$5544,8,FALSE)</f>
        <v>4</v>
      </c>
      <c r="Y955" s="57">
        <f>VLOOKUP(A955,'Individual Data'!$K$5:$AC$5544,9,FALSE)</f>
        <v>2019</v>
      </c>
    </row>
    <row r="956" spans="1:25" ht="15" customHeight="1" x14ac:dyDescent="0.25">
      <c r="A956" s="196" t="s">
        <v>12152</v>
      </c>
      <c r="B956" s="57">
        <v>955</v>
      </c>
      <c r="C956" s="73">
        <v>45250</v>
      </c>
      <c r="D956" s="57">
        <v>6023</v>
      </c>
      <c r="E956" s="57" t="s">
        <v>17907</v>
      </c>
      <c r="F956" s="228" t="s">
        <v>17883</v>
      </c>
      <c r="G956" s="57">
        <v>860</v>
      </c>
      <c r="H956" s="57">
        <f t="shared" si="14"/>
        <v>86</v>
      </c>
      <c r="I956" s="57" t="s">
        <v>3085</v>
      </c>
      <c r="J956" s="156" t="s">
        <v>3196</v>
      </c>
      <c r="K956" s="156" t="s">
        <v>3196</v>
      </c>
      <c r="L956" s="57" t="s">
        <v>3196</v>
      </c>
      <c r="M956" s="57" t="s">
        <v>3196</v>
      </c>
      <c r="N956" s="156" t="s">
        <v>3196</v>
      </c>
      <c r="P956" s="57" t="s">
        <v>12151</v>
      </c>
      <c r="R956" s="57" t="s">
        <v>17700</v>
      </c>
      <c r="S956" s="57">
        <v>1</v>
      </c>
      <c r="T956" s="57">
        <v>9.9</v>
      </c>
      <c r="U956" s="57" t="str">
        <f>VLOOKUP(A956,'Individual Data'!$K$5:$AC$5544,12,FALSE)</f>
        <v>IPCSR</v>
      </c>
      <c r="V956" s="14">
        <f>IFERROR(LOOKUP(H956,{30,43,48,53,58,63,68,73,78,83,88,93,97},{42,47,52,57,62,67,72,77,82,87,92,99,100}),999)</f>
        <v>87</v>
      </c>
      <c r="X956" s="57">
        <f>VLOOKUP(A956,'Individual Data'!$K$5:$AC$5544,8,FALSE)</f>
        <v>4</v>
      </c>
      <c r="Y956" s="57">
        <f>VLOOKUP(A956,'Individual Data'!$K$5:$AC$5544,9,FALSE)</f>
        <v>2019</v>
      </c>
    </row>
    <row r="957" spans="1:25" ht="15" customHeight="1" x14ac:dyDescent="0.25">
      <c r="A957" s="196" t="s">
        <v>9597</v>
      </c>
      <c r="B957" s="57">
        <v>956</v>
      </c>
      <c r="C957" s="73">
        <v>45250</v>
      </c>
      <c r="D957" s="57">
        <v>6024</v>
      </c>
      <c r="E957" s="57" t="s">
        <v>17908</v>
      </c>
      <c r="F957" s="228" t="s">
        <v>17883</v>
      </c>
      <c r="G957" s="57">
        <v>750</v>
      </c>
      <c r="H957" s="57">
        <f t="shared" si="14"/>
        <v>75</v>
      </c>
      <c r="I957" s="57" t="s">
        <v>3085</v>
      </c>
      <c r="J957" s="156" t="s">
        <v>3196</v>
      </c>
      <c r="K957" s="156" t="s">
        <v>3196</v>
      </c>
      <c r="L957" s="57" t="s">
        <v>3196</v>
      </c>
      <c r="M957" s="57" t="s">
        <v>3196</v>
      </c>
      <c r="N957" s="156" t="s">
        <v>3196</v>
      </c>
      <c r="P957" s="57" t="s">
        <v>1325</v>
      </c>
      <c r="R957" s="57" t="s">
        <v>17700</v>
      </c>
      <c r="S957" s="57">
        <v>1</v>
      </c>
      <c r="T957" s="57">
        <v>9.9</v>
      </c>
      <c r="U957" s="57" t="str">
        <f>VLOOKUP(A957,'Individual Data'!$K$5:$AC$5544,12,FALSE)</f>
        <v>IPCSR</v>
      </c>
      <c r="V957" s="14">
        <f>IFERROR(LOOKUP(H957,{30,43,48,53,58,63,68,73,78,83,88,93,97},{42,47,52,57,62,67,72,77,82,87,92,99,100}),999)</f>
        <v>77</v>
      </c>
      <c r="X957" s="57">
        <f>VLOOKUP(A957,'Individual Data'!$K$5:$AC$5544,8,FALSE)</f>
        <v>4</v>
      </c>
      <c r="Y957" s="57">
        <f>VLOOKUP(A957,'Individual Data'!$K$5:$AC$5544,9,FALSE)</f>
        <v>2019</v>
      </c>
    </row>
    <row r="958" spans="1:25" ht="15" customHeight="1" x14ac:dyDescent="0.25">
      <c r="A958" s="196" t="s">
        <v>12627</v>
      </c>
      <c r="B958" s="57">
        <v>957</v>
      </c>
      <c r="C958" s="73">
        <v>45250</v>
      </c>
      <c r="D958" s="57">
        <v>6025</v>
      </c>
      <c r="E958" s="57" t="s">
        <v>17909</v>
      </c>
      <c r="F958" s="228" t="s">
        <v>17883</v>
      </c>
      <c r="G958" s="57">
        <v>860</v>
      </c>
      <c r="H958" s="57">
        <f t="shared" si="14"/>
        <v>86</v>
      </c>
      <c r="I958" s="57" t="s">
        <v>3085</v>
      </c>
      <c r="J958" s="156" t="s">
        <v>3196</v>
      </c>
      <c r="K958" s="156" t="s">
        <v>3196</v>
      </c>
      <c r="L958" s="57" t="s">
        <v>3196</v>
      </c>
      <c r="M958" s="57" t="s">
        <v>3196</v>
      </c>
      <c r="N958" s="156" t="s">
        <v>3196</v>
      </c>
      <c r="P958" s="57" t="s">
        <v>2333</v>
      </c>
      <c r="R958" s="57" t="s">
        <v>17700</v>
      </c>
      <c r="S958" s="57">
        <v>1</v>
      </c>
      <c r="T958" s="57">
        <v>9.9</v>
      </c>
      <c r="U958" s="57" t="str">
        <f>VLOOKUP(A958,'Individual Data'!$K$5:$AC$5544,12,FALSE)</f>
        <v>IPCSR</v>
      </c>
      <c r="V958" s="14">
        <f>IFERROR(LOOKUP(H958,{30,43,48,53,58,63,68,73,78,83,88,93,97},{42,47,52,57,62,67,72,77,82,87,92,99,100}),999)</f>
        <v>87</v>
      </c>
      <c r="X958" s="57">
        <f>VLOOKUP(A958,'Individual Data'!$K$5:$AC$5544,8,FALSE)</f>
        <v>4</v>
      </c>
      <c r="Y958" s="57">
        <f>VLOOKUP(A958,'Individual Data'!$K$5:$AC$5544,9,FALSE)</f>
        <v>2019</v>
      </c>
    </row>
    <row r="959" spans="1:25" ht="15" customHeight="1" x14ac:dyDescent="0.25">
      <c r="A959" s="196" t="s">
        <v>7101</v>
      </c>
      <c r="B959" s="57">
        <v>958</v>
      </c>
      <c r="C959" s="73">
        <v>45250</v>
      </c>
      <c r="D959" s="57">
        <v>6026</v>
      </c>
      <c r="E959" s="57" t="s">
        <v>17910</v>
      </c>
      <c r="F959" s="228" t="s">
        <v>17883</v>
      </c>
      <c r="G959" s="57">
        <v>800</v>
      </c>
      <c r="H959" s="57">
        <f t="shared" si="14"/>
        <v>80</v>
      </c>
      <c r="I959" s="57" t="s">
        <v>3085</v>
      </c>
      <c r="J959" s="156" t="s">
        <v>3228</v>
      </c>
      <c r="K959" s="156" t="s">
        <v>3228</v>
      </c>
      <c r="L959" s="57" t="s">
        <v>3196</v>
      </c>
      <c r="M959" s="57" t="s">
        <v>3196</v>
      </c>
      <c r="N959" s="156" t="s">
        <v>3196</v>
      </c>
      <c r="P959" s="57" t="s">
        <v>7100</v>
      </c>
      <c r="R959" s="57" t="s">
        <v>17700</v>
      </c>
      <c r="S959" s="57">
        <v>1</v>
      </c>
      <c r="T959" s="57">
        <v>9.9</v>
      </c>
      <c r="U959" s="57" t="str">
        <f>VLOOKUP(A959,'Individual Data'!$K$5:$AC$5544,12,FALSE)</f>
        <v>GRR</v>
      </c>
      <c r="V959" s="14">
        <f>IFERROR(LOOKUP(H959,{30,43,48,53,58,63,68,73,78,83,88,93,97},{42,47,52,57,62,67,72,77,82,87,92,99,100}),999)</f>
        <v>82</v>
      </c>
      <c r="X959" s="57">
        <f>VLOOKUP(A959,'Individual Data'!$K$5:$AC$5544,8,FALSE)</f>
        <v>4</v>
      </c>
      <c r="Y959" s="57">
        <f>VLOOKUP(A959,'Individual Data'!$K$5:$AC$5544,9,FALSE)</f>
        <v>2019</v>
      </c>
    </row>
    <row r="960" spans="1:25" ht="15" customHeight="1" x14ac:dyDescent="0.25">
      <c r="A960" s="196" t="s">
        <v>3815</v>
      </c>
      <c r="B960" s="57">
        <v>959</v>
      </c>
      <c r="C960" s="73">
        <v>45250</v>
      </c>
      <c r="D960" s="57">
        <v>6027</v>
      </c>
      <c r="E960" s="57" t="s">
        <v>17911</v>
      </c>
      <c r="F960" s="228" t="s">
        <v>17883</v>
      </c>
      <c r="G960" s="57">
        <v>700</v>
      </c>
      <c r="H960" s="57">
        <f t="shared" si="14"/>
        <v>70</v>
      </c>
      <c r="I960" s="57" t="s">
        <v>3085</v>
      </c>
      <c r="J960" s="156" t="s">
        <v>3196</v>
      </c>
      <c r="K960" s="156" t="s">
        <v>3196</v>
      </c>
      <c r="L960" s="57" t="s">
        <v>3196</v>
      </c>
      <c r="M960" s="57" t="s">
        <v>3196</v>
      </c>
      <c r="N960" s="156" t="s">
        <v>3196</v>
      </c>
      <c r="P960" s="57" t="s">
        <v>3814</v>
      </c>
      <c r="R960" s="57" t="s">
        <v>17700</v>
      </c>
      <c r="S960" s="57">
        <v>1</v>
      </c>
      <c r="T960" s="57">
        <v>9.9</v>
      </c>
      <c r="U960" s="57" t="str">
        <f>VLOOKUP(A960,'Individual Data'!$K$5:$AC$5544,12,FALSE)</f>
        <v>IPCSR</v>
      </c>
      <c r="V960" s="14">
        <f>IFERROR(LOOKUP(H960,{30,43,48,53,58,63,68,73,78,83,88,93,97},{42,47,52,57,62,67,72,77,82,87,92,99,100}),999)</f>
        <v>72</v>
      </c>
      <c r="X960" s="57">
        <f>VLOOKUP(A960,'Individual Data'!$K$5:$AC$5544,8,FALSE)</f>
        <v>4</v>
      </c>
      <c r="Y960" s="57">
        <f>VLOOKUP(A960,'Individual Data'!$K$5:$AC$5544,9,FALSE)</f>
        <v>2019</v>
      </c>
    </row>
    <row r="961" spans="1:25" ht="15" customHeight="1" x14ac:dyDescent="0.25">
      <c r="A961" s="196" t="s">
        <v>7007</v>
      </c>
      <c r="B961" s="57">
        <v>960</v>
      </c>
      <c r="C961" s="73">
        <v>45250</v>
      </c>
      <c r="D961" s="57">
        <v>6028</v>
      </c>
      <c r="E961" s="57" t="s">
        <v>17912</v>
      </c>
      <c r="F961" s="228" t="s">
        <v>17883</v>
      </c>
      <c r="G961" s="57">
        <v>780</v>
      </c>
      <c r="H961" s="57">
        <f t="shared" si="14"/>
        <v>78</v>
      </c>
      <c r="I961" s="57" t="s">
        <v>3085</v>
      </c>
      <c r="J961" s="156" t="s">
        <v>3196</v>
      </c>
      <c r="K961" s="156" t="s">
        <v>3196</v>
      </c>
      <c r="L961" s="57" t="s">
        <v>3196</v>
      </c>
      <c r="M961" s="57" t="s">
        <v>3196</v>
      </c>
      <c r="N961" s="156" t="s">
        <v>3196</v>
      </c>
      <c r="P961" s="57" t="s">
        <v>947</v>
      </c>
      <c r="R961" s="57" t="s">
        <v>17700</v>
      </c>
      <c r="S961" s="57">
        <v>1</v>
      </c>
      <c r="T961" s="57">
        <v>9.9</v>
      </c>
      <c r="U961" s="57" t="str">
        <f>VLOOKUP(A961,'Individual Data'!$K$5:$AC$5544,12,FALSE)</f>
        <v>IPCSR</v>
      </c>
      <c r="V961" s="14">
        <f>IFERROR(LOOKUP(H961,{30,43,48,53,58,63,68,73,78,83,88,93,97},{42,47,52,57,62,67,72,77,82,87,92,99,100}),999)</f>
        <v>82</v>
      </c>
      <c r="X961" s="57">
        <f>VLOOKUP(A961,'Individual Data'!$K$5:$AC$5544,8,FALSE)</f>
        <v>4</v>
      </c>
      <c r="Y961" s="57">
        <f>VLOOKUP(A961,'Individual Data'!$K$5:$AC$5544,9,FALSE)</f>
        <v>2019</v>
      </c>
    </row>
    <row r="962" spans="1:25" ht="15" customHeight="1" x14ac:dyDescent="0.25">
      <c r="A962" s="196" t="s">
        <v>9125</v>
      </c>
      <c r="B962" s="57">
        <v>961</v>
      </c>
      <c r="C962" s="73">
        <v>45250</v>
      </c>
      <c r="D962" s="57">
        <v>6029</v>
      </c>
      <c r="E962" s="57" t="s">
        <v>17913</v>
      </c>
      <c r="F962" s="228" t="s">
        <v>17883</v>
      </c>
      <c r="G962" s="57">
        <v>720</v>
      </c>
      <c r="H962" s="57">
        <f t="shared" ref="H962:H972" si="15">G962/10</f>
        <v>72</v>
      </c>
      <c r="I962" s="57" t="s">
        <v>3085</v>
      </c>
      <c r="J962" s="156" t="s">
        <v>3196</v>
      </c>
      <c r="K962" s="156" t="s">
        <v>3196</v>
      </c>
      <c r="L962" s="57" t="s">
        <v>3196</v>
      </c>
      <c r="M962" s="57" t="s">
        <v>3196</v>
      </c>
      <c r="N962" s="156" t="s">
        <v>3196</v>
      </c>
      <c r="P962" s="57" t="s">
        <v>1229</v>
      </c>
      <c r="R962" s="57" t="s">
        <v>17700</v>
      </c>
      <c r="S962" s="57">
        <v>1</v>
      </c>
      <c r="T962" s="57">
        <v>9.9</v>
      </c>
      <c r="U962" s="57" t="str">
        <f>VLOOKUP(A962,'Individual Data'!$K$5:$AC$5544,12,FALSE)</f>
        <v>IPCSR</v>
      </c>
      <c r="V962" s="14">
        <f>IFERROR(LOOKUP(H962,{30,43,48,53,58,63,68,73,78,83,88,93,97},{42,47,52,57,62,67,72,77,82,87,92,99,100}),999)</f>
        <v>72</v>
      </c>
      <c r="X962" s="57">
        <f>VLOOKUP(A962,'Individual Data'!$K$5:$AC$5544,8,FALSE)</f>
        <v>4</v>
      </c>
      <c r="Y962" s="57">
        <f>VLOOKUP(A962,'Individual Data'!$K$5:$AC$5544,9,FALSE)</f>
        <v>2019</v>
      </c>
    </row>
    <row r="963" spans="1:25" ht="15" customHeight="1" x14ac:dyDescent="0.25">
      <c r="A963" s="196" t="s">
        <v>14842</v>
      </c>
      <c r="B963" s="57">
        <v>962</v>
      </c>
      <c r="C963" s="73">
        <v>45250</v>
      </c>
      <c r="D963" s="57">
        <v>6030</v>
      </c>
      <c r="E963" s="57" t="s">
        <v>17914</v>
      </c>
      <c r="F963" s="228" t="s">
        <v>17883</v>
      </c>
      <c r="G963" s="57">
        <v>710</v>
      </c>
      <c r="H963" s="57">
        <f t="shared" si="15"/>
        <v>71</v>
      </c>
      <c r="I963" s="57" t="s">
        <v>3085</v>
      </c>
      <c r="J963" s="156" t="s">
        <v>3196</v>
      </c>
      <c r="K963" s="156" t="s">
        <v>3196</v>
      </c>
      <c r="L963" s="57" t="s">
        <v>3196</v>
      </c>
      <c r="M963" s="57" t="s">
        <v>3196</v>
      </c>
      <c r="N963" s="156" t="s">
        <v>3196</v>
      </c>
      <c r="P963" s="57" t="s">
        <v>14841</v>
      </c>
      <c r="R963" s="57" t="s">
        <v>17700</v>
      </c>
      <c r="S963" s="57">
        <v>1</v>
      </c>
      <c r="T963" s="57">
        <v>9.9</v>
      </c>
      <c r="U963" s="57" t="str">
        <f>VLOOKUP(A963,'Individual Data'!$K$5:$AC$5544,12,FALSE)</f>
        <v>IPCSR</v>
      </c>
      <c r="V963" s="14">
        <f>IFERROR(LOOKUP(H963,{30,43,48,53,58,63,68,73,78,83,88,93,97},{42,47,52,57,62,67,72,77,82,87,92,99,100}),999)</f>
        <v>72</v>
      </c>
      <c r="X963" s="57">
        <f>VLOOKUP(A963,'Individual Data'!$K$5:$AC$5544,8,FALSE)</f>
        <v>4</v>
      </c>
      <c r="Y963" s="57">
        <f>VLOOKUP(A963,'Individual Data'!$K$5:$AC$5544,9,FALSE)</f>
        <v>2019</v>
      </c>
    </row>
    <row r="964" spans="1:25" ht="15" customHeight="1" x14ac:dyDescent="0.25">
      <c r="A964" s="196" t="s">
        <v>17915</v>
      </c>
      <c r="B964" s="57">
        <v>963</v>
      </c>
      <c r="C964" s="73">
        <v>45250</v>
      </c>
      <c r="D964" s="57">
        <v>6031</v>
      </c>
      <c r="E964" s="57" t="s">
        <v>17916</v>
      </c>
      <c r="F964" s="228" t="s">
        <v>17883</v>
      </c>
      <c r="G964" s="57">
        <v>810</v>
      </c>
      <c r="H964" s="57">
        <f t="shared" si="15"/>
        <v>81</v>
      </c>
      <c r="I964" s="57" t="s">
        <v>3085</v>
      </c>
      <c r="J964" s="156" t="s">
        <v>3228</v>
      </c>
      <c r="K964" s="156" t="s">
        <v>3228</v>
      </c>
      <c r="L964" s="57" t="s">
        <v>3196</v>
      </c>
      <c r="M964" s="57" t="s">
        <v>3196</v>
      </c>
      <c r="N964" s="156" t="s">
        <v>3196</v>
      </c>
      <c r="P964" s="57" t="s">
        <v>17917</v>
      </c>
      <c r="R964" s="57" t="s">
        <v>17700</v>
      </c>
      <c r="S964" s="57">
        <v>1</v>
      </c>
      <c r="T964" s="57">
        <v>9.9</v>
      </c>
      <c r="U964" s="57" t="str">
        <f>VLOOKUP(A964,'Individual Data'!$K$5:$AC$5544,12,FALSE)</f>
        <v>CJA1</v>
      </c>
      <c r="V964" s="14">
        <f>IFERROR(LOOKUP(H964,{30,43,48,53,58,63,68,73,78,83,88,93,97},{42,47,52,57,62,67,72,77,82,87,92,99,100}),999)</f>
        <v>82</v>
      </c>
      <c r="X964" s="57">
        <f>VLOOKUP(A964,'Individual Data'!$K$5:$AC$5544,8,FALSE)</f>
        <v>4</v>
      </c>
      <c r="Y964" s="57">
        <f>VLOOKUP(A964,'Individual Data'!$K$5:$AC$5544,9,FALSE)</f>
        <v>2019</v>
      </c>
    </row>
    <row r="965" spans="1:25" ht="15" customHeight="1" x14ac:dyDescent="0.25">
      <c r="A965" s="196" t="s">
        <v>12162</v>
      </c>
      <c r="B965" s="57">
        <v>964</v>
      </c>
      <c r="C965" s="73">
        <v>45250</v>
      </c>
      <c r="D965" s="57">
        <v>6032</v>
      </c>
      <c r="E965" s="57" t="s">
        <v>17918</v>
      </c>
      <c r="F965" s="228" t="s">
        <v>17883</v>
      </c>
      <c r="G965" s="57">
        <v>800</v>
      </c>
      <c r="H965" s="57">
        <f t="shared" si="15"/>
        <v>80</v>
      </c>
      <c r="I965" s="57" t="s">
        <v>3085</v>
      </c>
      <c r="J965" s="156" t="s">
        <v>3196</v>
      </c>
      <c r="K965" s="156" t="s">
        <v>3196</v>
      </c>
      <c r="L965" s="57" t="s">
        <v>3196</v>
      </c>
      <c r="M965" s="57" t="s">
        <v>3196</v>
      </c>
      <c r="N965" s="156" t="s">
        <v>3196</v>
      </c>
      <c r="P965" s="57" t="s">
        <v>2058</v>
      </c>
      <c r="R965" s="57" t="s">
        <v>17700</v>
      </c>
      <c r="S965" s="57">
        <v>1</v>
      </c>
      <c r="T965" s="57">
        <v>9.9</v>
      </c>
      <c r="U965" s="57" t="str">
        <f>VLOOKUP(A965,'Individual Data'!$K$5:$AC$5544,12,FALSE)</f>
        <v>IPCSR</v>
      </c>
      <c r="V965" s="14">
        <f>IFERROR(LOOKUP(H965,{30,43,48,53,58,63,68,73,78,83,88,93,97},{42,47,52,57,62,67,72,77,82,87,92,99,100}),999)</f>
        <v>82</v>
      </c>
      <c r="X965" s="57">
        <f>VLOOKUP(A965,'Individual Data'!$K$5:$AC$5544,8,FALSE)</f>
        <v>4</v>
      </c>
      <c r="Y965" s="57">
        <f>VLOOKUP(A965,'Individual Data'!$K$5:$AC$5544,9,FALSE)</f>
        <v>2019</v>
      </c>
    </row>
    <row r="966" spans="1:25" ht="15" customHeight="1" x14ac:dyDescent="0.25">
      <c r="A966" s="196" t="s">
        <v>12543</v>
      </c>
      <c r="B966" s="57">
        <v>965</v>
      </c>
      <c r="C966" s="73">
        <v>45250</v>
      </c>
      <c r="D966" s="57">
        <v>6033</v>
      </c>
      <c r="E966" s="57" t="s">
        <v>17919</v>
      </c>
      <c r="F966" s="228" t="s">
        <v>17883</v>
      </c>
      <c r="G966" s="57">
        <v>800</v>
      </c>
      <c r="H966" s="57">
        <f t="shared" si="15"/>
        <v>80</v>
      </c>
      <c r="I966" s="57" t="s">
        <v>3085</v>
      </c>
      <c r="J966" s="156" t="s">
        <v>3196</v>
      </c>
      <c r="K966" s="156" t="s">
        <v>3196</v>
      </c>
      <c r="L966" s="57" t="s">
        <v>3196</v>
      </c>
      <c r="M966" s="57" t="s">
        <v>3196</v>
      </c>
      <c r="N966" s="156" t="s">
        <v>3196</v>
      </c>
      <c r="P966" s="57" t="s">
        <v>2281</v>
      </c>
      <c r="R966" s="57" t="s">
        <v>17700</v>
      </c>
      <c r="S966" s="57">
        <v>1</v>
      </c>
      <c r="T966" s="57">
        <v>9.9</v>
      </c>
      <c r="U966" s="57" t="str">
        <f>VLOOKUP(A966,'Individual Data'!$K$5:$AC$5544,12,FALSE)</f>
        <v>IPCSR</v>
      </c>
      <c r="V966" s="14">
        <f>IFERROR(LOOKUP(H966,{30,43,48,53,58,63,68,73,78,83,88,93,97},{42,47,52,57,62,67,72,77,82,87,92,99,100}),999)</f>
        <v>82</v>
      </c>
      <c r="X966" s="57">
        <f>VLOOKUP(A966,'Individual Data'!$K$5:$AC$5544,8,FALSE)</f>
        <v>4</v>
      </c>
      <c r="Y966" s="57">
        <f>VLOOKUP(A966,'Individual Data'!$K$5:$AC$5544,9,FALSE)</f>
        <v>2019</v>
      </c>
    </row>
    <row r="967" spans="1:25" ht="15" customHeight="1" x14ac:dyDescent="0.25">
      <c r="A967" s="196" t="s">
        <v>14859</v>
      </c>
      <c r="B967" s="57">
        <v>966</v>
      </c>
      <c r="C967" s="73">
        <v>45250</v>
      </c>
      <c r="D967" s="57">
        <v>6034</v>
      </c>
      <c r="E967" s="57" t="s">
        <v>17920</v>
      </c>
      <c r="F967" s="228" t="s">
        <v>17883</v>
      </c>
      <c r="G967" s="57">
        <v>700</v>
      </c>
      <c r="H967" s="57">
        <f t="shared" si="15"/>
        <v>70</v>
      </c>
      <c r="I967" s="57" t="s">
        <v>3085</v>
      </c>
      <c r="J967" s="156" t="s">
        <v>3196</v>
      </c>
      <c r="K967" s="156" t="s">
        <v>3196</v>
      </c>
      <c r="L967" s="57" t="s">
        <v>3196</v>
      </c>
      <c r="M967" s="57" t="s">
        <v>3196</v>
      </c>
      <c r="N967" s="156" t="s">
        <v>3196</v>
      </c>
      <c r="P967" s="57" t="s">
        <v>14858</v>
      </c>
      <c r="R967" s="57" t="s">
        <v>17700</v>
      </c>
      <c r="S967" s="57">
        <v>1</v>
      </c>
      <c r="T967" s="57">
        <v>9.9</v>
      </c>
      <c r="U967" s="57" t="str">
        <f>VLOOKUP(A967,'Individual Data'!$K$5:$AC$5544,12,FALSE)</f>
        <v>Unassigned</v>
      </c>
      <c r="V967" s="14">
        <f>IFERROR(LOOKUP(H967,{30,43,48,53,58,63,68,73,78,83,88,93,97},{42,47,52,57,62,67,72,77,82,87,92,99,100}),999)</f>
        <v>72</v>
      </c>
      <c r="X967" s="57" t="str">
        <f>VLOOKUP(A967,'Individual Data'!$K$5:$AC$5544,8,FALSE)</f>
        <v>NA</v>
      </c>
      <c r="Y967" s="57" t="str">
        <f>VLOOKUP(A967,'Individual Data'!$K$5:$AC$5544,9,FALSE)</f>
        <v>U</v>
      </c>
    </row>
    <row r="968" spans="1:25" ht="15" customHeight="1" x14ac:dyDescent="0.25">
      <c r="A968" s="196" t="s">
        <v>12447</v>
      </c>
      <c r="B968" s="57">
        <v>967</v>
      </c>
      <c r="C968" s="73">
        <v>45250</v>
      </c>
      <c r="D968" s="57">
        <v>6035</v>
      </c>
      <c r="E968" s="57" t="s">
        <v>17921</v>
      </c>
      <c r="F968" s="228" t="s">
        <v>17883</v>
      </c>
      <c r="G968" s="57">
        <v>800</v>
      </c>
      <c r="H968" s="57">
        <f t="shared" si="15"/>
        <v>80</v>
      </c>
      <c r="I968" s="57" t="s">
        <v>3085</v>
      </c>
      <c r="J968" s="156" t="s">
        <v>3228</v>
      </c>
      <c r="K968" s="156" t="s">
        <v>3228</v>
      </c>
      <c r="L968" s="57" t="s">
        <v>3196</v>
      </c>
      <c r="M968" s="57" t="s">
        <v>3196</v>
      </c>
      <c r="N968" s="156" t="s">
        <v>3196</v>
      </c>
      <c r="P968" s="192" t="s">
        <v>12446</v>
      </c>
      <c r="R968" s="57" t="s">
        <v>17700</v>
      </c>
      <c r="S968" s="57">
        <v>1</v>
      </c>
      <c r="T968" s="57">
        <v>9.9</v>
      </c>
      <c r="U968" s="57" t="str">
        <f>VLOOKUP(A968,'Individual Data'!$K$5:$AC$5544,12,FALSE)</f>
        <v>LFSO</v>
      </c>
      <c r="V968" s="14">
        <f>IFERROR(LOOKUP(H968,{30,43,48,53,58,63,68,73,78,83,88,93,97},{42,47,52,57,62,67,72,77,82,87,92,99,100}),999)</f>
        <v>82</v>
      </c>
      <c r="X968" s="57">
        <f>VLOOKUP(A968,'Individual Data'!$K$5:$AC$5544,8,FALSE)</f>
        <v>4</v>
      </c>
      <c r="Y968" s="57">
        <f>VLOOKUP(A968,'Individual Data'!$K$5:$AC$5544,9,FALSE)</f>
        <v>2019</v>
      </c>
    </row>
    <row r="969" spans="1:25" ht="15" customHeight="1" x14ac:dyDescent="0.25">
      <c r="A969" s="196" t="s">
        <v>15424</v>
      </c>
      <c r="B969" s="57">
        <v>968</v>
      </c>
      <c r="C969" s="73">
        <v>45250</v>
      </c>
      <c r="D969" s="57">
        <v>6301</v>
      </c>
      <c r="E969" s="57" t="s">
        <v>17922</v>
      </c>
      <c r="F969" s="228" t="s">
        <v>17883</v>
      </c>
      <c r="G969" s="57">
        <v>770</v>
      </c>
      <c r="H969" s="57">
        <f t="shared" si="15"/>
        <v>77</v>
      </c>
      <c r="I969" s="57" t="s">
        <v>3225</v>
      </c>
      <c r="J969" s="156" t="s">
        <v>3196</v>
      </c>
      <c r="K969" s="156" t="s">
        <v>3196</v>
      </c>
      <c r="L969" s="57" t="s">
        <v>3196</v>
      </c>
      <c r="M969" s="57" t="s">
        <v>3196</v>
      </c>
      <c r="N969" s="156" t="s">
        <v>3196</v>
      </c>
      <c r="P969" s="192" t="s">
        <v>745</v>
      </c>
      <c r="R969" s="57" t="s">
        <v>17700</v>
      </c>
      <c r="S969" s="57">
        <v>1</v>
      </c>
      <c r="T969" s="57">
        <v>9.9</v>
      </c>
      <c r="U969" s="57" t="str">
        <f>VLOOKUP(A969,'Individual Data'!$K$5:$AC$5544,12,FALSE)</f>
        <v>IPCSR</v>
      </c>
      <c r="V969" s="14">
        <f>IFERROR(LOOKUP(H969,{30,43,48,53,58,63,68,73,78,83,88,93,97},{42,47,52,57,62,67,72,77,82,87,92,99,100}),999)</f>
        <v>77</v>
      </c>
      <c r="X969" s="57">
        <f>VLOOKUP(A969,'Individual Data'!$K$5:$AC$5544,8,FALSE)</f>
        <v>4</v>
      </c>
      <c r="Y969" s="57">
        <f>VLOOKUP(A969,'Individual Data'!$K$5:$AC$5544,9,FALSE)</f>
        <v>2019</v>
      </c>
    </row>
    <row r="970" spans="1:25" ht="15" customHeight="1" x14ac:dyDescent="0.25">
      <c r="A970" s="196" t="s">
        <v>16004</v>
      </c>
      <c r="B970" s="57">
        <v>969</v>
      </c>
      <c r="C970" s="73">
        <v>45250</v>
      </c>
      <c r="D970" s="57">
        <v>6302</v>
      </c>
      <c r="E970" s="57" t="s">
        <v>17923</v>
      </c>
      <c r="F970" s="228" t="s">
        <v>17883</v>
      </c>
      <c r="G970" s="57">
        <v>700</v>
      </c>
      <c r="H970" s="57">
        <f t="shared" si="15"/>
        <v>70</v>
      </c>
      <c r="I970" s="57" t="s">
        <v>3225</v>
      </c>
      <c r="J970" s="156" t="s">
        <v>3196</v>
      </c>
      <c r="K970" s="156" t="s">
        <v>3196</v>
      </c>
      <c r="L970" s="57" t="s">
        <v>3196</v>
      </c>
      <c r="M970" s="57" t="s">
        <v>3196</v>
      </c>
      <c r="N970" s="156" t="s">
        <v>3196</v>
      </c>
      <c r="P970" s="192" t="s">
        <v>16003</v>
      </c>
      <c r="R970" s="57" t="s">
        <v>17700</v>
      </c>
      <c r="S970" s="57">
        <v>1</v>
      </c>
      <c r="T970" s="57">
        <v>9.9</v>
      </c>
      <c r="U970" s="57" t="str">
        <f>VLOOKUP(A970,'Individual Data'!$K$5:$AC$5544,12,FALSE)</f>
        <v>Unassigned</v>
      </c>
      <c r="V970" s="14">
        <f>IFERROR(LOOKUP(H970,{30,43,48,53,58,63,68,73,78,83,88,93,97},{42,47,52,57,62,67,72,77,82,87,92,99,100}),999)</f>
        <v>72</v>
      </c>
      <c r="X970" s="57" t="str">
        <f>VLOOKUP(A970,'Individual Data'!$K$5:$AC$5544,8,FALSE)</f>
        <v>NA</v>
      </c>
      <c r="Y970" s="57" t="str">
        <f>VLOOKUP(A970,'Individual Data'!$K$5:$AC$5544,9,FALSE)</f>
        <v>U</v>
      </c>
    </row>
    <row r="971" spans="1:25" ht="15" customHeight="1" x14ac:dyDescent="0.25">
      <c r="A971" s="196" t="s">
        <v>14964</v>
      </c>
      <c r="B971" s="57">
        <v>970</v>
      </c>
      <c r="C971" s="73">
        <v>45250</v>
      </c>
      <c r="D971" s="57">
        <v>6303</v>
      </c>
      <c r="E971" s="57" t="s">
        <v>17924</v>
      </c>
      <c r="F971" s="228" t="s">
        <v>17883</v>
      </c>
      <c r="G971" s="57">
        <v>790</v>
      </c>
      <c r="H971" s="57">
        <f t="shared" si="15"/>
        <v>79</v>
      </c>
      <c r="I971" s="57" t="s">
        <v>3225</v>
      </c>
      <c r="J971" s="156" t="s">
        <v>3228</v>
      </c>
      <c r="K971" s="156" t="s">
        <v>3228</v>
      </c>
      <c r="L971" s="57" t="s">
        <v>3196</v>
      </c>
      <c r="M971" s="57" t="s">
        <v>3196</v>
      </c>
      <c r="N971" s="156" t="s">
        <v>3196</v>
      </c>
      <c r="P971" s="57" t="s">
        <v>14963</v>
      </c>
      <c r="R971" s="57" t="s">
        <v>17700</v>
      </c>
      <c r="S971" s="57">
        <v>1</v>
      </c>
      <c r="T971" s="57">
        <v>9.9</v>
      </c>
      <c r="U971" s="57" t="str">
        <f>VLOOKUP(A971,'Individual Data'!$K$5:$AC$5544,12,FALSE)</f>
        <v>PRH</v>
      </c>
      <c r="V971" s="14">
        <f>IFERROR(LOOKUP(H971,{30,43,48,53,58,63,68,73,78,83,88,93,97},{42,47,52,57,62,67,72,77,82,87,92,99,100}),999)</f>
        <v>82</v>
      </c>
      <c r="X971" s="57">
        <f>VLOOKUP(A971,'Individual Data'!$K$5:$AC$5544,8,FALSE)</f>
        <v>4</v>
      </c>
      <c r="Y971" s="57">
        <f>VLOOKUP(A971,'Individual Data'!$K$5:$AC$5544,9,FALSE)</f>
        <v>2019</v>
      </c>
    </row>
    <row r="972" spans="1:25" ht="15" customHeight="1" x14ac:dyDescent="0.25">
      <c r="A972" s="196" t="s">
        <v>9331</v>
      </c>
      <c r="B972" s="57">
        <v>971</v>
      </c>
      <c r="C972" s="73">
        <v>45251</v>
      </c>
      <c r="D972" s="57">
        <v>6304</v>
      </c>
      <c r="E972" s="57" t="s">
        <v>17925</v>
      </c>
      <c r="F972" s="228" t="s">
        <v>17883</v>
      </c>
      <c r="G972" s="57">
        <v>740</v>
      </c>
      <c r="H972" s="57">
        <f t="shared" si="15"/>
        <v>74</v>
      </c>
      <c r="I972" s="57" t="s">
        <v>3225</v>
      </c>
      <c r="J972" s="156" t="s">
        <v>3196</v>
      </c>
      <c r="K972" s="156" t="s">
        <v>3196</v>
      </c>
      <c r="L972" s="57" t="s">
        <v>3196</v>
      </c>
      <c r="M972" s="57" t="s">
        <v>3196</v>
      </c>
      <c r="N972" s="156" t="s">
        <v>3196</v>
      </c>
      <c r="P972" s="57" t="s">
        <v>9330</v>
      </c>
      <c r="R972" s="57" t="s">
        <v>17700</v>
      </c>
      <c r="S972" s="57">
        <v>1</v>
      </c>
      <c r="T972" s="57">
        <v>9.9</v>
      </c>
      <c r="U972" s="57" t="str">
        <f>VLOOKUP(A972,'Individual Data'!$K$5:$AC$5544,12,FALSE)</f>
        <v>LFSO</v>
      </c>
      <c r="V972" s="14">
        <f>IFERROR(LOOKUP(H972,{30,43,48,53,58,63,68,73,78,83,88,93,97},{42,47,52,57,62,67,72,77,82,87,92,99,100}),999)</f>
        <v>77</v>
      </c>
      <c r="X972" s="57">
        <f>VLOOKUP(A972,'Individual Data'!$K$5:$AC$5544,8,FALSE)</f>
        <v>4</v>
      </c>
      <c r="Y972" s="57">
        <f>VLOOKUP(A972,'Individual Data'!$K$5:$AC$5544,9,FALSE)</f>
        <v>2019</v>
      </c>
    </row>
    <row r="973" spans="1:25" ht="15" customHeight="1" x14ac:dyDescent="0.25">
      <c r="A973" s="57" t="s">
        <v>18331</v>
      </c>
      <c r="B973" s="197" t="s">
        <v>3229</v>
      </c>
      <c r="C973" s="198">
        <v>45235</v>
      </c>
      <c r="D973" s="199">
        <v>24617</v>
      </c>
      <c r="E973" s="197" t="s">
        <v>19595</v>
      </c>
      <c r="F973" s="197" t="s">
        <v>17699</v>
      </c>
      <c r="G973" s="197"/>
      <c r="H973" s="197">
        <v>71</v>
      </c>
      <c r="I973" s="197" t="s">
        <v>3085</v>
      </c>
      <c r="J973" s="197" t="s">
        <v>19596</v>
      </c>
      <c r="K973" s="57" t="s">
        <v>3196</v>
      </c>
      <c r="M973" s="200"/>
      <c r="O973" s="197" t="s">
        <v>19597</v>
      </c>
      <c r="Q973" s="197" t="s">
        <v>3229</v>
      </c>
      <c r="S973" s="57">
        <v>1</v>
      </c>
      <c r="T973" s="197" t="s">
        <v>19598</v>
      </c>
      <c r="U973" s="57" t="e">
        <f>VLOOKUP(A973,'Individual Data'!$K$5:$AC$5544,12,FALSE)</f>
        <v>#N/A</v>
      </c>
      <c r="V973" s="14">
        <f>IFERROR(LOOKUP(H973,{30,43,48,53,58,63,68,73,78,83,88,93,97},{42,47,52,57,62,67,72,77,82,87,92,99,100}),999)</f>
        <v>72</v>
      </c>
      <c r="X973" s="57" t="e">
        <f>VLOOKUP(A973,'Individual Data'!$K$5:$AC$5544,8,FALSE)</f>
        <v>#N/A</v>
      </c>
      <c r="Y973" s="57" t="e">
        <f>VLOOKUP(A973,'Individual Data'!$K$5:$AC$5544,9,FALSE)</f>
        <v>#N/A</v>
      </c>
    </row>
    <row r="974" spans="1:25" ht="15" customHeight="1" x14ac:dyDescent="0.25">
      <c r="A974" s="57" t="s">
        <v>18331</v>
      </c>
      <c r="B974" s="197" t="s">
        <v>3229</v>
      </c>
      <c r="C974" s="198">
        <v>45229</v>
      </c>
      <c r="D974" s="199">
        <v>24615</v>
      </c>
      <c r="E974" s="197" t="s">
        <v>19595</v>
      </c>
      <c r="F974" s="197" t="s">
        <v>17699</v>
      </c>
      <c r="G974" s="197"/>
      <c r="H974" s="197">
        <v>80</v>
      </c>
      <c r="I974" s="197" t="s">
        <v>3085</v>
      </c>
      <c r="J974" s="197" t="s">
        <v>19596</v>
      </c>
      <c r="K974" s="57" t="s">
        <v>3196</v>
      </c>
      <c r="M974" s="200"/>
      <c r="O974" s="197" t="s">
        <v>19599</v>
      </c>
      <c r="Q974" s="197" t="s">
        <v>3229</v>
      </c>
      <c r="S974" s="57">
        <v>1</v>
      </c>
      <c r="T974" s="197" t="s">
        <v>19598</v>
      </c>
      <c r="U974" s="57" t="e">
        <f>VLOOKUP(A974,'Individual Data'!$K$5:$AC$5544,12,FALSE)</f>
        <v>#N/A</v>
      </c>
      <c r="V974" s="14">
        <f>IFERROR(LOOKUP(H974,{30,43,48,53,58,63,68,73,78,83,88,93,97},{42,47,52,57,62,67,72,77,82,87,92,99,100}),999)</f>
        <v>82</v>
      </c>
      <c r="X974" s="57" t="e">
        <f>VLOOKUP(A974,'Individual Data'!$K$5:$AC$5544,8,FALSE)</f>
        <v>#N/A</v>
      </c>
      <c r="Y974" s="57" t="e">
        <f>VLOOKUP(A974,'Individual Data'!$K$5:$AC$5544,9,FALSE)</f>
        <v>#N/A</v>
      </c>
    </row>
    <row r="975" spans="1:25" ht="15" customHeight="1" x14ac:dyDescent="0.25">
      <c r="A975" s="197" t="s">
        <v>19600</v>
      </c>
      <c r="B975" s="197" t="s">
        <v>3229</v>
      </c>
      <c r="C975" s="198">
        <v>45179</v>
      </c>
      <c r="D975" s="199">
        <v>24521</v>
      </c>
      <c r="E975" s="197" t="s">
        <v>19595</v>
      </c>
      <c r="F975" s="197" t="s">
        <v>17699</v>
      </c>
      <c r="G975" s="197"/>
      <c r="H975" s="197">
        <v>87</v>
      </c>
      <c r="I975" s="197" t="s">
        <v>3085</v>
      </c>
      <c r="J975" s="197" t="s">
        <v>17688</v>
      </c>
      <c r="K975" s="197" t="s">
        <v>3228</v>
      </c>
      <c r="M975" s="200"/>
      <c r="O975" s="197" t="s">
        <v>19601</v>
      </c>
      <c r="Q975" s="197" t="s">
        <v>3229</v>
      </c>
      <c r="S975" s="57">
        <v>1</v>
      </c>
      <c r="T975" s="197" t="s">
        <v>3229</v>
      </c>
      <c r="U975" s="57" t="e">
        <f>VLOOKUP(A975,'Individual Data'!$K$5:$AC$5544,12,FALSE)</f>
        <v>#N/A</v>
      </c>
      <c r="V975" s="14">
        <f>IFERROR(LOOKUP(H975,{30,43,48,53,58,63,68,73,78,83,88,93,97},{42,47,52,57,62,67,72,77,82,87,92,99,100}),999)</f>
        <v>87</v>
      </c>
      <c r="X975" s="57" t="e">
        <f>VLOOKUP(A975,'Individual Data'!$K$5:$AC$5544,8,FALSE)</f>
        <v>#N/A</v>
      </c>
      <c r="Y975" s="57" t="e">
        <f>VLOOKUP(A975,'Individual Data'!$K$5:$AC$5544,9,FALSE)</f>
        <v>#N/A</v>
      </c>
    </row>
    <row r="976" spans="1:25" ht="15" customHeight="1" x14ac:dyDescent="0.25">
      <c r="A976" s="197" t="s">
        <v>19602</v>
      </c>
      <c r="B976" s="197" t="s">
        <v>3229</v>
      </c>
      <c r="C976" s="198">
        <v>45236</v>
      </c>
      <c r="D976" s="199">
        <v>4232</v>
      </c>
      <c r="E976" s="197" t="s">
        <v>19595</v>
      </c>
      <c r="F976" s="197" t="s">
        <v>19604</v>
      </c>
      <c r="G976" s="197"/>
      <c r="H976" s="197">
        <v>84</v>
      </c>
      <c r="I976" s="197" t="s">
        <v>3085</v>
      </c>
      <c r="J976" s="197" t="s">
        <v>19596</v>
      </c>
      <c r="K976" s="57" t="s">
        <v>3196</v>
      </c>
      <c r="M976" s="200"/>
      <c r="O976" s="197" t="s">
        <v>19603</v>
      </c>
      <c r="Q976" s="197" t="s">
        <v>3229</v>
      </c>
      <c r="S976" s="57">
        <v>1</v>
      </c>
      <c r="T976" s="197" t="s">
        <v>19598</v>
      </c>
      <c r="U976" s="57" t="e">
        <f>VLOOKUP(A976,'Individual Data'!$K$5:$AC$5544,12,FALSE)</f>
        <v>#N/A</v>
      </c>
      <c r="V976" s="14">
        <f>IFERROR(LOOKUP(H976,{30,43,48,53,58,63,68,73,78,83,88,93,97},{42,47,52,57,62,67,72,77,82,87,92,99,100}),999)</f>
        <v>87</v>
      </c>
      <c r="X976" s="57" t="e">
        <f>VLOOKUP(A976,'Individual Data'!$K$5:$AC$5544,8,FALSE)</f>
        <v>#N/A</v>
      </c>
      <c r="Y976" s="57" t="e">
        <f>VLOOKUP(A976,'Individual Data'!$K$5:$AC$5544,9,FALSE)</f>
        <v>#N/A</v>
      </c>
    </row>
    <row r="977" spans="1:25" ht="15" customHeight="1" x14ac:dyDescent="0.25">
      <c r="A977" s="197" t="s">
        <v>19605</v>
      </c>
      <c r="B977" s="197" t="s">
        <v>3229</v>
      </c>
      <c r="C977" s="198">
        <v>45235</v>
      </c>
      <c r="D977" s="199">
        <v>24618</v>
      </c>
      <c r="E977" s="197" t="s">
        <v>19595</v>
      </c>
      <c r="F977" s="197" t="s">
        <v>17699</v>
      </c>
      <c r="G977" s="197"/>
      <c r="H977" s="197">
        <v>91</v>
      </c>
      <c r="I977" s="197" t="s">
        <v>3225</v>
      </c>
      <c r="J977" s="197" t="s">
        <v>19596</v>
      </c>
      <c r="K977" s="57" t="s">
        <v>3196</v>
      </c>
      <c r="M977" s="200"/>
      <c r="O977" s="197" t="s">
        <v>19606</v>
      </c>
      <c r="Q977" s="197" t="s">
        <v>3229</v>
      </c>
      <c r="S977" s="57">
        <v>1</v>
      </c>
      <c r="T977" s="197" t="s">
        <v>19607</v>
      </c>
      <c r="U977" s="57" t="e">
        <f>VLOOKUP(A977,'Individual Data'!$K$5:$AC$5544,12,FALSE)</f>
        <v>#N/A</v>
      </c>
      <c r="V977" s="14">
        <f>IFERROR(LOOKUP(H977,{30,43,48,53,58,63,68,73,78,83,88,93,97},{42,47,52,57,62,67,72,77,82,87,92,99,100}),999)</f>
        <v>92</v>
      </c>
      <c r="X977" s="57" t="e">
        <f>VLOOKUP(A977,'Individual Data'!$K$5:$AC$5544,8,FALSE)</f>
        <v>#N/A</v>
      </c>
      <c r="Y977" s="57" t="e">
        <f>VLOOKUP(A977,'Individual Data'!$K$5:$AC$5544,9,FALSE)</f>
        <v>#N/A</v>
      </c>
    </row>
    <row r="978" spans="1:25" ht="15" customHeight="1" x14ac:dyDescent="0.25">
      <c r="A978" s="197" t="s">
        <v>19608</v>
      </c>
      <c r="B978" s="197" t="s">
        <v>3229</v>
      </c>
      <c r="C978" s="198">
        <v>45160</v>
      </c>
      <c r="D978" s="199">
        <v>24506</v>
      </c>
      <c r="E978" s="197" t="s">
        <v>19595</v>
      </c>
      <c r="F978" s="197" t="s">
        <v>17699</v>
      </c>
      <c r="G978" s="197"/>
      <c r="H978" s="197">
        <v>88</v>
      </c>
      <c r="I978" s="197" t="s">
        <v>3225</v>
      </c>
      <c r="J978" s="197" t="s">
        <v>17688</v>
      </c>
      <c r="K978" s="57" t="s">
        <v>3196</v>
      </c>
      <c r="M978" s="200"/>
      <c r="O978" s="197" t="s">
        <v>19601</v>
      </c>
      <c r="Q978" s="197" t="s">
        <v>3229</v>
      </c>
      <c r="S978" s="57">
        <v>1</v>
      </c>
      <c r="T978" s="197" t="s">
        <v>3229</v>
      </c>
      <c r="U978" s="57" t="e">
        <f>VLOOKUP(A978,'Individual Data'!$K$5:$AC$5544,12,FALSE)</f>
        <v>#N/A</v>
      </c>
      <c r="V978" s="14">
        <f>IFERROR(LOOKUP(H978,{30,43,48,53,58,63,68,73,78,83,88,93,97},{42,47,52,57,62,67,72,77,82,87,92,99,100}),999)</f>
        <v>92</v>
      </c>
      <c r="X978" s="57" t="e">
        <f>VLOOKUP(A978,'Individual Data'!$K$5:$AC$5544,8,FALSE)</f>
        <v>#N/A</v>
      </c>
      <c r="Y978" s="57" t="e">
        <f>VLOOKUP(A978,'Individual Data'!$K$5:$AC$5544,9,FALSE)</f>
        <v>#N/A</v>
      </c>
    </row>
    <row r="979" spans="1:25" ht="15" customHeight="1" x14ac:dyDescent="0.25">
      <c r="A979" s="197" t="s">
        <v>19609</v>
      </c>
      <c r="B979" s="197" t="s">
        <v>3229</v>
      </c>
      <c r="C979" s="198">
        <v>45245</v>
      </c>
      <c r="D979" s="199">
        <v>7068</v>
      </c>
      <c r="E979" s="197" t="s">
        <v>19595</v>
      </c>
      <c r="F979" s="197" t="s">
        <v>19610</v>
      </c>
      <c r="G979" s="197"/>
      <c r="H979" s="197">
        <v>85</v>
      </c>
      <c r="I979" s="197" t="s">
        <v>3225</v>
      </c>
      <c r="J979" s="197" t="s">
        <v>19596</v>
      </c>
      <c r="K979" s="57" t="s">
        <v>3196</v>
      </c>
      <c r="M979" s="200"/>
      <c r="O979" s="197" t="s">
        <v>19601</v>
      </c>
      <c r="Q979" s="197" t="s">
        <v>3229</v>
      </c>
      <c r="S979" s="57">
        <v>1</v>
      </c>
      <c r="T979" s="197" t="s">
        <v>3229</v>
      </c>
      <c r="U979" s="57" t="e">
        <f>VLOOKUP(A979,'Individual Data'!$K$5:$AC$5544,12,FALSE)</f>
        <v>#N/A</v>
      </c>
      <c r="V979" s="14">
        <f>IFERROR(LOOKUP(H979,{30,43,48,53,58,63,68,73,78,83,88,93,97},{42,47,52,57,62,67,72,77,82,87,92,99,100}),999)</f>
        <v>87</v>
      </c>
      <c r="X979" s="57" t="e">
        <f>VLOOKUP(A979,'Individual Data'!$K$5:$AC$5544,8,FALSE)</f>
        <v>#N/A</v>
      </c>
      <c r="Y979" s="57" t="e">
        <f>VLOOKUP(A979,'Individual Data'!$K$5:$AC$5544,9,FALSE)</f>
        <v>#N/A</v>
      </c>
    </row>
    <row r="980" spans="1:25" ht="15" customHeight="1" x14ac:dyDescent="0.25">
      <c r="A980" s="197" t="s">
        <v>19611</v>
      </c>
      <c r="B980" s="197" t="s">
        <v>3229</v>
      </c>
      <c r="C980" s="198">
        <v>45191</v>
      </c>
      <c r="D980" s="199">
        <v>23380</v>
      </c>
      <c r="E980" s="197" t="s">
        <v>19595</v>
      </c>
      <c r="F980" s="197" t="s">
        <v>17699</v>
      </c>
      <c r="G980" s="197"/>
      <c r="H980" s="197">
        <v>91</v>
      </c>
      <c r="I980" s="197" t="s">
        <v>3225</v>
      </c>
      <c r="J980" s="197" t="s">
        <v>17688</v>
      </c>
      <c r="K980" s="197" t="s">
        <v>3228</v>
      </c>
      <c r="M980" s="200"/>
      <c r="O980" s="197" t="s">
        <v>19601</v>
      </c>
      <c r="Q980" s="197" t="s">
        <v>3229</v>
      </c>
      <c r="S980" s="57">
        <v>1</v>
      </c>
      <c r="T980" s="197" t="s">
        <v>3229</v>
      </c>
      <c r="U980" s="57" t="e">
        <f>VLOOKUP(A980,'Individual Data'!$K$5:$AC$5544,12,FALSE)</f>
        <v>#N/A</v>
      </c>
      <c r="V980" s="14">
        <f>IFERROR(LOOKUP(H980,{30,43,48,53,58,63,68,73,78,83,88,93,97},{42,47,52,57,62,67,72,77,82,87,92,99,100}),999)</f>
        <v>92</v>
      </c>
      <c r="X980" s="57" t="e">
        <f>VLOOKUP(A980,'Individual Data'!$K$5:$AC$5544,8,FALSE)</f>
        <v>#N/A</v>
      </c>
      <c r="Y980" s="57" t="e">
        <f>VLOOKUP(A980,'Individual Data'!$K$5:$AC$5544,9,FALSE)</f>
        <v>#N/A</v>
      </c>
    </row>
    <row r="981" spans="1:25" ht="15" customHeight="1" x14ac:dyDescent="0.25">
      <c r="A981" s="197" t="s">
        <v>19612</v>
      </c>
      <c r="B981" s="197" t="s">
        <v>3229</v>
      </c>
      <c r="C981" s="198">
        <v>45245</v>
      </c>
      <c r="D981" s="199">
        <v>7056</v>
      </c>
      <c r="E981" s="197" t="s">
        <v>19595</v>
      </c>
      <c r="F981" s="197" t="s">
        <v>19610</v>
      </c>
      <c r="G981" s="197"/>
      <c r="H981" s="197">
        <v>71</v>
      </c>
      <c r="I981" s="197" t="s">
        <v>3085</v>
      </c>
      <c r="J981" s="197" t="s">
        <v>19596</v>
      </c>
      <c r="K981" s="57" t="s">
        <v>3196</v>
      </c>
      <c r="M981" s="200"/>
      <c r="O981" s="197" t="s">
        <v>19601</v>
      </c>
      <c r="Q981" s="197" t="s">
        <v>3229</v>
      </c>
      <c r="S981" s="57">
        <v>1</v>
      </c>
      <c r="T981" s="197" t="s">
        <v>3229</v>
      </c>
      <c r="U981" s="57" t="e">
        <f>VLOOKUP(A981,'Individual Data'!$K$5:$AC$5544,12,FALSE)</f>
        <v>#N/A</v>
      </c>
      <c r="V981" s="14">
        <f>IFERROR(LOOKUP(H981,{30,43,48,53,58,63,68,73,78,83,88,93,97},{42,47,52,57,62,67,72,77,82,87,92,99,100}),999)</f>
        <v>72</v>
      </c>
      <c r="X981" s="57" t="e">
        <f>VLOOKUP(A981,'Individual Data'!$K$5:$AC$5544,8,FALSE)</f>
        <v>#N/A</v>
      </c>
      <c r="Y981" s="57" t="e">
        <f>VLOOKUP(A981,'Individual Data'!$K$5:$AC$5544,9,FALSE)</f>
        <v>#N/A</v>
      </c>
    </row>
    <row r="982" spans="1:25" ht="15" customHeight="1" x14ac:dyDescent="0.25">
      <c r="A982" s="197" t="s">
        <v>19613</v>
      </c>
      <c r="B982" s="197" t="s">
        <v>3229</v>
      </c>
      <c r="C982" s="198">
        <v>45235</v>
      </c>
      <c r="D982" s="199">
        <v>24620</v>
      </c>
      <c r="E982" s="197" t="s">
        <v>19595</v>
      </c>
      <c r="F982" s="197" t="s">
        <v>17699</v>
      </c>
      <c r="G982" s="197"/>
      <c r="H982" s="197">
        <v>89</v>
      </c>
      <c r="I982" s="197" t="s">
        <v>3085</v>
      </c>
      <c r="J982" s="197" t="s">
        <v>19596</v>
      </c>
      <c r="K982" s="57" t="s">
        <v>3196</v>
      </c>
      <c r="M982" s="200"/>
      <c r="O982" s="197" t="s">
        <v>19614</v>
      </c>
      <c r="Q982" s="197" t="s">
        <v>3229</v>
      </c>
      <c r="S982" s="57">
        <v>1</v>
      </c>
      <c r="T982" s="197" t="s">
        <v>19598</v>
      </c>
      <c r="U982" s="57" t="e">
        <f>VLOOKUP(A982,'Individual Data'!$K$5:$AC$5544,12,FALSE)</f>
        <v>#N/A</v>
      </c>
      <c r="V982" s="14">
        <f>IFERROR(LOOKUP(H982,{30,43,48,53,58,63,68,73,78,83,88,93,97},{42,47,52,57,62,67,72,77,82,87,92,99,100}),999)</f>
        <v>92</v>
      </c>
      <c r="X982" s="57" t="e">
        <f>VLOOKUP(A982,'Individual Data'!$K$5:$AC$5544,8,FALSE)</f>
        <v>#N/A</v>
      </c>
      <c r="Y982" s="57" t="e">
        <f>VLOOKUP(A982,'Individual Data'!$K$5:$AC$5544,9,FALSE)</f>
        <v>#N/A</v>
      </c>
    </row>
    <row r="983" spans="1:25" ht="15" customHeight="1" x14ac:dyDescent="0.25">
      <c r="A983" s="197" t="s">
        <v>19615</v>
      </c>
      <c r="B983" s="197" t="s">
        <v>3229</v>
      </c>
      <c r="C983" s="198">
        <v>45167</v>
      </c>
      <c r="D983" s="199">
        <v>9999</v>
      </c>
      <c r="E983" s="197" t="s">
        <v>19595</v>
      </c>
      <c r="F983" s="197" t="s">
        <v>17699</v>
      </c>
      <c r="G983" s="197"/>
      <c r="H983" s="197">
        <v>98</v>
      </c>
      <c r="I983" s="197" t="s">
        <v>3225</v>
      </c>
      <c r="J983" s="197" t="s">
        <v>17688</v>
      </c>
      <c r="K983" s="197" t="s">
        <v>3228</v>
      </c>
      <c r="M983" s="200"/>
      <c r="O983" s="197" t="s">
        <v>19601</v>
      </c>
      <c r="Q983" s="197" t="s">
        <v>3229</v>
      </c>
      <c r="S983" s="57">
        <v>1</v>
      </c>
      <c r="T983" s="197" t="s">
        <v>3229</v>
      </c>
      <c r="U983" s="57" t="e">
        <f>VLOOKUP(A983,'Individual Data'!$K$5:$AC$5544,12,FALSE)</f>
        <v>#N/A</v>
      </c>
      <c r="V983" s="14">
        <f>IFERROR(LOOKUP(H983,{30,43,48,53,58,63,68,73,78,83,88,93,97},{42,47,52,57,62,67,72,77,82,87,92,99,100}),999)</f>
        <v>100</v>
      </c>
      <c r="X983" s="57" t="e">
        <f>VLOOKUP(A983,'Individual Data'!$K$5:$AC$5544,8,FALSE)</f>
        <v>#N/A</v>
      </c>
      <c r="Y983" s="57" t="e">
        <f>VLOOKUP(A983,'Individual Data'!$K$5:$AC$5544,9,FALSE)</f>
        <v>#N/A</v>
      </c>
    </row>
    <row r="984" spans="1:25" ht="15" customHeight="1" x14ac:dyDescent="0.25">
      <c r="A984" s="197" t="s">
        <v>19618</v>
      </c>
      <c r="B984" s="197" t="s">
        <v>19619</v>
      </c>
      <c r="C984" s="198">
        <v>45223</v>
      </c>
      <c r="D984" s="199">
        <v>2035</v>
      </c>
      <c r="E984" s="197" t="s">
        <v>19595</v>
      </c>
      <c r="F984" s="197" t="s">
        <v>19617</v>
      </c>
      <c r="G984" s="197"/>
      <c r="H984" s="197">
        <v>72</v>
      </c>
      <c r="I984" s="197" t="s">
        <v>3085</v>
      </c>
      <c r="J984" s="197" t="s">
        <v>19596</v>
      </c>
      <c r="K984" s="228" t="s">
        <v>3196</v>
      </c>
      <c r="M984" s="200"/>
      <c r="O984" s="197" t="s">
        <v>19620</v>
      </c>
      <c r="Q984" s="197" t="s">
        <v>17769</v>
      </c>
      <c r="S984" s="57">
        <v>1</v>
      </c>
      <c r="T984" s="197" t="s">
        <v>19621</v>
      </c>
      <c r="U984" s="57" t="e">
        <f>VLOOKUP(A984,'Individual Data'!$K$5:$AC$5544,12,FALSE)</f>
        <v>#N/A</v>
      </c>
      <c r="V984" s="14">
        <f>IFERROR(LOOKUP(H984,{30,43,48,53,58,63,68,73,78,83,88,93,97},{42,47,52,57,62,67,72,77,82,87,92,99,100}),999)</f>
        <v>72</v>
      </c>
      <c r="X984" s="57" t="e">
        <f>VLOOKUP(A984,'Individual Data'!$K$5:$AC$5544,8,FALSE)</f>
        <v>#N/A</v>
      </c>
      <c r="Y984" s="57" t="e">
        <f>VLOOKUP(A984,'Individual Data'!$K$5:$AC$5544,9,FALSE)</f>
        <v>#N/A</v>
      </c>
    </row>
    <row r="985" spans="1:25" ht="15" customHeight="1" x14ac:dyDescent="0.25">
      <c r="A985" s="197" t="s">
        <v>3773</v>
      </c>
      <c r="B985" s="197" t="s">
        <v>19622</v>
      </c>
      <c r="C985" s="198">
        <v>45216</v>
      </c>
      <c r="D985" s="199">
        <v>40</v>
      </c>
      <c r="E985" s="197" t="s">
        <v>19595</v>
      </c>
      <c r="F985" s="197" t="s">
        <v>19617</v>
      </c>
      <c r="G985" s="197"/>
      <c r="H985" s="197">
        <v>85</v>
      </c>
      <c r="I985" s="197" t="s">
        <v>3225</v>
      </c>
      <c r="J985" s="197" t="s">
        <v>17688</v>
      </c>
      <c r="K985" s="229" t="s">
        <v>3228</v>
      </c>
      <c r="M985" s="201">
        <v>70</v>
      </c>
      <c r="O985" s="197" t="s">
        <v>19601</v>
      </c>
      <c r="Q985" s="197" t="s">
        <v>3229</v>
      </c>
      <c r="S985" s="57">
        <v>1</v>
      </c>
      <c r="T985" s="197" t="s">
        <v>3229</v>
      </c>
      <c r="U985" s="57" t="str">
        <f>VLOOKUP(A985,'Individual Data'!$K$5:$AC$5544,12,FALSE)</f>
        <v>CFA</v>
      </c>
      <c r="V985" s="14">
        <f>IFERROR(LOOKUP(H985,{30,43,48,53,58,63,68,73,78,83,88,93,97},{42,47,52,57,62,67,72,77,82,87,92,99,100}),999)</f>
        <v>87</v>
      </c>
      <c r="X985" s="57">
        <f>VLOOKUP(A985,'Individual Data'!$K$5:$AC$5544,8,FALSE)</f>
        <v>4</v>
      </c>
      <c r="Y985" s="57">
        <f>VLOOKUP(A985,'Individual Data'!$K$5:$AC$5544,9,FALSE)</f>
        <v>2019</v>
      </c>
    </row>
    <row r="986" spans="1:25" ht="15" customHeight="1" x14ac:dyDescent="0.25">
      <c r="A986" s="197" t="s">
        <v>3893</v>
      </c>
      <c r="B986" s="197" t="s">
        <v>19623</v>
      </c>
      <c r="C986" s="198">
        <v>45229</v>
      </c>
      <c r="D986" s="199">
        <v>24614</v>
      </c>
      <c r="E986" s="197" t="s">
        <v>19595</v>
      </c>
      <c r="F986" s="197" t="s">
        <v>17699</v>
      </c>
      <c r="G986" s="197"/>
      <c r="H986" s="197">
        <v>73</v>
      </c>
      <c r="I986" s="197" t="s">
        <v>3225</v>
      </c>
      <c r="J986" s="197" t="s">
        <v>19596</v>
      </c>
      <c r="K986" s="228" t="s">
        <v>3196</v>
      </c>
      <c r="M986" s="201">
        <v>70</v>
      </c>
      <c r="O986" s="197" t="s">
        <v>19597</v>
      </c>
      <c r="Q986" s="197" t="s">
        <v>3229</v>
      </c>
      <c r="S986" s="57">
        <v>1</v>
      </c>
      <c r="T986" s="197" t="s">
        <v>19598</v>
      </c>
      <c r="U986" s="57" t="str">
        <f>VLOOKUP(A986,'Individual Data'!$K$5:$AC$5544,12,FALSE)</f>
        <v>Unassigned</v>
      </c>
      <c r="V986" s="14">
        <f>IFERROR(LOOKUP(H986,{30,43,48,53,58,63,68,73,78,83,88,93,97},{42,47,52,57,62,67,72,77,82,87,92,99,100}),999)</f>
        <v>77</v>
      </c>
      <c r="X986" s="57" t="str">
        <f>VLOOKUP(A986,'Individual Data'!$K$5:$AC$5544,8,FALSE)</f>
        <v>NA</v>
      </c>
      <c r="Y986" s="57" t="str">
        <f>VLOOKUP(A986,'Individual Data'!$K$5:$AC$5544,9,FALSE)</f>
        <v>U</v>
      </c>
    </row>
    <row r="987" spans="1:25" ht="15" customHeight="1" x14ac:dyDescent="0.25">
      <c r="A987" s="197" t="s">
        <v>3898</v>
      </c>
      <c r="B987" s="197" t="s">
        <v>19624</v>
      </c>
      <c r="C987" s="198">
        <v>45230</v>
      </c>
      <c r="D987" s="199">
        <v>3051</v>
      </c>
      <c r="E987" s="197" t="s">
        <v>19595</v>
      </c>
      <c r="F987" s="197" t="s">
        <v>19617</v>
      </c>
      <c r="G987" s="197"/>
      <c r="H987" s="197">
        <v>83</v>
      </c>
      <c r="I987" s="197" t="s">
        <v>3085</v>
      </c>
      <c r="J987" s="197" t="s">
        <v>19596</v>
      </c>
      <c r="K987" s="57" t="s">
        <v>3196</v>
      </c>
      <c r="M987" s="201">
        <v>70</v>
      </c>
      <c r="O987" s="197" t="s">
        <v>19625</v>
      </c>
      <c r="Q987" s="197" t="s">
        <v>3229</v>
      </c>
      <c r="S987" s="57">
        <v>1</v>
      </c>
      <c r="T987" s="197" t="s">
        <v>19598</v>
      </c>
      <c r="U987" s="57" t="str">
        <f>VLOOKUP(A987,'Individual Data'!$K$5:$AC$5544,12,FALSE)</f>
        <v>NLVA</v>
      </c>
      <c r="V987" s="14">
        <f>IFERROR(LOOKUP(H987,{30,43,48,53,58,63,68,73,78,83,88,93,97},{42,47,52,57,62,67,72,77,82,87,92,99,100}),999)</f>
        <v>87</v>
      </c>
      <c r="X987" s="57">
        <f>VLOOKUP(A987,'Individual Data'!$K$5:$AC$5544,8,FALSE)</f>
        <v>4</v>
      </c>
      <c r="Y987" s="57">
        <f>VLOOKUP(A987,'Individual Data'!$K$5:$AC$5544,9,FALSE)</f>
        <v>2019</v>
      </c>
    </row>
    <row r="988" spans="1:25" ht="15" customHeight="1" x14ac:dyDescent="0.25">
      <c r="A988" s="197" t="s">
        <v>3901</v>
      </c>
      <c r="B988" s="197" t="s">
        <v>19626</v>
      </c>
      <c r="C988" s="198">
        <v>45243</v>
      </c>
      <c r="D988" s="199">
        <v>23953</v>
      </c>
      <c r="E988" s="197" t="s">
        <v>19595</v>
      </c>
      <c r="F988" s="197" t="s">
        <v>17699</v>
      </c>
      <c r="G988" s="197"/>
      <c r="H988" s="197">
        <v>71</v>
      </c>
      <c r="I988" s="197" t="s">
        <v>3085</v>
      </c>
      <c r="J988" s="197" t="s">
        <v>19596</v>
      </c>
      <c r="K988" s="57" t="s">
        <v>3196</v>
      </c>
      <c r="M988" s="201">
        <v>70</v>
      </c>
      <c r="O988" s="197" t="s">
        <v>19627</v>
      </c>
      <c r="Q988" s="197" t="s">
        <v>3229</v>
      </c>
      <c r="S988" s="57">
        <v>1</v>
      </c>
      <c r="T988" s="197" t="s">
        <v>3229</v>
      </c>
      <c r="U988" s="57" t="str">
        <f>VLOOKUP(A988,'Individual Data'!$K$5:$AC$5544,12,FALSE)</f>
        <v>CJA2</v>
      </c>
      <c r="V988" s="14">
        <f>IFERROR(LOOKUP(H988,{30,43,48,53,58,63,68,73,78,83,88,93,97},{42,47,52,57,62,67,72,77,82,87,92,99,100}),999)</f>
        <v>72</v>
      </c>
      <c r="X988" s="57">
        <f>VLOOKUP(A988,'Individual Data'!$K$5:$AC$5544,8,FALSE)</f>
        <v>4</v>
      </c>
      <c r="Y988" s="57">
        <f>VLOOKUP(A988,'Individual Data'!$K$5:$AC$5544,9,FALSE)</f>
        <v>2019</v>
      </c>
    </row>
    <row r="989" spans="1:25" ht="15" customHeight="1" x14ac:dyDescent="0.25">
      <c r="A989" s="197" t="s">
        <v>3906</v>
      </c>
      <c r="B989" s="197" t="s">
        <v>19628</v>
      </c>
      <c r="C989" s="198">
        <v>45223</v>
      </c>
      <c r="D989" s="199">
        <v>90</v>
      </c>
      <c r="E989" s="197" t="s">
        <v>19595</v>
      </c>
      <c r="F989" s="197" t="s">
        <v>19617</v>
      </c>
      <c r="G989" s="197"/>
      <c r="H989" s="197">
        <v>81</v>
      </c>
      <c r="I989" s="197" t="s">
        <v>3225</v>
      </c>
      <c r="J989" s="197" t="s">
        <v>19596</v>
      </c>
      <c r="K989" s="57" t="s">
        <v>3196</v>
      </c>
      <c r="M989" s="201">
        <v>70</v>
      </c>
      <c r="O989" s="197" t="s">
        <v>19629</v>
      </c>
      <c r="Q989" s="197" t="s">
        <v>3229</v>
      </c>
      <c r="S989" s="57">
        <v>1</v>
      </c>
      <c r="T989" s="197" t="s">
        <v>19598</v>
      </c>
      <c r="U989" s="57" t="str">
        <f>VLOOKUP(A989,'Individual Data'!$K$5:$AC$5544,12,FALSE)</f>
        <v>LFSO</v>
      </c>
      <c r="V989" s="14">
        <f>IFERROR(LOOKUP(H989,{30,43,48,53,58,63,68,73,78,83,88,93,97},{42,47,52,57,62,67,72,77,82,87,92,99,100}),999)</f>
        <v>82</v>
      </c>
      <c r="X989" s="57">
        <f>VLOOKUP(A989,'Individual Data'!$K$5:$AC$5544,8,FALSE)</f>
        <v>4</v>
      </c>
      <c r="Y989" s="57">
        <f>VLOOKUP(A989,'Individual Data'!$K$5:$AC$5544,9,FALSE)</f>
        <v>2019</v>
      </c>
    </row>
    <row r="990" spans="1:25" ht="15" customHeight="1" x14ac:dyDescent="0.25">
      <c r="A990" s="197" t="s">
        <v>3910</v>
      </c>
      <c r="B990" s="197" t="s">
        <v>19630</v>
      </c>
      <c r="C990" s="198">
        <v>45230</v>
      </c>
      <c r="D990" s="199">
        <v>356</v>
      </c>
      <c r="E990" s="197" t="s">
        <v>19595</v>
      </c>
      <c r="F990" s="197" t="s">
        <v>19617</v>
      </c>
      <c r="G990" s="197"/>
      <c r="H990" s="197">
        <v>90</v>
      </c>
      <c r="I990" s="197" t="s">
        <v>3225</v>
      </c>
      <c r="J990" s="197" t="s">
        <v>19596</v>
      </c>
      <c r="K990" s="57" t="s">
        <v>3196</v>
      </c>
      <c r="M990" s="199">
        <v>70</v>
      </c>
      <c r="O990" s="197" t="s">
        <v>19631</v>
      </c>
      <c r="Q990" s="197" t="s">
        <v>3229</v>
      </c>
      <c r="S990" s="57">
        <v>1</v>
      </c>
      <c r="T990" s="197" t="s">
        <v>19598</v>
      </c>
      <c r="U990" s="57" t="str">
        <f>VLOOKUP(A990,'Individual Data'!$K$5:$AC$5544,12,FALSE)</f>
        <v>BCA1</v>
      </c>
      <c r="V990" s="14">
        <f>IFERROR(LOOKUP(H990,{30,43,48,53,58,63,68,73,78,83,88,93,97},{42,47,52,57,62,67,72,77,82,87,92,99,100}),999)</f>
        <v>92</v>
      </c>
      <c r="X990" s="57">
        <f>VLOOKUP(A990,'Individual Data'!$K$5:$AC$5544,8,FALSE)</f>
        <v>4</v>
      </c>
      <c r="Y990" s="57">
        <f>VLOOKUP(A990,'Individual Data'!$K$5:$AC$5544,9,FALSE)</f>
        <v>2019</v>
      </c>
    </row>
    <row r="991" spans="1:25" ht="15" customHeight="1" x14ac:dyDescent="0.25">
      <c r="A991" s="197" t="s">
        <v>3913</v>
      </c>
      <c r="B991" s="197" t="s">
        <v>19632</v>
      </c>
      <c r="C991" s="198">
        <v>45196</v>
      </c>
      <c r="D991" s="199">
        <v>23393</v>
      </c>
      <c r="E991" s="197" t="s">
        <v>19595</v>
      </c>
      <c r="F991" s="197" t="s">
        <v>17699</v>
      </c>
      <c r="G991" s="197"/>
      <c r="H991" s="197">
        <v>83</v>
      </c>
      <c r="I991" s="197" t="s">
        <v>3225</v>
      </c>
      <c r="J991" s="197" t="s">
        <v>19596</v>
      </c>
      <c r="K991" s="57" t="s">
        <v>3196</v>
      </c>
      <c r="M991" s="199">
        <v>70</v>
      </c>
      <c r="O991" s="197" t="s">
        <v>19633</v>
      </c>
      <c r="Q991" s="197" t="s">
        <v>3229</v>
      </c>
      <c r="S991" s="57">
        <v>1</v>
      </c>
      <c r="T991" s="197" t="s">
        <v>3229</v>
      </c>
      <c r="U991" s="57" t="str">
        <f>VLOOKUP(A991,'Individual Data'!$K$5:$AC$5544,12,FALSE)</f>
        <v>Unassigned</v>
      </c>
      <c r="V991" s="14">
        <f>IFERROR(LOOKUP(H991,{30,43,48,53,58,63,68,73,78,83,88,93,97},{42,47,52,57,62,67,72,77,82,87,92,99,100}),999)</f>
        <v>87</v>
      </c>
      <c r="X991" s="57" t="str">
        <f>VLOOKUP(A991,'Individual Data'!$K$5:$AC$5544,8,FALSE)</f>
        <v>NA</v>
      </c>
      <c r="Y991" s="57" t="str">
        <f>VLOOKUP(A991,'Individual Data'!$K$5:$AC$5544,9,FALSE)</f>
        <v>U</v>
      </c>
    </row>
    <row r="992" spans="1:25" ht="15" customHeight="1" x14ac:dyDescent="0.25">
      <c r="A992" s="197" t="s">
        <v>3916</v>
      </c>
      <c r="B992" s="197" t="s">
        <v>19634</v>
      </c>
      <c r="C992" s="198">
        <v>45216</v>
      </c>
      <c r="D992" s="199">
        <v>23</v>
      </c>
      <c r="E992" s="197" t="s">
        <v>19595</v>
      </c>
      <c r="F992" s="197" t="s">
        <v>19617</v>
      </c>
      <c r="G992" s="197"/>
      <c r="H992" s="197">
        <v>76</v>
      </c>
      <c r="I992" s="197" t="s">
        <v>3225</v>
      </c>
      <c r="J992" s="197" t="s">
        <v>19596</v>
      </c>
      <c r="K992" s="57" t="s">
        <v>3196</v>
      </c>
      <c r="M992" s="199">
        <v>70</v>
      </c>
      <c r="O992" s="197" t="s">
        <v>19635</v>
      </c>
      <c r="Q992" s="197" t="s">
        <v>3229</v>
      </c>
      <c r="S992" s="57">
        <v>1</v>
      </c>
      <c r="T992" s="197" t="s">
        <v>19598</v>
      </c>
      <c r="U992" s="57" t="str">
        <f>VLOOKUP(A992,'Individual Data'!$K$5:$AC$5544,12,FALSE)</f>
        <v>Unassigned</v>
      </c>
      <c r="V992" s="14">
        <f>IFERROR(LOOKUP(H992,{30,43,48,53,58,63,68,73,78,83,88,93,97},{42,47,52,57,62,67,72,77,82,87,92,99,100}),999)</f>
        <v>77</v>
      </c>
      <c r="X992" s="57" t="str">
        <f>VLOOKUP(A992,'Individual Data'!$K$5:$AC$5544,8,FALSE)</f>
        <v>NA</v>
      </c>
      <c r="Y992" s="57" t="str">
        <f>VLOOKUP(A992,'Individual Data'!$K$5:$AC$5544,9,FALSE)</f>
        <v>U</v>
      </c>
    </row>
    <row r="993" spans="1:25" ht="15" customHeight="1" x14ac:dyDescent="0.25">
      <c r="A993" s="197" t="s">
        <v>3919</v>
      </c>
      <c r="B993" s="197" t="s">
        <v>19636</v>
      </c>
      <c r="C993" s="198">
        <v>45181</v>
      </c>
      <c r="D993" s="199">
        <v>24525</v>
      </c>
      <c r="E993" s="197" t="s">
        <v>19595</v>
      </c>
      <c r="F993" s="197" t="s">
        <v>17699</v>
      </c>
      <c r="G993" s="197"/>
      <c r="H993" s="197">
        <v>84</v>
      </c>
      <c r="I993" s="197" t="s">
        <v>3085</v>
      </c>
      <c r="J993" s="197" t="s">
        <v>19596</v>
      </c>
      <c r="K993" s="57" t="s">
        <v>3196</v>
      </c>
      <c r="M993" s="199">
        <v>70</v>
      </c>
      <c r="O993" s="197" t="s">
        <v>19637</v>
      </c>
      <c r="Q993" s="197" t="s">
        <v>3229</v>
      </c>
      <c r="S993" s="57">
        <v>1</v>
      </c>
      <c r="T993" s="197" t="s">
        <v>19598</v>
      </c>
      <c r="U993" s="57" t="str">
        <f>VLOOKUP(A993,'Individual Data'!$K$5:$AC$5544,12,FALSE)</f>
        <v>LGA</v>
      </c>
      <c r="V993" s="14">
        <f>IFERROR(LOOKUP(H993,{30,43,48,53,58,63,68,73,78,83,88,93,97},{42,47,52,57,62,67,72,77,82,87,92,99,100}),999)</f>
        <v>87</v>
      </c>
      <c r="X993" s="57">
        <f>VLOOKUP(A993,'Individual Data'!$K$5:$AC$5544,8,FALSE)</f>
        <v>4</v>
      </c>
      <c r="Y993" s="57">
        <f>VLOOKUP(A993,'Individual Data'!$K$5:$AC$5544,9,FALSE)</f>
        <v>2019</v>
      </c>
    </row>
    <row r="994" spans="1:25" ht="15" customHeight="1" x14ac:dyDescent="0.25">
      <c r="A994" s="197" t="s">
        <v>3924</v>
      </c>
      <c r="B994" s="197" t="s">
        <v>19638</v>
      </c>
      <c r="C994" s="198">
        <v>45223</v>
      </c>
      <c r="D994" s="199">
        <v>2103</v>
      </c>
      <c r="E994" s="197" t="s">
        <v>19595</v>
      </c>
      <c r="F994" s="197" t="s">
        <v>19617</v>
      </c>
      <c r="G994" s="197"/>
      <c r="H994" s="197">
        <v>83</v>
      </c>
      <c r="I994" s="197" t="s">
        <v>3085</v>
      </c>
      <c r="J994" s="197" t="s">
        <v>17688</v>
      </c>
      <c r="K994" s="229" t="s">
        <v>3228</v>
      </c>
      <c r="M994" s="199">
        <v>70</v>
      </c>
      <c r="O994" s="197" t="s">
        <v>19601</v>
      </c>
      <c r="Q994" s="197" t="s">
        <v>3229</v>
      </c>
      <c r="S994" s="57">
        <v>1</v>
      </c>
      <c r="T994" s="197" t="s">
        <v>3229</v>
      </c>
      <c r="U994" s="57" t="str">
        <f>VLOOKUP(A994,'Individual Data'!$K$5:$AC$5544,12,FALSE)</f>
        <v>LFSO</v>
      </c>
      <c r="V994" s="14">
        <f>IFERROR(LOOKUP(H994,{30,43,48,53,58,63,68,73,78,83,88,93,97},{42,47,52,57,62,67,72,77,82,87,92,99,100}),999)</f>
        <v>87</v>
      </c>
      <c r="X994" s="57">
        <f>VLOOKUP(A994,'Individual Data'!$K$5:$AC$5544,8,FALSE)</f>
        <v>4</v>
      </c>
      <c r="Y994" s="57">
        <f>VLOOKUP(A994,'Individual Data'!$K$5:$AC$5544,9,FALSE)</f>
        <v>2019</v>
      </c>
    </row>
    <row r="995" spans="1:25" ht="15" customHeight="1" x14ac:dyDescent="0.25">
      <c r="A995" s="197" t="s">
        <v>3928</v>
      </c>
      <c r="B995" s="197" t="s">
        <v>19639</v>
      </c>
      <c r="C995" s="198">
        <v>45223</v>
      </c>
      <c r="D995" s="199">
        <v>137</v>
      </c>
      <c r="E995" s="197" t="s">
        <v>19595</v>
      </c>
      <c r="F995" s="197" t="s">
        <v>19617</v>
      </c>
      <c r="G995" s="197"/>
      <c r="H995" s="197">
        <v>78</v>
      </c>
      <c r="I995" s="197" t="s">
        <v>3225</v>
      </c>
      <c r="J995" s="197" t="s">
        <v>19596</v>
      </c>
      <c r="K995" s="228" t="s">
        <v>3196</v>
      </c>
      <c r="M995" s="199">
        <v>70</v>
      </c>
      <c r="O995" s="197" t="s">
        <v>19640</v>
      </c>
      <c r="Q995" s="197" t="s">
        <v>3229</v>
      </c>
      <c r="S995" s="57">
        <v>1</v>
      </c>
      <c r="T995" s="197" t="s">
        <v>19598</v>
      </c>
      <c r="U995" s="57" t="str">
        <f>VLOOKUP(A995,'Individual Data'!$K$5:$AC$5544,12,FALSE)</f>
        <v>CJA1</v>
      </c>
      <c r="V995" s="14">
        <f>IFERROR(LOOKUP(H995,{30,43,48,53,58,63,68,73,78,83,88,93,97},{42,47,52,57,62,67,72,77,82,87,92,99,100}),999)</f>
        <v>82</v>
      </c>
      <c r="X995" s="57">
        <f>VLOOKUP(A995,'Individual Data'!$K$5:$AC$5544,8,FALSE)</f>
        <v>4</v>
      </c>
      <c r="Y995" s="57">
        <f>VLOOKUP(A995,'Individual Data'!$K$5:$AC$5544,9,FALSE)</f>
        <v>2019</v>
      </c>
    </row>
    <row r="996" spans="1:25" ht="15" customHeight="1" x14ac:dyDescent="0.25">
      <c r="A996" s="197" t="s">
        <v>3932</v>
      </c>
      <c r="B996" s="197" t="s">
        <v>19641</v>
      </c>
      <c r="C996" s="198">
        <v>45230</v>
      </c>
      <c r="D996" s="199">
        <v>3177</v>
      </c>
      <c r="E996" s="197" t="s">
        <v>19595</v>
      </c>
      <c r="F996" s="197" t="s">
        <v>19617</v>
      </c>
      <c r="G996" s="197"/>
      <c r="H996" s="197">
        <v>79</v>
      </c>
      <c r="I996" s="197" t="s">
        <v>3085</v>
      </c>
      <c r="J996" s="197" t="s">
        <v>19596</v>
      </c>
      <c r="K996" s="57" t="s">
        <v>3196</v>
      </c>
      <c r="M996" s="199">
        <v>70</v>
      </c>
      <c r="O996" s="197" t="s">
        <v>19642</v>
      </c>
      <c r="Q996" s="197" t="s">
        <v>3229</v>
      </c>
      <c r="S996" s="57">
        <v>1</v>
      </c>
      <c r="T996" s="197" t="s">
        <v>19598</v>
      </c>
      <c r="U996" s="57" t="str">
        <f>VLOOKUP(A996,'Individual Data'!$K$5:$AC$5544,12,FALSE)</f>
        <v>IPCSR</v>
      </c>
      <c r="V996" s="14">
        <f>IFERROR(LOOKUP(H996,{30,43,48,53,58,63,68,73,78,83,88,93,97},{42,47,52,57,62,67,72,77,82,87,92,99,100}),999)</f>
        <v>82</v>
      </c>
      <c r="X996" s="57">
        <f>VLOOKUP(A996,'Individual Data'!$K$5:$AC$5544,8,FALSE)</f>
        <v>4</v>
      </c>
      <c r="Y996" s="57">
        <f>VLOOKUP(A996,'Individual Data'!$K$5:$AC$5544,9,FALSE)</f>
        <v>2019</v>
      </c>
    </row>
    <row r="997" spans="1:25" ht="15" customHeight="1" x14ac:dyDescent="0.25">
      <c r="A997" s="197" t="s">
        <v>3935</v>
      </c>
      <c r="B997" s="197" t="s">
        <v>19643</v>
      </c>
      <c r="C997" s="198">
        <v>45223</v>
      </c>
      <c r="D997" s="199">
        <v>2123</v>
      </c>
      <c r="E997" s="197" t="s">
        <v>19595</v>
      </c>
      <c r="F997" s="197" t="s">
        <v>19617</v>
      </c>
      <c r="G997" s="197"/>
      <c r="H997" s="197">
        <v>85</v>
      </c>
      <c r="I997" s="197" t="s">
        <v>3085</v>
      </c>
      <c r="J997" s="197" t="s">
        <v>17688</v>
      </c>
      <c r="K997" s="229" t="s">
        <v>3228</v>
      </c>
      <c r="M997" s="199">
        <v>70</v>
      </c>
      <c r="O997" s="197" t="s">
        <v>19601</v>
      </c>
      <c r="Q997" s="197" t="s">
        <v>3229</v>
      </c>
      <c r="S997" s="57">
        <v>1</v>
      </c>
      <c r="T997" s="197" t="s">
        <v>3229</v>
      </c>
      <c r="U997" s="57" t="str">
        <f>VLOOKUP(A997,'Individual Data'!$K$5:$AC$5544,12,FALSE)</f>
        <v>Unassigned AD</v>
      </c>
      <c r="V997" s="14">
        <f>IFERROR(LOOKUP(H997,{30,43,48,53,58,63,68,73,78,83,88,93,97},{42,47,52,57,62,67,72,77,82,87,92,99,100}),999)</f>
        <v>87</v>
      </c>
      <c r="X997" s="57" t="str">
        <f>VLOOKUP(A997,'Individual Data'!$K$5:$AC$5544,8,FALSE)</f>
        <v>NA</v>
      </c>
      <c r="Y997" s="57" t="str">
        <f>VLOOKUP(A997,'Individual Data'!$K$5:$AC$5544,9,FALSE)</f>
        <v>U</v>
      </c>
    </row>
    <row r="998" spans="1:25" ht="15" customHeight="1" x14ac:dyDescent="0.25">
      <c r="A998" s="197" t="s">
        <v>3938</v>
      </c>
      <c r="B998" s="197" t="s">
        <v>19644</v>
      </c>
      <c r="C998" s="198">
        <v>45230</v>
      </c>
      <c r="D998" s="199">
        <v>271</v>
      </c>
      <c r="E998" s="197" t="s">
        <v>19595</v>
      </c>
      <c r="F998" s="197" t="s">
        <v>19617</v>
      </c>
      <c r="G998" s="197"/>
      <c r="H998" s="197">
        <v>84</v>
      </c>
      <c r="I998" s="197" t="s">
        <v>3225</v>
      </c>
      <c r="J998" s="197" t="s">
        <v>19596</v>
      </c>
      <c r="K998" s="228" t="s">
        <v>3196</v>
      </c>
      <c r="M998" s="199">
        <v>70</v>
      </c>
      <c r="O998" s="197" t="s">
        <v>19645</v>
      </c>
      <c r="Q998" s="197" t="s">
        <v>3229</v>
      </c>
      <c r="S998" s="57">
        <v>1</v>
      </c>
      <c r="T998" s="197" t="s">
        <v>19598</v>
      </c>
      <c r="U998" s="57" t="str">
        <f>VLOOKUP(A998,'Individual Data'!$K$5:$AC$5544,12,FALSE)</f>
        <v>Unassigned</v>
      </c>
      <c r="V998" s="14">
        <f>IFERROR(LOOKUP(H998,{30,43,48,53,58,63,68,73,78,83,88,93,97},{42,47,52,57,62,67,72,77,82,87,92,99,100}),999)</f>
        <v>87</v>
      </c>
      <c r="X998" s="57" t="str">
        <f>VLOOKUP(A998,'Individual Data'!$K$5:$AC$5544,8,FALSE)</f>
        <v>NA</v>
      </c>
      <c r="Y998" s="57" t="str">
        <f>VLOOKUP(A998,'Individual Data'!$K$5:$AC$5544,9,FALSE)</f>
        <v>U</v>
      </c>
    </row>
    <row r="999" spans="1:25" ht="15" customHeight="1" x14ac:dyDescent="0.25">
      <c r="A999" s="197" t="s">
        <v>3940</v>
      </c>
      <c r="B999" s="197" t="s">
        <v>19646</v>
      </c>
      <c r="C999" s="198">
        <v>45223</v>
      </c>
      <c r="D999" s="199">
        <v>2065</v>
      </c>
      <c r="E999" s="197" t="s">
        <v>19595</v>
      </c>
      <c r="F999" s="197" t="s">
        <v>19617</v>
      </c>
      <c r="G999" s="197"/>
      <c r="H999" s="197">
        <v>75.5</v>
      </c>
      <c r="I999" s="197" t="s">
        <v>3085</v>
      </c>
      <c r="J999" s="197" t="s">
        <v>19596</v>
      </c>
      <c r="K999" s="57" t="s">
        <v>3196</v>
      </c>
      <c r="M999" s="199">
        <v>70</v>
      </c>
      <c r="O999" s="197" t="s">
        <v>19647</v>
      </c>
      <c r="Q999" s="197" t="s">
        <v>3229</v>
      </c>
      <c r="S999" s="57">
        <v>1</v>
      </c>
      <c r="T999" s="197" t="s">
        <v>19598</v>
      </c>
      <c r="U999" s="57" t="str">
        <f>VLOOKUP(A999,'Individual Data'!$K$5:$AC$5544,12,FALSE)</f>
        <v>PLA1</v>
      </c>
      <c r="V999" s="14">
        <f>IFERROR(LOOKUP(H999,{30,43,48,53,58,63,68,73,78,83,88,93,97},{42,47,52,57,62,67,72,77,82,87,92,99,100}),999)</f>
        <v>77</v>
      </c>
      <c r="X999" s="57">
        <f>VLOOKUP(A999,'Individual Data'!$K$5:$AC$5544,8,FALSE)</f>
        <v>4</v>
      </c>
      <c r="Y999" s="57">
        <f>VLOOKUP(A999,'Individual Data'!$K$5:$AC$5544,9,FALSE)</f>
        <v>2019</v>
      </c>
    </row>
    <row r="1000" spans="1:25" ht="15" customHeight="1" x14ac:dyDescent="0.25">
      <c r="A1000" s="197" t="s">
        <v>3944</v>
      </c>
      <c r="B1000" s="197" t="s">
        <v>19648</v>
      </c>
      <c r="C1000" s="198">
        <v>45216</v>
      </c>
      <c r="D1000" s="199">
        <v>1041</v>
      </c>
      <c r="E1000" s="197" t="s">
        <v>19595</v>
      </c>
      <c r="F1000" s="197" t="s">
        <v>19617</v>
      </c>
      <c r="G1000" s="197"/>
      <c r="H1000" s="197">
        <v>76</v>
      </c>
      <c r="I1000" s="197" t="s">
        <v>3085</v>
      </c>
      <c r="J1000" s="197" t="s">
        <v>19596</v>
      </c>
      <c r="K1000" s="57" t="s">
        <v>3196</v>
      </c>
      <c r="M1000" s="199">
        <v>70</v>
      </c>
      <c r="O1000" s="197" t="s">
        <v>19649</v>
      </c>
      <c r="Q1000" s="197" t="s">
        <v>3229</v>
      </c>
      <c r="S1000" s="57">
        <v>1</v>
      </c>
      <c r="T1000" s="197" t="s">
        <v>3229</v>
      </c>
      <c r="U1000" s="57" t="str">
        <f>VLOOKUP(A1000,'Individual Data'!$K$5:$AC$5544,12,FALSE)</f>
        <v>NPTH</v>
      </c>
      <c r="V1000" s="14">
        <f>IFERROR(LOOKUP(H1000,{30,43,48,53,58,63,68,73,78,83,88,93,97},{42,47,52,57,62,67,72,77,82,87,92,99,100}),999)</f>
        <v>77</v>
      </c>
      <c r="X1000" s="57">
        <f>VLOOKUP(A1000,'Individual Data'!$K$5:$AC$5544,8,FALSE)</f>
        <v>4</v>
      </c>
      <c r="Y1000" s="57">
        <f>VLOOKUP(A1000,'Individual Data'!$K$5:$AC$5544,9,FALSE)</f>
        <v>2019</v>
      </c>
    </row>
    <row r="1001" spans="1:25" ht="15" customHeight="1" x14ac:dyDescent="0.25">
      <c r="A1001" s="197" t="s">
        <v>3949</v>
      </c>
      <c r="B1001" s="197" t="s">
        <v>19650</v>
      </c>
      <c r="C1001" s="198">
        <v>45223</v>
      </c>
      <c r="D1001" s="199">
        <v>2056</v>
      </c>
      <c r="E1001" s="197" t="s">
        <v>19595</v>
      </c>
      <c r="F1001" s="197" t="s">
        <v>19617</v>
      </c>
      <c r="G1001" s="197"/>
      <c r="H1001" s="197">
        <v>84</v>
      </c>
      <c r="I1001" s="197" t="s">
        <v>3085</v>
      </c>
      <c r="J1001" s="197" t="s">
        <v>17688</v>
      </c>
      <c r="K1001" s="229" t="s">
        <v>3228</v>
      </c>
      <c r="M1001" s="199">
        <v>70</v>
      </c>
      <c r="O1001" s="197" t="s">
        <v>19601</v>
      </c>
      <c r="Q1001" s="197" t="s">
        <v>3229</v>
      </c>
      <c r="S1001" s="57">
        <v>1</v>
      </c>
      <c r="T1001" s="197" t="s">
        <v>3229</v>
      </c>
      <c r="U1001" s="57" t="str">
        <f>VLOOKUP(A1001,'Individual Data'!$K$5:$AC$5544,12,FALSE)</f>
        <v>LFYO</v>
      </c>
      <c r="V1001" s="14">
        <f>IFERROR(LOOKUP(H1001,{30,43,48,53,58,63,68,73,78,83,88,93,97},{42,47,52,57,62,67,72,77,82,87,92,99,100}),999)</f>
        <v>87</v>
      </c>
      <c r="X1001" s="57">
        <f>VLOOKUP(A1001,'Individual Data'!$K$5:$AC$5544,8,FALSE)</f>
        <v>5</v>
      </c>
      <c r="Y1001" s="57">
        <f>VLOOKUP(A1001,'Individual Data'!$K$5:$AC$5544,9,FALSE)</f>
        <v>2018</v>
      </c>
    </row>
    <row r="1002" spans="1:25" ht="15" customHeight="1" x14ac:dyDescent="0.25">
      <c r="A1002" s="197" t="s">
        <v>3954</v>
      </c>
      <c r="B1002" s="197" t="s">
        <v>19651</v>
      </c>
      <c r="C1002" s="198">
        <v>45216</v>
      </c>
      <c r="D1002" s="199">
        <v>1022</v>
      </c>
      <c r="E1002" s="197" t="s">
        <v>19595</v>
      </c>
      <c r="F1002" s="197" t="s">
        <v>19617</v>
      </c>
      <c r="G1002" s="197"/>
      <c r="H1002" s="197">
        <v>80</v>
      </c>
      <c r="I1002" s="197" t="s">
        <v>3085</v>
      </c>
      <c r="J1002" s="197" t="s">
        <v>19596</v>
      </c>
      <c r="K1002" s="228" t="s">
        <v>3196</v>
      </c>
      <c r="M1002" s="199">
        <v>70</v>
      </c>
      <c r="O1002" s="197" t="s">
        <v>19652</v>
      </c>
      <c r="Q1002" s="197" t="s">
        <v>3229</v>
      </c>
      <c r="S1002" s="57">
        <v>1</v>
      </c>
      <c r="T1002" s="197" t="s">
        <v>3229</v>
      </c>
      <c r="U1002" s="57" t="str">
        <f>VLOOKUP(A1002,'Individual Data'!$K$5:$AC$5544,12,FALSE)</f>
        <v>Unassigned</v>
      </c>
      <c r="V1002" s="14">
        <f>IFERROR(LOOKUP(H1002,{30,43,48,53,58,63,68,73,78,83,88,93,97},{42,47,52,57,62,67,72,77,82,87,92,99,100}),999)</f>
        <v>82</v>
      </c>
      <c r="X1002" s="57" t="str">
        <f>VLOOKUP(A1002,'Individual Data'!$K$5:$AC$5544,8,FALSE)</f>
        <v>NA</v>
      </c>
      <c r="Y1002" s="57" t="str">
        <f>VLOOKUP(A1002,'Individual Data'!$K$5:$AC$5544,9,FALSE)</f>
        <v>U</v>
      </c>
    </row>
    <row r="1003" spans="1:25" ht="15" customHeight="1" x14ac:dyDescent="0.25">
      <c r="A1003" s="197" t="s">
        <v>3960</v>
      </c>
      <c r="B1003" s="197" t="s">
        <v>19653</v>
      </c>
      <c r="C1003" s="198">
        <v>45216</v>
      </c>
      <c r="D1003" s="199">
        <v>28</v>
      </c>
      <c r="E1003" s="197" t="s">
        <v>19595</v>
      </c>
      <c r="F1003" s="197" t="s">
        <v>19617</v>
      </c>
      <c r="G1003" s="197"/>
      <c r="H1003" s="197">
        <v>85</v>
      </c>
      <c r="I1003" s="197" t="s">
        <v>3225</v>
      </c>
      <c r="J1003" s="197" t="s">
        <v>19596</v>
      </c>
      <c r="K1003" s="57" t="s">
        <v>3196</v>
      </c>
      <c r="M1003" s="199">
        <v>70</v>
      </c>
      <c r="O1003" s="197" t="s">
        <v>19654</v>
      </c>
      <c r="Q1003" s="197" t="s">
        <v>3229</v>
      </c>
      <c r="S1003" s="57">
        <v>1</v>
      </c>
      <c r="T1003" s="197" t="s">
        <v>19598</v>
      </c>
      <c r="U1003" s="57" t="str">
        <f>VLOOKUP(A1003,'Individual Data'!$K$5:$AC$5544,12,FALSE)</f>
        <v>LFSO</v>
      </c>
      <c r="V1003" s="14">
        <f>IFERROR(LOOKUP(H1003,{30,43,48,53,58,63,68,73,78,83,88,93,97},{42,47,52,57,62,67,72,77,82,87,92,99,100}),999)</f>
        <v>87</v>
      </c>
      <c r="X1003" s="57">
        <f>VLOOKUP(A1003,'Individual Data'!$K$5:$AC$5544,8,FALSE)</f>
        <v>4</v>
      </c>
      <c r="Y1003" s="57">
        <f>VLOOKUP(A1003,'Individual Data'!$K$5:$AC$5544,9,FALSE)</f>
        <v>2019</v>
      </c>
    </row>
    <row r="1004" spans="1:25" ht="15" customHeight="1" x14ac:dyDescent="0.25">
      <c r="A1004" s="197" t="s">
        <v>3964</v>
      </c>
      <c r="B1004" s="197" t="s">
        <v>19655</v>
      </c>
      <c r="C1004" s="198">
        <v>45175</v>
      </c>
      <c r="D1004" s="199">
        <v>24516</v>
      </c>
      <c r="E1004" s="197" t="s">
        <v>19595</v>
      </c>
      <c r="F1004" s="197" t="s">
        <v>17699</v>
      </c>
      <c r="G1004" s="197"/>
      <c r="H1004" s="197">
        <v>90</v>
      </c>
      <c r="I1004" s="197" t="s">
        <v>3225</v>
      </c>
      <c r="J1004" s="197" t="s">
        <v>19596</v>
      </c>
      <c r="K1004" s="57" t="s">
        <v>3196</v>
      </c>
      <c r="M1004" s="199">
        <v>70</v>
      </c>
      <c r="O1004" s="197" t="s">
        <v>19656</v>
      </c>
      <c r="Q1004" s="197" t="s">
        <v>3229</v>
      </c>
      <c r="S1004" s="57">
        <v>1</v>
      </c>
      <c r="T1004" s="197" t="s">
        <v>3229</v>
      </c>
      <c r="U1004" s="57" t="str">
        <f>VLOOKUP(A1004,'Individual Data'!$K$5:$AC$5544,12,FALSE)</f>
        <v>NLVA</v>
      </c>
      <c r="V1004" s="14">
        <f>IFERROR(LOOKUP(H1004,{30,43,48,53,58,63,68,73,78,83,88,93,97},{42,47,52,57,62,67,72,77,82,87,92,99,100}),999)</f>
        <v>92</v>
      </c>
      <c r="X1004" s="57">
        <f>VLOOKUP(A1004,'Individual Data'!$K$5:$AC$5544,8,FALSE)</f>
        <v>4</v>
      </c>
      <c r="Y1004" s="57">
        <f>VLOOKUP(A1004,'Individual Data'!$K$5:$AC$5544,9,FALSE)</f>
        <v>2019</v>
      </c>
    </row>
    <row r="1005" spans="1:25" ht="15" customHeight="1" x14ac:dyDescent="0.25">
      <c r="A1005" s="197" t="s">
        <v>3969</v>
      </c>
      <c r="B1005" s="197" t="s">
        <v>19657</v>
      </c>
      <c r="C1005" s="198">
        <v>45223</v>
      </c>
      <c r="D1005" s="199">
        <v>104</v>
      </c>
      <c r="E1005" s="197" t="s">
        <v>19595</v>
      </c>
      <c r="F1005" s="197" t="s">
        <v>19617</v>
      </c>
      <c r="G1005" s="197"/>
      <c r="H1005" s="197">
        <v>76</v>
      </c>
      <c r="I1005" s="197" t="s">
        <v>3225</v>
      </c>
      <c r="J1005" s="197" t="s">
        <v>19596</v>
      </c>
      <c r="K1005" s="57" t="s">
        <v>3196</v>
      </c>
      <c r="M1005" s="199">
        <v>70</v>
      </c>
      <c r="O1005" s="197" t="s">
        <v>19658</v>
      </c>
      <c r="Q1005" s="197" t="s">
        <v>3229</v>
      </c>
      <c r="S1005" s="57">
        <v>1</v>
      </c>
      <c r="T1005" s="197" t="s">
        <v>19598</v>
      </c>
      <c r="U1005" s="57" t="str">
        <f>VLOOKUP(A1005,'Individual Data'!$K$5:$AC$5544,12,FALSE)</f>
        <v>BCA1</v>
      </c>
      <c r="V1005" s="14">
        <f>IFERROR(LOOKUP(H1005,{30,43,48,53,58,63,68,73,78,83,88,93,97},{42,47,52,57,62,67,72,77,82,87,92,99,100}),999)</f>
        <v>77</v>
      </c>
      <c r="X1005" s="57">
        <f>VLOOKUP(A1005,'Individual Data'!$K$5:$AC$5544,8,FALSE)</f>
        <v>4</v>
      </c>
      <c r="Y1005" s="57">
        <f>VLOOKUP(A1005,'Individual Data'!$K$5:$AC$5544,9,FALSE)</f>
        <v>2019</v>
      </c>
    </row>
    <row r="1006" spans="1:25" ht="15" customHeight="1" x14ac:dyDescent="0.25">
      <c r="A1006" s="197" t="s">
        <v>3972</v>
      </c>
      <c r="B1006" s="197" t="s">
        <v>19659</v>
      </c>
      <c r="C1006" s="198">
        <v>45236</v>
      </c>
      <c r="D1006" s="199">
        <v>491</v>
      </c>
      <c r="E1006" s="197" t="s">
        <v>19595</v>
      </c>
      <c r="F1006" s="197" t="s">
        <v>19617</v>
      </c>
      <c r="G1006" s="197"/>
      <c r="H1006" s="197">
        <v>82</v>
      </c>
      <c r="I1006" s="197" t="s">
        <v>3225</v>
      </c>
      <c r="J1006" s="197" t="s">
        <v>19596</v>
      </c>
      <c r="K1006" s="57" t="s">
        <v>3196</v>
      </c>
      <c r="M1006" s="199">
        <v>70</v>
      </c>
      <c r="O1006" s="197" t="s">
        <v>19660</v>
      </c>
      <c r="Q1006" s="197" t="s">
        <v>3229</v>
      </c>
      <c r="S1006" s="57">
        <v>1</v>
      </c>
      <c r="T1006" s="197" t="s">
        <v>19598</v>
      </c>
      <c r="U1006" s="57" t="str">
        <f>VLOOKUP(A1006,'Individual Data'!$K$5:$AC$5544,12,FALSE)</f>
        <v>Unassigned</v>
      </c>
      <c r="V1006" s="14">
        <f>IFERROR(LOOKUP(H1006,{30,43,48,53,58,63,68,73,78,83,88,93,97},{42,47,52,57,62,67,72,77,82,87,92,99,100}),999)</f>
        <v>82</v>
      </c>
      <c r="X1006" s="57" t="str">
        <f>VLOOKUP(A1006,'Individual Data'!$K$5:$AC$5544,8,FALSE)</f>
        <v>NA</v>
      </c>
      <c r="Y1006" s="57" t="str">
        <f>VLOOKUP(A1006,'Individual Data'!$K$5:$AC$5544,9,FALSE)</f>
        <v>U</v>
      </c>
    </row>
    <row r="1007" spans="1:25" ht="15" customHeight="1" x14ac:dyDescent="0.25">
      <c r="A1007" s="197" t="s">
        <v>3975</v>
      </c>
      <c r="B1007" s="197" t="s">
        <v>19661</v>
      </c>
      <c r="C1007" s="198">
        <v>45177</v>
      </c>
      <c r="D1007" s="199">
        <v>24518</v>
      </c>
      <c r="E1007" s="197" t="s">
        <v>19595</v>
      </c>
      <c r="F1007" s="197" t="s">
        <v>17699</v>
      </c>
      <c r="G1007" s="197"/>
      <c r="H1007" s="197">
        <v>78</v>
      </c>
      <c r="I1007" s="197" t="s">
        <v>3085</v>
      </c>
      <c r="J1007" s="197" t="s">
        <v>19596</v>
      </c>
      <c r="K1007" s="57" t="s">
        <v>3196</v>
      </c>
      <c r="M1007" s="199">
        <v>70</v>
      </c>
      <c r="O1007" s="197" t="s">
        <v>19662</v>
      </c>
      <c r="Q1007" s="197" t="s">
        <v>3229</v>
      </c>
      <c r="S1007" s="57">
        <v>1</v>
      </c>
      <c r="T1007" s="197" t="s">
        <v>3229</v>
      </c>
      <c r="U1007" s="57" t="str">
        <f>VLOOKUP(A1007,'Individual Data'!$K$5:$AC$5544,12,FALSE)</f>
        <v>LFSO</v>
      </c>
      <c r="V1007" s="14">
        <f>IFERROR(LOOKUP(H1007,{30,43,48,53,58,63,68,73,78,83,88,93,97},{42,47,52,57,62,67,72,77,82,87,92,99,100}),999)</f>
        <v>82</v>
      </c>
      <c r="X1007" s="57">
        <f>VLOOKUP(A1007,'Individual Data'!$K$5:$AC$5544,8,FALSE)</f>
        <v>4</v>
      </c>
      <c r="Y1007" s="57">
        <f>VLOOKUP(A1007,'Individual Data'!$K$5:$AC$5544,9,FALSE)</f>
        <v>2019</v>
      </c>
    </row>
    <row r="1008" spans="1:25" ht="15" customHeight="1" x14ac:dyDescent="0.25">
      <c r="A1008" s="197" t="s">
        <v>3978</v>
      </c>
      <c r="B1008" s="197" t="s">
        <v>19663</v>
      </c>
      <c r="C1008" s="198">
        <v>45230</v>
      </c>
      <c r="D1008" s="199">
        <v>3120</v>
      </c>
      <c r="E1008" s="197" t="s">
        <v>19595</v>
      </c>
      <c r="F1008" s="197" t="s">
        <v>19617</v>
      </c>
      <c r="G1008" s="197"/>
      <c r="H1008" s="197">
        <v>83</v>
      </c>
      <c r="I1008" s="197" t="s">
        <v>3085</v>
      </c>
      <c r="J1008" s="197" t="s">
        <v>17688</v>
      </c>
      <c r="K1008" s="229" t="s">
        <v>3228</v>
      </c>
      <c r="M1008" s="199">
        <v>70</v>
      </c>
      <c r="O1008" s="197" t="s">
        <v>19601</v>
      </c>
      <c r="Q1008" s="197" t="s">
        <v>3229</v>
      </c>
      <c r="S1008" s="57">
        <v>1</v>
      </c>
      <c r="T1008" s="197" t="s">
        <v>3229</v>
      </c>
      <c r="U1008" s="57" t="str">
        <f>VLOOKUP(A1008,'Individual Data'!$K$5:$AC$5544,12,FALSE)</f>
        <v>Unassigned AD</v>
      </c>
      <c r="V1008" s="14">
        <f>IFERROR(LOOKUP(H1008,{30,43,48,53,58,63,68,73,78,83,88,93,97},{42,47,52,57,62,67,72,77,82,87,92,99,100}),999)</f>
        <v>87</v>
      </c>
      <c r="X1008" s="57" t="str">
        <f>VLOOKUP(A1008,'Individual Data'!$K$5:$AC$5544,8,FALSE)</f>
        <v>NA</v>
      </c>
      <c r="Y1008" s="57" t="str">
        <f>VLOOKUP(A1008,'Individual Data'!$K$5:$AC$5544,9,FALSE)</f>
        <v>U</v>
      </c>
    </row>
    <row r="1009" spans="1:25" ht="15" customHeight="1" x14ac:dyDescent="0.25">
      <c r="A1009" s="197" t="s">
        <v>3983</v>
      </c>
      <c r="B1009" s="197" t="s">
        <v>19664</v>
      </c>
      <c r="C1009" s="198">
        <v>45216</v>
      </c>
      <c r="D1009" s="199">
        <v>1070</v>
      </c>
      <c r="E1009" s="197" t="s">
        <v>19595</v>
      </c>
      <c r="F1009" s="197" t="s">
        <v>19617</v>
      </c>
      <c r="G1009" s="197"/>
      <c r="H1009" s="197">
        <v>78</v>
      </c>
      <c r="I1009" s="197" t="s">
        <v>3085</v>
      </c>
      <c r="J1009" s="197" t="s">
        <v>19596</v>
      </c>
      <c r="K1009" s="228" t="s">
        <v>3196</v>
      </c>
      <c r="M1009" s="199">
        <v>70</v>
      </c>
      <c r="O1009" s="197" t="s">
        <v>19665</v>
      </c>
      <c r="Q1009" s="197" t="s">
        <v>3229</v>
      </c>
      <c r="S1009" s="57">
        <v>1</v>
      </c>
      <c r="T1009" s="197" t="s">
        <v>19598</v>
      </c>
      <c r="U1009" s="57" t="str">
        <f>VLOOKUP(A1009,'Individual Data'!$K$5:$AC$5544,12,FALSE)</f>
        <v>LFSO</v>
      </c>
      <c r="V1009" s="14">
        <f>IFERROR(LOOKUP(H1009,{30,43,48,53,58,63,68,73,78,83,88,93,97},{42,47,52,57,62,67,72,77,82,87,92,99,100}),999)</f>
        <v>82</v>
      </c>
      <c r="X1009" s="57">
        <f>VLOOKUP(A1009,'Individual Data'!$K$5:$AC$5544,8,FALSE)</f>
        <v>4</v>
      </c>
      <c r="Y1009" s="57">
        <f>VLOOKUP(A1009,'Individual Data'!$K$5:$AC$5544,9,FALSE)</f>
        <v>2019</v>
      </c>
    </row>
    <row r="1010" spans="1:25" ht="15" customHeight="1" x14ac:dyDescent="0.25">
      <c r="A1010" s="197" t="s">
        <v>3986</v>
      </c>
      <c r="B1010" s="197" t="s">
        <v>19666</v>
      </c>
      <c r="C1010" s="198">
        <v>45230</v>
      </c>
      <c r="D1010" s="199">
        <v>3180</v>
      </c>
      <c r="E1010" s="197" t="s">
        <v>19595</v>
      </c>
      <c r="F1010" s="197" t="s">
        <v>19617</v>
      </c>
      <c r="G1010" s="197"/>
      <c r="H1010" s="197">
        <v>80</v>
      </c>
      <c r="I1010" s="197" t="s">
        <v>3085</v>
      </c>
      <c r="J1010" s="197" t="s">
        <v>19596</v>
      </c>
      <c r="K1010" s="57" t="s">
        <v>3196</v>
      </c>
      <c r="M1010" s="199">
        <v>70</v>
      </c>
      <c r="O1010" s="197" t="s">
        <v>19667</v>
      </c>
      <c r="Q1010" s="197" t="s">
        <v>3229</v>
      </c>
      <c r="S1010" s="57">
        <v>1</v>
      </c>
      <c r="T1010" s="197" t="s">
        <v>19598</v>
      </c>
      <c r="U1010" s="57" t="str">
        <f>VLOOKUP(A1010,'Individual Data'!$K$5:$AC$5544,12,FALSE)</f>
        <v>BCA1</v>
      </c>
      <c r="V1010" s="14">
        <f>IFERROR(LOOKUP(H1010,{30,43,48,53,58,63,68,73,78,83,88,93,97},{42,47,52,57,62,67,72,77,82,87,92,99,100}),999)</f>
        <v>82</v>
      </c>
      <c r="X1010" s="57">
        <f>VLOOKUP(A1010,'Individual Data'!$K$5:$AC$5544,8,FALSE)</f>
        <v>4</v>
      </c>
      <c r="Y1010" s="57">
        <f>VLOOKUP(A1010,'Individual Data'!$K$5:$AC$5544,9,FALSE)</f>
        <v>2019</v>
      </c>
    </row>
    <row r="1011" spans="1:25" ht="15" customHeight="1" x14ac:dyDescent="0.25">
      <c r="A1011" s="197" t="s">
        <v>3989</v>
      </c>
      <c r="B1011" s="197" t="s">
        <v>19668</v>
      </c>
      <c r="C1011" s="198">
        <v>45181</v>
      </c>
      <c r="D1011" s="199">
        <v>24523</v>
      </c>
      <c r="E1011" s="197" t="s">
        <v>19595</v>
      </c>
      <c r="F1011" s="197" t="s">
        <v>17699</v>
      </c>
      <c r="G1011" s="197"/>
      <c r="H1011" s="197">
        <v>72</v>
      </c>
      <c r="I1011" s="197" t="s">
        <v>3225</v>
      </c>
      <c r="J1011" s="197" t="s">
        <v>19596</v>
      </c>
      <c r="K1011" s="57" t="s">
        <v>3196</v>
      </c>
      <c r="M1011" s="199">
        <v>70</v>
      </c>
      <c r="O1011" s="197" t="s">
        <v>19669</v>
      </c>
      <c r="Q1011" s="197" t="s">
        <v>3229</v>
      </c>
      <c r="S1011" s="57">
        <v>1</v>
      </c>
      <c r="T1011" s="197" t="s">
        <v>3229</v>
      </c>
      <c r="U1011" s="57" t="str">
        <f>VLOOKUP(A1011,'Individual Data'!$K$5:$AC$5544,12,FALSE)</f>
        <v>Unassigned</v>
      </c>
      <c r="V1011" s="14">
        <f>IFERROR(LOOKUP(H1011,{30,43,48,53,58,63,68,73,78,83,88,93,97},{42,47,52,57,62,67,72,77,82,87,92,99,100}),999)</f>
        <v>72</v>
      </c>
      <c r="X1011" s="57" t="str">
        <f>VLOOKUP(A1011,'Individual Data'!$K$5:$AC$5544,8,FALSE)</f>
        <v>NA</v>
      </c>
      <c r="Y1011" s="57" t="str">
        <f>VLOOKUP(A1011,'Individual Data'!$K$5:$AC$5544,9,FALSE)</f>
        <v>U</v>
      </c>
    </row>
    <row r="1012" spans="1:25" ht="15" customHeight="1" x14ac:dyDescent="0.25">
      <c r="A1012" s="197" t="s">
        <v>3993</v>
      </c>
      <c r="B1012" s="197" t="s">
        <v>19670</v>
      </c>
      <c r="C1012" s="198">
        <v>45216</v>
      </c>
      <c r="D1012" s="199">
        <v>1012</v>
      </c>
      <c r="E1012" s="197" t="s">
        <v>19595</v>
      </c>
      <c r="F1012" s="197" t="s">
        <v>19617</v>
      </c>
      <c r="G1012" s="197"/>
      <c r="H1012" s="197">
        <v>82</v>
      </c>
      <c r="I1012" s="197" t="s">
        <v>3085</v>
      </c>
      <c r="J1012" s="197" t="s">
        <v>19596</v>
      </c>
      <c r="K1012" s="57" t="s">
        <v>3196</v>
      </c>
      <c r="M1012" s="199">
        <v>70</v>
      </c>
      <c r="O1012" s="197" t="s">
        <v>19671</v>
      </c>
      <c r="Q1012" s="197" t="s">
        <v>3229</v>
      </c>
      <c r="S1012" s="57">
        <v>1</v>
      </c>
      <c r="T1012" s="197" t="s">
        <v>19598</v>
      </c>
      <c r="U1012" s="57" t="str">
        <f>VLOOKUP(A1012,'Individual Data'!$K$5:$AC$5544,12,FALSE)</f>
        <v>Unassigned</v>
      </c>
      <c r="V1012" s="14">
        <f>IFERROR(LOOKUP(H1012,{30,43,48,53,58,63,68,73,78,83,88,93,97},{42,47,52,57,62,67,72,77,82,87,92,99,100}),999)</f>
        <v>82</v>
      </c>
      <c r="X1012" s="57" t="str">
        <f>VLOOKUP(A1012,'Individual Data'!$K$5:$AC$5544,8,FALSE)</f>
        <v>NA</v>
      </c>
      <c r="Y1012" s="57" t="str">
        <f>VLOOKUP(A1012,'Individual Data'!$K$5:$AC$5544,9,FALSE)</f>
        <v>U</v>
      </c>
    </row>
    <row r="1013" spans="1:25" ht="15" customHeight="1" x14ac:dyDescent="0.25">
      <c r="A1013" s="197" t="s">
        <v>3996</v>
      </c>
      <c r="B1013" s="197" t="s">
        <v>19672</v>
      </c>
      <c r="C1013" s="198">
        <v>45223</v>
      </c>
      <c r="D1013" s="199">
        <v>116</v>
      </c>
      <c r="E1013" s="197" t="s">
        <v>19595</v>
      </c>
      <c r="F1013" s="197" t="s">
        <v>19617</v>
      </c>
      <c r="G1013" s="197"/>
      <c r="H1013" s="197">
        <v>77</v>
      </c>
      <c r="I1013" s="197" t="s">
        <v>3225</v>
      </c>
      <c r="J1013" s="197" t="s">
        <v>19596</v>
      </c>
      <c r="K1013" s="57" t="s">
        <v>3196</v>
      </c>
      <c r="M1013" s="199">
        <v>70</v>
      </c>
      <c r="O1013" s="197" t="s">
        <v>19673</v>
      </c>
      <c r="Q1013" s="197" t="s">
        <v>3229</v>
      </c>
      <c r="S1013" s="57">
        <v>1</v>
      </c>
      <c r="T1013" s="197" t="s">
        <v>19598</v>
      </c>
      <c r="U1013" s="57" t="str">
        <f>VLOOKUP(A1013,'Individual Data'!$K$5:$AC$5544,12,FALSE)</f>
        <v>NLVA</v>
      </c>
      <c r="V1013" s="14">
        <f>IFERROR(LOOKUP(H1013,{30,43,48,53,58,63,68,73,78,83,88,93,97},{42,47,52,57,62,67,72,77,82,87,92,99,100}),999)</f>
        <v>77</v>
      </c>
      <c r="X1013" s="57">
        <f>VLOOKUP(A1013,'Individual Data'!$K$5:$AC$5544,8,FALSE)</f>
        <v>4</v>
      </c>
      <c r="Y1013" s="57">
        <f>VLOOKUP(A1013,'Individual Data'!$K$5:$AC$5544,9,FALSE)</f>
        <v>2019</v>
      </c>
    </row>
    <row r="1014" spans="1:25" ht="15" customHeight="1" x14ac:dyDescent="0.25">
      <c r="A1014" s="197" t="s">
        <v>3999</v>
      </c>
      <c r="B1014" s="197" t="s">
        <v>19674</v>
      </c>
      <c r="C1014" s="198">
        <v>45216</v>
      </c>
      <c r="D1014" s="199">
        <v>5</v>
      </c>
      <c r="E1014" s="197" t="s">
        <v>19595</v>
      </c>
      <c r="F1014" s="197" t="s">
        <v>19617</v>
      </c>
      <c r="G1014" s="197"/>
      <c r="H1014" s="197">
        <v>86</v>
      </c>
      <c r="I1014" s="197" t="s">
        <v>3225</v>
      </c>
      <c r="J1014" s="197" t="s">
        <v>19596</v>
      </c>
      <c r="K1014" s="57" t="s">
        <v>3196</v>
      </c>
      <c r="M1014" s="199">
        <v>70</v>
      </c>
      <c r="O1014" s="197" t="s">
        <v>19675</v>
      </c>
      <c r="Q1014" s="197" t="s">
        <v>3229</v>
      </c>
      <c r="S1014" s="57">
        <v>1</v>
      </c>
      <c r="T1014" s="197" t="s">
        <v>19607</v>
      </c>
      <c r="U1014" s="57" t="str">
        <f>VLOOKUP(A1014,'Individual Data'!$K$5:$AC$5544,12,FALSE)</f>
        <v>NG</v>
      </c>
      <c r="V1014" s="14">
        <f>IFERROR(LOOKUP(H1014,{30,43,48,53,58,63,68,73,78,83,88,93,97},{42,47,52,57,62,67,72,77,82,87,92,99,100}),999)</f>
        <v>87</v>
      </c>
      <c r="X1014" s="57" t="str">
        <f>VLOOKUP(A1014,'Individual Data'!$K$5:$AC$5544,8,FALSE)</f>
        <v>NA</v>
      </c>
      <c r="Y1014" s="57" t="str">
        <f>VLOOKUP(A1014,'Individual Data'!$K$5:$AC$5544,9,FALSE)</f>
        <v>U</v>
      </c>
    </row>
    <row r="1015" spans="1:25" ht="15" customHeight="1" x14ac:dyDescent="0.25">
      <c r="A1015" s="197" t="s">
        <v>4002</v>
      </c>
      <c r="B1015" s="197" t="s">
        <v>19676</v>
      </c>
      <c r="C1015" s="198">
        <v>45230</v>
      </c>
      <c r="D1015" s="199">
        <v>374</v>
      </c>
      <c r="E1015" s="197" t="s">
        <v>19595</v>
      </c>
      <c r="F1015" s="197" t="s">
        <v>19617</v>
      </c>
      <c r="G1015" s="197"/>
      <c r="H1015" s="197">
        <v>83</v>
      </c>
      <c r="I1015" s="197" t="s">
        <v>3225</v>
      </c>
      <c r="J1015" s="197" t="s">
        <v>19596</v>
      </c>
      <c r="K1015" s="57" t="s">
        <v>3196</v>
      </c>
      <c r="M1015" s="199">
        <v>70</v>
      </c>
      <c r="O1015" s="197" t="s">
        <v>19677</v>
      </c>
      <c r="Q1015" s="197" t="s">
        <v>3229</v>
      </c>
      <c r="S1015" s="57">
        <v>1</v>
      </c>
      <c r="T1015" s="197" t="s">
        <v>19598</v>
      </c>
      <c r="U1015" s="57" t="str">
        <f>VLOOKUP(A1015,'Individual Data'!$K$5:$AC$5544,12,FALSE)</f>
        <v>BCA1</v>
      </c>
      <c r="V1015" s="14">
        <f>IFERROR(LOOKUP(H1015,{30,43,48,53,58,63,68,73,78,83,88,93,97},{42,47,52,57,62,67,72,77,82,87,92,99,100}),999)</f>
        <v>87</v>
      </c>
      <c r="X1015" s="57">
        <f>VLOOKUP(A1015,'Individual Data'!$K$5:$AC$5544,8,FALSE)</f>
        <v>4</v>
      </c>
      <c r="Y1015" s="57">
        <f>VLOOKUP(A1015,'Individual Data'!$K$5:$AC$5544,9,FALSE)</f>
        <v>2019</v>
      </c>
    </row>
    <row r="1016" spans="1:25" ht="15" customHeight="1" x14ac:dyDescent="0.25">
      <c r="A1016" s="197" t="s">
        <v>4006</v>
      </c>
      <c r="B1016" s="197" t="s">
        <v>19678</v>
      </c>
      <c r="C1016" s="198">
        <v>45223</v>
      </c>
      <c r="D1016" s="199">
        <v>2117</v>
      </c>
      <c r="E1016" s="197" t="s">
        <v>19595</v>
      </c>
      <c r="F1016" s="197" t="s">
        <v>19617</v>
      </c>
      <c r="G1016" s="197"/>
      <c r="H1016" s="197">
        <v>80</v>
      </c>
      <c r="I1016" s="197" t="s">
        <v>3085</v>
      </c>
      <c r="J1016" s="197" t="s">
        <v>19596</v>
      </c>
      <c r="K1016" s="57" t="s">
        <v>3196</v>
      </c>
      <c r="M1016" s="199">
        <v>70</v>
      </c>
      <c r="O1016" s="197" t="s">
        <v>19679</v>
      </c>
      <c r="Q1016" s="197" t="s">
        <v>3229</v>
      </c>
      <c r="S1016" s="57">
        <v>1</v>
      </c>
      <c r="T1016" s="197" t="s">
        <v>3229</v>
      </c>
      <c r="U1016" s="57" t="str">
        <f>VLOOKUP(A1016,'Individual Data'!$K$5:$AC$5544,12,FALSE)</f>
        <v>NLVA</v>
      </c>
      <c r="V1016" s="14">
        <f>IFERROR(LOOKUP(H1016,{30,43,48,53,58,63,68,73,78,83,88,93,97},{42,47,52,57,62,67,72,77,82,87,92,99,100}),999)</f>
        <v>82</v>
      </c>
      <c r="X1016" s="57">
        <f>VLOOKUP(A1016,'Individual Data'!$K$5:$AC$5544,8,FALSE)</f>
        <v>4</v>
      </c>
      <c r="Y1016" s="57">
        <f>VLOOKUP(A1016,'Individual Data'!$K$5:$AC$5544,9,FALSE)</f>
        <v>2019</v>
      </c>
    </row>
    <row r="1017" spans="1:25" ht="15" customHeight="1" x14ac:dyDescent="0.25">
      <c r="A1017" s="197" t="s">
        <v>4009</v>
      </c>
      <c r="B1017" s="197" t="s">
        <v>19680</v>
      </c>
      <c r="C1017" s="198">
        <v>45193</v>
      </c>
      <c r="D1017" s="199">
        <v>23386</v>
      </c>
      <c r="E1017" s="197" t="s">
        <v>19595</v>
      </c>
      <c r="F1017" s="197" t="s">
        <v>17699</v>
      </c>
      <c r="G1017" s="197"/>
      <c r="H1017" s="197">
        <v>78</v>
      </c>
      <c r="I1017" s="197" t="s">
        <v>3225</v>
      </c>
      <c r="J1017" s="197" t="s">
        <v>19596</v>
      </c>
      <c r="K1017" s="57" t="s">
        <v>3196</v>
      </c>
      <c r="M1017" s="199">
        <v>70</v>
      </c>
      <c r="O1017" s="197" t="s">
        <v>19681</v>
      </c>
      <c r="Q1017" s="197" t="s">
        <v>3229</v>
      </c>
      <c r="S1017" s="57">
        <v>1</v>
      </c>
      <c r="T1017" s="197" t="s">
        <v>19598</v>
      </c>
      <c r="U1017" s="57" t="str">
        <f>VLOOKUP(A1017,'Individual Data'!$K$5:$AC$5544,12,FALSE)</f>
        <v>LGA</v>
      </c>
      <c r="V1017" s="14">
        <f>IFERROR(LOOKUP(H1017,{30,43,48,53,58,63,68,73,78,83,88,93,97},{42,47,52,57,62,67,72,77,82,87,92,99,100}),999)</f>
        <v>82</v>
      </c>
      <c r="X1017" s="57">
        <f>VLOOKUP(A1017,'Individual Data'!$K$5:$AC$5544,8,FALSE)</f>
        <v>4</v>
      </c>
      <c r="Y1017" s="57">
        <f>VLOOKUP(A1017,'Individual Data'!$K$5:$AC$5544,9,FALSE)</f>
        <v>2019</v>
      </c>
    </row>
    <row r="1018" spans="1:25" ht="15" customHeight="1" x14ac:dyDescent="0.25">
      <c r="A1018" s="197" t="s">
        <v>4014</v>
      </c>
      <c r="B1018" s="197" t="s">
        <v>19682</v>
      </c>
      <c r="C1018" s="198">
        <v>45236</v>
      </c>
      <c r="D1018" s="199">
        <v>4074</v>
      </c>
      <c r="E1018" s="197" t="s">
        <v>19595</v>
      </c>
      <c r="F1018" s="197" t="s">
        <v>19617</v>
      </c>
      <c r="G1018" s="197"/>
      <c r="H1018" s="197">
        <v>89</v>
      </c>
      <c r="I1018" s="197" t="s">
        <v>3085</v>
      </c>
      <c r="J1018" s="197" t="s">
        <v>17688</v>
      </c>
      <c r="K1018" s="229" t="s">
        <v>3228</v>
      </c>
      <c r="M1018" s="199">
        <v>70</v>
      </c>
      <c r="O1018" s="197" t="s">
        <v>19601</v>
      </c>
      <c r="Q1018" s="197" t="s">
        <v>3229</v>
      </c>
      <c r="S1018" s="57">
        <v>1</v>
      </c>
      <c r="T1018" s="197" t="s">
        <v>3229</v>
      </c>
      <c r="U1018" s="57" t="str">
        <f>VLOOKUP(A1018,'Individual Data'!$K$5:$AC$5544,12,FALSE)</f>
        <v>PLA1</v>
      </c>
      <c r="V1018" s="14">
        <f>IFERROR(LOOKUP(H1018,{30,43,48,53,58,63,68,73,78,83,88,93,97},{42,47,52,57,62,67,72,77,82,87,92,99,100}),999)</f>
        <v>92</v>
      </c>
      <c r="X1018" s="57">
        <f>VLOOKUP(A1018,'Individual Data'!$K$5:$AC$5544,8,FALSE)</f>
        <v>4</v>
      </c>
      <c r="Y1018" s="57">
        <f>VLOOKUP(A1018,'Individual Data'!$K$5:$AC$5544,9,FALSE)</f>
        <v>2019</v>
      </c>
    </row>
    <row r="1019" spans="1:25" ht="15" customHeight="1" x14ac:dyDescent="0.25">
      <c r="A1019" s="197" t="s">
        <v>4017</v>
      </c>
      <c r="B1019" s="197" t="s">
        <v>19683</v>
      </c>
      <c r="C1019" s="198">
        <v>45230</v>
      </c>
      <c r="D1019" s="199">
        <v>3014</v>
      </c>
      <c r="E1019" s="197" t="s">
        <v>19595</v>
      </c>
      <c r="F1019" s="197" t="s">
        <v>19617</v>
      </c>
      <c r="G1019" s="197"/>
      <c r="H1019" s="197">
        <v>87</v>
      </c>
      <c r="I1019" s="197" t="s">
        <v>3085</v>
      </c>
      <c r="J1019" s="197" t="s">
        <v>19596</v>
      </c>
      <c r="K1019" s="228" t="s">
        <v>3196</v>
      </c>
      <c r="M1019" s="199">
        <v>70</v>
      </c>
      <c r="O1019" s="197" t="s">
        <v>19684</v>
      </c>
      <c r="Q1019" s="197" t="s">
        <v>3229</v>
      </c>
      <c r="S1019" s="57">
        <v>1</v>
      </c>
      <c r="T1019" s="197" t="s">
        <v>19598</v>
      </c>
      <c r="U1019" s="57" t="str">
        <f>VLOOKUP(A1019,'Individual Data'!$K$5:$AC$5544,12,FALSE)</f>
        <v>BCA1</v>
      </c>
      <c r="V1019" s="14">
        <f>IFERROR(LOOKUP(H1019,{30,43,48,53,58,63,68,73,78,83,88,93,97},{42,47,52,57,62,67,72,77,82,87,92,99,100}),999)</f>
        <v>87</v>
      </c>
      <c r="X1019" s="57">
        <f>VLOOKUP(A1019,'Individual Data'!$K$5:$AC$5544,8,FALSE)</f>
        <v>4</v>
      </c>
      <c r="Y1019" s="57">
        <f>VLOOKUP(A1019,'Individual Data'!$K$5:$AC$5544,9,FALSE)</f>
        <v>2019</v>
      </c>
    </row>
    <row r="1020" spans="1:25" ht="15" customHeight="1" x14ac:dyDescent="0.25">
      <c r="A1020" s="197" t="s">
        <v>4019</v>
      </c>
      <c r="B1020" s="197" t="s">
        <v>19685</v>
      </c>
      <c r="C1020" s="198">
        <v>45160</v>
      </c>
      <c r="D1020" s="199">
        <v>24504</v>
      </c>
      <c r="E1020" s="197" t="s">
        <v>19595</v>
      </c>
      <c r="F1020" s="197" t="s">
        <v>17699</v>
      </c>
      <c r="G1020" s="197"/>
      <c r="H1020" s="197">
        <v>90</v>
      </c>
      <c r="I1020" s="197" t="s">
        <v>3225</v>
      </c>
      <c r="J1020" s="197" t="s">
        <v>17688</v>
      </c>
      <c r="K1020" s="229" t="s">
        <v>3228</v>
      </c>
      <c r="M1020" s="199">
        <v>70</v>
      </c>
      <c r="O1020" s="197" t="s">
        <v>19601</v>
      </c>
      <c r="Q1020" s="197" t="s">
        <v>3229</v>
      </c>
      <c r="S1020" s="57">
        <v>1</v>
      </c>
      <c r="T1020" s="197" t="s">
        <v>3229</v>
      </c>
      <c r="U1020" s="57" t="str">
        <f>VLOOKUP(A1020,'Individual Data'!$K$5:$AC$5544,12,FALSE)</f>
        <v>PLA1</v>
      </c>
      <c r="V1020" s="14">
        <f>IFERROR(LOOKUP(H1020,{30,43,48,53,58,63,68,73,78,83,88,93,97},{42,47,52,57,62,67,72,77,82,87,92,99,100}),999)</f>
        <v>92</v>
      </c>
      <c r="X1020" s="57">
        <f>VLOOKUP(A1020,'Individual Data'!$K$5:$AC$5544,8,FALSE)</f>
        <v>4</v>
      </c>
      <c r="Y1020" s="57">
        <f>VLOOKUP(A1020,'Individual Data'!$K$5:$AC$5544,9,FALSE)</f>
        <v>2019</v>
      </c>
    </row>
    <row r="1021" spans="1:25" ht="15" customHeight="1" x14ac:dyDescent="0.25">
      <c r="A1021" s="197" t="s">
        <v>4024</v>
      </c>
      <c r="B1021" s="197" t="s">
        <v>19686</v>
      </c>
      <c r="C1021" s="198">
        <v>45223</v>
      </c>
      <c r="D1021" s="199">
        <v>2085</v>
      </c>
      <c r="E1021" s="197" t="s">
        <v>19595</v>
      </c>
      <c r="F1021" s="197" t="s">
        <v>19617</v>
      </c>
      <c r="G1021" s="197"/>
      <c r="H1021" s="197">
        <v>85</v>
      </c>
      <c r="I1021" s="197" t="s">
        <v>3085</v>
      </c>
      <c r="J1021" s="197" t="s">
        <v>19596</v>
      </c>
      <c r="K1021" s="228" t="s">
        <v>3196</v>
      </c>
      <c r="M1021" s="199">
        <v>70</v>
      </c>
      <c r="O1021" s="197" t="s">
        <v>19687</v>
      </c>
      <c r="Q1021" s="197" t="s">
        <v>3229</v>
      </c>
      <c r="S1021" s="57">
        <v>1</v>
      </c>
      <c r="T1021" s="197" t="s">
        <v>19598</v>
      </c>
      <c r="U1021" s="57" t="str">
        <f>VLOOKUP(A1021,'Individual Data'!$K$5:$AC$5544,12,FALSE)</f>
        <v>Unassigned</v>
      </c>
      <c r="V1021" s="14">
        <f>IFERROR(LOOKUP(H1021,{30,43,48,53,58,63,68,73,78,83,88,93,97},{42,47,52,57,62,67,72,77,82,87,92,99,100}),999)</f>
        <v>87</v>
      </c>
      <c r="X1021" s="57" t="str">
        <f>VLOOKUP(A1021,'Individual Data'!$K$5:$AC$5544,8,FALSE)</f>
        <v>NA</v>
      </c>
      <c r="Y1021" s="57" t="str">
        <f>VLOOKUP(A1021,'Individual Data'!$K$5:$AC$5544,9,FALSE)</f>
        <v>U</v>
      </c>
    </row>
    <row r="1022" spans="1:25" ht="15" customHeight="1" x14ac:dyDescent="0.25">
      <c r="A1022" s="197" t="s">
        <v>4031</v>
      </c>
      <c r="B1022" s="197" t="s">
        <v>19688</v>
      </c>
      <c r="C1022" s="198">
        <v>45223</v>
      </c>
      <c r="D1022" s="199">
        <v>2062</v>
      </c>
      <c r="E1022" s="197" t="s">
        <v>19595</v>
      </c>
      <c r="F1022" s="197" t="s">
        <v>19617</v>
      </c>
      <c r="G1022" s="197"/>
      <c r="H1022" s="197">
        <v>81</v>
      </c>
      <c r="I1022" s="197" t="s">
        <v>3085</v>
      </c>
      <c r="J1022" s="197" t="s">
        <v>19596</v>
      </c>
      <c r="K1022" s="57" t="s">
        <v>3196</v>
      </c>
      <c r="M1022" s="199">
        <v>70</v>
      </c>
      <c r="O1022" s="197" t="s">
        <v>19689</v>
      </c>
      <c r="Q1022" s="197" t="s">
        <v>3229</v>
      </c>
      <c r="S1022" s="57">
        <v>1</v>
      </c>
      <c r="T1022" s="197" t="s">
        <v>19598</v>
      </c>
      <c r="U1022" s="57" t="str">
        <f>VLOOKUP(A1022,'Individual Data'!$K$5:$AC$5544,12,FALSE)</f>
        <v>LFHSO2</v>
      </c>
      <c r="V1022" s="14">
        <f>IFERROR(LOOKUP(H1022,{30,43,48,53,58,63,68,73,78,83,88,93,97},{42,47,52,57,62,67,72,77,82,87,92,99,100}),999)</f>
        <v>82</v>
      </c>
      <c r="X1022" s="57">
        <f>VLOOKUP(A1022,'Individual Data'!$K$5:$AC$5544,8,FALSE)</f>
        <v>4</v>
      </c>
      <c r="Y1022" s="57">
        <f>VLOOKUP(A1022,'Individual Data'!$K$5:$AC$5544,9,FALSE)</f>
        <v>2019</v>
      </c>
    </row>
    <row r="1023" spans="1:25" ht="15" customHeight="1" x14ac:dyDescent="0.25">
      <c r="A1023" s="197" t="s">
        <v>4036</v>
      </c>
      <c r="B1023" s="197" t="s">
        <v>19690</v>
      </c>
      <c r="C1023" s="198">
        <v>45192</v>
      </c>
      <c r="D1023" s="199">
        <v>23385</v>
      </c>
      <c r="E1023" s="197" t="s">
        <v>19595</v>
      </c>
      <c r="F1023" s="197" t="s">
        <v>17699</v>
      </c>
      <c r="G1023" s="197"/>
      <c r="H1023" s="197">
        <v>81</v>
      </c>
      <c r="I1023" s="197" t="s">
        <v>3085</v>
      </c>
      <c r="J1023" s="197" t="s">
        <v>19596</v>
      </c>
      <c r="K1023" s="57" t="s">
        <v>3196</v>
      </c>
      <c r="M1023" s="199">
        <v>70</v>
      </c>
      <c r="O1023" s="197" t="s">
        <v>19691</v>
      </c>
      <c r="Q1023" s="197" t="s">
        <v>3229</v>
      </c>
      <c r="S1023" s="57">
        <v>1</v>
      </c>
      <c r="T1023" s="197" t="s">
        <v>3229</v>
      </c>
      <c r="U1023" s="57" t="str">
        <f>VLOOKUP(A1023,'Individual Data'!$K$5:$AC$5544,12,FALSE)</f>
        <v>Unassigned</v>
      </c>
      <c r="V1023" s="14">
        <f>IFERROR(LOOKUP(H1023,{30,43,48,53,58,63,68,73,78,83,88,93,97},{42,47,52,57,62,67,72,77,82,87,92,99,100}),999)</f>
        <v>82</v>
      </c>
      <c r="X1023" s="57" t="str">
        <f>VLOOKUP(A1023,'Individual Data'!$K$5:$AC$5544,8,FALSE)</f>
        <v>NA</v>
      </c>
      <c r="Y1023" s="57" t="str">
        <f>VLOOKUP(A1023,'Individual Data'!$K$5:$AC$5544,9,FALSE)</f>
        <v>U</v>
      </c>
    </row>
    <row r="1024" spans="1:25" ht="15" customHeight="1" x14ac:dyDescent="0.25">
      <c r="A1024" s="197" t="s">
        <v>4039</v>
      </c>
      <c r="B1024" s="197" t="s">
        <v>19692</v>
      </c>
      <c r="C1024" s="198">
        <v>45230</v>
      </c>
      <c r="D1024" s="199">
        <v>3179</v>
      </c>
      <c r="E1024" s="197" t="s">
        <v>19595</v>
      </c>
      <c r="F1024" s="197" t="s">
        <v>19617</v>
      </c>
      <c r="G1024" s="197"/>
      <c r="H1024" s="197">
        <v>83</v>
      </c>
      <c r="I1024" s="197" t="s">
        <v>3085</v>
      </c>
      <c r="J1024" s="197" t="s">
        <v>19596</v>
      </c>
      <c r="K1024" s="57" t="s">
        <v>3196</v>
      </c>
      <c r="M1024" s="199">
        <v>70</v>
      </c>
      <c r="O1024" s="197" t="s">
        <v>19693</v>
      </c>
      <c r="Q1024" s="197" t="s">
        <v>3229</v>
      </c>
      <c r="S1024" s="57">
        <v>1</v>
      </c>
      <c r="T1024" s="197" t="s">
        <v>3229</v>
      </c>
      <c r="U1024" s="57" t="str">
        <f>VLOOKUP(A1024,'Individual Data'!$K$5:$AC$5544,12,FALSE)</f>
        <v>Unassigned</v>
      </c>
      <c r="V1024" s="14">
        <f>IFERROR(LOOKUP(H1024,{30,43,48,53,58,63,68,73,78,83,88,93,97},{42,47,52,57,62,67,72,77,82,87,92,99,100}),999)</f>
        <v>87</v>
      </c>
      <c r="X1024" s="57" t="str">
        <f>VLOOKUP(A1024,'Individual Data'!$K$5:$AC$5544,8,FALSE)</f>
        <v>NA</v>
      </c>
      <c r="Y1024" s="57" t="str">
        <f>VLOOKUP(A1024,'Individual Data'!$K$5:$AC$5544,9,FALSE)</f>
        <v>U</v>
      </c>
    </row>
    <row r="1025" spans="1:25" ht="15" customHeight="1" x14ac:dyDescent="0.25">
      <c r="A1025" s="197" t="s">
        <v>4044</v>
      </c>
      <c r="B1025" s="197" t="s">
        <v>19694</v>
      </c>
      <c r="C1025" s="198">
        <v>45216</v>
      </c>
      <c r="D1025" s="199">
        <v>25</v>
      </c>
      <c r="E1025" s="197" t="s">
        <v>19595</v>
      </c>
      <c r="F1025" s="197" t="s">
        <v>19617</v>
      </c>
      <c r="G1025" s="197"/>
      <c r="H1025" s="197">
        <v>73</v>
      </c>
      <c r="I1025" s="197" t="s">
        <v>3225</v>
      </c>
      <c r="J1025" s="197" t="s">
        <v>19596</v>
      </c>
      <c r="K1025" s="57" t="s">
        <v>3196</v>
      </c>
      <c r="M1025" s="199">
        <v>70</v>
      </c>
      <c r="O1025" s="197" t="s">
        <v>19695</v>
      </c>
      <c r="Q1025" s="197" t="s">
        <v>3229</v>
      </c>
      <c r="S1025" s="57">
        <v>1</v>
      </c>
      <c r="T1025" s="197" t="s">
        <v>19598</v>
      </c>
      <c r="U1025" s="57" t="str">
        <f>VLOOKUP(A1025,'Individual Data'!$K$5:$AC$5544,12,FALSE)</f>
        <v>NPTH</v>
      </c>
      <c r="V1025" s="14">
        <f>IFERROR(LOOKUP(H1025,{30,43,48,53,58,63,68,73,78,83,88,93,97},{42,47,52,57,62,67,72,77,82,87,92,99,100}),999)</f>
        <v>77</v>
      </c>
      <c r="X1025" s="57">
        <f>VLOOKUP(A1025,'Individual Data'!$K$5:$AC$5544,8,FALSE)</f>
        <v>4</v>
      </c>
      <c r="Y1025" s="57">
        <f>VLOOKUP(A1025,'Individual Data'!$K$5:$AC$5544,9,FALSE)</f>
        <v>2019</v>
      </c>
    </row>
    <row r="1026" spans="1:25" ht="15" customHeight="1" x14ac:dyDescent="0.25">
      <c r="A1026" s="197" t="s">
        <v>4048</v>
      </c>
      <c r="B1026" s="197" t="s">
        <v>19696</v>
      </c>
      <c r="C1026" s="198">
        <v>45223</v>
      </c>
      <c r="D1026" s="199">
        <v>2088</v>
      </c>
      <c r="E1026" s="197" t="s">
        <v>19595</v>
      </c>
      <c r="F1026" s="197" t="s">
        <v>19617</v>
      </c>
      <c r="G1026" s="197"/>
      <c r="H1026" s="197">
        <v>80</v>
      </c>
      <c r="I1026" s="197" t="s">
        <v>3085</v>
      </c>
      <c r="J1026" s="197" t="s">
        <v>19596</v>
      </c>
      <c r="K1026" s="57" t="s">
        <v>3196</v>
      </c>
      <c r="M1026" s="199">
        <v>70</v>
      </c>
      <c r="O1026" s="197" t="s">
        <v>19697</v>
      </c>
      <c r="Q1026" s="197" t="s">
        <v>3229</v>
      </c>
      <c r="S1026" s="57">
        <v>1</v>
      </c>
      <c r="T1026" s="197" t="s">
        <v>19598</v>
      </c>
      <c r="U1026" s="57" t="str">
        <f>VLOOKUP(A1026,'Individual Data'!$K$5:$AC$5544,12,FALSE)</f>
        <v>IPCSR</v>
      </c>
      <c r="V1026" s="14">
        <f>IFERROR(LOOKUP(H1026,{30,43,48,53,58,63,68,73,78,83,88,93,97},{42,47,52,57,62,67,72,77,82,87,92,99,100}),999)</f>
        <v>82</v>
      </c>
      <c r="X1026" s="57">
        <f>VLOOKUP(A1026,'Individual Data'!$K$5:$AC$5544,8,FALSE)</f>
        <v>4</v>
      </c>
      <c r="Y1026" s="57">
        <f>VLOOKUP(A1026,'Individual Data'!$K$5:$AC$5544,9,FALSE)</f>
        <v>2019</v>
      </c>
    </row>
    <row r="1027" spans="1:25" ht="15" customHeight="1" x14ac:dyDescent="0.25">
      <c r="A1027" s="197" t="s">
        <v>4051</v>
      </c>
      <c r="B1027" s="197" t="s">
        <v>19698</v>
      </c>
      <c r="C1027" s="198">
        <v>45230</v>
      </c>
      <c r="D1027" s="199">
        <v>3095</v>
      </c>
      <c r="E1027" s="197" t="s">
        <v>19595</v>
      </c>
      <c r="F1027" s="197" t="s">
        <v>19617</v>
      </c>
      <c r="G1027" s="197"/>
      <c r="H1027" s="197">
        <v>82</v>
      </c>
      <c r="I1027" s="197" t="s">
        <v>3085</v>
      </c>
      <c r="J1027" s="197" t="s">
        <v>19596</v>
      </c>
      <c r="K1027" s="57" t="s">
        <v>3196</v>
      </c>
      <c r="M1027" s="199">
        <v>70</v>
      </c>
      <c r="O1027" s="197" t="s">
        <v>19699</v>
      </c>
      <c r="Q1027" s="197" t="s">
        <v>3229</v>
      </c>
      <c r="S1027" s="57">
        <v>1</v>
      </c>
      <c r="T1027" s="197" t="s">
        <v>19598</v>
      </c>
      <c r="U1027" s="57" t="str">
        <f>VLOOKUP(A1027,'Individual Data'!$K$5:$AC$5544,12,FALSE)</f>
        <v>Unassigned</v>
      </c>
      <c r="V1027" s="14">
        <f>IFERROR(LOOKUP(H1027,{30,43,48,53,58,63,68,73,78,83,88,93,97},{42,47,52,57,62,67,72,77,82,87,92,99,100}),999)</f>
        <v>82</v>
      </c>
      <c r="X1027" s="57" t="str">
        <f>VLOOKUP(A1027,'Individual Data'!$K$5:$AC$5544,8,FALSE)</f>
        <v>NA</v>
      </c>
      <c r="Y1027" s="57" t="str">
        <f>VLOOKUP(A1027,'Individual Data'!$K$5:$AC$5544,9,FALSE)</f>
        <v>U</v>
      </c>
    </row>
    <row r="1028" spans="1:25" ht="15" customHeight="1" x14ac:dyDescent="0.25">
      <c r="A1028" s="197" t="s">
        <v>4054</v>
      </c>
      <c r="B1028" s="197" t="s">
        <v>19700</v>
      </c>
      <c r="C1028" s="198">
        <v>45216</v>
      </c>
      <c r="D1028" s="199">
        <v>24</v>
      </c>
      <c r="E1028" s="197" t="s">
        <v>19595</v>
      </c>
      <c r="F1028" s="197" t="s">
        <v>19617</v>
      </c>
      <c r="G1028" s="197"/>
      <c r="H1028" s="197">
        <v>73</v>
      </c>
      <c r="I1028" s="197" t="s">
        <v>3225</v>
      </c>
      <c r="J1028" s="197" t="s">
        <v>19596</v>
      </c>
      <c r="K1028" s="57" t="s">
        <v>3196</v>
      </c>
      <c r="M1028" s="199">
        <v>70</v>
      </c>
      <c r="O1028" s="197" t="s">
        <v>19701</v>
      </c>
      <c r="Q1028" s="197" t="s">
        <v>3229</v>
      </c>
      <c r="S1028" s="57">
        <v>1</v>
      </c>
      <c r="T1028" s="197" t="s">
        <v>19598</v>
      </c>
      <c r="U1028" s="57" t="str">
        <f>VLOOKUP(A1028,'Individual Data'!$K$5:$AC$5544,12,FALSE)</f>
        <v>LGA</v>
      </c>
      <c r="V1028" s="14">
        <f>IFERROR(LOOKUP(H1028,{30,43,48,53,58,63,68,73,78,83,88,93,97},{42,47,52,57,62,67,72,77,82,87,92,99,100}),999)</f>
        <v>77</v>
      </c>
      <c r="X1028" s="57">
        <f>VLOOKUP(A1028,'Individual Data'!$K$5:$AC$5544,8,FALSE)</f>
        <v>4</v>
      </c>
      <c r="Y1028" s="57">
        <f>VLOOKUP(A1028,'Individual Data'!$K$5:$AC$5544,9,FALSE)</f>
        <v>2019</v>
      </c>
    </row>
    <row r="1029" spans="1:25" ht="15" customHeight="1" x14ac:dyDescent="0.25">
      <c r="A1029" s="197" t="s">
        <v>4057</v>
      </c>
      <c r="B1029" s="197" t="s">
        <v>19702</v>
      </c>
      <c r="C1029" s="198">
        <v>45236</v>
      </c>
      <c r="D1029" s="199">
        <v>4005</v>
      </c>
      <c r="E1029" s="197" t="s">
        <v>19595</v>
      </c>
      <c r="F1029" s="197" t="s">
        <v>19617</v>
      </c>
      <c r="G1029" s="197"/>
      <c r="H1029" s="197">
        <v>74</v>
      </c>
      <c r="I1029" s="197" t="s">
        <v>3085</v>
      </c>
      <c r="J1029" s="197" t="s">
        <v>19596</v>
      </c>
      <c r="K1029" s="57" t="s">
        <v>3196</v>
      </c>
      <c r="M1029" s="199">
        <v>70</v>
      </c>
      <c r="O1029" s="197" t="s">
        <v>19703</v>
      </c>
      <c r="Q1029" s="197" t="s">
        <v>3229</v>
      </c>
      <c r="S1029" s="57">
        <v>1</v>
      </c>
      <c r="T1029" s="197" t="s">
        <v>19598</v>
      </c>
      <c r="U1029" s="57" t="str">
        <f>VLOOKUP(A1029,'Individual Data'!$K$5:$AC$5544,12,FALSE)</f>
        <v>Unassigned</v>
      </c>
      <c r="V1029" s="14">
        <f>IFERROR(LOOKUP(H1029,{30,43,48,53,58,63,68,73,78,83,88,93,97},{42,47,52,57,62,67,72,77,82,87,92,99,100}),999)</f>
        <v>77</v>
      </c>
      <c r="X1029" s="57" t="str">
        <f>VLOOKUP(A1029,'Individual Data'!$K$5:$AC$5544,8,FALSE)</f>
        <v>NA</v>
      </c>
      <c r="Y1029" s="57" t="str">
        <f>VLOOKUP(A1029,'Individual Data'!$K$5:$AC$5544,9,FALSE)</f>
        <v>U</v>
      </c>
    </row>
    <row r="1030" spans="1:25" ht="15" customHeight="1" x14ac:dyDescent="0.25">
      <c r="A1030" s="197" t="s">
        <v>4060</v>
      </c>
      <c r="B1030" s="197" t="s">
        <v>19704</v>
      </c>
      <c r="C1030" s="198">
        <v>45236</v>
      </c>
      <c r="D1030" s="199">
        <v>418</v>
      </c>
      <c r="E1030" s="197" t="s">
        <v>19595</v>
      </c>
      <c r="F1030" s="197" t="s">
        <v>19617</v>
      </c>
      <c r="G1030" s="197"/>
      <c r="H1030" s="197">
        <v>91</v>
      </c>
      <c r="I1030" s="197" t="s">
        <v>3225</v>
      </c>
      <c r="J1030" s="197" t="s">
        <v>19596</v>
      </c>
      <c r="K1030" s="57" t="s">
        <v>3196</v>
      </c>
      <c r="M1030" s="199">
        <v>70</v>
      </c>
      <c r="O1030" s="197" t="s">
        <v>19705</v>
      </c>
      <c r="Q1030" s="197" t="s">
        <v>3229</v>
      </c>
      <c r="S1030" s="57">
        <v>1</v>
      </c>
      <c r="T1030" s="197" t="s">
        <v>19598</v>
      </c>
      <c r="U1030" s="57" t="str">
        <f>VLOOKUP(A1030,'Individual Data'!$K$5:$AC$5544,12,FALSE)</f>
        <v>NPTH</v>
      </c>
      <c r="V1030" s="14">
        <f>IFERROR(LOOKUP(H1030,{30,43,48,53,58,63,68,73,78,83,88,93,97},{42,47,52,57,62,67,72,77,82,87,92,99,100}),999)</f>
        <v>92</v>
      </c>
      <c r="X1030" s="57">
        <f>VLOOKUP(A1030,'Individual Data'!$K$5:$AC$5544,8,FALSE)</f>
        <v>4</v>
      </c>
      <c r="Y1030" s="57">
        <f>VLOOKUP(A1030,'Individual Data'!$K$5:$AC$5544,9,FALSE)</f>
        <v>2019</v>
      </c>
    </row>
    <row r="1031" spans="1:25" ht="15" customHeight="1" x14ac:dyDescent="0.25">
      <c r="A1031" s="197" t="s">
        <v>4065</v>
      </c>
      <c r="B1031" s="197" t="s">
        <v>19706</v>
      </c>
      <c r="C1031" s="198">
        <v>45230</v>
      </c>
      <c r="D1031" s="199">
        <v>263</v>
      </c>
      <c r="E1031" s="197" t="s">
        <v>19595</v>
      </c>
      <c r="F1031" s="197" t="s">
        <v>19617</v>
      </c>
      <c r="G1031" s="197"/>
      <c r="H1031" s="197">
        <v>84</v>
      </c>
      <c r="I1031" s="197" t="s">
        <v>3225</v>
      </c>
      <c r="J1031" s="197" t="s">
        <v>19596</v>
      </c>
      <c r="K1031" s="57" t="s">
        <v>3196</v>
      </c>
      <c r="M1031" s="199">
        <v>70</v>
      </c>
      <c r="O1031" s="197" t="s">
        <v>19707</v>
      </c>
      <c r="Q1031" s="197" t="s">
        <v>3229</v>
      </c>
      <c r="S1031" s="57">
        <v>1</v>
      </c>
      <c r="T1031" s="197" t="s">
        <v>19598</v>
      </c>
      <c r="U1031" s="57" t="str">
        <f>VLOOKUP(A1031,'Individual Data'!$K$5:$AC$5544,12,FALSE)</f>
        <v>IPCSR</v>
      </c>
      <c r="V1031" s="14">
        <f>IFERROR(LOOKUP(H1031,{30,43,48,53,58,63,68,73,78,83,88,93,97},{42,47,52,57,62,67,72,77,82,87,92,99,100}),999)</f>
        <v>87</v>
      </c>
      <c r="X1031" s="57">
        <f>VLOOKUP(A1031,'Individual Data'!$K$5:$AC$5544,8,FALSE)</f>
        <v>4</v>
      </c>
      <c r="Y1031" s="57">
        <f>VLOOKUP(A1031,'Individual Data'!$K$5:$AC$5544,9,FALSE)</f>
        <v>2019</v>
      </c>
    </row>
    <row r="1032" spans="1:25" ht="15" customHeight="1" x14ac:dyDescent="0.25">
      <c r="A1032" s="197" t="s">
        <v>4069</v>
      </c>
      <c r="B1032" s="197" t="s">
        <v>19708</v>
      </c>
      <c r="C1032" s="198">
        <v>45223</v>
      </c>
      <c r="D1032" s="199">
        <v>2050</v>
      </c>
      <c r="E1032" s="197" t="s">
        <v>19595</v>
      </c>
      <c r="F1032" s="197" t="s">
        <v>19617</v>
      </c>
      <c r="G1032" s="197"/>
      <c r="H1032" s="197">
        <v>80</v>
      </c>
      <c r="I1032" s="197" t="s">
        <v>3085</v>
      </c>
      <c r="J1032" s="197" t="s">
        <v>19596</v>
      </c>
      <c r="K1032" s="57" t="s">
        <v>3196</v>
      </c>
      <c r="M1032" s="199">
        <v>70</v>
      </c>
      <c r="O1032" s="197" t="s">
        <v>19709</v>
      </c>
      <c r="Q1032" s="197" t="s">
        <v>3229</v>
      </c>
      <c r="S1032" s="57">
        <v>1</v>
      </c>
      <c r="T1032" s="197" t="s">
        <v>3229</v>
      </c>
      <c r="U1032" s="57" t="str">
        <f>VLOOKUP(A1032,'Individual Data'!$K$5:$AC$5544,12,FALSE)</f>
        <v>Unassigned</v>
      </c>
      <c r="V1032" s="14">
        <f>IFERROR(LOOKUP(H1032,{30,43,48,53,58,63,68,73,78,83,88,93,97},{42,47,52,57,62,67,72,77,82,87,92,99,100}),999)</f>
        <v>82</v>
      </c>
      <c r="X1032" s="57" t="str">
        <f>VLOOKUP(A1032,'Individual Data'!$K$5:$AC$5544,8,FALSE)</f>
        <v>NA</v>
      </c>
      <c r="Y1032" s="57" t="str">
        <f>VLOOKUP(A1032,'Individual Data'!$K$5:$AC$5544,9,FALSE)</f>
        <v>U</v>
      </c>
    </row>
    <row r="1033" spans="1:25" ht="15" customHeight="1" x14ac:dyDescent="0.25">
      <c r="A1033" s="197" t="s">
        <v>4072</v>
      </c>
      <c r="B1033" s="197" t="s">
        <v>19710</v>
      </c>
      <c r="C1033" s="198">
        <v>45223</v>
      </c>
      <c r="D1033" s="199">
        <v>77</v>
      </c>
      <c r="E1033" s="197" t="s">
        <v>19595</v>
      </c>
      <c r="F1033" s="197" t="s">
        <v>19617</v>
      </c>
      <c r="G1033" s="197"/>
      <c r="H1033" s="197">
        <v>81</v>
      </c>
      <c r="I1033" s="197" t="s">
        <v>3225</v>
      </c>
      <c r="J1033" s="197" t="s">
        <v>17688</v>
      </c>
      <c r="K1033" s="229" t="s">
        <v>3228</v>
      </c>
      <c r="M1033" s="199">
        <v>70</v>
      </c>
      <c r="O1033" s="197" t="s">
        <v>19601</v>
      </c>
      <c r="Q1033" s="197" t="s">
        <v>3229</v>
      </c>
      <c r="S1033" s="57">
        <v>1</v>
      </c>
      <c r="T1033" s="197" t="s">
        <v>3229</v>
      </c>
      <c r="U1033" s="57" t="str">
        <f>VLOOKUP(A1033,'Individual Data'!$K$5:$AC$5544,12,FALSE)</f>
        <v>CFA</v>
      </c>
      <c r="V1033" s="14">
        <f>IFERROR(LOOKUP(H1033,{30,43,48,53,58,63,68,73,78,83,88,93,97},{42,47,52,57,62,67,72,77,82,87,92,99,100}),999)</f>
        <v>82</v>
      </c>
      <c r="X1033" s="57">
        <f>VLOOKUP(A1033,'Individual Data'!$K$5:$AC$5544,8,FALSE)</f>
        <v>4</v>
      </c>
      <c r="Y1033" s="57">
        <f>VLOOKUP(A1033,'Individual Data'!$K$5:$AC$5544,9,FALSE)</f>
        <v>2019</v>
      </c>
    </row>
    <row r="1034" spans="1:25" ht="15" customHeight="1" x14ac:dyDescent="0.25">
      <c r="A1034" s="197" t="s">
        <v>4079</v>
      </c>
      <c r="B1034" s="197" t="s">
        <v>19711</v>
      </c>
      <c r="C1034" s="198">
        <v>45216</v>
      </c>
      <c r="D1034" s="199">
        <v>47</v>
      </c>
      <c r="E1034" s="197" t="s">
        <v>19595</v>
      </c>
      <c r="F1034" s="197" t="s">
        <v>19617</v>
      </c>
      <c r="G1034" s="197"/>
      <c r="H1034" s="197">
        <v>77</v>
      </c>
      <c r="I1034" s="197" t="s">
        <v>3225</v>
      </c>
      <c r="J1034" s="197" t="s">
        <v>19596</v>
      </c>
      <c r="K1034" s="228" t="s">
        <v>3196</v>
      </c>
      <c r="M1034" s="199">
        <v>70</v>
      </c>
      <c r="O1034" s="197" t="s">
        <v>19712</v>
      </c>
      <c r="Q1034" s="197" t="s">
        <v>3229</v>
      </c>
      <c r="S1034" s="57">
        <v>1</v>
      </c>
      <c r="T1034" s="197" t="s">
        <v>19598</v>
      </c>
      <c r="U1034" s="57" t="str">
        <f>VLOOKUP(A1034,'Individual Data'!$K$5:$AC$5544,12,FALSE)</f>
        <v>CJA1</v>
      </c>
      <c r="V1034" s="14">
        <f>IFERROR(LOOKUP(H1034,{30,43,48,53,58,63,68,73,78,83,88,93,97},{42,47,52,57,62,67,72,77,82,87,92,99,100}),999)</f>
        <v>77</v>
      </c>
      <c r="X1034" s="57">
        <f>VLOOKUP(A1034,'Individual Data'!$K$5:$AC$5544,8,FALSE)</f>
        <v>4</v>
      </c>
      <c r="Y1034" s="57">
        <f>VLOOKUP(A1034,'Individual Data'!$K$5:$AC$5544,9,FALSE)</f>
        <v>2019</v>
      </c>
    </row>
    <row r="1035" spans="1:25" ht="15" customHeight="1" x14ac:dyDescent="0.25">
      <c r="A1035" s="197" t="s">
        <v>4082</v>
      </c>
      <c r="B1035" s="197" t="s">
        <v>19713</v>
      </c>
      <c r="C1035" s="198">
        <v>45230</v>
      </c>
      <c r="D1035" s="199">
        <v>3105</v>
      </c>
      <c r="E1035" s="197" t="s">
        <v>19595</v>
      </c>
      <c r="F1035" s="197" t="s">
        <v>19617</v>
      </c>
      <c r="G1035" s="197"/>
      <c r="H1035" s="197">
        <v>90</v>
      </c>
      <c r="I1035" s="197" t="s">
        <v>3085</v>
      </c>
      <c r="J1035" s="197" t="s">
        <v>19596</v>
      </c>
      <c r="K1035" s="57" t="s">
        <v>3196</v>
      </c>
      <c r="M1035" s="199">
        <v>70</v>
      </c>
      <c r="O1035" s="197" t="s">
        <v>19714</v>
      </c>
      <c r="Q1035" s="197" t="s">
        <v>3229</v>
      </c>
      <c r="S1035" s="57">
        <v>1</v>
      </c>
      <c r="T1035" s="197" t="s">
        <v>19607</v>
      </c>
      <c r="U1035" s="57" t="str">
        <f>VLOOKUP(A1035,'Individual Data'!$K$5:$AC$5544,12,FALSE)</f>
        <v>LFH UNK</v>
      </c>
      <c r="V1035" s="14">
        <f>IFERROR(LOOKUP(H1035,{30,43,48,53,58,63,68,73,78,83,88,93,97},{42,47,52,57,62,67,72,77,82,87,92,99,100}),999)</f>
        <v>92</v>
      </c>
      <c r="X1035" s="57">
        <f>VLOOKUP(A1035,'Individual Data'!$K$5:$AC$5544,8,FALSE)</f>
        <v>5</v>
      </c>
      <c r="Y1035" s="57">
        <f>VLOOKUP(A1035,'Individual Data'!$K$5:$AC$5544,9,FALSE)</f>
        <v>2018</v>
      </c>
    </row>
    <row r="1036" spans="1:25" ht="15" customHeight="1" x14ac:dyDescent="0.25">
      <c r="A1036" s="197" t="s">
        <v>4086</v>
      </c>
      <c r="B1036" s="197" t="s">
        <v>19715</v>
      </c>
      <c r="C1036" s="198">
        <v>45223</v>
      </c>
      <c r="D1036" s="199">
        <v>2098</v>
      </c>
      <c r="E1036" s="197" t="s">
        <v>19595</v>
      </c>
      <c r="F1036" s="197" t="s">
        <v>19617</v>
      </c>
      <c r="G1036" s="197"/>
      <c r="H1036" s="197">
        <v>76</v>
      </c>
      <c r="I1036" s="197" t="s">
        <v>3085</v>
      </c>
      <c r="J1036" s="197" t="s">
        <v>19596</v>
      </c>
      <c r="K1036" s="57" t="s">
        <v>3196</v>
      </c>
      <c r="M1036" s="199">
        <v>70</v>
      </c>
      <c r="O1036" s="197" t="s">
        <v>19716</v>
      </c>
      <c r="Q1036" s="197" t="s">
        <v>3229</v>
      </c>
      <c r="S1036" s="57">
        <v>1</v>
      </c>
      <c r="T1036" s="197" t="s">
        <v>19598</v>
      </c>
      <c r="U1036" s="57" t="str">
        <f>VLOOKUP(A1036,'Individual Data'!$K$5:$AC$5544,12,FALSE)</f>
        <v>PLA1</v>
      </c>
      <c r="V1036" s="14">
        <f>IFERROR(LOOKUP(H1036,{30,43,48,53,58,63,68,73,78,83,88,93,97},{42,47,52,57,62,67,72,77,82,87,92,99,100}),999)</f>
        <v>77</v>
      </c>
      <c r="X1036" s="57">
        <f>VLOOKUP(A1036,'Individual Data'!$K$5:$AC$5544,8,FALSE)</f>
        <v>4</v>
      </c>
      <c r="Y1036" s="57">
        <f>VLOOKUP(A1036,'Individual Data'!$K$5:$AC$5544,9,FALSE)</f>
        <v>2019</v>
      </c>
    </row>
    <row r="1037" spans="1:25" ht="15" customHeight="1" x14ac:dyDescent="0.25">
      <c r="A1037" s="197" t="s">
        <v>4090</v>
      </c>
      <c r="B1037" s="197" t="s">
        <v>19717</v>
      </c>
      <c r="C1037" s="198">
        <v>45181</v>
      </c>
      <c r="D1037" s="199">
        <v>24524</v>
      </c>
      <c r="E1037" s="197" t="s">
        <v>19595</v>
      </c>
      <c r="F1037" s="197" t="s">
        <v>17699</v>
      </c>
      <c r="G1037" s="197"/>
      <c r="H1037" s="197">
        <v>83</v>
      </c>
      <c r="I1037" s="197" t="s">
        <v>3225</v>
      </c>
      <c r="J1037" s="197" t="s">
        <v>19596</v>
      </c>
      <c r="K1037" s="57" t="s">
        <v>3196</v>
      </c>
      <c r="M1037" s="199">
        <v>70</v>
      </c>
      <c r="O1037" s="197" t="s">
        <v>19718</v>
      </c>
      <c r="Q1037" s="197" t="s">
        <v>3229</v>
      </c>
      <c r="S1037" s="57">
        <v>1</v>
      </c>
      <c r="T1037" s="197" t="s">
        <v>19607</v>
      </c>
      <c r="U1037" s="57" t="str">
        <f>VLOOKUP(A1037,'Individual Data'!$K$5:$AC$5544,12,FALSE)</f>
        <v>NG</v>
      </c>
      <c r="V1037" s="14">
        <f>IFERROR(LOOKUP(H1037,{30,43,48,53,58,63,68,73,78,83,88,93,97},{42,47,52,57,62,67,72,77,82,87,92,99,100}),999)</f>
        <v>87</v>
      </c>
      <c r="X1037" s="57" t="str">
        <f>VLOOKUP(A1037,'Individual Data'!$K$5:$AC$5544,8,FALSE)</f>
        <v>NA</v>
      </c>
      <c r="Y1037" s="57" t="str">
        <f>VLOOKUP(A1037,'Individual Data'!$K$5:$AC$5544,9,FALSE)</f>
        <v>U</v>
      </c>
    </row>
    <row r="1038" spans="1:25" ht="15" customHeight="1" x14ac:dyDescent="0.25">
      <c r="A1038" s="197" t="s">
        <v>4093</v>
      </c>
      <c r="B1038" s="197" t="s">
        <v>19719</v>
      </c>
      <c r="C1038" s="198">
        <v>45236</v>
      </c>
      <c r="D1038" s="199">
        <v>4079</v>
      </c>
      <c r="E1038" s="197" t="s">
        <v>19595</v>
      </c>
      <c r="F1038" s="197" t="s">
        <v>19617</v>
      </c>
      <c r="G1038" s="197"/>
      <c r="H1038" s="197">
        <v>82</v>
      </c>
      <c r="I1038" s="197" t="s">
        <v>3085</v>
      </c>
      <c r="J1038" s="197" t="s">
        <v>19596</v>
      </c>
      <c r="K1038" s="57" t="s">
        <v>3196</v>
      </c>
      <c r="M1038" s="199">
        <v>70</v>
      </c>
      <c r="O1038" s="197" t="s">
        <v>19720</v>
      </c>
      <c r="Q1038" s="197" t="s">
        <v>3229</v>
      </c>
      <c r="S1038" s="57">
        <v>1</v>
      </c>
      <c r="T1038" s="197" t="s">
        <v>19598</v>
      </c>
      <c r="U1038" s="57" t="str">
        <f>VLOOKUP(A1038,'Individual Data'!$K$5:$AC$5544,12,FALSE)</f>
        <v>Unassigned</v>
      </c>
      <c r="V1038" s="14">
        <f>IFERROR(LOOKUP(H1038,{30,43,48,53,58,63,68,73,78,83,88,93,97},{42,47,52,57,62,67,72,77,82,87,92,99,100}),999)</f>
        <v>82</v>
      </c>
      <c r="X1038" s="57" t="str">
        <f>VLOOKUP(A1038,'Individual Data'!$K$5:$AC$5544,8,FALSE)</f>
        <v>NA</v>
      </c>
      <c r="Y1038" s="57" t="str">
        <f>VLOOKUP(A1038,'Individual Data'!$K$5:$AC$5544,9,FALSE)</f>
        <v>U</v>
      </c>
    </row>
    <row r="1039" spans="1:25" ht="15" customHeight="1" x14ac:dyDescent="0.25">
      <c r="A1039" s="197" t="s">
        <v>4096</v>
      </c>
      <c r="B1039" s="197" t="s">
        <v>19721</v>
      </c>
      <c r="C1039" s="198">
        <v>45223</v>
      </c>
      <c r="D1039" s="199">
        <v>2124</v>
      </c>
      <c r="E1039" s="197" t="s">
        <v>19595</v>
      </c>
      <c r="F1039" s="197" t="s">
        <v>19617</v>
      </c>
      <c r="G1039" s="197"/>
      <c r="H1039" s="197">
        <v>80</v>
      </c>
      <c r="I1039" s="197" t="s">
        <v>3085</v>
      </c>
      <c r="J1039" s="197" t="s">
        <v>19596</v>
      </c>
      <c r="K1039" s="57" t="s">
        <v>3196</v>
      </c>
      <c r="M1039" s="199">
        <v>70</v>
      </c>
      <c r="O1039" s="197" t="s">
        <v>19722</v>
      </c>
      <c r="Q1039" s="197" t="s">
        <v>3229</v>
      </c>
      <c r="S1039" s="57">
        <v>1</v>
      </c>
      <c r="T1039" s="197" t="s">
        <v>19598</v>
      </c>
      <c r="U1039" s="57" t="str">
        <f>VLOOKUP(A1039,'Individual Data'!$K$5:$AC$5544,12,FALSE)</f>
        <v>PLA1</v>
      </c>
      <c r="V1039" s="14">
        <f>IFERROR(LOOKUP(H1039,{30,43,48,53,58,63,68,73,78,83,88,93,97},{42,47,52,57,62,67,72,77,82,87,92,99,100}),999)</f>
        <v>82</v>
      </c>
      <c r="X1039" s="57">
        <f>VLOOKUP(A1039,'Individual Data'!$K$5:$AC$5544,8,FALSE)</f>
        <v>4</v>
      </c>
      <c r="Y1039" s="57">
        <f>VLOOKUP(A1039,'Individual Data'!$K$5:$AC$5544,9,FALSE)</f>
        <v>2019</v>
      </c>
    </row>
    <row r="1040" spans="1:25" ht="15" customHeight="1" x14ac:dyDescent="0.25">
      <c r="A1040" s="197" t="s">
        <v>4099</v>
      </c>
      <c r="B1040" s="197" t="s">
        <v>19723</v>
      </c>
      <c r="C1040" s="198">
        <v>45230</v>
      </c>
      <c r="D1040" s="199">
        <v>3124</v>
      </c>
      <c r="E1040" s="197" t="s">
        <v>19595</v>
      </c>
      <c r="F1040" s="197" t="s">
        <v>19617</v>
      </c>
      <c r="G1040" s="197"/>
      <c r="H1040" s="197">
        <v>72</v>
      </c>
      <c r="I1040" s="197" t="s">
        <v>3085</v>
      </c>
      <c r="J1040" s="197" t="s">
        <v>19596</v>
      </c>
      <c r="K1040" s="57" t="s">
        <v>3196</v>
      </c>
      <c r="M1040" s="199">
        <v>70</v>
      </c>
      <c r="O1040" s="197" t="s">
        <v>19724</v>
      </c>
      <c r="Q1040" s="197" t="s">
        <v>3229</v>
      </c>
      <c r="S1040" s="57">
        <v>1</v>
      </c>
      <c r="T1040" s="197" t="s">
        <v>19598</v>
      </c>
      <c r="U1040" s="57" t="str">
        <f>VLOOKUP(A1040,'Individual Data'!$K$5:$AC$5544,12,FALSE)</f>
        <v>PLA1</v>
      </c>
      <c r="V1040" s="14">
        <f>IFERROR(LOOKUP(H1040,{30,43,48,53,58,63,68,73,78,83,88,93,97},{42,47,52,57,62,67,72,77,82,87,92,99,100}),999)</f>
        <v>72</v>
      </c>
      <c r="X1040" s="57">
        <f>VLOOKUP(A1040,'Individual Data'!$K$5:$AC$5544,8,FALSE)</f>
        <v>4</v>
      </c>
      <c r="Y1040" s="57">
        <f>VLOOKUP(A1040,'Individual Data'!$K$5:$AC$5544,9,FALSE)</f>
        <v>2019</v>
      </c>
    </row>
    <row r="1041" spans="1:25" ht="15" customHeight="1" x14ac:dyDescent="0.25">
      <c r="A1041" s="197" t="s">
        <v>4101</v>
      </c>
      <c r="B1041" s="197" t="s">
        <v>19725</v>
      </c>
      <c r="C1041" s="198">
        <v>45223</v>
      </c>
      <c r="D1041" s="199">
        <v>2081</v>
      </c>
      <c r="E1041" s="197" t="s">
        <v>19595</v>
      </c>
      <c r="F1041" s="197" t="s">
        <v>19617</v>
      </c>
      <c r="G1041" s="197"/>
      <c r="H1041" s="197">
        <v>78</v>
      </c>
      <c r="I1041" s="197" t="s">
        <v>3085</v>
      </c>
      <c r="J1041" s="197" t="s">
        <v>19596</v>
      </c>
      <c r="K1041" s="57" t="s">
        <v>3196</v>
      </c>
      <c r="M1041" s="199">
        <v>70</v>
      </c>
      <c r="O1041" s="197" t="s">
        <v>19726</v>
      </c>
      <c r="Q1041" s="197" t="s">
        <v>3229</v>
      </c>
      <c r="S1041" s="57">
        <v>1</v>
      </c>
      <c r="T1041" s="197" t="s">
        <v>19598</v>
      </c>
      <c r="U1041" s="57" t="str">
        <f>VLOOKUP(A1041,'Individual Data'!$K$5:$AC$5544,12,FALSE)</f>
        <v>NG</v>
      </c>
      <c r="V1041" s="14">
        <f>IFERROR(LOOKUP(H1041,{30,43,48,53,58,63,68,73,78,83,88,93,97},{42,47,52,57,62,67,72,77,82,87,92,99,100}),999)</f>
        <v>82</v>
      </c>
      <c r="X1041" s="57" t="str">
        <f>VLOOKUP(A1041,'Individual Data'!$K$5:$AC$5544,8,FALSE)</f>
        <v>NA</v>
      </c>
      <c r="Y1041" s="57" t="str">
        <f>VLOOKUP(A1041,'Individual Data'!$K$5:$AC$5544,9,FALSE)</f>
        <v>U</v>
      </c>
    </row>
    <row r="1042" spans="1:25" ht="15" customHeight="1" x14ac:dyDescent="0.25">
      <c r="A1042" s="197" t="s">
        <v>4104</v>
      </c>
      <c r="B1042" s="197" t="s">
        <v>19727</v>
      </c>
      <c r="C1042" s="198">
        <v>45223</v>
      </c>
      <c r="D1042" s="199">
        <v>2115</v>
      </c>
      <c r="E1042" s="197" t="s">
        <v>19595</v>
      </c>
      <c r="F1042" s="197" t="s">
        <v>19617</v>
      </c>
      <c r="G1042" s="197"/>
      <c r="H1042" s="197">
        <v>84</v>
      </c>
      <c r="I1042" s="197" t="s">
        <v>3085</v>
      </c>
      <c r="J1042" s="197" t="s">
        <v>17688</v>
      </c>
      <c r="K1042" s="229" t="s">
        <v>3228</v>
      </c>
      <c r="M1042" s="199">
        <v>70</v>
      </c>
      <c r="O1042" s="197" t="s">
        <v>19601</v>
      </c>
      <c r="Q1042" s="197" t="s">
        <v>3229</v>
      </c>
      <c r="S1042" s="57">
        <v>1</v>
      </c>
      <c r="T1042" s="197" t="s">
        <v>3229</v>
      </c>
      <c r="U1042" s="57" t="str">
        <f>VLOOKUP(A1042,'Individual Data'!$K$5:$AC$5544,12,FALSE)</f>
        <v>CJA2</v>
      </c>
      <c r="V1042" s="14">
        <f>IFERROR(LOOKUP(H1042,{30,43,48,53,58,63,68,73,78,83,88,93,97},{42,47,52,57,62,67,72,77,82,87,92,99,100}),999)</f>
        <v>87</v>
      </c>
      <c r="X1042" s="57">
        <f>VLOOKUP(A1042,'Individual Data'!$K$5:$AC$5544,8,FALSE)</f>
        <v>4</v>
      </c>
      <c r="Y1042" s="57">
        <f>VLOOKUP(A1042,'Individual Data'!$K$5:$AC$5544,9,FALSE)</f>
        <v>2019</v>
      </c>
    </row>
    <row r="1043" spans="1:25" ht="15" customHeight="1" x14ac:dyDescent="0.25">
      <c r="A1043" s="197" t="s">
        <v>4107</v>
      </c>
      <c r="B1043" s="197" t="s">
        <v>19728</v>
      </c>
      <c r="C1043" s="198">
        <v>45236</v>
      </c>
      <c r="D1043" s="199">
        <v>476</v>
      </c>
      <c r="E1043" s="197" t="s">
        <v>19595</v>
      </c>
      <c r="F1043" s="197" t="s">
        <v>19617</v>
      </c>
      <c r="G1043" s="197"/>
      <c r="H1043" s="197">
        <v>74</v>
      </c>
      <c r="I1043" s="197" t="s">
        <v>3225</v>
      </c>
      <c r="J1043" s="197" t="s">
        <v>19596</v>
      </c>
      <c r="K1043" s="228" t="s">
        <v>3196</v>
      </c>
      <c r="M1043" s="199">
        <v>70</v>
      </c>
      <c r="O1043" s="197" t="s">
        <v>19729</v>
      </c>
      <c r="Q1043" s="197" t="s">
        <v>3229</v>
      </c>
      <c r="S1043" s="57">
        <v>1</v>
      </c>
      <c r="T1043" s="197" t="s">
        <v>19598</v>
      </c>
      <c r="U1043" s="57" t="str">
        <f>VLOOKUP(A1043,'Individual Data'!$K$5:$AC$5544,12,FALSE)</f>
        <v>LFYO</v>
      </c>
      <c r="V1043" s="14">
        <f>IFERROR(LOOKUP(H1043,{30,43,48,53,58,63,68,73,78,83,88,93,97},{42,47,52,57,62,67,72,77,82,87,92,99,100}),999)</f>
        <v>77</v>
      </c>
      <c r="X1043" s="57">
        <f>VLOOKUP(A1043,'Individual Data'!$K$5:$AC$5544,8,FALSE)</f>
        <v>4</v>
      </c>
      <c r="Y1043" s="57">
        <f>VLOOKUP(A1043,'Individual Data'!$K$5:$AC$5544,9,FALSE)</f>
        <v>2019</v>
      </c>
    </row>
    <row r="1044" spans="1:25" ht="15" customHeight="1" x14ac:dyDescent="0.25">
      <c r="A1044" s="197" t="s">
        <v>4116</v>
      </c>
      <c r="B1044" s="197" t="s">
        <v>19730</v>
      </c>
      <c r="C1044" s="198">
        <v>45223</v>
      </c>
      <c r="D1044" s="199">
        <v>2102</v>
      </c>
      <c r="E1044" s="197" t="s">
        <v>19595</v>
      </c>
      <c r="F1044" s="197" t="s">
        <v>19617</v>
      </c>
      <c r="G1044" s="197"/>
      <c r="H1044" s="197">
        <v>75</v>
      </c>
      <c r="I1044" s="197" t="s">
        <v>3085</v>
      </c>
      <c r="J1044" s="197" t="s">
        <v>19596</v>
      </c>
      <c r="K1044" s="57" t="s">
        <v>3196</v>
      </c>
      <c r="M1044" s="199">
        <v>70</v>
      </c>
      <c r="O1044" s="197" t="s">
        <v>19731</v>
      </c>
      <c r="Q1044" s="197" t="s">
        <v>3229</v>
      </c>
      <c r="S1044" s="57">
        <v>1</v>
      </c>
      <c r="T1044" s="197" t="s">
        <v>3229</v>
      </c>
      <c r="U1044" s="57" t="str">
        <f>VLOOKUP(A1044,'Individual Data'!$K$5:$AC$5544,12,FALSE)</f>
        <v>Unassigned</v>
      </c>
      <c r="V1044" s="14">
        <f>IFERROR(LOOKUP(H1044,{30,43,48,53,58,63,68,73,78,83,88,93,97},{42,47,52,57,62,67,72,77,82,87,92,99,100}),999)</f>
        <v>77</v>
      </c>
      <c r="X1044" s="57" t="str">
        <f>VLOOKUP(A1044,'Individual Data'!$K$5:$AC$5544,8,FALSE)</f>
        <v>NA</v>
      </c>
      <c r="Y1044" s="57" t="str">
        <f>VLOOKUP(A1044,'Individual Data'!$K$5:$AC$5544,9,FALSE)</f>
        <v>U</v>
      </c>
    </row>
    <row r="1045" spans="1:25" ht="15" customHeight="1" x14ac:dyDescent="0.25">
      <c r="A1045" s="197" t="s">
        <v>4118</v>
      </c>
      <c r="B1045" s="197" t="s">
        <v>19732</v>
      </c>
      <c r="C1045" s="198">
        <v>45230</v>
      </c>
      <c r="D1045" s="199">
        <v>3114</v>
      </c>
      <c r="E1045" s="197" t="s">
        <v>19595</v>
      </c>
      <c r="F1045" s="197" t="s">
        <v>19617</v>
      </c>
      <c r="G1045" s="197"/>
      <c r="H1045" s="197">
        <v>80</v>
      </c>
      <c r="I1045" s="197" t="s">
        <v>3085</v>
      </c>
      <c r="J1045" s="197" t="s">
        <v>19596</v>
      </c>
      <c r="K1045" s="57" t="s">
        <v>3196</v>
      </c>
      <c r="M1045" s="199">
        <v>70</v>
      </c>
      <c r="O1045" s="197" t="s">
        <v>19733</v>
      </c>
      <c r="Q1045" s="197" t="s">
        <v>3229</v>
      </c>
      <c r="S1045" s="57">
        <v>1</v>
      </c>
      <c r="T1045" s="197" t="s">
        <v>19598</v>
      </c>
      <c r="U1045" s="57" t="str">
        <f>VLOOKUP(A1045,'Individual Data'!$K$5:$AC$5544,12,FALSE)</f>
        <v>IPCSR</v>
      </c>
      <c r="V1045" s="14">
        <f>IFERROR(LOOKUP(H1045,{30,43,48,53,58,63,68,73,78,83,88,93,97},{42,47,52,57,62,67,72,77,82,87,92,99,100}),999)</f>
        <v>82</v>
      </c>
      <c r="X1045" s="57">
        <f>VLOOKUP(A1045,'Individual Data'!$K$5:$AC$5544,8,FALSE)</f>
        <v>4</v>
      </c>
      <c r="Y1045" s="57">
        <f>VLOOKUP(A1045,'Individual Data'!$K$5:$AC$5544,9,FALSE)</f>
        <v>2019</v>
      </c>
    </row>
    <row r="1046" spans="1:25" ht="15" customHeight="1" x14ac:dyDescent="0.25">
      <c r="A1046" s="197" t="s">
        <v>4121</v>
      </c>
      <c r="B1046" s="197" t="s">
        <v>19734</v>
      </c>
      <c r="C1046" s="198">
        <v>45190</v>
      </c>
      <c r="D1046" s="199">
        <v>24550</v>
      </c>
      <c r="E1046" s="197" t="s">
        <v>19595</v>
      </c>
      <c r="F1046" s="197" t="s">
        <v>17699</v>
      </c>
      <c r="G1046" s="197"/>
      <c r="H1046" s="197">
        <v>79</v>
      </c>
      <c r="I1046" s="197" t="s">
        <v>3085</v>
      </c>
      <c r="J1046" s="197" t="s">
        <v>19596</v>
      </c>
      <c r="K1046" s="57" t="s">
        <v>3196</v>
      </c>
      <c r="M1046" s="199">
        <v>70</v>
      </c>
      <c r="O1046" s="197" t="s">
        <v>19735</v>
      </c>
      <c r="Q1046" s="197" t="s">
        <v>3229</v>
      </c>
      <c r="S1046" s="57">
        <v>1</v>
      </c>
      <c r="T1046" s="197" t="s">
        <v>19598</v>
      </c>
      <c r="U1046" s="57" t="str">
        <f>VLOOKUP(A1046,'Individual Data'!$K$5:$AC$5544,12,FALSE)</f>
        <v>LFYO</v>
      </c>
      <c r="V1046" s="14">
        <f>IFERROR(LOOKUP(H1046,{30,43,48,53,58,63,68,73,78,83,88,93,97},{42,47,52,57,62,67,72,77,82,87,92,99,100}),999)</f>
        <v>82</v>
      </c>
      <c r="X1046" s="57">
        <f>VLOOKUP(A1046,'Individual Data'!$K$5:$AC$5544,8,FALSE)</f>
        <v>4</v>
      </c>
      <c r="Y1046" s="57">
        <f>VLOOKUP(A1046,'Individual Data'!$K$5:$AC$5544,9,FALSE)</f>
        <v>2019</v>
      </c>
    </row>
    <row r="1047" spans="1:25" ht="15" customHeight="1" x14ac:dyDescent="0.25">
      <c r="A1047" s="197" t="s">
        <v>4124</v>
      </c>
      <c r="B1047" s="197" t="s">
        <v>19736</v>
      </c>
      <c r="C1047" s="198">
        <v>45230</v>
      </c>
      <c r="D1047" s="199">
        <v>3127</v>
      </c>
      <c r="E1047" s="197" t="s">
        <v>19595</v>
      </c>
      <c r="F1047" s="197" t="s">
        <v>19617</v>
      </c>
      <c r="G1047" s="197"/>
      <c r="H1047" s="197">
        <v>78.5</v>
      </c>
      <c r="I1047" s="197" t="s">
        <v>3085</v>
      </c>
      <c r="J1047" s="197" t="s">
        <v>19596</v>
      </c>
      <c r="K1047" s="57" t="s">
        <v>3196</v>
      </c>
      <c r="M1047" s="199">
        <v>70</v>
      </c>
      <c r="O1047" s="197" t="s">
        <v>19737</v>
      </c>
      <c r="Q1047" s="197" t="s">
        <v>3229</v>
      </c>
      <c r="S1047" s="57">
        <v>1</v>
      </c>
      <c r="T1047" s="197" t="s">
        <v>19598</v>
      </c>
      <c r="U1047" s="57" t="str">
        <f>VLOOKUP(A1047,'Individual Data'!$K$5:$AC$5544,12,FALSE)</f>
        <v>LFSO</v>
      </c>
      <c r="V1047" s="14">
        <f>IFERROR(LOOKUP(H1047,{30,43,48,53,58,63,68,73,78,83,88,93,97},{42,47,52,57,62,67,72,77,82,87,92,99,100}),999)</f>
        <v>82</v>
      </c>
      <c r="X1047" s="57">
        <f>VLOOKUP(A1047,'Individual Data'!$K$5:$AC$5544,8,FALSE)</f>
        <v>4</v>
      </c>
      <c r="Y1047" s="57">
        <f>VLOOKUP(A1047,'Individual Data'!$K$5:$AC$5544,9,FALSE)</f>
        <v>2019</v>
      </c>
    </row>
    <row r="1048" spans="1:25" ht="15" customHeight="1" x14ac:dyDescent="0.25">
      <c r="A1048" s="197" t="s">
        <v>4131</v>
      </c>
      <c r="B1048" s="197" t="s">
        <v>19738</v>
      </c>
      <c r="C1048" s="198">
        <v>45160</v>
      </c>
      <c r="D1048" s="199">
        <v>24508</v>
      </c>
      <c r="E1048" s="197" t="s">
        <v>19595</v>
      </c>
      <c r="F1048" s="197" t="s">
        <v>17699</v>
      </c>
      <c r="G1048" s="197"/>
      <c r="H1048" s="197">
        <v>78</v>
      </c>
      <c r="I1048" s="197" t="s">
        <v>3085</v>
      </c>
      <c r="J1048" s="197" t="s">
        <v>19596</v>
      </c>
      <c r="K1048" s="57" t="s">
        <v>3196</v>
      </c>
      <c r="M1048" s="199">
        <v>70</v>
      </c>
      <c r="O1048" s="197" t="s">
        <v>19739</v>
      </c>
      <c r="Q1048" s="197" t="s">
        <v>3229</v>
      </c>
      <c r="S1048" s="57">
        <v>1</v>
      </c>
      <c r="T1048" s="197" t="s">
        <v>3229</v>
      </c>
      <c r="U1048" s="57" t="str">
        <f>VLOOKUP(A1048,'Individual Data'!$K$5:$AC$5544,12,FALSE)</f>
        <v>Unassigned</v>
      </c>
      <c r="V1048" s="14">
        <f>IFERROR(LOOKUP(H1048,{30,43,48,53,58,63,68,73,78,83,88,93,97},{42,47,52,57,62,67,72,77,82,87,92,99,100}),999)</f>
        <v>82</v>
      </c>
      <c r="X1048" s="57" t="str">
        <f>VLOOKUP(A1048,'Individual Data'!$K$5:$AC$5544,8,FALSE)</f>
        <v>NA</v>
      </c>
      <c r="Y1048" s="57" t="str">
        <f>VLOOKUP(A1048,'Individual Data'!$K$5:$AC$5544,9,FALSE)</f>
        <v>U</v>
      </c>
    </row>
    <row r="1049" spans="1:25" ht="15" customHeight="1" x14ac:dyDescent="0.25">
      <c r="A1049" s="197" t="s">
        <v>4134</v>
      </c>
      <c r="B1049" s="197" t="s">
        <v>19740</v>
      </c>
      <c r="C1049" s="198">
        <v>45230</v>
      </c>
      <c r="D1049" s="199">
        <v>339</v>
      </c>
      <c r="E1049" s="197" t="s">
        <v>19595</v>
      </c>
      <c r="F1049" s="197" t="s">
        <v>19617</v>
      </c>
      <c r="G1049" s="197"/>
      <c r="H1049" s="197">
        <v>79</v>
      </c>
      <c r="I1049" s="197" t="s">
        <v>3225</v>
      </c>
      <c r="J1049" s="197" t="s">
        <v>17688</v>
      </c>
      <c r="K1049" s="229" t="s">
        <v>3228</v>
      </c>
      <c r="M1049" s="199">
        <v>70</v>
      </c>
      <c r="O1049" s="197" t="s">
        <v>19601</v>
      </c>
      <c r="Q1049" s="197" t="s">
        <v>3229</v>
      </c>
      <c r="S1049" s="57">
        <v>1</v>
      </c>
      <c r="T1049" s="197" t="s">
        <v>3229</v>
      </c>
      <c r="U1049" s="57" t="str">
        <f>VLOOKUP(A1049,'Individual Data'!$K$5:$AC$5544,12,FALSE)</f>
        <v>LFSO</v>
      </c>
      <c r="V1049" s="14">
        <f>IFERROR(LOOKUP(H1049,{30,43,48,53,58,63,68,73,78,83,88,93,97},{42,47,52,57,62,67,72,77,82,87,92,99,100}),999)</f>
        <v>82</v>
      </c>
      <c r="X1049" s="57">
        <f>VLOOKUP(A1049,'Individual Data'!$K$5:$AC$5544,8,FALSE)</f>
        <v>4</v>
      </c>
      <c r="Y1049" s="57">
        <f>VLOOKUP(A1049,'Individual Data'!$K$5:$AC$5544,9,FALSE)</f>
        <v>2019</v>
      </c>
    </row>
    <row r="1050" spans="1:25" ht="15" customHeight="1" x14ac:dyDescent="0.25">
      <c r="A1050" s="197" t="s">
        <v>4137</v>
      </c>
      <c r="B1050" s="197" t="s">
        <v>19741</v>
      </c>
      <c r="C1050" s="198">
        <v>45236</v>
      </c>
      <c r="D1050" s="199">
        <v>4051</v>
      </c>
      <c r="E1050" s="197" t="s">
        <v>19595</v>
      </c>
      <c r="F1050" s="197" t="s">
        <v>19617</v>
      </c>
      <c r="G1050" s="197"/>
      <c r="H1050" s="197">
        <v>78</v>
      </c>
      <c r="I1050" s="197" t="s">
        <v>3085</v>
      </c>
      <c r="J1050" s="197" t="s">
        <v>19596</v>
      </c>
      <c r="K1050" s="228" t="s">
        <v>3196</v>
      </c>
      <c r="M1050" s="199">
        <v>70</v>
      </c>
      <c r="O1050" s="197" t="s">
        <v>19742</v>
      </c>
      <c r="Q1050" s="197" t="s">
        <v>3229</v>
      </c>
      <c r="S1050" s="57">
        <v>1</v>
      </c>
      <c r="T1050" s="197" t="s">
        <v>19598</v>
      </c>
      <c r="U1050" s="57" t="str">
        <f>VLOOKUP(A1050,'Individual Data'!$K$5:$AC$5544,12,FALSE)</f>
        <v>Unassigned</v>
      </c>
      <c r="V1050" s="14">
        <f>IFERROR(LOOKUP(H1050,{30,43,48,53,58,63,68,73,78,83,88,93,97},{42,47,52,57,62,67,72,77,82,87,92,99,100}),999)</f>
        <v>82</v>
      </c>
      <c r="X1050" s="57" t="str">
        <f>VLOOKUP(A1050,'Individual Data'!$K$5:$AC$5544,8,FALSE)</f>
        <v>NA</v>
      </c>
      <c r="Y1050" s="57" t="str">
        <f>VLOOKUP(A1050,'Individual Data'!$K$5:$AC$5544,9,FALSE)</f>
        <v>U</v>
      </c>
    </row>
    <row r="1051" spans="1:25" ht="15" customHeight="1" x14ac:dyDescent="0.25">
      <c r="A1051" s="197" t="s">
        <v>4140</v>
      </c>
      <c r="B1051" s="197" t="s">
        <v>19743</v>
      </c>
      <c r="C1051" s="198">
        <v>45223</v>
      </c>
      <c r="D1051" s="199">
        <v>2095</v>
      </c>
      <c r="E1051" s="197" t="s">
        <v>19595</v>
      </c>
      <c r="F1051" s="197" t="s">
        <v>19617</v>
      </c>
      <c r="G1051" s="197"/>
      <c r="H1051" s="197">
        <v>81</v>
      </c>
      <c r="I1051" s="197" t="s">
        <v>3085</v>
      </c>
      <c r="J1051" s="197" t="s">
        <v>19596</v>
      </c>
      <c r="K1051" s="57" t="s">
        <v>3196</v>
      </c>
      <c r="M1051" s="199">
        <v>70</v>
      </c>
      <c r="O1051" s="197" t="s">
        <v>19744</v>
      </c>
      <c r="Q1051" s="197" t="s">
        <v>3229</v>
      </c>
      <c r="S1051" s="57">
        <v>1</v>
      </c>
      <c r="T1051" s="197" t="s">
        <v>19598</v>
      </c>
      <c r="U1051" s="57" t="str">
        <f>VLOOKUP(A1051,'Individual Data'!$K$5:$AC$5544,12,FALSE)</f>
        <v>CJA1</v>
      </c>
      <c r="V1051" s="14">
        <f>IFERROR(LOOKUP(H1051,{30,43,48,53,58,63,68,73,78,83,88,93,97},{42,47,52,57,62,67,72,77,82,87,92,99,100}),999)</f>
        <v>82</v>
      </c>
      <c r="X1051" s="57">
        <f>VLOOKUP(A1051,'Individual Data'!$K$5:$AC$5544,8,FALSE)</f>
        <v>4</v>
      </c>
      <c r="Y1051" s="57">
        <f>VLOOKUP(A1051,'Individual Data'!$K$5:$AC$5544,9,FALSE)</f>
        <v>2019</v>
      </c>
    </row>
    <row r="1052" spans="1:25" ht="15" customHeight="1" x14ac:dyDescent="0.25">
      <c r="A1052" s="197" t="s">
        <v>4146</v>
      </c>
      <c r="B1052" s="197" t="s">
        <v>19745</v>
      </c>
      <c r="C1052" s="198">
        <v>45223</v>
      </c>
      <c r="D1052" s="199">
        <v>2068</v>
      </c>
      <c r="E1052" s="197" t="s">
        <v>19595</v>
      </c>
      <c r="F1052" s="197" t="s">
        <v>19617</v>
      </c>
      <c r="G1052" s="197"/>
      <c r="H1052" s="197">
        <v>81</v>
      </c>
      <c r="I1052" s="197" t="s">
        <v>3085</v>
      </c>
      <c r="J1052" s="197" t="s">
        <v>19596</v>
      </c>
      <c r="K1052" s="57" t="s">
        <v>3196</v>
      </c>
      <c r="M1052" s="199">
        <v>70</v>
      </c>
      <c r="O1052" s="197" t="s">
        <v>19746</v>
      </c>
      <c r="Q1052" s="197" t="s">
        <v>3229</v>
      </c>
      <c r="S1052" s="57">
        <v>1</v>
      </c>
      <c r="T1052" s="197" t="s">
        <v>19598</v>
      </c>
      <c r="U1052" s="57" t="str">
        <f>VLOOKUP(A1052,'Individual Data'!$K$5:$AC$5544,12,FALSE)</f>
        <v>IPCSR</v>
      </c>
      <c r="V1052" s="14">
        <f>IFERROR(LOOKUP(H1052,{30,43,48,53,58,63,68,73,78,83,88,93,97},{42,47,52,57,62,67,72,77,82,87,92,99,100}),999)</f>
        <v>82</v>
      </c>
      <c r="X1052" s="57">
        <f>VLOOKUP(A1052,'Individual Data'!$K$5:$AC$5544,8,FALSE)</f>
        <v>4</v>
      </c>
      <c r="Y1052" s="57">
        <f>VLOOKUP(A1052,'Individual Data'!$K$5:$AC$5544,9,FALSE)</f>
        <v>2019</v>
      </c>
    </row>
    <row r="1053" spans="1:25" ht="15" customHeight="1" x14ac:dyDescent="0.25">
      <c r="A1053" s="197" t="s">
        <v>4149</v>
      </c>
      <c r="B1053" s="197" t="s">
        <v>19747</v>
      </c>
      <c r="C1053" s="198">
        <v>45223</v>
      </c>
      <c r="D1053" s="199">
        <v>109</v>
      </c>
      <c r="E1053" s="197" t="s">
        <v>19595</v>
      </c>
      <c r="F1053" s="197" t="s">
        <v>19617</v>
      </c>
      <c r="G1053" s="197"/>
      <c r="H1053" s="197">
        <v>92</v>
      </c>
      <c r="I1053" s="197" t="s">
        <v>3225</v>
      </c>
      <c r="J1053" s="197" t="s">
        <v>17688</v>
      </c>
      <c r="K1053" s="229" t="s">
        <v>3228</v>
      </c>
      <c r="M1053" s="199">
        <v>70</v>
      </c>
      <c r="O1053" s="197" t="s">
        <v>19601</v>
      </c>
      <c r="Q1053" s="197" t="s">
        <v>3229</v>
      </c>
      <c r="S1053" s="57">
        <v>1</v>
      </c>
      <c r="T1053" s="197" t="s">
        <v>3229</v>
      </c>
      <c r="U1053" s="57" t="str">
        <f>VLOOKUP(A1053,'Individual Data'!$K$5:$AC$5544,12,FALSE)</f>
        <v>Unassigned AD</v>
      </c>
      <c r="V1053" s="14">
        <f>IFERROR(LOOKUP(H1053,{30,43,48,53,58,63,68,73,78,83,88,93,97},{42,47,52,57,62,67,72,77,82,87,92,99,100}),999)</f>
        <v>92</v>
      </c>
      <c r="X1053" s="57" t="str">
        <f>VLOOKUP(A1053,'Individual Data'!$K$5:$AC$5544,8,FALSE)</f>
        <v>NA</v>
      </c>
      <c r="Y1053" s="57" t="str">
        <f>VLOOKUP(A1053,'Individual Data'!$K$5:$AC$5544,9,FALSE)</f>
        <v>U</v>
      </c>
    </row>
    <row r="1054" spans="1:25" ht="15" customHeight="1" x14ac:dyDescent="0.25">
      <c r="A1054" s="197" t="s">
        <v>4152</v>
      </c>
      <c r="B1054" s="197" t="s">
        <v>19748</v>
      </c>
      <c r="C1054" s="198">
        <v>45188</v>
      </c>
      <c r="D1054" s="199">
        <v>24542</v>
      </c>
      <c r="E1054" s="197" t="s">
        <v>19595</v>
      </c>
      <c r="F1054" s="197" t="s">
        <v>17699</v>
      </c>
      <c r="G1054" s="197"/>
      <c r="H1054" s="197">
        <v>71</v>
      </c>
      <c r="I1054" s="197" t="s">
        <v>3085</v>
      </c>
      <c r="J1054" s="197" t="s">
        <v>19596</v>
      </c>
      <c r="K1054" s="228" t="s">
        <v>3196</v>
      </c>
      <c r="M1054" s="199">
        <v>70</v>
      </c>
      <c r="O1054" s="197" t="s">
        <v>19749</v>
      </c>
      <c r="Q1054" s="197" t="s">
        <v>3229</v>
      </c>
      <c r="S1054" s="57">
        <v>1</v>
      </c>
      <c r="T1054" s="197" t="s">
        <v>19598</v>
      </c>
      <c r="U1054" s="57" t="str">
        <f>VLOOKUP(A1054,'Individual Data'!$K$5:$AC$5544,12,FALSE)</f>
        <v>LFSO</v>
      </c>
      <c r="V1054" s="14">
        <f>IFERROR(LOOKUP(H1054,{30,43,48,53,58,63,68,73,78,83,88,93,97},{42,47,52,57,62,67,72,77,82,87,92,99,100}),999)</f>
        <v>72</v>
      </c>
      <c r="X1054" s="57">
        <f>VLOOKUP(A1054,'Individual Data'!$K$5:$AC$5544,8,FALSE)</f>
        <v>4</v>
      </c>
      <c r="Y1054" s="57">
        <f>VLOOKUP(A1054,'Individual Data'!$K$5:$AC$5544,9,FALSE)</f>
        <v>2019</v>
      </c>
    </row>
    <row r="1055" spans="1:25" ht="15" customHeight="1" x14ac:dyDescent="0.25">
      <c r="A1055" s="197" t="s">
        <v>4155</v>
      </c>
      <c r="B1055" s="197" t="s">
        <v>19750</v>
      </c>
      <c r="C1055" s="198">
        <v>45223</v>
      </c>
      <c r="D1055" s="199">
        <v>82</v>
      </c>
      <c r="E1055" s="197" t="s">
        <v>19595</v>
      </c>
      <c r="F1055" s="197" t="s">
        <v>19617</v>
      </c>
      <c r="G1055" s="197"/>
      <c r="H1055" s="197">
        <v>89</v>
      </c>
      <c r="I1055" s="197" t="s">
        <v>3225</v>
      </c>
      <c r="J1055" s="197" t="s">
        <v>19596</v>
      </c>
      <c r="K1055" s="57" t="s">
        <v>3196</v>
      </c>
      <c r="M1055" s="199">
        <v>70</v>
      </c>
      <c r="O1055" s="197" t="s">
        <v>19751</v>
      </c>
      <c r="Q1055" s="197" t="s">
        <v>3229</v>
      </c>
      <c r="S1055" s="57">
        <v>1</v>
      </c>
      <c r="T1055" s="197" t="s">
        <v>19598</v>
      </c>
      <c r="U1055" s="57" t="str">
        <f>VLOOKUP(A1055,'Individual Data'!$K$5:$AC$5544,12,FALSE)</f>
        <v>BCA1</v>
      </c>
      <c r="V1055" s="14">
        <f>IFERROR(LOOKUP(H1055,{30,43,48,53,58,63,68,73,78,83,88,93,97},{42,47,52,57,62,67,72,77,82,87,92,99,100}),999)</f>
        <v>92</v>
      </c>
      <c r="X1055" s="57">
        <f>VLOOKUP(A1055,'Individual Data'!$K$5:$AC$5544,8,FALSE)</f>
        <v>4</v>
      </c>
      <c r="Y1055" s="57">
        <f>VLOOKUP(A1055,'Individual Data'!$K$5:$AC$5544,9,FALSE)</f>
        <v>2019</v>
      </c>
    </row>
    <row r="1056" spans="1:25" ht="15" customHeight="1" x14ac:dyDescent="0.25">
      <c r="A1056" s="197" t="s">
        <v>4158</v>
      </c>
      <c r="B1056" s="197" t="s">
        <v>19752</v>
      </c>
      <c r="C1056" s="198">
        <v>45216</v>
      </c>
      <c r="D1056" s="199">
        <v>39</v>
      </c>
      <c r="E1056" s="197" t="s">
        <v>19595</v>
      </c>
      <c r="F1056" s="197" t="s">
        <v>19617</v>
      </c>
      <c r="G1056" s="197"/>
      <c r="H1056" s="197">
        <v>72</v>
      </c>
      <c r="I1056" s="197" t="s">
        <v>3225</v>
      </c>
      <c r="J1056" s="197" t="s">
        <v>19596</v>
      </c>
      <c r="K1056" s="57" t="s">
        <v>3196</v>
      </c>
      <c r="M1056" s="199">
        <v>70</v>
      </c>
      <c r="O1056" s="197" t="s">
        <v>19753</v>
      </c>
      <c r="Q1056" s="197" t="s">
        <v>3229</v>
      </c>
      <c r="S1056" s="57">
        <v>1</v>
      </c>
      <c r="T1056" s="197" t="s">
        <v>3229</v>
      </c>
      <c r="U1056" s="57" t="str">
        <f>VLOOKUP(A1056,'Individual Data'!$K$5:$AC$5544,12,FALSE)</f>
        <v>PLA1</v>
      </c>
      <c r="V1056" s="14">
        <f>IFERROR(LOOKUP(H1056,{30,43,48,53,58,63,68,73,78,83,88,93,97},{42,47,52,57,62,67,72,77,82,87,92,99,100}),999)</f>
        <v>72</v>
      </c>
      <c r="X1056" s="57">
        <f>VLOOKUP(A1056,'Individual Data'!$K$5:$AC$5544,8,FALSE)</f>
        <v>4</v>
      </c>
      <c r="Y1056" s="57">
        <f>VLOOKUP(A1056,'Individual Data'!$K$5:$AC$5544,9,FALSE)</f>
        <v>2019</v>
      </c>
    </row>
    <row r="1057" spans="1:25" ht="15" customHeight="1" x14ac:dyDescent="0.25">
      <c r="A1057" s="197" t="s">
        <v>4160</v>
      </c>
      <c r="B1057" s="197" t="s">
        <v>19754</v>
      </c>
      <c r="C1057" s="198">
        <v>45223</v>
      </c>
      <c r="D1057" s="199">
        <v>2097</v>
      </c>
      <c r="E1057" s="197" t="s">
        <v>19595</v>
      </c>
      <c r="F1057" s="197" t="s">
        <v>19617</v>
      </c>
      <c r="G1057" s="197"/>
      <c r="H1057" s="197">
        <v>73</v>
      </c>
      <c r="I1057" s="197" t="s">
        <v>3085</v>
      </c>
      <c r="J1057" s="197" t="s">
        <v>19596</v>
      </c>
      <c r="K1057" s="57" t="s">
        <v>3196</v>
      </c>
      <c r="M1057" s="199">
        <v>70</v>
      </c>
      <c r="O1057" s="197" t="s">
        <v>19755</v>
      </c>
      <c r="Q1057" s="197" t="s">
        <v>3229</v>
      </c>
      <c r="S1057" s="57">
        <v>1</v>
      </c>
      <c r="T1057" s="197" t="s">
        <v>19598</v>
      </c>
      <c r="U1057" s="57" t="str">
        <f>VLOOKUP(A1057,'Individual Data'!$K$5:$AC$5544,12,FALSE)</f>
        <v>BCA1</v>
      </c>
      <c r="V1057" s="14">
        <f>IFERROR(LOOKUP(H1057,{30,43,48,53,58,63,68,73,78,83,88,93,97},{42,47,52,57,62,67,72,77,82,87,92,99,100}),999)</f>
        <v>77</v>
      </c>
      <c r="X1057" s="57">
        <f>VLOOKUP(A1057,'Individual Data'!$K$5:$AC$5544,8,FALSE)</f>
        <v>4</v>
      </c>
      <c r="Y1057" s="57">
        <f>VLOOKUP(A1057,'Individual Data'!$K$5:$AC$5544,9,FALSE)</f>
        <v>2019</v>
      </c>
    </row>
    <row r="1058" spans="1:25" ht="15" customHeight="1" x14ac:dyDescent="0.25">
      <c r="A1058" s="197" t="s">
        <v>4165</v>
      </c>
      <c r="B1058" s="197" t="s">
        <v>19756</v>
      </c>
      <c r="C1058" s="198">
        <v>45216</v>
      </c>
      <c r="D1058" s="199">
        <v>1074</v>
      </c>
      <c r="E1058" s="197" t="s">
        <v>19595</v>
      </c>
      <c r="F1058" s="197" t="s">
        <v>19617</v>
      </c>
      <c r="G1058" s="197"/>
      <c r="H1058" s="197">
        <v>85</v>
      </c>
      <c r="I1058" s="197" t="s">
        <v>3085</v>
      </c>
      <c r="J1058" s="197" t="s">
        <v>19596</v>
      </c>
      <c r="K1058" s="57" t="s">
        <v>3196</v>
      </c>
      <c r="M1058" s="199">
        <v>70</v>
      </c>
      <c r="O1058" s="197" t="s">
        <v>19757</v>
      </c>
      <c r="Q1058" s="197" t="s">
        <v>3229</v>
      </c>
      <c r="S1058" s="57">
        <v>1</v>
      </c>
      <c r="T1058" s="197" t="s">
        <v>19598</v>
      </c>
      <c r="U1058" s="57" t="str">
        <f>VLOOKUP(A1058,'Individual Data'!$K$5:$AC$5544,12,FALSE)</f>
        <v>PLA1</v>
      </c>
      <c r="V1058" s="14">
        <f>IFERROR(LOOKUP(H1058,{30,43,48,53,58,63,68,73,78,83,88,93,97},{42,47,52,57,62,67,72,77,82,87,92,99,100}),999)</f>
        <v>87</v>
      </c>
      <c r="X1058" s="57">
        <f>VLOOKUP(A1058,'Individual Data'!$K$5:$AC$5544,8,FALSE)</f>
        <v>4</v>
      </c>
      <c r="Y1058" s="57">
        <f>VLOOKUP(A1058,'Individual Data'!$K$5:$AC$5544,9,FALSE)</f>
        <v>2019</v>
      </c>
    </row>
    <row r="1059" spans="1:25" ht="15" customHeight="1" x14ac:dyDescent="0.25">
      <c r="A1059" s="197" t="s">
        <v>4168</v>
      </c>
      <c r="B1059" s="197" t="s">
        <v>19758</v>
      </c>
      <c r="C1059" s="198">
        <v>45230</v>
      </c>
      <c r="D1059" s="199">
        <v>294</v>
      </c>
      <c r="E1059" s="197" t="s">
        <v>19595</v>
      </c>
      <c r="F1059" s="197" t="s">
        <v>19617</v>
      </c>
      <c r="G1059" s="197"/>
      <c r="H1059" s="197">
        <v>86</v>
      </c>
      <c r="I1059" s="197" t="s">
        <v>3225</v>
      </c>
      <c r="J1059" s="197" t="s">
        <v>17688</v>
      </c>
      <c r="K1059" s="229" t="s">
        <v>3228</v>
      </c>
      <c r="M1059" s="199">
        <v>70</v>
      </c>
      <c r="O1059" s="197" t="s">
        <v>19601</v>
      </c>
      <c r="Q1059" s="197" t="s">
        <v>3229</v>
      </c>
      <c r="S1059" s="57">
        <v>1</v>
      </c>
      <c r="T1059" s="197" t="s">
        <v>3229</v>
      </c>
      <c r="U1059" s="57" t="str">
        <f>VLOOKUP(A1059,'Individual Data'!$K$5:$AC$5544,12,FALSE)</f>
        <v>CJA2</v>
      </c>
      <c r="V1059" s="14">
        <f>IFERROR(LOOKUP(H1059,{30,43,48,53,58,63,68,73,78,83,88,93,97},{42,47,52,57,62,67,72,77,82,87,92,99,100}),999)</f>
        <v>87</v>
      </c>
      <c r="X1059" s="57">
        <f>VLOOKUP(A1059,'Individual Data'!$K$5:$AC$5544,8,FALSE)</f>
        <v>4</v>
      </c>
      <c r="Y1059" s="57">
        <f>VLOOKUP(A1059,'Individual Data'!$K$5:$AC$5544,9,FALSE)</f>
        <v>2019</v>
      </c>
    </row>
    <row r="1060" spans="1:25" ht="15" customHeight="1" x14ac:dyDescent="0.25">
      <c r="A1060" s="197" t="s">
        <v>4172</v>
      </c>
      <c r="B1060" s="197" t="s">
        <v>19759</v>
      </c>
      <c r="C1060" s="198">
        <v>45223</v>
      </c>
      <c r="D1060" s="199">
        <v>2016</v>
      </c>
      <c r="E1060" s="197" t="s">
        <v>19595</v>
      </c>
      <c r="F1060" s="197" t="s">
        <v>19617</v>
      </c>
      <c r="G1060" s="197"/>
      <c r="H1060" s="197">
        <v>83.5</v>
      </c>
      <c r="I1060" s="197" t="s">
        <v>3085</v>
      </c>
      <c r="J1060" s="197" t="s">
        <v>19596</v>
      </c>
      <c r="K1060" s="228" t="s">
        <v>3196</v>
      </c>
      <c r="M1060" s="199">
        <v>70</v>
      </c>
      <c r="O1060" s="197" t="s">
        <v>19760</v>
      </c>
      <c r="Q1060" s="197" t="s">
        <v>3229</v>
      </c>
      <c r="S1060" s="57">
        <v>1</v>
      </c>
      <c r="T1060" s="197" t="s">
        <v>19598</v>
      </c>
      <c r="U1060" s="57" t="str">
        <f>VLOOKUP(A1060,'Individual Data'!$K$5:$AC$5544,12,FALSE)</f>
        <v>LFSO</v>
      </c>
      <c r="V1060" s="14">
        <f>IFERROR(LOOKUP(H1060,{30,43,48,53,58,63,68,73,78,83,88,93,97},{42,47,52,57,62,67,72,77,82,87,92,99,100}),999)</f>
        <v>87</v>
      </c>
      <c r="X1060" s="57">
        <f>VLOOKUP(A1060,'Individual Data'!$K$5:$AC$5544,8,FALSE)</f>
        <v>4</v>
      </c>
      <c r="Y1060" s="57">
        <f>VLOOKUP(A1060,'Individual Data'!$K$5:$AC$5544,9,FALSE)</f>
        <v>2019</v>
      </c>
    </row>
    <row r="1061" spans="1:25" ht="15" customHeight="1" x14ac:dyDescent="0.25">
      <c r="A1061" s="197" t="s">
        <v>4175</v>
      </c>
      <c r="B1061" s="197" t="s">
        <v>19761</v>
      </c>
      <c r="C1061" s="198">
        <v>45223</v>
      </c>
      <c r="D1061" s="199">
        <v>2119</v>
      </c>
      <c r="E1061" s="197" t="s">
        <v>19595</v>
      </c>
      <c r="F1061" s="197" t="s">
        <v>19617</v>
      </c>
      <c r="G1061" s="197"/>
      <c r="H1061" s="197">
        <v>84</v>
      </c>
      <c r="I1061" s="197" t="s">
        <v>3085</v>
      </c>
      <c r="J1061" s="197" t="s">
        <v>19596</v>
      </c>
      <c r="K1061" s="57" t="s">
        <v>3196</v>
      </c>
      <c r="M1061" s="199">
        <v>70</v>
      </c>
      <c r="O1061" s="197" t="s">
        <v>19762</v>
      </c>
      <c r="Q1061" s="197" t="s">
        <v>3229</v>
      </c>
      <c r="S1061" s="57">
        <v>1</v>
      </c>
      <c r="T1061" s="197" t="s">
        <v>19598</v>
      </c>
      <c r="U1061" s="57" t="str">
        <f>VLOOKUP(A1061,'Individual Data'!$K$5:$AC$5544,12,FALSE)</f>
        <v>LFSO</v>
      </c>
      <c r="V1061" s="14">
        <f>IFERROR(LOOKUP(H1061,{30,43,48,53,58,63,68,73,78,83,88,93,97},{42,47,52,57,62,67,72,77,82,87,92,99,100}),999)</f>
        <v>87</v>
      </c>
      <c r="X1061" s="57">
        <f>VLOOKUP(A1061,'Individual Data'!$K$5:$AC$5544,8,FALSE)</f>
        <v>4</v>
      </c>
      <c r="Y1061" s="57">
        <f>VLOOKUP(A1061,'Individual Data'!$K$5:$AC$5544,9,FALSE)</f>
        <v>2019</v>
      </c>
    </row>
    <row r="1062" spans="1:25" ht="15" customHeight="1" x14ac:dyDescent="0.25">
      <c r="A1062" s="197" t="s">
        <v>4178</v>
      </c>
      <c r="B1062" s="197" t="s">
        <v>19763</v>
      </c>
      <c r="C1062" s="198">
        <v>45223</v>
      </c>
      <c r="D1062" s="199">
        <v>98</v>
      </c>
      <c r="E1062" s="197" t="s">
        <v>19595</v>
      </c>
      <c r="F1062" s="197" t="s">
        <v>19617</v>
      </c>
      <c r="G1062" s="197"/>
      <c r="H1062" s="197">
        <v>86.5</v>
      </c>
      <c r="I1062" s="197" t="s">
        <v>3225</v>
      </c>
      <c r="J1062" s="197" t="s">
        <v>19596</v>
      </c>
      <c r="K1062" s="57" t="s">
        <v>3196</v>
      </c>
      <c r="M1062" s="199">
        <v>70</v>
      </c>
      <c r="O1062" s="197" t="s">
        <v>19764</v>
      </c>
      <c r="Q1062" s="197" t="s">
        <v>3229</v>
      </c>
      <c r="S1062" s="57">
        <v>1</v>
      </c>
      <c r="T1062" s="197" t="s">
        <v>19598</v>
      </c>
      <c r="U1062" s="57" t="str">
        <f>VLOOKUP(A1062,'Individual Data'!$K$5:$AC$5544,12,FALSE)</f>
        <v>NPTH</v>
      </c>
      <c r="V1062" s="14">
        <f>IFERROR(LOOKUP(H1062,{30,43,48,53,58,63,68,73,78,83,88,93,97},{42,47,52,57,62,67,72,77,82,87,92,99,100}),999)</f>
        <v>87</v>
      </c>
      <c r="X1062" s="57">
        <f>VLOOKUP(A1062,'Individual Data'!$K$5:$AC$5544,8,FALSE)</f>
        <v>4</v>
      </c>
      <c r="Y1062" s="57">
        <f>VLOOKUP(A1062,'Individual Data'!$K$5:$AC$5544,9,FALSE)</f>
        <v>2019</v>
      </c>
    </row>
    <row r="1063" spans="1:25" ht="15" customHeight="1" x14ac:dyDescent="0.25">
      <c r="A1063" s="197" t="s">
        <v>4183</v>
      </c>
      <c r="B1063" s="197" t="s">
        <v>19765</v>
      </c>
      <c r="C1063" s="198">
        <v>45230</v>
      </c>
      <c r="D1063" s="199">
        <v>261</v>
      </c>
      <c r="E1063" s="197" t="s">
        <v>19595</v>
      </c>
      <c r="F1063" s="197" t="s">
        <v>19617</v>
      </c>
      <c r="G1063" s="197"/>
      <c r="H1063" s="197">
        <v>76.5</v>
      </c>
      <c r="I1063" s="197" t="s">
        <v>3225</v>
      </c>
      <c r="J1063" s="197" t="s">
        <v>19596</v>
      </c>
      <c r="K1063" s="57" t="s">
        <v>3196</v>
      </c>
      <c r="M1063" s="199">
        <v>70</v>
      </c>
      <c r="O1063" s="197" t="s">
        <v>19766</v>
      </c>
      <c r="Q1063" s="197" t="s">
        <v>3229</v>
      </c>
      <c r="S1063" s="57">
        <v>1</v>
      </c>
      <c r="T1063" s="197" t="s">
        <v>19598</v>
      </c>
      <c r="U1063" s="57" t="str">
        <f>VLOOKUP(A1063,'Individual Data'!$K$5:$AC$5544,12,FALSE)</f>
        <v>Unassigned</v>
      </c>
      <c r="V1063" s="14">
        <f>IFERROR(LOOKUP(H1063,{30,43,48,53,58,63,68,73,78,83,88,93,97},{42,47,52,57,62,67,72,77,82,87,92,99,100}),999)</f>
        <v>77</v>
      </c>
      <c r="X1063" s="57" t="str">
        <f>VLOOKUP(A1063,'Individual Data'!$K$5:$AC$5544,8,FALSE)</f>
        <v>NA</v>
      </c>
      <c r="Y1063" s="57" t="str">
        <f>VLOOKUP(A1063,'Individual Data'!$K$5:$AC$5544,9,FALSE)</f>
        <v>U</v>
      </c>
    </row>
    <row r="1064" spans="1:25" ht="15" customHeight="1" x14ac:dyDescent="0.25">
      <c r="A1064" s="197" t="s">
        <v>4186</v>
      </c>
      <c r="B1064" s="197" t="s">
        <v>19767</v>
      </c>
      <c r="C1064" s="198">
        <v>45230</v>
      </c>
      <c r="D1064" s="199">
        <v>3207</v>
      </c>
      <c r="E1064" s="197" t="s">
        <v>19595</v>
      </c>
      <c r="F1064" s="197" t="s">
        <v>19617</v>
      </c>
      <c r="G1064" s="197"/>
      <c r="H1064" s="197">
        <v>70</v>
      </c>
      <c r="I1064" s="197" t="s">
        <v>3085</v>
      </c>
      <c r="J1064" s="197" t="s">
        <v>19596</v>
      </c>
      <c r="K1064" s="57" t="s">
        <v>3196</v>
      </c>
      <c r="M1064" s="199">
        <v>70</v>
      </c>
      <c r="O1064" s="197" t="s">
        <v>19768</v>
      </c>
      <c r="Q1064" s="197" t="s">
        <v>3229</v>
      </c>
      <c r="S1064" s="57">
        <v>1</v>
      </c>
      <c r="T1064" s="197" t="s">
        <v>19598</v>
      </c>
      <c r="U1064" s="57" t="str">
        <f>VLOOKUP(A1064,'Individual Data'!$K$5:$AC$5544,12,FALSE)</f>
        <v>CJA1</v>
      </c>
      <c r="V1064" s="14">
        <f>IFERROR(LOOKUP(H1064,{30,43,48,53,58,63,68,73,78,83,88,93,97},{42,47,52,57,62,67,72,77,82,87,92,99,100}),999)</f>
        <v>72</v>
      </c>
      <c r="X1064" s="57">
        <f>VLOOKUP(A1064,'Individual Data'!$K$5:$AC$5544,8,FALSE)</f>
        <v>3</v>
      </c>
      <c r="Y1064" s="57">
        <f>VLOOKUP(A1064,'Individual Data'!$K$5:$AC$5544,9,FALSE)</f>
        <v>2020</v>
      </c>
    </row>
    <row r="1065" spans="1:25" ht="15" customHeight="1" x14ac:dyDescent="0.25">
      <c r="A1065" s="197" t="s">
        <v>4190</v>
      </c>
      <c r="B1065" s="197" t="s">
        <v>19769</v>
      </c>
      <c r="C1065" s="198">
        <v>45223</v>
      </c>
      <c r="D1065" s="199">
        <v>2091</v>
      </c>
      <c r="E1065" s="197" t="s">
        <v>19595</v>
      </c>
      <c r="F1065" s="197" t="s">
        <v>19617</v>
      </c>
      <c r="G1065" s="197"/>
      <c r="H1065" s="197">
        <v>82</v>
      </c>
      <c r="I1065" s="197" t="s">
        <v>3085</v>
      </c>
      <c r="J1065" s="197" t="s">
        <v>19596</v>
      </c>
      <c r="K1065" s="57" t="s">
        <v>3196</v>
      </c>
      <c r="M1065" s="199">
        <v>70</v>
      </c>
      <c r="O1065" s="197" t="s">
        <v>19770</v>
      </c>
      <c r="Q1065" s="197" t="s">
        <v>3229</v>
      </c>
      <c r="S1065" s="57">
        <v>1</v>
      </c>
      <c r="T1065" s="197" t="s">
        <v>19598</v>
      </c>
      <c r="U1065" s="57" t="str">
        <f>VLOOKUP(A1065,'Individual Data'!$K$5:$AC$5544,12,FALSE)</f>
        <v>Unassigned</v>
      </c>
      <c r="V1065" s="14">
        <f>IFERROR(LOOKUP(H1065,{30,43,48,53,58,63,68,73,78,83,88,93,97},{42,47,52,57,62,67,72,77,82,87,92,99,100}),999)</f>
        <v>82</v>
      </c>
      <c r="X1065" s="57" t="str">
        <f>VLOOKUP(A1065,'Individual Data'!$K$5:$AC$5544,8,FALSE)</f>
        <v>NA</v>
      </c>
      <c r="Y1065" s="57" t="str">
        <f>VLOOKUP(A1065,'Individual Data'!$K$5:$AC$5544,9,FALSE)</f>
        <v>U</v>
      </c>
    </row>
    <row r="1066" spans="1:25" ht="15" customHeight="1" x14ac:dyDescent="0.25">
      <c r="A1066" s="197" t="s">
        <v>4193</v>
      </c>
      <c r="B1066" s="197" t="s">
        <v>19771</v>
      </c>
      <c r="C1066" s="198">
        <v>45236</v>
      </c>
      <c r="D1066" s="199">
        <v>420</v>
      </c>
      <c r="E1066" s="197" t="s">
        <v>19595</v>
      </c>
      <c r="F1066" s="197" t="s">
        <v>19617</v>
      </c>
      <c r="G1066" s="197"/>
      <c r="H1066" s="197">
        <v>87</v>
      </c>
      <c r="I1066" s="197" t="s">
        <v>3225</v>
      </c>
      <c r="J1066" s="197" t="s">
        <v>17688</v>
      </c>
      <c r="K1066" s="229" t="s">
        <v>3228</v>
      </c>
      <c r="M1066" s="199">
        <v>70</v>
      </c>
      <c r="O1066" s="197" t="s">
        <v>19601</v>
      </c>
      <c r="Q1066" s="197" t="s">
        <v>3229</v>
      </c>
      <c r="S1066" s="57">
        <v>1</v>
      </c>
      <c r="T1066" s="197" t="s">
        <v>3229</v>
      </c>
      <c r="U1066" s="57" t="str">
        <f>VLOOKUP(A1066,'Individual Data'!$K$5:$AC$5544,12,FALSE)</f>
        <v>CFA</v>
      </c>
      <c r="V1066" s="14">
        <f>IFERROR(LOOKUP(H1066,{30,43,48,53,58,63,68,73,78,83,88,93,97},{42,47,52,57,62,67,72,77,82,87,92,99,100}),999)</f>
        <v>87</v>
      </c>
      <c r="X1066" s="57">
        <f>VLOOKUP(A1066,'Individual Data'!$K$5:$AC$5544,8,FALSE)</f>
        <v>4</v>
      </c>
      <c r="Y1066" s="57">
        <f>VLOOKUP(A1066,'Individual Data'!$K$5:$AC$5544,9,FALSE)</f>
        <v>2019</v>
      </c>
    </row>
    <row r="1067" spans="1:25" ht="15" customHeight="1" x14ac:dyDescent="0.25">
      <c r="A1067" s="197" t="s">
        <v>4197</v>
      </c>
      <c r="B1067" s="197" t="s">
        <v>19772</v>
      </c>
      <c r="C1067" s="198">
        <v>45216</v>
      </c>
      <c r="D1067" s="199">
        <v>24901</v>
      </c>
      <c r="E1067" s="197" t="s">
        <v>19595</v>
      </c>
      <c r="F1067" s="197" t="s">
        <v>17874</v>
      </c>
      <c r="G1067" s="197"/>
      <c r="H1067" s="197">
        <v>74</v>
      </c>
      <c r="I1067" s="197" t="s">
        <v>3225</v>
      </c>
      <c r="J1067" s="197" t="s">
        <v>19596</v>
      </c>
      <c r="K1067" s="228" t="s">
        <v>3196</v>
      </c>
      <c r="M1067" s="199">
        <v>70</v>
      </c>
      <c r="O1067" s="197" t="s">
        <v>19773</v>
      </c>
      <c r="Q1067" s="197" t="s">
        <v>3229</v>
      </c>
      <c r="S1067" s="57">
        <v>1</v>
      </c>
      <c r="T1067" s="197" t="s">
        <v>19598</v>
      </c>
      <c r="U1067" s="57" t="str">
        <f>VLOOKUP(A1067,'Individual Data'!$K$5:$AC$5544,12,FALSE)</f>
        <v>LFSO</v>
      </c>
      <c r="V1067" s="14">
        <f>IFERROR(LOOKUP(H1067,{30,43,48,53,58,63,68,73,78,83,88,93,97},{42,47,52,57,62,67,72,77,82,87,92,99,100}),999)</f>
        <v>77</v>
      </c>
      <c r="X1067" s="57">
        <f>VLOOKUP(A1067,'Individual Data'!$K$5:$AC$5544,8,FALSE)</f>
        <v>4</v>
      </c>
      <c r="Y1067" s="57">
        <f>VLOOKUP(A1067,'Individual Data'!$K$5:$AC$5544,9,FALSE)</f>
        <v>2019</v>
      </c>
    </row>
    <row r="1068" spans="1:25" ht="15" customHeight="1" x14ac:dyDescent="0.25">
      <c r="A1068" s="197" t="s">
        <v>4200</v>
      </c>
      <c r="B1068" s="197" t="s">
        <v>19774</v>
      </c>
      <c r="C1068" s="198">
        <v>45223</v>
      </c>
      <c r="D1068" s="199">
        <v>2096</v>
      </c>
      <c r="E1068" s="197" t="s">
        <v>19595</v>
      </c>
      <c r="F1068" s="197" t="s">
        <v>19617</v>
      </c>
      <c r="G1068" s="197"/>
      <c r="H1068" s="197">
        <v>86</v>
      </c>
      <c r="I1068" s="197" t="s">
        <v>3085</v>
      </c>
      <c r="J1068" s="197" t="s">
        <v>19596</v>
      </c>
      <c r="K1068" s="57" t="s">
        <v>3196</v>
      </c>
      <c r="M1068" s="199">
        <v>70</v>
      </c>
      <c r="O1068" s="197" t="s">
        <v>19775</v>
      </c>
      <c r="Q1068" s="197" t="s">
        <v>3229</v>
      </c>
      <c r="S1068" s="57">
        <v>1</v>
      </c>
      <c r="T1068" s="197" t="s">
        <v>19598</v>
      </c>
      <c r="U1068" s="57" t="str">
        <f>VLOOKUP(A1068,'Individual Data'!$K$5:$AC$5544,12,FALSE)</f>
        <v>Unassigned</v>
      </c>
      <c r="V1068" s="14">
        <f>IFERROR(LOOKUP(H1068,{30,43,48,53,58,63,68,73,78,83,88,93,97},{42,47,52,57,62,67,72,77,82,87,92,99,100}),999)</f>
        <v>87</v>
      </c>
      <c r="X1068" s="57" t="str">
        <f>VLOOKUP(A1068,'Individual Data'!$K$5:$AC$5544,8,FALSE)</f>
        <v>NA</v>
      </c>
      <c r="Y1068" s="57" t="str">
        <f>VLOOKUP(A1068,'Individual Data'!$K$5:$AC$5544,9,FALSE)</f>
        <v>U</v>
      </c>
    </row>
    <row r="1069" spans="1:25" ht="15" customHeight="1" x14ac:dyDescent="0.25">
      <c r="A1069" s="197" t="s">
        <v>4203</v>
      </c>
      <c r="B1069" s="197" t="s">
        <v>19776</v>
      </c>
      <c r="C1069" s="198">
        <v>45216</v>
      </c>
      <c r="D1069" s="199">
        <v>48</v>
      </c>
      <c r="E1069" s="197" t="s">
        <v>19595</v>
      </c>
      <c r="F1069" s="197" t="s">
        <v>19617</v>
      </c>
      <c r="G1069" s="197"/>
      <c r="H1069" s="197">
        <v>91</v>
      </c>
      <c r="I1069" s="197" t="s">
        <v>3225</v>
      </c>
      <c r="J1069" s="197" t="s">
        <v>19596</v>
      </c>
      <c r="K1069" s="57" t="s">
        <v>3196</v>
      </c>
      <c r="M1069" s="199">
        <v>70</v>
      </c>
      <c r="O1069" s="197" t="s">
        <v>19777</v>
      </c>
      <c r="Q1069" s="197" t="s">
        <v>3229</v>
      </c>
      <c r="S1069" s="57">
        <v>1</v>
      </c>
      <c r="T1069" s="197" t="s">
        <v>19598</v>
      </c>
      <c r="U1069" s="57" t="str">
        <f>VLOOKUP(A1069,'Individual Data'!$K$5:$AC$5544,12,FALSE)</f>
        <v>NPTH</v>
      </c>
      <c r="V1069" s="14">
        <f>IFERROR(LOOKUP(H1069,{30,43,48,53,58,63,68,73,78,83,88,93,97},{42,47,52,57,62,67,72,77,82,87,92,99,100}),999)</f>
        <v>92</v>
      </c>
      <c r="X1069" s="57">
        <f>VLOOKUP(A1069,'Individual Data'!$K$5:$AC$5544,8,FALSE)</f>
        <v>4</v>
      </c>
      <c r="Y1069" s="57">
        <f>VLOOKUP(A1069,'Individual Data'!$K$5:$AC$5544,9,FALSE)</f>
        <v>2019</v>
      </c>
    </row>
    <row r="1070" spans="1:25" ht="15" customHeight="1" x14ac:dyDescent="0.25">
      <c r="A1070" s="197" t="s">
        <v>4210</v>
      </c>
      <c r="B1070" s="197" t="s">
        <v>19778</v>
      </c>
      <c r="C1070" s="198">
        <v>45230</v>
      </c>
      <c r="D1070" s="199">
        <v>3134</v>
      </c>
      <c r="E1070" s="197" t="s">
        <v>19595</v>
      </c>
      <c r="F1070" s="197" t="s">
        <v>19617</v>
      </c>
      <c r="G1070" s="197"/>
      <c r="H1070" s="197">
        <v>86</v>
      </c>
      <c r="I1070" s="197" t="s">
        <v>3085</v>
      </c>
      <c r="J1070" s="197" t="s">
        <v>17688</v>
      </c>
      <c r="K1070" s="229" t="s">
        <v>3228</v>
      </c>
      <c r="M1070" s="199">
        <v>70</v>
      </c>
      <c r="O1070" s="197" t="s">
        <v>19601</v>
      </c>
      <c r="Q1070" s="197" t="s">
        <v>3229</v>
      </c>
      <c r="S1070" s="57">
        <v>1</v>
      </c>
      <c r="T1070" s="197" t="s">
        <v>3229</v>
      </c>
      <c r="U1070" s="57" t="str">
        <f>VLOOKUP(A1070,'Individual Data'!$K$5:$AC$5544,12,FALSE)</f>
        <v>NLVA</v>
      </c>
      <c r="V1070" s="14">
        <f>IFERROR(LOOKUP(H1070,{30,43,48,53,58,63,68,73,78,83,88,93,97},{42,47,52,57,62,67,72,77,82,87,92,99,100}),999)</f>
        <v>87</v>
      </c>
      <c r="X1070" s="57">
        <f>VLOOKUP(A1070,'Individual Data'!$K$5:$AC$5544,8,FALSE)</f>
        <v>4</v>
      </c>
      <c r="Y1070" s="57">
        <f>VLOOKUP(A1070,'Individual Data'!$K$5:$AC$5544,9,FALSE)</f>
        <v>2019</v>
      </c>
    </row>
    <row r="1071" spans="1:25" ht="15" customHeight="1" x14ac:dyDescent="0.25">
      <c r="A1071" s="197" t="s">
        <v>4213</v>
      </c>
      <c r="B1071" s="197" t="s">
        <v>19779</v>
      </c>
      <c r="C1071" s="198">
        <v>45223</v>
      </c>
      <c r="D1071" s="199">
        <v>2023</v>
      </c>
      <c r="E1071" s="197" t="s">
        <v>19595</v>
      </c>
      <c r="F1071" s="197" t="s">
        <v>19617</v>
      </c>
      <c r="G1071" s="197"/>
      <c r="H1071" s="197">
        <v>86</v>
      </c>
      <c r="I1071" s="197" t="s">
        <v>3085</v>
      </c>
      <c r="J1071" s="197" t="s">
        <v>19596</v>
      </c>
      <c r="K1071" s="228" t="s">
        <v>3196</v>
      </c>
      <c r="M1071" s="199">
        <v>70</v>
      </c>
      <c r="O1071" s="197" t="s">
        <v>19780</v>
      </c>
      <c r="Q1071" s="197" t="s">
        <v>3229</v>
      </c>
      <c r="S1071" s="57">
        <v>1</v>
      </c>
      <c r="T1071" s="197" t="s">
        <v>19607</v>
      </c>
      <c r="U1071" s="57" t="str">
        <f>VLOOKUP(A1071,'Individual Data'!$K$5:$AC$5544,12,FALSE)</f>
        <v>LFH UNK</v>
      </c>
      <c r="V1071" s="14">
        <f>IFERROR(LOOKUP(H1071,{30,43,48,53,58,63,68,73,78,83,88,93,97},{42,47,52,57,62,67,72,77,82,87,92,99,100}),999)</f>
        <v>87</v>
      </c>
      <c r="X1071" s="57">
        <f>VLOOKUP(A1071,'Individual Data'!$K$5:$AC$5544,8,FALSE)</f>
        <v>5</v>
      </c>
      <c r="Y1071" s="57">
        <f>VLOOKUP(A1071,'Individual Data'!$K$5:$AC$5544,9,FALSE)</f>
        <v>2018</v>
      </c>
    </row>
    <row r="1072" spans="1:25" ht="15" customHeight="1" x14ac:dyDescent="0.25">
      <c r="A1072" s="197" t="s">
        <v>4216</v>
      </c>
      <c r="B1072" s="197" t="s">
        <v>19781</v>
      </c>
      <c r="C1072" s="198">
        <v>45236</v>
      </c>
      <c r="D1072" s="199">
        <v>4102</v>
      </c>
      <c r="E1072" s="197" t="s">
        <v>19595</v>
      </c>
      <c r="F1072" s="197" t="s">
        <v>19617</v>
      </c>
      <c r="G1072" s="197"/>
      <c r="H1072" s="197">
        <v>82</v>
      </c>
      <c r="I1072" s="197" t="s">
        <v>3085</v>
      </c>
      <c r="J1072" s="197" t="s">
        <v>17688</v>
      </c>
      <c r="K1072" s="229" t="s">
        <v>3228</v>
      </c>
      <c r="M1072" s="199">
        <v>70</v>
      </c>
      <c r="O1072" s="197" t="s">
        <v>19601</v>
      </c>
      <c r="Q1072" s="197" t="s">
        <v>3229</v>
      </c>
      <c r="S1072" s="57">
        <v>1</v>
      </c>
      <c r="T1072" s="197" t="s">
        <v>3229</v>
      </c>
      <c r="U1072" s="57" t="str">
        <f>VLOOKUP(A1072,'Individual Data'!$K$5:$AC$5544,12,FALSE)</f>
        <v>BCA1</v>
      </c>
      <c r="V1072" s="14">
        <f>IFERROR(LOOKUP(H1072,{30,43,48,53,58,63,68,73,78,83,88,93,97},{42,47,52,57,62,67,72,77,82,87,92,99,100}),999)</f>
        <v>82</v>
      </c>
      <c r="X1072" s="57">
        <f>VLOOKUP(A1072,'Individual Data'!$K$5:$AC$5544,8,FALSE)</f>
        <v>4</v>
      </c>
      <c r="Y1072" s="57">
        <f>VLOOKUP(A1072,'Individual Data'!$K$5:$AC$5544,9,FALSE)</f>
        <v>2019</v>
      </c>
    </row>
    <row r="1073" spans="1:25" ht="15" customHeight="1" x14ac:dyDescent="0.25">
      <c r="A1073" s="197" t="s">
        <v>4220</v>
      </c>
      <c r="B1073" s="197" t="s">
        <v>19782</v>
      </c>
      <c r="C1073" s="198">
        <v>45160</v>
      </c>
      <c r="D1073" s="199">
        <v>24507</v>
      </c>
      <c r="E1073" s="197" t="s">
        <v>19595</v>
      </c>
      <c r="F1073" s="197" t="s">
        <v>17699</v>
      </c>
      <c r="G1073" s="197"/>
      <c r="H1073" s="197">
        <v>89</v>
      </c>
      <c r="I1073" s="197" t="s">
        <v>3085</v>
      </c>
      <c r="J1073" s="197" t="s">
        <v>19596</v>
      </c>
      <c r="K1073" s="228" t="s">
        <v>3196</v>
      </c>
      <c r="M1073" s="199">
        <v>70</v>
      </c>
      <c r="O1073" s="197" t="s">
        <v>19783</v>
      </c>
      <c r="Q1073" s="197" t="s">
        <v>3229</v>
      </c>
      <c r="S1073" s="57">
        <v>1</v>
      </c>
      <c r="T1073" s="197" t="s">
        <v>19607</v>
      </c>
      <c r="U1073" s="57" t="str">
        <f>VLOOKUP(A1073,'Individual Data'!$K$5:$AC$5544,12,FALSE)</f>
        <v>Unassigned</v>
      </c>
      <c r="V1073" s="14">
        <f>IFERROR(LOOKUP(H1073,{30,43,48,53,58,63,68,73,78,83,88,93,97},{42,47,52,57,62,67,72,77,82,87,92,99,100}),999)</f>
        <v>92</v>
      </c>
      <c r="X1073" s="57" t="str">
        <f>VLOOKUP(A1073,'Individual Data'!$K$5:$AC$5544,8,FALSE)</f>
        <v>NA</v>
      </c>
      <c r="Y1073" s="57" t="str">
        <f>VLOOKUP(A1073,'Individual Data'!$K$5:$AC$5544,9,FALSE)</f>
        <v>U</v>
      </c>
    </row>
    <row r="1074" spans="1:25" ht="15" customHeight="1" x14ac:dyDescent="0.25">
      <c r="A1074" s="197" t="s">
        <v>4230</v>
      </c>
      <c r="B1074" s="197" t="s">
        <v>19784</v>
      </c>
      <c r="C1074" s="198">
        <v>45223</v>
      </c>
      <c r="D1074" s="199">
        <v>2067</v>
      </c>
      <c r="E1074" s="197" t="s">
        <v>19595</v>
      </c>
      <c r="F1074" s="197" t="s">
        <v>19617</v>
      </c>
      <c r="G1074" s="197"/>
      <c r="H1074" s="197">
        <v>85</v>
      </c>
      <c r="I1074" s="197" t="s">
        <v>3085</v>
      </c>
      <c r="J1074" s="197" t="s">
        <v>19596</v>
      </c>
      <c r="K1074" s="57" t="s">
        <v>3196</v>
      </c>
      <c r="M1074" s="199">
        <v>70</v>
      </c>
      <c r="O1074" s="197" t="s">
        <v>19785</v>
      </c>
      <c r="Q1074" s="197" t="s">
        <v>3229</v>
      </c>
      <c r="S1074" s="57">
        <v>1</v>
      </c>
      <c r="T1074" s="197" t="s">
        <v>19598</v>
      </c>
      <c r="U1074" s="57" t="str">
        <f>VLOOKUP(A1074,'Individual Data'!$K$5:$AC$5544,12,FALSE)</f>
        <v>Unassigned</v>
      </c>
      <c r="V1074" s="14">
        <f>IFERROR(LOOKUP(H1074,{30,43,48,53,58,63,68,73,78,83,88,93,97},{42,47,52,57,62,67,72,77,82,87,92,99,100}),999)</f>
        <v>87</v>
      </c>
      <c r="X1074" s="57" t="str">
        <f>VLOOKUP(A1074,'Individual Data'!$K$5:$AC$5544,8,FALSE)</f>
        <v>NA</v>
      </c>
      <c r="Y1074" s="57" t="str">
        <f>VLOOKUP(A1074,'Individual Data'!$K$5:$AC$5544,9,FALSE)</f>
        <v>U</v>
      </c>
    </row>
    <row r="1075" spans="1:25" ht="15" customHeight="1" x14ac:dyDescent="0.25">
      <c r="A1075" s="197" t="s">
        <v>4233</v>
      </c>
      <c r="B1075" s="197" t="s">
        <v>19786</v>
      </c>
      <c r="C1075" s="198">
        <v>45230</v>
      </c>
      <c r="D1075" s="199">
        <v>3020</v>
      </c>
      <c r="E1075" s="197" t="s">
        <v>19595</v>
      </c>
      <c r="F1075" s="197" t="s">
        <v>19617</v>
      </c>
      <c r="G1075" s="197"/>
      <c r="H1075" s="197">
        <v>83</v>
      </c>
      <c r="I1075" s="197" t="s">
        <v>3085</v>
      </c>
      <c r="J1075" s="197" t="s">
        <v>19596</v>
      </c>
      <c r="K1075" s="57" t="s">
        <v>3196</v>
      </c>
      <c r="M1075" s="199">
        <v>70</v>
      </c>
      <c r="O1075" s="197" t="s">
        <v>19787</v>
      </c>
      <c r="Q1075" s="197" t="s">
        <v>3229</v>
      </c>
      <c r="S1075" s="57">
        <v>1</v>
      </c>
      <c r="T1075" s="197" t="s">
        <v>19598</v>
      </c>
      <c r="U1075" s="57" t="str">
        <f>VLOOKUP(A1075,'Individual Data'!$K$5:$AC$5544,12,FALSE)</f>
        <v>IPCSR</v>
      </c>
      <c r="V1075" s="14">
        <f>IFERROR(LOOKUP(H1075,{30,43,48,53,58,63,68,73,78,83,88,93,97},{42,47,52,57,62,67,72,77,82,87,92,99,100}),999)</f>
        <v>87</v>
      </c>
      <c r="X1075" s="57">
        <f>VLOOKUP(A1075,'Individual Data'!$K$5:$AC$5544,8,FALSE)</f>
        <v>4</v>
      </c>
      <c r="Y1075" s="57">
        <f>VLOOKUP(A1075,'Individual Data'!$K$5:$AC$5544,9,FALSE)</f>
        <v>2019</v>
      </c>
    </row>
    <row r="1076" spans="1:25" ht="15" customHeight="1" x14ac:dyDescent="0.25">
      <c r="A1076" s="197" t="s">
        <v>4235</v>
      </c>
      <c r="B1076" s="197" t="s">
        <v>19788</v>
      </c>
      <c r="C1076" s="198">
        <v>45223</v>
      </c>
      <c r="D1076" s="199">
        <v>97</v>
      </c>
      <c r="E1076" s="197" t="s">
        <v>19595</v>
      </c>
      <c r="F1076" s="197" t="s">
        <v>19617</v>
      </c>
      <c r="G1076" s="197"/>
      <c r="H1076" s="197">
        <v>78</v>
      </c>
      <c r="I1076" s="197" t="s">
        <v>3225</v>
      </c>
      <c r="J1076" s="197" t="s">
        <v>19596</v>
      </c>
      <c r="K1076" s="57" t="s">
        <v>3196</v>
      </c>
      <c r="M1076" s="199">
        <v>70</v>
      </c>
      <c r="O1076" s="197" t="s">
        <v>19789</v>
      </c>
      <c r="Q1076" s="197" t="s">
        <v>3229</v>
      </c>
      <c r="S1076" s="57">
        <v>1</v>
      </c>
      <c r="T1076" s="197" t="s">
        <v>19598</v>
      </c>
      <c r="U1076" s="57" t="str">
        <f>VLOOKUP(A1076,'Individual Data'!$K$5:$AC$5544,12,FALSE)</f>
        <v>BCA1</v>
      </c>
      <c r="V1076" s="14">
        <f>IFERROR(LOOKUP(H1076,{30,43,48,53,58,63,68,73,78,83,88,93,97},{42,47,52,57,62,67,72,77,82,87,92,99,100}),999)</f>
        <v>82</v>
      </c>
      <c r="X1076" s="57">
        <f>VLOOKUP(A1076,'Individual Data'!$K$5:$AC$5544,8,FALSE)</f>
        <v>4</v>
      </c>
      <c r="Y1076" s="57">
        <f>VLOOKUP(A1076,'Individual Data'!$K$5:$AC$5544,9,FALSE)</f>
        <v>2019</v>
      </c>
    </row>
    <row r="1077" spans="1:25" ht="15" customHeight="1" x14ac:dyDescent="0.25">
      <c r="A1077" s="197" t="s">
        <v>4238</v>
      </c>
      <c r="B1077" s="197" t="s">
        <v>19790</v>
      </c>
      <c r="C1077" s="198">
        <v>45230</v>
      </c>
      <c r="D1077" s="199">
        <v>3024</v>
      </c>
      <c r="E1077" s="197" t="s">
        <v>19595</v>
      </c>
      <c r="F1077" s="197" t="s">
        <v>19617</v>
      </c>
      <c r="G1077" s="197"/>
      <c r="H1077" s="197">
        <v>77</v>
      </c>
      <c r="I1077" s="197" t="s">
        <v>3085</v>
      </c>
      <c r="J1077" s="197" t="s">
        <v>19596</v>
      </c>
      <c r="K1077" s="57" t="s">
        <v>3196</v>
      </c>
      <c r="M1077" s="199">
        <v>70</v>
      </c>
      <c r="O1077" s="197" t="s">
        <v>19791</v>
      </c>
      <c r="Q1077" s="197" t="s">
        <v>3229</v>
      </c>
      <c r="S1077" s="57">
        <v>1</v>
      </c>
      <c r="T1077" s="197" t="s">
        <v>19598</v>
      </c>
      <c r="U1077" s="57" t="str">
        <f>VLOOKUP(A1077,'Individual Data'!$K$5:$AC$5544,12,FALSE)</f>
        <v>IPCSR</v>
      </c>
      <c r="V1077" s="14">
        <f>IFERROR(LOOKUP(H1077,{30,43,48,53,58,63,68,73,78,83,88,93,97},{42,47,52,57,62,67,72,77,82,87,92,99,100}),999)</f>
        <v>77</v>
      </c>
      <c r="X1077" s="57">
        <f>VLOOKUP(A1077,'Individual Data'!$K$5:$AC$5544,8,FALSE)</f>
        <v>4</v>
      </c>
      <c r="Y1077" s="57">
        <f>VLOOKUP(A1077,'Individual Data'!$K$5:$AC$5544,9,FALSE)</f>
        <v>2019</v>
      </c>
    </row>
    <row r="1078" spans="1:25" ht="15" customHeight="1" x14ac:dyDescent="0.25">
      <c r="A1078" s="197" t="s">
        <v>4241</v>
      </c>
      <c r="B1078" s="197" t="s">
        <v>19792</v>
      </c>
      <c r="C1078" s="198">
        <v>45223</v>
      </c>
      <c r="D1078" s="199">
        <v>2089</v>
      </c>
      <c r="E1078" s="197" t="s">
        <v>19595</v>
      </c>
      <c r="F1078" s="197" t="s">
        <v>19617</v>
      </c>
      <c r="G1078" s="197"/>
      <c r="H1078" s="197">
        <v>86</v>
      </c>
      <c r="I1078" s="197" t="s">
        <v>3085</v>
      </c>
      <c r="J1078" s="197" t="s">
        <v>19596</v>
      </c>
      <c r="K1078" s="57" t="s">
        <v>3196</v>
      </c>
      <c r="M1078" s="199">
        <v>70</v>
      </c>
      <c r="O1078" s="197" t="s">
        <v>19793</v>
      </c>
      <c r="Q1078" s="197" t="s">
        <v>17769</v>
      </c>
      <c r="S1078" s="57">
        <v>1</v>
      </c>
      <c r="T1078" s="197" t="s">
        <v>19794</v>
      </c>
      <c r="U1078" s="57" t="str">
        <f>VLOOKUP(A1078,'Individual Data'!$K$5:$AC$5544,12,FALSE)</f>
        <v>Unassigned</v>
      </c>
      <c r="V1078" s="14">
        <f>IFERROR(LOOKUP(H1078,{30,43,48,53,58,63,68,73,78,83,88,93,97},{42,47,52,57,62,67,72,77,82,87,92,99,100}),999)</f>
        <v>87</v>
      </c>
      <c r="X1078" s="57" t="str">
        <f>VLOOKUP(A1078,'Individual Data'!$K$5:$AC$5544,8,FALSE)</f>
        <v>NA</v>
      </c>
      <c r="Y1078" s="57" t="str">
        <f>VLOOKUP(A1078,'Individual Data'!$K$5:$AC$5544,9,FALSE)</f>
        <v>U</v>
      </c>
    </row>
    <row r="1079" spans="1:25" ht="15" customHeight="1" x14ac:dyDescent="0.25">
      <c r="A1079" s="197" t="s">
        <v>4247</v>
      </c>
      <c r="B1079" s="197" t="s">
        <v>19795</v>
      </c>
      <c r="C1079" s="198">
        <v>45236</v>
      </c>
      <c r="D1079" s="199">
        <v>25356</v>
      </c>
      <c r="E1079" s="197" t="s">
        <v>19595</v>
      </c>
      <c r="F1079" s="197" t="s">
        <v>17699</v>
      </c>
      <c r="G1079" s="197"/>
      <c r="H1079" s="197">
        <v>78</v>
      </c>
      <c r="I1079" s="197" t="s">
        <v>3085</v>
      </c>
      <c r="J1079" s="197" t="s">
        <v>19596</v>
      </c>
      <c r="K1079" s="57" t="s">
        <v>3196</v>
      </c>
      <c r="M1079" s="199">
        <v>70</v>
      </c>
      <c r="O1079" s="197" t="s">
        <v>19796</v>
      </c>
      <c r="Q1079" s="197" t="s">
        <v>3229</v>
      </c>
      <c r="S1079" s="57">
        <v>1</v>
      </c>
      <c r="T1079" s="197" t="s">
        <v>3229</v>
      </c>
      <c r="U1079" s="57" t="str">
        <f>VLOOKUP(A1079,'Individual Data'!$K$5:$AC$5544,12,FALSE)</f>
        <v>IPCSR</v>
      </c>
      <c r="V1079" s="14">
        <f>IFERROR(LOOKUP(H1079,{30,43,48,53,58,63,68,73,78,83,88,93,97},{42,47,52,57,62,67,72,77,82,87,92,99,100}),999)</f>
        <v>82</v>
      </c>
      <c r="X1079" s="57">
        <f>VLOOKUP(A1079,'Individual Data'!$K$5:$AC$5544,8,FALSE)</f>
        <v>4</v>
      </c>
      <c r="Y1079" s="57">
        <f>VLOOKUP(A1079,'Individual Data'!$K$5:$AC$5544,9,FALSE)</f>
        <v>2019</v>
      </c>
    </row>
    <row r="1080" spans="1:25" ht="15" customHeight="1" x14ac:dyDescent="0.25">
      <c r="A1080" s="197" t="s">
        <v>4249</v>
      </c>
      <c r="B1080" s="197" t="s">
        <v>19797</v>
      </c>
      <c r="C1080" s="198">
        <v>45216</v>
      </c>
      <c r="D1080" s="199">
        <v>1050</v>
      </c>
      <c r="E1080" s="197" t="s">
        <v>19595</v>
      </c>
      <c r="F1080" s="197" t="s">
        <v>19617</v>
      </c>
      <c r="G1080" s="197"/>
      <c r="H1080" s="197">
        <v>81</v>
      </c>
      <c r="I1080" s="197" t="s">
        <v>3085</v>
      </c>
      <c r="J1080" s="197" t="s">
        <v>17688</v>
      </c>
      <c r="K1080" s="229" t="s">
        <v>3228</v>
      </c>
      <c r="M1080" s="199">
        <v>70</v>
      </c>
      <c r="O1080" s="197" t="s">
        <v>19601</v>
      </c>
      <c r="Q1080" s="197" t="s">
        <v>3229</v>
      </c>
      <c r="S1080" s="57">
        <v>1</v>
      </c>
      <c r="T1080" s="197" t="s">
        <v>3229</v>
      </c>
      <c r="U1080" s="57" t="str">
        <f>VLOOKUP(A1080,'Individual Data'!$K$5:$AC$5544,12,FALSE)</f>
        <v>Unassigned AD</v>
      </c>
      <c r="V1080" s="14">
        <f>IFERROR(LOOKUP(H1080,{30,43,48,53,58,63,68,73,78,83,88,93,97},{42,47,52,57,62,67,72,77,82,87,92,99,100}),999)</f>
        <v>82</v>
      </c>
      <c r="X1080" s="57" t="str">
        <f>VLOOKUP(A1080,'Individual Data'!$K$5:$AC$5544,8,FALSE)</f>
        <v>NA</v>
      </c>
      <c r="Y1080" s="57" t="str">
        <f>VLOOKUP(A1080,'Individual Data'!$K$5:$AC$5544,9,FALSE)</f>
        <v>U</v>
      </c>
    </row>
    <row r="1081" spans="1:25" ht="15" customHeight="1" x14ac:dyDescent="0.25">
      <c r="A1081" s="197" t="s">
        <v>4252</v>
      </c>
      <c r="B1081" s="197" t="s">
        <v>19798</v>
      </c>
      <c r="C1081" s="198">
        <v>45223</v>
      </c>
      <c r="D1081" s="199">
        <v>81</v>
      </c>
      <c r="E1081" s="197" t="s">
        <v>19595</v>
      </c>
      <c r="F1081" s="197" t="s">
        <v>19617</v>
      </c>
      <c r="G1081" s="197"/>
      <c r="H1081" s="197">
        <v>79</v>
      </c>
      <c r="I1081" s="197" t="s">
        <v>3225</v>
      </c>
      <c r="J1081" s="197" t="s">
        <v>19596</v>
      </c>
      <c r="K1081" s="228" t="s">
        <v>3196</v>
      </c>
      <c r="M1081" s="199">
        <v>70</v>
      </c>
      <c r="O1081" s="197" t="s">
        <v>19799</v>
      </c>
      <c r="Q1081" s="197" t="s">
        <v>3229</v>
      </c>
      <c r="S1081" s="57">
        <v>1</v>
      </c>
      <c r="T1081" s="197" t="s">
        <v>3229</v>
      </c>
      <c r="U1081" s="57" t="str">
        <f>VLOOKUP(A1081,'Individual Data'!$K$5:$AC$5544,12,FALSE)</f>
        <v>BCA1</v>
      </c>
      <c r="V1081" s="14">
        <f>IFERROR(LOOKUP(H1081,{30,43,48,53,58,63,68,73,78,83,88,93,97},{42,47,52,57,62,67,72,77,82,87,92,99,100}),999)</f>
        <v>82</v>
      </c>
      <c r="X1081" s="57">
        <f>VLOOKUP(A1081,'Individual Data'!$K$5:$AC$5544,8,FALSE)</f>
        <v>4</v>
      </c>
      <c r="Y1081" s="57">
        <f>VLOOKUP(A1081,'Individual Data'!$K$5:$AC$5544,9,FALSE)</f>
        <v>2019</v>
      </c>
    </row>
    <row r="1082" spans="1:25" ht="15" customHeight="1" x14ac:dyDescent="0.25">
      <c r="A1082" s="197" t="s">
        <v>4255</v>
      </c>
      <c r="B1082" s="197" t="s">
        <v>19800</v>
      </c>
      <c r="C1082" s="198">
        <v>45223</v>
      </c>
      <c r="D1082" s="199">
        <v>2057</v>
      </c>
      <c r="E1082" s="197" t="s">
        <v>19595</v>
      </c>
      <c r="F1082" s="197" t="s">
        <v>19617</v>
      </c>
      <c r="G1082" s="197"/>
      <c r="H1082" s="197">
        <v>81</v>
      </c>
      <c r="I1082" s="197" t="s">
        <v>3085</v>
      </c>
      <c r="J1082" s="197" t="s">
        <v>17688</v>
      </c>
      <c r="K1082" s="229" t="s">
        <v>3228</v>
      </c>
      <c r="M1082" s="199">
        <v>70</v>
      </c>
      <c r="O1082" s="197" t="s">
        <v>19601</v>
      </c>
      <c r="Q1082" s="197" t="s">
        <v>3229</v>
      </c>
      <c r="S1082" s="57">
        <v>1</v>
      </c>
      <c r="T1082" s="197" t="s">
        <v>3229</v>
      </c>
      <c r="U1082" s="57" t="str">
        <f>VLOOKUP(A1082,'Individual Data'!$K$5:$AC$5544,12,FALSE)</f>
        <v>CJA2</v>
      </c>
      <c r="V1082" s="14">
        <f>IFERROR(LOOKUP(H1082,{30,43,48,53,58,63,68,73,78,83,88,93,97},{42,47,52,57,62,67,72,77,82,87,92,99,100}),999)</f>
        <v>82</v>
      </c>
      <c r="X1082" s="57">
        <f>VLOOKUP(A1082,'Individual Data'!$K$5:$AC$5544,8,FALSE)</f>
        <v>4</v>
      </c>
      <c r="Y1082" s="57">
        <f>VLOOKUP(A1082,'Individual Data'!$K$5:$AC$5544,9,FALSE)</f>
        <v>2019</v>
      </c>
    </row>
    <row r="1083" spans="1:25" ht="15" customHeight="1" x14ac:dyDescent="0.25">
      <c r="A1083" s="197" t="s">
        <v>4260</v>
      </c>
      <c r="B1083" s="197" t="s">
        <v>19801</v>
      </c>
      <c r="C1083" s="198">
        <v>45230</v>
      </c>
      <c r="D1083" s="199">
        <v>296</v>
      </c>
      <c r="E1083" s="197" t="s">
        <v>19595</v>
      </c>
      <c r="F1083" s="197" t="s">
        <v>19617</v>
      </c>
      <c r="G1083" s="197"/>
      <c r="H1083" s="197">
        <v>78</v>
      </c>
      <c r="I1083" s="197" t="s">
        <v>3225</v>
      </c>
      <c r="J1083" s="197" t="s">
        <v>19596</v>
      </c>
      <c r="K1083" s="228" t="s">
        <v>3196</v>
      </c>
      <c r="M1083" s="199">
        <v>70</v>
      </c>
      <c r="O1083" s="197" t="s">
        <v>19802</v>
      </c>
      <c r="Q1083" s="197" t="s">
        <v>3229</v>
      </c>
      <c r="S1083" s="57">
        <v>1</v>
      </c>
      <c r="T1083" s="197" t="s">
        <v>19598</v>
      </c>
      <c r="U1083" s="57" t="str">
        <f>VLOOKUP(A1083,'Individual Data'!$K$5:$AC$5544,12,FALSE)</f>
        <v>IPCSR</v>
      </c>
      <c r="V1083" s="14">
        <f>IFERROR(LOOKUP(H1083,{30,43,48,53,58,63,68,73,78,83,88,93,97},{42,47,52,57,62,67,72,77,82,87,92,99,100}),999)</f>
        <v>82</v>
      </c>
      <c r="X1083" s="57">
        <f>VLOOKUP(A1083,'Individual Data'!$K$5:$AC$5544,8,FALSE)</f>
        <v>4</v>
      </c>
      <c r="Y1083" s="57">
        <f>VLOOKUP(A1083,'Individual Data'!$K$5:$AC$5544,9,FALSE)</f>
        <v>2019</v>
      </c>
    </row>
    <row r="1084" spans="1:25" ht="15" customHeight="1" x14ac:dyDescent="0.25">
      <c r="A1084" s="197" t="s">
        <v>4263</v>
      </c>
      <c r="B1084" s="197" t="s">
        <v>19803</v>
      </c>
      <c r="C1084" s="198">
        <v>45223</v>
      </c>
      <c r="D1084" s="199">
        <v>2118</v>
      </c>
      <c r="E1084" s="197" t="s">
        <v>19595</v>
      </c>
      <c r="F1084" s="197" t="s">
        <v>19617</v>
      </c>
      <c r="G1084" s="197"/>
      <c r="H1084" s="197">
        <v>80.5</v>
      </c>
      <c r="I1084" s="197" t="s">
        <v>3085</v>
      </c>
      <c r="J1084" s="197" t="s">
        <v>19596</v>
      </c>
      <c r="K1084" s="57" t="s">
        <v>3196</v>
      </c>
      <c r="M1084" s="199">
        <v>70</v>
      </c>
      <c r="O1084" s="197" t="s">
        <v>19804</v>
      </c>
      <c r="Q1084" s="197" t="s">
        <v>3229</v>
      </c>
      <c r="S1084" s="57">
        <v>1</v>
      </c>
      <c r="T1084" s="197" t="s">
        <v>19598</v>
      </c>
      <c r="U1084" s="57" t="str">
        <f>VLOOKUP(A1084,'Individual Data'!$K$5:$AC$5544,12,FALSE)</f>
        <v>Unassigned</v>
      </c>
      <c r="V1084" s="14">
        <f>IFERROR(LOOKUP(H1084,{30,43,48,53,58,63,68,73,78,83,88,93,97},{42,47,52,57,62,67,72,77,82,87,92,99,100}),999)</f>
        <v>82</v>
      </c>
      <c r="X1084" s="57" t="str">
        <f>VLOOKUP(A1084,'Individual Data'!$K$5:$AC$5544,8,FALSE)</f>
        <v>NA</v>
      </c>
      <c r="Y1084" s="57" t="str">
        <f>VLOOKUP(A1084,'Individual Data'!$K$5:$AC$5544,9,FALSE)</f>
        <v>U</v>
      </c>
    </row>
    <row r="1085" spans="1:25" ht="15" customHeight="1" x14ac:dyDescent="0.25">
      <c r="A1085" s="197" t="s">
        <v>4266</v>
      </c>
      <c r="B1085" s="197" t="s">
        <v>19805</v>
      </c>
      <c r="C1085" s="198">
        <v>45160</v>
      </c>
      <c r="D1085" s="199">
        <v>24505</v>
      </c>
      <c r="E1085" s="197" t="s">
        <v>19595</v>
      </c>
      <c r="F1085" s="197" t="s">
        <v>17699</v>
      </c>
      <c r="G1085" s="197"/>
      <c r="H1085" s="197">
        <v>81</v>
      </c>
      <c r="I1085" s="197" t="s">
        <v>3225</v>
      </c>
      <c r="J1085" s="197" t="s">
        <v>19596</v>
      </c>
      <c r="K1085" s="57" t="s">
        <v>3196</v>
      </c>
      <c r="M1085" s="199">
        <v>70</v>
      </c>
      <c r="O1085" s="197" t="s">
        <v>19806</v>
      </c>
      <c r="Q1085" s="197" t="s">
        <v>3229</v>
      </c>
      <c r="S1085" s="57">
        <v>1</v>
      </c>
      <c r="T1085" s="197" t="s">
        <v>19598</v>
      </c>
      <c r="U1085" s="57" t="str">
        <f>VLOOKUP(A1085,'Individual Data'!$K$5:$AC$5544,12,FALSE)</f>
        <v>LFSO</v>
      </c>
      <c r="V1085" s="14">
        <f>IFERROR(LOOKUP(H1085,{30,43,48,53,58,63,68,73,78,83,88,93,97},{42,47,52,57,62,67,72,77,82,87,92,99,100}),999)</f>
        <v>82</v>
      </c>
      <c r="X1085" s="57">
        <f>VLOOKUP(A1085,'Individual Data'!$K$5:$AC$5544,8,FALSE)</f>
        <v>4</v>
      </c>
      <c r="Y1085" s="57">
        <f>VLOOKUP(A1085,'Individual Data'!$K$5:$AC$5544,9,FALSE)</f>
        <v>2019</v>
      </c>
    </row>
    <row r="1086" spans="1:25" ht="15" customHeight="1" x14ac:dyDescent="0.25">
      <c r="A1086" s="197" t="s">
        <v>4270</v>
      </c>
      <c r="B1086" s="197" t="s">
        <v>19807</v>
      </c>
      <c r="C1086" s="198">
        <v>45230</v>
      </c>
      <c r="D1086" s="199">
        <v>3060</v>
      </c>
      <c r="E1086" s="197" t="s">
        <v>19595</v>
      </c>
      <c r="F1086" s="197" t="s">
        <v>19617</v>
      </c>
      <c r="G1086" s="197"/>
      <c r="H1086" s="197">
        <v>75</v>
      </c>
      <c r="I1086" s="197" t="s">
        <v>3085</v>
      </c>
      <c r="J1086" s="197" t="s">
        <v>19596</v>
      </c>
      <c r="K1086" s="57" t="s">
        <v>3196</v>
      </c>
      <c r="M1086" s="199">
        <v>70</v>
      </c>
      <c r="O1086" s="197" t="s">
        <v>19808</v>
      </c>
      <c r="Q1086" s="197" t="s">
        <v>3229</v>
      </c>
      <c r="S1086" s="57">
        <v>1</v>
      </c>
      <c r="T1086" s="197" t="s">
        <v>19598</v>
      </c>
      <c r="U1086" s="57" t="str">
        <f>VLOOKUP(A1086,'Individual Data'!$K$5:$AC$5544,12,FALSE)</f>
        <v>Unassigned</v>
      </c>
      <c r="V1086" s="14">
        <f>IFERROR(LOOKUP(H1086,{30,43,48,53,58,63,68,73,78,83,88,93,97},{42,47,52,57,62,67,72,77,82,87,92,99,100}),999)</f>
        <v>77</v>
      </c>
      <c r="X1086" s="57" t="str">
        <f>VLOOKUP(A1086,'Individual Data'!$K$5:$AC$5544,8,FALSE)</f>
        <v>NA</v>
      </c>
      <c r="Y1086" s="57" t="str">
        <f>VLOOKUP(A1086,'Individual Data'!$K$5:$AC$5544,9,FALSE)</f>
        <v>U</v>
      </c>
    </row>
    <row r="1087" spans="1:25" ht="15" customHeight="1" x14ac:dyDescent="0.25">
      <c r="A1087" s="197" t="s">
        <v>4272</v>
      </c>
      <c r="B1087" s="197" t="s">
        <v>19809</v>
      </c>
      <c r="C1087" s="198">
        <v>45223</v>
      </c>
      <c r="D1087" s="199">
        <v>121</v>
      </c>
      <c r="E1087" s="197" t="s">
        <v>19595</v>
      </c>
      <c r="F1087" s="197" t="s">
        <v>19617</v>
      </c>
      <c r="G1087" s="197"/>
      <c r="H1087" s="197">
        <v>85</v>
      </c>
      <c r="I1087" s="197" t="s">
        <v>3225</v>
      </c>
      <c r="J1087" s="197" t="s">
        <v>19596</v>
      </c>
      <c r="K1087" s="57" t="s">
        <v>3196</v>
      </c>
      <c r="M1087" s="199">
        <v>70</v>
      </c>
      <c r="O1087" s="197" t="s">
        <v>19810</v>
      </c>
      <c r="Q1087" s="197" t="s">
        <v>3229</v>
      </c>
      <c r="S1087" s="57">
        <v>1</v>
      </c>
      <c r="T1087" s="197" t="s">
        <v>19598</v>
      </c>
      <c r="U1087" s="57" t="str">
        <f>VLOOKUP(A1087,'Individual Data'!$K$5:$AC$5544,12,FALSE)</f>
        <v>IPCSR</v>
      </c>
      <c r="V1087" s="14">
        <f>IFERROR(LOOKUP(H1087,{30,43,48,53,58,63,68,73,78,83,88,93,97},{42,47,52,57,62,67,72,77,82,87,92,99,100}),999)</f>
        <v>87</v>
      </c>
      <c r="X1087" s="57">
        <f>VLOOKUP(A1087,'Individual Data'!$K$5:$AC$5544,8,FALSE)</f>
        <v>4</v>
      </c>
      <c r="Y1087" s="57">
        <f>VLOOKUP(A1087,'Individual Data'!$K$5:$AC$5544,9,FALSE)</f>
        <v>2019</v>
      </c>
    </row>
    <row r="1088" spans="1:25" ht="15" customHeight="1" x14ac:dyDescent="0.25">
      <c r="A1088" s="197" t="s">
        <v>4275</v>
      </c>
      <c r="B1088" s="197" t="s">
        <v>19811</v>
      </c>
      <c r="C1088" s="198">
        <v>45160</v>
      </c>
      <c r="D1088" s="199">
        <v>24509</v>
      </c>
      <c r="E1088" s="197" t="s">
        <v>19595</v>
      </c>
      <c r="F1088" s="197" t="s">
        <v>17699</v>
      </c>
      <c r="G1088" s="197"/>
      <c r="H1088" s="197">
        <v>83</v>
      </c>
      <c r="I1088" s="197" t="s">
        <v>3085</v>
      </c>
      <c r="J1088" s="197" t="s">
        <v>19596</v>
      </c>
      <c r="K1088" s="57" t="s">
        <v>3196</v>
      </c>
      <c r="M1088" s="199">
        <v>70</v>
      </c>
      <c r="O1088" s="197" t="s">
        <v>19812</v>
      </c>
      <c r="Q1088" s="197" t="s">
        <v>3229</v>
      </c>
      <c r="S1088" s="57">
        <v>1</v>
      </c>
      <c r="T1088" s="197" t="s">
        <v>19598</v>
      </c>
      <c r="U1088" s="57" t="str">
        <f>VLOOKUP(A1088,'Individual Data'!$K$5:$AC$5544,12,FALSE)</f>
        <v>Unassigned</v>
      </c>
      <c r="V1088" s="14">
        <f>IFERROR(LOOKUP(H1088,{30,43,48,53,58,63,68,73,78,83,88,93,97},{42,47,52,57,62,67,72,77,82,87,92,99,100}),999)</f>
        <v>87</v>
      </c>
      <c r="X1088" s="57" t="str">
        <f>VLOOKUP(A1088,'Individual Data'!$K$5:$AC$5544,8,FALSE)</f>
        <v>NA</v>
      </c>
      <c r="Y1088" s="57" t="str">
        <f>VLOOKUP(A1088,'Individual Data'!$K$5:$AC$5544,9,FALSE)</f>
        <v>U</v>
      </c>
    </row>
    <row r="1089" spans="1:25" ht="15" customHeight="1" x14ac:dyDescent="0.25">
      <c r="A1089" s="197" t="s">
        <v>4278</v>
      </c>
      <c r="B1089" s="197" t="s">
        <v>19813</v>
      </c>
      <c r="C1089" s="198">
        <v>45216</v>
      </c>
      <c r="D1089" s="199">
        <v>29</v>
      </c>
      <c r="E1089" s="197" t="s">
        <v>19595</v>
      </c>
      <c r="F1089" s="197" t="s">
        <v>19617</v>
      </c>
      <c r="G1089" s="197"/>
      <c r="H1089" s="197">
        <v>83</v>
      </c>
      <c r="I1089" s="197" t="s">
        <v>3225</v>
      </c>
      <c r="J1089" s="197" t="s">
        <v>19596</v>
      </c>
      <c r="K1089" s="57" t="s">
        <v>3196</v>
      </c>
      <c r="M1089" s="199">
        <v>70</v>
      </c>
      <c r="O1089" s="197" t="s">
        <v>19814</v>
      </c>
      <c r="Q1089" s="197" t="s">
        <v>3229</v>
      </c>
      <c r="S1089" s="57">
        <v>1</v>
      </c>
      <c r="T1089" s="197" t="s">
        <v>19598</v>
      </c>
      <c r="U1089" s="57" t="str">
        <f>VLOOKUP(A1089,'Individual Data'!$K$5:$AC$5544,12,FALSE)</f>
        <v>PLA1</v>
      </c>
      <c r="V1089" s="14">
        <f>IFERROR(LOOKUP(H1089,{30,43,48,53,58,63,68,73,78,83,88,93,97},{42,47,52,57,62,67,72,77,82,87,92,99,100}),999)</f>
        <v>87</v>
      </c>
      <c r="X1089" s="57">
        <f>VLOOKUP(A1089,'Individual Data'!$K$5:$AC$5544,8,FALSE)</f>
        <v>4</v>
      </c>
      <c r="Y1089" s="57">
        <f>VLOOKUP(A1089,'Individual Data'!$K$5:$AC$5544,9,FALSE)</f>
        <v>2019</v>
      </c>
    </row>
    <row r="1090" spans="1:25" ht="15" customHeight="1" x14ac:dyDescent="0.25">
      <c r="A1090" s="197" t="s">
        <v>4282</v>
      </c>
      <c r="B1090" s="197" t="s">
        <v>19815</v>
      </c>
      <c r="C1090" s="198">
        <v>45223</v>
      </c>
      <c r="D1090" s="199">
        <v>102</v>
      </c>
      <c r="E1090" s="197" t="s">
        <v>19595</v>
      </c>
      <c r="F1090" s="197" t="s">
        <v>19617</v>
      </c>
      <c r="G1090" s="197"/>
      <c r="H1090" s="197">
        <v>84</v>
      </c>
      <c r="I1090" s="197" t="s">
        <v>3225</v>
      </c>
      <c r="J1090" s="197" t="s">
        <v>19596</v>
      </c>
      <c r="K1090" s="57" t="s">
        <v>3196</v>
      </c>
      <c r="M1090" s="199">
        <v>70</v>
      </c>
      <c r="O1090" s="197" t="s">
        <v>19816</v>
      </c>
      <c r="Q1090" s="197" t="s">
        <v>3229</v>
      </c>
      <c r="S1090" s="57">
        <v>1</v>
      </c>
      <c r="T1090" s="197" t="s">
        <v>19598</v>
      </c>
      <c r="U1090" s="57" t="str">
        <f>VLOOKUP(A1090,'Individual Data'!$K$5:$AC$5544,12,FALSE)</f>
        <v>BCA1</v>
      </c>
      <c r="V1090" s="14">
        <f>IFERROR(LOOKUP(H1090,{30,43,48,53,58,63,68,73,78,83,88,93,97},{42,47,52,57,62,67,72,77,82,87,92,99,100}),999)</f>
        <v>87</v>
      </c>
      <c r="X1090" s="57">
        <f>VLOOKUP(A1090,'Individual Data'!$K$5:$AC$5544,8,FALSE)</f>
        <v>4</v>
      </c>
      <c r="Y1090" s="57">
        <f>VLOOKUP(A1090,'Individual Data'!$K$5:$AC$5544,9,FALSE)</f>
        <v>2019</v>
      </c>
    </row>
    <row r="1091" spans="1:25" ht="15" customHeight="1" x14ac:dyDescent="0.25">
      <c r="A1091" s="197" t="s">
        <v>4285</v>
      </c>
      <c r="B1091" s="197" t="s">
        <v>19817</v>
      </c>
      <c r="C1091" s="198">
        <v>45230</v>
      </c>
      <c r="D1091" s="199">
        <v>259</v>
      </c>
      <c r="E1091" s="197" t="s">
        <v>19595</v>
      </c>
      <c r="F1091" s="197" t="s">
        <v>19617</v>
      </c>
      <c r="G1091" s="197"/>
      <c r="H1091" s="197">
        <v>87</v>
      </c>
      <c r="I1091" s="197" t="s">
        <v>3225</v>
      </c>
      <c r="J1091" s="197" t="s">
        <v>19596</v>
      </c>
      <c r="K1091" s="57" t="s">
        <v>3196</v>
      </c>
      <c r="M1091" s="199">
        <v>70</v>
      </c>
      <c r="O1091" s="197" t="s">
        <v>19818</v>
      </c>
      <c r="Q1091" s="197" t="s">
        <v>3229</v>
      </c>
      <c r="S1091" s="57">
        <v>1</v>
      </c>
      <c r="T1091" s="197" t="s">
        <v>19598</v>
      </c>
      <c r="U1091" s="57" t="str">
        <f>VLOOKUP(A1091,'Individual Data'!$K$5:$AC$5544,12,FALSE)</f>
        <v>BCA1</v>
      </c>
      <c r="V1091" s="14">
        <f>IFERROR(LOOKUP(H1091,{30,43,48,53,58,63,68,73,78,83,88,93,97},{42,47,52,57,62,67,72,77,82,87,92,99,100}),999)</f>
        <v>87</v>
      </c>
      <c r="X1091" s="57">
        <f>VLOOKUP(A1091,'Individual Data'!$K$5:$AC$5544,8,FALSE)</f>
        <v>4</v>
      </c>
      <c r="Y1091" s="57">
        <f>VLOOKUP(A1091,'Individual Data'!$K$5:$AC$5544,9,FALSE)</f>
        <v>2019</v>
      </c>
    </row>
    <row r="1092" spans="1:25" ht="15" customHeight="1" x14ac:dyDescent="0.25">
      <c r="A1092" s="197" t="s">
        <v>4288</v>
      </c>
      <c r="B1092" s="197" t="s">
        <v>19819</v>
      </c>
      <c r="C1092" s="198">
        <v>45230</v>
      </c>
      <c r="D1092" s="199">
        <v>366</v>
      </c>
      <c r="E1092" s="197" t="s">
        <v>19595</v>
      </c>
      <c r="F1092" s="197" t="s">
        <v>19617</v>
      </c>
      <c r="G1092" s="197"/>
      <c r="H1092" s="197">
        <v>74</v>
      </c>
      <c r="I1092" s="197" t="s">
        <v>3225</v>
      </c>
      <c r="J1092" s="197" t="s">
        <v>19596</v>
      </c>
      <c r="K1092" s="57" t="s">
        <v>3196</v>
      </c>
      <c r="M1092" s="199">
        <v>70</v>
      </c>
      <c r="O1092" s="197" t="s">
        <v>19820</v>
      </c>
      <c r="Q1092" s="197" t="s">
        <v>3229</v>
      </c>
      <c r="S1092" s="57">
        <v>1</v>
      </c>
      <c r="T1092" s="197" t="s">
        <v>19598</v>
      </c>
      <c r="U1092" s="57" t="str">
        <f>VLOOKUP(A1092,'Individual Data'!$K$5:$AC$5544,12,FALSE)</f>
        <v>LFSO</v>
      </c>
      <c r="V1092" s="14">
        <f>IFERROR(LOOKUP(H1092,{30,43,48,53,58,63,68,73,78,83,88,93,97},{42,47,52,57,62,67,72,77,82,87,92,99,100}),999)</f>
        <v>77</v>
      </c>
      <c r="X1092" s="57">
        <f>VLOOKUP(A1092,'Individual Data'!$K$5:$AC$5544,8,FALSE)</f>
        <v>4</v>
      </c>
      <c r="Y1092" s="57">
        <f>VLOOKUP(A1092,'Individual Data'!$K$5:$AC$5544,9,FALSE)</f>
        <v>2019</v>
      </c>
    </row>
    <row r="1093" spans="1:25" ht="15" customHeight="1" x14ac:dyDescent="0.25">
      <c r="A1093" s="197" t="s">
        <v>4291</v>
      </c>
      <c r="B1093" s="197" t="s">
        <v>19821</v>
      </c>
      <c r="C1093" s="198">
        <v>45230</v>
      </c>
      <c r="D1093" s="199">
        <v>264</v>
      </c>
      <c r="E1093" s="197" t="s">
        <v>19595</v>
      </c>
      <c r="F1093" s="197" t="s">
        <v>19617</v>
      </c>
      <c r="G1093" s="197"/>
      <c r="H1093" s="197">
        <v>90</v>
      </c>
      <c r="I1093" s="197" t="s">
        <v>3225</v>
      </c>
      <c r="J1093" s="197" t="s">
        <v>19596</v>
      </c>
      <c r="K1093" s="57" t="s">
        <v>3196</v>
      </c>
      <c r="M1093" s="199">
        <v>70</v>
      </c>
      <c r="O1093" s="197" t="s">
        <v>19822</v>
      </c>
      <c r="Q1093" s="197" t="s">
        <v>3229</v>
      </c>
      <c r="S1093" s="57">
        <v>1</v>
      </c>
      <c r="T1093" s="197" t="s">
        <v>19598</v>
      </c>
      <c r="U1093" s="57" t="str">
        <f>VLOOKUP(A1093,'Individual Data'!$K$5:$AC$5544,12,FALSE)</f>
        <v>NLVA</v>
      </c>
      <c r="V1093" s="14">
        <f>IFERROR(LOOKUP(H1093,{30,43,48,53,58,63,68,73,78,83,88,93,97},{42,47,52,57,62,67,72,77,82,87,92,99,100}),999)</f>
        <v>92</v>
      </c>
      <c r="X1093" s="57">
        <f>VLOOKUP(A1093,'Individual Data'!$K$5:$AC$5544,8,FALSE)</f>
        <v>4</v>
      </c>
      <c r="Y1093" s="57">
        <f>VLOOKUP(A1093,'Individual Data'!$K$5:$AC$5544,9,FALSE)</f>
        <v>2019</v>
      </c>
    </row>
    <row r="1094" spans="1:25" ht="15" customHeight="1" x14ac:dyDescent="0.25">
      <c r="A1094" s="197" t="s">
        <v>4294</v>
      </c>
      <c r="B1094" s="197" t="s">
        <v>19823</v>
      </c>
      <c r="C1094" s="198">
        <v>45216</v>
      </c>
      <c r="D1094" s="199">
        <v>1079</v>
      </c>
      <c r="E1094" s="197" t="s">
        <v>19595</v>
      </c>
      <c r="F1094" s="197" t="s">
        <v>19617</v>
      </c>
      <c r="G1094" s="197"/>
      <c r="H1094" s="197">
        <v>85</v>
      </c>
      <c r="I1094" s="197" t="s">
        <v>3085</v>
      </c>
      <c r="J1094" s="197" t="s">
        <v>19596</v>
      </c>
      <c r="K1094" s="57" t="s">
        <v>3196</v>
      </c>
      <c r="M1094" s="199">
        <v>70</v>
      </c>
      <c r="O1094" s="197" t="s">
        <v>19824</v>
      </c>
      <c r="Q1094" s="197" t="s">
        <v>17769</v>
      </c>
      <c r="S1094" s="57">
        <v>1</v>
      </c>
      <c r="T1094" s="197" t="s">
        <v>19794</v>
      </c>
      <c r="U1094" s="57" t="str">
        <f>VLOOKUP(A1094,'Individual Data'!$K$5:$AC$5544,12,FALSE)</f>
        <v>Unassigned</v>
      </c>
      <c r="V1094" s="14">
        <f>IFERROR(LOOKUP(H1094,{30,43,48,53,58,63,68,73,78,83,88,93,97},{42,47,52,57,62,67,72,77,82,87,92,99,100}),999)</f>
        <v>87</v>
      </c>
      <c r="X1094" s="57" t="str">
        <f>VLOOKUP(A1094,'Individual Data'!$K$5:$AC$5544,8,FALSE)</f>
        <v>NA</v>
      </c>
      <c r="Y1094" s="57" t="str">
        <f>VLOOKUP(A1094,'Individual Data'!$K$5:$AC$5544,9,FALSE)</f>
        <v>U</v>
      </c>
    </row>
    <row r="1095" spans="1:25" ht="15" customHeight="1" x14ac:dyDescent="0.25">
      <c r="A1095" s="197" t="s">
        <v>4297</v>
      </c>
      <c r="B1095" s="197" t="s">
        <v>19825</v>
      </c>
      <c r="C1095" s="198">
        <v>45230</v>
      </c>
      <c r="D1095" s="199">
        <v>3090</v>
      </c>
      <c r="E1095" s="197" t="s">
        <v>19595</v>
      </c>
      <c r="F1095" s="197" t="s">
        <v>19617</v>
      </c>
      <c r="G1095" s="197"/>
      <c r="H1095" s="197">
        <v>84</v>
      </c>
      <c r="I1095" s="197" t="s">
        <v>3085</v>
      </c>
      <c r="J1095" s="197" t="s">
        <v>19596</v>
      </c>
      <c r="K1095" s="57" t="s">
        <v>3196</v>
      </c>
      <c r="M1095" s="199">
        <v>70</v>
      </c>
      <c r="O1095" s="197" t="s">
        <v>19826</v>
      </c>
      <c r="Q1095" s="197" t="s">
        <v>3229</v>
      </c>
      <c r="S1095" s="57">
        <v>1</v>
      </c>
      <c r="T1095" s="197" t="s">
        <v>19598</v>
      </c>
      <c r="U1095" s="57" t="str">
        <f>VLOOKUP(A1095,'Individual Data'!$K$5:$AC$5544,12,FALSE)</f>
        <v>BCA1</v>
      </c>
      <c r="V1095" s="14">
        <f>IFERROR(LOOKUP(H1095,{30,43,48,53,58,63,68,73,78,83,88,93,97},{42,47,52,57,62,67,72,77,82,87,92,99,100}),999)</f>
        <v>87</v>
      </c>
      <c r="X1095" s="57">
        <f>VLOOKUP(A1095,'Individual Data'!$K$5:$AC$5544,8,FALSE)</f>
        <v>4</v>
      </c>
      <c r="Y1095" s="57">
        <f>VLOOKUP(A1095,'Individual Data'!$K$5:$AC$5544,9,FALSE)</f>
        <v>2019</v>
      </c>
    </row>
    <row r="1096" spans="1:25" ht="15" customHeight="1" x14ac:dyDescent="0.25">
      <c r="A1096" s="197" t="s">
        <v>4302</v>
      </c>
      <c r="B1096" s="197" t="s">
        <v>19827</v>
      </c>
      <c r="C1096" s="198">
        <v>45230</v>
      </c>
      <c r="D1096" s="199">
        <v>344</v>
      </c>
      <c r="E1096" s="197" t="s">
        <v>19595</v>
      </c>
      <c r="F1096" s="197" t="s">
        <v>19617</v>
      </c>
      <c r="G1096" s="197"/>
      <c r="H1096" s="197">
        <v>86</v>
      </c>
      <c r="I1096" s="197" t="s">
        <v>3225</v>
      </c>
      <c r="J1096" s="197" t="s">
        <v>19596</v>
      </c>
      <c r="K1096" s="57" t="s">
        <v>3196</v>
      </c>
      <c r="M1096" s="199">
        <v>70</v>
      </c>
      <c r="O1096" s="197" t="s">
        <v>19828</v>
      </c>
      <c r="Q1096" s="197" t="s">
        <v>3229</v>
      </c>
      <c r="S1096" s="57">
        <v>1</v>
      </c>
      <c r="T1096" s="197" t="s">
        <v>19598</v>
      </c>
      <c r="U1096" s="57" t="str">
        <f>VLOOKUP(A1096,'Individual Data'!$K$5:$AC$5544,12,FALSE)</f>
        <v>LFSO</v>
      </c>
      <c r="V1096" s="14">
        <f>IFERROR(LOOKUP(H1096,{30,43,48,53,58,63,68,73,78,83,88,93,97},{42,47,52,57,62,67,72,77,82,87,92,99,100}),999)</f>
        <v>87</v>
      </c>
      <c r="X1096" s="57">
        <f>VLOOKUP(A1096,'Individual Data'!$K$5:$AC$5544,8,FALSE)</f>
        <v>4</v>
      </c>
      <c r="Y1096" s="57">
        <f>VLOOKUP(A1096,'Individual Data'!$K$5:$AC$5544,9,FALSE)</f>
        <v>2019</v>
      </c>
    </row>
    <row r="1097" spans="1:25" ht="15" customHeight="1" x14ac:dyDescent="0.25">
      <c r="A1097" s="197" t="s">
        <v>4305</v>
      </c>
      <c r="B1097" s="197" t="s">
        <v>19829</v>
      </c>
      <c r="C1097" s="198">
        <v>45243</v>
      </c>
      <c r="D1097" s="199">
        <v>655</v>
      </c>
      <c r="E1097" s="197" t="s">
        <v>19595</v>
      </c>
      <c r="F1097" s="197" t="s">
        <v>19617</v>
      </c>
      <c r="G1097" s="197"/>
      <c r="H1097" s="197">
        <v>73</v>
      </c>
      <c r="I1097" s="197" t="s">
        <v>3225</v>
      </c>
      <c r="J1097" s="197" t="s">
        <v>19596</v>
      </c>
      <c r="K1097" s="57" t="s">
        <v>3196</v>
      </c>
      <c r="M1097" s="199">
        <v>70</v>
      </c>
      <c r="O1097" s="197" t="s">
        <v>19830</v>
      </c>
      <c r="Q1097" s="197" t="s">
        <v>3229</v>
      </c>
      <c r="S1097" s="57">
        <v>1</v>
      </c>
      <c r="T1097" s="197" t="s">
        <v>19598</v>
      </c>
      <c r="U1097" s="57" t="str">
        <f>VLOOKUP(A1097,'Individual Data'!$K$5:$AC$5544,12,FALSE)</f>
        <v>LGA</v>
      </c>
      <c r="V1097" s="14">
        <f>IFERROR(LOOKUP(H1097,{30,43,48,53,58,63,68,73,78,83,88,93,97},{42,47,52,57,62,67,72,77,82,87,92,99,100}),999)</f>
        <v>77</v>
      </c>
      <c r="X1097" s="57">
        <f>VLOOKUP(A1097,'Individual Data'!$K$5:$AC$5544,8,FALSE)</f>
        <v>4</v>
      </c>
      <c r="Y1097" s="57">
        <f>VLOOKUP(A1097,'Individual Data'!$K$5:$AC$5544,9,FALSE)</f>
        <v>2019</v>
      </c>
    </row>
    <row r="1098" spans="1:25" ht="15" customHeight="1" x14ac:dyDescent="0.25">
      <c r="A1098" s="197" t="s">
        <v>4309</v>
      </c>
      <c r="B1098" s="197" t="s">
        <v>19831</v>
      </c>
      <c r="C1098" s="198">
        <v>45223</v>
      </c>
      <c r="D1098" s="199">
        <v>2116</v>
      </c>
      <c r="E1098" s="197" t="s">
        <v>19595</v>
      </c>
      <c r="F1098" s="197" t="s">
        <v>19617</v>
      </c>
      <c r="G1098" s="197"/>
      <c r="H1098" s="197">
        <v>81.5</v>
      </c>
      <c r="I1098" s="197" t="s">
        <v>3085</v>
      </c>
      <c r="J1098" s="197" t="s">
        <v>17688</v>
      </c>
      <c r="K1098" s="229" t="s">
        <v>3228</v>
      </c>
      <c r="M1098" s="199">
        <v>70</v>
      </c>
      <c r="O1098" s="197" t="s">
        <v>19601</v>
      </c>
      <c r="Q1098" s="197" t="s">
        <v>3229</v>
      </c>
      <c r="S1098" s="57">
        <v>1</v>
      </c>
      <c r="T1098" s="197" t="s">
        <v>3229</v>
      </c>
      <c r="U1098" s="57" t="str">
        <f>VLOOKUP(A1098,'Individual Data'!$K$5:$AC$5544,12,FALSE)</f>
        <v>LGA</v>
      </c>
      <c r="V1098" s="14">
        <f>IFERROR(LOOKUP(H1098,{30,43,48,53,58,63,68,73,78,83,88,93,97},{42,47,52,57,62,67,72,77,82,87,92,99,100}),999)</f>
        <v>82</v>
      </c>
      <c r="X1098" s="57">
        <f>VLOOKUP(A1098,'Individual Data'!$K$5:$AC$5544,8,FALSE)</f>
        <v>4</v>
      </c>
      <c r="Y1098" s="57">
        <f>VLOOKUP(A1098,'Individual Data'!$K$5:$AC$5544,9,FALSE)</f>
        <v>2019</v>
      </c>
    </row>
    <row r="1099" spans="1:25" ht="15" customHeight="1" x14ac:dyDescent="0.25">
      <c r="A1099" s="197" t="s">
        <v>4314</v>
      </c>
      <c r="B1099" s="197" t="s">
        <v>19832</v>
      </c>
      <c r="C1099" s="198">
        <v>45243</v>
      </c>
      <c r="D1099" s="199">
        <v>5098</v>
      </c>
      <c r="E1099" s="197" t="s">
        <v>19595</v>
      </c>
      <c r="F1099" s="197" t="s">
        <v>19617</v>
      </c>
      <c r="G1099" s="197"/>
      <c r="H1099" s="197">
        <v>80</v>
      </c>
      <c r="I1099" s="197" t="s">
        <v>3085</v>
      </c>
      <c r="J1099" s="197" t="s">
        <v>19596</v>
      </c>
      <c r="K1099" s="228" t="s">
        <v>3196</v>
      </c>
      <c r="M1099" s="199">
        <v>70</v>
      </c>
      <c r="O1099" s="197" t="s">
        <v>19833</v>
      </c>
      <c r="Q1099" s="197" t="s">
        <v>3229</v>
      </c>
      <c r="S1099" s="57">
        <v>1</v>
      </c>
      <c r="T1099" s="197" t="s">
        <v>19598</v>
      </c>
      <c r="U1099" s="57" t="str">
        <f>VLOOKUP(A1099,'Individual Data'!$K$5:$AC$5544,12,FALSE)</f>
        <v>BCA1</v>
      </c>
      <c r="V1099" s="14">
        <f>IFERROR(LOOKUP(H1099,{30,43,48,53,58,63,68,73,78,83,88,93,97},{42,47,52,57,62,67,72,77,82,87,92,99,100}),999)</f>
        <v>82</v>
      </c>
      <c r="X1099" s="57">
        <f>VLOOKUP(A1099,'Individual Data'!$K$5:$AC$5544,8,FALSE)</f>
        <v>4</v>
      </c>
      <c r="Y1099" s="57">
        <f>VLOOKUP(A1099,'Individual Data'!$K$5:$AC$5544,9,FALSE)</f>
        <v>2019</v>
      </c>
    </row>
    <row r="1100" spans="1:25" ht="15" customHeight="1" x14ac:dyDescent="0.25">
      <c r="A1100" s="197" t="s">
        <v>4317</v>
      </c>
      <c r="B1100" s="197" t="s">
        <v>19834</v>
      </c>
      <c r="C1100" s="198">
        <v>45216</v>
      </c>
      <c r="D1100" s="199">
        <v>1025</v>
      </c>
      <c r="E1100" s="197" t="s">
        <v>19595</v>
      </c>
      <c r="F1100" s="197" t="s">
        <v>19617</v>
      </c>
      <c r="G1100" s="197"/>
      <c r="H1100" s="197">
        <v>84</v>
      </c>
      <c r="I1100" s="197" t="s">
        <v>3085</v>
      </c>
      <c r="J1100" s="197" t="s">
        <v>17688</v>
      </c>
      <c r="K1100" s="229" t="s">
        <v>3228</v>
      </c>
      <c r="M1100" s="199">
        <v>70</v>
      </c>
      <c r="O1100" s="197" t="s">
        <v>19601</v>
      </c>
      <c r="Q1100" s="197" t="s">
        <v>3229</v>
      </c>
      <c r="S1100" s="57">
        <v>1</v>
      </c>
      <c r="T1100" s="197" t="s">
        <v>3229</v>
      </c>
      <c r="U1100" s="57" t="str">
        <f>VLOOKUP(A1100,'Individual Data'!$K$5:$AC$5544,12,FALSE)</f>
        <v>BCA1</v>
      </c>
      <c r="V1100" s="14">
        <f>IFERROR(LOOKUP(H1100,{30,43,48,53,58,63,68,73,78,83,88,93,97},{42,47,52,57,62,67,72,77,82,87,92,99,100}),999)</f>
        <v>87</v>
      </c>
      <c r="X1100" s="57">
        <f>VLOOKUP(A1100,'Individual Data'!$K$5:$AC$5544,8,FALSE)</f>
        <v>4</v>
      </c>
      <c r="Y1100" s="57">
        <f>VLOOKUP(A1100,'Individual Data'!$K$5:$AC$5544,9,FALSE)</f>
        <v>2019</v>
      </c>
    </row>
    <row r="1101" spans="1:25" ht="15" customHeight="1" x14ac:dyDescent="0.25">
      <c r="A1101" s="197" t="s">
        <v>4320</v>
      </c>
      <c r="B1101" s="197" t="s">
        <v>19835</v>
      </c>
      <c r="C1101" s="198">
        <v>45216</v>
      </c>
      <c r="D1101" s="199">
        <v>22</v>
      </c>
      <c r="E1101" s="197" t="s">
        <v>19595</v>
      </c>
      <c r="F1101" s="197" t="s">
        <v>19617</v>
      </c>
      <c r="G1101" s="197"/>
      <c r="H1101" s="197">
        <v>78</v>
      </c>
      <c r="I1101" s="197" t="s">
        <v>3225</v>
      </c>
      <c r="J1101" s="197" t="s">
        <v>19596</v>
      </c>
      <c r="K1101" s="228" t="s">
        <v>3196</v>
      </c>
      <c r="M1101" s="199">
        <v>70</v>
      </c>
      <c r="O1101" s="197" t="s">
        <v>19836</v>
      </c>
      <c r="Q1101" s="197" t="s">
        <v>3229</v>
      </c>
      <c r="S1101" s="57">
        <v>1</v>
      </c>
      <c r="T1101" s="197" t="s">
        <v>19598</v>
      </c>
      <c r="U1101" s="57" t="str">
        <f>VLOOKUP(A1101,'Individual Data'!$K$5:$AC$5544,12,FALSE)</f>
        <v>IPCSR</v>
      </c>
      <c r="V1101" s="14">
        <f>IFERROR(LOOKUP(H1101,{30,43,48,53,58,63,68,73,78,83,88,93,97},{42,47,52,57,62,67,72,77,82,87,92,99,100}),999)</f>
        <v>82</v>
      </c>
      <c r="X1101" s="57">
        <f>VLOOKUP(A1101,'Individual Data'!$K$5:$AC$5544,8,FALSE)</f>
        <v>4</v>
      </c>
      <c r="Y1101" s="57">
        <f>VLOOKUP(A1101,'Individual Data'!$K$5:$AC$5544,9,FALSE)</f>
        <v>2019</v>
      </c>
    </row>
    <row r="1102" spans="1:25" ht="15" customHeight="1" x14ac:dyDescent="0.25">
      <c r="A1102" s="197" t="s">
        <v>4325</v>
      </c>
      <c r="B1102" s="197" t="s">
        <v>19837</v>
      </c>
      <c r="C1102" s="198">
        <v>45198</v>
      </c>
      <c r="D1102" s="199">
        <v>23396</v>
      </c>
      <c r="E1102" s="197" t="s">
        <v>19595</v>
      </c>
      <c r="F1102" s="197" t="s">
        <v>17699</v>
      </c>
      <c r="G1102" s="197"/>
      <c r="H1102" s="197">
        <v>89</v>
      </c>
      <c r="I1102" s="197" t="s">
        <v>3225</v>
      </c>
      <c r="J1102" s="197" t="s">
        <v>17688</v>
      </c>
      <c r="K1102" s="229" t="s">
        <v>3228</v>
      </c>
      <c r="M1102" s="199">
        <v>70</v>
      </c>
      <c r="O1102" s="197" t="s">
        <v>19601</v>
      </c>
      <c r="Q1102" s="197" t="s">
        <v>3229</v>
      </c>
      <c r="S1102" s="57">
        <v>1</v>
      </c>
      <c r="T1102" s="197" t="s">
        <v>3229</v>
      </c>
      <c r="U1102" s="57" t="str">
        <f>VLOOKUP(A1102,'Individual Data'!$K$5:$AC$5544,12,FALSE)</f>
        <v>CJA2</v>
      </c>
      <c r="V1102" s="14">
        <f>IFERROR(LOOKUP(H1102,{30,43,48,53,58,63,68,73,78,83,88,93,97},{42,47,52,57,62,67,72,77,82,87,92,99,100}),999)</f>
        <v>92</v>
      </c>
      <c r="X1102" s="57">
        <f>VLOOKUP(A1102,'Individual Data'!$K$5:$AC$5544,8,FALSE)</f>
        <v>4</v>
      </c>
      <c r="Y1102" s="57">
        <f>VLOOKUP(A1102,'Individual Data'!$K$5:$AC$5544,9,FALSE)</f>
        <v>2019</v>
      </c>
    </row>
    <row r="1103" spans="1:25" ht="15" customHeight="1" x14ac:dyDescent="0.25">
      <c r="A1103" s="197" t="s">
        <v>4328</v>
      </c>
      <c r="B1103" s="197" t="s">
        <v>19838</v>
      </c>
      <c r="C1103" s="198">
        <v>45160</v>
      </c>
      <c r="D1103" s="199">
        <v>24510</v>
      </c>
      <c r="E1103" s="197" t="s">
        <v>19595</v>
      </c>
      <c r="F1103" s="197" t="s">
        <v>17699</v>
      </c>
      <c r="G1103" s="197"/>
      <c r="H1103" s="197">
        <v>84</v>
      </c>
      <c r="I1103" s="197" t="s">
        <v>3225</v>
      </c>
      <c r="J1103" s="197" t="s">
        <v>17688</v>
      </c>
      <c r="K1103" s="197" t="s">
        <v>3228</v>
      </c>
      <c r="M1103" s="199">
        <v>70</v>
      </c>
      <c r="O1103" s="197" t="s">
        <v>19601</v>
      </c>
      <c r="Q1103" s="197" t="s">
        <v>3229</v>
      </c>
      <c r="S1103" s="57">
        <v>1</v>
      </c>
      <c r="T1103" s="197" t="s">
        <v>3229</v>
      </c>
      <c r="U1103" s="57" t="str">
        <f>VLOOKUP(A1103,'Individual Data'!$K$5:$AC$5544,12,FALSE)</f>
        <v>CJA2</v>
      </c>
      <c r="V1103" s="14">
        <f>IFERROR(LOOKUP(H1103,{30,43,48,53,58,63,68,73,78,83,88,93,97},{42,47,52,57,62,67,72,77,82,87,92,99,100}),999)</f>
        <v>87</v>
      </c>
      <c r="X1103" s="57">
        <f>VLOOKUP(A1103,'Individual Data'!$K$5:$AC$5544,8,FALSE)</f>
        <v>4</v>
      </c>
      <c r="Y1103" s="57">
        <f>VLOOKUP(A1103,'Individual Data'!$K$5:$AC$5544,9,FALSE)</f>
        <v>2019</v>
      </c>
    </row>
    <row r="1104" spans="1:25" ht="15" customHeight="1" x14ac:dyDescent="0.25">
      <c r="A1104" s="197" t="s">
        <v>4333</v>
      </c>
      <c r="B1104" s="197" t="s">
        <v>19839</v>
      </c>
      <c r="C1104" s="198">
        <v>45196</v>
      </c>
      <c r="D1104" s="199">
        <v>23392</v>
      </c>
      <c r="E1104" s="197" t="s">
        <v>19595</v>
      </c>
      <c r="F1104" s="197" t="s">
        <v>17699</v>
      </c>
      <c r="G1104" s="197"/>
      <c r="H1104" s="197">
        <v>87</v>
      </c>
      <c r="I1104" s="197" t="s">
        <v>3085</v>
      </c>
      <c r="J1104" s="197" t="s">
        <v>19596</v>
      </c>
      <c r="K1104" s="228" t="s">
        <v>3196</v>
      </c>
      <c r="M1104" s="199">
        <v>70</v>
      </c>
      <c r="O1104" s="197" t="s">
        <v>19840</v>
      </c>
      <c r="Q1104" s="197" t="s">
        <v>3229</v>
      </c>
      <c r="S1104" s="57">
        <v>1</v>
      </c>
      <c r="T1104" s="197" t="s">
        <v>3229</v>
      </c>
      <c r="U1104" s="57" t="str">
        <f>VLOOKUP(A1104,'Individual Data'!$K$5:$AC$5544,12,FALSE)</f>
        <v>IPCSR</v>
      </c>
      <c r="V1104" s="14">
        <f>IFERROR(LOOKUP(H1104,{30,43,48,53,58,63,68,73,78,83,88,93,97},{42,47,52,57,62,67,72,77,82,87,92,99,100}),999)</f>
        <v>87</v>
      </c>
      <c r="X1104" s="57">
        <f>VLOOKUP(A1104,'Individual Data'!$K$5:$AC$5544,8,FALSE)</f>
        <v>4</v>
      </c>
      <c r="Y1104" s="57">
        <f>VLOOKUP(A1104,'Individual Data'!$K$5:$AC$5544,9,FALSE)</f>
        <v>2019</v>
      </c>
    </row>
    <row r="1105" spans="1:25" ht="15" customHeight="1" x14ac:dyDescent="0.25">
      <c r="A1105" s="197" t="s">
        <v>4337</v>
      </c>
      <c r="B1105" s="197" t="s">
        <v>19841</v>
      </c>
      <c r="C1105" s="198">
        <v>45223</v>
      </c>
      <c r="D1105" s="199">
        <v>2005</v>
      </c>
      <c r="E1105" s="197" t="s">
        <v>19595</v>
      </c>
      <c r="F1105" s="197" t="s">
        <v>19617</v>
      </c>
      <c r="G1105" s="197"/>
      <c r="H1105" s="197">
        <v>78</v>
      </c>
      <c r="I1105" s="197" t="s">
        <v>3085</v>
      </c>
      <c r="J1105" s="197" t="s">
        <v>19596</v>
      </c>
      <c r="K1105" s="57" t="s">
        <v>3196</v>
      </c>
      <c r="M1105" s="199">
        <v>70</v>
      </c>
      <c r="O1105" s="197" t="s">
        <v>19842</v>
      </c>
      <c r="Q1105" s="197" t="s">
        <v>3229</v>
      </c>
      <c r="S1105" s="57">
        <v>1</v>
      </c>
      <c r="T1105" s="197" t="s">
        <v>19598</v>
      </c>
      <c r="U1105" s="57" t="str">
        <f>VLOOKUP(A1105,'Individual Data'!$K$5:$AC$5544,12,FALSE)</f>
        <v>Unassigned</v>
      </c>
      <c r="V1105" s="14">
        <f>IFERROR(LOOKUP(H1105,{30,43,48,53,58,63,68,73,78,83,88,93,97},{42,47,52,57,62,67,72,77,82,87,92,99,100}),999)</f>
        <v>82</v>
      </c>
      <c r="X1105" s="57" t="str">
        <f>VLOOKUP(A1105,'Individual Data'!$K$5:$AC$5544,8,FALSE)</f>
        <v>NA</v>
      </c>
      <c r="Y1105" s="57" t="str">
        <f>VLOOKUP(A1105,'Individual Data'!$K$5:$AC$5544,9,FALSE)</f>
        <v>U</v>
      </c>
    </row>
    <row r="1106" spans="1:25" ht="15" customHeight="1" x14ac:dyDescent="0.25">
      <c r="A1106" s="197" t="s">
        <v>4340</v>
      </c>
      <c r="B1106" s="197" t="s">
        <v>19843</v>
      </c>
      <c r="C1106" s="198">
        <v>45230</v>
      </c>
      <c r="D1106" s="199">
        <v>24954</v>
      </c>
      <c r="E1106" s="197" t="s">
        <v>19595</v>
      </c>
      <c r="F1106" s="197" t="s">
        <v>17699</v>
      </c>
      <c r="G1106" s="197"/>
      <c r="H1106" s="197">
        <v>87</v>
      </c>
      <c r="I1106" s="197" t="s">
        <v>3225</v>
      </c>
      <c r="J1106" s="197" t="s">
        <v>19596</v>
      </c>
      <c r="K1106" s="57" t="s">
        <v>3196</v>
      </c>
      <c r="M1106" s="199">
        <v>70</v>
      </c>
      <c r="O1106" s="197" t="s">
        <v>19844</v>
      </c>
      <c r="Q1106" s="197" t="s">
        <v>3229</v>
      </c>
      <c r="S1106" s="57">
        <v>1</v>
      </c>
      <c r="T1106" s="197" t="s">
        <v>19598</v>
      </c>
      <c r="U1106" s="57" t="str">
        <f>VLOOKUP(A1106,'Individual Data'!$K$5:$AC$5544,12,FALSE)</f>
        <v>Unassigned</v>
      </c>
      <c r="V1106" s="14">
        <f>IFERROR(LOOKUP(H1106,{30,43,48,53,58,63,68,73,78,83,88,93,97},{42,47,52,57,62,67,72,77,82,87,92,99,100}),999)</f>
        <v>87</v>
      </c>
      <c r="X1106" s="57" t="str">
        <f>VLOOKUP(A1106,'Individual Data'!$K$5:$AC$5544,8,FALSE)</f>
        <v>NA</v>
      </c>
      <c r="Y1106" s="57" t="str">
        <f>VLOOKUP(A1106,'Individual Data'!$K$5:$AC$5544,9,FALSE)</f>
        <v>U</v>
      </c>
    </row>
    <row r="1107" spans="1:25" ht="15" customHeight="1" x14ac:dyDescent="0.25">
      <c r="A1107" s="197" t="s">
        <v>4343</v>
      </c>
      <c r="B1107" s="197" t="s">
        <v>19845</v>
      </c>
      <c r="C1107" s="198">
        <v>45243</v>
      </c>
      <c r="D1107" s="199">
        <v>5108</v>
      </c>
      <c r="E1107" s="197" t="s">
        <v>19595</v>
      </c>
      <c r="F1107" s="197" t="s">
        <v>19617</v>
      </c>
      <c r="G1107" s="197"/>
      <c r="H1107" s="197">
        <v>73</v>
      </c>
      <c r="I1107" s="197" t="s">
        <v>3085</v>
      </c>
      <c r="J1107" s="197" t="s">
        <v>19596</v>
      </c>
      <c r="K1107" s="57" t="s">
        <v>3196</v>
      </c>
      <c r="M1107" s="199">
        <v>70</v>
      </c>
      <c r="O1107" s="197" t="s">
        <v>19846</v>
      </c>
      <c r="Q1107" s="197" t="s">
        <v>3229</v>
      </c>
      <c r="S1107" s="57">
        <v>1</v>
      </c>
      <c r="T1107" s="197" t="s">
        <v>19598</v>
      </c>
      <c r="U1107" s="57" t="str">
        <f>VLOOKUP(A1107,'Individual Data'!$K$5:$AC$5544,12,FALSE)</f>
        <v>Unassigned</v>
      </c>
      <c r="V1107" s="14">
        <f>IFERROR(LOOKUP(H1107,{30,43,48,53,58,63,68,73,78,83,88,93,97},{42,47,52,57,62,67,72,77,82,87,92,99,100}),999)</f>
        <v>77</v>
      </c>
      <c r="X1107" s="57" t="str">
        <f>VLOOKUP(A1107,'Individual Data'!$K$5:$AC$5544,8,FALSE)</f>
        <v>NA</v>
      </c>
      <c r="Y1107" s="57" t="str">
        <f>VLOOKUP(A1107,'Individual Data'!$K$5:$AC$5544,9,FALSE)</f>
        <v>U</v>
      </c>
    </row>
    <row r="1108" spans="1:25" ht="15" customHeight="1" x14ac:dyDescent="0.25">
      <c r="A1108" s="197" t="s">
        <v>4345</v>
      </c>
      <c r="B1108" s="197" t="s">
        <v>19847</v>
      </c>
      <c r="C1108" s="198">
        <v>45189</v>
      </c>
      <c r="D1108" s="199">
        <v>24544</v>
      </c>
      <c r="E1108" s="197" t="s">
        <v>19595</v>
      </c>
      <c r="F1108" s="197" t="s">
        <v>17699</v>
      </c>
      <c r="G1108" s="197"/>
      <c r="H1108" s="197">
        <v>82</v>
      </c>
      <c r="I1108" s="197" t="s">
        <v>3085</v>
      </c>
      <c r="J1108" s="197" t="s">
        <v>19596</v>
      </c>
      <c r="K1108" s="57" t="s">
        <v>3196</v>
      </c>
      <c r="M1108" s="199">
        <v>70</v>
      </c>
      <c r="O1108" s="197" t="s">
        <v>19848</v>
      </c>
      <c r="Q1108" s="197" t="s">
        <v>3229</v>
      </c>
      <c r="S1108" s="57">
        <v>1</v>
      </c>
      <c r="T1108" s="197" t="s">
        <v>19598</v>
      </c>
      <c r="U1108" s="57" t="str">
        <f>VLOOKUP(A1108,'Individual Data'!$K$5:$AC$5544,12,FALSE)</f>
        <v>LFSO</v>
      </c>
      <c r="V1108" s="14">
        <f>IFERROR(LOOKUP(H1108,{30,43,48,53,58,63,68,73,78,83,88,93,97},{42,47,52,57,62,67,72,77,82,87,92,99,100}),999)</f>
        <v>82</v>
      </c>
      <c r="X1108" s="57">
        <f>VLOOKUP(A1108,'Individual Data'!$K$5:$AC$5544,8,FALSE)</f>
        <v>4</v>
      </c>
      <c r="Y1108" s="57">
        <f>VLOOKUP(A1108,'Individual Data'!$K$5:$AC$5544,9,FALSE)</f>
        <v>2019</v>
      </c>
    </row>
    <row r="1109" spans="1:25" ht="15" customHeight="1" x14ac:dyDescent="0.25">
      <c r="A1109" s="197" t="s">
        <v>4348</v>
      </c>
      <c r="B1109" s="197" t="s">
        <v>19849</v>
      </c>
      <c r="C1109" s="198">
        <v>45223</v>
      </c>
      <c r="D1109" s="199">
        <v>2111</v>
      </c>
      <c r="E1109" s="197" t="s">
        <v>19595</v>
      </c>
      <c r="F1109" s="197" t="s">
        <v>19617</v>
      </c>
      <c r="G1109" s="197"/>
      <c r="H1109" s="197">
        <v>86</v>
      </c>
      <c r="I1109" s="197" t="s">
        <v>3085</v>
      </c>
      <c r="J1109" s="197" t="s">
        <v>19596</v>
      </c>
      <c r="K1109" s="57" t="s">
        <v>3196</v>
      </c>
      <c r="M1109" s="199">
        <v>70</v>
      </c>
      <c r="O1109" s="197" t="s">
        <v>19850</v>
      </c>
      <c r="Q1109" s="197" t="s">
        <v>3229</v>
      </c>
      <c r="S1109" s="57">
        <v>1</v>
      </c>
      <c r="T1109" s="197" t="s">
        <v>19598</v>
      </c>
      <c r="U1109" s="57" t="str">
        <f>VLOOKUP(A1109,'Individual Data'!$K$5:$AC$5544,12,FALSE)</f>
        <v>Unassigned</v>
      </c>
      <c r="V1109" s="14">
        <f>IFERROR(LOOKUP(H1109,{30,43,48,53,58,63,68,73,78,83,88,93,97},{42,47,52,57,62,67,72,77,82,87,92,99,100}),999)</f>
        <v>87</v>
      </c>
      <c r="X1109" s="57" t="str">
        <f>VLOOKUP(A1109,'Individual Data'!$K$5:$AC$5544,8,FALSE)</f>
        <v>NA</v>
      </c>
      <c r="Y1109" s="57" t="str">
        <f>VLOOKUP(A1109,'Individual Data'!$K$5:$AC$5544,9,FALSE)</f>
        <v>U</v>
      </c>
    </row>
    <row r="1110" spans="1:25" ht="15" customHeight="1" x14ac:dyDescent="0.25">
      <c r="A1110" s="197" t="s">
        <v>4351</v>
      </c>
      <c r="B1110" s="197" t="s">
        <v>19851</v>
      </c>
      <c r="C1110" s="198">
        <v>45223</v>
      </c>
      <c r="D1110" s="199">
        <v>123</v>
      </c>
      <c r="E1110" s="197" t="s">
        <v>19595</v>
      </c>
      <c r="F1110" s="197" t="s">
        <v>19617</v>
      </c>
      <c r="G1110" s="197"/>
      <c r="H1110" s="197">
        <v>84</v>
      </c>
      <c r="I1110" s="197" t="s">
        <v>3225</v>
      </c>
      <c r="J1110" s="197" t="s">
        <v>19596</v>
      </c>
      <c r="K1110" s="57" t="s">
        <v>3196</v>
      </c>
      <c r="M1110" s="199">
        <v>70</v>
      </c>
      <c r="O1110" s="197" t="s">
        <v>19852</v>
      </c>
      <c r="Q1110" s="197" t="s">
        <v>3229</v>
      </c>
      <c r="S1110" s="57">
        <v>1</v>
      </c>
      <c r="T1110" s="197" t="s">
        <v>19598</v>
      </c>
      <c r="U1110" s="57" t="str">
        <f>VLOOKUP(A1110,'Individual Data'!$K$5:$AC$5544,12,FALSE)</f>
        <v>NLVA</v>
      </c>
      <c r="V1110" s="14">
        <f>IFERROR(LOOKUP(H1110,{30,43,48,53,58,63,68,73,78,83,88,93,97},{42,47,52,57,62,67,72,77,82,87,92,99,100}),999)</f>
        <v>87</v>
      </c>
      <c r="X1110" s="57">
        <f>VLOOKUP(A1110,'Individual Data'!$K$5:$AC$5544,8,FALSE)</f>
        <v>4</v>
      </c>
      <c r="Y1110" s="57">
        <f>VLOOKUP(A1110,'Individual Data'!$K$5:$AC$5544,9,FALSE)</f>
        <v>2019</v>
      </c>
    </row>
    <row r="1111" spans="1:25" ht="15" customHeight="1" x14ac:dyDescent="0.25">
      <c r="A1111" s="197" t="s">
        <v>4355</v>
      </c>
      <c r="B1111" s="197" t="s">
        <v>19853</v>
      </c>
      <c r="C1111" s="198">
        <v>45216</v>
      </c>
      <c r="D1111" s="199">
        <v>1059</v>
      </c>
      <c r="E1111" s="197" t="s">
        <v>19595</v>
      </c>
      <c r="F1111" s="197" t="s">
        <v>19617</v>
      </c>
      <c r="G1111" s="197"/>
      <c r="H1111" s="197">
        <v>78</v>
      </c>
      <c r="I1111" s="197" t="s">
        <v>3085</v>
      </c>
      <c r="J1111" s="197" t="s">
        <v>19596</v>
      </c>
      <c r="K1111" s="57" t="s">
        <v>3196</v>
      </c>
      <c r="M1111" s="199">
        <v>70</v>
      </c>
      <c r="O1111" s="197" t="s">
        <v>19854</v>
      </c>
      <c r="Q1111" s="197" t="s">
        <v>3229</v>
      </c>
      <c r="S1111" s="57">
        <v>1</v>
      </c>
      <c r="T1111" s="197" t="s">
        <v>19598</v>
      </c>
      <c r="U1111" s="57" t="str">
        <f>VLOOKUP(A1111,'Individual Data'!$K$5:$AC$5544,12,FALSE)</f>
        <v>Unassigned</v>
      </c>
      <c r="V1111" s="14">
        <f>IFERROR(LOOKUP(H1111,{30,43,48,53,58,63,68,73,78,83,88,93,97},{42,47,52,57,62,67,72,77,82,87,92,99,100}),999)</f>
        <v>82</v>
      </c>
      <c r="X1111" s="57" t="str">
        <f>VLOOKUP(A1111,'Individual Data'!$K$5:$AC$5544,8,FALSE)</f>
        <v>NA</v>
      </c>
      <c r="Y1111" s="57" t="str">
        <f>VLOOKUP(A1111,'Individual Data'!$K$5:$AC$5544,9,FALSE)</f>
        <v>U</v>
      </c>
    </row>
    <row r="1112" spans="1:25" ht="15" customHeight="1" x14ac:dyDescent="0.25">
      <c r="A1112" s="197" t="s">
        <v>4358</v>
      </c>
      <c r="B1112" s="197" t="s">
        <v>19855</v>
      </c>
      <c r="C1112" s="198">
        <v>45216</v>
      </c>
      <c r="D1112" s="199">
        <v>9</v>
      </c>
      <c r="E1112" s="197" t="s">
        <v>19595</v>
      </c>
      <c r="F1112" s="197" t="s">
        <v>19617</v>
      </c>
      <c r="G1112" s="197"/>
      <c r="H1112" s="197">
        <v>84</v>
      </c>
      <c r="I1112" s="197" t="s">
        <v>3225</v>
      </c>
      <c r="J1112" s="197" t="s">
        <v>17688</v>
      </c>
      <c r="K1112" s="229" t="s">
        <v>3228</v>
      </c>
      <c r="M1112" s="199">
        <v>70</v>
      </c>
      <c r="O1112" s="197" t="s">
        <v>19601</v>
      </c>
      <c r="Q1112" s="197" t="s">
        <v>3229</v>
      </c>
      <c r="S1112" s="57">
        <v>1</v>
      </c>
      <c r="T1112" s="197" t="s">
        <v>3229</v>
      </c>
      <c r="U1112" s="57" t="str">
        <f>VLOOKUP(A1112,'Individual Data'!$K$5:$AC$5544,12,FALSE)</f>
        <v>PLA1</v>
      </c>
      <c r="V1112" s="14">
        <f>IFERROR(LOOKUP(H1112,{30,43,48,53,58,63,68,73,78,83,88,93,97},{42,47,52,57,62,67,72,77,82,87,92,99,100}),999)</f>
        <v>87</v>
      </c>
      <c r="X1112" s="57">
        <f>VLOOKUP(A1112,'Individual Data'!$K$5:$AC$5544,8,FALSE)</f>
        <v>4</v>
      </c>
      <c r="Y1112" s="57">
        <f>VLOOKUP(A1112,'Individual Data'!$K$5:$AC$5544,9,FALSE)</f>
        <v>2019</v>
      </c>
    </row>
    <row r="1113" spans="1:25" ht="15" customHeight="1" x14ac:dyDescent="0.25">
      <c r="A1113" s="197" t="s">
        <v>4361</v>
      </c>
      <c r="B1113" s="197" t="s">
        <v>19856</v>
      </c>
      <c r="C1113" s="198">
        <v>45230</v>
      </c>
      <c r="D1113" s="199">
        <v>3081</v>
      </c>
      <c r="E1113" s="197" t="s">
        <v>19595</v>
      </c>
      <c r="F1113" s="197" t="s">
        <v>19617</v>
      </c>
      <c r="G1113" s="197"/>
      <c r="H1113" s="197">
        <v>76</v>
      </c>
      <c r="I1113" s="197" t="s">
        <v>3085</v>
      </c>
      <c r="J1113" s="197" t="s">
        <v>19596</v>
      </c>
      <c r="K1113" s="228" t="s">
        <v>3196</v>
      </c>
      <c r="M1113" s="199">
        <v>70</v>
      </c>
      <c r="O1113" s="197" t="s">
        <v>19857</v>
      </c>
      <c r="Q1113" s="197" t="s">
        <v>3229</v>
      </c>
      <c r="S1113" s="57">
        <v>1</v>
      </c>
      <c r="T1113" s="197" t="s">
        <v>19598</v>
      </c>
      <c r="U1113" s="57" t="str">
        <f>VLOOKUP(A1113,'Individual Data'!$K$5:$AC$5544,12,FALSE)</f>
        <v>NLVA</v>
      </c>
      <c r="V1113" s="14">
        <f>IFERROR(LOOKUP(H1113,{30,43,48,53,58,63,68,73,78,83,88,93,97},{42,47,52,57,62,67,72,77,82,87,92,99,100}),999)</f>
        <v>77</v>
      </c>
      <c r="X1113" s="57">
        <f>VLOOKUP(A1113,'Individual Data'!$K$5:$AC$5544,8,FALSE)</f>
        <v>4</v>
      </c>
      <c r="Y1113" s="57">
        <f>VLOOKUP(A1113,'Individual Data'!$K$5:$AC$5544,9,FALSE)</f>
        <v>2019</v>
      </c>
    </row>
    <row r="1114" spans="1:25" ht="15" customHeight="1" x14ac:dyDescent="0.25">
      <c r="A1114" s="197" t="s">
        <v>4368</v>
      </c>
      <c r="B1114" s="197" t="s">
        <v>19858</v>
      </c>
      <c r="C1114" s="198">
        <v>45223</v>
      </c>
      <c r="D1114" s="199">
        <v>2003</v>
      </c>
      <c r="E1114" s="197" t="s">
        <v>19595</v>
      </c>
      <c r="F1114" s="197" t="s">
        <v>19617</v>
      </c>
      <c r="G1114" s="197"/>
      <c r="H1114" s="197">
        <v>80</v>
      </c>
      <c r="I1114" s="197" t="s">
        <v>3085</v>
      </c>
      <c r="J1114" s="197" t="s">
        <v>19596</v>
      </c>
      <c r="K1114" s="57" t="s">
        <v>3196</v>
      </c>
      <c r="M1114" s="199">
        <v>70</v>
      </c>
      <c r="O1114" s="197" t="s">
        <v>19859</v>
      </c>
      <c r="Q1114" s="197" t="s">
        <v>3229</v>
      </c>
      <c r="S1114" s="57">
        <v>1</v>
      </c>
      <c r="T1114" s="197" t="s">
        <v>3229</v>
      </c>
      <c r="U1114" s="57" t="str">
        <f>VLOOKUP(A1114,'Individual Data'!$K$5:$AC$5544,12,FALSE)</f>
        <v>Unassigned</v>
      </c>
      <c r="V1114" s="14">
        <f>IFERROR(LOOKUP(H1114,{30,43,48,53,58,63,68,73,78,83,88,93,97},{42,47,52,57,62,67,72,77,82,87,92,99,100}),999)</f>
        <v>82</v>
      </c>
      <c r="X1114" s="57" t="str">
        <f>VLOOKUP(A1114,'Individual Data'!$K$5:$AC$5544,8,FALSE)</f>
        <v>NA</v>
      </c>
      <c r="Y1114" s="57" t="str">
        <f>VLOOKUP(A1114,'Individual Data'!$K$5:$AC$5544,9,FALSE)</f>
        <v>U</v>
      </c>
    </row>
    <row r="1115" spans="1:25" ht="15" customHeight="1" x14ac:dyDescent="0.25">
      <c r="A1115" s="197" t="s">
        <v>4371</v>
      </c>
      <c r="B1115" s="197" t="s">
        <v>19860</v>
      </c>
      <c r="C1115" s="198">
        <v>45223</v>
      </c>
      <c r="D1115" s="199">
        <v>2084</v>
      </c>
      <c r="E1115" s="197" t="s">
        <v>19595</v>
      </c>
      <c r="F1115" s="197" t="s">
        <v>19617</v>
      </c>
      <c r="G1115" s="197"/>
      <c r="H1115" s="197">
        <v>80</v>
      </c>
      <c r="I1115" s="197" t="s">
        <v>3085</v>
      </c>
      <c r="J1115" s="197" t="s">
        <v>19596</v>
      </c>
      <c r="K1115" s="57" t="s">
        <v>3196</v>
      </c>
      <c r="M1115" s="199">
        <v>70</v>
      </c>
      <c r="O1115" s="197" t="s">
        <v>19861</v>
      </c>
      <c r="Q1115" s="197" t="s">
        <v>3229</v>
      </c>
      <c r="S1115" s="57">
        <v>1</v>
      </c>
      <c r="T1115" s="197" t="s">
        <v>19598</v>
      </c>
      <c r="U1115" s="57" t="str">
        <f>VLOOKUP(A1115,'Individual Data'!$K$5:$AC$5544,12,FALSE)</f>
        <v>LFSO</v>
      </c>
      <c r="V1115" s="14">
        <f>IFERROR(LOOKUP(H1115,{30,43,48,53,58,63,68,73,78,83,88,93,97},{42,47,52,57,62,67,72,77,82,87,92,99,100}),999)</f>
        <v>82</v>
      </c>
      <c r="X1115" s="57">
        <f>VLOOKUP(A1115,'Individual Data'!$K$5:$AC$5544,8,FALSE)</f>
        <v>4</v>
      </c>
      <c r="Y1115" s="57">
        <f>VLOOKUP(A1115,'Individual Data'!$K$5:$AC$5544,9,FALSE)</f>
        <v>2019</v>
      </c>
    </row>
    <row r="1116" spans="1:25" ht="15" customHeight="1" x14ac:dyDescent="0.25">
      <c r="A1116" s="197" t="s">
        <v>4374</v>
      </c>
      <c r="B1116" s="197" t="s">
        <v>19862</v>
      </c>
      <c r="C1116" s="198">
        <v>45221</v>
      </c>
      <c r="D1116" s="199">
        <v>24611</v>
      </c>
      <c r="E1116" s="197" t="s">
        <v>19595</v>
      </c>
      <c r="F1116" s="197" t="s">
        <v>17699</v>
      </c>
      <c r="G1116" s="197"/>
      <c r="H1116" s="197">
        <v>80</v>
      </c>
      <c r="I1116" s="197" t="s">
        <v>3085</v>
      </c>
      <c r="J1116" s="197" t="s">
        <v>19596</v>
      </c>
      <c r="K1116" s="57" t="s">
        <v>3196</v>
      </c>
      <c r="M1116" s="199">
        <v>70</v>
      </c>
      <c r="O1116" s="197" t="s">
        <v>19863</v>
      </c>
      <c r="Q1116" s="197" t="s">
        <v>3229</v>
      </c>
      <c r="S1116" s="57">
        <v>1</v>
      </c>
      <c r="T1116" s="197" t="s">
        <v>19598</v>
      </c>
      <c r="U1116" s="57" t="str">
        <f>VLOOKUP(A1116,'Individual Data'!$K$5:$AC$5544,12,FALSE)</f>
        <v>NLVA</v>
      </c>
      <c r="V1116" s="14">
        <f>IFERROR(LOOKUP(H1116,{30,43,48,53,58,63,68,73,78,83,88,93,97},{42,47,52,57,62,67,72,77,82,87,92,99,100}),999)</f>
        <v>82</v>
      </c>
      <c r="X1116" s="57">
        <f>VLOOKUP(A1116,'Individual Data'!$K$5:$AC$5544,8,FALSE)</f>
        <v>4</v>
      </c>
      <c r="Y1116" s="57">
        <f>VLOOKUP(A1116,'Individual Data'!$K$5:$AC$5544,9,FALSE)</f>
        <v>2019</v>
      </c>
    </row>
    <row r="1117" spans="1:25" ht="15" customHeight="1" x14ac:dyDescent="0.25">
      <c r="A1117" s="197" t="s">
        <v>4379</v>
      </c>
      <c r="B1117" s="197" t="s">
        <v>19864</v>
      </c>
      <c r="C1117" s="198">
        <v>45160</v>
      </c>
      <c r="D1117" s="199">
        <v>24511</v>
      </c>
      <c r="E1117" s="197" t="s">
        <v>19595</v>
      </c>
      <c r="F1117" s="197" t="s">
        <v>17699</v>
      </c>
      <c r="G1117" s="197"/>
      <c r="H1117" s="197">
        <v>76</v>
      </c>
      <c r="I1117" s="197" t="s">
        <v>3085</v>
      </c>
      <c r="J1117" s="197" t="s">
        <v>19596</v>
      </c>
      <c r="K1117" s="57" t="s">
        <v>3196</v>
      </c>
      <c r="M1117" s="199">
        <v>70</v>
      </c>
      <c r="O1117" s="197" t="s">
        <v>19865</v>
      </c>
      <c r="Q1117" s="197" t="s">
        <v>3229</v>
      </c>
      <c r="S1117" s="57">
        <v>1</v>
      </c>
      <c r="T1117" s="197" t="s">
        <v>19598</v>
      </c>
      <c r="U1117" s="57" t="str">
        <f>VLOOKUP(A1117,'Individual Data'!$K$5:$AC$5544,12,FALSE)</f>
        <v>Unassigned</v>
      </c>
      <c r="V1117" s="14">
        <f>IFERROR(LOOKUP(H1117,{30,43,48,53,58,63,68,73,78,83,88,93,97},{42,47,52,57,62,67,72,77,82,87,92,99,100}),999)</f>
        <v>77</v>
      </c>
      <c r="X1117" s="57" t="str">
        <f>VLOOKUP(A1117,'Individual Data'!$K$5:$AC$5544,8,FALSE)</f>
        <v>NA</v>
      </c>
      <c r="Y1117" s="57" t="str">
        <f>VLOOKUP(A1117,'Individual Data'!$K$5:$AC$5544,9,FALSE)</f>
        <v>U</v>
      </c>
    </row>
    <row r="1118" spans="1:25" ht="15" customHeight="1" x14ac:dyDescent="0.25">
      <c r="A1118" s="197" t="s">
        <v>4382</v>
      </c>
      <c r="B1118" s="197" t="s">
        <v>19866</v>
      </c>
      <c r="C1118" s="198">
        <v>45216</v>
      </c>
      <c r="D1118" s="199">
        <v>34</v>
      </c>
      <c r="E1118" s="197" t="s">
        <v>19595</v>
      </c>
      <c r="F1118" s="197" t="s">
        <v>19617</v>
      </c>
      <c r="G1118" s="197"/>
      <c r="H1118" s="197">
        <v>81</v>
      </c>
      <c r="I1118" s="197" t="s">
        <v>3225</v>
      </c>
      <c r="J1118" s="197" t="s">
        <v>19596</v>
      </c>
      <c r="K1118" s="57" t="s">
        <v>3196</v>
      </c>
      <c r="M1118" s="199">
        <v>70</v>
      </c>
      <c r="O1118" s="197" t="s">
        <v>19867</v>
      </c>
      <c r="Q1118" s="197" t="s">
        <v>3229</v>
      </c>
      <c r="S1118" s="57">
        <v>1</v>
      </c>
      <c r="T1118" s="197" t="s">
        <v>19598</v>
      </c>
      <c r="U1118" s="57" t="str">
        <f>VLOOKUP(A1118,'Individual Data'!$K$5:$AC$5544,12,FALSE)</f>
        <v>PLA1</v>
      </c>
      <c r="V1118" s="14">
        <f>IFERROR(LOOKUP(H1118,{30,43,48,53,58,63,68,73,78,83,88,93,97},{42,47,52,57,62,67,72,77,82,87,92,99,100}),999)</f>
        <v>82</v>
      </c>
      <c r="X1118" s="57">
        <f>VLOOKUP(A1118,'Individual Data'!$K$5:$AC$5544,8,FALSE)</f>
        <v>4</v>
      </c>
      <c r="Y1118" s="57">
        <f>VLOOKUP(A1118,'Individual Data'!$K$5:$AC$5544,9,FALSE)</f>
        <v>2019</v>
      </c>
    </row>
    <row r="1119" spans="1:25" ht="15" customHeight="1" x14ac:dyDescent="0.25">
      <c r="A1119" s="197" t="s">
        <v>4385</v>
      </c>
      <c r="B1119" s="197" t="s">
        <v>19868</v>
      </c>
      <c r="C1119" s="198">
        <v>45223</v>
      </c>
      <c r="D1119" s="199">
        <v>108</v>
      </c>
      <c r="E1119" s="197" t="s">
        <v>19595</v>
      </c>
      <c r="F1119" s="197" t="s">
        <v>19617</v>
      </c>
      <c r="G1119" s="197"/>
      <c r="H1119" s="197">
        <v>75</v>
      </c>
      <c r="I1119" s="197" t="s">
        <v>3225</v>
      </c>
      <c r="J1119" s="197" t="s">
        <v>19596</v>
      </c>
      <c r="K1119" s="57" t="s">
        <v>3196</v>
      </c>
      <c r="M1119" s="199">
        <v>70</v>
      </c>
      <c r="O1119" s="197" t="s">
        <v>19869</v>
      </c>
      <c r="Q1119" s="197" t="s">
        <v>3229</v>
      </c>
      <c r="S1119" s="57">
        <v>1</v>
      </c>
      <c r="T1119" s="197" t="s">
        <v>19598</v>
      </c>
      <c r="U1119" s="57" t="str">
        <f>VLOOKUP(A1119,'Individual Data'!$K$5:$AC$5544,12,FALSE)</f>
        <v>IPCSR</v>
      </c>
      <c r="V1119" s="14">
        <f>IFERROR(LOOKUP(H1119,{30,43,48,53,58,63,68,73,78,83,88,93,97},{42,47,52,57,62,67,72,77,82,87,92,99,100}),999)</f>
        <v>77</v>
      </c>
      <c r="X1119" s="57">
        <f>VLOOKUP(A1119,'Individual Data'!$K$5:$AC$5544,8,FALSE)</f>
        <v>4</v>
      </c>
      <c r="Y1119" s="57">
        <f>VLOOKUP(A1119,'Individual Data'!$K$5:$AC$5544,9,FALSE)</f>
        <v>2019</v>
      </c>
    </row>
    <row r="1120" spans="1:25" ht="15" customHeight="1" x14ac:dyDescent="0.25">
      <c r="A1120" s="197" t="s">
        <v>4389</v>
      </c>
      <c r="B1120" s="197" t="s">
        <v>19870</v>
      </c>
      <c r="C1120" s="198">
        <v>45230</v>
      </c>
      <c r="D1120" s="199">
        <v>3078</v>
      </c>
      <c r="E1120" s="197" t="s">
        <v>19595</v>
      </c>
      <c r="F1120" s="197" t="s">
        <v>19617</v>
      </c>
      <c r="G1120" s="197"/>
      <c r="H1120" s="197">
        <v>83</v>
      </c>
      <c r="I1120" s="197" t="s">
        <v>3085</v>
      </c>
      <c r="J1120" s="197" t="s">
        <v>19596</v>
      </c>
      <c r="K1120" s="57" t="s">
        <v>3196</v>
      </c>
      <c r="M1120" s="199">
        <v>70</v>
      </c>
      <c r="O1120" s="197" t="s">
        <v>19871</v>
      </c>
      <c r="Q1120" s="197" t="s">
        <v>3229</v>
      </c>
      <c r="S1120" s="57">
        <v>1</v>
      </c>
      <c r="T1120" s="197" t="s">
        <v>19598</v>
      </c>
      <c r="U1120" s="57" t="str">
        <f>VLOOKUP(A1120,'Individual Data'!$K$5:$AC$5544,12,FALSE)</f>
        <v>NLVA</v>
      </c>
      <c r="V1120" s="14">
        <f>IFERROR(LOOKUP(H1120,{30,43,48,53,58,63,68,73,78,83,88,93,97},{42,47,52,57,62,67,72,77,82,87,92,99,100}),999)</f>
        <v>87</v>
      </c>
      <c r="X1120" s="57">
        <f>VLOOKUP(A1120,'Individual Data'!$K$5:$AC$5544,8,FALSE)</f>
        <v>4</v>
      </c>
      <c r="Y1120" s="57">
        <f>VLOOKUP(A1120,'Individual Data'!$K$5:$AC$5544,9,FALSE)</f>
        <v>2019</v>
      </c>
    </row>
    <row r="1121" spans="1:25" ht="15" customHeight="1" x14ac:dyDescent="0.25">
      <c r="A1121" s="197" t="s">
        <v>4394</v>
      </c>
      <c r="B1121" s="197" t="s">
        <v>19872</v>
      </c>
      <c r="C1121" s="198">
        <v>45236</v>
      </c>
      <c r="D1121" s="199">
        <v>506</v>
      </c>
      <c r="E1121" s="197" t="s">
        <v>19595</v>
      </c>
      <c r="F1121" s="197" t="s">
        <v>19617</v>
      </c>
      <c r="G1121" s="197"/>
      <c r="H1121" s="197">
        <v>93</v>
      </c>
      <c r="I1121" s="197" t="s">
        <v>3225</v>
      </c>
      <c r="J1121" s="197" t="s">
        <v>17688</v>
      </c>
      <c r="K1121" s="229" t="s">
        <v>3228</v>
      </c>
      <c r="M1121" s="199">
        <v>70</v>
      </c>
      <c r="O1121" s="197" t="s">
        <v>19601</v>
      </c>
      <c r="Q1121" s="197" t="s">
        <v>3229</v>
      </c>
      <c r="S1121" s="57">
        <v>1</v>
      </c>
      <c r="T1121" s="197" t="s">
        <v>3229</v>
      </c>
      <c r="U1121" s="57" t="str">
        <f>VLOOKUP(A1121,'Individual Data'!$K$5:$AC$5544,12,FALSE)</f>
        <v>CJA1</v>
      </c>
      <c r="V1121" s="14">
        <f>IFERROR(LOOKUP(H1121,{30,43,48,53,58,63,68,73,78,83,88,93,97},{42,47,52,57,62,67,72,77,82,87,92,99,100}),999)</f>
        <v>99</v>
      </c>
      <c r="X1121" s="57">
        <f>VLOOKUP(A1121,'Individual Data'!$K$5:$AC$5544,8,FALSE)</f>
        <v>4</v>
      </c>
      <c r="Y1121" s="57">
        <f>VLOOKUP(A1121,'Individual Data'!$K$5:$AC$5544,9,FALSE)</f>
        <v>2019</v>
      </c>
    </row>
    <row r="1122" spans="1:25" ht="15" customHeight="1" x14ac:dyDescent="0.25">
      <c r="A1122" s="197" t="s">
        <v>4398</v>
      </c>
      <c r="B1122" s="197" t="s">
        <v>19873</v>
      </c>
      <c r="C1122" s="198">
        <v>45245</v>
      </c>
      <c r="D1122" s="199">
        <v>7086</v>
      </c>
      <c r="E1122" s="197" t="s">
        <v>19595</v>
      </c>
      <c r="F1122" s="197" t="s">
        <v>19610</v>
      </c>
      <c r="G1122" s="197"/>
      <c r="H1122" s="197">
        <v>80</v>
      </c>
      <c r="I1122" s="197" t="s">
        <v>3085</v>
      </c>
      <c r="J1122" s="197" t="s">
        <v>19596</v>
      </c>
      <c r="K1122" s="228" t="s">
        <v>3196</v>
      </c>
      <c r="M1122" s="199">
        <v>70</v>
      </c>
      <c r="O1122" s="197" t="s">
        <v>19601</v>
      </c>
      <c r="Q1122" s="197" t="s">
        <v>3229</v>
      </c>
      <c r="S1122" s="57">
        <v>1</v>
      </c>
      <c r="T1122" s="197" t="s">
        <v>3229</v>
      </c>
      <c r="U1122" s="57" t="str">
        <f>VLOOKUP(A1122,'Individual Data'!$K$5:$AC$5544,12,FALSE)</f>
        <v>Unassigned</v>
      </c>
      <c r="V1122" s="14">
        <f>IFERROR(LOOKUP(H1122,{30,43,48,53,58,63,68,73,78,83,88,93,97},{42,47,52,57,62,67,72,77,82,87,92,99,100}),999)</f>
        <v>82</v>
      </c>
      <c r="X1122" s="57" t="str">
        <f>VLOOKUP(A1122,'Individual Data'!$K$5:$AC$5544,8,FALSE)</f>
        <v>NA</v>
      </c>
      <c r="Y1122" s="57" t="str">
        <f>VLOOKUP(A1122,'Individual Data'!$K$5:$AC$5544,9,FALSE)</f>
        <v>U</v>
      </c>
    </row>
    <row r="1123" spans="1:25" ht="15" customHeight="1" x14ac:dyDescent="0.25">
      <c r="A1123" s="197" t="s">
        <v>4400</v>
      </c>
      <c r="B1123" s="197" t="s">
        <v>19874</v>
      </c>
      <c r="C1123" s="198">
        <v>45230</v>
      </c>
      <c r="D1123" s="199">
        <v>3151</v>
      </c>
      <c r="E1123" s="197" t="s">
        <v>19595</v>
      </c>
      <c r="F1123" s="197" t="s">
        <v>19617</v>
      </c>
      <c r="G1123" s="197"/>
      <c r="H1123" s="197">
        <v>87</v>
      </c>
      <c r="I1123" s="197" t="s">
        <v>3085</v>
      </c>
      <c r="J1123" s="197" t="s">
        <v>19596</v>
      </c>
      <c r="K1123" s="57" t="s">
        <v>3196</v>
      </c>
      <c r="M1123" s="199">
        <v>70</v>
      </c>
      <c r="O1123" s="197" t="s">
        <v>19875</v>
      </c>
      <c r="Q1123" s="197" t="s">
        <v>3229</v>
      </c>
      <c r="S1123" s="57">
        <v>1</v>
      </c>
      <c r="T1123" s="197" t="s">
        <v>19607</v>
      </c>
      <c r="U1123" s="57" t="str">
        <f>VLOOKUP(A1123,'Individual Data'!$K$5:$AC$5544,12,FALSE)</f>
        <v>Unassigned</v>
      </c>
      <c r="V1123" s="14">
        <f>IFERROR(LOOKUP(H1123,{30,43,48,53,58,63,68,73,78,83,88,93,97},{42,47,52,57,62,67,72,77,82,87,92,99,100}),999)</f>
        <v>87</v>
      </c>
      <c r="X1123" s="57" t="str">
        <f>VLOOKUP(A1123,'Individual Data'!$K$5:$AC$5544,8,FALSE)</f>
        <v>NA</v>
      </c>
      <c r="Y1123" s="57" t="str">
        <f>VLOOKUP(A1123,'Individual Data'!$K$5:$AC$5544,9,FALSE)</f>
        <v>U</v>
      </c>
    </row>
    <row r="1124" spans="1:25" ht="15" customHeight="1" x14ac:dyDescent="0.25">
      <c r="A1124" s="197" t="s">
        <v>4403</v>
      </c>
      <c r="B1124" s="197" t="s">
        <v>19876</v>
      </c>
      <c r="C1124" s="198">
        <v>45230</v>
      </c>
      <c r="D1124" s="199">
        <v>3152</v>
      </c>
      <c r="E1124" s="197" t="s">
        <v>19595</v>
      </c>
      <c r="F1124" s="197" t="s">
        <v>19617</v>
      </c>
      <c r="G1124" s="197"/>
      <c r="H1124" s="197">
        <v>78</v>
      </c>
      <c r="I1124" s="197" t="s">
        <v>3085</v>
      </c>
      <c r="J1124" s="197" t="s">
        <v>19596</v>
      </c>
      <c r="K1124" s="57" t="s">
        <v>3196</v>
      </c>
      <c r="M1124" s="199">
        <v>70</v>
      </c>
      <c r="O1124" s="197" t="s">
        <v>19877</v>
      </c>
      <c r="Q1124" s="197" t="s">
        <v>3229</v>
      </c>
      <c r="S1124" s="57">
        <v>1</v>
      </c>
      <c r="T1124" s="197" t="s">
        <v>3229</v>
      </c>
      <c r="U1124" s="57" t="str">
        <f>VLOOKUP(A1124,'Individual Data'!$K$5:$AC$5544,12,FALSE)</f>
        <v>LFSO</v>
      </c>
      <c r="V1124" s="14">
        <f>IFERROR(LOOKUP(H1124,{30,43,48,53,58,63,68,73,78,83,88,93,97},{42,47,52,57,62,67,72,77,82,87,92,99,100}),999)</f>
        <v>82</v>
      </c>
      <c r="X1124" s="57">
        <f>VLOOKUP(A1124,'Individual Data'!$K$5:$AC$5544,8,FALSE)</f>
        <v>4</v>
      </c>
      <c r="Y1124" s="57">
        <f>VLOOKUP(A1124,'Individual Data'!$K$5:$AC$5544,9,FALSE)</f>
        <v>2019</v>
      </c>
    </row>
    <row r="1125" spans="1:25" ht="15" customHeight="1" x14ac:dyDescent="0.25">
      <c r="A1125" s="197" t="s">
        <v>4406</v>
      </c>
      <c r="B1125" s="197" t="s">
        <v>19878</v>
      </c>
      <c r="C1125" s="198">
        <v>45188</v>
      </c>
      <c r="D1125" s="199">
        <v>24543</v>
      </c>
      <c r="E1125" s="197" t="s">
        <v>19595</v>
      </c>
      <c r="F1125" s="197" t="s">
        <v>17699</v>
      </c>
      <c r="G1125" s="197"/>
      <c r="H1125" s="197">
        <v>75</v>
      </c>
      <c r="I1125" s="197" t="s">
        <v>3085</v>
      </c>
      <c r="J1125" s="197" t="s">
        <v>17688</v>
      </c>
      <c r="K1125" s="57" t="s">
        <v>3196</v>
      </c>
      <c r="M1125" s="199">
        <v>70</v>
      </c>
      <c r="O1125" s="197" t="s">
        <v>19879</v>
      </c>
      <c r="Q1125" s="197" t="s">
        <v>3229</v>
      </c>
      <c r="S1125" s="57">
        <v>1</v>
      </c>
      <c r="T1125" s="197" t="s">
        <v>3229</v>
      </c>
      <c r="U1125" s="57" t="str">
        <f>VLOOKUP(A1125,'Individual Data'!$K$5:$AC$5544,12,FALSE)</f>
        <v>Unassigned</v>
      </c>
      <c r="V1125" s="14">
        <f>IFERROR(LOOKUP(H1125,{30,43,48,53,58,63,68,73,78,83,88,93,97},{42,47,52,57,62,67,72,77,82,87,92,99,100}),999)</f>
        <v>77</v>
      </c>
      <c r="X1125" s="57" t="str">
        <f>VLOOKUP(A1125,'Individual Data'!$K$5:$AC$5544,8,FALSE)</f>
        <v>NA</v>
      </c>
      <c r="Y1125" s="57" t="str">
        <f>VLOOKUP(A1125,'Individual Data'!$K$5:$AC$5544,9,FALSE)</f>
        <v>U</v>
      </c>
    </row>
    <row r="1126" spans="1:25" ht="15" customHeight="1" x14ac:dyDescent="0.25">
      <c r="A1126" s="197" t="s">
        <v>4409</v>
      </c>
      <c r="B1126" s="197" t="s">
        <v>19880</v>
      </c>
      <c r="C1126" s="198">
        <v>45243</v>
      </c>
      <c r="D1126" s="199">
        <v>5133</v>
      </c>
      <c r="E1126" s="197" t="s">
        <v>19595</v>
      </c>
      <c r="F1126" s="197" t="s">
        <v>19617</v>
      </c>
      <c r="G1126" s="197"/>
      <c r="H1126" s="197">
        <v>82</v>
      </c>
      <c r="I1126" s="197" t="s">
        <v>3085</v>
      </c>
      <c r="J1126" s="197" t="s">
        <v>19596</v>
      </c>
      <c r="K1126" s="57" t="s">
        <v>3196</v>
      </c>
      <c r="M1126" s="199">
        <v>70</v>
      </c>
      <c r="O1126" s="197" t="s">
        <v>19881</v>
      </c>
      <c r="Q1126" s="197" t="s">
        <v>3229</v>
      </c>
      <c r="S1126" s="57">
        <v>1</v>
      </c>
      <c r="T1126" s="197" t="s">
        <v>19598</v>
      </c>
      <c r="U1126" s="57" t="str">
        <f>VLOOKUP(A1126,'Individual Data'!$K$5:$AC$5544,12,FALSE)</f>
        <v>LFHSO2</v>
      </c>
      <c r="V1126" s="14">
        <f>IFERROR(LOOKUP(H1126,{30,43,48,53,58,63,68,73,78,83,88,93,97},{42,47,52,57,62,67,72,77,82,87,92,99,100}),999)</f>
        <v>82</v>
      </c>
      <c r="X1126" s="57">
        <f>VLOOKUP(A1126,'Individual Data'!$K$5:$AC$5544,8,FALSE)</f>
        <v>4</v>
      </c>
      <c r="Y1126" s="57">
        <f>VLOOKUP(A1126,'Individual Data'!$K$5:$AC$5544,9,FALSE)</f>
        <v>2019</v>
      </c>
    </row>
    <row r="1127" spans="1:25" ht="15" customHeight="1" x14ac:dyDescent="0.25">
      <c r="A1127" s="197" t="s">
        <v>4412</v>
      </c>
      <c r="B1127" s="197" t="s">
        <v>19882</v>
      </c>
      <c r="C1127" s="198">
        <v>45223</v>
      </c>
      <c r="D1127" s="199">
        <v>2007</v>
      </c>
      <c r="E1127" s="197" t="s">
        <v>19595</v>
      </c>
      <c r="F1127" s="197" t="s">
        <v>19617</v>
      </c>
      <c r="G1127" s="197"/>
      <c r="H1127" s="197">
        <v>75</v>
      </c>
      <c r="I1127" s="197" t="s">
        <v>3085</v>
      </c>
      <c r="J1127" s="197" t="s">
        <v>19596</v>
      </c>
      <c r="K1127" s="57" t="s">
        <v>3196</v>
      </c>
      <c r="M1127" s="199">
        <v>70</v>
      </c>
      <c r="O1127" s="197" t="s">
        <v>19883</v>
      </c>
      <c r="Q1127" s="197" t="s">
        <v>3229</v>
      </c>
      <c r="S1127" s="57">
        <v>1</v>
      </c>
      <c r="T1127" s="197" t="s">
        <v>19598</v>
      </c>
      <c r="U1127" s="57" t="str">
        <f>VLOOKUP(A1127,'Individual Data'!$K$5:$AC$5544,12,FALSE)</f>
        <v>BCA1</v>
      </c>
      <c r="V1127" s="14">
        <f>IFERROR(LOOKUP(H1127,{30,43,48,53,58,63,68,73,78,83,88,93,97},{42,47,52,57,62,67,72,77,82,87,92,99,100}),999)</f>
        <v>77</v>
      </c>
      <c r="X1127" s="57">
        <f>VLOOKUP(A1127,'Individual Data'!$K$5:$AC$5544,8,FALSE)</f>
        <v>4</v>
      </c>
      <c r="Y1127" s="57">
        <f>VLOOKUP(A1127,'Individual Data'!$K$5:$AC$5544,9,FALSE)</f>
        <v>2019</v>
      </c>
    </row>
    <row r="1128" spans="1:25" ht="15" customHeight="1" x14ac:dyDescent="0.25">
      <c r="A1128" s="197" t="s">
        <v>4417</v>
      </c>
      <c r="B1128" s="197" t="s">
        <v>19884</v>
      </c>
      <c r="C1128" s="198">
        <v>45216</v>
      </c>
      <c r="D1128" s="199">
        <v>1048</v>
      </c>
      <c r="E1128" s="197" t="s">
        <v>19595</v>
      </c>
      <c r="F1128" s="197" t="s">
        <v>19617</v>
      </c>
      <c r="G1128" s="197"/>
      <c r="H1128" s="197">
        <v>83</v>
      </c>
      <c r="I1128" s="197" t="s">
        <v>3085</v>
      </c>
      <c r="J1128" s="197" t="s">
        <v>19596</v>
      </c>
      <c r="K1128" s="57" t="s">
        <v>3196</v>
      </c>
      <c r="M1128" s="199">
        <v>70</v>
      </c>
      <c r="O1128" s="197" t="s">
        <v>19885</v>
      </c>
      <c r="Q1128" s="197" t="s">
        <v>3229</v>
      </c>
      <c r="S1128" s="57">
        <v>1</v>
      </c>
      <c r="T1128" s="197" t="s">
        <v>19598</v>
      </c>
      <c r="U1128" s="57" t="str">
        <f>VLOOKUP(A1128,'Individual Data'!$K$5:$AC$5544,12,FALSE)</f>
        <v>Unassigned</v>
      </c>
      <c r="V1128" s="14">
        <f>IFERROR(LOOKUP(H1128,{30,43,48,53,58,63,68,73,78,83,88,93,97},{42,47,52,57,62,67,72,77,82,87,92,99,100}),999)</f>
        <v>87</v>
      </c>
      <c r="X1128" s="57" t="str">
        <f>VLOOKUP(A1128,'Individual Data'!$K$5:$AC$5544,8,FALSE)</f>
        <v>NA</v>
      </c>
      <c r="Y1128" s="57" t="str">
        <f>VLOOKUP(A1128,'Individual Data'!$K$5:$AC$5544,9,FALSE)</f>
        <v>U</v>
      </c>
    </row>
    <row r="1129" spans="1:25" ht="15" customHeight="1" x14ac:dyDescent="0.25">
      <c r="A1129" s="197" t="s">
        <v>4420</v>
      </c>
      <c r="B1129" s="197" t="s">
        <v>19886</v>
      </c>
      <c r="C1129" s="198">
        <v>45223</v>
      </c>
      <c r="D1129" s="199">
        <v>122</v>
      </c>
      <c r="E1129" s="197" t="s">
        <v>19595</v>
      </c>
      <c r="F1129" s="197" t="s">
        <v>19617</v>
      </c>
      <c r="G1129" s="197"/>
      <c r="H1129" s="197">
        <v>82</v>
      </c>
      <c r="I1129" s="197" t="s">
        <v>3225</v>
      </c>
      <c r="J1129" s="197" t="s">
        <v>19596</v>
      </c>
      <c r="K1129" s="57" t="s">
        <v>3196</v>
      </c>
      <c r="M1129" s="199">
        <v>70</v>
      </c>
      <c r="O1129" s="197" t="s">
        <v>19887</v>
      </c>
      <c r="Q1129" s="197" t="s">
        <v>3229</v>
      </c>
      <c r="S1129" s="57">
        <v>1</v>
      </c>
      <c r="T1129" s="197" t="s">
        <v>19607</v>
      </c>
      <c r="U1129" s="57" t="str">
        <f>VLOOKUP(A1129,'Individual Data'!$K$5:$AC$5544,12,FALSE)</f>
        <v>Unassigned</v>
      </c>
      <c r="V1129" s="14">
        <f>IFERROR(LOOKUP(H1129,{30,43,48,53,58,63,68,73,78,83,88,93,97},{42,47,52,57,62,67,72,77,82,87,92,99,100}),999)</f>
        <v>82</v>
      </c>
      <c r="X1129" s="57" t="str">
        <f>VLOOKUP(A1129,'Individual Data'!$K$5:$AC$5544,8,FALSE)</f>
        <v>NA</v>
      </c>
      <c r="Y1129" s="57" t="str">
        <f>VLOOKUP(A1129,'Individual Data'!$K$5:$AC$5544,9,FALSE)</f>
        <v>U</v>
      </c>
    </row>
    <row r="1130" spans="1:25" ht="15" customHeight="1" x14ac:dyDescent="0.25">
      <c r="A1130" s="197" t="s">
        <v>4425</v>
      </c>
      <c r="B1130" s="197" t="s">
        <v>19888</v>
      </c>
      <c r="C1130" s="198">
        <v>45216</v>
      </c>
      <c r="D1130" s="199">
        <v>32</v>
      </c>
      <c r="E1130" s="197" t="s">
        <v>19595</v>
      </c>
      <c r="F1130" s="197" t="s">
        <v>19617</v>
      </c>
      <c r="G1130" s="197"/>
      <c r="H1130" s="197">
        <v>88</v>
      </c>
      <c r="I1130" s="197" t="s">
        <v>3225</v>
      </c>
      <c r="J1130" s="197" t="s">
        <v>17688</v>
      </c>
      <c r="K1130" s="229" t="s">
        <v>3228</v>
      </c>
      <c r="M1130" s="199">
        <v>70</v>
      </c>
      <c r="O1130" s="197" t="s">
        <v>19601</v>
      </c>
      <c r="Q1130" s="197" t="s">
        <v>3229</v>
      </c>
      <c r="S1130" s="57">
        <v>1</v>
      </c>
      <c r="T1130" s="197" t="s">
        <v>3229</v>
      </c>
      <c r="U1130" s="57" t="str">
        <f>VLOOKUP(A1130,'Individual Data'!$K$5:$AC$5544,12,FALSE)</f>
        <v>PLA1</v>
      </c>
      <c r="V1130" s="14">
        <f>IFERROR(LOOKUP(H1130,{30,43,48,53,58,63,68,73,78,83,88,93,97},{42,47,52,57,62,67,72,77,82,87,92,99,100}),999)</f>
        <v>92</v>
      </c>
      <c r="X1130" s="57">
        <f>VLOOKUP(A1130,'Individual Data'!$K$5:$AC$5544,8,FALSE)</f>
        <v>4</v>
      </c>
      <c r="Y1130" s="57">
        <f>VLOOKUP(A1130,'Individual Data'!$K$5:$AC$5544,9,FALSE)</f>
        <v>2019</v>
      </c>
    </row>
    <row r="1131" spans="1:25" ht="15" customHeight="1" x14ac:dyDescent="0.25">
      <c r="A1131" s="197" t="s">
        <v>4429</v>
      </c>
      <c r="B1131" s="197" t="s">
        <v>19889</v>
      </c>
      <c r="C1131" s="198">
        <v>45245</v>
      </c>
      <c r="D1131" s="199">
        <v>7080</v>
      </c>
      <c r="E1131" s="197" t="s">
        <v>19595</v>
      </c>
      <c r="F1131" s="197" t="s">
        <v>19610</v>
      </c>
      <c r="G1131" s="197"/>
      <c r="H1131" s="197">
        <v>83</v>
      </c>
      <c r="I1131" s="197" t="s">
        <v>3085</v>
      </c>
      <c r="J1131" s="197" t="s">
        <v>19596</v>
      </c>
      <c r="K1131" s="228" t="s">
        <v>3196</v>
      </c>
      <c r="M1131" s="199">
        <v>70</v>
      </c>
      <c r="O1131" s="197" t="s">
        <v>19601</v>
      </c>
      <c r="Q1131" s="197" t="s">
        <v>3229</v>
      </c>
      <c r="S1131" s="57">
        <v>1</v>
      </c>
      <c r="T1131" s="197" t="s">
        <v>3229</v>
      </c>
      <c r="U1131" s="57" t="str">
        <f>VLOOKUP(A1131,'Individual Data'!$K$5:$AC$5544,12,FALSE)</f>
        <v>NPTH</v>
      </c>
      <c r="V1131" s="14">
        <f>IFERROR(LOOKUP(H1131,{30,43,48,53,58,63,68,73,78,83,88,93,97},{42,47,52,57,62,67,72,77,82,87,92,99,100}),999)</f>
        <v>87</v>
      </c>
      <c r="X1131" s="57">
        <f>VLOOKUP(A1131,'Individual Data'!$K$5:$AC$5544,8,FALSE)</f>
        <v>5</v>
      </c>
      <c r="Y1131" s="57">
        <f>VLOOKUP(A1131,'Individual Data'!$K$5:$AC$5544,9,FALSE)</f>
        <v>2018</v>
      </c>
    </row>
    <row r="1132" spans="1:25" ht="15" customHeight="1" x14ac:dyDescent="0.25">
      <c r="A1132" s="197" t="s">
        <v>4432</v>
      </c>
      <c r="B1132" s="197" t="s">
        <v>19890</v>
      </c>
      <c r="C1132" s="198">
        <v>45216</v>
      </c>
      <c r="D1132" s="199">
        <v>20</v>
      </c>
      <c r="E1132" s="197" t="s">
        <v>19595</v>
      </c>
      <c r="F1132" s="197" t="s">
        <v>19617</v>
      </c>
      <c r="G1132" s="197"/>
      <c r="H1132" s="197">
        <v>75</v>
      </c>
      <c r="I1132" s="197" t="s">
        <v>3225</v>
      </c>
      <c r="J1132" s="197" t="s">
        <v>19596</v>
      </c>
      <c r="K1132" s="57" t="s">
        <v>3196</v>
      </c>
      <c r="M1132" s="199">
        <v>70</v>
      </c>
      <c r="O1132" s="197" t="s">
        <v>19891</v>
      </c>
      <c r="Q1132" s="197" t="s">
        <v>3229</v>
      </c>
      <c r="S1132" s="57">
        <v>1</v>
      </c>
      <c r="T1132" s="197" t="s">
        <v>19598</v>
      </c>
      <c r="U1132" s="57" t="str">
        <f>VLOOKUP(A1132,'Individual Data'!$K$5:$AC$5544,12,FALSE)</f>
        <v>Unassigned</v>
      </c>
      <c r="V1132" s="14">
        <f>IFERROR(LOOKUP(H1132,{30,43,48,53,58,63,68,73,78,83,88,93,97},{42,47,52,57,62,67,72,77,82,87,92,99,100}),999)</f>
        <v>77</v>
      </c>
      <c r="X1132" s="57" t="str">
        <f>VLOOKUP(A1132,'Individual Data'!$K$5:$AC$5544,8,FALSE)</f>
        <v>NA</v>
      </c>
      <c r="Y1132" s="57" t="str">
        <f>VLOOKUP(A1132,'Individual Data'!$K$5:$AC$5544,9,FALSE)</f>
        <v>U</v>
      </c>
    </row>
    <row r="1133" spans="1:25" ht="15" customHeight="1" x14ac:dyDescent="0.25">
      <c r="A1133" s="197" t="s">
        <v>4435</v>
      </c>
      <c r="B1133" s="197" t="s">
        <v>19892</v>
      </c>
      <c r="C1133" s="198">
        <v>45223</v>
      </c>
      <c r="D1133" s="199">
        <v>2070</v>
      </c>
      <c r="E1133" s="197" t="s">
        <v>19595</v>
      </c>
      <c r="F1133" s="197" t="s">
        <v>19617</v>
      </c>
      <c r="G1133" s="197"/>
      <c r="H1133" s="197">
        <v>82</v>
      </c>
      <c r="I1133" s="197" t="s">
        <v>3085</v>
      </c>
      <c r="J1133" s="197" t="s">
        <v>19596</v>
      </c>
      <c r="K1133" s="57" t="s">
        <v>3196</v>
      </c>
      <c r="M1133" s="199">
        <v>70</v>
      </c>
      <c r="O1133" s="197" t="s">
        <v>19893</v>
      </c>
      <c r="Q1133" s="197" t="s">
        <v>3229</v>
      </c>
      <c r="S1133" s="57">
        <v>1</v>
      </c>
      <c r="T1133" s="197" t="s">
        <v>19598</v>
      </c>
      <c r="U1133" s="57" t="str">
        <f>VLOOKUP(A1133,'Individual Data'!$K$5:$AC$5544,12,FALSE)</f>
        <v>LGA</v>
      </c>
      <c r="V1133" s="14">
        <f>IFERROR(LOOKUP(H1133,{30,43,48,53,58,63,68,73,78,83,88,93,97},{42,47,52,57,62,67,72,77,82,87,92,99,100}),999)</f>
        <v>82</v>
      </c>
      <c r="X1133" s="57">
        <f>VLOOKUP(A1133,'Individual Data'!$K$5:$AC$5544,8,FALSE)</f>
        <v>4</v>
      </c>
      <c r="Y1133" s="57">
        <f>VLOOKUP(A1133,'Individual Data'!$K$5:$AC$5544,9,FALSE)</f>
        <v>2019</v>
      </c>
    </row>
    <row r="1134" spans="1:25" ht="15" customHeight="1" x14ac:dyDescent="0.25">
      <c r="A1134" s="197" t="s">
        <v>4438</v>
      </c>
      <c r="B1134" s="197" t="s">
        <v>19894</v>
      </c>
      <c r="C1134" s="198">
        <v>45230</v>
      </c>
      <c r="D1134" s="199">
        <v>3144</v>
      </c>
      <c r="E1134" s="197" t="s">
        <v>19595</v>
      </c>
      <c r="F1134" s="197" t="s">
        <v>19617</v>
      </c>
      <c r="G1134" s="197"/>
      <c r="H1134" s="197">
        <v>83</v>
      </c>
      <c r="I1134" s="197" t="s">
        <v>3085</v>
      </c>
      <c r="J1134" s="197" t="s">
        <v>19596</v>
      </c>
      <c r="K1134" s="57" t="s">
        <v>3196</v>
      </c>
      <c r="M1134" s="199">
        <v>70</v>
      </c>
      <c r="O1134" s="197" t="s">
        <v>19895</v>
      </c>
      <c r="Q1134" s="197" t="s">
        <v>3229</v>
      </c>
      <c r="S1134" s="57">
        <v>1</v>
      </c>
      <c r="T1134" s="197" t="s">
        <v>19598</v>
      </c>
      <c r="U1134" s="57" t="str">
        <f>VLOOKUP(A1134,'Individual Data'!$K$5:$AC$5544,12,FALSE)</f>
        <v>Unassigned</v>
      </c>
      <c r="V1134" s="14">
        <f>IFERROR(LOOKUP(H1134,{30,43,48,53,58,63,68,73,78,83,88,93,97},{42,47,52,57,62,67,72,77,82,87,92,99,100}),999)</f>
        <v>87</v>
      </c>
      <c r="X1134" s="57" t="str">
        <f>VLOOKUP(A1134,'Individual Data'!$K$5:$AC$5544,8,FALSE)</f>
        <v>NA</v>
      </c>
      <c r="Y1134" s="57" t="str">
        <f>VLOOKUP(A1134,'Individual Data'!$K$5:$AC$5544,9,FALSE)</f>
        <v>U</v>
      </c>
    </row>
    <row r="1135" spans="1:25" ht="15" customHeight="1" x14ac:dyDescent="0.25">
      <c r="A1135" s="197" t="s">
        <v>4441</v>
      </c>
      <c r="B1135" s="197" t="s">
        <v>19896</v>
      </c>
      <c r="C1135" s="198">
        <v>45223</v>
      </c>
      <c r="D1135" s="199">
        <v>2045</v>
      </c>
      <c r="E1135" s="197" t="s">
        <v>19595</v>
      </c>
      <c r="F1135" s="197" t="s">
        <v>19617</v>
      </c>
      <c r="G1135" s="197"/>
      <c r="H1135" s="197">
        <v>82</v>
      </c>
      <c r="I1135" s="197" t="s">
        <v>3085</v>
      </c>
      <c r="J1135" s="197" t="s">
        <v>19596</v>
      </c>
      <c r="K1135" s="57" t="s">
        <v>3196</v>
      </c>
      <c r="M1135" s="199">
        <v>70</v>
      </c>
      <c r="O1135" s="197" t="s">
        <v>19897</v>
      </c>
      <c r="Q1135" s="197" t="s">
        <v>3229</v>
      </c>
      <c r="S1135" s="57">
        <v>1</v>
      </c>
      <c r="T1135" s="197" t="s">
        <v>19598</v>
      </c>
      <c r="U1135" s="57" t="str">
        <f>VLOOKUP(A1135,'Individual Data'!$K$5:$AC$5544,12,FALSE)</f>
        <v>LFHSO2</v>
      </c>
      <c r="V1135" s="14">
        <f>IFERROR(LOOKUP(H1135,{30,43,48,53,58,63,68,73,78,83,88,93,97},{42,47,52,57,62,67,72,77,82,87,92,99,100}),999)</f>
        <v>82</v>
      </c>
      <c r="X1135" s="57">
        <f>VLOOKUP(A1135,'Individual Data'!$K$5:$AC$5544,8,FALSE)</f>
        <v>4</v>
      </c>
      <c r="Y1135" s="57">
        <f>VLOOKUP(A1135,'Individual Data'!$K$5:$AC$5544,9,FALSE)</f>
        <v>2019</v>
      </c>
    </row>
    <row r="1136" spans="1:25" ht="15" customHeight="1" x14ac:dyDescent="0.25">
      <c r="A1136" s="197" t="s">
        <v>4444</v>
      </c>
      <c r="B1136" s="197" t="s">
        <v>19898</v>
      </c>
      <c r="C1136" s="198">
        <v>45236</v>
      </c>
      <c r="D1136" s="199">
        <v>504</v>
      </c>
      <c r="E1136" s="197" t="s">
        <v>19595</v>
      </c>
      <c r="F1136" s="197" t="s">
        <v>19617</v>
      </c>
      <c r="G1136" s="197"/>
      <c r="H1136" s="197">
        <v>74</v>
      </c>
      <c r="I1136" s="197" t="s">
        <v>3225</v>
      </c>
      <c r="J1136" s="197" t="s">
        <v>19596</v>
      </c>
      <c r="K1136" s="57" t="s">
        <v>3196</v>
      </c>
      <c r="M1136" s="199">
        <v>70</v>
      </c>
      <c r="O1136" s="197" t="s">
        <v>19899</v>
      </c>
      <c r="Q1136" s="197" t="s">
        <v>17769</v>
      </c>
      <c r="S1136" s="57">
        <v>1</v>
      </c>
      <c r="T1136" s="197" t="s">
        <v>19621</v>
      </c>
      <c r="U1136" s="57" t="str">
        <f>VLOOKUP(A1136,'Individual Data'!$K$5:$AC$5544,12,FALSE)</f>
        <v>Unassigned</v>
      </c>
      <c r="V1136" s="14">
        <f>IFERROR(LOOKUP(H1136,{30,43,48,53,58,63,68,73,78,83,88,93,97},{42,47,52,57,62,67,72,77,82,87,92,99,100}),999)</f>
        <v>77</v>
      </c>
      <c r="X1136" s="57" t="str">
        <f>VLOOKUP(A1136,'Individual Data'!$K$5:$AC$5544,8,FALSE)</f>
        <v>NA</v>
      </c>
      <c r="Y1136" s="57" t="str">
        <f>VLOOKUP(A1136,'Individual Data'!$K$5:$AC$5544,9,FALSE)</f>
        <v>U</v>
      </c>
    </row>
    <row r="1137" spans="1:25" ht="15" customHeight="1" x14ac:dyDescent="0.25">
      <c r="A1137" s="197" t="s">
        <v>4446</v>
      </c>
      <c r="B1137" s="197" t="s">
        <v>19900</v>
      </c>
      <c r="C1137" s="198">
        <v>45193</v>
      </c>
      <c r="D1137" s="199">
        <v>23389</v>
      </c>
      <c r="E1137" s="197" t="s">
        <v>19595</v>
      </c>
      <c r="F1137" s="197" t="s">
        <v>17699</v>
      </c>
      <c r="G1137" s="197"/>
      <c r="H1137" s="197">
        <v>69</v>
      </c>
      <c r="I1137" s="197" t="s">
        <v>3085</v>
      </c>
      <c r="J1137" s="197" t="s">
        <v>19596</v>
      </c>
      <c r="K1137" s="57" t="s">
        <v>3196</v>
      </c>
      <c r="M1137" s="199">
        <v>70</v>
      </c>
      <c r="O1137" s="197" t="s">
        <v>19901</v>
      </c>
      <c r="Q1137" s="197" t="s">
        <v>3229</v>
      </c>
      <c r="S1137" s="57">
        <v>1</v>
      </c>
      <c r="T1137" s="197" t="s">
        <v>19598</v>
      </c>
      <c r="U1137" s="57" t="str">
        <f>VLOOKUP(A1137,'Individual Data'!$K$5:$AC$5544,12,FALSE)</f>
        <v>PLA1</v>
      </c>
      <c r="V1137" s="14">
        <f>IFERROR(LOOKUP(H1137,{30,43,48,53,58,63,68,73,78,83,88,93,97},{42,47,52,57,62,67,72,77,82,87,92,99,100}),999)</f>
        <v>72</v>
      </c>
      <c r="X1137" s="57">
        <f>VLOOKUP(A1137,'Individual Data'!$K$5:$AC$5544,8,FALSE)</f>
        <v>4</v>
      </c>
      <c r="Y1137" s="57">
        <f>VLOOKUP(A1137,'Individual Data'!$K$5:$AC$5544,9,FALSE)</f>
        <v>2019</v>
      </c>
    </row>
    <row r="1138" spans="1:25" ht="15" customHeight="1" x14ac:dyDescent="0.25">
      <c r="A1138" s="197" t="s">
        <v>4449</v>
      </c>
      <c r="B1138" s="197" t="s">
        <v>19902</v>
      </c>
      <c r="C1138" s="198">
        <v>45216</v>
      </c>
      <c r="D1138" s="199">
        <v>1029</v>
      </c>
      <c r="E1138" s="197" t="s">
        <v>19595</v>
      </c>
      <c r="F1138" s="197" t="s">
        <v>19617</v>
      </c>
      <c r="G1138" s="197"/>
      <c r="H1138" s="197">
        <v>86</v>
      </c>
      <c r="I1138" s="197" t="s">
        <v>3085</v>
      </c>
      <c r="J1138" s="197" t="s">
        <v>17688</v>
      </c>
      <c r="K1138" s="229" t="s">
        <v>3228</v>
      </c>
      <c r="M1138" s="199">
        <v>70</v>
      </c>
      <c r="O1138" s="197" t="s">
        <v>19601</v>
      </c>
      <c r="Q1138" s="197" t="s">
        <v>3229</v>
      </c>
      <c r="S1138" s="57">
        <v>1</v>
      </c>
      <c r="T1138" s="197" t="s">
        <v>3229</v>
      </c>
      <c r="U1138" s="57" t="str">
        <f>VLOOKUP(A1138,'Individual Data'!$K$5:$AC$5544,12,FALSE)</f>
        <v>LFSO</v>
      </c>
      <c r="V1138" s="14">
        <f>IFERROR(LOOKUP(H1138,{30,43,48,53,58,63,68,73,78,83,88,93,97},{42,47,52,57,62,67,72,77,82,87,92,99,100}),999)</f>
        <v>87</v>
      </c>
      <c r="X1138" s="57">
        <f>VLOOKUP(A1138,'Individual Data'!$K$5:$AC$5544,8,FALSE)</f>
        <v>4</v>
      </c>
      <c r="Y1138" s="57">
        <f>VLOOKUP(A1138,'Individual Data'!$K$5:$AC$5544,9,FALSE)</f>
        <v>2019</v>
      </c>
    </row>
    <row r="1139" spans="1:25" ht="15" customHeight="1" x14ac:dyDescent="0.25">
      <c r="A1139" s="197" t="s">
        <v>4452</v>
      </c>
      <c r="B1139" s="197" t="s">
        <v>19903</v>
      </c>
      <c r="C1139" s="198">
        <v>45243</v>
      </c>
      <c r="D1139" s="199">
        <v>5091</v>
      </c>
      <c r="E1139" s="197" t="s">
        <v>19595</v>
      </c>
      <c r="F1139" s="197" t="s">
        <v>17874</v>
      </c>
      <c r="G1139" s="197"/>
      <c r="H1139" s="197">
        <v>79</v>
      </c>
      <c r="I1139" s="197" t="s">
        <v>3085</v>
      </c>
      <c r="J1139" s="197" t="s">
        <v>19596</v>
      </c>
      <c r="K1139" s="228" t="s">
        <v>3196</v>
      </c>
      <c r="M1139" s="199">
        <v>70</v>
      </c>
      <c r="O1139" s="197" t="s">
        <v>19904</v>
      </c>
      <c r="Q1139" s="197" t="s">
        <v>3229</v>
      </c>
      <c r="S1139" s="57">
        <v>1</v>
      </c>
      <c r="T1139" s="197" t="s">
        <v>3229</v>
      </c>
      <c r="U1139" s="57" t="str">
        <f>VLOOKUP(A1139,'Individual Data'!$K$5:$AC$5544,12,FALSE)</f>
        <v>BCA1</v>
      </c>
      <c r="V1139" s="14">
        <f>IFERROR(LOOKUP(H1139,{30,43,48,53,58,63,68,73,78,83,88,93,97},{42,47,52,57,62,67,72,77,82,87,92,99,100}),999)</f>
        <v>82</v>
      </c>
      <c r="X1139" s="57">
        <f>VLOOKUP(A1139,'Individual Data'!$K$5:$AC$5544,8,FALSE)</f>
        <v>4</v>
      </c>
      <c r="Y1139" s="57">
        <f>VLOOKUP(A1139,'Individual Data'!$K$5:$AC$5544,9,FALSE)</f>
        <v>2019</v>
      </c>
    </row>
    <row r="1140" spans="1:25" ht="15" customHeight="1" x14ac:dyDescent="0.25">
      <c r="A1140" s="197" t="s">
        <v>4457</v>
      </c>
      <c r="B1140" s="197" t="s">
        <v>19905</v>
      </c>
      <c r="C1140" s="198">
        <v>45230</v>
      </c>
      <c r="D1140" s="199">
        <v>349</v>
      </c>
      <c r="E1140" s="197" t="s">
        <v>19595</v>
      </c>
      <c r="F1140" s="197" t="s">
        <v>19617</v>
      </c>
      <c r="G1140" s="197"/>
      <c r="H1140" s="197">
        <v>76</v>
      </c>
      <c r="I1140" s="197" t="s">
        <v>3225</v>
      </c>
      <c r="J1140" s="197" t="s">
        <v>19596</v>
      </c>
      <c r="K1140" s="57" t="s">
        <v>3196</v>
      </c>
      <c r="M1140" s="199">
        <v>70</v>
      </c>
      <c r="O1140" s="197" t="s">
        <v>19906</v>
      </c>
      <c r="Q1140" s="197" t="s">
        <v>3229</v>
      </c>
      <c r="S1140" s="57">
        <v>1</v>
      </c>
      <c r="T1140" s="197" t="s">
        <v>3229</v>
      </c>
      <c r="U1140" s="57" t="str">
        <f>VLOOKUP(A1140,'Individual Data'!$K$5:$AC$5544,12,FALSE)</f>
        <v>PLA1</v>
      </c>
      <c r="V1140" s="14">
        <f>IFERROR(LOOKUP(H1140,{30,43,48,53,58,63,68,73,78,83,88,93,97},{42,47,52,57,62,67,72,77,82,87,92,99,100}),999)</f>
        <v>77</v>
      </c>
      <c r="X1140" s="57">
        <f>VLOOKUP(A1140,'Individual Data'!$K$5:$AC$5544,8,FALSE)</f>
        <v>4</v>
      </c>
      <c r="Y1140" s="57">
        <f>VLOOKUP(A1140,'Individual Data'!$K$5:$AC$5544,9,FALSE)</f>
        <v>2019</v>
      </c>
    </row>
    <row r="1141" spans="1:25" ht="15" customHeight="1" x14ac:dyDescent="0.25">
      <c r="A1141" s="197" t="s">
        <v>4460</v>
      </c>
      <c r="B1141" s="197" t="s">
        <v>19907</v>
      </c>
      <c r="C1141" s="198">
        <v>45182</v>
      </c>
      <c r="D1141" s="199">
        <v>24528</v>
      </c>
      <c r="E1141" s="197" t="s">
        <v>19595</v>
      </c>
      <c r="F1141" s="197" t="s">
        <v>17699</v>
      </c>
      <c r="G1141" s="197"/>
      <c r="H1141" s="197">
        <v>78</v>
      </c>
      <c r="I1141" s="197" t="s">
        <v>3085</v>
      </c>
      <c r="J1141" s="197" t="s">
        <v>19596</v>
      </c>
      <c r="K1141" s="57" t="s">
        <v>3196</v>
      </c>
      <c r="M1141" s="199">
        <v>70</v>
      </c>
      <c r="O1141" s="197" t="s">
        <v>19908</v>
      </c>
      <c r="Q1141" s="197" t="s">
        <v>17769</v>
      </c>
      <c r="S1141" s="57">
        <v>1</v>
      </c>
      <c r="T1141" s="197" t="s">
        <v>19794</v>
      </c>
      <c r="U1141" s="57" t="str">
        <f>VLOOKUP(A1141,'Individual Data'!$K$5:$AC$5544,12,FALSE)</f>
        <v>Unassigned</v>
      </c>
      <c r="V1141" s="14">
        <f>IFERROR(LOOKUP(H1141,{30,43,48,53,58,63,68,73,78,83,88,93,97},{42,47,52,57,62,67,72,77,82,87,92,99,100}),999)</f>
        <v>82</v>
      </c>
      <c r="X1141" s="57" t="str">
        <f>VLOOKUP(A1141,'Individual Data'!$K$5:$AC$5544,8,FALSE)</f>
        <v>NA</v>
      </c>
      <c r="Y1141" s="57" t="str">
        <f>VLOOKUP(A1141,'Individual Data'!$K$5:$AC$5544,9,FALSE)</f>
        <v>U</v>
      </c>
    </row>
    <row r="1142" spans="1:25" ht="15" customHeight="1" x14ac:dyDescent="0.25">
      <c r="A1142" s="197" t="s">
        <v>4463</v>
      </c>
      <c r="B1142" s="197" t="s">
        <v>19909</v>
      </c>
      <c r="C1142" s="198">
        <v>45230</v>
      </c>
      <c r="D1142" s="199">
        <v>3184</v>
      </c>
      <c r="E1142" s="197" t="s">
        <v>19595</v>
      </c>
      <c r="F1142" s="197" t="s">
        <v>19617</v>
      </c>
      <c r="G1142" s="197"/>
      <c r="H1142" s="197">
        <v>85</v>
      </c>
      <c r="I1142" s="197" t="s">
        <v>3085</v>
      </c>
      <c r="J1142" s="197" t="s">
        <v>19596</v>
      </c>
      <c r="K1142" s="57" t="s">
        <v>3196</v>
      </c>
      <c r="M1142" s="199">
        <v>70</v>
      </c>
      <c r="O1142" s="197" t="s">
        <v>19910</v>
      </c>
      <c r="Q1142" s="197" t="s">
        <v>3229</v>
      </c>
      <c r="S1142" s="57">
        <v>1</v>
      </c>
      <c r="T1142" s="197" t="s">
        <v>19598</v>
      </c>
      <c r="U1142" s="57" t="str">
        <f>VLOOKUP(A1142,'Individual Data'!$K$5:$AC$5544,12,FALSE)</f>
        <v>IPCSR</v>
      </c>
      <c r="V1142" s="14">
        <f>IFERROR(LOOKUP(H1142,{30,43,48,53,58,63,68,73,78,83,88,93,97},{42,47,52,57,62,67,72,77,82,87,92,99,100}),999)</f>
        <v>87</v>
      </c>
      <c r="X1142" s="57">
        <f>VLOOKUP(A1142,'Individual Data'!$K$5:$AC$5544,8,FALSE)</f>
        <v>4</v>
      </c>
      <c r="Y1142" s="57">
        <f>VLOOKUP(A1142,'Individual Data'!$K$5:$AC$5544,9,FALSE)</f>
        <v>2019</v>
      </c>
    </row>
    <row r="1143" spans="1:25" ht="15" customHeight="1" x14ac:dyDescent="0.25">
      <c r="A1143" s="197" t="s">
        <v>4467</v>
      </c>
      <c r="B1143" s="197" t="s">
        <v>19911</v>
      </c>
      <c r="C1143" s="198">
        <v>45228</v>
      </c>
      <c r="D1143" s="199">
        <v>24613</v>
      </c>
      <c r="E1143" s="197" t="s">
        <v>19595</v>
      </c>
      <c r="F1143" s="197" t="s">
        <v>17699</v>
      </c>
      <c r="G1143" s="197"/>
      <c r="H1143" s="197">
        <v>72</v>
      </c>
      <c r="I1143" s="197" t="s">
        <v>3085</v>
      </c>
      <c r="J1143" s="197" t="s">
        <v>19596</v>
      </c>
      <c r="K1143" s="57" t="s">
        <v>3196</v>
      </c>
      <c r="M1143" s="199">
        <v>70</v>
      </c>
      <c r="O1143" s="197" t="s">
        <v>19912</v>
      </c>
      <c r="Q1143" s="197" t="s">
        <v>3229</v>
      </c>
      <c r="S1143" s="57">
        <v>1</v>
      </c>
      <c r="T1143" s="197" t="s">
        <v>19598</v>
      </c>
      <c r="U1143" s="57" t="str">
        <f>VLOOKUP(A1143,'Individual Data'!$K$5:$AC$5544,12,FALSE)</f>
        <v>LFSO</v>
      </c>
      <c r="V1143" s="14">
        <f>IFERROR(LOOKUP(H1143,{30,43,48,53,58,63,68,73,78,83,88,93,97},{42,47,52,57,62,67,72,77,82,87,92,99,100}),999)</f>
        <v>72</v>
      </c>
      <c r="X1143" s="57">
        <f>VLOOKUP(A1143,'Individual Data'!$K$5:$AC$5544,8,FALSE)</f>
        <v>4</v>
      </c>
      <c r="Y1143" s="57">
        <f>VLOOKUP(A1143,'Individual Data'!$K$5:$AC$5544,9,FALSE)</f>
        <v>2019</v>
      </c>
    </row>
    <row r="1144" spans="1:25" ht="15" customHeight="1" x14ac:dyDescent="0.25">
      <c r="A1144" s="197" t="s">
        <v>4470</v>
      </c>
      <c r="B1144" s="197" t="s">
        <v>19913</v>
      </c>
      <c r="C1144" s="198">
        <v>45230</v>
      </c>
      <c r="D1144" s="199">
        <v>291</v>
      </c>
      <c r="E1144" s="197" t="s">
        <v>19595</v>
      </c>
      <c r="F1144" s="197" t="s">
        <v>19617</v>
      </c>
      <c r="G1144" s="197"/>
      <c r="H1144" s="197">
        <v>76.5</v>
      </c>
      <c r="I1144" s="197" t="s">
        <v>3225</v>
      </c>
      <c r="J1144" s="197" t="s">
        <v>19596</v>
      </c>
      <c r="K1144" s="57" t="s">
        <v>3196</v>
      </c>
      <c r="M1144" s="199">
        <v>70</v>
      </c>
      <c r="O1144" s="197" t="s">
        <v>19914</v>
      </c>
      <c r="Q1144" s="197" t="s">
        <v>3229</v>
      </c>
      <c r="S1144" s="57">
        <v>1</v>
      </c>
      <c r="T1144" s="197" t="s">
        <v>19598</v>
      </c>
      <c r="U1144" s="57" t="str">
        <f>VLOOKUP(A1144,'Individual Data'!$K$5:$AC$5544,12,FALSE)</f>
        <v>PLA1</v>
      </c>
      <c r="V1144" s="14">
        <f>IFERROR(LOOKUP(H1144,{30,43,48,53,58,63,68,73,78,83,88,93,97},{42,47,52,57,62,67,72,77,82,87,92,99,100}),999)</f>
        <v>77</v>
      </c>
      <c r="X1144" s="57">
        <f>VLOOKUP(A1144,'Individual Data'!$K$5:$AC$5544,8,FALSE)</f>
        <v>4</v>
      </c>
      <c r="Y1144" s="57">
        <f>VLOOKUP(A1144,'Individual Data'!$K$5:$AC$5544,9,FALSE)</f>
        <v>2019</v>
      </c>
    </row>
    <row r="1145" spans="1:25" ht="15" customHeight="1" x14ac:dyDescent="0.25">
      <c r="A1145" s="197" t="s">
        <v>4473</v>
      </c>
      <c r="B1145" s="197" t="s">
        <v>19915</v>
      </c>
      <c r="C1145" s="198">
        <v>45216</v>
      </c>
      <c r="D1145" s="199">
        <v>1003</v>
      </c>
      <c r="E1145" s="197" t="s">
        <v>19595</v>
      </c>
      <c r="F1145" s="197" t="s">
        <v>19617</v>
      </c>
      <c r="G1145" s="197"/>
      <c r="H1145" s="197">
        <v>77</v>
      </c>
      <c r="I1145" s="197" t="s">
        <v>3085</v>
      </c>
      <c r="J1145" s="197" t="s">
        <v>19596</v>
      </c>
      <c r="K1145" s="57" t="s">
        <v>3196</v>
      </c>
      <c r="M1145" s="199">
        <v>70</v>
      </c>
      <c r="O1145" s="197" t="s">
        <v>19916</v>
      </c>
      <c r="Q1145" s="197" t="s">
        <v>3229</v>
      </c>
      <c r="S1145" s="57">
        <v>1</v>
      </c>
      <c r="T1145" s="197" t="s">
        <v>19598</v>
      </c>
      <c r="U1145" s="57" t="str">
        <f>VLOOKUP(A1145,'Individual Data'!$K$5:$AC$5544,12,FALSE)</f>
        <v>LFSO</v>
      </c>
      <c r="V1145" s="14">
        <f>IFERROR(LOOKUP(H1145,{30,43,48,53,58,63,68,73,78,83,88,93,97},{42,47,52,57,62,67,72,77,82,87,92,99,100}),999)</f>
        <v>77</v>
      </c>
      <c r="X1145" s="57">
        <f>VLOOKUP(A1145,'Individual Data'!$K$5:$AC$5544,8,FALSE)</f>
        <v>4</v>
      </c>
      <c r="Y1145" s="57">
        <f>VLOOKUP(A1145,'Individual Data'!$K$5:$AC$5544,9,FALSE)</f>
        <v>2019</v>
      </c>
    </row>
    <row r="1146" spans="1:25" ht="15" customHeight="1" x14ac:dyDescent="0.25">
      <c r="A1146" s="197" t="s">
        <v>4476</v>
      </c>
      <c r="B1146" s="197" t="s">
        <v>19917</v>
      </c>
      <c r="C1146" s="198">
        <v>45223</v>
      </c>
      <c r="D1146" s="199">
        <v>139</v>
      </c>
      <c r="E1146" s="197" t="s">
        <v>19595</v>
      </c>
      <c r="F1146" s="197" t="s">
        <v>19617</v>
      </c>
      <c r="G1146" s="197"/>
      <c r="H1146" s="197">
        <v>81</v>
      </c>
      <c r="I1146" s="197" t="s">
        <v>3225</v>
      </c>
      <c r="J1146" s="197" t="s">
        <v>19596</v>
      </c>
      <c r="K1146" s="57" t="s">
        <v>3196</v>
      </c>
      <c r="M1146" s="199">
        <v>70</v>
      </c>
      <c r="O1146" s="197" t="s">
        <v>19918</v>
      </c>
      <c r="Q1146" s="197" t="s">
        <v>3229</v>
      </c>
      <c r="S1146" s="57">
        <v>1</v>
      </c>
      <c r="T1146" s="197" t="s">
        <v>19598</v>
      </c>
      <c r="U1146" s="57" t="str">
        <f>VLOOKUP(A1146,'Individual Data'!$K$5:$AC$5544,12,FALSE)</f>
        <v>BCA1</v>
      </c>
      <c r="V1146" s="14">
        <f>IFERROR(LOOKUP(H1146,{30,43,48,53,58,63,68,73,78,83,88,93,97},{42,47,52,57,62,67,72,77,82,87,92,99,100}),999)</f>
        <v>82</v>
      </c>
      <c r="X1146" s="57">
        <f>VLOOKUP(A1146,'Individual Data'!$K$5:$AC$5544,8,FALSE)</f>
        <v>4</v>
      </c>
      <c r="Y1146" s="57">
        <f>VLOOKUP(A1146,'Individual Data'!$K$5:$AC$5544,9,FALSE)</f>
        <v>2019</v>
      </c>
    </row>
    <row r="1147" spans="1:25" ht="15" customHeight="1" x14ac:dyDescent="0.25">
      <c r="A1147" s="197" t="s">
        <v>4481</v>
      </c>
      <c r="B1147" s="197" t="s">
        <v>19919</v>
      </c>
      <c r="C1147" s="198">
        <v>45223</v>
      </c>
      <c r="D1147" s="199">
        <v>2044</v>
      </c>
      <c r="E1147" s="197" t="s">
        <v>19595</v>
      </c>
      <c r="F1147" s="197" t="s">
        <v>19617</v>
      </c>
      <c r="G1147" s="197"/>
      <c r="H1147" s="197">
        <v>76.5</v>
      </c>
      <c r="I1147" s="197" t="s">
        <v>3085</v>
      </c>
      <c r="J1147" s="197" t="s">
        <v>19596</v>
      </c>
      <c r="K1147" s="57" t="s">
        <v>3196</v>
      </c>
      <c r="M1147" s="199">
        <v>70</v>
      </c>
      <c r="O1147" s="197" t="s">
        <v>19920</v>
      </c>
      <c r="Q1147" s="197" t="s">
        <v>3229</v>
      </c>
      <c r="S1147" s="57">
        <v>1</v>
      </c>
      <c r="T1147" s="197" t="s">
        <v>19598</v>
      </c>
      <c r="U1147" s="57" t="str">
        <f>VLOOKUP(A1147,'Individual Data'!$K$5:$AC$5544,12,FALSE)</f>
        <v>LFYO</v>
      </c>
      <c r="V1147" s="14">
        <f>IFERROR(LOOKUP(H1147,{30,43,48,53,58,63,68,73,78,83,88,93,97},{42,47,52,57,62,67,72,77,82,87,92,99,100}),999)</f>
        <v>77</v>
      </c>
      <c r="X1147" s="57">
        <f>VLOOKUP(A1147,'Individual Data'!$K$5:$AC$5544,8,FALSE)</f>
        <v>4</v>
      </c>
      <c r="Y1147" s="57">
        <f>VLOOKUP(A1147,'Individual Data'!$K$5:$AC$5544,9,FALSE)</f>
        <v>2019</v>
      </c>
    </row>
    <row r="1148" spans="1:25" ht="15" customHeight="1" x14ac:dyDescent="0.25">
      <c r="A1148" s="197" t="s">
        <v>4486</v>
      </c>
      <c r="B1148" s="197" t="s">
        <v>19921</v>
      </c>
      <c r="C1148" s="198">
        <v>45223</v>
      </c>
      <c r="D1148" s="199">
        <v>70</v>
      </c>
      <c r="E1148" s="197" t="s">
        <v>19595</v>
      </c>
      <c r="F1148" s="197" t="s">
        <v>19617</v>
      </c>
      <c r="G1148" s="197"/>
      <c r="H1148" s="197">
        <v>81</v>
      </c>
      <c r="I1148" s="197" t="s">
        <v>3225</v>
      </c>
      <c r="J1148" s="197" t="s">
        <v>19596</v>
      </c>
      <c r="K1148" s="57" t="s">
        <v>3196</v>
      </c>
      <c r="M1148" s="199">
        <v>70</v>
      </c>
      <c r="O1148" s="197" t="s">
        <v>19922</v>
      </c>
      <c r="Q1148" s="197" t="s">
        <v>3229</v>
      </c>
      <c r="S1148" s="57">
        <v>1</v>
      </c>
      <c r="T1148" s="197" t="s">
        <v>3229</v>
      </c>
      <c r="U1148" s="57" t="str">
        <f>VLOOKUP(A1148,'Individual Data'!$K$5:$AC$5544,12,FALSE)</f>
        <v>BCA1</v>
      </c>
      <c r="V1148" s="14">
        <f>IFERROR(LOOKUP(H1148,{30,43,48,53,58,63,68,73,78,83,88,93,97},{42,47,52,57,62,67,72,77,82,87,92,99,100}),999)</f>
        <v>82</v>
      </c>
      <c r="X1148" s="57">
        <f>VLOOKUP(A1148,'Individual Data'!$K$5:$AC$5544,8,FALSE)</f>
        <v>4</v>
      </c>
      <c r="Y1148" s="57">
        <f>VLOOKUP(A1148,'Individual Data'!$K$5:$AC$5544,9,FALSE)</f>
        <v>2019</v>
      </c>
    </row>
    <row r="1149" spans="1:25" ht="15" customHeight="1" x14ac:dyDescent="0.25">
      <c r="A1149" s="197" t="s">
        <v>4489</v>
      </c>
      <c r="B1149" s="197" t="s">
        <v>19923</v>
      </c>
      <c r="C1149" s="198">
        <v>45236</v>
      </c>
      <c r="D1149" s="199">
        <v>511</v>
      </c>
      <c r="E1149" s="197" t="s">
        <v>19595</v>
      </c>
      <c r="F1149" s="197" t="s">
        <v>19617</v>
      </c>
      <c r="G1149" s="197"/>
      <c r="H1149" s="197">
        <v>70</v>
      </c>
      <c r="I1149" s="197" t="s">
        <v>3225</v>
      </c>
      <c r="J1149" s="197" t="s">
        <v>19596</v>
      </c>
      <c r="K1149" s="57" t="s">
        <v>3196</v>
      </c>
      <c r="M1149" s="199">
        <v>70</v>
      </c>
      <c r="O1149" s="197" t="s">
        <v>19924</v>
      </c>
      <c r="Q1149" s="197" t="s">
        <v>3229</v>
      </c>
      <c r="S1149" s="57">
        <v>1</v>
      </c>
      <c r="T1149" s="197" t="s">
        <v>3229</v>
      </c>
      <c r="U1149" s="57" t="str">
        <f>VLOOKUP(A1149,'Individual Data'!$K$5:$AC$5544,12,FALSE)</f>
        <v>IPCSR</v>
      </c>
      <c r="V1149" s="14">
        <f>IFERROR(LOOKUP(H1149,{30,43,48,53,58,63,68,73,78,83,88,93,97},{42,47,52,57,62,67,72,77,82,87,92,99,100}),999)</f>
        <v>72</v>
      </c>
      <c r="X1149" s="57">
        <f>VLOOKUP(A1149,'Individual Data'!$K$5:$AC$5544,8,FALSE)</f>
        <v>4</v>
      </c>
      <c r="Y1149" s="57">
        <f>VLOOKUP(A1149,'Individual Data'!$K$5:$AC$5544,9,FALSE)</f>
        <v>2019</v>
      </c>
    </row>
    <row r="1150" spans="1:25" ht="15" customHeight="1" x14ac:dyDescent="0.25">
      <c r="A1150" s="197" t="s">
        <v>4492</v>
      </c>
      <c r="B1150" s="197" t="s">
        <v>19925</v>
      </c>
      <c r="C1150" s="198">
        <v>45236</v>
      </c>
      <c r="D1150" s="199">
        <v>4006</v>
      </c>
      <c r="E1150" s="197" t="s">
        <v>19595</v>
      </c>
      <c r="F1150" s="197" t="s">
        <v>19617</v>
      </c>
      <c r="G1150" s="197"/>
      <c r="H1150" s="197">
        <v>89</v>
      </c>
      <c r="I1150" s="197" t="s">
        <v>3085</v>
      </c>
      <c r="J1150" s="197" t="s">
        <v>19596</v>
      </c>
      <c r="K1150" s="57" t="s">
        <v>3196</v>
      </c>
      <c r="M1150" s="199">
        <v>70</v>
      </c>
      <c r="O1150" s="197" t="s">
        <v>19926</v>
      </c>
      <c r="Q1150" s="197" t="s">
        <v>3229</v>
      </c>
      <c r="S1150" s="57">
        <v>1</v>
      </c>
      <c r="T1150" s="197" t="s">
        <v>3229</v>
      </c>
      <c r="U1150" s="57" t="str">
        <f>VLOOKUP(A1150,'Individual Data'!$K$5:$AC$5544,12,FALSE)</f>
        <v>Unassigned</v>
      </c>
      <c r="V1150" s="14">
        <f>IFERROR(LOOKUP(H1150,{30,43,48,53,58,63,68,73,78,83,88,93,97},{42,47,52,57,62,67,72,77,82,87,92,99,100}),999)</f>
        <v>92</v>
      </c>
      <c r="X1150" s="57" t="str">
        <f>VLOOKUP(A1150,'Individual Data'!$K$5:$AC$5544,8,FALSE)</f>
        <v>NA</v>
      </c>
      <c r="Y1150" s="57" t="str">
        <f>VLOOKUP(A1150,'Individual Data'!$K$5:$AC$5544,9,FALSE)</f>
        <v>U</v>
      </c>
    </row>
    <row r="1151" spans="1:25" ht="15" customHeight="1" x14ac:dyDescent="0.25">
      <c r="A1151" s="197" t="s">
        <v>4495</v>
      </c>
      <c r="B1151" s="197" t="s">
        <v>19927</v>
      </c>
      <c r="C1151" s="198">
        <v>45223</v>
      </c>
      <c r="D1151" s="199">
        <v>2008</v>
      </c>
      <c r="E1151" s="197" t="s">
        <v>19595</v>
      </c>
      <c r="F1151" s="197" t="s">
        <v>19617</v>
      </c>
      <c r="G1151" s="197"/>
      <c r="H1151" s="197">
        <v>82</v>
      </c>
      <c r="I1151" s="197" t="s">
        <v>3085</v>
      </c>
      <c r="J1151" s="197" t="s">
        <v>19596</v>
      </c>
      <c r="K1151" s="57" t="s">
        <v>3196</v>
      </c>
      <c r="M1151" s="199">
        <v>70</v>
      </c>
      <c r="O1151" s="197" t="s">
        <v>19928</v>
      </c>
      <c r="Q1151" s="197" t="s">
        <v>3229</v>
      </c>
      <c r="S1151" s="57">
        <v>1</v>
      </c>
      <c r="T1151" s="197" t="s">
        <v>19598</v>
      </c>
      <c r="U1151" s="57" t="str">
        <f>VLOOKUP(A1151,'Individual Data'!$K$5:$AC$5544,12,FALSE)</f>
        <v>PLA1</v>
      </c>
      <c r="V1151" s="14">
        <f>IFERROR(LOOKUP(H1151,{30,43,48,53,58,63,68,73,78,83,88,93,97},{42,47,52,57,62,67,72,77,82,87,92,99,100}),999)</f>
        <v>82</v>
      </c>
      <c r="X1151" s="57">
        <f>VLOOKUP(A1151,'Individual Data'!$K$5:$AC$5544,8,FALSE)</f>
        <v>4</v>
      </c>
      <c r="Y1151" s="57">
        <f>VLOOKUP(A1151,'Individual Data'!$K$5:$AC$5544,9,FALSE)</f>
        <v>2019</v>
      </c>
    </row>
    <row r="1152" spans="1:25" ht="15" customHeight="1" x14ac:dyDescent="0.25">
      <c r="A1152" s="197" t="s">
        <v>4499</v>
      </c>
      <c r="B1152" s="197" t="s">
        <v>19929</v>
      </c>
      <c r="C1152" s="198">
        <v>45216</v>
      </c>
      <c r="D1152" s="199">
        <v>16</v>
      </c>
      <c r="E1152" s="197" t="s">
        <v>19595</v>
      </c>
      <c r="F1152" s="197" t="s">
        <v>19617</v>
      </c>
      <c r="G1152" s="197"/>
      <c r="H1152" s="197">
        <v>100</v>
      </c>
      <c r="I1152" s="197" t="s">
        <v>3225</v>
      </c>
      <c r="J1152" s="197" t="s">
        <v>19596</v>
      </c>
      <c r="K1152" s="57" t="s">
        <v>3196</v>
      </c>
      <c r="M1152" s="199">
        <v>70</v>
      </c>
      <c r="O1152" s="197" t="s">
        <v>19930</v>
      </c>
      <c r="Q1152" s="197" t="s">
        <v>3229</v>
      </c>
      <c r="S1152" s="57">
        <v>1</v>
      </c>
      <c r="T1152" s="197" t="s">
        <v>19598</v>
      </c>
      <c r="U1152" s="57" t="str">
        <f>VLOOKUP(A1152,'Individual Data'!$K$5:$AC$5544,12,FALSE)</f>
        <v>Unassigned</v>
      </c>
      <c r="V1152" s="14">
        <f>IFERROR(LOOKUP(H1152,{30,43,48,53,58,63,68,73,78,83,88,93,97},{42,47,52,57,62,67,72,77,82,87,92,99,100}),999)</f>
        <v>100</v>
      </c>
      <c r="X1152" s="57" t="str">
        <f>VLOOKUP(A1152,'Individual Data'!$K$5:$AC$5544,8,FALSE)</f>
        <v>NA</v>
      </c>
      <c r="Y1152" s="57" t="str">
        <f>VLOOKUP(A1152,'Individual Data'!$K$5:$AC$5544,9,FALSE)</f>
        <v>U</v>
      </c>
    </row>
    <row r="1153" spans="1:25" ht="15" customHeight="1" x14ac:dyDescent="0.25">
      <c r="A1153" s="197" t="s">
        <v>4502</v>
      </c>
      <c r="B1153" s="197" t="s">
        <v>19931</v>
      </c>
      <c r="C1153" s="198">
        <v>45223</v>
      </c>
      <c r="D1153" s="199">
        <v>80</v>
      </c>
      <c r="E1153" s="197" t="s">
        <v>19595</v>
      </c>
      <c r="F1153" s="197" t="s">
        <v>19617</v>
      </c>
      <c r="G1153" s="197"/>
      <c r="H1153" s="197">
        <v>95</v>
      </c>
      <c r="I1153" s="197" t="s">
        <v>3225</v>
      </c>
      <c r="J1153" s="197" t="s">
        <v>19596</v>
      </c>
      <c r="K1153" s="57" t="s">
        <v>3196</v>
      </c>
      <c r="M1153" s="199">
        <v>70</v>
      </c>
      <c r="O1153" s="197" t="s">
        <v>19932</v>
      </c>
      <c r="Q1153" s="197" t="s">
        <v>3229</v>
      </c>
      <c r="S1153" s="57">
        <v>1</v>
      </c>
      <c r="T1153" s="197" t="s">
        <v>19598</v>
      </c>
      <c r="U1153" s="57" t="str">
        <f>VLOOKUP(A1153,'Individual Data'!$K$5:$AC$5544,12,FALSE)</f>
        <v>LFSO</v>
      </c>
      <c r="V1153" s="14">
        <f>IFERROR(LOOKUP(H1153,{30,43,48,53,58,63,68,73,78,83,88,93,97},{42,47,52,57,62,67,72,77,82,87,92,99,100}),999)</f>
        <v>99</v>
      </c>
      <c r="X1153" s="57">
        <f>VLOOKUP(A1153,'Individual Data'!$K$5:$AC$5544,8,FALSE)</f>
        <v>4</v>
      </c>
      <c r="Y1153" s="57">
        <f>VLOOKUP(A1153,'Individual Data'!$K$5:$AC$5544,9,FALSE)</f>
        <v>2019</v>
      </c>
    </row>
    <row r="1154" spans="1:25" ht="15" customHeight="1" x14ac:dyDescent="0.25">
      <c r="A1154" s="197" t="s">
        <v>4505</v>
      </c>
      <c r="B1154" s="197" t="s">
        <v>19933</v>
      </c>
      <c r="C1154" s="198">
        <v>45236</v>
      </c>
      <c r="D1154" s="199">
        <v>4114</v>
      </c>
      <c r="E1154" s="197" t="s">
        <v>19595</v>
      </c>
      <c r="F1154" s="197" t="s">
        <v>19617</v>
      </c>
      <c r="G1154" s="197"/>
      <c r="H1154" s="197">
        <v>81</v>
      </c>
      <c r="I1154" s="197" t="s">
        <v>3085</v>
      </c>
      <c r="J1154" s="197" t="s">
        <v>19596</v>
      </c>
      <c r="K1154" s="57" t="s">
        <v>3196</v>
      </c>
      <c r="M1154" s="199">
        <v>70</v>
      </c>
      <c r="O1154" s="197" t="s">
        <v>19934</v>
      </c>
      <c r="Q1154" s="197" t="s">
        <v>3229</v>
      </c>
      <c r="S1154" s="57">
        <v>1</v>
      </c>
      <c r="T1154" s="197" t="s">
        <v>19598</v>
      </c>
      <c r="U1154" s="57" t="str">
        <f>VLOOKUP(A1154,'Individual Data'!$K$5:$AC$5544,12,FALSE)</f>
        <v>BCA1</v>
      </c>
      <c r="V1154" s="14">
        <f>IFERROR(LOOKUP(H1154,{30,43,48,53,58,63,68,73,78,83,88,93,97},{42,47,52,57,62,67,72,77,82,87,92,99,100}),999)</f>
        <v>82</v>
      </c>
      <c r="X1154" s="57">
        <f>VLOOKUP(A1154,'Individual Data'!$K$5:$AC$5544,8,FALSE)</f>
        <v>4</v>
      </c>
      <c r="Y1154" s="57">
        <f>VLOOKUP(A1154,'Individual Data'!$K$5:$AC$5544,9,FALSE)</f>
        <v>2019</v>
      </c>
    </row>
    <row r="1155" spans="1:25" ht="15" customHeight="1" x14ac:dyDescent="0.25">
      <c r="A1155" s="197" t="s">
        <v>4508</v>
      </c>
      <c r="B1155" s="197" t="s">
        <v>19935</v>
      </c>
      <c r="C1155" s="198">
        <v>45216</v>
      </c>
      <c r="D1155" s="199">
        <v>49</v>
      </c>
      <c r="E1155" s="197" t="s">
        <v>19595</v>
      </c>
      <c r="F1155" s="197" t="s">
        <v>19617</v>
      </c>
      <c r="G1155" s="197"/>
      <c r="H1155" s="197">
        <v>81</v>
      </c>
      <c r="I1155" s="197" t="s">
        <v>3225</v>
      </c>
      <c r="J1155" s="197" t="s">
        <v>19596</v>
      </c>
      <c r="K1155" s="57" t="s">
        <v>3196</v>
      </c>
      <c r="M1155" s="199">
        <v>70</v>
      </c>
      <c r="O1155" s="197" t="s">
        <v>19936</v>
      </c>
      <c r="Q1155" s="197" t="s">
        <v>3229</v>
      </c>
      <c r="S1155" s="57">
        <v>1</v>
      </c>
      <c r="T1155" s="197" t="s">
        <v>19598</v>
      </c>
      <c r="U1155" s="57" t="str">
        <f>VLOOKUP(A1155,'Individual Data'!$K$5:$AC$5544,12,FALSE)</f>
        <v>LFSO</v>
      </c>
      <c r="V1155" s="14">
        <f>IFERROR(LOOKUP(H1155,{30,43,48,53,58,63,68,73,78,83,88,93,97},{42,47,52,57,62,67,72,77,82,87,92,99,100}),999)</f>
        <v>82</v>
      </c>
      <c r="X1155" s="57">
        <f>VLOOKUP(A1155,'Individual Data'!$K$5:$AC$5544,8,FALSE)</f>
        <v>4</v>
      </c>
      <c r="Y1155" s="57">
        <f>VLOOKUP(A1155,'Individual Data'!$K$5:$AC$5544,9,FALSE)</f>
        <v>2019</v>
      </c>
    </row>
    <row r="1156" spans="1:25" ht="15" customHeight="1" x14ac:dyDescent="0.25">
      <c r="A1156" s="197" t="s">
        <v>4515</v>
      </c>
      <c r="B1156" s="197" t="s">
        <v>19937</v>
      </c>
      <c r="C1156" s="198">
        <v>45216</v>
      </c>
      <c r="D1156" s="199">
        <v>1073</v>
      </c>
      <c r="E1156" s="197" t="s">
        <v>19595</v>
      </c>
      <c r="F1156" s="197" t="s">
        <v>19617</v>
      </c>
      <c r="G1156" s="197"/>
      <c r="H1156" s="197">
        <v>79</v>
      </c>
      <c r="I1156" s="197" t="s">
        <v>3085</v>
      </c>
      <c r="J1156" s="197" t="s">
        <v>19596</v>
      </c>
      <c r="K1156" s="57" t="s">
        <v>3196</v>
      </c>
      <c r="M1156" s="199">
        <v>70</v>
      </c>
      <c r="O1156" s="197" t="s">
        <v>19938</v>
      </c>
      <c r="Q1156" s="197" t="s">
        <v>3229</v>
      </c>
      <c r="S1156" s="57">
        <v>1</v>
      </c>
      <c r="T1156" s="197" t="s">
        <v>19598</v>
      </c>
      <c r="U1156" s="57" t="str">
        <f>VLOOKUP(A1156,'Individual Data'!$K$5:$AC$5544,12,FALSE)</f>
        <v>NPTH</v>
      </c>
      <c r="V1156" s="14">
        <f>IFERROR(LOOKUP(H1156,{30,43,48,53,58,63,68,73,78,83,88,93,97},{42,47,52,57,62,67,72,77,82,87,92,99,100}),999)</f>
        <v>82</v>
      </c>
      <c r="X1156" s="57">
        <f>VLOOKUP(A1156,'Individual Data'!$K$5:$AC$5544,8,FALSE)</f>
        <v>4</v>
      </c>
      <c r="Y1156" s="57">
        <f>VLOOKUP(A1156,'Individual Data'!$K$5:$AC$5544,9,FALSE)</f>
        <v>2019</v>
      </c>
    </row>
    <row r="1157" spans="1:25" ht="15" customHeight="1" x14ac:dyDescent="0.25">
      <c r="A1157" s="197" t="s">
        <v>4522</v>
      </c>
      <c r="B1157" s="197" t="s">
        <v>19939</v>
      </c>
      <c r="C1157" s="198">
        <v>45236</v>
      </c>
      <c r="D1157" s="199">
        <v>494</v>
      </c>
      <c r="E1157" s="197" t="s">
        <v>19595</v>
      </c>
      <c r="F1157" s="197" t="s">
        <v>19617</v>
      </c>
      <c r="G1157" s="197"/>
      <c r="H1157" s="197">
        <v>74</v>
      </c>
      <c r="I1157" s="197" t="s">
        <v>3225</v>
      </c>
      <c r="J1157" s="197" t="s">
        <v>19596</v>
      </c>
      <c r="K1157" s="57" t="s">
        <v>3196</v>
      </c>
      <c r="M1157" s="199">
        <v>70</v>
      </c>
      <c r="O1157" s="197" t="s">
        <v>19940</v>
      </c>
      <c r="Q1157" s="197" t="s">
        <v>3229</v>
      </c>
      <c r="S1157" s="57">
        <v>1</v>
      </c>
      <c r="T1157" s="197" t="s">
        <v>19598</v>
      </c>
      <c r="U1157" s="57" t="str">
        <f>VLOOKUP(A1157,'Individual Data'!$K$5:$AC$5544,12,FALSE)</f>
        <v>BCA1</v>
      </c>
      <c r="V1157" s="14">
        <f>IFERROR(LOOKUP(H1157,{30,43,48,53,58,63,68,73,78,83,88,93,97},{42,47,52,57,62,67,72,77,82,87,92,99,100}),999)</f>
        <v>77</v>
      </c>
      <c r="X1157" s="57">
        <f>VLOOKUP(A1157,'Individual Data'!$K$5:$AC$5544,8,FALSE)</f>
        <v>4</v>
      </c>
      <c r="Y1157" s="57">
        <f>VLOOKUP(A1157,'Individual Data'!$K$5:$AC$5544,9,FALSE)</f>
        <v>2019</v>
      </c>
    </row>
    <row r="1158" spans="1:25" ht="15" customHeight="1" x14ac:dyDescent="0.25">
      <c r="A1158" s="197" t="s">
        <v>4525</v>
      </c>
      <c r="B1158" s="197" t="s">
        <v>19941</v>
      </c>
      <c r="C1158" s="198">
        <v>45223</v>
      </c>
      <c r="D1158" s="199">
        <v>2125</v>
      </c>
      <c r="E1158" s="197" t="s">
        <v>19595</v>
      </c>
      <c r="F1158" s="197" t="s">
        <v>19617</v>
      </c>
      <c r="G1158" s="197"/>
      <c r="H1158" s="197">
        <v>77</v>
      </c>
      <c r="I1158" s="197" t="s">
        <v>3085</v>
      </c>
      <c r="J1158" s="197" t="s">
        <v>19596</v>
      </c>
      <c r="K1158" s="57" t="s">
        <v>3196</v>
      </c>
      <c r="M1158" s="199">
        <v>70</v>
      </c>
      <c r="O1158" s="197" t="s">
        <v>19942</v>
      </c>
      <c r="Q1158" s="197" t="s">
        <v>3229</v>
      </c>
      <c r="S1158" s="57">
        <v>1</v>
      </c>
      <c r="T1158" s="197" t="s">
        <v>19598</v>
      </c>
      <c r="U1158" s="57" t="str">
        <f>VLOOKUP(A1158,'Individual Data'!$K$5:$AC$5544,12,FALSE)</f>
        <v>Unassigned</v>
      </c>
      <c r="V1158" s="14">
        <f>IFERROR(LOOKUP(H1158,{30,43,48,53,58,63,68,73,78,83,88,93,97},{42,47,52,57,62,67,72,77,82,87,92,99,100}),999)</f>
        <v>77</v>
      </c>
      <c r="X1158" s="57" t="str">
        <f>VLOOKUP(A1158,'Individual Data'!$K$5:$AC$5544,8,FALSE)</f>
        <v>NA</v>
      </c>
      <c r="Y1158" s="57" t="str">
        <f>VLOOKUP(A1158,'Individual Data'!$K$5:$AC$5544,9,FALSE)</f>
        <v>U</v>
      </c>
    </row>
    <row r="1159" spans="1:25" ht="15" customHeight="1" x14ac:dyDescent="0.25">
      <c r="A1159" s="197" t="s">
        <v>4528</v>
      </c>
      <c r="B1159" s="197" t="s">
        <v>19943</v>
      </c>
      <c r="C1159" s="198">
        <v>45230</v>
      </c>
      <c r="D1159" s="199">
        <v>3079</v>
      </c>
      <c r="E1159" s="197" t="s">
        <v>19595</v>
      </c>
      <c r="F1159" s="197" t="s">
        <v>19617</v>
      </c>
      <c r="G1159" s="197"/>
      <c r="H1159" s="197">
        <v>86</v>
      </c>
      <c r="I1159" s="197" t="s">
        <v>3085</v>
      </c>
      <c r="J1159" s="197" t="s">
        <v>17688</v>
      </c>
      <c r="K1159" s="229" t="s">
        <v>3228</v>
      </c>
      <c r="M1159" s="199">
        <v>70</v>
      </c>
      <c r="O1159" s="197" t="s">
        <v>19601</v>
      </c>
      <c r="Q1159" s="197" t="s">
        <v>3229</v>
      </c>
      <c r="S1159" s="57">
        <v>1</v>
      </c>
      <c r="T1159" s="197" t="s">
        <v>3229</v>
      </c>
      <c r="U1159" s="57" t="str">
        <f>VLOOKUP(A1159,'Individual Data'!$K$5:$AC$5544,12,FALSE)</f>
        <v>LFYO</v>
      </c>
      <c r="V1159" s="14">
        <f>IFERROR(LOOKUP(H1159,{30,43,48,53,58,63,68,73,78,83,88,93,97},{42,47,52,57,62,67,72,77,82,87,92,99,100}),999)</f>
        <v>87</v>
      </c>
      <c r="X1159" s="57">
        <f>VLOOKUP(A1159,'Individual Data'!$K$5:$AC$5544,8,FALSE)</f>
        <v>5</v>
      </c>
      <c r="Y1159" s="57">
        <f>VLOOKUP(A1159,'Individual Data'!$K$5:$AC$5544,9,FALSE)</f>
        <v>2018</v>
      </c>
    </row>
    <row r="1160" spans="1:25" ht="15" customHeight="1" x14ac:dyDescent="0.25">
      <c r="A1160" s="197" t="s">
        <v>4531</v>
      </c>
      <c r="B1160" s="197" t="s">
        <v>19944</v>
      </c>
      <c r="C1160" s="198">
        <v>45243</v>
      </c>
      <c r="D1160" s="199">
        <v>5116</v>
      </c>
      <c r="E1160" s="197" t="s">
        <v>19595</v>
      </c>
      <c r="F1160" s="197" t="s">
        <v>19617</v>
      </c>
      <c r="G1160" s="197"/>
      <c r="H1160" s="197">
        <v>87</v>
      </c>
      <c r="I1160" s="197" t="s">
        <v>3085</v>
      </c>
      <c r="J1160" s="197" t="s">
        <v>19596</v>
      </c>
      <c r="K1160" s="228" t="s">
        <v>3196</v>
      </c>
      <c r="M1160" s="199">
        <v>70</v>
      </c>
      <c r="O1160" s="197" t="s">
        <v>19945</v>
      </c>
      <c r="Q1160" s="197" t="s">
        <v>3229</v>
      </c>
      <c r="S1160" s="57">
        <v>1</v>
      </c>
      <c r="T1160" s="197" t="s">
        <v>19598</v>
      </c>
      <c r="U1160" s="57" t="str">
        <f>VLOOKUP(A1160,'Individual Data'!$K$5:$AC$5544,12,FALSE)</f>
        <v>Unassigned</v>
      </c>
      <c r="V1160" s="14">
        <f>IFERROR(LOOKUP(H1160,{30,43,48,53,58,63,68,73,78,83,88,93,97},{42,47,52,57,62,67,72,77,82,87,92,99,100}),999)</f>
        <v>87</v>
      </c>
      <c r="X1160" s="57" t="str">
        <f>VLOOKUP(A1160,'Individual Data'!$K$5:$AC$5544,8,FALSE)</f>
        <v>NA</v>
      </c>
      <c r="Y1160" s="57" t="str">
        <f>VLOOKUP(A1160,'Individual Data'!$K$5:$AC$5544,9,FALSE)</f>
        <v>U</v>
      </c>
    </row>
    <row r="1161" spans="1:25" ht="15" customHeight="1" x14ac:dyDescent="0.25">
      <c r="A1161" s="197" t="s">
        <v>4534</v>
      </c>
      <c r="B1161" s="197" t="s">
        <v>19946</v>
      </c>
      <c r="C1161" s="198">
        <v>45230</v>
      </c>
      <c r="D1161" s="199">
        <v>371</v>
      </c>
      <c r="E1161" s="197" t="s">
        <v>19595</v>
      </c>
      <c r="F1161" s="197" t="s">
        <v>19617</v>
      </c>
      <c r="G1161" s="197"/>
      <c r="H1161" s="197">
        <v>86</v>
      </c>
      <c r="I1161" s="197" t="s">
        <v>3225</v>
      </c>
      <c r="J1161" s="197" t="s">
        <v>19596</v>
      </c>
      <c r="K1161" s="57" t="s">
        <v>3196</v>
      </c>
      <c r="M1161" s="199">
        <v>70</v>
      </c>
      <c r="O1161" s="197" t="s">
        <v>19947</v>
      </c>
      <c r="Q1161" s="197" t="s">
        <v>3229</v>
      </c>
      <c r="S1161" s="57">
        <v>1</v>
      </c>
      <c r="T1161" s="197" t="s">
        <v>19598</v>
      </c>
      <c r="U1161" s="57" t="str">
        <f>VLOOKUP(A1161,'Individual Data'!$K$5:$AC$5544,12,FALSE)</f>
        <v>LFSO</v>
      </c>
      <c r="V1161" s="14">
        <f>IFERROR(LOOKUP(H1161,{30,43,48,53,58,63,68,73,78,83,88,93,97},{42,47,52,57,62,67,72,77,82,87,92,99,100}),999)</f>
        <v>87</v>
      </c>
      <c r="X1161" s="57">
        <f>VLOOKUP(A1161,'Individual Data'!$K$5:$AC$5544,8,FALSE)</f>
        <v>4</v>
      </c>
      <c r="Y1161" s="57">
        <f>VLOOKUP(A1161,'Individual Data'!$K$5:$AC$5544,9,FALSE)</f>
        <v>2019</v>
      </c>
    </row>
    <row r="1162" spans="1:25" ht="15" customHeight="1" x14ac:dyDescent="0.25">
      <c r="A1162" s="197" t="s">
        <v>4537</v>
      </c>
      <c r="B1162" s="197" t="s">
        <v>19948</v>
      </c>
      <c r="C1162" s="198">
        <v>45230</v>
      </c>
      <c r="D1162" s="199">
        <v>3115</v>
      </c>
      <c r="E1162" s="197" t="s">
        <v>19595</v>
      </c>
      <c r="F1162" s="197" t="s">
        <v>19617</v>
      </c>
      <c r="G1162" s="197"/>
      <c r="H1162" s="197">
        <v>80</v>
      </c>
      <c r="I1162" s="197" t="s">
        <v>3085</v>
      </c>
      <c r="J1162" s="197" t="s">
        <v>19596</v>
      </c>
      <c r="K1162" s="57" t="s">
        <v>3196</v>
      </c>
      <c r="M1162" s="199">
        <v>70</v>
      </c>
      <c r="O1162" s="197" t="s">
        <v>19949</v>
      </c>
      <c r="Q1162" s="197" t="s">
        <v>3229</v>
      </c>
      <c r="S1162" s="57">
        <v>1</v>
      </c>
      <c r="T1162" s="197" t="s">
        <v>19598</v>
      </c>
      <c r="U1162" s="57" t="str">
        <f>VLOOKUP(A1162,'Individual Data'!$K$5:$AC$5544,12,FALSE)</f>
        <v>PLA1</v>
      </c>
      <c r="V1162" s="14">
        <f>IFERROR(LOOKUP(H1162,{30,43,48,53,58,63,68,73,78,83,88,93,97},{42,47,52,57,62,67,72,77,82,87,92,99,100}),999)</f>
        <v>82</v>
      </c>
      <c r="X1162" s="57">
        <f>VLOOKUP(A1162,'Individual Data'!$K$5:$AC$5544,8,FALSE)</f>
        <v>4</v>
      </c>
      <c r="Y1162" s="57">
        <f>VLOOKUP(A1162,'Individual Data'!$K$5:$AC$5544,9,FALSE)</f>
        <v>2019</v>
      </c>
    </row>
    <row r="1163" spans="1:25" ht="15" customHeight="1" x14ac:dyDescent="0.25">
      <c r="A1163" s="197" t="s">
        <v>4541</v>
      </c>
      <c r="B1163" s="197" t="s">
        <v>19950</v>
      </c>
      <c r="C1163" s="198">
        <v>45230</v>
      </c>
      <c r="D1163" s="199">
        <v>3160</v>
      </c>
      <c r="E1163" s="197" t="s">
        <v>19595</v>
      </c>
      <c r="F1163" s="197" t="s">
        <v>19617</v>
      </c>
      <c r="G1163" s="197"/>
      <c r="H1163" s="197">
        <v>79</v>
      </c>
      <c r="I1163" s="197" t="s">
        <v>3085</v>
      </c>
      <c r="J1163" s="197" t="s">
        <v>19596</v>
      </c>
      <c r="K1163" s="57" t="s">
        <v>3196</v>
      </c>
      <c r="M1163" s="199">
        <v>70</v>
      </c>
      <c r="O1163" s="197" t="s">
        <v>19951</v>
      </c>
      <c r="Q1163" s="197" t="s">
        <v>3229</v>
      </c>
      <c r="S1163" s="57">
        <v>1</v>
      </c>
      <c r="T1163" s="197" t="s">
        <v>19598</v>
      </c>
      <c r="U1163" s="57" t="str">
        <f>VLOOKUP(A1163,'Individual Data'!$K$5:$AC$5544,12,FALSE)</f>
        <v>PLA1</v>
      </c>
      <c r="V1163" s="14">
        <f>IFERROR(LOOKUP(H1163,{30,43,48,53,58,63,68,73,78,83,88,93,97},{42,47,52,57,62,67,72,77,82,87,92,99,100}),999)</f>
        <v>82</v>
      </c>
      <c r="X1163" s="57">
        <f>VLOOKUP(A1163,'Individual Data'!$K$5:$AC$5544,8,FALSE)</f>
        <v>4</v>
      </c>
      <c r="Y1163" s="57">
        <f>VLOOKUP(A1163,'Individual Data'!$K$5:$AC$5544,9,FALSE)</f>
        <v>2019</v>
      </c>
    </row>
    <row r="1164" spans="1:25" ht="15" customHeight="1" x14ac:dyDescent="0.25">
      <c r="A1164" s="197" t="s">
        <v>4544</v>
      </c>
      <c r="B1164" s="197" t="s">
        <v>19952</v>
      </c>
      <c r="C1164" s="198">
        <v>45190</v>
      </c>
      <c r="D1164" s="199">
        <v>23379</v>
      </c>
      <c r="E1164" s="197" t="s">
        <v>19595</v>
      </c>
      <c r="F1164" s="197" t="s">
        <v>17699</v>
      </c>
      <c r="G1164" s="197"/>
      <c r="H1164" s="197">
        <v>75</v>
      </c>
      <c r="I1164" s="197" t="s">
        <v>3085</v>
      </c>
      <c r="J1164" s="197" t="s">
        <v>19596</v>
      </c>
      <c r="K1164" s="57" t="s">
        <v>3196</v>
      </c>
      <c r="M1164" s="199">
        <v>70</v>
      </c>
      <c r="O1164" s="197" t="s">
        <v>19953</v>
      </c>
      <c r="Q1164" s="197" t="s">
        <v>3229</v>
      </c>
      <c r="S1164" s="57">
        <v>1</v>
      </c>
      <c r="T1164" s="197" t="s">
        <v>19598</v>
      </c>
      <c r="U1164" s="57" t="str">
        <f>VLOOKUP(A1164,'Individual Data'!$K$5:$AC$5544,12,FALSE)</f>
        <v>PLA1</v>
      </c>
      <c r="V1164" s="14">
        <f>IFERROR(LOOKUP(H1164,{30,43,48,53,58,63,68,73,78,83,88,93,97},{42,47,52,57,62,67,72,77,82,87,92,99,100}),999)</f>
        <v>77</v>
      </c>
      <c r="X1164" s="57">
        <f>VLOOKUP(A1164,'Individual Data'!$K$5:$AC$5544,8,FALSE)</f>
        <v>4</v>
      </c>
      <c r="Y1164" s="57">
        <f>VLOOKUP(A1164,'Individual Data'!$K$5:$AC$5544,9,FALSE)</f>
        <v>2019</v>
      </c>
    </row>
    <row r="1165" spans="1:25" ht="15" customHeight="1" x14ac:dyDescent="0.25">
      <c r="A1165" s="197" t="s">
        <v>4551</v>
      </c>
      <c r="B1165" s="197" t="s">
        <v>19954</v>
      </c>
      <c r="C1165" s="198">
        <v>45223</v>
      </c>
      <c r="D1165" s="199">
        <v>2127</v>
      </c>
      <c r="E1165" s="197" t="s">
        <v>19595</v>
      </c>
      <c r="F1165" s="197" t="s">
        <v>19617</v>
      </c>
      <c r="G1165" s="197"/>
      <c r="H1165" s="197">
        <v>86</v>
      </c>
      <c r="I1165" s="197" t="s">
        <v>3085</v>
      </c>
      <c r="J1165" s="197" t="s">
        <v>17688</v>
      </c>
      <c r="K1165" s="229" t="s">
        <v>3228</v>
      </c>
      <c r="M1165" s="199">
        <v>70</v>
      </c>
      <c r="O1165" s="197" t="s">
        <v>19601</v>
      </c>
      <c r="Q1165" s="197" t="s">
        <v>3229</v>
      </c>
      <c r="S1165" s="57">
        <v>1</v>
      </c>
      <c r="T1165" s="197" t="s">
        <v>3229</v>
      </c>
      <c r="U1165" s="57" t="str">
        <f>VLOOKUP(A1165,'Individual Data'!$K$5:$AC$5544,12,FALSE)</f>
        <v>CJA1</v>
      </c>
      <c r="V1165" s="14">
        <f>IFERROR(LOOKUP(H1165,{30,43,48,53,58,63,68,73,78,83,88,93,97},{42,47,52,57,62,67,72,77,82,87,92,99,100}),999)</f>
        <v>87</v>
      </c>
      <c r="X1165" s="57">
        <f>VLOOKUP(A1165,'Individual Data'!$K$5:$AC$5544,8,FALSE)</f>
        <v>4</v>
      </c>
      <c r="Y1165" s="57">
        <f>VLOOKUP(A1165,'Individual Data'!$K$5:$AC$5544,9,FALSE)</f>
        <v>2019</v>
      </c>
    </row>
    <row r="1166" spans="1:25" ht="15" customHeight="1" x14ac:dyDescent="0.25">
      <c r="A1166" s="197" t="s">
        <v>4554</v>
      </c>
      <c r="B1166" s="197" t="s">
        <v>19955</v>
      </c>
      <c r="C1166" s="198">
        <v>45236</v>
      </c>
      <c r="D1166" s="199">
        <v>4129</v>
      </c>
      <c r="E1166" s="197" t="s">
        <v>19595</v>
      </c>
      <c r="F1166" s="197" t="s">
        <v>19617</v>
      </c>
      <c r="G1166" s="197"/>
      <c r="H1166" s="197">
        <v>80</v>
      </c>
      <c r="I1166" s="197" t="s">
        <v>3085</v>
      </c>
      <c r="J1166" s="197" t="s">
        <v>19596</v>
      </c>
      <c r="K1166" s="228" t="s">
        <v>3196</v>
      </c>
      <c r="M1166" s="199">
        <v>70</v>
      </c>
      <c r="O1166" s="197" t="s">
        <v>19956</v>
      </c>
      <c r="Q1166" s="197" t="s">
        <v>3229</v>
      </c>
      <c r="S1166" s="57">
        <v>1</v>
      </c>
      <c r="T1166" s="197" t="s">
        <v>19957</v>
      </c>
      <c r="U1166" s="57" t="str">
        <f>VLOOKUP(A1166,'Individual Data'!$K$5:$AC$5544,12,FALSE)</f>
        <v>Unassigned</v>
      </c>
      <c r="V1166" s="14">
        <f>IFERROR(LOOKUP(H1166,{30,43,48,53,58,63,68,73,78,83,88,93,97},{42,47,52,57,62,67,72,77,82,87,92,99,100}),999)</f>
        <v>82</v>
      </c>
      <c r="X1166" s="57" t="str">
        <f>VLOOKUP(A1166,'Individual Data'!$K$5:$AC$5544,8,FALSE)</f>
        <v>NA</v>
      </c>
      <c r="Y1166" s="57" t="str">
        <f>VLOOKUP(A1166,'Individual Data'!$K$5:$AC$5544,9,FALSE)</f>
        <v>U</v>
      </c>
    </row>
    <row r="1167" spans="1:25" ht="15" customHeight="1" x14ac:dyDescent="0.25">
      <c r="A1167" s="197" t="s">
        <v>4557</v>
      </c>
      <c r="B1167" s="197" t="s">
        <v>19958</v>
      </c>
      <c r="C1167" s="198">
        <v>45230</v>
      </c>
      <c r="D1167" s="199">
        <v>3193</v>
      </c>
      <c r="E1167" s="197" t="s">
        <v>19595</v>
      </c>
      <c r="F1167" s="197" t="s">
        <v>19617</v>
      </c>
      <c r="G1167" s="197"/>
      <c r="H1167" s="197">
        <v>91</v>
      </c>
      <c r="I1167" s="197" t="s">
        <v>3085</v>
      </c>
      <c r="J1167" s="197" t="s">
        <v>19596</v>
      </c>
      <c r="K1167" s="57" t="s">
        <v>3196</v>
      </c>
      <c r="M1167" s="199">
        <v>70</v>
      </c>
      <c r="O1167" s="197" t="s">
        <v>19959</v>
      </c>
      <c r="Q1167" s="197" t="s">
        <v>3229</v>
      </c>
      <c r="S1167" s="57">
        <v>1</v>
      </c>
      <c r="T1167" s="197" t="s">
        <v>19598</v>
      </c>
      <c r="U1167" s="57" t="str">
        <f>VLOOKUP(A1167,'Individual Data'!$K$5:$AC$5544,12,FALSE)</f>
        <v>NPTH</v>
      </c>
      <c r="V1167" s="14">
        <f>IFERROR(LOOKUP(H1167,{30,43,48,53,58,63,68,73,78,83,88,93,97},{42,47,52,57,62,67,72,77,82,87,92,99,100}),999)</f>
        <v>92</v>
      </c>
      <c r="X1167" s="57">
        <f>VLOOKUP(A1167,'Individual Data'!$K$5:$AC$5544,8,FALSE)</f>
        <v>4</v>
      </c>
      <c r="Y1167" s="57">
        <f>VLOOKUP(A1167,'Individual Data'!$K$5:$AC$5544,9,FALSE)</f>
        <v>2019</v>
      </c>
    </row>
    <row r="1168" spans="1:25" ht="15" customHeight="1" x14ac:dyDescent="0.25">
      <c r="A1168" s="197" t="s">
        <v>4561</v>
      </c>
      <c r="B1168" s="197" t="s">
        <v>19960</v>
      </c>
      <c r="C1168" s="198">
        <v>45216</v>
      </c>
      <c r="D1168" s="199">
        <v>1017</v>
      </c>
      <c r="E1168" s="197" t="s">
        <v>19595</v>
      </c>
      <c r="F1168" s="197" t="s">
        <v>19617</v>
      </c>
      <c r="G1168" s="197"/>
      <c r="H1168" s="197">
        <v>80</v>
      </c>
      <c r="I1168" s="197" t="s">
        <v>3085</v>
      </c>
      <c r="J1168" s="197" t="s">
        <v>19596</v>
      </c>
      <c r="K1168" s="57" t="s">
        <v>3196</v>
      </c>
      <c r="M1168" s="199">
        <v>70</v>
      </c>
      <c r="O1168" s="197" t="s">
        <v>19961</v>
      </c>
      <c r="Q1168" s="197" t="s">
        <v>3229</v>
      </c>
      <c r="S1168" s="57">
        <v>1</v>
      </c>
      <c r="T1168" s="197" t="s">
        <v>19598</v>
      </c>
      <c r="U1168" s="57" t="str">
        <f>VLOOKUP(A1168,'Individual Data'!$K$5:$AC$5544,12,FALSE)</f>
        <v>CJA1</v>
      </c>
      <c r="V1168" s="14">
        <f>IFERROR(LOOKUP(H1168,{30,43,48,53,58,63,68,73,78,83,88,93,97},{42,47,52,57,62,67,72,77,82,87,92,99,100}),999)</f>
        <v>82</v>
      </c>
      <c r="X1168" s="57">
        <f>VLOOKUP(A1168,'Individual Data'!$K$5:$AC$5544,8,FALSE)</f>
        <v>4</v>
      </c>
      <c r="Y1168" s="57">
        <f>VLOOKUP(A1168,'Individual Data'!$K$5:$AC$5544,9,FALSE)</f>
        <v>2019</v>
      </c>
    </row>
    <row r="1169" spans="1:25" ht="15" customHeight="1" x14ac:dyDescent="0.25">
      <c r="A1169" s="197" t="s">
        <v>4566</v>
      </c>
      <c r="B1169" s="197" t="s">
        <v>19962</v>
      </c>
      <c r="C1169" s="198">
        <v>45245</v>
      </c>
      <c r="D1169" s="199">
        <v>7025</v>
      </c>
      <c r="E1169" s="197" t="s">
        <v>19595</v>
      </c>
      <c r="F1169" s="197" t="s">
        <v>19610</v>
      </c>
      <c r="G1169" s="197"/>
      <c r="H1169" s="197">
        <v>71</v>
      </c>
      <c r="I1169" s="197" t="s">
        <v>3225</v>
      </c>
      <c r="J1169" s="197" t="s">
        <v>19596</v>
      </c>
      <c r="K1169" s="57" t="s">
        <v>3196</v>
      </c>
      <c r="M1169" s="199">
        <v>70</v>
      </c>
      <c r="O1169" s="197" t="s">
        <v>19601</v>
      </c>
      <c r="Q1169" s="197" t="s">
        <v>3229</v>
      </c>
      <c r="S1169" s="57">
        <v>1</v>
      </c>
      <c r="T1169" s="197" t="s">
        <v>3229</v>
      </c>
      <c r="U1169" s="57" t="str">
        <f>VLOOKUP(A1169,'Individual Data'!$K$5:$AC$5544,12,FALSE)</f>
        <v>CJA1</v>
      </c>
      <c r="V1169" s="14">
        <f>IFERROR(LOOKUP(H1169,{30,43,48,53,58,63,68,73,78,83,88,93,97},{42,47,52,57,62,67,72,77,82,87,92,99,100}),999)</f>
        <v>72</v>
      </c>
      <c r="X1169" s="57">
        <f>VLOOKUP(A1169,'Individual Data'!$K$5:$AC$5544,8,FALSE)</f>
        <v>4</v>
      </c>
      <c r="Y1169" s="57">
        <f>VLOOKUP(A1169,'Individual Data'!$K$5:$AC$5544,9,FALSE)</f>
        <v>2019</v>
      </c>
    </row>
    <row r="1170" spans="1:25" ht="15" customHeight="1" x14ac:dyDescent="0.25">
      <c r="A1170" s="197" t="s">
        <v>4569</v>
      </c>
      <c r="B1170" s="197" t="s">
        <v>19963</v>
      </c>
      <c r="C1170" s="198">
        <v>45236</v>
      </c>
      <c r="D1170" s="199">
        <v>423</v>
      </c>
      <c r="E1170" s="197" t="s">
        <v>19595</v>
      </c>
      <c r="F1170" s="197" t="s">
        <v>19617</v>
      </c>
      <c r="G1170" s="197"/>
      <c r="H1170" s="197">
        <v>85</v>
      </c>
      <c r="I1170" s="197" t="s">
        <v>3225</v>
      </c>
      <c r="J1170" s="197" t="s">
        <v>17688</v>
      </c>
      <c r="K1170" s="229" t="s">
        <v>3228</v>
      </c>
      <c r="M1170" s="199">
        <v>70</v>
      </c>
      <c r="O1170" s="197" t="s">
        <v>19601</v>
      </c>
      <c r="Q1170" s="197" t="s">
        <v>3229</v>
      </c>
      <c r="S1170" s="57">
        <v>1</v>
      </c>
      <c r="T1170" s="197" t="s">
        <v>3229</v>
      </c>
      <c r="U1170" s="57" t="str">
        <f>VLOOKUP(A1170,'Individual Data'!$K$5:$AC$5544,12,FALSE)</f>
        <v>IPCSR</v>
      </c>
      <c r="V1170" s="14">
        <f>IFERROR(LOOKUP(H1170,{30,43,48,53,58,63,68,73,78,83,88,93,97},{42,47,52,57,62,67,72,77,82,87,92,99,100}),999)</f>
        <v>87</v>
      </c>
      <c r="X1170" s="57">
        <f>VLOOKUP(A1170,'Individual Data'!$K$5:$AC$5544,8,FALSE)</f>
        <v>4</v>
      </c>
      <c r="Y1170" s="57">
        <f>VLOOKUP(A1170,'Individual Data'!$K$5:$AC$5544,9,FALSE)</f>
        <v>2019</v>
      </c>
    </row>
    <row r="1171" spans="1:25" ht="15" customHeight="1" x14ac:dyDescent="0.25">
      <c r="A1171" s="197" t="s">
        <v>4574</v>
      </c>
      <c r="B1171" s="197" t="s">
        <v>19964</v>
      </c>
      <c r="C1171" s="198">
        <v>45230</v>
      </c>
      <c r="D1171" s="199">
        <v>258</v>
      </c>
      <c r="E1171" s="197" t="s">
        <v>19595</v>
      </c>
      <c r="F1171" s="197" t="s">
        <v>19617</v>
      </c>
      <c r="G1171" s="197"/>
      <c r="H1171" s="197">
        <v>83</v>
      </c>
      <c r="I1171" s="197" t="s">
        <v>3225</v>
      </c>
      <c r="J1171" s="197" t="s">
        <v>19596</v>
      </c>
      <c r="K1171" s="228" t="s">
        <v>3196</v>
      </c>
      <c r="M1171" s="199">
        <v>70</v>
      </c>
      <c r="O1171" s="197" t="s">
        <v>19965</v>
      </c>
      <c r="Q1171" s="197" t="s">
        <v>3229</v>
      </c>
      <c r="S1171" s="57">
        <v>1</v>
      </c>
      <c r="T1171" s="197" t="s">
        <v>19607</v>
      </c>
      <c r="U1171" s="57" t="str">
        <f>VLOOKUP(A1171,'Individual Data'!$K$5:$AC$5544,12,FALSE)</f>
        <v>PLA1</v>
      </c>
      <c r="V1171" s="14">
        <f>IFERROR(LOOKUP(H1171,{30,43,48,53,58,63,68,73,78,83,88,93,97},{42,47,52,57,62,67,72,77,82,87,92,99,100}),999)</f>
        <v>87</v>
      </c>
      <c r="X1171" s="57">
        <f>VLOOKUP(A1171,'Individual Data'!$K$5:$AC$5544,8,FALSE)</f>
        <v>5</v>
      </c>
      <c r="Y1171" s="57">
        <f>VLOOKUP(A1171,'Individual Data'!$K$5:$AC$5544,9,FALSE)</f>
        <v>2018</v>
      </c>
    </row>
    <row r="1172" spans="1:25" ht="15" customHeight="1" x14ac:dyDescent="0.25">
      <c r="A1172" s="197" t="s">
        <v>4577</v>
      </c>
      <c r="B1172" s="197" t="s">
        <v>19966</v>
      </c>
      <c r="C1172" s="198">
        <v>45236</v>
      </c>
      <c r="D1172" s="199">
        <v>4052</v>
      </c>
      <c r="E1172" s="197" t="s">
        <v>19595</v>
      </c>
      <c r="F1172" s="197" t="s">
        <v>19617</v>
      </c>
      <c r="G1172" s="197"/>
      <c r="H1172" s="197">
        <v>82.5</v>
      </c>
      <c r="I1172" s="197" t="s">
        <v>3085</v>
      </c>
      <c r="J1172" s="197" t="s">
        <v>19596</v>
      </c>
      <c r="K1172" s="57" t="s">
        <v>3196</v>
      </c>
      <c r="M1172" s="199">
        <v>70</v>
      </c>
      <c r="O1172" s="197" t="s">
        <v>19967</v>
      </c>
      <c r="Q1172" s="197" t="s">
        <v>3229</v>
      </c>
      <c r="S1172" s="57">
        <v>1</v>
      </c>
      <c r="T1172" s="197" t="s">
        <v>19598</v>
      </c>
      <c r="U1172" s="57" t="str">
        <f>VLOOKUP(A1172,'Individual Data'!$K$5:$AC$5544,12,FALSE)</f>
        <v>LFYO</v>
      </c>
      <c r="V1172" s="14">
        <f>IFERROR(LOOKUP(H1172,{30,43,48,53,58,63,68,73,78,83,88,93,97},{42,47,52,57,62,67,72,77,82,87,92,99,100}),999)</f>
        <v>82</v>
      </c>
      <c r="X1172" s="57">
        <f>VLOOKUP(A1172,'Individual Data'!$K$5:$AC$5544,8,FALSE)</f>
        <v>4</v>
      </c>
      <c r="Y1172" s="57">
        <f>VLOOKUP(A1172,'Individual Data'!$K$5:$AC$5544,9,FALSE)</f>
        <v>2019</v>
      </c>
    </row>
    <row r="1173" spans="1:25" ht="15" customHeight="1" x14ac:dyDescent="0.25">
      <c r="A1173" s="197" t="s">
        <v>4581</v>
      </c>
      <c r="B1173" s="197" t="s">
        <v>19968</v>
      </c>
      <c r="C1173" s="198">
        <v>45230</v>
      </c>
      <c r="D1173" s="199">
        <v>3185</v>
      </c>
      <c r="E1173" s="197" t="s">
        <v>19595</v>
      </c>
      <c r="F1173" s="197" t="s">
        <v>19617</v>
      </c>
      <c r="G1173" s="197"/>
      <c r="H1173" s="197">
        <v>83</v>
      </c>
      <c r="I1173" s="197" t="s">
        <v>3085</v>
      </c>
      <c r="J1173" s="197" t="s">
        <v>17688</v>
      </c>
      <c r="K1173" s="229" t="s">
        <v>3228</v>
      </c>
      <c r="M1173" s="199">
        <v>70</v>
      </c>
      <c r="O1173" s="197" t="s">
        <v>19601</v>
      </c>
      <c r="Q1173" s="197" t="s">
        <v>3229</v>
      </c>
      <c r="S1173" s="57">
        <v>1</v>
      </c>
      <c r="T1173" s="197" t="s">
        <v>3229</v>
      </c>
      <c r="U1173" s="57" t="str">
        <f>VLOOKUP(A1173,'Individual Data'!$K$5:$AC$5544,12,FALSE)</f>
        <v>Unassigned AD</v>
      </c>
      <c r="V1173" s="14">
        <f>IFERROR(LOOKUP(H1173,{30,43,48,53,58,63,68,73,78,83,88,93,97},{42,47,52,57,62,67,72,77,82,87,92,99,100}),999)</f>
        <v>87</v>
      </c>
      <c r="X1173" s="57" t="str">
        <f>VLOOKUP(A1173,'Individual Data'!$K$5:$AC$5544,8,FALSE)</f>
        <v>NA</v>
      </c>
      <c r="Y1173" s="57" t="str">
        <f>VLOOKUP(A1173,'Individual Data'!$K$5:$AC$5544,9,FALSE)</f>
        <v>U</v>
      </c>
    </row>
    <row r="1174" spans="1:25" ht="15" customHeight="1" x14ac:dyDescent="0.25">
      <c r="A1174" s="197" t="s">
        <v>4584</v>
      </c>
      <c r="B1174" s="197" t="s">
        <v>19969</v>
      </c>
      <c r="C1174" s="198">
        <v>45245</v>
      </c>
      <c r="D1174" s="199">
        <v>7009</v>
      </c>
      <c r="E1174" s="197" t="s">
        <v>19595</v>
      </c>
      <c r="F1174" s="197" t="s">
        <v>19610</v>
      </c>
      <c r="G1174" s="197"/>
      <c r="H1174" s="197">
        <v>75</v>
      </c>
      <c r="I1174" s="197" t="s">
        <v>3225</v>
      </c>
      <c r="J1174" s="197" t="s">
        <v>19596</v>
      </c>
      <c r="K1174" s="228" t="s">
        <v>3196</v>
      </c>
      <c r="M1174" s="199">
        <v>70</v>
      </c>
      <c r="O1174" s="197" t="s">
        <v>19601</v>
      </c>
      <c r="Q1174" s="197" t="s">
        <v>3229</v>
      </c>
      <c r="S1174" s="57">
        <v>1</v>
      </c>
      <c r="T1174" s="197" t="s">
        <v>3229</v>
      </c>
      <c r="U1174" s="57" t="str">
        <f>VLOOKUP(A1174,'Individual Data'!$K$5:$AC$5544,12,FALSE)</f>
        <v>IPCSR</v>
      </c>
      <c r="V1174" s="14">
        <f>IFERROR(LOOKUP(H1174,{30,43,48,53,58,63,68,73,78,83,88,93,97},{42,47,52,57,62,67,72,77,82,87,92,99,100}),999)</f>
        <v>77</v>
      </c>
      <c r="X1174" s="57">
        <f>VLOOKUP(A1174,'Individual Data'!$K$5:$AC$5544,8,FALSE)</f>
        <v>4</v>
      </c>
      <c r="Y1174" s="57">
        <f>VLOOKUP(A1174,'Individual Data'!$K$5:$AC$5544,9,FALSE)</f>
        <v>2019</v>
      </c>
    </row>
    <row r="1175" spans="1:25" ht="15" customHeight="1" x14ac:dyDescent="0.25">
      <c r="A1175" s="197" t="s">
        <v>4586</v>
      </c>
      <c r="B1175" s="197" t="s">
        <v>19970</v>
      </c>
      <c r="C1175" s="198">
        <v>45216</v>
      </c>
      <c r="D1175" s="199">
        <v>31</v>
      </c>
      <c r="E1175" s="197" t="s">
        <v>19595</v>
      </c>
      <c r="F1175" s="197" t="s">
        <v>19617</v>
      </c>
      <c r="G1175" s="197"/>
      <c r="H1175" s="197">
        <v>72</v>
      </c>
      <c r="I1175" s="197" t="s">
        <v>3225</v>
      </c>
      <c r="J1175" s="197" t="s">
        <v>19596</v>
      </c>
      <c r="K1175" s="57" t="s">
        <v>3196</v>
      </c>
      <c r="M1175" s="199">
        <v>70</v>
      </c>
      <c r="O1175" s="197" t="s">
        <v>19971</v>
      </c>
      <c r="Q1175" s="197" t="s">
        <v>3229</v>
      </c>
      <c r="S1175" s="57">
        <v>1</v>
      </c>
      <c r="T1175" s="197" t="s">
        <v>19598</v>
      </c>
      <c r="U1175" s="57" t="str">
        <f>VLOOKUP(A1175,'Individual Data'!$K$5:$AC$5544,12,FALSE)</f>
        <v>BCA1</v>
      </c>
      <c r="V1175" s="14">
        <f>IFERROR(LOOKUP(H1175,{30,43,48,53,58,63,68,73,78,83,88,93,97},{42,47,52,57,62,67,72,77,82,87,92,99,100}),999)</f>
        <v>72</v>
      </c>
      <c r="X1175" s="57">
        <f>VLOOKUP(A1175,'Individual Data'!$K$5:$AC$5544,8,FALSE)</f>
        <v>4</v>
      </c>
      <c r="Y1175" s="57">
        <f>VLOOKUP(A1175,'Individual Data'!$K$5:$AC$5544,9,FALSE)</f>
        <v>2019</v>
      </c>
    </row>
    <row r="1176" spans="1:25" ht="15" customHeight="1" x14ac:dyDescent="0.25">
      <c r="A1176" s="197" t="s">
        <v>4589</v>
      </c>
      <c r="B1176" s="197" t="s">
        <v>19972</v>
      </c>
      <c r="C1176" s="198">
        <v>45236</v>
      </c>
      <c r="D1176" s="199">
        <v>4034</v>
      </c>
      <c r="E1176" s="197" t="s">
        <v>19595</v>
      </c>
      <c r="F1176" s="197" t="s">
        <v>19617</v>
      </c>
      <c r="G1176" s="197"/>
      <c r="H1176" s="197">
        <v>85</v>
      </c>
      <c r="I1176" s="197" t="s">
        <v>3085</v>
      </c>
      <c r="J1176" s="197" t="s">
        <v>19596</v>
      </c>
      <c r="K1176" s="57" t="s">
        <v>3196</v>
      </c>
      <c r="M1176" s="199">
        <v>70</v>
      </c>
      <c r="O1176" s="197" t="s">
        <v>19973</v>
      </c>
      <c r="Q1176" s="197" t="s">
        <v>3229</v>
      </c>
      <c r="S1176" s="57">
        <v>1</v>
      </c>
      <c r="T1176" s="197" t="s">
        <v>19598</v>
      </c>
      <c r="U1176" s="57" t="str">
        <f>VLOOKUP(A1176,'Individual Data'!$K$5:$AC$5544,12,FALSE)</f>
        <v>LFHSO2</v>
      </c>
      <c r="V1176" s="14">
        <f>IFERROR(LOOKUP(H1176,{30,43,48,53,58,63,68,73,78,83,88,93,97},{42,47,52,57,62,67,72,77,82,87,92,99,100}),999)</f>
        <v>87</v>
      </c>
      <c r="X1176" s="57">
        <f>VLOOKUP(A1176,'Individual Data'!$K$5:$AC$5544,8,FALSE)</f>
        <v>4</v>
      </c>
      <c r="Y1176" s="57">
        <f>VLOOKUP(A1176,'Individual Data'!$K$5:$AC$5544,9,FALSE)</f>
        <v>2019</v>
      </c>
    </row>
    <row r="1177" spans="1:25" ht="15" customHeight="1" x14ac:dyDescent="0.25">
      <c r="A1177" s="197" t="s">
        <v>4592</v>
      </c>
      <c r="B1177" s="197" t="s">
        <v>19974</v>
      </c>
      <c r="C1177" s="198">
        <v>45243</v>
      </c>
      <c r="D1177" s="199">
        <v>590</v>
      </c>
      <c r="E1177" s="197" t="s">
        <v>19595</v>
      </c>
      <c r="F1177" s="197" t="s">
        <v>19617</v>
      </c>
      <c r="G1177" s="197"/>
      <c r="H1177" s="197">
        <v>81</v>
      </c>
      <c r="I1177" s="197" t="s">
        <v>3225</v>
      </c>
      <c r="J1177" s="197" t="s">
        <v>19596</v>
      </c>
      <c r="K1177" s="57" t="s">
        <v>3196</v>
      </c>
      <c r="M1177" s="199">
        <v>70</v>
      </c>
      <c r="O1177" s="197" t="s">
        <v>19975</v>
      </c>
      <c r="Q1177" s="197" t="s">
        <v>3229</v>
      </c>
      <c r="S1177" s="57">
        <v>1</v>
      </c>
      <c r="T1177" s="197" t="s">
        <v>19598</v>
      </c>
      <c r="U1177" s="57" t="str">
        <f>VLOOKUP(A1177,'Individual Data'!$K$5:$AC$5544,12,FALSE)</f>
        <v>Unassigned AD</v>
      </c>
      <c r="V1177" s="14">
        <f>IFERROR(LOOKUP(H1177,{30,43,48,53,58,63,68,73,78,83,88,93,97},{42,47,52,57,62,67,72,77,82,87,92,99,100}),999)</f>
        <v>82</v>
      </c>
      <c r="X1177" s="57" t="str">
        <f>VLOOKUP(A1177,'Individual Data'!$K$5:$AC$5544,8,FALSE)</f>
        <v>NA</v>
      </c>
      <c r="Y1177" s="57" t="str">
        <f>VLOOKUP(A1177,'Individual Data'!$K$5:$AC$5544,9,FALSE)</f>
        <v>U</v>
      </c>
    </row>
    <row r="1178" spans="1:25" ht="15" customHeight="1" x14ac:dyDescent="0.25">
      <c r="A1178" s="197" t="s">
        <v>4595</v>
      </c>
      <c r="B1178" s="197" t="s">
        <v>19976</v>
      </c>
      <c r="C1178" s="198">
        <v>45216</v>
      </c>
      <c r="D1178" s="199">
        <v>35</v>
      </c>
      <c r="E1178" s="197" t="s">
        <v>19595</v>
      </c>
      <c r="F1178" s="197" t="s">
        <v>19617</v>
      </c>
      <c r="G1178" s="197"/>
      <c r="H1178" s="197">
        <v>86</v>
      </c>
      <c r="I1178" s="197" t="s">
        <v>3225</v>
      </c>
      <c r="J1178" s="197" t="s">
        <v>19596</v>
      </c>
      <c r="K1178" s="57" t="s">
        <v>3196</v>
      </c>
      <c r="M1178" s="199">
        <v>70</v>
      </c>
      <c r="O1178" s="197" t="s">
        <v>19977</v>
      </c>
      <c r="Q1178" s="197" t="s">
        <v>3229</v>
      </c>
      <c r="S1178" s="57">
        <v>1</v>
      </c>
      <c r="T1178" s="197" t="s">
        <v>19607</v>
      </c>
      <c r="U1178" s="57" t="str">
        <f>VLOOKUP(A1178,'Individual Data'!$K$5:$AC$5544,12,FALSE)</f>
        <v>PLA1</v>
      </c>
      <c r="V1178" s="14">
        <f>IFERROR(LOOKUP(H1178,{30,43,48,53,58,63,68,73,78,83,88,93,97},{42,47,52,57,62,67,72,77,82,87,92,99,100}),999)</f>
        <v>87</v>
      </c>
      <c r="X1178" s="57">
        <f>VLOOKUP(A1178,'Individual Data'!$K$5:$AC$5544,8,FALSE)</f>
        <v>5</v>
      </c>
      <c r="Y1178" s="57">
        <f>VLOOKUP(A1178,'Individual Data'!$K$5:$AC$5544,9,FALSE)</f>
        <v>2018</v>
      </c>
    </row>
    <row r="1179" spans="1:25" ht="15" customHeight="1" x14ac:dyDescent="0.25">
      <c r="A1179" s="197" t="s">
        <v>4600</v>
      </c>
      <c r="B1179" s="197" t="s">
        <v>19978</v>
      </c>
      <c r="C1179" s="198">
        <v>45223</v>
      </c>
      <c r="D1179" s="199">
        <v>2061</v>
      </c>
      <c r="E1179" s="197" t="s">
        <v>19595</v>
      </c>
      <c r="F1179" s="197" t="s">
        <v>19617</v>
      </c>
      <c r="G1179" s="197"/>
      <c r="H1179" s="197">
        <v>81</v>
      </c>
      <c r="I1179" s="197" t="s">
        <v>3085</v>
      </c>
      <c r="J1179" s="197" t="s">
        <v>19596</v>
      </c>
      <c r="K1179" s="57" t="s">
        <v>3196</v>
      </c>
      <c r="M1179" s="199">
        <v>70</v>
      </c>
      <c r="O1179" s="197" t="s">
        <v>19979</v>
      </c>
      <c r="Q1179" s="197" t="s">
        <v>3229</v>
      </c>
      <c r="S1179" s="57">
        <v>1</v>
      </c>
      <c r="T1179" s="197" t="s">
        <v>19598</v>
      </c>
      <c r="U1179" s="57" t="str">
        <f>VLOOKUP(A1179,'Individual Data'!$K$5:$AC$5544,12,FALSE)</f>
        <v>Unassigned</v>
      </c>
      <c r="V1179" s="14">
        <f>IFERROR(LOOKUP(H1179,{30,43,48,53,58,63,68,73,78,83,88,93,97},{42,47,52,57,62,67,72,77,82,87,92,99,100}),999)</f>
        <v>82</v>
      </c>
      <c r="X1179" s="57" t="str">
        <f>VLOOKUP(A1179,'Individual Data'!$K$5:$AC$5544,8,FALSE)</f>
        <v>NA</v>
      </c>
      <c r="Y1179" s="57" t="str">
        <f>VLOOKUP(A1179,'Individual Data'!$K$5:$AC$5544,9,FALSE)</f>
        <v>U</v>
      </c>
    </row>
    <row r="1180" spans="1:25" ht="15" customHeight="1" x14ac:dyDescent="0.25">
      <c r="A1180" s="197" t="s">
        <v>4602</v>
      </c>
      <c r="B1180" s="197" t="s">
        <v>19980</v>
      </c>
      <c r="C1180" s="198">
        <v>45223</v>
      </c>
      <c r="D1180" s="199">
        <v>2075</v>
      </c>
      <c r="E1180" s="197" t="s">
        <v>19595</v>
      </c>
      <c r="F1180" s="197" t="s">
        <v>19617</v>
      </c>
      <c r="G1180" s="197"/>
      <c r="H1180" s="197">
        <v>86</v>
      </c>
      <c r="I1180" s="197" t="s">
        <v>3085</v>
      </c>
      <c r="J1180" s="197" t="s">
        <v>19596</v>
      </c>
      <c r="K1180" s="57" t="s">
        <v>3196</v>
      </c>
      <c r="M1180" s="199">
        <v>70</v>
      </c>
      <c r="O1180" s="197" t="s">
        <v>19981</v>
      </c>
      <c r="Q1180" s="197" t="s">
        <v>3229</v>
      </c>
      <c r="S1180" s="57">
        <v>1</v>
      </c>
      <c r="T1180" s="197" t="s">
        <v>19598</v>
      </c>
      <c r="U1180" s="57" t="str">
        <f>VLOOKUP(A1180,'Individual Data'!$K$5:$AC$5544,12,FALSE)</f>
        <v>IPCSR</v>
      </c>
      <c r="V1180" s="14">
        <f>IFERROR(LOOKUP(H1180,{30,43,48,53,58,63,68,73,78,83,88,93,97},{42,47,52,57,62,67,72,77,82,87,92,99,100}),999)</f>
        <v>87</v>
      </c>
      <c r="X1180" s="57">
        <f>VLOOKUP(A1180,'Individual Data'!$K$5:$AC$5544,8,FALSE)</f>
        <v>4</v>
      </c>
      <c r="Y1180" s="57">
        <f>VLOOKUP(A1180,'Individual Data'!$K$5:$AC$5544,9,FALSE)</f>
        <v>2019</v>
      </c>
    </row>
    <row r="1181" spans="1:25" ht="15" customHeight="1" x14ac:dyDescent="0.25">
      <c r="A1181" s="197" t="s">
        <v>4605</v>
      </c>
      <c r="B1181" s="197" t="s">
        <v>19982</v>
      </c>
      <c r="C1181" s="198">
        <v>45230</v>
      </c>
      <c r="D1181" s="199">
        <v>246</v>
      </c>
      <c r="E1181" s="197" t="s">
        <v>19595</v>
      </c>
      <c r="F1181" s="197" t="s">
        <v>19617</v>
      </c>
      <c r="G1181" s="197"/>
      <c r="H1181" s="197">
        <v>83</v>
      </c>
      <c r="I1181" s="197" t="s">
        <v>3225</v>
      </c>
      <c r="J1181" s="197" t="s">
        <v>19596</v>
      </c>
      <c r="K1181" s="57" t="s">
        <v>3196</v>
      </c>
      <c r="M1181" s="199">
        <v>70</v>
      </c>
      <c r="O1181" s="197" t="s">
        <v>19983</v>
      </c>
      <c r="Q1181" s="197" t="s">
        <v>3229</v>
      </c>
      <c r="S1181" s="57">
        <v>1</v>
      </c>
      <c r="T1181" s="197" t="s">
        <v>19598</v>
      </c>
      <c r="U1181" s="57" t="str">
        <f>VLOOKUP(A1181,'Individual Data'!$K$5:$AC$5544,12,FALSE)</f>
        <v>IPCSR</v>
      </c>
      <c r="V1181" s="14">
        <f>IFERROR(LOOKUP(H1181,{30,43,48,53,58,63,68,73,78,83,88,93,97},{42,47,52,57,62,67,72,77,82,87,92,99,100}),999)</f>
        <v>87</v>
      </c>
      <c r="X1181" s="57">
        <f>VLOOKUP(A1181,'Individual Data'!$K$5:$AC$5544,8,FALSE)</f>
        <v>4</v>
      </c>
      <c r="Y1181" s="57">
        <f>VLOOKUP(A1181,'Individual Data'!$K$5:$AC$5544,9,FALSE)</f>
        <v>2019</v>
      </c>
    </row>
    <row r="1182" spans="1:25" ht="15" customHeight="1" x14ac:dyDescent="0.25">
      <c r="A1182" s="197" t="s">
        <v>4609</v>
      </c>
      <c r="B1182" s="197" t="s">
        <v>19984</v>
      </c>
      <c r="C1182" s="198">
        <v>45230</v>
      </c>
      <c r="D1182" s="199">
        <v>3175</v>
      </c>
      <c r="E1182" s="197" t="s">
        <v>19595</v>
      </c>
      <c r="F1182" s="197" t="s">
        <v>19617</v>
      </c>
      <c r="G1182" s="197"/>
      <c r="H1182" s="197">
        <v>81</v>
      </c>
      <c r="I1182" s="197" t="s">
        <v>3085</v>
      </c>
      <c r="J1182" s="197" t="s">
        <v>19596</v>
      </c>
      <c r="K1182" s="57" t="s">
        <v>3196</v>
      </c>
      <c r="M1182" s="199">
        <v>70</v>
      </c>
      <c r="O1182" s="197" t="s">
        <v>19985</v>
      </c>
      <c r="Q1182" s="197" t="s">
        <v>3229</v>
      </c>
      <c r="S1182" s="57">
        <v>1</v>
      </c>
      <c r="T1182" s="197" t="s">
        <v>19598</v>
      </c>
      <c r="U1182" s="57" t="str">
        <f>VLOOKUP(A1182,'Individual Data'!$K$5:$AC$5544,12,FALSE)</f>
        <v>IPCSR</v>
      </c>
      <c r="V1182" s="14">
        <f>IFERROR(LOOKUP(H1182,{30,43,48,53,58,63,68,73,78,83,88,93,97},{42,47,52,57,62,67,72,77,82,87,92,99,100}),999)</f>
        <v>82</v>
      </c>
      <c r="X1182" s="57">
        <f>VLOOKUP(A1182,'Individual Data'!$K$5:$AC$5544,8,FALSE)</f>
        <v>4</v>
      </c>
      <c r="Y1182" s="57">
        <f>VLOOKUP(A1182,'Individual Data'!$K$5:$AC$5544,9,FALSE)</f>
        <v>2019</v>
      </c>
    </row>
    <row r="1183" spans="1:25" ht="15" customHeight="1" x14ac:dyDescent="0.25">
      <c r="A1183" s="197" t="s">
        <v>4612</v>
      </c>
      <c r="B1183" s="197" t="s">
        <v>19986</v>
      </c>
      <c r="C1183" s="198">
        <v>45230</v>
      </c>
      <c r="D1183" s="199">
        <v>252</v>
      </c>
      <c r="E1183" s="197" t="s">
        <v>19595</v>
      </c>
      <c r="F1183" s="197" t="s">
        <v>19617</v>
      </c>
      <c r="G1183" s="197"/>
      <c r="H1183" s="197">
        <v>74</v>
      </c>
      <c r="I1183" s="197" t="s">
        <v>3225</v>
      </c>
      <c r="J1183" s="197" t="s">
        <v>19596</v>
      </c>
      <c r="K1183" s="57" t="s">
        <v>3196</v>
      </c>
      <c r="M1183" s="199">
        <v>70</v>
      </c>
      <c r="O1183" s="197" t="s">
        <v>19987</v>
      </c>
      <c r="Q1183" s="197" t="s">
        <v>3229</v>
      </c>
      <c r="S1183" s="57">
        <v>1</v>
      </c>
      <c r="T1183" s="197" t="s">
        <v>19598</v>
      </c>
      <c r="U1183" s="57" t="str">
        <f>VLOOKUP(A1183,'Individual Data'!$K$5:$AC$5544,12,FALSE)</f>
        <v>LFSO</v>
      </c>
      <c r="V1183" s="14">
        <f>IFERROR(LOOKUP(H1183,{30,43,48,53,58,63,68,73,78,83,88,93,97},{42,47,52,57,62,67,72,77,82,87,92,99,100}),999)</f>
        <v>77</v>
      </c>
      <c r="X1183" s="57">
        <f>VLOOKUP(A1183,'Individual Data'!$K$5:$AC$5544,8,FALSE)</f>
        <v>4</v>
      </c>
      <c r="Y1183" s="57">
        <f>VLOOKUP(A1183,'Individual Data'!$K$5:$AC$5544,9,FALSE)</f>
        <v>2019</v>
      </c>
    </row>
    <row r="1184" spans="1:25" ht="15" customHeight="1" x14ac:dyDescent="0.25">
      <c r="A1184" s="197" t="s">
        <v>4615</v>
      </c>
      <c r="B1184" s="197" t="s">
        <v>19988</v>
      </c>
      <c r="C1184" s="198">
        <v>45216</v>
      </c>
      <c r="D1184" s="199">
        <v>1064</v>
      </c>
      <c r="E1184" s="197" t="s">
        <v>19595</v>
      </c>
      <c r="F1184" s="197" t="s">
        <v>19617</v>
      </c>
      <c r="G1184" s="197"/>
      <c r="H1184" s="197">
        <v>82.5</v>
      </c>
      <c r="I1184" s="197" t="s">
        <v>3085</v>
      </c>
      <c r="J1184" s="197" t="s">
        <v>19596</v>
      </c>
      <c r="K1184" s="57" t="s">
        <v>3196</v>
      </c>
      <c r="M1184" s="199">
        <v>70</v>
      </c>
      <c r="O1184" s="197" t="s">
        <v>19989</v>
      </c>
      <c r="Q1184" s="197" t="s">
        <v>3229</v>
      </c>
      <c r="S1184" s="57">
        <v>1</v>
      </c>
      <c r="T1184" s="197" t="s">
        <v>19598</v>
      </c>
      <c r="U1184" s="57" t="str">
        <f>VLOOKUP(A1184,'Individual Data'!$K$5:$AC$5544,12,FALSE)</f>
        <v>Unassigned</v>
      </c>
      <c r="V1184" s="14">
        <f>IFERROR(LOOKUP(H1184,{30,43,48,53,58,63,68,73,78,83,88,93,97},{42,47,52,57,62,67,72,77,82,87,92,99,100}),999)</f>
        <v>82</v>
      </c>
      <c r="X1184" s="57" t="str">
        <f>VLOOKUP(A1184,'Individual Data'!$K$5:$AC$5544,8,FALSE)</f>
        <v>NA</v>
      </c>
      <c r="Y1184" s="57" t="str">
        <f>VLOOKUP(A1184,'Individual Data'!$K$5:$AC$5544,9,FALSE)</f>
        <v>U</v>
      </c>
    </row>
    <row r="1185" spans="1:25" ht="15" customHeight="1" x14ac:dyDescent="0.25">
      <c r="A1185" s="197" t="s">
        <v>4618</v>
      </c>
      <c r="B1185" s="197" t="s">
        <v>19990</v>
      </c>
      <c r="C1185" s="198">
        <v>45230</v>
      </c>
      <c r="D1185" s="199">
        <v>341</v>
      </c>
      <c r="E1185" s="197" t="s">
        <v>19595</v>
      </c>
      <c r="F1185" s="197" t="s">
        <v>19617</v>
      </c>
      <c r="G1185" s="197"/>
      <c r="H1185" s="197">
        <v>95</v>
      </c>
      <c r="I1185" s="197" t="s">
        <v>3225</v>
      </c>
      <c r="J1185" s="197" t="s">
        <v>19596</v>
      </c>
      <c r="K1185" s="57" t="s">
        <v>3196</v>
      </c>
      <c r="M1185" s="199">
        <v>70</v>
      </c>
      <c r="O1185" s="197" t="s">
        <v>19991</v>
      </c>
      <c r="Q1185" s="197" t="s">
        <v>3229</v>
      </c>
      <c r="S1185" s="57">
        <v>1</v>
      </c>
      <c r="T1185" s="197" t="s">
        <v>19598</v>
      </c>
      <c r="U1185" s="57" t="str">
        <f>VLOOKUP(A1185,'Individual Data'!$K$5:$AC$5544,12,FALSE)</f>
        <v>Unassigned</v>
      </c>
      <c r="V1185" s="14">
        <f>IFERROR(LOOKUP(H1185,{30,43,48,53,58,63,68,73,78,83,88,93,97},{42,47,52,57,62,67,72,77,82,87,92,99,100}),999)</f>
        <v>99</v>
      </c>
      <c r="X1185" s="57" t="str">
        <f>VLOOKUP(A1185,'Individual Data'!$K$5:$AC$5544,8,FALSE)</f>
        <v>NA</v>
      </c>
      <c r="Y1185" s="57" t="str">
        <f>VLOOKUP(A1185,'Individual Data'!$K$5:$AC$5544,9,FALSE)</f>
        <v>U</v>
      </c>
    </row>
    <row r="1186" spans="1:25" ht="15" customHeight="1" x14ac:dyDescent="0.25">
      <c r="A1186" s="197" t="s">
        <v>4621</v>
      </c>
      <c r="B1186" s="197" t="s">
        <v>19992</v>
      </c>
      <c r="C1186" s="198">
        <v>45223</v>
      </c>
      <c r="D1186" s="199">
        <v>2021</v>
      </c>
      <c r="E1186" s="197" t="s">
        <v>19595</v>
      </c>
      <c r="F1186" s="197" t="s">
        <v>19617</v>
      </c>
      <c r="G1186" s="197"/>
      <c r="H1186" s="197">
        <v>81.5</v>
      </c>
      <c r="I1186" s="197" t="s">
        <v>3085</v>
      </c>
      <c r="J1186" s="197" t="s">
        <v>19596</v>
      </c>
      <c r="K1186" s="57" t="s">
        <v>3196</v>
      </c>
      <c r="M1186" s="199">
        <v>70</v>
      </c>
      <c r="O1186" s="197" t="s">
        <v>19993</v>
      </c>
      <c r="Q1186" s="197" t="s">
        <v>3229</v>
      </c>
      <c r="S1186" s="57">
        <v>1</v>
      </c>
      <c r="T1186" s="197" t="s">
        <v>19598</v>
      </c>
      <c r="U1186" s="57" t="str">
        <f>VLOOKUP(A1186,'Individual Data'!$K$5:$AC$5544,12,FALSE)</f>
        <v>Unassigned</v>
      </c>
      <c r="V1186" s="14">
        <f>IFERROR(LOOKUP(H1186,{30,43,48,53,58,63,68,73,78,83,88,93,97},{42,47,52,57,62,67,72,77,82,87,92,99,100}),999)</f>
        <v>82</v>
      </c>
      <c r="X1186" s="57" t="str">
        <f>VLOOKUP(A1186,'Individual Data'!$K$5:$AC$5544,8,FALSE)</f>
        <v>NA</v>
      </c>
      <c r="Y1186" s="57" t="str">
        <f>VLOOKUP(A1186,'Individual Data'!$K$5:$AC$5544,9,FALSE)</f>
        <v>U</v>
      </c>
    </row>
    <row r="1187" spans="1:25" ht="15" customHeight="1" x14ac:dyDescent="0.25">
      <c r="A1187" s="197" t="s">
        <v>4624</v>
      </c>
      <c r="B1187" s="197" t="s">
        <v>19994</v>
      </c>
      <c r="C1187" s="198">
        <v>45230</v>
      </c>
      <c r="D1187" s="199">
        <v>3094</v>
      </c>
      <c r="E1187" s="197" t="s">
        <v>19595</v>
      </c>
      <c r="F1187" s="197" t="s">
        <v>19617</v>
      </c>
      <c r="G1187" s="197"/>
      <c r="H1187" s="197">
        <v>86</v>
      </c>
      <c r="I1187" s="197" t="s">
        <v>3085</v>
      </c>
      <c r="J1187" s="197" t="s">
        <v>19596</v>
      </c>
      <c r="K1187" s="57" t="s">
        <v>3196</v>
      </c>
      <c r="M1187" s="199">
        <v>70</v>
      </c>
      <c r="O1187" s="197" t="s">
        <v>19995</v>
      </c>
      <c r="Q1187" s="197" t="s">
        <v>3229</v>
      </c>
      <c r="S1187" s="57">
        <v>1</v>
      </c>
      <c r="T1187" s="197" t="s">
        <v>19598</v>
      </c>
      <c r="U1187" s="57" t="str">
        <f>VLOOKUP(A1187,'Individual Data'!$K$5:$AC$5544,12,FALSE)</f>
        <v>LFSO</v>
      </c>
      <c r="V1187" s="14">
        <f>IFERROR(LOOKUP(H1187,{30,43,48,53,58,63,68,73,78,83,88,93,97},{42,47,52,57,62,67,72,77,82,87,92,99,100}),999)</f>
        <v>87</v>
      </c>
      <c r="X1187" s="57">
        <f>VLOOKUP(A1187,'Individual Data'!$K$5:$AC$5544,8,FALSE)</f>
        <v>4</v>
      </c>
      <c r="Y1187" s="57">
        <f>VLOOKUP(A1187,'Individual Data'!$K$5:$AC$5544,9,FALSE)</f>
        <v>2019</v>
      </c>
    </row>
    <row r="1188" spans="1:25" ht="15" customHeight="1" x14ac:dyDescent="0.25">
      <c r="A1188" s="197" t="s">
        <v>4627</v>
      </c>
      <c r="B1188" s="197" t="s">
        <v>19996</v>
      </c>
      <c r="C1188" s="198">
        <v>45230</v>
      </c>
      <c r="D1188" s="199">
        <v>24953</v>
      </c>
      <c r="E1188" s="197" t="s">
        <v>19595</v>
      </c>
      <c r="F1188" s="197" t="s">
        <v>17699</v>
      </c>
      <c r="G1188" s="197"/>
      <c r="H1188" s="197">
        <v>91</v>
      </c>
      <c r="I1188" s="197" t="s">
        <v>3225</v>
      </c>
      <c r="J1188" s="197" t="s">
        <v>19596</v>
      </c>
      <c r="K1188" s="57" t="s">
        <v>3196</v>
      </c>
      <c r="M1188" s="199">
        <v>70</v>
      </c>
      <c r="O1188" s="197" t="s">
        <v>19997</v>
      </c>
      <c r="Q1188" s="197" t="s">
        <v>3229</v>
      </c>
      <c r="S1188" s="57">
        <v>1</v>
      </c>
      <c r="T1188" s="197" t="s">
        <v>19598</v>
      </c>
      <c r="U1188" s="57" t="str">
        <f>VLOOKUP(A1188,'Individual Data'!$K$5:$AC$5544,12,FALSE)</f>
        <v>NLVA</v>
      </c>
      <c r="V1188" s="14">
        <f>IFERROR(LOOKUP(H1188,{30,43,48,53,58,63,68,73,78,83,88,93,97},{42,47,52,57,62,67,72,77,82,87,92,99,100}),999)</f>
        <v>92</v>
      </c>
      <c r="X1188" s="57">
        <f>VLOOKUP(A1188,'Individual Data'!$K$5:$AC$5544,8,FALSE)</f>
        <v>4</v>
      </c>
      <c r="Y1188" s="57">
        <f>VLOOKUP(A1188,'Individual Data'!$K$5:$AC$5544,9,FALSE)</f>
        <v>2019</v>
      </c>
    </row>
    <row r="1189" spans="1:25" ht="15" customHeight="1" x14ac:dyDescent="0.25">
      <c r="A1189" s="197" t="s">
        <v>4629</v>
      </c>
      <c r="B1189" s="197" t="s">
        <v>19998</v>
      </c>
      <c r="C1189" s="198">
        <v>45230</v>
      </c>
      <c r="D1189" s="199">
        <v>3031</v>
      </c>
      <c r="E1189" s="197" t="s">
        <v>19595</v>
      </c>
      <c r="F1189" s="197" t="s">
        <v>19617</v>
      </c>
      <c r="G1189" s="197"/>
      <c r="H1189" s="197">
        <v>79.5</v>
      </c>
      <c r="I1189" s="197" t="s">
        <v>3085</v>
      </c>
      <c r="J1189" s="197" t="s">
        <v>19596</v>
      </c>
      <c r="K1189" s="57" t="s">
        <v>3196</v>
      </c>
      <c r="M1189" s="199">
        <v>70</v>
      </c>
      <c r="O1189" s="197" t="s">
        <v>19999</v>
      </c>
      <c r="Q1189" s="197" t="s">
        <v>3229</v>
      </c>
      <c r="S1189" s="57">
        <v>1</v>
      </c>
      <c r="T1189" s="197" t="s">
        <v>19598</v>
      </c>
      <c r="U1189" s="57" t="str">
        <f>VLOOKUP(A1189,'Individual Data'!$K$5:$AC$5544,12,FALSE)</f>
        <v>Unassigned</v>
      </c>
      <c r="V1189" s="14">
        <f>IFERROR(LOOKUP(H1189,{30,43,48,53,58,63,68,73,78,83,88,93,97},{42,47,52,57,62,67,72,77,82,87,92,99,100}),999)</f>
        <v>82</v>
      </c>
      <c r="X1189" s="57" t="str">
        <f>VLOOKUP(A1189,'Individual Data'!$K$5:$AC$5544,8,FALSE)</f>
        <v>NA</v>
      </c>
      <c r="Y1189" s="57" t="str">
        <f>VLOOKUP(A1189,'Individual Data'!$K$5:$AC$5544,9,FALSE)</f>
        <v>U</v>
      </c>
    </row>
    <row r="1190" spans="1:25" ht="15" customHeight="1" x14ac:dyDescent="0.25">
      <c r="A1190" s="197" t="s">
        <v>4632</v>
      </c>
      <c r="B1190" s="197" t="s">
        <v>20000</v>
      </c>
      <c r="C1190" s="198">
        <v>45230</v>
      </c>
      <c r="D1190" s="199">
        <v>281</v>
      </c>
      <c r="E1190" s="197" t="s">
        <v>19595</v>
      </c>
      <c r="F1190" s="197" t="s">
        <v>19617</v>
      </c>
      <c r="G1190" s="197"/>
      <c r="H1190" s="197">
        <v>84</v>
      </c>
      <c r="I1190" s="197" t="s">
        <v>3225</v>
      </c>
      <c r="J1190" s="197" t="s">
        <v>19596</v>
      </c>
      <c r="K1190" s="57" t="s">
        <v>3196</v>
      </c>
      <c r="M1190" s="199">
        <v>70</v>
      </c>
      <c r="O1190" s="197" t="s">
        <v>20001</v>
      </c>
      <c r="Q1190" s="197" t="s">
        <v>3229</v>
      </c>
      <c r="S1190" s="57">
        <v>1</v>
      </c>
      <c r="T1190" s="197" t="s">
        <v>19598</v>
      </c>
      <c r="U1190" s="57" t="str">
        <f>VLOOKUP(A1190,'Individual Data'!$K$5:$AC$5544,12,FALSE)</f>
        <v>CJA1</v>
      </c>
      <c r="V1190" s="14">
        <f>IFERROR(LOOKUP(H1190,{30,43,48,53,58,63,68,73,78,83,88,93,97},{42,47,52,57,62,67,72,77,82,87,92,99,100}),999)</f>
        <v>87</v>
      </c>
      <c r="X1190" s="57">
        <f>VLOOKUP(A1190,'Individual Data'!$K$5:$AC$5544,8,FALSE)</f>
        <v>4</v>
      </c>
      <c r="Y1190" s="57">
        <f>VLOOKUP(A1190,'Individual Data'!$K$5:$AC$5544,9,FALSE)</f>
        <v>2019</v>
      </c>
    </row>
    <row r="1191" spans="1:25" ht="15" customHeight="1" x14ac:dyDescent="0.25">
      <c r="A1191" s="197" t="s">
        <v>4635</v>
      </c>
      <c r="B1191" s="197" t="s">
        <v>20002</v>
      </c>
      <c r="C1191" s="198">
        <v>45223</v>
      </c>
      <c r="D1191" s="199">
        <v>140</v>
      </c>
      <c r="E1191" s="197" t="s">
        <v>19595</v>
      </c>
      <c r="F1191" s="197" t="s">
        <v>19617</v>
      </c>
      <c r="G1191" s="197"/>
      <c r="H1191" s="197">
        <v>75</v>
      </c>
      <c r="I1191" s="197" t="s">
        <v>3225</v>
      </c>
      <c r="J1191" s="197" t="s">
        <v>19596</v>
      </c>
      <c r="K1191" s="57" t="s">
        <v>3196</v>
      </c>
      <c r="M1191" s="199">
        <v>70</v>
      </c>
      <c r="O1191" s="197" t="s">
        <v>20003</v>
      </c>
      <c r="Q1191" s="197" t="s">
        <v>3229</v>
      </c>
      <c r="S1191" s="57">
        <v>1</v>
      </c>
      <c r="T1191" s="197" t="s">
        <v>19957</v>
      </c>
      <c r="U1191" s="57" t="str">
        <f>VLOOKUP(A1191,'Individual Data'!$K$5:$AC$5544,12,FALSE)</f>
        <v>PLA1</v>
      </c>
      <c r="V1191" s="14">
        <f>IFERROR(LOOKUP(H1191,{30,43,48,53,58,63,68,73,78,83,88,93,97},{42,47,52,57,62,67,72,77,82,87,92,99,100}),999)</f>
        <v>77</v>
      </c>
      <c r="X1191" s="57">
        <f>VLOOKUP(A1191,'Individual Data'!$K$5:$AC$5544,8,FALSE)</f>
        <v>4</v>
      </c>
      <c r="Y1191" s="57">
        <f>VLOOKUP(A1191,'Individual Data'!$K$5:$AC$5544,9,FALSE)</f>
        <v>2019</v>
      </c>
    </row>
    <row r="1192" spans="1:25" ht="15" customHeight="1" x14ac:dyDescent="0.25">
      <c r="A1192" s="197" t="s">
        <v>4638</v>
      </c>
      <c r="B1192" s="197" t="s">
        <v>20004</v>
      </c>
      <c r="C1192" s="198">
        <v>45223</v>
      </c>
      <c r="D1192" s="199">
        <v>64</v>
      </c>
      <c r="E1192" s="197" t="s">
        <v>19595</v>
      </c>
      <c r="F1192" s="197" t="s">
        <v>19617</v>
      </c>
      <c r="G1192" s="197"/>
      <c r="H1192" s="197">
        <v>86</v>
      </c>
      <c r="I1192" s="197" t="s">
        <v>3225</v>
      </c>
      <c r="J1192" s="197" t="s">
        <v>19596</v>
      </c>
      <c r="K1192" s="57" t="s">
        <v>3196</v>
      </c>
      <c r="M1192" s="199">
        <v>70</v>
      </c>
      <c r="O1192" s="197" t="s">
        <v>20005</v>
      </c>
      <c r="Q1192" s="197" t="s">
        <v>3229</v>
      </c>
      <c r="S1192" s="57">
        <v>1</v>
      </c>
      <c r="T1192" s="197" t="s">
        <v>19598</v>
      </c>
      <c r="U1192" s="57" t="str">
        <f>VLOOKUP(A1192,'Individual Data'!$K$5:$AC$5544,12,FALSE)</f>
        <v>PLA1</v>
      </c>
      <c r="V1192" s="14">
        <f>IFERROR(LOOKUP(H1192,{30,43,48,53,58,63,68,73,78,83,88,93,97},{42,47,52,57,62,67,72,77,82,87,92,99,100}),999)</f>
        <v>87</v>
      </c>
      <c r="X1192" s="57">
        <f>VLOOKUP(A1192,'Individual Data'!$K$5:$AC$5544,8,FALSE)</f>
        <v>4</v>
      </c>
      <c r="Y1192" s="57">
        <f>VLOOKUP(A1192,'Individual Data'!$K$5:$AC$5544,9,FALSE)</f>
        <v>2019</v>
      </c>
    </row>
    <row r="1193" spans="1:25" ht="15" customHeight="1" x14ac:dyDescent="0.25">
      <c r="A1193" s="197" t="s">
        <v>4640</v>
      </c>
      <c r="B1193" s="197" t="s">
        <v>20006</v>
      </c>
      <c r="C1193" s="198">
        <v>45230</v>
      </c>
      <c r="D1193" s="199">
        <v>3153</v>
      </c>
      <c r="E1193" s="197" t="s">
        <v>19595</v>
      </c>
      <c r="F1193" s="197" t="s">
        <v>19617</v>
      </c>
      <c r="G1193" s="197"/>
      <c r="H1193" s="197">
        <v>71</v>
      </c>
      <c r="I1193" s="197" t="s">
        <v>3085</v>
      </c>
      <c r="J1193" s="197" t="s">
        <v>19596</v>
      </c>
      <c r="K1193" s="57" t="s">
        <v>3196</v>
      </c>
      <c r="M1193" s="199">
        <v>70</v>
      </c>
      <c r="O1193" s="197" t="s">
        <v>20007</v>
      </c>
      <c r="Q1193" s="197" t="s">
        <v>3229</v>
      </c>
      <c r="S1193" s="57">
        <v>1</v>
      </c>
      <c r="T1193" s="197" t="s">
        <v>19598</v>
      </c>
      <c r="U1193" s="57" t="str">
        <f>VLOOKUP(A1193,'Individual Data'!$K$5:$AC$5544,12,FALSE)</f>
        <v>LGA</v>
      </c>
      <c r="V1193" s="14">
        <f>IFERROR(LOOKUP(H1193,{30,43,48,53,58,63,68,73,78,83,88,93,97},{42,47,52,57,62,67,72,77,82,87,92,99,100}),999)</f>
        <v>72</v>
      </c>
      <c r="X1193" s="57">
        <f>VLOOKUP(A1193,'Individual Data'!$K$5:$AC$5544,8,FALSE)</f>
        <v>4</v>
      </c>
      <c r="Y1193" s="57">
        <f>VLOOKUP(A1193,'Individual Data'!$K$5:$AC$5544,9,FALSE)</f>
        <v>2019</v>
      </c>
    </row>
    <row r="1194" spans="1:25" ht="15" customHeight="1" x14ac:dyDescent="0.25">
      <c r="A1194" s="197" t="s">
        <v>4643</v>
      </c>
      <c r="B1194" s="197" t="s">
        <v>20008</v>
      </c>
      <c r="C1194" s="198">
        <v>45230</v>
      </c>
      <c r="D1194" s="199">
        <v>285</v>
      </c>
      <c r="E1194" s="197" t="s">
        <v>19595</v>
      </c>
      <c r="F1194" s="197" t="s">
        <v>19617</v>
      </c>
      <c r="G1194" s="197"/>
      <c r="H1194" s="197">
        <v>72</v>
      </c>
      <c r="I1194" s="197" t="s">
        <v>3225</v>
      </c>
      <c r="J1194" s="197" t="s">
        <v>19596</v>
      </c>
      <c r="K1194" s="57" t="s">
        <v>3196</v>
      </c>
      <c r="M1194" s="199">
        <v>70</v>
      </c>
      <c r="O1194" s="197" t="s">
        <v>20009</v>
      </c>
      <c r="Q1194" s="197" t="s">
        <v>3229</v>
      </c>
      <c r="S1194" s="57">
        <v>1</v>
      </c>
      <c r="T1194" s="197" t="s">
        <v>19598</v>
      </c>
      <c r="U1194" s="57" t="str">
        <f>VLOOKUP(A1194,'Individual Data'!$K$5:$AC$5544,12,FALSE)</f>
        <v>Unassigned</v>
      </c>
      <c r="V1194" s="14">
        <f>IFERROR(LOOKUP(H1194,{30,43,48,53,58,63,68,73,78,83,88,93,97},{42,47,52,57,62,67,72,77,82,87,92,99,100}),999)</f>
        <v>72</v>
      </c>
      <c r="X1194" s="57" t="str">
        <f>VLOOKUP(A1194,'Individual Data'!$K$5:$AC$5544,8,FALSE)</f>
        <v>NA</v>
      </c>
      <c r="Y1194" s="57" t="str">
        <f>VLOOKUP(A1194,'Individual Data'!$K$5:$AC$5544,9,FALSE)</f>
        <v>U</v>
      </c>
    </row>
    <row r="1195" spans="1:25" ht="15" customHeight="1" x14ac:dyDescent="0.25">
      <c r="A1195" s="197" t="s">
        <v>4646</v>
      </c>
      <c r="B1195" s="197" t="s">
        <v>20010</v>
      </c>
      <c r="C1195" s="198">
        <v>45223</v>
      </c>
      <c r="D1195" s="199">
        <v>131</v>
      </c>
      <c r="E1195" s="197" t="s">
        <v>19595</v>
      </c>
      <c r="F1195" s="197" t="s">
        <v>19617</v>
      </c>
      <c r="G1195" s="197"/>
      <c r="H1195" s="197">
        <v>90</v>
      </c>
      <c r="I1195" s="197" t="s">
        <v>3225</v>
      </c>
      <c r="J1195" s="197" t="s">
        <v>19596</v>
      </c>
      <c r="K1195" s="57" t="s">
        <v>3196</v>
      </c>
      <c r="M1195" s="199">
        <v>70</v>
      </c>
      <c r="O1195" s="197" t="s">
        <v>20011</v>
      </c>
      <c r="Q1195" s="197" t="s">
        <v>3229</v>
      </c>
      <c r="S1195" s="57">
        <v>1</v>
      </c>
      <c r="T1195" s="197" t="s">
        <v>19607</v>
      </c>
      <c r="U1195" s="57" t="str">
        <f>VLOOKUP(A1195,'Individual Data'!$K$5:$AC$5544,12,FALSE)</f>
        <v>BCA1</v>
      </c>
      <c r="V1195" s="14">
        <f>IFERROR(LOOKUP(H1195,{30,43,48,53,58,63,68,73,78,83,88,93,97},{42,47,52,57,62,67,72,77,82,87,92,99,100}),999)</f>
        <v>92</v>
      </c>
      <c r="X1195" s="57">
        <f>VLOOKUP(A1195,'Individual Data'!$K$5:$AC$5544,8,FALSE)</f>
        <v>5</v>
      </c>
      <c r="Y1195" s="57">
        <f>VLOOKUP(A1195,'Individual Data'!$K$5:$AC$5544,9,FALSE)</f>
        <v>2018</v>
      </c>
    </row>
    <row r="1196" spans="1:25" ht="15" customHeight="1" x14ac:dyDescent="0.25">
      <c r="A1196" s="197" t="s">
        <v>4650</v>
      </c>
      <c r="B1196" s="197" t="s">
        <v>20012</v>
      </c>
      <c r="C1196" s="198">
        <v>45230</v>
      </c>
      <c r="D1196" s="199">
        <v>3204</v>
      </c>
      <c r="E1196" s="197" t="s">
        <v>19595</v>
      </c>
      <c r="F1196" s="197" t="s">
        <v>19617</v>
      </c>
      <c r="G1196" s="197"/>
      <c r="H1196" s="197">
        <v>79</v>
      </c>
      <c r="I1196" s="197" t="s">
        <v>3085</v>
      </c>
      <c r="J1196" s="197" t="s">
        <v>19596</v>
      </c>
      <c r="K1196" s="57" t="s">
        <v>3196</v>
      </c>
      <c r="M1196" s="199">
        <v>70</v>
      </c>
      <c r="O1196" s="197" t="s">
        <v>20013</v>
      </c>
      <c r="Q1196" s="197" t="s">
        <v>3229</v>
      </c>
      <c r="S1196" s="57">
        <v>1</v>
      </c>
      <c r="T1196" s="197" t="s">
        <v>19598</v>
      </c>
      <c r="U1196" s="57" t="str">
        <f>VLOOKUP(A1196,'Individual Data'!$K$5:$AC$5544,12,FALSE)</f>
        <v>NPTH</v>
      </c>
      <c r="V1196" s="14">
        <f>IFERROR(LOOKUP(H1196,{30,43,48,53,58,63,68,73,78,83,88,93,97},{42,47,52,57,62,67,72,77,82,87,92,99,100}),999)</f>
        <v>82</v>
      </c>
      <c r="X1196" s="57">
        <f>VLOOKUP(A1196,'Individual Data'!$K$5:$AC$5544,8,FALSE)</f>
        <v>4</v>
      </c>
      <c r="Y1196" s="57">
        <f>VLOOKUP(A1196,'Individual Data'!$K$5:$AC$5544,9,FALSE)</f>
        <v>2019</v>
      </c>
    </row>
    <row r="1197" spans="1:25" ht="15" customHeight="1" x14ac:dyDescent="0.25">
      <c r="A1197" s="197" t="s">
        <v>4654</v>
      </c>
      <c r="B1197" s="197" t="s">
        <v>20014</v>
      </c>
      <c r="C1197" s="198">
        <v>45230</v>
      </c>
      <c r="D1197" s="199">
        <v>24961</v>
      </c>
      <c r="E1197" s="197" t="s">
        <v>19595</v>
      </c>
      <c r="F1197" s="197" t="s">
        <v>17699</v>
      </c>
      <c r="G1197" s="197"/>
      <c r="H1197" s="197">
        <v>75</v>
      </c>
      <c r="I1197" s="197" t="s">
        <v>3085</v>
      </c>
      <c r="J1197" s="197" t="s">
        <v>19596</v>
      </c>
      <c r="K1197" s="57" t="s">
        <v>3196</v>
      </c>
      <c r="M1197" s="199">
        <v>70</v>
      </c>
      <c r="O1197" s="197" t="s">
        <v>20015</v>
      </c>
      <c r="Q1197" s="197" t="s">
        <v>3229</v>
      </c>
      <c r="S1197" s="57">
        <v>1</v>
      </c>
      <c r="T1197" s="197" t="s">
        <v>19598</v>
      </c>
      <c r="U1197" s="57" t="str">
        <f>VLOOKUP(A1197,'Individual Data'!$K$5:$AC$5544,12,FALSE)</f>
        <v>IPCSR</v>
      </c>
      <c r="V1197" s="14">
        <f>IFERROR(LOOKUP(H1197,{30,43,48,53,58,63,68,73,78,83,88,93,97},{42,47,52,57,62,67,72,77,82,87,92,99,100}),999)</f>
        <v>77</v>
      </c>
      <c r="X1197" s="57">
        <f>VLOOKUP(A1197,'Individual Data'!$K$5:$AC$5544,8,FALSE)</f>
        <v>4</v>
      </c>
      <c r="Y1197" s="57">
        <f>VLOOKUP(A1197,'Individual Data'!$K$5:$AC$5544,9,FALSE)</f>
        <v>2019</v>
      </c>
    </row>
    <row r="1198" spans="1:25" ht="15" customHeight="1" x14ac:dyDescent="0.25">
      <c r="A1198" s="197" t="s">
        <v>4657</v>
      </c>
      <c r="B1198" s="197" t="s">
        <v>20016</v>
      </c>
      <c r="C1198" s="198">
        <v>45236</v>
      </c>
      <c r="D1198" s="199">
        <v>4127</v>
      </c>
      <c r="E1198" s="197" t="s">
        <v>19595</v>
      </c>
      <c r="F1198" s="197" t="s">
        <v>19617</v>
      </c>
      <c r="G1198" s="197"/>
      <c r="H1198" s="197">
        <v>83</v>
      </c>
      <c r="I1198" s="197" t="s">
        <v>3085</v>
      </c>
      <c r="J1198" s="197" t="s">
        <v>19596</v>
      </c>
      <c r="K1198" s="57" t="s">
        <v>3196</v>
      </c>
      <c r="M1198" s="199">
        <v>70</v>
      </c>
      <c r="O1198" s="197" t="s">
        <v>20017</v>
      </c>
      <c r="Q1198" s="197" t="s">
        <v>3229</v>
      </c>
      <c r="S1198" s="57">
        <v>1</v>
      </c>
      <c r="T1198" s="197" t="s">
        <v>19598</v>
      </c>
      <c r="U1198" s="57" t="str">
        <f>VLOOKUP(A1198,'Individual Data'!$K$5:$AC$5544,12,FALSE)</f>
        <v>Unassigned</v>
      </c>
      <c r="V1198" s="14">
        <f>IFERROR(LOOKUP(H1198,{30,43,48,53,58,63,68,73,78,83,88,93,97},{42,47,52,57,62,67,72,77,82,87,92,99,100}),999)</f>
        <v>87</v>
      </c>
      <c r="X1198" s="57" t="str">
        <f>VLOOKUP(A1198,'Individual Data'!$K$5:$AC$5544,8,FALSE)</f>
        <v>NA</v>
      </c>
      <c r="Y1198" s="57" t="str">
        <f>VLOOKUP(A1198,'Individual Data'!$K$5:$AC$5544,9,FALSE)</f>
        <v>U</v>
      </c>
    </row>
    <row r="1199" spans="1:25" ht="15" customHeight="1" x14ac:dyDescent="0.25">
      <c r="A1199" s="197" t="s">
        <v>4659</v>
      </c>
      <c r="B1199" s="197" t="s">
        <v>20018</v>
      </c>
      <c r="C1199" s="198">
        <v>45236</v>
      </c>
      <c r="D1199" s="199">
        <v>4099</v>
      </c>
      <c r="E1199" s="197" t="s">
        <v>19595</v>
      </c>
      <c r="F1199" s="197" t="s">
        <v>19617</v>
      </c>
      <c r="G1199" s="197"/>
      <c r="H1199" s="197">
        <v>83</v>
      </c>
      <c r="I1199" s="197" t="s">
        <v>3085</v>
      </c>
      <c r="J1199" s="197" t="s">
        <v>19596</v>
      </c>
      <c r="K1199" s="57" t="s">
        <v>3196</v>
      </c>
      <c r="M1199" s="199">
        <v>70</v>
      </c>
      <c r="O1199" s="197" t="s">
        <v>20019</v>
      </c>
      <c r="Q1199" s="197" t="s">
        <v>3229</v>
      </c>
      <c r="S1199" s="57">
        <v>1</v>
      </c>
      <c r="T1199" s="197" t="s">
        <v>19598</v>
      </c>
      <c r="U1199" s="57" t="str">
        <f>VLOOKUP(A1199,'Individual Data'!$K$5:$AC$5544,12,FALSE)</f>
        <v>Unassigned</v>
      </c>
      <c r="V1199" s="14">
        <f>IFERROR(LOOKUP(H1199,{30,43,48,53,58,63,68,73,78,83,88,93,97},{42,47,52,57,62,67,72,77,82,87,92,99,100}),999)</f>
        <v>87</v>
      </c>
      <c r="X1199" s="57" t="str">
        <f>VLOOKUP(A1199,'Individual Data'!$K$5:$AC$5544,8,FALSE)</f>
        <v>NA</v>
      </c>
      <c r="Y1199" s="57" t="str">
        <f>VLOOKUP(A1199,'Individual Data'!$K$5:$AC$5544,9,FALSE)</f>
        <v>U</v>
      </c>
    </row>
    <row r="1200" spans="1:25" ht="15" customHeight="1" x14ac:dyDescent="0.25">
      <c r="A1200" s="197" t="s">
        <v>4662</v>
      </c>
      <c r="B1200" s="197" t="s">
        <v>20020</v>
      </c>
      <c r="C1200" s="198">
        <v>45230</v>
      </c>
      <c r="D1200" s="199">
        <v>3055</v>
      </c>
      <c r="E1200" s="197" t="s">
        <v>19595</v>
      </c>
      <c r="F1200" s="197" t="s">
        <v>19617</v>
      </c>
      <c r="G1200" s="197"/>
      <c r="H1200" s="197">
        <v>74</v>
      </c>
      <c r="I1200" s="197" t="s">
        <v>3085</v>
      </c>
      <c r="J1200" s="197" t="s">
        <v>19596</v>
      </c>
      <c r="K1200" s="57" t="s">
        <v>3196</v>
      </c>
      <c r="M1200" s="199">
        <v>70</v>
      </c>
      <c r="O1200" s="197" t="s">
        <v>20021</v>
      </c>
      <c r="Q1200" s="197" t="s">
        <v>3229</v>
      </c>
      <c r="S1200" s="57">
        <v>1</v>
      </c>
      <c r="T1200" s="197" t="s">
        <v>19598</v>
      </c>
      <c r="U1200" s="57" t="str">
        <f>VLOOKUP(A1200,'Individual Data'!$K$5:$AC$5544,12,FALSE)</f>
        <v>CJA1</v>
      </c>
      <c r="V1200" s="14">
        <f>IFERROR(LOOKUP(H1200,{30,43,48,53,58,63,68,73,78,83,88,93,97},{42,47,52,57,62,67,72,77,82,87,92,99,100}),999)</f>
        <v>77</v>
      </c>
      <c r="X1200" s="57">
        <f>VLOOKUP(A1200,'Individual Data'!$K$5:$AC$5544,8,FALSE)</f>
        <v>4</v>
      </c>
      <c r="Y1200" s="57">
        <f>VLOOKUP(A1200,'Individual Data'!$K$5:$AC$5544,9,FALSE)</f>
        <v>2019</v>
      </c>
    </row>
    <row r="1201" spans="1:25" ht="15" customHeight="1" x14ac:dyDescent="0.25">
      <c r="A1201" s="197" t="s">
        <v>4665</v>
      </c>
      <c r="B1201" s="197" t="s">
        <v>20022</v>
      </c>
      <c r="C1201" s="198">
        <v>45230</v>
      </c>
      <c r="D1201" s="199">
        <v>267</v>
      </c>
      <c r="E1201" s="197" t="s">
        <v>19595</v>
      </c>
      <c r="F1201" s="197" t="s">
        <v>19617</v>
      </c>
      <c r="G1201" s="197"/>
      <c r="H1201" s="197">
        <v>79</v>
      </c>
      <c r="I1201" s="197" t="s">
        <v>3225</v>
      </c>
      <c r="J1201" s="197" t="s">
        <v>19596</v>
      </c>
      <c r="K1201" s="57" t="s">
        <v>3196</v>
      </c>
      <c r="M1201" s="199">
        <v>70</v>
      </c>
      <c r="O1201" s="197" t="s">
        <v>20023</v>
      </c>
      <c r="Q1201" s="197" t="s">
        <v>3229</v>
      </c>
      <c r="S1201" s="57">
        <v>1</v>
      </c>
      <c r="T1201" s="197" t="s">
        <v>19598</v>
      </c>
      <c r="U1201" s="57" t="str">
        <f>VLOOKUP(A1201,'Individual Data'!$K$5:$AC$5544,12,FALSE)</f>
        <v>LFSO</v>
      </c>
      <c r="V1201" s="14">
        <f>IFERROR(LOOKUP(H1201,{30,43,48,53,58,63,68,73,78,83,88,93,97},{42,47,52,57,62,67,72,77,82,87,92,99,100}),999)</f>
        <v>82</v>
      </c>
      <c r="X1201" s="57">
        <f>VLOOKUP(A1201,'Individual Data'!$K$5:$AC$5544,8,FALSE)</f>
        <v>4</v>
      </c>
      <c r="Y1201" s="57">
        <f>VLOOKUP(A1201,'Individual Data'!$K$5:$AC$5544,9,FALSE)</f>
        <v>2019</v>
      </c>
    </row>
    <row r="1202" spans="1:25" ht="15" customHeight="1" x14ac:dyDescent="0.25">
      <c r="A1202" s="197" t="s">
        <v>4668</v>
      </c>
      <c r="B1202" s="197" t="s">
        <v>20024</v>
      </c>
      <c r="C1202" s="198">
        <v>45216</v>
      </c>
      <c r="D1202" s="199">
        <v>14</v>
      </c>
      <c r="E1202" s="197" t="s">
        <v>19595</v>
      </c>
      <c r="F1202" s="197" t="s">
        <v>19617</v>
      </c>
      <c r="G1202" s="197"/>
      <c r="H1202" s="197">
        <v>81</v>
      </c>
      <c r="I1202" s="197" t="s">
        <v>3225</v>
      </c>
      <c r="J1202" s="197" t="s">
        <v>19596</v>
      </c>
      <c r="K1202" s="57" t="s">
        <v>3196</v>
      </c>
      <c r="M1202" s="199">
        <v>70</v>
      </c>
      <c r="O1202" s="197" t="s">
        <v>20025</v>
      </c>
      <c r="Q1202" s="197" t="s">
        <v>3229</v>
      </c>
      <c r="S1202" s="57">
        <v>1</v>
      </c>
      <c r="T1202" s="197" t="s">
        <v>3229</v>
      </c>
      <c r="U1202" s="57" t="str">
        <f>VLOOKUP(A1202,'Individual Data'!$K$5:$AC$5544,12,FALSE)</f>
        <v>PLA1</v>
      </c>
      <c r="V1202" s="14">
        <f>IFERROR(LOOKUP(H1202,{30,43,48,53,58,63,68,73,78,83,88,93,97},{42,47,52,57,62,67,72,77,82,87,92,99,100}),999)</f>
        <v>82</v>
      </c>
      <c r="X1202" s="57">
        <f>VLOOKUP(A1202,'Individual Data'!$K$5:$AC$5544,8,FALSE)</f>
        <v>4</v>
      </c>
      <c r="Y1202" s="57">
        <f>VLOOKUP(A1202,'Individual Data'!$K$5:$AC$5544,9,FALSE)</f>
        <v>2019</v>
      </c>
    </row>
    <row r="1203" spans="1:25" ht="15" customHeight="1" x14ac:dyDescent="0.25">
      <c r="A1203" s="197" t="s">
        <v>4670</v>
      </c>
      <c r="B1203" s="197" t="s">
        <v>20026</v>
      </c>
      <c r="C1203" s="198">
        <v>45230</v>
      </c>
      <c r="D1203" s="199">
        <v>3173</v>
      </c>
      <c r="E1203" s="197" t="s">
        <v>19595</v>
      </c>
      <c r="F1203" s="197" t="s">
        <v>19617</v>
      </c>
      <c r="G1203" s="197"/>
      <c r="H1203" s="197">
        <v>81</v>
      </c>
      <c r="I1203" s="197" t="s">
        <v>3085</v>
      </c>
      <c r="J1203" s="197" t="s">
        <v>19596</v>
      </c>
      <c r="K1203" s="57" t="s">
        <v>3196</v>
      </c>
      <c r="M1203" s="199">
        <v>70</v>
      </c>
      <c r="O1203" s="197" t="s">
        <v>20027</v>
      </c>
      <c r="Q1203" s="197" t="s">
        <v>3229</v>
      </c>
      <c r="S1203" s="57">
        <v>1</v>
      </c>
      <c r="T1203" s="197" t="s">
        <v>3229</v>
      </c>
      <c r="U1203" s="57" t="str">
        <f>VLOOKUP(A1203,'Individual Data'!$K$5:$AC$5544,12,FALSE)</f>
        <v>IPCSR</v>
      </c>
      <c r="V1203" s="14">
        <f>IFERROR(LOOKUP(H1203,{30,43,48,53,58,63,68,73,78,83,88,93,97},{42,47,52,57,62,67,72,77,82,87,92,99,100}),999)</f>
        <v>82</v>
      </c>
      <c r="X1203" s="57">
        <f>VLOOKUP(A1203,'Individual Data'!$K$5:$AC$5544,8,FALSE)</f>
        <v>4</v>
      </c>
      <c r="Y1203" s="57">
        <f>VLOOKUP(A1203,'Individual Data'!$K$5:$AC$5544,9,FALSE)</f>
        <v>2019</v>
      </c>
    </row>
    <row r="1204" spans="1:25" ht="15" customHeight="1" x14ac:dyDescent="0.25">
      <c r="A1204" s="197" t="s">
        <v>4673</v>
      </c>
      <c r="B1204" s="197" t="s">
        <v>20028</v>
      </c>
      <c r="C1204" s="198">
        <v>45223</v>
      </c>
      <c r="D1204" s="199">
        <v>129</v>
      </c>
      <c r="E1204" s="197" t="s">
        <v>19595</v>
      </c>
      <c r="F1204" s="197" t="s">
        <v>19617</v>
      </c>
      <c r="G1204" s="197"/>
      <c r="H1204" s="197">
        <v>80</v>
      </c>
      <c r="I1204" s="197" t="s">
        <v>3225</v>
      </c>
      <c r="J1204" s="197" t="s">
        <v>19596</v>
      </c>
      <c r="K1204" s="57" t="s">
        <v>3196</v>
      </c>
      <c r="M1204" s="199">
        <v>70</v>
      </c>
      <c r="O1204" s="197" t="s">
        <v>20029</v>
      </c>
      <c r="Q1204" s="197" t="s">
        <v>3229</v>
      </c>
      <c r="S1204" s="57">
        <v>1</v>
      </c>
      <c r="T1204" s="197" t="s">
        <v>19957</v>
      </c>
      <c r="U1204" s="57" t="str">
        <f>VLOOKUP(A1204,'Individual Data'!$K$5:$AC$5544,12,FALSE)</f>
        <v>BCA1</v>
      </c>
      <c r="V1204" s="14">
        <f>IFERROR(LOOKUP(H1204,{30,43,48,53,58,63,68,73,78,83,88,93,97},{42,47,52,57,62,67,72,77,82,87,92,99,100}),999)</f>
        <v>82</v>
      </c>
      <c r="X1204" s="57">
        <f>VLOOKUP(A1204,'Individual Data'!$K$5:$AC$5544,8,FALSE)</f>
        <v>3</v>
      </c>
      <c r="Y1204" s="57">
        <f>VLOOKUP(A1204,'Individual Data'!$K$5:$AC$5544,9,FALSE)</f>
        <v>2020</v>
      </c>
    </row>
    <row r="1205" spans="1:25" ht="15" customHeight="1" x14ac:dyDescent="0.25">
      <c r="A1205" s="197" t="s">
        <v>4678</v>
      </c>
      <c r="B1205" s="197" t="s">
        <v>20030</v>
      </c>
      <c r="C1205" s="198">
        <v>45223</v>
      </c>
      <c r="D1205" s="199">
        <v>2072</v>
      </c>
      <c r="E1205" s="197" t="s">
        <v>19595</v>
      </c>
      <c r="F1205" s="197" t="s">
        <v>19617</v>
      </c>
      <c r="G1205" s="197"/>
      <c r="H1205" s="197">
        <v>83</v>
      </c>
      <c r="I1205" s="197" t="s">
        <v>3085</v>
      </c>
      <c r="J1205" s="197" t="s">
        <v>17688</v>
      </c>
      <c r="K1205" s="229" t="s">
        <v>3228</v>
      </c>
      <c r="M1205" s="199">
        <v>70</v>
      </c>
      <c r="O1205" s="197" t="s">
        <v>19601</v>
      </c>
      <c r="Q1205" s="197" t="s">
        <v>3229</v>
      </c>
      <c r="S1205" s="57">
        <v>1</v>
      </c>
      <c r="T1205" s="197" t="s">
        <v>3229</v>
      </c>
      <c r="U1205" s="57" t="str">
        <f>VLOOKUP(A1205,'Individual Data'!$K$5:$AC$5544,12,FALSE)</f>
        <v>PLA1</v>
      </c>
      <c r="V1205" s="14">
        <f>IFERROR(LOOKUP(H1205,{30,43,48,53,58,63,68,73,78,83,88,93,97},{42,47,52,57,62,67,72,77,82,87,92,99,100}),999)</f>
        <v>87</v>
      </c>
      <c r="X1205" s="57">
        <f>VLOOKUP(A1205,'Individual Data'!$K$5:$AC$5544,8,FALSE)</f>
        <v>4</v>
      </c>
      <c r="Y1205" s="57">
        <f>VLOOKUP(A1205,'Individual Data'!$K$5:$AC$5544,9,FALSE)</f>
        <v>2019</v>
      </c>
    </row>
    <row r="1206" spans="1:25" ht="15" customHeight="1" x14ac:dyDescent="0.25">
      <c r="A1206" s="197" t="s">
        <v>4681</v>
      </c>
      <c r="B1206" s="197" t="s">
        <v>20031</v>
      </c>
      <c r="C1206" s="198">
        <v>45216</v>
      </c>
      <c r="D1206" s="199">
        <v>1047</v>
      </c>
      <c r="E1206" s="197" t="s">
        <v>19595</v>
      </c>
      <c r="F1206" s="197" t="s">
        <v>19617</v>
      </c>
      <c r="G1206" s="197"/>
      <c r="H1206" s="197">
        <v>84</v>
      </c>
      <c r="I1206" s="197" t="s">
        <v>3085</v>
      </c>
      <c r="J1206" s="197" t="s">
        <v>17688</v>
      </c>
      <c r="K1206" s="197" t="s">
        <v>3228</v>
      </c>
      <c r="M1206" s="199">
        <v>70</v>
      </c>
      <c r="O1206" s="197" t="s">
        <v>19601</v>
      </c>
      <c r="Q1206" s="197" t="s">
        <v>3229</v>
      </c>
      <c r="S1206" s="57">
        <v>1</v>
      </c>
      <c r="T1206" s="197" t="s">
        <v>3229</v>
      </c>
      <c r="U1206" s="57" t="str">
        <f>VLOOKUP(A1206,'Individual Data'!$K$5:$AC$5544,12,FALSE)</f>
        <v>PLA1</v>
      </c>
      <c r="V1206" s="14">
        <f>IFERROR(LOOKUP(H1206,{30,43,48,53,58,63,68,73,78,83,88,93,97},{42,47,52,57,62,67,72,77,82,87,92,99,100}),999)</f>
        <v>87</v>
      </c>
      <c r="X1206" s="57">
        <f>VLOOKUP(A1206,'Individual Data'!$K$5:$AC$5544,8,FALSE)</f>
        <v>4</v>
      </c>
      <c r="Y1206" s="57">
        <f>VLOOKUP(A1206,'Individual Data'!$K$5:$AC$5544,9,FALSE)</f>
        <v>2019</v>
      </c>
    </row>
    <row r="1207" spans="1:25" ht="15" customHeight="1" x14ac:dyDescent="0.25">
      <c r="A1207" s="197" t="s">
        <v>4685</v>
      </c>
      <c r="B1207" s="197" t="s">
        <v>20032</v>
      </c>
      <c r="C1207" s="198">
        <v>45230</v>
      </c>
      <c r="D1207" s="199">
        <v>3029</v>
      </c>
      <c r="E1207" s="197" t="s">
        <v>19595</v>
      </c>
      <c r="F1207" s="197" t="s">
        <v>19617</v>
      </c>
      <c r="G1207" s="197"/>
      <c r="H1207" s="197">
        <v>83</v>
      </c>
      <c r="I1207" s="197" t="s">
        <v>3085</v>
      </c>
      <c r="J1207" s="197" t="s">
        <v>19596</v>
      </c>
      <c r="K1207" s="228" t="s">
        <v>3196</v>
      </c>
      <c r="M1207" s="199">
        <v>70</v>
      </c>
      <c r="O1207" s="197" t="s">
        <v>20033</v>
      </c>
      <c r="Q1207" s="197" t="s">
        <v>3229</v>
      </c>
      <c r="S1207" s="57">
        <v>1</v>
      </c>
      <c r="T1207" s="197" t="s">
        <v>19598</v>
      </c>
      <c r="U1207" s="57" t="str">
        <f>VLOOKUP(A1207,'Individual Data'!$K$5:$AC$5544,12,FALSE)</f>
        <v>BCA1</v>
      </c>
      <c r="V1207" s="14">
        <f>IFERROR(LOOKUP(H1207,{30,43,48,53,58,63,68,73,78,83,88,93,97},{42,47,52,57,62,67,72,77,82,87,92,99,100}),999)</f>
        <v>87</v>
      </c>
      <c r="X1207" s="57">
        <f>VLOOKUP(A1207,'Individual Data'!$K$5:$AC$5544,8,FALSE)</f>
        <v>4</v>
      </c>
      <c r="Y1207" s="57">
        <f>VLOOKUP(A1207,'Individual Data'!$K$5:$AC$5544,9,FALSE)</f>
        <v>2019</v>
      </c>
    </row>
    <row r="1208" spans="1:25" ht="15" customHeight="1" x14ac:dyDescent="0.25">
      <c r="A1208" s="197" t="s">
        <v>4688</v>
      </c>
      <c r="B1208" s="197" t="s">
        <v>20034</v>
      </c>
      <c r="C1208" s="198">
        <v>45230</v>
      </c>
      <c r="D1208" s="199">
        <v>3093</v>
      </c>
      <c r="E1208" s="197" t="s">
        <v>19595</v>
      </c>
      <c r="F1208" s="197" t="s">
        <v>19617</v>
      </c>
      <c r="G1208" s="197"/>
      <c r="H1208" s="197">
        <v>83</v>
      </c>
      <c r="I1208" s="197" t="s">
        <v>3085</v>
      </c>
      <c r="J1208" s="197" t="s">
        <v>17688</v>
      </c>
      <c r="K1208" s="229" t="s">
        <v>3228</v>
      </c>
      <c r="M1208" s="199">
        <v>70</v>
      </c>
      <c r="O1208" s="197" t="s">
        <v>19601</v>
      </c>
      <c r="Q1208" s="197" t="s">
        <v>3229</v>
      </c>
      <c r="S1208" s="57">
        <v>1</v>
      </c>
      <c r="T1208" s="197" t="s">
        <v>3229</v>
      </c>
      <c r="U1208" s="57" t="str">
        <f>VLOOKUP(A1208,'Individual Data'!$K$5:$AC$5544,12,FALSE)</f>
        <v>PLA1</v>
      </c>
      <c r="V1208" s="14">
        <f>IFERROR(LOOKUP(H1208,{30,43,48,53,58,63,68,73,78,83,88,93,97},{42,47,52,57,62,67,72,77,82,87,92,99,100}),999)</f>
        <v>87</v>
      </c>
      <c r="X1208" s="57">
        <f>VLOOKUP(A1208,'Individual Data'!$K$5:$AC$5544,8,FALSE)</f>
        <v>4</v>
      </c>
      <c r="Y1208" s="57">
        <f>VLOOKUP(A1208,'Individual Data'!$K$5:$AC$5544,9,FALSE)</f>
        <v>2019</v>
      </c>
    </row>
    <row r="1209" spans="1:25" ht="15" customHeight="1" x14ac:dyDescent="0.25">
      <c r="A1209" s="197" t="s">
        <v>4691</v>
      </c>
      <c r="B1209" s="197" t="s">
        <v>20035</v>
      </c>
      <c r="C1209" s="198">
        <v>45192</v>
      </c>
      <c r="D1209" s="199">
        <v>23384</v>
      </c>
      <c r="E1209" s="197" t="s">
        <v>19595</v>
      </c>
      <c r="F1209" s="197" t="s">
        <v>17699</v>
      </c>
      <c r="G1209" s="197"/>
      <c r="H1209" s="197">
        <v>79</v>
      </c>
      <c r="I1209" s="197" t="s">
        <v>3085</v>
      </c>
      <c r="J1209" s="197" t="s">
        <v>17688</v>
      </c>
      <c r="K1209" s="197" t="s">
        <v>3228</v>
      </c>
      <c r="M1209" s="199">
        <v>70</v>
      </c>
      <c r="O1209" s="197" t="s">
        <v>19601</v>
      </c>
      <c r="Q1209" s="197" t="s">
        <v>3229</v>
      </c>
      <c r="S1209" s="57">
        <v>1</v>
      </c>
      <c r="T1209" s="197" t="s">
        <v>3229</v>
      </c>
      <c r="U1209" s="57" t="str">
        <f>VLOOKUP(A1209,'Individual Data'!$K$5:$AC$5544,12,FALSE)</f>
        <v>PLA1</v>
      </c>
      <c r="V1209" s="14">
        <f>IFERROR(LOOKUP(H1209,{30,43,48,53,58,63,68,73,78,83,88,93,97},{42,47,52,57,62,67,72,77,82,87,92,99,100}),999)</f>
        <v>82</v>
      </c>
      <c r="X1209" s="57">
        <f>VLOOKUP(A1209,'Individual Data'!$K$5:$AC$5544,8,FALSE)</f>
        <v>4</v>
      </c>
      <c r="Y1209" s="57">
        <f>VLOOKUP(A1209,'Individual Data'!$K$5:$AC$5544,9,FALSE)</f>
        <v>2019</v>
      </c>
    </row>
    <row r="1210" spans="1:25" ht="15" customHeight="1" x14ac:dyDescent="0.25">
      <c r="A1210" s="197" t="s">
        <v>4693</v>
      </c>
      <c r="B1210" s="197" t="s">
        <v>20036</v>
      </c>
      <c r="C1210" s="198">
        <v>45216</v>
      </c>
      <c r="D1210" s="199">
        <v>1078</v>
      </c>
      <c r="E1210" s="197" t="s">
        <v>19595</v>
      </c>
      <c r="F1210" s="197" t="s">
        <v>19617</v>
      </c>
      <c r="G1210" s="197"/>
      <c r="H1210" s="197">
        <v>79</v>
      </c>
      <c r="I1210" s="197" t="s">
        <v>3085</v>
      </c>
      <c r="J1210" s="197" t="s">
        <v>19596</v>
      </c>
      <c r="K1210" s="228" t="s">
        <v>3196</v>
      </c>
      <c r="M1210" s="199">
        <v>70</v>
      </c>
      <c r="O1210" s="197" t="s">
        <v>20037</v>
      </c>
      <c r="Q1210" s="197" t="s">
        <v>3229</v>
      </c>
      <c r="S1210" s="57">
        <v>1</v>
      </c>
      <c r="T1210" s="197" t="s">
        <v>19598</v>
      </c>
      <c r="U1210" s="57" t="str">
        <f>VLOOKUP(A1210,'Individual Data'!$K$5:$AC$5544,12,FALSE)</f>
        <v>PLA1</v>
      </c>
      <c r="V1210" s="14">
        <f>IFERROR(LOOKUP(H1210,{30,43,48,53,58,63,68,73,78,83,88,93,97},{42,47,52,57,62,67,72,77,82,87,92,99,100}),999)</f>
        <v>82</v>
      </c>
      <c r="X1210" s="57">
        <f>VLOOKUP(A1210,'Individual Data'!$K$5:$AC$5544,8,FALSE)</f>
        <v>4</v>
      </c>
      <c r="Y1210" s="57">
        <f>VLOOKUP(A1210,'Individual Data'!$K$5:$AC$5544,9,FALSE)</f>
        <v>2019</v>
      </c>
    </row>
    <row r="1211" spans="1:25" ht="15" customHeight="1" x14ac:dyDescent="0.25">
      <c r="A1211" s="197" t="s">
        <v>4696</v>
      </c>
      <c r="B1211" s="197" t="s">
        <v>20038</v>
      </c>
      <c r="C1211" s="198">
        <v>45230</v>
      </c>
      <c r="D1211" s="199">
        <v>277</v>
      </c>
      <c r="E1211" s="197" t="s">
        <v>19595</v>
      </c>
      <c r="F1211" s="197" t="s">
        <v>19617</v>
      </c>
      <c r="G1211" s="197"/>
      <c r="H1211" s="197">
        <v>83.5</v>
      </c>
      <c r="I1211" s="197" t="s">
        <v>3225</v>
      </c>
      <c r="J1211" s="197" t="s">
        <v>17688</v>
      </c>
      <c r="K1211" s="229" t="s">
        <v>3228</v>
      </c>
      <c r="M1211" s="199">
        <v>70</v>
      </c>
      <c r="O1211" s="197" t="s">
        <v>19601</v>
      </c>
      <c r="Q1211" s="197" t="s">
        <v>3229</v>
      </c>
      <c r="S1211" s="57">
        <v>1</v>
      </c>
      <c r="T1211" s="197" t="s">
        <v>3229</v>
      </c>
      <c r="U1211" s="57" t="str">
        <f>VLOOKUP(A1211,'Individual Data'!$K$5:$AC$5544,12,FALSE)</f>
        <v>CJA1</v>
      </c>
      <c r="V1211" s="14">
        <f>IFERROR(LOOKUP(H1211,{30,43,48,53,58,63,68,73,78,83,88,93,97},{42,47,52,57,62,67,72,77,82,87,92,99,100}),999)</f>
        <v>87</v>
      </c>
      <c r="X1211" s="57">
        <f>VLOOKUP(A1211,'Individual Data'!$K$5:$AC$5544,8,FALSE)</f>
        <v>4</v>
      </c>
      <c r="Y1211" s="57">
        <f>VLOOKUP(A1211,'Individual Data'!$K$5:$AC$5544,9,FALSE)</f>
        <v>2019</v>
      </c>
    </row>
    <row r="1212" spans="1:25" ht="15" customHeight="1" x14ac:dyDescent="0.25">
      <c r="A1212" s="197" t="s">
        <v>4699</v>
      </c>
      <c r="B1212" s="197" t="s">
        <v>20039</v>
      </c>
      <c r="C1212" s="198">
        <v>45216</v>
      </c>
      <c r="D1212" s="199">
        <v>1028</v>
      </c>
      <c r="E1212" s="197" t="s">
        <v>19595</v>
      </c>
      <c r="F1212" s="197" t="s">
        <v>19617</v>
      </c>
      <c r="G1212" s="197"/>
      <c r="H1212" s="197">
        <v>79</v>
      </c>
      <c r="I1212" s="197" t="s">
        <v>3085</v>
      </c>
      <c r="J1212" s="197" t="s">
        <v>19596</v>
      </c>
      <c r="K1212" s="228" t="s">
        <v>3196</v>
      </c>
      <c r="M1212" s="199">
        <v>70</v>
      </c>
      <c r="O1212" s="197" t="s">
        <v>20040</v>
      </c>
      <c r="Q1212" s="197" t="s">
        <v>3229</v>
      </c>
      <c r="S1212" s="57">
        <v>1</v>
      </c>
      <c r="T1212" s="197" t="s">
        <v>19598</v>
      </c>
      <c r="U1212" s="57" t="str">
        <f>VLOOKUP(A1212,'Individual Data'!$K$5:$AC$5544,12,FALSE)</f>
        <v>LFSO</v>
      </c>
      <c r="V1212" s="14">
        <f>IFERROR(LOOKUP(H1212,{30,43,48,53,58,63,68,73,78,83,88,93,97},{42,47,52,57,62,67,72,77,82,87,92,99,100}),999)</f>
        <v>82</v>
      </c>
      <c r="X1212" s="57">
        <f>VLOOKUP(A1212,'Individual Data'!$K$5:$AC$5544,8,FALSE)</f>
        <v>4</v>
      </c>
      <c r="Y1212" s="57">
        <f>VLOOKUP(A1212,'Individual Data'!$K$5:$AC$5544,9,FALSE)</f>
        <v>2019</v>
      </c>
    </row>
    <row r="1213" spans="1:25" ht="15" customHeight="1" x14ac:dyDescent="0.25">
      <c r="A1213" s="197" t="s">
        <v>4703</v>
      </c>
      <c r="B1213" s="197" t="s">
        <v>20041</v>
      </c>
      <c r="C1213" s="198">
        <v>45216</v>
      </c>
      <c r="D1213" s="199">
        <v>1014</v>
      </c>
      <c r="E1213" s="197" t="s">
        <v>19595</v>
      </c>
      <c r="F1213" s="197" t="s">
        <v>19617</v>
      </c>
      <c r="G1213" s="197"/>
      <c r="H1213" s="197">
        <v>84.5</v>
      </c>
      <c r="I1213" s="197" t="s">
        <v>3085</v>
      </c>
      <c r="J1213" s="197" t="s">
        <v>19596</v>
      </c>
      <c r="K1213" s="57" t="s">
        <v>3196</v>
      </c>
      <c r="M1213" s="199">
        <v>70</v>
      </c>
      <c r="O1213" s="197" t="s">
        <v>20042</v>
      </c>
      <c r="Q1213" s="197" t="s">
        <v>3229</v>
      </c>
      <c r="S1213" s="57">
        <v>1</v>
      </c>
      <c r="T1213" s="197" t="s">
        <v>19598</v>
      </c>
      <c r="U1213" s="57" t="str">
        <f>VLOOKUP(A1213,'Individual Data'!$K$5:$AC$5544,12,FALSE)</f>
        <v>BCA1</v>
      </c>
      <c r="V1213" s="14">
        <f>IFERROR(LOOKUP(H1213,{30,43,48,53,58,63,68,73,78,83,88,93,97},{42,47,52,57,62,67,72,77,82,87,92,99,100}),999)</f>
        <v>87</v>
      </c>
      <c r="X1213" s="57">
        <f>VLOOKUP(A1213,'Individual Data'!$K$5:$AC$5544,8,FALSE)</f>
        <v>4</v>
      </c>
      <c r="Y1213" s="57">
        <f>VLOOKUP(A1213,'Individual Data'!$K$5:$AC$5544,9,FALSE)</f>
        <v>2019</v>
      </c>
    </row>
    <row r="1214" spans="1:25" ht="15" customHeight="1" x14ac:dyDescent="0.25">
      <c r="A1214" s="197" t="s">
        <v>4706</v>
      </c>
      <c r="B1214" s="197" t="s">
        <v>20043</v>
      </c>
      <c r="C1214" s="198">
        <v>45216</v>
      </c>
      <c r="D1214" s="199">
        <v>1018</v>
      </c>
      <c r="E1214" s="197" t="s">
        <v>19595</v>
      </c>
      <c r="F1214" s="197" t="s">
        <v>19617</v>
      </c>
      <c r="G1214" s="197"/>
      <c r="H1214" s="197">
        <v>78</v>
      </c>
      <c r="I1214" s="197" t="s">
        <v>3085</v>
      </c>
      <c r="J1214" s="197" t="s">
        <v>19596</v>
      </c>
      <c r="K1214" s="57" t="s">
        <v>3196</v>
      </c>
      <c r="M1214" s="199">
        <v>70</v>
      </c>
      <c r="O1214" s="197" t="s">
        <v>20044</v>
      </c>
      <c r="Q1214" s="197" t="s">
        <v>3229</v>
      </c>
      <c r="S1214" s="57">
        <v>1</v>
      </c>
      <c r="T1214" s="197" t="s">
        <v>19598</v>
      </c>
      <c r="U1214" s="57" t="str">
        <f>VLOOKUP(A1214,'Individual Data'!$K$5:$AC$5544,12,FALSE)</f>
        <v>Unassigned</v>
      </c>
      <c r="V1214" s="14">
        <f>IFERROR(LOOKUP(H1214,{30,43,48,53,58,63,68,73,78,83,88,93,97},{42,47,52,57,62,67,72,77,82,87,92,99,100}),999)</f>
        <v>82</v>
      </c>
      <c r="X1214" s="57" t="str">
        <f>VLOOKUP(A1214,'Individual Data'!$K$5:$AC$5544,8,FALSE)</f>
        <v>NA</v>
      </c>
      <c r="Y1214" s="57" t="str">
        <f>VLOOKUP(A1214,'Individual Data'!$K$5:$AC$5544,9,FALSE)</f>
        <v>U</v>
      </c>
    </row>
    <row r="1215" spans="1:25" ht="15" customHeight="1" x14ac:dyDescent="0.25">
      <c r="A1215" s="197" t="s">
        <v>4709</v>
      </c>
      <c r="B1215" s="197" t="s">
        <v>20045</v>
      </c>
      <c r="C1215" s="198">
        <v>45223</v>
      </c>
      <c r="D1215" s="199">
        <v>2078</v>
      </c>
      <c r="E1215" s="197" t="s">
        <v>19595</v>
      </c>
      <c r="F1215" s="197" t="s">
        <v>19617</v>
      </c>
      <c r="G1215" s="197"/>
      <c r="H1215" s="197">
        <v>78.5</v>
      </c>
      <c r="I1215" s="197" t="s">
        <v>3085</v>
      </c>
      <c r="J1215" s="197" t="s">
        <v>19596</v>
      </c>
      <c r="K1215" s="57" t="s">
        <v>3196</v>
      </c>
      <c r="M1215" s="199">
        <v>70</v>
      </c>
      <c r="O1215" s="197" t="s">
        <v>20046</v>
      </c>
      <c r="Q1215" s="197" t="s">
        <v>3229</v>
      </c>
      <c r="S1215" s="57">
        <v>1</v>
      </c>
      <c r="T1215" s="197" t="s">
        <v>19598</v>
      </c>
      <c r="U1215" s="57" t="str">
        <f>VLOOKUP(A1215,'Individual Data'!$K$5:$AC$5544,12,FALSE)</f>
        <v>LFSO</v>
      </c>
      <c r="V1215" s="14">
        <f>IFERROR(LOOKUP(H1215,{30,43,48,53,58,63,68,73,78,83,88,93,97},{42,47,52,57,62,67,72,77,82,87,92,99,100}),999)</f>
        <v>82</v>
      </c>
      <c r="X1215" s="57">
        <f>VLOOKUP(A1215,'Individual Data'!$K$5:$AC$5544,8,FALSE)</f>
        <v>4</v>
      </c>
      <c r="Y1215" s="57">
        <f>VLOOKUP(A1215,'Individual Data'!$K$5:$AC$5544,9,FALSE)</f>
        <v>2019</v>
      </c>
    </row>
    <row r="1216" spans="1:25" ht="15" customHeight="1" x14ac:dyDescent="0.25">
      <c r="A1216" s="197" t="s">
        <v>4711</v>
      </c>
      <c r="B1216" s="197" t="s">
        <v>20047</v>
      </c>
      <c r="C1216" s="198">
        <v>45236</v>
      </c>
      <c r="D1216" s="199">
        <v>4050</v>
      </c>
      <c r="E1216" s="197" t="s">
        <v>19595</v>
      </c>
      <c r="F1216" s="197" t="s">
        <v>19617</v>
      </c>
      <c r="G1216" s="197"/>
      <c r="H1216" s="197">
        <v>74</v>
      </c>
      <c r="I1216" s="197" t="s">
        <v>3085</v>
      </c>
      <c r="J1216" s="197" t="s">
        <v>19596</v>
      </c>
      <c r="K1216" s="57" t="s">
        <v>3196</v>
      </c>
      <c r="M1216" s="199">
        <v>70</v>
      </c>
      <c r="O1216" s="197" t="s">
        <v>20048</v>
      </c>
      <c r="Q1216" s="197" t="s">
        <v>3229</v>
      </c>
      <c r="S1216" s="57">
        <v>1</v>
      </c>
      <c r="T1216" s="197" t="s">
        <v>19598</v>
      </c>
      <c r="U1216" s="57" t="str">
        <f>VLOOKUP(A1216,'Individual Data'!$K$5:$AC$5544,12,FALSE)</f>
        <v>PLA1</v>
      </c>
      <c r="V1216" s="14">
        <f>IFERROR(LOOKUP(H1216,{30,43,48,53,58,63,68,73,78,83,88,93,97},{42,47,52,57,62,67,72,77,82,87,92,99,100}),999)</f>
        <v>77</v>
      </c>
      <c r="X1216" s="57">
        <f>VLOOKUP(A1216,'Individual Data'!$K$5:$AC$5544,8,FALSE)</f>
        <v>4</v>
      </c>
      <c r="Y1216" s="57">
        <f>VLOOKUP(A1216,'Individual Data'!$K$5:$AC$5544,9,FALSE)</f>
        <v>2019</v>
      </c>
    </row>
    <row r="1217" spans="1:25" ht="15" customHeight="1" x14ac:dyDescent="0.25">
      <c r="A1217" s="197" t="s">
        <v>4714</v>
      </c>
      <c r="B1217" s="197" t="s">
        <v>20049</v>
      </c>
      <c r="C1217" s="198">
        <v>45236</v>
      </c>
      <c r="D1217" s="199">
        <v>4055</v>
      </c>
      <c r="E1217" s="197" t="s">
        <v>19595</v>
      </c>
      <c r="F1217" s="197" t="s">
        <v>19617</v>
      </c>
      <c r="G1217" s="197"/>
      <c r="H1217" s="197">
        <v>82.5</v>
      </c>
      <c r="I1217" s="197" t="s">
        <v>3085</v>
      </c>
      <c r="J1217" s="197" t="s">
        <v>19596</v>
      </c>
      <c r="K1217" s="57" t="s">
        <v>3196</v>
      </c>
      <c r="M1217" s="199">
        <v>70</v>
      </c>
      <c r="O1217" s="197" t="s">
        <v>20050</v>
      </c>
      <c r="Q1217" s="197" t="s">
        <v>3229</v>
      </c>
      <c r="S1217" s="57">
        <v>1</v>
      </c>
      <c r="T1217" s="197" t="s">
        <v>19598</v>
      </c>
      <c r="U1217" s="57" t="str">
        <f>VLOOKUP(A1217,'Individual Data'!$K$5:$AC$5544,12,FALSE)</f>
        <v>IPCSR</v>
      </c>
      <c r="V1217" s="14">
        <f>IFERROR(LOOKUP(H1217,{30,43,48,53,58,63,68,73,78,83,88,93,97},{42,47,52,57,62,67,72,77,82,87,92,99,100}),999)</f>
        <v>82</v>
      </c>
      <c r="X1217" s="57">
        <f>VLOOKUP(A1217,'Individual Data'!$K$5:$AC$5544,8,FALSE)</f>
        <v>4</v>
      </c>
      <c r="Y1217" s="57">
        <f>VLOOKUP(A1217,'Individual Data'!$K$5:$AC$5544,9,FALSE)</f>
        <v>2019</v>
      </c>
    </row>
    <row r="1218" spans="1:25" ht="15" customHeight="1" x14ac:dyDescent="0.25">
      <c r="A1218" s="197" t="s">
        <v>4719</v>
      </c>
      <c r="B1218" s="197" t="s">
        <v>20051</v>
      </c>
      <c r="C1218" s="198">
        <v>45216</v>
      </c>
      <c r="D1218" s="199">
        <v>37</v>
      </c>
      <c r="E1218" s="197" t="s">
        <v>19595</v>
      </c>
      <c r="F1218" s="197" t="s">
        <v>19617</v>
      </c>
      <c r="G1218" s="197"/>
      <c r="H1218" s="197">
        <v>83</v>
      </c>
      <c r="I1218" s="197" t="s">
        <v>3225</v>
      </c>
      <c r="J1218" s="197" t="s">
        <v>19596</v>
      </c>
      <c r="K1218" s="57" t="s">
        <v>3196</v>
      </c>
      <c r="M1218" s="199">
        <v>70</v>
      </c>
      <c r="O1218" s="197" t="s">
        <v>20052</v>
      </c>
      <c r="Q1218" s="197" t="s">
        <v>3229</v>
      </c>
      <c r="S1218" s="57">
        <v>1</v>
      </c>
      <c r="T1218" s="197" t="s">
        <v>19598</v>
      </c>
      <c r="U1218" s="57" t="str">
        <f>VLOOKUP(A1218,'Individual Data'!$K$5:$AC$5544,12,FALSE)</f>
        <v>LFSO</v>
      </c>
      <c r="V1218" s="14">
        <f>IFERROR(LOOKUP(H1218,{30,43,48,53,58,63,68,73,78,83,88,93,97},{42,47,52,57,62,67,72,77,82,87,92,99,100}),999)</f>
        <v>87</v>
      </c>
      <c r="X1218" s="57">
        <f>VLOOKUP(A1218,'Individual Data'!$K$5:$AC$5544,8,FALSE)</f>
        <v>4</v>
      </c>
      <c r="Y1218" s="57">
        <f>VLOOKUP(A1218,'Individual Data'!$K$5:$AC$5544,9,FALSE)</f>
        <v>2019</v>
      </c>
    </row>
    <row r="1219" spans="1:25" ht="15" customHeight="1" x14ac:dyDescent="0.25">
      <c r="A1219" s="197" t="s">
        <v>4722</v>
      </c>
      <c r="B1219" s="197" t="s">
        <v>20053</v>
      </c>
      <c r="C1219" s="198">
        <v>45230</v>
      </c>
      <c r="D1219" s="199">
        <v>3004</v>
      </c>
      <c r="E1219" s="197" t="s">
        <v>19595</v>
      </c>
      <c r="F1219" s="197" t="s">
        <v>19617</v>
      </c>
      <c r="G1219" s="197"/>
      <c r="H1219" s="197">
        <v>89</v>
      </c>
      <c r="I1219" s="197" t="s">
        <v>3085</v>
      </c>
      <c r="J1219" s="197" t="s">
        <v>19596</v>
      </c>
      <c r="K1219" s="57" t="s">
        <v>3196</v>
      </c>
      <c r="M1219" s="199">
        <v>70</v>
      </c>
      <c r="O1219" s="197" t="s">
        <v>20054</v>
      </c>
      <c r="Q1219" s="197" t="s">
        <v>3229</v>
      </c>
      <c r="S1219" s="57">
        <v>1</v>
      </c>
      <c r="T1219" s="197" t="s">
        <v>19607</v>
      </c>
      <c r="U1219" s="57" t="str">
        <f>VLOOKUP(A1219,'Individual Data'!$K$5:$AC$5544,12,FALSE)</f>
        <v>Unassigned</v>
      </c>
      <c r="V1219" s="14">
        <f>IFERROR(LOOKUP(H1219,{30,43,48,53,58,63,68,73,78,83,88,93,97},{42,47,52,57,62,67,72,77,82,87,92,99,100}),999)</f>
        <v>92</v>
      </c>
      <c r="X1219" s="57" t="str">
        <f>VLOOKUP(A1219,'Individual Data'!$K$5:$AC$5544,8,FALSE)</f>
        <v>NA</v>
      </c>
      <c r="Y1219" s="57" t="str">
        <f>VLOOKUP(A1219,'Individual Data'!$K$5:$AC$5544,9,FALSE)</f>
        <v>U</v>
      </c>
    </row>
    <row r="1220" spans="1:25" ht="15" customHeight="1" x14ac:dyDescent="0.25">
      <c r="A1220" s="197" t="s">
        <v>4725</v>
      </c>
      <c r="B1220" s="197" t="s">
        <v>20055</v>
      </c>
      <c r="C1220" s="198">
        <v>45236</v>
      </c>
      <c r="D1220" s="199">
        <v>4122</v>
      </c>
      <c r="E1220" s="197" t="s">
        <v>19595</v>
      </c>
      <c r="F1220" s="197" t="s">
        <v>19617</v>
      </c>
      <c r="G1220" s="197"/>
      <c r="H1220" s="197">
        <v>79</v>
      </c>
      <c r="I1220" s="197" t="s">
        <v>3085</v>
      </c>
      <c r="J1220" s="197" t="s">
        <v>19596</v>
      </c>
      <c r="K1220" s="57" t="s">
        <v>3196</v>
      </c>
      <c r="M1220" s="199">
        <v>70</v>
      </c>
      <c r="O1220" s="197" t="s">
        <v>20056</v>
      </c>
      <c r="Q1220" s="197" t="s">
        <v>3229</v>
      </c>
      <c r="S1220" s="57">
        <v>1</v>
      </c>
      <c r="T1220" s="197" t="s">
        <v>19598</v>
      </c>
      <c r="U1220" s="57" t="str">
        <f>VLOOKUP(A1220,'Individual Data'!$K$5:$AC$5544,12,FALSE)</f>
        <v>BCA1</v>
      </c>
      <c r="V1220" s="14">
        <f>IFERROR(LOOKUP(H1220,{30,43,48,53,58,63,68,73,78,83,88,93,97},{42,47,52,57,62,67,72,77,82,87,92,99,100}),999)</f>
        <v>82</v>
      </c>
      <c r="X1220" s="57">
        <f>VLOOKUP(A1220,'Individual Data'!$K$5:$AC$5544,8,FALSE)</f>
        <v>4</v>
      </c>
      <c r="Y1220" s="57">
        <f>VLOOKUP(A1220,'Individual Data'!$K$5:$AC$5544,9,FALSE)</f>
        <v>2019</v>
      </c>
    </row>
    <row r="1221" spans="1:25" ht="15" customHeight="1" x14ac:dyDescent="0.25">
      <c r="A1221" s="197" t="s">
        <v>4728</v>
      </c>
      <c r="B1221" s="197" t="s">
        <v>20057</v>
      </c>
      <c r="C1221" s="198">
        <v>45216</v>
      </c>
      <c r="D1221" s="199">
        <v>36</v>
      </c>
      <c r="E1221" s="197" t="s">
        <v>19595</v>
      </c>
      <c r="F1221" s="197" t="s">
        <v>19617</v>
      </c>
      <c r="G1221" s="197"/>
      <c r="H1221" s="197">
        <v>78</v>
      </c>
      <c r="I1221" s="197" t="s">
        <v>3225</v>
      </c>
      <c r="J1221" s="197" t="s">
        <v>19596</v>
      </c>
      <c r="K1221" s="57" t="s">
        <v>3196</v>
      </c>
      <c r="M1221" s="199">
        <v>70</v>
      </c>
      <c r="O1221" s="197" t="s">
        <v>20058</v>
      </c>
      <c r="Q1221" s="197" t="s">
        <v>3229</v>
      </c>
      <c r="S1221" s="57">
        <v>1</v>
      </c>
      <c r="T1221" s="197" t="s">
        <v>19607</v>
      </c>
      <c r="U1221" s="57" t="str">
        <f>VLOOKUP(A1221,'Individual Data'!$K$5:$AC$5544,12,FALSE)</f>
        <v>Unassigned</v>
      </c>
      <c r="V1221" s="14">
        <f>IFERROR(LOOKUP(H1221,{30,43,48,53,58,63,68,73,78,83,88,93,97},{42,47,52,57,62,67,72,77,82,87,92,99,100}),999)</f>
        <v>82</v>
      </c>
      <c r="X1221" s="57" t="str">
        <f>VLOOKUP(A1221,'Individual Data'!$K$5:$AC$5544,8,FALSE)</f>
        <v>NA</v>
      </c>
      <c r="Y1221" s="57" t="str">
        <f>VLOOKUP(A1221,'Individual Data'!$K$5:$AC$5544,9,FALSE)</f>
        <v>U</v>
      </c>
    </row>
    <row r="1222" spans="1:25" ht="15" customHeight="1" x14ac:dyDescent="0.25">
      <c r="A1222" s="197" t="s">
        <v>4733</v>
      </c>
      <c r="B1222" s="197" t="s">
        <v>20059</v>
      </c>
      <c r="C1222" s="198">
        <v>45216</v>
      </c>
      <c r="D1222" s="199">
        <v>1062</v>
      </c>
      <c r="E1222" s="197" t="s">
        <v>19595</v>
      </c>
      <c r="F1222" s="197" t="s">
        <v>19617</v>
      </c>
      <c r="G1222" s="197"/>
      <c r="H1222" s="197">
        <v>81</v>
      </c>
      <c r="I1222" s="197" t="s">
        <v>3085</v>
      </c>
      <c r="J1222" s="197" t="s">
        <v>19596</v>
      </c>
      <c r="K1222" s="57" t="s">
        <v>3196</v>
      </c>
      <c r="M1222" s="199">
        <v>70</v>
      </c>
      <c r="O1222" s="197" t="s">
        <v>20060</v>
      </c>
      <c r="Q1222" s="197" t="s">
        <v>3229</v>
      </c>
      <c r="S1222" s="57">
        <v>1</v>
      </c>
      <c r="T1222" s="197" t="s">
        <v>19598</v>
      </c>
      <c r="U1222" s="57" t="str">
        <f>VLOOKUP(A1222,'Individual Data'!$K$5:$AC$5544,12,FALSE)</f>
        <v>PLA1</v>
      </c>
      <c r="V1222" s="14">
        <f>IFERROR(LOOKUP(H1222,{30,43,48,53,58,63,68,73,78,83,88,93,97},{42,47,52,57,62,67,72,77,82,87,92,99,100}),999)</f>
        <v>82</v>
      </c>
      <c r="X1222" s="57">
        <f>VLOOKUP(A1222,'Individual Data'!$K$5:$AC$5544,8,FALSE)</f>
        <v>4</v>
      </c>
      <c r="Y1222" s="57">
        <f>VLOOKUP(A1222,'Individual Data'!$K$5:$AC$5544,9,FALSE)</f>
        <v>2019</v>
      </c>
    </row>
    <row r="1223" spans="1:25" ht="15" customHeight="1" x14ac:dyDescent="0.25">
      <c r="A1223" s="197" t="s">
        <v>4736</v>
      </c>
      <c r="B1223" s="197" t="s">
        <v>20061</v>
      </c>
      <c r="C1223" s="198">
        <v>45223</v>
      </c>
      <c r="D1223" s="199">
        <v>2020</v>
      </c>
      <c r="E1223" s="197" t="s">
        <v>19595</v>
      </c>
      <c r="F1223" s="197" t="s">
        <v>19617</v>
      </c>
      <c r="G1223" s="197"/>
      <c r="H1223" s="197">
        <v>82</v>
      </c>
      <c r="I1223" s="197" t="s">
        <v>3085</v>
      </c>
      <c r="J1223" s="197" t="s">
        <v>19596</v>
      </c>
      <c r="K1223" s="57" t="s">
        <v>3196</v>
      </c>
      <c r="M1223" s="199">
        <v>70</v>
      </c>
      <c r="O1223" s="197" t="s">
        <v>20062</v>
      </c>
      <c r="Q1223" s="197" t="s">
        <v>3229</v>
      </c>
      <c r="S1223" s="57">
        <v>1</v>
      </c>
      <c r="T1223" s="197" t="s">
        <v>19598</v>
      </c>
      <c r="U1223" s="57" t="str">
        <f>VLOOKUP(A1223,'Individual Data'!$K$5:$AC$5544,12,FALSE)</f>
        <v>LFSO</v>
      </c>
      <c r="V1223" s="14">
        <f>IFERROR(LOOKUP(H1223,{30,43,48,53,58,63,68,73,78,83,88,93,97},{42,47,52,57,62,67,72,77,82,87,92,99,100}),999)</f>
        <v>82</v>
      </c>
      <c r="X1223" s="57">
        <f>VLOOKUP(A1223,'Individual Data'!$K$5:$AC$5544,8,FALSE)</f>
        <v>4</v>
      </c>
      <c r="Y1223" s="57">
        <f>VLOOKUP(A1223,'Individual Data'!$K$5:$AC$5544,9,FALSE)</f>
        <v>2019</v>
      </c>
    </row>
    <row r="1224" spans="1:25" ht="15" customHeight="1" x14ac:dyDescent="0.25">
      <c r="A1224" s="197" t="s">
        <v>4739</v>
      </c>
      <c r="B1224" s="197" t="s">
        <v>20063</v>
      </c>
      <c r="C1224" s="198">
        <v>45223</v>
      </c>
      <c r="D1224" s="199">
        <v>24951</v>
      </c>
      <c r="E1224" s="197" t="s">
        <v>19595</v>
      </c>
      <c r="F1224" s="197" t="s">
        <v>17699</v>
      </c>
      <c r="G1224" s="197"/>
      <c r="H1224" s="197">
        <v>79</v>
      </c>
      <c r="I1224" s="197" t="s">
        <v>3085</v>
      </c>
      <c r="J1224" s="197" t="s">
        <v>19596</v>
      </c>
      <c r="K1224" s="57" t="s">
        <v>3196</v>
      </c>
      <c r="M1224" s="199">
        <v>70</v>
      </c>
      <c r="O1224" s="197" t="s">
        <v>20064</v>
      </c>
      <c r="Q1224" s="197" t="s">
        <v>3229</v>
      </c>
      <c r="S1224" s="57">
        <v>1</v>
      </c>
      <c r="T1224" s="197" t="s">
        <v>19598</v>
      </c>
      <c r="U1224" s="57" t="str">
        <f>VLOOKUP(A1224,'Individual Data'!$K$5:$AC$5544,12,FALSE)</f>
        <v>Unassigned</v>
      </c>
      <c r="V1224" s="14">
        <f>IFERROR(LOOKUP(H1224,{30,43,48,53,58,63,68,73,78,83,88,93,97},{42,47,52,57,62,67,72,77,82,87,92,99,100}),999)</f>
        <v>82</v>
      </c>
      <c r="X1224" s="57" t="str">
        <f>VLOOKUP(A1224,'Individual Data'!$K$5:$AC$5544,8,FALSE)</f>
        <v>NA</v>
      </c>
      <c r="Y1224" s="57" t="str">
        <f>VLOOKUP(A1224,'Individual Data'!$K$5:$AC$5544,9,FALSE)</f>
        <v>U</v>
      </c>
    </row>
    <row r="1225" spans="1:25" ht="15" customHeight="1" x14ac:dyDescent="0.25">
      <c r="A1225" s="197" t="s">
        <v>4742</v>
      </c>
      <c r="B1225" s="197" t="s">
        <v>20065</v>
      </c>
      <c r="C1225" s="198">
        <v>45230</v>
      </c>
      <c r="D1225" s="199">
        <v>3085</v>
      </c>
      <c r="E1225" s="197" t="s">
        <v>19595</v>
      </c>
      <c r="F1225" s="197" t="s">
        <v>19617</v>
      </c>
      <c r="G1225" s="197"/>
      <c r="H1225" s="197">
        <v>97</v>
      </c>
      <c r="I1225" s="197" t="s">
        <v>3085</v>
      </c>
      <c r="J1225" s="197" t="s">
        <v>19596</v>
      </c>
      <c r="K1225" s="57" t="s">
        <v>3196</v>
      </c>
      <c r="M1225" s="199">
        <v>70</v>
      </c>
      <c r="O1225" s="197" t="s">
        <v>20066</v>
      </c>
      <c r="Q1225" s="197" t="s">
        <v>3229</v>
      </c>
      <c r="S1225" s="57">
        <v>1</v>
      </c>
      <c r="T1225" s="197" t="s">
        <v>19607</v>
      </c>
      <c r="U1225" s="57" t="str">
        <f>VLOOKUP(A1225,'Individual Data'!$K$5:$AC$5544,12,FALSE)</f>
        <v>NLVA</v>
      </c>
      <c r="V1225" s="14">
        <f>IFERROR(LOOKUP(H1225,{30,43,48,53,58,63,68,73,78,83,88,93,97},{42,47,52,57,62,67,72,77,82,87,92,99,100}),999)</f>
        <v>100</v>
      </c>
      <c r="X1225" s="57">
        <f>VLOOKUP(A1225,'Individual Data'!$K$5:$AC$5544,8,FALSE)</f>
        <v>5</v>
      </c>
      <c r="Y1225" s="57">
        <f>VLOOKUP(A1225,'Individual Data'!$K$5:$AC$5544,9,FALSE)</f>
        <v>2018</v>
      </c>
    </row>
    <row r="1226" spans="1:25" ht="15" customHeight="1" x14ac:dyDescent="0.25">
      <c r="A1226" s="197" t="s">
        <v>4745</v>
      </c>
      <c r="B1226" s="197" t="s">
        <v>20067</v>
      </c>
      <c r="C1226" s="198">
        <v>45223</v>
      </c>
      <c r="D1226" s="199">
        <v>114</v>
      </c>
      <c r="E1226" s="197" t="s">
        <v>19595</v>
      </c>
      <c r="F1226" s="197" t="s">
        <v>19617</v>
      </c>
      <c r="G1226" s="197"/>
      <c r="H1226" s="197">
        <v>85</v>
      </c>
      <c r="I1226" s="197" t="s">
        <v>3225</v>
      </c>
      <c r="J1226" s="197" t="s">
        <v>17688</v>
      </c>
      <c r="K1226" s="229" t="s">
        <v>3228</v>
      </c>
      <c r="M1226" s="199">
        <v>70</v>
      </c>
      <c r="O1226" s="197" t="s">
        <v>19601</v>
      </c>
      <c r="Q1226" s="197" t="s">
        <v>3229</v>
      </c>
      <c r="S1226" s="57">
        <v>1</v>
      </c>
      <c r="T1226" s="197" t="s">
        <v>3229</v>
      </c>
      <c r="U1226" s="57" t="str">
        <f>VLOOKUP(A1226,'Individual Data'!$K$5:$AC$5544,12,FALSE)</f>
        <v>LFSO</v>
      </c>
      <c r="V1226" s="14">
        <f>IFERROR(LOOKUP(H1226,{30,43,48,53,58,63,68,73,78,83,88,93,97},{42,47,52,57,62,67,72,77,82,87,92,99,100}),999)</f>
        <v>87</v>
      </c>
      <c r="X1226" s="57">
        <f>VLOOKUP(A1226,'Individual Data'!$K$5:$AC$5544,8,FALSE)</f>
        <v>4</v>
      </c>
      <c r="Y1226" s="57">
        <f>VLOOKUP(A1226,'Individual Data'!$K$5:$AC$5544,9,FALSE)</f>
        <v>2019</v>
      </c>
    </row>
    <row r="1227" spans="1:25" ht="15" customHeight="1" x14ac:dyDescent="0.25">
      <c r="A1227" s="197" t="s">
        <v>4748</v>
      </c>
      <c r="B1227" s="197" t="s">
        <v>20068</v>
      </c>
      <c r="C1227" s="198">
        <v>45236</v>
      </c>
      <c r="D1227" s="199">
        <v>4016</v>
      </c>
      <c r="E1227" s="197" t="s">
        <v>19595</v>
      </c>
      <c r="F1227" s="197" t="s">
        <v>19617</v>
      </c>
      <c r="G1227" s="197"/>
      <c r="H1227" s="197">
        <v>89</v>
      </c>
      <c r="I1227" s="197" t="s">
        <v>3085</v>
      </c>
      <c r="J1227" s="197" t="s">
        <v>17688</v>
      </c>
      <c r="K1227" s="197" t="s">
        <v>3228</v>
      </c>
      <c r="M1227" s="199">
        <v>70</v>
      </c>
      <c r="O1227" s="197" t="s">
        <v>19601</v>
      </c>
      <c r="Q1227" s="197" t="s">
        <v>3229</v>
      </c>
      <c r="S1227" s="57">
        <v>1</v>
      </c>
      <c r="T1227" s="197" t="s">
        <v>3229</v>
      </c>
      <c r="U1227" s="57" t="str">
        <f>VLOOKUP(A1227,'Individual Data'!$K$5:$AC$5544,12,FALSE)</f>
        <v>Unassigned AD</v>
      </c>
      <c r="V1227" s="14">
        <f>IFERROR(LOOKUP(H1227,{30,43,48,53,58,63,68,73,78,83,88,93,97},{42,47,52,57,62,67,72,77,82,87,92,99,100}),999)</f>
        <v>92</v>
      </c>
      <c r="X1227" s="57" t="str">
        <f>VLOOKUP(A1227,'Individual Data'!$K$5:$AC$5544,8,FALSE)</f>
        <v>NA</v>
      </c>
      <c r="Y1227" s="57" t="str">
        <f>VLOOKUP(A1227,'Individual Data'!$K$5:$AC$5544,9,FALSE)</f>
        <v>U</v>
      </c>
    </row>
    <row r="1228" spans="1:25" ht="15" customHeight="1" x14ac:dyDescent="0.25">
      <c r="A1228" s="197" t="s">
        <v>4753</v>
      </c>
      <c r="B1228" s="197" t="s">
        <v>20069</v>
      </c>
      <c r="C1228" s="198">
        <v>45181</v>
      </c>
      <c r="D1228" s="199">
        <v>24527</v>
      </c>
      <c r="E1228" s="197" t="s">
        <v>19595</v>
      </c>
      <c r="F1228" s="197" t="s">
        <v>17699</v>
      </c>
      <c r="G1228" s="197"/>
      <c r="H1228" s="197">
        <v>85</v>
      </c>
      <c r="I1228" s="197" t="s">
        <v>3225</v>
      </c>
      <c r="J1228" s="197" t="s">
        <v>19596</v>
      </c>
      <c r="K1228" s="228" t="s">
        <v>3196</v>
      </c>
      <c r="M1228" s="199">
        <v>70</v>
      </c>
      <c r="O1228" s="197" t="s">
        <v>20070</v>
      </c>
      <c r="Q1228" s="197" t="s">
        <v>3229</v>
      </c>
      <c r="S1228" s="57">
        <v>1</v>
      </c>
      <c r="T1228" s="197" t="s">
        <v>19598</v>
      </c>
      <c r="U1228" s="57" t="str">
        <f>VLOOKUP(A1228,'Individual Data'!$K$5:$AC$5544,12,FALSE)</f>
        <v>Unassigned</v>
      </c>
      <c r="V1228" s="14">
        <f>IFERROR(LOOKUP(H1228,{30,43,48,53,58,63,68,73,78,83,88,93,97},{42,47,52,57,62,67,72,77,82,87,92,99,100}),999)</f>
        <v>87</v>
      </c>
      <c r="X1228" s="57" t="str">
        <f>VLOOKUP(A1228,'Individual Data'!$K$5:$AC$5544,8,FALSE)</f>
        <v>NA</v>
      </c>
      <c r="Y1228" s="57" t="str">
        <f>VLOOKUP(A1228,'Individual Data'!$K$5:$AC$5544,9,FALSE)</f>
        <v>U</v>
      </c>
    </row>
    <row r="1229" spans="1:25" ht="15" customHeight="1" x14ac:dyDescent="0.25">
      <c r="A1229" s="197" t="s">
        <v>4758</v>
      </c>
      <c r="B1229" s="197" t="s">
        <v>20071</v>
      </c>
      <c r="C1229" s="198">
        <v>45230</v>
      </c>
      <c r="D1229" s="199">
        <v>3137</v>
      </c>
      <c r="E1229" s="197" t="s">
        <v>19595</v>
      </c>
      <c r="F1229" s="197" t="s">
        <v>19617</v>
      </c>
      <c r="G1229" s="197"/>
      <c r="H1229" s="197">
        <v>86</v>
      </c>
      <c r="I1229" s="197" t="s">
        <v>3085</v>
      </c>
      <c r="J1229" s="197" t="s">
        <v>19596</v>
      </c>
      <c r="K1229" s="57" t="s">
        <v>3196</v>
      </c>
      <c r="M1229" s="199">
        <v>70</v>
      </c>
      <c r="O1229" s="197" t="s">
        <v>20072</v>
      </c>
      <c r="Q1229" s="197" t="s">
        <v>3229</v>
      </c>
      <c r="S1229" s="57">
        <v>1</v>
      </c>
      <c r="T1229" s="197" t="s">
        <v>19598</v>
      </c>
      <c r="U1229" s="57" t="str">
        <f>VLOOKUP(A1229,'Individual Data'!$K$5:$AC$5544,12,FALSE)</f>
        <v>LGA</v>
      </c>
      <c r="V1229" s="14">
        <f>IFERROR(LOOKUP(H1229,{30,43,48,53,58,63,68,73,78,83,88,93,97},{42,47,52,57,62,67,72,77,82,87,92,99,100}),999)</f>
        <v>87</v>
      </c>
      <c r="X1229" s="57">
        <f>VLOOKUP(A1229,'Individual Data'!$K$5:$AC$5544,8,FALSE)</f>
        <v>4</v>
      </c>
      <c r="Y1229" s="57">
        <f>VLOOKUP(A1229,'Individual Data'!$K$5:$AC$5544,9,FALSE)</f>
        <v>2019</v>
      </c>
    </row>
    <row r="1230" spans="1:25" ht="15" customHeight="1" x14ac:dyDescent="0.25">
      <c r="A1230" s="197" t="s">
        <v>4761</v>
      </c>
      <c r="B1230" s="197" t="s">
        <v>20073</v>
      </c>
      <c r="C1230" s="198">
        <v>45216</v>
      </c>
      <c r="D1230" s="199">
        <v>1055</v>
      </c>
      <c r="E1230" s="197" t="s">
        <v>19595</v>
      </c>
      <c r="F1230" s="197" t="s">
        <v>19617</v>
      </c>
      <c r="G1230" s="197"/>
      <c r="H1230" s="197">
        <v>76</v>
      </c>
      <c r="I1230" s="197" t="s">
        <v>3085</v>
      </c>
      <c r="J1230" s="197" t="s">
        <v>19596</v>
      </c>
      <c r="K1230" s="57" t="s">
        <v>3196</v>
      </c>
      <c r="M1230" s="199">
        <v>70</v>
      </c>
      <c r="O1230" s="197" t="s">
        <v>20074</v>
      </c>
      <c r="Q1230" s="197" t="s">
        <v>3229</v>
      </c>
      <c r="S1230" s="57">
        <v>1</v>
      </c>
      <c r="T1230" s="197" t="s">
        <v>19598</v>
      </c>
      <c r="U1230" s="57" t="str">
        <f>VLOOKUP(A1230,'Individual Data'!$K$5:$AC$5544,12,FALSE)</f>
        <v>Unassigned</v>
      </c>
      <c r="V1230" s="14">
        <f>IFERROR(LOOKUP(H1230,{30,43,48,53,58,63,68,73,78,83,88,93,97},{42,47,52,57,62,67,72,77,82,87,92,99,100}),999)</f>
        <v>77</v>
      </c>
      <c r="X1230" s="57" t="str">
        <f>VLOOKUP(A1230,'Individual Data'!$K$5:$AC$5544,8,FALSE)</f>
        <v>NA</v>
      </c>
      <c r="Y1230" s="57" t="str">
        <f>VLOOKUP(A1230,'Individual Data'!$K$5:$AC$5544,9,FALSE)</f>
        <v>U</v>
      </c>
    </row>
    <row r="1231" spans="1:25" ht="15" customHeight="1" x14ac:dyDescent="0.25">
      <c r="A1231" s="197" t="s">
        <v>4764</v>
      </c>
      <c r="B1231" s="197" t="s">
        <v>20075</v>
      </c>
      <c r="C1231" s="198">
        <v>45216</v>
      </c>
      <c r="D1231" s="199">
        <v>1043</v>
      </c>
      <c r="E1231" s="197" t="s">
        <v>19595</v>
      </c>
      <c r="F1231" s="197" t="s">
        <v>19617</v>
      </c>
      <c r="G1231" s="197"/>
      <c r="H1231" s="197">
        <v>75</v>
      </c>
      <c r="I1231" s="197" t="s">
        <v>3085</v>
      </c>
      <c r="J1231" s="197" t="s">
        <v>19596</v>
      </c>
      <c r="K1231" s="57" t="s">
        <v>3196</v>
      </c>
      <c r="M1231" s="199">
        <v>70</v>
      </c>
      <c r="O1231" s="197" t="s">
        <v>20076</v>
      </c>
      <c r="Q1231" s="197" t="s">
        <v>3229</v>
      </c>
      <c r="S1231" s="57">
        <v>1</v>
      </c>
      <c r="T1231" s="197" t="s">
        <v>19598</v>
      </c>
      <c r="U1231" s="57" t="str">
        <f>VLOOKUP(A1231,'Individual Data'!$K$5:$AC$5544,12,FALSE)</f>
        <v>LFSO</v>
      </c>
      <c r="V1231" s="14">
        <f>IFERROR(LOOKUP(H1231,{30,43,48,53,58,63,68,73,78,83,88,93,97},{42,47,52,57,62,67,72,77,82,87,92,99,100}),999)</f>
        <v>77</v>
      </c>
      <c r="X1231" s="57">
        <f>VLOOKUP(A1231,'Individual Data'!$K$5:$AC$5544,8,FALSE)</f>
        <v>4</v>
      </c>
      <c r="Y1231" s="57">
        <f>VLOOKUP(A1231,'Individual Data'!$K$5:$AC$5544,9,FALSE)</f>
        <v>2019</v>
      </c>
    </row>
    <row r="1232" spans="1:25" ht="15" customHeight="1" x14ac:dyDescent="0.25">
      <c r="A1232" s="197" t="s">
        <v>3773</v>
      </c>
      <c r="B1232" s="197" t="s">
        <v>20077</v>
      </c>
      <c r="C1232" s="198">
        <v>45216</v>
      </c>
      <c r="D1232" s="199">
        <v>40</v>
      </c>
      <c r="E1232" s="197" t="s">
        <v>19595</v>
      </c>
      <c r="F1232" s="197" t="s">
        <v>19617</v>
      </c>
      <c r="G1232" s="197"/>
      <c r="H1232" s="197">
        <v>85</v>
      </c>
      <c r="I1232" s="197" t="s">
        <v>3225</v>
      </c>
      <c r="J1232" s="197" t="s">
        <v>17688</v>
      </c>
      <c r="K1232" s="229" t="s">
        <v>3228</v>
      </c>
      <c r="M1232" s="199">
        <v>70</v>
      </c>
      <c r="O1232" s="197" t="s">
        <v>19601</v>
      </c>
      <c r="Q1232" s="197" t="s">
        <v>3229</v>
      </c>
      <c r="S1232" s="57">
        <v>1</v>
      </c>
      <c r="T1232" s="197" t="s">
        <v>3229</v>
      </c>
      <c r="U1232" s="57" t="str">
        <f>VLOOKUP(A1232,'Individual Data'!$K$5:$AC$5544,12,FALSE)</f>
        <v>CFA</v>
      </c>
      <c r="V1232" s="14">
        <f>IFERROR(LOOKUP(H1232,{30,43,48,53,58,63,68,73,78,83,88,93,97},{42,47,52,57,62,67,72,77,82,87,92,99,100}),999)</f>
        <v>87</v>
      </c>
      <c r="X1232" s="57">
        <f>VLOOKUP(A1232,'Individual Data'!$K$5:$AC$5544,8,FALSE)</f>
        <v>4</v>
      </c>
      <c r="Y1232" s="57">
        <f>VLOOKUP(A1232,'Individual Data'!$K$5:$AC$5544,9,FALSE)</f>
        <v>2019</v>
      </c>
    </row>
    <row r="1233" spans="1:25" ht="15" customHeight="1" x14ac:dyDescent="0.25">
      <c r="A1233" s="197" t="s">
        <v>4776</v>
      </c>
      <c r="B1233" s="197" t="s">
        <v>20078</v>
      </c>
      <c r="C1233" s="198">
        <v>45216</v>
      </c>
      <c r="D1233" s="199">
        <v>1036</v>
      </c>
      <c r="E1233" s="197" t="s">
        <v>19595</v>
      </c>
      <c r="F1233" s="197" t="s">
        <v>19617</v>
      </c>
      <c r="G1233" s="197"/>
      <c r="H1233" s="197">
        <v>84</v>
      </c>
      <c r="I1233" s="197" t="s">
        <v>3085</v>
      </c>
      <c r="J1233" s="197" t="s">
        <v>19596</v>
      </c>
      <c r="K1233" s="228" t="s">
        <v>3196</v>
      </c>
      <c r="M1233" s="199">
        <v>70</v>
      </c>
      <c r="O1233" s="197" t="s">
        <v>20079</v>
      </c>
      <c r="Q1233" s="197" t="s">
        <v>3229</v>
      </c>
      <c r="S1233" s="57">
        <v>1</v>
      </c>
      <c r="T1233" s="197" t="s">
        <v>19607</v>
      </c>
      <c r="U1233" s="57" t="str">
        <f>VLOOKUP(A1233,'Individual Data'!$K$5:$AC$5544,12,FALSE)</f>
        <v>BCA1</v>
      </c>
      <c r="V1233" s="14">
        <f>IFERROR(LOOKUP(H1233,{30,43,48,53,58,63,68,73,78,83,88,93,97},{42,47,52,57,62,67,72,77,82,87,92,99,100}),999)</f>
        <v>87</v>
      </c>
      <c r="X1233" s="57">
        <f>VLOOKUP(A1233,'Individual Data'!$K$5:$AC$5544,8,FALSE)</f>
        <v>5</v>
      </c>
      <c r="Y1233" s="57">
        <f>VLOOKUP(A1233,'Individual Data'!$K$5:$AC$5544,9,FALSE)</f>
        <v>2018</v>
      </c>
    </row>
    <row r="1234" spans="1:25" ht="15" customHeight="1" x14ac:dyDescent="0.25">
      <c r="A1234" s="197" t="s">
        <v>4780</v>
      </c>
      <c r="B1234" s="197" t="s">
        <v>20080</v>
      </c>
      <c r="C1234" s="198">
        <v>45223</v>
      </c>
      <c r="D1234" s="199">
        <v>112</v>
      </c>
      <c r="E1234" s="197" t="s">
        <v>19595</v>
      </c>
      <c r="F1234" s="197" t="s">
        <v>19617</v>
      </c>
      <c r="G1234" s="197"/>
      <c r="H1234" s="197">
        <v>87</v>
      </c>
      <c r="I1234" s="197" t="s">
        <v>3225</v>
      </c>
      <c r="J1234" s="197" t="s">
        <v>19596</v>
      </c>
      <c r="K1234" s="57" t="s">
        <v>3196</v>
      </c>
      <c r="M1234" s="199">
        <v>70</v>
      </c>
      <c r="O1234" s="197" t="s">
        <v>20081</v>
      </c>
      <c r="Q1234" s="197" t="s">
        <v>3229</v>
      </c>
      <c r="S1234" s="57">
        <v>1</v>
      </c>
      <c r="T1234" s="197" t="s">
        <v>19598</v>
      </c>
      <c r="U1234" s="57" t="str">
        <f>VLOOKUP(A1234,'Individual Data'!$K$5:$AC$5544,12,FALSE)</f>
        <v>Unassigned</v>
      </c>
      <c r="V1234" s="14">
        <f>IFERROR(LOOKUP(H1234,{30,43,48,53,58,63,68,73,78,83,88,93,97},{42,47,52,57,62,67,72,77,82,87,92,99,100}),999)</f>
        <v>87</v>
      </c>
      <c r="X1234" s="57" t="str">
        <f>VLOOKUP(A1234,'Individual Data'!$K$5:$AC$5544,8,FALSE)</f>
        <v>NA</v>
      </c>
      <c r="Y1234" s="57" t="str">
        <f>VLOOKUP(A1234,'Individual Data'!$K$5:$AC$5544,9,FALSE)</f>
        <v>U</v>
      </c>
    </row>
    <row r="1235" spans="1:25" ht="15" customHeight="1" x14ac:dyDescent="0.25">
      <c r="A1235" s="197" t="s">
        <v>4783</v>
      </c>
      <c r="B1235" s="197" t="s">
        <v>20082</v>
      </c>
      <c r="C1235" s="198">
        <v>45230</v>
      </c>
      <c r="D1235" s="199">
        <v>3161</v>
      </c>
      <c r="E1235" s="197" t="s">
        <v>19595</v>
      </c>
      <c r="F1235" s="197" t="s">
        <v>19617</v>
      </c>
      <c r="G1235" s="197"/>
      <c r="H1235" s="197">
        <v>75</v>
      </c>
      <c r="I1235" s="197" t="s">
        <v>3085</v>
      </c>
      <c r="J1235" s="197" t="s">
        <v>17688</v>
      </c>
      <c r="K1235" s="57" t="s">
        <v>3196</v>
      </c>
      <c r="M1235" s="199">
        <v>70</v>
      </c>
      <c r="O1235" s="197" t="s">
        <v>19601</v>
      </c>
      <c r="Q1235" s="197" t="s">
        <v>3229</v>
      </c>
      <c r="S1235" s="57">
        <v>1</v>
      </c>
      <c r="T1235" s="197" t="s">
        <v>3229</v>
      </c>
      <c r="U1235" s="57" t="str">
        <f>VLOOKUP(A1235,'Individual Data'!$K$5:$AC$5544,12,FALSE)</f>
        <v>BCA2</v>
      </c>
      <c r="V1235" s="14">
        <f>IFERROR(LOOKUP(H1235,{30,43,48,53,58,63,68,73,78,83,88,93,97},{42,47,52,57,62,67,72,77,82,87,92,99,100}),999)</f>
        <v>77</v>
      </c>
      <c r="X1235" s="57">
        <f>VLOOKUP(A1235,'Individual Data'!$K$5:$AC$5544,8,FALSE)</f>
        <v>4</v>
      </c>
      <c r="Y1235" s="57">
        <f>VLOOKUP(A1235,'Individual Data'!$K$5:$AC$5544,9,FALSE)</f>
        <v>2019</v>
      </c>
    </row>
    <row r="1236" spans="1:25" ht="15" customHeight="1" x14ac:dyDescent="0.25">
      <c r="A1236" s="197" t="s">
        <v>4788</v>
      </c>
      <c r="B1236" s="197" t="s">
        <v>20083</v>
      </c>
      <c r="C1236" s="198">
        <v>45236</v>
      </c>
      <c r="D1236" s="199">
        <v>4067</v>
      </c>
      <c r="E1236" s="197" t="s">
        <v>19595</v>
      </c>
      <c r="F1236" s="197" t="s">
        <v>19617</v>
      </c>
      <c r="G1236" s="197"/>
      <c r="H1236" s="197">
        <v>81</v>
      </c>
      <c r="I1236" s="197" t="s">
        <v>3085</v>
      </c>
      <c r="J1236" s="197" t="s">
        <v>19596</v>
      </c>
      <c r="K1236" s="57" t="s">
        <v>3196</v>
      </c>
      <c r="M1236" s="199">
        <v>70</v>
      </c>
      <c r="O1236" s="197" t="s">
        <v>20084</v>
      </c>
      <c r="Q1236" s="197" t="s">
        <v>3229</v>
      </c>
      <c r="S1236" s="57">
        <v>1</v>
      </c>
      <c r="T1236" s="197" t="s">
        <v>19598</v>
      </c>
      <c r="U1236" s="57" t="str">
        <f>VLOOKUP(A1236,'Individual Data'!$K$5:$AC$5544,12,FALSE)</f>
        <v>Unassigned</v>
      </c>
      <c r="V1236" s="14">
        <f>IFERROR(LOOKUP(H1236,{30,43,48,53,58,63,68,73,78,83,88,93,97},{42,47,52,57,62,67,72,77,82,87,92,99,100}),999)</f>
        <v>82</v>
      </c>
      <c r="X1236" s="57" t="str">
        <f>VLOOKUP(A1236,'Individual Data'!$K$5:$AC$5544,8,FALSE)</f>
        <v>NA</v>
      </c>
      <c r="Y1236" s="57" t="str">
        <f>VLOOKUP(A1236,'Individual Data'!$K$5:$AC$5544,9,FALSE)</f>
        <v>U</v>
      </c>
    </row>
    <row r="1237" spans="1:25" ht="15" customHeight="1" x14ac:dyDescent="0.25">
      <c r="A1237" s="197" t="s">
        <v>4791</v>
      </c>
      <c r="B1237" s="197" t="s">
        <v>20085</v>
      </c>
      <c r="C1237" s="198">
        <v>45230</v>
      </c>
      <c r="D1237" s="199">
        <v>352</v>
      </c>
      <c r="E1237" s="197" t="s">
        <v>19595</v>
      </c>
      <c r="F1237" s="197" t="s">
        <v>19617</v>
      </c>
      <c r="G1237" s="197"/>
      <c r="H1237" s="197">
        <v>81</v>
      </c>
      <c r="I1237" s="197" t="s">
        <v>3225</v>
      </c>
      <c r="J1237" s="197" t="s">
        <v>17688</v>
      </c>
      <c r="K1237" s="57" t="s">
        <v>3196</v>
      </c>
      <c r="M1237" s="199">
        <v>70</v>
      </c>
      <c r="O1237" s="197" t="s">
        <v>19601</v>
      </c>
      <c r="Q1237" s="197" t="s">
        <v>3229</v>
      </c>
      <c r="S1237" s="57">
        <v>1</v>
      </c>
      <c r="T1237" s="197" t="s">
        <v>3229</v>
      </c>
      <c r="U1237" s="57" t="str">
        <f>VLOOKUP(A1237,'Individual Data'!$K$5:$AC$5544,12,FALSE)</f>
        <v>LFSO</v>
      </c>
      <c r="V1237" s="14">
        <f>IFERROR(LOOKUP(H1237,{30,43,48,53,58,63,68,73,78,83,88,93,97},{42,47,52,57,62,67,72,77,82,87,92,99,100}),999)</f>
        <v>82</v>
      </c>
      <c r="X1237" s="57">
        <f>VLOOKUP(A1237,'Individual Data'!$K$5:$AC$5544,8,FALSE)</f>
        <v>4</v>
      </c>
      <c r="Y1237" s="57">
        <f>VLOOKUP(A1237,'Individual Data'!$K$5:$AC$5544,9,FALSE)</f>
        <v>2019</v>
      </c>
    </row>
    <row r="1238" spans="1:25" ht="15" customHeight="1" x14ac:dyDescent="0.25">
      <c r="A1238" s="197" t="s">
        <v>4794</v>
      </c>
      <c r="B1238" s="197" t="s">
        <v>20086</v>
      </c>
      <c r="C1238" s="198">
        <v>45223</v>
      </c>
      <c r="D1238" s="199">
        <v>87</v>
      </c>
      <c r="E1238" s="197" t="s">
        <v>19595</v>
      </c>
      <c r="F1238" s="197" t="s">
        <v>19617</v>
      </c>
      <c r="G1238" s="197"/>
      <c r="H1238" s="197">
        <v>92</v>
      </c>
      <c r="I1238" s="197" t="s">
        <v>3225</v>
      </c>
      <c r="J1238" s="197" t="s">
        <v>19596</v>
      </c>
      <c r="K1238" s="57" t="s">
        <v>3196</v>
      </c>
      <c r="M1238" s="199">
        <v>70</v>
      </c>
      <c r="O1238" s="197" t="s">
        <v>20087</v>
      </c>
      <c r="Q1238" s="197" t="s">
        <v>3229</v>
      </c>
      <c r="S1238" s="57">
        <v>1</v>
      </c>
      <c r="T1238" s="197" t="s">
        <v>19598</v>
      </c>
      <c r="U1238" s="57" t="str">
        <f>VLOOKUP(A1238,'Individual Data'!$K$5:$AC$5544,12,FALSE)</f>
        <v>BCA1</v>
      </c>
      <c r="V1238" s="14">
        <f>IFERROR(LOOKUP(H1238,{30,43,48,53,58,63,68,73,78,83,88,93,97},{42,47,52,57,62,67,72,77,82,87,92,99,100}),999)</f>
        <v>92</v>
      </c>
      <c r="X1238" s="57">
        <f>VLOOKUP(A1238,'Individual Data'!$K$5:$AC$5544,8,FALSE)</f>
        <v>4</v>
      </c>
      <c r="Y1238" s="57">
        <f>VLOOKUP(A1238,'Individual Data'!$K$5:$AC$5544,9,FALSE)</f>
        <v>2019</v>
      </c>
    </row>
    <row r="1239" spans="1:25" ht="15" customHeight="1" x14ac:dyDescent="0.25">
      <c r="A1239" s="197" t="s">
        <v>4796</v>
      </c>
      <c r="B1239" s="197" t="s">
        <v>20088</v>
      </c>
      <c r="C1239" s="198">
        <v>45230</v>
      </c>
      <c r="D1239" s="199">
        <v>24958</v>
      </c>
      <c r="E1239" s="197" t="s">
        <v>19595</v>
      </c>
      <c r="F1239" s="197" t="s">
        <v>17699</v>
      </c>
      <c r="G1239" s="197"/>
      <c r="H1239" s="197">
        <v>88</v>
      </c>
      <c r="I1239" s="197" t="s">
        <v>3225</v>
      </c>
      <c r="J1239" s="197" t="s">
        <v>19596</v>
      </c>
      <c r="K1239" s="57" t="s">
        <v>3196</v>
      </c>
      <c r="M1239" s="199">
        <v>70</v>
      </c>
      <c r="O1239" s="197" t="s">
        <v>20089</v>
      </c>
      <c r="Q1239" s="197" t="s">
        <v>3229</v>
      </c>
      <c r="S1239" s="57">
        <v>1</v>
      </c>
      <c r="T1239" s="197" t="s">
        <v>3229</v>
      </c>
      <c r="U1239" s="57" t="str">
        <f>VLOOKUP(A1239,'Individual Data'!$K$5:$AC$5544,12,FALSE)</f>
        <v>BCA1</v>
      </c>
      <c r="V1239" s="14">
        <f>IFERROR(LOOKUP(H1239,{30,43,48,53,58,63,68,73,78,83,88,93,97},{42,47,52,57,62,67,72,77,82,87,92,99,100}),999)</f>
        <v>92</v>
      </c>
      <c r="X1239" s="57">
        <f>VLOOKUP(A1239,'Individual Data'!$K$5:$AC$5544,8,FALSE)</f>
        <v>4</v>
      </c>
      <c r="Y1239" s="57">
        <f>VLOOKUP(A1239,'Individual Data'!$K$5:$AC$5544,9,FALSE)</f>
        <v>2019</v>
      </c>
    </row>
    <row r="1240" spans="1:25" ht="15" customHeight="1" x14ac:dyDescent="0.25">
      <c r="A1240" s="197" t="s">
        <v>4799</v>
      </c>
      <c r="B1240" s="197" t="s">
        <v>20090</v>
      </c>
      <c r="C1240" s="198">
        <v>45230</v>
      </c>
      <c r="D1240" s="199">
        <v>361</v>
      </c>
      <c r="E1240" s="197" t="s">
        <v>19595</v>
      </c>
      <c r="F1240" s="197" t="s">
        <v>19617</v>
      </c>
      <c r="G1240" s="197"/>
      <c r="H1240" s="197">
        <v>74</v>
      </c>
      <c r="I1240" s="197" t="s">
        <v>3225</v>
      </c>
      <c r="J1240" s="197" t="s">
        <v>19596</v>
      </c>
      <c r="K1240" s="57" t="s">
        <v>3196</v>
      </c>
      <c r="M1240" s="199">
        <v>70</v>
      </c>
      <c r="O1240" s="197" t="s">
        <v>20091</v>
      </c>
      <c r="Q1240" s="197" t="s">
        <v>3229</v>
      </c>
      <c r="S1240" s="57">
        <v>1</v>
      </c>
      <c r="T1240" s="197" t="s">
        <v>19598</v>
      </c>
      <c r="U1240" s="57" t="str">
        <f>VLOOKUP(A1240,'Individual Data'!$K$5:$AC$5544,12,FALSE)</f>
        <v>PLA1</v>
      </c>
      <c r="V1240" s="14">
        <f>IFERROR(LOOKUP(H1240,{30,43,48,53,58,63,68,73,78,83,88,93,97},{42,47,52,57,62,67,72,77,82,87,92,99,100}),999)</f>
        <v>77</v>
      </c>
      <c r="X1240" s="57">
        <f>VLOOKUP(A1240,'Individual Data'!$K$5:$AC$5544,8,FALSE)</f>
        <v>4</v>
      </c>
      <c r="Y1240" s="57">
        <f>VLOOKUP(A1240,'Individual Data'!$K$5:$AC$5544,9,FALSE)</f>
        <v>2019</v>
      </c>
    </row>
    <row r="1241" spans="1:25" ht="15" customHeight="1" x14ac:dyDescent="0.25">
      <c r="A1241" s="197" t="s">
        <v>4802</v>
      </c>
      <c r="B1241" s="197" t="s">
        <v>20092</v>
      </c>
      <c r="C1241" s="198">
        <v>45223</v>
      </c>
      <c r="D1241" s="199">
        <v>2015</v>
      </c>
      <c r="E1241" s="197" t="s">
        <v>19595</v>
      </c>
      <c r="F1241" s="197" t="s">
        <v>19617</v>
      </c>
      <c r="G1241" s="197"/>
      <c r="H1241" s="197">
        <v>75</v>
      </c>
      <c r="I1241" s="197" t="s">
        <v>3085</v>
      </c>
      <c r="J1241" s="197" t="s">
        <v>19596</v>
      </c>
      <c r="K1241" s="57" t="s">
        <v>3196</v>
      </c>
      <c r="M1241" s="199">
        <v>70</v>
      </c>
      <c r="O1241" s="197" t="s">
        <v>20093</v>
      </c>
      <c r="Q1241" s="197" t="s">
        <v>3229</v>
      </c>
      <c r="S1241" s="57">
        <v>1</v>
      </c>
      <c r="T1241" s="197" t="s">
        <v>19598</v>
      </c>
      <c r="U1241" s="57" t="str">
        <f>VLOOKUP(A1241,'Individual Data'!$K$5:$AC$5544,12,FALSE)</f>
        <v>CJA1</v>
      </c>
      <c r="V1241" s="14">
        <f>IFERROR(LOOKUP(H1241,{30,43,48,53,58,63,68,73,78,83,88,93,97},{42,47,52,57,62,67,72,77,82,87,92,99,100}),999)</f>
        <v>77</v>
      </c>
      <c r="X1241" s="57">
        <f>VLOOKUP(A1241,'Individual Data'!$K$5:$AC$5544,8,FALSE)</f>
        <v>4</v>
      </c>
      <c r="Y1241" s="57">
        <f>VLOOKUP(A1241,'Individual Data'!$K$5:$AC$5544,9,FALSE)</f>
        <v>2019</v>
      </c>
    </row>
    <row r="1242" spans="1:25" ht="15" customHeight="1" x14ac:dyDescent="0.25">
      <c r="A1242" s="197" t="s">
        <v>4805</v>
      </c>
      <c r="B1242" s="197" t="s">
        <v>20094</v>
      </c>
      <c r="C1242" s="198">
        <v>45230</v>
      </c>
      <c r="D1242" s="199">
        <v>3032</v>
      </c>
      <c r="E1242" s="197" t="s">
        <v>19595</v>
      </c>
      <c r="F1242" s="197" t="s">
        <v>19617</v>
      </c>
      <c r="G1242" s="197"/>
      <c r="H1242" s="197">
        <v>83</v>
      </c>
      <c r="I1242" s="197" t="s">
        <v>3085</v>
      </c>
      <c r="J1242" s="197" t="s">
        <v>19596</v>
      </c>
      <c r="K1242" s="57" t="s">
        <v>3196</v>
      </c>
      <c r="M1242" s="199">
        <v>70</v>
      </c>
      <c r="O1242" s="197" t="s">
        <v>20095</v>
      </c>
      <c r="Q1242" s="197" t="s">
        <v>3229</v>
      </c>
      <c r="S1242" s="57">
        <v>1</v>
      </c>
      <c r="T1242" s="197" t="s">
        <v>19598</v>
      </c>
      <c r="U1242" s="57" t="str">
        <f>VLOOKUP(A1242,'Individual Data'!$K$5:$AC$5544,12,FALSE)</f>
        <v>IPCSR</v>
      </c>
      <c r="V1242" s="14">
        <f>IFERROR(LOOKUP(H1242,{30,43,48,53,58,63,68,73,78,83,88,93,97},{42,47,52,57,62,67,72,77,82,87,92,99,100}),999)</f>
        <v>87</v>
      </c>
      <c r="X1242" s="57">
        <f>VLOOKUP(A1242,'Individual Data'!$K$5:$AC$5544,8,FALSE)</f>
        <v>4</v>
      </c>
      <c r="Y1242" s="57">
        <f>VLOOKUP(A1242,'Individual Data'!$K$5:$AC$5544,9,FALSE)</f>
        <v>2019</v>
      </c>
    </row>
    <row r="1243" spans="1:25" ht="15" customHeight="1" x14ac:dyDescent="0.25">
      <c r="A1243" s="197" t="s">
        <v>4808</v>
      </c>
      <c r="B1243" s="197" t="s">
        <v>20096</v>
      </c>
      <c r="C1243" s="198">
        <v>45216</v>
      </c>
      <c r="D1243" s="199">
        <v>2</v>
      </c>
      <c r="E1243" s="197" t="s">
        <v>19595</v>
      </c>
      <c r="F1243" s="197" t="s">
        <v>19617</v>
      </c>
      <c r="G1243" s="197"/>
      <c r="H1243" s="197">
        <v>92</v>
      </c>
      <c r="I1243" s="197" t="s">
        <v>3225</v>
      </c>
      <c r="J1243" s="197" t="s">
        <v>17688</v>
      </c>
      <c r="K1243" s="229" t="s">
        <v>3228</v>
      </c>
      <c r="M1243" s="199">
        <v>70</v>
      </c>
      <c r="O1243" s="197" t="s">
        <v>19601</v>
      </c>
      <c r="Q1243" s="197" t="s">
        <v>3229</v>
      </c>
      <c r="S1243" s="57">
        <v>1</v>
      </c>
      <c r="T1243" s="197" t="s">
        <v>3229</v>
      </c>
      <c r="U1243" s="57" t="str">
        <f>VLOOKUP(A1243,'Individual Data'!$K$5:$AC$5544,12,FALSE)</f>
        <v>LFYO</v>
      </c>
      <c r="V1243" s="14">
        <f>IFERROR(LOOKUP(H1243,{30,43,48,53,58,63,68,73,78,83,88,93,97},{42,47,52,57,62,67,72,77,82,87,92,99,100}),999)</f>
        <v>92</v>
      </c>
      <c r="X1243" s="57">
        <f>VLOOKUP(A1243,'Individual Data'!$K$5:$AC$5544,8,FALSE)</f>
        <v>5</v>
      </c>
      <c r="Y1243" s="57">
        <f>VLOOKUP(A1243,'Individual Data'!$K$5:$AC$5544,9,FALSE)</f>
        <v>2018</v>
      </c>
    </row>
    <row r="1244" spans="1:25" ht="15" customHeight="1" x14ac:dyDescent="0.25">
      <c r="A1244" s="197" t="s">
        <v>4811</v>
      </c>
      <c r="B1244" s="197" t="s">
        <v>20097</v>
      </c>
      <c r="C1244" s="198">
        <v>45216</v>
      </c>
      <c r="D1244" s="199">
        <v>44</v>
      </c>
      <c r="E1244" s="197" t="s">
        <v>19595</v>
      </c>
      <c r="F1244" s="197" t="s">
        <v>19617</v>
      </c>
      <c r="G1244" s="197"/>
      <c r="H1244" s="197">
        <v>90</v>
      </c>
      <c r="I1244" s="197" t="s">
        <v>3225</v>
      </c>
      <c r="J1244" s="197" t="s">
        <v>19596</v>
      </c>
      <c r="K1244" s="228" t="s">
        <v>3196</v>
      </c>
      <c r="M1244" s="199">
        <v>70</v>
      </c>
      <c r="O1244" s="197" t="s">
        <v>20098</v>
      </c>
      <c r="Q1244" s="197" t="s">
        <v>3229</v>
      </c>
      <c r="S1244" s="57">
        <v>1</v>
      </c>
      <c r="T1244" s="197" t="s">
        <v>3229</v>
      </c>
      <c r="U1244" s="57" t="str">
        <f>VLOOKUP(A1244,'Individual Data'!$K$5:$AC$5544,12,FALSE)</f>
        <v>BCA1</v>
      </c>
      <c r="V1244" s="14">
        <f>IFERROR(LOOKUP(H1244,{30,43,48,53,58,63,68,73,78,83,88,93,97},{42,47,52,57,62,67,72,77,82,87,92,99,100}),999)</f>
        <v>92</v>
      </c>
      <c r="X1244" s="57">
        <f>VLOOKUP(A1244,'Individual Data'!$K$5:$AC$5544,8,FALSE)</f>
        <v>4</v>
      </c>
      <c r="Y1244" s="57">
        <f>VLOOKUP(A1244,'Individual Data'!$K$5:$AC$5544,9,FALSE)</f>
        <v>2019</v>
      </c>
    </row>
    <row r="1245" spans="1:25" ht="15" customHeight="1" x14ac:dyDescent="0.25">
      <c r="A1245" s="197" t="s">
        <v>4814</v>
      </c>
      <c r="B1245" s="197" t="s">
        <v>20099</v>
      </c>
      <c r="C1245" s="198">
        <v>45243</v>
      </c>
      <c r="D1245" s="199">
        <v>5132</v>
      </c>
      <c r="E1245" s="197" t="s">
        <v>19595</v>
      </c>
      <c r="F1245" s="197" t="s">
        <v>19617</v>
      </c>
      <c r="G1245" s="197"/>
      <c r="H1245" s="197">
        <v>84</v>
      </c>
      <c r="I1245" s="197" t="s">
        <v>3085</v>
      </c>
      <c r="J1245" s="197" t="s">
        <v>17688</v>
      </c>
      <c r="K1245" s="229" t="s">
        <v>3228</v>
      </c>
      <c r="M1245" s="199">
        <v>70</v>
      </c>
      <c r="O1245" s="197" t="s">
        <v>19601</v>
      </c>
      <c r="Q1245" s="197" t="s">
        <v>3229</v>
      </c>
      <c r="S1245" s="57">
        <v>1</v>
      </c>
      <c r="T1245" s="197" t="s">
        <v>3229</v>
      </c>
      <c r="U1245" s="57" t="str">
        <f>VLOOKUP(A1245,'Individual Data'!$K$5:$AC$5544,12,FALSE)</f>
        <v>LFYO</v>
      </c>
      <c r="V1245" s="14">
        <f>IFERROR(LOOKUP(H1245,{30,43,48,53,58,63,68,73,78,83,88,93,97},{42,47,52,57,62,67,72,77,82,87,92,99,100}),999)</f>
        <v>87</v>
      </c>
      <c r="X1245" s="57">
        <f>VLOOKUP(A1245,'Individual Data'!$K$5:$AC$5544,8,FALSE)</f>
        <v>5</v>
      </c>
      <c r="Y1245" s="57">
        <f>VLOOKUP(A1245,'Individual Data'!$K$5:$AC$5544,9,FALSE)</f>
        <v>2018</v>
      </c>
    </row>
    <row r="1246" spans="1:25" ht="15" customHeight="1" x14ac:dyDescent="0.25">
      <c r="A1246" s="197" t="s">
        <v>4816</v>
      </c>
      <c r="B1246" s="197" t="s">
        <v>20100</v>
      </c>
      <c r="C1246" s="198">
        <v>45223</v>
      </c>
      <c r="D1246" s="199">
        <v>2071</v>
      </c>
      <c r="E1246" s="197" t="s">
        <v>19595</v>
      </c>
      <c r="F1246" s="197" t="s">
        <v>19617</v>
      </c>
      <c r="G1246" s="197"/>
      <c r="H1246" s="197">
        <v>84</v>
      </c>
      <c r="I1246" s="197" t="s">
        <v>3085</v>
      </c>
      <c r="J1246" s="197" t="s">
        <v>19596</v>
      </c>
      <c r="K1246" s="228" t="s">
        <v>3196</v>
      </c>
      <c r="M1246" s="199">
        <v>70</v>
      </c>
      <c r="O1246" s="197" t="s">
        <v>20101</v>
      </c>
      <c r="Q1246" s="197" t="s">
        <v>3229</v>
      </c>
      <c r="S1246" s="57">
        <v>1</v>
      </c>
      <c r="T1246" s="197" t="s">
        <v>19598</v>
      </c>
      <c r="U1246" s="57" t="str">
        <f>VLOOKUP(A1246,'Individual Data'!$K$5:$AC$5544,12,FALSE)</f>
        <v>NPTH</v>
      </c>
      <c r="V1246" s="14">
        <f>IFERROR(LOOKUP(H1246,{30,43,48,53,58,63,68,73,78,83,88,93,97},{42,47,52,57,62,67,72,77,82,87,92,99,100}),999)</f>
        <v>87</v>
      </c>
      <c r="X1246" s="57">
        <f>VLOOKUP(A1246,'Individual Data'!$K$5:$AC$5544,8,FALSE)</f>
        <v>4</v>
      </c>
      <c r="Y1246" s="57">
        <f>VLOOKUP(A1246,'Individual Data'!$K$5:$AC$5544,9,FALSE)</f>
        <v>2019</v>
      </c>
    </row>
    <row r="1247" spans="1:25" ht="15" customHeight="1" x14ac:dyDescent="0.25">
      <c r="A1247" s="197" t="s">
        <v>4820</v>
      </c>
      <c r="B1247" s="197" t="s">
        <v>20102</v>
      </c>
      <c r="C1247" s="198">
        <v>45230</v>
      </c>
      <c r="D1247" s="199">
        <v>306</v>
      </c>
      <c r="E1247" s="197" t="s">
        <v>19595</v>
      </c>
      <c r="F1247" s="197" t="s">
        <v>19617</v>
      </c>
      <c r="G1247" s="197"/>
      <c r="H1247" s="197">
        <v>83</v>
      </c>
      <c r="I1247" s="197" t="s">
        <v>3225</v>
      </c>
      <c r="J1247" s="197" t="s">
        <v>19596</v>
      </c>
      <c r="K1247" s="57" t="s">
        <v>3196</v>
      </c>
      <c r="M1247" s="199">
        <v>70</v>
      </c>
      <c r="O1247" s="197" t="s">
        <v>20103</v>
      </c>
      <c r="Q1247" s="197" t="s">
        <v>3229</v>
      </c>
      <c r="S1247" s="57">
        <v>1</v>
      </c>
      <c r="T1247" s="197" t="s">
        <v>19598</v>
      </c>
      <c r="U1247" s="57" t="str">
        <f>VLOOKUP(A1247,'Individual Data'!$K$5:$AC$5544,12,FALSE)</f>
        <v>BCA1</v>
      </c>
      <c r="V1247" s="14">
        <f>IFERROR(LOOKUP(H1247,{30,43,48,53,58,63,68,73,78,83,88,93,97},{42,47,52,57,62,67,72,77,82,87,92,99,100}),999)</f>
        <v>87</v>
      </c>
      <c r="X1247" s="57">
        <f>VLOOKUP(A1247,'Individual Data'!$K$5:$AC$5544,8,FALSE)</f>
        <v>4</v>
      </c>
      <c r="Y1247" s="57">
        <f>VLOOKUP(A1247,'Individual Data'!$K$5:$AC$5544,9,FALSE)</f>
        <v>2019</v>
      </c>
    </row>
    <row r="1248" spans="1:25" ht="15" customHeight="1" x14ac:dyDescent="0.25">
      <c r="A1248" s="197" t="s">
        <v>4823</v>
      </c>
      <c r="B1248" s="197" t="s">
        <v>20104</v>
      </c>
      <c r="C1248" s="198">
        <v>45243</v>
      </c>
      <c r="D1248" s="199">
        <v>646</v>
      </c>
      <c r="E1248" s="197" t="s">
        <v>19595</v>
      </c>
      <c r="F1248" s="197" t="s">
        <v>19617</v>
      </c>
      <c r="G1248" s="197"/>
      <c r="H1248" s="197">
        <v>86</v>
      </c>
      <c r="I1248" s="197" t="s">
        <v>3225</v>
      </c>
      <c r="J1248" s="197" t="s">
        <v>19596</v>
      </c>
      <c r="K1248" s="57" t="s">
        <v>3196</v>
      </c>
      <c r="M1248" s="199">
        <v>70</v>
      </c>
      <c r="O1248" s="197" t="s">
        <v>20105</v>
      </c>
      <c r="Q1248" s="197" t="s">
        <v>3229</v>
      </c>
      <c r="S1248" s="57">
        <v>1</v>
      </c>
      <c r="T1248" s="197" t="s">
        <v>19598</v>
      </c>
      <c r="U1248" s="57" t="str">
        <f>VLOOKUP(A1248,'Individual Data'!$K$5:$AC$5544,12,FALSE)</f>
        <v>Unassigned</v>
      </c>
      <c r="V1248" s="14">
        <f>IFERROR(LOOKUP(H1248,{30,43,48,53,58,63,68,73,78,83,88,93,97},{42,47,52,57,62,67,72,77,82,87,92,99,100}),999)</f>
        <v>87</v>
      </c>
      <c r="X1248" s="57" t="str">
        <f>VLOOKUP(A1248,'Individual Data'!$K$5:$AC$5544,8,FALSE)</f>
        <v>NA</v>
      </c>
      <c r="Y1248" s="57" t="str">
        <f>VLOOKUP(A1248,'Individual Data'!$K$5:$AC$5544,9,FALSE)</f>
        <v>U</v>
      </c>
    </row>
    <row r="1249" spans="1:25" ht="15" customHeight="1" x14ac:dyDescent="0.25">
      <c r="A1249" s="197" t="s">
        <v>4826</v>
      </c>
      <c r="B1249" s="197" t="s">
        <v>20106</v>
      </c>
      <c r="C1249" s="198">
        <v>45230</v>
      </c>
      <c r="D1249" s="199">
        <v>3016</v>
      </c>
      <c r="E1249" s="197" t="s">
        <v>19595</v>
      </c>
      <c r="F1249" s="197" t="s">
        <v>19617</v>
      </c>
      <c r="G1249" s="197"/>
      <c r="H1249" s="197">
        <v>89</v>
      </c>
      <c r="I1249" s="197" t="s">
        <v>3085</v>
      </c>
      <c r="J1249" s="197" t="s">
        <v>19596</v>
      </c>
      <c r="K1249" s="57" t="s">
        <v>3196</v>
      </c>
      <c r="M1249" s="199">
        <v>70</v>
      </c>
      <c r="O1249" s="197" t="s">
        <v>20107</v>
      </c>
      <c r="Q1249" s="197" t="s">
        <v>3229</v>
      </c>
      <c r="S1249" s="57">
        <v>1</v>
      </c>
      <c r="T1249" s="197" t="s">
        <v>19598</v>
      </c>
      <c r="U1249" s="57" t="str">
        <f>VLOOKUP(A1249,'Individual Data'!$K$5:$AC$5544,12,FALSE)</f>
        <v>LFSO</v>
      </c>
      <c r="V1249" s="14">
        <f>IFERROR(LOOKUP(H1249,{30,43,48,53,58,63,68,73,78,83,88,93,97},{42,47,52,57,62,67,72,77,82,87,92,99,100}),999)</f>
        <v>92</v>
      </c>
      <c r="X1249" s="57">
        <f>VLOOKUP(A1249,'Individual Data'!$K$5:$AC$5544,8,FALSE)</f>
        <v>4</v>
      </c>
      <c r="Y1249" s="57">
        <f>VLOOKUP(A1249,'Individual Data'!$K$5:$AC$5544,9,FALSE)</f>
        <v>2019</v>
      </c>
    </row>
    <row r="1250" spans="1:25" ht="15" customHeight="1" x14ac:dyDescent="0.25">
      <c r="A1250" s="197" t="s">
        <v>4831</v>
      </c>
      <c r="B1250" s="197" t="s">
        <v>20108</v>
      </c>
      <c r="C1250" s="198">
        <v>45230</v>
      </c>
      <c r="D1250" s="199">
        <v>305</v>
      </c>
      <c r="E1250" s="197" t="s">
        <v>19595</v>
      </c>
      <c r="F1250" s="197" t="s">
        <v>19617</v>
      </c>
      <c r="G1250" s="197"/>
      <c r="H1250" s="197">
        <v>88</v>
      </c>
      <c r="I1250" s="197" t="s">
        <v>3225</v>
      </c>
      <c r="J1250" s="197" t="s">
        <v>19596</v>
      </c>
      <c r="K1250" s="57" t="s">
        <v>3196</v>
      </c>
      <c r="M1250" s="199">
        <v>70</v>
      </c>
      <c r="O1250" s="197" t="s">
        <v>20109</v>
      </c>
      <c r="Q1250" s="197" t="s">
        <v>3229</v>
      </c>
      <c r="S1250" s="57">
        <v>1</v>
      </c>
      <c r="T1250" s="197" t="s">
        <v>19598</v>
      </c>
      <c r="U1250" s="57" t="str">
        <f>VLOOKUP(A1250,'Individual Data'!$K$5:$AC$5544,12,FALSE)</f>
        <v>LFSO</v>
      </c>
      <c r="V1250" s="14">
        <f>IFERROR(LOOKUP(H1250,{30,43,48,53,58,63,68,73,78,83,88,93,97},{42,47,52,57,62,67,72,77,82,87,92,99,100}),999)</f>
        <v>92</v>
      </c>
      <c r="X1250" s="57">
        <f>VLOOKUP(A1250,'Individual Data'!$K$5:$AC$5544,8,FALSE)</f>
        <v>4</v>
      </c>
      <c r="Y1250" s="57">
        <f>VLOOKUP(A1250,'Individual Data'!$K$5:$AC$5544,9,FALSE)</f>
        <v>2019</v>
      </c>
    </row>
    <row r="1251" spans="1:25" ht="15" customHeight="1" x14ac:dyDescent="0.25">
      <c r="A1251" s="197" t="s">
        <v>4834</v>
      </c>
      <c r="B1251" s="197" t="s">
        <v>20110</v>
      </c>
      <c r="C1251" s="198">
        <v>45216</v>
      </c>
      <c r="D1251" s="199">
        <v>1039</v>
      </c>
      <c r="E1251" s="197" t="s">
        <v>19595</v>
      </c>
      <c r="F1251" s="197" t="s">
        <v>19617</v>
      </c>
      <c r="G1251" s="197"/>
      <c r="H1251" s="197">
        <v>73.5</v>
      </c>
      <c r="I1251" s="197" t="s">
        <v>3085</v>
      </c>
      <c r="J1251" s="197" t="s">
        <v>19596</v>
      </c>
      <c r="K1251" s="57" t="s">
        <v>3196</v>
      </c>
      <c r="M1251" s="199">
        <v>70</v>
      </c>
      <c r="O1251" s="197" t="s">
        <v>20111</v>
      </c>
      <c r="Q1251" s="197" t="s">
        <v>3229</v>
      </c>
      <c r="S1251" s="57">
        <v>1</v>
      </c>
      <c r="T1251" s="197" t="s">
        <v>19598</v>
      </c>
      <c r="U1251" s="57" t="str">
        <f>VLOOKUP(A1251,'Individual Data'!$K$5:$AC$5544,12,FALSE)</f>
        <v>PLA1</v>
      </c>
      <c r="V1251" s="14">
        <f>IFERROR(LOOKUP(H1251,{30,43,48,53,58,63,68,73,78,83,88,93,97},{42,47,52,57,62,67,72,77,82,87,92,99,100}),999)</f>
        <v>77</v>
      </c>
      <c r="X1251" s="57">
        <f>VLOOKUP(A1251,'Individual Data'!$K$5:$AC$5544,8,FALSE)</f>
        <v>4</v>
      </c>
      <c r="Y1251" s="57">
        <f>VLOOKUP(A1251,'Individual Data'!$K$5:$AC$5544,9,FALSE)</f>
        <v>2019</v>
      </c>
    </row>
    <row r="1252" spans="1:25" ht="15" customHeight="1" x14ac:dyDescent="0.25">
      <c r="A1252" s="197" t="s">
        <v>4837</v>
      </c>
      <c r="B1252" s="197" t="s">
        <v>20112</v>
      </c>
      <c r="C1252" s="198">
        <v>45223</v>
      </c>
      <c r="D1252" s="199">
        <v>110</v>
      </c>
      <c r="E1252" s="197" t="s">
        <v>19595</v>
      </c>
      <c r="F1252" s="197" t="s">
        <v>19617</v>
      </c>
      <c r="G1252" s="197"/>
      <c r="H1252" s="197">
        <v>95</v>
      </c>
      <c r="I1252" s="197" t="s">
        <v>3225</v>
      </c>
      <c r="J1252" s="197" t="s">
        <v>19596</v>
      </c>
      <c r="K1252" s="57" t="s">
        <v>3196</v>
      </c>
      <c r="M1252" s="199">
        <v>70</v>
      </c>
      <c r="O1252" s="197" t="s">
        <v>20113</v>
      </c>
      <c r="Q1252" s="197" t="s">
        <v>3229</v>
      </c>
      <c r="S1252" s="57">
        <v>1</v>
      </c>
      <c r="T1252" s="197" t="s">
        <v>19598</v>
      </c>
      <c r="U1252" s="57" t="str">
        <f>VLOOKUP(A1252,'Individual Data'!$K$5:$AC$5544,12,FALSE)</f>
        <v>PLA1</v>
      </c>
      <c r="V1252" s="14">
        <f>IFERROR(LOOKUP(H1252,{30,43,48,53,58,63,68,73,78,83,88,93,97},{42,47,52,57,62,67,72,77,82,87,92,99,100}),999)</f>
        <v>99</v>
      </c>
      <c r="X1252" s="57">
        <f>VLOOKUP(A1252,'Individual Data'!$K$5:$AC$5544,8,FALSE)</f>
        <v>4</v>
      </c>
      <c r="Y1252" s="57">
        <f>VLOOKUP(A1252,'Individual Data'!$K$5:$AC$5544,9,FALSE)</f>
        <v>2019</v>
      </c>
    </row>
    <row r="1253" spans="1:25" ht="15" customHeight="1" x14ac:dyDescent="0.25">
      <c r="A1253" s="197" t="s">
        <v>4840</v>
      </c>
      <c r="B1253" s="197" t="s">
        <v>20114</v>
      </c>
      <c r="C1253" s="198">
        <v>45223</v>
      </c>
      <c r="D1253" s="199">
        <v>2033</v>
      </c>
      <c r="E1253" s="197" t="s">
        <v>19595</v>
      </c>
      <c r="F1253" s="197" t="s">
        <v>19617</v>
      </c>
      <c r="G1253" s="197"/>
      <c r="H1253" s="197">
        <v>83</v>
      </c>
      <c r="I1253" s="197" t="s">
        <v>3085</v>
      </c>
      <c r="J1253" s="197" t="s">
        <v>17688</v>
      </c>
      <c r="K1253" s="229" t="s">
        <v>3228</v>
      </c>
      <c r="M1253" s="199">
        <v>70</v>
      </c>
      <c r="O1253" s="197" t="s">
        <v>19601</v>
      </c>
      <c r="Q1253" s="197" t="s">
        <v>3229</v>
      </c>
      <c r="S1253" s="57">
        <v>1</v>
      </c>
      <c r="T1253" s="197" t="s">
        <v>3229</v>
      </c>
      <c r="U1253" s="57" t="str">
        <f>VLOOKUP(A1253,'Individual Data'!$K$5:$AC$5544,12,FALSE)</f>
        <v>LFSO</v>
      </c>
      <c r="V1253" s="14">
        <f>IFERROR(LOOKUP(H1253,{30,43,48,53,58,63,68,73,78,83,88,93,97},{42,47,52,57,62,67,72,77,82,87,92,99,100}),999)</f>
        <v>87</v>
      </c>
      <c r="X1253" s="57">
        <f>VLOOKUP(A1253,'Individual Data'!$K$5:$AC$5544,8,FALSE)</f>
        <v>4</v>
      </c>
      <c r="Y1253" s="57">
        <f>VLOOKUP(A1253,'Individual Data'!$K$5:$AC$5544,9,FALSE)</f>
        <v>2019</v>
      </c>
    </row>
    <row r="1254" spans="1:25" ht="15" customHeight="1" x14ac:dyDescent="0.25">
      <c r="A1254" s="197" t="s">
        <v>4843</v>
      </c>
      <c r="B1254" s="197" t="s">
        <v>20115</v>
      </c>
      <c r="C1254" s="198">
        <v>45223</v>
      </c>
      <c r="D1254" s="199">
        <v>2032</v>
      </c>
      <c r="E1254" s="197" t="s">
        <v>19595</v>
      </c>
      <c r="F1254" s="197" t="s">
        <v>19617</v>
      </c>
      <c r="G1254" s="197"/>
      <c r="H1254" s="197">
        <v>89</v>
      </c>
      <c r="I1254" s="197" t="s">
        <v>3085</v>
      </c>
      <c r="J1254" s="197" t="s">
        <v>19596</v>
      </c>
      <c r="K1254" s="228" t="s">
        <v>3196</v>
      </c>
      <c r="M1254" s="199">
        <v>70</v>
      </c>
      <c r="O1254" s="197" t="s">
        <v>20116</v>
      </c>
      <c r="Q1254" s="197" t="s">
        <v>3229</v>
      </c>
      <c r="S1254" s="57">
        <v>1</v>
      </c>
      <c r="T1254" s="197" t="s">
        <v>19598</v>
      </c>
      <c r="U1254" s="57" t="str">
        <f>VLOOKUP(A1254,'Individual Data'!$K$5:$AC$5544,12,FALSE)</f>
        <v>Unassigned</v>
      </c>
      <c r="V1254" s="14">
        <f>IFERROR(LOOKUP(H1254,{30,43,48,53,58,63,68,73,78,83,88,93,97},{42,47,52,57,62,67,72,77,82,87,92,99,100}),999)</f>
        <v>92</v>
      </c>
      <c r="X1254" s="57" t="str">
        <f>VLOOKUP(A1254,'Individual Data'!$K$5:$AC$5544,8,FALSE)</f>
        <v>NA</v>
      </c>
      <c r="Y1254" s="57" t="str">
        <f>VLOOKUP(A1254,'Individual Data'!$K$5:$AC$5544,9,FALSE)</f>
        <v>U</v>
      </c>
    </row>
    <row r="1255" spans="1:25" ht="15" customHeight="1" x14ac:dyDescent="0.25">
      <c r="A1255" s="197" t="s">
        <v>4846</v>
      </c>
      <c r="B1255" s="197" t="s">
        <v>20117</v>
      </c>
      <c r="C1255" s="198">
        <v>45223</v>
      </c>
      <c r="D1255" s="199">
        <v>119</v>
      </c>
      <c r="E1255" s="197" t="s">
        <v>19595</v>
      </c>
      <c r="F1255" s="197" t="s">
        <v>19617</v>
      </c>
      <c r="G1255" s="197"/>
      <c r="H1255" s="197">
        <v>86</v>
      </c>
      <c r="I1255" s="197" t="s">
        <v>3225</v>
      </c>
      <c r="J1255" s="197" t="s">
        <v>19596</v>
      </c>
      <c r="K1255" s="57" t="s">
        <v>3196</v>
      </c>
      <c r="M1255" s="199">
        <v>70</v>
      </c>
      <c r="O1255" s="197" t="s">
        <v>20118</v>
      </c>
      <c r="Q1255" s="197" t="s">
        <v>3229</v>
      </c>
      <c r="S1255" s="57">
        <v>1</v>
      </c>
      <c r="T1255" s="197" t="s">
        <v>19598</v>
      </c>
      <c r="U1255" s="57" t="str">
        <f>VLOOKUP(A1255,'Individual Data'!$K$5:$AC$5544,12,FALSE)</f>
        <v>LGA</v>
      </c>
      <c r="V1255" s="14">
        <f>IFERROR(LOOKUP(H1255,{30,43,48,53,58,63,68,73,78,83,88,93,97},{42,47,52,57,62,67,72,77,82,87,92,99,100}),999)</f>
        <v>87</v>
      </c>
      <c r="X1255" s="57">
        <f>VLOOKUP(A1255,'Individual Data'!$K$5:$AC$5544,8,FALSE)</f>
        <v>4</v>
      </c>
      <c r="Y1255" s="57">
        <f>VLOOKUP(A1255,'Individual Data'!$K$5:$AC$5544,9,FALSE)</f>
        <v>2019</v>
      </c>
    </row>
    <row r="1256" spans="1:25" ht="15" customHeight="1" x14ac:dyDescent="0.25">
      <c r="A1256" s="197" t="s">
        <v>4853</v>
      </c>
      <c r="B1256" s="197" t="s">
        <v>20119</v>
      </c>
      <c r="C1256" s="198">
        <v>45236</v>
      </c>
      <c r="D1256" s="199">
        <v>501</v>
      </c>
      <c r="E1256" s="197" t="s">
        <v>19595</v>
      </c>
      <c r="F1256" s="197" t="s">
        <v>19617</v>
      </c>
      <c r="G1256" s="197"/>
      <c r="H1256" s="197">
        <v>72</v>
      </c>
      <c r="I1256" s="197" t="s">
        <v>3225</v>
      </c>
      <c r="J1256" s="197" t="s">
        <v>19596</v>
      </c>
      <c r="K1256" s="57" t="s">
        <v>3196</v>
      </c>
      <c r="M1256" s="199">
        <v>70</v>
      </c>
      <c r="O1256" s="197" t="s">
        <v>20120</v>
      </c>
      <c r="Q1256" s="197" t="s">
        <v>3229</v>
      </c>
      <c r="S1256" s="57">
        <v>1</v>
      </c>
      <c r="T1256" s="197" t="s">
        <v>19957</v>
      </c>
      <c r="U1256" s="57" t="str">
        <f>VLOOKUP(A1256,'Individual Data'!$K$5:$AC$5544,12,FALSE)</f>
        <v>IPCSR</v>
      </c>
      <c r="V1256" s="14">
        <f>IFERROR(LOOKUP(H1256,{30,43,48,53,58,63,68,73,78,83,88,93,97},{42,47,52,57,62,67,72,77,82,87,92,99,100}),999)</f>
        <v>72</v>
      </c>
      <c r="X1256" s="57">
        <f>VLOOKUP(A1256,'Individual Data'!$K$5:$AC$5544,8,FALSE)</f>
        <v>4</v>
      </c>
      <c r="Y1256" s="57">
        <f>VLOOKUP(A1256,'Individual Data'!$K$5:$AC$5544,9,FALSE)</f>
        <v>2019</v>
      </c>
    </row>
    <row r="1257" spans="1:25" ht="15" customHeight="1" x14ac:dyDescent="0.25">
      <c r="A1257" s="197" t="s">
        <v>4857</v>
      </c>
      <c r="B1257" s="197" t="s">
        <v>20121</v>
      </c>
      <c r="C1257" s="198">
        <v>45223</v>
      </c>
      <c r="D1257" s="199">
        <v>107</v>
      </c>
      <c r="E1257" s="197" t="s">
        <v>19595</v>
      </c>
      <c r="F1257" s="197" t="s">
        <v>17874</v>
      </c>
      <c r="G1257" s="197"/>
      <c r="H1257" s="197">
        <v>79</v>
      </c>
      <c r="I1257" s="197" t="s">
        <v>3225</v>
      </c>
      <c r="J1257" s="197" t="s">
        <v>19596</v>
      </c>
      <c r="K1257" s="57" t="s">
        <v>3196</v>
      </c>
      <c r="M1257" s="199">
        <v>70</v>
      </c>
      <c r="O1257" s="197" t="s">
        <v>20122</v>
      </c>
      <c r="Q1257" s="197" t="s">
        <v>3229</v>
      </c>
      <c r="S1257" s="57">
        <v>1</v>
      </c>
      <c r="T1257" s="197" t="s">
        <v>3229</v>
      </c>
      <c r="U1257" s="57" t="str">
        <f>VLOOKUP(A1257,'Individual Data'!$K$5:$AC$5544,12,FALSE)</f>
        <v>Unassigned</v>
      </c>
      <c r="V1257" s="14">
        <f>IFERROR(LOOKUP(H1257,{30,43,48,53,58,63,68,73,78,83,88,93,97},{42,47,52,57,62,67,72,77,82,87,92,99,100}),999)</f>
        <v>82</v>
      </c>
      <c r="X1257" s="57" t="str">
        <f>VLOOKUP(A1257,'Individual Data'!$K$5:$AC$5544,8,FALSE)</f>
        <v>NA</v>
      </c>
      <c r="Y1257" s="57" t="str">
        <f>VLOOKUP(A1257,'Individual Data'!$K$5:$AC$5544,9,FALSE)</f>
        <v>U</v>
      </c>
    </row>
    <row r="1258" spans="1:25" ht="15" customHeight="1" x14ac:dyDescent="0.25">
      <c r="A1258" s="197" t="s">
        <v>4860</v>
      </c>
      <c r="B1258" s="197" t="s">
        <v>20123</v>
      </c>
      <c r="C1258" s="198">
        <v>45236</v>
      </c>
      <c r="D1258" s="199">
        <v>487</v>
      </c>
      <c r="E1258" s="197" t="s">
        <v>19595</v>
      </c>
      <c r="F1258" s="197" t="s">
        <v>19617</v>
      </c>
      <c r="G1258" s="197"/>
      <c r="H1258" s="197">
        <v>81</v>
      </c>
      <c r="I1258" s="197" t="s">
        <v>3225</v>
      </c>
      <c r="J1258" s="197" t="s">
        <v>19596</v>
      </c>
      <c r="K1258" s="57" t="s">
        <v>3196</v>
      </c>
      <c r="M1258" s="199">
        <v>70</v>
      </c>
      <c r="O1258" s="197" t="s">
        <v>20124</v>
      </c>
      <c r="Q1258" s="197" t="s">
        <v>3229</v>
      </c>
      <c r="S1258" s="57">
        <v>1</v>
      </c>
      <c r="T1258" s="197" t="s">
        <v>19598</v>
      </c>
      <c r="U1258" s="57" t="str">
        <f>VLOOKUP(A1258,'Individual Data'!$K$5:$AC$5544,12,FALSE)</f>
        <v>NLVA</v>
      </c>
      <c r="V1258" s="14">
        <f>IFERROR(LOOKUP(H1258,{30,43,48,53,58,63,68,73,78,83,88,93,97},{42,47,52,57,62,67,72,77,82,87,92,99,100}),999)</f>
        <v>82</v>
      </c>
      <c r="X1258" s="57">
        <f>VLOOKUP(A1258,'Individual Data'!$K$5:$AC$5544,8,FALSE)</f>
        <v>4</v>
      </c>
      <c r="Y1258" s="57">
        <f>VLOOKUP(A1258,'Individual Data'!$K$5:$AC$5544,9,FALSE)</f>
        <v>2019</v>
      </c>
    </row>
    <row r="1259" spans="1:25" ht="15" customHeight="1" x14ac:dyDescent="0.25">
      <c r="A1259" s="197" t="s">
        <v>4864</v>
      </c>
      <c r="B1259" s="197" t="s">
        <v>20125</v>
      </c>
      <c r="C1259" s="198">
        <v>45178</v>
      </c>
      <c r="D1259" s="199">
        <v>24520</v>
      </c>
      <c r="E1259" s="197" t="s">
        <v>19595</v>
      </c>
      <c r="F1259" s="197" t="s">
        <v>17699</v>
      </c>
      <c r="G1259" s="197"/>
      <c r="H1259" s="197">
        <v>91</v>
      </c>
      <c r="I1259" s="197" t="s">
        <v>3225</v>
      </c>
      <c r="J1259" s="197" t="s">
        <v>19596</v>
      </c>
      <c r="K1259" s="57" t="s">
        <v>3196</v>
      </c>
      <c r="M1259" s="199">
        <v>70</v>
      </c>
      <c r="O1259" s="197" t="s">
        <v>20126</v>
      </c>
      <c r="Q1259" s="197" t="s">
        <v>3229</v>
      </c>
      <c r="S1259" s="57">
        <v>1</v>
      </c>
      <c r="T1259" s="197" t="s">
        <v>3229</v>
      </c>
      <c r="U1259" s="57" t="str">
        <f>VLOOKUP(A1259,'Individual Data'!$K$5:$AC$5544,12,FALSE)</f>
        <v>Unassigned</v>
      </c>
      <c r="V1259" s="14">
        <f>IFERROR(LOOKUP(H1259,{30,43,48,53,58,63,68,73,78,83,88,93,97},{42,47,52,57,62,67,72,77,82,87,92,99,100}),999)</f>
        <v>92</v>
      </c>
      <c r="X1259" s="57" t="str">
        <f>VLOOKUP(A1259,'Individual Data'!$K$5:$AC$5544,8,FALSE)</f>
        <v>NA</v>
      </c>
      <c r="Y1259" s="57" t="str">
        <f>VLOOKUP(A1259,'Individual Data'!$K$5:$AC$5544,9,FALSE)</f>
        <v>U</v>
      </c>
    </row>
    <row r="1260" spans="1:25" ht="15" customHeight="1" x14ac:dyDescent="0.25">
      <c r="A1260" s="197" t="s">
        <v>4867</v>
      </c>
      <c r="B1260" s="197" t="s">
        <v>20127</v>
      </c>
      <c r="C1260" s="198">
        <v>45230</v>
      </c>
      <c r="D1260" s="199">
        <v>3074</v>
      </c>
      <c r="E1260" s="197" t="s">
        <v>19595</v>
      </c>
      <c r="F1260" s="197" t="s">
        <v>19617</v>
      </c>
      <c r="G1260" s="197"/>
      <c r="H1260" s="197">
        <v>81</v>
      </c>
      <c r="I1260" s="197" t="s">
        <v>3085</v>
      </c>
      <c r="J1260" s="197" t="s">
        <v>19596</v>
      </c>
      <c r="K1260" s="57" t="s">
        <v>3196</v>
      </c>
      <c r="M1260" s="199">
        <v>70</v>
      </c>
      <c r="O1260" s="197" t="s">
        <v>20128</v>
      </c>
      <c r="Q1260" s="197" t="s">
        <v>3229</v>
      </c>
      <c r="S1260" s="57">
        <v>1</v>
      </c>
      <c r="T1260" s="197" t="s">
        <v>19598</v>
      </c>
      <c r="U1260" s="57" t="str">
        <f>VLOOKUP(A1260,'Individual Data'!$K$5:$AC$5544,12,FALSE)</f>
        <v>CJA1</v>
      </c>
      <c r="V1260" s="14">
        <f>IFERROR(LOOKUP(H1260,{30,43,48,53,58,63,68,73,78,83,88,93,97},{42,47,52,57,62,67,72,77,82,87,92,99,100}),999)</f>
        <v>82</v>
      </c>
      <c r="X1260" s="57">
        <f>VLOOKUP(A1260,'Individual Data'!$K$5:$AC$5544,8,FALSE)</f>
        <v>4</v>
      </c>
      <c r="Y1260" s="57">
        <f>VLOOKUP(A1260,'Individual Data'!$K$5:$AC$5544,9,FALSE)</f>
        <v>2019</v>
      </c>
    </row>
    <row r="1261" spans="1:25" ht="15" customHeight="1" x14ac:dyDescent="0.25">
      <c r="A1261" s="197" t="s">
        <v>4871</v>
      </c>
      <c r="B1261" s="197" t="s">
        <v>20129</v>
      </c>
      <c r="C1261" s="198">
        <v>45243</v>
      </c>
      <c r="D1261" s="199">
        <v>662</v>
      </c>
      <c r="E1261" s="197" t="s">
        <v>19595</v>
      </c>
      <c r="F1261" s="197" t="s">
        <v>19617</v>
      </c>
      <c r="G1261" s="197"/>
      <c r="H1261" s="197">
        <v>80</v>
      </c>
      <c r="I1261" s="197" t="s">
        <v>3225</v>
      </c>
      <c r="J1261" s="197" t="s">
        <v>19596</v>
      </c>
      <c r="K1261" s="57" t="s">
        <v>3196</v>
      </c>
      <c r="M1261" s="199">
        <v>70</v>
      </c>
      <c r="O1261" s="197" t="s">
        <v>20130</v>
      </c>
      <c r="Q1261" s="197" t="s">
        <v>3229</v>
      </c>
      <c r="S1261" s="57">
        <v>1</v>
      </c>
      <c r="T1261" s="197" t="s">
        <v>3229</v>
      </c>
      <c r="U1261" s="57" t="str">
        <f>VLOOKUP(A1261,'Individual Data'!$K$5:$AC$5544,12,FALSE)</f>
        <v>IPCSR</v>
      </c>
      <c r="V1261" s="14">
        <f>IFERROR(LOOKUP(H1261,{30,43,48,53,58,63,68,73,78,83,88,93,97},{42,47,52,57,62,67,72,77,82,87,92,99,100}),999)</f>
        <v>82</v>
      </c>
      <c r="X1261" s="57">
        <f>VLOOKUP(A1261,'Individual Data'!$K$5:$AC$5544,8,FALSE)</f>
        <v>4</v>
      </c>
      <c r="Y1261" s="57">
        <f>VLOOKUP(A1261,'Individual Data'!$K$5:$AC$5544,9,FALSE)</f>
        <v>2019</v>
      </c>
    </row>
    <row r="1262" spans="1:25" ht="15" customHeight="1" x14ac:dyDescent="0.25">
      <c r="A1262" s="197" t="s">
        <v>4874</v>
      </c>
      <c r="B1262" s="197" t="s">
        <v>20131</v>
      </c>
      <c r="C1262" s="198">
        <v>45230</v>
      </c>
      <c r="D1262" s="199">
        <v>322</v>
      </c>
      <c r="E1262" s="197" t="s">
        <v>19595</v>
      </c>
      <c r="F1262" s="197" t="s">
        <v>19617</v>
      </c>
      <c r="G1262" s="197"/>
      <c r="H1262" s="197">
        <v>73</v>
      </c>
      <c r="I1262" s="197" t="s">
        <v>3225</v>
      </c>
      <c r="J1262" s="197" t="s">
        <v>19596</v>
      </c>
      <c r="K1262" s="57" t="s">
        <v>3196</v>
      </c>
      <c r="M1262" s="199">
        <v>70</v>
      </c>
      <c r="O1262" s="197" t="s">
        <v>20132</v>
      </c>
      <c r="Q1262" s="197" t="s">
        <v>3229</v>
      </c>
      <c r="S1262" s="57">
        <v>1</v>
      </c>
      <c r="T1262" s="197" t="s">
        <v>19598</v>
      </c>
      <c r="U1262" s="57" t="str">
        <f>VLOOKUP(A1262,'Individual Data'!$K$5:$AC$5544,12,FALSE)</f>
        <v>PLA1</v>
      </c>
      <c r="V1262" s="14">
        <f>IFERROR(LOOKUP(H1262,{30,43,48,53,58,63,68,73,78,83,88,93,97},{42,47,52,57,62,67,72,77,82,87,92,99,100}),999)</f>
        <v>77</v>
      </c>
      <c r="X1262" s="57">
        <f>VLOOKUP(A1262,'Individual Data'!$K$5:$AC$5544,8,FALSE)</f>
        <v>4</v>
      </c>
      <c r="Y1262" s="57">
        <f>VLOOKUP(A1262,'Individual Data'!$K$5:$AC$5544,9,FALSE)</f>
        <v>2019</v>
      </c>
    </row>
    <row r="1263" spans="1:25" ht="15" customHeight="1" x14ac:dyDescent="0.25">
      <c r="A1263" s="197" t="s">
        <v>4877</v>
      </c>
      <c r="B1263" s="197" t="s">
        <v>20133</v>
      </c>
      <c r="C1263" s="198">
        <v>45223</v>
      </c>
      <c r="D1263" s="199">
        <v>92</v>
      </c>
      <c r="E1263" s="197" t="s">
        <v>19595</v>
      </c>
      <c r="F1263" s="197" t="s">
        <v>19617</v>
      </c>
      <c r="G1263" s="197"/>
      <c r="H1263" s="197">
        <v>97</v>
      </c>
      <c r="I1263" s="197" t="s">
        <v>3225</v>
      </c>
      <c r="J1263" s="197" t="s">
        <v>19596</v>
      </c>
      <c r="K1263" s="57" t="s">
        <v>3196</v>
      </c>
      <c r="M1263" s="199">
        <v>70</v>
      </c>
      <c r="O1263" s="197" t="s">
        <v>20134</v>
      </c>
      <c r="Q1263" s="197" t="s">
        <v>3229</v>
      </c>
      <c r="S1263" s="57">
        <v>1</v>
      </c>
      <c r="T1263" s="197" t="s">
        <v>19598</v>
      </c>
      <c r="U1263" s="57" t="str">
        <f>VLOOKUP(A1263,'Individual Data'!$K$5:$AC$5544,12,FALSE)</f>
        <v>Unassigned</v>
      </c>
      <c r="V1263" s="14">
        <f>IFERROR(LOOKUP(H1263,{30,43,48,53,58,63,68,73,78,83,88,93,97},{42,47,52,57,62,67,72,77,82,87,92,99,100}),999)</f>
        <v>100</v>
      </c>
      <c r="X1263" s="57" t="str">
        <f>VLOOKUP(A1263,'Individual Data'!$K$5:$AC$5544,8,FALSE)</f>
        <v>NA</v>
      </c>
      <c r="Y1263" s="57" t="str">
        <f>VLOOKUP(A1263,'Individual Data'!$K$5:$AC$5544,9,FALSE)</f>
        <v>U</v>
      </c>
    </row>
    <row r="1264" spans="1:25" ht="15" customHeight="1" x14ac:dyDescent="0.25">
      <c r="A1264" s="197" t="s">
        <v>4879</v>
      </c>
      <c r="B1264" s="197" t="s">
        <v>20135</v>
      </c>
      <c r="C1264" s="198">
        <v>45216</v>
      </c>
      <c r="D1264" s="199">
        <v>1019</v>
      </c>
      <c r="E1264" s="197" t="s">
        <v>19595</v>
      </c>
      <c r="F1264" s="197" t="s">
        <v>19617</v>
      </c>
      <c r="G1264" s="197"/>
      <c r="H1264" s="197">
        <v>81</v>
      </c>
      <c r="I1264" s="197" t="s">
        <v>3085</v>
      </c>
      <c r="J1264" s="197" t="s">
        <v>19596</v>
      </c>
      <c r="K1264" s="57" t="s">
        <v>3196</v>
      </c>
      <c r="M1264" s="199">
        <v>70</v>
      </c>
      <c r="O1264" s="197" t="s">
        <v>20136</v>
      </c>
      <c r="Q1264" s="197" t="s">
        <v>3229</v>
      </c>
      <c r="S1264" s="57">
        <v>1</v>
      </c>
      <c r="T1264" s="197" t="s">
        <v>19598</v>
      </c>
      <c r="U1264" s="57" t="str">
        <f>VLOOKUP(A1264,'Individual Data'!$K$5:$AC$5544,12,FALSE)</f>
        <v>Unassigned</v>
      </c>
      <c r="V1264" s="14">
        <f>IFERROR(LOOKUP(H1264,{30,43,48,53,58,63,68,73,78,83,88,93,97},{42,47,52,57,62,67,72,77,82,87,92,99,100}),999)</f>
        <v>82</v>
      </c>
      <c r="X1264" s="57" t="str">
        <f>VLOOKUP(A1264,'Individual Data'!$K$5:$AC$5544,8,FALSE)</f>
        <v>NA</v>
      </c>
      <c r="Y1264" s="57" t="str">
        <f>VLOOKUP(A1264,'Individual Data'!$K$5:$AC$5544,9,FALSE)</f>
        <v>U</v>
      </c>
    </row>
    <row r="1265" spans="1:25" ht="15" customHeight="1" x14ac:dyDescent="0.25">
      <c r="A1265" s="197" t="s">
        <v>4886</v>
      </c>
      <c r="B1265" s="197" t="s">
        <v>20137</v>
      </c>
      <c r="C1265" s="198">
        <v>45216</v>
      </c>
      <c r="D1265" s="199">
        <v>33</v>
      </c>
      <c r="E1265" s="197" t="s">
        <v>19595</v>
      </c>
      <c r="F1265" s="197" t="s">
        <v>19617</v>
      </c>
      <c r="G1265" s="197"/>
      <c r="H1265" s="197">
        <v>83</v>
      </c>
      <c r="I1265" s="197" t="s">
        <v>3225</v>
      </c>
      <c r="J1265" s="197" t="s">
        <v>19596</v>
      </c>
      <c r="K1265" s="57" t="s">
        <v>3196</v>
      </c>
      <c r="M1265" s="199">
        <v>70</v>
      </c>
      <c r="O1265" s="197" t="s">
        <v>20138</v>
      </c>
      <c r="Q1265" s="197" t="s">
        <v>3229</v>
      </c>
      <c r="S1265" s="57">
        <v>1</v>
      </c>
      <c r="T1265" s="197" t="s">
        <v>19598</v>
      </c>
      <c r="U1265" s="57" t="str">
        <f>VLOOKUP(A1265,'Individual Data'!$K$5:$AC$5544,12,FALSE)</f>
        <v>Unassigned</v>
      </c>
      <c r="V1265" s="14">
        <f>IFERROR(LOOKUP(H1265,{30,43,48,53,58,63,68,73,78,83,88,93,97},{42,47,52,57,62,67,72,77,82,87,92,99,100}),999)</f>
        <v>87</v>
      </c>
      <c r="X1265" s="57" t="str">
        <f>VLOOKUP(A1265,'Individual Data'!$K$5:$AC$5544,8,FALSE)</f>
        <v>NA</v>
      </c>
      <c r="Y1265" s="57" t="str">
        <f>VLOOKUP(A1265,'Individual Data'!$K$5:$AC$5544,9,FALSE)</f>
        <v>U</v>
      </c>
    </row>
    <row r="1266" spans="1:25" ht="15" customHeight="1" x14ac:dyDescent="0.25">
      <c r="A1266" s="197" t="s">
        <v>4889</v>
      </c>
      <c r="B1266" s="197" t="s">
        <v>20139</v>
      </c>
      <c r="C1266" s="198">
        <v>45216</v>
      </c>
      <c r="D1266" s="199">
        <v>1023</v>
      </c>
      <c r="E1266" s="197" t="s">
        <v>19595</v>
      </c>
      <c r="F1266" s="197" t="s">
        <v>19617</v>
      </c>
      <c r="G1266" s="197"/>
      <c r="H1266" s="197">
        <v>81.5</v>
      </c>
      <c r="I1266" s="197" t="s">
        <v>3085</v>
      </c>
      <c r="J1266" s="197" t="s">
        <v>19596</v>
      </c>
      <c r="K1266" s="57" t="s">
        <v>3196</v>
      </c>
      <c r="M1266" s="199">
        <v>70</v>
      </c>
      <c r="O1266" s="197" t="s">
        <v>20140</v>
      </c>
      <c r="Q1266" s="197" t="s">
        <v>3229</v>
      </c>
      <c r="S1266" s="57">
        <v>1</v>
      </c>
      <c r="T1266" s="197" t="s">
        <v>19598</v>
      </c>
      <c r="U1266" s="57" t="str">
        <f>VLOOKUP(A1266,'Individual Data'!$K$5:$AC$5544,12,FALSE)</f>
        <v>WellsSu</v>
      </c>
      <c r="V1266" s="14">
        <f>IFERROR(LOOKUP(H1266,{30,43,48,53,58,63,68,73,78,83,88,93,97},{42,47,52,57,62,67,72,77,82,87,92,99,100}),999)</f>
        <v>82</v>
      </c>
      <c r="X1266" s="57">
        <f>VLOOKUP(A1266,'Individual Data'!$K$5:$AC$5544,8,FALSE)</f>
        <v>4</v>
      </c>
      <c r="Y1266" s="57">
        <f>VLOOKUP(A1266,'Individual Data'!$K$5:$AC$5544,9,FALSE)</f>
        <v>2019</v>
      </c>
    </row>
    <row r="1267" spans="1:25" ht="15" customHeight="1" x14ac:dyDescent="0.25">
      <c r="A1267" s="197" t="s">
        <v>4896</v>
      </c>
      <c r="B1267" s="197" t="s">
        <v>20141</v>
      </c>
      <c r="C1267" s="198">
        <v>45223</v>
      </c>
      <c r="D1267" s="199">
        <v>2069</v>
      </c>
      <c r="E1267" s="197" t="s">
        <v>19595</v>
      </c>
      <c r="F1267" s="197" t="s">
        <v>19617</v>
      </c>
      <c r="G1267" s="197"/>
      <c r="H1267" s="197">
        <v>81.5</v>
      </c>
      <c r="I1267" s="197" t="s">
        <v>3085</v>
      </c>
      <c r="J1267" s="197" t="s">
        <v>19596</v>
      </c>
      <c r="K1267" s="57" t="s">
        <v>3196</v>
      </c>
      <c r="M1267" s="199">
        <v>70</v>
      </c>
      <c r="O1267" s="197" t="s">
        <v>20142</v>
      </c>
      <c r="Q1267" s="197" t="s">
        <v>3229</v>
      </c>
      <c r="S1267" s="57">
        <v>1</v>
      </c>
      <c r="T1267" s="197" t="s">
        <v>19598</v>
      </c>
      <c r="U1267" s="57" t="str">
        <f>VLOOKUP(A1267,'Individual Data'!$K$5:$AC$5544,12,FALSE)</f>
        <v>CFA</v>
      </c>
      <c r="V1267" s="14">
        <f>IFERROR(LOOKUP(H1267,{30,43,48,53,58,63,68,73,78,83,88,93,97},{42,47,52,57,62,67,72,77,82,87,92,99,100}),999)</f>
        <v>82</v>
      </c>
      <c r="X1267" s="57">
        <f>VLOOKUP(A1267,'Individual Data'!$K$5:$AC$5544,8,FALSE)</f>
        <v>4</v>
      </c>
      <c r="Y1267" s="57">
        <f>VLOOKUP(A1267,'Individual Data'!$K$5:$AC$5544,9,FALSE)</f>
        <v>2019</v>
      </c>
    </row>
    <row r="1268" spans="1:25" ht="15" customHeight="1" x14ac:dyDescent="0.25">
      <c r="A1268" s="197" t="s">
        <v>4901</v>
      </c>
      <c r="B1268" s="197" t="s">
        <v>20143</v>
      </c>
      <c r="C1268" s="198">
        <v>45230</v>
      </c>
      <c r="D1268" s="199">
        <v>315</v>
      </c>
      <c r="E1268" s="197" t="s">
        <v>19595</v>
      </c>
      <c r="F1268" s="197" t="s">
        <v>19617</v>
      </c>
      <c r="G1268" s="197"/>
      <c r="H1268" s="197">
        <v>74.5</v>
      </c>
      <c r="I1268" s="197" t="s">
        <v>3225</v>
      </c>
      <c r="J1268" s="197" t="s">
        <v>19596</v>
      </c>
      <c r="K1268" s="57" t="s">
        <v>3196</v>
      </c>
      <c r="M1268" s="199">
        <v>70</v>
      </c>
      <c r="O1268" s="197" t="s">
        <v>20144</v>
      </c>
      <c r="Q1268" s="197" t="s">
        <v>3229</v>
      </c>
      <c r="S1268" s="57">
        <v>1</v>
      </c>
      <c r="T1268" s="197" t="s">
        <v>19598</v>
      </c>
      <c r="U1268" s="57" t="str">
        <f>VLOOKUP(A1268,'Individual Data'!$K$5:$AC$5544,12,FALSE)</f>
        <v>LFSO</v>
      </c>
      <c r="V1268" s="14">
        <f>IFERROR(LOOKUP(H1268,{30,43,48,53,58,63,68,73,78,83,88,93,97},{42,47,52,57,62,67,72,77,82,87,92,99,100}),999)</f>
        <v>77</v>
      </c>
      <c r="X1268" s="57">
        <f>VLOOKUP(A1268,'Individual Data'!$K$5:$AC$5544,8,FALSE)</f>
        <v>4</v>
      </c>
      <c r="Y1268" s="57">
        <f>VLOOKUP(A1268,'Individual Data'!$K$5:$AC$5544,9,FALSE)</f>
        <v>2019</v>
      </c>
    </row>
    <row r="1269" spans="1:25" ht="15" customHeight="1" x14ac:dyDescent="0.25">
      <c r="A1269" s="197" t="s">
        <v>4903</v>
      </c>
      <c r="B1269" s="197" t="s">
        <v>20145</v>
      </c>
      <c r="C1269" s="198">
        <v>45223</v>
      </c>
      <c r="D1269" s="199">
        <v>88</v>
      </c>
      <c r="E1269" s="197" t="s">
        <v>19595</v>
      </c>
      <c r="F1269" s="197" t="s">
        <v>19617</v>
      </c>
      <c r="G1269" s="197"/>
      <c r="H1269" s="197">
        <v>78</v>
      </c>
      <c r="I1269" s="197" t="s">
        <v>3225</v>
      </c>
      <c r="J1269" s="197" t="s">
        <v>19596</v>
      </c>
      <c r="K1269" s="57" t="s">
        <v>3196</v>
      </c>
      <c r="M1269" s="199">
        <v>70</v>
      </c>
      <c r="O1269" s="197" t="s">
        <v>20146</v>
      </c>
      <c r="Q1269" s="197" t="s">
        <v>3229</v>
      </c>
      <c r="S1269" s="57">
        <v>1</v>
      </c>
      <c r="T1269" s="197" t="s">
        <v>19598</v>
      </c>
      <c r="U1269" s="57" t="str">
        <f>VLOOKUP(A1269,'Individual Data'!$K$5:$AC$5544,12,FALSE)</f>
        <v>LFH UNK</v>
      </c>
      <c r="V1269" s="14">
        <f>IFERROR(LOOKUP(H1269,{30,43,48,53,58,63,68,73,78,83,88,93,97},{42,47,52,57,62,67,72,77,82,87,92,99,100}),999)</f>
        <v>82</v>
      </c>
      <c r="X1269" s="57">
        <f>VLOOKUP(A1269,'Individual Data'!$K$5:$AC$5544,8,FALSE)</f>
        <v>5</v>
      </c>
      <c r="Y1269" s="57">
        <f>VLOOKUP(A1269,'Individual Data'!$K$5:$AC$5544,9,FALSE)</f>
        <v>2018</v>
      </c>
    </row>
    <row r="1270" spans="1:25" ht="15" customHeight="1" x14ac:dyDescent="0.25">
      <c r="A1270" s="197" t="s">
        <v>4906</v>
      </c>
      <c r="B1270" s="197" t="s">
        <v>20147</v>
      </c>
      <c r="C1270" s="198">
        <v>45223</v>
      </c>
      <c r="D1270" s="199">
        <v>2027</v>
      </c>
      <c r="E1270" s="197" t="s">
        <v>19595</v>
      </c>
      <c r="F1270" s="197" t="s">
        <v>19617</v>
      </c>
      <c r="G1270" s="197"/>
      <c r="H1270" s="197">
        <v>74.5</v>
      </c>
      <c r="I1270" s="197" t="s">
        <v>3085</v>
      </c>
      <c r="J1270" s="197" t="s">
        <v>19596</v>
      </c>
      <c r="K1270" s="57" t="s">
        <v>3196</v>
      </c>
      <c r="M1270" s="199">
        <v>70</v>
      </c>
      <c r="O1270" s="197" t="s">
        <v>20148</v>
      </c>
      <c r="Q1270" s="197" t="s">
        <v>3229</v>
      </c>
      <c r="S1270" s="57">
        <v>1</v>
      </c>
      <c r="T1270" s="197" t="s">
        <v>19598</v>
      </c>
      <c r="U1270" s="57" t="str">
        <f>VLOOKUP(A1270,'Individual Data'!$K$5:$AC$5544,12,FALSE)</f>
        <v>LFYO</v>
      </c>
      <c r="V1270" s="14">
        <f>IFERROR(LOOKUP(H1270,{30,43,48,53,58,63,68,73,78,83,88,93,97},{42,47,52,57,62,67,72,77,82,87,92,99,100}),999)</f>
        <v>77</v>
      </c>
      <c r="X1270" s="57">
        <f>VLOOKUP(A1270,'Individual Data'!$K$5:$AC$5544,8,FALSE)</f>
        <v>4</v>
      </c>
      <c r="Y1270" s="57">
        <f>VLOOKUP(A1270,'Individual Data'!$K$5:$AC$5544,9,FALSE)</f>
        <v>2019</v>
      </c>
    </row>
    <row r="1271" spans="1:25" ht="15" customHeight="1" x14ac:dyDescent="0.25">
      <c r="A1271" s="197" t="s">
        <v>4912</v>
      </c>
      <c r="B1271" s="197" t="s">
        <v>20149</v>
      </c>
      <c r="C1271" s="198">
        <v>45223</v>
      </c>
      <c r="D1271" s="199">
        <v>2060</v>
      </c>
      <c r="E1271" s="197" t="s">
        <v>19595</v>
      </c>
      <c r="F1271" s="197" t="s">
        <v>19617</v>
      </c>
      <c r="G1271" s="197"/>
      <c r="H1271" s="197">
        <v>85</v>
      </c>
      <c r="I1271" s="197" t="s">
        <v>3085</v>
      </c>
      <c r="J1271" s="197" t="s">
        <v>17688</v>
      </c>
      <c r="K1271" s="229" t="s">
        <v>3228</v>
      </c>
      <c r="M1271" s="199">
        <v>70</v>
      </c>
      <c r="O1271" s="197" t="s">
        <v>19601</v>
      </c>
      <c r="Q1271" s="197" t="s">
        <v>3229</v>
      </c>
      <c r="S1271" s="57">
        <v>1</v>
      </c>
      <c r="T1271" s="197" t="s">
        <v>3229</v>
      </c>
      <c r="U1271" s="57" t="str">
        <f>VLOOKUP(A1271,'Individual Data'!$K$5:$AC$5544,12,FALSE)</f>
        <v>NPTH</v>
      </c>
      <c r="V1271" s="14">
        <f>IFERROR(LOOKUP(H1271,{30,43,48,53,58,63,68,73,78,83,88,93,97},{42,47,52,57,62,67,72,77,82,87,92,99,100}),999)</f>
        <v>87</v>
      </c>
      <c r="X1271" s="57">
        <f>VLOOKUP(A1271,'Individual Data'!$K$5:$AC$5544,8,FALSE)</f>
        <v>4</v>
      </c>
      <c r="Y1271" s="57">
        <f>VLOOKUP(A1271,'Individual Data'!$K$5:$AC$5544,9,FALSE)</f>
        <v>2019</v>
      </c>
    </row>
    <row r="1272" spans="1:25" ht="15" customHeight="1" x14ac:dyDescent="0.25">
      <c r="A1272" s="197" t="s">
        <v>4915</v>
      </c>
      <c r="B1272" s="197" t="s">
        <v>20150</v>
      </c>
      <c r="C1272" s="198">
        <v>45223</v>
      </c>
      <c r="D1272" s="199">
        <v>2107</v>
      </c>
      <c r="E1272" s="197" t="s">
        <v>19595</v>
      </c>
      <c r="F1272" s="197" t="s">
        <v>19617</v>
      </c>
      <c r="G1272" s="197"/>
      <c r="H1272" s="197">
        <v>83</v>
      </c>
      <c r="I1272" s="197" t="s">
        <v>3085</v>
      </c>
      <c r="J1272" s="197" t="s">
        <v>19596</v>
      </c>
      <c r="K1272" s="228" t="s">
        <v>3196</v>
      </c>
      <c r="M1272" s="199">
        <v>70</v>
      </c>
      <c r="O1272" s="197" t="s">
        <v>20151</v>
      </c>
      <c r="Q1272" s="197" t="s">
        <v>3229</v>
      </c>
      <c r="S1272" s="57">
        <v>1</v>
      </c>
      <c r="T1272" s="197" t="s">
        <v>19598</v>
      </c>
      <c r="U1272" s="57" t="str">
        <f>VLOOKUP(A1272,'Individual Data'!$K$5:$AC$5544,12,FALSE)</f>
        <v>Unassigned</v>
      </c>
      <c r="V1272" s="14">
        <f>IFERROR(LOOKUP(H1272,{30,43,48,53,58,63,68,73,78,83,88,93,97},{42,47,52,57,62,67,72,77,82,87,92,99,100}),999)</f>
        <v>87</v>
      </c>
      <c r="X1272" s="57" t="str">
        <f>VLOOKUP(A1272,'Individual Data'!$K$5:$AC$5544,8,FALSE)</f>
        <v>NA</v>
      </c>
      <c r="Y1272" s="57" t="str">
        <f>VLOOKUP(A1272,'Individual Data'!$K$5:$AC$5544,9,FALSE)</f>
        <v>U</v>
      </c>
    </row>
    <row r="1273" spans="1:25" ht="15" customHeight="1" x14ac:dyDescent="0.25">
      <c r="A1273" s="197" t="s">
        <v>4920</v>
      </c>
      <c r="B1273" s="197" t="s">
        <v>20152</v>
      </c>
      <c r="C1273" s="198">
        <v>45216</v>
      </c>
      <c r="D1273" s="199">
        <v>1033</v>
      </c>
      <c r="E1273" s="197" t="s">
        <v>19595</v>
      </c>
      <c r="F1273" s="197" t="s">
        <v>19617</v>
      </c>
      <c r="G1273" s="197"/>
      <c r="H1273" s="197">
        <v>79.5</v>
      </c>
      <c r="I1273" s="197" t="s">
        <v>3085</v>
      </c>
      <c r="J1273" s="197" t="s">
        <v>19596</v>
      </c>
      <c r="K1273" s="57" t="s">
        <v>3196</v>
      </c>
      <c r="M1273" s="199">
        <v>70</v>
      </c>
      <c r="O1273" s="197" t="s">
        <v>20153</v>
      </c>
      <c r="Q1273" s="197" t="s">
        <v>3229</v>
      </c>
      <c r="S1273" s="57">
        <v>1</v>
      </c>
      <c r="T1273" s="197" t="s">
        <v>3229</v>
      </c>
      <c r="U1273" s="57" t="str">
        <f>VLOOKUP(A1273,'Individual Data'!$K$5:$AC$5544,12,FALSE)</f>
        <v>PLA1</v>
      </c>
      <c r="V1273" s="14">
        <f>IFERROR(LOOKUP(H1273,{30,43,48,53,58,63,68,73,78,83,88,93,97},{42,47,52,57,62,67,72,77,82,87,92,99,100}),999)</f>
        <v>82</v>
      </c>
      <c r="X1273" s="57">
        <f>VLOOKUP(A1273,'Individual Data'!$K$5:$AC$5544,8,FALSE)</f>
        <v>4</v>
      </c>
      <c r="Y1273" s="57">
        <f>VLOOKUP(A1273,'Individual Data'!$K$5:$AC$5544,9,FALSE)</f>
        <v>2019</v>
      </c>
    </row>
    <row r="1274" spans="1:25" ht="15" customHeight="1" x14ac:dyDescent="0.25">
      <c r="A1274" s="197" t="s">
        <v>4923</v>
      </c>
      <c r="B1274" s="197" t="s">
        <v>20154</v>
      </c>
      <c r="C1274" s="198">
        <v>45230</v>
      </c>
      <c r="D1274" s="199">
        <v>3141</v>
      </c>
      <c r="E1274" s="197" t="s">
        <v>19595</v>
      </c>
      <c r="F1274" s="197" t="s">
        <v>19617</v>
      </c>
      <c r="G1274" s="197"/>
      <c r="H1274" s="197">
        <v>74</v>
      </c>
      <c r="I1274" s="197" t="s">
        <v>3085</v>
      </c>
      <c r="J1274" s="197" t="s">
        <v>19596</v>
      </c>
      <c r="K1274" s="57" t="s">
        <v>3196</v>
      </c>
      <c r="M1274" s="199">
        <v>70</v>
      </c>
      <c r="O1274" s="197" t="s">
        <v>20155</v>
      </c>
      <c r="Q1274" s="197" t="s">
        <v>3229</v>
      </c>
      <c r="S1274" s="57">
        <v>1</v>
      </c>
      <c r="T1274" s="197" t="s">
        <v>19598</v>
      </c>
      <c r="U1274" s="57" t="str">
        <f>VLOOKUP(A1274,'Individual Data'!$K$5:$AC$5544,12,FALSE)</f>
        <v>BCA1</v>
      </c>
      <c r="V1274" s="14">
        <f>IFERROR(LOOKUP(H1274,{30,43,48,53,58,63,68,73,78,83,88,93,97},{42,47,52,57,62,67,72,77,82,87,92,99,100}),999)</f>
        <v>77</v>
      </c>
      <c r="X1274" s="57">
        <f>VLOOKUP(A1274,'Individual Data'!$K$5:$AC$5544,8,FALSE)</f>
        <v>4</v>
      </c>
      <c r="Y1274" s="57">
        <f>VLOOKUP(A1274,'Individual Data'!$K$5:$AC$5544,9,FALSE)</f>
        <v>2019</v>
      </c>
    </row>
    <row r="1275" spans="1:25" ht="15" customHeight="1" x14ac:dyDescent="0.25">
      <c r="A1275" s="197" t="s">
        <v>4928</v>
      </c>
      <c r="B1275" s="197" t="s">
        <v>20156</v>
      </c>
      <c r="C1275" s="198">
        <v>45230</v>
      </c>
      <c r="D1275" s="199">
        <v>245</v>
      </c>
      <c r="E1275" s="197" t="s">
        <v>19595</v>
      </c>
      <c r="F1275" s="197" t="s">
        <v>19617</v>
      </c>
      <c r="G1275" s="197"/>
      <c r="H1275" s="197">
        <v>91</v>
      </c>
      <c r="I1275" s="197" t="s">
        <v>3225</v>
      </c>
      <c r="J1275" s="197" t="s">
        <v>17688</v>
      </c>
      <c r="K1275" s="229" t="s">
        <v>3228</v>
      </c>
      <c r="M1275" s="199">
        <v>70</v>
      </c>
      <c r="O1275" s="197" t="s">
        <v>19601</v>
      </c>
      <c r="Q1275" s="197" t="s">
        <v>3229</v>
      </c>
      <c r="S1275" s="57">
        <v>1</v>
      </c>
      <c r="T1275" s="197" t="s">
        <v>3229</v>
      </c>
      <c r="U1275" s="57" t="str">
        <f>VLOOKUP(A1275,'Individual Data'!$K$5:$AC$5544,12,FALSE)</f>
        <v>LFSO</v>
      </c>
      <c r="V1275" s="14">
        <f>IFERROR(LOOKUP(H1275,{30,43,48,53,58,63,68,73,78,83,88,93,97},{42,47,52,57,62,67,72,77,82,87,92,99,100}),999)</f>
        <v>92</v>
      </c>
      <c r="X1275" s="57">
        <f>VLOOKUP(A1275,'Individual Data'!$K$5:$AC$5544,8,FALSE)</f>
        <v>4</v>
      </c>
      <c r="Y1275" s="57">
        <f>VLOOKUP(A1275,'Individual Data'!$K$5:$AC$5544,9,FALSE)</f>
        <v>2019</v>
      </c>
    </row>
    <row r="1276" spans="1:25" ht="15" customHeight="1" x14ac:dyDescent="0.25">
      <c r="A1276" s="197" t="s">
        <v>4931</v>
      </c>
      <c r="B1276" s="197" t="s">
        <v>20157</v>
      </c>
      <c r="C1276" s="198">
        <v>45223</v>
      </c>
      <c r="D1276" s="199">
        <v>2087</v>
      </c>
      <c r="E1276" s="197" t="s">
        <v>19595</v>
      </c>
      <c r="F1276" s="197" t="s">
        <v>19617</v>
      </c>
      <c r="G1276" s="197"/>
      <c r="H1276" s="197">
        <v>75.5</v>
      </c>
      <c r="I1276" s="197" t="s">
        <v>3085</v>
      </c>
      <c r="J1276" s="197" t="s">
        <v>19596</v>
      </c>
      <c r="K1276" s="228" t="s">
        <v>3196</v>
      </c>
      <c r="M1276" s="199">
        <v>70</v>
      </c>
      <c r="O1276" s="197" t="s">
        <v>20158</v>
      </c>
      <c r="Q1276" s="197" t="s">
        <v>3229</v>
      </c>
      <c r="S1276" s="57">
        <v>1</v>
      </c>
      <c r="T1276" s="197" t="s">
        <v>19598</v>
      </c>
      <c r="U1276" s="57" t="str">
        <f>VLOOKUP(A1276,'Individual Data'!$K$5:$AC$5544,12,FALSE)</f>
        <v>BCA1</v>
      </c>
      <c r="V1276" s="14">
        <f>IFERROR(LOOKUP(H1276,{30,43,48,53,58,63,68,73,78,83,88,93,97},{42,47,52,57,62,67,72,77,82,87,92,99,100}),999)</f>
        <v>77</v>
      </c>
      <c r="X1276" s="57">
        <f>VLOOKUP(A1276,'Individual Data'!$K$5:$AC$5544,8,FALSE)</f>
        <v>4</v>
      </c>
      <c r="Y1276" s="57">
        <f>VLOOKUP(A1276,'Individual Data'!$K$5:$AC$5544,9,FALSE)</f>
        <v>2019</v>
      </c>
    </row>
    <row r="1277" spans="1:25" ht="15" customHeight="1" x14ac:dyDescent="0.25">
      <c r="A1277" s="197" t="s">
        <v>4937</v>
      </c>
      <c r="B1277" s="197" t="s">
        <v>20159</v>
      </c>
      <c r="C1277" s="198">
        <v>45216</v>
      </c>
      <c r="D1277" s="199">
        <v>10</v>
      </c>
      <c r="E1277" s="197" t="s">
        <v>19595</v>
      </c>
      <c r="F1277" s="197" t="s">
        <v>19617</v>
      </c>
      <c r="G1277" s="197"/>
      <c r="H1277" s="197">
        <v>75</v>
      </c>
      <c r="I1277" s="197" t="s">
        <v>3225</v>
      </c>
      <c r="J1277" s="197" t="s">
        <v>19596</v>
      </c>
      <c r="K1277" s="57" t="s">
        <v>3196</v>
      </c>
      <c r="M1277" s="199">
        <v>70</v>
      </c>
      <c r="O1277" s="197" t="s">
        <v>20160</v>
      </c>
      <c r="Q1277" s="197" t="s">
        <v>3229</v>
      </c>
      <c r="S1277" s="57">
        <v>1</v>
      </c>
      <c r="T1277" s="197" t="s">
        <v>19957</v>
      </c>
      <c r="U1277" s="57" t="str">
        <f>VLOOKUP(A1277,'Individual Data'!$K$5:$AC$5544,12,FALSE)</f>
        <v>CJA1</v>
      </c>
      <c r="V1277" s="14">
        <f>IFERROR(LOOKUP(H1277,{30,43,48,53,58,63,68,73,78,83,88,93,97},{42,47,52,57,62,67,72,77,82,87,92,99,100}),999)</f>
        <v>77</v>
      </c>
      <c r="X1277" s="57">
        <f>VLOOKUP(A1277,'Individual Data'!$K$5:$AC$5544,8,FALSE)</f>
        <v>3</v>
      </c>
      <c r="Y1277" s="57">
        <f>VLOOKUP(A1277,'Individual Data'!$K$5:$AC$5544,9,FALSE)</f>
        <v>2020</v>
      </c>
    </row>
    <row r="1278" spans="1:25" ht="15" customHeight="1" x14ac:dyDescent="0.25">
      <c r="A1278" s="197" t="s">
        <v>4941</v>
      </c>
      <c r="B1278" s="197" t="s">
        <v>20161</v>
      </c>
      <c r="C1278" s="198">
        <v>45230</v>
      </c>
      <c r="D1278" s="199">
        <v>3145</v>
      </c>
      <c r="E1278" s="197" t="s">
        <v>19595</v>
      </c>
      <c r="F1278" s="197" t="s">
        <v>19617</v>
      </c>
      <c r="G1278" s="197"/>
      <c r="H1278" s="197">
        <v>75</v>
      </c>
      <c r="I1278" s="197" t="s">
        <v>3085</v>
      </c>
      <c r="J1278" s="197" t="s">
        <v>19596</v>
      </c>
      <c r="K1278" s="57" t="s">
        <v>3196</v>
      </c>
      <c r="M1278" s="199">
        <v>70</v>
      </c>
      <c r="O1278" s="197" t="s">
        <v>20162</v>
      </c>
      <c r="Q1278" s="197" t="s">
        <v>3229</v>
      </c>
      <c r="S1278" s="57">
        <v>1</v>
      </c>
      <c r="T1278" s="197" t="s">
        <v>19598</v>
      </c>
      <c r="U1278" s="57" t="str">
        <f>VLOOKUP(A1278,'Individual Data'!$K$5:$AC$5544,12,FALSE)</f>
        <v>CJA1</v>
      </c>
      <c r="V1278" s="14">
        <f>IFERROR(LOOKUP(H1278,{30,43,48,53,58,63,68,73,78,83,88,93,97},{42,47,52,57,62,67,72,77,82,87,92,99,100}),999)</f>
        <v>77</v>
      </c>
      <c r="X1278" s="57">
        <f>VLOOKUP(A1278,'Individual Data'!$K$5:$AC$5544,8,FALSE)</f>
        <v>4</v>
      </c>
      <c r="Y1278" s="57">
        <f>VLOOKUP(A1278,'Individual Data'!$K$5:$AC$5544,9,FALSE)</f>
        <v>2019</v>
      </c>
    </row>
    <row r="1279" spans="1:25" ht="15" customHeight="1" x14ac:dyDescent="0.25">
      <c r="A1279" s="197" t="s">
        <v>4944</v>
      </c>
      <c r="B1279" s="197" t="s">
        <v>20163</v>
      </c>
      <c r="C1279" s="198">
        <v>45230</v>
      </c>
      <c r="D1279" s="199">
        <v>3059</v>
      </c>
      <c r="E1279" s="197" t="s">
        <v>19595</v>
      </c>
      <c r="F1279" s="197" t="s">
        <v>19617</v>
      </c>
      <c r="G1279" s="197"/>
      <c r="H1279" s="197">
        <v>85</v>
      </c>
      <c r="I1279" s="197" t="s">
        <v>3085</v>
      </c>
      <c r="J1279" s="197" t="s">
        <v>19596</v>
      </c>
      <c r="K1279" s="57" t="s">
        <v>3196</v>
      </c>
      <c r="M1279" s="199">
        <v>70</v>
      </c>
      <c r="O1279" s="197" t="s">
        <v>20164</v>
      </c>
      <c r="Q1279" s="197" t="s">
        <v>3229</v>
      </c>
      <c r="S1279" s="57">
        <v>1</v>
      </c>
      <c r="T1279" s="197" t="s">
        <v>3229</v>
      </c>
      <c r="U1279" s="57" t="str">
        <f>VLOOKUP(A1279,'Individual Data'!$K$5:$AC$5544,12,FALSE)</f>
        <v>IPCSR</v>
      </c>
      <c r="V1279" s="14">
        <f>IFERROR(LOOKUP(H1279,{30,43,48,53,58,63,68,73,78,83,88,93,97},{42,47,52,57,62,67,72,77,82,87,92,99,100}),999)</f>
        <v>87</v>
      </c>
      <c r="X1279" s="57">
        <f>VLOOKUP(A1279,'Individual Data'!$K$5:$AC$5544,8,FALSE)</f>
        <v>4</v>
      </c>
      <c r="Y1279" s="57">
        <f>VLOOKUP(A1279,'Individual Data'!$K$5:$AC$5544,9,FALSE)</f>
        <v>2019</v>
      </c>
    </row>
    <row r="1280" spans="1:25" ht="15" customHeight="1" x14ac:dyDescent="0.25">
      <c r="A1280" s="197" t="s">
        <v>4947</v>
      </c>
      <c r="B1280" s="197" t="s">
        <v>20165</v>
      </c>
      <c r="C1280" s="198">
        <v>45216</v>
      </c>
      <c r="D1280" s="199">
        <v>42</v>
      </c>
      <c r="E1280" s="197" t="s">
        <v>19595</v>
      </c>
      <c r="F1280" s="197" t="s">
        <v>19617</v>
      </c>
      <c r="G1280" s="197"/>
      <c r="H1280" s="197">
        <v>90</v>
      </c>
      <c r="I1280" s="197" t="s">
        <v>3225</v>
      </c>
      <c r="J1280" s="197" t="s">
        <v>19596</v>
      </c>
      <c r="K1280" s="57" t="s">
        <v>3196</v>
      </c>
      <c r="M1280" s="199">
        <v>70</v>
      </c>
      <c r="O1280" s="197" t="s">
        <v>20166</v>
      </c>
      <c r="Q1280" s="197" t="s">
        <v>3229</v>
      </c>
      <c r="S1280" s="57">
        <v>1</v>
      </c>
      <c r="T1280" s="197" t="s">
        <v>19598</v>
      </c>
      <c r="U1280" s="57" t="str">
        <f>VLOOKUP(A1280,'Individual Data'!$K$5:$AC$5544,12,FALSE)</f>
        <v>LFSO</v>
      </c>
      <c r="V1280" s="14">
        <f>IFERROR(LOOKUP(H1280,{30,43,48,53,58,63,68,73,78,83,88,93,97},{42,47,52,57,62,67,72,77,82,87,92,99,100}),999)</f>
        <v>92</v>
      </c>
      <c r="X1280" s="57">
        <f>VLOOKUP(A1280,'Individual Data'!$K$5:$AC$5544,8,FALSE)</f>
        <v>4</v>
      </c>
      <c r="Y1280" s="57">
        <f>VLOOKUP(A1280,'Individual Data'!$K$5:$AC$5544,9,FALSE)</f>
        <v>2019</v>
      </c>
    </row>
    <row r="1281" spans="1:25" ht="15" customHeight="1" x14ac:dyDescent="0.25">
      <c r="A1281" s="197" t="s">
        <v>4950</v>
      </c>
      <c r="B1281" s="197" t="s">
        <v>20167</v>
      </c>
      <c r="C1281" s="198">
        <v>45216</v>
      </c>
      <c r="D1281" s="199">
        <v>1024</v>
      </c>
      <c r="E1281" s="197" t="s">
        <v>19595</v>
      </c>
      <c r="F1281" s="197" t="s">
        <v>19617</v>
      </c>
      <c r="G1281" s="197"/>
      <c r="H1281" s="197">
        <v>85</v>
      </c>
      <c r="I1281" s="197" t="s">
        <v>3085</v>
      </c>
      <c r="J1281" s="197" t="s">
        <v>17688</v>
      </c>
      <c r="K1281" s="229" t="s">
        <v>3228</v>
      </c>
      <c r="M1281" s="199">
        <v>70</v>
      </c>
      <c r="O1281" s="197" t="s">
        <v>19601</v>
      </c>
      <c r="Q1281" s="197" t="s">
        <v>3229</v>
      </c>
      <c r="S1281" s="57">
        <v>1</v>
      </c>
      <c r="T1281" s="197" t="s">
        <v>3229</v>
      </c>
      <c r="U1281" s="57" t="str">
        <f>VLOOKUP(A1281,'Individual Data'!$K$5:$AC$5544,12,FALSE)</f>
        <v>Unassigned AD</v>
      </c>
      <c r="V1281" s="14">
        <f>IFERROR(LOOKUP(H1281,{30,43,48,53,58,63,68,73,78,83,88,93,97},{42,47,52,57,62,67,72,77,82,87,92,99,100}),999)</f>
        <v>87</v>
      </c>
      <c r="X1281" s="57" t="str">
        <f>VLOOKUP(A1281,'Individual Data'!$K$5:$AC$5544,8,FALSE)</f>
        <v>NA</v>
      </c>
      <c r="Y1281" s="57" t="str">
        <f>VLOOKUP(A1281,'Individual Data'!$K$5:$AC$5544,9,FALSE)</f>
        <v>U</v>
      </c>
    </row>
    <row r="1282" spans="1:25" ht="15" customHeight="1" x14ac:dyDescent="0.25">
      <c r="A1282" s="197" t="s">
        <v>4953</v>
      </c>
      <c r="B1282" s="197" t="s">
        <v>20168</v>
      </c>
      <c r="C1282" s="198">
        <v>45178</v>
      </c>
      <c r="D1282" s="199">
        <v>24519</v>
      </c>
      <c r="E1282" s="197" t="s">
        <v>19595</v>
      </c>
      <c r="F1282" s="197" t="s">
        <v>17699</v>
      </c>
      <c r="G1282" s="197"/>
      <c r="H1282" s="197">
        <v>83</v>
      </c>
      <c r="I1282" s="197" t="s">
        <v>3225</v>
      </c>
      <c r="J1282" s="197" t="s">
        <v>17688</v>
      </c>
      <c r="K1282" s="197" t="s">
        <v>3228</v>
      </c>
      <c r="M1282" s="199">
        <v>70</v>
      </c>
      <c r="O1282" s="197" t="s">
        <v>19601</v>
      </c>
      <c r="Q1282" s="197" t="s">
        <v>3229</v>
      </c>
      <c r="S1282" s="57">
        <v>1</v>
      </c>
      <c r="T1282" s="197" t="s">
        <v>3229</v>
      </c>
      <c r="U1282" s="57" t="str">
        <f>VLOOKUP(A1282,'Individual Data'!$K$5:$AC$5544,12,FALSE)</f>
        <v>LFYO</v>
      </c>
      <c r="V1282" s="14">
        <f>IFERROR(LOOKUP(H1282,{30,43,48,53,58,63,68,73,78,83,88,93,97},{42,47,52,57,62,67,72,77,82,87,92,99,100}),999)</f>
        <v>87</v>
      </c>
      <c r="X1282" s="57">
        <f>VLOOKUP(A1282,'Individual Data'!$K$5:$AC$5544,8,FALSE)</f>
        <v>4</v>
      </c>
      <c r="Y1282" s="57">
        <f>VLOOKUP(A1282,'Individual Data'!$K$5:$AC$5544,9,FALSE)</f>
        <v>2019</v>
      </c>
    </row>
    <row r="1283" spans="1:25" ht="15" customHeight="1" x14ac:dyDescent="0.25">
      <c r="A1283" s="197" t="s">
        <v>4958</v>
      </c>
      <c r="B1283" s="197" t="s">
        <v>20169</v>
      </c>
      <c r="C1283" s="198">
        <v>45165</v>
      </c>
      <c r="D1283" s="199">
        <v>24515</v>
      </c>
      <c r="E1283" s="197" t="s">
        <v>19595</v>
      </c>
      <c r="F1283" s="197" t="s">
        <v>17699</v>
      </c>
      <c r="G1283" s="197"/>
      <c r="H1283" s="197">
        <v>83</v>
      </c>
      <c r="I1283" s="197" t="s">
        <v>3225</v>
      </c>
      <c r="J1283" s="197" t="s">
        <v>19596</v>
      </c>
      <c r="K1283" s="228" t="s">
        <v>3196</v>
      </c>
      <c r="M1283" s="199">
        <v>70</v>
      </c>
      <c r="O1283" s="197" t="s">
        <v>20170</v>
      </c>
      <c r="Q1283" s="197" t="s">
        <v>17769</v>
      </c>
      <c r="S1283" s="57">
        <v>1</v>
      </c>
      <c r="T1283" s="197" t="s">
        <v>19794</v>
      </c>
      <c r="U1283" s="57" t="str">
        <f>VLOOKUP(A1283,'Individual Data'!$K$5:$AC$5544,12,FALSE)</f>
        <v>Unassigned</v>
      </c>
      <c r="V1283" s="14">
        <f>IFERROR(LOOKUP(H1283,{30,43,48,53,58,63,68,73,78,83,88,93,97},{42,47,52,57,62,67,72,77,82,87,92,99,100}),999)</f>
        <v>87</v>
      </c>
      <c r="X1283" s="57" t="str">
        <f>VLOOKUP(A1283,'Individual Data'!$K$5:$AC$5544,8,FALSE)</f>
        <v>NA</v>
      </c>
      <c r="Y1283" s="57" t="str">
        <f>VLOOKUP(A1283,'Individual Data'!$K$5:$AC$5544,9,FALSE)</f>
        <v>U</v>
      </c>
    </row>
    <row r="1284" spans="1:25" ht="15" customHeight="1" x14ac:dyDescent="0.25">
      <c r="A1284" s="197" t="s">
        <v>4961</v>
      </c>
      <c r="B1284" s="197" t="s">
        <v>20171</v>
      </c>
      <c r="C1284" s="198">
        <v>45163</v>
      </c>
      <c r="D1284" s="199">
        <v>24513</v>
      </c>
      <c r="E1284" s="197" t="s">
        <v>19595</v>
      </c>
      <c r="F1284" s="197" t="s">
        <v>17699</v>
      </c>
      <c r="G1284" s="197"/>
      <c r="H1284" s="197">
        <v>94</v>
      </c>
      <c r="I1284" s="197" t="s">
        <v>3225</v>
      </c>
      <c r="J1284" s="197" t="s">
        <v>19596</v>
      </c>
      <c r="K1284" s="57" t="s">
        <v>3196</v>
      </c>
      <c r="M1284" s="199">
        <v>70</v>
      </c>
      <c r="O1284" s="197" t="s">
        <v>20172</v>
      </c>
      <c r="Q1284" s="197" t="s">
        <v>3229</v>
      </c>
      <c r="S1284" s="57">
        <v>1</v>
      </c>
      <c r="T1284" s="197" t="s">
        <v>19607</v>
      </c>
      <c r="U1284" s="57" t="str">
        <f>VLOOKUP(A1284,'Individual Data'!$K$5:$AC$5544,12,FALSE)</f>
        <v>Unassigned</v>
      </c>
      <c r="V1284" s="14">
        <f>IFERROR(LOOKUP(H1284,{30,43,48,53,58,63,68,73,78,83,88,93,97},{42,47,52,57,62,67,72,77,82,87,92,99,100}),999)</f>
        <v>99</v>
      </c>
      <c r="X1284" s="57" t="str">
        <f>VLOOKUP(A1284,'Individual Data'!$K$5:$AC$5544,8,FALSE)</f>
        <v>NA</v>
      </c>
      <c r="Y1284" s="57" t="str">
        <f>VLOOKUP(A1284,'Individual Data'!$K$5:$AC$5544,9,FALSE)</f>
        <v>U</v>
      </c>
    </row>
    <row r="1285" spans="1:25" ht="15" customHeight="1" x14ac:dyDescent="0.25">
      <c r="A1285" s="197" t="s">
        <v>4964</v>
      </c>
      <c r="B1285" s="197" t="s">
        <v>20173</v>
      </c>
      <c r="C1285" s="198">
        <v>45216</v>
      </c>
      <c r="D1285" s="199">
        <v>1030</v>
      </c>
      <c r="E1285" s="197" t="s">
        <v>19595</v>
      </c>
      <c r="F1285" s="197" t="s">
        <v>19617</v>
      </c>
      <c r="G1285" s="197"/>
      <c r="H1285" s="197">
        <v>85</v>
      </c>
      <c r="I1285" s="197" t="s">
        <v>3085</v>
      </c>
      <c r="J1285" s="197" t="s">
        <v>19596</v>
      </c>
      <c r="K1285" s="57" t="s">
        <v>3196</v>
      </c>
      <c r="M1285" s="199">
        <v>70</v>
      </c>
      <c r="O1285" s="197" t="s">
        <v>20174</v>
      </c>
      <c r="Q1285" s="197" t="s">
        <v>3229</v>
      </c>
      <c r="S1285" s="57">
        <v>1</v>
      </c>
      <c r="T1285" s="197" t="s">
        <v>3229</v>
      </c>
      <c r="U1285" s="57" t="str">
        <f>VLOOKUP(A1285,'Individual Data'!$K$5:$AC$5544,12,FALSE)</f>
        <v>Unassigned</v>
      </c>
      <c r="V1285" s="14">
        <f>IFERROR(LOOKUP(H1285,{30,43,48,53,58,63,68,73,78,83,88,93,97},{42,47,52,57,62,67,72,77,82,87,92,99,100}),999)</f>
        <v>87</v>
      </c>
      <c r="X1285" s="57" t="str">
        <f>VLOOKUP(A1285,'Individual Data'!$K$5:$AC$5544,8,FALSE)</f>
        <v>NA</v>
      </c>
      <c r="Y1285" s="57" t="str">
        <f>VLOOKUP(A1285,'Individual Data'!$K$5:$AC$5544,9,FALSE)</f>
        <v>U</v>
      </c>
    </row>
    <row r="1286" spans="1:25" ht="15" customHeight="1" x14ac:dyDescent="0.25">
      <c r="A1286" s="197" t="s">
        <v>4967</v>
      </c>
      <c r="B1286" s="197" t="s">
        <v>20175</v>
      </c>
      <c r="C1286" s="198">
        <v>45223</v>
      </c>
      <c r="D1286" s="199">
        <v>72</v>
      </c>
      <c r="E1286" s="197" t="s">
        <v>19595</v>
      </c>
      <c r="F1286" s="197" t="s">
        <v>19617</v>
      </c>
      <c r="G1286" s="197"/>
      <c r="H1286" s="197">
        <v>86</v>
      </c>
      <c r="I1286" s="197" t="s">
        <v>3225</v>
      </c>
      <c r="J1286" s="197" t="s">
        <v>19596</v>
      </c>
      <c r="K1286" s="57" t="s">
        <v>3196</v>
      </c>
      <c r="M1286" s="199">
        <v>70</v>
      </c>
      <c r="O1286" s="197" t="s">
        <v>20176</v>
      </c>
      <c r="Q1286" s="197" t="s">
        <v>3229</v>
      </c>
      <c r="S1286" s="57">
        <v>1</v>
      </c>
      <c r="T1286" s="197" t="s">
        <v>19598</v>
      </c>
      <c r="U1286" s="57" t="str">
        <f>VLOOKUP(A1286,'Individual Data'!$K$5:$AC$5544,12,FALSE)</f>
        <v>NPTH</v>
      </c>
      <c r="V1286" s="14">
        <f>IFERROR(LOOKUP(H1286,{30,43,48,53,58,63,68,73,78,83,88,93,97},{42,47,52,57,62,67,72,77,82,87,92,99,100}),999)</f>
        <v>87</v>
      </c>
      <c r="X1286" s="57">
        <f>VLOOKUP(A1286,'Individual Data'!$K$5:$AC$5544,8,FALSE)</f>
        <v>4</v>
      </c>
      <c r="Y1286" s="57">
        <f>VLOOKUP(A1286,'Individual Data'!$K$5:$AC$5544,9,FALSE)</f>
        <v>2019</v>
      </c>
    </row>
    <row r="1287" spans="1:25" ht="15" customHeight="1" x14ac:dyDescent="0.25">
      <c r="A1287" s="197" t="s">
        <v>4971</v>
      </c>
      <c r="B1287" s="197" t="s">
        <v>20177</v>
      </c>
      <c r="C1287" s="198">
        <v>45230</v>
      </c>
      <c r="D1287" s="199">
        <v>3071</v>
      </c>
      <c r="E1287" s="197" t="s">
        <v>19595</v>
      </c>
      <c r="F1287" s="197" t="s">
        <v>19617</v>
      </c>
      <c r="G1287" s="197"/>
      <c r="H1287" s="197">
        <v>82</v>
      </c>
      <c r="I1287" s="197" t="s">
        <v>3085</v>
      </c>
      <c r="J1287" s="197" t="s">
        <v>19596</v>
      </c>
      <c r="K1287" s="57" t="s">
        <v>3196</v>
      </c>
      <c r="M1287" s="199">
        <v>70</v>
      </c>
      <c r="O1287" s="197" t="s">
        <v>20178</v>
      </c>
      <c r="Q1287" s="197" t="s">
        <v>3229</v>
      </c>
      <c r="S1287" s="57">
        <v>1</v>
      </c>
      <c r="T1287" s="197" t="s">
        <v>3229</v>
      </c>
      <c r="U1287" s="57" t="str">
        <f>VLOOKUP(A1287,'Individual Data'!$K$5:$AC$5544,12,FALSE)</f>
        <v>IPCSR</v>
      </c>
      <c r="V1287" s="14">
        <f>IFERROR(LOOKUP(H1287,{30,43,48,53,58,63,68,73,78,83,88,93,97},{42,47,52,57,62,67,72,77,82,87,92,99,100}),999)</f>
        <v>82</v>
      </c>
      <c r="X1287" s="57">
        <f>VLOOKUP(A1287,'Individual Data'!$K$5:$AC$5544,8,FALSE)</f>
        <v>4</v>
      </c>
      <c r="Y1287" s="57">
        <f>VLOOKUP(A1287,'Individual Data'!$K$5:$AC$5544,9,FALSE)</f>
        <v>2019</v>
      </c>
    </row>
    <row r="1288" spans="1:25" ht="15" customHeight="1" x14ac:dyDescent="0.25">
      <c r="A1288" s="197" t="s">
        <v>4974</v>
      </c>
      <c r="B1288" s="197" t="s">
        <v>20179</v>
      </c>
      <c r="C1288" s="198">
        <v>45223</v>
      </c>
      <c r="D1288" s="199">
        <v>2100</v>
      </c>
      <c r="E1288" s="197" t="s">
        <v>19595</v>
      </c>
      <c r="F1288" s="197" t="s">
        <v>19617</v>
      </c>
      <c r="G1288" s="197"/>
      <c r="H1288" s="197">
        <v>91</v>
      </c>
      <c r="I1288" s="197" t="s">
        <v>3085</v>
      </c>
      <c r="J1288" s="197" t="s">
        <v>19596</v>
      </c>
      <c r="K1288" s="57" t="s">
        <v>3196</v>
      </c>
      <c r="M1288" s="199">
        <v>70</v>
      </c>
      <c r="O1288" s="197" t="s">
        <v>20180</v>
      </c>
      <c r="Q1288" s="197" t="s">
        <v>3229</v>
      </c>
      <c r="S1288" s="57">
        <v>1</v>
      </c>
      <c r="T1288" s="197" t="s">
        <v>19598</v>
      </c>
      <c r="U1288" s="57" t="str">
        <f>VLOOKUP(A1288,'Individual Data'!$K$5:$AC$5544,12,FALSE)</f>
        <v>Unassigned</v>
      </c>
      <c r="V1288" s="14">
        <f>IFERROR(LOOKUP(H1288,{30,43,48,53,58,63,68,73,78,83,88,93,97},{42,47,52,57,62,67,72,77,82,87,92,99,100}),999)</f>
        <v>92</v>
      </c>
      <c r="X1288" s="57" t="str">
        <f>VLOOKUP(A1288,'Individual Data'!$K$5:$AC$5544,8,FALSE)</f>
        <v>NA</v>
      </c>
      <c r="Y1288" s="57" t="str">
        <f>VLOOKUP(A1288,'Individual Data'!$K$5:$AC$5544,9,FALSE)</f>
        <v>U</v>
      </c>
    </row>
    <row r="1289" spans="1:25" ht="15" customHeight="1" x14ac:dyDescent="0.25">
      <c r="A1289" s="197" t="s">
        <v>4977</v>
      </c>
      <c r="B1289" s="197" t="s">
        <v>20181</v>
      </c>
      <c r="C1289" s="198">
        <v>45223</v>
      </c>
      <c r="D1289" s="199">
        <v>66</v>
      </c>
      <c r="E1289" s="197" t="s">
        <v>19595</v>
      </c>
      <c r="F1289" s="197" t="s">
        <v>19617</v>
      </c>
      <c r="G1289" s="197"/>
      <c r="H1289" s="197">
        <v>85</v>
      </c>
      <c r="I1289" s="197" t="s">
        <v>3225</v>
      </c>
      <c r="J1289" s="197" t="s">
        <v>17688</v>
      </c>
      <c r="K1289" s="229" t="s">
        <v>3228</v>
      </c>
      <c r="M1289" s="199">
        <v>70</v>
      </c>
      <c r="O1289" s="197" t="s">
        <v>19601</v>
      </c>
      <c r="Q1289" s="197" t="s">
        <v>3229</v>
      </c>
      <c r="S1289" s="57">
        <v>1</v>
      </c>
      <c r="T1289" s="197" t="s">
        <v>3229</v>
      </c>
      <c r="U1289" s="57" t="str">
        <f>VLOOKUP(A1289,'Individual Data'!$K$5:$AC$5544,12,FALSE)</f>
        <v>PLA1</v>
      </c>
      <c r="V1289" s="14">
        <f>IFERROR(LOOKUP(H1289,{30,43,48,53,58,63,68,73,78,83,88,93,97},{42,47,52,57,62,67,72,77,82,87,92,99,100}),999)</f>
        <v>87</v>
      </c>
      <c r="X1289" s="57">
        <f>VLOOKUP(A1289,'Individual Data'!$K$5:$AC$5544,8,FALSE)</f>
        <v>4</v>
      </c>
      <c r="Y1289" s="57">
        <f>VLOOKUP(A1289,'Individual Data'!$K$5:$AC$5544,9,FALSE)</f>
        <v>2019</v>
      </c>
    </row>
    <row r="1290" spans="1:25" ht="15" customHeight="1" x14ac:dyDescent="0.25">
      <c r="A1290" s="197" t="s">
        <v>4980</v>
      </c>
      <c r="B1290" s="197" t="s">
        <v>20182</v>
      </c>
      <c r="C1290" s="198">
        <v>45223</v>
      </c>
      <c r="D1290" s="199">
        <v>2106</v>
      </c>
      <c r="E1290" s="197" t="s">
        <v>19595</v>
      </c>
      <c r="F1290" s="197" t="s">
        <v>19617</v>
      </c>
      <c r="G1290" s="197"/>
      <c r="H1290" s="197">
        <v>76.5</v>
      </c>
      <c r="I1290" s="197" t="s">
        <v>3085</v>
      </c>
      <c r="J1290" s="197" t="s">
        <v>19596</v>
      </c>
      <c r="K1290" s="228" t="s">
        <v>3196</v>
      </c>
      <c r="M1290" s="199">
        <v>70</v>
      </c>
      <c r="O1290" s="197" t="s">
        <v>20183</v>
      </c>
      <c r="Q1290" s="197" t="s">
        <v>3229</v>
      </c>
      <c r="S1290" s="57">
        <v>1</v>
      </c>
      <c r="T1290" s="197" t="s">
        <v>19598</v>
      </c>
      <c r="U1290" s="57" t="str">
        <f>VLOOKUP(A1290,'Individual Data'!$K$5:$AC$5544,12,FALSE)</f>
        <v>PLA1</v>
      </c>
      <c r="V1290" s="14">
        <f>IFERROR(LOOKUP(H1290,{30,43,48,53,58,63,68,73,78,83,88,93,97},{42,47,52,57,62,67,72,77,82,87,92,99,100}),999)</f>
        <v>77</v>
      </c>
      <c r="X1290" s="57">
        <f>VLOOKUP(A1290,'Individual Data'!$K$5:$AC$5544,8,FALSE)</f>
        <v>4</v>
      </c>
      <c r="Y1290" s="57">
        <f>VLOOKUP(A1290,'Individual Data'!$K$5:$AC$5544,9,FALSE)</f>
        <v>2019</v>
      </c>
    </row>
    <row r="1291" spans="1:25" ht="15" customHeight="1" x14ac:dyDescent="0.25">
      <c r="A1291" s="197" t="s">
        <v>4983</v>
      </c>
      <c r="B1291" s="197" t="s">
        <v>20184</v>
      </c>
      <c r="C1291" s="198">
        <v>45236</v>
      </c>
      <c r="D1291" s="199">
        <v>4023</v>
      </c>
      <c r="E1291" s="197" t="s">
        <v>19595</v>
      </c>
      <c r="F1291" s="197" t="s">
        <v>19617</v>
      </c>
      <c r="G1291" s="197"/>
      <c r="H1291" s="197">
        <v>81</v>
      </c>
      <c r="I1291" s="197" t="s">
        <v>3085</v>
      </c>
      <c r="J1291" s="197" t="s">
        <v>19596</v>
      </c>
      <c r="K1291" s="57" t="s">
        <v>3196</v>
      </c>
      <c r="M1291" s="199">
        <v>70</v>
      </c>
      <c r="O1291" s="197" t="s">
        <v>20185</v>
      </c>
      <c r="Q1291" s="197" t="s">
        <v>3229</v>
      </c>
      <c r="S1291" s="57">
        <v>1</v>
      </c>
      <c r="T1291" s="197" t="s">
        <v>19598</v>
      </c>
      <c r="U1291" s="57" t="str">
        <f>VLOOKUP(A1291,'Individual Data'!$K$5:$AC$5544,12,FALSE)</f>
        <v>IPCSR</v>
      </c>
      <c r="V1291" s="14">
        <f>IFERROR(LOOKUP(H1291,{30,43,48,53,58,63,68,73,78,83,88,93,97},{42,47,52,57,62,67,72,77,82,87,92,99,100}),999)</f>
        <v>82</v>
      </c>
      <c r="X1291" s="57">
        <f>VLOOKUP(A1291,'Individual Data'!$K$5:$AC$5544,8,FALSE)</f>
        <v>4</v>
      </c>
      <c r="Y1291" s="57">
        <f>VLOOKUP(A1291,'Individual Data'!$K$5:$AC$5544,9,FALSE)</f>
        <v>2019</v>
      </c>
    </row>
    <row r="1292" spans="1:25" ht="15" customHeight="1" x14ac:dyDescent="0.25">
      <c r="A1292" s="197" t="s">
        <v>4986</v>
      </c>
      <c r="B1292" s="197" t="s">
        <v>20186</v>
      </c>
      <c r="C1292" s="198">
        <v>45216</v>
      </c>
      <c r="D1292" s="199">
        <v>13</v>
      </c>
      <c r="E1292" s="197" t="s">
        <v>19595</v>
      </c>
      <c r="F1292" s="197" t="s">
        <v>19617</v>
      </c>
      <c r="G1292" s="197"/>
      <c r="H1292" s="197">
        <v>83</v>
      </c>
      <c r="I1292" s="197" t="s">
        <v>3225</v>
      </c>
      <c r="J1292" s="197" t="s">
        <v>17688</v>
      </c>
      <c r="K1292" s="229" t="s">
        <v>3228</v>
      </c>
      <c r="M1292" s="199">
        <v>70</v>
      </c>
      <c r="O1292" s="197" t="s">
        <v>19601</v>
      </c>
      <c r="Q1292" s="197" t="s">
        <v>3229</v>
      </c>
      <c r="S1292" s="57">
        <v>1</v>
      </c>
      <c r="T1292" s="197" t="s">
        <v>3229</v>
      </c>
      <c r="U1292" s="57" t="str">
        <f>VLOOKUP(A1292,'Individual Data'!$K$5:$AC$5544,12,FALSE)</f>
        <v>PLA1</v>
      </c>
      <c r="V1292" s="14">
        <f>IFERROR(LOOKUP(H1292,{30,43,48,53,58,63,68,73,78,83,88,93,97},{42,47,52,57,62,67,72,77,82,87,92,99,100}),999)</f>
        <v>87</v>
      </c>
      <c r="X1292" s="57">
        <f>VLOOKUP(A1292,'Individual Data'!$K$5:$AC$5544,8,FALSE)</f>
        <v>4</v>
      </c>
      <c r="Y1292" s="57">
        <f>VLOOKUP(A1292,'Individual Data'!$K$5:$AC$5544,9,FALSE)</f>
        <v>2019</v>
      </c>
    </row>
    <row r="1293" spans="1:25" ht="15" customHeight="1" x14ac:dyDescent="0.25">
      <c r="A1293" s="197" t="s">
        <v>4989</v>
      </c>
      <c r="B1293" s="197" t="s">
        <v>20187</v>
      </c>
      <c r="C1293" s="198">
        <v>45243</v>
      </c>
      <c r="D1293" s="199">
        <v>5100</v>
      </c>
      <c r="E1293" s="197" t="s">
        <v>19595</v>
      </c>
      <c r="F1293" s="197" t="s">
        <v>19617</v>
      </c>
      <c r="G1293" s="197"/>
      <c r="H1293" s="197">
        <v>81</v>
      </c>
      <c r="I1293" s="197" t="s">
        <v>3085</v>
      </c>
      <c r="J1293" s="197" t="s">
        <v>19596</v>
      </c>
      <c r="K1293" s="228" t="s">
        <v>3196</v>
      </c>
      <c r="M1293" s="199">
        <v>70</v>
      </c>
      <c r="O1293" s="197" t="s">
        <v>20188</v>
      </c>
      <c r="Q1293" s="197" t="s">
        <v>3229</v>
      </c>
      <c r="S1293" s="57">
        <v>1</v>
      </c>
      <c r="T1293" s="197" t="s">
        <v>19598</v>
      </c>
      <c r="U1293" s="57" t="str">
        <f>VLOOKUP(A1293,'Individual Data'!$K$5:$AC$5544,12,FALSE)</f>
        <v>Unassigned</v>
      </c>
      <c r="V1293" s="14">
        <f>IFERROR(LOOKUP(H1293,{30,43,48,53,58,63,68,73,78,83,88,93,97},{42,47,52,57,62,67,72,77,82,87,92,99,100}),999)</f>
        <v>82</v>
      </c>
      <c r="X1293" s="57" t="str">
        <f>VLOOKUP(A1293,'Individual Data'!$K$5:$AC$5544,8,FALSE)</f>
        <v>NA</v>
      </c>
      <c r="Y1293" s="57" t="str">
        <f>VLOOKUP(A1293,'Individual Data'!$K$5:$AC$5544,9,FALSE)</f>
        <v>U</v>
      </c>
    </row>
    <row r="1294" spans="1:25" ht="15" customHeight="1" x14ac:dyDescent="0.25">
      <c r="A1294" s="197" t="s">
        <v>4992</v>
      </c>
      <c r="B1294" s="197" t="s">
        <v>20189</v>
      </c>
      <c r="C1294" s="198">
        <v>45223</v>
      </c>
      <c r="D1294" s="199">
        <v>117</v>
      </c>
      <c r="E1294" s="197" t="s">
        <v>19595</v>
      </c>
      <c r="F1294" s="197" t="s">
        <v>19617</v>
      </c>
      <c r="G1294" s="197"/>
      <c r="H1294" s="197">
        <v>84</v>
      </c>
      <c r="I1294" s="197" t="s">
        <v>3225</v>
      </c>
      <c r="J1294" s="197" t="s">
        <v>19596</v>
      </c>
      <c r="K1294" s="57" t="s">
        <v>3196</v>
      </c>
      <c r="M1294" s="199">
        <v>70</v>
      </c>
      <c r="O1294" s="197" t="s">
        <v>20190</v>
      </c>
      <c r="Q1294" s="197" t="s">
        <v>3229</v>
      </c>
      <c r="S1294" s="57">
        <v>1</v>
      </c>
      <c r="T1294" s="197" t="s">
        <v>19598</v>
      </c>
      <c r="U1294" s="57" t="str">
        <f>VLOOKUP(A1294,'Individual Data'!$K$5:$AC$5544,12,FALSE)</f>
        <v>LFSO</v>
      </c>
      <c r="V1294" s="14">
        <f>IFERROR(LOOKUP(H1294,{30,43,48,53,58,63,68,73,78,83,88,93,97},{42,47,52,57,62,67,72,77,82,87,92,99,100}),999)</f>
        <v>87</v>
      </c>
      <c r="X1294" s="57">
        <f>VLOOKUP(A1294,'Individual Data'!$K$5:$AC$5544,8,FALSE)</f>
        <v>4</v>
      </c>
      <c r="Y1294" s="57">
        <f>VLOOKUP(A1294,'Individual Data'!$K$5:$AC$5544,9,FALSE)</f>
        <v>2019</v>
      </c>
    </row>
    <row r="1295" spans="1:25" ht="15" customHeight="1" x14ac:dyDescent="0.25">
      <c r="A1295" s="197" t="s">
        <v>4996</v>
      </c>
      <c r="B1295" s="197" t="s">
        <v>20191</v>
      </c>
      <c r="C1295" s="198">
        <v>45177</v>
      </c>
      <c r="D1295" s="199">
        <v>24517</v>
      </c>
      <c r="E1295" s="197" t="s">
        <v>19595</v>
      </c>
      <c r="F1295" s="197" t="s">
        <v>17699</v>
      </c>
      <c r="G1295" s="197"/>
      <c r="H1295" s="197">
        <v>81</v>
      </c>
      <c r="I1295" s="197" t="s">
        <v>3085</v>
      </c>
      <c r="J1295" s="197" t="s">
        <v>19596</v>
      </c>
      <c r="K1295" s="57" t="s">
        <v>3196</v>
      </c>
      <c r="M1295" s="199">
        <v>70</v>
      </c>
      <c r="O1295" s="197" t="s">
        <v>20192</v>
      </c>
      <c r="Q1295" s="197" t="s">
        <v>3229</v>
      </c>
      <c r="S1295" s="57">
        <v>1</v>
      </c>
      <c r="T1295" s="197" t="s">
        <v>19598</v>
      </c>
      <c r="U1295" s="57" t="str">
        <f>VLOOKUP(A1295,'Individual Data'!$K$5:$AC$5544,12,FALSE)</f>
        <v>Unassigned</v>
      </c>
      <c r="V1295" s="14">
        <f>IFERROR(LOOKUP(H1295,{30,43,48,53,58,63,68,73,78,83,88,93,97},{42,47,52,57,62,67,72,77,82,87,92,99,100}),999)</f>
        <v>82</v>
      </c>
      <c r="X1295" s="57" t="str">
        <f>VLOOKUP(A1295,'Individual Data'!$K$5:$AC$5544,8,FALSE)</f>
        <v>NA</v>
      </c>
      <c r="Y1295" s="57" t="str">
        <f>VLOOKUP(A1295,'Individual Data'!$K$5:$AC$5544,9,FALSE)</f>
        <v>U</v>
      </c>
    </row>
    <row r="1296" spans="1:25" ht="15" customHeight="1" x14ac:dyDescent="0.25">
      <c r="A1296" s="197" t="s">
        <v>4999</v>
      </c>
      <c r="B1296" s="197" t="s">
        <v>20193</v>
      </c>
      <c r="C1296" s="198">
        <v>45223</v>
      </c>
      <c r="D1296" s="199">
        <v>106</v>
      </c>
      <c r="E1296" s="197" t="s">
        <v>19595</v>
      </c>
      <c r="F1296" s="197" t="s">
        <v>19617</v>
      </c>
      <c r="G1296" s="197"/>
      <c r="H1296" s="197">
        <v>93</v>
      </c>
      <c r="I1296" s="197" t="s">
        <v>3225</v>
      </c>
      <c r="J1296" s="197" t="s">
        <v>19596</v>
      </c>
      <c r="K1296" s="57" t="s">
        <v>3196</v>
      </c>
      <c r="M1296" s="199">
        <v>70</v>
      </c>
      <c r="O1296" s="197" t="s">
        <v>20194</v>
      </c>
      <c r="Q1296" s="197" t="s">
        <v>3229</v>
      </c>
      <c r="S1296" s="57">
        <v>1</v>
      </c>
      <c r="T1296" s="197" t="s">
        <v>19598</v>
      </c>
      <c r="U1296" s="57" t="str">
        <f>VLOOKUP(A1296,'Individual Data'!$K$5:$AC$5544,12,FALSE)</f>
        <v>CFA</v>
      </c>
      <c r="V1296" s="14">
        <f>IFERROR(LOOKUP(H1296,{30,43,48,53,58,63,68,73,78,83,88,93,97},{42,47,52,57,62,67,72,77,82,87,92,99,100}),999)</f>
        <v>99</v>
      </c>
      <c r="X1296" s="57">
        <f>VLOOKUP(A1296,'Individual Data'!$K$5:$AC$5544,8,FALSE)</f>
        <v>5</v>
      </c>
      <c r="Y1296" s="57">
        <f>VLOOKUP(A1296,'Individual Data'!$K$5:$AC$5544,9,FALSE)</f>
        <v>2018</v>
      </c>
    </row>
    <row r="1297" spans="1:25" ht="15" customHeight="1" x14ac:dyDescent="0.25">
      <c r="A1297" s="197" t="s">
        <v>5004</v>
      </c>
      <c r="B1297" s="197" t="s">
        <v>20195</v>
      </c>
      <c r="C1297" s="198">
        <v>45200</v>
      </c>
      <c r="D1297" s="199">
        <v>23398</v>
      </c>
      <c r="E1297" s="197" t="s">
        <v>19595</v>
      </c>
      <c r="F1297" s="197" t="s">
        <v>17699</v>
      </c>
      <c r="G1297" s="197"/>
      <c r="H1297" s="197">
        <v>90</v>
      </c>
      <c r="I1297" s="197" t="s">
        <v>3085</v>
      </c>
      <c r="J1297" s="197" t="s">
        <v>19596</v>
      </c>
      <c r="K1297" s="57" t="s">
        <v>3196</v>
      </c>
      <c r="M1297" s="199">
        <v>70</v>
      </c>
      <c r="O1297" s="197" t="s">
        <v>20196</v>
      </c>
      <c r="Q1297" s="197" t="s">
        <v>17769</v>
      </c>
      <c r="S1297" s="57">
        <v>1</v>
      </c>
      <c r="T1297" s="197" t="s">
        <v>19794</v>
      </c>
      <c r="U1297" s="57" t="str">
        <f>VLOOKUP(A1297,'Individual Data'!$K$5:$AC$5544,12,FALSE)</f>
        <v>Unassigned</v>
      </c>
      <c r="V1297" s="14">
        <f>IFERROR(LOOKUP(H1297,{30,43,48,53,58,63,68,73,78,83,88,93,97},{42,47,52,57,62,67,72,77,82,87,92,99,100}),999)</f>
        <v>92</v>
      </c>
      <c r="X1297" s="57" t="str">
        <f>VLOOKUP(A1297,'Individual Data'!$K$5:$AC$5544,8,FALSE)</f>
        <v>NA</v>
      </c>
      <c r="Y1297" s="57" t="str">
        <f>VLOOKUP(A1297,'Individual Data'!$K$5:$AC$5544,9,FALSE)</f>
        <v>U</v>
      </c>
    </row>
    <row r="1298" spans="1:25" ht="15" customHeight="1" x14ac:dyDescent="0.25">
      <c r="A1298" s="197" t="s">
        <v>5010</v>
      </c>
      <c r="B1298" s="197" t="s">
        <v>20197</v>
      </c>
      <c r="C1298" s="198">
        <v>45223</v>
      </c>
      <c r="D1298" s="199">
        <v>86</v>
      </c>
      <c r="E1298" s="197" t="s">
        <v>19595</v>
      </c>
      <c r="F1298" s="197" t="s">
        <v>19617</v>
      </c>
      <c r="G1298" s="197"/>
      <c r="H1298" s="197">
        <v>73</v>
      </c>
      <c r="I1298" s="197" t="s">
        <v>3225</v>
      </c>
      <c r="J1298" s="197" t="s">
        <v>19596</v>
      </c>
      <c r="K1298" s="57" t="s">
        <v>3196</v>
      </c>
      <c r="M1298" s="199">
        <v>70</v>
      </c>
      <c r="O1298" s="197" t="s">
        <v>20198</v>
      </c>
      <c r="Q1298" s="197" t="s">
        <v>3229</v>
      </c>
      <c r="S1298" s="57">
        <v>1</v>
      </c>
      <c r="T1298" s="197" t="s">
        <v>19598</v>
      </c>
      <c r="U1298" s="57" t="str">
        <f>VLOOKUP(A1298,'Individual Data'!$K$5:$AC$5544,12,FALSE)</f>
        <v>PLA1</v>
      </c>
      <c r="V1298" s="14">
        <f>IFERROR(LOOKUP(H1298,{30,43,48,53,58,63,68,73,78,83,88,93,97},{42,47,52,57,62,67,72,77,82,87,92,99,100}),999)</f>
        <v>77</v>
      </c>
      <c r="X1298" s="57">
        <f>VLOOKUP(A1298,'Individual Data'!$K$5:$AC$5544,8,FALSE)</f>
        <v>4</v>
      </c>
      <c r="Y1298" s="57">
        <f>VLOOKUP(A1298,'Individual Data'!$K$5:$AC$5544,9,FALSE)</f>
        <v>2019</v>
      </c>
    </row>
    <row r="1299" spans="1:25" ht="15" customHeight="1" x14ac:dyDescent="0.25">
      <c r="A1299" s="197" t="s">
        <v>5013</v>
      </c>
      <c r="B1299" s="197" t="s">
        <v>20199</v>
      </c>
      <c r="C1299" s="198">
        <v>45230</v>
      </c>
      <c r="D1299" s="199">
        <v>270</v>
      </c>
      <c r="E1299" s="197" t="s">
        <v>19595</v>
      </c>
      <c r="F1299" s="197" t="s">
        <v>19617</v>
      </c>
      <c r="G1299" s="197"/>
      <c r="H1299" s="197">
        <v>74.5</v>
      </c>
      <c r="I1299" s="197" t="s">
        <v>3225</v>
      </c>
      <c r="J1299" s="197" t="s">
        <v>19596</v>
      </c>
      <c r="K1299" s="57" t="s">
        <v>3196</v>
      </c>
      <c r="M1299" s="199">
        <v>70</v>
      </c>
      <c r="O1299" s="197" t="s">
        <v>20200</v>
      </c>
      <c r="Q1299" s="197" t="s">
        <v>3229</v>
      </c>
      <c r="S1299" s="57">
        <v>1</v>
      </c>
      <c r="T1299" s="197" t="s">
        <v>3229</v>
      </c>
      <c r="U1299" s="57" t="str">
        <f>VLOOKUP(A1299,'Individual Data'!$K$5:$AC$5544,12,FALSE)</f>
        <v>IPCSR</v>
      </c>
      <c r="V1299" s="14">
        <f>IFERROR(LOOKUP(H1299,{30,43,48,53,58,63,68,73,78,83,88,93,97},{42,47,52,57,62,67,72,77,82,87,92,99,100}),999)</f>
        <v>77</v>
      </c>
      <c r="X1299" s="57">
        <f>VLOOKUP(A1299,'Individual Data'!$K$5:$AC$5544,8,FALSE)</f>
        <v>4</v>
      </c>
      <c r="Y1299" s="57">
        <f>VLOOKUP(A1299,'Individual Data'!$K$5:$AC$5544,9,FALSE)</f>
        <v>2019</v>
      </c>
    </row>
    <row r="1300" spans="1:25" ht="15" customHeight="1" x14ac:dyDescent="0.25">
      <c r="A1300" s="197" t="s">
        <v>5015</v>
      </c>
      <c r="B1300" s="197" t="s">
        <v>20201</v>
      </c>
      <c r="C1300" s="198">
        <v>45243</v>
      </c>
      <c r="D1300" s="199">
        <v>687</v>
      </c>
      <c r="E1300" s="197" t="s">
        <v>19595</v>
      </c>
      <c r="F1300" s="197" t="s">
        <v>19617</v>
      </c>
      <c r="G1300" s="197"/>
      <c r="H1300" s="197">
        <v>83</v>
      </c>
      <c r="I1300" s="197" t="s">
        <v>3225</v>
      </c>
      <c r="J1300" s="197" t="s">
        <v>19596</v>
      </c>
      <c r="K1300" s="57" t="s">
        <v>3196</v>
      </c>
      <c r="M1300" s="199">
        <v>70</v>
      </c>
      <c r="O1300" s="197" t="s">
        <v>20202</v>
      </c>
      <c r="Q1300" s="197" t="s">
        <v>3229</v>
      </c>
      <c r="S1300" s="57">
        <v>1</v>
      </c>
      <c r="T1300" s="197" t="s">
        <v>19598</v>
      </c>
      <c r="U1300" s="57" t="str">
        <f>VLOOKUP(A1300,'Individual Data'!$K$5:$AC$5544,12,FALSE)</f>
        <v>Unassigned</v>
      </c>
      <c r="V1300" s="14">
        <f>IFERROR(LOOKUP(H1300,{30,43,48,53,58,63,68,73,78,83,88,93,97},{42,47,52,57,62,67,72,77,82,87,92,99,100}),999)</f>
        <v>87</v>
      </c>
      <c r="X1300" s="57" t="str">
        <f>VLOOKUP(A1300,'Individual Data'!$K$5:$AC$5544,8,FALSE)</f>
        <v>NA</v>
      </c>
      <c r="Y1300" s="57" t="str">
        <f>VLOOKUP(A1300,'Individual Data'!$K$5:$AC$5544,9,FALSE)</f>
        <v>U</v>
      </c>
    </row>
    <row r="1301" spans="1:25" ht="15" customHeight="1" x14ac:dyDescent="0.25">
      <c r="A1301" s="197" t="s">
        <v>5018</v>
      </c>
      <c r="B1301" s="197" t="s">
        <v>20203</v>
      </c>
      <c r="C1301" s="198">
        <v>45223</v>
      </c>
      <c r="D1301" s="199">
        <v>141</v>
      </c>
      <c r="E1301" s="197" t="s">
        <v>19595</v>
      </c>
      <c r="F1301" s="197" t="s">
        <v>19617</v>
      </c>
      <c r="G1301" s="197"/>
      <c r="H1301" s="197">
        <v>82</v>
      </c>
      <c r="I1301" s="197" t="s">
        <v>3225</v>
      </c>
      <c r="J1301" s="197" t="s">
        <v>17688</v>
      </c>
      <c r="K1301" s="229" t="s">
        <v>3228</v>
      </c>
      <c r="M1301" s="199">
        <v>70</v>
      </c>
      <c r="O1301" s="197" t="s">
        <v>19601</v>
      </c>
      <c r="Q1301" s="197" t="s">
        <v>3229</v>
      </c>
      <c r="S1301" s="57">
        <v>1</v>
      </c>
      <c r="T1301" s="197" t="s">
        <v>3229</v>
      </c>
      <c r="U1301" s="57" t="str">
        <f>VLOOKUP(A1301,'Individual Data'!$K$5:$AC$5544,12,FALSE)</f>
        <v>LFYO</v>
      </c>
      <c r="V1301" s="14">
        <f>IFERROR(LOOKUP(H1301,{30,43,48,53,58,63,68,73,78,83,88,93,97},{42,47,52,57,62,67,72,77,82,87,92,99,100}),999)</f>
        <v>82</v>
      </c>
      <c r="X1301" s="57">
        <f>VLOOKUP(A1301,'Individual Data'!$K$5:$AC$5544,8,FALSE)</f>
        <v>4</v>
      </c>
      <c r="Y1301" s="57">
        <f>VLOOKUP(A1301,'Individual Data'!$K$5:$AC$5544,9,FALSE)</f>
        <v>2019</v>
      </c>
    </row>
    <row r="1302" spans="1:25" ht="15" customHeight="1" x14ac:dyDescent="0.25">
      <c r="A1302" s="197" t="s">
        <v>5023</v>
      </c>
      <c r="B1302" s="197" t="s">
        <v>20204</v>
      </c>
      <c r="C1302" s="198">
        <v>45230</v>
      </c>
      <c r="D1302" s="199">
        <v>3007</v>
      </c>
      <c r="E1302" s="197" t="s">
        <v>19595</v>
      </c>
      <c r="F1302" s="197" t="s">
        <v>19617</v>
      </c>
      <c r="G1302" s="197"/>
      <c r="H1302" s="197">
        <v>84</v>
      </c>
      <c r="I1302" s="197" t="s">
        <v>3085</v>
      </c>
      <c r="J1302" s="197" t="s">
        <v>17688</v>
      </c>
      <c r="K1302" s="197" t="s">
        <v>3228</v>
      </c>
      <c r="M1302" s="199">
        <v>70</v>
      </c>
      <c r="O1302" s="197" t="s">
        <v>19601</v>
      </c>
      <c r="Q1302" s="197" t="s">
        <v>3229</v>
      </c>
      <c r="S1302" s="57">
        <v>1</v>
      </c>
      <c r="T1302" s="197" t="s">
        <v>3229</v>
      </c>
      <c r="U1302" s="57" t="str">
        <f>VLOOKUP(A1302,'Individual Data'!$K$5:$AC$5544,12,FALSE)</f>
        <v>NG</v>
      </c>
      <c r="V1302" s="14">
        <f>IFERROR(LOOKUP(H1302,{30,43,48,53,58,63,68,73,78,83,88,93,97},{42,47,52,57,62,67,72,77,82,87,92,99,100}),999)</f>
        <v>87</v>
      </c>
      <c r="X1302" s="57" t="str">
        <f>VLOOKUP(A1302,'Individual Data'!$K$5:$AC$5544,8,FALSE)</f>
        <v>NA</v>
      </c>
      <c r="Y1302" s="57" t="str">
        <f>VLOOKUP(A1302,'Individual Data'!$K$5:$AC$5544,9,FALSE)</f>
        <v>U</v>
      </c>
    </row>
    <row r="1303" spans="1:25" ht="15" customHeight="1" x14ac:dyDescent="0.25">
      <c r="A1303" s="197" t="s">
        <v>5026</v>
      </c>
      <c r="B1303" s="197" t="s">
        <v>20205</v>
      </c>
      <c r="C1303" s="198">
        <v>45216</v>
      </c>
      <c r="D1303" s="199">
        <v>1068</v>
      </c>
      <c r="E1303" s="197" t="s">
        <v>19595</v>
      </c>
      <c r="F1303" s="197" t="s">
        <v>19617</v>
      </c>
      <c r="G1303" s="197"/>
      <c r="H1303" s="197">
        <v>74</v>
      </c>
      <c r="I1303" s="197" t="s">
        <v>3085</v>
      </c>
      <c r="J1303" s="197" t="s">
        <v>19596</v>
      </c>
      <c r="K1303" s="228" t="s">
        <v>3196</v>
      </c>
      <c r="M1303" s="199">
        <v>70</v>
      </c>
      <c r="O1303" s="197" t="s">
        <v>20206</v>
      </c>
      <c r="Q1303" s="197" t="s">
        <v>3229</v>
      </c>
      <c r="S1303" s="57">
        <v>1</v>
      </c>
      <c r="T1303" s="197" t="s">
        <v>19598</v>
      </c>
      <c r="U1303" s="57" t="str">
        <f>VLOOKUP(A1303,'Individual Data'!$K$5:$AC$5544,12,FALSE)</f>
        <v>BCA1</v>
      </c>
      <c r="V1303" s="14">
        <f>IFERROR(LOOKUP(H1303,{30,43,48,53,58,63,68,73,78,83,88,93,97},{42,47,52,57,62,67,72,77,82,87,92,99,100}),999)</f>
        <v>77</v>
      </c>
      <c r="X1303" s="57">
        <f>VLOOKUP(A1303,'Individual Data'!$K$5:$AC$5544,8,FALSE)</f>
        <v>4</v>
      </c>
      <c r="Y1303" s="57">
        <f>VLOOKUP(A1303,'Individual Data'!$K$5:$AC$5544,9,FALSE)</f>
        <v>2019</v>
      </c>
    </row>
    <row r="1304" spans="1:25" ht="15" customHeight="1" x14ac:dyDescent="0.25">
      <c r="A1304" s="197" t="s">
        <v>5029</v>
      </c>
      <c r="B1304" s="197" t="s">
        <v>20207</v>
      </c>
      <c r="C1304" s="198">
        <v>45216</v>
      </c>
      <c r="D1304" s="199">
        <v>8</v>
      </c>
      <c r="E1304" s="197" t="s">
        <v>19595</v>
      </c>
      <c r="F1304" s="197" t="s">
        <v>19617</v>
      </c>
      <c r="G1304" s="197"/>
      <c r="H1304" s="197">
        <v>87</v>
      </c>
      <c r="I1304" s="197" t="s">
        <v>3225</v>
      </c>
      <c r="J1304" s="197" t="s">
        <v>17688</v>
      </c>
      <c r="K1304" s="229" t="s">
        <v>3228</v>
      </c>
      <c r="M1304" s="199">
        <v>70</v>
      </c>
      <c r="O1304" s="197" t="s">
        <v>19601</v>
      </c>
      <c r="Q1304" s="197" t="s">
        <v>3229</v>
      </c>
      <c r="S1304" s="57">
        <v>1</v>
      </c>
      <c r="T1304" s="197" t="s">
        <v>3229</v>
      </c>
      <c r="U1304" s="57" t="str">
        <f>VLOOKUP(A1304,'Individual Data'!$K$5:$AC$5544,12,FALSE)</f>
        <v>PLA1</v>
      </c>
      <c r="V1304" s="14">
        <f>IFERROR(LOOKUP(H1304,{30,43,48,53,58,63,68,73,78,83,88,93,97},{42,47,52,57,62,67,72,77,82,87,92,99,100}),999)</f>
        <v>87</v>
      </c>
      <c r="X1304" s="57">
        <f>VLOOKUP(A1304,'Individual Data'!$K$5:$AC$5544,8,FALSE)</f>
        <v>4</v>
      </c>
      <c r="Y1304" s="57">
        <f>VLOOKUP(A1304,'Individual Data'!$K$5:$AC$5544,9,FALSE)</f>
        <v>2019</v>
      </c>
    </row>
    <row r="1305" spans="1:25" ht="15" customHeight="1" x14ac:dyDescent="0.25">
      <c r="A1305" s="197" t="s">
        <v>5032</v>
      </c>
      <c r="B1305" s="197" t="s">
        <v>20208</v>
      </c>
      <c r="C1305" s="198">
        <v>45245</v>
      </c>
      <c r="D1305" s="199">
        <v>7073</v>
      </c>
      <c r="E1305" s="197" t="s">
        <v>19595</v>
      </c>
      <c r="F1305" s="197" t="s">
        <v>19610</v>
      </c>
      <c r="G1305" s="197"/>
      <c r="H1305" s="197">
        <v>88</v>
      </c>
      <c r="I1305" s="197" t="s">
        <v>3225</v>
      </c>
      <c r="J1305" s="197" t="s">
        <v>19596</v>
      </c>
      <c r="K1305" s="228" t="s">
        <v>3196</v>
      </c>
      <c r="M1305" s="199">
        <v>70</v>
      </c>
      <c r="O1305" s="197" t="s">
        <v>19601</v>
      </c>
      <c r="Q1305" s="197" t="s">
        <v>3229</v>
      </c>
      <c r="S1305" s="57">
        <v>1</v>
      </c>
      <c r="T1305" s="197" t="s">
        <v>3229</v>
      </c>
      <c r="U1305" s="57" t="str">
        <f>VLOOKUP(A1305,'Individual Data'!$K$5:$AC$5544,12,FALSE)</f>
        <v>IPCSR</v>
      </c>
      <c r="V1305" s="14">
        <f>IFERROR(LOOKUP(H1305,{30,43,48,53,58,63,68,73,78,83,88,93,97},{42,47,52,57,62,67,72,77,82,87,92,99,100}),999)</f>
        <v>92</v>
      </c>
      <c r="X1305" s="57">
        <f>VLOOKUP(A1305,'Individual Data'!$K$5:$AC$5544,8,FALSE)</f>
        <v>4</v>
      </c>
      <c r="Y1305" s="57">
        <f>VLOOKUP(A1305,'Individual Data'!$K$5:$AC$5544,9,FALSE)</f>
        <v>2019</v>
      </c>
    </row>
    <row r="1306" spans="1:25" ht="15" customHeight="1" x14ac:dyDescent="0.25">
      <c r="A1306" s="197" t="s">
        <v>5036</v>
      </c>
      <c r="B1306" s="197" t="s">
        <v>20209</v>
      </c>
      <c r="C1306" s="198">
        <v>45216</v>
      </c>
      <c r="D1306" s="199">
        <v>26</v>
      </c>
      <c r="E1306" s="197" t="s">
        <v>19595</v>
      </c>
      <c r="F1306" s="197" t="s">
        <v>19617</v>
      </c>
      <c r="G1306" s="197"/>
      <c r="H1306" s="197">
        <v>79</v>
      </c>
      <c r="I1306" s="197" t="s">
        <v>3225</v>
      </c>
      <c r="J1306" s="197" t="s">
        <v>19596</v>
      </c>
      <c r="K1306" s="57" t="s">
        <v>3196</v>
      </c>
      <c r="M1306" s="199">
        <v>70</v>
      </c>
      <c r="O1306" s="197" t="s">
        <v>20210</v>
      </c>
      <c r="Q1306" s="197" t="s">
        <v>3229</v>
      </c>
      <c r="S1306" s="57">
        <v>1</v>
      </c>
      <c r="T1306" s="197" t="s">
        <v>19598</v>
      </c>
      <c r="U1306" s="57" t="str">
        <f>VLOOKUP(A1306,'Individual Data'!$K$5:$AC$5544,12,FALSE)</f>
        <v>PLA1</v>
      </c>
      <c r="V1306" s="14">
        <f>IFERROR(LOOKUP(H1306,{30,43,48,53,58,63,68,73,78,83,88,93,97},{42,47,52,57,62,67,72,77,82,87,92,99,100}),999)</f>
        <v>82</v>
      </c>
      <c r="X1306" s="57">
        <f>VLOOKUP(A1306,'Individual Data'!$K$5:$AC$5544,8,FALSE)</f>
        <v>4</v>
      </c>
      <c r="Y1306" s="57">
        <f>VLOOKUP(A1306,'Individual Data'!$K$5:$AC$5544,9,FALSE)</f>
        <v>2019</v>
      </c>
    </row>
    <row r="1307" spans="1:25" ht="15" customHeight="1" x14ac:dyDescent="0.25">
      <c r="A1307" s="197" t="s">
        <v>5039</v>
      </c>
      <c r="B1307" s="197" t="s">
        <v>20211</v>
      </c>
      <c r="C1307" s="198">
        <v>45216</v>
      </c>
      <c r="D1307" s="199">
        <v>1040</v>
      </c>
      <c r="E1307" s="197" t="s">
        <v>19595</v>
      </c>
      <c r="F1307" s="197" t="s">
        <v>19617</v>
      </c>
      <c r="G1307" s="197"/>
      <c r="H1307" s="197">
        <v>83</v>
      </c>
      <c r="I1307" s="197" t="s">
        <v>3085</v>
      </c>
      <c r="J1307" s="197" t="s">
        <v>17688</v>
      </c>
      <c r="K1307" s="229" t="s">
        <v>3228</v>
      </c>
      <c r="M1307" s="199">
        <v>70</v>
      </c>
      <c r="O1307" s="197" t="s">
        <v>19601</v>
      </c>
      <c r="Q1307" s="197" t="s">
        <v>3229</v>
      </c>
      <c r="S1307" s="57">
        <v>1</v>
      </c>
      <c r="T1307" s="197" t="s">
        <v>3229</v>
      </c>
      <c r="U1307" s="57" t="str">
        <f>VLOOKUP(A1307,'Individual Data'!$K$5:$AC$5544,12,FALSE)</f>
        <v>PLA1</v>
      </c>
      <c r="V1307" s="14">
        <f>IFERROR(LOOKUP(H1307,{30,43,48,53,58,63,68,73,78,83,88,93,97},{42,47,52,57,62,67,72,77,82,87,92,99,100}),999)</f>
        <v>87</v>
      </c>
      <c r="X1307" s="57">
        <f>VLOOKUP(A1307,'Individual Data'!$K$5:$AC$5544,8,FALSE)</f>
        <v>4</v>
      </c>
      <c r="Y1307" s="57">
        <f>VLOOKUP(A1307,'Individual Data'!$K$5:$AC$5544,9,FALSE)</f>
        <v>2019</v>
      </c>
    </row>
    <row r="1308" spans="1:25" ht="15" customHeight="1" x14ac:dyDescent="0.25">
      <c r="A1308" s="197" t="s">
        <v>5043</v>
      </c>
      <c r="B1308" s="197" t="s">
        <v>20212</v>
      </c>
      <c r="C1308" s="198">
        <v>45230</v>
      </c>
      <c r="D1308" s="199">
        <v>244</v>
      </c>
      <c r="E1308" s="197" t="s">
        <v>19595</v>
      </c>
      <c r="F1308" s="197" t="s">
        <v>19617</v>
      </c>
      <c r="G1308" s="197"/>
      <c r="H1308" s="197">
        <v>74.5</v>
      </c>
      <c r="I1308" s="197" t="s">
        <v>3225</v>
      </c>
      <c r="J1308" s="197" t="s">
        <v>19596</v>
      </c>
      <c r="K1308" s="228" t="s">
        <v>3196</v>
      </c>
      <c r="M1308" s="199">
        <v>70</v>
      </c>
      <c r="O1308" s="197" t="s">
        <v>20213</v>
      </c>
      <c r="Q1308" s="197" t="s">
        <v>3229</v>
      </c>
      <c r="S1308" s="57">
        <v>1</v>
      </c>
      <c r="T1308" s="197" t="s">
        <v>3229</v>
      </c>
      <c r="U1308" s="57" t="str">
        <f>VLOOKUP(A1308,'Individual Data'!$K$5:$AC$5544,12,FALSE)</f>
        <v>LFSO</v>
      </c>
      <c r="V1308" s="14">
        <f>IFERROR(LOOKUP(H1308,{30,43,48,53,58,63,68,73,78,83,88,93,97},{42,47,52,57,62,67,72,77,82,87,92,99,100}),999)</f>
        <v>77</v>
      </c>
      <c r="X1308" s="57">
        <f>VLOOKUP(A1308,'Individual Data'!$K$5:$AC$5544,8,FALSE)</f>
        <v>4</v>
      </c>
      <c r="Y1308" s="57">
        <f>VLOOKUP(A1308,'Individual Data'!$K$5:$AC$5544,9,FALSE)</f>
        <v>2019</v>
      </c>
    </row>
    <row r="1309" spans="1:25" ht="15" customHeight="1" x14ac:dyDescent="0.25">
      <c r="A1309" s="197" t="s">
        <v>5046</v>
      </c>
      <c r="B1309" s="197" t="s">
        <v>20214</v>
      </c>
      <c r="C1309" s="198">
        <v>45243</v>
      </c>
      <c r="D1309" s="199">
        <v>5037</v>
      </c>
      <c r="E1309" s="197" t="s">
        <v>19595</v>
      </c>
      <c r="F1309" s="197" t="s">
        <v>19617</v>
      </c>
      <c r="G1309" s="197"/>
      <c r="H1309" s="197">
        <v>82</v>
      </c>
      <c r="I1309" s="197" t="s">
        <v>3085</v>
      </c>
      <c r="J1309" s="197" t="s">
        <v>19596</v>
      </c>
      <c r="K1309" s="57" t="s">
        <v>3196</v>
      </c>
      <c r="M1309" s="199">
        <v>70</v>
      </c>
      <c r="O1309" s="197" t="s">
        <v>20215</v>
      </c>
      <c r="Q1309" s="197" t="s">
        <v>3229</v>
      </c>
      <c r="S1309" s="57">
        <v>1</v>
      </c>
      <c r="T1309" s="197" t="s">
        <v>19598</v>
      </c>
      <c r="U1309" s="57" t="str">
        <f>VLOOKUP(A1309,'Individual Data'!$K$5:$AC$5544,12,FALSE)</f>
        <v>NPTH</v>
      </c>
      <c r="V1309" s="14">
        <f>IFERROR(LOOKUP(H1309,{30,43,48,53,58,63,68,73,78,83,88,93,97},{42,47,52,57,62,67,72,77,82,87,92,99,100}),999)</f>
        <v>82</v>
      </c>
      <c r="X1309" s="57">
        <f>VLOOKUP(A1309,'Individual Data'!$K$5:$AC$5544,8,FALSE)</f>
        <v>4</v>
      </c>
      <c r="Y1309" s="57">
        <f>VLOOKUP(A1309,'Individual Data'!$K$5:$AC$5544,9,FALSE)</f>
        <v>2019</v>
      </c>
    </row>
    <row r="1310" spans="1:25" ht="15" customHeight="1" x14ac:dyDescent="0.25">
      <c r="A1310" s="197" t="s">
        <v>5051</v>
      </c>
      <c r="B1310" s="197" t="s">
        <v>20216</v>
      </c>
      <c r="C1310" s="198">
        <v>45216</v>
      </c>
      <c r="D1310" s="199">
        <v>1011</v>
      </c>
      <c r="E1310" s="197" t="s">
        <v>19595</v>
      </c>
      <c r="F1310" s="197" t="s">
        <v>19617</v>
      </c>
      <c r="G1310" s="197"/>
      <c r="H1310" s="197">
        <v>88</v>
      </c>
      <c r="I1310" s="197" t="s">
        <v>3085</v>
      </c>
      <c r="J1310" s="197" t="s">
        <v>19596</v>
      </c>
      <c r="K1310" s="57" t="s">
        <v>3196</v>
      </c>
      <c r="M1310" s="199">
        <v>70</v>
      </c>
      <c r="O1310" s="197" t="s">
        <v>20217</v>
      </c>
      <c r="Q1310" s="197" t="s">
        <v>3229</v>
      </c>
      <c r="S1310" s="57">
        <v>1</v>
      </c>
      <c r="T1310" s="197" t="s">
        <v>19598</v>
      </c>
      <c r="U1310" s="57" t="str">
        <f>VLOOKUP(A1310,'Individual Data'!$K$5:$AC$5544,12,FALSE)</f>
        <v>PLA1</v>
      </c>
      <c r="V1310" s="14">
        <f>IFERROR(LOOKUP(H1310,{30,43,48,53,58,63,68,73,78,83,88,93,97},{42,47,52,57,62,67,72,77,82,87,92,99,100}),999)</f>
        <v>92</v>
      </c>
      <c r="X1310" s="57">
        <f>VLOOKUP(A1310,'Individual Data'!$K$5:$AC$5544,8,FALSE)</f>
        <v>4</v>
      </c>
      <c r="Y1310" s="57">
        <f>VLOOKUP(A1310,'Individual Data'!$K$5:$AC$5544,9,FALSE)</f>
        <v>2019</v>
      </c>
    </row>
    <row r="1311" spans="1:25" ht="15" customHeight="1" x14ac:dyDescent="0.25">
      <c r="A1311" s="197" t="s">
        <v>5054</v>
      </c>
      <c r="B1311" s="197" t="s">
        <v>20218</v>
      </c>
      <c r="C1311" s="198">
        <v>45223</v>
      </c>
      <c r="D1311" s="199">
        <v>2092</v>
      </c>
      <c r="E1311" s="197" t="s">
        <v>19595</v>
      </c>
      <c r="F1311" s="197" t="s">
        <v>19617</v>
      </c>
      <c r="G1311" s="197"/>
      <c r="H1311" s="197">
        <v>85</v>
      </c>
      <c r="I1311" s="197" t="s">
        <v>3085</v>
      </c>
      <c r="J1311" s="197" t="s">
        <v>19596</v>
      </c>
      <c r="K1311" s="57" t="s">
        <v>3196</v>
      </c>
      <c r="M1311" s="199">
        <v>70</v>
      </c>
      <c r="O1311" s="197" t="s">
        <v>20219</v>
      </c>
      <c r="Q1311" s="197" t="s">
        <v>3229</v>
      </c>
      <c r="S1311" s="57">
        <v>1</v>
      </c>
      <c r="T1311" s="197" t="s">
        <v>19598</v>
      </c>
      <c r="U1311" s="57" t="str">
        <f>VLOOKUP(A1311,'Individual Data'!$K$5:$AC$5544,12,FALSE)</f>
        <v>CJA1</v>
      </c>
      <c r="V1311" s="14">
        <f>IFERROR(LOOKUP(H1311,{30,43,48,53,58,63,68,73,78,83,88,93,97},{42,47,52,57,62,67,72,77,82,87,92,99,100}),999)</f>
        <v>87</v>
      </c>
      <c r="X1311" s="57">
        <f>VLOOKUP(A1311,'Individual Data'!$K$5:$AC$5544,8,FALSE)</f>
        <v>4</v>
      </c>
      <c r="Y1311" s="57">
        <f>VLOOKUP(A1311,'Individual Data'!$K$5:$AC$5544,9,FALSE)</f>
        <v>2019</v>
      </c>
    </row>
    <row r="1312" spans="1:25" ht="15" customHeight="1" x14ac:dyDescent="0.25">
      <c r="A1312" s="197" t="s">
        <v>5057</v>
      </c>
      <c r="B1312" s="197" t="s">
        <v>20220</v>
      </c>
      <c r="C1312" s="198">
        <v>45216</v>
      </c>
      <c r="D1312" s="199">
        <v>1054</v>
      </c>
      <c r="E1312" s="197" t="s">
        <v>19595</v>
      </c>
      <c r="F1312" s="197" t="s">
        <v>19617</v>
      </c>
      <c r="G1312" s="197"/>
      <c r="H1312" s="197">
        <v>86</v>
      </c>
      <c r="I1312" s="197" t="s">
        <v>3085</v>
      </c>
      <c r="J1312" s="197" t="s">
        <v>17688</v>
      </c>
      <c r="K1312" s="229" t="s">
        <v>3228</v>
      </c>
      <c r="M1312" s="199">
        <v>70</v>
      </c>
      <c r="O1312" s="197" t="s">
        <v>19601</v>
      </c>
      <c r="Q1312" s="197" t="s">
        <v>3229</v>
      </c>
      <c r="S1312" s="57">
        <v>1</v>
      </c>
      <c r="T1312" s="197" t="s">
        <v>3229</v>
      </c>
      <c r="U1312" s="57" t="str">
        <f>VLOOKUP(A1312,'Individual Data'!$K$5:$AC$5544,12,FALSE)</f>
        <v>CJA1</v>
      </c>
      <c r="V1312" s="14">
        <f>IFERROR(LOOKUP(H1312,{30,43,48,53,58,63,68,73,78,83,88,93,97},{42,47,52,57,62,67,72,77,82,87,92,99,100}),999)</f>
        <v>87</v>
      </c>
      <c r="X1312" s="57">
        <f>VLOOKUP(A1312,'Individual Data'!$K$5:$AC$5544,8,FALSE)</f>
        <v>5</v>
      </c>
      <c r="Y1312" s="57">
        <f>VLOOKUP(A1312,'Individual Data'!$K$5:$AC$5544,9,FALSE)</f>
        <v>2018</v>
      </c>
    </row>
    <row r="1313" spans="1:25" ht="15" customHeight="1" x14ac:dyDescent="0.25">
      <c r="A1313" s="197" t="s">
        <v>5060</v>
      </c>
      <c r="B1313" s="197" t="s">
        <v>20221</v>
      </c>
      <c r="C1313" s="198">
        <v>45230</v>
      </c>
      <c r="D1313" s="199">
        <v>249</v>
      </c>
      <c r="E1313" s="197" t="s">
        <v>19595</v>
      </c>
      <c r="F1313" s="197" t="s">
        <v>19617</v>
      </c>
      <c r="G1313" s="197"/>
      <c r="H1313" s="197">
        <v>89</v>
      </c>
      <c r="I1313" s="197" t="s">
        <v>3225</v>
      </c>
      <c r="J1313" s="197" t="s">
        <v>19596</v>
      </c>
      <c r="K1313" s="228" t="s">
        <v>3196</v>
      </c>
      <c r="M1313" s="199">
        <v>70</v>
      </c>
      <c r="O1313" s="197" t="s">
        <v>20222</v>
      </c>
      <c r="Q1313" s="197" t="s">
        <v>3229</v>
      </c>
      <c r="S1313" s="57">
        <v>1</v>
      </c>
      <c r="T1313" s="197" t="s">
        <v>19598</v>
      </c>
      <c r="U1313" s="57" t="str">
        <f>VLOOKUP(A1313,'Individual Data'!$K$5:$AC$5544,12,FALSE)</f>
        <v>Unassigned</v>
      </c>
      <c r="V1313" s="14">
        <f>IFERROR(LOOKUP(H1313,{30,43,48,53,58,63,68,73,78,83,88,93,97},{42,47,52,57,62,67,72,77,82,87,92,99,100}),999)</f>
        <v>92</v>
      </c>
      <c r="X1313" s="57" t="str">
        <f>VLOOKUP(A1313,'Individual Data'!$K$5:$AC$5544,8,FALSE)</f>
        <v>NA</v>
      </c>
      <c r="Y1313" s="57" t="str">
        <f>VLOOKUP(A1313,'Individual Data'!$K$5:$AC$5544,9,FALSE)</f>
        <v>U</v>
      </c>
    </row>
    <row r="1314" spans="1:25" ht="15" customHeight="1" x14ac:dyDescent="0.25">
      <c r="A1314" s="197" t="s">
        <v>5063</v>
      </c>
      <c r="B1314" s="197" t="s">
        <v>20223</v>
      </c>
      <c r="C1314" s="198">
        <v>45236</v>
      </c>
      <c r="D1314" s="199">
        <v>482</v>
      </c>
      <c r="E1314" s="197" t="s">
        <v>19595</v>
      </c>
      <c r="F1314" s="197" t="s">
        <v>19617</v>
      </c>
      <c r="G1314" s="197"/>
      <c r="H1314" s="197">
        <v>86</v>
      </c>
      <c r="I1314" s="197" t="s">
        <v>3225</v>
      </c>
      <c r="J1314" s="197" t="s">
        <v>19596</v>
      </c>
      <c r="K1314" s="57" t="s">
        <v>3196</v>
      </c>
      <c r="M1314" s="199">
        <v>70</v>
      </c>
      <c r="O1314" s="197" t="s">
        <v>20224</v>
      </c>
      <c r="Q1314" s="197" t="s">
        <v>3229</v>
      </c>
      <c r="S1314" s="57">
        <v>1</v>
      </c>
      <c r="T1314" s="197" t="s">
        <v>19598</v>
      </c>
      <c r="U1314" s="57" t="str">
        <f>VLOOKUP(A1314,'Individual Data'!$K$5:$AC$5544,12,FALSE)</f>
        <v>Unassigned</v>
      </c>
      <c r="V1314" s="14">
        <f>IFERROR(LOOKUP(H1314,{30,43,48,53,58,63,68,73,78,83,88,93,97},{42,47,52,57,62,67,72,77,82,87,92,99,100}),999)</f>
        <v>87</v>
      </c>
      <c r="X1314" s="57" t="str">
        <f>VLOOKUP(A1314,'Individual Data'!$K$5:$AC$5544,8,FALSE)</f>
        <v>NA</v>
      </c>
      <c r="Y1314" s="57" t="str">
        <f>VLOOKUP(A1314,'Individual Data'!$K$5:$AC$5544,9,FALSE)</f>
        <v>U</v>
      </c>
    </row>
    <row r="1315" spans="1:25" ht="15" customHeight="1" x14ac:dyDescent="0.25">
      <c r="A1315" s="197" t="s">
        <v>5066</v>
      </c>
      <c r="B1315" s="197" t="s">
        <v>20225</v>
      </c>
      <c r="C1315" s="198">
        <v>45230</v>
      </c>
      <c r="D1315" s="199">
        <v>343</v>
      </c>
      <c r="E1315" s="197" t="s">
        <v>19595</v>
      </c>
      <c r="F1315" s="197" t="s">
        <v>19617</v>
      </c>
      <c r="G1315" s="197"/>
      <c r="H1315" s="197">
        <v>83</v>
      </c>
      <c r="I1315" s="197" t="s">
        <v>3225</v>
      </c>
      <c r="J1315" s="197" t="s">
        <v>19596</v>
      </c>
      <c r="K1315" s="57" t="s">
        <v>3196</v>
      </c>
      <c r="M1315" s="199">
        <v>70</v>
      </c>
      <c r="O1315" s="197" t="s">
        <v>20226</v>
      </c>
      <c r="Q1315" s="197" t="s">
        <v>3229</v>
      </c>
      <c r="S1315" s="57">
        <v>1</v>
      </c>
      <c r="T1315" s="197" t="s">
        <v>19598</v>
      </c>
      <c r="U1315" s="57" t="str">
        <f>VLOOKUP(A1315,'Individual Data'!$K$5:$AC$5544,12,FALSE)</f>
        <v>LFSO</v>
      </c>
      <c r="V1315" s="14">
        <f>IFERROR(LOOKUP(H1315,{30,43,48,53,58,63,68,73,78,83,88,93,97},{42,47,52,57,62,67,72,77,82,87,92,99,100}),999)</f>
        <v>87</v>
      </c>
      <c r="X1315" s="57">
        <f>VLOOKUP(A1315,'Individual Data'!$K$5:$AC$5544,8,FALSE)</f>
        <v>4</v>
      </c>
      <c r="Y1315" s="57">
        <f>VLOOKUP(A1315,'Individual Data'!$K$5:$AC$5544,9,FALSE)</f>
        <v>2019</v>
      </c>
    </row>
    <row r="1316" spans="1:25" ht="15" customHeight="1" x14ac:dyDescent="0.25">
      <c r="A1316" s="197" t="s">
        <v>5071</v>
      </c>
      <c r="B1316" s="197" t="s">
        <v>20227</v>
      </c>
      <c r="C1316" s="198">
        <v>45223</v>
      </c>
      <c r="D1316" s="199">
        <v>2001</v>
      </c>
      <c r="E1316" s="197" t="s">
        <v>19595</v>
      </c>
      <c r="F1316" s="197" t="s">
        <v>19617</v>
      </c>
      <c r="G1316" s="197"/>
      <c r="H1316" s="197">
        <v>87</v>
      </c>
      <c r="I1316" s="197" t="s">
        <v>3085</v>
      </c>
      <c r="J1316" s="197" t="s">
        <v>17688</v>
      </c>
      <c r="K1316" s="229" t="s">
        <v>3228</v>
      </c>
      <c r="M1316" s="199">
        <v>70</v>
      </c>
      <c r="O1316" s="197" t="s">
        <v>19601</v>
      </c>
      <c r="Q1316" s="197" t="s">
        <v>3229</v>
      </c>
      <c r="S1316" s="57">
        <v>1</v>
      </c>
      <c r="T1316" s="197" t="s">
        <v>3229</v>
      </c>
      <c r="U1316" s="57" t="str">
        <f>VLOOKUP(A1316,'Individual Data'!$K$5:$AC$5544,12,FALSE)</f>
        <v>NLVA</v>
      </c>
      <c r="V1316" s="14">
        <f>IFERROR(LOOKUP(H1316,{30,43,48,53,58,63,68,73,78,83,88,93,97},{42,47,52,57,62,67,72,77,82,87,92,99,100}),999)</f>
        <v>87</v>
      </c>
      <c r="X1316" s="57">
        <f>VLOOKUP(A1316,'Individual Data'!$K$5:$AC$5544,8,FALSE)</f>
        <v>5</v>
      </c>
      <c r="Y1316" s="57">
        <f>VLOOKUP(A1316,'Individual Data'!$K$5:$AC$5544,9,FALSE)</f>
        <v>2018</v>
      </c>
    </row>
    <row r="1317" spans="1:25" ht="15" customHeight="1" x14ac:dyDescent="0.25">
      <c r="A1317" s="197" t="s">
        <v>5074</v>
      </c>
      <c r="B1317" s="197" t="s">
        <v>20228</v>
      </c>
      <c r="C1317" s="198">
        <v>45230</v>
      </c>
      <c r="D1317" s="199">
        <v>274</v>
      </c>
      <c r="E1317" s="197" t="s">
        <v>19595</v>
      </c>
      <c r="F1317" s="197" t="s">
        <v>19617</v>
      </c>
      <c r="G1317" s="197"/>
      <c r="H1317" s="197">
        <v>88</v>
      </c>
      <c r="I1317" s="197" t="s">
        <v>3225</v>
      </c>
      <c r="J1317" s="197" t="s">
        <v>19596</v>
      </c>
      <c r="K1317" s="228" t="s">
        <v>3196</v>
      </c>
      <c r="M1317" s="199">
        <v>70</v>
      </c>
      <c r="O1317" s="197" t="s">
        <v>20229</v>
      </c>
      <c r="Q1317" s="197" t="s">
        <v>3229</v>
      </c>
      <c r="S1317" s="57">
        <v>1</v>
      </c>
      <c r="T1317" s="197" t="s">
        <v>19598</v>
      </c>
      <c r="U1317" s="57" t="str">
        <f>VLOOKUP(A1317,'Individual Data'!$K$5:$AC$5544,12,FALSE)</f>
        <v>PLA1</v>
      </c>
      <c r="V1317" s="14">
        <f>IFERROR(LOOKUP(H1317,{30,43,48,53,58,63,68,73,78,83,88,93,97},{42,47,52,57,62,67,72,77,82,87,92,99,100}),999)</f>
        <v>92</v>
      </c>
      <c r="X1317" s="57">
        <f>VLOOKUP(A1317,'Individual Data'!$K$5:$AC$5544,8,FALSE)</f>
        <v>4</v>
      </c>
      <c r="Y1317" s="57">
        <f>VLOOKUP(A1317,'Individual Data'!$K$5:$AC$5544,9,FALSE)</f>
        <v>2019</v>
      </c>
    </row>
    <row r="1318" spans="1:25" ht="15" customHeight="1" x14ac:dyDescent="0.25">
      <c r="A1318" s="197" t="s">
        <v>5077</v>
      </c>
      <c r="B1318" s="197" t="s">
        <v>20230</v>
      </c>
      <c r="C1318" s="198">
        <v>45230</v>
      </c>
      <c r="D1318" s="199">
        <v>247</v>
      </c>
      <c r="E1318" s="197" t="s">
        <v>19595</v>
      </c>
      <c r="F1318" s="197" t="s">
        <v>19617</v>
      </c>
      <c r="G1318" s="197"/>
      <c r="H1318" s="197">
        <v>92</v>
      </c>
      <c r="I1318" s="197" t="s">
        <v>3225</v>
      </c>
      <c r="J1318" s="197" t="s">
        <v>19596</v>
      </c>
      <c r="K1318" s="57" t="s">
        <v>3196</v>
      </c>
      <c r="M1318" s="199">
        <v>70</v>
      </c>
      <c r="O1318" s="197" t="s">
        <v>20231</v>
      </c>
      <c r="Q1318" s="197" t="s">
        <v>3229</v>
      </c>
      <c r="S1318" s="57">
        <v>1</v>
      </c>
      <c r="T1318" s="197" t="s">
        <v>19598</v>
      </c>
      <c r="U1318" s="57" t="str">
        <f>VLOOKUP(A1318,'Individual Data'!$K$5:$AC$5544,12,FALSE)</f>
        <v>IPCSR</v>
      </c>
      <c r="V1318" s="14">
        <f>IFERROR(LOOKUP(H1318,{30,43,48,53,58,63,68,73,78,83,88,93,97},{42,47,52,57,62,67,72,77,82,87,92,99,100}),999)</f>
        <v>92</v>
      </c>
      <c r="X1318" s="57">
        <f>VLOOKUP(A1318,'Individual Data'!$K$5:$AC$5544,8,FALSE)</f>
        <v>4</v>
      </c>
      <c r="Y1318" s="57">
        <f>VLOOKUP(A1318,'Individual Data'!$K$5:$AC$5544,9,FALSE)</f>
        <v>2019</v>
      </c>
    </row>
    <row r="1319" spans="1:25" ht="15" customHeight="1" x14ac:dyDescent="0.25">
      <c r="A1319" s="197" t="s">
        <v>5082</v>
      </c>
      <c r="B1319" s="197" t="s">
        <v>20232</v>
      </c>
      <c r="C1319" s="198">
        <v>45243</v>
      </c>
      <c r="D1319" s="199">
        <v>580</v>
      </c>
      <c r="E1319" s="197" t="s">
        <v>19595</v>
      </c>
      <c r="F1319" s="197" t="s">
        <v>19617</v>
      </c>
      <c r="G1319" s="197"/>
      <c r="H1319" s="197">
        <v>84</v>
      </c>
      <c r="I1319" s="197" t="s">
        <v>3225</v>
      </c>
      <c r="J1319" s="197" t="s">
        <v>19596</v>
      </c>
      <c r="K1319" s="57" t="s">
        <v>3196</v>
      </c>
      <c r="M1319" s="199">
        <v>70</v>
      </c>
      <c r="O1319" s="197" t="s">
        <v>20233</v>
      </c>
      <c r="Q1319" s="197" t="s">
        <v>3229</v>
      </c>
      <c r="S1319" s="57">
        <v>1</v>
      </c>
      <c r="T1319" s="197" t="s">
        <v>19598</v>
      </c>
      <c r="U1319" s="57" t="str">
        <f>VLOOKUP(A1319,'Individual Data'!$K$5:$AC$5544,12,FALSE)</f>
        <v>NLVA</v>
      </c>
      <c r="V1319" s="14">
        <f>IFERROR(LOOKUP(H1319,{30,43,48,53,58,63,68,73,78,83,88,93,97},{42,47,52,57,62,67,72,77,82,87,92,99,100}),999)</f>
        <v>87</v>
      </c>
      <c r="X1319" s="57">
        <f>VLOOKUP(A1319,'Individual Data'!$K$5:$AC$5544,8,FALSE)</f>
        <v>4</v>
      </c>
      <c r="Y1319" s="57">
        <f>VLOOKUP(A1319,'Individual Data'!$K$5:$AC$5544,9,FALSE)</f>
        <v>2019</v>
      </c>
    </row>
    <row r="1320" spans="1:25" ht="15" customHeight="1" x14ac:dyDescent="0.25">
      <c r="A1320" s="197" t="s">
        <v>5085</v>
      </c>
      <c r="B1320" s="197" t="s">
        <v>20234</v>
      </c>
      <c r="C1320" s="198">
        <v>45216</v>
      </c>
      <c r="D1320" s="199">
        <v>1010</v>
      </c>
      <c r="E1320" s="197" t="s">
        <v>19595</v>
      </c>
      <c r="F1320" s="197" t="s">
        <v>19617</v>
      </c>
      <c r="G1320" s="197"/>
      <c r="H1320" s="197">
        <v>74</v>
      </c>
      <c r="I1320" s="197" t="s">
        <v>3085</v>
      </c>
      <c r="J1320" s="197" t="s">
        <v>19596</v>
      </c>
      <c r="K1320" s="57" t="s">
        <v>3196</v>
      </c>
      <c r="M1320" s="199">
        <v>70</v>
      </c>
      <c r="O1320" s="197" t="s">
        <v>20235</v>
      </c>
      <c r="Q1320" s="197" t="s">
        <v>3229</v>
      </c>
      <c r="S1320" s="57">
        <v>1</v>
      </c>
      <c r="T1320" s="197" t="s">
        <v>19598</v>
      </c>
      <c r="U1320" s="57" t="str">
        <f>VLOOKUP(A1320,'Individual Data'!$K$5:$AC$5544,12,FALSE)</f>
        <v>LFSO</v>
      </c>
      <c r="V1320" s="14">
        <f>IFERROR(LOOKUP(H1320,{30,43,48,53,58,63,68,73,78,83,88,93,97},{42,47,52,57,62,67,72,77,82,87,92,99,100}),999)</f>
        <v>77</v>
      </c>
      <c r="X1320" s="57">
        <f>VLOOKUP(A1320,'Individual Data'!$K$5:$AC$5544,8,FALSE)</f>
        <v>4</v>
      </c>
      <c r="Y1320" s="57">
        <f>VLOOKUP(A1320,'Individual Data'!$K$5:$AC$5544,9,FALSE)</f>
        <v>2019</v>
      </c>
    </row>
    <row r="1321" spans="1:25" ht="15" customHeight="1" x14ac:dyDescent="0.25">
      <c r="A1321" s="197" t="s">
        <v>5087</v>
      </c>
      <c r="B1321" s="197" t="s">
        <v>20236</v>
      </c>
      <c r="C1321" s="198">
        <v>45236</v>
      </c>
      <c r="D1321" s="199">
        <v>4044</v>
      </c>
      <c r="E1321" s="197" t="s">
        <v>19595</v>
      </c>
      <c r="F1321" s="197" t="s">
        <v>19617</v>
      </c>
      <c r="G1321" s="197"/>
      <c r="H1321" s="197">
        <v>77</v>
      </c>
      <c r="I1321" s="197" t="s">
        <v>3085</v>
      </c>
      <c r="J1321" s="197" t="s">
        <v>19596</v>
      </c>
      <c r="K1321" s="57" t="s">
        <v>3196</v>
      </c>
      <c r="M1321" s="199">
        <v>70</v>
      </c>
      <c r="O1321" s="197" t="s">
        <v>20237</v>
      </c>
      <c r="Q1321" s="197" t="s">
        <v>3229</v>
      </c>
      <c r="S1321" s="57">
        <v>1</v>
      </c>
      <c r="T1321" s="197" t="s">
        <v>19598</v>
      </c>
      <c r="U1321" s="57" t="str">
        <f>VLOOKUP(A1321,'Individual Data'!$K$5:$AC$5544,12,FALSE)</f>
        <v>PLA1</v>
      </c>
      <c r="V1321" s="14">
        <f>IFERROR(LOOKUP(H1321,{30,43,48,53,58,63,68,73,78,83,88,93,97},{42,47,52,57,62,67,72,77,82,87,92,99,100}),999)</f>
        <v>77</v>
      </c>
      <c r="X1321" s="57">
        <f>VLOOKUP(A1321,'Individual Data'!$K$5:$AC$5544,8,FALSE)</f>
        <v>4</v>
      </c>
      <c r="Y1321" s="57">
        <f>VLOOKUP(A1321,'Individual Data'!$K$5:$AC$5544,9,FALSE)</f>
        <v>2019</v>
      </c>
    </row>
    <row r="1322" spans="1:25" ht="15" customHeight="1" x14ac:dyDescent="0.25">
      <c r="A1322" s="197" t="s">
        <v>5090</v>
      </c>
      <c r="B1322" s="197" t="s">
        <v>20238</v>
      </c>
      <c r="C1322" s="198">
        <v>45236</v>
      </c>
      <c r="D1322" s="199">
        <v>4106</v>
      </c>
      <c r="E1322" s="197" t="s">
        <v>19595</v>
      </c>
      <c r="F1322" s="197" t="s">
        <v>19617</v>
      </c>
      <c r="G1322" s="197"/>
      <c r="H1322" s="197">
        <v>84</v>
      </c>
      <c r="I1322" s="197" t="s">
        <v>3085</v>
      </c>
      <c r="J1322" s="197" t="s">
        <v>19596</v>
      </c>
      <c r="K1322" s="57" t="s">
        <v>3196</v>
      </c>
      <c r="M1322" s="199">
        <v>70</v>
      </c>
      <c r="O1322" s="197" t="s">
        <v>20239</v>
      </c>
      <c r="Q1322" s="197" t="s">
        <v>3229</v>
      </c>
      <c r="S1322" s="57">
        <v>1</v>
      </c>
      <c r="T1322" s="197" t="s">
        <v>19598</v>
      </c>
      <c r="U1322" s="57" t="str">
        <f>VLOOKUP(A1322,'Individual Data'!$K$5:$AC$5544,12,FALSE)</f>
        <v>Unassigned</v>
      </c>
      <c r="V1322" s="14">
        <f>IFERROR(LOOKUP(H1322,{30,43,48,53,58,63,68,73,78,83,88,93,97},{42,47,52,57,62,67,72,77,82,87,92,99,100}),999)</f>
        <v>87</v>
      </c>
      <c r="X1322" s="57" t="str">
        <f>VLOOKUP(A1322,'Individual Data'!$K$5:$AC$5544,8,FALSE)</f>
        <v>NA</v>
      </c>
      <c r="Y1322" s="57" t="str">
        <f>VLOOKUP(A1322,'Individual Data'!$K$5:$AC$5544,9,FALSE)</f>
        <v>U</v>
      </c>
    </row>
    <row r="1323" spans="1:25" ht="15" customHeight="1" x14ac:dyDescent="0.25">
      <c r="A1323" s="197" t="s">
        <v>5093</v>
      </c>
      <c r="B1323" s="197" t="s">
        <v>20240</v>
      </c>
      <c r="C1323" s="198">
        <v>45216</v>
      </c>
      <c r="D1323" s="199">
        <v>43</v>
      </c>
      <c r="E1323" s="197" t="s">
        <v>19595</v>
      </c>
      <c r="F1323" s="197" t="s">
        <v>19617</v>
      </c>
      <c r="G1323" s="197"/>
      <c r="H1323" s="197">
        <v>82</v>
      </c>
      <c r="I1323" s="197" t="s">
        <v>3225</v>
      </c>
      <c r="J1323" s="197" t="s">
        <v>19596</v>
      </c>
      <c r="K1323" s="57" t="s">
        <v>3196</v>
      </c>
      <c r="M1323" s="199">
        <v>70</v>
      </c>
      <c r="O1323" s="197" t="s">
        <v>20241</v>
      </c>
      <c r="Q1323" s="197" t="s">
        <v>3229</v>
      </c>
      <c r="S1323" s="57">
        <v>1</v>
      </c>
      <c r="T1323" s="197" t="s">
        <v>19598</v>
      </c>
      <c r="U1323" s="57" t="str">
        <f>VLOOKUP(A1323,'Individual Data'!$K$5:$AC$5544,12,FALSE)</f>
        <v>Unassigned</v>
      </c>
      <c r="V1323" s="14">
        <f>IFERROR(LOOKUP(H1323,{30,43,48,53,58,63,68,73,78,83,88,93,97},{42,47,52,57,62,67,72,77,82,87,92,99,100}),999)</f>
        <v>82</v>
      </c>
      <c r="X1323" s="57" t="str">
        <f>VLOOKUP(A1323,'Individual Data'!$K$5:$AC$5544,8,FALSE)</f>
        <v>NA</v>
      </c>
      <c r="Y1323" s="57" t="str">
        <f>VLOOKUP(A1323,'Individual Data'!$K$5:$AC$5544,9,FALSE)</f>
        <v>U</v>
      </c>
    </row>
    <row r="1324" spans="1:25" ht="15" customHeight="1" x14ac:dyDescent="0.25">
      <c r="A1324" s="197" t="s">
        <v>5096</v>
      </c>
      <c r="B1324" s="197" t="s">
        <v>20242</v>
      </c>
      <c r="C1324" s="198">
        <v>45236</v>
      </c>
      <c r="D1324" s="199">
        <v>4046</v>
      </c>
      <c r="E1324" s="197" t="s">
        <v>19595</v>
      </c>
      <c r="F1324" s="197" t="s">
        <v>19617</v>
      </c>
      <c r="G1324" s="197"/>
      <c r="H1324" s="197">
        <v>84</v>
      </c>
      <c r="I1324" s="197" t="s">
        <v>3085</v>
      </c>
      <c r="J1324" s="197" t="s">
        <v>19596</v>
      </c>
      <c r="K1324" s="57" t="s">
        <v>3196</v>
      </c>
      <c r="M1324" s="199">
        <v>70</v>
      </c>
      <c r="O1324" s="197" t="s">
        <v>20243</v>
      </c>
      <c r="Q1324" s="197" t="s">
        <v>3229</v>
      </c>
      <c r="S1324" s="57">
        <v>1</v>
      </c>
      <c r="T1324" s="197" t="s">
        <v>19598</v>
      </c>
      <c r="U1324" s="57" t="str">
        <f>VLOOKUP(A1324,'Individual Data'!$K$5:$AC$5544,12,FALSE)</f>
        <v>NLVA</v>
      </c>
      <c r="V1324" s="14">
        <f>IFERROR(LOOKUP(H1324,{30,43,48,53,58,63,68,73,78,83,88,93,97},{42,47,52,57,62,67,72,77,82,87,92,99,100}),999)</f>
        <v>87</v>
      </c>
      <c r="X1324" s="57">
        <f>VLOOKUP(A1324,'Individual Data'!$K$5:$AC$5544,8,FALSE)</f>
        <v>4</v>
      </c>
      <c r="Y1324" s="57">
        <f>VLOOKUP(A1324,'Individual Data'!$K$5:$AC$5544,9,FALSE)</f>
        <v>2019</v>
      </c>
    </row>
    <row r="1325" spans="1:25" ht="15" customHeight="1" x14ac:dyDescent="0.25">
      <c r="A1325" s="197" t="s">
        <v>5099</v>
      </c>
      <c r="B1325" s="197" t="s">
        <v>20244</v>
      </c>
      <c r="C1325" s="198">
        <v>45216</v>
      </c>
      <c r="D1325" s="199">
        <v>1020</v>
      </c>
      <c r="E1325" s="197" t="s">
        <v>19595</v>
      </c>
      <c r="F1325" s="197" t="s">
        <v>19617</v>
      </c>
      <c r="G1325" s="197"/>
      <c r="H1325" s="197">
        <v>82</v>
      </c>
      <c r="I1325" s="197" t="s">
        <v>3085</v>
      </c>
      <c r="J1325" s="197" t="s">
        <v>19596</v>
      </c>
      <c r="K1325" s="57" t="s">
        <v>3196</v>
      </c>
      <c r="M1325" s="199">
        <v>70</v>
      </c>
      <c r="O1325" s="197" t="s">
        <v>20245</v>
      </c>
      <c r="Q1325" s="197" t="s">
        <v>3229</v>
      </c>
      <c r="S1325" s="57">
        <v>1</v>
      </c>
      <c r="T1325" s="197" t="s">
        <v>19598</v>
      </c>
      <c r="U1325" s="57" t="str">
        <f>VLOOKUP(A1325,'Individual Data'!$K$5:$AC$5544,12,FALSE)</f>
        <v>PLA1</v>
      </c>
      <c r="V1325" s="14">
        <f>IFERROR(LOOKUP(H1325,{30,43,48,53,58,63,68,73,78,83,88,93,97},{42,47,52,57,62,67,72,77,82,87,92,99,100}),999)</f>
        <v>82</v>
      </c>
      <c r="X1325" s="57">
        <f>VLOOKUP(A1325,'Individual Data'!$K$5:$AC$5544,8,FALSE)</f>
        <v>4</v>
      </c>
      <c r="Y1325" s="57">
        <f>VLOOKUP(A1325,'Individual Data'!$K$5:$AC$5544,9,FALSE)</f>
        <v>2019</v>
      </c>
    </row>
    <row r="1326" spans="1:25" ht="15" customHeight="1" x14ac:dyDescent="0.25">
      <c r="A1326" s="197" t="s">
        <v>5102</v>
      </c>
      <c r="B1326" s="197" t="s">
        <v>20246</v>
      </c>
      <c r="C1326" s="198">
        <v>45230</v>
      </c>
      <c r="D1326" s="199">
        <v>3067</v>
      </c>
      <c r="E1326" s="197" t="s">
        <v>19595</v>
      </c>
      <c r="F1326" s="197" t="s">
        <v>19617</v>
      </c>
      <c r="G1326" s="197"/>
      <c r="H1326" s="197">
        <v>85</v>
      </c>
      <c r="I1326" s="197" t="s">
        <v>3085</v>
      </c>
      <c r="J1326" s="197" t="s">
        <v>19596</v>
      </c>
      <c r="K1326" s="57" t="s">
        <v>3196</v>
      </c>
      <c r="M1326" s="199">
        <v>70</v>
      </c>
      <c r="O1326" s="197" t="s">
        <v>20247</v>
      </c>
      <c r="Q1326" s="197" t="s">
        <v>3229</v>
      </c>
      <c r="S1326" s="57">
        <v>1</v>
      </c>
      <c r="T1326" s="197" t="s">
        <v>19598</v>
      </c>
      <c r="U1326" s="57" t="str">
        <f>VLOOKUP(A1326,'Individual Data'!$K$5:$AC$5544,12,FALSE)</f>
        <v>Unassigned</v>
      </c>
      <c r="V1326" s="14">
        <f>IFERROR(LOOKUP(H1326,{30,43,48,53,58,63,68,73,78,83,88,93,97},{42,47,52,57,62,67,72,77,82,87,92,99,100}),999)</f>
        <v>87</v>
      </c>
      <c r="X1326" s="57" t="str">
        <f>VLOOKUP(A1326,'Individual Data'!$K$5:$AC$5544,8,FALSE)</f>
        <v>NA</v>
      </c>
      <c r="Y1326" s="57" t="str">
        <f>VLOOKUP(A1326,'Individual Data'!$K$5:$AC$5544,9,FALSE)</f>
        <v>U</v>
      </c>
    </row>
    <row r="1327" spans="1:25" ht="15" customHeight="1" x14ac:dyDescent="0.25">
      <c r="A1327" s="197" t="s">
        <v>5105</v>
      </c>
      <c r="B1327" s="197" t="s">
        <v>20248</v>
      </c>
      <c r="C1327" s="198">
        <v>45216</v>
      </c>
      <c r="D1327" s="199">
        <v>1076</v>
      </c>
      <c r="E1327" s="197" t="s">
        <v>19595</v>
      </c>
      <c r="F1327" s="197" t="s">
        <v>19617</v>
      </c>
      <c r="G1327" s="197"/>
      <c r="H1327" s="197">
        <v>81.5</v>
      </c>
      <c r="I1327" s="197" t="s">
        <v>3085</v>
      </c>
      <c r="J1327" s="197" t="s">
        <v>19596</v>
      </c>
      <c r="K1327" s="57" t="s">
        <v>3196</v>
      </c>
      <c r="M1327" s="199">
        <v>70</v>
      </c>
      <c r="O1327" s="197" t="s">
        <v>20249</v>
      </c>
      <c r="Q1327" s="197" t="s">
        <v>3229</v>
      </c>
      <c r="S1327" s="57">
        <v>1</v>
      </c>
      <c r="T1327" s="197" t="s">
        <v>19598</v>
      </c>
      <c r="U1327" s="57" t="str">
        <f>VLOOKUP(A1327,'Individual Data'!$K$5:$AC$5544,12,FALSE)</f>
        <v>LGA</v>
      </c>
      <c r="V1327" s="14">
        <f>IFERROR(LOOKUP(H1327,{30,43,48,53,58,63,68,73,78,83,88,93,97},{42,47,52,57,62,67,72,77,82,87,92,99,100}),999)</f>
        <v>82</v>
      </c>
      <c r="X1327" s="57">
        <f>VLOOKUP(A1327,'Individual Data'!$K$5:$AC$5544,8,FALSE)</f>
        <v>4</v>
      </c>
      <c r="Y1327" s="57">
        <f>VLOOKUP(A1327,'Individual Data'!$K$5:$AC$5544,9,FALSE)</f>
        <v>2019</v>
      </c>
    </row>
    <row r="1328" spans="1:25" ht="15" customHeight="1" x14ac:dyDescent="0.25">
      <c r="A1328" s="197" t="s">
        <v>5109</v>
      </c>
      <c r="B1328" s="197" t="s">
        <v>20250</v>
      </c>
      <c r="C1328" s="198">
        <v>45223</v>
      </c>
      <c r="D1328" s="199">
        <v>133</v>
      </c>
      <c r="E1328" s="197" t="s">
        <v>19595</v>
      </c>
      <c r="F1328" s="197" t="s">
        <v>19617</v>
      </c>
      <c r="G1328" s="197"/>
      <c r="H1328" s="197">
        <v>86</v>
      </c>
      <c r="I1328" s="197" t="s">
        <v>3225</v>
      </c>
      <c r="J1328" s="197" t="s">
        <v>17688</v>
      </c>
      <c r="K1328" s="229" t="s">
        <v>3228</v>
      </c>
      <c r="M1328" s="199">
        <v>70</v>
      </c>
      <c r="O1328" s="197" t="s">
        <v>19601</v>
      </c>
      <c r="Q1328" s="197" t="s">
        <v>3229</v>
      </c>
      <c r="S1328" s="57">
        <v>1</v>
      </c>
      <c r="T1328" s="197" t="s">
        <v>3229</v>
      </c>
      <c r="U1328" s="57" t="str">
        <f>VLOOKUP(A1328,'Individual Data'!$K$5:$AC$5544,12,FALSE)</f>
        <v>PLA1</v>
      </c>
      <c r="V1328" s="14">
        <f>IFERROR(LOOKUP(H1328,{30,43,48,53,58,63,68,73,78,83,88,93,97},{42,47,52,57,62,67,72,77,82,87,92,99,100}),999)</f>
        <v>87</v>
      </c>
      <c r="X1328" s="57">
        <f>VLOOKUP(A1328,'Individual Data'!$K$5:$AC$5544,8,FALSE)</f>
        <v>4</v>
      </c>
      <c r="Y1328" s="57">
        <f>VLOOKUP(A1328,'Individual Data'!$K$5:$AC$5544,9,FALSE)</f>
        <v>2019</v>
      </c>
    </row>
    <row r="1329" spans="1:25" ht="15" customHeight="1" x14ac:dyDescent="0.25">
      <c r="A1329" s="197" t="s">
        <v>5112</v>
      </c>
      <c r="B1329" s="197" t="s">
        <v>20251</v>
      </c>
      <c r="C1329" s="198">
        <v>45223</v>
      </c>
      <c r="D1329" s="199">
        <v>115</v>
      </c>
      <c r="E1329" s="197" t="s">
        <v>19595</v>
      </c>
      <c r="F1329" s="197" t="s">
        <v>17874</v>
      </c>
      <c r="G1329" s="197"/>
      <c r="H1329" s="197">
        <v>83</v>
      </c>
      <c r="I1329" s="197" t="s">
        <v>3225</v>
      </c>
      <c r="J1329" s="197" t="s">
        <v>19596</v>
      </c>
      <c r="K1329" s="197" t="s">
        <v>3228</v>
      </c>
      <c r="M1329" s="199">
        <v>70</v>
      </c>
      <c r="O1329" s="197" t="s">
        <v>19601</v>
      </c>
      <c r="Q1329" s="197" t="s">
        <v>3229</v>
      </c>
      <c r="S1329" s="57">
        <v>1</v>
      </c>
      <c r="T1329" s="197" t="s">
        <v>3229</v>
      </c>
      <c r="U1329" s="57" t="str">
        <f>VLOOKUP(A1329,'Individual Data'!$K$5:$AC$5544,12,FALSE)</f>
        <v>PLA1</v>
      </c>
      <c r="V1329" s="14">
        <f>IFERROR(LOOKUP(H1329,{30,43,48,53,58,63,68,73,78,83,88,93,97},{42,47,52,57,62,67,72,77,82,87,92,99,100}),999)</f>
        <v>87</v>
      </c>
      <c r="X1329" s="57">
        <f>VLOOKUP(A1329,'Individual Data'!$K$5:$AC$5544,8,FALSE)</f>
        <v>4</v>
      </c>
      <c r="Y1329" s="57">
        <f>VLOOKUP(A1329,'Individual Data'!$K$5:$AC$5544,9,FALSE)</f>
        <v>2019</v>
      </c>
    </row>
    <row r="1330" spans="1:25" ht="15" customHeight="1" x14ac:dyDescent="0.25">
      <c r="A1330" s="197" t="s">
        <v>5115</v>
      </c>
      <c r="B1330" s="197" t="s">
        <v>20252</v>
      </c>
      <c r="C1330" s="198">
        <v>45230</v>
      </c>
      <c r="D1330" s="199">
        <v>250</v>
      </c>
      <c r="E1330" s="197" t="s">
        <v>19595</v>
      </c>
      <c r="F1330" s="197" t="s">
        <v>19617</v>
      </c>
      <c r="G1330" s="197"/>
      <c r="H1330" s="197">
        <v>99</v>
      </c>
      <c r="I1330" s="197" t="s">
        <v>3225</v>
      </c>
      <c r="J1330" s="197" t="s">
        <v>19596</v>
      </c>
      <c r="K1330" s="228" t="s">
        <v>3196</v>
      </c>
      <c r="M1330" s="199">
        <v>70</v>
      </c>
      <c r="O1330" s="197" t="s">
        <v>20253</v>
      </c>
      <c r="Q1330" s="197" t="s">
        <v>3229</v>
      </c>
      <c r="S1330" s="57">
        <v>1</v>
      </c>
      <c r="T1330" s="197" t="s">
        <v>19598</v>
      </c>
      <c r="U1330" s="57" t="str">
        <f>VLOOKUP(A1330,'Individual Data'!$K$5:$AC$5544,12,FALSE)</f>
        <v>Unassigned</v>
      </c>
      <c r="V1330" s="14">
        <f>IFERROR(LOOKUP(H1330,{30,43,48,53,58,63,68,73,78,83,88,93,97},{42,47,52,57,62,67,72,77,82,87,92,99,100}),999)</f>
        <v>100</v>
      </c>
      <c r="X1330" s="57" t="str">
        <f>VLOOKUP(A1330,'Individual Data'!$K$5:$AC$5544,8,FALSE)</f>
        <v>NA</v>
      </c>
      <c r="Y1330" s="57" t="str">
        <f>VLOOKUP(A1330,'Individual Data'!$K$5:$AC$5544,9,FALSE)</f>
        <v>U</v>
      </c>
    </row>
    <row r="1331" spans="1:25" ht="15" customHeight="1" x14ac:dyDescent="0.25">
      <c r="A1331" s="197" t="s">
        <v>5118</v>
      </c>
      <c r="B1331" s="197" t="s">
        <v>20254</v>
      </c>
      <c r="C1331" s="198">
        <v>45236</v>
      </c>
      <c r="D1331" s="199">
        <v>4078</v>
      </c>
      <c r="E1331" s="197" t="s">
        <v>19595</v>
      </c>
      <c r="F1331" s="197" t="s">
        <v>19617</v>
      </c>
      <c r="G1331" s="197"/>
      <c r="H1331" s="197">
        <v>81</v>
      </c>
      <c r="I1331" s="197" t="s">
        <v>3085</v>
      </c>
      <c r="J1331" s="197" t="s">
        <v>19596</v>
      </c>
      <c r="K1331" s="57" t="s">
        <v>3196</v>
      </c>
      <c r="M1331" s="199">
        <v>70</v>
      </c>
      <c r="O1331" s="197" t="s">
        <v>20255</v>
      </c>
      <c r="Q1331" s="197" t="s">
        <v>3229</v>
      </c>
      <c r="S1331" s="57">
        <v>1</v>
      </c>
      <c r="T1331" s="197" t="s">
        <v>19598</v>
      </c>
      <c r="U1331" s="57" t="str">
        <f>VLOOKUP(A1331,'Individual Data'!$K$5:$AC$5544,12,FALSE)</f>
        <v>Unassigned</v>
      </c>
      <c r="V1331" s="14">
        <f>IFERROR(LOOKUP(H1331,{30,43,48,53,58,63,68,73,78,83,88,93,97},{42,47,52,57,62,67,72,77,82,87,92,99,100}),999)</f>
        <v>82</v>
      </c>
      <c r="X1331" s="57" t="str">
        <f>VLOOKUP(A1331,'Individual Data'!$K$5:$AC$5544,8,FALSE)</f>
        <v>NA</v>
      </c>
      <c r="Y1331" s="57" t="str">
        <f>VLOOKUP(A1331,'Individual Data'!$K$5:$AC$5544,9,FALSE)</f>
        <v>U</v>
      </c>
    </row>
    <row r="1332" spans="1:25" ht="15" customHeight="1" x14ac:dyDescent="0.25">
      <c r="A1332" s="197" t="s">
        <v>5121</v>
      </c>
      <c r="B1332" s="197" t="s">
        <v>20256</v>
      </c>
      <c r="C1332" s="198">
        <v>45230</v>
      </c>
      <c r="D1332" s="199">
        <v>3015</v>
      </c>
      <c r="E1332" s="197" t="s">
        <v>19595</v>
      </c>
      <c r="F1332" s="197" t="s">
        <v>19617</v>
      </c>
      <c r="G1332" s="197"/>
      <c r="H1332" s="197">
        <v>75</v>
      </c>
      <c r="I1332" s="197" t="s">
        <v>3085</v>
      </c>
      <c r="J1332" s="197" t="s">
        <v>19596</v>
      </c>
      <c r="K1332" s="57" t="s">
        <v>3196</v>
      </c>
      <c r="M1332" s="199">
        <v>70</v>
      </c>
      <c r="O1332" s="197" t="s">
        <v>20257</v>
      </c>
      <c r="Q1332" s="197" t="s">
        <v>3229</v>
      </c>
      <c r="S1332" s="57">
        <v>1</v>
      </c>
      <c r="T1332" s="197" t="s">
        <v>19598</v>
      </c>
      <c r="U1332" s="57" t="str">
        <f>VLOOKUP(A1332,'Individual Data'!$K$5:$AC$5544,12,FALSE)</f>
        <v>BCA1</v>
      </c>
      <c r="V1332" s="14">
        <f>IFERROR(LOOKUP(H1332,{30,43,48,53,58,63,68,73,78,83,88,93,97},{42,47,52,57,62,67,72,77,82,87,92,99,100}),999)</f>
        <v>77</v>
      </c>
      <c r="X1332" s="57">
        <f>VLOOKUP(A1332,'Individual Data'!$K$5:$AC$5544,8,FALSE)</f>
        <v>4</v>
      </c>
      <c r="Y1332" s="57">
        <f>VLOOKUP(A1332,'Individual Data'!$K$5:$AC$5544,9,FALSE)</f>
        <v>2019</v>
      </c>
    </row>
    <row r="1333" spans="1:25" ht="15" customHeight="1" x14ac:dyDescent="0.25">
      <c r="A1333" s="197" t="s">
        <v>5124</v>
      </c>
      <c r="B1333" s="197" t="s">
        <v>20258</v>
      </c>
      <c r="C1333" s="198">
        <v>45236</v>
      </c>
      <c r="D1333" s="199">
        <v>497</v>
      </c>
      <c r="E1333" s="197" t="s">
        <v>19595</v>
      </c>
      <c r="F1333" s="197" t="s">
        <v>19617</v>
      </c>
      <c r="G1333" s="197"/>
      <c r="H1333" s="197">
        <v>74.5</v>
      </c>
      <c r="I1333" s="197" t="s">
        <v>3225</v>
      </c>
      <c r="J1333" s="197" t="s">
        <v>19596</v>
      </c>
      <c r="K1333" s="57" t="s">
        <v>3196</v>
      </c>
      <c r="M1333" s="199">
        <v>70</v>
      </c>
      <c r="O1333" s="197" t="s">
        <v>20259</v>
      </c>
      <c r="Q1333" s="197" t="s">
        <v>3229</v>
      </c>
      <c r="S1333" s="57">
        <v>1</v>
      </c>
      <c r="T1333" s="197" t="s">
        <v>19598</v>
      </c>
      <c r="U1333" s="57" t="str">
        <f>VLOOKUP(A1333,'Individual Data'!$K$5:$AC$5544,12,FALSE)</f>
        <v>BCA1</v>
      </c>
      <c r="V1333" s="14">
        <f>IFERROR(LOOKUP(H1333,{30,43,48,53,58,63,68,73,78,83,88,93,97},{42,47,52,57,62,67,72,77,82,87,92,99,100}),999)</f>
        <v>77</v>
      </c>
      <c r="X1333" s="57">
        <f>VLOOKUP(A1333,'Individual Data'!$K$5:$AC$5544,8,FALSE)</f>
        <v>4</v>
      </c>
      <c r="Y1333" s="57">
        <f>VLOOKUP(A1333,'Individual Data'!$K$5:$AC$5544,9,FALSE)</f>
        <v>2019</v>
      </c>
    </row>
    <row r="1334" spans="1:25" ht="15" customHeight="1" x14ac:dyDescent="0.25">
      <c r="A1334" s="197" t="s">
        <v>5127</v>
      </c>
      <c r="B1334" s="197" t="s">
        <v>20260</v>
      </c>
      <c r="C1334" s="198">
        <v>45215</v>
      </c>
      <c r="D1334" s="199">
        <v>24606</v>
      </c>
      <c r="E1334" s="197" t="s">
        <v>19595</v>
      </c>
      <c r="F1334" s="197" t="s">
        <v>17699</v>
      </c>
      <c r="G1334" s="197"/>
      <c r="H1334" s="197">
        <v>73</v>
      </c>
      <c r="I1334" s="197" t="s">
        <v>3085</v>
      </c>
      <c r="J1334" s="197" t="s">
        <v>19596</v>
      </c>
      <c r="K1334" s="57" t="s">
        <v>3196</v>
      </c>
      <c r="M1334" s="199">
        <v>70</v>
      </c>
      <c r="O1334" s="197" t="s">
        <v>20261</v>
      </c>
      <c r="Q1334" s="197" t="s">
        <v>3229</v>
      </c>
      <c r="S1334" s="57">
        <v>1</v>
      </c>
      <c r="T1334" s="197" t="s">
        <v>19598</v>
      </c>
      <c r="U1334" s="57" t="str">
        <f>VLOOKUP(A1334,'Individual Data'!$K$5:$AC$5544,12,FALSE)</f>
        <v>PLA1</v>
      </c>
      <c r="V1334" s="14">
        <f>IFERROR(LOOKUP(H1334,{30,43,48,53,58,63,68,73,78,83,88,93,97},{42,47,52,57,62,67,72,77,82,87,92,99,100}),999)</f>
        <v>77</v>
      </c>
      <c r="X1334" s="57">
        <f>VLOOKUP(A1334,'Individual Data'!$K$5:$AC$5544,8,FALSE)</f>
        <v>4</v>
      </c>
      <c r="Y1334" s="57">
        <f>VLOOKUP(A1334,'Individual Data'!$K$5:$AC$5544,9,FALSE)</f>
        <v>2019</v>
      </c>
    </row>
    <row r="1335" spans="1:25" ht="15" customHeight="1" x14ac:dyDescent="0.25">
      <c r="A1335" s="197" t="s">
        <v>5132</v>
      </c>
      <c r="B1335" s="197" t="s">
        <v>20262</v>
      </c>
      <c r="C1335" s="198">
        <v>45230</v>
      </c>
      <c r="D1335" s="199">
        <v>3187</v>
      </c>
      <c r="E1335" s="197" t="s">
        <v>19595</v>
      </c>
      <c r="F1335" s="197" t="s">
        <v>19617</v>
      </c>
      <c r="G1335" s="197"/>
      <c r="H1335" s="197">
        <v>83</v>
      </c>
      <c r="I1335" s="197" t="s">
        <v>3085</v>
      </c>
      <c r="J1335" s="197" t="s">
        <v>19596</v>
      </c>
      <c r="K1335" s="57" t="s">
        <v>3196</v>
      </c>
      <c r="M1335" s="199">
        <v>70</v>
      </c>
      <c r="O1335" s="197" t="s">
        <v>20263</v>
      </c>
      <c r="Q1335" s="197" t="s">
        <v>3229</v>
      </c>
      <c r="S1335" s="57">
        <v>1</v>
      </c>
      <c r="T1335" s="197" t="s">
        <v>19598</v>
      </c>
      <c r="U1335" s="57" t="str">
        <f>VLOOKUP(A1335,'Individual Data'!$K$5:$AC$5544,12,FALSE)</f>
        <v>IPCSR</v>
      </c>
      <c r="V1335" s="14">
        <f>IFERROR(LOOKUP(H1335,{30,43,48,53,58,63,68,73,78,83,88,93,97},{42,47,52,57,62,67,72,77,82,87,92,99,100}),999)</f>
        <v>87</v>
      </c>
      <c r="X1335" s="57">
        <f>VLOOKUP(A1335,'Individual Data'!$K$5:$AC$5544,8,FALSE)</f>
        <v>4</v>
      </c>
      <c r="Y1335" s="57">
        <f>VLOOKUP(A1335,'Individual Data'!$K$5:$AC$5544,9,FALSE)</f>
        <v>2019</v>
      </c>
    </row>
    <row r="1336" spans="1:25" ht="15" customHeight="1" x14ac:dyDescent="0.25">
      <c r="A1336" s="197" t="s">
        <v>5138</v>
      </c>
      <c r="B1336" s="197" t="s">
        <v>20264</v>
      </c>
      <c r="C1336" s="198">
        <v>45223</v>
      </c>
      <c r="D1336" s="199">
        <v>132</v>
      </c>
      <c r="E1336" s="197" t="s">
        <v>19595</v>
      </c>
      <c r="F1336" s="197" t="s">
        <v>19617</v>
      </c>
      <c r="G1336" s="197"/>
      <c r="H1336" s="197">
        <v>85</v>
      </c>
      <c r="I1336" s="197" t="s">
        <v>3225</v>
      </c>
      <c r="J1336" s="197" t="s">
        <v>19596</v>
      </c>
      <c r="K1336" s="57" t="s">
        <v>3196</v>
      </c>
      <c r="M1336" s="199">
        <v>70</v>
      </c>
      <c r="O1336" s="197" t="s">
        <v>20265</v>
      </c>
      <c r="Q1336" s="197" t="s">
        <v>3229</v>
      </c>
      <c r="S1336" s="57">
        <v>1</v>
      </c>
      <c r="T1336" s="197" t="s">
        <v>19598</v>
      </c>
      <c r="U1336" s="57" t="str">
        <f>VLOOKUP(A1336,'Individual Data'!$K$5:$AC$5544,12,FALSE)</f>
        <v>LFSO</v>
      </c>
      <c r="V1336" s="14">
        <f>IFERROR(LOOKUP(H1336,{30,43,48,53,58,63,68,73,78,83,88,93,97},{42,47,52,57,62,67,72,77,82,87,92,99,100}),999)</f>
        <v>87</v>
      </c>
      <c r="X1336" s="57">
        <f>VLOOKUP(A1336,'Individual Data'!$K$5:$AC$5544,8,FALSE)</f>
        <v>4</v>
      </c>
      <c r="Y1336" s="57">
        <f>VLOOKUP(A1336,'Individual Data'!$K$5:$AC$5544,9,FALSE)</f>
        <v>2019</v>
      </c>
    </row>
    <row r="1337" spans="1:25" ht="15" customHeight="1" x14ac:dyDescent="0.25">
      <c r="A1337" s="197" t="s">
        <v>5142</v>
      </c>
      <c r="B1337" s="197" t="s">
        <v>20266</v>
      </c>
      <c r="C1337" s="198">
        <v>45223</v>
      </c>
      <c r="D1337" s="199">
        <v>2090</v>
      </c>
      <c r="E1337" s="197" t="s">
        <v>19595</v>
      </c>
      <c r="F1337" s="197" t="s">
        <v>19617</v>
      </c>
      <c r="G1337" s="197"/>
      <c r="H1337" s="197">
        <v>80</v>
      </c>
      <c r="I1337" s="197" t="s">
        <v>3085</v>
      </c>
      <c r="J1337" s="197" t="s">
        <v>19596</v>
      </c>
      <c r="K1337" s="57" t="s">
        <v>3196</v>
      </c>
      <c r="M1337" s="199">
        <v>70</v>
      </c>
      <c r="O1337" s="197" t="s">
        <v>20267</v>
      </c>
      <c r="Q1337" s="197" t="s">
        <v>3229</v>
      </c>
      <c r="S1337" s="57">
        <v>1</v>
      </c>
      <c r="T1337" s="197" t="s">
        <v>19598</v>
      </c>
      <c r="U1337" s="57" t="str">
        <f>VLOOKUP(A1337,'Individual Data'!$K$5:$AC$5544,12,FALSE)</f>
        <v>LFSO</v>
      </c>
      <c r="V1337" s="14">
        <f>IFERROR(LOOKUP(H1337,{30,43,48,53,58,63,68,73,78,83,88,93,97},{42,47,52,57,62,67,72,77,82,87,92,99,100}),999)</f>
        <v>82</v>
      </c>
      <c r="X1337" s="57">
        <f>VLOOKUP(A1337,'Individual Data'!$K$5:$AC$5544,8,FALSE)</f>
        <v>4</v>
      </c>
      <c r="Y1337" s="57">
        <f>VLOOKUP(A1337,'Individual Data'!$K$5:$AC$5544,9,FALSE)</f>
        <v>2019</v>
      </c>
    </row>
    <row r="1338" spans="1:25" ht="15" customHeight="1" x14ac:dyDescent="0.25">
      <c r="A1338" s="197" t="s">
        <v>5145</v>
      </c>
      <c r="B1338" s="197" t="s">
        <v>20268</v>
      </c>
      <c r="C1338" s="198">
        <v>45223</v>
      </c>
      <c r="D1338" s="199">
        <v>2066</v>
      </c>
      <c r="E1338" s="197" t="s">
        <v>19595</v>
      </c>
      <c r="F1338" s="197" t="s">
        <v>19617</v>
      </c>
      <c r="G1338" s="197"/>
      <c r="H1338" s="197">
        <v>81.5</v>
      </c>
      <c r="I1338" s="197" t="s">
        <v>3085</v>
      </c>
      <c r="J1338" s="197" t="s">
        <v>19596</v>
      </c>
      <c r="K1338" s="57" t="s">
        <v>3196</v>
      </c>
      <c r="M1338" s="199">
        <v>70</v>
      </c>
      <c r="O1338" s="197" t="s">
        <v>20269</v>
      </c>
      <c r="Q1338" s="197" t="s">
        <v>3229</v>
      </c>
      <c r="S1338" s="57">
        <v>1</v>
      </c>
      <c r="T1338" s="197" t="s">
        <v>19598</v>
      </c>
      <c r="U1338" s="57" t="str">
        <f>VLOOKUP(A1338,'Individual Data'!$K$5:$AC$5544,12,FALSE)</f>
        <v>Unassigned</v>
      </c>
      <c r="V1338" s="14">
        <f>IFERROR(LOOKUP(H1338,{30,43,48,53,58,63,68,73,78,83,88,93,97},{42,47,52,57,62,67,72,77,82,87,92,99,100}),999)</f>
        <v>82</v>
      </c>
      <c r="X1338" s="57" t="str">
        <f>VLOOKUP(A1338,'Individual Data'!$K$5:$AC$5544,8,FALSE)</f>
        <v>NA</v>
      </c>
      <c r="Y1338" s="57" t="str">
        <f>VLOOKUP(A1338,'Individual Data'!$K$5:$AC$5544,9,FALSE)</f>
        <v>U</v>
      </c>
    </row>
    <row r="1339" spans="1:25" ht="15" customHeight="1" x14ac:dyDescent="0.25">
      <c r="A1339" s="197" t="s">
        <v>5148</v>
      </c>
      <c r="B1339" s="197" t="s">
        <v>20270</v>
      </c>
      <c r="C1339" s="198">
        <v>45223</v>
      </c>
      <c r="D1339" s="199">
        <v>2022</v>
      </c>
      <c r="E1339" s="197" t="s">
        <v>19595</v>
      </c>
      <c r="F1339" s="197" t="s">
        <v>19617</v>
      </c>
      <c r="G1339" s="197"/>
      <c r="H1339" s="197">
        <v>80</v>
      </c>
      <c r="I1339" s="197" t="s">
        <v>3085</v>
      </c>
      <c r="J1339" s="197" t="s">
        <v>19596</v>
      </c>
      <c r="K1339" s="57" t="s">
        <v>3196</v>
      </c>
      <c r="M1339" s="199">
        <v>70</v>
      </c>
      <c r="O1339" s="197" t="s">
        <v>20271</v>
      </c>
      <c r="Q1339" s="197" t="s">
        <v>3229</v>
      </c>
      <c r="S1339" s="57">
        <v>1</v>
      </c>
      <c r="T1339" s="197" t="s">
        <v>19607</v>
      </c>
      <c r="U1339" s="57" t="str">
        <f>VLOOKUP(A1339,'Individual Data'!$K$5:$AC$5544,12,FALSE)</f>
        <v>Unassigned</v>
      </c>
      <c r="V1339" s="14">
        <f>IFERROR(LOOKUP(H1339,{30,43,48,53,58,63,68,73,78,83,88,93,97},{42,47,52,57,62,67,72,77,82,87,92,99,100}),999)</f>
        <v>82</v>
      </c>
      <c r="X1339" s="57" t="str">
        <f>VLOOKUP(A1339,'Individual Data'!$K$5:$AC$5544,8,FALSE)</f>
        <v>NA</v>
      </c>
      <c r="Y1339" s="57" t="str">
        <f>VLOOKUP(A1339,'Individual Data'!$K$5:$AC$5544,9,FALSE)</f>
        <v>U</v>
      </c>
    </row>
    <row r="1340" spans="1:25" ht="15" customHeight="1" x14ac:dyDescent="0.25">
      <c r="A1340" s="197" t="s">
        <v>5151</v>
      </c>
      <c r="B1340" s="197" t="s">
        <v>20272</v>
      </c>
      <c r="C1340" s="198">
        <v>45230</v>
      </c>
      <c r="D1340" s="199">
        <v>24955</v>
      </c>
      <c r="E1340" s="197" t="s">
        <v>19595</v>
      </c>
      <c r="F1340" s="197" t="s">
        <v>17699</v>
      </c>
      <c r="G1340" s="197"/>
      <c r="H1340" s="197">
        <v>79</v>
      </c>
      <c r="I1340" s="197" t="s">
        <v>3225</v>
      </c>
      <c r="J1340" s="197" t="s">
        <v>19596</v>
      </c>
      <c r="K1340" s="57" t="s">
        <v>3196</v>
      </c>
      <c r="M1340" s="199">
        <v>70</v>
      </c>
      <c r="O1340" s="197" t="s">
        <v>20273</v>
      </c>
      <c r="Q1340" s="197" t="s">
        <v>3229</v>
      </c>
      <c r="S1340" s="57">
        <v>1</v>
      </c>
      <c r="T1340" s="197" t="s">
        <v>19598</v>
      </c>
      <c r="U1340" s="57" t="str">
        <f>VLOOKUP(A1340,'Individual Data'!$K$5:$AC$5544,12,FALSE)</f>
        <v>PLA1</v>
      </c>
      <c r="V1340" s="14">
        <f>IFERROR(LOOKUP(H1340,{30,43,48,53,58,63,68,73,78,83,88,93,97},{42,47,52,57,62,67,72,77,82,87,92,99,100}),999)</f>
        <v>82</v>
      </c>
      <c r="X1340" s="57">
        <f>VLOOKUP(A1340,'Individual Data'!$K$5:$AC$5544,8,FALSE)</f>
        <v>4</v>
      </c>
      <c r="Y1340" s="57">
        <f>VLOOKUP(A1340,'Individual Data'!$K$5:$AC$5544,9,FALSE)</f>
        <v>2019</v>
      </c>
    </row>
    <row r="1341" spans="1:25" ht="15" customHeight="1" x14ac:dyDescent="0.25">
      <c r="A1341" s="197" t="s">
        <v>5154</v>
      </c>
      <c r="B1341" s="197" t="s">
        <v>20274</v>
      </c>
      <c r="C1341" s="198">
        <v>45223</v>
      </c>
      <c r="D1341" s="199">
        <v>73</v>
      </c>
      <c r="E1341" s="197" t="s">
        <v>19595</v>
      </c>
      <c r="F1341" s="197" t="s">
        <v>19617</v>
      </c>
      <c r="G1341" s="197"/>
      <c r="H1341" s="197">
        <v>86</v>
      </c>
      <c r="I1341" s="197" t="s">
        <v>3225</v>
      </c>
      <c r="J1341" s="197" t="s">
        <v>17688</v>
      </c>
      <c r="K1341" s="229" t="s">
        <v>3228</v>
      </c>
      <c r="M1341" s="199">
        <v>70</v>
      </c>
      <c r="O1341" s="197" t="s">
        <v>19601</v>
      </c>
      <c r="Q1341" s="197" t="s">
        <v>3229</v>
      </c>
      <c r="S1341" s="57">
        <v>1</v>
      </c>
      <c r="T1341" s="197" t="s">
        <v>3229</v>
      </c>
      <c r="U1341" s="57" t="str">
        <f>VLOOKUP(A1341,'Individual Data'!$K$5:$AC$5544,12,FALSE)</f>
        <v>Unassigned AD</v>
      </c>
      <c r="V1341" s="14">
        <f>IFERROR(LOOKUP(H1341,{30,43,48,53,58,63,68,73,78,83,88,93,97},{42,47,52,57,62,67,72,77,82,87,92,99,100}),999)</f>
        <v>87</v>
      </c>
      <c r="X1341" s="57" t="str">
        <f>VLOOKUP(A1341,'Individual Data'!$K$5:$AC$5544,8,FALSE)</f>
        <v>NA</v>
      </c>
      <c r="Y1341" s="57" t="str">
        <f>VLOOKUP(A1341,'Individual Data'!$K$5:$AC$5544,9,FALSE)</f>
        <v>U</v>
      </c>
    </row>
    <row r="1342" spans="1:25" ht="15" customHeight="1" x14ac:dyDescent="0.25">
      <c r="A1342" s="197" t="s">
        <v>5160</v>
      </c>
      <c r="B1342" s="197" t="s">
        <v>20275</v>
      </c>
      <c r="C1342" s="198">
        <v>45223</v>
      </c>
      <c r="D1342" s="199">
        <v>2052</v>
      </c>
      <c r="E1342" s="197" t="s">
        <v>19595</v>
      </c>
      <c r="F1342" s="197" t="s">
        <v>19617</v>
      </c>
      <c r="G1342" s="197"/>
      <c r="H1342" s="197">
        <v>78</v>
      </c>
      <c r="I1342" s="197" t="s">
        <v>3085</v>
      </c>
      <c r="J1342" s="197" t="s">
        <v>19596</v>
      </c>
      <c r="K1342" s="228" t="s">
        <v>3196</v>
      </c>
      <c r="M1342" s="199">
        <v>70</v>
      </c>
      <c r="O1342" s="197" t="s">
        <v>20276</v>
      </c>
      <c r="Q1342" s="197" t="s">
        <v>3229</v>
      </c>
      <c r="S1342" s="57">
        <v>1</v>
      </c>
      <c r="T1342" s="197" t="s">
        <v>19598</v>
      </c>
      <c r="U1342" s="57" t="str">
        <f>VLOOKUP(A1342,'Individual Data'!$K$5:$AC$5544,12,FALSE)</f>
        <v>LFSO</v>
      </c>
      <c r="V1342" s="14">
        <f>IFERROR(LOOKUP(H1342,{30,43,48,53,58,63,68,73,78,83,88,93,97},{42,47,52,57,62,67,72,77,82,87,92,99,100}),999)</f>
        <v>82</v>
      </c>
      <c r="X1342" s="57">
        <f>VLOOKUP(A1342,'Individual Data'!$K$5:$AC$5544,8,FALSE)</f>
        <v>4</v>
      </c>
      <c r="Y1342" s="57">
        <f>VLOOKUP(A1342,'Individual Data'!$K$5:$AC$5544,9,FALSE)</f>
        <v>2019</v>
      </c>
    </row>
    <row r="1343" spans="1:25" ht="15" customHeight="1" x14ac:dyDescent="0.25">
      <c r="A1343" s="197" t="s">
        <v>5163</v>
      </c>
      <c r="B1343" s="197" t="s">
        <v>20277</v>
      </c>
      <c r="C1343" s="198">
        <v>45223</v>
      </c>
      <c r="D1343" s="199">
        <v>76</v>
      </c>
      <c r="E1343" s="197" t="s">
        <v>19595</v>
      </c>
      <c r="F1343" s="197" t="s">
        <v>19617</v>
      </c>
      <c r="G1343" s="197"/>
      <c r="H1343" s="197">
        <v>83</v>
      </c>
      <c r="I1343" s="197" t="s">
        <v>3225</v>
      </c>
      <c r="J1343" s="197" t="s">
        <v>19596</v>
      </c>
      <c r="K1343" s="57" t="s">
        <v>3196</v>
      </c>
      <c r="M1343" s="199">
        <v>70</v>
      </c>
      <c r="O1343" s="197" t="s">
        <v>20278</v>
      </c>
      <c r="Q1343" s="197" t="s">
        <v>3229</v>
      </c>
      <c r="S1343" s="57">
        <v>1</v>
      </c>
      <c r="T1343" s="197" t="s">
        <v>19598</v>
      </c>
      <c r="U1343" s="57" t="str">
        <f>VLOOKUP(A1343,'Individual Data'!$K$5:$AC$5544,12,FALSE)</f>
        <v>PLA1</v>
      </c>
      <c r="V1343" s="14">
        <f>IFERROR(LOOKUP(H1343,{30,43,48,53,58,63,68,73,78,83,88,93,97},{42,47,52,57,62,67,72,77,82,87,92,99,100}),999)</f>
        <v>87</v>
      </c>
      <c r="X1343" s="57">
        <f>VLOOKUP(A1343,'Individual Data'!$K$5:$AC$5544,8,FALSE)</f>
        <v>4</v>
      </c>
      <c r="Y1343" s="57">
        <f>VLOOKUP(A1343,'Individual Data'!$K$5:$AC$5544,9,FALSE)</f>
        <v>2019</v>
      </c>
    </row>
    <row r="1344" spans="1:25" ht="15" customHeight="1" x14ac:dyDescent="0.25">
      <c r="A1344" s="197" t="s">
        <v>5166</v>
      </c>
      <c r="B1344" s="197" t="s">
        <v>20279</v>
      </c>
      <c r="C1344" s="198">
        <v>45243</v>
      </c>
      <c r="D1344" s="199">
        <v>697</v>
      </c>
      <c r="E1344" s="197" t="s">
        <v>19595</v>
      </c>
      <c r="F1344" s="197" t="s">
        <v>19617</v>
      </c>
      <c r="G1344" s="197"/>
      <c r="H1344" s="197">
        <v>73</v>
      </c>
      <c r="I1344" s="197" t="s">
        <v>3225</v>
      </c>
      <c r="J1344" s="197" t="s">
        <v>19596</v>
      </c>
      <c r="K1344" s="57" t="s">
        <v>3196</v>
      </c>
      <c r="M1344" s="199">
        <v>70</v>
      </c>
      <c r="O1344" s="197" t="s">
        <v>20280</v>
      </c>
      <c r="Q1344" s="197" t="s">
        <v>3229</v>
      </c>
      <c r="S1344" s="57">
        <v>1</v>
      </c>
      <c r="T1344" s="197" t="s">
        <v>19598</v>
      </c>
      <c r="U1344" s="57" t="str">
        <f>VLOOKUP(A1344,'Individual Data'!$K$5:$AC$5544,12,FALSE)</f>
        <v>Unassigned</v>
      </c>
      <c r="V1344" s="14">
        <f>IFERROR(LOOKUP(H1344,{30,43,48,53,58,63,68,73,78,83,88,93,97},{42,47,52,57,62,67,72,77,82,87,92,99,100}),999)</f>
        <v>77</v>
      </c>
      <c r="X1344" s="57" t="str">
        <f>VLOOKUP(A1344,'Individual Data'!$K$5:$AC$5544,8,FALSE)</f>
        <v>NA</v>
      </c>
      <c r="Y1344" s="57" t="str">
        <f>VLOOKUP(A1344,'Individual Data'!$K$5:$AC$5544,9,FALSE)</f>
        <v>U</v>
      </c>
    </row>
    <row r="1345" spans="1:25" ht="15" customHeight="1" x14ac:dyDescent="0.25">
      <c r="A1345" s="197" t="s">
        <v>5169</v>
      </c>
      <c r="B1345" s="197" t="s">
        <v>20281</v>
      </c>
      <c r="C1345" s="198">
        <v>45190</v>
      </c>
      <c r="D1345" s="199">
        <v>23378</v>
      </c>
      <c r="E1345" s="197" t="s">
        <v>19595</v>
      </c>
      <c r="F1345" s="197" t="s">
        <v>17699</v>
      </c>
      <c r="G1345" s="197"/>
      <c r="H1345" s="197">
        <v>73</v>
      </c>
      <c r="I1345" s="197" t="s">
        <v>3085</v>
      </c>
      <c r="J1345" s="197" t="s">
        <v>19596</v>
      </c>
      <c r="K1345" s="57" t="s">
        <v>3196</v>
      </c>
      <c r="M1345" s="199">
        <v>70</v>
      </c>
      <c r="O1345" s="197" t="s">
        <v>20282</v>
      </c>
      <c r="Q1345" s="197" t="s">
        <v>3229</v>
      </c>
      <c r="S1345" s="57">
        <v>1</v>
      </c>
      <c r="T1345" s="197" t="s">
        <v>19598</v>
      </c>
      <c r="U1345" s="57" t="str">
        <f>VLOOKUP(A1345,'Individual Data'!$K$5:$AC$5544,12,FALSE)</f>
        <v>PLA1</v>
      </c>
      <c r="V1345" s="14">
        <f>IFERROR(LOOKUP(H1345,{30,43,48,53,58,63,68,73,78,83,88,93,97},{42,47,52,57,62,67,72,77,82,87,92,99,100}),999)</f>
        <v>77</v>
      </c>
      <c r="X1345" s="57">
        <f>VLOOKUP(A1345,'Individual Data'!$K$5:$AC$5544,8,FALSE)</f>
        <v>4</v>
      </c>
      <c r="Y1345" s="57">
        <f>VLOOKUP(A1345,'Individual Data'!$K$5:$AC$5544,9,FALSE)</f>
        <v>2019</v>
      </c>
    </row>
    <row r="1346" spans="1:25" ht="15" customHeight="1" x14ac:dyDescent="0.25">
      <c r="A1346" s="197" t="s">
        <v>5172</v>
      </c>
      <c r="B1346" s="197" t="s">
        <v>20283</v>
      </c>
      <c r="C1346" s="198">
        <v>45236</v>
      </c>
      <c r="D1346" s="199">
        <v>4028</v>
      </c>
      <c r="E1346" s="197" t="s">
        <v>19595</v>
      </c>
      <c r="F1346" s="197" t="s">
        <v>19617</v>
      </c>
      <c r="G1346" s="197"/>
      <c r="H1346" s="197">
        <v>79</v>
      </c>
      <c r="I1346" s="197" t="s">
        <v>3085</v>
      </c>
      <c r="J1346" s="197" t="s">
        <v>19596</v>
      </c>
      <c r="K1346" s="57" t="s">
        <v>3196</v>
      </c>
      <c r="M1346" s="199">
        <v>70</v>
      </c>
      <c r="O1346" s="197" t="s">
        <v>20284</v>
      </c>
      <c r="Q1346" s="197" t="s">
        <v>3229</v>
      </c>
      <c r="S1346" s="57">
        <v>1</v>
      </c>
      <c r="T1346" s="197" t="s">
        <v>19598</v>
      </c>
      <c r="U1346" s="57" t="str">
        <f>VLOOKUP(A1346,'Individual Data'!$K$5:$AC$5544,12,FALSE)</f>
        <v>NPTH</v>
      </c>
      <c r="V1346" s="14">
        <f>IFERROR(LOOKUP(H1346,{30,43,48,53,58,63,68,73,78,83,88,93,97},{42,47,52,57,62,67,72,77,82,87,92,99,100}),999)</f>
        <v>82</v>
      </c>
      <c r="X1346" s="57">
        <f>VLOOKUP(A1346,'Individual Data'!$K$5:$AC$5544,8,FALSE)</f>
        <v>4</v>
      </c>
      <c r="Y1346" s="57">
        <f>VLOOKUP(A1346,'Individual Data'!$K$5:$AC$5544,9,FALSE)</f>
        <v>2019</v>
      </c>
    </row>
    <row r="1347" spans="1:25" ht="15" customHeight="1" x14ac:dyDescent="0.25">
      <c r="A1347" s="197" t="s">
        <v>5175</v>
      </c>
      <c r="B1347" s="197" t="s">
        <v>20285</v>
      </c>
      <c r="C1347" s="198">
        <v>45223</v>
      </c>
      <c r="D1347" s="199">
        <v>2019</v>
      </c>
      <c r="E1347" s="197" t="s">
        <v>19595</v>
      </c>
      <c r="F1347" s="197" t="s">
        <v>19617</v>
      </c>
      <c r="G1347" s="197"/>
      <c r="H1347" s="197">
        <v>77.5</v>
      </c>
      <c r="I1347" s="197" t="s">
        <v>3085</v>
      </c>
      <c r="J1347" s="197" t="s">
        <v>19596</v>
      </c>
      <c r="K1347" s="57" t="s">
        <v>3196</v>
      </c>
      <c r="M1347" s="199">
        <v>70</v>
      </c>
      <c r="O1347" s="197" t="s">
        <v>20286</v>
      </c>
      <c r="Q1347" s="197" t="s">
        <v>3229</v>
      </c>
      <c r="S1347" s="57">
        <v>1</v>
      </c>
      <c r="T1347" s="197" t="s">
        <v>19598</v>
      </c>
      <c r="U1347" s="57" t="str">
        <f>VLOOKUP(A1347,'Individual Data'!$K$5:$AC$5544,12,FALSE)</f>
        <v>BCA1</v>
      </c>
      <c r="V1347" s="14">
        <f>IFERROR(LOOKUP(H1347,{30,43,48,53,58,63,68,73,78,83,88,93,97},{42,47,52,57,62,67,72,77,82,87,92,99,100}),999)</f>
        <v>77</v>
      </c>
      <c r="X1347" s="57">
        <f>VLOOKUP(A1347,'Individual Data'!$K$5:$AC$5544,8,FALSE)</f>
        <v>4</v>
      </c>
      <c r="Y1347" s="57">
        <f>VLOOKUP(A1347,'Individual Data'!$K$5:$AC$5544,9,FALSE)</f>
        <v>2019</v>
      </c>
    </row>
    <row r="1348" spans="1:25" ht="15" customHeight="1" x14ac:dyDescent="0.25">
      <c r="A1348" s="197" t="s">
        <v>5178</v>
      </c>
      <c r="B1348" s="197" t="s">
        <v>20287</v>
      </c>
      <c r="C1348" s="198">
        <v>45163</v>
      </c>
      <c r="D1348" s="199">
        <v>24512</v>
      </c>
      <c r="E1348" s="197" t="s">
        <v>19595</v>
      </c>
      <c r="F1348" s="197" t="s">
        <v>17699</v>
      </c>
      <c r="G1348" s="197"/>
      <c r="H1348" s="197">
        <v>71</v>
      </c>
      <c r="I1348" s="197" t="s">
        <v>3085</v>
      </c>
      <c r="J1348" s="197" t="s">
        <v>19596</v>
      </c>
      <c r="K1348" s="57" t="s">
        <v>3196</v>
      </c>
      <c r="M1348" s="199">
        <v>70</v>
      </c>
      <c r="O1348" s="197" t="s">
        <v>20288</v>
      </c>
      <c r="Q1348" s="197" t="s">
        <v>3229</v>
      </c>
      <c r="S1348" s="57">
        <v>1</v>
      </c>
      <c r="T1348" s="197" t="s">
        <v>19598</v>
      </c>
      <c r="U1348" s="57" t="str">
        <f>VLOOKUP(A1348,'Individual Data'!$K$5:$AC$5544,12,FALSE)</f>
        <v>BCA1</v>
      </c>
      <c r="V1348" s="14">
        <f>IFERROR(LOOKUP(H1348,{30,43,48,53,58,63,68,73,78,83,88,93,97},{42,47,52,57,62,67,72,77,82,87,92,99,100}),999)</f>
        <v>72</v>
      </c>
      <c r="X1348" s="57">
        <f>VLOOKUP(A1348,'Individual Data'!$K$5:$AC$5544,8,FALSE)</f>
        <v>4</v>
      </c>
      <c r="Y1348" s="57">
        <f>VLOOKUP(A1348,'Individual Data'!$K$5:$AC$5544,9,FALSE)</f>
        <v>2019</v>
      </c>
    </row>
    <row r="1349" spans="1:25" ht="15" customHeight="1" x14ac:dyDescent="0.25">
      <c r="A1349" s="197" t="s">
        <v>5181</v>
      </c>
      <c r="B1349" s="197" t="s">
        <v>20289</v>
      </c>
      <c r="C1349" s="198">
        <v>45236</v>
      </c>
      <c r="D1349" s="199">
        <v>485</v>
      </c>
      <c r="E1349" s="197" t="s">
        <v>19595</v>
      </c>
      <c r="F1349" s="197" t="s">
        <v>19617</v>
      </c>
      <c r="G1349" s="197"/>
      <c r="H1349" s="197">
        <v>81</v>
      </c>
      <c r="I1349" s="197" t="s">
        <v>3225</v>
      </c>
      <c r="J1349" s="197" t="s">
        <v>19596</v>
      </c>
      <c r="K1349" s="57" t="s">
        <v>3196</v>
      </c>
      <c r="M1349" s="199">
        <v>70</v>
      </c>
      <c r="O1349" s="197" t="s">
        <v>20290</v>
      </c>
      <c r="Q1349" s="197" t="s">
        <v>3229</v>
      </c>
      <c r="S1349" s="57">
        <v>1</v>
      </c>
      <c r="T1349" s="197" t="s">
        <v>19598</v>
      </c>
      <c r="U1349" s="57" t="str">
        <f>VLOOKUP(A1349,'Individual Data'!$K$5:$AC$5544,12,FALSE)</f>
        <v>Unassigned</v>
      </c>
      <c r="V1349" s="14">
        <f>IFERROR(LOOKUP(H1349,{30,43,48,53,58,63,68,73,78,83,88,93,97},{42,47,52,57,62,67,72,77,82,87,92,99,100}),999)</f>
        <v>82</v>
      </c>
      <c r="X1349" s="57" t="str">
        <f>VLOOKUP(A1349,'Individual Data'!$K$5:$AC$5544,8,FALSE)</f>
        <v>NA</v>
      </c>
      <c r="Y1349" s="57" t="str">
        <f>VLOOKUP(A1349,'Individual Data'!$K$5:$AC$5544,9,FALSE)</f>
        <v>U</v>
      </c>
    </row>
    <row r="1350" spans="1:25" ht="15" customHeight="1" x14ac:dyDescent="0.25">
      <c r="A1350" s="197" t="s">
        <v>5184</v>
      </c>
      <c r="B1350" s="197" t="s">
        <v>20291</v>
      </c>
      <c r="C1350" s="198">
        <v>45223</v>
      </c>
      <c r="D1350" s="199">
        <v>68</v>
      </c>
      <c r="E1350" s="197" t="s">
        <v>19595</v>
      </c>
      <c r="F1350" s="197" t="s">
        <v>19617</v>
      </c>
      <c r="G1350" s="197"/>
      <c r="H1350" s="197">
        <v>95</v>
      </c>
      <c r="I1350" s="197" t="s">
        <v>3225</v>
      </c>
      <c r="J1350" s="197" t="s">
        <v>19596</v>
      </c>
      <c r="K1350" s="57" t="s">
        <v>3196</v>
      </c>
      <c r="M1350" s="199">
        <v>70</v>
      </c>
      <c r="O1350" s="197" t="s">
        <v>20292</v>
      </c>
      <c r="Q1350" s="197" t="s">
        <v>3229</v>
      </c>
      <c r="S1350" s="57">
        <v>1</v>
      </c>
      <c r="T1350" s="197" t="s">
        <v>19598</v>
      </c>
      <c r="U1350" s="57" t="str">
        <f>VLOOKUP(A1350,'Individual Data'!$K$5:$AC$5544,12,FALSE)</f>
        <v>PLA1</v>
      </c>
      <c r="V1350" s="14">
        <f>IFERROR(LOOKUP(H1350,{30,43,48,53,58,63,68,73,78,83,88,93,97},{42,47,52,57,62,67,72,77,82,87,92,99,100}),999)</f>
        <v>99</v>
      </c>
      <c r="X1350" s="57">
        <f>VLOOKUP(A1350,'Individual Data'!$K$5:$AC$5544,8,FALSE)</f>
        <v>4</v>
      </c>
      <c r="Y1350" s="57">
        <f>VLOOKUP(A1350,'Individual Data'!$K$5:$AC$5544,9,FALSE)</f>
        <v>2019</v>
      </c>
    </row>
    <row r="1351" spans="1:25" ht="15" customHeight="1" x14ac:dyDescent="0.25">
      <c r="A1351" s="197" t="s">
        <v>5187</v>
      </c>
      <c r="B1351" s="197" t="s">
        <v>20293</v>
      </c>
      <c r="C1351" s="198">
        <v>45243</v>
      </c>
      <c r="D1351" s="199">
        <v>696</v>
      </c>
      <c r="E1351" s="197" t="s">
        <v>19595</v>
      </c>
      <c r="F1351" s="197" t="s">
        <v>19617</v>
      </c>
      <c r="G1351" s="197"/>
      <c r="H1351" s="197">
        <v>75</v>
      </c>
      <c r="I1351" s="197" t="s">
        <v>3225</v>
      </c>
      <c r="J1351" s="197" t="s">
        <v>19596</v>
      </c>
      <c r="K1351" s="57" t="s">
        <v>3196</v>
      </c>
      <c r="M1351" s="199">
        <v>70</v>
      </c>
      <c r="O1351" s="197" t="s">
        <v>20294</v>
      </c>
      <c r="Q1351" s="197" t="s">
        <v>3229</v>
      </c>
      <c r="S1351" s="57">
        <v>1</v>
      </c>
      <c r="T1351" s="197" t="s">
        <v>3229</v>
      </c>
      <c r="U1351" s="57" t="str">
        <f>VLOOKUP(A1351,'Individual Data'!$K$5:$AC$5544,12,FALSE)</f>
        <v>LFSO</v>
      </c>
      <c r="V1351" s="14">
        <f>IFERROR(LOOKUP(H1351,{30,43,48,53,58,63,68,73,78,83,88,93,97},{42,47,52,57,62,67,72,77,82,87,92,99,100}),999)</f>
        <v>77</v>
      </c>
      <c r="X1351" s="57">
        <f>VLOOKUP(A1351,'Individual Data'!$K$5:$AC$5544,8,FALSE)</f>
        <v>4</v>
      </c>
      <c r="Y1351" s="57">
        <f>VLOOKUP(A1351,'Individual Data'!$K$5:$AC$5544,9,FALSE)</f>
        <v>2019</v>
      </c>
    </row>
    <row r="1352" spans="1:25" ht="15" customHeight="1" x14ac:dyDescent="0.25">
      <c r="A1352" s="197" t="s">
        <v>5190</v>
      </c>
      <c r="B1352" s="197" t="s">
        <v>20295</v>
      </c>
      <c r="C1352" s="198">
        <v>45216</v>
      </c>
      <c r="D1352" s="199">
        <v>18</v>
      </c>
      <c r="E1352" s="197" t="s">
        <v>19595</v>
      </c>
      <c r="F1352" s="197" t="s">
        <v>19617</v>
      </c>
      <c r="G1352" s="197"/>
      <c r="H1352" s="197">
        <v>82</v>
      </c>
      <c r="I1352" s="197" t="s">
        <v>3225</v>
      </c>
      <c r="J1352" s="197" t="s">
        <v>17688</v>
      </c>
      <c r="K1352" s="229" t="s">
        <v>3228</v>
      </c>
      <c r="M1352" s="199">
        <v>70</v>
      </c>
      <c r="O1352" s="197" t="s">
        <v>19601</v>
      </c>
      <c r="Q1352" s="197" t="s">
        <v>3229</v>
      </c>
      <c r="S1352" s="57">
        <v>1</v>
      </c>
      <c r="T1352" s="197" t="s">
        <v>3229</v>
      </c>
      <c r="U1352" s="57" t="str">
        <f>VLOOKUP(A1352,'Individual Data'!$K$5:$AC$5544,12,FALSE)</f>
        <v>PLA1</v>
      </c>
      <c r="V1352" s="14">
        <f>IFERROR(LOOKUP(H1352,{30,43,48,53,58,63,68,73,78,83,88,93,97},{42,47,52,57,62,67,72,77,82,87,92,99,100}),999)</f>
        <v>82</v>
      </c>
      <c r="X1352" s="57">
        <f>VLOOKUP(A1352,'Individual Data'!$K$5:$AC$5544,8,FALSE)</f>
        <v>4</v>
      </c>
      <c r="Y1352" s="57">
        <f>VLOOKUP(A1352,'Individual Data'!$K$5:$AC$5544,9,FALSE)</f>
        <v>2019</v>
      </c>
    </row>
    <row r="1353" spans="1:25" ht="15" customHeight="1" x14ac:dyDescent="0.25">
      <c r="A1353" s="197" t="s">
        <v>5192</v>
      </c>
      <c r="B1353" s="197" t="s">
        <v>20296</v>
      </c>
      <c r="C1353" s="198">
        <v>45223</v>
      </c>
      <c r="D1353" s="199">
        <v>2120</v>
      </c>
      <c r="E1353" s="197" t="s">
        <v>19595</v>
      </c>
      <c r="F1353" s="197" t="s">
        <v>19617</v>
      </c>
      <c r="G1353" s="197"/>
      <c r="H1353" s="197">
        <v>81</v>
      </c>
      <c r="I1353" s="197" t="s">
        <v>3085</v>
      </c>
      <c r="J1353" s="197" t="s">
        <v>17688</v>
      </c>
      <c r="K1353" s="197" t="s">
        <v>3228</v>
      </c>
      <c r="M1353" s="199">
        <v>70</v>
      </c>
      <c r="O1353" s="197" t="s">
        <v>19601</v>
      </c>
      <c r="Q1353" s="197" t="s">
        <v>3229</v>
      </c>
      <c r="S1353" s="57">
        <v>1</v>
      </c>
      <c r="T1353" s="197" t="s">
        <v>3229</v>
      </c>
      <c r="U1353" s="57" t="str">
        <f>VLOOKUP(A1353,'Individual Data'!$K$5:$AC$5544,12,FALSE)</f>
        <v>CFA</v>
      </c>
      <c r="V1353" s="14">
        <f>IFERROR(LOOKUP(H1353,{30,43,48,53,58,63,68,73,78,83,88,93,97},{42,47,52,57,62,67,72,77,82,87,92,99,100}),999)</f>
        <v>82</v>
      </c>
      <c r="X1353" s="57">
        <f>VLOOKUP(A1353,'Individual Data'!$K$5:$AC$5544,8,FALSE)</f>
        <v>4</v>
      </c>
      <c r="Y1353" s="57">
        <f>VLOOKUP(A1353,'Individual Data'!$K$5:$AC$5544,9,FALSE)</f>
        <v>2019</v>
      </c>
    </row>
    <row r="1354" spans="1:25" ht="15" customHeight="1" x14ac:dyDescent="0.25">
      <c r="A1354" s="197" t="s">
        <v>5195</v>
      </c>
      <c r="B1354" s="197" t="s">
        <v>20297</v>
      </c>
      <c r="C1354" s="198">
        <v>45230</v>
      </c>
      <c r="D1354" s="199">
        <v>3066</v>
      </c>
      <c r="E1354" s="197" t="s">
        <v>19595</v>
      </c>
      <c r="F1354" s="197" t="s">
        <v>19617</v>
      </c>
      <c r="G1354" s="197"/>
      <c r="H1354" s="197">
        <v>86</v>
      </c>
      <c r="I1354" s="197" t="s">
        <v>3085</v>
      </c>
      <c r="J1354" s="197" t="s">
        <v>19596</v>
      </c>
      <c r="K1354" s="228" t="s">
        <v>3196</v>
      </c>
      <c r="M1354" s="199">
        <v>70</v>
      </c>
      <c r="O1354" s="197" t="s">
        <v>20298</v>
      </c>
      <c r="Q1354" s="197" t="s">
        <v>3229</v>
      </c>
      <c r="S1354" s="57">
        <v>1</v>
      </c>
      <c r="T1354" s="197" t="s">
        <v>19598</v>
      </c>
      <c r="U1354" s="57" t="str">
        <f>VLOOKUP(A1354,'Individual Data'!$K$5:$AC$5544,12,FALSE)</f>
        <v>LFSO</v>
      </c>
      <c r="V1354" s="14">
        <f>IFERROR(LOOKUP(H1354,{30,43,48,53,58,63,68,73,78,83,88,93,97},{42,47,52,57,62,67,72,77,82,87,92,99,100}),999)</f>
        <v>87</v>
      </c>
      <c r="X1354" s="57">
        <f>VLOOKUP(A1354,'Individual Data'!$K$5:$AC$5544,8,FALSE)</f>
        <v>4</v>
      </c>
      <c r="Y1354" s="57">
        <f>VLOOKUP(A1354,'Individual Data'!$K$5:$AC$5544,9,FALSE)</f>
        <v>2019</v>
      </c>
    </row>
    <row r="1355" spans="1:25" ht="15" customHeight="1" x14ac:dyDescent="0.25">
      <c r="A1355" s="197" t="s">
        <v>5198</v>
      </c>
      <c r="B1355" s="197" t="s">
        <v>20299</v>
      </c>
      <c r="C1355" s="198">
        <v>45223</v>
      </c>
      <c r="D1355" s="199">
        <v>118</v>
      </c>
      <c r="E1355" s="197" t="s">
        <v>19595</v>
      </c>
      <c r="F1355" s="197" t="s">
        <v>19617</v>
      </c>
      <c r="G1355" s="197"/>
      <c r="H1355" s="197">
        <v>96</v>
      </c>
      <c r="I1355" s="197" t="s">
        <v>3225</v>
      </c>
      <c r="J1355" s="197" t="s">
        <v>19596</v>
      </c>
      <c r="K1355" s="57" t="s">
        <v>3196</v>
      </c>
      <c r="M1355" s="199">
        <v>70</v>
      </c>
      <c r="O1355" s="197" t="s">
        <v>20300</v>
      </c>
      <c r="Q1355" s="197" t="s">
        <v>3229</v>
      </c>
      <c r="S1355" s="57">
        <v>1</v>
      </c>
      <c r="T1355" s="197" t="s">
        <v>19598</v>
      </c>
      <c r="U1355" s="57" t="str">
        <f>VLOOKUP(A1355,'Individual Data'!$K$5:$AC$5544,12,FALSE)</f>
        <v>PLA1</v>
      </c>
      <c r="V1355" s="14">
        <f>IFERROR(LOOKUP(H1355,{30,43,48,53,58,63,68,73,78,83,88,93,97},{42,47,52,57,62,67,72,77,82,87,92,99,100}),999)</f>
        <v>99</v>
      </c>
      <c r="X1355" s="57">
        <f>VLOOKUP(A1355,'Individual Data'!$K$5:$AC$5544,8,FALSE)</f>
        <v>4</v>
      </c>
      <c r="Y1355" s="57">
        <f>VLOOKUP(A1355,'Individual Data'!$K$5:$AC$5544,9,FALSE)</f>
        <v>2019</v>
      </c>
    </row>
    <row r="1356" spans="1:25" ht="15" customHeight="1" x14ac:dyDescent="0.25">
      <c r="A1356" s="197" t="s">
        <v>5201</v>
      </c>
      <c r="B1356" s="197" t="s">
        <v>20301</v>
      </c>
      <c r="C1356" s="198">
        <v>45230</v>
      </c>
      <c r="D1356" s="199">
        <v>3012</v>
      </c>
      <c r="E1356" s="197" t="s">
        <v>19595</v>
      </c>
      <c r="F1356" s="197" t="s">
        <v>19617</v>
      </c>
      <c r="G1356" s="197"/>
      <c r="H1356" s="197">
        <v>78</v>
      </c>
      <c r="I1356" s="197" t="s">
        <v>3085</v>
      </c>
      <c r="J1356" s="197" t="s">
        <v>19596</v>
      </c>
      <c r="K1356" s="57" t="s">
        <v>3196</v>
      </c>
      <c r="M1356" s="199">
        <v>70</v>
      </c>
      <c r="O1356" s="197" t="s">
        <v>20302</v>
      </c>
      <c r="Q1356" s="197" t="s">
        <v>3229</v>
      </c>
      <c r="S1356" s="57">
        <v>1</v>
      </c>
      <c r="T1356" s="197" t="s">
        <v>19598</v>
      </c>
      <c r="U1356" s="57" t="str">
        <f>VLOOKUP(A1356,'Individual Data'!$K$5:$AC$5544,12,FALSE)</f>
        <v>Unassigned</v>
      </c>
      <c r="V1356" s="14">
        <f>IFERROR(LOOKUP(H1356,{30,43,48,53,58,63,68,73,78,83,88,93,97},{42,47,52,57,62,67,72,77,82,87,92,99,100}),999)</f>
        <v>82</v>
      </c>
      <c r="X1356" s="57" t="str">
        <f>VLOOKUP(A1356,'Individual Data'!$K$5:$AC$5544,8,FALSE)</f>
        <v>NA</v>
      </c>
      <c r="Y1356" s="57" t="str">
        <f>VLOOKUP(A1356,'Individual Data'!$K$5:$AC$5544,9,FALSE)</f>
        <v>U</v>
      </c>
    </row>
    <row r="1357" spans="1:25" ht="15" customHeight="1" x14ac:dyDescent="0.25">
      <c r="A1357" s="197" t="s">
        <v>5204</v>
      </c>
      <c r="B1357" s="197" t="s">
        <v>20303</v>
      </c>
      <c r="C1357" s="198">
        <v>45223</v>
      </c>
      <c r="D1357" s="199">
        <v>2039</v>
      </c>
      <c r="E1357" s="197" t="s">
        <v>19595</v>
      </c>
      <c r="F1357" s="197" t="s">
        <v>19617</v>
      </c>
      <c r="G1357" s="197"/>
      <c r="H1357" s="197">
        <v>83</v>
      </c>
      <c r="I1357" s="197" t="s">
        <v>3085</v>
      </c>
      <c r="J1357" s="197" t="s">
        <v>19596</v>
      </c>
      <c r="K1357" s="57" t="s">
        <v>3196</v>
      </c>
      <c r="M1357" s="199">
        <v>70</v>
      </c>
      <c r="O1357" s="197" t="s">
        <v>20304</v>
      </c>
      <c r="Q1357" s="197" t="s">
        <v>3229</v>
      </c>
      <c r="S1357" s="57">
        <v>1</v>
      </c>
      <c r="T1357" s="197" t="s">
        <v>19598</v>
      </c>
      <c r="U1357" s="57" t="str">
        <f>VLOOKUP(A1357,'Individual Data'!$K$5:$AC$5544,12,FALSE)</f>
        <v>LFSO</v>
      </c>
      <c r="V1357" s="14">
        <f>IFERROR(LOOKUP(H1357,{30,43,48,53,58,63,68,73,78,83,88,93,97},{42,47,52,57,62,67,72,77,82,87,92,99,100}),999)</f>
        <v>87</v>
      </c>
      <c r="X1357" s="57">
        <f>VLOOKUP(A1357,'Individual Data'!$K$5:$AC$5544,8,FALSE)</f>
        <v>4</v>
      </c>
      <c r="Y1357" s="57">
        <f>VLOOKUP(A1357,'Individual Data'!$K$5:$AC$5544,9,FALSE)</f>
        <v>2019</v>
      </c>
    </row>
    <row r="1358" spans="1:25" ht="15" customHeight="1" x14ac:dyDescent="0.25">
      <c r="A1358" s="197" t="s">
        <v>5209</v>
      </c>
      <c r="B1358" s="197" t="s">
        <v>20305</v>
      </c>
      <c r="C1358" s="198">
        <v>45230</v>
      </c>
      <c r="D1358" s="199">
        <v>360</v>
      </c>
      <c r="E1358" s="197" t="s">
        <v>19595</v>
      </c>
      <c r="F1358" s="197" t="s">
        <v>19617</v>
      </c>
      <c r="G1358" s="197"/>
      <c r="H1358" s="197">
        <v>87</v>
      </c>
      <c r="I1358" s="197" t="s">
        <v>3225</v>
      </c>
      <c r="J1358" s="197" t="s">
        <v>19596</v>
      </c>
      <c r="K1358" s="57" t="s">
        <v>3196</v>
      </c>
      <c r="M1358" s="199">
        <v>70</v>
      </c>
      <c r="O1358" s="197" t="s">
        <v>20306</v>
      </c>
      <c r="Q1358" s="197" t="s">
        <v>3229</v>
      </c>
      <c r="S1358" s="57">
        <v>1</v>
      </c>
      <c r="T1358" s="197" t="s">
        <v>19607</v>
      </c>
      <c r="U1358" s="57" t="str">
        <f>VLOOKUP(A1358,'Individual Data'!$K$5:$AC$5544,12,FALSE)</f>
        <v>BCA1</v>
      </c>
      <c r="V1358" s="14">
        <f>IFERROR(LOOKUP(H1358,{30,43,48,53,58,63,68,73,78,83,88,93,97},{42,47,52,57,62,67,72,77,82,87,92,99,100}),999)</f>
        <v>87</v>
      </c>
      <c r="X1358" s="57">
        <f>VLOOKUP(A1358,'Individual Data'!$K$5:$AC$5544,8,FALSE)</f>
        <v>5</v>
      </c>
      <c r="Y1358" s="57">
        <f>VLOOKUP(A1358,'Individual Data'!$K$5:$AC$5544,9,FALSE)</f>
        <v>2018</v>
      </c>
    </row>
    <row r="1359" spans="1:25" ht="15" customHeight="1" x14ac:dyDescent="0.25">
      <c r="A1359" s="197" t="s">
        <v>5213</v>
      </c>
      <c r="B1359" s="197" t="s">
        <v>20307</v>
      </c>
      <c r="C1359" s="198">
        <v>45182</v>
      </c>
      <c r="D1359" s="199">
        <v>24529</v>
      </c>
      <c r="E1359" s="197" t="s">
        <v>19595</v>
      </c>
      <c r="F1359" s="197" t="s">
        <v>17699</v>
      </c>
      <c r="G1359" s="197"/>
      <c r="H1359" s="197">
        <v>81</v>
      </c>
      <c r="I1359" s="197" t="s">
        <v>3085</v>
      </c>
      <c r="J1359" s="197" t="s">
        <v>19596</v>
      </c>
      <c r="K1359" s="57" t="s">
        <v>3196</v>
      </c>
      <c r="M1359" s="199">
        <v>70</v>
      </c>
      <c r="O1359" s="197" t="s">
        <v>20308</v>
      </c>
      <c r="Q1359" s="197" t="s">
        <v>3229</v>
      </c>
      <c r="S1359" s="57">
        <v>1</v>
      </c>
      <c r="T1359" s="197" t="s">
        <v>19598</v>
      </c>
      <c r="U1359" s="57" t="str">
        <f>VLOOKUP(A1359,'Individual Data'!$K$5:$AC$5544,12,FALSE)</f>
        <v>Unassigned</v>
      </c>
      <c r="V1359" s="14">
        <f>IFERROR(LOOKUP(H1359,{30,43,48,53,58,63,68,73,78,83,88,93,97},{42,47,52,57,62,67,72,77,82,87,92,99,100}),999)</f>
        <v>82</v>
      </c>
      <c r="X1359" s="57" t="str">
        <f>VLOOKUP(A1359,'Individual Data'!$K$5:$AC$5544,8,FALSE)</f>
        <v>NA</v>
      </c>
      <c r="Y1359" s="57" t="str">
        <f>VLOOKUP(A1359,'Individual Data'!$K$5:$AC$5544,9,FALSE)</f>
        <v>U</v>
      </c>
    </row>
    <row r="1360" spans="1:25" ht="15" customHeight="1" x14ac:dyDescent="0.25">
      <c r="A1360" s="197" t="s">
        <v>5216</v>
      </c>
      <c r="B1360" s="197" t="s">
        <v>20309</v>
      </c>
      <c r="C1360" s="198">
        <v>45243</v>
      </c>
      <c r="D1360" s="199">
        <v>5029</v>
      </c>
      <c r="E1360" s="197" t="s">
        <v>19595</v>
      </c>
      <c r="F1360" s="197" t="s">
        <v>19617</v>
      </c>
      <c r="G1360" s="197"/>
      <c r="H1360" s="197">
        <v>89</v>
      </c>
      <c r="I1360" s="197" t="s">
        <v>3085</v>
      </c>
      <c r="J1360" s="197" t="s">
        <v>19596</v>
      </c>
      <c r="K1360" s="57" t="s">
        <v>3196</v>
      </c>
      <c r="M1360" s="199">
        <v>70</v>
      </c>
      <c r="O1360" s="197" t="s">
        <v>20310</v>
      </c>
      <c r="Q1360" s="197" t="s">
        <v>3229</v>
      </c>
      <c r="S1360" s="57">
        <v>1</v>
      </c>
      <c r="T1360" s="197" t="s">
        <v>19598</v>
      </c>
      <c r="U1360" s="57" t="str">
        <f>VLOOKUP(A1360,'Individual Data'!$K$5:$AC$5544,12,FALSE)</f>
        <v>IPCSR</v>
      </c>
      <c r="V1360" s="14">
        <f>IFERROR(LOOKUP(H1360,{30,43,48,53,58,63,68,73,78,83,88,93,97},{42,47,52,57,62,67,72,77,82,87,92,99,100}),999)</f>
        <v>92</v>
      </c>
      <c r="X1360" s="57">
        <f>VLOOKUP(A1360,'Individual Data'!$K$5:$AC$5544,8,FALSE)</f>
        <v>4</v>
      </c>
      <c r="Y1360" s="57">
        <f>VLOOKUP(A1360,'Individual Data'!$K$5:$AC$5544,9,FALSE)</f>
        <v>2019</v>
      </c>
    </row>
    <row r="1361" spans="1:25" ht="15" customHeight="1" x14ac:dyDescent="0.25">
      <c r="A1361" s="197" t="s">
        <v>5219</v>
      </c>
      <c r="B1361" s="197" t="s">
        <v>20311</v>
      </c>
      <c r="C1361" s="198">
        <v>45230</v>
      </c>
      <c r="D1361" s="199">
        <v>338</v>
      </c>
      <c r="E1361" s="197" t="s">
        <v>19595</v>
      </c>
      <c r="F1361" s="197" t="s">
        <v>19617</v>
      </c>
      <c r="G1361" s="197"/>
      <c r="H1361" s="197">
        <v>92.5</v>
      </c>
      <c r="I1361" s="197" t="s">
        <v>3225</v>
      </c>
      <c r="J1361" s="197" t="s">
        <v>17688</v>
      </c>
      <c r="K1361" s="229" t="s">
        <v>3228</v>
      </c>
      <c r="M1361" s="199">
        <v>70</v>
      </c>
      <c r="O1361" s="197" t="s">
        <v>19601</v>
      </c>
      <c r="Q1361" s="197" t="s">
        <v>3229</v>
      </c>
      <c r="S1361" s="57">
        <v>1</v>
      </c>
      <c r="T1361" s="197" t="s">
        <v>3229</v>
      </c>
      <c r="U1361" s="57" t="str">
        <f>VLOOKUP(A1361,'Individual Data'!$K$5:$AC$5544,12,FALSE)</f>
        <v>CJA2</v>
      </c>
      <c r="V1361" s="14">
        <f>IFERROR(LOOKUP(H1361,{30,43,48,53,58,63,68,73,78,83,88,93,97},{42,47,52,57,62,67,72,77,82,87,92,99,100}),999)</f>
        <v>92</v>
      </c>
      <c r="X1361" s="57">
        <f>VLOOKUP(A1361,'Individual Data'!$K$5:$AC$5544,8,FALSE)</f>
        <v>4</v>
      </c>
      <c r="Y1361" s="57">
        <f>VLOOKUP(A1361,'Individual Data'!$K$5:$AC$5544,9,FALSE)</f>
        <v>2019</v>
      </c>
    </row>
    <row r="1362" spans="1:25" ht="15" customHeight="1" x14ac:dyDescent="0.25">
      <c r="A1362" s="197" t="s">
        <v>5221</v>
      </c>
      <c r="B1362" s="197" t="s">
        <v>20312</v>
      </c>
      <c r="C1362" s="198">
        <v>45223</v>
      </c>
      <c r="D1362" s="199">
        <v>2082</v>
      </c>
      <c r="E1362" s="197" t="s">
        <v>19595</v>
      </c>
      <c r="F1362" s="197" t="s">
        <v>19617</v>
      </c>
      <c r="G1362" s="197"/>
      <c r="H1362" s="197">
        <v>72</v>
      </c>
      <c r="I1362" s="197" t="s">
        <v>3085</v>
      </c>
      <c r="J1362" s="197" t="s">
        <v>19596</v>
      </c>
      <c r="K1362" s="228" t="s">
        <v>3196</v>
      </c>
      <c r="M1362" s="199">
        <v>70</v>
      </c>
      <c r="O1362" s="197" t="s">
        <v>20313</v>
      </c>
      <c r="Q1362" s="197" t="s">
        <v>3229</v>
      </c>
      <c r="S1362" s="57">
        <v>1</v>
      </c>
      <c r="T1362" s="197" t="s">
        <v>19598</v>
      </c>
      <c r="U1362" s="57" t="str">
        <f>VLOOKUP(A1362,'Individual Data'!$K$5:$AC$5544,12,FALSE)</f>
        <v>BCA1</v>
      </c>
      <c r="V1362" s="14">
        <f>IFERROR(LOOKUP(H1362,{30,43,48,53,58,63,68,73,78,83,88,93,97},{42,47,52,57,62,67,72,77,82,87,92,99,100}),999)</f>
        <v>72</v>
      </c>
      <c r="X1362" s="57">
        <f>VLOOKUP(A1362,'Individual Data'!$K$5:$AC$5544,8,FALSE)</f>
        <v>4</v>
      </c>
      <c r="Y1362" s="57">
        <f>VLOOKUP(A1362,'Individual Data'!$K$5:$AC$5544,9,FALSE)</f>
        <v>2019</v>
      </c>
    </row>
    <row r="1363" spans="1:25" ht="15" customHeight="1" x14ac:dyDescent="0.25">
      <c r="A1363" s="197" t="s">
        <v>5224</v>
      </c>
      <c r="B1363" s="197" t="s">
        <v>20314</v>
      </c>
      <c r="C1363" s="198">
        <v>45236</v>
      </c>
      <c r="D1363" s="199">
        <v>4018</v>
      </c>
      <c r="E1363" s="197" t="s">
        <v>19595</v>
      </c>
      <c r="F1363" s="197" t="s">
        <v>19617</v>
      </c>
      <c r="G1363" s="197"/>
      <c r="H1363" s="197">
        <v>82</v>
      </c>
      <c r="I1363" s="197" t="s">
        <v>3085</v>
      </c>
      <c r="J1363" s="197" t="s">
        <v>19596</v>
      </c>
      <c r="K1363" s="57" t="s">
        <v>3196</v>
      </c>
      <c r="M1363" s="199">
        <v>70</v>
      </c>
      <c r="O1363" s="197" t="s">
        <v>20315</v>
      </c>
      <c r="Q1363" s="197" t="s">
        <v>3229</v>
      </c>
      <c r="S1363" s="57">
        <v>1</v>
      </c>
      <c r="T1363" s="197" t="s">
        <v>19598</v>
      </c>
      <c r="U1363" s="57" t="str">
        <f>VLOOKUP(A1363,'Individual Data'!$K$5:$AC$5544,12,FALSE)</f>
        <v>Unassigned</v>
      </c>
      <c r="V1363" s="14">
        <f>IFERROR(LOOKUP(H1363,{30,43,48,53,58,63,68,73,78,83,88,93,97},{42,47,52,57,62,67,72,77,82,87,92,99,100}),999)</f>
        <v>82</v>
      </c>
      <c r="X1363" s="57" t="str">
        <f>VLOOKUP(A1363,'Individual Data'!$K$5:$AC$5544,8,FALSE)</f>
        <v>NA</v>
      </c>
      <c r="Y1363" s="57" t="str">
        <f>VLOOKUP(A1363,'Individual Data'!$K$5:$AC$5544,9,FALSE)</f>
        <v>U</v>
      </c>
    </row>
    <row r="1364" spans="1:25" ht="15" customHeight="1" x14ac:dyDescent="0.25">
      <c r="A1364" s="197" t="s">
        <v>5229</v>
      </c>
      <c r="B1364" s="197" t="s">
        <v>20316</v>
      </c>
      <c r="C1364" s="198">
        <v>45223</v>
      </c>
      <c r="D1364" s="199">
        <v>2076</v>
      </c>
      <c r="E1364" s="197" t="s">
        <v>19595</v>
      </c>
      <c r="F1364" s="197" t="s">
        <v>19617</v>
      </c>
      <c r="G1364" s="197"/>
      <c r="H1364" s="197">
        <v>76</v>
      </c>
      <c r="I1364" s="197" t="s">
        <v>3085</v>
      </c>
      <c r="J1364" s="197" t="s">
        <v>19596</v>
      </c>
      <c r="K1364" s="57" t="s">
        <v>3196</v>
      </c>
      <c r="M1364" s="199">
        <v>70</v>
      </c>
      <c r="O1364" s="197" t="s">
        <v>20317</v>
      </c>
      <c r="Q1364" s="197" t="s">
        <v>3229</v>
      </c>
      <c r="S1364" s="57">
        <v>1</v>
      </c>
      <c r="T1364" s="197" t="s">
        <v>19598</v>
      </c>
      <c r="U1364" s="57" t="str">
        <f>VLOOKUP(A1364,'Individual Data'!$K$5:$AC$5544,12,FALSE)</f>
        <v>LFSO</v>
      </c>
      <c r="V1364" s="14">
        <f>IFERROR(LOOKUP(H1364,{30,43,48,53,58,63,68,73,78,83,88,93,97},{42,47,52,57,62,67,72,77,82,87,92,99,100}),999)</f>
        <v>77</v>
      </c>
      <c r="X1364" s="57">
        <f>VLOOKUP(A1364,'Individual Data'!$K$5:$AC$5544,8,FALSE)</f>
        <v>4</v>
      </c>
      <c r="Y1364" s="57">
        <f>VLOOKUP(A1364,'Individual Data'!$K$5:$AC$5544,9,FALSE)</f>
        <v>2019</v>
      </c>
    </row>
    <row r="1365" spans="1:25" ht="15" customHeight="1" x14ac:dyDescent="0.25">
      <c r="A1365" s="197" t="s">
        <v>5232</v>
      </c>
      <c r="B1365" s="197" t="s">
        <v>20318</v>
      </c>
      <c r="C1365" s="198">
        <v>45230</v>
      </c>
      <c r="D1365" s="199">
        <v>3136</v>
      </c>
      <c r="E1365" s="197" t="s">
        <v>19595</v>
      </c>
      <c r="F1365" s="197" t="s">
        <v>19617</v>
      </c>
      <c r="G1365" s="197"/>
      <c r="H1365" s="197">
        <v>80</v>
      </c>
      <c r="I1365" s="197" t="s">
        <v>3085</v>
      </c>
      <c r="J1365" s="197" t="s">
        <v>19596</v>
      </c>
      <c r="K1365" s="57" t="s">
        <v>3196</v>
      </c>
      <c r="M1365" s="199">
        <v>70</v>
      </c>
      <c r="O1365" s="197" t="s">
        <v>20319</v>
      </c>
      <c r="Q1365" s="197" t="s">
        <v>3229</v>
      </c>
      <c r="S1365" s="57">
        <v>1</v>
      </c>
      <c r="T1365" s="197" t="s">
        <v>19598</v>
      </c>
      <c r="U1365" s="57" t="str">
        <f>VLOOKUP(A1365,'Individual Data'!$K$5:$AC$5544,12,FALSE)</f>
        <v>PLA1</v>
      </c>
      <c r="V1365" s="14">
        <f>IFERROR(LOOKUP(H1365,{30,43,48,53,58,63,68,73,78,83,88,93,97},{42,47,52,57,62,67,72,77,82,87,92,99,100}),999)</f>
        <v>82</v>
      </c>
      <c r="X1365" s="57">
        <f>VLOOKUP(A1365,'Individual Data'!$K$5:$AC$5544,8,FALSE)</f>
        <v>4</v>
      </c>
      <c r="Y1365" s="57">
        <f>VLOOKUP(A1365,'Individual Data'!$K$5:$AC$5544,9,FALSE)</f>
        <v>2019</v>
      </c>
    </row>
    <row r="1366" spans="1:25" ht="15" customHeight="1" x14ac:dyDescent="0.25">
      <c r="A1366" s="197" t="s">
        <v>5234</v>
      </c>
      <c r="B1366" s="197" t="s">
        <v>20320</v>
      </c>
      <c r="C1366" s="198">
        <v>45223</v>
      </c>
      <c r="D1366" s="199">
        <v>2034</v>
      </c>
      <c r="E1366" s="197" t="s">
        <v>19595</v>
      </c>
      <c r="F1366" s="197" t="s">
        <v>19617</v>
      </c>
      <c r="G1366" s="197"/>
      <c r="H1366" s="197">
        <v>80</v>
      </c>
      <c r="I1366" s="197" t="s">
        <v>3085</v>
      </c>
      <c r="J1366" s="197" t="s">
        <v>19596</v>
      </c>
      <c r="K1366" s="57" t="s">
        <v>3196</v>
      </c>
      <c r="M1366" s="199">
        <v>70</v>
      </c>
      <c r="O1366" s="197" t="s">
        <v>20321</v>
      </c>
      <c r="Q1366" s="197" t="s">
        <v>3229</v>
      </c>
      <c r="S1366" s="57">
        <v>1</v>
      </c>
      <c r="T1366" s="197" t="s">
        <v>19598</v>
      </c>
      <c r="U1366" s="57" t="str">
        <f>VLOOKUP(A1366,'Individual Data'!$K$5:$AC$5544,12,FALSE)</f>
        <v>PLA1</v>
      </c>
      <c r="V1366" s="14">
        <f>IFERROR(LOOKUP(H1366,{30,43,48,53,58,63,68,73,78,83,88,93,97},{42,47,52,57,62,67,72,77,82,87,92,99,100}),999)</f>
        <v>82</v>
      </c>
      <c r="X1366" s="57">
        <f>VLOOKUP(A1366,'Individual Data'!$K$5:$AC$5544,8,FALSE)</f>
        <v>4</v>
      </c>
      <c r="Y1366" s="57">
        <f>VLOOKUP(A1366,'Individual Data'!$K$5:$AC$5544,9,FALSE)</f>
        <v>2019</v>
      </c>
    </row>
    <row r="1367" spans="1:25" ht="15" customHeight="1" x14ac:dyDescent="0.25">
      <c r="A1367" s="197" t="s">
        <v>5237</v>
      </c>
      <c r="B1367" s="197" t="s">
        <v>20322</v>
      </c>
      <c r="C1367" s="198">
        <v>45243</v>
      </c>
      <c r="D1367" s="199">
        <v>596</v>
      </c>
      <c r="E1367" s="197" t="s">
        <v>19595</v>
      </c>
      <c r="F1367" s="197" t="s">
        <v>19617</v>
      </c>
      <c r="G1367" s="197"/>
      <c r="H1367" s="197">
        <v>80</v>
      </c>
      <c r="I1367" s="197" t="s">
        <v>3225</v>
      </c>
      <c r="J1367" s="197" t="s">
        <v>19596</v>
      </c>
      <c r="K1367" s="57" t="s">
        <v>3196</v>
      </c>
      <c r="M1367" s="199">
        <v>70</v>
      </c>
      <c r="O1367" s="197" t="s">
        <v>20323</v>
      </c>
      <c r="Q1367" s="197" t="s">
        <v>3229</v>
      </c>
      <c r="S1367" s="57">
        <v>1</v>
      </c>
      <c r="T1367" s="197" t="s">
        <v>19598</v>
      </c>
      <c r="U1367" s="57" t="str">
        <f>VLOOKUP(A1367,'Individual Data'!$K$5:$AC$5544,12,FALSE)</f>
        <v>IPCSR</v>
      </c>
      <c r="V1367" s="14">
        <f>IFERROR(LOOKUP(H1367,{30,43,48,53,58,63,68,73,78,83,88,93,97},{42,47,52,57,62,67,72,77,82,87,92,99,100}),999)</f>
        <v>82</v>
      </c>
      <c r="X1367" s="57">
        <f>VLOOKUP(A1367,'Individual Data'!$K$5:$AC$5544,8,FALSE)</f>
        <v>4</v>
      </c>
      <c r="Y1367" s="57">
        <f>VLOOKUP(A1367,'Individual Data'!$K$5:$AC$5544,9,FALSE)</f>
        <v>2019</v>
      </c>
    </row>
    <row r="1368" spans="1:25" ht="15" customHeight="1" x14ac:dyDescent="0.25">
      <c r="A1368" s="197" t="s">
        <v>5240</v>
      </c>
      <c r="B1368" s="197" t="s">
        <v>20324</v>
      </c>
      <c r="C1368" s="198">
        <v>45191</v>
      </c>
      <c r="D1368" s="199">
        <v>23381</v>
      </c>
      <c r="E1368" s="197" t="s">
        <v>19595</v>
      </c>
      <c r="F1368" s="197" t="s">
        <v>17699</v>
      </c>
      <c r="G1368" s="197"/>
      <c r="H1368" s="197">
        <v>76</v>
      </c>
      <c r="I1368" s="197" t="s">
        <v>3085</v>
      </c>
      <c r="J1368" s="197" t="s">
        <v>19596</v>
      </c>
      <c r="K1368" s="57" t="s">
        <v>3196</v>
      </c>
      <c r="M1368" s="199">
        <v>70</v>
      </c>
      <c r="O1368" s="197" t="s">
        <v>20325</v>
      </c>
      <c r="Q1368" s="197" t="s">
        <v>3229</v>
      </c>
      <c r="S1368" s="57">
        <v>1</v>
      </c>
      <c r="T1368" s="197" t="s">
        <v>19598</v>
      </c>
      <c r="U1368" s="57" t="str">
        <f>VLOOKUP(A1368,'Individual Data'!$K$5:$AC$5544,12,FALSE)</f>
        <v>IPCSR</v>
      </c>
      <c r="V1368" s="14">
        <f>IFERROR(LOOKUP(H1368,{30,43,48,53,58,63,68,73,78,83,88,93,97},{42,47,52,57,62,67,72,77,82,87,92,99,100}),999)</f>
        <v>77</v>
      </c>
      <c r="X1368" s="57">
        <f>VLOOKUP(A1368,'Individual Data'!$K$5:$AC$5544,8,FALSE)</f>
        <v>4</v>
      </c>
      <c r="Y1368" s="57">
        <f>VLOOKUP(A1368,'Individual Data'!$K$5:$AC$5544,9,FALSE)</f>
        <v>2019</v>
      </c>
    </row>
    <row r="1369" spans="1:25" ht="15" customHeight="1" x14ac:dyDescent="0.25">
      <c r="A1369" s="197" t="s">
        <v>5243</v>
      </c>
      <c r="B1369" s="197" t="s">
        <v>20326</v>
      </c>
      <c r="C1369" s="198">
        <v>45243</v>
      </c>
      <c r="D1369" s="199">
        <v>620</v>
      </c>
      <c r="E1369" s="197" t="s">
        <v>19595</v>
      </c>
      <c r="F1369" s="197" t="s">
        <v>19617</v>
      </c>
      <c r="G1369" s="197"/>
      <c r="H1369" s="197">
        <v>73</v>
      </c>
      <c r="I1369" s="197" t="s">
        <v>3225</v>
      </c>
      <c r="J1369" s="197" t="s">
        <v>19596</v>
      </c>
      <c r="K1369" s="57" t="s">
        <v>3196</v>
      </c>
      <c r="M1369" s="199">
        <v>70</v>
      </c>
      <c r="O1369" s="197" t="s">
        <v>20327</v>
      </c>
      <c r="Q1369" s="197" t="s">
        <v>3229</v>
      </c>
      <c r="S1369" s="57">
        <v>1</v>
      </c>
      <c r="T1369" s="197" t="s">
        <v>19598</v>
      </c>
      <c r="U1369" s="57" t="str">
        <f>VLOOKUP(A1369,'Individual Data'!$K$5:$AC$5544,12,FALSE)</f>
        <v>LFHSO2</v>
      </c>
      <c r="V1369" s="14">
        <f>IFERROR(LOOKUP(H1369,{30,43,48,53,58,63,68,73,78,83,88,93,97},{42,47,52,57,62,67,72,77,82,87,92,99,100}),999)</f>
        <v>77</v>
      </c>
      <c r="X1369" s="57">
        <f>VLOOKUP(A1369,'Individual Data'!$K$5:$AC$5544,8,FALSE)</f>
        <v>4</v>
      </c>
      <c r="Y1369" s="57">
        <f>VLOOKUP(A1369,'Individual Data'!$K$5:$AC$5544,9,FALSE)</f>
        <v>2019</v>
      </c>
    </row>
    <row r="1370" spans="1:25" ht="15" customHeight="1" x14ac:dyDescent="0.25">
      <c r="A1370" s="197" t="s">
        <v>5246</v>
      </c>
      <c r="B1370" s="197" t="s">
        <v>20328</v>
      </c>
      <c r="C1370" s="198">
        <v>45216</v>
      </c>
      <c r="D1370" s="199">
        <v>17</v>
      </c>
      <c r="E1370" s="197" t="s">
        <v>19595</v>
      </c>
      <c r="F1370" s="197" t="s">
        <v>19617</v>
      </c>
      <c r="G1370" s="197"/>
      <c r="H1370" s="197">
        <v>81</v>
      </c>
      <c r="I1370" s="197" t="s">
        <v>3225</v>
      </c>
      <c r="J1370" s="197" t="s">
        <v>19596</v>
      </c>
      <c r="K1370" s="57" t="s">
        <v>3196</v>
      </c>
      <c r="M1370" s="199">
        <v>70</v>
      </c>
      <c r="O1370" s="197" t="s">
        <v>20329</v>
      </c>
      <c r="Q1370" s="197" t="s">
        <v>3229</v>
      </c>
      <c r="S1370" s="57">
        <v>1</v>
      </c>
      <c r="T1370" s="197" t="s">
        <v>19598</v>
      </c>
      <c r="U1370" s="57" t="str">
        <f>VLOOKUP(A1370,'Individual Data'!$K$5:$AC$5544,12,FALSE)</f>
        <v>NLVA</v>
      </c>
      <c r="V1370" s="14">
        <f>IFERROR(LOOKUP(H1370,{30,43,48,53,58,63,68,73,78,83,88,93,97},{42,47,52,57,62,67,72,77,82,87,92,99,100}),999)</f>
        <v>82</v>
      </c>
      <c r="X1370" s="57">
        <f>VLOOKUP(A1370,'Individual Data'!$K$5:$AC$5544,8,FALSE)</f>
        <v>4</v>
      </c>
      <c r="Y1370" s="57">
        <f>VLOOKUP(A1370,'Individual Data'!$K$5:$AC$5544,9,FALSE)</f>
        <v>2019</v>
      </c>
    </row>
    <row r="1371" spans="1:25" ht="15" customHeight="1" x14ac:dyDescent="0.25">
      <c r="A1371" s="197" t="s">
        <v>5249</v>
      </c>
      <c r="B1371" s="197" t="s">
        <v>20330</v>
      </c>
      <c r="C1371" s="198">
        <v>45230</v>
      </c>
      <c r="D1371" s="199">
        <v>350</v>
      </c>
      <c r="E1371" s="197" t="s">
        <v>19595</v>
      </c>
      <c r="F1371" s="197" t="s">
        <v>19617</v>
      </c>
      <c r="G1371" s="197"/>
      <c r="H1371" s="197">
        <v>92</v>
      </c>
      <c r="I1371" s="197" t="s">
        <v>3225</v>
      </c>
      <c r="J1371" s="197" t="s">
        <v>19596</v>
      </c>
      <c r="K1371" s="57" t="s">
        <v>3196</v>
      </c>
      <c r="M1371" s="199">
        <v>70</v>
      </c>
      <c r="O1371" s="197" t="s">
        <v>20331</v>
      </c>
      <c r="Q1371" s="197" t="s">
        <v>3229</v>
      </c>
      <c r="S1371" s="57">
        <v>1</v>
      </c>
      <c r="T1371" s="197" t="s">
        <v>19598</v>
      </c>
      <c r="U1371" s="57" t="str">
        <f>VLOOKUP(A1371,'Individual Data'!$K$5:$AC$5544,12,FALSE)</f>
        <v>BCA1</v>
      </c>
      <c r="V1371" s="14">
        <f>IFERROR(LOOKUP(H1371,{30,43,48,53,58,63,68,73,78,83,88,93,97},{42,47,52,57,62,67,72,77,82,87,92,99,100}),999)</f>
        <v>92</v>
      </c>
      <c r="X1371" s="57">
        <f>VLOOKUP(A1371,'Individual Data'!$K$5:$AC$5544,8,FALSE)</f>
        <v>4</v>
      </c>
      <c r="Y1371" s="57">
        <f>VLOOKUP(A1371,'Individual Data'!$K$5:$AC$5544,9,FALSE)</f>
        <v>2019</v>
      </c>
    </row>
    <row r="1372" spans="1:25" ht="15" customHeight="1" x14ac:dyDescent="0.25">
      <c r="A1372" s="197" t="s">
        <v>5252</v>
      </c>
      <c r="B1372" s="197" t="s">
        <v>20332</v>
      </c>
      <c r="C1372" s="198">
        <v>45223</v>
      </c>
      <c r="D1372" s="199">
        <v>65</v>
      </c>
      <c r="E1372" s="197" t="s">
        <v>19595</v>
      </c>
      <c r="F1372" s="197" t="s">
        <v>19617</v>
      </c>
      <c r="G1372" s="197"/>
      <c r="H1372" s="197">
        <v>94</v>
      </c>
      <c r="I1372" s="197" t="s">
        <v>3225</v>
      </c>
      <c r="J1372" s="197" t="s">
        <v>19596</v>
      </c>
      <c r="K1372" s="57" t="s">
        <v>3196</v>
      </c>
      <c r="M1372" s="199">
        <v>70</v>
      </c>
      <c r="O1372" s="197" t="s">
        <v>20333</v>
      </c>
      <c r="Q1372" s="197" t="s">
        <v>3229</v>
      </c>
      <c r="S1372" s="57">
        <v>1</v>
      </c>
      <c r="T1372" s="197" t="s">
        <v>19598</v>
      </c>
      <c r="U1372" s="57" t="str">
        <f>VLOOKUP(A1372,'Individual Data'!$K$5:$AC$5544,12,FALSE)</f>
        <v>Unassigned</v>
      </c>
      <c r="V1372" s="14">
        <f>IFERROR(LOOKUP(H1372,{30,43,48,53,58,63,68,73,78,83,88,93,97},{42,47,52,57,62,67,72,77,82,87,92,99,100}),999)</f>
        <v>99</v>
      </c>
      <c r="X1372" s="57" t="str">
        <f>VLOOKUP(A1372,'Individual Data'!$K$5:$AC$5544,8,FALSE)</f>
        <v>NA</v>
      </c>
      <c r="Y1372" s="57" t="str">
        <f>VLOOKUP(A1372,'Individual Data'!$K$5:$AC$5544,9,FALSE)</f>
        <v>U</v>
      </c>
    </row>
    <row r="1373" spans="1:25" ht="15" customHeight="1" x14ac:dyDescent="0.25">
      <c r="A1373" s="197" t="s">
        <v>5255</v>
      </c>
      <c r="B1373" s="197" t="s">
        <v>20334</v>
      </c>
      <c r="C1373" s="198">
        <v>45223</v>
      </c>
      <c r="D1373" s="199">
        <v>91</v>
      </c>
      <c r="E1373" s="197" t="s">
        <v>19595</v>
      </c>
      <c r="F1373" s="197" t="s">
        <v>19617</v>
      </c>
      <c r="G1373" s="197"/>
      <c r="H1373" s="197">
        <v>75</v>
      </c>
      <c r="I1373" s="197" t="s">
        <v>3225</v>
      </c>
      <c r="J1373" s="197" t="s">
        <v>19596</v>
      </c>
      <c r="K1373" s="57" t="s">
        <v>3196</v>
      </c>
      <c r="M1373" s="199">
        <v>70</v>
      </c>
      <c r="O1373" s="197" t="s">
        <v>20335</v>
      </c>
      <c r="Q1373" s="197" t="s">
        <v>3229</v>
      </c>
      <c r="S1373" s="57">
        <v>1</v>
      </c>
      <c r="T1373" s="197" t="s">
        <v>19598</v>
      </c>
      <c r="U1373" s="57" t="str">
        <f>VLOOKUP(A1373,'Individual Data'!$K$5:$AC$5544,12,FALSE)</f>
        <v>LFSO</v>
      </c>
      <c r="V1373" s="14">
        <f>IFERROR(LOOKUP(H1373,{30,43,48,53,58,63,68,73,78,83,88,93,97},{42,47,52,57,62,67,72,77,82,87,92,99,100}),999)</f>
        <v>77</v>
      </c>
      <c r="X1373" s="57">
        <f>VLOOKUP(A1373,'Individual Data'!$K$5:$AC$5544,8,FALSE)</f>
        <v>4</v>
      </c>
      <c r="Y1373" s="57">
        <f>VLOOKUP(A1373,'Individual Data'!$K$5:$AC$5544,9,FALSE)</f>
        <v>2019</v>
      </c>
    </row>
    <row r="1374" spans="1:25" ht="15" customHeight="1" x14ac:dyDescent="0.25">
      <c r="A1374" s="197" t="s">
        <v>5257</v>
      </c>
      <c r="B1374" s="197" t="s">
        <v>20336</v>
      </c>
      <c r="C1374" s="198">
        <v>45236</v>
      </c>
      <c r="D1374" s="199">
        <v>481</v>
      </c>
      <c r="E1374" s="197" t="s">
        <v>19595</v>
      </c>
      <c r="F1374" s="197" t="s">
        <v>19617</v>
      </c>
      <c r="G1374" s="197"/>
      <c r="H1374" s="197">
        <v>82</v>
      </c>
      <c r="I1374" s="197" t="s">
        <v>3225</v>
      </c>
      <c r="J1374" s="197" t="s">
        <v>19596</v>
      </c>
      <c r="K1374" s="57" t="s">
        <v>3196</v>
      </c>
      <c r="M1374" s="199">
        <v>70</v>
      </c>
      <c r="O1374" s="197" t="s">
        <v>20337</v>
      </c>
      <c r="Q1374" s="197" t="s">
        <v>3229</v>
      </c>
      <c r="S1374" s="57">
        <v>1</v>
      </c>
      <c r="T1374" s="197" t="s">
        <v>19598</v>
      </c>
      <c r="U1374" s="57" t="str">
        <f>VLOOKUP(A1374,'Individual Data'!$K$5:$AC$5544,12,FALSE)</f>
        <v>Unassigned</v>
      </c>
      <c r="V1374" s="14">
        <f>IFERROR(LOOKUP(H1374,{30,43,48,53,58,63,68,73,78,83,88,93,97},{42,47,52,57,62,67,72,77,82,87,92,99,100}),999)</f>
        <v>82</v>
      </c>
      <c r="X1374" s="57" t="str">
        <f>VLOOKUP(A1374,'Individual Data'!$K$5:$AC$5544,8,FALSE)</f>
        <v>NA</v>
      </c>
      <c r="Y1374" s="57" t="str">
        <f>VLOOKUP(A1374,'Individual Data'!$K$5:$AC$5544,9,FALSE)</f>
        <v>U</v>
      </c>
    </row>
    <row r="1375" spans="1:25" ht="15" customHeight="1" x14ac:dyDescent="0.25">
      <c r="A1375" s="197" t="s">
        <v>5260</v>
      </c>
      <c r="B1375" s="197" t="s">
        <v>20338</v>
      </c>
      <c r="C1375" s="198">
        <v>45223</v>
      </c>
      <c r="D1375" s="199">
        <v>2109</v>
      </c>
      <c r="E1375" s="197" t="s">
        <v>19595</v>
      </c>
      <c r="F1375" s="197" t="s">
        <v>19617</v>
      </c>
      <c r="G1375" s="197"/>
      <c r="H1375" s="197">
        <v>84</v>
      </c>
      <c r="I1375" s="197" t="s">
        <v>3085</v>
      </c>
      <c r="J1375" s="197" t="s">
        <v>17688</v>
      </c>
      <c r="K1375" s="229" t="s">
        <v>3228</v>
      </c>
      <c r="M1375" s="199">
        <v>70</v>
      </c>
      <c r="O1375" s="197" t="s">
        <v>19601</v>
      </c>
      <c r="Q1375" s="197" t="s">
        <v>3229</v>
      </c>
      <c r="S1375" s="57">
        <v>1</v>
      </c>
      <c r="T1375" s="197" t="s">
        <v>3229</v>
      </c>
      <c r="U1375" s="57" t="str">
        <f>VLOOKUP(A1375,'Individual Data'!$K$5:$AC$5544,12,FALSE)</f>
        <v>CJA2</v>
      </c>
      <c r="V1375" s="14">
        <f>IFERROR(LOOKUP(H1375,{30,43,48,53,58,63,68,73,78,83,88,93,97},{42,47,52,57,62,67,72,77,82,87,92,99,100}),999)</f>
        <v>87</v>
      </c>
      <c r="X1375" s="57">
        <f>VLOOKUP(A1375,'Individual Data'!$K$5:$AC$5544,8,FALSE)</f>
        <v>4</v>
      </c>
      <c r="Y1375" s="57">
        <f>VLOOKUP(A1375,'Individual Data'!$K$5:$AC$5544,9,FALSE)</f>
        <v>2019</v>
      </c>
    </row>
    <row r="1376" spans="1:25" ht="15" customHeight="1" x14ac:dyDescent="0.25">
      <c r="A1376" s="197" t="s">
        <v>5263</v>
      </c>
      <c r="B1376" s="197" t="s">
        <v>20339</v>
      </c>
      <c r="C1376" s="198">
        <v>45223</v>
      </c>
      <c r="D1376" s="199">
        <v>130</v>
      </c>
      <c r="E1376" s="197" t="s">
        <v>19595</v>
      </c>
      <c r="F1376" s="197" t="s">
        <v>19617</v>
      </c>
      <c r="G1376" s="197"/>
      <c r="H1376" s="197">
        <v>78</v>
      </c>
      <c r="I1376" s="197" t="s">
        <v>3225</v>
      </c>
      <c r="J1376" s="197" t="s">
        <v>19596</v>
      </c>
      <c r="K1376" s="228" t="s">
        <v>3196</v>
      </c>
      <c r="M1376" s="199">
        <v>70</v>
      </c>
      <c r="O1376" s="197" t="s">
        <v>20340</v>
      </c>
      <c r="Q1376" s="197" t="s">
        <v>3229</v>
      </c>
      <c r="S1376" s="57">
        <v>1</v>
      </c>
      <c r="T1376" s="197" t="s">
        <v>19598</v>
      </c>
      <c r="U1376" s="57" t="str">
        <f>VLOOKUP(A1376,'Individual Data'!$K$5:$AC$5544,12,FALSE)</f>
        <v>Unassigned</v>
      </c>
      <c r="V1376" s="14">
        <f>IFERROR(LOOKUP(H1376,{30,43,48,53,58,63,68,73,78,83,88,93,97},{42,47,52,57,62,67,72,77,82,87,92,99,100}),999)</f>
        <v>82</v>
      </c>
      <c r="X1376" s="57" t="str">
        <f>VLOOKUP(A1376,'Individual Data'!$K$5:$AC$5544,8,FALSE)</f>
        <v>NA</v>
      </c>
      <c r="Y1376" s="57" t="str">
        <f>VLOOKUP(A1376,'Individual Data'!$K$5:$AC$5544,9,FALSE)</f>
        <v>U</v>
      </c>
    </row>
    <row r="1377" spans="1:25" ht="15" customHeight="1" x14ac:dyDescent="0.25">
      <c r="A1377" s="197" t="s">
        <v>5266</v>
      </c>
      <c r="B1377" s="197" t="s">
        <v>20341</v>
      </c>
      <c r="C1377" s="198">
        <v>45216</v>
      </c>
      <c r="D1377" s="199">
        <v>1004</v>
      </c>
      <c r="E1377" s="197" t="s">
        <v>19595</v>
      </c>
      <c r="F1377" s="197" t="s">
        <v>19617</v>
      </c>
      <c r="G1377" s="197"/>
      <c r="H1377" s="197">
        <v>81</v>
      </c>
      <c r="I1377" s="197" t="s">
        <v>3085</v>
      </c>
      <c r="J1377" s="197" t="s">
        <v>19596</v>
      </c>
      <c r="K1377" s="57" t="s">
        <v>3196</v>
      </c>
      <c r="M1377" s="199">
        <v>70</v>
      </c>
      <c r="O1377" s="197" t="s">
        <v>20342</v>
      </c>
      <c r="Q1377" s="197" t="s">
        <v>3229</v>
      </c>
      <c r="S1377" s="57">
        <v>1</v>
      </c>
      <c r="T1377" s="197" t="s">
        <v>19598</v>
      </c>
      <c r="U1377" s="57" t="str">
        <f>VLOOKUP(A1377,'Individual Data'!$K$5:$AC$5544,12,FALSE)</f>
        <v>NPTH</v>
      </c>
      <c r="V1377" s="14">
        <f>IFERROR(LOOKUP(H1377,{30,43,48,53,58,63,68,73,78,83,88,93,97},{42,47,52,57,62,67,72,77,82,87,92,99,100}),999)</f>
        <v>82</v>
      </c>
      <c r="X1377" s="57">
        <f>VLOOKUP(A1377,'Individual Data'!$K$5:$AC$5544,8,FALSE)</f>
        <v>4</v>
      </c>
      <c r="Y1377" s="57">
        <f>VLOOKUP(A1377,'Individual Data'!$K$5:$AC$5544,9,FALSE)</f>
        <v>2019</v>
      </c>
    </row>
    <row r="1378" spans="1:25" ht="15" customHeight="1" x14ac:dyDescent="0.25">
      <c r="A1378" s="197" t="s">
        <v>5270</v>
      </c>
      <c r="B1378" s="197" t="s">
        <v>20343</v>
      </c>
      <c r="C1378" s="198">
        <v>45223</v>
      </c>
      <c r="D1378" s="199">
        <v>2010</v>
      </c>
      <c r="E1378" s="197" t="s">
        <v>19595</v>
      </c>
      <c r="F1378" s="197" t="s">
        <v>19617</v>
      </c>
      <c r="G1378" s="197"/>
      <c r="H1378" s="197">
        <v>82</v>
      </c>
      <c r="I1378" s="197" t="s">
        <v>3085</v>
      </c>
      <c r="J1378" s="197" t="s">
        <v>17688</v>
      </c>
      <c r="K1378" s="229" t="s">
        <v>3228</v>
      </c>
      <c r="M1378" s="199">
        <v>70</v>
      </c>
      <c r="O1378" s="197" t="s">
        <v>19601</v>
      </c>
      <c r="Q1378" s="197" t="s">
        <v>3229</v>
      </c>
      <c r="S1378" s="57">
        <v>1</v>
      </c>
      <c r="T1378" s="197" t="s">
        <v>3229</v>
      </c>
      <c r="U1378" s="57" t="str">
        <f>VLOOKUP(A1378,'Individual Data'!$K$5:$AC$5544,12,FALSE)</f>
        <v>CJA2</v>
      </c>
      <c r="V1378" s="14">
        <f>IFERROR(LOOKUP(H1378,{30,43,48,53,58,63,68,73,78,83,88,93,97},{42,47,52,57,62,67,72,77,82,87,92,99,100}),999)</f>
        <v>82</v>
      </c>
      <c r="X1378" s="57">
        <f>VLOOKUP(A1378,'Individual Data'!$K$5:$AC$5544,8,FALSE)</f>
        <v>4</v>
      </c>
      <c r="Y1378" s="57">
        <f>VLOOKUP(A1378,'Individual Data'!$K$5:$AC$5544,9,FALSE)</f>
        <v>2019</v>
      </c>
    </row>
    <row r="1379" spans="1:25" ht="15" customHeight="1" x14ac:dyDescent="0.25">
      <c r="A1379" s="197" t="s">
        <v>5276</v>
      </c>
      <c r="B1379" s="197" t="s">
        <v>20344</v>
      </c>
      <c r="C1379" s="198">
        <v>45236</v>
      </c>
      <c r="D1379" s="199">
        <v>486</v>
      </c>
      <c r="E1379" s="197" t="s">
        <v>19595</v>
      </c>
      <c r="F1379" s="197" t="s">
        <v>19617</v>
      </c>
      <c r="G1379" s="197"/>
      <c r="H1379" s="197">
        <v>76</v>
      </c>
      <c r="I1379" s="197" t="s">
        <v>3225</v>
      </c>
      <c r="J1379" s="197" t="s">
        <v>19596</v>
      </c>
      <c r="K1379" s="228" t="s">
        <v>3196</v>
      </c>
      <c r="M1379" s="199">
        <v>70</v>
      </c>
      <c r="O1379" s="197" t="s">
        <v>20345</v>
      </c>
      <c r="Q1379" s="197" t="s">
        <v>3229</v>
      </c>
      <c r="S1379" s="57">
        <v>1</v>
      </c>
      <c r="T1379" s="197" t="s">
        <v>19598</v>
      </c>
      <c r="U1379" s="57" t="str">
        <f>VLOOKUP(A1379,'Individual Data'!$K$5:$AC$5544,12,FALSE)</f>
        <v>BCA1</v>
      </c>
      <c r="V1379" s="14">
        <f>IFERROR(LOOKUP(H1379,{30,43,48,53,58,63,68,73,78,83,88,93,97},{42,47,52,57,62,67,72,77,82,87,92,99,100}),999)</f>
        <v>77</v>
      </c>
      <c r="X1379" s="57">
        <f>VLOOKUP(A1379,'Individual Data'!$K$5:$AC$5544,8,FALSE)</f>
        <v>4</v>
      </c>
      <c r="Y1379" s="57">
        <f>VLOOKUP(A1379,'Individual Data'!$K$5:$AC$5544,9,FALSE)</f>
        <v>2019</v>
      </c>
    </row>
    <row r="1380" spans="1:25" ht="15" customHeight="1" x14ac:dyDescent="0.25">
      <c r="A1380" s="197" t="s">
        <v>5279</v>
      </c>
      <c r="B1380" s="197" t="s">
        <v>20346</v>
      </c>
      <c r="C1380" s="198">
        <v>45223</v>
      </c>
      <c r="D1380" s="199">
        <v>2101</v>
      </c>
      <c r="E1380" s="197" t="s">
        <v>19595</v>
      </c>
      <c r="F1380" s="197" t="s">
        <v>19617</v>
      </c>
      <c r="G1380" s="197"/>
      <c r="H1380" s="197">
        <v>85</v>
      </c>
      <c r="I1380" s="197" t="s">
        <v>3085</v>
      </c>
      <c r="J1380" s="197" t="s">
        <v>19596</v>
      </c>
      <c r="K1380" s="57" t="s">
        <v>3196</v>
      </c>
      <c r="M1380" s="199">
        <v>70</v>
      </c>
      <c r="O1380" s="197" t="s">
        <v>20347</v>
      </c>
      <c r="Q1380" s="197" t="s">
        <v>3229</v>
      </c>
      <c r="S1380" s="57">
        <v>1</v>
      </c>
      <c r="T1380" s="197" t="s">
        <v>19598</v>
      </c>
      <c r="U1380" s="57" t="str">
        <f>VLOOKUP(A1380,'Individual Data'!$K$5:$AC$5544,12,FALSE)</f>
        <v>BCA1</v>
      </c>
      <c r="V1380" s="14">
        <f>IFERROR(LOOKUP(H1380,{30,43,48,53,58,63,68,73,78,83,88,93,97},{42,47,52,57,62,67,72,77,82,87,92,99,100}),999)</f>
        <v>87</v>
      </c>
      <c r="X1380" s="57">
        <f>VLOOKUP(A1380,'Individual Data'!$K$5:$AC$5544,8,FALSE)</f>
        <v>4</v>
      </c>
      <c r="Y1380" s="57">
        <f>VLOOKUP(A1380,'Individual Data'!$K$5:$AC$5544,9,FALSE)</f>
        <v>2019</v>
      </c>
    </row>
    <row r="1381" spans="1:25" ht="15" customHeight="1" x14ac:dyDescent="0.25">
      <c r="A1381" s="197" t="s">
        <v>5282</v>
      </c>
      <c r="B1381" s="197" t="s">
        <v>20348</v>
      </c>
      <c r="C1381" s="198">
        <v>45230</v>
      </c>
      <c r="D1381" s="199">
        <v>319</v>
      </c>
      <c r="E1381" s="197" t="s">
        <v>19595</v>
      </c>
      <c r="F1381" s="197" t="s">
        <v>19617</v>
      </c>
      <c r="G1381" s="197"/>
      <c r="H1381" s="197">
        <v>78</v>
      </c>
      <c r="I1381" s="197" t="s">
        <v>3225</v>
      </c>
      <c r="J1381" s="197" t="s">
        <v>19596</v>
      </c>
      <c r="K1381" s="57" t="s">
        <v>3196</v>
      </c>
      <c r="M1381" s="199">
        <v>70</v>
      </c>
      <c r="O1381" s="197" t="s">
        <v>20349</v>
      </c>
      <c r="Q1381" s="197" t="s">
        <v>3229</v>
      </c>
      <c r="S1381" s="57">
        <v>1</v>
      </c>
      <c r="T1381" s="197" t="s">
        <v>19598</v>
      </c>
      <c r="U1381" s="57" t="str">
        <f>VLOOKUP(A1381,'Individual Data'!$K$5:$AC$5544,12,FALSE)</f>
        <v>Unassigned</v>
      </c>
      <c r="V1381" s="14">
        <f>IFERROR(LOOKUP(H1381,{30,43,48,53,58,63,68,73,78,83,88,93,97},{42,47,52,57,62,67,72,77,82,87,92,99,100}),999)</f>
        <v>82</v>
      </c>
      <c r="X1381" s="57" t="str">
        <f>VLOOKUP(A1381,'Individual Data'!$K$5:$AC$5544,8,FALSE)</f>
        <v>NA</v>
      </c>
      <c r="Y1381" s="57" t="str">
        <f>VLOOKUP(A1381,'Individual Data'!$K$5:$AC$5544,9,FALSE)</f>
        <v>U</v>
      </c>
    </row>
    <row r="1382" spans="1:25" ht="15" customHeight="1" x14ac:dyDescent="0.25">
      <c r="A1382" s="197" t="s">
        <v>5284</v>
      </c>
      <c r="B1382" s="197" t="s">
        <v>20350</v>
      </c>
      <c r="C1382" s="198">
        <v>45223</v>
      </c>
      <c r="D1382" s="199">
        <v>120</v>
      </c>
      <c r="E1382" s="197" t="s">
        <v>19595</v>
      </c>
      <c r="F1382" s="197" t="s">
        <v>19617</v>
      </c>
      <c r="G1382" s="197"/>
      <c r="H1382" s="197">
        <v>84</v>
      </c>
      <c r="I1382" s="197" t="s">
        <v>3225</v>
      </c>
      <c r="J1382" s="197" t="s">
        <v>17688</v>
      </c>
      <c r="K1382" s="229" t="s">
        <v>3228</v>
      </c>
      <c r="M1382" s="199">
        <v>70</v>
      </c>
      <c r="O1382" s="197" t="s">
        <v>19601</v>
      </c>
      <c r="Q1382" s="197" t="s">
        <v>3229</v>
      </c>
      <c r="S1382" s="57">
        <v>1</v>
      </c>
      <c r="T1382" s="197" t="s">
        <v>3229</v>
      </c>
      <c r="U1382" s="57" t="str">
        <f>VLOOKUP(A1382,'Individual Data'!$K$5:$AC$5544,12,FALSE)</f>
        <v>LFSO</v>
      </c>
      <c r="V1382" s="14">
        <f>IFERROR(LOOKUP(H1382,{30,43,48,53,58,63,68,73,78,83,88,93,97},{42,47,52,57,62,67,72,77,82,87,92,99,100}),999)</f>
        <v>87</v>
      </c>
      <c r="X1382" s="57">
        <f>VLOOKUP(A1382,'Individual Data'!$K$5:$AC$5544,8,FALSE)</f>
        <v>4</v>
      </c>
      <c r="Y1382" s="57">
        <f>VLOOKUP(A1382,'Individual Data'!$K$5:$AC$5544,9,FALSE)</f>
        <v>2019</v>
      </c>
    </row>
    <row r="1383" spans="1:25" ht="15" customHeight="1" x14ac:dyDescent="0.25">
      <c r="A1383" s="197" t="s">
        <v>5287</v>
      </c>
      <c r="B1383" s="197" t="s">
        <v>20351</v>
      </c>
      <c r="C1383" s="198">
        <v>45230</v>
      </c>
      <c r="D1383" s="199">
        <v>3018</v>
      </c>
      <c r="E1383" s="197" t="s">
        <v>19595</v>
      </c>
      <c r="F1383" s="197" t="s">
        <v>19617</v>
      </c>
      <c r="G1383" s="197"/>
      <c r="H1383" s="197">
        <v>81</v>
      </c>
      <c r="I1383" s="197" t="s">
        <v>3085</v>
      </c>
      <c r="J1383" s="197" t="s">
        <v>19596</v>
      </c>
      <c r="K1383" s="228" t="s">
        <v>3196</v>
      </c>
      <c r="M1383" s="199">
        <v>70</v>
      </c>
      <c r="O1383" s="197" t="s">
        <v>20352</v>
      </c>
      <c r="Q1383" s="197" t="s">
        <v>3229</v>
      </c>
      <c r="S1383" s="57">
        <v>1</v>
      </c>
      <c r="T1383" s="197" t="s">
        <v>19598</v>
      </c>
      <c r="U1383" s="57" t="str">
        <f>VLOOKUP(A1383,'Individual Data'!$K$5:$AC$5544,12,FALSE)</f>
        <v>Unassigned</v>
      </c>
      <c r="V1383" s="14">
        <f>IFERROR(LOOKUP(H1383,{30,43,48,53,58,63,68,73,78,83,88,93,97},{42,47,52,57,62,67,72,77,82,87,92,99,100}),999)</f>
        <v>82</v>
      </c>
      <c r="X1383" s="57" t="str">
        <f>VLOOKUP(A1383,'Individual Data'!$K$5:$AC$5544,8,FALSE)</f>
        <v>NA</v>
      </c>
      <c r="Y1383" s="57" t="str">
        <f>VLOOKUP(A1383,'Individual Data'!$K$5:$AC$5544,9,FALSE)</f>
        <v>U</v>
      </c>
    </row>
    <row r="1384" spans="1:25" ht="15" customHeight="1" x14ac:dyDescent="0.25">
      <c r="A1384" s="197" t="s">
        <v>5290</v>
      </c>
      <c r="B1384" s="197" t="s">
        <v>20353</v>
      </c>
      <c r="C1384" s="198">
        <v>45230</v>
      </c>
      <c r="D1384" s="199">
        <v>3042</v>
      </c>
      <c r="E1384" s="197" t="s">
        <v>19595</v>
      </c>
      <c r="F1384" s="197" t="s">
        <v>19617</v>
      </c>
      <c r="G1384" s="197"/>
      <c r="H1384" s="197">
        <v>75</v>
      </c>
      <c r="I1384" s="197" t="s">
        <v>3085</v>
      </c>
      <c r="J1384" s="197" t="s">
        <v>19596</v>
      </c>
      <c r="K1384" s="57" t="s">
        <v>3196</v>
      </c>
      <c r="M1384" s="199">
        <v>70</v>
      </c>
      <c r="O1384" s="197" t="s">
        <v>20354</v>
      </c>
      <c r="Q1384" s="197" t="s">
        <v>3229</v>
      </c>
      <c r="S1384" s="57">
        <v>1</v>
      </c>
      <c r="T1384" s="197" t="s">
        <v>19598</v>
      </c>
      <c r="U1384" s="57" t="str">
        <f>VLOOKUP(A1384,'Individual Data'!$K$5:$AC$5544,12,FALSE)</f>
        <v>Unassigned</v>
      </c>
      <c r="V1384" s="14">
        <f>IFERROR(LOOKUP(H1384,{30,43,48,53,58,63,68,73,78,83,88,93,97},{42,47,52,57,62,67,72,77,82,87,92,99,100}),999)</f>
        <v>77</v>
      </c>
      <c r="X1384" s="57" t="str">
        <f>VLOOKUP(A1384,'Individual Data'!$K$5:$AC$5544,8,FALSE)</f>
        <v>NA</v>
      </c>
      <c r="Y1384" s="57" t="str">
        <f>VLOOKUP(A1384,'Individual Data'!$K$5:$AC$5544,9,FALSE)</f>
        <v>U</v>
      </c>
    </row>
    <row r="1385" spans="1:25" ht="15" customHeight="1" x14ac:dyDescent="0.25">
      <c r="A1385" s="197" t="s">
        <v>5293</v>
      </c>
      <c r="B1385" s="197" t="s">
        <v>20355</v>
      </c>
      <c r="C1385" s="198">
        <v>45230</v>
      </c>
      <c r="D1385" s="199">
        <v>3005</v>
      </c>
      <c r="E1385" s="197" t="s">
        <v>19595</v>
      </c>
      <c r="F1385" s="197" t="s">
        <v>19617</v>
      </c>
      <c r="G1385" s="197"/>
      <c r="H1385" s="197">
        <v>80</v>
      </c>
      <c r="I1385" s="197" t="s">
        <v>3085</v>
      </c>
      <c r="J1385" s="197" t="s">
        <v>17688</v>
      </c>
      <c r="K1385" s="229" t="s">
        <v>3228</v>
      </c>
      <c r="M1385" s="199">
        <v>70</v>
      </c>
      <c r="O1385" s="197" t="s">
        <v>19601</v>
      </c>
      <c r="Q1385" s="197" t="s">
        <v>3229</v>
      </c>
      <c r="S1385" s="57">
        <v>1</v>
      </c>
      <c r="T1385" s="197" t="s">
        <v>3229</v>
      </c>
      <c r="U1385" s="57" t="str">
        <f>VLOOKUP(A1385,'Individual Data'!$K$5:$AC$5544,12,FALSE)</f>
        <v>NPTH</v>
      </c>
      <c r="V1385" s="14">
        <f>IFERROR(LOOKUP(H1385,{30,43,48,53,58,63,68,73,78,83,88,93,97},{42,47,52,57,62,67,72,77,82,87,92,99,100}),999)</f>
        <v>82</v>
      </c>
      <c r="X1385" s="57">
        <f>VLOOKUP(A1385,'Individual Data'!$K$5:$AC$5544,8,FALSE)</f>
        <v>5</v>
      </c>
      <c r="Y1385" s="57">
        <f>VLOOKUP(A1385,'Individual Data'!$K$5:$AC$5544,9,FALSE)</f>
        <v>2018</v>
      </c>
    </row>
    <row r="1386" spans="1:25" ht="15" customHeight="1" x14ac:dyDescent="0.25">
      <c r="A1386" s="197" t="s">
        <v>5299</v>
      </c>
      <c r="B1386" s="197" t="s">
        <v>20356</v>
      </c>
      <c r="C1386" s="198">
        <v>45182</v>
      </c>
      <c r="D1386" s="199">
        <v>24533</v>
      </c>
      <c r="E1386" s="197" t="s">
        <v>19595</v>
      </c>
      <c r="F1386" s="197" t="s">
        <v>17699</v>
      </c>
      <c r="G1386" s="197"/>
      <c r="H1386" s="197">
        <v>81</v>
      </c>
      <c r="I1386" s="197" t="s">
        <v>3085</v>
      </c>
      <c r="J1386" s="197" t="s">
        <v>19596</v>
      </c>
      <c r="K1386" s="228" t="s">
        <v>3196</v>
      </c>
      <c r="M1386" s="199">
        <v>70</v>
      </c>
      <c r="O1386" s="197" t="s">
        <v>20357</v>
      </c>
      <c r="Q1386" s="197" t="s">
        <v>3229</v>
      </c>
      <c r="S1386" s="57">
        <v>1</v>
      </c>
      <c r="T1386" s="197" t="s">
        <v>3229</v>
      </c>
      <c r="U1386" s="57" t="str">
        <f>VLOOKUP(A1386,'Individual Data'!$K$5:$AC$5544,12,FALSE)</f>
        <v>LGA</v>
      </c>
      <c r="V1386" s="14">
        <f>IFERROR(LOOKUP(H1386,{30,43,48,53,58,63,68,73,78,83,88,93,97},{42,47,52,57,62,67,72,77,82,87,92,99,100}),999)</f>
        <v>82</v>
      </c>
      <c r="X1386" s="57">
        <f>VLOOKUP(A1386,'Individual Data'!$K$5:$AC$5544,8,FALSE)</f>
        <v>4</v>
      </c>
      <c r="Y1386" s="57">
        <f>VLOOKUP(A1386,'Individual Data'!$K$5:$AC$5544,9,FALSE)</f>
        <v>2019</v>
      </c>
    </row>
    <row r="1387" spans="1:25" ht="15" customHeight="1" x14ac:dyDescent="0.25">
      <c r="A1387" s="197" t="s">
        <v>5302</v>
      </c>
      <c r="B1387" s="197" t="s">
        <v>20358</v>
      </c>
      <c r="C1387" s="198">
        <v>45216</v>
      </c>
      <c r="D1387" s="199">
        <v>1027</v>
      </c>
      <c r="E1387" s="197" t="s">
        <v>19595</v>
      </c>
      <c r="F1387" s="197" t="s">
        <v>19617</v>
      </c>
      <c r="G1387" s="197"/>
      <c r="H1387" s="197">
        <v>81</v>
      </c>
      <c r="I1387" s="197" t="s">
        <v>3085</v>
      </c>
      <c r="J1387" s="197" t="s">
        <v>19596</v>
      </c>
      <c r="K1387" s="57" t="s">
        <v>3196</v>
      </c>
      <c r="M1387" s="199">
        <v>70</v>
      </c>
      <c r="O1387" s="197" t="s">
        <v>20359</v>
      </c>
      <c r="Q1387" s="197" t="s">
        <v>3229</v>
      </c>
      <c r="S1387" s="57">
        <v>1</v>
      </c>
      <c r="T1387" s="197" t="s">
        <v>19598</v>
      </c>
      <c r="U1387" s="57" t="str">
        <f>VLOOKUP(A1387,'Individual Data'!$K$5:$AC$5544,12,FALSE)</f>
        <v>NPTH</v>
      </c>
      <c r="V1387" s="14">
        <f>IFERROR(LOOKUP(H1387,{30,43,48,53,58,63,68,73,78,83,88,93,97},{42,47,52,57,62,67,72,77,82,87,92,99,100}),999)</f>
        <v>82</v>
      </c>
      <c r="X1387" s="57">
        <f>VLOOKUP(A1387,'Individual Data'!$K$5:$AC$5544,8,FALSE)</f>
        <v>4</v>
      </c>
      <c r="Y1387" s="57">
        <f>VLOOKUP(A1387,'Individual Data'!$K$5:$AC$5544,9,FALSE)</f>
        <v>2019</v>
      </c>
    </row>
    <row r="1388" spans="1:25" ht="15" customHeight="1" x14ac:dyDescent="0.25">
      <c r="A1388" s="197" t="s">
        <v>5305</v>
      </c>
      <c r="B1388" s="197" t="s">
        <v>20360</v>
      </c>
      <c r="C1388" s="198">
        <v>45223</v>
      </c>
      <c r="D1388" s="199">
        <v>2126</v>
      </c>
      <c r="E1388" s="197" t="s">
        <v>19595</v>
      </c>
      <c r="F1388" s="197" t="s">
        <v>19617</v>
      </c>
      <c r="G1388" s="197"/>
      <c r="H1388" s="197">
        <v>88</v>
      </c>
      <c r="I1388" s="197" t="s">
        <v>3085</v>
      </c>
      <c r="J1388" s="197" t="s">
        <v>19596</v>
      </c>
      <c r="K1388" s="57" t="s">
        <v>3196</v>
      </c>
      <c r="M1388" s="199">
        <v>70</v>
      </c>
      <c r="O1388" s="197" t="s">
        <v>20361</v>
      </c>
      <c r="Q1388" s="197" t="s">
        <v>3229</v>
      </c>
      <c r="S1388" s="57">
        <v>1</v>
      </c>
      <c r="T1388" s="197" t="s">
        <v>19598</v>
      </c>
      <c r="U1388" s="57" t="str">
        <f>VLOOKUP(A1388,'Individual Data'!$K$5:$AC$5544,12,FALSE)</f>
        <v>Unassigned</v>
      </c>
      <c r="V1388" s="14">
        <f>IFERROR(LOOKUP(H1388,{30,43,48,53,58,63,68,73,78,83,88,93,97},{42,47,52,57,62,67,72,77,82,87,92,99,100}),999)</f>
        <v>92</v>
      </c>
      <c r="X1388" s="57" t="str">
        <f>VLOOKUP(A1388,'Individual Data'!$K$5:$AC$5544,8,FALSE)</f>
        <v>NA</v>
      </c>
      <c r="Y1388" s="57" t="str">
        <f>VLOOKUP(A1388,'Individual Data'!$K$5:$AC$5544,9,FALSE)</f>
        <v>U</v>
      </c>
    </row>
    <row r="1389" spans="1:25" ht="15" customHeight="1" x14ac:dyDescent="0.25">
      <c r="A1389" s="197" t="s">
        <v>5308</v>
      </c>
      <c r="B1389" s="197" t="s">
        <v>20362</v>
      </c>
      <c r="C1389" s="198">
        <v>45236</v>
      </c>
      <c r="D1389" s="199">
        <v>4024</v>
      </c>
      <c r="E1389" s="197" t="s">
        <v>19595</v>
      </c>
      <c r="F1389" s="197" t="s">
        <v>19617</v>
      </c>
      <c r="G1389" s="197"/>
      <c r="H1389" s="197">
        <v>80</v>
      </c>
      <c r="I1389" s="197" t="s">
        <v>3085</v>
      </c>
      <c r="J1389" s="197" t="s">
        <v>19596</v>
      </c>
      <c r="K1389" s="57" t="s">
        <v>3196</v>
      </c>
      <c r="M1389" s="199">
        <v>70</v>
      </c>
      <c r="O1389" s="197" t="s">
        <v>20363</v>
      </c>
      <c r="Q1389" s="197" t="s">
        <v>3229</v>
      </c>
      <c r="S1389" s="57">
        <v>1</v>
      </c>
      <c r="T1389" s="197" t="s">
        <v>19598</v>
      </c>
      <c r="U1389" s="57" t="str">
        <f>VLOOKUP(A1389,'Individual Data'!$K$5:$AC$5544,12,FALSE)</f>
        <v>Unassigned</v>
      </c>
      <c r="V1389" s="14">
        <f>IFERROR(LOOKUP(H1389,{30,43,48,53,58,63,68,73,78,83,88,93,97},{42,47,52,57,62,67,72,77,82,87,92,99,100}),999)</f>
        <v>82</v>
      </c>
      <c r="X1389" s="57" t="str">
        <f>VLOOKUP(A1389,'Individual Data'!$K$5:$AC$5544,8,FALSE)</f>
        <v>NA</v>
      </c>
      <c r="Y1389" s="57" t="str">
        <f>VLOOKUP(A1389,'Individual Data'!$K$5:$AC$5544,9,FALSE)</f>
        <v>U</v>
      </c>
    </row>
    <row r="1390" spans="1:25" ht="15" customHeight="1" x14ac:dyDescent="0.25">
      <c r="A1390" s="197" t="s">
        <v>5311</v>
      </c>
      <c r="B1390" s="197" t="s">
        <v>20364</v>
      </c>
      <c r="C1390" s="198">
        <v>45223</v>
      </c>
      <c r="D1390" s="199">
        <v>2004</v>
      </c>
      <c r="E1390" s="197" t="s">
        <v>19595</v>
      </c>
      <c r="F1390" s="197" t="s">
        <v>19617</v>
      </c>
      <c r="G1390" s="197"/>
      <c r="H1390" s="197">
        <v>86.5</v>
      </c>
      <c r="I1390" s="197" t="s">
        <v>3085</v>
      </c>
      <c r="J1390" s="197" t="s">
        <v>17688</v>
      </c>
      <c r="K1390" s="229" t="s">
        <v>3228</v>
      </c>
      <c r="M1390" s="199">
        <v>70</v>
      </c>
      <c r="O1390" s="197" t="s">
        <v>19601</v>
      </c>
      <c r="Q1390" s="197" t="s">
        <v>3229</v>
      </c>
      <c r="S1390" s="57">
        <v>1</v>
      </c>
      <c r="T1390" s="197" t="s">
        <v>3229</v>
      </c>
      <c r="U1390" s="57" t="str">
        <f>VLOOKUP(A1390,'Individual Data'!$K$5:$AC$5544,12,FALSE)</f>
        <v>PLA1</v>
      </c>
      <c r="V1390" s="14">
        <f>IFERROR(LOOKUP(H1390,{30,43,48,53,58,63,68,73,78,83,88,93,97},{42,47,52,57,62,67,72,77,82,87,92,99,100}),999)</f>
        <v>87</v>
      </c>
      <c r="X1390" s="57">
        <f>VLOOKUP(A1390,'Individual Data'!$K$5:$AC$5544,8,FALSE)</f>
        <v>4</v>
      </c>
      <c r="Y1390" s="57">
        <f>VLOOKUP(A1390,'Individual Data'!$K$5:$AC$5544,9,FALSE)</f>
        <v>2019</v>
      </c>
    </row>
    <row r="1391" spans="1:25" ht="15" customHeight="1" x14ac:dyDescent="0.25">
      <c r="A1391" s="197" t="s">
        <v>5317</v>
      </c>
      <c r="B1391" s="197" t="s">
        <v>20365</v>
      </c>
      <c r="C1391" s="198">
        <v>45230</v>
      </c>
      <c r="D1391" s="199">
        <v>3035</v>
      </c>
      <c r="E1391" s="197" t="s">
        <v>19595</v>
      </c>
      <c r="F1391" s="197" t="s">
        <v>19617</v>
      </c>
      <c r="G1391" s="197"/>
      <c r="H1391" s="197">
        <v>80</v>
      </c>
      <c r="I1391" s="197" t="s">
        <v>3085</v>
      </c>
      <c r="J1391" s="197" t="s">
        <v>19596</v>
      </c>
      <c r="K1391" s="228" t="s">
        <v>3196</v>
      </c>
      <c r="M1391" s="199">
        <v>70</v>
      </c>
      <c r="O1391" s="197" t="s">
        <v>20366</v>
      </c>
      <c r="Q1391" s="197" t="s">
        <v>3229</v>
      </c>
      <c r="S1391" s="57">
        <v>1</v>
      </c>
      <c r="T1391" s="197" t="s">
        <v>3229</v>
      </c>
      <c r="U1391" s="57" t="str">
        <f>VLOOKUP(A1391,'Individual Data'!$K$5:$AC$5544,12,FALSE)</f>
        <v>IPCSR</v>
      </c>
      <c r="V1391" s="14">
        <f>IFERROR(LOOKUP(H1391,{30,43,48,53,58,63,68,73,78,83,88,93,97},{42,47,52,57,62,67,72,77,82,87,92,99,100}),999)</f>
        <v>82</v>
      </c>
      <c r="X1391" s="57">
        <f>VLOOKUP(A1391,'Individual Data'!$K$5:$AC$5544,8,FALSE)</f>
        <v>4</v>
      </c>
      <c r="Y1391" s="57">
        <f>VLOOKUP(A1391,'Individual Data'!$K$5:$AC$5544,9,FALSE)</f>
        <v>2019</v>
      </c>
    </row>
    <row r="1392" spans="1:25" ht="15" customHeight="1" x14ac:dyDescent="0.25">
      <c r="A1392" s="197" t="s">
        <v>5320</v>
      </c>
      <c r="B1392" s="197" t="s">
        <v>20367</v>
      </c>
      <c r="C1392" s="198">
        <v>45230</v>
      </c>
      <c r="D1392" s="199">
        <v>3208</v>
      </c>
      <c r="E1392" s="197" t="s">
        <v>19595</v>
      </c>
      <c r="F1392" s="197" t="s">
        <v>19617</v>
      </c>
      <c r="G1392" s="197"/>
      <c r="H1392" s="197">
        <v>84</v>
      </c>
      <c r="I1392" s="197" t="s">
        <v>3085</v>
      </c>
      <c r="J1392" s="197" t="s">
        <v>19596</v>
      </c>
      <c r="K1392" s="57" t="s">
        <v>3196</v>
      </c>
      <c r="M1392" s="199">
        <v>70</v>
      </c>
      <c r="O1392" s="197" t="s">
        <v>20368</v>
      </c>
      <c r="Q1392" s="197" t="s">
        <v>3229</v>
      </c>
      <c r="S1392" s="57">
        <v>1</v>
      </c>
      <c r="T1392" s="197" t="s">
        <v>19598</v>
      </c>
      <c r="U1392" s="57" t="str">
        <f>VLOOKUP(A1392,'Individual Data'!$K$5:$AC$5544,12,FALSE)</f>
        <v>IPCSR</v>
      </c>
      <c r="V1392" s="14">
        <f>IFERROR(LOOKUP(H1392,{30,43,48,53,58,63,68,73,78,83,88,93,97},{42,47,52,57,62,67,72,77,82,87,92,99,100}),999)</f>
        <v>87</v>
      </c>
      <c r="X1392" s="57">
        <f>VLOOKUP(A1392,'Individual Data'!$K$5:$AC$5544,8,FALSE)</f>
        <v>4</v>
      </c>
      <c r="Y1392" s="57">
        <f>VLOOKUP(A1392,'Individual Data'!$K$5:$AC$5544,9,FALSE)</f>
        <v>2019</v>
      </c>
    </row>
    <row r="1393" spans="1:25" ht="15" customHeight="1" x14ac:dyDescent="0.25">
      <c r="A1393" s="197" t="s">
        <v>5324</v>
      </c>
      <c r="B1393" s="197" t="s">
        <v>20369</v>
      </c>
      <c r="C1393" s="198">
        <v>45210</v>
      </c>
      <c r="D1393" s="199">
        <v>24603</v>
      </c>
      <c r="E1393" s="197" t="s">
        <v>19595</v>
      </c>
      <c r="F1393" s="197" t="s">
        <v>17699</v>
      </c>
      <c r="G1393" s="197"/>
      <c r="H1393" s="197">
        <v>74</v>
      </c>
      <c r="I1393" s="197" t="s">
        <v>3085</v>
      </c>
      <c r="J1393" s="197" t="s">
        <v>19596</v>
      </c>
      <c r="K1393" s="57" t="s">
        <v>3196</v>
      </c>
      <c r="M1393" s="199">
        <v>70</v>
      </c>
      <c r="O1393" s="197" t="s">
        <v>20370</v>
      </c>
      <c r="Q1393" s="197" t="s">
        <v>3229</v>
      </c>
      <c r="S1393" s="57">
        <v>1</v>
      </c>
      <c r="T1393" s="197" t="s">
        <v>3229</v>
      </c>
      <c r="U1393" s="57" t="str">
        <f>VLOOKUP(A1393,'Individual Data'!$K$5:$AC$5544,12,FALSE)</f>
        <v>LFSO</v>
      </c>
      <c r="V1393" s="14">
        <f>IFERROR(LOOKUP(H1393,{30,43,48,53,58,63,68,73,78,83,88,93,97},{42,47,52,57,62,67,72,77,82,87,92,99,100}),999)</f>
        <v>77</v>
      </c>
      <c r="X1393" s="57">
        <f>VLOOKUP(A1393,'Individual Data'!$K$5:$AC$5544,8,FALSE)</f>
        <v>4</v>
      </c>
      <c r="Y1393" s="57">
        <f>VLOOKUP(A1393,'Individual Data'!$K$5:$AC$5544,9,FALSE)</f>
        <v>2019</v>
      </c>
    </row>
    <row r="1394" spans="1:25" ht="15" customHeight="1" x14ac:dyDescent="0.25">
      <c r="A1394" s="197" t="s">
        <v>5327</v>
      </c>
      <c r="B1394" s="197" t="s">
        <v>20371</v>
      </c>
      <c r="C1394" s="198">
        <v>45223</v>
      </c>
      <c r="D1394" s="199">
        <v>2099</v>
      </c>
      <c r="E1394" s="197" t="s">
        <v>19595</v>
      </c>
      <c r="F1394" s="197" t="s">
        <v>19617</v>
      </c>
      <c r="G1394" s="197"/>
      <c r="H1394" s="197">
        <v>84</v>
      </c>
      <c r="I1394" s="197" t="s">
        <v>3085</v>
      </c>
      <c r="J1394" s="197" t="s">
        <v>19596</v>
      </c>
      <c r="K1394" s="57" t="s">
        <v>3196</v>
      </c>
      <c r="M1394" s="199">
        <v>70</v>
      </c>
      <c r="O1394" s="197" t="s">
        <v>20372</v>
      </c>
      <c r="Q1394" s="197" t="s">
        <v>3229</v>
      </c>
      <c r="S1394" s="57">
        <v>1</v>
      </c>
      <c r="T1394" s="197" t="s">
        <v>19598</v>
      </c>
      <c r="U1394" s="57" t="str">
        <f>VLOOKUP(A1394,'Individual Data'!$K$5:$AC$5544,12,FALSE)</f>
        <v>PLA1</v>
      </c>
      <c r="V1394" s="14">
        <f>IFERROR(LOOKUP(H1394,{30,43,48,53,58,63,68,73,78,83,88,93,97},{42,47,52,57,62,67,72,77,82,87,92,99,100}),999)</f>
        <v>87</v>
      </c>
      <c r="X1394" s="57">
        <f>VLOOKUP(A1394,'Individual Data'!$K$5:$AC$5544,8,FALSE)</f>
        <v>4</v>
      </c>
      <c r="Y1394" s="57">
        <f>VLOOKUP(A1394,'Individual Data'!$K$5:$AC$5544,9,FALSE)</f>
        <v>2019</v>
      </c>
    </row>
    <row r="1395" spans="1:25" ht="15" customHeight="1" x14ac:dyDescent="0.25">
      <c r="A1395" s="197" t="s">
        <v>5330</v>
      </c>
      <c r="B1395" s="197" t="s">
        <v>20373</v>
      </c>
      <c r="C1395" s="198">
        <v>45223</v>
      </c>
      <c r="D1395" s="199">
        <v>2074</v>
      </c>
      <c r="E1395" s="197" t="s">
        <v>19595</v>
      </c>
      <c r="F1395" s="197" t="s">
        <v>19617</v>
      </c>
      <c r="G1395" s="197"/>
      <c r="H1395" s="197">
        <v>79</v>
      </c>
      <c r="I1395" s="197" t="s">
        <v>3085</v>
      </c>
      <c r="J1395" s="197" t="s">
        <v>19596</v>
      </c>
      <c r="K1395" s="57" t="s">
        <v>3196</v>
      </c>
      <c r="M1395" s="199">
        <v>70</v>
      </c>
      <c r="O1395" s="197" t="s">
        <v>20374</v>
      </c>
      <c r="Q1395" s="197" t="s">
        <v>3229</v>
      </c>
      <c r="S1395" s="57">
        <v>1</v>
      </c>
      <c r="T1395" s="197" t="s">
        <v>19598</v>
      </c>
      <c r="U1395" s="57" t="str">
        <f>VLOOKUP(A1395,'Individual Data'!$K$5:$AC$5544,12,FALSE)</f>
        <v>Unassigned</v>
      </c>
      <c r="V1395" s="14">
        <f>IFERROR(LOOKUP(H1395,{30,43,48,53,58,63,68,73,78,83,88,93,97},{42,47,52,57,62,67,72,77,82,87,92,99,100}),999)</f>
        <v>82</v>
      </c>
      <c r="X1395" s="57" t="str">
        <f>VLOOKUP(A1395,'Individual Data'!$K$5:$AC$5544,8,FALSE)</f>
        <v>NA</v>
      </c>
      <c r="Y1395" s="57" t="str">
        <f>VLOOKUP(A1395,'Individual Data'!$K$5:$AC$5544,9,FALSE)</f>
        <v>U</v>
      </c>
    </row>
    <row r="1396" spans="1:25" ht="15" customHeight="1" x14ac:dyDescent="0.25">
      <c r="A1396" s="197" t="s">
        <v>5333</v>
      </c>
      <c r="B1396" s="197" t="s">
        <v>20375</v>
      </c>
      <c r="C1396" s="198">
        <v>45216</v>
      </c>
      <c r="D1396" s="199">
        <v>1066</v>
      </c>
      <c r="E1396" s="197" t="s">
        <v>19595</v>
      </c>
      <c r="F1396" s="197" t="s">
        <v>19617</v>
      </c>
      <c r="G1396" s="197"/>
      <c r="H1396" s="197">
        <v>74.5</v>
      </c>
      <c r="I1396" s="197" t="s">
        <v>3085</v>
      </c>
      <c r="J1396" s="197" t="s">
        <v>19596</v>
      </c>
      <c r="K1396" s="57" t="s">
        <v>3196</v>
      </c>
      <c r="M1396" s="199">
        <v>70</v>
      </c>
      <c r="O1396" s="197" t="s">
        <v>20376</v>
      </c>
      <c r="Q1396" s="197" t="s">
        <v>3229</v>
      </c>
      <c r="S1396" s="57">
        <v>1</v>
      </c>
      <c r="T1396" s="197" t="s">
        <v>19598</v>
      </c>
      <c r="U1396" s="57" t="str">
        <f>VLOOKUP(A1396,'Individual Data'!$K$5:$AC$5544,12,FALSE)</f>
        <v>PLA1</v>
      </c>
      <c r="V1396" s="14">
        <f>IFERROR(LOOKUP(H1396,{30,43,48,53,58,63,68,73,78,83,88,93,97},{42,47,52,57,62,67,72,77,82,87,92,99,100}),999)</f>
        <v>77</v>
      </c>
      <c r="X1396" s="57">
        <f>VLOOKUP(A1396,'Individual Data'!$K$5:$AC$5544,8,FALSE)</f>
        <v>4</v>
      </c>
      <c r="Y1396" s="57">
        <f>VLOOKUP(A1396,'Individual Data'!$K$5:$AC$5544,9,FALSE)</f>
        <v>2019</v>
      </c>
    </row>
    <row r="1397" spans="1:25" ht="15" customHeight="1" x14ac:dyDescent="0.25">
      <c r="A1397" s="197" t="s">
        <v>5339</v>
      </c>
      <c r="B1397" s="197" t="s">
        <v>20377</v>
      </c>
      <c r="C1397" s="198">
        <v>45230</v>
      </c>
      <c r="D1397" s="199">
        <v>3167</v>
      </c>
      <c r="E1397" s="197" t="s">
        <v>19595</v>
      </c>
      <c r="F1397" s="197" t="s">
        <v>19617</v>
      </c>
      <c r="G1397" s="197"/>
      <c r="H1397" s="197">
        <v>83</v>
      </c>
      <c r="I1397" s="197" t="s">
        <v>3085</v>
      </c>
      <c r="J1397" s="197" t="s">
        <v>19596</v>
      </c>
      <c r="K1397" s="57" t="s">
        <v>3196</v>
      </c>
      <c r="M1397" s="199">
        <v>70</v>
      </c>
      <c r="O1397" s="197" t="s">
        <v>20378</v>
      </c>
      <c r="Q1397" s="197" t="s">
        <v>3229</v>
      </c>
      <c r="S1397" s="57">
        <v>1</v>
      </c>
      <c r="T1397" s="197" t="s">
        <v>19598</v>
      </c>
      <c r="U1397" s="57" t="str">
        <f>VLOOKUP(A1397,'Individual Data'!$K$5:$AC$5544,12,FALSE)</f>
        <v>LFYO</v>
      </c>
      <c r="V1397" s="14">
        <f>IFERROR(LOOKUP(H1397,{30,43,48,53,58,63,68,73,78,83,88,93,97},{42,47,52,57,62,67,72,77,82,87,92,99,100}),999)</f>
        <v>87</v>
      </c>
      <c r="X1397" s="57">
        <f>VLOOKUP(A1397,'Individual Data'!$K$5:$AC$5544,8,FALSE)</f>
        <v>4</v>
      </c>
      <c r="Y1397" s="57">
        <f>VLOOKUP(A1397,'Individual Data'!$K$5:$AC$5544,9,FALSE)</f>
        <v>2019</v>
      </c>
    </row>
    <row r="1398" spans="1:25" ht="15" customHeight="1" x14ac:dyDescent="0.25">
      <c r="A1398" s="197" t="s">
        <v>5342</v>
      </c>
      <c r="B1398" s="197" t="s">
        <v>20379</v>
      </c>
      <c r="C1398" s="198">
        <v>45230</v>
      </c>
      <c r="D1398" s="199">
        <v>3013</v>
      </c>
      <c r="E1398" s="197" t="s">
        <v>19595</v>
      </c>
      <c r="F1398" s="197" t="s">
        <v>19617</v>
      </c>
      <c r="G1398" s="197"/>
      <c r="H1398" s="197">
        <v>75</v>
      </c>
      <c r="I1398" s="197" t="s">
        <v>3085</v>
      </c>
      <c r="J1398" s="197" t="s">
        <v>19596</v>
      </c>
      <c r="K1398" s="57" t="s">
        <v>3196</v>
      </c>
      <c r="M1398" s="199">
        <v>70</v>
      </c>
      <c r="O1398" s="197" t="s">
        <v>20380</v>
      </c>
      <c r="Q1398" s="197" t="s">
        <v>3229</v>
      </c>
      <c r="S1398" s="57">
        <v>1</v>
      </c>
      <c r="T1398" s="197" t="s">
        <v>19598</v>
      </c>
      <c r="U1398" s="57" t="str">
        <f>VLOOKUP(A1398,'Individual Data'!$K$5:$AC$5544,12,FALSE)</f>
        <v>PLA1</v>
      </c>
      <c r="V1398" s="14">
        <f>IFERROR(LOOKUP(H1398,{30,43,48,53,58,63,68,73,78,83,88,93,97},{42,47,52,57,62,67,72,77,82,87,92,99,100}),999)</f>
        <v>77</v>
      </c>
      <c r="X1398" s="57">
        <f>VLOOKUP(A1398,'Individual Data'!$K$5:$AC$5544,8,FALSE)</f>
        <v>4</v>
      </c>
      <c r="Y1398" s="57">
        <f>VLOOKUP(A1398,'Individual Data'!$K$5:$AC$5544,9,FALSE)</f>
        <v>2019</v>
      </c>
    </row>
    <row r="1399" spans="1:25" ht="15" customHeight="1" x14ac:dyDescent="0.25">
      <c r="A1399" s="197" t="s">
        <v>5345</v>
      </c>
      <c r="B1399" s="197" t="s">
        <v>20381</v>
      </c>
      <c r="C1399" s="198">
        <v>45230</v>
      </c>
      <c r="D1399" s="199">
        <v>301</v>
      </c>
      <c r="E1399" s="197" t="s">
        <v>19595</v>
      </c>
      <c r="F1399" s="197" t="s">
        <v>19617</v>
      </c>
      <c r="G1399" s="197"/>
      <c r="H1399" s="197">
        <v>81</v>
      </c>
      <c r="I1399" s="197" t="s">
        <v>3225</v>
      </c>
      <c r="J1399" s="197" t="s">
        <v>19596</v>
      </c>
      <c r="K1399" s="57" t="s">
        <v>3196</v>
      </c>
      <c r="M1399" s="199">
        <v>70</v>
      </c>
      <c r="O1399" s="197" t="s">
        <v>20382</v>
      </c>
      <c r="Q1399" s="197" t="s">
        <v>3229</v>
      </c>
      <c r="S1399" s="57">
        <v>1</v>
      </c>
      <c r="T1399" s="197" t="s">
        <v>19598</v>
      </c>
      <c r="U1399" s="57" t="str">
        <f>VLOOKUP(A1399,'Individual Data'!$K$5:$AC$5544,12,FALSE)</f>
        <v>NLVA</v>
      </c>
      <c r="V1399" s="14">
        <f>IFERROR(LOOKUP(H1399,{30,43,48,53,58,63,68,73,78,83,88,93,97},{42,47,52,57,62,67,72,77,82,87,92,99,100}),999)</f>
        <v>82</v>
      </c>
      <c r="X1399" s="57">
        <f>VLOOKUP(A1399,'Individual Data'!$K$5:$AC$5544,8,FALSE)</f>
        <v>4</v>
      </c>
      <c r="Y1399" s="57">
        <f>VLOOKUP(A1399,'Individual Data'!$K$5:$AC$5544,9,FALSE)</f>
        <v>2019</v>
      </c>
    </row>
    <row r="1400" spans="1:25" ht="15" customHeight="1" x14ac:dyDescent="0.25">
      <c r="A1400" s="197" t="s">
        <v>5348</v>
      </c>
      <c r="B1400" s="197" t="s">
        <v>20383</v>
      </c>
      <c r="C1400" s="198">
        <v>45193</v>
      </c>
      <c r="D1400" s="199">
        <v>23387</v>
      </c>
      <c r="E1400" s="197" t="s">
        <v>19595</v>
      </c>
      <c r="F1400" s="197" t="s">
        <v>17699</v>
      </c>
      <c r="G1400" s="197"/>
      <c r="H1400" s="197">
        <v>80</v>
      </c>
      <c r="I1400" s="197" t="s">
        <v>3085</v>
      </c>
      <c r="J1400" s="197" t="s">
        <v>17688</v>
      </c>
      <c r="K1400" s="229" t="s">
        <v>3228</v>
      </c>
      <c r="M1400" s="199">
        <v>70</v>
      </c>
      <c r="O1400" s="197" t="s">
        <v>19601</v>
      </c>
      <c r="Q1400" s="197" t="s">
        <v>3229</v>
      </c>
      <c r="S1400" s="57">
        <v>1</v>
      </c>
      <c r="T1400" s="197" t="s">
        <v>3229</v>
      </c>
      <c r="U1400" s="57" t="str">
        <f>VLOOKUP(A1400,'Individual Data'!$K$5:$AC$5544,12,FALSE)</f>
        <v>PLA1</v>
      </c>
      <c r="V1400" s="14">
        <f>IFERROR(LOOKUP(H1400,{30,43,48,53,58,63,68,73,78,83,88,93,97},{42,47,52,57,62,67,72,77,82,87,92,99,100}),999)</f>
        <v>82</v>
      </c>
      <c r="X1400" s="57">
        <f>VLOOKUP(A1400,'Individual Data'!$K$5:$AC$5544,8,FALSE)</f>
        <v>4</v>
      </c>
      <c r="Y1400" s="57">
        <f>VLOOKUP(A1400,'Individual Data'!$K$5:$AC$5544,9,FALSE)</f>
        <v>2019</v>
      </c>
    </row>
    <row r="1401" spans="1:25" ht="15" customHeight="1" x14ac:dyDescent="0.25">
      <c r="A1401" s="197" t="s">
        <v>5352</v>
      </c>
      <c r="B1401" s="197" t="s">
        <v>20384</v>
      </c>
      <c r="C1401" s="198">
        <v>45223</v>
      </c>
      <c r="D1401" s="199">
        <v>2029</v>
      </c>
      <c r="E1401" s="197" t="s">
        <v>19595</v>
      </c>
      <c r="F1401" s="197" t="s">
        <v>19617</v>
      </c>
      <c r="G1401" s="197"/>
      <c r="H1401" s="197">
        <v>80.5</v>
      </c>
      <c r="I1401" s="197" t="s">
        <v>3085</v>
      </c>
      <c r="J1401" s="197" t="s">
        <v>19596</v>
      </c>
      <c r="K1401" s="228" t="s">
        <v>3196</v>
      </c>
      <c r="M1401" s="199">
        <v>70</v>
      </c>
      <c r="O1401" s="197" t="s">
        <v>20385</v>
      </c>
      <c r="Q1401" s="197" t="s">
        <v>3229</v>
      </c>
      <c r="S1401" s="57">
        <v>1</v>
      </c>
      <c r="T1401" s="197" t="s">
        <v>19598</v>
      </c>
      <c r="U1401" s="57" t="str">
        <f>VLOOKUP(A1401,'Individual Data'!$K$5:$AC$5544,12,FALSE)</f>
        <v>IPCSR</v>
      </c>
      <c r="V1401" s="14">
        <f>IFERROR(LOOKUP(H1401,{30,43,48,53,58,63,68,73,78,83,88,93,97},{42,47,52,57,62,67,72,77,82,87,92,99,100}),999)</f>
        <v>82</v>
      </c>
      <c r="X1401" s="57">
        <f>VLOOKUP(A1401,'Individual Data'!$K$5:$AC$5544,8,FALSE)</f>
        <v>4</v>
      </c>
      <c r="Y1401" s="57">
        <f>VLOOKUP(A1401,'Individual Data'!$K$5:$AC$5544,9,FALSE)</f>
        <v>2019</v>
      </c>
    </row>
    <row r="1402" spans="1:25" ht="15" customHeight="1" x14ac:dyDescent="0.25">
      <c r="A1402" s="197" t="s">
        <v>5359</v>
      </c>
      <c r="B1402" s="197" t="s">
        <v>20386</v>
      </c>
      <c r="C1402" s="198">
        <v>45216</v>
      </c>
      <c r="D1402" s="199">
        <v>1015</v>
      </c>
      <c r="E1402" s="197" t="s">
        <v>19595</v>
      </c>
      <c r="F1402" s="197" t="s">
        <v>19617</v>
      </c>
      <c r="G1402" s="197"/>
      <c r="H1402" s="197">
        <v>83</v>
      </c>
      <c r="I1402" s="197" t="s">
        <v>3085</v>
      </c>
      <c r="J1402" s="197" t="s">
        <v>17688</v>
      </c>
      <c r="K1402" s="229" t="s">
        <v>3228</v>
      </c>
      <c r="M1402" s="199">
        <v>70</v>
      </c>
      <c r="O1402" s="197" t="s">
        <v>19601</v>
      </c>
      <c r="Q1402" s="197" t="s">
        <v>3229</v>
      </c>
      <c r="S1402" s="57">
        <v>1</v>
      </c>
      <c r="T1402" s="197" t="s">
        <v>3229</v>
      </c>
      <c r="U1402" s="57" t="str">
        <f>VLOOKUP(A1402,'Individual Data'!$K$5:$AC$5544,12,FALSE)</f>
        <v>PLA1</v>
      </c>
      <c r="V1402" s="14">
        <f>IFERROR(LOOKUP(H1402,{30,43,48,53,58,63,68,73,78,83,88,93,97},{42,47,52,57,62,67,72,77,82,87,92,99,100}),999)</f>
        <v>87</v>
      </c>
      <c r="X1402" s="57">
        <f>VLOOKUP(A1402,'Individual Data'!$K$5:$AC$5544,8,FALSE)</f>
        <v>4</v>
      </c>
      <c r="Y1402" s="57">
        <f>VLOOKUP(A1402,'Individual Data'!$K$5:$AC$5544,9,FALSE)</f>
        <v>2019</v>
      </c>
    </row>
    <row r="1403" spans="1:25" ht="15" customHeight="1" x14ac:dyDescent="0.25">
      <c r="A1403" s="197" t="s">
        <v>5362</v>
      </c>
      <c r="B1403" s="197" t="s">
        <v>20387</v>
      </c>
      <c r="C1403" s="198">
        <v>45216</v>
      </c>
      <c r="D1403" s="199">
        <v>1046</v>
      </c>
      <c r="E1403" s="197" t="s">
        <v>19595</v>
      </c>
      <c r="F1403" s="197" t="s">
        <v>19617</v>
      </c>
      <c r="G1403" s="197"/>
      <c r="H1403" s="197">
        <v>81</v>
      </c>
      <c r="I1403" s="197" t="s">
        <v>3085</v>
      </c>
      <c r="J1403" s="197" t="s">
        <v>19596</v>
      </c>
      <c r="K1403" s="228" t="s">
        <v>3196</v>
      </c>
      <c r="M1403" s="199">
        <v>70</v>
      </c>
      <c r="O1403" s="197" t="s">
        <v>20388</v>
      </c>
      <c r="Q1403" s="197" t="s">
        <v>3229</v>
      </c>
      <c r="S1403" s="57">
        <v>1</v>
      </c>
      <c r="T1403" s="197" t="s">
        <v>19598</v>
      </c>
      <c r="U1403" s="57" t="str">
        <f>VLOOKUP(A1403,'Individual Data'!$K$5:$AC$5544,12,FALSE)</f>
        <v>LFSO</v>
      </c>
      <c r="V1403" s="14">
        <f>IFERROR(LOOKUP(H1403,{30,43,48,53,58,63,68,73,78,83,88,93,97},{42,47,52,57,62,67,72,77,82,87,92,99,100}),999)</f>
        <v>82</v>
      </c>
      <c r="X1403" s="57">
        <f>VLOOKUP(A1403,'Individual Data'!$K$5:$AC$5544,8,FALSE)</f>
        <v>4</v>
      </c>
      <c r="Y1403" s="57">
        <f>VLOOKUP(A1403,'Individual Data'!$K$5:$AC$5544,9,FALSE)</f>
        <v>2019</v>
      </c>
    </row>
    <row r="1404" spans="1:25" ht="15" customHeight="1" x14ac:dyDescent="0.25">
      <c r="A1404" s="197" t="s">
        <v>5365</v>
      </c>
      <c r="B1404" s="197" t="s">
        <v>20389</v>
      </c>
      <c r="C1404" s="198">
        <v>45216</v>
      </c>
      <c r="D1404" s="199">
        <v>1052</v>
      </c>
      <c r="E1404" s="197" t="s">
        <v>19595</v>
      </c>
      <c r="F1404" s="197" t="s">
        <v>19617</v>
      </c>
      <c r="G1404" s="197"/>
      <c r="H1404" s="197">
        <v>84</v>
      </c>
      <c r="I1404" s="197" t="s">
        <v>3085</v>
      </c>
      <c r="J1404" s="197" t="s">
        <v>17688</v>
      </c>
      <c r="K1404" s="229" t="s">
        <v>3228</v>
      </c>
      <c r="M1404" s="199">
        <v>70</v>
      </c>
      <c r="O1404" s="197" t="s">
        <v>19601</v>
      </c>
      <c r="Q1404" s="197" t="s">
        <v>3229</v>
      </c>
      <c r="S1404" s="57">
        <v>1</v>
      </c>
      <c r="T1404" s="197" t="s">
        <v>3229</v>
      </c>
      <c r="U1404" s="57" t="str">
        <f>VLOOKUP(A1404,'Individual Data'!$K$5:$AC$5544,12,FALSE)</f>
        <v>PLA1</v>
      </c>
      <c r="V1404" s="14">
        <f>IFERROR(LOOKUP(H1404,{30,43,48,53,58,63,68,73,78,83,88,93,97},{42,47,52,57,62,67,72,77,82,87,92,99,100}),999)</f>
        <v>87</v>
      </c>
      <c r="X1404" s="57">
        <f>VLOOKUP(A1404,'Individual Data'!$K$5:$AC$5544,8,FALSE)</f>
        <v>4</v>
      </c>
      <c r="Y1404" s="57">
        <f>VLOOKUP(A1404,'Individual Data'!$K$5:$AC$5544,9,FALSE)</f>
        <v>2019</v>
      </c>
    </row>
    <row r="1405" spans="1:25" ht="15" customHeight="1" x14ac:dyDescent="0.25">
      <c r="A1405" s="197" t="s">
        <v>5373</v>
      </c>
      <c r="B1405" s="197" t="s">
        <v>20390</v>
      </c>
      <c r="C1405" s="198">
        <v>45230</v>
      </c>
      <c r="D1405" s="199">
        <v>3053</v>
      </c>
      <c r="E1405" s="197" t="s">
        <v>19595</v>
      </c>
      <c r="F1405" s="197" t="s">
        <v>19617</v>
      </c>
      <c r="G1405" s="197"/>
      <c r="H1405" s="197">
        <v>86</v>
      </c>
      <c r="I1405" s="197" t="s">
        <v>3085</v>
      </c>
      <c r="J1405" s="197" t="s">
        <v>19596</v>
      </c>
      <c r="K1405" s="228" t="s">
        <v>3196</v>
      </c>
      <c r="M1405" s="199">
        <v>70</v>
      </c>
      <c r="O1405" s="197" t="s">
        <v>20391</v>
      </c>
      <c r="Q1405" s="197" t="s">
        <v>3229</v>
      </c>
      <c r="S1405" s="57">
        <v>1</v>
      </c>
      <c r="T1405" s="197" t="s">
        <v>19598</v>
      </c>
      <c r="U1405" s="57" t="str">
        <f>VLOOKUP(A1405,'Individual Data'!$K$5:$AC$5544,12,FALSE)</f>
        <v>IPCSR</v>
      </c>
      <c r="V1405" s="14">
        <f>IFERROR(LOOKUP(H1405,{30,43,48,53,58,63,68,73,78,83,88,93,97},{42,47,52,57,62,67,72,77,82,87,92,99,100}),999)</f>
        <v>87</v>
      </c>
      <c r="X1405" s="57">
        <f>VLOOKUP(A1405,'Individual Data'!$K$5:$AC$5544,8,FALSE)</f>
        <v>4</v>
      </c>
      <c r="Y1405" s="57">
        <f>VLOOKUP(A1405,'Individual Data'!$K$5:$AC$5544,9,FALSE)</f>
        <v>2019</v>
      </c>
    </row>
    <row r="1406" spans="1:25" ht="15" customHeight="1" x14ac:dyDescent="0.25">
      <c r="A1406" s="197" t="s">
        <v>5376</v>
      </c>
      <c r="B1406" s="197" t="s">
        <v>20392</v>
      </c>
      <c r="C1406" s="198">
        <v>45223</v>
      </c>
      <c r="D1406" s="199">
        <v>2055</v>
      </c>
      <c r="E1406" s="197" t="s">
        <v>19595</v>
      </c>
      <c r="F1406" s="197" t="s">
        <v>19617</v>
      </c>
      <c r="G1406" s="197"/>
      <c r="H1406" s="197">
        <v>82</v>
      </c>
      <c r="I1406" s="197" t="s">
        <v>3085</v>
      </c>
      <c r="J1406" s="197" t="s">
        <v>19596</v>
      </c>
      <c r="K1406" s="57" t="s">
        <v>3196</v>
      </c>
      <c r="M1406" s="199">
        <v>70</v>
      </c>
      <c r="O1406" s="197" t="s">
        <v>20393</v>
      </c>
      <c r="Q1406" s="197" t="s">
        <v>3229</v>
      </c>
      <c r="S1406" s="57">
        <v>1</v>
      </c>
      <c r="T1406" s="197" t="s">
        <v>19598</v>
      </c>
      <c r="U1406" s="57" t="str">
        <f>VLOOKUP(A1406,'Individual Data'!$K$5:$AC$5544,12,FALSE)</f>
        <v>IPCSR</v>
      </c>
      <c r="V1406" s="14">
        <f>IFERROR(LOOKUP(H1406,{30,43,48,53,58,63,68,73,78,83,88,93,97},{42,47,52,57,62,67,72,77,82,87,92,99,100}),999)</f>
        <v>82</v>
      </c>
      <c r="X1406" s="57">
        <f>VLOOKUP(A1406,'Individual Data'!$K$5:$AC$5544,8,FALSE)</f>
        <v>4</v>
      </c>
      <c r="Y1406" s="57">
        <f>VLOOKUP(A1406,'Individual Data'!$K$5:$AC$5544,9,FALSE)</f>
        <v>2019</v>
      </c>
    </row>
    <row r="1407" spans="1:25" ht="15" customHeight="1" x14ac:dyDescent="0.25">
      <c r="A1407" s="197" t="s">
        <v>5379</v>
      </c>
      <c r="B1407" s="197" t="s">
        <v>20394</v>
      </c>
      <c r="C1407" s="198">
        <v>45223</v>
      </c>
      <c r="D1407" s="199">
        <v>84</v>
      </c>
      <c r="E1407" s="197" t="s">
        <v>19595</v>
      </c>
      <c r="F1407" s="197" t="s">
        <v>19617</v>
      </c>
      <c r="G1407" s="197"/>
      <c r="H1407" s="197">
        <v>79</v>
      </c>
      <c r="I1407" s="197" t="s">
        <v>3225</v>
      </c>
      <c r="J1407" s="197" t="s">
        <v>19596</v>
      </c>
      <c r="K1407" s="57" t="s">
        <v>3196</v>
      </c>
      <c r="M1407" s="199">
        <v>70</v>
      </c>
      <c r="O1407" s="197" t="s">
        <v>20395</v>
      </c>
      <c r="Q1407" s="197" t="s">
        <v>3229</v>
      </c>
      <c r="S1407" s="57">
        <v>1</v>
      </c>
      <c r="T1407" s="197" t="s">
        <v>19598</v>
      </c>
      <c r="U1407" s="57" t="str">
        <f>VLOOKUP(A1407,'Individual Data'!$K$5:$AC$5544,12,FALSE)</f>
        <v>Unassigned</v>
      </c>
      <c r="V1407" s="14">
        <f>IFERROR(LOOKUP(H1407,{30,43,48,53,58,63,68,73,78,83,88,93,97},{42,47,52,57,62,67,72,77,82,87,92,99,100}),999)</f>
        <v>82</v>
      </c>
      <c r="X1407" s="57" t="str">
        <f>VLOOKUP(A1407,'Individual Data'!$K$5:$AC$5544,8,FALSE)</f>
        <v>NA</v>
      </c>
      <c r="Y1407" s="57" t="str">
        <f>VLOOKUP(A1407,'Individual Data'!$K$5:$AC$5544,9,FALSE)</f>
        <v>U</v>
      </c>
    </row>
    <row r="1408" spans="1:25" ht="15" customHeight="1" x14ac:dyDescent="0.25">
      <c r="A1408" s="197" t="s">
        <v>5382</v>
      </c>
      <c r="B1408" s="197" t="s">
        <v>20396</v>
      </c>
      <c r="C1408" s="198">
        <v>45230</v>
      </c>
      <c r="D1408" s="199">
        <v>3025</v>
      </c>
      <c r="E1408" s="197" t="s">
        <v>19595</v>
      </c>
      <c r="F1408" s="197" t="s">
        <v>19617</v>
      </c>
      <c r="G1408" s="197"/>
      <c r="H1408" s="197">
        <v>85</v>
      </c>
      <c r="I1408" s="197" t="s">
        <v>3085</v>
      </c>
      <c r="J1408" s="197" t="s">
        <v>19596</v>
      </c>
      <c r="K1408" s="57" t="s">
        <v>3196</v>
      </c>
      <c r="M1408" s="199">
        <v>70</v>
      </c>
      <c r="O1408" s="197" t="s">
        <v>20397</v>
      </c>
      <c r="Q1408" s="197" t="s">
        <v>3229</v>
      </c>
      <c r="S1408" s="57">
        <v>1</v>
      </c>
      <c r="T1408" s="197" t="s">
        <v>19598</v>
      </c>
      <c r="U1408" s="57" t="str">
        <f>VLOOKUP(A1408,'Individual Data'!$K$5:$AC$5544,12,FALSE)</f>
        <v>LFSO</v>
      </c>
      <c r="V1408" s="14">
        <f>IFERROR(LOOKUP(H1408,{30,43,48,53,58,63,68,73,78,83,88,93,97},{42,47,52,57,62,67,72,77,82,87,92,99,100}),999)</f>
        <v>87</v>
      </c>
      <c r="X1408" s="57">
        <f>VLOOKUP(A1408,'Individual Data'!$K$5:$AC$5544,8,FALSE)</f>
        <v>4</v>
      </c>
      <c r="Y1408" s="57">
        <f>VLOOKUP(A1408,'Individual Data'!$K$5:$AC$5544,9,FALSE)</f>
        <v>2019</v>
      </c>
    </row>
    <row r="1409" spans="1:25" ht="15" customHeight="1" x14ac:dyDescent="0.25">
      <c r="A1409" s="197" t="s">
        <v>5387</v>
      </c>
      <c r="B1409" s="197" t="s">
        <v>20398</v>
      </c>
      <c r="C1409" s="198">
        <v>45230</v>
      </c>
      <c r="D1409" s="199">
        <v>3168</v>
      </c>
      <c r="E1409" s="197" t="s">
        <v>19595</v>
      </c>
      <c r="F1409" s="197" t="s">
        <v>19617</v>
      </c>
      <c r="G1409" s="197"/>
      <c r="H1409" s="197">
        <v>83</v>
      </c>
      <c r="I1409" s="197" t="s">
        <v>3085</v>
      </c>
      <c r="J1409" s="197" t="s">
        <v>19596</v>
      </c>
      <c r="K1409" s="57" t="s">
        <v>3196</v>
      </c>
      <c r="M1409" s="199">
        <v>70</v>
      </c>
      <c r="O1409" s="197" t="s">
        <v>20399</v>
      </c>
      <c r="Q1409" s="197" t="s">
        <v>3229</v>
      </c>
      <c r="S1409" s="57">
        <v>1</v>
      </c>
      <c r="T1409" s="197" t="s">
        <v>19598</v>
      </c>
      <c r="U1409" s="57" t="str">
        <f>VLOOKUP(A1409,'Individual Data'!$K$5:$AC$5544,12,FALSE)</f>
        <v>Unassigned</v>
      </c>
      <c r="V1409" s="14">
        <f>IFERROR(LOOKUP(H1409,{30,43,48,53,58,63,68,73,78,83,88,93,97},{42,47,52,57,62,67,72,77,82,87,92,99,100}),999)</f>
        <v>87</v>
      </c>
      <c r="X1409" s="57" t="str">
        <f>VLOOKUP(A1409,'Individual Data'!$K$5:$AC$5544,8,FALSE)</f>
        <v>NA</v>
      </c>
      <c r="Y1409" s="57" t="str">
        <f>VLOOKUP(A1409,'Individual Data'!$K$5:$AC$5544,9,FALSE)</f>
        <v>U</v>
      </c>
    </row>
    <row r="1410" spans="1:25" ht="15" customHeight="1" x14ac:dyDescent="0.25">
      <c r="A1410" s="197" t="s">
        <v>5390</v>
      </c>
      <c r="B1410" s="197" t="s">
        <v>20400</v>
      </c>
      <c r="C1410" s="198">
        <v>45230</v>
      </c>
      <c r="D1410" s="199">
        <v>3143</v>
      </c>
      <c r="E1410" s="197" t="s">
        <v>19595</v>
      </c>
      <c r="F1410" s="197" t="s">
        <v>19617</v>
      </c>
      <c r="G1410" s="197"/>
      <c r="H1410" s="197">
        <v>79</v>
      </c>
      <c r="I1410" s="197" t="s">
        <v>3085</v>
      </c>
      <c r="J1410" s="197" t="s">
        <v>19596</v>
      </c>
      <c r="K1410" s="57" t="s">
        <v>3196</v>
      </c>
      <c r="M1410" s="199">
        <v>70</v>
      </c>
      <c r="O1410" s="197" t="s">
        <v>20401</v>
      </c>
      <c r="Q1410" s="197" t="s">
        <v>3229</v>
      </c>
      <c r="S1410" s="57">
        <v>1</v>
      </c>
      <c r="T1410" s="197" t="s">
        <v>19598</v>
      </c>
      <c r="U1410" s="57" t="str">
        <f>VLOOKUP(A1410,'Individual Data'!$K$5:$AC$5544,12,FALSE)</f>
        <v>LFSO</v>
      </c>
      <c r="V1410" s="14">
        <f>IFERROR(LOOKUP(H1410,{30,43,48,53,58,63,68,73,78,83,88,93,97},{42,47,52,57,62,67,72,77,82,87,92,99,100}),999)</f>
        <v>82</v>
      </c>
      <c r="X1410" s="57">
        <f>VLOOKUP(A1410,'Individual Data'!$K$5:$AC$5544,8,FALSE)</f>
        <v>4</v>
      </c>
      <c r="Y1410" s="57">
        <f>VLOOKUP(A1410,'Individual Data'!$K$5:$AC$5544,9,FALSE)</f>
        <v>2019</v>
      </c>
    </row>
    <row r="1411" spans="1:25" ht="15" customHeight="1" x14ac:dyDescent="0.25">
      <c r="A1411" s="197" t="s">
        <v>5393</v>
      </c>
      <c r="B1411" s="197" t="s">
        <v>20402</v>
      </c>
      <c r="C1411" s="198">
        <v>45230</v>
      </c>
      <c r="D1411" s="199">
        <v>309</v>
      </c>
      <c r="E1411" s="197" t="s">
        <v>19595</v>
      </c>
      <c r="F1411" s="197" t="s">
        <v>19617</v>
      </c>
      <c r="G1411" s="197"/>
      <c r="H1411" s="197">
        <v>89.5</v>
      </c>
      <c r="I1411" s="197" t="s">
        <v>3225</v>
      </c>
      <c r="J1411" s="197" t="s">
        <v>17688</v>
      </c>
      <c r="K1411" s="229" t="s">
        <v>3228</v>
      </c>
      <c r="M1411" s="199">
        <v>70</v>
      </c>
      <c r="O1411" s="197" t="s">
        <v>19601</v>
      </c>
      <c r="Q1411" s="197" t="s">
        <v>3229</v>
      </c>
      <c r="S1411" s="57">
        <v>1</v>
      </c>
      <c r="T1411" s="197" t="s">
        <v>3229</v>
      </c>
      <c r="U1411" s="57" t="str">
        <f>VLOOKUP(A1411,'Individual Data'!$K$5:$AC$5544,12,FALSE)</f>
        <v>CJA2</v>
      </c>
      <c r="V1411" s="14">
        <f>IFERROR(LOOKUP(H1411,{30,43,48,53,58,63,68,73,78,83,88,93,97},{42,47,52,57,62,67,72,77,82,87,92,99,100}),999)</f>
        <v>92</v>
      </c>
      <c r="X1411" s="57">
        <f>VLOOKUP(A1411,'Individual Data'!$K$5:$AC$5544,8,FALSE)</f>
        <v>4</v>
      </c>
      <c r="Y1411" s="57">
        <f>VLOOKUP(A1411,'Individual Data'!$K$5:$AC$5544,9,FALSE)</f>
        <v>2019</v>
      </c>
    </row>
    <row r="1412" spans="1:25" ht="15" customHeight="1" x14ac:dyDescent="0.25">
      <c r="A1412" s="197" t="s">
        <v>5398</v>
      </c>
      <c r="B1412" s="197" t="s">
        <v>20403</v>
      </c>
      <c r="C1412" s="198">
        <v>45217</v>
      </c>
      <c r="D1412" s="199">
        <v>24607</v>
      </c>
      <c r="E1412" s="197" t="s">
        <v>19595</v>
      </c>
      <c r="F1412" s="197" t="s">
        <v>17699</v>
      </c>
      <c r="G1412" s="197"/>
      <c r="H1412" s="197">
        <v>86</v>
      </c>
      <c r="I1412" s="197" t="s">
        <v>3225</v>
      </c>
      <c r="J1412" s="197" t="s">
        <v>19596</v>
      </c>
      <c r="K1412" s="197" t="s">
        <v>3228</v>
      </c>
      <c r="M1412" s="199">
        <v>70</v>
      </c>
      <c r="O1412" s="197" t="s">
        <v>20404</v>
      </c>
      <c r="Q1412" s="197" t="s">
        <v>3229</v>
      </c>
      <c r="S1412" s="57">
        <v>1</v>
      </c>
      <c r="T1412" s="197" t="s">
        <v>19598</v>
      </c>
      <c r="U1412" s="57" t="str">
        <f>VLOOKUP(A1412,'Individual Data'!$K$5:$AC$5544,12,FALSE)</f>
        <v>LFSO</v>
      </c>
      <c r="V1412" s="14">
        <f>IFERROR(LOOKUP(H1412,{30,43,48,53,58,63,68,73,78,83,88,93,97},{42,47,52,57,62,67,72,77,82,87,92,99,100}),999)</f>
        <v>87</v>
      </c>
      <c r="X1412" s="57">
        <f>VLOOKUP(A1412,'Individual Data'!$K$5:$AC$5544,8,FALSE)</f>
        <v>4</v>
      </c>
      <c r="Y1412" s="57">
        <f>VLOOKUP(A1412,'Individual Data'!$K$5:$AC$5544,9,FALSE)</f>
        <v>2019</v>
      </c>
    </row>
    <row r="1413" spans="1:25" ht="15" customHeight="1" x14ac:dyDescent="0.25">
      <c r="A1413" s="197" t="s">
        <v>5401</v>
      </c>
      <c r="B1413" s="197" t="s">
        <v>20405</v>
      </c>
      <c r="C1413" s="198">
        <v>45243</v>
      </c>
      <c r="D1413" s="199">
        <v>5104</v>
      </c>
      <c r="E1413" s="197" t="s">
        <v>19595</v>
      </c>
      <c r="F1413" s="197" t="s">
        <v>19617</v>
      </c>
      <c r="G1413" s="197"/>
      <c r="H1413" s="197">
        <v>82</v>
      </c>
      <c r="I1413" s="197" t="s">
        <v>3085</v>
      </c>
      <c r="J1413" s="197" t="s">
        <v>19596</v>
      </c>
      <c r="K1413" s="228" t="s">
        <v>3196</v>
      </c>
      <c r="M1413" s="199">
        <v>70</v>
      </c>
      <c r="O1413" s="197" t="s">
        <v>20406</v>
      </c>
      <c r="Q1413" s="197" t="s">
        <v>3229</v>
      </c>
      <c r="S1413" s="57">
        <v>1</v>
      </c>
      <c r="T1413" s="197" t="s">
        <v>19598</v>
      </c>
      <c r="U1413" s="57" t="str">
        <f>VLOOKUP(A1413,'Individual Data'!$K$5:$AC$5544,12,FALSE)</f>
        <v>NPTH</v>
      </c>
      <c r="V1413" s="14">
        <f>IFERROR(LOOKUP(H1413,{30,43,48,53,58,63,68,73,78,83,88,93,97},{42,47,52,57,62,67,72,77,82,87,92,99,100}),999)</f>
        <v>82</v>
      </c>
      <c r="X1413" s="57">
        <f>VLOOKUP(A1413,'Individual Data'!$K$5:$AC$5544,8,FALSE)</f>
        <v>4</v>
      </c>
      <c r="Y1413" s="57">
        <f>VLOOKUP(A1413,'Individual Data'!$K$5:$AC$5544,9,FALSE)</f>
        <v>2019</v>
      </c>
    </row>
    <row r="1414" spans="1:25" ht="15" customHeight="1" x14ac:dyDescent="0.25">
      <c r="A1414" s="197" t="s">
        <v>5404</v>
      </c>
      <c r="B1414" s="197" t="s">
        <v>20407</v>
      </c>
      <c r="C1414" s="198">
        <v>45236</v>
      </c>
      <c r="D1414" s="199">
        <v>436</v>
      </c>
      <c r="E1414" s="197" t="s">
        <v>19595</v>
      </c>
      <c r="F1414" s="197" t="s">
        <v>19617</v>
      </c>
      <c r="G1414" s="197"/>
      <c r="H1414" s="197">
        <v>73</v>
      </c>
      <c r="I1414" s="197" t="s">
        <v>3225</v>
      </c>
      <c r="J1414" s="197" t="s">
        <v>19596</v>
      </c>
      <c r="K1414" s="57" t="s">
        <v>3196</v>
      </c>
      <c r="M1414" s="199">
        <v>70</v>
      </c>
      <c r="O1414" s="197" t="s">
        <v>20408</v>
      </c>
      <c r="Q1414" s="197" t="s">
        <v>3229</v>
      </c>
      <c r="S1414" s="57">
        <v>1</v>
      </c>
      <c r="T1414" s="197" t="s">
        <v>19957</v>
      </c>
      <c r="U1414" s="57" t="str">
        <f>VLOOKUP(A1414,'Individual Data'!$K$5:$AC$5544,12,FALSE)</f>
        <v>Unassigned</v>
      </c>
      <c r="V1414" s="14">
        <f>IFERROR(LOOKUP(H1414,{30,43,48,53,58,63,68,73,78,83,88,93,97},{42,47,52,57,62,67,72,77,82,87,92,99,100}),999)</f>
        <v>77</v>
      </c>
      <c r="X1414" s="57" t="str">
        <f>VLOOKUP(A1414,'Individual Data'!$K$5:$AC$5544,8,FALSE)</f>
        <v>NA</v>
      </c>
      <c r="Y1414" s="57" t="str">
        <f>VLOOKUP(A1414,'Individual Data'!$K$5:$AC$5544,9,FALSE)</f>
        <v>U</v>
      </c>
    </row>
    <row r="1415" spans="1:25" ht="15" customHeight="1" x14ac:dyDescent="0.25">
      <c r="A1415" s="197" t="s">
        <v>5407</v>
      </c>
      <c r="B1415" s="197" t="s">
        <v>20409</v>
      </c>
      <c r="C1415" s="198">
        <v>45223</v>
      </c>
      <c r="D1415" s="199">
        <v>2083</v>
      </c>
      <c r="E1415" s="197" t="s">
        <v>19595</v>
      </c>
      <c r="F1415" s="197" t="s">
        <v>19617</v>
      </c>
      <c r="G1415" s="197"/>
      <c r="H1415" s="197">
        <v>81</v>
      </c>
      <c r="I1415" s="197" t="s">
        <v>3085</v>
      </c>
      <c r="J1415" s="197" t="s">
        <v>19596</v>
      </c>
      <c r="K1415" s="57" t="s">
        <v>3196</v>
      </c>
      <c r="M1415" s="199">
        <v>70</v>
      </c>
      <c r="O1415" s="197" t="s">
        <v>20410</v>
      </c>
      <c r="Q1415" s="197" t="s">
        <v>3229</v>
      </c>
      <c r="S1415" s="57">
        <v>1</v>
      </c>
      <c r="T1415" s="197" t="s">
        <v>3229</v>
      </c>
      <c r="U1415" s="57" t="str">
        <f>VLOOKUP(A1415,'Individual Data'!$K$5:$AC$5544,12,FALSE)</f>
        <v>IPCSR</v>
      </c>
      <c r="V1415" s="14">
        <f>IFERROR(LOOKUP(H1415,{30,43,48,53,58,63,68,73,78,83,88,93,97},{42,47,52,57,62,67,72,77,82,87,92,99,100}),999)</f>
        <v>82</v>
      </c>
      <c r="X1415" s="57">
        <f>VLOOKUP(A1415,'Individual Data'!$K$5:$AC$5544,8,FALSE)</f>
        <v>4</v>
      </c>
      <c r="Y1415" s="57">
        <f>VLOOKUP(A1415,'Individual Data'!$K$5:$AC$5544,9,FALSE)</f>
        <v>2019</v>
      </c>
    </row>
    <row r="1416" spans="1:25" ht="15" customHeight="1" x14ac:dyDescent="0.25">
      <c r="A1416" s="197" t="s">
        <v>5410</v>
      </c>
      <c r="B1416" s="197" t="s">
        <v>20411</v>
      </c>
      <c r="C1416" s="198">
        <v>45236</v>
      </c>
      <c r="D1416" s="199">
        <v>513</v>
      </c>
      <c r="E1416" s="197" t="s">
        <v>19595</v>
      </c>
      <c r="F1416" s="197" t="s">
        <v>19617</v>
      </c>
      <c r="G1416" s="197"/>
      <c r="H1416" s="197">
        <v>70</v>
      </c>
      <c r="I1416" s="197" t="s">
        <v>3225</v>
      </c>
      <c r="J1416" s="197" t="s">
        <v>19596</v>
      </c>
      <c r="K1416" s="57" t="s">
        <v>3196</v>
      </c>
      <c r="M1416" s="199">
        <v>70</v>
      </c>
      <c r="O1416" s="197" t="s">
        <v>20412</v>
      </c>
      <c r="Q1416" s="197" t="s">
        <v>3229</v>
      </c>
      <c r="S1416" s="57">
        <v>1</v>
      </c>
      <c r="T1416" s="197" t="s">
        <v>19598</v>
      </c>
      <c r="U1416" s="57" t="str">
        <f>VLOOKUP(A1416,'Individual Data'!$K$5:$AC$5544,12,FALSE)</f>
        <v>Unassigned</v>
      </c>
      <c r="V1416" s="14">
        <f>IFERROR(LOOKUP(H1416,{30,43,48,53,58,63,68,73,78,83,88,93,97},{42,47,52,57,62,67,72,77,82,87,92,99,100}),999)</f>
        <v>72</v>
      </c>
      <c r="X1416" s="57" t="str">
        <f>VLOOKUP(A1416,'Individual Data'!$K$5:$AC$5544,8,FALSE)</f>
        <v>NA</v>
      </c>
      <c r="Y1416" s="57" t="str">
        <f>VLOOKUP(A1416,'Individual Data'!$K$5:$AC$5544,9,FALSE)</f>
        <v>U</v>
      </c>
    </row>
    <row r="1417" spans="1:25" ht="15" customHeight="1" x14ac:dyDescent="0.25">
      <c r="A1417" s="197" t="s">
        <v>5413</v>
      </c>
      <c r="B1417" s="197" t="s">
        <v>20413</v>
      </c>
      <c r="C1417" s="198">
        <v>45230</v>
      </c>
      <c r="D1417" s="199">
        <v>375</v>
      </c>
      <c r="E1417" s="197" t="s">
        <v>19595</v>
      </c>
      <c r="F1417" s="197" t="s">
        <v>19617</v>
      </c>
      <c r="G1417" s="197"/>
      <c r="H1417" s="197">
        <v>75</v>
      </c>
      <c r="I1417" s="197" t="s">
        <v>3225</v>
      </c>
      <c r="J1417" s="197" t="s">
        <v>19596</v>
      </c>
      <c r="K1417" s="57" t="s">
        <v>3196</v>
      </c>
      <c r="M1417" s="199">
        <v>70</v>
      </c>
      <c r="O1417" s="197" t="s">
        <v>20414</v>
      </c>
      <c r="Q1417" s="197" t="s">
        <v>3229</v>
      </c>
      <c r="S1417" s="57">
        <v>1</v>
      </c>
      <c r="T1417" s="197" t="s">
        <v>19598</v>
      </c>
      <c r="U1417" s="57" t="str">
        <f>VLOOKUP(A1417,'Individual Data'!$K$5:$AC$5544,12,FALSE)</f>
        <v>Unassigned</v>
      </c>
      <c r="V1417" s="14">
        <f>IFERROR(LOOKUP(H1417,{30,43,48,53,58,63,68,73,78,83,88,93,97},{42,47,52,57,62,67,72,77,82,87,92,99,100}),999)</f>
        <v>77</v>
      </c>
      <c r="X1417" s="57" t="str">
        <f>VLOOKUP(A1417,'Individual Data'!$K$5:$AC$5544,8,FALSE)</f>
        <v>NA</v>
      </c>
      <c r="Y1417" s="57" t="str">
        <f>VLOOKUP(A1417,'Individual Data'!$K$5:$AC$5544,9,FALSE)</f>
        <v>U</v>
      </c>
    </row>
    <row r="1418" spans="1:25" ht="15" customHeight="1" x14ac:dyDescent="0.25">
      <c r="A1418" s="197" t="s">
        <v>5416</v>
      </c>
      <c r="B1418" s="197" t="s">
        <v>20415</v>
      </c>
      <c r="C1418" s="198">
        <v>45230</v>
      </c>
      <c r="D1418" s="199">
        <v>295</v>
      </c>
      <c r="E1418" s="197" t="s">
        <v>19595</v>
      </c>
      <c r="F1418" s="197" t="s">
        <v>19617</v>
      </c>
      <c r="G1418" s="197"/>
      <c r="H1418" s="197">
        <v>80</v>
      </c>
      <c r="I1418" s="197" t="s">
        <v>3225</v>
      </c>
      <c r="J1418" s="197" t="s">
        <v>19596</v>
      </c>
      <c r="K1418" s="57" t="s">
        <v>3196</v>
      </c>
      <c r="M1418" s="199">
        <v>70</v>
      </c>
      <c r="O1418" s="197" t="s">
        <v>20416</v>
      </c>
      <c r="Q1418" s="197" t="s">
        <v>3229</v>
      </c>
      <c r="S1418" s="57">
        <v>1</v>
      </c>
      <c r="T1418" s="197" t="s">
        <v>19598</v>
      </c>
      <c r="U1418" s="57" t="str">
        <f>VLOOKUP(A1418,'Individual Data'!$K$5:$AC$5544,12,FALSE)</f>
        <v>BCA1</v>
      </c>
      <c r="V1418" s="14">
        <f>IFERROR(LOOKUP(H1418,{30,43,48,53,58,63,68,73,78,83,88,93,97},{42,47,52,57,62,67,72,77,82,87,92,99,100}),999)</f>
        <v>82</v>
      </c>
      <c r="X1418" s="57">
        <f>VLOOKUP(A1418,'Individual Data'!$K$5:$AC$5544,8,FALSE)</f>
        <v>4</v>
      </c>
      <c r="Y1418" s="57">
        <f>VLOOKUP(A1418,'Individual Data'!$K$5:$AC$5544,9,FALSE)</f>
        <v>2019</v>
      </c>
    </row>
    <row r="1419" spans="1:25" ht="15" customHeight="1" x14ac:dyDescent="0.25">
      <c r="A1419" s="197" t="s">
        <v>5418</v>
      </c>
      <c r="B1419" s="197" t="s">
        <v>20417</v>
      </c>
      <c r="C1419" s="198">
        <v>45189</v>
      </c>
      <c r="D1419" s="199">
        <v>24547</v>
      </c>
      <c r="E1419" s="197" t="s">
        <v>19595</v>
      </c>
      <c r="F1419" s="197" t="s">
        <v>17699</v>
      </c>
      <c r="G1419" s="197"/>
      <c r="H1419" s="197">
        <v>80</v>
      </c>
      <c r="I1419" s="197" t="s">
        <v>3085</v>
      </c>
      <c r="J1419" s="197" t="s">
        <v>19596</v>
      </c>
      <c r="K1419" s="57" t="s">
        <v>3196</v>
      </c>
      <c r="M1419" s="199">
        <v>70</v>
      </c>
      <c r="O1419" s="197" t="s">
        <v>20418</v>
      </c>
      <c r="Q1419" s="197" t="s">
        <v>3229</v>
      </c>
      <c r="S1419" s="57">
        <v>1</v>
      </c>
      <c r="T1419" s="197" t="s">
        <v>19598</v>
      </c>
      <c r="U1419" s="57" t="str">
        <f>VLOOKUP(A1419,'Individual Data'!$K$5:$AC$5544,12,FALSE)</f>
        <v>CJA1</v>
      </c>
      <c r="V1419" s="14">
        <f>IFERROR(LOOKUP(H1419,{30,43,48,53,58,63,68,73,78,83,88,93,97},{42,47,52,57,62,67,72,77,82,87,92,99,100}),999)</f>
        <v>82</v>
      </c>
      <c r="X1419" s="57">
        <f>VLOOKUP(A1419,'Individual Data'!$K$5:$AC$5544,8,FALSE)</f>
        <v>4</v>
      </c>
      <c r="Y1419" s="57">
        <f>VLOOKUP(A1419,'Individual Data'!$K$5:$AC$5544,9,FALSE)</f>
        <v>2019</v>
      </c>
    </row>
    <row r="1420" spans="1:25" ht="15" customHeight="1" x14ac:dyDescent="0.25">
      <c r="A1420" s="197" t="s">
        <v>5422</v>
      </c>
      <c r="B1420" s="197" t="s">
        <v>20419</v>
      </c>
      <c r="C1420" s="198">
        <v>45216</v>
      </c>
      <c r="D1420" s="199">
        <v>38</v>
      </c>
      <c r="E1420" s="197" t="s">
        <v>19595</v>
      </c>
      <c r="F1420" s="197" t="s">
        <v>19617</v>
      </c>
      <c r="G1420" s="197"/>
      <c r="H1420" s="197">
        <v>73</v>
      </c>
      <c r="I1420" s="197" t="s">
        <v>3225</v>
      </c>
      <c r="J1420" s="197" t="s">
        <v>19596</v>
      </c>
      <c r="K1420" s="57" t="s">
        <v>3196</v>
      </c>
      <c r="M1420" s="199">
        <v>70</v>
      </c>
      <c r="O1420" s="197" t="s">
        <v>20420</v>
      </c>
      <c r="Q1420" s="197" t="s">
        <v>3229</v>
      </c>
      <c r="S1420" s="57">
        <v>1</v>
      </c>
      <c r="T1420" s="197" t="s">
        <v>19598</v>
      </c>
      <c r="U1420" s="57" t="str">
        <f>VLOOKUP(A1420,'Individual Data'!$K$5:$AC$5544,12,FALSE)</f>
        <v>LFSO</v>
      </c>
      <c r="V1420" s="14">
        <f>IFERROR(LOOKUP(H1420,{30,43,48,53,58,63,68,73,78,83,88,93,97},{42,47,52,57,62,67,72,77,82,87,92,99,100}),999)</f>
        <v>77</v>
      </c>
      <c r="X1420" s="57">
        <f>VLOOKUP(A1420,'Individual Data'!$K$5:$AC$5544,8,FALSE)</f>
        <v>4</v>
      </c>
      <c r="Y1420" s="57">
        <f>VLOOKUP(A1420,'Individual Data'!$K$5:$AC$5544,9,FALSE)</f>
        <v>2019</v>
      </c>
    </row>
    <row r="1421" spans="1:25" ht="15" customHeight="1" x14ac:dyDescent="0.25">
      <c r="A1421" s="197" t="s">
        <v>5425</v>
      </c>
      <c r="B1421" s="197" t="s">
        <v>20421</v>
      </c>
      <c r="C1421" s="198">
        <v>45230</v>
      </c>
      <c r="D1421" s="199">
        <v>314</v>
      </c>
      <c r="E1421" s="197" t="s">
        <v>19595</v>
      </c>
      <c r="F1421" s="197" t="s">
        <v>19617</v>
      </c>
      <c r="G1421" s="197"/>
      <c r="H1421" s="197">
        <v>87</v>
      </c>
      <c r="I1421" s="197" t="s">
        <v>3225</v>
      </c>
      <c r="J1421" s="197" t="s">
        <v>19596</v>
      </c>
      <c r="K1421" s="57" t="s">
        <v>3196</v>
      </c>
      <c r="M1421" s="199">
        <v>70</v>
      </c>
      <c r="O1421" s="197" t="s">
        <v>20422</v>
      </c>
      <c r="Q1421" s="197" t="s">
        <v>3229</v>
      </c>
      <c r="S1421" s="57">
        <v>1</v>
      </c>
      <c r="T1421" s="197" t="s">
        <v>19598</v>
      </c>
      <c r="U1421" s="57" t="str">
        <f>VLOOKUP(A1421,'Individual Data'!$K$5:$AC$5544,12,FALSE)</f>
        <v>Unassigned</v>
      </c>
      <c r="V1421" s="14">
        <f>IFERROR(LOOKUP(H1421,{30,43,48,53,58,63,68,73,78,83,88,93,97},{42,47,52,57,62,67,72,77,82,87,92,99,100}),999)</f>
        <v>87</v>
      </c>
      <c r="X1421" s="57" t="str">
        <f>VLOOKUP(A1421,'Individual Data'!$K$5:$AC$5544,8,FALSE)</f>
        <v>NA</v>
      </c>
      <c r="Y1421" s="57" t="str">
        <f>VLOOKUP(A1421,'Individual Data'!$K$5:$AC$5544,9,FALSE)</f>
        <v>U</v>
      </c>
    </row>
    <row r="1422" spans="1:25" ht="15" customHeight="1" x14ac:dyDescent="0.25">
      <c r="A1422" s="197" t="s">
        <v>5428</v>
      </c>
      <c r="B1422" s="197" t="s">
        <v>20423</v>
      </c>
      <c r="C1422" s="198">
        <v>45216</v>
      </c>
      <c r="D1422" s="199">
        <v>50</v>
      </c>
      <c r="E1422" s="197" t="s">
        <v>19595</v>
      </c>
      <c r="F1422" s="197" t="s">
        <v>19617</v>
      </c>
      <c r="G1422" s="197"/>
      <c r="H1422" s="197">
        <v>80</v>
      </c>
      <c r="I1422" s="197" t="s">
        <v>3225</v>
      </c>
      <c r="J1422" s="197" t="s">
        <v>17688</v>
      </c>
      <c r="K1422" s="229" t="s">
        <v>3228</v>
      </c>
      <c r="M1422" s="199">
        <v>70</v>
      </c>
      <c r="O1422" s="197" t="s">
        <v>19601</v>
      </c>
      <c r="Q1422" s="197" t="s">
        <v>3229</v>
      </c>
      <c r="S1422" s="57">
        <v>1</v>
      </c>
      <c r="T1422" s="197" t="s">
        <v>3229</v>
      </c>
      <c r="U1422" s="57" t="str">
        <f>VLOOKUP(A1422,'Individual Data'!$K$5:$AC$5544,12,FALSE)</f>
        <v>LFSO</v>
      </c>
      <c r="V1422" s="14">
        <f>IFERROR(LOOKUP(H1422,{30,43,48,53,58,63,68,73,78,83,88,93,97},{42,47,52,57,62,67,72,77,82,87,92,99,100}),999)</f>
        <v>82</v>
      </c>
      <c r="X1422" s="57">
        <f>VLOOKUP(A1422,'Individual Data'!$K$5:$AC$5544,8,FALSE)</f>
        <v>4</v>
      </c>
      <c r="Y1422" s="57">
        <f>VLOOKUP(A1422,'Individual Data'!$K$5:$AC$5544,9,FALSE)</f>
        <v>2019</v>
      </c>
    </row>
    <row r="1423" spans="1:25" ht="15" customHeight="1" x14ac:dyDescent="0.25">
      <c r="A1423" s="197" t="s">
        <v>5434</v>
      </c>
      <c r="B1423" s="197" t="s">
        <v>20424</v>
      </c>
      <c r="C1423" s="198">
        <v>45243</v>
      </c>
      <c r="D1423" s="199">
        <v>5023</v>
      </c>
      <c r="E1423" s="197" t="s">
        <v>19595</v>
      </c>
      <c r="F1423" s="197" t="s">
        <v>19617</v>
      </c>
      <c r="G1423" s="197"/>
      <c r="H1423" s="197">
        <v>76</v>
      </c>
      <c r="I1423" s="197" t="s">
        <v>3085</v>
      </c>
      <c r="J1423" s="197" t="s">
        <v>19596</v>
      </c>
      <c r="K1423" s="228" t="s">
        <v>3196</v>
      </c>
      <c r="M1423" s="199">
        <v>70</v>
      </c>
      <c r="O1423" s="197" t="s">
        <v>20425</v>
      </c>
      <c r="Q1423" s="197" t="s">
        <v>3229</v>
      </c>
      <c r="S1423" s="57">
        <v>1</v>
      </c>
      <c r="T1423" s="197" t="s">
        <v>19598</v>
      </c>
      <c r="U1423" s="57" t="str">
        <f>VLOOKUP(A1423,'Individual Data'!$K$5:$AC$5544,12,FALSE)</f>
        <v>Unassigned</v>
      </c>
      <c r="V1423" s="14">
        <f>IFERROR(LOOKUP(H1423,{30,43,48,53,58,63,68,73,78,83,88,93,97},{42,47,52,57,62,67,72,77,82,87,92,99,100}),999)</f>
        <v>77</v>
      </c>
      <c r="X1423" s="57" t="str">
        <f>VLOOKUP(A1423,'Individual Data'!$K$5:$AC$5544,8,FALSE)</f>
        <v>NA</v>
      </c>
      <c r="Y1423" s="57" t="str">
        <f>VLOOKUP(A1423,'Individual Data'!$K$5:$AC$5544,9,FALSE)</f>
        <v>U</v>
      </c>
    </row>
    <row r="1424" spans="1:25" ht="15" customHeight="1" x14ac:dyDescent="0.25">
      <c r="A1424" s="197" t="s">
        <v>5437</v>
      </c>
      <c r="B1424" s="197" t="s">
        <v>20426</v>
      </c>
      <c r="C1424" s="198">
        <v>45230</v>
      </c>
      <c r="D1424" s="199">
        <v>279</v>
      </c>
      <c r="E1424" s="197" t="s">
        <v>19595</v>
      </c>
      <c r="F1424" s="197" t="s">
        <v>19617</v>
      </c>
      <c r="G1424" s="197"/>
      <c r="H1424" s="197">
        <v>93</v>
      </c>
      <c r="I1424" s="197" t="s">
        <v>3225</v>
      </c>
      <c r="J1424" s="197" t="s">
        <v>19596</v>
      </c>
      <c r="K1424" s="57" t="s">
        <v>3196</v>
      </c>
      <c r="M1424" s="199">
        <v>70</v>
      </c>
      <c r="O1424" s="197" t="s">
        <v>20427</v>
      </c>
      <c r="Q1424" s="197" t="s">
        <v>3229</v>
      </c>
      <c r="S1424" s="57">
        <v>1</v>
      </c>
      <c r="T1424" s="197" t="s">
        <v>19598</v>
      </c>
      <c r="U1424" s="57" t="str">
        <f>VLOOKUP(A1424,'Individual Data'!$K$5:$AC$5544,12,FALSE)</f>
        <v>Unassigned</v>
      </c>
      <c r="V1424" s="14">
        <f>IFERROR(LOOKUP(H1424,{30,43,48,53,58,63,68,73,78,83,88,93,97},{42,47,52,57,62,67,72,77,82,87,92,99,100}),999)</f>
        <v>99</v>
      </c>
      <c r="X1424" s="57" t="str">
        <f>VLOOKUP(A1424,'Individual Data'!$K$5:$AC$5544,8,FALSE)</f>
        <v>NA</v>
      </c>
      <c r="Y1424" s="57" t="str">
        <f>VLOOKUP(A1424,'Individual Data'!$K$5:$AC$5544,9,FALSE)</f>
        <v>U</v>
      </c>
    </row>
    <row r="1425" spans="1:25" ht="15" customHeight="1" x14ac:dyDescent="0.25">
      <c r="A1425" s="197" t="s">
        <v>5440</v>
      </c>
      <c r="B1425" s="197" t="s">
        <v>20428</v>
      </c>
      <c r="C1425" s="198">
        <v>45215</v>
      </c>
      <c r="D1425" s="199">
        <v>24605</v>
      </c>
      <c r="E1425" s="197" t="s">
        <v>19595</v>
      </c>
      <c r="F1425" s="197" t="s">
        <v>17699</v>
      </c>
      <c r="G1425" s="197"/>
      <c r="H1425" s="197">
        <v>82</v>
      </c>
      <c r="I1425" s="197" t="s">
        <v>3085</v>
      </c>
      <c r="J1425" s="197" t="s">
        <v>19596</v>
      </c>
      <c r="K1425" s="57" t="s">
        <v>3196</v>
      </c>
      <c r="M1425" s="199">
        <v>70</v>
      </c>
      <c r="O1425" s="197" t="s">
        <v>20429</v>
      </c>
      <c r="Q1425" s="197" t="s">
        <v>3229</v>
      </c>
      <c r="S1425" s="57">
        <v>1</v>
      </c>
      <c r="T1425" s="197" t="s">
        <v>19607</v>
      </c>
      <c r="U1425" s="57" t="str">
        <f>VLOOKUP(A1425,'Individual Data'!$K$5:$AC$5544,12,FALSE)</f>
        <v>LFSO</v>
      </c>
      <c r="V1425" s="14">
        <f>IFERROR(LOOKUP(H1425,{30,43,48,53,58,63,68,73,78,83,88,93,97},{42,47,52,57,62,67,72,77,82,87,92,99,100}),999)</f>
        <v>82</v>
      </c>
      <c r="X1425" s="57">
        <f>VLOOKUP(A1425,'Individual Data'!$K$5:$AC$5544,8,FALSE)</f>
        <v>5</v>
      </c>
      <c r="Y1425" s="57">
        <f>VLOOKUP(A1425,'Individual Data'!$K$5:$AC$5544,9,FALSE)</f>
        <v>2018</v>
      </c>
    </row>
    <row r="1426" spans="1:25" ht="15" customHeight="1" x14ac:dyDescent="0.25">
      <c r="A1426" s="197" t="s">
        <v>5444</v>
      </c>
      <c r="B1426" s="197" t="s">
        <v>20430</v>
      </c>
      <c r="C1426" s="198">
        <v>45230</v>
      </c>
      <c r="D1426" s="199">
        <v>3165</v>
      </c>
      <c r="E1426" s="197" t="s">
        <v>19595</v>
      </c>
      <c r="F1426" s="197" t="s">
        <v>19617</v>
      </c>
      <c r="G1426" s="197"/>
      <c r="H1426" s="197">
        <v>82</v>
      </c>
      <c r="I1426" s="197" t="s">
        <v>3085</v>
      </c>
      <c r="J1426" s="197" t="s">
        <v>19596</v>
      </c>
      <c r="K1426" s="57" t="s">
        <v>3196</v>
      </c>
      <c r="M1426" s="199">
        <v>70</v>
      </c>
      <c r="O1426" s="197" t="s">
        <v>20431</v>
      </c>
      <c r="Q1426" s="197" t="s">
        <v>3229</v>
      </c>
      <c r="S1426" s="57">
        <v>1</v>
      </c>
      <c r="T1426" s="197" t="s">
        <v>19598</v>
      </c>
      <c r="U1426" s="57" t="str">
        <f>VLOOKUP(A1426,'Individual Data'!$K$5:$AC$5544,12,FALSE)</f>
        <v>Unassigned</v>
      </c>
      <c r="V1426" s="14">
        <f>IFERROR(LOOKUP(H1426,{30,43,48,53,58,63,68,73,78,83,88,93,97},{42,47,52,57,62,67,72,77,82,87,92,99,100}),999)</f>
        <v>82</v>
      </c>
      <c r="X1426" s="57" t="str">
        <f>VLOOKUP(A1426,'Individual Data'!$K$5:$AC$5544,8,FALSE)</f>
        <v>NA</v>
      </c>
      <c r="Y1426" s="57" t="str">
        <f>VLOOKUP(A1426,'Individual Data'!$K$5:$AC$5544,9,FALSE)</f>
        <v>U</v>
      </c>
    </row>
    <row r="1427" spans="1:25" ht="15" customHeight="1" x14ac:dyDescent="0.25">
      <c r="A1427" s="197" t="s">
        <v>5452</v>
      </c>
      <c r="B1427" s="197" t="s">
        <v>20432</v>
      </c>
      <c r="C1427" s="198">
        <v>45230</v>
      </c>
      <c r="D1427" s="199">
        <v>346</v>
      </c>
      <c r="E1427" s="197" t="s">
        <v>19595</v>
      </c>
      <c r="F1427" s="197" t="s">
        <v>19617</v>
      </c>
      <c r="G1427" s="197"/>
      <c r="H1427" s="197">
        <v>89</v>
      </c>
      <c r="I1427" s="197" t="s">
        <v>3225</v>
      </c>
      <c r="J1427" s="197" t="s">
        <v>19596</v>
      </c>
      <c r="K1427" s="57" t="s">
        <v>3196</v>
      </c>
      <c r="M1427" s="199">
        <v>70</v>
      </c>
      <c r="O1427" s="197" t="s">
        <v>20433</v>
      </c>
      <c r="Q1427" s="197" t="s">
        <v>3229</v>
      </c>
      <c r="S1427" s="57">
        <v>1</v>
      </c>
      <c r="T1427" s="197" t="s">
        <v>19607</v>
      </c>
      <c r="U1427" s="57" t="str">
        <f>VLOOKUP(A1427,'Individual Data'!$K$5:$AC$5544,12,FALSE)</f>
        <v>LGA</v>
      </c>
      <c r="V1427" s="14">
        <f>IFERROR(LOOKUP(H1427,{30,43,48,53,58,63,68,73,78,83,88,93,97},{42,47,52,57,62,67,72,77,82,87,92,99,100}),999)</f>
        <v>92</v>
      </c>
      <c r="X1427" s="57">
        <f>VLOOKUP(A1427,'Individual Data'!$K$5:$AC$5544,8,FALSE)</f>
        <v>5</v>
      </c>
      <c r="Y1427" s="57">
        <f>VLOOKUP(A1427,'Individual Data'!$K$5:$AC$5544,9,FALSE)</f>
        <v>2018</v>
      </c>
    </row>
    <row r="1428" spans="1:25" ht="15" customHeight="1" x14ac:dyDescent="0.25">
      <c r="A1428" s="197" t="s">
        <v>5455</v>
      </c>
      <c r="B1428" s="197" t="s">
        <v>20434</v>
      </c>
      <c r="C1428" s="198">
        <v>45216</v>
      </c>
      <c r="D1428" s="199">
        <v>45</v>
      </c>
      <c r="E1428" s="197" t="s">
        <v>19595</v>
      </c>
      <c r="F1428" s="197" t="s">
        <v>19617</v>
      </c>
      <c r="G1428" s="197"/>
      <c r="H1428" s="197">
        <v>75</v>
      </c>
      <c r="I1428" s="197" t="s">
        <v>3225</v>
      </c>
      <c r="J1428" s="197" t="s">
        <v>19596</v>
      </c>
      <c r="K1428" s="57" t="s">
        <v>3196</v>
      </c>
      <c r="M1428" s="199">
        <v>70</v>
      </c>
      <c r="O1428" s="197" t="s">
        <v>20435</v>
      </c>
      <c r="Q1428" s="197" t="s">
        <v>3229</v>
      </c>
      <c r="S1428" s="57">
        <v>1</v>
      </c>
      <c r="T1428" s="197" t="s">
        <v>19598</v>
      </c>
      <c r="U1428" s="57" t="str">
        <f>VLOOKUP(A1428,'Individual Data'!$K$5:$AC$5544,12,FALSE)</f>
        <v>BCA1</v>
      </c>
      <c r="V1428" s="14">
        <f>IFERROR(LOOKUP(H1428,{30,43,48,53,58,63,68,73,78,83,88,93,97},{42,47,52,57,62,67,72,77,82,87,92,99,100}),999)</f>
        <v>77</v>
      </c>
      <c r="X1428" s="57">
        <f>VLOOKUP(A1428,'Individual Data'!$K$5:$AC$5544,8,FALSE)</f>
        <v>4</v>
      </c>
      <c r="Y1428" s="57">
        <f>VLOOKUP(A1428,'Individual Data'!$K$5:$AC$5544,9,FALSE)</f>
        <v>2019</v>
      </c>
    </row>
    <row r="1429" spans="1:25" ht="15" customHeight="1" x14ac:dyDescent="0.25">
      <c r="A1429" s="197" t="s">
        <v>5459</v>
      </c>
      <c r="B1429" s="197" t="s">
        <v>20436</v>
      </c>
      <c r="C1429" s="198">
        <v>45216</v>
      </c>
      <c r="D1429" s="199">
        <v>1013</v>
      </c>
      <c r="E1429" s="197" t="s">
        <v>19595</v>
      </c>
      <c r="F1429" s="197" t="s">
        <v>19617</v>
      </c>
      <c r="G1429" s="197"/>
      <c r="H1429" s="197">
        <v>79</v>
      </c>
      <c r="I1429" s="197" t="s">
        <v>3085</v>
      </c>
      <c r="J1429" s="197" t="s">
        <v>19596</v>
      </c>
      <c r="K1429" s="57" t="s">
        <v>3196</v>
      </c>
      <c r="M1429" s="199">
        <v>70</v>
      </c>
      <c r="O1429" s="197" t="s">
        <v>20437</v>
      </c>
      <c r="Q1429" s="197" t="s">
        <v>3229</v>
      </c>
      <c r="S1429" s="57">
        <v>1</v>
      </c>
      <c r="T1429" s="197" t="s">
        <v>3229</v>
      </c>
      <c r="U1429" s="57" t="str">
        <f>VLOOKUP(A1429,'Individual Data'!$K$5:$AC$5544,12,FALSE)</f>
        <v>BCA1</v>
      </c>
      <c r="V1429" s="14">
        <f>IFERROR(LOOKUP(H1429,{30,43,48,53,58,63,68,73,78,83,88,93,97},{42,47,52,57,62,67,72,77,82,87,92,99,100}),999)</f>
        <v>82</v>
      </c>
      <c r="X1429" s="57">
        <f>VLOOKUP(A1429,'Individual Data'!$K$5:$AC$5544,8,FALSE)</f>
        <v>4</v>
      </c>
      <c r="Y1429" s="57">
        <f>VLOOKUP(A1429,'Individual Data'!$K$5:$AC$5544,9,FALSE)</f>
        <v>2019</v>
      </c>
    </row>
    <row r="1430" spans="1:25" ht="15" customHeight="1" x14ac:dyDescent="0.25">
      <c r="A1430" s="197" t="s">
        <v>5463</v>
      </c>
      <c r="B1430" s="197" t="s">
        <v>20438</v>
      </c>
      <c r="C1430" s="198">
        <v>45223</v>
      </c>
      <c r="D1430" s="199">
        <v>75</v>
      </c>
      <c r="E1430" s="197" t="s">
        <v>19595</v>
      </c>
      <c r="F1430" s="197" t="s">
        <v>19617</v>
      </c>
      <c r="G1430" s="197"/>
      <c r="H1430" s="197">
        <v>83</v>
      </c>
      <c r="I1430" s="197" t="s">
        <v>3225</v>
      </c>
      <c r="J1430" s="197" t="s">
        <v>19596</v>
      </c>
      <c r="K1430" s="57" t="s">
        <v>3196</v>
      </c>
      <c r="M1430" s="199">
        <v>70</v>
      </c>
      <c r="O1430" s="197" t="s">
        <v>20439</v>
      </c>
      <c r="Q1430" s="197" t="s">
        <v>3229</v>
      </c>
      <c r="S1430" s="57">
        <v>1</v>
      </c>
      <c r="T1430" s="197" t="s">
        <v>19598</v>
      </c>
      <c r="U1430" s="57" t="str">
        <f>VLOOKUP(A1430,'Individual Data'!$K$5:$AC$5544,12,FALSE)</f>
        <v>CJA1</v>
      </c>
      <c r="V1430" s="14">
        <f>IFERROR(LOOKUP(H1430,{30,43,48,53,58,63,68,73,78,83,88,93,97},{42,47,52,57,62,67,72,77,82,87,92,99,100}),999)</f>
        <v>87</v>
      </c>
      <c r="X1430" s="57">
        <f>VLOOKUP(A1430,'Individual Data'!$K$5:$AC$5544,8,FALSE)</f>
        <v>4</v>
      </c>
      <c r="Y1430" s="57">
        <f>VLOOKUP(A1430,'Individual Data'!$K$5:$AC$5544,9,FALSE)</f>
        <v>2019</v>
      </c>
    </row>
    <row r="1431" spans="1:25" ht="15" customHeight="1" x14ac:dyDescent="0.25">
      <c r="A1431" s="197" t="s">
        <v>5467</v>
      </c>
      <c r="B1431" s="197" t="s">
        <v>20440</v>
      </c>
      <c r="C1431" s="198">
        <v>45216</v>
      </c>
      <c r="D1431" s="199">
        <v>1002</v>
      </c>
      <c r="E1431" s="197" t="s">
        <v>19595</v>
      </c>
      <c r="F1431" s="197" t="s">
        <v>19617</v>
      </c>
      <c r="G1431" s="197"/>
      <c r="H1431" s="197">
        <v>83</v>
      </c>
      <c r="I1431" s="197" t="s">
        <v>3085</v>
      </c>
      <c r="J1431" s="197" t="s">
        <v>19596</v>
      </c>
      <c r="K1431" s="57" t="s">
        <v>3196</v>
      </c>
      <c r="M1431" s="199">
        <v>70</v>
      </c>
      <c r="O1431" s="197" t="s">
        <v>20441</v>
      </c>
      <c r="Q1431" s="197" t="s">
        <v>3229</v>
      </c>
      <c r="S1431" s="57">
        <v>1</v>
      </c>
      <c r="T1431" s="197" t="s">
        <v>19598</v>
      </c>
      <c r="U1431" s="57" t="str">
        <f>VLOOKUP(A1431,'Individual Data'!$K$5:$AC$5544,12,FALSE)</f>
        <v>LFSO</v>
      </c>
      <c r="V1431" s="14">
        <f>IFERROR(LOOKUP(H1431,{30,43,48,53,58,63,68,73,78,83,88,93,97},{42,47,52,57,62,67,72,77,82,87,92,99,100}),999)</f>
        <v>87</v>
      </c>
      <c r="X1431" s="57">
        <f>VLOOKUP(A1431,'Individual Data'!$K$5:$AC$5544,8,FALSE)</f>
        <v>4</v>
      </c>
      <c r="Y1431" s="57">
        <f>VLOOKUP(A1431,'Individual Data'!$K$5:$AC$5544,9,FALSE)</f>
        <v>2019</v>
      </c>
    </row>
    <row r="1432" spans="1:25" ht="15" customHeight="1" x14ac:dyDescent="0.25">
      <c r="A1432" s="197" t="s">
        <v>5471</v>
      </c>
      <c r="B1432" s="197" t="s">
        <v>20442</v>
      </c>
      <c r="C1432" s="198">
        <v>45216</v>
      </c>
      <c r="D1432" s="199">
        <v>1061</v>
      </c>
      <c r="E1432" s="197" t="s">
        <v>19595</v>
      </c>
      <c r="F1432" s="197" t="s">
        <v>19617</v>
      </c>
      <c r="G1432" s="197"/>
      <c r="H1432" s="197">
        <v>81</v>
      </c>
      <c r="I1432" s="197" t="s">
        <v>3085</v>
      </c>
      <c r="J1432" s="197" t="s">
        <v>19596</v>
      </c>
      <c r="K1432" s="57" t="s">
        <v>3196</v>
      </c>
      <c r="M1432" s="199">
        <v>70</v>
      </c>
      <c r="O1432" s="197" t="s">
        <v>20443</v>
      </c>
      <c r="Q1432" s="197" t="s">
        <v>3229</v>
      </c>
      <c r="S1432" s="57">
        <v>1</v>
      </c>
      <c r="T1432" s="197" t="s">
        <v>19598</v>
      </c>
      <c r="U1432" s="57" t="str">
        <f>VLOOKUP(A1432,'Individual Data'!$K$5:$AC$5544,12,FALSE)</f>
        <v>Unassigned</v>
      </c>
      <c r="V1432" s="14">
        <f>IFERROR(LOOKUP(H1432,{30,43,48,53,58,63,68,73,78,83,88,93,97},{42,47,52,57,62,67,72,77,82,87,92,99,100}),999)</f>
        <v>82</v>
      </c>
      <c r="X1432" s="57" t="str">
        <f>VLOOKUP(A1432,'Individual Data'!$K$5:$AC$5544,8,FALSE)</f>
        <v>NA</v>
      </c>
      <c r="Y1432" s="57" t="str">
        <f>VLOOKUP(A1432,'Individual Data'!$K$5:$AC$5544,9,FALSE)</f>
        <v>U</v>
      </c>
    </row>
    <row r="1433" spans="1:25" ht="15" customHeight="1" x14ac:dyDescent="0.25">
      <c r="A1433" s="197" t="s">
        <v>5474</v>
      </c>
      <c r="B1433" s="197" t="s">
        <v>20444</v>
      </c>
      <c r="C1433" s="198">
        <v>45216</v>
      </c>
      <c r="D1433" s="199">
        <v>4</v>
      </c>
      <c r="E1433" s="197" t="s">
        <v>19595</v>
      </c>
      <c r="F1433" s="197" t="s">
        <v>19617</v>
      </c>
      <c r="G1433" s="197"/>
      <c r="H1433" s="197">
        <v>83</v>
      </c>
      <c r="I1433" s="197" t="s">
        <v>3225</v>
      </c>
      <c r="J1433" s="197" t="s">
        <v>19596</v>
      </c>
      <c r="K1433" s="57" t="s">
        <v>3196</v>
      </c>
      <c r="M1433" s="199">
        <v>70</v>
      </c>
      <c r="O1433" s="197" t="s">
        <v>20445</v>
      </c>
      <c r="Q1433" s="197" t="s">
        <v>3229</v>
      </c>
      <c r="S1433" s="57">
        <v>1</v>
      </c>
      <c r="T1433" s="197" t="s">
        <v>19598</v>
      </c>
      <c r="U1433" s="57" t="str">
        <f>VLOOKUP(A1433,'Individual Data'!$K$5:$AC$5544,12,FALSE)</f>
        <v>PLA1</v>
      </c>
      <c r="V1433" s="14">
        <f>IFERROR(LOOKUP(H1433,{30,43,48,53,58,63,68,73,78,83,88,93,97},{42,47,52,57,62,67,72,77,82,87,92,99,100}),999)</f>
        <v>87</v>
      </c>
      <c r="X1433" s="57">
        <f>VLOOKUP(A1433,'Individual Data'!$K$5:$AC$5544,8,FALSE)</f>
        <v>4</v>
      </c>
      <c r="Y1433" s="57">
        <f>VLOOKUP(A1433,'Individual Data'!$K$5:$AC$5544,9,FALSE)</f>
        <v>2019</v>
      </c>
    </row>
    <row r="1434" spans="1:25" ht="15" customHeight="1" x14ac:dyDescent="0.25">
      <c r="A1434" s="197" t="s">
        <v>5477</v>
      </c>
      <c r="B1434" s="197" t="s">
        <v>20446</v>
      </c>
      <c r="C1434" s="198">
        <v>45243</v>
      </c>
      <c r="D1434" s="199">
        <v>624</v>
      </c>
      <c r="E1434" s="197" t="s">
        <v>19595</v>
      </c>
      <c r="F1434" s="197" t="s">
        <v>19617</v>
      </c>
      <c r="G1434" s="197"/>
      <c r="H1434" s="197">
        <v>75</v>
      </c>
      <c r="I1434" s="197" t="s">
        <v>3225</v>
      </c>
      <c r="J1434" s="197" t="s">
        <v>19596</v>
      </c>
      <c r="K1434" s="57" t="s">
        <v>3196</v>
      </c>
      <c r="M1434" s="199">
        <v>70</v>
      </c>
      <c r="O1434" s="197" t="s">
        <v>20447</v>
      </c>
      <c r="Q1434" s="197" t="s">
        <v>3229</v>
      </c>
      <c r="S1434" s="57">
        <v>1</v>
      </c>
      <c r="T1434" s="197" t="s">
        <v>19598</v>
      </c>
      <c r="U1434" s="57" t="str">
        <f>VLOOKUP(A1434,'Individual Data'!$K$5:$AC$5544,12,FALSE)</f>
        <v>Unassigned</v>
      </c>
      <c r="V1434" s="14">
        <f>IFERROR(LOOKUP(H1434,{30,43,48,53,58,63,68,73,78,83,88,93,97},{42,47,52,57,62,67,72,77,82,87,92,99,100}),999)</f>
        <v>77</v>
      </c>
      <c r="X1434" s="57" t="str">
        <f>VLOOKUP(A1434,'Individual Data'!$K$5:$AC$5544,8,FALSE)</f>
        <v>NA</v>
      </c>
      <c r="Y1434" s="57" t="str">
        <f>VLOOKUP(A1434,'Individual Data'!$K$5:$AC$5544,9,FALSE)</f>
        <v>U</v>
      </c>
    </row>
    <row r="1435" spans="1:25" ht="15" customHeight="1" x14ac:dyDescent="0.25">
      <c r="A1435" s="197" t="s">
        <v>5480</v>
      </c>
      <c r="B1435" s="197" t="s">
        <v>20448</v>
      </c>
      <c r="C1435" s="198">
        <v>45230</v>
      </c>
      <c r="D1435" s="199">
        <v>3101</v>
      </c>
      <c r="E1435" s="197" t="s">
        <v>19595</v>
      </c>
      <c r="F1435" s="197" t="s">
        <v>19617</v>
      </c>
      <c r="G1435" s="197"/>
      <c r="H1435" s="197">
        <v>85</v>
      </c>
      <c r="I1435" s="197" t="s">
        <v>3085</v>
      </c>
      <c r="J1435" s="197" t="s">
        <v>17688</v>
      </c>
      <c r="K1435" s="229" t="s">
        <v>3228</v>
      </c>
      <c r="M1435" s="199">
        <v>70</v>
      </c>
      <c r="O1435" s="197" t="s">
        <v>19601</v>
      </c>
      <c r="Q1435" s="197" t="s">
        <v>3229</v>
      </c>
      <c r="S1435" s="57">
        <v>1</v>
      </c>
      <c r="T1435" s="197" t="s">
        <v>3229</v>
      </c>
      <c r="U1435" s="57" t="str">
        <f>VLOOKUP(A1435,'Individual Data'!$K$5:$AC$5544,12,FALSE)</f>
        <v>CJA1</v>
      </c>
      <c r="V1435" s="14">
        <f>IFERROR(LOOKUP(H1435,{30,43,48,53,58,63,68,73,78,83,88,93,97},{42,47,52,57,62,67,72,77,82,87,92,99,100}),999)</f>
        <v>87</v>
      </c>
      <c r="X1435" s="57">
        <f>VLOOKUP(A1435,'Individual Data'!$K$5:$AC$5544,8,FALSE)</f>
        <v>4</v>
      </c>
      <c r="Y1435" s="57">
        <f>VLOOKUP(A1435,'Individual Data'!$K$5:$AC$5544,9,FALSE)</f>
        <v>2019</v>
      </c>
    </row>
    <row r="1436" spans="1:25" ht="15" customHeight="1" x14ac:dyDescent="0.25">
      <c r="A1436" s="197" t="s">
        <v>5483</v>
      </c>
      <c r="B1436" s="197" t="s">
        <v>20449</v>
      </c>
      <c r="C1436" s="198">
        <v>45230</v>
      </c>
      <c r="D1436" s="199">
        <v>3028</v>
      </c>
      <c r="E1436" s="197" t="s">
        <v>19595</v>
      </c>
      <c r="F1436" s="197" t="s">
        <v>19617</v>
      </c>
      <c r="G1436" s="197"/>
      <c r="H1436" s="197">
        <v>78</v>
      </c>
      <c r="I1436" s="197" t="s">
        <v>3085</v>
      </c>
      <c r="J1436" s="197" t="s">
        <v>19596</v>
      </c>
      <c r="K1436" s="228" t="s">
        <v>3196</v>
      </c>
      <c r="M1436" s="199">
        <v>70</v>
      </c>
      <c r="O1436" s="197" t="s">
        <v>20450</v>
      </c>
      <c r="Q1436" s="197" t="s">
        <v>3229</v>
      </c>
      <c r="S1436" s="57">
        <v>1</v>
      </c>
      <c r="T1436" s="197" t="s">
        <v>3229</v>
      </c>
      <c r="U1436" s="57" t="str">
        <f>VLOOKUP(A1436,'Individual Data'!$K$5:$AC$5544,12,FALSE)</f>
        <v>NG</v>
      </c>
      <c r="V1436" s="14">
        <f>IFERROR(LOOKUP(H1436,{30,43,48,53,58,63,68,73,78,83,88,93,97},{42,47,52,57,62,67,72,77,82,87,92,99,100}),999)</f>
        <v>82</v>
      </c>
      <c r="X1436" s="57" t="str">
        <f>VLOOKUP(A1436,'Individual Data'!$K$5:$AC$5544,8,FALSE)</f>
        <v>NA</v>
      </c>
      <c r="Y1436" s="57" t="str">
        <f>VLOOKUP(A1436,'Individual Data'!$K$5:$AC$5544,9,FALSE)</f>
        <v>U</v>
      </c>
    </row>
    <row r="1437" spans="1:25" ht="15" customHeight="1" x14ac:dyDescent="0.25">
      <c r="A1437" s="197" t="s">
        <v>5486</v>
      </c>
      <c r="B1437" s="197" t="s">
        <v>20451</v>
      </c>
      <c r="C1437" s="198">
        <v>45223</v>
      </c>
      <c r="D1437" s="199">
        <v>2122</v>
      </c>
      <c r="E1437" s="197" t="s">
        <v>19595</v>
      </c>
      <c r="F1437" s="197" t="s">
        <v>19617</v>
      </c>
      <c r="G1437" s="197"/>
      <c r="H1437" s="197">
        <v>85</v>
      </c>
      <c r="I1437" s="197" t="s">
        <v>3085</v>
      </c>
      <c r="J1437" s="197" t="s">
        <v>17688</v>
      </c>
      <c r="K1437" s="229" t="s">
        <v>3228</v>
      </c>
      <c r="M1437" s="199">
        <v>70</v>
      </c>
      <c r="O1437" s="197" t="s">
        <v>19601</v>
      </c>
      <c r="Q1437" s="197" t="s">
        <v>3229</v>
      </c>
      <c r="S1437" s="57">
        <v>1</v>
      </c>
      <c r="T1437" s="197" t="s">
        <v>3229</v>
      </c>
      <c r="U1437" s="57" t="str">
        <f>VLOOKUP(A1437,'Individual Data'!$K$5:$AC$5544,12,FALSE)</f>
        <v>LFSO</v>
      </c>
      <c r="V1437" s="14">
        <f>IFERROR(LOOKUP(H1437,{30,43,48,53,58,63,68,73,78,83,88,93,97},{42,47,52,57,62,67,72,77,82,87,92,99,100}),999)</f>
        <v>87</v>
      </c>
      <c r="X1437" s="57">
        <f>VLOOKUP(A1437,'Individual Data'!$K$5:$AC$5544,8,FALSE)</f>
        <v>4</v>
      </c>
      <c r="Y1437" s="57">
        <f>VLOOKUP(A1437,'Individual Data'!$K$5:$AC$5544,9,FALSE)</f>
        <v>2019</v>
      </c>
    </row>
    <row r="1438" spans="1:25" ht="15" customHeight="1" x14ac:dyDescent="0.25">
      <c r="A1438" s="197" t="s">
        <v>5490</v>
      </c>
      <c r="B1438" s="197" t="s">
        <v>20452</v>
      </c>
      <c r="C1438" s="198">
        <v>45216</v>
      </c>
      <c r="D1438" s="199">
        <v>1049</v>
      </c>
      <c r="E1438" s="197" t="s">
        <v>19595</v>
      </c>
      <c r="F1438" s="197" t="s">
        <v>19617</v>
      </c>
      <c r="G1438" s="197"/>
      <c r="H1438" s="197">
        <v>77</v>
      </c>
      <c r="I1438" s="197" t="s">
        <v>3085</v>
      </c>
      <c r="J1438" s="197" t="s">
        <v>19596</v>
      </c>
      <c r="K1438" s="228" t="s">
        <v>3196</v>
      </c>
      <c r="M1438" s="199">
        <v>70</v>
      </c>
      <c r="O1438" s="197" t="s">
        <v>20453</v>
      </c>
      <c r="Q1438" s="197" t="s">
        <v>3229</v>
      </c>
      <c r="S1438" s="57">
        <v>1</v>
      </c>
      <c r="T1438" s="197" t="s">
        <v>19598</v>
      </c>
      <c r="U1438" s="57" t="str">
        <f>VLOOKUP(A1438,'Individual Data'!$K$5:$AC$5544,12,FALSE)</f>
        <v>Unassigned</v>
      </c>
      <c r="V1438" s="14">
        <f>IFERROR(LOOKUP(H1438,{30,43,48,53,58,63,68,73,78,83,88,93,97},{42,47,52,57,62,67,72,77,82,87,92,99,100}),999)</f>
        <v>77</v>
      </c>
      <c r="X1438" s="57" t="str">
        <f>VLOOKUP(A1438,'Individual Data'!$K$5:$AC$5544,8,FALSE)</f>
        <v>NA</v>
      </c>
      <c r="Y1438" s="57" t="str">
        <f>VLOOKUP(A1438,'Individual Data'!$K$5:$AC$5544,9,FALSE)</f>
        <v>U</v>
      </c>
    </row>
    <row r="1439" spans="1:25" ht="15" customHeight="1" x14ac:dyDescent="0.25">
      <c r="A1439" s="197" t="s">
        <v>5494</v>
      </c>
      <c r="B1439" s="197" t="s">
        <v>20454</v>
      </c>
      <c r="C1439" s="198">
        <v>45230</v>
      </c>
      <c r="D1439" s="199">
        <v>248</v>
      </c>
      <c r="E1439" s="197" t="s">
        <v>19595</v>
      </c>
      <c r="F1439" s="197" t="s">
        <v>19617</v>
      </c>
      <c r="G1439" s="197"/>
      <c r="H1439" s="197">
        <v>76.5</v>
      </c>
      <c r="I1439" s="197" t="s">
        <v>3225</v>
      </c>
      <c r="J1439" s="197" t="s">
        <v>19596</v>
      </c>
      <c r="K1439" s="57" t="s">
        <v>3196</v>
      </c>
      <c r="M1439" s="199">
        <v>70</v>
      </c>
      <c r="O1439" s="197" t="s">
        <v>20455</v>
      </c>
      <c r="Q1439" s="197" t="s">
        <v>3229</v>
      </c>
      <c r="S1439" s="57">
        <v>1</v>
      </c>
      <c r="T1439" s="197" t="s">
        <v>19598</v>
      </c>
      <c r="U1439" s="57" t="str">
        <f>VLOOKUP(A1439,'Individual Data'!$K$5:$AC$5544,12,FALSE)</f>
        <v>NG</v>
      </c>
      <c r="V1439" s="14">
        <f>IFERROR(LOOKUP(H1439,{30,43,48,53,58,63,68,73,78,83,88,93,97},{42,47,52,57,62,67,72,77,82,87,92,99,100}),999)</f>
        <v>77</v>
      </c>
      <c r="X1439" s="57" t="str">
        <f>VLOOKUP(A1439,'Individual Data'!$K$5:$AC$5544,8,FALSE)</f>
        <v>NA</v>
      </c>
      <c r="Y1439" s="57" t="str">
        <f>VLOOKUP(A1439,'Individual Data'!$K$5:$AC$5544,9,FALSE)</f>
        <v>U</v>
      </c>
    </row>
    <row r="1440" spans="1:25" ht="15" customHeight="1" x14ac:dyDescent="0.25">
      <c r="A1440" s="197" t="s">
        <v>5497</v>
      </c>
      <c r="B1440" s="197" t="s">
        <v>20456</v>
      </c>
      <c r="C1440" s="198">
        <v>45230</v>
      </c>
      <c r="D1440" s="199">
        <v>3205</v>
      </c>
      <c r="E1440" s="197" t="s">
        <v>19595</v>
      </c>
      <c r="F1440" s="197" t="s">
        <v>19617</v>
      </c>
      <c r="G1440" s="197"/>
      <c r="H1440" s="197">
        <v>78</v>
      </c>
      <c r="I1440" s="197" t="s">
        <v>3085</v>
      </c>
      <c r="J1440" s="197" t="s">
        <v>19596</v>
      </c>
      <c r="K1440" s="57" t="s">
        <v>3196</v>
      </c>
      <c r="M1440" s="199">
        <v>70</v>
      </c>
      <c r="O1440" s="197" t="s">
        <v>20457</v>
      </c>
      <c r="Q1440" s="197" t="s">
        <v>3229</v>
      </c>
      <c r="S1440" s="57">
        <v>1</v>
      </c>
      <c r="T1440" s="197" t="s">
        <v>3229</v>
      </c>
      <c r="U1440" s="57" t="str">
        <f>VLOOKUP(A1440,'Individual Data'!$K$5:$AC$5544,12,FALSE)</f>
        <v>BCA1</v>
      </c>
      <c r="V1440" s="14">
        <f>IFERROR(LOOKUP(H1440,{30,43,48,53,58,63,68,73,78,83,88,93,97},{42,47,52,57,62,67,72,77,82,87,92,99,100}),999)</f>
        <v>82</v>
      </c>
      <c r="X1440" s="57">
        <f>VLOOKUP(A1440,'Individual Data'!$K$5:$AC$5544,8,FALSE)</f>
        <v>4</v>
      </c>
      <c r="Y1440" s="57">
        <f>VLOOKUP(A1440,'Individual Data'!$K$5:$AC$5544,9,FALSE)</f>
        <v>2019</v>
      </c>
    </row>
    <row r="1441" spans="1:25" ht="15" customHeight="1" x14ac:dyDescent="0.25">
      <c r="A1441" s="197" t="s">
        <v>5500</v>
      </c>
      <c r="B1441" s="197" t="s">
        <v>20458</v>
      </c>
      <c r="C1441" s="198">
        <v>45223</v>
      </c>
      <c r="D1441" s="199">
        <v>125</v>
      </c>
      <c r="E1441" s="197" t="s">
        <v>19595</v>
      </c>
      <c r="F1441" s="197" t="s">
        <v>19617</v>
      </c>
      <c r="G1441" s="197"/>
      <c r="H1441" s="197">
        <v>94</v>
      </c>
      <c r="I1441" s="197" t="s">
        <v>3225</v>
      </c>
      <c r="J1441" s="197" t="s">
        <v>19596</v>
      </c>
      <c r="K1441" s="57" t="s">
        <v>3196</v>
      </c>
      <c r="M1441" s="199">
        <v>70</v>
      </c>
      <c r="O1441" s="197" t="s">
        <v>20459</v>
      </c>
      <c r="Q1441" s="197" t="s">
        <v>3229</v>
      </c>
      <c r="S1441" s="57">
        <v>1</v>
      </c>
      <c r="T1441" s="197" t="s">
        <v>3229</v>
      </c>
      <c r="U1441" s="57" t="str">
        <f>VLOOKUP(A1441,'Individual Data'!$K$5:$AC$5544,12,FALSE)</f>
        <v>BCA1</v>
      </c>
      <c r="V1441" s="14">
        <f>IFERROR(LOOKUP(H1441,{30,43,48,53,58,63,68,73,78,83,88,93,97},{42,47,52,57,62,67,72,77,82,87,92,99,100}),999)</f>
        <v>99</v>
      </c>
      <c r="X1441" s="57">
        <f>VLOOKUP(A1441,'Individual Data'!$K$5:$AC$5544,8,FALSE)</f>
        <v>4</v>
      </c>
      <c r="Y1441" s="57">
        <f>VLOOKUP(A1441,'Individual Data'!$K$5:$AC$5544,9,FALSE)</f>
        <v>2019</v>
      </c>
    </row>
    <row r="1442" spans="1:25" ht="15" customHeight="1" x14ac:dyDescent="0.25">
      <c r="A1442" s="197" t="s">
        <v>5503</v>
      </c>
      <c r="B1442" s="197" t="s">
        <v>20460</v>
      </c>
      <c r="C1442" s="198">
        <v>45216</v>
      </c>
      <c r="D1442" s="199">
        <v>1032</v>
      </c>
      <c r="E1442" s="197" t="s">
        <v>19595</v>
      </c>
      <c r="F1442" s="197" t="s">
        <v>19617</v>
      </c>
      <c r="G1442" s="197"/>
      <c r="H1442" s="197">
        <v>86</v>
      </c>
      <c r="I1442" s="197" t="s">
        <v>3085</v>
      </c>
      <c r="J1442" s="197" t="s">
        <v>19596</v>
      </c>
      <c r="K1442" s="57" t="s">
        <v>3196</v>
      </c>
      <c r="M1442" s="199">
        <v>70</v>
      </c>
      <c r="O1442" s="197" t="s">
        <v>20461</v>
      </c>
      <c r="Q1442" s="197" t="s">
        <v>3229</v>
      </c>
      <c r="S1442" s="57">
        <v>1</v>
      </c>
      <c r="T1442" s="197" t="s">
        <v>19598</v>
      </c>
      <c r="U1442" s="57" t="str">
        <f>VLOOKUP(A1442,'Individual Data'!$K$5:$AC$5544,12,FALSE)</f>
        <v>PLA1</v>
      </c>
      <c r="V1442" s="14">
        <f>IFERROR(LOOKUP(H1442,{30,43,48,53,58,63,68,73,78,83,88,93,97},{42,47,52,57,62,67,72,77,82,87,92,99,100}),999)</f>
        <v>87</v>
      </c>
      <c r="X1442" s="57">
        <f>VLOOKUP(A1442,'Individual Data'!$K$5:$AC$5544,8,FALSE)</f>
        <v>4</v>
      </c>
      <c r="Y1442" s="57">
        <f>VLOOKUP(A1442,'Individual Data'!$K$5:$AC$5544,9,FALSE)</f>
        <v>2019</v>
      </c>
    </row>
    <row r="1443" spans="1:25" ht="15" customHeight="1" x14ac:dyDescent="0.25">
      <c r="A1443" s="197" t="s">
        <v>5506</v>
      </c>
      <c r="B1443" s="197" t="s">
        <v>20462</v>
      </c>
      <c r="C1443" s="198">
        <v>45223</v>
      </c>
      <c r="D1443" s="199">
        <v>127</v>
      </c>
      <c r="E1443" s="197" t="s">
        <v>19595</v>
      </c>
      <c r="F1443" s="197" t="s">
        <v>19617</v>
      </c>
      <c r="G1443" s="197"/>
      <c r="H1443" s="197">
        <v>85</v>
      </c>
      <c r="I1443" s="197" t="s">
        <v>3225</v>
      </c>
      <c r="J1443" s="197" t="s">
        <v>19596</v>
      </c>
      <c r="K1443" s="57" t="s">
        <v>3196</v>
      </c>
      <c r="M1443" s="199">
        <v>70</v>
      </c>
      <c r="O1443" s="197" t="s">
        <v>20463</v>
      </c>
      <c r="Q1443" s="197" t="s">
        <v>3229</v>
      </c>
      <c r="S1443" s="57">
        <v>1</v>
      </c>
      <c r="T1443" s="197" t="s">
        <v>19598</v>
      </c>
      <c r="U1443" s="57" t="str">
        <f>VLOOKUP(A1443,'Individual Data'!$K$5:$AC$5544,12,FALSE)</f>
        <v>CJA1</v>
      </c>
      <c r="V1443" s="14">
        <f>IFERROR(LOOKUP(H1443,{30,43,48,53,58,63,68,73,78,83,88,93,97},{42,47,52,57,62,67,72,77,82,87,92,99,100}),999)</f>
        <v>87</v>
      </c>
      <c r="X1443" s="57">
        <f>VLOOKUP(A1443,'Individual Data'!$K$5:$AC$5544,8,FALSE)</f>
        <v>4</v>
      </c>
      <c r="Y1443" s="57">
        <f>VLOOKUP(A1443,'Individual Data'!$K$5:$AC$5544,9,FALSE)</f>
        <v>2019</v>
      </c>
    </row>
    <row r="1444" spans="1:25" ht="15" customHeight="1" x14ac:dyDescent="0.25">
      <c r="A1444" s="197" t="s">
        <v>5509</v>
      </c>
      <c r="B1444" s="197" t="s">
        <v>20464</v>
      </c>
      <c r="C1444" s="198">
        <v>45223</v>
      </c>
      <c r="D1444" s="199">
        <v>135</v>
      </c>
      <c r="E1444" s="197" t="s">
        <v>19595</v>
      </c>
      <c r="F1444" s="197" t="s">
        <v>19617</v>
      </c>
      <c r="G1444" s="197"/>
      <c r="H1444" s="197">
        <v>89</v>
      </c>
      <c r="I1444" s="197" t="s">
        <v>3225</v>
      </c>
      <c r="J1444" s="197" t="s">
        <v>19596</v>
      </c>
      <c r="K1444" s="57" t="s">
        <v>3196</v>
      </c>
      <c r="M1444" s="199">
        <v>70</v>
      </c>
      <c r="O1444" s="197" t="s">
        <v>20465</v>
      </c>
      <c r="Q1444" s="197" t="s">
        <v>3229</v>
      </c>
      <c r="S1444" s="57">
        <v>1</v>
      </c>
      <c r="T1444" s="197" t="s">
        <v>19598</v>
      </c>
      <c r="U1444" s="57" t="str">
        <f>VLOOKUP(A1444,'Individual Data'!$K$5:$AC$5544,12,FALSE)</f>
        <v>CJA1</v>
      </c>
      <c r="V1444" s="14">
        <f>IFERROR(LOOKUP(H1444,{30,43,48,53,58,63,68,73,78,83,88,93,97},{42,47,52,57,62,67,72,77,82,87,92,99,100}),999)</f>
        <v>92</v>
      </c>
      <c r="X1444" s="57">
        <f>VLOOKUP(A1444,'Individual Data'!$K$5:$AC$5544,8,FALSE)</f>
        <v>4</v>
      </c>
      <c r="Y1444" s="57">
        <f>VLOOKUP(A1444,'Individual Data'!$K$5:$AC$5544,9,FALSE)</f>
        <v>2019</v>
      </c>
    </row>
    <row r="1445" spans="1:25" ht="15" customHeight="1" x14ac:dyDescent="0.25">
      <c r="A1445" s="197" t="s">
        <v>5512</v>
      </c>
      <c r="B1445" s="197" t="s">
        <v>20466</v>
      </c>
      <c r="C1445" s="198">
        <v>45216</v>
      </c>
      <c r="D1445" s="199">
        <v>1007</v>
      </c>
      <c r="E1445" s="197" t="s">
        <v>19595</v>
      </c>
      <c r="F1445" s="197" t="s">
        <v>19617</v>
      </c>
      <c r="G1445" s="197"/>
      <c r="H1445" s="197">
        <v>82</v>
      </c>
      <c r="I1445" s="197" t="s">
        <v>3085</v>
      </c>
      <c r="J1445" s="197" t="s">
        <v>19596</v>
      </c>
      <c r="K1445" s="57" t="s">
        <v>3196</v>
      </c>
      <c r="M1445" s="199">
        <v>70</v>
      </c>
      <c r="O1445" s="197" t="s">
        <v>20467</v>
      </c>
      <c r="Q1445" s="197" t="s">
        <v>3229</v>
      </c>
      <c r="S1445" s="57">
        <v>1</v>
      </c>
      <c r="T1445" s="197" t="s">
        <v>19598</v>
      </c>
      <c r="U1445" s="57" t="str">
        <f>VLOOKUP(A1445,'Individual Data'!$K$5:$AC$5544,12,FALSE)</f>
        <v>PLA1</v>
      </c>
      <c r="V1445" s="14">
        <f>IFERROR(LOOKUP(H1445,{30,43,48,53,58,63,68,73,78,83,88,93,97},{42,47,52,57,62,67,72,77,82,87,92,99,100}),999)</f>
        <v>82</v>
      </c>
      <c r="X1445" s="57">
        <f>VLOOKUP(A1445,'Individual Data'!$K$5:$AC$5544,8,FALSE)</f>
        <v>4</v>
      </c>
      <c r="Y1445" s="57">
        <f>VLOOKUP(A1445,'Individual Data'!$K$5:$AC$5544,9,FALSE)</f>
        <v>2019</v>
      </c>
    </row>
    <row r="1446" spans="1:25" ht="15" customHeight="1" x14ac:dyDescent="0.25">
      <c r="A1446" s="197" t="s">
        <v>5518</v>
      </c>
      <c r="B1446" s="197" t="s">
        <v>20468</v>
      </c>
      <c r="C1446" s="198">
        <v>45230</v>
      </c>
      <c r="D1446" s="199">
        <v>304</v>
      </c>
      <c r="E1446" s="197" t="s">
        <v>19595</v>
      </c>
      <c r="F1446" s="197" t="s">
        <v>19617</v>
      </c>
      <c r="G1446" s="197"/>
      <c r="H1446" s="197">
        <v>82</v>
      </c>
      <c r="I1446" s="197" t="s">
        <v>3225</v>
      </c>
      <c r="J1446" s="197" t="s">
        <v>19596</v>
      </c>
      <c r="K1446" s="57" t="s">
        <v>3196</v>
      </c>
      <c r="M1446" s="199">
        <v>70</v>
      </c>
      <c r="O1446" s="197" t="s">
        <v>20469</v>
      </c>
      <c r="Q1446" s="197" t="s">
        <v>3229</v>
      </c>
      <c r="S1446" s="57">
        <v>1</v>
      </c>
      <c r="T1446" s="197" t="s">
        <v>19598</v>
      </c>
      <c r="U1446" s="57" t="str">
        <f>VLOOKUP(A1446,'Individual Data'!$K$5:$AC$5544,12,FALSE)</f>
        <v>CJA1</v>
      </c>
      <c r="V1446" s="14">
        <f>IFERROR(LOOKUP(H1446,{30,43,48,53,58,63,68,73,78,83,88,93,97},{42,47,52,57,62,67,72,77,82,87,92,99,100}),999)</f>
        <v>82</v>
      </c>
      <c r="X1446" s="57">
        <f>VLOOKUP(A1446,'Individual Data'!$K$5:$AC$5544,8,FALSE)</f>
        <v>4</v>
      </c>
      <c r="Y1446" s="57">
        <f>VLOOKUP(A1446,'Individual Data'!$K$5:$AC$5544,9,FALSE)</f>
        <v>2019</v>
      </c>
    </row>
    <row r="1447" spans="1:25" ht="15" customHeight="1" x14ac:dyDescent="0.25">
      <c r="A1447" s="197" t="s">
        <v>5521</v>
      </c>
      <c r="B1447" s="197" t="s">
        <v>20470</v>
      </c>
      <c r="C1447" s="198">
        <v>45189</v>
      </c>
      <c r="D1447" s="199">
        <v>24548</v>
      </c>
      <c r="E1447" s="197" t="s">
        <v>19595</v>
      </c>
      <c r="F1447" s="197" t="s">
        <v>17699</v>
      </c>
      <c r="G1447" s="197"/>
      <c r="H1447" s="197">
        <v>79</v>
      </c>
      <c r="I1447" s="197" t="s">
        <v>3085</v>
      </c>
      <c r="J1447" s="197" t="s">
        <v>19596</v>
      </c>
      <c r="K1447" s="57" t="s">
        <v>3196</v>
      </c>
      <c r="M1447" s="199">
        <v>70</v>
      </c>
      <c r="O1447" s="197" t="s">
        <v>20471</v>
      </c>
      <c r="Q1447" s="197" t="s">
        <v>3229</v>
      </c>
      <c r="S1447" s="57">
        <v>1</v>
      </c>
      <c r="T1447" s="197" t="s">
        <v>19598</v>
      </c>
      <c r="U1447" s="57" t="str">
        <f>VLOOKUP(A1447,'Individual Data'!$K$5:$AC$5544,12,FALSE)</f>
        <v>LFSO</v>
      </c>
      <c r="V1447" s="14">
        <f>IFERROR(LOOKUP(H1447,{30,43,48,53,58,63,68,73,78,83,88,93,97},{42,47,52,57,62,67,72,77,82,87,92,99,100}),999)</f>
        <v>82</v>
      </c>
      <c r="X1447" s="57">
        <f>VLOOKUP(A1447,'Individual Data'!$K$5:$AC$5544,8,FALSE)</f>
        <v>4</v>
      </c>
      <c r="Y1447" s="57">
        <f>VLOOKUP(A1447,'Individual Data'!$K$5:$AC$5544,9,FALSE)</f>
        <v>2019</v>
      </c>
    </row>
    <row r="1448" spans="1:25" ht="15" customHeight="1" x14ac:dyDescent="0.25">
      <c r="A1448" s="197" t="s">
        <v>5524</v>
      </c>
      <c r="B1448" s="197" t="s">
        <v>20472</v>
      </c>
      <c r="C1448" s="198">
        <v>45230</v>
      </c>
      <c r="D1448" s="199">
        <v>3156</v>
      </c>
      <c r="E1448" s="197" t="s">
        <v>19595</v>
      </c>
      <c r="F1448" s="197" t="s">
        <v>19617</v>
      </c>
      <c r="G1448" s="197"/>
      <c r="H1448" s="197">
        <v>78</v>
      </c>
      <c r="I1448" s="197" t="s">
        <v>3085</v>
      </c>
      <c r="J1448" s="197" t="s">
        <v>19596</v>
      </c>
      <c r="K1448" s="57" t="s">
        <v>3196</v>
      </c>
      <c r="M1448" s="199">
        <v>70</v>
      </c>
      <c r="O1448" s="197" t="s">
        <v>20473</v>
      </c>
      <c r="Q1448" s="197" t="s">
        <v>3229</v>
      </c>
      <c r="S1448" s="57">
        <v>1</v>
      </c>
      <c r="T1448" s="197" t="s">
        <v>3229</v>
      </c>
      <c r="U1448" s="57" t="str">
        <f>VLOOKUP(A1448,'Individual Data'!$K$5:$AC$5544,12,FALSE)</f>
        <v>LFSO</v>
      </c>
      <c r="V1448" s="14">
        <f>IFERROR(LOOKUP(H1448,{30,43,48,53,58,63,68,73,78,83,88,93,97},{42,47,52,57,62,67,72,77,82,87,92,99,100}),999)</f>
        <v>82</v>
      </c>
      <c r="X1448" s="57">
        <f>VLOOKUP(A1448,'Individual Data'!$K$5:$AC$5544,8,FALSE)</f>
        <v>4</v>
      </c>
      <c r="Y1448" s="57">
        <f>VLOOKUP(A1448,'Individual Data'!$K$5:$AC$5544,9,FALSE)</f>
        <v>2019</v>
      </c>
    </row>
    <row r="1449" spans="1:25" ht="15" customHeight="1" x14ac:dyDescent="0.25">
      <c r="A1449" s="197" t="s">
        <v>5529</v>
      </c>
      <c r="B1449" s="197" t="s">
        <v>20474</v>
      </c>
      <c r="C1449" s="198">
        <v>45187</v>
      </c>
      <c r="D1449" s="199">
        <v>24539</v>
      </c>
      <c r="E1449" s="197" t="s">
        <v>19595</v>
      </c>
      <c r="F1449" s="197" t="s">
        <v>17699</v>
      </c>
      <c r="G1449" s="197"/>
      <c r="H1449" s="197">
        <v>84</v>
      </c>
      <c r="I1449" s="197" t="s">
        <v>3085</v>
      </c>
      <c r="J1449" s="197" t="s">
        <v>19596</v>
      </c>
      <c r="K1449" s="57" t="s">
        <v>3196</v>
      </c>
      <c r="M1449" s="199">
        <v>70</v>
      </c>
      <c r="O1449" s="197" t="s">
        <v>20475</v>
      </c>
      <c r="Q1449" s="197" t="s">
        <v>3229</v>
      </c>
      <c r="S1449" s="57">
        <v>1</v>
      </c>
      <c r="T1449" s="197" t="s">
        <v>19598</v>
      </c>
      <c r="U1449" s="57" t="str">
        <f>VLOOKUP(A1449,'Individual Data'!$K$5:$AC$5544,12,FALSE)</f>
        <v>LFSO</v>
      </c>
      <c r="V1449" s="14">
        <f>IFERROR(LOOKUP(H1449,{30,43,48,53,58,63,68,73,78,83,88,93,97},{42,47,52,57,62,67,72,77,82,87,92,99,100}),999)</f>
        <v>87</v>
      </c>
      <c r="X1449" s="57">
        <f>VLOOKUP(A1449,'Individual Data'!$K$5:$AC$5544,8,FALSE)</f>
        <v>4</v>
      </c>
      <c r="Y1449" s="57">
        <f>VLOOKUP(A1449,'Individual Data'!$K$5:$AC$5544,9,FALSE)</f>
        <v>2019</v>
      </c>
    </row>
    <row r="1450" spans="1:25" ht="15" customHeight="1" x14ac:dyDescent="0.25">
      <c r="A1450" s="197" t="s">
        <v>5532</v>
      </c>
      <c r="B1450" s="197" t="s">
        <v>20476</v>
      </c>
      <c r="C1450" s="198">
        <v>45216</v>
      </c>
      <c r="D1450" s="199">
        <v>1060</v>
      </c>
      <c r="E1450" s="197" t="s">
        <v>19595</v>
      </c>
      <c r="F1450" s="197" t="s">
        <v>19617</v>
      </c>
      <c r="G1450" s="197"/>
      <c r="H1450" s="197">
        <v>75.5</v>
      </c>
      <c r="I1450" s="197" t="s">
        <v>3085</v>
      </c>
      <c r="J1450" s="197" t="s">
        <v>19596</v>
      </c>
      <c r="K1450" s="57" t="s">
        <v>3196</v>
      </c>
      <c r="M1450" s="199">
        <v>70</v>
      </c>
      <c r="O1450" s="197" t="s">
        <v>20477</v>
      </c>
      <c r="Q1450" s="197" t="s">
        <v>3229</v>
      </c>
      <c r="S1450" s="57">
        <v>1</v>
      </c>
      <c r="T1450" s="197" t="s">
        <v>3229</v>
      </c>
      <c r="U1450" s="57" t="str">
        <f>VLOOKUP(A1450,'Individual Data'!$K$5:$AC$5544,12,FALSE)</f>
        <v>Unassigned</v>
      </c>
      <c r="V1450" s="14">
        <f>IFERROR(LOOKUP(H1450,{30,43,48,53,58,63,68,73,78,83,88,93,97},{42,47,52,57,62,67,72,77,82,87,92,99,100}),999)</f>
        <v>77</v>
      </c>
      <c r="X1450" s="57" t="str">
        <f>VLOOKUP(A1450,'Individual Data'!$K$5:$AC$5544,8,FALSE)</f>
        <v>NA</v>
      </c>
      <c r="Y1450" s="57" t="str">
        <f>VLOOKUP(A1450,'Individual Data'!$K$5:$AC$5544,9,FALSE)</f>
        <v>U</v>
      </c>
    </row>
    <row r="1451" spans="1:25" ht="15" customHeight="1" x14ac:dyDescent="0.25">
      <c r="A1451" s="197" t="s">
        <v>5535</v>
      </c>
      <c r="B1451" s="197" t="s">
        <v>20478</v>
      </c>
      <c r="C1451" s="198">
        <v>45230</v>
      </c>
      <c r="D1451" s="199">
        <v>3150</v>
      </c>
      <c r="E1451" s="197" t="s">
        <v>19595</v>
      </c>
      <c r="F1451" s="197" t="s">
        <v>19617</v>
      </c>
      <c r="G1451" s="197"/>
      <c r="H1451" s="197">
        <v>75</v>
      </c>
      <c r="I1451" s="197" t="s">
        <v>3085</v>
      </c>
      <c r="J1451" s="197" t="s">
        <v>19596</v>
      </c>
      <c r="K1451" s="57" t="s">
        <v>3196</v>
      </c>
      <c r="M1451" s="199">
        <v>70</v>
      </c>
      <c r="O1451" s="197" t="s">
        <v>20479</v>
      </c>
      <c r="Q1451" s="197" t="s">
        <v>3229</v>
      </c>
      <c r="S1451" s="57">
        <v>1</v>
      </c>
      <c r="T1451" s="197" t="s">
        <v>19957</v>
      </c>
      <c r="U1451" s="57" t="str">
        <f>VLOOKUP(A1451,'Individual Data'!$K$5:$AC$5544,12,FALSE)</f>
        <v>PLA1</v>
      </c>
      <c r="V1451" s="14">
        <f>IFERROR(LOOKUP(H1451,{30,43,48,53,58,63,68,73,78,83,88,93,97},{42,47,52,57,62,67,72,77,82,87,92,99,100}),999)</f>
        <v>77</v>
      </c>
      <c r="X1451" s="57">
        <f>VLOOKUP(A1451,'Individual Data'!$K$5:$AC$5544,8,FALSE)</f>
        <v>3</v>
      </c>
      <c r="Y1451" s="57">
        <f>VLOOKUP(A1451,'Individual Data'!$K$5:$AC$5544,9,FALSE)</f>
        <v>2020</v>
      </c>
    </row>
    <row r="1452" spans="1:25" ht="15" customHeight="1" x14ac:dyDescent="0.25">
      <c r="A1452" s="197" t="s">
        <v>5540</v>
      </c>
      <c r="B1452" s="197" t="s">
        <v>20480</v>
      </c>
      <c r="C1452" s="198">
        <v>45223</v>
      </c>
      <c r="D1452" s="199">
        <v>134</v>
      </c>
      <c r="E1452" s="197" t="s">
        <v>19595</v>
      </c>
      <c r="F1452" s="197" t="s">
        <v>19617</v>
      </c>
      <c r="G1452" s="197"/>
      <c r="H1452" s="197">
        <v>88</v>
      </c>
      <c r="I1452" s="197" t="s">
        <v>3225</v>
      </c>
      <c r="J1452" s="197" t="s">
        <v>19596</v>
      </c>
      <c r="K1452" s="57" t="s">
        <v>3196</v>
      </c>
      <c r="M1452" s="199">
        <v>70</v>
      </c>
      <c r="O1452" s="197" t="s">
        <v>20481</v>
      </c>
      <c r="Q1452" s="197" t="s">
        <v>3229</v>
      </c>
      <c r="S1452" s="57">
        <v>1</v>
      </c>
      <c r="T1452" s="197" t="s">
        <v>19598</v>
      </c>
      <c r="U1452" s="57" t="str">
        <f>VLOOKUP(A1452,'Individual Data'!$K$5:$AC$5544,12,FALSE)</f>
        <v>LFSO</v>
      </c>
      <c r="V1452" s="14">
        <f>IFERROR(LOOKUP(H1452,{30,43,48,53,58,63,68,73,78,83,88,93,97},{42,47,52,57,62,67,72,77,82,87,92,99,100}),999)</f>
        <v>92</v>
      </c>
      <c r="X1452" s="57">
        <f>VLOOKUP(A1452,'Individual Data'!$K$5:$AC$5544,8,FALSE)</f>
        <v>4</v>
      </c>
      <c r="Y1452" s="57">
        <f>VLOOKUP(A1452,'Individual Data'!$K$5:$AC$5544,9,FALSE)</f>
        <v>2019</v>
      </c>
    </row>
    <row r="1453" spans="1:25" ht="15" customHeight="1" x14ac:dyDescent="0.25">
      <c r="A1453" s="197" t="s">
        <v>5543</v>
      </c>
      <c r="B1453" s="197" t="s">
        <v>20482</v>
      </c>
      <c r="C1453" s="198">
        <v>45216</v>
      </c>
      <c r="D1453" s="199">
        <v>1056</v>
      </c>
      <c r="E1453" s="197" t="s">
        <v>19595</v>
      </c>
      <c r="F1453" s="197" t="s">
        <v>19617</v>
      </c>
      <c r="G1453" s="197"/>
      <c r="H1453" s="197">
        <v>76</v>
      </c>
      <c r="I1453" s="197" t="s">
        <v>3085</v>
      </c>
      <c r="J1453" s="197" t="s">
        <v>19596</v>
      </c>
      <c r="K1453" s="57" t="s">
        <v>3196</v>
      </c>
      <c r="M1453" s="199">
        <v>70</v>
      </c>
      <c r="O1453" s="197" t="s">
        <v>20483</v>
      </c>
      <c r="Q1453" s="197" t="s">
        <v>3229</v>
      </c>
      <c r="S1453" s="57">
        <v>1</v>
      </c>
      <c r="T1453" s="197" t="s">
        <v>19598</v>
      </c>
      <c r="U1453" s="57" t="str">
        <f>VLOOKUP(A1453,'Individual Data'!$K$5:$AC$5544,12,FALSE)</f>
        <v>IPCSR</v>
      </c>
      <c r="V1453" s="14">
        <f>IFERROR(LOOKUP(H1453,{30,43,48,53,58,63,68,73,78,83,88,93,97},{42,47,52,57,62,67,72,77,82,87,92,99,100}),999)</f>
        <v>77</v>
      </c>
      <c r="X1453" s="57">
        <f>VLOOKUP(A1453,'Individual Data'!$K$5:$AC$5544,8,FALSE)</f>
        <v>4</v>
      </c>
      <c r="Y1453" s="57">
        <f>VLOOKUP(A1453,'Individual Data'!$K$5:$AC$5544,9,FALSE)</f>
        <v>2019</v>
      </c>
    </row>
    <row r="1454" spans="1:25" ht="15" customHeight="1" x14ac:dyDescent="0.25">
      <c r="A1454" s="197" t="s">
        <v>5546</v>
      </c>
      <c r="B1454" s="197" t="s">
        <v>20484</v>
      </c>
      <c r="C1454" s="198">
        <v>45223</v>
      </c>
      <c r="D1454" s="199">
        <v>105</v>
      </c>
      <c r="E1454" s="197" t="s">
        <v>19595</v>
      </c>
      <c r="F1454" s="197" t="s">
        <v>19617</v>
      </c>
      <c r="G1454" s="197"/>
      <c r="H1454" s="197">
        <v>76</v>
      </c>
      <c r="I1454" s="197" t="s">
        <v>3225</v>
      </c>
      <c r="J1454" s="197" t="s">
        <v>19596</v>
      </c>
      <c r="K1454" s="57" t="s">
        <v>3196</v>
      </c>
      <c r="M1454" s="199">
        <v>70</v>
      </c>
      <c r="O1454" s="197" t="s">
        <v>20485</v>
      </c>
      <c r="Q1454" s="197" t="s">
        <v>3229</v>
      </c>
      <c r="S1454" s="57">
        <v>1</v>
      </c>
      <c r="T1454" s="197" t="s">
        <v>19598</v>
      </c>
      <c r="U1454" s="57" t="str">
        <f>VLOOKUP(A1454,'Individual Data'!$K$5:$AC$5544,12,FALSE)</f>
        <v>LFYO</v>
      </c>
      <c r="V1454" s="14">
        <f>IFERROR(LOOKUP(H1454,{30,43,48,53,58,63,68,73,78,83,88,93,97},{42,47,52,57,62,67,72,77,82,87,92,99,100}),999)</f>
        <v>77</v>
      </c>
      <c r="X1454" s="57">
        <f>VLOOKUP(A1454,'Individual Data'!$K$5:$AC$5544,8,FALSE)</f>
        <v>4</v>
      </c>
      <c r="Y1454" s="57">
        <f>VLOOKUP(A1454,'Individual Data'!$K$5:$AC$5544,9,FALSE)</f>
        <v>2019</v>
      </c>
    </row>
    <row r="1455" spans="1:25" ht="15" customHeight="1" x14ac:dyDescent="0.25">
      <c r="A1455" s="197" t="s">
        <v>5549</v>
      </c>
      <c r="B1455" s="197" t="s">
        <v>20486</v>
      </c>
      <c r="C1455" s="198">
        <v>45223</v>
      </c>
      <c r="D1455" s="199">
        <v>99</v>
      </c>
      <c r="E1455" s="197" t="s">
        <v>19595</v>
      </c>
      <c r="F1455" s="197" t="s">
        <v>19617</v>
      </c>
      <c r="G1455" s="197"/>
      <c r="H1455" s="197">
        <v>87</v>
      </c>
      <c r="I1455" s="197" t="s">
        <v>3225</v>
      </c>
      <c r="J1455" s="197" t="s">
        <v>17688</v>
      </c>
      <c r="K1455" s="229" t="s">
        <v>3228</v>
      </c>
      <c r="M1455" s="199">
        <v>70</v>
      </c>
      <c r="O1455" s="197" t="s">
        <v>19601</v>
      </c>
      <c r="Q1455" s="197" t="s">
        <v>3229</v>
      </c>
      <c r="S1455" s="57">
        <v>1</v>
      </c>
      <c r="T1455" s="197" t="s">
        <v>3229</v>
      </c>
      <c r="U1455" s="57" t="str">
        <f>VLOOKUP(A1455,'Individual Data'!$K$5:$AC$5544,12,FALSE)</f>
        <v>LFSO</v>
      </c>
      <c r="V1455" s="14">
        <f>IFERROR(LOOKUP(H1455,{30,43,48,53,58,63,68,73,78,83,88,93,97},{42,47,52,57,62,67,72,77,82,87,92,99,100}),999)</f>
        <v>87</v>
      </c>
      <c r="X1455" s="57">
        <f>VLOOKUP(A1455,'Individual Data'!$K$5:$AC$5544,8,FALSE)</f>
        <v>4</v>
      </c>
      <c r="Y1455" s="57">
        <f>VLOOKUP(A1455,'Individual Data'!$K$5:$AC$5544,9,FALSE)</f>
        <v>2019</v>
      </c>
    </row>
    <row r="1456" spans="1:25" ht="15" customHeight="1" x14ac:dyDescent="0.25">
      <c r="A1456" s="197" t="s">
        <v>5552</v>
      </c>
      <c r="B1456" s="197" t="s">
        <v>20487</v>
      </c>
      <c r="C1456" s="198">
        <v>45223</v>
      </c>
      <c r="D1456" s="199">
        <v>2094</v>
      </c>
      <c r="E1456" s="197" t="s">
        <v>19595</v>
      </c>
      <c r="F1456" s="197" t="s">
        <v>19617</v>
      </c>
      <c r="G1456" s="197"/>
      <c r="H1456" s="197">
        <v>74.5</v>
      </c>
      <c r="I1456" s="197" t="s">
        <v>3085</v>
      </c>
      <c r="J1456" s="197" t="s">
        <v>19596</v>
      </c>
      <c r="K1456" s="228" t="s">
        <v>3196</v>
      </c>
      <c r="M1456" s="199">
        <v>70</v>
      </c>
      <c r="O1456" s="197" t="s">
        <v>20488</v>
      </c>
      <c r="Q1456" s="197" t="s">
        <v>3229</v>
      </c>
      <c r="S1456" s="57">
        <v>1</v>
      </c>
      <c r="T1456" s="197" t="s">
        <v>19598</v>
      </c>
      <c r="U1456" s="57" t="str">
        <f>VLOOKUP(A1456,'Individual Data'!$K$5:$AC$5544,12,FALSE)</f>
        <v>PLA1</v>
      </c>
      <c r="V1456" s="14">
        <f>IFERROR(LOOKUP(H1456,{30,43,48,53,58,63,68,73,78,83,88,93,97},{42,47,52,57,62,67,72,77,82,87,92,99,100}),999)</f>
        <v>77</v>
      </c>
      <c r="X1456" s="57">
        <f>VLOOKUP(A1456,'Individual Data'!$K$5:$AC$5544,8,FALSE)</f>
        <v>4</v>
      </c>
      <c r="Y1456" s="57">
        <f>VLOOKUP(A1456,'Individual Data'!$K$5:$AC$5544,9,FALSE)</f>
        <v>2019</v>
      </c>
    </row>
    <row r="1457" spans="1:25" ht="15" customHeight="1" x14ac:dyDescent="0.25">
      <c r="A1457" s="197" t="s">
        <v>5555</v>
      </c>
      <c r="B1457" s="197" t="s">
        <v>20489</v>
      </c>
      <c r="C1457" s="198">
        <v>45223</v>
      </c>
      <c r="D1457" s="199">
        <v>2112</v>
      </c>
      <c r="E1457" s="197" t="s">
        <v>19595</v>
      </c>
      <c r="F1457" s="197" t="s">
        <v>19617</v>
      </c>
      <c r="G1457" s="197"/>
      <c r="H1457" s="197">
        <v>74</v>
      </c>
      <c r="I1457" s="197" t="s">
        <v>3085</v>
      </c>
      <c r="J1457" s="197" t="s">
        <v>19596</v>
      </c>
      <c r="K1457" s="57" t="s">
        <v>3196</v>
      </c>
      <c r="M1457" s="199">
        <v>70</v>
      </c>
      <c r="O1457" s="197" t="s">
        <v>20490</v>
      </c>
      <c r="Q1457" s="197" t="s">
        <v>3229</v>
      </c>
      <c r="S1457" s="57">
        <v>1</v>
      </c>
      <c r="T1457" s="197" t="s">
        <v>3229</v>
      </c>
      <c r="U1457" s="57" t="str">
        <f>VLOOKUP(A1457,'Individual Data'!$K$5:$AC$5544,12,FALSE)</f>
        <v>LFYO</v>
      </c>
      <c r="V1457" s="14">
        <f>IFERROR(LOOKUP(H1457,{30,43,48,53,58,63,68,73,78,83,88,93,97},{42,47,52,57,62,67,72,77,82,87,92,99,100}),999)</f>
        <v>77</v>
      </c>
      <c r="X1457" s="57">
        <f>VLOOKUP(A1457,'Individual Data'!$K$5:$AC$5544,8,FALSE)</f>
        <v>4</v>
      </c>
      <c r="Y1457" s="57">
        <f>VLOOKUP(A1457,'Individual Data'!$K$5:$AC$5544,9,FALSE)</f>
        <v>2019</v>
      </c>
    </row>
    <row r="1458" spans="1:25" ht="15" customHeight="1" x14ac:dyDescent="0.25">
      <c r="A1458" s="197" t="s">
        <v>5560</v>
      </c>
      <c r="B1458" s="197" t="s">
        <v>20491</v>
      </c>
      <c r="C1458" s="198">
        <v>45230</v>
      </c>
      <c r="D1458" s="199">
        <v>3146</v>
      </c>
      <c r="E1458" s="197" t="s">
        <v>19595</v>
      </c>
      <c r="F1458" s="197" t="s">
        <v>19617</v>
      </c>
      <c r="G1458" s="197"/>
      <c r="H1458" s="197">
        <v>75</v>
      </c>
      <c r="I1458" s="197" t="s">
        <v>3085</v>
      </c>
      <c r="J1458" s="197" t="s">
        <v>19596</v>
      </c>
      <c r="K1458" s="57" t="s">
        <v>3196</v>
      </c>
      <c r="M1458" s="199">
        <v>70</v>
      </c>
      <c r="O1458" s="197" t="s">
        <v>20492</v>
      </c>
      <c r="Q1458" s="197" t="s">
        <v>3229</v>
      </c>
      <c r="S1458" s="57">
        <v>1</v>
      </c>
      <c r="T1458" s="197" t="s">
        <v>19598</v>
      </c>
      <c r="U1458" s="57" t="str">
        <f>VLOOKUP(A1458,'Individual Data'!$K$5:$AC$5544,12,FALSE)</f>
        <v>PLA1</v>
      </c>
      <c r="V1458" s="14">
        <f>IFERROR(LOOKUP(H1458,{30,43,48,53,58,63,68,73,78,83,88,93,97},{42,47,52,57,62,67,72,77,82,87,92,99,100}),999)</f>
        <v>77</v>
      </c>
      <c r="X1458" s="57">
        <f>VLOOKUP(A1458,'Individual Data'!$K$5:$AC$5544,8,FALSE)</f>
        <v>4</v>
      </c>
      <c r="Y1458" s="57">
        <f>VLOOKUP(A1458,'Individual Data'!$K$5:$AC$5544,9,FALSE)</f>
        <v>2019</v>
      </c>
    </row>
    <row r="1459" spans="1:25" ht="15" customHeight="1" x14ac:dyDescent="0.25">
      <c r="A1459" s="197" t="s">
        <v>5563</v>
      </c>
      <c r="B1459" s="197" t="s">
        <v>20493</v>
      </c>
      <c r="C1459" s="198">
        <v>45230</v>
      </c>
      <c r="D1459" s="199">
        <v>243</v>
      </c>
      <c r="E1459" s="197" t="s">
        <v>19595</v>
      </c>
      <c r="F1459" s="197" t="s">
        <v>19617</v>
      </c>
      <c r="G1459" s="197"/>
      <c r="H1459" s="197">
        <v>72</v>
      </c>
      <c r="I1459" s="197" t="s">
        <v>3225</v>
      </c>
      <c r="J1459" s="197" t="s">
        <v>19596</v>
      </c>
      <c r="K1459" s="57" t="s">
        <v>3196</v>
      </c>
      <c r="M1459" s="199">
        <v>70</v>
      </c>
      <c r="O1459" s="197" t="s">
        <v>20494</v>
      </c>
      <c r="Q1459" s="197" t="s">
        <v>3229</v>
      </c>
      <c r="S1459" s="57">
        <v>1</v>
      </c>
      <c r="T1459" s="197" t="s">
        <v>19598</v>
      </c>
      <c r="U1459" s="57" t="str">
        <f>VLOOKUP(A1459,'Individual Data'!$K$5:$AC$5544,12,FALSE)</f>
        <v>Unassigned</v>
      </c>
      <c r="V1459" s="14">
        <f>IFERROR(LOOKUP(H1459,{30,43,48,53,58,63,68,73,78,83,88,93,97},{42,47,52,57,62,67,72,77,82,87,92,99,100}),999)</f>
        <v>72</v>
      </c>
      <c r="X1459" s="57" t="str">
        <f>VLOOKUP(A1459,'Individual Data'!$K$5:$AC$5544,8,FALSE)</f>
        <v>NA</v>
      </c>
      <c r="Y1459" s="57" t="str">
        <f>VLOOKUP(A1459,'Individual Data'!$K$5:$AC$5544,9,FALSE)</f>
        <v>U</v>
      </c>
    </row>
    <row r="1460" spans="1:25" ht="15" customHeight="1" x14ac:dyDescent="0.25">
      <c r="A1460" s="197" t="s">
        <v>5566</v>
      </c>
      <c r="B1460" s="197" t="s">
        <v>20495</v>
      </c>
      <c r="C1460" s="198">
        <v>45216</v>
      </c>
      <c r="D1460" s="199">
        <v>1008</v>
      </c>
      <c r="E1460" s="197" t="s">
        <v>19595</v>
      </c>
      <c r="F1460" s="197" t="s">
        <v>19617</v>
      </c>
      <c r="G1460" s="197"/>
      <c r="H1460" s="197">
        <v>85</v>
      </c>
      <c r="I1460" s="197" t="s">
        <v>3085</v>
      </c>
      <c r="J1460" s="197" t="s">
        <v>17688</v>
      </c>
      <c r="K1460" s="229" t="s">
        <v>3228</v>
      </c>
      <c r="M1460" s="199">
        <v>70</v>
      </c>
      <c r="O1460" s="197" t="s">
        <v>19601</v>
      </c>
      <c r="Q1460" s="197" t="s">
        <v>3229</v>
      </c>
      <c r="S1460" s="57">
        <v>1</v>
      </c>
      <c r="T1460" s="197" t="s">
        <v>3229</v>
      </c>
      <c r="U1460" s="57" t="str">
        <f>VLOOKUP(A1460,'Individual Data'!$K$5:$AC$5544,12,FALSE)</f>
        <v>PLA1</v>
      </c>
      <c r="V1460" s="14">
        <f>IFERROR(LOOKUP(H1460,{30,43,48,53,58,63,68,73,78,83,88,93,97},{42,47,52,57,62,67,72,77,82,87,92,99,100}),999)</f>
        <v>87</v>
      </c>
      <c r="X1460" s="57">
        <f>VLOOKUP(A1460,'Individual Data'!$K$5:$AC$5544,8,FALSE)</f>
        <v>4</v>
      </c>
      <c r="Y1460" s="57">
        <f>VLOOKUP(A1460,'Individual Data'!$K$5:$AC$5544,9,FALSE)</f>
        <v>2019</v>
      </c>
    </row>
    <row r="1461" spans="1:25" ht="15" customHeight="1" x14ac:dyDescent="0.25">
      <c r="A1461" s="197" t="s">
        <v>5569</v>
      </c>
      <c r="B1461" s="197" t="s">
        <v>20496</v>
      </c>
      <c r="C1461" s="198">
        <v>45243</v>
      </c>
      <c r="D1461" s="199">
        <v>630</v>
      </c>
      <c r="E1461" s="197" t="s">
        <v>19595</v>
      </c>
      <c r="F1461" s="197" t="s">
        <v>19617</v>
      </c>
      <c r="G1461" s="197"/>
      <c r="H1461" s="197">
        <v>95</v>
      </c>
      <c r="I1461" s="197" t="s">
        <v>3225</v>
      </c>
      <c r="J1461" s="197" t="s">
        <v>17688</v>
      </c>
      <c r="K1461" s="197" t="s">
        <v>3228</v>
      </c>
      <c r="M1461" s="199">
        <v>70</v>
      </c>
      <c r="O1461" s="197" t="s">
        <v>19601</v>
      </c>
      <c r="Q1461" s="197" t="s">
        <v>3229</v>
      </c>
      <c r="S1461" s="57">
        <v>1</v>
      </c>
      <c r="T1461" s="197" t="s">
        <v>3229</v>
      </c>
      <c r="U1461" s="57" t="str">
        <f>VLOOKUP(A1461,'Individual Data'!$K$5:$AC$5544,12,FALSE)</f>
        <v>LFYO</v>
      </c>
      <c r="V1461" s="14">
        <f>IFERROR(LOOKUP(H1461,{30,43,48,53,58,63,68,73,78,83,88,93,97},{42,47,52,57,62,67,72,77,82,87,92,99,100}),999)</f>
        <v>99</v>
      </c>
      <c r="X1461" s="57">
        <f>VLOOKUP(A1461,'Individual Data'!$K$5:$AC$5544,8,FALSE)</f>
        <v>5</v>
      </c>
      <c r="Y1461" s="57">
        <f>VLOOKUP(A1461,'Individual Data'!$K$5:$AC$5544,9,FALSE)</f>
        <v>2018</v>
      </c>
    </row>
    <row r="1462" spans="1:25" ht="15" customHeight="1" x14ac:dyDescent="0.25">
      <c r="A1462" s="197" t="s">
        <v>5572</v>
      </c>
      <c r="B1462" s="197" t="s">
        <v>20497</v>
      </c>
      <c r="C1462" s="198">
        <v>45230</v>
      </c>
      <c r="D1462" s="199">
        <v>3099</v>
      </c>
      <c r="E1462" s="197" t="s">
        <v>19595</v>
      </c>
      <c r="F1462" s="197" t="s">
        <v>19617</v>
      </c>
      <c r="G1462" s="197"/>
      <c r="H1462" s="197">
        <v>80</v>
      </c>
      <c r="I1462" s="197" t="s">
        <v>3085</v>
      </c>
      <c r="J1462" s="197" t="s">
        <v>19596</v>
      </c>
      <c r="K1462" s="228" t="s">
        <v>3196</v>
      </c>
      <c r="M1462" s="199">
        <v>70</v>
      </c>
      <c r="O1462" s="197" t="s">
        <v>20498</v>
      </c>
      <c r="Q1462" s="197" t="s">
        <v>3229</v>
      </c>
      <c r="S1462" s="57">
        <v>1</v>
      </c>
      <c r="T1462" s="197" t="s">
        <v>19598</v>
      </c>
      <c r="U1462" s="57" t="str">
        <f>VLOOKUP(A1462,'Individual Data'!$K$5:$AC$5544,12,FALSE)</f>
        <v>NPTH</v>
      </c>
      <c r="V1462" s="14">
        <f>IFERROR(LOOKUP(H1462,{30,43,48,53,58,63,68,73,78,83,88,93,97},{42,47,52,57,62,67,72,77,82,87,92,99,100}),999)</f>
        <v>82</v>
      </c>
      <c r="X1462" s="57">
        <f>VLOOKUP(A1462,'Individual Data'!$K$5:$AC$5544,8,FALSE)</f>
        <v>4</v>
      </c>
      <c r="Y1462" s="57">
        <f>VLOOKUP(A1462,'Individual Data'!$K$5:$AC$5544,9,FALSE)</f>
        <v>2019</v>
      </c>
    </row>
    <row r="1463" spans="1:25" ht="15" customHeight="1" x14ac:dyDescent="0.25">
      <c r="A1463" s="197" t="s">
        <v>5575</v>
      </c>
      <c r="B1463" s="197" t="s">
        <v>20499</v>
      </c>
      <c r="C1463" s="198">
        <v>45223</v>
      </c>
      <c r="D1463" s="199">
        <v>136</v>
      </c>
      <c r="E1463" s="197" t="s">
        <v>19595</v>
      </c>
      <c r="F1463" s="197" t="s">
        <v>17874</v>
      </c>
      <c r="G1463" s="197"/>
      <c r="H1463" s="197">
        <v>84</v>
      </c>
      <c r="I1463" s="197" t="s">
        <v>3225</v>
      </c>
      <c r="J1463" s="197" t="s">
        <v>17688</v>
      </c>
      <c r="K1463" s="229" t="s">
        <v>3228</v>
      </c>
      <c r="M1463" s="199">
        <v>70</v>
      </c>
      <c r="O1463" s="197" t="s">
        <v>19601</v>
      </c>
      <c r="Q1463" s="197" t="s">
        <v>3229</v>
      </c>
      <c r="S1463" s="57">
        <v>1</v>
      </c>
      <c r="T1463" s="197" t="s">
        <v>3229</v>
      </c>
      <c r="U1463" s="57" t="str">
        <f>VLOOKUP(A1463,'Individual Data'!$K$5:$AC$5544,12,FALSE)</f>
        <v>PLA1</v>
      </c>
      <c r="V1463" s="14">
        <f>IFERROR(LOOKUP(H1463,{30,43,48,53,58,63,68,73,78,83,88,93,97},{42,47,52,57,62,67,72,77,82,87,92,99,100}),999)</f>
        <v>87</v>
      </c>
      <c r="X1463" s="57">
        <f>VLOOKUP(A1463,'Individual Data'!$K$5:$AC$5544,8,FALSE)</f>
        <v>4</v>
      </c>
      <c r="Y1463" s="57">
        <f>VLOOKUP(A1463,'Individual Data'!$K$5:$AC$5544,9,FALSE)</f>
        <v>2019</v>
      </c>
    </row>
    <row r="1464" spans="1:25" ht="15" customHeight="1" x14ac:dyDescent="0.25">
      <c r="A1464" s="197" t="s">
        <v>5578</v>
      </c>
      <c r="B1464" s="197" t="s">
        <v>20500</v>
      </c>
      <c r="C1464" s="198">
        <v>45223</v>
      </c>
      <c r="D1464" s="199">
        <v>2113</v>
      </c>
      <c r="E1464" s="197" t="s">
        <v>19595</v>
      </c>
      <c r="F1464" s="197" t="s">
        <v>19617</v>
      </c>
      <c r="G1464" s="197"/>
      <c r="H1464" s="197">
        <v>76</v>
      </c>
      <c r="I1464" s="197" t="s">
        <v>3085</v>
      </c>
      <c r="J1464" s="197" t="s">
        <v>19596</v>
      </c>
      <c r="K1464" s="228" t="s">
        <v>3196</v>
      </c>
      <c r="M1464" s="199">
        <v>70</v>
      </c>
      <c r="O1464" s="197" t="s">
        <v>20501</v>
      </c>
      <c r="Q1464" s="197" t="s">
        <v>3229</v>
      </c>
      <c r="S1464" s="57">
        <v>1</v>
      </c>
      <c r="T1464" s="197" t="s">
        <v>19598</v>
      </c>
      <c r="U1464" s="57" t="str">
        <f>VLOOKUP(A1464,'Individual Data'!$K$5:$AC$5544,12,FALSE)</f>
        <v>BCA1</v>
      </c>
      <c r="V1464" s="14">
        <f>IFERROR(LOOKUP(H1464,{30,43,48,53,58,63,68,73,78,83,88,93,97},{42,47,52,57,62,67,72,77,82,87,92,99,100}),999)</f>
        <v>77</v>
      </c>
      <c r="X1464" s="57">
        <f>VLOOKUP(A1464,'Individual Data'!$K$5:$AC$5544,8,FALSE)</f>
        <v>4</v>
      </c>
      <c r="Y1464" s="57">
        <f>VLOOKUP(A1464,'Individual Data'!$K$5:$AC$5544,9,FALSE)</f>
        <v>2019</v>
      </c>
    </row>
    <row r="1465" spans="1:25" ht="15" customHeight="1" x14ac:dyDescent="0.25">
      <c r="A1465" s="197" t="s">
        <v>5582</v>
      </c>
      <c r="B1465" s="197" t="s">
        <v>20502</v>
      </c>
      <c r="C1465" s="198">
        <v>45223</v>
      </c>
      <c r="D1465" s="199">
        <v>124</v>
      </c>
      <c r="E1465" s="197" t="s">
        <v>19595</v>
      </c>
      <c r="F1465" s="197" t="s">
        <v>19617</v>
      </c>
      <c r="G1465" s="197"/>
      <c r="H1465" s="197">
        <v>82</v>
      </c>
      <c r="I1465" s="197" t="s">
        <v>3225</v>
      </c>
      <c r="J1465" s="197" t="s">
        <v>19596</v>
      </c>
      <c r="K1465" s="57" t="s">
        <v>3196</v>
      </c>
      <c r="M1465" s="199">
        <v>70</v>
      </c>
      <c r="O1465" s="197" t="s">
        <v>20503</v>
      </c>
      <c r="Q1465" s="197" t="s">
        <v>3229</v>
      </c>
      <c r="S1465" s="57">
        <v>1</v>
      </c>
      <c r="T1465" s="197" t="s">
        <v>19598</v>
      </c>
      <c r="U1465" s="57" t="str">
        <f>VLOOKUP(A1465,'Individual Data'!$K$5:$AC$5544,12,FALSE)</f>
        <v>NG</v>
      </c>
      <c r="V1465" s="14">
        <f>IFERROR(LOOKUP(H1465,{30,43,48,53,58,63,68,73,78,83,88,93,97},{42,47,52,57,62,67,72,77,82,87,92,99,100}),999)</f>
        <v>82</v>
      </c>
      <c r="X1465" s="57" t="str">
        <f>VLOOKUP(A1465,'Individual Data'!$K$5:$AC$5544,8,FALSE)</f>
        <v>NA</v>
      </c>
      <c r="Y1465" s="57" t="str">
        <f>VLOOKUP(A1465,'Individual Data'!$K$5:$AC$5544,9,FALSE)</f>
        <v>U</v>
      </c>
    </row>
    <row r="1466" spans="1:25" ht="15" customHeight="1" x14ac:dyDescent="0.25">
      <c r="A1466" s="197" t="s">
        <v>5585</v>
      </c>
      <c r="B1466" s="197" t="s">
        <v>20504</v>
      </c>
      <c r="C1466" s="198">
        <v>45230</v>
      </c>
      <c r="D1466" s="199">
        <v>3178</v>
      </c>
      <c r="E1466" s="197" t="s">
        <v>19595</v>
      </c>
      <c r="F1466" s="197" t="s">
        <v>19617</v>
      </c>
      <c r="G1466" s="197"/>
      <c r="H1466" s="197">
        <v>77</v>
      </c>
      <c r="I1466" s="197" t="s">
        <v>3085</v>
      </c>
      <c r="J1466" s="197" t="s">
        <v>19596</v>
      </c>
      <c r="K1466" s="57" t="s">
        <v>3196</v>
      </c>
      <c r="M1466" s="199">
        <v>70</v>
      </c>
      <c r="O1466" s="197" t="s">
        <v>20505</v>
      </c>
      <c r="Q1466" s="197" t="s">
        <v>3229</v>
      </c>
      <c r="S1466" s="57">
        <v>1</v>
      </c>
      <c r="T1466" s="197" t="s">
        <v>3229</v>
      </c>
      <c r="U1466" s="57" t="str">
        <f>VLOOKUP(A1466,'Individual Data'!$K$5:$AC$5544,12,FALSE)</f>
        <v>IPCSR</v>
      </c>
      <c r="V1466" s="14">
        <f>IFERROR(LOOKUP(H1466,{30,43,48,53,58,63,68,73,78,83,88,93,97},{42,47,52,57,62,67,72,77,82,87,92,99,100}),999)</f>
        <v>77</v>
      </c>
      <c r="X1466" s="57">
        <f>VLOOKUP(A1466,'Individual Data'!$K$5:$AC$5544,8,FALSE)</f>
        <v>4</v>
      </c>
      <c r="Y1466" s="57">
        <f>VLOOKUP(A1466,'Individual Data'!$K$5:$AC$5544,9,FALSE)</f>
        <v>2019</v>
      </c>
    </row>
    <row r="1467" spans="1:25" ht="15" customHeight="1" x14ac:dyDescent="0.25">
      <c r="A1467" s="197" t="s">
        <v>5588</v>
      </c>
      <c r="B1467" s="197" t="s">
        <v>20506</v>
      </c>
      <c r="C1467" s="198">
        <v>45223</v>
      </c>
      <c r="D1467" s="199">
        <v>2104</v>
      </c>
      <c r="E1467" s="197" t="s">
        <v>19595</v>
      </c>
      <c r="F1467" s="197" t="s">
        <v>19617</v>
      </c>
      <c r="G1467" s="197"/>
      <c r="H1467" s="197">
        <v>75</v>
      </c>
      <c r="I1467" s="197" t="s">
        <v>3085</v>
      </c>
      <c r="J1467" s="197" t="s">
        <v>19596</v>
      </c>
      <c r="K1467" s="57" t="s">
        <v>3196</v>
      </c>
      <c r="M1467" s="199">
        <v>70</v>
      </c>
      <c r="O1467" s="197" t="s">
        <v>20507</v>
      </c>
      <c r="Q1467" s="197" t="s">
        <v>3229</v>
      </c>
      <c r="S1467" s="57">
        <v>1</v>
      </c>
      <c r="T1467" s="197" t="s">
        <v>19598</v>
      </c>
      <c r="U1467" s="57" t="str">
        <f>VLOOKUP(A1467,'Individual Data'!$K$5:$AC$5544,12,FALSE)</f>
        <v>IPCSR</v>
      </c>
      <c r="V1467" s="14">
        <f>IFERROR(LOOKUP(H1467,{30,43,48,53,58,63,68,73,78,83,88,93,97},{42,47,52,57,62,67,72,77,82,87,92,99,100}),999)</f>
        <v>77</v>
      </c>
      <c r="X1467" s="57">
        <f>VLOOKUP(A1467,'Individual Data'!$K$5:$AC$5544,8,FALSE)</f>
        <v>4</v>
      </c>
      <c r="Y1467" s="57">
        <f>VLOOKUP(A1467,'Individual Data'!$K$5:$AC$5544,9,FALSE)</f>
        <v>2019</v>
      </c>
    </row>
    <row r="1468" spans="1:25" ht="15" customHeight="1" x14ac:dyDescent="0.25">
      <c r="A1468" s="197" t="s">
        <v>5592</v>
      </c>
      <c r="B1468" s="197" t="s">
        <v>20508</v>
      </c>
      <c r="C1468" s="198">
        <v>45230</v>
      </c>
      <c r="D1468" s="199">
        <v>24956</v>
      </c>
      <c r="E1468" s="197" t="s">
        <v>19595</v>
      </c>
      <c r="F1468" s="197" t="s">
        <v>17699</v>
      </c>
      <c r="G1468" s="197"/>
      <c r="H1468" s="197">
        <v>84</v>
      </c>
      <c r="I1468" s="197" t="s">
        <v>3225</v>
      </c>
      <c r="J1468" s="197" t="s">
        <v>19596</v>
      </c>
      <c r="K1468" s="57" t="s">
        <v>3196</v>
      </c>
      <c r="M1468" s="199">
        <v>70</v>
      </c>
      <c r="O1468" s="197" t="s">
        <v>20509</v>
      </c>
      <c r="Q1468" s="197" t="s">
        <v>3229</v>
      </c>
      <c r="S1468" s="57">
        <v>1</v>
      </c>
      <c r="T1468" s="197" t="s">
        <v>19598</v>
      </c>
      <c r="U1468" s="57" t="str">
        <f>VLOOKUP(A1468,'Individual Data'!$K$5:$AC$5544,12,FALSE)</f>
        <v>PLA1</v>
      </c>
      <c r="V1468" s="14">
        <f>IFERROR(LOOKUP(H1468,{30,43,48,53,58,63,68,73,78,83,88,93,97},{42,47,52,57,62,67,72,77,82,87,92,99,100}),999)</f>
        <v>87</v>
      </c>
      <c r="X1468" s="57">
        <f>VLOOKUP(A1468,'Individual Data'!$K$5:$AC$5544,8,FALSE)</f>
        <v>4</v>
      </c>
      <c r="Y1468" s="57">
        <f>VLOOKUP(A1468,'Individual Data'!$K$5:$AC$5544,9,FALSE)</f>
        <v>2019</v>
      </c>
    </row>
    <row r="1469" spans="1:25" ht="15" customHeight="1" x14ac:dyDescent="0.25">
      <c r="A1469" s="197" t="s">
        <v>5595</v>
      </c>
      <c r="B1469" s="197" t="s">
        <v>20510</v>
      </c>
      <c r="C1469" s="198">
        <v>45230</v>
      </c>
      <c r="D1469" s="199">
        <v>340</v>
      </c>
      <c r="E1469" s="197" t="s">
        <v>19595</v>
      </c>
      <c r="F1469" s="197" t="s">
        <v>19617</v>
      </c>
      <c r="G1469" s="197"/>
      <c r="H1469" s="197">
        <v>88</v>
      </c>
      <c r="I1469" s="197" t="s">
        <v>3225</v>
      </c>
      <c r="J1469" s="197" t="s">
        <v>19596</v>
      </c>
      <c r="K1469" s="57" t="s">
        <v>3196</v>
      </c>
      <c r="M1469" s="199">
        <v>70</v>
      </c>
      <c r="O1469" s="197" t="s">
        <v>20511</v>
      </c>
      <c r="Q1469" s="197" t="s">
        <v>3229</v>
      </c>
      <c r="S1469" s="57">
        <v>1</v>
      </c>
      <c r="T1469" s="197" t="s">
        <v>19598</v>
      </c>
      <c r="U1469" s="57" t="str">
        <f>VLOOKUP(A1469,'Individual Data'!$K$5:$AC$5544,12,FALSE)</f>
        <v>LFSO</v>
      </c>
      <c r="V1469" s="14">
        <f>IFERROR(LOOKUP(H1469,{30,43,48,53,58,63,68,73,78,83,88,93,97},{42,47,52,57,62,67,72,77,82,87,92,99,100}),999)</f>
        <v>92</v>
      </c>
      <c r="X1469" s="57">
        <f>VLOOKUP(A1469,'Individual Data'!$K$5:$AC$5544,8,FALSE)</f>
        <v>4</v>
      </c>
      <c r="Y1469" s="57">
        <f>VLOOKUP(A1469,'Individual Data'!$K$5:$AC$5544,9,FALSE)</f>
        <v>2019</v>
      </c>
    </row>
    <row r="1470" spans="1:25" ht="15" customHeight="1" x14ac:dyDescent="0.25">
      <c r="A1470" s="197" t="s">
        <v>5598</v>
      </c>
      <c r="B1470" s="197" t="s">
        <v>20512</v>
      </c>
      <c r="C1470" s="198">
        <v>45243</v>
      </c>
      <c r="D1470" s="199">
        <v>5131</v>
      </c>
      <c r="E1470" s="197" t="s">
        <v>19595</v>
      </c>
      <c r="F1470" s="197" t="s">
        <v>19617</v>
      </c>
      <c r="G1470" s="197"/>
      <c r="H1470" s="197">
        <v>84</v>
      </c>
      <c r="I1470" s="197" t="s">
        <v>3085</v>
      </c>
      <c r="J1470" s="197" t="s">
        <v>19596</v>
      </c>
      <c r="K1470" s="57" t="s">
        <v>3196</v>
      </c>
      <c r="M1470" s="199">
        <v>70</v>
      </c>
      <c r="O1470" s="197" t="s">
        <v>20513</v>
      </c>
      <c r="Q1470" s="197" t="s">
        <v>17769</v>
      </c>
      <c r="S1470" s="57">
        <v>1</v>
      </c>
      <c r="T1470" s="197" t="s">
        <v>19621</v>
      </c>
      <c r="U1470" s="57" t="str">
        <f>VLOOKUP(A1470,'Individual Data'!$K$5:$AC$5544,12,FALSE)</f>
        <v>NPTH</v>
      </c>
      <c r="V1470" s="14">
        <f>IFERROR(LOOKUP(H1470,{30,43,48,53,58,63,68,73,78,83,88,93,97},{42,47,52,57,62,67,72,77,82,87,92,99,100}),999)</f>
        <v>87</v>
      </c>
      <c r="X1470" s="57">
        <f>VLOOKUP(A1470,'Individual Data'!$K$5:$AC$5544,8,FALSE)</f>
        <v>4</v>
      </c>
      <c r="Y1470" s="57">
        <f>VLOOKUP(A1470,'Individual Data'!$K$5:$AC$5544,9,FALSE)</f>
        <v>2019</v>
      </c>
    </row>
    <row r="1471" spans="1:25" ht="15" customHeight="1" x14ac:dyDescent="0.25">
      <c r="A1471" s="197" t="s">
        <v>5603</v>
      </c>
      <c r="B1471" s="197" t="s">
        <v>20514</v>
      </c>
      <c r="C1471" s="198">
        <v>45230</v>
      </c>
      <c r="D1471" s="199">
        <v>317</v>
      </c>
      <c r="E1471" s="197" t="s">
        <v>19595</v>
      </c>
      <c r="F1471" s="197" t="s">
        <v>19617</v>
      </c>
      <c r="G1471" s="197"/>
      <c r="H1471" s="197">
        <v>80</v>
      </c>
      <c r="I1471" s="197" t="s">
        <v>3225</v>
      </c>
      <c r="J1471" s="197" t="s">
        <v>19596</v>
      </c>
      <c r="K1471" s="57" t="s">
        <v>3196</v>
      </c>
      <c r="M1471" s="199">
        <v>70</v>
      </c>
      <c r="O1471" s="197" t="s">
        <v>20515</v>
      </c>
      <c r="Q1471" s="197" t="s">
        <v>3229</v>
      </c>
      <c r="S1471" s="57">
        <v>1</v>
      </c>
      <c r="T1471" s="197" t="s">
        <v>19598</v>
      </c>
      <c r="U1471" s="57" t="str">
        <f>VLOOKUP(A1471,'Individual Data'!$K$5:$AC$5544,12,FALSE)</f>
        <v>LFSO</v>
      </c>
      <c r="V1471" s="14">
        <f>IFERROR(LOOKUP(H1471,{30,43,48,53,58,63,68,73,78,83,88,93,97},{42,47,52,57,62,67,72,77,82,87,92,99,100}),999)</f>
        <v>82</v>
      </c>
      <c r="X1471" s="57">
        <f>VLOOKUP(A1471,'Individual Data'!$K$5:$AC$5544,8,FALSE)</f>
        <v>4</v>
      </c>
      <c r="Y1471" s="57">
        <f>VLOOKUP(A1471,'Individual Data'!$K$5:$AC$5544,9,FALSE)</f>
        <v>2019</v>
      </c>
    </row>
    <row r="1472" spans="1:25" ht="15" customHeight="1" x14ac:dyDescent="0.25">
      <c r="A1472" s="197" t="s">
        <v>5607</v>
      </c>
      <c r="B1472" s="197" t="s">
        <v>20516</v>
      </c>
      <c r="C1472" s="198">
        <v>45223</v>
      </c>
      <c r="D1472" s="199">
        <v>2046</v>
      </c>
      <c r="E1472" s="197" t="s">
        <v>19595</v>
      </c>
      <c r="F1472" s="197" t="s">
        <v>19617</v>
      </c>
      <c r="G1472" s="197"/>
      <c r="H1472" s="197">
        <v>84</v>
      </c>
      <c r="I1472" s="197" t="s">
        <v>3085</v>
      </c>
      <c r="J1472" s="197" t="s">
        <v>19596</v>
      </c>
      <c r="K1472" s="57" t="s">
        <v>3196</v>
      </c>
      <c r="M1472" s="199">
        <v>70</v>
      </c>
      <c r="O1472" s="197" t="s">
        <v>20517</v>
      </c>
      <c r="Q1472" s="197" t="s">
        <v>3229</v>
      </c>
      <c r="S1472" s="57">
        <v>1</v>
      </c>
      <c r="T1472" s="197" t="s">
        <v>19598</v>
      </c>
      <c r="U1472" s="57" t="str">
        <f>VLOOKUP(A1472,'Individual Data'!$K$5:$AC$5544,12,FALSE)</f>
        <v>Unassigned</v>
      </c>
      <c r="V1472" s="14">
        <f>IFERROR(LOOKUP(H1472,{30,43,48,53,58,63,68,73,78,83,88,93,97},{42,47,52,57,62,67,72,77,82,87,92,99,100}),999)</f>
        <v>87</v>
      </c>
      <c r="X1472" s="57" t="str">
        <f>VLOOKUP(A1472,'Individual Data'!$K$5:$AC$5544,8,FALSE)</f>
        <v>NA</v>
      </c>
      <c r="Y1472" s="57" t="str">
        <f>VLOOKUP(A1472,'Individual Data'!$K$5:$AC$5544,9,FALSE)</f>
        <v>U</v>
      </c>
    </row>
    <row r="1473" spans="1:25" ht="15" customHeight="1" x14ac:dyDescent="0.25">
      <c r="A1473" s="197" t="s">
        <v>5610</v>
      </c>
      <c r="B1473" s="197" t="s">
        <v>20518</v>
      </c>
      <c r="C1473" s="198">
        <v>45216</v>
      </c>
      <c r="D1473" s="199">
        <v>1072</v>
      </c>
      <c r="E1473" s="197" t="s">
        <v>19595</v>
      </c>
      <c r="F1473" s="197" t="s">
        <v>19617</v>
      </c>
      <c r="G1473" s="197"/>
      <c r="H1473" s="197">
        <v>83</v>
      </c>
      <c r="I1473" s="197" t="s">
        <v>3085</v>
      </c>
      <c r="J1473" s="197" t="s">
        <v>19596</v>
      </c>
      <c r="K1473" s="57" t="s">
        <v>3196</v>
      </c>
      <c r="M1473" s="199">
        <v>70</v>
      </c>
      <c r="O1473" s="197" t="s">
        <v>20519</v>
      </c>
      <c r="Q1473" s="197" t="s">
        <v>3229</v>
      </c>
      <c r="S1473" s="57">
        <v>1</v>
      </c>
      <c r="T1473" s="197" t="s">
        <v>19598</v>
      </c>
      <c r="U1473" s="57" t="str">
        <f>VLOOKUP(A1473,'Individual Data'!$K$5:$AC$5544,12,FALSE)</f>
        <v>CJA1</v>
      </c>
      <c r="V1473" s="14">
        <f>IFERROR(LOOKUP(H1473,{30,43,48,53,58,63,68,73,78,83,88,93,97},{42,47,52,57,62,67,72,77,82,87,92,99,100}),999)</f>
        <v>87</v>
      </c>
      <c r="X1473" s="57">
        <f>VLOOKUP(A1473,'Individual Data'!$K$5:$AC$5544,8,FALSE)</f>
        <v>4</v>
      </c>
      <c r="Y1473" s="57">
        <f>VLOOKUP(A1473,'Individual Data'!$K$5:$AC$5544,9,FALSE)</f>
        <v>2019</v>
      </c>
    </row>
    <row r="1474" spans="1:25" ht="15" customHeight="1" x14ac:dyDescent="0.25">
      <c r="A1474" s="197" t="s">
        <v>5613</v>
      </c>
      <c r="B1474" s="197" t="s">
        <v>20520</v>
      </c>
      <c r="C1474" s="198">
        <v>45230</v>
      </c>
      <c r="D1474" s="199">
        <v>357</v>
      </c>
      <c r="E1474" s="197" t="s">
        <v>19595</v>
      </c>
      <c r="F1474" s="197" t="s">
        <v>19617</v>
      </c>
      <c r="G1474" s="197"/>
      <c r="H1474" s="197">
        <v>76</v>
      </c>
      <c r="I1474" s="197" t="s">
        <v>3225</v>
      </c>
      <c r="J1474" s="197" t="s">
        <v>19596</v>
      </c>
      <c r="K1474" s="57" t="s">
        <v>3196</v>
      </c>
      <c r="M1474" s="199">
        <v>70</v>
      </c>
      <c r="O1474" s="197" t="s">
        <v>20521</v>
      </c>
      <c r="Q1474" s="197" t="s">
        <v>3229</v>
      </c>
      <c r="S1474" s="57">
        <v>1</v>
      </c>
      <c r="T1474" s="197" t="s">
        <v>19598</v>
      </c>
      <c r="U1474" s="57" t="str">
        <f>VLOOKUP(A1474,'Individual Data'!$K$5:$AC$5544,12,FALSE)</f>
        <v>Unassigned</v>
      </c>
      <c r="V1474" s="14">
        <f>IFERROR(LOOKUP(H1474,{30,43,48,53,58,63,68,73,78,83,88,93,97},{42,47,52,57,62,67,72,77,82,87,92,99,100}),999)</f>
        <v>77</v>
      </c>
      <c r="X1474" s="57" t="str">
        <f>VLOOKUP(A1474,'Individual Data'!$K$5:$AC$5544,8,FALSE)</f>
        <v>NA</v>
      </c>
      <c r="Y1474" s="57" t="str">
        <f>VLOOKUP(A1474,'Individual Data'!$K$5:$AC$5544,9,FALSE)</f>
        <v>U</v>
      </c>
    </row>
    <row r="1475" spans="1:25" ht="15" customHeight="1" x14ac:dyDescent="0.25">
      <c r="A1475" s="197" t="s">
        <v>5616</v>
      </c>
      <c r="B1475" s="197" t="s">
        <v>20522</v>
      </c>
      <c r="C1475" s="198">
        <v>45223</v>
      </c>
      <c r="D1475" s="199">
        <v>100</v>
      </c>
      <c r="E1475" s="197" t="s">
        <v>19595</v>
      </c>
      <c r="F1475" s="197" t="s">
        <v>19617</v>
      </c>
      <c r="G1475" s="197"/>
      <c r="H1475" s="197">
        <v>88</v>
      </c>
      <c r="I1475" s="197" t="s">
        <v>3225</v>
      </c>
      <c r="J1475" s="197" t="s">
        <v>19596</v>
      </c>
      <c r="K1475" s="57" t="s">
        <v>3196</v>
      </c>
      <c r="M1475" s="199">
        <v>70</v>
      </c>
      <c r="O1475" s="197" t="s">
        <v>20523</v>
      </c>
      <c r="Q1475" s="197" t="s">
        <v>3229</v>
      </c>
      <c r="S1475" s="57">
        <v>1</v>
      </c>
      <c r="T1475" s="197" t="s">
        <v>19598</v>
      </c>
      <c r="U1475" s="57" t="str">
        <f>VLOOKUP(A1475,'Individual Data'!$K$5:$AC$5544,12,FALSE)</f>
        <v>LFSO</v>
      </c>
      <c r="V1475" s="14">
        <f>IFERROR(LOOKUP(H1475,{30,43,48,53,58,63,68,73,78,83,88,93,97},{42,47,52,57,62,67,72,77,82,87,92,99,100}),999)</f>
        <v>92</v>
      </c>
      <c r="X1475" s="57">
        <f>VLOOKUP(A1475,'Individual Data'!$K$5:$AC$5544,8,FALSE)</f>
        <v>4</v>
      </c>
      <c r="Y1475" s="57">
        <f>VLOOKUP(A1475,'Individual Data'!$K$5:$AC$5544,9,FALSE)</f>
        <v>2019</v>
      </c>
    </row>
    <row r="1476" spans="1:25" ht="15" customHeight="1" x14ac:dyDescent="0.25">
      <c r="A1476" s="197" t="s">
        <v>5620</v>
      </c>
      <c r="B1476" s="197" t="s">
        <v>20524</v>
      </c>
      <c r="C1476" s="198">
        <v>45236</v>
      </c>
      <c r="D1476" s="199">
        <v>4091</v>
      </c>
      <c r="E1476" s="197" t="s">
        <v>19595</v>
      </c>
      <c r="F1476" s="197" t="s">
        <v>19617</v>
      </c>
      <c r="G1476" s="197"/>
      <c r="H1476" s="197">
        <v>75</v>
      </c>
      <c r="I1476" s="197" t="s">
        <v>3085</v>
      </c>
      <c r="J1476" s="197" t="s">
        <v>19596</v>
      </c>
      <c r="K1476" s="57" t="s">
        <v>3196</v>
      </c>
      <c r="M1476" s="199">
        <v>70</v>
      </c>
      <c r="O1476" s="197" t="s">
        <v>20525</v>
      </c>
      <c r="Q1476" s="197" t="s">
        <v>3229</v>
      </c>
      <c r="S1476" s="57">
        <v>1</v>
      </c>
      <c r="T1476" s="197" t="s">
        <v>19598</v>
      </c>
      <c r="U1476" s="57" t="str">
        <f>VLOOKUP(A1476,'Individual Data'!$K$5:$AC$5544,12,FALSE)</f>
        <v>BCA1</v>
      </c>
      <c r="V1476" s="14">
        <f>IFERROR(LOOKUP(H1476,{30,43,48,53,58,63,68,73,78,83,88,93,97},{42,47,52,57,62,67,72,77,82,87,92,99,100}),999)</f>
        <v>77</v>
      </c>
      <c r="X1476" s="57">
        <f>VLOOKUP(A1476,'Individual Data'!$K$5:$AC$5544,8,FALSE)</f>
        <v>4</v>
      </c>
      <c r="Y1476" s="57">
        <f>VLOOKUP(A1476,'Individual Data'!$K$5:$AC$5544,9,FALSE)</f>
        <v>2019</v>
      </c>
    </row>
    <row r="1477" spans="1:25" ht="15" customHeight="1" x14ac:dyDescent="0.25">
      <c r="A1477" s="197" t="s">
        <v>5623</v>
      </c>
      <c r="B1477" s="197" t="s">
        <v>20526</v>
      </c>
      <c r="C1477" s="198">
        <v>45216</v>
      </c>
      <c r="D1477" s="199">
        <v>1034</v>
      </c>
      <c r="E1477" s="197" t="s">
        <v>19595</v>
      </c>
      <c r="F1477" s="197" t="s">
        <v>19617</v>
      </c>
      <c r="G1477" s="197"/>
      <c r="H1477" s="197">
        <v>76</v>
      </c>
      <c r="I1477" s="197" t="s">
        <v>3085</v>
      </c>
      <c r="J1477" s="197" t="s">
        <v>19596</v>
      </c>
      <c r="K1477" s="57" t="s">
        <v>3196</v>
      </c>
      <c r="M1477" s="199">
        <v>70</v>
      </c>
      <c r="O1477" s="197" t="s">
        <v>20527</v>
      </c>
      <c r="Q1477" s="197" t="s">
        <v>3229</v>
      </c>
      <c r="S1477" s="57">
        <v>1</v>
      </c>
      <c r="T1477" s="197" t="s">
        <v>19598</v>
      </c>
      <c r="U1477" s="57" t="str">
        <f>VLOOKUP(A1477,'Individual Data'!$K$5:$AC$5544,12,FALSE)</f>
        <v>LFSO</v>
      </c>
      <c r="V1477" s="14">
        <f>IFERROR(LOOKUP(H1477,{30,43,48,53,58,63,68,73,78,83,88,93,97},{42,47,52,57,62,67,72,77,82,87,92,99,100}),999)</f>
        <v>77</v>
      </c>
      <c r="X1477" s="57">
        <f>VLOOKUP(A1477,'Individual Data'!$K$5:$AC$5544,8,FALSE)</f>
        <v>4</v>
      </c>
      <c r="Y1477" s="57">
        <f>VLOOKUP(A1477,'Individual Data'!$K$5:$AC$5544,9,FALSE)</f>
        <v>2019</v>
      </c>
    </row>
    <row r="1478" spans="1:25" ht="15" customHeight="1" x14ac:dyDescent="0.25">
      <c r="A1478" s="197" t="s">
        <v>5626</v>
      </c>
      <c r="B1478" s="197" t="s">
        <v>20528</v>
      </c>
      <c r="C1478" s="198">
        <v>45216</v>
      </c>
      <c r="D1478" s="199">
        <v>30</v>
      </c>
      <c r="E1478" s="197" t="s">
        <v>19595</v>
      </c>
      <c r="F1478" s="197" t="s">
        <v>19617</v>
      </c>
      <c r="G1478" s="197"/>
      <c r="H1478" s="197">
        <v>85</v>
      </c>
      <c r="I1478" s="197" t="s">
        <v>3225</v>
      </c>
      <c r="J1478" s="197" t="s">
        <v>17688</v>
      </c>
      <c r="K1478" s="229" t="s">
        <v>3228</v>
      </c>
      <c r="M1478" s="199">
        <v>70</v>
      </c>
      <c r="O1478" s="197" t="s">
        <v>19601</v>
      </c>
      <c r="Q1478" s="197" t="s">
        <v>3229</v>
      </c>
      <c r="S1478" s="57">
        <v>1</v>
      </c>
      <c r="T1478" s="197" t="s">
        <v>3229</v>
      </c>
      <c r="U1478" s="57" t="str">
        <f>VLOOKUP(A1478,'Individual Data'!$K$5:$AC$5544,12,FALSE)</f>
        <v>BCA1</v>
      </c>
      <c r="V1478" s="14">
        <f>IFERROR(LOOKUP(H1478,{30,43,48,53,58,63,68,73,78,83,88,93,97},{42,47,52,57,62,67,72,77,82,87,92,99,100}),999)</f>
        <v>87</v>
      </c>
      <c r="X1478" s="57">
        <f>VLOOKUP(A1478,'Individual Data'!$K$5:$AC$5544,8,FALSE)</f>
        <v>4</v>
      </c>
      <c r="Y1478" s="57">
        <f>VLOOKUP(A1478,'Individual Data'!$K$5:$AC$5544,9,FALSE)</f>
        <v>2019</v>
      </c>
    </row>
    <row r="1479" spans="1:25" ht="15" customHeight="1" x14ac:dyDescent="0.25">
      <c r="A1479" s="197" t="s">
        <v>5629</v>
      </c>
      <c r="B1479" s="197" t="s">
        <v>20529</v>
      </c>
      <c r="C1479" s="198">
        <v>45216</v>
      </c>
      <c r="D1479" s="199">
        <v>27</v>
      </c>
      <c r="E1479" s="197" t="s">
        <v>19595</v>
      </c>
      <c r="F1479" s="197" t="s">
        <v>19617</v>
      </c>
      <c r="G1479" s="197"/>
      <c r="H1479" s="197">
        <v>75</v>
      </c>
      <c r="I1479" s="197" t="s">
        <v>3225</v>
      </c>
      <c r="J1479" s="197" t="s">
        <v>19596</v>
      </c>
      <c r="K1479" s="228" t="s">
        <v>3196</v>
      </c>
      <c r="M1479" s="199">
        <v>70</v>
      </c>
      <c r="O1479" s="197" t="s">
        <v>20530</v>
      </c>
      <c r="Q1479" s="197" t="s">
        <v>3229</v>
      </c>
      <c r="S1479" s="57">
        <v>1</v>
      </c>
      <c r="T1479" s="197" t="s">
        <v>19598</v>
      </c>
      <c r="U1479" s="57" t="str">
        <f>VLOOKUP(A1479,'Individual Data'!$K$5:$AC$5544,12,FALSE)</f>
        <v>Unassigned</v>
      </c>
      <c r="V1479" s="14">
        <f>IFERROR(LOOKUP(H1479,{30,43,48,53,58,63,68,73,78,83,88,93,97},{42,47,52,57,62,67,72,77,82,87,92,99,100}),999)</f>
        <v>77</v>
      </c>
      <c r="X1479" s="57" t="str">
        <f>VLOOKUP(A1479,'Individual Data'!$K$5:$AC$5544,8,FALSE)</f>
        <v>NA</v>
      </c>
      <c r="Y1479" s="57" t="str">
        <f>VLOOKUP(A1479,'Individual Data'!$K$5:$AC$5544,9,FALSE)</f>
        <v>U</v>
      </c>
    </row>
    <row r="1480" spans="1:25" ht="15" customHeight="1" x14ac:dyDescent="0.25">
      <c r="A1480" s="197" t="s">
        <v>5632</v>
      </c>
      <c r="B1480" s="197" t="s">
        <v>20531</v>
      </c>
      <c r="C1480" s="198">
        <v>45223</v>
      </c>
      <c r="D1480" s="199">
        <v>128</v>
      </c>
      <c r="E1480" s="197" t="s">
        <v>19595</v>
      </c>
      <c r="F1480" s="197" t="s">
        <v>19617</v>
      </c>
      <c r="G1480" s="197"/>
      <c r="H1480" s="197">
        <v>90</v>
      </c>
      <c r="I1480" s="197" t="s">
        <v>3225</v>
      </c>
      <c r="J1480" s="197" t="s">
        <v>19596</v>
      </c>
      <c r="K1480" s="57" t="s">
        <v>3196</v>
      </c>
      <c r="M1480" s="199">
        <v>70</v>
      </c>
      <c r="O1480" s="197" t="s">
        <v>20532</v>
      </c>
      <c r="Q1480" s="197" t="s">
        <v>3229</v>
      </c>
      <c r="S1480" s="57">
        <v>1</v>
      </c>
      <c r="T1480" s="197" t="s">
        <v>19598</v>
      </c>
      <c r="U1480" s="57" t="str">
        <f>VLOOKUP(A1480,'Individual Data'!$K$5:$AC$5544,12,FALSE)</f>
        <v>PLA1</v>
      </c>
      <c r="V1480" s="14">
        <f>IFERROR(LOOKUP(H1480,{30,43,48,53,58,63,68,73,78,83,88,93,97},{42,47,52,57,62,67,72,77,82,87,92,99,100}),999)</f>
        <v>92</v>
      </c>
      <c r="X1480" s="57">
        <f>VLOOKUP(A1480,'Individual Data'!$K$5:$AC$5544,8,FALSE)</f>
        <v>4</v>
      </c>
      <c r="Y1480" s="57">
        <f>VLOOKUP(A1480,'Individual Data'!$K$5:$AC$5544,9,FALSE)</f>
        <v>2019</v>
      </c>
    </row>
    <row r="1481" spans="1:25" ht="15" customHeight="1" x14ac:dyDescent="0.25">
      <c r="A1481" s="197" t="s">
        <v>5635</v>
      </c>
      <c r="B1481" s="197" t="s">
        <v>20533</v>
      </c>
      <c r="C1481" s="198">
        <v>45223</v>
      </c>
      <c r="D1481" s="199">
        <v>2018</v>
      </c>
      <c r="E1481" s="197" t="s">
        <v>19595</v>
      </c>
      <c r="F1481" s="197" t="s">
        <v>19617</v>
      </c>
      <c r="G1481" s="197"/>
      <c r="H1481" s="197">
        <v>77</v>
      </c>
      <c r="I1481" s="197" t="s">
        <v>3085</v>
      </c>
      <c r="J1481" s="197" t="s">
        <v>19596</v>
      </c>
      <c r="K1481" s="57" t="s">
        <v>3196</v>
      </c>
      <c r="M1481" s="199">
        <v>70</v>
      </c>
      <c r="O1481" s="197" t="s">
        <v>20534</v>
      </c>
      <c r="Q1481" s="197" t="s">
        <v>3229</v>
      </c>
      <c r="S1481" s="57">
        <v>1</v>
      </c>
      <c r="T1481" s="197" t="s">
        <v>19598</v>
      </c>
      <c r="U1481" s="57" t="str">
        <f>VLOOKUP(A1481,'Individual Data'!$K$5:$AC$5544,12,FALSE)</f>
        <v>CJA1</v>
      </c>
      <c r="V1481" s="14">
        <f>IFERROR(LOOKUP(H1481,{30,43,48,53,58,63,68,73,78,83,88,93,97},{42,47,52,57,62,67,72,77,82,87,92,99,100}),999)</f>
        <v>77</v>
      </c>
      <c r="X1481" s="57">
        <f>VLOOKUP(A1481,'Individual Data'!$K$5:$AC$5544,8,FALSE)</f>
        <v>4</v>
      </c>
      <c r="Y1481" s="57">
        <f>VLOOKUP(A1481,'Individual Data'!$K$5:$AC$5544,9,FALSE)</f>
        <v>2019</v>
      </c>
    </row>
    <row r="1482" spans="1:25" ht="15" customHeight="1" x14ac:dyDescent="0.25">
      <c r="A1482" s="197" t="s">
        <v>5639</v>
      </c>
      <c r="B1482" s="197" t="s">
        <v>20535</v>
      </c>
      <c r="C1482" s="198">
        <v>45230</v>
      </c>
      <c r="D1482" s="199">
        <v>3050</v>
      </c>
      <c r="E1482" s="197" t="s">
        <v>19595</v>
      </c>
      <c r="F1482" s="197" t="s">
        <v>19617</v>
      </c>
      <c r="G1482" s="197"/>
      <c r="H1482" s="197">
        <v>78</v>
      </c>
      <c r="I1482" s="197" t="s">
        <v>3085</v>
      </c>
      <c r="J1482" s="197" t="s">
        <v>19596</v>
      </c>
      <c r="K1482" s="57" t="s">
        <v>3196</v>
      </c>
      <c r="M1482" s="199">
        <v>70</v>
      </c>
      <c r="O1482" s="197" t="s">
        <v>20536</v>
      </c>
      <c r="Q1482" s="197" t="s">
        <v>3229</v>
      </c>
      <c r="S1482" s="57">
        <v>1</v>
      </c>
      <c r="T1482" s="197" t="s">
        <v>19598</v>
      </c>
      <c r="U1482" s="57" t="str">
        <f>VLOOKUP(A1482,'Individual Data'!$K$5:$AC$5544,12,FALSE)</f>
        <v>Unassigned</v>
      </c>
      <c r="V1482" s="14">
        <f>IFERROR(LOOKUP(H1482,{30,43,48,53,58,63,68,73,78,83,88,93,97},{42,47,52,57,62,67,72,77,82,87,92,99,100}),999)</f>
        <v>82</v>
      </c>
      <c r="X1482" s="57" t="str">
        <f>VLOOKUP(A1482,'Individual Data'!$K$5:$AC$5544,8,FALSE)</f>
        <v>NA</v>
      </c>
      <c r="Y1482" s="57" t="str">
        <f>VLOOKUP(A1482,'Individual Data'!$K$5:$AC$5544,9,FALSE)</f>
        <v>U</v>
      </c>
    </row>
    <row r="1483" spans="1:25" ht="15" customHeight="1" x14ac:dyDescent="0.25">
      <c r="A1483" s="197" t="s">
        <v>5642</v>
      </c>
      <c r="B1483" s="197" t="s">
        <v>20537</v>
      </c>
      <c r="C1483" s="198">
        <v>45223</v>
      </c>
      <c r="D1483" s="199">
        <v>2047</v>
      </c>
      <c r="E1483" s="197" t="s">
        <v>19595</v>
      </c>
      <c r="F1483" s="197" t="s">
        <v>19617</v>
      </c>
      <c r="G1483" s="197"/>
      <c r="H1483" s="197">
        <v>80.5</v>
      </c>
      <c r="I1483" s="197" t="s">
        <v>3085</v>
      </c>
      <c r="J1483" s="197" t="s">
        <v>19596</v>
      </c>
      <c r="K1483" s="57" t="s">
        <v>3196</v>
      </c>
      <c r="M1483" s="199">
        <v>70</v>
      </c>
      <c r="O1483" s="197" t="s">
        <v>20538</v>
      </c>
      <c r="Q1483" s="197" t="s">
        <v>3229</v>
      </c>
      <c r="S1483" s="57">
        <v>1</v>
      </c>
      <c r="T1483" s="197" t="s">
        <v>19598</v>
      </c>
      <c r="U1483" s="57" t="str">
        <f>VLOOKUP(A1483,'Individual Data'!$K$5:$AC$5544,12,FALSE)</f>
        <v>PLA1</v>
      </c>
      <c r="V1483" s="14">
        <f>IFERROR(LOOKUP(H1483,{30,43,48,53,58,63,68,73,78,83,88,93,97},{42,47,52,57,62,67,72,77,82,87,92,99,100}),999)</f>
        <v>82</v>
      </c>
      <c r="X1483" s="57">
        <f>VLOOKUP(A1483,'Individual Data'!$K$5:$AC$5544,8,FALSE)</f>
        <v>4</v>
      </c>
      <c r="Y1483" s="57">
        <f>VLOOKUP(A1483,'Individual Data'!$K$5:$AC$5544,9,FALSE)</f>
        <v>2019</v>
      </c>
    </row>
    <row r="1484" spans="1:25" ht="15" customHeight="1" x14ac:dyDescent="0.25">
      <c r="A1484" s="197" t="s">
        <v>5645</v>
      </c>
      <c r="B1484" s="197" t="s">
        <v>20539</v>
      </c>
      <c r="C1484" s="198">
        <v>45230</v>
      </c>
      <c r="D1484" s="199">
        <v>3011</v>
      </c>
      <c r="E1484" s="197" t="s">
        <v>19595</v>
      </c>
      <c r="F1484" s="197" t="s">
        <v>19617</v>
      </c>
      <c r="G1484" s="197"/>
      <c r="H1484" s="197">
        <v>75</v>
      </c>
      <c r="I1484" s="197" t="s">
        <v>3085</v>
      </c>
      <c r="J1484" s="197" t="s">
        <v>19596</v>
      </c>
      <c r="K1484" s="57" t="s">
        <v>3196</v>
      </c>
      <c r="M1484" s="199">
        <v>70</v>
      </c>
      <c r="O1484" s="197" t="s">
        <v>20540</v>
      </c>
      <c r="Q1484" s="197" t="s">
        <v>3229</v>
      </c>
      <c r="S1484" s="57">
        <v>1</v>
      </c>
      <c r="T1484" s="197" t="s">
        <v>19598</v>
      </c>
      <c r="U1484" s="57" t="str">
        <f>VLOOKUP(A1484,'Individual Data'!$K$5:$AC$5544,12,FALSE)</f>
        <v>CJA1</v>
      </c>
      <c r="V1484" s="14">
        <f>IFERROR(LOOKUP(H1484,{30,43,48,53,58,63,68,73,78,83,88,93,97},{42,47,52,57,62,67,72,77,82,87,92,99,100}),999)</f>
        <v>77</v>
      </c>
      <c r="X1484" s="57">
        <f>VLOOKUP(A1484,'Individual Data'!$K$5:$AC$5544,8,FALSE)</f>
        <v>4</v>
      </c>
      <c r="Y1484" s="57">
        <f>VLOOKUP(A1484,'Individual Data'!$K$5:$AC$5544,9,FALSE)</f>
        <v>2019</v>
      </c>
    </row>
    <row r="1485" spans="1:25" ht="15" customHeight="1" x14ac:dyDescent="0.25">
      <c r="A1485" s="197" t="s">
        <v>5647</v>
      </c>
      <c r="B1485" s="197" t="s">
        <v>20541</v>
      </c>
      <c r="C1485" s="198">
        <v>45216</v>
      </c>
      <c r="D1485" s="199">
        <v>7</v>
      </c>
      <c r="E1485" s="197" t="s">
        <v>19595</v>
      </c>
      <c r="F1485" s="197" t="s">
        <v>17874</v>
      </c>
      <c r="G1485" s="197"/>
      <c r="H1485" s="197">
        <v>82</v>
      </c>
      <c r="I1485" s="197" t="s">
        <v>3225</v>
      </c>
      <c r="J1485" s="197" t="s">
        <v>17688</v>
      </c>
      <c r="K1485" s="229" t="s">
        <v>3228</v>
      </c>
      <c r="M1485" s="199">
        <v>70</v>
      </c>
      <c r="O1485" s="197" t="s">
        <v>19601</v>
      </c>
      <c r="Q1485" s="197" t="s">
        <v>3229</v>
      </c>
      <c r="S1485" s="57">
        <v>1</v>
      </c>
      <c r="T1485" s="197" t="s">
        <v>3229</v>
      </c>
      <c r="U1485" s="57" t="str">
        <f>VLOOKUP(A1485,'Individual Data'!$K$5:$AC$5544,12,FALSE)</f>
        <v>LFYO</v>
      </c>
      <c r="V1485" s="14">
        <f>IFERROR(LOOKUP(H1485,{30,43,48,53,58,63,68,73,78,83,88,93,97},{42,47,52,57,62,67,72,77,82,87,92,99,100}),999)</f>
        <v>82</v>
      </c>
      <c r="X1485" s="57">
        <f>VLOOKUP(A1485,'Individual Data'!$K$5:$AC$5544,8,FALSE)</f>
        <v>5</v>
      </c>
      <c r="Y1485" s="57">
        <f>VLOOKUP(A1485,'Individual Data'!$K$5:$AC$5544,9,FALSE)</f>
        <v>2018</v>
      </c>
    </row>
    <row r="1486" spans="1:25" ht="15" customHeight="1" x14ac:dyDescent="0.25">
      <c r="A1486" s="197" t="s">
        <v>5650</v>
      </c>
      <c r="B1486" s="197" t="s">
        <v>20542</v>
      </c>
      <c r="C1486" s="198">
        <v>45223</v>
      </c>
      <c r="D1486" s="199">
        <v>2013</v>
      </c>
      <c r="E1486" s="197" t="s">
        <v>19595</v>
      </c>
      <c r="F1486" s="197" t="s">
        <v>19617</v>
      </c>
      <c r="G1486" s="197"/>
      <c r="H1486" s="197">
        <v>81.5</v>
      </c>
      <c r="I1486" s="197" t="s">
        <v>3085</v>
      </c>
      <c r="J1486" s="197" t="s">
        <v>17688</v>
      </c>
      <c r="K1486" s="197" t="s">
        <v>3228</v>
      </c>
      <c r="M1486" s="199">
        <v>70</v>
      </c>
      <c r="O1486" s="197" t="s">
        <v>19601</v>
      </c>
      <c r="Q1486" s="197" t="s">
        <v>3229</v>
      </c>
      <c r="S1486" s="57">
        <v>1</v>
      </c>
      <c r="T1486" s="197" t="s">
        <v>3229</v>
      </c>
      <c r="U1486" s="57" t="str">
        <f>VLOOKUP(A1486,'Individual Data'!$K$5:$AC$5544,12,FALSE)</f>
        <v>Unassigned AD</v>
      </c>
      <c r="V1486" s="14">
        <f>IFERROR(LOOKUP(H1486,{30,43,48,53,58,63,68,73,78,83,88,93,97},{42,47,52,57,62,67,72,77,82,87,92,99,100}),999)</f>
        <v>82</v>
      </c>
      <c r="X1486" s="57" t="str">
        <f>VLOOKUP(A1486,'Individual Data'!$K$5:$AC$5544,8,FALSE)</f>
        <v>NA</v>
      </c>
      <c r="Y1486" s="57" t="str">
        <f>VLOOKUP(A1486,'Individual Data'!$K$5:$AC$5544,9,FALSE)</f>
        <v>U</v>
      </c>
    </row>
    <row r="1487" spans="1:25" ht="15" customHeight="1" x14ac:dyDescent="0.25">
      <c r="A1487" s="197" t="s">
        <v>5653</v>
      </c>
      <c r="B1487" s="197" t="s">
        <v>20543</v>
      </c>
      <c r="C1487" s="198">
        <v>45236</v>
      </c>
      <c r="D1487" s="199">
        <v>4131</v>
      </c>
      <c r="E1487" s="197" t="s">
        <v>19595</v>
      </c>
      <c r="F1487" s="197" t="s">
        <v>19617</v>
      </c>
      <c r="G1487" s="197"/>
      <c r="H1487" s="197">
        <v>87</v>
      </c>
      <c r="I1487" s="197" t="s">
        <v>3085</v>
      </c>
      <c r="J1487" s="197" t="s">
        <v>19596</v>
      </c>
      <c r="K1487" s="228" t="s">
        <v>3196</v>
      </c>
      <c r="M1487" s="199">
        <v>70</v>
      </c>
      <c r="O1487" s="197" t="s">
        <v>20544</v>
      </c>
      <c r="Q1487" s="197" t="s">
        <v>3229</v>
      </c>
      <c r="S1487" s="57">
        <v>1</v>
      </c>
      <c r="T1487" s="197" t="s">
        <v>19598</v>
      </c>
      <c r="U1487" s="57" t="str">
        <f>VLOOKUP(A1487,'Individual Data'!$K$5:$AC$5544,12,FALSE)</f>
        <v>NPTH</v>
      </c>
      <c r="V1487" s="14">
        <f>IFERROR(LOOKUP(H1487,{30,43,48,53,58,63,68,73,78,83,88,93,97},{42,47,52,57,62,67,72,77,82,87,92,99,100}),999)</f>
        <v>87</v>
      </c>
      <c r="X1487" s="57">
        <f>VLOOKUP(A1487,'Individual Data'!$K$5:$AC$5544,8,FALSE)</f>
        <v>4</v>
      </c>
      <c r="Y1487" s="57">
        <f>VLOOKUP(A1487,'Individual Data'!$K$5:$AC$5544,9,FALSE)</f>
        <v>2019</v>
      </c>
    </row>
    <row r="1488" spans="1:25" ht="15" customHeight="1" x14ac:dyDescent="0.25">
      <c r="A1488" s="197" t="s">
        <v>5658</v>
      </c>
      <c r="B1488" s="197" t="s">
        <v>20545</v>
      </c>
      <c r="C1488" s="198">
        <v>45230</v>
      </c>
      <c r="D1488" s="199">
        <v>3122</v>
      </c>
      <c r="E1488" s="197" t="s">
        <v>19595</v>
      </c>
      <c r="F1488" s="197" t="s">
        <v>19617</v>
      </c>
      <c r="G1488" s="197"/>
      <c r="H1488" s="197">
        <v>76</v>
      </c>
      <c r="I1488" s="197" t="s">
        <v>3085</v>
      </c>
      <c r="J1488" s="197" t="s">
        <v>19596</v>
      </c>
      <c r="K1488" s="57" t="s">
        <v>3196</v>
      </c>
      <c r="M1488" s="199">
        <v>70</v>
      </c>
      <c r="O1488" s="197" t="s">
        <v>20546</v>
      </c>
      <c r="Q1488" s="197" t="s">
        <v>3229</v>
      </c>
      <c r="S1488" s="57">
        <v>1</v>
      </c>
      <c r="T1488" s="197" t="s">
        <v>3229</v>
      </c>
      <c r="U1488" s="57" t="str">
        <f>VLOOKUP(A1488,'Individual Data'!$K$5:$AC$5544,12,FALSE)</f>
        <v>LFSO</v>
      </c>
      <c r="V1488" s="14">
        <f>IFERROR(LOOKUP(H1488,{30,43,48,53,58,63,68,73,78,83,88,93,97},{42,47,52,57,62,67,72,77,82,87,92,99,100}),999)</f>
        <v>77</v>
      </c>
      <c r="X1488" s="57">
        <f>VLOOKUP(A1488,'Individual Data'!$K$5:$AC$5544,8,FALSE)</f>
        <v>4</v>
      </c>
      <c r="Y1488" s="57">
        <f>VLOOKUP(A1488,'Individual Data'!$K$5:$AC$5544,9,FALSE)</f>
        <v>2019</v>
      </c>
    </row>
    <row r="1489" spans="1:25" ht="15" customHeight="1" x14ac:dyDescent="0.25">
      <c r="A1489" s="197" t="s">
        <v>5661</v>
      </c>
      <c r="B1489" s="197" t="s">
        <v>20547</v>
      </c>
      <c r="C1489" s="198">
        <v>45192</v>
      </c>
      <c r="D1489" s="199">
        <v>23383</v>
      </c>
      <c r="E1489" s="197" t="s">
        <v>19595</v>
      </c>
      <c r="F1489" s="197" t="s">
        <v>17699</v>
      </c>
      <c r="G1489" s="197"/>
      <c r="H1489" s="197">
        <v>83</v>
      </c>
      <c r="I1489" s="197" t="s">
        <v>3085</v>
      </c>
      <c r="J1489" s="197" t="s">
        <v>19596</v>
      </c>
      <c r="K1489" s="57" t="s">
        <v>3196</v>
      </c>
      <c r="M1489" s="199">
        <v>70</v>
      </c>
      <c r="O1489" s="197" t="s">
        <v>20548</v>
      </c>
      <c r="Q1489" s="197" t="s">
        <v>3229</v>
      </c>
      <c r="S1489" s="57">
        <v>1</v>
      </c>
      <c r="T1489" s="197" t="s">
        <v>19598</v>
      </c>
      <c r="U1489" s="57" t="str">
        <f>VLOOKUP(A1489,'Individual Data'!$K$5:$AC$5544,12,FALSE)</f>
        <v>Unassigned</v>
      </c>
      <c r="V1489" s="14">
        <f>IFERROR(LOOKUP(H1489,{30,43,48,53,58,63,68,73,78,83,88,93,97},{42,47,52,57,62,67,72,77,82,87,92,99,100}),999)</f>
        <v>87</v>
      </c>
      <c r="X1489" s="57" t="str">
        <f>VLOOKUP(A1489,'Individual Data'!$K$5:$AC$5544,8,FALSE)</f>
        <v>NA</v>
      </c>
      <c r="Y1489" s="57" t="str">
        <f>VLOOKUP(A1489,'Individual Data'!$K$5:$AC$5544,9,FALSE)</f>
        <v>U</v>
      </c>
    </row>
    <row r="1490" spans="1:25" ht="15" customHeight="1" x14ac:dyDescent="0.25">
      <c r="A1490" s="197" t="s">
        <v>5664</v>
      </c>
      <c r="B1490" s="197" t="s">
        <v>20549</v>
      </c>
      <c r="C1490" s="198">
        <v>45223</v>
      </c>
      <c r="D1490" s="199">
        <v>2038</v>
      </c>
      <c r="E1490" s="197" t="s">
        <v>19595</v>
      </c>
      <c r="F1490" s="197" t="s">
        <v>19617</v>
      </c>
      <c r="G1490" s="197"/>
      <c r="H1490" s="197">
        <v>82</v>
      </c>
      <c r="I1490" s="197" t="s">
        <v>3085</v>
      </c>
      <c r="J1490" s="197" t="s">
        <v>19596</v>
      </c>
      <c r="K1490" s="229" t="s">
        <v>3228</v>
      </c>
      <c r="M1490" s="199">
        <v>70</v>
      </c>
      <c r="O1490" s="197" t="s">
        <v>19601</v>
      </c>
      <c r="Q1490" s="197" t="s">
        <v>3229</v>
      </c>
      <c r="S1490" s="57">
        <v>1</v>
      </c>
      <c r="T1490" s="197" t="s">
        <v>3229</v>
      </c>
      <c r="U1490" s="57" t="str">
        <f>VLOOKUP(A1490,'Individual Data'!$K$5:$AC$5544,12,FALSE)</f>
        <v>PLA1</v>
      </c>
      <c r="V1490" s="14">
        <f>IFERROR(LOOKUP(H1490,{30,43,48,53,58,63,68,73,78,83,88,93,97},{42,47,52,57,62,67,72,77,82,87,92,99,100}),999)</f>
        <v>82</v>
      </c>
      <c r="X1490" s="57">
        <f>VLOOKUP(A1490,'Individual Data'!$K$5:$AC$5544,8,FALSE)</f>
        <v>4</v>
      </c>
      <c r="Y1490" s="57">
        <f>VLOOKUP(A1490,'Individual Data'!$K$5:$AC$5544,9,FALSE)</f>
        <v>2019</v>
      </c>
    </row>
    <row r="1491" spans="1:25" ht="15" customHeight="1" x14ac:dyDescent="0.25">
      <c r="A1491" s="197" t="s">
        <v>5667</v>
      </c>
      <c r="B1491" s="197" t="s">
        <v>20550</v>
      </c>
      <c r="C1491" s="198">
        <v>45216</v>
      </c>
      <c r="D1491" s="199">
        <v>1051</v>
      </c>
      <c r="E1491" s="197" t="s">
        <v>19595</v>
      </c>
      <c r="F1491" s="197" t="s">
        <v>19617</v>
      </c>
      <c r="G1491" s="197"/>
      <c r="H1491" s="197">
        <v>74</v>
      </c>
      <c r="I1491" s="197" t="s">
        <v>3085</v>
      </c>
      <c r="J1491" s="197" t="s">
        <v>19596</v>
      </c>
      <c r="K1491" s="228" t="s">
        <v>3196</v>
      </c>
      <c r="M1491" s="199">
        <v>70</v>
      </c>
      <c r="O1491" s="197" t="s">
        <v>20551</v>
      </c>
      <c r="Q1491" s="197" t="s">
        <v>3229</v>
      </c>
      <c r="S1491" s="57">
        <v>1</v>
      </c>
      <c r="T1491" s="197" t="s">
        <v>19598</v>
      </c>
      <c r="U1491" s="57" t="str">
        <f>VLOOKUP(A1491,'Individual Data'!$K$5:$AC$5544,12,FALSE)</f>
        <v>PLA1</v>
      </c>
      <c r="V1491" s="14">
        <f>IFERROR(LOOKUP(H1491,{30,43,48,53,58,63,68,73,78,83,88,93,97},{42,47,52,57,62,67,72,77,82,87,92,99,100}),999)</f>
        <v>77</v>
      </c>
      <c r="X1491" s="57">
        <f>VLOOKUP(A1491,'Individual Data'!$K$5:$AC$5544,8,FALSE)</f>
        <v>4</v>
      </c>
      <c r="Y1491" s="57">
        <f>VLOOKUP(A1491,'Individual Data'!$K$5:$AC$5544,9,FALSE)</f>
        <v>2019</v>
      </c>
    </row>
    <row r="1492" spans="1:25" ht="15" customHeight="1" x14ac:dyDescent="0.25">
      <c r="A1492" s="197" t="s">
        <v>5669</v>
      </c>
      <c r="B1492" s="197" t="s">
        <v>20552</v>
      </c>
      <c r="C1492" s="198">
        <v>45216</v>
      </c>
      <c r="D1492" s="199">
        <v>1006</v>
      </c>
      <c r="E1492" s="197" t="s">
        <v>19595</v>
      </c>
      <c r="F1492" s="197" t="s">
        <v>19617</v>
      </c>
      <c r="G1492" s="197"/>
      <c r="H1492" s="197">
        <v>78</v>
      </c>
      <c r="I1492" s="197" t="s">
        <v>3085</v>
      </c>
      <c r="J1492" s="197" t="s">
        <v>19596</v>
      </c>
      <c r="K1492" s="57" t="s">
        <v>3196</v>
      </c>
      <c r="M1492" s="199">
        <v>70</v>
      </c>
      <c r="O1492" s="197" t="s">
        <v>20553</v>
      </c>
      <c r="Q1492" s="197" t="s">
        <v>3229</v>
      </c>
      <c r="S1492" s="57">
        <v>1</v>
      </c>
      <c r="T1492" s="197" t="s">
        <v>19598</v>
      </c>
      <c r="U1492" s="57" t="str">
        <f>VLOOKUP(A1492,'Individual Data'!$K$5:$AC$5544,12,FALSE)</f>
        <v>CJA1</v>
      </c>
      <c r="V1492" s="14">
        <f>IFERROR(LOOKUP(H1492,{30,43,48,53,58,63,68,73,78,83,88,93,97},{42,47,52,57,62,67,72,77,82,87,92,99,100}),999)</f>
        <v>82</v>
      </c>
      <c r="X1492" s="57">
        <f>VLOOKUP(A1492,'Individual Data'!$K$5:$AC$5544,8,FALSE)</f>
        <v>4</v>
      </c>
      <c r="Y1492" s="57">
        <f>VLOOKUP(A1492,'Individual Data'!$K$5:$AC$5544,9,FALSE)</f>
        <v>2019</v>
      </c>
    </row>
    <row r="1493" spans="1:25" ht="15" customHeight="1" x14ac:dyDescent="0.25">
      <c r="A1493" s="197" t="s">
        <v>5672</v>
      </c>
      <c r="B1493" s="197" t="s">
        <v>20554</v>
      </c>
      <c r="C1493" s="198">
        <v>45230</v>
      </c>
      <c r="D1493" s="199">
        <v>3139</v>
      </c>
      <c r="E1493" s="197" t="s">
        <v>19595</v>
      </c>
      <c r="F1493" s="197" t="s">
        <v>19617</v>
      </c>
      <c r="G1493" s="197"/>
      <c r="H1493" s="197">
        <v>76</v>
      </c>
      <c r="I1493" s="197" t="s">
        <v>3085</v>
      </c>
      <c r="J1493" s="197" t="s">
        <v>19596</v>
      </c>
      <c r="K1493" s="57" t="s">
        <v>3196</v>
      </c>
      <c r="M1493" s="199">
        <v>70</v>
      </c>
      <c r="O1493" s="197" t="s">
        <v>20555</v>
      </c>
      <c r="Q1493" s="197" t="s">
        <v>3229</v>
      </c>
      <c r="S1493" s="57">
        <v>1</v>
      </c>
      <c r="T1493" s="197" t="s">
        <v>19598</v>
      </c>
      <c r="U1493" s="57" t="str">
        <f>VLOOKUP(A1493,'Individual Data'!$K$5:$AC$5544,12,FALSE)</f>
        <v>IPCSR</v>
      </c>
      <c r="V1493" s="14">
        <f>IFERROR(LOOKUP(H1493,{30,43,48,53,58,63,68,73,78,83,88,93,97},{42,47,52,57,62,67,72,77,82,87,92,99,100}),999)</f>
        <v>77</v>
      </c>
      <c r="X1493" s="57">
        <f>VLOOKUP(A1493,'Individual Data'!$K$5:$AC$5544,8,FALSE)</f>
        <v>4</v>
      </c>
      <c r="Y1493" s="57">
        <f>VLOOKUP(A1493,'Individual Data'!$K$5:$AC$5544,9,FALSE)</f>
        <v>2019</v>
      </c>
    </row>
    <row r="1494" spans="1:25" ht="15" customHeight="1" x14ac:dyDescent="0.25">
      <c r="A1494" s="197" t="s">
        <v>5675</v>
      </c>
      <c r="B1494" s="197" t="s">
        <v>20556</v>
      </c>
      <c r="C1494" s="198">
        <v>45223</v>
      </c>
      <c r="D1494" s="199">
        <v>85</v>
      </c>
      <c r="E1494" s="197" t="s">
        <v>19595</v>
      </c>
      <c r="F1494" s="197" t="s">
        <v>19617</v>
      </c>
      <c r="G1494" s="197"/>
      <c r="H1494" s="197">
        <v>80</v>
      </c>
      <c r="I1494" s="197" t="s">
        <v>3225</v>
      </c>
      <c r="J1494" s="197" t="s">
        <v>19596</v>
      </c>
      <c r="K1494" s="57" t="s">
        <v>3196</v>
      </c>
      <c r="M1494" s="199">
        <v>70</v>
      </c>
      <c r="O1494" s="197" t="s">
        <v>20557</v>
      </c>
      <c r="Q1494" s="197" t="s">
        <v>3229</v>
      </c>
      <c r="S1494" s="57">
        <v>1</v>
      </c>
      <c r="T1494" s="197" t="s">
        <v>19598</v>
      </c>
      <c r="U1494" s="57" t="str">
        <f>VLOOKUP(A1494,'Individual Data'!$K$5:$AC$5544,12,FALSE)</f>
        <v>WellsSu</v>
      </c>
      <c r="V1494" s="14">
        <f>IFERROR(LOOKUP(H1494,{30,43,48,53,58,63,68,73,78,83,88,93,97},{42,47,52,57,62,67,72,77,82,87,92,99,100}),999)</f>
        <v>82</v>
      </c>
      <c r="X1494" s="57">
        <f>VLOOKUP(A1494,'Individual Data'!$K$5:$AC$5544,8,FALSE)</f>
        <v>4</v>
      </c>
      <c r="Y1494" s="57">
        <f>VLOOKUP(A1494,'Individual Data'!$K$5:$AC$5544,9,FALSE)</f>
        <v>2019</v>
      </c>
    </row>
    <row r="1495" spans="1:25" ht="15" customHeight="1" x14ac:dyDescent="0.25">
      <c r="A1495" s="197" t="s">
        <v>5680</v>
      </c>
      <c r="B1495" s="197" t="s">
        <v>20558</v>
      </c>
      <c r="C1495" s="198">
        <v>45223</v>
      </c>
      <c r="D1495" s="199">
        <v>2051</v>
      </c>
      <c r="E1495" s="197" t="s">
        <v>19595</v>
      </c>
      <c r="F1495" s="197" t="s">
        <v>19617</v>
      </c>
      <c r="G1495" s="197"/>
      <c r="H1495" s="197">
        <v>76</v>
      </c>
      <c r="I1495" s="197" t="s">
        <v>3085</v>
      </c>
      <c r="J1495" s="197" t="s">
        <v>19596</v>
      </c>
      <c r="K1495" s="57" t="s">
        <v>3196</v>
      </c>
      <c r="M1495" s="199">
        <v>70</v>
      </c>
      <c r="O1495" s="197" t="s">
        <v>20559</v>
      </c>
      <c r="Q1495" s="197" t="s">
        <v>3229</v>
      </c>
      <c r="S1495" s="57">
        <v>1</v>
      </c>
      <c r="T1495" s="197" t="s">
        <v>19598</v>
      </c>
      <c r="U1495" s="57" t="str">
        <f>VLOOKUP(A1495,'Individual Data'!$K$5:$AC$5544,12,FALSE)</f>
        <v>NPTH</v>
      </c>
      <c r="V1495" s="14">
        <f>IFERROR(LOOKUP(H1495,{30,43,48,53,58,63,68,73,78,83,88,93,97},{42,47,52,57,62,67,72,77,82,87,92,99,100}),999)</f>
        <v>77</v>
      </c>
      <c r="X1495" s="57">
        <f>VLOOKUP(A1495,'Individual Data'!$K$5:$AC$5544,8,FALSE)</f>
        <v>4</v>
      </c>
      <c r="Y1495" s="57">
        <f>VLOOKUP(A1495,'Individual Data'!$K$5:$AC$5544,9,FALSE)</f>
        <v>2019</v>
      </c>
    </row>
    <row r="1496" spans="1:25" ht="15" customHeight="1" x14ac:dyDescent="0.25">
      <c r="A1496" s="197" t="s">
        <v>5684</v>
      </c>
      <c r="B1496" s="197" t="s">
        <v>20560</v>
      </c>
      <c r="C1496" s="198">
        <v>45216</v>
      </c>
      <c r="D1496" s="199">
        <v>1045</v>
      </c>
      <c r="E1496" s="197" t="s">
        <v>19595</v>
      </c>
      <c r="F1496" s="197" t="s">
        <v>19617</v>
      </c>
      <c r="G1496" s="197"/>
      <c r="H1496" s="197">
        <v>89</v>
      </c>
      <c r="I1496" s="197" t="s">
        <v>3085</v>
      </c>
      <c r="J1496" s="197" t="s">
        <v>17688</v>
      </c>
      <c r="K1496" s="229" t="s">
        <v>3228</v>
      </c>
      <c r="M1496" s="199">
        <v>70</v>
      </c>
      <c r="O1496" s="197" t="s">
        <v>19601</v>
      </c>
      <c r="Q1496" s="197" t="s">
        <v>3229</v>
      </c>
      <c r="S1496" s="57">
        <v>1</v>
      </c>
      <c r="T1496" s="197" t="s">
        <v>3229</v>
      </c>
      <c r="U1496" s="57" t="str">
        <f>VLOOKUP(A1496,'Individual Data'!$K$5:$AC$5544,12,FALSE)</f>
        <v>LFSO</v>
      </c>
      <c r="V1496" s="14">
        <f>IFERROR(LOOKUP(H1496,{30,43,48,53,58,63,68,73,78,83,88,93,97},{42,47,52,57,62,67,72,77,82,87,92,99,100}),999)</f>
        <v>92</v>
      </c>
      <c r="X1496" s="57">
        <f>VLOOKUP(A1496,'Individual Data'!$K$5:$AC$5544,8,FALSE)</f>
        <v>4</v>
      </c>
      <c r="Y1496" s="57">
        <f>VLOOKUP(A1496,'Individual Data'!$K$5:$AC$5544,9,FALSE)</f>
        <v>2019</v>
      </c>
    </row>
    <row r="1497" spans="1:25" ht="15" customHeight="1" x14ac:dyDescent="0.25">
      <c r="A1497" s="197" t="s">
        <v>5688</v>
      </c>
      <c r="B1497" s="197" t="s">
        <v>20561</v>
      </c>
      <c r="C1497" s="198">
        <v>45223</v>
      </c>
      <c r="D1497" s="199">
        <v>74</v>
      </c>
      <c r="E1497" s="197" t="s">
        <v>19595</v>
      </c>
      <c r="F1497" s="197" t="s">
        <v>19617</v>
      </c>
      <c r="G1497" s="197"/>
      <c r="H1497" s="197">
        <v>84</v>
      </c>
      <c r="I1497" s="197" t="s">
        <v>3225</v>
      </c>
      <c r="J1497" s="197" t="s">
        <v>19596</v>
      </c>
      <c r="K1497" s="228" t="s">
        <v>3196</v>
      </c>
      <c r="M1497" s="199">
        <v>70</v>
      </c>
      <c r="O1497" s="197" t="s">
        <v>20404</v>
      </c>
      <c r="Q1497" s="197" t="s">
        <v>3229</v>
      </c>
      <c r="S1497" s="57">
        <v>1</v>
      </c>
      <c r="T1497" s="197" t="s">
        <v>19598</v>
      </c>
      <c r="U1497" s="57" t="str">
        <f>VLOOKUP(A1497,'Individual Data'!$K$5:$AC$5544,12,FALSE)</f>
        <v>BCA1</v>
      </c>
      <c r="V1497" s="14">
        <f>IFERROR(LOOKUP(H1497,{30,43,48,53,58,63,68,73,78,83,88,93,97},{42,47,52,57,62,67,72,77,82,87,92,99,100}),999)</f>
        <v>87</v>
      </c>
      <c r="X1497" s="57">
        <f>VLOOKUP(A1497,'Individual Data'!$K$5:$AC$5544,8,FALSE)</f>
        <v>4</v>
      </c>
      <c r="Y1497" s="57">
        <f>VLOOKUP(A1497,'Individual Data'!$K$5:$AC$5544,9,FALSE)</f>
        <v>2019</v>
      </c>
    </row>
    <row r="1498" spans="1:25" ht="15" customHeight="1" x14ac:dyDescent="0.25">
      <c r="A1498" s="197" t="s">
        <v>5691</v>
      </c>
      <c r="B1498" s="197" t="s">
        <v>20562</v>
      </c>
      <c r="C1498" s="198">
        <v>45236</v>
      </c>
      <c r="D1498" s="199">
        <v>4071</v>
      </c>
      <c r="E1498" s="197" t="s">
        <v>19595</v>
      </c>
      <c r="F1498" s="197" t="s">
        <v>19617</v>
      </c>
      <c r="G1498" s="197"/>
      <c r="H1498" s="197">
        <v>72</v>
      </c>
      <c r="I1498" s="197" t="s">
        <v>3085</v>
      </c>
      <c r="J1498" s="197" t="s">
        <v>19596</v>
      </c>
      <c r="K1498" s="57" t="s">
        <v>3196</v>
      </c>
      <c r="M1498" s="199">
        <v>70</v>
      </c>
      <c r="O1498" s="197" t="s">
        <v>20563</v>
      </c>
      <c r="Q1498" s="197" t="s">
        <v>3229</v>
      </c>
      <c r="S1498" s="57">
        <v>1</v>
      </c>
      <c r="T1498" s="197" t="s">
        <v>19598</v>
      </c>
      <c r="U1498" s="57" t="str">
        <f>VLOOKUP(A1498,'Individual Data'!$K$5:$AC$5544,12,FALSE)</f>
        <v>PLA1</v>
      </c>
      <c r="V1498" s="14">
        <f>IFERROR(LOOKUP(H1498,{30,43,48,53,58,63,68,73,78,83,88,93,97},{42,47,52,57,62,67,72,77,82,87,92,99,100}),999)</f>
        <v>72</v>
      </c>
      <c r="X1498" s="57">
        <f>VLOOKUP(A1498,'Individual Data'!$K$5:$AC$5544,8,FALSE)</f>
        <v>4</v>
      </c>
      <c r="Y1498" s="57">
        <f>VLOOKUP(A1498,'Individual Data'!$K$5:$AC$5544,9,FALSE)</f>
        <v>2019</v>
      </c>
    </row>
    <row r="1499" spans="1:25" ht="15" customHeight="1" x14ac:dyDescent="0.25">
      <c r="A1499" s="197" t="s">
        <v>5694</v>
      </c>
      <c r="B1499" s="197" t="s">
        <v>20564</v>
      </c>
      <c r="C1499" s="198">
        <v>45223</v>
      </c>
      <c r="D1499" s="199">
        <v>78</v>
      </c>
      <c r="E1499" s="197" t="s">
        <v>19595</v>
      </c>
      <c r="F1499" s="197" t="s">
        <v>19617</v>
      </c>
      <c r="G1499" s="197"/>
      <c r="H1499" s="197">
        <v>72</v>
      </c>
      <c r="I1499" s="197" t="s">
        <v>3225</v>
      </c>
      <c r="J1499" s="197" t="s">
        <v>19596</v>
      </c>
      <c r="K1499" s="57" t="s">
        <v>3196</v>
      </c>
      <c r="M1499" s="199">
        <v>70</v>
      </c>
      <c r="O1499" s="197" t="s">
        <v>20565</v>
      </c>
      <c r="Q1499" s="197" t="s">
        <v>3229</v>
      </c>
      <c r="S1499" s="57">
        <v>1</v>
      </c>
      <c r="T1499" s="197" t="s">
        <v>19957</v>
      </c>
      <c r="U1499" s="57" t="str">
        <f>VLOOKUP(A1499,'Individual Data'!$K$5:$AC$5544,12,FALSE)</f>
        <v>CJA1</v>
      </c>
      <c r="V1499" s="14">
        <f>IFERROR(LOOKUP(H1499,{30,43,48,53,58,63,68,73,78,83,88,93,97},{42,47,52,57,62,67,72,77,82,87,92,99,100}),999)</f>
        <v>72</v>
      </c>
      <c r="X1499" s="57">
        <f>VLOOKUP(A1499,'Individual Data'!$K$5:$AC$5544,8,FALSE)</f>
        <v>3</v>
      </c>
      <c r="Y1499" s="57">
        <f>VLOOKUP(A1499,'Individual Data'!$K$5:$AC$5544,9,FALSE)</f>
        <v>2020</v>
      </c>
    </row>
    <row r="1500" spans="1:25" ht="15" customHeight="1" x14ac:dyDescent="0.25">
      <c r="A1500" s="197" t="s">
        <v>5697</v>
      </c>
      <c r="B1500" s="197" t="s">
        <v>20566</v>
      </c>
      <c r="C1500" s="198">
        <v>45216</v>
      </c>
      <c r="D1500" s="199">
        <v>1001</v>
      </c>
      <c r="E1500" s="197" t="s">
        <v>19595</v>
      </c>
      <c r="F1500" s="197" t="s">
        <v>19617</v>
      </c>
      <c r="G1500" s="197"/>
      <c r="H1500" s="197">
        <v>79</v>
      </c>
      <c r="I1500" s="197" t="s">
        <v>3085</v>
      </c>
      <c r="J1500" s="197" t="s">
        <v>19596</v>
      </c>
      <c r="K1500" s="57" t="s">
        <v>3196</v>
      </c>
      <c r="M1500" s="199">
        <v>70</v>
      </c>
      <c r="O1500" s="197" t="s">
        <v>20567</v>
      </c>
      <c r="Q1500" s="197" t="s">
        <v>3229</v>
      </c>
      <c r="S1500" s="57">
        <v>1</v>
      </c>
      <c r="T1500" s="197" t="s">
        <v>19598</v>
      </c>
      <c r="U1500" s="57" t="str">
        <f>VLOOKUP(A1500,'Individual Data'!$K$5:$AC$5544,12,FALSE)</f>
        <v>PLA1</v>
      </c>
      <c r="V1500" s="14">
        <f>IFERROR(LOOKUP(H1500,{30,43,48,53,58,63,68,73,78,83,88,93,97},{42,47,52,57,62,67,72,77,82,87,92,99,100}),999)</f>
        <v>82</v>
      </c>
      <c r="X1500" s="57">
        <f>VLOOKUP(A1500,'Individual Data'!$K$5:$AC$5544,8,FALSE)</f>
        <v>4</v>
      </c>
      <c r="Y1500" s="57">
        <f>VLOOKUP(A1500,'Individual Data'!$K$5:$AC$5544,9,FALSE)</f>
        <v>2019</v>
      </c>
    </row>
    <row r="1501" spans="1:25" ht="15" customHeight="1" x14ac:dyDescent="0.25">
      <c r="A1501" s="197" t="s">
        <v>5700</v>
      </c>
      <c r="B1501" s="197" t="s">
        <v>20568</v>
      </c>
      <c r="C1501" s="198">
        <v>45223</v>
      </c>
      <c r="D1501" s="199">
        <v>2058</v>
      </c>
      <c r="E1501" s="197" t="s">
        <v>19595</v>
      </c>
      <c r="F1501" s="197" t="s">
        <v>19617</v>
      </c>
      <c r="G1501" s="197"/>
      <c r="H1501" s="197">
        <v>79</v>
      </c>
      <c r="I1501" s="197" t="s">
        <v>3085</v>
      </c>
      <c r="J1501" s="197" t="s">
        <v>19596</v>
      </c>
      <c r="K1501" s="57" t="s">
        <v>3196</v>
      </c>
      <c r="M1501" s="199">
        <v>70</v>
      </c>
      <c r="O1501" s="197" t="s">
        <v>20569</v>
      </c>
      <c r="Q1501" s="197" t="s">
        <v>3229</v>
      </c>
      <c r="S1501" s="57">
        <v>1</v>
      </c>
      <c r="T1501" s="197" t="s">
        <v>19598</v>
      </c>
      <c r="U1501" s="57" t="str">
        <f>VLOOKUP(A1501,'Individual Data'!$K$5:$AC$5544,12,FALSE)</f>
        <v>Unassigned</v>
      </c>
      <c r="V1501" s="14">
        <f>IFERROR(LOOKUP(H1501,{30,43,48,53,58,63,68,73,78,83,88,93,97},{42,47,52,57,62,67,72,77,82,87,92,99,100}),999)</f>
        <v>82</v>
      </c>
      <c r="X1501" s="57" t="str">
        <f>VLOOKUP(A1501,'Individual Data'!$K$5:$AC$5544,8,FALSE)</f>
        <v>NA</v>
      </c>
      <c r="Y1501" s="57" t="str">
        <f>VLOOKUP(A1501,'Individual Data'!$K$5:$AC$5544,9,FALSE)</f>
        <v>U</v>
      </c>
    </row>
    <row r="1502" spans="1:25" ht="15" customHeight="1" x14ac:dyDescent="0.25">
      <c r="A1502" s="197" t="s">
        <v>5703</v>
      </c>
      <c r="B1502" s="197" t="s">
        <v>20570</v>
      </c>
      <c r="C1502" s="198">
        <v>45223</v>
      </c>
      <c r="D1502" s="199">
        <v>2043</v>
      </c>
      <c r="E1502" s="197" t="s">
        <v>19595</v>
      </c>
      <c r="F1502" s="197" t="s">
        <v>19617</v>
      </c>
      <c r="G1502" s="197"/>
      <c r="H1502" s="197">
        <v>85.5</v>
      </c>
      <c r="I1502" s="197" t="s">
        <v>3085</v>
      </c>
      <c r="J1502" s="197" t="s">
        <v>19596</v>
      </c>
      <c r="K1502" s="57" t="s">
        <v>3196</v>
      </c>
      <c r="M1502" s="199">
        <v>70</v>
      </c>
      <c r="O1502" s="197" t="s">
        <v>20571</v>
      </c>
      <c r="Q1502" s="197" t="s">
        <v>3229</v>
      </c>
      <c r="S1502" s="57">
        <v>1</v>
      </c>
      <c r="T1502" s="197" t="s">
        <v>19598</v>
      </c>
      <c r="U1502" s="57" t="str">
        <f>VLOOKUP(A1502,'Individual Data'!$K$5:$AC$5544,12,FALSE)</f>
        <v>LFSO</v>
      </c>
      <c r="V1502" s="14">
        <f>IFERROR(LOOKUP(H1502,{30,43,48,53,58,63,68,73,78,83,88,93,97},{42,47,52,57,62,67,72,77,82,87,92,99,100}),999)</f>
        <v>87</v>
      </c>
      <c r="X1502" s="57">
        <f>VLOOKUP(A1502,'Individual Data'!$K$5:$AC$5544,8,FALSE)</f>
        <v>4</v>
      </c>
      <c r="Y1502" s="57">
        <f>VLOOKUP(A1502,'Individual Data'!$K$5:$AC$5544,9,FALSE)</f>
        <v>2019</v>
      </c>
    </row>
    <row r="1503" spans="1:25" ht="15" customHeight="1" x14ac:dyDescent="0.25">
      <c r="A1503" s="197" t="s">
        <v>5706</v>
      </c>
      <c r="B1503" s="197" t="s">
        <v>20572</v>
      </c>
      <c r="C1503" s="198">
        <v>45236</v>
      </c>
      <c r="D1503" s="199">
        <v>4001</v>
      </c>
      <c r="E1503" s="197" t="s">
        <v>19595</v>
      </c>
      <c r="F1503" s="197" t="s">
        <v>19617</v>
      </c>
      <c r="G1503" s="197"/>
      <c r="H1503" s="197">
        <v>78</v>
      </c>
      <c r="I1503" s="197" t="s">
        <v>3085</v>
      </c>
      <c r="J1503" s="197" t="s">
        <v>19596</v>
      </c>
      <c r="K1503" s="57" t="s">
        <v>3196</v>
      </c>
      <c r="M1503" s="199">
        <v>70</v>
      </c>
      <c r="O1503" s="197" t="s">
        <v>20573</v>
      </c>
      <c r="Q1503" s="197" t="s">
        <v>3229</v>
      </c>
      <c r="S1503" s="57">
        <v>1</v>
      </c>
      <c r="T1503" s="197" t="s">
        <v>19598</v>
      </c>
      <c r="U1503" s="57" t="str">
        <f>VLOOKUP(A1503,'Individual Data'!$K$5:$AC$5544,12,FALSE)</f>
        <v>PLA1</v>
      </c>
      <c r="V1503" s="14">
        <f>IFERROR(LOOKUP(H1503,{30,43,48,53,58,63,68,73,78,83,88,93,97},{42,47,52,57,62,67,72,77,82,87,92,99,100}),999)</f>
        <v>82</v>
      </c>
      <c r="X1503" s="57">
        <f>VLOOKUP(A1503,'Individual Data'!$K$5:$AC$5544,8,FALSE)</f>
        <v>4</v>
      </c>
      <c r="Y1503" s="57">
        <f>VLOOKUP(A1503,'Individual Data'!$K$5:$AC$5544,9,FALSE)</f>
        <v>2019</v>
      </c>
    </row>
    <row r="1504" spans="1:25" ht="15" customHeight="1" x14ac:dyDescent="0.25">
      <c r="A1504" s="197" t="s">
        <v>5714</v>
      </c>
      <c r="B1504" s="197" t="s">
        <v>20574</v>
      </c>
      <c r="C1504" s="198">
        <v>45223</v>
      </c>
      <c r="D1504" s="199">
        <v>89</v>
      </c>
      <c r="E1504" s="197" t="s">
        <v>19595</v>
      </c>
      <c r="F1504" s="197" t="s">
        <v>19617</v>
      </c>
      <c r="G1504" s="197"/>
      <c r="H1504" s="197">
        <v>90</v>
      </c>
      <c r="I1504" s="197" t="s">
        <v>3225</v>
      </c>
      <c r="J1504" s="197" t="s">
        <v>17688</v>
      </c>
      <c r="K1504" s="229" t="s">
        <v>3228</v>
      </c>
      <c r="M1504" s="199">
        <v>70</v>
      </c>
      <c r="O1504" s="197" t="s">
        <v>19601</v>
      </c>
      <c r="Q1504" s="197" t="s">
        <v>3229</v>
      </c>
      <c r="S1504" s="57">
        <v>1</v>
      </c>
      <c r="T1504" s="197" t="s">
        <v>3229</v>
      </c>
      <c r="U1504" s="57" t="str">
        <f>VLOOKUP(A1504,'Individual Data'!$K$5:$AC$5544,12,FALSE)</f>
        <v>CJA1</v>
      </c>
      <c r="V1504" s="14">
        <f>IFERROR(LOOKUP(H1504,{30,43,48,53,58,63,68,73,78,83,88,93,97},{42,47,52,57,62,67,72,77,82,87,92,99,100}),999)</f>
        <v>92</v>
      </c>
      <c r="X1504" s="57">
        <f>VLOOKUP(A1504,'Individual Data'!$K$5:$AC$5544,8,FALSE)</f>
        <v>4</v>
      </c>
      <c r="Y1504" s="57">
        <f>VLOOKUP(A1504,'Individual Data'!$K$5:$AC$5544,9,FALSE)</f>
        <v>2019</v>
      </c>
    </row>
    <row r="1505" spans="1:25" ht="15" customHeight="1" x14ac:dyDescent="0.25">
      <c r="A1505" s="197" t="s">
        <v>5718</v>
      </c>
      <c r="B1505" s="197" t="s">
        <v>20575</v>
      </c>
      <c r="C1505" s="198">
        <v>45223</v>
      </c>
      <c r="D1505" s="199">
        <v>2093</v>
      </c>
      <c r="E1505" s="197" t="s">
        <v>19595</v>
      </c>
      <c r="F1505" s="197" t="s">
        <v>19617</v>
      </c>
      <c r="G1505" s="197"/>
      <c r="H1505" s="197">
        <v>74.5</v>
      </c>
      <c r="I1505" s="197" t="s">
        <v>3085</v>
      </c>
      <c r="J1505" s="197" t="s">
        <v>19596</v>
      </c>
      <c r="K1505" s="228" t="s">
        <v>3196</v>
      </c>
      <c r="M1505" s="199">
        <v>70</v>
      </c>
      <c r="O1505" s="197" t="s">
        <v>20576</v>
      </c>
      <c r="Q1505" s="197" t="s">
        <v>3229</v>
      </c>
      <c r="S1505" s="57">
        <v>1</v>
      </c>
      <c r="T1505" s="197" t="s">
        <v>19598</v>
      </c>
      <c r="U1505" s="57" t="str">
        <f>VLOOKUP(A1505,'Individual Data'!$K$5:$AC$5544,12,FALSE)</f>
        <v>NPTH</v>
      </c>
      <c r="V1505" s="14">
        <f>IFERROR(LOOKUP(H1505,{30,43,48,53,58,63,68,73,78,83,88,93,97},{42,47,52,57,62,67,72,77,82,87,92,99,100}),999)</f>
        <v>77</v>
      </c>
      <c r="X1505" s="57">
        <f>VLOOKUP(A1505,'Individual Data'!$K$5:$AC$5544,8,FALSE)</f>
        <v>4</v>
      </c>
      <c r="Y1505" s="57">
        <f>VLOOKUP(A1505,'Individual Data'!$K$5:$AC$5544,9,FALSE)</f>
        <v>2019</v>
      </c>
    </row>
    <row r="1506" spans="1:25" ht="15" customHeight="1" x14ac:dyDescent="0.25">
      <c r="A1506" s="197" t="s">
        <v>5721</v>
      </c>
      <c r="B1506" s="197" t="s">
        <v>20577</v>
      </c>
      <c r="C1506" s="198">
        <v>45216</v>
      </c>
      <c r="D1506" s="199">
        <v>3</v>
      </c>
      <c r="E1506" s="197" t="s">
        <v>19595</v>
      </c>
      <c r="F1506" s="197" t="s">
        <v>19617</v>
      </c>
      <c r="G1506" s="197"/>
      <c r="H1506" s="197">
        <v>92</v>
      </c>
      <c r="I1506" s="197" t="s">
        <v>3225</v>
      </c>
      <c r="J1506" s="197" t="s">
        <v>19596</v>
      </c>
      <c r="K1506" s="57" t="s">
        <v>3196</v>
      </c>
      <c r="M1506" s="199">
        <v>70</v>
      </c>
      <c r="O1506" s="197" t="s">
        <v>20578</v>
      </c>
      <c r="Q1506" s="197" t="s">
        <v>3229</v>
      </c>
      <c r="S1506" s="57">
        <v>1</v>
      </c>
      <c r="T1506" s="197" t="s">
        <v>19598</v>
      </c>
      <c r="U1506" s="57" t="str">
        <f>VLOOKUP(A1506,'Individual Data'!$K$5:$AC$5544,12,FALSE)</f>
        <v>PLA1</v>
      </c>
      <c r="V1506" s="14">
        <f>IFERROR(LOOKUP(H1506,{30,43,48,53,58,63,68,73,78,83,88,93,97},{42,47,52,57,62,67,72,77,82,87,92,99,100}),999)</f>
        <v>92</v>
      </c>
      <c r="X1506" s="57">
        <f>VLOOKUP(A1506,'Individual Data'!$K$5:$AC$5544,8,FALSE)</f>
        <v>4</v>
      </c>
      <c r="Y1506" s="57">
        <f>VLOOKUP(A1506,'Individual Data'!$K$5:$AC$5544,9,FALSE)</f>
        <v>2019</v>
      </c>
    </row>
    <row r="1507" spans="1:25" ht="15" customHeight="1" x14ac:dyDescent="0.25">
      <c r="A1507" s="197" t="s">
        <v>5724</v>
      </c>
      <c r="B1507" s="197" t="s">
        <v>20579</v>
      </c>
      <c r="C1507" s="198">
        <v>45236</v>
      </c>
      <c r="D1507" s="199">
        <v>4137</v>
      </c>
      <c r="E1507" s="197" t="s">
        <v>19595</v>
      </c>
      <c r="F1507" s="197" t="s">
        <v>19617</v>
      </c>
      <c r="G1507" s="197"/>
      <c r="H1507" s="197">
        <v>83</v>
      </c>
      <c r="I1507" s="197" t="s">
        <v>3085</v>
      </c>
      <c r="J1507" s="197" t="s">
        <v>19596</v>
      </c>
      <c r="K1507" s="57" t="s">
        <v>3196</v>
      </c>
      <c r="M1507" s="199">
        <v>70</v>
      </c>
      <c r="O1507" s="197" t="s">
        <v>20580</v>
      </c>
      <c r="Q1507" s="197" t="s">
        <v>3229</v>
      </c>
      <c r="S1507" s="57">
        <v>1</v>
      </c>
      <c r="T1507" s="197" t="s">
        <v>19607</v>
      </c>
      <c r="U1507" s="57" t="str">
        <f>VLOOKUP(A1507,'Individual Data'!$K$5:$AC$5544,12,FALSE)</f>
        <v>BCA1</v>
      </c>
      <c r="V1507" s="14">
        <f>IFERROR(LOOKUP(H1507,{30,43,48,53,58,63,68,73,78,83,88,93,97},{42,47,52,57,62,67,72,77,82,87,92,99,100}),999)</f>
        <v>87</v>
      </c>
      <c r="X1507" s="57">
        <f>VLOOKUP(A1507,'Individual Data'!$K$5:$AC$5544,8,FALSE)</f>
        <v>5</v>
      </c>
      <c r="Y1507" s="57">
        <f>VLOOKUP(A1507,'Individual Data'!$K$5:$AC$5544,9,FALSE)</f>
        <v>2018</v>
      </c>
    </row>
    <row r="1508" spans="1:25" ht="15" customHeight="1" x14ac:dyDescent="0.25">
      <c r="A1508" s="197" t="s">
        <v>5730</v>
      </c>
      <c r="B1508" s="197" t="s">
        <v>20581</v>
      </c>
      <c r="C1508" s="198">
        <v>45230</v>
      </c>
      <c r="D1508" s="199">
        <v>262</v>
      </c>
      <c r="E1508" s="197" t="s">
        <v>19595</v>
      </c>
      <c r="F1508" s="197" t="s">
        <v>19617</v>
      </c>
      <c r="G1508" s="197"/>
      <c r="H1508" s="197">
        <v>91.5</v>
      </c>
      <c r="I1508" s="197" t="s">
        <v>3225</v>
      </c>
      <c r="J1508" s="197" t="s">
        <v>17688</v>
      </c>
      <c r="K1508" s="229" t="s">
        <v>3228</v>
      </c>
      <c r="M1508" s="199">
        <v>70</v>
      </c>
      <c r="O1508" s="197" t="s">
        <v>19601</v>
      </c>
      <c r="Q1508" s="197" t="s">
        <v>3229</v>
      </c>
      <c r="S1508" s="57">
        <v>1</v>
      </c>
      <c r="T1508" s="197" t="s">
        <v>3229</v>
      </c>
      <c r="U1508" s="57" t="str">
        <f>VLOOKUP(A1508,'Individual Data'!$K$5:$AC$5544,12,FALSE)</f>
        <v>LFYO</v>
      </c>
      <c r="V1508" s="14">
        <f>IFERROR(LOOKUP(H1508,{30,43,48,53,58,63,68,73,78,83,88,93,97},{42,47,52,57,62,67,72,77,82,87,92,99,100}),999)</f>
        <v>92</v>
      </c>
      <c r="X1508" s="57">
        <f>VLOOKUP(A1508,'Individual Data'!$K$5:$AC$5544,8,FALSE)</f>
        <v>4</v>
      </c>
      <c r="Y1508" s="57">
        <f>VLOOKUP(A1508,'Individual Data'!$K$5:$AC$5544,9,FALSE)</f>
        <v>2019</v>
      </c>
    </row>
    <row r="1509" spans="1:25" ht="15" customHeight="1" x14ac:dyDescent="0.25">
      <c r="A1509" s="197" t="s">
        <v>5733</v>
      </c>
      <c r="B1509" s="197" t="s">
        <v>20582</v>
      </c>
      <c r="C1509" s="198">
        <v>45230</v>
      </c>
      <c r="D1509" s="199">
        <v>3200</v>
      </c>
      <c r="E1509" s="197" t="s">
        <v>19595</v>
      </c>
      <c r="F1509" s="197" t="s">
        <v>19617</v>
      </c>
      <c r="G1509" s="197"/>
      <c r="H1509" s="197">
        <v>88</v>
      </c>
      <c r="I1509" s="197" t="s">
        <v>3085</v>
      </c>
      <c r="J1509" s="197" t="s">
        <v>17688</v>
      </c>
      <c r="K1509" s="197" t="s">
        <v>3228</v>
      </c>
      <c r="M1509" s="199">
        <v>70</v>
      </c>
      <c r="O1509" s="197" t="s">
        <v>19601</v>
      </c>
      <c r="Q1509" s="197" t="s">
        <v>3229</v>
      </c>
      <c r="S1509" s="57">
        <v>1</v>
      </c>
      <c r="T1509" s="197" t="s">
        <v>3229</v>
      </c>
      <c r="U1509" s="57" t="str">
        <f>VLOOKUP(A1509,'Individual Data'!$K$5:$AC$5544,12,FALSE)</f>
        <v>LFYO</v>
      </c>
      <c r="V1509" s="14">
        <f>IFERROR(LOOKUP(H1509,{30,43,48,53,58,63,68,73,78,83,88,93,97},{42,47,52,57,62,67,72,77,82,87,92,99,100}),999)</f>
        <v>92</v>
      </c>
      <c r="X1509" s="57">
        <f>VLOOKUP(A1509,'Individual Data'!$K$5:$AC$5544,8,FALSE)</f>
        <v>5</v>
      </c>
      <c r="Y1509" s="57">
        <f>VLOOKUP(A1509,'Individual Data'!$K$5:$AC$5544,9,FALSE)</f>
        <v>2018</v>
      </c>
    </row>
    <row r="1510" spans="1:25" ht="15" customHeight="1" x14ac:dyDescent="0.25">
      <c r="A1510" s="197" t="s">
        <v>5736</v>
      </c>
      <c r="B1510" s="197" t="s">
        <v>20583</v>
      </c>
      <c r="C1510" s="198">
        <v>45215</v>
      </c>
      <c r="D1510" s="199">
        <v>24604</v>
      </c>
      <c r="E1510" s="197" t="s">
        <v>19595</v>
      </c>
      <c r="F1510" s="197" t="s">
        <v>17699</v>
      </c>
      <c r="G1510" s="197"/>
      <c r="H1510" s="197">
        <v>84</v>
      </c>
      <c r="I1510" s="197" t="s">
        <v>3225</v>
      </c>
      <c r="J1510" s="197" t="s">
        <v>19596</v>
      </c>
      <c r="K1510" s="228" t="s">
        <v>3196</v>
      </c>
      <c r="M1510" s="199">
        <v>70</v>
      </c>
      <c r="O1510" s="197" t="s">
        <v>20584</v>
      </c>
      <c r="Q1510" s="197" t="s">
        <v>3229</v>
      </c>
      <c r="S1510" s="57">
        <v>1</v>
      </c>
      <c r="T1510" s="197" t="s">
        <v>19598</v>
      </c>
      <c r="U1510" s="57" t="str">
        <f>VLOOKUP(A1510,'Individual Data'!$K$5:$AC$5544,12,FALSE)</f>
        <v>Unassigned</v>
      </c>
      <c r="V1510" s="14">
        <f>IFERROR(LOOKUP(H1510,{30,43,48,53,58,63,68,73,78,83,88,93,97},{42,47,52,57,62,67,72,77,82,87,92,99,100}),999)</f>
        <v>87</v>
      </c>
      <c r="X1510" s="57" t="str">
        <f>VLOOKUP(A1510,'Individual Data'!$K$5:$AC$5544,8,FALSE)</f>
        <v>NA</v>
      </c>
      <c r="Y1510" s="57" t="str">
        <f>VLOOKUP(A1510,'Individual Data'!$K$5:$AC$5544,9,FALSE)</f>
        <v>U</v>
      </c>
    </row>
    <row r="1511" spans="1:25" ht="15" customHeight="1" x14ac:dyDescent="0.25">
      <c r="A1511" s="197" t="s">
        <v>5739</v>
      </c>
      <c r="B1511" s="197" t="s">
        <v>20585</v>
      </c>
      <c r="C1511" s="198">
        <v>45223</v>
      </c>
      <c r="D1511" s="199">
        <v>2049</v>
      </c>
      <c r="E1511" s="197" t="s">
        <v>19595</v>
      </c>
      <c r="F1511" s="197" t="s">
        <v>19617</v>
      </c>
      <c r="G1511" s="197"/>
      <c r="H1511" s="197">
        <v>78</v>
      </c>
      <c r="I1511" s="197" t="s">
        <v>3085</v>
      </c>
      <c r="J1511" s="197" t="s">
        <v>19596</v>
      </c>
      <c r="K1511" s="57" t="s">
        <v>3196</v>
      </c>
      <c r="M1511" s="199">
        <v>70</v>
      </c>
      <c r="O1511" s="197" t="s">
        <v>20586</v>
      </c>
      <c r="Q1511" s="197" t="s">
        <v>3229</v>
      </c>
      <c r="S1511" s="57">
        <v>1</v>
      </c>
      <c r="T1511" s="197" t="s">
        <v>19598</v>
      </c>
      <c r="U1511" s="57" t="str">
        <f>VLOOKUP(A1511,'Individual Data'!$K$5:$AC$5544,12,FALSE)</f>
        <v>IPCSR</v>
      </c>
      <c r="V1511" s="14">
        <f>IFERROR(LOOKUP(H1511,{30,43,48,53,58,63,68,73,78,83,88,93,97},{42,47,52,57,62,67,72,77,82,87,92,99,100}),999)</f>
        <v>82</v>
      </c>
      <c r="X1511" s="57">
        <f>VLOOKUP(A1511,'Individual Data'!$K$5:$AC$5544,8,FALSE)</f>
        <v>4</v>
      </c>
      <c r="Y1511" s="57">
        <f>VLOOKUP(A1511,'Individual Data'!$K$5:$AC$5544,9,FALSE)</f>
        <v>2019</v>
      </c>
    </row>
    <row r="1512" spans="1:25" ht="15" customHeight="1" x14ac:dyDescent="0.25">
      <c r="A1512" s="197" t="s">
        <v>5741</v>
      </c>
      <c r="B1512" s="197" t="s">
        <v>20587</v>
      </c>
      <c r="C1512" s="198">
        <v>45236</v>
      </c>
      <c r="D1512" s="199">
        <v>431</v>
      </c>
      <c r="E1512" s="197" t="s">
        <v>19595</v>
      </c>
      <c r="F1512" s="197" t="s">
        <v>19617</v>
      </c>
      <c r="G1512" s="197"/>
      <c r="H1512" s="197">
        <v>87</v>
      </c>
      <c r="I1512" s="197" t="s">
        <v>3225</v>
      </c>
      <c r="J1512" s="197" t="s">
        <v>17688</v>
      </c>
      <c r="K1512" s="229" t="s">
        <v>3228</v>
      </c>
      <c r="M1512" s="199">
        <v>70</v>
      </c>
      <c r="O1512" s="197" t="s">
        <v>19601</v>
      </c>
      <c r="Q1512" s="197" t="s">
        <v>3229</v>
      </c>
      <c r="S1512" s="57">
        <v>1</v>
      </c>
      <c r="T1512" s="197" t="s">
        <v>3229</v>
      </c>
      <c r="U1512" s="57" t="str">
        <f>VLOOKUP(A1512,'Individual Data'!$K$5:$AC$5544,12,FALSE)</f>
        <v>CJA1</v>
      </c>
      <c r="V1512" s="14">
        <f>IFERROR(LOOKUP(H1512,{30,43,48,53,58,63,68,73,78,83,88,93,97},{42,47,52,57,62,67,72,77,82,87,92,99,100}),999)</f>
        <v>87</v>
      </c>
      <c r="X1512" s="57">
        <f>VLOOKUP(A1512,'Individual Data'!$K$5:$AC$5544,8,FALSE)</f>
        <v>4</v>
      </c>
      <c r="Y1512" s="57">
        <f>VLOOKUP(A1512,'Individual Data'!$K$5:$AC$5544,9,FALSE)</f>
        <v>2019</v>
      </c>
    </row>
    <row r="1513" spans="1:25" ht="15" customHeight="1" x14ac:dyDescent="0.25">
      <c r="A1513" s="197" t="s">
        <v>5744</v>
      </c>
      <c r="B1513" s="197" t="s">
        <v>20588</v>
      </c>
      <c r="C1513" s="198">
        <v>45223</v>
      </c>
      <c r="D1513" s="199">
        <v>2041</v>
      </c>
      <c r="E1513" s="197" t="s">
        <v>19595</v>
      </c>
      <c r="F1513" s="197" t="s">
        <v>19617</v>
      </c>
      <c r="G1513" s="197"/>
      <c r="H1513" s="197">
        <v>86.5</v>
      </c>
      <c r="I1513" s="197" t="s">
        <v>3085</v>
      </c>
      <c r="J1513" s="197" t="s">
        <v>19596</v>
      </c>
      <c r="K1513" s="228" t="s">
        <v>3196</v>
      </c>
      <c r="M1513" s="199">
        <v>70</v>
      </c>
      <c r="O1513" s="197" t="s">
        <v>20589</v>
      </c>
      <c r="Q1513" s="197" t="s">
        <v>3229</v>
      </c>
      <c r="S1513" s="57">
        <v>1</v>
      </c>
      <c r="T1513" s="197" t="s">
        <v>19598</v>
      </c>
      <c r="U1513" s="57" t="str">
        <f>VLOOKUP(A1513,'Individual Data'!$K$5:$AC$5544,12,FALSE)</f>
        <v>LFSO</v>
      </c>
      <c r="V1513" s="14">
        <f>IFERROR(LOOKUP(H1513,{30,43,48,53,58,63,68,73,78,83,88,93,97},{42,47,52,57,62,67,72,77,82,87,92,99,100}),999)</f>
        <v>87</v>
      </c>
      <c r="X1513" s="57">
        <f>VLOOKUP(A1513,'Individual Data'!$K$5:$AC$5544,8,FALSE)</f>
        <v>4</v>
      </c>
      <c r="Y1513" s="57">
        <f>VLOOKUP(A1513,'Individual Data'!$K$5:$AC$5544,9,FALSE)</f>
        <v>2019</v>
      </c>
    </row>
    <row r="1514" spans="1:25" ht="15" customHeight="1" x14ac:dyDescent="0.25">
      <c r="A1514" s="197" t="s">
        <v>5747</v>
      </c>
      <c r="B1514" s="197" t="s">
        <v>20590</v>
      </c>
      <c r="C1514" s="198">
        <v>45230</v>
      </c>
      <c r="D1514" s="199">
        <v>367</v>
      </c>
      <c r="E1514" s="197" t="s">
        <v>19595</v>
      </c>
      <c r="F1514" s="197" t="s">
        <v>19617</v>
      </c>
      <c r="G1514" s="197"/>
      <c r="H1514" s="197">
        <v>82</v>
      </c>
      <c r="I1514" s="197" t="s">
        <v>3225</v>
      </c>
      <c r="J1514" s="197" t="s">
        <v>19596</v>
      </c>
      <c r="K1514" s="57" t="s">
        <v>3196</v>
      </c>
      <c r="M1514" s="199">
        <v>70</v>
      </c>
      <c r="O1514" s="197" t="s">
        <v>20591</v>
      </c>
      <c r="Q1514" s="197" t="s">
        <v>3229</v>
      </c>
      <c r="S1514" s="57">
        <v>1</v>
      </c>
      <c r="T1514" s="197" t="s">
        <v>19598</v>
      </c>
      <c r="U1514" s="57" t="str">
        <f>VLOOKUP(A1514,'Individual Data'!$K$5:$AC$5544,12,FALSE)</f>
        <v>BCA1</v>
      </c>
      <c r="V1514" s="14">
        <f>IFERROR(LOOKUP(H1514,{30,43,48,53,58,63,68,73,78,83,88,93,97},{42,47,52,57,62,67,72,77,82,87,92,99,100}),999)</f>
        <v>82</v>
      </c>
      <c r="X1514" s="57">
        <f>VLOOKUP(A1514,'Individual Data'!$K$5:$AC$5544,8,FALSE)</f>
        <v>4</v>
      </c>
      <c r="Y1514" s="57">
        <f>VLOOKUP(A1514,'Individual Data'!$K$5:$AC$5544,9,FALSE)</f>
        <v>2019</v>
      </c>
    </row>
    <row r="1515" spans="1:25" ht="15" customHeight="1" x14ac:dyDescent="0.25">
      <c r="A1515" s="197" t="s">
        <v>5750</v>
      </c>
      <c r="B1515" s="197" t="s">
        <v>20592</v>
      </c>
      <c r="C1515" s="198">
        <v>45243</v>
      </c>
      <c r="D1515" s="199">
        <v>652</v>
      </c>
      <c r="E1515" s="197" t="s">
        <v>19595</v>
      </c>
      <c r="F1515" s="197" t="s">
        <v>19617</v>
      </c>
      <c r="G1515" s="197"/>
      <c r="H1515" s="197">
        <v>80</v>
      </c>
      <c r="I1515" s="197" t="s">
        <v>3225</v>
      </c>
      <c r="J1515" s="197" t="s">
        <v>19596</v>
      </c>
      <c r="K1515" s="57" t="s">
        <v>3196</v>
      </c>
      <c r="M1515" s="199">
        <v>70</v>
      </c>
      <c r="O1515" s="197" t="s">
        <v>20593</v>
      </c>
      <c r="Q1515" s="197" t="s">
        <v>3229</v>
      </c>
      <c r="S1515" s="57">
        <v>1</v>
      </c>
      <c r="T1515" s="197" t="s">
        <v>19598</v>
      </c>
      <c r="U1515" s="57" t="str">
        <f>VLOOKUP(A1515,'Individual Data'!$K$5:$AC$5544,12,FALSE)</f>
        <v>Unassigned</v>
      </c>
      <c r="V1515" s="14">
        <f>IFERROR(LOOKUP(H1515,{30,43,48,53,58,63,68,73,78,83,88,93,97},{42,47,52,57,62,67,72,77,82,87,92,99,100}),999)</f>
        <v>82</v>
      </c>
      <c r="X1515" s="57" t="str">
        <f>VLOOKUP(A1515,'Individual Data'!$K$5:$AC$5544,8,FALSE)</f>
        <v>NA</v>
      </c>
      <c r="Y1515" s="57" t="str">
        <f>VLOOKUP(A1515,'Individual Data'!$K$5:$AC$5544,9,FALSE)</f>
        <v>U</v>
      </c>
    </row>
    <row r="1516" spans="1:25" ht="15" customHeight="1" x14ac:dyDescent="0.25">
      <c r="A1516" s="197" t="s">
        <v>5753</v>
      </c>
      <c r="B1516" s="197" t="s">
        <v>20594</v>
      </c>
      <c r="C1516" s="198">
        <v>45223</v>
      </c>
      <c r="D1516" s="199">
        <v>2110</v>
      </c>
      <c r="E1516" s="197" t="s">
        <v>19595</v>
      </c>
      <c r="F1516" s="197" t="s">
        <v>19617</v>
      </c>
      <c r="G1516" s="197"/>
      <c r="H1516" s="197">
        <v>80.5</v>
      </c>
      <c r="I1516" s="197" t="s">
        <v>3085</v>
      </c>
      <c r="J1516" s="197" t="s">
        <v>19596</v>
      </c>
      <c r="K1516" s="57" t="s">
        <v>3196</v>
      </c>
      <c r="M1516" s="199">
        <v>70</v>
      </c>
      <c r="O1516" s="197" t="s">
        <v>20595</v>
      </c>
      <c r="Q1516" s="197" t="s">
        <v>3229</v>
      </c>
      <c r="S1516" s="57">
        <v>1</v>
      </c>
      <c r="T1516" s="197" t="s">
        <v>19598</v>
      </c>
      <c r="U1516" s="57" t="str">
        <f>VLOOKUP(A1516,'Individual Data'!$K$5:$AC$5544,12,FALSE)</f>
        <v>NPTH</v>
      </c>
      <c r="V1516" s="14">
        <f>IFERROR(LOOKUP(H1516,{30,43,48,53,58,63,68,73,78,83,88,93,97},{42,47,52,57,62,67,72,77,82,87,92,99,100}),999)</f>
        <v>82</v>
      </c>
      <c r="X1516" s="57">
        <f>VLOOKUP(A1516,'Individual Data'!$K$5:$AC$5544,8,FALSE)</f>
        <v>4</v>
      </c>
      <c r="Y1516" s="57">
        <f>VLOOKUP(A1516,'Individual Data'!$K$5:$AC$5544,9,FALSE)</f>
        <v>2019</v>
      </c>
    </row>
    <row r="1517" spans="1:25" ht="15" customHeight="1" x14ac:dyDescent="0.25">
      <c r="A1517" s="197" t="s">
        <v>5756</v>
      </c>
      <c r="B1517" s="197" t="s">
        <v>20596</v>
      </c>
      <c r="C1517" s="198">
        <v>45216</v>
      </c>
      <c r="D1517" s="199">
        <v>1042</v>
      </c>
      <c r="E1517" s="197" t="s">
        <v>19595</v>
      </c>
      <c r="F1517" s="197" t="s">
        <v>19617</v>
      </c>
      <c r="G1517" s="197"/>
      <c r="H1517" s="197">
        <v>80.5</v>
      </c>
      <c r="I1517" s="197" t="s">
        <v>3085</v>
      </c>
      <c r="J1517" s="197" t="s">
        <v>19596</v>
      </c>
      <c r="K1517" s="57" t="s">
        <v>3196</v>
      </c>
      <c r="M1517" s="199">
        <v>70</v>
      </c>
      <c r="O1517" s="197" t="s">
        <v>20597</v>
      </c>
      <c r="Q1517" s="197" t="s">
        <v>3229</v>
      </c>
      <c r="S1517" s="57">
        <v>1</v>
      </c>
      <c r="T1517" s="197" t="s">
        <v>3229</v>
      </c>
      <c r="U1517" s="57" t="str">
        <f>VLOOKUP(A1517,'Individual Data'!$K$5:$AC$5544,12,FALSE)</f>
        <v>PLA1</v>
      </c>
      <c r="V1517" s="14">
        <f>IFERROR(LOOKUP(H1517,{30,43,48,53,58,63,68,73,78,83,88,93,97},{42,47,52,57,62,67,72,77,82,87,92,99,100}),999)</f>
        <v>82</v>
      </c>
      <c r="X1517" s="57">
        <f>VLOOKUP(A1517,'Individual Data'!$K$5:$AC$5544,8,FALSE)</f>
        <v>4</v>
      </c>
      <c r="Y1517" s="57">
        <f>VLOOKUP(A1517,'Individual Data'!$K$5:$AC$5544,9,FALSE)</f>
        <v>2019</v>
      </c>
    </row>
    <row r="1518" spans="1:25" ht="15" customHeight="1" x14ac:dyDescent="0.25">
      <c r="A1518" s="197" t="s">
        <v>5759</v>
      </c>
      <c r="B1518" s="197" t="s">
        <v>20598</v>
      </c>
      <c r="C1518" s="198">
        <v>45236</v>
      </c>
      <c r="D1518" s="199">
        <v>4092</v>
      </c>
      <c r="E1518" s="197" t="s">
        <v>19595</v>
      </c>
      <c r="F1518" s="197" t="s">
        <v>19617</v>
      </c>
      <c r="G1518" s="197"/>
      <c r="H1518" s="197">
        <v>86</v>
      </c>
      <c r="I1518" s="197" t="s">
        <v>3085</v>
      </c>
      <c r="J1518" s="197" t="s">
        <v>19596</v>
      </c>
      <c r="K1518" s="57" t="s">
        <v>3196</v>
      </c>
      <c r="M1518" s="199">
        <v>70</v>
      </c>
      <c r="O1518" s="197" t="s">
        <v>20599</v>
      </c>
      <c r="Q1518" s="197" t="s">
        <v>3229</v>
      </c>
      <c r="S1518" s="57">
        <v>1</v>
      </c>
      <c r="T1518" s="197" t="s">
        <v>19607</v>
      </c>
      <c r="U1518" s="57" t="str">
        <f>VLOOKUP(A1518,'Individual Data'!$K$5:$AC$5544,12,FALSE)</f>
        <v>Unassigned</v>
      </c>
      <c r="V1518" s="14">
        <f>IFERROR(LOOKUP(H1518,{30,43,48,53,58,63,68,73,78,83,88,93,97},{42,47,52,57,62,67,72,77,82,87,92,99,100}),999)</f>
        <v>87</v>
      </c>
      <c r="X1518" s="57" t="str">
        <f>VLOOKUP(A1518,'Individual Data'!$K$5:$AC$5544,8,FALSE)</f>
        <v>NA</v>
      </c>
      <c r="Y1518" s="57" t="str">
        <f>VLOOKUP(A1518,'Individual Data'!$K$5:$AC$5544,9,FALSE)</f>
        <v>U</v>
      </c>
    </row>
    <row r="1519" spans="1:25" ht="15" customHeight="1" x14ac:dyDescent="0.25">
      <c r="A1519" s="197" t="s">
        <v>5762</v>
      </c>
      <c r="B1519" s="197" t="s">
        <v>20600</v>
      </c>
      <c r="C1519" s="198">
        <v>45223</v>
      </c>
      <c r="D1519" s="199">
        <v>2064</v>
      </c>
      <c r="E1519" s="197" t="s">
        <v>19595</v>
      </c>
      <c r="F1519" s="197" t="s">
        <v>19617</v>
      </c>
      <c r="G1519" s="197"/>
      <c r="H1519" s="197">
        <v>78.5</v>
      </c>
      <c r="I1519" s="197" t="s">
        <v>3085</v>
      </c>
      <c r="J1519" s="197" t="s">
        <v>19596</v>
      </c>
      <c r="K1519" s="57" t="s">
        <v>3196</v>
      </c>
      <c r="M1519" s="199">
        <v>70</v>
      </c>
      <c r="O1519" s="197" t="s">
        <v>20601</v>
      </c>
      <c r="Q1519" s="197" t="s">
        <v>3229</v>
      </c>
      <c r="S1519" s="57">
        <v>1</v>
      </c>
      <c r="T1519" s="197" t="s">
        <v>19598</v>
      </c>
      <c r="U1519" s="57" t="str">
        <f>VLOOKUP(A1519,'Individual Data'!$K$5:$AC$5544,12,FALSE)</f>
        <v>LFSO</v>
      </c>
      <c r="V1519" s="14">
        <f>IFERROR(LOOKUP(H1519,{30,43,48,53,58,63,68,73,78,83,88,93,97},{42,47,52,57,62,67,72,77,82,87,92,99,100}),999)</f>
        <v>82</v>
      </c>
      <c r="X1519" s="57">
        <f>VLOOKUP(A1519,'Individual Data'!$K$5:$AC$5544,8,FALSE)</f>
        <v>4</v>
      </c>
      <c r="Y1519" s="57">
        <f>VLOOKUP(A1519,'Individual Data'!$K$5:$AC$5544,9,FALSE)</f>
        <v>2019</v>
      </c>
    </row>
    <row r="1520" spans="1:25" ht="15" customHeight="1" x14ac:dyDescent="0.25">
      <c r="A1520" s="197" t="s">
        <v>5765</v>
      </c>
      <c r="B1520" s="197" t="s">
        <v>20602</v>
      </c>
      <c r="C1520" s="198">
        <v>45243</v>
      </c>
      <c r="D1520" s="199">
        <v>5090</v>
      </c>
      <c r="E1520" s="197" t="s">
        <v>19595</v>
      </c>
      <c r="F1520" s="197" t="s">
        <v>19617</v>
      </c>
      <c r="G1520" s="197"/>
      <c r="H1520" s="197">
        <v>81</v>
      </c>
      <c r="I1520" s="197" t="s">
        <v>3085</v>
      </c>
      <c r="J1520" s="197" t="s">
        <v>19596</v>
      </c>
      <c r="K1520" s="57" t="s">
        <v>3196</v>
      </c>
      <c r="M1520" s="199">
        <v>70</v>
      </c>
      <c r="O1520" s="197" t="s">
        <v>20603</v>
      </c>
      <c r="Q1520" s="197" t="s">
        <v>3229</v>
      </c>
      <c r="S1520" s="57">
        <v>1</v>
      </c>
      <c r="T1520" s="197" t="s">
        <v>19598</v>
      </c>
      <c r="U1520" s="57" t="str">
        <f>VLOOKUP(A1520,'Individual Data'!$K$5:$AC$5544,12,FALSE)</f>
        <v>NLVA</v>
      </c>
      <c r="V1520" s="14">
        <f>IFERROR(LOOKUP(H1520,{30,43,48,53,58,63,68,73,78,83,88,93,97},{42,47,52,57,62,67,72,77,82,87,92,99,100}),999)</f>
        <v>82</v>
      </c>
      <c r="X1520" s="57">
        <f>VLOOKUP(A1520,'Individual Data'!$K$5:$AC$5544,8,FALSE)</f>
        <v>4</v>
      </c>
      <c r="Y1520" s="57">
        <f>VLOOKUP(A1520,'Individual Data'!$K$5:$AC$5544,9,FALSE)</f>
        <v>2019</v>
      </c>
    </row>
    <row r="1521" spans="1:25" ht="15" customHeight="1" x14ac:dyDescent="0.25">
      <c r="A1521" s="197" t="s">
        <v>5768</v>
      </c>
      <c r="B1521" s="197" t="s">
        <v>20604</v>
      </c>
      <c r="C1521" s="198">
        <v>45223</v>
      </c>
      <c r="D1521" s="199">
        <v>67</v>
      </c>
      <c r="E1521" s="197" t="s">
        <v>19595</v>
      </c>
      <c r="F1521" s="197" t="s">
        <v>19617</v>
      </c>
      <c r="G1521" s="197"/>
      <c r="H1521" s="197">
        <v>76</v>
      </c>
      <c r="I1521" s="197" t="s">
        <v>3225</v>
      </c>
      <c r="J1521" s="197" t="s">
        <v>19596</v>
      </c>
      <c r="K1521" s="57" t="s">
        <v>3196</v>
      </c>
      <c r="M1521" s="199">
        <v>70</v>
      </c>
      <c r="O1521" s="197" t="s">
        <v>20605</v>
      </c>
      <c r="Q1521" s="197" t="s">
        <v>3229</v>
      </c>
      <c r="S1521" s="57">
        <v>1</v>
      </c>
      <c r="T1521" s="197" t="s">
        <v>19598</v>
      </c>
      <c r="U1521" s="57" t="str">
        <f>VLOOKUP(A1521,'Individual Data'!$K$5:$AC$5544,12,FALSE)</f>
        <v>Unassigned</v>
      </c>
      <c r="V1521" s="14">
        <f>IFERROR(LOOKUP(H1521,{30,43,48,53,58,63,68,73,78,83,88,93,97},{42,47,52,57,62,67,72,77,82,87,92,99,100}),999)</f>
        <v>77</v>
      </c>
      <c r="X1521" s="57" t="str">
        <f>VLOOKUP(A1521,'Individual Data'!$K$5:$AC$5544,8,FALSE)</f>
        <v>NA</v>
      </c>
      <c r="Y1521" s="57" t="str">
        <f>VLOOKUP(A1521,'Individual Data'!$K$5:$AC$5544,9,FALSE)</f>
        <v>U</v>
      </c>
    </row>
    <row r="1522" spans="1:25" ht="15" customHeight="1" x14ac:dyDescent="0.25">
      <c r="A1522" s="197" t="s">
        <v>5771</v>
      </c>
      <c r="B1522" s="197" t="s">
        <v>20606</v>
      </c>
      <c r="C1522" s="198">
        <v>45223</v>
      </c>
      <c r="D1522" s="199">
        <v>93</v>
      </c>
      <c r="E1522" s="197" t="s">
        <v>19595</v>
      </c>
      <c r="F1522" s="197" t="s">
        <v>19617</v>
      </c>
      <c r="G1522" s="197"/>
      <c r="H1522" s="197">
        <v>75.5</v>
      </c>
      <c r="I1522" s="197" t="s">
        <v>3225</v>
      </c>
      <c r="J1522" s="197" t="s">
        <v>19596</v>
      </c>
      <c r="K1522" s="57" t="s">
        <v>3196</v>
      </c>
      <c r="M1522" s="199">
        <v>70</v>
      </c>
      <c r="O1522" s="197" t="s">
        <v>20607</v>
      </c>
      <c r="Q1522" s="197" t="s">
        <v>3229</v>
      </c>
      <c r="S1522" s="57">
        <v>1</v>
      </c>
      <c r="T1522" s="197" t="s">
        <v>19598</v>
      </c>
      <c r="U1522" s="57" t="str">
        <f>VLOOKUP(A1522,'Individual Data'!$K$5:$AC$5544,12,FALSE)</f>
        <v>IPCSR</v>
      </c>
      <c r="V1522" s="14">
        <f>IFERROR(LOOKUP(H1522,{30,43,48,53,58,63,68,73,78,83,88,93,97},{42,47,52,57,62,67,72,77,82,87,92,99,100}),999)</f>
        <v>77</v>
      </c>
      <c r="X1522" s="57">
        <f>VLOOKUP(A1522,'Individual Data'!$K$5:$AC$5544,8,FALSE)</f>
        <v>4</v>
      </c>
      <c r="Y1522" s="57">
        <f>VLOOKUP(A1522,'Individual Data'!$K$5:$AC$5544,9,FALSE)</f>
        <v>2019</v>
      </c>
    </row>
    <row r="1523" spans="1:25" ht="15" customHeight="1" x14ac:dyDescent="0.25">
      <c r="A1523" s="197" t="s">
        <v>5774</v>
      </c>
      <c r="B1523" s="197" t="s">
        <v>20608</v>
      </c>
      <c r="C1523" s="198">
        <v>45236</v>
      </c>
      <c r="D1523" s="199">
        <v>4109</v>
      </c>
      <c r="E1523" s="197" t="s">
        <v>19595</v>
      </c>
      <c r="F1523" s="197" t="s">
        <v>19617</v>
      </c>
      <c r="G1523" s="197"/>
      <c r="H1523" s="197">
        <v>78</v>
      </c>
      <c r="I1523" s="197" t="s">
        <v>3085</v>
      </c>
      <c r="J1523" s="197" t="s">
        <v>19596</v>
      </c>
      <c r="K1523" s="57" t="s">
        <v>3196</v>
      </c>
      <c r="M1523" s="199">
        <v>70</v>
      </c>
      <c r="O1523" s="197" t="s">
        <v>20609</v>
      </c>
      <c r="Q1523" s="197" t="s">
        <v>3229</v>
      </c>
      <c r="S1523" s="57">
        <v>1</v>
      </c>
      <c r="T1523" s="197" t="s">
        <v>19598</v>
      </c>
      <c r="U1523" s="57" t="str">
        <f>VLOOKUP(A1523,'Individual Data'!$K$5:$AC$5544,12,FALSE)</f>
        <v>Unassigned</v>
      </c>
      <c r="V1523" s="14">
        <f>IFERROR(LOOKUP(H1523,{30,43,48,53,58,63,68,73,78,83,88,93,97},{42,47,52,57,62,67,72,77,82,87,92,99,100}),999)</f>
        <v>82</v>
      </c>
      <c r="X1523" s="57" t="str">
        <f>VLOOKUP(A1523,'Individual Data'!$K$5:$AC$5544,8,FALSE)</f>
        <v>NA</v>
      </c>
      <c r="Y1523" s="57" t="str">
        <f>VLOOKUP(A1523,'Individual Data'!$K$5:$AC$5544,9,FALSE)</f>
        <v>U</v>
      </c>
    </row>
    <row r="1524" spans="1:25" ht="15" customHeight="1" x14ac:dyDescent="0.25">
      <c r="A1524" s="197" t="s">
        <v>5777</v>
      </c>
      <c r="B1524" s="197" t="s">
        <v>20610</v>
      </c>
      <c r="C1524" s="198">
        <v>45216</v>
      </c>
      <c r="D1524" s="199">
        <v>11</v>
      </c>
      <c r="E1524" s="197" t="s">
        <v>19595</v>
      </c>
      <c r="F1524" s="197" t="s">
        <v>19617</v>
      </c>
      <c r="G1524" s="197"/>
      <c r="H1524" s="197">
        <v>89</v>
      </c>
      <c r="I1524" s="197" t="s">
        <v>3225</v>
      </c>
      <c r="J1524" s="197" t="s">
        <v>17688</v>
      </c>
      <c r="K1524" s="229" t="s">
        <v>3228</v>
      </c>
      <c r="M1524" s="199">
        <v>70</v>
      </c>
      <c r="O1524" s="197" t="s">
        <v>19601</v>
      </c>
      <c r="Q1524" s="197" t="s">
        <v>3229</v>
      </c>
      <c r="S1524" s="57">
        <v>1</v>
      </c>
      <c r="T1524" s="197" t="s">
        <v>3229</v>
      </c>
      <c r="U1524" s="57" t="str">
        <f>VLOOKUP(A1524,'Individual Data'!$K$5:$AC$5544,12,FALSE)</f>
        <v>PLA1</v>
      </c>
      <c r="V1524" s="14">
        <f>IFERROR(LOOKUP(H1524,{30,43,48,53,58,63,68,73,78,83,88,93,97},{42,47,52,57,62,67,72,77,82,87,92,99,100}),999)</f>
        <v>92</v>
      </c>
      <c r="X1524" s="57">
        <f>VLOOKUP(A1524,'Individual Data'!$K$5:$AC$5544,8,FALSE)</f>
        <v>4</v>
      </c>
      <c r="Y1524" s="57">
        <f>VLOOKUP(A1524,'Individual Data'!$K$5:$AC$5544,9,FALSE)</f>
        <v>2019</v>
      </c>
    </row>
    <row r="1525" spans="1:25" ht="15" customHeight="1" x14ac:dyDescent="0.25">
      <c r="A1525" s="197" t="s">
        <v>5780</v>
      </c>
      <c r="B1525" s="197" t="s">
        <v>20611</v>
      </c>
      <c r="C1525" s="198">
        <v>45230</v>
      </c>
      <c r="D1525" s="199">
        <v>3057</v>
      </c>
      <c r="E1525" s="197" t="s">
        <v>19595</v>
      </c>
      <c r="F1525" s="197" t="s">
        <v>19617</v>
      </c>
      <c r="G1525" s="197"/>
      <c r="H1525" s="197">
        <v>82</v>
      </c>
      <c r="I1525" s="197" t="s">
        <v>3085</v>
      </c>
      <c r="J1525" s="197" t="s">
        <v>19596</v>
      </c>
      <c r="K1525" s="228" t="s">
        <v>3196</v>
      </c>
      <c r="M1525" s="199">
        <v>70</v>
      </c>
      <c r="O1525" s="197" t="s">
        <v>20612</v>
      </c>
      <c r="Q1525" s="197" t="s">
        <v>3229</v>
      </c>
      <c r="S1525" s="57">
        <v>1</v>
      </c>
      <c r="T1525" s="197" t="s">
        <v>19607</v>
      </c>
      <c r="U1525" s="57" t="str">
        <f>VLOOKUP(A1525,'Individual Data'!$K$5:$AC$5544,12,FALSE)</f>
        <v>Unassigned</v>
      </c>
      <c r="V1525" s="14">
        <f>IFERROR(LOOKUP(H1525,{30,43,48,53,58,63,68,73,78,83,88,93,97},{42,47,52,57,62,67,72,77,82,87,92,99,100}),999)</f>
        <v>82</v>
      </c>
      <c r="X1525" s="57" t="str">
        <f>VLOOKUP(A1525,'Individual Data'!$K$5:$AC$5544,8,FALSE)</f>
        <v>NA</v>
      </c>
      <c r="Y1525" s="57" t="str">
        <f>VLOOKUP(A1525,'Individual Data'!$K$5:$AC$5544,9,FALSE)</f>
        <v>U</v>
      </c>
    </row>
    <row r="1526" spans="1:25" ht="15" customHeight="1" x14ac:dyDescent="0.25">
      <c r="A1526" s="197" t="s">
        <v>5782</v>
      </c>
      <c r="B1526" s="197" t="s">
        <v>20613</v>
      </c>
      <c r="C1526" s="198">
        <v>45223</v>
      </c>
      <c r="D1526" s="199">
        <v>2054</v>
      </c>
      <c r="E1526" s="197" t="s">
        <v>19595</v>
      </c>
      <c r="F1526" s="197" t="s">
        <v>19617</v>
      </c>
      <c r="G1526" s="197"/>
      <c r="H1526" s="197">
        <v>82</v>
      </c>
      <c r="I1526" s="197" t="s">
        <v>3085</v>
      </c>
      <c r="J1526" s="197" t="s">
        <v>17688</v>
      </c>
      <c r="K1526" s="229" t="s">
        <v>3228</v>
      </c>
      <c r="M1526" s="199">
        <v>70</v>
      </c>
      <c r="O1526" s="197" t="s">
        <v>19601</v>
      </c>
      <c r="Q1526" s="197" t="s">
        <v>3229</v>
      </c>
      <c r="S1526" s="57">
        <v>1</v>
      </c>
      <c r="T1526" s="197" t="s">
        <v>3229</v>
      </c>
      <c r="U1526" s="57" t="str">
        <f>VLOOKUP(A1526,'Individual Data'!$K$5:$AC$5544,12,FALSE)</f>
        <v>LGA</v>
      </c>
      <c r="V1526" s="14">
        <f>IFERROR(LOOKUP(H1526,{30,43,48,53,58,63,68,73,78,83,88,93,97},{42,47,52,57,62,67,72,77,82,87,92,99,100}),999)</f>
        <v>82</v>
      </c>
      <c r="X1526" s="57">
        <f>VLOOKUP(A1526,'Individual Data'!$K$5:$AC$5544,8,FALSE)</f>
        <v>5</v>
      </c>
      <c r="Y1526" s="57">
        <f>VLOOKUP(A1526,'Individual Data'!$K$5:$AC$5544,9,FALSE)</f>
        <v>2018</v>
      </c>
    </row>
    <row r="1527" spans="1:25" ht="15" customHeight="1" x14ac:dyDescent="0.25">
      <c r="A1527" s="197" t="s">
        <v>5785</v>
      </c>
      <c r="B1527" s="197" t="s">
        <v>20614</v>
      </c>
      <c r="C1527" s="198">
        <v>45230</v>
      </c>
      <c r="D1527" s="199">
        <v>3049</v>
      </c>
      <c r="E1527" s="197" t="s">
        <v>19595</v>
      </c>
      <c r="F1527" s="197" t="s">
        <v>19617</v>
      </c>
      <c r="G1527" s="197"/>
      <c r="H1527" s="197">
        <v>85.5</v>
      </c>
      <c r="I1527" s="197" t="s">
        <v>3085</v>
      </c>
      <c r="J1527" s="197" t="s">
        <v>19596</v>
      </c>
      <c r="K1527" s="228" t="s">
        <v>3196</v>
      </c>
      <c r="M1527" s="199">
        <v>70</v>
      </c>
      <c r="O1527" s="197" t="s">
        <v>20615</v>
      </c>
      <c r="Q1527" s="197" t="s">
        <v>3229</v>
      </c>
      <c r="S1527" s="57">
        <v>1</v>
      </c>
      <c r="T1527" s="197" t="s">
        <v>19598</v>
      </c>
      <c r="U1527" s="57" t="str">
        <f>VLOOKUP(A1527,'Individual Data'!$K$5:$AC$5544,12,FALSE)</f>
        <v>IPCSR</v>
      </c>
      <c r="V1527" s="14">
        <f>IFERROR(LOOKUP(H1527,{30,43,48,53,58,63,68,73,78,83,88,93,97},{42,47,52,57,62,67,72,77,82,87,92,99,100}),999)</f>
        <v>87</v>
      </c>
      <c r="X1527" s="57">
        <f>VLOOKUP(A1527,'Individual Data'!$K$5:$AC$5544,8,FALSE)</f>
        <v>4</v>
      </c>
      <c r="Y1527" s="57">
        <f>VLOOKUP(A1527,'Individual Data'!$K$5:$AC$5544,9,FALSE)</f>
        <v>2019</v>
      </c>
    </row>
    <row r="1528" spans="1:25" ht="15" customHeight="1" x14ac:dyDescent="0.25">
      <c r="A1528" s="197" t="s">
        <v>5788</v>
      </c>
      <c r="B1528" s="197" t="s">
        <v>20616</v>
      </c>
      <c r="C1528" s="198">
        <v>45216</v>
      </c>
      <c r="D1528" s="199">
        <v>1058</v>
      </c>
      <c r="E1528" s="197" t="s">
        <v>19595</v>
      </c>
      <c r="F1528" s="197" t="s">
        <v>19617</v>
      </c>
      <c r="G1528" s="197"/>
      <c r="H1528" s="197">
        <v>78</v>
      </c>
      <c r="I1528" s="197" t="s">
        <v>3085</v>
      </c>
      <c r="J1528" s="197" t="s">
        <v>19596</v>
      </c>
      <c r="K1528" s="57" t="s">
        <v>3196</v>
      </c>
      <c r="M1528" s="199">
        <v>70</v>
      </c>
      <c r="O1528" s="197" t="s">
        <v>20617</v>
      </c>
      <c r="Q1528" s="197" t="s">
        <v>3229</v>
      </c>
      <c r="S1528" s="57">
        <v>1</v>
      </c>
      <c r="T1528" s="197" t="s">
        <v>19598</v>
      </c>
      <c r="U1528" s="57" t="str">
        <f>VLOOKUP(A1528,'Individual Data'!$K$5:$AC$5544,12,FALSE)</f>
        <v>Unassigned</v>
      </c>
      <c r="V1528" s="14">
        <f>IFERROR(LOOKUP(H1528,{30,43,48,53,58,63,68,73,78,83,88,93,97},{42,47,52,57,62,67,72,77,82,87,92,99,100}),999)</f>
        <v>82</v>
      </c>
      <c r="X1528" s="57" t="str">
        <f>VLOOKUP(A1528,'Individual Data'!$K$5:$AC$5544,8,FALSE)</f>
        <v>NA</v>
      </c>
      <c r="Y1528" s="57" t="str">
        <f>VLOOKUP(A1528,'Individual Data'!$K$5:$AC$5544,9,FALSE)</f>
        <v>U</v>
      </c>
    </row>
    <row r="1529" spans="1:25" ht="15" customHeight="1" x14ac:dyDescent="0.25">
      <c r="A1529" s="197" t="s">
        <v>5791</v>
      </c>
      <c r="B1529" s="197" t="s">
        <v>20618</v>
      </c>
      <c r="C1529" s="198">
        <v>45216</v>
      </c>
      <c r="D1529" s="199">
        <v>6</v>
      </c>
      <c r="E1529" s="197" t="s">
        <v>19595</v>
      </c>
      <c r="F1529" s="197" t="s">
        <v>19617</v>
      </c>
      <c r="G1529" s="197"/>
      <c r="H1529" s="197">
        <v>82</v>
      </c>
      <c r="I1529" s="197" t="s">
        <v>3225</v>
      </c>
      <c r="J1529" s="197" t="s">
        <v>19596</v>
      </c>
      <c r="K1529" s="57" t="s">
        <v>3196</v>
      </c>
      <c r="M1529" s="199">
        <v>70</v>
      </c>
      <c r="O1529" s="197" t="s">
        <v>20619</v>
      </c>
      <c r="Q1529" s="197" t="s">
        <v>3229</v>
      </c>
      <c r="S1529" s="57">
        <v>1</v>
      </c>
      <c r="T1529" s="197" t="s">
        <v>3229</v>
      </c>
      <c r="U1529" s="57" t="str">
        <f>VLOOKUP(A1529,'Individual Data'!$K$5:$AC$5544,12,FALSE)</f>
        <v>BCA1</v>
      </c>
      <c r="V1529" s="14">
        <f>IFERROR(LOOKUP(H1529,{30,43,48,53,58,63,68,73,78,83,88,93,97},{42,47,52,57,62,67,72,77,82,87,92,99,100}),999)</f>
        <v>82</v>
      </c>
      <c r="X1529" s="57">
        <f>VLOOKUP(A1529,'Individual Data'!$K$5:$AC$5544,8,FALSE)</f>
        <v>5</v>
      </c>
      <c r="Y1529" s="57">
        <f>VLOOKUP(A1529,'Individual Data'!$K$5:$AC$5544,9,FALSE)</f>
        <v>2018</v>
      </c>
    </row>
    <row r="1530" spans="1:25" ht="15" customHeight="1" x14ac:dyDescent="0.25">
      <c r="A1530" s="197" t="s">
        <v>5797</v>
      </c>
      <c r="B1530" s="197" t="s">
        <v>20620</v>
      </c>
      <c r="C1530" s="198">
        <v>45236</v>
      </c>
      <c r="D1530" s="199">
        <v>465</v>
      </c>
      <c r="E1530" s="197" t="s">
        <v>19595</v>
      </c>
      <c r="F1530" s="197" t="s">
        <v>19617</v>
      </c>
      <c r="G1530" s="197"/>
      <c r="H1530" s="197">
        <v>72</v>
      </c>
      <c r="I1530" s="197" t="s">
        <v>3225</v>
      </c>
      <c r="J1530" s="197" t="s">
        <v>19596</v>
      </c>
      <c r="K1530" s="57" t="s">
        <v>3196</v>
      </c>
      <c r="M1530" s="199">
        <v>70</v>
      </c>
      <c r="O1530" s="197" t="s">
        <v>20621</v>
      </c>
      <c r="Q1530" s="197" t="s">
        <v>3229</v>
      </c>
      <c r="S1530" s="57">
        <v>1</v>
      </c>
      <c r="T1530" s="197" t="s">
        <v>19598</v>
      </c>
      <c r="U1530" s="57" t="str">
        <f>VLOOKUP(A1530,'Individual Data'!$K$5:$AC$5544,12,FALSE)</f>
        <v>Unassigned</v>
      </c>
      <c r="V1530" s="14">
        <f>IFERROR(LOOKUP(H1530,{30,43,48,53,58,63,68,73,78,83,88,93,97},{42,47,52,57,62,67,72,77,82,87,92,99,100}),999)</f>
        <v>72</v>
      </c>
      <c r="X1530" s="57" t="str">
        <f>VLOOKUP(A1530,'Individual Data'!$K$5:$AC$5544,8,FALSE)</f>
        <v>NA</v>
      </c>
      <c r="Y1530" s="57" t="str">
        <f>VLOOKUP(A1530,'Individual Data'!$K$5:$AC$5544,9,FALSE)</f>
        <v>U</v>
      </c>
    </row>
    <row r="1531" spans="1:25" ht="15" customHeight="1" x14ac:dyDescent="0.25">
      <c r="A1531" s="197" t="s">
        <v>5800</v>
      </c>
      <c r="B1531" s="197" t="s">
        <v>20622</v>
      </c>
      <c r="C1531" s="198">
        <v>45236</v>
      </c>
      <c r="D1531" s="199">
        <v>4070</v>
      </c>
      <c r="E1531" s="197" t="s">
        <v>19595</v>
      </c>
      <c r="F1531" s="197" t="s">
        <v>19617</v>
      </c>
      <c r="G1531" s="197"/>
      <c r="H1531" s="197">
        <v>77</v>
      </c>
      <c r="I1531" s="197" t="s">
        <v>3085</v>
      </c>
      <c r="J1531" s="197" t="s">
        <v>19596</v>
      </c>
      <c r="K1531" s="57" t="s">
        <v>3196</v>
      </c>
      <c r="M1531" s="199">
        <v>70</v>
      </c>
      <c r="O1531" s="197" t="s">
        <v>20623</v>
      </c>
      <c r="Q1531" s="197" t="s">
        <v>3229</v>
      </c>
      <c r="S1531" s="57">
        <v>1</v>
      </c>
      <c r="T1531" s="197" t="s">
        <v>19598</v>
      </c>
      <c r="U1531" s="57" t="str">
        <f>VLOOKUP(A1531,'Individual Data'!$K$5:$AC$5544,12,FALSE)</f>
        <v>LFSO</v>
      </c>
      <c r="V1531" s="14">
        <f>IFERROR(LOOKUP(H1531,{30,43,48,53,58,63,68,73,78,83,88,93,97},{42,47,52,57,62,67,72,77,82,87,92,99,100}),999)</f>
        <v>77</v>
      </c>
      <c r="X1531" s="57">
        <f>VLOOKUP(A1531,'Individual Data'!$K$5:$AC$5544,8,FALSE)</f>
        <v>4</v>
      </c>
      <c r="Y1531" s="57">
        <f>VLOOKUP(A1531,'Individual Data'!$K$5:$AC$5544,9,FALSE)</f>
        <v>2019</v>
      </c>
    </row>
    <row r="1532" spans="1:25" ht="15" customHeight="1" x14ac:dyDescent="0.25">
      <c r="A1532" s="197" t="s">
        <v>5804</v>
      </c>
      <c r="B1532" s="197" t="s">
        <v>20624</v>
      </c>
      <c r="C1532" s="198">
        <v>45216</v>
      </c>
      <c r="D1532" s="199">
        <v>1063</v>
      </c>
      <c r="E1532" s="197" t="s">
        <v>19595</v>
      </c>
      <c r="F1532" s="197" t="s">
        <v>19617</v>
      </c>
      <c r="G1532" s="197"/>
      <c r="H1532" s="197">
        <v>83</v>
      </c>
      <c r="I1532" s="197" t="s">
        <v>3085</v>
      </c>
      <c r="J1532" s="197" t="s">
        <v>19596</v>
      </c>
      <c r="K1532" s="229" t="s">
        <v>3228</v>
      </c>
      <c r="M1532" s="199">
        <v>70</v>
      </c>
      <c r="O1532" s="197" t="s">
        <v>19601</v>
      </c>
      <c r="Q1532" s="197" t="s">
        <v>3229</v>
      </c>
      <c r="S1532" s="57">
        <v>1</v>
      </c>
      <c r="T1532" s="197" t="s">
        <v>3229</v>
      </c>
      <c r="U1532" s="57" t="str">
        <f>VLOOKUP(A1532,'Individual Data'!$K$5:$AC$5544,12,FALSE)</f>
        <v>BCA1</v>
      </c>
      <c r="V1532" s="14">
        <f>IFERROR(LOOKUP(H1532,{30,43,48,53,58,63,68,73,78,83,88,93,97},{42,47,52,57,62,67,72,77,82,87,92,99,100}),999)</f>
        <v>87</v>
      </c>
      <c r="X1532" s="57">
        <f>VLOOKUP(A1532,'Individual Data'!$K$5:$AC$5544,8,FALSE)</f>
        <v>4</v>
      </c>
      <c r="Y1532" s="57">
        <f>VLOOKUP(A1532,'Individual Data'!$K$5:$AC$5544,9,FALSE)</f>
        <v>2019</v>
      </c>
    </row>
    <row r="1533" spans="1:25" ht="15" customHeight="1" x14ac:dyDescent="0.25">
      <c r="A1533" s="197" t="s">
        <v>5807</v>
      </c>
      <c r="B1533" s="197" t="s">
        <v>20625</v>
      </c>
      <c r="C1533" s="198">
        <v>45223</v>
      </c>
      <c r="D1533" s="199">
        <v>2025</v>
      </c>
      <c r="E1533" s="197" t="s">
        <v>19595</v>
      </c>
      <c r="F1533" s="197" t="s">
        <v>19617</v>
      </c>
      <c r="G1533" s="197"/>
      <c r="H1533" s="197">
        <v>75</v>
      </c>
      <c r="I1533" s="197" t="s">
        <v>3085</v>
      </c>
      <c r="J1533" s="197" t="s">
        <v>19596</v>
      </c>
      <c r="K1533" s="228" t="s">
        <v>3196</v>
      </c>
      <c r="M1533" s="199">
        <v>70</v>
      </c>
      <c r="O1533" s="197" t="s">
        <v>20626</v>
      </c>
      <c r="Q1533" s="197" t="s">
        <v>3229</v>
      </c>
      <c r="S1533" s="57">
        <v>1</v>
      </c>
      <c r="T1533" s="197" t="s">
        <v>3229</v>
      </c>
      <c r="U1533" s="57" t="str">
        <f>VLOOKUP(A1533,'Individual Data'!$K$5:$AC$5544,12,FALSE)</f>
        <v>Unassigned</v>
      </c>
      <c r="V1533" s="14">
        <f>IFERROR(LOOKUP(H1533,{30,43,48,53,58,63,68,73,78,83,88,93,97},{42,47,52,57,62,67,72,77,82,87,92,99,100}),999)</f>
        <v>77</v>
      </c>
      <c r="X1533" s="57" t="str">
        <f>VLOOKUP(A1533,'Individual Data'!$K$5:$AC$5544,8,FALSE)</f>
        <v>NA</v>
      </c>
      <c r="Y1533" s="57" t="str">
        <f>VLOOKUP(A1533,'Individual Data'!$K$5:$AC$5544,9,FALSE)</f>
        <v>U</v>
      </c>
    </row>
    <row r="1534" spans="1:25" ht="15" customHeight="1" x14ac:dyDescent="0.25">
      <c r="A1534" s="197" t="s">
        <v>5810</v>
      </c>
      <c r="B1534" s="197" t="s">
        <v>20627</v>
      </c>
      <c r="C1534" s="198">
        <v>45236</v>
      </c>
      <c r="D1534" s="199">
        <v>508</v>
      </c>
      <c r="E1534" s="197" t="s">
        <v>19595</v>
      </c>
      <c r="F1534" s="197" t="s">
        <v>19617</v>
      </c>
      <c r="G1534" s="197"/>
      <c r="H1534" s="197">
        <v>83</v>
      </c>
      <c r="I1534" s="197" t="s">
        <v>3225</v>
      </c>
      <c r="J1534" s="197" t="s">
        <v>19596</v>
      </c>
      <c r="K1534" s="57" t="s">
        <v>3196</v>
      </c>
      <c r="M1534" s="199">
        <v>70</v>
      </c>
      <c r="O1534" s="197" t="s">
        <v>20628</v>
      </c>
      <c r="Q1534" s="197" t="s">
        <v>3229</v>
      </c>
      <c r="S1534" s="57">
        <v>1</v>
      </c>
      <c r="T1534" s="197" t="s">
        <v>19598</v>
      </c>
      <c r="U1534" s="57" t="str">
        <f>VLOOKUP(A1534,'Individual Data'!$K$5:$AC$5544,12,FALSE)</f>
        <v>NLVA</v>
      </c>
      <c r="V1534" s="14">
        <f>IFERROR(LOOKUP(H1534,{30,43,48,53,58,63,68,73,78,83,88,93,97},{42,47,52,57,62,67,72,77,82,87,92,99,100}),999)</f>
        <v>87</v>
      </c>
      <c r="X1534" s="57">
        <f>VLOOKUP(A1534,'Individual Data'!$K$5:$AC$5544,8,FALSE)</f>
        <v>4</v>
      </c>
      <c r="Y1534" s="57">
        <f>VLOOKUP(A1534,'Individual Data'!$K$5:$AC$5544,9,FALSE)</f>
        <v>2019</v>
      </c>
    </row>
    <row r="1535" spans="1:25" ht="15" customHeight="1" x14ac:dyDescent="0.25">
      <c r="A1535" s="197" t="s">
        <v>5814</v>
      </c>
      <c r="B1535" s="197" t="s">
        <v>20629</v>
      </c>
      <c r="C1535" s="198">
        <v>45230</v>
      </c>
      <c r="D1535" s="199">
        <v>353</v>
      </c>
      <c r="E1535" s="197" t="s">
        <v>19595</v>
      </c>
      <c r="F1535" s="197" t="s">
        <v>19617</v>
      </c>
      <c r="G1535" s="197"/>
      <c r="H1535" s="197">
        <v>77</v>
      </c>
      <c r="I1535" s="197" t="s">
        <v>3225</v>
      </c>
      <c r="J1535" s="197" t="s">
        <v>19596</v>
      </c>
      <c r="K1535" s="57" t="s">
        <v>3196</v>
      </c>
      <c r="M1535" s="199">
        <v>70</v>
      </c>
      <c r="O1535" s="197" t="s">
        <v>20630</v>
      </c>
      <c r="Q1535" s="197" t="s">
        <v>3229</v>
      </c>
      <c r="S1535" s="57">
        <v>1</v>
      </c>
      <c r="T1535" s="197" t="s">
        <v>19598</v>
      </c>
      <c r="U1535" s="57" t="str">
        <f>VLOOKUP(A1535,'Individual Data'!$K$5:$AC$5544,12,FALSE)</f>
        <v>LFSO</v>
      </c>
      <c r="V1535" s="14">
        <f>IFERROR(LOOKUP(H1535,{30,43,48,53,58,63,68,73,78,83,88,93,97},{42,47,52,57,62,67,72,77,82,87,92,99,100}),999)</f>
        <v>77</v>
      </c>
      <c r="X1535" s="57">
        <f>VLOOKUP(A1535,'Individual Data'!$K$5:$AC$5544,8,FALSE)</f>
        <v>4</v>
      </c>
      <c r="Y1535" s="57">
        <f>VLOOKUP(A1535,'Individual Data'!$K$5:$AC$5544,9,FALSE)</f>
        <v>2019</v>
      </c>
    </row>
    <row r="1536" spans="1:25" ht="15" customHeight="1" x14ac:dyDescent="0.25">
      <c r="A1536" s="197" t="s">
        <v>5817</v>
      </c>
      <c r="B1536" s="197" t="s">
        <v>20631</v>
      </c>
      <c r="C1536" s="198">
        <v>45223</v>
      </c>
      <c r="D1536" s="199">
        <v>2042</v>
      </c>
      <c r="E1536" s="197" t="s">
        <v>19595</v>
      </c>
      <c r="F1536" s="197" t="s">
        <v>19617</v>
      </c>
      <c r="G1536" s="197"/>
      <c r="H1536" s="197">
        <v>84</v>
      </c>
      <c r="I1536" s="197" t="s">
        <v>3085</v>
      </c>
      <c r="J1536" s="197" t="s">
        <v>19596</v>
      </c>
      <c r="K1536" s="57" t="s">
        <v>3196</v>
      </c>
      <c r="M1536" s="199">
        <v>70</v>
      </c>
      <c r="O1536" s="197" t="s">
        <v>20632</v>
      </c>
      <c r="Q1536" s="197" t="s">
        <v>3229</v>
      </c>
      <c r="S1536" s="57">
        <v>1</v>
      </c>
      <c r="T1536" s="197" t="s">
        <v>19598</v>
      </c>
      <c r="U1536" s="57" t="str">
        <f>VLOOKUP(A1536,'Individual Data'!$K$5:$AC$5544,12,FALSE)</f>
        <v>NPTH</v>
      </c>
      <c r="V1536" s="14">
        <f>IFERROR(LOOKUP(H1536,{30,43,48,53,58,63,68,73,78,83,88,93,97},{42,47,52,57,62,67,72,77,82,87,92,99,100}),999)</f>
        <v>87</v>
      </c>
      <c r="X1536" s="57">
        <f>VLOOKUP(A1536,'Individual Data'!$K$5:$AC$5544,8,FALSE)</f>
        <v>4</v>
      </c>
      <c r="Y1536" s="57">
        <f>VLOOKUP(A1536,'Individual Data'!$K$5:$AC$5544,9,FALSE)</f>
        <v>2019</v>
      </c>
    </row>
    <row r="1537" spans="1:25" ht="15" customHeight="1" x14ac:dyDescent="0.25">
      <c r="A1537" s="197" t="s">
        <v>5822</v>
      </c>
      <c r="B1537" s="197" t="s">
        <v>20633</v>
      </c>
      <c r="C1537" s="198">
        <v>45236</v>
      </c>
      <c r="D1537" s="199">
        <v>4012</v>
      </c>
      <c r="E1537" s="197" t="s">
        <v>19595</v>
      </c>
      <c r="F1537" s="197" t="s">
        <v>19617</v>
      </c>
      <c r="G1537" s="197"/>
      <c r="H1537" s="197">
        <v>86</v>
      </c>
      <c r="I1537" s="197" t="s">
        <v>3085</v>
      </c>
      <c r="J1537" s="197" t="s">
        <v>19596</v>
      </c>
      <c r="K1537" s="57" t="s">
        <v>3196</v>
      </c>
      <c r="M1537" s="199">
        <v>70</v>
      </c>
      <c r="O1537" s="197" t="s">
        <v>20634</v>
      </c>
      <c r="Q1537" s="197" t="s">
        <v>3229</v>
      </c>
      <c r="S1537" s="57">
        <v>1</v>
      </c>
      <c r="T1537" s="197" t="s">
        <v>19598</v>
      </c>
      <c r="U1537" s="57" t="str">
        <f>VLOOKUP(A1537,'Individual Data'!$K$5:$AC$5544,12,FALSE)</f>
        <v>Unassigned</v>
      </c>
      <c r="V1537" s="14">
        <f>IFERROR(LOOKUP(H1537,{30,43,48,53,58,63,68,73,78,83,88,93,97},{42,47,52,57,62,67,72,77,82,87,92,99,100}),999)</f>
        <v>87</v>
      </c>
      <c r="X1537" s="57" t="str">
        <f>VLOOKUP(A1537,'Individual Data'!$K$5:$AC$5544,8,FALSE)</f>
        <v>NA</v>
      </c>
      <c r="Y1537" s="57" t="str">
        <f>VLOOKUP(A1537,'Individual Data'!$K$5:$AC$5544,9,FALSE)</f>
        <v>U</v>
      </c>
    </row>
    <row r="1538" spans="1:25" ht="15" customHeight="1" x14ac:dyDescent="0.25">
      <c r="A1538" s="197" t="s">
        <v>5825</v>
      </c>
      <c r="B1538" s="197" t="s">
        <v>20635</v>
      </c>
      <c r="C1538" s="198">
        <v>45230</v>
      </c>
      <c r="D1538" s="199">
        <v>3197</v>
      </c>
      <c r="E1538" s="197" t="s">
        <v>19595</v>
      </c>
      <c r="F1538" s="197" t="s">
        <v>19617</v>
      </c>
      <c r="G1538" s="197"/>
      <c r="H1538" s="197">
        <v>76</v>
      </c>
      <c r="I1538" s="197" t="s">
        <v>3085</v>
      </c>
      <c r="J1538" s="197" t="s">
        <v>19596</v>
      </c>
      <c r="K1538" s="57" t="s">
        <v>3196</v>
      </c>
      <c r="M1538" s="199">
        <v>70</v>
      </c>
      <c r="O1538" s="197" t="s">
        <v>20636</v>
      </c>
      <c r="Q1538" s="197" t="s">
        <v>3229</v>
      </c>
      <c r="S1538" s="57">
        <v>1</v>
      </c>
      <c r="T1538" s="197" t="s">
        <v>19598</v>
      </c>
      <c r="U1538" s="57" t="str">
        <f>VLOOKUP(A1538,'Individual Data'!$K$5:$AC$5544,12,FALSE)</f>
        <v>IPCSR</v>
      </c>
      <c r="V1538" s="14">
        <f>IFERROR(LOOKUP(H1538,{30,43,48,53,58,63,68,73,78,83,88,93,97},{42,47,52,57,62,67,72,77,82,87,92,99,100}),999)</f>
        <v>77</v>
      </c>
      <c r="X1538" s="57">
        <f>VLOOKUP(A1538,'Individual Data'!$K$5:$AC$5544,8,FALSE)</f>
        <v>4</v>
      </c>
      <c r="Y1538" s="57">
        <f>VLOOKUP(A1538,'Individual Data'!$K$5:$AC$5544,9,FALSE)</f>
        <v>2019</v>
      </c>
    </row>
    <row r="1539" spans="1:25" ht="15" customHeight="1" x14ac:dyDescent="0.25">
      <c r="A1539" s="197" t="s">
        <v>5828</v>
      </c>
      <c r="B1539" s="197" t="s">
        <v>20637</v>
      </c>
      <c r="C1539" s="198">
        <v>45236</v>
      </c>
      <c r="D1539" s="199">
        <v>4087</v>
      </c>
      <c r="E1539" s="197" t="s">
        <v>19595</v>
      </c>
      <c r="F1539" s="197" t="s">
        <v>19617</v>
      </c>
      <c r="G1539" s="197"/>
      <c r="H1539" s="197">
        <v>75</v>
      </c>
      <c r="I1539" s="197" t="s">
        <v>3085</v>
      </c>
      <c r="J1539" s="197" t="s">
        <v>17688</v>
      </c>
      <c r="K1539" s="229" t="s">
        <v>3228</v>
      </c>
      <c r="M1539" s="199">
        <v>70</v>
      </c>
      <c r="O1539" s="197" t="s">
        <v>19601</v>
      </c>
      <c r="Q1539" s="197" t="s">
        <v>3229</v>
      </c>
      <c r="S1539" s="57">
        <v>1</v>
      </c>
      <c r="T1539" s="197" t="s">
        <v>3229</v>
      </c>
      <c r="U1539" s="57" t="str">
        <f>VLOOKUP(A1539,'Individual Data'!$K$5:$AC$5544,12,FALSE)</f>
        <v>NLVA</v>
      </c>
      <c r="V1539" s="14">
        <f>IFERROR(LOOKUP(H1539,{30,43,48,53,58,63,68,73,78,83,88,93,97},{42,47,52,57,62,67,72,77,82,87,92,99,100}),999)</f>
        <v>77</v>
      </c>
      <c r="X1539" s="57">
        <f>VLOOKUP(A1539,'Individual Data'!$K$5:$AC$5544,8,FALSE)</f>
        <v>4</v>
      </c>
      <c r="Y1539" s="57">
        <f>VLOOKUP(A1539,'Individual Data'!$K$5:$AC$5544,9,FALSE)</f>
        <v>2019</v>
      </c>
    </row>
    <row r="1540" spans="1:25" ht="15" customHeight="1" x14ac:dyDescent="0.25">
      <c r="A1540" s="197" t="s">
        <v>5831</v>
      </c>
      <c r="B1540" s="197" t="s">
        <v>20638</v>
      </c>
      <c r="C1540" s="198">
        <v>45230</v>
      </c>
      <c r="D1540" s="199">
        <v>3045</v>
      </c>
      <c r="E1540" s="197" t="s">
        <v>19595</v>
      </c>
      <c r="F1540" s="197" t="s">
        <v>19617</v>
      </c>
      <c r="G1540" s="197"/>
      <c r="H1540" s="197">
        <v>87</v>
      </c>
      <c r="I1540" s="197" t="s">
        <v>3085</v>
      </c>
      <c r="J1540" s="197" t="s">
        <v>17688</v>
      </c>
      <c r="K1540" s="228" t="s">
        <v>3196</v>
      </c>
      <c r="M1540" s="199">
        <v>70</v>
      </c>
      <c r="O1540" s="197" t="s">
        <v>19601</v>
      </c>
      <c r="Q1540" s="197" t="s">
        <v>3229</v>
      </c>
      <c r="S1540" s="57">
        <v>1</v>
      </c>
      <c r="T1540" s="197" t="s">
        <v>3229</v>
      </c>
      <c r="U1540" s="57" t="str">
        <f>VLOOKUP(A1540,'Individual Data'!$K$5:$AC$5544,12,FALSE)</f>
        <v>LFYO</v>
      </c>
      <c r="V1540" s="14">
        <f>IFERROR(LOOKUP(H1540,{30,43,48,53,58,63,68,73,78,83,88,93,97},{42,47,52,57,62,67,72,77,82,87,92,99,100}),999)</f>
        <v>87</v>
      </c>
      <c r="X1540" s="57">
        <f>VLOOKUP(A1540,'Individual Data'!$K$5:$AC$5544,8,FALSE)</f>
        <v>5</v>
      </c>
      <c r="Y1540" s="57">
        <f>VLOOKUP(A1540,'Individual Data'!$K$5:$AC$5544,9,FALSE)</f>
        <v>2018</v>
      </c>
    </row>
    <row r="1541" spans="1:25" ht="15" customHeight="1" x14ac:dyDescent="0.25">
      <c r="A1541" s="197" t="s">
        <v>5835</v>
      </c>
      <c r="B1541" s="197" t="s">
        <v>20639</v>
      </c>
      <c r="C1541" s="198">
        <v>45210</v>
      </c>
      <c r="D1541" s="199">
        <v>24602</v>
      </c>
      <c r="E1541" s="197" t="s">
        <v>19595</v>
      </c>
      <c r="F1541" s="197" t="s">
        <v>17699</v>
      </c>
      <c r="G1541" s="197"/>
      <c r="H1541" s="197">
        <v>82</v>
      </c>
      <c r="I1541" s="197" t="s">
        <v>3225</v>
      </c>
      <c r="J1541" s="197" t="s">
        <v>19596</v>
      </c>
      <c r="K1541" s="57" t="s">
        <v>3196</v>
      </c>
      <c r="M1541" s="199">
        <v>70</v>
      </c>
      <c r="O1541" s="197" t="s">
        <v>20640</v>
      </c>
      <c r="Q1541" s="197" t="s">
        <v>3229</v>
      </c>
      <c r="S1541" s="57">
        <v>1</v>
      </c>
      <c r="T1541" s="197" t="s">
        <v>3229</v>
      </c>
      <c r="U1541" s="57" t="str">
        <f>VLOOKUP(A1541,'Individual Data'!$K$5:$AC$5544,12,FALSE)</f>
        <v>Unassigned</v>
      </c>
      <c r="V1541" s="14">
        <f>IFERROR(LOOKUP(H1541,{30,43,48,53,58,63,68,73,78,83,88,93,97},{42,47,52,57,62,67,72,77,82,87,92,99,100}),999)</f>
        <v>82</v>
      </c>
      <c r="X1541" s="57" t="str">
        <f>VLOOKUP(A1541,'Individual Data'!$K$5:$AC$5544,8,FALSE)</f>
        <v>NA</v>
      </c>
      <c r="Y1541" s="57" t="str">
        <f>VLOOKUP(A1541,'Individual Data'!$K$5:$AC$5544,9,FALSE)</f>
        <v>U</v>
      </c>
    </row>
    <row r="1542" spans="1:25" ht="15" customHeight="1" x14ac:dyDescent="0.25">
      <c r="A1542" s="197" t="s">
        <v>5838</v>
      </c>
      <c r="B1542" s="197" t="s">
        <v>20641</v>
      </c>
      <c r="C1542" s="198">
        <v>45223</v>
      </c>
      <c r="D1542" s="199">
        <v>2048</v>
      </c>
      <c r="E1542" s="197" t="s">
        <v>19595</v>
      </c>
      <c r="F1542" s="197" t="s">
        <v>19617</v>
      </c>
      <c r="G1542" s="197"/>
      <c r="H1542" s="197">
        <v>88.5</v>
      </c>
      <c r="I1542" s="197" t="s">
        <v>3085</v>
      </c>
      <c r="J1542" s="197" t="s">
        <v>17688</v>
      </c>
      <c r="K1542" s="229" t="s">
        <v>3228</v>
      </c>
      <c r="M1542" s="199">
        <v>70</v>
      </c>
      <c r="O1542" s="197" t="s">
        <v>19601</v>
      </c>
      <c r="Q1542" s="197" t="s">
        <v>3229</v>
      </c>
      <c r="S1542" s="57">
        <v>1</v>
      </c>
      <c r="T1542" s="197" t="s">
        <v>3229</v>
      </c>
      <c r="U1542" s="57" t="str">
        <f>VLOOKUP(A1542,'Individual Data'!$K$5:$AC$5544,12,FALSE)</f>
        <v>PLA2</v>
      </c>
      <c r="V1542" s="14">
        <f>IFERROR(LOOKUP(H1542,{30,43,48,53,58,63,68,73,78,83,88,93,97},{42,47,52,57,62,67,72,77,82,87,92,99,100}),999)</f>
        <v>92</v>
      </c>
      <c r="X1542" s="57">
        <f>VLOOKUP(A1542,'Individual Data'!$K$5:$AC$5544,8,FALSE)</f>
        <v>5</v>
      </c>
      <c r="Y1542" s="57">
        <f>VLOOKUP(A1542,'Individual Data'!$K$5:$AC$5544,9,FALSE)</f>
        <v>2018</v>
      </c>
    </row>
    <row r="1543" spans="1:25" ht="15" customHeight="1" x14ac:dyDescent="0.25">
      <c r="A1543" s="197" t="s">
        <v>5840</v>
      </c>
      <c r="B1543" s="197" t="s">
        <v>20642</v>
      </c>
      <c r="C1543" s="198">
        <v>45223</v>
      </c>
      <c r="D1543" s="199">
        <v>96</v>
      </c>
      <c r="E1543" s="197" t="s">
        <v>19595</v>
      </c>
      <c r="F1543" s="197" t="s">
        <v>19617</v>
      </c>
      <c r="G1543" s="197"/>
      <c r="H1543" s="197">
        <v>84</v>
      </c>
      <c r="I1543" s="197" t="s">
        <v>3225</v>
      </c>
      <c r="J1543" s="197" t="s">
        <v>19596</v>
      </c>
      <c r="K1543" s="228" t="s">
        <v>3196</v>
      </c>
      <c r="M1543" s="199">
        <v>70</v>
      </c>
      <c r="O1543" s="197" t="s">
        <v>20643</v>
      </c>
      <c r="Q1543" s="197" t="s">
        <v>3229</v>
      </c>
      <c r="S1543" s="57">
        <v>1</v>
      </c>
      <c r="T1543" s="197" t="s">
        <v>3229</v>
      </c>
      <c r="U1543" s="57" t="str">
        <f>VLOOKUP(A1543,'Individual Data'!$K$5:$AC$5544,12,FALSE)</f>
        <v>BCA1</v>
      </c>
      <c r="V1543" s="14">
        <f>IFERROR(LOOKUP(H1543,{30,43,48,53,58,63,68,73,78,83,88,93,97},{42,47,52,57,62,67,72,77,82,87,92,99,100}),999)</f>
        <v>87</v>
      </c>
      <c r="X1543" s="57">
        <f>VLOOKUP(A1543,'Individual Data'!$K$5:$AC$5544,8,FALSE)</f>
        <v>4</v>
      </c>
      <c r="Y1543" s="57">
        <f>VLOOKUP(A1543,'Individual Data'!$K$5:$AC$5544,9,FALSE)</f>
        <v>2019</v>
      </c>
    </row>
    <row r="1544" spans="1:25" ht="15" customHeight="1" x14ac:dyDescent="0.25">
      <c r="A1544" s="197" t="s">
        <v>5843</v>
      </c>
      <c r="B1544" s="197" t="s">
        <v>20644</v>
      </c>
      <c r="C1544" s="198">
        <v>45230</v>
      </c>
      <c r="D1544" s="199">
        <v>3010</v>
      </c>
      <c r="E1544" s="197" t="s">
        <v>19595</v>
      </c>
      <c r="F1544" s="197" t="s">
        <v>19617</v>
      </c>
      <c r="G1544" s="197"/>
      <c r="H1544" s="197">
        <v>82</v>
      </c>
      <c r="I1544" s="197" t="s">
        <v>3085</v>
      </c>
      <c r="J1544" s="197" t="s">
        <v>19596</v>
      </c>
      <c r="K1544" s="57" t="s">
        <v>3196</v>
      </c>
      <c r="M1544" s="199">
        <v>70</v>
      </c>
      <c r="O1544" s="197" t="s">
        <v>20645</v>
      </c>
      <c r="Q1544" s="197" t="s">
        <v>3229</v>
      </c>
      <c r="S1544" s="57">
        <v>1</v>
      </c>
      <c r="T1544" s="197" t="s">
        <v>19598</v>
      </c>
      <c r="U1544" s="57" t="str">
        <f>VLOOKUP(A1544,'Individual Data'!$K$5:$AC$5544,12,FALSE)</f>
        <v>IPCSR</v>
      </c>
      <c r="V1544" s="14">
        <f>IFERROR(LOOKUP(H1544,{30,43,48,53,58,63,68,73,78,83,88,93,97},{42,47,52,57,62,67,72,77,82,87,92,99,100}),999)</f>
        <v>82</v>
      </c>
      <c r="X1544" s="57">
        <f>VLOOKUP(A1544,'Individual Data'!$K$5:$AC$5544,8,FALSE)</f>
        <v>4</v>
      </c>
      <c r="Y1544" s="57">
        <f>VLOOKUP(A1544,'Individual Data'!$K$5:$AC$5544,9,FALSE)</f>
        <v>2019</v>
      </c>
    </row>
    <row r="1545" spans="1:25" ht="15" customHeight="1" x14ac:dyDescent="0.25">
      <c r="A1545" s="197" t="s">
        <v>5846</v>
      </c>
      <c r="B1545" s="197" t="s">
        <v>20646</v>
      </c>
      <c r="C1545" s="198">
        <v>45190</v>
      </c>
      <c r="D1545" s="199">
        <v>24549</v>
      </c>
      <c r="E1545" s="197" t="s">
        <v>19595</v>
      </c>
      <c r="F1545" s="197" t="s">
        <v>17699</v>
      </c>
      <c r="G1545" s="197"/>
      <c r="H1545" s="197">
        <v>93</v>
      </c>
      <c r="I1545" s="197" t="s">
        <v>3225</v>
      </c>
      <c r="J1545" s="197" t="s">
        <v>19596</v>
      </c>
      <c r="K1545" s="57" t="s">
        <v>3196</v>
      </c>
      <c r="M1545" s="199">
        <v>70</v>
      </c>
      <c r="O1545" s="197" t="s">
        <v>20647</v>
      </c>
      <c r="Q1545" s="197" t="s">
        <v>3229</v>
      </c>
      <c r="S1545" s="57">
        <v>1</v>
      </c>
      <c r="T1545" s="197" t="s">
        <v>19598</v>
      </c>
      <c r="U1545" s="57" t="str">
        <f>VLOOKUP(A1545,'Individual Data'!$K$5:$AC$5544,12,FALSE)</f>
        <v>Unassigned</v>
      </c>
      <c r="V1545" s="14">
        <f>IFERROR(LOOKUP(H1545,{30,43,48,53,58,63,68,73,78,83,88,93,97},{42,47,52,57,62,67,72,77,82,87,92,99,100}),999)</f>
        <v>99</v>
      </c>
      <c r="X1545" s="57" t="str">
        <f>VLOOKUP(A1545,'Individual Data'!$K$5:$AC$5544,8,FALSE)</f>
        <v>NA</v>
      </c>
      <c r="Y1545" s="57" t="str">
        <f>VLOOKUP(A1545,'Individual Data'!$K$5:$AC$5544,9,FALSE)</f>
        <v>U</v>
      </c>
    </row>
    <row r="1546" spans="1:25" ht="15" customHeight="1" x14ac:dyDescent="0.25">
      <c r="A1546" s="197" t="s">
        <v>5848</v>
      </c>
      <c r="B1546" s="197" t="s">
        <v>20648</v>
      </c>
      <c r="C1546" s="198">
        <v>45223</v>
      </c>
      <c r="D1546" s="199">
        <v>111</v>
      </c>
      <c r="E1546" s="197" t="s">
        <v>19595</v>
      </c>
      <c r="F1546" s="197" t="s">
        <v>17874</v>
      </c>
      <c r="G1546" s="197"/>
      <c r="H1546" s="197">
        <v>85</v>
      </c>
      <c r="I1546" s="197" t="s">
        <v>3225</v>
      </c>
      <c r="J1546" s="197" t="s">
        <v>19596</v>
      </c>
      <c r="K1546" s="229" t="s">
        <v>3228</v>
      </c>
      <c r="M1546" s="199">
        <v>70</v>
      </c>
      <c r="O1546" s="197" t="s">
        <v>19601</v>
      </c>
      <c r="Q1546" s="197" t="s">
        <v>3229</v>
      </c>
      <c r="S1546" s="57">
        <v>1</v>
      </c>
      <c r="T1546" s="197" t="s">
        <v>3229</v>
      </c>
      <c r="U1546" s="57" t="str">
        <f>VLOOKUP(A1546,'Individual Data'!$K$5:$AC$5544,12,FALSE)</f>
        <v>CJA2</v>
      </c>
      <c r="V1546" s="14">
        <f>IFERROR(LOOKUP(H1546,{30,43,48,53,58,63,68,73,78,83,88,93,97},{42,47,52,57,62,67,72,77,82,87,92,99,100}),999)</f>
        <v>87</v>
      </c>
      <c r="X1546" s="57">
        <f>VLOOKUP(A1546,'Individual Data'!$K$5:$AC$5544,8,FALSE)</f>
        <v>4</v>
      </c>
      <c r="Y1546" s="57">
        <f>VLOOKUP(A1546,'Individual Data'!$K$5:$AC$5544,9,FALSE)</f>
        <v>2019</v>
      </c>
    </row>
    <row r="1547" spans="1:25" ht="15" customHeight="1" x14ac:dyDescent="0.25">
      <c r="A1547" s="197" t="s">
        <v>5853</v>
      </c>
      <c r="B1547" s="197" t="s">
        <v>20649</v>
      </c>
      <c r="C1547" s="198">
        <v>45223</v>
      </c>
      <c r="D1547" s="199">
        <v>2014</v>
      </c>
      <c r="E1547" s="197" t="s">
        <v>19595</v>
      </c>
      <c r="F1547" s="197" t="s">
        <v>19617</v>
      </c>
      <c r="G1547" s="197"/>
      <c r="H1547" s="197">
        <v>77</v>
      </c>
      <c r="I1547" s="197" t="s">
        <v>3085</v>
      </c>
      <c r="J1547" s="197" t="s">
        <v>19596</v>
      </c>
      <c r="K1547" s="228" t="s">
        <v>3196</v>
      </c>
      <c r="M1547" s="199">
        <v>70</v>
      </c>
      <c r="O1547" s="197" t="s">
        <v>20650</v>
      </c>
      <c r="Q1547" s="197" t="s">
        <v>3229</v>
      </c>
      <c r="S1547" s="57">
        <v>1</v>
      </c>
      <c r="T1547" s="197" t="s">
        <v>19598</v>
      </c>
      <c r="U1547" s="57" t="str">
        <f>VLOOKUP(A1547,'Individual Data'!$K$5:$AC$5544,12,FALSE)</f>
        <v>IPCSR</v>
      </c>
      <c r="V1547" s="14">
        <f>IFERROR(LOOKUP(H1547,{30,43,48,53,58,63,68,73,78,83,88,93,97},{42,47,52,57,62,67,72,77,82,87,92,99,100}),999)</f>
        <v>77</v>
      </c>
      <c r="X1547" s="57">
        <f>VLOOKUP(A1547,'Individual Data'!$K$5:$AC$5544,8,FALSE)</f>
        <v>4</v>
      </c>
      <c r="Y1547" s="57">
        <f>VLOOKUP(A1547,'Individual Data'!$K$5:$AC$5544,9,FALSE)</f>
        <v>2019</v>
      </c>
    </row>
    <row r="1548" spans="1:25" ht="15" customHeight="1" x14ac:dyDescent="0.25">
      <c r="A1548" s="197" t="s">
        <v>5856</v>
      </c>
      <c r="B1548" s="197" t="s">
        <v>20651</v>
      </c>
      <c r="C1548" s="198">
        <v>45223</v>
      </c>
      <c r="D1548" s="199">
        <v>138</v>
      </c>
      <c r="E1548" s="197" t="s">
        <v>19595</v>
      </c>
      <c r="F1548" s="197" t="s">
        <v>19617</v>
      </c>
      <c r="G1548" s="197"/>
      <c r="H1548" s="197">
        <v>84</v>
      </c>
      <c r="I1548" s="197" t="s">
        <v>3225</v>
      </c>
      <c r="J1548" s="197" t="s">
        <v>19596</v>
      </c>
      <c r="K1548" s="57" t="s">
        <v>3196</v>
      </c>
      <c r="M1548" s="199">
        <v>70</v>
      </c>
      <c r="O1548" s="197" t="s">
        <v>20652</v>
      </c>
      <c r="Q1548" s="197" t="s">
        <v>3229</v>
      </c>
      <c r="S1548" s="57">
        <v>1</v>
      </c>
      <c r="T1548" s="197" t="s">
        <v>19598</v>
      </c>
      <c r="U1548" s="57" t="str">
        <f>VLOOKUP(A1548,'Individual Data'!$K$5:$AC$5544,12,FALSE)</f>
        <v>LFSO</v>
      </c>
      <c r="V1548" s="14">
        <f>IFERROR(LOOKUP(H1548,{30,43,48,53,58,63,68,73,78,83,88,93,97},{42,47,52,57,62,67,72,77,82,87,92,99,100}),999)</f>
        <v>87</v>
      </c>
      <c r="X1548" s="57">
        <f>VLOOKUP(A1548,'Individual Data'!$K$5:$AC$5544,8,FALSE)</f>
        <v>4</v>
      </c>
      <c r="Y1548" s="57">
        <f>VLOOKUP(A1548,'Individual Data'!$K$5:$AC$5544,9,FALSE)</f>
        <v>2019</v>
      </c>
    </row>
    <row r="1549" spans="1:25" ht="15" customHeight="1" x14ac:dyDescent="0.25">
      <c r="A1549" s="197" t="s">
        <v>5859</v>
      </c>
      <c r="B1549" s="197" t="s">
        <v>20653</v>
      </c>
      <c r="C1549" s="198">
        <v>45223</v>
      </c>
      <c r="D1549" s="199">
        <v>2121</v>
      </c>
      <c r="E1549" s="197" t="s">
        <v>19595</v>
      </c>
      <c r="F1549" s="197" t="s">
        <v>19617</v>
      </c>
      <c r="G1549" s="197"/>
      <c r="H1549" s="197">
        <v>76</v>
      </c>
      <c r="I1549" s="197" t="s">
        <v>3085</v>
      </c>
      <c r="J1549" s="197" t="s">
        <v>19596</v>
      </c>
      <c r="K1549" s="57" t="s">
        <v>3196</v>
      </c>
      <c r="M1549" s="199">
        <v>70</v>
      </c>
      <c r="O1549" s="197" t="s">
        <v>20654</v>
      </c>
      <c r="Q1549" s="197" t="s">
        <v>3229</v>
      </c>
      <c r="S1549" s="57">
        <v>1</v>
      </c>
      <c r="T1549" s="197" t="s">
        <v>19598</v>
      </c>
      <c r="U1549" s="57" t="str">
        <f>VLOOKUP(A1549,'Individual Data'!$K$5:$AC$5544,12,FALSE)</f>
        <v>IPCSR</v>
      </c>
      <c r="V1549" s="14">
        <f>IFERROR(LOOKUP(H1549,{30,43,48,53,58,63,68,73,78,83,88,93,97},{42,47,52,57,62,67,72,77,82,87,92,99,100}),999)</f>
        <v>77</v>
      </c>
      <c r="X1549" s="57">
        <f>VLOOKUP(A1549,'Individual Data'!$K$5:$AC$5544,8,FALSE)</f>
        <v>4</v>
      </c>
      <c r="Y1549" s="57">
        <f>VLOOKUP(A1549,'Individual Data'!$K$5:$AC$5544,9,FALSE)</f>
        <v>2019</v>
      </c>
    </row>
    <row r="1550" spans="1:25" ht="15" customHeight="1" x14ac:dyDescent="0.25">
      <c r="A1550" s="197" t="s">
        <v>5862</v>
      </c>
      <c r="B1550" s="197" t="s">
        <v>20655</v>
      </c>
      <c r="C1550" s="198">
        <v>45223</v>
      </c>
      <c r="D1550" s="199">
        <v>69</v>
      </c>
      <c r="E1550" s="197" t="s">
        <v>19595</v>
      </c>
      <c r="F1550" s="197" t="s">
        <v>19617</v>
      </c>
      <c r="G1550" s="197"/>
      <c r="H1550" s="197">
        <v>87</v>
      </c>
      <c r="I1550" s="197" t="s">
        <v>3225</v>
      </c>
      <c r="J1550" s="197" t="s">
        <v>17688</v>
      </c>
      <c r="K1550" s="229" t="s">
        <v>3228</v>
      </c>
      <c r="M1550" s="199">
        <v>70</v>
      </c>
      <c r="O1550" s="197" t="s">
        <v>19601</v>
      </c>
      <c r="Q1550" s="197" t="s">
        <v>3229</v>
      </c>
      <c r="S1550" s="57">
        <v>1</v>
      </c>
      <c r="T1550" s="197" t="s">
        <v>3229</v>
      </c>
      <c r="U1550" s="57" t="str">
        <f>VLOOKUP(A1550,'Individual Data'!$K$5:$AC$5544,12,FALSE)</f>
        <v>PLA1</v>
      </c>
      <c r="V1550" s="14">
        <f>IFERROR(LOOKUP(H1550,{30,43,48,53,58,63,68,73,78,83,88,93,97},{42,47,52,57,62,67,72,77,82,87,92,99,100}),999)</f>
        <v>87</v>
      </c>
      <c r="X1550" s="57">
        <f>VLOOKUP(A1550,'Individual Data'!$K$5:$AC$5544,8,FALSE)</f>
        <v>4</v>
      </c>
      <c r="Y1550" s="57">
        <f>VLOOKUP(A1550,'Individual Data'!$K$5:$AC$5544,9,FALSE)</f>
        <v>2019</v>
      </c>
    </row>
    <row r="1551" spans="1:25" ht="15" customHeight="1" x14ac:dyDescent="0.25">
      <c r="A1551" s="197" t="s">
        <v>5866</v>
      </c>
      <c r="B1551" s="197" t="s">
        <v>20656</v>
      </c>
      <c r="C1551" s="198">
        <v>45223</v>
      </c>
      <c r="D1551" s="199">
        <v>2024</v>
      </c>
      <c r="E1551" s="197" t="s">
        <v>19595</v>
      </c>
      <c r="F1551" s="197" t="s">
        <v>19617</v>
      </c>
      <c r="G1551" s="197"/>
      <c r="H1551" s="197">
        <v>74</v>
      </c>
      <c r="I1551" s="197" t="s">
        <v>3085</v>
      </c>
      <c r="J1551" s="197" t="s">
        <v>19596</v>
      </c>
      <c r="K1551" s="228" t="s">
        <v>3196</v>
      </c>
      <c r="M1551" s="199">
        <v>70</v>
      </c>
      <c r="O1551" s="197" t="s">
        <v>20657</v>
      </c>
      <c r="Q1551" s="197" t="s">
        <v>3229</v>
      </c>
      <c r="S1551" s="57">
        <v>1</v>
      </c>
      <c r="T1551" s="197" t="s">
        <v>3229</v>
      </c>
      <c r="U1551" s="57" t="str">
        <f>VLOOKUP(A1551,'Individual Data'!$K$5:$AC$5544,12,FALSE)</f>
        <v>LFSO</v>
      </c>
      <c r="V1551" s="14">
        <f>IFERROR(LOOKUP(H1551,{30,43,48,53,58,63,68,73,78,83,88,93,97},{42,47,52,57,62,67,72,77,82,87,92,99,100}),999)</f>
        <v>77</v>
      </c>
      <c r="X1551" s="57">
        <f>VLOOKUP(A1551,'Individual Data'!$K$5:$AC$5544,8,FALSE)</f>
        <v>4</v>
      </c>
      <c r="Y1551" s="57">
        <f>VLOOKUP(A1551,'Individual Data'!$K$5:$AC$5544,9,FALSE)</f>
        <v>2019</v>
      </c>
    </row>
    <row r="1552" spans="1:25" ht="15" customHeight="1" x14ac:dyDescent="0.25">
      <c r="A1552" s="197" t="s">
        <v>5869</v>
      </c>
      <c r="B1552" s="197" t="s">
        <v>20658</v>
      </c>
      <c r="C1552" s="198">
        <v>45189</v>
      </c>
      <c r="D1552" s="199">
        <v>24546</v>
      </c>
      <c r="E1552" s="197" t="s">
        <v>19595</v>
      </c>
      <c r="F1552" s="197" t="s">
        <v>17699</v>
      </c>
      <c r="G1552" s="197"/>
      <c r="H1552" s="197">
        <v>89</v>
      </c>
      <c r="I1552" s="197" t="s">
        <v>3225</v>
      </c>
      <c r="J1552" s="197" t="s">
        <v>17688</v>
      </c>
      <c r="K1552" s="229" t="s">
        <v>3228</v>
      </c>
      <c r="M1552" s="199">
        <v>70</v>
      </c>
      <c r="O1552" s="197" t="s">
        <v>19601</v>
      </c>
      <c r="Q1552" s="197" t="s">
        <v>3229</v>
      </c>
      <c r="S1552" s="57">
        <v>1</v>
      </c>
      <c r="T1552" s="197" t="s">
        <v>3229</v>
      </c>
      <c r="U1552" s="57" t="str">
        <f>VLOOKUP(A1552,'Individual Data'!$K$5:$AC$5544,12,FALSE)</f>
        <v>CFA</v>
      </c>
      <c r="V1552" s="14">
        <f>IFERROR(LOOKUP(H1552,{30,43,48,53,58,63,68,73,78,83,88,93,97},{42,47,52,57,62,67,72,77,82,87,92,99,100}),999)</f>
        <v>92</v>
      </c>
      <c r="X1552" s="57">
        <f>VLOOKUP(A1552,'Individual Data'!$K$5:$AC$5544,8,FALSE)</f>
        <v>4</v>
      </c>
      <c r="Y1552" s="57">
        <f>VLOOKUP(A1552,'Individual Data'!$K$5:$AC$5544,9,FALSE)</f>
        <v>2019</v>
      </c>
    </row>
    <row r="1553" spans="1:25" ht="15" customHeight="1" x14ac:dyDescent="0.25">
      <c r="A1553" s="197" t="s">
        <v>5874</v>
      </c>
      <c r="B1553" s="197" t="s">
        <v>20659</v>
      </c>
      <c r="C1553" s="198">
        <v>45223</v>
      </c>
      <c r="D1553" s="199">
        <v>126</v>
      </c>
      <c r="E1553" s="197" t="s">
        <v>19595</v>
      </c>
      <c r="F1553" s="197" t="s">
        <v>19617</v>
      </c>
      <c r="G1553" s="197"/>
      <c r="H1553" s="197">
        <v>88</v>
      </c>
      <c r="I1553" s="197" t="s">
        <v>3225</v>
      </c>
      <c r="J1553" s="197" t="s">
        <v>17688</v>
      </c>
      <c r="K1553" s="197" t="s">
        <v>3228</v>
      </c>
      <c r="M1553" s="199">
        <v>70</v>
      </c>
      <c r="O1553" s="197" t="s">
        <v>19601</v>
      </c>
      <c r="Q1553" s="197" t="s">
        <v>3229</v>
      </c>
      <c r="S1553" s="57">
        <v>1</v>
      </c>
      <c r="T1553" s="197" t="s">
        <v>3229</v>
      </c>
      <c r="U1553" s="57" t="str">
        <f>VLOOKUP(A1553,'Individual Data'!$K$5:$AC$5544,12,FALSE)</f>
        <v>LFSO</v>
      </c>
      <c r="V1553" s="14">
        <f>IFERROR(LOOKUP(H1553,{30,43,48,53,58,63,68,73,78,83,88,93,97},{42,47,52,57,62,67,72,77,82,87,92,99,100}),999)</f>
        <v>92</v>
      </c>
      <c r="X1553" s="57">
        <f>VLOOKUP(A1553,'Individual Data'!$K$5:$AC$5544,8,FALSE)</f>
        <v>4</v>
      </c>
      <c r="Y1553" s="57">
        <f>VLOOKUP(A1553,'Individual Data'!$K$5:$AC$5544,9,FALSE)</f>
        <v>2019</v>
      </c>
    </row>
    <row r="1554" spans="1:25" ht="15" customHeight="1" x14ac:dyDescent="0.25">
      <c r="A1554" s="197" t="s">
        <v>5877</v>
      </c>
      <c r="B1554" s="197" t="s">
        <v>20660</v>
      </c>
      <c r="C1554" s="198">
        <v>45243</v>
      </c>
      <c r="D1554" s="199">
        <v>623</v>
      </c>
      <c r="E1554" s="197" t="s">
        <v>19595</v>
      </c>
      <c r="F1554" s="197" t="s">
        <v>19617</v>
      </c>
      <c r="G1554" s="197"/>
      <c r="H1554" s="197">
        <v>88</v>
      </c>
      <c r="I1554" s="197" t="s">
        <v>3225</v>
      </c>
      <c r="J1554" s="197" t="s">
        <v>19596</v>
      </c>
      <c r="K1554" s="228" t="s">
        <v>3196</v>
      </c>
      <c r="M1554" s="199">
        <v>70</v>
      </c>
      <c r="O1554" s="197" t="s">
        <v>20661</v>
      </c>
      <c r="Q1554" s="197" t="s">
        <v>3229</v>
      </c>
      <c r="S1554" s="57">
        <v>1</v>
      </c>
      <c r="T1554" s="197" t="s">
        <v>19598</v>
      </c>
      <c r="U1554" s="57" t="str">
        <f>VLOOKUP(A1554,'Individual Data'!$K$5:$AC$5544,12,FALSE)</f>
        <v>NLVA</v>
      </c>
      <c r="V1554" s="14">
        <f>IFERROR(LOOKUP(H1554,{30,43,48,53,58,63,68,73,78,83,88,93,97},{42,47,52,57,62,67,72,77,82,87,92,99,100}),999)</f>
        <v>92</v>
      </c>
      <c r="X1554" s="57">
        <f>VLOOKUP(A1554,'Individual Data'!$K$5:$AC$5544,8,FALSE)</f>
        <v>4</v>
      </c>
      <c r="Y1554" s="57">
        <f>VLOOKUP(A1554,'Individual Data'!$K$5:$AC$5544,9,FALSE)</f>
        <v>2019</v>
      </c>
    </row>
    <row r="1555" spans="1:25" ht="15" customHeight="1" x14ac:dyDescent="0.25">
      <c r="A1555" s="197" t="s">
        <v>5882</v>
      </c>
      <c r="B1555" s="197" t="s">
        <v>20662</v>
      </c>
      <c r="C1555" s="198">
        <v>45194</v>
      </c>
      <c r="D1555" s="199">
        <v>23390</v>
      </c>
      <c r="E1555" s="197" t="s">
        <v>19595</v>
      </c>
      <c r="F1555" s="197" t="s">
        <v>17699</v>
      </c>
      <c r="G1555" s="197"/>
      <c r="H1555" s="197">
        <v>94</v>
      </c>
      <c r="I1555" s="197" t="s">
        <v>3225</v>
      </c>
      <c r="J1555" s="197" t="s">
        <v>19596</v>
      </c>
      <c r="K1555" s="57" t="s">
        <v>3196</v>
      </c>
      <c r="M1555" s="199">
        <v>70</v>
      </c>
      <c r="O1555" s="197" t="s">
        <v>20663</v>
      </c>
      <c r="Q1555" s="197" t="s">
        <v>3229</v>
      </c>
      <c r="S1555" s="57">
        <v>1</v>
      </c>
      <c r="T1555" s="197" t="s">
        <v>19598</v>
      </c>
      <c r="U1555" s="57" t="str">
        <f>VLOOKUP(A1555,'Individual Data'!$K$5:$AC$5544,12,FALSE)</f>
        <v>NLVA</v>
      </c>
      <c r="V1555" s="14">
        <f>IFERROR(LOOKUP(H1555,{30,43,48,53,58,63,68,73,78,83,88,93,97},{42,47,52,57,62,67,72,77,82,87,92,99,100}),999)</f>
        <v>99</v>
      </c>
      <c r="X1555" s="57">
        <f>VLOOKUP(A1555,'Individual Data'!$K$5:$AC$5544,8,FALSE)</f>
        <v>4</v>
      </c>
      <c r="Y1555" s="57">
        <f>VLOOKUP(A1555,'Individual Data'!$K$5:$AC$5544,9,FALSE)</f>
        <v>2019</v>
      </c>
    </row>
    <row r="1556" spans="1:25" ht="15" customHeight="1" x14ac:dyDescent="0.25">
      <c r="A1556" s="197" t="s">
        <v>5887</v>
      </c>
      <c r="B1556" s="197" t="s">
        <v>20664</v>
      </c>
      <c r="C1556" s="198">
        <v>45236</v>
      </c>
      <c r="D1556" s="199">
        <v>496</v>
      </c>
      <c r="E1556" s="197" t="s">
        <v>19595</v>
      </c>
      <c r="F1556" s="197" t="s">
        <v>19617</v>
      </c>
      <c r="G1556" s="197"/>
      <c r="H1556" s="197">
        <v>83</v>
      </c>
      <c r="I1556" s="197" t="s">
        <v>3225</v>
      </c>
      <c r="J1556" s="197" t="s">
        <v>19596</v>
      </c>
      <c r="K1556" s="57" t="s">
        <v>3196</v>
      </c>
      <c r="M1556" s="199">
        <v>70</v>
      </c>
      <c r="O1556" s="197" t="s">
        <v>20665</v>
      </c>
      <c r="Q1556" s="197" t="s">
        <v>3229</v>
      </c>
      <c r="S1556" s="57">
        <v>1</v>
      </c>
      <c r="T1556" s="197" t="s">
        <v>19607</v>
      </c>
      <c r="U1556" s="57" t="str">
        <f>VLOOKUP(A1556,'Individual Data'!$K$5:$AC$5544,12,FALSE)</f>
        <v>NPTH</v>
      </c>
      <c r="V1556" s="14">
        <f>IFERROR(LOOKUP(H1556,{30,43,48,53,58,63,68,73,78,83,88,93,97},{42,47,52,57,62,67,72,77,82,87,92,99,100}),999)</f>
        <v>87</v>
      </c>
      <c r="X1556" s="57">
        <f>VLOOKUP(A1556,'Individual Data'!$K$5:$AC$5544,8,FALSE)</f>
        <v>5</v>
      </c>
      <c r="Y1556" s="57">
        <f>VLOOKUP(A1556,'Individual Data'!$K$5:$AC$5544,9,FALSE)</f>
        <v>2018</v>
      </c>
    </row>
    <row r="1557" spans="1:25" ht="15" customHeight="1" x14ac:dyDescent="0.25">
      <c r="A1557" s="197" t="s">
        <v>5892</v>
      </c>
      <c r="B1557" s="197" t="s">
        <v>20666</v>
      </c>
      <c r="C1557" s="198">
        <v>45223</v>
      </c>
      <c r="D1557" s="199">
        <v>2028</v>
      </c>
      <c r="E1557" s="197" t="s">
        <v>19595</v>
      </c>
      <c r="F1557" s="197" t="s">
        <v>19617</v>
      </c>
      <c r="G1557" s="197"/>
      <c r="H1557" s="197">
        <v>72.5</v>
      </c>
      <c r="I1557" s="197" t="s">
        <v>3085</v>
      </c>
      <c r="J1557" s="197" t="s">
        <v>19596</v>
      </c>
      <c r="K1557" s="57" t="s">
        <v>3196</v>
      </c>
      <c r="M1557" s="199">
        <v>70</v>
      </c>
      <c r="O1557" s="197" t="s">
        <v>20667</v>
      </c>
      <c r="Q1557" s="197" t="s">
        <v>3229</v>
      </c>
      <c r="S1557" s="57">
        <v>1</v>
      </c>
      <c r="T1557" s="197" t="s">
        <v>19598</v>
      </c>
      <c r="U1557" s="57" t="str">
        <f>VLOOKUP(A1557,'Individual Data'!$K$5:$AC$5544,12,FALSE)</f>
        <v>NPTH</v>
      </c>
      <c r="V1557" s="14">
        <f>IFERROR(LOOKUP(H1557,{30,43,48,53,58,63,68,73,78,83,88,93,97},{42,47,52,57,62,67,72,77,82,87,92,99,100}),999)</f>
        <v>72</v>
      </c>
      <c r="X1557" s="57">
        <f>VLOOKUP(A1557,'Individual Data'!$K$5:$AC$5544,8,FALSE)</f>
        <v>4</v>
      </c>
      <c r="Y1557" s="57">
        <f>VLOOKUP(A1557,'Individual Data'!$K$5:$AC$5544,9,FALSE)</f>
        <v>2019</v>
      </c>
    </row>
    <row r="1558" spans="1:25" ht="15" customHeight="1" x14ac:dyDescent="0.25">
      <c r="A1558" s="197" t="s">
        <v>5897</v>
      </c>
      <c r="B1558" s="197" t="s">
        <v>20668</v>
      </c>
      <c r="C1558" s="198">
        <v>45230</v>
      </c>
      <c r="D1558" s="199">
        <v>251</v>
      </c>
      <c r="E1558" s="197" t="s">
        <v>19595</v>
      </c>
      <c r="F1558" s="197" t="s">
        <v>19617</v>
      </c>
      <c r="G1558" s="197"/>
      <c r="H1558" s="197">
        <v>90</v>
      </c>
      <c r="I1558" s="197" t="s">
        <v>3225</v>
      </c>
      <c r="J1558" s="197" t="s">
        <v>19596</v>
      </c>
      <c r="K1558" s="57" t="s">
        <v>3196</v>
      </c>
      <c r="M1558" s="199">
        <v>70</v>
      </c>
      <c r="O1558" s="197" t="s">
        <v>20669</v>
      </c>
      <c r="Q1558" s="197" t="s">
        <v>3229</v>
      </c>
      <c r="S1558" s="57">
        <v>1</v>
      </c>
      <c r="T1558" s="197" t="s">
        <v>19598</v>
      </c>
      <c r="U1558" s="57" t="str">
        <f>VLOOKUP(A1558,'Individual Data'!$K$5:$AC$5544,12,FALSE)</f>
        <v>CJA1</v>
      </c>
      <c r="V1558" s="14">
        <f>IFERROR(LOOKUP(H1558,{30,43,48,53,58,63,68,73,78,83,88,93,97},{42,47,52,57,62,67,72,77,82,87,92,99,100}),999)</f>
        <v>92</v>
      </c>
      <c r="X1558" s="57">
        <f>VLOOKUP(A1558,'Individual Data'!$K$5:$AC$5544,8,FALSE)</f>
        <v>4</v>
      </c>
      <c r="Y1558" s="57">
        <f>VLOOKUP(A1558,'Individual Data'!$K$5:$AC$5544,9,FALSE)</f>
        <v>2019</v>
      </c>
    </row>
    <row r="1559" spans="1:25" ht="15" customHeight="1" x14ac:dyDescent="0.25">
      <c r="A1559" s="197" t="s">
        <v>5900</v>
      </c>
      <c r="B1559" s="197" t="s">
        <v>20670</v>
      </c>
      <c r="C1559" s="198">
        <v>45223</v>
      </c>
      <c r="D1559" s="199">
        <v>2017</v>
      </c>
      <c r="E1559" s="197" t="s">
        <v>19595</v>
      </c>
      <c r="F1559" s="197" t="s">
        <v>19617</v>
      </c>
      <c r="G1559" s="197"/>
      <c r="H1559" s="197">
        <v>77</v>
      </c>
      <c r="I1559" s="197" t="s">
        <v>3085</v>
      </c>
      <c r="J1559" s="197" t="s">
        <v>19596</v>
      </c>
      <c r="K1559" s="57" t="s">
        <v>3196</v>
      </c>
      <c r="M1559" s="199">
        <v>70</v>
      </c>
      <c r="O1559" s="197" t="s">
        <v>20671</v>
      </c>
      <c r="Q1559" s="197" t="s">
        <v>3229</v>
      </c>
      <c r="S1559" s="57">
        <v>1</v>
      </c>
      <c r="T1559" s="197" t="s">
        <v>3229</v>
      </c>
      <c r="U1559" s="57" t="str">
        <f>VLOOKUP(A1559,'Individual Data'!$K$5:$AC$5544,12,FALSE)</f>
        <v>NLVA</v>
      </c>
      <c r="V1559" s="14">
        <f>IFERROR(LOOKUP(H1559,{30,43,48,53,58,63,68,73,78,83,88,93,97},{42,47,52,57,62,67,72,77,82,87,92,99,100}),999)</f>
        <v>77</v>
      </c>
      <c r="X1559" s="57">
        <f>VLOOKUP(A1559,'Individual Data'!$K$5:$AC$5544,8,FALSE)</f>
        <v>4</v>
      </c>
      <c r="Y1559" s="57">
        <f>VLOOKUP(A1559,'Individual Data'!$K$5:$AC$5544,9,FALSE)</f>
        <v>2019</v>
      </c>
    </row>
    <row r="1560" spans="1:25" ht="15" customHeight="1" x14ac:dyDescent="0.25">
      <c r="A1560" s="197" t="s">
        <v>5903</v>
      </c>
      <c r="B1560" s="197" t="s">
        <v>20672</v>
      </c>
      <c r="C1560" s="198">
        <v>45236</v>
      </c>
      <c r="D1560" s="199">
        <v>4124</v>
      </c>
      <c r="E1560" s="197" t="s">
        <v>19595</v>
      </c>
      <c r="F1560" s="197" t="s">
        <v>19617</v>
      </c>
      <c r="G1560" s="197"/>
      <c r="H1560" s="197">
        <v>77</v>
      </c>
      <c r="I1560" s="197" t="s">
        <v>3085</v>
      </c>
      <c r="J1560" s="197" t="s">
        <v>19596</v>
      </c>
      <c r="K1560" s="57" t="s">
        <v>3196</v>
      </c>
      <c r="M1560" s="199">
        <v>70</v>
      </c>
      <c r="O1560" s="197" t="s">
        <v>20673</v>
      </c>
      <c r="Q1560" s="197" t="s">
        <v>3229</v>
      </c>
      <c r="S1560" s="57">
        <v>1</v>
      </c>
      <c r="T1560" s="197" t="s">
        <v>19598</v>
      </c>
      <c r="U1560" s="57" t="str">
        <f>VLOOKUP(A1560,'Individual Data'!$K$5:$AC$5544,12,FALSE)</f>
        <v>IPCSR</v>
      </c>
      <c r="V1560" s="14">
        <f>IFERROR(LOOKUP(H1560,{30,43,48,53,58,63,68,73,78,83,88,93,97},{42,47,52,57,62,67,72,77,82,87,92,99,100}),999)</f>
        <v>77</v>
      </c>
      <c r="X1560" s="57">
        <f>VLOOKUP(A1560,'Individual Data'!$K$5:$AC$5544,8,FALSE)</f>
        <v>4</v>
      </c>
      <c r="Y1560" s="57">
        <f>VLOOKUP(A1560,'Individual Data'!$K$5:$AC$5544,9,FALSE)</f>
        <v>2019</v>
      </c>
    </row>
    <row r="1561" spans="1:25" ht="15" customHeight="1" x14ac:dyDescent="0.25">
      <c r="A1561" s="197" t="s">
        <v>5906</v>
      </c>
      <c r="B1561" s="197" t="s">
        <v>20674</v>
      </c>
      <c r="C1561" s="198">
        <v>45230</v>
      </c>
      <c r="D1561" s="199">
        <v>3148</v>
      </c>
      <c r="E1561" s="197" t="s">
        <v>19595</v>
      </c>
      <c r="F1561" s="197" t="s">
        <v>19617</v>
      </c>
      <c r="G1561" s="197"/>
      <c r="H1561" s="197">
        <v>75</v>
      </c>
      <c r="I1561" s="197" t="s">
        <v>3085</v>
      </c>
      <c r="J1561" s="197" t="s">
        <v>19596</v>
      </c>
      <c r="K1561" s="57" t="s">
        <v>3196</v>
      </c>
      <c r="M1561" s="199">
        <v>70</v>
      </c>
      <c r="O1561" s="197" t="s">
        <v>20675</v>
      </c>
      <c r="Q1561" s="197" t="s">
        <v>3229</v>
      </c>
      <c r="S1561" s="57">
        <v>1</v>
      </c>
      <c r="T1561" s="197" t="s">
        <v>19598</v>
      </c>
      <c r="U1561" s="57" t="str">
        <f>VLOOKUP(A1561,'Individual Data'!$K$5:$AC$5544,12,FALSE)</f>
        <v>PLA1</v>
      </c>
      <c r="V1561" s="14">
        <f>IFERROR(LOOKUP(H1561,{30,43,48,53,58,63,68,73,78,83,88,93,97},{42,47,52,57,62,67,72,77,82,87,92,99,100}),999)</f>
        <v>77</v>
      </c>
      <c r="X1561" s="57">
        <f>VLOOKUP(A1561,'Individual Data'!$K$5:$AC$5544,8,FALSE)</f>
        <v>4</v>
      </c>
      <c r="Y1561" s="57">
        <f>VLOOKUP(A1561,'Individual Data'!$K$5:$AC$5544,9,FALSE)</f>
        <v>2019</v>
      </c>
    </row>
    <row r="1562" spans="1:25" ht="15" customHeight="1" x14ac:dyDescent="0.25">
      <c r="A1562" s="197" t="s">
        <v>5909</v>
      </c>
      <c r="B1562" s="197" t="s">
        <v>20676</v>
      </c>
      <c r="C1562" s="198">
        <v>45216</v>
      </c>
      <c r="D1562" s="199">
        <v>1031</v>
      </c>
      <c r="E1562" s="197" t="s">
        <v>19595</v>
      </c>
      <c r="F1562" s="197" t="s">
        <v>19617</v>
      </c>
      <c r="G1562" s="197"/>
      <c r="H1562" s="197">
        <v>79</v>
      </c>
      <c r="I1562" s="197" t="s">
        <v>3085</v>
      </c>
      <c r="J1562" s="197" t="s">
        <v>19596</v>
      </c>
      <c r="K1562" s="57" t="s">
        <v>3196</v>
      </c>
      <c r="M1562" s="199">
        <v>70</v>
      </c>
      <c r="O1562" s="197" t="s">
        <v>20677</v>
      </c>
      <c r="Q1562" s="197" t="s">
        <v>3229</v>
      </c>
      <c r="S1562" s="57">
        <v>1</v>
      </c>
      <c r="T1562" s="197" t="s">
        <v>19598</v>
      </c>
      <c r="U1562" s="57" t="str">
        <f>VLOOKUP(A1562,'Individual Data'!$K$5:$AC$5544,12,FALSE)</f>
        <v>Unassigned</v>
      </c>
      <c r="V1562" s="14">
        <f>IFERROR(LOOKUP(H1562,{30,43,48,53,58,63,68,73,78,83,88,93,97},{42,47,52,57,62,67,72,77,82,87,92,99,100}),999)</f>
        <v>82</v>
      </c>
      <c r="X1562" s="57" t="str">
        <f>VLOOKUP(A1562,'Individual Data'!$K$5:$AC$5544,8,FALSE)</f>
        <v>NA</v>
      </c>
      <c r="Y1562" s="57" t="str">
        <f>VLOOKUP(A1562,'Individual Data'!$K$5:$AC$5544,9,FALSE)</f>
        <v>U</v>
      </c>
    </row>
    <row r="1563" spans="1:25" ht="15" customHeight="1" x14ac:dyDescent="0.25">
      <c r="A1563" s="197" t="s">
        <v>5911</v>
      </c>
      <c r="B1563" s="197" t="s">
        <v>20678</v>
      </c>
      <c r="C1563" s="198">
        <v>45245</v>
      </c>
      <c r="D1563" s="199">
        <v>7065</v>
      </c>
      <c r="E1563" s="197" t="s">
        <v>19595</v>
      </c>
      <c r="F1563" s="197" t="s">
        <v>19610</v>
      </c>
      <c r="G1563" s="197"/>
      <c r="H1563" s="197">
        <v>82</v>
      </c>
      <c r="I1563" s="197" t="s">
        <v>3085</v>
      </c>
      <c r="J1563" s="197" t="s">
        <v>19596</v>
      </c>
      <c r="K1563" s="57" t="s">
        <v>3196</v>
      </c>
      <c r="M1563" s="199">
        <v>70</v>
      </c>
      <c r="O1563" s="197" t="s">
        <v>19601</v>
      </c>
      <c r="Q1563" s="197" t="s">
        <v>3229</v>
      </c>
      <c r="S1563" s="57">
        <v>1</v>
      </c>
      <c r="T1563" s="197" t="s">
        <v>3229</v>
      </c>
      <c r="U1563" s="57" t="str">
        <f>VLOOKUP(A1563,'Individual Data'!$K$5:$AC$5544,12,FALSE)</f>
        <v>IPCSR</v>
      </c>
      <c r="V1563" s="14">
        <f>IFERROR(LOOKUP(H1563,{30,43,48,53,58,63,68,73,78,83,88,93,97},{42,47,52,57,62,67,72,77,82,87,92,99,100}),999)</f>
        <v>82</v>
      </c>
      <c r="X1563" s="57">
        <f>VLOOKUP(A1563,'Individual Data'!$K$5:$AC$5544,8,FALSE)</f>
        <v>4</v>
      </c>
      <c r="Y1563" s="57">
        <f>VLOOKUP(A1563,'Individual Data'!$K$5:$AC$5544,9,FALSE)</f>
        <v>2019</v>
      </c>
    </row>
    <row r="1564" spans="1:25" ht="15" customHeight="1" x14ac:dyDescent="0.25">
      <c r="A1564" s="197" t="s">
        <v>5914</v>
      </c>
      <c r="B1564" s="197" t="s">
        <v>20679</v>
      </c>
      <c r="C1564" s="198">
        <v>45181</v>
      </c>
      <c r="D1564" s="199">
        <v>24526</v>
      </c>
      <c r="E1564" s="197" t="s">
        <v>19595</v>
      </c>
      <c r="F1564" s="197" t="s">
        <v>17699</v>
      </c>
      <c r="G1564" s="197"/>
      <c r="H1564" s="197">
        <v>78</v>
      </c>
      <c r="I1564" s="197" t="s">
        <v>3225</v>
      </c>
      <c r="J1564" s="197" t="s">
        <v>19596</v>
      </c>
      <c r="K1564" s="57" t="s">
        <v>3196</v>
      </c>
      <c r="M1564" s="199">
        <v>70</v>
      </c>
      <c r="O1564" s="197" t="s">
        <v>20680</v>
      </c>
      <c r="Q1564" s="197" t="s">
        <v>3229</v>
      </c>
      <c r="S1564" s="57">
        <v>1</v>
      </c>
      <c r="T1564" s="197" t="s">
        <v>19598</v>
      </c>
      <c r="U1564" s="57" t="str">
        <f>VLOOKUP(A1564,'Individual Data'!$K$5:$AC$5544,12,FALSE)</f>
        <v>IPCSR</v>
      </c>
      <c r="V1564" s="14">
        <f>IFERROR(LOOKUP(H1564,{30,43,48,53,58,63,68,73,78,83,88,93,97},{42,47,52,57,62,67,72,77,82,87,92,99,100}),999)</f>
        <v>82</v>
      </c>
      <c r="X1564" s="57">
        <f>VLOOKUP(A1564,'Individual Data'!$K$5:$AC$5544,8,FALSE)</f>
        <v>4</v>
      </c>
      <c r="Y1564" s="57">
        <f>VLOOKUP(A1564,'Individual Data'!$K$5:$AC$5544,9,FALSE)</f>
        <v>2019</v>
      </c>
    </row>
    <row r="1565" spans="1:25" ht="15" customHeight="1" x14ac:dyDescent="0.25">
      <c r="A1565" s="197" t="s">
        <v>5917</v>
      </c>
      <c r="B1565" s="197" t="s">
        <v>20681</v>
      </c>
      <c r="C1565" s="198">
        <v>45223</v>
      </c>
      <c r="D1565" s="199">
        <v>2026</v>
      </c>
      <c r="E1565" s="197" t="s">
        <v>19595</v>
      </c>
      <c r="F1565" s="197" t="s">
        <v>19617</v>
      </c>
      <c r="G1565" s="197"/>
      <c r="H1565" s="197">
        <v>81</v>
      </c>
      <c r="I1565" s="197" t="s">
        <v>3085</v>
      </c>
      <c r="J1565" s="197" t="s">
        <v>17688</v>
      </c>
      <c r="K1565" s="229" t="s">
        <v>3228</v>
      </c>
      <c r="M1565" s="199">
        <v>70</v>
      </c>
      <c r="O1565" s="197" t="s">
        <v>19601</v>
      </c>
      <c r="Q1565" s="197" t="s">
        <v>3229</v>
      </c>
      <c r="S1565" s="57">
        <v>1</v>
      </c>
      <c r="T1565" s="197" t="s">
        <v>3229</v>
      </c>
      <c r="U1565" s="57" t="str">
        <f>VLOOKUP(A1565,'Individual Data'!$K$5:$AC$5544,12,FALSE)</f>
        <v>Unassigned AD</v>
      </c>
      <c r="V1565" s="14">
        <f>IFERROR(LOOKUP(H1565,{30,43,48,53,58,63,68,73,78,83,88,93,97},{42,47,52,57,62,67,72,77,82,87,92,99,100}),999)</f>
        <v>82</v>
      </c>
      <c r="X1565" s="57" t="str">
        <f>VLOOKUP(A1565,'Individual Data'!$K$5:$AC$5544,8,FALSE)</f>
        <v>NA</v>
      </c>
      <c r="Y1565" s="57" t="str">
        <f>VLOOKUP(A1565,'Individual Data'!$K$5:$AC$5544,9,FALSE)</f>
        <v>U</v>
      </c>
    </row>
    <row r="1566" spans="1:25" ht="15" customHeight="1" x14ac:dyDescent="0.25">
      <c r="A1566" s="197" t="s">
        <v>5920</v>
      </c>
      <c r="B1566" s="197" t="s">
        <v>20682</v>
      </c>
      <c r="C1566" s="198">
        <v>45216</v>
      </c>
      <c r="D1566" s="199">
        <v>1077</v>
      </c>
      <c r="E1566" s="197" t="s">
        <v>19595</v>
      </c>
      <c r="F1566" s="197" t="s">
        <v>19617</v>
      </c>
      <c r="G1566" s="197"/>
      <c r="H1566" s="197">
        <v>75</v>
      </c>
      <c r="I1566" s="197" t="s">
        <v>3085</v>
      </c>
      <c r="J1566" s="197" t="s">
        <v>19596</v>
      </c>
      <c r="K1566" s="228" t="s">
        <v>3196</v>
      </c>
      <c r="M1566" s="199">
        <v>70</v>
      </c>
      <c r="O1566" s="197" t="s">
        <v>20683</v>
      </c>
      <c r="Q1566" s="197" t="s">
        <v>3229</v>
      </c>
      <c r="S1566" s="57">
        <v>1</v>
      </c>
      <c r="T1566" s="197" t="s">
        <v>19607</v>
      </c>
      <c r="U1566" s="57" t="str">
        <f>VLOOKUP(A1566,'Individual Data'!$K$5:$AC$5544,12,FALSE)</f>
        <v>Unassigned</v>
      </c>
      <c r="V1566" s="14">
        <f>IFERROR(LOOKUP(H1566,{30,43,48,53,58,63,68,73,78,83,88,93,97},{42,47,52,57,62,67,72,77,82,87,92,99,100}),999)</f>
        <v>77</v>
      </c>
      <c r="X1566" s="57" t="str">
        <f>VLOOKUP(A1566,'Individual Data'!$K$5:$AC$5544,8,FALSE)</f>
        <v>NA</v>
      </c>
      <c r="Y1566" s="57" t="str">
        <f>VLOOKUP(A1566,'Individual Data'!$K$5:$AC$5544,9,FALSE)</f>
        <v>U</v>
      </c>
    </row>
    <row r="1567" spans="1:25" ht="15" customHeight="1" x14ac:dyDescent="0.25">
      <c r="A1567" s="197" t="s">
        <v>5923</v>
      </c>
      <c r="B1567" s="197" t="s">
        <v>20684</v>
      </c>
      <c r="C1567" s="198">
        <v>45216</v>
      </c>
      <c r="D1567" s="199">
        <v>1009</v>
      </c>
      <c r="E1567" s="197" t="s">
        <v>19595</v>
      </c>
      <c r="F1567" s="197" t="s">
        <v>19617</v>
      </c>
      <c r="G1567" s="197"/>
      <c r="H1567" s="197">
        <v>84</v>
      </c>
      <c r="I1567" s="197" t="s">
        <v>3085</v>
      </c>
      <c r="J1567" s="197" t="s">
        <v>19596</v>
      </c>
      <c r="K1567" s="57" t="s">
        <v>3196</v>
      </c>
      <c r="M1567" s="199">
        <v>70</v>
      </c>
      <c r="O1567" s="197" t="s">
        <v>20685</v>
      </c>
      <c r="Q1567" s="197" t="s">
        <v>3229</v>
      </c>
      <c r="S1567" s="57">
        <v>1</v>
      </c>
      <c r="T1567" s="197" t="s">
        <v>19598</v>
      </c>
      <c r="U1567" s="57" t="str">
        <f>VLOOKUP(A1567,'Individual Data'!$K$5:$AC$5544,12,FALSE)</f>
        <v>NPTH</v>
      </c>
      <c r="V1567" s="14">
        <f>IFERROR(LOOKUP(H1567,{30,43,48,53,58,63,68,73,78,83,88,93,97},{42,47,52,57,62,67,72,77,82,87,92,99,100}),999)</f>
        <v>87</v>
      </c>
      <c r="X1567" s="57">
        <f>VLOOKUP(A1567,'Individual Data'!$K$5:$AC$5544,8,FALSE)</f>
        <v>4</v>
      </c>
      <c r="Y1567" s="57">
        <f>VLOOKUP(A1567,'Individual Data'!$K$5:$AC$5544,9,FALSE)</f>
        <v>2019</v>
      </c>
    </row>
    <row r="1568" spans="1:25" ht="15" customHeight="1" x14ac:dyDescent="0.25">
      <c r="A1568" s="197" t="s">
        <v>5926</v>
      </c>
      <c r="B1568" s="197" t="s">
        <v>20686</v>
      </c>
      <c r="C1568" s="198">
        <v>45230</v>
      </c>
      <c r="D1568" s="199">
        <v>3118</v>
      </c>
      <c r="E1568" s="197" t="s">
        <v>19595</v>
      </c>
      <c r="F1568" s="197" t="s">
        <v>19617</v>
      </c>
      <c r="G1568" s="197"/>
      <c r="H1568" s="197">
        <v>79</v>
      </c>
      <c r="I1568" s="197" t="s">
        <v>3085</v>
      </c>
      <c r="J1568" s="197" t="s">
        <v>19596</v>
      </c>
      <c r="K1568" s="57" t="s">
        <v>3196</v>
      </c>
      <c r="M1568" s="199">
        <v>70</v>
      </c>
      <c r="O1568" s="197" t="s">
        <v>20687</v>
      </c>
      <c r="Q1568" s="197" t="s">
        <v>3229</v>
      </c>
      <c r="S1568" s="57">
        <v>1</v>
      </c>
      <c r="T1568" s="197" t="s">
        <v>19598</v>
      </c>
      <c r="U1568" s="57" t="str">
        <f>VLOOKUP(A1568,'Individual Data'!$K$5:$AC$5544,12,FALSE)</f>
        <v>LFSO</v>
      </c>
      <c r="V1568" s="14">
        <f>IFERROR(LOOKUP(H1568,{30,43,48,53,58,63,68,73,78,83,88,93,97},{42,47,52,57,62,67,72,77,82,87,92,99,100}),999)</f>
        <v>82</v>
      </c>
      <c r="X1568" s="57">
        <f>VLOOKUP(A1568,'Individual Data'!$K$5:$AC$5544,8,FALSE)</f>
        <v>4</v>
      </c>
      <c r="Y1568" s="57">
        <f>VLOOKUP(A1568,'Individual Data'!$K$5:$AC$5544,9,FALSE)</f>
        <v>2019</v>
      </c>
    </row>
    <row r="1569" spans="1:25" ht="15" customHeight="1" x14ac:dyDescent="0.25">
      <c r="A1569" s="197" t="s">
        <v>5929</v>
      </c>
      <c r="B1569" s="197" t="s">
        <v>20688</v>
      </c>
      <c r="C1569" s="198">
        <v>45216</v>
      </c>
      <c r="D1569" s="199">
        <v>1075</v>
      </c>
      <c r="E1569" s="197" t="s">
        <v>19595</v>
      </c>
      <c r="F1569" s="197" t="s">
        <v>19617</v>
      </c>
      <c r="G1569" s="197"/>
      <c r="H1569" s="197">
        <v>79</v>
      </c>
      <c r="I1569" s="197" t="s">
        <v>3085</v>
      </c>
      <c r="J1569" s="197" t="s">
        <v>19596</v>
      </c>
      <c r="K1569" s="57" t="s">
        <v>3196</v>
      </c>
      <c r="M1569" s="199">
        <v>70</v>
      </c>
      <c r="O1569" s="197" t="s">
        <v>20689</v>
      </c>
      <c r="Q1569" s="197" t="s">
        <v>3229</v>
      </c>
      <c r="S1569" s="57">
        <v>1</v>
      </c>
      <c r="T1569" s="197" t="s">
        <v>19598</v>
      </c>
      <c r="U1569" s="57" t="str">
        <f>VLOOKUP(A1569,'Individual Data'!$K$5:$AC$5544,12,FALSE)</f>
        <v>LFSO</v>
      </c>
      <c r="V1569" s="14">
        <f>IFERROR(LOOKUP(H1569,{30,43,48,53,58,63,68,73,78,83,88,93,97},{42,47,52,57,62,67,72,77,82,87,92,99,100}),999)</f>
        <v>82</v>
      </c>
      <c r="X1569" s="57">
        <f>VLOOKUP(A1569,'Individual Data'!$K$5:$AC$5544,8,FALSE)</f>
        <v>4</v>
      </c>
      <c r="Y1569" s="57">
        <f>VLOOKUP(A1569,'Individual Data'!$K$5:$AC$5544,9,FALSE)</f>
        <v>2019</v>
      </c>
    </row>
    <row r="1570" spans="1:25" ht="15" customHeight="1" x14ac:dyDescent="0.25">
      <c r="A1570" s="197" t="s">
        <v>5933</v>
      </c>
      <c r="B1570" s="197" t="s">
        <v>20690</v>
      </c>
      <c r="C1570" s="198">
        <v>45243</v>
      </c>
      <c r="D1570" s="199">
        <v>5059</v>
      </c>
      <c r="E1570" s="197" t="s">
        <v>19595</v>
      </c>
      <c r="F1570" s="197" t="s">
        <v>19617</v>
      </c>
      <c r="G1570" s="197"/>
      <c r="H1570" s="197">
        <v>84</v>
      </c>
      <c r="I1570" s="197" t="s">
        <v>3085</v>
      </c>
      <c r="J1570" s="197" t="s">
        <v>19596</v>
      </c>
      <c r="K1570" s="57" t="s">
        <v>3196</v>
      </c>
      <c r="M1570" s="199">
        <v>70</v>
      </c>
      <c r="O1570" s="197" t="s">
        <v>20691</v>
      </c>
      <c r="Q1570" s="197" t="s">
        <v>3229</v>
      </c>
      <c r="S1570" s="57">
        <v>1</v>
      </c>
      <c r="T1570" s="197" t="s">
        <v>19598</v>
      </c>
      <c r="U1570" s="57" t="str">
        <f>VLOOKUP(A1570,'Individual Data'!$K$5:$AC$5544,12,FALSE)</f>
        <v>BCA1</v>
      </c>
      <c r="V1570" s="14">
        <f>IFERROR(LOOKUP(H1570,{30,43,48,53,58,63,68,73,78,83,88,93,97},{42,47,52,57,62,67,72,77,82,87,92,99,100}),999)</f>
        <v>87</v>
      </c>
      <c r="X1570" s="57">
        <f>VLOOKUP(A1570,'Individual Data'!$K$5:$AC$5544,8,FALSE)</f>
        <v>4</v>
      </c>
      <c r="Y1570" s="57">
        <f>VLOOKUP(A1570,'Individual Data'!$K$5:$AC$5544,9,FALSE)</f>
        <v>2019</v>
      </c>
    </row>
    <row r="1571" spans="1:25" ht="15" customHeight="1" x14ac:dyDescent="0.25">
      <c r="A1571" s="197" t="s">
        <v>5936</v>
      </c>
      <c r="B1571" s="197" t="s">
        <v>20692</v>
      </c>
      <c r="C1571" s="198">
        <v>45216</v>
      </c>
      <c r="D1571" s="199">
        <v>12</v>
      </c>
      <c r="E1571" s="197" t="s">
        <v>19595</v>
      </c>
      <c r="F1571" s="197" t="s">
        <v>19617</v>
      </c>
      <c r="G1571" s="197"/>
      <c r="H1571" s="197">
        <v>88</v>
      </c>
      <c r="I1571" s="197" t="s">
        <v>3225</v>
      </c>
      <c r="J1571" s="197" t="s">
        <v>19596</v>
      </c>
      <c r="K1571" s="57" t="s">
        <v>3196</v>
      </c>
      <c r="M1571" s="199">
        <v>70</v>
      </c>
      <c r="O1571" s="197" t="s">
        <v>20693</v>
      </c>
      <c r="Q1571" s="197" t="s">
        <v>3229</v>
      </c>
      <c r="S1571" s="57">
        <v>1</v>
      </c>
      <c r="T1571" s="197" t="s">
        <v>19598</v>
      </c>
      <c r="U1571" s="57" t="str">
        <f>VLOOKUP(A1571,'Individual Data'!$K$5:$AC$5544,12,FALSE)</f>
        <v>LFSO</v>
      </c>
      <c r="V1571" s="14">
        <f>IFERROR(LOOKUP(H1571,{30,43,48,53,58,63,68,73,78,83,88,93,97},{42,47,52,57,62,67,72,77,82,87,92,99,100}),999)</f>
        <v>92</v>
      </c>
      <c r="X1571" s="57">
        <f>VLOOKUP(A1571,'Individual Data'!$K$5:$AC$5544,8,FALSE)</f>
        <v>4</v>
      </c>
      <c r="Y1571" s="57">
        <f>VLOOKUP(A1571,'Individual Data'!$K$5:$AC$5544,9,FALSE)</f>
        <v>2019</v>
      </c>
    </row>
    <row r="1572" spans="1:25" ht="15" customHeight="1" x14ac:dyDescent="0.25">
      <c r="A1572" s="197" t="s">
        <v>5939</v>
      </c>
      <c r="B1572" s="197" t="s">
        <v>20694</v>
      </c>
      <c r="C1572" s="198">
        <v>45216</v>
      </c>
      <c r="D1572" s="199">
        <v>1069</v>
      </c>
      <c r="E1572" s="197" t="s">
        <v>19595</v>
      </c>
      <c r="F1572" s="197" t="s">
        <v>19617</v>
      </c>
      <c r="G1572" s="197"/>
      <c r="H1572" s="197">
        <v>82</v>
      </c>
      <c r="I1572" s="197" t="s">
        <v>3085</v>
      </c>
      <c r="J1572" s="197" t="s">
        <v>19596</v>
      </c>
      <c r="K1572" s="57" t="s">
        <v>3196</v>
      </c>
      <c r="M1572" s="199">
        <v>70</v>
      </c>
      <c r="O1572" s="197" t="s">
        <v>20249</v>
      </c>
      <c r="Q1572" s="197" t="s">
        <v>3229</v>
      </c>
      <c r="S1572" s="57">
        <v>1</v>
      </c>
      <c r="T1572" s="197" t="s">
        <v>19598</v>
      </c>
      <c r="U1572" s="57" t="str">
        <f>VLOOKUP(A1572,'Individual Data'!$K$5:$AC$5544,12,FALSE)</f>
        <v>IPCSR</v>
      </c>
      <c r="V1572" s="14">
        <f>IFERROR(LOOKUP(H1572,{30,43,48,53,58,63,68,73,78,83,88,93,97},{42,47,52,57,62,67,72,77,82,87,92,99,100}),999)</f>
        <v>82</v>
      </c>
      <c r="X1572" s="57">
        <f>VLOOKUP(A1572,'Individual Data'!$K$5:$AC$5544,8,FALSE)</f>
        <v>4</v>
      </c>
      <c r="Y1572" s="57">
        <f>VLOOKUP(A1572,'Individual Data'!$K$5:$AC$5544,9,FALSE)</f>
        <v>2019</v>
      </c>
    </row>
    <row r="1573" spans="1:25" ht="15" customHeight="1" x14ac:dyDescent="0.25">
      <c r="A1573" s="197" t="s">
        <v>5942</v>
      </c>
      <c r="B1573" s="197" t="s">
        <v>20695</v>
      </c>
      <c r="C1573" s="198">
        <v>45230</v>
      </c>
      <c r="D1573" s="199">
        <v>3202</v>
      </c>
      <c r="E1573" s="197" t="s">
        <v>19595</v>
      </c>
      <c r="F1573" s="197" t="s">
        <v>19617</v>
      </c>
      <c r="G1573" s="197"/>
      <c r="H1573" s="197">
        <v>81</v>
      </c>
      <c r="I1573" s="197" t="s">
        <v>3085</v>
      </c>
      <c r="J1573" s="197" t="s">
        <v>19596</v>
      </c>
      <c r="K1573" s="57" t="s">
        <v>3196</v>
      </c>
      <c r="M1573" s="199">
        <v>70</v>
      </c>
      <c r="O1573" s="197" t="s">
        <v>20696</v>
      </c>
      <c r="Q1573" s="197" t="s">
        <v>3229</v>
      </c>
      <c r="S1573" s="57">
        <v>1</v>
      </c>
      <c r="T1573" s="197" t="s">
        <v>19598</v>
      </c>
      <c r="U1573" s="57" t="str">
        <f>VLOOKUP(A1573,'Individual Data'!$K$5:$AC$5544,12,FALSE)</f>
        <v>PLA1</v>
      </c>
      <c r="V1573" s="14">
        <f>IFERROR(LOOKUP(H1573,{30,43,48,53,58,63,68,73,78,83,88,93,97},{42,47,52,57,62,67,72,77,82,87,92,99,100}),999)</f>
        <v>82</v>
      </c>
      <c r="X1573" s="57">
        <f>VLOOKUP(A1573,'Individual Data'!$K$5:$AC$5544,8,FALSE)</f>
        <v>4</v>
      </c>
      <c r="Y1573" s="57">
        <f>VLOOKUP(A1573,'Individual Data'!$K$5:$AC$5544,9,FALSE)</f>
        <v>2019</v>
      </c>
    </row>
    <row r="1574" spans="1:25" ht="15" customHeight="1" x14ac:dyDescent="0.25">
      <c r="A1574" s="197" t="s">
        <v>5945</v>
      </c>
      <c r="B1574" s="197" t="s">
        <v>20697</v>
      </c>
      <c r="C1574" s="198">
        <v>45223</v>
      </c>
      <c r="D1574" s="199">
        <v>113</v>
      </c>
      <c r="E1574" s="197" t="s">
        <v>19595</v>
      </c>
      <c r="F1574" s="197" t="s">
        <v>19617</v>
      </c>
      <c r="G1574" s="197"/>
      <c r="H1574" s="197">
        <v>84</v>
      </c>
      <c r="I1574" s="197" t="s">
        <v>3225</v>
      </c>
      <c r="J1574" s="197" t="s">
        <v>17688</v>
      </c>
      <c r="K1574" s="229" t="s">
        <v>3228</v>
      </c>
      <c r="M1574" s="199">
        <v>70</v>
      </c>
      <c r="O1574" s="197" t="s">
        <v>19601</v>
      </c>
      <c r="Q1574" s="197" t="s">
        <v>3229</v>
      </c>
      <c r="S1574" s="57">
        <v>1</v>
      </c>
      <c r="T1574" s="197" t="s">
        <v>3229</v>
      </c>
      <c r="U1574" s="57" t="str">
        <f>VLOOKUP(A1574,'Individual Data'!$K$5:$AC$5544,12,FALSE)</f>
        <v>PLA1</v>
      </c>
      <c r="V1574" s="14">
        <f>IFERROR(LOOKUP(H1574,{30,43,48,53,58,63,68,73,78,83,88,93,97},{42,47,52,57,62,67,72,77,82,87,92,99,100}),999)</f>
        <v>87</v>
      </c>
      <c r="X1574" s="57">
        <f>VLOOKUP(A1574,'Individual Data'!$K$5:$AC$5544,8,FALSE)</f>
        <v>4</v>
      </c>
      <c r="Y1574" s="57">
        <f>VLOOKUP(A1574,'Individual Data'!$K$5:$AC$5544,9,FALSE)</f>
        <v>2019</v>
      </c>
    </row>
    <row r="1575" spans="1:25" ht="15" customHeight="1" x14ac:dyDescent="0.25">
      <c r="A1575" s="197" t="s">
        <v>5949</v>
      </c>
      <c r="B1575" s="197" t="s">
        <v>20698</v>
      </c>
      <c r="C1575" s="198">
        <v>45223</v>
      </c>
      <c r="D1575" s="199">
        <v>2036</v>
      </c>
      <c r="E1575" s="197" t="s">
        <v>19595</v>
      </c>
      <c r="F1575" s="197" t="s">
        <v>19617</v>
      </c>
      <c r="G1575" s="197"/>
      <c r="H1575" s="197">
        <v>83</v>
      </c>
      <c r="I1575" s="197" t="s">
        <v>3085</v>
      </c>
      <c r="J1575" s="197" t="s">
        <v>19596</v>
      </c>
      <c r="K1575" s="228" t="s">
        <v>3196</v>
      </c>
      <c r="M1575" s="199">
        <v>70</v>
      </c>
      <c r="O1575" s="197" t="s">
        <v>20699</v>
      </c>
      <c r="Q1575" s="197" t="s">
        <v>3229</v>
      </c>
      <c r="S1575" s="57">
        <v>1</v>
      </c>
      <c r="T1575" s="197" t="s">
        <v>19598</v>
      </c>
      <c r="U1575" s="57" t="str">
        <f>VLOOKUP(A1575,'Individual Data'!$K$5:$AC$5544,12,FALSE)</f>
        <v>LFSO</v>
      </c>
      <c r="V1575" s="14">
        <f>IFERROR(LOOKUP(H1575,{30,43,48,53,58,63,68,73,78,83,88,93,97},{42,47,52,57,62,67,72,77,82,87,92,99,100}),999)</f>
        <v>87</v>
      </c>
      <c r="X1575" s="57">
        <f>VLOOKUP(A1575,'Individual Data'!$K$5:$AC$5544,8,FALSE)</f>
        <v>4</v>
      </c>
      <c r="Y1575" s="57">
        <f>VLOOKUP(A1575,'Individual Data'!$K$5:$AC$5544,9,FALSE)</f>
        <v>2019</v>
      </c>
    </row>
    <row r="1576" spans="1:25" ht="15" customHeight="1" x14ac:dyDescent="0.25">
      <c r="A1576" s="197" t="s">
        <v>5952</v>
      </c>
      <c r="B1576" s="197" t="s">
        <v>20700</v>
      </c>
      <c r="C1576" s="198">
        <v>45236</v>
      </c>
      <c r="D1576" s="199">
        <v>4090</v>
      </c>
      <c r="E1576" s="197" t="s">
        <v>19595</v>
      </c>
      <c r="F1576" s="197" t="s">
        <v>19617</v>
      </c>
      <c r="G1576" s="197"/>
      <c r="H1576" s="197">
        <v>75</v>
      </c>
      <c r="I1576" s="197" t="s">
        <v>3085</v>
      </c>
      <c r="J1576" s="197" t="s">
        <v>19596</v>
      </c>
      <c r="K1576" s="57" t="s">
        <v>3196</v>
      </c>
      <c r="M1576" s="199">
        <v>70</v>
      </c>
      <c r="O1576" s="197" t="s">
        <v>20701</v>
      </c>
      <c r="Q1576" s="197" t="s">
        <v>3229</v>
      </c>
      <c r="S1576" s="57">
        <v>1</v>
      </c>
      <c r="T1576" s="197" t="s">
        <v>19598</v>
      </c>
      <c r="U1576" s="57" t="str">
        <f>VLOOKUP(A1576,'Individual Data'!$K$5:$AC$5544,12,FALSE)</f>
        <v>PLA1</v>
      </c>
      <c r="V1576" s="14">
        <f>IFERROR(LOOKUP(H1576,{30,43,48,53,58,63,68,73,78,83,88,93,97},{42,47,52,57,62,67,72,77,82,87,92,99,100}),999)</f>
        <v>77</v>
      </c>
      <c r="X1576" s="57">
        <f>VLOOKUP(A1576,'Individual Data'!$K$5:$AC$5544,8,FALSE)</f>
        <v>4</v>
      </c>
      <c r="Y1576" s="57">
        <f>VLOOKUP(A1576,'Individual Data'!$K$5:$AC$5544,9,FALSE)</f>
        <v>2019</v>
      </c>
    </row>
    <row r="1577" spans="1:25" ht="15" customHeight="1" x14ac:dyDescent="0.25">
      <c r="A1577" s="197" t="s">
        <v>5955</v>
      </c>
      <c r="B1577" s="197" t="s">
        <v>20702</v>
      </c>
      <c r="C1577" s="198">
        <v>45216</v>
      </c>
      <c r="D1577" s="199">
        <v>1065</v>
      </c>
      <c r="E1577" s="197" t="s">
        <v>19595</v>
      </c>
      <c r="F1577" s="197" t="s">
        <v>19617</v>
      </c>
      <c r="G1577" s="197"/>
      <c r="H1577" s="197">
        <v>83.5</v>
      </c>
      <c r="I1577" s="197" t="s">
        <v>3085</v>
      </c>
      <c r="J1577" s="197" t="s">
        <v>19596</v>
      </c>
      <c r="K1577" s="57" t="s">
        <v>3196</v>
      </c>
      <c r="M1577" s="199">
        <v>70</v>
      </c>
      <c r="O1577" s="197" t="s">
        <v>20703</v>
      </c>
      <c r="Q1577" s="197" t="s">
        <v>3229</v>
      </c>
      <c r="S1577" s="57">
        <v>1</v>
      </c>
      <c r="T1577" s="197" t="s">
        <v>19598</v>
      </c>
      <c r="U1577" s="57" t="str">
        <f>VLOOKUP(A1577,'Individual Data'!$K$5:$AC$5544,12,FALSE)</f>
        <v>Unassigned</v>
      </c>
      <c r="V1577" s="14">
        <f>IFERROR(LOOKUP(H1577,{30,43,48,53,58,63,68,73,78,83,88,93,97},{42,47,52,57,62,67,72,77,82,87,92,99,100}),999)</f>
        <v>87</v>
      </c>
      <c r="X1577" s="57" t="str">
        <f>VLOOKUP(A1577,'Individual Data'!$K$5:$AC$5544,8,FALSE)</f>
        <v>NA</v>
      </c>
      <c r="Y1577" s="57" t="str">
        <f>VLOOKUP(A1577,'Individual Data'!$K$5:$AC$5544,9,FALSE)</f>
        <v>U</v>
      </c>
    </row>
    <row r="1578" spans="1:25" ht="15" customHeight="1" x14ac:dyDescent="0.25">
      <c r="A1578" s="197" t="s">
        <v>5957</v>
      </c>
      <c r="B1578" s="197" t="s">
        <v>20704</v>
      </c>
      <c r="C1578" s="198">
        <v>45223</v>
      </c>
      <c r="D1578" s="199">
        <v>2009</v>
      </c>
      <c r="E1578" s="197" t="s">
        <v>19595</v>
      </c>
      <c r="F1578" s="197" t="s">
        <v>19617</v>
      </c>
      <c r="G1578" s="197"/>
      <c r="H1578" s="197">
        <v>76</v>
      </c>
      <c r="I1578" s="197" t="s">
        <v>3085</v>
      </c>
      <c r="J1578" s="197" t="s">
        <v>19596</v>
      </c>
      <c r="K1578" s="57" t="s">
        <v>3196</v>
      </c>
      <c r="M1578" s="199">
        <v>70</v>
      </c>
      <c r="O1578" s="197" t="s">
        <v>20705</v>
      </c>
      <c r="Q1578" s="197" t="s">
        <v>3229</v>
      </c>
      <c r="S1578" s="57">
        <v>1</v>
      </c>
      <c r="T1578" s="197" t="s">
        <v>19598</v>
      </c>
      <c r="U1578" s="57" t="str">
        <f>VLOOKUP(A1578,'Individual Data'!$K$5:$AC$5544,12,FALSE)</f>
        <v>LFSO</v>
      </c>
      <c r="V1578" s="14">
        <f>IFERROR(LOOKUP(H1578,{30,43,48,53,58,63,68,73,78,83,88,93,97},{42,47,52,57,62,67,72,77,82,87,92,99,100}),999)</f>
        <v>77</v>
      </c>
      <c r="X1578" s="57">
        <f>VLOOKUP(A1578,'Individual Data'!$K$5:$AC$5544,8,FALSE)</f>
        <v>4</v>
      </c>
      <c r="Y1578" s="57">
        <f>VLOOKUP(A1578,'Individual Data'!$K$5:$AC$5544,9,FALSE)</f>
        <v>2019</v>
      </c>
    </row>
    <row r="1579" spans="1:25" ht="15" customHeight="1" x14ac:dyDescent="0.25">
      <c r="A1579" s="197" t="s">
        <v>5960</v>
      </c>
      <c r="B1579" s="197" t="s">
        <v>20706</v>
      </c>
      <c r="C1579" s="198">
        <v>45223</v>
      </c>
      <c r="D1579" s="199">
        <v>2114</v>
      </c>
      <c r="E1579" s="197" t="s">
        <v>19595</v>
      </c>
      <c r="F1579" s="197" t="s">
        <v>19617</v>
      </c>
      <c r="G1579" s="197"/>
      <c r="H1579" s="197">
        <v>84</v>
      </c>
      <c r="I1579" s="197" t="s">
        <v>3085</v>
      </c>
      <c r="J1579" s="197" t="s">
        <v>19596</v>
      </c>
      <c r="K1579" s="57" t="s">
        <v>3196</v>
      </c>
      <c r="M1579" s="199">
        <v>70</v>
      </c>
      <c r="O1579" s="197" t="s">
        <v>20707</v>
      </c>
      <c r="Q1579" s="197" t="s">
        <v>3229</v>
      </c>
      <c r="S1579" s="57">
        <v>1</v>
      </c>
      <c r="T1579" s="197" t="s">
        <v>3229</v>
      </c>
      <c r="U1579" s="57" t="str">
        <f>VLOOKUP(A1579,'Individual Data'!$K$5:$AC$5544,12,FALSE)</f>
        <v>PLA1</v>
      </c>
      <c r="V1579" s="14">
        <f>IFERROR(LOOKUP(H1579,{30,43,48,53,58,63,68,73,78,83,88,93,97},{42,47,52,57,62,67,72,77,82,87,92,99,100}),999)</f>
        <v>87</v>
      </c>
      <c r="X1579" s="57">
        <f>VLOOKUP(A1579,'Individual Data'!$K$5:$AC$5544,8,FALSE)</f>
        <v>4</v>
      </c>
      <c r="Y1579" s="57">
        <f>VLOOKUP(A1579,'Individual Data'!$K$5:$AC$5544,9,FALSE)</f>
        <v>2019</v>
      </c>
    </row>
    <row r="1580" spans="1:25" ht="15" customHeight="1" x14ac:dyDescent="0.25">
      <c r="A1580" s="197" t="s">
        <v>5963</v>
      </c>
      <c r="B1580" s="197" t="s">
        <v>20708</v>
      </c>
      <c r="C1580" s="198">
        <v>45236</v>
      </c>
      <c r="D1580" s="199">
        <v>4089</v>
      </c>
      <c r="E1580" s="197" t="s">
        <v>19595</v>
      </c>
      <c r="F1580" s="197" t="s">
        <v>19617</v>
      </c>
      <c r="G1580" s="197"/>
      <c r="H1580" s="197">
        <v>86</v>
      </c>
      <c r="I1580" s="197" t="s">
        <v>3085</v>
      </c>
      <c r="J1580" s="197" t="s">
        <v>19596</v>
      </c>
      <c r="K1580" s="57" t="s">
        <v>3196</v>
      </c>
      <c r="M1580" s="199">
        <v>70</v>
      </c>
      <c r="O1580" s="197" t="s">
        <v>20709</v>
      </c>
      <c r="Q1580" s="197" t="s">
        <v>3229</v>
      </c>
      <c r="S1580" s="57">
        <v>1</v>
      </c>
      <c r="T1580" s="197" t="s">
        <v>19598</v>
      </c>
      <c r="U1580" s="57" t="str">
        <f>VLOOKUP(A1580,'Individual Data'!$K$5:$AC$5544,12,FALSE)</f>
        <v>IPCSR</v>
      </c>
      <c r="V1580" s="14">
        <f>IFERROR(LOOKUP(H1580,{30,43,48,53,58,63,68,73,78,83,88,93,97},{42,47,52,57,62,67,72,77,82,87,92,99,100}),999)</f>
        <v>87</v>
      </c>
      <c r="X1580" s="57">
        <f>VLOOKUP(A1580,'Individual Data'!$K$5:$AC$5544,8,FALSE)</f>
        <v>4</v>
      </c>
      <c r="Y1580" s="57">
        <f>VLOOKUP(A1580,'Individual Data'!$K$5:$AC$5544,9,FALSE)</f>
        <v>2019</v>
      </c>
    </row>
    <row r="1581" spans="1:25" ht="15" customHeight="1" x14ac:dyDescent="0.25">
      <c r="A1581" s="197" t="s">
        <v>5968</v>
      </c>
      <c r="B1581" s="197" t="s">
        <v>20710</v>
      </c>
      <c r="C1581" s="198">
        <v>45236</v>
      </c>
      <c r="D1581" s="199">
        <v>500</v>
      </c>
      <c r="E1581" s="197" t="s">
        <v>19595</v>
      </c>
      <c r="F1581" s="197" t="s">
        <v>19617</v>
      </c>
      <c r="G1581" s="197"/>
      <c r="H1581" s="197">
        <v>81</v>
      </c>
      <c r="I1581" s="197" t="s">
        <v>3225</v>
      </c>
      <c r="J1581" s="197" t="s">
        <v>19596</v>
      </c>
      <c r="K1581" s="57" t="s">
        <v>3196</v>
      </c>
      <c r="M1581" s="199">
        <v>70</v>
      </c>
      <c r="O1581" s="197" t="s">
        <v>20711</v>
      </c>
      <c r="Q1581" s="197" t="s">
        <v>3229</v>
      </c>
      <c r="S1581" s="57">
        <v>1</v>
      </c>
      <c r="T1581" s="197" t="s">
        <v>3229</v>
      </c>
      <c r="U1581" s="57" t="str">
        <f>VLOOKUP(A1581,'Individual Data'!$K$5:$AC$5544,12,FALSE)</f>
        <v>LGA</v>
      </c>
      <c r="V1581" s="14">
        <f>IFERROR(LOOKUP(H1581,{30,43,48,53,58,63,68,73,78,83,88,93,97},{42,47,52,57,62,67,72,77,82,87,92,99,100}),999)</f>
        <v>82</v>
      </c>
      <c r="X1581" s="57">
        <f>VLOOKUP(A1581,'Individual Data'!$K$5:$AC$5544,8,FALSE)</f>
        <v>4</v>
      </c>
      <c r="Y1581" s="57">
        <f>VLOOKUP(A1581,'Individual Data'!$K$5:$AC$5544,9,FALSE)</f>
        <v>2019</v>
      </c>
    </row>
    <row r="1582" spans="1:25" ht="15" customHeight="1" x14ac:dyDescent="0.25">
      <c r="A1582" s="197" t="s">
        <v>5971</v>
      </c>
      <c r="B1582" s="197" t="s">
        <v>20712</v>
      </c>
      <c r="C1582" s="198">
        <v>45223</v>
      </c>
      <c r="D1582" s="199">
        <v>2079</v>
      </c>
      <c r="E1582" s="197" t="s">
        <v>19595</v>
      </c>
      <c r="F1582" s="197" t="s">
        <v>19617</v>
      </c>
      <c r="G1582" s="197"/>
      <c r="H1582" s="197">
        <v>86</v>
      </c>
      <c r="I1582" s="197" t="s">
        <v>3085</v>
      </c>
      <c r="J1582" s="197" t="s">
        <v>19596</v>
      </c>
      <c r="K1582" s="57" t="s">
        <v>3196</v>
      </c>
      <c r="M1582" s="199">
        <v>70</v>
      </c>
      <c r="O1582" s="197" t="s">
        <v>20713</v>
      </c>
      <c r="Q1582" s="197" t="s">
        <v>3229</v>
      </c>
      <c r="S1582" s="57">
        <v>1</v>
      </c>
      <c r="T1582" s="197" t="s">
        <v>19598</v>
      </c>
      <c r="U1582" s="57" t="str">
        <f>VLOOKUP(A1582,'Individual Data'!$K$5:$AC$5544,12,FALSE)</f>
        <v>Unassigned</v>
      </c>
      <c r="V1582" s="14">
        <f>IFERROR(LOOKUP(H1582,{30,43,48,53,58,63,68,73,78,83,88,93,97},{42,47,52,57,62,67,72,77,82,87,92,99,100}),999)</f>
        <v>87</v>
      </c>
      <c r="X1582" s="57" t="str">
        <f>VLOOKUP(A1582,'Individual Data'!$K$5:$AC$5544,8,FALSE)</f>
        <v>NA</v>
      </c>
      <c r="Y1582" s="57" t="str">
        <f>VLOOKUP(A1582,'Individual Data'!$K$5:$AC$5544,9,FALSE)</f>
        <v>U</v>
      </c>
    </row>
    <row r="1583" spans="1:25" ht="15" customHeight="1" x14ac:dyDescent="0.25">
      <c r="A1583" s="197" t="s">
        <v>5974</v>
      </c>
      <c r="B1583" s="197" t="s">
        <v>20714</v>
      </c>
      <c r="C1583" s="198">
        <v>45243</v>
      </c>
      <c r="D1583" s="199">
        <v>5010</v>
      </c>
      <c r="E1583" s="197" t="s">
        <v>19595</v>
      </c>
      <c r="F1583" s="197" t="s">
        <v>19617</v>
      </c>
      <c r="G1583" s="197"/>
      <c r="H1583" s="197">
        <v>83</v>
      </c>
      <c r="I1583" s="197" t="s">
        <v>3085</v>
      </c>
      <c r="J1583" s="197" t="s">
        <v>17688</v>
      </c>
      <c r="K1583" s="229" t="s">
        <v>3228</v>
      </c>
      <c r="M1583" s="199">
        <v>70</v>
      </c>
      <c r="O1583" s="197" t="s">
        <v>19601</v>
      </c>
      <c r="Q1583" s="197" t="s">
        <v>3229</v>
      </c>
      <c r="S1583" s="57">
        <v>1</v>
      </c>
      <c r="T1583" s="197" t="s">
        <v>3229</v>
      </c>
      <c r="U1583" s="57" t="str">
        <f>VLOOKUP(A1583,'Individual Data'!$K$5:$AC$5544,12,FALSE)</f>
        <v>IPCSR</v>
      </c>
      <c r="V1583" s="14">
        <f>IFERROR(LOOKUP(H1583,{30,43,48,53,58,63,68,73,78,83,88,93,97},{42,47,52,57,62,67,72,77,82,87,92,99,100}),999)</f>
        <v>87</v>
      </c>
      <c r="X1583" s="57">
        <f>VLOOKUP(A1583,'Individual Data'!$K$5:$AC$5544,8,FALSE)</f>
        <v>4</v>
      </c>
      <c r="Y1583" s="57">
        <f>VLOOKUP(A1583,'Individual Data'!$K$5:$AC$5544,9,FALSE)</f>
        <v>2019</v>
      </c>
    </row>
    <row r="1584" spans="1:25" ht="15" customHeight="1" x14ac:dyDescent="0.25">
      <c r="A1584" s="197" t="s">
        <v>5976</v>
      </c>
      <c r="B1584" s="197" t="s">
        <v>20715</v>
      </c>
      <c r="C1584" s="198">
        <v>45243</v>
      </c>
      <c r="D1584" s="199">
        <v>5126</v>
      </c>
      <c r="E1584" s="197" t="s">
        <v>19595</v>
      </c>
      <c r="F1584" s="197" t="s">
        <v>19617</v>
      </c>
      <c r="G1584" s="197"/>
      <c r="H1584" s="197">
        <v>76</v>
      </c>
      <c r="I1584" s="197" t="s">
        <v>3085</v>
      </c>
      <c r="J1584" s="197" t="s">
        <v>19596</v>
      </c>
      <c r="K1584" s="228" t="s">
        <v>3196</v>
      </c>
      <c r="M1584" s="199">
        <v>70</v>
      </c>
      <c r="O1584" s="197" t="s">
        <v>20716</v>
      </c>
      <c r="Q1584" s="197" t="s">
        <v>3229</v>
      </c>
      <c r="S1584" s="57">
        <v>1</v>
      </c>
      <c r="T1584" s="197" t="s">
        <v>19598</v>
      </c>
      <c r="U1584" s="57" t="str">
        <f>VLOOKUP(A1584,'Individual Data'!$K$5:$AC$5544,12,FALSE)</f>
        <v>CJA1</v>
      </c>
      <c r="V1584" s="14">
        <f>IFERROR(LOOKUP(H1584,{30,43,48,53,58,63,68,73,78,83,88,93,97},{42,47,52,57,62,67,72,77,82,87,92,99,100}),999)</f>
        <v>77</v>
      </c>
      <c r="X1584" s="57">
        <f>VLOOKUP(A1584,'Individual Data'!$K$5:$AC$5544,8,FALSE)</f>
        <v>4</v>
      </c>
      <c r="Y1584" s="57">
        <f>VLOOKUP(A1584,'Individual Data'!$K$5:$AC$5544,9,FALSE)</f>
        <v>2019</v>
      </c>
    </row>
    <row r="1585" spans="1:25" ht="15" customHeight="1" x14ac:dyDescent="0.25">
      <c r="A1585" s="197" t="s">
        <v>5979</v>
      </c>
      <c r="B1585" s="197" t="s">
        <v>20717</v>
      </c>
      <c r="C1585" s="198">
        <v>45223</v>
      </c>
      <c r="D1585" s="199">
        <v>2002</v>
      </c>
      <c r="E1585" s="197" t="s">
        <v>19595</v>
      </c>
      <c r="F1585" s="197" t="s">
        <v>19617</v>
      </c>
      <c r="G1585" s="197"/>
      <c r="H1585" s="197">
        <v>80</v>
      </c>
      <c r="I1585" s="197" t="s">
        <v>3085</v>
      </c>
      <c r="J1585" s="197" t="s">
        <v>19596</v>
      </c>
      <c r="K1585" s="57" t="s">
        <v>3196</v>
      </c>
      <c r="M1585" s="199">
        <v>70</v>
      </c>
      <c r="O1585" s="197" t="s">
        <v>20718</v>
      </c>
      <c r="Q1585" s="197" t="s">
        <v>3229</v>
      </c>
      <c r="S1585" s="57">
        <v>1</v>
      </c>
      <c r="T1585" s="197" t="s">
        <v>19598</v>
      </c>
      <c r="U1585" s="57" t="str">
        <f>VLOOKUP(A1585,'Individual Data'!$K$5:$AC$5544,12,FALSE)</f>
        <v>CFA</v>
      </c>
      <c r="V1585" s="14">
        <f>IFERROR(LOOKUP(H1585,{30,43,48,53,58,63,68,73,78,83,88,93,97},{42,47,52,57,62,67,72,77,82,87,92,99,100}),999)</f>
        <v>82</v>
      </c>
      <c r="X1585" s="57">
        <f>VLOOKUP(A1585,'Individual Data'!$K$5:$AC$5544,8,FALSE)</f>
        <v>4</v>
      </c>
      <c r="Y1585" s="57">
        <f>VLOOKUP(A1585,'Individual Data'!$K$5:$AC$5544,9,FALSE)</f>
        <v>2019</v>
      </c>
    </row>
    <row r="1586" spans="1:25" ht="15" customHeight="1" x14ac:dyDescent="0.25">
      <c r="A1586" s="197" t="s">
        <v>5984</v>
      </c>
      <c r="B1586" s="197" t="s">
        <v>20719</v>
      </c>
      <c r="C1586" s="198">
        <v>45223</v>
      </c>
      <c r="D1586" s="199">
        <v>24952</v>
      </c>
      <c r="E1586" s="197" t="s">
        <v>19595</v>
      </c>
      <c r="F1586" s="197" t="s">
        <v>17699</v>
      </c>
      <c r="G1586" s="197"/>
      <c r="H1586" s="197">
        <v>88</v>
      </c>
      <c r="I1586" s="197" t="s">
        <v>3225</v>
      </c>
      <c r="J1586" s="197" t="s">
        <v>17688</v>
      </c>
      <c r="K1586" s="229" t="s">
        <v>3228</v>
      </c>
      <c r="M1586" s="199">
        <v>70</v>
      </c>
      <c r="O1586" s="197" t="s">
        <v>19601</v>
      </c>
      <c r="Q1586" s="197" t="s">
        <v>3229</v>
      </c>
      <c r="S1586" s="57">
        <v>1</v>
      </c>
      <c r="T1586" s="197" t="s">
        <v>3229</v>
      </c>
      <c r="U1586" s="57" t="str">
        <f>VLOOKUP(A1586,'Individual Data'!$K$5:$AC$5544,12,FALSE)</f>
        <v>LFSO</v>
      </c>
      <c r="V1586" s="14">
        <f>IFERROR(LOOKUP(H1586,{30,43,48,53,58,63,68,73,78,83,88,93,97},{42,47,52,57,62,67,72,77,82,87,92,99,100}),999)</f>
        <v>92</v>
      </c>
      <c r="X1586" s="57">
        <f>VLOOKUP(A1586,'Individual Data'!$K$5:$AC$5544,8,FALSE)</f>
        <v>4</v>
      </c>
      <c r="Y1586" s="57">
        <f>VLOOKUP(A1586,'Individual Data'!$K$5:$AC$5544,9,FALSE)</f>
        <v>2019</v>
      </c>
    </row>
    <row r="1587" spans="1:25" ht="15" customHeight="1" x14ac:dyDescent="0.25">
      <c r="A1587" s="197" t="s">
        <v>5987</v>
      </c>
      <c r="B1587" s="197" t="s">
        <v>20720</v>
      </c>
      <c r="C1587" s="198">
        <v>45216</v>
      </c>
      <c r="D1587" s="199">
        <v>1026</v>
      </c>
      <c r="E1587" s="197" t="s">
        <v>19595</v>
      </c>
      <c r="F1587" s="197" t="s">
        <v>19617</v>
      </c>
      <c r="G1587" s="197"/>
      <c r="H1587" s="197">
        <v>82</v>
      </c>
      <c r="I1587" s="197" t="s">
        <v>3085</v>
      </c>
      <c r="J1587" s="197" t="s">
        <v>19596</v>
      </c>
      <c r="K1587" s="228" t="s">
        <v>3196</v>
      </c>
      <c r="M1587" s="199">
        <v>70</v>
      </c>
      <c r="O1587" s="197" t="s">
        <v>20721</v>
      </c>
      <c r="Q1587" s="197" t="s">
        <v>3229</v>
      </c>
      <c r="S1587" s="57">
        <v>1</v>
      </c>
      <c r="T1587" s="197" t="s">
        <v>3229</v>
      </c>
      <c r="U1587" s="57" t="str">
        <f>VLOOKUP(A1587,'Individual Data'!$K$5:$AC$5544,12,FALSE)</f>
        <v>CJA1</v>
      </c>
      <c r="V1587" s="14">
        <f>IFERROR(LOOKUP(H1587,{30,43,48,53,58,63,68,73,78,83,88,93,97},{42,47,52,57,62,67,72,77,82,87,92,99,100}),999)</f>
        <v>82</v>
      </c>
      <c r="X1587" s="57">
        <f>VLOOKUP(A1587,'Individual Data'!$K$5:$AC$5544,8,FALSE)</f>
        <v>4</v>
      </c>
      <c r="Y1587" s="57">
        <f>VLOOKUP(A1587,'Individual Data'!$K$5:$AC$5544,9,FALSE)</f>
        <v>2019</v>
      </c>
    </row>
    <row r="1588" spans="1:25" ht="15" customHeight="1" x14ac:dyDescent="0.25">
      <c r="A1588" s="197" t="s">
        <v>5990</v>
      </c>
      <c r="B1588" s="197" t="s">
        <v>20722</v>
      </c>
      <c r="C1588" s="198">
        <v>45216</v>
      </c>
      <c r="D1588" s="199">
        <v>1071</v>
      </c>
      <c r="E1588" s="197" t="s">
        <v>19595</v>
      </c>
      <c r="F1588" s="197" t="s">
        <v>19617</v>
      </c>
      <c r="G1588" s="197"/>
      <c r="H1588" s="197">
        <v>86</v>
      </c>
      <c r="I1588" s="197" t="s">
        <v>3085</v>
      </c>
      <c r="J1588" s="197" t="s">
        <v>19596</v>
      </c>
      <c r="K1588" s="57" t="s">
        <v>3196</v>
      </c>
      <c r="M1588" s="199">
        <v>70</v>
      </c>
      <c r="O1588" s="197" t="s">
        <v>20723</v>
      </c>
      <c r="Q1588" s="197" t="s">
        <v>3229</v>
      </c>
      <c r="S1588" s="57">
        <v>1</v>
      </c>
      <c r="T1588" s="197" t="s">
        <v>19607</v>
      </c>
      <c r="U1588" s="57" t="str">
        <f>VLOOKUP(A1588,'Individual Data'!$K$5:$AC$5544,12,FALSE)</f>
        <v>PLA1</v>
      </c>
      <c r="V1588" s="14">
        <f>IFERROR(LOOKUP(H1588,{30,43,48,53,58,63,68,73,78,83,88,93,97},{42,47,52,57,62,67,72,77,82,87,92,99,100}),999)</f>
        <v>87</v>
      </c>
      <c r="X1588" s="57">
        <f>VLOOKUP(A1588,'Individual Data'!$K$5:$AC$5544,8,FALSE)</f>
        <v>5</v>
      </c>
      <c r="Y1588" s="57">
        <f>VLOOKUP(A1588,'Individual Data'!$K$5:$AC$5544,9,FALSE)</f>
        <v>2018</v>
      </c>
    </row>
    <row r="1589" spans="1:25" ht="15" customHeight="1" x14ac:dyDescent="0.25">
      <c r="A1589" s="197" t="s">
        <v>5994</v>
      </c>
      <c r="B1589" s="197" t="s">
        <v>20724</v>
      </c>
      <c r="C1589" s="198">
        <v>45236</v>
      </c>
      <c r="D1589" s="199">
        <v>479</v>
      </c>
      <c r="E1589" s="197" t="s">
        <v>19595</v>
      </c>
      <c r="F1589" s="197" t="s">
        <v>19617</v>
      </c>
      <c r="G1589" s="197"/>
      <c r="H1589" s="197">
        <v>84</v>
      </c>
      <c r="I1589" s="197" t="s">
        <v>3225</v>
      </c>
      <c r="J1589" s="197" t="s">
        <v>17688</v>
      </c>
      <c r="K1589" s="229" t="s">
        <v>3228</v>
      </c>
      <c r="M1589" s="199">
        <v>70</v>
      </c>
      <c r="O1589" s="197" t="s">
        <v>19601</v>
      </c>
      <c r="Q1589" s="197" t="s">
        <v>3229</v>
      </c>
      <c r="S1589" s="57">
        <v>1</v>
      </c>
      <c r="T1589" s="197" t="s">
        <v>3229</v>
      </c>
      <c r="U1589" s="57" t="str">
        <f>VLOOKUP(A1589,'Individual Data'!$K$5:$AC$5544,12,FALSE)</f>
        <v>LFSO</v>
      </c>
      <c r="V1589" s="14">
        <f>IFERROR(LOOKUP(H1589,{30,43,48,53,58,63,68,73,78,83,88,93,97},{42,47,52,57,62,67,72,77,82,87,92,99,100}),999)</f>
        <v>87</v>
      </c>
      <c r="X1589" s="57">
        <f>VLOOKUP(A1589,'Individual Data'!$K$5:$AC$5544,8,FALSE)</f>
        <v>4</v>
      </c>
      <c r="Y1589" s="57">
        <f>VLOOKUP(A1589,'Individual Data'!$K$5:$AC$5544,9,FALSE)</f>
        <v>2019</v>
      </c>
    </row>
    <row r="1590" spans="1:25" ht="15" customHeight="1" x14ac:dyDescent="0.25">
      <c r="A1590" s="197" t="s">
        <v>5998</v>
      </c>
      <c r="B1590" s="197" t="s">
        <v>20725</v>
      </c>
      <c r="C1590" s="198">
        <v>45236</v>
      </c>
      <c r="D1590" s="199">
        <v>4053</v>
      </c>
      <c r="E1590" s="197" t="s">
        <v>19595</v>
      </c>
      <c r="F1590" s="197" t="s">
        <v>19617</v>
      </c>
      <c r="G1590" s="197"/>
      <c r="H1590" s="197">
        <v>86</v>
      </c>
      <c r="I1590" s="197" t="s">
        <v>3085</v>
      </c>
      <c r="J1590" s="197" t="s">
        <v>17688</v>
      </c>
      <c r="K1590" s="197" t="s">
        <v>3228</v>
      </c>
      <c r="M1590" s="199">
        <v>70</v>
      </c>
      <c r="O1590" s="197" t="s">
        <v>19601</v>
      </c>
      <c r="Q1590" s="197" t="s">
        <v>3229</v>
      </c>
      <c r="S1590" s="57">
        <v>1</v>
      </c>
      <c r="T1590" s="197" t="s">
        <v>3229</v>
      </c>
      <c r="U1590" s="57" t="str">
        <f>VLOOKUP(A1590,'Individual Data'!$K$5:$AC$5544,12,FALSE)</f>
        <v>LFYO</v>
      </c>
      <c r="V1590" s="14">
        <f>IFERROR(LOOKUP(H1590,{30,43,48,53,58,63,68,73,78,83,88,93,97},{42,47,52,57,62,67,72,77,82,87,92,99,100}),999)</f>
        <v>87</v>
      </c>
      <c r="X1590" s="57">
        <f>VLOOKUP(A1590,'Individual Data'!$K$5:$AC$5544,8,FALSE)</f>
        <v>4</v>
      </c>
      <c r="Y1590" s="57">
        <f>VLOOKUP(A1590,'Individual Data'!$K$5:$AC$5544,9,FALSE)</f>
        <v>2019</v>
      </c>
    </row>
    <row r="1591" spans="1:25" ht="15" customHeight="1" x14ac:dyDescent="0.25">
      <c r="A1591" s="197" t="s">
        <v>6001</v>
      </c>
      <c r="B1591" s="197" t="s">
        <v>20726</v>
      </c>
      <c r="C1591" s="198">
        <v>45230</v>
      </c>
      <c r="D1591" s="199">
        <v>3183</v>
      </c>
      <c r="E1591" s="197" t="s">
        <v>19595</v>
      </c>
      <c r="F1591" s="197" t="s">
        <v>19617</v>
      </c>
      <c r="G1591" s="197"/>
      <c r="H1591" s="197">
        <v>71.5</v>
      </c>
      <c r="I1591" s="197" t="s">
        <v>3085</v>
      </c>
      <c r="J1591" s="197" t="s">
        <v>19596</v>
      </c>
      <c r="K1591" s="228" t="s">
        <v>3196</v>
      </c>
      <c r="M1591" s="199">
        <v>70</v>
      </c>
      <c r="O1591" s="197" t="s">
        <v>20727</v>
      </c>
      <c r="Q1591" s="197" t="s">
        <v>3229</v>
      </c>
      <c r="S1591" s="57">
        <v>1</v>
      </c>
      <c r="T1591" s="197" t="s">
        <v>19598</v>
      </c>
      <c r="U1591" s="57" t="str">
        <f>VLOOKUP(A1591,'Individual Data'!$K$5:$AC$5544,12,FALSE)</f>
        <v>LFSO</v>
      </c>
      <c r="V1591" s="14">
        <f>IFERROR(LOOKUP(H1591,{30,43,48,53,58,63,68,73,78,83,88,93,97},{42,47,52,57,62,67,72,77,82,87,92,99,100}),999)</f>
        <v>72</v>
      </c>
      <c r="X1591" s="57">
        <f>VLOOKUP(A1591,'Individual Data'!$K$5:$AC$5544,8,FALSE)</f>
        <v>4</v>
      </c>
      <c r="Y1591" s="57">
        <f>VLOOKUP(A1591,'Individual Data'!$K$5:$AC$5544,9,FALSE)</f>
        <v>2019</v>
      </c>
    </row>
    <row r="1592" spans="1:25" ht="15" customHeight="1" x14ac:dyDescent="0.25">
      <c r="A1592" s="197" t="s">
        <v>6004</v>
      </c>
      <c r="B1592" s="197" t="s">
        <v>20728</v>
      </c>
      <c r="C1592" s="198">
        <v>45230</v>
      </c>
      <c r="D1592" s="199">
        <v>283</v>
      </c>
      <c r="E1592" s="197" t="s">
        <v>19595</v>
      </c>
      <c r="F1592" s="197" t="s">
        <v>19617</v>
      </c>
      <c r="G1592" s="197"/>
      <c r="H1592" s="197">
        <v>84</v>
      </c>
      <c r="I1592" s="197" t="s">
        <v>3225</v>
      </c>
      <c r="J1592" s="197" t="s">
        <v>19596</v>
      </c>
      <c r="K1592" s="57" t="s">
        <v>3196</v>
      </c>
      <c r="M1592" s="199">
        <v>70</v>
      </c>
      <c r="O1592" s="197" t="s">
        <v>20729</v>
      </c>
      <c r="Q1592" s="197" t="s">
        <v>3229</v>
      </c>
      <c r="S1592" s="57">
        <v>1</v>
      </c>
      <c r="T1592" s="197" t="s">
        <v>19598</v>
      </c>
      <c r="U1592" s="57" t="str">
        <f>VLOOKUP(A1592,'Individual Data'!$K$5:$AC$5544,12,FALSE)</f>
        <v>CJA1</v>
      </c>
      <c r="V1592" s="14">
        <f>IFERROR(LOOKUP(H1592,{30,43,48,53,58,63,68,73,78,83,88,93,97},{42,47,52,57,62,67,72,77,82,87,92,99,100}),999)</f>
        <v>87</v>
      </c>
      <c r="X1592" s="57">
        <f>VLOOKUP(A1592,'Individual Data'!$K$5:$AC$5544,8,FALSE)</f>
        <v>4</v>
      </c>
      <c r="Y1592" s="57">
        <f>VLOOKUP(A1592,'Individual Data'!$K$5:$AC$5544,9,FALSE)</f>
        <v>2019</v>
      </c>
    </row>
    <row r="1593" spans="1:25" ht="15" customHeight="1" x14ac:dyDescent="0.25">
      <c r="A1593" s="197" t="s">
        <v>6007</v>
      </c>
      <c r="B1593" s="197" t="s">
        <v>20730</v>
      </c>
      <c r="C1593" s="198">
        <v>45216</v>
      </c>
      <c r="D1593" s="199">
        <v>1053</v>
      </c>
      <c r="E1593" s="197" t="s">
        <v>19595</v>
      </c>
      <c r="F1593" s="197" t="s">
        <v>19617</v>
      </c>
      <c r="G1593" s="197"/>
      <c r="H1593" s="197">
        <v>83</v>
      </c>
      <c r="I1593" s="197" t="s">
        <v>3085</v>
      </c>
      <c r="J1593" s="197" t="s">
        <v>19596</v>
      </c>
      <c r="K1593" s="57" t="s">
        <v>3196</v>
      </c>
      <c r="M1593" s="199">
        <v>70</v>
      </c>
      <c r="O1593" s="197" t="s">
        <v>20731</v>
      </c>
      <c r="Q1593" s="197" t="s">
        <v>3229</v>
      </c>
      <c r="S1593" s="57">
        <v>1</v>
      </c>
      <c r="T1593" s="197" t="s">
        <v>19598</v>
      </c>
      <c r="U1593" s="57" t="str">
        <f>VLOOKUP(A1593,'Individual Data'!$K$5:$AC$5544,12,FALSE)</f>
        <v>BCA1</v>
      </c>
      <c r="V1593" s="14">
        <f>IFERROR(LOOKUP(H1593,{30,43,48,53,58,63,68,73,78,83,88,93,97},{42,47,52,57,62,67,72,77,82,87,92,99,100}),999)</f>
        <v>87</v>
      </c>
      <c r="X1593" s="57">
        <f>VLOOKUP(A1593,'Individual Data'!$K$5:$AC$5544,8,FALSE)</f>
        <v>4</v>
      </c>
      <c r="Y1593" s="57">
        <f>VLOOKUP(A1593,'Individual Data'!$K$5:$AC$5544,9,FALSE)</f>
        <v>2019</v>
      </c>
    </row>
    <row r="1594" spans="1:25" ht="15" customHeight="1" x14ac:dyDescent="0.25">
      <c r="A1594" s="197" t="s">
        <v>6011</v>
      </c>
      <c r="B1594" s="197" t="s">
        <v>20732</v>
      </c>
      <c r="C1594" s="198">
        <v>45216</v>
      </c>
      <c r="D1594" s="199">
        <v>15</v>
      </c>
      <c r="E1594" s="197" t="s">
        <v>19595</v>
      </c>
      <c r="F1594" s="197" t="s">
        <v>19617</v>
      </c>
      <c r="G1594" s="197"/>
      <c r="H1594" s="197">
        <v>92</v>
      </c>
      <c r="I1594" s="197" t="s">
        <v>3225</v>
      </c>
      <c r="J1594" s="197" t="s">
        <v>19596</v>
      </c>
      <c r="K1594" s="57" t="s">
        <v>3196</v>
      </c>
      <c r="M1594" s="199">
        <v>70</v>
      </c>
      <c r="O1594" s="197" t="s">
        <v>20733</v>
      </c>
      <c r="Q1594" s="197" t="s">
        <v>3229</v>
      </c>
      <c r="S1594" s="57">
        <v>1</v>
      </c>
      <c r="T1594" s="197" t="s">
        <v>19598</v>
      </c>
      <c r="U1594" s="57" t="str">
        <f>VLOOKUP(A1594,'Individual Data'!$K$5:$AC$5544,12,FALSE)</f>
        <v>CJA1</v>
      </c>
      <c r="V1594" s="14">
        <f>IFERROR(LOOKUP(H1594,{30,43,48,53,58,63,68,73,78,83,88,93,97},{42,47,52,57,62,67,72,77,82,87,92,99,100}),999)</f>
        <v>92</v>
      </c>
      <c r="X1594" s="57">
        <f>VLOOKUP(A1594,'Individual Data'!$K$5:$AC$5544,8,FALSE)</f>
        <v>4</v>
      </c>
      <c r="Y1594" s="57">
        <f>VLOOKUP(A1594,'Individual Data'!$K$5:$AC$5544,9,FALSE)</f>
        <v>2019</v>
      </c>
    </row>
    <row r="1595" spans="1:25" ht="15" customHeight="1" x14ac:dyDescent="0.25">
      <c r="A1595" s="197" t="s">
        <v>6014</v>
      </c>
      <c r="B1595" s="197" t="s">
        <v>20734</v>
      </c>
      <c r="C1595" s="198">
        <v>45230</v>
      </c>
      <c r="D1595" s="199">
        <v>3008</v>
      </c>
      <c r="E1595" s="197" t="s">
        <v>19595</v>
      </c>
      <c r="F1595" s="197" t="s">
        <v>19604</v>
      </c>
      <c r="G1595" s="197"/>
      <c r="H1595" s="197">
        <v>76</v>
      </c>
      <c r="I1595" s="197" t="s">
        <v>3085</v>
      </c>
      <c r="J1595" s="197" t="s">
        <v>19596</v>
      </c>
      <c r="K1595" s="57" t="s">
        <v>3196</v>
      </c>
      <c r="M1595" s="199">
        <v>70</v>
      </c>
      <c r="O1595" s="197" t="s">
        <v>20735</v>
      </c>
      <c r="Q1595" s="197" t="s">
        <v>3229</v>
      </c>
      <c r="S1595" s="57">
        <v>1</v>
      </c>
      <c r="T1595" s="197" t="s">
        <v>19598</v>
      </c>
      <c r="U1595" s="57" t="str">
        <f>VLOOKUP(A1595,'Individual Data'!$K$5:$AC$5544,12,FALSE)</f>
        <v>IPCSR</v>
      </c>
      <c r="V1595" s="14">
        <f>IFERROR(LOOKUP(H1595,{30,43,48,53,58,63,68,73,78,83,88,93,97},{42,47,52,57,62,67,72,77,82,87,92,99,100}),999)</f>
        <v>77</v>
      </c>
      <c r="X1595" s="57">
        <f>VLOOKUP(A1595,'Individual Data'!$K$5:$AC$5544,8,FALSE)</f>
        <v>4</v>
      </c>
      <c r="Y1595" s="57">
        <f>VLOOKUP(A1595,'Individual Data'!$K$5:$AC$5544,9,FALSE)</f>
        <v>2019</v>
      </c>
    </row>
    <row r="1596" spans="1:25" ht="15" customHeight="1" x14ac:dyDescent="0.25">
      <c r="A1596" s="197" t="s">
        <v>6019</v>
      </c>
      <c r="B1596" s="197" t="s">
        <v>20736</v>
      </c>
      <c r="C1596" s="198">
        <v>45216</v>
      </c>
      <c r="D1596" s="199">
        <v>46</v>
      </c>
      <c r="E1596" s="197" t="s">
        <v>19595</v>
      </c>
      <c r="F1596" s="197" t="s">
        <v>19617</v>
      </c>
      <c r="G1596" s="197"/>
      <c r="H1596" s="197">
        <v>77</v>
      </c>
      <c r="I1596" s="197" t="s">
        <v>3225</v>
      </c>
      <c r="J1596" s="197" t="s">
        <v>19596</v>
      </c>
      <c r="K1596" s="57" t="s">
        <v>3196</v>
      </c>
      <c r="M1596" s="199">
        <v>70</v>
      </c>
      <c r="O1596" s="197" t="s">
        <v>20737</v>
      </c>
      <c r="Q1596" s="197" t="s">
        <v>3229</v>
      </c>
      <c r="S1596" s="57">
        <v>1</v>
      </c>
      <c r="T1596" s="197" t="s">
        <v>19598</v>
      </c>
      <c r="U1596" s="57" t="str">
        <f>VLOOKUP(A1596,'Individual Data'!$K$5:$AC$5544,12,FALSE)</f>
        <v>CJA1</v>
      </c>
      <c r="V1596" s="14">
        <f>IFERROR(LOOKUP(H1596,{30,43,48,53,58,63,68,73,78,83,88,93,97},{42,47,52,57,62,67,72,77,82,87,92,99,100}),999)</f>
        <v>77</v>
      </c>
      <c r="X1596" s="57">
        <f>VLOOKUP(A1596,'Individual Data'!$K$5:$AC$5544,8,FALSE)</f>
        <v>4</v>
      </c>
      <c r="Y1596" s="57">
        <f>VLOOKUP(A1596,'Individual Data'!$K$5:$AC$5544,9,FALSE)</f>
        <v>2019</v>
      </c>
    </row>
    <row r="1597" spans="1:25" ht="15" customHeight="1" x14ac:dyDescent="0.25">
      <c r="A1597" s="197" t="s">
        <v>6022</v>
      </c>
      <c r="B1597" s="197" t="s">
        <v>20738</v>
      </c>
      <c r="C1597" s="198">
        <v>45243</v>
      </c>
      <c r="D1597" s="199">
        <v>5106</v>
      </c>
      <c r="E1597" s="197" t="s">
        <v>19595</v>
      </c>
      <c r="F1597" s="197" t="s">
        <v>19617</v>
      </c>
      <c r="G1597" s="197"/>
      <c r="H1597" s="197">
        <v>78</v>
      </c>
      <c r="I1597" s="197" t="s">
        <v>3085</v>
      </c>
      <c r="J1597" s="197" t="s">
        <v>19596</v>
      </c>
      <c r="K1597" s="57" t="s">
        <v>3196</v>
      </c>
      <c r="M1597" s="199">
        <v>70</v>
      </c>
      <c r="O1597" s="197" t="s">
        <v>20739</v>
      </c>
      <c r="Q1597" s="197" t="s">
        <v>3229</v>
      </c>
      <c r="S1597" s="57">
        <v>1</v>
      </c>
      <c r="T1597" s="197" t="s">
        <v>19598</v>
      </c>
      <c r="U1597" s="57" t="str">
        <f>VLOOKUP(A1597,'Individual Data'!$K$5:$AC$5544,12,FALSE)</f>
        <v>Unassigned</v>
      </c>
      <c r="V1597" s="14">
        <f>IFERROR(LOOKUP(H1597,{30,43,48,53,58,63,68,73,78,83,88,93,97},{42,47,52,57,62,67,72,77,82,87,92,99,100}),999)</f>
        <v>82</v>
      </c>
      <c r="X1597" s="57" t="str">
        <f>VLOOKUP(A1597,'Individual Data'!$K$5:$AC$5544,8,FALSE)</f>
        <v>NA</v>
      </c>
      <c r="Y1597" s="57" t="str">
        <f>VLOOKUP(A1597,'Individual Data'!$K$5:$AC$5544,9,FALSE)</f>
        <v>U</v>
      </c>
    </row>
    <row r="1598" spans="1:25" ht="15" customHeight="1" x14ac:dyDescent="0.25">
      <c r="A1598" s="197" t="s">
        <v>6025</v>
      </c>
      <c r="B1598" s="197" t="s">
        <v>20740</v>
      </c>
      <c r="C1598" s="198">
        <v>45230</v>
      </c>
      <c r="D1598" s="199">
        <v>24811</v>
      </c>
      <c r="E1598" s="197" t="s">
        <v>19595</v>
      </c>
      <c r="F1598" s="197" t="s">
        <v>17699</v>
      </c>
      <c r="G1598" s="197"/>
      <c r="H1598" s="197">
        <v>79</v>
      </c>
      <c r="I1598" s="197" t="s">
        <v>3085</v>
      </c>
      <c r="J1598" s="197" t="s">
        <v>19596</v>
      </c>
      <c r="K1598" s="57" t="s">
        <v>3196</v>
      </c>
      <c r="M1598" s="199">
        <v>70</v>
      </c>
      <c r="O1598" s="197" t="s">
        <v>20741</v>
      </c>
      <c r="Q1598" s="197" t="s">
        <v>3229</v>
      </c>
      <c r="S1598" s="57">
        <v>1</v>
      </c>
      <c r="T1598" s="197" t="s">
        <v>19598</v>
      </c>
      <c r="U1598" s="57" t="str">
        <f>VLOOKUP(A1598,'Individual Data'!$K$5:$AC$5544,12,FALSE)</f>
        <v>PLA1</v>
      </c>
      <c r="V1598" s="14">
        <f>IFERROR(LOOKUP(H1598,{30,43,48,53,58,63,68,73,78,83,88,93,97},{42,47,52,57,62,67,72,77,82,87,92,99,100}),999)</f>
        <v>82</v>
      </c>
      <c r="X1598" s="57">
        <f>VLOOKUP(A1598,'Individual Data'!$K$5:$AC$5544,8,FALSE)</f>
        <v>4</v>
      </c>
      <c r="Y1598" s="57">
        <f>VLOOKUP(A1598,'Individual Data'!$K$5:$AC$5544,9,FALSE)</f>
        <v>2019</v>
      </c>
    </row>
    <row r="1599" spans="1:25" ht="15" customHeight="1" x14ac:dyDescent="0.25">
      <c r="A1599" s="197" t="s">
        <v>6028</v>
      </c>
      <c r="B1599" s="197" t="s">
        <v>20742</v>
      </c>
      <c r="C1599" s="198">
        <v>45230</v>
      </c>
      <c r="D1599" s="199">
        <v>3006</v>
      </c>
      <c r="E1599" s="197" t="s">
        <v>19595</v>
      </c>
      <c r="F1599" s="197" t="s">
        <v>19617</v>
      </c>
      <c r="G1599" s="197"/>
      <c r="H1599" s="197">
        <v>86</v>
      </c>
      <c r="I1599" s="197" t="s">
        <v>3085</v>
      </c>
      <c r="J1599" s="197" t="s">
        <v>19596</v>
      </c>
      <c r="K1599" s="57" t="s">
        <v>3196</v>
      </c>
      <c r="M1599" s="199">
        <v>70</v>
      </c>
      <c r="O1599" s="197" t="s">
        <v>20743</v>
      </c>
      <c r="Q1599" s="197" t="s">
        <v>3229</v>
      </c>
      <c r="S1599" s="57">
        <v>1</v>
      </c>
      <c r="T1599" s="197" t="s">
        <v>19607</v>
      </c>
      <c r="U1599" s="57" t="str">
        <f>VLOOKUP(A1599,'Individual Data'!$K$5:$AC$5544,12,FALSE)</f>
        <v>NPTH</v>
      </c>
      <c r="V1599" s="14">
        <f>IFERROR(LOOKUP(H1599,{30,43,48,53,58,63,68,73,78,83,88,93,97},{42,47,52,57,62,67,72,77,82,87,92,99,100}),999)</f>
        <v>87</v>
      </c>
      <c r="X1599" s="57">
        <f>VLOOKUP(A1599,'Individual Data'!$K$5:$AC$5544,8,FALSE)</f>
        <v>5</v>
      </c>
      <c r="Y1599" s="57">
        <f>VLOOKUP(A1599,'Individual Data'!$K$5:$AC$5544,9,FALSE)</f>
        <v>2018</v>
      </c>
    </row>
    <row r="1600" spans="1:25" ht="15" customHeight="1" x14ac:dyDescent="0.25">
      <c r="A1600" s="197" t="s">
        <v>6032</v>
      </c>
      <c r="B1600" s="197" t="s">
        <v>20744</v>
      </c>
      <c r="C1600" s="198">
        <v>45216</v>
      </c>
      <c r="D1600" s="199">
        <v>1067</v>
      </c>
      <c r="E1600" s="197" t="s">
        <v>19595</v>
      </c>
      <c r="F1600" s="197" t="s">
        <v>19617</v>
      </c>
      <c r="G1600" s="197"/>
      <c r="H1600" s="197">
        <v>84</v>
      </c>
      <c r="I1600" s="197" t="s">
        <v>3085</v>
      </c>
      <c r="J1600" s="197" t="s">
        <v>19596</v>
      </c>
      <c r="K1600" s="57" t="s">
        <v>3196</v>
      </c>
      <c r="M1600" s="199">
        <v>70</v>
      </c>
      <c r="O1600" s="197" t="s">
        <v>20745</v>
      </c>
      <c r="Q1600" s="197" t="s">
        <v>3229</v>
      </c>
      <c r="S1600" s="57">
        <v>1</v>
      </c>
      <c r="T1600" s="197" t="s">
        <v>19598</v>
      </c>
      <c r="U1600" s="57" t="str">
        <f>VLOOKUP(A1600,'Individual Data'!$K$5:$AC$5544,12,FALSE)</f>
        <v>LFSO</v>
      </c>
      <c r="V1600" s="14">
        <f>IFERROR(LOOKUP(H1600,{30,43,48,53,58,63,68,73,78,83,88,93,97},{42,47,52,57,62,67,72,77,82,87,92,99,100}),999)</f>
        <v>87</v>
      </c>
      <c r="X1600" s="57">
        <f>VLOOKUP(A1600,'Individual Data'!$K$5:$AC$5544,8,FALSE)</f>
        <v>4</v>
      </c>
      <c r="Y1600" s="57">
        <f>VLOOKUP(A1600,'Individual Data'!$K$5:$AC$5544,9,FALSE)</f>
        <v>2019</v>
      </c>
    </row>
    <row r="1601" spans="1:25" ht="15" customHeight="1" x14ac:dyDescent="0.25">
      <c r="A1601" s="197" t="s">
        <v>6036</v>
      </c>
      <c r="B1601" s="197" t="s">
        <v>20746</v>
      </c>
      <c r="C1601" s="198">
        <v>45230</v>
      </c>
      <c r="D1601" s="199">
        <v>3043</v>
      </c>
      <c r="E1601" s="197" t="s">
        <v>19595</v>
      </c>
      <c r="F1601" s="197" t="s">
        <v>19617</v>
      </c>
      <c r="G1601" s="197"/>
      <c r="H1601" s="197">
        <v>77</v>
      </c>
      <c r="I1601" s="197" t="s">
        <v>3085</v>
      </c>
      <c r="J1601" s="197" t="s">
        <v>19596</v>
      </c>
      <c r="K1601" s="57" t="s">
        <v>3196</v>
      </c>
      <c r="M1601" s="199">
        <v>70</v>
      </c>
      <c r="O1601" s="197" t="s">
        <v>20747</v>
      </c>
      <c r="Q1601" s="197" t="s">
        <v>3229</v>
      </c>
      <c r="S1601" s="57">
        <v>1</v>
      </c>
      <c r="T1601" s="197" t="s">
        <v>19598</v>
      </c>
      <c r="U1601" s="57" t="str">
        <f>VLOOKUP(A1601,'Individual Data'!$K$5:$AC$5544,12,FALSE)</f>
        <v>PLA1</v>
      </c>
      <c r="V1601" s="14">
        <f>IFERROR(LOOKUP(H1601,{30,43,48,53,58,63,68,73,78,83,88,93,97},{42,47,52,57,62,67,72,77,82,87,92,99,100}),999)</f>
        <v>77</v>
      </c>
      <c r="X1601" s="57">
        <f>VLOOKUP(A1601,'Individual Data'!$K$5:$AC$5544,8,FALSE)</f>
        <v>4</v>
      </c>
      <c r="Y1601" s="57">
        <f>VLOOKUP(A1601,'Individual Data'!$K$5:$AC$5544,9,FALSE)</f>
        <v>2019</v>
      </c>
    </row>
    <row r="1602" spans="1:25" ht="15" customHeight="1" x14ac:dyDescent="0.25">
      <c r="A1602" s="197" t="s">
        <v>6039</v>
      </c>
      <c r="B1602" s="197" t="s">
        <v>20748</v>
      </c>
      <c r="C1602" s="198">
        <v>45216</v>
      </c>
      <c r="D1602" s="199">
        <v>1016</v>
      </c>
      <c r="E1602" s="197" t="s">
        <v>19595</v>
      </c>
      <c r="F1602" s="197" t="s">
        <v>19617</v>
      </c>
      <c r="G1602" s="197"/>
      <c r="H1602" s="197">
        <v>82</v>
      </c>
      <c r="I1602" s="197" t="s">
        <v>3085</v>
      </c>
      <c r="J1602" s="197" t="s">
        <v>19596</v>
      </c>
      <c r="K1602" s="57" t="s">
        <v>3196</v>
      </c>
      <c r="M1602" s="199">
        <v>70</v>
      </c>
      <c r="O1602" s="197" t="s">
        <v>20749</v>
      </c>
      <c r="Q1602" s="197" t="s">
        <v>3229</v>
      </c>
      <c r="S1602" s="57">
        <v>1</v>
      </c>
      <c r="T1602" s="197" t="s">
        <v>19598</v>
      </c>
      <c r="U1602" s="57" t="str">
        <f>VLOOKUP(A1602,'Individual Data'!$K$5:$AC$5544,12,FALSE)</f>
        <v>BCA1</v>
      </c>
      <c r="V1602" s="14">
        <f>IFERROR(LOOKUP(H1602,{30,43,48,53,58,63,68,73,78,83,88,93,97},{42,47,52,57,62,67,72,77,82,87,92,99,100}),999)</f>
        <v>82</v>
      </c>
      <c r="X1602" s="57">
        <f>VLOOKUP(A1602,'Individual Data'!$K$5:$AC$5544,8,FALSE)</f>
        <v>4</v>
      </c>
      <c r="Y1602" s="57">
        <f>VLOOKUP(A1602,'Individual Data'!$K$5:$AC$5544,9,FALSE)</f>
        <v>2019</v>
      </c>
    </row>
    <row r="1603" spans="1:25" ht="15" customHeight="1" x14ac:dyDescent="0.25">
      <c r="A1603" s="197" t="s">
        <v>6045</v>
      </c>
      <c r="B1603" s="197" t="s">
        <v>20750</v>
      </c>
      <c r="C1603" s="198">
        <v>45223</v>
      </c>
      <c r="D1603" s="199">
        <v>2073</v>
      </c>
      <c r="E1603" s="197" t="s">
        <v>19595</v>
      </c>
      <c r="F1603" s="197" t="s">
        <v>19617</v>
      </c>
      <c r="G1603" s="197"/>
      <c r="H1603" s="197">
        <v>91</v>
      </c>
      <c r="I1603" s="197" t="s">
        <v>3085</v>
      </c>
      <c r="J1603" s="197" t="s">
        <v>17688</v>
      </c>
      <c r="K1603" s="229" t="s">
        <v>3228</v>
      </c>
      <c r="M1603" s="199">
        <v>70</v>
      </c>
      <c r="O1603" s="197" t="s">
        <v>19601</v>
      </c>
      <c r="Q1603" s="197" t="s">
        <v>3229</v>
      </c>
      <c r="S1603" s="57">
        <v>1</v>
      </c>
      <c r="T1603" s="197" t="s">
        <v>3229</v>
      </c>
      <c r="U1603" s="57" t="str">
        <f>VLOOKUP(A1603,'Individual Data'!$K$5:$AC$5544,12,FALSE)</f>
        <v>Unassigned</v>
      </c>
      <c r="V1603" s="14">
        <f>IFERROR(LOOKUP(H1603,{30,43,48,53,58,63,68,73,78,83,88,93,97},{42,47,52,57,62,67,72,77,82,87,92,99,100}),999)</f>
        <v>92</v>
      </c>
      <c r="X1603" s="57" t="str">
        <f>VLOOKUP(A1603,'Individual Data'!$K$5:$AC$5544,8,FALSE)</f>
        <v>NA</v>
      </c>
      <c r="Y1603" s="57" t="str">
        <f>VLOOKUP(A1603,'Individual Data'!$K$5:$AC$5544,9,FALSE)</f>
        <v>U</v>
      </c>
    </row>
    <row r="1604" spans="1:25" ht="15" customHeight="1" x14ac:dyDescent="0.25">
      <c r="A1604" s="197" t="s">
        <v>6048</v>
      </c>
      <c r="B1604" s="197" t="s">
        <v>20751</v>
      </c>
      <c r="C1604" s="198">
        <v>45221</v>
      </c>
      <c r="D1604" s="199">
        <v>24609</v>
      </c>
      <c r="E1604" s="197" t="s">
        <v>19595</v>
      </c>
      <c r="F1604" s="197" t="s">
        <v>17699</v>
      </c>
      <c r="G1604" s="197"/>
      <c r="H1604" s="197">
        <v>94</v>
      </c>
      <c r="I1604" s="197" t="s">
        <v>3085</v>
      </c>
      <c r="J1604" s="197" t="s">
        <v>19596</v>
      </c>
      <c r="K1604" s="228" t="s">
        <v>3196</v>
      </c>
      <c r="M1604" s="199">
        <v>70</v>
      </c>
      <c r="O1604" s="197" t="s">
        <v>20752</v>
      </c>
      <c r="Q1604" s="197" t="s">
        <v>3229</v>
      </c>
      <c r="S1604" s="57">
        <v>1</v>
      </c>
      <c r="T1604" s="197" t="s">
        <v>19607</v>
      </c>
      <c r="U1604" s="57" t="str">
        <f>VLOOKUP(A1604,'Individual Data'!$K$5:$AC$5544,12,FALSE)</f>
        <v>LFH UNK</v>
      </c>
      <c r="V1604" s="14">
        <f>IFERROR(LOOKUP(H1604,{30,43,48,53,58,63,68,73,78,83,88,93,97},{42,47,52,57,62,67,72,77,82,87,92,99,100}),999)</f>
        <v>99</v>
      </c>
      <c r="X1604" s="57">
        <f>VLOOKUP(A1604,'Individual Data'!$K$5:$AC$5544,8,FALSE)</f>
        <v>5</v>
      </c>
      <c r="Y1604" s="57">
        <f>VLOOKUP(A1604,'Individual Data'!$K$5:$AC$5544,9,FALSE)</f>
        <v>2018</v>
      </c>
    </row>
    <row r="1605" spans="1:25" ht="15" customHeight="1" x14ac:dyDescent="0.25">
      <c r="A1605" s="197" t="s">
        <v>6051</v>
      </c>
      <c r="B1605" s="197" t="s">
        <v>20753</v>
      </c>
      <c r="C1605" s="198">
        <v>45230</v>
      </c>
      <c r="D1605" s="199">
        <v>358</v>
      </c>
      <c r="E1605" s="197" t="s">
        <v>19595</v>
      </c>
      <c r="F1605" s="197" t="s">
        <v>19617</v>
      </c>
      <c r="G1605" s="197"/>
      <c r="H1605" s="197">
        <v>79</v>
      </c>
      <c r="I1605" s="197" t="s">
        <v>3225</v>
      </c>
      <c r="J1605" s="197" t="s">
        <v>19596</v>
      </c>
      <c r="K1605" s="57" t="s">
        <v>3196</v>
      </c>
      <c r="M1605" s="199">
        <v>70</v>
      </c>
      <c r="O1605" s="197" t="s">
        <v>20754</v>
      </c>
      <c r="Q1605" s="197" t="s">
        <v>3229</v>
      </c>
      <c r="S1605" s="57">
        <v>1</v>
      </c>
      <c r="T1605" s="197" t="s">
        <v>19598</v>
      </c>
      <c r="U1605" s="57" t="str">
        <f>VLOOKUP(A1605,'Individual Data'!$K$5:$AC$5544,12,FALSE)</f>
        <v>IPCSR</v>
      </c>
      <c r="V1605" s="14">
        <f>IFERROR(LOOKUP(H1605,{30,43,48,53,58,63,68,73,78,83,88,93,97},{42,47,52,57,62,67,72,77,82,87,92,99,100}),999)</f>
        <v>82</v>
      </c>
      <c r="X1605" s="57">
        <f>VLOOKUP(A1605,'Individual Data'!$K$5:$AC$5544,8,FALSE)</f>
        <v>4</v>
      </c>
      <c r="Y1605" s="57">
        <f>VLOOKUP(A1605,'Individual Data'!$K$5:$AC$5544,9,FALSE)</f>
        <v>2019</v>
      </c>
    </row>
    <row r="1606" spans="1:25" ht="15" customHeight="1" x14ac:dyDescent="0.25">
      <c r="A1606" s="197" t="s">
        <v>6054</v>
      </c>
      <c r="B1606" s="197" t="s">
        <v>20755</v>
      </c>
      <c r="C1606" s="198">
        <v>45223</v>
      </c>
      <c r="D1606" s="199">
        <v>2128</v>
      </c>
      <c r="E1606" s="197" t="s">
        <v>19595</v>
      </c>
      <c r="F1606" s="197" t="s">
        <v>19617</v>
      </c>
      <c r="G1606" s="197"/>
      <c r="H1606" s="197">
        <v>83</v>
      </c>
      <c r="I1606" s="197" t="s">
        <v>3085</v>
      </c>
      <c r="J1606" s="197" t="s">
        <v>19596</v>
      </c>
      <c r="K1606" s="57" t="s">
        <v>3196</v>
      </c>
      <c r="M1606" s="199">
        <v>70</v>
      </c>
      <c r="O1606" s="197" t="s">
        <v>20756</v>
      </c>
      <c r="Q1606" s="197" t="s">
        <v>3229</v>
      </c>
      <c r="S1606" s="57">
        <v>1</v>
      </c>
      <c r="T1606" s="197" t="s">
        <v>19598</v>
      </c>
      <c r="U1606" s="57" t="str">
        <f>VLOOKUP(A1606,'Individual Data'!$K$5:$AC$5544,12,FALSE)</f>
        <v>LFSO</v>
      </c>
      <c r="V1606" s="14">
        <f>IFERROR(LOOKUP(H1606,{30,43,48,53,58,63,68,73,78,83,88,93,97},{42,47,52,57,62,67,72,77,82,87,92,99,100}),999)</f>
        <v>87</v>
      </c>
      <c r="X1606" s="57">
        <f>VLOOKUP(A1606,'Individual Data'!$K$5:$AC$5544,8,FALSE)</f>
        <v>4</v>
      </c>
      <c r="Y1606" s="57">
        <f>VLOOKUP(A1606,'Individual Data'!$K$5:$AC$5544,9,FALSE)</f>
        <v>2019</v>
      </c>
    </row>
    <row r="1607" spans="1:25" ht="15" customHeight="1" x14ac:dyDescent="0.25">
      <c r="A1607" s="197" t="s">
        <v>6057</v>
      </c>
      <c r="B1607" s="197" t="s">
        <v>20757</v>
      </c>
      <c r="C1607" s="198">
        <v>45230</v>
      </c>
      <c r="D1607" s="199">
        <v>3003</v>
      </c>
      <c r="E1607" s="197" t="s">
        <v>19595</v>
      </c>
      <c r="F1607" s="197" t="s">
        <v>19617</v>
      </c>
      <c r="G1607" s="197"/>
      <c r="H1607" s="197">
        <v>85</v>
      </c>
      <c r="I1607" s="197" t="s">
        <v>3085</v>
      </c>
      <c r="J1607" s="197" t="s">
        <v>19596</v>
      </c>
      <c r="K1607" s="57" t="s">
        <v>3196</v>
      </c>
      <c r="M1607" s="199">
        <v>70</v>
      </c>
      <c r="O1607" s="197" t="s">
        <v>20758</v>
      </c>
      <c r="Q1607" s="197" t="s">
        <v>3229</v>
      </c>
      <c r="S1607" s="57">
        <v>1</v>
      </c>
      <c r="T1607" s="197" t="s">
        <v>3229</v>
      </c>
      <c r="U1607" s="57" t="str">
        <f>VLOOKUP(A1607,'Individual Data'!$K$5:$AC$5544,12,FALSE)</f>
        <v>Unassigned</v>
      </c>
      <c r="V1607" s="14">
        <f>IFERROR(LOOKUP(H1607,{30,43,48,53,58,63,68,73,78,83,88,93,97},{42,47,52,57,62,67,72,77,82,87,92,99,100}),999)</f>
        <v>87</v>
      </c>
      <c r="X1607" s="57" t="str">
        <f>VLOOKUP(A1607,'Individual Data'!$K$5:$AC$5544,8,FALSE)</f>
        <v>NA</v>
      </c>
      <c r="Y1607" s="57" t="str">
        <f>VLOOKUP(A1607,'Individual Data'!$K$5:$AC$5544,9,FALSE)</f>
        <v>U</v>
      </c>
    </row>
    <row r="1608" spans="1:25" ht="15" customHeight="1" x14ac:dyDescent="0.25">
      <c r="A1608" s="197" t="s">
        <v>6060</v>
      </c>
      <c r="B1608" s="197" t="s">
        <v>20759</v>
      </c>
      <c r="C1608" s="198">
        <v>45230</v>
      </c>
      <c r="D1608" s="199">
        <v>3002</v>
      </c>
      <c r="E1608" s="197" t="s">
        <v>19595</v>
      </c>
      <c r="F1608" s="197" t="s">
        <v>19617</v>
      </c>
      <c r="G1608" s="197"/>
      <c r="H1608" s="197">
        <v>78</v>
      </c>
      <c r="I1608" s="197" t="s">
        <v>3085</v>
      </c>
      <c r="J1608" s="197" t="s">
        <v>19596</v>
      </c>
      <c r="K1608" s="57" t="s">
        <v>3196</v>
      </c>
      <c r="M1608" s="199">
        <v>70</v>
      </c>
      <c r="O1608" s="197" t="s">
        <v>20760</v>
      </c>
      <c r="Q1608" s="197" t="s">
        <v>3229</v>
      </c>
      <c r="S1608" s="57">
        <v>1</v>
      </c>
      <c r="T1608" s="197" t="s">
        <v>19598</v>
      </c>
      <c r="U1608" s="57" t="str">
        <f>VLOOKUP(A1608,'Individual Data'!$K$5:$AC$5544,12,FALSE)</f>
        <v>CJA2</v>
      </c>
      <c r="V1608" s="14">
        <f>IFERROR(LOOKUP(H1608,{30,43,48,53,58,63,68,73,78,83,88,93,97},{42,47,52,57,62,67,72,77,82,87,92,99,100}),999)</f>
        <v>82</v>
      </c>
      <c r="X1608" s="57">
        <f>VLOOKUP(A1608,'Individual Data'!$K$5:$AC$5544,8,FALSE)</f>
        <v>4</v>
      </c>
      <c r="Y1608" s="57">
        <f>VLOOKUP(A1608,'Individual Data'!$K$5:$AC$5544,9,FALSE)</f>
        <v>2019</v>
      </c>
    </row>
    <row r="1609" spans="1:25" ht="15" customHeight="1" x14ac:dyDescent="0.25">
      <c r="A1609" s="197" t="s">
        <v>6063</v>
      </c>
      <c r="B1609" s="197" t="s">
        <v>20761</v>
      </c>
      <c r="C1609" s="198">
        <v>45230</v>
      </c>
      <c r="D1609" s="199">
        <v>369</v>
      </c>
      <c r="E1609" s="197" t="s">
        <v>19595</v>
      </c>
      <c r="F1609" s="197" t="s">
        <v>19617</v>
      </c>
      <c r="G1609" s="197"/>
      <c r="H1609" s="197">
        <v>83</v>
      </c>
      <c r="I1609" s="197" t="s">
        <v>3225</v>
      </c>
      <c r="J1609" s="197" t="s">
        <v>17688</v>
      </c>
      <c r="K1609" s="229" t="s">
        <v>3228</v>
      </c>
      <c r="M1609" s="199">
        <v>70</v>
      </c>
      <c r="O1609" s="197" t="s">
        <v>19601</v>
      </c>
      <c r="Q1609" s="197" t="s">
        <v>3229</v>
      </c>
      <c r="S1609" s="57">
        <v>1</v>
      </c>
      <c r="T1609" s="197" t="s">
        <v>3229</v>
      </c>
      <c r="U1609" s="57" t="str">
        <f>VLOOKUP(A1609,'Individual Data'!$K$5:$AC$5544,12,FALSE)</f>
        <v>Unassigned AD</v>
      </c>
      <c r="V1609" s="14">
        <f>IFERROR(LOOKUP(H1609,{30,43,48,53,58,63,68,73,78,83,88,93,97},{42,47,52,57,62,67,72,77,82,87,92,99,100}),999)</f>
        <v>87</v>
      </c>
      <c r="X1609" s="57" t="str">
        <f>VLOOKUP(A1609,'Individual Data'!$K$5:$AC$5544,8,FALSE)</f>
        <v>NA</v>
      </c>
      <c r="Y1609" s="57" t="str">
        <f>VLOOKUP(A1609,'Individual Data'!$K$5:$AC$5544,9,FALSE)</f>
        <v>U</v>
      </c>
    </row>
    <row r="1610" spans="1:25" ht="15" customHeight="1" x14ac:dyDescent="0.25">
      <c r="A1610" s="197" t="s">
        <v>6066</v>
      </c>
      <c r="B1610" s="197" t="s">
        <v>20762</v>
      </c>
      <c r="C1610" s="198">
        <v>45235</v>
      </c>
      <c r="D1610" s="199">
        <v>24616</v>
      </c>
      <c r="E1610" s="197" t="s">
        <v>19595</v>
      </c>
      <c r="F1610" s="197" t="s">
        <v>17699</v>
      </c>
      <c r="G1610" s="197"/>
      <c r="H1610" s="197">
        <v>81</v>
      </c>
      <c r="I1610" s="197" t="s">
        <v>3225</v>
      </c>
      <c r="J1610" s="197" t="s">
        <v>19596</v>
      </c>
      <c r="K1610" s="228" t="s">
        <v>3196</v>
      </c>
      <c r="M1610" s="199">
        <v>70</v>
      </c>
      <c r="O1610" s="197" t="s">
        <v>20763</v>
      </c>
      <c r="Q1610" s="197" t="s">
        <v>3229</v>
      </c>
      <c r="S1610" s="57">
        <v>1</v>
      </c>
      <c r="T1610" s="197" t="s">
        <v>19598</v>
      </c>
      <c r="U1610" s="57" t="str">
        <f>VLOOKUP(A1610,'Individual Data'!$K$5:$AC$5544,12,FALSE)</f>
        <v>Unassigned</v>
      </c>
      <c r="V1610" s="14">
        <f>IFERROR(LOOKUP(H1610,{30,43,48,53,58,63,68,73,78,83,88,93,97},{42,47,52,57,62,67,72,77,82,87,92,99,100}),999)</f>
        <v>82</v>
      </c>
      <c r="X1610" s="57" t="str">
        <f>VLOOKUP(A1610,'Individual Data'!$K$5:$AC$5544,8,FALSE)</f>
        <v>NA</v>
      </c>
      <c r="Y1610" s="57" t="str">
        <f>VLOOKUP(A1610,'Individual Data'!$K$5:$AC$5544,9,FALSE)</f>
        <v>U</v>
      </c>
    </row>
    <row r="1611" spans="1:25" ht="15" customHeight="1" x14ac:dyDescent="0.25">
      <c r="A1611" s="197" t="s">
        <v>6069</v>
      </c>
      <c r="B1611" s="197" t="s">
        <v>20764</v>
      </c>
      <c r="C1611" s="198">
        <v>45223</v>
      </c>
      <c r="D1611" s="199">
        <v>2086</v>
      </c>
      <c r="E1611" s="197" t="s">
        <v>19595</v>
      </c>
      <c r="F1611" s="197" t="s">
        <v>19617</v>
      </c>
      <c r="G1611" s="197"/>
      <c r="H1611" s="197">
        <v>75</v>
      </c>
      <c r="I1611" s="197" t="s">
        <v>3085</v>
      </c>
      <c r="J1611" s="197" t="s">
        <v>19596</v>
      </c>
      <c r="K1611" s="57" t="s">
        <v>3196</v>
      </c>
      <c r="M1611" s="199">
        <v>70</v>
      </c>
      <c r="O1611" s="197" t="s">
        <v>20765</v>
      </c>
      <c r="Q1611" s="197" t="s">
        <v>3229</v>
      </c>
      <c r="S1611" s="57">
        <v>1</v>
      </c>
      <c r="T1611" s="197" t="s">
        <v>19598</v>
      </c>
      <c r="U1611" s="57" t="str">
        <f>VLOOKUP(A1611,'Individual Data'!$K$5:$AC$5544,12,FALSE)</f>
        <v>PLA1</v>
      </c>
      <c r="V1611" s="14">
        <f>IFERROR(LOOKUP(H1611,{30,43,48,53,58,63,68,73,78,83,88,93,97},{42,47,52,57,62,67,72,77,82,87,92,99,100}),999)</f>
        <v>77</v>
      </c>
      <c r="X1611" s="57">
        <f>VLOOKUP(A1611,'Individual Data'!$K$5:$AC$5544,8,FALSE)</f>
        <v>4</v>
      </c>
      <c r="Y1611" s="57">
        <f>VLOOKUP(A1611,'Individual Data'!$K$5:$AC$5544,9,FALSE)</f>
        <v>2019</v>
      </c>
    </row>
    <row r="1612" spans="1:25" ht="15" customHeight="1" x14ac:dyDescent="0.25">
      <c r="A1612" s="197" t="s">
        <v>6072</v>
      </c>
      <c r="B1612" s="197" t="s">
        <v>20766</v>
      </c>
      <c r="C1612" s="198">
        <v>45216</v>
      </c>
      <c r="D1612" s="199">
        <v>19</v>
      </c>
      <c r="E1612" s="197" t="s">
        <v>19595</v>
      </c>
      <c r="F1612" s="197" t="s">
        <v>19617</v>
      </c>
      <c r="G1612" s="197"/>
      <c r="H1612" s="197">
        <v>94</v>
      </c>
      <c r="I1612" s="197" t="s">
        <v>3225</v>
      </c>
      <c r="J1612" s="197" t="s">
        <v>17688</v>
      </c>
      <c r="K1612" s="229" t="s">
        <v>3228</v>
      </c>
      <c r="M1612" s="199">
        <v>70</v>
      </c>
      <c r="O1612" s="197" t="s">
        <v>19601</v>
      </c>
      <c r="Q1612" s="197" t="s">
        <v>3229</v>
      </c>
      <c r="S1612" s="57">
        <v>1</v>
      </c>
      <c r="T1612" s="197" t="s">
        <v>3229</v>
      </c>
      <c r="U1612" s="57" t="str">
        <f>VLOOKUP(A1612,'Individual Data'!$K$5:$AC$5544,12,FALSE)</f>
        <v>CJA1</v>
      </c>
      <c r="V1612" s="14">
        <f>IFERROR(LOOKUP(H1612,{30,43,48,53,58,63,68,73,78,83,88,93,97},{42,47,52,57,62,67,72,77,82,87,92,99,100}),999)</f>
        <v>99</v>
      </c>
      <c r="X1612" s="57">
        <f>VLOOKUP(A1612,'Individual Data'!$K$5:$AC$5544,8,FALSE)</f>
        <v>4</v>
      </c>
      <c r="Y1612" s="57">
        <f>VLOOKUP(A1612,'Individual Data'!$K$5:$AC$5544,9,FALSE)</f>
        <v>2019</v>
      </c>
    </row>
    <row r="1613" spans="1:25" ht="15" customHeight="1" x14ac:dyDescent="0.25">
      <c r="A1613" s="197" t="s">
        <v>6075</v>
      </c>
      <c r="B1613" s="197" t="s">
        <v>20767</v>
      </c>
      <c r="C1613" s="198">
        <v>45223</v>
      </c>
      <c r="D1613" s="199">
        <v>94</v>
      </c>
      <c r="E1613" s="197" t="s">
        <v>19595</v>
      </c>
      <c r="F1613" s="197" t="s">
        <v>19617</v>
      </c>
      <c r="G1613" s="197"/>
      <c r="H1613" s="197">
        <v>80</v>
      </c>
      <c r="I1613" s="197" t="s">
        <v>3225</v>
      </c>
      <c r="J1613" s="197" t="s">
        <v>19596</v>
      </c>
      <c r="K1613" s="228" t="s">
        <v>3196</v>
      </c>
      <c r="M1613" s="199">
        <v>70</v>
      </c>
      <c r="O1613" s="197" t="s">
        <v>20768</v>
      </c>
      <c r="Q1613" s="197" t="s">
        <v>3229</v>
      </c>
      <c r="S1613" s="57">
        <v>1</v>
      </c>
      <c r="T1613" s="197" t="s">
        <v>19607</v>
      </c>
      <c r="U1613" s="57" t="str">
        <f>VLOOKUP(A1613,'Individual Data'!$K$5:$AC$5544,12,FALSE)</f>
        <v>Unassigned</v>
      </c>
      <c r="V1613" s="14">
        <f>IFERROR(LOOKUP(H1613,{30,43,48,53,58,63,68,73,78,83,88,93,97},{42,47,52,57,62,67,72,77,82,87,92,99,100}),999)</f>
        <v>82</v>
      </c>
      <c r="X1613" s="57" t="str">
        <f>VLOOKUP(A1613,'Individual Data'!$K$5:$AC$5544,8,FALSE)</f>
        <v>NA</v>
      </c>
      <c r="Y1613" s="57" t="str">
        <f>VLOOKUP(A1613,'Individual Data'!$K$5:$AC$5544,9,FALSE)</f>
        <v>U</v>
      </c>
    </row>
    <row r="1614" spans="1:25" ht="15" customHeight="1" x14ac:dyDescent="0.25">
      <c r="A1614" s="197" t="s">
        <v>6078</v>
      </c>
      <c r="B1614" s="197" t="s">
        <v>20769</v>
      </c>
      <c r="C1614" s="198">
        <v>45223</v>
      </c>
      <c r="D1614" s="199">
        <v>103</v>
      </c>
      <c r="E1614" s="197" t="s">
        <v>19595</v>
      </c>
      <c r="F1614" s="197" t="s">
        <v>19617</v>
      </c>
      <c r="G1614" s="197"/>
      <c r="H1614" s="197">
        <v>84</v>
      </c>
      <c r="I1614" s="197" t="s">
        <v>3225</v>
      </c>
      <c r="J1614" s="197" t="s">
        <v>19596</v>
      </c>
      <c r="K1614" s="57" t="s">
        <v>3196</v>
      </c>
      <c r="M1614" s="199">
        <v>70</v>
      </c>
      <c r="O1614" s="197" t="s">
        <v>20770</v>
      </c>
      <c r="Q1614" s="197" t="s">
        <v>3229</v>
      </c>
      <c r="S1614" s="57">
        <v>1</v>
      </c>
      <c r="T1614" s="197" t="s">
        <v>19607</v>
      </c>
      <c r="U1614" s="57" t="str">
        <f>VLOOKUP(A1614,'Individual Data'!$K$5:$AC$5544,12,FALSE)</f>
        <v>BCA1</v>
      </c>
      <c r="V1614" s="14">
        <f>IFERROR(LOOKUP(H1614,{30,43,48,53,58,63,68,73,78,83,88,93,97},{42,47,52,57,62,67,72,77,82,87,92,99,100}),999)</f>
        <v>87</v>
      </c>
      <c r="X1614" s="57">
        <f>VLOOKUP(A1614,'Individual Data'!$K$5:$AC$5544,8,FALSE)</f>
        <v>5</v>
      </c>
      <c r="Y1614" s="57">
        <f>VLOOKUP(A1614,'Individual Data'!$K$5:$AC$5544,9,FALSE)</f>
        <v>2018</v>
      </c>
    </row>
    <row r="1615" spans="1:25" ht="15" customHeight="1" x14ac:dyDescent="0.25">
      <c r="A1615" s="197" t="s">
        <v>6081</v>
      </c>
      <c r="B1615" s="197" t="s">
        <v>20771</v>
      </c>
      <c r="C1615" s="198">
        <v>45236</v>
      </c>
      <c r="D1615" s="199">
        <v>4098</v>
      </c>
      <c r="E1615" s="197" t="s">
        <v>19595</v>
      </c>
      <c r="F1615" s="197" t="s">
        <v>19617</v>
      </c>
      <c r="G1615" s="197"/>
      <c r="H1615" s="197">
        <v>85</v>
      </c>
      <c r="I1615" s="197" t="s">
        <v>3085</v>
      </c>
      <c r="J1615" s="197" t="s">
        <v>19596</v>
      </c>
      <c r="K1615" s="57" t="s">
        <v>3196</v>
      </c>
      <c r="M1615" s="199">
        <v>70</v>
      </c>
      <c r="O1615" s="197" t="s">
        <v>20772</v>
      </c>
      <c r="Q1615" s="197" t="s">
        <v>3229</v>
      </c>
      <c r="S1615" s="57">
        <v>1</v>
      </c>
      <c r="T1615" s="197" t="s">
        <v>19598</v>
      </c>
      <c r="U1615" s="57" t="str">
        <f>VLOOKUP(A1615,'Individual Data'!$K$5:$AC$5544,12,FALSE)</f>
        <v>LFSO</v>
      </c>
      <c r="V1615" s="14">
        <f>IFERROR(LOOKUP(H1615,{30,43,48,53,58,63,68,73,78,83,88,93,97},{42,47,52,57,62,67,72,77,82,87,92,99,100}),999)</f>
        <v>87</v>
      </c>
      <c r="X1615" s="57">
        <f>VLOOKUP(A1615,'Individual Data'!$K$5:$AC$5544,8,FALSE)</f>
        <v>4</v>
      </c>
      <c r="Y1615" s="57">
        <f>VLOOKUP(A1615,'Individual Data'!$K$5:$AC$5544,9,FALSE)</f>
        <v>2019</v>
      </c>
    </row>
    <row r="1616" spans="1:25" ht="15" customHeight="1" x14ac:dyDescent="0.25">
      <c r="A1616" s="197" t="s">
        <v>6084</v>
      </c>
      <c r="B1616" s="197" t="s">
        <v>20773</v>
      </c>
      <c r="C1616" s="198">
        <v>45223</v>
      </c>
      <c r="D1616" s="199">
        <v>2012</v>
      </c>
      <c r="E1616" s="197" t="s">
        <v>19595</v>
      </c>
      <c r="F1616" s="197" t="s">
        <v>19617</v>
      </c>
      <c r="G1616" s="197"/>
      <c r="H1616" s="197">
        <v>83</v>
      </c>
      <c r="I1616" s="197" t="s">
        <v>3085</v>
      </c>
      <c r="J1616" s="197" t="s">
        <v>19596</v>
      </c>
      <c r="K1616" s="57" t="s">
        <v>3196</v>
      </c>
      <c r="M1616" s="199">
        <v>70</v>
      </c>
      <c r="O1616" s="197" t="s">
        <v>20774</v>
      </c>
      <c r="Q1616" s="197" t="s">
        <v>3229</v>
      </c>
      <c r="S1616" s="57">
        <v>1</v>
      </c>
      <c r="T1616" s="197" t="s">
        <v>19598</v>
      </c>
      <c r="U1616" s="57" t="str">
        <f>VLOOKUP(A1616,'Individual Data'!$K$5:$AC$5544,12,FALSE)</f>
        <v>PLA1</v>
      </c>
      <c r="V1616" s="14">
        <f>IFERROR(LOOKUP(H1616,{30,43,48,53,58,63,68,73,78,83,88,93,97},{42,47,52,57,62,67,72,77,82,87,92,99,100}),999)</f>
        <v>87</v>
      </c>
      <c r="X1616" s="57">
        <f>VLOOKUP(A1616,'Individual Data'!$K$5:$AC$5544,8,FALSE)</f>
        <v>4</v>
      </c>
      <c r="Y1616" s="57">
        <f>VLOOKUP(A1616,'Individual Data'!$K$5:$AC$5544,9,FALSE)</f>
        <v>2019</v>
      </c>
    </row>
    <row r="1617" spans="1:25" ht="15" customHeight="1" x14ac:dyDescent="0.25">
      <c r="A1617" s="197" t="s">
        <v>6087</v>
      </c>
      <c r="B1617" s="197" t="s">
        <v>20775</v>
      </c>
      <c r="C1617" s="198">
        <v>45230</v>
      </c>
      <c r="D1617" s="199">
        <v>3001</v>
      </c>
      <c r="E1617" s="197" t="s">
        <v>19595</v>
      </c>
      <c r="F1617" s="197" t="s">
        <v>19617</v>
      </c>
      <c r="G1617" s="197"/>
      <c r="H1617" s="197">
        <v>79</v>
      </c>
      <c r="I1617" s="197" t="s">
        <v>3085</v>
      </c>
      <c r="J1617" s="197" t="s">
        <v>19596</v>
      </c>
      <c r="K1617" s="57" t="s">
        <v>3196</v>
      </c>
      <c r="M1617" s="199">
        <v>70</v>
      </c>
      <c r="O1617" s="197" t="s">
        <v>20776</v>
      </c>
      <c r="Q1617" s="197" t="s">
        <v>3229</v>
      </c>
      <c r="S1617" s="57">
        <v>1</v>
      </c>
      <c r="T1617" s="197" t="s">
        <v>19598</v>
      </c>
      <c r="U1617" s="57" t="str">
        <f>VLOOKUP(A1617,'Individual Data'!$K$5:$AC$5544,12,FALSE)</f>
        <v>Unassigned</v>
      </c>
      <c r="V1617" s="14">
        <f>IFERROR(LOOKUP(H1617,{30,43,48,53,58,63,68,73,78,83,88,93,97},{42,47,52,57,62,67,72,77,82,87,92,99,100}),999)</f>
        <v>82</v>
      </c>
      <c r="X1617" s="57" t="str">
        <f>VLOOKUP(A1617,'Individual Data'!$K$5:$AC$5544,8,FALSE)</f>
        <v>NA</v>
      </c>
      <c r="Y1617" s="57" t="str">
        <f>VLOOKUP(A1617,'Individual Data'!$K$5:$AC$5544,9,FALSE)</f>
        <v>U</v>
      </c>
    </row>
    <row r="1618" spans="1:25" ht="15" customHeight="1" x14ac:dyDescent="0.25">
      <c r="A1618" s="197" t="s">
        <v>6090</v>
      </c>
      <c r="B1618" s="197" t="s">
        <v>20777</v>
      </c>
      <c r="C1618" s="198">
        <v>45216</v>
      </c>
      <c r="D1618" s="199">
        <v>1005</v>
      </c>
      <c r="E1618" s="197" t="s">
        <v>19595</v>
      </c>
      <c r="F1618" s="197" t="s">
        <v>19617</v>
      </c>
      <c r="G1618" s="197"/>
      <c r="H1618" s="197">
        <v>78.5</v>
      </c>
      <c r="I1618" s="197" t="s">
        <v>3085</v>
      </c>
      <c r="J1618" s="197" t="s">
        <v>19596</v>
      </c>
      <c r="K1618" s="57" t="s">
        <v>3196</v>
      </c>
      <c r="M1618" s="199">
        <v>70</v>
      </c>
      <c r="O1618" s="197" t="s">
        <v>20778</v>
      </c>
      <c r="Q1618" s="197" t="s">
        <v>3229</v>
      </c>
      <c r="S1618" s="57">
        <v>1</v>
      </c>
      <c r="T1618" s="197" t="s">
        <v>19598</v>
      </c>
      <c r="U1618" s="57" t="str">
        <f>VLOOKUP(A1618,'Individual Data'!$K$5:$AC$5544,12,FALSE)</f>
        <v>PLA1</v>
      </c>
      <c r="V1618" s="14">
        <f>IFERROR(LOOKUP(H1618,{30,43,48,53,58,63,68,73,78,83,88,93,97},{42,47,52,57,62,67,72,77,82,87,92,99,100}),999)</f>
        <v>82</v>
      </c>
      <c r="X1618" s="57">
        <f>VLOOKUP(A1618,'Individual Data'!$K$5:$AC$5544,8,FALSE)</f>
        <v>4</v>
      </c>
      <c r="Y1618" s="57">
        <f>VLOOKUP(A1618,'Individual Data'!$K$5:$AC$5544,9,FALSE)</f>
        <v>2019</v>
      </c>
    </row>
    <row r="1619" spans="1:25" ht="15" customHeight="1" x14ac:dyDescent="0.25">
      <c r="A1619" s="197" t="s">
        <v>6092</v>
      </c>
      <c r="B1619" s="197" t="s">
        <v>20779</v>
      </c>
      <c r="C1619" s="198">
        <v>45230</v>
      </c>
      <c r="D1619" s="199">
        <v>318</v>
      </c>
      <c r="E1619" s="197" t="s">
        <v>19595</v>
      </c>
      <c r="F1619" s="197" t="s">
        <v>19617</v>
      </c>
      <c r="G1619" s="197"/>
      <c r="H1619" s="197">
        <v>78</v>
      </c>
      <c r="I1619" s="197" t="s">
        <v>3225</v>
      </c>
      <c r="J1619" s="197" t="s">
        <v>19596</v>
      </c>
      <c r="K1619" s="57" t="s">
        <v>3196</v>
      </c>
      <c r="M1619" s="199">
        <v>70</v>
      </c>
      <c r="O1619" s="197" t="s">
        <v>20780</v>
      </c>
      <c r="Q1619" s="197" t="s">
        <v>3229</v>
      </c>
      <c r="S1619" s="57">
        <v>1</v>
      </c>
      <c r="T1619" s="197" t="s">
        <v>19598</v>
      </c>
      <c r="U1619" s="57" t="str">
        <f>VLOOKUP(A1619,'Individual Data'!$K$5:$AC$5544,12,FALSE)</f>
        <v>Unassigned</v>
      </c>
      <c r="V1619" s="14">
        <f>IFERROR(LOOKUP(H1619,{30,43,48,53,58,63,68,73,78,83,88,93,97},{42,47,52,57,62,67,72,77,82,87,92,99,100}),999)</f>
        <v>82</v>
      </c>
      <c r="X1619" s="57" t="str">
        <f>VLOOKUP(A1619,'Individual Data'!$K$5:$AC$5544,8,FALSE)</f>
        <v>NA</v>
      </c>
      <c r="Y1619" s="57" t="str">
        <f>VLOOKUP(A1619,'Individual Data'!$K$5:$AC$5544,9,FALSE)</f>
        <v>U</v>
      </c>
    </row>
    <row r="1620" spans="1:25" ht="15" customHeight="1" x14ac:dyDescent="0.25">
      <c r="A1620" s="197" t="s">
        <v>6095</v>
      </c>
      <c r="B1620" s="197" t="s">
        <v>20781</v>
      </c>
      <c r="C1620" s="198">
        <v>45243</v>
      </c>
      <c r="D1620" s="199">
        <v>695</v>
      </c>
      <c r="E1620" s="197" t="s">
        <v>19595</v>
      </c>
      <c r="F1620" s="197" t="s">
        <v>19617</v>
      </c>
      <c r="G1620" s="197"/>
      <c r="H1620" s="197">
        <v>77</v>
      </c>
      <c r="I1620" s="197" t="s">
        <v>3225</v>
      </c>
      <c r="J1620" s="197" t="s">
        <v>19596</v>
      </c>
      <c r="K1620" s="57" t="s">
        <v>3196</v>
      </c>
      <c r="M1620" s="199">
        <v>70</v>
      </c>
      <c r="O1620" s="197" t="s">
        <v>20782</v>
      </c>
      <c r="Q1620" s="197" t="s">
        <v>3229</v>
      </c>
      <c r="S1620" s="57">
        <v>1</v>
      </c>
      <c r="T1620" s="197" t="s">
        <v>3229</v>
      </c>
      <c r="U1620" s="57" t="str">
        <f>VLOOKUP(A1620,'Individual Data'!$K$5:$AC$5544,12,FALSE)</f>
        <v>NPTH</v>
      </c>
      <c r="V1620" s="14">
        <f>IFERROR(LOOKUP(H1620,{30,43,48,53,58,63,68,73,78,83,88,93,97},{42,47,52,57,62,67,72,77,82,87,92,99,100}),999)</f>
        <v>77</v>
      </c>
      <c r="X1620" s="57">
        <f>VLOOKUP(A1620,'Individual Data'!$K$5:$AC$5544,8,FALSE)</f>
        <v>4</v>
      </c>
      <c r="Y1620" s="57">
        <f>VLOOKUP(A1620,'Individual Data'!$K$5:$AC$5544,9,FALSE)</f>
        <v>2019</v>
      </c>
    </row>
    <row r="1621" spans="1:25" ht="15" customHeight="1" x14ac:dyDescent="0.25">
      <c r="A1621" s="197" t="s">
        <v>6102</v>
      </c>
      <c r="B1621" s="197" t="s">
        <v>20783</v>
      </c>
      <c r="C1621" s="198">
        <v>45243</v>
      </c>
      <c r="D1621" s="199">
        <v>592</v>
      </c>
      <c r="E1621" s="197" t="s">
        <v>19595</v>
      </c>
      <c r="F1621" s="197" t="s">
        <v>19617</v>
      </c>
      <c r="G1621" s="197"/>
      <c r="H1621" s="197">
        <v>96</v>
      </c>
      <c r="I1621" s="197" t="s">
        <v>3225</v>
      </c>
      <c r="J1621" s="197" t="s">
        <v>19596</v>
      </c>
      <c r="K1621" s="57" t="s">
        <v>3196</v>
      </c>
      <c r="M1621" s="199">
        <v>70</v>
      </c>
      <c r="O1621" s="197" t="s">
        <v>20784</v>
      </c>
      <c r="Q1621" s="197" t="s">
        <v>3229</v>
      </c>
      <c r="S1621" s="57">
        <v>1</v>
      </c>
      <c r="T1621" s="197" t="s">
        <v>19598</v>
      </c>
      <c r="U1621" s="57" t="str">
        <f>VLOOKUP(A1621,'Individual Data'!$K$5:$AC$5544,12,FALSE)</f>
        <v>NLVA</v>
      </c>
      <c r="V1621" s="14">
        <f>IFERROR(LOOKUP(H1621,{30,43,48,53,58,63,68,73,78,83,88,93,97},{42,47,52,57,62,67,72,77,82,87,92,99,100}),999)</f>
        <v>99</v>
      </c>
      <c r="X1621" s="57">
        <f>VLOOKUP(A1621,'Individual Data'!$K$5:$AC$5544,8,FALSE)</f>
        <v>4</v>
      </c>
      <c r="Y1621" s="57">
        <f>VLOOKUP(A1621,'Individual Data'!$K$5:$AC$5544,9,FALSE)</f>
        <v>2019</v>
      </c>
    </row>
    <row r="1622" spans="1:25" ht="15" customHeight="1" x14ac:dyDescent="0.25">
      <c r="A1622" s="197" t="s">
        <v>6107</v>
      </c>
      <c r="B1622" s="197" t="s">
        <v>20785</v>
      </c>
      <c r="C1622" s="198">
        <v>45230</v>
      </c>
      <c r="D1622" s="199">
        <v>299</v>
      </c>
      <c r="E1622" s="197" t="s">
        <v>19595</v>
      </c>
      <c r="F1622" s="197" t="s">
        <v>19617</v>
      </c>
      <c r="G1622" s="197"/>
      <c r="H1622" s="197">
        <v>76.5</v>
      </c>
      <c r="I1622" s="197" t="s">
        <v>3225</v>
      </c>
      <c r="J1622" s="197" t="s">
        <v>19596</v>
      </c>
      <c r="K1622" s="57" t="s">
        <v>3196</v>
      </c>
      <c r="M1622" s="199">
        <v>70</v>
      </c>
      <c r="O1622" s="197" t="s">
        <v>20786</v>
      </c>
      <c r="Q1622" s="197" t="s">
        <v>3229</v>
      </c>
      <c r="S1622" s="57">
        <v>1</v>
      </c>
      <c r="T1622" s="197" t="s">
        <v>19957</v>
      </c>
      <c r="U1622" s="57" t="str">
        <f>VLOOKUP(A1622,'Individual Data'!$K$5:$AC$5544,12,FALSE)</f>
        <v>Unassigned</v>
      </c>
      <c r="V1622" s="14">
        <f>IFERROR(LOOKUP(H1622,{30,43,48,53,58,63,68,73,78,83,88,93,97},{42,47,52,57,62,67,72,77,82,87,92,99,100}),999)</f>
        <v>77</v>
      </c>
      <c r="X1622" s="57" t="str">
        <f>VLOOKUP(A1622,'Individual Data'!$K$5:$AC$5544,8,FALSE)</f>
        <v>NA</v>
      </c>
      <c r="Y1622" s="57" t="str">
        <f>VLOOKUP(A1622,'Individual Data'!$K$5:$AC$5544,9,FALSE)</f>
        <v>U</v>
      </c>
    </row>
    <row r="1623" spans="1:25" ht="15" customHeight="1" x14ac:dyDescent="0.25">
      <c r="A1623" s="197" t="s">
        <v>6109</v>
      </c>
      <c r="B1623" s="197" t="s">
        <v>20787</v>
      </c>
      <c r="C1623" s="198">
        <v>45236</v>
      </c>
      <c r="D1623" s="199">
        <v>4085</v>
      </c>
      <c r="E1623" s="197" t="s">
        <v>19595</v>
      </c>
      <c r="F1623" s="197" t="s">
        <v>19617</v>
      </c>
      <c r="G1623" s="197"/>
      <c r="H1623" s="197">
        <v>85</v>
      </c>
      <c r="I1623" s="197" t="s">
        <v>3085</v>
      </c>
      <c r="J1623" s="197" t="s">
        <v>19596</v>
      </c>
      <c r="K1623" s="57" t="s">
        <v>3196</v>
      </c>
      <c r="M1623" s="199">
        <v>70</v>
      </c>
      <c r="O1623" s="197" t="s">
        <v>20788</v>
      </c>
      <c r="Q1623" s="197" t="s">
        <v>3229</v>
      </c>
      <c r="S1623" s="57">
        <v>1</v>
      </c>
      <c r="T1623" s="197" t="s">
        <v>19598</v>
      </c>
      <c r="U1623" s="57" t="str">
        <f>VLOOKUP(A1623,'Individual Data'!$K$5:$AC$5544,12,FALSE)</f>
        <v>IPCSR</v>
      </c>
      <c r="V1623" s="14">
        <f>IFERROR(LOOKUP(H1623,{30,43,48,53,58,63,68,73,78,83,88,93,97},{42,47,52,57,62,67,72,77,82,87,92,99,100}),999)</f>
        <v>87</v>
      </c>
      <c r="X1623" s="57">
        <f>VLOOKUP(A1623,'Individual Data'!$K$5:$AC$5544,8,FALSE)</f>
        <v>4</v>
      </c>
      <c r="Y1623" s="57">
        <f>VLOOKUP(A1623,'Individual Data'!$K$5:$AC$5544,9,FALSE)</f>
        <v>2019</v>
      </c>
    </row>
    <row r="1624" spans="1:25" ht="15" customHeight="1" x14ac:dyDescent="0.25">
      <c r="A1624" s="197" t="s">
        <v>6114</v>
      </c>
      <c r="B1624" s="197" t="s">
        <v>20789</v>
      </c>
      <c r="C1624" s="198">
        <v>45216</v>
      </c>
      <c r="D1624" s="199">
        <v>1021</v>
      </c>
      <c r="E1624" s="197" t="s">
        <v>19595</v>
      </c>
      <c r="F1624" s="197" t="s">
        <v>19617</v>
      </c>
      <c r="G1624" s="197"/>
      <c r="H1624" s="197">
        <v>81</v>
      </c>
      <c r="I1624" s="197" t="s">
        <v>3085</v>
      </c>
      <c r="J1624" s="197" t="s">
        <v>19596</v>
      </c>
      <c r="K1624" s="57" t="s">
        <v>3196</v>
      </c>
      <c r="M1624" s="199">
        <v>70</v>
      </c>
      <c r="O1624" s="197" t="s">
        <v>20790</v>
      </c>
      <c r="Q1624" s="197" t="s">
        <v>3229</v>
      </c>
      <c r="S1624" s="57">
        <v>1</v>
      </c>
      <c r="T1624" s="197" t="s">
        <v>3229</v>
      </c>
      <c r="U1624" s="57" t="str">
        <f>VLOOKUP(A1624,'Individual Data'!$K$5:$AC$5544,12,FALSE)</f>
        <v>PLA1</v>
      </c>
      <c r="V1624" s="14">
        <f>IFERROR(LOOKUP(H1624,{30,43,48,53,58,63,68,73,78,83,88,93,97},{42,47,52,57,62,67,72,77,82,87,92,99,100}),999)</f>
        <v>82</v>
      </c>
      <c r="X1624" s="57">
        <f>VLOOKUP(A1624,'Individual Data'!$K$5:$AC$5544,8,FALSE)</f>
        <v>4</v>
      </c>
      <c r="Y1624" s="57">
        <f>VLOOKUP(A1624,'Individual Data'!$K$5:$AC$5544,9,FALSE)</f>
        <v>2019</v>
      </c>
    </row>
    <row r="1625" spans="1:25" ht="15" customHeight="1" x14ac:dyDescent="0.25">
      <c r="A1625" s="197" t="s">
        <v>6116</v>
      </c>
      <c r="B1625" s="197" t="s">
        <v>20791</v>
      </c>
      <c r="C1625" s="198">
        <v>45243</v>
      </c>
      <c r="D1625" s="199">
        <v>569</v>
      </c>
      <c r="E1625" s="197" t="s">
        <v>19595</v>
      </c>
      <c r="F1625" s="197" t="s">
        <v>17874</v>
      </c>
      <c r="G1625" s="197"/>
      <c r="H1625" s="197">
        <v>83</v>
      </c>
      <c r="I1625" s="197" t="s">
        <v>3225</v>
      </c>
      <c r="J1625" s="197" t="s">
        <v>17688</v>
      </c>
      <c r="K1625" s="229" t="s">
        <v>3228</v>
      </c>
      <c r="M1625" s="199">
        <v>70</v>
      </c>
      <c r="O1625" s="197" t="s">
        <v>19601</v>
      </c>
      <c r="Q1625" s="197" t="s">
        <v>3229</v>
      </c>
      <c r="S1625" s="57">
        <v>1</v>
      </c>
      <c r="T1625" s="197" t="s">
        <v>3229</v>
      </c>
      <c r="U1625" s="57" t="str">
        <f>VLOOKUP(A1625,'Individual Data'!$K$5:$AC$5544,12,FALSE)</f>
        <v>NG</v>
      </c>
      <c r="V1625" s="14">
        <f>IFERROR(LOOKUP(H1625,{30,43,48,53,58,63,68,73,78,83,88,93,97},{42,47,52,57,62,67,72,77,82,87,92,99,100}),999)</f>
        <v>87</v>
      </c>
      <c r="X1625" s="57" t="str">
        <f>VLOOKUP(A1625,'Individual Data'!$K$5:$AC$5544,8,FALSE)</f>
        <v>NA</v>
      </c>
      <c r="Y1625" s="57" t="str">
        <f>VLOOKUP(A1625,'Individual Data'!$K$5:$AC$5544,9,FALSE)</f>
        <v>U</v>
      </c>
    </row>
    <row r="1626" spans="1:25" ht="15" customHeight="1" x14ac:dyDescent="0.25">
      <c r="A1626" s="197" t="s">
        <v>6119</v>
      </c>
      <c r="B1626" s="197" t="s">
        <v>20792</v>
      </c>
      <c r="C1626" s="198">
        <v>45223</v>
      </c>
      <c r="D1626" s="199">
        <v>2130</v>
      </c>
      <c r="E1626" s="197" t="s">
        <v>19595</v>
      </c>
      <c r="F1626" s="197" t="s">
        <v>19617</v>
      </c>
      <c r="G1626" s="197"/>
      <c r="H1626" s="197">
        <v>74</v>
      </c>
      <c r="I1626" s="197" t="s">
        <v>3085</v>
      </c>
      <c r="J1626" s="197" t="s">
        <v>19596</v>
      </c>
      <c r="K1626" s="228" t="s">
        <v>3196</v>
      </c>
      <c r="M1626" s="199">
        <v>70</v>
      </c>
      <c r="O1626" s="197" t="s">
        <v>20793</v>
      </c>
      <c r="Q1626" s="197" t="s">
        <v>3229</v>
      </c>
      <c r="S1626" s="57">
        <v>1</v>
      </c>
      <c r="T1626" s="197" t="s">
        <v>19598</v>
      </c>
      <c r="U1626" s="57" t="str">
        <f>VLOOKUP(A1626,'Individual Data'!$K$5:$AC$5544,12,FALSE)</f>
        <v>Unassigned</v>
      </c>
      <c r="V1626" s="14">
        <f>IFERROR(LOOKUP(H1626,{30,43,48,53,58,63,68,73,78,83,88,93,97},{42,47,52,57,62,67,72,77,82,87,92,99,100}),999)</f>
        <v>77</v>
      </c>
      <c r="X1626" s="57" t="str">
        <f>VLOOKUP(A1626,'Individual Data'!$K$5:$AC$5544,8,FALSE)</f>
        <v>NA</v>
      </c>
      <c r="Y1626" s="57" t="str">
        <f>VLOOKUP(A1626,'Individual Data'!$K$5:$AC$5544,9,FALSE)</f>
        <v>U</v>
      </c>
    </row>
    <row r="1627" spans="1:25" ht="15" customHeight="1" x14ac:dyDescent="0.25">
      <c r="A1627" s="197" t="s">
        <v>6124</v>
      </c>
      <c r="B1627" s="197" t="s">
        <v>20794</v>
      </c>
      <c r="C1627" s="198">
        <v>45236</v>
      </c>
      <c r="D1627" s="199">
        <v>4080</v>
      </c>
      <c r="E1627" s="197" t="s">
        <v>19595</v>
      </c>
      <c r="F1627" s="197" t="s">
        <v>19617</v>
      </c>
      <c r="G1627" s="197"/>
      <c r="H1627" s="197">
        <v>79</v>
      </c>
      <c r="I1627" s="197" t="s">
        <v>3085</v>
      </c>
      <c r="J1627" s="197" t="s">
        <v>19596</v>
      </c>
      <c r="K1627" s="57" t="s">
        <v>3196</v>
      </c>
      <c r="M1627" s="199">
        <v>70</v>
      </c>
      <c r="O1627" s="197" t="s">
        <v>20795</v>
      </c>
      <c r="Q1627" s="197" t="s">
        <v>3229</v>
      </c>
      <c r="S1627" s="57">
        <v>1</v>
      </c>
      <c r="T1627" s="197" t="s">
        <v>19598</v>
      </c>
      <c r="U1627" s="57" t="str">
        <f>VLOOKUP(A1627,'Individual Data'!$K$5:$AC$5544,12,FALSE)</f>
        <v>LGA</v>
      </c>
      <c r="V1627" s="14">
        <f>IFERROR(LOOKUP(H1627,{30,43,48,53,58,63,68,73,78,83,88,93,97},{42,47,52,57,62,67,72,77,82,87,92,99,100}),999)</f>
        <v>82</v>
      </c>
      <c r="X1627" s="57">
        <f>VLOOKUP(A1627,'Individual Data'!$K$5:$AC$5544,8,FALSE)</f>
        <v>4</v>
      </c>
      <c r="Y1627" s="57">
        <f>VLOOKUP(A1627,'Individual Data'!$K$5:$AC$5544,9,FALSE)</f>
        <v>2019</v>
      </c>
    </row>
    <row r="1628" spans="1:25" ht="15" customHeight="1" x14ac:dyDescent="0.25">
      <c r="A1628" s="197" t="s">
        <v>6127</v>
      </c>
      <c r="B1628" s="197" t="s">
        <v>20796</v>
      </c>
      <c r="C1628" s="198">
        <v>45230</v>
      </c>
      <c r="D1628" s="199">
        <v>3123</v>
      </c>
      <c r="E1628" s="197" t="s">
        <v>19595</v>
      </c>
      <c r="F1628" s="197" t="s">
        <v>19617</v>
      </c>
      <c r="G1628" s="197"/>
      <c r="H1628" s="197">
        <v>77</v>
      </c>
      <c r="I1628" s="197" t="s">
        <v>3085</v>
      </c>
      <c r="J1628" s="197" t="s">
        <v>19596</v>
      </c>
      <c r="K1628" s="57" t="s">
        <v>3196</v>
      </c>
      <c r="M1628" s="199">
        <v>70</v>
      </c>
      <c r="O1628" s="197" t="s">
        <v>20797</v>
      </c>
      <c r="Q1628" s="197" t="s">
        <v>3229</v>
      </c>
      <c r="S1628" s="57">
        <v>1</v>
      </c>
      <c r="T1628" s="197" t="s">
        <v>19598</v>
      </c>
      <c r="U1628" s="57" t="str">
        <f>VLOOKUP(A1628,'Individual Data'!$K$5:$AC$5544,12,FALSE)</f>
        <v>IPCSR</v>
      </c>
      <c r="V1628" s="14">
        <f>IFERROR(LOOKUP(H1628,{30,43,48,53,58,63,68,73,78,83,88,93,97},{42,47,52,57,62,67,72,77,82,87,92,99,100}),999)</f>
        <v>77</v>
      </c>
      <c r="X1628" s="57">
        <f>VLOOKUP(A1628,'Individual Data'!$K$5:$AC$5544,8,FALSE)</f>
        <v>4</v>
      </c>
      <c r="Y1628" s="57">
        <f>VLOOKUP(A1628,'Individual Data'!$K$5:$AC$5544,9,FALSE)</f>
        <v>2019</v>
      </c>
    </row>
    <row r="1629" spans="1:25" ht="15" customHeight="1" x14ac:dyDescent="0.25">
      <c r="A1629" s="197" t="s">
        <v>6131</v>
      </c>
      <c r="B1629" s="197" t="s">
        <v>20798</v>
      </c>
      <c r="C1629" s="198">
        <v>45245</v>
      </c>
      <c r="D1629" s="199">
        <v>7075</v>
      </c>
      <c r="E1629" s="197" t="s">
        <v>19595</v>
      </c>
      <c r="F1629" s="197" t="s">
        <v>19610</v>
      </c>
      <c r="G1629" s="197"/>
      <c r="H1629" s="197">
        <v>82</v>
      </c>
      <c r="I1629" s="197" t="s">
        <v>3225</v>
      </c>
      <c r="J1629" s="197" t="s">
        <v>19596</v>
      </c>
      <c r="K1629" s="57" t="s">
        <v>3196</v>
      </c>
      <c r="M1629" s="199">
        <v>70</v>
      </c>
      <c r="O1629" s="197" t="s">
        <v>19601</v>
      </c>
      <c r="Q1629" s="197" t="s">
        <v>3229</v>
      </c>
      <c r="S1629" s="57">
        <v>1</v>
      </c>
      <c r="T1629" s="197" t="s">
        <v>3229</v>
      </c>
      <c r="U1629" s="57" t="str">
        <f>VLOOKUP(A1629,'Individual Data'!$K$5:$AC$5544,12,FALSE)</f>
        <v>NG</v>
      </c>
      <c r="V1629" s="14">
        <f>IFERROR(LOOKUP(H1629,{30,43,48,53,58,63,68,73,78,83,88,93,97},{42,47,52,57,62,67,72,77,82,87,92,99,100}),999)</f>
        <v>82</v>
      </c>
      <c r="X1629" s="57" t="str">
        <f>VLOOKUP(A1629,'Individual Data'!$K$5:$AC$5544,8,FALSE)</f>
        <v>NA</v>
      </c>
      <c r="Y1629" s="57" t="str">
        <f>VLOOKUP(A1629,'Individual Data'!$K$5:$AC$5544,9,FALSE)</f>
        <v>U</v>
      </c>
    </row>
    <row r="1630" spans="1:25" ht="15" customHeight="1" x14ac:dyDescent="0.25">
      <c r="A1630" s="197" t="s">
        <v>6134</v>
      </c>
      <c r="B1630" s="197" t="s">
        <v>20799</v>
      </c>
      <c r="C1630" s="198">
        <v>45236</v>
      </c>
      <c r="D1630" s="199">
        <v>4118</v>
      </c>
      <c r="E1630" s="197" t="s">
        <v>19595</v>
      </c>
      <c r="F1630" s="197" t="s">
        <v>19617</v>
      </c>
      <c r="G1630" s="197"/>
      <c r="H1630" s="197">
        <v>84</v>
      </c>
      <c r="I1630" s="197" t="s">
        <v>3085</v>
      </c>
      <c r="J1630" s="197" t="s">
        <v>19596</v>
      </c>
      <c r="K1630" s="57" t="s">
        <v>3196</v>
      </c>
      <c r="M1630" s="199">
        <v>70</v>
      </c>
      <c r="O1630" s="197" t="s">
        <v>20800</v>
      </c>
      <c r="Q1630" s="197" t="s">
        <v>3229</v>
      </c>
      <c r="S1630" s="57">
        <v>1</v>
      </c>
      <c r="T1630" s="197" t="s">
        <v>19598</v>
      </c>
      <c r="U1630" s="57" t="str">
        <f>VLOOKUP(A1630,'Individual Data'!$K$5:$AC$5544,12,FALSE)</f>
        <v>Unassigned</v>
      </c>
      <c r="V1630" s="14">
        <f>IFERROR(LOOKUP(H1630,{30,43,48,53,58,63,68,73,78,83,88,93,97},{42,47,52,57,62,67,72,77,82,87,92,99,100}),999)</f>
        <v>87</v>
      </c>
      <c r="X1630" s="57" t="str">
        <f>VLOOKUP(A1630,'Individual Data'!$K$5:$AC$5544,8,FALSE)</f>
        <v>NA</v>
      </c>
      <c r="Y1630" s="57" t="str">
        <f>VLOOKUP(A1630,'Individual Data'!$K$5:$AC$5544,9,FALSE)</f>
        <v>U</v>
      </c>
    </row>
    <row r="1631" spans="1:25" ht="15" customHeight="1" x14ac:dyDescent="0.25">
      <c r="A1631" s="197" t="s">
        <v>6137</v>
      </c>
      <c r="B1631" s="197" t="s">
        <v>20801</v>
      </c>
      <c r="C1631" s="198">
        <v>45236</v>
      </c>
      <c r="D1631" s="199">
        <v>4039</v>
      </c>
      <c r="E1631" s="197" t="s">
        <v>19595</v>
      </c>
      <c r="F1631" s="197" t="s">
        <v>19617</v>
      </c>
      <c r="G1631" s="197"/>
      <c r="H1631" s="197">
        <v>78</v>
      </c>
      <c r="I1631" s="197" t="s">
        <v>3085</v>
      </c>
      <c r="J1631" s="197" t="s">
        <v>19596</v>
      </c>
      <c r="K1631" s="57" t="s">
        <v>3196</v>
      </c>
      <c r="M1631" s="199">
        <v>70</v>
      </c>
      <c r="O1631" s="197" t="s">
        <v>20802</v>
      </c>
      <c r="Q1631" s="197" t="s">
        <v>3229</v>
      </c>
      <c r="S1631" s="57">
        <v>1</v>
      </c>
      <c r="T1631" s="197" t="s">
        <v>19598</v>
      </c>
      <c r="U1631" s="57" t="str">
        <f>VLOOKUP(A1631,'Individual Data'!$K$5:$AC$5544,12,FALSE)</f>
        <v>NPTH</v>
      </c>
      <c r="V1631" s="14">
        <f>IFERROR(LOOKUP(H1631,{30,43,48,53,58,63,68,73,78,83,88,93,97},{42,47,52,57,62,67,72,77,82,87,92,99,100}),999)</f>
        <v>82</v>
      </c>
      <c r="X1631" s="57">
        <f>VLOOKUP(A1631,'Individual Data'!$K$5:$AC$5544,8,FALSE)</f>
        <v>4</v>
      </c>
      <c r="Y1631" s="57">
        <f>VLOOKUP(A1631,'Individual Data'!$K$5:$AC$5544,9,FALSE)</f>
        <v>2019</v>
      </c>
    </row>
    <row r="1632" spans="1:25" ht="15" customHeight="1" x14ac:dyDescent="0.25">
      <c r="A1632" s="197" t="s">
        <v>6142</v>
      </c>
      <c r="B1632" s="197" t="s">
        <v>20803</v>
      </c>
      <c r="C1632" s="198">
        <v>45223</v>
      </c>
      <c r="D1632" s="199">
        <v>95</v>
      </c>
      <c r="E1632" s="197" t="s">
        <v>19595</v>
      </c>
      <c r="F1632" s="197" t="s">
        <v>19617</v>
      </c>
      <c r="G1632" s="197"/>
      <c r="H1632" s="197">
        <v>73</v>
      </c>
      <c r="I1632" s="197" t="s">
        <v>3225</v>
      </c>
      <c r="J1632" s="197" t="s">
        <v>19596</v>
      </c>
      <c r="K1632" s="57" t="s">
        <v>3196</v>
      </c>
      <c r="M1632" s="199">
        <v>70</v>
      </c>
      <c r="O1632" s="197" t="s">
        <v>20804</v>
      </c>
      <c r="Q1632" s="197" t="s">
        <v>3229</v>
      </c>
      <c r="S1632" s="57">
        <v>1</v>
      </c>
      <c r="T1632" s="197" t="s">
        <v>19598</v>
      </c>
      <c r="U1632" s="57" t="str">
        <f>VLOOKUP(A1632,'Individual Data'!$K$5:$AC$5544,12,FALSE)</f>
        <v>Unassigned</v>
      </c>
      <c r="V1632" s="14">
        <f>IFERROR(LOOKUP(H1632,{30,43,48,53,58,63,68,73,78,83,88,93,97},{42,47,52,57,62,67,72,77,82,87,92,99,100}),999)</f>
        <v>77</v>
      </c>
      <c r="X1632" s="57" t="str">
        <f>VLOOKUP(A1632,'Individual Data'!$K$5:$AC$5544,8,FALSE)</f>
        <v>NA</v>
      </c>
      <c r="Y1632" s="57" t="str">
        <f>VLOOKUP(A1632,'Individual Data'!$K$5:$AC$5544,9,FALSE)</f>
        <v>U</v>
      </c>
    </row>
    <row r="1633" spans="1:25" ht="15" customHeight="1" x14ac:dyDescent="0.25">
      <c r="A1633" s="197" t="s">
        <v>6145</v>
      </c>
      <c r="B1633" s="197" t="s">
        <v>20805</v>
      </c>
      <c r="C1633" s="198">
        <v>45243</v>
      </c>
      <c r="D1633" s="199">
        <v>619</v>
      </c>
      <c r="E1633" s="197" t="s">
        <v>19595</v>
      </c>
      <c r="F1633" s="197" t="s">
        <v>19617</v>
      </c>
      <c r="G1633" s="197"/>
      <c r="H1633" s="197">
        <v>78</v>
      </c>
      <c r="I1633" s="197" t="s">
        <v>3225</v>
      </c>
      <c r="J1633" s="197" t="s">
        <v>19596</v>
      </c>
      <c r="K1633" s="57" t="s">
        <v>3196</v>
      </c>
      <c r="M1633" s="199">
        <v>70</v>
      </c>
      <c r="O1633" s="197" t="s">
        <v>20806</v>
      </c>
      <c r="Q1633" s="197" t="s">
        <v>3229</v>
      </c>
      <c r="S1633" s="57">
        <v>1</v>
      </c>
      <c r="T1633" s="197" t="s">
        <v>19957</v>
      </c>
      <c r="U1633" s="57" t="str">
        <f>VLOOKUP(A1633,'Individual Data'!$K$5:$AC$5544,12,FALSE)</f>
        <v>IPCSR</v>
      </c>
      <c r="V1633" s="14">
        <f>IFERROR(LOOKUP(H1633,{30,43,48,53,58,63,68,73,78,83,88,93,97},{42,47,52,57,62,67,72,77,82,87,92,99,100}),999)</f>
        <v>82</v>
      </c>
      <c r="X1633" s="57">
        <f>VLOOKUP(A1633,'Individual Data'!$K$5:$AC$5544,8,FALSE)</f>
        <v>4</v>
      </c>
      <c r="Y1633" s="57">
        <f>VLOOKUP(A1633,'Individual Data'!$K$5:$AC$5544,9,FALSE)</f>
        <v>2019</v>
      </c>
    </row>
    <row r="1634" spans="1:25" ht="15" customHeight="1" x14ac:dyDescent="0.25">
      <c r="A1634" s="197" t="s">
        <v>6149</v>
      </c>
      <c r="B1634" s="197" t="s">
        <v>20807</v>
      </c>
      <c r="C1634" s="198">
        <v>45216</v>
      </c>
      <c r="D1634" s="199">
        <v>1038</v>
      </c>
      <c r="E1634" s="197" t="s">
        <v>19595</v>
      </c>
      <c r="F1634" s="197" t="s">
        <v>19617</v>
      </c>
      <c r="G1634" s="197"/>
      <c r="H1634" s="197">
        <v>74</v>
      </c>
      <c r="I1634" s="197" t="s">
        <v>3085</v>
      </c>
      <c r="J1634" s="197" t="s">
        <v>19596</v>
      </c>
      <c r="K1634" s="57" t="s">
        <v>3196</v>
      </c>
      <c r="M1634" s="199">
        <v>70</v>
      </c>
      <c r="O1634" s="197" t="s">
        <v>20808</v>
      </c>
      <c r="Q1634" s="197" t="s">
        <v>3229</v>
      </c>
      <c r="S1634" s="57">
        <v>1</v>
      </c>
      <c r="T1634" s="197" t="s">
        <v>19598</v>
      </c>
      <c r="U1634" s="57" t="str">
        <f>VLOOKUP(A1634,'Individual Data'!$K$5:$AC$5544,12,FALSE)</f>
        <v>NG</v>
      </c>
      <c r="V1634" s="14">
        <f>IFERROR(LOOKUP(H1634,{30,43,48,53,58,63,68,73,78,83,88,93,97},{42,47,52,57,62,67,72,77,82,87,92,99,100}),999)</f>
        <v>77</v>
      </c>
      <c r="X1634" s="57" t="str">
        <f>VLOOKUP(A1634,'Individual Data'!$K$5:$AC$5544,8,FALSE)</f>
        <v>NA</v>
      </c>
      <c r="Y1634" s="57" t="str">
        <f>VLOOKUP(A1634,'Individual Data'!$K$5:$AC$5544,9,FALSE)</f>
        <v>U</v>
      </c>
    </row>
    <row r="1635" spans="1:25" ht="15" customHeight="1" x14ac:dyDescent="0.25">
      <c r="A1635" s="197" t="s">
        <v>6152</v>
      </c>
      <c r="B1635" s="197" t="s">
        <v>20809</v>
      </c>
      <c r="C1635" s="198">
        <v>45236</v>
      </c>
      <c r="D1635" s="199">
        <v>471</v>
      </c>
      <c r="E1635" s="197" t="s">
        <v>19595</v>
      </c>
      <c r="F1635" s="197" t="s">
        <v>19617</v>
      </c>
      <c r="G1635" s="197"/>
      <c r="H1635" s="197">
        <v>93</v>
      </c>
      <c r="I1635" s="197" t="s">
        <v>3225</v>
      </c>
      <c r="J1635" s="197" t="s">
        <v>19596</v>
      </c>
      <c r="K1635" s="57" t="s">
        <v>3196</v>
      </c>
      <c r="M1635" s="199">
        <v>70</v>
      </c>
      <c r="O1635" s="197" t="s">
        <v>20810</v>
      </c>
      <c r="Q1635" s="197" t="s">
        <v>3229</v>
      </c>
      <c r="S1635" s="57">
        <v>1</v>
      </c>
      <c r="T1635" s="197" t="s">
        <v>19607</v>
      </c>
      <c r="U1635" s="57" t="str">
        <f>VLOOKUP(A1635,'Individual Data'!$K$5:$AC$5544,12,FALSE)</f>
        <v>Unassigned</v>
      </c>
      <c r="V1635" s="14">
        <f>IFERROR(LOOKUP(H1635,{30,43,48,53,58,63,68,73,78,83,88,93,97},{42,47,52,57,62,67,72,77,82,87,92,99,100}),999)</f>
        <v>99</v>
      </c>
      <c r="X1635" s="57" t="str">
        <f>VLOOKUP(A1635,'Individual Data'!$K$5:$AC$5544,8,FALSE)</f>
        <v>NA</v>
      </c>
      <c r="Y1635" s="57" t="str">
        <f>VLOOKUP(A1635,'Individual Data'!$K$5:$AC$5544,9,FALSE)</f>
        <v>U</v>
      </c>
    </row>
    <row r="1636" spans="1:25" ht="15" customHeight="1" x14ac:dyDescent="0.25">
      <c r="A1636" s="197" t="s">
        <v>6154</v>
      </c>
      <c r="B1636" s="197" t="s">
        <v>20811</v>
      </c>
      <c r="C1636" s="198">
        <v>45216</v>
      </c>
      <c r="D1636" s="199">
        <v>1035</v>
      </c>
      <c r="E1636" s="197" t="s">
        <v>19595</v>
      </c>
      <c r="F1636" s="197" t="s">
        <v>19617</v>
      </c>
      <c r="G1636" s="197"/>
      <c r="H1636" s="197">
        <v>89</v>
      </c>
      <c r="I1636" s="197" t="s">
        <v>3085</v>
      </c>
      <c r="J1636" s="197" t="s">
        <v>19596</v>
      </c>
      <c r="K1636" s="57" t="s">
        <v>3196</v>
      </c>
      <c r="M1636" s="199">
        <v>70</v>
      </c>
      <c r="O1636" s="197" t="s">
        <v>20812</v>
      </c>
      <c r="Q1636" s="197" t="s">
        <v>3229</v>
      </c>
      <c r="S1636" s="57">
        <v>1</v>
      </c>
      <c r="T1636" s="197" t="s">
        <v>19598</v>
      </c>
      <c r="U1636" s="57" t="str">
        <f>VLOOKUP(A1636,'Individual Data'!$K$5:$AC$5544,12,FALSE)</f>
        <v>BCA1</v>
      </c>
      <c r="V1636" s="14">
        <f>IFERROR(LOOKUP(H1636,{30,43,48,53,58,63,68,73,78,83,88,93,97},{42,47,52,57,62,67,72,77,82,87,92,99,100}),999)</f>
        <v>92</v>
      </c>
      <c r="X1636" s="57">
        <f>VLOOKUP(A1636,'Individual Data'!$K$5:$AC$5544,8,FALSE)</f>
        <v>4</v>
      </c>
      <c r="Y1636" s="57">
        <f>VLOOKUP(A1636,'Individual Data'!$K$5:$AC$5544,9,FALSE)</f>
        <v>2019</v>
      </c>
    </row>
    <row r="1637" spans="1:25" ht="15" customHeight="1" x14ac:dyDescent="0.25">
      <c r="A1637" s="197" t="s">
        <v>6157</v>
      </c>
      <c r="B1637" s="197" t="s">
        <v>20813</v>
      </c>
      <c r="C1637" s="198">
        <v>45236</v>
      </c>
      <c r="D1637" s="199">
        <v>4103</v>
      </c>
      <c r="E1637" s="197" t="s">
        <v>19595</v>
      </c>
      <c r="F1637" s="197" t="s">
        <v>19617</v>
      </c>
      <c r="G1637" s="197"/>
      <c r="H1637" s="197">
        <v>87</v>
      </c>
      <c r="I1637" s="197" t="s">
        <v>3085</v>
      </c>
      <c r="J1637" s="197" t="s">
        <v>17688</v>
      </c>
      <c r="K1637" s="229" t="s">
        <v>3228</v>
      </c>
      <c r="M1637" s="199">
        <v>70</v>
      </c>
      <c r="O1637" s="197" t="s">
        <v>19601</v>
      </c>
      <c r="Q1637" s="197" t="s">
        <v>3229</v>
      </c>
      <c r="S1637" s="57">
        <v>1</v>
      </c>
      <c r="T1637" s="197" t="s">
        <v>3229</v>
      </c>
      <c r="U1637" s="57" t="str">
        <f>VLOOKUP(A1637,'Individual Data'!$K$5:$AC$5544,12,FALSE)</f>
        <v>PLA1</v>
      </c>
      <c r="V1637" s="14">
        <f>IFERROR(LOOKUP(H1637,{30,43,48,53,58,63,68,73,78,83,88,93,97},{42,47,52,57,62,67,72,77,82,87,92,99,100}),999)</f>
        <v>87</v>
      </c>
      <c r="X1637" s="57">
        <f>VLOOKUP(A1637,'Individual Data'!$K$5:$AC$5544,8,FALSE)</f>
        <v>4</v>
      </c>
      <c r="Y1637" s="57">
        <f>VLOOKUP(A1637,'Individual Data'!$K$5:$AC$5544,9,FALSE)</f>
        <v>2019</v>
      </c>
    </row>
    <row r="1638" spans="1:25" ht="15" customHeight="1" x14ac:dyDescent="0.25">
      <c r="A1638" s="197" t="s">
        <v>6160</v>
      </c>
      <c r="B1638" s="197" t="s">
        <v>20814</v>
      </c>
      <c r="C1638" s="198">
        <v>45230</v>
      </c>
      <c r="D1638" s="199">
        <v>3155</v>
      </c>
      <c r="E1638" s="197" t="s">
        <v>19595</v>
      </c>
      <c r="F1638" s="197" t="s">
        <v>19617</v>
      </c>
      <c r="G1638" s="197"/>
      <c r="H1638" s="197">
        <v>76</v>
      </c>
      <c r="I1638" s="197" t="s">
        <v>3085</v>
      </c>
      <c r="J1638" s="197" t="s">
        <v>19596</v>
      </c>
      <c r="K1638" s="228" t="s">
        <v>3196</v>
      </c>
      <c r="M1638" s="199">
        <v>70</v>
      </c>
      <c r="O1638" s="197" t="s">
        <v>20815</v>
      </c>
      <c r="Q1638" s="197" t="s">
        <v>3229</v>
      </c>
      <c r="S1638" s="57">
        <v>1</v>
      </c>
      <c r="T1638" s="197" t="s">
        <v>19598</v>
      </c>
      <c r="U1638" s="57" t="str">
        <f>VLOOKUP(A1638,'Individual Data'!$K$5:$AC$5544,12,FALSE)</f>
        <v>PLA1</v>
      </c>
      <c r="V1638" s="14">
        <f>IFERROR(LOOKUP(H1638,{30,43,48,53,58,63,68,73,78,83,88,93,97},{42,47,52,57,62,67,72,77,82,87,92,99,100}),999)</f>
        <v>77</v>
      </c>
      <c r="X1638" s="57">
        <f>VLOOKUP(A1638,'Individual Data'!$K$5:$AC$5544,8,FALSE)</f>
        <v>4</v>
      </c>
      <c r="Y1638" s="57">
        <f>VLOOKUP(A1638,'Individual Data'!$K$5:$AC$5544,9,FALSE)</f>
        <v>2019</v>
      </c>
    </row>
    <row r="1639" spans="1:25" ht="15" customHeight="1" x14ac:dyDescent="0.25">
      <c r="A1639" s="197" t="s">
        <v>6163</v>
      </c>
      <c r="B1639" s="197" t="s">
        <v>20816</v>
      </c>
      <c r="C1639" s="198">
        <v>45223</v>
      </c>
      <c r="D1639" s="199">
        <v>101</v>
      </c>
      <c r="E1639" s="197" t="s">
        <v>19595</v>
      </c>
      <c r="F1639" s="197" t="s">
        <v>19617</v>
      </c>
      <c r="G1639" s="197"/>
      <c r="H1639" s="197">
        <v>79</v>
      </c>
      <c r="I1639" s="197" t="s">
        <v>3225</v>
      </c>
      <c r="J1639" s="197" t="s">
        <v>17688</v>
      </c>
      <c r="K1639" s="229" t="s">
        <v>3228</v>
      </c>
      <c r="M1639" s="199">
        <v>70</v>
      </c>
      <c r="O1639" s="197" t="s">
        <v>19601</v>
      </c>
      <c r="Q1639" s="197" t="s">
        <v>3229</v>
      </c>
      <c r="S1639" s="57">
        <v>1</v>
      </c>
      <c r="T1639" s="197" t="s">
        <v>3229</v>
      </c>
      <c r="U1639" s="57" t="str">
        <f>VLOOKUP(A1639,'Individual Data'!$K$5:$AC$5544,12,FALSE)</f>
        <v>LFSO</v>
      </c>
      <c r="V1639" s="14">
        <f>IFERROR(LOOKUP(H1639,{30,43,48,53,58,63,68,73,78,83,88,93,97},{42,47,52,57,62,67,72,77,82,87,92,99,100}),999)</f>
        <v>82</v>
      </c>
      <c r="X1639" s="57">
        <f>VLOOKUP(A1639,'Individual Data'!$K$5:$AC$5544,8,FALSE)</f>
        <v>4</v>
      </c>
      <c r="Y1639" s="57">
        <f>VLOOKUP(A1639,'Individual Data'!$K$5:$AC$5544,9,FALSE)</f>
        <v>2019</v>
      </c>
    </row>
    <row r="1640" spans="1:25" ht="15" customHeight="1" x14ac:dyDescent="0.25">
      <c r="A1640" s="197" t="s">
        <v>6166</v>
      </c>
      <c r="B1640" s="197" t="s">
        <v>20817</v>
      </c>
      <c r="C1640" s="198">
        <v>45223</v>
      </c>
      <c r="D1640" s="199">
        <v>83</v>
      </c>
      <c r="E1640" s="197" t="s">
        <v>19595</v>
      </c>
      <c r="F1640" s="197" t="s">
        <v>19617</v>
      </c>
      <c r="G1640" s="197"/>
      <c r="H1640" s="197">
        <v>84</v>
      </c>
      <c r="I1640" s="197" t="s">
        <v>3225</v>
      </c>
      <c r="J1640" s="197" t="s">
        <v>19596</v>
      </c>
      <c r="K1640" s="228" t="s">
        <v>3196</v>
      </c>
      <c r="M1640" s="199">
        <v>70</v>
      </c>
      <c r="O1640" s="197" t="s">
        <v>20818</v>
      </c>
      <c r="Q1640" s="197" t="s">
        <v>3229</v>
      </c>
      <c r="S1640" s="57">
        <v>1</v>
      </c>
      <c r="T1640" s="197" t="s">
        <v>19598</v>
      </c>
      <c r="U1640" s="57" t="str">
        <f>VLOOKUP(A1640,'Individual Data'!$K$5:$AC$5544,12,FALSE)</f>
        <v>Unassigned</v>
      </c>
      <c r="V1640" s="14">
        <f>IFERROR(LOOKUP(H1640,{30,43,48,53,58,63,68,73,78,83,88,93,97},{42,47,52,57,62,67,72,77,82,87,92,99,100}),999)</f>
        <v>87</v>
      </c>
      <c r="X1640" s="57" t="str">
        <f>VLOOKUP(A1640,'Individual Data'!$K$5:$AC$5544,8,FALSE)</f>
        <v>NA</v>
      </c>
      <c r="Y1640" s="57" t="str">
        <f>VLOOKUP(A1640,'Individual Data'!$K$5:$AC$5544,9,FALSE)</f>
        <v>U</v>
      </c>
    </row>
    <row r="1641" spans="1:25" ht="15" customHeight="1" x14ac:dyDescent="0.25">
      <c r="A1641" s="197" t="s">
        <v>6169</v>
      </c>
      <c r="B1641" s="197" t="s">
        <v>20819</v>
      </c>
      <c r="C1641" s="198">
        <v>45180</v>
      </c>
      <c r="D1641" s="199">
        <v>24522</v>
      </c>
      <c r="E1641" s="197" t="s">
        <v>19595</v>
      </c>
      <c r="F1641" s="197" t="s">
        <v>17699</v>
      </c>
      <c r="G1641" s="197"/>
      <c r="H1641" s="197">
        <v>72</v>
      </c>
      <c r="I1641" s="197" t="s">
        <v>3085</v>
      </c>
      <c r="J1641" s="197" t="s">
        <v>19596</v>
      </c>
      <c r="K1641" s="57" t="s">
        <v>3196</v>
      </c>
      <c r="M1641" s="199">
        <v>70</v>
      </c>
      <c r="O1641" s="197" t="s">
        <v>20820</v>
      </c>
      <c r="Q1641" s="197" t="s">
        <v>3229</v>
      </c>
      <c r="S1641" s="57">
        <v>1</v>
      </c>
      <c r="T1641" s="197" t="s">
        <v>19598</v>
      </c>
      <c r="U1641" s="57" t="str">
        <f>VLOOKUP(A1641,'Individual Data'!$K$5:$AC$5544,12,FALSE)</f>
        <v>NPTH</v>
      </c>
      <c r="V1641" s="14">
        <f>IFERROR(LOOKUP(H1641,{30,43,48,53,58,63,68,73,78,83,88,93,97},{42,47,52,57,62,67,72,77,82,87,92,99,100}),999)</f>
        <v>72</v>
      </c>
      <c r="X1641" s="57">
        <f>VLOOKUP(A1641,'Individual Data'!$K$5:$AC$5544,8,FALSE)</f>
        <v>4</v>
      </c>
      <c r="Y1641" s="57">
        <f>VLOOKUP(A1641,'Individual Data'!$K$5:$AC$5544,9,FALSE)</f>
        <v>2019</v>
      </c>
    </row>
    <row r="1642" spans="1:25" ht="15" customHeight="1" x14ac:dyDescent="0.25">
      <c r="A1642" s="197" t="s">
        <v>6175</v>
      </c>
      <c r="B1642" s="197" t="s">
        <v>20821</v>
      </c>
      <c r="C1642" s="198">
        <v>45230</v>
      </c>
      <c r="D1642" s="199">
        <v>342</v>
      </c>
      <c r="E1642" s="197" t="s">
        <v>19595</v>
      </c>
      <c r="F1642" s="197" t="s">
        <v>19617</v>
      </c>
      <c r="G1642" s="197"/>
      <c r="H1642" s="197">
        <v>79.5</v>
      </c>
      <c r="I1642" s="197" t="s">
        <v>3225</v>
      </c>
      <c r="J1642" s="197" t="s">
        <v>19596</v>
      </c>
      <c r="K1642" s="57" t="s">
        <v>3196</v>
      </c>
      <c r="M1642" s="199">
        <v>70</v>
      </c>
      <c r="O1642" s="197" t="s">
        <v>20822</v>
      </c>
      <c r="Q1642" s="197" t="s">
        <v>3229</v>
      </c>
      <c r="S1642" s="57">
        <v>1</v>
      </c>
      <c r="T1642" s="197" t="s">
        <v>19598</v>
      </c>
      <c r="U1642" s="57" t="str">
        <f>VLOOKUP(A1642,'Individual Data'!$K$5:$AC$5544,12,FALSE)</f>
        <v>Unassigned</v>
      </c>
      <c r="V1642" s="14">
        <f>IFERROR(LOOKUP(H1642,{30,43,48,53,58,63,68,73,78,83,88,93,97},{42,47,52,57,62,67,72,77,82,87,92,99,100}),999)</f>
        <v>82</v>
      </c>
      <c r="X1642" s="57" t="str">
        <f>VLOOKUP(A1642,'Individual Data'!$K$5:$AC$5544,8,FALSE)</f>
        <v>NA</v>
      </c>
      <c r="Y1642" s="57" t="str">
        <f>VLOOKUP(A1642,'Individual Data'!$K$5:$AC$5544,9,FALSE)</f>
        <v>U</v>
      </c>
    </row>
    <row r="1643" spans="1:25" ht="15" customHeight="1" x14ac:dyDescent="0.25">
      <c r="A1643" s="197" t="s">
        <v>6177</v>
      </c>
      <c r="B1643" s="197" t="s">
        <v>20823</v>
      </c>
      <c r="C1643" s="198">
        <v>45223</v>
      </c>
      <c r="D1643" s="199">
        <v>2011</v>
      </c>
      <c r="E1643" s="197" t="s">
        <v>19595</v>
      </c>
      <c r="F1643" s="197" t="s">
        <v>19617</v>
      </c>
      <c r="G1643" s="197"/>
      <c r="H1643" s="197">
        <v>76</v>
      </c>
      <c r="I1643" s="197" t="s">
        <v>3085</v>
      </c>
      <c r="J1643" s="197" t="s">
        <v>19596</v>
      </c>
      <c r="K1643" s="57" t="s">
        <v>3196</v>
      </c>
      <c r="M1643" s="199">
        <v>70</v>
      </c>
      <c r="O1643" s="197" t="s">
        <v>20824</v>
      </c>
      <c r="Q1643" s="197" t="s">
        <v>3229</v>
      </c>
      <c r="S1643" s="57">
        <v>1</v>
      </c>
      <c r="T1643" s="197" t="s">
        <v>19598</v>
      </c>
      <c r="U1643" s="57" t="str">
        <f>VLOOKUP(A1643,'Individual Data'!$K$5:$AC$5544,12,FALSE)</f>
        <v>LFSO</v>
      </c>
      <c r="V1643" s="14">
        <f>IFERROR(LOOKUP(H1643,{30,43,48,53,58,63,68,73,78,83,88,93,97},{42,47,52,57,62,67,72,77,82,87,92,99,100}),999)</f>
        <v>77</v>
      </c>
      <c r="X1643" s="57">
        <f>VLOOKUP(A1643,'Individual Data'!$K$5:$AC$5544,8,FALSE)</f>
        <v>4</v>
      </c>
      <c r="Y1643" s="57">
        <f>VLOOKUP(A1643,'Individual Data'!$K$5:$AC$5544,9,FALSE)</f>
        <v>2019</v>
      </c>
    </row>
    <row r="1644" spans="1:25" ht="15" customHeight="1" x14ac:dyDescent="0.25">
      <c r="A1644" s="197" t="s">
        <v>6183</v>
      </c>
      <c r="B1644" s="197" t="s">
        <v>20825</v>
      </c>
      <c r="C1644" s="198">
        <v>45223</v>
      </c>
      <c r="D1644" s="199">
        <v>2080</v>
      </c>
      <c r="E1644" s="197" t="s">
        <v>19595</v>
      </c>
      <c r="F1644" s="197" t="s">
        <v>19617</v>
      </c>
      <c r="G1644" s="197"/>
      <c r="H1644" s="197">
        <v>81</v>
      </c>
      <c r="I1644" s="197" t="s">
        <v>3085</v>
      </c>
      <c r="J1644" s="197" t="s">
        <v>19596</v>
      </c>
      <c r="K1644" s="57" t="s">
        <v>3196</v>
      </c>
      <c r="M1644" s="199">
        <v>70</v>
      </c>
      <c r="O1644" s="197" t="s">
        <v>20826</v>
      </c>
      <c r="Q1644" s="197" t="s">
        <v>3229</v>
      </c>
      <c r="S1644" s="57">
        <v>1</v>
      </c>
      <c r="T1644" s="197" t="s">
        <v>19598</v>
      </c>
      <c r="U1644" s="57" t="str">
        <f>VLOOKUP(A1644,'Individual Data'!$K$5:$AC$5544,12,FALSE)</f>
        <v>LFSO</v>
      </c>
      <c r="V1644" s="14">
        <f>IFERROR(LOOKUP(H1644,{30,43,48,53,58,63,68,73,78,83,88,93,97},{42,47,52,57,62,67,72,77,82,87,92,99,100}),999)</f>
        <v>82</v>
      </c>
      <c r="X1644" s="57">
        <f>VLOOKUP(A1644,'Individual Data'!$K$5:$AC$5544,8,FALSE)</f>
        <v>4</v>
      </c>
      <c r="Y1644" s="57">
        <f>VLOOKUP(A1644,'Individual Data'!$K$5:$AC$5544,9,FALSE)</f>
        <v>2019</v>
      </c>
    </row>
    <row r="1645" spans="1:25" ht="15" customHeight="1" x14ac:dyDescent="0.25">
      <c r="A1645" s="197" t="s">
        <v>6186</v>
      </c>
      <c r="B1645" s="197" t="s">
        <v>20827</v>
      </c>
      <c r="C1645" s="198">
        <v>45230</v>
      </c>
      <c r="D1645" s="199">
        <v>3138</v>
      </c>
      <c r="E1645" s="197" t="s">
        <v>19595</v>
      </c>
      <c r="F1645" s="197" t="s">
        <v>19617</v>
      </c>
      <c r="G1645" s="197"/>
      <c r="H1645" s="197">
        <v>83</v>
      </c>
      <c r="I1645" s="197" t="s">
        <v>3085</v>
      </c>
      <c r="J1645" s="197" t="s">
        <v>17688</v>
      </c>
      <c r="K1645" s="229" t="s">
        <v>3228</v>
      </c>
      <c r="M1645" s="199">
        <v>70</v>
      </c>
      <c r="O1645" s="197" t="s">
        <v>19601</v>
      </c>
      <c r="Q1645" s="197" t="s">
        <v>3229</v>
      </c>
      <c r="S1645" s="57">
        <v>1</v>
      </c>
      <c r="T1645" s="197" t="s">
        <v>3229</v>
      </c>
      <c r="U1645" s="57" t="str">
        <f>VLOOKUP(A1645,'Individual Data'!$K$5:$AC$5544,12,FALSE)</f>
        <v>LFSO</v>
      </c>
      <c r="V1645" s="14">
        <f>IFERROR(LOOKUP(H1645,{30,43,48,53,58,63,68,73,78,83,88,93,97},{42,47,52,57,62,67,72,77,82,87,92,99,100}),999)</f>
        <v>87</v>
      </c>
      <c r="X1645" s="57">
        <f>VLOOKUP(A1645,'Individual Data'!$K$5:$AC$5544,8,FALSE)</f>
        <v>4</v>
      </c>
      <c r="Y1645" s="57">
        <f>VLOOKUP(A1645,'Individual Data'!$K$5:$AC$5544,9,FALSE)</f>
        <v>2019</v>
      </c>
    </row>
    <row r="1646" spans="1:25" ht="15" customHeight="1" x14ac:dyDescent="0.25">
      <c r="A1646" s="197" t="s">
        <v>6189</v>
      </c>
      <c r="B1646" s="197" t="s">
        <v>20828</v>
      </c>
      <c r="C1646" s="198">
        <v>45165</v>
      </c>
      <c r="D1646" s="199">
        <v>24514</v>
      </c>
      <c r="E1646" s="197" t="s">
        <v>19595</v>
      </c>
      <c r="F1646" s="197" t="s">
        <v>17699</v>
      </c>
      <c r="G1646" s="197"/>
      <c r="H1646" s="197">
        <v>75</v>
      </c>
      <c r="I1646" s="197" t="s">
        <v>3225</v>
      </c>
      <c r="J1646" s="197" t="s">
        <v>19596</v>
      </c>
      <c r="K1646" s="228" t="s">
        <v>3196</v>
      </c>
      <c r="M1646" s="199">
        <v>70</v>
      </c>
      <c r="O1646" s="197" t="s">
        <v>20829</v>
      </c>
      <c r="Q1646" s="197" t="s">
        <v>3229</v>
      </c>
      <c r="S1646" s="57">
        <v>1</v>
      </c>
      <c r="T1646" s="197" t="s">
        <v>19598</v>
      </c>
      <c r="U1646" s="57" t="str">
        <f>VLOOKUP(A1646,'Individual Data'!$K$5:$AC$5544,12,FALSE)</f>
        <v>CJA1</v>
      </c>
      <c r="V1646" s="14">
        <f>IFERROR(LOOKUP(H1646,{30,43,48,53,58,63,68,73,78,83,88,93,97},{42,47,52,57,62,67,72,77,82,87,92,99,100}),999)</f>
        <v>77</v>
      </c>
      <c r="X1646" s="57">
        <f>VLOOKUP(A1646,'Individual Data'!$K$5:$AC$5544,8,FALSE)</f>
        <v>4</v>
      </c>
      <c r="Y1646" s="57">
        <f>VLOOKUP(A1646,'Individual Data'!$K$5:$AC$5544,9,FALSE)</f>
        <v>2019</v>
      </c>
    </row>
    <row r="1647" spans="1:25" ht="15" customHeight="1" x14ac:dyDescent="0.25">
      <c r="A1647" s="197" t="s">
        <v>6192</v>
      </c>
      <c r="B1647" s="197" t="s">
        <v>20830</v>
      </c>
      <c r="C1647" s="198">
        <v>45223</v>
      </c>
      <c r="D1647" s="199">
        <v>2006</v>
      </c>
      <c r="E1647" s="197" t="s">
        <v>19595</v>
      </c>
      <c r="F1647" s="197" t="s">
        <v>19617</v>
      </c>
      <c r="G1647" s="197"/>
      <c r="H1647" s="197">
        <v>83</v>
      </c>
      <c r="I1647" s="197" t="s">
        <v>3085</v>
      </c>
      <c r="J1647" s="197" t="s">
        <v>19596</v>
      </c>
      <c r="K1647" s="57" t="s">
        <v>3196</v>
      </c>
      <c r="M1647" s="199">
        <v>70</v>
      </c>
      <c r="O1647" s="197" t="s">
        <v>20831</v>
      </c>
      <c r="Q1647" s="197" t="s">
        <v>3229</v>
      </c>
      <c r="S1647" s="57">
        <v>1</v>
      </c>
      <c r="T1647" s="197" t="s">
        <v>19598</v>
      </c>
      <c r="U1647" s="57" t="str">
        <f>VLOOKUP(A1647,'Individual Data'!$K$5:$AC$5544,12,FALSE)</f>
        <v>LFHSO2</v>
      </c>
      <c r="V1647" s="14">
        <f>IFERROR(LOOKUP(H1647,{30,43,48,53,58,63,68,73,78,83,88,93,97},{42,47,52,57,62,67,72,77,82,87,92,99,100}),999)</f>
        <v>87</v>
      </c>
      <c r="X1647" s="57">
        <f>VLOOKUP(A1647,'Individual Data'!$K$5:$AC$5544,8,FALSE)</f>
        <v>5</v>
      </c>
      <c r="Y1647" s="57">
        <f>VLOOKUP(A1647,'Individual Data'!$K$5:$AC$5544,9,FALSE)</f>
        <v>2018</v>
      </c>
    </row>
    <row r="1648" spans="1:25" ht="15" customHeight="1" x14ac:dyDescent="0.25">
      <c r="A1648" s="197" t="s">
        <v>6197</v>
      </c>
      <c r="B1648" s="197" t="s">
        <v>20832</v>
      </c>
      <c r="C1648" s="198">
        <v>45230</v>
      </c>
      <c r="D1648" s="199">
        <v>3064</v>
      </c>
      <c r="E1648" s="197" t="s">
        <v>19595</v>
      </c>
      <c r="F1648" s="197" t="s">
        <v>19617</v>
      </c>
      <c r="G1648" s="197"/>
      <c r="H1648" s="197">
        <v>78</v>
      </c>
      <c r="I1648" s="197" t="s">
        <v>3085</v>
      </c>
      <c r="J1648" s="197" t="s">
        <v>19596</v>
      </c>
      <c r="K1648" s="57" t="s">
        <v>3196</v>
      </c>
      <c r="M1648" s="199">
        <v>70</v>
      </c>
      <c r="O1648" s="197" t="s">
        <v>20833</v>
      </c>
      <c r="Q1648" s="197" t="s">
        <v>3229</v>
      </c>
      <c r="S1648" s="57">
        <v>1</v>
      </c>
      <c r="T1648" s="197" t="s">
        <v>19598</v>
      </c>
      <c r="U1648" s="57" t="str">
        <f>VLOOKUP(A1648,'Individual Data'!$K$5:$AC$5544,12,FALSE)</f>
        <v>LFSO</v>
      </c>
      <c r="V1648" s="14">
        <f>IFERROR(LOOKUP(H1648,{30,43,48,53,58,63,68,73,78,83,88,93,97},{42,47,52,57,62,67,72,77,82,87,92,99,100}),999)</f>
        <v>82</v>
      </c>
      <c r="X1648" s="57">
        <f>VLOOKUP(A1648,'Individual Data'!$K$5:$AC$5544,8,FALSE)</f>
        <v>4</v>
      </c>
      <c r="Y1648" s="57">
        <f>VLOOKUP(A1648,'Individual Data'!$K$5:$AC$5544,9,FALSE)</f>
        <v>2019</v>
      </c>
    </row>
    <row r="1649" spans="1:25" ht="15" customHeight="1" x14ac:dyDescent="0.25">
      <c r="A1649" s="197" t="s">
        <v>6199</v>
      </c>
      <c r="B1649" s="197" t="s">
        <v>20834</v>
      </c>
      <c r="C1649" s="198">
        <v>45230</v>
      </c>
      <c r="D1649" s="199">
        <v>3188</v>
      </c>
      <c r="E1649" s="197" t="s">
        <v>19595</v>
      </c>
      <c r="F1649" s="197" t="s">
        <v>19617</v>
      </c>
      <c r="G1649" s="197"/>
      <c r="H1649" s="197">
        <v>83</v>
      </c>
      <c r="I1649" s="197" t="s">
        <v>3085</v>
      </c>
      <c r="J1649" s="197" t="s">
        <v>19596</v>
      </c>
      <c r="K1649" s="57" t="s">
        <v>3196</v>
      </c>
      <c r="M1649" s="199">
        <v>70</v>
      </c>
      <c r="O1649" s="197" t="s">
        <v>20835</v>
      </c>
      <c r="Q1649" s="197" t="s">
        <v>3229</v>
      </c>
      <c r="S1649" s="57">
        <v>1</v>
      </c>
      <c r="T1649" s="197" t="s">
        <v>19598</v>
      </c>
      <c r="U1649" s="57" t="str">
        <f>VLOOKUP(A1649,'Individual Data'!$K$5:$AC$5544,12,FALSE)</f>
        <v>LFSO</v>
      </c>
      <c r="V1649" s="14">
        <f>IFERROR(LOOKUP(H1649,{30,43,48,53,58,63,68,73,78,83,88,93,97},{42,47,52,57,62,67,72,77,82,87,92,99,100}),999)</f>
        <v>87</v>
      </c>
      <c r="X1649" s="57">
        <f>VLOOKUP(A1649,'Individual Data'!$K$5:$AC$5544,8,FALSE)</f>
        <v>4</v>
      </c>
      <c r="Y1649" s="57">
        <f>VLOOKUP(A1649,'Individual Data'!$K$5:$AC$5544,9,FALSE)</f>
        <v>2019</v>
      </c>
    </row>
    <row r="1650" spans="1:25" ht="15" customHeight="1" x14ac:dyDescent="0.25">
      <c r="A1650" s="197" t="s">
        <v>6202</v>
      </c>
      <c r="B1650" s="197" t="s">
        <v>20836</v>
      </c>
      <c r="C1650" s="198">
        <v>45236</v>
      </c>
      <c r="D1650" s="199">
        <v>4054</v>
      </c>
      <c r="E1650" s="197" t="s">
        <v>19595</v>
      </c>
      <c r="F1650" s="197" t="s">
        <v>19617</v>
      </c>
      <c r="G1650" s="197"/>
      <c r="H1650" s="197">
        <v>80</v>
      </c>
      <c r="I1650" s="197" t="s">
        <v>3085</v>
      </c>
      <c r="J1650" s="197" t="s">
        <v>19596</v>
      </c>
      <c r="K1650" s="57" t="s">
        <v>3196</v>
      </c>
      <c r="M1650" s="199">
        <v>70</v>
      </c>
      <c r="O1650" s="197" t="s">
        <v>20837</v>
      </c>
      <c r="Q1650" s="197" t="s">
        <v>3229</v>
      </c>
      <c r="S1650" s="57">
        <v>1</v>
      </c>
      <c r="T1650" s="197" t="s">
        <v>19598</v>
      </c>
      <c r="U1650" s="57" t="str">
        <f>VLOOKUP(A1650,'Individual Data'!$K$5:$AC$5544,12,FALSE)</f>
        <v>PLA2</v>
      </c>
      <c r="V1650" s="14">
        <f>IFERROR(LOOKUP(H1650,{30,43,48,53,58,63,68,73,78,83,88,93,97},{42,47,52,57,62,67,72,77,82,87,92,99,100}),999)</f>
        <v>82</v>
      </c>
      <c r="X1650" s="57">
        <f>VLOOKUP(A1650,'Individual Data'!$K$5:$AC$5544,8,FALSE)</f>
        <v>4</v>
      </c>
      <c r="Y1650" s="57">
        <f>VLOOKUP(A1650,'Individual Data'!$K$5:$AC$5544,9,FALSE)</f>
        <v>2019</v>
      </c>
    </row>
    <row r="1651" spans="1:25" ht="15" customHeight="1" x14ac:dyDescent="0.25">
      <c r="A1651" s="197" t="s">
        <v>6208</v>
      </c>
      <c r="B1651" s="197" t="s">
        <v>20838</v>
      </c>
      <c r="C1651" s="198">
        <v>45223</v>
      </c>
      <c r="D1651" s="199">
        <v>2040</v>
      </c>
      <c r="E1651" s="197" t="s">
        <v>19595</v>
      </c>
      <c r="F1651" s="197" t="s">
        <v>19617</v>
      </c>
      <c r="G1651" s="197"/>
      <c r="H1651" s="197">
        <v>88</v>
      </c>
      <c r="I1651" s="197" t="s">
        <v>3085</v>
      </c>
      <c r="J1651" s="197" t="s">
        <v>17688</v>
      </c>
      <c r="K1651" s="229" t="s">
        <v>3228</v>
      </c>
      <c r="M1651" s="199">
        <v>70</v>
      </c>
      <c r="O1651" s="197" t="s">
        <v>19601</v>
      </c>
      <c r="Q1651" s="197" t="s">
        <v>3229</v>
      </c>
      <c r="S1651" s="57">
        <v>1</v>
      </c>
      <c r="T1651" s="197" t="s">
        <v>3229</v>
      </c>
      <c r="U1651" s="57" t="str">
        <f>VLOOKUP(A1651,'Individual Data'!$K$5:$AC$5544,12,FALSE)</f>
        <v>PLA1</v>
      </c>
      <c r="V1651" s="14">
        <f>IFERROR(LOOKUP(H1651,{30,43,48,53,58,63,68,73,78,83,88,93,97},{42,47,52,57,62,67,72,77,82,87,92,99,100}),999)</f>
        <v>92</v>
      </c>
      <c r="X1651" s="57">
        <f>VLOOKUP(A1651,'Individual Data'!$K$5:$AC$5544,8,FALSE)</f>
        <v>4</v>
      </c>
      <c r="Y1651" s="57">
        <f>VLOOKUP(A1651,'Individual Data'!$K$5:$AC$5544,9,FALSE)</f>
        <v>2019</v>
      </c>
    </row>
    <row r="1652" spans="1:25" ht="15" customHeight="1" x14ac:dyDescent="0.25">
      <c r="A1652" s="197" t="s">
        <v>6211</v>
      </c>
      <c r="B1652" s="197" t="s">
        <v>20839</v>
      </c>
      <c r="C1652" s="198">
        <v>45243</v>
      </c>
      <c r="D1652" s="199">
        <v>672</v>
      </c>
      <c r="E1652" s="197" t="s">
        <v>19595</v>
      </c>
      <c r="F1652" s="197" t="s">
        <v>19617</v>
      </c>
      <c r="G1652" s="197"/>
      <c r="H1652" s="197">
        <v>78</v>
      </c>
      <c r="I1652" s="197" t="s">
        <v>3225</v>
      </c>
      <c r="J1652" s="197" t="s">
        <v>19596</v>
      </c>
      <c r="K1652" s="228" t="s">
        <v>3196</v>
      </c>
      <c r="M1652" s="199">
        <v>70</v>
      </c>
      <c r="O1652" s="197" t="s">
        <v>20840</v>
      </c>
      <c r="Q1652" s="197" t="s">
        <v>3229</v>
      </c>
      <c r="S1652" s="57">
        <v>1</v>
      </c>
      <c r="T1652" s="197" t="s">
        <v>3229</v>
      </c>
      <c r="U1652" s="57" t="str">
        <f>VLOOKUP(A1652,'Individual Data'!$K$5:$AC$5544,12,FALSE)</f>
        <v>Unassigned</v>
      </c>
      <c r="V1652" s="14">
        <f>IFERROR(LOOKUP(H1652,{30,43,48,53,58,63,68,73,78,83,88,93,97},{42,47,52,57,62,67,72,77,82,87,92,99,100}),999)</f>
        <v>82</v>
      </c>
      <c r="X1652" s="57" t="str">
        <f>VLOOKUP(A1652,'Individual Data'!$K$5:$AC$5544,8,FALSE)</f>
        <v>NA</v>
      </c>
      <c r="Y1652" s="57" t="str">
        <f>VLOOKUP(A1652,'Individual Data'!$K$5:$AC$5544,9,FALSE)</f>
        <v>U</v>
      </c>
    </row>
    <row r="1653" spans="1:25" ht="15" customHeight="1" x14ac:dyDescent="0.25">
      <c r="A1653" s="197" t="s">
        <v>6214</v>
      </c>
      <c r="B1653" s="197" t="s">
        <v>20841</v>
      </c>
      <c r="C1653" s="198">
        <v>45189</v>
      </c>
      <c r="D1653" s="199">
        <v>24545</v>
      </c>
      <c r="E1653" s="197" t="s">
        <v>19595</v>
      </c>
      <c r="F1653" s="197" t="s">
        <v>17699</v>
      </c>
      <c r="G1653" s="197"/>
      <c r="H1653" s="197">
        <v>72</v>
      </c>
      <c r="I1653" s="197" t="s">
        <v>3085</v>
      </c>
      <c r="J1653" s="197" t="s">
        <v>19596</v>
      </c>
      <c r="K1653" s="57" t="s">
        <v>3196</v>
      </c>
      <c r="M1653" s="199">
        <v>70</v>
      </c>
      <c r="O1653" s="197" t="s">
        <v>20842</v>
      </c>
      <c r="Q1653" s="197" t="s">
        <v>3229</v>
      </c>
      <c r="S1653" s="57">
        <v>1</v>
      </c>
      <c r="T1653" s="197" t="s">
        <v>19598</v>
      </c>
      <c r="U1653" s="57" t="str">
        <f>VLOOKUP(A1653,'Individual Data'!$K$5:$AC$5544,12,FALSE)</f>
        <v>LFHSO2</v>
      </c>
      <c r="V1653" s="14">
        <f>IFERROR(LOOKUP(H1653,{30,43,48,53,58,63,68,73,78,83,88,93,97},{42,47,52,57,62,67,72,77,82,87,92,99,100}),999)</f>
        <v>72</v>
      </c>
      <c r="X1653" s="57">
        <f>VLOOKUP(A1653,'Individual Data'!$K$5:$AC$5544,8,FALSE)</f>
        <v>4</v>
      </c>
      <c r="Y1653" s="57">
        <f>VLOOKUP(A1653,'Individual Data'!$K$5:$AC$5544,9,FALSE)</f>
        <v>2019</v>
      </c>
    </row>
    <row r="1654" spans="1:25" ht="15" customHeight="1" x14ac:dyDescent="0.25">
      <c r="A1654" s="197" t="s">
        <v>6217</v>
      </c>
      <c r="B1654" s="197" t="s">
        <v>20843</v>
      </c>
      <c r="C1654" s="198">
        <v>45230</v>
      </c>
      <c r="D1654" s="199">
        <v>3130</v>
      </c>
      <c r="E1654" s="197" t="s">
        <v>19595</v>
      </c>
      <c r="F1654" s="197" t="s">
        <v>19617</v>
      </c>
      <c r="G1654" s="197"/>
      <c r="H1654" s="197">
        <v>80</v>
      </c>
      <c r="I1654" s="197" t="s">
        <v>3085</v>
      </c>
      <c r="J1654" s="197" t="s">
        <v>19596</v>
      </c>
      <c r="K1654" s="57" t="s">
        <v>3196</v>
      </c>
      <c r="M1654" s="199">
        <v>70</v>
      </c>
      <c r="O1654" s="197" t="s">
        <v>20844</v>
      </c>
      <c r="Q1654" s="197" t="s">
        <v>3229</v>
      </c>
      <c r="S1654" s="57">
        <v>1</v>
      </c>
      <c r="T1654" s="197" t="s">
        <v>19598</v>
      </c>
      <c r="U1654" s="57" t="str">
        <f>VLOOKUP(A1654,'Individual Data'!$K$5:$AC$5544,12,FALSE)</f>
        <v>NPTH</v>
      </c>
      <c r="V1654" s="14">
        <f>IFERROR(LOOKUP(H1654,{30,43,48,53,58,63,68,73,78,83,88,93,97},{42,47,52,57,62,67,72,77,82,87,92,99,100}),999)</f>
        <v>82</v>
      </c>
      <c r="X1654" s="57">
        <f>VLOOKUP(A1654,'Individual Data'!$K$5:$AC$5544,8,FALSE)</f>
        <v>4</v>
      </c>
      <c r="Y1654" s="57">
        <f>VLOOKUP(A1654,'Individual Data'!$K$5:$AC$5544,9,FALSE)</f>
        <v>2019</v>
      </c>
    </row>
    <row r="1655" spans="1:25" ht="15" customHeight="1" x14ac:dyDescent="0.25">
      <c r="A1655" s="197" t="s">
        <v>6220</v>
      </c>
      <c r="B1655" s="197" t="s">
        <v>20845</v>
      </c>
      <c r="C1655" s="198">
        <v>45216</v>
      </c>
      <c r="D1655" s="199">
        <v>1</v>
      </c>
      <c r="E1655" s="197" t="s">
        <v>19595</v>
      </c>
      <c r="F1655" s="197" t="s">
        <v>19617</v>
      </c>
      <c r="G1655" s="197"/>
      <c r="H1655" s="197">
        <v>90</v>
      </c>
      <c r="I1655" s="197" t="s">
        <v>3225</v>
      </c>
      <c r="J1655" s="197" t="s">
        <v>19596</v>
      </c>
      <c r="K1655" s="57" t="s">
        <v>3196</v>
      </c>
      <c r="M1655" s="199">
        <v>70</v>
      </c>
      <c r="O1655" s="197" t="s">
        <v>20846</v>
      </c>
      <c r="Q1655" s="197" t="s">
        <v>3229</v>
      </c>
      <c r="S1655" s="57">
        <v>1</v>
      </c>
      <c r="T1655" s="197" t="s">
        <v>19598</v>
      </c>
      <c r="U1655" s="57" t="str">
        <f>VLOOKUP(A1655,'Individual Data'!$K$5:$AC$5544,12,FALSE)</f>
        <v>PLA1</v>
      </c>
      <c r="V1655" s="14">
        <f>IFERROR(LOOKUP(H1655,{30,43,48,53,58,63,68,73,78,83,88,93,97},{42,47,52,57,62,67,72,77,82,87,92,99,100}),999)</f>
        <v>92</v>
      </c>
      <c r="X1655" s="57">
        <f>VLOOKUP(A1655,'Individual Data'!$K$5:$AC$5544,8,FALSE)</f>
        <v>4</v>
      </c>
      <c r="Y1655" s="57">
        <f>VLOOKUP(A1655,'Individual Data'!$K$5:$AC$5544,9,FALSE)</f>
        <v>2019</v>
      </c>
    </row>
    <row r="1656" spans="1:25" ht="15" customHeight="1" x14ac:dyDescent="0.25">
      <c r="A1656" s="197" t="s">
        <v>6223</v>
      </c>
      <c r="B1656" s="197" t="s">
        <v>20847</v>
      </c>
      <c r="C1656" s="198">
        <v>45223</v>
      </c>
      <c r="D1656" s="199">
        <v>2053</v>
      </c>
      <c r="E1656" s="197" t="s">
        <v>19595</v>
      </c>
      <c r="F1656" s="197" t="s">
        <v>19617</v>
      </c>
      <c r="G1656" s="197"/>
      <c r="H1656" s="197">
        <v>78</v>
      </c>
      <c r="I1656" s="197" t="s">
        <v>3085</v>
      </c>
      <c r="J1656" s="197" t="s">
        <v>19596</v>
      </c>
      <c r="K1656" s="57" t="s">
        <v>3196</v>
      </c>
      <c r="M1656" s="199">
        <v>70</v>
      </c>
      <c r="O1656" s="197" t="s">
        <v>20848</v>
      </c>
      <c r="Q1656" s="197" t="s">
        <v>3229</v>
      </c>
      <c r="S1656" s="57">
        <v>1</v>
      </c>
      <c r="T1656" s="197" t="s">
        <v>19598</v>
      </c>
      <c r="U1656" s="57" t="str">
        <f>VLOOKUP(A1656,'Individual Data'!$K$5:$AC$5544,12,FALSE)</f>
        <v>IPCSR</v>
      </c>
      <c r="V1656" s="14">
        <f>IFERROR(LOOKUP(H1656,{30,43,48,53,58,63,68,73,78,83,88,93,97},{42,47,52,57,62,67,72,77,82,87,92,99,100}),999)</f>
        <v>82</v>
      </c>
      <c r="X1656" s="57">
        <f>VLOOKUP(A1656,'Individual Data'!$K$5:$AC$5544,8,FALSE)</f>
        <v>4</v>
      </c>
      <c r="Y1656" s="57">
        <f>VLOOKUP(A1656,'Individual Data'!$K$5:$AC$5544,9,FALSE)</f>
        <v>2019</v>
      </c>
    </row>
    <row r="1657" spans="1:25" ht="15" customHeight="1" x14ac:dyDescent="0.25">
      <c r="A1657" s="197" t="s">
        <v>6226</v>
      </c>
      <c r="B1657" s="197" t="s">
        <v>20849</v>
      </c>
      <c r="C1657" s="198">
        <v>45230</v>
      </c>
      <c r="D1657" s="199">
        <v>3048</v>
      </c>
      <c r="E1657" s="197" t="s">
        <v>19595</v>
      </c>
      <c r="F1657" s="197" t="s">
        <v>19617</v>
      </c>
      <c r="G1657" s="197"/>
      <c r="H1657" s="197">
        <v>83</v>
      </c>
      <c r="I1657" s="197" t="s">
        <v>3085</v>
      </c>
      <c r="J1657" s="197" t="s">
        <v>19596</v>
      </c>
      <c r="K1657" s="57" t="s">
        <v>3196</v>
      </c>
      <c r="M1657" s="199">
        <v>70</v>
      </c>
      <c r="O1657" s="197" t="s">
        <v>20850</v>
      </c>
      <c r="Q1657" s="197" t="s">
        <v>3229</v>
      </c>
      <c r="S1657" s="57">
        <v>1</v>
      </c>
      <c r="T1657" s="197" t="s">
        <v>19598</v>
      </c>
      <c r="U1657" s="57" t="str">
        <f>VLOOKUP(A1657,'Individual Data'!$K$5:$AC$5544,12,FALSE)</f>
        <v>IPCSR</v>
      </c>
      <c r="V1657" s="14">
        <f>IFERROR(LOOKUP(H1657,{30,43,48,53,58,63,68,73,78,83,88,93,97},{42,47,52,57,62,67,72,77,82,87,92,99,100}),999)</f>
        <v>87</v>
      </c>
      <c r="X1657" s="57">
        <f>VLOOKUP(A1657,'Individual Data'!$K$5:$AC$5544,8,FALSE)</f>
        <v>4</v>
      </c>
      <c r="Y1657" s="57">
        <f>VLOOKUP(A1657,'Individual Data'!$K$5:$AC$5544,9,FALSE)</f>
        <v>2019</v>
      </c>
    </row>
    <row r="1658" spans="1:25" ht="15" customHeight="1" x14ac:dyDescent="0.25">
      <c r="A1658" s="197" t="s">
        <v>6229</v>
      </c>
      <c r="B1658" s="197" t="s">
        <v>20851</v>
      </c>
      <c r="C1658" s="198">
        <v>45223</v>
      </c>
      <c r="D1658" s="199">
        <v>71</v>
      </c>
      <c r="E1658" s="197" t="s">
        <v>19595</v>
      </c>
      <c r="F1658" s="197" t="s">
        <v>19617</v>
      </c>
      <c r="G1658" s="197"/>
      <c r="H1658" s="197">
        <v>80.5</v>
      </c>
      <c r="I1658" s="197" t="s">
        <v>3225</v>
      </c>
      <c r="J1658" s="197" t="s">
        <v>19596</v>
      </c>
      <c r="K1658" s="57" t="s">
        <v>3196</v>
      </c>
      <c r="M1658" s="199">
        <v>70</v>
      </c>
      <c r="O1658" s="197" t="s">
        <v>20852</v>
      </c>
      <c r="Q1658" s="197" t="s">
        <v>3229</v>
      </c>
      <c r="S1658" s="57">
        <v>1</v>
      </c>
      <c r="T1658" s="197" t="s">
        <v>19598</v>
      </c>
      <c r="U1658" s="57" t="str">
        <f>VLOOKUP(A1658,'Individual Data'!$K$5:$AC$5544,12,FALSE)</f>
        <v>PLA1</v>
      </c>
      <c r="V1658" s="14">
        <f>IFERROR(LOOKUP(H1658,{30,43,48,53,58,63,68,73,78,83,88,93,97},{42,47,52,57,62,67,72,77,82,87,92,99,100}),999)</f>
        <v>82</v>
      </c>
      <c r="X1658" s="57">
        <f>VLOOKUP(A1658,'Individual Data'!$K$5:$AC$5544,8,FALSE)</f>
        <v>4</v>
      </c>
      <c r="Y1658" s="57">
        <f>VLOOKUP(A1658,'Individual Data'!$K$5:$AC$5544,9,FALSE)</f>
        <v>2019</v>
      </c>
    </row>
    <row r="1659" spans="1:25" ht="15" customHeight="1" x14ac:dyDescent="0.25">
      <c r="A1659" s="197" t="s">
        <v>6232</v>
      </c>
      <c r="B1659" s="197" t="s">
        <v>20853</v>
      </c>
      <c r="C1659" s="198">
        <v>45243</v>
      </c>
      <c r="D1659" s="199">
        <v>637</v>
      </c>
      <c r="E1659" s="197" t="s">
        <v>19595</v>
      </c>
      <c r="F1659" s="197" t="s">
        <v>19617</v>
      </c>
      <c r="G1659" s="197"/>
      <c r="H1659" s="197">
        <v>90</v>
      </c>
      <c r="I1659" s="197" t="s">
        <v>3225</v>
      </c>
      <c r="J1659" s="197" t="s">
        <v>19596</v>
      </c>
      <c r="K1659" s="57" t="s">
        <v>3196</v>
      </c>
      <c r="M1659" s="199">
        <v>70</v>
      </c>
      <c r="O1659" s="197" t="s">
        <v>20854</v>
      </c>
      <c r="Q1659" s="197" t="s">
        <v>3229</v>
      </c>
      <c r="S1659" s="57">
        <v>1</v>
      </c>
      <c r="T1659" s="197" t="s">
        <v>3229</v>
      </c>
      <c r="U1659" s="57" t="str">
        <f>VLOOKUP(A1659,'Individual Data'!$K$5:$AC$5544,12,FALSE)</f>
        <v>NLVA</v>
      </c>
      <c r="V1659" s="14">
        <f>IFERROR(LOOKUP(H1659,{30,43,48,53,58,63,68,73,78,83,88,93,97},{42,47,52,57,62,67,72,77,82,87,92,99,100}),999)</f>
        <v>92</v>
      </c>
      <c r="X1659" s="57">
        <f>VLOOKUP(A1659,'Individual Data'!$K$5:$AC$5544,8,FALSE)</f>
        <v>5</v>
      </c>
      <c r="Y1659" s="57">
        <f>VLOOKUP(A1659,'Individual Data'!$K$5:$AC$5544,9,FALSE)</f>
        <v>2018</v>
      </c>
    </row>
    <row r="1660" spans="1:25" ht="15" customHeight="1" x14ac:dyDescent="0.25">
      <c r="A1660" s="197" t="s">
        <v>6236</v>
      </c>
      <c r="B1660" s="197" t="s">
        <v>20855</v>
      </c>
      <c r="C1660" s="198">
        <v>45236</v>
      </c>
      <c r="D1660" s="199">
        <v>462</v>
      </c>
      <c r="E1660" s="197" t="s">
        <v>19595</v>
      </c>
      <c r="F1660" s="197" t="s">
        <v>19617</v>
      </c>
      <c r="G1660" s="197"/>
      <c r="H1660" s="197">
        <v>79</v>
      </c>
      <c r="I1660" s="197" t="s">
        <v>3225</v>
      </c>
      <c r="J1660" s="197" t="s">
        <v>19596</v>
      </c>
      <c r="K1660" s="57" t="s">
        <v>3196</v>
      </c>
      <c r="M1660" s="199">
        <v>70</v>
      </c>
      <c r="O1660" s="197" t="s">
        <v>20856</v>
      </c>
      <c r="Q1660" s="197" t="s">
        <v>3229</v>
      </c>
      <c r="S1660" s="57">
        <v>1</v>
      </c>
      <c r="T1660" s="197" t="s">
        <v>3229</v>
      </c>
      <c r="U1660" s="57" t="str">
        <f>VLOOKUP(A1660,'Individual Data'!$K$5:$AC$5544,12,FALSE)</f>
        <v>LFSO</v>
      </c>
      <c r="V1660" s="14">
        <f>IFERROR(LOOKUP(H1660,{30,43,48,53,58,63,68,73,78,83,88,93,97},{42,47,52,57,62,67,72,77,82,87,92,99,100}),999)</f>
        <v>82</v>
      </c>
      <c r="X1660" s="57">
        <f>VLOOKUP(A1660,'Individual Data'!$K$5:$AC$5544,8,FALSE)</f>
        <v>4</v>
      </c>
      <c r="Y1660" s="57">
        <f>VLOOKUP(A1660,'Individual Data'!$K$5:$AC$5544,9,FALSE)</f>
        <v>2019</v>
      </c>
    </row>
    <row r="1661" spans="1:25" ht="15" customHeight="1" x14ac:dyDescent="0.25">
      <c r="A1661" s="197" t="s">
        <v>6241</v>
      </c>
      <c r="B1661" s="197" t="s">
        <v>20857</v>
      </c>
      <c r="C1661" s="198">
        <v>45216</v>
      </c>
      <c r="D1661" s="199">
        <v>21</v>
      </c>
      <c r="E1661" s="197" t="s">
        <v>19595</v>
      </c>
      <c r="F1661" s="197" t="s">
        <v>19617</v>
      </c>
      <c r="G1661" s="197"/>
      <c r="H1661" s="197">
        <v>74</v>
      </c>
      <c r="I1661" s="197" t="s">
        <v>3225</v>
      </c>
      <c r="J1661" s="197" t="s">
        <v>19596</v>
      </c>
      <c r="K1661" s="57" t="s">
        <v>3196</v>
      </c>
      <c r="M1661" s="199">
        <v>70</v>
      </c>
      <c r="O1661" s="197" t="s">
        <v>20858</v>
      </c>
      <c r="Q1661" s="197" t="s">
        <v>3229</v>
      </c>
      <c r="S1661" s="57">
        <v>1</v>
      </c>
      <c r="T1661" s="197" t="s">
        <v>19598</v>
      </c>
      <c r="U1661" s="57" t="str">
        <f>VLOOKUP(A1661,'Individual Data'!$K$5:$AC$5544,12,FALSE)</f>
        <v>BCA1</v>
      </c>
      <c r="V1661" s="14">
        <f>IFERROR(LOOKUP(H1661,{30,43,48,53,58,63,68,73,78,83,88,93,97},{42,47,52,57,62,67,72,77,82,87,92,99,100}),999)</f>
        <v>77</v>
      </c>
      <c r="X1661" s="57">
        <f>VLOOKUP(A1661,'Individual Data'!$K$5:$AC$5544,8,FALSE)</f>
        <v>4</v>
      </c>
      <c r="Y1661" s="57">
        <f>VLOOKUP(A1661,'Individual Data'!$K$5:$AC$5544,9,FALSE)</f>
        <v>2019</v>
      </c>
    </row>
    <row r="1662" spans="1:25" ht="15" customHeight="1" x14ac:dyDescent="0.25">
      <c r="A1662" s="197" t="s">
        <v>6244</v>
      </c>
      <c r="B1662" s="197" t="s">
        <v>20859</v>
      </c>
      <c r="C1662" s="198">
        <v>45208</v>
      </c>
      <c r="D1662" s="199">
        <v>24601</v>
      </c>
      <c r="E1662" s="197" t="s">
        <v>19595</v>
      </c>
      <c r="F1662" s="197" t="s">
        <v>17699</v>
      </c>
      <c r="G1662" s="197"/>
      <c r="H1662" s="197">
        <v>84</v>
      </c>
      <c r="I1662" s="197" t="s">
        <v>3085</v>
      </c>
      <c r="J1662" s="197" t="s">
        <v>19596</v>
      </c>
      <c r="K1662" s="57" t="s">
        <v>3196</v>
      </c>
      <c r="M1662" s="199">
        <v>70</v>
      </c>
      <c r="O1662" s="197" t="s">
        <v>20860</v>
      </c>
      <c r="Q1662" s="197" t="s">
        <v>3229</v>
      </c>
      <c r="S1662" s="57">
        <v>1</v>
      </c>
      <c r="T1662" s="197" t="s">
        <v>19598</v>
      </c>
      <c r="U1662" s="57" t="str">
        <f>VLOOKUP(A1662,'Individual Data'!$K$5:$AC$5544,12,FALSE)</f>
        <v>Unassigned</v>
      </c>
      <c r="V1662" s="14">
        <f>IFERROR(LOOKUP(H1662,{30,43,48,53,58,63,68,73,78,83,88,93,97},{42,47,52,57,62,67,72,77,82,87,92,99,100}),999)</f>
        <v>87</v>
      </c>
      <c r="X1662" s="57" t="str">
        <f>VLOOKUP(A1662,'Individual Data'!$K$5:$AC$5544,8,FALSE)</f>
        <v>NA</v>
      </c>
      <c r="Y1662" s="57" t="str">
        <f>VLOOKUP(A1662,'Individual Data'!$K$5:$AC$5544,9,FALSE)</f>
        <v>U</v>
      </c>
    </row>
    <row r="1663" spans="1:25" ht="15" customHeight="1" x14ac:dyDescent="0.25">
      <c r="A1663" s="197" t="s">
        <v>6247</v>
      </c>
      <c r="B1663" s="197" t="s">
        <v>20861</v>
      </c>
      <c r="C1663" s="198">
        <v>45223</v>
      </c>
      <c r="D1663" s="199">
        <v>79</v>
      </c>
      <c r="E1663" s="197" t="s">
        <v>19595</v>
      </c>
      <c r="F1663" s="197" t="s">
        <v>19617</v>
      </c>
      <c r="G1663" s="197"/>
      <c r="H1663" s="197">
        <v>84</v>
      </c>
      <c r="I1663" s="197" t="s">
        <v>3225</v>
      </c>
      <c r="J1663" s="197" t="s">
        <v>19596</v>
      </c>
      <c r="K1663" s="57" t="s">
        <v>3196</v>
      </c>
      <c r="M1663" s="199">
        <v>70</v>
      </c>
      <c r="O1663" s="197" t="s">
        <v>20862</v>
      </c>
      <c r="Q1663" s="197" t="s">
        <v>3229</v>
      </c>
      <c r="S1663" s="57">
        <v>1</v>
      </c>
      <c r="T1663" s="197" t="s">
        <v>19598</v>
      </c>
      <c r="U1663" s="57" t="str">
        <f>VLOOKUP(A1663,'Individual Data'!$K$5:$AC$5544,12,FALSE)</f>
        <v>PLA1</v>
      </c>
      <c r="V1663" s="14">
        <f>IFERROR(LOOKUP(H1663,{30,43,48,53,58,63,68,73,78,83,88,93,97},{42,47,52,57,62,67,72,77,82,87,92,99,100}),999)</f>
        <v>87</v>
      </c>
      <c r="X1663" s="57">
        <f>VLOOKUP(A1663,'Individual Data'!$K$5:$AC$5544,8,FALSE)</f>
        <v>4</v>
      </c>
      <c r="Y1663" s="57">
        <f>VLOOKUP(A1663,'Individual Data'!$K$5:$AC$5544,9,FALSE)</f>
        <v>2019</v>
      </c>
    </row>
    <row r="1664" spans="1:25" ht="15" customHeight="1" x14ac:dyDescent="0.25">
      <c r="A1664" s="197" t="s">
        <v>6249</v>
      </c>
      <c r="B1664" s="197" t="s">
        <v>20863</v>
      </c>
      <c r="C1664" s="198">
        <v>45230</v>
      </c>
      <c r="D1664" s="199">
        <v>3111</v>
      </c>
      <c r="E1664" s="197" t="s">
        <v>19595</v>
      </c>
      <c r="F1664" s="197" t="s">
        <v>19617</v>
      </c>
      <c r="G1664" s="197"/>
      <c r="H1664" s="197">
        <v>76</v>
      </c>
      <c r="I1664" s="197" t="s">
        <v>3085</v>
      </c>
      <c r="J1664" s="197" t="s">
        <v>19596</v>
      </c>
      <c r="K1664" s="57" t="s">
        <v>3196</v>
      </c>
      <c r="M1664" s="199">
        <v>70</v>
      </c>
      <c r="O1664" s="197" t="s">
        <v>20864</v>
      </c>
      <c r="Q1664" s="197" t="s">
        <v>3229</v>
      </c>
      <c r="S1664" s="57">
        <v>1</v>
      </c>
      <c r="T1664" s="197" t="s">
        <v>3229</v>
      </c>
      <c r="U1664" s="57" t="str">
        <f>VLOOKUP(A1664,'Individual Data'!$K$5:$AC$5544,12,FALSE)</f>
        <v>NPTH</v>
      </c>
      <c r="V1664" s="14">
        <f>IFERROR(LOOKUP(H1664,{30,43,48,53,58,63,68,73,78,83,88,93,97},{42,47,52,57,62,67,72,77,82,87,92,99,100}),999)</f>
        <v>77</v>
      </c>
      <c r="X1664" s="57">
        <f>VLOOKUP(A1664,'Individual Data'!$K$5:$AC$5544,8,FALSE)</f>
        <v>4</v>
      </c>
      <c r="Y1664" s="57">
        <f>VLOOKUP(A1664,'Individual Data'!$K$5:$AC$5544,9,FALSE)</f>
        <v>2019</v>
      </c>
    </row>
    <row r="1665" spans="1:25" ht="15" customHeight="1" x14ac:dyDescent="0.25">
      <c r="A1665" s="197" t="s">
        <v>6252</v>
      </c>
      <c r="B1665" s="197" t="s">
        <v>20865</v>
      </c>
      <c r="C1665" s="198">
        <v>45230</v>
      </c>
      <c r="D1665" s="199">
        <v>3089</v>
      </c>
      <c r="E1665" s="197" t="s">
        <v>19595</v>
      </c>
      <c r="F1665" s="197" t="s">
        <v>19617</v>
      </c>
      <c r="G1665" s="197"/>
      <c r="H1665" s="197">
        <v>80</v>
      </c>
      <c r="I1665" s="197" t="s">
        <v>3085</v>
      </c>
      <c r="J1665" s="197" t="s">
        <v>19596</v>
      </c>
      <c r="K1665" s="57" t="s">
        <v>3196</v>
      </c>
      <c r="M1665" s="199">
        <v>70</v>
      </c>
      <c r="O1665" s="197" t="s">
        <v>20866</v>
      </c>
      <c r="Q1665" s="197" t="s">
        <v>3229</v>
      </c>
      <c r="S1665" s="57">
        <v>1</v>
      </c>
      <c r="T1665" s="197" t="s">
        <v>3229</v>
      </c>
      <c r="U1665" s="57" t="str">
        <f>VLOOKUP(A1665,'Individual Data'!$K$5:$AC$5544,12,FALSE)</f>
        <v>Unassigned</v>
      </c>
      <c r="V1665" s="14">
        <f>IFERROR(LOOKUP(H1665,{30,43,48,53,58,63,68,73,78,83,88,93,97},{42,47,52,57,62,67,72,77,82,87,92,99,100}),999)</f>
        <v>82</v>
      </c>
      <c r="X1665" s="57" t="str">
        <f>VLOOKUP(A1665,'Individual Data'!$K$5:$AC$5544,8,FALSE)</f>
        <v>NA</v>
      </c>
      <c r="Y1665" s="57" t="str">
        <f>VLOOKUP(A1665,'Individual Data'!$K$5:$AC$5544,9,FALSE)</f>
        <v>U</v>
      </c>
    </row>
    <row r="1666" spans="1:25" ht="15" customHeight="1" x14ac:dyDescent="0.25">
      <c r="A1666" s="197" t="s">
        <v>6255</v>
      </c>
      <c r="B1666" s="197" t="s">
        <v>20867</v>
      </c>
      <c r="C1666" s="198">
        <v>45216</v>
      </c>
      <c r="D1666" s="199">
        <v>1057</v>
      </c>
      <c r="E1666" s="197" t="s">
        <v>19595</v>
      </c>
      <c r="F1666" s="197" t="s">
        <v>19617</v>
      </c>
      <c r="G1666" s="197"/>
      <c r="H1666" s="197">
        <v>85</v>
      </c>
      <c r="I1666" s="197" t="s">
        <v>3085</v>
      </c>
      <c r="J1666" s="197" t="s">
        <v>17688</v>
      </c>
      <c r="K1666" s="229" t="s">
        <v>3228</v>
      </c>
      <c r="M1666" s="199">
        <v>70</v>
      </c>
      <c r="O1666" s="197" t="s">
        <v>19601</v>
      </c>
      <c r="Q1666" s="197" t="s">
        <v>3229</v>
      </c>
      <c r="S1666" s="57">
        <v>1</v>
      </c>
      <c r="T1666" s="197" t="s">
        <v>3229</v>
      </c>
      <c r="U1666" s="57" t="str">
        <f>VLOOKUP(A1666,'Individual Data'!$K$5:$AC$5544,12,FALSE)</f>
        <v>PLA1</v>
      </c>
      <c r="V1666" s="14">
        <f>IFERROR(LOOKUP(H1666,{30,43,48,53,58,63,68,73,78,83,88,93,97},{42,47,52,57,62,67,72,77,82,87,92,99,100}),999)</f>
        <v>87</v>
      </c>
      <c r="X1666" s="57">
        <f>VLOOKUP(A1666,'Individual Data'!$K$5:$AC$5544,8,FALSE)</f>
        <v>4</v>
      </c>
      <c r="Y1666" s="57">
        <f>VLOOKUP(A1666,'Individual Data'!$K$5:$AC$5544,9,FALSE)</f>
        <v>2019</v>
      </c>
    </row>
    <row r="1667" spans="1:25" ht="15" customHeight="1" x14ac:dyDescent="0.25">
      <c r="A1667" s="197" t="s">
        <v>6258</v>
      </c>
      <c r="B1667" s="197" t="s">
        <v>20868</v>
      </c>
      <c r="C1667" s="198">
        <v>45236</v>
      </c>
      <c r="D1667" s="199">
        <v>4111</v>
      </c>
      <c r="E1667" s="197" t="s">
        <v>19595</v>
      </c>
      <c r="F1667" s="197" t="s">
        <v>19617</v>
      </c>
      <c r="G1667" s="197"/>
      <c r="H1667" s="197">
        <v>88</v>
      </c>
      <c r="I1667" s="197" t="s">
        <v>3085</v>
      </c>
      <c r="J1667" s="197" t="s">
        <v>19596</v>
      </c>
      <c r="K1667" s="228" t="s">
        <v>3196</v>
      </c>
      <c r="M1667" s="199">
        <v>70</v>
      </c>
      <c r="O1667" s="197" t="s">
        <v>20869</v>
      </c>
      <c r="Q1667" s="197" t="s">
        <v>17769</v>
      </c>
      <c r="S1667" s="57">
        <v>1</v>
      </c>
      <c r="T1667" s="197" t="s">
        <v>19794</v>
      </c>
      <c r="U1667" s="57" t="str">
        <f>VLOOKUP(A1667,'Individual Data'!$K$5:$AC$5544,12,FALSE)</f>
        <v>Unassigned</v>
      </c>
      <c r="V1667" s="14">
        <f>IFERROR(LOOKUP(H1667,{30,43,48,53,58,63,68,73,78,83,88,93,97},{42,47,52,57,62,67,72,77,82,87,92,99,100}),999)</f>
        <v>92</v>
      </c>
      <c r="X1667" s="57" t="str">
        <f>VLOOKUP(A1667,'Individual Data'!$K$5:$AC$5544,8,FALSE)</f>
        <v>NA</v>
      </c>
      <c r="Y1667" s="57" t="str">
        <f>VLOOKUP(A1667,'Individual Data'!$K$5:$AC$5544,9,FALSE)</f>
        <v>U</v>
      </c>
    </row>
    <row r="1668" spans="1:25" ht="15" customHeight="1" x14ac:dyDescent="0.25">
      <c r="A1668" s="197" t="s">
        <v>6261</v>
      </c>
      <c r="B1668" s="197" t="s">
        <v>20870</v>
      </c>
      <c r="C1668" s="198">
        <v>45216</v>
      </c>
      <c r="D1668" s="199">
        <v>1037</v>
      </c>
      <c r="E1668" s="197" t="s">
        <v>19595</v>
      </c>
      <c r="F1668" s="197" t="s">
        <v>19617</v>
      </c>
      <c r="G1668" s="197"/>
      <c r="H1668" s="197">
        <v>77</v>
      </c>
      <c r="I1668" s="197" t="s">
        <v>3085</v>
      </c>
      <c r="J1668" s="197" t="s">
        <v>19596</v>
      </c>
      <c r="K1668" s="57" t="s">
        <v>3196</v>
      </c>
      <c r="M1668" s="199">
        <v>70</v>
      </c>
      <c r="O1668" s="197" t="s">
        <v>20871</v>
      </c>
      <c r="Q1668" s="197" t="s">
        <v>3229</v>
      </c>
      <c r="S1668" s="57">
        <v>1</v>
      </c>
      <c r="T1668" s="197" t="s">
        <v>19598</v>
      </c>
      <c r="U1668" s="57" t="str">
        <f>VLOOKUP(A1668,'Individual Data'!$K$5:$AC$5544,12,FALSE)</f>
        <v>Unassigned</v>
      </c>
      <c r="V1668" s="14">
        <f>IFERROR(LOOKUP(H1668,{30,43,48,53,58,63,68,73,78,83,88,93,97},{42,47,52,57,62,67,72,77,82,87,92,99,100}),999)</f>
        <v>77</v>
      </c>
      <c r="X1668" s="57" t="str">
        <f>VLOOKUP(A1668,'Individual Data'!$K$5:$AC$5544,8,FALSE)</f>
        <v>NA</v>
      </c>
      <c r="Y1668" s="57" t="str">
        <f>VLOOKUP(A1668,'Individual Data'!$K$5:$AC$5544,9,FALSE)</f>
        <v>U</v>
      </c>
    </row>
    <row r="1669" spans="1:25" ht="15" customHeight="1" x14ac:dyDescent="0.25">
      <c r="A1669" s="197" t="s">
        <v>6264</v>
      </c>
      <c r="B1669" s="197" t="s">
        <v>20872</v>
      </c>
      <c r="C1669" s="198">
        <v>45216</v>
      </c>
      <c r="D1669" s="199">
        <v>1044</v>
      </c>
      <c r="E1669" s="197" t="s">
        <v>19595</v>
      </c>
      <c r="F1669" s="197" t="s">
        <v>19617</v>
      </c>
      <c r="G1669" s="197"/>
      <c r="H1669" s="197">
        <v>76</v>
      </c>
      <c r="I1669" s="197" t="s">
        <v>3085</v>
      </c>
      <c r="J1669" s="197" t="s">
        <v>19596</v>
      </c>
      <c r="K1669" s="57" t="s">
        <v>3196</v>
      </c>
      <c r="M1669" s="199">
        <v>70</v>
      </c>
      <c r="O1669" s="197" t="s">
        <v>20873</v>
      </c>
      <c r="Q1669" s="197" t="s">
        <v>3229</v>
      </c>
      <c r="S1669" s="57">
        <v>1</v>
      </c>
      <c r="T1669" s="197" t="s">
        <v>19598</v>
      </c>
      <c r="U1669" s="57" t="str">
        <f>VLOOKUP(A1669,'Individual Data'!$K$5:$AC$5544,12,FALSE)</f>
        <v>LFYO</v>
      </c>
      <c r="V1669" s="14">
        <f>IFERROR(LOOKUP(H1669,{30,43,48,53,58,63,68,73,78,83,88,93,97},{42,47,52,57,62,67,72,77,82,87,92,99,100}),999)</f>
        <v>77</v>
      </c>
      <c r="X1669" s="57">
        <f>VLOOKUP(A1669,'Individual Data'!$K$5:$AC$5544,8,FALSE)</f>
        <v>4</v>
      </c>
      <c r="Y1669" s="57">
        <f>VLOOKUP(A1669,'Individual Data'!$K$5:$AC$5544,9,FALSE)</f>
        <v>2019</v>
      </c>
    </row>
    <row r="1670" spans="1:25" ht="15" customHeight="1" x14ac:dyDescent="0.25">
      <c r="A1670" s="197" t="s">
        <v>6269</v>
      </c>
      <c r="B1670" s="197" t="s">
        <v>20874</v>
      </c>
      <c r="C1670" s="198">
        <v>45230</v>
      </c>
      <c r="D1670" s="199">
        <v>3009</v>
      </c>
      <c r="E1670" s="197" t="s">
        <v>19595</v>
      </c>
      <c r="F1670" s="197" t="s">
        <v>19617</v>
      </c>
      <c r="G1670" s="197"/>
      <c r="H1670" s="197">
        <v>83</v>
      </c>
      <c r="I1670" s="197" t="s">
        <v>3085</v>
      </c>
      <c r="J1670" s="197" t="s">
        <v>19596</v>
      </c>
      <c r="K1670" s="57" t="s">
        <v>3196</v>
      </c>
      <c r="M1670" s="199">
        <v>70</v>
      </c>
      <c r="O1670" s="197" t="s">
        <v>20875</v>
      </c>
      <c r="Q1670" s="197" t="s">
        <v>3229</v>
      </c>
      <c r="S1670" s="57">
        <v>1</v>
      </c>
      <c r="T1670" s="197" t="s">
        <v>19598</v>
      </c>
      <c r="U1670" s="57" t="str">
        <f>VLOOKUP(A1670,'Individual Data'!$K$5:$AC$5544,12,FALSE)</f>
        <v>Unassigned</v>
      </c>
      <c r="V1670" s="14">
        <f>IFERROR(LOOKUP(H1670,{30,43,48,53,58,63,68,73,78,83,88,93,97},{42,47,52,57,62,67,72,77,82,87,92,99,100}),999)</f>
        <v>87</v>
      </c>
      <c r="X1670" s="57" t="str">
        <f>VLOOKUP(A1670,'Individual Data'!$K$5:$AC$5544,8,FALSE)</f>
        <v>NA</v>
      </c>
      <c r="Y1670" s="57" t="str">
        <f>VLOOKUP(A1670,'Individual Data'!$K$5:$AC$5544,9,FALSE)</f>
        <v>U</v>
      </c>
    </row>
    <row r="1671" spans="1:25" ht="15" customHeight="1" x14ac:dyDescent="0.25">
      <c r="A1671" s="197" t="s">
        <v>6271</v>
      </c>
      <c r="B1671" s="197" t="s">
        <v>20876</v>
      </c>
      <c r="C1671" s="198">
        <v>45223</v>
      </c>
      <c r="D1671" s="199">
        <v>2129</v>
      </c>
      <c r="E1671" s="197" t="s">
        <v>19595</v>
      </c>
      <c r="F1671" s="197" t="s">
        <v>19617</v>
      </c>
      <c r="G1671" s="197"/>
      <c r="H1671" s="197">
        <v>78</v>
      </c>
      <c r="I1671" s="197" t="s">
        <v>3085</v>
      </c>
      <c r="J1671" s="197" t="s">
        <v>19596</v>
      </c>
      <c r="K1671" s="57" t="s">
        <v>3196</v>
      </c>
      <c r="M1671" s="199">
        <v>70</v>
      </c>
      <c r="O1671" s="197" t="s">
        <v>20877</v>
      </c>
      <c r="Q1671" s="197" t="s">
        <v>3229</v>
      </c>
      <c r="S1671" s="57">
        <v>1</v>
      </c>
      <c r="T1671" s="197" t="s">
        <v>19607</v>
      </c>
      <c r="U1671" s="57" t="str">
        <f>VLOOKUP(A1671,'Individual Data'!$K$5:$AC$5544,12,FALSE)</f>
        <v>LFHSO2</v>
      </c>
      <c r="V1671" s="14">
        <f>IFERROR(LOOKUP(H1671,{30,43,48,53,58,63,68,73,78,83,88,93,97},{42,47,52,57,62,67,72,77,82,87,92,99,100}),999)</f>
        <v>82</v>
      </c>
      <c r="X1671" s="57">
        <f>VLOOKUP(A1671,'Individual Data'!$K$5:$AC$5544,8,FALSE)</f>
        <v>5</v>
      </c>
      <c r="Y1671" s="57">
        <f>VLOOKUP(A1671,'Individual Data'!$K$5:$AC$5544,9,FALSE)</f>
        <v>2018</v>
      </c>
    </row>
    <row r="1672" spans="1:25" ht="15" customHeight="1" x14ac:dyDescent="0.25">
      <c r="A1672" s="197" t="s">
        <v>6274</v>
      </c>
      <c r="B1672" s="197" t="s">
        <v>20878</v>
      </c>
      <c r="C1672" s="198">
        <v>45223</v>
      </c>
      <c r="D1672" s="199">
        <v>2031</v>
      </c>
      <c r="E1672" s="197" t="s">
        <v>19595</v>
      </c>
      <c r="F1672" s="197" t="s">
        <v>19617</v>
      </c>
      <c r="G1672" s="197"/>
      <c r="H1672" s="197">
        <v>74</v>
      </c>
      <c r="I1672" s="197" t="s">
        <v>3085</v>
      </c>
      <c r="J1672" s="197" t="s">
        <v>19596</v>
      </c>
      <c r="K1672" s="57" t="s">
        <v>3196</v>
      </c>
      <c r="M1672" s="199">
        <v>70</v>
      </c>
      <c r="O1672" s="197" t="s">
        <v>20879</v>
      </c>
      <c r="Q1672" s="197" t="s">
        <v>3229</v>
      </c>
      <c r="S1672" s="57">
        <v>1</v>
      </c>
      <c r="T1672" s="197" t="s">
        <v>19598</v>
      </c>
      <c r="U1672" s="57" t="str">
        <f>VLOOKUP(A1672,'Individual Data'!$K$5:$AC$5544,12,FALSE)</f>
        <v>PLA1</v>
      </c>
      <c r="V1672" s="14">
        <f>IFERROR(LOOKUP(H1672,{30,43,48,53,58,63,68,73,78,83,88,93,97},{42,47,52,57,62,67,72,77,82,87,92,99,100}),999)</f>
        <v>77</v>
      </c>
      <c r="X1672" s="57">
        <f>VLOOKUP(A1672,'Individual Data'!$K$5:$AC$5544,8,FALSE)</f>
        <v>4</v>
      </c>
      <c r="Y1672" s="57">
        <f>VLOOKUP(A1672,'Individual Data'!$K$5:$AC$5544,9,FALSE)</f>
        <v>2019</v>
      </c>
    </row>
    <row r="1673" spans="1:25" ht="15" customHeight="1" x14ac:dyDescent="0.25">
      <c r="A1673" s="197" t="s">
        <v>6277</v>
      </c>
      <c r="B1673" s="197" t="s">
        <v>20880</v>
      </c>
      <c r="C1673" s="198">
        <v>45223</v>
      </c>
      <c r="D1673" s="199">
        <v>2105</v>
      </c>
      <c r="E1673" s="197" t="s">
        <v>19595</v>
      </c>
      <c r="F1673" s="197" t="s">
        <v>19617</v>
      </c>
      <c r="G1673" s="197"/>
      <c r="H1673" s="197">
        <v>80.5</v>
      </c>
      <c r="I1673" s="197" t="s">
        <v>3085</v>
      </c>
      <c r="J1673" s="197" t="s">
        <v>19596</v>
      </c>
      <c r="K1673" s="57" t="s">
        <v>3196</v>
      </c>
      <c r="M1673" s="199">
        <v>70</v>
      </c>
      <c r="O1673" s="197" t="s">
        <v>20881</v>
      </c>
      <c r="Q1673" s="197" t="s">
        <v>3229</v>
      </c>
      <c r="S1673" s="57">
        <v>1</v>
      </c>
      <c r="T1673" s="197" t="s">
        <v>19598</v>
      </c>
      <c r="U1673" s="57" t="str">
        <f>VLOOKUP(A1673,'Individual Data'!$K$5:$AC$5544,12,FALSE)</f>
        <v>CJA1</v>
      </c>
      <c r="V1673" s="14">
        <f>IFERROR(LOOKUP(H1673,{30,43,48,53,58,63,68,73,78,83,88,93,97},{42,47,52,57,62,67,72,77,82,87,92,99,100}),999)</f>
        <v>82</v>
      </c>
      <c r="X1673" s="57">
        <f>VLOOKUP(A1673,'Individual Data'!$K$5:$AC$5544,8,FALSE)</f>
        <v>4</v>
      </c>
      <c r="Y1673" s="57">
        <f>VLOOKUP(A1673,'Individual Data'!$K$5:$AC$5544,9,FALSE)</f>
        <v>2019</v>
      </c>
    </row>
    <row r="1674" spans="1:25" ht="15" customHeight="1" x14ac:dyDescent="0.25">
      <c r="A1674" s="197" t="s">
        <v>7237</v>
      </c>
      <c r="B1674" s="197" t="s">
        <v>20882</v>
      </c>
      <c r="C1674" s="198">
        <v>45230</v>
      </c>
      <c r="D1674" s="199">
        <v>354</v>
      </c>
      <c r="E1674" s="197" t="s">
        <v>19595</v>
      </c>
      <c r="F1674" s="197" t="s">
        <v>19617</v>
      </c>
      <c r="G1674" s="197"/>
      <c r="H1674" s="197">
        <v>87</v>
      </c>
      <c r="I1674" s="197" t="s">
        <v>3225</v>
      </c>
      <c r="J1674" s="197" t="s">
        <v>17688</v>
      </c>
      <c r="K1674" s="229" t="s">
        <v>3228</v>
      </c>
      <c r="M1674" s="199">
        <v>70</v>
      </c>
      <c r="O1674" s="197" t="s">
        <v>19601</v>
      </c>
      <c r="Q1674" s="197" t="s">
        <v>3229</v>
      </c>
      <c r="S1674" s="57">
        <v>1</v>
      </c>
      <c r="T1674" s="197" t="s">
        <v>3229</v>
      </c>
      <c r="U1674" s="57" t="str">
        <f>VLOOKUP(A1674,'Individual Data'!$K$5:$AC$5544,12,FALSE)</f>
        <v>PLA1</v>
      </c>
      <c r="V1674" s="14">
        <f>IFERROR(LOOKUP(H1674,{30,43,48,53,58,63,68,73,78,83,88,93,97},{42,47,52,57,62,67,72,77,82,87,92,99,100}),999)</f>
        <v>87</v>
      </c>
      <c r="X1674" s="57">
        <f>VLOOKUP(A1674,'Individual Data'!$K$5:$AC$5544,8,FALSE)</f>
        <v>5</v>
      </c>
      <c r="Y1674" s="57">
        <f>VLOOKUP(A1674,'Individual Data'!$K$5:$AC$5544,9,FALSE)</f>
        <v>2018</v>
      </c>
    </row>
    <row r="1675" spans="1:25" ht="15" customHeight="1" x14ac:dyDescent="0.25">
      <c r="A1675" s="197" t="s">
        <v>7240</v>
      </c>
      <c r="B1675" s="197" t="s">
        <v>20883</v>
      </c>
      <c r="C1675" s="198">
        <v>45223</v>
      </c>
      <c r="D1675" s="199">
        <v>2224</v>
      </c>
      <c r="E1675" s="197" t="s">
        <v>19595</v>
      </c>
      <c r="F1675" s="197" t="s">
        <v>19617</v>
      </c>
      <c r="G1675" s="197"/>
      <c r="H1675" s="197">
        <v>80</v>
      </c>
      <c r="I1675" s="197" t="s">
        <v>3085</v>
      </c>
      <c r="J1675" s="197" t="s">
        <v>19596</v>
      </c>
      <c r="K1675" s="228" t="s">
        <v>3196</v>
      </c>
      <c r="M1675" s="199">
        <v>70</v>
      </c>
      <c r="O1675" s="197" t="s">
        <v>20884</v>
      </c>
      <c r="Q1675" s="197" t="s">
        <v>3229</v>
      </c>
      <c r="S1675" s="57">
        <v>1</v>
      </c>
      <c r="T1675" s="197" t="s">
        <v>19598</v>
      </c>
      <c r="U1675" s="57" t="str">
        <f>VLOOKUP(A1675,'Individual Data'!$K$5:$AC$5544,12,FALSE)</f>
        <v>PLA1</v>
      </c>
      <c r="V1675" s="14">
        <f>IFERROR(LOOKUP(H1675,{30,43,48,53,58,63,68,73,78,83,88,93,97},{42,47,52,57,62,67,72,77,82,87,92,99,100}),999)</f>
        <v>82</v>
      </c>
      <c r="X1675" s="57">
        <f>VLOOKUP(A1675,'Individual Data'!$K$5:$AC$5544,8,FALSE)</f>
        <v>4</v>
      </c>
      <c r="Y1675" s="57">
        <f>VLOOKUP(A1675,'Individual Data'!$K$5:$AC$5544,9,FALSE)</f>
        <v>2019</v>
      </c>
    </row>
    <row r="1676" spans="1:25" ht="15" customHeight="1" x14ac:dyDescent="0.25">
      <c r="A1676" s="197" t="s">
        <v>7243</v>
      </c>
      <c r="B1676" s="197" t="s">
        <v>20885</v>
      </c>
      <c r="C1676" s="198">
        <v>45236</v>
      </c>
      <c r="D1676" s="199">
        <v>464</v>
      </c>
      <c r="E1676" s="197" t="s">
        <v>19595</v>
      </c>
      <c r="F1676" s="197" t="s">
        <v>19617</v>
      </c>
      <c r="G1676" s="197"/>
      <c r="H1676" s="197">
        <v>78</v>
      </c>
      <c r="I1676" s="197" t="s">
        <v>3225</v>
      </c>
      <c r="J1676" s="197" t="s">
        <v>19596</v>
      </c>
      <c r="K1676" s="57" t="s">
        <v>3196</v>
      </c>
      <c r="M1676" s="199">
        <v>70</v>
      </c>
      <c r="O1676" s="197" t="s">
        <v>20886</v>
      </c>
      <c r="Q1676" s="197" t="s">
        <v>3229</v>
      </c>
      <c r="S1676" s="57">
        <v>1</v>
      </c>
      <c r="T1676" s="197" t="s">
        <v>19598</v>
      </c>
      <c r="U1676" s="57" t="str">
        <f>VLOOKUP(A1676,'Individual Data'!$K$5:$AC$5544,12,FALSE)</f>
        <v>CJA1</v>
      </c>
      <c r="V1676" s="14">
        <f>IFERROR(LOOKUP(H1676,{30,43,48,53,58,63,68,73,78,83,88,93,97},{42,47,52,57,62,67,72,77,82,87,92,99,100}),999)</f>
        <v>82</v>
      </c>
      <c r="X1676" s="57">
        <f>VLOOKUP(A1676,'Individual Data'!$K$5:$AC$5544,8,FALSE)</f>
        <v>4</v>
      </c>
      <c r="Y1676" s="57">
        <f>VLOOKUP(A1676,'Individual Data'!$K$5:$AC$5544,9,FALSE)</f>
        <v>2019</v>
      </c>
    </row>
    <row r="1677" spans="1:25" ht="15" customHeight="1" x14ac:dyDescent="0.25">
      <c r="A1677" s="197" t="s">
        <v>7246</v>
      </c>
      <c r="B1677" s="197" t="s">
        <v>20887</v>
      </c>
      <c r="C1677" s="198">
        <v>45230</v>
      </c>
      <c r="D1677" s="199">
        <v>333</v>
      </c>
      <c r="E1677" s="197" t="s">
        <v>19595</v>
      </c>
      <c r="F1677" s="197" t="s">
        <v>19617</v>
      </c>
      <c r="G1677" s="197"/>
      <c r="H1677" s="197">
        <v>75.5</v>
      </c>
      <c r="I1677" s="197" t="s">
        <v>3225</v>
      </c>
      <c r="J1677" s="197" t="s">
        <v>19596</v>
      </c>
      <c r="K1677" s="57" t="s">
        <v>3196</v>
      </c>
      <c r="M1677" s="199">
        <v>70</v>
      </c>
      <c r="O1677" s="197" t="s">
        <v>20888</v>
      </c>
      <c r="Q1677" s="197" t="s">
        <v>3229</v>
      </c>
      <c r="S1677" s="57">
        <v>1</v>
      </c>
      <c r="T1677" s="197" t="s">
        <v>19598</v>
      </c>
      <c r="U1677" s="57" t="str">
        <f>VLOOKUP(A1677,'Individual Data'!$K$5:$AC$5544,12,FALSE)</f>
        <v>BCA1</v>
      </c>
      <c r="V1677" s="14">
        <f>IFERROR(LOOKUP(H1677,{30,43,48,53,58,63,68,73,78,83,88,93,97},{42,47,52,57,62,67,72,77,82,87,92,99,100}),999)</f>
        <v>77</v>
      </c>
      <c r="X1677" s="57">
        <f>VLOOKUP(A1677,'Individual Data'!$K$5:$AC$5544,8,FALSE)</f>
        <v>4</v>
      </c>
      <c r="Y1677" s="57">
        <f>VLOOKUP(A1677,'Individual Data'!$K$5:$AC$5544,9,FALSE)</f>
        <v>2019</v>
      </c>
    </row>
    <row r="1678" spans="1:25" ht="15" customHeight="1" x14ac:dyDescent="0.25">
      <c r="A1678" s="197" t="s">
        <v>7249</v>
      </c>
      <c r="B1678" s="197" t="s">
        <v>20889</v>
      </c>
      <c r="C1678" s="198">
        <v>45216</v>
      </c>
      <c r="D1678" s="199">
        <v>1096</v>
      </c>
      <c r="E1678" s="197" t="s">
        <v>19595</v>
      </c>
      <c r="F1678" s="197" t="s">
        <v>19617</v>
      </c>
      <c r="G1678" s="197"/>
      <c r="H1678" s="197">
        <v>79</v>
      </c>
      <c r="I1678" s="197" t="s">
        <v>3085</v>
      </c>
      <c r="J1678" s="197" t="s">
        <v>19596</v>
      </c>
      <c r="K1678" s="57" t="s">
        <v>3196</v>
      </c>
      <c r="M1678" s="199">
        <v>70</v>
      </c>
      <c r="O1678" s="197" t="s">
        <v>20890</v>
      </c>
      <c r="Q1678" s="197" t="s">
        <v>3229</v>
      </c>
      <c r="S1678" s="57">
        <v>1</v>
      </c>
      <c r="T1678" s="197" t="s">
        <v>19598</v>
      </c>
      <c r="U1678" s="57" t="str">
        <f>VLOOKUP(A1678,'Individual Data'!$K$5:$AC$5544,12,FALSE)</f>
        <v>BCA1</v>
      </c>
      <c r="V1678" s="14">
        <f>IFERROR(LOOKUP(H1678,{30,43,48,53,58,63,68,73,78,83,88,93,97},{42,47,52,57,62,67,72,77,82,87,92,99,100}),999)</f>
        <v>82</v>
      </c>
      <c r="X1678" s="57">
        <f>VLOOKUP(A1678,'Individual Data'!$K$5:$AC$5544,8,FALSE)</f>
        <v>4</v>
      </c>
      <c r="Y1678" s="57">
        <f>VLOOKUP(A1678,'Individual Data'!$K$5:$AC$5544,9,FALSE)</f>
        <v>2019</v>
      </c>
    </row>
    <row r="1679" spans="1:25" ht="15" customHeight="1" x14ac:dyDescent="0.25">
      <c r="A1679" s="197" t="s">
        <v>7251</v>
      </c>
      <c r="B1679" s="197" t="s">
        <v>20891</v>
      </c>
      <c r="C1679" s="198">
        <v>45230</v>
      </c>
      <c r="D1679" s="199">
        <v>3019</v>
      </c>
      <c r="E1679" s="197" t="s">
        <v>19595</v>
      </c>
      <c r="F1679" s="197" t="s">
        <v>19617</v>
      </c>
      <c r="G1679" s="197"/>
      <c r="H1679" s="197">
        <v>77</v>
      </c>
      <c r="I1679" s="197" t="s">
        <v>3085</v>
      </c>
      <c r="J1679" s="197" t="s">
        <v>19596</v>
      </c>
      <c r="K1679" s="57" t="s">
        <v>3196</v>
      </c>
      <c r="M1679" s="199">
        <v>70</v>
      </c>
      <c r="O1679" s="197" t="s">
        <v>20892</v>
      </c>
      <c r="Q1679" s="197" t="s">
        <v>3229</v>
      </c>
      <c r="S1679" s="57">
        <v>1</v>
      </c>
      <c r="T1679" s="197" t="s">
        <v>19598</v>
      </c>
      <c r="U1679" s="57" t="str">
        <f>VLOOKUP(A1679,'Individual Data'!$K$5:$AC$5544,12,FALSE)</f>
        <v>LFSO</v>
      </c>
      <c r="V1679" s="14">
        <f>IFERROR(LOOKUP(H1679,{30,43,48,53,58,63,68,73,78,83,88,93,97},{42,47,52,57,62,67,72,77,82,87,92,99,100}),999)</f>
        <v>77</v>
      </c>
      <c r="X1679" s="57">
        <f>VLOOKUP(A1679,'Individual Data'!$K$5:$AC$5544,8,FALSE)</f>
        <v>4</v>
      </c>
      <c r="Y1679" s="57">
        <f>VLOOKUP(A1679,'Individual Data'!$K$5:$AC$5544,9,FALSE)</f>
        <v>2019</v>
      </c>
    </row>
    <row r="1680" spans="1:25" ht="15" customHeight="1" x14ac:dyDescent="0.25">
      <c r="A1680" s="197" t="s">
        <v>7254</v>
      </c>
      <c r="B1680" s="197" t="s">
        <v>20893</v>
      </c>
      <c r="C1680" s="198">
        <v>45223</v>
      </c>
      <c r="D1680" s="199">
        <v>174</v>
      </c>
      <c r="E1680" s="197" t="s">
        <v>19595</v>
      </c>
      <c r="F1680" s="197" t="s">
        <v>19617</v>
      </c>
      <c r="G1680" s="197"/>
      <c r="H1680" s="197">
        <v>90</v>
      </c>
      <c r="I1680" s="197" t="s">
        <v>3225</v>
      </c>
      <c r="J1680" s="197" t="s">
        <v>17688</v>
      </c>
      <c r="K1680" s="229" t="s">
        <v>3228</v>
      </c>
      <c r="M1680" s="199">
        <v>70</v>
      </c>
      <c r="O1680" s="197" t="s">
        <v>19601</v>
      </c>
      <c r="Q1680" s="197" t="s">
        <v>3229</v>
      </c>
      <c r="S1680" s="57">
        <v>1</v>
      </c>
      <c r="T1680" s="197" t="s">
        <v>3229</v>
      </c>
      <c r="U1680" s="57" t="str">
        <f>VLOOKUP(A1680,'Individual Data'!$K$5:$AC$5544,12,FALSE)</f>
        <v>NLVA</v>
      </c>
      <c r="V1680" s="14">
        <f>IFERROR(LOOKUP(H1680,{30,43,48,53,58,63,68,73,78,83,88,93,97},{42,47,52,57,62,67,72,77,82,87,92,99,100}),999)</f>
        <v>92</v>
      </c>
      <c r="X1680" s="57">
        <f>VLOOKUP(A1680,'Individual Data'!$K$5:$AC$5544,8,FALSE)</f>
        <v>4</v>
      </c>
      <c r="Y1680" s="57">
        <f>VLOOKUP(A1680,'Individual Data'!$K$5:$AC$5544,9,FALSE)</f>
        <v>2019</v>
      </c>
    </row>
    <row r="1681" spans="1:25" ht="15" customHeight="1" x14ac:dyDescent="0.25">
      <c r="A1681" s="197" t="s">
        <v>7258</v>
      </c>
      <c r="B1681" s="197" t="s">
        <v>20894</v>
      </c>
      <c r="C1681" s="198">
        <v>45223</v>
      </c>
      <c r="D1681" s="199">
        <v>148</v>
      </c>
      <c r="E1681" s="197" t="s">
        <v>19595</v>
      </c>
      <c r="F1681" s="197" t="s">
        <v>19617</v>
      </c>
      <c r="G1681" s="197"/>
      <c r="H1681" s="197">
        <v>86</v>
      </c>
      <c r="I1681" s="197" t="s">
        <v>3225</v>
      </c>
      <c r="J1681" s="197" t="s">
        <v>17688</v>
      </c>
      <c r="K1681" s="197" t="s">
        <v>3228</v>
      </c>
      <c r="M1681" s="199">
        <v>70</v>
      </c>
      <c r="O1681" s="197" t="s">
        <v>19601</v>
      </c>
      <c r="Q1681" s="197" t="s">
        <v>3229</v>
      </c>
      <c r="S1681" s="57">
        <v>1</v>
      </c>
      <c r="T1681" s="197" t="s">
        <v>3229</v>
      </c>
      <c r="U1681" s="57" t="str">
        <f>VLOOKUP(A1681,'Individual Data'!$K$5:$AC$5544,12,FALSE)</f>
        <v>PLA1</v>
      </c>
      <c r="V1681" s="14">
        <f>IFERROR(LOOKUP(H1681,{30,43,48,53,58,63,68,73,78,83,88,93,97},{42,47,52,57,62,67,72,77,82,87,92,99,100}),999)</f>
        <v>87</v>
      </c>
      <c r="X1681" s="57">
        <f>VLOOKUP(A1681,'Individual Data'!$K$5:$AC$5544,8,FALSE)</f>
        <v>4</v>
      </c>
      <c r="Y1681" s="57">
        <f>VLOOKUP(A1681,'Individual Data'!$K$5:$AC$5544,9,FALSE)</f>
        <v>2019</v>
      </c>
    </row>
    <row r="1682" spans="1:25" ht="15" customHeight="1" x14ac:dyDescent="0.25">
      <c r="A1682" s="197" t="s">
        <v>7261</v>
      </c>
      <c r="B1682" s="197" t="s">
        <v>20895</v>
      </c>
      <c r="C1682" s="198">
        <v>45230</v>
      </c>
      <c r="D1682" s="199">
        <v>326</v>
      </c>
      <c r="E1682" s="197" t="s">
        <v>19595</v>
      </c>
      <c r="F1682" s="197" t="s">
        <v>19617</v>
      </c>
      <c r="G1682" s="197"/>
      <c r="H1682" s="197">
        <v>81</v>
      </c>
      <c r="I1682" s="197" t="s">
        <v>3225</v>
      </c>
      <c r="J1682" s="197" t="s">
        <v>19596</v>
      </c>
      <c r="K1682" s="228" t="s">
        <v>3196</v>
      </c>
      <c r="M1682" s="199">
        <v>70</v>
      </c>
      <c r="O1682" s="197" t="s">
        <v>20896</v>
      </c>
      <c r="Q1682" s="197" t="s">
        <v>3229</v>
      </c>
      <c r="S1682" s="57">
        <v>1</v>
      </c>
      <c r="T1682" s="197" t="s">
        <v>3229</v>
      </c>
      <c r="U1682" s="57" t="str">
        <f>VLOOKUP(A1682,'Individual Data'!$K$5:$AC$5544,12,FALSE)</f>
        <v>LFSO</v>
      </c>
      <c r="V1682" s="14">
        <f>IFERROR(LOOKUP(H1682,{30,43,48,53,58,63,68,73,78,83,88,93,97},{42,47,52,57,62,67,72,77,82,87,92,99,100}),999)</f>
        <v>82</v>
      </c>
      <c r="X1682" s="57">
        <f>VLOOKUP(A1682,'Individual Data'!$K$5:$AC$5544,8,FALSE)</f>
        <v>4</v>
      </c>
      <c r="Y1682" s="57">
        <f>VLOOKUP(A1682,'Individual Data'!$K$5:$AC$5544,9,FALSE)</f>
        <v>2019</v>
      </c>
    </row>
    <row r="1683" spans="1:25" ht="15" customHeight="1" x14ac:dyDescent="0.25">
      <c r="A1683" s="197" t="s">
        <v>7264</v>
      </c>
      <c r="B1683" s="197" t="s">
        <v>20897</v>
      </c>
      <c r="C1683" s="198">
        <v>45236</v>
      </c>
      <c r="D1683" s="199">
        <v>419</v>
      </c>
      <c r="E1683" s="197" t="s">
        <v>19595</v>
      </c>
      <c r="F1683" s="197" t="s">
        <v>19617</v>
      </c>
      <c r="G1683" s="197"/>
      <c r="H1683" s="197">
        <v>87</v>
      </c>
      <c r="I1683" s="197" t="s">
        <v>3225</v>
      </c>
      <c r="J1683" s="197" t="s">
        <v>19596</v>
      </c>
      <c r="K1683" s="57" t="s">
        <v>3196</v>
      </c>
      <c r="M1683" s="199">
        <v>70</v>
      </c>
      <c r="O1683" s="197" t="s">
        <v>20898</v>
      </c>
      <c r="Q1683" s="197" t="s">
        <v>3229</v>
      </c>
      <c r="S1683" s="57">
        <v>1</v>
      </c>
      <c r="T1683" s="197" t="s">
        <v>19598</v>
      </c>
      <c r="U1683" s="57" t="str">
        <f>VLOOKUP(A1683,'Individual Data'!$K$5:$AC$5544,12,FALSE)</f>
        <v>Unassigned</v>
      </c>
      <c r="V1683" s="14">
        <f>IFERROR(LOOKUP(H1683,{30,43,48,53,58,63,68,73,78,83,88,93,97},{42,47,52,57,62,67,72,77,82,87,92,99,100}),999)</f>
        <v>87</v>
      </c>
      <c r="X1683" s="57" t="str">
        <f>VLOOKUP(A1683,'Individual Data'!$K$5:$AC$5544,8,FALSE)</f>
        <v>NA</v>
      </c>
      <c r="Y1683" s="57" t="str">
        <f>VLOOKUP(A1683,'Individual Data'!$K$5:$AC$5544,9,FALSE)</f>
        <v>U</v>
      </c>
    </row>
    <row r="1684" spans="1:25" ht="15" customHeight="1" x14ac:dyDescent="0.25">
      <c r="A1684" s="197" t="s">
        <v>7267</v>
      </c>
      <c r="B1684" s="197" t="s">
        <v>20899</v>
      </c>
      <c r="C1684" s="198">
        <v>45230</v>
      </c>
      <c r="D1684" s="199">
        <v>280</v>
      </c>
      <c r="E1684" s="197" t="s">
        <v>19595</v>
      </c>
      <c r="F1684" s="197" t="s">
        <v>19617</v>
      </c>
      <c r="G1684" s="197"/>
      <c r="H1684" s="197">
        <v>80.5</v>
      </c>
      <c r="I1684" s="197" t="s">
        <v>3225</v>
      </c>
      <c r="J1684" s="197" t="s">
        <v>19596</v>
      </c>
      <c r="K1684" s="57" t="s">
        <v>3196</v>
      </c>
      <c r="M1684" s="199">
        <v>70</v>
      </c>
      <c r="O1684" s="197" t="s">
        <v>20900</v>
      </c>
      <c r="Q1684" s="197" t="s">
        <v>3229</v>
      </c>
      <c r="S1684" s="57">
        <v>1</v>
      </c>
      <c r="T1684" s="197" t="s">
        <v>19598</v>
      </c>
      <c r="U1684" s="57" t="str">
        <f>VLOOKUP(A1684,'Individual Data'!$K$5:$AC$5544,12,FALSE)</f>
        <v>PLA1</v>
      </c>
      <c r="V1684" s="14">
        <f>IFERROR(LOOKUP(H1684,{30,43,48,53,58,63,68,73,78,83,88,93,97},{42,47,52,57,62,67,72,77,82,87,92,99,100}),999)</f>
        <v>82</v>
      </c>
      <c r="X1684" s="57">
        <f>VLOOKUP(A1684,'Individual Data'!$K$5:$AC$5544,8,FALSE)</f>
        <v>4</v>
      </c>
      <c r="Y1684" s="57">
        <f>VLOOKUP(A1684,'Individual Data'!$K$5:$AC$5544,9,FALSE)</f>
        <v>2019</v>
      </c>
    </row>
    <row r="1685" spans="1:25" ht="15" customHeight="1" x14ac:dyDescent="0.25">
      <c r="A1685" s="197" t="s">
        <v>7270</v>
      </c>
      <c r="B1685" s="197" t="s">
        <v>20901</v>
      </c>
      <c r="C1685" s="198">
        <v>45223</v>
      </c>
      <c r="D1685" s="199">
        <v>2223</v>
      </c>
      <c r="E1685" s="197" t="s">
        <v>19595</v>
      </c>
      <c r="F1685" s="197" t="s">
        <v>19617</v>
      </c>
      <c r="G1685" s="197"/>
      <c r="H1685" s="197">
        <v>74</v>
      </c>
      <c r="I1685" s="197" t="s">
        <v>3085</v>
      </c>
      <c r="J1685" s="197" t="s">
        <v>19596</v>
      </c>
      <c r="K1685" s="57" t="s">
        <v>3196</v>
      </c>
      <c r="M1685" s="199">
        <v>70</v>
      </c>
      <c r="O1685" s="197" t="s">
        <v>20902</v>
      </c>
      <c r="Q1685" s="197" t="s">
        <v>3229</v>
      </c>
      <c r="S1685" s="57">
        <v>1</v>
      </c>
      <c r="T1685" s="197" t="s">
        <v>19598</v>
      </c>
      <c r="U1685" s="57" t="str">
        <f>VLOOKUP(A1685,'Individual Data'!$K$5:$AC$5544,12,FALSE)</f>
        <v>PLA1</v>
      </c>
      <c r="V1685" s="14">
        <f>IFERROR(LOOKUP(H1685,{30,43,48,53,58,63,68,73,78,83,88,93,97},{42,47,52,57,62,67,72,77,82,87,92,99,100}),999)</f>
        <v>77</v>
      </c>
      <c r="X1685" s="57">
        <f>VLOOKUP(A1685,'Individual Data'!$K$5:$AC$5544,8,FALSE)</f>
        <v>4</v>
      </c>
      <c r="Y1685" s="57">
        <f>VLOOKUP(A1685,'Individual Data'!$K$5:$AC$5544,9,FALSE)</f>
        <v>2019</v>
      </c>
    </row>
    <row r="1686" spans="1:25" ht="15" customHeight="1" x14ac:dyDescent="0.25">
      <c r="A1686" s="197" t="s">
        <v>7273</v>
      </c>
      <c r="B1686" s="197" t="s">
        <v>20903</v>
      </c>
      <c r="C1686" s="198">
        <v>45236</v>
      </c>
      <c r="D1686" s="199">
        <v>4121</v>
      </c>
      <c r="E1686" s="197" t="s">
        <v>19595</v>
      </c>
      <c r="F1686" s="197" t="s">
        <v>19617</v>
      </c>
      <c r="G1686" s="197"/>
      <c r="H1686" s="197">
        <v>79</v>
      </c>
      <c r="I1686" s="197" t="s">
        <v>3085</v>
      </c>
      <c r="J1686" s="197" t="s">
        <v>19596</v>
      </c>
      <c r="K1686" s="57" t="s">
        <v>3196</v>
      </c>
      <c r="M1686" s="199">
        <v>70</v>
      </c>
      <c r="O1686" s="197" t="s">
        <v>20904</v>
      </c>
      <c r="Q1686" s="197" t="s">
        <v>3229</v>
      </c>
      <c r="S1686" s="57">
        <v>1</v>
      </c>
      <c r="T1686" s="197" t="s">
        <v>19598</v>
      </c>
      <c r="U1686" s="57" t="str">
        <f>VLOOKUP(A1686,'Individual Data'!$K$5:$AC$5544,12,FALSE)</f>
        <v>IPCSR</v>
      </c>
      <c r="V1686" s="14">
        <f>IFERROR(LOOKUP(H1686,{30,43,48,53,58,63,68,73,78,83,88,93,97},{42,47,52,57,62,67,72,77,82,87,92,99,100}),999)</f>
        <v>82</v>
      </c>
      <c r="X1686" s="57">
        <f>VLOOKUP(A1686,'Individual Data'!$K$5:$AC$5544,8,FALSE)</f>
        <v>4</v>
      </c>
      <c r="Y1686" s="57">
        <f>VLOOKUP(A1686,'Individual Data'!$K$5:$AC$5544,9,FALSE)</f>
        <v>2019</v>
      </c>
    </row>
    <row r="1687" spans="1:25" ht="15" customHeight="1" x14ac:dyDescent="0.25">
      <c r="A1687" s="197" t="s">
        <v>7276</v>
      </c>
      <c r="B1687" s="197" t="s">
        <v>20905</v>
      </c>
      <c r="C1687" s="198">
        <v>45230</v>
      </c>
      <c r="D1687" s="199">
        <v>364</v>
      </c>
      <c r="E1687" s="197" t="s">
        <v>19595</v>
      </c>
      <c r="F1687" s="197" t="s">
        <v>19617</v>
      </c>
      <c r="G1687" s="197"/>
      <c r="H1687" s="197">
        <v>82</v>
      </c>
      <c r="I1687" s="197" t="s">
        <v>3225</v>
      </c>
      <c r="J1687" s="197" t="s">
        <v>19596</v>
      </c>
      <c r="K1687" s="57" t="s">
        <v>3196</v>
      </c>
      <c r="M1687" s="199">
        <v>70</v>
      </c>
      <c r="O1687" s="197" t="s">
        <v>20906</v>
      </c>
      <c r="Q1687" s="197" t="s">
        <v>3229</v>
      </c>
      <c r="S1687" s="57">
        <v>1</v>
      </c>
      <c r="T1687" s="197" t="s">
        <v>19598</v>
      </c>
      <c r="U1687" s="57" t="str">
        <f>VLOOKUP(A1687,'Individual Data'!$K$5:$AC$5544,12,FALSE)</f>
        <v>IPCSR</v>
      </c>
      <c r="V1687" s="14">
        <f>IFERROR(LOOKUP(H1687,{30,43,48,53,58,63,68,73,78,83,88,93,97},{42,47,52,57,62,67,72,77,82,87,92,99,100}),999)</f>
        <v>82</v>
      </c>
      <c r="X1687" s="57">
        <f>VLOOKUP(A1687,'Individual Data'!$K$5:$AC$5544,8,FALSE)</f>
        <v>4</v>
      </c>
      <c r="Y1687" s="57">
        <f>VLOOKUP(A1687,'Individual Data'!$K$5:$AC$5544,9,FALSE)</f>
        <v>2019</v>
      </c>
    </row>
    <row r="1688" spans="1:25" ht="15" customHeight="1" x14ac:dyDescent="0.25">
      <c r="A1688" s="197" t="s">
        <v>7282</v>
      </c>
      <c r="B1688" s="197" t="s">
        <v>20907</v>
      </c>
      <c r="C1688" s="198">
        <v>45230</v>
      </c>
      <c r="D1688" s="199">
        <v>268</v>
      </c>
      <c r="E1688" s="197" t="s">
        <v>19595</v>
      </c>
      <c r="F1688" s="197" t="s">
        <v>19617</v>
      </c>
      <c r="G1688" s="197"/>
      <c r="H1688" s="197">
        <v>76</v>
      </c>
      <c r="I1688" s="197" t="s">
        <v>3225</v>
      </c>
      <c r="J1688" s="197" t="s">
        <v>19596</v>
      </c>
      <c r="K1688" s="57" t="s">
        <v>3196</v>
      </c>
      <c r="M1688" s="199">
        <v>70</v>
      </c>
      <c r="O1688" s="197" t="s">
        <v>20908</v>
      </c>
      <c r="Q1688" s="197" t="s">
        <v>3229</v>
      </c>
      <c r="S1688" s="57">
        <v>1</v>
      </c>
      <c r="T1688" s="197" t="s">
        <v>19598</v>
      </c>
      <c r="U1688" s="57" t="str">
        <f>VLOOKUP(A1688,'Individual Data'!$K$5:$AC$5544,12,FALSE)</f>
        <v>BCA1</v>
      </c>
      <c r="V1688" s="14">
        <f>IFERROR(LOOKUP(H1688,{30,43,48,53,58,63,68,73,78,83,88,93,97},{42,47,52,57,62,67,72,77,82,87,92,99,100}),999)</f>
        <v>77</v>
      </c>
      <c r="X1688" s="57">
        <f>VLOOKUP(A1688,'Individual Data'!$K$5:$AC$5544,8,FALSE)</f>
        <v>4</v>
      </c>
      <c r="Y1688" s="57">
        <f>VLOOKUP(A1688,'Individual Data'!$K$5:$AC$5544,9,FALSE)</f>
        <v>2019</v>
      </c>
    </row>
    <row r="1689" spans="1:25" ht="15" customHeight="1" x14ac:dyDescent="0.25">
      <c r="A1689" s="197" t="s">
        <v>7286</v>
      </c>
      <c r="B1689" s="197" t="s">
        <v>20909</v>
      </c>
      <c r="C1689" s="198">
        <v>45230</v>
      </c>
      <c r="D1689" s="199">
        <v>359</v>
      </c>
      <c r="E1689" s="197" t="s">
        <v>19595</v>
      </c>
      <c r="F1689" s="197" t="s">
        <v>19617</v>
      </c>
      <c r="G1689" s="197"/>
      <c r="H1689" s="197">
        <v>75</v>
      </c>
      <c r="I1689" s="197" t="s">
        <v>3225</v>
      </c>
      <c r="J1689" s="197" t="s">
        <v>19596</v>
      </c>
      <c r="K1689" s="57" t="s">
        <v>3196</v>
      </c>
      <c r="M1689" s="199">
        <v>70</v>
      </c>
      <c r="O1689" s="197" t="s">
        <v>20910</v>
      </c>
      <c r="Q1689" s="197" t="s">
        <v>3229</v>
      </c>
      <c r="S1689" s="57">
        <v>1</v>
      </c>
      <c r="T1689" s="197" t="s">
        <v>19607</v>
      </c>
      <c r="U1689" s="57" t="str">
        <f>VLOOKUP(A1689,'Individual Data'!$K$5:$AC$5544,12,FALSE)</f>
        <v>LFSO</v>
      </c>
      <c r="V1689" s="14">
        <f>IFERROR(LOOKUP(H1689,{30,43,48,53,58,63,68,73,78,83,88,93,97},{42,47,52,57,62,67,72,77,82,87,92,99,100}),999)</f>
        <v>77</v>
      </c>
      <c r="X1689" s="57">
        <f>VLOOKUP(A1689,'Individual Data'!$K$5:$AC$5544,8,FALSE)</f>
        <v>4</v>
      </c>
      <c r="Y1689" s="57">
        <f>VLOOKUP(A1689,'Individual Data'!$K$5:$AC$5544,9,FALSE)</f>
        <v>2019</v>
      </c>
    </row>
    <row r="1690" spans="1:25" ht="15" customHeight="1" x14ac:dyDescent="0.25">
      <c r="A1690" s="197" t="s">
        <v>7289</v>
      </c>
      <c r="B1690" s="197" t="s">
        <v>20911</v>
      </c>
      <c r="C1690" s="198">
        <v>45245</v>
      </c>
      <c r="D1690" s="199">
        <v>7048</v>
      </c>
      <c r="E1690" s="197" t="s">
        <v>19595</v>
      </c>
      <c r="F1690" s="197" t="s">
        <v>19610</v>
      </c>
      <c r="G1690" s="197"/>
      <c r="H1690" s="197">
        <v>84</v>
      </c>
      <c r="I1690" s="197" t="s">
        <v>3225</v>
      </c>
      <c r="J1690" s="197" t="s">
        <v>17688</v>
      </c>
      <c r="K1690" s="229" t="s">
        <v>3228</v>
      </c>
      <c r="M1690" s="199">
        <v>70</v>
      </c>
      <c r="O1690" s="197" t="s">
        <v>19601</v>
      </c>
      <c r="Q1690" s="197" t="s">
        <v>3229</v>
      </c>
      <c r="S1690" s="57">
        <v>1</v>
      </c>
      <c r="T1690" s="197" t="s">
        <v>3229</v>
      </c>
      <c r="U1690" s="57" t="str">
        <f>VLOOKUP(A1690,'Individual Data'!$K$5:$AC$5544,12,FALSE)</f>
        <v>IPCSR</v>
      </c>
      <c r="V1690" s="14">
        <f>IFERROR(LOOKUP(H1690,{30,43,48,53,58,63,68,73,78,83,88,93,97},{42,47,52,57,62,67,72,77,82,87,92,99,100}),999)</f>
        <v>87</v>
      </c>
      <c r="X1690" s="57">
        <f>VLOOKUP(A1690,'Individual Data'!$K$5:$AC$5544,8,FALSE)</f>
        <v>4</v>
      </c>
      <c r="Y1690" s="57">
        <f>VLOOKUP(A1690,'Individual Data'!$K$5:$AC$5544,9,FALSE)</f>
        <v>2019</v>
      </c>
    </row>
    <row r="1691" spans="1:25" ht="15" customHeight="1" x14ac:dyDescent="0.25">
      <c r="A1691" s="197" t="s">
        <v>7291</v>
      </c>
      <c r="B1691" s="197" t="s">
        <v>20912</v>
      </c>
      <c r="C1691" s="198">
        <v>45236</v>
      </c>
      <c r="D1691" s="199">
        <v>4020</v>
      </c>
      <c r="E1691" s="197" t="s">
        <v>19595</v>
      </c>
      <c r="F1691" s="197" t="s">
        <v>19617</v>
      </c>
      <c r="G1691" s="197"/>
      <c r="H1691" s="197">
        <v>74</v>
      </c>
      <c r="I1691" s="197" t="s">
        <v>3085</v>
      </c>
      <c r="J1691" s="197" t="s">
        <v>19596</v>
      </c>
      <c r="K1691" s="228" t="s">
        <v>3196</v>
      </c>
      <c r="M1691" s="199">
        <v>70</v>
      </c>
      <c r="O1691" s="197" t="s">
        <v>20913</v>
      </c>
      <c r="Q1691" s="197" t="s">
        <v>3229</v>
      </c>
      <c r="S1691" s="57">
        <v>1</v>
      </c>
      <c r="T1691" s="197" t="s">
        <v>19598</v>
      </c>
      <c r="U1691" s="57" t="str">
        <f>VLOOKUP(A1691,'Individual Data'!$K$5:$AC$5544,12,FALSE)</f>
        <v>IPCSR</v>
      </c>
      <c r="V1691" s="14">
        <f>IFERROR(LOOKUP(H1691,{30,43,48,53,58,63,68,73,78,83,88,93,97},{42,47,52,57,62,67,72,77,82,87,92,99,100}),999)</f>
        <v>77</v>
      </c>
      <c r="X1691" s="57">
        <f>VLOOKUP(A1691,'Individual Data'!$K$5:$AC$5544,8,FALSE)</f>
        <v>4</v>
      </c>
      <c r="Y1691" s="57">
        <f>VLOOKUP(A1691,'Individual Data'!$K$5:$AC$5544,9,FALSE)</f>
        <v>2019</v>
      </c>
    </row>
    <row r="1692" spans="1:25" ht="15" customHeight="1" x14ac:dyDescent="0.25">
      <c r="A1692" s="197" t="s">
        <v>7294</v>
      </c>
      <c r="B1692" s="197" t="s">
        <v>20914</v>
      </c>
      <c r="C1692" s="198">
        <v>45230</v>
      </c>
      <c r="D1692" s="199">
        <v>3206</v>
      </c>
      <c r="E1692" s="197" t="s">
        <v>19595</v>
      </c>
      <c r="F1692" s="197" t="s">
        <v>19617</v>
      </c>
      <c r="G1692" s="197"/>
      <c r="H1692" s="197">
        <v>83</v>
      </c>
      <c r="I1692" s="197" t="s">
        <v>3085</v>
      </c>
      <c r="J1692" s="197" t="s">
        <v>19596</v>
      </c>
      <c r="K1692" s="57" t="s">
        <v>3196</v>
      </c>
      <c r="M1692" s="199">
        <v>70</v>
      </c>
      <c r="O1692" s="197" t="s">
        <v>20915</v>
      </c>
      <c r="Q1692" s="197" t="s">
        <v>3229</v>
      </c>
      <c r="S1692" s="57">
        <v>1</v>
      </c>
      <c r="T1692" s="197" t="s">
        <v>3229</v>
      </c>
      <c r="U1692" s="57" t="str">
        <f>VLOOKUP(A1692,'Individual Data'!$K$5:$AC$5544,12,FALSE)</f>
        <v>BCA1</v>
      </c>
      <c r="V1692" s="14">
        <f>IFERROR(LOOKUP(H1692,{30,43,48,53,58,63,68,73,78,83,88,93,97},{42,47,52,57,62,67,72,77,82,87,92,99,100}),999)</f>
        <v>87</v>
      </c>
      <c r="X1692" s="57">
        <f>VLOOKUP(A1692,'Individual Data'!$K$5:$AC$5544,8,FALSE)</f>
        <v>4</v>
      </c>
      <c r="Y1692" s="57">
        <f>VLOOKUP(A1692,'Individual Data'!$K$5:$AC$5544,9,FALSE)</f>
        <v>2019</v>
      </c>
    </row>
    <row r="1693" spans="1:25" ht="15" customHeight="1" x14ac:dyDescent="0.25">
      <c r="A1693" s="197" t="s">
        <v>7297</v>
      </c>
      <c r="B1693" s="197" t="s">
        <v>20916</v>
      </c>
      <c r="C1693" s="198">
        <v>45236</v>
      </c>
      <c r="D1693" s="199">
        <v>4082</v>
      </c>
      <c r="E1693" s="197" t="s">
        <v>19595</v>
      </c>
      <c r="F1693" s="197" t="s">
        <v>19617</v>
      </c>
      <c r="G1693" s="197"/>
      <c r="H1693" s="197">
        <v>78</v>
      </c>
      <c r="I1693" s="197" t="s">
        <v>3085</v>
      </c>
      <c r="J1693" s="197" t="s">
        <v>19596</v>
      </c>
      <c r="K1693" s="57" t="s">
        <v>3196</v>
      </c>
      <c r="M1693" s="199">
        <v>70</v>
      </c>
      <c r="O1693" s="197" t="s">
        <v>20917</v>
      </c>
      <c r="Q1693" s="197" t="s">
        <v>3229</v>
      </c>
      <c r="S1693" s="57">
        <v>1</v>
      </c>
      <c r="T1693" s="197" t="s">
        <v>19598</v>
      </c>
      <c r="U1693" s="57" t="str">
        <f>VLOOKUP(A1693,'Individual Data'!$K$5:$AC$5544,12,FALSE)</f>
        <v>IPCSR</v>
      </c>
      <c r="V1693" s="14">
        <f>IFERROR(LOOKUP(H1693,{30,43,48,53,58,63,68,73,78,83,88,93,97},{42,47,52,57,62,67,72,77,82,87,92,99,100}),999)</f>
        <v>82</v>
      </c>
      <c r="X1693" s="57">
        <f>VLOOKUP(A1693,'Individual Data'!$K$5:$AC$5544,8,FALSE)</f>
        <v>4</v>
      </c>
      <c r="Y1693" s="57">
        <f>VLOOKUP(A1693,'Individual Data'!$K$5:$AC$5544,9,FALSE)</f>
        <v>2019</v>
      </c>
    </row>
    <row r="1694" spans="1:25" ht="15" customHeight="1" x14ac:dyDescent="0.25">
      <c r="A1694" s="197" t="s">
        <v>7301</v>
      </c>
      <c r="B1694" s="197" t="s">
        <v>20918</v>
      </c>
      <c r="C1694" s="198">
        <v>45236</v>
      </c>
      <c r="D1694" s="199">
        <v>484</v>
      </c>
      <c r="E1694" s="197" t="s">
        <v>19595</v>
      </c>
      <c r="F1694" s="197" t="s">
        <v>19617</v>
      </c>
      <c r="G1694" s="197"/>
      <c r="H1694" s="197">
        <v>88</v>
      </c>
      <c r="I1694" s="197" t="s">
        <v>3225</v>
      </c>
      <c r="J1694" s="197" t="s">
        <v>19596</v>
      </c>
      <c r="K1694" s="57" t="s">
        <v>3196</v>
      </c>
      <c r="M1694" s="199">
        <v>70</v>
      </c>
      <c r="O1694" s="197" t="s">
        <v>20919</v>
      </c>
      <c r="Q1694" s="197" t="s">
        <v>3229</v>
      </c>
      <c r="S1694" s="57">
        <v>1</v>
      </c>
      <c r="T1694" s="197" t="s">
        <v>19598</v>
      </c>
      <c r="U1694" s="57" t="str">
        <f>VLOOKUP(A1694,'Individual Data'!$K$5:$AC$5544,12,FALSE)</f>
        <v>BCA1</v>
      </c>
      <c r="V1694" s="14">
        <f>IFERROR(LOOKUP(H1694,{30,43,48,53,58,63,68,73,78,83,88,93,97},{42,47,52,57,62,67,72,77,82,87,92,99,100}),999)</f>
        <v>92</v>
      </c>
      <c r="X1694" s="57">
        <f>VLOOKUP(A1694,'Individual Data'!$K$5:$AC$5544,8,FALSE)</f>
        <v>4</v>
      </c>
      <c r="Y1694" s="57">
        <f>VLOOKUP(A1694,'Individual Data'!$K$5:$AC$5544,9,FALSE)</f>
        <v>2019</v>
      </c>
    </row>
    <row r="1695" spans="1:25" ht="15" customHeight="1" x14ac:dyDescent="0.25">
      <c r="A1695" s="197" t="s">
        <v>7304</v>
      </c>
      <c r="B1695" s="197" t="s">
        <v>20920</v>
      </c>
      <c r="C1695" s="198">
        <v>45230</v>
      </c>
      <c r="D1695" s="199">
        <v>3189</v>
      </c>
      <c r="E1695" s="197" t="s">
        <v>19595</v>
      </c>
      <c r="F1695" s="197" t="s">
        <v>19617</v>
      </c>
      <c r="G1695" s="197"/>
      <c r="H1695" s="197">
        <v>76</v>
      </c>
      <c r="I1695" s="197" t="s">
        <v>3085</v>
      </c>
      <c r="J1695" s="197" t="s">
        <v>19596</v>
      </c>
      <c r="K1695" s="57" t="s">
        <v>3196</v>
      </c>
      <c r="M1695" s="199">
        <v>70</v>
      </c>
      <c r="O1695" s="197" t="s">
        <v>20921</v>
      </c>
      <c r="Q1695" s="197" t="s">
        <v>3229</v>
      </c>
      <c r="S1695" s="57">
        <v>1</v>
      </c>
      <c r="T1695" s="197" t="s">
        <v>19598</v>
      </c>
      <c r="U1695" s="57" t="str">
        <f>VLOOKUP(A1695,'Individual Data'!$K$5:$AC$5544,12,FALSE)</f>
        <v>IPCSR</v>
      </c>
      <c r="V1695" s="14">
        <f>IFERROR(LOOKUP(H1695,{30,43,48,53,58,63,68,73,78,83,88,93,97},{42,47,52,57,62,67,72,77,82,87,92,99,100}),999)</f>
        <v>77</v>
      </c>
      <c r="X1695" s="57">
        <f>VLOOKUP(A1695,'Individual Data'!$K$5:$AC$5544,8,FALSE)</f>
        <v>4</v>
      </c>
      <c r="Y1695" s="57">
        <f>VLOOKUP(A1695,'Individual Data'!$K$5:$AC$5544,9,FALSE)</f>
        <v>2019</v>
      </c>
    </row>
    <row r="1696" spans="1:25" ht="15" customHeight="1" x14ac:dyDescent="0.25">
      <c r="A1696" s="197" t="s">
        <v>7306</v>
      </c>
      <c r="B1696" s="197" t="s">
        <v>20922</v>
      </c>
      <c r="C1696" s="198">
        <v>45243</v>
      </c>
      <c r="D1696" s="199">
        <v>657</v>
      </c>
      <c r="E1696" s="197" t="s">
        <v>19595</v>
      </c>
      <c r="F1696" s="197" t="s">
        <v>19617</v>
      </c>
      <c r="G1696" s="197"/>
      <c r="H1696" s="197">
        <v>78</v>
      </c>
      <c r="I1696" s="197" t="s">
        <v>3225</v>
      </c>
      <c r="J1696" s="197" t="s">
        <v>19596</v>
      </c>
      <c r="K1696" s="57" t="s">
        <v>3196</v>
      </c>
      <c r="M1696" s="199">
        <v>70</v>
      </c>
      <c r="O1696" s="197" t="s">
        <v>20923</v>
      </c>
      <c r="Q1696" s="197" t="s">
        <v>3229</v>
      </c>
      <c r="S1696" s="57">
        <v>1</v>
      </c>
      <c r="T1696" s="197" t="s">
        <v>19598</v>
      </c>
      <c r="U1696" s="57" t="str">
        <f>VLOOKUP(A1696,'Individual Data'!$K$5:$AC$5544,12,FALSE)</f>
        <v>IPCSR</v>
      </c>
      <c r="V1696" s="14">
        <f>IFERROR(LOOKUP(H1696,{30,43,48,53,58,63,68,73,78,83,88,93,97},{42,47,52,57,62,67,72,77,82,87,92,99,100}),999)</f>
        <v>82</v>
      </c>
      <c r="X1696" s="57">
        <f>VLOOKUP(A1696,'Individual Data'!$K$5:$AC$5544,8,FALSE)</f>
        <v>4</v>
      </c>
      <c r="Y1696" s="57">
        <f>VLOOKUP(A1696,'Individual Data'!$K$5:$AC$5544,9,FALSE)</f>
        <v>2019</v>
      </c>
    </row>
    <row r="1697" spans="1:25" ht="15" customHeight="1" x14ac:dyDescent="0.25">
      <c r="A1697" s="197" t="s">
        <v>7309</v>
      </c>
      <c r="B1697" s="197" t="s">
        <v>20924</v>
      </c>
      <c r="C1697" s="198">
        <v>45184</v>
      </c>
      <c r="D1697" s="199">
        <v>24536</v>
      </c>
      <c r="E1697" s="197" t="s">
        <v>19595</v>
      </c>
      <c r="F1697" s="197" t="s">
        <v>17699</v>
      </c>
      <c r="G1697" s="197"/>
      <c r="H1697" s="197">
        <v>92</v>
      </c>
      <c r="I1697" s="197" t="s">
        <v>3225</v>
      </c>
      <c r="J1697" s="197" t="s">
        <v>19596</v>
      </c>
      <c r="K1697" s="57" t="s">
        <v>3196</v>
      </c>
      <c r="M1697" s="199">
        <v>70</v>
      </c>
      <c r="O1697" s="197" t="s">
        <v>20925</v>
      </c>
      <c r="Q1697" s="197" t="s">
        <v>3229</v>
      </c>
      <c r="S1697" s="57">
        <v>1</v>
      </c>
      <c r="T1697" s="197" t="s">
        <v>19607</v>
      </c>
      <c r="U1697" s="57" t="str">
        <f>VLOOKUP(A1697,'Individual Data'!$K$5:$AC$5544,12,FALSE)</f>
        <v>NPTH</v>
      </c>
      <c r="V1697" s="14">
        <f>IFERROR(LOOKUP(H1697,{30,43,48,53,58,63,68,73,78,83,88,93,97},{42,47,52,57,62,67,72,77,82,87,92,99,100}),999)</f>
        <v>92</v>
      </c>
      <c r="X1697" s="57">
        <f>VLOOKUP(A1697,'Individual Data'!$K$5:$AC$5544,8,FALSE)</f>
        <v>5</v>
      </c>
      <c r="Y1697" s="57">
        <f>VLOOKUP(A1697,'Individual Data'!$K$5:$AC$5544,9,FALSE)</f>
        <v>2018</v>
      </c>
    </row>
    <row r="1698" spans="1:25" ht="15" customHeight="1" x14ac:dyDescent="0.25">
      <c r="A1698" s="197" t="s">
        <v>7314</v>
      </c>
      <c r="B1698" s="197" t="s">
        <v>20926</v>
      </c>
      <c r="C1698" s="198">
        <v>45230</v>
      </c>
      <c r="D1698" s="199">
        <v>3100</v>
      </c>
      <c r="E1698" s="197" t="s">
        <v>19595</v>
      </c>
      <c r="F1698" s="197" t="s">
        <v>19617</v>
      </c>
      <c r="G1698" s="197"/>
      <c r="H1698" s="197">
        <v>83</v>
      </c>
      <c r="I1698" s="197" t="s">
        <v>3085</v>
      </c>
      <c r="J1698" s="197" t="s">
        <v>19596</v>
      </c>
      <c r="K1698" s="57" t="s">
        <v>3196</v>
      </c>
      <c r="M1698" s="199">
        <v>70</v>
      </c>
      <c r="O1698" s="197" t="s">
        <v>20927</v>
      </c>
      <c r="Q1698" s="197" t="s">
        <v>3229</v>
      </c>
      <c r="S1698" s="57">
        <v>1</v>
      </c>
      <c r="T1698" s="197" t="s">
        <v>19598</v>
      </c>
      <c r="U1698" s="57" t="str">
        <f>VLOOKUP(A1698,'Individual Data'!$K$5:$AC$5544,12,FALSE)</f>
        <v>NLVA</v>
      </c>
      <c r="V1698" s="14">
        <f>IFERROR(LOOKUP(H1698,{30,43,48,53,58,63,68,73,78,83,88,93,97},{42,47,52,57,62,67,72,77,82,87,92,99,100}),999)</f>
        <v>87</v>
      </c>
      <c r="X1698" s="57">
        <f>VLOOKUP(A1698,'Individual Data'!$K$5:$AC$5544,8,FALSE)</f>
        <v>4</v>
      </c>
      <c r="Y1698" s="57">
        <f>VLOOKUP(A1698,'Individual Data'!$K$5:$AC$5544,9,FALSE)</f>
        <v>2019</v>
      </c>
    </row>
    <row r="1699" spans="1:25" ht="15" customHeight="1" x14ac:dyDescent="0.25">
      <c r="A1699" s="197" t="s">
        <v>7318</v>
      </c>
      <c r="B1699" s="197" t="s">
        <v>20928</v>
      </c>
      <c r="C1699" s="198">
        <v>45230</v>
      </c>
      <c r="D1699" s="199">
        <v>3209</v>
      </c>
      <c r="E1699" s="197" t="s">
        <v>19595</v>
      </c>
      <c r="F1699" s="197" t="s">
        <v>19617</v>
      </c>
      <c r="G1699" s="197"/>
      <c r="H1699" s="197">
        <v>77</v>
      </c>
      <c r="I1699" s="197" t="s">
        <v>3085</v>
      </c>
      <c r="J1699" s="197" t="s">
        <v>19596</v>
      </c>
      <c r="K1699" s="57" t="s">
        <v>3196</v>
      </c>
      <c r="M1699" s="199">
        <v>70</v>
      </c>
      <c r="O1699" s="197" t="s">
        <v>20929</v>
      </c>
      <c r="Q1699" s="197" t="s">
        <v>3229</v>
      </c>
      <c r="S1699" s="57">
        <v>1</v>
      </c>
      <c r="T1699" s="197" t="s">
        <v>19957</v>
      </c>
      <c r="U1699" s="57" t="str">
        <f>VLOOKUP(A1699,'Individual Data'!$K$5:$AC$5544,12,FALSE)</f>
        <v>BCA1</v>
      </c>
      <c r="V1699" s="14">
        <f>IFERROR(LOOKUP(H1699,{30,43,48,53,58,63,68,73,78,83,88,93,97},{42,47,52,57,62,67,72,77,82,87,92,99,100}),999)</f>
        <v>77</v>
      </c>
      <c r="X1699" s="57">
        <f>VLOOKUP(A1699,'Individual Data'!$K$5:$AC$5544,8,FALSE)</f>
        <v>4</v>
      </c>
      <c r="Y1699" s="57">
        <f>VLOOKUP(A1699,'Individual Data'!$K$5:$AC$5544,9,FALSE)</f>
        <v>2019</v>
      </c>
    </row>
    <row r="1700" spans="1:25" ht="15" customHeight="1" x14ac:dyDescent="0.25">
      <c r="A1700" s="197" t="s">
        <v>7321</v>
      </c>
      <c r="B1700" s="197" t="s">
        <v>20930</v>
      </c>
      <c r="C1700" s="198">
        <v>45236</v>
      </c>
      <c r="D1700" s="199">
        <v>4132</v>
      </c>
      <c r="E1700" s="197" t="s">
        <v>19595</v>
      </c>
      <c r="F1700" s="197" t="s">
        <v>19617</v>
      </c>
      <c r="G1700" s="197"/>
      <c r="H1700" s="197">
        <v>82</v>
      </c>
      <c r="I1700" s="197" t="s">
        <v>3085</v>
      </c>
      <c r="J1700" s="197" t="s">
        <v>19596</v>
      </c>
      <c r="K1700" s="57" t="s">
        <v>3196</v>
      </c>
      <c r="M1700" s="199">
        <v>70</v>
      </c>
      <c r="O1700" s="197" t="s">
        <v>20931</v>
      </c>
      <c r="Q1700" s="197" t="s">
        <v>3229</v>
      </c>
      <c r="S1700" s="57">
        <v>1</v>
      </c>
      <c r="T1700" s="197" t="s">
        <v>19598</v>
      </c>
      <c r="U1700" s="57" t="str">
        <f>VLOOKUP(A1700,'Individual Data'!$K$5:$AC$5544,12,FALSE)</f>
        <v>LFSO</v>
      </c>
      <c r="V1700" s="14">
        <f>IFERROR(LOOKUP(H1700,{30,43,48,53,58,63,68,73,78,83,88,93,97},{42,47,52,57,62,67,72,77,82,87,92,99,100}),999)</f>
        <v>82</v>
      </c>
      <c r="X1700" s="57">
        <f>VLOOKUP(A1700,'Individual Data'!$K$5:$AC$5544,8,FALSE)</f>
        <v>4</v>
      </c>
      <c r="Y1700" s="57">
        <f>VLOOKUP(A1700,'Individual Data'!$K$5:$AC$5544,9,FALSE)</f>
        <v>2019</v>
      </c>
    </row>
    <row r="1701" spans="1:25" ht="15" customHeight="1" x14ac:dyDescent="0.25">
      <c r="A1701" s="197" t="s">
        <v>7324</v>
      </c>
      <c r="B1701" s="197" t="s">
        <v>20932</v>
      </c>
      <c r="C1701" s="198">
        <v>45230</v>
      </c>
      <c r="D1701" s="199">
        <v>3192</v>
      </c>
      <c r="E1701" s="197" t="s">
        <v>19595</v>
      </c>
      <c r="F1701" s="197" t="s">
        <v>19617</v>
      </c>
      <c r="G1701" s="197"/>
      <c r="H1701" s="197">
        <v>81</v>
      </c>
      <c r="I1701" s="197" t="s">
        <v>3085</v>
      </c>
      <c r="J1701" s="197" t="s">
        <v>19596</v>
      </c>
      <c r="K1701" s="57" t="s">
        <v>3196</v>
      </c>
      <c r="M1701" s="199">
        <v>70</v>
      </c>
      <c r="O1701" s="197" t="s">
        <v>20933</v>
      </c>
      <c r="Q1701" s="197" t="s">
        <v>3229</v>
      </c>
      <c r="S1701" s="57">
        <v>1</v>
      </c>
      <c r="T1701" s="197" t="s">
        <v>19598</v>
      </c>
      <c r="U1701" s="57" t="str">
        <f>VLOOKUP(A1701,'Individual Data'!$K$5:$AC$5544,12,FALSE)</f>
        <v>LFHSO2</v>
      </c>
      <c r="V1701" s="14">
        <f>IFERROR(LOOKUP(H1701,{30,43,48,53,58,63,68,73,78,83,88,93,97},{42,47,52,57,62,67,72,77,82,87,92,99,100}),999)</f>
        <v>82</v>
      </c>
      <c r="X1701" s="57">
        <f>VLOOKUP(A1701,'Individual Data'!$K$5:$AC$5544,8,FALSE)</f>
        <v>4</v>
      </c>
      <c r="Y1701" s="57">
        <f>VLOOKUP(A1701,'Individual Data'!$K$5:$AC$5544,9,FALSE)</f>
        <v>2019</v>
      </c>
    </row>
    <row r="1702" spans="1:25" ht="15" customHeight="1" x14ac:dyDescent="0.25">
      <c r="A1702" s="197" t="s">
        <v>7327</v>
      </c>
      <c r="B1702" s="197" t="s">
        <v>20934</v>
      </c>
      <c r="C1702" s="198">
        <v>45223</v>
      </c>
      <c r="D1702" s="199">
        <v>189</v>
      </c>
      <c r="E1702" s="197" t="s">
        <v>19595</v>
      </c>
      <c r="F1702" s="197" t="s">
        <v>19617</v>
      </c>
      <c r="G1702" s="197"/>
      <c r="H1702" s="197">
        <v>76</v>
      </c>
      <c r="I1702" s="197" t="s">
        <v>3225</v>
      </c>
      <c r="J1702" s="197" t="s">
        <v>19596</v>
      </c>
      <c r="K1702" s="57" t="s">
        <v>3196</v>
      </c>
      <c r="M1702" s="199">
        <v>70</v>
      </c>
      <c r="O1702" s="197" t="s">
        <v>20935</v>
      </c>
      <c r="Q1702" s="197" t="s">
        <v>3229</v>
      </c>
      <c r="S1702" s="57">
        <v>1</v>
      </c>
      <c r="T1702" s="197" t="s">
        <v>19598</v>
      </c>
      <c r="U1702" s="57" t="str">
        <f>VLOOKUP(A1702,'Individual Data'!$K$5:$AC$5544,12,FALSE)</f>
        <v>BCA1</v>
      </c>
      <c r="V1702" s="14">
        <f>IFERROR(LOOKUP(H1702,{30,43,48,53,58,63,68,73,78,83,88,93,97},{42,47,52,57,62,67,72,77,82,87,92,99,100}),999)</f>
        <v>77</v>
      </c>
      <c r="X1702" s="57">
        <f>VLOOKUP(A1702,'Individual Data'!$K$5:$AC$5544,8,FALSE)</f>
        <v>4</v>
      </c>
      <c r="Y1702" s="57">
        <f>VLOOKUP(A1702,'Individual Data'!$K$5:$AC$5544,9,FALSE)</f>
        <v>2019</v>
      </c>
    </row>
    <row r="1703" spans="1:25" ht="15" customHeight="1" x14ac:dyDescent="0.25">
      <c r="A1703" s="197" t="s">
        <v>7332</v>
      </c>
      <c r="B1703" s="197" t="s">
        <v>20936</v>
      </c>
      <c r="C1703" s="198">
        <v>45230</v>
      </c>
      <c r="D1703" s="199">
        <v>3087</v>
      </c>
      <c r="E1703" s="197" t="s">
        <v>19595</v>
      </c>
      <c r="F1703" s="197" t="s">
        <v>19617</v>
      </c>
      <c r="G1703" s="197"/>
      <c r="H1703" s="197">
        <v>73</v>
      </c>
      <c r="I1703" s="197" t="s">
        <v>3085</v>
      </c>
      <c r="J1703" s="197" t="s">
        <v>19596</v>
      </c>
      <c r="K1703" s="57" t="s">
        <v>3196</v>
      </c>
      <c r="M1703" s="199">
        <v>70</v>
      </c>
      <c r="O1703" s="197" t="s">
        <v>20937</v>
      </c>
      <c r="Q1703" s="197" t="s">
        <v>3229</v>
      </c>
      <c r="S1703" s="57">
        <v>1</v>
      </c>
      <c r="T1703" s="197" t="s">
        <v>19598</v>
      </c>
      <c r="U1703" s="57" t="str">
        <f>VLOOKUP(A1703,'Individual Data'!$K$5:$AC$5544,12,FALSE)</f>
        <v>LFSO</v>
      </c>
      <c r="V1703" s="14">
        <f>IFERROR(LOOKUP(H1703,{30,43,48,53,58,63,68,73,78,83,88,93,97},{42,47,52,57,62,67,72,77,82,87,92,99,100}),999)</f>
        <v>77</v>
      </c>
      <c r="X1703" s="57">
        <f>VLOOKUP(A1703,'Individual Data'!$K$5:$AC$5544,8,FALSE)</f>
        <v>4</v>
      </c>
      <c r="Y1703" s="57">
        <f>VLOOKUP(A1703,'Individual Data'!$K$5:$AC$5544,9,FALSE)</f>
        <v>2019</v>
      </c>
    </row>
    <row r="1704" spans="1:25" ht="15" customHeight="1" x14ac:dyDescent="0.25">
      <c r="A1704" s="197" t="s">
        <v>7335</v>
      </c>
      <c r="B1704" s="197" t="s">
        <v>20938</v>
      </c>
      <c r="C1704" s="198">
        <v>45216</v>
      </c>
      <c r="D1704" s="199">
        <v>1115</v>
      </c>
      <c r="E1704" s="197" t="s">
        <v>19595</v>
      </c>
      <c r="F1704" s="197" t="s">
        <v>19617</v>
      </c>
      <c r="G1704" s="197"/>
      <c r="H1704" s="197">
        <v>74.5</v>
      </c>
      <c r="I1704" s="197" t="s">
        <v>3085</v>
      </c>
      <c r="J1704" s="197" t="s">
        <v>19596</v>
      </c>
      <c r="K1704" s="57" t="s">
        <v>3196</v>
      </c>
      <c r="M1704" s="199">
        <v>70</v>
      </c>
      <c r="O1704" s="197" t="s">
        <v>20939</v>
      </c>
      <c r="Q1704" s="197" t="s">
        <v>3229</v>
      </c>
      <c r="S1704" s="57">
        <v>1</v>
      </c>
      <c r="T1704" s="197" t="s">
        <v>19598</v>
      </c>
      <c r="U1704" s="57" t="str">
        <f>VLOOKUP(A1704,'Individual Data'!$K$5:$AC$5544,12,FALSE)</f>
        <v>BCA1</v>
      </c>
      <c r="V1704" s="14">
        <f>IFERROR(LOOKUP(H1704,{30,43,48,53,58,63,68,73,78,83,88,93,97},{42,47,52,57,62,67,72,77,82,87,92,99,100}),999)</f>
        <v>77</v>
      </c>
      <c r="X1704" s="57">
        <f>VLOOKUP(A1704,'Individual Data'!$K$5:$AC$5544,8,FALSE)</f>
        <v>4</v>
      </c>
      <c r="Y1704" s="57">
        <f>VLOOKUP(A1704,'Individual Data'!$K$5:$AC$5544,9,FALSE)</f>
        <v>2019</v>
      </c>
    </row>
    <row r="1705" spans="1:25" ht="15" customHeight="1" x14ac:dyDescent="0.25">
      <c r="A1705" s="197" t="s">
        <v>7338</v>
      </c>
      <c r="B1705" s="197" t="s">
        <v>20940</v>
      </c>
      <c r="C1705" s="198">
        <v>45223</v>
      </c>
      <c r="D1705" s="199">
        <v>2175</v>
      </c>
      <c r="E1705" s="197" t="s">
        <v>19595</v>
      </c>
      <c r="F1705" s="197" t="s">
        <v>19617</v>
      </c>
      <c r="G1705" s="197"/>
      <c r="H1705" s="197">
        <v>77</v>
      </c>
      <c r="I1705" s="197" t="s">
        <v>3085</v>
      </c>
      <c r="J1705" s="197" t="s">
        <v>19596</v>
      </c>
      <c r="K1705" s="57" t="s">
        <v>3196</v>
      </c>
      <c r="M1705" s="199">
        <v>70</v>
      </c>
      <c r="O1705" s="197" t="s">
        <v>20941</v>
      </c>
      <c r="Q1705" s="197" t="s">
        <v>17769</v>
      </c>
      <c r="S1705" s="57">
        <v>1</v>
      </c>
      <c r="T1705" s="197" t="s">
        <v>19621</v>
      </c>
      <c r="U1705" s="57" t="str">
        <f>VLOOKUP(A1705,'Individual Data'!$K$5:$AC$5544,12,FALSE)</f>
        <v>Unassigned</v>
      </c>
      <c r="V1705" s="14">
        <f>IFERROR(LOOKUP(H1705,{30,43,48,53,58,63,68,73,78,83,88,93,97},{42,47,52,57,62,67,72,77,82,87,92,99,100}),999)</f>
        <v>77</v>
      </c>
      <c r="X1705" s="57" t="str">
        <f>VLOOKUP(A1705,'Individual Data'!$K$5:$AC$5544,8,FALSE)</f>
        <v>NA</v>
      </c>
      <c r="Y1705" s="57" t="str">
        <f>VLOOKUP(A1705,'Individual Data'!$K$5:$AC$5544,9,FALSE)</f>
        <v>U</v>
      </c>
    </row>
    <row r="1706" spans="1:25" ht="15" customHeight="1" x14ac:dyDescent="0.25">
      <c r="A1706" s="197" t="s">
        <v>7341</v>
      </c>
      <c r="B1706" s="197" t="s">
        <v>20942</v>
      </c>
      <c r="C1706" s="198">
        <v>45230</v>
      </c>
      <c r="D1706" s="199">
        <v>3112</v>
      </c>
      <c r="E1706" s="197" t="s">
        <v>19595</v>
      </c>
      <c r="F1706" s="197" t="s">
        <v>19617</v>
      </c>
      <c r="G1706" s="197"/>
      <c r="H1706" s="197">
        <v>80</v>
      </c>
      <c r="I1706" s="197" t="s">
        <v>3085</v>
      </c>
      <c r="J1706" s="197" t="s">
        <v>19596</v>
      </c>
      <c r="K1706" s="57" t="s">
        <v>3196</v>
      </c>
      <c r="M1706" s="199">
        <v>70</v>
      </c>
      <c r="O1706" s="197" t="s">
        <v>20943</v>
      </c>
      <c r="Q1706" s="197" t="s">
        <v>3229</v>
      </c>
      <c r="S1706" s="57">
        <v>1</v>
      </c>
      <c r="T1706" s="197" t="s">
        <v>19598</v>
      </c>
      <c r="U1706" s="57" t="str">
        <f>VLOOKUP(A1706,'Individual Data'!$K$5:$AC$5544,12,FALSE)</f>
        <v>CJA1</v>
      </c>
      <c r="V1706" s="14">
        <f>IFERROR(LOOKUP(H1706,{30,43,48,53,58,63,68,73,78,83,88,93,97},{42,47,52,57,62,67,72,77,82,87,92,99,100}),999)</f>
        <v>82</v>
      </c>
      <c r="X1706" s="57">
        <f>VLOOKUP(A1706,'Individual Data'!$K$5:$AC$5544,8,FALSE)</f>
        <v>4</v>
      </c>
      <c r="Y1706" s="57">
        <f>VLOOKUP(A1706,'Individual Data'!$K$5:$AC$5544,9,FALSE)</f>
        <v>2019</v>
      </c>
    </row>
    <row r="1707" spans="1:25" ht="15" customHeight="1" x14ac:dyDescent="0.25">
      <c r="A1707" s="197" t="s">
        <v>7344</v>
      </c>
      <c r="B1707" s="197" t="s">
        <v>20944</v>
      </c>
      <c r="C1707" s="198">
        <v>45230</v>
      </c>
      <c r="D1707" s="199">
        <v>284</v>
      </c>
      <c r="E1707" s="197" t="s">
        <v>19595</v>
      </c>
      <c r="F1707" s="197" t="s">
        <v>19617</v>
      </c>
      <c r="G1707" s="197"/>
      <c r="H1707" s="197">
        <v>78</v>
      </c>
      <c r="I1707" s="197" t="s">
        <v>3225</v>
      </c>
      <c r="J1707" s="197" t="s">
        <v>19596</v>
      </c>
      <c r="K1707" s="57" t="s">
        <v>3196</v>
      </c>
      <c r="M1707" s="199">
        <v>70</v>
      </c>
      <c r="O1707" s="197" t="s">
        <v>19766</v>
      </c>
      <c r="Q1707" s="197" t="s">
        <v>3229</v>
      </c>
      <c r="S1707" s="57">
        <v>1</v>
      </c>
      <c r="T1707" s="197" t="s">
        <v>19598</v>
      </c>
      <c r="U1707" s="57" t="str">
        <f>VLOOKUP(A1707,'Individual Data'!$K$5:$AC$5544,12,FALSE)</f>
        <v>Unassigned</v>
      </c>
      <c r="V1707" s="14">
        <f>IFERROR(LOOKUP(H1707,{30,43,48,53,58,63,68,73,78,83,88,93,97},{42,47,52,57,62,67,72,77,82,87,92,99,100}),999)</f>
        <v>82</v>
      </c>
      <c r="X1707" s="57" t="str">
        <f>VLOOKUP(A1707,'Individual Data'!$K$5:$AC$5544,8,FALSE)</f>
        <v>NA</v>
      </c>
      <c r="Y1707" s="57" t="str">
        <f>VLOOKUP(A1707,'Individual Data'!$K$5:$AC$5544,9,FALSE)</f>
        <v>U</v>
      </c>
    </row>
    <row r="1708" spans="1:25" ht="15" customHeight="1" x14ac:dyDescent="0.25">
      <c r="A1708" s="197" t="s">
        <v>7347</v>
      </c>
      <c r="B1708" s="197" t="s">
        <v>20945</v>
      </c>
      <c r="C1708" s="198">
        <v>45236</v>
      </c>
      <c r="D1708" s="199">
        <v>4014</v>
      </c>
      <c r="E1708" s="197" t="s">
        <v>19595</v>
      </c>
      <c r="F1708" s="197" t="s">
        <v>19617</v>
      </c>
      <c r="G1708" s="197"/>
      <c r="H1708" s="197">
        <v>78</v>
      </c>
      <c r="I1708" s="197" t="s">
        <v>3085</v>
      </c>
      <c r="J1708" s="197" t="s">
        <v>19596</v>
      </c>
      <c r="K1708" s="57" t="s">
        <v>3196</v>
      </c>
      <c r="M1708" s="199">
        <v>70</v>
      </c>
      <c r="O1708" s="197" t="s">
        <v>20946</v>
      </c>
      <c r="Q1708" s="197" t="s">
        <v>3229</v>
      </c>
      <c r="S1708" s="57">
        <v>1</v>
      </c>
      <c r="T1708" s="197" t="s">
        <v>19598</v>
      </c>
      <c r="U1708" s="57" t="str">
        <f>VLOOKUP(A1708,'Individual Data'!$K$5:$AC$5544,12,FALSE)</f>
        <v>Unassigned</v>
      </c>
      <c r="V1708" s="14">
        <f>IFERROR(LOOKUP(H1708,{30,43,48,53,58,63,68,73,78,83,88,93,97},{42,47,52,57,62,67,72,77,82,87,92,99,100}),999)</f>
        <v>82</v>
      </c>
      <c r="X1708" s="57" t="str">
        <f>VLOOKUP(A1708,'Individual Data'!$K$5:$AC$5544,8,FALSE)</f>
        <v>NA</v>
      </c>
      <c r="Y1708" s="57" t="str">
        <f>VLOOKUP(A1708,'Individual Data'!$K$5:$AC$5544,9,FALSE)</f>
        <v>U</v>
      </c>
    </row>
    <row r="1709" spans="1:25" ht="15" customHeight="1" x14ac:dyDescent="0.25">
      <c r="A1709" s="197" t="s">
        <v>7354</v>
      </c>
      <c r="B1709" s="197" t="s">
        <v>20947</v>
      </c>
      <c r="C1709" s="198">
        <v>45230</v>
      </c>
      <c r="D1709" s="199">
        <v>3171</v>
      </c>
      <c r="E1709" s="197" t="s">
        <v>19595</v>
      </c>
      <c r="F1709" s="197" t="s">
        <v>19617</v>
      </c>
      <c r="G1709" s="197"/>
      <c r="H1709" s="197">
        <v>77</v>
      </c>
      <c r="I1709" s="197" t="s">
        <v>3085</v>
      </c>
      <c r="J1709" s="197" t="s">
        <v>19596</v>
      </c>
      <c r="K1709" s="57" t="s">
        <v>3196</v>
      </c>
      <c r="M1709" s="199">
        <v>70</v>
      </c>
      <c r="O1709" s="197" t="s">
        <v>20948</v>
      </c>
      <c r="Q1709" s="197" t="s">
        <v>3229</v>
      </c>
      <c r="S1709" s="57">
        <v>1</v>
      </c>
      <c r="T1709" s="197" t="s">
        <v>19598</v>
      </c>
      <c r="U1709" s="57" t="str">
        <f>VLOOKUP(A1709,'Individual Data'!$K$5:$AC$5544,12,FALSE)</f>
        <v>LFSO</v>
      </c>
      <c r="V1709" s="14">
        <f>IFERROR(LOOKUP(H1709,{30,43,48,53,58,63,68,73,78,83,88,93,97},{42,47,52,57,62,67,72,77,82,87,92,99,100}),999)</f>
        <v>77</v>
      </c>
      <c r="X1709" s="57">
        <f>VLOOKUP(A1709,'Individual Data'!$K$5:$AC$5544,8,FALSE)</f>
        <v>4</v>
      </c>
      <c r="Y1709" s="57">
        <f>VLOOKUP(A1709,'Individual Data'!$K$5:$AC$5544,9,FALSE)</f>
        <v>2019</v>
      </c>
    </row>
    <row r="1710" spans="1:25" ht="15" customHeight="1" x14ac:dyDescent="0.25">
      <c r="A1710" s="197" t="s">
        <v>7357</v>
      </c>
      <c r="B1710" s="197" t="s">
        <v>20949</v>
      </c>
      <c r="C1710" s="198">
        <v>45230</v>
      </c>
      <c r="D1710" s="199">
        <v>336</v>
      </c>
      <c r="E1710" s="197" t="s">
        <v>19595</v>
      </c>
      <c r="F1710" s="197" t="s">
        <v>19617</v>
      </c>
      <c r="G1710" s="197"/>
      <c r="H1710" s="197">
        <v>78</v>
      </c>
      <c r="I1710" s="197" t="s">
        <v>3225</v>
      </c>
      <c r="J1710" s="197" t="s">
        <v>19596</v>
      </c>
      <c r="K1710" s="57" t="s">
        <v>3196</v>
      </c>
      <c r="M1710" s="199">
        <v>70</v>
      </c>
      <c r="O1710" s="197" t="s">
        <v>20950</v>
      </c>
      <c r="Q1710" s="197" t="s">
        <v>3229</v>
      </c>
      <c r="S1710" s="57">
        <v>1</v>
      </c>
      <c r="T1710" s="197" t="s">
        <v>19598</v>
      </c>
      <c r="U1710" s="57" t="str">
        <f>VLOOKUP(A1710,'Individual Data'!$K$5:$AC$5544,12,FALSE)</f>
        <v>LFSO</v>
      </c>
      <c r="V1710" s="14">
        <f>IFERROR(LOOKUP(H1710,{30,43,48,53,58,63,68,73,78,83,88,93,97},{42,47,52,57,62,67,72,77,82,87,92,99,100}),999)</f>
        <v>82</v>
      </c>
      <c r="X1710" s="57">
        <f>VLOOKUP(A1710,'Individual Data'!$K$5:$AC$5544,8,FALSE)</f>
        <v>4</v>
      </c>
      <c r="Y1710" s="57">
        <f>VLOOKUP(A1710,'Individual Data'!$K$5:$AC$5544,9,FALSE)</f>
        <v>2019</v>
      </c>
    </row>
    <row r="1711" spans="1:25" ht="15" customHeight="1" x14ac:dyDescent="0.25">
      <c r="A1711" s="197" t="s">
        <v>7360</v>
      </c>
      <c r="B1711" s="197" t="s">
        <v>20951</v>
      </c>
      <c r="C1711" s="198">
        <v>45243</v>
      </c>
      <c r="D1711" s="199">
        <v>5065</v>
      </c>
      <c r="E1711" s="197" t="s">
        <v>19595</v>
      </c>
      <c r="F1711" s="197" t="s">
        <v>19617</v>
      </c>
      <c r="G1711" s="197"/>
      <c r="H1711" s="197">
        <v>84</v>
      </c>
      <c r="I1711" s="197" t="s">
        <v>3085</v>
      </c>
      <c r="J1711" s="197" t="s">
        <v>19596</v>
      </c>
      <c r="K1711" s="57" t="s">
        <v>3196</v>
      </c>
      <c r="M1711" s="199">
        <v>70</v>
      </c>
      <c r="O1711" s="197" t="s">
        <v>20952</v>
      </c>
      <c r="Q1711" s="197" t="s">
        <v>3229</v>
      </c>
      <c r="S1711" s="57">
        <v>1</v>
      </c>
      <c r="T1711" s="197" t="s">
        <v>19598</v>
      </c>
      <c r="U1711" s="57" t="str">
        <f>VLOOKUP(A1711,'Individual Data'!$K$5:$AC$5544,12,FALSE)</f>
        <v>NG</v>
      </c>
      <c r="V1711" s="14">
        <f>IFERROR(LOOKUP(H1711,{30,43,48,53,58,63,68,73,78,83,88,93,97},{42,47,52,57,62,67,72,77,82,87,92,99,100}),999)</f>
        <v>87</v>
      </c>
      <c r="X1711" s="57" t="str">
        <f>VLOOKUP(A1711,'Individual Data'!$K$5:$AC$5544,8,FALSE)</f>
        <v>NA</v>
      </c>
      <c r="Y1711" s="57" t="str">
        <f>VLOOKUP(A1711,'Individual Data'!$K$5:$AC$5544,9,FALSE)</f>
        <v>U</v>
      </c>
    </row>
    <row r="1712" spans="1:25" ht="15" customHeight="1" x14ac:dyDescent="0.25">
      <c r="A1712" s="197" t="s">
        <v>7363</v>
      </c>
      <c r="B1712" s="197" t="s">
        <v>20953</v>
      </c>
      <c r="C1712" s="198">
        <v>45216</v>
      </c>
      <c r="D1712" s="199">
        <v>1103</v>
      </c>
      <c r="E1712" s="197" t="s">
        <v>19595</v>
      </c>
      <c r="F1712" s="197" t="s">
        <v>19617</v>
      </c>
      <c r="G1712" s="197"/>
      <c r="H1712" s="197">
        <v>84.5</v>
      </c>
      <c r="I1712" s="197" t="s">
        <v>3085</v>
      </c>
      <c r="J1712" s="197" t="s">
        <v>19596</v>
      </c>
      <c r="K1712" s="57" t="s">
        <v>3196</v>
      </c>
      <c r="M1712" s="199">
        <v>70</v>
      </c>
      <c r="O1712" s="197" t="s">
        <v>20954</v>
      </c>
      <c r="Q1712" s="197" t="s">
        <v>3229</v>
      </c>
      <c r="S1712" s="57">
        <v>1</v>
      </c>
      <c r="T1712" s="197" t="s">
        <v>19598</v>
      </c>
      <c r="U1712" s="57" t="str">
        <f>VLOOKUP(A1712,'Individual Data'!$K$5:$AC$5544,12,FALSE)</f>
        <v>Unassigned</v>
      </c>
      <c r="V1712" s="14">
        <f>IFERROR(LOOKUP(H1712,{30,43,48,53,58,63,68,73,78,83,88,93,97},{42,47,52,57,62,67,72,77,82,87,92,99,100}),999)</f>
        <v>87</v>
      </c>
      <c r="X1712" s="57" t="str">
        <f>VLOOKUP(A1712,'Individual Data'!$K$5:$AC$5544,8,FALSE)</f>
        <v>NA</v>
      </c>
      <c r="Y1712" s="57" t="str">
        <f>VLOOKUP(A1712,'Individual Data'!$K$5:$AC$5544,9,FALSE)</f>
        <v>U</v>
      </c>
    </row>
    <row r="1713" spans="1:25" ht="15" customHeight="1" x14ac:dyDescent="0.25">
      <c r="A1713" s="197" t="s">
        <v>7366</v>
      </c>
      <c r="B1713" s="197" t="s">
        <v>20955</v>
      </c>
      <c r="C1713" s="198">
        <v>45245</v>
      </c>
      <c r="D1713" s="199">
        <v>7082</v>
      </c>
      <c r="E1713" s="197" t="s">
        <v>19595</v>
      </c>
      <c r="F1713" s="197" t="s">
        <v>19610</v>
      </c>
      <c r="G1713" s="197"/>
      <c r="H1713" s="197">
        <v>91</v>
      </c>
      <c r="I1713" s="197" t="s">
        <v>3225</v>
      </c>
      <c r="J1713" s="197" t="s">
        <v>19596</v>
      </c>
      <c r="K1713" s="57" t="s">
        <v>3196</v>
      </c>
      <c r="M1713" s="199">
        <v>70</v>
      </c>
      <c r="O1713" s="197" t="s">
        <v>19601</v>
      </c>
      <c r="Q1713" s="197" t="s">
        <v>3229</v>
      </c>
      <c r="S1713" s="57">
        <v>1</v>
      </c>
      <c r="T1713" s="197" t="s">
        <v>3229</v>
      </c>
      <c r="U1713" s="57" t="str">
        <f>VLOOKUP(A1713,'Individual Data'!$K$5:$AC$5544,12,FALSE)</f>
        <v>LFSO</v>
      </c>
      <c r="V1713" s="14">
        <f>IFERROR(LOOKUP(H1713,{30,43,48,53,58,63,68,73,78,83,88,93,97},{42,47,52,57,62,67,72,77,82,87,92,99,100}),999)</f>
        <v>92</v>
      </c>
      <c r="X1713" s="57">
        <f>VLOOKUP(A1713,'Individual Data'!$K$5:$AC$5544,8,FALSE)</f>
        <v>4</v>
      </c>
      <c r="Y1713" s="57">
        <f>VLOOKUP(A1713,'Individual Data'!$K$5:$AC$5544,9,FALSE)</f>
        <v>2019</v>
      </c>
    </row>
    <row r="1714" spans="1:25" ht="15" customHeight="1" x14ac:dyDescent="0.25">
      <c r="A1714" s="197" t="s">
        <v>7369</v>
      </c>
      <c r="B1714" s="197" t="s">
        <v>20956</v>
      </c>
      <c r="C1714" s="198">
        <v>45230</v>
      </c>
      <c r="D1714" s="199">
        <v>3027</v>
      </c>
      <c r="E1714" s="197" t="s">
        <v>19595</v>
      </c>
      <c r="F1714" s="197" t="s">
        <v>19617</v>
      </c>
      <c r="G1714" s="197"/>
      <c r="H1714" s="197">
        <v>78</v>
      </c>
      <c r="I1714" s="197" t="s">
        <v>3085</v>
      </c>
      <c r="J1714" s="197" t="s">
        <v>19596</v>
      </c>
      <c r="K1714" s="57" t="s">
        <v>3196</v>
      </c>
      <c r="M1714" s="199">
        <v>70</v>
      </c>
      <c r="O1714" s="197" t="s">
        <v>20957</v>
      </c>
      <c r="Q1714" s="197" t="s">
        <v>3229</v>
      </c>
      <c r="S1714" s="57">
        <v>1</v>
      </c>
      <c r="T1714" s="197" t="s">
        <v>3229</v>
      </c>
      <c r="U1714" s="57" t="str">
        <f>VLOOKUP(A1714,'Individual Data'!$K$5:$AC$5544,12,FALSE)</f>
        <v>CFA</v>
      </c>
      <c r="V1714" s="14">
        <f>IFERROR(LOOKUP(H1714,{30,43,48,53,58,63,68,73,78,83,88,93,97},{42,47,52,57,62,67,72,77,82,87,92,99,100}),999)</f>
        <v>82</v>
      </c>
      <c r="X1714" s="57">
        <f>VLOOKUP(A1714,'Individual Data'!$K$5:$AC$5544,8,FALSE)</f>
        <v>5</v>
      </c>
      <c r="Y1714" s="57">
        <f>VLOOKUP(A1714,'Individual Data'!$K$5:$AC$5544,9,FALSE)</f>
        <v>2018</v>
      </c>
    </row>
    <row r="1715" spans="1:25" ht="15" customHeight="1" x14ac:dyDescent="0.25">
      <c r="A1715" s="197" t="s">
        <v>7374</v>
      </c>
      <c r="B1715" s="197" t="s">
        <v>20958</v>
      </c>
      <c r="C1715" s="198">
        <v>45236</v>
      </c>
      <c r="D1715" s="199">
        <v>510</v>
      </c>
      <c r="E1715" s="197" t="s">
        <v>19595</v>
      </c>
      <c r="F1715" s="197" t="s">
        <v>19617</v>
      </c>
      <c r="G1715" s="197"/>
      <c r="H1715" s="197">
        <v>80</v>
      </c>
      <c r="I1715" s="197" t="s">
        <v>3225</v>
      </c>
      <c r="J1715" s="197" t="s">
        <v>19596</v>
      </c>
      <c r="K1715" s="57" t="s">
        <v>3196</v>
      </c>
      <c r="M1715" s="199">
        <v>70</v>
      </c>
      <c r="O1715" s="197" t="s">
        <v>20959</v>
      </c>
      <c r="Q1715" s="197" t="s">
        <v>3229</v>
      </c>
      <c r="S1715" s="57">
        <v>1</v>
      </c>
      <c r="T1715" s="197" t="s">
        <v>19598</v>
      </c>
      <c r="U1715" s="57" t="str">
        <f>VLOOKUP(A1715,'Individual Data'!$K$5:$AC$5544,12,FALSE)</f>
        <v>Unassigned</v>
      </c>
      <c r="V1715" s="14">
        <f>IFERROR(LOOKUP(H1715,{30,43,48,53,58,63,68,73,78,83,88,93,97},{42,47,52,57,62,67,72,77,82,87,92,99,100}),999)</f>
        <v>82</v>
      </c>
      <c r="X1715" s="57" t="str">
        <f>VLOOKUP(A1715,'Individual Data'!$K$5:$AC$5544,8,FALSE)</f>
        <v>NA</v>
      </c>
      <c r="Y1715" s="57" t="str">
        <f>VLOOKUP(A1715,'Individual Data'!$K$5:$AC$5544,9,FALSE)</f>
        <v>U</v>
      </c>
    </row>
    <row r="1716" spans="1:25" ht="15" customHeight="1" x14ac:dyDescent="0.25">
      <c r="A1716" s="197" t="s">
        <v>7377</v>
      </c>
      <c r="B1716" s="197" t="s">
        <v>20960</v>
      </c>
      <c r="C1716" s="198">
        <v>45223</v>
      </c>
      <c r="D1716" s="199">
        <v>2174</v>
      </c>
      <c r="E1716" s="197" t="s">
        <v>19595</v>
      </c>
      <c r="F1716" s="197" t="s">
        <v>19617</v>
      </c>
      <c r="G1716" s="197"/>
      <c r="H1716" s="197">
        <v>78.5</v>
      </c>
      <c r="I1716" s="197" t="s">
        <v>3085</v>
      </c>
      <c r="J1716" s="197" t="s">
        <v>17688</v>
      </c>
      <c r="K1716" s="229" t="s">
        <v>3228</v>
      </c>
      <c r="M1716" s="199">
        <v>70</v>
      </c>
      <c r="O1716" s="197" t="s">
        <v>19601</v>
      </c>
      <c r="Q1716" s="197" t="s">
        <v>3229</v>
      </c>
      <c r="S1716" s="57">
        <v>1</v>
      </c>
      <c r="T1716" s="197" t="s">
        <v>3229</v>
      </c>
      <c r="U1716" s="57" t="str">
        <f>VLOOKUP(A1716,'Individual Data'!$K$5:$AC$5544,12,FALSE)</f>
        <v>Unassigned AD</v>
      </c>
      <c r="V1716" s="14">
        <f>IFERROR(LOOKUP(H1716,{30,43,48,53,58,63,68,73,78,83,88,93,97},{42,47,52,57,62,67,72,77,82,87,92,99,100}),999)</f>
        <v>82</v>
      </c>
      <c r="X1716" s="57" t="str">
        <f>VLOOKUP(A1716,'Individual Data'!$K$5:$AC$5544,8,FALSE)</f>
        <v>NA</v>
      </c>
      <c r="Y1716" s="57" t="str">
        <f>VLOOKUP(A1716,'Individual Data'!$K$5:$AC$5544,9,FALSE)</f>
        <v>U</v>
      </c>
    </row>
    <row r="1717" spans="1:25" ht="15" customHeight="1" x14ac:dyDescent="0.25">
      <c r="A1717" s="197" t="s">
        <v>7385</v>
      </c>
      <c r="B1717" s="197" t="s">
        <v>20961</v>
      </c>
      <c r="C1717" s="198">
        <v>45236</v>
      </c>
      <c r="D1717" s="199">
        <v>4083</v>
      </c>
      <c r="E1717" s="197" t="s">
        <v>19595</v>
      </c>
      <c r="F1717" s="197" t="s">
        <v>19617</v>
      </c>
      <c r="G1717" s="197"/>
      <c r="H1717" s="197">
        <v>73</v>
      </c>
      <c r="I1717" s="197" t="s">
        <v>3085</v>
      </c>
      <c r="J1717" s="197" t="s">
        <v>19596</v>
      </c>
      <c r="K1717" s="228" t="s">
        <v>3196</v>
      </c>
      <c r="M1717" s="199">
        <v>70</v>
      </c>
      <c r="O1717" s="197" t="s">
        <v>20962</v>
      </c>
      <c r="Q1717" s="197" t="s">
        <v>3229</v>
      </c>
      <c r="S1717" s="57">
        <v>1</v>
      </c>
      <c r="T1717" s="197" t="s">
        <v>3229</v>
      </c>
      <c r="U1717" s="57" t="str">
        <f>VLOOKUP(A1717,'Individual Data'!$K$5:$AC$5544,12,FALSE)</f>
        <v>NPTH</v>
      </c>
      <c r="V1717" s="14">
        <f>IFERROR(LOOKUP(H1717,{30,43,48,53,58,63,68,73,78,83,88,93,97},{42,47,52,57,62,67,72,77,82,87,92,99,100}),999)</f>
        <v>77</v>
      </c>
      <c r="X1717" s="57">
        <f>VLOOKUP(A1717,'Individual Data'!$K$5:$AC$5544,8,FALSE)</f>
        <v>3</v>
      </c>
      <c r="Y1717" s="57">
        <f>VLOOKUP(A1717,'Individual Data'!$K$5:$AC$5544,9,FALSE)</f>
        <v>2020</v>
      </c>
    </row>
    <row r="1718" spans="1:25" ht="15" customHeight="1" x14ac:dyDescent="0.25">
      <c r="A1718" s="197" t="s">
        <v>7390</v>
      </c>
      <c r="B1718" s="197" t="s">
        <v>20963</v>
      </c>
      <c r="C1718" s="198">
        <v>45223</v>
      </c>
      <c r="D1718" s="199">
        <v>2176</v>
      </c>
      <c r="E1718" s="197" t="s">
        <v>19595</v>
      </c>
      <c r="F1718" s="197" t="s">
        <v>19617</v>
      </c>
      <c r="G1718" s="197"/>
      <c r="H1718" s="197">
        <v>72.5</v>
      </c>
      <c r="I1718" s="197" t="s">
        <v>3085</v>
      </c>
      <c r="J1718" s="197" t="s">
        <v>19596</v>
      </c>
      <c r="K1718" s="57" t="s">
        <v>3196</v>
      </c>
      <c r="M1718" s="199">
        <v>70</v>
      </c>
      <c r="O1718" s="197" t="s">
        <v>20964</v>
      </c>
      <c r="Q1718" s="197" t="s">
        <v>3229</v>
      </c>
      <c r="S1718" s="57">
        <v>1</v>
      </c>
      <c r="T1718" s="197" t="s">
        <v>19598</v>
      </c>
      <c r="U1718" s="57" t="str">
        <f>VLOOKUP(A1718,'Individual Data'!$K$5:$AC$5544,12,FALSE)</f>
        <v>BCA1</v>
      </c>
      <c r="V1718" s="14">
        <f>IFERROR(LOOKUP(H1718,{30,43,48,53,58,63,68,73,78,83,88,93,97},{42,47,52,57,62,67,72,77,82,87,92,99,100}),999)</f>
        <v>72</v>
      </c>
      <c r="X1718" s="57">
        <f>VLOOKUP(A1718,'Individual Data'!$K$5:$AC$5544,8,FALSE)</f>
        <v>4</v>
      </c>
      <c r="Y1718" s="57">
        <f>VLOOKUP(A1718,'Individual Data'!$K$5:$AC$5544,9,FALSE)</f>
        <v>2019</v>
      </c>
    </row>
    <row r="1719" spans="1:25" ht="15" customHeight="1" x14ac:dyDescent="0.25">
      <c r="A1719" s="197" t="s">
        <v>7395</v>
      </c>
      <c r="B1719" s="197" t="s">
        <v>20965</v>
      </c>
      <c r="C1719" s="198">
        <v>45230</v>
      </c>
      <c r="D1719" s="199">
        <v>289</v>
      </c>
      <c r="E1719" s="197" t="s">
        <v>19595</v>
      </c>
      <c r="F1719" s="197" t="s">
        <v>19617</v>
      </c>
      <c r="G1719" s="197"/>
      <c r="H1719" s="197">
        <v>81.5</v>
      </c>
      <c r="I1719" s="197" t="s">
        <v>3225</v>
      </c>
      <c r="J1719" s="197" t="s">
        <v>19596</v>
      </c>
      <c r="K1719" s="57" t="s">
        <v>3196</v>
      </c>
      <c r="M1719" s="199">
        <v>70</v>
      </c>
      <c r="O1719" s="197" t="s">
        <v>20966</v>
      </c>
      <c r="Q1719" s="197" t="s">
        <v>3229</v>
      </c>
      <c r="S1719" s="57">
        <v>1</v>
      </c>
      <c r="T1719" s="197" t="s">
        <v>19598</v>
      </c>
      <c r="U1719" s="57" t="str">
        <f>VLOOKUP(A1719,'Individual Data'!$K$5:$AC$5544,12,FALSE)</f>
        <v>Unassigned</v>
      </c>
      <c r="V1719" s="14">
        <f>IFERROR(LOOKUP(H1719,{30,43,48,53,58,63,68,73,78,83,88,93,97},{42,47,52,57,62,67,72,77,82,87,92,99,100}),999)</f>
        <v>82</v>
      </c>
      <c r="X1719" s="57" t="str">
        <f>VLOOKUP(A1719,'Individual Data'!$K$5:$AC$5544,8,FALSE)</f>
        <v>NA</v>
      </c>
      <c r="Y1719" s="57" t="str">
        <f>VLOOKUP(A1719,'Individual Data'!$K$5:$AC$5544,9,FALSE)</f>
        <v>U</v>
      </c>
    </row>
    <row r="1720" spans="1:25" ht="15" customHeight="1" x14ac:dyDescent="0.25">
      <c r="A1720" s="197" t="s">
        <v>7398</v>
      </c>
      <c r="B1720" s="197" t="s">
        <v>20967</v>
      </c>
      <c r="C1720" s="198">
        <v>45236</v>
      </c>
      <c r="D1720" s="199">
        <v>460</v>
      </c>
      <c r="E1720" s="197" t="s">
        <v>19595</v>
      </c>
      <c r="F1720" s="197" t="s">
        <v>19617</v>
      </c>
      <c r="G1720" s="197"/>
      <c r="H1720" s="197">
        <v>79</v>
      </c>
      <c r="I1720" s="197" t="s">
        <v>3225</v>
      </c>
      <c r="J1720" s="197" t="s">
        <v>19596</v>
      </c>
      <c r="K1720" s="57" t="s">
        <v>3196</v>
      </c>
      <c r="M1720" s="199">
        <v>70</v>
      </c>
      <c r="O1720" s="197" t="s">
        <v>20968</v>
      </c>
      <c r="Q1720" s="197" t="s">
        <v>3229</v>
      </c>
      <c r="S1720" s="57">
        <v>1</v>
      </c>
      <c r="T1720" s="197" t="s">
        <v>19598</v>
      </c>
      <c r="U1720" s="57" t="str">
        <f>VLOOKUP(A1720,'Individual Data'!$K$5:$AC$5544,12,FALSE)</f>
        <v>NPTH</v>
      </c>
      <c r="V1720" s="14">
        <f>IFERROR(LOOKUP(H1720,{30,43,48,53,58,63,68,73,78,83,88,93,97},{42,47,52,57,62,67,72,77,82,87,92,99,100}),999)</f>
        <v>82</v>
      </c>
      <c r="X1720" s="57">
        <f>VLOOKUP(A1720,'Individual Data'!$K$5:$AC$5544,8,FALSE)</f>
        <v>4</v>
      </c>
      <c r="Y1720" s="57">
        <f>VLOOKUP(A1720,'Individual Data'!$K$5:$AC$5544,9,FALSE)</f>
        <v>2019</v>
      </c>
    </row>
    <row r="1721" spans="1:25" ht="15" customHeight="1" x14ac:dyDescent="0.25">
      <c r="A1721" s="197" t="s">
        <v>7402</v>
      </c>
      <c r="B1721" s="197" t="s">
        <v>20969</v>
      </c>
      <c r="C1721" s="198">
        <v>45236</v>
      </c>
      <c r="D1721" s="199">
        <v>461</v>
      </c>
      <c r="E1721" s="197" t="s">
        <v>19595</v>
      </c>
      <c r="F1721" s="197" t="s">
        <v>19617</v>
      </c>
      <c r="G1721" s="197"/>
      <c r="H1721" s="197">
        <v>72</v>
      </c>
      <c r="I1721" s="197" t="s">
        <v>3225</v>
      </c>
      <c r="J1721" s="197" t="s">
        <v>19596</v>
      </c>
      <c r="K1721" s="57" t="s">
        <v>3196</v>
      </c>
      <c r="M1721" s="199">
        <v>70</v>
      </c>
      <c r="O1721" s="197" t="s">
        <v>20970</v>
      </c>
      <c r="Q1721" s="197" t="s">
        <v>3229</v>
      </c>
      <c r="S1721" s="57">
        <v>1</v>
      </c>
      <c r="T1721" s="197" t="s">
        <v>19598</v>
      </c>
      <c r="U1721" s="57" t="str">
        <f>VLOOKUP(A1721,'Individual Data'!$K$5:$AC$5544,12,FALSE)</f>
        <v>NLVA</v>
      </c>
      <c r="V1721" s="14">
        <f>IFERROR(LOOKUP(H1721,{30,43,48,53,58,63,68,73,78,83,88,93,97},{42,47,52,57,62,67,72,77,82,87,92,99,100}),999)</f>
        <v>72</v>
      </c>
      <c r="X1721" s="57">
        <f>VLOOKUP(A1721,'Individual Data'!$K$5:$AC$5544,8,FALSE)</f>
        <v>4</v>
      </c>
      <c r="Y1721" s="57">
        <f>VLOOKUP(A1721,'Individual Data'!$K$5:$AC$5544,9,FALSE)</f>
        <v>2019</v>
      </c>
    </row>
    <row r="1722" spans="1:25" ht="15" customHeight="1" x14ac:dyDescent="0.25">
      <c r="A1722" s="197" t="s">
        <v>7405</v>
      </c>
      <c r="B1722" s="197" t="s">
        <v>20971</v>
      </c>
      <c r="C1722" s="198">
        <v>45223</v>
      </c>
      <c r="D1722" s="199">
        <v>163</v>
      </c>
      <c r="E1722" s="197" t="s">
        <v>19595</v>
      </c>
      <c r="F1722" s="197" t="s">
        <v>19617</v>
      </c>
      <c r="G1722" s="197"/>
      <c r="H1722" s="197">
        <v>86</v>
      </c>
      <c r="I1722" s="197" t="s">
        <v>3225</v>
      </c>
      <c r="J1722" s="197" t="s">
        <v>19596</v>
      </c>
      <c r="K1722" s="57" t="s">
        <v>3196</v>
      </c>
      <c r="M1722" s="199">
        <v>70</v>
      </c>
      <c r="O1722" s="197" t="s">
        <v>20972</v>
      </c>
      <c r="Q1722" s="197" t="s">
        <v>3229</v>
      </c>
      <c r="S1722" s="57">
        <v>1</v>
      </c>
      <c r="T1722" s="197" t="s">
        <v>19598</v>
      </c>
      <c r="U1722" s="57" t="str">
        <f>VLOOKUP(A1722,'Individual Data'!$K$5:$AC$5544,12,FALSE)</f>
        <v>CJA1</v>
      </c>
      <c r="V1722" s="14">
        <f>IFERROR(LOOKUP(H1722,{30,43,48,53,58,63,68,73,78,83,88,93,97},{42,47,52,57,62,67,72,77,82,87,92,99,100}),999)</f>
        <v>87</v>
      </c>
      <c r="X1722" s="57">
        <f>VLOOKUP(A1722,'Individual Data'!$K$5:$AC$5544,8,FALSE)</f>
        <v>4</v>
      </c>
      <c r="Y1722" s="57">
        <f>VLOOKUP(A1722,'Individual Data'!$K$5:$AC$5544,9,FALSE)</f>
        <v>2019</v>
      </c>
    </row>
    <row r="1723" spans="1:25" ht="15" customHeight="1" x14ac:dyDescent="0.25">
      <c r="A1723" s="197" t="s">
        <v>7408</v>
      </c>
      <c r="B1723" s="197" t="s">
        <v>20973</v>
      </c>
      <c r="C1723" s="198">
        <v>45223</v>
      </c>
      <c r="D1723" s="199">
        <v>178</v>
      </c>
      <c r="E1723" s="197" t="s">
        <v>19595</v>
      </c>
      <c r="F1723" s="197" t="s">
        <v>19617</v>
      </c>
      <c r="G1723" s="197"/>
      <c r="H1723" s="197">
        <v>90</v>
      </c>
      <c r="I1723" s="197" t="s">
        <v>3225</v>
      </c>
      <c r="J1723" s="197" t="s">
        <v>17688</v>
      </c>
      <c r="K1723" s="229" t="s">
        <v>3228</v>
      </c>
      <c r="M1723" s="199">
        <v>70</v>
      </c>
      <c r="O1723" s="197" t="s">
        <v>19601</v>
      </c>
      <c r="Q1723" s="197" t="s">
        <v>3229</v>
      </c>
      <c r="S1723" s="57">
        <v>1</v>
      </c>
      <c r="T1723" s="197" t="s">
        <v>3229</v>
      </c>
      <c r="U1723" s="57" t="str">
        <f>VLOOKUP(A1723,'Individual Data'!$K$5:$AC$5544,12,FALSE)</f>
        <v>PLA1</v>
      </c>
      <c r="V1723" s="14">
        <f>IFERROR(LOOKUP(H1723,{30,43,48,53,58,63,68,73,78,83,88,93,97},{42,47,52,57,62,67,72,77,82,87,92,99,100}),999)</f>
        <v>92</v>
      </c>
      <c r="X1723" s="57">
        <f>VLOOKUP(A1723,'Individual Data'!$K$5:$AC$5544,8,FALSE)</f>
        <v>4</v>
      </c>
      <c r="Y1723" s="57">
        <f>VLOOKUP(A1723,'Individual Data'!$K$5:$AC$5544,9,FALSE)</f>
        <v>2019</v>
      </c>
    </row>
    <row r="1724" spans="1:25" ht="15" customHeight="1" x14ac:dyDescent="0.25">
      <c r="A1724" s="197" t="s">
        <v>7412</v>
      </c>
      <c r="B1724" s="197" t="s">
        <v>20974</v>
      </c>
      <c r="C1724" s="198">
        <v>45216</v>
      </c>
      <c r="D1724" s="199">
        <v>1107</v>
      </c>
      <c r="E1724" s="197" t="s">
        <v>19595</v>
      </c>
      <c r="F1724" s="197" t="s">
        <v>19617</v>
      </c>
      <c r="G1724" s="197"/>
      <c r="H1724" s="197">
        <v>74</v>
      </c>
      <c r="I1724" s="197" t="s">
        <v>3085</v>
      </c>
      <c r="J1724" s="197" t="s">
        <v>19596</v>
      </c>
      <c r="K1724" s="228" t="s">
        <v>3196</v>
      </c>
      <c r="M1724" s="199">
        <v>70</v>
      </c>
      <c r="O1724" s="197" t="s">
        <v>20975</v>
      </c>
      <c r="Q1724" s="197" t="s">
        <v>3229</v>
      </c>
      <c r="S1724" s="57">
        <v>1</v>
      </c>
      <c r="T1724" s="197" t="s">
        <v>19598</v>
      </c>
      <c r="U1724" s="57" t="str">
        <f>VLOOKUP(A1724,'Individual Data'!$K$5:$AC$5544,12,FALSE)</f>
        <v>LFSO</v>
      </c>
      <c r="V1724" s="14">
        <f>IFERROR(LOOKUP(H1724,{30,43,48,53,58,63,68,73,78,83,88,93,97},{42,47,52,57,62,67,72,77,82,87,92,99,100}),999)</f>
        <v>77</v>
      </c>
      <c r="X1724" s="57">
        <f>VLOOKUP(A1724,'Individual Data'!$K$5:$AC$5544,8,FALSE)</f>
        <v>4</v>
      </c>
      <c r="Y1724" s="57">
        <f>VLOOKUP(A1724,'Individual Data'!$K$5:$AC$5544,9,FALSE)</f>
        <v>2019</v>
      </c>
    </row>
    <row r="1725" spans="1:25" ht="15" customHeight="1" x14ac:dyDescent="0.25">
      <c r="A1725" s="197" t="s">
        <v>7414</v>
      </c>
      <c r="B1725" s="197" t="s">
        <v>20976</v>
      </c>
      <c r="C1725" s="198">
        <v>45230</v>
      </c>
      <c r="D1725" s="199">
        <v>3210</v>
      </c>
      <c r="E1725" s="197" t="s">
        <v>19595</v>
      </c>
      <c r="F1725" s="197" t="s">
        <v>19617</v>
      </c>
      <c r="G1725" s="197"/>
      <c r="H1725" s="197">
        <v>79</v>
      </c>
      <c r="I1725" s="197" t="s">
        <v>3085</v>
      </c>
      <c r="J1725" s="197" t="s">
        <v>19596</v>
      </c>
      <c r="K1725" s="57" t="s">
        <v>3196</v>
      </c>
      <c r="M1725" s="199">
        <v>70</v>
      </c>
      <c r="O1725" s="197" t="s">
        <v>20977</v>
      </c>
      <c r="Q1725" s="197" t="s">
        <v>3229</v>
      </c>
      <c r="S1725" s="57">
        <v>1</v>
      </c>
      <c r="T1725" s="197" t="s">
        <v>19598</v>
      </c>
      <c r="U1725" s="57" t="str">
        <f>VLOOKUP(A1725,'Individual Data'!$K$5:$AC$5544,12,FALSE)</f>
        <v>BCA1</v>
      </c>
      <c r="V1725" s="14">
        <f>IFERROR(LOOKUP(H1725,{30,43,48,53,58,63,68,73,78,83,88,93,97},{42,47,52,57,62,67,72,77,82,87,92,99,100}),999)</f>
        <v>82</v>
      </c>
      <c r="X1725" s="57">
        <f>VLOOKUP(A1725,'Individual Data'!$K$5:$AC$5544,8,FALSE)</f>
        <v>4</v>
      </c>
      <c r="Y1725" s="57">
        <f>VLOOKUP(A1725,'Individual Data'!$K$5:$AC$5544,9,FALSE)</f>
        <v>2019</v>
      </c>
    </row>
    <row r="1726" spans="1:25" ht="15" customHeight="1" x14ac:dyDescent="0.25">
      <c r="A1726" s="197" t="s">
        <v>7417</v>
      </c>
      <c r="B1726" s="197" t="s">
        <v>20978</v>
      </c>
      <c r="C1726" s="198">
        <v>45223</v>
      </c>
      <c r="D1726" s="199">
        <v>175</v>
      </c>
      <c r="E1726" s="197" t="s">
        <v>19595</v>
      </c>
      <c r="F1726" s="197" t="s">
        <v>19617</v>
      </c>
      <c r="G1726" s="197"/>
      <c r="H1726" s="197">
        <v>88</v>
      </c>
      <c r="I1726" s="197" t="s">
        <v>3225</v>
      </c>
      <c r="J1726" s="197" t="s">
        <v>19596</v>
      </c>
      <c r="K1726" s="57" t="s">
        <v>3196</v>
      </c>
      <c r="M1726" s="199">
        <v>70</v>
      </c>
      <c r="O1726" s="197" t="s">
        <v>20979</v>
      </c>
      <c r="Q1726" s="197" t="s">
        <v>3229</v>
      </c>
      <c r="S1726" s="57">
        <v>1</v>
      </c>
      <c r="T1726" s="197" t="s">
        <v>19598</v>
      </c>
      <c r="U1726" s="57" t="str">
        <f>VLOOKUP(A1726,'Individual Data'!$K$5:$AC$5544,12,FALSE)</f>
        <v>PLA1</v>
      </c>
      <c r="V1726" s="14">
        <f>IFERROR(LOOKUP(H1726,{30,43,48,53,58,63,68,73,78,83,88,93,97},{42,47,52,57,62,67,72,77,82,87,92,99,100}),999)</f>
        <v>92</v>
      </c>
      <c r="X1726" s="57">
        <f>VLOOKUP(A1726,'Individual Data'!$K$5:$AC$5544,8,FALSE)</f>
        <v>4</v>
      </c>
      <c r="Y1726" s="57">
        <f>VLOOKUP(A1726,'Individual Data'!$K$5:$AC$5544,9,FALSE)</f>
        <v>2019</v>
      </c>
    </row>
    <row r="1727" spans="1:25" ht="15" customHeight="1" x14ac:dyDescent="0.25">
      <c r="A1727" s="197" t="s">
        <v>7420</v>
      </c>
      <c r="B1727" s="197" t="s">
        <v>20980</v>
      </c>
      <c r="C1727" s="198">
        <v>45216</v>
      </c>
      <c r="D1727" s="199">
        <v>1083</v>
      </c>
      <c r="E1727" s="197" t="s">
        <v>19595</v>
      </c>
      <c r="F1727" s="197" t="s">
        <v>19617</v>
      </c>
      <c r="G1727" s="197"/>
      <c r="H1727" s="197">
        <v>86</v>
      </c>
      <c r="I1727" s="197" t="s">
        <v>3085</v>
      </c>
      <c r="J1727" s="197" t="s">
        <v>17688</v>
      </c>
      <c r="K1727" s="229" t="s">
        <v>3228</v>
      </c>
      <c r="M1727" s="199">
        <v>70</v>
      </c>
      <c r="O1727" s="197" t="s">
        <v>19601</v>
      </c>
      <c r="Q1727" s="197" t="s">
        <v>3229</v>
      </c>
      <c r="S1727" s="57">
        <v>1</v>
      </c>
      <c r="T1727" s="197" t="s">
        <v>3229</v>
      </c>
      <c r="U1727" s="57" t="str">
        <f>VLOOKUP(A1727,'Individual Data'!$K$5:$AC$5544,12,FALSE)</f>
        <v>LFSO</v>
      </c>
      <c r="V1727" s="14">
        <f>IFERROR(LOOKUP(H1727,{30,43,48,53,58,63,68,73,78,83,88,93,97},{42,47,52,57,62,67,72,77,82,87,92,99,100}),999)</f>
        <v>87</v>
      </c>
      <c r="X1727" s="57">
        <f>VLOOKUP(A1727,'Individual Data'!$K$5:$AC$5544,8,FALSE)</f>
        <v>5</v>
      </c>
      <c r="Y1727" s="57">
        <f>VLOOKUP(A1727,'Individual Data'!$K$5:$AC$5544,9,FALSE)</f>
        <v>2018</v>
      </c>
    </row>
    <row r="1728" spans="1:25" ht="15" customHeight="1" x14ac:dyDescent="0.25">
      <c r="A1728" s="197" t="s">
        <v>7423</v>
      </c>
      <c r="B1728" s="197" t="s">
        <v>20981</v>
      </c>
      <c r="C1728" s="198">
        <v>45236</v>
      </c>
      <c r="D1728" s="199">
        <v>477</v>
      </c>
      <c r="E1728" s="197" t="s">
        <v>19595</v>
      </c>
      <c r="F1728" s="197" t="s">
        <v>19617</v>
      </c>
      <c r="G1728" s="197"/>
      <c r="H1728" s="197">
        <v>78</v>
      </c>
      <c r="I1728" s="197" t="s">
        <v>3225</v>
      </c>
      <c r="J1728" s="197" t="s">
        <v>19596</v>
      </c>
      <c r="K1728" s="228" t="s">
        <v>3196</v>
      </c>
      <c r="M1728" s="199">
        <v>70</v>
      </c>
      <c r="O1728" s="197" t="s">
        <v>20982</v>
      </c>
      <c r="Q1728" s="197" t="s">
        <v>3229</v>
      </c>
      <c r="S1728" s="57">
        <v>1</v>
      </c>
      <c r="T1728" s="197" t="s">
        <v>19598</v>
      </c>
      <c r="U1728" s="57" t="str">
        <f>VLOOKUP(A1728,'Individual Data'!$K$5:$AC$5544,12,FALSE)</f>
        <v>IPCSR</v>
      </c>
      <c r="V1728" s="14">
        <f>IFERROR(LOOKUP(H1728,{30,43,48,53,58,63,68,73,78,83,88,93,97},{42,47,52,57,62,67,72,77,82,87,92,99,100}),999)</f>
        <v>82</v>
      </c>
      <c r="X1728" s="57">
        <f>VLOOKUP(A1728,'Individual Data'!$K$5:$AC$5544,8,FALSE)</f>
        <v>4</v>
      </c>
      <c r="Y1728" s="57">
        <f>VLOOKUP(A1728,'Individual Data'!$K$5:$AC$5544,9,FALSE)</f>
        <v>2019</v>
      </c>
    </row>
    <row r="1729" spans="1:25" ht="15" customHeight="1" x14ac:dyDescent="0.25">
      <c r="A1729" s="197" t="s">
        <v>7426</v>
      </c>
      <c r="B1729" s="197" t="s">
        <v>20983</v>
      </c>
      <c r="C1729" s="198">
        <v>45245</v>
      </c>
      <c r="D1729" s="199">
        <v>7088</v>
      </c>
      <c r="E1729" s="197" t="s">
        <v>19595</v>
      </c>
      <c r="F1729" s="197" t="s">
        <v>19610</v>
      </c>
      <c r="G1729" s="197"/>
      <c r="H1729" s="197">
        <v>82</v>
      </c>
      <c r="I1729" s="197" t="s">
        <v>3085</v>
      </c>
      <c r="J1729" s="197" t="s">
        <v>19596</v>
      </c>
      <c r="K1729" s="57" t="s">
        <v>3196</v>
      </c>
      <c r="M1729" s="199">
        <v>70</v>
      </c>
      <c r="O1729" s="197" t="s">
        <v>19601</v>
      </c>
      <c r="Q1729" s="197" t="s">
        <v>3229</v>
      </c>
      <c r="S1729" s="57">
        <v>1</v>
      </c>
      <c r="T1729" s="197" t="s">
        <v>3229</v>
      </c>
      <c r="U1729" s="57" t="str">
        <f>VLOOKUP(A1729,'Individual Data'!$K$5:$AC$5544,12,FALSE)</f>
        <v>Unassigned</v>
      </c>
      <c r="V1729" s="14">
        <f>IFERROR(LOOKUP(H1729,{30,43,48,53,58,63,68,73,78,83,88,93,97},{42,47,52,57,62,67,72,77,82,87,92,99,100}),999)</f>
        <v>82</v>
      </c>
      <c r="X1729" s="57" t="str">
        <f>VLOOKUP(A1729,'Individual Data'!$K$5:$AC$5544,8,FALSE)</f>
        <v>NA</v>
      </c>
      <c r="Y1729" s="57" t="str">
        <f>VLOOKUP(A1729,'Individual Data'!$K$5:$AC$5544,9,FALSE)</f>
        <v>U</v>
      </c>
    </row>
    <row r="1730" spans="1:25" ht="15" customHeight="1" x14ac:dyDescent="0.25">
      <c r="A1730" s="197" t="s">
        <v>7429</v>
      </c>
      <c r="B1730" s="197" t="s">
        <v>20984</v>
      </c>
      <c r="C1730" s="198">
        <v>45230</v>
      </c>
      <c r="D1730" s="199">
        <v>3172</v>
      </c>
      <c r="E1730" s="197" t="s">
        <v>19595</v>
      </c>
      <c r="F1730" s="197" t="s">
        <v>19617</v>
      </c>
      <c r="G1730" s="197"/>
      <c r="H1730" s="197">
        <v>76</v>
      </c>
      <c r="I1730" s="197" t="s">
        <v>3085</v>
      </c>
      <c r="J1730" s="197" t="s">
        <v>19596</v>
      </c>
      <c r="K1730" s="57" t="s">
        <v>3196</v>
      </c>
      <c r="M1730" s="199">
        <v>70</v>
      </c>
      <c r="O1730" s="197" t="s">
        <v>20985</v>
      </c>
      <c r="Q1730" s="197" t="s">
        <v>3229</v>
      </c>
      <c r="S1730" s="57">
        <v>1</v>
      </c>
      <c r="T1730" s="197" t="s">
        <v>19598</v>
      </c>
      <c r="U1730" s="57" t="str">
        <f>VLOOKUP(A1730,'Individual Data'!$K$5:$AC$5544,12,FALSE)</f>
        <v>IPCSR</v>
      </c>
      <c r="V1730" s="14">
        <f>IFERROR(LOOKUP(H1730,{30,43,48,53,58,63,68,73,78,83,88,93,97},{42,47,52,57,62,67,72,77,82,87,92,99,100}),999)</f>
        <v>77</v>
      </c>
      <c r="X1730" s="57">
        <f>VLOOKUP(A1730,'Individual Data'!$K$5:$AC$5544,8,FALSE)</f>
        <v>4</v>
      </c>
      <c r="Y1730" s="57">
        <f>VLOOKUP(A1730,'Individual Data'!$K$5:$AC$5544,9,FALSE)</f>
        <v>2019</v>
      </c>
    </row>
    <row r="1731" spans="1:25" ht="15" customHeight="1" x14ac:dyDescent="0.25">
      <c r="A1731" s="197" t="s">
        <v>7434</v>
      </c>
      <c r="B1731" s="197" t="s">
        <v>20986</v>
      </c>
      <c r="C1731" s="198">
        <v>45223</v>
      </c>
      <c r="D1731" s="199">
        <v>2227</v>
      </c>
      <c r="E1731" s="197" t="s">
        <v>19595</v>
      </c>
      <c r="F1731" s="197" t="s">
        <v>19617</v>
      </c>
      <c r="G1731" s="197"/>
      <c r="H1731" s="197">
        <v>78</v>
      </c>
      <c r="I1731" s="197" t="s">
        <v>3085</v>
      </c>
      <c r="J1731" s="197" t="s">
        <v>19596</v>
      </c>
      <c r="K1731" s="57" t="s">
        <v>3196</v>
      </c>
      <c r="M1731" s="199">
        <v>70</v>
      </c>
      <c r="O1731" s="197" t="s">
        <v>20987</v>
      </c>
      <c r="Q1731" s="197" t="s">
        <v>3229</v>
      </c>
      <c r="S1731" s="57">
        <v>1</v>
      </c>
      <c r="T1731" s="197" t="s">
        <v>19598</v>
      </c>
      <c r="U1731" s="57" t="str">
        <f>VLOOKUP(A1731,'Individual Data'!$K$5:$AC$5544,12,FALSE)</f>
        <v>NLVA</v>
      </c>
      <c r="V1731" s="14">
        <f>IFERROR(LOOKUP(H1731,{30,43,48,53,58,63,68,73,78,83,88,93,97},{42,47,52,57,62,67,72,77,82,87,92,99,100}),999)</f>
        <v>82</v>
      </c>
      <c r="X1731" s="57">
        <f>VLOOKUP(A1731,'Individual Data'!$K$5:$AC$5544,8,FALSE)</f>
        <v>4</v>
      </c>
      <c r="Y1731" s="57">
        <f>VLOOKUP(A1731,'Individual Data'!$K$5:$AC$5544,9,FALSE)</f>
        <v>2019</v>
      </c>
    </row>
    <row r="1732" spans="1:25" ht="15" customHeight="1" x14ac:dyDescent="0.25">
      <c r="A1732" s="197" t="s">
        <v>7440</v>
      </c>
      <c r="B1732" s="197" t="s">
        <v>20988</v>
      </c>
      <c r="C1732" s="198">
        <v>45243</v>
      </c>
      <c r="D1732" s="199">
        <v>650</v>
      </c>
      <c r="E1732" s="197" t="s">
        <v>19595</v>
      </c>
      <c r="F1732" s="197" t="s">
        <v>19617</v>
      </c>
      <c r="G1732" s="197"/>
      <c r="H1732" s="197">
        <v>75</v>
      </c>
      <c r="I1732" s="197" t="s">
        <v>3225</v>
      </c>
      <c r="J1732" s="197" t="s">
        <v>19596</v>
      </c>
      <c r="K1732" s="57" t="s">
        <v>3196</v>
      </c>
      <c r="M1732" s="199">
        <v>70</v>
      </c>
      <c r="O1732" s="197" t="s">
        <v>20989</v>
      </c>
      <c r="Q1732" s="197" t="s">
        <v>3229</v>
      </c>
      <c r="S1732" s="57">
        <v>1</v>
      </c>
      <c r="T1732" s="197" t="s">
        <v>19598</v>
      </c>
      <c r="U1732" s="57" t="str">
        <f>VLOOKUP(A1732,'Individual Data'!$K$5:$AC$5544,12,FALSE)</f>
        <v>Unassigned</v>
      </c>
      <c r="V1732" s="14">
        <f>IFERROR(LOOKUP(H1732,{30,43,48,53,58,63,68,73,78,83,88,93,97},{42,47,52,57,62,67,72,77,82,87,92,99,100}),999)</f>
        <v>77</v>
      </c>
      <c r="X1732" s="57" t="str">
        <f>VLOOKUP(A1732,'Individual Data'!$K$5:$AC$5544,8,FALSE)</f>
        <v>NA</v>
      </c>
      <c r="Y1732" s="57" t="str">
        <f>VLOOKUP(A1732,'Individual Data'!$K$5:$AC$5544,9,FALSE)</f>
        <v>U</v>
      </c>
    </row>
    <row r="1733" spans="1:25" ht="15" customHeight="1" x14ac:dyDescent="0.25">
      <c r="A1733" s="197" t="s">
        <v>7443</v>
      </c>
      <c r="B1733" s="197" t="s">
        <v>20990</v>
      </c>
      <c r="C1733" s="198">
        <v>45223</v>
      </c>
      <c r="D1733" s="199">
        <v>172</v>
      </c>
      <c r="E1733" s="197" t="s">
        <v>19595</v>
      </c>
      <c r="F1733" s="197" t="s">
        <v>19617</v>
      </c>
      <c r="G1733" s="197"/>
      <c r="H1733" s="197">
        <v>93</v>
      </c>
      <c r="I1733" s="197" t="s">
        <v>3225</v>
      </c>
      <c r="J1733" s="197" t="s">
        <v>19596</v>
      </c>
      <c r="K1733" s="57" t="s">
        <v>3196</v>
      </c>
      <c r="M1733" s="199">
        <v>70</v>
      </c>
      <c r="O1733" s="197" t="s">
        <v>20991</v>
      </c>
      <c r="Q1733" s="197" t="s">
        <v>3229</v>
      </c>
      <c r="S1733" s="57">
        <v>1</v>
      </c>
      <c r="T1733" s="197" t="s">
        <v>19598</v>
      </c>
      <c r="U1733" s="57" t="str">
        <f>VLOOKUP(A1733,'Individual Data'!$K$5:$AC$5544,12,FALSE)</f>
        <v>NPTH</v>
      </c>
      <c r="V1733" s="14">
        <f>IFERROR(LOOKUP(H1733,{30,43,48,53,58,63,68,73,78,83,88,93,97},{42,47,52,57,62,67,72,77,82,87,92,99,100}),999)</f>
        <v>99</v>
      </c>
      <c r="X1733" s="57">
        <f>VLOOKUP(A1733,'Individual Data'!$K$5:$AC$5544,8,FALSE)</f>
        <v>4</v>
      </c>
      <c r="Y1733" s="57">
        <f>VLOOKUP(A1733,'Individual Data'!$K$5:$AC$5544,9,FALSE)</f>
        <v>2019</v>
      </c>
    </row>
    <row r="1734" spans="1:25" ht="15" customHeight="1" x14ac:dyDescent="0.25">
      <c r="A1734" s="197" t="s">
        <v>7446</v>
      </c>
      <c r="B1734" s="197" t="s">
        <v>20992</v>
      </c>
      <c r="C1734" s="198">
        <v>45230</v>
      </c>
      <c r="D1734" s="199">
        <v>3147</v>
      </c>
      <c r="E1734" s="197" t="s">
        <v>19595</v>
      </c>
      <c r="F1734" s="197" t="s">
        <v>19617</v>
      </c>
      <c r="G1734" s="197"/>
      <c r="H1734" s="197">
        <v>83</v>
      </c>
      <c r="I1734" s="197" t="s">
        <v>3085</v>
      </c>
      <c r="J1734" s="197" t="s">
        <v>17688</v>
      </c>
      <c r="K1734" s="229" t="s">
        <v>3228</v>
      </c>
      <c r="M1734" s="199">
        <v>70</v>
      </c>
      <c r="O1734" s="197" t="s">
        <v>19601</v>
      </c>
      <c r="Q1734" s="197" t="s">
        <v>3229</v>
      </c>
      <c r="S1734" s="57">
        <v>1</v>
      </c>
      <c r="T1734" s="197" t="s">
        <v>3229</v>
      </c>
      <c r="U1734" s="57" t="str">
        <f>VLOOKUP(A1734,'Individual Data'!$K$5:$AC$5544,12,FALSE)</f>
        <v>LFYO</v>
      </c>
      <c r="V1734" s="14">
        <f>IFERROR(LOOKUP(H1734,{30,43,48,53,58,63,68,73,78,83,88,93,97},{42,47,52,57,62,67,72,77,82,87,92,99,100}),999)</f>
        <v>87</v>
      </c>
      <c r="X1734" s="57">
        <f>VLOOKUP(A1734,'Individual Data'!$K$5:$AC$5544,8,FALSE)</f>
        <v>5</v>
      </c>
      <c r="Y1734" s="57">
        <f>VLOOKUP(A1734,'Individual Data'!$K$5:$AC$5544,9,FALSE)</f>
        <v>2018</v>
      </c>
    </row>
    <row r="1735" spans="1:25" ht="15" customHeight="1" x14ac:dyDescent="0.25">
      <c r="A1735" s="197" t="s">
        <v>7449</v>
      </c>
      <c r="B1735" s="197" t="s">
        <v>20993</v>
      </c>
      <c r="C1735" s="198">
        <v>45230</v>
      </c>
      <c r="D1735" s="199">
        <v>257</v>
      </c>
      <c r="E1735" s="197" t="s">
        <v>19595</v>
      </c>
      <c r="F1735" s="197" t="s">
        <v>19617</v>
      </c>
      <c r="G1735" s="197"/>
      <c r="H1735" s="197">
        <v>87</v>
      </c>
      <c r="I1735" s="197" t="s">
        <v>3225</v>
      </c>
      <c r="J1735" s="197" t="s">
        <v>17688</v>
      </c>
      <c r="K1735" s="197" t="s">
        <v>3228</v>
      </c>
      <c r="M1735" s="199">
        <v>70</v>
      </c>
      <c r="O1735" s="197" t="s">
        <v>19601</v>
      </c>
      <c r="Q1735" s="197" t="s">
        <v>3229</v>
      </c>
      <c r="S1735" s="57">
        <v>1</v>
      </c>
      <c r="T1735" s="197" t="s">
        <v>3229</v>
      </c>
      <c r="U1735" s="57" t="str">
        <f>VLOOKUP(A1735,'Individual Data'!$K$5:$AC$5544,12,FALSE)</f>
        <v>LFSO</v>
      </c>
      <c r="V1735" s="14">
        <f>IFERROR(LOOKUP(H1735,{30,43,48,53,58,63,68,73,78,83,88,93,97},{42,47,52,57,62,67,72,77,82,87,92,99,100}),999)</f>
        <v>87</v>
      </c>
      <c r="X1735" s="57">
        <f>VLOOKUP(A1735,'Individual Data'!$K$5:$AC$5544,8,FALSE)</f>
        <v>4</v>
      </c>
      <c r="Y1735" s="57">
        <f>VLOOKUP(A1735,'Individual Data'!$K$5:$AC$5544,9,FALSE)</f>
        <v>2019</v>
      </c>
    </row>
    <row r="1736" spans="1:25" ht="15" customHeight="1" x14ac:dyDescent="0.25">
      <c r="A1736" s="197" t="s">
        <v>7456</v>
      </c>
      <c r="B1736" s="197" t="s">
        <v>20994</v>
      </c>
      <c r="C1736" s="198">
        <v>45236</v>
      </c>
      <c r="D1736" s="199">
        <v>455</v>
      </c>
      <c r="E1736" s="197" t="s">
        <v>19595</v>
      </c>
      <c r="F1736" s="197" t="s">
        <v>19617</v>
      </c>
      <c r="G1736" s="197"/>
      <c r="H1736" s="197">
        <v>70</v>
      </c>
      <c r="I1736" s="197" t="s">
        <v>3225</v>
      </c>
      <c r="J1736" s="197" t="s">
        <v>19596</v>
      </c>
      <c r="K1736" s="228" t="s">
        <v>3196</v>
      </c>
      <c r="M1736" s="199">
        <v>70</v>
      </c>
      <c r="O1736" s="197" t="s">
        <v>20995</v>
      </c>
      <c r="Q1736" s="197" t="s">
        <v>3229</v>
      </c>
      <c r="S1736" s="57">
        <v>1</v>
      </c>
      <c r="T1736" s="197" t="s">
        <v>19598</v>
      </c>
      <c r="U1736" s="57" t="str">
        <f>VLOOKUP(A1736,'Individual Data'!$K$5:$AC$5544,12,FALSE)</f>
        <v>BCA1</v>
      </c>
      <c r="V1736" s="14">
        <f>IFERROR(LOOKUP(H1736,{30,43,48,53,58,63,68,73,78,83,88,93,97},{42,47,52,57,62,67,72,77,82,87,92,99,100}),999)</f>
        <v>72</v>
      </c>
      <c r="X1736" s="57">
        <f>VLOOKUP(A1736,'Individual Data'!$K$5:$AC$5544,8,FALSE)</f>
        <v>4</v>
      </c>
      <c r="Y1736" s="57">
        <f>VLOOKUP(A1736,'Individual Data'!$K$5:$AC$5544,9,FALSE)</f>
        <v>2019</v>
      </c>
    </row>
    <row r="1737" spans="1:25" ht="15" customHeight="1" x14ac:dyDescent="0.25">
      <c r="A1737" s="197" t="s">
        <v>7459</v>
      </c>
      <c r="B1737" s="197" t="s">
        <v>20996</v>
      </c>
      <c r="C1737" s="198">
        <v>45236</v>
      </c>
      <c r="D1737" s="199">
        <v>454</v>
      </c>
      <c r="E1737" s="197" t="s">
        <v>19595</v>
      </c>
      <c r="F1737" s="197" t="s">
        <v>19617</v>
      </c>
      <c r="G1737" s="197"/>
      <c r="H1737" s="197">
        <v>77</v>
      </c>
      <c r="I1737" s="197" t="s">
        <v>3225</v>
      </c>
      <c r="J1737" s="197" t="s">
        <v>19596</v>
      </c>
      <c r="K1737" s="57" t="s">
        <v>3196</v>
      </c>
      <c r="M1737" s="199">
        <v>70</v>
      </c>
      <c r="O1737" s="197" t="s">
        <v>20997</v>
      </c>
      <c r="Q1737" s="197" t="s">
        <v>3229</v>
      </c>
      <c r="S1737" s="57">
        <v>1</v>
      </c>
      <c r="T1737" s="197" t="s">
        <v>19598</v>
      </c>
      <c r="U1737" s="57" t="str">
        <f>VLOOKUP(A1737,'Individual Data'!$K$5:$AC$5544,12,FALSE)</f>
        <v>IPCSR</v>
      </c>
      <c r="V1737" s="14">
        <f>IFERROR(LOOKUP(H1737,{30,43,48,53,58,63,68,73,78,83,88,93,97},{42,47,52,57,62,67,72,77,82,87,92,99,100}),999)</f>
        <v>77</v>
      </c>
      <c r="X1737" s="57">
        <f>VLOOKUP(A1737,'Individual Data'!$K$5:$AC$5544,8,FALSE)</f>
        <v>4</v>
      </c>
      <c r="Y1737" s="57">
        <f>VLOOKUP(A1737,'Individual Data'!$K$5:$AC$5544,9,FALSE)</f>
        <v>2019</v>
      </c>
    </row>
    <row r="1738" spans="1:25" ht="15" customHeight="1" x14ac:dyDescent="0.25">
      <c r="A1738" s="197" t="s">
        <v>7462</v>
      </c>
      <c r="B1738" s="197" t="s">
        <v>20998</v>
      </c>
      <c r="C1738" s="198">
        <v>45230</v>
      </c>
      <c r="D1738" s="199">
        <v>3023</v>
      </c>
      <c r="E1738" s="197" t="s">
        <v>19595</v>
      </c>
      <c r="F1738" s="197" t="s">
        <v>19617</v>
      </c>
      <c r="G1738" s="197"/>
      <c r="H1738" s="197">
        <v>73</v>
      </c>
      <c r="I1738" s="197" t="s">
        <v>3085</v>
      </c>
      <c r="J1738" s="197" t="s">
        <v>19596</v>
      </c>
      <c r="K1738" s="57" t="s">
        <v>3196</v>
      </c>
      <c r="M1738" s="199">
        <v>70</v>
      </c>
      <c r="O1738" s="197" t="s">
        <v>20999</v>
      </c>
      <c r="Q1738" s="197" t="s">
        <v>3229</v>
      </c>
      <c r="S1738" s="57">
        <v>1</v>
      </c>
      <c r="T1738" s="197" t="s">
        <v>19607</v>
      </c>
      <c r="U1738" s="57" t="str">
        <f>VLOOKUP(A1738,'Individual Data'!$K$5:$AC$5544,12,FALSE)</f>
        <v>LFHSO2</v>
      </c>
      <c r="V1738" s="14">
        <f>IFERROR(LOOKUP(H1738,{30,43,48,53,58,63,68,73,78,83,88,93,97},{42,47,52,57,62,67,72,77,82,87,92,99,100}),999)</f>
        <v>77</v>
      </c>
      <c r="X1738" s="57">
        <f>VLOOKUP(A1738,'Individual Data'!$K$5:$AC$5544,8,FALSE)</f>
        <v>5</v>
      </c>
      <c r="Y1738" s="57">
        <f>VLOOKUP(A1738,'Individual Data'!$K$5:$AC$5544,9,FALSE)</f>
        <v>2018</v>
      </c>
    </row>
    <row r="1739" spans="1:25" ht="15" customHeight="1" x14ac:dyDescent="0.25">
      <c r="A1739" s="197" t="s">
        <v>7465</v>
      </c>
      <c r="B1739" s="197" t="s">
        <v>21000</v>
      </c>
      <c r="C1739" s="198">
        <v>45236</v>
      </c>
      <c r="D1739" s="199">
        <v>426</v>
      </c>
      <c r="E1739" s="197" t="s">
        <v>19595</v>
      </c>
      <c r="F1739" s="197" t="s">
        <v>19617</v>
      </c>
      <c r="G1739" s="197"/>
      <c r="H1739" s="197">
        <v>87</v>
      </c>
      <c r="I1739" s="197" t="s">
        <v>3225</v>
      </c>
      <c r="J1739" s="197" t="s">
        <v>19596</v>
      </c>
      <c r="K1739" s="57" t="s">
        <v>3196</v>
      </c>
      <c r="M1739" s="199">
        <v>70</v>
      </c>
      <c r="O1739" s="197" t="s">
        <v>21001</v>
      </c>
      <c r="Q1739" s="197" t="s">
        <v>3229</v>
      </c>
      <c r="S1739" s="57">
        <v>1</v>
      </c>
      <c r="T1739" s="197" t="s">
        <v>19598</v>
      </c>
      <c r="U1739" s="57" t="str">
        <f>VLOOKUP(A1739,'Individual Data'!$K$5:$AC$5544,12,FALSE)</f>
        <v>Unassigned</v>
      </c>
      <c r="V1739" s="14">
        <f>IFERROR(LOOKUP(H1739,{30,43,48,53,58,63,68,73,78,83,88,93,97},{42,47,52,57,62,67,72,77,82,87,92,99,100}),999)</f>
        <v>87</v>
      </c>
      <c r="X1739" s="57" t="str">
        <f>VLOOKUP(A1739,'Individual Data'!$K$5:$AC$5544,8,FALSE)</f>
        <v>NA</v>
      </c>
      <c r="Y1739" s="57" t="str">
        <f>VLOOKUP(A1739,'Individual Data'!$K$5:$AC$5544,9,FALSE)</f>
        <v>U</v>
      </c>
    </row>
    <row r="1740" spans="1:25" ht="15" customHeight="1" x14ac:dyDescent="0.25">
      <c r="A1740" s="197" t="s">
        <v>7468</v>
      </c>
      <c r="B1740" s="197" t="s">
        <v>21002</v>
      </c>
      <c r="C1740" s="198">
        <v>45236</v>
      </c>
      <c r="D1740" s="199">
        <v>439</v>
      </c>
      <c r="E1740" s="197" t="s">
        <v>19595</v>
      </c>
      <c r="F1740" s="197" t="s">
        <v>19617</v>
      </c>
      <c r="G1740" s="197"/>
      <c r="H1740" s="197">
        <v>88</v>
      </c>
      <c r="I1740" s="197" t="s">
        <v>3225</v>
      </c>
      <c r="J1740" s="197" t="s">
        <v>17688</v>
      </c>
      <c r="K1740" s="229" t="s">
        <v>3228</v>
      </c>
      <c r="M1740" s="199">
        <v>70</v>
      </c>
      <c r="O1740" s="197" t="s">
        <v>19601</v>
      </c>
      <c r="Q1740" s="197" t="s">
        <v>3229</v>
      </c>
      <c r="S1740" s="57">
        <v>1</v>
      </c>
      <c r="T1740" s="197" t="s">
        <v>3229</v>
      </c>
      <c r="U1740" s="57" t="str">
        <f>VLOOKUP(A1740,'Individual Data'!$K$5:$AC$5544,12,FALSE)</f>
        <v>NPTH</v>
      </c>
      <c r="V1740" s="14">
        <f>IFERROR(LOOKUP(H1740,{30,43,48,53,58,63,68,73,78,83,88,93,97},{42,47,52,57,62,67,72,77,82,87,92,99,100}),999)</f>
        <v>92</v>
      </c>
      <c r="X1740" s="57">
        <f>VLOOKUP(A1740,'Individual Data'!$K$5:$AC$5544,8,FALSE)</f>
        <v>5</v>
      </c>
      <c r="Y1740" s="57">
        <f>VLOOKUP(A1740,'Individual Data'!$K$5:$AC$5544,9,FALSE)</f>
        <v>2018</v>
      </c>
    </row>
    <row r="1741" spans="1:25" ht="15" customHeight="1" x14ac:dyDescent="0.25">
      <c r="A1741" s="197" t="s">
        <v>7473</v>
      </c>
      <c r="B1741" s="197" t="s">
        <v>21003</v>
      </c>
      <c r="C1741" s="198">
        <v>45236</v>
      </c>
      <c r="D1741" s="199">
        <v>4017</v>
      </c>
      <c r="E1741" s="197" t="s">
        <v>19595</v>
      </c>
      <c r="F1741" s="197" t="s">
        <v>19617</v>
      </c>
      <c r="G1741" s="197"/>
      <c r="H1741" s="197">
        <v>79</v>
      </c>
      <c r="I1741" s="197" t="s">
        <v>3085</v>
      </c>
      <c r="J1741" s="197" t="s">
        <v>19596</v>
      </c>
      <c r="K1741" s="228" t="s">
        <v>3196</v>
      </c>
      <c r="M1741" s="199">
        <v>70</v>
      </c>
      <c r="O1741" s="197" t="s">
        <v>21004</v>
      </c>
      <c r="Q1741" s="197" t="s">
        <v>3229</v>
      </c>
      <c r="S1741" s="57">
        <v>1</v>
      </c>
      <c r="T1741" s="197" t="s">
        <v>19598</v>
      </c>
      <c r="U1741" s="57" t="str">
        <f>VLOOKUP(A1741,'Individual Data'!$K$5:$AC$5544,12,FALSE)</f>
        <v>IPCSR</v>
      </c>
      <c r="V1741" s="14">
        <f>IFERROR(LOOKUP(H1741,{30,43,48,53,58,63,68,73,78,83,88,93,97},{42,47,52,57,62,67,72,77,82,87,92,99,100}),999)</f>
        <v>82</v>
      </c>
      <c r="X1741" s="57">
        <f>VLOOKUP(A1741,'Individual Data'!$K$5:$AC$5544,8,FALSE)</f>
        <v>4</v>
      </c>
      <c r="Y1741" s="57">
        <f>VLOOKUP(A1741,'Individual Data'!$K$5:$AC$5544,9,FALSE)</f>
        <v>2019</v>
      </c>
    </row>
    <row r="1742" spans="1:25" ht="15" customHeight="1" x14ac:dyDescent="0.25">
      <c r="A1742" s="197" t="s">
        <v>7476</v>
      </c>
      <c r="B1742" s="197" t="s">
        <v>21005</v>
      </c>
      <c r="C1742" s="198">
        <v>45223</v>
      </c>
      <c r="D1742" s="199">
        <v>171</v>
      </c>
      <c r="E1742" s="197" t="s">
        <v>19595</v>
      </c>
      <c r="F1742" s="197" t="s">
        <v>19617</v>
      </c>
      <c r="G1742" s="197"/>
      <c r="H1742" s="197">
        <v>87</v>
      </c>
      <c r="I1742" s="197" t="s">
        <v>3225</v>
      </c>
      <c r="J1742" s="197" t="s">
        <v>17688</v>
      </c>
      <c r="K1742" s="229" t="s">
        <v>3228</v>
      </c>
      <c r="M1742" s="199">
        <v>70</v>
      </c>
      <c r="O1742" s="197" t="s">
        <v>19601</v>
      </c>
      <c r="Q1742" s="197" t="s">
        <v>3229</v>
      </c>
      <c r="S1742" s="57">
        <v>1</v>
      </c>
      <c r="T1742" s="197" t="s">
        <v>3229</v>
      </c>
      <c r="U1742" s="57" t="str">
        <f>VLOOKUP(A1742,'Individual Data'!$K$5:$AC$5544,12,FALSE)</f>
        <v>LFSO</v>
      </c>
      <c r="V1742" s="14">
        <f>IFERROR(LOOKUP(H1742,{30,43,48,53,58,63,68,73,78,83,88,93,97},{42,47,52,57,62,67,72,77,82,87,92,99,100}),999)</f>
        <v>87</v>
      </c>
      <c r="X1742" s="57">
        <f>VLOOKUP(A1742,'Individual Data'!$K$5:$AC$5544,8,FALSE)</f>
        <v>4</v>
      </c>
      <c r="Y1742" s="57">
        <f>VLOOKUP(A1742,'Individual Data'!$K$5:$AC$5544,9,FALSE)</f>
        <v>2019</v>
      </c>
    </row>
    <row r="1743" spans="1:25" ht="15" customHeight="1" x14ac:dyDescent="0.25">
      <c r="A1743" s="197" t="s">
        <v>7479</v>
      </c>
      <c r="B1743" s="197" t="s">
        <v>21006</v>
      </c>
      <c r="C1743" s="198">
        <v>45230</v>
      </c>
      <c r="D1743" s="199">
        <v>3170</v>
      </c>
      <c r="E1743" s="197" t="s">
        <v>19595</v>
      </c>
      <c r="F1743" s="197" t="s">
        <v>19617</v>
      </c>
      <c r="G1743" s="197"/>
      <c r="H1743" s="197">
        <v>80</v>
      </c>
      <c r="I1743" s="197" t="s">
        <v>3085</v>
      </c>
      <c r="J1743" s="197" t="s">
        <v>19596</v>
      </c>
      <c r="K1743" s="228" t="s">
        <v>3196</v>
      </c>
      <c r="M1743" s="199">
        <v>70</v>
      </c>
      <c r="O1743" s="197" t="s">
        <v>21007</v>
      </c>
      <c r="Q1743" s="197" t="s">
        <v>3229</v>
      </c>
      <c r="S1743" s="57">
        <v>1</v>
      </c>
      <c r="T1743" s="197" t="s">
        <v>19598</v>
      </c>
      <c r="U1743" s="57" t="str">
        <f>VLOOKUP(A1743,'Individual Data'!$K$5:$AC$5544,12,FALSE)</f>
        <v>Unassigned</v>
      </c>
      <c r="V1743" s="14">
        <f>IFERROR(LOOKUP(H1743,{30,43,48,53,58,63,68,73,78,83,88,93,97},{42,47,52,57,62,67,72,77,82,87,92,99,100}),999)</f>
        <v>82</v>
      </c>
      <c r="X1743" s="57" t="str">
        <f>VLOOKUP(A1743,'Individual Data'!$K$5:$AC$5544,8,FALSE)</f>
        <v>NA</v>
      </c>
      <c r="Y1743" s="57" t="str">
        <f>VLOOKUP(A1743,'Individual Data'!$K$5:$AC$5544,9,FALSE)</f>
        <v>U</v>
      </c>
    </row>
    <row r="1744" spans="1:25" ht="15" customHeight="1" x14ac:dyDescent="0.25">
      <c r="A1744" s="197" t="s">
        <v>7482</v>
      </c>
      <c r="B1744" s="197" t="s">
        <v>21008</v>
      </c>
      <c r="C1744" s="198">
        <v>45223</v>
      </c>
      <c r="D1744" s="199">
        <v>2143</v>
      </c>
      <c r="E1744" s="197" t="s">
        <v>19595</v>
      </c>
      <c r="F1744" s="197" t="s">
        <v>19617</v>
      </c>
      <c r="G1744" s="197"/>
      <c r="H1744" s="197">
        <v>79</v>
      </c>
      <c r="I1744" s="197" t="s">
        <v>3085</v>
      </c>
      <c r="J1744" s="197" t="s">
        <v>19596</v>
      </c>
      <c r="K1744" s="57" t="s">
        <v>3196</v>
      </c>
      <c r="M1744" s="199">
        <v>70</v>
      </c>
      <c r="O1744" s="197" t="s">
        <v>21009</v>
      </c>
      <c r="Q1744" s="197" t="s">
        <v>3229</v>
      </c>
      <c r="S1744" s="57">
        <v>1</v>
      </c>
      <c r="T1744" s="197" t="s">
        <v>3229</v>
      </c>
      <c r="U1744" s="57" t="str">
        <f>VLOOKUP(A1744,'Individual Data'!$K$5:$AC$5544,12,FALSE)</f>
        <v>LGA</v>
      </c>
      <c r="V1744" s="14">
        <f>IFERROR(LOOKUP(H1744,{30,43,48,53,58,63,68,73,78,83,88,93,97},{42,47,52,57,62,67,72,77,82,87,92,99,100}),999)</f>
        <v>82</v>
      </c>
      <c r="X1744" s="57">
        <f>VLOOKUP(A1744,'Individual Data'!$K$5:$AC$5544,8,FALSE)</f>
        <v>4</v>
      </c>
      <c r="Y1744" s="57">
        <f>VLOOKUP(A1744,'Individual Data'!$K$5:$AC$5544,9,FALSE)</f>
        <v>2019</v>
      </c>
    </row>
    <row r="1745" spans="1:25" ht="15" customHeight="1" x14ac:dyDescent="0.25">
      <c r="A1745" s="197" t="s">
        <v>7485</v>
      </c>
      <c r="B1745" s="197" t="s">
        <v>21010</v>
      </c>
      <c r="C1745" s="198">
        <v>45236</v>
      </c>
      <c r="D1745" s="199">
        <v>502</v>
      </c>
      <c r="E1745" s="197" t="s">
        <v>19595</v>
      </c>
      <c r="F1745" s="197" t="s">
        <v>19617</v>
      </c>
      <c r="G1745" s="197"/>
      <c r="H1745" s="197">
        <v>73</v>
      </c>
      <c r="I1745" s="197" t="s">
        <v>3225</v>
      </c>
      <c r="J1745" s="197" t="s">
        <v>19596</v>
      </c>
      <c r="K1745" s="57" t="s">
        <v>3196</v>
      </c>
      <c r="M1745" s="199">
        <v>70</v>
      </c>
      <c r="O1745" s="197" t="s">
        <v>21011</v>
      </c>
      <c r="Q1745" s="197" t="s">
        <v>3229</v>
      </c>
      <c r="S1745" s="57">
        <v>1</v>
      </c>
      <c r="T1745" s="197" t="s">
        <v>19598</v>
      </c>
      <c r="U1745" s="57" t="str">
        <f>VLOOKUP(A1745,'Individual Data'!$K$5:$AC$5544,12,FALSE)</f>
        <v>LFSO</v>
      </c>
      <c r="V1745" s="14">
        <f>IFERROR(LOOKUP(H1745,{30,43,48,53,58,63,68,73,78,83,88,93,97},{42,47,52,57,62,67,72,77,82,87,92,99,100}),999)</f>
        <v>77</v>
      </c>
      <c r="X1745" s="57">
        <f>VLOOKUP(A1745,'Individual Data'!$K$5:$AC$5544,8,FALSE)</f>
        <v>4</v>
      </c>
      <c r="Y1745" s="57">
        <f>VLOOKUP(A1745,'Individual Data'!$K$5:$AC$5544,9,FALSE)</f>
        <v>2019</v>
      </c>
    </row>
    <row r="1746" spans="1:25" ht="15" customHeight="1" x14ac:dyDescent="0.25">
      <c r="A1746" s="197" t="s">
        <v>7490</v>
      </c>
      <c r="B1746" s="197" t="s">
        <v>21012</v>
      </c>
      <c r="C1746" s="198">
        <v>45223</v>
      </c>
      <c r="D1746" s="199">
        <v>2153</v>
      </c>
      <c r="E1746" s="197" t="s">
        <v>19595</v>
      </c>
      <c r="F1746" s="197" t="s">
        <v>19617</v>
      </c>
      <c r="G1746" s="197"/>
      <c r="H1746" s="197">
        <v>74</v>
      </c>
      <c r="I1746" s="197" t="s">
        <v>3085</v>
      </c>
      <c r="J1746" s="197" t="s">
        <v>19596</v>
      </c>
      <c r="K1746" s="57" t="s">
        <v>3196</v>
      </c>
      <c r="M1746" s="199">
        <v>70</v>
      </c>
      <c r="O1746" s="197" t="s">
        <v>21013</v>
      </c>
      <c r="Q1746" s="197" t="s">
        <v>3229</v>
      </c>
      <c r="S1746" s="57">
        <v>1</v>
      </c>
      <c r="T1746" s="197" t="s">
        <v>19598</v>
      </c>
      <c r="U1746" s="57" t="str">
        <f>VLOOKUP(A1746,'Individual Data'!$K$5:$AC$5544,12,FALSE)</f>
        <v>Unassigned</v>
      </c>
      <c r="V1746" s="14">
        <f>IFERROR(LOOKUP(H1746,{30,43,48,53,58,63,68,73,78,83,88,93,97},{42,47,52,57,62,67,72,77,82,87,92,99,100}),999)</f>
        <v>77</v>
      </c>
      <c r="X1746" s="57" t="str">
        <f>VLOOKUP(A1746,'Individual Data'!$K$5:$AC$5544,8,FALSE)</f>
        <v>NA</v>
      </c>
      <c r="Y1746" s="57" t="str">
        <f>VLOOKUP(A1746,'Individual Data'!$K$5:$AC$5544,9,FALSE)</f>
        <v>U</v>
      </c>
    </row>
    <row r="1747" spans="1:25" ht="15" customHeight="1" x14ac:dyDescent="0.25">
      <c r="A1747" s="197" t="s">
        <v>7493</v>
      </c>
      <c r="B1747" s="197" t="s">
        <v>21014</v>
      </c>
      <c r="C1747" s="198">
        <v>45223</v>
      </c>
      <c r="D1747" s="199">
        <v>2152</v>
      </c>
      <c r="E1747" s="197" t="s">
        <v>19595</v>
      </c>
      <c r="F1747" s="197" t="s">
        <v>19617</v>
      </c>
      <c r="G1747" s="197"/>
      <c r="H1747" s="197">
        <v>76</v>
      </c>
      <c r="I1747" s="197" t="s">
        <v>3085</v>
      </c>
      <c r="J1747" s="197" t="s">
        <v>19596</v>
      </c>
      <c r="K1747" s="57" t="s">
        <v>3196</v>
      </c>
      <c r="M1747" s="199">
        <v>70</v>
      </c>
      <c r="O1747" s="197" t="s">
        <v>21015</v>
      </c>
      <c r="Q1747" s="197" t="s">
        <v>3229</v>
      </c>
      <c r="S1747" s="57">
        <v>1</v>
      </c>
      <c r="T1747" s="197" t="s">
        <v>19598</v>
      </c>
      <c r="U1747" s="57" t="str">
        <f>VLOOKUP(A1747,'Individual Data'!$K$5:$AC$5544,12,FALSE)</f>
        <v>BCA1</v>
      </c>
      <c r="V1747" s="14">
        <f>IFERROR(LOOKUP(H1747,{30,43,48,53,58,63,68,73,78,83,88,93,97},{42,47,52,57,62,67,72,77,82,87,92,99,100}),999)</f>
        <v>77</v>
      </c>
      <c r="X1747" s="57">
        <f>VLOOKUP(A1747,'Individual Data'!$K$5:$AC$5544,8,FALSE)</f>
        <v>4</v>
      </c>
      <c r="Y1747" s="57">
        <f>VLOOKUP(A1747,'Individual Data'!$K$5:$AC$5544,9,FALSE)</f>
        <v>2019</v>
      </c>
    </row>
    <row r="1748" spans="1:25" ht="15" customHeight="1" x14ac:dyDescent="0.25">
      <c r="A1748" s="197" t="s">
        <v>7496</v>
      </c>
      <c r="B1748" s="197" t="s">
        <v>21016</v>
      </c>
      <c r="C1748" s="198">
        <v>45230</v>
      </c>
      <c r="D1748" s="199">
        <v>3113</v>
      </c>
      <c r="E1748" s="197" t="s">
        <v>19595</v>
      </c>
      <c r="F1748" s="197" t="s">
        <v>19617</v>
      </c>
      <c r="G1748" s="197"/>
      <c r="H1748" s="197">
        <v>80</v>
      </c>
      <c r="I1748" s="197" t="s">
        <v>3085</v>
      </c>
      <c r="J1748" s="197" t="s">
        <v>19596</v>
      </c>
      <c r="K1748" s="57" t="s">
        <v>3196</v>
      </c>
      <c r="M1748" s="199">
        <v>70</v>
      </c>
      <c r="O1748" s="197" t="s">
        <v>21017</v>
      </c>
      <c r="Q1748" s="197" t="s">
        <v>3229</v>
      </c>
      <c r="S1748" s="57">
        <v>1</v>
      </c>
      <c r="T1748" s="197" t="s">
        <v>19598</v>
      </c>
      <c r="U1748" s="57" t="str">
        <f>VLOOKUP(A1748,'Individual Data'!$K$5:$AC$5544,12,FALSE)</f>
        <v>PLA1</v>
      </c>
      <c r="V1748" s="14">
        <f>IFERROR(LOOKUP(H1748,{30,43,48,53,58,63,68,73,78,83,88,93,97},{42,47,52,57,62,67,72,77,82,87,92,99,100}),999)</f>
        <v>82</v>
      </c>
      <c r="X1748" s="57">
        <f>VLOOKUP(A1748,'Individual Data'!$K$5:$AC$5544,8,FALSE)</f>
        <v>4</v>
      </c>
      <c r="Y1748" s="57">
        <f>VLOOKUP(A1748,'Individual Data'!$K$5:$AC$5544,9,FALSE)</f>
        <v>2019</v>
      </c>
    </row>
    <row r="1749" spans="1:25" ht="15" customHeight="1" x14ac:dyDescent="0.25">
      <c r="A1749" s="197" t="s">
        <v>7499</v>
      </c>
      <c r="B1749" s="197" t="s">
        <v>21018</v>
      </c>
      <c r="C1749" s="198">
        <v>45236</v>
      </c>
      <c r="D1749" s="199">
        <v>4037</v>
      </c>
      <c r="E1749" s="197" t="s">
        <v>19595</v>
      </c>
      <c r="F1749" s="197" t="s">
        <v>19617</v>
      </c>
      <c r="G1749" s="197"/>
      <c r="H1749" s="197">
        <v>78</v>
      </c>
      <c r="I1749" s="197" t="s">
        <v>3085</v>
      </c>
      <c r="J1749" s="197" t="s">
        <v>19596</v>
      </c>
      <c r="K1749" s="57" t="s">
        <v>3196</v>
      </c>
      <c r="M1749" s="199">
        <v>70</v>
      </c>
      <c r="O1749" s="197" t="s">
        <v>21019</v>
      </c>
      <c r="Q1749" s="197" t="s">
        <v>3229</v>
      </c>
      <c r="S1749" s="57">
        <v>1</v>
      </c>
      <c r="T1749" s="197" t="s">
        <v>19598</v>
      </c>
      <c r="U1749" s="57" t="str">
        <f>VLOOKUP(A1749,'Individual Data'!$K$5:$AC$5544,12,FALSE)</f>
        <v>IPCSR</v>
      </c>
      <c r="V1749" s="14">
        <f>IFERROR(LOOKUP(H1749,{30,43,48,53,58,63,68,73,78,83,88,93,97},{42,47,52,57,62,67,72,77,82,87,92,99,100}),999)</f>
        <v>82</v>
      </c>
      <c r="X1749" s="57">
        <f>VLOOKUP(A1749,'Individual Data'!$K$5:$AC$5544,8,FALSE)</f>
        <v>4</v>
      </c>
      <c r="Y1749" s="57">
        <f>VLOOKUP(A1749,'Individual Data'!$K$5:$AC$5544,9,FALSE)</f>
        <v>2019</v>
      </c>
    </row>
    <row r="1750" spans="1:25" ht="15" customHeight="1" x14ac:dyDescent="0.25">
      <c r="A1750" s="197" t="s">
        <v>7501</v>
      </c>
      <c r="B1750" s="197" t="s">
        <v>21020</v>
      </c>
      <c r="C1750" s="198">
        <v>45230</v>
      </c>
      <c r="D1750" s="199">
        <v>24957</v>
      </c>
      <c r="E1750" s="197" t="s">
        <v>19595</v>
      </c>
      <c r="F1750" s="197" t="s">
        <v>17699</v>
      </c>
      <c r="G1750" s="197"/>
      <c r="H1750" s="197">
        <v>81</v>
      </c>
      <c r="I1750" s="197" t="s">
        <v>3225</v>
      </c>
      <c r="J1750" s="197" t="s">
        <v>17688</v>
      </c>
      <c r="K1750" s="229" t="s">
        <v>3228</v>
      </c>
      <c r="M1750" s="199">
        <v>70</v>
      </c>
      <c r="O1750" s="197" t="s">
        <v>19601</v>
      </c>
      <c r="Q1750" s="197" t="s">
        <v>3229</v>
      </c>
      <c r="S1750" s="57">
        <v>1</v>
      </c>
      <c r="T1750" s="197" t="s">
        <v>3229</v>
      </c>
      <c r="U1750" s="57" t="str">
        <f>VLOOKUP(A1750,'Individual Data'!$K$5:$AC$5544,12,FALSE)</f>
        <v>Unassigned AD</v>
      </c>
      <c r="V1750" s="14">
        <f>IFERROR(LOOKUP(H1750,{30,43,48,53,58,63,68,73,78,83,88,93,97},{42,47,52,57,62,67,72,77,82,87,92,99,100}),999)</f>
        <v>82</v>
      </c>
      <c r="X1750" s="57" t="str">
        <f>VLOOKUP(A1750,'Individual Data'!$K$5:$AC$5544,8,FALSE)</f>
        <v>NA</v>
      </c>
      <c r="Y1750" s="57" t="str">
        <f>VLOOKUP(A1750,'Individual Data'!$K$5:$AC$5544,9,FALSE)</f>
        <v>U</v>
      </c>
    </row>
    <row r="1751" spans="1:25" ht="15" customHeight="1" x14ac:dyDescent="0.25">
      <c r="A1751" s="197" t="s">
        <v>7504</v>
      </c>
      <c r="B1751" s="197" t="s">
        <v>21021</v>
      </c>
      <c r="C1751" s="198">
        <v>45207</v>
      </c>
      <c r="D1751" s="199">
        <v>23401</v>
      </c>
      <c r="E1751" s="197" t="s">
        <v>19595</v>
      </c>
      <c r="F1751" s="197" t="s">
        <v>17699</v>
      </c>
      <c r="G1751" s="197"/>
      <c r="H1751" s="197">
        <v>80</v>
      </c>
      <c r="I1751" s="197" t="s">
        <v>3085</v>
      </c>
      <c r="J1751" s="197" t="s">
        <v>17688</v>
      </c>
      <c r="K1751" s="197" t="s">
        <v>3228</v>
      </c>
      <c r="M1751" s="199">
        <v>70</v>
      </c>
      <c r="O1751" s="197" t="s">
        <v>19601</v>
      </c>
      <c r="Q1751" s="197" t="s">
        <v>3229</v>
      </c>
      <c r="S1751" s="57">
        <v>1</v>
      </c>
      <c r="T1751" s="197" t="s">
        <v>3229</v>
      </c>
      <c r="U1751" s="57" t="str">
        <f>VLOOKUP(A1751,'Individual Data'!$K$5:$AC$5544,12,FALSE)</f>
        <v>Unassigned AD</v>
      </c>
      <c r="V1751" s="14">
        <f>IFERROR(LOOKUP(H1751,{30,43,48,53,58,63,68,73,78,83,88,93,97},{42,47,52,57,62,67,72,77,82,87,92,99,100}),999)</f>
        <v>82</v>
      </c>
      <c r="X1751" s="57" t="str">
        <f>VLOOKUP(A1751,'Individual Data'!$K$5:$AC$5544,8,FALSE)</f>
        <v>NA</v>
      </c>
      <c r="Y1751" s="57" t="str">
        <f>VLOOKUP(A1751,'Individual Data'!$K$5:$AC$5544,9,FALSE)</f>
        <v>U</v>
      </c>
    </row>
    <row r="1752" spans="1:25" ht="15" customHeight="1" x14ac:dyDescent="0.25">
      <c r="A1752" s="197" t="s">
        <v>7507</v>
      </c>
      <c r="B1752" s="197" t="s">
        <v>21022</v>
      </c>
      <c r="C1752" s="198">
        <v>45223</v>
      </c>
      <c r="D1752" s="199">
        <v>2165</v>
      </c>
      <c r="E1752" s="197" t="s">
        <v>19595</v>
      </c>
      <c r="F1752" s="197" t="s">
        <v>19617</v>
      </c>
      <c r="G1752" s="197"/>
      <c r="H1752" s="197">
        <v>81</v>
      </c>
      <c r="I1752" s="197" t="s">
        <v>3085</v>
      </c>
      <c r="J1752" s="197" t="s">
        <v>19596</v>
      </c>
      <c r="K1752" s="228" t="s">
        <v>3196</v>
      </c>
      <c r="M1752" s="199">
        <v>70</v>
      </c>
      <c r="O1752" s="197" t="s">
        <v>21023</v>
      </c>
      <c r="Q1752" s="197" t="s">
        <v>3229</v>
      </c>
      <c r="S1752" s="57">
        <v>1</v>
      </c>
      <c r="T1752" s="197" t="s">
        <v>19598</v>
      </c>
      <c r="U1752" s="57" t="str">
        <f>VLOOKUP(A1752,'Individual Data'!$K$5:$AC$5544,12,FALSE)</f>
        <v>CJA1</v>
      </c>
      <c r="V1752" s="14">
        <f>IFERROR(LOOKUP(H1752,{30,43,48,53,58,63,68,73,78,83,88,93,97},{42,47,52,57,62,67,72,77,82,87,92,99,100}),999)</f>
        <v>82</v>
      </c>
      <c r="X1752" s="57">
        <f>VLOOKUP(A1752,'Individual Data'!$K$5:$AC$5544,8,FALSE)</f>
        <v>4</v>
      </c>
      <c r="Y1752" s="57">
        <f>VLOOKUP(A1752,'Individual Data'!$K$5:$AC$5544,9,FALSE)</f>
        <v>2019</v>
      </c>
    </row>
    <row r="1753" spans="1:25" ht="15" customHeight="1" x14ac:dyDescent="0.25">
      <c r="A1753" s="197" t="s">
        <v>7513</v>
      </c>
      <c r="B1753" s="197" t="s">
        <v>21024</v>
      </c>
      <c r="C1753" s="198">
        <v>45236</v>
      </c>
      <c r="D1753" s="199">
        <v>457</v>
      </c>
      <c r="E1753" s="197" t="s">
        <v>19595</v>
      </c>
      <c r="F1753" s="197" t="s">
        <v>19617</v>
      </c>
      <c r="G1753" s="197"/>
      <c r="H1753" s="197">
        <v>76</v>
      </c>
      <c r="I1753" s="197" t="s">
        <v>3225</v>
      </c>
      <c r="J1753" s="197" t="s">
        <v>19596</v>
      </c>
      <c r="K1753" s="57" t="s">
        <v>3196</v>
      </c>
      <c r="M1753" s="199">
        <v>70</v>
      </c>
      <c r="O1753" s="197" t="s">
        <v>21025</v>
      </c>
      <c r="Q1753" s="197" t="s">
        <v>3229</v>
      </c>
      <c r="S1753" s="57">
        <v>1</v>
      </c>
      <c r="T1753" s="197" t="s">
        <v>19598</v>
      </c>
      <c r="U1753" s="57" t="str">
        <f>VLOOKUP(A1753,'Individual Data'!$K$5:$AC$5544,12,FALSE)</f>
        <v>IPCSR</v>
      </c>
      <c r="V1753" s="14">
        <f>IFERROR(LOOKUP(H1753,{30,43,48,53,58,63,68,73,78,83,88,93,97},{42,47,52,57,62,67,72,77,82,87,92,99,100}),999)</f>
        <v>77</v>
      </c>
      <c r="X1753" s="57">
        <f>VLOOKUP(A1753,'Individual Data'!$K$5:$AC$5544,8,FALSE)</f>
        <v>4</v>
      </c>
      <c r="Y1753" s="57">
        <f>VLOOKUP(A1753,'Individual Data'!$K$5:$AC$5544,9,FALSE)</f>
        <v>2019</v>
      </c>
    </row>
    <row r="1754" spans="1:25" ht="15" customHeight="1" x14ac:dyDescent="0.25">
      <c r="A1754" s="197" t="s">
        <v>7516</v>
      </c>
      <c r="B1754" s="197" t="s">
        <v>21026</v>
      </c>
      <c r="C1754" s="198">
        <v>45236</v>
      </c>
      <c r="D1754" s="199">
        <v>4139</v>
      </c>
      <c r="E1754" s="197" t="s">
        <v>19595</v>
      </c>
      <c r="F1754" s="197" t="s">
        <v>19617</v>
      </c>
      <c r="G1754" s="197"/>
      <c r="H1754" s="197">
        <v>81</v>
      </c>
      <c r="I1754" s="197" t="s">
        <v>3085</v>
      </c>
      <c r="J1754" s="197" t="s">
        <v>19596</v>
      </c>
      <c r="K1754" s="57" t="s">
        <v>3196</v>
      </c>
      <c r="M1754" s="199">
        <v>70</v>
      </c>
      <c r="O1754" s="197" t="s">
        <v>21027</v>
      </c>
      <c r="Q1754" s="197" t="s">
        <v>3229</v>
      </c>
      <c r="S1754" s="57">
        <v>1</v>
      </c>
      <c r="T1754" s="197" t="s">
        <v>19598</v>
      </c>
      <c r="U1754" s="57" t="str">
        <f>VLOOKUP(A1754,'Individual Data'!$K$5:$AC$5544,12,FALSE)</f>
        <v>PLA1</v>
      </c>
      <c r="V1754" s="14">
        <f>IFERROR(LOOKUP(H1754,{30,43,48,53,58,63,68,73,78,83,88,93,97},{42,47,52,57,62,67,72,77,82,87,92,99,100}),999)</f>
        <v>82</v>
      </c>
      <c r="X1754" s="57">
        <f>VLOOKUP(A1754,'Individual Data'!$K$5:$AC$5544,8,FALSE)</f>
        <v>4</v>
      </c>
      <c r="Y1754" s="57">
        <f>VLOOKUP(A1754,'Individual Data'!$K$5:$AC$5544,9,FALSE)</f>
        <v>2019</v>
      </c>
    </row>
    <row r="1755" spans="1:25" ht="15" customHeight="1" x14ac:dyDescent="0.25">
      <c r="A1755" s="197" t="s">
        <v>7520</v>
      </c>
      <c r="B1755" s="197" t="s">
        <v>21028</v>
      </c>
      <c r="C1755" s="198">
        <v>45236</v>
      </c>
      <c r="D1755" s="199">
        <v>503</v>
      </c>
      <c r="E1755" s="197" t="s">
        <v>19595</v>
      </c>
      <c r="F1755" s="197" t="s">
        <v>19617</v>
      </c>
      <c r="G1755" s="197"/>
      <c r="H1755" s="197">
        <v>71</v>
      </c>
      <c r="I1755" s="197" t="s">
        <v>3225</v>
      </c>
      <c r="J1755" s="197" t="s">
        <v>19596</v>
      </c>
      <c r="K1755" s="57" t="s">
        <v>3196</v>
      </c>
      <c r="M1755" s="199">
        <v>70</v>
      </c>
      <c r="O1755" s="197" t="s">
        <v>21029</v>
      </c>
      <c r="Q1755" s="197" t="s">
        <v>3229</v>
      </c>
      <c r="S1755" s="57">
        <v>1</v>
      </c>
      <c r="T1755" s="197" t="s">
        <v>3229</v>
      </c>
      <c r="U1755" s="57" t="str">
        <f>VLOOKUP(A1755,'Individual Data'!$K$5:$AC$5544,12,FALSE)</f>
        <v>BCA1</v>
      </c>
      <c r="V1755" s="14">
        <f>IFERROR(LOOKUP(H1755,{30,43,48,53,58,63,68,73,78,83,88,93,97},{42,47,52,57,62,67,72,77,82,87,92,99,100}),999)</f>
        <v>72</v>
      </c>
      <c r="X1755" s="57">
        <f>VLOOKUP(A1755,'Individual Data'!$K$5:$AC$5544,8,FALSE)</f>
        <v>4</v>
      </c>
      <c r="Y1755" s="57">
        <f>VLOOKUP(A1755,'Individual Data'!$K$5:$AC$5544,9,FALSE)</f>
        <v>2019</v>
      </c>
    </row>
    <row r="1756" spans="1:25" ht="15" customHeight="1" x14ac:dyDescent="0.25">
      <c r="A1756" s="197" t="s">
        <v>7523</v>
      </c>
      <c r="B1756" s="197" t="s">
        <v>21030</v>
      </c>
      <c r="C1756" s="198">
        <v>45236</v>
      </c>
      <c r="D1756" s="199">
        <v>25355</v>
      </c>
      <c r="E1756" s="197" t="s">
        <v>19595</v>
      </c>
      <c r="F1756" s="197" t="s">
        <v>17699</v>
      </c>
      <c r="G1756" s="197"/>
      <c r="H1756" s="197">
        <v>84</v>
      </c>
      <c r="I1756" s="197" t="s">
        <v>3225</v>
      </c>
      <c r="J1756" s="197" t="s">
        <v>17688</v>
      </c>
      <c r="K1756" s="229" t="s">
        <v>3228</v>
      </c>
      <c r="M1756" s="199">
        <v>70</v>
      </c>
      <c r="O1756" s="197" t="s">
        <v>19601</v>
      </c>
      <c r="Q1756" s="197" t="s">
        <v>3229</v>
      </c>
      <c r="S1756" s="57">
        <v>1</v>
      </c>
      <c r="T1756" s="197" t="s">
        <v>3229</v>
      </c>
      <c r="U1756" s="57" t="str">
        <f>VLOOKUP(A1756,'Individual Data'!$K$5:$AC$5544,12,FALSE)</f>
        <v>LFSO</v>
      </c>
      <c r="V1756" s="14">
        <f>IFERROR(LOOKUP(H1756,{30,43,48,53,58,63,68,73,78,83,88,93,97},{42,47,52,57,62,67,72,77,82,87,92,99,100}),999)</f>
        <v>87</v>
      </c>
      <c r="X1756" s="57">
        <f>VLOOKUP(A1756,'Individual Data'!$K$5:$AC$5544,8,FALSE)</f>
        <v>4</v>
      </c>
      <c r="Y1756" s="57">
        <f>VLOOKUP(A1756,'Individual Data'!$K$5:$AC$5544,9,FALSE)</f>
        <v>2019</v>
      </c>
    </row>
    <row r="1757" spans="1:25" ht="15" customHeight="1" x14ac:dyDescent="0.25">
      <c r="A1757" s="197" t="s">
        <v>7527</v>
      </c>
      <c r="B1757" s="197" t="s">
        <v>21031</v>
      </c>
      <c r="C1757" s="198">
        <v>45223</v>
      </c>
      <c r="D1757" s="199">
        <v>2169</v>
      </c>
      <c r="E1757" s="197" t="s">
        <v>19595</v>
      </c>
      <c r="F1757" s="197" t="s">
        <v>19617</v>
      </c>
      <c r="G1757" s="197"/>
      <c r="H1757" s="197">
        <v>82</v>
      </c>
      <c r="I1757" s="197" t="s">
        <v>3085</v>
      </c>
      <c r="J1757" s="197" t="s">
        <v>19596</v>
      </c>
      <c r="K1757" s="228" t="s">
        <v>3196</v>
      </c>
      <c r="M1757" s="199">
        <v>70</v>
      </c>
      <c r="O1757" s="197" t="s">
        <v>21032</v>
      </c>
      <c r="Q1757" s="197" t="s">
        <v>3229</v>
      </c>
      <c r="S1757" s="57">
        <v>1</v>
      </c>
      <c r="T1757" s="197" t="s">
        <v>19598</v>
      </c>
      <c r="U1757" s="57" t="str">
        <f>VLOOKUP(A1757,'Individual Data'!$K$5:$AC$5544,12,FALSE)</f>
        <v>LFSO</v>
      </c>
      <c r="V1757" s="14">
        <f>IFERROR(LOOKUP(H1757,{30,43,48,53,58,63,68,73,78,83,88,93,97},{42,47,52,57,62,67,72,77,82,87,92,99,100}),999)</f>
        <v>82</v>
      </c>
      <c r="X1757" s="57">
        <f>VLOOKUP(A1757,'Individual Data'!$K$5:$AC$5544,8,FALSE)</f>
        <v>4</v>
      </c>
      <c r="Y1757" s="57">
        <f>VLOOKUP(A1757,'Individual Data'!$K$5:$AC$5544,9,FALSE)</f>
        <v>2019</v>
      </c>
    </row>
    <row r="1758" spans="1:25" ht="15" customHeight="1" x14ac:dyDescent="0.25">
      <c r="A1758" s="197" t="s">
        <v>7530</v>
      </c>
      <c r="B1758" s="197" t="s">
        <v>21033</v>
      </c>
      <c r="C1758" s="198">
        <v>45245</v>
      </c>
      <c r="D1758" s="199">
        <v>7031</v>
      </c>
      <c r="E1758" s="197" t="s">
        <v>19595</v>
      </c>
      <c r="F1758" s="197" t="s">
        <v>19610</v>
      </c>
      <c r="G1758" s="197"/>
      <c r="H1758" s="197">
        <v>0</v>
      </c>
      <c r="I1758" s="197" t="s">
        <v>3225</v>
      </c>
      <c r="J1758" s="197" t="s">
        <v>19596</v>
      </c>
      <c r="K1758" s="57" t="s">
        <v>3196</v>
      </c>
      <c r="M1758" s="199">
        <v>70</v>
      </c>
      <c r="O1758" s="197" t="s">
        <v>19601</v>
      </c>
      <c r="Q1758" s="197" t="s">
        <v>3229</v>
      </c>
      <c r="S1758" s="57">
        <v>1</v>
      </c>
      <c r="T1758" s="197" t="s">
        <v>3229</v>
      </c>
      <c r="U1758" s="57" t="str">
        <f>VLOOKUP(A1758,'Individual Data'!$K$5:$AC$5544,12,FALSE)</f>
        <v>Unassigned</v>
      </c>
      <c r="V1758" s="14">
        <f>IFERROR(LOOKUP(H1758,{30,43,48,53,58,63,68,73,78,83,88,93,97},{42,47,52,57,62,67,72,77,82,87,92,99,100}),999)</f>
        <v>999</v>
      </c>
      <c r="X1758" s="57" t="str">
        <f>VLOOKUP(A1758,'Individual Data'!$K$5:$AC$5544,8,FALSE)</f>
        <v>NA</v>
      </c>
      <c r="Y1758" s="57" t="str">
        <f>VLOOKUP(A1758,'Individual Data'!$K$5:$AC$5544,9,FALSE)</f>
        <v>U</v>
      </c>
    </row>
    <row r="1759" spans="1:25" ht="15" customHeight="1" x14ac:dyDescent="0.25">
      <c r="A1759" s="197" t="s">
        <v>7533</v>
      </c>
      <c r="B1759" s="197" t="s">
        <v>21034</v>
      </c>
      <c r="C1759" s="198">
        <v>45230</v>
      </c>
      <c r="D1759" s="199">
        <v>3088</v>
      </c>
      <c r="E1759" s="197" t="s">
        <v>19595</v>
      </c>
      <c r="F1759" s="197" t="s">
        <v>19617</v>
      </c>
      <c r="G1759" s="197"/>
      <c r="H1759" s="197">
        <v>75</v>
      </c>
      <c r="I1759" s="197" t="s">
        <v>3085</v>
      </c>
      <c r="J1759" s="197" t="s">
        <v>19596</v>
      </c>
      <c r="K1759" s="57" t="s">
        <v>3196</v>
      </c>
      <c r="M1759" s="199">
        <v>70</v>
      </c>
      <c r="O1759" s="197" t="s">
        <v>21035</v>
      </c>
      <c r="Q1759" s="197" t="s">
        <v>3229</v>
      </c>
      <c r="S1759" s="57">
        <v>1</v>
      </c>
      <c r="T1759" s="197" t="s">
        <v>19598</v>
      </c>
      <c r="U1759" s="57" t="str">
        <f>VLOOKUP(A1759,'Individual Data'!$K$5:$AC$5544,12,FALSE)</f>
        <v>Unassigned</v>
      </c>
      <c r="V1759" s="14">
        <f>IFERROR(LOOKUP(H1759,{30,43,48,53,58,63,68,73,78,83,88,93,97},{42,47,52,57,62,67,72,77,82,87,92,99,100}),999)</f>
        <v>77</v>
      </c>
      <c r="X1759" s="57" t="str">
        <f>VLOOKUP(A1759,'Individual Data'!$K$5:$AC$5544,8,FALSE)</f>
        <v>NA</v>
      </c>
      <c r="Y1759" s="57" t="str">
        <f>VLOOKUP(A1759,'Individual Data'!$K$5:$AC$5544,9,FALSE)</f>
        <v>U</v>
      </c>
    </row>
    <row r="1760" spans="1:25" ht="15" customHeight="1" x14ac:dyDescent="0.25">
      <c r="A1760" s="197" t="s">
        <v>7535</v>
      </c>
      <c r="B1760" s="197" t="s">
        <v>21036</v>
      </c>
      <c r="C1760" s="198">
        <v>45230</v>
      </c>
      <c r="D1760" s="199">
        <v>253</v>
      </c>
      <c r="E1760" s="197" t="s">
        <v>19595</v>
      </c>
      <c r="F1760" s="197" t="s">
        <v>19617</v>
      </c>
      <c r="G1760" s="197"/>
      <c r="H1760" s="197">
        <v>82</v>
      </c>
      <c r="I1760" s="197" t="s">
        <v>3225</v>
      </c>
      <c r="J1760" s="197" t="s">
        <v>19596</v>
      </c>
      <c r="K1760" s="57" t="s">
        <v>3196</v>
      </c>
      <c r="M1760" s="199">
        <v>70</v>
      </c>
      <c r="O1760" s="197" t="s">
        <v>21037</v>
      </c>
      <c r="Q1760" s="197" t="s">
        <v>3229</v>
      </c>
      <c r="S1760" s="57">
        <v>1</v>
      </c>
      <c r="T1760" s="197" t="s">
        <v>19598</v>
      </c>
      <c r="U1760" s="57" t="str">
        <f>VLOOKUP(A1760,'Individual Data'!$K$5:$AC$5544,12,FALSE)</f>
        <v>Unassigned</v>
      </c>
      <c r="V1760" s="14">
        <f>IFERROR(LOOKUP(H1760,{30,43,48,53,58,63,68,73,78,83,88,93,97},{42,47,52,57,62,67,72,77,82,87,92,99,100}),999)</f>
        <v>82</v>
      </c>
      <c r="X1760" s="57" t="str">
        <f>VLOOKUP(A1760,'Individual Data'!$K$5:$AC$5544,8,FALSE)</f>
        <v>NA</v>
      </c>
      <c r="Y1760" s="57" t="str">
        <f>VLOOKUP(A1760,'Individual Data'!$K$5:$AC$5544,9,FALSE)</f>
        <v>U</v>
      </c>
    </row>
    <row r="1761" spans="1:25" ht="15" customHeight="1" x14ac:dyDescent="0.25">
      <c r="A1761" s="197" t="s">
        <v>7538</v>
      </c>
      <c r="B1761" s="197" t="s">
        <v>21038</v>
      </c>
      <c r="C1761" s="198">
        <v>45230</v>
      </c>
      <c r="D1761" s="199">
        <v>3096</v>
      </c>
      <c r="E1761" s="197" t="s">
        <v>19595</v>
      </c>
      <c r="F1761" s="197" t="s">
        <v>19617</v>
      </c>
      <c r="G1761" s="197"/>
      <c r="H1761" s="197">
        <v>74</v>
      </c>
      <c r="I1761" s="197" t="s">
        <v>3085</v>
      </c>
      <c r="J1761" s="197" t="s">
        <v>19596</v>
      </c>
      <c r="K1761" s="57" t="s">
        <v>3196</v>
      </c>
      <c r="M1761" s="199">
        <v>70</v>
      </c>
      <c r="O1761" s="197" t="s">
        <v>21039</v>
      </c>
      <c r="Q1761" s="197" t="s">
        <v>3229</v>
      </c>
      <c r="S1761" s="57">
        <v>1</v>
      </c>
      <c r="T1761" s="197" t="s">
        <v>19598</v>
      </c>
      <c r="U1761" s="57" t="str">
        <f>VLOOKUP(A1761,'Individual Data'!$K$5:$AC$5544,12,FALSE)</f>
        <v>CJA1</v>
      </c>
      <c r="V1761" s="14">
        <f>IFERROR(LOOKUP(H1761,{30,43,48,53,58,63,68,73,78,83,88,93,97},{42,47,52,57,62,67,72,77,82,87,92,99,100}),999)</f>
        <v>77</v>
      </c>
      <c r="X1761" s="57">
        <f>VLOOKUP(A1761,'Individual Data'!$K$5:$AC$5544,8,FALSE)</f>
        <v>4</v>
      </c>
      <c r="Y1761" s="57">
        <f>VLOOKUP(A1761,'Individual Data'!$K$5:$AC$5544,9,FALSE)</f>
        <v>2019</v>
      </c>
    </row>
    <row r="1762" spans="1:25" ht="15" customHeight="1" x14ac:dyDescent="0.25">
      <c r="A1762" s="197" t="s">
        <v>7541</v>
      </c>
      <c r="B1762" s="197" t="s">
        <v>21040</v>
      </c>
      <c r="C1762" s="198">
        <v>45217</v>
      </c>
      <c r="D1762" s="199">
        <v>24608</v>
      </c>
      <c r="E1762" s="197" t="s">
        <v>19595</v>
      </c>
      <c r="F1762" s="197" t="s">
        <v>17699</v>
      </c>
      <c r="G1762" s="197"/>
      <c r="H1762" s="197">
        <v>85</v>
      </c>
      <c r="I1762" s="197" t="s">
        <v>3085</v>
      </c>
      <c r="J1762" s="197" t="s">
        <v>19596</v>
      </c>
      <c r="K1762" s="229" t="s">
        <v>3228</v>
      </c>
      <c r="M1762" s="199">
        <v>70</v>
      </c>
      <c r="O1762" s="197" t="s">
        <v>20565</v>
      </c>
      <c r="Q1762" s="197" t="s">
        <v>3229</v>
      </c>
      <c r="S1762" s="57">
        <v>1</v>
      </c>
      <c r="T1762" s="197" t="s">
        <v>19957</v>
      </c>
      <c r="U1762" s="57" t="str">
        <f>VLOOKUP(A1762,'Individual Data'!$K$5:$AC$5544,12,FALSE)</f>
        <v>PLA2</v>
      </c>
      <c r="V1762" s="14">
        <f>IFERROR(LOOKUP(H1762,{30,43,48,53,58,63,68,73,78,83,88,93,97},{42,47,52,57,62,67,72,77,82,87,92,99,100}),999)</f>
        <v>87</v>
      </c>
      <c r="X1762" s="57">
        <f>VLOOKUP(A1762,'Individual Data'!$K$5:$AC$5544,8,FALSE)</f>
        <v>5</v>
      </c>
      <c r="Y1762" s="57">
        <f>VLOOKUP(A1762,'Individual Data'!$K$5:$AC$5544,9,FALSE)</f>
        <v>2018</v>
      </c>
    </row>
    <row r="1763" spans="1:25" ht="15" customHeight="1" x14ac:dyDescent="0.25">
      <c r="A1763" s="197" t="s">
        <v>7545</v>
      </c>
      <c r="B1763" s="197" t="s">
        <v>21041</v>
      </c>
      <c r="C1763" s="198">
        <v>45216</v>
      </c>
      <c r="D1763" s="199">
        <v>1116</v>
      </c>
      <c r="E1763" s="197" t="s">
        <v>19595</v>
      </c>
      <c r="F1763" s="197" t="s">
        <v>19617</v>
      </c>
      <c r="G1763" s="197"/>
      <c r="H1763" s="197">
        <v>81</v>
      </c>
      <c r="I1763" s="197" t="s">
        <v>3085</v>
      </c>
      <c r="J1763" s="197" t="s">
        <v>17688</v>
      </c>
      <c r="K1763" s="197" t="s">
        <v>3228</v>
      </c>
      <c r="M1763" s="199">
        <v>70</v>
      </c>
      <c r="O1763" s="197" t="s">
        <v>19601</v>
      </c>
      <c r="Q1763" s="197" t="s">
        <v>3229</v>
      </c>
      <c r="S1763" s="57">
        <v>1</v>
      </c>
      <c r="T1763" s="197" t="s">
        <v>3229</v>
      </c>
      <c r="U1763" s="57" t="str">
        <f>VLOOKUP(A1763,'Individual Data'!$K$5:$AC$5544,12,FALSE)</f>
        <v>BCA1</v>
      </c>
      <c r="V1763" s="14">
        <f>IFERROR(LOOKUP(H1763,{30,43,48,53,58,63,68,73,78,83,88,93,97},{42,47,52,57,62,67,72,77,82,87,92,99,100}),999)</f>
        <v>82</v>
      </c>
      <c r="X1763" s="57">
        <f>VLOOKUP(A1763,'Individual Data'!$K$5:$AC$5544,8,FALSE)</f>
        <v>5</v>
      </c>
      <c r="Y1763" s="57">
        <f>VLOOKUP(A1763,'Individual Data'!$K$5:$AC$5544,9,FALSE)</f>
        <v>2018</v>
      </c>
    </row>
    <row r="1764" spans="1:25" ht="15" customHeight="1" x14ac:dyDescent="0.25">
      <c r="A1764" s="197" t="s">
        <v>7549</v>
      </c>
      <c r="B1764" s="197" t="s">
        <v>21042</v>
      </c>
      <c r="C1764" s="198">
        <v>45223</v>
      </c>
      <c r="D1764" s="199">
        <v>2160</v>
      </c>
      <c r="E1764" s="197" t="s">
        <v>19595</v>
      </c>
      <c r="F1764" s="197" t="s">
        <v>19617</v>
      </c>
      <c r="G1764" s="197"/>
      <c r="H1764" s="197">
        <v>79</v>
      </c>
      <c r="I1764" s="197" t="s">
        <v>3085</v>
      </c>
      <c r="J1764" s="197" t="s">
        <v>19596</v>
      </c>
      <c r="K1764" s="228" t="s">
        <v>3196</v>
      </c>
      <c r="M1764" s="199">
        <v>70</v>
      </c>
      <c r="O1764" s="197" t="s">
        <v>21043</v>
      </c>
      <c r="Q1764" s="197" t="s">
        <v>3229</v>
      </c>
      <c r="S1764" s="57">
        <v>1</v>
      </c>
      <c r="T1764" s="197" t="s">
        <v>19598</v>
      </c>
      <c r="U1764" s="57" t="str">
        <f>VLOOKUP(A1764,'Individual Data'!$K$5:$AC$5544,12,FALSE)</f>
        <v>CJA1</v>
      </c>
      <c r="V1764" s="14">
        <f>IFERROR(LOOKUP(H1764,{30,43,48,53,58,63,68,73,78,83,88,93,97},{42,47,52,57,62,67,72,77,82,87,92,99,100}),999)</f>
        <v>82</v>
      </c>
      <c r="X1764" s="57">
        <f>VLOOKUP(A1764,'Individual Data'!$K$5:$AC$5544,8,FALSE)</f>
        <v>4</v>
      </c>
      <c r="Y1764" s="57">
        <f>VLOOKUP(A1764,'Individual Data'!$K$5:$AC$5544,9,FALSE)</f>
        <v>2019</v>
      </c>
    </row>
    <row r="1765" spans="1:25" ht="15" customHeight="1" x14ac:dyDescent="0.25">
      <c r="A1765" s="197" t="s">
        <v>7552</v>
      </c>
      <c r="B1765" s="197" t="s">
        <v>21044</v>
      </c>
      <c r="C1765" s="198">
        <v>45223</v>
      </c>
      <c r="D1765" s="199">
        <v>179</v>
      </c>
      <c r="E1765" s="197" t="s">
        <v>19595</v>
      </c>
      <c r="F1765" s="197" t="s">
        <v>19617</v>
      </c>
      <c r="G1765" s="197"/>
      <c r="H1765" s="197">
        <v>87</v>
      </c>
      <c r="I1765" s="197" t="s">
        <v>3225</v>
      </c>
      <c r="J1765" s="197" t="s">
        <v>17688</v>
      </c>
      <c r="K1765" s="229" t="s">
        <v>3228</v>
      </c>
      <c r="M1765" s="199">
        <v>70</v>
      </c>
      <c r="O1765" s="197" t="s">
        <v>19601</v>
      </c>
      <c r="Q1765" s="197" t="s">
        <v>3229</v>
      </c>
      <c r="S1765" s="57">
        <v>1</v>
      </c>
      <c r="T1765" s="197" t="s">
        <v>3229</v>
      </c>
      <c r="U1765" s="57" t="str">
        <f>VLOOKUP(A1765,'Individual Data'!$K$5:$AC$5544,12,FALSE)</f>
        <v>LFSO</v>
      </c>
      <c r="V1765" s="14">
        <f>IFERROR(LOOKUP(H1765,{30,43,48,53,58,63,68,73,78,83,88,93,97},{42,47,52,57,62,67,72,77,82,87,92,99,100}),999)</f>
        <v>87</v>
      </c>
      <c r="X1765" s="57">
        <f>VLOOKUP(A1765,'Individual Data'!$K$5:$AC$5544,8,FALSE)</f>
        <v>4</v>
      </c>
      <c r="Y1765" s="57">
        <f>VLOOKUP(A1765,'Individual Data'!$K$5:$AC$5544,9,FALSE)</f>
        <v>2019</v>
      </c>
    </row>
    <row r="1766" spans="1:25" ht="15" customHeight="1" x14ac:dyDescent="0.25">
      <c r="A1766" s="197" t="s">
        <v>7555</v>
      </c>
      <c r="B1766" s="197" t="s">
        <v>21045</v>
      </c>
      <c r="C1766" s="198">
        <v>45216</v>
      </c>
      <c r="D1766" s="199">
        <v>1094</v>
      </c>
      <c r="E1766" s="197" t="s">
        <v>19595</v>
      </c>
      <c r="F1766" s="197" t="s">
        <v>19617</v>
      </c>
      <c r="G1766" s="197"/>
      <c r="H1766" s="197">
        <v>75.5</v>
      </c>
      <c r="I1766" s="197" t="s">
        <v>3085</v>
      </c>
      <c r="J1766" s="197" t="s">
        <v>19596</v>
      </c>
      <c r="K1766" s="228" t="s">
        <v>3196</v>
      </c>
      <c r="M1766" s="199">
        <v>70</v>
      </c>
      <c r="O1766" s="197" t="s">
        <v>21046</v>
      </c>
      <c r="Q1766" s="197" t="s">
        <v>3229</v>
      </c>
      <c r="S1766" s="57">
        <v>1</v>
      </c>
      <c r="T1766" s="197" t="s">
        <v>19598</v>
      </c>
      <c r="U1766" s="57" t="str">
        <f>VLOOKUP(A1766,'Individual Data'!$K$5:$AC$5544,12,FALSE)</f>
        <v>NG</v>
      </c>
      <c r="V1766" s="14">
        <f>IFERROR(LOOKUP(H1766,{30,43,48,53,58,63,68,73,78,83,88,93,97},{42,47,52,57,62,67,72,77,82,87,92,99,100}),999)</f>
        <v>77</v>
      </c>
      <c r="X1766" s="57" t="str">
        <f>VLOOKUP(A1766,'Individual Data'!$K$5:$AC$5544,8,FALSE)</f>
        <v>NA</v>
      </c>
      <c r="Y1766" s="57" t="str">
        <f>VLOOKUP(A1766,'Individual Data'!$K$5:$AC$5544,9,FALSE)</f>
        <v>U</v>
      </c>
    </row>
    <row r="1767" spans="1:25" ht="15" customHeight="1" x14ac:dyDescent="0.25">
      <c r="A1767" s="197" t="s">
        <v>7560</v>
      </c>
      <c r="B1767" s="197" t="s">
        <v>21047</v>
      </c>
      <c r="C1767" s="198">
        <v>45236</v>
      </c>
      <c r="D1767" s="199">
        <v>453</v>
      </c>
      <c r="E1767" s="197" t="s">
        <v>19595</v>
      </c>
      <c r="F1767" s="197" t="s">
        <v>19617</v>
      </c>
      <c r="G1767" s="197"/>
      <c r="H1767" s="197">
        <v>74</v>
      </c>
      <c r="I1767" s="197" t="s">
        <v>3225</v>
      </c>
      <c r="J1767" s="197" t="s">
        <v>19596</v>
      </c>
      <c r="K1767" s="57" t="s">
        <v>3196</v>
      </c>
      <c r="M1767" s="199">
        <v>70</v>
      </c>
      <c r="O1767" s="197" t="s">
        <v>21048</v>
      </c>
      <c r="Q1767" s="197" t="s">
        <v>3229</v>
      </c>
      <c r="S1767" s="57">
        <v>1</v>
      </c>
      <c r="T1767" s="197" t="s">
        <v>19598</v>
      </c>
      <c r="U1767" s="57" t="str">
        <f>VLOOKUP(A1767,'Individual Data'!$K$5:$AC$5544,12,FALSE)</f>
        <v>CJA1</v>
      </c>
      <c r="V1767" s="14">
        <f>IFERROR(LOOKUP(H1767,{30,43,48,53,58,63,68,73,78,83,88,93,97},{42,47,52,57,62,67,72,77,82,87,92,99,100}),999)</f>
        <v>77</v>
      </c>
      <c r="X1767" s="57">
        <f>VLOOKUP(A1767,'Individual Data'!$K$5:$AC$5544,8,FALSE)</f>
        <v>4</v>
      </c>
      <c r="Y1767" s="57">
        <f>VLOOKUP(A1767,'Individual Data'!$K$5:$AC$5544,9,FALSE)</f>
        <v>2019</v>
      </c>
    </row>
    <row r="1768" spans="1:25" ht="15" customHeight="1" x14ac:dyDescent="0.25">
      <c r="A1768" s="197" t="s">
        <v>21049</v>
      </c>
      <c r="B1768" s="197" t="s">
        <v>21050</v>
      </c>
      <c r="C1768" s="198">
        <v>45243</v>
      </c>
      <c r="D1768" s="199">
        <v>682</v>
      </c>
      <c r="E1768" s="197" t="s">
        <v>19595</v>
      </c>
      <c r="F1768" s="197" t="s">
        <v>19617</v>
      </c>
      <c r="G1768" s="197"/>
      <c r="H1768" s="197">
        <v>70</v>
      </c>
      <c r="I1768" s="197" t="s">
        <v>3225</v>
      </c>
      <c r="J1768" s="197" t="s">
        <v>19596</v>
      </c>
      <c r="K1768" s="57" t="s">
        <v>3196</v>
      </c>
      <c r="M1768" s="202"/>
      <c r="O1768" s="197" t="s">
        <v>21051</v>
      </c>
      <c r="Q1768" s="197" t="s">
        <v>3229</v>
      </c>
      <c r="S1768" s="57">
        <v>1</v>
      </c>
      <c r="T1768" s="197" t="s">
        <v>19598</v>
      </c>
      <c r="U1768" s="57" t="e">
        <f>VLOOKUP(A1768,'Individual Data'!$K$5:$AC$5544,12,FALSE)</f>
        <v>#N/A</v>
      </c>
      <c r="V1768" s="14">
        <f>IFERROR(LOOKUP(H1768,{30,43,48,53,58,63,68,73,78,83,88,93,97},{42,47,52,57,62,67,72,77,82,87,92,99,100}),999)</f>
        <v>72</v>
      </c>
      <c r="X1768" s="57" t="e">
        <f>VLOOKUP(A1768,'Individual Data'!$K$5:$AC$5544,8,FALSE)</f>
        <v>#N/A</v>
      </c>
      <c r="Y1768" s="57" t="e">
        <f>VLOOKUP(A1768,'Individual Data'!$K$5:$AC$5544,9,FALSE)</f>
        <v>#N/A</v>
      </c>
    </row>
    <row r="1769" spans="1:25" ht="15" customHeight="1" x14ac:dyDescent="0.25">
      <c r="A1769" s="197" t="s">
        <v>7566</v>
      </c>
      <c r="B1769" s="197" t="s">
        <v>21052</v>
      </c>
      <c r="C1769" s="198">
        <v>45223</v>
      </c>
      <c r="D1769" s="199">
        <v>158</v>
      </c>
      <c r="E1769" s="197" t="s">
        <v>19595</v>
      </c>
      <c r="F1769" s="197" t="s">
        <v>19617</v>
      </c>
      <c r="G1769" s="197"/>
      <c r="H1769" s="197">
        <v>73</v>
      </c>
      <c r="I1769" s="197" t="s">
        <v>3225</v>
      </c>
      <c r="J1769" s="197" t="s">
        <v>19596</v>
      </c>
      <c r="K1769" s="57" t="s">
        <v>3196</v>
      </c>
      <c r="M1769" s="199">
        <v>70</v>
      </c>
      <c r="O1769" s="197" t="s">
        <v>21053</v>
      </c>
      <c r="Q1769" s="197" t="s">
        <v>3229</v>
      </c>
      <c r="S1769" s="57">
        <v>1</v>
      </c>
      <c r="T1769" s="197" t="s">
        <v>19598</v>
      </c>
      <c r="U1769" s="57" t="str">
        <f>VLOOKUP(A1769,'Individual Data'!$K$5:$AC$5544,12,FALSE)</f>
        <v>PLA1</v>
      </c>
      <c r="V1769" s="14">
        <f>IFERROR(LOOKUP(H1769,{30,43,48,53,58,63,68,73,78,83,88,93,97},{42,47,52,57,62,67,72,77,82,87,92,99,100}),999)</f>
        <v>77</v>
      </c>
      <c r="X1769" s="57">
        <f>VLOOKUP(A1769,'Individual Data'!$K$5:$AC$5544,8,FALSE)</f>
        <v>4</v>
      </c>
      <c r="Y1769" s="57">
        <f>VLOOKUP(A1769,'Individual Data'!$K$5:$AC$5544,9,FALSE)</f>
        <v>2019</v>
      </c>
    </row>
    <row r="1770" spans="1:25" ht="15" customHeight="1" x14ac:dyDescent="0.25">
      <c r="A1770" s="197" t="s">
        <v>7572</v>
      </c>
      <c r="B1770" s="197" t="s">
        <v>21054</v>
      </c>
      <c r="C1770" s="198">
        <v>45223</v>
      </c>
      <c r="D1770" s="199">
        <v>169</v>
      </c>
      <c r="E1770" s="197" t="s">
        <v>19595</v>
      </c>
      <c r="F1770" s="197" t="s">
        <v>19617</v>
      </c>
      <c r="G1770" s="197"/>
      <c r="H1770" s="197">
        <v>74</v>
      </c>
      <c r="I1770" s="197" t="s">
        <v>3225</v>
      </c>
      <c r="J1770" s="197" t="s">
        <v>19596</v>
      </c>
      <c r="K1770" s="57" t="s">
        <v>3196</v>
      </c>
      <c r="M1770" s="199">
        <v>70</v>
      </c>
      <c r="O1770" s="197" t="s">
        <v>21055</v>
      </c>
      <c r="Q1770" s="197" t="s">
        <v>3229</v>
      </c>
      <c r="S1770" s="57">
        <v>1</v>
      </c>
      <c r="T1770" s="197" t="s">
        <v>19598</v>
      </c>
      <c r="U1770" s="57" t="str">
        <f>VLOOKUP(A1770,'Individual Data'!$K$5:$AC$5544,12,FALSE)</f>
        <v>BCA1</v>
      </c>
      <c r="V1770" s="14">
        <f>IFERROR(LOOKUP(H1770,{30,43,48,53,58,63,68,73,78,83,88,93,97},{42,47,52,57,62,67,72,77,82,87,92,99,100}),999)</f>
        <v>77</v>
      </c>
      <c r="X1770" s="57">
        <f>VLOOKUP(A1770,'Individual Data'!$K$5:$AC$5544,8,FALSE)</f>
        <v>4</v>
      </c>
      <c r="Y1770" s="57">
        <f>VLOOKUP(A1770,'Individual Data'!$K$5:$AC$5544,9,FALSE)</f>
        <v>2019</v>
      </c>
    </row>
    <row r="1771" spans="1:25" ht="15" customHeight="1" x14ac:dyDescent="0.25">
      <c r="A1771" s="197" t="s">
        <v>7575</v>
      </c>
      <c r="B1771" s="197" t="s">
        <v>21056</v>
      </c>
      <c r="C1771" s="198">
        <v>45230</v>
      </c>
      <c r="D1771" s="199">
        <v>3103</v>
      </c>
      <c r="E1771" s="197" t="s">
        <v>19595</v>
      </c>
      <c r="F1771" s="197" t="s">
        <v>19617</v>
      </c>
      <c r="G1771" s="197"/>
      <c r="H1771" s="197">
        <v>76</v>
      </c>
      <c r="I1771" s="197" t="s">
        <v>3085</v>
      </c>
      <c r="J1771" s="197" t="s">
        <v>19596</v>
      </c>
      <c r="K1771" s="57" t="s">
        <v>3196</v>
      </c>
      <c r="M1771" s="199">
        <v>70</v>
      </c>
      <c r="O1771" s="197" t="s">
        <v>21057</v>
      </c>
      <c r="Q1771" s="197" t="s">
        <v>3229</v>
      </c>
      <c r="S1771" s="57">
        <v>1</v>
      </c>
      <c r="T1771" s="197" t="s">
        <v>19598</v>
      </c>
      <c r="U1771" s="57" t="str">
        <f>VLOOKUP(A1771,'Individual Data'!$K$5:$AC$5544,12,FALSE)</f>
        <v>PLA1</v>
      </c>
      <c r="V1771" s="14">
        <f>IFERROR(LOOKUP(H1771,{30,43,48,53,58,63,68,73,78,83,88,93,97},{42,47,52,57,62,67,72,77,82,87,92,99,100}),999)</f>
        <v>77</v>
      </c>
      <c r="X1771" s="57">
        <f>VLOOKUP(A1771,'Individual Data'!$K$5:$AC$5544,8,FALSE)</f>
        <v>4</v>
      </c>
      <c r="Y1771" s="57">
        <f>VLOOKUP(A1771,'Individual Data'!$K$5:$AC$5544,9,FALSE)</f>
        <v>2019</v>
      </c>
    </row>
    <row r="1772" spans="1:25" ht="15" customHeight="1" x14ac:dyDescent="0.25">
      <c r="A1772" s="197" t="s">
        <v>7578</v>
      </c>
      <c r="B1772" s="197" t="s">
        <v>21058</v>
      </c>
      <c r="C1772" s="198">
        <v>45236</v>
      </c>
      <c r="D1772" s="199">
        <v>4041</v>
      </c>
      <c r="E1772" s="197" t="s">
        <v>19595</v>
      </c>
      <c r="F1772" s="197" t="s">
        <v>19617</v>
      </c>
      <c r="G1772" s="197"/>
      <c r="H1772" s="197">
        <v>82</v>
      </c>
      <c r="I1772" s="197" t="s">
        <v>3085</v>
      </c>
      <c r="J1772" s="197" t="s">
        <v>19596</v>
      </c>
      <c r="K1772" s="57" t="s">
        <v>3196</v>
      </c>
      <c r="M1772" s="199">
        <v>70</v>
      </c>
      <c r="O1772" s="197" t="s">
        <v>21059</v>
      </c>
      <c r="Q1772" s="197" t="s">
        <v>3229</v>
      </c>
      <c r="S1772" s="57">
        <v>1</v>
      </c>
      <c r="T1772" s="197" t="s">
        <v>19598</v>
      </c>
      <c r="U1772" s="57" t="str">
        <f>VLOOKUP(A1772,'Individual Data'!$K$5:$AC$5544,12,FALSE)</f>
        <v>IPCSR</v>
      </c>
      <c r="V1772" s="14">
        <f>IFERROR(LOOKUP(H1772,{30,43,48,53,58,63,68,73,78,83,88,93,97},{42,47,52,57,62,67,72,77,82,87,92,99,100}),999)</f>
        <v>82</v>
      </c>
      <c r="X1772" s="57">
        <f>VLOOKUP(A1772,'Individual Data'!$K$5:$AC$5544,8,FALSE)</f>
        <v>4</v>
      </c>
      <c r="Y1772" s="57">
        <f>VLOOKUP(A1772,'Individual Data'!$K$5:$AC$5544,9,FALSE)</f>
        <v>2019</v>
      </c>
    </row>
    <row r="1773" spans="1:25" ht="15" customHeight="1" x14ac:dyDescent="0.25">
      <c r="A1773" s="197" t="s">
        <v>7581</v>
      </c>
      <c r="B1773" s="197" t="s">
        <v>21060</v>
      </c>
      <c r="C1773" s="198">
        <v>45197</v>
      </c>
      <c r="D1773" s="199">
        <v>23395</v>
      </c>
      <c r="E1773" s="197" t="s">
        <v>19595</v>
      </c>
      <c r="F1773" s="197" t="s">
        <v>17699</v>
      </c>
      <c r="G1773" s="197"/>
      <c r="H1773" s="197">
        <v>79</v>
      </c>
      <c r="I1773" s="197" t="s">
        <v>3085</v>
      </c>
      <c r="J1773" s="197" t="s">
        <v>19596</v>
      </c>
      <c r="K1773" s="57" t="s">
        <v>3196</v>
      </c>
      <c r="M1773" s="199">
        <v>70</v>
      </c>
      <c r="O1773" s="197" t="s">
        <v>21061</v>
      </c>
      <c r="Q1773" s="197" t="s">
        <v>3229</v>
      </c>
      <c r="S1773" s="57">
        <v>1</v>
      </c>
      <c r="T1773" s="197" t="s">
        <v>19598</v>
      </c>
      <c r="U1773" s="57" t="str">
        <f>VLOOKUP(A1773,'Individual Data'!$K$5:$AC$5544,12,FALSE)</f>
        <v>LFSO</v>
      </c>
      <c r="V1773" s="14">
        <f>IFERROR(LOOKUP(H1773,{30,43,48,53,58,63,68,73,78,83,88,93,97},{42,47,52,57,62,67,72,77,82,87,92,99,100}),999)</f>
        <v>82</v>
      </c>
      <c r="X1773" s="57">
        <f>VLOOKUP(A1773,'Individual Data'!$K$5:$AC$5544,8,FALSE)</f>
        <v>4</v>
      </c>
      <c r="Y1773" s="57">
        <f>VLOOKUP(A1773,'Individual Data'!$K$5:$AC$5544,9,FALSE)</f>
        <v>2019</v>
      </c>
    </row>
    <row r="1774" spans="1:25" ht="15" customHeight="1" x14ac:dyDescent="0.25">
      <c r="A1774" s="197" t="s">
        <v>7584</v>
      </c>
      <c r="B1774" s="197" t="s">
        <v>21062</v>
      </c>
      <c r="C1774" s="198">
        <v>45223</v>
      </c>
      <c r="D1774" s="199">
        <v>2232</v>
      </c>
      <c r="E1774" s="197" t="s">
        <v>19595</v>
      </c>
      <c r="F1774" s="197" t="s">
        <v>19617</v>
      </c>
      <c r="G1774" s="197"/>
      <c r="H1774" s="197">
        <v>81</v>
      </c>
      <c r="I1774" s="197" t="s">
        <v>3085</v>
      </c>
      <c r="J1774" s="197" t="s">
        <v>19596</v>
      </c>
      <c r="K1774" s="57" t="s">
        <v>3196</v>
      </c>
      <c r="M1774" s="199">
        <v>70</v>
      </c>
      <c r="O1774" s="197" t="s">
        <v>21063</v>
      </c>
      <c r="Q1774" s="197" t="s">
        <v>3229</v>
      </c>
      <c r="S1774" s="57">
        <v>1</v>
      </c>
      <c r="T1774" s="197" t="s">
        <v>19598</v>
      </c>
      <c r="U1774" s="57" t="str">
        <f>VLOOKUP(A1774,'Individual Data'!$K$5:$AC$5544,12,FALSE)</f>
        <v>NLVA</v>
      </c>
      <c r="V1774" s="14">
        <f>IFERROR(LOOKUP(H1774,{30,43,48,53,58,63,68,73,78,83,88,93,97},{42,47,52,57,62,67,72,77,82,87,92,99,100}),999)</f>
        <v>82</v>
      </c>
      <c r="X1774" s="57">
        <f>VLOOKUP(A1774,'Individual Data'!$K$5:$AC$5544,8,FALSE)</f>
        <v>4</v>
      </c>
      <c r="Y1774" s="57">
        <f>VLOOKUP(A1774,'Individual Data'!$K$5:$AC$5544,9,FALSE)</f>
        <v>2019</v>
      </c>
    </row>
    <row r="1775" spans="1:25" ht="15" customHeight="1" x14ac:dyDescent="0.25">
      <c r="A1775" s="197" t="s">
        <v>7588</v>
      </c>
      <c r="B1775" s="197" t="s">
        <v>21064</v>
      </c>
      <c r="C1775" s="198">
        <v>45230</v>
      </c>
      <c r="D1775" s="199">
        <v>3154</v>
      </c>
      <c r="E1775" s="197" t="s">
        <v>19595</v>
      </c>
      <c r="F1775" s="197" t="s">
        <v>19617</v>
      </c>
      <c r="G1775" s="197"/>
      <c r="H1775" s="197">
        <v>78</v>
      </c>
      <c r="I1775" s="197" t="s">
        <v>3085</v>
      </c>
      <c r="J1775" s="197" t="s">
        <v>19596</v>
      </c>
      <c r="K1775" s="57" t="s">
        <v>3196</v>
      </c>
      <c r="M1775" s="199">
        <v>70</v>
      </c>
      <c r="O1775" s="197" t="s">
        <v>21065</v>
      </c>
      <c r="Q1775" s="197" t="s">
        <v>3229</v>
      </c>
      <c r="S1775" s="57">
        <v>1</v>
      </c>
      <c r="T1775" s="197" t="s">
        <v>19598</v>
      </c>
      <c r="U1775" s="57" t="str">
        <f>VLOOKUP(A1775,'Individual Data'!$K$5:$AC$5544,12,FALSE)</f>
        <v>Unassigned</v>
      </c>
      <c r="V1775" s="14">
        <f>IFERROR(LOOKUP(H1775,{30,43,48,53,58,63,68,73,78,83,88,93,97},{42,47,52,57,62,67,72,77,82,87,92,99,100}),999)</f>
        <v>82</v>
      </c>
      <c r="X1775" s="57" t="str">
        <f>VLOOKUP(A1775,'Individual Data'!$K$5:$AC$5544,8,FALSE)</f>
        <v>NA</v>
      </c>
      <c r="Y1775" s="57" t="str">
        <f>VLOOKUP(A1775,'Individual Data'!$K$5:$AC$5544,9,FALSE)</f>
        <v>U</v>
      </c>
    </row>
    <row r="1776" spans="1:25" ht="15" customHeight="1" x14ac:dyDescent="0.25">
      <c r="A1776" s="197" t="s">
        <v>7591</v>
      </c>
      <c r="B1776" s="197" t="s">
        <v>21066</v>
      </c>
      <c r="C1776" s="198">
        <v>45243</v>
      </c>
      <c r="D1776" s="199">
        <v>609</v>
      </c>
      <c r="E1776" s="197" t="s">
        <v>19595</v>
      </c>
      <c r="F1776" s="197" t="s">
        <v>19617</v>
      </c>
      <c r="G1776" s="197"/>
      <c r="H1776" s="197">
        <v>86</v>
      </c>
      <c r="I1776" s="197" t="s">
        <v>3225</v>
      </c>
      <c r="J1776" s="197" t="s">
        <v>19596</v>
      </c>
      <c r="K1776" s="57" t="s">
        <v>3196</v>
      </c>
      <c r="M1776" s="199">
        <v>70</v>
      </c>
      <c r="O1776" s="197" t="s">
        <v>21067</v>
      </c>
      <c r="Q1776" s="197" t="s">
        <v>3229</v>
      </c>
      <c r="S1776" s="57">
        <v>1</v>
      </c>
      <c r="T1776" s="197" t="s">
        <v>19598</v>
      </c>
      <c r="U1776" s="57" t="str">
        <f>VLOOKUP(A1776,'Individual Data'!$K$5:$AC$5544,12,FALSE)</f>
        <v>PLA1</v>
      </c>
      <c r="V1776" s="14">
        <f>IFERROR(LOOKUP(H1776,{30,43,48,53,58,63,68,73,78,83,88,93,97},{42,47,52,57,62,67,72,77,82,87,92,99,100}),999)</f>
        <v>87</v>
      </c>
      <c r="X1776" s="57">
        <f>VLOOKUP(A1776,'Individual Data'!$K$5:$AC$5544,8,FALSE)</f>
        <v>4</v>
      </c>
      <c r="Y1776" s="57">
        <f>VLOOKUP(A1776,'Individual Data'!$K$5:$AC$5544,9,FALSE)</f>
        <v>2019</v>
      </c>
    </row>
    <row r="1777" spans="1:25" ht="15" customHeight="1" x14ac:dyDescent="0.25">
      <c r="A1777" s="197" t="s">
        <v>7594</v>
      </c>
      <c r="B1777" s="197" t="s">
        <v>21068</v>
      </c>
      <c r="C1777" s="198">
        <v>45223</v>
      </c>
      <c r="D1777" s="199">
        <v>170</v>
      </c>
      <c r="E1777" s="197" t="s">
        <v>19595</v>
      </c>
      <c r="F1777" s="197" t="s">
        <v>19617</v>
      </c>
      <c r="G1777" s="197"/>
      <c r="H1777" s="197">
        <v>83</v>
      </c>
      <c r="I1777" s="197" t="s">
        <v>3225</v>
      </c>
      <c r="J1777" s="197" t="s">
        <v>19596</v>
      </c>
      <c r="K1777" s="57" t="s">
        <v>3196</v>
      </c>
      <c r="M1777" s="199">
        <v>70</v>
      </c>
      <c r="O1777" s="197" t="s">
        <v>21069</v>
      </c>
      <c r="Q1777" s="197" t="s">
        <v>17769</v>
      </c>
      <c r="S1777" s="57">
        <v>1</v>
      </c>
      <c r="T1777" s="197" t="s">
        <v>19621</v>
      </c>
      <c r="U1777" s="57" t="str">
        <f>VLOOKUP(A1777,'Individual Data'!$K$5:$AC$5544,12,FALSE)</f>
        <v>Unassigned</v>
      </c>
      <c r="V1777" s="14">
        <f>IFERROR(LOOKUP(H1777,{30,43,48,53,58,63,68,73,78,83,88,93,97},{42,47,52,57,62,67,72,77,82,87,92,99,100}),999)</f>
        <v>87</v>
      </c>
      <c r="X1777" s="57" t="str">
        <f>VLOOKUP(A1777,'Individual Data'!$K$5:$AC$5544,8,FALSE)</f>
        <v>NA</v>
      </c>
      <c r="Y1777" s="57" t="str">
        <f>VLOOKUP(A1777,'Individual Data'!$K$5:$AC$5544,9,FALSE)</f>
        <v>U</v>
      </c>
    </row>
    <row r="1778" spans="1:25" ht="15" customHeight="1" x14ac:dyDescent="0.25">
      <c r="A1778" s="197" t="s">
        <v>7597</v>
      </c>
      <c r="B1778" s="197" t="s">
        <v>21070</v>
      </c>
      <c r="C1778" s="198">
        <v>45236</v>
      </c>
      <c r="D1778" s="199">
        <v>473</v>
      </c>
      <c r="E1778" s="197" t="s">
        <v>19595</v>
      </c>
      <c r="F1778" s="197" t="s">
        <v>19617</v>
      </c>
      <c r="G1778" s="197"/>
      <c r="H1778" s="197">
        <v>73</v>
      </c>
      <c r="I1778" s="197" t="s">
        <v>3225</v>
      </c>
      <c r="J1778" s="197" t="s">
        <v>19596</v>
      </c>
      <c r="K1778" s="57" t="s">
        <v>3196</v>
      </c>
      <c r="M1778" s="199">
        <v>70</v>
      </c>
      <c r="O1778" s="197" t="s">
        <v>21071</v>
      </c>
      <c r="Q1778" s="197" t="s">
        <v>3229</v>
      </c>
      <c r="S1778" s="57">
        <v>1</v>
      </c>
      <c r="T1778" s="197" t="s">
        <v>19598</v>
      </c>
      <c r="U1778" s="57" t="str">
        <f>VLOOKUP(A1778,'Individual Data'!$K$5:$AC$5544,12,FALSE)</f>
        <v>LFHSO2</v>
      </c>
      <c r="V1778" s="14">
        <f>IFERROR(LOOKUP(H1778,{30,43,48,53,58,63,68,73,78,83,88,93,97},{42,47,52,57,62,67,72,77,82,87,92,99,100}),999)</f>
        <v>77</v>
      </c>
      <c r="X1778" s="57">
        <f>VLOOKUP(A1778,'Individual Data'!$K$5:$AC$5544,8,FALSE)</f>
        <v>4</v>
      </c>
      <c r="Y1778" s="57">
        <f>VLOOKUP(A1778,'Individual Data'!$K$5:$AC$5544,9,FALSE)</f>
        <v>2019</v>
      </c>
    </row>
    <row r="1779" spans="1:25" ht="15" customHeight="1" x14ac:dyDescent="0.25">
      <c r="A1779" s="197" t="s">
        <v>7600</v>
      </c>
      <c r="B1779" s="197" t="s">
        <v>21072</v>
      </c>
      <c r="C1779" s="198">
        <v>45236</v>
      </c>
      <c r="D1779" s="199">
        <v>488</v>
      </c>
      <c r="E1779" s="197" t="s">
        <v>19595</v>
      </c>
      <c r="F1779" s="197" t="s">
        <v>19617</v>
      </c>
      <c r="G1779" s="197"/>
      <c r="H1779" s="197">
        <v>91</v>
      </c>
      <c r="I1779" s="197" t="s">
        <v>3225</v>
      </c>
      <c r="J1779" s="197" t="s">
        <v>19596</v>
      </c>
      <c r="K1779" s="57" t="s">
        <v>3196</v>
      </c>
      <c r="M1779" s="199">
        <v>70</v>
      </c>
      <c r="O1779" s="197" t="s">
        <v>21073</v>
      </c>
      <c r="Q1779" s="197" t="s">
        <v>3229</v>
      </c>
      <c r="S1779" s="57">
        <v>1</v>
      </c>
      <c r="T1779" s="197" t="s">
        <v>19607</v>
      </c>
      <c r="U1779" s="57" t="str">
        <f>VLOOKUP(A1779,'Individual Data'!$K$5:$AC$5544,12,FALSE)</f>
        <v>Unassigned</v>
      </c>
      <c r="V1779" s="14">
        <f>IFERROR(LOOKUP(H1779,{30,43,48,53,58,63,68,73,78,83,88,93,97},{42,47,52,57,62,67,72,77,82,87,92,99,100}),999)</f>
        <v>92</v>
      </c>
      <c r="X1779" s="57" t="str">
        <f>VLOOKUP(A1779,'Individual Data'!$K$5:$AC$5544,8,FALSE)</f>
        <v>NA</v>
      </c>
      <c r="Y1779" s="57" t="str">
        <f>VLOOKUP(A1779,'Individual Data'!$K$5:$AC$5544,9,FALSE)</f>
        <v>U</v>
      </c>
    </row>
    <row r="1780" spans="1:25" ht="15" customHeight="1" x14ac:dyDescent="0.25">
      <c r="A1780" s="197" t="s">
        <v>7602</v>
      </c>
      <c r="B1780" s="197" t="s">
        <v>21074</v>
      </c>
      <c r="C1780" s="198">
        <v>45230</v>
      </c>
      <c r="D1780" s="199">
        <v>355</v>
      </c>
      <c r="E1780" s="197" t="s">
        <v>19595</v>
      </c>
      <c r="F1780" s="197" t="s">
        <v>19617</v>
      </c>
      <c r="G1780" s="197"/>
      <c r="H1780" s="197">
        <v>86.5</v>
      </c>
      <c r="I1780" s="197" t="s">
        <v>3225</v>
      </c>
      <c r="J1780" s="197" t="s">
        <v>19596</v>
      </c>
      <c r="K1780" s="57" t="s">
        <v>3196</v>
      </c>
      <c r="M1780" s="199">
        <v>70</v>
      </c>
      <c r="O1780" s="197" t="s">
        <v>21075</v>
      </c>
      <c r="Q1780" s="197" t="s">
        <v>3229</v>
      </c>
      <c r="S1780" s="57">
        <v>1</v>
      </c>
      <c r="T1780" s="197" t="s">
        <v>19598</v>
      </c>
      <c r="U1780" s="57" t="str">
        <f>VLOOKUP(A1780,'Individual Data'!$K$5:$AC$5544,12,FALSE)</f>
        <v>CJA1</v>
      </c>
      <c r="V1780" s="14">
        <f>IFERROR(LOOKUP(H1780,{30,43,48,53,58,63,68,73,78,83,88,93,97},{42,47,52,57,62,67,72,77,82,87,92,99,100}),999)</f>
        <v>87</v>
      </c>
      <c r="X1780" s="57">
        <f>VLOOKUP(A1780,'Individual Data'!$K$5:$AC$5544,8,FALSE)</f>
        <v>4</v>
      </c>
      <c r="Y1780" s="57">
        <f>VLOOKUP(A1780,'Individual Data'!$K$5:$AC$5544,9,FALSE)</f>
        <v>2019</v>
      </c>
    </row>
    <row r="1781" spans="1:25" ht="15" customHeight="1" x14ac:dyDescent="0.25">
      <c r="A1781" s="197" t="s">
        <v>7605</v>
      </c>
      <c r="B1781" s="197" t="s">
        <v>21076</v>
      </c>
      <c r="C1781" s="198">
        <v>45230</v>
      </c>
      <c r="D1781" s="199">
        <v>3108</v>
      </c>
      <c r="E1781" s="197" t="s">
        <v>19595</v>
      </c>
      <c r="F1781" s="197" t="s">
        <v>19617</v>
      </c>
      <c r="G1781" s="197"/>
      <c r="H1781" s="197">
        <v>77</v>
      </c>
      <c r="I1781" s="197" t="s">
        <v>3085</v>
      </c>
      <c r="J1781" s="197" t="s">
        <v>19596</v>
      </c>
      <c r="K1781" s="57" t="s">
        <v>3196</v>
      </c>
      <c r="M1781" s="199">
        <v>70</v>
      </c>
      <c r="O1781" s="197" t="s">
        <v>21077</v>
      </c>
      <c r="Q1781" s="197" t="s">
        <v>3229</v>
      </c>
      <c r="S1781" s="57">
        <v>1</v>
      </c>
      <c r="T1781" s="197" t="s">
        <v>19598</v>
      </c>
      <c r="U1781" s="57" t="str">
        <f>VLOOKUP(A1781,'Individual Data'!$K$5:$AC$5544,12,FALSE)</f>
        <v>LFSO</v>
      </c>
      <c r="V1781" s="14">
        <f>IFERROR(LOOKUP(H1781,{30,43,48,53,58,63,68,73,78,83,88,93,97},{42,47,52,57,62,67,72,77,82,87,92,99,100}),999)</f>
        <v>77</v>
      </c>
      <c r="X1781" s="57">
        <f>VLOOKUP(A1781,'Individual Data'!$K$5:$AC$5544,8,FALSE)</f>
        <v>4</v>
      </c>
      <c r="Y1781" s="57">
        <f>VLOOKUP(A1781,'Individual Data'!$K$5:$AC$5544,9,FALSE)</f>
        <v>2019</v>
      </c>
    </row>
    <row r="1782" spans="1:25" ht="15" customHeight="1" x14ac:dyDescent="0.25">
      <c r="A1782" s="197" t="s">
        <v>7608</v>
      </c>
      <c r="B1782" s="197" t="s">
        <v>21078</v>
      </c>
      <c r="C1782" s="198">
        <v>45236</v>
      </c>
      <c r="D1782" s="199">
        <v>468</v>
      </c>
      <c r="E1782" s="197" t="s">
        <v>19595</v>
      </c>
      <c r="F1782" s="197" t="s">
        <v>19617</v>
      </c>
      <c r="G1782" s="197"/>
      <c r="H1782" s="197">
        <v>83</v>
      </c>
      <c r="I1782" s="197" t="s">
        <v>3225</v>
      </c>
      <c r="J1782" s="197" t="s">
        <v>19596</v>
      </c>
      <c r="K1782" s="57" t="s">
        <v>3196</v>
      </c>
      <c r="M1782" s="199">
        <v>70</v>
      </c>
      <c r="O1782" s="197" t="s">
        <v>21079</v>
      </c>
      <c r="Q1782" s="197" t="s">
        <v>3229</v>
      </c>
      <c r="S1782" s="57">
        <v>1</v>
      </c>
      <c r="T1782" s="197" t="s">
        <v>19598</v>
      </c>
      <c r="U1782" s="57" t="str">
        <f>VLOOKUP(A1782,'Individual Data'!$K$5:$AC$5544,12,FALSE)</f>
        <v>Unassigned</v>
      </c>
      <c r="V1782" s="14">
        <f>IFERROR(LOOKUP(H1782,{30,43,48,53,58,63,68,73,78,83,88,93,97},{42,47,52,57,62,67,72,77,82,87,92,99,100}),999)</f>
        <v>87</v>
      </c>
      <c r="X1782" s="57" t="str">
        <f>VLOOKUP(A1782,'Individual Data'!$K$5:$AC$5544,8,FALSE)</f>
        <v>NA</v>
      </c>
      <c r="Y1782" s="57" t="str">
        <f>VLOOKUP(A1782,'Individual Data'!$K$5:$AC$5544,9,FALSE)</f>
        <v>U</v>
      </c>
    </row>
    <row r="1783" spans="1:25" ht="15" customHeight="1" x14ac:dyDescent="0.25">
      <c r="A1783" s="197" t="s">
        <v>7611</v>
      </c>
      <c r="B1783" s="197" t="s">
        <v>21080</v>
      </c>
      <c r="C1783" s="198">
        <v>45223</v>
      </c>
      <c r="D1783" s="199">
        <v>2196</v>
      </c>
      <c r="E1783" s="197" t="s">
        <v>19595</v>
      </c>
      <c r="F1783" s="197" t="s">
        <v>19617</v>
      </c>
      <c r="G1783" s="197"/>
      <c r="H1783" s="197">
        <v>72.5</v>
      </c>
      <c r="I1783" s="197" t="s">
        <v>3085</v>
      </c>
      <c r="J1783" s="197" t="s">
        <v>19596</v>
      </c>
      <c r="K1783" s="57" t="s">
        <v>3196</v>
      </c>
      <c r="M1783" s="199">
        <v>70</v>
      </c>
      <c r="O1783" s="197" t="s">
        <v>21081</v>
      </c>
      <c r="Q1783" s="197" t="s">
        <v>3229</v>
      </c>
      <c r="S1783" s="57">
        <v>1</v>
      </c>
      <c r="T1783" s="197" t="s">
        <v>19598</v>
      </c>
      <c r="U1783" s="57" t="str">
        <f>VLOOKUP(A1783,'Individual Data'!$K$5:$AC$5544,12,FALSE)</f>
        <v>IPCSR</v>
      </c>
      <c r="V1783" s="14">
        <f>IFERROR(LOOKUP(H1783,{30,43,48,53,58,63,68,73,78,83,88,93,97},{42,47,52,57,62,67,72,77,82,87,92,99,100}),999)</f>
        <v>72</v>
      </c>
      <c r="X1783" s="57">
        <f>VLOOKUP(A1783,'Individual Data'!$K$5:$AC$5544,8,FALSE)</f>
        <v>4</v>
      </c>
      <c r="Y1783" s="57">
        <f>VLOOKUP(A1783,'Individual Data'!$K$5:$AC$5544,9,FALSE)</f>
        <v>2019</v>
      </c>
    </row>
    <row r="1784" spans="1:25" ht="15" customHeight="1" x14ac:dyDescent="0.25">
      <c r="A1784" s="197" t="s">
        <v>7613</v>
      </c>
      <c r="B1784" s="197" t="s">
        <v>21082</v>
      </c>
      <c r="C1784" s="198">
        <v>45223</v>
      </c>
      <c r="D1784" s="199">
        <v>2137</v>
      </c>
      <c r="E1784" s="197" t="s">
        <v>19595</v>
      </c>
      <c r="F1784" s="197" t="s">
        <v>19617</v>
      </c>
      <c r="G1784" s="197"/>
      <c r="H1784" s="197">
        <v>78</v>
      </c>
      <c r="I1784" s="197" t="s">
        <v>3085</v>
      </c>
      <c r="J1784" s="197" t="s">
        <v>19596</v>
      </c>
      <c r="K1784" s="57" t="s">
        <v>3196</v>
      </c>
      <c r="M1784" s="199">
        <v>70</v>
      </c>
      <c r="O1784" s="197" t="s">
        <v>21083</v>
      </c>
      <c r="Q1784" s="197" t="s">
        <v>3229</v>
      </c>
      <c r="S1784" s="57">
        <v>1</v>
      </c>
      <c r="T1784" s="197" t="s">
        <v>19598</v>
      </c>
      <c r="U1784" s="57" t="str">
        <f>VLOOKUP(A1784,'Individual Data'!$K$5:$AC$5544,12,FALSE)</f>
        <v>LFSO</v>
      </c>
      <c r="V1784" s="14">
        <f>IFERROR(LOOKUP(H1784,{30,43,48,53,58,63,68,73,78,83,88,93,97},{42,47,52,57,62,67,72,77,82,87,92,99,100}),999)</f>
        <v>82</v>
      </c>
      <c r="X1784" s="57">
        <f>VLOOKUP(A1784,'Individual Data'!$K$5:$AC$5544,8,FALSE)</f>
        <v>4</v>
      </c>
      <c r="Y1784" s="57">
        <f>VLOOKUP(A1784,'Individual Data'!$K$5:$AC$5544,9,FALSE)</f>
        <v>2019</v>
      </c>
    </row>
    <row r="1785" spans="1:25" ht="15" customHeight="1" x14ac:dyDescent="0.25">
      <c r="A1785" s="197" t="s">
        <v>7616</v>
      </c>
      <c r="B1785" s="197" t="s">
        <v>21084</v>
      </c>
      <c r="C1785" s="198">
        <v>45236</v>
      </c>
      <c r="D1785" s="199">
        <v>422</v>
      </c>
      <c r="E1785" s="197" t="s">
        <v>19595</v>
      </c>
      <c r="F1785" s="197" t="s">
        <v>19617</v>
      </c>
      <c r="G1785" s="197"/>
      <c r="H1785" s="197">
        <v>82</v>
      </c>
      <c r="I1785" s="197" t="s">
        <v>3225</v>
      </c>
      <c r="J1785" s="197" t="s">
        <v>19596</v>
      </c>
      <c r="K1785" s="57" t="s">
        <v>3196</v>
      </c>
      <c r="M1785" s="199">
        <v>70</v>
      </c>
      <c r="O1785" s="197" t="s">
        <v>21085</v>
      </c>
      <c r="Q1785" s="197" t="s">
        <v>3229</v>
      </c>
      <c r="S1785" s="57">
        <v>1</v>
      </c>
      <c r="T1785" s="197" t="s">
        <v>19598</v>
      </c>
      <c r="U1785" s="57" t="str">
        <f>VLOOKUP(A1785,'Individual Data'!$K$5:$AC$5544,12,FALSE)</f>
        <v>Unassigned</v>
      </c>
      <c r="V1785" s="14">
        <f>IFERROR(LOOKUP(H1785,{30,43,48,53,58,63,68,73,78,83,88,93,97},{42,47,52,57,62,67,72,77,82,87,92,99,100}),999)</f>
        <v>82</v>
      </c>
      <c r="X1785" s="57" t="str">
        <f>VLOOKUP(A1785,'Individual Data'!$K$5:$AC$5544,8,FALSE)</f>
        <v>NA</v>
      </c>
      <c r="Y1785" s="57" t="str">
        <f>VLOOKUP(A1785,'Individual Data'!$K$5:$AC$5544,9,FALSE)</f>
        <v>U</v>
      </c>
    </row>
    <row r="1786" spans="1:25" ht="15" customHeight="1" x14ac:dyDescent="0.25">
      <c r="A1786" s="197" t="s">
        <v>7619</v>
      </c>
      <c r="B1786" s="197" t="s">
        <v>21086</v>
      </c>
      <c r="C1786" s="198">
        <v>45230</v>
      </c>
      <c r="D1786" s="199">
        <v>3080</v>
      </c>
      <c r="E1786" s="197" t="s">
        <v>19595</v>
      </c>
      <c r="F1786" s="197" t="s">
        <v>19617</v>
      </c>
      <c r="G1786" s="197"/>
      <c r="H1786" s="197">
        <v>84</v>
      </c>
      <c r="I1786" s="197" t="s">
        <v>3085</v>
      </c>
      <c r="J1786" s="197" t="s">
        <v>19596</v>
      </c>
      <c r="K1786" s="57" t="s">
        <v>3196</v>
      </c>
      <c r="M1786" s="199">
        <v>70</v>
      </c>
      <c r="O1786" s="197" t="s">
        <v>21087</v>
      </c>
      <c r="Q1786" s="197" t="s">
        <v>3229</v>
      </c>
      <c r="S1786" s="57">
        <v>1</v>
      </c>
      <c r="T1786" s="197" t="s">
        <v>19598</v>
      </c>
      <c r="U1786" s="57" t="str">
        <f>VLOOKUP(A1786,'Individual Data'!$K$5:$AC$5544,12,FALSE)</f>
        <v>CJA1</v>
      </c>
      <c r="V1786" s="14">
        <f>IFERROR(LOOKUP(H1786,{30,43,48,53,58,63,68,73,78,83,88,93,97},{42,47,52,57,62,67,72,77,82,87,92,99,100}),999)</f>
        <v>87</v>
      </c>
      <c r="X1786" s="57">
        <f>VLOOKUP(A1786,'Individual Data'!$K$5:$AC$5544,8,FALSE)</f>
        <v>4</v>
      </c>
      <c r="Y1786" s="57">
        <f>VLOOKUP(A1786,'Individual Data'!$K$5:$AC$5544,9,FALSE)</f>
        <v>2019</v>
      </c>
    </row>
    <row r="1787" spans="1:25" ht="15" customHeight="1" x14ac:dyDescent="0.25">
      <c r="A1787" s="197" t="s">
        <v>7622</v>
      </c>
      <c r="B1787" s="197" t="s">
        <v>21088</v>
      </c>
      <c r="C1787" s="198">
        <v>45236</v>
      </c>
      <c r="D1787" s="199">
        <v>442</v>
      </c>
      <c r="E1787" s="197" t="s">
        <v>19595</v>
      </c>
      <c r="F1787" s="197" t="s">
        <v>19617</v>
      </c>
      <c r="G1787" s="197"/>
      <c r="H1787" s="197">
        <v>78</v>
      </c>
      <c r="I1787" s="197" t="s">
        <v>3225</v>
      </c>
      <c r="J1787" s="197" t="s">
        <v>19596</v>
      </c>
      <c r="K1787" s="57" t="s">
        <v>3196</v>
      </c>
      <c r="M1787" s="199">
        <v>70</v>
      </c>
      <c r="O1787" s="197" t="s">
        <v>21089</v>
      </c>
      <c r="Q1787" s="197" t="s">
        <v>3229</v>
      </c>
      <c r="S1787" s="57">
        <v>1</v>
      </c>
      <c r="T1787" s="197" t="s">
        <v>19598</v>
      </c>
      <c r="U1787" s="57" t="str">
        <f>VLOOKUP(A1787,'Individual Data'!$K$5:$AC$5544,12,FALSE)</f>
        <v>NPTH</v>
      </c>
      <c r="V1787" s="14">
        <f>IFERROR(LOOKUP(H1787,{30,43,48,53,58,63,68,73,78,83,88,93,97},{42,47,52,57,62,67,72,77,82,87,92,99,100}),999)</f>
        <v>82</v>
      </c>
      <c r="X1787" s="57">
        <f>VLOOKUP(A1787,'Individual Data'!$K$5:$AC$5544,8,FALSE)</f>
        <v>4</v>
      </c>
      <c r="Y1787" s="57">
        <f>VLOOKUP(A1787,'Individual Data'!$K$5:$AC$5544,9,FALSE)</f>
        <v>2019</v>
      </c>
    </row>
    <row r="1788" spans="1:25" ht="15" customHeight="1" x14ac:dyDescent="0.25">
      <c r="A1788" s="197" t="s">
        <v>7625</v>
      </c>
      <c r="B1788" s="197" t="s">
        <v>21090</v>
      </c>
      <c r="C1788" s="198">
        <v>45236</v>
      </c>
      <c r="D1788" s="199">
        <v>4022</v>
      </c>
      <c r="E1788" s="197" t="s">
        <v>19595</v>
      </c>
      <c r="F1788" s="197" t="s">
        <v>19617</v>
      </c>
      <c r="G1788" s="197"/>
      <c r="H1788" s="197">
        <v>83</v>
      </c>
      <c r="I1788" s="197" t="s">
        <v>3085</v>
      </c>
      <c r="J1788" s="197" t="s">
        <v>19596</v>
      </c>
      <c r="K1788" s="57" t="s">
        <v>3196</v>
      </c>
      <c r="M1788" s="199">
        <v>70</v>
      </c>
      <c r="O1788" s="197" t="s">
        <v>21091</v>
      </c>
      <c r="Q1788" s="197" t="s">
        <v>3229</v>
      </c>
      <c r="S1788" s="57">
        <v>1</v>
      </c>
      <c r="T1788" s="197" t="s">
        <v>19607</v>
      </c>
      <c r="U1788" s="57" t="str">
        <f>VLOOKUP(A1788,'Individual Data'!$K$5:$AC$5544,12,FALSE)</f>
        <v>Unassigned</v>
      </c>
      <c r="V1788" s="14">
        <f>IFERROR(LOOKUP(H1788,{30,43,48,53,58,63,68,73,78,83,88,93,97},{42,47,52,57,62,67,72,77,82,87,92,99,100}),999)</f>
        <v>87</v>
      </c>
      <c r="X1788" s="57" t="str">
        <f>VLOOKUP(A1788,'Individual Data'!$K$5:$AC$5544,8,FALSE)</f>
        <v>NA</v>
      </c>
      <c r="Y1788" s="57" t="str">
        <f>VLOOKUP(A1788,'Individual Data'!$K$5:$AC$5544,9,FALSE)</f>
        <v>U</v>
      </c>
    </row>
    <row r="1789" spans="1:25" ht="15" customHeight="1" x14ac:dyDescent="0.25">
      <c r="A1789" s="197" t="s">
        <v>7628</v>
      </c>
      <c r="B1789" s="197" t="s">
        <v>21092</v>
      </c>
      <c r="C1789" s="198">
        <v>45236</v>
      </c>
      <c r="D1789" s="199">
        <v>447</v>
      </c>
      <c r="E1789" s="197" t="s">
        <v>19595</v>
      </c>
      <c r="F1789" s="197" t="s">
        <v>19617</v>
      </c>
      <c r="G1789" s="197"/>
      <c r="H1789" s="197">
        <v>70</v>
      </c>
      <c r="I1789" s="197" t="s">
        <v>3225</v>
      </c>
      <c r="J1789" s="197" t="s">
        <v>19596</v>
      </c>
      <c r="K1789" s="57" t="s">
        <v>3196</v>
      </c>
      <c r="M1789" s="199">
        <v>70</v>
      </c>
      <c r="O1789" s="197" t="s">
        <v>21093</v>
      </c>
      <c r="Q1789" s="197" t="s">
        <v>3229</v>
      </c>
      <c r="S1789" s="57">
        <v>1</v>
      </c>
      <c r="T1789" s="197" t="s">
        <v>19598</v>
      </c>
      <c r="U1789" s="57" t="str">
        <f>VLOOKUP(A1789,'Individual Data'!$K$5:$AC$5544,12,FALSE)</f>
        <v>NPTH</v>
      </c>
      <c r="V1789" s="14">
        <f>IFERROR(LOOKUP(H1789,{30,43,48,53,58,63,68,73,78,83,88,93,97},{42,47,52,57,62,67,72,77,82,87,92,99,100}),999)</f>
        <v>72</v>
      </c>
      <c r="X1789" s="57">
        <f>VLOOKUP(A1789,'Individual Data'!$K$5:$AC$5544,8,FALSE)</f>
        <v>4</v>
      </c>
      <c r="Y1789" s="57">
        <f>VLOOKUP(A1789,'Individual Data'!$K$5:$AC$5544,9,FALSE)</f>
        <v>2019</v>
      </c>
    </row>
    <row r="1790" spans="1:25" ht="15" customHeight="1" x14ac:dyDescent="0.25">
      <c r="A1790" s="197" t="s">
        <v>7630</v>
      </c>
      <c r="B1790" s="197" t="s">
        <v>21094</v>
      </c>
      <c r="C1790" s="198">
        <v>45230</v>
      </c>
      <c r="D1790" s="199">
        <v>3041</v>
      </c>
      <c r="E1790" s="197" t="s">
        <v>19595</v>
      </c>
      <c r="F1790" s="197" t="s">
        <v>19617</v>
      </c>
      <c r="G1790" s="197"/>
      <c r="H1790" s="197">
        <v>75</v>
      </c>
      <c r="I1790" s="197" t="s">
        <v>3085</v>
      </c>
      <c r="J1790" s="197" t="s">
        <v>19596</v>
      </c>
      <c r="K1790" s="57" t="s">
        <v>3196</v>
      </c>
      <c r="M1790" s="199">
        <v>70</v>
      </c>
      <c r="O1790" s="197" t="s">
        <v>21095</v>
      </c>
      <c r="Q1790" s="197" t="s">
        <v>3229</v>
      </c>
      <c r="S1790" s="57">
        <v>1</v>
      </c>
      <c r="T1790" s="197" t="s">
        <v>19598</v>
      </c>
      <c r="U1790" s="57" t="str">
        <f>VLOOKUP(A1790,'Individual Data'!$K$5:$AC$5544,12,FALSE)</f>
        <v>Unassigned</v>
      </c>
      <c r="V1790" s="14">
        <f>IFERROR(LOOKUP(H1790,{30,43,48,53,58,63,68,73,78,83,88,93,97},{42,47,52,57,62,67,72,77,82,87,92,99,100}),999)</f>
        <v>77</v>
      </c>
      <c r="X1790" s="57" t="str">
        <f>VLOOKUP(A1790,'Individual Data'!$K$5:$AC$5544,8,FALSE)</f>
        <v>NA</v>
      </c>
      <c r="Y1790" s="57" t="str">
        <f>VLOOKUP(A1790,'Individual Data'!$K$5:$AC$5544,9,FALSE)</f>
        <v>U</v>
      </c>
    </row>
    <row r="1791" spans="1:25" ht="15" customHeight="1" x14ac:dyDescent="0.25">
      <c r="A1791" s="197" t="s">
        <v>7633</v>
      </c>
      <c r="B1791" s="197" t="s">
        <v>21096</v>
      </c>
      <c r="C1791" s="198">
        <v>45216</v>
      </c>
      <c r="D1791" s="199">
        <v>62</v>
      </c>
      <c r="E1791" s="197" t="s">
        <v>19595</v>
      </c>
      <c r="F1791" s="197" t="s">
        <v>19617</v>
      </c>
      <c r="G1791" s="197"/>
      <c r="H1791" s="197">
        <v>77</v>
      </c>
      <c r="I1791" s="197" t="s">
        <v>3225</v>
      </c>
      <c r="J1791" s="197" t="s">
        <v>19596</v>
      </c>
      <c r="K1791" s="57" t="s">
        <v>3196</v>
      </c>
      <c r="M1791" s="199">
        <v>70</v>
      </c>
      <c r="O1791" s="197" t="s">
        <v>21097</v>
      </c>
      <c r="Q1791" s="197" t="s">
        <v>3229</v>
      </c>
      <c r="S1791" s="57">
        <v>1</v>
      </c>
      <c r="T1791" s="197" t="s">
        <v>19598</v>
      </c>
      <c r="U1791" s="57" t="str">
        <f>VLOOKUP(A1791,'Individual Data'!$K$5:$AC$5544,12,FALSE)</f>
        <v>PLA1</v>
      </c>
      <c r="V1791" s="14">
        <f>IFERROR(LOOKUP(H1791,{30,43,48,53,58,63,68,73,78,83,88,93,97},{42,47,52,57,62,67,72,77,82,87,92,99,100}),999)</f>
        <v>77</v>
      </c>
      <c r="X1791" s="57">
        <f>VLOOKUP(A1791,'Individual Data'!$K$5:$AC$5544,8,FALSE)</f>
        <v>4</v>
      </c>
      <c r="Y1791" s="57">
        <f>VLOOKUP(A1791,'Individual Data'!$K$5:$AC$5544,9,FALSE)</f>
        <v>2019</v>
      </c>
    </row>
    <row r="1792" spans="1:25" ht="15" customHeight="1" x14ac:dyDescent="0.25">
      <c r="A1792" s="197" t="s">
        <v>7636</v>
      </c>
      <c r="B1792" s="197" t="s">
        <v>21098</v>
      </c>
      <c r="C1792" s="198">
        <v>45243</v>
      </c>
      <c r="D1792" s="199">
        <v>5136</v>
      </c>
      <c r="E1792" s="197" t="s">
        <v>19595</v>
      </c>
      <c r="F1792" s="197" t="s">
        <v>19617</v>
      </c>
      <c r="G1792" s="197"/>
      <c r="H1792" s="197">
        <v>86</v>
      </c>
      <c r="I1792" s="197" t="s">
        <v>3085</v>
      </c>
      <c r="J1792" s="197" t="s">
        <v>17688</v>
      </c>
      <c r="K1792" s="229" t="s">
        <v>3228</v>
      </c>
      <c r="M1792" s="199">
        <v>70</v>
      </c>
      <c r="O1792" s="197" t="s">
        <v>19601</v>
      </c>
      <c r="Q1792" s="197" t="s">
        <v>3229</v>
      </c>
      <c r="S1792" s="57">
        <v>1</v>
      </c>
      <c r="T1792" s="197" t="s">
        <v>3229</v>
      </c>
      <c r="U1792" s="57" t="str">
        <f>VLOOKUP(A1792,'Individual Data'!$K$5:$AC$5544,12,FALSE)</f>
        <v>IPCSR</v>
      </c>
      <c r="V1792" s="14">
        <f>IFERROR(LOOKUP(H1792,{30,43,48,53,58,63,68,73,78,83,88,93,97},{42,47,52,57,62,67,72,77,82,87,92,99,100}),999)</f>
        <v>87</v>
      </c>
      <c r="X1792" s="57">
        <f>VLOOKUP(A1792,'Individual Data'!$K$5:$AC$5544,8,FALSE)</f>
        <v>4</v>
      </c>
      <c r="Y1792" s="57">
        <f>VLOOKUP(A1792,'Individual Data'!$K$5:$AC$5544,9,FALSE)</f>
        <v>2019</v>
      </c>
    </row>
    <row r="1793" spans="1:25" ht="15" customHeight="1" x14ac:dyDescent="0.25">
      <c r="A1793" s="197" t="s">
        <v>7639</v>
      </c>
      <c r="B1793" s="197" t="s">
        <v>21099</v>
      </c>
      <c r="C1793" s="198">
        <v>45230</v>
      </c>
      <c r="D1793" s="199">
        <v>3046</v>
      </c>
      <c r="E1793" s="197" t="s">
        <v>19595</v>
      </c>
      <c r="F1793" s="197" t="s">
        <v>19617</v>
      </c>
      <c r="G1793" s="197"/>
      <c r="H1793" s="197">
        <v>84</v>
      </c>
      <c r="I1793" s="197" t="s">
        <v>3085</v>
      </c>
      <c r="J1793" s="197" t="s">
        <v>19596</v>
      </c>
      <c r="K1793" s="228" t="s">
        <v>3196</v>
      </c>
      <c r="M1793" s="199">
        <v>70</v>
      </c>
      <c r="O1793" s="197" t="s">
        <v>21100</v>
      </c>
      <c r="Q1793" s="197" t="s">
        <v>3229</v>
      </c>
      <c r="S1793" s="57">
        <v>1</v>
      </c>
      <c r="T1793" s="197" t="s">
        <v>19598</v>
      </c>
      <c r="U1793" s="57" t="str">
        <f>VLOOKUP(A1793,'Individual Data'!$K$5:$AC$5544,12,FALSE)</f>
        <v>Unassigned</v>
      </c>
      <c r="V1793" s="14">
        <f>IFERROR(LOOKUP(H1793,{30,43,48,53,58,63,68,73,78,83,88,93,97},{42,47,52,57,62,67,72,77,82,87,92,99,100}),999)</f>
        <v>87</v>
      </c>
      <c r="X1793" s="57" t="str">
        <f>VLOOKUP(A1793,'Individual Data'!$K$5:$AC$5544,8,FALSE)</f>
        <v>NA</v>
      </c>
      <c r="Y1793" s="57" t="str">
        <f>VLOOKUP(A1793,'Individual Data'!$K$5:$AC$5544,9,FALSE)</f>
        <v>U</v>
      </c>
    </row>
    <row r="1794" spans="1:25" ht="15" customHeight="1" x14ac:dyDescent="0.25">
      <c r="A1794" s="197" t="s">
        <v>7642</v>
      </c>
      <c r="B1794" s="197" t="s">
        <v>21101</v>
      </c>
      <c r="C1794" s="198">
        <v>45223</v>
      </c>
      <c r="D1794" s="199">
        <v>2186</v>
      </c>
      <c r="E1794" s="197" t="s">
        <v>19595</v>
      </c>
      <c r="F1794" s="197" t="s">
        <v>19617</v>
      </c>
      <c r="G1794" s="197"/>
      <c r="H1794" s="197">
        <v>80.5</v>
      </c>
      <c r="I1794" s="197" t="s">
        <v>3085</v>
      </c>
      <c r="J1794" s="197" t="s">
        <v>19596</v>
      </c>
      <c r="K1794" s="57" t="s">
        <v>3196</v>
      </c>
      <c r="M1794" s="199">
        <v>70</v>
      </c>
      <c r="O1794" s="197" t="s">
        <v>21102</v>
      </c>
      <c r="Q1794" s="197" t="s">
        <v>3229</v>
      </c>
      <c r="S1794" s="57">
        <v>1</v>
      </c>
      <c r="T1794" s="197" t="s">
        <v>19598</v>
      </c>
      <c r="U1794" s="57" t="str">
        <f>VLOOKUP(A1794,'Individual Data'!$K$5:$AC$5544,12,FALSE)</f>
        <v>Unassigned</v>
      </c>
      <c r="V1794" s="14">
        <f>IFERROR(LOOKUP(H1794,{30,43,48,53,58,63,68,73,78,83,88,93,97},{42,47,52,57,62,67,72,77,82,87,92,99,100}),999)</f>
        <v>82</v>
      </c>
      <c r="X1794" s="57" t="str">
        <f>VLOOKUP(A1794,'Individual Data'!$K$5:$AC$5544,8,FALSE)</f>
        <v>NA</v>
      </c>
      <c r="Y1794" s="57" t="str">
        <f>VLOOKUP(A1794,'Individual Data'!$K$5:$AC$5544,9,FALSE)</f>
        <v>U</v>
      </c>
    </row>
    <row r="1795" spans="1:25" ht="15" customHeight="1" x14ac:dyDescent="0.25">
      <c r="A1795" s="197" t="s">
        <v>7645</v>
      </c>
      <c r="B1795" s="197" t="s">
        <v>21103</v>
      </c>
      <c r="C1795" s="198">
        <v>45230</v>
      </c>
      <c r="D1795" s="199">
        <v>3196</v>
      </c>
      <c r="E1795" s="197" t="s">
        <v>19595</v>
      </c>
      <c r="F1795" s="197" t="s">
        <v>19617</v>
      </c>
      <c r="G1795" s="197"/>
      <c r="H1795" s="197">
        <v>90</v>
      </c>
      <c r="I1795" s="197" t="s">
        <v>3085</v>
      </c>
      <c r="J1795" s="197" t="s">
        <v>17688</v>
      </c>
      <c r="K1795" s="229" t="s">
        <v>3228</v>
      </c>
      <c r="M1795" s="199">
        <v>70</v>
      </c>
      <c r="O1795" s="197" t="s">
        <v>19601</v>
      </c>
      <c r="Q1795" s="197" t="s">
        <v>3229</v>
      </c>
      <c r="S1795" s="57">
        <v>1</v>
      </c>
      <c r="T1795" s="197" t="s">
        <v>3229</v>
      </c>
      <c r="U1795" s="57" t="str">
        <f>VLOOKUP(A1795,'Individual Data'!$K$5:$AC$5544,12,FALSE)</f>
        <v>CJA2</v>
      </c>
      <c r="V1795" s="14">
        <f>IFERROR(LOOKUP(H1795,{30,43,48,53,58,63,68,73,78,83,88,93,97},{42,47,52,57,62,67,72,77,82,87,92,99,100}),999)</f>
        <v>92</v>
      </c>
      <c r="X1795" s="57">
        <f>VLOOKUP(A1795,'Individual Data'!$K$5:$AC$5544,8,FALSE)</f>
        <v>4</v>
      </c>
      <c r="Y1795" s="57">
        <f>VLOOKUP(A1795,'Individual Data'!$K$5:$AC$5544,9,FALSE)</f>
        <v>2019</v>
      </c>
    </row>
    <row r="1796" spans="1:25" ht="15" customHeight="1" x14ac:dyDescent="0.25">
      <c r="A1796" s="197" t="s">
        <v>7648</v>
      </c>
      <c r="B1796" s="197" t="s">
        <v>21104</v>
      </c>
      <c r="C1796" s="198">
        <v>45223</v>
      </c>
      <c r="D1796" s="199">
        <v>186</v>
      </c>
      <c r="E1796" s="197" t="s">
        <v>19595</v>
      </c>
      <c r="F1796" s="197" t="s">
        <v>19617</v>
      </c>
      <c r="G1796" s="197"/>
      <c r="H1796" s="197">
        <v>91</v>
      </c>
      <c r="I1796" s="197" t="s">
        <v>3225</v>
      </c>
      <c r="J1796" s="197" t="s">
        <v>17688</v>
      </c>
      <c r="K1796" s="197" t="s">
        <v>3228</v>
      </c>
      <c r="M1796" s="199">
        <v>70</v>
      </c>
      <c r="O1796" s="197" t="s">
        <v>19601</v>
      </c>
      <c r="Q1796" s="197" t="s">
        <v>3229</v>
      </c>
      <c r="S1796" s="57">
        <v>1</v>
      </c>
      <c r="T1796" s="197" t="s">
        <v>3229</v>
      </c>
      <c r="U1796" s="57" t="str">
        <f>VLOOKUP(A1796,'Individual Data'!$K$5:$AC$5544,12,FALSE)</f>
        <v>CJA2</v>
      </c>
      <c r="V1796" s="14">
        <f>IFERROR(LOOKUP(H1796,{30,43,48,53,58,63,68,73,78,83,88,93,97},{42,47,52,57,62,67,72,77,82,87,92,99,100}),999)</f>
        <v>92</v>
      </c>
      <c r="X1796" s="57">
        <f>VLOOKUP(A1796,'Individual Data'!$K$5:$AC$5544,8,FALSE)</f>
        <v>4</v>
      </c>
      <c r="Y1796" s="57">
        <f>VLOOKUP(A1796,'Individual Data'!$K$5:$AC$5544,9,FALSE)</f>
        <v>2019</v>
      </c>
    </row>
    <row r="1797" spans="1:25" ht="15" customHeight="1" x14ac:dyDescent="0.25">
      <c r="A1797" s="197" t="s">
        <v>7654</v>
      </c>
      <c r="B1797" s="197" t="s">
        <v>21105</v>
      </c>
      <c r="C1797" s="198">
        <v>45236</v>
      </c>
      <c r="D1797" s="199">
        <v>430</v>
      </c>
      <c r="E1797" s="197" t="s">
        <v>19595</v>
      </c>
      <c r="F1797" s="197" t="s">
        <v>17874</v>
      </c>
      <c r="G1797" s="197"/>
      <c r="H1797" s="197">
        <v>85</v>
      </c>
      <c r="I1797" s="197" t="s">
        <v>3225</v>
      </c>
      <c r="J1797" s="197" t="s">
        <v>19596</v>
      </c>
      <c r="K1797" s="197" t="s">
        <v>3228</v>
      </c>
      <c r="M1797" s="199">
        <v>70</v>
      </c>
      <c r="O1797" s="197" t="s">
        <v>19601</v>
      </c>
      <c r="Q1797" s="197" t="s">
        <v>3229</v>
      </c>
      <c r="S1797" s="57">
        <v>1</v>
      </c>
      <c r="T1797" s="197" t="s">
        <v>3229</v>
      </c>
      <c r="U1797" s="57" t="str">
        <f>VLOOKUP(A1797,'Individual Data'!$K$5:$AC$5544,12,FALSE)</f>
        <v>PRH</v>
      </c>
      <c r="V1797" s="14">
        <f>IFERROR(LOOKUP(H1797,{30,43,48,53,58,63,68,73,78,83,88,93,97},{42,47,52,57,62,67,72,77,82,87,92,99,100}),999)</f>
        <v>87</v>
      </c>
      <c r="X1797" s="57">
        <f>VLOOKUP(A1797,'Individual Data'!$K$5:$AC$5544,8,FALSE)</f>
        <v>4</v>
      </c>
      <c r="Y1797" s="57">
        <f>VLOOKUP(A1797,'Individual Data'!$K$5:$AC$5544,9,FALSE)</f>
        <v>2019</v>
      </c>
    </row>
    <row r="1798" spans="1:25" ht="15" customHeight="1" x14ac:dyDescent="0.25">
      <c r="A1798" s="197" t="s">
        <v>7660</v>
      </c>
      <c r="B1798" s="197" t="s">
        <v>21106</v>
      </c>
      <c r="C1798" s="198">
        <v>45216</v>
      </c>
      <c r="D1798" s="199">
        <v>1090</v>
      </c>
      <c r="E1798" s="197" t="s">
        <v>19595</v>
      </c>
      <c r="F1798" s="197" t="s">
        <v>19617</v>
      </c>
      <c r="G1798" s="197"/>
      <c r="H1798" s="197">
        <v>77.5</v>
      </c>
      <c r="I1798" s="197" t="s">
        <v>3085</v>
      </c>
      <c r="J1798" s="197" t="s">
        <v>19596</v>
      </c>
      <c r="K1798" s="228" t="s">
        <v>3196</v>
      </c>
      <c r="M1798" s="199">
        <v>70</v>
      </c>
      <c r="O1798" s="197" t="s">
        <v>21107</v>
      </c>
      <c r="Q1798" s="197" t="s">
        <v>3229</v>
      </c>
      <c r="S1798" s="57">
        <v>1</v>
      </c>
      <c r="T1798" s="197" t="s">
        <v>19598</v>
      </c>
      <c r="U1798" s="57" t="str">
        <f>VLOOKUP(A1798,'Individual Data'!$K$5:$AC$5544,12,FALSE)</f>
        <v>LFYO</v>
      </c>
      <c r="V1798" s="14">
        <f>IFERROR(LOOKUP(H1798,{30,43,48,53,58,63,68,73,78,83,88,93,97},{42,47,52,57,62,67,72,77,82,87,92,99,100}),999)</f>
        <v>77</v>
      </c>
      <c r="X1798" s="57">
        <f>VLOOKUP(A1798,'Individual Data'!$K$5:$AC$5544,8,FALSE)</f>
        <v>4</v>
      </c>
      <c r="Y1798" s="57">
        <f>VLOOKUP(A1798,'Individual Data'!$K$5:$AC$5544,9,FALSE)</f>
        <v>2019</v>
      </c>
    </row>
    <row r="1799" spans="1:25" ht="15" customHeight="1" x14ac:dyDescent="0.25">
      <c r="A1799" s="197" t="s">
        <v>7663</v>
      </c>
      <c r="B1799" s="197" t="s">
        <v>21108</v>
      </c>
      <c r="C1799" s="198">
        <v>45236</v>
      </c>
      <c r="D1799" s="199">
        <v>4093</v>
      </c>
      <c r="E1799" s="197" t="s">
        <v>19595</v>
      </c>
      <c r="F1799" s="197" t="s">
        <v>19617</v>
      </c>
      <c r="G1799" s="197"/>
      <c r="H1799" s="197">
        <v>79</v>
      </c>
      <c r="I1799" s="197" t="s">
        <v>3085</v>
      </c>
      <c r="J1799" s="197" t="s">
        <v>19596</v>
      </c>
      <c r="K1799" s="57" t="s">
        <v>3196</v>
      </c>
      <c r="M1799" s="199">
        <v>70</v>
      </c>
      <c r="O1799" s="197" t="s">
        <v>21109</v>
      </c>
      <c r="Q1799" s="197" t="s">
        <v>3229</v>
      </c>
      <c r="S1799" s="57">
        <v>1</v>
      </c>
      <c r="T1799" s="197" t="s">
        <v>19598</v>
      </c>
      <c r="U1799" s="57" t="str">
        <f>VLOOKUP(A1799,'Individual Data'!$K$5:$AC$5544,12,FALSE)</f>
        <v>PLA1</v>
      </c>
      <c r="V1799" s="14">
        <f>IFERROR(LOOKUP(H1799,{30,43,48,53,58,63,68,73,78,83,88,93,97},{42,47,52,57,62,67,72,77,82,87,92,99,100}),999)</f>
        <v>82</v>
      </c>
      <c r="X1799" s="57">
        <f>VLOOKUP(A1799,'Individual Data'!$K$5:$AC$5544,8,FALSE)</f>
        <v>4</v>
      </c>
      <c r="Y1799" s="57">
        <f>VLOOKUP(A1799,'Individual Data'!$K$5:$AC$5544,9,FALSE)</f>
        <v>2019</v>
      </c>
    </row>
    <row r="1800" spans="1:25" ht="15" customHeight="1" x14ac:dyDescent="0.25">
      <c r="A1800" s="197" t="s">
        <v>7666</v>
      </c>
      <c r="B1800" s="197" t="s">
        <v>21110</v>
      </c>
      <c r="C1800" s="198">
        <v>45230</v>
      </c>
      <c r="D1800" s="199">
        <v>24959</v>
      </c>
      <c r="E1800" s="197" t="s">
        <v>19595</v>
      </c>
      <c r="F1800" s="197" t="s">
        <v>17699</v>
      </c>
      <c r="G1800" s="197"/>
      <c r="H1800" s="197">
        <v>74</v>
      </c>
      <c r="I1800" s="197" t="s">
        <v>3225</v>
      </c>
      <c r="J1800" s="197" t="s">
        <v>19596</v>
      </c>
      <c r="K1800" s="57" t="s">
        <v>3196</v>
      </c>
      <c r="M1800" s="199">
        <v>70</v>
      </c>
      <c r="O1800" s="197" t="s">
        <v>21111</v>
      </c>
      <c r="Q1800" s="197" t="s">
        <v>3229</v>
      </c>
      <c r="S1800" s="57">
        <v>1</v>
      </c>
      <c r="T1800" s="197" t="s">
        <v>3229</v>
      </c>
      <c r="U1800" s="57" t="str">
        <f>VLOOKUP(A1800,'Individual Data'!$K$5:$AC$5544,12,FALSE)</f>
        <v>Unassigned</v>
      </c>
      <c r="V1800" s="14">
        <f>IFERROR(LOOKUP(H1800,{30,43,48,53,58,63,68,73,78,83,88,93,97},{42,47,52,57,62,67,72,77,82,87,92,99,100}),999)</f>
        <v>77</v>
      </c>
      <c r="X1800" s="57" t="str">
        <f>VLOOKUP(A1800,'Individual Data'!$K$5:$AC$5544,8,FALSE)</f>
        <v>NA</v>
      </c>
      <c r="Y1800" s="57" t="str">
        <f>VLOOKUP(A1800,'Individual Data'!$K$5:$AC$5544,9,FALSE)</f>
        <v>U</v>
      </c>
    </row>
    <row r="1801" spans="1:25" ht="15" customHeight="1" x14ac:dyDescent="0.25">
      <c r="A1801" s="197" t="s">
        <v>7668</v>
      </c>
      <c r="B1801" s="197" t="s">
        <v>21112</v>
      </c>
      <c r="C1801" s="198">
        <v>45243</v>
      </c>
      <c r="D1801" s="199">
        <v>5088</v>
      </c>
      <c r="E1801" s="197" t="s">
        <v>19595</v>
      </c>
      <c r="F1801" s="197" t="s">
        <v>19617</v>
      </c>
      <c r="G1801" s="197"/>
      <c r="H1801" s="197">
        <v>82</v>
      </c>
      <c r="I1801" s="197" t="s">
        <v>3085</v>
      </c>
      <c r="J1801" s="197" t="s">
        <v>17688</v>
      </c>
      <c r="K1801" s="229" t="s">
        <v>3228</v>
      </c>
      <c r="M1801" s="199">
        <v>70</v>
      </c>
      <c r="O1801" s="197" t="s">
        <v>19601</v>
      </c>
      <c r="Q1801" s="197" t="s">
        <v>3229</v>
      </c>
      <c r="S1801" s="57">
        <v>1</v>
      </c>
      <c r="T1801" s="197" t="s">
        <v>3229</v>
      </c>
      <c r="U1801" s="57" t="str">
        <f>VLOOKUP(A1801,'Individual Data'!$K$5:$AC$5544,12,FALSE)</f>
        <v>NLVA</v>
      </c>
      <c r="V1801" s="14">
        <f>IFERROR(LOOKUP(H1801,{30,43,48,53,58,63,68,73,78,83,88,93,97},{42,47,52,57,62,67,72,77,82,87,92,99,100}),999)</f>
        <v>82</v>
      </c>
      <c r="X1801" s="57">
        <f>VLOOKUP(A1801,'Individual Data'!$K$5:$AC$5544,8,FALSE)</f>
        <v>4</v>
      </c>
      <c r="Y1801" s="57">
        <f>VLOOKUP(A1801,'Individual Data'!$K$5:$AC$5544,9,FALSE)</f>
        <v>2019</v>
      </c>
    </row>
    <row r="1802" spans="1:25" ht="15" customHeight="1" x14ac:dyDescent="0.25">
      <c r="A1802" s="197" t="s">
        <v>7671</v>
      </c>
      <c r="B1802" s="197" t="s">
        <v>21113</v>
      </c>
      <c r="C1802" s="198">
        <v>45243</v>
      </c>
      <c r="D1802" s="199">
        <v>677</v>
      </c>
      <c r="E1802" s="197" t="s">
        <v>19595</v>
      </c>
      <c r="F1802" s="197" t="s">
        <v>19617</v>
      </c>
      <c r="G1802" s="197"/>
      <c r="H1802" s="197">
        <v>79.5</v>
      </c>
      <c r="I1802" s="197" t="s">
        <v>3225</v>
      </c>
      <c r="J1802" s="197" t="s">
        <v>19596</v>
      </c>
      <c r="K1802" s="228" t="s">
        <v>3196</v>
      </c>
      <c r="M1802" s="199">
        <v>70</v>
      </c>
      <c r="O1802" s="197" t="s">
        <v>21114</v>
      </c>
      <c r="Q1802" s="197" t="s">
        <v>3229</v>
      </c>
      <c r="S1802" s="57">
        <v>1</v>
      </c>
      <c r="T1802" s="197" t="s">
        <v>19598</v>
      </c>
      <c r="U1802" s="57" t="str">
        <f>VLOOKUP(A1802,'Individual Data'!$K$5:$AC$5544,12,FALSE)</f>
        <v>Unassigned</v>
      </c>
      <c r="V1802" s="14">
        <f>IFERROR(LOOKUP(H1802,{30,43,48,53,58,63,68,73,78,83,88,93,97},{42,47,52,57,62,67,72,77,82,87,92,99,100}),999)</f>
        <v>82</v>
      </c>
      <c r="X1802" s="57" t="str">
        <f>VLOOKUP(A1802,'Individual Data'!$K$5:$AC$5544,8,FALSE)</f>
        <v>NA</v>
      </c>
      <c r="Y1802" s="57" t="str">
        <f>VLOOKUP(A1802,'Individual Data'!$K$5:$AC$5544,9,FALSE)</f>
        <v>U</v>
      </c>
    </row>
    <row r="1803" spans="1:25" ht="15" customHeight="1" x14ac:dyDescent="0.25">
      <c r="A1803" s="197" t="s">
        <v>7674</v>
      </c>
      <c r="B1803" s="197" t="s">
        <v>21115</v>
      </c>
      <c r="C1803" s="198">
        <v>45236</v>
      </c>
      <c r="D1803" s="199">
        <v>4064</v>
      </c>
      <c r="E1803" s="197" t="s">
        <v>19595</v>
      </c>
      <c r="F1803" s="197" t="s">
        <v>19617</v>
      </c>
      <c r="G1803" s="197"/>
      <c r="H1803" s="197">
        <v>77</v>
      </c>
      <c r="I1803" s="197" t="s">
        <v>3085</v>
      </c>
      <c r="J1803" s="197" t="s">
        <v>19596</v>
      </c>
      <c r="K1803" s="57" t="s">
        <v>3196</v>
      </c>
      <c r="M1803" s="199">
        <v>70</v>
      </c>
      <c r="O1803" s="197" t="s">
        <v>21116</v>
      </c>
      <c r="Q1803" s="197" t="s">
        <v>3229</v>
      </c>
      <c r="S1803" s="57">
        <v>1</v>
      </c>
      <c r="T1803" s="197" t="s">
        <v>19598</v>
      </c>
      <c r="U1803" s="57" t="str">
        <f>VLOOKUP(A1803,'Individual Data'!$K$5:$AC$5544,12,FALSE)</f>
        <v>LFSO</v>
      </c>
      <c r="V1803" s="14">
        <f>IFERROR(LOOKUP(H1803,{30,43,48,53,58,63,68,73,78,83,88,93,97},{42,47,52,57,62,67,72,77,82,87,92,99,100}),999)</f>
        <v>77</v>
      </c>
      <c r="X1803" s="57">
        <f>VLOOKUP(A1803,'Individual Data'!$K$5:$AC$5544,8,FALSE)</f>
        <v>4</v>
      </c>
      <c r="Y1803" s="57">
        <f>VLOOKUP(A1803,'Individual Data'!$K$5:$AC$5544,9,FALSE)</f>
        <v>2019</v>
      </c>
    </row>
    <row r="1804" spans="1:25" ht="15" customHeight="1" x14ac:dyDescent="0.25">
      <c r="A1804" s="197" t="s">
        <v>7677</v>
      </c>
      <c r="B1804" s="197" t="s">
        <v>21117</v>
      </c>
      <c r="C1804" s="198">
        <v>45230</v>
      </c>
      <c r="D1804" s="199">
        <v>312</v>
      </c>
      <c r="E1804" s="197" t="s">
        <v>19595</v>
      </c>
      <c r="F1804" s="197" t="s">
        <v>19617</v>
      </c>
      <c r="G1804" s="197"/>
      <c r="H1804" s="197">
        <v>90</v>
      </c>
      <c r="I1804" s="197" t="s">
        <v>3225</v>
      </c>
      <c r="J1804" s="197" t="s">
        <v>19596</v>
      </c>
      <c r="K1804" s="57" t="s">
        <v>3196</v>
      </c>
      <c r="M1804" s="199">
        <v>70</v>
      </c>
      <c r="O1804" s="197" t="s">
        <v>21118</v>
      </c>
      <c r="Q1804" s="197" t="s">
        <v>3229</v>
      </c>
      <c r="S1804" s="57">
        <v>1</v>
      </c>
      <c r="T1804" s="197" t="s">
        <v>19598</v>
      </c>
      <c r="U1804" s="57" t="str">
        <f>VLOOKUP(A1804,'Individual Data'!$K$5:$AC$5544,12,FALSE)</f>
        <v>LGA</v>
      </c>
      <c r="V1804" s="14">
        <f>IFERROR(LOOKUP(H1804,{30,43,48,53,58,63,68,73,78,83,88,93,97},{42,47,52,57,62,67,72,77,82,87,92,99,100}),999)</f>
        <v>92</v>
      </c>
      <c r="X1804" s="57">
        <f>VLOOKUP(A1804,'Individual Data'!$K$5:$AC$5544,8,FALSE)</f>
        <v>4</v>
      </c>
      <c r="Y1804" s="57">
        <f>VLOOKUP(A1804,'Individual Data'!$K$5:$AC$5544,9,FALSE)</f>
        <v>2019</v>
      </c>
    </row>
    <row r="1805" spans="1:25" ht="15" customHeight="1" x14ac:dyDescent="0.25">
      <c r="A1805" s="197" t="s">
        <v>7680</v>
      </c>
      <c r="B1805" s="197" t="s">
        <v>21119</v>
      </c>
      <c r="C1805" s="198">
        <v>45243</v>
      </c>
      <c r="D1805" s="199">
        <v>5114</v>
      </c>
      <c r="E1805" s="197" t="s">
        <v>19595</v>
      </c>
      <c r="F1805" s="197" t="s">
        <v>19617</v>
      </c>
      <c r="G1805" s="197"/>
      <c r="H1805" s="197">
        <v>77</v>
      </c>
      <c r="I1805" s="197" t="s">
        <v>3085</v>
      </c>
      <c r="J1805" s="197" t="s">
        <v>19596</v>
      </c>
      <c r="K1805" s="57" t="s">
        <v>3196</v>
      </c>
      <c r="M1805" s="199">
        <v>70</v>
      </c>
      <c r="O1805" s="197" t="s">
        <v>21120</v>
      </c>
      <c r="Q1805" s="197" t="s">
        <v>3229</v>
      </c>
      <c r="S1805" s="57">
        <v>1</v>
      </c>
      <c r="T1805" s="197" t="s">
        <v>19598</v>
      </c>
      <c r="U1805" s="57" t="str">
        <f>VLOOKUP(A1805,'Individual Data'!$K$5:$AC$5544,12,FALSE)</f>
        <v>IPCSR</v>
      </c>
      <c r="V1805" s="14">
        <f>IFERROR(LOOKUP(H1805,{30,43,48,53,58,63,68,73,78,83,88,93,97},{42,47,52,57,62,67,72,77,82,87,92,99,100}),999)</f>
        <v>77</v>
      </c>
      <c r="X1805" s="57">
        <f>VLOOKUP(A1805,'Individual Data'!$K$5:$AC$5544,8,FALSE)</f>
        <v>4</v>
      </c>
      <c r="Y1805" s="57">
        <f>VLOOKUP(A1805,'Individual Data'!$K$5:$AC$5544,9,FALSE)</f>
        <v>2019</v>
      </c>
    </row>
    <row r="1806" spans="1:25" ht="15" customHeight="1" x14ac:dyDescent="0.25">
      <c r="A1806" s="197" t="s">
        <v>7682</v>
      </c>
      <c r="B1806" s="197" t="s">
        <v>21121</v>
      </c>
      <c r="C1806" s="198">
        <v>45230</v>
      </c>
      <c r="D1806" s="199">
        <v>3075</v>
      </c>
      <c r="E1806" s="197" t="s">
        <v>19595</v>
      </c>
      <c r="F1806" s="197" t="s">
        <v>19617</v>
      </c>
      <c r="G1806" s="197"/>
      <c r="H1806" s="197">
        <v>89</v>
      </c>
      <c r="I1806" s="197" t="s">
        <v>3085</v>
      </c>
      <c r="J1806" s="197" t="s">
        <v>19596</v>
      </c>
      <c r="K1806" s="57" t="s">
        <v>3196</v>
      </c>
      <c r="M1806" s="199">
        <v>70</v>
      </c>
      <c r="O1806" s="197" t="s">
        <v>21122</v>
      </c>
      <c r="Q1806" s="197" t="s">
        <v>3229</v>
      </c>
      <c r="S1806" s="57">
        <v>1</v>
      </c>
      <c r="T1806" s="197" t="s">
        <v>19598</v>
      </c>
      <c r="U1806" s="57" t="str">
        <f>VLOOKUP(A1806,'Individual Data'!$K$5:$AC$5544,12,FALSE)</f>
        <v>Unassigned</v>
      </c>
      <c r="V1806" s="14">
        <f>IFERROR(LOOKUP(H1806,{30,43,48,53,58,63,68,73,78,83,88,93,97},{42,47,52,57,62,67,72,77,82,87,92,99,100}),999)</f>
        <v>92</v>
      </c>
      <c r="X1806" s="57" t="str">
        <f>VLOOKUP(A1806,'Individual Data'!$K$5:$AC$5544,8,FALSE)</f>
        <v>NA</v>
      </c>
      <c r="Y1806" s="57" t="str">
        <f>VLOOKUP(A1806,'Individual Data'!$K$5:$AC$5544,9,FALSE)</f>
        <v>U</v>
      </c>
    </row>
    <row r="1807" spans="1:25" ht="15" customHeight="1" x14ac:dyDescent="0.25">
      <c r="A1807" s="197" t="s">
        <v>7685</v>
      </c>
      <c r="B1807" s="197" t="s">
        <v>21123</v>
      </c>
      <c r="C1807" s="198">
        <v>45243</v>
      </c>
      <c r="D1807" s="199">
        <v>639</v>
      </c>
      <c r="E1807" s="197" t="s">
        <v>19595</v>
      </c>
      <c r="F1807" s="197" t="s">
        <v>19617</v>
      </c>
      <c r="G1807" s="197"/>
      <c r="H1807" s="197">
        <v>77</v>
      </c>
      <c r="I1807" s="197" t="s">
        <v>3225</v>
      </c>
      <c r="J1807" s="197" t="s">
        <v>19596</v>
      </c>
      <c r="K1807" s="57" t="s">
        <v>3196</v>
      </c>
      <c r="M1807" s="199">
        <v>70</v>
      </c>
      <c r="O1807" s="197" t="s">
        <v>21124</v>
      </c>
      <c r="Q1807" s="197" t="s">
        <v>3229</v>
      </c>
      <c r="S1807" s="57">
        <v>1</v>
      </c>
      <c r="T1807" s="197" t="s">
        <v>19598</v>
      </c>
      <c r="U1807" s="57" t="str">
        <f>VLOOKUP(A1807,'Individual Data'!$K$5:$AC$5544,12,FALSE)</f>
        <v>Unassigned</v>
      </c>
      <c r="V1807" s="14">
        <f>IFERROR(LOOKUP(H1807,{30,43,48,53,58,63,68,73,78,83,88,93,97},{42,47,52,57,62,67,72,77,82,87,92,99,100}),999)</f>
        <v>77</v>
      </c>
      <c r="X1807" s="57" t="str">
        <f>VLOOKUP(A1807,'Individual Data'!$K$5:$AC$5544,8,FALSE)</f>
        <v>NA</v>
      </c>
      <c r="Y1807" s="57" t="str">
        <f>VLOOKUP(A1807,'Individual Data'!$K$5:$AC$5544,9,FALSE)</f>
        <v>U</v>
      </c>
    </row>
    <row r="1808" spans="1:25" ht="15" customHeight="1" x14ac:dyDescent="0.25">
      <c r="A1808" s="197" t="s">
        <v>7688</v>
      </c>
      <c r="B1808" s="197" t="s">
        <v>21125</v>
      </c>
      <c r="C1808" s="198">
        <v>45223</v>
      </c>
      <c r="D1808" s="199">
        <v>2166</v>
      </c>
      <c r="E1808" s="197" t="s">
        <v>19595</v>
      </c>
      <c r="F1808" s="197" t="s">
        <v>19617</v>
      </c>
      <c r="G1808" s="197"/>
      <c r="H1808" s="197">
        <v>83</v>
      </c>
      <c r="I1808" s="197" t="s">
        <v>3085</v>
      </c>
      <c r="J1808" s="197" t="s">
        <v>19596</v>
      </c>
      <c r="K1808" s="57" t="s">
        <v>3196</v>
      </c>
      <c r="M1808" s="199">
        <v>70</v>
      </c>
      <c r="O1808" s="197" t="s">
        <v>21126</v>
      </c>
      <c r="Q1808" s="197" t="s">
        <v>3229</v>
      </c>
      <c r="S1808" s="57">
        <v>1</v>
      </c>
      <c r="T1808" s="197" t="s">
        <v>19607</v>
      </c>
      <c r="U1808" s="57" t="str">
        <f>VLOOKUP(A1808,'Individual Data'!$K$5:$AC$5544,12,FALSE)</f>
        <v>CJA1</v>
      </c>
      <c r="V1808" s="14">
        <f>IFERROR(LOOKUP(H1808,{30,43,48,53,58,63,68,73,78,83,88,93,97},{42,47,52,57,62,67,72,77,82,87,92,99,100}),999)</f>
        <v>87</v>
      </c>
      <c r="X1808" s="57">
        <f>VLOOKUP(A1808,'Individual Data'!$K$5:$AC$5544,8,FALSE)</f>
        <v>5</v>
      </c>
      <c r="Y1808" s="57">
        <f>VLOOKUP(A1808,'Individual Data'!$K$5:$AC$5544,9,FALSE)</f>
        <v>2018</v>
      </c>
    </row>
    <row r="1809" spans="1:25" ht="15" customHeight="1" x14ac:dyDescent="0.25">
      <c r="A1809" s="197" t="s">
        <v>7693</v>
      </c>
      <c r="B1809" s="197" t="s">
        <v>21127</v>
      </c>
      <c r="C1809" s="198">
        <v>45223</v>
      </c>
      <c r="D1809" s="199">
        <v>2144</v>
      </c>
      <c r="E1809" s="197" t="s">
        <v>19595</v>
      </c>
      <c r="F1809" s="197" t="s">
        <v>19617</v>
      </c>
      <c r="G1809" s="197"/>
      <c r="H1809" s="197">
        <v>81.5</v>
      </c>
      <c r="I1809" s="197" t="s">
        <v>3085</v>
      </c>
      <c r="J1809" s="197" t="s">
        <v>17688</v>
      </c>
      <c r="K1809" s="229" t="s">
        <v>3228</v>
      </c>
      <c r="M1809" s="199">
        <v>70</v>
      </c>
      <c r="O1809" s="197" t="s">
        <v>19601</v>
      </c>
      <c r="Q1809" s="197" t="s">
        <v>3229</v>
      </c>
      <c r="S1809" s="57">
        <v>1</v>
      </c>
      <c r="T1809" s="197" t="s">
        <v>3229</v>
      </c>
      <c r="U1809" s="57" t="str">
        <f>VLOOKUP(A1809,'Individual Data'!$K$5:$AC$5544,12,FALSE)</f>
        <v>PLA1</v>
      </c>
      <c r="V1809" s="14">
        <f>IFERROR(LOOKUP(H1809,{30,43,48,53,58,63,68,73,78,83,88,93,97},{42,47,52,57,62,67,72,77,82,87,92,99,100}),999)</f>
        <v>82</v>
      </c>
      <c r="X1809" s="57">
        <f>VLOOKUP(A1809,'Individual Data'!$K$5:$AC$5544,8,FALSE)</f>
        <v>4</v>
      </c>
      <c r="Y1809" s="57">
        <f>VLOOKUP(A1809,'Individual Data'!$K$5:$AC$5544,9,FALSE)</f>
        <v>2019</v>
      </c>
    </row>
    <row r="1810" spans="1:25" ht="15" customHeight="1" x14ac:dyDescent="0.25">
      <c r="A1810" s="197" t="s">
        <v>7696</v>
      </c>
      <c r="B1810" s="197" t="s">
        <v>21128</v>
      </c>
      <c r="C1810" s="198">
        <v>45223</v>
      </c>
      <c r="D1810" s="199">
        <v>2204</v>
      </c>
      <c r="E1810" s="197" t="s">
        <v>19595</v>
      </c>
      <c r="F1810" s="197" t="s">
        <v>19604</v>
      </c>
      <c r="G1810" s="197"/>
      <c r="H1810" s="197">
        <v>81.5</v>
      </c>
      <c r="I1810" s="197" t="s">
        <v>3085</v>
      </c>
      <c r="J1810" s="197" t="s">
        <v>19596</v>
      </c>
      <c r="K1810" s="228" t="s">
        <v>3196</v>
      </c>
      <c r="M1810" s="199">
        <v>70</v>
      </c>
      <c r="O1810" s="197" t="s">
        <v>21129</v>
      </c>
      <c r="Q1810" s="197" t="s">
        <v>3229</v>
      </c>
      <c r="S1810" s="57">
        <v>1</v>
      </c>
      <c r="T1810" s="197" t="s">
        <v>19598</v>
      </c>
      <c r="U1810" s="57" t="str">
        <f>VLOOKUP(A1810,'Individual Data'!$K$5:$AC$5544,12,FALSE)</f>
        <v>CJA1</v>
      </c>
      <c r="V1810" s="14">
        <f>IFERROR(LOOKUP(H1810,{30,43,48,53,58,63,68,73,78,83,88,93,97},{42,47,52,57,62,67,72,77,82,87,92,99,100}),999)</f>
        <v>82</v>
      </c>
      <c r="X1810" s="57">
        <f>VLOOKUP(A1810,'Individual Data'!$K$5:$AC$5544,8,FALSE)</f>
        <v>4</v>
      </c>
      <c r="Y1810" s="57">
        <f>VLOOKUP(A1810,'Individual Data'!$K$5:$AC$5544,9,FALSE)</f>
        <v>2019</v>
      </c>
    </row>
    <row r="1811" spans="1:25" ht="15" customHeight="1" x14ac:dyDescent="0.25">
      <c r="A1811" s="197" t="s">
        <v>7699</v>
      </c>
      <c r="B1811" s="197" t="s">
        <v>21130</v>
      </c>
      <c r="C1811" s="198">
        <v>45243</v>
      </c>
      <c r="D1811" s="199">
        <v>645</v>
      </c>
      <c r="E1811" s="197" t="s">
        <v>19595</v>
      </c>
      <c r="F1811" s="197" t="s">
        <v>19617</v>
      </c>
      <c r="G1811" s="197"/>
      <c r="H1811" s="197">
        <v>73</v>
      </c>
      <c r="I1811" s="197" t="s">
        <v>3225</v>
      </c>
      <c r="J1811" s="197" t="s">
        <v>19596</v>
      </c>
      <c r="K1811" s="57" t="s">
        <v>3196</v>
      </c>
      <c r="M1811" s="199">
        <v>70</v>
      </c>
      <c r="O1811" s="197" t="s">
        <v>21131</v>
      </c>
      <c r="Q1811" s="197" t="s">
        <v>3229</v>
      </c>
      <c r="S1811" s="57">
        <v>1</v>
      </c>
      <c r="T1811" s="197" t="s">
        <v>19598</v>
      </c>
      <c r="U1811" s="57" t="str">
        <f>VLOOKUP(A1811,'Individual Data'!$K$5:$AC$5544,12,FALSE)</f>
        <v>Unassigned</v>
      </c>
      <c r="V1811" s="14">
        <f>IFERROR(LOOKUP(H1811,{30,43,48,53,58,63,68,73,78,83,88,93,97},{42,47,52,57,62,67,72,77,82,87,92,99,100}),999)</f>
        <v>77</v>
      </c>
      <c r="X1811" s="57" t="str">
        <f>VLOOKUP(A1811,'Individual Data'!$K$5:$AC$5544,8,FALSE)</f>
        <v>NA</v>
      </c>
      <c r="Y1811" s="57" t="str">
        <f>VLOOKUP(A1811,'Individual Data'!$K$5:$AC$5544,9,FALSE)</f>
        <v>U</v>
      </c>
    </row>
    <row r="1812" spans="1:25" ht="15" customHeight="1" x14ac:dyDescent="0.25">
      <c r="A1812" s="197" t="s">
        <v>7706</v>
      </c>
      <c r="B1812" s="197" t="s">
        <v>21132</v>
      </c>
      <c r="C1812" s="198">
        <v>45216</v>
      </c>
      <c r="D1812" s="199">
        <v>1092</v>
      </c>
      <c r="E1812" s="197" t="s">
        <v>19595</v>
      </c>
      <c r="F1812" s="197" t="s">
        <v>19617</v>
      </c>
      <c r="G1812" s="197"/>
      <c r="H1812" s="197">
        <v>86</v>
      </c>
      <c r="I1812" s="197" t="s">
        <v>3085</v>
      </c>
      <c r="J1812" s="197" t="s">
        <v>19596</v>
      </c>
      <c r="K1812" s="57" t="s">
        <v>3196</v>
      </c>
      <c r="M1812" s="199">
        <v>70</v>
      </c>
      <c r="O1812" s="197" t="s">
        <v>21133</v>
      </c>
      <c r="Q1812" s="197" t="s">
        <v>3229</v>
      </c>
      <c r="S1812" s="57">
        <v>1</v>
      </c>
      <c r="T1812" s="197" t="s">
        <v>19598</v>
      </c>
      <c r="U1812" s="57" t="str">
        <f>VLOOKUP(A1812,'Individual Data'!$K$5:$AC$5544,12,FALSE)</f>
        <v>NPTH</v>
      </c>
      <c r="V1812" s="14">
        <f>IFERROR(LOOKUP(H1812,{30,43,48,53,58,63,68,73,78,83,88,93,97},{42,47,52,57,62,67,72,77,82,87,92,99,100}),999)</f>
        <v>87</v>
      </c>
      <c r="X1812" s="57">
        <f>VLOOKUP(A1812,'Individual Data'!$K$5:$AC$5544,8,FALSE)</f>
        <v>4</v>
      </c>
      <c r="Y1812" s="57">
        <f>VLOOKUP(A1812,'Individual Data'!$K$5:$AC$5544,9,FALSE)</f>
        <v>2019</v>
      </c>
    </row>
    <row r="1813" spans="1:25" ht="15" customHeight="1" x14ac:dyDescent="0.25">
      <c r="A1813" s="197" t="s">
        <v>7709</v>
      </c>
      <c r="B1813" s="197" t="s">
        <v>21134</v>
      </c>
      <c r="C1813" s="198">
        <v>45236</v>
      </c>
      <c r="D1813" s="199">
        <v>4072</v>
      </c>
      <c r="E1813" s="197" t="s">
        <v>19595</v>
      </c>
      <c r="F1813" s="197" t="s">
        <v>19617</v>
      </c>
      <c r="G1813" s="197"/>
      <c r="H1813" s="197">
        <v>79</v>
      </c>
      <c r="I1813" s="197" t="s">
        <v>3085</v>
      </c>
      <c r="J1813" s="197" t="s">
        <v>19596</v>
      </c>
      <c r="K1813" s="57" t="s">
        <v>3196</v>
      </c>
      <c r="M1813" s="199">
        <v>70</v>
      </c>
      <c r="O1813" s="197" t="s">
        <v>21135</v>
      </c>
      <c r="Q1813" s="197" t="s">
        <v>3229</v>
      </c>
      <c r="S1813" s="57">
        <v>1</v>
      </c>
      <c r="T1813" s="197" t="s">
        <v>19607</v>
      </c>
      <c r="U1813" s="57" t="str">
        <f>VLOOKUP(A1813,'Individual Data'!$K$5:$AC$5544,12,FALSE)</f>
        <v>Unassigned</v>
      </c>
      <c r="V1813" s="14">
        <f>IFERROR(LOOKUP(H1813,{30,43,48,53,58,63,68,73,78,83,88,93,97},{42,47,52,57,62,67,72,77,82,87,92,99,100}),999)</f>
        <v>82</v>
      </c>
      <c r="X1813" s="57" t="str">
        <f>VLOOKUP(A1813,'Individual Data'!$K$5:$AC$5544,8,FALSE)</f>
        <v>NA</v>
      </c>
      <c r="Y1813" s="57" t="str">
        <f>VLOOKUP(A1813,'Individual Data'!$K$5:$AC$5544,9,FALSE)</f>
        <v>U</v>
      </c>
    </row>
    <row r="1814" spans="1:25" ht="15" customHeight="1" x14ac:dyDescent="0.25">
      <c r="A1814" s="197" t="s">
        <v>7712</v>
      </c>
      <c r="B1814" s="197" t="s">
        <v>21136</v>
      </c>
      <c r="C1814" s="198">
        <v>45230</v>
      </c>
      <c r="D1814" s="199">
        <v>260</v>
      </c>
      <c r="E1814" s="197" t="s">
        <v>19595</v>
      </c>
      <c r="F1814" s="197" t="s">
        <v>19617</v>
      </c>
      <c r="G1814" s="197"/>
      <c r="H1814" s="197">
        <v>87</v>
      </c>
      <c r="I1814" s="197" t="s">
        <v>3225</v>
      </c>
      <c r="J1814" s="197" t="s">
        <v>19596</v>
      </c>
      <c r="K1814" s="57" t="s">
        <v>3196</v>
      </c>
      <c r="M1814" s="199">
        <v>70</v>
      </c>
      <c r="O1814" s="197" t="s">
        <v>21137</v>
      </c>
      <c r="Q1814" s="197" t="s">
        <v>3229</v>
      </c>
      <c r="S1814" s="57">
        <v>1</v>
      </c>
      <c r="T1814" s="197" t="s">
        <v>19598</v>
      </c>
      <c r="U1814" s="57" t="str">
        <f>VLOOKUP(A1814,'Individual Data'!$K$5:$AC$5544,12,FALSE)</f>
        <v>LFSO</v>
      </c>
      <c r="V1814" s="14">
        <f>IFERROR(LOOKUP(H1814,{30,43,48,53,58,63,68,73,78,83,88,93,97},{42,47,52,57,62,67,72,77,82,87,92,99,100}),999)</f>
        <v>87</v>
      </c>
      <c r="X1814" s="57">
        <f>VLOOKUP(A1814,'Individual Data'!$K$5:$AC$5544,8,FALSE)</f>
        <v>4</v>
      </c>
      <c r="Y1814" s="57">
        <f>VLOOKUP(A1814,'Individual Data'!$K$5:$AC$5544,9,FALSE)</f>
        <v>2019</v>
      </c>
    </row>
    <row r="1815" spans="1:25" ht="15" customHeight="1" x14ac:dyDescent="0.25">
      <c r="A1815" s="197" t="s">
        <v>7715</v>
      </c>
      <c r="B1815" s="197" t="s">
        <v>21138</v>
      </c>
      <c r="C1815" s="198">
        <v>45230</v>
      </c>
      <c r="D1815" s="199">
        <v>297</v>
      </c>
      <c r="E1815" s="197" t="s">
        <v>19595</v>
      </c>
      <c r="F1815" s="197" t="s">
        <v>19617</v>
      </c>
      <c r="G1815" s="197"/>
      <c r="H1815" s="197">
        <v>85</v>
      </c>
      <c r="I1815" s="197" t="s">
        <v>3225</v>
      </c>
      <c r="J1815" s="197" t="s">
        <v>19596</v>
      </c>
      <c r="K1815" s="57" t="s">
        <v>3196</v>
      </c>
      <c r="M1815" s="199">
        <v>70</v>
      </c>
      <c r="O1815" s="197" t="s">
        <v>21139</v>
      </c>
      <c r="Q1815" s="197" t="s">
        <v>3229</v>
      </c>
      <c r="S1815" s="57">
        <v>1</v>
      </c>
      <c r="T1815" s="197" t="s">
        <v>3229</v>
      </c>
      <c r="U1815" s="57" t="str">
        <f>VLOOKUP(A1815,'Individual Data'!$K$5:$AC$5544,12,FALSE)</f>
        <v>LFSO</v>
      </c>
      <c r="V1815" s="14">
        <f>IFERROR(LOOKUP(H1815,{30,43,48,53,58,63,68,73,78,83,88,93,97},{42,47,52,57,62,67,72,77,82,87,92,99,100}),999)</f>
        <v>87</v>
      </c>
      <c r="X1815" s="57">
        <f>VLOOKUP(A1815,'Individual Data'!$K$5:$AC$5544,8,FALSE)</f>
        <v>4</v>
      </c>
      <c r="Y1815" s="57">
        <f>VLOOKUP(A1815,'Individual Data'!$K$5:$AC$5544,9,FALSE)</f>
        <v>2019</v>
      </c>
    </row>
    <row r="1816" spans="1:25" ht="15" customHeight="1" x14ac:dyDescent="0.25">
      <c r="A1816" s="197" t="s">
        <v>7718</v>
      </c>
      <c r="B1816" s="197" t="s">
        <v>21140</v>
      </c>
      <c r="C1816" s="198">
        <v>45230</v>
      </c>
      <c r="D1816" s="199">
        <v>3058</v>
      </c>
      <c r="E1816" s="197" t="s">
        <v>19595</v>
      </c>
      <c r="F1816" s="197" t="s">
        <v>19617</v>
      </c>
      <c r="G1816" s="197"/>
      <c r="H1816" s="197">
        <v>84</v>
      </c>
      <c r="I1816" s="197" t="s">
        <v>3085</v>
      </c>
      <c r="J1816" s="197" t="s">
        <v>17688</v>
      </c>
      <c r="K1816" s="229" t="s">
        <v>3228</v>
      </c>
      <c r="M1816" s="199">
        <v>70</v>
      </c>
      <c r="O1816" s="197" t="s">
        <v>19601</v>
      </c>
      <c r="Q1816" s="197" t="s">
        <v>3229</v>
      </c>
      <c r="S1816" s="57">
        <v>1</v>
      </c>
      <c r="T1816" s="197" t="s">
        <v>3229</v>
      </c>
      <c r="U1816" s="57" t="str">
        <f>VLOOKUP(A1816,'Individual Data'!$K$5:$AC$5544,12,FALSE)</f>
        <v>LFSO</v>
      </c>
      <c r="V1816" s="14">
        <f>IFERROR(LOOKUP(H1816,{30,43,48,53,58,63,68,73,78,83,88,93,97},{42,47,52,57,62,67,72,77,82,87,92,99,100}),999)</f>
        <v>87</v>
      </c>
      <c r="X1816" s="57">
        <f>VLOOKUP(A1816,'Individual Data'!$K$5:$AC$5544,8,FALSE)</f>
        <v>4</v>
      </c>
      <c r="Y1816" s="57">
        <f>VLOOKUP(A1816,'Individual Data'!$K$5:$AC$5544,9,FALSE)</f>
        <v>2019</v>
      </c>
    </row>
    <row r="1817" spans="1:25" ht="15" customHeight="1" x14ac:dyDescent="0.25">
      <c r="A1817" s="197" t="s">
        <v>7723</v>
      </c>
      <c r="B1817" s="197" t="s">
        <v>21141</v>
      </c>
      <c r="C1817" s="198">
        <v>45216</v>
      </c>
      <c r="D1817" s="199">
        <v>53</v>
      </c>
      <c r="E1817" s="197" t="s">
        <v>19595</v>
      </c>
      <c r="F1817" s="197" t="s">
        <v>19617</v>
      </c>
      <c r="G1817" s="197"/>
      <c r="H1817" s="197">
        <v>82</v>
      </c>
      <c r="I1817" s="197" t="s">
        <v>3225</v>
      </c>
      <c r="J1817" s="197" t="s">
        <v>17688</v>
      </c>
      <c r="K1817" s="197" t="s">
        <v>3228</v>
      </c>
      <c r="M1817" s="199">
        <v>70</v>
      </c>
      <c r="O1817" s="197" t="s">
        <v>19601</v>
      </c>
      <c r="Q1817" s="197" t="s">
        <v>3229</v>
      </c>
      <c r="S1817" s="57">
        <v>1</v>
      </c>
      <c r="T1817" s="197" t="s">
        <v>3229</v>
      </c>
      <c r="U1817" s="57" t="str">
        <f>VLOOKUP(A1817,'Individual Data'!$K$5:$AC$5544,12,FALSE)</f>
        <v>LFSO</v>
      </c>
      <c r="V1817" s="14">
        <f>IFERROR(LOOKUP(H1817,{30,43,48,53,58,63,68,73,78,83,88,93,97},{42,47,52,57,62,67,72,77,82,87,92,99,100}),999)</f>
        <v>82</v>
      </c>
      <c r="X1817" s="57">
        <f>VLOOKUP(A1817,'Individual Data'!$K$5:$AC$5544,8,FALSE)</f>
        <v>4</v>
      </c>
      <c r="Y1817" s="57">
        <f>VLOOKUP(A1817,'Individual Data'!$K$5:$AC$5544,9,FALSE)</f>
        <v>2019</v>
      </c>
    </row>
    <row r="1818" spans="1:25" ht="15" customHeight="1" x14ac:dyDescent="0.25">
      <c r="A1818" s="197" t="s">
        <v>7726</v>
      </c>
      <c r="B1818" s="197" t="s">
        <v>21142</v>
      </c>
      <c r="C1818" s="198">
        <v>45223</v>
      </c>
      <c r="D1818" s="199">
        <v>2192</v>
      </c>
      <c r="E1818" s="197" t="s">
        <v>19595</v>
      </c>
      <c r="F1818" s="197" t="s">
        <v>19617</v>
      </c>
      <c r="G1818" s="197"/>
      <c r="H1818" s="197">
        <v>83</v>
      </c>
      <c r="I1818" s="197" t="s">
        <v>3085</v>
      </c>
      <c r="J1818" s="197" t="s">
        <v>19596</v>
      </c>
      <c r="K1818" s="228" t="s">
        <v>3196</v>
      </c>
      <c r="M1818" s="199">
        <v>70</v>
      </c>
      <c r="O1818" s="197" t="s">
        <v>21143</v>
      </c>
      <c r="Q1818" s="197" t="s">
        <v>3229</v>
      </c>
      <c r="S1818" s="57">
        <v>1</v>
      </c>
      <c r="T1818" s="197" t="s">
        <v>3229</v>
      </c>
      <c r="U1818" s="57" t="str">
        <f>VLOOKUP(A1818,'Individual Data'!$K$5:$AC$5544,12,FALSE)</f>
        <v>LFSO</v>
      </c>
      <c r="V1818" s="14">
        <f>IFERROR(LOOKUP(H1818,{30,43,48,53,58,63,68,73,78,83,88,93,97},{42,47,52,57,62,67,72,77,82,87,92,99,100}),999)</f>
        <v>87</v>
      </c>
      <c r="X1818" s="57">
        <f>VLOOKUP(A1818,'Individual Data'!$K$5:$AC$5544,8,FALSE)</f>
        <v>4</v>
      </c>
      <c r="Y1818" s="57">
        <f>VLOOKUP(A1818,'Individual Data'!$K$5:$AC$5544,9,FALSE)</f>
        <v>2019</v>
      </c>
    </row>
    <row r="1819" spans="1:25" ht="15" customHeight="1" x14ac:dyDescent="0.25">
      <c r="A1819" s="197" t="s">
        <v>7729</v>
      </c>
      <c r="B1819" s="197" t="s">
        <v>21144</v>
      </c>
      <c r="C1819" s="198">
        <v>45223</v>
      </c>
      <c r="D1819" s="199">
        <v>2214</v>
      </c>
      <c r="E1819" s="197" t="s">
        <v>19595</v>
      </c>
      <c r="F1819" s="197" t="s">
        <v>19617</v>
      </c>
      <c r="G1819" s="197"/>
      <c r="H1819" s="197">
        <v>80</v>
      </c>
      <c r="I1819" s="197" t="s">
        <v>3085</v>
      </c>
      <c r="J1819" s="197" t="s">
        <v>19596</v>
      </c>
      <c r="K1819" s="57" t="s">
        <v>3196</v>
      </c>
      <c r="M1819" s="199">
        <v>70</v>
      </c>
      <c r="O1819" s="197" t="s">
        <v>21145</v>
      </c>
      <c r="Q1819" s="197" t="s">
        <v>3229</v>
      </c>
      <c r="S1819" s="57">
        <v>1</v>
      </c>
      <c r="T1819" s="197" t="s">
        <v>19598</v>
      </c>
      <c r="U1819" s="57" t="str">
        <f>VLOOKUP(A1819,'Individual Data'!$K$5:$AC$5544,12,FALSE)</f>
        <v>PLA1</v>
      </c>
      <c r="V1819" s="14">
        <f>IFERROR(LOOKUP(H1819,{30,43,48,53,58,63,68,73,78,83,88,93,97},{42,47,52,57,62,67,72,77,82,87,92,99,100}),999)</f>
        <v>82</v>
      </c>
      <c r="X1819" s="57">
        <f>VLOOKUP(A1819,'Individual Data'!$K$5:$AC$5544,8,FALSE)</f>
        <v>4</v>
      </c>
      <c r="Y1819" s="57">
        <f>VLOOKUP(A1819,'Individual Data'!$K$5:$AC$5544,9,FALSE)</f>
        <v>2019</v>
      </c>
    </row>
    <row r="1820" spans="1:25" ht="15" customHeight="1" x14ac:dyDescent="0.25">
      <c r="A1820" s="197" t="s">
        <v>7732</v>
      </c>
      <c r="B1820" s="197" t="s">
        <v>21146</v>
      </c>
      <c r="C1820" s="198">
        <v>45243</v>
      </c>
      <c r="D1820" s="199">
        <v>5063</v>
      </c>
      <c r="E1820" s="197" t="s">
        <v>19595</v>
      </c>
      <c r="F1820" s="197" t="s">
        <v>19617</v>
      </c>
      <c r="G1820" s="197"/>
      <c r="H1820" s="197">
        <v>86</v>
      </c>
      <c r="I1820" s="197" t="s">
        <v>3085</v>
      </c>
      <c r="J1820" s="197" t="s">
        <v>17688</v>
      </c>
      <c r="K1820" s="229" t="s">
        <v>3228</v>
      </c>
      <c r="M1820" s="199">
        <v>70</v>
      </c>
      <c r="O1820" s="197" t="s">
        <v>19601</v>
      </c>
      <c r="Q1820" s="197" t="s">
        <v>3229</v>
      </c>
      <c r="S1820" s="57">
        <v>1</v>
      </c>
      <c r="T1820" s="197" t="s">
        <v>3229</v>
      </c>
      <c r="U1820" s="57" t="str">
        <f>VLOOKUP(A1820,'Individual Data'!$K$5:$AC$5544,12,FALSE)</f>
        <v>Unassigned AD</v>
      </c>
      <c r="V1820" s="14">
        <f>IFERROR(LOOKUP(H1820,{30,43,48,53,58,63,68,73,78,83,88,93,97},{42,47,52,57,62,67,72,77,82,87,92,99,100}),999)</f>
        <v>87</v>
      </c>
      <c r="X1820" s="57" t="str">
        <f>VLOOKUP(A1820,'Individual Data'!$K$5:$AC$5544,8,FALSE)</f>
        <v>NA</v>
      </c>
      <c r="Y1820" s="57" t="str">
        <f>VLOOKUP(A1820,'Individual Data'!$K$5:$AC$5544,9,FALSE)</f>
        <v>U</v>
      </c>
    </row>
    <row r="1821" spans="1:25" ht="15" customHeight="1" x14ac:dyDescent="0.25">
      <c r="A1821" s="197" t="s">
        <v>7735</v>
      </c>
      <c r="B1821" s="197" t="s">
        <v>21147</v>
      </c>
      <c r="C1821" s="198">
        <v>45223</v>
      </c>
      <c r="D1821" s="199">
        <v>155</v>
      </c>
      <c r="E1821" s="197" t="s">
        <v>19595</v>
      </c>
      <c r="F1821" s="197" t="s">
        <v>19617</v>
      </c>
      <c r="G1821" s="197"/>
      <c r="H1821" s="197">
        <v>78</v>
      </c>
      <c r="I1821" s="197" t="s">
        <v>3225</v>
      </c>
      <c r="J1821" s="197" t="s">
        <v>19596</v>
      </c>
      <c r="K1821" s="228" t="s">
        <v>3196</v>
      </c>
      <c r="M1821" s="199">
        <v>70</v>
      </c>
      <c r="O1821" s="197" t="s">
        <v>21148</v>
      </c>
      <c r="Q1821" s="197" t="s">
        <v>3229</v>
      </c>
      <c r="S1821" s="57">
        <v>1</v>
      </c>
      <c r="T1821" s="197" t="s">
        <v>19598</v>
      </c>
      <c r="U1821" s="57" t="str">
        <f>VLOOKUP(A1821,'Individual Data'!$K$5:$AC$5544,12,FALSE)</f>
        <v>PLA1</v>
      </c>
      <c r="V1821" s="14">
        <f>IFERROR(LOOKUP(H1821,{30,43,48,53,58,63,68,73,78,83,88,93,97},{42,47,52,57,62,67,72,77,82,87,92,99,100}),999)</f>
        <v>82</v>
      </c>
      <c r="X1821" s="57">
        <f>VLOOKUP(A1821,'Individual Data'!$K$5:$AC$5544,8,FALSE)</f>
        <v>4</v>
      </c>
      <c r="Y1821" s="57">
        <f>VLOOKUP(A1821,'Individual Data'!$K$5:$AC$5544,9,FALSE)</f>
        <v>2019</v>
      </c>
    </row>
    <row r="1822" spans="1:25" ht="15" customHeight="1" x14ac:dyDescent="0.25">
      <c r="A1822" s="197" t="s">
        <v>7738</v>
      </c>
      <c r="B1822" s="197" t="s">
        <v>21149</v>
      </c>
      <c r="C1822" s="198">
        <v>45230</v>
      </c>
      <c r="D1822" s="199">
        <v>328</v>
      </c>
      <c r="E1822" s="197" t="s">
        <v>19595</v>
      </c>
      <c r="F1822" s="197" t="s">
        <v>19617</v>
      </c>
      <c r="G1822" s="197"/>
      <c r="H1822" s="197">
        <v>74</v>
      </c>
      <c r="I1822" s="197" t="s">
        <v>3225</v>
      </c>
      <c r="J1822" s="197" t="s">
        <v>19596</v>
      </c>
      <c r="K1822" s="57" t="s">
        <v>3196</v>
      </c>
      <c r="M1822" s="199">
        <v>70</v>
      </c>
      <c r="O1822" s="197" t="s">
        <v>21150</v>
      </c>
      <c r="Q1822" s="197" t="s">
        <v>3229</v>
      </c>
      <c r="S1822" s="57">
        <v>1</v>
      </c>
      <c r="T1822" s="197" t="s">
        <v>19598</v>
      </c>
      <c r="U1822" s="57" t="str">
        <f>VLOOKUP(A1822,'Individual Data'!$K$5:$AC$5544,12,FALSE)</f>
        <v>LFSO</v>
      </c>
      <c r="V1822" s="14">
        <f>IFERROR(LOOKUP(H1822,{30,43,48,53,58,63,68,73,78,83,88,93,97},{42,47,52,57,62,67,72,77,82,87,92,99,100}),999)</f>
        <v>77</v>
      </c>
      <c r="X1822" s="57">
        <f>VLOOKUP(A1822,'Individual Data'!$K$5:$AC$5544,8,FALSE)</f>
        <v>4</v>
      </c>
      <c r="Y1822" s="57">
        <f>VLOOKUP(A1822,'Individual Data'!$K$5:$AC$5544,9,FALSE)</f>
        <v>2019</v>
      </c>
    </row>
    <row r="1823" spans="1:25" ht="15" customHeight="1" x14ac:dyDescent="0.25">
      <c r="A1823" s="197" t="s">
        <v>7743</v>
      </c>
      <c r="B1823" s="197" t="s">
        <v>21151</v>
      </c>
      <c r="C1823" s="198">
        <v>45216</v>
      </c>
      <c r="D1823" s="199">
        <v>1105</v>
      </c>
      <c r="E1823" s="197" t="s">
        <v>19595</v>
      </c>
      <c r="F1823" s="197" t="s">
        <v>19617</v>
      </c>
      <c r="G1823" s="197"/>
      <c r="H1823" s="197">
        <v>82</v>
      </c>
      <c r="I1823" s="197" t="s">
        <v>3085</v>
      </c>
      <c r="J1823" s="197" t="s">
        <v>17688</v>
      </c>
      <c r="K1823" s="229" t="s">
        <v>3228</v>
      </c>
      <c r="M1823" s="199">
        <v>70</v>
      </c>
      <c r="O1823" s="197" t="s">
        <v>19601</v>
      </c>
      <c r="Q1823" s="197" t="s">
        <v>3229</v>
      </c>
      <c r="S1823" s="57">
        <v>1</v>
      </c>
      <c r="T1823" s="197" t="s">
        <v>3229</v>
      </c>
      <c r="U1823" s="57" t="str">
        <f>VLOOKUP(A1823,'Individual Data'!$K$5:$AC$5544,12,FALSE)</f>
        <v>BCA1</v>
      </c>
      <c r="V1823" s="14">
        <f>IFERROR(LOOKUP(H1823,{30,43,48,53,58,63,68,73,78,83,88,93,97},{42,47,52,57,62,67,72,77,82,87,92,99,100}),999)</f>
        <v>82</v>
      </c>
      <c r="X1823" s="57">
        <f>VLOOKUP(A1823,'Individual Data'!$K$5:$AC$5544,8,FALSE)</f>
        <v>5</v>
      </c>
      <c r="Y1823" s="57">
        <f>VLOOKUP(A1823,'Individual Data'!$K$5:$AC$5544,9,FALSE)</f>
        <v>2018</v>
      </c>
    </row>
    <row r="1824" spans="1:25" ht="15" customHeight="1" x14ac:dyDescent="0.25">
      <c r="A1824" s="197" t="s">
        <v>7746</v>
      </c>
      <c r="B1824" s="197" t="s">
        <v>21152</v>
      </c>
      <c r="C1824" s="198">
        <v>45243</v>
      </c>
      <c r="D1824" s="199">
        <v>698</v>
      </c>
      <c r="E1824" s="197" t="s">
        <v>19595</v>
      </c>
      <c r="F1824" s="197" t="s">
        <v>19617</v>
      </c>
      <c r="G1824" s="197"/>
      <c r="H1824" s="197">
        <v>73.5</v>
      </c>
      <c r="I1824" s="197" t="s">
        <v>3225</v>
      </c>
      <c r="J1824" s="197" t="s">
        <v>19596</v>
      </c>
      <c r="K1824" s="228" t="s">
        <v>3196</v>
      </c>
      <c r="M1824" s="199">
        <v>70</v>
      </c>
      <c r="O1824" s="197" t="s">
        <v>21153</v>
      </c>
      <c r="Q1824" s="197" t="s">
        <v>3229</v>
      </c>
      <c r="S1824" s="57">
        <v>1</v>
      </c>
      <c r="T1824" s="197" t="s">
        <v>19598</v>
      </c>
      <c r="U1824" s="57" t="str">
        <f>VLOOKUP(A1824,'Individual Data'!$K$5:$AC$5544,12,FALSE)</f>
        <v>Unassigned</v>
      </c>
      <c r="V1824" s="14">
        <f>IFERROR(LOOKUP(H1824,{30,43,48,53,58,63,68,73,78,83,88,93,97},{42,47,52,57,62,67,72,77,82,87,92,99,100}),999)</f>
        <v>77</v>
      </c>
      <c r="X1824" s="57" t="str">
        <f>VLOOKUP(A1824,'Individual Data'!$K$5:$AC$5544,8,FALSE)</f>
        <v>NA</v>
      </c>
      <c r="Y1824" s="57" t="str">
        <f>VLOOKUP(A1824,'Individual Data'!$K$5:$AC$5544,9,FALSE)</f>
        <v>U</v>
      </c>
    </row>
    <row r="1825" spans="1:25" ht="15" customHeight="1" x14ac:dyDescent="0.25">
      <c r="A1825" s="197" t="s">
        <v>7749</v>
      </c>
      <c r="B1825" s="197" t="s">
        <v>21154</v>
      </c>
      <c r="C1825" s="198">
        <v>45236</v>
      </c>
      <c r="D1825" s="199">
        <v>4112</v>
      </c>
      <c r="E1825" s="197" t="s">
        <v>19595</v>
      </c>
      <c r="F1825" s="197" t="s">
        <v>19617</v>
      </c>
      <c r="G1825" s="197"/>
      <c r="H1825" s="197">
        <v>86</v>
      </c>
      <c r="I1825" s="197" t="s">
        <v>3085</v>
      </c>
      <c r="J1825" s="197" t="s">
        <v>19596</v>
      </c>
      <c r="K1825" s="57" t="s">
        <v>3196</v>
      </c>
      <c r="M1825" s="199">
        <v>70</v>
      </c>
      <c r="O1825" s="197" t="s">
        <v>21155</v>
      </c>
      <c r="Q1825" s="197" t="s">
        <v>3229</v>
      </c>
      <c r="S1825" s="57">
        <v>1</v>
      </c>
      <c r="T1825" s="197" t="s">
        <v>19607</v>
      </c>
      <c r="U1825" s="57" t="str">
        <f>VLOOKUP(A1825,'Individual Data'!$K$5:$AC$5544,12,FALSE)</f>
        <v>CFA</v>
      </c>
      <c r="V1825" s="14">
        <f>IFERROR(LOOKUP(H1825,{30,43,48,53,58,63,68,73,78,83,88,93,97},{42,47,52,57,62,67,72,77,82,87,92,99,100}),999)</f>
        <v>87</v>
      </c>
      <c r="X1825" s="57">
        <f>VLOOKUP(A1825,'Individual Data'!$K$5:$AC$5544,8,FALSE)</f>
        <v>5</v>
      </c>
      <c r="Y1825" s="57">
        <f>VLOOKUP(A1825,'Individual Data'!$K$5:$AC$5544,9,FALSE)</f>
        <v>2018</v>
      </c>
    </row>
    <row r="1826" spans="1:25" ht="15" customHeight="1" x14ac:dyDescent="0.25">
      <c r="A1826" s="197" t="s">
        <v>7752</v>
      </c>
      <c r="B1826" s="197" t="s">
        <v>21156</v>
      </c>
      <c r="C1826" s="198">
        <v>45230</v>
      </c>
      <c r="D1826" s="199">
        <v>310</v>
      </c>
      <c r="E1826" s="197" t="s">
        <v>19595</v>
      </c>
      <c r="F1826" s="197" t="s">
        <v>19617</v>
      </c>
      <c r="G1826" s="197"/>
      <c r="H1826" s="197">
        <v>82</v>
      </c>
      <c r="I1826" s="197" t="s">
        <v>3225</v>
      </c>
      <c r="J1826" s="197" t="s">
        <v>17688</v>
      </c>
      <c r="K1826" s="229" t="s">
        <v>3228</v>
      </c>
      <c r="M1826" s="199">
        <v>70</v>
      </c>
      <c r="O1826" s="197" t="s">
        <v>19601</v>
      </c>
      <c r="Q1826" s="197" t="s">
        <v>3229</v>
      </c>
      <c r="S1826" s="57">
        <v>1</v>
      </c>
      <c r="T1826" s="197" t="s">
        <v>3229</v>
      </c>
      <c r="U1826" s="57" t="str">
        <f>VLOOKUP(A1826,'Individual Data'!$K$5:$AC$5544,12,FALSE)</f>
        <v>BCA1</v>
      </c>
      <c r="V1826" s="14">
        <f>IFERROR(LOOKUP(H1826,{30,43,48,53,58,63,68,73,78,83,88,93,97},{42,47,52,57,62,67,72,77,82,87,92,99,100}),999)</f>
        <v>82</v>
      </c>
      <c r="X1826" s="57">
        <f>VLOOKUP(A1826,'Individual Data'!$K$5:$AC$5544,8,FALSE)</f>
        <v>4</v>
      </c>
      <c r="Y1826" s="57">
        <f>VLOOKUP(A1826,'Individual Data'!$K$5:$AC$5544,9,FALSE)</f>
        <v>2019</v>
      </c>
    </row>
    <row r="1827" spans="1:25" ht="15" customHeight="1" x14ac:dyDescent="0.25">
      <c r="A1827" s="197" t="s">
        <v>7755</v>
      </c>
      <c r="B1827" s="197" t="s">
        <v>21157</v>
      </c>
      <c r="C1827" s="198">
        <v>45230</v>
      </c>
      <c r="D1827" s="199">
        <v>3186</v>
      </c>
      <c r="E1827" s="197" t="s">
        <v>19595</v>
      </c>
      <c r="F1827" s="197" t="s">
        <v>19617</v>
      </c>
      <c r="G1827" s="197"/>
      <c r="H1827" s="197">
        <v>78</v>
      </c>
      <c r="I1827" s="197" t="s">
        <v>3085</v>
      </c>
      <c r="J1827" s="197" t="s">
        <v>19596</v>
      </c>
      <c r="K1827" s="228" t="s">
        <v>3196</v>
      </c>
      <c r="M1827" s="199">
        <v>70</v>
      </c>
      <c r="O1827" s="197" t="s">
        <v>21158</v>
      </c>
      <c r="Q1827" s="197" t="s">
        <v>3229</v>
      </c>
      <c r="S1827" s="57">
        <v>1</v>
      </c>
      <c r="T1827" s="197" t="s">
        <v>19598</v>
      </c>
      <c r="U1827" s="57" t="str">
        <f>VLOOKUP(A1827,'Individual Data'!$K$5:$AC$5544,12,FALSE)</f>
        <v>CJA1</v>
      </c>
      <c r="V1827" s="14">
        <f>IFERROR(LOOKUP(H1827,{30,43,48,53,58,63,68,73,78,83,88,93,97},{42,47,52,57,62,67,72,77,82,87,92,99,100}),999)</f>
        <v>82</v>
      </c>
      <c r="X1827" s="57">
        <f>VLOOKUP(A1827,'Individual Data'!$K$5:$AC$5544,8,FALSE)</f>
        <v>4</v>
      </c>
      <c r="Y1827" s="57">
        <f>VLOOKUP(A1827,'Individual Data'!$K$5:$AC$5544,9,FALSE)</f>
        <v>2019</v>
      </c>
    </row>
    <row r="1828" spans="1:25" ht="15" customHeight="1" x14ac:dyDescent="0.25">
      <c r="A1828" s="197" t="s">
        <v>7758</v>
      </c>
      <c r="B1828" s="197" t="s">
        <v>21159</v>
      </c>
      <c r="C1828" s="198">
        <v>45236</v>
      </c>
      <c r="D1828" s="199">
        <v>4003</v>
      </c>
      <c r="E1828" s="197" t="s">
        <v>19595</v>
      </c>
      <c r="F1828" s="197" t="s">
        <v>19617</v>
      </c>
      <c r="G1828" s="197"/>
      <c r="H1828" s="197">
        <v>76</v>
      </c>
      <c r="I1828" s="197" t="s">
        <v>3085</v>
      </c>
      <c r="J1828" s="197" t="s">
        <v>19596</v>
      </c>
      <c r="K1828" s="57" t="s">
        <v>3196</v>
      </c>
      <c r="M1828" s="199">
        <v>70</v>
      </c>
      <c r="O1828" s="197" t="s">
        <v>21160</v>
      </c>
      <c r="Q1828" s="197" t="s">
        <v>3229</v>
      </c>
      <c r="S1828" s="57">
        <v>1</v>
      </c>
      <c r="T1828" s="197" t="s">
        <v>3229</v>
      </c>
      <c r="U1828" s="57" t="str">
        <f>VLOOKUP(A1828,'Individual Data'!$K$5:$AC$5544,12,FALSE)</f>
        <v>NPTH</v>
      </c>
      <c r="V1828" s="14">
        <f>IFERROR(LOOKUP(H1828,{30,43,48,53,58,63,68,73,78,83,88,93,97},{42,47,52,57,62,67,72,77,82,87,92,99,100}),999)</f>
        <v>77</v>
      </c>
      <c r="X1828" s="57">
        <f>VLOOKUP(A1828,'Individual Data'!$K$5:$AC$5544,8,FALSE)</f>
        <v>5</v>
      </c>
      <c r="Y1828" s="57">
        <f>VLOOKUP(A1828,'Individual Data'!$K$5:$AC$5544,9,FALSE)</f>
        <v>2018</v>
      </c>
    </row>
    <row r="1829" spans="1:25" ht="15" customHeight="1" x14ac:dyDescent="0.25">
      <c r="A1829" s="197" t="s">
        <v>7761</v>
      </c>
      <c r="B1829" s="197" t="s">
        <v>21161</v>
      </c>
      <c r="C1829" s="198">
        <v>45223</v>
      </c>
      <c r="D1829" s="199">
        <v>2201</v>
      </c>
      <c r="E1829" s="197" t="s">
        <v>19595</v>
      </c>
      <c r="F1829" s="197" t="s">
        <v>19617</v>
      </c>
      <c r="G1829" s="197"/>
      <c r="H1829" s="197">
        <v>83.5</v>
      </c>
      <c r="I1829" s="197" t="s">
        <v>3085</v>
      </c>
      <c r="J1829" s="197" t="s">
        <v>19596</v>
      </c>
      <c r="K1829" s="57" t="s">
        <v>3196</v>
      </c>
      <c r="M1829" s="199">
        <v>70</v>
      </c>
      <c r="O1829" s="197" t="s">
        <v>21162</v>
      </c>
      <c r="Q1829" s="197" t="s">
        <v>3229</v>
      </c>
      <c r="S1829" s="57">
        <v>1</v>
      </c>
      <c r="T1829" s="197" t="s">
        <v>19598</v>
      </c>
      <c r="U1829" s="57" t="str">
        <f>VLOOKUP(A1829,'Individual Data'!$K$5:$AC$5544,12,FALSE)</f>
        <v>LFSO</v>
      </c>
      <c r="V1829" s="14">
        <f>IFERROR(LOOKUP(H1829,{30,43,48,53,58,63,68,73,78,83,88,93,97},{42,47,52,57,62,67,72,77,82,87,92,99,100}),999)</f>
        <v>87</v>
      </c>
      <c r="X1829" s="57">
        <f>VLOOKUP(A1829,'Individual Data'!$K$5:$AC$5544,8,FALSE)</f>
        <v>4</v>
      </c>
      <c r="Y1829" s="57">
        <f>VLOOKUP(A1829,'Individual Data'!$K$5:$AC$5544,9,FALSE)</f>
        <v>2019</v>
      </c>
    </row>
    <row r="1830" spans="1:25" ht="15" customHeight="1" x14ac:dyDescent="0.25">
      <c r="A1830" s="197" t="s">
        <v>7764</v>
      </c>
      <c r="B1830" s="197" t="s">
        <v>21163</v>
      </c>
      <c r="C1830" s="198">
        <v>45223</v>
      </c>
      <c r="D1830" s="199">
        <v>162</v>
      </c>
      <c r="E1830" s="197" t="s">
        <v>19595</v>
      </c>
      <c r="F1830" s="197" t="s">
        <v>19617</v>
      </c>
      <c r="G1830" s="197"/>
      <c r="H1830" s="197">
        <v>99</v>
      </c>
      <c r="I1830" s="197" t="s">
        <v>3225</v>
      </c>
      <c r="J1830" s="197" t="s">
        <v>19596</v>
      </c>
      <c r="K1830" s="57" t="s">
        <v>3196</v>
      </c>
      <c r="M1830" s="199">
        <v>70</v>
      </c>
      <c r="O1830" s="197" t="s">
        <v>21164</v>
      </c>
      <c r="Q1830" s="197" t="s">
        <v>3229</v>
      </c>
      <c r="S1830" s="57">
        <v>1</v>
      </c>
      <c r="T1830" s="197" t="s">
        <v>19598</v>
      </c>
      <c r="U1830" s="57" t="str">
        <f>VLOOKUP(A1830,'Individual Data'!$K$5:$AC$5544,12,FALSE)</f>
        <v>BCA1</v>
      </c>
      <c r="V1830" s="14">
        <f>IFERROR(LOOKUP(H1830,{30,43,48,53,58,63,68,73,78,83,88,93,97},{42,47,52,57,62,67,72,77,82,87,92,99,100}),999)</f>
        <v>100</v>
      </c>
      <c r="X1830" s="57">
        <f>VLOOKUP(A1830,'Individual Data'!$K$5:$AC$5544,8,FALSE)</f>
        <v>4</v>
      </c>
      <c r="Y1830" s="57">
        <f>VLOOKUP(A1830,'Individual Data'!$K$5:$AC$5544,9,FALSE)</f>
        <v>2019</v>
      </c>
    </row>
    <row r="1831" spans="1:25" ht="15" customHeight="1" x14ac:dyDescent="0.25">
      <c r="A1831" s="197" t="s">
        <v>7768</v>
      </c>
      <c r="B1831" s="197" t="s">
        <v>21165</v>
      </c>
      <c r="C1831" s="198">
        <v>45230</v>
      </c>
      <c r="D1831" s="199">
        <v>272</v>
      </c>
      <c r="E1831" s="197" t="s">
        <v>19595</v>
      </c>
      <c r="F1831" s="197" t="s">
        <v>19617</v>
      </c>
      <c r="G1831" s="197"/>
      <c r="H1831" s="197">
        <v>80</v>
      </c>
      <c r="I1831" s="197" t="s">
        <v>3225</v>
      </c>
      <c r="J1831" s="197" t="s">
        <v>19596</v>
      </c>
      <c r="K1831" s="57" t="s">
        <v>3196</v>
      </c>
      <c r="M1831" s="199">
        <v>70</v>
      </c>
      <c r="O1831" s="197" t="s">
        <v>21166</v>
      </c>
      <c r="Q1831" s="197" t="s">
        <v>3229</v>
      </c>
      <c r="S1831" s="57">
        <v>1</v>
      </c>
      <c r="T1831" s="197" t="s">
        <v>19598</v>
      </c>
      <c r="U1831" s="57" t="str">
        <f>VLOOKUP(A1831,'Individual Data'!$K$5:$AC$5544,12,FALSE)</f>
        <v>Unassigned</v>
      </c>
      <c r="V1831" s="14">
        <f>IFERROR(LOOKUP(H1831,{30,43,48,53,58,63,68,73,78,83,88,93,97},{42,47,52,57,62,67,72,77,82,87,92,99,100}),999)</f>
        <v>82</v>
      </c>
      <c r="X1831" s="57" t="str">
        <f>VLOOKUP(A1831,'Individual Data'!$K$5:$AC$5544,8,FALSE)</f>
        <v>NA</v>
      </c>
      <c r="Y1831" s="57" t="str">
        <f>VLOOKUP(A1831,'Individual Data'!$K$5:$AC$5544,9,FALSE)</f>
        <v>U</v>
      </c>
    </row>
    <row r="1832" spans="1:25" ht="15" customHeight="1" x14ac:dyDescent="0.25">
      <c r="A1832" s="197" t="s">
        <v>7771</v>
      </c>
      <c r="B1832" s="197" t="s">
        <v>21167</v>
      </c>
      <c r="C1832" s="198">
        <v>45223</v>
      </c>
      <c r="D1832" s="199">
        <v>181</v>
      </c>
      <c r="E1832" s="197" t="s">
        <v>19595</v>
      </c>
      <c r="F1832" s="197" t="s">
        <v>19617</v>
      </c>
      <c r="G1832" s="197"/>
      <c r="H1832" s="197">
        <v>78</v>
      </c>
      <c r="I1832" s="197" t="s">
        <v>3225</v>
      </c>
      <c r="J1832" s="197" t="s">
        <v>19596</v>
      </c>
      <c r="K1832" s="57" t="s">
        <v>3196</v>
      </c>
      <c r="M1832" s="199">
        <v>70</v>
      </c>
      <c r="O1832" s="197" t="s">
        <v>21168</v>
      </c>
      <c r="Q1832" s="197" t="s">
        <v>3229</v>
      </c>
      <c r="S1832" s="57">
        <v>1</v>
      </c>
      <c r="T1832" s="197" t="s">
        <v>3229</v>
      </c>
      <c r="U1832" s="57" t="str">
        <f>VLOOKUP(A1832,'Individual Data'!$K$5:$AC$5544,12,FALSE)</f>
        <v>CJA1</v>
      </c>
      <c r="V1832" s="14">
        <f>IFERROR(LOOKUP(H1832,{30,43,48,53,58,63,68,73,78,83,88,93,97},{42,47,52,57,62,67,72,77,82,87,92,99,100}),999)</f>
        <v>82</v>
      </c>
      <c r="X1832" s="57">
        <f>VLOOKUP(A1832,'Individual Data'!$K$5:$AC$5544,8,FALSE)</f>
        <v>4</v>
      </c>
      <c r="Y1832" s="57">
        <f>VLOOKUP(A1832,'Individual Data'!$K$5:$AC$5544,9,FALSE)</f>
        <v>2019</v>
      </c>
    </row>
    <row r="1833" spans="1:25" ht="15" customHeight="1" x14ac:dyDescent="0.25">
      <c r="A1833" s="197" t="s">
        <v>7774</v>
      </c>
      <c r="B1833" s="197" t="s">
        <v>21169</v>
      </c>
      <c r="C1833" s="198">
        <v>45223</v>
      </c>
      <c r="D1833" s="199">
        <v>160</v>
      </c>
      <c r="E1833" s="197" t="s">
        <v>19595</v>
      </c>
      <c r="F1833" s="197" t="s">
        <v>19617</v>
      </c>
      <c r="G1833" s="197"/>
      <c r="H1833" s="197">
        <v>90.5</v>
      </c>
      <c r="I1833" s="197" t="s">
        <v>3225</v>
      </c>
      <c r="J1833" s="197" t="s">
        <v>17688</v>
      </c>
      <c r="K1833" s="229" t="s">
        <v>3228</v>
      </c>
      <c r="M1833" s="199">
        <v>70</v>
      </c>
      <c r="O1833" s="197" t="s">
        <v>19601</v>
      </c>
      <c r="Q1833" s="197" t="s">
        <v>3229</v>
      </c>
      <c r="S1833" s="57">
        <v>1</v>
      </c>
      <c r="T1833" s="197" t="s">
        <v>3229</v>
      </c>
      <c r="U1833" s="57" t="str">
        <f>VLOOKUP(A1833,'Individual Data'!$K$5:$AC$5544,12,FALSE)</f>
        <v>LFSO</v>
      </c>
      <c r="V1833" s="14">
        <f>IFERROR(LOOKUP(H1833,{30,43,48,53,58,63,68,73,78,83,88,93,97},{42,47,52,57,62,67,72,77,82,87,92,99,100}),999)</f>
        <v>92</v>
      </c>
      <c r="X1833" s="57">
        <f>VLOOKUP(A1833,'Individual Data'!$K$5:$AC$5544,8,FALSE)</f>
        <v>4</v>
      </c>
      <c r="Y1833" s="57">
        <f>VLOOKUP(A1833,'Individual Data'!$K$5:$AC$5544,9,FALSE)</f>
        <v>2019</v>
      </c>
    </row>
    <row r="1834" spans="1:25" ht="15" customHeight="1" x14ac:dyDescent="0.25">
      <c r="A1834" s="197" t="s">
        <v>7778</v>
      </c>
      <c r="B1834" s="197" t="s">
        <v>21170</v>
      </c>
      <c r="C1834" s="198">
        <v>45230</v>
      </c>
      <c r="D1834" s="199">
        <v>3076</v>
      </c>
      <c r="E1834" s="197" t="s">
        <v>19595</v>
      </c>
      <c r="F1834" s="197" t="s">
        <v>19617</v>
      </c>
      <c r="G1834" s="197"/>
      <c r="H1834" s="197">
        <v>80</v>
      </c>
      <c r="I1834" s="197" t="s">
        <v>3085</v>
      </c>
      <c r="J1834" s="197" t="s">
        <v>19596</v>
      </c>
      <c r="K1834" s="228" t="s">
        <v>3196</v>
      </c>
      <c r="M1834" s="199">
        <v>70</v>
      </c>
      <c r="O1834" s="197" t="s">
        <v>21171</v>
      </c>
      <c r="Q1834" s="197" t="s">
        <v>3229</v>
      </c>
      <c r="S1834" s="57">
        <v>1</v>
      </c>
      <c r="T1834" s="197" t="s">
        <v>19598</v>
      </c>
      <c r="U1834" s="57" t="str">
        <f>VLOOKUP(A1834,'Individual Data'!$K$5:$AC$5544,12,FALSE)</f>
        <v>LFSO</v>
      </c>
      <c r="V1834" s="14">
        <f>IFERROR(LOOKUP(H1834,{30,43,48,53,58,63,68,73,78,83,88,93,97},{42,47,52,57,62,67,72,77,82,87,92,99,100}),999)</f>
        <v>82</v>
      </c>
      <c r="X1834" s="57">
        <f>VLOOKUP(A1834,'Individual Data'!$K$5:$AC$5544,8,FALSE)</f>
        <v>4</v>
      </c>
      <c r="Y1834" s="57">
        <f>VLOOKUP(A1834,'Individual Data'!$K$5:$AC$5544,9,FALSE)</f>
        <v>2019</v>
      </c>
    </row>
    <row r="1835" spans="1:25" ht="15" customHeight="1" x14ac:dyDescent="0.25">
      <c r="A1835" s="197" t="s">
        <v>7781</v>
      </c>
      <c r="B1835" s="197" t="s">
        <v>21172</v>
      </c>
      <c r="C1835" s="198">
        <v>45243</v>
      </c>
      <c r="D1835" s="199">
        <v>5055</v>
      </c>
      <c r="E1835" s="197" t="s">
        <v>19595</v>
      </c>
      <c r="F1835" s="197" t="s">
        <v>19617</v>
      </c>
      <c r="G1835" s="197"/>
      <c r="H1835" s="197">
        <v>83</v>
      </c>
      <c r="I1835" s="197" t="s">
        <v>3085</v>
      </c>
      <c r="J1835" s="197" t="s">
        <v>19596</v>
      </c>
      <c r="K1835" s="57" t="s">
        <v>3196</v>
      </c>
      <c r="M1835" s="199">
        <v>70</v>
      </c>
      <c r="O1835" s="197" t="s">
        <v>21173</v>
      </c>
      <c r="Q1835" s="197" t="s">
        <v>3229</v>
      </c>
      <c r="S1835" s="57">
        <v>1</v>
      </c>
      <c r="T1835" s="197" t="s">
        <v>19598</v>
      </c>
      <c r="U1835" s="57" t="str">
        <f>VLOOKUP(A1835,'Individual Data'!$K$5:$AC$5544,12,FALSE)</f>
        <v>IPCSR</v>
      </c>
      <c r="V1835" s="14">
        <f>IFERROR(LOOKUP(H1835,{30,43,48,53,58,63,68,73,78,83,88,93,97},{42,47,52,57,62,67,72,77,82,87,92,99,100}),999)</f>
        <v>87</v>
      </c>
      <c r="X1835" s="57">
        <f>VLOOKUP(A1835,'Individual Data'!$K$5:$AC$5544,8,FALSE)</f>
        <v>4</v>
      </c>
      <c r="Y1835" s="57">
        <f>VLOOKUP(A1835,'Individual Data'!$K$5:$AC$5544,9,FALSE)</f>
        <v>2019</v>
      </c>
    </row>
    <row r="1836" spans="1:25" ht="15" customHeight="1" x14ac:dyDescent="0.25">
      <c r="A1836" s="197" t="s">
        <v>7784</v>
      </c>
      <c r="B1836" s="197" t="s">
        <v>21174</v>
      </c>
      <c r="C1836" s="198">
        <v>45230</v>
      </c>
      <c r="D1836" s="199">
        <v>370</v>
      </c>
      <c r="E1836" s="197" t="s">
        <v>19595</v>
      </c>
      <c r="F1836" s="197" t="s">
        <v>19617</v>
      </c>
      <c r="G1836" s="197"/>
      <c r="H1836" s="197">
        <v>88</v>
      </c>
      <c r="I1836" s="197" t="s">
        <v>3225</v>
      </c>
      <c r="J1836" s="197" t="s">
        <v>19596</v>
      </c>
      <c r="K1836" s="57" t="s">
        <v>3196</v>
      </c>
      <c r="M1836" s="199">
        <v>70</v>
      </c>
      <c r="O1836" s="197" t="s">
        <v>21175</v>
      </c>
      <c r="Q1836" s="197" t="s">
        <v>3229</v>
      </c>
      <c r="S1836" s="57">
        <v>1</v>
      </c>
      <c r="T1836" s="197" t="s">
        <v>19598</v>
      </c>
      <c r="U1836" s="57" t="str">
        <f>VLOOKUP(A1836,'Individual Data'!$K$5:$AC$5544,12,FALSE)</f>
        <v>LGA</v>
      </c>
      <c r="V1836" s="14">
        <f>IFERROR(LOOKUP(H1836,{30,43,48,53,58,63,68,73,78,83,88,93,97},{42,47,52,57,62,67,72,77,82,87,92,99,100}),999)</f>
        <v>92</v>
      </c>
      <c r="X1836" s="57">
        <f>VLOOKUP(A1836,'Individual Data'!$K$5:$AC$5544,8,FALSE)</f>
        <v>4</v>
      </c>
      <c r="Y1836" s="57">
        <f>VLOOKUP(A1836,'Individual Data'!$K$5:$AC$5544,9,FALSE)</f>
        <v>2019</v>
      </c>
    </row>
    <row r="1837" spans="1:25" ht="15" customHeight="1" x14ac:dyDescent="0.25">
      <c r="A1837" s="197" t="s">
        <v>7787</v>
      </c>
      <c r="B1837" s="197" t="s">
        <v>21176</v>
      </c>
      <c r="C1837" s="198">
        <v>45230</v>
      </c>
      <c r="D1837" s="199">
        <v>3163</v>
      </c>
      <c r="E1837" s="197" t="s">
        <v>19595</v>
      </c>
      <c r="F1837" s="197" t="s">
        <v>19617</v>
      </c>
      <c r="G1837" s="197"/>
      <c r="H1837" s="197">
        <v>77</v>
      </c>
      <c r="I1837" s="197" t="s">
        <v>3085</v>
      </c>
      <c r="J1837" s="197" t="s">
        <v>19596</v>
      </c>
      <c r="K1837" s="57" t="s">
        <v>3196</v>
      </c>
      <c r="M1837" s="199">
        <v>70</v>
      </c>
      <c r="O1837" s="197" t="s">
        <v>21177</v>
      </c>
      <c r="Q1837" s="197" t="s">
        <v>3229</v>
      </c>
      <c r="S1837" s="57">
        <v>1</v>
      </c>
      <c r="T1837" s="197" t="s">
        <v>19598</v>
      </c>
      <c r="U1837" s="57" t="str">
        <f>VLOOKUP(A1837,'Individual Data'!$K$5:$AC$5544,12,FALSE)</f>
        <v>PLA1</v>
      </c>
      <c r="V1837" s="14">
        <f>IFERROR(LOOKUP(H1837,{30,43,48,53,58,63,68,73,78,83,88,93,97},{42,47,52,57,62,67,72,77,82,87,92,99,100}),999)</f>
        <v>77</v>
      </c>
      <c r="X1837" s="57">
        <f>VLOOKUP(A1837,'Individual Data'!$K$5:$AC$5544,8,FALSE)</f>
        <v>4</v>
      </c>
      <c r="Y1837" s="57">
        <f>VLOOKUP(A1837,'Individual Data'!$K$5:$AC$5544,9,FALSE)</f>
        <v>2019</v>
      </c>
    </row>
    <row r="1838" spans="1:25" ht="15" customHeight="1" x14ac:dyDescent="0.25">
      <c r="A1838" s="197" t="s">
        <v>7790</v>
      </c>
      <c r="B1838" s="197" t="s">
        <v>21178</v>
      </c>
      <c r="C1838" s="198">
        <v>45216</v>
      </c>
      <c r="D1838" s="199">
        <v>1089</v>
      </c>
      <c r="E1838" s="197" t="s">
        <v>19595</v>
      </c>
      <c r="F1838" s="197" t="s">
        <v>19617</v>
      </c>
      <c r="G1838" s="197"/>
      <c r="H1838" s="197">
        <v>72</v>
      </c>
      <c r="I1838" s="197" t="s">
        <v>3085</v>
      </c>
      <c r="J1838" s="197" t="s">
        <v>19596</v>
      </c>
      <c r="K1838" s="57" t="s">
        <v>3196</v>
      </c>
      <c r="M1838" s="199">
        <v>70</v>
      </c>
      <c r="O1838" s="197" t="s">
        <v>21179</v>
      </c>
      <c r="Q1838" s="197" t="s">
        <v>3229</v>
      </c>
      <c r="S1838" s="57">
        <v>1</v>
      </c>
      <c r="T1838" s="197" t="s">
        <v>19598</v>
      </c>
      <c r="U1838" s="57" t="str">
        <f>VLOOKUP(A1838,'Individual Data'!$K$5:$AC$5544,12,FALSE)</f>
        <v>Unassigned</v>
      </c>
      <c r="V1838" s="14">
        <f>IFERROR(LOOKUP(H1838,{30,43,48,53,58,63,68,73,78,83,88,93,97},{42,47,52,57,62,67,72,77,82,87,92,99,100}),999)</f>
        <v>72</v>
      </c>
      <c r="X1838" s="57" t="str">
        <f>VLOOKUP(A1838,'Individual Data'!$K$5:$AC$5544,8,FALSE)</f>
        <v>NA</v>
      </c>
      <c r="Y1838" s="57" t="str">
        <f>VLOOKUP(A1838,'Individual Data'!$K$5:$AC$5544,9,FALSE)</f>
        <v>U</v>
      </c>
    </row>
    <row r="1839" spans="1:25" ht="15" customHeight="1" x14ac:dyDescent="0.25">
      <c r="A1839" s="197" t="s">
        <v>7793</v>
      </c>
      <c r="B1839" s="197" t="s">
        <v>21180</v>
      </c>
      <c r="C1839" s="198">
        <v>45243</v>
      </c>
      <c r="D1839" s="199">
        <v>5113</v>
      </c>
      <c r="E1839" s="197" t="s">
        <v>19595</v>
      </c>
      <c r="F1839" s="197" t="s">
        <v>19617</v>
      </c>
      <c r="G1839" s="197"/>
      <c r="H1839" s="197">
        <v>84</v>
      </c>
      <c r="I1839" s="197" t="s">
        <v>3085</v>
      </c>
      <c r="J1839" s="197" t="s">
        <v>19596</v>
      </c>
      <c r="K1839" s="57" t="s">
        <v>3196</v>
      </c>
      <c r="M1839" s="199">
        <v>70</v>
      </c>
      <c r="O1839" s="197" t="s">
        <v>21181</v>
      </c>
      <c r="Q1839" s="197" t="s">
        <v>3229</v>
      </c>
      <c r="S1839" s="57">
        <v>1</v>
      </c>
      <c r="T1839" s="197" t="s">
        <v>19598</v>
      </c>
      <c r="U1839" s="57" t="str">
        <f>VLOOKUP(A1839,'Individual Data'!$K$5:$AC$5544,12,FALSE)</f>
        <v>IPCSR</v>
      </c>
      <c r="V1839" s="14">
        <f>IFERROR(LOOKUP(H1839,{30,43,48,53,58,63,68,73,78,83,88,93,97},{42,47,52,57,62,67,72,77,82,87,92,99,100}),999)</f>
        <v>87</v>
      </c>
      <c r="X1839" s="57">
        <f>VLOOKUP(A1839,'Individual Data'!$K$5:$AC$5544,8,FALSE)</f>
        <v>4</v>
      </c>
      <c r="Y1839" s="57">
        <f>VLOOKUP(A1839,'Individual Data'!$K$5:$AC$5544,9,FALSE)</f>
        <v>2019</v>
      </c>
    </row>
    <row r="1840" spans="1:25" ht="15" customHeight="1" x14ac:dyDescent="0.25">
      <c r="A1840" s="197" t="s">
        <v>7798</v>
      </c>
      <c r="B1840" s="197" t="s">
        <v>21182</v>
      </c>
      <c r="C1840" s="198">
        <v>45223</v>
      </c>
      <c r="D1840" s="199">
        <v>2212</v>
      </c>
      <c r="E1840" s="197" t="s">
        <v>19595</v>
      </c>
      <c r="F1840" s="197" t="s">
        <v>19617</v>
      </c>
      <c r="G1840" s="197"/>
      <c r="H1840" s="197">
        <v>84</v>
      </c>
      <c r="I1840" s="197" t="s">
        <v>3085</v>
      </c>
      <c r="J1840" s="197" t="s">
        <v>19596</v>
      </c>
      <c r="K1840" s="57" t="s">
        <v>3196</v>
      </c>
      <c r="M1840" s="199">
        <v>70</v>
      </c>
      <c r="O1840" s="197" t="s">
        <v>21183</v>
      </c>
      <c r="Q1840" s="197" t="s">
        <v>3229</v>
      </c>
      <c r="S1840" s="57">
        <v>1</v>
      </c>
      <c r="T1840" s="197" t="s">
        <v>19598</v>
      </c>
      <c r="U1840" s="57" t="str">
        <f>VLOOKUP(A1840,'Individual Data'!$K$5:$AC$5544,12,FALSE)</f>
        <v>BCA1</v>
      </c>
      <c r="V1840" s="14">
        <f>IFERROR(LOOKUP(H1840,{30,43,48,53,58,63,68,73,78,83,88,93,97},{42,47,52,57,62,67,72,77,82,87,92,99,100}),999)</f>
        <v>87</v>
      </c>
      <c r="X1840" s="57">
        <f>VLOOKUP(A1840,'Individual Data'!$K$5:$AC$5544,8,FALSE)</f>
        <v>4</v>
      </c>
      <c r="Y1840" s="57">
        <f>VLOOKUP(A1840,'Individual Data'!$K$5:$AC$5544,9,FALSE)</f>
        <v>2019</v>
      </c>
    </row>
    <row r="1841" spans="1:25" ht="15" customHeight="1" x14ac:dyDescent="0.25">
      <c r="A1841" s="197" t="s">
        <v>7801</v>
      </c>
      <c r="B1841" s="197" t="s">
        <v>21184</v>
      </c>
      <c r="C1841" s="198">
        <v>45243</v>
      </c>
      <c r="D1841" s="199">
        <v>5121</v>
      </c>
      <c r="E1841" s="197" t="s">
        <v>19595</v>
      </c>
      <c r="F1841" s="197" t="s">
        <v>19617</v>
      </c>
      <c r="G1841" s="197"/>
      <c r="H1841" s="197">
        <v>79</v>
      </c>
      <c r="I1841" s="197" t="s">
        <v>3085</v>
      </c>
      <c r="J1841" s="197" t="s">
        <v>19596</v>
      </c>
      <c r="K1841" s="57" t="s">
        <v>3196</v>
      </c>
      <c r="M1841" s="199">
        <v>70</v>
      </c>
      <c r="O1841" s="197" t="s">
        <v>21185</v>
      </c>
      <c r="Q1841" s="197" t="s">
        <v>3229</v>
      </c>
      <c r="S1841" s="57">
        <v>1</v>
      </c>
      <c r="T1841" s="197" t="s">
        <v>19598</v>
      </c>
      <c r="U1841" s="57" t="str">
        <f>VLOOKUP(A1841,'Individual Data'!$K$5:$AC$5544,12,FALSE)</f>
        <v>IPCSR</v>
      </c>
      <c r="V1841" s="14">
        <f>IFERROR(LOOKUP(H1841,{30,43,48,53,58,63,68,73,78,83,88,93,97},{42,47,52,57,62,67,72,77,82,87,92,99,100}),999)</f>
        <v>82</v>
      </c>
      <c r="X1841" s="57">
        <f>VLOOKUP(A1841,'Individual Data'!$K$5:$AC$5544,8,FALSE)</f>
        <v>4</v>
      </c>
      <c r="Y1841" s="57">
        <f>VLOOKUP(A1841,'Individual Data'!$K$5:$AC$5544,9,FALSE)</f>
        <v>2019</v>
      </c>
    </row>
    <row r="1842" spans="1:25" ht="15" customHeight="1" x14ac:dyDescent="0.25">
      <c r="A1842" s="197" t="s">
        <v>7804</v>
      </c>
      <c r="B1842" s="197" t="s">
        <v>21186</v>
      </c>
      <c r="C1842" s="198">
        <v>45230</v>
      </c>
      <c r="D1842" s="199">
        <v>3199</v>
      </c>
      <c r="E1842" s="197" t="s">
        <v>19595</v>
      </c>
      <c r="F1842" s="197" t="s">
        <v>19617</v>
      </c>
      <c r="G1842" s="197"/>
      <c r="H1842" s="197">
        <v>78</v>
      </c>
      <c r="I1842" s="197" t="s">
        <v>3085</v>
      </c>
      <c r="J1842" s="197" t="s">
        <v>19596</v>
      </c>
      <c r="K1842" s="57" t="s">
        <v>3196</v>
      </c>
      <c r="M1842" s="199">
        <v>70</v>
      </c>
      <c r="O1842" s="197" t="s">
        <v>21187</v>
      </c>
      <c r="Q1842" s="197" t="s">
        <v>3229</v>
      </c>
      <c r="S1842" s="57">
        <v>1</v>
      </c>
      <c r="T1842" s="197" t="s">
        <v>19598</v>
      </c>
      <c r="U1842" s="57" t="str">
        <f>VLOOKUP(A1842,'Individual Data'!$K$5:$AC$5544,12,FALSE)</f>
        <v>Unassigned</v>
      </c>
      <c r="V1842" s="14">
        <f>IFERROR(LOOKUP(H1842,{30,43,48,53,58,63,68,73,78,83,88,93,97},{42,47,52,57,62,67,72,77,82,87,92,99,100}),999)</f>
        <v>82</v>
      </c>
      <c r="X1842" s="57" t="str">
        <f>VLOOKUP(A1842,'Individual Data'!$K$5:$AC$5544,8,FALSE)</f>
        <v>NA</v>
      </c>
      <c r="Y1842" s="57" t="str">
        <f>VLOOKUP(A1842,'Individual Data'!$K$5:$AC$5544,9,FALSE)</f>
        <v>U</v>
      </c>
    </row>
    <row r="1843" spans="1:25" ht="15" customHeight="1" x14ac:dyDescent="0.25">
      <c r="A1843" s="197" t="s">
        <v>7807</v>
      </c>
      <c r="B1843" s="197" t="s">
        <v>21188</v>
      </c>
      <c r="C1843" s="198">
        <v>45223</v>
      </c>
      <c r="D1843" s="199">
        <v>2203</v>
      </c>
      <c r="E1843" s="197" t="s">
        <v>19595</v>
      </c>
      <c r="F1843" s="197" t="s">
        <v>19617</v>
      </c>
      <c r="G1843" s="197"/>
      <c r="H1843" s="197">
        <v>75.5</v>
      </c>
      <c r="I1843" s="197" t="s">
        <v>3085</v>
      </c>
      <c r="J1843" s="197" t="s">
        <v>19596</v>
      </c>
      <c r="K1843" s="57" t="s">
        <v>3196</v>
      </c>
      <c r="M1843" s="199">
        <v>70</v>
      </c>
      <c r="O1843" s="197" t="s">
        <v>21189</v>
      </c>
      <c r="Q1843" s="197" t="s">
        <v>3229</v>
      </c>
      <c r="S1843" s="57">
        <v>1</v>
      </c>
      <c r="T1843" s="197" t="s">
        <v>19598</v>
      </c>
      <c r="U1843" s="57" t="str">
        <f>VLOOKUP(A1843,'Individual Data'!$K$5:$AC$5544,12,FALSE)</f>
        <v>LFSO</v>
      </c>
      <c r="V1843" s="14">
        <f>IFERROR(LOOKUP(H1843,{30,43,48,53,58,63,68,73,78,83,88,93,97},{42,47,52,57,62,67,72,77,82,87,92,99,100}),999)</f>
        <v>77</v>
      </c>
      <c r="X1843" s="57">
        <f>VLOOKUP(A1843,'Individual Data'!$K$5:$AC$5544,8,FALSE)</f>
        <v>4</v>
      </c>
      <c r="Y1843" s="57">
        <f>VLOOKUP(A1843,'Individual Data'!$K$5:$AC$5544,9,FALSE)</f>
        <v>2019</v>
      </c>
    </row>
    <row r="1844" spans="1:25" ht="15" customHeight="1" x14ac:dyDescent="0.25">
      <c r="A1844" s="197" t="s">
        <v>7809</v>
      </c>
      <c r="B1844" s="197" t="s">
        <v>21190</v>
      </c>
      <c r="C1844" s="198">
        <v>45223</v>
      </c>
      <c r="D1844" s="199">
        <v>183</v>
      </c>
      <c r="E1844" s="197" t="s">
        <v>19595</v>
      </c>
      <c r="F1844" s="197" t="s">
        <v>19617</v>
      </c>
      <c r="G1844" s="197"/>
      <c r="H1844" s="197">
        <v>77</v>
      </c>
      <c r="I1844" s="197" t="s">
        <v>3225</v>
      </c>
      <c r="J1844" s="197" t="s">
        <v>19596</v>
      </c>
      <c r="K1844" s="57" t="s">
        <v>3196</v>
      </c>
      <c r="M1844" s="199">
        <v>70</v>
      </c>
      <c r="O1844" s="197" t="s">
        <v>21191</v>
      </c>
      <c r="Q1844" s="197" t="s">
        <v>3229</v>
      </c>
      <c r="S1844" s="57">
        <v>1</v>
      </c>
      <c r="T1844" s="197" t="s">
        <v>19598</v>
      </c>
      <c r="U1844" s="57" t="str">
        <f>VLOOKUP(A1844,'Individual Data'!$K$5:$AC$5544,12,FALSE)</f>
        <v>CJA1</v>
      </c>
      <c r="V1844" s="14">
        <f>IFERROR(LOOKUP(H1844,{30,43,48,53,58,63,68,73,78,83,88,93,97},{42,47,52,57,62,67,72,77,82,87,92,99,100}),999)</f>
        <v>77</v>
      </c>
      <c r="X1844" s="57">
        <f>VLOOKUP(A1844,'Individual Data'!$K$5:$AC$5544,8,FALSE)</f>
        <v>4</v>
      </c>
      <c r="Y1844" s="57">
        <f>VLOOKUP(A1844,'Individual Data'!$K$5:$AC$5544,9,FALSE)</f>
        <v>2019</v>
      </c>
    </row>
    <row r="1845" spans="1:25" ht="15" customHeight="1" x14ac:dyDescent="0.25">
      <c r="A1845" s="197" t="s">
        <v>7812</v>
      </c>
      <c r="B1845" s="197" t="s">
        <v>21192</v>
      </c>
      <c r="C1845" s="198">
        <v>45243</v>
      </c>
      <c r="D1845" s="199">
        <v>613</v>
      </c>
      <c r="E1845" s="197" t="s">
        <v>19595</v>
      </c>
      <c r="F1845" s="197" t="s">
        <v>19617</v>
      </c>
      <c r="G1845" s="197"/>
      <c r="H1845" s="197">
        <v>73</v>
      </c>
      <c r="I1845" s="197" t="s">
        <v>3225</v>
      </c>
      <c r="J1845" s="197" t="s">
        <v>19596</v>
      </c>
      <c r="K1845" s="57" t="s">
        <v>3196</v>
      </c>
      <c r="M1845" s="199">
        <v>70</v>
      </c>
      <c r="O1845" s="197" t="s">
        <v>21193</v>
      </c>
      <c r="Q1845" s="197" t="s">
        <v>3229</v>
      </c>
      <c r="S1845" s="57">
        <v>1</v>
      </c>
      <c r="T1845" s="197" t="s">
        <v>19598</v>
      </c>
      <c r="U1845" s="57" t="str">
        <f>VLOOKUP(A1845,'Individual Data'!$K$5:$AC$5544,12,FALSE)</f>
        <v>NLVA</v>
      </c>
      <c r="V1845" s="14">
        <f>IFERROR(LOOKUP(H1845,{30,43,48,53,58,63,68,73,78,83,88,93,97},{42,47,52,57,62,67,72,77,82,87,92,99,100}),999)</f>
        <v>77</v>
      </c>
      <c r="X1845" s="57">
        <f>VLOOKUP(A1845,'Individual Data'!$K$5:$AC$5544,8,FALSE)</f>
        <v>4</v>
      </c>
      <c r="Y1845" s="57">
        <f>VLOOKUP(A1845,'Individual Data'!$K$5:$AC$5544,9,FALSE)</f>
        <v>2019</v>
      </c>
    </row>
    <row r="1846" spans="1:25" ht="15" customHeight="1" x14ac:dyDescent="0.25">
      <c r="A1846" s="197" t="s">
        <v>7815</v>
      </c>
      <c r="B1846" s="197" t="s">
        <v>21194</v>
      </c>
      <c r="C1846" s="198">
        <v>45230</v>
      </c>
      <c r="D1846" s="199">
        <v>3054</v>
      </c>
      <c r="E1846" s="197" t="s">
        <v>19595</v>
      </c>
      <c r="F1846" s="197" t="s">
        <v>19617</v>
      </c>
      <c r="G1846" s="197"/>
      <c r="H1846" s="197">
        <v>87</v>
      </c>
      <c r="I1846" s="197" t="s">
        <v>3085</v>
      </c>
      <c r="J1846" s="197" t="s">
        <v>19596</v>
      </c>
      <c r="K1846" s="57" t="s">
        <v>3196</v>
      </c>
      <c r="M1846" s="199">
        <v>70</v>
      </c>
      <c r="O1846" s="197" t="s">
        <v>21195</v>
      </c>
      <c r="Q1846" s="197" t="s">
        <v>3229</v>
      </c>
      <c r="S1846" s="57">
        <v>1</v>
      </c>
      <c r="T1846" s="197" t="s">
        <v>19598</v>
      </c>
      <c r="U1846" s="57" t="str">
        <f>VLOOKUP(A1846,'Individual Data'!$K$5:$AC$5544,12,FALSE)</f>
        <v>Unassigned</v>
      </c>
      <c r="V1846" s="14">
        <f>IFERROR(LOOKUP(H1846,{30,43,48,53,58,63,68,73,78,83,88,93,97},{42,47,52,57,62,67,72,77,82,87,92,99,100}),999)</f>
        <v>87</v>
      </c>
      <c r="X1846" s="57" t="str">
        <f>VLOOKUP(A1846,'Individual Data'!$K$5:$AC$5544,8,FALSE)</f>
        <v>NA</v>
      </c>
      <c r="Y1846" s="57" t="str">
        <f>VLOOKUP(A1846,'Individual Data'!$K$5:$AC$5544,9,FALSE)</f>
        <v>U</v>
      </c>
    </row>
    <row r="1847" spans="1:25" ht="15" customHeight="1" x14ac:dyDescent="0.25">
      <c r="A1847" s="197" t="s">
        <v>7818</v>
      </c>
      <c r="B1847" s="197" t="s">
        <v>21196</v>
      </c>
      <c r="C1847" s="198">
        <v>45230</v>
      </c>
      <c r="D1847" s="199">
        <v>3125</v>
      </c>
      <c r="E1847" s="197" t="s">
        <v>19595</v>
      </c>
      <c r="F1847" s="197" t="s">
        <v>19617</v>
      </c>
      <c r="G1847" s="197"/>
      <c r="H1847" s="197">
        <v>78</v>
      </c>
      <c r="I1847" s="197" t="s">
        <v>3085</v>
      </c>
      <c r="J1847" s="197" t="s">
        <v>19596</v>
      </c>
      <c r="K1847" s="57" t="s">
        <v>3196</v>
      </c>
      <c r="M1847" s="199">
        <v>70</v>
      </c>
      <c r="O1847" s="197" t="s">
        <v>21197</v>
      </c>
      <c r="Q1847" s="197" t="s">
        <v>3229</v>
      </c>
      <c r="S1847" s="57">
        <v>1</v>
      </c>
      <c r="T1847" s="197" t="s">
        <v>19607</v>
      </c>
      <c r="U1847" s="57" t="str">
        <f>VLOOKUP(A1847,'Individual Data'!$K$5:$AC$5544,12,FALSE)</f>
        <v>BCA1</v>
      </c>
      <c r="V1847" s="14">
        <f>IFERROR(LOOKUP(H1847,{30,43,48,53,58,63,68,73,78,83,88,93,97},{42,47,52,57,62,67,72,77,82,87,92,99,100}),999)</f>
        <v>82</v>
      </c>
      <c r="X1847" s="57">
        <f>VLOOKUP(A1847,'Individual Data'!$K$5:$AC$5544,8,FALSE)</f>
        <v>5</v>
      </c>
      <c r="Y1847" s="57">
        <f>VLOOKUP(A1847,'Individual Data'!$K$5:$AC$5544,9,FALSE)</f>
        <v>2018</v>
      </c>
    </row>
    <row r="1848" spans="1:25" ht="15" customHeight="1" x14ac:dyDescent="0.25">
      <c r="A1848" s="197" t="s">
        <v>7821</v>
      </c>
      <c r="B1848" s="197" t="s">
        <v>21198</v>
      </c>
      <c r="C1848" s="198">
        <v>45230</v>
      </c>
      <c r="D1848" s="199">
        <v>256</v>
      </c>
      <c r="E1848" s="197" t="s">
        <v>19595</v>
      </c>
      <c r="F1848" s="197" t="s">
        <v>19617</v>
      </c>
      <c r="G1848" s="197"/>
      <c r="H1848" s="197">
        <v>77</v>
      </c>
      <c r="I1848" s="197" t="s">
        <v>3225</v>
      </c>
      <c r="J1848" s="197" t="s">
        <v>19596</v>
      </c>
      <c r="K1848" s="57" t="s">
        <v>3196</v>
      </c>
      <c r="M1848" s="199">
        <v>70</v>
      </c>
      <c r="O1848" s="197" t="s">
        <v>21199</v>
      </c>
      <c r="Q1848" s="197" t="s">
        <v>3229</v>
      </c>
      <c r="S1848" s="57">
        <v>1</v>
      </c>
      <c r="T1848" s="197" t="s">
        <v>19598</v>
      </c>
      <c r="U1848" s="57" t="str">
        <f>VLOOKUP(A1848,'Individual Data'!$K$5:$AC$5544,12,FALSE)</f>
        <v>LFSO</v>
      </c>
      <c r="V1848" s="14">
        <f>IFERROR(LOOKUP(H1848,{30,43,48,53,58,63,68,73,78,83,88,93,97},{42,47,52,57,62,67,72,77,82,87,92,99,100}),999)</f>
        <v>77</v>
      </c>
      <c r="X1848" s="57">
        <f>VLOOKUP(A1848,'Individual Data'!$K$5:$AC$5544,8,FALSE)</f>
        <v>4</v>
      </c>
      <c r="Y1848" s="57">
        <f>VLOOKUP(A1848,'Individual Data'!$K$5:$AC$5544,9,FALSE)</f>
        <v>2019</v>
      </c>
    </row>
    <row r="1849" spans="1:25" ht="15" customHeight="1" x14ac:dyDescent="0.25">
      <c r="A1849" s="197" t="s">
        <v>7824</v>
      </c>
      <c r="B1849" s="197" t="s">
        <v>21200</v>
      </c>
      <c r="C1849" s="198">
        <v>45230</v>
      </c>
      <c r="D1849" s="199">
        <v>3190</v>
      </c>
      <c r="E1849" s="197" t="s">
        <v>19595</v>
      </c>
      <c r="F1849" s="197" t="s">
        <v>19617</v>
      </c>
      <c r="G1849" s="197"/>
      <c r="H1849" s="197">
        <v>75</v>
      </c>
      <c r="I1849" s="197" t="s">
        <v>3085</v>
      </c>
      <c r="J1849" s="197" t="s">
        <v>19596</v>
      </c>
      <c r="K1849" s="57" t="s">
        <v>3196</v>
      </c>
      <c r="M1849" s="199">
        <v>70</v>
      </c>
      <c r="O1849" s="197" t="s">
        <v>21201</v>
      </c>
      <c r="Q1849" s="197" t="s">
        <v>3229</v>
      </c>
      <c r="S1849" s="57">
        <v>1</v>
      </c>
      <c r="T1849" s="197" t="s">
        <v>19598</v>
      </c>
      <c r="U1849" s="57" t="str">
        <f>VLOOKUP(A1849,'Individual Data'!$K$5:$AC$5544,12,FALSE)</f>
        <v>Unassigned</v>
      </c>
      <c r="V1849" s="14">
        <f>IFERROR(LOOKUP(H1849,{30,43,48,53,58,63,68,73,78,83,88,93,97},{42,47,52,57,62,67,72,77,82,87,92,99,100}),999)</f>
        <v>77</v>
      </c>
      <c r="X1849" s="57" t="str">
        <f>VLOOKUP(A1849,'Individual Data'!$K$5:$AC$5544,8,FALSE)</f>
        <v>NA</v>
      </c>
      <c r="Y1849" s="57" t="str">
        <f>VLOOKUP(A1849,'Individual Data'!$K$5:$AC$5544,9,FALSE)</f>
        <v>U</v>
      </c>
    </row>
    <row r="1850" spans="1:25" ht="15" customHeight="1" x14ac:dyDescent="0.25">
      <c r="A1850" s="197" t="s">
        <v>7827</v>
      </c>
      <c r="B1850" s="197" t="s">
        <v>21202</v>
      </c>
      <c r="C1850" s="198">
        <v>45236</v>
      </c>
      <c r="D1850" s="199">
        <v>495</v>
      </c>
      <c r="E1850" s="197" t="s">
        <v>19595</v>
      </c>
      <c r="F1850" s="197" t="s">
        <v>19617</v>
      </c>
      <c r="G1850" s="197"/>
      <c r="H1850" s="197">
        <v>73.5</v>
      </c>
      <c r="I1850" s="197" t="s">
        <v>3225</v>
      </c>
      <c r="J1850" s="197" t="s">
        <v>19596</v>
      </c>
      <c r="K1850" s="57" t="s">
        <v>3196</v>
      </c>
      <c r="M1850" s="199">
        <v>70</v>
      </c>
      <c r="O1850" s="197" t="s">
        <v>21203</v>
      </c>
      <c r="Q1850" s="197" t="s">
        <v>3229</v>
      </c>
      <c r="S1850" s="57">
        <v>1</v>
      </c>
      <c r="T1850" s="197" t="s">
        <v>3229</v>
      </c>
      <c r="U1850" s="57" t="str">
        <f>VLOOKUP(A1850,'Individual Data'!$K$5:$AC$5544,12,FALSE)</f>
        <v>CJA1</v>
      </c>
      <c r="V1850" s="14">
        <f>IFERROR(LOOKUP(H1850,{30,43,48,53,58,63,68,73,78,83,88,93,97},{42,47,52,57,62,67,72,77,82,87,92,99,100}),999)</f>
        <v>77</v>
      </c>
      <c r="X1850" s="57">
        <f>VLOOKUP(A1850,'Individual Data'!$K$5:$AC$5544,8,FALSE)</f>
        <v>4</v>
      </c>
      <c r="Y1850" s="57">
        <f>VLOOKUP(A1850,'Individual Data'!$K$5:$AC$5544,9,FALSE)</f>
        <v>2019</v>
      </c>
    </row>
    <row r="1851" spans="1:25" ht="15" customHeight="1" x14ac:dyDescent="0.25">
      <c r="A1851" s="197" t="s">
        <v>7830</v>
      </c>
      <c r="B1851" s="197" t="s">
        <v>21204</v>
      </c>
      <c r="C1851" s="198">
        <v>45230</v>
      </c>
      <c r="D1851" s="199">
        <v>276</v>
      </c>
      <c r="E1851" s="197" t="s">
        <v>19595</v>
      </c>
      <c r="F1851" s="197" t="s">
        <v>19617</v>
      </c>
      <c r="G1851" s="197"/>
      <c r="H1851" s="197">
        <v>83</v>
      </c>
      <c r="I1851" s="197" t="s">
        <v>3225</v>
      </c>
      <c r="J1851" s="197" t="s">
        <v>19596</v>
      </c>
      <c r="K1851" s="57" t="s">
        <v>3196</v>
      </c>
      <c r="M1851" s="199">
        <v>70</v>
      </c>
      <c r="O1851" s="197" t="s">
        <v>21205</v>
      </c>
      <c r="Q1851" s="197" t="s">
        <v>3229</v>
      </c>
      <c r="S1851" s="57">
        <v>1</v>
      </c>
      <c r="T1851" s="197" t="s">
        <v>19598</v>
      </c>
      <c r="U1851" s="57" t="str">
        <f>VLOOKUP(A1851,'Individual Data'!$K$5:$AC$5544,12,FALSE)</f>
        <v>NG</v>
      </c>
      <c r="V1851" s="14">
        <f>IFERROR(LOOKUP(H1851,{30,43,48,53,58,63,68,73,78,83,88,93,97},{42,47,52,57,62,67,72,77,82,87,92,99,100}),999)</f>
        <v>87</v>
      </c>
      <c r="X1851" s="57" t="str">
        <f>VLOOKUP(A1851,'Individual Data'!$K$5:$AC$5544,8,FALSE)</f>
        <v>NA</v>
      </c>
      <c r="Y1851" s="57" t="str">
        <f>VLOOKUP(A1851,'Individual Data'!$K$5:$AC$5544,9,FALSE)</f>
        <v>U</v>
      </c>
    </row>
    <row r="1852" spans="1:25" ht="15" customHeight="1" x14ac:dyDescent="0.25">
      <c r="A1852" s="197" t="s">
        <v>7833</v>
      </c>
      <c r="B1852" s="197" t="s">
        <v>21206</v>
      </c>
      <c r="C1852" s="198">
        <v>45230</v>
      </c>
      <c r="D1852" s="199">
        <v>362</v>
      </c>
      <c r="E1852" s="197" t="s">
        <v>19595</v>
      </c>
      <c r="F1852" s="197" t="s">
        <v>19617</v>
      </c>
      <c r="G1852" s="197"/>
      <c r="H1852" s="197">
        <v>70</v>
      </c>
      <c r="I1852" s="197" t="s">
        <v>3225</v>
      </c>
      <c r="J1852" s="197" t="s">
        <v>19596</v>
      </c>
      <c r="K1852" s="57" t="s">
        <v>3196</v>
      </c>
      <c r="M1852" s="199">
        <v>70</v>
      </c>
      <c r="O1852" s="197" t="s">
        <v>21207</v>
      </c>
      <c r="Q1852" s="197" t="s">
        <v>3229</v>
      </c>
      <c r="S1852" s="57">
        <v>1</v>
      </c>
      <c r="T1852" s="197" t="s">
        <v>19598</v>
      </c>
      <c r="U1852" s="57" t="str">
        <f>VLOOKUP(A1852,'Individual Data'!$K$5:$AC$5544,12,FALSE)</f>
        <v>PLA1</v>
      </c>
      <c r="V1852" s="14">
        <f>IFERROR(LOOKUP(H1852,{30,43,48,53,58,63,68,73,78,83,88,93,97},{42,47,52,57,62,67,72,77,82,87,92,99,100}),999)</f>
        <v>72</v>
      </c>
      <c r="X1852" s="57">
        <f>VLOOKUP(A1852,'Individual Data'!$K$5:$AC$5544,8,FALSE)</f>
        <v>4</v>
      </c>
      <c r="Y1852" s="57">
        <f>VLOOKUP(A1852,'Individual Data'!$K$5:$AC$5544,9,FALSE)</f>
        <v>2019</v>
      </c>
    </row>
    <row r="1853" spans="1:25" ht="15" customHeight="1" x14ac:dyDescent="0.25">
      <c r="A1853" s="197" t="s">
        <v>7838</v>
      </c>
      <c r="B1853" s="197" t="s">
        <v>21208</v>
      </c>
      <c r="C1853" s="198">
        <v>45230</v>
      </c>
      <c r="D1853" s="199">
        <v>265</v>
      </c>
      <c r="E1853" s="197" t="s">
        <v>19595</v>
      </c>
      <c r="F1853" s="197" t="s">
        <v>19617</v>
      </c>
      <c r="G1853" s="197"/>
      <c r="H1853" s="197">
        <v>73</v>
      </c>
      <c r="I1853" s="197" t="s">
        <v>3225</v>
      </c>
      <c r="J1853" s="197" t="s">
        <v>19596</v>
      </c>
      <c r="K1853" s="57" t="s">
        <v>3196</v>
      </c>
      <c r="M1853" s="199">
        <v>70</v>
      </c>
      <c r="O1853" s="197" t="s">
        <v>21209</v>
      </c>
      <c r="Q1853" s="197" t="s">
        <v>3229</v>
      </c>
      <c r="S1853" s="57">
        <v>1</v>
      </c>
      <c r="T1853" s="197" t="s">
        <v>19598</v>
      </c>
      <c r="U1853" s="57" t="str">
        <f>VLOOKUP(A1853,'Individual Data'!$K$5:$AC$5544,12,FALSE)</f>
        <v>Unassigned</v>
      </c>
      <c r="V1853" s="14">
        <f>IFERROR(LOOKUP(H1853,{30,43,48,53,58,63,68,73,78,83,88,93,97},{42,47,52,57,62,67,72,77,82,87,92,99,100}),999)</f>
        <v>77</v>
      </c>
      <c r="X1853" s="57" t="str">
        <f>VLOOKUP(A1853,'Individual Data'!$K$5:$AC$5544,8,FALSE)</f>
        <v>NA</v>
      </c>
      <c r="Y1853" s="57" t="str">
        <f>VLOOKUP(A1853,'Individual Data'!$K$5:$AC$5544,9,FALSE)</f>
        <v>U</v>
      </c>
    </row>
    <row r="1854" spans="1:25" ht="15" customHeight="1" x14ac:dyDescent="0.25">
      <c r="A1854" s="197" t="s">
        <v>7841</v>
      </c>
      <c r="B1854" s="197" t="s">
        <v>21210</v>
      </c>
      <c r="C1854" s="198">
        <v>45236</v>
      </c>
      <c r="D1854" s="199">
        <v>445</v>
      </c>
      <c r="E1854" s="197" t="s">
        <v>19595</v>
      </c>
      <c r="F1854" s="197" t="s">
        <v>19617</v>
      </c>
      <c r="G1854" s="197"/>
      <c r="H1854" s="197">
        <v>73</v>
      </c>
      <c r="I1854" s="197" t="s">
        <v>3225</v>
      </c>
      <c r="J1854" s="197" t="s">
        <v>19596</v>
      </c>
      <c r="K1854" s="57" t="s">
        <v>3196</v>
      </c>
      <c r="M1854" s="199">
        <v>70</v>
      </c>
      <c r="O1854" s="197" t="s">
        <v>21211</v>
      </c>
      <c r="Q1854" s="197" t="s">
        <v>3229</v>
      </c>
      <c r="S1854" s="57">
        <v>1</v>
      </c>
      <c r="T1854" s="197" t="s">
        <v>19598</v>
      </c>
      <c r="U1854" s="57" t="str">
        <f>VLOOKUP(A1854,'Individual Data'!$K$5:$AC$5544,12,FALSE)</f>
        <v>LGA</v>
      </c>
      <c r="V1854" s="14">
        <f>IFERROR(LOOKUP(H1854,{30,43,48,53,58,63,68,73,78,83,88,93,97},{42,47,52,57,62,67,72,77,82,87,92,99,100}),999)</f>
        <v>77</v>
      </c>
      <c r="X1854" s="57">
        <f>VLOOKUP(A1854,'Individual Data'!$K$5:$AC$5544,8,FALSE)</f>
        <v>4</v>
      </c>
      <c r="Y1854" s="57">
        <f>VLOOKUP(A1854,'Individual Data'!$K$5:$AC$5544,9,FALSE)</f>
        <v>2019</v>
      </c>
    </row>
    <row r="1855" spans="1:25" ht="15" customHeight="1" x14ac:dyDescent="0.25">
      <c r="A1855" s="197" t="s">
        <v>7844</v>
      </c>
      <c r="B1855" s="197" t="s">
        <v>21212</v>
      </c>
      <c r="C1855" s="198">
        <v>45236</v>
      </c>
      <c r="D1855" s="199">
        <v>463</v>
      </c>
      <c r="E1855" s="197" t="s">
        <v>19595</v>
      </c>
      <c r="F1855" s="197" t="s">
        <v>19617</v>
      </c>
      <c r="G1855" s="197"/>
      <c r="H1855" s="197">
        <v>71</v>
      </c>
      <c r="I1855" s="197" t="s">
        <v>3225</v>
      </c>
      <c r="J1855" s="197" t="s">
        <v>19596</v>
      </c>
      <c r="K1855" s="57" t="s">
        <v>3196</v>
      </c>
      <c r="M1855" s="199">
        <v>70</v>
      </c>
      <c r="O1855" s="197" t="s">
        <v>21213</v>
      </c>
      <c r="Q1855" s="197" t="s">
        <v>3229</v>
      </c>
      <c r="S1855" s="57">
        <v>1</v>
      </c>
      <c r="T1855" s="197" t="s">
        <v>19598</v>
      </c>
      <c r="U1855" s="57" t="str">
        <f>VLOOKUP(A1855,'Individual Data'!$K$5:$AC$5544,12,FALSE)</f>
        <v>LFHSO2</v>
      </c>
      <c r="V1855" s="14">
        <f>IFERROR(LOOKUP(H1855,{30,43,48,53,58,63,68,73,78,83,88,93,97},{42,47,52,57,62,67,72,77,82,87,92,99,100}),999)</f>
        <v>72</v>
      </c>
      <c r="X1855" s="57">
        <f>VLOOKUP(A1855,'Individual Data'!$K$5:$AC$5544,8,FALSE)</f>
        <v>4</v>
      </c>
      <c r="Y1855" s="57">
        <f>VLOOKUP(A1855,'Individual Data'!$K$5:$AC$5544,9,FALSE)</f>
        <v>2019</v>
      </c>
    </row>
    <row r="1856" spans="1:25" ht="15" customHeight="1" x14ac:dyDescent="0.25">
      <c r="A1856" s="197" t="s">
        <v>7847</v>
      </c>
      <c r="B1856" s="197" t="s">
        <v>21214</v>
      </c>
      <c r="C1856" s="198">
        <v>45223</v>
      </c>
      <c r="D1856" s="199">
        <v>2216</v>
      </c>
      <c r="E1856" s="197" t="s">
        <v>19595</v>
      </c>
      <c r="F1856" s="197" t="s">
        <v>19617</v>
      </c>
      <c r="G1856" s="197"/>
      <c r="H1856" s="197">
        <v>84</v>
      </c>
      <c r="I1856" s="197" t="s">
        <v>3085</v>
      </c>
      <c r="J1856" s="197" t="s">
        <v>19596</v>
      </c>
      <c r="K1856" s="57" t="s">
        <v>3196</v>
      </c>
      <c r="M1856" s="199">
        <v>70</v>
      </c>
      <c r="O1856" s="197" t="s">
        <v>21215</v>
      </c>
      <c r="Q1856" s="197" t="s">
        <v>3229</v>
      </c>
      <c r="S1856" s="57">
        <v>1</v>
      </c>
      <c r="T1856" s="197" t="s">
        <v>19598</v>
      </c>
      <c r="U1856" s="57" t="str">
        <f>VLOOKUP(A1856,'Individual Data'!$K$5:$AC$5544,12,FALSE)</f>
        <v>CJA1</v>
      </c>
      <c r="V1856" s="14">
        <f>IFERROR(LOOKUP(H1856,{30,43,48,53,58,63,68,73,78,83,88,93,97},{42,47,52,57,62,67,72,77,82,87,92,99,100}),999)</f>
        <v>87</v>
      </c>
      <c r="X1856" s="57">
        <f>VLOOKUP(A1856,'Individual Data'!$K$5:$AC$5544,8,FALSE)</f>
        <v>4</v>
      </c>
      <c r="Y1856" s="57">
        <f>VLOOKUP(A1856,'Individual Data'!$K$5:$AC$5544,9,FALSE)</f>
        <v>2019</v>
      </c>
    </row>
    <row r="1857" spans="1:25" ht="15" customHeight="1" x14ac:dyDescent="0.25">
      <c r="A1857" s="197" t="s">
        <v>7850</v>
      </c>
      <c r="B1857" s="197" t="s">
        <v>21216</v>
      </c>
      <c r="C1857" s="198">
        <v>45230</v>
      </c>
      <c r="D1857" s="199">
        <v>308</v>
      </c>
      <c r="E1857" s="197" t="s">
        <v>19595</v>
      </c>
      <c r="F1857" s="197" t="s">
        <v>19617</v>
      </c>
      <c r="G1857" s="197"/>
      <c r="H1857" s="197">
        <v>89</v>
      </c>
      <c r="I1857" s="197" t="s">
        <v>3225</v>
      </c>
      <c r="J1857" s="197" t="s">
        <v>19596</v>
      </c>
      <c r="K1857" s="57" t="s">
        <v>3196</v>
      </c>
      <c r="M1857" s="199">
        <v>70</v>
      </c>
      <c r="O1857" s="197" t="s">
        <v>21217</v>
      </c>
      <c r="Q1857" s="197" t="s">
        <v>3229</v>
      </c>
      <c r="S1857" s="57">
        <v>1</v>
      </c>
      <c r="T1857" s="197" t="s">
        <v>19598</v>
      </c>
      <c r="U1857" s="57" t="str">
        <f>VLOOKUP(A1857,'Individual Data'!$K$5:$AC$5544,12,FALSE)</f>
        <v>NPTH</v>
      </c>
      <c r="V1857" s="14">
        <f>IFERROR(LOOKUP(H1857,{30,43,48,53,58,63,68,73,78,83,88,93,97},{42,47,52,57,62,67,72,77,82,87,92,99,100}),999)</f>
        <v>92</v>
      </c>
      <c r="X1857" s="57">
        <f>VLOOKUP(A1857,'Individual Data'!$K$5:$AC$5544,8,FALSE)</f>
        <v>4</v>
      </c>
      <c r="Y1857" s="57">
        <f>VLOOKUP(A1857,'Individual Data'!$K$5:$AC$5544,9,FALSE)</f>
        <v>2019</v>
      </c>
    </row>
    <row r="1858" spans="1:25" ht="15" customHeight="1" x14ac:dyDescent="0.25">
      <c r="A1858" s="197" t="s">
        <v>7856</v>
      </c>
      <c r="B1858" s="197" t="s">
        <v>21218</v>
      </c>
      <c r="C1858" s="198">
        <v>45236</v>
      </c>
      <c r="D1858" s="199">
        <v>4065</v>
      </c>
      <c r="E1858" s="197" t="s">
        <v>19595</v>
      </c>
      <c r="F1858" s="197" t="s">
        <v>19617</v>
      </c>
      <c r="G1858" s="197"/>
      <c r="H1858" s="197">
        <v>81</v>
      </c>
      <c r="I1858" s="197" t="s">
        <v>3085</v>
      </c>
      <c r="J1858" s="197" t="s">
        <v>19596</v>
      </c>
      <c r="K1858" s="57" t="s">
        <v>3196</v>
      </c>
      <c r="M1858" s="199">
        <v>70</v>
      </c>
      <c r="O1858" s="197" t="s">
        <v>21219</v>
      </c>
      <c r="Q1858" s="197" t="s">
        <v>3229</v>
      </c>
      <c r="S1858" s="57">
        <v>1</v>
      </c>
      <c r="T1858" s="197" t="s">
        <v>19598</v>
      </c>
      <c r="U1858" s="57" t="str">
        <f>VLOOKUP(A1858,'Individual Data'!$K$5:$AC$5544,12,FALSE)</f>
        <v>IPCSR</v>
      </c>
      <c r="V1858" s="14">
        <f>IFERROR(LOOKUP(H1858,{30,43,48,53,58,63,68,73,78,83,88,93,97},{42,47,52,57,62,67,72,77,82,87,92,99,100}),999)</f>
        <v>82</v>
      </c>
      <c r="X1858" s="57">
        <f>VLOOKUP(A1858,'Individual Data'!$K$5:$AC$5544,8,FALSE)</f>
        <v>4</v>
      </c>
      <c r="Y1858" s="57">
        <f>VLOOKUP(A1858,'Individual Data'!$K$5:$AC$5544,9,FALSE)</f>
        <v>2019</v>
      </c>
    </row>
    <row r="1859" spans="1:25" ht="15" customHeight="1" x14ac:dyDescent="0.25">
      <c r="A1859" s="197" t="s">
        <v>7859</v>
      </c>
      <c r="B1859" s="197" t="s">
        <v>21220</v>
      </c>
      <c r="C1859" s="198">
        <v>45243</v>
      </c>
      <c r="D1859" s="199">
        <v>5024</v>
      </c>
      <c r="E1859" s="197" t="s">
        <v>19595</v>
      </c>
      <c r="F1859" s="197" t="s">
        <v>19617</v>
      </c>
      <c r="G1859" s="197"/>
      <c r="H1859" s="197">
        <v>75</v>
      </c>
      <c r="I1859" s="197" t="s">
        <v>3085</v>
      </c>
      <c r="J1859" s="197" t="s">
        <v>19596</v>
      </c>
      <c r="K1859" s="57" t="s">
        <v>3196</v>
      </c>
      <c r="M1859" s="199">
        <v>70</v>
      </c>
      <c r="O1859" s="197" t="s">
        <v>21221</v>
      </c>
      <c r="Q1859" s="197" t="s">
        <v>3229</v>
      </c>
      <c r="S1859" s="57">
        <v>1</v>
      </c>
      <c r="T1859" s="197" t="s">
        <v>19598</v>
      </c>
      <c r="U1859" s="57" t="str">
        <f>VLOOKUP(A1859,'Individual Data'!$K$5:$AC$5544,12,FALSE)</f>
        <v>IPCSR</v>
      </c>
      <c r="V1859" s="14">
        <f>IFERROR(LOOKUP(H1859,{30,43,48,53,58,63,68,73,78,83,88,93,97},{42,47,52,57,62,67,72,77,82,87,92,99,100}),999)</f>
        <v>77</v>
      </c>
      <c r="X1859" s="57">
        <f>VLOOKUP(A1859,'Individual Data'!$K$5:$AC$5544,8,FALSE)</f>
        <v>4</v>
      </c>
      <c r="Y1859" s="57">
        <f>VLOOKUP(A1859,'Individual Data'!$K$5:$AC$5544,9,FALSE)</f>
        <v>2019</v>
      </c>
    </row>
    <row r="1860" spans="1:25" ht="15" customHeight="1" x14ac:dyDescent="0.25">
      <c r="A1860" s="197" t="s">
        <v>7862</v>
      </c>
      <c r="B1860" s="197" t="s">
        <v>21222</v>
      </c>
      <c r="C1860" s="198">
        <v>45223</v>
      </c>
      <c r="D1860" s="199">
        <v>2132</v>
      </c>
      <c r="E1860" s="197" t="s">
        <v>19595</v>
      </c>
      <c r="F1860" s="197" t="s">
        <v>19617</v>
      </c>
      <c r="G1860" s="197"/>
      <c r="H1860" s="197">
        <v>87.5</v>
      </c>
      <c r="I1860" s="197" t="s">
        <v>3085</v>
      </c>
      <c r="J1860" s="197" t="s">
        <v>19596</v>
      </c>
      <c r="K1860" s="57" t="s">
        <v>3196</v>
      </c>
      <c r="M1860" s="199">
        <v>70</v>
      </c>
      <c r="O1860" s="197" t="s">
        <v>21223</v>
      </c>
      <c r="Q1860" s="197" t="s">
        <v>3229</v>
      </c>
      <c r="S1860" s="57">
        <v>1</v>
      </c>
      <c r="T1860" s="197" t="s">
        <v>19607</v>
      </c>
      <c r="U1860" s="57" t="str">
        <f>VLOOKUP(A1860,'Individual Data'!$K$5:$AC$5544,12,FALSE)</f>
        <v>Unassigned</v>
      </c>
      <c r="V1860" s="14">
        <f>IFERROR(LOOKUP(H1860,{30,43,48,53,58,63,68,73,78,83,88,93,97},{42,47,52,57,62,67,72,77,82,87,92,99,100}),999)</f>
        <v>87</v>
      </c>
      <c r="X1860" s="57" t="str">
        <f>VLOOKUP(A1860,'Individual Data'!$K$5:$AC$5544,8,FALSE)</f>
        <v>NA</v>
      </c>
      <c r="Y1860" s="57" t="str">
        <f>VLOOKUP(A1860,'Individual Data'!$K$5:$AC$5544,9,FALSE)</f>
        <v>U</v>
      </c>
    </row>
    <row r="1861" spans="1:25" ht="15" customHeight="1" x14ac:dyDescent="0.25">
      <c r="A1861" s="197" t="s">
        <v>7865</v>
      </c>
      <c r="B1861" s="197" t="s">
        <v>21224</v>
      </c>
      <c r="C1861" s="198">
        <v>45223</v>
      </c>
      <c r="D1861" s="199">
        <v>194</v>
      </c>
      <c r="E1861" s="197" t="s">
        <v>19595</v>
      </c>
      <c r="F1861" s="197" t="s">
        <v>19617</v>
      </c>
      <c r="G1861" s="197"/>
      <c r="H1861" s="197">
        <v>76</v>
      </c>
      <c r="I1861" s="197" t="s">
        <v>3225</v>
      </c>
      <c r="J1861" s="197" t="s">
        <v>17688</v>
      </c>
      <c r="K1861" s="229" t="s">
        <v>3228</v>
      </c>
      <c r="M1861" s="199">
        <v>70</v>
      </c>
      <c r="O1861" s="197" t="s">
        <v>19601</v>
      </c>
      <c r="Q1861" s="197" t="s">
        <v>3229</v>
      </c>
      <c r="S1861" s="57">
        <v>1</v>
      </c>
      <c r="T1861" s="197" t="s">
        <v>3229</v>
      </c>
      <c r="U1861" s="57" t="str">
        <f>VLOOKUP(A1861,'Individual Data'!$K$5:$AC$5544,12,FALSE)</f>
        <v>PLA2</v>
      </c>
      <c r="V1861" s="14">
        <f>IFERROR(LOOKUP(H1861,{30,43,48,53,58,63,68,73,78,83,88,93,97},{42,47,52,57,62,67,72,77,82,87,92,99,100}),999)</f>
        <v>77</v>
      </c>
      <c r="X1861" s="57">
        <f>VLOOKUP(A1861,'Individual Data'!$K$5:$AC$5544,8,FALSE)</f>
        <v>4</v>
      </c>
      <c r="Y1861" s="57">
        <f>VLOOKUP(A1861,'Individual Data'!$K$5:$AC$5544,9,FALSE)</f>
        <v>2019</v>
      </c>
    </row>
    <row r="1862" spans="1:25" ht="15" customHeight="1" x14ac:dyDescent="0.25">
      <c r="A1862" s="197" t="s">
        <v>7870</v>
      </c>
      <c r="B1862" s="197" t="s">
        <v>21225</v>
      </c>
      <c r="C1862" s="198">
        <v>45230</v>
      </c>
      <c r="D1862" s="199">
        <v>3039</v>
      </c>
      <c r="E1862" s="197" t="s">
        <v>19595</v>
      </c>
      <c r="F1862" s="197" t="s">
        <v>19617</v>
      </c>
      <c r="G1862" s="197"/>
      <c r="H1862" s="197">
        <v>84</v>
      </c>
      <c r="I1862" s="197" t="s">
        <v>3085</v>
      </c>
      <c r="J1862" s="197" t="s">
        <v>19596</v>
      </c>
      <c r="K1862" s="228" t="s">
        <v>3196</v>
      </c>
      <c r="M1862" s="199">
        <v>70</v>
      </c>
      <c r="O1862" s="197" t="s">
        <v>21226</v>
      </c>
      <c r="Q1862" s="197" t="s">
        <v>3229</v>
      </c>
      <c r="S1862" s="57">
        <v>1</v>
      </c>
      <c r="T1862" s="197" t="s">
        <v>19598</v>
      </c>
      <c r="U1862" s="57" t="str">
        <f>VLOOKUP(A1862,'Individual Data'!$K$5:$AC$5544,12,FALSE)</f>
        <v>Unassigned</v>
      </c>
      <c r="V1862" s="14">
        <f>IFERROR(LOOKUP(H1862,{30,43,48,53,58,63,68,73,78,83,88,93,97},{42,47,52,57,62,67,72,77,82,87,92,99,100}),999)</f>
        <v>87</v>
      </c>
      <c r="X1862" s="57" t="str">
        <f>VLOOKUP(A1862,'Individual Data'!$K$5:$AC$5544,8,FALSE)</f>
        <v>NA</v>
      </c>
      <c r="Y1862" s="57" t="str">
        <f>VLOOKUP(A1862,'Individual Data'!$K$5:$AC$5544,9,FALSE)</f>
        <v>U</v>
      </c>
    </row>
    <row r="1863" spans="1:25" ht="15" customHeight="1" x14ac:dyDescent="0.25">
      <c r="A1863" s="197" t="s">
        <v>7873</v>
      </c>
      <c r="B1863" s="197" t="s">
        <v>21227</v>
      </c>
      <c r="C1863" s="198">
        <v>45223</v>
      </c>
      <c r="D1863" s="199">
        <v>144</v>
      </c>
      <c r="E1863" s="197" t="s">
        <v>19595</v>
      </c>
      <c r="F1863" s="197" t="s">
        <v>19617</v>
      </c>
      <c r="G1863" s="197"/>
      <c r="H1863" s="197">
        <v>88</v>
      </c>
      <c r="I1863" s="197" t="s">
        <v>3225</v>
      </c>
      <c r="J1863" s="197" t="s">
        <v>19596</v>
      </c>
      <c r="K1863" s="57" t="s">
        <v>3196</v>
      </c>
      <c r="M1863" s="199">
        <v>70</v>
      </c>
      <c r="O1863" s="197" t="s">
        <v>21228</v>
      </c>
      <c r="Q1863" s="197" t="s">
        <v>3229</v>
      </c>
      <c r="S1863" s="57">
        <v>1</v>
      </c>
      <c r="T1863" s="197" t="s">
        <v>3229</v>
      </c>
      <c r="U1863" s="57" t="str">
        <f>VLOOKUP(A1863,'Individual Data'!$K$5:$AC$5544,12,FALSE)</f>
        <v>NG</v>
      </c>
      <c r="V1863" s="14">
        <f>IFERROR(LOOKUP(H1863,{30,43,48,53,58,63,68,73,78,83,88,93,97},{42,47,52,57,62,67,72,77,82,87,92,99,100}),999)</f>
        <v>92</v>
      </c>
      <c r="X1863" s="57" t="str">
        <f>VLOOKUP(A1863,'Individual Data'!$K$5:$AC$5544,8,FALSE)</f>
        <v>NA</v>
      </c>
      <c r="Y1863" s="57" t="str">
        <f>VLOOKUP(A1863,'Individual Data'!$K$5:$AC$5544,9,FALSE)</f>
        <v>U</v>
      </c>
    </row>
    <row r="1864" spans="1:25" ht="15" customHeight="1" x14ac:dyDescent="0.25">
      <c r="A1864" s="197" t="s">
        <v>7876</v>
      </c>
      <c r="B1864" s="197" t="s">
        <v>21229</v>
      </c>
      <c r="C1864" s="198">
        <v>45230</v>
      </c>
      <c r="D1864" s="199">
        <v>351</v>
      </c>
      <c r="E1864" s="197" t="s">
        <v>19595</v>
      </c>
      <c r="F1864" s="197" t="s">
        <v>19617</v>
      </c>
      <c r="G1864" s="197"/>
      <c r="H1864" s="197">
        <v>92</v>
      </c>
      <c r="I1864" s="197" t="s">
        <v>3225</v>
      </c>
      <c r="J1864" s="197" t="s">
        <v>19596</v>
      </c>
      <c r="K1864" s="57" t="s">
        <v>3196</v>
      </c>
      <c r="M1864" s="199">
        <v>70</v>
      </c>
      <c r="O1864" s="197" t="s">
        <v>21230</v>
      </c>
      <c r="Q1864" s="197" t="s">
        <v>3229</v>
      </c>
      <c r="S1864" s="57">
        <v>1</v>
      </c>
      <c r="T1864" s="197" t="s">
        <v>19598</v>
      </c>
      <c r="U1864" s="57" t="str">
        <f>VLOOKUP(A1864,'Individual Data'!$K$5:$AC$5544,12,FALSE)</f>
        <v>BCA1</v>
      </c>
      <c r="V1864" s="14">
        <f>IFERROR(LOOKUP(H1864,{30,43,48,53,58,63,68,73,78,83,88,93,97},{42,47,52,57,62,67,72,77,82,87,92,99,100}),999)</f>
        <v>92</v>
      </c>
      <c r="X1864" s="57">
        <f>VLOOKUP(A1864,'Individual Data'!$K$5:$AC$5544,8,FALSE)</f>
        <v>4</v>
      </c>
      <c r="Y1864" s="57">
        <f>VLOOKUP(A1864,'Individual Data'!$K$5:$AC$5544,9,FALSE)</f>
        <v>2019</v>
      </c>
    </row>
    <row r="1865" spans="1:25" ht="15" customHeight="1" x14ac:dyDescent="0.25">
      <c r="A1865" s="197" t="s">
        <v>7878</v>
      </c>
      <c r="B1865" s="197" t="s">
        <v>21231</v>
      </c>
      <c r="C1865" s="198">
        <v>45236</v>
      </c>
      <c r="D1865" s="199">
        <v>24621</v>
      </c>
      <c r="E1865" s="197" t="s">
        <v>19595</v>
      </c>
      <c r="F1865" s="197" t="s">
        <v>17699</v>
      </c>
      <c r="G1865" s="197"/>
      <c r="H1865" s="197">
        <v>74</v>
      </c>
      <c r="I1865" s="197" t="s">
        <v>3085</v>
      </c>
      <c r="J1865" s="197" t="s">
        <v>19596</v>
      </c>
      <c r="K1865" s="57" t="s">
        <v>3196</v>
      </c>
      <c r="M1865" s="199">
        <v>70</v>
      </c>
      <c r="O1865" s="197" t="s">
        <v>21232</v>
      </c>
      <c r="Q1865" s="197" t="s">
        <v>3229</v>
      </c>
      <c r="S1865" s="57">
        <v>1</v>
      </c>
      <c r="T1865" s="197" t="s">
        <v>19598</v>
      </c>
      <c r="U1865" s="57" t="str">
        <f>VLOOKUP(A1865,'Individual Data'!$K$5:$AC$5544,12,FALSE)</f>
        <v>Unassigned</v>
      </c>
      <c r="V1865" s="14">
        <f>IFERROR(LOOKUP(H1865,{30,43,48,53,58,63,68,73,78,83,88,93,97},{42,47,52,57,62,67,72,77,82,87,92,99,100}),999)</f>
        <v>77</v>
      </c>
      <c r="X1865" s="57" t="str">
        <f>VLOOKUP(A1865,'Individual Data'!$K$5:$AC$5544,8,FALSE)</f>
        <v>NA</v>
      </c>
      <c r="Y1865" s="57" t="str">
        <f>VLOOKUP(A1865,'Individual Data'!$K$5:$AC$5544,9,FALSE)</f>
        <v>U</v>
      </c>
    </row>
    <row r="1866" spans="1:25" ht="15" customHeight="1" x14ac:dyDescent="0.25">
      <c r="A1866" s="197" t="s">
        <v>7881</v>
      </c>
      <c r="B1866" s="197" t="s">
        <v>21233</v>
      </c>
      <c r="C1866" s="198">
        <v>45223</v>
      </c>
      <c r="D1866" s="199">
        <v>2172</v>
      </c>
      <c r="E1866" s="197" t="s">
        <v>19595</v>
      </c>
      <c r="F1866" s="197" t="s">
        <v>19617</v>
      </c>
      <c r="G1866" s="197"/>
      <c r="H1866" s="197">
        <v>75</v>
      </c>
      <c r="I1866" s="197" t="s">
        <v>3085</v>
      </c>
      <c r="J1866" s="197" t="s">
        <v>19596</v>
      </c>
      <c r="K1866" s="57" t="s">
        <v>3196</v>
      </c>
      <c r="M1866" s="199">
        <v>70</v>
      </c>
      <c r="O1866" s="197" t="s">
        <v>21234</v>
      </c>
      <c r="Q1866" s="197" t="s">
        <v>3229</v>
      </c>
      <c r="S1866" s="57">
        <v>1</v>
      </c>
      <c r="T1866" s="197" t="s">
        <v>19598</v>
      </c>
      <c r="U1866" s="57" t="str">
        <f>VLOOKUP(A1866,'Individual Data'!$K$5:$AC$5544,12,FALSE)</f>
        <v>PLA1</v>
      </c>
      <c r="V1866" s="14">
        <f>IFERROR(LOOKUP(H1866,{30,43,48,53,58,63,68,73,78,83,88,93,97},{42,47,52,57,62,67,72,77,82,87,92,99,100}),999)</f>
        <v>77</v>
      </c>
      <c r="X1866" s="57">
        <f>VLOOKUP(A1866,'Individual Data'!$K$5:$AC$5544,8,FALSE)</f>
        <v>4</v>
      </c>
      <c r="Y1866" s="57">
        <f>VLOOKUP(A1866,'Individual Data'!$K$5:$AC$5544,9,FALSE)</f>
        <v>2019</v>
      </c>
    </row>
    <row r="1867" spans="1:25" ht="15" customHeight="1" x14ac:dyDescent="0.25">
      <c r="A1867" s="197" t="s">
        <v>7884</v>
      </c>
      <c r="B1867" s="197" t="s">
        <v>21235</v>
      </c>
      <c r="C1867" s="198">
        <v>45216</v>
      </c>
      <c r="D1867" s="199">
        <v>1112</v>
      </c>
      <c r="E1867" s="197" t="s">
        <v>19595</v>
      </c>
      <c r="F1867" s="197" t="s">
        <v>19617</v>
      </c>
      <c r="G1867" s="197"/>
      <c r="H1867" s="197">
        <v>76</v>
      </c>
      <c r="I1867" s="197" t="s">
        <v>3085</v>
      </c>
      <c r="J1867" s="197" t="s">
        <v>19596</v>
      </c>
      <c r="K1867" s="57" t="s">
        <v>3196</v>
      </c>
      <c r="M1867" s="199">
        <v>70</v>
      </c>
      <c r="O1867" s="197" t="s">
        <v>21236</v>
      </c>
      <c r="Q1867" s="197" t="s">
        <v>3229</v>
      </c>
      <c r="S1867" s="57">
        <v>1</v>
      </c>
      <c r="T1867" s="197" t="s">
        <v>19598</v>
      </c>
      <c r="U1867" s="57" t="str">
        <f>VLOOKUP(A1867,'Individual Data'!$K$5:$AC$5544,12,FALSE)</f>
        <v>Unassigned</v>
      </c>
      <c r="V1867" s="14">
        <f>IFERROR(LOOKUP(H1867,{30,43,48,53,58,63,68,73,78,83,88,93,97},{42,47,52,57,62,67,72,77,82,87,92,99,100}),999)</f>
        <v>77</v>
      </c>
      <c r="X1867" s="57" t="str">
        <f>VLOOKUP(A1867,'Individual Data'!$K$5:$AC$5544,8,FALSE)</f>
        <v>NA</v>
      </c>
      <c r="Y1867" s="57" t="str">
        <f>VLOOKUP(A1867,'Individual Data'!$K$5:$AC$5544,9,FALSE)</f>
        <v>U</v>
      </c>
    </row>
    <row r="1868" spans="1:25" ht="15" customHeight="1" x14ac:dyDescent="0.25">
      <c r="A1868" s="197" t="s">
        <v>7889</v>
      </c>
      <c r="B1868" s="197" t="s">
        <v>21237</v>
      </c>
      <c r="C1868" s="198">
        <v>45223</v>
      </c>
      <c r="D1868" s="199">
        <v>2154</v>
      </c>
      <c r="E1868" s="197" t="s">
        <v>19595</v>
      </c>
      <c r="F1868" s="197" t="s">
        <v>19617</v>
      </c>
      <c r="G1868" s="197"/>
      <c r="H1868" s="197">
        <v>77</v>
      </c>
      <c r="I1868" s="197" t="s">
        <v>3085</v>
      </c>
      <c r="J1868" s="197" t="s">
        <v>19596</v>
      </c>
      <c r="K1868" s="57" t="s">
        <v>3196</v>
      </c>
      <c r="M1868" s="199">
        <v>70</v>
      </c>
      <c r="O1868" s="197" t="s">
        <v>21238</v>
      </c>
      <c r="Q1868" s="197" t="s">
        <v>3229</v>
      </c>
      <c r="S1868" s="57">
        <v>1</v>
      </c>
      <c r="T1868" s="197" t="s">
        <v>19598</v>
      </c>
      <c r="U1868" s="57" t="str">
        <f>VLOOKUP(A1868,'Individual Data'!$K$5:$AC$5544,12,FALSE)</f>
        <v>LFSO</v>
      </c>
      <c r="V1868" s="14">
        <f>IFERROR(LOOKUP(H1868,{30,43,48,53,58,63,68,73,78,83,88,93,97},{42,47,52,57,62,67,72,77,82,87,92,99,100}),999)</f>
        <v>77</v>
      </c>
      <c r="X1868" s="57">
        <f>VLOOKUP(A1868,'Individual Data'!$K$5:$AC$5544,8,FALSE)</f>
        <v>4</v>
      </c>
      <c r="Y1868" s="57">
        <f>VLOOKUP(A1868,'Individual Data'!$K$5:$AC$5544,9,FALSE)</f>
        <v>2019</v>
      </c>
    </row>
    <row r="1869" spans="1:25" ht="15" customHeight="1" x14ac:dyDescent="0.25">
      <c r="A1869" s="197" t="s">
        <v>7892</v>
      </c>
      <c r="B1869" s="197" t="s">
        <v>21239</v>
      </c>
      <c r="C1869" s="198">
        <v>45245</v>
      </c>
      <c r="D1869" s="199">
        <v>7033</v>
      </c>
      <c r="E1869" s="197" t="s">
        <v>19595</v>
      </c>
      <c r="F1869" s="197" t="s">
        <v>19610</v>
      </c>
      <c r="G1869" s="197"/>
      <c r="H1869" s="197">
        <v>71</v>
      </c>
      <c r="I1869" s="197" t="s">
        <v>3225</v>
      </c>
      <c r="J1869" s="197" t="s">
        <v>19596</v>
      </c>
      <c r="K1869" s="57" t="s">
        <v>3196</v>
      </c>
      <c r="M1869" s="199">
        <v>70</v>
      </c>
      <c r="O1869" s="197" t="s">
        <v>19601</v>
      </c>
      <c r="Q1869" s="197" t="s">
        <v>3229</v>
      </c>
      <c r="S1869" s="57">
        <v>1</v>
      </c>
      <c r="T1869" s="197" t="s">
        <v>3229</v>
      </c>
      <c r="U1869" s="57" t="str">
        <f>VLOOKUP(A1869,'Individual Data'!$K$5:$AC$5544,12,FALSE)</f>
        <v>Unassigned</v>
      </c>
      <c r="V1869" s="14">
        <f>IFERROR(LOOKUP(H1869,{30,43,48,53,58,63,68,73,78,83,88,93,97},{42,47,52,57,62,67,72,77,82,87,92,99,100}),999)</f>
        <v>72</v>
      </c>
      <c r="X1869" s="57" t="str">
        <f>VLOOKUP(A1869,'Individual Data'!$K$5:$AC$5544,8,FALSE)</f>
        <v>NA</v>
      </c>
      <c r="Y1869" s="57" t="str">
        <f>VLOOKUP(A1869,'Individual Data'!$K$5:$AC$5544,9,FALSE)</f>
        <v>U</v>
      </c>
    </row>
    <row r="1870" spans="1:25" ht="15" customHeight="1" x14ac:dyDescent="0.25">
      <c r="A1870" s="197" t="s">
        <v>7895</v>
      </c>
      <c r="B1870" s="197" t="s">
        <v>21240</v>
      </c>
      <c r="C1870" s="198">
        <v>45230</v>
      </c>
      <c r="D1870" s="199">
        <v>316</v>
      </c>
      <c r="E1870" s="197" t="s">
        <v>19595</v>
      </c>
      <c r="F1870" s="197" t="s">
        <v>19617</v>
      </c>
      <c r="G1870" s="197"/>
      <c r="H1870" s="197">
        <v>92</v>
      </c>
      <c r="I1870" s="197" t="s">
        <v>3225</v>
      </c>
      <c r="J1870" s="197" t="s">
        <v>19596</v>
      </c>
      <c r="K1870" s="57" t="s">
        <v>3196</v>
      </c>
      <c r="M1870" s="199">
        <v>70</v>
      </c>
      <c r="O1870" s="197" t="s">
        <v>21241</v>
      </c>
      <c r="Q1870" s="197" t="s">
        <v>3229</v>
      </c>
      <c r="S1870" s="57">
        <v>1</v>
      </c>
      <c r="T1870" s="197" t="s">
        <v>19607</v>
      </c>
      <c r="U1870" s="57" t="str">
        <f>VLOOKUP(A1870,'Individual Data'!$K$5:$AC$5544,12,FALSE)</f>
        <v>NG</v>
      </c>
      <c r="V1870" s="14">
        <f>IFERROR(LOOKUP(H1870,{30,43,48,53,58,63,68,73,78,83,88,93,97},{42,47,52,57,62,67,72,77,82,87,92,99,100}),999)</f>
        <v>92</v>
      </c>
      <c r="X1870" s="57" t="str">
        <f>VLOOKUP(A1870,'Individual Data'!$K$5:$AC$5544,8,FALSE)</f>
        <v>NA</v>
      </c>
      <c r="Y1870" s="57" t="str">
        <f>VLOOKUP(A1870,'Individual Data'!$K$5:$AC$5544,9,FALSE)</f>
        <v>U</v>
      </c>
    </row>
    <row r="1871" spans="1:25" ht="15" customHeight="1" x14ac:dyDescent="0.25">
      <c r="A1871" s="197" t="s">
        <v>7902</v>
      </c>
      <c r="B1871" s="197" t="s">
        <v>21242</v>
      </c>
      <c r="C1871" s="198">
        <v>45236</v>
      </c>
      <c r="D1871" s="199">
        <v>4094</v>
      </c>
      <c r="E1871" s="197" t="s">
        <v>19595</v>
      </c>
      <c r="F1871" s="197" t="s">
        <v>19617</v>
      </c>
      <c r="G1871" s="197"/>
      <c r="H1871" s="197">
        <v>72</v>
      </c>
      <c r="I1871" s="197" t="s">
        <v>3085</v>
      </c>
      <c r="J1871" s="197" t="s">
        <v>19596</v>
      </c>
      <c r="K1871" s="57" t="s">
        <v>3196</v>
      </c>
      <c r="M1871" s="199">
        <v>70</v>
      </c>
      <c r="O1871" s="197" t="s">
        <v>21243</v>
      </c>
      <c r="Q1871" s="197" t="s">
        <v>3229</v>
      </c>
      <c r="S1871" s="57">
        <v>1</v>
      </c>
      <c r="T1871" s="197" t="s">
        <v>19598</v>
      </c>
      <c r="U1871" s="57" t="str">
        <f>VLOOKUP(A1871,'Individual Data'!$K$5:$AC$5544,12,FALSE)</f>
        <v>IPCSR</v>
      </c>
      <c r="V1871" s="14">
        <f>IFERROR(LOOKUP(H1871,{30,43,48,53,58,63,68,73,78,83,88,93,97},{42,47,52,57,62,67,72,77,82,87,92,99,100}),999)</f>
        <v>72</v>
      </c>
      <c r="X1871" s="57">
        <f>VLOOKUP(A1871,'Individual Data'!$K$5:$AC$5544,8,FALSE)</f>
        <v>4</v>
      </c>
      <c r="Y1871" s="57">
        <f>VLOOKUP(A1871,'Individual Data'!$K$5:$AC$5544,9,FALSE)</f>
        <v>2019</v>
      </c>
    </row>
    <row r="1872" spans="1:25" ht="15" customHeight="1" x14ac:dyDescent="0.25">
      <c r="A1872" s="197" t="s">
        <v>7905</v>
      </c>
      <c r="B1872" s="197" t="s">
        <v>21244</v>
      </c>
      <c r="C1872" s="198">
        <v>45216</v>
      </c>
      <c r="D1872" s="199">
        <v>1085</v>
      </c>
      <c r="E1872" s="197" t="s">
        <v>19595</v>
      </c>
      <c r="F1872" s="197" t="s">
        <v>19617</v>
      </c>
      <c r="G1872" s="197"/>
      <c r="H1872" s="197">
        <v>80</v>
      </c>
      <c r="I1872" s="197" t="s">
        <v>3085</v>
      </c>
      <c r="J1872" s="197" t="s">
        <v>19596</v>
      </c>
      <c r="K1872" s="57" t="s">
        <v>3196</v>
      </c>
      <c r="M1872" s="199">
        <v>70</v>
      </c>
      <c r="O1872" s="197" t="s">
        <v>21245</v>
      </c>
      <c r="Q1872" s="197" t="s">
        <v>3229</v>
      </c>
      <c r="S1872" s="57">
        <v>1</v>
      </c>
      <c r="T1872" s="197" t="s">
        <v>19598</v>
      </c>
      <c r="U1872" s="57" t="str">
        <f>VLOOKUP(A1872,'Individual Data'!$K$5:$AC$5544,12,FALSE)</f>
        <v>NPTH</v>
      </c>
      <c r="V1872" s="14">
        <f>IFERROR(LOOKUP(H1872,{30,43,48,53,58,63,68,73,78,83,88,93,97},{42,47,52,57,62,67,72,77,82,87,92,99,100}),999)</f>
        <v>82</v>
      </c>
      <c r="X1872" s="57">
        <f>VLOOKUP(A1872,'Individual Data'!$K$5:$AC$5544,8,FALSE)</f>
        <v>4</v>
      </c>
      <c r="Y1872" s="57">
        <f>VLOOKUP(A1872,'Individual Data'!$K$5:$AC$5544,9,FALSE)</f>
        <v>2019</v>
      </c>
    </row>
    <row r="1873" spans="1:25" ht="15" customHeight="1" x14ac:dyDescent="0.25">
      <c r="A1873" s="197" t="s">
        <v>7908</v>
      </c>
      <c r="B1873" s="197" t="s">
        <v>21246</v>
      </c>
      <c r="C1873" s="198">
        <v>45216</v>
      </c>
      <c r="D1873" s="199">
        <v>1099</v>
      </c>
      <c r="E1873" s="197" t="s">
        <v>19595</v>
      </c>
      <c r="F1873" s="197" t="s">
        <v>19617</v>
      </c>
      <c r="G1873" s="197"/>
      <c r="H1873" s="197">
        <v>82</v>
      </c>
      <c r="I1873" s="197" t="s">
        <v>3085</v>
      </c>
      <c r="J1873" s="197" t="s">
        <v>19596</v>
      </c>
      <c r="K1873" s="57" t="s">
        <v>3196</v>
      </c>
      <c r="M1873" s="199">
        <v>70</v>
      </c>
      <c r="O1873" s="197" t="s">
        <v>21247</v>
      </c>
      <c r="Q1873" s="197" t="s">
        <v>3229</v>
      </c>
      <c r="S1873" s="57">
        <v>1</v>
      </c>
      <c r="T1873" s="197" t="s">
        <v>19598</v>
      </c>
      <c r="U1873" s="57" t="str">
        <f>VLOOKUP(A1873,'Individual Data'!$K$5:$AC$5544,12,FALSE)</f>
        <v>NPTH</v>
      </c>
      <c r="V1873" s="14">
        <f>IFERROR(LOOKUP(H1873,{30,43,48,53,58,63,68,73,78,83,88,93,97},{42,47,52,57,62,67,72,77,82,87,92,99,100}),999)</f>
        <v>82</v>
      </c>
      <c r="X1873" s="57">
        <f>VLOOKUP(A1873,'Individual Data'!$K$5:$AC$5544,8,FALSE)</f>
        <v>4</v>
      </c>
      <c r="Y1873" s="57">
        <f>VLOOKUP(A1873,'Individual Data'!$K$5:$AC$5544,9,FALSE)</f>
        <v>2019</v>
      </c>
    </row>
    <row r="1874" spans="1:25" ht="15" customHeight="1" x14ac:dyDescent="0.25">
      <c r="A1874" s="197" t="s">
        <v>7913</v>
      </c>
      <c r="B1874" s="197" t="s">
        <v>21248</v>
      </c>
      <c r="C1874" s="198">
        <v>45223</v>
      </c>
      <c r="D1874" s="199">
        <v>168</v>
      </c>
      <c r="E1874" s="197" t="s">
        <v>19595</v>
      </c>
      <c r="F1874" s="197" t="s">
        <v>19617</v>
      </c>
      <c r="G1874" s="197"/>
      <c r="H1874" s="197">
        <v>90</v>
      </c>
      <c r="I1874" s="197" t="s">
        <v>3225</v>
      </c>
      <c r="J1874" s="197" t="s">
        <v>19596</v>
      </c>
      <c r="K1874" s="57" t="s">
        <v>3196</v>
      </c>
      <c r="M1874" s="199">
        <v>70</v>
      </c>
      <c r="O1874" s="197" t="s">
        <v>21249</v>
      </c>
      <c r="Q1874" s="197" t="s">
        <v>3229</v>
      </c>
      <c r="S1874" s="57">
        <v>1</v>
      </c>
      <c r="T1874" s="197" t="s">
        <v>19598</v>
      </c>
      <c r="U1874" s="57" t="str">
        <f>VLOOKUP(A1874,'Individual Data'!$K$5:$AC$5544,12,FALSE)</f>
        <v>PLA1</v>
      </c>
      <c r="V1874" s="14">
        <f>IFERROR(LOOKUP(H1874,{30,43,48,53,58,63,68,73,78,83,88,93,97},{42,47,52,57,62,67,72,77,82,87,92,99,100}),999)</f>
        <v>92</v>
      </c>
      <c r="X1874" s="57">
        <f>VLOOKUP(A1874,'Individual Data'!$K$5:$AC$5544,8,FALSE)</f>
        <v>4</v>
      </c>
      <c r="Y1874" s="57">
        <f>VLOOKUP(A1874,'Individual Data'!$K$5:$AC$5544,9,FALSE)</f>
        <v>2019</v>
      </c>
    </row>
    <row r="1875" spans="1:25" ht="15" customHeight="1" x14ac:dyDescent="0.25">
      <c r="A1875" s="197" t="s">
        <v>7916</v>
      </c>
      <c r="B1875" s="197" t="s">
        <v>21250</v>
      </c>
      <c r="C1875" s="198">
        <v>45216</v>
      </c>
      <c r="D1875" s="199">
        <v>1095</v>
      </c>
      <c r="E1875" s="197" t="s">
        <v>19595</v>
      </c>
      <c r="F1875" s="197" t="s">
        <v>19617</v>
      </c>
      <c r="G1875" s="197"/>
      <c r="H1875" s="197">
        <v>78</v>
      </c>
      <c r="I1875" s="197" t="s">
        <v>3085</v>
      </c>
      <c r="J1875" s="197" t="s">
        <v>19596</v>
      </c>
      <c r="K1875" s="57" t="s">
        <v>3196</v>
      </c>
      <c r="M1875" s="199">
        <v>70</v>
      </c>
      <c r="O1875" s="197" t="s">
        <v>21251</v>
      </c>
      <c r="Q1875" s="197" t="s">
        <v>3229</v>
      </c>
      <c r="S1875" s="57">
        <v>1</v>
      </c>
      <c r="T1875" s="197" t="s">
        <v>19598</v>
      </c>
      <c r="U1875" s="57" t="str">
        <f>VLOOKUP(A1875,'Individual Data'!$K$5:$AC$5544,12,FALSE)</f>
        <v>CJA1</v>
      </c>
      <c r="V1875" s="14">
        <f>IFERROR(LOOKUP(H1875,{30,43,48,53,58,63,68,73,78,83,88,93,97},{42,47,52,57,62,67,72,77,82,87,92,99,100}),999)</f>
        <v>82</v>
      </c>
      <c r="X1875" s="57">
        <f>VLOOKUP(A1875,'Individual Data'!$K$5:$AC$5544,8,FALSE)</f>
        <v>4</v>
      </c>
      <c r="Y1875" s="57">
        <f>VLOOKUP(A1875,'Individual Data'!$K$5:$AC$5544,9,FALSE)</f>
        <v>2019</v>
      </c>
    </row>
    <row r="1876" spans="1:25" ht="15" customHeight="1" x14ac:dyDescent="0.25">
      <c r="A1876" s="197" t="s">
        <v>7919</v>
      </c>
      <c r="B1876" s="197" t="s">
        <v>21252</v>
      </c>
      <c r="C1876" s="198">
        <v>45230</v>
      </c>
      <c r="D1876" s="199">
        <v>3102</v>
      </c>
      <c r="E1876" s="197" t="s">
        <v>19595</v>
      </c>
      <c r="F1876" s="197" t="s">
        <v>19617</v>
      </c>
      <c r="G1876" s="197"/>
      <c r="H1876" s="197">
        <v>76</v>
      </c>
      <c r="I1876" s="197" t="s">
        <v>3085</v>
      </c>
      <c r="J1876" s="197" t="s">
        <v>19596</v>
      </c>
      <c r="K1876" s="57" t="s">
        <v>3196</v>
      </c>
      <c r="M1876" s="199">
        <v>70</v>
      </c>
      <c r="O1876" s="197" t="s">
        <v>21253</v>
      </c>
      <c r="Q1876" s="197" t="s">
        <v>3229</v>
      </c>
      <c r="S1876" s="57">
        <v>1</v>
      </c>
      <c r="T1876" s="197" t="s">
        <v>19598</v>
      </c>
      <c r="U1876" s="57" t="str">
        <f>VLOOKUP(A1876,'Individual Data'!$K$5:$AC$5544,12,FALSE)</f>
        <v>NG</v>
      </c>
      <c r="V1876" s="14">
        <f>IFERROR(LOOKUP(H1876,{30,43,48,53,58,63,68,73,78,83,88,93,97},{42,47,52,57,62,67,72,77,82,87,92,99,100}),999)</f>
        <v>77</v>
      </c>
      <c r="X1876" s="57" t="str">
        <f>VLOOKUP(A1876,'Individual Data'!$K$5:$AC$5544,8,FALSE)</f>
        <v>NA</v>
      </c>
      <c r="Y1876" s="57" t="str">
        <f>VLOOKUP(A1876,'Individual Data'!$K$5:$AC$5544,9,FALSE)</f>
        <v>U</v>
      </c>
    </row>
    <row r="1877" spans="1:25" ht="15" customHeight="1" x14ac:dyDescent="0.25">
      <c r="A1877" s="197" t="s">
        <v>7922</v>
      </c>
      <c r="B1877" s="197" t="s">
        <v>21254</v>
      </c>
      <c r="C1877" s="198">
        <v>45236</v>
      </c>
      <c r="D1877" s="199">
        <v>492</v>
      </c>
      <c r="E1877" s="197" t="s">
        <v>19595</v>
      </c>
      <c r="F1877" s="197" t="s">
        <v>19617</v>
      </c>
      <c r="G1877" s="197"/>
      <c r="H1877" s="197">
        <v>76</v>
      </c>
      <c r="I1877" s="197" t="s">
        <v>3225</v>
      </c>
      <c r="J1877" s="197" t="s">
        <v>19596</v>
      </c>
      <c r="K1877" s="57" t="s">
        <v>3196</v>
      </c>
      <c r="M1877" s="199">
        <v>70</v>
      </c>
      <c r="O1877" s="197" t="s">
        <v>21255</v>
      </c>
      <c r="Q1877" s="197" t="s">
        <v>3229</v>
      </c>
      <c r="S1877" s="57">
        <v>1</v>
      </c>
      <c r="T1877" s="197" t="s">
        <v>3229</v>
      </c>
      <c r="U1877" s="57" t="str">
        <f>VLOOKUP(A1877,'Individual Data'!$K$5:$AC$5544,12,FALSE)</f>
        <v>IPCSR</v>
      </c>
      <c r="V1877" s="14">
        <f>IFERROR(LOOKUP(H1877,{30,43,48,53,58,63,68,73,78,83,88,93,97},{42,47,52,57,62,67,72,77,82,87,92,99,100}),999)</f>
        <v>77</v>
      </c>
      <c r="X1877" s="57">
        <f>VLOOKUP(A1877,'Individual Data'!$K$5:$AC$5544,8,FALSE)</f>
        <v>4</v>
      </c>
      <c r="Y1877" s="57">
        <f>VLOOKUP(A1877,'Individual Data'!$K$5:$AC$5544,9,FALSE)</f>
        <v>2019</v>
      </c>
    </row>
    <row r="1878" spans="1:25" ht="15" customHeight="1" x14ac:dyDescent="0.25">
      <c r="A1878" s="197" t="s">
        <v>7925</v>
      </c>
      <c r="B1878" s="197" t="s">
        <v>21256</v>
      </c>
      <c r="C1878" s="198">
        <v>45236</v>
      </c>
      <c r="D1878" s="199">
        <v>474</v>
      </c>
      <c r="E1878" s="197" t="s">
        <v>19595</v>
      </c>
      <c r="F1878" s="197" t="s">
        <v>19617</v>
      </c>
      <c r="G1878" s="197"/>
      <c r="H1878" s="197">
        <v>99</v>
      </c>
      <c r="I1878" s="197" t="s">
        <v>3225</v>
      </c>
      <c r="J1878" s="197" t="s">
        <v>19596</v>
      </c>
      <c r="K1878" s="57" t="s">
        <v>3196</v>
      </c>
      <c r="M1878" s="199">
        <v>70</v>
      </c>
      <c r="O1878" s="197" t="s">
        <v>21257</v>
      </c>
      <c r="Q1878" s="197" t="s">
        <v>3229</v>
      </c>
      <c r="S1878" s="57">
        <v>1</v>
      </c>
      <c r="T1878" s="197" t="s">
        <v>19607</v>
      </c>
      <c r="U1878" s="57" t="str">
        <f>VLOOKUP(A1878,'Individual Data'!$K$5:$AC$5544,12,FALSE)</f>
        <v>LFH UNK</v>
      </c>
      <c r="V1878" s="14">
        <f>IFERROR(LOOKUP(H1878,{30,43,48,53,58,63,68,73,78,83,88,93,97},{42,47,52,57,62,67,72,77,82,87,92,99,100}),999)</f>
        <v>100</v>
      </c>
      <c r="X1878" s="57">
        <f>VLOOKUP(A1878,'Individual Data'!$K$5:$AC$5544,8,FALSE)</f>
        <v>5</v>
      </c>
      <c r="Y1878" s="57">
        <f>VLOOKUP(A1878,'Individual Data'!$K$5:$AC$5544,9,FALSE)</f>
        <v>2018</v>
      </c>
    </row>
    <row r="1879" spans="1:25" ht="15" customHeight="1" x14ac:dyDescent="0.25">
      <c r="A1879" s="197" t="s">
        <v>7928</v>
      </c>
      <c r="B1879" s="197" t="s">
        <v>21258</v>
      </c>
      <c r="C1879" s="198">
        <v>45230</v>
      </c>
      <c r="D1879" s="199">
        <v>324</v>
      </c>
      <c r="E1879" s="197" t="s">
        <v>19595</v>
      </c>
      <c r="F1879" s="197" t="s">
        <v>19617</v>
      </c>
      <c r="G1879" s="197"/>
      <c r="H1879" s="197">
        <v>90</v>
      </c>
      <c r="I1879" s="197" t="s">
        <v>3225</v>
      </c>
      <c r="J1879" s="197" t="s">
        <v>19596</v>
      </c>
      <c r="K1879" s="57" t="s">
        <v>3196</v>
      </c>
      <c r="M1879" s="199">
        <v>70</v>
      </c>
      <c r="O1879" s="197" t="s">
        <v>21259</v>
      </c>
      <c r="Q1879" s="197" t="s">
        <v>3229</v>
      </c>
      <c r="S1879" s="57">
        <v>1</v>
      </c>
      <c r="T1879" s="197" t="s">
        <v>19598</v>
      </c>
      <c r="U1879" s="57" t="str">
        <f>VLOOKUP(A1879,'Individual Data'!$K$5:$AC$5544,12,FALSE)</f>
        <v>BCA1</v>
      </c>
      <c r="V1879" s="14">
        <f>IFERROR(LOOKUP(H1879,{30,43,48,53,58,63,68,73,78,83,88,93,97},{42,47,52,57,62,67,72,77,82,87,92,99,100}),999)</f>
        <v>92</v>
      </c>
      <c r="X1879" s="57">
        <f>VLOOKUP(A1879,'Individual Data'!$K$5:$AC$5544,8,FALSE)</f>
        <v>4</v>
      </c>
      <c r="Y1879" s="57">
        <f>VLOOKUP(A1879,'Individual Data'!$K$5:$AC$5544,9,FALSE)</f>
        <v>2019</v>
      </c>
    </row>
    <row r="1880" spans="1:25" ht="15" customHeight="1" x14ac:dyDescent="0.25">
      <c r="A1880" s="197" t="s">
        <v>7930</v>
      </c>
      <c r="B1880" s="197" t="s">
        <v>21260</v>
      </c>
      <c r="C1880" s="198">
        <v>45221</v>
      </c>
      <c r="D1880" s="199">
        <v>24610</v>
      </c>
      <c r="E1880" s="197" t="s">
        <v>19595</v>
      </c>
      <c r="F1880" s="197" t="s">
        <v>17699</v>
      </c>
      <c r="G1880" s="197"/>
      <c r="H1880" s="197">
        <v>75</v>
      </c>
      <c r="I1880" s="197" t="s">
        <v>3085</v>
      </c>
      <c r="J1880" s="197" t="s">
        <v>19596</v>
      </c>
      <c r="K1880" s="57" t="s">
        <v>3196</v>
      </c>
      <c r="M1880" s="199">
        <v>70</v>
      </c>
      <c r="O1880" s="197" t="s">
        <v>21261</v>
      </c>
      <c r="Q1880" s="197" t="s">
        <v>3229</v>
      </c>
      <c r="S1880" s="57">
        <v>1</v>
      </c>
      <c r="T1880" s="197" t="s">
        <v>19598</v>
      </c>
      <c r="U1880" s="57" t="str">
        <f>VLOOKUP(A1880,'Individual Data'!$K$5:$AC$5544,12,FALSE)</f>
        <v>NPTH</v>
      </c>
      <c r="V1880" s="14">
        <f>IFERROR(LOOKUP(H1880,{30,43,48,53,58,63,68,73,78,83,88,93,97},{42,47,52,57,62,67,72,77,82,87,92,99,100}),999)</f>
        <v>77</v>
      </c>
      <c r="X1880" s="57">
        <f>VLOOKUP(A1880,'Individual Data'!$K$5:$AC$5544,8,FALSE)</f>
        <v>4</v>
      </c>
      <c r="Y1880" s="57">
        <f>VLOOKUP(A1880,'Individual Data'!$K$5:$AC$5544,9,FALSE)</f>
        <v>2019</v>
      </c>
    </row>
    <row r="1881" spans="1:25" ht="15" customHeight="1" x14ac:dyDescent="0.25">
      <c r="A1881" s="197" t="s">
        <v>7935</v>
      </c>
      <c r="B1881" s="197" t="s">
        <v>21262</v>
      </c>
      <c r="C1881" s="198">
        <v>45223</v>
      </c>
      <c r="D1881" s="199">
        <v>2236</v>
      </c>
      <c r="E1881" s="197" t="s">
        <v>19595</v>
      </c>
      <c r="F1881" s="197" t="s">
        <v>19617</v>
      </c>
      <c r="G1881" s="197"/>
      <c r="H1881" s="197">
        <v>75</v>
      </c>
      <c r="I1881" s="197" t="s">
        <v>3085</v>
      </c>
      <c r="J1881" s="197" t="s">
        <v>19596</v>
      </c>
      <c r="K1881" s="57" t="s">
        <v>3196</v>
      </c>
      <c r="M1881" s="199">
        <v>70</v>
      </c>
      <c r="O1881" s="197" t="s">
        <v>21263</v>
      </c>
      <c r="Q1881" s="197" t="s">
        <v>3229</v>
      </c>
      <c r="S1881" s="57">
        <v>1</v>
      </c>
      <c r="T1881" s="197" t="s">
        <v>19598</v>
      </c>
      <c r="U1881" s="57" t="str">
        <f>VLOOKUP(A1881,'Individual Data'!$K$5:$AC$5544,12,FALSE)</f>
        <v>Unassigned</v>
      </c>
      <c r="V1881" s="14">
        <f>IFERROR(LOOKUP(H1881,{30,43,48,53,58,63,68,73,78,83,88,93,97},{42,47,52,57,62,67,72,77,82,87,92,99,100}),999)</f>
        <v>77</v>
      </c>
      <c r="X1881" s="57" t="str">
        <f>VLOOKUP(A1881,'Individual Data'!$K$5:$AC$5544,8,FALSE)</f>
        <v>NA</v>
      </c>
      <c r="Y1881" s="57" t="str">
        <f>VLOOKUP(A1881,'Individual Data'!$K$5:$AC$5544,9,FALSE)</f>
        <v>U</v>
      </c>
    </row>
    <row r="1882" spans="1:25" ht="15" customHeight="1" x14ac:dyDescent="0.25">
      <c r="A1882" s="197" t="s">
        <v>7938</v>
      </c>
      <c r="B1882" s="197" t="s">
        <v>21264</v>
      </c>
      <c r="C1882" s="198">
        <v>45223</v>
      </c>
      <c r="D1882" s="199">
        <v>150</v>
      </c>
      <c r="E1882" s="197" t="s">
        <v>19595</v>
      </c>
      <c r="F1882" s="197" t="s">
        <v>19617</v>
      </c>
      <c r="G1882" s="197"/>
      <c r="H1882" s="197">
        <v>76</v>
      </c>
      <c r="I1882" s="197" t="s">
        <v>3225</v>
      </c>
      <c r="J1882" s="197" t="s">
        <v>19596</v>
      </c>
      <c r="K1882" s="57" t="s">
        <v>3196</v>
      </c>
      <c r="M1882" s="199">
        <v>70</v>
      </c>
      <c r="O1882" s="197" t="s">
        <v>21265</v>
      </c>
      <c r="Q1882" s="197" t="s">
        <v>3229</v>
      </c>
      <c r="S1882" s="57">
        <v>1</v>
      </c>
      <c r="T1882" s="197" t="s">
        <v>19598</v>
      </c>
      <c r="U1882" s="57" t="str">
        <f>VLOOKUP(A1882,'Individual Data'!$K$5:$AC$5544,12,FALSE)</f>
        <v>IPCSR</v>
      </c>
      <c r="V1882" s="14">
        <f>IFERROR(LOOKUP(H1882,{30,43,48,53,58,63,68,73,78,83,88,93,97},{42,47,52,57,62,67,72,77,82,87,92,99,100}),999)</f>
        <v>77</v>
      </c>
      <c r="X1882" s="57">
        <f>VLOOKUP(A1882,'Individual Data'!$K$5:$AC$5544,8,FALSE)</f>
        <v>4</v>
      </c>
      <c r="Y1882" s="57">
        <f>VLOOKUP(A1882,'Individual Data'!$K$5:$AC$5544,9,FALSE)</f>
        <v>2019</v>
      </c>
    </row>
    <row r="1883" spans="1:25" ht="15" customHeight="1" x14ac:dyDescent="0.25">
      <c r="A1883" s="197" t="s">
        <v>7943</v>
      </c>
      <c r="B1883" s="197" t="s">
        <v>21266</v>
      </c>
      <c r="C1883" s="198">
        <v>45230</v>
      </c>
      <c r="D1883" s="199">
        <v>3062</v>
      </c>
      <c r="E1883" s="197" t="s">
        <v>19595</v>
      </c>
      <c r="F1883" s="197" t="s">
        <v>19617</v>
      </c>
      <c r="G1883" s="197"/>
      <c r="H1883" s="197">
        <v>88</v>
      </c>
      <c r="I1883" s="197" t="s">
        <v>3085</v>
      </c>
      <c r="J1883" s="197" t="s">
        <v>17688</v>
      </c>
      <c r="K1883" s="229" t="s">
        <v>3228</v>
      </c>
      <c r="M1883" s="199">
        <v>70</v>
      </c>
      <c r="O1883" s="197" t="s">
        <v>19601</v>
      </c>
      <c r="Q1883" s="197" t="s">
        <v>3229</v>
      </c>
      <c r="S1883" s="57">
        <v>1</v>
      </c>
      <c r="T1883" s="197" t="s">
        <v>3229</v>
      </c>
      <c r="U1883" s="57" t="str">
        <f>VLOOKUP(A1883,'Individual Data'!$K$5:$AC$5544,12,FALSE)</f>
        <v>NG</v>
      </c>
      <c r="V1883" s="14">
        <f>IFERROR(LOOKUP(H1883,{30,43,48,53,58,63,68,73,78,83,88,93,97},{42,47,52,57,62,67,72,77,82,87,92,99,100}),999)</f>
        <v>92</v>
      </c>
      <c r="X1883" s="57" t="str">
        <f>VLOOKUP(A1883,'Individual Data'!$K$5:$AC$5544,8,FALSE)</f>
        <v>NA</v>
      </c>
      <c r="Y1883" s="57" t="str">
        <f>VLOOKUP(A1883,'Individual Data'!$K$5:$AC$5544,9,FALSE)</f>
        <v>U</v>
      </c>
    </row>
    <row r="1884" spans="1:25" ht="15" customHeight="1" x14ac:dyDescent="0.25">
      <c r="A1884" s="197" t="s">
        <v>7946</v>
      </c>
      <c r="B1884" s="197" t="s">
        <v>21267</v>
      </c>
      <c r="C1884" s="198">
        <v>45236</v>
      </c>
      <c r="D1884" s="199">
        <v>4060</v>
      </c>
      <c r="E1884" s="197" t="s">
        <v>19595</v>
      </c>
      <c r="F1884" s="197" t="s">
        <v>19617</v>
      </c>
      <c r="G1884" s="197"/>
      <c r="H1884" s="197">
        <v>87</v>
      </c>
      <c r="I1884" s="197" t="s">
        <v>3085</v>
      </c>
      <c r="J1884" s="197" t="s">
        <v>17688</v>
      </c>
      <c r="K1884" s="197" t="s">
        <v>3228</v>
      </c>
      <c r="M1884" s="199">
        <v>70</v>
      </c>
      <c r="O1884" s="197" t="s">
        <v>19601</v>
      </c>
      <c r="Q1884" s="197" t="s">
        <v>3229</v>
      </c>
      <c r="S1884" s="57">
        <v>1</v>
      </c>
      <c r="T1884" s="197" t="s">
        <v>3229</v>
      </c>
      <c r="U1884" s="57" t="str">
        <f>VLOOKUP(A1884,'Individual Data'!$K$5:$AC$5544,12,FALSE)</f>
        <v>LFSO</v>
      </c>
      <c r="V1884" s="14">
        <f>IFERROR(LOOKUP(H1884,{30,43,48,53,58,63,68,73,78,83,88,93,97},{42,47,52,57,62,67,72,77,82,87,92,99,100}),999)</f>
        <v>87</v>
      </c>
      <c r="X1884" s="57">
        <f>VLOOKUP(A1884,'Individual Data'!$K$5:$AC$5544,8,FALSE)</f>
        <v>4</v>
      </c>
      <c r="Y1884" s="57">
        <f>VLOOKUP(A1884,'Individual Data'!$K$5:$AC$5544,9,FALSE)</f>
        <v>2019</v>
      </c>
    </row>
    <row r="1885" spans="1:25" ht="15" customHeight="1" x14ac:dyDescent="0.25">
      <c r="A1885" s="197" t="s">
        <v>7949</v>
      </c>
      <c r="B1885" s="197" t="s">
        <v>21268</v>
      </c>
      <c r="C1885" s="198">
        <v>45230</v>
      </c>
      <c r="D1885" s="199">
        <v>254</v>
      </c>
      <c r="E1885" s="197" t="s">
        <v>19595</v>
      </c>
      <c r="F1885" s="197" t="s">
        <v>19617</v>
      </c>
      <c r="G1885" s="197"/>
      <c r="H1885" s="197">
        <v>94</v>
      </c>
      <c r="I1885" s="197" t="s">
        <v>3225</v>
      </c>
      <c r="J1885" s="197" t="s">
        <v>17688</v>
      </c>
      <c r="K1885" s="197" t="s">
        <v>3228</v>
      </c>
      <c r="M1885" s="199">
        <v>70</v>
      </c>
      <c r="O1885" s="197" t="s">
        <v>19601</v>
      </c>
      <c r="Q1885" s="197" t="s">
        <v>3229</v>
      </c>
      <c r="S1885" s="57">
        <v>1</v>
      </c>
      <c r="T1885" s="197" t="s">
        <v>3229</v>
      </c>
      <c r="U1885" s="57" t="str">
        <f>VLOOKUP(A1885,'Individual Data'!$K$5:$AC$5544,12,FALSE)</f>
        <v>PLA1</v>
      </c>
      <c r="V1885" s="14">
        <f>IFERROR(LOOKUP(H1885,{30,43,48,53,58,63,68,73,78,83,88,93,97},{42,47,52,57,62,67,72,77,82,87,92,99,100}),999)</f>
        <v>99</v>
      </c>
      <c r="X1885" s="57">
        <f>VLOOKUP(A1885,'Individual Data'!$K$5:$AC$5544,8,FALSE)</f>
        <v>4</v>
      </c>
      <c r="Y1885" s="57">
        <f>VLOOKUP(A1885,'Individual Data'!$K$5:$AC$5544,9,FALSE)</f>
        <v>2019</v>
      </c>
    </row>
    <row r="1886" spans="1:25" ht="15" customHeight="1" x14ac:dyDescent="0.25">
      <c r="A1886" s="197" t="s">
        <v>7952</v>
      </c>
      <c r="B1886" s="197" t="s">
        <v>21269</v>
      </c>
      <c r="C1886" s="198">
        <v>45223</v>
      </c>
      <c r="D1886" s="199">
        <v>2202</v>
      </c>
      <c r="E1886" s="197" t="s">
        <v>19595</v>
      </c>
      <c r="F1886" s="197" t="s">
        <v>19617</v>
      </c>
      <c r="G1886" s="197"/>
      <c r="H1886" s="197">
        <v>82.5</v>
      </c>
      <c r="I1886" s="197" t="s">
        <v>3085</v>
      </c>
      <c r="J1886" s="197" t="s">
        <v>17688</v>
      </c>
      <c r="K1886" s="197" t="s">
        <v>3228</v>
      </c>
      <c r="M1886" s="199">
        <v>70</v>
      </c>
      <c r="O1886" s="197" t="s">
        <v>19601</v>
      </c>
      <c r="Q1886" s="197" t="s">
        <v>3229</v>
      </c>
      <c r="S1886" s="57">
        <v>1</v>
      </c>
      <c r="T1886" s="197" t="s">
        <v>3229</v>
      </c>
      <c r="U1886" s="57" t="str">
        <f>VLOOKUP(A1886,'Individual Data'!$K$5:$AC$5544,12,FALSE)</f>
        <v>LFSO</v>
      </c>
      <c r="V1886" s="14">
        <f>IFERROR(LOOKUP(H1886,{30,43,48,53,58,63,68,73,78,83,88,93,97},{42,47,52,57,62,67,72,77,82,87,92,99,100}),999)</f>
        <v>82</v>
      </c>
      <c r="X1886" s="57">
        <f>VLOOKUP(A1886,'Individual Data'!$K$5:$AC$5544,8,FALSE)</f>
        <v>4</v>
      </c>
      <c r="Y1886" s="57">
        <f>VLOOKUP(A1886,'Individual Data'!$K$5:$AC$5544,9,FALSE)</f>
        <v>2019</v>
      </c>
    </row>
    <row r="1887" spans="1:25" ht="15" customHeight="1" x14ac:dyDescent="0.25">
      <c r="A1887" s="197" t="s">
        <v>7955</v>
      </c>
      <c r="B1887" s="197" t="s">
        <v>21270</v>
      </c>
      <c r="C1887" s="198">
        <v>45230</v>
      </c>
      <c r="D1887" s="199">
        <v>347</v>
      </c>
      <c r="E1887" s="197" t="s">
        <v>19595</v>
      </c>
      <c r="F1887" s="197" t="s">
        <v>19617</v>
      </c>
      <c r="G1887" s="197"/>
      <c r="H1887" s="197">
        <v>76</v>
      </c>
      <c r="I1887" s="197" t="s">
        <v>3225</v>
      </c>
      <c r="J1887" s="197" t="s">
        <v>19596</v>
      </c>
      <c r="K1887" s="228" t="s">
        <v>3196</v>
      </c>
      <c r="M1887" s="199">
        <v>70</v>
      </c>
      <c r="O1887" s="197" t="s">
        <v>21271</v>
      </c>
      <c r="Q1887" s="197" t="s">
        <v>3229</v>
      </c>
      <c r="S1887" s="57">
        <v>1</v>
      </c>
      <c r="T1887" s="197" t="s">
        <v>3229</v>
      </c>
      <c r="U1887" s="57" t="str">
        <f>VLOOKUP(A1887,'Individual Data'!$K$5:$AC$5544,12,FALSE)</f>
        <v>IPCSR</v>
      </c>
      <c r="V1887" s="14">
        <f>IFERROR(LOOKUP(H1887,{30,43,48,53,58,63,68,73,78,83,88,93,97},{42,47,52,57,62,67,72,77,82,87,92,99,100}),999)</f>
        <v>77</v>
      </c>
      <c r="X1887" s="57">
        <f>VLOOKUP(A1887,'Individual Data'!$K$5:$AC$5544,8,FALSE)</f>
        <v>4</v>
      </c>
      <c r="Y1887" s="57">
        <f>VLOOKUP(A1887,'Individual Data'!$K$5:$AC$5544,9,FALSE)</f>
        <v>2019</v>
      </c>
    </row>
    <row r="1888" spans="1:25" ht="15" customHeight="1" x14ac:dyDescent="0.25">
      <c r="A1888" s="197" t="s">
        <v>7958</v>
      </c>
      <c r="B1888" s="197" t="s">
        <v>21272</v>
      </c>
      <c r="C1888" s="198">
        <v>45223</v>
      </c>
      <c r="D1888" s="199">
        <v>2211</v>
      </c>
      <c r="E1888" s="197" t="s">
        <v>19595</v>
      </c>
      <c r="F1888" s="197" t="s">
        <v>19617</v>
      </c>
      <c r="G1888" s="197"/>
      <c r="H1888" s="197">
        <v>71</v>
      </c>
      <c r="I1888" s="197" t="s">
        <v>3085</v>
      </c>
      <c r="J1888" s="197" t="s">
        <v>19596</v>
      </c>
      <c r="K1888" s="57" t="s">
        <v>3196</v>
      </c>
      <c r="M1888" s="199">
        <v>70</v>
      </c>
      <c r="O1888" s="197" t="s">
        <v>21273</v>
      </c>
      <c r="Q1888" s="197" t="s">
        <v>3229</v>
      </c>
      <c r="S1888" s="57">
        <v>1</v>
      </c>
      <c r="T1888" s="197" t="s">
        <v>19598</v>
      </c>
      <c r="U1888" s="57" t="str">
        <f>VLOOKUP(A1888,'Individual Data'!$K$5:$AC$5544,12,FALSE)</f>
        <v>PLA1</v>
      </c>
      <c r="V1888" s="14">
        <f>IFERROR(LOOKUP(H1888,{30,43,48,53,58,63,68,73,78,83,88,93,97},{42,47,52,57,62,67,72,77,82,87,92,99,100}),999)</f>
        <v>72</v>
      </c>
      <c r="X1888" s="57">
        <f>VLOOKUP(A1888,'Individual Data'!$K$5:$AC$5544,8,FALSE)</f>
        <v>4</v>
      </c>
      <c r="Y1888" s="57">
        <f>VLOOKUP(A1888,'Individual Data'!$K$5:$AC$5544,9,FALSE)</f>
        <v>2019</v>
      </c>
    </row>
    <row r="1889" spans="1:25" ht="15" customHeight="1" x14ac:dyDescent="0.25">
      <c r="A1889" s="197" t="s">
        <v>7961</v>
      </c>
      <c r="B1889" s="197" t="s">
        <v>21274</v>
      </c>
      <c r="C1889" s="198">
        <v>45223</v>
      </c>
      <c r="D1889" s="199">
        <v>152</v>
      </c>
      <c r="E1889" s="197" t="s">
        <v>19595</v>
      </c>
      <c r="F1889" s="197" t="s">
        <v>19617</v>
      </c>
      <c r="G1889" s="197"/>
      <c r="H1889" s="197">
        <v>73</v>
      </c>
      <c r="I1889" s="197" t="s">
        <v>3225</v>
      </c>
      <c r="J1889" s="197" t="s">
        <v>19596</v>
      </c>
      <c r="K1889" s="57" t="s">
        <v>3196</v>
      </c>
      <c r="M1889" s="199">
        <v>70</v>
      </c>
      <c r="O1889" s="197" t="s">
        <v>21275</v>
      </c>
      <c r="Q1889" s="197" t="s">
        <v>3229</v>
      </c>
      <c r="S1889" s="57">
        <v>1</v>
      </c>
      <c r="T1889" s="197" t="s">
        <v>19957</v>
      </c>
      <c r="U1889" s="57" t="str">
        <f>VLOOKUP(A1889,'Individual Data'!$K$5:$AC$5544,12,FALSE)</f>
        <v>LFSO</v>
      </c>
      <c r="V1889" s="14">
        <f>IFERROR(LOOKUP(H1889,{30,43,48,53,58,63,68,73,78,83,88,93,97},{42,47,52,57,62,67,72,77,82,87,92,99,100}),999)</f>
        <v>77</v>
      </c>
      <c r="X1889" s="57">
        <f>VLOOKUP(A1889,'Individual Data'!$K$5:$AC$5544,8,FALSE)</f>
        <v>3</v>
      </c>
      <c r="Y1889" s="57">
        <f>VLOOKUP(A1889,'Individual Data'!$K$5:$AC$5544,9,FALSE)</f>
        <v>2020</v>
      </c>
    </row>
    <row r="1890" spans="1:25" ht="15" customHeight="1" x14ac:dyDescent="0.25">
      <c r="A1890" s="197" t="s">
        <v>7966</v>
      </c>
      <c r="B1890" s="197" t="s">
        <v>21276</v>
      </c>
      <c r="C1890" s="198">
        <v>45216</v>
      </c>
      <c r="D1890" s="199">
        <v>51</v>
      </c>
      <c r="E1890" s="197" t="s">
        <v>19595</v>
      </c>
      <c r="F1890" s="197" t="s">
        <v>19617</v>
      </c>
      <c r="G1890" s="197"/>
      <c r="H1890" s="197">
        <v>86</v>
      </c>
      <c r="I1890" s="197" t="s">
        <v>3225</v>
      </c>
      <c r="J1890" s="197" t="s">
        <v>19596</v>
      </c>
      <c r="K1890" s="57" t="s">
        <v>3196</v>
      </c>
      <c r="M1890" s="199">
        <v>70</v>
      </c>
      <c r="O1890" s="197" t="s">
        <v>21277</v>
      </c>
      <c r="Q1890" s="197" t="s">
        <v>3229</v>
      </c>
      <c r="S1890" s="57">
        <v>1</v>
      </c>
      <c r="T1890" s="197" t="s">
        <v>19598</v>
      </c>
      <c r="U1890" s="57" t="str">
        <f>VLOOKUP(A1890,'Individual Data'!$K$5:$AC$5544,12,FALSE)</f>
        <v>BCA1</v>
      </c>
      <c r="V1890" s="14">
        <f>IFERROR(LOOKUP(H1890,{30,43,48,53,58,63,68,73,78,83,88,93,97},{42,47,52,57,62,67,72,77,82,87,92,99,100}),999)</f>
        <v>87</v>
      </c>
      <c r="X1890" s="57">
        <f>VLOOKUP(A1890,'Individual Data'!$K$5:$AC$5544,8,FALSE)</f>
        <v>4</v>
      </c>
      <c r="Y1890" s="57">
        <f>VLOOKUP(A1890,'Individual Data'!$K$5:$AC$5544,9,FALSE)</f>
        <v>2019</v>
      </c>
    </row>
    <row r="1891" spans="1:25" ht="15" customHeight="1" x14ac:dyDescent="0.25">
      <c r="A1891" s="197" t="s">
        <v>7969</v>
      </c>
      <c r="B1891" s="197" t="s">
        <v>21278</v>
      </c>
      <c r="C1891" s="198">
        <v>45223</v>
      </c>
      <c r="D1891" s="199">
        <v>2141</v>
      </c>
      <c r="E1891" s="197" t="s">
        <v>19595</v>
      </c>
      <c r="F1891" s="197" t="s">
        <v>19617</v>
      </c>
      <c r="G1891" s="197"/>
      <c r="H1891" s="197">
        <v>81</v>
      </c>
      <c r="I1891" s="197" t="s">
        <v>3085</v>
      </c>
      <c r="J1891" s="197" t="s">
        <v>17688</v>
      </c>
      <c r="K1891" s="229" t="s">
        <v>3228</v>
      </c>
      <c r="M1891" s="199">
        <v>70</v>
      </c>
      <c r="O1891" s="197" t="s">
        <v>19601</v>
      </c>
      <c r="Q1891" s="197" t="s">
        <v>3229</v>
      </c>
      <c r="S1891" s="57">
        <v>1</v>
      </c>
      <c r="T1891" s="197" t="s">
        <v>3229</v>
      </c>
      <c r="U1891" s="57" t="str">
        <f>VLOOKUP(A1891,'Individual Data'!$K$5:$AC$5544,12,FALSE)</f>
        <v>NG</v>
      </c>
      <c r="V1891" s="14">
        <f>IFERROR(LOOKUP(H1891,{30,43,48,53,58,63,68,73,78,83,88,93,97},{42,47,52,57,62,67,72,77,82,87,92,99,100}),999)</f>
        <v>82</v>
      </c>
      <c r="X1891" s="57" t="str">
        <f>VLOOKUP(A1891,'Individual Data'!$K$5:$AC$5544,8,FALSE)</f>
        <v>NA</v>
      </c>
      <c r="Y1891" s="57" t="str">
        <f>VLOOKUP(A1891,'Individual Data'!$K$5:$AC$5544,9,FALSE)</f>
        <v>U</v>
      </c>
    </row>
    <row r="1892" spans="1:25" ht="15" customHeight="1" x14ac:dyDescent="0.25">
      <c r="A1892" s="197" t="s">
        <v>7972</v>
      </c>
      <c r="B1892" s="197" t="s">
        <v>21279</v>
      </c>
      <c r="C1892" s="198">
        <v>45223</v>
      </c>
      <c r="D1892" s="199">
        <v>2200</v>
      </c>
      <c r="E1892" s="197" t="s">
        <v>19595</v>
      </c>
      <c r="F1892" s="197" t="s">
        <v>19617</v>
      </c>
      <c r="G1892" s="197"/>
      <c r="H1892" s="197">
        <v>79</v>
      </c>
      <c r="I1892" s="197" t="s">
        <v>3085</v>
      </c>
      <c r="J1892" s="197" t="s">
        <v>19596</v>
      </c>
      <c r="K1892" s="228" t="s">
        <v>3196</v>
      </c>
      <c r="M1892" s="199">
        <v>70</v>
      </c>
      <c r="O1892" s="197" t="s">
        <v>21280</v>
      </c>
      <c r="Q1892" s="197" t="s">
        <v>3229</v>
      </c>
      <c r="S1892" s="57">
        <v>1</v>
      </c>
      <c r="T1892" s="197" t="s">
        <v>19598</v>
      </c>
      <c r="U1892" s="57" t="str">
        <f>VLOOKUP(A1892,'Individual Data'!$K$5:$AC$5544,12,FALSE)</f>
        <v>PLA1</v>
      </c>
      <c r="V1892" s="14">
        <f>IFERROR(LOOKUP(H1892,{30,43,48,53,58,63,68,73,78,83,88,93,97},{42,47,52,57,62,67,72,77,82,87,92,99,100}),999)</f>
        <v>82</v>
      </c>
      <c r="X1892" s="57">
        <f>VLOOKUP(A1892,'Individual Data'!$K$5:$AC$5544,8,FALSE)</f>
        <v>4</v>
      </c>
      <c r="Y1892" s="57">
        <f>VLOOKUP(A1892,'Individual Data'!$K$5:$AC$5544,9,FALSE)</f>
        <v>2019</v>
      </c>
    </row>
    <row r="1893" spans="1:25" ht="15" customHeight="1" x14ac:dyDescent="0.25">
      <c r="A1893" s="197" t="s">
        <v>7975</v>
      </c>
      <c r="B1893" s="197" t="s">
        <v>21281</v>
      </c>
      <c r="C1893" s="198">
        <v>45230</v>
      </c>
      <c r="D1893" s="199">
        <v>293</v>
      </c>
      <c r="E1893" s="197" t="s">
        <v>19595</v>
      </c>
      <c r="F1893" s="197" t="s">
        <v>19617</v>
      </c>
      <c r="G1893" s="197"/>
      <c r="H1893" s="197">
        <v>83.5</v>
      </c>
      <c r="I1893" s="197" t="s">
        <v>3225</v>
      </c>
      <c r="J1893" s="197" t="s">
        <v>19596</v>
      </c>
      <c r="K1893" s="57" t="s">
        <v>3196</v>
      </c>
      <c r="M1893" s="199">
        <v>70</v>
      </c>
      <c r="O1893" s="197" t="s">
        <v>21282</v>
      </c>
      <c r="Q1893" s="197" t="s">
        <v>3229</v>
      </c>
      <c r="S1893" s="57">
        <v>1</v>
      </c>
      <c r="T1893" s="197" t="s">
        <v>19598</v>
      </c>
      <c r="U1893" s="57" t="str">
        <f>VLOOKUP(A1893,'Individual Data'!$K$5:$AC$5544,12,FALSE)</f>
        <v>Unassigned</v>
      </c>
      <c r="V1893" s="14">
        <f>IFERROR(LOOKUP(H1893,{30,43,48,53,58,63,68,73,78,83,88,93,97},{42,47,52,57,62,67,72,77,82,87,92,99,100}),999)</f>
        <v>87</v>
      </c>
      <c r="X1893" s="57" t="str">
        <f>VLOOKUP(A1893,'Individual Data'!$K$5:$AC$5544,8,FALSE)</f>
        <v>NA</v>
      </c>
      <c r="Y1893" s="57" t="str">
        <f>VLOOKUP(A1893,'Individual Data'!$K$5:$AC$5544,9,FALSE)</f>
        <v>U</v>
      </c>
    </row>
    <row r="1894" spans="1:25" ht="15" customHeight="1" x14ac:dyDescent="0.25">
      <c r="A1894" s="197" t="s">
        <v>7978</v>
      </c>
      <c r="B1894" s="197" t="s">
        <v>21283</v>
      </c>
      <c r="C1894" s="198">
        <v>45236</v>
      </c>
      <c r="D1894" s="199">
        <v>4088</v>
      </c>
      <c r="E1894" s="197" t="s">
        <v>19595</v>
      </c>
      <c r="F1894" s="197" t="s">
        <v>19617</v>
      </c>
      <c r="G1894" s="197"/>
      <c r="H1894" s="197">
        <v>83</v>
      </c>
      <c r="I1894" s="197" t="s">
        <v>3085</v>
      </c>
      <c r="J1894" s="197" t="s">
        <v>19596</v>
      </c>
      <c r="K1894" s="57" t="s">
        <v>3196</v>
      </c>
      <c r="M1894" s="199">
        <v>70</v>
      </c>
      <c r="O1894" s="197" t="s">
        <v>21284</v>
      </c>
      <c r="Q1894" s="197" t="s">
        <v>3229</v>
      </c>
      <c r="S1894" s="57">
        <v>1</v>
      </c>
      <c r="T1894" s="197" t="s">
        <v>19598</v>
      </c>
      <c r="U1894" s="57" t="str">
        <f>VLOOKUP(A1894,'Individual Data'!$K$5:$AC$5544,12,FALSE)</f>
        <v>IPCSR</v>
      </c>
      <c r="V1894" s="14">
        <f>IFERROR(LOOKUP(H1894,{30,43,48,53,58,63,68,73,78,83,88,93,97},{42,47,52,57,62,67,72,77,82,87,92,99,100}),999)</f>
        <v>87</v>
      </c>
      <c r="X1894" s="57">
        <f>VLOOKUP(A1894,'Individual Data'!$K$5:$AC$5544,8,FALSE)</f>
        <v>4</v>
      </c>
      <c r="Y1894" s="57">
        <f>VLOOKUP(A1894,'Individual Data'!$K$5:$AC$5544,9,FALSE)</f>
        <v>2019</v>
      </c>
    </row>
    <row r="1895" spans="1:25" ht="15" customHeight="1" x14ac:dyDescent="0.25">
      <c r="A1895" s="197" t="s">
        <v>7981</v>
      </c>
      <c r="B1895" s="197" t="s">
        <v>21285</v>
      </c>
      <c r="C1895" s="198">
        <v>45230</v>
      </c>
      <c r="D1895" s="199">
        <v>3194</v>
      </c>
      <c r="E1895" s="197" t="s">
        <v>19595</v>
      </c>
      <c r="F1895" s="197" t="s">
        <v>19617</v>
      </c>
      <c r="G1895" s="197"/>
      <c r="H1895" s="197">
        <v>75</v>
      </c>
      <c r="I1895" s="197" t="s">
        <v>3085</v>
      </c>
      <c r="J1895" s="197" t="s">
        <v>19596</v>
      </c>
      <c r="K1895" s="57" t="s">
        <v>3196</v>
      </c>
      <c r="M1895" s="199">
        <v>70</v>
      </c>
      <c r="O1895" s="197" t="s">
        <v>21286</v>
      </c>
      <c r="Q1895" s="197" t="s">
        <v>3229</v>
      </c>
      <c r="S1895" s="57">
        <v>1</v>
      </c>
      <c r="T1895" s="197" t="s">
        <v>19598</v>
      </c>
      <c r="U1895" s="57" t="str">
        <f>VLOOKUP(A1895,'Individual Data'!$K$5:$AC$5544,12,FALSE)</f>
        <v>NPTH</v>
      </c>
      <c r="V1895" s="14">
        <f>IFERROR(LOOKUP(H1895,{30,43,48,53,58,63,68,73,78,83,88,93,97},{42,47,52,57,62,67,72,77,82,87,92,99,100}),999)</f>
        <v>77</v>
      </c>
      <c r="X1895" s="57">
        <f>VLOOKUP(A1895,'Individual Data'!$K$5:$AC$5544,8,FALSE)</f>
        <v>4</v>
      </c>
      <c r="Y1895" s="57">
        <f>VLOOKUP(A1895,'Individual Data'!$K$5:$AC$5544,9,FALSE)</f>
        <v>2019</v>
      </c>
    </row>
    <row r="1896" spans="1:25" ht="15" customHeight="1" x14ac:dyDescent="0.25">
      <c r="A1896" s="197" t="s">
        <v>7984</v>
      </c>
      <c r="B1896" s="197" t="s">
        <v>21287</v>
      </c>
      <c r="C1896" s="198">
        <v>45236</v>
      </c>
      <c r="D1896" s="199">
        <v>490</v>
      </c>
      <c r="E1896" s="197" t="s">
        <v>19595</v>
      </c>
      <c r="F1896" s="197" t="s">
        <v>19617</v>
      </c>
      <c r="G1896" s="197"/>
      <c r="H1896" s="197">
        <v>74.5</v>
      </c>
      <c r="I1896" s="197" t="s">
        <v>3225</v>
      </c>
      <c r="J1896" s="197" t="s">
        <v>19596</v>
      </c>
      <c r="K1896" s="57" t="s">
        <v>3196</v>
      </c>
      <c r="M1896" s="199">
        <v>70</v>
      </c>
      <c r="O1896" s="197" t="s">
        <v>21288</v>
      </c>
      <c r="Q1896" s="197" t="s">
        <v>3229</v>
      </c>
      <c r="S1896" s="57">
        <v>1</v>
      </c>
      <c r="T1896" s="197" t="s">
        <v>19598</v>
      </c>
      <c r="U1896" s="57" t="str">
        <f>VLOOKUP(A1896,'Individual Data'!$K$5:$AC$5544,12,FALSE)</f>
        <v>PLA1</v>
      </c>
      <c r="V1896" s="14">
        <f>IFERROR(LOOKUP(H1896,{30,43,48,53,58,63,68,73,78,83,88,93,97},{42,47,52,57,62,67,72,77,82,87,92,99,100}),999)</f>
        <v>77</v>
      </c>
      <c r="X1896" s="57">
        <f>VLOOKUP(A1896,'Individual Data'!$K$5:$AC$5544,8,FALSE)</f>
        <v>4</v>
      </c>
      <c r="Y1896" s="57">
        <f>VLOOKUP(A1896,'Individual Data'!$K$5:$AC$5544,9,FALSE)</f>
        <v>2019</v>
      </c>
    </row>
    <row r="1897" spans="1:25" ht="15" customHeight="1" x14ac:dyDescent="0.25">
      <c r="A1897" s="197" t="s">
        <v>7987</v>
      </c>
      <c r="B1897" s="197" t="s">
        <v>21289</v>
      </c>
      <c r="C1897" s="198">
        <v>45236</v>
      </c>
      <c r="D1897" s="199">
        <v>4096</v>
      </c>
      <c r="E1897" s="197" t="s">
        <v>19595</v>
      </c>
      <c r="F1897" s="197" t="s">
        <v>19617</v>
      </c>
      <c r="G1897" s="197"/>
      <c r="H1897" s="197">
        <v>81</v>
      </c>
      <c r="I1897" s="197" t="s">
        <v>3085</v>
      </c>
      <c r="J1897" s="197" t="s">
        <v>19596</v>
      </c>
      <c r="K1897" s="57" t="s">
        <v>3196</v>
      </c>
      <c r="M1897" s="199">
        <v>70</v>
      </c>
      <c r="O1897" s="197" t="s">
        <v>21290</v>
      </c>
      <c r="Q1897" s="197" t="s">
        <v>3229</v>
      </c>
      <c r="S1897" s="57">
        <v>1</v>
      </c>
      <c r="T1897" s="197" t="s">
        <v>19598</v>
      </c>
      <c r="U1897" s="57" t="str">
        <f>VLOOKUP(A1897,'Individual Data'!$K$5:$AC$5544,12,FALSE)</f>
        <v>IPCSR</v>
      </c>
      <c r="V1897" s="14">
        <f>IFERROR(LOOKUP(H1897,{30,43,48,53,58,63,68,73,78,83,88,93,97},{42,47,52,57,62,67,72,77,82,87,92,99,100}),999)</f>
        <v>82</v>
      </c>
      <c r="X1897" s="57">
        <f>VLOOKUP(A1897,'Individual Data'!$K$5:$AC$5544,8,FALSE)</f>
        <v>4</v>
      </c>
      <c r="Y1897" s="57">
        <f>VLOOKUP(A1897,'Individual Data'!$K$5:$AC$5544,9,FALSE)</f>
        <v>2019</v>
      </c>
    </row>
    <row r="1898" spans="1:25" ht="15" customHeight="1" x14ac:dyDescent="0.25">
      <c r="A1898" s="197" t="s">
        <v>7990</v>
      </c>
      <c r="B1898" s="197" t="s">
        <v>21291</v>
      </c>
      <c r="C1898" s="198">
        <v>45223</v>
      </c>
      <c r="D1898" s="199">
        <v>2147</v>
      </c>
      <c r="E1898" s="197" t="s">
        <v>19595</v>
      </c>
      <c r="F1898" s="197" t="s">
        <v>19617</v>
      </c>
      <c r="G1898" s="197"/>
      <c r="H1898" s="197">
        <v>90</v>
      </c>
      <c r="I1898" s="197" t="s">
        <v>3085</v>
      </c>
      <c r="J1898" s="197" t="s">
        <v>19596</v>
      </c>
      <c r="K1898" s="57" t="s">
        <v>3196</v>
      </c>
      <c r="M1898" s="199">
        <v>70</v>
      </c>
      <c r="O1898" s="197" t="s">
        <v>21292</v>
      </c>
      <c r="Q1898" s="197" t="s">
        <v>3229</v>
      </c>
      <c r="S1898" s="57">
        <v>1</v>
      </c>
      <c r="T1898" s="197" t="s">
        <v>19607</v>
      </c>
      <c r="U1898" s="57" t="str">
        <f>VLOOKUP(A1898,'Individual Data'!$K$5:$AC$5544,12,FALSE)</f>
        <v>NPTH</v>
      </c>
      <c r="V1898" s="14">
        <f>IFERROR(LOOKUP(H1898,{30,43,48,53,58,63,68,73,78,83,88,93,97},{42,47,52,57,62,67,72,77,82,87,92,99,100}),999)</f>
        <v>92</v>
      </c>
      <c r="X1898" s="57">
        <f>VLOOKUP(A1898,'Individual Data'!$K$5:$AC$5544,8,FALSE)</f>
        <v>5</v>
      </c>
      <c r="Y1898" s="57">
        <f>VLOOKUP(A1898,'Individual Data'!$K$5:$AC$5544,9,FALSE)</f>
        <v>2018</v>
      </c>
    </row>
    <row r="1899" spans="1:25" ht="15" customHeight="1" x14ac:dyDescent="0.25">
      <c r="A1899" s="197" t="s">
        <v>7995</v>
      </c>
      <c r="B1899" s="197" t="s">
        <v>21293</v>
      </c>
      <c r="C1899" s="198">
        <v>45236</v>
      </c>
      <c r="D1899" s="199">
        <v>433</v>
      </c>
      <c r="E1899" s="197" t="s">
        <v>19595</v>
      </c>
      <c r="F1899" s="197" t="s">
        <v>19617</v>
      </c>
      <c r="G1899" s="197"/>
      <c r="H1899" s="197">
        <v>73</v>
      </c>
      <c r="I1899" s="197" t="s">
        <v>3225</v>
      </c>
      <c r="J1899" s="197" t="s">
        <v>19596</v>
      </c>
      <c r="K1899" s="57" t="s">
        <v>3196</v>
      </c>
      <c r="M1899" s="199">
        <v>70</v>
      </c>
      <c r="O1899" s="197" t="s">
        <v>21294</v>
      </c>
      <c r="Q1899" s="197" t="s">
        <v>3229</v>
      </c>
      <c r="S1899" s="57">
        <v>1</v>
      </c>
      <c r="T1899" s="197" t="s">
        <v>19598</v>
      </c>
      <c r="U1899" s="57" t="str">
        <f>VLOOKUP(A1899,'Individual Data'!$K$5:$AC$5544,12,FALSE)</f>
        <v>NG</v>
      </c>
      <c r="V1899" s="14">
        <f>IFERROR(LOOKUP(H1899,{30,43,48,53,58,63,68,73,78,83,88,93,97},{42,47,52,57,62,67,72,77,82,87,92,99,100}),999)</f>
        <v>77</v>
      </c>
      <c r="X1899" s="57" t="str">
        <f>VLOOKUP(A1899,'Individual Data'!$K$5:$AC$5544,8,FALSE)</f>
        <v>NA</v>
      </c>
      <c r="Y1899" s="57" t="str">
        <f>VLOOKUP(A1899,'Individual Data'!$K$5:$AC$5544,9,FALSE)</f>
        <v>U</v>
      </c>
    </row>
    <row r="1900" spans="1:25" ht="15" customHeight="1" x14ac:dyDescent="0.25">
      <c r="A1900" s="197" t="s">
        <v>7997</v>
      </c>
      <c r="B1900" s="197" t="s">
        <v>21295</v>
      </c>
      <c r="C1900" s="198">
        <v>45236</v>
      </c>
      <c r="D1900" s="199">
        <v>489</v>
      </c>
      <c r="E1900" s="197" t="s">
        <v>19595</v>
      </c>
      <c r="F1900" s="197" t="s">
        <v>19617</v>
      </c>
      <c r="G1900" s="197"/>
      <c r="H1900" s="197">
        <v>74</v>
      </c>
      <c r="I1900" s="197" t="s">
        <v>3225</v>
      </c>
      <c r="J1900" s="197" t="s">
        <v>19596</v>
      </c>
      <c r="K1900" s="57" t="s">
        <v>3196</v>
      </c>
      <c r="M1900" s="199">
        <v>70</v>
      </c>
      <c r="O1900" s="197" t="s">
        <v>21296</v>
      </c>
      <c r="Q1900" s="197" t="s">
        <v>3229</v>
      </c>
      <c r="S1900" s="57">
        <v>1</v>
      </c>
      <c r="T1900" s="197" t="s">
        <v>19598</v>
      </c>
      <c r="U1900" s="57" t="str">
        <f>VLOOKUP(A1900,'Individual Data'!$K$5:$AC$5544,12,FALSE)</f>
        <v>Unassigned</v>
      </c>
      <c r="V1900" s="14">
        <f>IFERROR(LOOKUP(H1900,{30,43,48,53,58,63,68,73,78,83,88,93,97},{42,47,52,57,62,67,72,77,82,87,92,99,100}),999)</f>
        <v>77</v>
      </c>
      <c r="X1900" s="57" t="str">
        <f>VLOOKUP(A1900,'Individual Data'!$K$5:$AC$5544,8,FALSE)</f>
        <v>NA</v>
      </c>
      <c r="Y1900" s="57" t="str">
        <f>VLOOKUP(A1900,'Individual Data'!$K$5:$AC$5544,9,FALSE)</f>
        <v>U</v>
      </c>
    </row>
    <row r="1901" spans="1:25" ht="15" customHeight="1" x14ac:dyDescent="0.25">
      <c r="A1901" s="197" t="s">
        <v>8000</v>
      </c>
      <c r="B1901" s="197" t="s">
        <v>21297</v>
      </c>
      <c r="C1901" s="198">
        <v>45243</v>
      </c>
      <c r="D1901" s="199">
        <v>666</v>
      </c>
      <c r="E1901" s="197" t="s">
        <v>19595</v>
      </c>
      <c r="F1901" s="197" t="s">
        <v>19617</v>
      </c>
      <c r="G1901" s="197"/>
      <c r="H1901" s="197">
        <v>81</v>
      </c>
      <c r="I1901" s="197" t="s">
        <v>3225</v>
      </c>
      <c r="J1901" s="197" t="s">
        <v>19596</v>
      </c>
      <c r="K1901" s="57" t="s">
        <v>3196</v>
      </c>
      <c r="M1901" s="199">
        <v>70</v>
      </c>
      <c r="O1901" s="197" t="s">
        <v>21298</v>
      </c>
      <c r="Q1901" s="197" t="s">
        <v>3229</v>
      </c>
      <c r="S1901" s="57">
        <v>1</v>
      </c>
      <c r="T1901" s="197" t="s">
        <v>19598</v>
      </c>
      <c r="U1901" s="57" t="str">
        <f>VLOOKUP(A1901,'Individual Data'!$K$5:$AC$5544,12,FALSE)</f>
        <v>Unassigned</v>
      </c>
      <c r="V1901" s="14">
        <f>IFERROR(LOOKUP(H1901,{30,43,48,53,58,63,68,73,78,83,88,93,97},{42,47,52,57,62,67,72,77,82,87,92,99,100}),999)</f>
        <v>82</v>
      </c>
      <c r="X1901" s="57" t="str">
        <f>VLOOKUP(A1901,'Individual Data'!$K$5:$AC$5544,8,FALSE)</f>
        <v>NA</v>
      </c>
      <c r="Y1901" s="57" t="str">
        <f>VLOOKUP(A1901,'Individual Data'!$K$5:$AC$5544,9,FALSE)</f>
        <v>U</v>
      </c>
    </row>
    <row r="1902" spans="1:25" ht="15" customHeight="1" x14ac:dyDescent="0.25">
      <c r="A1902" s="197" t="s">
        <v>8003</v>
      </c>
      <c r="B1902" s="197" t="s">
        <v>21299</v>
      </c>
      <c r="C1902" s="198">
        <v>45223</v>
      </c>
      <c r="D1902" s="199">
        <v>2184</v>
      </c>
      <c r="E1902" s="197" t="s">
        <v>19595</v>
      </c>
      <c r="F1902" s="197" t="s">
        <v>19617</v>
      </c>
      <c r="G1902" s="197"/>
      <c r="H1902" s="197">
        <v>77.5</v>
      </c>
      <c r="I1902" s="197" t="s">
        <v>3085</v>
      </c>
      <c r="J1902" s="197" t="s">
        <v>19596</v>
      </c>
      <c r="K1902" s="57" t="s">
        <v>3196</v>
      </c>
      <c r="M1902" s="199">
        <v>70</v>
      </c>
      <c r="O1902" s="197" t="s">
        <v>21300</v>
      </c>
      <c r="Q1902" s="197" t="s">
        <v>3229</v>
      </c>
      <c r="S1902" s="57">
        <v>1</v>
      </c>
      <c r="T1902" s="197" t="s">
        <v>19598</v>
      </c>
      <c r="U1902" s="57" t="str">
        <f>VLOOKUP(A1902,'Individual Data'!$K$5:$AC$5544,12,FALSE)</f>
        <v>CJA1</v>
      </c>
      <c r="V1902" s="14">
        <f>IFERROR(LOOKUP(H1902,{30,43,48,53,58,63,68,73,78,83,88,93,97},{42,47,52,57,62,67,72,77,82,87,92,99,100}),999)</f>
        <v>77</v>
      </c>
      <c r="X1902" s="57">
        <f>VLOOKUP(A1902,'Individual Data'!$K$5:$AC$5544,8,FALSE)</f>
        <v>4</v>
      </c>
      <c r="Y1902" s="57">
        <f>VLOOKUP(A1902,'Individual Data'!$K$5:$AC$5544,9,FALSE)</f>
        <v>2019</v>
      </c>
    </row>
    <row r="1903" spans="1:25" ht="15" customHeight="1" x14ac:dyDescent="0.25">
      <c r="A1903" s="197" t="s">
        <v>8006</v>
      </c>
      <c r="B1903" s="197" t="s">
        <v>21301</v>
      </c>
      <c r="C1903" s="198">
        <v>45236</v>
      </c>
      <c r="D1903" s="199">
        <v>424</v>
      </c>
      <c r="E1903" s="197" t="s">
        <v>19595</v>
      </c>
      <c r="F1903" s="197" t="s">
        <v>19617</v>
      </c>
      <c r="G1903" s="197"/>
      <c r="H1903" s="197">
        <v>74</v>
      </c>
      <c r="I1903" s="197" t="s">
        <v>3225</v>
      </c>
      <c r="J1903" s="197" t="s">
        <v>19596</v>
      </c>
      <c r="K1903" s="57" t="s">
        <v>3196</v>
      </c>
      <c r="M1903" s="199">
        <v>70</v>
      </c>
      <c r="O1903" s="197" t="s">
        <v>21302</v>
      </c>
      <c r="Q1903" s="197" t="s">
        <v>3229</v>
      </c>
      <c r="S1903" s="57">
        <v>1</v>
      </c>
      <c r="T1903" s="197" t="s">
        <v>19957</v>
      </c>
      <c r="U1903" s="57" t="str">
        <f>VLOOKUP(A1903,'Individual Data'!$K$5:$AC$5544,12,FALSE)</f>
        <v>Unassigned</v>
      </c>
      <c r="V1903" s="14">
        <f>IFERROR(LOOKUP(H1903,{30,43,48,53,58,63,68,73,78,83,88,93,97},{42,47,52,57,62,67,72,77,82,87,92,99,100}),999)</f>
        <v>77</v>
      </c>
      <c r="X1903" s="57" t="str">
        <f>VLOOKUP(A1903,'Individual Data'!$K$5:$AC$5544,8,FALSE)</f>
        <v>NA</v>
      </c>
      <c r="Y1903" s="57" t="str">
        <f>VLOOKUP(A1903,'Individual Data'!$K$5:$AC$5544,9,FALSE)</f>
        <v>U</v>
      </c>
    </row>
    <row r="1904" spans="1:25" ht="15" customHeight="1" x14ac:dyDescent="0.25">
      <c r="A1904" s="197" t="s">
        <v>8008</v>
      </c>
      <c r="B1904" s="197" t="s">
        <v>21303</v>
      </c>
      <c r="C1904" s="198">
        <v>45230</v>
      </c>
      <c r="D1904" s="199">
        <v>3073</v>
      </c>
      <c r="E1904" s="197" t="s">
        <v>19595</v>
      </c>
      <c r="F1904" s="197" t="s">
        <v>19617</v>
      </c>
      <c r="G1904" s="197"/>
      <c r="H1904" s="197">
        <v>75</v>
      </c>
      <c r="I1904" s="197" t="s">
        <v>3085</v>
      </c>
      <c r="J1904" s="197" t="s">
        <v>19596</v>
      </c>
      <c r="K1904" s="57" t="s">
        <v>3196</v>
      </c>
      <c r="M1904" s="199">
        <v>70</v>
      </c>
      <c r="O1904" s="197" t="s">
        <v>21304</v>
      </c>
      <c r="Q1904" s="197" t="s">
        <v>3229</v>
      </c>
      <c r="S1904" s="57">
        <v>1</v>
      </c>
      <c r="T1904" s="197" t="s">
        <v>19598</v>
      </c>
      <c r="U1904" s="57" t="str">
        <f>VLOOKUP(A1904,'Individual Data'!$K$5:$AC$5544,12,FALSE)</f>
        <v>IPCSR</v>
      </c>
      <c r="V1904" s="14">
        <f>IFERROR(LOOKUP(H1904,{30,43,48,53,58,63,68,73,78,83,88,93,97},{42,47,52,57,62,67,72,77,82,87,92,99,100}),999)</f>
        <v>77</v>
      </c>
      <c r="X1904" s="57">
        <f>VLOOKUP(A1904,'Individual Data'!$K$5:$AC$5544,8,FALSE)</f>
        <v>4</v>
      </c>
      <c r="Y1904" s="57">
        <f>VLOOKUP(A1904,'Individual Data'!$K$5:$AC$5544,9,FALSE)</f>
        <v>2019</v>
      </c>
    </row>
    <row r="1905" spans="1:25" ht="15" customHeight="1" x14ac:dyDescent="0.25">
      <c r="A1905" s="197" t="s">
        <v>8011</v>
      </c>
      <c r="B1905" s="197" t="s">
        <v>21305</v>
      </c>
      <c r="C1905" s="198">
        <v>45243</v>
      </c>
      <c r="D1905" s="199">
        <v>693</v>
      </c>
      <c r="E1905" s="197" t="s">
        <v>19595</v>
      </c>
      <c r="F1905" s="197" t="s">
        <v>19617</v>
      </c>
      <c r="G1905" s="197"/>
      <c r="H1905" s="197">
        <v>73</v>
      </c>
      <c r="I1905" s="197" t="s">
        <v>3225</v>
      </c>
      <c r="J1905" s="197" t="s">
        <v>19596</v>
      </c>
      <c r="K1905" s="57" t="s">
        <v>3196</v>
      </c>
      <c r="M1905" s="199">
        <v>70</v>
      </c>
      <c r="O1905" s="197" t="s">
        <v>21306</v>
      </c>
      <c r="Q1905" s="197" t="s">
        <v>3229</v>
      </c>
      <c r="S1905" s="57">
        <v>1</v>
      </c>
      <c r="T1905" s="197" t="s">
        <v>19598</v>
      </c>
      <c r="U1905" s="57" t="str">
        <f>VLOOKUP(A1905,'Individual Data'!$K$5:$AC$5544,12,FALSE)</f>
        <v>Unassigned</v>
      </c>
      <c r="V1905" s="14">
        <f>IFERROR(LOOKUP(H1905,{30,43,48,53,58,63,68,73,78,83,88,93,97},{42,47,52,57,62,67,72,77,82,87,92,99,100}),999)</f>
        <v>77</v>
      </c>
      <c r="X1905" s="57" t="str">
        <f>VLOOKUP(A1905,'Individual Data'!$K$5:$AC$5544,8,FALSE)</f>
        <v>NA</v>
      </c>
      <c r="Y1905" s="57" t="str">
        <f>VLOOKUP(A1905,'Individual Data'!$K$5:$AC$5544,9,FALSE)</f>
        <v>U</v>
      </c>
    </row>
    <row r="1906" spans="1:25" ht="15" customHeight="1" x14ac:dyDescent="0.25">
      <c r="A1906" s="197" t="s">
        <v>8015</v>
      </c>
      <c r="B1906" s="197" t="s">
        <v>21307</v>
      </c>
      <c r="C1906" s="198">
        <v>45216</v>
      </c>
      <c r="D1906" s="199">
        <v>54</v>
      </c>
      <c r="E1906" s="197" t="s">
        <v>19595</v>
      </c>
      <c r="F1906" s="197" t="s">
        <v>19617</v>
      </c>
      <c r="G1906" s="197"/>
      <c r="H1906" s="197">
        <v>96</v>
      </c>
      <c r="I1906" s="197" t="s">
        <v>3225</v>
      </c>
      <c r="J1906" s="197" t="s">
        <v>17688</v>
      </c>
      <c r="K1906" s="229" t="s">
        <v>3228</v>
      </c>
      <c r="M1906" s="199">
        <v>70</v>
      </c>
      <c r="O1906" s="197" t="s">
        <v>19601</v>
      </c>
      <c r="Q1906" s="197" t="s">
        <v>3229</v>
      </c>
      <c r="S1906" s="57">
        <v>1</v>
      </c>
      <c r="T1906" s="197" t="s">
        <v>3229</v>
      </c>
      <c r="U1906" s="57" t="str">
        <f>VLOOKUP(A1906,'Individual Data'!$K$5:$AC$5544,12,FALSE)</f>
        <v>NG</v>
      </c>
      <c r="V1906" s="14">
        <f>IFERROR(LOOKUP(H1906,{30,43,48,53,58,63,68,73,78,83,88,93,97},{42,47,52,57,62,67,72,77,82,87,92,99,100}),999)</f>
        <v>99</v>
      </c>
      <c r="X1906" s="57" t="str">
        <f>VLOOKUP(A1906,'Individual Data'!$K$5:$AC$5544,8,FALSE)</f>
        <v>NA</v>
      </c>
      <c r="Y1906" s="57" t="str">
        <f>VLOOKUP(A1906,'Individual Data'!$K$5:$AC$5544,9,FALSE)</f>
        <v>U</v>
      </c>
    </row>
    <row r="1907" spans="1:25" ht="15" customHeight="1" x14ac:dyDescent="0.25">
      <c r="A1907" s="197" t="s">
        <v>8018</v>
      </c>
      <c r="B1907" s="197" t="s">
        <v>21308</v>
      </c>
      <c r="C1907" s="198">
        <v>45223</v>
      </c>
      <c r="D1907" s="199">
        <v>2142</v>
      </c>
      <c r="E1907" s="197" t="s">
        <v>19595</v>
      </c>
      <c r="F1907" s="197" t="s">
        <v>19617</v>
      </c>
      <c r="G1907" s="197"/>
      <c r="H1907" s="197">
        <v>90</v>
      </c>
      <c r="I1907" s="197" t="s">
        <v>3085</v>
      </c>
      <c r="J1907" s="197" t="s">
        <v>19596</v>
      </c>
      <c r="K1907" s="228" t="s">
        <v>3196</v>
      </c>
      <c r="M1907" s="199">
        <v>70</v>
      </c>
      <c r="O1907" s="197" t="s">
        <v>21309</v>
      </c>
      <c r="Q1907" s="197" t="s">
        <v>3229</v>
      </c>
      <c r="S1907" s="57">
        <v>1</v>
      </c>
      <c r="T1907" s="197" t="s">
        <v>19607</v>
      </c>
      <c r="U1907" s="57" t="str">
        <f>VLOOKUP(A1907,'Individual Data'!$K$5:$AC$5544,12,FALSE)</f>
        <v>CFA</v>
      </c>
      <c r="V1907" s="14">
        <f>IFERROR(LOOKUP(H1907,{30,43,48,53,58,63,68,73,78,83,88,93,97},{42,47,52,57,62,67,72,77,82,87,92,99,100}),999)</f>
        <v>92</v>
      </c>
      <c r="X1907" s="57">
        <f>VLOOKUP(A1907,'Individual Data'!$K$5:$AC$5544,8,FALSE)</f>
        <v>5</v>
      </c>
      <c r="Y1907" s="57">
        <f>VLOOKUP(A1907,'Individual Data'!$K$5:$AC$5544,9,FALSE)</f>
        <v>2018</v>
      </c>
    </row>
    <row r="1908" spans="1:25" ht="15" customHeight="1" x14ac:dyDescent="0.25">
      <c r="A1908" s="197" t="s">
        <v>8023</v>
      </c>
      <c r="B1908" s="197" t="s">
        <v>21310</v>
      </c>
      <c r="C1908" s="198">
        <v>45236</v>
      </c>
      <c r="D1908" s="199">
        <v>483</v>
      </c>
      <c r="E1908" s="197" t="s">
        <v>19595</v>
      </c>
      <c r="F1908" s="197" t="s">
        <v>19617</v>
      </c>
      <c r="G1908" s="197"/>
      <c r="H1908" s="197">
        <v>76</v>
      </c>
      <c r="I1908" s="197" t="s">
        <v>3225</v>
      </c>
      <c r="J1908" s="197" t="s">
        <v>19596</v>
      </c>
      <c r="K1908" s="57" t="s">
        <v>3196</v>
      </c>
      <c r="M1908" s="199">
        <v>70</v>
      </c>
      <c r="O1908" s="197" t="s">
        <v>21311</v>
      </c>
      <c r="Q1908" s="197" t="s">
        <v>3229</v>
      </c>
      <c r="S1908" s="57">
        <v>1</v>
      </c>
      <c r="T1908" s="197" t="s">
        <v>19598</v>
      </c>
      <c r="U1908" s="57" t="str">
        <f>VLOOKUP(A1908,'Individual Data'!$K$5:$AC$5544,12,FALSE)</f>
        <v>LFSO</v>
      </c>
      <c r="V1908" s="14">
        <f>IFERROR(LOOKUP(H1908,{30,43,48,53,58,63,68,73,78,83,88,93,97},{42,47,52,57,62,67,72,77,82,87,92,99,100}),999)</f>
        <v>77</v>
      </c>
      <c r="X1908" s="57">
        <f>VLOOKUP(A1908,'Individual Data'!$K$5:$AC$5544,8,FALSE)</f>
        <v>4</v>
      </c>
      <c r="Y1908" s="57">
        <f>VLOOKUP(A1908,'Individual Data'!$K$5:$AC$5544,9,FALSE)</f>
        <v>2019</v>
      </c>
    </row>
    <row r="1909" spans="1:25" ht="15" customHeight="1" x14ac:dyDescent="0.25">
      <c r="A1909" s="197" t="s">
        <v>8026</v>
      </c>
      <c r="B1909" s="197" t="s">
        <v>21312</v>
      </c>
      <c r="C1909" s="198">
        <v>45235</v>
      </c>
      <c r="D1909" s="199">
        <v>24619</v>
      </c>
      <c r="E1909" s="197" t="s">
        <v>19595</v>
      </c>
      <c r="F1909" s="197" t="s">
        <v>17699</v>
      </c>
      <c r="G1909" s="197"/>
      <c r="H1909" s="197">
        <v>79</v>
      </c>
      <c r="I1909" s="197" t="s">
        <v>3085</v>
      </c>
      <c r="J1909" s="197" t="s">
        <v>19596</v>
      </c>
      <c r="K1909" s="57" t="s">
        <v>3196</v>
      </c>
      <c r="M1909" s="199">
        <v>70</v>
      </c>
      <c r="O1909" s="197" t="s">
        <v>21313</v>
      </c>
      <c r="Q1909" s="197" t="s">
        <v>3229</v>
      </c>
      <c r="S1909" s="57">
        <v>1</v>
      </c>
      <c r="T1909" s="197" t="s">
        <v>19607</v>
      </c>
      <c r="U1909" s="57" t="str">
        <f>VLOOKUP(A1909,'Individual Data'!$K$5:$AC$5544,12,FALSE)</f>
        <v>CFA</v>
      </c>
      <c r="V1909" s="14">
        <f>IFERROR(LOOKUP(H1909,{30,43,48,53,58,63,68,73,78,83,88,93,97},{42,47,52,57,62,67,72,77,82,87,92,99,100}),999)</f>
        <v>82</v>
      </c>
      <c r="X1909" s="57">
        <f>VLOOKUP(A1909,'Individual Data'!$K$5:$AC$5544,8,FALSE)</f>
        <v>5</v>
      </c>
      <c r="Y1909" s="57">
        <f>VLOOKUP(A1909,'Individual Data'!$K$5:$AC$5544,9,FALSE)</f>
        <v>2018</v>
      </c>
    </row>
    <row r="1910" spans="1:25" ht="15" customHeight="1" x14ac:dyDescent="0.25">
      <c r="A1910" s="197" t="s">
        <v>8034</v>
      </c>
      <c r="B1910" s="197" t="s">
        <v>21314</v>
      </c>
      <c r="C1910" s="198">
        <v>45223</v>
      </c>
      <c r="D1910" s="199">
        <v>2221</v>
      </c>
      <c r="E1910" s="197" t="s">
        <v>19595</v>
      </c>
      <c r="F1910" s="197" t="s">
        <v>19617</v>
      </c>
      <c r="G1910" s="197"/>
      <c r="H1910" s="197">
        <v>81.5</v>
      </c>
      <c r="I1910" s="197" t="s">
        <v>3085</v>
      </c>
      <c r="J1910" s="197" t="s">
        <v>17688</v>
      </c>
      <c r="K1910" s="229" t="s">
        <v>3228</v>
      </c>
      <c r="M1910" s="199">
        <v>70</v>
      </c>
      <c r="O1910" s="197" t="s">
        <v>19601</v>
      </c>
      <c r="Q1910" s="197" t="s">
        <v>3229</v>
      </c>
      <c r="S1910" s="57">
        <v>1</v>
      </c>
      <c r="T1910" s="197" t="s">
        <v>3229</v>
      </c>
      <c r="U1910" s="57" t="str">
        <f>VLOOKUP(A1910,'Individual Data'!$K$5:$AC$5544,12,FALSE)</f>
        <v>BCA1</v>
      </c>
      <c r="V1910" s="14">
        <f>IFERROR(LOOKUP(H1910,{30,43,48,53,58,63,68,73,78,83,88,93,97},{42,47,52,57,62,67,72,77,82,87,92,99,100}),999)</f>
        <v>82</v>
      </c>
      <c r="X1910" s="57">
        <f>VLOOKUP(A1910,'Individual Data'!$K$5:$AC$5544,8,FALSE)</f>
        <v>4</v>
      </c>
      <c r="Y1910" s="57">
        <f>VLOOKUP(A1910,'Individual Data'!$K$5:$AC$5544,9,FALSE)</f>
        <v>2019</v>
      </c>
    </row>
    <row r="1911" spans="1:25" ht="15" customHeight="1" x14ac:dyDescent="0.25">
      <c r="A1911" s="197" t="s">
        <v>8038</v>
      </c>
      <c r="B1911" s="197" t="s">
        <v>21315</v>
      </c>
      <c r="C1911" s="198">
        <v>45230</v>
      </c>
      <c r="D1911" s="199">
        <v>334</v>
      </c>
      <c r="E1911" s="197" t="s">
        <v>19595</v>
      </c>
      <c r="F1911" s="197" t="s">
        <v>19617</v>
      </c>
      <c r="G1911" s="197"/>
      <c r="H1911" s="197">
        <v>76</v>
      </c>
      <c r="I1911" s="197" t="s">
        <v>3225</v>
      </c>
      <c r="J1911" s="197" t="s">
        <v>19596</v>
      </c>
      <c r="K1911" s="228" t="s">
        <v>3196</v>
      </c>
      <c r="M1911" s="199">
        <v>70</v>
      </c>
      <c r="O1911" s="197" t="s">
        <v>21316</v>
      </c>
      <c r="Q1911" s="197" t="s">
        <v>3229</v>
      </c>
      <c r="S1911" s="57">
        <v>1</v>
      </c>
      <c r="T1911" s="197" t="s">
        <v>19957</v>
      </c>
      <c r="U1911" s="57" t="str">
        <f>VLOOKUP(A1911,'Individual Data'!$K$5:$AC$5544,12,FALSE)</f>
        <v>NPTH</v>
      </c>
      <c r="V1911" s="14">
        <f>IFERROR(LOOKUP(H1911,{30,43,48,53,58,63,68,73,78,83,88,93,97},{42,47,52,57,62,67,72,77,82,87,92,99,100}),999)</f>
        <v>77</v>
      </c>
      <c r="X1911" s="57">
        <f>VLOOKUP(A1911,'Individual Data'!$K$5:$AC$5544,8,FALSE)</f>
        <v>3</v>
      </c>
      <c r="Y1911" s="57">
        <f>VLOOKUP(A1911,'Individual Data'!$K$5:$AC$5544,9,FALSE)</f>
        <v>2020</v>
      </c>
    </row>
    <row r="1912" spans="1:25" ht="15" customHeight="1" x14ac:dyDescent="0.25">
      <c r="A1912" s="197" t="s">
        <v>8044</v>
      </c>
      <c r="B1912" s="197" t="s">
        <v>21317</v>
      </c>
      <c r="C1912" s="198">
        <v>45223</v>
      </c>
      <c r="D1912" s="199">
        <v>2205</v>
      </c>
      <c r="E1912" s="197" t="s">
        <v>19595</v>
      </c>
      <c r="F1912" s="197" t="s">
        <v>19617</v>
      </c>
      <c r="G1912" s="197"/>
      <c r="H1912" s="197">
        <v>86</v>
      </c>
      <c r="I1912" s="197" t="s">
        <v>3085</v>
      </c>
      <c r="J1912" s="197" t="s">
        <v>19596</v>
      </c>
      <c r="K1912" s="57" t="s">
        <v>3196</v>
      </c>
      <c r="M1912" s="199">
        <v>70</v>
      </c>
      <c r="O1912" s="197" t="s">
        <v>21318</v>
      </c>
      <c r="Q1912" s="197" t="s">
        <v>3229</v>
      </c>
      <c r="S1912" s="57">
        <v>1</v>
      </c>
      <c r="T1912" s="197" t="s">
        <v>19598</v>
      </c>
      <c r="U1912" s="57" t="str">
        <f>VLOOKUP(A1912,'Individual Data'!$K$5:$AC$5544,12,FALSE)</f>
        <v>NG</v>
      </c>
      <c r="V1912" s="14">
        <f>IFERROR(LOOKUP(H1912,{30,43,48,53,58,63,68,73,78,83,88,93,97},{42,47,52,57,62,67,72,77,82,87,92,99,100}),999)</f>
        <v>87</v>
      </c>
      <c r="X1912" s="57" t="str">
        <f>VLOOKUP(A1912,'Individual Data'!$K$5:$AC$5544,8,FALSE)</f>
        <v>NA</v>
      </c>
      <c r="Y1912" s="57" t="str">
        <f>VLOOKUP(A1912,'Individual Data'!$K$5:$AC$5544,9,FALSE)</f>
        <v>U</v>
      </c>
    </row>
    <row r="1913" spans="1:25" ht="15" customHeight="1" x14ac:dyDescent="0.25">
      <c r="A1913" s="197" t="s">
        <v>8047</v>
      </c>
      <c r="B1913" s="197" t="s">
        <v>21319</v>
      </c>
      <c r="C1913" s="198">
        <v>45230</v>
      </c>
      <c r="D1913" s="199">
        <v>320</v>
      </c>
      <c r="E1913" s="197" t="s">
        <v>19595</v>
      </c>
      <c r="F1913" s="197" t="s">
        <v>19617</v>
      </c>
      <c r="G1913" s="197"/>
      <c r="H1913" s="197">
        <v>82</v>
      </c>
      <c r="I1913" s="197" t="s">
        <v>3225</v>
      </c>
      <c r="J1913" s="197" t="s">
        <v>19596</v>
      </c>
      <c r="K1913" s="57" t="s">
        <v>3196</v>
      </c>
      <c r="M1913" s="199">
        <v>70</v>
      </c>
      <c r="O1913" s="197" t="s">
        <v>21320</v>
      </c>
      <c r="Q1913" s="197" t="s">
        <v>3229</v>
      </c>
      <c r="S1913" s="57">
        <v>1</v>
      </c>
      <c r="T1913" s="197" t="s">
        <v>19598</v>
      </c>
      <c r="U1913" s="57" t="str">
        <f>VLOOKUP(A1913,'Individual Data'!$K$5:$AC$5544,12,FALSE)</f>
        <v>LFSO</v>
      </c>
      <c r="V1913" s="14">
        <f>IFERROR(LOOKUP(H1913,{30,43,48,53,58,63,68,73,78,83,88,93,97},{42,47,52,57,62,67,72,77,82,87,92,99,100}),999)</f>
        <v>82</v>
      </c>
      <c r="X1913" s="57">
        <f>VLOOKUP(A1913,'Individual Data'!$K$5:$AC$5544,8,FALSE)</f>
        <v>4</v>
      </c>
      <c r="Y1913" s="57">
        <f>VLOOKUP(A1913,'Individual Data'!$K$5:$AC$5544,9,FALSE)</f>
        <v>2019</v>
      </c>
    </row>
    <row r="1914" spans="1:25" ht="15" customHeight="1" x14ac:dyDescent="0.25">
      <c r="A1914" s="197" t="s">
        <v>8050</v>
      </c>
      <c r="B1914" s="197" t="s">
        <v>21321</v>
      </c>
      <c r="C1914" s="198">
        <v>45236</v>
      </c>
      <c r="D1914" s="199">
        <v>4029</v>
      </c>
      <c r="E1914" s="197" t="s">
        <v>19595</v>
      </c>
      <c r="F1914" s="197" t="s">
        <v>19617</v>
      </c>
      <c r="G1914" s="197"/>
      <c r="H1914" s="197">
        <v>83</v>
      </c>
      <c r="I1914" s="197" t="s">
        <v>3085</v>
      </c>
      <c r="J1914" s="197" t="s">
        <v>17688</v>
      </c>
      <c r="K1914" s="229" t="s">
        <v>3228</v>
      </c>
      <c r="M1914" s="199">
        <v>70</v>
      </c>
      <c r="O1914" s="197" t="s">
        <v>19601</v>
      </c>
      <c r="Q1914" s="197" t="s">
        <v>3229</v>
      </c>
      <c r="S1914" s="57">
        <v>1</v>
      </c>
      <c r="T1914" s="197" t="s">
        <v>3229</v>
      </c>
      <c r="U1914" s="57" t="str">
        <f>VLOOKUP(A1914,'Individual Data'!$K$5:$AC$5544,12,FALSE)</f>
        <v>GRR</v>
      </c>
      <c r="V1914" s="14">
        <f>IFERROR(LOOKUP(H1914,{30,43,48,53,58,63,68,73,78,83,88,93,97},{42,47,52,57,62,67,72,77,82,87,92,99,100}),999)</f>
        <v>87</v>
      </c>
      <c r="X1914" s="57">
        <f>VLOOKUP(A1914,'Individual Data'!$K$5:$AC$5544,8,FALSE)</f>
        <v>4</v>
      </c>
      <c r="Y1914" s="57">
        <f>VLOOKUP(A1914,'Individual Data'!$K$5:$AC$5544,9,FALSE)</f>
        <v>2019</v>
      </c>
    </row>
    <row r="1915" spans="1:25" ht="15" customHeight="1" x14ac:dyDescent="0.25">
      <c r="A1915" s="197" t="s">
        <v>8053</v>
      </c>
      <c r="B1915" s="197" t="s">
        <v>21322</v>
      </c>
      <c r="C1915" s="198">
        <v>45245</v>
      </c>
      <c r="D1915" s="199">
        <v>7015</v>
      </c>
      <c r="E1915" s="197" t="s">
        <v>19595</v>
      </c>
      <c r="F1915" s="197" t="s">
        <v>19610</v>
      </c>
      <c r="G1915" s="197"/>
      <c r="H1915" s="197">
        <v>85</v>
      </c>
      <c r="I1915" s="197" t="s">
        <v>3225</v>
      </c>
      <c r="J1915" s="197" t="s">
        <v>19596</v>
      </c>
      <c r="K1915" s="228" t="s">
        <v>3196</v>
      </c>
      <c r="M1915" s="199">
        <v>70</v>
      </c>
      <c r="O1915" s="197" t="s">
        <v>19601</v>
      </c>
      <c r="Q1915" s="197" t="s">
        <v>3229</v>
      </c>
      <c r="S1915" s="57">
        <v>1</v>
      </c>
      <c r="T1915" s="197" t="s">
        <v>3229</v>
      </c>
      <c r="U1915" s="57" t="str">
        <f>VLOOKUP(A1915,'Individual Data'!$K$5:$AC$5544,12,FALSE)</f>
        <v>Unassigned</v>
      </c>
      <c r="V1915" s="14">
        <f>IFERROR(LOOKUP(H1915,{30,43,48,53,58,63,68,73,78,83,88,93,97},{42,47,52,57,62,67,72,77,82,87,92,99,100}),999)</f>
        <v>87</v>
      </c>
      <c r="X1915" s="57" t="str">
        <f>VLOOKUP(A1915,'Individual Data'!$K$5:$AC$5544,8,FALSE)</f>
        <v>NA</v>
      </c>
      <c r="Y1915" s="57" t="str">
        <f>VLOOKUP(A1915,'Individual Data'!$K$5:$AC$5544,9,FALSE)</f>
        <v>U</v>
      </c>
    </row>
    <row r="1916" spans="1:25" ht="15" customHeight="1" x14ac:dyDescent="0.25">
      <c r="A1916" s="197" t="s">
        <v>8056</v>
      </c>
      <c r="B1916" s="197" t="s">
        <v>21323</v>
      </c>
      <c r="C1916" s="198">
        <v>45236</v>
      </c>
      <c r="D1916" s="199">
        <v>4120</v>
      </c>
      <c r="E1916" s="197" t="s">
        <v>19595</v>
      </c>
      <c r="F1916" s="197" t="s">
        <v>19617</v>
      </c>
      <c r="G1916" s="197"/>
      <c r="H1916" s="197">
        <v>83</v>
      </c>
      <c r="I1916" s="197" t="s">
        <v>3085</v>
      </c>
      <c r="J1916" s="197" t="s">
        <v>17688</v>
      </c>
      <c r="K1916" s="229" t="s">
        <v>3228</v>
      </c>
      <c r="M1916" s="199">
        <v>70</v>
      </c>
      <c r="O1916" s="197" t="s">
        <v>19601</v>
      </c>
      <c r="Q1916" s="197" t="s">
        <v>3229</v>
      </c>
      <c r="S1916" s="57">
        <v>1</v>
      </c>
      <c r="T1916" s="197" t="s">
        <v>3229</v>
      </c>
      <c r="U1916" s="57" t="str">
        <f>VLOOKUP(A1916,'Individual Data'!$K$5:$AC$5544,12,FALSE)</f>
        <v>NLVA</v>
      </c>
      <c r="V1916" s="14">
        <f>IFERROR(LOOKUP(H1916,{30,43,48,53,58,63,68,73,78,83,88,93,97},{42,47,52,57,62,67,72,77,82,87,92,99,100}),999)</f>
        <v>87</v>
      </c>
      <c r="X1916" s="57">
        <f>VLOOKUP(A1916,'Individual Data'!$K$5:$AC$5544,8,FALSE)</f>
        <v>4</v>
      </c>
      <c r="Y1916" s="57">
        <f>VLOOKUP(A1916,'Individual Data'!$K$5:$AC$5544,9,FALSE)</f>
        <v>2019</v>
      </c>
    </row>
    <row r="1917" spans="1:25" ht="15" customHeight="1" x14ac:dyDescent="0.25">
      <c r="A1917" s="197" t="s">
        <v>8060</v>
      </c>
      <c r="B1917" s="197" t="s">
        <v>21324</v>
      </c>
      <c r="C1917" s="198">
        <v>45230</v>
      </c>
      <c r="D1917" s="199">
        <v>321</v>
      </c>
      <c r="E1917" s="197" t="s">
        <v>19595</v>
      </c>
      <c r="F1917" s="197" t="s">
        <v>19617</v>
      </c>
      <c r="G1917" s="197"/>
      <c r="H1917" s="197">
        <v>83</v>
      </c>
      <c r="I1917" s="197" t="s">
        <v>3225</v>
      </c>
      <c r="J1917" s="197" t="s">
        <v>19596</v>
      </c>
      <c r="K1917" s="228" t="s">
        <v>3196</v>
      </c>
      <c r="M1917" s="199">
        <v>70</v>
      </c>
      <c r="O1917" s="197" t="s">
        <v>21325</v>
      </c>
      <c r="Q1917" s="197" t="s">
        <v>3229</v>
      </c>
      <c r="S1917" s="57">
        <v>1</v>
      </c>
      <c r="T1917" s="197" t="s">
        <v>19598</v>
      </c>
      <c r="U1917" s="57" t="str">
        <f>VLOOKUP(A1917,'Individual Data'!$K$5:$AC$5544,12,FALSE)</f>
        <v>PLA1</v>
      </c>
      <c r="V1917" s="14">
        <f>IFERROR(LOOKUP(H1917,{30,43,48,53,58,63,68,73,78,83,88,93,97},{42,47,52,57,62,67,72,77,82,87,92,99,100}),999)</f>
        <v>87</v>
      </c>
      <c r="X1917" s="57">
        <f>VLOOKUP(A1917,'Individual Data'!$K$5:$AC$5544,8,FALSE)</f>
        <v>4</v>
      </c>
      <c r="Y1917" s="57">
        <f>VLOOKUP(A1917,'Individual Data'!$K$5:$AC$5544,9,FALSE)</f>
        <v>2019</v>
      </c>
    </row>
    <row r="1918" spans="1:25" ht="15" customHeight="1" x14ac:dyDescent="0.25">
      <c r="A1918" s="197" t="s">
        <v>8063</v>
      </c>
      <c r="B1918" s="197" t="s">
        <v>21326</v>
      </c>
      <c r="C1918" s="198">
        <v>45236</v>
      </c>
      <c r="D1918" s="199">
        <v>4066</v>
      </c>
      <c r="E1918" s="197" t="s">
        <v>19595</v>
      </c>
      <c r="F1918" s="197" t="s">
        <v>19617</v>
      </c>
      <c r="G1918" s="197"/>
      <c r="H1918" s="197">
        <v>79</v>
      </c>
      <c r="I1918" s="197" t="s">
        <v>3085</v>
      </c>
      <c r="J1918" s="197" t="s">
        <v>19596</v>
      </c>
      <c r="K1918" s="57" t="s">
        <v>3196</v>
      </c>
      <c r="M1918" s="199">
        <v>70</v>
      </c>
      <c r="O1918" s="197" t="s">
        <v>21327</v>
      </c>
      <c r="Q1918" s="197" t="s">
        <v>3229</v>
      </c>
      <c r="S1918" s="57">
        <v>1</v>
      </c>
      <c r="T1918" s="197" t="s">
        <v>19598</v>
      </c>
      <c r="U1918" s="57" t="str">
        <f>VLOOKUP(A1918,'Individual Data'!$K$5:$AC$5544,12,FALSE)</f>
        <v>IPCSR</v>
      </c>
      <c r="V1918" s="14">
        <f>IFERROR(LOOKUP(H1918,{30,43,48,53,58,63,68,73,78,83,88,93,97},{42,47,52,57,62,67,72,77,82,87,92,99,100}),999)</f>
        <v>82</v>
      </c>
      <c r="X1918" s="57">
        <f>VLOOKUP(A1918,'Individual Data'!$K$5:$AC$5544,8,FALSE)</f>
        <v>4</v>
      </c>
      <c r="Y1918" s="57">
        <f>VLOOKUP(A1918,'Individual Data'!$K$5:$AC$5544,9,FALSE)</f>
        <v>2019</v>
      </c>
    </row>
    <row r="1919" spans="1:25" ht="15" customHeight="1" x14ac:dyDescent="0.25">
      <c r="A1919" s="197" t="s">
        <v>8066</v>
      </c>
      <c r="B1919" s="197" t="s">
        <v>21328</v>
      </c>
      <c r="C1919" s="198">
        <v>45223</v>
      </c>
      <c r="D1919" s="199">
        <v>191</v>
      </c>
      <c r="E1919" s="197" t="s">
        <v>19595</v>
      </c>
      <c r="F1919" s="197" t="s">
        <v>19617</v>
      </c>
      <c r="G1919" s="197"/>
      <c r="H1919" s="197">
        <v>72</v>
      </c>
      <c r="I1919" s="197" t="s">
        <v>3225</v>
      </c>
      <c r="J1919" s="197" t="s">
        <v>19596</v>
      </c>
      <c r="K1919" s="57" t="s">
        <v>3196</v>
      </c>
      <c r="M1919" s="199">
        <v>70</v>
      </c>
      <c r="O1919" s="197" t="s">
        <v>21329</v>
      </c>
      <c r="Q1919" s="197" t="s">
        <v>3229</v>
      </c>
      <c r="S1919" s="57">
        <v>1</v>
      </c>
      <c r="T1919" s="197" t="s">
        <v>19598</v>
      </c>
      <c r="U1919" s="57" t="str">
        <f>VLOOKUP(A1919,'Individual Data'!$K$5:$AC$5544,12,FALSE)</f>
        <v>NG</v>
      </c>
      <c r="V1919" s="14">
        <f>IFERROR(LOOKUP(H1919,{30,43,48,53,58,63,68,73,78,83,88,93,97},{42,47,52,57,62,67,72,77,82,87,92,99,100}),999)</f>
        <v>72</v>
      </c>
      <c r="X1919" s="57" t="str">
        <f>VLOOKUP(A1919,'Individual Data'!$K$5:$AC$5544,8,FALSE)</f>
        <v>NA</v>
      </c>
      <c r="Y1919" s="57" t="str">
        <f>VLOOKUP(A1919,'Individual Data'!$K$5:$AC$5544,9,FALSE)</f>
        <v>U</v>
      </c>
    </row>
    <row r="1920" spans="1:25" ht="15" customHeight="1" x14ac:dyDescent="0.25">
      <c r="A1920" s="197" t="s">
        <v>8069</v>
      </c>
      <c r="B1920" s="197" t="s">
        <v>21330</v>
      </c>
      <c r="C1920" s="198">
        <v>45223</v>
      </c>
      <c r="D1920" s="199">
        <v>173</v>
      </c>
      <c r="E1920" s="197" t="s">
        <v>19595</v>
      </c>
      <c r="F1920" s="197" t="s">
        <v>19617</v>
      </c>
      <c r="G1920" s="197"/>
      <c r="H1920" s="197">
        <v>99</v>
      </c>
      <c r="I1920" s="197" t="s">
        <v>3225</v>
      </c>
      <c r="J1920" s="197" t="s">
        <v>19596</v>
      </c>
      <c r="K1920" s="57" t="s">
        <v>3196</v>
      </c>
      <c r="M1920" s="199">
        <v>70</v>
      </c>
      <c r="O1920" s="197" t="s">
        <v>21331</v>
      </c>
      <c r="Q1920" s="197" t="s">
        <v>3229</v>
      </c>
      <c r="S1920" s="57">
        <v>1</v>
      </c>
      <c r="T1920" s="197" t="s">
        <v>19607</v>
      </c>
      <c r="U1920" s="57" t="str">
        <f>VLOOKUP(A1920,'Individual Data'!$K$5:$AC$5544,12,FALSE)</f>
        <v>LFSO</v>
      </c>
      <c r="V1920" s="14">
        <f>IFERROR(LOOKUP(H1920,{30,43,48,53,58,63,68,73,78,83,88,93,97},{42,47,52,57,62,67,72,77,82,87,92,99,100}),999)</f>
        <v>100</v>
      </c>
      <c r="X1920" s="57">
        <f>VLOOKUP(A1920,'Individual Data'!$K$5:$AC$5544,8,FALSE)</f>
        <v>5</v>
      </c>
      <c r="Y1920" s="57">
        <f>VLOOKUP(A1920,'Individual Data'!$K$5:$AC$5544,9,FALSE)</f>
        <v>2018</v>
      </c>
    </row>
    <row r="1921" spans="1:25" ht="15" customHeight="1" x14ac:dyDescent="0.25">
      <c r="A1921" s="197" t="s">
        <v>8073</v>
      </c>
      <c r="B1921" s="197" t="s">
        <v>21332</v>
      </c>
      <c r="C1921" s="198">
        <v>45236</v>
      </c>
      <c r="D1921" s="199">
        <v>4045</v>
      </c>
      <c r="E1921" s="197" t="s">
        <v>19595</v>
      </c>
      <c r="F1921" s="197" t="s">
        <v>19617</v>
      </c>
      <c r="G1921" s="197"/>
      <c r="H1921" s="197">
        <v>74</v>
      </c>
      <c r="I1921" s="197" t="s">
        <v>3085</v>
      </c>
      <c r="J1921" s="197" t="s">
        <v>19596</v>
      </c>
      <c r="K1921" s="57" t="s">
        <v>3196</v>
      </c>
      <c r="M1921" s="199">
        <v>70</v>
      </c>
      <c r="O1921" s="197" t="s">
        <v>21333</v>
      </c>
      <c r="Q1921" s="197" t="s">
        <v>3229</v>
      </c>
      <c r="S1921" s="57">
        <v>1</v>
      </c>
      <c r="T1921" s="197" t="s">
        <v>19598</v>
      </c>
      <c r="U1921" s="57" t="str">
        <f>VLOOKUP(A1921,'Individual Data'!$K$5:$AC$5544,12,FALSE)</f>
        <v>IPCSR</v>
      </c>
      <c r="V1921" s="14">
        <f>IFERROR(LOOKUP(H1921,{30,43,48,53,58,63,68,73,78,83,88,93,97},{42,47,52,57,62,67,72,77,82,87,92,99,100}),999)</f>
        <v>77</v>
      </c>
      <c r="X1921" s="57">
        <f>VLOOKUP(A1921,'Individual Data'!$K$5:$AC$5544,8,FALSE)</f>
        <v>4</v>
      </c>
      <c r="Y1921" s="57">
        <f>VLOOKUP(A1921,'Individual Data'!$K$5:$AC$5544,9,FALSE)</f>
        <v>2019</v>
      </c>
    </row>
    <row r="1922" spans="1:25" ht="15" customHeight="1" x14ac:dyDescent="0.25">
      <c r="A1922" s="197" t="s">
        <v>8080</v>
      </c>
      <c r="B1922" s="197" t="s">
        <v>21334</v>
      </c>
      <c r="C1922" s="198">
        <v>45236</v>
      </c>
      <c r="D1922" s="199">
        <v>4007</v>
      </c>
      <c r="E1922" s="197" t="s">
        <v>19595</v>
      </c>
      <c r="F1922" s="197" t="s">
        <v>19617</v>
      </c>
      <c r="G1922" s="197"/>
      <c r="H1922" s="197">
        <v>80</v>
      </c>
      <c r="I1922" s="197" t="s">
        <v>3085</v>
      </c>
      <c r="J1922" s="197" t="s">
        <v>19596</v>
      </c>
      <c r="K1922" s="57" t="s">
        <v>3196</v>
      </c>
      <c r="M1922" s="199">
        <v>70</v>
      </c>
      <c r="O1922" s="197" t="s">
        <v>21335</v>
      </c>
      <c r="Q1922" s="197" t="s">
        <v>3229</v>
      </c>
      <c r="S1922" s="57">
        <v>1</v>
      </c>
      <c r="T1922" s="197" t="s">
        <v>19598</v>
      </c>
      <c r="U1922" s="57" t="str">
        <f>VLOOKUP(A1922,'Individual Data'!$K$5:$AC$5544,12,FALSE)</f>
        <v>Unassigned</v>
      </c>
      <c r="V1922" s="14">
        <f>IFERROR(LOOKUP(H1922,{30,43,48,53,58,63,68,73,78,83,88,93,97},{42,47,52,57,62,67,72,77,82,87,92,99,100}),999)</f>
        <v>82</v>
      </c>
      <c r="X1922" s="57" t="str">
        <f>VLOOKUP(A1922,'Individual Data'!$K$5:$AC$5544,8,FALSE)</f>
        <v>NA</v>
      </c>
      <c r="Y1922" s="57" t="str">
        <f>VLOOKUP(A1922,'Individual Data'!$K$5:$AC$5544,9,FALSE)</f>
        <v>U</v>
      </c>
    </row>
    <row r="1923" spans="1:25" ht="15" customHeight="1" x14ac:dyDescent="0.25">
      <c r="A1923" s="197" t="s">
        <v>8082</v>
      </c>
      <c r="B1923" s="197" t="s">
        <v>21336</v>
      </c>
      <c r="C1923" s="198">
        <v>45193</v>
      </c>
      <c r="D1923" s="199">
        <v>23388</v>
      </c>
      <c r="E1923" s="197" t="s">
        <v>19595</v>
      </c>
      <c r="F1923" s="197" t="s">
        <v>17699</v>
      </c>
      <c r="G1923" s="197"/>
      <c r="H1923" s="197">
        <v>80</v>
      </c>
      <c r="I1923" s="197" t="s">
        <v>3085</v>
      </c>
      <c r="J1923" s="197" t="s">
        <v>19596</v>
      </c>
      <c r="K1923" s="57" t="s">
        <v>3196</v>
      </c>
      <c r="M1923" s="199">
        <v>70</v>
      </c>
      <c r="O1923" s="197" t="s">
        <v>21337</v>
      </c>
      <c r="Q1923" s="197" t="s">
        <v>3229</v>
      </c>
      <c r="S1923" s="57">
        <v>1</v>
      </c>
      <c r="T1923" s="197" t="s">
        <v>19598</v>
      </c>
      <c r="U1923" s="57" t="str">
        <f>VLOOKUP(A1923,'Individual Data'!$K$5:$AC$5544,12,FALSE)</f>
        <v>NPTH</v>
      </c>
      <c r="V1923" s="14">
        <f>IFERROR(LOOKUP(H1923,{30,43,48,53,58,63,68,73,78,83,88,93,97},{42,47,52,57,62,67,72,77,82,87,92,99,100}),999)</f>
        <v>82</v>
      </c>
      <c r="X1923" s="57">
        <f>VLOOKUP(A1923,'Individual Data'!$K$5:$AC$5544,8,FALSE)</f>
        <v>4</v>
      </c>
      <c r="Y1923" s="57">
        <f>VLOOKUP(A1923,'Individual Data'!$K$5:$AC$5544,9,FALSE)</f>
        <v>2019</v>
      </c>
    </row>
    <row r="1924" spans="1:25" ht="15" customHeight="1" x14ac:dyDescent="0.25">
      <c r="A1924" s="197" t="s">
        <v>8085</v>
      </c>
      <c r="B1924" s="197" t="s">
        <v>21338</v>
      </c>
      <c r="C1924" s="198">
        <v>45236</v>
      </c>
      <c r="D1924" s="199">
        <v>469</v>
      </c>
      <c r="E1924" s="197" t="s">
        <v>19595</v>
      </c>
      <c r="F1924" s="197" t="s">
        <v>19617</v>
      </c>
      <c r="G1924" s="197"/>
      <c r="H1924" s="197">
        <v>90</v>
      </c>
      <c r="I1924" s="197" t="s">
        <v>3225</v>
      </c>
      <c r="J1924" s="197" t="s">
        <v>19596</v>
      </c>
      <c r="K1924" s="57" t="s">
        <v>3196</v>
      </c>
      <c r="M1924" s="199">
        <v>70</v>
      </c>
      <c r="O1924" s="197" t="s">
        <v>21339</v>
      </c>
      <c r="Q1924" s="197" t="s">
        <v>3229</v>
      </c>
      <c r="S1924" s="57">
        <v>1</v>
      </c>
      <c r="T1924" s="197" t="s">
        <v>19598</v>
      </c>
      <c r="U1924" s="57" t="str">
        <f>VLOOKUP(A1924,'Individual Data'!$K$5:$AC$5544,12,FALSE)</f>
        <v>NLVA</v>
      </c>
      <c r="V1924" s="14">
        <f>IFERROR(LOOKUP(H1924,{30,43,48,53,58,63,68,73,78,83,88,93,97},{42,47,52,57,62,67,72,77,82,87,92,99,100}),999)</f>
        <v>92</v>
      </c>
      <c r="X1924" s="57">
        <f>VLOOKUP(A1924,'Individual Data'!$K$5:$AC$5544,8,FALSE)</f>
        <v>4</v>
      </c>
      <c r="Y1924" s="57">
        <f>VLOOKUP(A1924,'Individual Data'!$K$5:$AC$5544,9,FALSE)</f>
        <v>2019</v>
      </c>
    </row>
    <row r="1925" spans="1:25" ht="15" customHeight="1" x14ac:dyDescent="0.25">
      <c r="A1925" s="197" t="s">
        <v>8088</v>
      </c>
      <c r="B1925" s="197" t="s">
        <v>21340</v>
      </c>
      <c r="C1925" s="198">
        <v>45230</v>
      </c>
      <c r="D1925" s="199">
        <v>345</v>
      </c>
      <c r="E1925" s="197" t="s">
        <v>19595</v>
      </c>
      <c r="F1925" s="197" t="s">
        <v>19617</v>
      </c>
      <c r="G1925" s="197"/>
      <c r="H1925" s="197">
        <v>91</v>
      </c>
      <c r="I1925" s="197" t="s">
        <v>3225</v>
      </c>
      <c r="J1925" s="197" t="s">
        <v>19596</v>
      </c>
      <c r="K1925" s="57" t="s">
        <v>3196</v>
      </c>
      <c r="M1925" s="199">
        <v>70</v>
      </c>
      <c r="O1925" s="197" t="s">
        <v>21341</v>
      </c>
      <c r="Q1925" s="197" t="s">
        <v>3229</v>
      </c>
      <c r="S1925" s="57">
        <v>1</v>
      </c>
      <c r="T1925" s="197" t="s">
        <v>19598</v>
      </c>
      <c r="U1925" s="57" t="str">
        <f>VLOOKUP(A1925,'Individual Data'!$K$5:$AC$5544,12,FALSE)</f>
        <v>Unassigned</v>
      </c>
      <c r="V1925" s="14">
        <f>IFERROR(LOOKUP(H1925,{30,43,48,53,58,63,68,73,78,83,88,93,97},{42,47,52,57,62,67,72,77,82,87,92,99,100}),999)</f>
        <v>92</v>
      </c>
      <c r="X1925" s="57" t="str">
        <f>VLOOKUP(A1925,'Individual Data'!$K$5:$AC$5544,8,FALSE)</f>
        <v>NA</v>
      </c>
      <c r="Y1925" s="57" t="str">
        <f>VLOOKUP(A1925,'Individual Data'!$K$5:$AC$5544,9,FALSE)</f>
        <v>U</v>
      </c>
    </row>
    <row r="1926" spans="1:25" ht="15" customHeight="1" x14ac:dyDescent="0.25">
      <c r="A1926" s="197" t="s">
        <v>8090</v>
      </c>
      <c r="B1926" s="197" t="s">
        <v>21342</v>
      </c>
      <c r="C1926" s="198">
        <v>45236</v>
      </c>
      <c r="D1926" s="199">
        <v>478</v>
      </c>
      <c r="E1926" s="197" t="s">
        <v>19595</v>
      </c>
      <c r="F1926" s="197" t="s">
        <v>19617</v>
      </c>
      <c r="G1926" s="197"/>
      <c r="H1926" s="197">
        <v>87</v>
      </c>
      <c r="I1926" s="197" t="s">
        <v>3225</v>
      </c>
      <c r="J1926" s="197" t="s">
        <v>19596</v>
      </c>
      <c r="K1926" s="57" t="s">
        <v>3196</v>
      </c>
      <c r="M1926" s="199">
        <v>70</v>
      </c>
      <c r="O1926" s="197" t="s">
        <v>21343</v>
      </c>
      <c r="Q1926" s="197" t="s">
        <v>3229</v>
      </c>
      <c r="S1926" s="57">
        <v>1</v>
      </c>
      <c r="T1926" s="197" t="s">
        <v>19598</v>
      </c>
      <c r="U1926" s="57" t="str">
        <f>VLOOKUP(A1926,'Individual Data'!$K$5:$AC$5544,12,FALSE)</f>
        <v>NG</v>
      </c>
      <c r="V1926" s="14">
        <f>IFERROR(LOOKUP(H1926,{30,43,48,53,58,63,68,73,78,83,88,93,97},{42,47,52,57,62,67,72,77,82,87,92,99,100}),999)</f>
        <v>87</v>
      </c>
      <c r="X1926" s="57" t="str">
        <f>VLOOKUP(A1926,'Individual Data'!$K$5:$AC$5544,8,FALSE)</f>
        <v>NA</v>
      </c>
      <c r="Y1926" s="57" t="str">
        <f>VLOOKUP(A1926,'Individual Data'!$K$5:$AC$5544,9,FALSE)</f>
        <v>U</v>
      </c>
    </row>
    <row r="1927" spans="1:25" ht="15" customHeight="1" x14ac:dyDescent="0.25">
      <c r="A1927" s="197" t="s">
        <v>8093</v>
      </c>
      <c r="B1927" s="197" t="s">
        <v>21344</v>
      </c>
      <c r="C1927" s="198">
        <v>45223</v>
      </c>
      <c r="D1927" s="199">
        <v>2162</v>
      </c>
      <c r="E1927" s="197" t="s">
        <v>19595</v>
      </c>
      <c r="F1927" s="197" t="s">
        <v>19617</v>
      </c>
      <c r="G1927" s="197"/>
      <c r="H1927" s="197">
        <v>82.5</v>
      </c>
      <c r="I1927" s="197" t="s">
        <v>3085</v>
      </c>
      <c r="J1927" s="197" t="s">
        <v>17688</v>
      </c>
      <c r="K1927" s="229" t="s">
        <v>3228</v>
      </c>
      <c r="M1927" s="199">
        <v>70</v>
      </c>
      <c r="O1927" s="197" t="s">
        <v>19601</v>
      </c>
      <c r="Q1927" s="197" t="s">
        <v>3229</v>
      </c>
      <c r="S1927" s="57">
        <v>1</v>
      </c>
      <c r="T1927" s="197" t="s">
        <v>3229</v>
      </c>
      <c r="U1927" s="57" t="str">
        <f>VLOOKUP(A1927,'Individual Data'!$K$5:$AC$5544,12,FALSE)</f>
        <v>LFSO</v>
      </c>
      <c r="V1927" s="14">
        <f>IFERROR(LOOKUP(H1927,{30,43,48,53,58,63,68,73,78,83,88,93,97},{42,47,52,57,62,67,72,77,82,87,92,99,100}),999)</f>
        <v>82</v>
      </c>
      <c r="X1927" s="57">
        <f>VLOOKUP(A1927,'Individual Data'!$K$5:$AC$5544,8,FALSE)</f>
        <v>4</v>
      </c>
      <c r="Y1927" s="57">
        <f>VLOOKUP(A1927,'Individual Data'!$K$5:$AC$5544,9,FALSE)</f>
        <v>2019</v>
      </c>
    </row>
    <row r="1928" spans="1:25" ht="15" customHeight="1" x14ac:dyDescent="0.25">
      <c r="A1928" s="197" t="s">
        <v>8096</v>
      </c>
      <c r="B1928" s="197" t="s">
        <v>21345</v>
      </c>
      <c r="C1928" s="198">
        <v>45236</v>
      </c>
      <c r="D1928" s="199">
        <v>4040</v>
      </c>
      <c r="E1928" s="197" t="s">
        <v>19595</v>
      </c>
      <c r="F1928" s="197" t="s">
        <v>19617</v>
      </c>
      <c r="G1928" s="197"/>
      <c r="H1928" s="197">
        <v>84</v>
      </c>
      <c r="I1928" s="197" t="s">
        <v>3085</v>
      </c>
      <c r="J1928" s="197" t="s">
        <v>19596</v>
      </c>
      <c r="K1928" s="228" t="s">
        <v>3196</v>
      </c>
      <c r="M1928" s="199">
        <v>70</v>
      </c>
      <c r="O1928" s="197" t="s">
        <v>21346</v>
      </c>
      <c r="Q1928" s="197" t="s">
        <v>3229</v>
      </c>
      <c r="S1928" s="57">
        <v>1</v>
      </c>
      <c r="T1928" s="197" t="s">
        <v>19607</v>
      </c>
      <c r="U1928" s="57" t="str">
        <f>VLOOKUP(A1928,'Individual Data'!$K$5:$AC$5544,12,FALSE)</f>
        <v>NPTH</v>
      </c>
      <c r="V1928" s="14">
        <f>IFERROR(LOOKUP(H1928,{30,43,48,53,58,63,68,73,78,83,88,93,97},{42,47,52,57,62,67,72,77,82,87,92,99,100}),999)</f>
        <v>87</v>
      </c>
      <c r="X1928" s="57">
        <f>VLOOKUP(A1928,'Individual Data'!$K$5:$AC$5544,8,FALSE)</f>
        <v>4</v>
      </c>
      <c r="Y1928" s="57">
        <f>VLOOKUP(A1928,'Individual Data'!$K$5:$AC$5544,9,FALSE)</f>
        <v>2019</v>
      </c>
    </row>
    <row r="1929" spans="1:25" ht="15" customHeight="1" x14ac:dyDescent="0.25">
      <c r="A1929" s="197" t="s">
        <v>8100</v>
      </c>
      <c r="B1929" s="197" t="s">
        <v>21347</v>
      </c>
      <c r="C1929" s="198">
        <v>45223</v>
      </c>
      <c r="D1929" s="199">
        <v>2188</v>
      </c>
      <c r="E1929" s="197" t="s">
        <v>19595</v>
      </c>
      <c r="F1929" s="197" t="s">
        <v>19617</v>
      </c>
      <c r="G1929" s="197"/>
      <c r="H1929" s="197">
        <v>79</v>
      </c>
      <c r="I1929" s="197" t="s">
        <v>3085</v>
      </c>
      <c r="J1929" s="197" t="s">
        <v>19596</v>
      </c>
      <c r="K1929" s="57" t="s">
        <v>3196</v>
      </c>
      <c r="M1929" s="199">
        <v>70</v>
      </c>
      <c r="O1929" s="197" t="s">
        <v>21348</v>
      </c>
      <c r="Q1929" s="197" t="s">
        <v>3229</v>
      </c>
      <c r="S1929" s="57">
        <v>1</v>
      </c>
      <c r="T1929" s="197" t="s">
        <v>19598</v>
      </c>
      <c r="U1929" s="57" t="str">
        <f>VLOOKUP(A1929,'Individual Data'!$K$5:$AC$5544,12,FALSE)</f>
        <v>LFSO</v>
      </c>
      <c r="V1929" s="14">
        <f>IFERROR(LOOKUP(H1929,{30,43,48,53,58,63,68,73,78,83,88,93,97},{42,47,52,57,62,67,72,77,82,87,92,99,100}),999)</f>
        <v>82</v>
      </c>
      <c r="X1929" s="57">
        <f>VLOOKUP(A1929,'Individual Data'!$K$5:$AC$5544,8,FALSE)</f>
        <v>4</v>
      </c>
      <c r="Y1929" s="57">
        <f>VLOOKUP(A1929,'Individual Data'!$K$5:$AC$5544,9,FALSE)</f>
        <v>2019</v>
      </c>
    </row>
    <row r="1930" spans="1:25" ht="15" customHeight="1" x14ac:dyDescent="0.25">
      <c r="A1930" s="197" t="s">
        <v>8107</v>
      </c>
      <c r="B1930" s="197" t="s">
        <v>21349</v>
      </c>
      <c r="C1930" s="198">
        <v>45223</v>
      </c>
      <c r="D1930" s="199">
        <v>2197</v>
      </c>
      <c r="E1930" s="197" t="s">
        <v>19595</v>
      </c>
      <c r="F1930" s="197" t="s">
        <v>19617</v>
      </c>
      <c r="G1930" s="197"/>
      <c r="H1930" s="197">
        <v>79</v>
      </c>
      <c r="I1930" s="197" t="s">
        <v>3085</v>
      </c>
      <c r="J1930" s="197" t="s">
        <v>19596</v>
      </c>
      <c r="K1930" s="57" t="s">
        <v>3196</v>
      </c>
      <c r="M1930" s="199">
        <v>70</v>
      </c>
      <c r="O1930" s="197" t="s">
        <v>21350</v>
      </c>
      <c r="Q1930" s="197" t="s">
        <v>3229</v>
      </c>
      <c r="S1930" s="57">
        <v>1</v>
      </c>
      <c r="T1930" s="197" t="s">
        <v>19598</v>
      </c>
      <c r="U1930" s="57" t="str">
        <f>VLOOKUP(A1930,'Individual Data'!$K$5:$AC$5544,12,FALSE)</f>
        <v>LFHSO2</v>
      </c>
      <c r="V1930" s="14">
        <f>IFERROR(LOOKUP(H1930,{30,43,48,53,58,63,68,73,78,83,88,93,97},{42,47,52,57,62,67,72,77,82,87,92,99,100}),999)</f>
        <v>82</v>
      </c>
      <c r="X1930" s="57">
        <f>VLOOKUP(A1930,'Individual Data'!$K$5:$AC$5544,8,FALSE)</f>
        <v>4</v>
      </c>
      <c r="Y1930" s="57">
        <f>VLOOKUP(A1930,'Individual Data'!$K$5:$AC$5544,9,FALSE)</f>
        <v>2019</v>
      </c>
    </row>
    <row r="1931" spans="1:25" ht="15" customHeight="1" x14ac:dyDescent="0.25">
      <c r="A1931" s="197" t="s">
        <v>8110</v>
      </c>
      <c r="B1931" s="197" t="s">
        <v>21351</v>
      </c>
      <c r="C1931" s="198">
        <v>45236</v>
      </c>
      <c r="D1931" s="199">
        <v>444</v>
      </c>
      <c r="E1931" s="197" t="s">
        <v>19595</v>
      </c>
      <c r="F1931" s="197" t="s">
        <v>19617</v>
      </c>
      <c r="G1931" s="197"/>
      <c r="H1931" s="197">
        <v>94</v>
      </c>
      <c r="I1931" s="197" t="s">
        <v>3225</v>
      </c>
      <c r="J1931" s="197" t="s">
        <v>19596</v>
      </c>
      <c r="K1931" s="57" t="s">
        <v>3196</v>
      </c>
      <c r="M1931" s="199">
        <v>70</v>
      </c>
      <c r="O1931" s="197" t="s">
        <v>21352</v>
      </c>
      <c r="Q1931" s="197" t="s">
        <v>3229</v>
      </c>
      <c r="S1931" s="57">
        <v>1</v>
      </c>
      <c r="T1931" s="197" t="s">
        <v>19598</v>
      </c>
      <c r="U1931" s="57" t="str">
        <f>VLOOKUP(A1931,'Individual Data'!$K$5:$AC$5544,12,FALSE)</f>
        <v>Unassigned</v>
      </c>
      <c r="V1931" s="14">
        <f>IFERROR(LOOKUP(H1931,{30,43,48,53,58,63,68,73,78,83,88,93,97},{42,47,52,57,62,67,72,77,82,87,92,99,100}),999)</f>
        <v>99</v>
      </c>
      <c r="X1931" s="57" t="str">
        <f>VLOOKUP(A1931,'Individual Data'!$K$5:$AC$5544,8,FALSE)</f>
        <v>NA</v>
      </c>
      <c r="Y1931" s="57" t="str">
        <f>VLOOKUP(A1931,'Individual Data'!$K$5:$AC$5544,9,FALSE)</f>
        <v>U</v>
      </c>
    </row>
    <row r="1932" spans="1:25" ht="15" customHeight="1" x14ac:dyDescent="0.25">
      <c r="A1932" s="197" t="s">
        <v>8112</v>
      </c>
      <c r="B1932" s="197" t="s">
        <v>21353</v>
      </c>
      <c r="C1932" s="198">
        <v>45223</v>
      </c>
      <c r="D1932" s="199">
        <v>2150</v>
      </c>
      <c r="E1932" s="197" t="s">
        <v>19595</v>
      </c>
      <c r="F1932" s="197" t="s">
        <v>19617</v>
      </c>
      <c r="G1932" s="197"/>
      <c r="H1932" s="197">
        <v>82.5</v>
      </c>
      <c r="I1932" s="197" t="s">
        <v>3085</v>
      </c>
      <c r="J1932" s="197" t="s">
        <v>19596</v>
      </c>
      <c r="K1932" s="229" t="s">
        <v>3228</v>
      </c>
      <c r="M1932" s="199">
        <v>70</v>
      </c>
      <c r="O1932" s="197" t="s">
        <v>19601</v>
      </c>
      <c r="Q1932" s="197" t="s">
        <v>3229</v>
      </c>
      <c r="S1932" s="57">
        <v>1</v>
      </c>
      <c r="T1932" s="197" t="s">
        <v>3229</v>
      </c>
      <c r="U1932" s="57" t="str">
        <f>VLOOKUP(A1932,'Individual Data'!$K$5:$AC$5544,12,FALSE)</f>
        <v>PLA1</v>
      </c>
      <c r="V1932" s="14">
        <f>IFERROR(LOOKUP(H1932,{30,43,48,53,58,63,68,73,78,83,88,93,97},{42,47,52,57,62,67,72,77,82,87,92,99,100}),999)</f>
        <v>82</v>
      </c>
      <c r="X1932" s="57">
        <f>VLOOKUP(A1932,'Individual Data'!$K$5:$AC$5544,8,FALSE)</f>
        <v>5</v>
      </c>
      <c r="Y1932" s="57">
        <f>VLOOKUP(A1932,'Individual Data'!$K$5:$AC$5544,9,FALSE)</f>
        <v>2018</v>
      </c>
    </row>
    <row r="1933" spans="1:25" ht="15" customHeight="1" x14ac:dyDescent="0.25">
      <c r="A1933" s="197" t="s">
        <v>8115</v>
      </c>
      <c r="B1933" s="197" t="s">
        <v>21354</v>
      </c>
      <c r="C1933" s="198">
        <v>45216</v>
      </c>
      <c r="D1933" s="199">
        <v>1087</v>
      </c>
      <c r="E1933" s="197" t="s">
        <v>19595</v>
      </c>
      <c r="F1933" s="197" t="s">
        <v>19617</v>
      </c>
      <c r="G1933" s="197"/>
      <c r="H1933" s="197">
        <v>81</v>
      </c>
      <c r="I1933" s="197" t="s">
        <v>3085</v>
      </c>
      <c r="J1933" s="197" t="s">
        <v>17688</v>
      </c>
      <c r="K1933" s="197" t="s">
        <v>3228</v>
      </c>
      <c r="M1933" s="199">
        <v>70</v>
      </c>
      <c r="O1933" s="197" t="s">
        <v>19601</v>
      </c>
      <c r="Q1933" s="197" t="s">
        <v>3229</v>
      </c>
      <c r="S1933" s="57">
        <v>1</v>
      </c>
      <c r="T1933" s="197" t="s">
        <v>3229</v>
      </c>
      <c r="U1933" s="57" t="str">
        <f>VLOOKUP(A1933,'Individual Data'!$K$5:$AC$5544,12,FALSE)</f>
        <v>NG</v>
      </c>
      <c r="V1933" s="14">
        <f>IFERROR(LOOKUP(H1933,{30,43,48,53,58,63,68,73,78,83,88,93,97},{42,47,52,57,62,67,72,77,82,87,92,99,100}),999)</f>
        <v>82</v>
      </c>
      <c r="X1933" s="57" t="str">
        <f>VLOOKUP(A1933,'Individual Data'!$K$5:$AC$5544,8,FALSE)</f>
        <v>NA</v>
      </c>
      <c r="Y1933" s="57" t="str">
        <f>VLOOKUP(A1933,'Individual Data'!$K$5:$AC$5544,9,FALSE)</f>
        <v>U</v>
      </c>
    </row>
    <row r="1934" spans="1:25" ht="15" customHeight="1" x14ac:dyDescent="0.25">
      <c r="A1934" s="197" t="s">
        <v>8118</v>
      </c>
      <c r="B1934" s="197" t="s">
        <v>21355</v>
      </c>
      <c r="C1934" s="198">
        <v>45230</v>
      </c>
      <c r="D1934" s="199">
        <v>3063</v>
      </c>
      <c r="E1934" s="197" t="s">
        <v>19595</v>
      </c>
      <c r="F1934" s="197" t="s">
        <v>19617</v>
      </c>
      <c r="G1934" s="197"/>
      <c r="H1934" s="197">
        <v>77</v>
      </c>
      <c r="I1934" s="197" t="s">
        <v>3085</v>
      </c>
      <c r="J1934" s="197" t="s">
        <v>19596</v>
      </c>
      <c r="K1934" s="228" t="s">
        <v>3196</v>
      </c>
      <c r="M1934" s="199">
        <v>70</v>
      </c>
      <c r="O1934" s="197" t="s">
        <v>21356</v>
      </c>
      <c r="Q1934" s="197" t="s">
        <v>3229</v>
      </c>
      <c r="S1934" s="57">
        <v>1</v>
      </c>
      <c r="T1934" s="197" t="s">
        <v>19598</v>
      </c>
      <c r="U1934" s="57" t="str">
        <f>VLOOKUP(A1934,'Individual Data'!$K$5:$AC$5544,12,FALSE)</f>
        <v>CJA1</v>
      </c>
      <c r="V1934" s="14">
        <f>IFERROR(LOOKUP(H1934,{30,43,48,53,58,63,68,73,78,83,88,93,97},{42,47,52,57,62,67,72,77,82,87,92,99,100}),999)</f>
        <v>77</v>
      </c>
      <c r="X1934" s="57">
        <f>VLOOKUP(A1934,'Individual Data'!$K$5:$AC$5544,8,FALSE)</f>
        <v>4</v>
      </c>
      <c r="Y1934" s="57">
        <f>VLOOKUP(A1934,'Individual Data'!$K$5:$AC$5544,9,FALSE)</f>
        <v>2019</v>
      </c>
    </row>
    <row r="1935" spans="1:25" ht="15" customHeight="1" x14ac:dyDescent="0.25">
      <c r="A1935" s="197" t="s">
        <v>8120</v>
      </c>
      <c r="B1935" s="197" t="s">
        <v>21357</v>
      </c>
      <c r="C1935" s="198">
        <v>45230</v>
      </c>
      <c r="D1935" s="199">
        <v>311</v>
      </c>
      <c r="E1935" s="197" t="s">
        <v>19595</v>
      </c>
      <c r="F1935" s="197" t="s">
        <v>19617</v>
      </c>
      <c r="G1935" s="197"/>
      <c r="H1935" s="197">
        <v>86</v>
      </c>
      <c r="I1935" s="197" t="s">
        <v>3225</v>
      </c>
      <c r="J1935" s="197" t="s">
        <v>17688</v>
      </c>
      <c r="K1935" s="229" t="s">
        <v>3228</v>
      </c>
      <c r="M1935" s="199">
        <v>70</v>
      </c>
      <c r="O1935" s="197" t="s">
        <v>19601</v>
      </c>
      <c r="Q1935" s="197" t="s">
        <v>3229</v>
      </c>
      <c r="S1935" s="57">
        <v>1</v>
      </c>
      <c r="T1935" s="197" t="s">
        <v>3229</v>
      </c>
      <c r="U1935" s="57" t="str">
        <f>VLOOKUP(A1935,'Individual Data'!$K$5:$AC$5544,12,FALSE)</f>
        <v>LFSO</v>
      </c>
      <c r="V1935" s="14">
        <f>IFERROR(LOOKUP(H1935,{30,43,48,53,58,63,68,73,78,83,88,93,97},{42,47,52,57,62,67,72,77,82,87,92,99,100}),999)</f>
        <v>87</v>
      </c>
      <c r="X1935" s="57">
        <f>VLOOKUP(A1935,'Individual Data'!$K$5:$AC$5544,8,FALSE)</f>
        <v>4</v>
      </c>
      <c r="Y1935" s="57">
        <f>VLOOKUP(A1935,'Individual Data'!$K$5:$AC$5544,9,FALSE)</f>
        <v>2019</v>
      </c>
    </row>
    <row r="1936" spans="1:25" ht="15" customHeight="1" x14ac:dyDescent="0.25">
      <c r="A1936" s="197" t="s">
        <v>8123</v>
      </c>
      <c r="B1936" s="197" t="s">
        <v>21358</v>
      </c>
      <c r="C1936" s="198">
        <v>45230</v>
      </c>
      <c r="D1936" s="199">
        <v>3129</v>
      </c>
      <c r="E1936" s="197" t="s">
        <v>19595</v>
      </c>
      <c r="F1936" s="197" t="s">
        <v>19617</v>
      </c>
      <c r="G1936" s="197"/>
      <c r="H1936" s="197">
        <v>84</v>
      </c>
      <c r="I1936" s="197" t="s">
        <v>3085</v>
      </c>
      <c r="J1936" s="197" t="s">
        <v>17688</v>
      </c>
      <c r="K1936" s="197" t="s">
        <v>3228</v>
      </c>
      <c r="M1936" s="199">
        <v>70</v>
      </c>
      <c r="O1936" s="197" t="s">
        <v>19601</v>
      </c>
      <c r="Q1936" s="197" t="s">
        <v>3229</v>
      </c>
      <c r="S1936" s="57">
        <v>1</v>
      </c>
      <c r="T1936" s="197" t="s">
        <v>3229</v>
      </c>
      <c r="U1936" s="57" t="str">
        <f>VLOOKUP(A1936,'Individual Data'!$K$5:$AC$5544,12,FALSE)</f>
        <v>NLVA</v>
      </c>
      <c r="V1936" s="14">
        <f>IFERROR(LOOKUP(H1936,{30,43,48,53,58,63,68,73,78,83,88,93,97},{42,47,52,57,62,67,72,77,82,87,92,99,100}),999)</f>
        <v>87</v>
      </c>
      <c r="X1936" s="57">
        <f>VLOOKUP(A1936,'Individual Data'!$K$5:$AC$5544,8,FALSE)</f>
        <v>4</v>
      </c>
      <c r="Y1936" s="57">
        <f>VLOOKUP(A1936,'Individual Data'!$K$5:$AC$5544,9,FALSE)</f>
        <v>2019</v>
      </c>
    </row>
    <row r="1937" spans="1:25" ht="15" customHeight="1" x14ac:dyDescent="0.25">
      <c r="A1937" s="197" t="s">
        <v>8127</v>
      </c>
      <c r="B1937" s="197" t="s">
        <v>21359</v>
      </c>
      <c r="C1937" s="198">
        <v>45243</v>
      </c>
      <c r="D1937" s="199">
        <v>675</v>
      </c>
      <c r="E1937" s="197" t="s">
        <v>19595</v>
      </c>
      <c r="F1937" s="197" t="s">
        <v>19617</v>
      </c>
      <c r="G1937" s="197"/>
      <c r="H1937" s="197">
        <v>92</v>
      </c>
      <c r="I1937" s="197" t="s">
        <v>3225</v>
      </c>
      <c r="J1937" s="197" t="s">
        <v>19596</v>
      </c>
      <c r="K1937" s="228" t="s">
        <v>3196</v>
      </c>
      <c r="M1937" s="199">
        <v>70</v>
      </c>
      <c r="O1937" s="197" t="s">
        <v>21360</v>
      </c>
      <c r="Q1937" s="197" t="s">
        <v>3229</v>
      </c>
      <c r="S1937" s="57">
        <v>1</v>
      </c>
      <c r="T1937" s="197" t="s">
        <v>3229</v>
      </c>
      <c r="U1937" s="57" t="str">
        <f>VLOOKUP(A1937,'Individual Data'!$K$5:$AC$5544,12,FALSE)</f>
        <v>Unassigned</v>
      </c>
      <c r="V1937" s="14">
        <f>IFERROR(LOOKUP(H1937,{30,43,48,53,58,63,68,73,78,83,88,93,97},{42,47,52,57,62,67,72,77,82,87,92,99,100}),999)</f>
        <v>92</v>
      </c>
      <c r="X1937" s="57" t="str">
        <f>VLOOKUP(A1937,'Individual Data'!$K$5:$AC$5544,8,FALSE)</f>
        <v>NA</v>
      </c>
      <c r="Y1937" s="57" t="str">
        <f>VLOOKUP(A1937,'Individual Data'!$K$5:$AC$5544,9,FALSE)</f>
        <v>U</v>
      </c>
    </row>
    <row r="1938" spans="1:25" ht="15" customHeight="1" x14ac:dyDescent="0.25">
      <c r="A1938" s="197" t="s">
        <v>8130</v>
      </c>
      <c r="B1938" s="197" t="s">
        <v>21361</v>
      </c>
      <c r="C1938" s="198">
        <v>45230</v>
      </c>
      <c r="D1938" s="199">
        <v>3158</v>
      </c>
      <c r="E1938" s="197" t="s">
        <v>19595</v>
      </c>
      <c r="F1938" s="197" t="s">
        <v>19617</v>
      </c>
      <c r="G1938" s="197"/>
      <c r="H1938" s="197">
        <v>87</v>
      </c>
      <c r="I1938" s="197" t="s">
        <v>3085</v>
      </c>
      <c r="J1938" s="197" t="s">
        <v>17688</v>
      </c>
      <c r="K1938" s="229" t="s">
        <v>3228</v>
      </c>
      <c r="M1938" s="199">
        <v>70</v>
      </c>
      <c r="O1938" s="197" t="s">
        <v>19601</v>
      </c>
      <c r="Q1938" s="197" t="s">
        <v>3229</v>
      </c>
      <c r="S1938" s="57">
        <v>1</v>
      </c>
      <c r="T1938" s="197" t="s">
        <v>3229</v>
      </c>
      <c r="U1938" s="57" t="str">
        <f>VLOOKUP(A1938,'Individual Data'!$K$5:$AC$5544,12,FALSE)</f>
        <v>LFYO</v>
      </c>
      <c r="V1938" s="14">
        <f>IFERROR(LOOKUP(H1938,{30,43,48,53,58,63,68,73,78,83,88,93,97},{42,47,52,57,62,67,72,77,82,87,92,99,100}),999)</f>
        <v>87</v>
      </c>
      <c r="X1938" s="57">
        <f>VLOOKUP(A1938,'Individual Data'!$K$5:$AC$5544,8,FALSE)</f>
        <v>5</v>
      </c>
      <c r="Y1938" s="57">
        <f>VLOOKUP(A1938,'Individual Data'!$K$5:$AC$5544,9,FALSE)</f>
        <v>2018</v>
      </c>
    </row>
    <row r="1939" spans="1:25" ht="15" customHeight="1" x14ac:dyDescent="0.25">
      <c r="A1939" s="197" t="s">
        <v>8133</v>
      </c>
      <c r="B1939" s="197" t="s">
        <v>21362</v>
      </c>
      <c r="C1939" s="198">
        <v>45245</v>
      </c>
      <c r="D1939" s="199">
        <v>7035</v>
      </c>
      <c r="E1939" s="197" t="s">
        <v>19595</v>
      </c>
      <c r="F1939" s="197" t="s">
        <v>19610</v>
      </c>
      <c r="G1939" s="197"/>
      <c r="H1939" s="197">
        <v>85</v>
      </c>
      <c r="I1939" s="197" t="s">
        <v>3225</v>
      </c>
      <c r="J1939" s="197" t="s">
        <v>19596</v>
      </c>
      <c r="K1939" s="228" t="s">
        <v>3196</v>
      </c>
      <c r="M1939" s="199">
        <v>70</v>
      </c>
      <c r="O1939" s="197" t="s">
        <v>19601</v>
      </c>
      <c r="Q1939" s="197" t="s">
        <v>3229</v>
      </c>
      <c r="S1939" s="57">
        <v>1</v>
      </c>
      <c r="T1939" s="197" t="s">
        <v>3229</v>
      </c>
      <c r="U1939" s="57" t="str">
        <f>VLOOKUP(A1939,'Individual Data'!$K$5:$AC$5544,12,FALSE)</f>
        <v>IPCSR</v>
      </c>
      <c r="V1939" s="14">
        <f>IFERROR(LOOKUP(H1939,{30,43,48,53,58,63,68,73,78,83,88,93,97},{42,47,52,57,62,67,72,77,82,87,92,99,100}),999)</f>
        <v>87</v>
      </c>
      <c r="X1939" s="57">
        <f>VLOOKUP(A1939,'Individual Data'!$K$5:$AC$5544,8,FALSE)</f>
        <v>4</v>
      </c>
      <c r="Y1939" s="57">
        <f>VLOOKUP(A1939,'Individual Data'!$K$5:$AC$5544,9,FALSE)</f>
        <v>2019</v>
      </c>
    </row>
    <row r="1940" spans="1:25" ht="15" customHeight="1" x14ac:dyDescent="0.25">
      <c r="A1940" s="197" t="s">
        <v>8135</v>
      </c>
      <c r="B1940" s="197" t="s">
        <v>21363</v>
      </c>
      <c r="C1940" s="198">
        <v>45216</v>
      </c>
      <c r="D1940" s="199">
        <v>24902</v>
      </c>
      <c r="E1940" s="197" t="s">
        <v>19595</v>
      </c>
      <c r="F1940" s="197" t="s">
        <v>17874</v>
      </c>
      <c r="G1940" s="197"/>
      <c r="H1940" s="197">
        <v>81</v>
      </c>
      <c r="I1940" s="197" t="s">
        <v>3085</v>
      </c>
      <c r="J1940" s="197" t="s">
        <v>17688</v>
      </c>
      <c r="K1940" s="229" t="s">
        <v>3228</v>
      </c>
      <c r="M1940" s="199">
        <v>70</v>
      </c>
      <c r="O1940" s="197" t="s">
        <v>19601</v>
      </c>
      <c r="Q1940" s="197" t="s">
        <v>3229</v>
      </c>
      <c r="S1940" s="57">
        <v>1</v>
      </c>
      <c r="T1940" s="197" t="s">
        <v>3229</v>
      </c>
      <c r="U1940" s="57" t="str">
        <f>VLOOKUP(A1940,'Individual Data'!$K$5:$AC$5544,12,FALSE)</f>
        <v>PLA1</v>
      </c>
      <c r="V1940" s="14">
        <f>IFERROR(LOOKUP(H1940,{30,43,48,53,58,63,68,73,78,83,88,93,97},{42,47,52,57,62,67,72,77,82,87,92,99,100}),999)</f>
        <v>82</v>
      </c>
      <c r="X1940" s="57">
        <f>VLOOKUP(A1940,'Individual Data'!$K$5:$AC$5544,8,FALSE)</f>
        <v>4</v>
      </c>
      <c r="Y1940" s="57">
        <f>VLOOKUP(A1940,'Individual Data'!$K$5:$AC$5544,9,FALSE)</f>
        <v>2019</v>
      </c>
    </row>
    <row r="1941" spans="1:25" ht="15" customHeight="1" x14ac:dyDescent="0.25">
      <c r="A1941" s="197" t="s">
        <v>8138</v>
      </c>
      <c r="B1941" s="197" t="s">
        <v>21364</v>
      </c>
      <c r="C1941" s="198">
        <v>45236</v>
      </c>
      <c r="D1941" s="199">
        <v>4126</v>
      </c>
      <c r="E1941" s="197" t="s">
        <v>19595</v>
      </c>
      <c r="F1941" s="197" t="s">
        <v>19617</v>
      </c>
      <c r="G1941" s="197"/>
      <c r="H1941" s="197">
        <v>81</v>
      </c>
      <c r="I1941" s="197" t="s">
        <v>3085</v>
      </c>
      <c r="J1941" s="197" t="s">
        <v>19596</v>
      </c>
      <c r="K1941" s="228" t="s">
        <v>3196</v>
      </c>
      <c r="M1941" s="199">
        <v>70</v>
      </c>
      <c r="O1941" s="197" t="s">
        <v>21365</v>
      </c>
      <c r="Q1941" s="197" t="s">
        <v>3229</v>
      </c>
      <c r="S1941" s="57">
        <v>1</v>
      </c>
      <c r="T1941" s="197" t="s">
        <v>19598</v>
      </c>
      <c r="U1941" s="57" t="str">
        <f>VLOOKUP(A1941,'Individual Data'!$K$5:$AC$5544,12,FALSE)</f>
        <v>Unassigned</v>
      </c>
      <c r="V1941" s="14">
        <f>IFERROR(LOOKUP(H1941,{30,43,48,53,58,63,68,73,78,83,88,93,97},{42,47,52,57,62,67,72,77,82,87,92,99,100}),999)</f>
        <v>82</v>
      </c>
      <c r="X1941" s="57" t="str">
        <f>VLOOKUP(A1941,'Individual Data'!$K$5:$AC$5544,8,FALSE)</f>
        <v>NA</v>
      </c>
      <c r="Y1941" s="57" t="str">
        <f>VLOOKUP(A1941,'Individual Data'!$K$5:$AC$5544,9,FALSE)</f>
        <v>U</v>
      </c>
    </row>
    <row r="1942" spans="1:25" ht="15" customHeight="1" x14ac:dyDescent="0.25">
      <c r="A1942" s="197" t="s">
        <v>8140</v>
      </c>
      <c r="B1942" s="197" t="s">
        <v>21366</v>
      </c>
      <c r="C1942" s="198">
        <v>45236</v>
      </c>
      <c r="D1942" s="199">
        <v>4059</v>
      </c>
      <c r="E1942" s="197" t="s">
        <v>19595</v>
      </c>
      <c r="F1942" s="197" t="s">
        <v>19617</v>
      </c>
      <c r="G1942" s="197"/>
      <c r="H1942" s="197">
        <v>73</v>
      </c>
      <c r="I1942" s="197" t="s">
        <v>3085</v>
      </c>
      <c r="J1942" s="197" t="s">
        <v>19596</v>
      </c>
      <c r="K1942" s="57" t="s">
        <v>3196</v>
      </c>
      <c r="M1942" s="199">
        <v>70</v>
      </c>
      <c r="O1942" s="197" t="s">
        <v>21367</v>
      </c>
      <c r="Q1942" s="197" t="s">
        <v>3229</v>
      </c>
      <c r="S1942" s="57">
        <v>1</v>
      </c>
      <c r="T1942" s="197" t="s">
        <v>3229</v>
      </c>
      <c r="U1942" s="57" t="str">
        <f>VLOOKUP(A1942,'Individual Data'!$K$5:$AC$5544,12,FALSE)</f>
        <v>LFSO</v>
      </c>
      <c r="V1942" s="14">
        <f>IFERROR(LOOKUP(H1942,{30,43,48,53,58,63,68,73,78,83,88,93,97},{42,47,52,57,62,67,72,77,82,87,92,99,100}),999)</f>
        <v>77</v>
      </c>
      <c r="X1942" s="57">
        <f>VLOOKUP(A1942,'Individual Data'!$K$5:$AC$5544,8,FALSE)</f>
        <v>4</v>
      </c>
      <c r="Y1942" s="57">
        <f>VLOOKUP(A1942,'Individual Data'!$K$5:$AC$5544,9,FALSE)</f>
        <v>2019</v>
      </c>
    </row>
    <row r="1943" spans="1:25" ht="15" customHeight="1" x14ac:dyDescent="0.25">
      <c r="A1943" s="197" t="s">
        <v>8143</v>
      </c>
      <c r="B1943" s="197" t="s">
        <v>21368</v>
      </c>
      <c r="C1943" s="198">
        <v>45243</v>
      </c>
      <c r="D1943" s="199">
        <v>676</v>
      </c>
      <c r="E1943" s="197" t="s">
        <v>19595</v>
      </c>
      <c r="F1943" s="197" t="s">
        <v>19617</v>
      </c>
      <c r="G1943" s="197"/>
      <c r="H1943" s="197">
        <v>72</v>
      </c>
      <c r="I1943" s="197" t="s">
        <v>3225</v>
      </c>
      <c r="J1943" s="197" t="s">
        <v>19596</v>
      </c>
      <c r="K1943" s="57" t="s">
        <v>3196</v>
      </c>
      <c r="M1943" s="199">
        <v>70</v>
      </c>
      <c r="O1943" s="197" t="s">
        <v>21369</v>
      </c>
      <c r="Q1943" s="197" t="s">
        <v>3229</v>
      </c>
      <c r="S1943" s="57">
        <v>1</v>
      </c>
      <c r="T1943" s="197" t="s">
        <v>19598</v>
      </c>
      <c r="U1943" s="57" t="str">
        <f>VLOOKUP(A1943,'Individual Data'!$K$5:$AC$5544,12,FALSE)</f>
        <v>NPTH</v>
      </c>
      <c r="V1943" s="14">
        <f>IFERROR(LOOKUP(H1943,{30,43,48,53,58,63,68,73,78,83,88,93,97},{42,47,52,57,62,67,72,77,82,87,92,99,100}),999)</f>
        <v>72</v>
      </c>
      <c r="X1943" s="57">
        <f>VLOOKUP(A1943,'Individual Data'!$K$5:$AC$5544,8,FALSE)</f>
        <v>4</v>
      </c>
      <c r="Y1943" s="57">
        <f>VLOOKUP(A1943,'Individual Data'!$K$5:$AC$5544,9,FALSE)</f>
        <v>2019</v>
      </c>
    </row>
    <row r="1944" spans="1:25" ht="15" customHeight="1" x14ac:dyDescent="0.25">
      <c r="A1944" s="197" t="s">
        <v>8145</v>
      </c>
      <c r="B1944" s="197" t="s">
        <v>21370</v>
      </c>
      <c r="C1944" s="198">
        <v>45223</v>
      </c>
      <c r="D1944" s="199">
        <v>177</v>
      </c>
      <c r="E1944" s="197" t="s">
        <v>19595</v>
      </c>
      <c r="F1944" s="197" t="s">
        <v>19617</v>
      </c>
      <c r="G1944" s="197"/>
      <c r="H1944" s="197">
        <v>95</v>
      </c>
      <c r="I1944" s="197" t="s">
        <v>3225</v>
      </c>
      <c r="J1944" s="197" t="s">
        <v>17688</v>
      </c>
      <c r="K1944" s="229" t="s">
        <v>3228</v>
      </c>
      <c r="M1944" s="199">
        <v>70</v>
      </c>
      <c r="O1944" s="197" t="s">
        <v>19601</v>
      </c>
      <c r="Q1944" s="197" t="s">
        <v>3229</v>
      </c>
      <c r="S1944" s="57">
        <v>1</v>
      </c>
      <c r="T1944" s="197" t="s">
        <v>3229</v>
      </c>
      <c r="U1944" s="57" t="str">
        <f>VLOOKUP(A1944,'Individual Data'!$K$5:$AC$5544,12,FALSE)</f>
        <v>PLA1</v>
      </c>
      <c r="V1944" s="14">
        <f>IFERROR(LOOKUP(H1944,{30,43,48,53,58,63,68,73,78,83,88,93,97},{42,47,52,57,62,67,72,77,82,87,92,99,100}),999)</f>
        <v>99</v>
      </c>
      <c r="X1944" s="57">
        <f>VLOOKUP(A1944,'Individual Data'!$K$5:$AC$5544,8,FALSE)</f>
        <v>5</v>
      </c>
      <c r="Y1944" s="57">
        <f>VLOOKUP(A1944,'Individual Data'!$K$5:$AC$5544,9,FALSE)</f>
        <v>2018</v>
      </c>
    </row>
    <row r="1945" spans="1:25" ht="15" customHeight="1" x14ac:dyDescent="0.25">
      <c r="A1945" s="197" t="s">
        <v>8148</v>
      </c>
      <c r="B1945" s="197" t="s">
        <v>21371</v>
      </c>
      <c r="C1945" s="198">
        <v>45230</v>
      </c>
      <c r="D1945" s="199">
        <v>323</v>
      </c>
      <c r="E1945" s="197" t="s">
        <v>19595</v>
      </c>
      <c r="F1945" s="197" t="s">
        <v>19617</v>
      </c>
      <c r="G1945" s="197"/>
      <c r="H1945" s="197">
        <v>96</v>
      </c>
      <c r="I1945" s="197" t="s">
        <v>3225</v>
      </c>
      <c r="J1945" s="197" t="s">
        <v>19596</v>
      </c>
      <c r="K1945" s="228" t="s">
        <v>3196</v>
      </c>
      <c r="M1945" s="199">
        <v>70</v>
      </c>
      <c r="O1945" s="197" t="s">
        <v>21372</v>
      </c>
      <c r="Q1945" s="197" t="s">
        <v>3229</v>
      </c>
      <c r="S1945" s="57">
        <v>1</v>
      </c>
      <c r="T1945" s="197" t="s">
        <v>19598</v>
      </c>
      <c r="U1945" s="57" t="str">
        <f>VLOOKUP(A1945,'Individual Data'!$K$5:$AC$5544,12,FALSE)</f>
        <v>PLA1</v>
      </c>
      <c r="V1945" s="14">
        <f>IFERROR(LOOKUP(H1945,{30,43,48,53,58,63,68,73,78,83,88,93,97},{42,47,52,57,62,67,72,77,82,87,92,99,100}),999)</f>
        <v>99</v>
      </c>
      <c r="X1945" s="57">
        <f>VLOOKUP(A1945,'Individual Data'!$K$5:$AC$5544,8,FALSE)</f>
        <v>4</v>
      </c>
      <c r="Y1945" s="57">
        <f>VLOOKUP(A1945,'Individual Data'!$K$5:$AC$5544,9,FALSE)</f>
        <v>2019</v>
      </c>
    </row>
    <row r="1946" spans="1:25" ht="15" customHeight="1" x14ac:dyDescent="0.25">
      <c r="A1946" s="197" t="s">
        <v>8151</v>
      </c>
      <c r="B1946" s="197" t="s">
        <v>21373</v>
      </c>
      <c r="C1946" s="198">
        <v>45187</v>
      </c>
      <c r="D1946" s="199">
        <v>24540</v>
      </c>
      <c r="E1946" s="197" t="s">
        <v>19595</v>
      </c>
      <c r="F1946" s="197" t="s">
        <v>17699</v>
      </c>
      <c r="G1946" s="197"/>
      <c r="H1946" s="197">
        <v>89</v>
      </c>
      <c r="I1946" s="197" t="s">
        <v>3225</v>
      </c>
      <c r="J1946" s="197" t="s">
        <v>17688</v>
      </c>
      <c r="K1946" s="229" t="s">
        <v>3228</v>
      </c>
      <c r="M1946" s="199">
        <v>70</v>
      </c>
      <c r="O1946" s="197" t="s">
        <v>19601</v>
      </c>
      <c r="Q1946" s="197" t="s">
        <v>3229</v>
      </c>
      <c r="S1946" s="57">
        <v>1</v>
      </c>
      <c r="T1946" s="197" t="s">
        <v>3229</v>
      </c>
      <c r="U1946" s="57" t="str">
        <f>VLOOKUP(A1946,'Individual Data'!$K$5:$AC$5544,12,FALSE)</f>
        <v>LFSO</v>
      </c>
      <c r="V1946" s="14">
        <f>IFERROR(LOOKUP(H1946,{30,43,48,53,58,63,68,73,78,83,88,93,97},{42,47,52,57,62,67,72,77,82,87,92,99,100}),999)</f>
        <v>92</v>
      </c>
      <c r="X1946" s="57">
        <f>VLOOKUP(A1946,'Individual Data'!$K$5:$AC$5544,8,FALSE)</f>
        <v>4</v>
      </c>
      <c r="Y1946" s="57">
        <f>VLOOKUP(A1946,'Individual Data'!$K$5:$AC$5544,9,FALSE)</f>
        <v>2019</v>
      </c>
    </row>
    <row r="1947" spans="1:25" ht="15" customHeight="1" x14ac:dyDescent="0.25">
      <c r="A1947" s="197" t="s">
        <v>8154</v>
      </c>
      <c r="B1947" s="197" t="s">
        <v>21374</v>
      </c>
      <c r="C1947" s="198">
        <v>45243</v>
      </c>
      <c r="D1947" s="199">
        <v>681</v>
      </c>
      <c r="E1947" s="197" t="s">
        <v>19595</v>
      </c>
      <c r="F1947" s="197" t="s">
        <v>19617</v>
      </c>
      <c r="G1947" s="197"/>
      <c r="H1947" s="197">
        <v>92</v>
      </c>
      <c r="I1947" s="197" t="s">
        <v>3225</v>
      </c>
      <c r="J1947" s="197" t="s">
        <v>17688</v>
      </c>
      <c r="K1947" s="197" t="s">
        <v>3228</v>
      </c>
      <c r="M1947" s="199">
        <v>70</v>
      </c>
      <c r="O1947" s="197" t="s">
        <v>19601</v>
      </c>
      <c r="Q1947" s="197" t="s">
        <v>3229</v>
      </c>
      <c r="S1947" s="57">
        <v>1</v>
      </c>
      <c r="T1947" s="197" t="s">
        <v>3229</v>
      </c>
      <c r="U1947" s="57" t="str">
        <f>VLOOKUP(A1947,'Individual Data'!$K$5:$AC$5544,12,FALSE)</f>
        <v>LFSO</v>
      </c>
      <c r="V1947" s="14">
        <f>IFERROR(LOOKUP(H1947,{30,43,48,53,58,63,68,73,78,83,88,93,97},{42,47,52,57,62,67,72,77,82,87,92,99,100}),999)</f>
        <v>92</v>
      </c>
      <c r="X1947" s="57">
        <f>VLOOKUP(A1947,'Individual Data'!$K$5:$AC$5544,8,FALSE)</f>
        <v>4</v>
      </c>
      <c r="Y1947" s="57">
        <f>VLOOKUP(A1947,'Individual Data'!$K$5:$AC$5544,9,FALSE)</f>
        <v>2019</v>
      </c>
    </row>
    <row r="1948" spans="1:25" ht="15" customHeight="1" x14ac:dyDescent="0.25">
      <c r="A1948" s="197" t="s">
        <v>8157</v>
      </c>
      <c r="B1948" s="197" t="s">
        <v>21375</v>
      </c>
      <c r="C1948" s="198">
        <v>45223</v>
      </c>
      <c r="D1948" s="199">
        <v>154</v>
      </c>
      <c r="E1948" s="197" t="s">
        <v>19595</v>
      </c>
      <c r="F1948" s="197" t="s">
        <v>19617</v>
      </c>
      <c r="G1948" s="197"/>
      <c r="H1948" s="197">
        <v>92</v>
      </c>
      <c r="I1948" s="197" t="s">
        <v>3225</v>
      </c>
      <c r="J1948" s="197" t="s">
        <v>19596</v>
      </c>
      <c r="K1948" s="228" t="s">
        <v>3196</v>
      </c>
      <c r="M1948" s="199">
        <v>70</v>
      </c>
      <c r="O1948" s="197" t="s">
        <v>21376</v>
      </c>
      <c r="Q1948" s="197" t="s">
        <v>3229</v>
      </c>
      <c r="S1948" s="57">
        <v>1</v>
      </c>
      <c r="T1948" s="197" t="s">
        <v>19598</v>
      </c>
      <c r="U1948" s="57" t="str">
        <f>VLOOKUP(A1948,'Individual Data'!$K$5:$AC$5544,12,FALSE)</f>
        <v>PLA1</v>
      </c>
      <c r="V1948" s="14">
        <f>IFERROR(LOOKUP(H1948,{30,43,48,53,58,63,68,73,78,83,88,93,97},{42,47,52,57,62,67,72,77,82,87,92,99,100}),999)</f>
        <v>92</v>
      </c>
      <c r="X1948" s="57">
        <f>VLOOKUP(A1948,'Individual Data'!$K$5:$AC$5544,8,FALSE)</f>
        <v>4</v>
      </c>
      <c r="Y1948" s="57">
        <f>VLOOKUP(A1948,'Individual Data'!$K$5:$AC$5544,9,FALSE)</f>
        <v>2019</v>
      </c>
    </row>
    <row r="1949" spans="1:25" ht="15" customHeight="1" x14ac:dyDescent="0.25">
      <c r="A1949" s="197" t="s">
        <v>8159</v>
      </c>
      <c r="B1949" s="197" t="s">
        <v>21377</v>
      </c>
      <c r="C1949" s="198">
        <v>45223</v>
      </c>
      <c r="D1949" s="199">
        <v>2145</v>
      </c>
      <c r="E1949" s="197" t="s">
        <v>19595</v>
      </c>
      <c r="F1949" s="197" t="s">
        <v>19617</v>
      </c>
      <c r="G1949" s="197"/>
      <c r="H1949" s="197">
        <v>83.5</v>
      </c>
      <c r="I1949" s="197" t="s">
        <v>3085</v>
      </c>
      <c r="J1949" s="197" t="s">
        <v>19596</v>
      </c>
      <c r="K1949" s="57" t="s">
        <v>3196</v>
      </c>
      <c r="M1949" s="199">
        <v>70</v>
      </c>
      <c r="O1949" s="197" t="s">
        <v>21378</v>
      </c>
      <c r="Q1949" s="197" t="s">
        <v>3229</v>
      </c>
      <c r="S1949" s="57">
        <v>1</v>
      </c>
      <c r="T1949" s="197" t="s">
        <v>19598</v>
      </c>
      <c r="U1949" s="57" t="str">
        <f>VLOOKUP(A1949,'Individual Data'!$K$5:$AC$5544,12,FALSE)</f>
        <v>PLA1</v>
      </c>
      <c r="V1949" s="14">
        <f>IFERROR(LOOKUP(H1949,{30,43,48,53,58,63,68,73,78,83,88,93,97},{42,47,52,57,62,67,72,77,82,87,92,99,100}),999)</f>
        <v>87</v>
      </c>
      <c r="X1949" s="57">
        <f>VLOOKUP(A1949,'Individual Data'!$K$5:$AC$5544,8,FALSE)</f>
        <v>4</v>
      </c>
      <c r="Y1949" s="57">
        <f>VLOOKUP(A1949,'Individual Data'!$K$5:$AC$5544,9,FALSE)</f>
        <v>2019</v>
      </c>
    </row>
    <row r="1950" spans="1:25" ht="15" customHeight="1" x14ac:dyDescent="0.25">
      <c r="A1950" s="197" t="s">
        <v>8162</v>
      </c>
      <c r="B1950" s="197" t="s">
        <v>21379</v>
      </c>
      <c r="C1950" s="198">
        <v>45230</v>
      </c>
      <c r="D1950" s="199">
        <v>365</v>
      </c>
      <c r="E1950" s="197" t="s">
        <v>19595</v>
      </c>
      <c r="F1950" s="197" t="s">
        <v>19617</v>
      </c>
      <c r="G1950" s="197"/>
      <c r="H1950" s="197">
        <v>92</v>
      </c>
      <c r="I1950" s="197" t="s">
        <v>3225</v>
      </c>
      <c r="J1950" s="197" t="s">
        <v>17688</v>
      </c>
      <c r="K1950" s="229" t="s">
        <v>3228</v>
      </c>
      <c r="M1950" s="199">
        <v>70</v>
      </c>
      <c r="O1950" s="197" t="s">
        <v>19601</v>
      </c>
      <c r="Q1950" s="197" t="s">
        <v>3229</v>
      </c>
      <c r="S1950" s="57">
        <v>1</v>
      </c>
      <c r="T1950" s="197" t="s">
        <v>3229</v>
      </c>
      <c r="U1950" s="57" t="str">
        <f>VLOOKUP(A1950,'Individual Data'!$K$5:$AC$5544,12,FALSE)</f>
        <v>CJA2</v>
      </c>
      <c r="V1950" s="14">
        <f>IFERROR(LOOKUP(H1950,{30,43,48,53,58,63,68,73,78,83,88,93,97},{42,47,52,57,62,67,72,77,82,87,92,99,100}),999)</f>
        <v>92</v>
      </c>
      <c r="X1950" s="57">
        <f>VLOOKUP(A1950,'Individual Data'!$K$5:$AC$5544,8,FALSE)</f>
        <v>4</v>
      </c>
      <c r="Y1950" s="57">
        <f>VLOOKUP(A1950,'Individual Data'!$K$5:$AC$5544,9,FALSE)</f>
        <v>2019</v>
      </c>
    </row>
    <row r="1951" spans="1:25" ht="15" customHeight="1" x14ac:dyDescent="0.25">
      <c r="A1951" s="197" t="s">
        <v>8165</v>
      </c>
      <c r="B1951" s="197" t="s">
        <v>21380</v>
      </c>
      <c r="C1951" s="198">
        <v>45223</v>
      </c>
      <c r="D1951" s="199">
        <v>2209</v>
      </c>
      <c r="E1951" s="197" t="s">
        <v>19595</v>
      </c>
      <c r="F1951" s="197" t="s">
        <v>19617</v>
      </c>
      <c r="G1951" s="197"/>
      <c r="H1951" s="197">
        <v>85</v>
      </c>
      <c r="I1951" s="197" t="s">
        <v>3085</v>
      </c>
      <c r="J1951" s="197" t="s">
        <v>19596</v>
      </c>
      <c r="K1951" s="228" t="s">
        <v>3196</v>
      </c>
      <c r="M1951" s="199">
        <v>70</v>
      </c>
      <c r="O1951" s="197" t="s">
        <v>21381</v>
      </c>
      <c r="Q1951" s="197" t="s">
        <v>3229</v>
      </c>
      <c r="S1951" s="57">
        <v>1</v>
      </c>
      <c r="T1951" s="197" t="s">
        <v>19607</v>
      </c>
      <c r="U1951" s="57" t="str">
        <f>VLOOKUP(A1951,'Individual Data'!$K$5:$AC$5544,12,FALSE)</f>
        <v>NG</v>
      </c>
      <c r="V1951" s="14">
        <f>IFERROR(LOOKUP(H1951,{30,43,48,53,58,63,68,73,78,83,88,93,97},{42,47,52,57,62,67,72,77,82,87,92,99,100}),999)</f>
        <v>87</v>
      </c>
      <c r="X1951" s="57" t="str">
        <f>VLOOKUP(A1951,'Individual Data'!$K$5:$AC$5544,8,FALSE)</f>
        <v>NA</v>
      </c>
      <c r="Y1951" s="57" t="str">
        <f>VLOOKUP(A1951,'Individual Data'!$K$5:$AC$5544,9,FALSE)</f>
        <v>U</v>
      </c>
    </row>
    <row r="1952" spans="1:25" ht="15" customHeight="1" x14ac:dyDescent="0.25">
      <c r="A1952" s="197" t="s">
        <v>8169</v>
      </c>
      <c r="B1952" s="197" t="s">
        <v>21382</v>
      </c>
      <c r="C1952" s="198">
        <v>45236</v>
      </c>
      <c r="D1952" s="199">
        <v>467</v>
      </c>
      <c r="E1952" s="197" t="s">
        <v>19595</v>
      </c>
      <c r="F1952" s="197" t="s">
        <v>19617</v>
      </c>
      <c r="G1952" s="197"/>
      <c r="H1952" s="197">
        <v>78</v>
      </c>
      <c r="I1952" s="197" t="s">
        <v>3225</v>
      </c>
      <c r="J1952" s="197" t="s">
        <v>19596</v>
      </c>
      <c r="K1952" s="57" t="s">
        <v>3196</v>
      </c>
      <c r="M1952" s="199">
        <v>70</v>
      </c>
      <c r="O1952" s="197" t="s">
        <v>21383</v>
      </c>
      <c r="Q1952" s="197" t="s">
        <v>3229</v>
      </c>
      <c r="S1952" s="57">
        <v>1</v>
      </c>
      <c r="T1952" s="197" t="s">
        <v>19598</v>
      </c>
      <c r="U1952" s="57" t="str">
        <f>VLOOKUP(A1952,'Individual Data'!$K$5:$AC$5544,12,FALSE)</f>
        <v>NG</v>
      </c>
      <c r="V1952" s="14">
        <f>IFERROR(LOOKUP(H1952,{30,43,48,53,58,63,68,73,78,83,88,93,97},{42,47,52,57,62,67,72,77,82,87,92,99,100}),999)</f>
        <v>82</v>
      </c>
      <c r="X1952" s="57" t="str">
        <f>VLOOKUP(A1952,'Individual Data'!$K$5:$AC$5544,8,FALSE)</f>
        <v>NA</v>
      </c>
      <c r="Y1952" s="57" t="str">
        <f>VLOOKUP(A1952,'Individual Data'!$K$5:$AC$5544,9,FALSE)</f>
        <v>U</v>
      </c>
    </row>
    <row r="1953" spans="1:25" ht="15" customHeight="1" x14ac:dyDescent="0.25">
      <c r="A1953" s="197" t="s">
        <v>8172</v>
      </c>
      <c r="B1953" s="197" t="s">
        <v>21384</v>
      </c>
      <c r="C1953" s="198">
        <v>45243</v>
      </c>
      <c r="D1953" s="199">
        <v>680</v>
      </c>
      <c r="E1953" s="197" t="s">
        <v>19595</v>
      </c>
      <c r="F1953" s="197" t="s">
        <v>19617</v>
      </c>
      <c r="G1953" s="197"/>
      <c r="H1953" s="197">
        <v>73.5</v>
      </c>
      <c r="I1953" s="197" t="s">
        <v>3225</v>
      </c>
      <c r="J1953" s="197" t="s">
        <v>19596</v>
      </c>
      <c r="K1953" s="57" t="s">
        <v>3196</v>
      </c>
      <c r="M1953" s="199">
        <v>70</v>
      </c>
      <c r="O1953" s="197" t="s">
        <v>21385</v>
      </c>
      <c r="Q1953" s="197" t="s">
        <v>3229</v>
      </c>
      <c r="S1953" s="57">
        <v>1</v>
      </c>
      <c r="T1953" s="197" t="s">
        <v>3229</v>
      </c>
      <c r="U1953" s="57" t="str">
        <f>VLOOKUP(A1953,'Individual Data'!$K$5:$AC$5544,12,FALSE)</f>
        <v>NG</v>
      </c>
      <c r="V1953" s="14">
        <f>IFERROR(LOOKUP(H1953,{30,43,48,53,58,63,68,73,78,83,88,93,97},{42,47,52,57,62,67,72,77,82,87,92,99,100}),999)</f>
        <v>77</v>
      </c>
      <c r="X1953" s="57" t="str">
        <f>VLOOKUP(A1953,'Individual Data'!$K$5:$AC$5544,8,FALSE)</f>
        <v>NA</v>
      </c>
      <c r="Y1953" s="57" t="str">
        <f>VLOOKUP(A1953,'Individual Data'!$K$5:$AC$5544,9,FALSE)</f>
        <v>U</v>
      </c>
    </row>
    <row r="1954" spans="1:25" ht="15" customHeight="1" x14ac:dyDescent="0.25">
      <c r="A1954" s="197" t="s">
        <v>8175</v>
      </c>
      <c r="B1954" s="197" t="s">
        <v>21386</v>
      </c>
      <c r="C1954" s="198">
        <v>45223</v>
      </c>
      <c r="D1954" s="199">
        <v>2228</v>
      </c>
      <c r="E1954" s="197" t="s">
        <v>19595</v>
      </c>
      <c r="F1954" s="197" t="s">
        <v>19617</v>
      </c>
      <c r="G1954" s="197"/>
      <c r="H1954" s="197">
        <v>82</v>
      </c>
      <c r="I1954" s="197" t="s">
        <v>3085</v>
      </c>
      <c r="J1954" s="197" t="s">
        <v>17688</v>
      </c>
      <c r="K1954" s="229" t="s">
        <v>3228</v>
      </c>
      <c r="M1954" s="199">
        <v>70</v>
      </c>
      <c r="O1954" s="197" t="s">
        <v>19601</v>
      </c>
      <c r="Q1954" s="197" t="s">
        <v>3229</v>
      </c>
      <c r="S1954" s="57">
        <v>1</v>
      </c>
      <c r="T1954" s="197" t="s">
        <v>3229</v>
      </c>
      <c r="U1954" s="57" t="str">
        <f>VLOOKUP(A1954,'Individual Data'!$K$5:$AC$5544,12,FALSE)</f>
        <v>CJA1</v>
      </c>
      <c r="V1954" s="14">
        <f>IFERROR(LOOKUP(H1954,{30,43,48,53,58,63,68,73,78,83,88,93,97},{42,47,52,57,62,67,72,77,82,87,92,99,100}),999)</f>
        <v>82</v>
      </c>
      <c r="X1954" s="57">
        <f>VLOOKUP(A1954,'Individual Data'!$K$5:$AC$5544,8,FALSE)</f>
        <v>4</v>
      </c>
      <c r="Y1954" s="57">
        <f>VLOOKUP(A1954,'Individual Data'!$K$5:$AC$5544,9,FALSE)</f>
        <v>2019</v>
      </c>
    </row>
    <row r="1955" spans="1:25" ht="15" customHeight="1" x14ac:dyDescent="0.25">
      <c r="A1955" s="197" t="s">
        <v>8178</v>
      </c>
      <c r="B1955" s="197" t="s">
        <v>21387</v>
      </c>
      <c r="C1955" s="198">
        <v>45223</v>
      </c>
      <c r="D1955" s="199">
        <v>143</v>
      </c>
      <c r="E1955" s="197" t="s">
        <v>19595</v>
      </c>
      <c r="F1955" s="197" t="s">
        <v>19617</v>
      </c>
      <c r="G1955" s="197"/>
      <c r="H1955" s="197">
        <v>79</v>
      </c>
      <c r="I1955" s="197" t="s">
        <v>3225</v>
      </c>
      <c r="J1955" s="197" t="s">
        <v>19596</v>
      </c>
      <c r="K1955" s="228" t="s">
        <v>3196</v>
      </c>
      <c r="M1955" s="199">
        <v>70</v>
      </c>
      <c r="O1955" s="197" t="s">
        <v>21388</v>
      </c>
      <c r="Q1955" s="197" t="s">
        <v>3229</v>
      </c>
      <c r="S1955" s="57">
        <v>1</v>
      </c>
      <c r="T1955" s="197" t="s">
        <v>19598</v>
      </c>
      <c r="U1955" s="57" t="str">
        <f>VLOOKUP(A1955,'Individual Data'!$K$5:$AC$5544,12,FALSE)</f>
        <v>NLVA</v>
      </c>
      <c r="V1955" s="14">
        <f>IFERROR(LOOKUP(H1955,{30,43,48,53,58,63,68,73,78,83,88,93,97},{42,47,52,57,62,67,72,77,82,87,92,99,100}),999)</f>
        <v>82</v>
      </c>
      <c r="X1955" s="57">
        <f>VLOOKUP(A1955,'Individual Data'!$K$5:$AC$5544,8,FALSE)</f>
        <v>4</v>
      </c>
      <c r="Y1955" s="57">
        <f>VLOOKUP(A1955,'Individual Data'!$K$5:$AC$5544,9,FALSE)</f>
        <v>2019</v>
      </c>
    </row>
    <row r="1956" spans="1:25" ht="15" customHeight="1" x14ac:dyDescent="0.25">
      <c r="A1956" s="197" t="s">
        <v>8180</v>
      </c>
      <c r="B1956" s="197" t="s">
        <v>21389</v>
      </c>
      <c r="C1956" s="198">
        <v>45223</v>
      </c>
      <c r="D1956" s="199">
        <v>2189</v>
      </c>
      <c r="E1956" s="197" t="s">
        <v>19595</v>
      </c>
      <c r="F1956" s="197" t="s">
        <v>19617</v>
      </c>
      <c r="G1956" s="197"/>
      <c r="H1956" s="197">
        <v>79</v>
      </c>
      <c r="I1956" s="197" t="s">
        <v>3085</v>
      </c>
      <c r="J1956" s="197" t="s">
        <v>19596</v>
      </c>
      <c r="K1956" s="57" t="s">
        <v>3196</v>
      </c>
      <c r="M1956" s="199">
        <v>70</v>
      </c>
      <c r="O1956" s="197" t="s">
        <v>21390</v>
      </c>
      <c r="Q1956" s="197" t="s">
        <v>3229</v>
      </c>
      <c r="S1956" s="57">
        <v>1</v>
      </c>
      <c r="T1956" s="197" t="s">
        <v>19598</v>
      </c>
      <c r="U1956" s="57" t="str">
        <f>VLOOKUP(A1956,'Individual Data'!$K$5:$AC$5544,12,FALSE)</f>
        <v>PLA1</v>
      </c>
      <c r="V1956" s="14">
        <f>IFERROR(LOOKUP(H1956,{30,43,48,53,58,63,68,73,78,83,88,93,97},{42,47,52,57,62,67,72,77,82,87,92,99,100}),999)</f>
        <v>82</v>
      </c>
      <c r="X1956" s="57">
        <f>VLOOKUP(A1956,'Individual Data'!$K$5:$AC$5544,8,FALSE)</f>
        <v>4</v>
      </c>
      <c r="Y1956" s="57">
        <f>VLOOKUP(A1956,'Individual Data'!$K$5:$AC$5544,9,FALSE)</f>
        <v>2019</v>
      </c>
    </row>
    <row r="1957" spans="1:25" ht="15" customHeight="1" x14ac:dyDescent="0.25">
      <c r="A1957" s="197" t="s">
        <v>8183</v>
      </c>
      <c r="B1957" s="197" t="s">
        <v>21391</v>
      </c>
      <c r="C1957" s="198">
        <v>45236</v>
      </c>
      <c r="D1957" s="199">
        <v>509</v>
      </c>
      <c r="E1957" s="197" t="s">
        <v>19595</v>
      </c>
      <c r="F1957" s="197" t="s">
        <v>19617</v>
      </c>
      <c r="G1957" s="197"/>
      <c r="H1957" s="197">
        <v>79</v>
      </c>
      <c r="I1957" s="197" t="s">
        <v>3225</v>
      </c>
      <c r="J1957" s="197" t="s">
        <v>19596</v>
      </c>
      <c r="K1957" s="57" t="s">
        <v>3196</v>
      </c>
      <c r="M1957" s="199">
        <v>70</v>
      </c>
      <c r="O1957" s="197" t="s">
        <v>21392</v>
      </c>
      <c r="Q1957" s="197" t="s">
        <v>3229</v>
      </c>
      <c r="S1957" s="57">
        <v>1</v>
      </c>
      <c r="T1957" s="197" t="s">
        <v>19598</v>
      </c>
      <c r="U1957" s="57" t="str">
        <f>VLOOKUP(A1957,'Individual Data'!$K$5:$AC$5544,12,FALSE)</f>
        <v>Unassigned</v>
      </c>
      <c r="V1957" s="14">
        <f>IFERROR(LOOKUP(H1957,{30,43,48,53,58,63,68,73,78,83,88,93,97},{42,47,52,57,62,67,72,77,82,87,92,99,100}),999)</f>
        <v>82</v>
      </c>
      <c r="X1957" s="57" t="str">
        <f>VLOOKUP(A1957,'Individual Data'!$K$5:$AC$5544,8,FALSE)</f>
        <v>NA</v>
      </c>
      <c r="Y1957" s="57" t="str">
        <f>VLOOKUP(A1957,'Individual Data'!$K$5:$AC$5544,9,FALSE)</f>
        <v>U</v>
      </c>
    </row>
    <row r="1958" spans="1:25" ht="15" customHeight="1" x14ac:dyDescent="0.25">
      <c r="A1958" s="197" t="s">
        <v>8186</v>
      </c>
      <c r="B1958" s="197" t="s">
        <v>21393</v>
      </c>
      <c r="C1958" s="198">
        <v>45216</v>
      </c>
      <c r="D1958" s="199">
        <v>1110</v>
      </c>
      <c r="E1958" s="197" t="s">
        <v>19595</v>
      </c>
      <c r="F1958" s="197" t="s">
        <v>19617</v>
      </c>
      <c r="G1958" s="197"/>
      <c r="H1958" s="197">
        <v>81</v>
      </c>
      <c r="I1958" s="197" t="s">
        <v>3085</v>
      </c>
      <c r="J1958" s="197" t="s">
        <v>17688</v>
      </c>
      <c r="K1958" s="229" t="s">
        <v>3228</v>
      </c>
      <c r="M1958" s="199">
        <v>70</v>
      </c>
      <c r="O1958" s="197" t="s">
        <v>19601</v>
      </c>
      <c r="Q1958" s="197" t="s">
        <v>3229</v>
      </c>
      <c r="S1958" s="57">
        <v>1</v>
      </c>
      <c r="T1958" s="197" t="s">
        <v>3229</v>
      </c>
      <c r="U1958" s="57" t="str">
        <f>VLOOKUP(A1958,'Individual Data'!$K$5:$AC$5544,12,FALSE)</f>
        <v>Unassigned AD</v>
      </c>
      <c r="V1958" s="14">
        <f>IFERROR(LOOKUP(H1958,{30,43,48,53,58,63,68,73,78,83,88,93,97},{42,47,52,57,62,67,72,77,82,87,92,99,100}),999)</f>
        <v>82</v>
      </c>
      <c r="X1958" s="57" t="str">
        <f>VLOOKUP(A1958,'Individual Data'!$K$5:$AC$5544,8,FALSE)</f>
        <v>NA</v>
      </c>
      <c r="Y1958" s="57" t="str">
        <f>VLOOKUP(A1958,'Individual Data'!$K$5:$AC$5544,9,FALSE)</f>
        <v>U</v>
      </c>
    </row>
    <row r="1959" spans="1:25" ht="15" customHeight="1" x14ac:dyDescent="0.25">
      <c r="A1959" s="197" t="s">
        <v>8189</v>
      </c>
      <c r="B1959" s="197" t="s">
        <v>21394</v>
      </c>
      <c r="C1959" s="198">
        <v>45223</v>
      </c>
      <c r="D1959" s="199">
        <v>2191</v>
      </c>
      <c r="E1959" s="197" t="s">
        <v>19595</v>
      </c>
      <c r="F1959" s="197" t="s">
        <v>19617</v>
      </c>
      <c r="G1959" s="197"/>
      <c r="H1959" s="197">
        <v>81</v>
      </c>
      <c r="I1959" s="197" t="s">
        <v>3085</v>
      </c>
      <c r="J1959" s="197" t="s">
        <v>19596</v>
      </c>
      <c r="K1959" s="228" t="s">
        <v>3196</v>
      </c>
      <c r="M1959" s="199">
        <v>70</v>
      </c>
      <c r="O1959" s="197" t="s">
        <v>21395</v>
      </c>
      <c r="Q1959" s="197" t="s">
        <v>3229</v>
      </c>
      <c r="S1959" s="57">
        <v>1</v>
      </c>
      <c r="T1959" s="197" t="s">
        <v>19598</v>
      </c>
      <c r="U1959" s="57" t="str">
        <f>VLOOKUP(A1959,'Individual Data'!$K$5:$AC$5544,12,FALSE)</f>
        <v>NG</v>
      </c>
      <c r="V1959" s="14">
        <f>IFERROR(LOOKUP(H1959,{30,43,48,53,58,63,68,73,78,83,88,93,97},{42,47,52,57,62,67,72,77,82,87,92,99,100}),999)</f>
        <v>82</v>
      </c>
      <c r="X1959" s="57" t="str">
        <f>VLOOKUP(A1959,'Individual Data'!$K$5:$AC$5544,8,FALSE)</f>
        <v>NA</v>
      </c>
      <c r="Y1959" s="57" t="str">
        <f>VLOOKUP(A1959,'Individual Data'!$K$5:$AC$5544,9,FALSE)</f>
        <v>U</v>
      </c>
    </row>
    <row r="1960" spans="1:25" ht="15" customHeight="1" x14ac:dyDescent="0.25">
      <c r="A1960" s="197" t="s">
        <v>8192</v>
      </c>
      <c r="B1960" s="197" t="s">
        <v>21396</v>
      </c>
      <c r="C1960" s="198">
        <v>45236</v>
      </c>
      <c r="D1960" s="199">
        <v>452</v>
      </c>
      <c r="E1960" s="197" t="s">
        <v>19595</v>
      </c>
      <c r="F1960" s="197" t="s">
        <v>19617</v>
      </c>
      <c r="G1960" s="197"/>
      <c r="H1960" s="197">
        <v>86</v>
      </c>
      <c r="I1960" s="197" t="s">
        <v>3225</v>
      </c>
      <c r="J1960" s="197" t="s">
        <v>17688</v>
      </c>
      <c r="K1960" s="229" t="s">
        <v>3228</v>
      </c>
      <c r="M1960" s="199">
        <v>70</v>
      </c>
      <c r="O1960" s="197" t="s">
        <v>19601</v>
      </c>
      <c r="Q1960" s="197" t="s">
        <v>3229</v>
      </c>
      <c r="S1960" s="57">
        <v>1</v>
      </c>
      <c r="T1960" s="197" t="s">
        <v>3229</v>
      </c>
      <c r="U1960" s="57" t="str">
        <f>VLOOKUP(A1960,'Individual Data'!$K$5:$AC$5544,12,FALSE)</f>
        <v>NG</v>
      </c>
      <c r="V1960" s="14">
        <f>IFERROR(LOOKUP(H1960,{30,43,48,53,58,63,68,73,78,83,88,93,97},{42,47,52,57,62,67,72,77,82,87,92,99,100}),999)</f>
        <v>87</v>
      </c>
      <c r="X1960" s="57" t="str">
        <f>VLOOKUP(A1960,'Individual Data'!$K$5:$AC$5544,8,FALSE)</f>
        <v>NA</v>
      </c>
      <c r="Y1960" s="57" t="str">
        <f>VLOOKUP(A1960,'Individual Data'!$K$5:$AC$5544,9,FALSE)</f>
        <v>U</v>
      </c>
    </row>
    <row r="1961" spans="1:25" ht="15" customHeight="1" x14ac:dyDescent="0.25">
      <c r="A1961" s="197" t="s">
        <v>8194</v>
      </c>
      <c r="B1961" s="197" t="s">
        <v>21397</v>
      </c>
      <c r="C1961" s="198">
        <v>45216</v>
      </c>
      <c r="D1961" s="199">
        <v>1106</v>
      </c>
      <c r="E1961" s="197" t="s">
        <v>19595</v>
      </c>
      <c r="F1961" s="197" t="s">
        <v>19617</v>
      </c>
      <c r="G1961" s="197"/>
      <c r="H1961" s="197">
        <v>75</v>
      </c>
      <c r="I1961" s="197" t="s">
        <v>3085</v>
      </c>
      <c r="J1961" s="197" t="s">
        <v>19596</v>
      </c>
      <c r="K1961" s="228" t="s">
        <v>3196</v>
      </c>
      <c r="M1961" s="199">
        <v>70</v>
      </c>
      <c r="O1961" s="197" t="s">
        <v>21398</v>
      </c>
      <c r="Q1961" s="197" t="s">
        <v>3229</v>
      </c>
      <c r="S1961" s="57">
        <v>1</v>
      </c>
      <c r="T1961" s="197" t="s">
        <v>19598</v>
      </c>
      <c r="U1961" s="57" t="str">
        <f>VLOOKUP(A1961,'Individual Data'!$K$5:$AC$5544,12,FALSE)</f>
        <v>LFSO</v>
      </c>
      <c r="V1961" s="14">
        <f>IFERROR(LOOKUP(H1961,{30,43,48,53,58,63,68,73,78,83,88,93,97},{42,47,52,57,62,67,72,77,82,87,92,99,100}),999)</f>
        <v>77</v>
      </c>
      <c r="X1961" s="57">
        <f>VLOOKUP(A1961,'Individual Data'!$K$5:$AC$5544,8,FALSE)</f>
        <v>4</v>
      </c>
      <c r="Y1961" s="57">
        <f>VLOOKUP(A1961,'Individual Data'!$K$5:$AC$5544,9,FALSE)</f>
        <v>2019</v>
      </c>
    </row>
    <row r="1962" spans="1:25" ht="15" customHeight="1" x14ac:dyDescent="0.25">
      <c r="A1962" s="197" t="s">
        <v>8197</v>
      </c>
      <c r="B1962" s="197" t="s">
        <v>21399</v>
      </c>
      <c r="C1962" s="198">
        <v>45236</v>
      </c>
      <c r="D1962" s="199">
        <v>4117</v>
      </c>
      <c r="E1962" s="197" t="s">
        <v>19595</v>
      </c>
      <c r="F1962" s="197" t="s">
        <v>19617</v>
      </c>
      <c r="G1962" s="197"/>
      <c r="H1962" s="197">
        <v>82</v>
      </c>
      <c r="I1962" s="197" t="s">
        <v>3085</v>
      </c>
      <c r="J1962" s="197" t="s">
        <v>19596</v>
      </c>
      <c r="K1962" s="57" t="s">
        <v>3196</v>
      </c>
      <c r="M1962" s="199">
        <v>70</v>
      </c>
      <c r="O1962" s="197" t="s">
        <v>21400</v>
      </c>
      <c r="Q1962" s="197" t="s">
        <v>3229</v>
      </c>
      <c r="S1962" s="57">
        <v>1</v>
      </c>
      <c r="T1962" s="197" t="s">
        <v>19598</v>
      </c>
      <c r="U1962" s="57" t="str">
        <f>VLOOKUP(A1962,'Individual Data'!$K$5:$AC$5544,12,FALSE)</f>
        <v>LGA</v>
      </c>
      <c r="V1962" s="14">
        <f>IFERROR(LOOKUP(H1962,{30,43,48,53,58,63,68,73,78,83,88,93,97},{42,47,52,57,62,67,72,77,82,87,92,99,100}),999)</f>
        <v>82</v>
      </c>
      <c r="X1962" s="57">
        <f>VLOOKUP(A1962,'Individual Data'!$K$5:$AC$5544,8,FALSE)</f>
        <v>4</v>
      </c>
      <c r="Y1962" s="57">
        <f>VLOOKUP(A1962,'Individual Data'!$K$5:$AC$5544,9,FALSE)</f>
        <v>2019</v>
      </c>
    </row>
    <row r="1963" spans="1:25" ht="15" customHeight="1" x14ac:dyDescent="0.25">
      <c r="A1963" s="197" t="s">
        <v>8201</v>
      </c>
      <c r="B1963" s="197" t="s">
        <v>21401</v>
      </c>
      <c r="C1963" s="198">
        <v>45223</v>
      </c>
      <c r="D1963" s="199">
        <v>2148</v>
      </c>
      <c r="E1963" s="197" t="s">
        <v>19595</v>
      </c>
      <c r="F1963" s="197" t="s">
        <v>19617</v>
      </c>
      <c r="G1963" s="197"/>
      <c r="H1963" s="197">
        <v>77</v>
      </c>
      <c r="I1963" s="197" t="s">
        <v>3085</v>
      </c>
      <c r="J1963" s="197" t="s">
        <v>19596</v>
      </c>
      <c r="K1963" s="57" t="s">
        <v>3196</v>
      </c>
      <c r="M1963" s="199">
        <v>70</v>
      </c>
      <c r="O1963" s="197" t="s">
        <v>21402</v>
      </c>
      <c r="Q1963" s="197" t="s">
        <v>3229</v>
      </c>
      <c r="S1963" s="57">
        <v>1</v>
      </c>
      <c r="T1963" s="197" t="s">
        <v>19598</v>
      </c>
      <c r="U1963" s="57" t="str">
        <f>VLOOKUP(A1963,'Individual Data'!$K$5:$AC$5544,12,FALSE)</f>
        <v>LFHSO2</v>
      </c>
      <c r="V1963" s="14">
        <f>IFERROR(LOOKUP(H1963,{30,43,48,53,58,63,68,73,78,83,88,93,97},{42,47,52,57,62,67,72,77,82,87,92,99,100}),999)</f>
        <v>77</v>
      </c>
      <c r="X1963" s="57">
        <f>VLOOKUP(A1963,'Individual Data'!$K$5:$AC$5544,8,FALSE)</f>
        <v>4</v>
      </c>
      <c r="Y1963" s="57">
        <f>VLOOKUP(A1963,'Individual Data'!$K$5:$AC$5544,9,FALSE)</f>
        <v>2019</v>
      </c>
    </row>
    <row r="1964" spans="1:25" ht="15" customHeight="1" x14ac:dyDescent="0.25">
      <c r="A1964" s="197" t="s">
        <v>8204</v>
      </c>
      <c r="B1964" s="197" t="s">
        <v>21403</v>
      </c>
      <c r="C1964" s="198">
        <v>45223</v>
      </c>
      <c r="D1964" s="199">
        <v>2219</v>
      </c>
      <c r="E1964" s="197" t="s">
        <v>19595</v>
      </c>
      <c r="F1964" s="197" t="s">
        <v>19617</v>
      </c>
      <c r="G1964" s="197"/>
      <c r="H1964" s="197">
        <v>74.5</v>
      </c>
      <c r="I1964" s="197" t="s">
        <v>3085</v>
      </c>
      <c r="J1964" s="197" t="s">
        <v>19596</v>
      </c>
      <c r="K1964" s="57" t="s">
        <v>3196</v>
      </c>
      <c r="M1964" s="199">
        <v>70</v>
      </c>
      <c r="O1964" s="197" t="s">
        <v>21404</v>
      </c>
      <c r="Q1964" s="197" t="s">
        <v>3229</v>
      </c>
      <c r="S1964" s="57">
        <v>1</v>
      </c>
      <c r="T1964" s="197" t="s">
        <v>19598</v>
      </c>
      <c r="U1964" s="57" t="str">
        <f>VLOOKUP(A1964,'Individual Data'!$K$5:$AC$5544,12,FALSE)</f>
        <v>BCA1</v>
      </c>
      <c r="V1964" s="14">
        <f>IFERROR(LOOKUP(H1964,{30,43,48,53,58,63,68,73,78,83,88,93,97},{42,47,52,57,62,67,72,77,82,87,92,99,100}),999)</f>
        <v>77</v>
      </c>
      <c r="X1964" s="57">
        <f>VLOOKUP(A1964,'Individual Data'!$K$5:$AC$5544,8,FALSE)</f>
        <v>4</v>
      </c>
      <c r="Y1964" s="57">
        <f>VLOOKUP(A1964,'Individual Data'!$K$5:$AC$5544,9,FALSE)</f>
        <v>2019</v>
      </c>
    </row>
    <row r="1965" spans="1:25" ht="15" customHeight="1" x14ac:dyDescent="0.25">
      <c r="A1965" s="197" t="s">
        <v>8207</v>
      </c>
      <c r="B1965" s="197" t="s">
        <v>21405</v>
      </c>
      <c r="C1965" s="198">
        <v>45223</v>
      </c>
      <c r="D1965" s="199">
        <v>145</v>
      </c>
      <c r="E1965" s="197" t="s">
        <v>19595</v>
      </c>
      <c r="F1965" s="197" t="s">
        <v>19617</v>
      </c>
      <c r="G1965" s="197"/>
      <c r="H1965" s="197">
        <v>97</v>
      </c>
      <c r="I1965" s="197" t="s">
        <v>3225</v>
      </c>
      <c r="J1965" s="197" t="s">
        <v>19596</v>
      </c>
      <c r="K1965" s="57" t="s">
        <v>3196</v>
      </c>
      <c r="M1965" s="199">
        <v>70</v>
      </c>
      <c r="O1965" s="197" t="s">
        <v>21406</v>
      </c>
      <c r="Q1965" s="197" t="s">
        <v>3229</v>
      </c>
      <c r="S1965" s="57">
        <v>1</v>
      </c>
      <c r="T1965" s="197" t="s">
        <v>19598</v>
      </c>
      <c r="U1965" s="57" t="str">
        <f>VLOOKUP(A1965,'Individual Data'!$K$5:$AC$5544,12,FALSE)</f>
        <v>IPCSR</v>
      </c>
      <c r="V1965" s="14">
        <f>IFERROR(LOOKUP(H1965,{30,43,48,53,58,63,68,73,78,83,88,93,97},{42,47,52,57,62,67,72,77,82,87,92,99,100}),999)</f>
        <v>100</v>
      </c>
      <c r="X1965" s="57">
        <f>VLOOKUP(A1965,'Individual Data'!$K$5:$AC$5544,8,FALSE)</f>
        <v>4</v>
      </c>
      <c r="Y1965" s="57">
        <f>VLOOKUP(A1965,'Individual Data'!$K$5:$AC$5544,9,FALSE)</f>
        <v>2019</v>
      </c>
    </row>
    <row r="1966" spans="1:25" ht="15" customHeight="1" x14ac:dyDescent="0.25">
      <c r="A1966" s="197" t="s">
        <v>8210</v>
      </c>
      <c r="B1966" s="197" t="s">
        <v>21407</v>
      </c>
      <c r="C1966" s="198">
        <v>45230</v>
      </c>
      <c r="D1966" s="199">
        <v>3203</v>
      </c>
      <c r="E1966" s="197" t="s">
        <v>19595</v>
      </c>
      <c r="F1966" s="197" t="s">
        <v>19617</v>
      </c>
      <c r="G1966" s="197"/>
      <c r="H1966" s="197">
        <v>80</v>
      </c>
      <c r="I1966" s="197" t="s">
        <v>3085</v>
      </c>
      <c r="J1966" s="197" t="s">
        <v>19596</v>
      </c>
      <c r="K1966" s="57" t="s">
        <v>3196</v>
      </c>
      <c r="M1966" s="199">
        <v>70</v>
      </c>
      <c r="O1966" s="197" t="s">
        <v>21408</v>
      </c>
      <c r="Q1966" s="197" t="s">
        <v>3229</v>
      </c>
      <c r="S1966" s="57">
        <v>1</v>
      </c>
      <c r="T1966" s="197" t="s">
        <v>19598</v>
      </c>
      <c r="U1966" s="57" t="str">
        <f>VLOOKUP(A1966,'Individual Data'!$K$5:$AC$5544,12,FALSE)</f>
        <v>NG</v>
      </c>
      <c r="V1966" s="14">
        <f>IFERROR(LOOKUP(H1966,{30,43,48,53,58,63,68,73,78,83,88,93,97},{42,47,52,57,62,67,72,77,82,87,92,99,100}),999)</f>
        <v>82</v>
      </c>
      <c r="X1966" s="57" t="str">
        <f>VLOOKUP(A1966,'Individual Data'!$K$5:$AC$5544,8,FALSE)</f>
        <v>NA</v>
      </c>
      <c r="Y1966" s="57" t="str">
        <f>VLOOKUP(A1966,'Individual Data'!$K$5:$AC$5544,9,FALSE)</f>
        <v>U</v>
      </c>
    </row>
    <row r="1967" spans="1:25" ht="15" customHeight="1" x14ac:dyDescent="0.25">
      <c r="A1967" s="197" t="s">
        <v>8213</v>
      </c>
      <c r="B1967" s="197" t="s">
        <v>21409</v>
      </c>
      <c r="C1967" s="198">
        <v>45223</v>
      </c>
      <c r="D1967" s="199">
        <v>2164</v>
      </c>
      <c r="E1967" s="197" t="s">
        <v>19595</v>
      </c>
      <c r="F1967" s="197" t="s">
        <v>19617</v>
      </c>
      <c r="G1967" s="197"/>
      <c r="H1967" s="197">
        <v>86</v>
      </c>
      <c r="I1967" s="197" t="s">
        <v>3085</v>
      </c>
      <c r="J1967" s="197" t="s">
        <v>17688</v>
      </c>
      <c r="K1967" s="229" t="s">
        <v>3228</v>
      </c>
      <c r="M1967" s="199">
        <v>70</v>
      </c>
      <c r="O1967" s="197" t="s">
        <v>19601</v>
      </c>
      <c r="Q1967" s="197" t="s">
        <v>3229</v>
      </c>
      <c r="S1967" s="57">
        <v>1</v>
      </c>
      <c r="T1967" s="197" t="s">
        <v>3229</v>
      </c>
      <c r="U1967" s="57" t="str">
        <f>VLOOKUP(A1967,'Individual Data'!$K$5:$AC$5544,12,FALSE)</f>
        <v>NG</v>
      </c>
      <c r="V1967" s="14">
        <f>IFERROR(LOOKUP(H1967,{30,43,48,53,58,63,68,73,78,83,88,93,97},{42,47,52,57,62,67,72,77,82,87,92,99,100}),999)</f>
        <v>87</v>
      </c>
      <c r="X1967" s="57" t="str">
        <f>VLOOKUP(A1967,'Individual Data'!$K$5:$AC$5544,8,FALSE)</f>
        <v>NA</v>
      </c>
      <c r="Y1967" s="57" t="str">
        <f>VLOOKUP(A1967,'Individual Data'!$K$5:$AC$5544,9,FALSE)</f>
        <v>U</v>
      </c>
    </row>
    <row r="1968" spans="1:25" ht="15" customHeight="1" x14ac:dyDescent="0.25">
      <c r="A1968" s="197" t="s">
        <v>8216</v>
      </c>
      <c r="B1968" s="197" t="s">
        <v>21410</v>
      </c>
      <c r="C1968" s="198">
        <v>45230</v>
      </c>
      <c r="D1968" s="199">
        <v>3181</v>
      </c>
      <c r="E1968" s="197" t="s">
        <v>19595</v>
      </c>
      <c r="F1968" s="197" t="s">
        <v>19617</v>
      </c>
      <c r="G1968" s="197"/>
      <c r="H1968" s="197">
        <v>81</v>
      </c>
      <c r="I1968" s="197" t="s">
        <v>3085</v>
      </c>
      <c r="J1968" s="197" t="s">
        <v>19596</v>
      </c>
      <c r="K1968" s="228" t="s">
        <v>3196</v>
      </c>
      <c r="M1968" s="199">
        <v>70</v>
      </c>
      <c r="O1968" s="197" t="s">
        <v>21411</v>
      </c>
      <c r="Q1968" s="197" t="s">
        <v>3229</v>
      </c>
      <c r="S1968" s="57">
        <v>1</v>
      </c>
      <c r="T1968" s="197" t="s">
        <v>19598</v>
      </c>
      <c r="U1968" s="57" t="str">
        <f>VLOOKUP(A1968,'Individual Data'!$K$5:$AC$5544,12,FALSE)</f>
        <v>NG</v>
      </c>
      <c r="V1968" s="14">
        <f>IFERROR(LOOKUP(H1968,{30,43,48,53,58,63,68,73,78,83,88,93,97},{42,47,52,57,62,67,72,77,82,87,92,99,100}),999)</f>
        <v>82</v>
      </c>
      <c r="X1968" s="57" t="str">
        <f>VLOOKUP(A1968,'Individual Data'!$K$5:$AC$5544,8,FALSE)</f>
        <v>NA</v>
      </c>
      <c r="Y1968" s="57" t="str">
        <f>VLOOKUP(A1968,'Individual Data'!$K$5:$AC$5544,9,FALSE)</f>
        <v>U</v>
      </c>
    </row>
    <row r="1969" spans="1:25" ht="15" customHeight="1" x14ac:dyDescent="0.25">
      <c r="A1969" s="197" t="s">
        <v>8218</v>
      </c>
      <c r="B1969" s="197" t="s">
        <v>21412</v>
      </c>
      <c r="C1969" s="198">
        <v>45223</v>
      </c>
      <c r="D1969" s="199">
        <v>187</v>
      </c>
      <c r="E1969" s="197" t="s">
        <v>19595</v>
      </c>
      <c r="F1969" s="197" t="s">
        <v>19617</v>
      </c>
      <c r="G1969" s="197"/>
      <c r="H1969" s="197">
        <v>89</v>
      </c>
      <c r="I1969" s="197" t="s">
        <v>3225</v>
      </c>
      <c r="J1969" s="197" t="s">
        <v>17688</v>
      </c>
      <c r="K1969" s="229" t="s">
        <v>3228</v>
      </c>
      <c r="M1969" s="199">
        <v>70</v>
      </c>
      <c r="O1969" s="197" t="s">
        <v>19601</v>
      </c>
      <c r="Q1969" s="197" t="s">
        <v>3229</v>
      </c>
      <c r="S1969" s="57">
        <v>1</v>
      </c>
      <c r="T1969" s="197" t="s">
        <v>3229</v>
      </c>
      <c r="U1969" s="57" t="str">
        <f>VLOOKUP(A1969,'Individual Data'!$K$5:$AC$5544,12,FALSE)</f>
        <v>Unassigned AD</v>
      </c>
      <c r="V1969" s="14">
        <f>IFERROR(LOOKUP(H1969,{30,43,48,53,58,63,68,73,78,83,88,93,97},{42,47,52,57,62,67,72,77,82,87,92,99,100}),999)</f>
        <v>92</v>
      </c>
      <c r="X1969" s="57" t="str">
        <f>VLOOKUP(A1969,'Individual Data'!$K$5:$AC$5544,8,FALSE)</f>
        <v>NA</v>
      </c>
      <c r="Y1969" s="57" t="str">
        <f>VLOOKUP(A1969,'Individual Data'!$K$5:$AC$5544,9,FALSE)</f>
        <v>U</v>
      </c>
    </row>
    <row r="1970" spans="1:25" ht="15" customHeight="1" x14ac:dyDescent="0.25">
      <c r="A1970" s="197" t="s">
        <v>8221</v>
      </c>
      <c r="B1970" s="197" t="s">
        <v>21413</v>
      </c>
      <c r="C1970" s="198">
        <v>45223</v>
      </c>
      <c r="D1970" s="199">
        <v>2207</v>
      </c>
      <c r="E1970" s="197" t="s">
        <v>19595</v>
      </c>
      <c r="F1970" s="197" t="s">
        <v>19617</v>
      </c>
      <c r="G1970" s="197"/>
      <c r="H1970" s="197">
        <v>69.5</v>
      </c>
      <c r="I1970" s="197" t="s">
        <v>3085</v>
      </c>
      <c r="J1970" s="197" t="s">
        <v>19596</v>
      </c>
      <c r="K1970" s="228" t="s">
        <v>3196</v>
      </c>
      <c r="M1970" s="199">
        <v>70</v>
      </c>
      <c r="O1970" s="197" t="s">
        <v>21414</v>
      </c>
      <c r="Q1970" s="197" t="s">
        <v>3229</v>
      </c>
      <c r="S1970" s="57">
        <v>1</v>
      </c>
      <c r="T1970" s="197" t="s">
        <v>19957</v>
      </c>
      <c r="U1970" s="57" t="str">
        <f>VLOOKUP(A1970,'Individual Data'!$K$5:$AC$5544,12,FALSE)</f>
        <v>BCA1</v>
      </c>
      <c r="V1970" s="14">
        <f>IFERROR(LOOKUP(H1970,{30,43,48,53,58,63,68,73,78,83,88,93,97},{42,47,52,57,62,67,72,77,82,87,92,99,100}),999)</f>
        <v>72</v>
      </c>
      <c r="X1970" s="57">
        <f>VLOOKUP(A1970,'Individual Data'!$K$5:$AC$5544,8,FALSE)</f>
        <v>3</v>
      </c>
      <c r="Y1970" s="57">
        <f>VLOOKUP(A1970,'Individual Data'!$K$5:$AC$5544,9,FALSE)</f>
        <v>2020</v>
      </c>
    </row>
    <row r="1971" spans="1:25" ht="15" customHeight="1" x14ac:dyDescent="0.25">
      <c r="A1971" s="197" t="s">
        <v>8225</v>
      </c>
      <c r="B1971" s="197" t="s">
        <v>21415</v>
      </c>
      <c r="C1971" s="198">
        <v>45223</v>
      </c>
      <c r="D1971" s="199">
        <v>2159</v>
      </c>
      <c r="E1971" s="197" t="s">
        <v>19595</v>
      </c>
      <c r="F1971" s="197" t="s">
        <v>19617</v>
      </c>
      <c r="G1971" s="197"/>
      <c r="H1971" s="197">
        <v>75</v>
      </c>
      <c r="I1971" s="197" t="s">
        <v>3085</v>
      </c>
      <c r="J1971" s="197" t="s">
        <v>19596</v>
      </c>
      <c r="K1971" s="57" t="s">
        <v>3196</v>
      </c>
      <c r="M1971" s="199">
        <v>70</v>
      </c>
      <c r="O1971" s="197" t="s">
        <v>21416</v>
      </c>
      <c r="Q1971" s="197" t="s">
        <v>3229</v>
      </c>
      <c r="S1971" s="57">
        <v>1</v>
      </c>
      <c r="T1971" s="197" t="s">
        <v>19598</v>
      </c>
      <c r="U1971" s="57" t="str">
        <f>VLOOKUP(A1971,'Individual Data'!$K$5:$AC$5544,12,FALSE)</f>
        <v>CJA1</v>
      </c>
      <c r="V1971" s="14">
        <f>IFERROR(LOOKUP(H1971,{30,43,48,53,58,63,68,73,78,83,88,93,97},{42,47,52,57,62,67,72,77,82,87,92,99,100}),999)</f>
        <v>77</v>
      </c>
      <c r="X1971" s="57">
        <f>VLOOKUP(A1971,'Individual Data'!$K$5:$AC$5544,8,FALSE)</f>
        <v>4</v>
      </c>
      <c r="Y1971" s="57">
        <f>VLOOKUP(A1971,'Individual Data'!$K$5:$AC$5544,9,FALSE)</f>
        <v>2019</v>
      </c>
    </row>
    <row r="1972" spans="1:25" ht="15" customHeight="1" x14ac:dyDescent="0.25">
      <c r="A1972" s="197" t="s">
        <v>8228</v>
      </c>
      <c r="B1972" s="197" t="s">
        <v>21417</v>
      </c>
      <c r="C1972" s="198">
        <v>45236</v>
      </c>
      <c r="D1972" s="199">
        <v>4113</v>
      </c>
      <c r="E1972" s="197" t="s">
        <v>19595</v>
      </c>
      <c r="F1972" s="197" t="s">
        <v>19617</v>
      </c>
      <c r="G1972" s="197"/>
      <c r="H1972" s="197">
        <v>87</v>
      </c>
      <c r="I1972" s="197" t="s">
        <v>3085</v>
      </c>
      <c r="J1972" s="197" t="s">
        <v>19596</v>
      </c>
      <c r="K1972" s="57" t="s">
        <v>3196</v>
      </c>
      <c r="M1972" s="199">
        <v>70</v>
      </c>
      <c r="O1972" s="197" t="s">
        <v>21418</v>
      </c>
      <c r="Q1972" s="197" t="s">
        <v>3229</v>
      </c>
      <c r="S1972" s="57">
        <v>1</v>
      </c>
      <c r="T1972" s="197" t="s">
        <v>19598</v>
      </c>
      <c r="U1972" s="57" t="str">
        <f>VLOOKUP(A1972,'Individual Data'!$K$5:$AC$5544,12,FALSE)</f>
        <v>IPCSR</v>
      </c>
      <c r="V1972" s="14">
        <f>IFERROR(LOOKUP(H1972,{30,43,48,53,58,63,68,73,78,83,88,93,97},{42,47,52,57,62,67,72,77,82,87,92,99,100}),999)</f>
        <v>87</v>
      </c>
      <c r="X1972" s="57">
        <f>VLOOKUP(A1972,'Individual Data'!$K$5:$AC$5544,8,FALSE)</f>
        <v>4</v>
      </c>
      <c r="Y1972" s="57">
        <f>VLOOKUP(A1972,'Individual Data'!$K$5:$AC$5544,9,FALSE)</f>
        <v>2019</v>
      </c>
    </row>
    <row r="1973" spans="1:25" ht="15" customHeight="1" x14ac:dyDescent="0.25">
      <c r="A1973" s="197" t="s">
        <v>8230</v>
      </c>
      <c r="B1973" s="197" t="s">
        <v>21419</v>
      </c>
      <c r="C1973" s="198">
        <v>45223</v>
      </c>
      <c r="D1973" s="199">
        <v>180</v>
      </c>
      <c r="E1973" s="197" t="s">
        <v>19595</v>
      </c>
      <c r="F1973" s="197" t="s">
        <v>19617</v>
      </c>
      <c r="G1973" s="197"/>
      <c r="H1973" s="197">
        <v>74</v>
      </c>
      <c r="I1973" s="197" t="s">
        <v>3225</v>
      </c>
      <c r="J1973" s="197" t="s">
        <v>19596</v>
      </c>
      <c r="K1973" s="57" t="s">
        <v>3196</v>
      </c>
      <c r="M1973" s="199">
        <v>70</v>
      </c>
      <c r="O1973" s="197" t="s">
        <v>21420</v>
      </c>
      <c r="Q1973" s="197" t="s">
        <v>3229</v>
      </c>
      <c r="S1973" s="57">
        <v>1</v>
      </c>
      <c r="T1973" s="197" t="s">
        <v>19598</v>
      </c>
      <c r="U1973" s="57" t="str">
        <f>VLOOKUP(A1973,'Individual Data'!$K$5:$AC$5544,12,FALSE)</f>
        <v>PLA1</v>
      </c>
      <c r="V1973" s="14">
        <f>IFERROR(LOOKUP(H1973,{30,43,48,53,58,63,68,73,78,83,88,93,97},{42,47,52,57,62,67,72,77,82,87,92,99,100}),999)</f>
        <v>77</v>
      </c>
      <c r="X1973" s="57">
        <f>VLOOKUP(A1973,'Individual Data'!$K$5:$AC$5544,8,FALSE)</f>
        <v>4</v>
      </c>
      <c r="Y1973" s="57">
        <f>VLOOKUP(A1973,'Individual Data'!$K$5:$AC$5544,9,FALSE)</f>
        <v>2019</v>
      </c>
    </row>
    <row r="1974" spans="1:25" ht="15" customHeight="1" x14ac:dyDescent="0.25">
      <c r="A1974" s="197" t="s">
        <v>8235</v>
      </c>
      <c r="B1974" s="197" t="s">
        <v>21421</v>
      </c>
      <c r="C1974" s="198">
        <v>45236</v>
      </c>
      <c r="D1974" s="199">
        <v>4068</v>
      </c>
      <c r="E1974" s="197" t="s">
        <v>19595</v>
      </c>
      <c r="F1974" s="197" t="s">
        <v>19617</v>
      </c>
      <c r="G1974" s="197"/>
      <c r="H1974" s="197">
        <v>89</v>
      </c>
      <c r="I1974" s="197" t="s">
        <v>3085</v>
      </c>
      <c r="J1974" s="197" t="s">
        <v>19596</v>
      </c>
      <c r="K1974" s="57" t="s">
        <v>3196</v>
      </c>
      <c r="M1974" s="199">
        <v>70</v>
      </c>
      <c r="O1974" s="197" t="s">
        <v>21422</v>
      </c>
      <c r="Q1974" s="197" t="s">
        <v>3229</v>
      </c>
      <c r="S1974" s="57">
        <v>1</v>
      </c>
      <c r="T1974" s="197" t="s">
        <v>19598</v>
      </c>
      <c r="U1974" s="57" t="str">
        <f>VLOOKUP(A1974,'Individual Data'!$K$5:$AC$5544,12,FALSE)</f>
        <v>NG</v>
      </c>
      <c r="V1974" s="14">
        <f>IFERROR(LOOKUP(H1974,{30,43,48,53,58,63,68,73,78,83,88,93,97},{42,47,52,57,62,67,72,77,82,87,92,99,100}),999)</f>
        <v>92</v>
      </c>
      <c r="X1974" s="57" t="str">
        <f>VLOOKUP(A1974,'Individual Data'!$K$5:$AC$5544,8,FALSE)</f>
        <v>NA</v>
      </c>
      <c r="Y1974" s="57" t="str">
        <f>VLOOKUP(A1974,'Individual Data'!$K$5:$AC$5544,9,FALSE)</f>
        <v>U</v>
      </c>
    </row>
    <row r="1975" spans="1:25" ht="15" customHeight="1" x14ac:dyDescent="0.25">
      <c r="A1975" s="197" t="s">
        <v>8237</v>
      </c>
      <c r="B1975" s="197" t="s">
        <v>21423</v>
      </c>
      <c r="C1975" s="198">
        <v>45236</v>
      </c>
      <c r="D1975" s="199">
        <v>4025</v>
      </c>
      <c r="E1975" s="197" t="s">
        <v>19595</v>
      </c>
      <c r="F1975" s="197" t="s">
        <v>19617</v>
      </c>
      <c r="G1975" s="197"/>
      <c r="H1975" s="197">
        <v>87</v>
      </c>
      <c r="I1975" s="197" t="s">
        <v>3085</v>
      </c>
      <c r="J1975" s="197" t="s">
        <v>17688</v>
      </c>
      <c r="K1975" s="229" t="s">
        <v>3228</v>
      </c>
      <c r="M1975" s="199">
        <v>70</v>
      </c>
      <c r="O1975" s="197" t="s">
        <v>19601</v>
      </c>
      <c r="Q1975" s="197" t="s">
        <v>3229</v>
      </c>
      <c r="S1975" s="57">
        <v>1</v>
      </c>
      <c r="T1975" s="197" t="s">
        <v>3229</v>
      </c>
      <c r="U1975" s="57" t="str">
        <f>VLOOKUP(A1975,'Individual Data'!$K$5:$AC$5544,12,FALSE)</f>
        <v>NG</v>
      </c>
      <c r="V1975" s="14">
        <f>IFERROR(LOOKUP(H1975,{30,43,48,53,58,63,68,73,78,83,88,93,97},{42,47,52,57,62,67,72,77,82,87,92,99,100}),999)</f>
        <v>87</v>
      </c>
      <c r="X1975" s="57" t="str">
        <f>VLOOKUP(A1975,'Individual Data'!$K$5:$AC$5544,8,FALSE)</f>
        <v>NA</v>
      </c>
      <c r="Y1975" s="57" t="str">
        <f>VLOOKUP(A1975,'Individual Data'!$K$5:$AC$5544,9,FALSE)</f>
        <v>U</v>
      </c>
    </row>
    <row r="1976" spans="1:25" ht="15" customHeight="1" x14ac:dyDescent="0.25">
      <c r="A1976" s="197" t="s">
        <v>8240</v>
      </c>
      <c r="B1976" s="197" t="s">
        <v>21424</v>
      </c>
      <c r="C1976" s="198">
        <v>45243</v>
      </c>
      <c r="D1976" s="199">
        <v>699</v>
      </c>
      <c r="E1976" s="197" t="s">
        <v>19595</v>
      </c>
      <c r="F1976" s="197" t="s">
        <v>19617</v>
      </c>
      <c r="G1976" s="197"/>
      <c r="H1976" s="197">
        <v>72.5</v>
      </c>
      <c r="I1976" s="197" t="s">
        <v>3225</v>
      </c>
      <c r="J1976" s="197" t="s">
        <v>19596</v>
      </c>
      <c r="K1976" s="228" t="s">
        <v>3196</v>
      </c>
      <c r="M1976" s="199">
        <v>70</v>
      </c>
      <c r="O1976" s="197" t="s">
        <v>21425</v>
      </c>
      <c r="Q1976" s="197" t="s">
        <v>3229</v>
      </c>
      <c r="S1976" s="57">
        <v>1</v>
      </c>
      <c r="T1976" s="197" t="s">
        <v>19598</v>
      </c>
      <c r="U1976" s="57" t="str">
        <f>VLOOKUP(A1976,'Individual Data'!$K$5:$AC$5544,12,FALSE)</f>
        <v>NG</v>
      </c>
      <c r="V1976" s="14">
        <f>IFERROR(LOOKUP(H1976,{30,43,48,53,58,63,68,73,78,83,88,93,97},{42,47,52,57,62,67,72,77,82,87,92,99,100}),999)</f>
        <v>72</v>
      </c>
      <c r="X1976" s="57" t="str">
        <f>VLOOKUP(A1976,'Individual Data'!$K$5:$AC$5544,8,FALSE)</f>
        <v>NA</v>
      </c>
      <c r="Y1976" s="57" t="str">
        <f>VLOOKUP(A1976,'Individual Data'!$K$5:$AC$5544,9,FALSE)</f>
        <v>U</v>
      </c>
    </row>
    <row r="1977" spans="1:25" ht="15" customHeight="1" x14ac:dyDescent="0.25">
      <c r="A1977" s="197" t="s">
        <v>8243</v>
      </c>
      <c r="B1977" s="197" t="s">
        <v>21426</v>
      </c>
      <c r="C1977" s="198">
        <v>45216</v>
      </c>
      <c r="D1977" s="199">
        <v>57</v>
      </c>
      <c r="E1977" s="197" t="s">
        <v>19595</v>
      </c>
      <c r="F1977" s="197" t="s">
        <v>19617</v>
      </c>
      <c r="G1977" s="197"/>
      <c r="H1977" s="197">
        <v>71</v>
      </c>
      <c r="I1977" s="197" t="s">
        <v>3225</v>
      </c>
      <c r="J1977" s="197" t="s">
        <v>19596</v>
      </c>
      <c r="K1977" s="57" t="s">
        <v>3196</v>
      </c>
      <c r="M1977" s="199">
        <v>70</v>
      </c>
      <c r="O1977" s="197" t="s">
        <v>21427</v>
      </c>
      <c r="Q1977" s="197" t="s">
        <v>3229</v>
      </c>
      <c r="S1977" s="57">
        <v>1</v>
      </c>
      <c r="T1977" s="197" t="s">
        <v>19598</v>
      </c>
      <c r="U1977" s="57" t="str">
        <f>VLOOKUP(A1977,'Individual Data'!$K$5:$AC$5544,12,FALSE)</f>
        <v>Unassigned</v>
      </c>
      <c r="V1977" s="14">
        <f>IFERROR(LOOKUP(H1977,{30,43,48,53,58,63,68,73,78,83,88,93,97},{42,47,52,57,62,67,72,77,82,87,92,99,100}),999)</f>
        <v>72</v>
      </c>
      <c r="X1977" s="57" t="str">
        <f>VLOOKUP(A1977,'Individual Data'!$K$5:$AC$5544,8,FALSE)</f>
        <v>NA</v>
      </c>
      <c r="Y1977" s="57" t="str">
        <f>VLOOKUP(A1977,'Individual Data'!$K$5:$AC$5544,9,FALSE)</f>
        <v>U</v>
      </c>
    </row>
    <row r="1978" spans="1:25" ht="15" customHeight="1" x14ac:dyDescent="0.25">
      <c r="A1978" s="197" t="s">
        <v>8246</v>
      </c>
      <c r="B1978" s="197" t="s">
        <v>21428</v>
      </c>
      <c r="C1978" s="198">
        <v>45230</v>
      </c>
      <c r="D1978" s="199">
        <v>373</v>
      </c>
      <c r="E1978" s="197" t="s">
        <v>19595</v>
      </c>
      <c r="F1978" s="197" t="s">
        <v>19617</v>
      </c>
      <c r="G1978" s="197"/>
      <c r="H1978" s="197">
        <v>82</v>
      </c>
      <c r="I1978" s="197" t="s">
        <v>3225</v>
      </c>
      <c r="J1978" s="197" t="s">
        <v>17688</v>
      </c>
      <c r="K1978" s="229" t="s">
        <v>3228</v>
      </c>
      <c r="M1978" s="199">
        <v>70</v>
      </c>
      <c r="O1978" s="197" t="s">
        <v>19601</v>
      </c>
      <c r="Q1978" s="197" t="s">
        <v>3229</v>
      </c>
      <c r="S1978" s="57">
        <v>1</v>
      </c>
      <c r="T1978" s="197" t="s">
        <v>3229</v>
      </c>
      <c r="U1978" s="57" t="str">
        <f>VLOOKUP(A1978,'Individual Data'!$K$5:$AC$5544,12,FALSE)</f>
        <v>LFSO</v>
      </c>
      <c r="V1978" s="14">
        <f>IFERROR(LOOKUP(H1978,{30,43,48,53,58,63,68,73,78,83,88,93,97},{42,47,52,57,62,67,72,77,82,87,92,99,100}),999)</f>
        <v>82</v>
      </c>
      <c r="X1978" s="57">
        <f>VLOOKUP(A1978,'Individual Data'!$K$5:$AC$5544,8,FALSE)</f>
        <v>4</v>
      </c>
      <c r="Y1978" s="57">
        <f>VLOOKUP(A1978,'Individual Data'!$K$5:$AC$5544,9,FALSE)</f>
        <v>2019</v>
      </c>
    </row>
    <row r="1979" spans="1:25" ht="15" customHeight="1" x14ac:dyDescent="0.25">
      <c r="A1979" s="197" t="s">
        <v>8251</v>
      </c>
      <c r="B1979" s="197" t="s">
        <v>21429</v>
      </c>
      <c r="C1979" s="198">
        <v>45236</v>
      </c>
      <c r="D1979" s="199">
        <v>428</v>
      </c>
      <c r="E1979" s="197" t="s">
        <v>19595</v>
      </c>
      <c r="F1979" s="197" t="s">
        <v>19617</v>
      </c>
      <c r="G1979" s="197"/>
      <c r="H1979" s="197">
        <v>71</v>
      </c>
      <c r="I1979" s="197" t="s">
        <v>3225</v>
      </c>
      <c r="J1979" s="197" t="s">
        <v>19596</v>
      </c>
      <c r="K1979" s="228" t="s">
        <v>3196</v>
      </c>
      <c r="M1979" s="199">
        <v>70</v>
      </c>
      <c r="O1979" s="197" t="s">
        <v>21430</v>
      </c>
      <c r="Q1979" s="197" t="s">
        <v>3229</v>
      </c>
      <c r="S1979" s="57">
        <v>1</v>
      </c>
      <c r="T1979" s="197" t="s">
        <v>19598</v>
      </c>
      <c r="U1979" s="57" t="str">
        <f>VLOOKUP(A1979,'Individual Data'!$K$5:$AC$5544,12,FALSE)</f>
        <v>LFHSO2</v>
      </c>
      <c r="V1979" s="14">
        <f>IFERROR(LOOKUP(H1979,{30,43,48,53,58,63,68,73,78,83,88,93,97},{42,47,52,57,62,67,72,77,82,87,92,99,100}),999)</f>
        <v>72</v>
      </c>
      <c r="X1979" s="57">
        <f>VLOOKUP(A1979,'Individual Data'!$K$5:$AC$5544,8,FALSE)</f>
        <v>4</v>
      </c>
      <c r="Y1979" s="57">
        <f>VLOOKUP(A1979,'Individual Data'!$K$5:$AC$5544,9,FALSE)</f>
        <v>2019</v>
      </c>
    </row>
    <row r="1980" spans="1:25" ht="15" customHeight="1" x14ac:dyDescent="0.25">
      <c r="A1980" s="197" t="s">
        <v>8253</v>
      </c>
      <c r="B1980" s="197" t="s">
        <v>21431</v>
      </c>
      <c r="C1980" s="198">
        <v>45236</v>
      </c>
      <c r="D1980" s="199">
        <v>421</v>
      </c>
      <c r="E1980" s="197" t="s">
        <v>19595</v>
      </c>
      <c r="F1980" s="197" t="s">
        <v>19617</v>
      </c>
      <c r="G1980" s="197"/>
      <c r="H1980" s="197">
        <v>76</v>
      </c>
      <c r="I1980" s="197" t="s">
        <v>3225</v>
      </c>
      <c r="J1980" s="197" t="s">
        <v>19596</v>
      </c>
      <c r="K1980" s="57" t="s">
        <v>3196</v>
      </c>
      <c r="M1980" s="199">
        <v>70</v>
      </c>
      <c r="O1980" s="197" t="s">
        <v>21432</v>
      </c>
      <c r="Q1980" s="197" t="s">
        <v>3229</v>
      </c>
      <c r="S1980" s="57">
        <v>1</v>
      </c>
      <c r="T1980" s="197" t="s">
        <v>3229</v>
      </c>
      <c r="U1980" s="57" t="str">
        <f>VLOOKUP(A1980,'Individual Data'!$K$5:$AC$5544,12,FALSE)</f>
        <v>NLVA</v>
      </c>
      <c r="V1980" s="14">
        <f>IFERROR(LOOKUP(H1980,{30,43,48,53,58,63,68,73,78,83,88,93,97},{42,47,52,57,62,67,72,77,82,87,92,99,100}),999)</f>
        <v>77</v>
      </c>
      <c r="X1980" s="57">
        <f>VLOOKUP(A1980,'Individual Data'!$K$5:$AC$5544,8,FALSE)</f>
        <v>4</v>
      </c>
      <c r="Y1980" s="57">
        <f>VLOOKUP(A1980,'Individual Data'!$K$5:$AC$5544,9,FALSE)</f>
        <v>2019</v>
      </c>
    </row>
    <row r="1981" spans="1:25" ht="15" customHeight="1" x14ac:dyDescent="0.25">
      <c r="A1981" s="197" t="s">
        <v>8256</v>
      </c>
      <c r="B1981" s="197" t="s">
        <v>21433</v>
      </c>
      <c r="C1981" s="198">
        <v>45243</v>
      </c>
      <c r="D1981" s="199">
        <v>583</v>
      </c>
      <c r="E1981" s="197" t="s">
        <v>19595</v>
      </c>
      <c r="F1981" s="197" t="s">
        <v>19617</v>
      </c>
      <c r="G1981" s="197"/>
      <c r="H1981" s="197">
        <v>97</v>
      </c>
      <c r="I1981" s="197" t="s">
        <v>3225</v>
      </c>
      <c r="J1981" s="197" t="s">
        <v>19596</v>
      </c>
      <c r="K1981" s="57" t="s">
        <v>3196</v>
      </c>
      <c r="M1981" s="199">
        <v>70</v>
      </c>
      <c r="O1981" s="197" t="s">
        <v>21434</v>
      </c>
      <c r="Q1981" s="197" t="s">
        <v>3229</v>
      </c>
      <c r="S1981" s="57">
        <v>1</v>
      </c>
      <c r="T1981" s="197" t="s">
        <v>3229</v>
      </c>
      <c r="U1981" s="57" t="str">
        <f>VLOOKUP(A1981,'Individual Data'!$K$5:$AC$5544,12,FALSE)</f>
        <v>Unassigned</v>
      </c>
      <c r="V1981" s="14">
        <f>IFERROR(LOOKUP(H1981,{30,43,48,53,58,63,68,73,78,83,88,93,97},{42,47,52,57,62,67,72,77,82,87,92,99,100}),999)</f>
        <v>100</v>
      </c>
      <c r="X1981" s="57" t="str">
        <f>VLOOKUP(A1981,'Individual Data'!$K$5:$AC$5544,8,FALSE)</f>
        <v>NA</v>
      </c>
      <c r="Y1981" s="57" t="str">
        <f>VLOOKUP(A1981,'Individual Data'!$K$5:$AC$5544,9,FALSE)</f>
        <v>U</v>
      </c>
    </row>
    <row r="1982" spans="1:25" ht="15" customHeight="1" x14ac:dyDescent="0.25">
      <c r="A1982" s="197" t="s">
        <v>8258</v>
      </c>
      <c r="B1982" s="197" t="s">
        <v>21435</v>
      </c>
      <c r="C1982" s="198">
        <v>45230</v>
      </c>
      <c r="D1982" s="199">
        <v>3117</v>
      </c>
      <c r="E1982" s="197" t="s">
        <v>19595</v>
      </c>
      <c r="F1982" s="197" t="s">
        <v>19617</v>
      </c>
      <c r="G1982" s="197"/>
      <c r="H1982" s="197">
        <v>78</v>
      </c>
      <c r="I1982" s="197" t="s">
        <v>3085</v>
      </c>
      <c r="J1982" s="197" t="s">
        <v>19596</v>
      </c>
      <c r="K1982" s="57" t="s">
        <v>3196</v>
      </c>
      <c r="M1982" s="199">
        <v>70</v>
      </c>
      <c r="O1982" s="197" t="s">
        <v>21436</v>
      </c>
      <c r="Q1982" s="197" t="s">
        <v>3229</v>
      </c>
      <c r="S1982" s="57">
        <v>1</v>
      </c>
      <c r="T1982" s="197" t="s">
        <v>19598</v>
      </c>
      <c r="U1982" s="57" t="str">
        <f>VLOOKUP(A1982,'Individual Data'!$K$5:$AC$5544,12,FALSE)</f>
        <v>NLVA</v>
      </c>
      <c r="V1982" s="14">
        <f>IFERROR(LOOKUP(H1982,{30,43,48,53,58,63,68,73,78,83,88,93,97},{42,47,52,57,62,67,72,77,82,87,92,99,100}),999)</f>
        <v>82</v>
      </c>
      <c r="X1982" s="57">
        <f>VLOOKUP(A1982,'Individual Data'!$K$5:$AC$5544,8,FALSE)</f>
        <v>4</v>
      </c>
      <c r="Y1982" s="57">
        <f>VLOOKUP(A1982,'Individual Data'!$K$5:$AC$5544,9,FALSE)</f>
        <v>2019</v>
      </c>
    </row>
    <row r="1983" spans="1:25" ht="15" customHeight="1" x14ac:dyDescent="0.25">
      <c r="A1983" s="197" t="s">
        <v>8261</v>
      </c>
      <c r="B1983" s="197" t="s">
        <v>21437</v>
      </c>
      <c r="C1983" s="198">
        <v>45230</v>
      </c>
      <c r="D1983" s="199">
        <v>327</v>
      </c>
      <c r="E1983" s="197" t="s">
        <v>19595</v>
      </c>
      <c r="F1983" s="197" t="s">
        <v>17874</v>
      </c>
      <c r="G1983" s="197"/>
      <c r="H1983" s="197">
        <v>77</v>
      </c>
      <c r="I1983" s="197" t="s">
        <v>3225</v>
      </c>
      <c r="J1983" s="197" t="s">
        <v>19596</v>
      </c>
      <c r="K1983" s="57" t="s">
        <v>3196</v>
      </c>
      <c r="M1983" s="199">
        <v>70</v>
      </c>
      <c r="O1983" s="197" t="s">
        <v>21438</v>
      </c>
      <c r="Q1983" s="197" t="s">
        <v>3229</v>
      </c>
      <c r="S1983" s="57">
        <v>1</v>
      </c>
      <c r="T1983" s="197" t="s">
        <v>19607</v>
      </c>
      <c r="U1983" s="57" t="str">
        <f>VLOOKUP(A1983,'Individual Data'!$K$5:$AC$5544,12,FALSE)</f>
        <v>CJA1</v>
      </c>
      <c r="V1983" s="14">
        <f>IFERROR(LOOKUP(H1983,{30,43,48,53,58,63,68,73,78,83,88,93,97},{42,47,52,57,62,67,72,77,82,87,92,99,100}),999)</f>
        <v>77</v>
      </c>
      <c r="X1983" s="57">
        <f>VLOOKUP(A1983,'Individual Data'!$K$5:$AC$5544,8,FALSE)</f>
        <v>5</v>
      </c>
      <c r="Y1983" s="57">
        <f>VLOOKUP(A1983,'Individual Data'!$K$5:$AC$5544,9,FALSE)</f>
        <v>2018</v>
      </c>
    </row>
    <row r="1984" spans="1:25" ht="15" customHeight="1" x14ac:dyDescent="0.25">
      <c r="A1984" s="197" t="s">
        <v>8265</v>
      </c>
      <c r="B1984" s="197" t="s">
        <v>21439</v>
      </c>
      <c r="C1984" s="198">
        <v>45230</v>
      </c>
      <c r="D1984" s="199">
        <v>3033</v>
      </c>
      <c r="E1984" s="197" t="s">
        <v>19595</v>
      </c>
      <c r="F1984" s="197" t="s">
        <v>19617</v>
      </c>
      <c r="G1984" s="197"/>
      <c r="H1984" s="197">
        <v>83</v>
      </c>
      <c r="I1984" s="197" t="s">
        <v>3085</v>
      </c>
      <c r="J1984" s="197" t="s">
        <v>19596</v>
      </c>
      <c r="K1984" s="57" t="s">
        <v>3196</v>
      </c>
      <c r="M1984" s="199">
        <v>18</v>
      </c>
      <c r="O1984" s="197" t="s">
        <v>21440</v>
      </c>
      <c r="Q1984" s="197" t="s">
        <v>3229</v>
      </c>
      <c r="S1984" s="57">
        <v>1</v>
      </c>
      <c r="T1984" s="197" t="s">
        <v>19598</v>
      </c>
      <c r="U1984" s="57" t="str">
        <f>VLOOKUP(A1984,'Individual Data'!$K$5:$AC$5544,12,FALSE)</f>
        <v>NG</v>
      </c>
      <c r="V1984" s="14">
        <f>IFERROR(LOOKUP(H1984,{30,43,48,53,58,63,68,73,78,83,88,93,97},{42,47,52,57,62,67,72,77,82,87,92,99,100}),999)</f>
        <v>87</v>
      </c>
      <c r="X1984" s="57" t="str">
        <f>VLOOKUP(A1984,'Individual Data'!$K$5:$AC$5544,8,FALSE)</f>
        <v>NA</v>
      </c>
      <c r="Y1984" s="57" t="str">
        <f>VLOOKUP(A1984,'Individual Data'!$K$5:$AC$5544,9,FALSE)</f>
        <v>U</v>
      </c>
    </row>
    <row r="1985" spans="1:25" ht="15" customHeight="1" x14ac:dyDescent="0.25">
      <c r="A1985" s="197" t="s">
        <v>8267</v>
      </c>
      <c r="B1985" s="197" t="s">
        <v>21441</v>
      </c>
      <c r="C1985" s="198">
        <v>45230</v>
      </c>
      <c r="D1985" s="199">
        <v>3047</v>
      </c>
      <c r="E1985" s="197" t="s">
        <v>19595</v>
      </c>
      <c r="F1985" s="197" t="s">
        <v>19617</v>
      </c>
      <c r="G1985" s="197"/>
      <c r="H1985" s="197">
        <v>83</v>
      </c>
      <c r="I1985" s="197" t="s">
        <v>3085</v>
      </c>
      <c r="J1985" s="197" t="s">
        <v>19596</v>
      </c>
      <c r="K1985" s="57" t="s">
        <v>3196</v>
      </c>
      <c r="M1985" s="199">
        <v>18</v>
      </c>
      <c r="O1985" s="197" t="s">
        <v>21442</v>
      </c>
      <c r="Q1985" s="197" t="s">
        <v>3229</v>
      </c>
      <c r="S1985" s="57">
        <v>1</v>
      </c>
      <c r="T1985" s="197" t="s">
        <v>19598</v>
      </c>
      <c r="U1985" s="57" t="str">
        <f>VLOOKUP(A1985,'Individual Data'!$K$5:$AC$5544,12,FALSE)</f>
        <v>CJA1</v>
      </c>
      <c r="V1985" s="14">
        <f>IFERROR(LOOKUP(H1985,{30,43,48,53,58,63,68,73,78,83,88,93,97},{42,47,52,57,62,67,72,77,82,87,92,99,100}),999)</f>
        <v>87</v>
      </c>
      <c r="X1985" s="57">
        <f>VLOOKUP(A1985,'Individual Data'!$K$5:$AC$5544,8,FALSE)</f>
        <v>4</v>
      </c>
      <c r="Y1985" s="57">
        <f>VLOOKUP(A1985,'Individual Data'!$K$5:$AC$5544,9,FALSE)</f>
        <v>2019</v>
      </c>
    </row>
    <row r="1986" spans="1:25" ht="15" customHeight="1" x14ac:dyDescent="0.25">
      <c r="A1986" s="197" t="s">
        <v>8270</v>
      </c>
      <c r="B1986" s="197" t="s">
        <v>21443</v>
      </c>
      <c r="C1986" s="198">
        <v>45230</v>
      </c>
      <c r="D1986" s="199">
        <v>273</v>
      </c>
      <c r="E1986" s="197" t="s">
        <v>19595</v>
      </c>
      <c r="F1986" s="197" t="s">
        <v>19617</v>
      </c>
      <c r="G1986" s="197"/>
      <c r="H1986" s="197">
        <v>79</v>
      </c>
      <c r="I1986" s="197" t="s">
        <v>3225</v>
      </c>
      <c r="J1986" s="197" t="s">
        <v>19596</v>
      </c>
      <c r="K1986" s="57" t="s">
        <v>3196</v>
      </c>
      <c r="M1986" s="199">
        <v>18</v>
      </c>
      <c r="O1986" s="197" t="s">
        <v>21444</v>
      </c>
      <c r="Q1986" s="197" t="s">
        <v>3229</v>
      </c>
      <c r="S1986" s="57">
        <v>1</v>
      </c>
      <c r="T1986" s="197" t="s">
        <v>19598</v>
      </c>
      <c r="U1986" s="57" t="str">
        <f>VLOOKUP(A1986,'Individual Data'!$K$5:$AC$5544,12,FALSE)</f>
        <v>BCA1</v>
      </c>
      <c r="V1986" s="14">
        <f>IFERROR(LOOKUP(H1986,{30,43,48,53,58,63,68,73,78,83,88,93,97},{42,47,52,57,62,67,72,77,82,87,92,99,100}),999)</f>
        <v>82</v>
      </c>
      <c r="X1986" s="57">
        <f>VLOOKUP(A1986,'Individual Data'!$K$5:$AC$5544,8,FALSE)</f>
        <v>4</v>
      </c>
      <c r="Y1986" s="57">
        <f>VLOOKUP(A1986,'Individual Data'!$K$5:$AC$5544,9,FALSE)</f>
        <v>2019</v>
      </c>
    </row>
    <row r="1987" spans="1:25" ht="15" customHeight="1" x14ac:dyDescent="0.25">
      <c r="A1987" s="197" t="s">
        <v>8273</v>
      </c>
      <c r="B1987" s="197" t="s">
        <v>21445</v>
      </c>
      <c r="C1987" s="198">
        <v>45243</v>
      </c>
      <c r="D1987" s="199">
        <v>656</v>
      </c>
      <c r="E1987" s="197" t="s">
        <v>19595</v>
      </c>
      <c r="F1987" s="197" t="s">
        <v>19617</v>
      </c>
      <c r="G1987" s="197"/>
      <c r="H1987" s="197">
        <v>78</v>
      </c>
      <c r="I1987" s="197" t="s">
        <v>3225</v>
      </c>
      <c r="J1987" s="197" t="s">
        <v>19596</v>
      </c>
      <c r="K1987" s="57" t="s">
        <v>3196</v>
      </c>
      <c r="M1987" s="199">
        <v>18</v>
      </c>
      <c r="O1987" s="197" t="s">
        <v>21446</v>
      </c>
      <c r="Q1987" s="197" t="s">
        <v>3229</v>
      </c>
      <c r="S1987" s="57">
        <v>1</v>
      </c>
      <c r="T1987" s="197" t="s">
        <v>19598</v>
      </c>
      <c r="U1987" s="57" t="str">
        <f>VLOOKUP(A1987,'Individual Data'!$K$5:$AC$5544,12,FALSE)</f>
        <v>CJA1</v>
      </c>
      <c r="V1987" s="14">
        <f>IFERROR(LOOKUP(H1987,{30,43,48,53,58,63,68,73,78,83,88,93,97},{42,47,52,57,62,67,72,77,82,87,92,99,100}),999)</f>
        <v>82</v>
      </c>
      <c r="X1987" s="57">
        <f>VLOOKUP(A1987,'Individual Data'!$K$5:$AC$5544,8,FALSE)</f>
        <v>3</v>
      </c>
      <c r="Y1987" s="57">
        <f>VLOOKUP(A1987,'Individual Data'!$K$5:$AC$5544,9,FALSE)</f>
        <v>2020</v>
      </c>
    </row>
    <row r="1988" spans="1:25" ht="15" customHeight="1" x14ac:dyDescent="0.25">
      <c r="A1988" s="197" t="s">
        <v>8278</v>
      </c>
      <c r="B1988" s="197" t="s">
        <v>21447</v>
      </c>
      <c r="C1988" s="198">
        <v>45236</v>
      </c>
      <c r="D1988" s="199">
        <v>4047</v>
      </c>
      <c r="E1988" s="197" t="s">
        <v>19595</v>
      </c>
      <c r="F1988" s="197" t="s">
        <v>19617</v>
      </c>
      <c r="G1988" s="197"/>
      <c r="H1988" s="197">
        <v>73</v>
      </c>
      <c r="I1988" s="197" t="s">
        <v>3085</v>
      </c>
      <c r="J1988" s="197" t="s">
        <v>19596</v>
      </c>
      <c r="K1988" s="57" t="s">
        <v>3196</v>
      </c>
      <c r="M1988" s="199">
        <v>18</v>
      </c>
      <c r="O1988" s="197" t="s">
        <v>21448</v>
      </c>
      <c r="Q1988" s="197" t="s">
        <v>3229</v>
      </c>
      <c r="S1988" s="57">
        <v>1</v>
      </c>
      <c r="T1988" s="197" t="s">
        <v>19598</v>
      </c>
      <c r="U1988" s="57" t="str">
        <f>VLOOKUP(A1988,'Individual Data'!$K$5:$AC$5544,12,FALSE)</f>
        <v>NG</v>
      </c>
      <c r="V1988" s="14">
        <f>IFERROR(LOOKUP(H1988,{30,43,48,53,58,63,68,73,78,83,88,93,97},{42,47,52,57,62,67,72,77,82,87,92,99,100}),999)</f>
        <v>77</v>
      </c>
      <c r="X1988" s="57" t="str">
        <f>VLOOKUP(A1988,'Individual Data'!$K$5:$AC$5544,8,FALSE)</f>
        <v>NA</v>
      </c>
      <c r="Y1988" s="57" t="str">
        <f>VLOOKUP(A1988,'Individual Data'!$K$5:$AC$5544,9,FALSE)</f>
        <v>U</v>
      </c>
    </row>
    <row r="1989" spans="1:25" ht="15" customHeight="1" x14ac:dyDescent="0.25">
      <c r="A1989" s="197" t="s">
        <v>8281</v>
      </c>
      <c r="B1989" s="197" t="s">
        <v>21449</v>
      </c>
      <c r="C1989" s="198">
        <v>45236</v>
      </c>
      <c r="D1989" s="199">
        <v>4097</v>
      </c>
      <c r="E1989" s="197" t="s">
        <v>19595</v>
      </c>
      <c r="F1989" s="197" t="s">
        <v>19617</v>
      </c>
      <c r="G1989" s="197"/>
      <c r="H1989" s="197">
        <v>79</v>
      </c>
      <c r="I1989" s="197" t="s">
        <v>3085</v>
      </c>
      <c r="J1989" s="197" t="s">
        <v>19596</v>
      </c>
      <c r="K1989" s="57" t="s">
        <v>3196</v>
      </c>
      <c r="M1989" s="199">
        <v>18</v>
      </c>
      <c r="O1989" s="197" t="s">
        <v>21450</v>
      </c>
      <c r="Q1989" s="197" t="s">
        <v>3229</v>
      </c>
      <c r="S1989" s="57">
        <v>1</v>
      </c>
      <c r="T1989" s="197" t="s">
        <v>19598</v>
      </c>
      <c r="U1989" s="57" t="str">
        <f>VLOOKUP(A1989,'Individual Data'!$K$5:$AC$5544,12,FALSE)</f>
        <v>NG</v>
      </c>
      <c r="V1989" s="14">
        <f>IFERROR(LOOKUP(H1989,{30,43,48,53,58,63,68,73,78,83,88,93,97},{42,47,52,57,62,67,72,77,82,87,92,99,100}),999)</f>
        <v>82</v>
      </c>
      <c r="X1989" s="57" t="str">
        <f>VLOOKUP(A1989,'Individual Data'!$K$5:$AC$5544,8,FALSE)</f>
        <v>NA</v>
      </c>
      <c r="Y1989" s="57" t="str">
        <f>VLOOKUP(A1989,'Individual Data'!$K$5:$AC$5544,9,FALSE)</f>
        <v>U</v>
      </c>
    </row>
    <row r="1990" spans="1:25" ht="15" customHeight="1" x14ac:dyDescent="0.25">
      <c r="A1990" s="197" t="s">
        <v>8283</v>
      </c>
      <c r="B1990" s="197" t="s">
        <v>21451</v>
      </c>
      <c r="C1990" s="198">
        <v>45236</v>
      </c>
      <c r="D1990" s="199">
        <v>4107</v>
      </c>
      <c r="E1990" s="197" t="s">
        <v>19595</v>
      </c>
      <c r="F1990" s="197" t="s">
        <v>19617</v>
      </c>
      <c r="G1990" s="197"/>
      <c r="H1990" s="197">
        <v>76</v>
      </c>
      <c r="I1990" s="197" t="s">
        <v>3085</v>
      </c>
      <c r="J1990" s="197" t="s">
        <v>19596</v>
      </c>
      <c r="K1990" s="57" t="s">
        <v>3196</v>
      </c>
      <c r="M1990" s="199">
        <v>18</v>
      </c>
      <c r="O1990" s="197" t="s">
        <v>21452</v>
      </c>
      <c r="Q1990" s="197" t="s">
        <v>3229</v>
      </c>
      <c r="S1990" s="57">
        <v>1</v>
      </c>
      <c r="T1990" s="197" t="s">
        <v>19598</v>
      </c>
      <c r="U1990" s="57" t="str">
        <f>VLOOKUP(A1990,'Individual Data'!$K$5:$AC$5544,12,FALSE)</f>
        <v>PLA1</v>
      </c>
      <c r="V1990" s="14">
        <f>IFERROR(LOOKUP(H1990,{30,43,48,53,58,63,68,73,78,83,88,93,97},{42,47,52,57,62,67,72,77,82,87,92,99,100}),999)</f>
        <v>77</v>
      </c>
      <c r="X1990" s="57">
        <f>VLOOKUP(A1990,'Individual Data'!$K$5:$AC$5544,8,FALSE)</f>
        <v>4</v>
      </c>
      <c r="Y1990" s="57">
        <f>VLOOKUP(A1990,'Individual Data'!$K$5:$AC$5544,9,FALSE)</f>
        <v>2019</v>
      </c>
    </row>
    <row r="1991" spans="1:25" ht="15" customHeight="1" x14ac:dyDescent="0.25">
      <c r="A1991" s="197" t="s">
        <v>8287</v>
      </c>
      <c r="B1991" s="197" t="s">
        <v>21453</v>
      </c>
      <c r="C1991" s="198">
        <v>45236</v>
      </c>
      <c r="D1991" s="199">
        <v>475</v>
      </c>
      <c r="E1991" s="197" t="s">
        <v>19595</v>
      </c>
      <c r="F1991" s="197" t="s">
        <v>19617</v>
      </c>
      <c r="G1991" s="197"/>
      <c r="H1991" s="197">
        <v>79</v>
      </c>
      <c r="I1991" s="197" t="s">
        <v>3225</v>
      </c>
      <c r="J1991" s="197" t="s">
        <v>19596</v>
      </c>
      <c r="K1991" s="57" t="s">
        <v>3196</v>
      </c>
      <c r="M1991" s="199">
        <v>18</v>
      </c>
      <c r="O1991" s="197" t="s">
        <v>21454</v>
      </c>
      <c r="Q1991" s="197" t="s">
        <v>3229</v>
      </c>
      <c r="S1991" s="57">
        <v>1</v>
      </c>
      <c r="T1991" s="197" t="s">
        <v>19598</v>
      </c>
      <c r="U1991" s="57" t="str">
        <f>VLOOKUP(A1991,'Individual Data'!$K$5:$AC$5544,12,FALSE)</f>
        <v>PLA1</v>
      </c>
      <c r="V1991" s="14">
        <f>IFERROR(LOOKUP(H1991,{30,43,48,53,58,63,68,73,78,83,88,93,97},{42,47,52,57,62,67,72,77,82,87,92,99,100}),999)</f>
        <v>82</v>
      </c>
      <c r="X1991" s="57">
        <f>VLOOKUP(A1991,'Individual Data'!$K$5:$AC$5544,8,FALSE)</f>
        <v>4</v>
      </c>
      <c r="Y1991" s="57">
        <f>VLOOKUP(A1991,'Individual Data'!$K$5:$AC$5544,9,FALSE)</f>
        <v>2019</v>
      </c>
    </row>
    <row r="1992" spans="1:25" ht="15" customHeight="1" x14ac:dyDescent="0.25">
      <c r="A1992" s="197" t="s">
        <v>8292</v>
      </c>
      <c r="B1992" s="197" t="s">
        <v>21455</v>
      </c>
      <c r="C1992" s="198">
        <v>45216</v>
      </c>
      <c r="D1992" s="199">
        <v>52</v>
      </c>
      <c r="E1992" s="197" t="s">
        <v>19595</v>
      </c>
      <c r="F1992" s="197" t="s">
        <v>19617</v>
      </c>
      <c r="G1992" s="197"/>
      <c r="H1992" s="197">
        <v>83</v>
      </c>
      <c r="I1992" s="197" t="s">
        <v>3225</v>
      </c>
      <c r="J1992" s="197" t="s">
        <v>17688</v>
      </c>
      <c r="K1992" s="229" t="s">
        <v>3228</v>
      </c>
      <c r="M1992" s="199">
        <v>18</v>
      </c>
      <c r="O1992" s="197" t="s">
        <v>19601</v>
      </c>
      <c r="Q1992" s="197" t="s">
        <v>3229</v>
      </c>
      <c r="S1992" s="57">
        <v>1</v>
      </c>
      <c r="T1992" s="197" t="s">
        <v>3229</v>
      </c>
      <c r="U1992" s="57" t="str">
        <f>VLOOKUP(A1992,'Individual Data'!$K$5:$AC$5544,12,FALSE)</f>
        <v>BCA1</v>
      </c>
      <c r="V1992" s="14">
        <f>IFERROR(LOOKUP(H1992,{30,43,48,53,58,63,68,73,78,83,88,93,97},{42,47,52,57,62,67,72,77,82,87,92,99,100}),999)</f>
        <v>87</v>
      </c>
      <c r="X1992" s="57">
        <f>VLOOKUP(A1992,'Individual Data'!$K$5:$AC$5544,8,FALSE)</f>
        <v>4</v>
      </c>
      <c r="Y1992" s="57">
        <f>VLOOKUP(A1992,'Individual Data'!$K$5:$AC$5544,9,FALSE)</f>
        <v>2019</v>
      </c>
    </row>
    <row r="1993" spans="1:25" ht="15" customHeight="1" x14ac:dyDescent="0.25">
      <c r="A1993" s="197" t="s">
        <v>8296</v>
      </c>
      <c r="B1993" s="197" t="s">
        <v>21456</v>
      </c>
      <c r="C1993" s="198">
        <v>45236</v>
      </c>
      <c r="D1993" s="199">
        <v>4136</v>
      </c>
      <c r="E1993" s="197" t="s">
        <v>19595</v>
      </c>
      <c r="F1993" s="197" t="s">
        <v>19617</v>
      </c>
      <c r="G1993" s="197"/>
      <c r="H1993" s="197">
        <v>83</v>
      </c>
      <c r="I1993" s="197" t="s">
        <v>3085</v>
      </c>
      <c r="J1993" s="197" t="s">
        <v>19596</v>
      </c>
      <c r="K1993" s="228" t="s">
        <v>3196</v>
      </c>
      <c r="M1993" s="199">
        <v>18</v>
      </c>
      <c r="O1993" s="197" t="s">
        <v>21457</v>
      </c>
      <c r="Q1993" s="197" t="s">
        <v>3229</v>
      </c>
      <c r="S1993" s="57">
        <v>1</v>
      </c>
      <c r="T1993" s="197" t="s">
        <v>19598</v>
      </c>
      <c r="U1993" s="57" t="str">
        <f>VLOOKUP(A1993,'Individual Data'!$K$5:$AC$5544,12,FALSE)</f>
        <v>NG</v>
      </c>
      <c r="V1993" s="14">
        <f>IFERROR(LOOKUP(H1993,{30,43,48,53,58,63,68,73,78,83,88,93,97},{42,47,52,57,62,67,72,77,82,87,92,99,100}),999)</f>
        <v>87</v>
      </c>
      <c r="X1993" s="57" t="str">
        <f>VLOOKUP(A1993,'Individual Data'!$K$5:$AC$5544,8,FALSE)</f>
        <v>NA</v>
      </c>
      <c r="Y1993" s="57" t="str">
        <f>VLOOKUP(A1993,'Individual Data'!$K$5:$AC$5544,9,FALSE)</f>
        <v>U</v>
      </c>
    </row>
    <row r="1994" spans="1:25" ht="15" customHeight="1" x14ac:dyDescent="0.25">
      <c r="A1994" s="197" t="s">
        <v>8298</v>
      </c>
      <c r="B1994" s="197" t="s">
        <v>21458</v>
      </c>
      <c r="C1994" s="198">
        <v>45243</v>
      </c>
      <c r="D1994" s="199">
        <v>5112</v>
      </c>
      <c r="E1994" s="197" t="s">
        <v>19595</v>
      </c>
      <c r="F1994" s="197" t="s">
        <v>19617</v>
      </c>
      <c r="G1994" s="197"/>
      <c r="H1994" s="197">
        <v>83</v>
      </c>
      <c r="I1994" s="197" t="s">
        <v>3085</v>
      </c>
      <c r="J1994" s="197" t="s">
        <v>19596</v>
      </c>
      <c r="K1994" s="57" t="s">
        <v>3196</v>
      </c>
      <c r="M1994" s="199">
        <v>18</v>
      </c>
      <c r="O1994" s="197" t="s">
        <v>21459</v>
      </c>
      <c r="Q1994" s="197" t="s">
        <v>3229</v>
      </c>
      <c r="S1994" s="57">
        <v>1</v>
      </c>
      <c r="T1994" s="197" t="s">
        <v>19598</v>
      </c>
      <c r="U1994" s="57" t="str">
        <f>VLOOKUP(A1994,'Individual Data'!$K$5:$AC$5544,12,FALSE)</f>
        <v>NG</v>
      </c>
      <c r="V1994" s="14">
        <f>IFERROR(LOOKUP(H1994,{30,43,48,53,58,63,68,73,78,83,88,93,97},{42,47,52,57,62,67,72,77,82,87,92,99,100}),999)</f>
        <v>87</v>
      </c>
      <c r="X1994" s="57" t="str">
        <f>VLOOKUP(A1994,'Individual Data'!$K$5:$AC$5544,8,FALSE)</f>
        <v>NA</v>
      </c>
      <c r="Y1994" s="57" t="str">
        <f>VLOOKUP(A1994,'Individual Data'!$K$5:$AC$5544,9,FALSE)</f>
        <v>U</v>
      </c>
    </row>
    <row r="1995" spans="1:25" ht="15" customHeight="1" x14ac:dyDescent="0.25">
      <c r="A1995" s="197" t="s">
        <v>8302</v>
      </c>
      <c r="B1995" s="197" t="s">
        <v>21460</v>
      </c>
      <c r="C1995" s="198">
        <v>45223</v>
      </c>
      <c r="D1995" s="199">
        <v>2210</v>
      </c>
      <c r="E1995" s="197" t="s">
        <v>19595</v>
      </c>
      <c r="F1995" s="197" t="s">
        <v>19617</v>
      </c>
      <c r="G1995" s="197"/>
      <c r="H1995" s="197">
        <v>71.5</v>
      </c>
      <c r="I1995" s="197" t="s">
        <v>3085</v>
      </c>
      <c r="J1995" s="197" t="s">
        <v>19596</v>
      </c>
      <c r="K1995" s="57" t="s">
        <v>3196</v>
      </c>
      <c r="M1995" s="199">
        <v>18</v>
      </c>
      <c r="O1995" s="197" t="s">
        <v>21461</v>
      </c>
      <c r="Q1995" s="197" t="s">
        <v>3229</v>
      </c>
      <c r="S1995" s="57">
        <v>1</v>
      </c>
      <c r="T1995" s="197" t="s">
        <v>19598</v>
      </c>
      <c r="U1995" s="57" t="str">
        <f>VLOOKUP(A1995,'Individual Data'!$K$5:$AC$5544,12,FALSE)</f>
        <v>IPCSR</v>
      </c>
      <c r="V1995" s="14">
        <f>IFERROR(LOOKUP(H1995,{30,43,48,53,58,63,68,73,78,83,88,93,97},{42,47,52,57,62,67,72,77,82,87,92,99,100}),999)</f>
        <v>72</v>
      </c>
      <c r="X1995" s="57">
        <f>VLOOKUP(A1995,'Individual Data'!$K$5:$AC$5544,8,FALSE)</f>
        <v>4</v>
      </c>
      <c r="Y1995" s="57">
        <f>VLOOKUP(A1995,'Individual Data'!$K$5:$AC$5544,9,FALSE)</f>
        <v>2019</v>
      </c>
    </row>
    <row r="1996" spans="1:25" ht="15" customHeight="1" x14ac:dyDescent="0.25">
      <c r="A1996" s="197" t="s">
        <v>8304</v>
      </c>
      <c r="B1996" s="197" t="s">
        <v>21462</v>
      </c>
      <c r="C1996" s="198">
        <v>45216</v>
      </c>
      <c r="D1996" s="199">
        <v>1097</v>
      </c>
      <c r="E1996" s="197" t="s">
        <v>19595</v>
      </c>
      <c r="F1996" s="197" t="s">
        <v>19617</v>
      </c>
      <c r="G1996" s="197"/>
      <c r="H1996" s="197">
        <v>81</v>
      </c>
      <c r="I1996" s="197" t="s">
        <v>3085</v>
      </c>
      <c r="J1996" s="197" t="s">
        <v>19596</v>
      </c>
      <c r="K1996" s="57" t="s">
        <v>3196</v>
      </c>
      <c r="M1996" s="199">
        <v>18</v>
      </c>
      <c r="O1996" s="197" t="s">
        <v>21463</v>
      </c>
      <c r="Q1996" s="197" t="s">
        <v>3229</v>
      </c>
      <c r="S1996" s="57">
        <v>1</v>
      </c>
      <c r="T1996" s="197" t="s">
        <v>19598</v>
      </c>
      <c r="U1996" s="57" t="str">
        <f>VLOOKUP(A1996,'Individual Data'!$K$5:$AC$5544,12,FALSE)</f>
        <v>Unassigned</v>
      </c>
      <c r="V1996" s="14">
        <f>IFERROR(LOOKUP(H1996,{30,43,48,53,58,63,68,73,78,83,88,93,97},{42,47,52,57,62,67,72,77,82,87,92,99,100}),999)</f>
        <v>82</v>
      </c>
      <c r="X1996" s="57" t="str">
        <f>VLOOKUP(A1996,'Individual Data'!$K$5:$AC$5544,8,FALSE)</f>
        <v>NA</v>
      </c>
      <c r="Y1996" s="57" t="str">
        <f>VLOOKUP(A1996,'Individual Data'!$K$5:$AC$5544,9,FALSE)</f>
        <v>U</v>
      </c>
    </row>
    <row r="1997" spans="1:25" ht="15" customHeight="1" x14ac:dyDescent="0.25">
      <c r="A1997" s="197" t="s">
        <v>8307</v>
      </c>
      <c r="B1997" s="197" t="s">
        <v>21464</v>
      </c>
      <c r="C1997" s="198">
        <v>45223</v>
      </c>
      <c r="D1997" s="199">
        <v>2170</v>
      </c>
      <c r="E1997" s="197" t="s">
        <v>19595</v>
      </c>
      <c r="F1997" s="197" t="s">
        <v>19617</v>
      </c>
      <c r="G1997" s="197"/>
      <c r="H1997" s="197">
        <v>84</v>
      </c>
      <c r="I1997" s="197" t="s">
        <v>3085</v>
      </c>
      <c r="J1997" s="197" t="s">
        <v>19596</v>
      </c>
      <c r="K1997" s="57" t="s">
        <v>3196</v>
      </c>
      <c r="M1997" s="199">
        <v>18</v>
      </c>
      <c r="O1997" s="197" t="s">
        <v>21465</v>
      </c>
      <c r="Q1997" s="197" t="s">
        <v>3229</v>
      </c>
      <c r="S1997" s="57">
        <v>1</v>
      </c>
      <c r="T1997" s="197" t="s">
        <v>19598</v>
      </c>
      <c r="U1997" s="57" t="str">
        <f>VLOOKUP(A1997,'Individual Data'!$K$5:$AC$5544,12,FALSE)</f>
        <v>LFSO</v>
      </c>
      <c r="V1997" s="14">
        <f>IFERROR(LOOKUP(H1997,{30,43,48,53,58,63,68,73,78,83,88,93,97},{42,47,52,57,62,67,72,77,82,87,92,99,100}),999)</f>
        <v>87</v>
      </c>
      <c r="X1997" s="57">
        <f>VLOOKUP(A1997,'Individual Data'!$K$5:$AC$5544,8,FALSE)</f>
        <v>4</v>
      </c>
      <c r="Y1997" s="57">
        <f>VLOOKUP(A1997,'Individual Data'!$K$5:$AC$5544,9,FALSE)</f>
        <v>2019</v>
      </c>
    </row>
    <row r="1998" spans="1:25" ht="15" customHeight="1" x14ac:dyDescent="0.25">
      <c r="A1998" s="197" t="s">
        <v>8310</v>
      </c>
      <c r="B1998" s="197" t="s">
        <v>21466</v>
      </c>
      <c r="C1998" s="198">
        <v>45230</v>
      </c>
      <c r="D1998" s="199">
        <v>330</v>
      </c>
      <c r="E1998" s="197" t="s">
        <v>19595</v>
      </c>
      <c r="F1998" s="197" t="s">
        <v>19617</v>
      </c>
      <c r="G1998" s="197"/>
      <c r="H1998" s="197">
        <v>82</v>
      </c>
      <c r="I1998" s="197" t="s">
        <v>3225</v>
      </c>
      <c r="J1998" s="197" t="s">
        <v>17688</v>
      </c>
      <c r="K1998" s="229" t="s">
        <v>3228</v>
      </c>
      <c r="M1998" s="199">
        <v>18</v>
      </c>
      <c r="O1998" s="197" t="s">
        <v>19601</v>
      </c>
      <c r="Q1998" s="197" t="s">
        <v>3229</v>
      </c>
      <c r="S1998" s="57">
        <v>1</v>
      </c>
      <c r="T1998" s="197" t="s">
        <v>3229</v>
      </c>
      <c r="U1998" s="57" t="str">
        <f>VLOOKUP(A1998,'Individual Data'!$K$5:$AC$5544,12,FALSE)</f>
        <v>CFA</v>
      </c>
      <c r="V1998" s="14">
        <f>IFERROR(LOOKUP(H1998,{30,43,48,53,58,63,68,73,78,83,88,93,97},{42,47,52,57,62,67,72,77,82,87,92,99,100}),999)</f>
        <v>82</v>
      </c>
      <c r="X1998" s="57">
        <f>VLOOKUP(A1998,'Individual Data'!$K$5:$AC$5544,8,FALSE)</f>
        <v>4</v>
      </c>
      <c r="Y1998" s="57">
        <f>VLOOKUP(A1998,'Individual Data'!$K$5:$AC$5544,9,FALSE)</f>
        <v>2019</v>
      </c>
    </row>
    <row r="1999" spans="1:25" ht="15" customHeight="1" x14ac:dyDescent="0.25">
      <c r="A1999" s="197" t="s">
        <v>8317</v>
      </c>
      <c r="B1999" s="197" t="s">
        <v>21467</v>
      </c>
      <c r="C1999" s="198">
        <v>45236</v>
      </c>
      <c r="D1999" s="199">
        <v>450</v>
      </c>
      <c r="E1999" s="197" t="s">
        <v>19595</v>
      </c>
      <c r="F1999" s="197" t="s">
        <v>19617</v>
      </c>
      <c r="G1999" s="197"/>
      <c r="H1999" s="197">
        <v>94</v>
      </c>
      <c r="I1999" s="197" t="s">
        <v>3225</v>
      </c>
      <c r="J1999" s="197" t="s">
        <v>19596</v>
      </c>
      <c r="K1999" s="228" t="s">
        <v>3196</v>
      </c>
      <c r="M1999" s="199">
        <v>18</v>
      </c>
      <c r="O1999" s="197" t="s">
        <v>21468</v>
      </c>
      <c r="Q1999" s="197" t="s">
        <v>3229</v>
      </c>
      <c r="S1999" s="57">
        <v>1</v>
      </c>
      <c r="T1999" s="197" t="s">
        <v>19598</v>
      </c>
      <c r="U1999" s="57" t="str">
        <f>VLOOKUP(A1999,'Individual Data'!$K$5:$AC$5544,12,FALSE)</f>
        <v>LFHSO2</v>
      </c>
      <c r="V1999" s="14">
        <f>IFERROR(LOOKUP(H1999,{30,43,48,53,58,63,68,73,78,83,88,93,97},{42,47,52,57,62,67,72,77,82,87,92,99,100}),999)</f>
        <v>99</v>
      </c>
      <c r="X1999" s="57">
        <f>VLOOKUP(A1999,'Individual Data'!$K$5:$AC$5544,8,FALSE)</f>
        <v>4</v>
      </c>
      <c r="Y1999" s="57">
        <f>VLOOKUP(A1999,'Individual Data'!$K$5:$AC$5544,9,FALSE)</f>
        <v>2019</v>
      </c>
    </row>
    <row r="2000" spans="1:25" ht="15" customHeight="1" x14ac:dyDescent="0.25">
      <c r="A2000" s="197" t="s">
        <v>8321</v>
      </c>
      <c r="B2000" s="197" t="s">
        <v>21469</v>
      </c>
      <c r="C2000" s="198">
        <v>45236</v>
      </c>
      <c r="D2000" s="199">
        <v>4108</v>
      </c>
      <c r="E2000" s="197" t="s">
        <v>19595</v>
      </c>
      <c r="F2000" s="197" t="s">
        <v>19617</v>
      </c>
      <c r="G2000" s="197"/>
      <c r="H2000" s="197">
        <v>76</v>
      </c>
      <c r="I2000" s="197" t="s">
        <v>3085</v>
      </c>
      <c r="J2000" s="197" t="s">
        <v>19596</v>
      </c>
      <c r="K2000" s="57" t="s">
        <v>3196</v>
      </c>
      <c r="M2000" s="199">
        <v>18</v>
      </c>
      <c r="O2000" s="197" t="s">
        <v>21470</v>
      </c>
      <c r="Q2000" s="197" t="s">
        <v>3229</v>
      </c>
      <c r="S2000" s="57">
        <v>1</v>
      </c>
      <c r="T2000" s="197" t="s">
        <v>19598</v>
      </c>
      <c r="U2000" s="57" t="str">
        <f>VLOOKUP(A2000,'Individual Data'!$K$5:$AC$5544,12,FALSE)</f>
        <v>LFSO</v>
      </c>
      <c r="V2000" s="14">
        <f>IFERROR(LOOKUP(H2000,{30,43,48,53,58,63,68,73,78,83,88,93,97},{42,47,52,57,62,67,72,77,82,87,92,99,100}),999)</f>
        <v>77</v>
      </c>
      <c r="X2000" s="57">
        <f>VLOOKUP(A2000,'Individual Data'!$K$5:$AC$5544,8,FALSE)</f>
        <v>4</v>
      </c>
      <c r="Y2000" s="57">
        <f>VLOOKUP(A2000,'Individual Data'!$K$5:$AC$5544,9,FALSE)</f>
        <v>2019</v>
      </c>
    </row>
    <row r="2001" spans="1:25" ht="15" customHeight="1" x14ac:dyDescent="0.25">
      <c r="A2001" s="197" t="s">
        <v>8324</v>
      </c>
      <c r="B2001" s="197" t="s">
        <v>21471</v>
      </c>
      <c r="C2001" s="198">
        <v>45216</v>
      </c>
      <c r="D2001" s="199">
        <v>58</v>
      </c>
      <c r="E2001" s="197" t="s">
        <v>19595</v>
      </c>
      <c r="F2001" s="197" t="s">
        <v>19617</v>
      </c>
      <c r="G2001" s="197"/>
      <c r="H2001" s="197">
        <v>80</v>
      </c>
      <c r="I2001" s="197" t="s">
        <v>3225</v>
      </c>
      <c r="J2001" s="197" t="s">
        <v>19596</v>
      </c>
      <c r="K2001" s="57" t="s">
        <v>3196</v>
      </c>
      <c r="M2001" s="199">
        <v>18</v>
      </c>
      <c r="O2001" s="197" t="s">
        <v>21472</v>
      </c>
      <c r="Q2001" s="197" t="s">
        <v>3229</v>
      </c>
      <c r="S2001" s="57">
        <v>1</v>
      </c>
      <c r="T2001" s="197" t="s">
        <v>19598</v>
      </c>
      <c r="U2001" s="57" t="str">
        <f>VLOOKUP(A2001,'Individual Data'!$K$5:$AC$5544,12,FALSE)</f>
        <v>LGA</v>
      </c>
      <c r="V2001" s="14">
        <f>IFERROR(LOOKUP(H2001,{30,43,48,53,58,63,68,73,78,83,88,93,97},{42,47,52,57,62,67,72,77,82,87,92,99,100}),999)</f>
        <v>82</v>
      </c>
      <c r="X2001" s="57">
        <f>VLOOKUP(A2001,'Individual Data'!$K$5:$AC$5544,8,FALSE)</f>
        <v>4</v>
      </c>
      <c r="Y2001" s="57">
        <f>VLOOKUP(A2001,'Individual Data'!$K$5:$AC$5544,9,FALSE)</f>
        <v>2019</v>
      </c>
    </row>
    <row r="2002" spans="1:25" ht="15" customHeight="1" x14ac:dyDescent="0.25">
      <c r="A2002" s="197" t="s">
        <v>8327</v>
      </c>
      <c r="B2002" s="197" t="s">
        <v>21473</v>
      </c>
      <c r="C2002" s="198">
        <v>45216</v>
      </c>
      <c r="D2002" s="199">
        <v>61</v>
      </c>
      <c r="E2002" s="197" t="s">
        <v>19595</v>
      </c>
      <c r="F2002" s="197" t="s">
        <v>19617</v>
      </c>
      <c r="G2002" s="197"/>
      <c r="H2002" s="197">
        <v>97</v>
      </c>
      <c r="I2002" s="197" t="s">
        <v>3225</v>
      </c>
      <c r="J2002" s="197" t="s">
        <v>17688</v>
      </c>
      <c r="K2002" s="229" t="s">
        <v>3228</v>
      </c>
      <c r="M2002" s="199">
        <v>18</v>
      </c>
      <c r="O2002" s="197" t="s">
        <v>19601</v>
      </c>
      <c r="Q2002" s="197" t="s">
        <v>3229</v>
      </c>
      <c r="S2002" s="57">
        <v>1</v>
      </c>
      <c r="T2002" s="197" t="s">
        <v>3229</v>
      </c>
      <c r="U2002" s="57" t="str">
        <f>VLOOKUP(A2002,'Individual Data'!$K$5:$AC$5544,12,FALSE)</f>
        <v>PLA1</v>
      </c>
      <c r="V2002" s="14">
        <f>IFERROR(LOOKUP(H2002,{30,43,48,53,58,63,68,73,78,83,88,93,97},{42,47,52,57,62,67,72,77,82,87,92,99,100}),999)</f>
        <v>100</v>
      </c>
      <c r="X2002" s="57">
        <f>VLOOKUP(A2002,'Individual Data'!$K$5:$AC$5544,8,FALSE)</f>
        <v>5</v>
      </c>
      <c r="Y2002" s="57">
        <f>VLOOKUP(A2002,'Individual Data'!$K$5:$AC$5544,9,FALSE)</f>
        <v>2018</v>
      </c>
    </row>
    <row r="2003" spans="1:25" ht="15" customHeight="1" x14ac:dyDescent="0.25">
      <c r="A2003" s="197" t="s">
        <v>8330</v>
      </c>
      <c r="B2003" s="197" t="s">
        <v>21474</v>
      </c>
      <c r="C2003" s="198">
        <v>45236</v>
      </c>
      <c r="D2003" s="199">
        <v>4100</v>
      </c>
      <c r="E2003" s="197" t="s">
        <v>19595</v>
      </c>
      <c r="F2003" s="197" t="s">
        <v>19617</v>
      </c>
      <c r="G2003" s="197"/>
      <c r="H2003" s="197">
        <v>88</v>
      </c>
      <c r="I2003" s="197" t="s">
        <v>3085</v>
      </c>
      <c r="J2003" s="197" t="s">
        <v>17688</v>
      </c>
      <c r="K2003" s="197" t="s">
        <v>3228</v>
      </c>
      <c r="M2003" s="199">
        <v>18</v>
      </c>
      <c r="O2003" s="197" t="s">
        <v>19601</v>
      </c>
      <c r="Q2003" s="197" t="s">
        <v>3229</v>
      </c>
      <c r="S2003" s="57">
        <v>1</v>
      </c>
      <c r="T2003" s="197" t="s">
        <v>3229</v>
      </c>
      <c r="U2003" s="57" t="str">
        <f>VLOOKUP(A2003,'Individual Data'!$K$5:$AC$5544,12,FALSE)</f>
        <v>LFSO</v>
      </c>
      <c r="V2003" s="14">
        <f>IFERROR(LOOKUP(H2003,{30,43,48,53,58,63,68,73,78,83,88,93,97},{42,47,52,57,62,67,72,77,82,87,92,99,100}),999)</f>
        <v>92</v>
      </c>
      <c r="X2003" s="57">
        <f>VLOOKUP(A2003,'Individual Data'!$K$5:$AC$5544,8,FALSE)</f>
        <v>4</v>
      </c>
      <c r="Y2003" s="57">
        <f>VLOOKUP(A2003,'Individual Data'!$K$5:$AC$5544,9,FALSE)</f>
        <v>2019</v>
      </c>
    </row>
    <row r="2004" spans="1:25" ht="15" customHeight="1" x14ac:dyDescent="0.25">
      <c r="A2004" s="197" t="s">
        <v>8334</v>
      </c>
      <c r="B2004" s="197" t="s">
        <v>21475</v>
      </c>
      <c r="C2004" s="198">
        <v>45243</v>
      </c>
      <c r="D2004" s="199">
        <v>597</v>
      </c>
      <c r="E2004" s="197" t="s">
        <v>19595</v>
      </c>
      <c r="F2004" s="197" t="s">
        <v>19617</v>
      </c>
      <c r="G2004" s="197"/>
      <c r="H2004" s="197">
        <v>91</v>
      </c>
      <c r="I2004" s="197" t="s">
        <v>3225</v>
      </c>
      <c r="J2004" s="197" t="s">
        <v>17688</v>
      </c>
      <c r="K2004" s="197" t="s">
        <v>3228</v>
      </c>
      <c r="M2004" s="199">
        <v>18</v>
      </c>
      <c r="O2004" s="197" t="s">
        <v>19601</v>
      </c>
      <c r="Q2004" s="197" t="s">
        <v>3229</v>
      </c>
      <c r="S2004" s="57">
        <v>1</v>
      </c>
      <c r="T2004" s="197" t="s">
        <v>3229</v>
      </c>
      <c r="U2004" s="57" t="str">
        <f>VLOOKUP(A2004,'Individual Data'!$K$5:$AC$5544,12,FALSE)</f>
        <v>NG</v>
      </c>
      <c r="V2004" s="14">
        <f>IFERROR(LOOKUP(H2004,{30,43,48,53,58,63,68,73,78,83,88,93,97},{42,47,52,57,62,67,72,77,82,87,92,99,100}),999)</f>
        <v>92</v>
      </c>
      <c r="X2004" s="57" t="str">
        <f>VLOOKUP(A2004,'Individual Data'!$K$5:$AC$5544,8,FALSE)</f>
        <v>NA</v>
      </c>
      <c r="Y2004" s="57" t="str">
        <f>VLOOKUP(A2004,'Individual Data'!$K$5:$AC$5544,9,FALSE)</f>
        <v>U</v>
      </c>
    </row>
    <row r="2005" spans="1:25" ht="15" customHeight="1" x14ac:dyDescent="0.25">
      <c r="A2005" s="197" t="s">
        <v>8336</v>
      </c>
      <c r="B2005" s="197" t="s">
        <v>21476</v>
      </c>
      <c r="C2005" s="198">
        <v>45230</v>
      </c>
      <c r="D2005" s="199">
        <v>3077</v>
      </c>
      <c r="E2005" s="197" t="s">
        <v>19595</v>
      </c>
      <c r="F2005" s="197" t="s">
        <v>19617</v>
      </c>
      <c r="G2005" s="197"/>
      <c r="H2005" s="197">
        <v>81</v>
      </c>
      <c r="I2005" s="197" t="s">
        <v>3085</v>
      </c>
      <c r="J2005" s="197" t="s">
        <v>19596</v>
      </c>
      <c r="K2005" s="228" t="s">
        <v>3196</v>
      </c>
      <c r="M2005" s="199">
        <v>18</v>
      </c>
      <c r="O2005" s="197" t="s">
        <v>21477</v>
      </c>
      <c r="Q2005" s="197" t="s">
        <v>3229</v>
      </c>
      <c r="S2005" s="57">
        <v>1</v>
      </c>
      <c r="T2005" s="197" t="s">
        <v>19598</v>
      </c>
      <c r="U2005" s="57" t="str">
        <f>VLOOKUP(A2005,'Individual Data'!$K$5:$AC$5544,12,FALSE)</f>
        <v>IPCSR</v>
      </c>
      <c r="V2005" s="14">
        <f>IFERROR(LOOKUP(H2005,{30,43,48,53,58,63,68,73,78,83,88,93,97},{42,47,52,57,62,67,72,77,82,87,92,99,100}),999)</f>
        <v>82</v>
      </c>
      <c r="X2005" s="57">
        <f>VLOOKUP(A2005,'Individual Data'!$K$5:$AC$5544,8,FALSE)</f>
        <v>4</v>
      </c>
      <c r="Y2005" s="57">
        <f>VLOOKUP(A2005,'Individual Data'!$K$5:$AC$5544,9,FALSE)</f>
        <v>2019</v>
      </c>
    </row>
    <row r="2006" spans="1:25" ht="15" customHeight="1" x14ac:dyDescent="0.25">
      <c r="A2006" s="197" t="s">
        <v>8339</v>
      </c>
      <c r="B2006" s="197" t="s">
        <v>21478</v>
      </c>
      <c r="C2006" s="198">
        <v>45216</v>
      </c>
      <c r="D2006" s="199">
        <v>1082</v>
      </c>
      <c r="E2006" s="197" t="s">
        <v>19595</v>
      </c>
      <c r="F2006" s="197" t="s">
        <v>19617</v>
      </c>
      <c r="G2006" s="197"/>
      <c r="H2006" s="197">
        <v>71</v>
      </c>
      <c r="I2006" s="197" t="s">
        <v>3085</v>
      </c>
      <c r="J2006" s="197" t="s">
        <v>19596</v>
      </c>
      <c r="K2006" s="57" t="s">
        <v>3196</v>
      </c>
      <c r="M2006" s="199">
        <v>18</v>
      </c>
      <c r="O2006" s="197" t="s">
        <v>21479</v>
      </c>
      <c r="Q2006" s="197" t="s">
        <v>3229</v>
      </c>
      <c r="S2006" s="57">
        <v>1</v>
      </c>
      <c r="T2006" s="197" t="s">
        <v>19598</v>
      </c>
      <c r="U2006" s="57" t="str">
        <f>VLOOKUP(A2006,'Individual Data'!$K$5:$AC$5544,12,FALSE)</f>
        <v>CJA1</v>
      </c>
      <c r="V2006" s="14">
        <f>IFERROR(LOOKUP(H2006,{30,43,48,53,58,63,68,73,78,83,88,93,97},{42,47,52,57,62,67,72,77,82,87,92,99,100}),999)</f>
        <v>72</v>
      </c>
      <c r="X2006" s="57">
        <f>VLOOKUP(A2006,'Individual Data'!$K$5:$AC$5544,8,FALSE)</f>
        <v>4</v>
      </c>
      <c r="Y2006" s="57">
        <f>VLOOKUP(A2006,'Individual Data'!$K$5:$AC$5544,9,FALSE)</f>
        <v>2019</v>
      </c>
    </row>
    <row r="2007" spans="1:25" ht="15" customHeight="1" x14ac:dyDescent="0.25">
      <c r="A2007" s="197" t="s">
        <v>8342</v>
      </c>
      <c r="B2007" s="197" t="s">
        <v>21480</v>
      </c>
      <c r="C2007" s="198">
        <v>45223</v>
      </c>
      <c r="D2007" s="199">
        <v>2173</v>
      </c>
      <c r="E2007" s="197" t="s">
        <v>19595</v>
      </c>
      <c r="F2007" s="197" t="s">
        <v>19617</v>
      </c>
      <c r="G2007" s="197"/>
      <c r="H2007" s="197">
        <v>73</v>
      </c>
      <c r="I2007" s="197" t="s">
        <v>3085</v>
      </c>
      <c r="J2007" s="197" t="s">
        <v>19596</v>
      </c>
      <c r="K2007" s="57" t="s">
        <v>3196</v>
      </c>
      <c r="M2007" s="199">
        <v>18</v>
      </c>
      <c r="O2007" s="197" t="s">
        <v>21481</v>
      </c>
      <c r="Q2007" s="197" t="s">
        <v>3229</v>
      </c>
      <c r="S2007" s="57">
        <v>1</v>
      </c>
      <c r="T2007" s="197" t="s">
        <v>19598</v>
      </c>
      <c r="U2007" s="57" t="str">
        <f>VLOOKUP(A2007,'Individual Data'!$K$5:$AC$5544,12,FALSE)</f>
        <v>Unassigned</v>
      </c>
      <c r="V2007" s="14">
        <f>IFERROR(LOOKUP(H2007,{30,43,48,53,58,63,68,73,78,83,88,93,97},{42,47,52,57,62,67,72,77,82,87,92,99,100}),999)</f>
        <v>77</v>
      </c>
      <c r="X2007" s="57" t="str">
        <f>VLOOKUP(A2007,'Individual Data'!$K$5:$AC$5544,8,FALSE)</f>
        <v>NA</v>
      </c>
      <c r="Y2007" s="57" t="str">
        <f>VLOOKUP(A2007,'Individual Data'!$K$5:$AC$5544,9,FALSE)</f>
        <v>U</v>
      </c>
    </row>
    <row r="2008" spans="1:25" ht="15" customHeight="1" x14ac:dyDescent="0.25">
      <c r="A2008" s="197" t="s">
        <v>8344</v>
      </c>
      <c r="B2008" s="197" t="s">
        <v>21482</v>
      </c>
      <c r="C2008" s="198">
        <v>45236</v>
      </c>
      <c r="D2008" s="199">
        <v>4033</v>
      </c>
      <c r="E2008" s="197" t="s">
        <v>19595</v>
      </c>
      <c r="F2008" s="197" t="s">
        <v>19617</v>
      </c>
      <c r="G2008" s="197"/>
      <c r="H2008" s="197">
        <v>76</v>
      </c>
      <c r="I2008" s="197" t="s">
        <v>3085</v>
      </c>
      <c r="J2008" s="197" t="s">
        <v>19596</v>
      </c>
      <c r="K2008" s="57" t="s">
        <v>3196</v>
      </c>
      <c r="M2008" s="199">
        <v>18</v>
      </c>
      <c r="O2008" s="197" t="s">
        <v>21483</v>
      </c>
      <c r="Q2008" s="197" t="s">
        <v>3229</v>
      </c>
      <c r="S2008" s="57">
        <v>1</v>
      </c>
      <c r="T2008" s="197" t="s">
        <v>19598</v>
      </c>
      <c r="U2008" s="57" t="str">
        <f>VLOOKUP(A2008,'Individual Data'!$K$5:$AC$5544,12,FALSE)</f>
        <v>PLA1</v>
      </c>
      <c r="V2008" s="14">
        <f>IFERROR(LOOKUP(H2008,{30,43,48,53,58,63,68,73,78,83,88,93,97},{42,47,52,57,62,67,72,77,82,87,92,99,100}),999)</f>
        <v>77</v>
      </c>
      <c r="X2008" s="57">
        <f>VLOOKUP(A2008,'Individual Data'!$K$5:$AC$5544,8,FALSE)</f>
        <v>4</v>
      </c>
      <c r="Y2008" s="57">
        <f>VLOOKUP(A2008,'Individual Data'!$K$5:$AC$5544,9,FALSE)</f>
        <v>2019</v>
      </c>
    </row>
    <row r="2009" spans="1:25" ht="15" customHeight="1" x14ac:dyDescent="0.25">
      <c r="A2009" s="197" t="s">
        <v>8349</v>
      </c>
      <c r="B2009" s="197" t="s">
        <v>21484</v>
      </c>
      <c r="C2009" s="198">
        <v>45236</v>
      </c>
      <c r="D2009" s="199">
        <v>4095</v>
      </c>
      <c r="E2009" s="197" t="s">
        <v>19595</v>
      </c>
      <c r="F2009" s="197" t="s">
        <v>19617</v>
      </c>
      <c r="G2009" s="197"/>
      <c r="H2009" s="197">
        <v>88.5</v>
      </c>
      <c r="I2009" s="197" t="s">
        <v>3085</v>
      </c>
      <c r="J2009" s="197" t="s">
        <v>19596</v>
      </c>
      <c r="K2009" s="57" t="s">
        <v>3196</v>
      </c>
      <c r="M2009" s="199">
        <v>18</v>
      </c>
      <c r="O2009" s="197" t="s">
        <v>21485</v>
      </c>
      <c r="Q2009" s="197" t="s">
        <v>3229</v>
      </c>
      <c r="S2009" s="57">
        <v>1</v>
      </c>
      <c r="T2009" s="197" t="s">
        <v>19598</v>
      </c>
      <c r="U2009" s="57" t="str">
        <f>VLOOKUP(A2009,'Individual Data'!$K$5:$AC$5544,12,FALSE)</f>
        <v>IPCSR</v>
      </c>
      <c r="V2009" s="14">
        <f>IFERROR(LOOKUP(H2009,{30,43,48,53,58,63,68,73,78,83,88,93,97},{42,47,52,57,62,67,72,77,82,87,92,99,100}),999)</f>
        <v>92</v>
      </c>
      <c r="X2009" s="57">
        <f>VLOOKUP(A2009,'Individual Data'!$K$5:$AC$5544,8,FALSE)</f>
        <v>4</v>
      </c>
      <c r="Y2009" s="57">
        <f>VLOOKUP(A2009,'Individual Data'!$K$5:$AC$5544,9,FALSE)</f>
        <v>2019</v>
      </c>
    </row>
    <row r="2010" spans="1:25" ht="15" customHeight="1" x14ac:dyDescent="0.25">
      <c r="A2010" s="197" t="s">
        <v>8352</v>
      </c>
      <c r="B2010" s="197" t="s">
        <v>21486</v>
      </c>
      <c r="C2010" s="198">
        <v>45230</v>
      </c>
      <c r="D2010" s="199">
        <v>368</v>
      </c>
      <c r="E2010" s="197" t="s">
        <v>19595</v>
      </c>
      <c r="F2010" s="197" t="s">
        <v>19617</v>
      </c>
      <c r="G2010" s="197"/>
      <c r="H2010" s="197">
        <v>90</v>
      </c>
      <c r="I2010" s="197" t="s">
        <v>3225</v>
      </c>
      <c r="J2010" s="197" t="s">
        <v>19596</v>
      </c>
      <c r="K2010" s="57" t="s">
        <v>3196</v>
      </c>
      <c r="M2010" s="199">
        <v>18</v>
      </c>
      <c r="O2010" s="197" t="s">
        <v>21487</v>
      </c>
      <c r="Q2010" s="197" t="s">
        <v>3229</v>
      </c>
      <c r="S2010" s="57">
        <v>1</v>
      </c>
      <c r="T2010" s="197" t="s">
        <v>19598</v>
      </c>
      <c r="U2010" s="57" t="str">
        <f>VLOOKUP(A2010,'Individual Data'!$K$5:$AC$5544,12,FALSE)</f>
        <v>NG</v>
      </c>
      <c r="V2010" s="14">
        <f>IFERROR(LOOKUP(H2010,{30,43,48,53,58,63,68,73,78,83,88,93,97},{42,47,52,57,62,67,72,77,82,87,92,99,100}),999)</f>
        <v>92</v>
      </c>
      <c r="X2010" s="57" t="str">
        <f>VLOOKUP(A2010,'Individual Data'!$K$5:$AC$5544,8,FALSE)</f>
        <v>NA</v>
      </c>
      <c r="Y2010" s="57" t="str">
        <f>VLOOKUP(A2010,'Individual Data'!$K$5:$AC$5544,9,FALSE)</f>
        <v>U</v>
      </c>
    </row>
    <row r="2011" spans="1:25" ht="15" customHeight="1" x14ac:dyDescent="0.25">
      <c r="A2011" s="197" t="s">
        <v>8354</v>
      </c>
      <c r="B2011" s="197" t="s">
        <v>21488</v>
      </c>
      <c r="C2011" s="198">
        <v>45223</v>
      </c>
      <c r="D2011" s="199">
        <v>188</v>
      </c>
      <c r="E2011" s="197" t="s">
        <v>19595</v>
      </c>
      <c r="F2011" s="197" t="s">
        <v>19617</v>
      </c>
      <c r="G2011" s="197"/>
      <c r="H2011" s="197">
        <v>89</v>
      </c>
      <c r="I2011" s="197" t="s">
        <v>3225</v>
      </c>
      <c r="J2011" s="197" t="s">
        <v>17688</v>
      </c>
      <c r="K2011" s="229" t="s">
        <v>3228</v>
      </c>
      <c r="M2011" s="199">
        <v>18</v>
      </c>
      <c r="O2011" s="197" t="s">
        <v>19601</v>
      </c>
      <c r="Q2011" s="197" t="s">
        <v>3229</v>
      </c>
      <c r="S2011" s="57">
        <v>1</v>
      </c>
      <c r="T2011" s="197" t="s">
        <v>3229</v>
      </c>
      <c r="U2011" s="57" t="str">
        <f>VLOOKUP(A2011,'Individual Data'!$K$5:$AC$5544,12,FALSE)</f>
        <v>NG</v>
      </c>
      <c r="V2011" s="14">
        <f>IFERROR(LOOKUP(H2011,{30,43,48,53,58,63,68,73,78,83,88,93,97},{42,47,52,57,62,67,72,77,82,87,92,99,100}),999)</f>
        <v>92</v>
      </c>
      <c r="X2011" s="57" t="str">
        <f>VLOOKUP(A2011,'Individual Data'!$K$5:$AC$5544,8,FALSE)</f>
        <v>NA</v>
      </c>
      <c r="Y2011" s="57" t="str">
        <f>VLOOKUP(A2011,'Individual Data'!$K$5:$AC$5544,9,FALSE)</f>
        <v>U</v>
      </c>
    </row>
    <row r="2012" spans="1:25" ht="15" customHeight="1" x14ac:dyDescent="0.25">
      <c r="A2012" s="197" t="s">
        <v>8357</v>
      </c>
      <c r="B2012" s="197" t="s">
        <v>21489</v>
      </c>
      <c r="C2012" s="198">
        <v>45243</v>
      </c>
      <c r="D2012" s="199">
        <v>685</v>
      </c>
      <c r="E2012" s="197" t="s">
        <v>19595</v>
      </c>
      <c r="F2012" s="197" t="s">
        <v>19617</v>
      </c>
      <c r="G2012" s="197"/>
      <c r="H2012" s="197">
        <v>76</v>
      </c>
      <c r="I2012" s="197" t="s">
        <v>3225</v>
      </c>
      <c r="J2012" s="197" t="s">
        <v>19596</v>
      </c>
      <c r="K2012" s="228" t="s">
        <v>3196</v>
      </c>
      <c r="M2012" s="199">
        <v>18</v>
      </c>
      <c r="O2012" s="197" t="s">
        <v>21490</v>
      </c>
      <c r="Q2012" s="197" t="s">
        <v>3229</v>
      </c>
      <c r="S2012" s="57">
        <v>1</v>
      </c>
      <c r="T2012" s="197" t="s">
        <v>19598</v>
      </c>
      <c r="U2012" s="57" t="str">
        <f>VLOOKUP(A2012,'Individual Data'!$K$5:$AC$5544,12,FALSE)</f>
        <v>Unassigned</v>
      </c>
      <c r="V2012" s="14">
        <f>IFERROR(LOOKUP(H2012,{30,43,48,53,58,63,68,73,78,83,88,93,97},{42,47,52,57,62,67,72,77,82,87,92,99,100}),999)</f>
        <v>77</v>
      </c>
      <c r="X2012" s="57" t="str">
        <f>VLOOKUP(A2012,'Individual Data'!$K$5:$AC$5544,8,FALSE)</f>
        <v>NA</v>
      </c>
      <c r="Y2012" s="57" t="str">
        <f>VLOOKUP(A2012,'Individual Data'!$K$5:$AC$5544,9,FALSE)</f>
        <v>U</v>
      </c>
    </row>
    <row r="2013" spans="1:25" ht="15" customHeight="1" x14ac:dyDescent="0.25">
      <c r="A2013" s="197" t="s">
        <v>8362</v>
      </c>
      <c r="B2013" s="197" t="s">
        <v>21491</v>
      </c>
      <c r="C2013" s="198">
        <v>45223</v>
      </c>
      <c r="D2013" s="199">
        <v>2206</v>
      </c>
      <c r="E2013" s="197" t="s">
        <v>19595</v>
      </c>
      <c r="F2013" s="197" t="s">
        <v>19617</v>
      </c>
      <c r="G2013" s="197"/>
      <c r="H2013" s="197">
        <v>80</v>
      </c>
      <c r="I2013" s="197" t="s">
        <v>3085</v>
      </c>
      <c r="J2013" s="197" t="s">
        <v>19596</v>
      </c>
      <c r="K2013" s="57" t="s">
        <v>3196</v>
      </c>
      <c r="M2013" s="199">
        <v>18</v>
      </c>
      <c r="O2013" s="197" t="s">
        <v>21492</v>
      </c>
      <c r="Q2013" s="197" t="s">
        <v>3229</v>
      </c>
      <c r="S2013" s="57">
        <v>1</v>
      </c>
      <c r="T2013" s="197" t="s">
        <v>19598</v>
      </c>
      <c r="U2013" s="57" t="str">
        <f>VLOOKUP(A2013,'Individual Data'!$K$5:$AC$5544,12,FALSE)</f>
        <v>LFSO</v>
      </c>
      <c r="V2013" s="14">
        <f>IFERROR(LOOKUP(H2013,{30,43,48,53,58,63,68,73,78,83,88,93,97},{42,47,52,57,62,67,72,77,82,87,92,99,100}),999)</f>
        <v>82</v>
      </c>
      <c r="X2013" s="57">
        <f>VLOOKUP(A2013,'Individual Data'!$K$5:$AC$5544,8,FALSE)</f>
        <v>4</v>
      </c>
      <c r="Y2013" s="57">
        <f>VLOOKUP(A2013,'Individual Data'!$K$5:$AC$5544,9,FALSE)</f>
        <v>2019</v>
      </c>
    </row>
    <row r="2014" spans="1:25" ht="15" customHeight="1" x14ac:dyDescent="0.25">
      <c r="A2014" s="197" t="s">
        <v>8366</v>
      </c>
      <c r="B2014" s="197" t="s">
        <v>21493</v>
      </c>
      <c r="C2014" s="198">
        <v>45243</v>
      </c>
      <c r="D2014" s="199">
        <v>651</v>
      </c>
      <c r="E2014" s="197" t="s">
        <v>19595</v>
      </c>
      <c r="F2014" s="197" t="s">
        <v>19617</v>
      </c>
      <c r="G2014" s="197"/>
      <c r="H2014" s="197">
        <v>86</v>
      </c>
      <c r="I2014" s="197" t="s">
        <v>3225</v>
      </c>
      <c r="J2014" s="197" t="s">
        <v>19596</v>
      </c>
      <c r="K2014" s="57" t="s">
        <v>3196</v>
      </c>
      <c r="M2014" s="199">
        <v>18</v>
      </c>
      <c r="O2014" s="197" t="s">
        <v>21494</v>
      </c>
      <c r="Q2014" s="197" t="s">
        <v>3229</v>
      </c>
      <c r="S2014" s="57">
        <v>1</v>
      </c>
      <c r="T2014" s="197" t="s">
        <v>19598</v>
      </c>
      <c r="U2014" s="57" t="str">
        <f>VLOOKUP(A2014,'Individual Data'!$K$5:$AC$5544,12,FALSE)</f>
        <v>NLVA</v>
      </c>
      <c r="V2014" s="14">
        <f>IFERROR(LOOKUP(H2014,{30,43,48,53,58,63,68,73,78,83,88,93,97},{42,47,52,57,62,67,72,77,82,87,92,99,100}),999)</f>
        <v>87</v>
      </c>
      <c r="X2014" s="57">
        <f>VLOOKUP(A2014,'Individual Data'!$K$5:$AC$5544,8,FALSE)</f>
        <v>4</v>
      </c>
      <c r="Y2014" s="57">
        <f>VLOOKUP(A2014,'Individual Data'!$K$5:$AC$5544,9,FALSE)</f>
        <v>2019</v>
      </c>
    </row>
    <row r="2015" spans="1:25" ht="15" customHeight="1" x14ac:dyDescent="0.25">
      <c r="A2015" s="197" t="s">
        <v>8369</v>
      </c>
      <c r="B2015" s="197" t="s">
        <v>21495</v>
      </c>
      <c r="C2015" s="198">
        <v>45223</v>
      </c>
      <c r="D2015" s="199">
        <v>2135</v>
      </c>
      <c r="E2015" s="197" t="s">
        <v>19595</v>
      </c>
      <c r="F2015" s="197" t="s">
        <v>19617</v>
      </c>
      <c r="G2015" s="197"/>
      <c r="H2015" s="197">
        <v>77</v>
      </c>
      <c r="I2015" s="197" t="s">
        <v>3085</v>
      </c>
      <c r="J2015" s="197" t="s">
        <v>19596</v>
      </c>
      <c r="K2015" s="57" t="s">
        <v>3196</v>
      </c>
      <c r="M2015" s="199">
        <v>18</v>
      </c>
      <c r="O2015" s="197" t="s">
        <v>21496</v>
      </c>
      <c r="Q2015" s="197" t="s">
        <v>3229</v>
      </c>
      <c r="S2015" s="57">
        <v>1</v>
      </c>
      <c r="T2015" s="197" t="s">
        <v>3229</v>
      </c>
      <c r="U2015" s="57" t="str">
        <f>VLOOKUP(A2015,'Individual Data'!$K$5:$AC$5544,12,FALSE)</f>
        <v>PLA1</v>
      </c>
      <c r="V2015" s="14">
        <f>IFERROR(LOOKUP(H2015,{30,43,48,53,58,63,68,73,78,83,88,93,97},{42,47,52,57,62,67,72,77,82,87,92,99,100}),999)</f>
        <v>77</v>
      </c>
      <c r="X2015" s="57">
        <f>VLOOKUP(A2015,'Individual Data'!$K$5:$AC$5544,8,FALSE)</f>
        <v>4</v>
      </c>
      <c r="Y2015" s="57">
        <f>VLOOKUP(A2015,'Individual Data'!$K$5:$AC$5544,9,FALSE)</f>
        <v>2019</v>
      </c>
    </row>
    <row r="2016" spans="1:25" ht="15" customHeight="1" x14ac:dyDescent="0.25">
      <c r="A2016" s="197" t="s">
        <v>8373</v>
      </c>
      <c r="B2016" s="197" t="s">
        <v>21497</v>
      </c>
      <c r="C2016" s="198">
        <v>45236</v>
      </c>
      <c r="D2016" s="199">
        <v>4049</v>
      </c>
      <c r="E2016" s="197" t="s">
        <v>19595</v>
      </c>
      <c r="F2016" s="197" t="s">
        <v>19617</v>
      </c>
      <c r="G2016" s="197"/>
      <c r="H2016" s="197">
        <v>80</v>
      </c>
      <c r="I2016" s="197" t="s">
        <v>3085</v>
      </c>
      <c r="J2016" s="197" t="s">
        <v>19596</v>
      </c>
      <c r="K2016" s="57" t="s">
        <v>3196</v>
      </c>
      <c r="M2016" s="199">
        <v>18</v>
      </c>
      <c r="O2016" s="197" t="s">
        <v>21498</v>
      </c>
      <c r="Q2016" s="197" t="s">
        <v>3229</v>
      </c>
      <c r="S2016" s="57">
        <v>1</v>
      </c>
      <c r="T2016" s="197" t="s">
        <v>19598</v>
      </c>
      <c r="U2016" s="57" t="str">
        <f>VLOOKUP(A2016,'Individual Data'!$K$5:$AC$5544,12,FALSE)</f>
        <v>IPCSR</v>
      </c>
      <c r="V2016" s="14">
        <f>IFERROR(LOOKUP(H2016,{30,43,48,53,58,63,68,73,78,83,88,93,97},{42,47,52,57,62,67,72,77,82,87,92,99,100}),999)</f>
        <v>82</v>
      </c>
      <c r="X2016" s="57">
        <f>VLOOKUP(A2016,'Individual Data'!$K$5:$AC$5544,8,FALSE)</f>
        <v>4</v>
      </c>
      <c r="Y2016" s="57">
        <f>VLOOKUP(A2016,'Individual Data'!$K$5:$AC$5544,9,FALSE)</f>
        <v>2019</v>
      </c>
    </row>
    <row r="2017" spans="1:25" ht="15" customHeight="1" x14ac:dyDescent="0.25">
      <c r="A2017" s="197" t="s">
        <v>8375</v>
      </c>
      <c r="B2017" s="197" t="s">
        <v>21499</v>
      </c>
      <c r="C2017" s="198">
        <v>45243</v>
      </c>
      <c r="D2017" s="199">
        <v>667</v>
      </c>
      <c r="E2017" s="197" t="s">
        <v>19595</v>
      </c>
      <c r="F2017" s="197" t="s">
        <v>19617</v>
      </c>
      <c r="G2017" s="197"/>
      <c r="H2017" s="197">
        <v>72.5</v>
      </c>
      <c r="I2017" s="197" t="s">
        <v>3225</v>
      </c>
      <c r="J2017" s="197" t="s">
        <v>19596</v>
      </c>
      <c r="K2017" s="57" t="s">
        <v>3196</v>
      </c>
      <c r="M2017" s="199">
        <v>18</v>
      </c>
      <c r="O2017" s="197" t="s">
        <v>21500</v>
      </c>
      <c r="Q2017" s="197" t="s">
        <v>3229</v>
      </c>
      <c r="S2017" s="57">
        <v>1</v>
      </c>
      <c r="T2017" s="197" t="s">
        <v>19598</v>
      </c>
      <c r="U2017" s="57" t="str">
        <f>VLOOKUP(A2017,'Individual Data'!$K$5:$AC$5544,12,FALSE)</f>
        <v>IPCSR</v>
      </c>
      <c r="V2017" s="14">
        <f>IFERROR(LOOKUP(H2017,{30,43,48,53,58,63,68,73,78,83,88,93,97},{42,47,52,57,62,67,72,77,82,87,92,99,100}),999)</f>
        <v>72</v>
      </c>
      <c r="X2017" s="57">
        <f>VLOOKUP(A2017,'Individual Data'!$K$5:$AC$5544,8,FALSE)</f>
        <v>4</v>
      </c>
      <c r="Y2017" s="57">
        <f>VLOOKUP(A2017,'Individual Data'!$K$5:$AC$5544,9,FALSE)</f>
        <v>2019</v>
      </c>
    </row>
    <row r="2018" spans="1:25" ht="15" customHeight="1" x14ac:dyDescent="0.25">
      <c r="A2018" s="197" t="s">
        <v>8378</v>
      </c>
      <c r="B2018" s="197" t="s">
        <v>21501</v>
      </c>
      <c r="C2018" s="198">
        <v>45236</v>
      </c>
      <c r="D2018" s="199">
        <v>4075</v>
      </c>
      <c r="E2018" s="197" t="s">
        <v>19595</v>
      </c>
      <c r="F2018" s="197" t="s">
        <v>19617</v>
      </c>
      <c r="G2018" s="197"/>
      <c r="H2018" s="197">
        <v>80</v>
      </c>
      <c r="I2018" s="197" t="s">
        <v>3085</v>
      </c>
      <c r="J2018" s="197" t="s">
        <v>19596</v>
      </c>
      <c r="K2018" s="57" t="s">
        <v>3196</v>
      </c>
      <c r="M2018" s="199">
        <v>18</v>
      </c>
      <c r="O2018" s="197" t="s">
        <v>21502</v>
      </c>
      <c r="Q2018" s="197" t="s">
        <v>3229</v>
      </c>
      <c r="S2018" s="57">
        <v>1</v>
      </c>
      <c r="T2018" s="197" t="s">
        <v>19598</v>
      </c>
      <c r="U2018" s="57" t="str">
        <f>VLOOKUP(A2018,'Individual Data'!$K$5:$AC$5544,12,FALSE)</f>
        <v>IPCSR</v>
      </c>
      <c r="V2018" s="14">
        <f>IFERROR(LOOKUP(H2018,{30,43,48,53,58,63,68,73,78,83,88,93,97},{42,47,52,57,62,67,72,77,82,87,92,99,100}),999)</f>
        <v>82</v>
      </c>
      <c r="X2018" s="57">
        <f>VLOOKUP(A2018,'Individual Data'!$K$5:$AC$5544,8,FALSE)</f>
        <v>4</v>
      </c>
      <c r="Y2018" s="57">
        <f>VLOOKUP(A2018,'Individual Data'!$K$5:$AC$5544,9,FALSE)</f>
        <v>2019</v>
      </c>
    </row>
    <row r="2019" spans="1:25" ht="15" customHeight="1" x14ac:dyDescent="0.25">
      <c r="A2019" s="197" t="s">
        <v>8382</v>
      </c>
      <c r="B2019" s="197" t="s">
        <v>21503</v>
      </c>
      <c r="C2019" s="198">
        <v>45230</v>
      </c>
      <c r="D2019" s="199">
        <v>3097</v>
      </c>
      <c r="E2019" s="197" t="s">
        <v>19595</v>
      </c>
      <c r="F2019" s="197" t="s">
        <v>19617</v>
      </c>
      <c r="G2019" s="197"/>
      <c r="H2019" s="197">
        <v>78</v>
      </c>
      <c r="I2019" s="197" t="s">
        <v>3085</v>
      </c>
      <c r="J2019" s="197" t="s">
        <v>19596</v>
      </c>
      <c r="K2019" s="57" t="s">
        <v>3196</v>
      </c>
      <c r="M2019" s="199">
        <v>18</v>
      </c>
      <c r="O2019" s="197" t="s">
        <v>21504</v>
      </c>
      <c r="Q2019" s="197" t="s">
        <v>3229</v>
      </c>
      <c r="S2019" s="57">
        <v>1</v>
      </c>
      <c r="T2019" s="197" t="s">
        <v>19598</v>
      </c>
      <c r="U2019" s="57" t="str">
        <f>VLOOKUP(A2019,'Individual Data'!$K$5:$AC$5544,12,FALSE)</f>
        <v>CJA1</v>
      </c>
      <c r="V2019" s="14">
        <f>IFERROR(LOOKUP(H2019,{30,43,48,53,58,63,68,73,78,83,88,93,97},{42,47,52,57,62,67,72,77,82,87,92,99,100}),999)</f>
        <v>82</v>
      </c>
      <c r="X2019" s="57">
        <f>VLOOKUP(A2019,'Individual Data'!$K$5:$AC$5544,8,FALSE)</f>
        <v>4</v>
      </c>
      <c r="Y2019" s="57">
        <f>VLOOKUP(A2019,'Individual Data'!$K$5:$AC$5544,9,FALSE)</f>
        <v>2019</v>
      </c>
    </row>
    <row r="2020" spans="1:25" ht="15" customHeight="1" x14ac:dyDescent="0.25">
      <c r="A2020" s="197" t="s">
        <v>8386</v>
      </c>
      <c r="B2020" s="197" t="s">
        <v>21505</v>
      </c>
      <c r="C2020" s="198">
        <v>45216</v>
      </c>
      <c r="D2020" s="199">
        <v>56</v>
      </c>
      <c r="E2020" s="197" t="s">
        <v>19595</v>
      </c>
      <c r="F2020" s="197" t="s">
        <v>19617</v>
      </c>
      <c r="G2020" s="197"/>
      <c r="H2020" s="197">
        <v>83</v>
      </c>
      <c r="I2020" s="197" t="s">
        <v>3225</v>
      </c>
      <c r="J2020" s="197" t="s">
        <v>19596</v>
      </c>
      <c r="K2020" s="57" t="s">
        <v>3196</v>
      </c>
      <c r="M2020" s="199">
        <v>18</v>
      </c>
      <c r="O2020" s="197" t="s">
        <v>21506</v>
      </c>
      <c r="Q2020" s="197" t="s">
        <v>3229</v>
      </c>
      <c r="S2020" s="57">
        <v>1</v>
      </c>
      <c r="T2020" s="197" t="s">
        <v>3229</v>
      </c>
      <c r="U2020" s="57" t="str">
        <f>VLOOKUP(A2020,'Individual Data'!$K$5:$AC$5544,12,FALSE)</f>
        <v>PLA1</v>
      </c>
      <c r="V2020" s="14">
        <f>IFERROR(LOOKUP(H2020,{30,43,48,53,58,63,68,73,78,83,88,93,97},{42,47,52,57,62,67,72,77,82,87,92,99,100}),999)</f>
        <v>87</v>
      </c>
      <c r="X2020" s="57">
        <f>VLOOKUP(A2020,'Individual Data'!$K$5:$AC$5544,8,FALSE)</f>
        <v>4</v>
      </c>
      <c r="Y2020" s="57">
        <f>VLOOKUP(A2020,'Individual Data'!$K$5:$AC$5544,9,FALSE)</f>
        <v>2019</v>
      </c>
    </row>
    <row r="2021" spans="1:25" ht="15" customHeight="1" x14ac:dyDescent="0.25">
      <c r="A2021" s="197" t="s">
        <v>8388</v>
      </c>
      <c r="B2021" s="197" t="s">
        <v>21507</v>
      </c>
      <c r="C2021" s="198">
        <v>45182</v>
      </c>
      <c r="D2021" s="199">
        <v>24530</v>
      </c>
      <c r="E2021" s="197" t="s">
        <v>19595</v>
      </c>
      <c r="F2021" s="197" t="s">
        <v>17699</v>
      </c>
      <c r="G2021" s="197"/>
      <c r="H2021" s="197">
        <v>80</v>
      </c>
      <c r="I2021" s="197" t="s">
        <v>3085</v>
      </c>
      <c r="J2021" s="197" t="s">
        <v>17688</v>
      </c>
      <c r="K2021" s="229" t="s">
        <v>3228</v>
      </c>
      <c r="M2021" s="199">
        <v>18</v>
      </c>
      <c r="O2021" s="197" t="s">
        <v>19601</v>
      </c>
      <c r="Q2021" s="197" t="s">
        <v>3229</v>
      </c>
      <c r="S2021" s="57">
        <v>1</v>
      </c>
      <c r="T2021" s="197" t="s">
        <v>3229</v>
      </c>
      <c r="U2021" s="57" t="str">
        <f>VLOOKUP(A2021,'Individual Data'!$K$5:$AC$5544,12,FALSE)</f>
        <v>CFA</v>
      </c>
      <c r="V2021" s="14">
        <f>IFERROR(LOOKUP(H2021,{30,43,48,53,58,63,68,73,78,83,88,93,97},{42,47,52,57,62,67,72,77,82,87,92,99,100}),999)</f>
        <v>82</v>
      </c>
      <c r="X2021" s="57">
        <f>VLOOKUP(A2021,'Individual Data'!$K$5:$AC$5544,8,FALSE)</f>
        <v>4</v>
      </c>
      <c r="Y2021" s="57">
        <f>VLOOKUP(A2021,'Individual Data'!$K$5:$AC$5544,9,FALSE)</f>
        <v>2019</v>
      </c>
    </row>
    <row r="2022" spans="1:25" ht="15" customHeight="1" x14ac:dyDescent="0.25">
      <c r="A2022" s="197" t="s">
        <v>8396</v>
      </c>
      <c r="B2022" s="197" t="s">
        <v>21508</v>
      </c>
      <c r="C2022" s="198">
        <v>45230</v>
      </c>
      <c r="D2022" s="199">
        <v>282</v>
      </c>
      <c r="E2022" s="197" t="s">
        <v>19595</v>
      </c>
      <c r="F2022" s="197" t="s">
        <v>19617</v>
      </c>
      <c r="G2022" s="197"/>
      <c r="H2022" s="197">
        <v>78</v>
      </c>
      <c r="I2022" s="197" t="s">
        <v>3225</v>
      </c>
      <c r="J2022" s="197" t="s">
        <v>19596</v>
      </c>
      <c r="K2022" s="228" t="s">
        <v>3196</v>
      </c>
      <c r="M2022" s="199">
        <v>18</v>
      </c>
      <c r="O2022" s="197" t="s">
        <v>21509</v>
      </c>
      <c r="Q2022" s="197" t="s">
        <v>3229</v>
      </c>
      <c r="S2022" s="57">
        <v>1</v>
      </c>
      <c r="T2022" s="197" t="s">
        <v>19598</v>
      </c>
      <c r="U2022" s="57" t="str">
        <f>VLOOKUP(A2022,'Individual Data'!$K$5:$AC$5544,12,FALSE)</f>
        <v>PLA1</v>
      </c>
      <c r="V2022" s="14">
        <f>IFERROR(LOOKUP(H2022,{30,43,48,53,58,63,68,73,78,83,88,93,97},{42,47,52,57,62,67,72,77,82,87,92,99,100}),999)</f>
        <v>82</v>
      </c>
      <c r="X2022" s="57">
        <f>VLOOKUP(A2022,'Individual Data'!$K$5:$AC$5544,8,FALSE)</f>
        <v>4</v>
      </c>
      <c r="Y2022" s="57">
        <f>VLOOKUP(A2022,'Individual Data'!$K$5:$AC$5544,9,FALSE)</f>
        <v>2019</v>
      </c>
    </row>
    <row r="2023" spans="1:25" ht="15" customHeight="1" x14ac:dyDescent="0.25">
      <c r="A2023" s="197" t="s">
        <v>8399</v>
      </c>
      <c r="B2023" s="197" t="s">
        <v>21510</v>
      </c>
      <c r="C2023" s="198">
        <v>45243</v>
      </c>
      <c r="D2023" s="199">
        <v>5031</v>
      </c>
      <c r="E2023" s="197" t="s">
        <v>19595</v>
      </c>
      <c r="F2023" s="197" t="s">
        <v>19617</v>
      </c>
      <c r="G2023" s="197"/>
      <c r="H2023" s="197">
        <v>75</v>
      </c>
      <c r="I2023" s="197" t="s">
        <v>3085</v>
      </c>
      <c r="J2023" s="197" t="s">
        <v>19596</v>
      </c>
      <c r="K2023" s="57" t="s">
        <v>3196</v>
      </c>
      <c r="M2023" s="199">
        <v>18</v>
      </c>
      <c r="O2023" s="197" t="s">
        <v>21511</v>
      </c>
      <c r="Q2023" s="197" t="s">
        <v>3229</v>
      </c>
      <c r="S2023" s="57">
        <v>1</v>
      </c>
      <c r="T2023" s="197" t="s">
        <v>19598</v>
      </c>
      <c r="U2023" s="57" t="str">
        <f>VLOOKUP(A2023,'Individual Data'!$K$5:$AC$5544,12,FALSE)</f>
        <v>NLVA</v>
      </c>
      <c r="V2023" s="14">
        <f>IFERROR(LOOKUP(H2023,{30,43,48,53,58,63,68,73,78,83,88,93,97},{42,47,52,57,62,67,72,77,82,87,92,99,100}),999)</f>
        <v>77</v>
      </c>
      <c r="X2023" s="57">
        <f>VLOOKUP(A2023,'Individual Data'!$K$5:$AC$5544,8,FALSE)</f>
        <v>4</v>
      </c>
      <c r="Y2023" s="57">
        <f>VLOOKUP(A2023,'Individual Data'!$K$5:$AC$5544,9,FALSE)</f>
        <v>2019</v>
      </c>
    </row>
    <row r="2024" spans="1:25" ht="15" customHeight="1" x14ac:dyDescent="0.25">
      <c r="A2024" s="197" t="s">
        <v>8404</v>
      </c>
      <c r="B2024" s="197" t="s">
        <v>21512</v>
      </c>
      <c r="C2024" s="198">
        <v>45236</v>
      </c>
      <c r="D2024" s="199">
        <v>499</v>
      </c>
      <c r="E2024" s="197" t="s">
        <v>19595</v>
      </c>
      <c r="F2024" s="197" t="s">
        <v>19617</v>
      </c>
      <c r="G2024" s="197"/>
      <c r="H2024" s="197">
        <v>99</v>
      </c>
      <c r="I2024" s="197" t="s">
        <v>3225</v>
      </c>
      <c r="J2024" s="197" t="s">
        <v>19596</v>
      </c>
      <c r="K2024" s="57" t="s">
        <v>3196</v>
      </c>
      <c r="M2024" s="199">
        <v>18</v>
      </c>
      <c r="O2024" s="197" t="s">
        <v>21513</v>
      </c>
      <c r="Q2024" s="197" t="s">
        <v>3229</v>
      </c>
      <c r="S2024" s="57">
        <v>1</v>
      </c>
      <c r="T2024" s="197" t="s">
        <v>19607</v>
      </c>
      <c r="U2024" s="57" t="str">
        <f>VLOOKUP(A2024,'Individual Data'!$K$5:$AC$5544,12,FALSE)</f>
        <v>Unassigned</v>
      </c>
      <c r="V2024" s="14">
        <f>IFERROR(LOOKUP(H2024,{30,43,48,53,58,63,68,73,78,83,88,93,97},{42,47,52,57,62,67,72,77,82,87,92,99,100}),999)</f>
        <v>100</v>
      </c>
      <c r="X2024" s="57" t="str">
        <f>VLOOKUP(A2024,'Individual Data'!$K$5:$AC$5544,8,FALSE)</f>
        <v>NA</v>
      </c>
      <c r="Y2024" s="57" t="str">
        <f>VLOOKUP(A2024,'Individual Data'!$K$5:$AC$5544,9,FALSE)</f>
        <v>U</v>
      </c>
    </row>
    <row r="2025" spans="1:25" ht="15" customHeight="1" x14ac:dyDescent="0.25">
      <c r="A2025" s="197" t="s">
        <v>8406</v>
      </c>
      <c r="B2025" s="197" t="s">
        <v>21514</v>
      </c>
      <c r="C2025" s="198">
        <v>45236</v>
      </c>
      <c r="D2025" s="199">
        <v>4008</v>
      </c>
      <c r="E2025" s="197" t="s">
        <v>19595</v>
      </c>
      <c r="F2025" s="197" t="s">
        <v>19617</v>
      </c>
      <c r="G2025" s="197"/>
      <c r="H2025" s="197">
        <v>84</v>
      </c>
      <c r="I2025" s="197" t="s">
        <v>3085</v>
      </c>
      <c r="J2025" s="197" t="s">
        <v>19596</v>
      </c>
      <c r="K2025" s="57" t="s">
        <v>3196</v>
      </c>
      <c r="M2025" s="199">
        <v>18</v>
      </c>
      <c r="O2025" s="197" t="s">
        <v>21515</v>
      </c>
      <c r="Q2025" s="197" t="s">
        <v>3229</v>
      </c>
      <c r="S2025" s="57">
        <v>1</v>
      </c>
      <c r="T2025" s="197" t="s">
        <v>19598</v>
      </c>
      <c r="U2025" s="57" t="str">
        <f>VLOOKUP(A2025,'Individual Data'!$K$5:$AC$5544,12,FALSE)</f>
        <v>Unassigned</v>
      </c>
      <c r="V2025" s="14">
        <f>IFERROR(LOOKUP(H2025,{30,43,48,53,58,63,68,73,78,83,88,93,97},{42,47,52,57,62,67,72,77,82,87,92,99,100}),999)</f>
        <v>87</v>
      </c>
      <c r="X2025" s="57" t="str">
        <f>VLOOKUP(A2025,'Individual Data'!$K$5:$AC$5544,8,FALSE)</f>
        <v>NA</v>
      </c>
      <c r="Y2025" s="57" t="str">
        <f>VLOOKUP(A2025,'Individual Data'!$K$5:$AC$5544,9,FALSE)</f>
        <v>U</v>
      </c>
    </row>
    <row r="2026" spans="1:25" ht="15" customHeight="1" x14ac:dyDescent="0.25">
      <c r="A2026" s="197" t="s">
        <v>8409</v>
      </c>
      <c r="B2026" s="197" t="s">
        <v>21516</v>
      </c>
      <c r="C2026" s="198">
        <v>45216</v>
      </c>
      <c r="D2026" s="199">
        <v>1088</v>
      </c>
      <c r="E2026" s="197" t="s">
        <v>19595</v>
      </c>
      <c r="F2026" s="197" t="s">
        <v>19617</v>
      </c>
      <c r="G2026" s="197"/>
      <c r="H2026" s="197">
        <v>77</v>
      </c>
      <c r="I2026" s="197" t="s">
        <v>3085</v>
      </c>
      <c r="J2026" s="197" t="s">
        <v>19596</v>
      </c>
      <c r="K2026" s="57" t="s">
        <v>3196</v>
      </c>
      <c r="M2026" s="199">
        <v>18</v>
      </c>
      <c r="O2026" s="197" t="s">
        <v>21517</v>
      </c>
      <c r="Q2026" s="197" t="s">
        <v>3229</v>
      </c>
      <c r="S2026" s="57">
        <v>1</v>
      </c>
      <c r="T2026" s="197" t="s">
        <v>19598</v>
      </c>
      <c r="U2026" s="57" t="str">
        <f>VLOOKUP(A2026,'Individual Data'!$K$5:$AC$5544,12,FALSE)</f>
        <v>PLA1</v>
      </c>
      <c r="V2026" s="14">
        <f>IFERROR(LOOKUP(H2026,{30,43,48,53,58,63,68,73,78,83,88,93,97},{42,47,52,57,62,67,72,77,82,87,92,99,100}),999)</f>
        <v>77</v>
      </c>
      <c r="X2026" s="57">
        <f>VLOOKUP(A2026,'Individual Data'!$K$5:$AC$5544,8,FALSE)</f>
        <v>4</v>
      </c>
      <c r="Y2026" s="57">
        <f>VLOOKUP(A2026,'Individual Data'!$K$5:$AC$5544,9,FALSE)</f>
        <v>2019</v>
      </c>
    </row>
    <row r="2027" spans="1:25" ht="15" customHeight="1" x14ac:dyDescent="0.25">
      <c r="A2027" s="197" t="s">
        <v>8415</v>
      </c>
      <c r="B2027" s="197" t="s">
        <v>21518</v>
      </c>
      <c r="C2027" s="198">
        <v>45223</v>
      </c>
      <c r="D2027" s="199">
        <v>164</v>
      </c>
      <c r="E2027" s="197" t="s">
        <v>19595</v>
      </c>
      <c r="F2027" s="197" t="s">
        <v>19617</v>
      </c>
      <c r="G2027" s="197"/>
      <c r="H2027" s="197">
        <v>85</v>
      </c>
      <c r="I2027" s="197" t="s">
        <v>3225</v>
      </c>
      <c r="J2027" s="197" t="s">
        <v>19596</v>
      </c>
      <c r="K2027" s="57" t="s">
        <v>3196</v>
      </c>
      <c r="M2027" s="199">
        <v>18</v>
      </c>
      <c r="O2027" s="197" t="s">
        <v>21519</v>
      </c>
      <c r="Q2027" s="197" t="s">
        <v>3229</v>
      </c>
      <c r="S2027" s="57">
        <v>1</v>
      </c>
      <c r="T2027" s="197" t="s">
        <v>19598</v>
      </c>
      <c r="U2027" s="57" t="str">
        <f>VLOOKUP(A2027,'Individual Data'!$K$5:$AC$5544,12,FALSE)</f>
        <v>LFSO</v>
      </c>
      <c r="V2027" s="14">
        <f>IFERROR(LOOKUP(H2027,{30,43,48,53,58,63,68,73,78,83,88,93,97},{42,47,52,57,62,67,72,77,82,87,92,99,100}),999)</f>
        <v>87</v>
      </c>
      <c r="X2027" s="57">
        <f>VLOOKUP(A2027,'Individual Data'!$K$5:$AC$5544,8,FALSE)</f>
        <v>4</v>
      </c>
      <c r="Y2027" s="57">
        <f>VLOOKUP(A2027,'Individual Data'!$K$5:$AC$5544,9,FALSE)</f>
        <v>2019</v>
      </c>
    </row>
    <row r="2028" spans="1:25" ht="15" customHeight="1" x14ac:dyDescent="0.25">
      <c r="A2028" s="197" t="s">
        <v>8418</v>
      </c>
      <c r="B2028" s="197" t="s">
        <v>21520</v>
      </c>
      <c r="C2028" s="198">
        <v>45230</v>
      </c>
      <c r="D2028" s="199">
        <v>3017</v>
      </c>
      <c r="E2028" s="197" t="s">
        <v>19595</v>
      </c>
      <c r="F2028" s="197" t="s">
        <v>19617</v>
      </c>
      <c r="G2028" s="197"/>
      <c r="H2028" s="197">
        <v>83</v>
      </c>
      <c r="I2028" s="197" t="s">
        <v>3085</v>
      </c>
      <c r="J2028" s="197" t="s">
        <v>19596</v>
      </c>
      <c r="K2028" s="57" t="s">
        <v>3196</v>
      </c>
      <c r="M2028" s="199">
        <v>18</v>
      </c>
      <c r="O2028" s="197" t="s">
        <v>21521</v>
      </c>
      <c r="Q2028" s="197" t="s">
        <v>3229</v>
      </c>
      <c r="S2028" s="57">
        <v>1</v>
      </c>
      <c r="T2028" s="197" t="s">
        <v>19598</v>
      </c>
      <c r="U2028" s="57" t="str">
        <f>VLOOKUP(A2028,'Individual Data'!$K$5:$AC$5544,12,FALSE)</f>
        <v>Unassigned</v>
      </c>
      <c r="V2028" s="14">
        <f>IFERROR(LOOKUP(H2028,{30,43,48,53,58,63,68,73,78,83,88,93,97},{42,47,52,57,62,67,72,77,82,87,92,99,100}),999)</f>
        <v>87</v>
      </c>
      <c r="X2028" s="57" t="str">
        <f>VLOOKUP(A2028,'Individual Data'!$K$5:$AC$5544,8,FALSE)</f>
        <v>NA</v>
      </c>
      <c r="Y2028" s="57" t="str">
        <f>VLOOKUP(A2028,'Individual Data'!$K$5:$AC$5544,9,FALSE)</f>
        <v>U</v>
      </c>
    </row>
    <row r="2029" spans="1:25" ht="15" customHeight="1" x14ac:dyDescent="0.25">
      <c r="A2029" s="197" t="s">
        <v>8420</v>
      </c>
      <c r="B2029" s="197" t="s">
        <v>21522</v>
      </c>
      <c r="C2029" s="198">
        <v>45243</v>
      </c>
      <c r="D2029" s="199">
        <v>23951</v>
      </c>
      <c r="E2029" s="197" t="s">
        <v>19595</v>
      </c>
      <c r="F2029" s="197" t="s">
        <v>17699</v>
      </c>
      <c r="G2029" s="197"/>
      <c r="H2029" s="197">
        <v>76</v>
      </c>
      <c r="I2029" s="197" t="s">
        <v>3225</v>
      </c>
      <c r="J2029" s="197" t="s">
        <v>19596</v>
      </c>
      <c r="K2029" s="57" t="s">
        <v>3196</v>
      </c>
      <c r="M2029" s="199">
        <v>18</v>
      </c>
      <c r="O2029" s="197" t="s">
        <v>21523</v>
      </c>
      <c r="Q2029" s="197" t="s">
        <v>3229</v>
      </c>
      <c r="S2029" s="57">
        <v>1</v>
      </c>
      <c r="T2029" s="197" t="s">
        <v>19598</v>
      </c>
      <c r="U2029" s="57" t="str">
        <f>VLOOKUP(A2029,'Individual Data'!$K$5:$AC$5544,12,FALSE)</f>
        <v>CJA1</v>
      </c>
      <c r="V2029" s="14">
        <f>IFERROR(LOOKUP(H2029,{30,43,48,53,58,63,68,73,78,83,88,93,97},{42,47,52,57,62,67,72,77,82,87,92,99,100}),999)</f>
        <v>77</v>
      </c>
      <c r="X2029" s="57">
        <f>VLOOKUP(A2029,'Individual Data'!$K$5:$AC$5544,8,FALSE)</f>
        <v>4</v>
      </c>
      <c r="Y2029" s="57">
        <f>VLOOKUP(A2029,'Individual Data'!$K$5:$AC$5544,9,FALSE)</f>
        <v>2019</v>
      </c>
    </row>
    <row r="2030" spans="1:25" ht="15" customHeight="1" x14ac:dyDescent="0.25">
      <c r="A2030" s="197" t="s">
        <v>8423</v>
      </c>
      <c r="B2030" s="197" t="s">
        <v>21524</v>
      </c>
      <c r="C2030" s="198">
        <v>45236</v>
      </c>
      <c r="D2030" s="199">
        <v>498</v>
      </c>
      <c r="E2030" s="197" t="s">
        <v>19595</v>
      </c>
      <c r="F2030" s="197" t="s">
        <v>19617</v>
      </c>
      <c r="G2030" s="197"/>
      <c r="H2030" s="197">
        <v>77</v>
      </c>
      <c r="I2030" s="197" t="s">
        <v>3225</v>
      </c>
      <c r="J2030" s="197" t="s">
        <v>19596</v>
      </c>
      <c r="K2030" s="57" t="s">
        <v>3196</v>
      </c>
      <c r="M2030" s="199">
        <v>18</v>
      </c>
      <c r="O2030" s="197" t="s">
        <v>21525</v>
      </c>
      <c r="Q2030" s="197" t="s">
        <v>3229</v>
      </c>
      <c r="S2030" s="57">
        <v>1</v>
      </c>
      <c r="T2030" s="197" t="s">
        <v>19598</v>
      </c>
      <c r="U2030" s="57" t="str">
        <f>VLOOKUP(A2030,'Individual Data'!$K$5:$AC$5544,12,FALSE)</f>
        <v>Unassigned</v>
      </c>
      <c r="V2030" s="14">
        <f>IFERROR(LOOKUP(H2030,{30,43,48,53,58,63,68,73,78,83,88,93,97},{42,47,52,57,62,67,72,77,82,87,92,99,100}),999)</f>
        <v>77</v>
      </c>
      <c r="X2030" s="57" t="str">
        <f>VLOOKUP(A2030,'Individual Data'!$K$5:$AC$5544,8,FALSE)</f>
        <v>NA</v>
      </c>
      <c r="Y2030" s="57" t="str">
        <f>VLOOKUP(A2030,'Individual Data'!$K$5:$AC$5544,9,FALSE)</f>
        <v>U</v>
      </c>
    </row>
    <row r="2031" spans="1:25" ht="15" customHeight="1" x14ac:dyDescent="0.25">
      <c r="A2031" s="197" t="s">
        <v>8425</v>
      </c>
      <c r="B2031" s="197" t="s">
        <v>21526</v>
      </c>
      <c r="C2031" s="198">
        <v>45216</v>
      </c>
      <c r="D2031" s="199">
        <v>1114</v>
      </c>
      <c r="E2031" s="197" t="s">
        <v>19595</v>
      </c>
      <c r="F2031" s="197" t="s">
        <v>19617</v>
      </c>
      <c r="G2031" s="197"/>
      <c r="H2031" s="197">
        <v>70</v>
      </c>
      <c r="I2031" s="197" t="s">
        <v>3085</v>
      </c>
      <c r="J2031" s="197" t="s">
        <v>19596</v>
      </c>
      <c r="K2031" s="57" t="s">
        <v>3196</v>
      </c>
      <c r="M2031" s="199">
        <v>18</v>
      </c>
      <c r="O2031" s="197" t="s">
        <v>21527</v>
      </c>
      <c r="Q2031" s="197" t="s">
        <v>3229</v>
      </c>
      <c r="S2031" s="57">
        <v>1</v>
      </c>
      <c r="T2031" s="197" t="s">
        <v>19598</v>
      </c>
      <c r="U2031" s="57" t="str">
        <f>VLOOKUP(A2031,'Individual Data'!$K$5:$AC$5544,12,FALSE)</f>
        <v>NLVA</v>
      </c>
      <c r="V2031" s="14">
        <f>IFERROR(LOOKUP(H2031,{30,43,48,53,58,63,68,73,78,83,88,93,97},{42,47,52,57,62,67,72,77,82,87,92,99,100}),999)</f>
        <v>72</v>
      </c>
      <c r="X2031" s="57">
        <f>VLOOKUP(A2031,'Individual Data'!$K$5:$AC$5544,8,FALSE)</f>
        <v>4</v>
      </c>
      <c r="Y2031" s="57">
        <f>VLOOKUP(A2031,'Individual Data'!$K$5:$AC$5544,9,FALSE)</f>
        <v>2019</v>
      </c>
    </row>
    <row r="2032" spans="1:25" ht="15" customHeight="1" x14ac:dyDescent="0.25">
      <c r="A2032" s="197" t="s">
        <v>8428</v>
      </c>
      <c r="B2032" s="197" t="s">
        <v>21528</v>
      </c>
      <c r="C2032" s="198">
        <v>45230</v>
      </c>
      <c r="D2032" s="199">
        <v>3174</v>
      </c>
      <c r="E2032" s="197" t="s">
        <v>19595</v>
      </c>
      <c r="F2032" s="197" t="s">
        <v>19617</v>
      </c>
      <c r="G2032" s="197"/>
      <c r="H2032" s="197">
        <v>84</v>
      </c>
      <c r="I2032" s="197" t="s">
        <v>3085</v>
      </c>
      <c r="J2032" s="197" t="s">
        <v>17688</v>
      </c>
      <c r="K2032" s="229" t="s">
        <v>3228</v>
      </c>
      <c r="M2032" s="199">
        <v>18</v>
      </c>
      <c r="O2032" s="197" t="s">
        <v>19601</v>
      </c>
      <c r="Q2032" s="197" t="s">
        <v>3229</v>
      </c>
      <c r="S2032" s="57">
        <v>1</v>
      </c>
      <c r="T2032" s="197" t="s">
        <v>3229</v>
      </c>
      <c r="U2032" s="57" t="str">
        <f>VLOOKUP(A2032,'Individual Data'!$K$5:$AC$5544,12,FALSE)</f>
        <v>LFSO</v>
      </c>
      <c r="V2032" s="14">
        <f>IFERROR(LOOKUP(H2032,{30,43,48,53,58,63,68,73,78,83,88,93,97},{42,47,52,57,62,67,72,77,82,87,92,99,100}),999)</f>
        <v>87</v>
      </c>
      <c r="X2032" s="57">
        <f>VLOOKUP(A2032,'Individual Data'!$K$5:$AC$5544,8,FALSE)</f>
        <v>4</v>
      </c>
      <c r="Y2032" s="57">
        <f>VLOOKUP(A2032,'Individual Data'!$K$5:$AC$5544,9,FALSE)</f>
        <v>2019</v>
      </c>
    </row>
    <row r="2033" spans="1:25" ht="15" customHeight="1" x14ac:dyDescent="0.25">
      <c r="A2033" s="197" t="s">
        <v>8431</v>
      </c>
      <c r="B2033" s="197" t="s">
        <v>21529</v>
      </c>
      <c r="C2033" s="198">
        <v>45236</v>
      </c>
      <c r="D2033" s="199">
        <v>425</v>
      </c>
      <c r="E2033" s="197" t="s">
        <v>19595</v>
      </c>
      <c r="F2033" s="197" t="s">
        <v>19617</v>
      </c>
      <c r="G2033" s="197"/>
      <c r="H2033" s="197">
        <v>82</v>
      </c>
      <c r="I2033" s="197" t="s">
        <v>3225</v>
      </c>
      <c r="J2033" s="197" t="s">
        <v>19596</v>
      </c>
      <c r="K2033" s="228" t="s">
        <v>3196</v>
      </c>
      <c r="M2033" s="199">
        <v>18</v>
      </c>
      <c r="O2033" s="197" t="s">
        <v>21530</v>
      </c>
      <c r="Q2033" s="197" t="s">
        <v>3229</v>
      </c>
      <c r="S2033" s="57">
        <v>1</v>
      </c>
      <c r="T2033" s="197" t="s">
        <v>19598</v>
      </c>
      <c r="U2033" s="57" t="str">
        <f>VLOOKUP(A2033,'Individual Data'!$K$5:$AC$5544,12,FALSE)</f>
        <v>BCA1</v>
      </c>
      <c r="V2033" s="14">
        <f>IFERROR(LOOKUP(H2033,{30,43,48,53,58,63,68,73,78,83,88,93,97},{42,47,52,57,62,67,72,77,82,87,92,99,100}),999)</f>
        <v>82</v>
      </c>
      <c r="X2033" s="57">
        <f>VLOOKUP(A2033,'Individual Data'!$K$5:$AC$5544,8,FALSE)</f>
        <v>4</v>
      </c>
      <c r="Y2033" s="57">
        <f>VLOOKUP(A2033,'Individual Data'!$K$5:$AC$5544,9,FALSE)</f>
        <v>2019</v>
      </c>
    </row>
    <row r="2034" spans="1:25" ht="15" customHeight="1" x14ac:dyDescent="0.25">
      <c r="A2034" s="197" t="s">
        <v>8435</v>
      </c>
      <c r="B2034" s="197" t="s">
        <v>21531</v>
      </c>
      <c r="C2034" s="198">
        <v>45230</v>
      </c>
      <c r="D2034" s="199">
        <v>337</v>
      </c>
      <c r="E2034" s="197" t="s">
        <v>19595</v>
      </c>
      <c r="F2034" s="197" t="s">
        <v>19617</v>
      </c>
      <c r="G2034" s="197"/>
      <c r="H2034" s="197">
        <v>92</v>
      </c>
      <c r="I2034" s="197" t="s">
        <v>3225</v>
      </c>
      <c r="J2034" s="197" t="s">
        <v>17688</v>
      </c>
      <c r="K2034" s="229" t="s">
        <v>3228</v>
      </c>
      <c r="M2034" s="199">
        <v>18</v>
      </c>
      <c r="O2034" s="197" t="s">
        <v>19601</v>
      </c>
      <c r="Q2034" s="197" t="s">
        <v>3229</v>
      </c>
      <c r="S2034" s="57">
        <v>1</v>
      </c>
      <c r="T2034" s="197" t="s">
        <v>3229</v>
      </c>
      <c r="U2034" s="57" t="str">
        <f>VLOOKUP(A2034,'Individual Data'!$K$5:$AC$5544,12,FALSE)</f>
        <v>LFSO</v>
      </c>
      <c r="V2034" s="14">
        <f>IFERROR(LOOKUP(H2034,{30,43,48,53,58,63,68,73,78,83,88,93,97},{42,47,52,57,62,67,72,77,82,87,92,99,100}),999)</f>
        <v>92</v>
      </c>
      <c r="X2034" s="57">
        <f>VLOOKUP(A2034,'Individual Data'!$K$5:$AC$5544,8,FALSE)</f>
        <v>4</v>
      </c>
      <c r="Y2034" s="57">
        <f>VLOOKUP(A2034,'Individual Data'!$K$5:$AC$5544,9,FALSE)</f>
        <v>2019</v>
      </c>
    </row>
    <row r="2035" spans="1:25" ht="15" customHeight="1" x14ac:dyDescent="0.25">
      <c r="A2035" s="197" t="s">
        <v>8438</v>
      </c>
      <c r="B2035" s="197" t="s">
        <v>21532</v>
      </c>
      <c r="C2035" s="198">
        <v>45243</v>
      </c>
      <c r="D2035" s="199">
        <v>585</v>
      </c>
      <c r="E2035" s="197" t="s">
        <v>19595</v>
      </c>
      <c r="F2035" s="197" t="s">
        <v>19617</v>
      </c>
      <c r="G2035" s="197"/>
      <c r="H2035" s="197">
        <v>75</v>
      </c>
      <c r="I2035" s="197" t="s">
        <v>3225</v>
      </c>
      <c r="J2035" s="197" t="s">
        <v>19596</v>
      </c>
      <c r="K2035" s="228" t="s">
        <v>3196</v>
      </c>
      <c r="M2035" s="199">
        <v>18</v>
      </c>
      <c r="O2035" s="197" t="s">
        <v>21533</v>
      </c>
      <c r="Q2035" s="197" t="s">
        <v>3229</v>
      </c>
      <c r="S2035" s="57">
        <v>1</v>
      </c>
      <c r="T2035" s="197" t="s">
        <v>19957</v>
      </c>
      <c r="U2035" s="57" t="str">
        <f>VLOOKUP(A2035,'Individual Data'!$K$5:$AC$5544,12,FALSE)</f>
        <v>IPCSR</v>
      </c>
      <c r="V2035" s="14">
        <f>IFERROR(LOOKUP(H2035,{30,43,48,53,58,63,68,73,78,83,88,93,97},{42,47,52,57,62,67,72,77,82,87,92,99,100}),999)</f>
        <v>77</v>
      </c>
      <c r="X2035" s="57">
        <f>VLOOKUP(A2035,'Individual Data'!$K$5:$AC$5544,8,FALSE)</f>
        <v>3</v>
      </c>
      <c r="Y2035" s="57">
        <f>VLOOKUP(A2035,'Individual Data'!$K$5:$AC$5544,9,FALSE)</f>
        <v>2020</v>
      </c>
    </row>
    <row r="2036" spans="1:25" ht="15" customHeight="1" x14ac:dyDescent="0.25">
      <c r="A2036" s="197" t="s">
        <v>8442</v>
      </c>
      <c r="B2036" s="197" t="s">
        <v>21534</v>
      </c>
      <c r="C2036" s="198">
        <v>45230</v>
      </c>
      <c r="D2036" s="199">
        <v>3038</v>
      </c>
      <c r="E2036" s="197" t="s">
        <v>19595</v>
      </c>
      <c r="F2036" s="197" t="s">
        <v>19617</v>
      </c>
      <c r="G2036" s="197"/>
      <c r="H2036" s="197">
        <v>84</v>
      </c>
      <c r="I2036" s="197" t="s">
        <v>3085</v>
      </c>
      <c r="J2036" s="197" t="s">
        <v>19596</v>
      </c>
      <c r="K2036" s="57" t="s">
        <v>3196</v>
      </c>
      <c r="M2036" s="199">
        <v>18</v>
      </c>
      <c r="O2036" s="197" t="s">
        <v>21535</v>
      </c>
      <c r="Q2036" s="197" t="s">
        <v>3229</v>
      </c>
      <c r="S2036" s="57">
        <v>1</v>
      </c>
      <c r="T2036" s="197" t="s">
        <v>19598</v>
      </c>
      <c r="U2036" s="57" t="str">
        <f>VLOOKUP(A2036,'Individual Data'!$K$5:$AC$5544,12,FALSE)</f>
        <v>IPCSR</v>
      </c>
      <c r="V2036" s="14">
        <f>IFERROR(LOOKUP(H2036,{30,43,48,53,58,63,68,73,78,83,88,93,97},{42,47,52,57,62,67,72,77,82,87,92,99,100}),999)</f>
        <v>87</v>
      </c>
      <c r="X2036" s="57">
        <f>VLOOKUP(A2036,'Individual Data'!$K$5:$AC$5544,8,FALSE)</f>
        <v>4</v>
      </c>
      <c r="Y2036" s="57">
        <f>VLOOKUP(A2036,'Individual Data'!$K$5:$AC$5544,9,FALSE)</f>
        <v>2019</v>
      </c>
    </row>
    <row r="2037" spans="1:25" ht="15" customHeight="1" x14ac:dyDescent="0.25">
      <c r="A2037" s="197" t="s">
        <v>8446</v>
      </c>
      <c r="B2037" s="197" t="s">
        <v>21536</v>
      </c>
      <c r="C2037" s="198">
        <v>45230</v>
      </c>
      <c r="D2037" s="199">
        <v>3116</v>
      </c>
      <c r="E2037" s="197" t="s">
        <v>19595</v>
      </c>
      <c r="F2037" s="197" t="s">
        <v>19617</v>
      </c>
      <c r="G2037" s="197"/>
      <c r="H2037" s="197">
        <v>84</v>
      </c>
      <c r="I2037" s="197" t="s">
        <v>3085</v>
      </c>
      <c r="J2037" s="197" t="s">
        <v>19596</v>
      </c>
      <c r="K2037" s="57" t="s">
        <v>3196</v>
      </c>
      <c r="M2037" s="199">
        <v>18</v>
      </c>
      <c r="O2037" s="197" t="s">
        <v>21537</v>
      </c>
      <c r="Q2037" s="197" t="s">
        <v>3229</v>
      </c>
      <c r="S2037" s="57">
        <v>1</v>
      </c>
      <c r="T2037" s="197" t="s">
        <v>19598</v>
      </c>
      <c r="U2037" s="57" t="str">
        <f>VLOOKUP(A2037,'Individual Data'!$K$5:$AC$5544,12,FALSE)</f>
        <v>IPCSR</v>
      </c>
      <c r="V2037" s="14">
        <f>IFERROR(LOOKUP(H2037,{30,43,48,53,58,63,68,73,78,83,88,93,97},{42,47,52,57,62,67,72,77,82,87,92,99,100}),999)</f>
        <v>87</v>
      </c>
      <c r="X2037" s="57">
        <f>VLOOKUP(A2037,'Individual Data'!$K$5:$AC$5544,8,FALSE)</f>
        <v>4</v>
      </c>
      <c r="Y2037" s="57">
        <f>VLOOKUP(A2037,'Individual Data'!$K$5:$AC$5544,9,FALSE)</f>
        <v>2019</v>
      </c>
    </row>
    <row r="2038" spans="1:25" ht="15" customHeight="1" x14ac:dyDescent="0.25">
      <c r="A2038" s="197" t="s">
        <v>8449</v>
      </c>
      <c r="B2038" s="197" t="s">
        <v>21538</v>
      </c>
      <c r="C2038" s="198">
        <v>45223</v>
      </c>
      <c r="D2038" s="199">
        <v>2237</v>
      </c>
      <c r="E2038" s="197" t="s">
        <v>19595</v>
      </c>
      <c r="F2038" s="197" t="s">
        <v>19617</v>
      </c>
      <c r="G2038" s="197"/>
      <c r="H2038" s="197">
        <v>78</v>
      </c>
      <c r="I2038" s="197" t="s">
        <v>3085</v>
      </c>
      <c r="J2038" s="197" t="s">
        <v>19596</v>
      </c>
      <c r="K2038" s="57" t="s">
        <v>3196</v>
      </c>
      <c r="M2038" s="199">
        <v>18</v>
      </c>
      <c r="O2038" s="197" t="s">
        <v>21539</v>
      </c>
      <c r="Q2038" s="197" t="s">
        <v>3229</v>
      </c>
      <c r="S2038" s="57">
        <v>1</v>
      </c>
      <c r="T2038" s="197" t="s">
        <v>19598</v>
      </c>
      <c r="U2038" s="57" t="str">
        <f>VLOOKUP(A2038,'Individual Data'!$K$5:$AC$5544,12,FALSE)</f>
        <v>NPTH</v>
      </c>
      <c r="V2038" s="14">
        <f>IFERROR(LOOKUP(H2038,{30,43,48,53,58,63,68,73,78,83,88,93,97},{42,47,52,57,62,67,72,77,82,87,92,99,100}),999)</f>
        <v>82</v>
      </c>
      <c r="X2038" s="57">
        <f>VLOOKUP(A2038,'Individual Data'!$K$5:$AC$5544,8,FALSE)</f>
        <v>4</v>
      </c>
      <c r="Y2038" s="57">
        <f>VLOOKUP(A2038,'Individual Data'!$K$5:$AC$5544,9,FALSE)</f>
        <v>2019</v>
      </c>
    </row>
    <row r="2039" spans="1:25" ht="15" customHeight="1" x14ac:dyDescent="0.25">
      <c r="A2039" s="197" t="s">
        <v>8453</v>
      </c>
      <c r="B2039" s="197" t="s">
        <v>21540</v>
      </c>
      <c r="C2039" s="198">
        <v>45182</v>
      </c>
      <c r="D2039" s="199">
        <v>24535</v>
      </c>
      <c r="E2039" s="197" t="s">
        <v>19595</v>
      </c>
      <c r="F2039" s="197" t="s">
        <v>17699</v>
      </c>
      <c r="G2039" s="197"/>
      <c r="H2039" s="197">
        <v>71</v>
      </c>
      <c r="I2039" s="197" t="s">
        <v>3085</v>
      </c>
      <c r="J2039" s="197" t="s">
        <v>19596</v>
      </c>
      <c r="K2039" s="57" t="s">
        <v>3196</v>
      </c>
      <c r="M2039" s="199">
        <v>18</v>
      </c>
      <c r="O2039" s="197" t="s">
        <v>21541</v>
      </c>
      <c r="Q2039" s="197" t="s">
        <v>3229</v>
      </c>
      <c r="S2039" s="57">
        <v>1</v>
      </c>
      <c r="T2039" s="197" t="s">
        <v>19598</v>
      </c>
      <c r="U2039" s="57" t="str">
        <f>VLOOKUP(A2039,'Individual Data'!$K$5:$AC$5544,12,FALSE)</f>
        <v>Unassigned</v>
      </c>
      <c r="V2039" s="14">
        <f>IFERROR(LOOKUP(H2039,{30,43,48,53,58,63,68,73,78,83,88,93,97},{42,47,52,57,62,67,72,77,82,87,92,99,100}),999)</f>
        <v>72</v>
      </c>
      <c r="X2039" s="57" t="str">
        <f>VLOOKUP(A2039,'Individual Data'!$K$5:$AC$5544,8,FALSE)</f>
        <v>NA</v>
      </c>
      <c r="Y2039" s="57" t="str">
        <f>VLOOKUP(A2039,'Individual Data'!$K$5:$AC$5544,9,FALSE)</f>
        <v>U</v>
      </c>
    </row>
    <row r="2040" spans="1:25" ht="15" customHeight="1" x14ac:dyDescent="0.25">
      <c r="A2040" s="197" t="s">
        <v>8456</v>
      </c>
      <c r="B2040" s="197" t="s">
        <v>21542</v>
      </c>
      <c r="C2040" s="198">
        <v>45216</v>
      </c>
      <c r="D2040" s="199">
        <v>60</v>
      </c>
      <c r="E2040" s="197" t="s">
        <v>19595</v>
      </c>
      <c r="F2040" s="197" t="s">
        <v>19617</v>
      </c>
      <c r="G2040" s="197"/>
      <c r="H2040" s="197">
        <v>77</v>
      </c>
      <c r="I2040" s="197" t="s">
        <v>3225</v>
      </c>
      <c r="J2040" s="197" t="s">
        <v>19596</v>
      </c>
      <c r="K2040" s="57" t="s">
        <v>3196</v>
      </c>
      <c r="M2040" s="199">
        <v>18</v>
      </c>
      <c r="O2040" s="197" t="s">
        <v>21543</v>
      </c>
      <c r="Q2040" s="197" t="s">
        <v>3229</v>
      </c>
      <c r="S2040" s="57">
        <v>1</v>
      </c>
      <c r="T2040" s="197" t="s">
        <v>19598</v>
      </c>
      <c r="U2040" s="57" t="str">
        <f>VLOOKUP(A2040,'Individual Data'!$K$5:$AC$5544,12,FALSE)</f>
        <v>Unassigned</v>
      </c>
      <c r="V2040" s="14">
        <f>IFERROR(LOOKUP(H2040,{30,43,48,53,58,63,68,73,78,83,88,93,97},{42,47,52,57,62,67,72,77,82,87,92,99,100}),999)</f>
        <v>77</v>
      </c>
      <c r="X2040" s="57" t="str">
        <f>VLOOKUP(A2040,'Individual Data'!$K$5:$AC$5544,8,FALSE)</f>
        <v>NA</v>
      </c>
      <c r="Y2040" s="57" t="str">
        <f>VLOOKUP(A2040,'Individual Data'!$K$5:$AC$5544,9,FALSE)</f>
        <v>U</v>
      </c>
    </row>
    <row r="2041" spans="1:25" ht="15" customHeight="1" x14ac:dyDescent="0.25">
      <c r="A2041" s="197" t="s">
        <v>8459</v>
      </c>
      <c r="B2041" s="197" t="s">
        <v>21544</v>
      </c>
      <c r="C2041" s="198">
        <v>45223</v>
      </c>
      <c r="D2041" s="199">
        <v>190</v>
      </c>
      <c r="E2041" s="197" t="s">
        <v>19595</v>
      </c>
      <c r="F2041" s="197" t="s">
        <v>19617</v>
      </c>
      <c r="G2041" s="197"/>
      <c r="H2041" s="197">
        <v>94</v>
      </c>
      <c r="I2041" s="197" t="s">
        <v>3225</v>
      </c>
      <c r="J2041" s="197" t="s">
        <v>19596</v>
      </c>
      <c r="K2041" s="57" t="s">
        <v>3196</v>
      </c>
      <c r="M2041" s="199">
        <v>18</v>
      </c>
      <c r="O2041" s="197" t="s">
        <v>21545</v>
      </c>
      <c r="Q2041" s="197" t="s">
        <v>3229</v>
      </c>
      <c r="S2041" s="57">
        <v>1</v>
      </c>
      <c r="T2041" s="197" t="s">
        <v>19598</v>
      </c>
      <c r="U2041" s="57" t="str">
        <f>VLOOKUP(A2041,'Individual Data'!$K$5:$AC$5544,12,FALSE)</f>
        <v>NPTH</v>
      </c>
      <c r="V2041" s="14">
        <f>IFERROR(LOOKUP(H2041,{30,43,48,53,58,63,68,73,78,83,88,93,97},{42,47,52,57,62,67,72,77,82,87,92,99,100}),999)</f>
        <v>99</v>
      </c>
      <c r="X2041" s="57">
        <f>VLOOKUP(A2041,'Individual Data'!$K$5:$AC$5544,8,FALSE)</f>
        <v>4</v>
      </c>
      <c r="Y2041" s="57">
        <f>VLOOKUP(A2041,'Individual Data'!$K$5:$AC$5544,9,FALSE)</f>
        <v>2019</v>
      </c>
    </row>
    <row r="2042" spans="1:25" ht="15" customHeight="1" x14ac:dyDescent="0.25">
      <c r="A2042" s="197" t="s">
        <v>8462</v>
      </c>
      <c r="B2042" s="197" t="s">
        <v>21546</v>
      </c>
      <c r="C2042" s="198">
        <v>45243</v>
      </c>
      <c r="D2042" s="199">
        <v>664</v>
      </c>
      <c r="E2042" s="197" t="s">
        <v>19595</v>
      </c>
      <c r="F2042" s="197" t="s">
        <v>19617</v>
      </c>
      <c r="G2042" s="197"/>
      <c r="H2042" s="197">
        <v>96</v>
      </c>
      <c r="I2042" s="197" t="s">
        <v>3225</v>
      </c>
      <c r="J2042" s="197" t="s">
        <v>17688</v>
      </c>
      <c r="K2042" s="229" t="s">
        <v>3228</v>
      </c>
      <c r="M2042" s="199">
        <v>18</v>
      </c>
      <c r="O2042" s="197" t="s">
        <v>19601</v>
      </c>
      <c r="Q2042" s="197" t="s">
        <v>3229</v>
      </c>
      <c r="S2042" s="57">
        <v>1</v>
      </c>
      <c r="T2042" s="197" t="s">
        <v>3229</v>
      </c>
      <c r="U2042" s="57" t="str">
        <f>VLOOKUP(A2042,'Individual Data'!$K$5:$AC$5544,12,FALSE)</f>
        <v>Unassigned AD</v>
      </c>
      <c r="V2042" s="14">
        <f>IFERROR(LOOKUP(H2042,{30,43,48,53,58,63,68,73,78,83,88,93,97},{42,47,52,57,62,67,72,77,82,87,92,99,100}),999)</f>
        <v>99</v>
      </c>
      <c r="X2042" s="57" t="str">
        <f>VLOOKUP(A2042,'Individual Data'!$K$5:$AC$5544,8,FALSE)</f>
        <v>NA</v>
      </c>
      <c r="Y2042" s="57" t="str">
        <f>VLOOKUP(A2042,'Individual Data'!$K$5:$AC$5544,9,FALSE)</f>
        <v>U</v>
      </c>
    </row>
    <row r="2043" spans="1:25" ht="15" customHeight="1" x14ac:dyDescent="0.25">
      <c r="A2043" s="197" t="s">
        <v>8465</v>
      </c>
      <c r="B2043" s="197" t="s">
        <v>21547</v>
      </c>
      <c r="C2043" s="198">
        <v>45230</v>
      </c>
      <c r="D2043" s="199">
        <v>3069</v>
      </c>
      <c r="E2043" s="197" t="s">
        <v>19595</v>
      </c>
      <c r="F2043" s="197" t="s">
        <v>19617</v>
      </c>
      <c r="G2043" s="197"/>
      <c r="H2043" s="197">
        <v>80</v>
      </c>
      <c r="I2043" s="197" t="s">
        <v>3085</v>
      </c>
      <c r="J2043" s="197" t="s">
        <v>19596</v>
      </c>
      <c r="K2043" s="228" t="s">
        <v>3196</v>
      </c>
      <c r="M2043" s="199">
        <v>18</v>
      </c>
      <c r="O2043" s="197" t="s">
        <v>21548</v>
      </c>
      <c r="Q2043" s="197" t="s">
        <v>3229</v>
      </c>
      <c r="S2043" s="57">
        <v>1</v>
      </c>
      <c r="T2043" s="197" t="s">
        <v>19607</v>
      </c>
      <c r="U2043" s="57" t="str">
        <f>VLOOKUP(A2043,'Individual Data'!$K$5:$AC$5544,12,FALSE)</f>
        <v>PLA1</v>
      </c>
      <c r="V2043" s="14">
        <f>IFERROR(LOOKUP(H2043,{30,43,48,53,58,63,68,73,78,83,88,93,97},{42,47,52,57,62,67,72,77,82,87,92,99,100}),999)</f>
        <v>82</v>
      </c>
      <c r="X2043" s="57">
        <f>VLOOKUP(A2043,'Individual Data'!$K$5:$AC$5544,8,FALSE)</f>
        <v>5</v>
      </c>
      <c r="Y2043" s="57">
        <f>VLOOKUP(A2043,'Individual Data'!$K$5:$AC$5544,9,FALSE)</f>
        <v>2018</v>
      </c>
    </row>
    <row r="2044" spans="1:25" ht="15" customHeight="1" x14ac:dyDescent="0.25">
      <c r="A2044" s="197" t="s">
        <v>8468</v>
      </c>
      <c r="B2044" s="197" t="s">
        <v>21549</v>
      </c>
      <c r="C2044" s="198">
        <v>45236</v>
      </c>
      <c r="D2044" s="199">
        <v>4142</v>
      </c>
      <c r="E2044" s="197" t="s">
        <v>19595</v>
      </c>
      <c r="F2044" s="197" t="s">
        <v>19617</v>
      </c>
      <c r="G2044" s="197"/>
      <c r="H2044" s="197">
        <v>83</v>
      </c>
      <c r="I2044" s="197" t="s">
        <v>3085</v>
      </c>
      <c r="J2044" s="197" t="s">
        <v>17688</v>
      </c>
      <c r="K2044" s="229" t="s">
        <v>3228</v>
      </c>
      <c r="M2044" s="199">
        <v>18</v>
      </c>
      <c r="O2044" s="197" t="s">
        <v>19601</v>
      </c>
      <c r="Q2044" s="197" t="s">
        <v>3229</v>
      </c>
      <c r="S2044" s="57">
        <v>1</v>
      </c>
      <c r="T2044" s="197" t="s">
        <v>3229</v>
      </c>
      <c r="U2044" s="57" t="str">
        <f>VLOOKUP(A2044,'Individual Data'!$K$5:$AC$5544,12,FALSE)</f>
        <v>NPTH</v>
      </c>
      <c r="V2044" s="14">
        <f>IFERROR(LOOKUP(H2044,{30,43,48,53,58,63,68,73,78,83,88,93,97},{42,47,52,57,62,67,72,77,82,87,92,99,100}),999)</f>
        <v>87</v>
      </c>
      <c r="X2044" s="57">
        <f>VLOOKUP(A2044,'Individual Data'!$K$5:$AC$5544,8,FALSE)</f>
        <v>5</v>
      </c>
      <c r="Y2044" s="57">
        <f>VLOOKUP(A2044,'Individual Data'!$K$5:$AC$5544,9,FALSE)</f>
        <v>2018</v>
      </c>
    </row>
    <row r="2045" spans="1:25" ht="15" customHeight="1" x14ac:dyDescent="0.25">
      <c r="A2045" s="197" t="s">
        <v>8473</v>
      </c>
      <c r="B2045" s="197" t="s">
        <v>21550</v>
      </c>
      <c r="C2045" s="198">
        <v>45223</v>
      </c>
      <c r="D2045" s="199">
        <v>2156</v>
      </c>
      <c r="E2045" s="197" t="s">
        <v>19595</v>
      </c>
      <c r="F2045" s="197" t="s">
        <v>19617</v>
      </c>
      <c r="G2045" s="197"/>
      <c r="H2045" s="197">
        <v>78</v>
      </c>
      <c r="I2045" s="197" t="s">
        <v>3085</v>
      </c>
      <c r="J2045" s="197" t="s">
        <v>19596</v>
      </c>
      <c r="K2045" s="228" t="s">
        <v>3196</v>
      </c>
      <c r="M2045" s="199">
        <v>18</v>
      </c>
      <c r="O2045" s="197" t="s">
        <v>21551</v>
      </c>
      <c r="Q2045" s="197" t="s">
        <v>3229</v>
      </c>
      <c r="S2045" s="57">
        <v>1</v>
      </c>
      <c r="T2045" s="197" t="s">
        <v>19607</v>
      </c>
      <c r="U2045" s="57" t="str">
        <f>VLOOKUP(A2045,'Individual Data'!$K$5:$AC$5544,12,FALSE)</f>
        <v>LFSO</v>
      </c>
      <c r="V2045" s="14">
        <f>IFERROR(LOOKUP(H2045,{30,43,48,53,58,63,68,73,78,83,88,93,97},{42,47,52,57,62,67,72,77,82,87,92,99,100}),999)</f>
        <v>82</v>
      </c>
      <c r="X2045" s="57">
        <f>VLOOKUP(A2045,'Individual Data'!$K$5:$AC$5544,8,FALSE)</f>
        <v>4</v>
      </c>
      <c r="Y2045" s="57">
        <f>VLOOKUP(A2045,'Individual Data'!$K$5:$AC$5544,9,FALSE)</f>
        <v>2019</v>
      </c>
    </row>
    <row r="2046" spans="1:25" ht="15" customHeight="1" x14ac:dyDescent="0.25">
      <c r="A2046" s="197" t="s">
        <v>8475</v>
      </c>
      <c r="B2046" s="197" t="s">
        <v>21552</v>
      </c>
      <c r="C2046" s="198">
        <v>45236</v>
      </c>
      <c r="D2046" s="199">
        <v>4010</v>
      </c>
      <c r="E2046" s="197" t="s">
        <v>19595</v>
      </c>
      <c r="F2046" s="197" t="s">
        <v>19617</v>
      </c>
      <c r="G2046" s="197"/>
      <c r="H2046" s="197">
        <v>74</v>
      </c>
      <c r="I2046" s="197" t="s">
        <v>3085</v>
      </c>
      <c r="J2046" s="197" t="s">
        <v>19596</v>
      </c>
      <c r="K2046" s="57" t="s">
        <v>3196</v>
      </c>
      <c r="M2046" s="199">
        <v>18</v>
      </c>
      <c r="O2046" s="197" t="s">
        <v>21553</v>
      </c>
      <c r="Q2046" s="197" t="s">
        <v>3229</v>
      </c>
      <c r="S2046" s="57">
        <v>1</v>
      </c>
      <c r="T2046" s="197" t="s">
        <v>3229</v>
      </c>
      <c r="U2046" s="57" t="str">
        <f>VLOOKUP(A2046,'Individual Data'!$K$5:$AC$5544,12,FALSE)</f>
        <v>IPCSR</v>
      </c>
      <c r="V2046" s="14">
        <f>IFERROR(LOOKUP(H2046,{30,43,48,53,58,63,68,73,78,83,88,93,97},{42,47,52,57,62,67,72,77,82,87,92,99,100}),999)</f>
        <v>77</v>
      </c>
      <c r="X2046" s="57">
        <f>VLOOKUP(A2046,'Individual Data'!$K$5:$AC$5544,8,FALSE)</f>
        <v>3</v>
      </c>
      <c r="Y2046" s="57">
        <f>VLOOKUP(A2046,'Individual Data'!$K$5:$AC$5544,9,FALSE)</f>
        <v>2020</v>
      </c>
    </row>
    <row r="2047" spans="1:25" ht="15" customHeight="1" x14ac:dyDescent="0.25">
      <c r="A2047" s="197" t="s">
        <v>8479</v>
      </c>
      <c r="B2047" s="197" t="s">
        <v>21554</v>
      </c>
      <c r="C2047" s="198">
        <v>45223</v>
      </c>
      <c r="D2047" s="199">
        <v>2161</v>
      </c>
      <c r="E2047" s="197" t="s">
        <v>19595</v>
      </c>
      <c r="F2047" s="197" t="s">
        <v>19617</v>
      </c>
      <c r="G2047" s="197"/>
      <c r="H2047" s="197">
        <v>84</v>
      </c>
      <c r="I2047" s="197" t="s">
        <v>3085</v>
      </c>
      <c r="J2047" s="197" t="s">
        <v>19596</v>
      </c>
      <c r="K2047" s="57" t="s">
        <v>3196</v>
      </c>
      <c r="M2047" s="199">
        <v>18</v>
      </c>
      <c r="O2047" s="197" t="s">
        <v>21555</v>
      </c>
      <c r="Q2047" s="197" t="s">
        <v>3229</v>
      </c>
      <c r="S2047" s="57">
        <v>1</v>
      </c>
      <c r="T2047" s="197" t="s">
        <v>19598</v>
      </c>
      <c r="U2047" s="57" t="str">
        <f>VLOOKUP(A2047,'Individual Data'!$K$5:$AC$5544,12,FALSE)</f>
        <v>PLA1</v>
      </c>
      <c r="V2047" s="14">
        <f>IFERROR(LOOKUP(H2047,{30,43,48,53,58,63,68,73,78,83,88,93,97},{42,47,52,57,62,67,72,77,82,87,92,99,100}),999)</f>
        <v>87</v>
      </c>
      <c r="X2047" s="57">
        <f>VLOOKUP(A2047,'Individual Data'!$K$5:$AC$5544,8,FALSE)</f>
        <v>4</v>
      </c>
      <c r="Y2047" s="57">
        <f>VLOOKUP(A2047,'Individual Data'!$K$5:$AC$5544,9,FALSE)</f>
        <v>2019</v>
      </c>
    </row>
    <row r="2048" spans="1:25" ht="15" customHeight="1" x14ac:dyDescent="0.25">
      <c r="A2048" s="197" t="s">
        <v>8482</v>
      </c>
      <c r="B2048" s="197" t="s">
        <v>21556</v>
      </c>
      <c r="C2048" s="198">
        <v>45223</v>
      </c>
      <c r="D2048" s="199">
        <v>146</v>
      </c>
      <c r="E2048" s="197" t="s">
        <v>19595</v>
      </c>
      <c r="F2048" s="197" t="s">
        <v>19617</v>
      </c>
      <c r="G2048" s="197"/>
      <c r="H2048" s="197">
        <v>84</v>
      </c>
      <c r="I2048" s="197" t="s">
        <v>3225</v>
      </c>
      <c r="J2048" s="197" t="s">
        <v>19596</v>
      </c>
      <c r="K2048" s="57" t="s">
        <v>3196</v>
      </c>
      <c r="M2048" s="199">
        <v>18</v>
      </c>
      <c r="O2048" s="197" t="s">
        <v>21557</v>
      </c>
      <c r="Q2048" s="197" t="s">
        <v>3229</v>
      </c>
      <c r="S2048" s="57">
        <v>1</v>
      </c>
      <c r="T2048" s="197" t="s">
        <v>19598</v>
      </c>
      <c r="U2048" s="57" t="str">
        <f>VLOOKUP(A2048,'Individual Data'!$K$5:$AC$5544,12,FALSE)</f>
        <v>CJA1</v>
      </c>
      <c r="V2048" s="14">
        <f>IFERROR(LOOKUP(H2048,{30,43,48,53,58,63,68,73,78,83,88,93,97},{42,47,52,57,62,67,72,77,82,87,92,99,100}),999)</f>
        <v>87</v>
      </c>
      <c r="X2048" s="57">
        <f>VLOOKUP(A2048,'Individual Data'!$K$5:$AC$5544,8,FALSE)</f>
        <v>4</v>
      </c>
      <c r="Y2048" s="57">
        <f>VLOOKUP(A2048,'Individual Data'!$K$5:$AC$5544,9,FALSE)</f>
        <v>2019</v>
      </c>
    </row>
    <row r="2049" spans="1:25" ht="15" customHeight="1" x14ac:dyDescent="0.25">
      <c r="A2049" s="197" t="s">
        <v>8485</v>
      </c>
      <c r="B2049" s="197" t="s">
        <v>21558</v>
      </c>
      <c r="C2049" s="198">
        <v>45243</v>
      </c>
      <c r="D2049" s="199">
        <v>5030</v>
      </c>
      <c r="E2049" s="197" t="s">
        <v>19595</v>
      </c>
      <c r="F2049" s="197" t="s">
        <v>19617</v>
      </c>
      <c r="G2049" s="197"/>
      <c r="H2049" s="197">
        <v>80</v>
      </c>
      <c r="I2049" s="197" t="s">
        <v>3085</v>
      </c>
      <c r="J2049" s="197" t="s">
        <v>19596</v>
      </c>
      <c r="K2049" s="57" t="s">
        <v>3196</v>
      </c>
      <c r="M2049" s="199">
        <v>18</v>
      </c>
      <c r="O2049" s="197" t="s">
        <v>21559</v>
      </c>
      <c r="Q2049" s="197" t="s">
        <v>3229</v>
      </c>
      <c r="S2049" s="57">
        <v>1</v>
      </c>
      <c r="T2049" s="197" t="s">
        <v>19598</v>
      </c>
      <c r="U2049" s="57" t="str">
        <f>VLOOKUP(A2049,'Individual Data'!$K$5:$AC$5544,12,FALSE)</f>
        <v>NPTH</v>
      </c>
      <c r="V2049" s="14">
        <f>IFERROR(LOOKUP(H2049,{30,43,48,53,58,63,68,73,78,83,88,93,97},{42,47,52,57,62,67,72,77,82,87,92,99,100}),999)</f>
        <v>82</v>
      </c>
      <c r="X2049" s="57">
        <f>VLOOKUP(A2049,'Individual Data'!$K$5:$AC$5544,8,FALSE)</f>
        <v>4</v>
      </c>
      <c r="Y2049" s="57">
        <f>VLOOKUP(A2049,'Individual Data'!$K$5:$AC$5544,9,FALSE)</f>
        <v>2019</v>
      </c>
    </row>
    <row r="2050" spans="1:25" ht="15" customHeight="1" x14ac:dyDescent="0.25">
      <c r="A2050" s="197" t="s">
        <v>8490</v>
      </c>
      <c r="B2050" s="197" t="s">
        <v>21560</v>
      </c>
      <c r="C2050" s="198">
        <v>45223</v>
      </c>
      <c r="D2050" s="199">
        <v>159</v>
      </c>
      <c r="E2050" s="197" t="s">
        <v>19595</v>
      </c>
      <c r="F2050" s="197" t="s">
        <v>19617</v>
      </c>
      <c r="G2050" s="197"/>
      <c r="H2050" s="197">
        <v>85</v>
      </c>
      <c r="I2050" s="197" t="s">
        <v>3225</v>
      </c>
      <c r="J2050" s="197" t="s">
        <v>19596</v>
      </c>
      <c r="K2050" s="57" t="s">
        <v>3196</v>
      </c>
      <c r="M2050" s="199">
        <v>18</v>
      </c>
      <c r="O2050" s="197" t="s">
        <v>21561</v>
      </c>
      <c r="Q2050" s="197" t="s">
        <v>3229</v>
      </c>
      <c r="S2050" s="57">
        <v>1</v>
      </c>
      <c r="T2050" s="197" t="s">
        <v>19598</v>
      </c>
      <c r="U2050" s="57" t="str">
        <f>VLOOKUP(A2050,'Individual Data'!$K$5:$AC$5544,12,FALSE)</f>
        <v>IPCSR</v>
      </c>
      <c r="V2050" s="14">
        <f>IFERROR(LOOKUP(H2050,{30,43,48,53,58,63,68,73,78,83,88,93,97},{42,47,52,57,62,67,72,77,82,87,92,99,100}),999)</f>
        <v>87</v>
      </c>
      <c r="X2050" s="57">
        <f>VLOOKUP(A2050,'Individual Data'!$K$5:$AC$5544,8,FALSE)</f>
        <v>3</v>
      </c>
      <c r="Y2050" s="57">
        <f>VLOOKUP(A2050,'Individual Data'!$K$5:$AC$5544,9,FALSE)</f>
        <v>2020</v>
      </c>
    </row>
    <row r="2051" spans="1:25" ht="15" customHeight="1" x14ac:dyDescent="0.25">
      <c r="A2051" s="197" t="s">
        <v>8498</v>
      </c>
      <c r="B2051" s="197" t="s">
        <v>21562</v>
      </c>
      <c r="C2051" s="198">
        <v>45230</v>
      </c>
      <c r="D2051" s="199">
        <v>329</v>
      </c>
      <c r="E2051" s="197" t="s">
        <v>19595</v>
      </c>
      <c r="F2051" s="197" t="s">
        <v>19617</v>
      </c>
      <c r="G2051" s="197"/>
      <c r="H2051" s="197">
        <v>97</v>
      </c>
      <c r="I2051" s="197" t="s">
        <v>3225</v>
      </c>
      <c r="J2051" s="197" t="s">
        <v>17688</v>
      </c>
      <c r="K2051" s="229" t="s">
        <v>3228</v>
      </c>
      <c r="M2051" s="199">
        <v>18</v>
      </c>
      <c r="O2051" s="197" t="s">
        <v>19601</v>
      </c>
      <c r="Q2051" s="197" t="s">
        <v>3229</v>
      </c>
      <c r="S2051" s="57">
        <v>1</v>
      </c>
      <c r="T2051" s="197" t="s">
        <v>3229</v>
      </c>
      <c r="U2051" s="57" t="str">
        <f>VLOOKUP(A2051,'Individual Data'!$K$5:$AC$5544,12,FALSE)</f>
        <v>CJA2</v>
      </c>
      <c r="V2051" s="14">
        <f>IFERROR(LOOKUP(H2051,{30,43,48,53,58,63,68,73,78,83,88,93,97},{42,47,52,57,62,67,72,77,82,87,92,99,100}),999)</f>
        <v>100</v>
      </c>
      <c r="X2051" s="57">
        <f>VLOOKUP(A2051,'Individual Data'!$K$5:$AC$5544,8,FALSE)</f>
        <v>4</v>
      </c>
      <c r="Y2051" s="57">
        <f>VLOOKUP(A2051,'Individual Data'!$K$5:$AC$5544,9,FALSE)</f>
        <v>2019</v>
      </c>
    </row>
    <row r="2052" spans="1:25" ht="15" customHeight="1" x14ac:dyDescent="0.25">
      <c r="A2052" s="197" t="s">
        <v>8501</v>
      </c>
      <c r="B2052" s="197" t="s">
        <v>21563</v>
      </c>
      <c r="C2052" s="198">
        <v>45230</v>
      </c>
      <c r="D2052" s="199">
        <v>3169</v>
      </c>
      <c r="E2052" s="197" t="s">
        <v>19595</v>
      </c>
      <c r="F2052" s="197" t="s">
        <v>19617</v>
      </c>
      <c r="G2052" s="197"/>
      <c r="H2052" s="197">
        <v>75</v>
      </c>
      <c r="I2052" s="197" t="s">
        <v>3085</v>
      </c>
      <c r="J2052" s="197" t="s">
        <v>19596</v>
      </c>
      <c r="K2052" s="228" t="s">
        <v>3196</v>
      </c>
      <c r="M2052" s="199">
        <v>18</v>
      </c>
      <c r="O2052" s="197" t="s">
        <v>21564</v>
      </c>
      <c r="Q2052" s="197" t="s">
        <v>3229</v>
      </c>
      <c r="S2052" s="57">
        <v>1</v>
      </c>
      <c r="T2052" s="197" t="s">
        <v>3229</v>
      </c>
      <c r="U2052" s="57" t="str">
        <f>VLOOKUP(A2052,'Individual Data'!$K$5:$AC$5544,12,FALSE)</f>
        <v>PLA1</v>
      </c>
      <c r="V2052" s="14">
        <f>IFERROR(LOOKUP(H2052,{30,43,48,53,58,63,68,73,78,83,88,93,97},{42,47,52,57,62,67,72,77,82,87,92,99,100}),999)</f>
        <v>77</v>
      </c>
      <c r="X2052" s="57">
        <f>VLOOKUP(A2052,'Individual Data'!$K$5:$AC$5544,8,FALSE)</f>
        <v>4</v>
      </c>
      <c r="Y2052" s="57">
        <f>VLOOKUP(A2052,'Individual Data'!$K$5:$AC$5544,9,FALSE)</f>
        <v>2019</v>
      </c>
    </row>
    <row r="2053" spans="1:25" ht="15" customHeight="1" x14ac:dyDescent="0.25">
      <c r="A2053" s="197" t="s">
        <v>8503</v>
      </c>
      <c r="B2053" s="197" t="s">
        <v>21565</v>
      </c>
      <c r="C2053" s="198">
        <v>45223</v>
      </c>
      <c r="D2053" s="199">
        <v>2190</v>
      </c>
      <c r="E2053" s="197" t="s">
        <v>19595</v>
      </c>
      <c r="F2053" s="197" t="s">
        <v>19617</v>
      </c>
      <c r="G2053" s="197"/>
      <c r="H2053" s="197">
        <v>80.5</v>
      </c>
      <c r="I2053" s="197" t="s">
        <v>3085</v>
      </c>
      <c r="J2053" s="197" t="s">
        <v>19596</v>
      </c>
      <c r="K2053" s="57" t="s">
        <v>3196</v>
      </c>
      <c r="M2053" s="199">
        <v>18</v>
      </c>
      <c r="O2053" s="197" t="s">
        <v>21566</v>
      </c>
      <c r="Q2053" s="197" t="s">
        <v>3229</v>
      </c>
      <c r="S2053" s="57">
        <v>1</v>
      </c>
      <c r="T2053" s="197" t="s">
        <v>19598</v>
      </c>
      <c r="U2053" s="57" t="str">
        <f>VLOOKUP(A2053,'Individual Data'!$K$5:$AC$5544,12,FALSE)</f>
        <v>Unassigned</v>
      </c>
      <c r="V2053" s="14">
        <f>IFERROR(LOOKUP(H2053,{30,43,48,53,58,63,68,73,78,83,88,93,97},{42,47,52,57,62,67,72,77,82,87,92,99,100}),999)</f>
        <v>82</v>
      </c>
      <c r="X2053" s="57" t="str">
        <f>VLOOKUP(A2053,'Individual Data'!$K$5:$AC$5544,8,FALSE)</f>
        <v>NA</v>
      </c>
      <c r="Y2053" s="57" t="str">
        <f>VLOOKUP(A2053,'Individual Data'!$K$5:$AC$5544,9,FALSE)</f>
        <v>U</v>
      </c>
    </row>
    <row r="2054" spans="1:25" ht="15" customHeight="1" x14ac:dyDescent="0.25">
      <c r="A2054" s="197" t="s">
        <v>8505</v>
      </c>
      <c r="B2054" s="197" t="s">
        <v>21567</v>
      </c>
      <c r="C2054" s="198">
        <v>45223</v>
      </c>
      <c r="D2054" s="199">
        <v>2182</v>
      </c>
      <c r="E2054" s="197" t="s">
        <v>19595</v>
      </c>
      <c r="F2054" s="197" t="s">
        <v>19617</v>
      </c>
      <c r="G2054" s="197"/>
      <c r="H2054" s="197">
        <v>86</v>
      </c>
      <c r="I2054" s="197" t="s">
        <v>3085</v>
      </c>
      <c r="J2054" s="197" t="s">
        <v>19596</v>
      </c>
      <c r="K2054" s="57" t="s">
        <v>3196</v>
      </c>
      <c r="M2054" s="199">
        <v>18</v>
      </c>
      <c r="O2054" s="197" t="s">
        <v>21568</v>
      </c>
      <c r="Q2054" s="197" t="s">
        <v>3229</v>
      </c>
      <c r="S2054" s="57">
        <v>1</v>
      </c>
      <c r="T2054" s="197" t="s">
        <v>19598</v>
      </c>
      <c r="U2054" s="57" t="str">
        <f>VLOOKUP(A2054,'Individual Data'!$K$5:$AC$5544,12,FALSE)</f>
        <v>LFSO</v>
      </c>
      <c r="V2054" s="14">
        <f>IFERROR(LOOKUP(H2054,{30,43,48,53,58,63,68,73,78,83,88,93,97},{42,47,52,57,62,67,72,77,82,87,92,99,100}),999)</f>
        <v>87</v>
      </c>
      <c r="X2054" s="57">
        <f>VLOOKUP(A2054,'Individual Data'!$K$5:$AC$5544,8,FALSE)</f>
        <v>4</v>
      </c>
      <c r="Y2054" s="57">
        <f>VLOOKUP(A2054,'Individual Data'!$K$5:$AC$5544,9,FALSE)</f>
        <v>2019</v>
      </c>
    </row>
    <row r="2055" spans="1:25" ht="15" customHeight="1" x14ac:dyDescent="0.25">
      <c r="A2055" s="197" t="s">
        <v>8508</v>
      </c>
      <c r="B2055" s="197" t="s">
        <v>21569</v>
      </c>
      <c r="C2055" s="198">
        <v>45236</v>
      </c>
      <c r="D2055" s="199">
        <v>4119</v>
      </c>
      <c r="E2055" s="197" t="s">
        <v>19595</v>
      </c>
      <c r="F2055" s="197" t="s">
        <v>19617</v>
      </c>
      <c r="G2055" s="197"/>
      <c r="H2055" s="197">
        <v>80</v>
      </c>
      <c r="I2055" s="197" t="s">
        <v>3085</v>
      </c>
      <c r="J2055" s="197" t="s">
        <v>19596</v>
      </c>
      <c r="K2055" s="57" t="s">
        <v>3196</v>
      </c>
      <c r="M2055" s="199">
        <v>18</v>
      </c>
      <c r="O2055" s="197" t="s">
        <v>21570</v>
      </c>
      <c r="Q2055" s="197" t="s">
        <v>3229</v>
      </c>
      <c r="S2055" s="57">
        <v>1</v>
      </c>
      <c r="T2055" s="197" t="s">
        <v>3229</v>
      </c>
      <c r="U2055" s="57" t="str">
        <f>VLOOKUP(A2055,'Individual Data'!$K$5:$AC$5544,12,FALSE)</f>
        <v>PLA1</v>
      </c>
      <c r="V2055" s="14">
        <f>IFERROR(LOOKUP(H2055,{30,43,48,53,58,63,68,73,78,83,88,93,97},{42,47,52,57,62,67,72,77,82,87,92,99,100}),999)</f>
        <v>82</v>
      </c>
      <c r="X2055" s="57">
        <f>VLOOKUP(A2055,'Individual Data'!$K$5:$AC$5544,8,FALSE)</f>
        <v>4</v>
      </c>
      <c r="Y2055" s="57">
        <f>VLOOKUP(A2055,'Individual Data'!$K$5:$AC$5544,9,FALSE)</f>
        <v>2019</v>
      </c>
    </row>
    <row r="2056" spans="1:25" ht="15" customHeight="1" x14ac:dyDescent="0.25">
      <c r="A2056" s="197" t="s">
        <v>8510</v>
      </c>
      <c r="B2056" s="197" t="s">
        <v>21571</v>
      </c>
      <c r="C2056" s="198">
        <v>45230</v>
      </c>
      <c r="D2056" s="199">
        <v>3065</v>
      </c>
      <c r="E2056" s="197" t="s">
        <v>19595</v>
      </c>
      <c r="F2056" s="197" t="s">
        <v>19617</v>
      </c>
      <c r="G2056" s="197"/>
      <c r="H2056" s="197">
        <v>80</v>
      </c>
      <c r="I2056" s="197" t="s">
        <v>3085</v>
      </c>
      <c r="J2056" s="197" t="s">
        <v>19596</v>
      </c>
      <c r="K2056" s="57" t="s">
        <v>3196</v>
      </c>
      <c r="M2056" s="199">
        <v>18</v>
      </c>
      <c r="O2056" s="197" t="s">
        <v>21572</v>
      </c>
      <c r="Q2056" s="197" t="s">
        <v>3229</v>
      </c>
      <c r="S2056" s="57">
        <v>1</v>
      </c>
      <c r="T2056" s="197" t="s">
        <v>19598</v>
      </c>
      <c r="U2056" s="57" t="str">
        <f>VLOOKUP(A2056,'Individual Data'!$K$5:$AC$5544,12,FALSE)</f>
        <v>LFSO</v>
      </c>
      <c r="V2056" s="14">
        <f>IFERROR(LOOKUP(H2056,{30,43,48,53,58,63,68,73,78,83,88,93,97},{42,47,52,57,62,67,72,77,82,87,92,99,100}),999)</f>
        <v>82</v>
      </c>
      <c r="X2056" s="57">
        <f>VLOOKUP(A2056,'Individual Data'!$K$5:$AC$5544,8,FALSE)</f>
        <v>4</v>
      </c>
      <c r="Y2056" s="57">
        <f>VLOOKUP(A2056,'Individual Data'!$K$5:$AC$5544,9,FALSE)</f>
        <v>2019</v>
      </c>
    </row>
    <row r="2057" spans="1:25" ht="15" customHeight="1" x14ac:dyDescent="0.25">
      <c r="A2057" s="197" t="s">
        <v>8513</v>
      </c>
      <c r="B2057" s="197" t="s">
        <v>21573</v>
      </c>
      <c r="C2057" s="198">
        <v>45216</v>
      </c>
      <c r="D2057" s="199">
        <v>1108</v>
      </c>
      <c r="E2057" s="197" t="s">
        <v>19595</v>
      </c>
      <c r="F2057" s="197" t="s">
        <v>19617</v>
      </c>
      <c r="G2057" s="197"/>
      <c r="H2057" s="197">
        <v>70</v>
      </c>
      <c r="I2057" s="197" t="s">
        <v>3085</v>
      </c>
      <c r="J2057" s="197" t="s">
        <v>19596</v>
      </c>
      <c r="K2057" s="57" t="s">
        <v>3196</v>
      </c>
      <c r="M2057" s="199">
        <v>18</v>
      </c>
      <c r="O2057" s="197" t="s">
        <v>21574</v>
      </c>
      <c r="Q2057" s="197" t="s">
        <v>3229</v>
      </c>
      <c r="S2057" s="57">
        <v>1</v>
      </c>
      <c r="T2057" s="197" t="s">
        <v>19598</v>
      </c>
      <c r="U2057" s="57" t="str">
        <f>VLOOKUP(A2057,'Individual Data'!$K$5:$AC$5544,12,FALSE)</f>
        <v>IPCSR</v>
      </c>
      <c r="V2057" s="14">
        <f>IFERROR(LOOKUP(H2057,{30,43,48,53,58,63,68,73,78,83,88,93,97},{42,47,52,57,62,67,72,77,82,87,92,99,100}),999)</f>
        <v>72</v>
      </c>
      <c r="X2057" s="57">
        <f>VLOOKUP(A2057,'Individual Data'!$K$5:$AC$5544,8,FALSE)</f>
        <v>4</v>
      </c>
      <c r="Y2057" s="57">
        <f>VLOOKUP(A2057,'Individual Data'!$K$5:$AC$5544,9,FALSE)</f>
        <v>2019</v>
      </c>
    </row>
    <row r="2058" spans="1:25" ht="15" customHeight="1" x14ac:dyDescent="0.25">
      <c r="A2058" s="197" t="s">
        <v>8522</v>
      </c>
      <c r="B2058" s="197" t="s">
        <v>21575</v>
      </c>
      <c r="C2058" s="198">
        <v>45230</v>
      </c>
      <c r="D2058" s="199">
        <v>3166</v>
      </c>
      <c r="E2058" s="197" t="s">
        <v>19595</v>
      </c>
      <c r="F2058" s="197" t="s">
        <v>19617</v>
      </c>
      <c r="G2058" s="197"/>
      <c r="H2058" s="197">
        <v>76</v>
      </c>
      <c r="I2058" s="197" t="s">
        <v>3085</v>
      </c>
      <c r="J2058" s="197" t="s">
        <v>19596</v>
      </c>
      <c r="K2058" s="57" t="s">
        <v>3196</v>
      </c>
      <c r="M2058" s="199">
        <v>18</v>
      </c>
      <c r="O2058" s="197" t="s">
        <v>21576</v>
      </c>
      <c r="Q2058" s="197" t="s">
        <v>3229</v>
      </c>
      <c r="S2058" s="57">
        <v>1</v>
      </c>
      <c r="T2058" s="197" t="s">
        <v>3229</v>
      </c>
      <c r="U2058" s="57" t="str">
        <f>VLOOKUP(A2058,'Individual Data'!$K$5:$AC$5544,12,FALSE)</f>
        <v>LFSO</v>
      </c>
      <c r="V2058" s="14">
        <f>IFERROR(LOOKUP(H2058,{30,43,48,53,58,63,68,73,78,83,88,93,97},{42,47,52,57,62,67,72,77,82,87,92,99,100}),999)</f>
        <v>77</v>
      </c>
      <c r="X2058" s="57">
        <f>VLOOKUP(A2058,'Individual Data'!$K$5:$AC$5544,8,FALSE)</f>
        <v>4</v>
      </c>
      <c r="Y2058" s="57">
        <f>VLOOKUP(A2058,'Individual Data'!$K$5:$AC$5544,9,FALSE)</f>
        <v>2019</v>
      </c>
    </row>
    <row r="2059" spans="1:25" ht="15" customHeight="1" x14ac:dyDescent="0.25">
      <c r="A2059" s="197" t="s">
        <v>8525</v>
      </c>
      <c r="B2059" s="197" t="s">
        <v>21577</v>
      </c>
      <c r="C2059" s="198">
        <v>45243</v>
      </c>
      <c r="D2059" s="199">
        <v>5064</v>
      </c>
      <c r="E2059" s="197" t="s">
        <v>19595</v>
      </c>
      <c r="F2059" s="197" t="s">
        <v>19617</v>
      </c>
      <c r="G2059" s="197"/>
      <c r="H2059" s="197">
        <v>84</v>
      </c>
      <c r="I2059" s="197" t="s">
        <v>3085</v>
      </c>
      <c r="J2059" s="197" t="s">
        <v>19596</v>
      </c>
      <c r="K2059" s="57" t="s">
        <v>3196</v>
      </c>
      <c r="M2059" s="199">
        <v>18</v>
      </c>
      <c r="O2059" s="197" t="s">
        <v>21578</v>
      </c>
      <c r="Q2059" s="197" t="s">
        <v>3229</v>
      </c>
      <c r="S2059" s="57">
        <v>1</v>
      </c>
      <c r="T2059" s="197" t="s">
        <v>19598</v>
      </c>
      <c r="U2059" s="57" t="str">
        <f>VLOOKUP(A2059,'Individual Data'!$K$5:$AC$5544,12,FALSE)</f>
        <v>Unassigned</v>
      </c>
      <c r="V2059" s="14">
        <f>IFERROR(LOOKUP(H2059,{30,43,48,53,58,63,68,73,78,83,88,93,97},{42,47,52,57,62,67,72,77,82,87,92,99,100}),999)</f>
        <v>87</v>
      </c>
      <c r="X2059" s="57" t="str">
        <f>VLOOKUP(A2059,'Individual Data'!$K$5:$AC$5544,8,FALSE)</f>
        <v>NA</v>
      </c>
      <c r="Y2059" s="57" t="str">
        <f>VLOOKUP(A2059,'Individual Data'!$K$5:$AC$5544,9,FALSE)</f>
        <v>U</v>
      </c>
    </row>
    <row r="2060" spans="1:25" ht="15" customHeight="1" x14ac:dyDescent="0.25">
      <c r="A2060" s="197" t="s">
        <v>8529</v>
      </c>
      <c r="B2060" s="197" t="s">
        <v>21579</v>
      </c>
      <c r="C2060" s="198">
        <v>45243</v>
      </c>
      <c r="D2060" s="199">
        <v>602</v>
      </c>
      <c r="E2060" s="197" t="s">
        <v>19595</v>
      </c>
      <c r="F2060" s="197" t="s">
        <v>19617</v>
      </c>
      <c r="G2060" s="197"/>
      <c r="H2060" s="197">
        <v>73</v>
      </c>
      <c r="I2060" s="197" t="s">
        <v>3225</v>
      </c>
      <c r="J2060" s="197" t="s">
        <v>19596</v>
      </c>
      <c r="K2060" s="57" t="s">
        <v>3196</v>
      </c>
      <c r="M2060" s="199">
        <v>18</v>
      </c>
      <c r="O2060" s="197" t="s">
        <v>21580</v>
      </c>
      <c r="Q2060" s="197" t="s">
        <v>3229</v>
      </c>
      <c r="S2060" s="57">
        <v>1</v>
      </c>
      <c r="T2060" s="197" t="s">
        <v>19598</v>
      </c>
      <c r="U2060" s="57" t="str">
        <f>VLOOKUP(A2060,'Individual Data'!$K$5:$AC$5544,12,FALSE)</f>
        <v>Unassigned</v>
      </c>
      <c r="V2060" s="14">
        <f>IFERROR(LOOKUP(H2060,{30,43,48,53,58,63,68,73,78,83,88,93,97},{42,47,52,57,62,67,72,77,82,87,92,99,100}),999)</f>
        <v>77</v>
      </c>
      <c r="X2060" s="57" t="str">
        <f>VLOOKUP(A2060,'Individual Data'!$K$5:$AC$5544,8,FALSE)</f>
        <v>NA</v>
      </c>
      <c r="Y2060" s="57" t="str">
        <f>VLOOKUP(A2060,'Individual Data'!$K$5:$AC$5544,9,FALSE)</f>
        <v>U</v>
      </c>
    </row>
    <row r="2061" spans="1:25" ht="15" customHeight="1" x14ac:dyDescent="0.25">
      <c r="A2061" s="197" t="s">
        <v>8535</v>
      </c>
      <c r="B2061" s="197" t="s">
        <v>21581</v>
      </c>
      <c r="C2061" s="198">
        <v>45223</v>
      </c>
      <c r="D2061" s="199">
        <v>193</v>
      </c>
      <c r="E2061" s="197" t="s">
        <v>19595</v>
      </c>
      <c r="F2061" s="197" t="s">
        <v>19617</v>
      </c>
      <c r="G2061" s="197"/>
      <c r="H2061" s="197">
        <v>93</v>
      </c>
      <c r="I2061" s="197" t="s">
        <v>3225</v>
      </c>
      <c r="J2061" s="197" t="s">
        <v>19596</v>
      </c>
      <c r="K2061" s="57" t="s">
        <v>3196</v>
      </c>
      <c r="M2061" s="199">
        <v>18</v>
      </c>
      <c r="O2061" s="197" t="s">
        <v>21582</v>
      </c>
      <c r="Q2061" s="197" t="s">
        <v>3229</v>
      </c>
      <c r="S2061" s="57">
        <v>1</v>
      </c>
      <c r="T2061" s="197" t="s">
        <v>19607</v>
      </c>
      <c r="U2061" s="57" t="str">
        <f>VLOOKUP(A2061,'Individual Data'!$K$5:$AC$5544,12,FALSE)</f>
        <v>NPTH</v>
      </c>
      <c r="V2061" s="14">
        <f>IFERROR(LOOKUP(H2061,{30,43,48,53,58,63,68,73,78,83,88,93,97},{42,47,52,57,62,67,72,77,82,87,92,99,100}),999)</f>
        <v>99</v>
      </c>
      <c r="X2061" s="57">
        <f>VLOOKUP(A2061,'Individual Data'!$K$5:$AC$5544,8,FALSE)</f>
        <v>5</v>
      </c>
      <c r="Y2061" s="57">
        <f>VLOOKUP(A2061,'Individual Data'!$K$5:$AC$5544,9,FALSE)</f>
        <v>2018</v>
      </c>
    </row>
    <row r="2062" spans="1:25" ht="15" customHeight="1" x14ac:dyDescent="0.25">
      <c r="A2062" s="197" t="s">
        <v>8538</v>
      </c>
      <c r="B2062" s="197" t="s">
        <v>21583</v>
      </c>
      <c r="C2062" s="198">
        <v>45230</v>
      </c>
      <c r="D2062" s="199">
        <v>24960</v>
      </c>
      <c r="E2062" s="197" t="s">
        <v>19595</v>
      </c>
      <c r="F2062" s="197" t="s">
        <v>17699</v>
      </c>
      <c r="G2062" s="197"/>
      <c r="H2062" s="197">
        <v>79</v>
      </c>
      <c r="I2062" s="197" t="s">
        <v>3225</v>
      </c>
      <c r="J2062" s="197" t="s">
        <v>19596</v>
      </c>
      <c r="K2062" s="57" t="s">
        <v>3196</v>
      </c>
      <c r="M2062" s="199">
        <v>18</v>
      </c>
      <c r="O2062" s="197" t="s">
        <v>21584</v>
      </c>
      <c r="Q2062" s="197" t="s">
        <v>3229</v>
      </c>
      <c r="S2062" s="57">
        <v>1</v>
      </c>
      <c r="T2062" s="197" t="s">
        <v>19598</v>
      </c>
      <c r="U2062" s="57" t="str">
        <f>VLOOKUP(A2062,'Individual Data'!$K$5:$AC$5544,12,FALSE)</f>
        <v>Unassigned</v>
      </c>
      <c r="V2062" s="14">
        <f>IFERROR(LOOKUP(H2062,{30,43,48,53,58,63,68,73,78,83,88,93,97},{42,47,52,57,62,67,72,77,82,87,92,99,100}),999)</f>
        <v>82</v>
      </c>
      <c r="X2062" s="57" t="str">
        <f>VLOOKUP(A2062,'Individual Data'!$K$5:$AC$5544,8,FALSE)</f>
        <v>NA</v>
      </c>
      <c r="Y2062" s="57" t="str">
        <f>VLOOKUP(A2062,'Individual Data'!$K$5:$AC$5544,9,FALSE)</f>
        <v>U</v>
      </c>
    </row>
    <row r="2063" spans="1:25" ht="15" customHeight="1" x14ac:dyDescent="0.25">
      <c r="A2063" s="197" t="s">
        <v>8544</v>
      </c>
      <c r="B2063" s="197" t="s">
        <v>21585</v>
      </c>
      <c r="C2063" s="198">
        <v>45230</v>
      </c>
      <c r="D2063" s="199">
        <v>3044</v>
      </c>
      <c r="E2063" s="197" t="s">
        <v>19595</v>
      </c>
      <c r="F2063" s="197" t="s">
        <v>19617</v>
      </c>
      <c r="G2063" s="197"/>
      <c r="H2063" s="197">
        <v>88</v>
      </c>
      <c r="I2063" s="197" t="s">
        <v>3085</v>
      </c>
      <c r="J2063" s="197" t="s">
        <v>19596</v>
      </c>
      <c r="K2063" s="57" t="s">
        <v>3196</v>
      </c>
      <c r="M2063" s="199">
        <v>18</v>
      </c>
      <c r="O2063" s="197" t="s">
        <v>21586</v>
      </c>
      <c r="Q2063" s="197" t="s">
        <v>3229</v>
      </c>
      <c r="S2063" s="57">
        <v>1</v>
      </c>
      <c r="T2063" s="197" t="s">
        <v>3229</v>
      </c>
      <c r="U2063" s="57" t="str">
        <f>VLOOKUP(A2063,'Individual Data'!$K$5:$AC$5544,12,FALSE)</f>
        <v>Unassigned</v>
      </c>
      <c r="V2063" s="14">
        <f>IFERROR(LOOKUP(H2063,{30,43,48,53,58,63,68,73,78,83,88,93,97},{42,47,52,57,62,67,72,77,82,87,92,99,100}),999)</f>
        <v>92</v>
      </c>
      <c r="X2063" s="57" t="str">
        <f>VLOOKUP(A2063,'Individual Data'!$K$5:$AC$5544,8,FALSE)</f>
        <v>NA</v>
      </c>
      <c r="Y2063" s="57" t="str">
        <f>VLOOKUP(A2063,'Individual Data'!$K$5:$AC$5544,9,FALSE)</f>
        <v>U</v>
      </c>
    </row>
    <row r="2064" spans="1:25" ht="15" customHeight="1" x14ac:dyDescent="0.25">
      <c r="A2064" s="197" t="s">
        <v>8546</v>
      </c>
      <c r="B2064" s="197" t="s">
        <v>21587</v>
      </c>
      <c r="C2064" s="198">
        <v>45223</v>
      </c>
      <c r="D2064" s="199">
        <v>167</v>
      </c>
      <c r="E2064" s="197" t="s">
        <v>19595</v>
      </c>
      <c r="F2064" s="197" t="s">
        <v>19617</v>
      </c>
      <c r="G2064" s="197"/>
      <c r="H2064" s="197">
        <v>95</v>
      </c>
      <c r="I2064" s="197" t="s">
        <v>3225</v>
      </c>
      <c r="J2064" s="197" t="s">
        <v>19596</v>
      </c>
      <c r="K2064" s="57" t="s">
        <v>3196</v>
      </c>
      <c r="M2064" s="199">
        <v>18</v>
      </c>
      <c r="O2064" s="197" t="s">
        <v>21588</v>
      </c>
      <c r="Q2064" s="197" t="s">
        <v>3229</v>
      </c>
      <c r="S2064" s="57">
        <v>1</v>
      </c>
      <c r="T2064" s="197" t="s">
        <v>19598</v>
      </c>
      <c r="U2064" s="57" t="str">
        <f>VLOOKUP(A2064,'Individual Data'!$K$5:$AC$5544,12,FALSE)</f>
        <v>IPCSR</v>
      </c>
      <c r="V2064" s="14">
        <f>IFERROR(LOOKUP(H2064,{30,43,48,53,58,63,68,73,78,83,88,93,97},{42,47,52,57,62,67,72,77,82,87,92,99,100}),999)</f>
        <v>99</v>
      </c>
      <c r="X2064" s="57">
        <f>VLOOKUP(A2064,'Individual Data'!$K$5:$AC$5544,8,FALSE)</f>
        <v>4</v>
      </c>
      <c r="Y2064" s="57">
        <f>VLOOKUP(A2064,'Individual Data'!$K$5:$AC$5544,9,FALSE)</f>
        <v>2019</v>
      </c>
    </row>
    <row r="2065" spans="1:25" ht="15" customHeight="1" x14ac:dyDescent="0.25">
      <c r="A2065" s="197" t="s">
        <v>8549</v>
      </c>
      <c r="B2065" s="197" t="s">
        <v>21589</v>
      </c>
      <c r="C2065" s="198">
        <v>45236</v>
      </c>
      <c r="D2065" s="199">
        <v>4062</v>
      </c>
      <c r="E2065" s="197" t="s">
        <v>19595</v>
      </c>
      <c r="F2065" s="197" t="s">
        <v>19617</v>
      </c>
      <c r="G2065" s="197"/>
      <c r="H2065" s="197">
        <v>82</v>
      </c>
      <c r="I2065" s="197" t="s">
        <v>3085</v>
      </c>
      <c r="J2065" s="197" t="s">
        <v>19596</v>
      </c>
      <c r="K2065" s="57" t="s">
        <v>3196</v>
      </c>
      <c r="M2065" s="199">
        <v>18</v>
      </c>
      <c r="O2065" s="197" t="s">
        <v>21590</v>
      </c>
      <c r="Q2065" s="197" t="s">
        <v>3229</v>
      </c>
      <c r="S2065" s="57">
        <v>1</v>
      </c>
      <c r="T2065" s="197" t="s">
        <v>19598</v>
      </c>
      <c r="U2065" s="57" t="str">
        <f>VLOOKUP(A2065,'Individual Data'!$K$5:$AC$5544,12,FALSE)</f>
        <v>Unassigned</v>
      </c>
      <c r="V2065" s="14">
        <f>IFERROR(LOOKUP(H2065,{30,43,48,53,58,63,68,73,78,83,88,93,97},{42,47,52,57,62,67,72,77,82,87,92,99,100}),999)</f>
        <v>82</v>
      </c>
      <c r="X2065" s="57" t="str">
        <f>VLOOKUP(A2065,'Individual Data'!$K$5:$AC$5544,8,FALSE)</f>
        <v>NA</v>
      </c>
      <c r="Y2065" s="57" t="str">
        <f>VLOOKUP(A2065,'Individual Data'!$K$5:$AC$5544,9,FALSE)</f>
        <v>U</v>
      </c>
    </row>
    <row r="2066" spans="1:25" ht="15" customHeight="1" x14ac:dyDescent="0.25">
      <c r="A2066" s="197" t="s">
        <v>8552</v>
      </c>
      <c r="B2066" s="197" t="s">
        <v>21591</v>
      </c>
      <c r="C2066" s="198">
        <v>45245</v>
      </c>
      <c r="D2066" s="199">
        <v>7049</v>
      </c>
      <c r="E2066" s="197" t="s">
        <v>19595</v>
      </c>
      <c r="F2066" s="197" t="s">
        <v>19610</v>
      </c>
      <c r="G2066" s="197"/>
      <c r="H2066" s="197">
        <v>81</v>
      </c>
      <c r="I2066" s="197" t="s">
        <v>3085</v>
      </c>
      <c r="J2066" s="197" t="s">
        <v>19596</v>
      </c>
      <c r="K2066" s="57" t="s">
        <v>3196</v>
      </c>
      <c r="M2066" s="199">
        <v>18</v>
      </c>
      <c r="O2066" s="197" t="s">
        <v>19601</v>
      </c>
      <c r="Q2066" s="197" t="s">
        <v>3229</v>
      </c>
      <c r="S2066" s="57">
        <v>1</v>
      </c>
      <c r="T2066" s="197" t="s">
        <v>3229</v>
      </c>
      <c r="U2066" s="57" t="str">
        <f>VLOOKUP(A2066,'Individual Data'!$K$5:$AC$5544,12,FALSE)</f>
        <v>IPCSR</v>
      </c>
      <c r="V2066" s="14">
        <f>IFERROR(LOOKUP(H2066,{30,43,48,53,58,63,68,73,78,83,88,93,97},{42,47,52,57,62,67,72,77,82,87,92,99,100}),999)</f>
        <v>82</v>
      </c>
      <c r="X2066" s="57">
        <f>VLOOKUP(A2066,'Individual Data'!$K$5:$AC$5544,8,FALSE)</f>
        <v>4</v>
      </c>
      <c r="Y2066" s="57">
        <f>VLOOKUP(A2066,'Individual Data'!$K$5:$AC$5544,9,FALSE)</f>
        <v>2019</v>
      </c>
    </row>
    <row r="2067" spans="1:25" ht="15" customHeight="1" x14ac:dyDescent="0.25">
      <c r="A2067" s="197" t="s">
        <v>8555</v>
      </c>
      <c r="B2067" s="197" t="s">
        <v>21592</v>
      </c>
      <c r="C2067" s="198">
        <v>45230</v>
      </c>
      <c r="D2067" s="199">
        <v>307</v>
      </c>
      <c r="E2067" s="197" t="s">
        <v>19595</v>
      </c>
      <c r="F2067" s="197" t="s">
        <v>19617</v>
      </c>
      <c r="G2067" s="197"/>
      <c r="H2067" s="197">
        <v>73</v>
      </c>
      <c r="I2067" s="197" t="s">
        <v>3225</v>
      </c>
      <c r="J2067" s="197" t="s">
        <v>19596</v>
      </c>
      <c r="K2067" s="57" t="s">
        <v>3196</v>
      </c>
      <c r="M2067" s="199">
        <v>18</v>
      </c>
      <c r="O2067" s="197" t="s">
        <v>21593</v>
      </c>
      <c r="Q2067" s="197" t="s">
        <v>3229</v>
      </c>
      <c r="S2067" s="57">
        <v>1</v>
      </c>
      <c r="T2067" s="197" t="s">
        <v>3229</v>
      </c>
      <c r="U2067" s="57" t="str">
        <f>VLOOKUP(A2067,'Individual Data'!$K$5:$AC$5544,12,FALSE)</f>
        <v>LFSO</v>
      </c>
      <c r="V2067" s="14">
        <f>IFERROR(LOOKUP(H2067,{30,43,48,53,58,63,68,73,78,83,88,93,97},{42,47,52,57,62,67,72,77,82,87,92,99,100}),999)</f>
        <v>77</v>
      </c>
      <c r="X2067" s="57">
        <f>VLOOKUP(A2067,'Individual Data'!$K$5:$AC$5544,8,FALSE)</f>
        <v>4</v>
      </c>
      <c r="Y2067" s="57">
        <f>VLOOKUP(A2067,'Individual Data'!$K$5:$AC$5544,9,FALSE)</f>
        <v>2019</v>
      </c>
    </row>
    <row r="2068" spans="1:25" ht="15" customHeight="1" x14ac:dyDescent="0.25">
      <c r="A2068" s="197" t="s">
        <v>8558</v>
      </c>
      <c r="B2068" s="197" t="s">
        <v>21594</v>
      </c>
      <c r="C2068" s="198">
        <v>45223</v>
      </c>
      <c r="D2068" s="199">
        <v>2140</v>
      </c>
      <c r="E2068" s="197" t="s">
        <v>19595</v>
      </c>
      <c r="F2068" s="197" t="s">
        <v>19617</v>
      </c>
      <c r="G2068" s="197"/>
      <c r="H2068" s="197">
        <v>75</v>
      </c>
      <c r="I2068" s="197" t="s">
        <v>3085</v>
      </c>
      <c r="J2068" s="197" t="s">
        <v>19596</v>
      </c>
      <c r="K2068" s="57" t="s">
        <v>3196</v>
      </c>
      <c r="M2068" s="199">
        <v>18</v>
      </c>
      <c r="O2068" s="197" t="s">
        <v>21595</v>
      </c>
      <c r="Q2068" s="197" t="s">
        <v>3229</v>
      </c>
      <c r="S2068" s="57">
        <v>1</v>
      </c>
      <c r="T2068" s="197" t="s">
        <v>19598</v>
      </c>
      <c r="U2068" s="57" t="str">
        <f>VLOOKUP(A2068,'Individual Data'!$K$5:$AC$5544,12,FALSE)</f>
        <v>LFSO</v>
      </c>
      <c r="V2068" s="14">
        <f>IFERROR(LOOKUP(H2068,{30,43,48,53,58,63,68,73,78,83,88,93,97},{42,47,52,57,62,67,72,77,82,87,92,99,100}),999)</f>
        <v>77</v>
      </c>
      <c r="X2068" s="57">
        <f>VLOOKUP(A2068,'Individual Data'!$K$5:$AC$5544,8,FALSE)</f>
        <v>4</v>
      </c>
      <c r="Y2068" s="57">
        <f>VLOOKUP(A2068,'Individual Data'!$K$5:$AC$5544,9,FALSE)</f>
        <v>2019</v>
      </c>
    </row>
    <row r="2069" spans="1:25" ht="15" customHeight="1" x14ac:dyDescent="0.25">
      <c r="A2069" s="197" t="s">
        <v>8567</v>
      </c>
      <c r="B2069" s="197" t="s">
        <v>21596</v>
      </c>
      <c r="C2069" s="198">
        <v>45243</v>
      </c>
      <c r="D2069" s="199">
        <v>642</v>
      </c>
      <c r="E2069" s="197" t="s">
        <v>19595</v>
      </c>
      <c r="F2069" s="197" t="s">
        <v>19617</v>
      </c>
      <c r="G2069" s="197"/>
      <c r="H2069" s="197">
        <v>74</v>
      </c>
      <c r="I2069" s="197" t="s">
        <v>3225</v>
      </c>
      <c r="J2069" s="197" t="s">
        <v>19596</v>
      </c>
      <c r="K2069" s="57" t="s">
        <v>3196</v>
      </c>
      <c r="M2069" s="199">
        <v>18</v>
      </c>
      <c r="O2069" s="197" t="s">
        <v>21597</v>
      </c>
      <c r="Q2069" s="197" t="s">
        <v>3229</v>
      </c>
      <c r="S2069" s="57">
        <v>1</v>
      </c>
      <c r="T2069" s="197" t="s">
        <v>19598</v>
      </c>
      <c r="U2069" s="57" t="str">
        <f>VLOOKUP(A2069,'Individual Data'!$K$5:$AC$5544,12,FALSE)</f>
        <v>IPCSR</v>
      </c>
      <c r="V2069" s="14">
        <f>IFERROR(LOOKUP(H2069,{30,43,48,53,58,63,68,73,78,83,88,93,97},{42,47,52,57,62,67,72,77,82,87,92,99,100}),999)</f>
        <v>77</v>
      </c>
      <c r="X2069" s="57">
        <f>VLOOKUP(A2069,'Individual Data'!$K$5:$AC$5544,8,FALSE)</f>
        <v>4</v>
      </c>
      <c r="Y2069" s="57">
        <f>VLOOKUP(A2069,'Individual Data'!$K$5:$AC$5544,9,FALSE)</f>
        <v>2019</v>
      </c>
    </row>
    <row r="2070" spans="1:25" ht="15" customHeight="1" x14ac:dyDescent="0.25">
      <c r="A2070" s="197" t="s">
        <v>8573</v>
      </c>
      <c r="B2070" s="197" t="s">
        <v>21598</v>
      </c>
      <c r="C2070" s="198">
        <v>45243</v>
      </c>
      <c r="D2070" s="199">
        <v>636</v>
      </c>
      <c r="E2070" s="197" t="s">
        <v>19595</v>
      </c>
      <c r="F2070" s="197" t="s">
        <v>19617</v>
      </c>
      <c r="G2070" s="197"/>
      <c r="H2070" s="197">
        <v>89</v>
      </c>
      <c r="I2070" s="197" t="s">
        <v>3225</v>
      </c>
      <c r="J2070" s="197" t="s">
        <v>19596</v>
      </c>
      <c r="K2070" s="57" t="s">
        <v>3196</v>
      </c>
      <c r="M2070" s="199">
        <v>18</v>
      </c>
      <c r="O2070" s="197" t="s">
        <v>21599</v>
      </c>
      <c r="Q2070" s="197" t="s">
        <v>3229</v>
      </c>
      <c r="S2070" s="57">
        <v>1</v>
      </c>
      <c r="T2070" s="197" t="s">
        <v>19598</v>
      </c>
      <c r="U2070" s="57" t="str">
        <f>VLOOKUP(A2070,'Individual Data'!$K$5:$AC$5544,12,FALSE)</f>
        <v>NLVA</v>
      </c>
      <c r="V2070" s="14">
        <f>IFERROR(LOOKUP(H2070,{30,43,48,53,58,63,68,73,78,83,88,93,97},{42,47,52,57,62,67,72,77,82,87,92,99,100}),999)</f>
        <v>92</v>
      </c>
      <c r="X2070" s="57">
        <f>VLOOKUP(A2070,'Individual Data'!$K$5:$AC$5544,8,FALSE)</f>
        <v>4</v>
      </c>
      <c r="Y2070" s="57">
        <f>VLOOKUP(A2070,'Individual Data'!$K$5:$AC$5544,9,FALSE)</f>
        <v>2019</v>
      </c>
    </row>
    <row r="2071" spans="1:25" ht="15" customHeight="1" x14ac:dyDescent="0.25">
      <c r="A2071" s="197" t="s">
        <v>8576</v>
      </c>
      <c r="B2071" s="197" t="s">
        <v>21600</v>
      </c>
      <c r="C2071" s="198">
        <v>45223</v>
      </c>
      <c r="D2071" s="199">
        <v>2208</v>
      </c>
      <c r="E2071" s="197" t="s">
        <v>19595</v>
      </c>
      <c r="F2071" s="197" t="s">
        <v>19617</v>
      </c>
      <c r="G2071" s="197"/>
      <c r="H2071" s="197">
        <v>71.5</v>
      </c>
      <c r="I2071" s="197" t="s">
        <v>3085</v>
      </c>
      <c r="J2071" s="197" t="s">
        <v>19596</v>
      </c>
      <c r="K2071" s="57" t="s">
        <v>3196</v>
      </c>
      <c r="M2071" s="199">
        <v>18</v>
      </c>
      <c r="O2071" s="197" t="s">
        <v>21601</v>
      </c>
      <c r="Q2071" s="197" t="s">
        <v>3229</v>
      </c>
      <c r="S2071" s="57">
        <v>1</v>
      </c>
      <c r="T2071" s="197" t="s">
        <v>19598</v>
      </c>
      <c r="U2071" s="57" t="str">
        <f>VLOOKUP(A2071,'Individual Data'!$K$5:$AC$5544,12,FALSE)</f>
        <v>CJA1</v>
      </c>
      <c r="V2071" s="14">
        <f>IFERROR(LOOKUP(H2071,{30,43,48,53,58,63,68,73,78,83,88,93,97},{42,47,52,57,62,67,72,77,82,87,92,99,100}),999)</f>
        <v>72</v>
      </c>
      <c r="X2071" s="57">
        <f>VLOOKUP(A2071,'Individual Data'!$K$5:$AC$5544,8,FALSE)</f>
        <v>4</v>
      </c>
      <c r="Y2071" s="57">
        <f>VLOOKUP(A2071,'Individual Data'!$K$5:$AC$5544,9,FALSE)</f>
        <v>2019</v>
      </c>
    </row>
    <row r="2072" spans="1:25" ht="15" customHeight="1" x14ac:dyDescent="0.25">
      <c r="A2072" s="197" t="s">
        <v>8579</v>
      </c>
      <c r="B2072" s="197" t="s">
        <v>21602</v>
      </c>
      <c r="C2072" s="198">
        <v>45216</v>
      </c>
      <c r="D2072" s="199">
        <v>1101</v>
      </c>
      <c r="E2072" s="197" t="s">
        <v>19595</v>
      </c>
      <c r="F2072" s="197" t="s">
        <v>19617</v>
      </c>
      <c r="G2072" s="197"/>
      <c r="H2072" s="197">
        <v>73</v>
      </c>
      <c r="I2072" s="197" t="s">
        <v>3085</v>
      </c>
      <c r="J2072" s="197" t="s">
        <v>19596</v>
      </c>
      <c r="K2072" s="57" t="s">
        <v>3196</v>
      </c>
      <c r="M2072" s="199">
        <v>18</v>
      </c>
      <c r="O2072" s="197" t="s">
        <v>21603</v>
      </c>
      <c r="Q2072" s="197" t="s">
        <v>3229</v>
      </c>
      <c r="S2072" s="57">
        <v>1</v>
      </c>
      <c r="T2072" s="197" t="s">
        <v>19598</v>
      </c>
      <c r="U2072" s="57" t="str">
        <f>VLOOKUP(A2072,'Individual Data'!$K$5:$AC$5544,12,FALSE)</f>
        <v>NPTH</v>
      </c>
      <c r="V2072" s="14">
        <f>IFERROR(LOOKUP(H2072,{30,43,48,53,58,63,68,73,78,83,88,93,97},{42,47,52,57,62,67,72,77,82,87,92,99,100}),999)</f>
        <v>77</v>
      </c>
      <c r="X2072" s="57">
        <f>VLOOKUP(A2072,'Individual Data'!$K$5:$AC$5544,8,FALSE)</f>
        <v>4</v>
      </c>
      <c r="Y2072" s="57">
        <f>VLOOKUP(A2072,'Individual Data'!$K$5:$AC$5544,9,FALSE)</f>
        <v>2019</v>
      </c>
    </row>
    <row r="2073" spans="1:25" ht="15" customHeight="1" x14ac:dyDescent="0.25">
      <c r="A2073" s="197" t="s">
        <v>8582</v>
      </c>
      <c r="B2073" s="197" t="s">
        <v>21604</v>
      </c>
      <c r="C2073" s="198">
        <v>45230</v>
      </c>
      <c r="D2073" s="199">
        <v>3135</v>
      </c>
      <c r="E2073" s="197" t="s">
        <v>19595</v>
      </c>
      <c r="F2073" s="197" t="s">
        <v>19617</v>
      </c>
      <c r="G2073" s="197"/>
      <c r="H2073" s="197">
        <v>87</v>
      </c>
      <c r="I2073" s="197" t="s">
        <v>3085</v>
      </c>
      <c r="J2073" s="197" t="s">
        <v>19596</v>
      </c>
      <c r="K2073" s="57" t="s">
        <v>3196</v>
      </c>
      <c r="M2073" s="199">
        <v>18</v>
      </c>
      <c r="O2073" s="197" t="s">
        <v>21605</v>
      </c>
      <c r="Q2073" s="197" t="s">
        <v>3229</v>
      </c>
      <c r="S2073" s="57">
        <v>1</v>
      </c>
      <c r="T2073" s="197" t="s">
        <v>19598</v>
      </c>
      <c r="U2073" s="57" t="str">
        <f>VLOOKUP(A2073,'Individual Data'!$K$5:$AC$5544,12,FALSE)</f>
        <v>IPCSR</v>
      </c>
      <c r="V2073" s="14">
        <f>IFERROR(LOOKUP(H2073,{30,43,48,53,58,63,68,73,78,83,88,93,97},{42,47,52,57,62,67,72,77,82,87,92,99,100}),999)</f>
        <v>87</v>
      </c>
      <c r="X2073" s="57">
        <f>VLOOKUP(A2073,'Individual Data'!$K$5:$AC$5544,8,FALSE)</f>
        <v>4</v>
      </c>
      <c r="Y2073" s="57">
        <f>VLOOKUP(A2073,'Individual Data'!$K$5:$AC$5544,9,FALSE)</f>
        <v>2019</v>
      </c>
    </row>
    <row r="2074" spans="1:25" ht="15" customHeight="1" x14ac:dyDescent="0.25">
      <c r="A2074" s="197" t="s">
        <v>8584</v>
      </c>
      <c r="B2074" s="197" t="s">
        <v>21606</v>
      </c>
      <c r="C2074" s="198">
        <v>45223</v>
      </c>
      <c r="D2074" s="199">
        <v>2163</v>
      </c>
      <c r="E2074" s="197" t="s">
        <v>19595</v>
      </c>
      <c r="F2074" s="197" t="s">
        <v>19617</v>
      </c>
      <c r="G2074" s="197"/>
      <c r="H2074" s="197">
        <v>80.5</v>
      </c>
      <c r="I2074" s="197" t="s">
        <v>3085</v>
      </c>
      <c r="J2074" s="197" t="s">
        <v>19596</v>
      </c>
      <c r="K2074" s="57" t="s">
        <v>3196</v>
      </c>
      <c r="M2074" s="199">
        <v>18</v>
      </c>
      <c r="O2074" s="197" t="s">
        <v>21607</v>
      </c>
      <c r="Q2074" s="197" t="s">
        <v>3229</v>
      </c>
      <c r="S2074" s="57">
        <v>1</v>
      </c>
      <c r="T2074" s="197" t="s">
        <v>19598</v>
      </c>
      <c r="U2074" s="57" t="str">
        <f>VLOOKUP(A2074,'Individual Data'!$K$5:$AC$5544,12,FALSE)</f>
        <v>IPCSR</v>
      </c>
      <c r="V2074" s="14">
        <f>IFERROR(LOOKUP(H2074,{30,43,48,53,58,63,68,73,78,83,88,93,97},{42,47,52,57,62,67,72,77,82,87,92,99,100}),999)</f>
        <v>82</v>
      </c>
      <c r="X2074" s="57">
        <f>VLOOKUP(A2074,'Individual Data'!$K$5:$AC$5544,8,FALSE)</f>
        <v>4</v>
      </c>
      <c r="Y2074" s="57">
        <f>VLOOKUP(A2074,'Individual Data'!$K$5:$AC$5544,9,FALSE)</f>
        <v>2019</v>
      </c>
    </row>
    <row r="2075" spans="1:25" ht="15" customHeight="1" x14ac:dyDescent="0.25">
      <c r="A2075" s="197" t="s">
        <v>8587</v>
      </c>
      <c r="B2075" s="197" t="s">
        <v>21608</v>
      </c>
      <c r="C2075" s="198">
        <v>45236</v>
      </c>
      <c r="D2075" s="199">
        <v>443</v>
      </c>
      <c r="E2075" s="197" t="s">
        <v>19595</v>
      </c>
      <c r="F2075" s="197" t="s">
        <v>19617</v>
      </c>
      <c r="G2075" s="197"/>
      <c r="H2075" s="197">
        <v>86</v>
      </c>
      <c r="I2075" s="197" t="s">
        <v>3225</v>
      </c>
      <c r="J2075" s="197" t="s">
        <v>17688</v>
      </c>
      <c r="K2075" s="229" t="s">
        <v>3228</v>
      </c>
      <c r="M2075" s="199">
        <v>18</v>
      </c>
      <c r="O2075" s="197" t="s">
        <v>19601</v>
      </c>
      <c r="Q2075" s="197" t="s">
        <v>3229</v>
      </c>
      <c r="S2075" s="57">
        <v>1</v>
      </c>
      <c r="T2075" s="197" t="s">
        <v>3229</v>
      </c>
      <c r="U2075" s="57" t="str">
        <f>VLOOKUP(A2075,'Individual Data'!$K$5:$AC$5544,12,FALSE)</f>
        <v>IPCSR</v>
      </c>
      <c r="V2075" s="14">
        <f>IFERROR(LOOKUP(H2075,{30,43,48,53,58,63,68,73,78,83,88,93,97},{42,47,52,57,62,67,72,77,82,87,92,99,100}),999)</f>
        <v>87</v>
      </c>
      <c r="X2075" s="57">
        <f>VLOOKUP(A2075,'Individual Data'!$K$5:$AC$5544,8,FALSE)</f>
        <v>4</v>
      </c>
      <c r="Y2075" s="57">
        <f>VLOOKUP(A2075,'Individual Data'!$K$5:$AC$5544,9,FALSE)</f>
        <v>2019</v>
      </c>
    </row>
    <row r="2076" spans="1:25" ht="15" customHeight="1" x14ac:dyDescent="0.25">
      <c r="A2076" s="197" t="s">
        <v>8590</v>
      </c>
      <c r="B2076" s="197" t="s">
        <v>21609</v>
      </c>
      <c r="C2076" s="198">
        <v>45243</v>
      </c>
      <c r="D2076" s="199">
        <v>689</v>
      </c>
      <c r="E2076" s="197" t="s">
        <v>19595</v>
      </c>
      <c r="F2076" s="197" t="s">
        <v>19617</v>
      </c>
      <c r="G2076" s="197"/>
      <c r="H2076" s="197">
        <v>70</v>
      </c>
      <c r="I2076" s="197" t="s">
        <v>3225</v>
      </c>
      <c r="J2076" s="197" t="s">
        <v>19596</v>
      </c>
      <c r="K2076" s="228" t="s">
        <v>3196</v>
      </c>
      <c r="M2076" s="199">
        <v>18</v>
      </c>
      <c r="O2076" s="197" t="s">
        <v>21610</v>
      </c>
      <c r="Q2076" s="197" t="s">
        <v>3229</v>
      </c>
      <c r="S2076" s="57">
        <v>1</v>
      </c>
      <c r="T2076" s="197" t="s">
        <v>19598</v>
      </c>
      <c r="U2076" s="57" t="str">
        <f>VLOOKUP(A2076,'Individual Data'!$K$5:$AC$5544,12,FALSE)</f>
        <v>Unassigned</v>
      </c>
      <c r="V2076" s="14">
        <f>IFERROR(LOOKUP(H2076,{30,43,48,53,58,63,68,73,78,83,88,93,97},{42,47,52,57,62,67,72,77,82,87,92,99,100}),999)</f>
        <v>72</v>
      </c>
      <c r="X2076" s="57" t="str">
        <f>VLOOKUP(A2076,'Individual Data'!$K$5:$AC$5544,8,FALSE)</f>
        <v>NA</v>
      </c>
      <c r="Y2076" s="57" t="str">
        <f>VLOOKUP(A2076,'Individual Data'!$K$5:$AC$5544,9,FALSE)</f>
        <v>U</v>
      </c>
    </row>
    <row r="2077" spans="1:25" ht="15" customHeight="1" x14ac:dyDescent="0.25">
      <c r="A2077" s="197" t="s">
        <v>8592</v>
      </c>
      <c r="B2077" s="197" t="s">
        <v>21611</v>
      </c>
      <c r="C2077" s="198">
        <v>45236</v>
      </c>
      <c r="D2077" s="199">
        <v>4009</v>
      </c>
      <c r="E2077" s="197" t="s">
        <v>19595</v>
      </c>
      <c r="F2077" s="197" t="s">
        <v>19617</v>
      </c>
      <c r="G2077" s="197"/>
      <c r="H2077" s="197">
        <v>81</v>
      </c>
      <c r="I2077" s="197" t="s">
        <v>3085</v>
      </c>
      <c r="J2077" s="197" t="s">
        <v>19596</v>
      </c>
      <c r="K2077" s="57" t="s">
        <v>3196</v>
      </c>
      <c r="M2077" s="199">
        <v>18</v>
      </c>
      <c r="O2077" s="197" t="s">
        <v>21612</v>
      </c>
      <c r="Q2077" s="197" t="s">
        <v>3229</v>
      </c>
      <c r="S2077" s="57">
        <v>1</v>
      </c>
      <c r="T2077" s="197" t="s">
        <v>19598</v>
      </c>
      <c r="U2077" s="57" t="str">
        <f>VLOOKUP(A2077,'Individual Data'!$K$5:$AC$5544,12,FALSE)</f>
        <v>Unassigned</v>
      </c>
      <c r="V2077" s="14">
        <f>IFERROR(LOOKUP(H2077,{30,43,48,53,58,63,68,73,78,83,88,93,97},{42,47,52,57,62,67,72,77,82,87,92,99,100}),999)</f>
        <v>82</v>
      </c>
      <c r="X2077" s="57" t="str">
        <f>VLOOKUP(A2077,'Individual Data'!$K$5:$AC$5544,8,FALSE)</f>
        <v>NA</v>
      </c>
      <c r="Y2077" s="57" t="str">
        <f>VLOOKUP(A2077,'Individual Data'!$K$5:$AC$5544,9,FALSE)</f>
        <v>U</v>
      </c>
    </row>
    <row r="2078" spans="1:25" ht="15" customHeight="1" x14ac:dyDescent="0.25">
      <c r="A2078" s="197" t="s">
        <v>8595</v>
      </c>
      <c r="B2078" s="197" t="s">
        <v>21613</v>
      </c>
      <c r="C2078" s="198">
        <v>45243</v>
      </c>
      <c r="D2078" s="199">
        <v>648</v>
      </c>
      <c r="E2078" s="197" t="s">
        <v>19595</v>
      </c>
      <c r="F2078" s="197" t="s">
        <v>19617</v>
      </c>
      <c r="G2078" s="197"/>
      <c r="H2078" s="197">
        <v>77</v>
      </c>
      <c r="I2078" s="197" t="s">
        <v>3225</v>
      </c>
      <c r="J2078" s="197" t="s">
        <v>19596</v>
      </c>
      <c r="K2078" s="57" t="s">
        <v>3196</v>
      </c>
      <c r="M2078" s="199">
        <v>18</v>
      </c>
      <c r="O2078" s="197" t="s">
        <v>21614</v>
      </c>
      <c r="Q2078" s="197" t="s">
        <v>3229</v>
      </c>
      <c r="S2078" s="57">
        <v>1</v>
      </c>
      <c r="T2078" s="197" t="s">
        <v>19598</v>
      </c>
      <c r="U2078" s="57" t="str">
        <f>VLOOKUP(A2078,'Individual Data'!$K$5:$AC$5544,12,FALSE)</f>
        <v>LFSO</v>
      </c>
      <c r="V2078" s="14">
        <f>IFERROR(LOOKUP(H2078,{30,43,48,53,58,63,68,73,78,83,88,93,97},{42,47,52,57,62,67,72,77,82,87,92,99,100}),999)</f>
        <v>77</v>
      </c>
      <c r="X2078" s="57">
        <f>VLOOKUP(A2078,'Individual Data'!$K$5:$AC$5544,8,FALSE)</f>
        <v>4</v>
      </c>
      <c r="Y2078" s="57">
        <f>VLOOKUP(A2078,'Individual Data'!$K$5:$AC$5544,9,FALSE)</f>
        <v>2019</v>
      </c>
    </row>
    <row r="2079" spans="1:25" ht="15" customHeight="1" x14ac:dyDescent="0.25">
      <c r="A2079" s="197" t="s">
        <v>8599</v>
      </c>
      <c r="B2079" s="197" t="s">
        <v>21615</v>
      </c>
      <c r="C2079" s="198">
        <v>45223</v>
      </c>
      <c r="D2079" s="199">
        <v>2171</v>
      </c>
      <c r="E2079" s="197" t="s">
        <v>19595</v>
      </c>
      <c r="F2079" s="197" t="s">
        <v>19617</v>
      </c>
      <c r="G2079" s="197"/>
      <c r="H2079" s="197">
        <v>79.5</v>
      </c>
      <c r="I2079" s="197" t="s">
        <v>3085</v>
      </c>
      <c r="J2079" s="197" t="s">
        <v>17688</v>
      </c>
      <c r="K2079" s="229" t="s">
        <v>3228</v>
      </c>
      <c r="M2079" s="199">
        <v>18</v>
      </c>
      <c r="O2079" s="197" t="s">
        <v>19601</v>
      </c>
      <c r="Q2079" s="197" t="s">
        <v>3229</v>
      </c>
      <c r="S2079" s="57">
        <v>1</v>
      </c>
      <c r="T2079" s="197" t="s">
        <v>3229</v>
      </c>
      <c r="U2079" s="57" t="str">
        <f>VLOOKUP(A2079,'Individual Data'!$K$5:$AC$5544,12,FALSE)</f>
        <v>CJA1</v>
      </c>
      <c r="V2079" s="14">
        <f>IFERROR(LOOKUP(H2079,{30,43,48,53,58,63,68,73,78,83,88,93,97},{42,47,52,57,62,67,72,77,82,87,92,99,100}),999)</f>
        <v>82</v>
      </c>
      <c r="X2079" s="57">
        <f>VLOOKUP(A2079,'Individual Data'!$K$5:$AC$5544,8,FALSE)</f>
        <v>4</v>
      </c>
      <c r="Y2079" s="57">
        <f>VLOOKUP(A2079,'Individual Data'!$K$5:$AC$5544,9,FALSE)</f>
        <v>2019</v>
      </c>
    </row>
    <row r="2080" spans="1:25" ht="15" customHeight="1" x14ac:dyDescent="0.25">
      <c r="A2080" s="197" t="s">
        <v>8603</v>
      </c>
      <c r="B2080" s="197" t="s">
        <v>21616</v>
      </c>
      <c r="C2080" s="198">
        <v>45243</v>
      </c>
      <c r="D2080" s="199">
        <v>5084</v>
      </c>
      <c r="E2080" s="197" t="s">
        <v>19595</v>
      </c>
      <c r="F2080" s="197" t="s">
        <v>19617</v>
      </c>
      <c r="G2080" s="197"/>
      <c r="H2080" s="197">
        <v>88</v>
      </c>
      <c r="I2080" s="197" t="s">
        <v>3085</v>
      </c>
      <c r="J2080" s="197" t="s">
        <v>19596</v>
      </c>
      <c r="K2080" s="228" t="s">
        <v>3196</v>
      </c>
      <c r="M2080" s="199">
        <v>18</v>
      </c>
      <c r="O2080" s="197" t="s">
        <v>21617</v>
      </c>
      <c r="Q2080" s="197" t="s">
        <v>3229</v>
      </c>
      <c r="S2080" s="57">
        <v>1</v>
      </c>
      <c r="T2080" s="197" t="s">
        <v>19598</v>
      </c>
      <c r="U2080" s="57" t="str">
        <f>VLOOKUP(A2080,'Individual Data'!$K$5:$AC$5544,12,FALSE)</f>
        <v>NLVA</v>
      </c>
      <c r="V2080" s="14">
        <f>IFERROR(LOOKUP(H2080,{30,43,48,53,58,63,68,73,78,83,88,93,97},{42,47,52,57,62,67,72,77,82,87,92,99,100}),999)</f>
        <v>92</v>
      </c>
      <c r="X2080" s="57">
        <f>VLOOKUP(A2080,'Individual Data'!$K$5:$AC$5544,8,FALSE)</f>
        <v>4</v>
      </c>
      <c r="Y2080" s="57">
        <f>VLOOKUP(A2080,'Individual Data'!$K$5:$AC$5544,9,FALSE)</f>
        <v>2019</v>
      </c>
    </row>
    <row r="2081" spans="1:25" ht="15" customHeight="1" x14ac:dyDescent="0.25">
      <c r="A2081" s="197" t="s">
        <v>8605</v>
      </c>
      <c r="B2081" s="197" t="s">
        <v>21618</v>
      </c>
      <c r="C2081" s="198">
        <v>45236</v>
      </c>
      <c r="D2081" s="199">
        <v>458</v>
      </c>
      <c r="E2081" s="197" t="s">
        <v>19595</v>
      </c>
      <c r="F2081" s="197" t="s">
        <v>19617</v>
      </c>
      <c r="G2081" s="197"/>
      <c r="H2081" s="197">
        <v>71</v>
      </c>
      <c r="I2081" s="197" t="s">
        <v>3225</v>
      </c>
      <c r="J2081" s="197" t="s">
        <v>19596</v>
      </c>
      <c r="K2081" s="57" t="s">
        <v>3196</v>
      </c>
      <c r="M2081" s="199">
        <v>18</v>
      </c>
      <c r="O2081" s="197" t="s">
        <v>21619</v>
      </c>
      <c r="Q2081" s="197" t="s">
        <v>3229</v>
      </c>
      <c r="S2081" s="57">
        <v>1</v>
      </c>
      <c r="T2081" s="197" t="s">
        <v>19598</v>
      </c>
      <c r="U2081" s="57" t="str">
        <f>VLOOKUP(A2081,'Individual Data'!$K$5:$AC$5544,12,FALSE)</f>
        <v>CJA1</v>
      </c>
      <c r="V2081" s="14">
        <f>IFERROR(LOOKUP(H2081,{30,43,48,53,58,63,68,73,78,83,88,93,97},{42,47,52,57,62,67,72,77,82,87,92,99,100}),999)</f>
        <v>72</v>
      </c>
      <c r="X2081" s="57">
        <f>VLOOKUP(A2081,'Individual Data'!$K$5:$AC$5544,8,FALSE)</f>
        <v>3</v>
      </c>
      <c r="Y2081" s="57">
        <f>VLOOKUP(A2081,'Individual Data'!$K$5:$AC$5544,9,FALSE)</f>
        <v>2020</v>
      </c>
    </row>
    <row r="2082" spans="1:25" ht="15" customHeight="1" x14ac:dyDescent="0.25">
      <c r="A2082" s="197" t="s">
        <v>8610</v>
      </c>
      <c r="B2082" s="197" t="s">
        <v>21620</v>
      </c>
      <c r="C2082" s="198">
        <v>45230</v>
      </c>
      <c r="D2082" s="199">
        <v>3083</v>
      </c>
      <c r="E2082" s="197" t="s">
        <v>19595</v>
      </c>
      <c r="F2082" s="197" t="s">
        <v>19617</v>
      </c>
      <c r="G2082" s="197"/>
      <c r="H2082" s="197">
        <v>79</v>
      </c>
      <c r="I2082" s="197" t="s">
        <v>3085</v>
      </c>
      <c r="J2082" s="197" t="s">
        <v>19596</v>
      </c>
      <c r="K2082" s="57" t="s">
        <v>3196</v>
      </c>
      <c r="M2082" s="199">
        <v>18</v>
      </c>
      <c r="O2082" s="197" t="s">
        <v>21621</v>
      </c>
      <c r="Q2082" s="197" t="s">
        <v>3229</v>
      </c>
      <c r="S2082" s="57">
        <v>1</v>
      </c>
      <c r="T2082" s="197" t="s">
        <v>19598</v>
      </c>
      <c r="U2082" s="57" t="str">
        <f>VLOOKUP(A2082,'Individual Data'!$K$5:$AC$5544,12,FALSE)</f>
        <v>LFSO</v>
      </c>
      <c r="V2082" s="14">
        <f>IFERROR(LOOKUP(H2082,{30,43,48,53,58,63,68,73,78,83,88,93,97},{42,47,52,57,62,67,72,77,82,87,92,99,100}),999)</f>
        <v>82</v>
      </c>
      <c r="X2082" s="57">
        <f>VLOOKUP(A2082,'Individual Data'!$K$5:$AC$5544,8,FALSE)</f>
        <v>4</v>
      </c>
      <c r="Y2082" s="57">
        <f>VLOOKUP(A2082,'Individual Data'!$K$5:$AC$5544,9,FALSE)</f>
        <v>2019</v>
      </c>
    </row>
    <row r="2083" spans="1:25" ht="15" customHeight="1" x14ac:dyDescent="0.25">
      <c r="A2083" s="197" t="s">
        <v>8612</v>
      </c>
      <c r="B2083" s="197" t="s">
        <v>21622</v>
      </c>
      <c r="C2083" s="198">
        <v>45243</v>
      </c>
      <c r="D2083" s="199">
        <v>5135</v>
      </c>
      <c r="E2083" s="197" t="s">
        <v>19595</v>
      </c>
      <c r="F2083" s="197" t="s">
        <v>19617</v>
      </c>
      <c r="G2083" s="197"/>
      <c r="H2083" s="197">
        <v>80</v>
      </c>
      <c r="I2083" s="197" t="s">
        <v>3085</v>
      </c>
      <c r="J2083" s="197" t="s">
        <v>19596</v>
      </c>
      <c r="K2083" s="57" t="s">
        <v>3196</v>
      </c>
      <c r="M2083" s="199">
        <v>18</v>
      </c>
      <c r="O2083" s="197" t="s">
        <v>21623</v>
      </c>
      <c r="Q2083" s="197" t="s">
        <v>3229</v>
      </c>
      <c r="S2083" s="57">
        <v>1</v>
      </c>
      <c r="T2083" s="197" t="s">
        <v>19598</v>
      </c>
      <c r="U2083" s="57" t="str">
        <f>VLOOKUP(A2083,'Individual Data'!$K$5:$AC$5544,12,FALSE)</f>
        <v>IPCSR</v>
      </c>
      <c r="V2083" s="14">
        <f>IFERROR(LOOKUP(H2083,{30,43,48,53,58,63,68,73,78,83,88,93,97},{42,47,52,57,62,67,72,77,82,87,92,99,100}),999)</f>
        <v>82</v>
      </c>
      <c r="X2083" s="57">
        <f>VLOOKUP(A2083,'Individual Data'!$K$5:$AC$5544,8,FALSE)</f>
        <v>4</v>
      </c>
      <c r="Y2083" s="57">
        <f>VLOOKUP(A2083,'Individual Data'!$K$5:$AC$5544,9,FALSE)</f>
        <v>2019</v>
      </c>
    </row>
    <row r="2084" spans="1:25" ht="15" customHeight="1" x14ac:dyDescent="0.25">
      <c r="A2084" s="197" t="s">
        <v>8615</v>
      </c>
      <c r="B2084" s="197" t="s">
        <v>21624</v>
      </c>
      <c r="C2084" s="198">
        <v>45216</v>
      </c>
      <c r="D2084" s="199">
        <v>1113</v>
      </c>
      <c r="E2084" s="197" t="s">
        <v>19595</v>
      </c>
      <c r="F2084" s="197" t="s">
        <v>19617</v>
      </c>
      <c r="G2084" s="197"/>
      <c r="H2084" s="197">
        <v>74</v>
      </c>
      <c r="I2084" s="197" t="s">
        <v>3085</v>
      </c>
      <c r="J2084" s="197" t="s">
        <v>19596</v>
      </c>
      <c r="K2084" s="57" t="s">
        <v>3196</v>
      </c>
      <c r="M2084" s="199">
        <v>18</v>
      </c>
      <c r="O2084" s="197" t="s">
        <v>21625</v>
      </c>
      <c r="Q2084" s="197" t="s">
        <v>3229</v>
      </c>
      <c r="S2084" s="57">
        <v>1</v>
      </c>
      <c r="T2084" s="197" t="s">
        <v>19598</v>
      </c>
      <c r="U2084" s="57" t="str">
        <f>VLOOKUP(A2084,'Individual Data'!$K$5:$AC$5544,12,FALSE)</f>
        <v>CJA1</v>
      </c>
      <c r="V2084" s="14">
        <f>IFERROR(LOOKUP(H2084,{30,43,48,53,58,63,68,73,78,83,88,93,97},{42,47,52,57,62,67,72,77,82,87,92,99,100}),999)</f>
        <v>77</v>
      </c>
      <c r="X2084" s="57">
        <f>VLOOKUP(A2084,'Individual Data'!$K$5:$AC$5544,8,FALSE)</f>
        <v>4</v>
      </c>
      <c r="Y2084" s="57">
        <f>VLOOKUP(A2084,'Individual Data'!$K$5:$AC$5544,9,FALSE)</f>
        <v>2019</v>
      </c>
    </row>
    <row r="2085" spans="1:25" ht="15" customHeight="1" x14ac:dyDescent="0.25">
      <c r="A2085" s="197" t="s">
        <v>8618</v>
      </c>
      <c r="B2085" s="197" t="s">
        <v>21626</v>
      </c>
      <c r="C2085" s="198">
        <v>45223</v>
      </c>
      <c r="D2085" s="199">
        <v>2134</v>
      </c>
      <c r="E2085" s="197" t="s">
        <v>19595</v>
      </c>
      <c r="F2085" s="197" t="s">
        <v>19617</v>
      </c>
      <c r="G2085" s="197"/>
      <c r="H2085" s="197">
        <v>74</v>
      </c>
      <c r="I2085" s="197" t="s">
        <v>3085</v>
      </c>
      <c r="J2085" s="197" t="s">
        <v>19596</v>
      </c>
      <c r="K2085" s="57" t="s">
        <v>3196</v>
      </c>
      <c r="M2085" s="199">
        <v>18</v>
      </c>
      <c r="O2085" s="197" t="s">
        <v>21627</v>
      </c>
      <c r="Q2085" s="197" t="s">
        <v>3229</v>
      </c>
      <c r="S2085" s="57">
        <v>1</v>
      </c>
      <c r="T2085" s="197" t="s">
        <v>3229</v>
      </c>
      <c r="U2085" s="57" t="str">
        <f>VLOOKUP(A2085,'Individual Data'!$K$5:$AC$5544,12,FALSE)</f>
        <v>LFSO</v>
      </c>
      <c r="V2085" s="14">
        <f>IFERROR(LOOKUP(H2085,{30,43,48,53,58,63,68,73,78,83,88,93,97},{42,47,52,57,62,67,72,77,82,87,92,99,100}),999)</f>
        <v>77</v>
      </c>
      <c r="X2085" s="57">
        <f>VLOOKUP(A2085,'Individual Data'!$K$5:$AC$5544,8,FALSE)</f>
        <v>4</v>
      </c>
      <c r="Y2085" s="57">
        <f>VLOOKUP(A2085,'Individual Data'!$K$5:$AC$5544,9,FALSE)</f>
        <v>2019</v>
      </c>
    </row>
    <row r="2086" spans="1:25" ht="15" customHeight="1" x14ac:dyDescent="0.25">
      <c r="A2086" s="197" t="s">
        <v>8621</v>
      </c>
      <c r="B2086" s="197" t="s">
        <v>21628</v>
      </c>
      <c r="C2086" s="198">
        <v>45236</v>
      </c>
      <c r="D2086" s="199">
        <v>4069</v>
      </c>
      <c r="E2086" s="197" t="s">
        <v>19595</v>
      </c>
      <c r="F2086" s="197" t="s">
        <v>19617</v>
      </c>
      <c r="G2086" s="197"/>
      <c r="H2086" s="197">
        <v>81</v>
      </c>
      <c r="I2086" s="197" t="s">
        <v>3085</v>
      </c>
      <c r="J2086" s="197" t="s">
        <v>19596</v>
      </c>
      <c r="K2086" s="57" t="s">
        <v>3196</v>
      </c>
      <c r="M2086" s="199">
        <v>18</v>
      </c>
      <c r="O2086" s="197" t="s">
        <v>21629</v>
      </c>
      <c r="Q2086" s="197" t="s">
        <v>3229</v>
      </c>
      <c r="S2086" s="57">
        <v>1</v>
      </c>
      <c r="T2086" s="197" t="s">
        <v>19598</v>
      </c>
      <c r="U2086" s="57" t="str">
        <f>VLOOKUP(A2086,'Individual Data'!$K$5:$AC$5544,12,FALSE)</f>
        <v>NLVA</v>
      </c>
      <c r="V2086" s="14">
        <f>IFERROR(LOOKUP(H2086,{30,43,48,53,58,63,68,73,78,83,88,93,97},{42,47,52,57,62,67,72,77,82,87,92,99,100}),999)</f>
        <v>82</v>
      </c>
      <c r="X2086" s="57">
        <f>VLOOKUP(A2086,'Individual Data'!$K$5:$AC$5544,8,FALSE)</f>
        <v>4</v>
      </c>
      <c r="Y2086" s="57">
        <f>VLOOKUP(A2086,'Individual Data'!$K$5:$AC$5544,9,FALSE)</f>
        <v>2019</v>
      </c>
    </row>
    <row r="2087" spans="1:25" ht="15" customHeight="1" x14ac:dyDescent="0.25">
      <c r="A2087" s="197" t="s">
        <v>8623</v>
      </c>
      <c r="B2087" s="197" t="s">
        <v>21630</v>
      </c>
      <c r="C2087" s="198">
        <v>45236</v>
      </c>
      <c r="D2087" s="199">
        <v>432</v>
      </c>
      <c r="E2087" s="197" t="s">
        <v>19595</v>
      </c>
      <c r="F2087" s="197" t="s">
        <v>19617</v>
      </c>
      <c r="G2087" s="197"/>
      <c r="H2087" s="197">
        <v>77</v>
      </c>
      <c r="I2087" s="197" t="s">
        <v>3225</v>
      </c>
      <c r="J2087" s="197" t="s">
        <v>19596</v>
      </c>
      <c r="K2087" s="57" t="s">
        <v>3196</v>
      </c>
      <c r="M2087" s="199">
        <v>18</v>
      </c>
      <c r="O2087" s="197" t="s">
        <v>21631</v>
      </c>
      <c r="Q2087" s="197" t="s">
        <v>3229</v>
      </c>
      <c r="S2087" s="57">
        <v>1</v>
      </c>
      <c r="T2087" s="197" t="s">
        <v>19598</v>
      </c>
      <c r="U2087" s="57" t="str">
        <f>VLOOKUP(A2087,'Individual Data'!$K$5:$AC$5544,12,FALSE)</f>
        <v>Unassigned</v>
      </c>
      <c r="V2087" s="14">
        <f>IFERROR(LOOKUP(H2087,{30,43,48,53,58,63,68,73,78,83,88,93,97},{42,47,52,57,62,67,72,77,82,87,92,99,100}),999)</f>
        <v>77</v>
      </c>
      <c r="X2087" s="57" t="str">
        <f>VLOOKUP(A2087,'Individual Data'!$K$5:$AC$5544,8,FALSE)</f>
        <v>NA</v>
      </c>
      <c r="Y2087" s="57" t="str">
        <f>VLOOKUP(A2087,'Individual Data'!$K$5:$AC$5544,9,FALSE)</f>
        <v>U</v>
      </c>
    </row>
    <row r="2088" spans="1:25" ht="15" customHeight="1" x14ac:dyDescent="0.25">
      <c r="A2088" s="197" t="s">
        <v>8625</v>
      </c>
      <c r="B2088" s="197" t="s">
        <v>21632</v>
      </c>
      <c r="C2088" s="198">
        <v>45223</v>
      </c>
      <c r="D2088" s="199">
        <v>2199</v>
      </c>
      <c r="E2088" s="197" t="s">
        <v>19595</v>
      </c>
      <c r="F2088" s="197" t="s">
        <v>19617</v>
      </c>
      <c r="G2088" s="197"/>
      <c r="H2088" s="197">
        <v>82</v>
      </c>
      <c r="I2088" s="197" t="s">
        <v>3085</v>
      </c>
      <c r="J2088" s="197" t="s">
        <v>19596</v>
      </c>
      <c r="K2088" s="57" t="s">
        <v>3196</v>
      </c>
      <c r="M2088" s="199">
        <v>18</v>
      </c>
      <c r="O2088" s="197" t="s">
        <v>21633</v>
      </c>
      <c r="Q2088" s="197" t="s">
        <v>3229</v>
      </c>
      <c r="S2088" s="57">
        <v>1</v>
      </c>
      <c r="T2088" s="197" t="s">
        <v>19598</v>
      </c>
      <c r="U2088" s="57" t="str">
        <f>VLOOKUP(A2088,'Individual Data'!$K$5:$AC$5544,12,FALSE)</f>
        <v>LFSO</v>
      </c>
      <c r="V2088" s="14">
        <f>IFERROR(LOOKUP(H2088,{30,43,48,53,58,63,68,73,78,83,88,93,97},{42,47,52,57,62,67,72,77,82,87,92,99,100}),999)</f>
        <v>82</v>
      </c>
      <c r="X2088" s="57">
        <f>VLOOKUP(A2088,'Individual Data'!$K$5:$AC$5544,8,FALSE)</f>
        <v>4</v>
      </c>
      <c r="Y2088" s="57">
        <f>VLOOKUP(A2088,'Individual Data'!$K$5:$AC$5544,9,FALSE)</f>
        <v>2019</v>
      </c>
    </row>
    <row r="2089" spans="1:25" ht="15" customHeight="1" x14ac:dyDescent="0.25">
      <c r="A2089" s="197" t="s">
        <v>8632</v>
      </c>
      <c r="B2089" s="197" t="s">
        <v>21634</v>
      </c>
      <c r="C2089" s="198">
        <v>45236</v>
      </c>
      <c r="D2089" s="199">
        <v>470</v>
      </c>
      <c r="E2089" s="197" t="s">
        <v>19595</v>
      </c>
      <c r="F2089" s="197" t="s">
        <v>19617</v>
      </c>
      <c r="G2089" s="197"/>
      <c r="H2089" s="197">
        <v>89</v>
      </c>
      <c r="I2089" s="197" t="s">
        <v>3225</v>
      </c>
      <c r="J2089" s="197" t="s">
        <v>17688</v>
      </c>
      <c r="K2089" s="229" t="s">
        <v>3228</v>
      </c>
      <c r="M2089" s="199">
        <v>18</v>
      </c>
      <c r="O2089" s="197" t="s">
        <v>19601</v>
      </c>
      <c r="Q2089" s="197" t="s">
        <v>3229</v>
      </c>
      <c r="S2089" s="57">
        <v>1</v>
      </c>
      <c r="T2089" s="197" t="s">
        <v>3229</v>
      </c>
      <c r="U2089" s="57" t="str">
        <f>VLOOKUP(A2089,'Individual Data'!$K$5:$AC$5544,12,FALSE)</f>
        <v>BCA1</v>
      </c>
      <c r="V2089" s="14">
        <f>IFERROR(LOOKUP(H2089,{30,43,48,53,58,63,68,73,78,83,88,93,97},{42,47,52,57,62,67,72,77,82,87,92,99,100}),999)</f>
        <v>92</v>
      </c>
      <c r="X2089" s="57">
        <f>VLOOKUP(A2089,'Individual Data'!$K$5:$AC$5544,8,FALSE)</f>
        <v>4</v>
      </c>
      <c r="Y2089" s="57">
        <f>VLOOKUP(A2089,'Individual Data'!$K$5:$AC$5544,9,FALSE)</f>
        <v>2019</v>
      </c>
    </row>
    <row r="2090" spans="1:25" ht="15" customHeight="1" x14ac:dyDescent="0.25">
      <c r="A2090" s="197" t="s">
        <v>8635</v>
      </c>
      <c r="B2090" s="197" t="s">
        <v>21635</v>
      </c>
      <c r="C2090" s="198">
        <v>45230</v>
      </c>
      <c r="D2090" s="199">
        <v>3176</v>
      </c>
      <c r="E2090" s="197" t="s">
        <v>19595</v>
      </c>
      <c r="F2090" s="197" t="s">
        <v>19617</v>
      </c>
      <c r="G2090" s="197"/>
      <c r="H2090" s="197">
        <v>85</v>
      </c>
      <c r="I2090" s="197" t="s">
        <v>3085</v>
      </c>
      <c r="J2090" s="197" t="s">
        <v>17688</v>
      </c>
      <c r="K2090" s="197" t="s">
        <v>3228</v>
      </c>
      <c r="M2090" s="199">
        <v>18</v>
      </c>
      <c r="O2090" s="197" t="s">
        <v>19601</v>
      </c>
      <c r="Q2090" s="197" t="s">
        <v>3229</v>
      </c>
      <c r="S2090" s="57">
        <v>1</v>
      </c>
      <c r="T2090" s="197" t="s">
        <v>3229</v>
      </c>
      <c r="U2090" s="57" t="str">
        <f>VLOOKUP(A2090,'Individual Data'!$K$5:$AC$5544,12,FALSE)</f>
        <v>Unassigned AD</v>
      </c>
      <c r="V2090" s="14">
        <f>IFERROR(LOOKUP(H2090,{30,43,48,53,58,63,68,73,78,83,88,93,97},{42,47,52,57,62,67,72,77,82,87,92,99,100}),999)</f>
        <v>87</v>
      </c>
      <c r="X2090" s="57" t="str">
        <f>VLOOKUP(A2090,'Individual Data'!$K$5:$AC$5544,8,FALSE)</f>
        <v>NA</v>
      </c>
      <c r="Y2090" s="57" t="str">
        <f>VLOOKUP(A2090,'Individual Data'!$K$5:$AC$5544,9,FALSE)</f>
        <v>U</v>
      </c>
    </row>
    <row r="2091" spans="1:25" ht="15" customHeight="1" x14ac:dyDescent="0.25">
      <c r="A2091" s="197" t="s">
        <v>8639</v>
      </c>
      <c r="B2091" s="197" t="s">
        <v>21636</v>
      </c>
      <c r="C2091" s="198">
        <v>45236</v>
      </c>
      <c r="D2091" s="199">
        <v>472</v>
      </c>
      <c r="E2091" s="197" t="s">
        <v>19595</v>
      </c>
      <c r="F2091" s="197" t="s">
        <v>19617</v>
      </c>
      <c r="G2091" s="197"/>
      <c r="H2091" s="197">
        <v>94</v>
      </c>
      <c r="I2091" s="197" t="s">
        <v>3225</v>
      </c>
      <c r="J2091" s="197" t="s">
        <v>19596</v>
      </c>
      <c r="K2091" s="228" t="s">
        <v>3196</v>
      </c>
      <c r="M2091" s="199">
        <v>18</v>
      </c>
      <c r="O2091" s="197" t="s">
        <v>21637</v>
      </c>
      <c r="Q2091" s="197" t="s">
        <v>3229</v>
      </c>
      <c r="S2091" s="57">
        <v>1</v>
      </c>
      <c r="T2091" s="197" t="s">
        <v>19607</v>
      </c>
      <c r="U2091" s="57" t="str">
        <f>VLOOKUP(A2091,'Individual Data'!$K$5:$AC$5544,12,FALSE)</f>
        <v>NPTH</v>
      </c>
      <c r="V2091" s="14">
        <f>IFERROR(LOOKUP(H2091,{30,43,48,53,58,63,68,73,78,83,88,93,97},{42,47,52,57,62,67,72,77,82,87,92,99,100}),999)</f>
        <v>99</v>
      </c>
      <c r="X2091" s="57">
        <f>VLOOKUP(A2091,'Individual Data'!$K$5:$AC$5544,8,FALSE)</f>
        <v>5</v>
      </c>
      <c r="Y2091" s="57">
        <f>VLOOKUP(A2091,'Individual Data'!$K$5:$AC$5544,9,FALSE)</f>
        <v>2018</v>
      </c>
    </row>
    <row r="2092" spans="1:25" ht="15" customHeight="1" x14ac:dyDescent="0.25">
      <c r="A2092" s="197" t="s">
        <v>8642</v>
      </c>
      <c r="B2092" s="197" t="s">
        <v>21638</v>
      </c>
      <c r="C2092" s="198">
        <v>45223</v>
      </c>
      <c r="D2092" s="199">
        <v>192</v>
      </c>
      <c r="E2092" s="197" t="s">
        <v>19595</v>
      </c>
      <c r="F2092" s="197" t="s">
        <v>19617</v>
      </c>
      <c r="G2092" s="197"/>
      <c r="H2092" s="197">
        <v>92</v>
      </c>
      <c r="I2092" s="197" t="s">
        <v>3225</v>
      </c>
      <c r="J2092" s="197" t="s">
        <v>19596</v>
      </c>
      <c r="K2092" s="57" t="s">
        <v>3196</v>
      </c>
      <c r="M2092" s="199">
        <v>18</v>
      </c>
      <c r="O2092" s="197" t="s">
        <v>21639</v>
      </c>
      <c r="Q2092" s="197" t="s">
        <v>3229</v>
      </c>
      <c r="S2092" s="57">
        <v>1</v>
      </c>
      <c r="T2092" s="197" t="s">
        <v>19598</v>
      </c>
      <c r="U2092" s="57" t="str">
        <f>VLOOKUP(A2092,'Individual Data'!$K$5:$AC$5544,12,FALSE)</f>
        <v>CJA1</v>
      </c>
      <c r="V2092" s="14">
        <f>IFERROR(LOOKUP(H2092,{30,43,48,53,58,63,68,73,78,83,88,93,97},{42,47,52,57,62,67,72,77,82,87,92,99,100}),999)</f>
        <v>92</v>
      </c>
      <c r="X2092" s="57">
        <f>VLOOKUP(A2092,'Individual Data'!$K$5:$AC$5544,8,FALSE)</f>
        <v>4</v>
      </c>
      <c r="Y2092" s="57">
        <f>VLOOKUP(A2092,'Individual Data'!$K$5:$AC$5544,9,FALSE)</f>
        <v>2019</v>
      </c>
    </row>
    <row r="2093" spans="1:25" ht="15" customHeight="1" x14ac:dyDescent="0.25">
      <c r="A2093" s="197" t="s">
        <v>8644</v>
      </c>
      <c r="B2093" s="197" t="s">
        <v>21640</v>
      </c>
      <c r="C2093" s="198">
        <v>45223</v>
      </c>
      <c r="D2093" s="199">
        <v>2158</v>
      </c>
      <c r="E2093" s="197" t="s">
        <v>19595</v>
      </c>
      <c r="F2093" s="197" t="s">
        <v>19617</v>
      </c>
      <c r="G2093" s="197"/>
      <c r="H2093" s="197">
        <v>77</v>
      </c>
      <c r="I2093" s="197" t="s">
        <v>3085</v>
      </c>
      <c r="J2093" s="197" t="s">
        <v>19596</v>
      </c>
      <c r="K2093" s="57" t="s">
        <v>3196</v>
      </c>
      <c r="M2093" s="199">
        <v>18</v>
      </c>
      <c r="O2093" s="197" t="s">
        <v>21641</v>
      </c>
      <c r="Q2093" s="197" t="s">
        <v>3229</v>
      </c>
      <c r="S2093" s="57">
        <v>1</v>
      </c>
      <c r="T2093" s="197" t="s">
        <v>3229</v>
      </c>
      <c r="U2093" s="57" t="str">
        <f>VLOOKUP(A2093,'Individual Data'!$K$5:$AC$5544,12,FALSE)</f>
        <v>IPCSR</v>
      </c>
      <c r="V2093" s="14">
        <f>IFERROR(LOOKUP(H2093,{30,43,48,53,58,63,68,73,78,83,88,93,97},{42,47,52,57,62,67,72,77,82,87,92,99,100}),999)</f>
        <v>77</v>
      </c>
      <c r="X2093" s="57">
        <f>VLOOKUP(A2093,'Individual Data'!$K$5:$AC$5544,8,FALSE)</f>
        <v>4</v>
      </c>
      <c r="Y2093" s="57">
        <f>VLOOKUP(A2093,'Individual Data'!$K$5:$AC$5544,9,FALSE)</f>
        <v>2019</v>
      </c>
    </row>
    <row r="2094" spans="1:25" ht="15" customHeight="1" x14ac:dyDescent="0.25">
      <c r="A2094" s="197" t="s">
        <v>8648</v>
      </c>
      <c r="B2094" s="197" t="s">
        <v>21642</v>
      </c>
      <c r="C2094" s="198">
        <v>45223</v>
      </c>
      <c r="D2094" s="199">
        <v>2226</v>
      </c>
      <c r="E2094" s="197" t="s">
        <v>19595</v>
      </c>
      <c r="F2094" s="197" t="s">
        <v>19617</v>
      </c>
      <c r="G2094" s="197"/>
      <c r="H2094" s="197">
        <v>72</v>
      </c>
      <c r="I2094" s="197" t="s">
        <v>3085</v>
      </c>
      <c r="J2094" s="197" t="s">
        <v>19596</v>
      </c>
      <c r="K2094" s="57" t="s">
        <v>3196</v>
      </c>
      <c r="M2094" s="199">
        <v>18</v>
      </c>
      <c r="O2094" s="197" t="s">
        <v>21643</v>
      </c>
      <c r="Q2094" s="197" t="s">
        <v>3229</v>
      </c>
      <c r="S2094" s="57">
        <v>1</v>
      </c>
      <c r="T2094" s="197" t="s">
        <v>19598</v>
      </c>
      <c r="U2094" s="57" t="str">
        <f>VLOOKUP(A2094,'Individual Data'!$K$5:$AC$5544,12,FALSE)</f>
        <v>NLVA</v>
      </c>
      <c r="V2094" s="14">
        <f>IFERROR(LOOKUP(H2094,{30,43,48,53,58,63,68,73,78,83,88,93,97},{42,47,52,57,62,67,72,77,82,87,92,99,100}),999)</f>
        <v>72</v>
      </c>
      <c r="X2094" s="57">
        <f>VLOOKUP(A2094,'Individual Data'!$K$5:$AC$5544,8,FALSE)</f>
        <v>4</v>
      </c>
      <c r="Y2094" s="57">
        <f>VLOOKUP(A2094,'Individual Data'!$K$5:$AC$5544,9,FALSE)</f>
        <v>2019</v>
      </c>
    </row>
    <row r="2095" spans="1:25" ht="15" customHeight="1" x14ac:dyDescent="0.25">
      <c r="A2095" s="197" t="s">
        <v>8658</v>
      </c>
      <c r="B2095" s="197" t="s">
        <v>21644</v>
      </c>
      <c r="C2095" s="198">
        <v>45243</v>
      </c>
      <c r="D2095" s="199">
        <v>634</v>
      </c>
      <c r="E2095" s="197" t="s">
        <v>19595</v>
      </c>
      <c r="F2095" s="197" t="s">
        <v>19617</v>
      </c>
      <c r="G2095" s="197"/>
      <c r="H2095" s="197">
        <v>86</v>
      </c>
      <c r="I2095" s="197" t="s">
        <v>3225</v>
      </c>
      <c r="J2095" s="197" t="s">
        <v>17688</v>
      </c>
      <c r="K2095" s="229" t="s">
        <v>3228</v>
      </c>
      <c r="M2095" s="199">
        <v>18</v>
      </c>
      <c r="O2095" s="197" t="s">
        <v>19601</v>
      </c>
      <c r="Q2095" s="197" t="s">
        <v>3229</v>
      </c>
      <c r="S2095" s="57">
        <v>1</v>
      </c>
      <c r="T2095" s="197" t="s">
        <v>3229</v>
      </c>
      <c r="U2095" s="57" t="str">
        <f>VLOOKUP(A2095,'Individual Data'!$K$5:$AC$5544,12,FALSE)</f>
        <v>IPCSR</v>
      </c>
      <c r="V2095" s="14">
        <f>IFERROR(LOOKUP(H2095,{30,43,48,53,58,63,68,73,78,83,88,93,97},{42,47,52,57,62,67,72,77,82,87,92,99,100}),999)</f>
        <v>87</v>
      </c>
      <c r="X2095" s="57">
        <f>VLOOKUP(A2095,'Individual Data'!$K$5:$AC$5544,8,FALSE)</f>
        <v>4</v>
      </c>
      <c r="Y2095" s="57">
        <f>VLOOKUP(A2095,'Individual Data'!$K$5:$AC$5544,9,FALSE)</f>
        <v>2019</v>
      </c>
    </row>
    <row r="2096" spans="1:25" ht="15" customHeight="1" x14ac:dyDescent="0.25">
      <c r="A2096" s="197" t="s">
        <v>8662</v>
      </c>
      <c r="B2096" s="197" t="s">
        <v>21645</v>
      </c>
      <c r="C2096" s="198">
        <v>45223</v>
      </c>
      <c r="D2096" s="199">
        <v>2235</v>
      </c>
      <c r="E2096" s="197" t="s">
        <v>19595</v>
      </c>
      <c r="F2096" s="197" t="s">
        <v>19617</v>
      </c>
      <c r="G2096" s="197"/>
      <c r="H2096" s="197">
        <v>79</v>
      </c>
      <c r="I2096" s="197" t="s">
        <v>3085</v>
      </c>
      <c r="J2096" s="197" t="s">
        <v>19596</v>
      </c>
      <c r="K2096" s="228" t="s">
        <v>3196</v>
      </c>
      <c r="M2096" s="199">
        <v>18</v>
      </c>
      <c r="O2096" s="197" t="s">
        <v>21646</v>
      </c>
      <c r="Q2096" s="197" t="s">
        <v>3229</v>
      </c>
      <c r="S2096" s="57">
        <v>1</v>
      </c>
      <c r="T2096" s="197" t="s">
        <v>19598</v>
      </c>
      <c r="U2096" s="57" t="str">
        <f>VLOOKUP(A2096,'Individual Data'!$K$5:$AC$5544,12,FALSE)</f>
        <v>LFSO</v>
      </c>
      <c r="V2096" s="14">
        <f>IFERROR(LOOKUP(H2096,{30,43,48,53,58,63,68,73,78,83,88,93,97},{42,47,52,57,62,67,72,77,82,87,92,99,100}),999)</f>
        <v>82</v>
      </c>
      <c r="X2096" s="57">
        <f>VLOOKUP(A2096,'Individual Data'!$K$5:$AC$5544,8,FALSE)</f>
        <v>4</v>
      </c>
      <c r="Y2096" s="57">
        <f>VLOOKUP(A2096,'Individual Data'!$K$5:$AC$5544,9,FALSE)</f>
        <v>2019</v>
      </c>
    </row>
    <row r="2097" spans="1:25" ht="15" customHeight="1" x14ac:dyDescent="0.25">
      <c r="A2097" s="197" t="s">
        <v>8664</v>
      </c>
      <c r="B2097" s="197" t="s">
        <v>21647</v>
      </c>
      <c r="C2097" s="198">
        <v>45245</v>
      </c>
      <c r="D2097" s="199">
        <v>7061</v>
      </c>
      <c r="E2097" s="197" t="s">
        <v>19595</v>
      </c>
      <c r="F2097" s="197" t="s">
        <v>19610</v>
      </c>
      <c r="G2097" s="197"/>
      <c r="H2097" s="197">
        <v>82</v>
      </c>
      <c r="I2097" s="197" t="s">
        <v>3225</v>
      </c>
      <c r="J2097" s="197" t="s">
        <v>19596</v>
      </c>
      <c r="K2097" s="57" t="s">
        <v>3196</v>
      </c>
      <c r="M2097" s="199">
        <v>18</v>
      </c>
      <c r="O2097" s="197" t="s">
        <v>19601</v>
      </c>
      <c r="Q2097" s="197" t="s">
        <v>3229</v>
      </c>
      <c r="S2097" s="57">
        <v>1</v>
      </c>
      <c r="T2097" s="197" t="s">
        <v>3229</v>
      </c>
      <c r="U2097" s="57" t="str">
        <f>VLOOKUP(A2097,'Individual Data'!$K$5:$AC$5544,12,FALSE)</f>
        <v>IPCSR</v>
      </c>
      <c r="V2097" s="14">
        <f>IFERROR(LOOKUP(H2097,{30,43,48,53,58,63,68,73,78,83,88,93,97},{42,47,52,57,62,67,72,77,82,87,92,99,100}),999)</f>
        <v>82</v>
      </c>
      <c r="X2097" s="57">
        <f>VLOOKUP(A2097,'Individual Data'!$K$5:$AC$5544,8,FALSE)</f>
        <v>4</v>
      </c>
      <c r="Y2097" s="57">
        <f>VLOOKUP(A2097,'Individual Data'!$K$5:$AC$5544,9,FALSE)</f>
        <v>2019</v>
      </c>
    </row>
    <row r="2098" spans="1:25" ht="15" customHeight="1" x14ac:dyDescent="0.25">
      <c r="A2098" s="197" t="s">
        <v>8667</v>
      </c>
      <c r="B2098" s="197" t="s">
        <v>21648</v>
      </c>
      <c r="C2098" s="198">
        <v>45223</v>
      </c>
      <c r="D2098" s="199">
        <v>2231</v>
      </c>
      <c r="E2098" s="197" t="s">
        <v>19595</v>
      </c>
      <c r="F2098" s="197" t="s">
        <v>19617</v>
      </c>
      <c r="G2098" s="197"/>
      <c r="H2098" s="197">
        <v>77.5</v>
      </c>
      <c r="I2098" s="197" t="s">
        <v>3085</v>
      </c>
      <c r="J2098" s="197" t="s">
        <v>19596</v>
      </c>
      <c r="K2098" s="57" t="s">
        <v>3196</v>
      </c>
      <c r="M2098" s="199">
        <v>18</v>
      </c>
      <c r="O2098" s="197" t="s">
        <v>21649</v>
      </c>
      <c r="Q2098" s="197" t="s">
        <v>3229</v>
      </c>
      <c r="S2098" s="57">
        <v>1</v>
      </c>
      <c r="T2098" s="197" t="s">
        <v>19598</v>
      </c>
      <c r="U2098" s="57" t="str">
        <f>VLOOKUP(A2098,'Individual Data'!$K$5:$AC$5544,12,FALSE)</f>
        <v>Unassigned</v>
      </c>
      <c r="V2098" s="14">
        <f>IFERROR(LOOKUP(H2098,{30,43,48,53,58,63,68,73,78,83,88,93,97},{42,47,52,57,62,67,72,77,82,87,92,99,100}),999)</f>
        <v>77</v>
      </c>
      <c r="X2098" s="57" t="str">
        <f>VLOOKUP(A2098,'Individual Data'!$K$5:$AC$5544,8,FALSE)</f>
        <v>NA</v>
      </c>
      <c r="Y2098" s="57" t="str">
        <f>VLOOKUP(A2098,'Individual Data'!$K$5:$AC$5544,9,FALSE)</f>
        <v>U</v>
      </c>
    </row>
    <row r="2099" spans="1:25" ht="15" customHeight="1" x14ac:dyDescent="0.25">
      <c r="A2099" s="197" t="s">
        <v>8670</v>
      </c>
      <c r="B2099" s="197" t="s">
        <v>21650</v>
      </c>
      <c r="C2099" s="198">
        <v>45236</v>
      </c>
      <c r="D2099" s="199">
        <v>480</v>
      </c>
      <c r="E2099" s="197" t="s">
        <v>19595</v>
      </c>
      <c r="F2099" s="197" t="s">
        <v>19617</v>
      </c>
      <c r="G2099" s="197"/>
      <c r="H2099" s="197">
        <v>74</v>
      </c>
      <c r="I2099" s="197" t="s">
        <v>3225</v>
      </c>
      <c r="J2099" s="197" t="s">
        <v>19596</v>
      </c>
      <c r="K2099" s="57" t="s">
        <v>3196</v>
      </c>
      <c r="M2099" s="199">
        <v>18</v>
      </c>
      <c r="O2099" s="197" t="s">
        <v>21651</v>
      </c>
      <c r="Q2099" s="197" t="s">
        <v>3229</v>
      </c>
      <c r="S2099" s="57">
        <v>1</v>
      </c>
      <c r="T2099" s="197" t="s">
        <v>19598</v>
      </c>
      <c r="U2099" s="57" t="str">
        <f>VLOOKUP(A2099,'Individual Data'!$K$5:$AC$5544,12,FALSE)</f>
        <v>Unassigned</v>
      </c>
      <c r="V2099" s="14">
        <f>IFERROR(LOOKUP(H2099,{30,43,48,53,58,63,68,73,78,83,88,93,97},{42,47,52,57,62,67,72,77,82,87,92,99,100}),999)</f>
        <v>77</v>
      </c>
      <c r="X2099" s="57" t="str">
        <f>VLOOKUP(A2099,'Individual Data'!$K$5:$AC$5544,8,FALSE)</f>
        <v>NA</v>
      </c>
      <c r="Y2099" s="57" t="str">
        <f>VLOOKUP(A2099,'Individual Data'!$K$5:$AC$5544,9,FALSE)</f>
        <v>U</v>
      </c>
    </row>
    <row r="2100" spans="1:25" ht="15" customHeight="1" x14ac:dyDescent="0.25">
      <c r="A2100" s="197" t="s">
        <v>8674</v>
      </c>
      <c r="B2100" s="197" t="s">
        <v>21652</v>
      </c>
      <c r="C2100" s="198">
        <v>45230</v>
      </c>
      <c r="D2100" s="199">
        <v>3098</v>
      </c>
      <c r="E2100" s="197" t="s">
        <v>19595</v>
      </c>
      <c r="F2100" s="197" t="s">
        <v>19617</v>
      </c>
      <c r="G2100" s="197"/>
      <c r="H2100" s="197">
        <v>81</v>
      </c>
      <c r="I2100" s="197" t="s">
        <v>3085</v>
      </c>
      <c r="J2100" s="197" t="s">
        <v>19596</v>
      </c>
      <c r="K2100" s="57" t="s">
        <v>3196</v>
      </c>
      <c r="M2100" s="199">
        <v>18</v>
      </c>
      <c r="O2100" s="197" t="s">
        <v>21653</v>
      </c>
      <c r="Q2100" s="197" t="s">
        <v>3229</v>
      </c>
      <c r="S2100" s="57">
        <v>1</v>
      </c>
      <c r="T2100" s="197" t="s">
        <v>19598</v>
      </c>
      <c r="U2100" s="57" t="str">
        <f>VLOOKUP(A2100,'Individual Data'!$K$5:$AC$5544,12,FALSE)</f>
        <v>Unassigned</v>
      </c>
      <c r="V2100" s="14">
        <f>IFERROR(LOOKUP(H2100,{30,43,48,53,58,63,68,73,78,83,88,93,97},{42,47,52,57,62,67,72,77,82,87,92,99,100}),999)</f>
        <v>82</v>
      </c>
      <c r="X2100" s="57" t="str">
        <f>VLOOKUP(A2100,'Individual Data'!$K$5:$AC$5544,8,FALSE)</f>
        <v>NA</v>
      </c>
      <c r="Y2100" s="57" t="str">
        <f>VLOOKUP(A2100,'Individual Data'!$K$5:$AC$5544,9,FALSE)</f>
        <v>U</v>
      </c>
    </row>
    <row r="2101" spans="1:25" ht="15" customHeight="1" x14ac:dyDescent="0.25">
      <c r="A2101" s="197" t="s">
        <v>8677</v>
      </c>
      <c r="B2101" s="197" t="s">
        <v>21654</v>
      </c>
      <c r="C2101" s="198">
        <v>45216</v>
      </c>
      <c r="D2101" s="199">
        <v>1098</v>
      </c>
      <c r="E2101" s="197" t="s">
        <v>19595</v>
      </c>
      <c r="F2101" s="197" t="s">
        <v>19617</v>
      </c>
      <c r="G2101" s="197"/>
      <c r="H2101" s="197">
        <v>77.5</v>
      </c>
      <c r="I2101" s="197" t="s">
        <v>3085</v>
      </c>
      <c r="J2101" s="197" t="s">
        <v>19596</v>
      </c>
      <c r="K2101" s="57" t="s">
        <v>3196</v>
      </c>
      <c r="M2101" s="199">
        <v>18</v>
      </c>
      <c r="O2101" s="197" t="s">
        <v>21655</v>
      </c>
      <c r="Q2101" s="197" t="s">
        <v>3229</v>
      </c>
      <c r="S2101" s="57">
        <v>1</v>
      </c>
      <c r="T2101" s="197" t="s">
        <v>19598</v>
      </c>
      <c r="U2101" s="57" t="str">
        <f>VLOOKUP(A2101,'Individual Data'!$K$5:$AC$5544,12,FALSE)</f>
        <v>PLA1</v>
      </c>
      <c r="V2101" s="14">
        <f>IFERROR(LOOKUP(H2101,{30,43,48,53,58,63,68,73,78,83,88,93,97},{42,47,52,57,62,67,72,77,82,87,92,99,100}),999)</f>
        <v>77</v>
      </c>
      <c r="X2101" s="57">
        <f>VLOOKUP(A2101,'Individual Data'!$K$5:$AC$5544,8,FALSE)</f>
        <v>4</v>
      </c>
      <c r="Y2101" s="57">
        <f>VLOOKUP(A2101,'Individual Data'!$K$5:$AC$5544,9,FALSE)</f>
        <v>2019</v>
      </c>
    </row>
    <row r="2102" spans="1:25" ht="15" customHeight="1" x14ac:dyDescent="0.25">
      <c r="A2102" s="197" t="s">
        <v>8679</v>
      </c>
      <c r="B2102" s="197" t="s">
        <v>21656</v>
      </c>
      <c r="C2102" s="198">
        <v>45223</v>
      </c>
      <c r="D2102" s="199">
        <v>2139</v>
      </c>
      <c r="E2102" s="197" t="s">
        <v>19595</v>
      </c>
      <c r="F2102" s="197" t="s">
        <v>19617</v>
      </c>
      <c r="G2102" s="197"/>
      <c r="H2102" s="197">
        <v>86</v>
      </c>
      <c r="I2102" s="197" t="s">
        <v>3085</v>
      </c>
      <c r="J2102" s="197" t="s">
        <v>19596</v>
      </c>
      <c r="K2102" s="57" t="s">
        <v>3196</v>
      </c>
      <c r="M2102" s="199">
        <v>18</v>
      </c>
      <c r="O2102" s="197" t="s">
        <v>21657</v>
      </c>
      <c r="Q2102" s="197" t="s">
        <v>3228</v>
      </c>
      <c r="S2102" s="57">
        <v>1</v>
      </c>
      <c r="T2102" s="197" t="s">
        <v>19794</v>
      </c>
      <c r="U2102" s="57" t="str">
        <f>VLOOKUP(A2102,'Individual Data'!$K$5:$AC$5544,12,FALSE)</f>
        <v>LFYO</v>
      </c>
      <c r="V2102" s="14">
        <f>IFERROR(LOOKUP(H2102,{30,43,48,53,58,63,68,73,78,83,88,93,97},{42,47,52,57,62,67,72,77,82,87,92,99,100}),999)</f>
        <v>87</v>
      </c>
      <c r="X2102" s="57">
        <f>VLOOKUP(A2102,'Individual Data'!$K$5:$AC$5544,8,FALSE)</f>
        <v>5</v>
      </c>
      <c r="Y2102" s="57">
        <f>VLOOKUP(A2102,'Individual Data'!$K$5:$AC$5544,9,FALSE)</f>
        <v>2018</v>
      </c>
    </row>
    <row r="2103" spans="1:25" ht="15" customHeight="1" x14ac:dyDescent="0.25">
      <c r="A2103" s="197" t="s">
        <v>8682</v>
      </c>
      <c r="B2103" s="197" t="s">
        <v>21658</v>
      </c>
      <c r="C2103" s="198">
        <v>45230</v>
      </c>
      <c r="D2103" s="199">
        <v>275</v>
      </c>
      <c r="E2103" s="197" t="s">
        <v>19595</v>
      </c>
      <c r="F2103" s="197" t="s">
        <v>19617</v>
      </c>
      <c r="G2103" s="197"/>
      <c r="H2103" s="197">
        <v>78.5</v>
      </c>
      <c r="I2103" s="197" t="s">
        <v>3225</v>
      </c>
      <c r="J2103" s="197" t="s">
        <v>19596</v>
      </c>
      <c r="K2103" s="57" t="s">
        <v>3196</v>
      </c>
      <c r="M2103" s="199">
        <v>18</v>
      </c>
      <c r="O2103" s="197" t="s">
        <v>21659</v>
      </c>
      <c r="Q2103" s="197" t="s">
        <v>3229</v>
      </c>
      <c r="S2103" s="57">
        <v>1</v>
      </c>
      <c r="T2103" s="197" t="s">
        <v>3229</v>
      </c>
      <c r="U2103" s="57" t="str">
        <f>VLOOKUP(A2103,'Individual Data'!$K$5:$AC$5544,12,FALSE)</f>
        <v>PLA1</v>
      </c>
      <c r="V2103" s="14">
        <f>IFERROR(LOOKUP(H2103,{30,43,48,53,58,63,68,73,78,83,88,93,97},{42,47,52,57,62,67,72,77,82,87,92,99,100}),999)</f>
        <v>82</v>
      </c>
      <c r="X2103" s="57">
        <f>VLOOKUP(A2103,'Individual Data'!$K$5:$AC$5544,8,FALSE)</f>
        <v>4</v>
      </c>
      <c r="Y2103" s="57">
        <f>VLOOKUP(A2103,'Individual Data'!$K$5:$AC$5544,9,FALSE)</f>
        <v>2019</v>
      </c>
    </row>
    <row r="2104" spans="1:25" ht="15" customHeight="1" x14ac:dyDescent="0.25">
      <c r="A2104" s="197" t="s">
        <v>8684</v>
      </c>
      <c r="B2104" s="197" t="s">
        <v>21660</v>
      </c>
      <c r="C2104" s="198">
        <v>45223</v>
      </c>
      <c r="D2104" s="199">
        <v>2138</v>
      </c>
      <c r="E2104" s="197" t="s">
        <v>19595</v>
      </c>
      <c r="F2104" s="197" t="s">
        <v>19617</v>
      </c>
      <c r="G2104" s="197"/>
      <c r="H2104" s="197">
        <v>72.5</v>
      </c>
      <c r="I2104" s="197" t="s">
        <v>3085</v>
      </c>
      <c r="J2104" s="197" t="s">
        <v>19596</v>
      </c>
      <c r="K2104" s="57" t="s">
        <v>3196</v>
      </c>
      <c r="M2104" s="199">
        <v>18</v>
      </c>
      <c r="O2104" s="197" t="s">
        <v>21661</v>
      </c>
      <c r="Q2104" s="197" t="s">
        <v>3229</v>
      </c>
      <c r="S2104" s="57">
        <v>1</v>
      </c>
      <c r="T2104" s="197" t="s">
        <v>19598</v>
      </c>
      <c r="U2104" s="57" t="str">
        <f>VLOOKUP(A2104,'Individual Data'!$K$5:$AC$5544,12,FALSE)</f>
        <v>IPCSR</v>
      </c>
      <c r="V2104" s="14">
        <f>IFERROR(LOOKUP(H2104,{30,43,48,53,58,63,68,73,78,83,88,93,97},{42,47,52,57,62,67,72,77,82,87,92,99,100}),999)</f>
        <v>72</v>
      </c>
      <c r="X2104" s="57">
        <f>VLOOKUP(A2104,'Individual Data'!$K$5:$AC$5544,8,FALSE)</f>
        <v>4</v>
      </c>
      <c r="Y2104" s="57">
        <f>VLOOKUP(A2104,'Individual Data'!$K$5:$AC$5544,9,FALSE)</f>
        <v>2019</v>
      </c>
    </row>
    <row r="2105" spans="1:25" ht="15" customHeight="1" x14ac:dyDescent="0.25">
      <c r="A2105" s="197" t="s">
        <v>8687</v>
      </c>
      <c r="B2105" s="197" t="s">
        <v>21662</v>
      </c>
      <c r="C2105" s="198">
        <v>45236</v>
      </c>
      <c r="D2105" s="199">
        <v>4077</v>
      </c>
      <c r="E2105" s="197" t="s">
        <v>19595</v>
      </c>
      <c r="F2105" s="197" t="s">
        <v>19617</v>
      </c>
      <c r="G2105" s="197"/>
      <c r="H2105" s="197">
        <v>80</v>
      </c>
      <c r="I2105" s="197" t="s">
        <v>3085</v>
      </c>
      <c r="J2105" s="197" t="s">
        <v>19596</v>
      </c>
      <c r="K2105" s="57" t="s">
        <v>3196</v>
      </c>
      <c r="M2105" s="199">
        <v>18</v>
      </c>
      <c r="O2105" s="197" t="s">
        <v>21663</v>
      </c>
      <c r="Q2105" s="197" t="s">
        <v>3229</v>
      </c>
      <c r="S2105" s="57">
        <v>1</v>
      </c>
      <c r="T2105" s="197" t="s">
        <v>19598</v>
      </c>
      <c r="U2105" s="57" t="str">
        <f>VLOOKUP(A2105,'Individual Data'!$K$5:$AC$5544,12,FALSE)</f>
        <v>IPCSR</v>
      </c>
      <c r="V2105" s="14">
        <f>IFERROR(LOOKUP(H2105,{30,43,48,53,58,63,68,73,78,83,88,93,97},{42,47,52,57,62,67,72,77,82,87,92,99,100}),999)</f>
        <v>82</v>
      </c>
      <c r="X2105" s="57">
        <f>VLOOKUP(A2105,'Individual Data'!$K$5:$AC$5544,8,FALSE)</f>
        <v>4</v>
      </c>
      <c r="Y2105" s="57">
        <f>VLOOKUP(A2105,'Individual Data'!$K$5:$AC$5544,9,FALSE)</f>
        <v>2019</v>
      </c>
    </row>
    <row r="2106" spans="1:25" ht="15" customHeight="1" x14ac:dyDescent="0.25">
      <c r="A2106" s="197" t="s">
        <v>8692</v>
      </c>
      <c r="B2106" s="197" t="s">
        <v>21664</v>
      </c>
      <c r="C2106" s="198">
        <v>45243</v>
      </c>
      <c r="D2106" s="199">
        <v>5086</v>
      </c>
      <c r="E2106" s="197" t="s">
        <v>19595</v>
      </c>
      <c r="F2106" s="197" t="s">
        <v>19617</v>
      </c>
      <c r="G2106" s="197"/>
      <c r="H2106" s="197">
        <v>78</v>
      </c>
      <c r="I2106" s="197" t="s">
        <v>3085</v>
      </c>
      <c r="J2106" s="197" t="s">
        <v>19596</v>
      </c>
      <c r="K2106" s="57" t="s">
        <v>3196</v>
      </c>
      <c r="M2106" s="199">
        <v>18</v>
      </c>
      <c r="O2106" s="197" t="s">
        <v>21665</v>
      </c>
      <c r="Q2106" s="197" t="s">
        <v>3229</v>
      </c>
      <c r="S2106" s="57">
        <v>1</v>
      </c>
      <c r="T2106" s="197" t="s">
        <v>19598</v>
      </c>
      <c r="U2106" s="57" t="str">
        <f>VLOOKUP(A2106,'Individual Data'!$K$5:$AC$5544,12,FALSE)</f>
        <v>CJA1</v>
      </c>
      <c r="V2106" s="14">
        <f>IFERROR(LOOKUP(H2106,{30,43,48,53,58,63,68,73,78,83,88,93,97},{42,47,52,57,62,67,72,77,82,87,92,99,100}),999)</f>
        <v>82</v>
      </c>
      <c r="X2106" s="57">
        <f>VLOOKUP(A2106,'Individual Data'!$K$5:$AC$5544,8,FALSE)</f>
        <v>4</v>
      </c>
      <c r="Y2106" s="57">
        <f>VLOOKUP(A2106,'Individual Data'!$K$5:$AC$5544,9,FALSE)</f>
        <v>2019</v>
      </c>
    </row>
    <row r="2107" spans="1:25" ht="15" customHeight="1" x14ac:dyDescent="0.25">
      <c r="A2107" s="197" t="s">
        <v>8695</v>
      </c>
      <c r="B2107" s="197" t="s">
        <v>21666</v>
      </c>
      <c r="C2107" s="198">
        <v>45230</v>
      </c>
      <c r="D2107" s="199">
        <v>363</v>
      </c>
      <c r="E2107" s="197" t="s">
        <v>19595</v>
      </c>
      <c r="F2107" s="197" t="s">
        <v>19617</v>
      </c>
      <c r="G2107" s="197"/>
      <c r="H2107" s="197">
        <v>91</v>
      </c>
      <c r="I2107" s="197" t="s">
        <v>3225</v>
      </c>
      <c r="J2107" s="197" t="s">
        <v>19596</v>
      </c>
      <c r="K2107" s="57" t="s">
        <v>3196</v>
      </c>
      <c r="M2107" s="199">
        <v>18</v>
      </c>
      <c r="O2107" s="197" t="s">
        <v>21667</v>
      </c>
      <c r="Q2107" s="197" t="s">
        <v>3229</v>
      </c>
      <c r="S2107" s="57">
        <v>1</v>
      </c>
      <c r="T2107" s="197" t="s">
        <v>19607</v>
      </c>
      <c r="U2107" s="57" t="str">
        <f>VLOOKUP(A2107,'Individual Data'!$K$5:$AC$5544,12,FALSE)</f>
        <v>LFSO</v>
      </c>
      <c r="V2107" s="14">
        <f>IFERROR(LOOKUP(H2107,{30,43,48,53,58,63,68,73,78,83,88,93,97},{42,47,52,57,62,67,72,77,82,87,92,99,100}),999)</f>
        <v>92</v>
      </c>
      <c r="X2107" s="57">
        <f>VLOOKUP(A2107,'Individual Data'!$K$5:$AC$5544,8,FALSE)</f>
        <v>5</v>
      </c>
      <c r="Y2107" s="57">
        <f>VLOOKUP(A2107,'Individual Data'!$K$5:$AC$5544,9,FALSE)</f>
        <v>2018</v>
      </c>
    </row>
    <row r="2108" spans="1:25" ht="15" customHeight="1" x14ac:dyDescent="0.25">
      <c r="A2108" s="197" t="s">
        <v>8700</v>
      </c>
      <c r="B2108" s="197" t="s">
        <v>21668</v>
      </c>
      <c r="C2108" s="198">
        <v>45223</v>
      </c>
      <c r="D2108" s="199">
        <v>2146</v>
      </c>
      <c r="E2108" s="197" t="s">
        <v>19595</v>
      </c>
      <c r="F2108" s="197" t="s">
        <v>19617</v>
      </c>
      <c r="G2108" s="197"/>
      <c r="H2108" s="197">
        <v>76</v>
      </c>
      <c r="I2108" s="197" t="s">
        <v>3085</v>
      </c>
      <c r="J2108" s="197" t="s">
        <v>19596</v>
      </c>
      <c r="K2108" s="57" t="s">
        <v>3196</v>
      </c>
      <c r="M2108" s="199">
        <v>18</v>
      </c>
      <c r="O2108" s="197" t="s">
        <v>21669</v>
      </c>
      <c r="Q2108" s="197" t="s">
        <v>3229</v>
      </c>
      <c r="S2108" s="57">
        <v>1</v>
      </c>
      <c r="T2108" s="197" t="s">
        <v>19598</v>
      </c>
      <c r="U2108" s="57" t="str">
        <f>VLOOKUP(A2108,'Individual Data'!$K$5:$AC$5544,12,FALSE)</f>
        <v>PLA1</v>
      </c>
      <c r="V2108" s="14">
        <f>IFERROR(LOOKUP(H2108,{30,43,48,53,58,63,68,73,78,83,88,93,97},{42,47,52,57,62,67,72,77,82,87,92,99,100}),999)</f>
        <v>77</v>
      </c>
      <c r="X2108" s="57">
        <f>VLOOKUP(A2108,'Individual Data'!$K$5:$AC$5544,8,FALSE)</f>
        <v>4</v>
      </c>
      <c r="Y2108" s="57">
        <f>VLOOKUP(A2108,'Individual Data'!$K$5:$AC$5544,9,FALSE)</f>
        <v>2019</v>
      </c>
    </row>
    <row r="2109" spans="1:25" ht="15" customHeight="1" x14ac:dyDescent="0.25">
      <c r="A2109" s="197" t="s">
        <v>8704</v>
      </c>
      <c r="B2109" s="197" t="s">
        <v>21670</v>
      </c>
      <c r="C2109" s="198">
        <v>45230</v>
      </c>
      <c r="D2109" s="199">
        <v>3068</v>
      </c>
      <c r="E2109" s="197" t="s">
        <v>19595</v>
      </c>
      <c r="F2109" s="197" t="s">
        <v>19617</v>
      </c>
      <c r="G2109" s="197"/>
      <c r="H2109" s="197">
        <v>79</v>
      </c>
      <c r="I2109" s="197" t="s">
        <v>3085</v>
      </c>
      <c r="J2109" s="197" t="s">
        <v>19596</v>
      </c>
      <c r="K2109" s="57" t="s">
        <v>3196</v>
      </c>
      <c r="M2109" s="199">
        <v>18</v>
      </c>
      <c r="O2109" s="197" t="s">
        <v>21671</v>
      </c>
      <c r="Q2109" s="197" t="s">
        <v>3229</v>
      </c>
      <c r="S2109" s="57">
        <v>1</v>
      </c>
      <c r="T2109" s="197" t="s">
        <v>19598</v>
      </c>
      <c r="U2109" s="57" t="str">
        <f>VLOOKUP(A2109,'Individual Data'!$K$5:$AC$5544,12,FALSE)</f>
        <v>LFSO</v>
      </c>
      <c r="V2109" s="14">
        <f>IFERROR(LOOKUP(H2109,{30,43,48,53,58,63,68,73,78,83,88,93,97},{42,47,52,57,62,67,72,77,82,87,92,99,100}),999)</f>
        <v>82</v>
      </c>
      <c r="X2109" s="57">
        <f>VLOOKUP(A2109,'Individual Data'!$K$5:$AC$5544,8,FALSE)</f>
        <v>4</v>
      </c>
      <c r="Y2109" s="57">
        <f>VLOOKUP(A2109,'Individual Data'!$K$5:$AC$5544,9,FALSE)</f>
        <v>2019</v>
      </c>
    </row>
    <row r="2110" spans="1:25" ht="15" customHeight="1" x14ac:dyDescent="0.25">
      <c r="A2110" s="197" t="s">
        <v>8706</v>
      </c>
      <c r="B2110" s="197" t="s">
        <v>21672</v>
      </c>
      <c r="C2110" s="198">
        <v>45223</v>
      </c>
      <c r="D2110" s="199">
        <v>2220</v>
      </c>
      <c r="E2110" s="197" t="s">
        <v>19595</v>
      </c>
      <c r="F2110" s="197" t="s">
        <v>19617</v>
      </c>
      <c r="G2110" s="197"/>
      <c r="H2110" s="197">
        <v>76</v>
      </c>
      <c r="I2110" s="197" t="s">
        <v>3085</v>
      </c>
      <c r="J2110" s="197" t="s">
        <v>19596</v>
      </c>
      <c r="K2110" s="57" t="s">
        <v>3196</v>
      </c>
      <c r="M2110" s="199">
        <v>18</v>
      </c>
      <c r="O2110" s="197" t="s">
        <v>21673</v>
      </c>
      <c r="Q2110" s="197" t="s">
        <v>3229</v>
      </c>
      <c r="S2110" s="57">
        <v>1</v>
      </c>
      <c r="T2110" s="197" t="s">
        <v>19598</v>
      </c>
      <c r="U2110" s="57" t="str">
        <f>VLOOKUP(A2110,'Individual Data'!$K$5:$AC$5544,12,FALSE)</f>
        <v>BCA1</v>
      </c>
      <c r="V2110" s="14">
        <f>IFERROR(LOOKUP(H2110,{30,43,48,53,58,63,68,73,78,83,88,93,97},{42,47,52,57,62,67,72,77,82,87,92,99,100}),999)</f>
        <v>77</v>
      </c>
      <c r="X2110" s="57">
        <f>VLOOKUP(A2110,'Individual Data'!$K$5:$AC$5544,8,FALSE)</f>
        <v>4</v>
      </c>
      <c r="Y2110" s="57">
        <f>VLOOKUP(A2110,'Individual Data'!$K$5:$AC$5544,9,FALSE)</f>
        <v>2019</v>
      </c>
    </row>
    <row r="2111" spans="1:25" ht="15" customHeight="1" x14ac:dyDescent="0.25">
      <c r="A2111" s="197" t="s">
        <v>8712</v>
      </c>
      <c r="B2111" s="197" t="s">
        <v>21674</v>
      </c>
      <c r="C2111" s="198">
        <v>45243</v>
      </c>
      <c r="D2111" s="199">
        <v>5073</v>
      </c>
      <c r="E2111" s="197" t="s">
        <v>19595</v>
      </c>
      <c r="F2111" s="197" t="s">
        <v>19617</v>
      </c>
      <c r="G2111" s="197"/>
      <c r="H2111" s="197">
        <v>88</v>
      </c>
      <c r="I2111" s="197" t="s">
        <v>3085</v>
      </c>
      <c r="J2111" s="197" t="s">
        <v>17688</v>
      </c>
      <c r="K2111" s="229" t="s">
        <v>3228</v>
      </c>
      <c r="M2111" s="199">
        <v>18</v>
      </c>
      <c r="O2111" s="197" t="s">
        <v>19601</v>
      </c>
      <c r="Q2111" s="197" t="s">
        <v>3229</v>
      </c>
      <c r="S2111" s="57">
        <v>1</v>
      </c>
      <c r="T2111" s="197" t="s">
        <v>3229</v>
      </c>
      <c r="U2111" s="57" t="str">
        <f>VLOOKUP(A2111,'Individual Data'!$K$5:$AC$5544,12,FALSE)</f>
        <v>LFYO</v>
      </c>
      <c r="V2111" s="14">
        <f>IFERROR(LOOKUP(H2111,{30,43,48,53,58,63,68,73,78,83,88,93,97},{42,47,52,57,62,67,72,77,82,87,92,99,100}),999)</f>
        <v>92</v>
      </c>
      <c r="X2111" s="57">
        <f>VLOOKUP(A2111,'Individual Data'!$K$5:$AC$5544,8,FALSE)</f>
        <v>5</v>
      </c>
      <c r="Y2111" s="57">
        <f>VLOOKUP(A2111,'Individual Data'!$K$5:$AC$5544,9,FALSE)</f>
        <v>2018</v>
      </c>
    </row>
    <row r="2112" spans="1:25" ht="15" customHeight="1" x14ac:dyDescent="0.25">
      <c r="A2112" s="197" t="s">
        <v>8715</v>
      </c>
      <c r="B2112" s="197" t="s">
        <v>21675</v>
      </c>
      <c r="C2112" s="198">
        <v>45243</v>
      </c>
      <c r="D2112" s="199">
        <v>5058</v>
      </c>
      <c r="E2112" s="197" t="s">
        <v>19595</v>
      </c>
      <c r="F2112" s="197" t="s">
        <v>19617</v>
      </c>
      <c r="G2112" s="197"/>
      <c r="H2112" s="197">
        <v>84</v>
      </c>
      <c r="I2112" s="197" t="s">
        <v>3085</v>
      </c>
      <c r="J2112" s="197" t="s">
        <v>19596</v>
      </c>
      <c r="K2112" s="228" t="s">
        <v>3196</v>
      </c>
      <c r="M2112" s="199">
        <v>18</v>
      </c>
      <c r="O2112" s="197" t="s">
        <v>21676</v>
      </c>
      <c r="Q2112" s="197" t="s">
        <v>3229</v>
      </c>
      <c r="S2112" s="57">
        <v>1</v>
      </c>
      <c r="T2112" s="197" t="s">
        <v>19598</v>
      </c>
      <c r="U2112" s="57" t="str">
        <f>VLOOKUP(A2112,'Individual Data'!$K$5:$AC$5544,12,FALSE)</f>
        <v>LFHSO2</v>
      </c>
      <c r="V2112" s="14">
        <f>IFERROR(LOOKUP(H2112,{30,43,48,53,58,63,68,73,78,83,88,93,97},{42,47,52,57,62,67,72,77,82,87,92,99,100}),999)</f>
        <v>87</v>
      </c>
      <c r="X2112" s="57">
        <f>VLOOKUP(A2112,'Individual Data'!$K$5:$AC$5544,8,FALSE)</f>
        <v>4</v>
      </c>
      <c r="Y2112" s="57">
        <f>VLOOKUP(A2112,'Individual Data'!$K$5:$AC$5544,9,FALSE)</f>
        <v>2019</v>
      </c>
    </row>
    <row r="2113" spans="1:25" ht="15" customHeight="1" x14ac:dyDescent="0.25">
      <c r="A2113" s="197" t="s">
        <v>8717</v>
      </c>
      <c r="B2113" s="197" t="s">
        <v>21677</v>
      </c>
      <c r="C2113" s="198">
        <v>45236</v>
      </c>
      <c r="D2113" s="199">
        <v>4048</v>
      </c>
      <c r="E2113" s="197" t="s">
        <v>19595</v>
      </c>
      <c r="F2113" s="197" t="s">
        <v>19617</v>
      </c>
      <c r="G2113" s="197"/>
      <c r="H2113" s="197">
        <v>82</v>
      </c>
      <c r="I2113" s="197" t="s">
        <v>3085</v>
      </c>
      <c r="J2113" s="197" t="s">
        <v>17688</v>
      </c>
      <c r="K2113" s="229" t="s">
        <v>3228</v>
      </c>
      <c r="M2113" s="199">
        <v>18</v>
      </c>
      <c r="O2113" s="197" t="s">
        <v>19601</v>
      </c>
      <c r="Q2113" s="197" t="s">
        <v>3229</v>
      </c>
      <c r="S2113" s="57">
        <v>1</v>
      </c>
      <c r="T2113" s="197" t="s">
        <v>3229</v>
      </c>
      <c r="U2113" s="57" t="str">
        <f>VLOOKUP(A2113,'Individual Data'!$K$5:$AC$5544,12,FALSE)</f>
        <v>GRR</v>
      </c>
      <c r="V2113" s="14">
        <f>IFERROR(LOOKUP(H2113,{30,43,48,53,58,63,68,73,78,83,88,93,97},{42,47,52,57,62,67,72,77,82,87,92,99,100}),999)</f>
        <v>82</v>
      </c>
      <c r="X2113" s="57">
        <f>VLOOKUP(A2113,'Individual Data'!$K$5:$AC$5544,8,FALSE)</f>
        <v>4</v>
      </c>
      <c r="Y2113" s="57">
        <f>VLOOKUP(A2113,'Individual Data'!$K$5:$AC$5544,9,FALSE)</f>
        <v>2019</v>
      </c>
    </row>
    <row r="2114" spans="1:25" ht="15" customHeight="1" x14ac:dyDescent="0.25">
      <c r="A2114" s="197" t="s">
        <v>8722</v>
      </c>
      <c r="B2114" s="197" t="s">
        <v>21678</v>
      </c>
      <c r="C2114" s="198">
        <v>45243</v>
      </c>
      <c r="D2114" s="199">
        <v>604</v>
      </c>
      <c r="E2114" s="197" t="s">
        <v>19595</v>
      </c>
      <c r="F2114" s="197" t="s">
        <v>19617</v>
      </c>
      <c r="G2114" s="197"/>
      <c r="H2114" s="197">
        <v>91.5</v>
      </c>
      <c r="I2114" s="197" t="s">
        <v>3225</v>
      </c>
      <c r="J2114" s="197" t="s">
        <v>19596</v>
      </c>
      <c r="K2114" s="228" t="s">
        <v>3196</v>
      </c>
      <c r="M2114" s="199">
        <v>18</v>
      </c>
      <c r="O2114" s="197" t="s">
        <v>21679</v>
      </c>
      <c r="Q2114" s="197" t="s">
        <v>3229</v>
      </c>
      <c r="S2114" s="57">
        <v>1</v>
      </c>
      <c r="T2114" s="197" t="s">
        <v>19598</v>
      </c>
      <c r="U2114" s="57" t="str">
        <f>VLOOKUP(A2114,'Individual Data'!$K$5:$AC$5544,12,FALSE)</f>
        <v>BCA1</v>
      </c>
      <c r="V2114" s="14">
        <f>IFERROR(LOOKUP(H2114,{30,43,48,53,58,63,68,73,78,83,88,93,97},{42,47,52,57,62,67,72,77,82,87,92,99,100}),999)</f>
        <v>92</v>
      </c>
      <c r="X2114" s="57">
        <f>VLOOKUP(A2114,'Individual Data'!$K$5:$AC$5544,8,FALSE)</f>
        <v>4</v>
      </c>
      <c r="Y2114" s="57">
        <f>VLOOKUP(A2114,'Individual Data'!$K$5:$AC$5544,9,FALSE)</f>
        <v>2019</v>
      </c>
    </row>
    <row r="2115" spans="1:25" ht="15" customHeight="1" x14ac:dyDescent="0.25">
      <c r="A2115" s="197" t="s">
        <v>8725</v>
      </c>
      <c r="B2115" s="197" t="s">
        <v>21680</v>
      </c>
      <c r="C2115" s="198">
        <v>45243</v>
      </c>
      <c r="D2115" s="199">
        <v>5019</v>
      </c>
      <c r="E2115" s="197" t="s">
        <v>19595</v>
      </c>
      <c r="F2115" s="197" t="s">
        <v>17874</v>
      </c>
      <c r="G2115" s="197"/>
      <c r="H2115" s="197">
        <v>77</v>
      </c>
      <c r="I2115" s="197" t="s">
        <v>3085</v>
      </c>
      <c r="J2115" s="197" t="s">
        <v>19596</v>
      </c>
      <c r="K2115" s="57" t="s">
        <v>3196</v>
      </c>
      <c r="M2115" s="199">
        <v>18</v>
      </c>
      <c r="O2115" s="197" t="s">
        <v>21681</v>
      </c>
      <c r="Q2115" s="197" t="s">
        <v>3229</v>
      </c>
      <c r="S2115" s="57">
        <v>1</v>
      </c>
      <c r="T2115" s="197" t="s">
        <v>19598</v>
      </c>
      <c r="U2115" s="57" t="str">
        <f>VLOOKUP(A2115,'Individual Data'!$K$5:$AC$5544,12,FALSE)</f>
        <v>IPCSR</v>
      </c>
      <c r="V2115" s="14">
        <f>IFERROR(LOOKUP(H2115,{30,43,48,53,58,63,68,73,78,83,88,93,97},{42,47,52,57,62,67,72,77,82,87,92,99,100}),999)</f>
        <v>77</v>
      </c>
      <c r="X2115" s="57">
        <f>VLOOKUP(A2115,'Individual Data'!$K$5:$AC$5544,8,FALSE)</f>
        <v>4</v>
      </c>
      <c r="Y2115" s="57">
        <f>VLOOKUP(A2115,'Individual Data'!$K$5:$AC$5544,9,FALSE)</f>
        <v>2019</v>
      </c>
    </row>
    <row r="2116" spans="1:25" ht="15" customHeight="1" x14ac:dyDescent="0.25">
      <c r="A2116" s="197" t="s">
        <v>8732</v>
      </c>
      <c r="B2116" s="197" t="s">
        <v>21682</v>
      </c>
      <c r="C2116" s="198">
        <v>45230</v>
      </c>
      <c r="D2116" s="199">
        <v>3142</v>
      </c>
      <c r="E2116" s="197" t="s">
        <v>19595</v>
      </c>
      <c r="F2116" s="197" t="s">
        <v>19617</v>
      </c>
      <c r="G2116" s="197"/>
      <c r="H2116" s="197">
        <v>76</v>
      </c>
      <c r="I2116" s="197" t="s">
        <v>3085</v>
      </c>
      <c r="J2116" s="197" t="s">
        <v>19596</v>
      </c>
      <c r="K2116" s="57" t="s">
        <v>3196</v>
      </c>
      <c r="M2116" s="199">
        <v>18</v>
      </c>
      <c r="O2116" s="197" t="s">
        <v>21683</v>
      </c>
      <c r="Q2116" s="197" t="s">
        <v>3229</v>
      </c>
      <c r="S2116" s="57">
        <v>1</v>
      </c>
      <c r="T2116" s="197" t="s">
        <v>19598</v>
      </c>
      <c r="U2116" s="57" t="str">
        <f>VLOOKUP(A2116,'Individual Data'!$K$5:$AC$5544,12,FALSE)</f>
        <v>LFSO</v>
      </c>
      <c r="V2116" s="14">
        <f>IFERROR(LOOKUP(H2116,{30,43,48,53,58,63,68,73,78,83,88,93,97},{42,47,52,57,62,67,72,77,82,87,92,99,100}),999)</f>
        <v>77</v>
      </c>
      <c r="X2116" s="57">
        <f>VLOOKUP(A2116,'Individual Data'!$K$5:$AC$5544,8,FALSE)</f>
        <v>4</v>
      </c>
      <c r="Y2116" s="57">
        <f>VLOOKUP(A2116,'Individual Data'!$K$5:$AC$5544,9,FALSE)</f>
        <v>2019</v>
      </c>
    </row>
    <row r="2117" spans="1:25" ht="15" customHeight="1" x14ac:dyDescent="0.25">
      <c r="A2117" s="197" t="s">
        <v>8736</v>
      </c>
      <c r="B2117" s="197" t="s">
        <v>21684</v>
      </c>
      <c r="C2117" s="198">
        <v>45230</v>
      </c>
      <c r="D2117" s="199">
        <v>3084</v>
      </c>
      <c r="E2117" s="197" t="s">
        <v>19595</v>
      </c>
      <c r="F2117" s="197" t="s">
        <v>19617</v>
      </c>
      <c r="G2117" s="197"/>
      <c r="H2117" s="197">
        <v>85</v>
      </c>
      <c r="I2117" s="197" t="s">
        <v>3085</v>
      </c>
      <c r="J2117" s="197" t="s">
        <v>19596</v>
      </c>
      <c r="K2117" s="57" t="s">
        <v>3196</v>
      </c>
      <c r="M2117" s="199">
        <v>18</v>
      </c>
      <c r="O2117" s="197" t="s">
        <v>21685</v>
      </c>
      <c r="Q2117" s="197" t="s">
        <v>3229</v>
      </c>
      <c r="S2117" s="57">
        <v>1</v>
      </c>
      <c r="T2117" s="197" t="s">
        <v>19598</v>
      </c>
      <c r="U2117" s="57" t="str">
        <f>VLOOKUP(A2117,'Individual Data'!$K$5:$AC$5544,12,FALSE)</f>
        <v>NPTH</v>
      </c>
      <c r="V2117" s="14">
        <f>IFERROR(LOOKUP(H2117,{30,43,48,53,58,63,68,73,78,83,88,93,97},{42,47,52,57,62,67,72,77,82,87,92,99,100}),999)</f>
        <v>87</v>
      </c>
      <c r="X2117" s="57">
        <f>VLOOKUP(A2117,'Individual Data'!$K$5:$AC$5544,8,FALSE)</f>
        <v>4</v>
      </c>
      <c r="Y2117" s="57">
        <f>VLOOKUP(A2117,'Individual Data'!$K$5:$AC$5544,9,FALSE)</f>
        <v>2019</v>
      </c>
    </row>
    <row r="2118" spans="1:25" ht="15" customHeight="1" x14ac:dyDescent="0.25">
      <c r="A2118" s="197" t="s">
        <v>8743</v>
      </c>
      <c r="B2118" s="197" t="s">
        <v>21686</v>
      </c>
      <c r="C2118" s="198">
        <v>45230</v>
      </c>
      <c r="D2118" s="199">
        <v>286</v>
      </c>
      <c r="E2118" s="197" t="s">
        <v>19595</v>
      </c>
      <c r="F2118" s="197" t="s">
        <v>19617</v>
      </c>
      <c r="G2118" s="197"/>
      <c r="H2118" s="197">
        <v>82</v>
      </c>
      <c r="I2118" s="197" t="s">
        <v>3225</v>
      </c>
      <c r="J2118" s="197" t="s">
        <v>19596</v>
      </c>
      <c r="K2118" s="57" t="s">
        <v>3196</v>
      </c>
      <c r="M2118" s="199">
        <v>18</v>
      </c>
      <c r="O2118" s="197" t="s">
        <v>21687</v>
      </c>
      <c r="Q2118" s="197" t="s">
        <v>3229</v>
      </c>
      <c r="S2118" s="57">
        <v>1</v>
      </c>
      <c r="T2118" s="197" t="s">
        <v>19598</v>
      </c>
      <c r="U2118" s="57" t="str">
        <f>VLOOKUP(A2118,'Individual Data'!$K$5:$AC$5544,12,FALSE)</f>
        <v>LFSO</v>
      </c>
      <c r="V2118" s="14">
        <f>IFERROR(LOOKUP(H2118,{30,43,48,53,58,63,68,73,78,83,88,93,97},{42,47,52,57,62,67,72,77,82,87,92,99,100}),999)</f>
        <v>82</v>
      </c>
      <c r="X2118" s="57">
        <f>VLOOKUP(A2118,'Individual Data'!$K$5:$AC$5544,8,FALSE)</f>
        <v>4</v>
      </c>
      <c r="Y2118" s="57">
        <f>VLOOKUP(A2118,'Individual Data'!$K$5:$AC$5544,9,FALSE)</f>
        <v>2019</v>
      </c>
    </row>
    <row r="2119" spans="1:25" ht="15" customHeight="1" x14ac:dyDescent="0.25">
      <c r="A2119" s="197" t="s">
        <v>8748</v>
      </c>
      <c r="B2119" s="197" t="s">
        <v>21688</v>
      </c>
      <c r="C2119" s="198">
        <v>45230</v>
      </c>
      <c r="D2119" s="199">
        <v>3091</v>
      </c>
      <c r="E2119" s="197" t="s">
        <v>19595</v>
      </c>
      <c r="F2119" s="197" t="s">
        <v>19617</v>
      </c>
      <c r="G2119" s="197"/>
      <c r="H2119" s="197">
        <v>77</v>
      </c>
      <c r="I2119" s="197" t="s">
        <v>3085</v>
      </c>
      <c r="J2119" s="197" t="s">
        <v>19596</v>
      </c>
      <c r="K2119" s="57" t="s">
        <v>3196</v>
      </c>
      <c r="M2119" s="199">
        <v>18</v>
      </c>
      <c r="O2119" s="197" t="s">
        <v>21689</v>
      </c>
      <c r="Q2119" s="197" t="s">
        <v>3229</v>
      </c>
      <c r="S2119" s="57">
        <v>1</v>
      </c>
      <c r="T2119" s="197" t="s">
        <v>19598</v>
      </c>
      <c r="U2119" s="57" t="str">
        <f>VLOOKUP(A2119,'Individual Data'!$K$5:$AC$5544,12,FALSE)</f>
        <v>PLA1</v>
      </c>
      <c r="V2119" s="14">
        <f>IFERROR(LOOKUP(H2119,{30,43,48,53,58,63,68,73,78,83,88,93,97},{42,47,52,57,62,67,72,77,82,87,92,99,100}),999)</f>
        <v>77</v>
      </c>
      <c r="X2119" s="57">
        <f>VLOOKUP(A2119,'Individual Data'!$K$5:$AC$5544,8,FALSE)</f>
        <v>4</v>
      </c>
      <c r="Y2119" s="57">
        <f>VLOOKUP(A2119,'Individual Data'!$K$5:$AC$5544,9,FALSE)</f>
        <v>2019</v>
      </c>
    </row>
    <row r="2120" spans="1:25" ht="15" customHeight="1" x14ac:dyDescent="0.25">
      <c r="A2120" s="197" t="s">
        <v>8750</v>
      </c>
      <c r="B2120" s="197" t="s">
        <v>21690</v>
      </c>
      <c r="C2120" s="198">
        <v>45243</v>
      </c>
      <c r="D2120" s="199">
        <v>5009</v>
      </c>
      <c r="E2120" s="197" t="s">
        <v>19595</v>
      </c>
      <c r="F2120" s="197" t="s">
        <v>19617</v>
      </c>
      <c r="G2120" s="197"/>
      <c r="H2120" s="197">
        <v>80</v>
      </c>
      <c r="I2120" s="197" t="s">
        <v>3085</v>
      </c>
      <c r="J2120" s="197" t="s">
        <v>19596</v>
      </c>
      <c r="K2120" s="57" t="s">
        <v>3196</v>
      </c>
      <c r="M2120" s="199">
        <v>18</v>
      </c>
      <c r="O2120" s="197" t="s">
        <v>21691</v>
      </c>
      <c r="Q2120" s="197" t="s">
        <v>3229</v>
      </c>
      <c r="S2120" s="57">
        <v>1</v>
      </c>
      <c r="T2120" s="197" t="s">
        <v>19598</v>
      </c>
      <c r="U2120" s="57" t="str">
        <f>VLOOKUP(A2120,'Individual Data'!$K$5:$AC$5544,12,FALSE)</f>
        <v>Unassigned</v>
      </c>
      <c r="V2120" s="14">
        <f>IFERROR(LOOKUP(H2120,{30,43,48,53,58,63,68,73,78,83,88,93,97},{42,47,52,57,62,67,72,77,82,87,92,99,100}),999)</f>
        <v>82</v>
      </c>
      <c r="X2120" s="57" t="str">
        <f>VLOOKUP(A2120,'Individual Data'!$K$5:$AC$5544,8,FALSE)</f>
        <v>NA</v>
      </c>
      <c r="Y2120" s="57" t="str">
        <f>VLOOKUP(A2120,'Individual Data'!$K$5:$AC$5544,9,FALSE)</f>
        <v>U</v>
      </c>
    </row>
    <row r="2121" spans="1:25" ht="15" customHeight="1" x14ac:dyDescent="0.25">
      <c r="A2121" s="197" t="s">
        <v>8752</v>
      </c>
      <c r="B2121" s="197" t="s">
        <v>21692</v>
      </c>
      <c r="C2121" s="198">
        <v>45236</v>
      </c>
      <c r="D2121" s="199">
        <v>429</v>
      </c>
      <c r="E2121" s="197" t="s">
        <v>19595</v>
      </c>
      <c r="F2121" s="197" t="s">
        <v>19617</v>
      </c>
      <c r="G2121" s="197"/>
      <c r="H2121" s="197">
        <v>82.5</v>
      </c>
      <c r="I2121" s="197" t="s">
        <v>3225</v>
      </c>
      <c r="J2121" s="197" t="s">
        <v>19596</v>
      </c>
      <c r="K2121" s="57" t="s">
        <v>3196</v>
      </c>
      <c r="M2121" s="199">
        <v>18</v>
      </c>
      <c r="O2121" s="197" t="s">
        <v>21693</v>
      </c>
      <c r="Q2121" s="197" t="s">
        <v>3229</v>
      </c>
      <c r="S2121" s="57">
        <v>1</v>
      </c>
      <c r="T2121" s="197" t="s">
        <v>19598</v>
      </c>
      <c r="U2121" s="57" t="str">
        <f>VLOOKUP(A2121,'Individual Data'!$K$5:$AC$5544,12,FALSE)</f>
        <v>Unassigned</v>
      </c>
      <c r="V2121" s="14">
        <f>IFERROR(LOOKUP(H2121,{30,43,48,53,58,63,68,73,78,83,88,93,97},{42,47,52,57,62,67,72,77,82,87,92,99,100}),999)</f>
        <v>82</v>
      </c>
      <c r="X2121" s="57" t="str">
        <f>VLOOKUP(A2121,'Individual Data'!$K$5:$AC$5544,8,FALSE)</f>
        <v>NA</v>
      </c>
      <c r="Y2121" s="57" t="str">
        <f>VLOOKUP(A2121,'Individual Data'!$K$5:$AC$5544,9,FALSE)</f>
        <v>U</v>
      </c>
    </row>
    <row r="2122" spans="1:25" ht="15" customHeight="1" x14ac:dyDescent="0.25">
      <c r="A2122" s="197" t="s">
        <v>8755</v>
      </c>
      <c r="B2122" s="197" t="s">
        <v>21694</v>
      </c>
      <c r="C2122" s="198">
        <v>45230</v>
      </c>
      <c r="D2122" s="199">
        <v>3061</v>
      </c>
      <c r="E2122" s="197" t="s">
        <v>19595</v>
      </c>
      <c r="F2122" s="197" t="s">
        <v>19617</v>
      </c>
      <c r="G2122" s="197"/>
      <c r="H2122" s="197">
        <v>83</v>
      </c>
      <c r="I2122" s="197" t="s">
        <v>3085</v>
      </c>
      <c r="J2122" s="197" t="s">
        <v>19596</v>
      </c>
      <c r="K2122" s="57" t="s">
        <v>3196</v>
      </c>
      <c r="M2122" s="199">
        <v>18</v>
      </c>
      <c r="O2122" s="197" t="s">
        <v>21695</v>
      </c>
      <c r="Q2122" s="197" t="s">
        <v>3229</v>
      </c>
      <c r="S2122" s="57">
        <v>1</v>
      </c>
      <c r="T2122" s="197" t="s">
        <v>19598</v>
      </c>
      <c r="U2122" s="57" t="str">
        <f>VLOOKUP(A2122,'Individual Data'!$K$5:$AC$5544,12,FALSE)</f>
        <v>NPTH</v>
      </c>
      <c r="V2122" s="14">
        <f>IFERROR(LOOKUP(H2122,{30,43,48,53,58,63,68,73,78,83,88,93,97},{42,47,52,57,62,67,72,77,82,87,92,99,100}),999)</f>
        <v>87</v>
      </c>
      <c r="X2122" s="57">
        <f>VLOOKUP(A2122,'Individual Data'!$K$5:$AC$5544,8,FALSE)</f>
        <v>4</v>
      </c>
      <c r="Y2122" s="57">
        <f>VLOOKUP(A2122,'Individual Data'!$K$5:$AC$5544,9,FALSE)</f>
        <v>2019</v>
      </c>
    </row>
    <row r="2123" spans="1:25" ht="15" customHeight="1" x14ac:dyDescent="0.25">
      <c r="A2123" s="197" t="s">
        <v>8757</v>
      </c>
      <c r="B2123" s="197" t="s">
        <v>21696</v>
      </c>
      <c r="C2123" s="198">
        <v>45236</v>
      </c>
      <c r="D2123" s="199">
        <v>417</v>
      </c>
      <c r="E2123" s="197" t="s">
        <v>19595</v>
      </c>
      <c r="F2123" s="197" t="s">
        <v>19617</v>
      </c>
      <c r="G2123" s="197"/>
      <c r="H2123" s="197">
        <v>82</v>
      </c>
      <c r="I2123" s="197" t="s">
        <v>3225</v>
      </c>
      <c r="J2123" s="197" t="s">
        <v>19596</v>
      </c>
      <c r="K2123" s="57" t="s">
        <v>3196</v>
      </c>
      <c r="M2123" s="199">
        <v>18</v>
      </c>
      <c r="O2123" s="197" t="s">
        <v>21697</v>
      </c>
      <c r="Q2123" s="197" t="s">
        <v>3229</v>
      </c>
      <c r="S2123" s="57">
        <v>1</v>
      </c>
      <c r="T2123" s="197" t="s">
        <v>19598</v>
      </c>
      <c r="U2123" s="57" t="str">
        <f>VLOOKUP(A2123,'Individual Data'!$K$5:$AC$5544,12,FALSE)</f>
        <v>IPCSR</v>
      </c>
      <c r="V2123" s="14">
        <f>IFERROR(LOOKUP(H2123,{30,43,48,53,58,63,68,73,78,83,88,93,97},{42,47,52,57,62,67,72,77,82,87,92,99,100}),999)</f>
        <v>82</v>
      </c>
      <c r="X2123" s="57">
        <f>VLOOKUP(A2123,'Individual Data'!$K$5:$AC$5544,8,FALSE)</f>
        <v>4</v>
      </c>
      <c r="Y2123" s="57">
        <f>VLOOKUP(A2123,'Individual Data'!$K$5:$AC$5544,9,FALSE)</f>
        <v>2019</v>
      </c>
    </row>
    <row r="2124" spans="1:25" ht="15" customHeight="1" x14ac:dyDescent="0.25">
      <c r="A2124" s="197" t="s">
        <v>8760</v>
      </c>
      <c r="B2124" s="197" t="s">
        <v>21698</v>
      </c>
      <c r="C2124" s="198">
        <v>45230</v>
      </c>
      <c r="D2124" s="199">
        <v>3126</v>
      </c>
      <c r="E2124" s="197" t="s">
        <v>19595</v>
      </c>
      <c r="F2124" s="197" t="s">
        <v>19617</v>
      </c>
      <c r="G2124" s="197"/>
      <c r="H2124" s="197">
        <v>85</v>
      </c>
      <c r="I2124" s="197" t="s">
        <v>3085</v>
      </c>
      <c r="J2124" s="197" t="s">
        <v>17688</v>
      </c>
      <c r="K2124" s="229" t="s">
        <v>3228</v>
      </c>
      <c r="M2124" s="199">
        <v>18</v>
      </c>
      <c r="O2124" s="197" t="s">
        <v>19601</v>
      </c>
      <c r="Q2124" s="197" t="s">
        <v>3229</v>
      </c>
      <c r="S2124" s="57">
        <v>1</v>
      </c>
      <c r="T2124" s="197" t="s">
        <v>3229</v>
      </c>
      <c r="U2124" s="57" t="str">
        <f>VLOOKUP(A2124,'Individual Data'!$K$5:$AC$5544,12,FALSE)</f>
        <v>NLVA</v>
      </c>
      <c r="V2124" s="14">
        <f>IFERROR(LOOKUP(H2124,{30,43,48,53,58,63,68,73,78,83,88,93,97},{42,47,52,57,62,67,72,77,82,87,92,99,100}),999)</f>
        <v>87</v>
      </c>
      <c r="X2124" s="57">
        <f>VLOOKUP(A2124,'Individual Data'!$K$5:$AC$5544,8,FALSE)</f>
        <v>4</v>
      </c>
      <c r="Y2124" s="57">
        <f>VLOOKUP(A2124,'Individual Data'!$K$5:$AC$5544,9,FALSE)</f>
        <v>2019</v>
      </c>
    </row>
    <row r="2125" spans="1:25" ht="15" customHeight="1" x14ac:dyDescent="0.25">
      <c r="A2125" s="197" t="s">
        <v>8763</v>
      </c>
      <c r="B2125" s="197" t="s">
        <v>21699</v>
      </c>
      <c r="C2125" s="198">
        <v>45230</v>
      </c>
      <c r="D2125" s="199">
        <v>278</v>
      </c>
      <c r="E2125" s="197" t="s">
        <v>19595</v>
      </c>
      <c r="F2125" s="197" t="s">
        <v>19617</v>
      </c>
      <c r="G2125" s="197"/>
      <c r="H2125" s="197">
        <v>81</v>
      </c>
      <c r="I2125" s="197" t="s">
        <v>3225</v>
      </c>
      <c r="J2125" s="197" t="s">
        <v>19596</v>
      </c>
      <c r="K2125" s="228" t="s">
        <v>3196</v>
      </c>
      <c r="M2125" s="199">
        <v>18</v>
      </c>
      <c r="O2125" s="197" t="s">
        <v>21700</v>
      </c>
      <c r="Q2125" s="197" t="s">
        <v>3229</v>
      </c>
      <c r="S2125" s="57">
        <v>1</v>
      </c>
      <c r="T2125" s="197" t="s">
        <v>19598</v>
      </c>
      <c r="U2125" s="57" t="str">
        <f>VLOOKUP(A2125,'Individual Data'!$K$5:$AC$5544,12,FALSE)</f>
        <v>PLA1</v>
      </c>
      <c r="V2125" s="14">
        <f>IFERROR(LOOKUP(H2125,{30,43,48,53,58,63,68,73,78,83,88,93,97},{42,47,52,57,62,67,72,77,82,87,92,99,100}),999)</f>
        <v>82</v>
      </c>
      <c r="X2125" s="57">
        <f>VLOOKUP(A2125,'Individual Data'!$K$5:$AC$5544,8,FALSE)</f>
        <v>4</v>
      </c>
      <c r="Y2125" s="57">
        <f>VLOOKUP(A2125,'Individual Data'!$K$5:$AC$5544,9,FALSE)</f>
        <v>2019</v>
      </c>
    </row>
    <row r="2126" spans="1:25" ht="15" customHeight="1" x14ac:dyDescent="0.25">
      <c r="A2126" s="197" t="s">
        <v>8765</v>
      </c>
      <c r="B2126" s="197" t="s">
        <v>21701</v>
      </c>
      <c r="C2126" s="198">
        <v>45230</v>
      </c>
      <c r="D2126" s="199">
        <v>3128</v>
      </c>
      <c r="E2126" s="197" t="s">
        <v>19595</v>
      </c>
      <c r="F2126" s="197" t="s">
        <v>19617</v>
      </c>
      <c r="G2126" s="197"/>
      <c r="H2126" s="197">
        <v>76</v>
      </c>
      <c r="I2126" s="197" t="s">
        <v>3085</v>
      </c>
      <c r="J2126" s="197" t="s">
        <v>19596</v>
      </c>
      <c r="K2126" s="57" t="s">
        <v>3196</v>
      </c>
      <c r="M2126" s="199">
        <v>18</v>
      </c>
      <c r="O2126" s="197" t="s">
        <v>21702</v>
      </c>
      <c r="Q2126" s="197" t="s">
        <v>3229</v>
      </c>
      <c r="S2126" s="57">
        <v>1</v>
      </c>
      <c r="T2126" s="197" t="s">
        <v>19598</v>
      </c>
      <c r="U2126" s="57" t="str">
        <f>VLOOKUP(A2126,'Individual Data'!$K$5:$AC$5544,12,FALSE)</f>
        <v>IPCSR</v>
      </c>
      <c r="V2126" s="14">
        <f>IFERROR(LOOKUP(H2126,{30,43,48,53,58,63,68,73,78,83,88,93,97},{42,47,52,57,62,67,72,77,82,87,92,99,100}),999)</f>
        <v>77</v>
      </c>
      <c r="X2126" s="57">
        <f>VLOOKUP(A2126,'Individual Data'!$K$5:$AC$5544,8,FALSE)</f>
        <v>4</v>
      </c>
      <c r="Y2126" s="57">
        <f>VLOOKUP(A2126,'Individual Data'!$K$5:$AC$5544,9,FALSE)</f>
        <v>2019</v>
      </c>
    </row>
    <row r="2127" spans="1:25" ht="15" customHeight="1" x14ac:dyDescent="0.25">
      <c r="A2127" s="197" t="s">
        <v>8768</v>
      </c>
      <c r="B2127" s="197" t="s">
        <v>21703</v>
      </c>
      <c r="C2127" s="198">
        <v>45236</v>
      </c>
      <c r="D2127" s="199">
        <v>459</v>
      </c>
      <c r="E2127" s="197" t="s">
        <v>19595</v>
      </c>
      <c r="F2127" s="197" t="s">
        <v>19617</v>
      </c>
      <c r="G2127" s="197"/>
      <c r="H2127" s="197">
        <v>81</v>
      </c>
      <c r="I2127" s="197" t="s">
        <v>3225</v>
      </c>
      <c r="J2127" s="197" t="s">
        <v>19596</v>
      </c>
      <c r="K2127" s="57" t="s">
        <v>3196</v>
      </c>
      <c r="M2127" s="199">
        <v>18</v>
      </c>
      <c r="O2127" s="197" t="s">
        <v>21704</v>
      </c>
      <c r="Q2127" s="197" t="s">
        <v>3229</v>
      </c>
      <c r="S2127" s="57">
        <v>1</v>
      </c>
      <c r="T2127" s="197" t="s">
        <v>19598</v>
      </c>
      <c r="U2127" s="57" t="str">
        <f>VLOOKUP(A2127,'Individual Data'!$K$5:$AC$5544,12,FALSE)</f>
        <v>Unassigned</v>
      </c>
      <c r="V2127" s="14">
        <f>IFERROR(LOOKUP(H2127,{30,43,48,53,58,63,68,73,78,83,88,93,97},{42,47,52,57,62,67,72,77,82,87,92,99,100}),999)</f>
        <v>82</v>
      </c>
      <c r="X2127" s="57" t="str">
        <f>VLOOKUP(A2127,'Individual Data'!$K$5:$AC$5544,8,FALSE)</f>
        <v>NA</v>
      </c>
      <c r="Y2127" s="57" t="str">
        <f>VLOOKUP(A2127,'Individual Data'!$K$5:$AC$5544,9,FALSE)</f>
        <v>U</v>
      </c>
    </row>
    <row r="2128" spans="1:25" ht="15" customHeight="1" x14ac:dyDescent="0.25">
      <c r="A2128" s="197" t="s">
        <v>8771</v>
      </c>
      <c r="B2128" s="197" t="s">
        <v>21705</v>
      </c>
      <c r="C2128" s="198">
        <v>45216</v>
      </c>
      <c r="D2128" s="199">
        <v>1109</v>
      </c>
      <c r="E2128" s="197" t="s">
        <v>19595</v>
      </c>
      <c r="F2128" s="197" t="s">
        <v>19617</v>
      </c>
      <c r="G2128" s="197"/>
      <c r="H2128" s="197">
        <v>77.5</v>
      </c>
      <c r="I2128" s="197" t="s">
        <v>3085</v>
      </c>
      <c r="J2128" s="197" t="s">
        <v>19596</v>
      </c>
      <c r="K2128" s="57" t="s">
        <v>3196</v>
      </c>
      <c r="M2128" s="199">
        <v>18</v>
      </c>
      <c r="O2128" s="197" t="s">
        <v>21706</v>
      </c>
      <c r="Q2128" s="197" t="s">
        <v>3229</v>
      </c>
      <c r="S2128" s="57">
        <v>1</v>
      </c>
      <c r="T2128" s="197" t="s">
        <v>19598</v>
      </c>
      <c r="U2128" s="57" t="str">
        <f>VLOOKUP(A2128,'Individual Data'!$K$5:$AC$5544,12,FALSE)</f>
        <v>PLA1</v>
      </c>
      <c r="V2128" s="14">
        <f>IFERROR(LOOKUP(H2128,{30,43,48,53,58,63,68,73,78,83,88,93,97},{42,47,52,57,62,67,72,77,82,87,92,99,100}),999)</f>
        <v>77</v>
      </c>
      <c r="X2128" s="57">
        <f>VLOOKUP(A2128,'Individual Data'!$K$5:$AC$5544,8,FALSE)</f>
        <v>4</v>
      </c>
      <c r="Y2128" s="57">
        <f>VLOOKUP(A2128,'Individual Data'!$K$5:$AC$5544,9,FALSE)</f>
        <v>2019</v>
      </c>
    </row>
    <row r="2129" spans="1:25" ht="15" customHeight="1" x14ac:dyDescent="0.25">
      <c r="A2129" s="197" t="s">
        <v>8780</v>
      </c>
      <c r="B2129" s="197" t="s">
        <v>21707</v>
      </c>
      <c r="C2129" s="198">
        <v>45245</v>
      </c>
      <c r="D2129" s="199">
        <v>7094</v>
      </c>
      <c r="E2129" s="197" t="s">
        <v>19595</v>
      </c>
      <c r="F2129" s="197" t="s">
        <v>19610</v>
      </c>
      <c r="G2129" s="197"/>
      <c r="H2129" s="197">
        <v>75</v>
      </c>
      <c r="I2129" s="197" t="s">
        <v>3085</v>
      </c>
      <c r="J2129" s="197" t="s">
        <v>19596</v>
      </c>
      <c r="K2129" s="57" t="s">
        <v>3196</v>
      </c>
      <c r="M2129" s="199">
        <v>18</v>
      </c>
      <c r="O2129" s="197" t="s">
        <v>19601</v>
      </c>
      <c r="Q2129" s="197" t="s">
        <v>3229</v>
      </c>
      <c r="S2129" s="57">
        <v>1</v>
      </c>
      <c r="T2129" s="197" t="s">
        <v>3229</v>
      </c>
      <c r="U2129" s="57" t="str">
        <f>VLOOKUP(A2129,'Individual Data'!$K$5:$AC$5544,12,FALSE)</f>
        <v>Unassigned</v>
      </c>
      <c r="V2129" s="14">
        <f>IFERROR(LOOKUP(H2129,{30,43,48,53,58,63,68,73,78,83,88,93,97},{42,47,52,57,62,67,72,77,82,87,92,99,100}),999)</f>
        <v>77</v>
      </c>
      <c r="X2129" s="57" t="str">
        <f>VLOOKUP(A2129,'Individual Data'!$K$5:$AC$5544,8,FALSE)</f>
        <v>NA</v>
      </c>
      <c r="Y2129" s="57" t="str">
        <f>VLOOKUP(A2129,'Individual Data'!$K$5:$AC$5544,9,FALSE)</f>
        <v>U</v>
      </c>
    </row>
    <row r="2130" spans="1:25" ht="15" customHeight="1" x14ac:dyDescent="0.25">
      <c r="A2130" s="197" t="s">
        <v>8783</v>
      </c>
      <c r="B2130" s="197" t="s">
        <v>21708</v>
      </c>
      <c r="C2130" s="198">
        <v>45223</v>
      </c>
      <c r="D2130" s="199">
        <v>184</v>
      </c>
      <c r="E2130" s="197" t="s">
        <v>19595</v>
      </c>
      <c r="F2130" s="197" t="s">
        <v>19617</v>
      </c>
      <c r="G2130" s="197"/>
      <c r="H2130" s="197">
        <v>88</v>
      </c>
      <c r="I2130" s="197" t="s">
        <v>3225</v>
      </c>
      <c r="J2130" s="197" t="s">
        <v>19596</v>
      </c>
      <c r="K2130" s="57" t="s">
        <v>3196</v>
      </c>
      <c r="M2130" s="199">
        <v>18</v>
      </c>
      <c r="O2130" s="197" t="s">
        <v>21709</v>
      </c>
      <c r="Q2130" s="197" t="s">
        <v>3229</v>
      </c>
      <c r="S2130" s="57">
        <v>1</v>
      </c>
      <c r="T2130" s="197" t="s">
        <v>19598</v>
      </c>
      <c r="U2130" s="57" t="str">
        <f>VLOOKUP(A2130,'Individual Data'!$K$5:$AC$5544,12,FALSE)</f>
        <v>IPCSR</v>
      </c>
      <c r="V2130" s="14">
        <f>IFERROR(LOOKUP(H2130,{30,43,48,53,58,63,68,73,78,83,88,93,97},{42,47,52,57,62,67,72,77,82,87,92,99,100}),999)</f>
        <v>92</v>
      </c>
      <c r="X2130" s="57">
        <f>VLOOKUP(A2130,'Individual Data'!$K$5:$AC$5544,8,FALSE)</f>
        <v>4</v>
      </c>
      <c r="Y2130" s="57">
        <f>VLOOKUP(A2130,'Individual Data'!$K$5:$AC$5544,9,FALSE)</f>
        <v>2019</v>
      </c>
    </row>
    <row r="2131" spans="1:25" ht="15" customHeight="1" x14ac:dyDescent="0.25">
      <c r="A2131" s="197" t="s">
        <v>8786</v>
      </c>
      <c r="B2131" s="197" t="s">
        <v>21710</v>
      </c>
      <c r="C2131" s="198">
        <v>45223</v>
      </c>
      <c r="D2131" s="199">
        <v>2229</v>
      </c>
      <c r="E2131" s="197" t="s">
        <v>19595</v>
      </c>
      <c r="F2131" s="197" t="s">
        <v>19617</v>
      </c>
      <c r="G2131" s="197"/>
      <c r="H2131" s="197">
        <v>75</v>
      </c>
      <c r="I2131" s="197" t="s">
        <v>3085</v>
      </c>
      <c r="J2131" s="197" t="s">
        <v>19596</v>
      </c>
      <c r="K2131" s="57" t="s">
        <v>3196</v>
      </c>
      <c r="M2131" s="199">
        <v>18</v>
      </c>
      <c r="O2131" s="197" t="s">
        <v>21711</v>
      </c>
      <c r="Q2131" s="197" t="s">
        <v>3229</v>
      </c>
      <c r="S2131" s="57">
        <v>1</v>
      </c>
      <c r="T2131" s="197" t="s">
        <v>3229</v>
      </c>
      <c r="U2131" s="57" t="str">
        <f>VLOOKUP(A2131,'Individual Data'!$K$5:$AC$5544,12,FALSE)</f>
        <v>LFSO</v>
      </c>
      <c r="V2131" s="14">
        <f>IFERROR(LOOKUP(H2131,{30,43,48,53,58,63,68,73,78,83,88,93,97},{42,47,52,57,62,67,72,77,82,87,92,99,100}),999)</f>
        <v>77</v>
      </c>
      <c r="X2131" s="57">
        <f>VLOOKUP(A2131,'Individual Data'!$K$5:$AC$5544,8,FALSE)</f>
        <v>4</v>
      </c>
      <c r="Y2131" s="57">
        <f>VLOOKUP(A2131,'Individual Data'!$K$5:$AC$5544,9,FALSE)</f>
        <v>2019</v>
      </c>
    </row>
    <row r="2132" spans="1:25" ht="15" customHeight="1" x14ac:dyDescent="0.25">
      <c r="A2132" s="197" t="s">
        <v>8789</v>
      </c>
      <c r="B2132" s="197" t="s">
        <v>21712</v>
      </c>
      <c r="C2132" s="198">
        <v>45230</v>
      </c>
      <c r="D2132" s="199">
        <v>3106</v>
      </c>
      <c r="E2132" s="197" t="s">
        <v>19595</v>
      </c>
      <c r="F2132" s="197" t="s">
        <v>19617</v>
      </c>
      <c r="G2132" s="197"/>
      <c r="H2132" s="197">
        <v>78</v>
      </c>
      <c r="I2132" s="197" t="s">
        <v>3085</v>
      </c>
      <c r="J2132" s="197" t="s">
        <v>19596</v>
      </c>
      <c r="K2132" s="57" t="s">
        <v>3196</v>
      </c>
      <c r="M2132" s="199">
        <v>18</v>
      </c>
      <c r="O2132" s="197" t="s">
        <v>21713</v>
      </c>
      <c r="Q2132" s="197" t="s">
        <v>3229</v>
      </c>
      <c r="S2132" s="57">
        <v>1</v>
      </c>
      <c r="T2132" s="197" t="s">
        <v>19598</v>
      </c>
      <c r="U2132" s="57" t="str">
        <f>VLOOKUP(A2132,'Individual Data'!$K$5:$AC$5544,12,FALSE)</f>
        <v>NPTH</v>
      </c>
      <c r="V2132" s="14">
        <f>IFERROR(LOOKUP(H2132,{30,43,48,53,58,63,68,73,78,83,88,93,97},{42,47,52,57,62,67,72,77,82,87,92,99,100}),999)</f>
        <v>82</v>
      </c>
      <c r="X2132" s="57">
        <f>VLOOKUP(A2132,'Individual Data'!$K$5:$AC$5544,8,FALSE)</f>
        <v>4</v>
      </c>
      <c r="Y2132" s="57">
        <f>VLOOKUP(A2132,'Individual Data'!$K$5:$AC$5544,9,FALSE)</f>
        <v>2019</v>
      </c>
    </row>
    <row r="2133" spans="1:25" ht="15" customHeight="1" x14ac:dyDescent="0.25">
      <c r="A2133" s="197" t="s">
        <v>8793</v>
      </c>
      <c r="B2133" s="197" t="s">
        <v>21714</v>
      </c>
      <c r="C2133" s="198">
        <v>45223</v>
      </c>
      <c r="D2133" s="199">
        <v>2230</v>
      </c>
      <c r="E2133" s="197" t="s">
        <v>19595</v>
      </c>
      <c r="F2133" s="197" t="s">
        <v>19617</v>
      </c>
      <c r="G2133" s="197"/>
      <c r="H2133" s="197">
        <v>83</v>
      </c>
      <c r="I2133" s="197" t="s">
        <v>3085</v>
      </c>
      <c r="J2133" s="197" t="s">
        <v>19596</v>
      </c>
      <c r="K2133" s="57" t="s">
        <v>3196</v>
      </c>
      <c r="M2133" s="199">
        <v>18</v>
      </c>
      <c r="O2133" s="197" t="s">
        <v>21715</v>
      </c>
      <c r="Q2133" s="197" t="s">
        <v>3229</v>
      </c>
      <c r="S2133" s="57">
        <v>1</v>
      </c>
      <c r="T2133" s="197" t="s">
        <v>19598</v>
      </c>
      <c r="U2133" s="57" t="str">
        <f>VLOOKUP(A2133,'Individual Data'!$K$5:$AC$5544,12,FALSE)</f>
        <v>BCA1</v>
      </c>
      <c r="V2133" s="14">
        <f>IFERROR(LOOKUP(H2133,{30,43,48,53,58,63,68,73,78,83,88,93,97},{42,47,52,57,62,67,72,77,82,87,92,99,100}),999)</f>
        <v>87</v>
      </c>
      <c r="X2133" s="57">
        <f>VLOOKUP(A2133,'Individual Data'!$K$5:$AC$5544,8,FALSE)</f>
        <v>4</v>
      </c>
      <c r="Y2133" s="57">
        <f>VLOOKUP(A2133,'Individual Data'!$K$5:$AC$5544,9,FALSE)</f>
        <v>2019</v>
      </c>
    </row>
    <row r="2134" spans="1:25" ht="15" customHeight="1" x14ac:dyDescent="0.25">
      <c r="A2134" s="197" t="s">
        <v>8795</v>
      </c>
      <c r="B2134" s="197" t="s">
        <v>21716</v>
      </c>
      <c r="C2134" s="198">
        <v>45230</v>
      </c>
      <c r="D2134" s="199">
        <v>3026</v>
      </c>
      <c r="E2134" s="197" t="s">
        <v>19595</v>
      </c>
      <c r="F2134" s="197" t="s">
        <v>19617</v>
      </c>
      <c r="G2134" s="197"/>
      <c r="H2134" s="197">
        <v>79</v>
      </c>
      <c r="I2134" s="197" t="s">
        <v>3085</v>
      </c>
      <c r="J2134" s="197" t="s">
        <v>19596</v>
      </c>
      <c r="K2134" s="57" t="s">
        <v>3196</v>
      </c>
      <c r="M2134" s="199">
        <v>18</v>
      </c>
      <c r="O2134" s="197" t="s">
        <v>21717</v>
      </c>
      <c r="Q2134" s="197" t="s">
        <v>3229</v>
      </c>
      <c r="S2134" s="57">
        <v>1</v>
      </c>
      <c r="T2134" s="197" t="s">
        <v>19598</v>
      </c>
      <c r="U2134" s="57" t="str">
        <f>VLOOKUP(A2134,'Individual Data'!$K$5:$AC$5544,12,FALSE)</f>
        <v>BCA1</v>
      </c>
      <c r="V2134" s="14">
        <f>IFERROR(LOOKUP(H2134,{30,43,48,53,58,63,68,73,78,83,88,93,97},{42,47,52,57,62,67,72,77,82,87,92,99,100}),999)</f>
        <v>82</v>
      </c>
      <c r="X2134" s="57">
        <f>VLOOKUP(A2134,'Individual Data'!$K$5:$AC$5544,8,FALSE)</f>
        <v>4</v>
      </c>
      <c r="Y2134" s="57">
        <f>VLOOKUP(A2134,'Individual Data'!$K$5:$AC$5544,9,FALSE)</f>
        <v>2019</v>
      </c>
    </row>
    <row r="2135" spans="1:25" ht="15" customHeight="1" x14ac:dyDescent="0.25">
      <c r="A2135" s="197" t="s">
        <v>8798</v>
      </c>
      <c r="B2135" s="197" t="s">
        <v>21718</v>
      </c>
      <c r="C2135" s="198">
        <v>45236</v>
      </c>
      <c r="D2135" s="199">
        <v>4026</v>
      </c>
      <c r="E2135" s="197" t="s">
        <v>19595</v>
      </c>
      <c r="F2135" s="197" t="s">
        <v>19617</v>
      </c>
      <c r="G2135" s="197"/>
      <c r="H2135" s="197">
        <v>80</v>
      </c>
      <c r="I2135" s="197" t="s">
        <v>3085</v>
      </c>
      <c r="J2135" s="197" t="s">
        <v>19596</v>
      </c>
      <c r="K2135" s="57" t="s">
        <v>3196</v>
      </c>
      <c r="M2135" s="199">
        <v>18</v>
      </c>
      <c r="O2135" s="197" t="s">
        <v>21719</v>
      </c>
      <c r="Q2135" s="197" t="s">
        <v>3229</v>
      </c>
      <c r="S2135" s="57">
        <v>1</v>
      </c>
      <c r="T2135" s="197" t="s">
        <v>19598</v>
      </c>
      <c r="U2135" s="57" t="str">
        <f>VLOOKUP(A2135,'Individual Data'!$K$5:$AC$5544,12,FALSE)</f>
        <v>CFA</v>
      </c>
      <c r="V2135" s="14">
        <f>IFERROR(LOOKUP(H2135,{30,43,48,53,58,63,68,73,78,83,88,93,97},{42,47,52,57,62,67,72,77,82,87,92,99,100}),999)</f>
        <v>82</v>
      </c>
      <c r="X2135" s="57">
        <f>VLOOKUP(A2135,'Individual Data'!$K$5:$AC$5544,8,FALSE)</f>
        <v>4</v>
      </c>
      <c r="Y2135" s="57">
        <f>VLOOKUP(A2135,'Individual Data'!$K$5:$AC$5544,9,FALSE)</f>
        <v>2019</v>
      </c>
    </row>
    <row r="2136" spans="1:25" ht="15" customHeight="1" x14ac:dyDescent="0.25">
      <c r="A2136" s="197" t="s">
        <v>8800</v>
      </c>
      <c r="B2136" s="197" t="s">
        <v>21720</v>
      </c>
      <c r="C2136" s="198">
        <v>45236</v>
      </c>
      <c r="D2136" s="199">
        <v>466</v>
      </c>
      <c r="E2136" s="197" t="s">
        <v>19595</v>
      </c>
      <c r="F2136" s="197" t="s">
        <v>19617</v>
      </c>
      <c r="G2136" s="197"/>
      <c r="H2136" s="197">
        <v>78</v>
      </c>
      <c r="I2136" s="197" t="s">
        <v>3225</v>
      </c>
      <c r="J2136" s="197" t="s">
        <v>19596</v>
      </c>
      <c r="K2136" s="57" t="s">
        <v>3196</v>
      </c>
      <c r="M2136" s="199">
        <v>18</v>
      </c>
      <c r="O2136" s="197" t="s">
        <v>21721</v>
      </c>
      <c r="Q2136" s="197" t="s">
        <v>3229</v>
      </c>
      <c r="S2136" s="57">
        <v>1</v>
      </c>
      <c r="T2136" s="197" t="s">
        <v>19598</v>
      </c>
      <c r="U2136" s="57" t="str">
        <f>VLOOKUP(A2136,'Individual Data'!$K$5:$AC$5544,12,FALSE)</f>
        <v>PLA1</v>
      </c>
      <c r="V2136" s="14">
        <f>IFERROR(LOOKUP(H2136,{30,43,48,53,58,63,68,73,78,83,88,93,97},{42,47,52,57,62,67,72,77,82,87,92,99,100}),999)</f>
        <v>82</v>
      </c>
      <c r="X2136" s="57">
        <f>VLOOKUP(A2136,'Individual Data'!$K$5:$AC$5544,8,FALSE)</f>
        <v>4</v>
      </c>
      <c r="Y2136" s="57">
        <f>VLOOKUP(A2136,'Individual Data'!$K$5:$AC$5544,9,FALSE)</f>
        <v>2019</v>
      </c>
    </row>
    <row r="2137" spans="1:25" ht="15" customHeight="1" x14ac:dyDescent="0.25">
      <c r="A2137" s="197" t="s">
        <v>8803</v>
      </c>
      <c r="B2137" s="197" t="s">
        <v>21722</v>
      </c>
      <c r="C2137" s="198">
        <v>45230</v>
      </c>
      <c r="D2137" s="199">
        <v>3107</v>
      </c>
      <c r="E2137" s="197" t="s">
        <v>19595</v>
      </c>
      <c r="F2137" s="197" t="s">
        <v>19617</v>
      </c>
      <c r="G2137" s="197"/>
      <c r="H2137" s="197">
        <v>78</v>
      </c>
      <c r="I2137" s="197" t="s">
        <v>3085</v>
      </c>
      <c r="J2137" s="197" t="s">
        <v>19596</v>
      </c>
      <c r="K2137" s="57" t="s">
        <v>3196</v>
      </c>
      <c r="M2137" s="199">
        <v>18</v>
      </c>
      <c r="O2137" s="197" t="s">
        <v>21723</v>
      </c>
      <c r="Q2137" s="197" t="s">
        <v>3229</v>
      </c>
      <c r="S2137" s="57">
        <v>1</v>
      </c>
      <c r="T2137" s="197" t="s">
        <v>19598</v>
      </c>
      <c r="U2137" s="57" t="str">
        <f>VLOOKUP(A2137,'Individual Data'!$K$5:$AC$5544,12,FALSE)</f>
        <v>PLA1</v>
      </c>
      <c r="V2137" s="14">
        <f>IFERROR(LOOKUP(H2137,{30,43,48,53,58,63,68,73,78,83,88,93,97},{42,47,52,57,62,67,72,77,82,87,92,99,100}),999)</f>
        <v>82</v>
      </c>
      <c r="X2137" s="57">
        <f>VLOOKUP(A2137,'Individual Data'!$K$5:$AC$5544,8,FALSE)</f>
        <v>4</v>
      </c>
      <c r="Y2137" s="57">
        <f>VLOOKUP(A2137,'Individual Data'!$K$5:$AC$5544,9,FALSE)</f>
        <v>2019</v>
      </c>
    </row>
    <row r="2138" spans="1:25" ht="15" customHeight="1" x14ac:dyDescent="0.25">
      <c r="A2138" s="197" t="s">
        <v>8805</v>
      </c>
      <c r="B2138" s="197" t="s">
        <v>21724</v>
      </c>
      <c r="C2138" s="198">
        <v>45223</v>
      </c>
      <c r="D2138" s="199">
        <v>195</v>
      </c>
      <c r="E2138" s="197" t="s">
        <v>19595</v>
      </c>
      <c r="F2138" s="197" t="s">
        <v>19617</v>
      </c>
      <c r="G2138" s="197"/>
      <c r="H2138" s="197">
        <v>82</v>
      </c>
      <c r="I2138" s="197" t="s">
        <v>3225</v>
      </c>
      <c r="J2138" s="197" t="s">
        <v>19596</v>
      </c>
      <c r="K2138" s="57" t="s">
        <v>3196</v>
      </c>
      <c r="M2138" s="199">
        <v>18</v>
      </c>
      <c r="O2138" s="197" t="s">
        <v>21725</v>
      </c>
      <c r="Q2138" s="197" t="s">
        <v>3229</v>
      </c>
      <c r="S2138" s="57">
        <v>1</v>
      </c>
      <c r="T2138" s="197" t="s">
        <v>19598</v>
      </c>
      <c r="U2138" s="57" t="str">
        <f>VLOOKUP(A2138,'Individual Data'!$K$5:$AC$5544,12,FALSE)</f>
        <v>IPCSR</v>
      </c>
      <c r="V2138" s="14">
        <f>IFERROR(LOOKUP(H2138,{30,43,48,53,58,63,68,73,78,83,88,93,97},{42,47,52,57,62,67,72,77,82,87,92,99,100}),999)</f>
        <v>82</v>
      </c>
      <c r="X2138" s="57">
        <f>VLOOKUP(A2138,'Individual Data'!$K$5:$AC$5544,8,FALSE)</f>
        <v>4</v>
      </c>
      <c r="Y2138" s="57">
        <f>VLOOKUP(A2138,'Individual Data'!$K$5:$AC$5544,9,FALSE)</f>
        <v>2019</v>
      </c>
    </row>
    <row r="2139" spans="1:25" ht="15" customHeight="1" x14ac:dyDescent="0.25">
      <c r="A2139" s="197" t="s">
        <v>8808</v>
      </c>
      <c r="B2139" s="197" t="s">
        <v>21726</v>
      </c>
      <c r="C2139" s="198">
        <v>45223</v>
      </c>
      <c r="D2139" s="199">
        <v>151</v>
      </c>
      <c r="E2139" s="197" t="s">
        <v>19595</v>
      </c>
      <c r="F2139" s="197" t="s">
        <v>19617</v>
      </c>
      <c r="G2139" s="197"/>
      <c r="H2139" s="197">
        <v>73</v>
      </c>
      <c r="I2139" s="197" t="s">
        <v>3225</v>
      </c>
      <c r="J2139" s="197" t="s">
        <v>19596</v>
      </c>
      <c r="K2139" s="57" t="s">
        <v>3196</v>
      </c>
      <c r="M2139" s="199">
        <v>18</v>
      </c>
      <c r="O2139" s="197" t="s">
        <v>21727</v>
      </c>
      <c r="Q2139" s="197" t="s">
        <v>3229</v>
      </c>
      <c r="S2139" s="57">
        <v>1</v>
      </c>
      <c r="T2139" s="197" t="s">
        <v>19598</v>
      </c>
      <c r="U2139" s="57" t="str">
        <f>VLOOKUP(A2139,'Individual Data'!$K$5:$AC$5544,12,FALSE)</f>
        <v>LFSO</v>
      </c>
      <c r="V2139" s="14">
        <f>IFERROR(LOOKUP(H2139,{30,43,48,53,58,63,68,73,78,83,88,93,97},{42,47,52,57,62,67,72,77,82,87,92,99,100}),999)</f>
        <v>77</v>
      </c>
      <c r="X2139" s="57">
        <f>VLOOKUP(A2139,'Individual Data'!$K$5:$AC$5544,8,FALSE)</f>
        <v>4</v>
      </c>
      <c r="Y2139" s="57">
        <f>VLOOKUP(A2139,'Individual Data'!$K$5:$AC$5544,9,FALSE)</f>
        <v>2019</v>
      </c>
    </row>
    <row r="2140" spans="1:25" ht="15" customHeight="1" x14ac:dyDescent="0.25">
      <c r="A2140" s="197" t="s">
        <v>8811</v>
      </c>
      <c r="B2140" s="197" t="s">
        <v>21728</v>
      </c>
      <c r="C2140" s="198">
        <v>45230</v>
      </c>
      <c r="D2140" s="199">
        <v>3092</v>
      </c>
      <c r="E2140" s="197" t="s">
        <v>19595</v>
      </c>
      <c r="F2140" s="197" t="s">
        <v>19617</v>
      </c>
      <c r="G2140" s="197"/>
      <c r="H2140" s="197">
        <v>83</v>
      </c>
      <c r="I2140" s="197" t="s">
        <v>3085</v>
      </c>
      <c r="J2140" s="197" t="s">
        <v>17688</v>
      </c>
      <c r="K2140" s="229" t="s">
        <v>3228</v>
      </c>
      <c r="M2140" s="199">
        <v>18</v>
      </c>
      <c r="O2140" s="197" t="s">
        <v>19601</v>
      </c>
      <c r="Q2140" s="197" t="s">
        <v>3229</v>
      </c>
      <c r="S2140" s="57">
        <v>1</v>
      </c>
      <c r="T2140" s="197" t="s">
        <v>3229</v>
      </c>
      <c r="U2140" s="57" t="str">
        <f>VLOOKUP(A2140,'Individual Data'!$K$5:$AC$5544,12,FALSE)</f>
        <v>PLA1</v>
      </c>
      <c r="V2140" s="14">
        <f>IFERROR(LOOKUP(H2140,{30,43,48,53,58,63,68,73,78,83,88,93,97},{42,47,52,57,62,67,72,77,82,87,92,99,100}),999)</f>
        <v>87</v>
      </c>
      <c r="X2140" s="57">
        <f>VLOOKUP(A2140,'Individual Data'!$K$5:$AC$5544,8,FALSE)</f>
        <v>4</v>
      </c>
      <c r="Y2140" s="57">
        <f>VLOOKUP(A2140,'Individual Data'!$K$5:$AC$5544,9,FALSE)</f>
        <v>2019</v>
      </c>
    </row>
    <row r="2141" spans="1:25" ht="15" customHeight="1" x14ac:dyDescent="0.25">
      <c r="A2141" s="197" t="s">
        <v>8813</v>
      </c>
      <c r="B2141" s="197" t="s">
        <v>21729</v>
      </c>
      <c r="C2141" s="198">
        <v>45230</v>
      </c>
      <c r="D2141" s="199">
        <v>292</v>
      </c>
      <c r="E2141" s="197" t="s">
        <v>19595</v>
      </c>
      <c r="F2141" s="197" t="s">
        <v>19617</v>
      </c>
      <c r="G2141" s="197"/>
      <c r="H2141" s="197">
        <v>93</v>
      </c>
      <c r="I2141" s="197" t="s">
        <v>3225</v>
      </c>
      <c r="J2141" s="197" t="s">
        <v>17688</v>
      </c>
      <c r="K2141" s="197" t="s">
        <v>3228</v>
      </c>
      <c r="M2141" s="199">
        <v>18</v>
      </c>
      <c r="O2141" s="197" t="s">
        <v>19601</v>
      </c>
      <c r="Q2141" s="197" t="s">
        <v>3229</v>
      </c>
      <c r="S2141" s="57">
        <v>1</v>
      </c>
      <c r="T2141" s="197" t="s">
        <v>3229</v>
      </c>
      <c r="U2141" s="57" t="str">
        <f>VLOOKUP(A2141,'Individual Data'!$K$5:$AC$5544,12,FALSE)</f>
        <v>PLA1</v>
      </c>
      <c r="V2141" s="14">
        <f>IFERROR(LOOKUP(H2141,{30,43,48,53,58,63,68,73,78,83,88,93,97},{42,47,52,57,62,67,72,77,82,87,92,99,100}),999)</f>
        <v>99</v>
      </c>
      <c r="X2141" s="57">
        <f>VLOOKUP(A2141,'Individual Data'!$K$5:$AC$5544,8,FALSE)</f>
        <v>4</v>
      </c>
      <c r="Y2141" s="57">
        <f>VLOOKUP(A2141,'Individual Data'!$K$5:$AC$5544,9,FALSE)</f>
        <v>2019</v>
      </c>
    </row>
    <row r="2142" spans="1:25" ht="15" customHeight="1" x14ac:dyDescent="0.25">
      <c r="A2142" s="197" t="s">
        <v>8821</v>
      </c>
      <c r="B2142" s="197" t="s">
        <v>21730</v>
      </c>
      <c r="C2142" s="198">
        <v>45230</v>
      </c>
      <c r="D2142" s="199">
        <v>3070</v>
      </c>
      <c r="E2142" s="197" t="s">
        <v>19595</v>
      </c>
      <c r="F2142" s="197" t="s">
        <v>19617</v>
      </c>
      <c r="G2142" s="197"/>
      <c r="H2142" s="197">
        <v>76</v>
      </c>
      <c r="I2142" s="197" t="s">
        <v>3085</v>
      </c>
      <c r="J2142" s="197" t="s">
        <v>19596</v>
      </c>
      <c r="K2142" s="228" t="s">
        <v>3196</v>
      </c>
      <c r="M2142" s="199">
        <v>18</v>
      </c>
      <c r="O2142" s="197" t="s">
        <v>21731</v>
      </c>
      <c r="Q2142" s="197" t="s">
        <v>3229</v>
      </c>
      <c r="S2142" s="57">
        <v>1</v>
      </c>
      <c r="T2142" s="197" t="s">
        <v>3229</v>
      </c>
      <c r="U2142" s="57" t="str">
        <f>VLOOKUP(A2142,'Individual Data'!$K$5:$AC$5544,12,FALSE)</f>
        <v>BCA1</v>
      </c>
      <c r="V2142" s="14">
        <f>IFERROR(LOOKUP(H2142,{30,43,48,53,58,63,68,73,78,83,88,93,97},{42,47,52,57,62,67,72,77,82,87,92,99,100}),999)</f>
        <v>77</v>
      </c>
      <c r="X2142" s="57">
        <f>VLOOKUP(A2142,'Individual Data'!$K$5:$AC$5544,8,FALSE)</f>
        <v>4</v>
      </c>
      <c r="Y2142" s="57">
        <f>VLOOKUP(A2142,'Individual Data'!$K$5:$AC$5544,9,FALSE)</f>
        <v>2019</v>
      </c>
    </row>
    <row r="2143" spans="1:25" ht="15" customHeight="1" x14ac:dyDescent="0.25">
      <c r="A2143" s="197" t="s">
        <v>8824</v>
      </c>
      <c r="B2143" s="197" t="s">
        <v>21732</v>
      </c>
      <c r="C2143" s="198">
        <v>45223</v>
      </c>
      <c r="D2143" s="199">
        <v>2131</v>
      </c>
      <c r="E2143" s="197" t="s">
        <v>19595</v>
      </c>
      <c r="F2143" s="197" t="s">
        <v>19617</v>
      </c>
      <c r="G2143" s="197"/>
      <c r="H2143" s="197">
        <v>83.5</v>
      </c>
      <c r="I2143" s="197" t="s">
        <v>3085</v>
      </c>
      <c r="J2143" s="197" t="s">
        <v>19596</v>
      </c>
      <c r="K2143" s="57" t="s">
        <v>3196</v>
      </c>
      <c r="M2143" s="199">
        <v>18</v>
      </c>
      <c r="O2143" s="197" t="s">
        <v>21733</v>
      </c>
      <c r="Q2143" s="197" t="s">
        <v>3229</v>
      </c>
      <c r="S2143" s="57">
        <v>1</v>
      </c>
      <c r="T2143" s="197" t="s">
        <v>19598</v>
      </c>
      <c r="U2143" s="57" t="str">
        <f>VLOOKUP(A2143,'Individual Data'!$K$5:$AC$5544,12,FALSE)</f>
        <v>CJA1</v>
      </c>
      <c r="V2143" s="14">
        <f>IFERROR(LOOKUP(H2143,{30,43,48,53,58,63,68,73,78,83,88,93,97},{42,47,52,57,62,67,72,77,82,87,92,99,100}),999)</f>
        <v>87</v>
      </c>
      <c r="X2143" s="57">
        <f>VLOOKUP(A2143,'Individual Data'!$K$5:$AC$5544,8,FALSE)</f>
        <v>4</v>
      </c>
      <c r="Y2143" s="57">
        <f>VLOOKUP(A2143,'Individual Data'!$K$5:$AC$5544,9,FALSE)</f>
        <v>2019</v>
      </c>
    </row>
    <row r="2144" spans="1:25" ht="15" customHeight="1" x14ac:dyDescent="0.25">
      <c r="A2144" s="197" t="s">
        <v>8827</v>
      </c>
      <c r="B2144" s="197" t="s">
        <v>21734</v>
      </c>
      <c r="C2144" s="198">
        <v>45243</v>
      </c>
      <c r="D2144" s="199">
        <v>5054</v>
      </c>
      <c r="E2144" s="197" t="s">
        <v>19595</v>
      </c>
      <c r="F2144" s="197" t="s">
        <v>19617</v>
      </c>
      <c r="G2144" s="197"/>
      <c r="H2144" s="197">
        <v>74</v>
      </c>
      <c r="I2144" s="197" t="s">
        <v>3085</v>
      </c>
      <c r="J2144" s="197" t="s">
        <v>19596</v>
      </c>
      <c r="K2144" s="57" t="s">
        <v>3196</v>
      </c>
      <c r="M2144" s="199">
        <v>18</v>
      </c>
      <c r="O2144" s="197" t="s">
        <v>21735</v>
      </c>
      <c r="Q2144" s="197" t="s">
        <v>3229</v>
      </c>
      <c r="S2144" s="57">
        <v>1</v>
      </c>
      <c r="T2144" s="197" t="s">
        <v>19598</v>
      </c>
      <c r="U2144" s="57" t="str">
        <f>VLOOKUP(A2144,'Individual Data'!$K$5:$AC$5544,12,FALSE)</f>
        <v>Unassigned</v>
      </c>
      <c r="V2144" s="14">
        <f>IFERROR(LOOKUP(H2144,{30,43,48,53,58,63,68,73,78,83,88,93,97},{42,47,52,57,62,67,72,77,82,87,92,99,100}),999)</f>
        <v>77</v>
      </c>
      <c r="X2144" s="57" t="str">
        <f>VLOOKUP(A2144,'Individual Data'!$K$5:$AC$5544,8,FALSE)</f>
        <v>NA</v>
      </c>
      <c r="Y2144" s="57" t="str">
        <f>VLOOKUP(A2144,'Individual Data'!$K$5:$AC$5544,9,FALSE)</f>
        <v>U</v>
      </c>
    </row>
    <row r="2145" spans="1:25" ht="15" customHeight="1" x14ac:dyDescent="0.25">
      <c r="A2145" s="197" t="s">
        <v>8831</v>
      </c>
      <c r="B2145" s="197" t="s">
        <v>21736</v>
      </c>
      <c r="C2145" s="198">
        <v>45223</v>
      </c>
      <c r="D2145" s="199">
        <v>2177</v>
      </c>
      <c r="E2145" s="197" t="s">
        <v>19595</v>
      </c>
      <c r="F2145" s="197" t="s">
        <v>19617</v>
      </c>
      <c r="G2145" s="197"/>
      <c r="H2145" s="197">
        <v>75</v>
      </c>
      <c r="I2145" s="197" t="s">
        <v>3085</v>
      </c>
      <c r="J2145" s="197" t="s">
        <v>19596</v>
      </c>
      <c r="K2145" s="57" t="s">
        <v>3196</v>
      </c>
      <c r="M2145" s="199">
        <v>18</v>
      </c>
      <c r="O2145" s="197" t="s">
        <v>21737</v>
      </c>
      <c r="Q2145" s="197" t="s">
        <v>3229</v>
      </c>
      <c r="S2145" s="57">
        <v>1</v>
      </c>
      <c r="T2145" s="197" t="s">
        <v>19598</v>
      </c>
      <c r="U2145" s="57" t="str">
        <f>VLOOKUP(A2145,'Individual Data'!$K$5:$AC$5544,12,FALSE)</f>
        <v>IPCSR</v>
      </c>
      <c r="V2145" s="14">
        <f>IFERROR(LOOKUP(H2145,{30,43,48,53,58,63,68,73,78,83,88,93,97},{42,47,52,57,62,67,72,77,82,87,92,99,100}),999)</f>
        <v>77</v>
      </c>
      <c r="X2145" s="57">
        <f>VLOOKUP(A2145,'Individual Data'!$K$5:$AC$5544,8,FALSE)</f>
        <v>4</v>
      </c>
      <c r="Y2145" s="57">
        <f>VLOOKUP(A2145,'Individual Data'!$K$5:$AC$5544,9,FALSE)</f>
        <v>2019</v>
      </c>
    </row>
    <row r="2146" spans="1:25" ht="15" customHeight="1" x14ac:dyDescent="0.25">
      <c r="A2146" s="197" t="s">
        <v>8834</v>
      </c>
      <c r="B2146" s="197" t="s">
        <v>21738</v>
      </c>
      <c r="C2146" s="198">
        <v>45236</v>
      </c>
      <c r="D2146" s="199">
        <v>4042</v>
      </c>
      <c r="E2146" s="197" t="s">
        <v>19595</v>
      </c>
      <c r="F2146" s="197" t="s">
        <v>19617</v>
      </c>
      <c r="G2146" s="197"/>
      <c r="H2146" s="197">
        <v>77</v>
      </c>
      <c r="I2146" s="197" t="s">
        <v>3085</v>
      </c>
      <c r="J2146" s="197" t="s">
        <v>19596</v>
      </c>
      <c r="K2146" s="57" t="s">
        <v>3196</v>
      </c>
      <c r="M2146" s="199">
        <v>18</v>
      </c>
      <c r="O2146" s="197" t="s">
        <v>21739</v>
      </c>
      <c r="Q2146" s="197" t="s">
        <v>3229</v>
      </c>
      <c r="S2146" s="57">
        <v>1</v>
      </c>
      <c r="T2146" s="197" t="s">
        <v>19598</v>
      </c>
      <c r="U2146" s="57" t="str">
        <f>VLOOKUP(A2146,'Individual Data'!$K$5:$AC$5544,12,FALSE)</f>
        <v>IPCSR</v>
      </c>
      <c r="V2146" s="14">
        <f>IFERROR(LOOKUP(H2146,{30,43,48,53,58,63,68,73,78,83,88,93,97},{42,47,52,57,62,67,72,77,82,87,92,99,100}),999)</f>
        <v>77</v>
      </c>
      <c r="X2146" s="57">
        <f>VLOOKUP(A2146,'Individual Data'!$K$5:$AC$5544,8,FALSE)</f>
        <v>4</v>
      </c>
      <c r="Y2146" s="57">
        <f>VLOOKUP(A2146,'Individual Data'!$K$5:$AC$5544,9,FALSE)</f>
        <v>2019</v>
      </c>
    </row>
    <row r="2147" spans="1:25" ht="15" customHeight="1" x14ac:dyDescent="0.25">
      <c r="A2147" s="197" t="s">
        <v>8836</v>
      </c>
      <c r="B2147" s="197" t="s">
        <v>21740</v>
      </c>
      <c r="C2147" s="198">
        <v>45223</v>
      </c>
      <c r="D2147" s="199">
        <v>2234</v>
      </c>
      <c r="E2147" s="197" t="s">
        <v>19595</v>
      </c>
      <c r="F2147" s="197" t="s">
        <v>19617</v>
      </c>
      <c r="G2147" s="197"/>
      <c r="H2147" s="197">
        <v>87</v>
      </c>
      <c r="I2147" s="197" t="s">
        <v>3085</v>
      </c>
      <c r="J2147" s="197" t="s">
        <v>19596</v>
      </c>
      <c r="K2147" s="57" t="s">
        <v>3196</v>
      </c>
      <c r="M2147" s="199">
        <v>18</v>
      </c>
      <c r="O2147" s="197" t="s">
        <v>21741</v>
      </c>
      <c r="Q2147" s="197" t="s">
        <v>3229</v>
      </c>
      <c r="S2147" s="57">
        <v>1</v>
      </c>
      <c r="T2147" s="197" t="s">
        <v>19598</v>
      </c>
      <c r="U2147" s="57" t="str">
        <f>VLOOKUP(A2147,'Individual Data'!$K$5:$AC$5544,12,FALSE)</f>
        <v>LFSO</v>
      </c>
      <c r="V2147" s="14">
        <f>IFERROR(LOOKUP(H2147,{30,43,48,53,58,63,68,73,78,83,88,93,97},{42,47,52,57,62,67,72,77,82,87,92,99,100}),999)</f>
        <v>87</v>
      </c>
      <c r="X2147" s="57">
        <f>VLOOKUP(A2147,'Individual Data'!$K$5:$AC$5544,8,FALSE)</f>
        <v>4</v>
      </c>
      <c r="Y2147" s="57">
        <f>VLOOKUP(A2147,'Individual Data'!$K$5:$AC$5544,9,FALSE)</f>
        <v>2019</v>
      </c>
    </row>
    <row r="2148" spans="1:25" ht="15" customHeight="1" x14ac:dyDescent="0.25">
      <c r="A2148" s="197" t="s">
        <v>8839</v>
      </c>
      <c r="B2148" s="197" t="s">
        <v>21742</v>
      </c>
      <c r="C2148" s="198">
        <v>45230</v>
      </c>
      <c r="D2148" s="199">
        <v>331</v>
      </c>
      <c r="E2148" s="197" t="s">
        <v>19595</v>
      </c>
      <c r="F2148" s="197" t="s">
        <v>19617</v>
      </c>
      <c r="G2148" s="197"/>
      <c r="H2148" s="197">
        <v>84</v>
      </c>
      <c r="I2148" s="197" t="s">
        <v>3225</v>
      </c>
      <c r="J2148" s="197" t="s">
        <v>19596</v>
      </c>
      <c r="K2148" s="57" t="s">
        <v>3196</v>
      </c>
      <c r="M2148" s="199">
        <v>18</v>
      </c>
      <c r="O2148" s="197" t="s">
        <v>21743</v>
      </c>
      <c r="Q2148" s="197" t="s">
        <v>3229</v>
      </c>
      <c r="S2148" s="57">
        <v>1</v>
      </c>
      <c r="T2148" s="197" t="s">
        <v>19598</v>
      </c>
      <c r="U2148" s="57" t="str">
        <f>VLOOKUP(A2148,'Individual Data'!$K$5:$AC$5544,12,FALSE)</f>
        <v>CJA1</v>
      </c>
      <c r="V2148" s="14">
        <f>IFERROR(LOOKUP(H2148,{30,43,48,53,58,63,68,73,78,83,88,93,97},{42,47,52,57,62,67,72,77,82,87,92,99,100}),999)</f>
        <v>87</v>
      </c>
      <c r="X2148" s="57">
        <f>VLOOKUP(A2148,'Individual Data'!$K$5:$AC$5544,8,FALSE)</f>
        <v>4</v>
      </c>
      <c r="Y2148" s="57">
        <f>VLOOKUP(A2148,'Individual Data'!$K$5:$AC$5544,9,FALSE)</f>
        <v>2019</v>
      </c>
    </row>
    <row r="2149" spans="1:25" ht="15" customHeight="1" x14ac:dyDescent="0.25">
      <c r="A2149" s="197" t="s">
        <v>8842</v>
      </c>
      <c r="B2149" s="197" t="s">
        <v>21744</v>
      </c>
      <c r="C2149" s="198">
        <v>45236</v>
      </c>
      <c r="D2149" s="199">
        <v>4081</v>
      </c>
      <c r="E2149" s="197" t="s">
        <v>19595</v>
      </c>
      <c r="F2149" s="197" t="s">
        <v>19617</v>
      </c>
      <c r="G2149" s="197"/>
      <c r="H2149" s="197">
        <v>75</v>
      </c>
      <c r="I2149" s="197" t="s">
        <v>3085</v>
      </c>
      <c r="J2149" s="197" t="s">
        <v>19596</v>
      </c>
      <c r="K2149" s="57" t="s">
        <v>3196</v>
      </c>
      <c r="M2149" s="199">
        <v>18</v>
      </c>
      <c r="O2149" s="197" t="s">
        <v>21745</v>
      </c>
      <c r="Q2149" s="197" t="s">
        <v>3229</v>
      </c>
      <c r="S2149" s="57">
        <v>1</v>
      </c>
      <c r="T2149" s="197" t="s">
        <v>19598</v>
      </c>
      <c r="U2149" s="57" t="str">
        <f>VLOOKUP(A2149,'Individual Data'!$K$5:$AC$5544,12,FALSE)</f>
        <v>NLVA</v>
      </c>
      <c r="V2149" s="14">
        <f>IFERROR(LOOKUP(H2149,{30,43,48,53,58,63,68,73,78,83,88,93,97},{42,47,52,57,62,67,72,77,82,87,92,99,100}),999)</f>
        <v>77</v>
      </c>
      <c r="X2149" s="57">
        <f>VLOOKUP(A2149,'Individual Data'!$K$5:$AC$5544,8,FALSE)</f>
        <v>4</v>
      </c>
      <c r="Y2149" s="57">
        <f>VLOOKUP(A2149,'Individual Data'!$K$5:$AC$5544,9,FALSE)</f>
        <v>2019</v>
      </c>
    </row>
    <row r="2150" spans="1:25" ht="15" customHeight="1" x14ac:dyDescent="0.25">
      <c r="A2150" s="197" t="s">
        <v>8853</v>
      </c>
      <c r="B2150" s="197" t="s">
        <v>21746</v>
      </c>
      <c r="C2150" s="198">
        <v>45245</v>
      </c>
      <c r="D2150" s="199">
        <v>7087</v>
      </c>
      <c r="E2150" s="197" t="s">
        <v>19595</v>
      </c>
      <c r="F2150" s="197" t="s">
        <v>19610</v>
      </c>
      <c r="G2150" s="197"/>
      <c r="H2150" s="197">
        <v>88</v>
      </c>
      <c r="I2150" s="197" t="s">
        <v>3225</v>
      </c>
      <c r="J2150" s="197" t="s">
        <v>19596</v>
      </c>
      <c r="K2150" s="57" t="s">
        <v>3196</v>
      </c>
      <c r="M2150" s="199">
        <v>18</v>
      </c>
      <c r="O2150" s="197" t="s">
        <v>19601</v>
      </c>
      <c r="Q2150" s="197" t="s">
        <v>3229</v>
      </c>
      <c r="S2150" s="57">
        <v>1</v>
      </c>
      <c r="T2150" s="197" t="s">
        <v>3229</v>
      </c>
      <c r="U2150" s="57" t="str">
        <f>VLOOKUP(A2150,'Individual Data'!$K$5:$AC$5544,12,FALSE)</f>
        <v>LFSO</v>
      </c>
      <c r="V2150" s="14">
        <f>IFERROR(LOOKUP(H2150,{30,43,48,53,58,63,68,73,78,83,88,93,97},{42,47,52,57,62,67,72,77,82,87,92,99,100}),999)</f>
        <v>92</v>
      </c>
      <c r="X2150" s="57">
        <f>VLOOKUP(A2150,'Individual Data'!$K$5:$AC$5544,8,FALSE)</f>
        <v>4</v>
      </c>
      <c r="Y2150" s="57">
        <f>VLOOKUP(A2150,'Individual Data'!$K$5:$AC$5544,9,FALSE)</f>
        <v>2019</v>
      </c>
    </row>
    <row r="2151" spans="1:25" ht="15" customHeight="1" x14ac:dyDescent="0.25">
      <c r="A2151" s="197" t="s">
        <v>8855</v>
      </c>
      <c r="B2151" s="197" t="s">
        <v>21747</v>
      </c>
      <c r="C2151" s="198">
        <v>45184</v>
      </c>
      <c r="D2151" s="199">
        <v>24537</v>
      </c>
      <c r="E2151" s="197" t="s">
        <v>19595</v>
      </c>
      <c r="F2151" s="197" t="s">
        <v>17699</v>
      </c>
      <c r="G2151" s="197"/>
      <c r="H2151" s="197">
        <v>76</v>
      </c>
      <c r="I2151" s="197" t="s">
        <v>3085</v>
      </c>
      <c r="J2151" s="197" t="s">
        <v>19596</v>
      </c>
      <c r="K2151" s="57" t="s">
        <v>3196</v>
      </c>
      <c r="M2151" s="199">
        <v>18</v>
      </c>
      <c r="O2151" s="197" t="s">
        <v>21748</v>
      </c>
      <c r="Q2151" s="197" t="s">
        <v>3229</v>
      </c>
      <c r="S2151" s="57">
        <v>1</v>
      </c>
      <c r="T2151" s="197" t="s">
        <v>19598</v>
      </c>
      <c r="U2151" s="57" t="str">
        <f>VLOOKUP(A2151,'Individual Data'!$K$5:$AC$5544,12,FALSE)</f>
        <v>Unassigned</v>
      </c>
      <c r="V2151" s="14">
        <f>IFERROR(LOOKUP(H2151,{30,43,48,53,58,63,68,73,78,83,88,93,97},{42,47,52,57,62,67,72,77,82,87,92,99,100}),999)</f>
        <v>77</v>
      </c>
      <c r="X2151" s="57" t="str">
        <f>VLOOKUP(A2151,'Individual Data'!$K$5:$AC$5544,8,FALSE)</f>
        <v>NA</v>
      </c>
      <c r="Y2151" s="57" t="str">
        <f>VLOOKUP(A2151,'Individual Data'!$K$5:$AC$5544,9,FALSE)</f>
        <v>U</v>
      </c>
    </row>
    <row r="2152" spans="1:25" ht="15" customHeight="1" x14ac:dyDescent="0.25">
      <c r="A2152" s="197" t="s">
        <v>8858</v>
      </c>
      <c r="B2152" s="197" t="s">
        <v>21749</v>
      </c>
      <c r="C2152" s="198">
        <v>45236</v>
      </c>
      <c r="D2152" s="199">
        <v>4027</v>
      </c>
      <c r="E2152" s="197" t="s">
        <v>19595</v>
      </c>
      <c r="F2152" s="197" t="s">
        <v>19617</v>
      </c>
      <c r="G2152" s="197"/>
      <c r="H2152" s="197">
        <v>79</v>
      </c>
      <c r="I2152" s="197" t="s">
        <v>3085</v>
      </c>
      <c r="J2152" s="197" t="s">
        <v>19596</v>
      </c>
      <c r="K2152" s="57" t="s">
        <v>3196</v>
      </c>
      <c r="M2152" s="199">
        <v>18</v>
      </c>
      <c r="O2152" s="197" t="s">
        <v>21750</v>
      </c>
      <c r="Q2152" s="197" t="s">
        <v>3229</v>
      </c>
      <c r="S2152" s="57">
        <v>1</v>
      </c>
      <c r="T2152" s="197" t="s">
        <v>3229</v>
      </c>
      <c r="U2152" s="57" t="str">
        <f>VLOOKUP(A2152,'Individual Data'!$K$5:$AC$5544,12,FALSE)</f>
        <v>PLA1</v>
      </c>
      <c r="V2152" s="14">
        <f>IFERROR(LOOKUP(H2152,{30,43,48,53,58,63,68,73,78,83,88,93,97},{42,47,52,57,62,67,72,77,82,87,92,99,100}),999)</f>
        <v>82</v>
      </c>
      <c r="X2152" s="57">
        <f>VLOOKUP(A2152,'Individual Data'!$K$5:$AC$5544,8,FALSE)</f>
        <v>4</v>
      </c>
      <c r="Y2152" s="57">
        <f>VLOOKUP(A2152,'Individual Data'!$K$5:$AC$5544,9,FALSE)</f>
        <v>2019</v>
      </c>
    </row>
    <row r="2153" spans="1:25" ht="15" customHeight="1" x14ac:dyDescent="0.25">
      <c r="A2153" s="197" t="s">
        <v>8861</v>
      </c>
      <c r="B2153" s="197" t="s">
        <v>21751</v>
      </c>
      <c r="C2153" s="198">
        <v>45230</v>
      </c>
      <c r="D2153" s="199">
        <v>3022</v>
      </c>
      <c r="E2153" s="197" t="s">
        <v>19595</v>
      </c>
      <c r="F2153" s="197" t="s">
        <v>19617</v>
      </c>
      <c r="G2153" s="197"/>
      <c r="H2153" s="197">
        <v>80</v>
      </c>
      <c r="I2153" s="197" t="s">
        <v>3085</v>
      </c>
      <c r="J2153" s="197" t="s">
        <v>19596</v>
      </c>
      <c r="K2153" s="57" t="s">
        <v>3196</v>
      </c>
      <c r="M2153" s="199">
        <v>18</v>
      </c>
      <c r="O2153" s="197" t="s">
        <v>21752</v>
      </c>
      <c r="Q2153" s="197" t="s">
        <v>3229</v>
      </c>
      <c r="S2153" s="57">
        <v>1</v>
      </c>
      <c r="T2153" s="197" t="s">
        <v>3229</v>
      </c>
      <c r="U2153" s="57" t="str">
        <f>VLOOKUP(A2153,'Individual Data'!$K$5:$AC$5544,12,FALSE)</f>
        <v>IPCSR</v>
      </c>
      <c r="V2153" s="14">
        <f>IFERROR(LOOKUP(H2153,{30,43,48,53,58,63,68,73,78,83,88,93,97},{42,47,52,57,62,67,72,77,82,87,92,99,100}),999)</f>
        <v>82</v>
      </c>
      <c r="X2153" s="57">
        <f>VLOOKUP(A2153,'Individual Data'!$K$5:$AC$5544,8,FALSE)</f>
        <v>4</v>
      </c>
      <c r="Y2153" s="57">
        <f>VLOOKUP(A2153,'Individual Data'!$K$5:$AC$5544,9,FALSE)</f>
        <v>2019</v>
      </c>
    </row>
    <row r="2154" spans="1:25" ht="15" customHeight="1" x14ac:dyDescent="0.25">
      <c r="A2154" s="197" t="s">
        <v>8865</v>
      </c>
      <c r="B2154" s="197" t="s">
        <v>21753</v>
      </c>
      <c r="C2154" s="198">
        <v>45230</v>
      </c>
      <c r="D2154" s="199">
        <v>3201</v>
      </c>
      <c r="E2154" s="197" t="s">
        <v>19595</v>
      </c>
      <c r="F2154" s="197" t="s">
        <v>19617</v>
      </c>
      <c r="G2154" s="197"/>
      <c r="H2154" s="197">
        <v>73</v>
      </c>
      <c r="I2154" s="197" t="s">
        <v>3085</v>
      </c>
      <c r="J2154" s="197" t="s">
        <v>19596</v>
      </c>
      <c r="K2154" s="57" t="s">
        <v>3196</v>
      </c>
      <c r="M2154" s="199">
        <v>18</v>
      </c>
      <c r="O2154" s="197" t="s">
        <v>21754</v>
      </c>
      <c r="Q2154" s="197" t="s">
        <v>3229</v>
      </c>
      <c r="S2154" s="57">
        <v>1</v>
      </c>
      <c r="T2154" s="197" t="s">
        <v>19598</v>
      </c>
      <c r="U2154" s="57" t="str">
        <f>VLOOKUP(A2154,'Individual Data'!$K$5:$AC$5544,12,FALSE)</f>
        <v>NPTH</v>
      </c>
      <c r="V2154" s="14">
        <f>IFERROR(LOOKUP(H2154,{30,43,48,53,58,63,68,73,78,83,88,93,97},{42,47,52,57,62,67,72,77,82,87,92,99,100}),999)</f>
        <v>77</v>
      </c>
      <c r="X2154" s="57">
        <f>VLOOKUP(A2154,'Individual Data'!$K$5:$AC$5544,8,FALSE)</f>
        <v>4</v>
      </c>
      <c r="Y2154" s="57">
        <f>VLOOKUP(A2154,'Individual Data'!$K$5:$AC$5544,9,FALSE)</f>
        <v>2019</v>
      </c>
    </row>
    <row r="2155" spans="1:25" ht="15" customHeight="1" x14ac:dyDescent="0.25">
      <c r="A2155" s="197" t="s">
        <v>8870</v>
      </c>
      <c r="B2155" s="197" t="s">
        <v>21755</v>
      </c>
      <c r="C2155" s="198">
        <v>45230</v>
      </c>
      <c r="D2155" s="199">
        <v>288</v>
      </c>
      <c r="E2155" s="197" t="s">
        <v>19595</v>
      </c>
      <c r="F2155" s="197" t="s">
        <v>19617</v>
      </c>
      <c r="G2155" s="197"/>
      <c r="H2155" s="197">
        <v>86</v>
      </c>
      <c r="I2155" s="197" t="s">
        <v>3225</v>
      </c>
      <c r="J2155" s="197" t="s">
        <v>19596</v>
      </c>
      <c r="K2155" s="57" t="s">
        <v>3196</v>
      </c>
      <c r="M2155" s="199">
        <v>18</v>
      </c>
      <c r="O2155" s="197" t="s">
        <v>21756</v>
      </c>
      <c r="Q2155" s="197" t="s">
        <v>3229</v>
      </c>
      <c r="S2155" s="57">
        <v>1</v>
      </c>
      <c r="T2155" s="197" t="s">
        <v>19598</v>
      </c>
      <c r="U2155" s="57" t="str">
        <f>VLOOKUP(A2155,'Individual Data'!$K$5:$AC$5544,12,FALSE)</f>
        <v>BCA1</v>
      </c>
      <c r="V2155" s="14">
        <f>IFERROR(LOOKUP(H2155,{30,43,48,53,58,63,68,73,78,83,88,93,97},{42,47,52,57,62,67,72,77,82,87,92,99,100}),999)</f>
        <v>87</v>
      </c>
      <c r="X2155" s="57">
        <f>VLOOKUP(A2155,'Individual Data'!$K$5:$AC$5544,8,FALSE)</f>
        <v>4</v>
      </c>
      <c r="Y2155" s="57">
        <f>VLOOKUP(A2155,'Individual Data'!$K$5:$AC$5544,9,FALSE)</f>
        <v>2019</v>
      </c>
    </row>
    <row r="2156" spans="1:25" ht="15" customHeight="1" x14ac:dyDescent="0.25">
      <c r="A2156" s="197" t="s">
        <v>9631</v>
      </c>
      <c r="B2156" s="197" t="s">
        <v>21757</v>
      </c>
      <c r="C2156" s="198">
        <v>45236</v>
      </c>
      <c r="D2156" s="199">
        <v>4057</v>
      </c>
      <c r="E2156" s="197" t="s">
        <v>19595</v>
      </c>
      <c r="F2156" s="197" t="s">
        <v>19617</v>
      </c>
      <c r="G2156" s="197"/>
      <c r="H2156" s="197">
        <v>78</v>
      </c>
      <c r="I2156" s="197" t="s">
        <v>3085</v>
      </c>
      <c r="J2156" s="197" t="s">
        <v>19596</v>
      </c>
      <c r="K2156" s="57" t="s">
        <v>3196</v>
      </c>
      <c r="M2156" s="199">
        <v>18</v>
      </c>
      <c r="O2156" s="197" t="s">
        <v>21758</v>
      </c>
      <c r="Q2156" s="197" t="s">
        <v>3229</v>
      </c>
      <c r="S2156" s="57">
        <v>1</v>
      </c>
      <c r="T2156" s="197" t="s">
        <v>19598</v>
      </c>
      <c r="U2156" s="57" t="str">
        <f>VLOOKUP(A2156,'Individual Data'!$K$5:$AC$5544,12,FALSE)</f>
        <v>IPCSR</v>
      </c>
      <c r="V2156" s="14">
        <f>IFERROR(LOOKUP(H2156,{30,43,48,53,58,63,68,73,78,83,88,93,97},{42,47,52,57,62,67,72,77,82,87,92,99,100}),999)</f>
        <v>82</v>
      </c>
      <c r="X2156" s="57">
        <f>VLOOKUP(A2156,'Individual Data'!$K$5:$AC$5544,8,FALSE)</f>
        <v>4</v>
      </c>
      <c r="Y2156" s="57">
        <f>VLOOKUP(A2156,'Individual Data'!$K$5:$AC$5544,9,FALSE)</f>
        <v>2019</v>
      </c>
    </row>
    <row r="2157" spans="1:25" ht="15" customHeight="1" x14ac:dyDescent="0.25">
      <c r="A2157" s="197" t="s">
        <v>9633</v>
      </c>
      <c r="B2157" s="197" t="s">
        <v>21759</v>
      </c>
      <c r="C2157" s="198">
        <v>45223</v>
      </c>
      <c r="D2157" s="199">
        <v>176</v>
      </c>
      <c r="E2157" s="197" t="s">
        <v>19595</v>
      </c>
      <c r="F2157" s="197" t="s">
        <v>19617</v>
      </c>
      <c r="G2157" s="197"/>
      <c r="H2157" s="197">
        <v>92</v>
      </c>
      <c r="I2157" s="197" t="s">
        <v>3225</v>
      </c>
      <c r="J2157" s="197" t="s">
        <v>17688</v>
      </c>
      <c r="K2157" s="229" t="s">
        <v>3228</v>
      </c>
      <c r="M2157" s="199">
        <v>18</v>
      </c>
      <c r="O2157" s="197" t="s">
        <v>19601</v>
      </c>
      <c r="Q2157" s="197" t="s">
        <v>3229</v>
      </c>
      <c r="S2157" s="57">
        <v>1</v>
      </c>
      <c r="T2157" s="197" t="s">
        <v>3229</v>
      </c>
      <c r="U2157" s="57" t="str">
        <f>VLOOKUP(A2157,'Individual Data'!$K$5:$AC$5544,12,FALSE)</f>
        <v>BCA1</v>
      </c>
      <c r="V2157" s="14">
        <f>IFERROR(LOOKUP(H2157,{30,43,48,53,58,63,68,73,78,83,88,93,97},{42,47,52,57,62,67,72,77,82,87,92,99,100}),999)</f>
        <v>92</v>
      </c>
      <c r="X2157" s="57">
        <f>VLOOKUP(A2157,'Individual Data'!$K$5:$AC$5544,8,FALSE)</f>
        <v>4</v>
      </c>
      <c r="Y2157" s="57">
        <f>VLOOKUP(A2157,'Individual Data'!$K$5:$AC$5544,9,FALSE)</f>
        <v>2019</v>
      </c>
    </row>
    <row r="2158" spans="1:25" ht="15" customHeight="1" x14ac:dyDescent="0.25">
      <c r="A2158" s="197" t="s">
        <v>9636</v>
      </c>
      <c r="B2158" s="197" t="s">
        <v>21760</v>
      </c>
      <c r="C2158" s="198">
        <v>45223</v>
      </c>
      <c r="D2158" s="199">
        <v>2194</v>
      </c>
      <c r="E2158" s="197" t="s">
        <v>19595</v>
      </c>
      <c r="F2158" s="197" t="s">
        <v>19617</v>
      </c>
      <c r="G2158" s="197"/>
      <c r="H2158" s="197">
        <v>73.5</v>
      </c>
      <c r="I2158" s="197" t="s">
        <v>3085</v>
      </c>
      <c r="J2158" s="197" t="s">
        <v>19596</v>
      </c>
      <c r="K2158" s="228" t="s">
        <v>3196</v>
      </c>
      <c r="M2158" s="199">
        <v>18</v>
      </c>
      <c r="O2158" s="197" t="s">
        <v>21761</v>
      </c>
      <c r="Q2158" s="197" t="s">
        <v>3229</v>
      </c>
      <c r="S2158" s="57">
        <v>1</v>
      </c>
      <c r="T2158" s="197" t="s">
        <v>19598</v>
      </c>
      <c r="U2158" s="57" t="str">
        <f>VLOOKUP(A2158,'Individual Data'!$K$5:$AC$5544,12,FALSE)</f>
        <v>PLA1</v>
      </c>
      <c r="V2158" s="14">
        <f>IFERROR(LOOKUP(H2158,{30,43,48,53,58,63,68,73,78,83,88,93,97},{42,47,52,57,62,67,72,77,82,87,92,99,100}),999)</f>
        <v>77</v>
      </c>
      <c r="X2158" s="57">
        <f>VLOOKUP(A2158,'Individual Data'!$K$5:$AC$5544,8,FALSE)</f>
        <v>4</v>
      </c>
      <c r="Y2158" s="57">
        <f>VLOOKUP(A2158,'Individual Data'!$K$5:$AC$5544,9,FALSE)</f>
        <v>2019</v>
      </c>
    </row>
    <row r="2159" spans="1:25" ht="15" customHeight="1" x14ac:dyDescent="0.25">
      <c r="A2159" s="197" t="s">
        <v>9638</v>
      </c>
      <c r="B2159" s="197" t="s">
        <v>21762</v>
      </c>
      <c r="C2159" s="198">
        <v>45230</v>
      </c>
      <c r="D2159" s="199">
        <v>335</v>
      </c>
      <c r="E2159" s="197" t="s">
        <v>19595</v>
      </c>
      <c r="F2159" s="197" t="s">
        <v>19617</v>
      </c>
      <c r="G2159" s="197"/>
      <c r="H2159" s="197">
        <v>77</v>
      </c>
      <c r="I2159" s="197" t="s">
        <v>3225</v>
      </c>
      <c r="J2159" s="197" t="s">
        <v>19596</v>
      </c>
      <c r="K2159" s="57" t="s">
        <v>3196</v>
      </c>
      <c r="M2159" s="199">
        <v>18</v>
      </c>
      <c r="O2159" s="197" t="s">
        <v>21763</v>
      </c>
      <c r="Q2159" s="197" t="s">
        <v>3229</v>
      </c>
      <c r="S2159" s="57">
        <v>1</v>
      </c>
      <c r="T2159" s="197" t="s">
        <v>19598</v>
      </c>
      <c r="U2159" s="57" t="str">
        <f>VLOOKUP(A2159,'Individual Data'!$K$5:$AC$5544,12,FALSE)</f>
        <v>Unassigned</v>
      </c>
      <c r="V2159" s="14">
        <f>IFERROR(LOOKUP(H2159,{30,43,48,53,58,63,68,73,78,83,88,93,97},{42,47,52,57,62,67,72,77,82,87,92,99,100}),999)</f>
        <v>77</v>
      </c>
      <c r="X2159" s="57" t="str">
        <f>VLOOKUP(A2159,'Individual Data'!$K$5:$AC$5544,8,FALSE)</f>
        <v>NA</v>
      </c>
      <c r="Y2159" s="57" t="str">
        <f>VLOOKUP(A2159,'Individual Data'!$K$5:$AC$5544,9,FALSE)</f>
        <v>U</v>
      </c>
    </row>
    <row r="2160" spans="1:25" ht="15" customHeight="1" x14ac:dyDescent="0.25">
      <c r="A2160" s="197" t="s">
        <v>9642</v>
      </c>
      <c r="B2160" s="197" t="s">
        <v>21764</v>
      </c>
      <c r="C2160" s="198">
        <v>45245</v>
      </c>
      <c r="D2160" s="199">
        <v>7057</v>
      </c>
      <c r="E2160" s="197" t="s">
        <v>19595</v>
      </c>
      <c r="F2160" s="197" t="s">
        <v>19610</v>
      </c>
      <c r="G2160" s="197"/>
      <c r="H2160" s="197">
        <v>93</v>
      </c>
      <c r="I2160" s="197" t="s">
        <v>3225</v>
      </c>
      <c r="J2160" s="197" t="s">
        <v>19596</v>
      </c>
      <c r="K2160" s="57" t="s">
        <v>3196</v>
      </c>
      <c r="M2160" s="199">
        <v>18</v>
      </c>
      <c r="O2160" s="197" t="s">
        <v>19601</v>
      </c>
      <c r="Q2160" s="197" t="s">
        <v>3229</v>
      </c>
      <c r="S2160" s="57">
        <v>1</v>
      </c>
      <c r="T2160" s="197" t="s">
        <v>3229</v>
      </c>
      <c r="U2160" s="57" t="str">
        <f>VLOOKUP(A2160,'Individual Data'!$K$5:$AC$5544,12,FALSE)</f>
        <v>Unassigned</v>
      </c>
      <c r="V2160" s="14">
        <f>IFERROR(LOOKUP(H2160,{30,43,48,53,58,63,68,73,78,83,88,93,97},{42,47,52,57,62,67,72,77,82,87,92,99,100}),999)</f>
        <v>99</v>
      </c>
      <c r="X2160" s="57" t="str">
        <f>VLOOKUP(A2160,'Individual Data'!$K$5:$AC$5544,8,FALSE)</f>
        <v>NA</v>
      </c>
      <c r="Y2160" s="57" t="str">
        <f>VLOOKUP(A2160,'Individual Data'!$K$5:$AC$5544,9,FALSE)</f>
        <v>U</v>
      </c>
    </row>
    <row r="2161" spans="1:25" ht="15" customHeight="1" x14ac:dyDescent="0.25">
      <c r="A2161" s="197" t="s">
        <v>9644</v>
      </c>
      <c r="B2161" s="197" t="s">
        <v>21765</v>
      </c>
      <c r="C2161" s="198">
        <v>45243</v>
      </c>
      <c r="D2161" s="199">
        <v>661</v>
      </c>
      <c r="E2161" s="197" t="s">
        <v>19595</v>
      </c>
      <c r="F2161" s="197" t="s">
        <v>19617</v>
      </c>
      <c r="G2161" s="197"/>
      <c r="H2161" s="197">
        <v>85</v>
      </c>
      <c r="I2161" s="197" t="s">
        <v>3225</v>
      </c>
      <c r="J2161" s="197" t="s">
        <v>19596</v>
      </c>
      <c r="K2161" s="57" t="s">
        <v>3196</v>
      </c>
      <c r="M2161" s="199">
        <v>18</v>
      </c>
      <c r="O2161" s="197" t="s">
        <v>21766</v>
      </c>
      <c r="Q2161" s="197" t="s">
        <v>3229</v>
      </c>
      <c r="S2161" s="57">
        <v>1</v>
      </c>
      <c r="T2161" s="197" t="s">
        <v>19598</v>
      </c>
      <c r="U2161" s="57" t="str">
        <f>VLOOKUP(A2161,'Individual Data'!$K$5:$AC$5544,12,FALSE)</f>
        <v>IPCSR</v>
      </c>
      <c r="V2161" s="14">
        <f>IFERROR(LOOKUP(H2161,{30,43,48,53,58,63,68,73,78,83,88,93,97},{42,47,52,57,62,67,72,77,82,87,92,99,100}),999)</f>
        <v>87</v>
      </c>
      <c r="X2161" s="57">
        <f>VLOOKUP(A2161,'Individual Data'!$K$5:$AC$5544,8,FALSE)</f>
        <v>4</v>
      </c>
      <c r="Y2161" s="57">
        <f>VLOOKUP(A2161,'Individual Data'!$K$5:$AC$5544,9,FALSE)</f>
        <v>2019</v>
      </c>
    </row>
    <row r="2162" spans="1:25" ht="15" customHeight="1" x14ac:dyDescent="0.25">
      <c r="A2162" s="197" t="s">
        <v>9648</v>
      </c>
      <c r="B2162" s="197" t="s">
        <v>21767</v>
      </c>
      <c r="C2162" s="198">
        <v>45236</v>
      </c>
      <c r="D2162" s="199">
        <v>435</v>
      </c>
      <c r="E2162" s="197" t="s">
        <v>19595</v>
      </c>
      <c r="F2162" s="197" t="s">
        <v>19617</v>
      </c>
      <c r="G2162" s="197"/>
      <c r="H2162" s="197">
        <v>80</v>
      </c>
      <c r="I2162" s="197" t="s">
        <v>3225</v>
      </c>
      <c r="J2162" s="197" t="s">
        <v>19596</v>
      </c>
      <c r="K2162" s="57" t="s">
        <v>3196</v>
      </c>
      <c r="M2162" s="199">
        <v>18</v>
      </c>
      <c r="O2162" s="197" t="s">
        <v>21768</v>
      </c>
      <c r="Q2162" s="197" t="s">
        <v>3229</v>
      </c>
      <c r="S2162" s="57">
        <v>1</v>
      </c>
      <c r="T2162" s="197" t="s">
        <v>19598</v>
      </c>
      <c r="U2162" s="57" t="str">
        <f>VLOOKUP(A2162,'Individual Data'!$K$5:$AC$5544,12,FALSE)</f>
        <v>LFSO</v>
      </c>
      <c r="V2162" s="14">
        <f>IFERROR(LOOKUP(H2162,{30,43,48,53,58,63,68,73,78,83,88,93,97},{42,47,52,57,62,67,72,77,82,87,92,99,100}),999)</f>
        <v>82</v>
      </c>
      <c r="X2162" s="57">
        <f>VLOOKUP(A2162,'Individual Data'!$K$5:$AC$5544,8,FALSE)</f>
        <v>4</v>
      </c>
      <c r="Y2162" s="57">
        <f>VLOOKUP(A2162,'Individual Data'!$K$5:$AC$5544,9,FALSE)</f>
        <v>2019</v>
      </c>
    </row>
    <row r="2163" spans="1:25" ht="15" customHeight="1" x14ac:dyDescent="0.25">
      <c r="A2163" s="197" t="s">
        <v>9651</v>
      </c>
      <c r="B2163" s="197" t="s">
        <v>21769</v>
      </c>
      <c r="C2163" s="198">
        <v>45230</v>
      </c>
      <c r="D2163" s="199">
        <v>3030</v>
      </c>
      <c r="E2163" s="197" t="s">
        <v>19595</v>
      </c>
      <c r="F2163" s="197" t="s">
        <v>19617</v>
      </c>
      <c r="G2163" s="197"/>
      <c r="H2163" s="197">
        <v>74</v>
      </c>
      <c r="I2163" s="197" t="s">
        <v>3085</v>
      </c>
      <c r="J2163" s="197" t="s">
        <v>19596</v>
      </c>
      <c r="K2163" s="57" t="s">
        <v>3196</v>
      </c>
      <c r="M2163" s="199">
        <v>18</v>
      </c>
      <c r="O2163" s="197" t="s">
        <v>21770</v>
      </c>
      <c r="Q2163" s="197" t="s">
        <v>3229</v>
      </c>
      <c r="S2163" s="57">
        <v>1</v>
      </c>
      <c r="T2163" s="197" t="s">
        <v>19598</v>
      </c>
      <c r="U2163" s="57" t="str">
        <f>VLOOKUP(A2163,'Individual Data'!$K$5:$AC$5544,12,FALSE)</f>
        <v>Unassigned</v>
      </c>
      <c r="V2163" s="14">
        <f>IFERROR(LOOKUP(H2163,{30,43,48,53,58,63,68,73,78,83,88,93,97},{42,47,52,57,62,67,72,77,82,87,92,99,100}),999)</f>
        <v>77</v>
      </c>
      <c r="X2163" s="57" t="str">
        <f>VLOOKUP(A2163,'Individual Data'!$K$5:$AC$5544,8,FALSE)</f>
        <v>NA</v>
      </c>
      <c r="Y2163" s="57" t="str">
        <f>VLOOKUP(A2163,'Individual Data'!$K$5:$AC$5544,9,FALSE)</f>
        <v>U</v>
      </c>
    </row>
    <row r="2164" spans="1:25" ht="15" customHeight="1" x14ac:dyDescent="0.25">
      <c r="A2164" s="197" t="s">
        <v>9653</v>
      </c>
      <c r="B2164" s="197" t="s">
        <v>21771</v>
      </c>
      <c r="C2164" s="198">
        <v>45223</v>
      </c>
      <c r="D2164" s="199">
        <v>147</v>
      </c>
      <c r="E2164" s="197" t="s">
        <v>19595</v>
      </c>
      <c r="F2164" s="197" t="s">
        <v>19617</v>
      </c>
      <c r="G2164" s="197"/>
      <c r="H2164" s="197">
        <v>77</v>
      </c>
      <c r="I2164" s="197" t="s">
        <v>3225</v>
      </c>
      <c r="J2164" s="197" t="s">
        <v>19596</v>
      </c>
      <c r="K2164" s="57" t="s">
        <v>3196</v>
      </c>
      <c r="M2164" s="199">
        <v>18</v>
      </c>
      <c r="O2164" s="197" t="s">
        <v>21772</v>
      </c>
      <c r="Q2164" s="197" t="s">
        <v>3229</v>
      </c>
      <c r="S2164" s="57">
        <v>1</v>
      </c>
      <c r="T2164" s="197" t="s">
        <v>19598</v>
      </c>
      <c r="U2164" s="57" t="str">
        <f>VLOOKUP(A2164,'Individual Data'!$K$5:$AC$5544,12,FALSE)</f>
        <v>Unassigned</v>
      </c>
      <c r="V2164" s="14">
        <f>IFERROR(LOOKUP(H2164,{30,43,48,53,58,63,68,73,78,83,88,93,97},{42,47,52,57,62,67,72,77,82,87,92,99,100}),999)</f>
        <v>77</v>
      </c>
      <c r="X2164" s="57" t="str">
        <f>VLOOKUP(A2164,'Individual Data'!$K$5:$AC$5544,8,FALSE)</f>
        <v>NA</v>
      </c>
      <c r="Y2164" s="57" t="str">
        <f>VLOOKUP(A2164,'Individual Data'!$K$5:$AC$5544,9,FALSE)</f>
        <v>U</v>
      </c>
    </row>
    <row r="2165" spans="1:25" ht="15" customHeight="1" x14ac:dyDescent="0.25">
      <c r="A2165" s="197" t="s">
        <v>9656</v>
      </c>
      <c r="B2165" s="197" t="s">
        <v>21773</v>
      </c>
      <c r="C2165" s="198">
        <v>45236</v>
      </c>
      <c r="D2165" s="199">
        <v>4110</v>
      </c>
      <c r="E2165" s="197" t="s">
        <v>19595</v>
      </c>
      <c r="F2165" s="197" t="s">
        <v>19617</v>
      </c>
      <c r="G2165" s="197"/>
      <c r="H2165" s="197">
        <v>80</v>
      </c>
      <c r="I2165" s="197" t="s">
        <v>3085</v>
      </c>
      <c r="J2165" s="197" t="s">
        <v>19596</v>
      </c>
      <c r="K2165" s="57" t="s">
        <v>3196</v>
      </c>
      <c r="M2165" s="199">
        <v>18</v>
      </c>
      <c r="O2165" s="197" t="s">
        <v>21774</v>
      </c>
      <c r="Q2165" s="197" t="s">
        <v>3229</v>
      </c>
      <c r="S2165" s="57">
        <v>1</v>
      </c>
      <c r="T2165" s="197" t="s">
        <v>19598</v>
      </c>
      <c r="U2165" s="57" t="str">
        <f>VLOOKUP(A2165,'Individual Data'!$K$5:$AC$5544,12,FALSE)</f>
        <v>NLVA</v>
      </c>
      <c r="V2165" s="14">
        <f>IFERROR(LOOKUP(H2165,{30,43,48,53,58,63,68,73,78,83,88,93,97},{42,47,52,57,62,67,72,77,82,87,92,99,100}),999)</f>
        <v>82</v>
      </c>
      <c r="X2165" s="57">
        <f>VLOOKUP(A2165,'Individual Data'!$K$5:$AC$5544,8,FALSE)</f>
        <v>4</v>
      </c>
      <c r="Y2165" s="57">
        <f>VLOOKUP(A2165,'Individual Data'!$K$5:$AC$5544,9,FALSE)</f>
        <v>2019</v>
      </c>
    </row>
    <row r="2166" spans="1:25" ht="15" customHeight="1" x14ac:dyDescent="0.25">
      <c r="A2166" s="197" t="s">
        <v>9659</v>
      </c>
      <c r="B2166" s="197" t="s">
        <v>21775</v>
      </c>
      <c r="C2166" s="198">
        <v>45230</v>
      </c>
      <c r="D2166" s="199">
        <v>3164</v>
      </c>
      <c r="E2166" s="197" t="s">
        <v>19595</v>
      </c>
      <c r="F2166" s="197" t="s">
        <v>19617</v>
      </c>
      <c r="G2166" s="197"/>
      <c r="H2166" s="197">
        <v>81</v>
      </c>
      <c r="I2166" s="197" t="s">
        <v>3085</v>
      </c>
      <c r="J2166" s="197" t="s">
        <v>19596</v>
      </c>
      <c r="K2166" s="57" t="s">
        <v>3196</v>
      </c>
      <c r="M2166" s="199">
        <v>18</v>
      </c>
      <c r="O2166" s="197" t="s">
        <v>21776</v>
      </c>
      <c r="Q2166" s="197" t="s">
        <v>3229</v>
      </c>
      <c r="S2166" s="57">
        <v>1</v>
      </c>
      <c r="T2166" s="197" t="s">
        <v>19598</v>
      </c>
      <c r="U2166" s="57" t="str">
        <f>VLOOKUP(A2166,'Individual Data'!$K$5:$AC$5544,12,FALSE)</f>
        <v>IPCSR</v>
      </c>
      <c r="V2166" s="14">
        <f>IFERROR(LOOKUP(H2166,{30,43,48,53,58,63,68,73,78,83,88,93,97},{42,47,52,57,62,67,72,77,82,87,92,99,100}),999)</f>
        <v>82</v>
      </c>
      <c r="X2166" s="57">
        <f>VLOOKUP(A2166,'Individual Data'!$K$5:$AC$5544,8,FALSE)</f>
        <v>4</v>
      </c>
      <c r="Y2166" s="57">
        <f>VLOOKUP(A2166,'Individual Data'!$K$5:$AC$5544,9,FALSE)</f>
        <v>2019</v>
      </c>
    </row>
    <row r="2167" spans="1:25" ht="15" customHeight="1" x14ac:dyDescent="0.25">
      <c r="A2167" s="197" t="s">
        <v>9665</v>
      </c>
      <c r="B2167" s="197" t="s">
        <v>21777</v>
      </c>
      <c r="C2167" s="198">
        <v>45223</v>
      </c>
      <c r="D2167" s="199">
        <v>2222</v>
      </c>
      <c r="E2167" s="197" t="s">
        <v>19595</v>
      </c>
      <c r="F2167" s="197" t="s">
        <v>19617</v>
      </c>
      <c r="G2167" s="197"/>
      <c r="H2167" s="197">
        <v>72</v>
      </c>
      <c r="I2167" s="197" t="s">
        <v>3085</v>
      </c>
      <c r="J2167" s="197" t="s">
        <v>19596</v>
      </c>
      <c r="K2167" s="57" t="s">
        <v>3196</v>
      </c>
      <c r="M2167" s="199">
        <v>18</v>
      </c>
      <c r="O2167" s="197" t="s">
        <v>21778</v>
      </c>
      <c r="Q2167" s="197" t="s">
        <v>3229</v>
      </c>
      <c r="S2167" s="57">
        <v>1</v>
      </c>
      <c r="T2167" s="197" t="s">
        <v>19598</v>
      </c>
      <c r="U2167" s="57" t="str">
        <f>VLOOKUP(A2167,'Individual Data'!$K$5:$AC$5544,12,FALSE)</f>
        <v>BCA1</v>
      </c>
      <c r="V2167" s="14">
        <f>IFERROR(LOOKUP(H2167,{30,43,48,53,58,63,68,73,78,83,88,93,97},{42,47,52,57,62,67,72,77,82,87,92,99,100}),999)</f>
        <v>72</v>
      </c>
      <c r="X2167" s="57">
        <f>VLOOKUP(A2167,'Individual Data'!$K$5:$AC$5544,8,FALSE)</f>
        <v>4</v>
      </c>
      <c r="Y2167" s="57">
        <f>VLOOKUP(A2167,'Individual Data'!$K$5:$AC$5544,9,FALSE)</f>
        <v>2019</v>
      </c>
    </row>
    <row r="2168" spans="1:25" ht="15" customHeight="1" x14ac:dyDescent="0.25">
      <c r="A2168" s="197" t="s">
        <v>9667</v>
      </c>
      <c r="B2168" s="197" t="s">
        <v>21779</v>
      </c>
      <c r="C2168" s="198">
        <v>45236</v>
      </c>
      <c r="D2168" s="199">
        <v>4011</v>
      </c>
      <c r="E2168" s="197" t="s">
        <v>19595</v>
      </c>
      <c r="F2168" s="197" t="s">
        <v>19617</v>
      </c>
      <c r="G2168" s="197"/>
      <c r="H2168" s="197">
        <v>76</v>
      </c>
      <c r="I2168" s="197" t="s">
        <v>3085</v>
      </c>
      <c r="J2168" s="197" t="s">
        <v>19596</v>
      </c>
      <c r="K2168" s="57" t="s">
        <v>3196</v>
      </c>
      <c r="M2168" s="199">
        <v>18</v>
      </c>
      <c r="O2168" s="197" t="s">
        <v>21780</v>
      </c>
      <c r="Q2168" s="197" t="s">
        <v>3229</v>
      </c>
      <c r="S2168" s="57">
        <v>1</v>
      </c>
      <c r="T2168" s="197" t="s">
        <v>19598</v>
      </c>
      <c r="U2168" s="57" t="str">
        <f>VLOOKUP(A2168,'Individual Data'!$K$5:$AC$5544,12,FALSE)</f>
        <v>IPCSR</v>
      </c>
      <c r="V2168" s="14">
        <f>IFERROR(LOOKUP(H2168,{30,43,48,53,58,63,68,73,78,83,88,93,97},{42,47,52,57,62,67,72,77,82,87,92,99,100}),999)</f>
        <v>77</v>
      </c>
      <c r="X2168" s="57">
        <f>VLOOKUP(A2168,'Individual Data'!$K$5:$AC$5544,8,FALSE)</f>
        <v>4</v>
      </c>
      <c r="Y2168" s="57">
        <f>VLOOKUP(A2168,'Individual Data'!$K$5:$AC$5544,9,FALSE)</f>
        <v>2019</v>
      </c>
    </row>
    <row r="2169" spans="1:25" ht="15" customHeight="1" x14ac:dyDescent="0.25">
      <c r="A2169" s="197" t="s">
        <v>9670</v>
      </c>
      <c r="B2169" s="197" t="s">
        <v>21781</v>
      </c>
      <c r="C2169" s="198">
        <v>45223</v>
      </c>
      <c r="D2169" s="199">
        <v>2185</v>
      </c>
      <c r="E2169" s="197" t="s">
        <v>19595</v>
      </c>
      <c r="F2169" s="197" t="s">
        <v>19617</v>
      </c>
      <c r="G2169" s="197"/>
      <c r="H2169" s="197">
        <v>81</v>
      </c>
      <c r="I2169" s="197" t="s">
        <v>3085</v>
      </c>
      <c r="J2169" s="197" t="s">
        <v>19596</v>
      </c>
      <c r="K2169" s="57" t="s">
        <v>3196</v>
      </c>
      <c r="M2169" s="199">
        <v>18</v>
      </c>
      <c r="O2169" s="197" t="s">
        <v>21782</v>
      </c>
      <c r="Q2169" s="197" t="s">
        <v>3229</v>
      </c>
      <c r="S2169" s="57">
        <v>1</v>
      </c>
      <c r="T2169" s="197" t="s">
        <v>3229</v>
      </c>
      <c r="U2169" s="57" t="str">
        <f>VLOOKUP(A2169,'Individual Data'!$K$5:$AC$5544,12,FALSE)</f>
        <v>LFYO</v>
      </c>
      <c r="V2169" s="14">
        <f>IFERROR(LOOKUP(H2169,{30,43,48,53,58,63,68,73,78,83,88,93,97},{42,47,52,57,62,67,72,77,82,87,92,99,100}),999)</f>
        <v>82</v>
      </c>
      <c r="X2169" s="57">
        <f>VLOOKUP(A2169,'Individual Data'!$K$5:$AC$5544,8,FALSE)</f>
        <v>4</v>
      </c>
      <c r="Y2169" s="57">
        <f>VLOOKUP(A2169,'Individual Data'!$K$5:$AC$5544,9,FALSE)</f>
        <v>2019</v>
      </c>
    </row>
    <row r="2170" spans="1:25" ht="15" customHeight="1" x14ac:dyDescent="0.25">
      <c r="A2170" s="197" t="s">
        <v>9674</v>
      </c>
      <c r="B2170" s="197" t="s">
        <v>21783</v>
      </c>
      <c r="C2170" s="198">
        <v>45223</v>
      </c>
      <c r="D2170" s="199">
        <v>2167</v>
      </c>
      <c r="E2170" s="197" t="s">
        <v>19595</v>
      </c>
      <c r="F2170" s="197" t="s">
        <v>19617</v>
      </c>
      <c r="G2170" s="197"/>
      <c r="H2170" s="197">
        <v>77.5</v>
      </c>
      <c r="I2170" s="197" t="s">
        <v>3085</v>
      </c>
      <c r="J2170" s="197" t="s">
        <v>19596</v>
      </c>
      <c r="K2170" s="57" t="s">
        <v>3196</v>
      </c>
      <c r="M2170" s="199">
        <v>18</v>
      </c>
      <c r="O2170" s="197" t="s">
        <v>21784</v>
      </c>
      <c r="Q2170" s="197" t="s">
        <v>3229</v>
      </c>
      <c r="S2170" s="57">
        <v>1</v>
      </c>
      <c r="T2170" s="197" t="s">
        <v>19598</v>
      </c>
      <c r="U2170" s="57" t="str">
        <f>VLOOKUP(A2170,'Individual Data'!$K$5:$AC$5544,12,FALSE)</f>
        <v>CJA1</v>
      </c>
      <c r="V2170" s="14">
        <f>IFERROR(LOOKUP(H2170,{30,43,48,53,58,63,68,73,78,83,88,93,97},{42,47,52,57,62,67,72,77,82,87,92,99,100}),999)</f>
        <v>77</v>
      </c>
      <c r="X2170" s="57">
        <f>VLOOKUP(A2170,'Individual Data'!$K$5:$AC$5544,8,FALSE)</f>
        <v>4</v>
      </c>
      <c r="Y2170" s="57">
        <f>VLOOKUP(A2170,'Individual Data'!$K$5:$AC$5544,9,FALSE)</f>
        <v>2019</v>
      </c>
    </row>
    <row r="2171" spans="1:25" ht="15" customHeight="1" x14ac:dyDescent="0.25">
      <c r="A2171" s="197" t="s">
        <v>9676</v>
      </c>
      <c r="B2171" s="197" t="s">
        <v>21785</v>
      </c>
      <c r="C2171" s="198">
        <v>45230</v>
      </c>
      <c r="D2171" s="199">
        <v>3121</v>
      </c>
      <c r="E2171" s="197" t="s">
        <v>19595</v>
      </c>
      <c r="F2171" s="197" t="s">
        <v>19617</v>
      </c>
      <c r="G2171" s="197"/>
      <c r="H2171" s="197">
        <v>80</v>
      </c>
      <c r="I2171" s="197" t="s">
        <v>3085</v>
      </c>
      <c r="J2171" s="197" t="s">
        <v>19596</v>
      </c>
      <c r="K2171" s="57" t="s">
        <v>3196</v>
      </c>
      <c r="M2171" s="199">
        <v>18</v>
      </c>
      <c r="O2171" s="197" t="s">
        <v>21786</v>
      </c>
      <c r="Q2171" s="197" t="s">
        <v>3229</v>
      </c>
      <c r="S2171" s="57">
        <v>1</v>
      </c>
      <c r="T2171" s="197" t="s">
        <v>19598</v>
      </c>
      <c r="U2171" s="57" t="str">
        <f>VLOOKUP(A2171,'Individual Data'!$K$5:$AC$5544,12,FALSE)</f>
        <v>BCA1</v>
      </c>
      <c r="V2171" s="14">
        <f>IFERROR(LOOKUP(H2171,{30,43,48,53,58,63,68,73,78,83,88,93,97},{42,47,52,57,62,67,72,77,82,87,92,99,100}),999)</f>
        <v>82</v>
      </c>
      <c r="X2171" s="57">
        <f>VLOOKUP(A2171,'Individual Data'!$K$5:$AC$5544,8,FALSE)</f>
        <v>4</v>
      </c>
      <c r="Y2171" s="57">
        <f>VLOOKUP(A2171,'Individual Data'!$K$5:$AC$5544,9,FALSE)</f>
        <v>2019</v>
      </c>
    </row>
    <row r="2172" spans="1:25" ht="15" customHeight="1" x14ac:dyDescent="0.25">
      <c r="A2172" s="197" t="s">
        <v>9679</v>
      </c>
      <c r="B2172" s="197" t="s">
        <v>21787</v>
      </c>
      <c r="C2172" s="198">
        <v>45236</v>
      </c>
      <c r="D2172" s="199">
        <v>4032</v>
      </c>
      <c r="E2172" s="197" t="s">
        <v>19595</v>
      </c>
      <c r="F2172" s="197" t="s">
        <v>19617</v>
      </c>
      <c r="G2172" s="197"/>
      <c r="H2172" s="197">
        <v>71</v>
      </c>
      <c r="I2172" s="197" t="s">
        <v>3085</v>
      </c>
      <c r="J2172" s="197" t="s">
        <v>19596</v>
      </c>
      <c r="K2172" s="57" t="s">
        <v>3196</v>
      </c>
      <c r="M2172" s="199">
        <v>18</v>
      </c>
      <c r="O2172" s="197" t="s">
        <v>21788</v>
      </c>
      <c r="Q2172" s="197" t="s">
        <v>3229</v>
      </c>
      <c r="S2172" s="57">
        <v>1</v>
      </c>
      <c r="T2172" s="197" t="s">
        <v>19598</v>
      </c>
      <c r="U2172" s="57" t="str">
        <f>VLOOKUP(A2172,'Individual Data'!$K$5:$AC$5544,12,FALSE)</f>
        <v>PLA1</v>
      </c>
      <c r="V2172" s="14">
        <f>IFERROR(LOOKUP(H2172,{30,43,48,53,58,63,68,73,78,83,88,93,97},{42,47,52,57,62,67,72,77,82,87,92,99,100}),999)</f>
        <v>72</v>
      </c>
      <c r="X2172" s="57">
        <f>VLOOKUP(A2172,'Individual Data'!$K$5:$AC$5544,8,FALSE)</f>
        <v>4</v>
      </c>
      <c r="Y2172" s="57">
        <f>VLOOKUP(A2172,'Individual Data'!$K$5:$AC$5544,9,FALSE)</f>
        <v>2019</v>
      </c>
    </row>
    <row r="2173" spans="1:25" ht="15" customHeight="1" x14ac:dyDescent="0.25">
      <c r="A2173" s="197" t="s">
        <v>9683</v>
      </c>
      <c r="B2173" s="197" t="s">
        <v>21789</v>
      </c>
      <c r="C2173" s="198">
        <v>45230</v>
      </c>
      <c r="D2173" s="199">
        <v>3159</v>
      </c>
      <c r="E2173" s="197" t="s">
        <v>19595</v>
      </c>
      <c r="F2173" s="197" t="s">
        <v>19617</v>
      </c>
      <c r="G2173" s="197"/>
      <c r="H2173" s="197">
        <v>80</v>
      </c>
      <c r="I2173" s="197" t="s">
        <v>3085</v>
      </c>
      <c r="J2173" s="197" t="s">
        <v>19596</v>
      </c>
      <c r="K2173" s="57" t="s">
        <v>3196</v>
      </c>
      <c r="M2173" s="199">
        <v>18</v>
      </c>
      <c r="O2173" s="197" t="s">
        <v>21790</v>
      </c>
      <c r="Q2173" s="197" t="s">
        <v>3229</v>
      </c>
      <c r="S2173" s="57">
        <v>1</v>
      </c>
      <c r="T2173" s="197" t="s">
        <v>19598</v>
      </c>
      <c r="U2173" s="57" t="str">
        <f>VLOOKUP(A2173,'Individual Data'!$K$5:$AC$5544,12,FALSE)</f>
        <v>NPTH</v>
      </c>
      <c r="V2173" s="14">
        <f>IFERROR(LOOKUP(H2173,{30,43,48,53,58,63,68,73,78,83,88,93,97},{42,47,52,57,62,67,72,77,82,87,92,99,100}),999)</f>
        <v>82</v>
      </c>
      <c r="X2173" s="57">
        <f>VLOOKUP(A2173,'Individual Data'!$K$5:$AC$5544,8,FALSE)</f>
        <v>4</v>
      </c>
      <c r="Y2173" s="57">
        <f>VLOOKUP(A2173,'Individual Data'!$K$5:$AC$5544,9,FALSE)</f>
        <v>2019</v>
      </c>
    </row>
    <row r="2174" spans="1:25" ht="15" customHeight="1" x14ac:dyDescent="0.25">
      <c r="A2174" s="197" t="s">
        <v>9689</v>
      </c>
      <c r="B2174" s="197" t="s">
        <v>21791</v>
      </c>
      <c r="C2174" s="198">
        <v>45245</v>
      </c>
      <c r="D2174" s="199">
        <v>7021</v>
      </c>
      <c r="E2174" s="197" t="s">
        <v>19595</v>
      </c>
      <c r="F2174" s="197" t="s">
        <v>19610</v>
      </c>
      <c r="G2174" s="197"/>
      <c r="H2174" s="197">
        <v>89</v>
      </c>
      <c r="I2174" s="197" t="s">
        <v>3225</v>
      </c>
      <c r="J2174" s="197" t="s">
        <v>19596</v>
      </c>
      <c r="K2174" s="57" t="s">
        <v>3196</v>
      </c>
      <c r="M2174" s="199">
        <v>18</v>
      </c>
      <c r="O2174" s="197" t="s">
        <v>19601</v>
      </c>
      <c r="Q2174" s="197" t="s">
        <v>3229</v>
      </c>
      <c r="S2174" s="57">
        <v>1</v>
      </c>
      <c r="T2174" s="197" t="s">
        <v>3229</v>
      </c>
      <c r="U2174" s="57" t="str">
        <f>VLOOKUP(A2174,'Individual Data'!$K$5:$AC$5544,12,FALSE)</f>
        <v>IPCSR</v>
      </c>
      <c r="V2174" s="14">
        <f>IFERROR(LOOKUP(H2174,{30,43,48,53,58,63,68,73,78,83,88,93,97},{42,47,52,57,62,67,72,77,82,87,92,99,100}),999)</f>
        <v>92</v>
      </c>
      <c r="X2174" s="57">
        <f>VLOOKUP(A2174,'Individual Data'!$K$5:$AC$5544,8,FALSE)</f>
        <v>4</v>
      </c>
      <c r="Y2174" s="57">
        <f>VLOOKUP(A2174,'Individual Data'!$K$5:$AC$5544,9,FALSE)</f>
        <v>2019</v>
      </c>
    </row>
    <row r="2175" spans="1:25" ht="15" customHeight="1" x14ac:dyDescent="0.25">
      <c r="A2175" s="197" t="s">
        <v>9692</v>
      </c>
      <c r="B2175" s="197" t="s">
        <v>21792</v>
      </c>
      <c r="C2175" s="198">
        <v>45236</v>
      </c>
      <c r="D2175" s="199">
        <v>440</v>
      </c>
      <c r="E2175" s="197" t="s">
        <v>19595</v>
      </c>
      <c r="F2175" s="197" t="s">
        <v>19617</v>
      </c>
      <c r="G2175" s="197"/>
      <c r="H2175" s="197">
        <v>88</v>
      </c>
      <c r="I2175" s="197" t="s">
        <v>3225</v>
      </c>
      <c r="J2175" s="197" t="s">
        <v>19596</v>
      </c>
      <c r="K2175" s="57" t="s">
        <v>3196</v>
      </c>
      <c r="M2175" s="199">
        <v>18</v>
      </c>
      <c r="O2175" s="197" t="s">
        <v>21793</v>
      </c>
      <c r="Q2175" s="197" t="s">
        <v>3229</v>
      </c>
      <c r="S2175" s="57">
        <v>1</v>
      </c>
      <c r="T2175" s="197" t="s">
        <v>19598</v>
      </c>
      <c r="U2175" s="57" t="str">
        <f>VLOOKUP(A2175,'Individual Data'!$K$5:$AC$5544,12,FALSE)</f>
        <v>IPCSR</v>
      </c>
      <c r="V2175" s="14">
        <f>IFERROR(LOOKUP(H2175,{30,43,48,53,58,63,68,73,78,83,88,93,97},{42,47,52,57,62,67,72,77,82,87,92,99,100}),999)</f>
        <v>92</v>
      </c>
      <c r="X2175" s="57">
        <f>VLOOKUP(A2175,'Individual Data'!$K$5:$AC$5544,8,FALSE)</f>
        <v>4</v>
      </c>
      <c r="Y2175" s="57">
        <f>VLOOKUP(A2175,'Individual Data'!$K$5:$AC$5544,9,FALSE)</f>
        <v>2019</v>
      </c>
    </row>
    <row r="2176" spans="1:25" ht="15" customHeight="1" x14ac:dyDescent="0.25">
      <c r="A2176" s="197" t="s">
        <v>9694</v>
      </c>
      <c r="B2176" s="197" t="s">
        <v>21794</v>
      </c>
      <c r="C2176" s="198">
        <v>45223</v>
      </c>
      <c r="D2176" s="199">
        <v>2136</v>
      </c>
      <c r="E2176" s="197" t="s">
        <v>19595</v>
      </c>
      <c r="F2176" s="197" t="s">
        <v>19617</v>
      </c>
      <c r="G2176" s="197"/>
      <c r="H2176" s="197">
        <v>74.5</v>
      </c>
      <c r="I2176" s="197" t="s">
        <v>3085</v>
      </c>
      <c r="J2176" s="197" t="s">
        <v>19596</v>
      </c>
      <c r="K2176" s="57" t="s">
        <v>3196</v>
      </c>
      <c r="M2176" s="199">
        <v>18</v>
      </c>
      <c r="O2176" s="197" t="s">
        <v>21795</v>
      </c>
      <c r="Q2176" s="197" t="s">
        <v>3229</v>
      </c>
      <c r="S2176" s="57">
        <v>1</v>
      </c>
      <c r="T2176" s="197" t="s">
        <v>19598</v>
      </c>
      <c r="U2176" s="57" t="str">
        <f>VLOOKUP(A2176,'Individual Data'!$K$5:$AC$5544,12,FALSE)</f>
        <v>CJA1</v>
      </c>
      <c r="V2176" s="14">
        <f>IFERROR(LOOKUP(H2176,{30,43,48,53,58,63,68,73,78,83,88,93,97},{42,47,52,57,62,67,72,77,82,87,92,99,100}),999)</f>
        <v>77</v>
      </c>
      <c r="X2176" s="57">
        <f>VLOOKUP(A2176,'Individual Data'!$K$5:$AC$5544,8,FALSE)</f>
        <v>4</v>
      </c>
      <c r="Y2176" s="57">
        <f>VLOOKUP(A2176,'Individual Data'!$K$5:$AC$5544,9,FALSE)</f>
        <v>2019</v>
      </c>
    </row>
    <row r="2177" spans="1:25" ht="15" customHeight="1" x14ac:dyDescent="0.25">
      <c r="A2177" s="197" t="s">
        <v>9697</v>
      </c>
      <c r="B2177" s="197" t="s">
        <v>21796</v>
      </c>
      <c r="C2177" s="198">
        <v>45216</v>
      </c>
      <c r="D2177" s="199">
        <v>1086</v>
      </c>
      <c r="E2177" s="197" t="s">
        <v>19595</v>
      </c>
      <c r="F2177" s="197" t="s">
        <v>19617</v>
      </c>
      <c r="G2177" s="197"/>
      <c r="H2177" s="197">
        <v>76.5</v>
      </c>
      <c r="I2177" s="197" t="s">
        <v>3085</v>
      </c>
      <c r="J2177" s="197" t="s">
        <v>19596</v>
      </c>
      <c r="K2177" s="57" t="s">
        <v>3196</v>
      </c>
      <c r="M2177" s="199">
        <v>18</v>
      </c>
      <c r="O2177" s="197" t="s">
        <v>21797</v>
      </c>
      <c r="Q2177" s="197" t="s">
        <v>3229</v>
      </c>
      <c r="S2177" s="57">
        <v>1</v>
      </c>
      <c r="T2177" s="197" t="s">
        <v>19598</v>
      </c>
      <c r="U2177" s="57" t="str">
        <f>VLOOKUP(A2177,'Individual Data'!$K$5:$AC$5544,12,FALSE)</f>
        <v>Unassigned</v>
      </c>
      <c r="V2177" s="14">
        <f>IFERROR(LOOKUP(H2177,{30,43,48,53,58,63,68,73,78,83,88,93,97},{42,47,52,57,62,67,72,77,82,87,92,99,100}),999)</f>
        <v>77</v>
      </c>
      <c r="X2177" s="57" t="str">
        <f>VLOOKUP(A2177,'Individual Data'!$K$5:$AC$5544,8,FALSE)</f>
        <v>NA</v>
      </c>
      <c r="Y2177" s="57" t="str">
        <f>VLOOKUP(A2177,'Individual Data'!$K$5:$AC$5544,9,FALSE)</f>
        <v>U</v>
      </c>
    </row>
    <row r="2178" spans="1:25" ht="15" customHeight="1" x14ac:dyDescent="0.25">
      <c r="A2178" s="197" t="s">
        <v>9703</v>
      </c>
      <c r="B2178" s="197" t="s">
        <v>21798</v>
      </c>
      <c r="C2178" s="198">
        <v>45223</v>
      </c>
      <c r="D2178" s="199">
        <v>2181</v>
      </c>
      <c r="E2178" s="197" t="s">
        <v>19595</v>
      </c>
      <c r="F2178" s="197" t="s">
        <v>19617</v>
      </c>
      <c r="G2178" s="197"/>
      <c r="H2178" s="197">
        <v>74</v>
      </c>
      <c r="I2178" s="197" t="s">
        <v>3085</v>
      </c>
      <c r="J2178" s="197" t="s">
        <v>19596</v>
      </c>
      <c r="K2178" s="57" t="s">
        <v>3196</v>
      </c>
      <c r="M2178" s="199">
        <v>18</v>
      </c>
      <c r="O2178" s="197" t="s">
        <v>21799</v>
      </c>
      <c r="Q2178" s="197" t="s">
        <v>3229</v>
      </c>
      <c r="S2178" s="57">
        <v>1</v>
      </c>
      <c r="T2178" s="197" t="s">
        <v>19598</v>
      </c>
      <c r="U2178" s="57" t="str">
        <f>VLOOKUP(A2178,'Individual Data'!$K$5:$AC$5544,12,FALSE)</f>
        <v>Unassigned</v>
      </c>
      <c r="V2178" s="14">
        <f>IFERROR(LOOKUP(H2178,{30,43,48,53,58,63,68,73,78,83,88,93,97},{42,47,52,57,62,67,72,77,82,87,92,99,100}),999)</f>
        <v>77</v>
      </c>
      <c r="X2178" s="57" t="str">
        <f>VLOOKUP(A2178,'Individual Data'!$K$5:$AC$5544,8,FALSE)</f>
        <v>NA</v>
      </c>
      <c r="Y2178" s="57" t="str">
        <f>VLOOKUP(A2178,'Individual Data'!$K$5:$AC$5544,9,FALSE)</f>
        <v>U</v>
      </c>
    </row>
    <row r="2179" spans="1:25" ht="15" customHeight="1" x14ac:dyDescent="0.25">
      <c r="A2179" s="197" t="s">
        <v>9705</v>
      </c>
      <c r="B2179" s="197" t="s">
        <v>21800</v>
      </c>
      <c r="C2179" s="198">
        <v>45236</v>
      </c>
      <c r="D2179" s="199">
        <v>4101</v>
      </c>
      <c r="E2179" s="197" t="s">
        <v>19595</v>
      </c>
      <c r="F2179" s="197" t="s">
        <v>19617</v>
      </c>
      <c r="G2179" s="197"/>
      <c r="H2179" s="197">
        <v>80</v>
      </c>
      <c r="I2179" s="197" t="s">
        <v>3085</v>
      </c>
      <c r="J2179" s="197" t="s">
        <v>19596</v>
      </c>
      <c r="K2179" s="57" t="s">
        <v>3196</v>
      </c>
      <c r="M2179" s="199">
        <v>18</v>
      </c>
      <c r="O2179" s="197" t="s">
        <v>21801</v>
      </c>
      <c r="Q2179" s="197" t="s">
        <v>3229</v>
      </c>
      <c r="S2179" s="57">
        <v>1</v>
      </c>
      <c r="T2179" s="197" t="s">
        <v>19598</v>
      </c>
      <c r="U2179" s="57" t="str">
        <f>VLOOKUP(A2179,'Individual Data'!$K$5:$AC$5544,12,FALSE)</f>
        <v>IPCSR</v>
      </c>
      <c r="V2179" s="14">
        <f>IFERROR(LOOKUP(H2179,{30,43,48,53,58,63,68,73,78,83,88,93,97},{42,47,52,57,62,67,72,77,82,87,92,99,100}),999)</f>
        <v>82</v>
      </c>
      <c r="X2179" s="57">
        <f>VLOOKUP(A2179,'Individual Data'!$K$5:$AC$5544,8,FALSE)</f>
        <v>4</v>
      </c>
      <c r="Y2179" s="57">
        <f>VLOOKUP(A2179,'Individual Data'!$K$5:$AC$5544,9,FALSE)</f>
        <v>2019</v>
      </c>
    </row>
    <row r="2180" spans="1:25" ht="15" customHeight="1" x14ac:dyDescent="0.25">
      <c r="A2180" s="197" t="s">
        <v>9708</v>
      </c>
      <c r="B2180" s="197" t="s">
        <v>21802</v>
      </c>
      <c r="C2180" s="198">
        <v>45223</v>
      </c>
      <c r="D2180" s="199">
        <v>2157</v>
      </c>
      <c r="E2180" s="197" t="s">
        <v>19595</v>
      </c>
      <c r="F2180" s="197" t="s">
        <v>19617</v>
      </c>
      <c r="G2180" s="197"/>
      <c r="H2180" s="197">
        <v>77</v>
      </c>
      <c r="I2180" s="197" t="s">
        <v>3085</v>
      </c>
      <c r="J2180" s="197" t="s">
        <v>19596</v>
      </c>
      <c r="K2180" s="57" t="s">
        <v>3196</v>
      </c>
      <c r="M2180" s="199">
        <v>18</v>
      </c>
      <c r="O2180" s="197" t="s">
        <v>21803</v>
      </c>
      <c r="Q2180" s="197" t="s">
        <v>3229</v>
      </c>
      <c r="S2180" s="57">
        <v>1</v>
      </c>
      <c r="T2180" s="197" t="s">
        <v>3229</v>
      </c>
      <c r="U2180" s="57" t="str">
        <f>VLOOKUP(A2180,'Individual Data'!$K$5:$AC$5544,12,FALSE)</f>
        <v>LFSO</v>
      </c>
      <c r="V2180" s="14">
        <f>IFERROR(LOOKUP(H2180,{30,43,48,53,58,63,68,73,78,83,88,93,97},{42,47,52,57,62,67,72,77,82,87,92,99,100}),999)</f>
        <v>77</v>
      </c>
      <c r="X2180" s="57">
        <f>VLOOKUP(A2180,'Individual Data'!$K$5:$AC$5544,8,FALSE)</f>
        <v>4</v>
      </c>
      <c r="Y2180" s="57">
        <f>VLOOKUP(A2180,'Individual Data'!$K$5:$AC$5544,9,FALSE)</f>
        <v>2019</v>
      </c>
    </row>
    <row r="2181" spans="1:25" ht="15" customHeight="1" x14ac:dyDescent="0.25">
      <c r="A2181" s="197" t="s">
        <v>9711</v>
      </c>
      <c r="B2181" s="197" t="s">
        <v>21804</v>
      </c>
      <c r="C2181" s="198">
        <v>45236</v>
      </c>
      <c r="D2181" s="199">
        <v>4130</v>
      </c>
      <c r="E2181" s="197" t="s">
        <v>19595</v>
      </c>
      <c r="F2181" s="197" t="s">
        <v>19617</v>
      </c>
      <c r="G2181" s="197"/>
      <c r="H2181" s="197">
        <v>82</v>
      </c>
      <c r="I2181" s="197" t="s">
        <v>3085</v>
      </c>
      <c r="J2181" s="197" t="s">
        <v>19596</v>
      </c>
      <c r="K2181" s="57" t="s">
        <v>3196</v>
      </c>
      <c r="M2181" s="199">
        <v>18</v>
      </c>
      <c r="O2181" s="197" t="s">
        <v>21805</v>
      </c>
      <c r="Q2181" s="197" t="s">
        <v>3229</v>
      </c>
      <c r="S2181" s="57">
        <v>1</v>
      </c>
      <c r="T2181" s="197" t="s">
        <v>19598</v>
      </c>
      <c r="U2181" s="57" t="str">
        <f>VLOOKUP(A2181,'Individual Data'!$K$5:$AC$5544,12,FALSE)</f>
        <v>LFSO</v>
      </c>
      <c r="V2181" s="14">
        <f>IFERROR(LOOKUP(H2181,{30,43,48,53,58,63,68,73,78,83,88,93,97},{42,47,52,57,62,67,72,77,82,87,92,99,100}),999)</f>
        <v>82</v>
      </c>
      <c r="X2181" s="57">
        <f>VLOOKUP(A2181,'Individual Data'!$K$5:$AC$5544,8,FALSE)</f>
        <v>4</v>
      </c>
      <c r="Y2181" s="57">
        <f>VLOOKUP(A2181,'Individual Data'!$K$5:$AC$5544,9,FALSE)</f>
        <v>2019</v>
      </c>
    </row>
    <row r="2182" spans="1:25" ht="15" customHeight="1" x14ac:dyDescent="0.25">
      <c r="A2182" s="197" t="s">
        <v>9715</v>
      </c>
      <c r="B2182" s="197" t="s">
        <v>21806</v>
      </c>
      <c r="C2182" s="198">
        <v>45236</v>
      </c>
      <c r="D2182" s="199">
        <v>4002</v>
      </c>
      <c r="E2182" s="197" t="s">
        <v>19595</v>
      </c>
      <c r="F2182" s="197" t="s">
        <v>19617</v>
      </c>
      <c r="G2182" s="197"/>
      <c r="H2182" s="197">
        <v>84</v>
      </c>
      <c r="I2182" s="197" t="s">
        <v>3085</v>
      </c>
      <c r="J2182" s="197" t="s">
        <v>17688</v>
      </c>
      <c r="K2182" s="229" t="s">
        <v>3228</v>
      </c>
      <c r="M2182" s="199">
        <v>18</v>
      </c>
      <c r="O2182" s="197" t="s">
        <v>19601</v>
      </c>
      <c r="Q2182" s="197" t="s">
        <v>3229</v>
      </c>
      <c r="S2182" s="57">
        <v>1</v>
      </c>
      <c r="T2182" s="197" t="s">
        <v>3229</v>
      </c>
      <c r="U2182" s="57" t="str">
        <f>VLOOKUP(A2182,'Individual Data'!$K$5:$AC$5544,12,FALSE)</f>
        <v>LFYO</v>
      </c>
      <c r="V2182" s="14">
        <f>IFERROR(LOOKUP(H2182,{30,43,48,53,58,63,68,73,78,83,88,93,97},{42,47,52,57,62,67,72,77,82,87,92,99,100}),999)</f>
        <v>87</v>
      </c>
      <c r="X2182" s="57">
        <f>VLOOKUP(A2182,'Individual Data'!$K$5:$AC$5544,8,FALSE)</f>
        <v>5</v>
      </c>
      <c r="Y2182" s="57">
        <f>VLOOKUP(A2182,'Individual Data'!$K$5:$AC$5544,9,FALSE)</f>
        <v>2018</v>
      </c>
    </row>
    <row r="2183" spans="1:25" ht="15" customHeight="1" x14ac:dyDescent="0.25">
      <c r="A2183" s="197" t="s">
        <v>9717</v>
      </c>
      <c r="B2183" s="197" t="s">
        <v>21807</v>
      </c>
      <c r="C2183" s="198">
        <v>45223</v>
      </c>
      <c r="D2183" s="199">
        <v>2218</v>
      </c>
      <c r="E2183" s="197" t="s">
        <v>19595</v>
      </c>
      <c r="F2183" s="197" t="s">
        <v>19617</v>
      </c>
      <c r="G2183" s="197"/>
      <c r="H2183" s="197">
        <v>85</v>
      </c>
      <c r="I2183" s="197" t="s">
        <v>3085</v>
      </c>
      <c r="J2183" s="197" t="s">
        <v>19596</v>
      </c>
      <c r="K2183" s="228" t="s">
        <v>3196</v>
      </c>
      <c r="M2183" s="199">
        <v>18</v>
      </c>
      <c r="O2183" s="197" t="s">
        <v>21808</v>
      </c>
      <c r="Q2183" s="197" t="s">
        <v>3229</v>
      </c>
      <c r="S2183" s="57">
        <v>1</v>
      </c>
      <c r="T2183" s="197" t="s">
        <v>19598</v>
      </c>
      <c r="U2183" s="57" t="str">
        <f>VLOOKUP(A2183,'Individual Data'!$K$5:$AC$5544,12,FALSE)</f>
        <v>LFSO</v>
      </c>
      <c r="V2183" s="14">
        <f>IFERROR(LOOKUP(H2183,{30,43,48,53,58,63,68,73,78,83,88,93,97},{42,47,52,57,62,67,72,77,82,87,92,99,100}),999)</f>
        <v>87</v>
      </c>
      <c r="X2183" s="57">
        <f>VLOOKUP(A2183,'Individual Data'!$K$5:$AC$5544,8,FALSE)</f>
        <v>4</v>
      </c>
      <c r="Y2183" s="57">
        <f>VLOOKUP(A2183,'Individual Data'!$K$5:$AC$5544,9,FALSE)</f>
        <v>2019</v>
      </c>
    </row>
    <row r="2184" spans="1:25" ht="15" customHeight="1" x14ac:dyDescent="0.25">
      <c r="A2184" s="197" t="s">
        <v>9720</v>
      </c>
      <c r="B2184" s="197" t="s">
        <v>21809</v>
      </c>
      <c r="C2184" s="198">
        <v>45223</v>
      </c>
      <c r="D2184" s="199">
        <v>2213</v>
      </c>
      <c r="E2184" s="197" t="s">
        <v>19595</v>
      </c>
      <c r="F2184" s="197" t="s">
        <v>19617</v>
      </c>
      <c r="G2184" s="197"/>
      <c r="H2184" s="197">
        <v>79</v>
      </c>
      <c r="I2184" s="197" t="s">
        <v>3085</v>
      </c>
      <c r="J2184" s="197" t="s">
        <v>19596</v>
      </c>
      <c r="K2184" s="57" t="s">
        <v>3196</v>
      </c>
      <c r="M2184" s="199">
        <v>18</v>
      </c>
      <c r="O2184" s="197" t="s">
        <v>21810</v>
      </c>
      <c r="Q2184" s="197" t="s">
        <v>3229</v>
      </c>
      <c r="S2184" s="57">
        <v>1</v>
      </c>
      <c r="T2184" s="197" t="s">
        <v>19598</v>
      </c>
      <c r="U2184" s="57" t="str">
        <f>VLOOKUP(A2184,'Individual Data'!$K$5:$AC$5544,12,FALSE)</f>
        <v>LFSO</v>
      </c>
      <c r="V2184" s="14">
        <f>IFERROR(LOOKUP(H2184,{30,43,48,53,58,63,68,73,78,83,88,93,97},{42,47,52,57,62,67,72,77,82,87,92,99,100}),999)</f>
        <v>82</v>
      </c>
      <c r="X2184" s="57">
        <f>VLOOKUP(A2184,'Individual Data'!$K$5:$AC$5544,8,FALSE)</f>
        <v>4</v>
      </c>
      <c r="Y2184" s="57">
        <f>VLOOKUP(A2184,'Individual Data'!$K$5:$AC$5544,9,FALSE)</f>
        <v>2019</v>
      </c>
    </row>
    <row r="2185" spans="1:25" ht="15" customHeight="1" x14ac:dyDescent="0.25">
      <c r="A2185" s="197" t="s">
        <v>9723</v>
      </c>
      <c r="B2185" s="197" t="s">
        <v>21811</v>
      </c>
      <c r="C2185" s="198">
        <v>45230</v>
      </c>
      <c r="D2185" s="199">
        <v>3140</v>
      </c>
      <c r="E2185" s="197" t="s">
        <v>19595</v>
      </c>
      <c r="F2185" s="197" t="s">
        <v>19617</v>
      </c>
      <c r="G2185" s="197"/>
      <c r="H2185" s="197">
        <v>78</v>
      </c>
      <c r="I2185" s="197" t="s">
        <v>3085</v>
      </c>
      <c r="J2185" s="197" t="s">
        <v>19596</v>
      </c>
      <c r="K2185" s="57" t="s">
        <v>3196</v>
      </c>
      <c r="M2185" s="199">
        <v>18</v>
      </c>
      <c r="O2185" s="197" t="s">
        <v>21812</v>
      </c>
      <c r="Q2185" s="197" t="s">
        <v>3229</v>
      </c>
      <c r="S2185" s="57">
        <v>1</v>
      </c>
      <c r="T2185" s="197" t="s">
        <v>19598</v>
      </c>
      <c r="U2185" s="57" t="str">
        <f>VLOOKUP(A2185,'Individual Data'!$K$5:$AC$5544,12,FALSE)</f>
        <v>PLA1</v>
      </c>
      <c r="V2185" s="14">
        <f>IFERROR(LOOKUP(H2185,{30,43,48,53,58,63,68,73,78,83,88,93,97},{42,47,52,57,62,67,72,77,82,87,92,99,100}),999)</f>
        <v>82</v>
      </c>
      <c r="X2185" s="57">
        <f>VLOOKUP(A2185,'Individual Data'!$K$5:$AC$5544,8,FALSE)</f>
        <v>4</v>
      </c>
      <c r="Y2185" s="57">
        <f>VLOOKUP(A2185,'Individual Data'!$K$5:$AC$5544,9,FALSE)</f>
        <v>2019</v>
      </c>
    </row>
    <row r="2186" spans="1:25" ht="15" customHeight="1" x14ac:dyDescent="0.25">
      <c r="A2186" s="197" t="s">
        <v>9725</v>
      </c>
      <c r="B2186" s="197" t="s">
        <v>21813</v>
      </c>
      <c r="C2186" s="198">
        <v>45223</v>
      </c>
      <c r="D2186" s="199">
        <v>2168</v>
      </c>
      <c r="E2186" s="197" t="s">
        <v>19595</v>
      </c>
      <c r="F2186" s="197" t="s">
        <v>19617</v>
      </c>
      <c r="G2186" s="197"/>
      <c r="H2186" s="197">
        <v>74.5</v>
      </c>
      <c r="I2186" s="197" t="s">
        <v>3085</v>
      </c>
      <c r="J2186" s="197" t="s">
        <v>19596</v>
      </c>
      <c r="K2186" s="57" t="s">
        <v>3196</v>
      </c>
      <c r="M2186" s="199">
        <v>18</v>
      </c>
      <c r="O2186" s="197" t="s">
        <v>21814</v>
      </c>
      <c r="Q2186" s="197" t="s">
        <v>3229</v>
      </c>
      <c r="S2186" s="57">
        <v>1</v>
      </c>
      <c r="T2186" s="197" t="s">
        <v>19598</v>
      </c>
      <c r="U2186" s="57" t="str">
        <f>VLOOKUP(A2186,'Individual Data'!$K$5:$AC$5544,12,FALSE)</f>
        <v>CJA1</v>
      </c>
      <c r="V2186" s="14">
        <f>IFERROR(LOOKUP(H2186,{30,43,48,53,58,63,68,73,78,83,88,93,97},{42,47,52,57,62,67,72,77,82,87,92,99,100}),999)</f>
        <v>77</v>
      </c>
      <c r="X2186" s="57">
        <f>VLOOKUP(A2186,'Individual Data'!$K$5:$AC$5544,8,FALSE)</f>
        <v>4</v>
      </c>
      <c r="Y2186" s="57">
        <f>VLOOKUP(A2186,'Individual Data'!$K$5:$AC$5544,9,FALSE)</f>
        <v>2019</v>
      </c>
    </row>
    <row r="2187" spans="1:25" ht="15" customHeight="1" x14ac:dyDescent="0.25">
      <c r="A2187" s="197" t="s">
        <v>9728</v>
      </c>
      <c r="B2187" s="197" t="s">
        <v>21815</v>
      </c>
      <c r="C2187" s="198">
        <v>45243</v>
      </c>
      <c r="D2187" s="199">
        <v>633</v>
      </c>
      <c r="E2187" s="197" t="s">
        <v>19595</v>
      </c>
      <c r="F2187" s="197" t="s">
        <v>19617</v>
      </c>
      <c r="G2187" s="197"/>
      <c r="H2187" s="197">
        <v>76.5</v>
      </c>
      <c r="I2187" s="197" t="s">
        <v>3225</v>
      </c>
      <c r="J2187" s="197" t="s">
        <v>19596</v>
      </c>
      <c r="K2187" s="57" t="s">
        <v>3196</v>
      </c>
      <c r="M2187" s="199">
        <v>18</v>
      </c>
      <c r="O2187" s="197" t="s">
        <v>21816</v>
      </c>
      <c r="Q2187" s="197" t="s">
        <v>3229</v>
      </c>
      <c r="S2187" s="57">
        <v>1</v>
      </c>
      <c r="T2187" s="197" t="s">
        <v>19598</v>
      </c>
      <c r="U2187" s="57" t="str">
        <f>VLOOKUP(A2187,'Individual Data'!$K$5:$AC$5544,12,FALSE)</f>
        <v>IPCSR</v>
      </c>
      <c r="V2187" s="14">
        <f>IFERROR(LOOKUP(H2187,{30,43,48,53,58,63,68,73,78,83,88,93,97},{42,47,52,57,62,67,72,77,82,87,92,99,100}),999)</f>
        <v>77</v>
      </c>
      <c r="X2187" s="57">
        <f>VLOOKUP(A2187,'Individual Data'!$K$5:$AC$5544,8,FALSE)</f>
        <v>4</v>
      </c>
      <c r="Y2187" s="57">
        <f>VLOOKUP(A2187,'Individual Data'!$K$5:$AC$5544,9,FALSE)</f>
        <v>2019</v>
      </c>
    </row>
    <row r="2188" spans="1:25" ht="15" customHeight="1" x14ac:dyDescent="0.25">
      <c r="A2188" s="197" t="s">
        <v>9731</v>
      </c>
      <c r="B2188" s="197" t="s">
        <v>21817</v>
      </c>
      <c r="C2188" s="198">
        <v>45230</v>
      </c>
      <c r="D2188" s="199">
        <v>3056</v>
      </c>
      <c r="E2188" s="197" t="s">
        <v>19595</v>
      </c>
      <c r="F2188" s="197" t="s">
        <v>19617</v>
      </c>
      <c r="G2188" s="197"/>
      <c r="H2188" s="197">
        <v>85</v>
      </c>
      <c r="I2188" s="197" t="s">
        <v>3085</v>
      </c>
      <c r="J2188" s="197" t="s">
        <v>19596</v>
      </c>
      <c r="K2188" s="57" t="s">
        <v>3196</v>
      </c>
      <c r="M2188" s="199">
        <v>18</v>
      </c>
      <c r="O2188" s="197" t="s">
        <v>21818</v>
      </c>
      <c r="Q2188" s="197" t="s">
        <v>3229</v>
      </c>
      <c r="S2188" s="57">
        <v>1</v>
      </c>
      <c r="T2188" s="197" t="s">
        <v>19598</v>
      </c>
      <c r="U2188" s="57" t="str">
        <f>VLOOKUP(A2188,'Individual Data'!$K$5:$AC$5544,12,FALSE)</f>
        <v>Unassigned</v>
      </c>
      <c r="V2188" s="14">
        <f>IFERROR(LOOKUP(H2188,{30,43,48,53,58,63,68,73,78,83,88,93,97},{42,47,52,57,62,67,72,77,82,87,92,99,100}),999)</f>
        <v>87</v>
      </c>
      <c r="X2188" s="57" t="str">
        <f>VLOOKUP(A2188,'Individual Data'!$K$5:$AC$5544,8,FALSE)</f>
        <v>NA</v>
      </c>
      <c r="Y2188" s="57" t="str">
        <f>VLOOKUP(A2188,'Individual Data'!$K$5:$AC$5544,9,FALSE)</f>
        <v>U</v>
      </c>
    </row>
    <row r="2189" spans="1:25" ht="15" customHeight="1" x14ac:dyDescent="0.25">
      <c r="A2189" s="197" t="s">
        <v>9740</v>
      </c>
      <c r="B2189" s="197" t="s">
        <v>21819</v>
      </c>
      <c r="C2189" s="198">
        <v>45243</v>
      </c>
      <c r="D2189" s="199">
        <v>621</v>
      </c>
      <c r="E2189" s="197" t="s">
        <v>19595</v>
      </c>
      <c r="F2189" s="197" t="s">
        <v>19617</v>
      </c>
      <c r="G2189" s="197"/>
      <c r="H2189" s="197">
        <v>74</v>
      </c>
      <c r="I2189" s="197" t="s">
        <v>3225</v>
      </c>
      <c r="J2189" s="197" t="s">
        <v>19596</v>
      </c>
      <c r="K2189" s="57" t="s">
        <v>3196</v>
      </c>
      <c r="M2189" s="199">
        <v>18</v>
      </c>
      <c r="O2189" s="197" t="s">
        <v>21820</v>
      </c>
      <c r="Q2189" s="197" t="s">
        <v>3229</v>
      </c>
      <c r="S2189" s="57">
        <v>1</v>
      </c>
      <c r="T2189" s="197" t="s">
        <v>19598</v>
      </c>
      <c r="U2189" s="57" t="str">
        <f>VLOOKUP(A2189,'Individual Data'!$K$5:$AC$5544,12,FALSE)</f>
        <v>LFYO</v>
      </c>
      <c r="V2189" s="14">
        <f>IFERROR(LOOKUP(H2189,{30,43,48,53,58,63,68,73,78,83,88,93,97},{42,47,52,57,62,67,72,77,82,87,92,99,100}),999)</f>
        <v>77</v>
      </c>
      <c r="X2189" s="57">
        <f>VLOOKUP(A2189,'Individual Data'!$K$5:$AC$5544,8,FALSE)</f>
        <v>4</v>
      </c>
      <c r="Y2189" s="57">
        <f>VLOOKUP(A2189,'Individual Data'!$K$5:$AC$5544,9,FALSE)</f>
        <v>2019</v>
      </c>
    </row>
    <row r="2190" spans="1:25" ht="15" customHeight="1" x14ac:dyDescent="0.25">
      <c r="A2190" s="197" t="s">
        <v>9744</v>
      </c>
      <c r="B2190" s="197" t="s">
        <v>21821</v>
      </c>
      <c r="C2190" s="198">
        <v>45230</v>
      </c>
      <c r="D2190" s="199">
        <v>3034</v>
      </c>
      <c r="E2190" s="197" t="s">
        <v>19595</v>
      </c>
      <c r="F2190" s="197" t="s">
        <v>19617</v>
      </c>
      <c r="G2190" s="197"/>
      <c r="H2190" s="197">
        <v>86</v>
      </c>
      <c r="I2190" s="197" t="s">
        <v>3085</v>
      </c>
      <c r="J2190" s="197" t="s">
        <v>17688</v>
      </c>
      <c r="K2190" s="229" t="s">
        <v>3228</v>
      </c>
      <c r="M2190" s="199">
        <v>18</v>
      </c>
      <c r="O2190" s="197" t="s">
        <v>19601</v>
      </c>
      <c r="Q2190" s="197" t="s">
        <v>3229</v>
      </c>
      <c r="S2190" s="57">
        <v>1</v>
      </c>
      <c r="T2190" s="197" t="s">
        <v>3229</v>
      </c>
      <c r="U2190" s="57" t="str">
        <f>VLOOKUP(A2190,'Individual Data'!$K$5:$AC$5544,12,FALSE)</f>
        <v>LFYO</v>
      </c>
      <c r="V2190" s="14">
        <f>IFERROR(LOOKUP(H2190,{30,43,48,53,58,63,68,73,78,83,88,93,97},{42,47,52,57,62,67,72,77,82,87,92,99,100}),999)</f>
        <v>87</v>
      </c>
      <c r="X2190" s="57">
        <f>VLOOKUP(A2190,'Individual Data'!$K$5:$AC$5544,8,FALSE)</f>
        <v>5</v>
      </c>
      <c r="Y2190" s="57">
        <f>VLOOKUP(A2190,'Individual Data'!$K$5:$AC$5544,9,FALSE)</f>
        <v>2018</v>
      </c>
    </row>
    <row r="2191" spans="1:25" ht="15" customHeight="1" x14ac:dyDescent="0.25">
      <c r="A2191" s="197" t="s">
        <v>9747</v>
      </c>
      <c r="B2191" s="197" t="s">
        <v>21822</v>
      </c>
      <c r="C2191" s="198">
        <v>45223</v>
      </c>
      <c r="D2191" s="199">
        <v>156</v>
      </c>
      <c r="E2191" s="197" t="s">
        <v>19595</v>
      </c>
      <c r="F2191" s="197" t="s">
        <v>19617</v>
      </c>
      <c r="G2191" s="197"/>
      <c r="H2191" s="197">
        <v>81.5</v>
      </c>
      <c r="I2191" s="197" t="s">
        <v>3225</v>
      </c>
      <c r="J2191" s="197" t="s">
        <v>19596</v>
      </c>
      <c r="K2191" s="228" t="s">
        <v>3196</v>
      </c>
      <c r="M2191" s="199">
        <v>18</v>
      </c>
      <c r="O2191" s="197" t="s">
        <v>21823</v>
      </c>
      <c r="Q2191" s="197" t="s">
        <v>3229</v>
      </c>
      <c r="S2191" s="57">
        <v>1</v>
      </c>
      <c r="T2191" s="197" t="s">
        <v>19607</v>
      </c>
      <c r="U2191" s="57" t="str">
        <f>VLOOKUP(A2191,'Individual Data'!$K$5:$AC$5544,12,FALSE)</f>
        <v>Unassigned</v>
      </c>
      <c r="V2191" s="14">
        <f>IFERROR(LOOKUP(H2191,{30,43,48,53,58,63,68,73,78,83,88,93,97},{42,47,52,57,62,67,72,77,82,87,92,99,100}),999)</f>
        <v>82</v>
      </c>
      <c r="X2191" s="57" t="str">
        <f>VLOOKUP(A2191,'Individual Data'!$K$5:$AC$5544,8,FALSE)</f>
        <v>NA</v>
      </c>
      <c r="Y2191" s="57" t="str">
        <f>VLOOKUP(A2191,'Individual Data'!$K$5:$AC$5544,9,FALSE)</f>
        <v>U</v>
      </c>
    </row>
    <row r="2192" spans="1:25" ht="15" customHeight="1" x14ac:dyDescent="0.25">
      <c r="A2192" s="197" t="s">
        <v>9751</v>
      </c>
      <c r="B2192" s="197" t="s">
        <v>21824</v>
      </c>
      <c r="C2192" s="198">
        <v>45245</v>
      </c>
      <c r="D2192" s="199">
        <v>7059</v>
      </c>
      <c r="E2192" s="197" t="s">
        <v>19595</v>
      </c>
      <c r="F2192" s="197" t="s">
        <v>19610</v>
      </c>
      <c r="G2192" s="197"/>
      <c r="H2192" s="197">
        <v>78</v>
      </c>
      <c r="I2192" s="197" t="s">
        <v>3225</v>
      </c>
      <c r="J2192" s="197" t="s">
        <v>19596</v>
      </c>
      <c r="K2192" s="57" t="s">
        <v>3196</v>
      </c>
      <c r="M2192" s="199">
        <v>18</v>
      </c>
      <c r="O2192" s="197" t="s">
        <v>19601</v>
      </c>
      <c r="Q2192" s="197" t="s">
        <v>3229</v>
      </c>
      <c r="S2192" s="57">
        <v>1</v>
      </c>
      <c r="T2192" s="197" t="s">
        <v>3229</v>
      </c>
      <c r="U2192" s="57" t="str">
        <f>VLOOKUP(A2192,'Individual Data'!$K$5:$AC$5544,12,FALSE)</f>
        <v>Unassigned</v>
      </c>
      <c r="V2192" s="14">
        <f>IFERROR(LOOKUP(H2192,{30,43,48,53,58,63,68,73,78,83,88,93,97},{42,47,52,57,62,67,72,77,82,87,92,99,100}),999)</f>
        <v>82</v>
      </c>
      <c r="X2192" s="57" t="str">
        <f>VLOOKUP(A2192,'Individual Data'!$K$5:$AC$5544,8,FALSE)</f>
        <v>NA</v>
      </c>
      <c r="Y2192" s="57" t="str">
        <f>VLOOKUP(A2192,'Individual Data'!$K$5:$AC$5544,9,FALSE)</f>
        <v>U</v>
      </c>
    </row>
    <row r="2193" spans="1:25" ht="15" customHeight="1" x14ac:dyDescent="0.25">
      <c r="A2193" s="197" t="s">
        <v>9755</v>
      </c>
      <c r="B2193" s="197" t="s">
        <v>21825</v>
      </c>
      <c r="C2193" s="198">
        <v>45223</v>
      </c>
      <c r="D2193" s="199">
        <v>2195</v>
      </c>
      <c r="E2193" s="197" t="s">
        <v>19595</v>
      </c>
      <c r="F2193" s="197" t="s">
        <v>19617</v>
      </c>
      <c r="G2193" s="197"/>
      <c r="H2193" s="197">
        <v>76.5</v>
      </c>
      <c r="I2193" s="197" t="s">
        <v>3085</v>
      </c>
      <c r="J2193" s="197" t="s">
        <v>19596</v>
      </c>
      <c r="K2193" s="57" t="s">
        <v>3196</v>
      </c>
      <c r="M2193" s="199">
        <v>18</v>
      </c>
      <c r="O2193" s="197" t="s">
        <v>21826</v>
      </c>
      <c r="Q2193" s="197" t="s">
        <v>3229</v>
      </c>
      <c r="S2193" s="57">
        <v>1</v>
      </c>
      <c r="T2193" s="197" t="s">
        <v>3229</v>
      </c>
      <c r="U2193" s="57" t="str">
        <f>VLOOKUP(A2193,'Individual Data'!$K$5:$AC$5544,12,FALSE)</f>
        <v>NPTH</v>
      </c>
      <c r="V2193" s="14">
        <f>IFERROR(LOOKUP(H2193,{30,43,48,53,58,63,68,73,78,83,88,93,97},{42,47,52,57,62,67,72,77,82,87,92,99,100}),999)</f>
        <v>77</v>
      </c>
      <c r="X2193" s="57">
        <f>VLOOKUP(A2193,'Individual Data'!$K$5:$AC$5544,8,FALSE)</f>
        <v>4</v>
      </c>
      <c r="Y2193" s="57">
        <f>VLOOKUP(A2193,'Individual Data'!$K$5:$AC$5544,9,FALSE)</f>
        <v>2019</v>
      </c>
    </row>
    <row r="2194" spans="1:25" ht="15" customHeight="1" x14ac:dyDescent="0.25">
      <c r="A2194" s="197" t="s">
        <v>9758</v>
      </c>
      <c r="B2194" s="197" t="s">
        <v>21827</v>
      </c>
      <c r="C2194" s="198">
        <v>45230</v>
      </c>
      <c r="D2194" s="199">
        <v>348</v>
      </c>
      <c r="E2194" s="197" t="s">
        <v>19595</v>
      </c>
      <c r="F2194" s="197" t="s">
        <v>19617</v>
      </c>
      <c r="G2194" s="197"/>
      <c r="H2194" s="197">
        <v>78</v>
      </c>
      <c r="I2194" s="197" t="s">
        <v>3225</v>
      </c>
      <c r="J2194" s="197" t="s">
        <v>19596</v>
      </c>
      <c r="K2194" s="57" t="s">
        <v>3196</v>
      </c>
      <c r="M2194" s="199">
        <v>18</v>
      </c>
      <c r="O2194" s="197" t="s">
        <v>21828</v>
      </c>
      <c r="Q2194" s="197" t="s">
        <v>3229</v>
      </c>
      <c r="S2194" s="57">
        <v>1</v>
      </c>
      <c r="T2194" s="197" t="s">
        <v>19598</v>
      </c>
      <c r="U2194" s="57" t="str">
        <f>VLOOKUP(A2194,'Individual Data'!$K$5:$AC$5544,12,FALSE)</f>
        <v>BCA1</v>
      </c>
      <c r="V2194" s="14">
        <f>IFERROR(LOOKUP(H2194,{30,43,48,53,58,63,68,73,78,83,88,93,97},{42,47,52,57,62,67,72,77,82,87,92,99,100}),999)</f>
        <v>82</v>
      </c>
      <c r="X2194" s="57">
        <f>VLOOKUP(A2194,'Individual Data'!$K$5:$AC$5544,8,FALSE)</f>
        <v>4</v>
      </c>
      <c r="Y2194" s="57">
        <f>VLOOKUP(A2194,'Individual Data'!$K$5:$AC$5544,9,FALSE)</f>
        <v>2019</v>
      </c>
    </row>
    <row r="2195" spans="1:25" ht="15" customHeight="1" x14ac:dyDescent="0.25">
      <c r="A2195" s="197" t="s">
        <v>9760</v>
      </c>
      <c r="B2195" s="197" t="s">
        <v>21829</v>
      </c>
      <c r="C2195" s="198">
        <v>45230</v>
      </c>
      <c r="D2195" s="199">
        <v>3109</v>
      </c>
      <c r="E2195" s="197" t="s">
        <v>19595</v>
      </c>
      <c r="F2195" s="197" t="s">
        <v>19617</v>
      </c>
      <c r="G2195" s="197"/>
      <c r="H2195" s="197">
        <v>82</v>
      </c>
      <c r="I2195" s="197" t="s">
        <v>3085</v>
      </c>
      <c r="J2195" s="197" t="s">
        <v>19596</v>
      </c>
      <c r="K2195" s="57" t="s">
        <v>3196</v>
      </c>
      <c r="M2195" s="199">
        <v>18</v>
      </c>
      <c r="O2195" s="197" t="s">
        <v>21830</v>
      </c>
      <c r="Q2195" s="197" t="s">
        <v>3229</v>
      </c>
      <c r="S2195" s="57">
        <v>1</v>
      </c>
      <c r="T2195" s="197" t="s">
        <v>19598</v>
      </c>
      <c r="U2195" s="57" t="str">
        <f>VLOOKUP(A2195,'Individual Data'!$K$5:$AC$5544,12,FALSE)</f>
        <v>PLA1</v>
      </c>
      <c r="V2195" s="14">
        <f>IFERROR(LOOKUP(H2195,{30,43,48,53,58,63,68,73,78,83,88,93,97},{42,47,52,57,62,67,72,77,82,87,92,99,100}),999)</f>
        <v>82</v>
      </c>
      <c r="X2195" s="57">
        <f>VLOOKUP(A2195,'Individual Data'!$K$5:$AC$5544,8,FALSE)</f>
        <v>4</v>
      </c>
      <c r="Y2195" s="57">
        <f>VLOOKUP(A2195,'Individual Data'!$K$5:$AC$5544,9,FALSE)</f>
        <v>2019</v>
      </c>
    </row>
    <row r="2196" spans="1:25" ht="15" customHeight="1" x14ac:dyDescent="0.25">
      <c r="A2196" s="197" t="s">
        <v>9763</v>
      </c>
      <c r="B2196" s="197" t="s">
        <v>21831</v>
      </c>
      <c r="C2196" s="198">
        <v>45236</v>
      </c>
      <c r="D2196" s="199">
        <v>4031</v>
      </c>
      <c r="E2196" s="197" t="s">
        <v>19595</v>
      </c>
      <c r="F2196" s="197" t="s">
        <v>19617</v>
      </c>
      <c r="G2196" s="197"/>
      <c r="H2196" s="197">
        <v>74</v>
      </c>
      <c r="I2196" s="197" t="s">
        <v>3085</v>
      </c>
      <c r="J2196" s="197" t="s">
        <v>19596</v>
      </c>
      <c r="K2196" s="57" t="s">
        <v>3196</v>
      </c>
      <c r="M2196" s="199">
        <v>18</v>
      </c>
      <c r="O2196" s="197" t="s">
        <v>21832</v>
      </c>
      <c r="Q2196" s="197" t="s">
        <v>3229</v>
      </c>
      <c r="S2196" s="57">
        <v>1</v>
      </c>
      <c r="T2196" s="197" t="s">
        <v>19598</v>
      </c>
      <c r="U2196" s="57" t="str">
        <f>VLOOKUP(A2196,'Individual Data'!$K$5:$AC$5544,12,FALSE)</f>
        <v>NPTH</v>
      </c>
      <c r="V2196" s="14">
        <f>IFERROR(LOOKUP(H2196,{30,43,48,53,58,63,68,73,78,83,88,93,97},{42,47,52,57,62,67,72,77,82,87,92,99,100}),999)</f>
        <v>77</v>
      </c>
      <c r="X2196" s="57">
        <f>VLOOKUP(A2196,'Individual Data'!$K$5:$AC$5544,8,FALSE)</f>
        <v>4</v>
      </c>
      <c r="Y2196" s="57">
        <f>VLOOKUP(A2196,'Individual Data'!$K$5:$AC$5544,9,FALSE)</f>
        <v>2019</v>
      </c>
    </row>
    <row r="2197" spans="1:25" ht="15" customHeight="1" x14ac:dyDescent="0.25">
      <c r="A2197" s="197" t="s">
        <v>9765</v>
      </c>
      <c r="B2197" s="197" t="s">
        <v>21833</v>
      </c>
      <c r="C2197" s="198">
        <v>45236</v>
      </c>
      <c r="D2197" s="199">
        <v>4004</v>
      </c>
      <c r="E2197" s="197" t="s">
        <v>19595</v>
      </c>
      <c r="F2197" s="197" t="s">
        <v>19617</v>
      </c>
      <c r="G2197" s="197"/>
      <c r="H2197" s="197">
        <v>77</v>
      </c>
      <c r="I2197" s="197" t="s">
        <v>3085</v>
      </c>
      <c r="J2197" s="197" t="s">
        <v>19596</v>
      </c>
      <c r="K2197" s="57" t="s">
        <v>3196</v>
      </c>
      <c r="M2197" s="199">
        <v>18</v>
      </c>
      <c r="O2197" s="197" t="s">
        <v>21834</v>
      </c>
      <c r="Q2197" s="197" t="s">
        <v>3229</v>
      </c>
      <c r="S2197" s="57">
        <v>1</v>
      </c>
      <c r="T2197" s="197" t="s">
        <v>19598</v>
      </c>
      <c r="U2197" s="57" t="str">
        <f>VLOOKUP(A2197,'Individual Data'!$K$5:$AC$5544,12,FALSE)</f>
        <v>IPCSR</v>
      </c>
      <c r="V2197" s="14">
        <f>IFERROR(LOOKUP(H2197,{30,43,48,53,58,63,68,73,78,83,88,93,97},{42,47,52,57,62,67,72,77,82,87,92,99,100}),999)</f>
        <v>77</v>
      </c>
      <c r="X2197" s="57">
        <f>VLOOKUP(A2197,'Individual Data'!$K$5:$AC$5544,8,FALSE)</f>
        <v>4</v>
      </c>
      <c r="Y2197" s="57">
        <f>VLOOKUP(A2197,'Individual Data'!$K$5:$AC$5544,9,FALSE)</f>
        <v>2019</v>
      </c>
    </row>
    <row r="2198" spans="1:25" ht="15" customHeight="1" x14ac:dyDescent="0.25">
      <c r="A2198" s="197" t="s">
        <v>9768</v>
      </c>
      <c r="B2198" s="197" t="s">
        <v>21835</v>
      </c>
      <c r="C2198" s="198">
        <v>45245</v>
      </c>
      <c r="D2198" s="199">
        <v>7077</v>
      </c>
      <c r="E2198" s="197" t="s">
        <v>19595</v>
      </c>
      <c r="F2198" s="197" t="s">
        <v>19610</v>
      </c>
      <c r="G2198" s="197"/>
      <c r="H2198" s="197">
        <v>77</v>
      </c>
      <c r="I2198" s="197" t="s">
        <v>3225</v>
      </c>
      <c r="J2198" s="197" t="s">
        <v>19596</v>
      </c>
      <c r="K2198" s="57" t="s">
        <v>3196</v>
      </c>
      <c r="M2198" s="199">
        <v>18</v>
      </c>
      <c r="O2198" s="197" t="s">
        <v>19601</v>
      </c>
      <c r="Q2198" s="197" t="s">
        <v>3229</v>
      </c>
      <c r="S2198" s="57">
        <v>1</v>
      </c>
      <c r="T2198" s="197" t="s">
        <v>3229</v>
      </c>
      <c r="U2198" s="57" t="str">
        <f>VLOOKUP(A2198,'Individual Data'!$K$5:$AC$5544,12,FALSE)</f>
        <v>NG</v>
      </c>
      <c r="V2198" s="14">
        <f>IFERROR(LOOKUP(H2198,{30,43,48,53,58,63,68,73,78,83,88,93,97},{42,47,52,57,62,67,72,77,82,87,92,99,100}),999)</f>
        <v>77</v>
      </c>
      <c r="X2198" s="57" t="str">
        <f>VLOOKUP(A2198,'Individual Data'!$K$5:$AC$5544,8,FALSE)</f>
        <v>NA</v>
      </c>
      <c r="Y2198" s="57" t="str">
        <f>VLOOKUP(A2198,'Individual Data'!$K$5:$AC$5544,9,FALSE)</f>
        <v>U</v>
      </c>
    </row>
    <row r="2199" spans="1:25" ht="15" customHeight="1" x14ac:dyDescent="0.25">
      <c r="A2199" s="197" t="s">
        <v>9772</v>
      </c>
      <c r="B2199" s="197" t="s">
        <v>21836</v>
      </c>
      <c r="C2199" s="198">
        <v>45230</v>
      </c>
      <c r="D2199" s="199">
        <v>332</v>
      </c>
      <c r="E2199" s="197" t="s">
        <v>19595</v>
      </c>
      <c r="F2199" s="197" t="s">
        <v>19617</v>
      </c>
      <c r="G2199" s="197"/>
      <c r="H2199" s="197">
        <v>85</v>
      </c>
      <c r="I2199" s="197" t="s">
        <v>3225</v>
      </c>
      <c r="J2199" s="197" t="s">
        <v>19596</v>
      </c>
      <c r="K2199" s="57" t="s">
        <v>3196</v>
      </c>
      <c r="M2199" s="199">
        <v>18</v>
      </c>
      <c r="O2199" s="197" t="s">
        <v>21837</v>
      </c>
      <c r="Q2199" s="197" t="s">
        <v>3229</v>
      </c>
      <c r="S2199" s="57">
        <v>1</v>
      </c>
      <c r="T2199" s="197" t="s">
        <v>19598</v>
      </c>
      <c r="U2199" s="57" t="str">
        <f>VLOOKUP(A2199,'Individual Data'!$K$5:$AC$5544,12,FALSE)</f>
        <v>LGA</v>
      </c>
      <c r="V2199" s="14">
        <f>IFERROR(LOOKUP(H2199,{30,43,48,53,58,63,68,73,78,83,88,93,97},{42,47,52,57,62,67,72,77,82,87,92,99,100}),999)</f>
        <v>87</v>
      </c>
      <c r="X2199" s="57">
        <f>VLOOKUP(A2199,'Individual Data'!$K$5:$AC$5544,8,FALSE)</f>
        <v>4</v>
      </c>
      <c r="Y2199" s="57">
        <f>VLOOKUP(A2199,'Individual Data'!$K$5:$AC$5544,9,FALSE)</f>
        <v>2019</v>
      </c>
    </row>
    <row r="2200" spans="1:25" ht="15" customHeight="1" x14ac:dyDescent="0.25">
      <c r="A2200" s="197" t="s">
        <v>9776</v>
      </c>
      <c r="B2200" s="197" t="s">
        <v>21838</v>
      </c>
      <c r="C2200" s="198">
        <v>45230</v>
      </c>
      <c r="D2200" s="199">
        <v>3211</v>
      </c>
      <c r="E2200" s="197" t="s">
        <v>19595</v>
      </c>
      <c r="F2200" s="197" t="s">
        <v>19617</v>
      </c>
      <c r="G2200" s="197"/>
      <c r="H2200" s="197">
        <v>81</v>
      </c>
      <c r="I2200" s="197" t="s">
        <v>3085</v>
      </c>
      <c r="J2200" s="197" t="s">
        <v>17688</v>
      </c>
      <c r="K2200" s="229" t="s">
        <v>3228</v>
      </c>
      <c r="M2200" s="199">
        <v>18</v>
      </c>
      <c r="O2200" s="197" t="s">
        <v>19601</v>
      </c>
      <c r="Q2200" s="197" t="s">
        <v>3229</v>
      </c>
      <c r="S2200" s="57">
        <v>1</v>
      </c>
      <c r="T2200" s="197" t="s">
        <v>3229</v>
      </c>
      <c r="U2200" s="57" t="str">
        <f>VLOOKUP(A2200,'Individual Data'!$K$5:$AC$5544,12,FALSE)</f>
        <v>PLA1</v>
      </c>
      <c r="V2200" s="14">
        <f>IFERROR(LOOKUP(H2200,{30,43,48,53,58,63,68,73,78,83,88,93,97},{42,47,52,57,62,67,72,77,82,87,92,99,100}),999)</f>
        <v>82</v>
      </c>
      <c r="X2200" s="57">
        <f>VLOOKUP(A2200,'Individual Data'!$K$5:$AC$5544,8,FALSE)</f>
        <v>4</v>
      </c>
      <c r="Y2200" s="57">
        <f>VLOOKUP(A2200,'Individual Data'!$K$5:$AC$5544,9,FALSE)</f>
        <v>2019</v>
      </c>
    </row>
    <row r="2201" spans="1:25" ht="15" customHeight="1" x14ac:dyDescent="0.25">
      <c r="A2201" s="197" t="s">
        <v>9780</v>
      </c>
      <c r="B2201" s="197" t="s">
        <v>21839</v>
      </c>
      <c r="C2201" s="198">
        <v>45230</v>
      </c>
      <c r="D2201" s="199">
        <v>3110</v>
      </c>
      <c r="E2201" s="197" t="s">
        <v>19595</v>
      </c>
      <c r="F2201" s="197" t="s">
        <v>19617</v>
      </c>
      <c r="G2201" s="197"/>
      <c r="H2201" s="197">
        <v>85</v>
      </c>
      <c r="I2201" s="197" t="s">
        <v>3085</v>
      </c>
      <c r="J2201" s="197" t="s">
        <v>19596</v>
      </c>
      <c r="K2201" s="228" t="s">
        <v>3196</v>
      </c>
      <c r="M2201" s="199">
        <v>18</v>
      </c>
      <c r="O2201" s="197" t="s">
        <v>21840</v>
      </c>
      <c r="Q2201" s="197" t="s">
        <v>3229</v>
      </c>
      <c r="S2201" s="57">
        <v>1</v>
      </c>
      <c r="T2201" s="197" t="s">
        <v>19598</v>
      </c>
      <c r="U2201" s="57" t="str">
        <f>VLOOKUP(A2201,'Individual Data'!$K$5:$AC$5544,12,FALSE)</f>
        <v>CJA1</v>
      </c>
      <c r="V2201" s="14">
        <f>IFERROR(LOOKUP(H2201,{30,43,48,53,58,63,68,73,78,83,88,93,97},{42,47,52,57,62,67,72,77,82,87,92,99,100}),999)</f>
        <v>87</v>
      </c>
      <c r="X2201" s="57">
        <f>VLOOKUP(A2201,'Individual Data'!$K$5:$AC$5544,8,FALSE)</f>
        <v>4</v>
      </c>
      <c r="Y2201" s="57">
        <f>VLOOKUP(A2201,'Individual Data'!$K$5:$AC$5544,9,FALSE)</f>
        <v>2019</v>
      </c>
    </row>
    <row r="2202" spans="1:25" ht="15" customHeight="1" x14ac:dyDescent="0.25">
      <c r="A2202" s="197" t="s">
        <v>9784</v>
      </c>
      <c r="B2202" s="197" t="s">
        <v>21841</v>
      </c>
      <c r="C2202" s="198">
        <v>45236</v>
      </c>
      <c r="D2202" s="199">
        <v>441</v>
      </c>
      <c r="E2202" s="197" t="s">
        <v>19595</v>
      </c>
      <c r="F2202" s="197" t="s">
        <v>19617</v>
      </c>
      <c r="G2202" s="197"/>
      <c r="H2202" s="197">
        <v>96</v>
      </c>
      <c r="I2202" s="197" t="s">
        <v>3225</v>
      </c>
      <c r="J2202" s="197" t="s">
        <v>19596</v>
      </c>
      <c r="K2202" s="57" t="s">
        <v>3196</v>
      </c>
      <c r="M2202" s="199">
        <v>18</v>
      </c>
      <c r="O2202" s="197" t="s">
        <v>21842</v>
      </c>
      <c r="Q2202" s="197" t="s">
        <v>3229</v>
      </c>
      <c r="S2202" s="57">
        <v>1</v>
      </c>
      <c r="T2202" s="197" t="s">
        <v>19607</v>
      </c>
      <c r="U2202" s="57" t="str">
        <f>VLOOKUP(A2202,'Individual Data'!$K$5:$AC$5544,12,FALSE)</f>
        <v>LFH UNK</v>
      </c>
      <c r="V2202" s="14">
        <f>IFERROR(LOOKUP(H2202,{30,43,48,53,58,63,68,73,78,83,88,93,97},{42,47,52,57,62,67,72,77,82,87,92,99,100}),999)</f>
        <v>99</v>
      </c>
      <c r="X2202" s="57">
        <f>VLOOKUP(A2202,'Individual Data'!$K$5:$AC$5544,8,FALSE)</f>
        <v>5</v>
      </c>
      <c r="Y2202" s="57">
        <f>VLOOKUP(A2202,'Individual Data'!$K$5:$AC$5544,9,FALSE)</f>
        <v>2018</v>
      </c>
    </row>
    <row r="2203" spans="1:25" ht="15" customHeight="1" x14ac:dyDescent="0.25">
      <c r="A2203" s="197" t="s">
        <v>9786</v>
      </c>
      <c r="B2203" s="197" t="s">
        <v>21843</v>
      </c>
      <c r="C2203" s="198">
        <v>45236</v>
      </c>
      <c r="D2203" s="199">
        <v>4086</v>
      </c>
      <c r="E2203" s="197" t="s">
        <v>19595</v>
      </c>
      <c r="F2203" s="197" t="s">
        <v>19617</v>
      </c>
      <c r="G2203" s="197"/>
      <c r="H2203" s="197">
        <v>85</v>
      </c>
      <c r="I2203" s="197" t="s">
        <v>3085</v>
      </c>
      <c r="J2203" s="197" t="s">
        <v>19596</v>
      </c>
      <c r="K2203" s="57" t="s">
        <v>3196</v>
      </c>
      <c r="M2203" s="199">
        <v>18</v>
      </c>
      <c r="O2203" s="197" t="s">
        <v>21844</v>
      </c>
      <c r="Q2203" s="197" t="s">
        <v>3229</v>
      </c>
      <c r="S2203" s="57">
        <v>1</v>
      </c>
      <c r="T2203" s="197" t="s">
        <v>19598</v>
      </c>
      <c r="U2203" s="57" t="str">
        <f>VLOOKUP(A2203,'Individual Data'!$K$5:$AC$5544,12,FALSE)</f>
        <v>LGA</v>
      </c>
      <c r="V2203" s="14">
        <f>IFERROR(LOOKUP(H2203,{30,43,48,53,58,63,68,73,78,83,88,93,97},{42,47,52,57,62,67,72,77,82,87,92,99,100}),999)</f>
        <v>87</v>
      </c>
      <c r="X2203" s="57">
        <f>VLOOKUP(A2203,'Individual Data'!$K$5:$AC$5544,8,FALSE)</f>
        <v>4</v>
      </c>
      <c r="Y2203" s="57">
        <f>VLOOKUP(A2203,'Individual Data'!$K$5:$AC$5544,9,FALSE)</f>
        <v>2019</v>
      </c>
    </row>
    <row r="2204" spans="1:25" ht="15" customHeight="1" x14ac:dyDescent="0.25">
      <c r="A2204" s="197" t="s">
        <v>9789</v>
      </c>
      <c r="B2204" s="197" t="s">
        <v>21845</v>
      </c>
      <c r="C2204" s="198">
        <v>45236</v>
      </c>
      <c r="D2204" s="199">
        <v>449</v>
      </c>
      <c r="E2204" s="197" t="s">
        <v>19595</v>
      </c>
      <c r="F2204" s="197" t="s">
        <v>19617</v>
      </c>
      <c r="G2204" s="197"/>
      <c r="H2204" s="197">
        <v>90</v>
      </c>
      <c r="I2204" s="197" t="s">
        <v>3225</v>
      </c>
      <c r="J2204" s="197" t="s">
        <v>17688</v>
      </c>
      <c r="K2204" s="229" t="s">
        <v>3228</v>
      </c>
      <c r="M2204" s="199">
        <v>18</v>
      </c>
      <c r="O2204" s="197" t="s">
        <v>19601</v>
      </c>
      <c r="Q2204" s="197" t="s">
        <v>3229</v>
      </c>
      <c r="S2204" s="57">
        <v>1</v>
      </c>
      <c r="T2204" s="197" t="s">
        <v>3229</v>
      </c>
      <c r="U2204" s="57" t="str">
        <f>VLOOKUP(A2204,'Individual Data'!$K$5:$AC$5544,12,FALSE)</f>
        <v>BCA1</v>
      </c>
      <c r="V2204" s="14">
        <f>IFERROR(LOOKUP(H2204,{30,43,48,53,58,63,68,73,78,83,88,93,97},{42,47,52,57,62,67,72,77,82,87,92,99,100}),999)</f>
        <v>92</v>
      </c>
      <c r="X2204" s="57">
        <f>VLOOKUP(A2204,'Individual Data'!$K$5:$AC$5544,8,FALSE)</f>
        <v>4</v>
      </c>
      <c r="Y2204" s="57">
        <f>VLOOKUP(A2204,'Individual Data'!$K$5:$AC$5544,9,FALSE)</f>
        <v>2019</v>
      </c>
    </row>
    <row r="2205" spans="1:25" ht="15" customHeight="1" x14ac:dyDescent="0.25">
      <c r="A2205" s="197" t="s">
        <v>9792</v>
      </c>
      <c r="B2205" s="197" t="s">
        <v>21846</v>
      </c>
      <c r="C2205" s="198">
        <v>45223</v>
      </c>
      <c r="D2205" s="199">
        <v>157</v>
      </c>
      <c r="E2205" s="197" t="s">
        <v>19595</v>
      </c>
      <c r="F2205" s="197" t="s">
        <v>19617</v>
      </c>
      <c r="G2205" s="197"/>
      <c r="H2205" s="197">
        <v>95</v>
      </c>
      <c r="I2205" s="197" t="s">
        <v>3225</v>
      </c>
      <c r="J2205" s="197" t="s">
        <v>17688</v>
      </c>
      <c r="K2205" s="197" t="s">
        <v>3228</v>
      </c>
      <c r="M2205" s="199">
        <v>18</v>
      </c>
      <c r="O2205" s="197" t="s">
        <v>19601</v>
      </c>
      <c r="Q2205" s="197" t="s">
        <v>3229</v>
      </c>
      <c r="S2205" s="57">
        <v>1</v>
      </c>
      <c r="T2205" s="197" t="s">
        <v>3229</v>
      </c>
      <c r="U2205" s="57" t="str">
        <f>VLOOKUP(A2205,'Individual Data'!$K$5:$AC$5544,12,FALSE)</f>
        <v>PLA1</v>
      </c>
      <c r="V2205" s="14">
        <f>IFERROR(LOOKUP(H2205,{30,43,48,53,58,63,68,73,78,83,88,93,97},{42,47,52,57,62,67,72,77,82,87,92,99,100}),999)</f>
        <v>99</v>
      </c>
      <c r="X2205" s="57">
        <f>VLOOKUP(A2205,'Individual Data'!$K$5:$AC$5544,8,FALSE)</f>
        <v>4</v>
      </c>
      <c r="Y2205" s="57">
        <f>VLOOKUP(A2205,'Individual Data'!$K$5:$AC$5544,9,FALSE)</f>
        <v>2019</v>
      </c>
    </row>
    <row r="2206" spans="1:25" ht="15" customHeight="1" x14ac:dyDescent="0.25">
      <c r="A2206" s="197" t="s">
        <v>9794</v>
      </c>
      <c r="B2206" s="197" t="s">
        <v>21847</v>
      </c>
      <c r="C2206" s="198">
        <v>45243</v>
      </c>
      <c r="D2206" s="199">
        <v>601</v>
      </c>
      <c r="E2206" s="197" t="s">
        <v>19595</v>
      </c>
      <c r="F2206" s="197" t="s">
        <v>19617</v>
      </c>
      <c r="G2206" s="197"/>
      <c r="H2206" s="197">
        <v>86</v>
      </c>
      <c r="I2206" s="197" t="s">
        <v>3225</v>
      </c>
      <c r="J2206" s="197" t="s">
        <v>17688</v>
      </c>
      <c r="K2206" s="197" t="s">
        <v>3228</v>
      </c>
      <c r="M2206" s="199">
        <v>18</v>
      </c>
      <c r="O2206" s="197" t="s">
        <v>19601</v>
      </c>
      <c r="Q2206" s="197" t="s">
        <v>3229</v>
      </c>
      <c r="S2206" s="57">
        <v>1</v>
      </c>
      <c r="T2206" s="197" t="s">
        <v>3229</v>
      </c>
      <c r="U2206" s="57" t="str">
        <f>VLOOKUP(A2206,'Individual Data'!$K$5:$AC$5544,12,FALSE)</f>
        <v>CFA</v>
      </c>
      <c r="V2206" s="14">
        <f>IFERROR(LOOKUP(H2206,{30,43,48,53,58,63,68,73,78,83,88,93,97},{42,47,52,57,62,67,72,77,82,87,92,99,100}),999)</f>
        <v>87</v>
      </c>
      <c r="X2206" s="57">
        <f>VLOOKUP(A2206,'Individual Data'!$K$5:$AC$5544,8,FALSE)</f>
        <v>4</v>
      </c>
      <c r="Y2206" s="57">
        <f>VLOOKUP(A2206,'Individual Data'!$K$5:$AC$5544,9,FALSE)</f>
        <v>2019</v>
      </c>
    </row>
    <row r="2207" spans="1:25" ht="15" customHeight="1" x14ac:dyDescent="0.25">
      <c r="A2207" s="197" t="s">
        <v>9799</v>
      </c>
      <c r="B2207" s="197" t="s">
        <v>21848</v>
      </c>
      <c r="C2207" s="198">
        <v>45230</v>
      </c>
      <c r="D2207" s="199">
        <v>3149</v>
      </c>
      <c r="E2207" s="197" t="s">
        <v>19595</v>
      </c>
      <c r="F2207" s="197" t="s">
        <v>19617</v>
      </c>
      <c r="G2207" s="197"/>
      <c r="H2207" s="197">
        <v>83</v>
      </c>
      <c r="I2207" s="197" t="s">
        <v>3085</v>
      </c>
      <c r="J2207" s="197" t="s">
        <v>19596</v>
      </c>
      <c r="K2207" s="228" t="s">
        <v>3196</v>
      </c>
      <c r="M2207" s="199">
        <v>18</v>
      </c>
      <c r="O2207" s="197" t="s">
        <v>21849</v>
      </c>
      <c r="Q2207" s="197" t="s">
        <v>3229</v>
      </c>
      <c r="S2207" s="57">
        <v>1</v>
      </c>
      <c r="T2207" s="197" t="s">
        <v>19598</v>
      </c>
      <c r="U2207" s="57" t="str">
        <f>VLOOKUP(A2207,'Individual Data'!$K$5:$AC$5544,12,FALSE)</f>
        <v>PLA1</v>
      </c>
      <c r="V2207" s="14">
        <f>IFERROR(LOOKUP(H2207,{30,43,48,53,58,63,68,73,78,83,88,93,97},{42,47,52,57,62,67,72,77,82,87,92,99,100}),999)</f>
        <v>87</v>
      </c>
      <c r="X2207" s="57">
        <f>VLOOKUP(A2207,'Individual Data'!$K$5:$AC$5544,8,FALSE)</f>
        <v>4</v>
      </c>
      <c r="Y2207" s="57">
        <f>VLOOKUP(A2207,'Individual Data'!$K$5:$AC$5544,9,FALSE)</f>
        <v>2019</v>
      </c>
    </row>
    <row r="2208" spans="1:25" ht="15" customHeight="1" x14ac:dyDescent="0.25">
      <c r="A2208" s="197" t="s">
        <v>9802</v>
      </c>
      <c r="B2208" s="197" t="s">
        <v>21850</v>
      </c>
      <c r="C2208" s="198">
        <v>45230</v>
      </c>
      <c r="D2208" s="199">
        <v>3198</v>
      </c>
      <c r="E2208" s="197" t="s">
        <v>19595</v>
      </c>
      <c r="F2208" s="197" t="s">
        <v>19617</v>
      </c>
      <c r="G2208" s="197"/>
      <c r="H2208" s="197">
        <v>80</v>
      </c>
      <c r="I2208" s="197" t="s">
        <v>3085</v>
      </c>
      <c r="J2208" s="197" t="s">
        <v>19596</v>
      </c>
      <c r="K2208" s="57" t="s">
        <v>3196</v>
      </c>
      <c r="M2208" s="199">
        <v>18</v>
      </c>
      <c r="O2208" s="197" t="s">
        <v>21851</v>
      </c>
      <c r="Q2208" s="197" t="s">
        <v>3229</v>
      </c>
      <c r="S2208" s="57">
        <v>1</v>
      </c>
      <c r="T2208" s="197" t="s">
        <v>19598</v>
      </c>
      <c r="U2208" s="57" t="str">
        <f>VLOOKUP(A2208,'Individual Data'!$K$5:$AC$5544,12,FALSE)</f>
        <v>Unassigned</v>
      </c>
      <c r="V2208" s="14">
        <f>IFERROR(LOOKUP(H2208,{30,43,48,53,58,63,68,73,78,83,88,93,97},{42,47,52,57,62,67,72,77,82,87,92,99,100}),999)</f>
        <v>82</v>
      </c>
      <c r="X2208" s="57" t="str">
        <f>VLOOKUP(A2208,'Individual Data'!$K$5:$AC$5544,8,FALSE)</f>
        <v>NA</v>
      </c>
      <c r="Y2208" s="57" t="str">
        <f>VLOOKUP(A2208,'Individual Data'!$K$5:$AC$5544,9,FALSE)</f>
        <v>U</v>
      </c>
    </row>
    <row r="2209" spans="1:25" ht="15" customHeight="1" x14ac:dyDescent="0.25">
      <c r="A2209" s="197" t="s">
        <v>9808</v>
      </c>
      <c r="B2209" s="197" t="s">
        <v>21852</v>
      </c>
      <c r="C2209" s="198">
        <v>45182</v>
      </c>
      <c r="D2209" s="199">
        <v>24531</v>
      </c>
      <c r="E2209" s="197" t="s">
        <v>19595</v>
      </c>
      <c r="F2209" s="197" t="s">
        <v>17699</v>
      </c>
      <c r="G2209" s="197"/>
      <c r="H2209" s="197">
        <v>71</v>
      </c>
      <c r="I2209" s="197" t="s">
        <v>3085</v>
      </c>
      <c r="J2209" s="197" t="s">
        <v>19596</v>
      </c>
      <c r="K2209" s="57" t="s">
        <v>3196</v>
      </c>
      <c r="M2209" s="199">
        <v>18</v>
      </c>
      <c r="O2209" s="197" t="s">
        <v>21853</v>
      </c>
      <c r="Q2209" s="197" t="s">
        <v>3229</v>
      </c>
      <c r="S2209" s="57">
        <v>1</v>
      </c>
      <c r="T2209" s="197" t="s">
        <v>19598</v>
      </c>
      <c r="U2209" s="57" t="str">
        <f>VLOOKUP(A2209,'Individual Data'!$K$5:$AC$5544,12,FALSE)</f>
        <v>NPTH</v>
      </c>
      <c r="V2209" s="14">
        <f>IFERROR(LOOKUP(H2209,{30,43,48,53,58,63,68,73,78,83,88,93,97},{42,47,52,57,62,67,72,77,82,87,92,99,100}),999)</f>
        <v>72</v>
      </c>
      <c r="X2209" s="57">
        <f>VLOOKUP(A2209,'Individual Data'!$K$5:$AC$5544,8,FALSE)</f>
        <v>4</v>
      </c>
      <c r="Y2209" s="57">
        <f>VLOOKUP(A2209,'Individual Data'!$K$5:$AC$5544,9,FALSE)</f>
        <v>2019</v>
      </c>
    </row>
    <row r="2210" spans="1:25" ht="15" customHeight="1" x14ac:dyDescent="0.25">
      <c r="A2210" s="197" t="s">
        <v>9816</v>
      </c>
      <c r="B2210" s="197" t="s">
        <v>21854</v>
      </c>
      <c r="C2210" s="198">
        <v>45223</v>
      </c>
      <c r="D2210" s="199">
        <v>2193</v>
      </c>
      <c r="E2210" s="197" t="s">
        <v>19595</v>
      </c>
      <c r="F2210" s="197" t="s">
        <v>19617</v>
      </c>
      <c r="G2210" s="197"/>
      <c r="H2210" s="197">
        <v>76</v>
      </c>
      <c r="I2210" s="197" t="s">
        <v>3085</v>
      </c>
      <c r="J2210" s="197" t="s">
        <v>19596</v>
      </c>
      <c r="K2210" s="57" t="s">
        <v>3196</v>
      </c>
      <c r="M2210" s="199">
        <v>18</v>
      </c>
      <c r="O2210" s="197" t="s">
        <v>21855</v>
      </c>
      <c r="Q2210" s="197" t="s">
        <v>3229</v>
      </c>
      <c r="S2210" s="57">
        <v>1</v>
      </c>
      <c r="T2210" s="197" t="s">
        <v>19598</v>
      </c>
      <c r="U2210" s="57" t="str">
        <f>VLOOKUP(A2210,'Individual Data'!$K$5:$AC$5544,12,FALSE)</f>
        <v>LFSO</v>
      </c>
      <c r="V2210" s="14">
        <f>IFERROR(LOOKUP(H2210,{30,43,48,53,58,63,68,73,78,83,88,93,97},{42,47,52,57,62,67,72,77,82,87,92,99,100}),999)</f>
        <v>77</v>
      </c>
      <c r="X2210" s="57">
        <f>VLOOKUP(A2210,'Individual Data'!$K$5:$AC$5544,8,FALSE)</f>
        <v>4</v>
      </c>
      <c r="Y2210" s="57">
        <f>VLOOKUP(A2210,'Individual Data'!$K$5:$AC$5544,9,FALSE)</f>
        <v>2019</v>
      </c>
    </row>
    <row r="2211" spans="1:25" ht="15" customHeight="1" x14ac:dyDescent="0.25">
      <c r="A2211" s="197" t="s">
        <v>9819</v>
      </c>
      <c r="B2211" s="197" t="s">
        <v>21856</v>
      </c>
      <c r="C2211" s="198">
        <v>45236</v>
      </c>
      <c r="D2211" s="199">
        <v>448</v>
      </c>
      <c r="E2211" s="197" t="s">
        <v>19595</v>
      </c>
      <c r="F2211" s="197" t="s">
        <v>19617</v>
      </c>
      <c r="G2211" s="197"/>
      <c r="H2211" s="197">
        <v>86</v>
      </c>
      <c r="I2211" s="197" t="s">
        <v>3225</v>
      </c>
      <c r="J2211" s="197" t="s">
        <v>17688</v>
      </c>
      <c r="K2211" s="229" t="s">
        <v>3228</v>
      </c>
      <c r="M2211" s="199">
        <v>18</v>
      </c>
      <c r="O2211" s="197" t="s">
        <v>19601</v>
      </c>
      <c r="Q2211" s="197" t="s">
        <v>3229</v>
      </c>
      <c r="S2211" s="57">
        <v>1</v>
      </c>
      <c r="T2211" s="197" t="s">
        <v>3229</v>
      </c>
      <c r="U2211" s="57" t="str">
        <f>VLOOKUP(A2211,'Individual Data'!$K$5:$AC$5544,12,FALSE)</f>
        <v>LFSO</v>
      </c>
      <c r="V2211" s="14">
        <f>IFERROR(LOOKUP(H2211,{30,43,48,53,58,63,68,73,78,83,88,93,97},{42,47,52,57,62,67,72,77,82,87,92,99,100}),999)</f>
        <v>87</v>
      </c>
      <c r="X2211" s="57">
        <f>VLOOKUP(A2211,'Individual Data'!$K$5:$AC$5544,8,FALSE)</f>
        <v>4</v>
      </c>
      <c r="Y2211" s="57">
        <f>VLOOKUP(A2211,'Individual Data'!$K$5:$AC$5544,9,FALSE)</f>
        <v>2019</v>
      </c>
    </row>
    <row r="2212" spans="1:25" ht="15" customHeight="1" x14ac:dyDescent="0.25">
      <c r="A2212" s="197" t="s">
        <v>9821</v>
      </c>
      <c r="B2212" s="197" t="s">
        <v>21857</v>
      </c>
      <c r="C2212" s="198">
        <v>45223</v>
      </c>
      <c r="D2212" s="199">
        <v>2179</v>
      </c>
      <c r="E2212" s="197" t="s">
        <v>19595</v>
      </c>
      <c r="F2212" s="197" t="s">
        <v>19617</v>
      </c>
      <c r="G2212" s="197"/>
      <c r="H2212" s="197">
        <v>76</v>
      </c>
      <c r="I2212" s="197" t="s">
        <v>3085</v>
      </c>
      <c r="J2212" s="197" t="s">
        <v>19596</v>
      </c>
      <c r="K2212" s="228" t="s">
        <v>3196</v>
      </c>
      <c r="M2212" s="199">
        <v>18</v>
      </c>
      <c r="O2212" s="197" t="s">
        <v>21858</v>
      </c>
      <c r="Q2212" s="197" t="s">
        <v>3229</v>
      </c>
      <c r="S2212" s="57">
        <v>1</v>
      </c>
      <c r="T2212" s="197" t="s">
        <v>19598</v>
      </c>
      <c r="U2212" s="57" t="str">
        <f>VLOOKUP(A2212,'Individual Data'!$K$5:$AC$5544,12,FALSE)</f>
        <v>Unassigned</v>
      </c>
      <c r="V2212" s="14">
        <f>IFERROR(LOOKUP(H2212,{30,43,48,53,58,63,68,73,78,83,88,93,97},{42,47,52,57,62,67,72,77,82,87,92,99,100}),999)</f>
        <v>77</v>
      </c>
      <c r="X2212" s="57" t="str">
        <f>VLOOKUP(A2212,'Individual Data'!$K$5:$AC$5544,8,FALSE)</f>
        <v>NA</v>
      </c>
      <c r="Y2212" s="57" t="str">
        <f>VLOOKUP(A2212,'Individual Data'!$K$5:$AC$5544,9,FALSE)</f>
        <v>U</v>
      </c>
    </row>
    <row r="2213" spans="1:25" ht="15" customHeight="1" x14ac:dyDescent="0.25">
      <c r="A2213" s="197" t="s">
        <v>9827</v>
      </c>
      <c r="B2213" s="197" t="s">
        <v>21859</v>
      </c>
      <c r="C2213" s="198">
        <v>45243</v>
      </c>
      <c r="D2213" s="199">
        <v>629</v>
      </c>
      <c r="E2213" s="197" t="s">
        <v>19595</v>
      </c>
      <c r="F2213" s="197" t="s">
        <v>19617</v>
      </c>
      <c r="G2213" s="197"/>
      <c r="H2213" s="197">
        <v>81</v>
      </c>
      <c r="I2213" s="197" t="s">
        <v>3225</v>
      </c>
      <c r="J2213" s="197" t="s">
        <v>19596</v>
      </c>
      <c r="K2213" s="57" t="s">
        <v>3196</v>
      </c>
      <c r="M2213" s="199">
        <v>18</v>
      </c>
      <c r="O2213" s="197" t="s">
        <v>21860</v>
      </c>
      <c r="Q2213" s="197" t="s">
        <v>3229</v>
      </c>
      <c r="S2213" s="57">
        <v>1</v>
      </c>
      <c r="T2213" s="197" t="s">
        <v>19598</v>
      </c>
      <c r="U2213" s="57" t="str">
        <f>VLOOKUP(A2213,'Individual Data'!$K$5:$AC$5544,12,FALSE)</f>
        <v>IPCSR</v>
      </c>
      <c r="V2213" s="14">
        <f>IFERROR(LOOKUP(H2213,{30,43,48,53,58,63,68,73,78,83,88,93,97},{42,47,52,57,62,67,72,77,82,87,92,99,100}),999)</f>
        <v>82</v>
      </c>
      <c r="X2213" s="57">
        <f>VLOOKUP(A2213,'Individual Data'!$K$5:$AC$5544,8,FALSE)</f>
        <v>4</v>
      </c>
      <c r="Y2213" s="57">
        <f>VLOOKUP(A2213,'Individual Data'!$K$5:$AC$5544,9,FALSE)</f>
        <v>2019</v>
      </c>
    </row>
    <row r="2214" spans="1:25" ht="15" customHeight="1" x14ac:dyDescent="0.25">
      <c r="A2214" s="197" t="s">
        <v>9829</v>
      </c>
      <c r="B2214" s="197" t="s">
        <v>21861</v>
      </c>
      <c r="C2214" s="198">
        <v>45243</v>
      </c>
      <c r="D2214" s="199">
        <v>625</v>
      </c>
      <c r="E2214" s="197" t="s">
        <v>19595</v>
      </c>
      <c r="F2214" s="197" t="s">
        <v>19617</v>
      </c>
      <c r="G2214" s="197"/>
      <c r="H2214" s="197">
        <v>89</v>
      </c>
      <c r="I2214" s="197" t="s">
        <v>3225</v>
      </c>
      <c r="J2214" s="197" t="s">
        <v>17688</v>
      </c>
      <c r="K2214" s="229" t="s">
        <v>3228</v>
      </c>
      <c r="M2214" s="199">
        <v>18</v>
      </c>
      <c r="O2214" s="197" t="s">
        <v>19601</v>
      </c>
      <c r="Q2214" s="197" t="s">
        <v>3229</v>
      </c>
      <c r="S2214" s="57">
        <v>1</v>
      </c>
      <c r="T2214" s="197" t="s">
        <v>3229</v>
      </c>
      <c r="U2214" s="57" t="str">
        <f>VLOOKUP(A2214,'Individual Data'!$K$5:$AC$5544,12,FALSE)</f>
        <v>NLVA</v>
      </c>
      <c r="V2214" s="14">
        <f>IFERROR(LOOKUP(H2214,{30,43,48,53,58,63,68,73,78,83,88,93,97},{42,47,52,57,62,67,72,77,82,87,92,99,100}),999)</f>
        <v>92</v>
      </c>
      <c r="X2214" s="57">
        <f>VLOOKUP(A2214,'Individual Data'!$K$5:$AC$5544,8,FALSE)</f>
        <v>4</v>
      </c>
      <c r="Y2214" s="57">
        <f>VLOOKUP(A2214,'Individual Data'!$K$5:$AC$5544,9,FALSE)</f>
        <v>2019</v>
      </c>
    </row>
    <row r="2215" spans="1:25" ht="15" customHeight="1" x14ac:dyDescent="0.25">
      <c r="A2215" s="197" t="s">
        <v>9832</v>
      </c>
      <c r="B2215" s="197" t="s">
        <v>21862</v>
      </c>
      <c r="C2215" s="198">
        <v>45243</v>
      </c>
      <c r="D2215" s="199">
        <v>647</v>
      </c>
      <c r="E2215" s="197" t="s">
        <v>19595</v>
      </c>
      <c r="F2215" s="197" t="s">
        <v>19617</v>
      </c>
      <c r="G2215" s="197"/>
      <c r="H2215" s="197">
        <v>89</v>
      </c>
      <c r="I2215" s="197" t="s">
        <v>3225</v>
      </c>
      <c r="J2215" s="197" t="s">
        <v>19596</v>
      </c>
      <c r="K2215" s="228" t="s">
        <v>3196</v>
      </c>
      <c r="M2215" s="199">
        <v>18</v>
      </c>
      <c r="O2215" s="197" t="s">
        <v>21863</v>
      </c>
      <c r="Q2215" s="197" t="s">
        <v>3229</v>
      </c>
      <c r="S2215" s="57">
        <v>1</v>
      </c>
      <c r="T2215" s="197" t="s">
        <v>19598</v>
      </c>
      <c r="U2215" s="57" t="str">
        <f>VLOOKUP(A2215,'Individual Data'!$K$5:$AC$5544,12,FALSE)</f>
        <v>IPCSR</v>
      </c>
      <c r="V2215" s="14">
        <f>IFERROR(LOOKUP(H2215,{30,43,48,53,58,63,68,73,78,83,88,93,97},{42,47,52,57,62,67,72,77,82,87,92,99,100}),999)</f>
        <v>92</v>
      </c>
      <c r="X2215" s="57">
        <f>VLOOKUP(A2215,'Individual Data'!$K$5:$AC$5544,8,FALSE)</f>
        <v>4</v>
      </c>
      <c r="Y2215" s="57">
        <f>VLOOKUP(A2215,'Individual Data'!$K$5:$AC$5544,9,FALSE)</f>
        <v>2019</v>
      </c>
    </row>
    <row r="2216" spans="1:25" ht="15" customHeight="1" x14ac:dyDescent="0.25">
      <c r="A2216" s="197" t="s">
        <v>9835</v>
      </c>
      <c r="B2216" s="197" t="s">
        <v>21864</v>
      </c>
      <c r="C2216" s="198">
        <v>45243</v>
      </c>
      <c r="D2216" s="199">
        <v>644</v>
      </c>
      <c r="E2216" s="197" t="s">
        <v>19595</v>
      </c>
      <c r="F2216" s="197" t="s">
        <v>19617</v>
      </c>
      <c r="G2216" s="197"/>
      <c r="H2216" s="197">
        <v>77</v>
      </c>
      <c r="I2216" s="197" t="s">
        <v>3225</v>
      </c>
      <c r="J2216" s="197" t="s">
        <v>19596</v>
      </c>
      <c r="K2216" s="57" t="s">
        <v>3196</v>
      </c>
      <c r="M2216" s="199">
        <v>18</v>
      </c>
      <c r="O2216" s="197" t="s">
        <v>21865</v>
      </c>
      <c r="Q2216" s="197" t="s">
        <v>3229</v>
      </c>
      <c r="S2216" s="57">
        <v>1</v>
      </c>
      <c r="T2216" s="197" t="s">
        <v>19598</v>
      </c>
      <c r="U2216" s="57" t="str">
        <f>VLOOKUP(A2216,'Individual Data'!$K$5:$AC$5544,12,FALSE)</f>
        <v>Unassigned</v>
      </c>
      <c r="V2216" s="14">
        <f>IFERROR(LOOKUP(H2216,{30,43,48,53,58,63,68,73,78,83,88,93,97},{42,47,52,57,62,67,72,77,82,87,92,99,100}),999)</f>
        <v>77</v>
      </c>
      <c r="X2216" s="57" t="str">
        <f>VLOOKUP(A2216,'Individual Data'!$K$5:$AC$5544,8,FALSE)</f>
        <v>NA</v>
      </c>
      <c r="Y2216" s="57" t="str">
        <f>VLOOKUP(A2216,'Individual Data'!$K$5:$AC$5544,9,FALSE)</f>
        <v>U</v>
      </c>
    </row>
    <row r="2217" spans="1:25" ht="15" customHeight="1" x14ac:dyDescent="0.25">
      <c r="A2217" s="197" t="s">
        <v>9837</v>
      </c>
      <c r="B2217" s="197" t="s">
        <v>21866</v>
      </c>
      <c r="C2217" s="198">
        <v>45223</v>
      </c>
      <c r="D2217" s="199">
        <v>165</v>
      </c>
      <c r="E2217" s="197" t="s">
        <v>19595</v>
      </c>
      <c r="F2217" s="197" t="s">
        <v>19617</v>
      </c>
      <c r="G2217" s="197"/>
      <c r="H2217" s="197">
        <v>95</v>
      </c>
      <c r="I2217" s="197" t="s">
        <v>3225</v>
      </c>
      <c r="J2217" s="197" t="s">
        <v>17688</v>
      </c>
      <c r="K2217" s="229" t="s">
        <v>3228</v>
      </c>
      <c r="M2217" s="199">
        <v>18</v>
      </c>
      <c r="O2217" s="197" t="s">
        <v>19601</v>
      </c>
      <c r="Q2217" s="197" t="s">
        <v>3229</v>
      </c>
      <c r="S2217" s="57">
        <v>1</v>
      </c>
      <c r="T2217" s="197" t="s">
        <v>3229</v>
      </c>
      <c r="U2217" s="57" t="str">
        <f>VLOOKUP(A2217,'Individual Data'!$K$5:$AC$5544,12,FALSE)</f>
        <v>PLA1</v>
      </c>
      <c r="V2217" s="14">
        <f>IFERROR(LOOKUP(H2217,{30,43,48,53,58,63,68,73,78,83,88,93,97},{42,47,52,57,62,67,72,77,82,87,92,99,100}),999)</f>
        <v>99</v>
      </c>
      <c r="X2217" s="57">
        <f>VLOOKUP(A2217,'Individual Data'!$K$5:$AC$5544,8,FALSE)</f>
        <v>5</v>
      </c>
      <c r="Y2217" s="57">
        <f>VLOOKUP(A2217,'Individual Data'!$K$5:$AC$5544,9,FALSE)</f>
        <v>2018</v>
      </c>
    </row>
    <row r="2218" spans="1:25" ht="15" customHeight="1" x14ac:dyDescent="0.25">
      <c r="A2218" s="197" t="s">
        <v>9840</v>
      </c>
      <c r="B2218" s="197" t="s">
        <v>21867</v>
      </c>
      <c r="C2218" s="198">
        <v>45243</v>
      </c>
      <c r="D2218" s="199">
        <v>5076</v>
      </c>
      <c r="E2218" s="197" t="s">
        <v>19595</v>
      </c>
      <c r="F2218" s="197" t="s">
        <v>19617</v>
      </c>
      <c r="G2218" s="197"/>
      <c r="H2218" s="197">
        <v>75</v>
      </c>
      <c r="I2218" s="197" t="s">
        <v>3085</v>
      </c>
      <c r="J2218" s="197" t="s">
        <v>19596</v>
      </c>
      <c r="K2218" s="228" t="s">
        <v>3196</v>
      </c>
      <c r="M2218" s="199">
        <v>18</v>
      </c>
      <c r="O2218" s="197" t="s">
        <v>21868</v>
      </c>
      <c r="Q2218" s="197" t="s">
        <v>3229</v>
      </c>
      <c r="S2218" s="57">
        <v>1</v>
      </c>
      <c r="T2218" s="197" t="s">
        <v>19598</v>
      </c>
      <c r="U2218" s="57" t="str">
        <f>VLOOKUP(A2218,'Individual Data'!$K$5:$AC$5544,12,FALSE)</f>
        <v>IPCSR</v>
      </c>
      <c r="V2218" s="14">
        <f>IFERROR(LOOKUP(H2218,{30,43,48,53,58,63,68,73,78,83,88,93,97},{42,47,52,57,62,67,72,77,82,87,92,99,100}),999)</f>
        <v>77</v>
      </c>
      <c r="X2218" s="57">
        <f>VLOOKUP(A2218,'Individual Data'!$K$5:$AC$5544,8,FALSE)</f>
        <v>4</v>
      </c>
      <c r="Y2218" s="57">
        <f>VLOOKUP(A2218,'Individual Data'!$K$5:$AC$5544,9,FALSE)</f>
        <v>2019</v>
      </c>
    </row>
    <row r="2219" spans="1:25" ht="15" customHeight="1" x14ac:dyDescent="0.25">
      <c r="A2219" s="197" t="s">
        <v>9847</v>
      </c>
      <c r="B2219" s="197" t="s">
        <v>21869</v>
      </c>
      <c r="C2219" s="198">
        <v>45236</v>
      </c>
      <c r="D2219" s="199">
        <v>4116</v>
      </c>
      <c r="E2219" s="197" t="s">
        <v>19595</v>
      </c>
      <c r="F2219" s="197" t="s">
        <v>19617</v>
      </c>
      <c r="G2219" s="197"/>
      <c r="H2219" s="197">
        <v>76</v>
      </c>
      <c r="I2219" s="197" t="s">
        <v>3085</v>
      </c>
      <c r="J2219" s="197" t="s">
        <v>19596</v>
      </c>
      <c r="K2219" s="57" t="s">
        <v>3196</v>
      </c>
      <c r="M2219" s="199">
        <v>18</v>
      </c>
      <c r="O2219" s="197" t="s">
        <v>21870</v>
      </c>
      <c r="Q2219" s="197" t="s">
        <v>3229</v>
      </c>
      <c r="S2219" s="57">
        <v>1</v>
      </c>
      <c r="T2219" s="197" t="s">
        <v>19598</v>
      </c>
      <c r="U2219" s="57" t="str">
        <f>VLOOKUP(A2219,'Individual Data'!$K$5:$AC$5544,12,FALSE)</f>
        <v>PLA1</v>
      </c>
      <c r="V2219" s="14">
        <f>IFERROR(LOOKUP(H2219,{30,43,48,53,58,63,68,73,78,83,88,93,97},{42,47,52,57,62,67,72,77,82,87,92,99,100}),999)</f>
        <v>77</v>
      </c>
      <c r="X2219" s="57">
        <f>VLOOKUP(A2219,'Individual Data'!$K$5:$AC$5544,8,FALSE)</f>
        <v>4</v>
      </c>
      <c r="Y2219" s="57">
        <f>VLOOKUP(A2219,'Individual Data'!$K$5:$AC$5544,9,FALSE)</f>
        <v>2019</v>
      </c>
    </row>
    <row r="2220" spans="1:25" ht="15" customHeight="1" x14ac:dyDescent="0.25">
      <c r="A2220" s="197" t="s">
        <v>9850</v>
      </c>
      <c r="B2220" s="197" t="s">
        <v>21871</v>
      </c>
      <c r="C2220" s="198">
        <v>45243</v>
      </c>
      <c r="D2220" s="199">
        <v>628</v>
      </c>
      <c r="E2220" s="197" t="s">
        <v>19595</v>
      </c>
      <c r="F2220" s="197" t="s">
        <v>19617</v>
      </c>
      <c r="G2220" s="197"/>
      <c r="H2220" s="197">
        <v>79</v>
      </c>
      <c r="I2220" s="197" t="s">
        <v>3225</v>
      </c>
      <c r="J2220" s="197" t="s">
        <v>19596</v>
      </c>
      <c r="K2220" s="57" t="s">
        <v>3196</v>
      </c>
      <c r="M2220" s="199">
        <v>18</v>
      </c>
      <c r="O2220" s="197" t="s">
        <v>21872</v>
      </c>
      <c r="Q2220" s="197" t="s">
        <v>3229</v>
      </c>
      <c r="S2220" s="57">
        <v>1</v>
      </c>
      <c r="T2220" s="197" t="s">
        <v>19598</v>
      </c>
      <c r="U2220" s="57" t="str">
        <f>VLOOKUP(A2220,'Individual Data'!$K$5:$AC$5544,12,FALSE)</f>
        <v>IPCSR</v>
      </c>
      <c r="V2220" s="14">
        <f>IFERROR(LOOKUP(H2220,{30,43,48,53,58,63,68,73,78,83,88,93,97},{42,47,52,57,62,67,72,77,82,87,92,99,100}),999)</f>
        <v>82</v>
      </c>
      <c r="X2220" s="57">
        <f>VLOOKUP(A2220,'Individual Data'!$K$5:$AC$5544,8,FALSE)</f>
        <v>4</v>
      </c>
      <c r="Y2220" s="57">
        <f>VLOOKUP(A2220,'Individual Data'!$K$5:$AC$5544,9,FALSE)</f>
        <v>2019</v>
      </c>
    </row>
    <row r="2221" spans="1:25" ht="15" customHeight="1" x14ac:dyDescent="0.25">
      <c r="A2221" s="197" t="s">
        <v>9852</v>
      </c>
      <c r="B2221" s="197" t="s">
        <v>21873</v>
      </c>
      <c r="C2221" s="198">
        <v>45236</v>
      </c>
      <c r="D2221" s="199">
        <v>4013</v>
      </c>
      <c r="E2221" s="197" t="s">
        <v>19595</v>
      </c>
      <c r="F2221" s="197" t="s">
        <v>19617</v>
      </c>
      <c r="G2221" s="197"/>
      <c r="H2221" s="197">
        <v>84</v>
      </c>
      <c r="I2221" s="197" t="s">
        <v>3085</v>
      </c>
      <c r="J2221" s="197" t="s">
        <v>17688</v>
      </c>
      <c r="K2221" s="229" t="s">
        <v>3228</v>
      </c>
      <c r="M2221" s="199">
        <v>18</v>
      </c>
      <c r="O2221" s="197" t="s">
        <v>19601</v>
      </c>
      <c r="Q2221" s="197" t="s">
        <v>3229</v>
      </c>
      <c r="S2221" s="57">
        <v>1</v>
      </c>
      <c r="T2221" s="197" t="s">
        <v>3229</v>
      </c>
      <c r="U2221" s="57" t="str">
        <f>VLOOKUP(A2221,'Individual Data'!$K$5:$AC$5544,12,FALSE)</f>
        <v>LGA</v>
      </c>
      <c r="V2221" s="14">
        <f>IFERROR(LOOKUP(H2221,{30,43,48,53,58,63,68,73,78,83,88,93,97},{42,47,52,57,62,67,72,77,82,87,92,99,100}),999)</f>
        <v>87</v>
      </c>
      <c r="X2221" s="57">
        <f>VLOOKUP(A2221,'Individual Data'!$K$5:$AC$5544,8,FALSE)</f>
        <v>4</v>
      </c>
      <c r="Y2221" s="57">
        <f>VLOOKUP(A2221,'Individual Data'!$K$5:$AC$5544,9,FALSE)</f>
        <v>2019</v>
      </c>
    </row>
    <row r="2222" spans="1:25" ht="15" customHeight="1" x14ac:dyDescent="0.25">
      <c r="A2222" s="197" t="s">
        <v>9857</v>
      </c>
      <c r="B2222" s="197" t="s">
        <v>21874</v>
      </c>
      <c r="C2222" s="198">
        <v>45230</v>
      </c>
      <c r="D2222" s="199">
        <v>3119</v>
      </c>
      <c r="E2222" s="197" t="s">
        <v>19595</v>
      </c>
      <c r="F2222" s="197" t="s">
        <v>19617</v>
      </c>
      <c r="G2222" s="197"/>
      <c r="H2222" s="197">
        <v>95</v>
      </c>
      <c r="I2222" s="197" t="s">
        <v>3085</v>
      </c>
      <c r="J2222" s="197" t="s">
        <v>19596</v>
      </c>
      <c r="K2222" s="228" t="s">
        <v>3196</v>
      </c>
      <c r="M2222" s="199">
        <v>18</v>
      </c>
      <c r="O2222" s="197" t="s">
        <v>21875</v>
      </c>
      <c r="Q2222" s="197" t="s">
        <v>3229</v>
      </c>
      <c r="S2222" s="57">
        <v>1</v>
      </c>
      <c r="T2222" s="197" t="s">
        <v>19607</v>
      </c>
      <c r="U2222" s="57" t="str">
        <f>VLOOKUP(A2222,'Individual Data'!$K$5:$AC$5544,12,FALSE)</f>
        <v>LGA</v>
      </c>
      <c r="V2222" s="14">
        <f>IFERROR(LOOKUP(H2222,{30,43,48,53,58,63,68,73,78,83,88,93,97},{42,47,52,57,62,67,72,77,82,87,92,99,100}),999)</f>
        <v>99</v>
      </c>
      <c r="X2222" s="57">
        <f>VLOOKUP(A2222,'Individual Data'!$K$5:$AC$5544,8,FALSE)</f>
        <v>5</v>
      </c>
      <c r="Y2222" s="57">
        <f>VLOOKUP(A2222,'Individual Data'!$K$5:$AC$5544,9,FALSE)</f>
        <v>2018</v>
      </c>
    </row>
    <row r="2223" spans="1:25" ht="15" customHeight="1" x14ac:dyDescent="0.25">
      <c r="A2223" s="197" t="s">
        <v>9859</v>
      </c>
      <c r="B2223" s="197" t="s">
        <v>21876</v>
      </c>
      <c r="C2223" s="198">
        <v>45216</v>
      </c>
      <c r="D2223" s="199">
        <v>1091</v>
      </c>
      <c r="E2223" s="197" t="s">
        <v>19595</v>
      </c>
      <c r="F2223" s="197" t="s">
        <v>19617</v>
      </c>
      <c r="G2223" s="197"/>
      <c r="H2223" s="197">
        <v>75</v>
      </c>
      <c r="I2223" s="197" t="s">
        <v>3085</v>
      </c>
      <c r="J2223" s="197" t="s">
        <v>19596</v>
      </c>
      <c r="K2223" s="57" t="s">
        <v>3196</v>
      </c>
      <c r="M2223" s="199">
        <v>18</v>
      </c>
      <c r="O2223" s="197" t="s">
        <v>21877</v>
      </c>
      <c r="Q2223" s="197" t="s">
        <v>3229</v>
      </c>
      <c r="S2223" s="57">
        <v>1</v>
      </c>
      <c r="T2223" s="197" t="s">
        <v>19598</v>
      </c>
      <c r="U2223" s="57" t="str">
        <f>VLOOKUP(A2223,'Individual Data'!$K$5:$AC$5544,12,FALSE)</f>
        <v>LFSO</v>
      </c>
      <c r="V2223" s="14">
        <f>IFERROR(LOOKUP(H2223,{30,43,48,53,58,63,68,73,78,83,88,93,97},{42,47,52,57,62,67,72,77,82,87,92,99,100}),999)</f>
        <v>77</v>
      </c>
      <c r="X2223" s="57">
        <f>VLOOKUP(A2223,'Individual Data'!$K$5:$AC$5544,8,FALSE)</f>
        <v>4</v>
      </c>
      <c r="Y2223" s="57">
        <f>VLOOKUP(A2223,'Individual Data'!$K$5:$AC$5544,9,FALSE)</f>
        <v>2019</v>
      </c>
    </row>
    <row r="2224" spans="1:25" ht="15" customHeight="1" x14ac:dyDescent="0.25">
      <c r="A2224" s="197" t="s">
        <v>9862</v>
      </c>
      <c r="B2224" s="197" t="s">
        <v>21878</v>
      </c>
      <c r="C2224" s="198">
        <v>45230</v>
      </c>
      <c r="D2224" s="199">
        <v>3191</v>
      </c>
      <c r="E2224" s="197" t="s">
        <v>19595</v>
      </c>
      <c r="F2224" s="197" t="s">
        <v>19617</v>
      </c>
      <c r="G2224" s="197"/>
      <c r="H2224" s="197">
        <v>83</v>
      </c>
      <c r="I2224" s="197" t="s">
        <v>3085</v>
      </c>
      <c r="J2224" s="197" t="s">
        <v>19596</v>
      </c>
      <c r="K2224" s="57" t="s">
        <v>3196</v>
      </c>
      <c r="M2224" s="199">
        <v>18</v>
      </c>
      <c r="O2224" s="197" t="s">
        <v>21879</v>
      </c>
      <c r="Q2224" s="197" t="s">
        <v>3229</v>
      </c>
      <c r="S2224" s="57">
        <v>1</v>
      </c>
      <c r="T2224" s="197" t="s">
        <v>19598</v>
      </c>
      <c r="U2224" s="57" t="str">
        <f>VLOOKUP(A2224,'Individual Data'!$K$5:$AC$5544,12,FALSE)</f>
        <v>PLA1</v>
      </c>
      <c r="V2224" s="14">
        <f>IFERROR(LOOKUP(H2224,{30,43,48,53,58,63,68,73,78,83,88,93,97},{42,47,52,57,62,67,72,77,82,87,92,99,100}),999)</f>
        <v>87</v>
      </c>
      <c r="X2224" s="57">
        <f>VLOOKUP(A2224,'Individual Data'!$K$5:$AC$5544,8,FALSE)</f>
        <v>4</v>
      </c>
      <c r="Y2224" s="57">
        <f>VLOOKUP(A2224,'Individual Data'!$K$5:$AC$5544,9,FALSE)</f>
        <v>2019</v>
      </c>
    </row>
    <row r="2225" spans="1:25" ht="15" customHeight="1" x14ac:dyDescent="0.25">
      <c r="A2225" s="197" t="s">
        <v>9865</v>
      </c>
      <c r="B2225" s="197" t="s">
        <v>21880</v>
      </c>
      <c r="C2225" s="198">
        <v>45230</v>
      </c>
      <c r="D2225" s="199">
        <v>3104</v>
      </c>
      <c r="E2225" s="197" t="s">
        <v>19595</v>
      </c>
      <c r="F2225" s="197" t="s">
        <v>19617</v>
      </c>
      <c r="G2225" s="197"/>
      <c r="H2225" s="197">
        <v>88</v>
      </c>
      <c r="I2225" s="197" t="s">
        <v>3085</v>
      </c>
      <c r="J2225" s="197" t="s">
        <v>19596</v>
      </c>
      <c r="K2225" s="57" t="s">
        <v>3196</v>
      </c>
      <c r="M2225" s="199">
        <v>18</v>
      </c>
      <c r="O2225" s="197" t="s">
        <v>21881</v>
      </c>
      <c r="Q2225" s="197" t="s">
        <v>3229</v>
      </c>
      <c r="S2225" s="57">
        <v>1</v>
      </c>
      <c r="T2225" s="197" t="s">
        <v>19598</v>
      </c>
      <c r="U2225" s="57" t="str">
        <f>VLOOKUP(A2225,'Individual Data'!$K$5:$AC$5544,12,FALSE)</f>
        <v>BCA1</v>
      </c>
      <c r="V2225" s="14">
        <f>IFERROR(LOOKUP(H2225,{30,43,48,53,58,63,68,73,78,83,88,93,97},{42,47,52,57,62,67,72,77,82,87,92,99,100}),999)</f>
        <v>92</v>
      </c>
      <c r="X2225" s="57">
        <f>VLOOKUP(A2225,'Individual Data'!$K$5:$AC$5544,8,FALSE)</f>
        <v>4</v>
      </c>
      <c r="Y2225" s="57">
        <f>VLOOKUP(A2225,'Individual Data'!$K$5:$AC$5544,9,FALSE)</f>
        <v>2019</v>
      </c>
    </row>
    <row r="2226" spans="1:25" ht="15" customHeight="1" x14ac:dyDescent="0.25">
      <c r="A2226" s="197" t="s">
        <v>9868</v>
      </c>
      <c r="B2226" s="197" t="s">
        <v>21882</v>
      </c>
      <c r="C2226" s="198">
        <v>45243</v>
      </c>
      <c r="D2226" s="199">
        <v>25360</v>
      </c>
      <c r="E2226" s="197" t="s">
        <v>19595</v>
      </c>
      <c r="F2226" s="197" t="s">
        <v>17874</v>
      </c>
      <c r="G2226" s="197"/>
      <c r="H2226" s="197">
        <v>76</v>
      </c>
      <c r="I2226" s="197" t="s">
        <v>3085</v>
      </c>
      <c r="J2226" s="197" t="s">
        <v>19596</v>
      </c>
      <c r="K2226" s="57" t="s">
        <v>3196</v>
      </c>
      <c r="M2226" s="199">
        <v>18</v>
      </c>
      <c r="O2226" s="197" t="s">
        <v>21883</v>
      </c>
      <c r="Q2226" s="197" t="s">
        <v>3229</v>
      </c>
      <c r="S2226" s="57">
        <v>1</v>
      </c>
      <c r="T2226" s="197" t="s">
        <v>19598</v>
      </c>
      <c r="U2226" s="57" t="str">
        <f>VLOOKUP(A2226,'Individual Data'!$K$5:$AC$5544,12,FALSE)</f>
        <v>Unassigned</v>
      </c>
      <c r="V2226" s="14">
        <f>IFERROR(LOOKUP(H2226,{30,43,48,53,58,63,68,73,78,83,88,93,97},{42,47,52,57,62,67,72,77,82,87,92,99,100}),999)</f>
        <v>77</v>
      </c>
      <c r="X2226" s="57" t="str">
        <f>VLOOKUP(A2226,'Individual Data'!$K$5:$AC$5544,8,FALSE)</f>
        <v>NA</v>
      </c>
      <c r="Y2226" s="57" t="str">
        <f>VLOOKUP(A2226,'Individual Data'!$K$5:$AC$5544,9,FALSE)</f>
        <v>U</v>
      </c>
    </row>
    <row r="2227" spans="1:25" ht="15" customHeight="1" x14ac:dyDescent="0.25">
      <c r="A2227" s="197" t="s">
        <v>9874</v>
      </c>
      <c r="B2227" s="197" t="s">
        <v>21884</v>
      </c>
      <c r="C2227" s="198">
        <v>45223</v>
      </c>
      <c r="D2227" s="199">
        <v>2187</v>
      </c>
      <c r="E2227" s="197" t="s">
        <v>19595</v>
      </c>
      <c r="F2227" s="197" t="s">
        <v>19617</v>
      </c>
      <c r="G2227" s="197"/>
      <c r="H2227" s="197">
        <v>75</v>
      </c>
      <c r="I2227" s="197" t="s">
        <v>3085</v>
      </c>
      <c r="J2227" s="197" t="s">
        <v>19596</v>
      </c>
      <c r="K2227" s="57" t="s">
        <v>3196</v>
      </c>
      <c r="M2227" s="199">
        <v>18</v>
      </c>
      <c r="O2227" s="197" t="s">
        <v>21885</v>
      </c>
      <c r="Q2227" s="197" t="s">
        <v>3229</v>
      </c>
      <c r="S2227" s="57">
        <v>1</v>
      </c>
      <c r="T2227" s="197" t="s">
        <v>3229</v>
      </c>
      <c r="U2227" s="57" t="str">
        <f>VLOOKUP(A2227,'Individual Data'!$K$5:$AC$5544,12,FALSE)</f>
        <v>NPTH</v>
      </c>
      <c r="V2227" s="14">
        <f>IFERROR(LOOKUP(H2227,{30,43,48,53,58,63,68,73,78,83,88,93,97},{42,47,52,57,62,67,72,77,82,87,92,99,100}),999)</f>
        <v>77</v>
      </c>
      <c r="X2227" s="57">
        <f>VLOOKUP(A2227,'Individual Data'!$K$5:$AC$5544,8,FALSE)</f>
        <v>5</v>
      </c>
      <c r="Y2227" s="57">
        <f>VLOOKUP(A2227,'Individual Data'!$K$5:$AC$5544,9,FALSE)</f>
        <v>2018</v>
      </c>
    </row>
    <row r="2228" spans="1:25" ht="15" customHeight="1" x14ac:dyDescent="0.25">
      <c r="A2228" s="197" t="s">
        <v>9877</v>
      </c>
      <c r="B2228" s="197" t="s">
        <v>21886</v>
      </c>
      <c r="C2228" s="198">
        <v>45230</v>
      </c>
      <c r="D2228" s="199">
        <v>287</v>
      </c>
      <c r="E2228" s="197" t="s">
        <v>19595</v>
      </c>
      <c r="F2228" s="197" t="s">
        <v>19617</v>
      </c>
      <c r="G2228" s="197"/>
      <c r="H2228" s="197">
        <v>85</v>
      </c>
      <c r="I2228" s="197" t="s">
        <v>3225</v>
      </c>
      <c r="J2228" s="197" t="s">
        <v>19596</v>
      </c>
      <c r="K2228" s="57" t="s">
        <v>3196</v>
      </c>
      <c r="M2228" s="199">
        <v>18</v>
      </c>
      <c r="O2228" s="197" t="s">
        <v>21887</v>
      </c>
      <c r="Q2228" s="197" t="s">
        <v>3229</v>
      </c>
      <c r="S2228" s="57">
        <v>1</v>
      </c>
      <c r="T2228" s="197" t="s">
        <v>19598</v>
      </c>
      <c r="U2228" s="57" t="str">
        <f>VLOOKUP(A2228,'Individual Data'!$K$5:$AC$5544,12,FALSE)</f>
        <v>Unassigned</v>
      </c>
      <c r="V2228" s="14">
        <f>IFERROR(LOOKUP(H2228,{30,43,48,53,58,63,68,73,78,83,88,93,97},{42,47,52,57,62,67,72,77,82,87,92,99,100}),999)</f>
        <v>87</v>
      </c>
      <c r="X2228" s="57" t="str">
        <f>VLOOKUP(A2228,'Individual Data'!$K$5:$AC$5544,8,FALSE)</f>
        <v>NA</v>
      </c>
      <c r="Y2228" s="57" t="str">
        <f>VLOOKUP(A2228,'Individual Data'!$K$5:$AC$5544,9,FALSE)</f>
        <v>U</v>
      </c>
    </row>
    <row r="2229" spans="1:25" ht="15" customHeight="1" x14ac:dyDescent="0.25">
      <c r="A2229" s="197" t="s">
        <v>9880</v>
      </c>
      <c r="B2229" s="197" t="s">
        <v>21888</v>
      </c>
      <c r="C2229" s="198">
        <v>45236</v>
      </c>
      <c r="D2229" s="199">
        <v>4123</v>
      </c>
      <c r="E2229" s="197" t="s">
        <v>19595</v>
      </c>
      <c r="F2229" s="197" t="s">
        <v>19617</v>
      </c>
      <c r="G2229" s="197"/>
      <c r="H2229" s="197">
        <v>82</v>
      </c>
      <c r="I2229" s="197" t="s">
        <v>3085</v>
      </c>
      <c r="J2229" s="197" t="s">
        <v>17688</v>
      </c>
      <c r="K2229" s="229" t="s">
        <v>3228</v>
      </c>
      <c r="M2229" s="199">
        <v>18</v>
      </c>
      <c r="O2229" s="197" t="s">
        <v>19601</v>
      </c>
      <c r="Q2229" s="197" t="s">
        <v>3229</v>
      </c>
      <c r="S2229" s="57">
        <v>1</v>
      </c>
      <c r="T2229" s="197" t="s">
        <v>3229</v>
      </c>
      <c r="U2229" s="57" t="str">
        <f>VLOOKUP(A2229,'Individual Data'!$K$5:$AC$5544,12,FALSE)</f>
        <v>NLVA</v>
      </c>
      <c r="V2229" s="14">
        <f>IFERROR(LOOKUP(H2229,{30,43,48,53,58,63,68,73,78,83,88,93,97},{42,47,52,57,62,67,72,77,82,87,92,99,100}),999)</f>
        <v>82</v>
      </c>
      <c r="X2229" s="57">
        <f>VLOOKUP(A2229,'Individual Data'!$K$5:$AC$5544,8,FALSE)</f>
        <v>4</v>
      </c>
      <c r="Y2229" s="57">
        <f>VLOOKUP(A2229,'Individual Data'!$K$5:$AC$5544,9,FALSE)</f>
        <v>2019</v>
      </c>
    </row>
    <row r="2230" spans="1:25" ht="15" customHeight="1" x14ac:dyDescent="0.25">
      <c r="A2230" s="197" t="s">
        <v>9883</v>
      </c>
      <c r="B2230" s="197" t="s">
        <v>21889</v>
      </c>
      <c r="C2230" s="198">
        <v>45243</v>
      </c>
      <c r="D2230" s="199">
        <v>5043</v>
      </c>
      <c r="E2230" s="197" t="s">
        <v>19595</v>
      </c>
      <c r="F2230" s="197" t="s">
        <v>19617</v>
      </c>
      <c r="G2230" s="197"/>
      <c r="H2230" s="197">
        <v>74</v>
      </c>
      <c r="I2230" s="197" t="s">
        <v>3085</v>
      </c>
      <c r="J2230" s="197" t="s">
        <v>19596</v>
      </c>
      <c r="K2230" s="228" t="s">
        <v>3196</v>
      </c>
      <c r="M2230" s="199">
        <v>18</v>
      </c>
      <c r="O2230" s="197" t="s">
        <v>21890</v>
      </c>
      <c r="Q2230" s="197" t="s">
        <v>3229</v>
      </c>
      <c r="S2230" s="57">
        <v>1</v>
      </c>
      <c r="T2230" s="197" t="s">
        <v>19598</v>
      </c>
      <c r="U2230" s="57" t="str">
        <f>VLOOKUP(A2230,'Individual Data'!$K$5:$AC$5544,12,FALSE)</f>
        <v>PLA1</v>
      </c>
      <c r="V2230" s="14">
        <f>IFERROR(LOOKUP(H2230,{30,43,48,53,58,63,68,73,78,83,88,93,97},{42,47,52,57,62,67,72,77,82,87,92,99,100}),999)</f>
        <v>77</v>
      </c>
      <c r="X2230" s="57">
        <f>VLOOKUP(A2230,'Individual Data'!$K$5:$AC$5544,8,FALSE)</f>
        <v>4</v>
      </c>
      <c r="Y2230" s="57">
        <f>VLOOKUP(A2230,'Individual Data'!$K$5:$AC$5544,9,FALSE)</f>
        <v>2019</v>
      </c>
    </row>
    <row r="2231" spans="1:25" ht="15" customHeight="1" x14ac:dyDescent="0.25">
      <c r="A2231" s="197" t="s">
        <v>9885</v>
      </c>
      <c r="B2231" s="197" t="s">
        <v>21891</v>
      </c>
      <c r="C2231" s="198">
        <v>45223</v>
      </c>
      <c r="D2231" s="199">
        <v>2155</v>
      </c>
      <c r="E2231" s="197" t="s">
        <v>19595</v>
      </c>
      <c r="F2231" s="197" t="s">
        <v>19617</v>
      </c>
      <c r="G2231" s="197"/>
      <c r="H2231" s="197">
        <v>76.5</v>
      </c>
      <c r="I2231" s="197" t="s">
        <v>3085</v>
      </c>
      <c r="J2231" s="197" t="s">
        <v>19596</v>
      </c>
      <c r="K2231" s="57" t="s">
        <v>3196</v>
      </c>
      <c r="M2231" s="199">
        <v>18</v>
      </c>
      <c r="O2231" s="197" t="s">
        <v>21892</v>
      </c>
      <c r="Q2231" s="197" t="s">
        <v>3229</v>
      </c>
      <c r="S2231" s="57">
        <v>1</v>
      </c>
      <c r="T2231" s="197" t="s">
        <v>19598</v>
      </c>
      <c r="U2231" s="57" t="str">
        <f>VLOOKUP(A2231,'Individual Data'!$K$5:$AC$5544,12,FALSE)</f>
        <v>NLVA</v>
      </c>
      <c r="V2231" s="14">
        <f>IFERROR(LOOKUP(H2231,{30,43,48,53,58,63,68,73,78,83,88,93,97},{42,47,52,57,62,67,72,77,82,87,92,99,100}),999)</f>
        <v>77</v>
      </c>
      <c r="X2231" s="57">
        <f>VLOOKUP(A2231,'Individual Data'!$K$5:$AC$5544,8,FALSE)</f>
        <v>4</v>
      </c>
      <c r="Y2231" s="57">
        <f>VLOOKUP(A2231,'Individual Data'!$K$5:$AC$5544,9,FALSE)</f>
        <v>2019</v>
      </c>
    </row>
    <row r="2232" spans="1:25" ht="15" customHeight="1" x14ac:dyDescent="0.25">
      <c r="A2232" s="197" t="s">
        <v>9888</v>
      </c>
      <c r="B2232" s="197" t="s">
        <v>21893</v>
      </c>
      <c r="C2232" s="198">
        <v>45236</v>
      </c>
      <c r="D2232" s="199">
        <v>4019</v>
      </c>
      <c r="E2232" s="197" t="s">
        <v>19595</v>
      </c>
      <c r="F2232" s="197" t="s">
        <v>19617</v>
      </c>
      <c r="G2232" s="197"/>
      <c r="H2232" s="197">
        <v>84</v>
      </c>
      <c r="I2232" s="197" t="s">
        <v>3085</v>
      </c>
      <c r="J2232" s="197" t="s">
        <v>17688</v>
      </c>
      <c r="K2232" s="229" t="s">
        <v>3228</v>
      </c>
      <c r="M2232" s="199">
        <v>18</v>
      </c>
      <c r="O2232" s="197" t="s">
        <v>19601</v>
      </c>
      <c r="Q2232" s="197" t="s">
        <v>3229</v>
      </c>
      <c r="S2232" s="57">
        <v>1</v>
      </c>
      <c r="T2232" s="197" t="s">
        <v>3229</v>
      </c>
      <c r="U2232" s="57" t="str">
        <f>VLOOKUP(A2232,'Individual Data'!$K$5:$AC$5544,12,FALSE)</f>
        <v>LGA</v>
      </c>
      <c r="V2232" s="14">
        <f>IFERROR(LOOKUP(H2232,{30,43,48,53,58,63,68,73,78,83,88,93,97},{42,47,52,57,62,67,72,77,82,87,92,99,100}),999)</f>
        <v>87</v>
      </c>
      <c r="X2232" s="57">
        <f>VLOOKUP(A2232,'Individual Data'!$K$5:$AC$5544,8,FALSE)</f>
        <v>5</v>
      </c>
      <c r="Y2232" s="57">
        <f>VLOOKUP(A2232,'Individual Data'!$K$5:$AC$5544,9,FALSE)</f>
        <v>2018</v>
      </c>
    </row>
    <row r="2233" spans="1:25" ht="15" customHeight="1" x14ac:dyDescent="0.25">
      <c r="A2233" s="197" t="s">
        <v>9894</v>
      </c>
      <c r="B2233" s="197" t="s">
        <v>21894</v>
      </c>
      <c r="C2233" s="198">
        <v>45236</v>
      </c>
      <c r="D2233" s="199">
        <v>4128</v>
      </c>
      <c r="E2233" s="197" t="s">
        <v>19595</v>
      </c>
      <c r="F2233" s="197" t="s">
        <v>19617</v>
      </c>
      <c r="G2233" s="197"/>
      <c r="H2233" s="197">
        <v>88</v>
      </c>
      <c r="I2233" s="197" t="s">
        <v>3085</v>
      </c>
      <c r="J2233" s="197" t="s">
        <v>19596</v>
      </c>
      <c r="K2233" s="228" t="s">
        <v>3196</v>
      </c>
      <c r="M2233" s="199">
        <v>18</v>
      </c>
      <c r="O2233" s="197" t="s">
        <v>21895</v>
      </c>
      <c r="Q2233" s="197" t="s">
        <v>17769</v>
      </c>
      <c r="S2233" s="57">
        <v>1</v>
      </c>
      <c r="T2233" s="197" t="s">
        <v>19794</v>
      </c>
      <c r="U2233" s="57" t="str">
        <f>VLOOKUP(A2233,'Individual Data'!$K$5:$AC$5544,12,FALSE)</f>
        <v>Unassigned</v>
      </c>
      <c r="V2233" s="14">
        <f>IFERROR(LOOKUP(H2233,{30,43,48,53,58,63,68,73,78,83,88,93,97},{42,47,52,57,62,67,72,77,82,87,92,99,100}),999)</f>
        <v>92</v>
      </c>
      <c r="X2233" s="57" t="str">
        <f>VLOOKUP(A2233,'Individual Data'!$K$5:$AC$5544,8,FALSE)</f>
        <v>NA</v>
      </c>
      <c r="Y2233" s="57" t="str">
        <f>VLOOKUP(A2233,'Individual Data'!$K$5:$AC$5544,9,FALSE)</f>
        <v>U</v>
      </c>
    </row>
    <row r="2234" spans="1:25" ht="15" customHeight="1" x14ac:dyDescent="0.25">
      <c r="A2234" s="197" t="s">
        <v>9896</v>
      </c>
      <c r="B2234" s="197" t="s">
        <v>21896</v>
      </c>
      <c r="C2234" s="198">
        <v>45223</v>
      </c>
      <c r="D2234" s="199">
        <v>142</v>
      </c>
      <c r="E2234" s="197" t="s">
        <v>19595</v>
      </c>
      <c r="F2234" s="197" t="s">
        <v>19617</v>
      </c>
      <c r="G2234" s="197"/>
      <c r="H2234" s="197">
        <v>96</v>
      </c>
      <c r="I2234" s="197" t="s">
        <v>3225</v>
      </c>
      <c r="J2234" s="197" t="s">
        <v>17688</v>
      </c>
      <c r="K2234" s="229" t="s">
        <v>3228</v>
      </c>
      <c r="M2234" s="199">
        <v>18</v>
      </c>
      <c r="O2234" s="197" t="s">
        <v>19601</v>
      </c>
      <c r="Q2234" s="197" t="s">
        <v>3229</v>
      </c>
      <c r="S2234" s="57">
        <v>1</v>
      </c>
      <c r="T2234" s="197" t="s">
        <v>3229</v>
      </c>
      <c r="U2234" s="57" t="str">
        <f>VLOOKUP(A2234,'Individual Data'!$K$5:$AC$5544,12,FALSE)</f>
        <v>BCA1</v>
      </c>
      <c r="V2234" s="14">
        <f>IFERROR(LOOKUP(H2234,{30,43,48,53,58,63,68,73,78,83,88,93,97},{42,47,52,57,62,67,72,77,82,87,92,99,100}),999)</f>
        <v>99</v>
      </c>
      <c r="X2234" s="57">
        <f>VLOOKUP(A2234,'Individual Data'!$K$5:$AC$5544,8,FALSE)</f>
        <v>4</v>
      </c>
      <c r="Y2234" s="57">
        <f>VLOOKUP(A2234,'Individual Data'!$K$5:$AC$5544,9,FALSE)</f>
        <v>2019</v>
      </c>
    </row>
    <row r="2235" spans="1:25" ht="15" customHeight="1" x14ac:dyDescent="0.25">
      <c r="A2235" s="197" t="s">
        <v>9899</v>
      </c>
      <c r="B2235" s="197" t="s">
        <v>21897</v>
      </c>
      <c r="C2235" s="198">
        <v>45236</v>
      </c>
      <c r="D2235" s="199">
        <v>4043</v>
      </c>
      <c r="E2235" s="197" t="s">
        <v>19595</v>
      </c>
      <c r="F2235" s="197" t="s">
        <v>19617</v>
      </c>
      <c r="G2235" s="197"/>
      <c r="H2235" s="197">
        <v>82</v>
      </c>
      <c r="I2235" s="197" t="s">
        <v>3085</v>
      </c>
      <c r="J2235" s="197" t="s">
        <v>17688</v>
      </c>
      <c r="K2235" s="197" t="s">
        <v>3228</v>
      </c>
      <c r="M2235" s="199">
        <v>18</v>
      </c>
      <c r="O2235" s="197" t="s">
        <v>19601</v>
      </c>
      <c r="Q2235" s="197" t="s">
        <v>3229</v>
      </c>
      <c r="S2235" s="57">
        <v>1</v>
      </c>
      <c r="T2235" s="197" t="s">
        <v>3229</v>
      </c>
      <c r="U2235" s="57" t="str">
        <f>VLOOKUP(A2235,'Individual Data'!$K$5:$AC$5544,12,FALSE)</f>
        <v>LFYO</v>
      </c>
      <c r="V2235" s="14">
        <f>IFERROR(LOOKUP(H2235,{30,43,48,53,58,63,68,73,78,83,88,93,97},{42,47,52,57,62,67,72,77,82,87,92,99,100}),999)</f>
        <v>82</v>
      </c>
      <c r="X2235" s="57">
        <f>VLOOKUP(A2235,'Individual Data'!$K$5:$AC$5544,8,FALSE)</f>
        <v>5</v>
      </c>
      <c r="Y2235" s="57">
        <f>VLOOKUP(A2235,'Individual Data'!$K$5:$AC$5544,9,FALSE)</f>
        <v>2018</v>
      </c>
    </row>
    <row r="2236" spans="1:25" ht="15" customHeight="1" x14ac:dyDescent="0.25">
      <c r="A2236" s="197" t="s">
        <v>9902</v>
      </c>
      <c r="B2236" s="197" t="s">
        <v>21898</v>
      </c>
      <c r="C2236" s="198">
        <v>45236</v>
      </c>
      <c r="D2236" s="199">
        <v>456</v>
      </c>
      <c r="E2236" s="197" t="s">
        <v>19595</v>
      </c>
      <c r="F2236" s="197" t="s">
        <v>19617</v>
      </c>
      <c r="G2236" s="197"/>
      <c r="H2236" s="197">
        <v>82</v>
      </c>
      <c r="I2236" s="197" t="s">
        <v>3225</v>
      </c>
      <c r="J2236" s="197" t="s">
        <v>19596</v>
      </c>
      <c r="K2236" s="228" t="s">
        <v>3196</v>
      </c>
      <c r="M2236" s="199">
        <v>18</v>
      </c>
      <c r="O2236" s="197" t="s">
        <v>21899</v>
      </c>
      <c r="Q2236" s="197" t="s">
        <v>3229</v>
      </c>
      <c r="S2236" s="57">
        <v>1</v>
      </c>
      <c r="T2236" s="197" t="s">
        <v>19598</v>
      </c>
      <c r="U2236" s="57" t="str">
        <f>VLOOKUP(A2236,'Individual Data'!$K$5:$AC$5544,12,FALSE)</f>
        <v>CJA1</v>
      </c>
      <c r="V2236" s="14">
        <f>IFERROR(LOOKUP(H2236,{30,43,48,53,58,63,68,73,78,83,88,93,97},{42,47,52,57,62,67,72,77,82,87,92,99,100}),999)</f>
        <v>82</v>
      </c>
      <c r="X2236" s="57">
        <f>VLOOKUP(A2236,'Individual Data'!$K$5:$AC$5544,8,FALSE)</f>
        <v>4</v>
      </c>
      <c r="Y2236" s="57">
        <f>VLOOKUP(A2236,'Individual Data'!$K$5:$AC$5544,9,FALSE)</f>
        <v>2019</v>
      </c>
    </row>
    <row r="2237" spans="1:25" ht="15" customHeight="1" x14ac:dyDescent="0.25">
      <c r="A2237" s="197" t="s">
        <v>9904</v>
      </c>
      <c r="B2237" s="197" t="s">
        <v>21900</v>
      </c>
      <c r="C2237" s="198">
        <v>45236</v>
      </c>
      <c r="D2237" s="199">
        <v>505</v>
      </c>
      <c r="E2237" s="197" t="s">
        <v>19595</v>
      </c>
      <c r="F2237" s="197" t="s">
        <v>19617</v>
      </c>
      <c r="G2237" s="197"/>
      <c r="H2237" s="197">
        <v>84</v>
      </c>
      <c r="I2237" s="197" t="s">
        <v>3225</v>
      </c>
      <c r="J2237" s="197" t="s">
        <v>17688</v>
      </c>
      <c r="K2237" s="229" t="s">
        <v>3228</v>
      </c>
      <c r="M2237" s="199">
        <v>18</v>
      </c>
      <c r="O2237" s="197" t="s">
        <v>19601</v>
      </c>
      <c r="Q2237" s="197" t="s">
        <v>3229</v>
      </c>
      <c r="S2237" s="57">
        <v>1</v>
      </c>
      <c r="T2237" s="197" t="s">
        <v>3229</v>
      </c>
      <c r="U2237" s="57" t="str">
        <f>VLOOKUP(A2237,'Individual Data'!$K$5:$AC$5544,12,FALSE)</f>
        <v>CJA2</v>
      </c>
      <c r="V2237" s="14">
        <f>IFERROR(LOOKUP(H2237,{30,43,48,53,58,63,68,73,78,83,88,93,97},{42,47,52,57,62,67,72,77,82,87,92,99,100}),999)</f>
        <v>87</v>
      </c>
      <c r="X2237" s="57">
        <f>VLOOKUP(A2237,'Individual Data'!$K$5:$AC$5544,8,FALSE)</f>
        <v>4</v>
      </c>
      <c r="Y2237" s="57">
        <f>VLOOKUP(A2237,'Individual Data'!$K$5:$AC$5544,9,FALSE)</f>
        <v>2019</v>
      </c>
    </row>
    <row r="2238" spans="1:25" ht="15" customHeight="1" x14ac:dyDescent="0.25">
      <c r="A2238" s="197" t="s">
        <v>9908</v>
      </c>
      <c r="B2238" s="197" t="s">
        <v>21901</v>
      </c>
      <c r="C2238" s="198">
        <v>45230</v>
      </c>
      <c r="D2238" s="199">
        <v>3182</v>
      </c>
      <c r="E2238" s="197" t="s">
        <v>19595</v>
      </c>
      <c r="F2238" s="197" t="s">
        <v>19617</v>
      </c>
      <c r="G2238" s="197"/>
      <c r="H2238" s="197">
        <v>76</v>
      </c>
      <c r="I2238" s="197" t="s">
        <v>3085</v>
      </c>
      <c r="J2238" s="197" t="s">
        <v>19596</v>
      </c>
      <c r="K2238" s="228" t="s">
        <v>3196</v>
      </c>
      <c r="M2238" s="199">
        <v>18</v>
      </c>
      <c r="O2238" s="197" t="s">
        <v>21902</v>
      </c>
      <c r="Q2238" s="197" t="s">
        <v>3229</v>
      </c>
      <c r="S2238" s="57">
        <v>1</v>
      </c>
      <c r="T2238" s="197" t="s">
        <v>19598</v>
      </c>
      <c r="U2238" s="57" t="str">
        <f>VLOOKUP(A2238,'Individual Data'!$K$5:$AC$5544,12,FALSE)</f>
        <v>BCA1</v>
      </c>
      <c r="V2238" s="14">
        <f>IFERROR(LOOKUP(H2238,{30,43,48,53,58,63,68,73,78,83,88,93,97},{42,47,52,57,62,67,72,77,82,87,92,99,100}),999)</f>
        <v>77</v>
      </c>
      <c r="X2238" s="57">
        <f>VLOOKUP(A2238,'Individual Data'!$K$5:$AC$5544,8,FALSE)</f>
        <v>4</v>
      </c>
      <c r="Y2238" s="57">
        <f>VLOOKUP(A2238,'Individual Data'!$K$5:$AC$5544,9,FALSE)</f>
        <v>2019</v>
      </c>
    </row>
    <row r="2239" spans="1:25" ht="15" customHeight="1" x14ac:dyDescent="0.25">
      <c r="A2239" s="197" t="s">
        <v>9910</v>
      </c>
      <c r="B2239" s="197" t="s">
        <v>21903</v>
      </c>
      <c r="C2239" s="198">
        <v>45223</v>
      </c>
      <c r="D2239" s="199">
        <v>2151</v>
      </c>
      <c r="E2239" s="197" t="s">
        <v>19595</v>
      </c>
      <c r="F2239" s="197" t="s">
        <v>19617</v>
      </c>
      <c r="G2239" s="197"/>
      <c r="H2239" s="197">
        <v>78</v>
      </c>
      <c r="I2239" s="197" t="s">
        <v>3085</v>
      </c>
      <c r="J2239" s="197" t="s">
        <v>19596</v>
      </c>
      <c r="K2239" s="57" t="s">
        <v>3196</v>
      </c>
      <c r="M2239" s="199">
        <v>18</v>
      </c>
      <c r="O2239" s="197" t="s">
        <v>21904</v>
      </c>
      <c r="Q2239" s="197" t="s">
        <v>3229</v>
      </c>
      <c r="S2239" s="57">
        <v>1</v>
      </c>
      <c r="T2239" s="197" t="s">
        <v>19598</v>
      </c>
      <c r="U2239" s="57" t="str">
        <f>VLOOKUP(A2239,'Individual Data'!$K$5:$AC$5544,12,FALSE)</f>
        <v>CJA1</v>
      </c>
      <c r="V2239" s="14">
        <f>IFERROR(LOOKUP(H2239,{30,43,48,53,58,63,68,73,78,83,88,93,97},{42,47,52,57,62,67,72,77,82,87,92,99,100}),999)</f>
        <v>82</v>
      </c>
      <c r="X2239" s="57">
        <f>VLOOKUP(A2239,'Individual Data'!$K$5:$AC$5544,8,FALSE)</f>
        <v>4</v>
      </c>
      <c r="Y2239" s="57">
        <f>VLOOKUP(A2239,'Individual Data'!$K$5:$AC$5544,9,FALSE)</f>
        <v>2019</v>
      </c>
    </row>
    <row r="2240" spans="1:25" ht="15" customHeight="1" x14ac:dyDescent="0.25">
      <c r="A2240" s="197" t="s">
        <v>9913</v>
      </c>
      <c r="B2240" s="197" t="s">
        <v>21905</v>
      </c>
      <c r="C2240" s="198">
        <v>45236</v>
      </c>
      <c r="D2240" s="199">
        <v>4133</v>
      </c>
      <c r="E2240" s="197" t="s">
        <v>19595</v>
      </c>
      <c r="F2240" s="197" t="s">
        <v>19617</v>
      </c>
      <c r="G2240" s="197"/>
      <c r="H2240" s="197">
        <v>76</v>
      </c>
      <c r="I2240" s="197" t="s">
        <v>3085</v>
      </c>
      <c r="J2240" s="197" t="s">
        <v>19596</v>
      </c>
      <c r="K2240" s="57" t="s">
        <v>3196</v>
      </c>
      <c r="M2240" s="199">
        <v>18</v>
      </c>
      <c r="O2240" s="197" t="s">
        <v>21906</v>
      </c>
      <c r="Q2240" s="197" t="s">
        <v>3229</v>
      </c>
      <c r="S2240" s="57">
        <v>1</v>
      </c>
      <c r="T2240" s="197" t="s">
        <v>19598</v>
      </c>
      <c r="U2240" s="57" t="str">
        <f>VLOOKUP(A2240,'Individual Data'!$K$5:$AC$5544,12,FALSE)</f>
        <v>NLVA</v>
      </c>
      <c r="V2240" s="14">
        <f>IFERROR(LOOKUP(H2240,{30,43,48,53,58,63,68,73,78,83,88,93,97},{42,47,52,57,62,67,72,77,82,87,92,99,100}),999)</f>
        <v>77</v>
      </c>
      <c r="X2240" s="57">
        <f>VLOOKUP(A2240,'Individual Data'!$K$5:$AC$5544,8,FALSE)</f>
        <v>4</v>
      </c>
      <c r="Y2240" s="57">
        <f>VLOOKUP(A2240,'Individual Data'!$K$5:$AC$5544,9,FALSE)</f>
        <v>2019</v>
      </c>
    </row>
    <row r="2241" spans="1:25" ht="15" customHeight="1" x14ac:dyDescent="0.25">
      <c r="A2241" s="197" t="s">
        <v>9918</v>
      </c>
      <c r="B2241" s="197" t="s">
        <v>21907</v>
      </c>
      <c r="C2241" s="198">
        <v>45223</v>
      </c>
      <c r="D2241" s="199">
        <v>2133</v>
      </c>
      <c r="E2241" s="197" t="s">
        <v>19595</v>
      </c>
      <c r="F2241" s="197" t="s">
        <v>19617</v>
      </c>
      <c r="G2241" s="197"/>
      <c r="H2241" s="197">
        <v>79</v>
      </c>
      <c r="I2241" s="197" t="s">
        <v>3085</v>
      </c>
      <c r="J2241" s="197" t="s">
        <v>19596</v>
      </c>
      <c r="K2241" s="57" t="s">
        <v>3196</v>
      </c>
      <c r="M2241" s="199">
        <v>18</v>
      </c>
      <c r="O2241" s="197" t="s">
        <v>21908</v>
      </c>
      <c r="Q2241" s="197" t="s">
        <v>3229</v>
      </c>
      <c r="S2241" s="57">
        <v>1</v>
      </c>
      <c r="T2241" s="197" t="s">
        <v>19598</v>
      </c>
      <c r="U2241" s="57" t="str">
        <f>VLOOKUP(A2241,'Individual Data'!$K$5:$AC$5544,12,FALSE)</f>
        <v>LFYO</v>
      </c>
      <c r="V2241" s="14">
        <f>IFERROR(LOOKUP(H2241,{30,43,48,53,58,63,68,73,78,83,88,93,97},{42,47,52,57,62,67,72,77,82,87,92,99,100}),999)</f>
        <v>82</v>
      </c>
      <c r="X2241" s="57">
        <f>VLOOKUP(A2241,'Individual Data'!$K$5:$AC$5544,8,FALSE)</f>
        <v>4</v>
      </c>
      <c r="Y2241" s="57">
        <f>VLOOKUP(A2241,'Individual Data'!$K$5:$AC$5544,9,FALSE)</f>
        <v>2019</v>
      </c>
    </row>
    <row r="2242" spans="1:25" ht="15" customHeight="1" x14ac:dyDescent="0.25">
      <c r="A2242" s="197" t="s">
        <v>9922</v>
      </c>
      <c r="B2242" s="197" t="s">
        <v>21909</v>
      </c>
      <c r="C2242" s="198">
        <v>45236</v>
      </c>
      <c r="D2242" s="199">
        <v>493</v>
      </c>
      <c r="E2242" s="197" t="s">
        <v>19595</v>
      </c>
      <c r="F2242" s="197" t="s">
        <v>19617</v>
      </c>
      <c r="G2242" s="197"/>
      <c r="H2242" s="197">
        <v>84</v>
      </c>
      <c r="I2242" s="197" t="s">
        <v>3225</v>
      </c>
      <c r="J2242" s="197" t="s">
        <v>17688</v>
      </c>
      <c r="K2242" s="229" t="s">
        <v>3228</v>
      </c>
      <c r="M2242" s="199">
        <v>18</v>
      </c>
      <c r="O2242" s="197" t="s">
        <v>19601</v>
      </c>
      <c r="Q2242" s="197" t="s">
        <v>3229</v>
      </c>
      <c r="S2242" s="57">
        <v>1</v>
      </c>
      <c r="T2242" s="197" t="s">
        <v>3229</v>
      </c>
      <c r="U2242" s="57" t="str">
        <f>VLOOKUP(A2242,'Individual Data'!$K$5:$AC$5544,12,FALSE)</f>
        <v>Unassigned AD</v>
      </c>
      <c r="V2242" s="14">
        <f>IFERROR(LOOKUP(H2242,{30,43,48,53,58,63,68,73,78,83,88,93,97},{42,47,52,57,62,67,72,77,82,87,92,99,100}),999)</f>
        <v>87</v>
      </c>
      <c r="X2242" s="57" t="str">
        <f>VLOOKUP(A2242,'Individual Data'!$K$5:$AC$5544,8,FALSE)</f>
        <v>NA</v>
      </c>
      <c r="Y2242" s="57" t="str">
        <f>VLOOKUP(A2242,'Individual Data'!$K$5:$AC$5544,9,FALSE)</f>
        <v>U</v>
      </c>
    </row>
    <row r="2243" spans="1:25" ht="15" customHeight="1" x14ac:dyDescent="0.25">
      <c r="A2243" s="197" t="s">
        <v>9926</v>
      </c>
      <c r="B2243" s="197" t="s">
        <v>21910</v>
      </c>
      <c r="C2243" s="198">
        <v>45223</v>
      </c>
      <c r="D2243" s="199">
        <v>185</v>
      </c>
      <c r="E2243" s="197" t="s">
        <v>19595</v>
      </c>
      <c r="F2243" s="197" t="s">
        <v>19617</v>
      </c>
      <c r="G2243" s="197"/>
      <c r="H2243" s="197">
        <v>74</v>
      </c>
      <c r="I2243" s="197" t="s">
        <v>3225</v>
      </c>
      <c r="J2243" s="197" t="s">
        <v>19596</v>
      </c>
      <c r="K2243" s="228" t="s">
        <v>3196</v>
      </c>
      <c r="M2243" s="199">
        <v>18</v>
      </c>
      <c r="O2243" s="197" t="s">
        <v>21911</v>
      </c>
      <c r="Q2243" s="197" t="s">
        <v>3229</v>
      </c>
      <c r="S2243" s="57">
        <v>1</v>
      </c>
      <c r="T2243" s="197" t="s">
        <v>19598</v>
      </c>
      <c r="U2243" s="57" t="str">
        <f>VLOOKUP(A2243,'Individual Data'!$K$5:$AC$5544,12,FALSE)</f>
        <v>IPCSR</v>
      </c>
      <c r="V2243" s="14">
        <f>IFERROR(LOOKUP(H2243,{30,43,48,53,58,63,68,73,78,83,88,93,97},{42,47,52,57,62,67,72,77,82,87,92,99,100}),999)</f>
        <v>77</v>
      </c>
      <c r="X2243" s="57">
        <f>VLOOKUP(A2243,'Individual Data'!$K$5:$AC$5544,8,FALSE)</f>
        <v>4</v>
      </c>
      <c r="Y2243" s="57">
        <f>VLOOKUP(A2243,'Individual Data'!$K$5:$AC$5544,9,FALSE)</f>
        <v>2019</v>
      </c>
    </row>
    <row r="2244" spans="1:25" ht="15" customHeight="1" x14ac:dyDescent="0.25">
      <c r="A2244" s="197" t="s">
        <v>9929</v>
      </c>
      <c r="B2244" s="197" t="s">
        <v>21912</v>
      </c>
      <c r="C2244" s="198">
        <v>45230</v>
      </c>
      <c r="D2244" s="199">
        <v>3157</v>
      </c>
      <c r="E2244" s="197" t="s">
        <v>19595</v>
      </c>
      <c r="F2244" s="197" t="s">
        <v>19617</v>
      </c>
      <c r="G2244" s="197"/>
      <c r="H2244" s="197">
        <v>76</v>
      </c>
      <c r="I2244" s="197" t="s">
        <v>3085</v>
      </c>
      <c r="J2244" s="197" t="s">
        <v>19596</v>
      </c>
      <c r="K2244" s="57" t="s">
        <v>3196</v>
      </c>
      <c r="M2244" s="199">
        <v>18</v>
      </c>
      <c r="O2244" s="197" t="s">
        <v>21913</v>
      </c>
      <c r="Q2244" s="197" t="s">
        <v>3229</v>
      </c>
      <c r="S2244" s="57">
        <v>1</v>
      </c>
      <c r="T2244" s="197" t="s">
        <v>19598</v>
      </c>
      <c r="U2244" s="57" t="str">
        <f>VLOOKUP(A2244,'Individual Data'!$K$5:$AC$5544,12,FALSE)</f>
        <v>LGA</v>
      </c>
      <c r="V2244" s="14">
        <f>IFERROR(LOOKUP(H2244,{30,43,48,53,58,63,68,73,78,83,88,93,97},{42,47,52,57,62,67,72,77,82,87,92,99,100}),999)</f>
        <v>77</v>
      </c>
      <c r="X2244" s="57">
        <f>VLOOKUP(A2244,'Individual Data'!$K$5:$AC$5544,8,FALSE)</f>
        <v>4</v>
      </c>
      <c r="Y2244" s="57">
        <f>VLOOKUP(A2244,'Individual Data'!$K$5:$AC$5544,9,FALSE)</f>
        <v>2019</v>
      </c>
    </row>
    <row r="2245" spans="1:25" ht="15" customHeight="1" x14ac:dyDescent="0.25">
      <c r="A2245" s="197" t="s">
        <v>9932</v>
      </c>
      <c r="B2245" s="197" t="s">
        <v>21914</v>
      </c>
      <c r="C2245" s="198">
        <v>45236</v>
      </c>
      <c r="D2245" s="199">
        <v>4015</v>
      </c>
      <c r="E2245" s="197" t="s">
        <v>19595</v>
      </c>
      <c r="F2245" s="197" t="s">
        <v>19617</v>
      </c>
      <c r="G2245" s="197"/>
      <c r="H2245" s="197">
        <v>75</v>
      </c>
      <c r="I2245" s="197" t="s">
        <v>3085</v>
      </c>
      <c r="J2245" s="197" t="s">
        <v>19596</v>
      </c>
      <c r="K2245" s="57" t="s">
        <v>3196</v>
      </c>
      <c r="M2245" s="199">
        <v>18</v>
      </c>
      <c r="O2245" s="197" t="s">
        <v>21915</v>
      </c>
      <c r="Q2245" s="197" t="s">
        <v>3229</v>
      </c>
      <c r="S2245" s="57">
        <v>1</v>
      </c>
      <c r="T2245" s="197" t="s">
        <v>19598</v>
      </c>
      <c r="U2245" s="57" t="str">
        <f>VLOOKUP(A2245,'Individual Data'!$K$5:$AC$5544,12,FALSE)</f>
        <v>LFSO</v>
      </c>
      <c r="V2245" s="14">
        <f>IFERROR(LOOKUP(H2245,{30,43,48,53,58,63,68,73,78,83,88,93,97},{42,47,52,57,62,67,72,77,82,87,92,99,100}),999)</f>
        <v>77</v>
      </c>
      <c r="X2245" s="57">
        <f>VLOOKUP(A2245,'Individual Data'!$K$5:$AC$5544,8,FALSE)</f>
        <v>4</v>
      </c>
      <c r="Y2245" s="57">
        <f>VLOOKUP(A2245,'Individual Data'!$K$5:$AC$5544,9,FALSE)</f>
        <v>2019</v>
      </c>
    </row>
    <row r="2246" spans="1:25" ht="15" customHeight="1" x14ac:dyDescent="0.25">
      <c r="A2246" s="197" t="s">
        <v>9936</v>
      </c>
      <c r="B2246" s="197" t="s">
        <v>21916</v>
      </c>
      <c r="C2246" s="198">
        <v>45230</v>
      </c>
      <c r="D2246" s="199">
        <v>3037</v>
      </c>
      <c r="E2246" s="197" t="s">
        <v>19595</v>
      </c>
      <c r="F2246" s="197" t="s">
        <v>19617</v>
      </c>
      <c r="G2246" s="197"/>
      <c r="H2246" s="197">
        <v>78.5</v>
      </c>
      <c r="I2246" s="197" t="s">
        <v>3085</v>
      </c>
      <c r="J2246" s="197" t="s">
        <v>19596</v>
      </c>
      <c r="K2246" s="57" t="s">
        <v>3196</v>
      </c>
      <c r="M2246" s="199">
        <v>18</v>
      </c>
      <c r="O2246" s="197" t="s">
        <v>21917</v>
      </c>
      <c r="Q2246" s="197" t="s">
        <v>3229</v>
      </c>
      <c r="S2246" s="57">
        <v>1</v>
      </c>
      <c r="T2246" s="197" t="s">
        <v>19598</v>
      </c>
      <c r="U2246" s="57" t="str">
        <f>VLOOKUP(A2246,'Individual Data'!$K$5:$AC$5544,12,FALSE)</f>
        <v>Unassigned</v>
      </c>
      <c r="V2246" s="14">
        <f>IFERROR(LOOKUP(H2246,{30,43,48,53,58,63,68,73,78,83,88,93,97},{42,47,52,57,62,67,72,77,82,87,92,99,100}),999)</f>
        <v>82</v>
      </c>
      <c r="X2246" s="57" t="str">
        <f>VLOOKUP(A2246,'Individual Data'!$K$5:$AC$5544,8,FALSE)</f>
        <v>NA</v>
      </c>
      <c r="Y2246" s="57" t="str">
        <f>VLOOKUP(A2246,'Individual Data'!$K$5:$AC$5544,9,FALSE)</f>
        <v>U</v>
      </c>
    </row>
    <row r="2247" spans="1:25" ht="15" customHeight="1" x14ac:dyDescent="0.25">
      <c r="A2247" s="197" t="s">
        <v>9944</v>
      </c>
      <c r="B2247" s="197" t="s">
        <v>21918</v>
      </c>
      <c r="C2247" s="198">
        <v>45223</v>
      </c>
      <c r="D2247" s="199">
        <v>2215</v>
      </c>
      <c r="E2247" s="197" t="s">
        <v>19595</v>
      </c>
      <c r="F2247" s="197" t="s">
        <v>19617</v>
      </c>
      <c r="G2247" s="197"/>
      <c r="H2247" s="197">
        <v>77.5</v>
      </c>
      <c r="I2247" s="197" t="s">
        <v>3085</v>
      </c>
      <c r="J2247" s="197" t="s">
        <v>19596</v>
      </c>
      <c r="K2247" s="57" t="s">
        <v>3196</v>
      </c>
      <c r="M2247" s="199">
        <v>18</v>
      </c>
      <c r="O2247" s="197" t="s">
        <v>21919</v>
      </c>
      <c r="Q2247" s="197" t="s">
        <v>3229</v>
      </c>
      <c r="S2247" s="57">
        <v>1</v>
      </c>
      <c r="T2247" s="197" t="s">
        <v>19598</v>
      </c>
      <c r="U2247" s="57" t="str">
        <f>VLOOKUP(A2247,'Individual Data'!$K$5:$AC$5544,12,FALSE)</f>
        <v>BCA1</v>
      </c>
      <c r="V2247" s="14">
        <f>IFERROR(LOOKUP(H2247,{30,43,48,53,58,63,68,73,78,83,88,93,97},{42,47,52,57,62,67,72,77,82,87,92,99,100}),999)</f>
        <v>77</v>
      </c>
      <c r="X2247" s="57">
        <f>VLOOKUP(A2247,'Individual Data'!$K$5:$AC$5544,8,FALSE)</f>
        <v>4</v>
      </c>
      <c r="Y2247" s="57">
        <f>VLOOKUP(A2247,'Individual Data'!$K$5:$AC$5544,9,FALSE)</f>
        <v>2019</v>
      </c>
    </row>
    <row r="2248" spans="1:25" ht="15" customHeight="1" x14ac:dyDescent="0.25">
      <c r="A2248" s="197" t="s">
        <v>9946</v>
      </c>
      <c r="B2248" s="197" t="s">
        <v>21920</v>
      </c>
      <c r="C2248" s="198">
        <v>45230</v>
      </c>
      <c r="D2248" s="199">
        <v>300</v>
      </c>
      <c r="E2248" s="197" t="s">
        <v>19595</v>
      </c>
      <c r="F2248" s="197" t="s">
        <v>19617</v>
      </c>
      <c r="G2248" s="197"/>
      <c r="H2248" s="197">
        <v>82</v>
      </c>
      <c r="I2248" s="197" t="s">
        <v>3225</v>
      </c>
      <c r="J2248" s="197" t="s">
        <v>19596</v>
      </c>
      <c r="K2248" s="57" t="s">
        <v>3196</v>
      </c>
      <c r="M2248" s="199">
        <v>18</v>
      </c>
      <c r="O2248" s="197" t="s">
        <v>21921</v>
      </c>
      <c r="Q2248" s="197" t="s">
        <v>3229</v>
      </c>
      <c r="S2248" s="57">
        <v>1</v>
      </c>
      <c r="T2248" s="197" t="s">
        <v>19598</v>
      </c>
      <c r="U2248" s="57" t="str">
        <f>VLOOKUP(A2248,'Individual Data'!$K$5:$AC$5544,12,FALSE)</f>
        <v>CJA1</v>
      </c>
      <c r="V2248" s="14">
        <f>IFERROR(LOOKUP(H2248,{30,43,48,53,58,63,68,73,78,83,88,93,97},{42,47,52,57,62,67,72,77,82,87,92,99,100}),999)</f>
        <v>82</v>
      </c>
      <c r="X2248" s="57">
        <f>VLOOKUP(A2248,'Individual Data'!$K$5:$AC$5544,8,FALSE)</f>
        <v>4</v>
      </c>
      <c r="Y2248" s="57">
        <f>VLOOKUP(A2248,'Individual Data'!$K$5:$AC$5544,9,FALSE)</f>
        <v>2019</v>
      </c>
    </row>
    <row r="2249" spans="1:25" ht="15" customHeight="1" x14ac:dyDescent="0.25">
      <c r="A2249" s="197" t="s">
        <v>9949</v>
      </c>
      <c r="B2249" s="197" t="s">
        <v>21922</v>
      </c>
      <c r="C2249" s="198">
        <v>45223</v>
      </c>
      <c r="D2249" s="199">
        <v>161</v>
      </c>
      <c r="E2249" s="197" t="s">
        <v>19595</v>
      </c>
      <c r="F2249" s="197" t="s">
        <v>19617</v>
      </c>
      <c r="G2249" s="197"/>
      <c r="H2249" s="197">
        <v>82</v>
      </c>
      <c r="I2249" s="197" t="s">
        <v>3225</v>
      </c>
      <c r="J2249" s="197" t="s">
        <v>19596</v>
      </c>
      <c r="K2249" s="57" t="s">
        <v>3196</v>
      </c>
      <c r="M2249" s="199">
        <v>18</v>
      </c>
      <c r="O2249" s="197" t="s">
        <v>21923</v>
      </c>
      <c r="Q2249" s="197" t="s">
        <v>3229</v>
      </c>
      <c r="S2249" s="57">
        <v>1</v>
      </c>
      <c r="T2249" s="197" t="s">
        <v>19598</v>
      </c>
      <c r="U2249" s="57" t="str">
        <f>VLOOKUP(A2249,'Individual Data'!$K$5:$AC$5544,12,FALSE)</f>
        <v>CJA1</v>
      </c>
      <c r="V2249" s="14">
        <f>IFERROR(LOOKUP(H2249,{30,43,48,53,58,63,68,73,78,83,88,93,97},{42,47,52,57,62,67,72,77,82,87,92,99,100}),999)</f>
        <v>82</v>
      </c>
      <c r="X2249" s="57">
        <f>VLOOKUP(A2249,'Individual Data'!$K$5:$AC$5544,8,FALSE)</f>
        <v>4</v>
      </c>
      <c r="Y2249" s="57">
        <f>VLOOKUP(A2249,'Individual Data'!$K$5:$AC$5544,9,FALSE)</f>
        <v>2019</v>
      </c>
    </row>
    <row r="2250" spans="1:25" ht="15" customHeight="1" x14ac:dyDescent="0.25">
      <c r="A2250" s="197" t="s">
        <v>9952</v>
      </c>
      <c r="B2250" s="197" t="s">
        <v>21924</v>
      </c>
      <c r="C2250" s="198">
        <v>45216</v>
      </c>
      <c r="D2250" s="199">
        <v>1080</v>
      </c>
      <c r="E2250" s="197" t="s">
        <v>19595</v>
      </c>
      <c r="F2250" s="197" t="s">
        <v>19617</v>
      </c>
      <c r="G2250" s="197"/>
      <c r="H2250" s="197">
        <v>72</v>
      </c>
      <c r="I2250" s="197" t="s">
        <v>3085</v>
      </c>
      <c r="J2250" s="197" t="s">
        <v>19596</v>
      </c>
      <c r="K2250" s="57" t="s">
        <v>3196</v>
      </c>
      <c r="M2250" s="199">
        <v>18</v>
      </c>
      <c r="O2250" s="197" t="s">
        <v>21925</v>
      </c>
      <c r="Q2250" s="197" t="s">
        <v>3229</v>
      </c>
      <c r="S2250" s="57">
        <v>1</v>
      </c>
      <c r="T2250" s="197" t="s">
        <v>19598</v>
      </c>
      <c r="U2250" s="57" t="str">
        <f>VLOOKUP(A2250,'Individual Data'!$K$5:$AC$5544,12,FALSE)</f>
        <v>PLA1</v>
      </c>
      <c r="V2250" s="14">
        <f>IFERROR(LOOKUP(H2250,{30,43,48,53,58,63,68,73,78,83,88,93,97},{42,47,52,57,62,67,72,77,82,87,92,99,100}),999)</f>
        <v>72</v>
      </c>
      <c r="X2250" s="57">
        <f>VLOOKUP(A2250,'Individual Data'!$K$5:$AC$5544,8,FALSE)</f>
        <v>4</v>
      </c>
      <c r="Y2250" s="57">
        <f>VLOOKUP(A2250,'Individual Data'!$K$5:$AC$5544,9,FALSE)</f>
        <v>2019</v>
      </c>
    </row>
    <row r="2251" spans="1:25" ht="15" customHeight="1" x14ac:dyDescent="0.25">
      <c r="A2251" s="197" t="s">
        <v>9958</v>
      </c>
      <c r="B2251" s="197" t="s">
        <v>21926</v>
      </c>
      <c r="C2251" s="198">
        <v>45230</v>
      </c>
      <c r="D2251" s="199">
        <v>290</v>
      </c>
      <c r="E2251" s="197" t="s">
        <v>19595</v>
      </c>
      <c r="F2251" s="197" t="s">
        <v>19617</v>
      </c>
      <c r="G2251" s="197"/>
      <c r="H2251" s="197">
        <v>84.5</v>
      </c>
      <c r="I2251" s="197" t="s">
        <v>3225</v>
      </c>
      <c r="J2251" s="197" t="s">
        <v>17688</v>
      </c>
      <c r="K2251" s="229" t="s">
        <v>3228</v>
      </c>
      <c r="M2251" s="199">
        <v>18</v>
      </c>
      <c r="O2251" s="197" t="s">
        <v>19601</v>
      </c>
      <c r="Q2251" s="197" t="s">
        <v>3229</v>
      </c>
      <c r="S2251" s="57">
        <v>1</v>
      </c>
      <c r="T2251" s="197" t="s">
        <v>3229</v>
      </c>
      <c r="U2251" s="57" t="str">
        <f>VLOOKUP(A2251,'Individual Data'!$K$5:$AC$5544,12,FALSE)</f>
        <v>CJA2</v>
      </c>
      <c r="V2251" s="14">
        <f>IFERROR(LOOKUP(H2251,{30,43,48,53,58,63,68,73,78,83,88,93,97},{42,47,52,57,62,67,72,77,82,87,92,99,100}),999)</f>
        <v>87</v>
      </c>
      <c r="X2251" s="57">
        <f>VLOOKUP(A2251,'Individual Data'!$K$5:$AC$5544,8,FALSE)</f>
        <v>4</v>
      </c>
      <c r="Y2251" s="57">
        <f>VLOOKUP(A2251,'Individual Data'!$K$5:$AC$5544,9,FALSE)</f>
        <v>2019</v>
      </c>
    </row>
    <row r="2252" spans="1:25" ht="15" customHeight="1" x14ac:dyDescent="0.25">
      <c r="A2252" s="197" t="s">
        <v>9961</v>
      </c>
      <c r="B2252" s="197" t="s">
        <v>21927</v>
      </c>
      <c r="C2252" s="198">
        <v>45236</v>
      </c>
      <c r="D2252" s="199">
        <v>4056</v>
      </c>
      <c r="E2252" s="197" t="s">
        <v>19595</v>
      </c>
      <c r="F2252" s="197" t="s">
        <v>19617</v>
      </c>
      <c r="G2252" s="197"/>
      <c r="H2252" s="197">
        <v>75</v>
      </c>
      <c r="I2252" s="197" t="s">
        <v>3085</v>
      </c>
      <c r="J2252" s="197" t="s">
        <v>19596</v>
      </c>
      <c r="K2252" s="228" t="s">
        <v>3196</v>
      </c>
      <c r="M2252" s="199">
        <v>18</v>
      </c>
      <c r="O2252" s="197" t="s">
        <v>21928</v>
      </c>
      <c r="Q2252" s="197" t="s">
        <v>3229</v>
      </c>
      <c r="S2252" s="57">
        <v>1</v>
      </c>
      <c r="T2252" s="197" t="s">
        <v>19598</v>
      </c>
      <c r="U2252" s="57" t="str">
        <f>VLOOKUP(A2252,'Individual Data'!$K$5:$AC$5544,12,FALSE)</f>
        <v>IPCSR</v>
      </c>
      <c r="V2252" s="14">
        <f>IFERROR(LOOKUP(H2252,{30,43,48,53,58,63,68,73,78,83,88,93,97},{42,47,52,57,62,67,72,77,82,87,92,99,100}),999)</f>
        <v>77</v>
      </c>
      <c r="X2252" s="57">
        <f>VLOOKUP(A2252,'Individual Data'!$K$5:$AC$5544,8,FALSE)</f>
        <v>4</v>
      </c>
      <c r="Y2252" s="57">
        <f>VLOOKUP(A2252,'Individual Data'!$K$5:$AC$5544,9,FALSE)</f>
        <v>2019</v>
      </c>
    </row>
    <row r="2253" spans="1:25" ht="15" customHeight="1" x14ac:dyDescent="0.25">
      <c r="A2253" s="197" t="s">
        <v>9966</v>
      </c>
      <c r="B2253" s="197" t="s">
        <v>21929</v>
      </c>
      <c r="C2253" s="198">
        <v>45230</v>
      </c>
      <c r="D2253" s="199">
        <v>269</v>
      </c>
      <c r="E2253" s="197" t="s">
        <v>19595</v>
      </c>
      <c r="F2253" s="197" t="s">
        <v>19617</v>
      </c>
      <c r="G2253" s="197"/>
      <c r="H2253" s="197">
        <v>84</v>
      </c>
      <c r="I2253" s="197" t="s">
        <v>3225</v>
      </c>
      <c r="J2253" s="197" t="s">
        <v>19596</v>
      </c>
      <c r="K2253" s="57" t="s">
        <v>3196</v>
      </c>
      <c r="M2253" s="199">
        <v>18</v>
      </c>
      <c r="O2253" s="197" t="s">
        <v>21930</v>
      </c>
      <c r="Q2253" s="197" t="s">
        <v>3229</v>
      </c>
      <c r="S2253" s="57">
        <v>1</v>
      </c>
      <c r="T2253" s="197" t="s">
        <v>19598</v>
      </c>
      <c r="U2253" s="57" t="str">
        <f>VLOOKUP(A2253,'Individual Data'!$K$5:$AC$5544,12,FALSE)</f>
        <v>PLA1</v>
      </c>
      <c r="V2253" s="14">
        <f>IFERROR(LOOKUP(H2253,{30,43,48,53,58,63,68,73,78,83,88,93,97},{42,47,52,57,62,67,72,77,82,87,92,99,100}),999)</f>
        <v>87</v>
      </c>
      <c r="X2253" s="57">
        <f>VLOOKUP(A2253,'Individual Data'!$K$5:$AC$5544,8,FALSE)</f>
        <v>4</v>
      </c>
      <c r="Y2253" s="57">
        <f>VLOOKUP(A2253,'Individual Data'!$K$5:$AC$5544,9,FALSE)</f>
        <v>2019</v>
      </c>
    </row>
    <row r="2254" spans="1:25" ht="15" customHeight="1" x14ac:dyDescent="0.25">
      <c r="A2254" s="197" t="s">
        <v>9971</v>
      </c>
      <c r="B2254" s="197" t="s">
        <v>21931</v>
      </c>
      <c r="C2254" s="198">
        <v>45216</v>
      </c>
      <c r="D2254" s="199">
        <v>1100</v>
      </c>
      <c r="E2254" s="197" t="s">
        <v>19595</v>
      </c>
      <c r="F2254" s="197" t="s">
        <v>19617</v>
      </c>
      <c r="G2254" s="197"/>
      <c r="H2254" s="197">
        <v>72</v>
      </c>
      <c r="I2254" s="197" t="s">
        <v>3085</v>
      </c>
      <c r="J2254" s="197" t="s">
        <v>19596</v>
      </c>
      <c r="K2254" s="57" t="s">
        <v>3196</v>
      </c>
      <c r="M2254" s="199">
        <v>18</v>
      </c>
      <c r="O2254" s="197" t="s">
        <v>21932</v>
      </c>
      <c r="Q2254" s="197" t="s">
        <v>3229</v>
      </c>
      <c r="S2254" s="57">
        <v>1</v>
      </c>
      <c r="T2254" s="197" t="s">
        <v>19598</v>
      </c>
      <c r="U2254" s="57" t="str">
        <f>VLOOKUP(A2254,'Individual Data'!$K$5:$AC$5544,12,FALSE)</f>
        <v>LFYO</v>
      </c>
      <c r="V2254" s="14">
        <f>IFERROR(LOOKUP(H2254,{30,43,48,53,58,63,68,73,78,83,88,93,97},{42,47,52,57,62,67,72,77,82,87,92,99,100}),999)</f>
        <v>72</v>
      </c>
      <c r="X2254" s="57">
        <f>VLOOKUP(A2254,'Individual Data'!$K$5:$AC$5544,8,FALSE)</f>
        <v>4</v>
      </c>
      <c r="Y2254" s="57">
        <f>VLOOKUP(A2254,'Individual Data'!$K$5:$AC$5544,9,FALSE)</f>
        <v>2019</v>
      </c>
    </row>
    <row r="2255" spans="1:25" ht="15" customHeight="1" x14ac:dyDescent="0.25">
      <c r="A2255" s="197" t="s">
        <v>9976</v>
      </c>
      <c r="B2255" s="197" t="s">
        <v>21933</v>
      </c>
      <c r="C2255" s="198">
        <v>45230</v>
      </c>
      <c r="D2255" s="199">
        <v>313</v>
      </c>
      <c r="E2255" s="197" t="s">
        <v>19595</v>
      </c>
      <c r="F2255" s="197" t="s">
        <v>19617</v>
      </c>
      <c r="G2255" s="197"/>
      <c r="H2255" s="197">
        <v>79</v>
      </c>
      <c r="I2255" s="197" t="s">
        <v>3225</v>
      </c>
      <c r="J2255" s="197" t="s">
        <v>19596</v>
      </c>
      <c r="K2255" s="57" t="s">
        <v>3196</v>
      </c>
      <c r="M2255" s="199">
        <v>18</v>
      </c>
      <c r="O2255" s="197" t="s">
        <v>21934</v>
      </c>
      <c r="Q2255" s="197" t="s">
        <v>3229</v>
      </c>
      <c r="S2255" s="57">
        <v>1</v>
      </c>
      <c r="T2255" s="197" t="s">
        <v>19598</v>
      </c>
      <c r="U2255" s="57" t="str">
        <f>VLOOKUP(A2255,'Individual Data'!$K$5:$AC$5544,12,FALSE)</f>
        <v>CJA1</v>
      </c>
      <c r="V2255" s="14">
        <f>IFERROR(LOOKUP(H2255,{30,43,48,53,58,63,68,73,78,83,88,93,97},{42,47,52,57,62,67,72,77,82,87,92,99,100}),999)</f>
        <v>82</v>
      </c>
      <c r="X2255" s="57">
        <f>VLOOKUP(A2255,'Individual Data'!$K$5:$AC$5544,8,FALSE)</f>
        <v>4</v>
      </c>
      <c r="Y2255" s="57">
        <f>VLOOKUP(A2255,'Individual Data'!$K$5:$AC$5544,9,FALSE)</f>
        <v>2019</v>
      </c>
    </row>
    <row r="2256" spans="1:25" ht="15" customHeight="1" x14ac:dyDescent="0.25">
      <c r="A2256" s="197" t="s">
        <v>9980</v>
      </c>
      <c r="B2256" s="197" t="s">
        <v>21935</v>
      </c>
      <c r="C2256" s="198">
        <v>45230</v>
      </c>
      <c r="D2256" s="199">
        <v>325</v>
      </c>
      <c r="E2256" s="197" t="s">
        <v>19595</v>
      </c>
      <c r="F2256" s="197" t="s">
        <v>19617</v>
      </c>
      <c r="G2256" s="197"/>
      <c r="H2256" s="197">
        <v>91.5</v>
      </c>
      <c r="I2256" s="197" t="s">
        <v>3225</v>
      </c>
      <c r="J2256" s="197" t="s">
        <v>17688</v>
      </c>
      <c r="K2256" s="229" t="s">
        <v>3228</v>
      </c>
      <c r="M2256" s="199">
        <v>18</v>
      </c>
      <c r="O2256" s="197" t="s">
        <v>19601</v>
      </c>
      <c r="Q2256" s="197" t="s">
        <v>3229</v>
      </c>
      <c r="S2256" s="57">
        <v>1</v>
      </c>
      <c r="T2256" s="197" t="s">
        <v>3229</v>
      </c>
      <c r="U2256" s="57" t="str">
        <f>VLOOKUP(A2256,'Individual Data'!$K$5:$AC$5544,12,FALSE)</f>
        <v>PLA1</v>
      </c>
      <c r="V2256" s="14">
        <f>IFERROR(LOOKUP(H2256,{30,43,48,53,58,63,68,73,78,83,88,93,97},{42,47,52,57,62,67,72,77,82,87,92,99,100}),999)</f>
        <v>92</v>
      </c>
      <c r="X2256" s="57">
        <f>VLOOKUP(A2256,'Individual Data'!$K$5:$AC$5544,8,FALSE)</f>
        <v>4</v>
      </c>
      <c r="Y2256" s="57">
        <f>VLOOKUP(A2256,'Individual Data'!$K$5:$AC$5544,9,FALSE)</f>
        <v>2019</v>
      </c>
    </row>
    <row r="2257" spans="1:25" ht="15" customHeight="1" x14ac:dyDescent="0.25">
      <c r="A2257" s="197" t="s">
        <v>9983</v>
      </c>
      <c r="B2257" s="197" t="s">
        <v>21936</v>
      </c>
      <c r="C2257" s="198">
        <v>45216</v>
      </c>
      <c r="D2257" s="199">
        <v>1093</v>
      </c>
      <c r="E2257" s="197" t="s">
        <v>19595</v>
      </c>
      <c r="F2257" s="197" t="s">
        <v>19617</v>
      </c>
      <c r="G2257" s="197"/>
      <c r="H2257" s="197">
        <v>74</v>
      </c>
      <c r="I2257" s="197" t="s">
        <v>3085</v>
      </c>
      <c r="J2257" s="197" t="s">
        <v>19596</v>
      </c>
      <c r="K2257" s="228" t="s">
        <v>3196</v>
      </c>
      <c r="M2257" s="199">
        <v>18</v>
      </c>
      <c r="O2257" s="197" t="s">
        <v>21937</v>
      </c>
      <c r="Q2257" s="197" t="s">
        <v>3229</v>
      </c>
      <c r="S2257" s="57">
        <v>1</v>
      </c>
      <c r="T2257" s="197" t="s">
        <v>19598</v>
      </c>
      <c r="U2257" s="57" t="str">
        <f>VLOOKUP(A2257,'Individual Data'!$K$5:$AC$5544,12,FALSE)</f>
        <v>LFSO</v>
      </c>
      <c r="V2257" s="14">
        <f>IFERROR(LOOKUP(H2257,{30,43,48,53,58,63,68,73,78,83,88,93,97},{42,47,52,57,62,67,72,77,82,87,92,99,100}),999)</f>
        <v>77</v>
      </c>
      <c r="X2257" s="57">
        <f>VLOOKUP(A2257,'Individual Data'!$K$5:$AC$5544,8,FALSE)</f>
        <v>4</v>
      </c>
      <c r="Y2257" s="57">
        <f>VLOOKUP(A2257,'Individual Data'!$K$5:$AC$5544,9,FALSE)</f>
        <v>2019</v>
      </c>
    </row>
    <row r="2258" spans="1:25" ht="15" customHeight="1" x14ac:dyDescent="0.25">
      <c r="A2258" s="197" t="s">
        <v>9986</v>
      </c>
      <c r="B2258" s="197" t="s">
        <v>21938</v>
      </c>
      <c r="C2258" s="198">
        <v>45230</v>
      </c>
      <c r="D2258" s="199">
        <v>302</v>
      </c>
      <c r="E2258" s="197" t="s">
        <v>19595</v>
      </c>
      <c r="F2258" s="197" t="s">
        <v>19617</v>
      </c>
      <c r="G2258" s="197"/>
      <c r="H2258" s="197">
        <v>75</v>
      </c>
      <c r="I2258" s="197" t="s">
        <v>3225</v>
      </c>
      <c r="J2258" s="197" t="s">
        <v>19596</v>
      </c>
      <c r="K2258" s="57" t="s">
        <v>3196</v>
      </c>
      <c r="M2258" s="199">
        <v>18</v>
      </c>
      <c r="O2258" s="197" t="s">
        <v>21939</v>
      </c>
      <c r="Q2258" s="197" t="s">
        <v>3229</v>
      </c>
      <c r="S2258" s="57">
        <v>1</v>
      </c>
      <c r="T2258" s="197" t="s">
        <v>19598</v>
      </c>
      <c r="U2258" s="57" t="str">
        <f>VLOOKUP(A2258,'Individual Data'!$K$5:$AC$5544,12,FALSE)</f>
        <v>CJA1</v>
      </c>
      <c r="V2258" s="14">
        <f>IFERROR(LOOKUP(H2258,{30,43,48,53,58,63,68,73,78,83,88,93,97},{42,47,52,57,62,67,72,77,82,87,92,99,100}),999)</f>
        <v>77</v>
      </c>
      <c r="X2258" s="57">
        <f>VLOOKUP(A2258,'Individual Data'!$K$5:$AC$5544,8,FALSE)</f>
        <v>4</v>
      </c>
      <c r="Y2258" s="57">
        <f>VLOOKUP(A2258,'Individual Data'!$K$5:$AC$5544,9,FALSE)</f>
        <v>2019</v>
      </c>
    </row>
    <row r="2259" spans="1:25" ht="15" customHeight="1" x14ac:dyDescent="0.25">
      <c r="A2259" s="197" t="s">
        <v>9989</v>
      </c>
      <c r="B2259" s="197" t="s">
        <v>21940</v>
      </c>
      <c r="C2259" s="198">
        <v>45216</v>
      </c>
      <c r="D2259" s="199">
        <v>1104</v>
      </c>
      <c r="E2259" s="197" t="s">
        <v>19595</v>
      </c>
      <c r="F2259" s="197" t="s">
        <v>19617</v>
      </c>
      <c r="G2259" s="197"/>
      <c r="H2259" s="197">
        <v>83</v>
      </c>
      <c r="I2259" s="197" t="s">
        <v>3085</v>
      </c>
      <c r="J2259" s="197" t="s">
        <v>17688</v>
      </c>
      <c r="K2259" s="229" t="s">
        <v>3228</v>
      </c>
      <c r="M2259" s="199">
        <v>18</v>
      </c>
      <c r="O2259" s="197" t="s">
        <v>19601</v>
      </c>
      <c r="Q2259" s="197" t="s">
        <v>3229</v>
      </c>
      <c r="S2259" s="57">
        <v>1</v>
      </c>
      <c r="T2259" s="197" t="s">
        <v>3229</v>
      </c>
      <c r="U2259" s="57" t="str">
        <f>VLOOKUP(A2259,'Individual Data'!$K$5:$AC$5544,12,FALSE)</f>
        <v>CJA1</v>
      </c>
      <c r="V2259" s="14">
        <f>IFERROR(LOOKUP(H2259,{30,43,48,53,58,63,68,73,78,83,88,93,97},{42,47,52,57,62,67,72,77,82,87,92,99,100}),999)</f>
        <v>87</v>
      </c>
      <c r="X2259" s="57">
        <f>VLOOKUP(A2259,'Individual Data'!$K$5:$AC$5544,8,FALSE)</f>
        <v>4</v>
      </c>
      <c r="Y2259" s="57">
        <f>VLOOKUP(A2259,'Individual Data'!$K$5:$AC$5544,9,FALSE)</f>
        <v>2019</v>
      </c>
    </row>
    <row r="2260" spans="1:25" ht="15" customHeight="1" x14ac:dyDescent="0.25">
      <c r="A2260" s="197" t="s">
        <v>9991</v>
      </c>
      <c r="B2260" s="197" t="s">
        <v>21941</v>
      </c>
      <c r="C2260" s="198">
        <v>45223</v>
      </c>
      <c r="D2260" s="199">
        <v>153</v>
      </c>
      <c r="E2260" s="197" t="s">
        <v>19595</v>
      </c>
      <c r="F2260" s="197" t="s">
        <v>19617</v>
      </c>
      <c r="G2260" s="197"/>
      <c r="H2260" s="197">
        <v>79</v>
      </c>
      <c r="I2260" s="197" t="s">
        <v>3225</v>
      </c>
      <c r="J2260" s="197" t="s">
        <v>19596</v>
      </c>
      <c r="K2260" s="228" t="s">
        <v>3196</v>
      </c>
      <c r="M2260" s="199">
        <v>18</v>
      </c>
      <c r="O2260" s="197" t="s">
        <v>21942</v>
      </c>
      <c r="Q2260" s="197" t="s">
        <v>3229</v>
      </c>
      <c r="S2260" s="57">
        <v>1</v>
      </c>
      <c r="T2260" s="197" t="s">
        <v>19598</v>
      </c>
      <c r="U2260" s="57" t="str">
        <f>VLOOKUP(A2260,'Individual Data'!$K$5:$AC$5544,12,FALSE)</f>
        <v>BCA1</v>
      </c>
      <c r="V2260" s="14">
        <f>IFERROR(LOOKUP(H2260,{30,43,48,53,58,63,68,73,78,83,88,93,97},{42,47,52,57,62,67,72,77,82,87,92,99,100}),999)</f>
        <v>82</v>
      </c>
      <c r="X2260" s="57">
        <f>VLOOKUP(A2260,'Individual Data'!$K$5:$AC$5544,8,FALSE)</f>
        <v>4</v>
      </c>
      <c r="Y2260" s="57">
        <f>VLOOKUP(A2260,'Individual Data'!$K$5:$AC$5544,9,FALSE)</f>
        <v>2019</v>
      </c>
    </row>
    <row r="2261" spans="1:25" ht="15" customHeight="1" x14ac:dyDescent="0.25">
      <c r="A2261" s="197" t="s">
        <v>9993</v>
      </c>
      <c r="B2261" s="197" t="s">
        <v>21943</v>
      </c>
      <c r="C2261" s="198">
        <v>45223</v>
      </c>
      <c r="D2261" s="199">
        <v>2183</v>
      </c>
      <c r="E2261" s="197" t="s">
        <v>19595</v>
      </c>
      <c r="F2261" s="197" t="s">
        <v>19617</v>
      </c>
      <c r="G2261" s="197"/>
      <c r="H2261" s="197">
        <v>83.5</v>
      </c>
      <c r="I2261" s="197" t="s">
        <v>3085</v>
      </c>
      <c r="J2261" s="197" t="s">
        <v>19596</v>
      </c>
      <c r="K2261" s="57" t="s">
        <v>3196</v>
      </c>
      <c r="M2261" s="199">
        <v>18</v>
      </c>
      <c r="O2261" s="197" t="s">
        <v>21944</v>
      </c>
      <c r="Q2261" s="197" t="s">
        <v>3229</v>
      </c>
      <c r="S2261" s="57">
        <v>1</v>
      </c>
      <c r="T2261" s="197" t="s">
        <v>19598</v>
      </c>
      <c r="U2261" s="57" t="str">
        <f>VLOOKUP(A2261,'Individual Data'!$K$5:$AC$5544,12,FALSE)</f>
        <v>LGA</v>
      </c>
      <c r="V2261" s="14">
        <f>IFERROR(LOOKUP(H2261,{30,43,48,53,58,63,68,73,78,83,88,93,97},{42,47,52,57,62,67,72,77,82,87,92,99,100}),999)</f>
        <v>87</v>
      </c>
      <c r="X2261" s="57">
        <f>VLOOKUP(A2261,'Individual Data'!$K$5:$AC$5544,8,FALSE)</f>
        <v>4</v>
      </c>
      <c r="Y2261" s="57">
        <f>VLOOKUP(A2261,'Individual Data'!$K$5:$AC$5544,9,FALSE)</f>
        <v>2019</v>
      </c>
    </row>
    <row r="2262" spans="1:25" ht="15" customHeight="1" x14ac:dyDescent="0.25">
      <c r="A2262" s="197" t="s">
        <v>9999</v>
      </c>
      <c r="B2262" s="197" t="s">
        <v>21945</v>
      </c>
      <c r="C2262" s="198">
        <v>45230</v>
      </c>
      <c r="D2262" s="199">
        <v>3036</v>
      </c>
      <c r="E2262" s="197" t="s">
        <v>19595</v>
      </c>
      <c r="F2262" s="197" t="s">
        <v>19617</v>
      </c>
      <c r="G2262" s="197"/>
      <c r="H2262" s="197">
        <v>74</v>
      </c>
      <c r="I2262" s="197" t="s">
        <v>3085</v>
      </c>
      <c r="J2262" s="197" t="s">
        <v>19596</v>
      </c>
      <c r="K2262" s="57" t="s">
        <v>3196</v>
      </c>
      <c r="M2262" s="199">
        <v>18</v>
      </c>
      <c r="O2262" s="197" t="s">
        <v>21946</v>
      </c>
      <c r="Q2262" s="197" t="s">
        <v>3229</v>
      </c>
      <c r="S2262" s="57">
        <v>1</v>
      </c>
      <c r="T2262" s="197" t="s">
        <v>19598</v>
      </c>
      <c r="U2262" s="57" t="str">
        <f>VLOOKUP(A2262,'Individual Data'!$K$5:$AC$5544,12,FALSE)</f>
        <v>LFSO</v>
      </c>
      <c r="V2262" s="14">
        <f>IFERROR(LOOKUP(H2262,{30,43,48,53,58,63,68,73,78,83,88,93,97},{42,47,52,57,62,67,72,77,82,87,92,99,100}),999)</f>
        <v>77</v>
      </c>
      <c r="X2262" s="57">
        <f>VLOOKUP(A2262,'Individual Data'!$K$5:$AC$5544,8,FALSE)</f>
        <v>4</v>
      </c>
      <c r="Y2262" s="57">
        <f>VLOOKUP(A2262,'Individual Data'!$K$5:$AC$5544,9,FALSE)</f>
        <v>2019</v>
      </c>
    </row>
    <row r="2263" spans="1:25" ht="15" customHeight="1" x14ac:dyDescent="0.25">
      <c r="A2263" s="197" t="s">
        <v>10002</v>
      </c>
      <c r="B2263" s="197" t="s">
        <v>21947</v>
      </c>
      <c r="C2263" s="198">
        <v>45245</v>
      </c>
      <c r="D2263" s="199">
        <v>7097</v>
      </c>
      <c r="E2263" s="197" t="s">
        <v>19595</v>
      </c>
      <c r="F2263" s="197" t="s">
        <v>19610</v>
      </c>
      <c r="G2263" s="197"/>
      <c r="H2263" s="197">
        <v>80</v>
      </c>
      <c r="I2263" s="197" t="s">
        <v>3085</v>
      </c>
      <c r="J2263" s="197" t="s">
        <v>19596</v>
      </c>
      <c r="K2263" s="57" t="s">
        <v>3196</v>
      </c>
      <c r="M2263" s="199">
        <v>18</v>
      </c>
      <c r="O2263" s="197" t="s">
        <v>19601</v>
      </c>
      <c r="Q2263" s="197" t="s">
        <v>3229</v>
      </c>
      <c r="S2263" s="57">
        <v>1</v>
      </c>
      <c r="T2263" s="197" t="s">
        <v>3229</v>
      </c>
      <c r="U2263" s="57" t="str">
        <f>VLOOKUP(A2263,'Individual Data'!$K$5:$AC$5544,12,FALSE)</f>
        <v>LGA</v>
      </c>
      <c r="V2263" s="14">
        <f>IFERROR(LOOKUP(H2263,{30,43,48,53,58,63,68,73,78,83,88,93,97},{42,47,52,57,62,67,72,77,82,87,92,99,100}),999)</f>
        <v>82</v>
      </c>
      <c r="X2263" s="57">
        <f>VLOOKUP(A2263,'Individual Data'!$K$5:$AC$5544,8,FALSE)</f>
        <v>5</v>
      </c>
      <c r="Y2263" s="57">
        <f>VLOOKUP(A2263,'Individual Data'!$K$5:$AC$5544,9,FALSE)</f>
        <v>2018</v>
      </c>
    </row>
    <row r="2264" spans="1:25" ht="15" customHeight="1" x14ac:dyDescent="0.25">
      <c r="A2264" s="197" t="s">
        <v>10005</v>
      </c>
      <c r="B2264" s="197" t="s">
        <v>21948</v>
      </c>
      <c r="C2264" s="198">
        <v>45230</v>
      </c>
      <c r="D2264" s="199">
        <v>3132</v>
      </c>
      <c r="E2264" s="197" t="s">
        <v>19595</v>
      </c>
      <c r="F2264" s="197" t="s">
        <v>19617</v>
      </c>
      <c r="G2264" s="197"/>
      <c r="H2264" s="197">
        <v>84</v>
      </c>
      <c r="I2264" s="197" t="s">
        <v>3085</v>
      </c>
      <c r="J2264" s="197" t="s">
        <v>17688</v>
      </c>
      <c r="K2264" s="229" t="s">
        <v>3228</v>
      </c>
      <c r="M2264" s="199">
        <v>18</v>
      </c>
      <c r="O2264" s="197" t="s">
        <v>19601</v>
      </c>
      <c r="Q2264" s="197" t="s">
        <v>3229</v>
      </c>
      <c r="S2264" s="57">
        <v>1</v>
      </c>
      <c r="T2264" s="197" t="s">
        <v>3229</v>
      </c>
      <c r="U2264" s="57" t="str">
        <f>VLOOKUP(A2264,'Individual Data'!$K$5:$AC$5544,12,FALSE)</f>
        <v>PLA1</v>
      </c>
      <c r="V2264" s="14">
        <f>IFERROR(LOOKUP(H2264,{30,43,48,53,58,63,68,73,78,83,88,93,97},{42,47,52,57,62,67,72,77,82,87,92,99,100}),999)</f>
        <v>87</v>
      </c>
      <c r="X2264" s="57">
        <f>VLOOKUP(A2264,'Individual Data'!$K$5:$AC$5544,8,FALSE)</f>
        <v>4</v>
      </c>
      <c r="Y2264" s="57">
        <f>VLOOKUP(A2264,'Individual Data'!$K$5:$AC$5544,9,FALSE)</f>
        <v>2019</v>
      </c>
    </row>
    <row r="2265" spans="1:25" ht="15" customHeight="1" x14ac:dyDescent="0.25">
      <c r="A2265" s="197" t="s">
        <v>10010</v>
      </c>
      <c r="B2265" s="197" t="s">
        <v>21949</v>
      </c>
      <c r="C2265" s="198">
        <v>45236</v>
      </c>
      <c r="D2265" s="199">
        <v>4125</v>
      </c>
      <c r="E2265" s="197" t="s">
        <v>19595</v>
      </c>
      <c r="F2265" s="197" t="s">
        <v>19617</v>
      </c>
      <c r="G2265" s="197"/>
      <c r="H2265" s="197">
        <v>76</v>
      </c>
      <c r="I2265" s="197" t="s">
        <v>3085</v>
      </c>
      <c r="J2265" s="197" t="s">
        <v>19596</v>
      </c>
      <c r="K2265" s="228" t="s">
        <v>3196</v>
      </c>
      <c r="M2265" s="199">
        <v>18</v>
      </c>
      <c r="O2265" s="197" t="s">
        <v>21950</v>
      </c>
      <c r="Q2265" s="197" t="s">
        <v>3229</v>
      </c>
      <c r="S2265" s="57">
        <v>1</v>
      </c>
      <c r="T2265" s="197" t="s">
        <v>19598</v>
      </c>
      <c r="U2265" s="57" t="str">
        <f>VLOOKUP(A2265,'Individual Data'!$K$5:$AC$5544,12,FALSE)</f>
        <v>IPCSR</v>
      </c>
      <c r="V2265" s="14">
        <f>IFERROR(LOOKUP(H2265,{30,43,48,53,58,63,68,73,78,83,88,93,97},{42,47,52,57,62,67,72,77,82,87,92,99,100}),999)</f>
        <v>77</v>
      </c>
      <c r="X2265" s="57">
        <f>VLOOKUP(A2265,'Individual Data'!$K$5:$AC$5544,8,FALSE)</f>
        <v>4</v>
      </c>
      <c r="Y2265" s="57">
        <f>VLOOKUP(A2265,'Individual Data'!$K$5:$AC$5544,9,FALSE)</f>
        <v>2019</v>
      </c>
    </row>
    <row r="2266" spans="1:25" ht="15" customHeight="1" x14ac:dyDescent="0.25">
      <c r="A2266" s="197" t="s">
        <v>10012</v>
      </c>
      <c r="B2266" s="197" t="s">
        <v>21951</v>
      </c>
      <c r="C2266" s="198">
        <v>45223</v>
      </c>
      <c r="D2266" s="199">
        <v>2180</v>
      </c>
      <c r="E2266" s="197" t="s">
        <v>19595</v>
      </c>
      <c r="F2266" s="197" t="s">
        <v>19617</v>
      </c>
      <c r="G2266" s="197"/>
      <c r="H2266" s="197">
        <v>74</v>
      </c>
      <c r="I2266" s="197" t="s">
        <v>3085</v>
      </c>
      <c r="J2266" s="197" t="s">
        <v>19596</v>
      </c>
      <c r="K2266" s="57" t="s">
        <v>3196</v>
      </c>
      <c r="M2266" s="199">
        <v>18</v>
      </c>
      <c r="O2266" s="197" t="s">
        <v>21952</v>
      </c>
      <c r="Q2266" s="197" t="s">
        <v>3229</v>
      </c>
      <c r="S2266" s="57">
        <v>1</v>
      </c>
      <c r="T2266" s="197" t="s">
        <v>19598</v>
      </c>
      <c r="U2266" s="57" t="str">
        <f>VLOOKUP(A2266,'Individual Data'!$K$5:$AC$5544,12,FALSE)</f>
        <v>IPCSR</v>
      </c>
      <c r="V2266" s="14">
        <f>IFERROR(LOOKUP(H2266,{30,43,48,53,58,63,68,73,78,83,88,93,97},{42,47,52,57,62,67,72,77,82,87,92,99,100}),999)</f>
        <v>77</v>
      </c>
      <c r="X2266" s="57">
        <f>VLOOKUP(A2266,'Individual Data'!$K$5:$AC$5544,8,FALSE)</f>
        <v>4</v>
      </c>
      <c r="Y2266" s="57">
        <f>VLOOKUP(A2266,'Individual Data'!$K$5:$AC$5544,9,FALSE)</f>
        <v>2019</v>
      </c>
    </row>
    <row r="2267" spans="1:25" ht="15" customHeight="1" x14ac:dyDescent="0.25">
      <c r="A2267" s="197" t="s">
        <v>10016</v>
      </c>
      <c r="B2267" s="197" t="s">
        <v>21953</v>
      </c>
      <c r="C2267" s="198">
        <v>45243</v>
      </c>
      <c r="D2267" s="199">
        <v>5060</v>
      </c>
      <c r="E2267" s="197" t="s">
        <v>19595</v>
      </c>
      <c r="F2267" s="197" t="s">
        <v>17874</v>
      </c>
      <c r="G2267" s="197"/>
      <c r="H2267" s="197">
        <v>84</v>
      </c>
      <c r="I2267" s="197" t="s">
        <v>3085</v>
      </c>
      <c r="J2267" s="197" t="s">
        <v>17688</v>
      </c>
      <c r="K2267" s="229" t="s">
        <v>3228</v>
      </c>
      <c r="M2267" s="199">
        <v>18</v>
      </c>
      <c r="O2267" s="197" t="s">
        <v>19601</v>
      </c>
      <c r="Q2267" s="197" t="s">
        <v>3229</v>
      </c>
      <c r="S2267" s="57">
        <v>1</v>
      </c>
      <c r="T2267" s="197" t="s">
        <v>3229</v>
      </c>
      <c r="U2267" s="57" t="str">
        <f>VLOOKUP(A2267,'Individual Data'!$K$5:$AC$5544,12,FALSE)</f>
        <v>UMA</v>
      </c>
      <c r="V2267" s="14">
        <f>IFERROR(LOOKUP(H2267,{30,43,48,53,58,63,68,73,78,83,88,93,97},{42,47,52,57,62,67,72,77,82,87,92,99,100}),999)</f>
        <v>87</v>
      </c>
      <c r="X2267" s="57">
        <f>VLOOKUP(A2267,'Individual Data'!$K$5:$AC$5544,8,FALSE)</f>
        <v>5</v>
      </c>
      <c r="Y2267" s="57">
        <f>VLOOKUP(A2267,'Individual Data'!$K$5:$AC$5544,9,FALSE)</f>
        <v>2018</v>
      </c>
    </row>
    <row r="2268" spans="1:25" ht="15" customHeight="1" x14ac:dyDescent="0.25">
      <c r="A2268" s="197" t="s">
        <v>10021</v>
      </c>
      <c r="B2268" s="197" t="s">
        <v>21954</v>
      </c>
      <c r="C2268" s="198">
        <v>45243</v>
      </c>
      <c r="D2268" s="199">
        <v>5051</v>
      </c>
      <c r="E2268" s="197" t="s">
        <v>19595</v>
      </c>
      <c r="F2268" s="197" t="s">
        <v>19617</v>
      </c>
      <c r="G2268" s="197"/>
      <c r="H2268" s="197">
        <v>84</v>
      </c>
      <c r="I2268" s="197" t="s">
        <v>3085</v>
      </c>
      <c r="J2268" s="197" t="s">
        <v>17688</v>
      </c>
      <c r="K2268" s="197" t="s">
        <v>3228</v>
      </c>
      <c r="M2268" s="199">
        <v>18</v>
      </c>
      <c r="O2268" s="197" t="s">
        <v>19601</v>
      </c>
      <c r="Q2268" s="197" t="s">
        <v>3229</v>
      </c>
      <c r="S2268" s="57">
        <v>1</v>
      </c>
      <c r="T2268" s="197" t="s">
        <v>3229</v>
      </c>
      <c r="U2268" s="57" t="str">
        <f>VLOOKUP(A2268,'Individual Data'!$K$5:$AC$5544,12,FALSE)</f>
        <v>Unassigned AD</v>
      </c>
      <c r="V2268" s="14">
        <f>IFERROR(LOOKUP(H2268,{30,43,48,53,58,63,68,73,78,83,88,93,97},{42,47,52,57,62,67,72,77,82,87,92,99,100}),999)</f>
        <v>87</v>
      </c>
      <c r="X2268" s="57" t="str">
        <f>VLOOKUP(A2268,'Individual Data'!$K$5:$AC$5544,8,FALSE)</f>
        <v>NA</v>
      </c>
      <c r="Y2268" s="57" t="str">
        <f>VLOOKUP(A2268,'Individual Data'!$K$5:$AC$5544,9,FALSE)</f>
        <v>U</v>
      </c>
    </row>
    <row r="2269" spans="1:25" ht="15" customHeight="1" x14ac:dyDescent="0.25">
      <c r="A2269" s="197" t="s">
        <v>10024</v>
      </c>
      <c r="B2269" s="197" t="s">
        <v>21955</v>
      </c>
      <c r="C2269" s="198">
        <v>45230</v>
      </c>
      <c r="D2269" s="199">
        <v>3086</v>
      </c>
      <c r="E2269" s="197" t="s">
        <v>19595</v>
      </c>
      <c r="F2269" s="197" t="s">
        <v>19617</v>
      </c>
      <c r="G2269" s="197"/>
      <c r="H2269" s="197">
        <v>83</v>
      </c>
      <c r="I2269" s="197" t="s">
        <v>3085</v>
      </c>
      <c r="J2269" s="197" t="s">
        <v>19596</v>
      </c>
      <c r="K2269" s="228" t="s">
        <v>3196</v>
      </c>
      <c r="M2269" s="199">
        <v>18</v>
      </c>
      <c r="O2269" s="197" t="s">
        <v>21956</v>
      </c>
      <c r="Q2269" s="197" t="s">
        <v>3229</v>
      </c>
      <c r="S2269" s="57">
        <v>1</v>
      </c>
      <c r="T2269" s="197" t="s">
        <v>19598</v>
      </c>
      <c r="U2269" s="57" t="str">
        <f>VLOOKUP(A2269,'Individual Data'!$K$5:$AC$5544,12,FALSE)</f>
        <v>NLVA</v>
      </c>
      <c r="V2269" s="14">
        <f>IFERROR(LOOKUP(H2269,{30,43,48,53,58,63,68,73,78,83,88,93,97},{42,47,52,57,62,67,72,77,82,87,92,99,100}),999)</f>
        <v>87</v>
      </c>
      <c r="X2269" s="57">
        <f>VLOOKUP(A2269,'Individual Data'!$K$5:$AC$5544,8,FALSE)</f>
        <v>4</v>
      </c>
      <c r="Y2269" s="57">
        <f>VLOOKUP(A2269,'Individual Data'!$K$5:$AC$5544,9,FALSE)</f>
        <v>2019</v>
      </c>
    </row>
    <row r="2270" spans="1:25" ht="15" customHeight="1" x14ac:dyDescent="0.25">
      <c r="A2270" s="197" t="s">
        <v>10026</v>
      </c>
      <c r="B2270" s="197" t="s">
        <v>21957</v>
      </c>
      <c r="C2270" s="198">
        <v>45196</v>
      </c>
      <c r="D2270" s="199">
        <v>23394</v>
      </c>
      <c r="E2270" s="197" t="s">
        <v>19595</v>
      </c>
      <c r="F2270" s="197" t="s">
        <v>17699</v>
      </c>
      <c r="G2270" s="197"/>
      <c r="H2270" s="197">
        <v>79</v>
      </c>
      <c r="I2270" s="197" t="s">
        <v>3085</v>
      </c>
      <c r="J2270" s="197" t="s">
        <v>19596</v>
      </c>
      <c r="K2270" s="57" t="s">
        <v>3196</v>
      </c>
      <c r="M2270" s="199">
        <v>18</v>
      </c>
      <c r="O2270" s="197" t="s">
        <v>21958</v>
      </c>
      <c r="Q2270" s="197" t="s">
        <v>3229</v>
      </c>
      <c r="S2270" s="57">
        <v>1</v>
      </c>
      <c r="T2270" s="197" t="s">
        <v>19598</v>
      </c>
      <c r="U2270" s="57" t="str">
        <f>VLOOKUP(A2270,'Individual Data'!$K$5:$AC$5544,12,FALSE)</f>
        <v>Unassigned</v>
      </c>
      <c r="V2270" s="14">
        <f>IFERROR(LOOKUP(H2270,{30,43,48,53,58,63,68,73,78,83,88,93,97},{42,47,52,57,62,67,72,77,82,87,92,99,100}),999)</f>
        <v>82</v>
      </c>
      <c r="X2270" s="57" t="str">
        <f>VLOOKUP(A2270,'Individual Data'!$K$5:$AC$5544,8,FALSE)</f>
        <v>NA</v>
      </c>
      <c r="Y2270" s="57" t="str">
        <f>VLOOKUP(A2270,'Individual Data'!$K$5:$AC$5544,9,FALSE)</f>
        <v>U</v>
      </c>
    </row>
    <row r="2271" spans="1:25" ht="15" customHeight="1" x14ac:dyDescent="0.25">
      <c r="A2271" s="197" t="s">
        <v>10028</v>
      </c>
      <c r="B2271" s="197" t="s">
        <v>21959</v>
      </c>
      <c r="C2271" s="198">
        <v>45223</v>
      </c>
      <c r="D2271" s="199">
        <v>212</v>
      </c>
      <c r="E2271" s="197" t="s">
        <v>19595</v>
      </c>
      <c r="F2271" s="197" t="s">
        <v>19617</v>
      </c>
      <c r="G2271" s="197"/>
      <c r="H2271" s="197">
        <v>80</v>
      </c>
      <c r="I2271" s="197" t="s">
        <v>3225</v>
      </c>
      <c r="J2271" s="197" t="s">
        <v>19596</v>
      </c>
      <c r="K2271" s="57" t="s">
        <v>3196</v>
      </c>
      <c r="M2271" s="199">
        <v>18</v>
      </c>
      <c r="O2271" s="197" t="s">
        <v>21960</v>
      </c>
      <c r="Q2271" s="197" t="s">
        <v>3229</v>
      </c>
      <c r="S2271" s="57">
        <v>1</v>
      </c>
      <c r="T2271" s="197" t="s">
        <v>19607</v>
      </c>
      <c r="U2271" s="57" t="str">
        <f>VLOOKUP(A2271,'Individual Data'!$K$5:$AC$5544,12,FALSE)</f>
        <v>Unassigned</v>
      </c>
      <c r="V2271" s="14">
        <f>IFERROR(LOOKUP(H2271,{30,43,48,53,58,63,68,73,78,83,88,93,97},{42,47,52,57,62,67,72,77,82,87,92,99,100}),999)</f>
        <v>82</v>
      </c>
      <c r="X2271" s="57" t="str">
        <f>VLOOKUP(A2271,'Individual Data'!$K$5:$AC$5544,8,FALSE)</f>
        <v>NA</v>
      </c>
      <c r="Y2271" s="57" t="str">
        <f>VLOOKUP(A2271,'Individual Data'!$K$5:$AC$5544,9,FALSE)</f>
        <v>U</v>
      </c>
    </row>
    <row r="2272" spans="1:25" ht="15" customHeight="1" x14ac:dyDescent="0.25">
      <c r="A2272" s="197" t="s">
        <v>10031</v>
      </c>
      <c r="B2272" s="197" t="s">
        <v>21961</v>
      </c>
      <c r="C2272" s="198">
        <v>45223</v>
      </c>
      <c r="D2272" s="199">
        <v>2238</v>
      </c>
      <c r="E2272" s="197" t="s">
        <v>19595</v>
      </c>
      <c r="F2272" s="197" t="s">
        <v>19617</v>
      </c>
      <c r="G2272" s="197"/>
      <c r="H2272" s="197">
        <v>85.5</v>
      </c>
      <c r="I2272" s="197" t="s">
        <v>3085</v>
      </c>
      <c r="J2272" s="197" t="s">
        <v>17688</v>
      </c>
      <c r="K2272" s="229" t="s">
        <v>3228</v>
      </c>
      <c r="M2272" s="199">
        <v>18</v>
      </c>
      <c r="O2272" s="197" t="s">
        <v>19601</v>
      </c>
      <c r="Q2272" s="197" t="s">
        <v>3229</v>
      </c>
      <c r="S2272" s="57">
        <v>1</v>
      </c>
      <c r="T2272" s="197" t="s">
        <v>3229</v>
      </c>
      <c r="U2272" s="57" t="str">
        <f>VLOOKUP(A2272,'Individual Data'!$K$5:$AC$5544,12,FALSE)</f>
        <v>CJA2</v>
      </c>
      <c r="V2272" s="14">
        <f>IFERROR(LOOKUP(H2272,{30,43,48,53,58,63,68,73,78,83,88,93,97},{42,47,52,57,62,67,72,77,82,87,92,99,100}),999)</f>
        <v>87</v>
      </c>
      <c r="X2272" s="57">
        <f>VLOOKUP(A2272,'Individual Data'!$K$5:$AC$5544,8,FALSE)</f>
        <v>4</v>
      </c>
      <c r="Y2272" s="57">
        <f>VLOOKUP(A2272,'Individual Data'!$K$5:$AC$5544,9,FALSE)</f>
        <v>2019</v>
      </c>
    </row>
    <row r="2273" spans="1:25" ht="15" customHeight="1" x14ac:dyDescent="0.25">
      <c r="A2273" s="197" t="s">
        <v>10035</v>
      </c>
      <c r="B2273" s="197" t="s">
        <v>21962</v>
      </c>
      <c r="C2273" s="198">
        <v>45230</v>
      </c>
      <c r="D2273" s="199">
        <v>3287</v>
      </c>
      <c r="E2273" s="197" t="s">
        <v>19595</v>
      </c>
      <c r="F2273" s="197" t="s">
        <v>19617</v>
      </c>
      <c r="G2273" s="197"/>
      <c r="H2273" s="197">
        <v>82</v>
      </c>
      <c r="I2273" s="197" t="s">
        <v>3085</v>
      </c>
      <c r="J2273" s="197" t="s">
        <v>19596</v>
      </c>
      <c r="K2273" s="228" t="s">
        <v>3196</v>
      </c>
      <c r="M2273" s="199">
        <v>18</v>
      </c>
      <c r="O2273" s="197" t="s">
        <v>21963</v>
      </c>
      <c r="Q2273" s="197" t="s">
        <v>3229</v>
      </c>
      <c r="S2273" s="57">
        <v>1</v>
      </c>
      <c r="T2273" s="197" t="s">
        <v>19598</v>
      </c>
      <c r="U2273" s="57" t="str">
        <f>VLOOKUP(A2273,'Individual Data'!$K$5:$AC$5544,12,FALSE)</f>
        <v>PLA1</v>
      </c>
      <c r="V2273" s="14">
        <f>IFERROR(LOOKUP(H2273,{30,43,48,53,58,63,68,73,78,83,88,93,97},{42,47,52,57,62,67,72,77,82,87,92,99,100}),999)</f>
        <v>82</v>
      </c>
      <c r="X2273" s="57">
        <f>VLOOKUP(A2273,'Individual Data'!$K$5:$AC$5544,8,FALSE)</f>
        <v>4</v>
      </c>
      <c r="Y2273" s="57">
        <f>VLOOKUP(A2273,'Individual Data'!$K$5:$AC$5544,9,FALSE)</f>
        <v>2019</v>
      </c>
    </row>
    <row r="2274" spans="1:25" ht="15" customHeight="1" x14ac:dyDescent="0.25">
      <c r="A2274" s="197" t="s">
        <v>10037</v>
      </c>
      <c r="B2274" s="197" t="s">
        <v>21964</v>
      </c>
      <c r="C2274" s="198">
        <v>45230</v>
      </c>
      <c r="D2274" s="199">
        <v>388</v>
      </c>
      <c r="E2274" s="197" t="s">
        <v>19595</v>
      </c>
      <c r="F2274" s="197" t="s">
        <v>19617</v>
      </c>
      <c r="G2274" s="197"/>
      <c r="H2274" s="197">
        <v>78</v>
      </c>
      <c r="I2274" s="197" t="s">
        <v>3225</v>
      </c>
      <c r="J2274" s="197" t="s">
        <v>19596</v>
      </c>
      <c r="K2274" s="57" t="s">
        <v>3196</v>
      </c>
      <c r="M2274" s="199">
        <v>18</v>
      </c>
      <c r="O2274" s="197" t="s">
        <v>21965</v>
      </c>
      <c r="Q2274" s="197" t="s">
        <v>3229</v>
      </c>
      <c r="S2274" s="57">
        <v>1</v>
      </c>
      <c r="T2274" s="197" t="s">
        <v>19598</v>
      </c>
      <c r="U2274" s="57" t="str">
        <f>VLOOKUP(A2274,'Individual Data'!$K$5:$AC$5544,12,FALSE)</f>
        <v>BCA1</v>
      </c>
      <c r="V2274" s="14">
        <f>IFERROR(LOOKUP(H2274,{30,43,48,53,58,63,68,73,78,83,88,93,97},{42,47,52,57,62,67,72,77,82,87,92,99,100}),999)</f>
        <v>82</v>
      </c>
      <c r="X2274" s="57">
        <f>VLOOKUP(A2274,'Individual Data'!$K$5:$AC$5544,8,FALSE)</f>
        <v>4</v>
      </c>
      <c r="Y2274" s="57">
        <f>VLOOKUP(A2274,'Individual Data'!$K$5:$AC$5544,9,FALSE)</f>
        <v>2019</v>
      </c>
    </row>
    <row r="2275" spans="1:25" ht="15" customHeight="1" x14ac:dyDescent="0.25">
      <c r="A2275" s="197" t="s">
        <v>10040</v>
      </c>
      <c r="B2275" s="197" t="s">
        <v>21966</v>
      </c>
      <c r="C2275" s="198">
        <v>45230</v>
      </c>
      <c r="D2275" s="199">
        <v>3256</v>
      </c>
      <c r="E2275" s="197" t="s">
        <v>19595</v>
      </c>
      <c r="F2275" s="197" t="s">
        <v>19617</v>
      </c>
      <c r="G2275" s="197"/>
      <c r="H2275" s="197">
        <v>74</v>
      </c>
      <c r="I2275" s="197" t="s">
        <v>3085</v>
      </c>
      <c r="J2275" s="197" t="s">
        <v>19596</v>
      </c>
      <c r="K2275" s="57" t="s">
        <v>3196</v>
      </c>
      <c r="M2275" s="199">
        <v>18</v>
      </c>
      <c r="O2275" s="197" t="s">
        <v>21967</v>
      </c>
      <c r="Q2275" s="197" t="s">
        <v>3229</v>
      </c>
      <c r="S2275" s="57">
        <v>1</v>
      </c>
      <c r="T2275" s="197" t="s">
        <v>19598</v>
      </c>
      <c r="U2275" s="57" t="str">
        <f>VLOOKUP(A2275,'Individual Data'!$K$5:$AC$5544,12,FALSE)</f>
        <v>LFSO</v>
      </c>
      <c r="V2275" s="14">
        <f>IFERROR(LOOKUP(H2275,{30,43,48,53,58,63,68,73,78,83,88,93,97},{42,47,52,57,62,67,72,77,82,87,92,99,100}),999)</f>
        <v>77</v>
      </c>
      <c r="X2275" s="57">
        <f>VLOOKUP(A2275,'Individual Data'!$K$5:$AC$5544,8,FALSE)</f>
        <v>4</v>
      </c>
      <c r="Y2275" s="57">
        <f>VLOOKUP(A2275,'Individual Data'!$K$5:$AC$5544,9,FALSE)</f>
        <v>2019</v>
      </c>
    </row>
    <row r="2276" spans="1:25" ht="15" customHeight="1" x14ac:dyDescent="0.25">
      <c r="A2276" s="197" t="s">
        <v>10042</v>
      </c>
      <c r="B2276" s="197" t="s">
        <v>21968</v>
      </c>
      <c r="C2276" s="198">
        <v>45236</v>
      </c>
      <c r="D2276" s="199">
        <v>4154</v>
      </c>
      <c r="E2276" s="197" t="s">
        <v>19595</v>
      </c>
      <c r="F2276" s="197" t="s">
        <v>19617</v>
      </c>
      <c r="G2276" s="197"/>
      <c r="H2276" s="197">
        <v>74</v>
      </c>
      <c r="I2276" s="197" t="s">
        <v>3085</v>
      </c>
      <c r="J2276" s="197" t="s">
        <v>19596</v>
      </c>
      <c r="K2276" s="57" t="s">
        <v>3196</v>
      </c>
      <c r="M2276" s="199">
        <v>18</v>
      </c>
      <c r="O2276" s="197" t="s">
        <v>21969</v>
      </c>
      <c r="Q2276" s="197" t="s">
        <v>3229</v>
      </c>
      <c r="S2276" s="57">
        <v>1</v>
      </c>
      <c r="T2276" s="197" t="s">
        <v>19598</v>
      </c>
      <c r="U2276" s="57" t="str">
        <f>VLOOKUP(A2276,'Individual Data'!$K$5:$AC$5544,12,FALSE)</f>
        <v>Unassigned</v>
      </c>
      <c r="V2276" s="14">
        <f>IFERROR(LOOKUP(H2276,{30,43,48,53,58,63,68,73,78,83,88,93,97},{42,47,52,57,62,67,72,77,82,87,92,99,100}),999)</f>
        <v>77</v>
      </c>
      <c r="X2276" s="57" t="str">
        <f>VLOOKUP(A2276,'Individual Data'!$K$5:$AC$5544,8,FALSE)</f>
        <v>NA</v>
      </c>
      <c r="Y2276" s="57" t="str">
        <f>VLOOKUP(A2276,'Individual Data'!$K$5:$AC$5544,9,FALSE)</f>
        <v>U</v>
      </c>
    </row>
    <row r="2277" spans="1:25" ht="15" customHeight="1" x14ac:dyDescent="0.25">
      <c r="A2277" s="197" t="s">
        <v>10045</v>
      </c>
      <c r="B2277" s="197" t="s">
        <v>21970</v>
      </c>
      <c r="C2277" s="198">
        <v>45223</v>
      </c>
      <c r="D2277" s="199">
        <v>2302</v>
      </c>
      <c r="E2277" s="197" t="s">
        <v>19595</v>
      </c>
      <c r="F2277" s="197" t="s">
        <v>19617</v>
      </c>
      <c r="G2277" s="197"/>
      <c r="H2277" s="197">
        <v>77</v>
      </c>
      <c r="I2277" s="197" t="s">
        <v>3085</v>
      </c>
      <c r="J2277" s="197" t="s">
        <v>19596</v>
      </c>
      <c r="K2277" s="57" t="s">
        <v>3196</v>
      </c>
      <c r="M2277" s="199">
        <v>18</v>
      </c>
      <c r="O2277" s="197" t="s">
        <v>21971</v>
      </c>
      <c r="Q2277" s="197" t="s">
        <v>3229</v>
      </c>
      <c r="S2277" s="57">
        <v>1</v>
      </c>
      <c r="T2277" s="197" t="s">
        <v>19598</v>
      </c>
      <c r="U2277" s="57" t="str">
        <f>VLOOKUP(A2277,'Individual Data'!$K$5:$AC$5544,12,FALSE)</f>
        <v>Unassigned</v>
      </c>
      <c r="V2277" s="14">
        <f>IFERROR(LOOKUP(H2277,{30,43,48,53,58,63,68,73,78,83,88,93,97},{42,47,52,57,62,67,72,77,82,87,92,99,100}),999)</f>
        <v>77</v>
      </c>
      <c r="X2277" s="57" t="str">
        <f>VLOOKUP(A2277,'Individual Data'!$K$5:$AC$5544,8,FALSE)</f>
        <v>NA</v>
      </c>
      <c r="Y2277" s="57" t="str">
        <f>VLOOKUP(A2277,'Individual Data'!$K$5:$AC$5544,9,FALSE)</f>
        <v>U</v>
      </c>
    </row>
    <row r="2278" spans="1:25" ht="15" customHeight="1" x14ac:dyDescent="0.25">
      <c r="A2278" s="197" t="s">
        <v>10048</v>
      </c>
      <c r="B2278" s="197" t="s">
        <v>21972</v>
      </c>
      <c r="C2278" s="198">
        <v>45230</v>
      </c>
      <c r="D2278" s="199">
        <v>377</v>
      </c>
      <c r="E2278" s="197" t="s">
        <v>19595</v>
      </c>
      <c r="F2278" s="197" t="s">
        <v>19617</v>
      </c>
      <c r="G2278" s="197"/>
      <c r="H2278" s="197">
        <v>76</v>
      </c>
      <c r="I2278" s="197" t="s">
        <v>3225</v>
      </c>
      <c r="J2278" s="197" t="s">
        <v>19596</v>
      </c>
      <c r="K2278" s="57" t="s">
        <v>3196</v>
      </c>
      <c r="M2278" s="199">
        <v>18</v>
      </c>
      <c r="O2278" s="197" t="s">
        <v>21973</v>
      </c>
      <c r="Q2278" s="197" t="s">
        <v>3229</v>
      </c>
      <c r="S2278" s="57">
        <v>1</v>
      </c>
      <c r="T2278" s="197" t="s">
        <v>19598</v>
      </c>
      <c r="U2278" s="57" t="str">
        <f>VLOOKUP(A2278,'Individual Data'!$K$5:$AC$5544,12,FALSE)</f>
        <v>IPCSR</v>
      </c>
      <c r="V2278" s="14">
        <f>IFERROR(LOOKUP(H2278,{30,43,48,53,58,63,68,73,78,83,88,93,97},{42,47,52,57,62,67,72,77,82,87,92,99,100}),999)</f>
        <v>77</v>
      </c>
      <c r="X2278" s="57">
        <f>VLOOKUP(A2278,'Individual Data'!$K$5:$AC$5544,8,FALSE)</f>
        <v>4</v>
      </c>
      <c r="Y2278" s="57">
        <f>VLOOKUP(A2278,'Individual Data'!$K$5:$AC$5544,9,FALSE)</f>
        <v>2019</v>
      </c>
    </row>
    <row r="2279" spans="1:25" ht="15" customHeight="1" x14ac:dyDescent="0.25">
      <c r="A2279" s="197" t="s">
        <v>10052</v>
      </c>
      <c r="B2279" s="197" t="s">
        <v>21974</v>
      </c>
      <c r="C2279" s="198">
        <v>45223</v>
      </c>
      <c r="D2279" s="199">
        <v>2260</v>
      </c>
      <c r="E2279" s="197" t="s">
        <v>19595</v>
      </c>
      <c r="F2279" s="197" t="s">
        <v>19617</v>
      </c>
      <c r="G2279" s="197"/>
      <c r="H2279" s="197">
        <v>77.5</v>
      </c>
      <c r="I2279" s="197" t="s">
        <v>3085</v>
      </c>
      <c r="J2279" s="197" t="s">
        <v>19596</v>
      </c>
      <c r="K2279" s="57" t="s">
        <v>3196</v>
      </c>
      <c r="M2279" s="199">
        <v>18</v>
      </c>
      <c r="O2279" s="197" t="s">
        <v>21975</v>
      </c>
      <c r="Q2279" s="197" t="s">
        <v>3229</v>
      </c>
      <c r="S2279" s="57">
        <v>1</v>
      </c>
      <c r="T2279" s="197" t="s">
        <v>3229</v>
      </c>
      <c r="U2279" s="57" t="str">
        <f>VLOOKUP(A2279,'Individual Data'!$K$5:$AC$5544,12,FALSE)</f>
        <v>IPCSR</v>
      </c>
      <c r="V2279" s="14">
        <f>IFERROR(LOOKUP(H2279,{30,43,48,53,58,63,68,73,78,83,88,93,97},{42,47,52,57,62,67,72,77,82,87,92,99,100}),999)</f>
        <v>77</v>
      </c>
      <c r="X2279" s="57">
        <f>VLOOKUP(A2279,'Individual Data'!$K$5:$AC$5544,8,FALSE)</f>
        <v>4</v>
      </c>
      <c r="Y2279" s="57">
        <f>VLOOKUP(A2279,'Individual Data'!$K$5:$AC$5544,9,FALSE)</f>
        <v>2019</v>
      </c>
    </row>
    <row r="2280" spans="1:25" ht="15" customHeight="1" x14ac:dyDescent="0.25">
      <c r="A2280" s="197" t="s">
        <v>10056</v>
      </c>
      <c r="B2280" s="197" t="s">
        <v>21976</v>
      </c>
      <c r="C2280" s="198">
        <v>45223</v>
      </c>
      <c r="D2280" s="199">
        <v>204</v>
      </c>
      <c r="E2280" s="197" t="s">
        <v>19595</v>
      </c>
      <c r="F2280" s="197" t="s">
        <v>19617</v>
      </c>
      <c r="G2280" s="197"/>
      <c r="H2280" s="197">
        <v>81</v>
      </c>
      <c r="I2280" s="197" t="s">
        <v>3225</v>
      </c>
      <c r="J2280" s="197" t="s">
        <v>19596</v>
      </c>
      <c r="K2280" s="57" t="s">
        <v>3196</v>
      </c>
      <c r="M2280" s="199">
        <v>18</v>
      </c>
      <c r="O2280" s="197" t="s">
        <v>21977</v>
      </c>
      <c r="Q2280" s="197" t="s">
        <v>3229</v>
      </c>
      <c r="S2280" s="57">
        <v>1</v>
      </c>
      <c r="T2280" s="197" t="s">
        <v>19598</v>
      </c>
      <c r="U2280" s="57" t="str">
        <f>VLOOKUP(A2280,'Individual Data'!$K$5:$AC$5544,12,FALSE)</f>
        <v>CJA1</v>
      </c>
      <c r="V2280" s="14">
        <f>IFERROR(LOOKUP(H2280,{30,43,48,53,58,63,68,73,78,83,88,93,97},{42,47,52,57,62,67,72,77,82,87,92,99,100}),999)</f>
        <v>82</v>
      </c>
      <c r="X2280" s="57">
        <f>VLOOKUP(A2280,'Individual Data'!$K$5:$AC$5544,8,FALSE)</f>
        <v>4</v>
      </c>
      <c r="Y2280" s="57">
        <f>VLOOKUP(A2280,'Individual Data'!$K$5:$AC$5544,9,FALSE)</f>
        <v>2019</v>
      </c>
    </row>
    <row r="2281" spans="1:25" ht="15" customHeight="1" x14ac:dyDescent="0.25">
      <c r="A2281" s="197" t="s">
        <v>10059</v>
      </c>
      <c r="B2281" s="197" t="s">
        <v>21978</v>
      </c>
      <c r="C2281" s="198">
        <v>45236</v>
      </c>
      <c r="D2281" s="199">
        <v>4058</v>
      </c>
      <c r="E2281" s="197" t="s">
        <v>19595</v>
      </c>
      <c r="F2281" s="197" t="s">
        <v>19617</v>
      </c>
      <c r="G2281" s="197"/>
      <c r="H2281" s="197">
        <v>76</v>
      </c>
      <c r="I2281" s="197" t="s">
        <v>3085</v>
      </c>
      <c r="J2281" s="197" t="s">
        <v>19596</v>
      </c>
      <c r="K2281" s="57" t="s">
        <v>3196</v>
      </c>
      <c r="M2281" s="199">
        <v>18</v>
      </c>
      <c r="O2281" s="197" t="s">
        <v>21979</v>
      </c>
      <c r="Q2281" s="197" t="s">
        <v>3229</v>
      </c>
      <c r="S2281" s="57">
        <v>1</v>
      </c>
      <c r="T2281" s="197" t="s">
        <v>19598</v>
      </c>
      <c r="U2281" s="57" t="str">
        <f>VLOOKUP(A2281,'Individual Data'!$K$5:$AC$5544,12,FALSE)</f>
        <v>LFSO</v>
      </c>
      <c r="V2281" s="14">
        <f>IFERROR(LOOKUP(H2281,{30,43,48,53,58,63,68,73,78,83,88,93,97},{42,47,52,57,62,67,72,77,82,87,92,99,100}),999)</f>
        <v>77</v>
      </c>
      <c r="X2281" s="57">
        <f>VLOOKUP(A2281,'Individual Data'!$K$5:$AC$5544,8,FALSE)</f>
        <v>4</v>
      </c>
      <c r="Y2281" s="57">
        <f>VLOOKUP(A2281,'Individual Data'!$K$5:$AC$5544,9,FALSE)</f>
        <v>2019</v>
      </c>
    </row>
    <row r="2282" spans="1:25" ht="15" customHeight="1" x14ac:dyDescent="0.25">
      <c r="A2282" s="197" t="s">
        <v>10062</v>
      </c>
      <c r="B2282" s="197" t="s">
        <v>21980</v>
      </c>
      <c r="C2282" s="198">
        <v>45243</v>
      </c>
      <c r="D2282" s="199">
        <v>616</v>
      </c>
      <c r="E2282" s="197" t="s">
        <v>19595</v>
      </c>
      <c r="F2282" s="197" t="s">
        <v>19617</v>
      </c>
      <c r="G2282" s="197"/>
      <c r="H2282" s="197">
        <v>72</v>
      </c>
      <c r="I2282" s="197" t="s">
        <v>3225</v>
      </c>
      <c r="J2282" s="197" t="s">
        <v>19596</v>
      </c>
      <c r="K2282" s="57" t="s">
        <v>3196</v>
      </c>
      <c r="M2282" s="199">
        <v>18</v>
      </c>
      <c r="O2282" s="197" t="s">
        <v>21981</v>
      </c>
      <c r="Q2282" s="197" t="s">
        <v>3229</v>
      </c>
      <c r="S2282" s="57">
        <v>1</v>
      </c>
      <c r="T2282" s="197" t="s">
        <v>19598</v>
      </c>
      <c r="U2282" s="57" t="str">
        <f>VLOOKUP(A2282,'Individual Data'!$K$5:$AC$5544,12,FALSE)</f>
        <v>LFSO</v>
      </c>
      <c r="V2282" s="14">
        <f>IFERROR(LOOKUP(H2282,{30,43,48,53,58,63,68,73,78,83,88,93,97},{42,47,52,57,62,67,72,77,82,87,92,99,100}),999)</f>
        <v>72</v>
      </c>
      <c r="X2282" s="57">
        <f>VLOOKUP(A2282,'Individual Data'!$K$5:$AC$5544,8,FALSE)</f>
        <v>4</v>
      </c>
      <c r="Y2282" s="57">
        <f>VLOOKUP(A2282,'Individual Data'!$K$5:$AC$5544,9,FALSE)</f>
        <v>2019</v>
      </c>
    </row>
    <row r="2283" spans="1:25" ht="15" customHeight="1" x14ac:dyDescent="0.25">
      <c r="A2283" s="197" t="s">
        <v>10069</v>
      </c>
      <c r="B2283" s="197" t="s">
        <v>21982</v>
      </c>
      <c r="C2283" s="198">
        <v>45236</v>
      </c>
      <c r="D2283" s="199">
        <v>4163</v>
      </c>
      <c r="E2283" s="197" t="s">
        <v>19595</v>
      </c>
      <c r="F2283" s="197" t="s">
        <v>19617</v>
      </c>
      <c r="G2283" s="197"/>
      <c r="H2283" s="197">
        <v>83</v>
      </c>
      <c r="I2283" s="197" t="s">
        <v>3085</v>
      </c>
      <c r="J2283" s="197" t="s">
        <v>19596</v>
      </c>
      <c r="K2283" s="57" t="s">
        <v>3196</v>
      </c>
      <c r="M2283" s="199">
        <v>18</v>
      </c>
      <c r="O2283" s="197" t="s">
        <v>21983</v>
      </c>
      <c r="Q2283" s="197" t="s">
        <v>3229</v>
      </c>
      <c r="S2283" s="57">
        <v>1</v>
      </c>
      <c r="T2283" s="197" t="s">
        <v>19598</v>
      </c>
      <c r="U2283" s="57" t="str">
        <f>VLOOKUP(A2283,'Individual Data'!$K$5:$AC$5544,12,FALSE)</f>
        <v>IPCSR</v>
      </c>
      <c r="V2283" s="14">
        <f>IFERROR(LOOKUP(H2283,{30,43,48,53,58,63,68,73,78,83,88,93,97},{42,47,52,57,62,67,72,77,82,87,92,99,100}),999)</f>
        <v>87</v>
      </c>
      <c r="X2283" s="57">
        <f>VLOOKUP(A2283,'Individual Data'!$K$5:$AC$5544,8,FALSE)</f>
        <v>4</v>
      </c>
      <c r="Y2283" s="57">
        <f>VLOOKUP(A2283,'Individual Data'!$K$5:$AC$5544,9,FALSE)</f>
        <v>2019</v>
      </c>
    </row>
    <row r="2284" spans="1:25" ht="15" customHeight="1" x14ac:dyDescent="0.25">
      <c r="A2284" s="197" t="s">
        <v>10072</v>
      </c>
      <c r="B2284" s="197" t="s">
        <v>21984</v>
      </c>
      <c r="C2284" s="198">
        <v>45236</v>
      </c>
      <c r="D2284" s="199">
        <v>4143</v>
      </c>
      <c r="E2284" s="197" t="s">
        <v>19595</v>
      </c>
      <c r="F2284" s="197" t="s">
        <v>19617</v>
      </c>
      <c r="G2284" s="197"/>
      <c r="H2284" s="197">
        <v>89</v>
      </c>
      <c r="I2284" s="197" t="s">
        <v>3085</v>
      </c>
      <c r="J2284" s="197" t="s">
        <v>17688</v>
      </c>
      <c r="K2284" s="229" t="s">
        <v>3228</v>
      </c>
      <c r="M2284" s="199">
        <v>18</v>
      </c>
      <c r="O2284" s="197" t="s">
        <v>19601</v>
      </c>
      <c r="Q2284" s="197" t="s">
        <v>3229</v>
      </c>
      <c r="S2284" s="57">
        <v>1</v>
      </c>
      <c r="T2284" s="197" t="s">
        <v>3229</v>
      </c>
      <c r="U2284" s="57" t="str">
        <f>VLOOKUP(A2284,'Individual Data'!$K$5:$AC$5544,12,FALSE)</f>
        <v>Unassigned AD</v>
      </c>
      <c r="V2284" s="14">
        <f>IFERROR(LOOKUP(H2284,{30,43,48,53,58,63,68,73,78,83,88,93,97},{42,47,52,57,62,67,72,77,82,87,92,99,100}),999)</f>
        <v>92</v>
      </c>
      <c r="X2284" s="57" t="str">
        <f>VLOOKUP(A2284,'Individual Data'!$K$5:$AC$5544,8,FALSE)</f>
        <v>NA</v>
      </c>
      <c r="Y2284" s="57" t="str">
        <f>VLOOKUP(A2284,'Individual Data'!$K$5:$AC$5544,9,FALSE)</f>
        <v>U</v>
      </c>
    </row>
    <row r="2285" spans="1:25" ht="15" customHeight="1" x14ac:dyDescent="0.25">
      <c r="A2285" s="197" t="s">
        <v>10074</v>
      </c>
      <c r="B2285" s="197" t="s">
        <v>21985</v>
      </c>
      <c r="C2285" s="198">
        <v>45230</v>
      </c>
      <c r="D2285" s="199">
        <v>3283</v>
      </c>
      <c r="E2285" s="197" t="s">
        <v>19595</v>
      </c>
      <c r="F2285" s="197" t="s">
        <v>19617</v>
      </c>
      <c r="G2285" s="197"/>
      <c r="H2285" s="197">
        <v>88</v>
      </c>
      <c r="I2285" s="197" t="s">
        <v>3085</v>
      </c>
      <c r="J2285" s="197" t="s">
        <v>19596</v>
      </c>
      <c r="K2285" s="228" t="s">
        <v>3196</v>
      </c>
      <c r="M2285" s="199">
        <v>18</v>
      </c>
      <c r="O2285" s="197" t="s">
        <v>21986</v>
      </c>
      <c r="Q2285" s="197" t="s">
        <v>3229</v>
      </c>
      <c r="S2285" s="57">
        <v>1</v>
      </c>
      <c r="T2285" s="197" t="s">
        <v>19598</v>
      </c>
      <c r="U2285" s="57" t="str">
        <f>VLOOKUP(A2285,'Individual Data'!$K$5:$AC$5544,12,FALSE)</f>
        <v>PLA1</v>
      </c>
      <c r="V2285" s="14">
        <f>IFERROR(LOOKUP(H2285,{30,43,48,53,58,63,68,73,78,83,88,93,97},{42,47,52,57,62,67,72,77,82,87,92,99,100}),999)</f>
        <v>92</v>
      </c>
      <c r="X2285" s="57">
        <f>VLOOKUP(A2285,'Individual Data'!$K$5:$AC$5544,8,FALSE)</f>
        <v>4</v>
      </c>
      <c r="Y2285" s="57">
        <f>VLOOKUP(A2285,'Individual Data'!$K$5:$AC$5544,9,FALSE)</f>
        <v>2019</v>
      </c>
    </row>
    <row r="2286" spans="1:25" ht="15" customHeight="1" x14ac:dyDescent="0.25">
      <c r="A2286" s="197" t="s">
        <v>10077</v>
      </c>
      <c r="B2286" s="197" t="s">
        <v>21987</v>
      </c>
      <c r="C2286" s="198">
        <v>45223</v>
      </c>
      <c r="D2286" s="199">
        <v>236</v>
      </c>
      <c r="E2286" s="197" t="s">
        <v>19595</v>
      </c>
      <c r="F2286" s="197" t="s">
        <v>19617</v>
      </c>
      <c r="G2286" s="197"/>
      <c r="H2286" s="197">
        <v>84</v>
      </c>
      <c r="I2286" s="197" t="s">
        <v>3225</v>
      </c>
      <c r="J2286" s="197" t="s">
        <v>19596</v>
      </c>
      <c r="K2286" s="57" t="s">
        <v>3196</v>
      </c>
      <c r="M2286" s="199">
        <v>18</v>
      </c>
      <c r="O2286" s="197" t="s">
        <v>21988</v>
      </c>
      <c r="Q2286" s="197" t="s">
        <v>3229</v>
      </c>
      <c r="S2286" s="57">
        <v>1</v>
      </c>
      <c r="T2286" s="197" t="s">
        <v>3229</v>
      </c>
      <c r="U2286" s="57" t="str">
        <f>VLOOKUP(A2286,'Individual Data'!$K$5:$AC$5544,12,FALSE)</f>
        <v>LFSO</v>
      </c>
      <c r="V2286" s="14">
        <f>IFERROR(LOOKUP(H2286,{30,43,48,53,58,63,68,73,78,83,88,93,97},{42,47,52,57,62,67,72,77,82,87,92,99,100}),999)</f>
        <v>87</v>
      </c>
      <c r="X2286" s="57">
        <f>VLOOKUP(A2286,'Individual Data'!$K$5:$AC$5544,8,FALSE)</f>
        <v>4</v>
      </c>
      <c r="Y2286" s="57">
        <f>VLOOKUP(A2286,'Individual Data'!$K$5:$AC$5544,9,FALSE)</f>
        <v>2019</v>
      </c>
    </row>
    <row r="2287" spans="1:25" ht="15" customHeight="1" x14ac:dyDescent="0.25">
      <c r="A2287" s="197" t="s">
        <v>10080</v>
      </c>
      <c r="B2287" s="197" t="s">
        <v>21989</v>
      </c>
      <c r="C2287" s="198">
        <v>45243</v>
      </c>
      <c r="D2287" s="199">
        <v>5014</v>
      </c>
      <c r="E2287" s="197" t="s">
        <v>19595</v>
      </c>
      <c r="F2287" s="197" t="s">
        <v>19617</v>
      </c>
      <c r="G2287" s="197"/>
      <c r="H2287" s="197">
        <v>81</v>
      </c>
      <c r="I2287" s="197" t="s">
        <v>3085</v>
      </c>
      <c r="J2287" s="197" t="s">
        <v>19596</v>
      </c>
      <c r="K2287" s="57" t="s">
        <v>3196</v>
      </c>
      <c r="M2287" s="199">
        <v>18</v>
      </c>
      <c r="O2287" s="197" t="s">
        <v>21990</v>
      </c>
      <c r="Q2287" s="197" t="s">
        <v>3229</v>
      </c>
      <c r="S2287" s="57">
        <v>1</v>
      </c>
      <c r="T2287" s="197" t="s">
        <v>19598</v>
      </c>
      <c r="U2287" s="57" t="str">
        <f>VLOOKUP(A2287,'Individual Data'!$K$5:$AC$5544,12,FALSE)</f>
        <v>IPCSR</v>
      </c>
      <c r="V2287" s="14">
        <f>IFERROR(LOOKUP(H2287,{30,43,48,53,58,63,68,73,78,83,88,93,97},{42,47,52,57,62,67,72,77,82,87,92,99,100}),999)</f>
        <v>82</v>
      </c>
      <c r="X2287" s="57">
        <f>VLOOKUP(A2287,'Individual Data'!$K$5:$AC$5544,8,FALSE)</f>
        <v>4</v>
      </c>
      <c r="Y2287" s="57">
        <f>VLOOKUP(A2287,'Individual Data'!$K$5:$AC$5544,9,FALSE)</f>
        <v>2019</v>
      </c>
    </row>
    <row r="2288" spans="1:25" ht="15" customHeight="1" x14ac:dyDescent="0.25">
      <c r="A2288" s="197" t="s">
        <v>10084</v>
      </c>
      <c r="B2288" s="197" t="s">
        <v>21991</v>
      </c>
      <c r="C2288" s="198">
        <v>45216</v>
      </c>
      <c r="D2288" s="199">
        <v>1129</v>
      </c>
      <c r="E2288" s="197" t="s">
        <v>19595</v>
      </c>
      <c r="F2288" s="197" t="s">
        <v>19617</v>
      </c>
      <c r="G2288" s="197"/>
      <c r="H2288" s="197">
        <v>75</v>
      </c>
      <c r="I2288" s="197" t="s">
        <v>3085</v>
      </c>
      <c r="J2288" s="197" t="s">
        <v>19596</v>
      </c>
      <c r="K2288" s="57" t="s">
        <v>3196</v>
      </c>
      <c r="M2288" s="199">
        <v>18</v>
      </c>
      <c r="O2288" s="197" t="s">
        <v>21992</v>
      </c>
      <c r="Q2288" s="197" t="s">
        <v>3229</v>
      </c>
      <c r="S2288" s="57">
        <v>1</v>
      </c>
      <c r="T2288" s="197" t="s">
        <v>19598</v>
      </c>
      <c r="U2288" s="57" t="str">
        <f>VLOOKUP(A2288,'Individual Data'!$K$5:$AC$5544,12,FALSE)</f>
        <v>LFSO</v>
      </c>
      <c r="V2288" s="14">
        <f>IFERROR(LOOKUP(H2288,{30,43,48,53,58,63,68,73,78,83,88,93,97},{42,47,52,57,62,67,72,77,82,87,92,99,100}),999)</f>
        <v>77</v>
      </c>
      <c r="X2288" s="57">
        <f>VLOOKUP(A2288,'Individual Data'!$K$5:$AC$5544,8,FALSE)</f>
        <v>4</v>
      </c>
      <c r="Y2288" s="57">
        <f>VLOOKUP(A2288,'Individual Data'!$K$5:$AC$5544,9,FALSE)</f>
        <v>2019</v>
      </c>
    </row>
    <row r="2289" spans="1:25" ht="15" customHeight="1" x14ac:dyDescent="0.25">
      <c r="A2289" s="197" t="s">
        <v>10087</v>
      </c>
      <c r="B2289" s="197" t="s">
        <v>21993</v>
      </c>
      <c r="C2289" s="198">
        <v>45236</v>
      </c>
      <c r="D2289" s="199">
        <v>4276</v>
      </c>
      <c r="E2289" s="197" t="s">
        <v>19595</v>
      </c>
      <c r="F2289" s="197" t="s">
        <v>19617</v>
      </c>
      <c r="G2289" s="197"/>
      <c r="H2289" s="197">
        <v>73</v>
      </c>
      <c r="I2289" s="197" t="s">
        <v>3085</v>
      </c>
      <c r="J2289" s="197" t="s">
        <v>19596</v>
      </c>
      <c r="K2289" s="57" t="s">
        <v>3196</v>
      </c>
      <c r="M2289" s="199">
        <v>18</v>
      </c>
      <c r="O2289" s="197" t="s">
        <v>21994</v>
      </c>
      <c r="Q2289" s="197" t="s">
        <v>3229</v>
      </c>
      <c r="S2289" s="57">
        <v>1</v>
      </c>
      <c r="T2289" s="197" t="s">
        <v>19598</v>
      </c>
      <c r="U2289" s="57" t="str">
        <f>VLOOKUP(A2289,'Individual Data'!$K$5:$AC$5544,12,FALSE)</f>
        <v>Unassigned</v>
      </c>
      <c r="V2289" s="14">
        <f>IFERROR(LOOKUP(H2289,{30,43,48,53,58,63,68,73,78,83,88,93,97},{42,47,52,57,62,67,72,77,82,87,92,99,100}),999)</f>
        <v>77</v>
      </c>
      <c r="X2289" s="57" t="str">
        <f>VLOOKUP(A2289,'Individual Data'!$K$5:$AC$5544,8,FALSE)</f>
        <v>NA</v>
      </c>
      <c r="Y2289" s="57" t="str">
        <f>VLOOKUP(A2289,'Individual Data'!$K$5:$AC$5544,9,FALSE)</f>
        <v>U</v>
      </c>
    </row>
    <row r="2290" spans="1:25" ht="15" customHeight="1" x14ac:dyDescent="0.25">
      <c r="A2290" s="197" t="s">
        <v>10091</v>
      </c>
      <c r="B2290" s="197" t="s">
        <v>21995</v>
      </c>
      <c r="C2290" s="198">
        <v>45230</v>
      </c>
      <c r="D2290" s="199">
        <v>404</v>
      </c>
      <c r="E2290" s="197" t="s">
        <v>19595</v>
      </c>
      <c r="F2290" s="197" t="s">
        <v>19617</v>
      </c>
      <c r="G2290" s="197"/>
      <c r="H2290" s="197">
        <v>76</v>
      </c>
      <c r="I2290" s="197" t="s">
        <v>3225</v>
      </c>
      <c r="J2290" s="197" t="s">
        <v>19596</v>
      </c>
      <c r="K2290" s="57" t="s">
        <v>3196</v>
      </c>
      <c r="M2290" s="199">
        <v>18</v>
      </c>
      <c r="O2290" s="197" t="s">
        <v>21996</v>
      </c>
      <c r="Q2290" s="197" t="s">
        <v>3229</v>
      </c>
      <c r="S2290" s="57">
        <v>1</v>
      </c>
      <c r="T2290" s="197" t="s">
        <v>19598</v>
      </c>
      <c r="U2290" s="57" t="str">
        <f>VLOOKUP(A2290,'Individual Data'!$K$5:$AC$5544,12,FALSE)</f>
        <v>PLA1</v>
      </c>
      <c r="V2290" s="14">
        <f>IFERROR(LOOKUP(H2290,{30,43,48,53,58,63,68,73,78,83,88,93,97},{42,47,52,57,62,67,72,77,82,87,92,99,100}),999)</f>
        <v>77</v>
      </c>
      <c r="X2290" s="57">
        <f>VLOOKUP(A2290,'Individual Data'!$K$5:$AC$5544,8,FALSE)</f>
        <v>4</v>
      </c>
      <c r="Y2290" s="57">
        <f>VLOOKUP(A2290,'Individual Data'!$K$5:$AC$5544,9,FALSE)</f>
        <v>2019</v>
      </c>
    </row>
    <row r="2291" spans="1:25" ht="15" customHeight="1" x14ac:dyDescent="0.25">
      <c r="A2291" s="197" t="s">
        <v>10094</v>
      </c>
      <c r="B2291" s="197" t="s">
        <v>21997</v>
      </c>
      <c r="C2291" s="198">
        <v>45230</v>
      </c>
      <c r="D2291" s="199">
        <v>3266</v>
      </c>
      <c r="E2291" s="197" t="s">
        <v>19595</v>
      </c>
      <c r="F2291" s="197" t="s">
        <v>19617</v>
      </c>
      <c r="G2291" s="197"/>
      <c r="H2291" s="197">
        <v>84</v>
      </c>
      <c r="I2291" s="197" t="s">
        <v>3085</v>
      </c>
      <c r="J2291" s="197" t="s">
        <v>19596</v>
      </c>
      <c r="K2291" s="57" t="s">
        <v>3196</v>
      </c>
      <c r="M2291" s="199">
        <v>18</v>
      </c>
      <c r="O2291" s="197" t="s">
        <v>21998</v>
      </c>
      <c r="Q2291" s="197" t="s">
        <v>3229</v>
      </c>
      <c r="S2291" s="57">
        <v>1</v>
      </c>
      <c r="T2291" s="197" t="s">
        <v>19598</v>
      </c>
      <c r="U2291" s="57" t="str">
        <f>VLOOKUP(A2291,'Individual Data'!$K$5:$AC$5544,12,FALSE)</f>
        <v>CJA1</v>
      </c>
      <c r="V2291" s="14">
        <f>IFERROR(LOOKUP(H2291,{30,43,48,53,58,63,68,73,78,83,88,93,97},{42,47,52,57,62,67,72,77,82,87,92,99,100}),999)</f>
        <v>87</v>
      </c>
      <c r="X2291" s="57">
        <f>VLOOKUP(A2291,'Individual Data'!$K$5:$AC$5544,8,FALSE)</f>
        <v>4</v>
      </c>
      <c r="Y2291" s="57">
        <f>VLOOKUP(A2291,'Individual Data'!$K$5:$AC$5544,9,FALSE)</f>
        <v>2019</v>
      </c>
    </row>
    <row r="2292" spans="1:25" ht="15" customHeight="1" x14ac:dyDescent="0.25">
      <c r="A2292" s="197" t="s">
        <v>10096</v>
      </c>
      <c r="B2292" s="197" t="s">
        <v>21999</v>
      </c>
      <c r="C2292" s="198">
        <v>45223</v>
      </c>
      <c r="D2292" s="199">
        <v>2241</v>
      </c>
      <c r="E2292" s="197" t="s">
        <v>19595</v>
      </c>
      <c r="F2292" s="197" t="s">
        <v>19617</v>
      </c>
      <c r="G2292" s="197"/>
      <c r="H2292" s="197">
        <v>79</v>
      </c>
      <c r="I2292" s="197" t="s">
        <v>3085</v>
      </c>
      <c r="J2292" s="197" t="s">
        <v>19596</v>
      </c>
      <c r="K2292" s="57" t="s">
        <v>3196</v>
      </c>
      <c r="M2292" s="199">
        <v>18</v>
      </c>
      <c r="O2292" s="197" t="s">
        <v>22000</v>
      </c>
      <c r="Q2292" s="197" t="s">
        <v>3229</v>
      </c>
      <c r="S2292" s="57">
        <v>1</v>
      </c>
      <c r="T2292" s="197" t="s">
        <v>19598</v>
      </c>
      <c r="U2292" s="57" t="str">
        <f>VLOOKUP(A2292,'Individual Data'!$K$5:$AC$5544,12,FALSE)</f>
        <v>LFSO</v>
      </c>
      <c r="V2292" s="14">
        <f>IFERROR(LOOKUP(H2292,{30,43,48,53,58,63,68,73,78,83,88,93,97},{42,47,52,57,62,67,72,77,82,87,92,99,100}),999)</f>
        <v>82</v>
      </c>
      <c r="X2292" s="57">
        <f>VLOOKUP(A2292,'Individual Data'!$K$5:$AC$5544,8,FALSE)</f>
        <v>4</v>
      </c>
      <c r="Y2292" s="57">
        <f>VLOOKUP(A2292,'Individual Data'!$K$5:$AC$5544,9,FALSE)</f>
        <v>2019</v>
      </c>
    </row>
    <row r="2293" spans="1:25" ht="15" customHeight="1" x14ac:dyDescent="0.25">
      <c r="A2293" s="197" t="s">
        <v>10099</v>
      </c>
      <c r="B2293" s="197" t="s">
        <v>22001</v>
      </c>
      <c r="C2293" s="198">
        <v>45230</v>
      </c>
      <c r="D2293" s="199">
        <v>3258</v>
      </c>
      <c r="E2293" s="197" t="s">
        <v>19595</v>
      </c>
      <c r="F2293" s="197" t="s">
        <v>19617</v>
      </c>
      <c r="G2293" s="197"/>
      <c r="H2293" s="197">
        <v>89</v>
      </c>
      <c r="I2293" s="197" t="s">
        <v>3085</v>
      </c>
      <c r="J2293" s="197" t="s">
        <v>19596</v>
      </c>
      <c r="K2293" s="57" t="s">
        <v>3196</v>
      </c>
      <c r="M2293" s="199">
        <v>18</v>
      </c>
      <c r="O2293" s="197" t="s">
        <v>22002</v>
      </c>
      <c r="Q2293" s="197" t="s">
        <v>3229</v>
      </c>
      <c r="S2293" s="57">
        <v>1</v>
      </c>
      <c r="T2293" s="197" t="s">
        <v>19598</v>
      </c>
      <c r="U2293" s="57" t="str">
        <f>VLOOKUP(A2293,'Individual Data'!$K$5:$AC$5544,12,FALSE)</f>
        <v>LFSO</v>
      </c>
      <c r="V2293" s="14">
        <f>IFERROR(LOOKUP(H2293,{30,43,48,53,58,63,68,73,78,83,88,93,97},{42,47,52,57,62,67,72,77,82,87,92,99,100}),999)</f>
        <v>92</v>
      </c>
      <c r="X2293" s="57">
        <f>VLOOKUP(A2293,'Individual Data'!$K$5:$AC$5544,8,FALSE)</f>
        <v>4</v>
      </c>
      <c r="Y2293" s="57">
        <f>VLOOKUP(A2293,'Individual Data'!$K$5:$AC$5544,9,FALSE)</f>
        <v>2019</v>
      </c>
    </row>
    <row r="2294" spans="1:25" ht="15" customHeight="1" x14ac:dyDescent="0.25">
      <c r="A2294" s="197" t="s">
        <v>10102</v>
      </c>
      <c r="B2294" s="197" t="s">
        <v>22003</v>
      </c>
      <c r="C2294" s="198">
        <v>45223</v>
      </c>
      <c r="D2294" s="199">
        <v>213</v>
      </c>
      <c r="E2294" s="197" t="s">
        <v>19595</v>
      </c>
      <c r="F2294" s="197" t="s">
        <v>19617</v>
      </c>
      <c r="G2294" s="197"/>
      <c r="H2294" s="197">
        <v>79</v>
      </c>
      <c r="I2294" s="197" t="s">
        <v>3225</v>
      </c>
      <c r="J2294" s="197" t="s">
        <v>19596</v>
      </c>
      <c r="K2294" s="57" t="s">
        <v>3196</v>
      </c>
      <c r="M2294" s="199">
        <v>18</v>
      </c>
      <c r="O2294" s="197" t="s">
        <v>22004</v>
      </c>
      <c r="Q2294" s="197" t="s">
        <v>3229</v>
      </c>
      <c r="S2294" s="57">
        <v>1</v>
      </c>
      <c r="T2294" s="197" t="s">
        <v>19598</v>
      </c>
      <c r="U2294" s="57" t="str">
        <f>VLOOKUP(A2294,'Individual Data'!$K$5:$AC$5544,12,FALSE)</f>
        <v>LFSO</v>
      </c>
      <c r="V2294" s="14">
        <f>IFERROR(LOOKUP(H2294,{30,43,48,53,58,63,68,73,78,83,88,93,97},{42,47,52,57,62,67,72,77,82,87,92,99,100}),999)</f>
        <v>82</v>
      </c>
      <c r="X2294" s="57">
        <f>VLOOKUP(A2294,'Individual Data'!$K$5:$AC$5544,8,FALSE)</f>
        <v>4</v>
      </c>
      <c r="Y2294" s="57">
        <f>VLOOKUP(A2294,'Individual Data'!$K$5:$AC$5544,9,FALSE)</f>
        <v>2019</v>
      </c>
    </row>
    <row r="2295" spans="1:25" ht="15" customHeight="1" x14ac:dyDescent="0.25">
      <c r="A2295" s="197" t="s">
        <v>10107</v>
      </c>
      <c r="B2295" s="197" t="s">
        <v>22005</v>
      </c>
      <c r="C2295" s="198">
        <v>45216</v>
      </c>
      <c r="D2295" s="199">
        <v>1121</v>
      </c>
      <c r="E2295" s="197" t="s">
        <v>19595</v>
      </c>
      <c r="F2295" s="197" t="s">
        <v>19617</v>
      </c>
      <c r="G2295" s="197"/>
      <c r="H2295" s="197">
        <v>78</v>
      </c>
      <c r="I2295" s="197" t="s">
        <v>3085</v>
      </c>
      <c r="J2295" s="197" t="s">
        <v>19596</v>
      </c>
      <c r="K2295" s="57" t="s">
        <v>3196</v>
      </c>
      <c r="M2295" s="199">
        <v>18</v>
      </c>
      <c r="O2295" s="197" t="s">
        <v>22006</v>
      </c>
      <c r="Q2295" s="197" t="s">
        <v>3229</v>
      </c>
      <c r="S2295" s="57">
        <v>1</v>
      </c>
      <c r="T2295" s="197" t="s">
        <v>19598</v>
      </c>
      <c r="U2295" s="57" t="str">
        <f>VLOOKUP(A2295,'Individual Data'!$K$5:$AC$5544,12,FALSE)</f>
        <v>PLA1</v>
      </c>
      <c r="V2295" s="14">
        <f>IFERROR(LOOKUP(H2295,{30,43,48,53,58,63,68,73,78,83,88,93,97},{42,47,52,57,62,67,72,77,82,87,92,99,100}),999)</f>
        <v>82</v>
      </c>
      <c r="X2295" s="57">
        <f>VLOOKUP(A2295,'Individual Data'!$K$5:$AC$5544,8,FALSE)</f>
        <v>4</v>
      </c>
      <c r="Y2295" s="57">
        <f>VLOOKUP(A2295,'Individual Data'!$K$5:$AC$5544,9,FALSE)</f>
        <v>2019</v>
      </c>
    </row>
    <row r="2296" spans="1:25" ht="15" customHeight="1" x14ac:dyDescent="0.25">
      <c r="A2296" s="197" t="s">
        <v>10111</v>
      </c>
      <c r="B2296" s="197" t="s">
        <v>22007</v>
      </c>
      <c r="C2296" s="198">
        <v>45223</v>
      </c>
      <c r="D2296" s="199">
        <v>2297</v>
      </c>
      <c r="E2296" s="197" t="s">
        <v>19595</v>
      </c>
      <c r="F2296" s="197" t="s">
        <v>19617</v>
      </c>
      <c r="G2296" s="197"/>
      <c r="H2296" s="197">
        <v>87</v>
      </c>
      <c r="I2296" s="197" t="s">
        <v>3085</v>
      </c>
      <c r="J2296" s="197" t="s">
        <v>17688</v>
      </c>
      <c r="K2296" s="229" t="s">
        <v>3228</v>
      </c>
      <c r="M2296" s="199">
        <v>18</v>
      </c>
      <c r="O2296" s="197" t="s">
        <v>19601</v>
      </c>
      <c r="Q2296" s="197" t="s">
        <v>3229</v>
      </c>
      <c r="S2296" s="57">
        <v>1</v>
      </c>
      <c r="T2296" s="197" t="s">
        <v>3229</v>
      </c>
      <c r="U2296" s="57" t="str">
        <f>VLOOKUP(A2296,'Individual Data'!$K$5:$AC$5544,12,FALSE)</f>
        <v>NLVA</v>
      </c>
      <c r="V2296" s="14">
        <f>IFERROR(LOOKUP(H2296,{30,43,48,53,58,63,68,73,78,83,88,93,97},{42,47,52,57,62,67,72,77,82,87,92,99,100}),999)</f>
        <v>87</v>
      </c>
      <c r="X2296" s="57">
        <f>VLOOKUP(A2296,'Individual Data'!$K$5:$AC$5544,8,FALSE)</f>
        <v>4</v>
      </c>
      <c r="Y2296" s="57">
        <f>VLOOKUP(A2296,'Individual Data'!$K$5:$AC$5544,9,FALSE)</f>
        <v>2019</v>
      </c>
    </row>
    <row r="2297" spans="1:25" ht="15" customHeight="1" x14ac:dyDescent="0.25">
      <c r="A2297" s="197" t="s">
        <v>10114</v>
      </c>
      <c r="B2297" s="197" t="s">
        <v>22008</v>
      </c>
      <c r="C2297" s="198">
        <v>45230</v>
      </c>
      <c r="D2297" s="199">
        <v>410</v>
      </c>
      <c r="E2297" s="197" t="s">
        <v>19595</v>
      </c>
      <c r="F2297" s="197" t="s">
        <v>19617</v>
      </c>
      <c r="G2297" s="197"/>
      <c r="H2297" s="197">
        <v>76</v>
      </c>
      <c r="I2297" s="197" t="s">
        <v>3225</v>
      </c>
      <c r="J2297" s="197" t="s">
        <v>19596</v>
      </c>
      <c r="K2297" s="228" t="s">
        <v>3196</v>
      </c>
      <c r="M2297" s="199">
        <v>18</v>
      </c>
      <c r="O2297" s="197" t="s">
        <v>22009</v>
      </c>
      <c r="Q2297" s="197" t="s">
        <v>3229</v>
      </c>
      <c r="S2297" s="57">
        <v>1</v>
      </c>
      <c r="T2297" s="197" t="s">
        <v>19957</v>
      </c>
      <c r="U2297" s="57" t="str">
        <f>VLOOKUP(A2297,'Individual Data'!$K$5:$AC$5544,12,FALSE)</f>
        <v>GRR</v>
      </c>
      <c r="V2297" s="14">
        <f>IFERROR(LOOKUP(H2297,{30,43,48,53,58,63,68,73,78,83,88,93,97},{42,47,52,57,62,67,72,77,82,87,92,99,100}),999)</f>
        <v>77</v>
      </c>
      <c r="X2297" s="57">
        <f>VLOOKUP(A2297,'Individual Data'!$K$5:$AC$5544,8,FALSE)</f>
        <v>3</v>
      </c>
      <c r="Y2297" s="57">
        <f>VLOOKUP(A2297,'Individual Data'!$K$5:$AC$5544,9,FALSE)</f>
        <v>2020</v>
      </c>
    </row>
    <row r="2298" spans="1:25" ht="15" customHeight="1" x14ac:dyDescent="0.25">
      <c r="A2298" s="197" t="s">
        <v>10119</v>
      </c>
      <c r="B2298" s="197" t="s">
        <v>22010</v>
      </c>
      <c r="C2298" s="198">
        <v>45195</v>
      </c>
      <c r="D2298" s="199">
        <v>23391</v>
      </c>
      <c r="E2298" s="197" t="s">
        <v>19595</v>
      </c>
      <c r="F2298" s="197" t="s">
        <v>17699</v>
      </c>
      <c r="G2298" s="197"/>
      <c r="H2298" s="197">
        <v>77</v>
      </c>
      <c r="I2298" s="197" t="s">
        <v>3085</v>
      </c>
      <c r="J2298" s="197" t="s">
        <v>19596</v>
      </c>
      <c r="K2298" s="57" t="s">
        <v>3196</v>
      </c>
      <c r="M2298" s="199">
        <v>18</v>
      </c>
      <c r="O2298" s="197" t="s">
        <v>22011</v>
      </c>
      <c r="Q2298" s="197" t="s">
        <v>3229</v>
      </c>
      <c r="S2298" s="57">
        <v>1</v>
      </c>
      <c r="T2298" s="197" t="s">
        <v>19598</v>
      </c>
      <c r="U2298" s="57" t="str">
        <f>VLOOKUP(A2298,'Individual Data'!$K$5:$AC$5544,12,FALSE)</f>
        <v>LFSO</v>
      </c>
      <c r="V2298" s="14">
        <f>IFERROR(LOOKUP(H2298,{30,43,48,53,58,63,68,73,78,83,88,93,97},{42,47,52,57,62,67,72,77,82,87,92,99,100}),999)</f>
        <v>77</v>
      </c>
      <c r="X2298" s="57">
        <f>VLOOKUP(A2298,'Individual Data'!$K$5:$AC$5544,8,FALSE)</f>
        <v>4</v>
      </c>
      <c r="Y2298" s="57">
        <f>VLOOKUP(A2298,'Individual Data'!$K$5:$AC$5544,9,FALSE)</f>
        <v>2019</v>
      </c>
    </row>
    <row r="2299" spans="1:25" ht="15" customHeight="1" x14ac:dyDescent="0.25">
      <c r="A2299" s="197" t="s">
        <v>10121</v>
      </c>
      <c r="B2299" s="197" t="s">
        <v>22012</v>
      </c>
      <c r="C2299" s="198">
        <v>45223</v>
      </c>
      <c r="D2299" s="199">
        <v>2315</v>
      </c>
      <c r="E2299" s="197" t="s">
        <v>19595</v>
      </c>
      <c r="F2299" s="197" t="s">
        <v>19617</v>
      </c>
      <c r="G2299" s="197"/>
      <c r="H2299" s="197">
        <v>72</v>
      </c>
      <c r="I2299" s="197" t="s">
        <v>3085</v>
      </c>
      <c r="J2299" s="197" t="s">
        <v>19596</v>
      </c>
      <c r="K2299" s="57" t="s">
        <v>3196</v>
      </c>
      <c r="M2299" s="199">
        <v>18</v>
      </c>
      <c r="O2299" s="197" t="s">
        <v>22013</v>
      </c>
      <c r="Q2299" s="197" t="s">
        <v>3229</v>
      </c>
      <c r="S2299" s="57">
        <v>1</v>
      </c>
      <c r="T2299" s="197" t="s">
        <v>19598</v>
      </c>
      <c r="U2299" s="57" t="str">
        <f>VLOOKUP(A2299,'Individual Data'!$K$5:$AC$5544,12,FALSE)</f>
        <v>Unassigned</v>
      </c>
      <c r="V2299" s="14">
        <f>IFERROR(LOOKUP(H2299,{30,43,48,53,58,63,68,73,78,83,88,93,97},{42,47,52,57,62,67,72,77,82,87,92,99,100}),999)</f>
        <v>72</v>
      </c>
      <c r="X2299" s="57" t="str">
        <f>VLOOKUP(A2299,'Individual Data'!$K$5:$AC$5544,8,FALSE)</f>
        <v>NA</v>
      </c>
      <c r="Y2299" s="57" t="str">
        <f>VLOOKUP(A2299,'Individual Data'!$K$5:$AC$5544,9,FALSE)</f>
        <v>U</v>
      </c>
    </row>
    <row r="2300" spans="1:25" ht="15" customHeight="1" x14ac:dyDescent="0.25">
      <c r="A2300" s="197" t="s">
        <v>10125</v>
      </c>
      <c r="B2300" s="197" t="s">
        <v>22014</v>
      </c>
      <c r="C2300" s="198">
        <v>45198</v>
      </c>
      <c r="D2300" s="199">
        <v>23397</v>
      </c>
      <c r="E2300" s="197" t="s">
        <v>19595</v>
      </c>
      <c r="F2300" s="197" t="s">
        <v>17699</v>
      </c>
      <c r="G2300" s="197"/>
      <c r="H2300" s="197">
        <v>82</v>
      </c>
      <c r="I2300" s="197" t="s">
        <v>3085</v>
      </c>
      <c r="J2300" s="197" t="s">
        <v>19596</v>
      </c>
      <c r="K2300" s="57" t="s">
        <v>3196</v>
      </c>
      <c r="M2300" s="199">
        <v>18</v>
      </c>
      <c r="O2300" s="197" t="s">
        <v>22015</v>
      </c>
      <c r="Q2300" s="197" t="s">
        <v>3229</v>
      </c>
      <c r="S2300" s="57">
        <v>1</v>
      </c>
      <c r="T2300" s="197" t="s">
        <v>19607</v>
      </c>
      <c r="U2300" s="57" t="str">
        <f>VLOOKUP(A2300,'Individual Data'!$K$5:$AC$5544,12,FALSE)</f>
        <v>IPCSR</v>
      </c>
      <c r="V2300" s="14">
        <f>IFERROR(LOOKUP(H2300,{30,43,48,53,58,63,68,73,78,83,88,93,97},{42,47,52,57,62,67,72,77,82,87,92,99,100}),999)</f>
        <v>82</v>
      </c>
      <c r="X2300" s="57">
        <f>VLOOKUP(A2300,'Individual Data'!$K$5:$AC$5544,8,FALSE)</f>
        <v>4</v>
      </c>
      <c r="Y2300" s="57">
        <f>VLOOKUP(A2300,'Individual Data'!$K$5:$AC$5544,9,FALSE)</f>
        <v>2019</v>
      </c>
    </row>
    <row r="2301" spans="1:25" ht="15" customHeight="1" x14ac:dyDescent="0.25">
      <c r="A2301" s="197" t="s">
        <v>10127</v>
      </c>
      <c r="B2301" s="197" t="s">
        <v>22016</v>
      </c>
      <c r="C2301" s="198">
        <v>45236</v>
      </c>
      <c r="D2301" s="199">
        <v>4268</v>
      </c>
      <c r="E2301" s="197" t="s">
        <v>19595</v>
      </c>
      <c r="F2301" s="197" t="s">
        <v>19617</v>
      </c>
      <c r="G2301" s="197"/>
      <c r="H2301" s="197">
        <v>87</v>
      </c>
      <c r="I2301" s="197" t="s">
        <v>3085</v>
      </c>
      <c r="J2301" s="197" t="s">
        <v>17688</v>
      </c>
      <c r="K2301" s="229" t="s">
        <v>3228</v>
      </c>
      <c r="M2301" s="199">
        <v>18</v>
      </c>
      <c r="O2301" s="197" t="s">
        <v>19601</v>
      </c>
      <c r="Q2301" s="197" t="s">
        <v>3229</v>
      </c>
      <c r="S2301" s="57">
        <v>1</v>
      </c>
      <c r="T2301" s="197" t="s">
        <v>3229</v>
      </c>
      <c r="U2301" s="57" t="str">
        <f>VLOOKUP(A2301,'Individual Data'!$K$5:$AC$5544,12,FALSE)</f>
        <v>CJA1</v>
      </c>
      <c r="V2301" s="14">
        <f>IFERROR(LOOKUP(H2301,{30,43,48,53,58,63,68,73,78,83,88,93,97},{42,47,52,57,62,67,72,77,82,87,92,99,100}),999)</f>
        <v>87</v>
      </c>
      <c r="X2301" s="57">
        <f>VLOOKUP(A2301,'Individual Data'!$K$5:$AC$5544,8,FALSE)</f>
        <v>4</v>
      </c>
      <c r="Y2301" s="57">
        <f>VLOOKUP(A2301,'Individual Data'!$K$5:$AC$5544,9,FALSE)</f>
        <v>2019</v>
      </c>
    </row>
    <row r="2302" spans="1:25" ht="15" customHeight="1" x14ac:dyDescent="0.25">
      <c r="A2302" s="197" t="s">
        <v>10129</v>
      </c>
      <c r="B2302" s="197" t="s">
        <v>22017</v>
      </c>
      <c r="C2302" s="198">
        <v>45216</v>
      </c>
      <c r="D2302" s="199">
        <v>1122</v>
      </c>
      <c r="E2302" s="197" t="s">
        <v>19595</v>
      </c>
      <c r="F2302" s="197" t="s">
        <v>19617</v>
      </c>
      <c r="G2302" s="197"/>
      <c r="H2302" s="197">
        <v>75</v>
      </c>
      <c r="I2302" s="197" t="s">
        <v>3085</v>
      </c>
      <c r="J2302" s="197" t="s">
        <v>19596</v>
      </c>
      <c r="K2302" s="228" t="s">
        <v>3196</v>
      </c>
      <c r="M2302" s="199">
        <v>18</v>
      </c>
      <c r="O2302" s="197" t="s">
        <v>22018</v>
      </c>
      <c r="Q2302" s="197" t="s">
        <v>3229</v>
      </c>
      <c r="S2302" s="57">
        <v>1</v>
      </c>
      <c r="T2302" s="197" t="s">
        <v>19598</v>
      </c>
      <c r="U2302" s="57" t="str">
        <f>VLOOKUP(A2302,'Individual Data'!$K$5:$AC$5544,12,FALSE)</f>
        <v>NPTH</v>
      </c>
      <c r="V2302" s="14">
        <f>IFERROR(LOOKUP(H2302,{30,43,48,53,58,63,68,73,78,83,88,93,97},{42,47,52,57,62,67,72,77,82,87,92,99,100}),999)</f>
        <v>77</v>
      </c>
      <c r="X2302" s="57">
        <f>VLOOKUP(A2302,'Individual Data'!$K$5:$AC$5544,8,FALSE)</f>
        <v>4</v>
      </c>
      <c r="Y2302" s="57">
        <f>VLOOKUP(A2302,'Individual Data'!$K$5:$AC$5544,9,FALSE)</f>
        <v>2019</v>
      </c>
    </row>
    <row r="2303" spans="1:25" ht="15" customHeight="1" x14ac:dyDescent="0.25">
      <c r="A2303" s="197" t="s">
        <v>10137</v>
      </c>
      <c r="B2303" s="197" t="s">
        <v>22019</v>
      </c>
      <c r="C2303" s="198">
        <v>45200</v>
      </c>
      <c r="D2303" s="199">
        <v>23399</v>
      </c>
      <c r="E2303" s="197" t="s">
        <v>19595</v>
      </c>
      <c r="F2303" s="197" t="s">
        <v>17699</v>
      </c>
      <c r="G2303" s="197"/>
      <c r="H2303" s="197">
        <v>94</v>
      </c>
      <c r="I2303" s="197" t="s">
        <v>3225</v>
      </c>
      <c r="J2303" s="197" t="s">
        <v>17688</v>
      </c>
      <c r="K2303" s="229" t="s">
        <v>3228</v>
      </c>
      <c r="M2303" s="199">
        <v>18</v>
      </c>
      <c r="O2303" s="197" t="s">
        <v>19601</v>
      </c>
      <c r="Q2303" s="197" t="s">
        <v>3229</v>
      </c>
      <c r="S2303" s="57">
        <v>1</v>
      </c>
      <c r="T2303" s="197" t="s">
        <v>3229</v>
      </c>
      <c r="U2303" s="57" t="str">
        <f>VLOOKUP(A2303,'Individual Data'!$K$5:$AC$5544,12,FALSE)</f>
        <v>PLA1</v>
      </c>
      <c r="V2303" s="14">
        <f>IFERROR(LOOKUP(H2303,{30,43,48,53,58,63,68,73,78,83,88,93,97},{42,47,52,57,62,67,72,77,82,87,92,99,100}),999)</f>
        <v>99</v>
      </c>
      <c r="X2303" s="57">
        <f>VLOOKUP(A2303,'Individual Data'!$K$5:$AC$5544,8,FALSE)</f>
        <v>5</v>
      </c>
      <c r="Y2303" s="57">
        <f>VLOOKUP(A2303,'Individual Data'!$K$5:$AC$5544,9,FALSE)</f>
        <v>2018</v>
      </c>
    </row>
    <row r="2304" spans="1:25" ht="15" customHeight="1" x14ac:dyDescent="0.25">
      <c r="A2304" s="197" t="s">
        <v>10140</v>
      </c>
      <c r="B2304" s="197" t="s">
        <v>22020</v>
      </c>
      <c r="C2304" s="198">
        <v>45230</v>
      </c>
      <c r="D2304" s="199">
        <v>395</v>
      </c>
      <c r="E2304" s="197" t="s">
        <v>19595</v>
      </c>
      <c r="F2304" s="197" t="s">
        <v>19617</v>
      </c>
      <c r="G2304" s="197"/>
      <c r="H2304" s="197">
        <v>89</v>
      </c>
      <c r="I2304" s="197" t="s">
        <v>3225</v>
      </c>
      <c r="J2304" s="197" t="s">
        <v>17688</v>
      </c>
      <c r="K2304" s="197" t="s">
        <v>3228</v>
      </c>
      <c r="M2304" s="199">
        <v>18</v>
      </c>
      <c r="O2304" s="197" t="s">
        <v>19601</v>
      </c>
      <c r="Q2304" s="197" t="s">
        <v>3229</v>
      </c>
      <c r="S2304" s="57">
        <v>1</v>
      </c>
      <c r="T2304" s="197" t="s">
        <v>3229</v>
      </c>
      <c r="U2304" s="57" t="str">
        <f>VLOOKUP(A2304,'Individual Data'!$K$5:$AC$5544,12,FALSE)</f>
        <v>LFYO</v>
      </c>
      <c r="V2304" s="14">
        <f>IFERROR(LOOKUP(H2304,{30,43,48,53,58,63,68,73,78,83,88,93,97},{42,47,52,57,62,67,72,77,82,87,92,99,100}),999)</f>
        <v>92</v>
      </c>
      <c r="X2304" s="57">
        <f>VLOOKUP(A2304,'Individual Data'!$K$5:$AC$5544,8,FALSE)</f>
        <v>5</v>
      </c>
      <c r="Y2304" s="57">
        <f>VLOOKUP(A2304,'Individual Data'!$K$5:$AC$5544,9,FALSE)</f>
        <v>2018</v>
      </c>
    </row>
    <row r="2305" spans="1:25" ht="15" customHeight="1" x14ac:dyDescent="0.25">
      <c r="A2305" s="197" t="s">
        <v>10143</v>
      </c>
      <c r="B2305" s="197" t="s">
        <v>22021</v>
      </c>
      <c r="C2305" s="198">
        <v>45243</v>
      </c>
      <c r="D2305" s="199">
        <v>5049</v>
      </c>
      <c r="E2305" s="197" t="s">
        <v>19595</v>
      </c>
      <c r="F2305" s="197" t="s">
        <v>19617</v>
      </c>
      <c r="G2305" s="197"/>
      <c r="H2305" s="197">
        <v>88</v>
      </c>
      <c r="I2305" s="197" t="s">
        <v>3085</v>
      </c>
      <c r="J2305" s="197" t="s">
        <v>19596</v>
      </c>
      <c r="K2305" s="228" t="s">
        <v>3196</v>
      </c>
      <c r="M2305" s="199">
        <v>18</v>
      </c>
      <c r="O2305" s="197" t="s">
        <v>22022</v>
      </c>
      <c r="Q2305" s="197" t="s">
        <v>3229</v>
      </c>
      <c r="S2305" s="57">
        <v>1</v>
      </c>
      <c r="T2305" s="197" t="s">
        <v>19598</v>
      </c>
      <c r="U2305" s="57" t="str">
        <f>VLOOKUP(A2305,'Individual Data'!$K$5:$AC$5544,12,FALSE)</f>
        <v>Unassigned</v>
      </c>
      <c r="V2305" s="14">
        <f>IFERROR(LOOKUP(H2305,{30,43,48,53,58,63,68,73,78,83,88,93,97},{42,47,52,57,62,67,72,77,82,87,92,99,100}),999)</f>
        <v>92</v>
      </c>
      <c r="X2305" s="57" t="str">
        <f>VLOOKUP(A2305,'Individual Data'!$K$5:$AC$5544,8,FALSE)</f>
        <v>NA</v>
      </c>
      <c r="Y2305" s="57" t="str">
        <f>VLOOKUP(A2305,'Individual Data'!$K$5:$AC$5544,9,FALSE)</f>
        <v>U</v>
      </c>
    </row>
    <row r="2306" spans="1:25" ht="15" customHeight="1" x14ac:dyDescent="0.25">
      <c r="A2306" s="197" t="s">
        <v>10145</v>
      </c>
      <c r="B2306" s="197" t="s">
        <v>22023</v>
      </c>
      <c r="C2306" s="198">
        <v>45236</v>
      </c>
      <c r="D2306" s="199">
        <v>4213</v>
      </c>
      <c r="E2306" s="197" t="s">
        <v>19595</v>
      </c>
      <c r="F2306" s="197" t="s">
        <v>19617</v>
      </c>
      <c r="G2306" s="197"/>
      <c r="H2306" s="197">
        <v>82</v>
      </c>
      <c r="I2306" s="197" t="s">
        <v>3085</v>
      </c>
      <c r="J2306" s="197" t="s">
        <v>19596</v>
      </c>
      <c r="K2306" s="57" t="s">
        <v>3196</v>
      </c>
      <c r="M2306" s="199">
        <v>18</v>
      </c>
      <c r="O2306" s="197" t="s">
        <v>22024</v>
      </c>
      <c r="Q2306" s="197" t="s">
        <v>3229</v>
      </c>
      <c r="S2306" s="57">
        <v>1</v>
      </c>
      <c r="T2306" s="197" t="s">
        <v>3229</v>
      </c>
      <c r="U2306" s="57" t="str">
        <f>VLOOKUP(A2306,'Individual Data'!$K$5:$AC$5544,12,FALSE)</f>
        <v>NPTH</v>
      </c>
      <c r="V2306" s="14">
        <f>IFERROR(LOOKUP(H2306,{30,43,48,53,58,63,68,73,78,83,88,93,97},{42,47,52,57,62,67,72,77,82,87,92,99,100}),999)</f>
        <v>82</v>
      </c>
      <c r="X2306" s="57">
        <f>VLOOKUP(A2306,'Individual Data'!$K$5:$AC$5544,8,FALSE)</f>
        <v>4</v>
      </c>
      <c r="Y2306" s="57">
        <f>VLOOKUP(A2306,'Individual Data'!$K$5:$AC$5544,9,FALSE)</f>
        <v>2019</v>
      </c>
    </row>
    <row r="2307" spans="1:25" ht="15" customHeight="1" x14ac:dyDescent="0.25">
      <c r="A2307" s="197" t="s">
        <v>10149</v>
      </c>
      <c r="B2307" s="197" t="s">
        <v>22025</v>
      </c>
      <c r="C2307" s="198">
        <v>45236</v>
      </c>
      <c r="D2307" s="199">
        <v>562</v>
      </c>
      <c r="E2307" s="197" t="s">
        <v>19595</v>
      </c>
      <c r="F2307" s="197" t="s">
        <v>19617</v>
      </c>
      <c r="G2307" s="197"/>
      <c r="H2307" s="197">
        <v>76</v>
      </c>
      <c r="I2307" s="197" t="s">
        <v>3225</v>
      </c>
      <c r="J2307" s="197" t="s">
        <v>19596</v>
      </c>
      <c r="K2307" s="57" t="s">
        <v>3196</v>
      </c>
      <c r="M2307" s="199">
        <v>18</v>
      </c>
      <c r="O2307" s="197" t="s">
        <v>22026</v>
      </c>
      <c r="Q2307" s="197" t="s">
        <v>3229</v>
      </c>
      <c r="S2307" s="57">
        <v>1</v>
      </c>
      <c r="T2307" s="197" t="s">
        <v>19598</v>
      </c>
      <c r="U2307" s="57" t="str">
        <f>VLOOKUP(A2307,'Individual Data'!$K$5:$AC$5544,12,FALSE)</f>
        <v>IPCSR</v>
      </c>
      <c r="V2307" s="14">
        <f>IFERROR(LOOKUP(H2307,{30,43,48,53,58,63,68,73,78,83,88,93,97},{42,47,52,57,62,67,72,77,82,87,92,99,100}),999)</f>
        <v>77</v>
      </c>
      <c r="X2307" s="57">
        <f>VLOOKUP(A2307,'Individual Data'!$K$5:$AC$5544,8,FALSE)</f>
        <v>4</v>
      </c>
      <c r="Y2307" s="57">
        <f>VLOOKUP(A2307,'Individual Data'!$K$5:$AC$5544,9,FALSE)</f>
        <v>2019</v>
      </c>
    </row>
    <row r="2308" spans="1:25" ht="15" customHeight="1" x14ac:dyDescent="0.25">
      <c r="A2308" s="197" t="s">
        <v>10153</v>
      </c>
      <c r="B2308" s="197" t="s">
        <v>22027</v>
      </c>
      <c r="C2308" s="198">
        <v>45223</v>
      </c>
      <c r="D2308" s="199">
        <v>2296</v>
      </c>
      <c r="E2308" s="197" t="s">
        <v>19595</v>
      </c>
      <c r="F2308" s="197" t="s">
        <v>19617</v>
      </c>
      <c r="G2308" s="197"/>
      <c r="H2308" s="197">
        <v>71</v>
      </c>
      <c r="I2308" s="197" t="s">
        <v>3085</v>
      </c>
      <c r="J2308" s="197" t="s">
        <v>19596</v>
      </c>
      <c r="K2308" s="57" t="s">
        <v>3196</v>
      </c>
      <c r="M2308" s="199">
        <v>18</v>
      </c>
      <c r="O2308" s="197" t="s">
        <v>22028</v>
      </c>
      <c r="Q2308" s="197" t="s">
        <v>3229</v>
      </c>
      <c r="S2308" s="57">
        <v>1</v>
      </c>
      <c r="T2308" s="197" t="s">
        <v>19598</v>
      </c>
      <c r="U2308" s="57" t="str">
        <f>VLOOKUP(A2308,'Individual Data'!$K$5:$AC$5544,12,FALSE)</f>
        <v>LFSO</v>
      </c>
      <c r="V2308" s="14">
        <f>IFERROR(LOOKUP(H2308,{30,43,48,53,58,63,68,73,78,83,88,93,97},{42,47,52,57,62,67,72,77,82,87,92,99,100}),999)</f>
        <v>72</v>
      </c>
      <c r="X2308" s="57">
        <f>VLOOKUP(A2308,'Individual Data'!$K$5:$AC$5544,8,FALSE)</f>
        <v>4</v>
      </c>
      <c r="Y2308" s="57">
        <f>VLOOKUP(A2308,'Individual Data'!$K$5:$AC$5544,9,FALSE)</f>
        <v>2019</v>
      </c>
    </row>
    <row r="2309" spans="1:25" ht="15" customHeight="1" x14ac:dyDescent="0.25">
      <c r="A2309" s="197" t="s">
        <v>10157</v>
      </c>
      <c r="B2309" s="197" t="s">
        <v>22029</v>
      </c>
      <c r="C2309" s="198">
        <v>45223</v>
      </c>
      <c r="D2309" s="199">
        <v>219</v>
      </c>
      <c r="E2309" s="197" t="s">
        <v>19595</v>
      </c>
      <c r="F2309" s="197" t="s">
        <v>19617</v>
      </c>
      <c r="G2309" s="197"/>
      <c r="H2309" s="197">
        <v>74</v>
      </c>
      <c r="I2309" s="197" t="s">
        <v>3225</v>
      </c>
      <c r="J2309" s="197" t="s">
        <v>19596</v>
      </c>
      <c r="K2309" s="57" t="s">
        <v>3196</v>
      </c>
      <c r="M2309" s="199">
        <v>18</v>
      </c>
      <c r="O2309" s="197" t="s">
        <v>22030</v>
      </c>
      <c r="Q2309" s="197" t="s">
        <v>3229</v>
      </c>
      <c r="S2309" s="57">
        <v>1</v>
      </c>
      <c r="T2309" s="197" t="s">
        <v>19598</v>
      </c>
      <c r="U2309" s="57" t="str">
        <f>VLOOKUP(A2309,'Individual Data'!$K$5:$AC$5544,12,FALSE)</f>
        <v>CJA1</v>
      </c>
      <c r="V2309" s="14">
        <f>IFERROR(LOOKUP(H2309,{30,43,48,53,58,63,68,73,78,83,88,93,97},{42,47,52,57,62,67,72,77,82,87,92,99,100}),999)</f>
        <v>77</v>
      </c>
      <c r="X2309" s="57">
        <f>VLOOKUP(A2309,'Individual Data'!$K$5:$AC$5544,8,FALSE)</f>
        <v>4</v>
      </c>
      <c r="Y2309" s="57">
        <f>VLOOKUP(A2309,'Individual Data'!$K$5:$AC$5544,9,FALSE)</f>
        <v>2019</v>
      </c>
    </row>
    <row r="2310" spans="1:25" ht="15" customHeight="1" x14ac:dyDescent="0.25">
      <c r="A2310" s="197" t="s">
        <v>10160</v>
      </c>
      <c r="B2310" s="197" t="s">
        <v>22031</v>
      </c>
      <c r="C2310" s="198">
        <v>45236</v>
      </c>
      <c r="D2310" s="199">
        <v>4183</v>
      </c>
      <c r="E2310" s="197" t="s">
        <v>19595</v>
      </c>
      <c r="F2310" s="197" t="s">
        <v>19617</v>
      </c>
      <c r="G2310" s="197"/>
      <c r="H2310" s="197">
        <v>81</v>
      </c>
      <c r="I2310" s="197" t="s">
        <v>3085</v>
      </c>
      <c r="J2310" s="197" t="s">
        <v>17688</v>
      </c>
      <c r="K2310" s="229" t="s">
        <v>3228</v>
      </c>
      <c r="M2310" s="199">
        <v>18</v>
      </c>
      <c r="O2310" s="197" t="s">
        <v>19601</v>
      </c>
      <c r="Q2310" s="197" t="s">
        <v>3229</v>
      </c>
      <c r="S2310" s="57">
        <v>1</v>
      </c>
      <c r="T2310" s="197" t="s">
        <v>3229</v>
      </c>
      <c r="U2310" s="57" t="str">
        <f>VLOOKUP(A2310,'Individual Data'!$K$5:$AC$5544,12,FALSE)</f>
        <v>PLA1</v>
      </c>
      <c r="V2310" s="14">
        <f>IFERROR(LOOKUP(H2310,{30,43,48,53,58,63,68,73,78,83,88,93,97},{42,47,52,57,62,67,72,77,82,87,92,99,100}),999)</f>
        <v>82</v>
      </c>
      <c r="X2310" s="57">
        <f>VLOOKUP(A2310,'Individual Data'!$K$5:$AC$5544,8,FALSE)</f>
        <v>4</v>
      </c>
      <c r="Y2310" s="57">
        <f>VLOOKUP(A2310,'Individual Data'!$K$5:$AC$5544,9,FALSE)</f>
        <v>2019</v>
      </c>
    </row>
    <row r="2311" spans="1:25" ht="15" customHeight="1" x14ac:dyDescent="0.25">
      <c r="A2311" s="197" t="s">
        <v>10164</v>
      </c>
      <c r="B2311" s="197" t="s">
        <v>22032</v>
      </c>
      <c r="C2311" s="198">
        <v>45223</v>
      </c>
      <c r="D2311" s="199">
        <v>207</v>
      </c>
      <c r="E2311" s="197" t="s">
        <v>19595</v>
      </c>
      <c r="F2311" s="197" t="s">
        <v>19617</v>
      </c>
      <c r="G2311" s="197"/>
      <c r="H2311" s="197">
        <v>88</v>
      </c>
      <c r="I2311" s="197" t="s">
        <v>3225</v>
      </c>
      <c r="J2311" s="197" t="s">
        <v>19596</v>
      </c>
      <c r="K2311" s="228" t="s">
        <v>3196</v>
      </c>
      <c r="M2311" s="199">
        <v>18</v>
      </c>
      <c r="O2311" s="197" t="s">
        <v>22033</v>
      </c>
      <c r="Q2311" s="197" t="s">
        <v>3229</v>
      </c>
      <c r="S2311" s="57">
        <v>1</v>
      </c>
      <c r="T2311" s="197" t="s">
        <v>19598</v>
      </c>
      <c r="U2311" s="57" t="str">
        <f>VLOOKUP(A2311,'Individual Data'!$K$5:$AC$5544,12,FALSE)</f>
        <v>LFSO</v>
      </c>
      <c r="V2311" s="14">
        <f>IFERROR(LOOKUP(H2311,{30,43,48,53,58,63,68,73,78,83,88,93,97},{42,47,52,57,62,67,72,77,82,87,92,99,100}),999)</f>
        <v>92</v>
      </c>
      <c r="X2311" s="57">
        <f>VLOOKUP(A2311,'Individual Data'!$K$5:$AC$5544,8,FALSE)</f>
        <v>4</v>
      </c>
      <c r="Y2311" s="57">
        <f>VLOOKUP(A2311,'Individual Data'!$K$5:$AC$5544,9,FALSE)</f>
        <v>2019</v>
      </c>
    </row>
    <row r="2312" spans="1:25" ht="15" customHeight="1" x14ac:dyDescent="0.25">
      <c r="A2312" s="197" t="s">
        <v>10166</v>
      </c>
      <c r="B2312" s="197" t="s">
        <v>22034</v>
      </c>
      <c r="C2312" s="198">
        <v>45230</v>
      </c>
      <c r="D2312" s="199">
        <v>376</v>
      </c>
      <c r="E2312" s="197" t="s">
        <v>19595</v>
      </c>
      <c r="F2312" s="197" t="s">
        <v>19617</v>
      </c>
      <c r="G2312" s="197"/>
      <c r="H2312" s="197">
        <v>86</v>
      </c>
      <c r="I2312" s="197" t="s">
        <v>3225</v>
      </c>
      <c r="J2312" s="197" t="s">
        <v>19596</v>
      </c>
      <c r="K2312" s="57" t="s">
        <v>3196</v>
      </c>
      <c r="M2312" s="199">
        <v>18</v>
      </c>
      <c r="O2312" s="197" t="s">
        <v>22035</v>
      </c>
      <c r="Q2312" s="197" t="s">
        <v>3229</v>
      </c>
      <c r="S2312" s="57">
        <v>1</v>
      </c>
      <c r="T2312" s="197" t="s">
        <v>19598</v>
      </c>
      <c r="U2312" s="57" t="str">
        <f>VLOOKUP(A2312,'Individual Data'!$K$5:$AC$5544,12,FALSE)</f>
        <v>CJA1</v>
      </c>
      <c r="V2312" s="14">
        <f>IFERROR(LOOKUP(H2312,{30,43,48,53,58,63,68,73,78,83,88,93,97},{42,47,52,57,62,67,72,77,82,87,92,99,100}),999)</f>
        <v>87</v>
      </c>
      <c r="X2312" s="57">
        <f>VLOOKUP(A2312,'Individual Data'!$K$5:$AC$5544,8,FALSE)</f>
        <v>4</v>
      </c>
      <c r="Y2312" s="57">
        <f>VLOOKUP(A2312,'Individual Data'!$K$5:$AC$5544,9,FALSE)</f>
        <v>2019</v>
      </c>
    </row>
    <row r="2313" spans="1:25" ht="15" customHeight="1" x14ac:dyDescent="0.25">
      <c r="A2313" s="197" t="s">
        <v>10171</v>
      </c>
      <c r="B2313" s="197" t="s">
        <v>22036</v>
      </c>
      <c r="C2313" s="198">
        <v>45230</v>
      </c>
      <c r="D2313" s="199">
        <v>379</v>
      </c>
      <c r="E2313" s="197" t="s">
        <v>19595</v>
      </c>
      <c r="F2313" s="197" t="s">
        <v>19617</v>
      </c>
      <c r="G2313" s="197"/>
      <c r="H2313" s="197">
        <v>72</v>
      </c>
      <c r="I2313" s="197" t="s">
        <v>3225</v>
      </c>
      <c r="J2313" s="197" t="s">
        <v>19596</v>
      </c>
      <c r="K2313" s="57" t="s">
        <v>3196</v>
      </c>
      <c r="M2313" s="199">
        <v>18</v>
      </c>
      <c r="O2313" s="197" t="s">
        <v>22037</v>
      </c>
      <c r="Q2313" s="197" t="s">
        <v>3229</v>
      </c>
      <c r="S2313" s="57">
        <v>1</v>
      </c>
      <c r="T2313" s="197" t="s">
        <v>19598</v>
      </c>
      <c r="U2313" s="57" t="str">
        <f>VLOOKUP(A2313,'Individual Data'!$K$5:$AC$5544,12,FALSE)</f>
        <v>Unassigned</v>
      </c>
      <c r="V2313" s="14">
        <f>IFERROR(LOOKUP(H2313,{30,43,48,53,58,63,68,73,78,83,88,93,97},{42,47,52,57,62,67,72,77,82,87,92,99,100}),999)</f>
        <v>72</v>
      </c>
      <c r="X2313" s="57" t="str">
        <f>VLOOKUP(A2313,'Individual Data'!$K$5:$AC$5544,8,FALSE)</f>
        <v>NA</v>
      </c>
      <c r="Y2313" s="57" t="str">
        <f>VLOOKUP(A2313,'Individual Data'!$K$5:$AC$5544,9,FALSE)</f>
        <v>U</v>
      </c>
    </row>
    <row r="2314" spans="1:25" ht="15" customHeight="1" x14ac:dyDescent="0.25">
      <c r="A2314" s="197" t="s">
        <v>10173</v>
      </c>
      <c r="B2314" s="197" t="s">
        <v>22038</v>
      </c>
      <c r="C2314" s="198">
        <v>45243</v>
      </c>
      <c r="D2314" s="199">
        <v>5118</v>
      </c>
      <c r="E2314" s="197" t="s">
        <v>19595</v>
      </c>
      <c r="F2314" s="197" t="s">
        <v>19617</v>
      </c>
      <c r="G2314" s="197"/>
      <c r="H2314" s="197">
        <v>73</v>
      </c>
      <c r="I2314" s="197" t="s">
        <v>3085</v>
      </c>
      <c r="J2314" s="197" t="s">
        <v>19596</v>
      </c>
      <c r="K2314" s="57" t="s">
        <v>3196</v>
      </c>
      <c r="M2314" s="199">
        <v>18</v>
      </c>
      <c r="O2314" s="197" t="s">
        <v>22039</v>
      </c>
      <c r="Q2314" s="197" t="s">
        <v>3229</v>
      </c>
      <c r="S2314" s="57">
        <v>1</v>
      </c>
      <c r="T2314" s="197" t="s">
        <v>19598</v>
      </c>
      <c r="U2314" s="57" t="str">
        <f>VLOOKUP(A2314,'Individual Data'!$K$5:$AC$5544,12,FALSE)</f>
        <v>LFSO</v>
      </c>
      <c r="V2314" s="14">
        <f>IFERROR(LOOKUP(H2314,{30,43,48,53,58,63,68,73,78,83,88,93,97},{42,47,52,57,62,67,72,77,82,87,92,99,100}),999)</f>
        <v>77</v>
      </c>
      <c r="X2314" s="57">
        <f>VLOOKUP(A2314,'Individual Data'!$K$5:$AC$5544,8,FALSE)</f>
        <v>4</v>
      </c>
      <c r="Y2314" s="57">
        <f>VLOOKUP(A2314,'Individual Data'!$K$5:$AC$5544,9,FALSE)</f>
        <v>2019</v>
      </c>
    </row>
    <row r="2315" spans="1:25" ht="15" customHeight="1" x14ac:dyDescent="0.25">
      <c r="A2315" s="197" t="s">
        <v>10176</v>
      </c>
      <c r="B2315" s="197" t="s">
        <v>22040</v>
      </c>
      <c r="C2315" s="198">
        <v>45230</v>
      </c>
      <c r="D2315" s="199">
        <v>3293</v>
      </c>
      <c r="E2315" s="197" t="s">
        <v>19595</v>
      </c>
      <c r="F2315" s="197" t="s">
        <v>19617</v>
      </c>
      <c r="G2315" s="197"/>
      <c r="H2315" s="197">
        <v>79</v>
      </c>
      <c r="I2315" s="197" t="s">
        <v>3085</v>
      </c>
      <c r="J2315" s="197" t="s">
        <v>19596</v>
      </c>
      <c r="K2315" s="57" t="s">
        <v>3196</v>
      </c>
      <c r="M2315" s="199">
        <v>18</v>
      </c>
      <c r="O2315" s="197" t="s">
        <v>22041</v>
      </c>
      <c r="Q2315" s="197" t="s">
        <v>3229</v>
      </c>
      <c r="S2315" s="57">
        <v>1</v>
      </c>
      <c r="T2315" s="197" t="s">
        <v>3229</v>
      </c>
      <c r="U2315" s="57" t="str">
        <f>VLOOKUP(A2315,'Individual Data'!$K$5:$AC$5544,12,FALSE)</f>
        <v>NPTH</v>
      </c>
      <c r="V2315" s="14">
        <f>IFERROR(LOOKUP(H2315,{30,43,48,53,58,63,68,73,78,83,88,93,97},{42,47,52,57,62,67,72,77,82,87,92,99,100}),999)</f>
        <v>82</v>
      </c>
      <c r="X2315" s="57">
        <f>VLOOKUP(A2315,'Individual Data'!$K$5:$AC$5544,8,FALSE)</f>
        <v>4</v>
      </c>
      <c r="Y2315" s="57">
        <f>VLOOKUP(A2315,'Individual Data'!$K$5:$AC$5544,9,FALSE)</f>
        <v>2019</v>
      </c>
    </row>
    <row r="2316" spans="1:25" ht="15" customHeight="1" x14ac:dyDescent="0.25">
      <c r="A2316" s="197" t="s">
        <v>10180</v>
      </c>
      <c r="B2316" s="197" t="s">
        <v>22042</v>
      </c>
      <c r="C2316" s="198">
        <v>45230</v>
      </c>
      <c r="D2316" s="199">
        <v>3308</v>
      </c>
      <c r="E2316" s="197" t="s">
        <v>19595</v>
      </c>
      <c r="F2316" s="197" t="s">
        <v>19604</v>
      </c>
      <c r="G2316" s="197"/>
      <c r="H2316" s="197">
        <v>77</v>
      </c>
      <c r="I2316" s="197" t="s">
        <v>3085</v>
      </c>
      <c r="J2316" s="197" t="s">
        <v>19596</v>
      </c>
      <c r="K2316" s="57" t="s">
        <v>3196</v>
      </c>
      <c r="M2316" s="199">
        <v>18</v>
      </c>
      <c r="O2316" s="197" t="s">
        <v>22043</v>
      </c>
      <c r="Q2316" s="197" t="s">
        <v>3229</v>
      </c>
      <c r="S2316" s="57">
        <v>1</v>
      </c>
      <c r="T2316" s="197" t="s">
        <v>3229</v>
      </c>
      <c r="U2316" s="57" t="str">
        <f>VLOOKUP(A2316,'Individual Data'!$K$5:$AC$5544,12,FALSE)</f>
        <v>BCA1</v>
      </c>
      <c r="V2316" s="14">
        <f>IFERROR(LOOKUP(H2316,{30,43,48,53,58,63,68,73,78,83,88,93,97},{42,47,52,57,62,67,72,77,82,87,92,99,100}),999)</f>
        <v>77</v>
      </c>
      <c r="X2316" s="57">
        <f>VLOOKUP(A2316,'Individual Data'!$K$5:$AC$5544,8,FALSE)</f>
        <v>4</v>
      </c>
      <c r="Y2316" s="57">
        <f>VLOOKUP(A2316,'Individual Data'!$K$5:$AC$5544,9,FALSE)</f>
        <v>2019</v>
      </c>
    </row>
    <row r="2317" spans="1:25" ht="15" customHeight="1" x14ac:dyDescent="0.25">
      <c r="A2317" s="197" t="s">
        <v>10183</v>
      </c>
      <c r="B2317" s="197" t="s">
        <v>22044</v>
      </c>
      <c r="C2317" s="198">
        <v>45182</v>
      </c>
      <c r="D2317" s="199">
        <v>24532</v>
      </c>
      <c r="E2317" s="197" t="s">
        <v>19595</v>
      </c>
      <c r="F2317" s="197" t="s">
        <v>17699</v>
      </c>
      <c r="G2317" s="197"/>
      <c r="H2317" s="197">
        <v>71</v>
      </c>
      <c r="I2317" s="197" t="s">
        <v>3225</v>
      </c>
      <c r="J2317" s="197" t="s">
        <v>19596</v>
      </c>
      <c r="K2317" s="57" t="s">
        <v>3196</v>
      </c>
      <c r="M2317" s="199">
        <v>18</v>
      </c>
      <c r="O2317" s="197" t="s">
        <v>22045</v>
      </c>
      <c r="Q2317" s="197" t="s">
        <v>3229</v>
      </c>
      <c r="S2317" s="57">
        <v>1</v>
      </c>
      <c r="T2317" s="197" t="s">
        <v>19598</v>
      </c>
      <c r="U2317" s="57" t="str">
        <f>VLOOKUP(A2317,'Individual Data'!$K$5:$AC$5544,12,FALSE)</f>
        <v>Unassigned</v>
      </c>
      <c r="V2317" s="14">
        <f>IFERROR(LOOKUP(H2317,{30,43,48,53,58,63,68,73,78,83,88,93,97},{42,47,52,57,62,67,72,77,82,87,92,99,100}),999)</f>
        <v>72</v>
      </c>
      <c r="X2317" s="57" t="str">
        <f>VLOOKUP(A2317,'Individual Data'!$K$5:$AC$5544,8,FALSE)</f>
        <v>NA</v>
      </c>
      <c r="Y2317" s="57" t="str">
        <f>VLOOKUP(A2317,'Individual Data'!$K$5:$AC$5544,9,FALSE)</f>
        <v>U</v>
      </c>
    </row>
    <row r="2318" spans="1:25" ht="15" customHeight="1" x14ac:dyDescent="0.25">
      <c r="A2318" s="197" t="s">
        <v>10188</v>
      </c>
      <c r="B2318" s="197" t="s">
        <v>22046</v>
      </c>
      <c r="C2318" s="198">
        <v>45236</v>
      </c>
      <c r="D2318" s="199">
        <v>4156</v>
      </c>
      <c r="E2318" s="197" t="s">
        <v>19595</v>
      </c>
      <c r="F2318" s="197" t="s">
        <v>19617</v>
      </c>
      <c r="G2318" s="197"/>
      <c r="H2318" s="197">
        <v>84</v>
      </c>
      <c r="I2318" s="197" t="s">
        <v>3085</v>
      </c>
      <c r="J2318" s="197" t="s">
        <v>17688</v>
      </c>
      <c r="K2318" s="229" t="s">
        <v>3228</v>
      </c>
      <c r="M2318" s="199">
        <v>18</v>
      </c>
      <c r="O2318" s="197" t="s">
        <v>19601</v>
      </c>
      <c r="Q2318" s="197" t="s">
        <v>3229</v>
      </c>
      <c r="S2318" s="57">
        <v>1</v>
      </c>
      <c r="T2318" s="197" t="s">
        <v>3229</v>
      </c>
      <c r="U2318" s="57" t="str">
        <f>VLOOKUP(A2318,'Individual Data'!$K$5:$AC$5544,12,FALSE)</f>
        <v>Unassigned AD</v>
      </c>
      <c r="V2318" s="14">
        <f>IFERROR(LOOKUP(H2318,{30,43,48,53,58,63,68,73,78,83,88,93,97},{42,47,52,57,62,67,72,77,82,87,92,99,100}),999)</f>
        <v>87</v>
      </c>
      <c r="X2318" s="57" t="str">
        <f>VLOOKUP(A2318,'Individual Data'!$K$5:$AC$5544,8,FALSE)</f>
        <v>NA</v>
      </c>
      <c r="Y2318" s="57" t="str">
        <f>VLOOKUP(A2318,'Individual Data'!$K$5:$AC$5544,9,FALSE)</f>
        <v>U</v>
      </c>
    </row>
    <row r="2319" spans="1:25" ht="15" customHeight="1" x14ac:dyDescent="0.25">
      <c r="A2319" s="197" t="s">
        <v>10191</v>
      </c>
      <c r="B2319" s="197" t="s">
        <v>22047</v>
      </c>
      <c r="C2319" s="198">
        <v>45236</v>
      </c>
      <c r="D2319" s="199">
        <v>4185</v>
      </c>
      <c r="E2319" s="197" t="s">
        <v>19595</v>
      </c>
      <c r="F2319" s="197" t="s">
        <v>19617</v>
      </c>
      <c r="G2319" s="197"/>
      <c r="H2319" s="197">
        <v>87</v>
      </c>
      <c r="I2319" s="197" t="s">
        <v>3085</v>
      </c>
      <c r="J2319" s="197" t="s">
        <v>19596</v>
      </c>
      <c r="K2319" s="228" t="s">
        <v>3196</v>
      </c>
      <c r="M2319" s="199">
        <v>18</v>
      </c>
      <c r="O2319" s="197" t="s">
        <v>22048</v>
      </c>
      <c r="Q2319" s="197" t="s">
        <v>3229</v>
      </c>
      <c r="S2319" s="57">
        <v>1</v>
      </c>
      <c r="T2319" s="197" t="s">
        <v>19598</v>
      </c>
      <c r="U2319" s="57" t="str">
        <f>VLOOKUP(A2319,'Individual Data'!$K$5:$AC$5544,12,FALSE)</f>
        <v>Unassigned</v>
      </c>
      <c r="V2319" s="14">
        <f>IFERROR(LOOKUP(H2319,{30,43,48,53,58,63,68,73,78,83,88,93,97},{42,47,52,57,62,67,72,77,82,87,92,99,100}),999)</f>
        <v>87</v>
      </c>
      <c r="X2319" s="57" t="str">
        <f>VLOOKUP(A2319,'Individual Data'!$K$5:$AC$5544,8,FALSE)</f>
        <v>NA</v>
      </c>
      <c r="Y2319" s="57" t="str">
        <f>VLOOKUP(A2319,'Individual Data'!$K$5:$AC$5544,9,FALSE)</f>
        <v>U</v>
      </c>
    </row>
    <row r="2320" spans="1:25" ht="15" customHeight="1" x14ac:dyDescent="0.25">
      <c r="A2320" s="197" t="s">
        <v>10195</v>
      </c>
      <c r="B2320" s="197" t="s">
        <v>22049</v>
      </c>
      <c r="C2320" s="198">
        <v>45236</v>
      </c>
      <c r="D2320" s="199">
        <v>4253</v>
      </c>
      <c r="E2320" s="197" t="s">
        <v>19595</v>
      </c>
      <c r="F2320" s="197" t="s">
        <v>19617</v>
      </c>
      <c r="G2320" s="197"/>
      <c r="H2320" s="197">
        <v>75</v>
      </c>
      <c r="I2320" s="197" t="s">
        <v>3085</v>
      </c>
      <c r="J2320" s="197" t="s">
        <v>19596</v>
      </c>
      <c r="K2320" s="57" t="s">
        <v>3196</v>
      </c>
      <c r="M2320" s="199">
        <v>18</v>
      </c>
      <c r="O2320" s="197" t="s">
        <v>22050</v>
      </c>
      <c r="Q2320" s="197" t="s">
        <v>3229</v>
      </c>
      <c r="S2320" s="57">
        <v>1</v>
      </c>
      <c r="T2320" s="197" t="s">
        <v>3229</v>
      </c>
      <c r="U2320" s="57" t="str">
        <f>VLOOKUP(A2320,'Individual Data'!$K$5:$AC$5544,12,FALSE)</f>
        <v>BCA1</v>
      </c>
      <c r="V2320" s="14">
        <f>IFERROR(LOOKUP(H2320,{30,43,48,53,58,63,68,73,78,83,88,93,97},{42,47,52,57,62,67,72,77,82,87,92,99,100}),999)</f>
        <v>77</v>
      </c>
      <c r="X2320" s="57">
        <f>VLOOKUP(A2320,'Individual Data'!$K$5:$AC$5544,8,FALSE)</f>
        <v>4</v>
      </c>
      <c r="Y2320" s="57">
        <f>VLOOKUP(A2320,'Individual Data'!$K$5:$AC$5544,9,FALSE)</f>
        <v>2019</v>
      </c>
    </row>
    <row r="2321" spans="1:25" ht="15" customHeight="1" x14ac:dyDescent="0.25">
      <c r="A2321" s="197" t="s">
        <v>10200</v>
      </c>
      <c r="B2321" s="197" t="s">
        <v>22051</v>
      </c>
      <c r="C2321" s="198">
        <v>45223</v>
      </c>
      <c r="D2321" s="199">
        <v>199</v>
      </c>
      <c r="E2321" s="197" t="s">
        <v>19595</v>
      </c>
      <c r="F2321" s="197" t="s">
        <v>19617</v>
      </c>
      <c r="G2321" s="197"/>
      <c r="H2321" s="197">
        <v>92</v>
      </c>
      <c r="I2321" s="197" t="s">
        <v>3225</v>
      </c>
      <c r="J2321" s="197" t="s">
        <v>19596</v>
      </c>
      <c r="K2321" s="57" t="s">
        <v>3196</v>
      </c>
      <c r="M2321" s="199">
        <v>18</v>
      </c>
      <c r="O2321" s="197" t="s">
        <v>22052</v>
      </c>
      <c r="Q2321" s="197" t="s">
        <v>3229</v>
      </c>
      <c r="S2321" s="57">
        <v>1</v>
      </c>
      <c r="T2321" s="197" t="s">
        <v>19598</v>
      </c>
      <c r="U2321" s="57" t="str">
        <f>VLOOKUP(A2321,'Individual Data'!$K$5:$AC$5544,12,FALSE)</f>
        <v>NLVA</v>
      </c>
      <c r="V2321" s="14">
        <f>IFERROR(LOOKUP(H2321,{30,43,48,53,58,63,68,73,78,83,88,93,97},{42,47,52,57,62,67,72,77,82,87,92,99,100}),999)</f>
        <v>92</v>
      </c>
      <c r="X2321" s="57">
        <f>VLOOKUP(A2321,'Individual Data'!$K$5:$AC$5544,8,FALSE)</f>
        <v>4</v>
      </c>
      <c r="Y2321" s="57">
        <f>VLOOKUP(A2321,'Individual Data'!$K$5:$AC$5544,9,FALSE)</f>
        <v>2019</v>
      </c>
    </row>
    <row r="2322" spans="1:25" ht="15" customHeight="1" x14ac:dyDescent="0.25">
      <c r="A2322" s="197" t="s">
        <v>10203</v>
      </c>
      <c r="B2322" s="197" t="s">
        <v>22053</v>
      </c>
      <c r="C2322" s="198">
        <v>45230</v>
      </c>
      <c r="D2322" s="199">
        <v>3214</v>
      </c>
      <c r="E2322" s="197" t="s">
        <v>19595</v>
      </c>
      <c r="F2322" s="197" t="s">
        <v>19617</v>
      </c>
      <c r="G2322" s="197"/>
      <c r="H2322" s="197">
        <v>78</v>
      </c>
      <c r="I2322" s="197" t="s">
        <v>3085</v>
      </c>
      <c r="J2322" s="197" t="s">
        <v>19596</v>
      </c>
      <c r="K2322" s="57" t="s">
        <v>3196</v>
      </c>
      <c r="M2322" s="199">
        <v>18</v>
      </c>
      <c r="O2322" s="197" t="s">
        <v>22054</v>
      </c>
      <c r="Q2322" s="197" t="s">
        <v>3229</v>
      </c>
      <c r="S2322" s="57">
        <v>1</v>
      </c>
      <c r="T2322" s="197" t="s">
        <v>19598</v>
      </c>
      <c r="U2322" s="57" t="str">
        <f>VLOOKUP(A2322,'Individual Data'!$K$5:$AC$5544,12,FALSE)</f>
        <v>Unassigned</v>
      </c>
      <c r="V2322" s="14">
        <f>IFERROR(LOOKUP(H2322,{30,43,48,53,58,63,68,73,78,83,88,93,97},{42,47,52,57,62,67,72,77,82,87,92,99,100}),999)</f>
        <v>82</v>
      </c>
      <c r="X2322" s="57" t="str">
        <f>VLOOKUP(A2322,'Individual Data'!$K$5:$AC$5544,8,FALSE)</f>
        <v>NA</v>
      </c>
      <c r="Y2322" s="57" t="str">
        <f>VLOOKUP(A2322,'Individual Data'!$K$5:$AC$5544,9,FALSE)</f>
        <v>U</v>
      </c>
    </row>
    <row r="2323" spans="1:25" ht="15" customHeight="1" x14ac:dyDescent="0.25">
      <c r="A2323" s="197" t="s">
        <v>10207</v>
      </c>
      <c r="B2323" s="197" t="s">
        <v>22055</v>
      </c>
      <c r="C2323" s="198">
        <v>45223</v>
      </c>
      <c r="D2323" s="199">
        <v>2309</v>
      </c>
      <c r="E2323" s="197" t="s">
        <v>19595</v>
      </c>
      <c r="F2323" s="197" t="s">
        <v>19617</v>
      </c>
      <c r="G2323" s="197"/>
      <c r="H2323" s="197">
        <v>75</v>
      </c>
      <c r="I2323" s="197" t="s">
        <v>3085</v>
      </c>
      <c r="J2323" s="197" t="s">
        <v>19596</v>
      </c>
      <c r="K2323" s="57" t="s">
        <v>3196</v>
      </c>
      <c r="M2323" s="199">
        <v>18</v>
      </c>
      <c r="O2323" s="197" t="s">
        <v>22056</v>
      </c>
      <c r="Q2323" s="197" t="s">
        <v>3229</v>
      </c>
      <c r="S2323" s="57">
        <v>1</v>
      </c>
      <c r="T2323" s="197" t="s">
        <v>19598</v>
      </c>
      <c r="U2323" s="57" t="str">
        <f>VLOOKUP(A2323,'Individual Data'!$K$5:$AC$5544,12,FALSE)</f>
        <v>PLA1</v>
      </c>
      <c r="V2323" s="14">
        <f>IFERROR(LOOKUP(H2323,{30,43,48,53,58,63,68,73,78,83,88,93,97},{42,47,52,57,62,67,72,77,82,87,92,99,100}),999)</f>
        <v>77</v>
      </c>
      <c r="X2323" s="57">
        <f>VLOOKUP(A2323,'Individual Data'!$K$5:$AC$5544,8,FALSE)</f>
        <v>4</v>
      </c>
      <c r="Y2323" s="57">
        <f>VLOOKUP(A2323,'Individual Data'!$K$5:$AC$5544,9,FALSE)</f>
        <v>2019</v>
      </c>
    </row>
    <row r="2324" spans="1:25" ht="15" customHeight="1" x14ac:dyDescent="0.25">
      <c r="A2324" s="197" t="s">
        <v>10209</v>
      </c>
      <c r="B2324" s="197" t="s">
        <v>22057</v>
      </c>
      <c r="C2324" s="198">
        <v>45236</v>
      </c>
      <c r="D2324" s="199">
        <v>4211</v>
      </c>
      <c r="E2324" s="197" t="s">
        <v>19595</v>
      </c>
      <c r="F2324" s="197" t="s">
        <v>19617</v>
      </c>
      <c r="G2324" s="197"/>
      <c r="H2324" s="197">
        <v>89</v>
      </c>
      <c r="I2324" s="197" t="s">
        <v>3085</v>
      </c>
      <c r="J2324" s="197" t="s">
        <v>17688</v>
      </c>
      <c r="K2324" s="229" t="s">
        <v>3228</v>
      </c>
      <c r="M2324" s="199">
        <v>18</v>
      </c>
      <c r="O2324" s="197" t="s">
        <v>19601</v>
      </c>
      <c r="Q2324" s="197" t="s">
        <v>3229</v>
      </c>
      <c r="S2324" s="57">
        <v>1</v>
      </c>
      <c r="T2324" s="197" t="s">
        <v>3229</v>
      </c>
      <c r="U2324" s="57" t="str">
        <f>VLOOKUP(A2324,'Individual Data'!$K$5:$AC$5544,12,FALSE)</f>
        <v>BCA2</v>
      </c>
      <c r="V2324" s="14">
        <f>IFERROR(LOOKUP(H2324,{30,43,48,53,58,63,68,73,78,83,88,93,97},{42,47,52,57,62,67,72,77,82,87,92,99,100}),999)</f>
        <v>92</v>
      </c>
      <c r="X2324" s="57">
        <f>VLOOKUP(A2324,'Individual Data'!$K$5:$AC$5544,8,FALSE)</f>
        <v>4</v>
      </c>
      <c r="Y2324" s="57">
        <f>VLOOKUP(A2324,'Individual Data'!$K$5:$AC$5544,9,FALSE)</f>
        <v>2019</v>
      </c>
    </row>
    <row r="2325" spans="1:25" ht="15" customHeight="1" x14ac:dyDescent="0.25">
      <c r="A2325" s="197" t="s">
        <v>10212</v>
      </c>
      <c r="B2325" s="197" t="s">
        <v>22058</v>
      </c>
      <c r="C2325" s="198">
        <v>45230</v>
      </c>
      <c r="D2325" s="199">
        <v>387</v>
      </c>
      <c r="E2325" s="197" t="s">
        <v>19595</v>
      </c>
      <c r="F2325" s="197" t="s">
        <v>19617</v>
      </c>
      <c r="G2325" s="197"/>
      <c r="H2325" s="197">
        <v>87</v>
      </c>
      <c r="I2325" s="197" t="s">
        <v>3225</v>
      </c>
      <c r="J2325" s="197" t="s">
        <v>19596</v>
      </c>
      <c r="K2325" s="228" t="s">
        <v>3196</v>
      </c>
      <c r="M2325" s="199">
        <v>18</v>
      </c>
      <c r="O2325" s="197" t="s">
        <v>22059</v>
      </c>
      <c r="Q2325" s="197" t="s">
        <v>3229</v>
      </c>
      <c r="S2325" s="57">
        <v>1</v>
      </c>
      <c r="T2325" s="197" t="s">
        <v>19598</v>
      </c>
      <c r="U2325" s="57" t="str">
        <f>VLOOKUP(A2325,'Individual Data'!$K$5:$AC$5544,12,FALSE)</f>
        <v>IPCSR</v>
      </c>
      <c r="V2325" s="14">
        <f>IFERROR(LOOKUP(H2325,{30,43,48,53,58,63,68,73,78,83,88,93,97},{42,47,52,57,62,67,72,77,82,87,92,99,100}),999)</f>
        <v>87</v>
      </c>
      <c r="X2325" s="57">
        <f>VLOOKUP(A2325,'Individual Data'!$K$5:$AC$5544,8,FALSE)</f>
        <v>4</v>
      </c>
      <c r="Y2325" s="57">
        <f>VLOOKUP(A2325,'Individual Data'!$K$5:$AC$5544,9,FALSE)</f>
        <v>2019</v>
      </c>
    </row>
    <row r="2326" spans="1:25" ht="15" customHeight="1" x14ac:dyDescent="0.25">
      <c r="A2326" s="197" t="s">
        <v>10215</v>
      </c>
      <c r="B2326" s="197" t="s">
        <v>22060</v>
      </c>
      <c r="C2326" s="198">
        <v>45236</v>
      </c>
      <c r="D2326" s="199">
        <v>4179</v>
      </c>
      <c r="E2326" s="197" t="s">
        <v>19595</v>
      </c>
      <c r="F2326" s="197" t="s">
        <v>19617</v>
      </c>
      <c r="G2326" s="197"/>
      <c r="H2326" s="197">
        <v>89</v>
      </c>
      <c r="I2326" s="197" t="s">
        <v>3085</v>
      </c>
      <c r="J2326" s="197" t="s">
        <v>19596</v>
      </c>
      <c r="K2326" s="57" t="s">
        <v>3196</v>
      </c>
      <c r="M2326" s="199">
        <v>18</v>
      </c>
      <c r="O2326" s="197" t="s">
        <v>22061</v>
      </c>
      <c r="Q2326" s="197" t="s">
        <v>3229</v>
      </c>
      <c r="S2326" s="57">
        <v>1</v>
      </c>
      <c r="T2326" s="197" t="s">
        <v>19598</v>
      </c>
      <c r="U2326" s="57" t="str">
        <f>VLOOKUP(A2326,'Individual Data'!$K$5:$AC$5544,12,FALSE)</f>
        <v>Unassigned</v>
      </c>
      <c r="V2326" s="14">
        <f>IFERROR(LOOKUP(H2326,{30,43,48,53,58,63,68,73,78,83,88,93,97},{42,47,52,57,62,67,72,77,82,87,92,99,100}),999)</f>
        <v>92</v>
      </c>
      <c r="X2326" s="57" t="str">
        <f>VLOOKUP(A2326,'Individual Data'!$K$5:$AC$5544,8,FALSE)</f>
        <v>NA</v>
      </c>
      <c r="Y2326" s="57" t="str">
        <f>VLOOKUP(A2326,'Individual Data'!$K$5:$AC$5544,9,FALSE)</f>
        <v>U</v>
      </c>
    </row>
    <row r="2327" spans="1:25" ht="15" customHeight="1" x14ac:dyDescent="0.25">
      <c r="A2327" s="197" t="s">
        <v>10217</v>
      </c>
      <c r="B2327" s="197" t="s">
        <v>22062</v>
      </c>
      <c r="C2327" s="198">
        <v>45223</v>
      </c>
      <c r="D2327" s="199">
        <v>2311</v>
      </c>
      <c r="E2327" s="197" t="s">
        <v>19595</v>
      </c>
      <c r="F2327" s="197" t="s">
        <v>19617</v>
      </c>
      <c r="G2327" s="197"/>
      <c r="H2327" s="197">
        <v>80</v>
      </c>
      <c r="I2327" s="197" t="s">
        <v>3085</v>
      </c>
      <c r="J2327" s="197" t="s">
        <v>19596</v>
      </c>
      <c r="K2327" s="57" t="s">
        <v>3196</v>
      </c>
      <c r="M2327" s="199">
        <v>18</v>
      </c>
      <c r="O2327" s="197" t="s">
        <v>22063</v>
      </c>
      <c r="Q2327" s="197" t="s">
        <v>3229</v>
      </c>
      <c r="S2327" s="57">
        <v>1</v>
      </c>
      <c r="T2327" s="197" t="s">
        <v>19598</v>
      </c>
      <c r="U2327" s="57" t="str">
        <f>VLOOKUP(A2327,'Individual Data'!$K$5:$AC$5544,12,FALSE)</f>
        <v>IPCSR</v>
      </c>
      <c r="V2327" s="14">
        <f>IFERROR(LOOKUP(H2327,{30,43,48,53,58,63,68,73,78,83,88,93,97},{42,47,52,57,62,67,72,77,82,87,92,99,100}),999)</f>
        <v>82</v>
      </c>
      <c r="X2327" s="57">
        <f>VLOOKUP(A2327,'Individual Data'!$K$5:$AC$5544,8,FALSE)</f>
        <v>4</v>
      </c>
      <c r="Y2327" s="57">
        <f>VLOOKUP(A2327,'Individual Data'!$K$5:$AC$5544,9,FALSE)</f>
        <v>2019</v>
      </c>
    </row>
    <row r="2328" spans="1:25" ht="15" customHeight="1" x14ac:dyDescent="0.25">
      <c r="A2328" s="197" t="s">
        <v>10220</v>
      </c>
      <c r="B2328" s="197" t="s">
        <v>22064</v>
      </c>
      <c r="C2328" s="198">
        <v>45223</v>
      </c>
      <c r="D2328" s="199">
        <v>2276</v>
      </c>
      <c r="E2328" s="197" t="s">
        <v>19595</v>
      </c>
      <c r="F2328" s="197" t="s">
        <v>19617</v>
      </c>
      <c r="G2328" s="197"/>
      <c r="H2328" s="197">
        <v>83</v>
      </c>
      <c r="I2328" s="197" t="s">
        <v>3085</v>
      </c>
      <c r="J2328" s="197" t="s">
        <v>19596</v>
      </c>
      <c r="K2328" s="57" t="s">
        <v>3196</v>
      </c>
      <c r="M2328" s="199">
        <v>18</v>
      </c>
      <c r="O2328" s="197" t="s">
        <v>22065</v>
      </c>
      <c r="Q2328" s="197" t="s">
        <v>3229</v>
      </c>
      <c r="S2328" s="57">
        <v>1</v>
      </c>
      <c r="T2328" s="197" t="s">
        <v>19598</v>
      </c>
      <c r="U2328" s="57" t="str">
        <f>VLOOKUP(A2328,'Individual Data'!$K$5:$AC$5544,12,FALSE)</f>
        <v>LGA</v>
      </c>
      <c r="V2328" s="14">
        <f>IFERROR(LOOKUP(H2328,{30,43,48,53,58,63,68,73,78,83,88,93,97},{42,47,52,57,62,67,72,77,82,87,92,99,100}),999)</f>
        <v>87</v>
      </c>
      <c r="X2328" s="57">
        <f>VLOOKUP(A2328,'Individual Data'!$K$5:$AC$5544,8,FALSE)</f>
        <v>4</v>
      </c>
      <c r="Y2328" s="57">
        <f>VLOOKUP(A2328,'Individual Data'!$K$5:$AC$5544,9,FALSE)</f>
        <v>2019</v>
      </c>
    </row>
    <row r="2329" spans="1:25" ht="15" customHeight="1" x14ac:dyDescent="0.25">
      <c r="A2329" s="197" t="s">
        <v>10224</v>
      </c>
      <c r="B2329" s="197" t="s">
        <v>22066</v>
      </c>
      <c r="C2329" s="198">
        <v>45230</v>
      </c>
      <c r="D2329" s="199">
        <v>3317</v>
      </c>
      <c r="E2329" s="197" t="s">
        <v>19595</v>
      </c>
      <c r="F2329" s="197" t="s">
        <v>19617</v>
      </c>
      <c r="G2329" s="197"/>
      <c r="H2329" s="197">
        <v>81</v>
      </c>
      <c r="I2329" s="197" t="s">
        <v>3085</v>
      </c>
      <c r="J2329" s="197" t="s">
        <v>19596</v>
      </c>
      <c r="K2329" s="57" t="s">
        <v>3196</v>
      </c>
      <c r="M2329" s="199">
        <v>18</v>
      </c>
      <c r="O2329" s="197" t="s">
        <v>22067</v>
      </c>
      <c r="Q2329" s="197" t="s">
        <v>3229</v>
      </c>
      <c r="S2329" s="57">
        <v>1</v>
      </c>
      <c r="T2329" s="197" t="s">
        <v>19598</v>
      </c>
      <c r="U2329" s="57" t="str">
        <f>VLOOKUP(A2329,'Individual Data'!$K$5:$AC$5544,12,FALSE)</f>
        <v>IPCSR</v>
      </c>
      <c r="V2329" s="14">
        <f>IFERROR(LOOKUP(H2329,{30,43,48,53,58,63,68,73,78,83,88,93,97},{42,47,52,57,62,67,72,77,82,87,92,99,100}),999)</f>
        <v>82</v>
      </c>
      <c r="X2329" s="57">
        <f>VLOOKUP(A2329,'Individual Data'!$K$5:$AC$5544,8,FALSE)</f>
        <v>4</v>
      </c>
      <c r="Y2329" s="57">
        <f>VLOOKUP(A2329,'Individual Data'!$K$5:$AC$5544,9,FALSE)</f>
        <v>2019</v>
      </c>
    </row>
    <row r="2330" spans="1:25" ht="15" customHeight="1" x14ac:dyDescent="0.25">
      <c r="A2330" s="197" t="s">
        <v>10226</v>
      </c>
      <c r="B2330" s="197" t="s">
        <v>22068</v>
      </c>
      <c r="C2330" s="198">
        <v>45223</v>
      </c>
      <c r="D2330" s="199">
        <v>2257</v>
      </c>
      <c r="E2330" s="197" t="s">
        <v>19595</v>
      </c>
      <c r="F2330" s="197" t="s">
        <v>19617</v>
      </c>
      <c r="G2330" s="197"/>
      <c r="H2330" s="197">
        <v>76.5</v>
      </c>
      <c r="I2330" s="197" t="s">
        <v>3085</v>
      </c>
      <c r="J2330" s="197" t="s">
        <v>19596</v>
      </c>
      <c r="K2330" s="57" t="s">
        <v>3196</v>
      </c>
      <c r="M2330" s="199">
        <v>18</v>
      </c>
      <c r="O2330" s="197" t="s">
        <v>22069</v>
      </c>
      <c r="Q2330" s="197" t="s">
        <v>3229</v>
      </c>
      <c r="S2330" s="57">
        <v>1</v>
      </c>
      <c r="T2330" s="197" t="s">
        <v>3229</v>
      </c>
      <c r="U2330" s="57" t="str">
        <f>VLOOKUP(A2330,'Individual Data'!$K$5:$AC$5544,12,FALSE)</f>
        <v>PLA1</v>
      </c>
      <c r="V2330" s="14">
        <f>IFERROR(LOOKUP(H2330,{30,43,48,53,58,63,68,73,78,83,88,93,97},{42,47,52,57,62,67,72,77,82,87,92,99,100}),999)</f>
        <v>77</v>
      </c>
      <c r="X2330" s="57">
        <f>VLOOKUP(A2330,'Individual Data'!$K$5:$AC$5544,8,FALSE)</f>
        <v>4</v>
      </c>
      <c r="Y2330" s="57">
        <f>VLOOKUP(A2330,'Individual Data'!$K$5:$AC$5544,9,FALSE)</f>
        <v>2019</v>
      </c>
    </row>
    <row r="2331" spans="1:25" ht="15" customHeight="1" x14ac:dyDescent="0.25">
      <c r="A2331" s="197" t="s">
        <v>10229</v>
      </c>
      <c r="B2331" s="197" t="s">
        <v>22070</v>
      </c>
      <c r="C2331" s="198">
        <v>45223</v>
      </c>
      <c r="D2331" s="199">
        <v>2258</v>
      </c>
      <c r="E2331" s="197" t="s">
        <v>19595</v>
      </c>
      <c r="F2331" s="197" t="s">
        <v>19617</v>
      </c>
      <c r="G2331" s="197"/>
      <c r="H2331" s="197">
        <v>73.5</v>
      </c>
      <c r="I2331" s="197" t="s">
        <v>3085</v>
      </c>
      <c r="J2331" s="197" t="s">
        <v>19596</v>
      </c>
      <c r="K2331" s="57" t="s">
        <v>3196</v>
      </c>
      <c r="M2331" s="199">
        <v>18</v>
      </c>
      <c r="O2331" s="197" t="s">
        <v>22071</v>
      </c>
      <c r="Q2331" s="197" t="s">
        <v>3229</v>
      </c>
      <c r="S2331" s="57">
        <v>1</v>
      </c>
      <c r="T2331" s="197" t="s">
        <v>19598</v>
      </c>
      <c r="U2331" s="57" t="str">
        <f>VLOOKUP(A2331,'Individual Data'!$K$5:$AC$5544,12,FALSE)</f>
        <v>LFSO</v>
      </c>
      <c r="V2331" s="14">
        <f>IFERROR(LOOKUP(H2331,{30,43,48,53,58,63,68,73,78,83,88,93,97},{42,47,52,57,62,67,72,77,82,87,92,99,100}),999)</f>
        <v>77</v>
      </c>
      <c r="X2331" s="57">
        <f>VLOOKUP(A2331,'Individual Data'!$K$5:$AC$5544,8,FALSE)</f>
        <v>4</v>
      </c>
      <c r="Y2331" s="57">
        <f>VLOOKUP(A2331,'Individual Data'!$K$5:$AC$5544,9,FALSE)</f>
        <v>2019</v>
      </c>
    </row>
    <row r="2332" spans="1:25" ht="15" customHeight="1" x14ac:dyDescent="0.25">
      <c r="A2332" s="197" t="s">
        <v>10232</v>
      </c>
      <c r="B2332" s="197" t="s">
        <v>22072</v>
      </c>
      <c r="C2332" s="198">
        <v>45223</v>
      </c>
      <c r="D2332" s="199">
        <v>2283</v>
      </c>
      <c r="E2332" s="197" t="s">
        <v>19595</v>
      </c>
      <c r="F2332" s="197" t="s">
        <v>19617</v>
      </c>
      <c r="G2332" s="197"/>
      <c r="H2332" s="197">
        <v>77</v>
      </c>
      <c r="I2332" s="197" t="s">
        <v>3085</v>
      </c>
      <c r="J2332" s="197" t="s">
        <v>19596</v>
      </c>
      <c r="K2332" s="57" t="s">
        <v>3196</v>
      </c>
      <c r="M2332" s="199">
        <v>18</v>
      </c>
      <c r="O2332" s="197" t="s">
        <v>22073</v>
      </c>
      <c r="Q2332" s="197" t="s">
        <v>3229</v>
      </c>
      <c r="S2332" s="57">
        <v>1</v>
      </c>
      <c r="T2332" s="197" t="s">
        <v>3229</v>
      </c>
      <c r="U2332" s="57" t="str">
        <f>VLOOKUP(A2332,'Individual Data'!$K$5:$AC$5544,12,FALSE)</f>
        <v>LFHSO2</v>
      </c>
      <c r="V2332" s="14">
        <f>IFERROR(LOOKUP(H2332,{30,43,48,53,58,63,68,73,78,83,88,93,97},{42,47,52,57,62,67,72,77,82,87,92,99,100}),999)</f>
        <v>77</v>
      </c>
      <c r="X2332" s="57">
        <f>VLOOKUP(A2332,'Individual Data'!$K$5:$AC$5544,8,FALSE)</f>
        <v>4</v>
      </c>
      <c r="Y2332" s="57">
        <f>VLOOKUP(A2332,'Individual Data'!$K$5:$AC$5544,9,FALSE)</f>
        <v>2019</v>
      </c>
    </row>
    <row r="2333" spans="1:25" ht="15" customHeight="1" x14ac:dyDescent="0.25">
      <c r="A2333" s="197" t="s">
        <v>10236</v>
      </c>
      <c r="B2333" s="197" t="s">
        <v>22074</v>
      </c>
      <c r="C2333" s="198">
        <v>45223</v>
      </c>
      <c r="D2333" s="199">
        <v>2247</v>
      </c>
      <c r="E2333" s="197" t="s">
        <v>19595</v>
      </c>
      <c r="F2333" s="197" t="s">
        <v>19617</v>
      </c>
      <c r="G2333" s="197"/>
      <c r="H2333" s="197">
        <v>82.5</v>
      </c>
      <c r="I2333" s="197" t="s">
        <v>3085</v>
      </c>
      <c r="J2333" s="197" t="s">
        <v>19596</v>
      </c>
      <c r="K2333" s="57" t="s">
        <v>3196</v>
      </c>
      <c r="M2333" s="199">
        <v>18</v>
      </c>
      <c r="O2333" s="197" t="s">
        <v>22075</v>
      </c>
      <c r="Q2333" s="197" t="s">
        <v>3229</v>
      </c>
      <c r="S2333" s="57">
        <v>1</v>
      </c>
      <c r="T2333" s="197" t="s">
        <v>19598</v>
      </c>
      <c r="U2333" s="57" t="str">
        <f>VLOOKUP(A2333,'Individual Data'!$K$5:$AC$5544,12,FALSE)</f>
        <v>LFSO</v>
      </c>
      <c r="V2333" s="14">
        <f>IFERROR(LOOKUP(H2333,{30,43,48,53,58,63,68,73,78,83,88,93,97},{42,47,52,57,62,67,72,77,82,87,92,99,100}),999)</f>
        <v>82</v>
      </c>
      <c r="X2333" s="57">
        <f>VLOOKUP(A2333,'Individual Data'!$K$5:$AC$5544,8,FALSE)</f>
        <v>4</v>
      </c>
      <c r="Y2333" s="57">
        <f>VLOOKUP(A2333,'Individual Data'!$K$5:$AC$5544,9,FALSE)</f>
        <v>2019</v>
      </c>
    </row>
    <row r="2334" spans="1:25" ht="15" customHeight="1" x14ac:dyDescent="0.25">
      <c r="A2334" s="197" t="s">
        <v>10238</v>
      </c>
      <c r="B2334" s="197" t="s">
        <v>22076</v>
      </c>
      <c r="C2334" s="198">
        <v>45230</v>
      </c>
      <c r="D2334" s="199">
        <v>3236</v>
      </c>
      <c r="E2334" s="197" t="s">
        <v>19595</v>
      </c>
      <c r="F2334" s="197" t="s">
        <v>19617</v>
      </c>
      <c r="G2334" s="197"/>
      <c r="H2334" s="197">
        <v>85</v>
      </c>
      <c r="I2334" s="197" t="s">
        <v>3085</v>
      </c>
      <c r="J2334" s="197" t="s">
        <v>19596</v>
      </c>
      <c r="K2334" s="57" t="s">
        <v>3196</v>
      </c>
      <c r="M2334" s="199">
        <v>18</v>
      </c>
      <c r="O2334" s="197" t="s">
        <v>22077</v>
      </c>
      <c r="Q2334" s="197" t="s">
        <v>3229</v>
      </c>
      <c r="S2334" s="57">
        <v>1</v>
      </c>
      <c r="T2334" s="197" t="s">
        <v>3229</v>
      </c>
      <c r="U2334" s="57" t="str">
        <f>VLOOKUP(A2334,'Individual Data'!$K$5:$AC$5544,12,FALSE)</f>
        <v>LFSO</v>
      </c>
      <c r="V2334" s="14">
        <f>IFERROR(LOOKUP(H2334,{30,43,48,53,58,63,68,73,78,83,88,93,97},{42,47,52,57,62,67,72,77,82,87,92,99,100}),999)</f>
        <v>87</v>
      </c>
      <c r="X2334" s="57">
        <f>VLOOKUP(A2334,'Individual Data'!$K$5:$AC$5544,8,FALSE)</f>
        <v>4</v>
      </c>
      <c r="Y2334" s="57">
        <f>VLOOKUP(A2334,'Individual Data'!$K$5:$AC$5544,9,FALSE)</f>
        <v>2019</v>
      </c>
    </row>
    <row r="2335" spans="1:25" ht="15" customHeight="1" x14ac:dyDescent="0.25">
      <c r="A2335" s="197" t="s">
        <v>10241</v>
      </c>
      <c r="B2335" s="197" t="s">
        <v>22078</v>
      </c>
      <c r="C2335" s="198">
        <v>45216</v>
      </c>
      <c r="D2335" s="199">
        <v>1132</v>
      </c>
      <c r="E2335" s="197" t="s">
        <v>19595</v>
      </c>
      <c r="F2335" s="197" t="s">
        <v>19617</v>
      </c>
      <c r="G2335" s="197"/>
      <c r="H2335" s="197">
        <v>82</v>
      </c>
      <c r="I2335" s="197" t="s">
        <v>3085</v>
      </c>
      <c r="J2335" s="197" t="s">
        <v>19596</v>
      </c>
      <c r="K2335" s="57" t="s">
        <v>3196</v>
      </c>
      <c r="M2335" s="199">
        <v>18</v>
      </c>
      <c r="O2335" s="197" t="s">
        <v>22079</v>
      </c>
      <c r="Q2335" s="197" t="s">
        <v>3229</v>
      </c>
      <c r="S2335" s="57">
        <v>1</v>
      </c>
      <c r="T2335" s="197" t="s">
        <v>19598</v>
      </c>
      <c r="U2335" s="57" t="str">
        <f>VLOOKUP(A2335,'Individual Data'!$K$5:$AC$5544,12,FALSE)</f>
        <v>Unassigned</v>
      </c>
      <c r="V2335" s="14">
        <f>IFERROR(LOOKUP(H2335,{30,43,48,53,58,63,68,73,78,83,88,93,97},{42,47,52,57,62,67,72,77,82,87,92,99,100}),999)</f>
        <v>82</v>
      </c>
      <c r="X2335" s="57" t="str">
        <f>VLOOKUP(A2335,'Individual Data'!$K$5:$AC$5544,8,FALSE)</f>
        <v>NA</v>
      </c>
      <c r="Y2335" s="57" t="str">
        <f>VLOOKUP(A2335,'Individual Data'!$K$5:$AC$5544,9,FALSE)</f>
        <v>U</v>
      </c>
    </row>
    <row r="2336" spans="1:25" ht="15" customHeight="1" x14ac:dyDescent="0.25">
      <c r="A2336" s="197" t="s">
        <v>10244</v>
      </c>
      <c r="B2336" s="197" t="s">
        <v>22080</v>
      </c>
      <c r="C2336" s="198">
        <v>45243</v>
      </c>
      <c r="D2336" s="199">
        <v>5119</v>
      </c>
      <c r="E2336" s="197" t="s">
        <v>19595</v>
      </c>
      <c r="F2336" s="197" t="s">
        <v>19617</v>
      </c>
      <c r="G2336" s="197"/>
      <c r="H2336" s="197">
        <v>84</v>
      </c>
      <c r="I2336" s="197" t="s">
        <v>3085</v>
      </c>
      <c r="J2336" s="197" t="s">
        <v>19596</v>
      </c>
      <c r="K2336" s="57" t="s">
        <v>3196</v>
      </c>
      <c r="M2336" s="199">
        <v>18</v>
      </c>
      <c r="O2336" s="197" t="s">
        <v>22081</v>
      </c>
      <c r="Q2336" s="197" t="s">
        <v>3229</v>
      </c>
      <c r="S2336" s="57">
        <v>1</v>
      </c>
      <c r="T2336" s="197" t="s">
        <v>19607</v>
      </c>
      <c r="U2336" s="57" t="str">
        <f>VLOOKUP(A2336,'Individual Data'!$K$5:$AC$5544,12,FALSE)</f>
        <v>LGA</v>
      </c>
      <c r="V2336" s="14">
        <f>IFERROR(LOOKUP(H2336,{30,43,48,53,58,63,68,73,78,83,88,93,97},{42,47,52,57,62,67,72,77,82,87,92,99,100}),999)</f>
        <v>87</v>
      </c>
      <c r="X2336" s="57">
        <f>VLOOKUP(A2336,'Individual Data'!$K$5:$AC$5544,8,FALSE)</f>
        <v>5</v>
      </c>
      <c r="Y2336" s="57">
        <f>VLOOKUP(A2336,'Individual Data'!$K$5:$AC$5544,9,FALSE)</f>
        <v>2018</v>
      </c>
    </row>
    <row r="2337" spans="1:25" ht="15" customHeight="1" x14ac:dyDescent="0.25">
      <c r="A2337" s="197" t="s">
        <v>10248</v>
      </c>
      <c r="B2337" s="197" t="s">
        <v>22082</v>
      </c>
      <c r="C2337" s="198">
        <v>45223</v>
      </c>
      <c r="D2337" s="199">
        <v>2279</v>
      </c>
      <c r="E2337" s="197" t="s">
        <v>19595</v>
      </c>
      <c r="F2337" s="197" t="s">
        <v>19617</v>
      </c>
      <c r="G2337" s="197"/>
      <c r="H2337" s="197">
        <v>74.5</v>
      </c>
      <c r="I2337" s="197" t="s">
        <v>3085</v>
      </c>
      <c r="J2337" s="197" t="s">
        <v>19596</v>
      </c>
      <c r="K2337" s="57" t="s">
        <v>3196</v>
      </c>
      <c r="M2337" s="199">
        <v>18</v>
      </c>
      <c r="O2337" s="197" t="s">
        <v>22083</v>
      </c>
      <c r="Q2337" s="197" t="s">
        <v>3229</v>
      </c>
      <c r="S2337" s="57">
        <v>1</v>
      </c>
      <c r="T2337" s="197" t="s">
        <v>19598</v>
      </c>
      <c r="U2337" s="57" t="str">
        <f>VLOOKUP(A2337,'Individual Data'!$K$5:$AC$5544,12,FALSE)</f>
        <v>CJA1</v>
      </c>
      <c r="V2337" s="14">
        <f>IFERROR(LOOKUP(H2337,{30,43,48,53,58,63,68,73,78,83,88,93,97},{42,47,52,57,62,67,72,77,82,87,92,99,100}),999)</f>
        <v>77</v>
      </c>
      <c r="X2337" s="57">
        <f>VLOOKUP(A2337,'Individual Data'!$K$5:$AC$5544,8,FALSE)</f>
        <v>4</v>
      </c>
      <c r="Y2337" s="57">
        <f>VLOOKUP(A2337,'Individual Data'!$K$5:$AC$5544,9,FALSE)</f>
        <v>2019</v>
      </c>
    </row>
    <row r="2338" spans="1:25" ht="15" customHeight="1" x14ac:dyDescent="0.25">
      <c r="A2338" s="197" t="s">
        <v>10251</v>
      </c>
      <c r="B2338" s="197" t="s">
        <v>22084</v>
      </c>
      <c r="C2338" s="198">
        <v>45236</v>
      </c>
      <c r="D2338" s="199">
        <v>25354</v>
      </c>
      <c r="E2338" s="197" t="s">
        <v>19595</v>
      </c>
      <c r="F2338" s="197" t="s">
        <v>17699</v>
      </c>
      <c r="G2338" s="197"/>
      <c r="H2338" s="197">
        <v>73</v>
      </c>
      <c r="I2338" s="197" t="s">
        <v>3225</v>
      </c>
      <c r="J2338" s="197" t="s">
        <v>19596</v>
      </c>
      <c r="K2338" s="57" t="s">
        <v>3196</v>
      </c>
      <c r="M2338" s="199">
        <v>18</v>
      </c>
      <c r="O2338" s="197" t="s">
        <v>22085</v>
      </c>
      <c r="Q2338" s="197" t="s">
        <v>3229</v>
      </c>
      <c r="S2338" s="57">
        <v>1</v>
      </c>
      <c r="T2338" s="197" t="s">
        <v>3229</v>
      </c>
      <c r="U2338" s="57" t="str">
        <f>VLOOKUP(A2338,'Individual Data'!$K$5:$AC$5544,12,FALSE)</f>
        <v>LFSO</v>
      </c>
      <c r="V2338" s="14">
        <f>IFERROR(LOOKUP(H2338,{30,43,48,53,58,63,68,73,78,83,88,93,97},{42,47,52,57,62,67,72,77,82,87,92,99,100}),999)</f>
        <v>77</v>
      </c>
      <c r="X2338" s="57">
        <f>VLOOKUP(A2338,'Individual Data'!$K$5:$AC$5544,8,FALSE)</f>
        <v>4</v>
      </c>
      <c r="Y2338" s="57">
        <f>VLOOKUP(A2338,'Individual Data'!$K$5:$AC$5544,9,FALSE)</f>
        <v>2019</v>
      </c>
    </row>
    <row r="2339" spans="1:25" ht="15" customHeight="1" x14ac:dyDescent="0.25">
      <c r="A2339" s="197" t="s">
        <v>10259</v>
      </c>
      <c r="B2339" s="197" t="s">
        <v>22086</v>
      </c>
      <c r="C2339" s="198">
        <v>45230</v>
      </c>
      <c r="D2339" s="199">
        <v>3133</v>
      </c>
      <c r="E2339" s="197" t="s">
        <v>19595</v>
      </c>
      <c r="F2339" s="197" t="s">
        <v>19617</v>
      </c>
      <c r="G2339" s="197"/>
      <c r="H2339" s="197">
        <v>81</v>
      </c>
      <c r="I2339" s="197" t="s">
        <v>3085</v>
      </c>
      <c r="J2339" s="197" t="s">
        <v>19596</v>
      </c>
      <c r="K2339" s="57" t="s">
        <v>3196</v>
      </c>
      <c r="M2339" s="199">
        <v>18</v>
      </c>
      <c r="O2339" s="197" t="s">
        <v>22087</v>
      </c>
      <c r="Q2339" s="197" t="s">
        <v>3229</v>
      </c>
      <c r="S2339" s="57">
        <v>1</v>
      </c>
      <c r="T2339" s="197" t="s">
        <v>19598</v>
      </c>
      <c r="U2339" s="57" t="str">
        <f>VLOOKUP(A2339,'Individual Data'!$K$5:$AC$5544,12,FALSE)</f>
        <v>NPTH</v>
      </c>
      <c r="V2339" s="14">
        <f>IFERROR(LOOKUP(H2339,{30,43,48,53,58,63,68,73,78,83,88,93,97},{42,47,52,57,62,67,72,77,82,87,92,99,100}),999)</f>
        <v>82</v>
      </c>
      <c r="X2339" s="57">
        <f>VLOOKUP(A2339,'Individual Data'!$K$5:$AC$5544,8,FALSE)</f>
        <v>4</v>
      </c>
      <c r="Y2339" s="57">
        <f>VLOOKUP(A2339,'Individual Data'!$K$5:$AC$5544,9,FALSE)</f>
        <v>2019</v>
      </c>
    </row>
    <row r="2340" spans="1:25" ht="15" customHeight="1" x14ac:dyDescent="0.25">
      <c r="A2340" s="197" t="s">
        <v>10262</v>
      </c>
      <c r="B2340" s="197" t="s">
        <v>22088</v>
      </c>
      <c r="C2340" s="198">
        <v>45230</v>
      </c>
      <c r="D2340" s="199">
        <v>298</v>
      </c>
      <c r="E2340" s="197" t="s">
        <v>19595</v>
      </c>
      <c r="F2340" s="197" t="s">
        <v>19617</v>
      </c>
      <c r="G2340" s="197"/>
      <c r="H2340" s="197">
        <v>88.5</v>
      </c>
      <c r="I2340" s="197" t="s">
        <v>3225</v>
      </c>
      <c r="J2340" s="197" t="s">
        <v>19596</v>
      </c>
      <c r="K2340" s="57" t="s">
        <v>3196</v>
      </c>
      <c r="M2340" s="199">
        <v>18</v>
      </c>
      <c r="O2340" s="197" t="s">
        <v>22089</v>
      </c>
      <c r="Q2340" s="197" t="s">
        <v>3229</v>
      </c>
      <c r="S2340" s="57">
        <v>1</v>
      </c>
      <c r="T2340" s="197" t="s">
        <v>19598</v>
      </c>
      <c r="U2340" s="57" t="str">
        <f>VLOOKUP(A2340,'Individual Data'!$K$5:$AC$5544,12,FALSE)</f>
        <v>PLA1</v>
      </c>
      <c r="V2340" s="14">
        <f>IFERROR(LOOKUP(H2340,{30,43,48,53,58,63,68,73,78,83,88,93,97},{42,47,52,57,62,67,72,77,82,87,92,99,100}),999)</f>
        <v>92</v>
      </c>
      <c r="X2340" s="57">
        <f>VLOOKUP(A2340,'Individual Data'!$K$5:$AC$5544,8,FALSE)</f>
        <v>4</v>
      </c>
      <c r="Y2340" s="57">
        <f>VLOOKUP(A2340,'Individual Data'!$K$5:$AC$5544,9,FALSE)</f>
        <v>2019</v>
      </c>
    </row>
    <row r="2341" spans="1:25" ht="15" customHeight="1" x14ac:dyDescent="0.25">
      <c r="A2341" s="197" t="s">
        <v>10265</v>
      </c>
      <c r="B2341" s="197" t="s">
        <v>22090</v>
      </c>
      <c r="C2341" s="198">
        <v>45236</v>
      </c>
      <c r="D2341" s="199">
        <v>446</v>
      </c>
      <c r="E2341" s="197" t="s">
        <v>19595</v>
      </c>
      <c r="F2341" s="197" t="s">
        <v>19617</v>
      </c>
      <c r="G2341" s="197"/>
      <c r="H2341" s="197">
        <v>81</v>
      </c>
      <c r="I2341" s="197" t="s">
        <v>3225</v>
      </c>
      <c r="J2341" s="197" t="s">
        <v>19596</v>
      </c>
      <c r="K2341" s="57" t="s">
        <v>3196</v>
      </c>
      <c r="M2341" s="199">
        <v>18</v>
      </c>
      <c r="O2341" s="197" t="s">
        <v>22091</v>
      </c>
      <c r="Q2341" s="197" t="s">
        <v>3229</v>
      </c>
      <c r="S2341" s="57">
        <v>1</v>
      </c>
      <c r="T2341" s="197" t="s">
        <v>19598</v>
      </c>
      <c r="U2341" s="57" t="str">
        <f>VLOOKUP(A2341,'Individual Data'!$K$5:$AC$5544,12,FALSE)</f>
        <v>Unassigned</v>
      </c>
      <c r="V2341" s="14">
        <f>IFERROR(LOOKUP(H2341,{30,43,48,53,58,63,68,73,78,83,88,93,97},{42,47,52,57,62,67,72,77,82,87,92,99,100}),999)</f>
        <v>82</v>
      </c>
      <c r="X2341" s="57" t="str">
        <f>VLOOKUP(A2341,'Individual Data'!$K$5:$AC$5544,8,FALSE)</f>
        <v>NA</v>
      </c>
      <c r="Y2341" s="57" t="str">
        <f>VLOOKUP(A2341,'Individual Data'!$K$5:$AC$5544,9,FALSE)</f>
        <v>U</v>
      </c>
    </row>
    <row r="2342" spans="1:25" ht="15" customHeight="1" x14ac:dyDescent="0.25">
      <c r="A2342" s="197" t="s">
        <v>10267</v>
      </c>
      <c r="B2342" s="197" t="s">
        <v>22092</v>
      </c>
      <c r="C2342" s="198">
        <v>45230</v>
      </c>
      <c r="D2342" s="199">
        <v>372</v>
      </c>
      <c r="E2342" s="197" t="s">
        <v>19595</v>
      </c>
      <c r="F2342" s="197" t="s">
        <v>19617</v>
      </c>
      <c r="G2342" s="197"/>
      <c r="H2342" s="197">
        <v>79</v>
      </c>
      <c r="I2342" s="197" t="s">
        <v>3225</v>
      </c>
      <c r="J2342" s="197" t="s">
        <v>19596</v>
      </c>
      <c r="K2342" s="57" t="s">
        <v>3196</v>
      </c>
      <c r="M2342" s="199">
        <v>18</v>
      </c>
      <c r="O2342" s="197" t="s">
        <v>22093</v>
      </c>
      <c r="Q2342" s="197" t="s">
        <v>3229</v>
      </c>
      <c r="S2342" s="57">
        <v>1</v>
      </c>
      <c r="T2342" s="197" t="s">
        <v>19598</v>
      </c>
      <c r="U2342" s="57" t="str">
        <f>VLOOKUP(A2342,'Individual Data'!$K$5:$AC$5544,12,FALSE)</f>
        <v>CJA1</v>
      </c>
      <c r="V2342" s="14">
        <f>IFERROR(LOOKUP(H2342,{30,43,48,53,58,63,68,73,78,83,88,93,97},{42,47,52,57,62,67,72,77,82,87,92,99,100}),999)</f>
        <v>82</v>
      </c>
      <c r="X2342" s="57">
        <f>VLOOKUP(A2342,'Individual Data'!$K$5:$AC$5544,8,FALSE)</f>
        <v>4</v>
      </c>
      <c r="Y2342" s="57">
        <f>VLOOKUP(A2342,'Individual Data'!$K$5:$AC$5544,9,FALSE)</f>
        <v>2019</v>
      </c>
    </row>
    <row r="2343" spans="1:25" ht="15" customHeight="1" x14ac:dyDescent="0.25">
      <c r="A2343" s="197" t="s">
        <v>10270</v>
      </c>
      <c r="B2343" s="197" t="s">
        <v>22094</v>
      </c>
      <c r="C2343" s="198">
        <v>45216</v>
      </c>
      <c r="D2343" s="199">
        <v>59</v>
      </c>
      <c r="E2343" s="197" t="s">
        <v>19595</v>
      </c>
      <c r="F2343" s="197" t="s">
        <v>19617</v>
      </c>
      <c r="G2343" s="197"/>
      <c r="H2343" s="197">
        <v>80</v>
      </c>
      <c r="I2343" s="197" t="s">
        <v>3225</v>
      </c>
      <c r="J2343" s="197" t="s">
        <v>19596</v>
      </c>
      <c r="K2343" s="57" t="s">
        <v>3196</v>
      </c>
      <c r="M2343" s="199">
        <v>18</v>
      </c>
      <c r="O2343" s="197" t="s">
        <v>22095</v>
      </c>
      <c r="Q2343" s="197" t="s">
        <v>3229</v>
      </c>
      <c r="S2343" s="57">
        <v>1</v>
      </c>
      <c r="T2343" s="197" t="s">
        <v>19598</v>
      </c>
      <c r="U2343" s="57" t="str">
        <f>VLOOKUP(A2343,'Individual Data'!$K$5:$AC$5544,12,FALSE)</f>
        <v>IPCSR</v>
      </c>
      <c r="V2343" s="14">
        <f>IFERROR(LOOKUP(H2343,{30,43,48,53,58,63,68,73,78,83,88,93,97},{42,47,52,57,62,67,72,77,82,87,92,99,100}),999)</f>
        <v>82</v>
      </c>
      <c r="X2343" s="57">
        <f>VLOOKUP(A2343,'Individual Data'!$K$5:$AC$5544,8,FALSE)</f>
        <v>4</v>
      </c>
      <c r="Y2343" s="57">
        <f>VLOOKUP(A2343,'Individual Data'!$K$5:$AC$5544,9,FALSE)</f>
        <v>2019</v>
      </c>
    </row>
    <row r="2344" spans="1:25" ht="15" customHeight="1" x14ac:dyDescent="0.25">
      <c r="A2344" s="197" t="s">
        <v>10273</v>
      </c>
      <c r="B2344" s="197" t="s">
        <v>22096</v>
      </c>
      <c r="C2344" s="198">
        <v>45236</v>
      </c>
      <c r="D2344" s="199">
        <v>4073</v>
      </c>
      <c r="E2344" s="197" t="s">
        <v>19595</v>
      </c>
      <c r="F2344" s="197" t="s">
        <v>19617</v>
      </c>
      <c r="G2344" s="197"/>
      <c r="H2344" s="197">
        <v>79</v>
      </c>
      <c r="I2344" s="197" t="s">
        <v>3085</v>
      </c>
      <c r="J2344" s="197" t="s">
        <v>19596</v>
      </c>
      <c r="K2344" s="57" t="s">
        <v>3196</v>
      </c>
      <c r="M2344" s="199">
        <v>18</v>
      </c>
      <c r="O2344" s="197" t="s">
        <v>22097</v>
      </c>
      <c r="Q2344" s="197" t="s">
        <v>3229</v>
      </c>
      <c r="S2344" s="57">
        <v>1</v>
      </c>
      <c r="T2344" s="197" t="s">
        <v>19598</v>
      </c>
      <c r="U2344" s="57" t="str">
        <f>VLOOKUP(A2344,'Individual Data'!$K$5:$AC$5544,12,FALSE)</f>
        <v>LFSO</v>
      </c>
      <c r="V2344" s="14">
        <f>IFERROR(LOOKUP(H2344,{30,43,48,53,58,63,68,73,78,83,88,93,97},{42,47,52,57,62,67,72,77,82,87,92,99,100}),999)</f>
        <v>82</v>
      </c>
      <c r="X2344" s="57">
        <f>VLOOKUP(A2344,'Individual Data'!$K$5:$AC$5544,8,FALSE)</f>
        <v>4</v>
      </c>
      <c r="Y2344" s="57">
        <f>VLOOKUP(A2344,'Individual Data'!$K$5:$AC$5544,9,FALSE)</f>
        <v>2019</v>
      </c>
    </row>
    <row r="2345" spans="1:25" ht="15" customHeight="1" x14ac:dyDescent="0.25">
      <c r="A2345" s="197" t="s">
        <v>10279</v>
      </c>
      <c r="B2345" s="197" t="s">
        <v>22098</v>
      </c>
      <c r="C2345" s="198">
        <v>45236</v>
      </c>
      <c r="D2345" s="199">
        <v>451</v>
      </c>
      <c r="E2345" s="197" t="s">
        <v>19595</v>
      </c>
      <c r="F2345" s="197" t="s">
        <v>19617</v>
      </c>
      <c r="G2345" s="197"/>
      <c r="H2345" s="197">
        <v>81</v>
      </c>
      <c r="I2345" s="197" t="s">
        <v>3225</v>
      </c>
      <c r="J2345" s="197" t="s">
        <v>19596</v>
      </c>
      <c r="K2345" s="57" t="s">
        <v>3196</v>
      </c>
      <c r="M2345" s="199">
        <v>18</v>
      </c>
      <c r="O2345" s="197" t="s">
        <v>22099</v>
      </c>
      <c r="Q2345" s="197" t="s">
        <v>3229</v>
      </c>
      <c r="S2345" s="57">
        <v>1</v>
      </c>
      <c r="T2345" s="197" t="s">
        <v>3229</v>
      </c>
      <c r="U2345" s="57" t="str">
        <f>VLOOKUP(A2345,'Individual Data'!$K$5:$AC$5544,12,FALSE)</f>
        <v>PLA1</v>
      </c>
      <c r="V2345" s="14">
        <f>IFERROR(LOOKUP(H2345,{30,43,48,53,58,63,68,73,78,83,88,93,97},{42,47,52,57,62,67,72,77,82,87,92,99,100}),999)</f>
        <v>82</v>
      </c>
      <c r="X2345" s="57">
        <f>VLOOKUP(A2345,'Individual Data'!$K$5:$AC$5544,8,FALSE)</f>
        <v>4</v>
      </c>
      <c r="Y2345" s="57">
        <f>VLOOKUP(A2345,'Individual Data'!$K$5:$AC$5544,9,FALSE)</f>
        <v>2019</v>
      </c>
    </row>
    <row r="2346" spans="1:25" ht="15" customHeight="1" x14ac:dyDescent="0.25">
      <c r="A2346" s="197" t="s">
        <v>10282</v>
      </c>
      <c r="B2346" s="197" t="s">
        <v>22100</v>
      </c>
      <c r="C2346" s="198">
        <v>45243</v>
      </c>
      <c r="D2346" s="199">
        <v>665</v>
      </c>
      <c r="E2346" s="197" t="s">
        <v>19595</v>
      </c>
      <c r="F2346" s="197" t="s">
        <v>19617</v>
      </c>
      <c r="G2346" s="197"/>
      <c r="H2346" s="197">
        <v>94</v>
      </c>
      <c r="I2346" s="197" t="s">
        <v>3225</v>
      </c>
      <c r="J2346" s="197" t="s">
        <v>19596</v>
      </c>
      <c r="K2346" s="57" t="s">
        <v>3196</v>
      </c>
      <c r="M2346" s="199">
        <v>18</v>
      </c>
      <c r="O2346" s="197" t="s">
        <v>22101</v>
      </c>
      <c r="Q2346" s="197" t="s">
        <v>3229</v>
      </c>
      <c r="S2346" s="57">
        <v>1</v>
      </c>
      <c r="T2346" s="197" t="s">
        <v>19598</v>
      </c>
      <c r="U2346" s="57" t="str">
        <f>VLOOKUP(A2346,'Individual Data'!$K$5:$AC$5544,12,FALSE)</f>
        <v>LFSO</v>
      </c>
      <c r="V2346" s="14">
        <f>IFERROR(LOOKUP(H2346,{30,43,48,53,58,63,68,73,78,83,88,93,97},{42,47,52,57,62,67,72,77,82,87,92,99,100}),999)</f>
        <v>99</v>
      </c>
      <c r="X2346" s="57">
        <f>VLOOKUP(A2346,'Individual Data'!$K$5:$AC$5544,8,FALSE)</f>
        <v>4</v>
      </c>
      <c r="Y2346" s="57">
        <f>VLOOKUP(A2346,'Individual Data'!$K$5:$AC$5544,9,FALSE)</f>
        <v>2019</v>
      </c>
    </row>
    <row r="2347" spans="1:25" ht="15" customHeight="1" x14ac:dyDescent="0.25">
      <c r="A2347" s="197" t="s">
        <v>10284</v>
      </c>
      <c r="B2347" s="197" t="s">
        <v>22102</v>
      </c>
      <c r="C2347" s="198">
        <v>45223</v>
      </c>
      <c r="D2347" s="199">
        <v>2149</v>
      </c>
      <c r="E2347" s="197" t="s">
        <v>19595</v>
      </c>
      <c r="F2347" s="197" t="s">
        <v>19617</v>
      </c>
      <c r="G2347" s="197"/>
      <c r="H2347" s="197">
        <v>77</v>
      </c>
      <c r="I2347" s="197" t="s">
        <v>3085</v>
      </c>
      <c r="J2347" s="197" t="s">
        <v>19596</v>
      </c>
      <c r="K2347" s="57" t="s">
        <v>3196</v>
      </c>
      <c r="M2347" s="199">
        <v>18</v>
      </c>
      <c r="O2347" s="197" t="s">
        <v>22103</v>
      </c>
      <c r="Q2347" s="197" t="s">
        <v>3229</v>
      </c>
      <c r="S2347" s="57">
        <v>1</v>
      </c>
      <c r="T2347" s="197" t="s">
        <v>19598</v>
      </c>
      <c r="U2347" s="57" t="str">
        <f>VLOOKUP(A2347,'Individual Data'!$K$5:$AC$5544,12,FALSE)</f>
        <v>IPCSR</v>
      </c>
      <c r="V2347" s="14">
        <f>IFERROR(LOOKUP(H2347,{30,43,48,53,58,63,68,73,78,83,88,93,97},{42,47,52,57,62,67,72,77,82,87,92,99,100}),999)</f>
        <v>77</v>
      </c>
      <c r="X2347" s="57">
        <f>VLOOKUP(A2347,'Individual Data'!$K$5:$AC$5544,8,FALSE)</f>
        <v>4</v>
      </c>
      <c r="Y2347" s="57">
        <f>VLOOKUP(A2347,'Individual Data'!$K$5:$AC$5544,9,FALSE)</f>
        <v>2019</v>
      </c>
    </row>
    <row r="2348" spans="1:25" ht="15" customHeight="1" x14ac:dyDescent="0.25">
      <c r="A2348" s="197" t="s">
        <v>10286</v>
      </c>
      <c r="B2348" s="197" t="s">
        <v>22104</v>
      </c>
      <c r="C2348" s="198">
        <v>45243</v>
      </c>
      <c r="D2348" s="199">
        <v>653</v>
      </c>
      <c r="E2348" s="197" t="s">
        <v>19595</v>
      </c>
      <c r="F2348" s="197" t="s">
        <v>19617</v>
      </c>
      <c r="G2348" s="197"/>
      <c r="H2348" s="197">
        <v>76</v>
      </c>
      <c r="I2348" s="197" t="s">
        <v>3225</v>
      </c>
      <c r="J2348" s="197" t="s">
        <v>19596</v>
      </c>
      <c r="K2348" s="57" t="s">
        <v>3196</v>
      </c>
      <c r="M2348" s="199">
        <v>18</v>
      </c>
      <c r="O2348" s="197" t="s">
        <v>22105</v>
      </c>
      <c r="Q2348" s="197" t="s">
        <v>3229</v>
      </c>
      <c r="S2348" s="57">
        <v>1</v>
      </c>
      <c r="T2348" s="197" t="s">
        <v>19598</v>
      </c>
      <c r="U2348" s="57" t="str">
        <f>VLOOKUP(A2348,'Individual Data'!$K$5:$AC$5544,12,FALSE)</f>
        <v>Unassigned</v>
      </c>
      <c r="V2348" s="14">
        <f>IFERROR(LOOKUP(H2348,{30,43,48,53,58,63,68,73,78,83,88,93,97},{42,47,52,57,62,67,72,77,82,87,92,99,100}),999)</f>
        <v>77</v>
      </c>
      <c r="X2348" s="57" t="str">
        <f>VLOOKUP(A2348,'Individual Data'!$K$5:$AC$5544,8,FALSE)</f>
        <v>NA</v>
      </c>
      <c r="Y2348" s="57" t="str">
        <f>VLOOKUP(A2348,'Individual Data'!$K$5:$AC$5544,9,FALSE)</f>
        <v>U</v>
      </c>
    </row>
    <row r="2349" spans="1:25" ht="15" customHeight="1" x14ac:dyDescent="0.25">
      <c r="A2349" s="197" t="s">
        <v>10290</v>
      </c>
      <c r="B2349" s="197" t="s">
        <v>22106</v>
      </c>
      <c r="C2349" s="198">
        <v>45230</v>
      </c>
      <c r="D2349" s="199">
        <v>3040</v>
      </c>
      <c r="E2349" s="197" t="s">
        <v>19595</v>
      </c>
      <c r="F2349" s="197" t="s">
        <v>19617</v>
      </c>
      <c r="G2349" s="197"/>
      <c r="H2349" s="197">
        <v>82</v>
      </c>
      <c r="I2349" s="197" t="s">
        <v>3085</v>
      </c>
      <c r="J2349" s="197" t="s">
        <v>19596</v>
      </c>
      <c r="K2349" s="57" t="s">
        <v>3196</v>
      </c>
      <c r="M2349" s="199">
        <v>18</v>
      </c>
      <c r="O2349" s="197" t="s">
        <v>22107</v>
      </c>
      <c r="Q2349" s="197" t="s">
        <v>3229</v>
      </c>
      <c r="S2349" s="57">
        <v>1</v>
      </c>
      <c r="T2349" s="197" t="s">
        <v>19598</v>
      </c>
      <c r="U2349" s="57" t="str">
        <f>VLOOKUP(A2349,'Individual Data'!$K$5:$AC$5544,12,FALSE)</f>
        <v>BCA1</v>
      </c>
      <c r="V2349" s="14">
        <f>IFERROR(LOOKUP(H2349,{30,43,48,53,58,63,68,73,78,83,88,93,97},{42,47,52,57,62,67,72,77,82,87,92,99,100}),999)</f>
        <v>82</v>
      </c>
      <c r="X2349" s="57">
        <f>VLOOKUP(A2349,'Individual Data'!$K$5:$AC$5544,8,FALSE)</f>
        <v>4</v>
      </c>
      <c r="Y2349" s="57">
        <f>VLOOKUP(A2349,'Individual Data'!$K$5:$AC$5544,9,FALSE)</f>
        <v>2019</v>
      </c>
    </row>
    <row r="2350" spans="1:25" ht="15" customHeight="1" x14ac:dyDescent="0.25">
      <c r="A2350" s="197" t="s">
        <v>10292</v>
      </c>
      <c r="B2350" s="197" t="s">
        <v>22108</v>
      </c>
      <c r="C2350" s="198">
        <v>45216</v>
      </c>
      <c r="D2350" s="199">
        <v>1111</v>
      </c>
      <c r="E2350" s="197" t="s">
        <v>19595</v>
      </c>
      <c r="F2350" s="197" t="s">
        <v>19617</v>
      </c>
      <c r="G2350" s="197"/>
      <c r="H2350" s="197">
        <v>83</v>
      </c>
      <c r="I2350" s="197" t="s">
        <v>3085</v>
      </c>
      <c r="J2350" s="197" t="s">
        <v>19596</v>
      </c>
      <c r="K2350" s="57" t="s">
        <v>3196</v>
      </c>
      <c r="M2350" s="199">
        <v>18</v>
      </c>
      <c r="O2350" s="197" t="s">
        <v>22109</v>
      </c>
      <c r="Q2350" s="197" t="s">
        <v>3229</v>
      </c>
      <c r="S2350" s="57">
        <v>1</v>
      </c>
      <c r="T2350" s="197" t="s">
        <v>19598</v>
      </c>
      <c r="U2350" s="57" t="str">
        <f>VLOOKUP(A2350,'Individual Data'!$K$5:$AC$5544,12,FALSE)</f>
        <v>Unassigned</v>
      </c>
      <c r="V2350" s="14">
        <f>IFERROR(LOOKUP(H2350,{30,43,48,53,58,63,68,73,78,83,88,93,97},{42,47,52,57,62,67,72,77,82,87,92,99,100}),999)</f>
        <v>87</v>
      </c>
      <c r="X2350" s="57" t="str">
        <f>VLOOKUP(A2350,'Individual Data'!$K$5:$AC$5544,8,FALSE)</f>
        <v>NA</v>
      </c>
      <c r="Y2350" s="57" t="str">
        <f>VLOOKUP(A2350,'Individual Data'!$K$5:$AC$5544,9,FALSE)</f>
        <v>U</v>
      </c>
    </row>
    <row r="2351" spans="1:25" ht="15" customHeight="1" x14ac:dyDescent="0.25">
      <c r="A2351" s="197" t="s">
        <v>10295</v>
      </c>
      <c r="B2351" s="197" t="s">
        <v>22110</v>
      </c>
      <c r="C2351" s="198">
        <v>45230</v>
      </c>
      <c r="D2351" s="199">
        <v>3072</v>
      </c>
      <c r="E2351" s="197" t="s">
        <v>19595</v>
      </c>
      <c r="F2351" s="197" t="s">
        <v>19617</v>
      </c>
      <c r="G2351" s="197"/>
      <c r="H2351" s="197">
        <v>84</v>
      </c>
      <c r="I2351" s="197" t="s">
        <v>3085</v>
      </c>
      <c r="J2351" s="197" t="s">
        <v>19596</v>
      </c>
      <c r="K2351" s="57" t="s">
        <v>3196</v>
      </c>
      <c r="M2351" s="199">
        <v>18</v>
      </c>
      <c r="O2351" s="197" t="s">
        <v>22111</v>
      </c>
      <c r="Q2351" s="197" t="s">
        <v>3229</v>
      </c>
      <c r="S2351" s="57">
        <v>1</v>
      </c>
      <c r="T2351" s="197" t="s">
        <v>19598</v>
      </c>
      <c r="U2351" s="57" t="str">
        <f>VLOOKUP(A2351,'Individual Data'!$K$5:$AC$5544,12,FALSE)</f>
        <v>IPCSR</v>
      </c>
      <c r="V2351" s="14">
        <f>IFERROR(LOOKUP(H2351,{30,43,48,53,58,63,68,73,78,83,88,93,97},{42,47,52,57,62,67,72,77,82,87,92,99,100}),999)</f>
        <v>87</v>
      </c>
      <c r="X2351" s="57">
        <f>VLOOKUP(A2351,'Individual Data'!$K$5:$AC$5544,8,FALSE)</f>
        <v>4</v>
      </c>
      <c r="Y2351" s="57">
        <f>VLOOKUP(A2351,'Individual Data'!$K$5:$AC$5544,9,FALSE)</f>
        <v>2019</v>
      </c>
    </row>
    <row r="2352" spans="1:25" ht="15" customHeight="1" x14ac:dyDescent="0.25">
      <c r="A2352" s="197" t="s">
        <v>10298</v>
      </c>
      <c r="B2352" s="197" t="s">
        <v>22112</v>
      </c>
      <c r="C2352" s="198">
        <v>45223</v>
      </c>
      <c r="D2352" s="199">
        <v>2198</v>
      </c>
      <c r="E2352" s="197" t="s">
        <v>19595</v>
      </c>
      <c r="F2352" s="197" t="s">
        <v>19617</v>
      </c>
      <c r="G2352" s="197"/>
      <c r="H2352" s="197">
        <v>82</v>
      </c>
      <c r="I2352" s="197" t="s">
        <v>3085</v>
      </c>
      <c r="J2352" s="197" t="s">
        <v>19596</v>
      </c>
      <c r="K2352" s="57" t="s">
        <v>3196</v>
      </c>
      <c r="M2352" s="199">
        <v>18</v>
      </c>
      <c r="O2352" s="197" t="s">
        <v>22113</v>
      </c>
      <c r="Q2352" s="197" t="s">
        <v>3229</v>
      </c>
      <c r="S2352" s="57">
        <v>1</v>
      </c>
      <c r="T2352" s="197" t="s">
        <v>19598</v>
      </c>
      <c r="U2352" s="57" t="str">
        <f>VLOOKUP(A2352,'Individual Data'!$K$5:$AC$5544,12,FALSE)</f>
        <v>Unassigned</v>
      </c>
      <c r="V2352" s="14">
        <f>IFERROR(LOOKUP(H2352,{30,43,48,53,58,63,68,73,78,83,88,93,97},{42,47,52,57,62,67,72,77,82,87,92,99,100}),999)</f>
        <v>82</v>
      </c>
      <c r="X2352" s="57" t="str">
        <f>VLOOKUP(A2352,'Individual Data'!$K$5:$AC$5544,8,FALSE)</f>
        <v>NA</v>
      </c>
      <c r="Y2352" s="57" t="str">
        <f>VLOOKUP(A2352,'Individual Data'!$K$5:$AC$5544,9,FALSE)</f>
        <v>U</v>
      </c>
    </row>
    <row r="2353" spans="1:25" ht="15" customHeight="1" x14ac:dyDescent="0.25">
      <c r="A2353" s="197" t="s">
        <v>10300</v>
      </c>
      <c r="B2353" s="197" t="s">
        <v>22114</v>
      </c>
      <c r="C2353" s="198">
        <v>45188</v>
      </c>
      <c r="D2353" s="199">
        <v>24541</v>
      </c>
      <c r="E2353" s="197" t="s">
        <v>19595</v>
      </c>
      <c r="F2353" s="197" t="s">
        <v>17699</v>
      </c>
      <c r="G2353" s="197"/>
      <c r="H2353" s="197">
        <v>80</v>
      </c>
      <c r="I2353" s="197" t="s">
        <v>3085</v>
      </c>
      <c r="J2353" s="197" t="s">
        <v>17688</v>
      </c>
      <c r="K2353" s="229" t="s">
        <v>3228</v>
      </c>
      <c r="M2353" s="199">
        <v>18</v>
      </c>
      <c r="O2353" s="197" t="s">
        <v>19601</v>
      </c>
      <c r="Q2353" s="197" t="s">
        <v>3229</v>
      </c>
      <c r="S2353" s="57">
        <v>1</v>
      </c>
      <c r="T2353" s="197" t="s">
        <v>3229</v>
      </c>
      <c r="U2353" s="57" t="str">
        <f>VLOOKUP(A2353,'Individual Data'!$K$5:$AC$5544,12,FALSE)</f>
        <v>Unassigned AD</v>
      </c>
      <c r="V2353" s="14">
        <f>IFERROR(LOOKUP(H2353,{30,43,48,53,58,63,68,73,78,83,88,93,97},{42,47,52,57,62,67,72,77,82,87,92,99,100}),999)</f>
        <v>82</v>
      </c>
      <c r="X2353" s="57" t="str">
        <f>VLOOKUP(A2353,'Individual Data'!$K$5:$AC$5544,8,FALSE)</f>
        <v>NA</v>
      </c>
      <c r="Y2353" s="57" t="str">
        <f>VLOOKUP(A2353,'Individual Data'!$K$5:$AC$5544,9,FALSE)</f>
        <v>U</v>
      </c>
    </row>
    <row r="2354" spans="1:25" ht="15" customHeight="1" x14ac:dyDescent="0.25">
      <c r="A2354" s="197" t="s">
        <v>10303</v>
      </c>
      <c r="B2354" s="197" t="s">
        <v>22115</v>
      </c>
      <c r="C2354" s="198">
        <v>45243</v>
      </c>
      <c r="D2354" s="199">
        <v>5124</v>
      </c>
      <c r="E2354" s="197" t="s">
        <v>19595</v>
      </c>
      <c r="F2354" s="197" t="s">
        <v>19617</v>
      </c>
      <c r="G2354" s="197"/>
      <c r="H2354" s="197">
        <v>82</v>
      </c>
      <c r="I2354" s="197" t="s">
        <v>3085</v>
      </c>
      <c r="J2354" s="197" t="s">
        <v>19596</v>
      </c>
      <c r="K2354" s="228" t="s">
        <v>3196</v>
      </c>
      <c r="M2354" s="199">
        <v>18</v>
      </c>
      <c r="O2354" s="197" t="s">
        <v>22116</v>
      </c>
      <c r="Q2354" s="197" t="s">
        <v>3229</v>
      </c>
      <c r="S2354" s="57">
        <v>1</v>
      </c>
      <c r="T2354" s="197" t="s">
        <v>19598</v>
      </c>
      <c r="U2354" s="57" t="str">
        <f>VLOOKUP(A2354,'Individual Data'!$K$5:$AC$5544,12,FALSE)</f>
        <v>Unassigned</v>
      </c>
      <c r="V2354" s="14">
        <f>IFERROR(LOOKUP(H2354,{30,43,48,53,58,63,68,73,78,83,88,93,97},{42,47,52,57,62,67,72,77,82,87,92,99,100}),999)</f>
        <v>82</v>
      </c>
      <c r="X2354" s="57" t="str">
        <f>VLOOKUP(A2354,'Individual Data'!$K$5:$AC$5544,8,FALSE)</f>
        <v>NA</v>
      </c>
      <c r="Y2354" s="57" t="str">
        <f>VLOOKUP(A2354,'Individual Data'!$K$5:$AC$5544,9,FALSE)</f>
        <v>U</v>
      </c>
    </row>
    <row r="2355" spans="1:25" ht="15" customHeight="1" x14ac:dyDescent="0.25">
      <c r="A2355" s="197" t="s">
        <v>10306</v>
      </c>
      <c r="B2355" s="197" t="s">
        <v>22117</v>
      </c>
      <c r="C2355" s="198">
        <v>45216</v>
      </c>
      <c r="D2355" s="199">
        <v>55</v>
      </c>
      <c r="E2355" s="197" t="s">
        <v>19595</v>
      </c>
      <c r="F2355" s="197" t="s">
        <v>19617</v>
      </c>
      <c r="G2355" s="197"/>
      <c r="H2355" s="197">
        <v>75</v>
      </c>
      <c r="I2355" s="197" t="s">
        <v>3225</v>
      </c>
      <c r="J2355" s="197" t="s">
        <v>19596</v>
      </c>
      <c r="K2355" s="57" t="s">
        <v>3196</v>
      </c>
      <c r="M2355" s="199">
        <v>18</v>
      </c>
      <c r="O2355" s="197" t="s">
        <v>22118</v>
      </c>
      <c r="Q2355" s="197" t="s">
        <v>3229</v>
      </c>
      <c r="S2355" s="57">
        <v>1</v>
      </c>
      <c r="T2355" s="197" t="s">
        <v>19598</v>
      </c>
      <c r="U2355" s="57" t="str">
        <f>VLOOKUP(A2355,'Individual Data'!$K$5:$AC$5544,12,FALSE)</f>
        <v>NPTH</v>
      </c>
      <c r="V2355" s="14">
        <f>IFERROR(LOOKUP(H2355,{30,43,48,53,58,63,68,73,78,83,88,93,97},{42,47,52,57,62,67,72,77,82,87,92,99,100}),999)</f>
        <v>77</v>
      </c>
      <c r="X2355" s="57">
        <f>VLOOKUP(A2355,'Individual Data'!$K$5:$AC$5544,8,FALSE)</f>
        <v>4</v>
      </c>
      <c r="Y2355" s="57">
        <f>VLOOKUP(A2355,'Individual Data'!$K$5:$AC$5544,9,FALSE)</f>
        <v>2019</v>
      </c>
    </row>
    <row r="2356" spans="1:25" ht="15" customHeight="1" x14ac:dyDescent="0.25">
      <c r="A2356" s="197" t="s">
        <v>10308</v>
      </c>
      <c r="B2356" s="197" t="s">
        <v>22119</v>
      </c>
      <c r="C2356" s="198">
        <v>45236</v>
      </c>
      <c r="D2356" s="199">
        <v>4140</v>
      </c>
      <c r="E2356" s="197" t="s">
        <v>19595</v>
      </c>
      <c r="F2356" s="197" t="s">
        <v>19604</v>
      </c>
      <c r="G2356" s="197"/>
      <c r="H2356" s="197">
        <v>80</v>
      </c>
      <c r="I2356" s="197" t="s">
        <v>3085</v>
      </c>
      <c r="J2356" s="197" t="s">
        <v>19596</v>
      </c>
      <c r="K2356" s="57" t="s">
        <v>3196</v>
      </c>
      <c r="M2356" s="199">
        <v>18</v>
      </c>
      <c r="O2356" s="197" t="s">
        <v>22120</v>
      </c>
      <c r="Q2356" s="197" t="s">
        <v>3229</v>
      </c>
      <c r="S2356" s="57">
        <v>1</v>
      </c>
      <c r="T2356" s="197" t="s">
        <v>19598</v>
      </c>
      <c r="U2356" s="57" t="str">
        <f>VLOOKUP(A2356,'Individual Data'!$K$5:$AC$5544,12,FALSE)</f>
        <v>CJA1</v>
      </c>
      <c r="V2356" s="14">
        <f>IFERROR(LOOKUP(H2356,{30,43,48,53,58,63,68,73,78,83,88,93,97},{42,47,52,57,62,67,72,77,82,87,92,99,100}),999)</f>
        <v>82</v>
      </c>
      <c r="X2356" s="57">
        <f>VLOOKUP(A2356,'Individual Data'!$K$5:$AC$5544,8,FALSE)</f>
        <v>4</v>
      </c>
      <c r="Y2356" s="57">
        <f>VLOOKUP(A2356,'Individual Data'!$K$5:$AC$5544,9,FALSE)</f>
        <v>2019</v>
      </c>
    </row>
    <row r="2357" spans="1:25" ht="15" customHeight="1" x14ac:dyDescent="0.25">
      <c r="A2357" s="197" t="s">
        <v>10311</v>
      </c>
      <c r="B2357" s="197" t="s">
        <v>22121</v>
      </c>
      <c r="C2357" s="198">
        <v>45245</v>
      </c>
      <c r="D2357" s="199">
        <v>7014</v>
      </c>
      <c r="E2357" s="197" t="s">
        <v>19595</v>
      </c>
      <c r="F2357" s="197" t="s">
        <v>19610</v>
      </c>
      <c r="G2357" s="197"/>
      <c r="H2357" s="197">
        <v>77</v>
      </c>
      <c r="I2357" s="197" t="s">
        <v>3225</v>
      </c>
      <c r="J2357" s="197" t="s">
        <v>19596</v>
      </c>
      <c r="K2357" s="57" t="s">
        <v>3196</v>
      </c>
      <c r="M2357" s="199">
        <v>18</v>
      </c>
      <c r="O2357" s="197" t="s">
        <v>19601</v>
      </c>
      <c r="Q2357" s="197" t="s">
        <v>3229</v>
      </c>
      <c r="S2357" s="57">
        <v>1</v>
      </c>
      <c r="T2357" s="197" t="s">
        <v>3229</v>
      </c>
      <c r="U2357" s="57" t="str">
        <f>VLOOKUP(A2357,'Individual Data'!$K$5:$AC$5544,12,FALSE)</f>
        <v>IPCSR</v>
      </c>
      <c r="V2357" s="14">
        <f>IFERROR(LOOKUP(H2357,{30,43,48,53,58,63,68,73,78,83,88,93,97},{42,47,52,57,62,67,72,77,82,87,92,99,100}),999)</f>
        <v>77</v>
      </c>
      <c r="X2357" s="57">
        <f>VLOOKUP(A2357,'Individual Data'!$K$5:$AC$5544,8,FALSE)</f>
        <v>4</v>
      </c>
      <c r="Y2357" s="57">
        <f>VLOOKUP(A2357,'Individual Data'!$K$5:$AC$5544,9,FALSE)</f>
        <v>2019</v>
      </c>
    </row>
    <row r="2358" spans="1:25" ht="15" customHeight="1" x14ac:dyDescent="0.25">
      <c r="A2358" s="197" t="s">
        <v>10320</v>
      </c>
      <c r="B2358" s="197" t="s">
        <v>22122</v>
      </c>
      <c r="C2358" s="198">
        <v>45216</v>
      </c>
      <c r="D2358" s="199">
        <v>1081</v>
      </c>
      <c r="E2358" s="197" t="s">
        <v>19595</v>
      </c>
      <c r="F2358" s="197" t="s">
        <v>19617</v>
      </c>
      <c r="G2358" s="197"/>
      <c r="H2358" s="197">
        <v>80</v>
      </c>
      <c r="I2358" s="197" t="s">
        <v>3085</v>
      </c>
      <c r="J2358" s="197" t="s">
        <v>19596</v>
      </c>
      <c r="K2358" s="57" t="s">
        <v>3196</v>
      </c>
      <c r="M2358" s="199">
        <v>18</v>
      </c>
      <c r="O2358" s="197" t="s">
        <v>22123</v>
      </c>
      <c r="Q2358" s="197" t="s">
        <v>3229</v>
      </c>
      <c r="S2358" s="57">
        <v>1</v>
      </c>
      <c r="T2358" s="197" t="s">
        <v>19598</v>
      </c>
      <c r="U2358" s="57" t="str">
        <f>VLOOKUP(A2358,'Individual Data'!$K$5:$AC$5544,12,FALSE)</f>
        <v>LFSO</v>
      </c>
      <c r="V2358" s="14">
        <f>IFERROR(LOOKUP(H2358,{30,43,48,53,58,63,68,73,78,83,88,93,97},{42,47,52,57,62,67,72,77,82,87,92,99,100}),999)</f>
        <v>82</v>
      </c>
      <c r="X2358" s="57">
        <f>VLOOKUP(A2358,'Individual Data'!$K$5:$AC$5544,8,FALSE)</f>
        <v>4</v>
      </c>
      <c r="Y2358" s="57">
        <f>VLOOKUP(A2358,'Individual Data'!$K$5:$AC$5544,9,FALSE)</f>
        <v>2019</v>
      </c>
    </row>
    <row r="2359" spans="1:25" ht="15" customHeight="1" x14ac:dyDescent="0.25">
      <c r="A2359" s="197" t="s">
        <v>10323</v>
      </c>
      <c r="B2359" s="197" t="s">
        <v>22124</v>
      </c>
      <c r="C2359" s="198">
        <v>45243</v>
      </c>
      <c r="D2359" s="199">
        <v>649</v>
      </c>
      <c r="E2359" s="197" t="s">
        <v>19595</v>
      </c>
      <c r="F2359" s="197" t="s">
        <v>19617</v>
      </c>
      <c r="G2359" s="197"/>
      <c r="H2359" s="197">
        <v>95</v>
      </c>
      <c r="I2359" s="197" t="s">
        <v>3225</v>
      </c>
      <c r="J2359" s="197" t="s">
        <v>17688</v>
      </c>
      <c r="K2359" s="229" t="s">
        <v>3228</v>
      </c>
      <c r="M2359" s="199">
        <v>18</v>
      </c>
      <c r="O2359" s="197" t="s">
        <v>19601</v>
      </c>
      <c r="Q2359" s="197" t="s">
        <v>3229</v>
      </c>
      <c r="S2359" s="57">
        <v>1</v>
      </c>
      <c r="T2359" s="197" t="s">
        <v>3229</v>
      </c>
      <c r="U2359" s="57" t="str">
        <f>VLOOKUP(A2359,'Individual Data'!$K$5:$AC$5544,12,FALSE)</f>
        <v>NLVA</v>
      </c>
      <c r="V2359" s="14">
        <f>IFERROR(LOOKUP(H2359,{30,43,48,53,58,63,68,73,78,83,88,93,97},{42,47,52,57,62,67,72,77,82,87,92,99,100}),999)</f>
        <v>99</v>
      </c>
      <c r="X2359" s="57">
        <f>VLOOKUP(A2359,'Individual Data'!$K$5:$AC$5544,8,FALSE)</f>
        <v>4</v>
      </c>
      <c r="Y2359" s="57">
        <f>VLOOKUP(A2359,'Individual Data'!$K$5:$AC$5544,9,FALSE)</f>
        <v>2019</v>
      </c>
    </row>
    <row r="2360" spans="1:25" ht="15" customHeight="1" x14ac:dyDescent="0.25">
      <c r="A2360" s="197" t="s">
        <v>10325</v>
      </c>
      <c r="B2360" s="197" t="s">
        <v>22125</v>
      </c>
      <c r="C2360" s="198">
        <v>45230</v>
      </c>
      <c r="D2360" s="199">
        <v>303</v>
      </c>
      <c r="E2360" s="197" t="s">
        <v>19595</v>
      </c>
      <c r="F2360" s="197" t="s">
        <v>19617</v>
      </c>
      <c r="G2360" s="197"/>
      <c r="H2360" s="197">
        <v>85</v>
      </c>
      <c r="I2360" s="197" t="s">
        <v>3225</v>
      </c>
      <c r="J2360" s="197" t="s">
        <v>17688</v>
      </c>
      <c r="K2360" s="197" t="s">
        <v>3228</v>
      </c>
      <c r="M2360" s="199">
        <v>18</v>
      </c>
      <c r="O2360" s="197" t="s">
        <v>19601</v>
      </c>
      <c r="Q2360" s="197" t="s">
        <v>3229</v>
      </c>
      <c r="S2360" s="57">
        <v>1</v>
      </c>
      <c r="T2360" s="197" t="s">
        <v>3229</v>
      </c>
      <c r="U2360" s="57" t="str">
        <f>VLOOKUP(A2360,'Individual Data'!$K$5:$AC$5544,12,FALSE)</f>
        <v>CJA1</v>
      </c>
      <c r="V2360" s="14">
        <f>IFERROR(LOOKUP(H2360,{30,43,48,53,58,63,68,73,78,83,88,93,97},{42,47,52,57,62,67,72,77,82,87,92,99,100}),999)</f>
        <v>87</v>
      </c>
      <c r="X2360" s="57">
        <f>VLOOKUP(A2360,'Individual Data'!$K$5:$AC$5544,8,FALSE)</f>
        <v>4</v>
      </c>
      <c r="Y2360" s="57">
        <f>VLOOKUP(A2360,'Individual Data'!$K$5:$AC$5544,9,FALSE)</f>
        <v>2019</v>
      </c>
    </row>
    <row r="2361" spans="1:25" ht="15" customHeight="1" x14ac:dyDescent="0.25">
      <c r="A2361" s="197" t="s">
        <v>10328</v>
      </c>
      <c r="B2361" s="197" t="s">
        <v>22126</v>
      </c>
      <c r="C2361" s="198">
        <v>45236</v>
      </c>
      <c r="D2361" s="199">
        <v>4134</v>
      </c>
      <c r="E2361" s="197" t="s">
        <v>19595</v>
      </c>
      <c r="F2361" s="197" t="s">
        <v>19604</v>
      </c>
      <c r="G2361" s="197"/>
      <c r="H2361" s="197">
        <v>83</v>
      </c>
      <c r="I2361" s="197" t="s">
        <v>3085</v>
      </c>
      <c r="J2361" s="197" t="s">
        <v>19596</v>
      </c>
      <c r="K2361" s="228" t="s">
        <v>3196</v>
      </c>
      <c r="M2361" s="199">
        <v>18</v>
      </c>
      <c r="O2361" s="197" t="s">
        <v>22127</v>
      </c>
      <c r="Q2361" s="197" t="s">
        <v>3229</v>
      </c>
      <c r="S2361" s="57">
        <v>1</v>
      </c>
      <c r="T2361" s="197" t="s">
        <v>19598</v>
      </c>
      <c r="U2361" s="57" t="str">
        <f>VLOOKUP(A2361,'Individual Data'!$K$5:$AC$5544,12,FALSE)</f>
        <v>BCA1</v>
      </c>
      <c r="V2361" s="14">
        <f>IFERROR(LOOKUP(H2361,{30,43,48,53,58,63,68,73,78,83,88,93,97},{42,47,52,57,62,67,72,77,82,87,92,99,100}),999)</f>
        <v>87</v>
      </c>
      <c r="X2361" s="57">
        <f>VLOOKUP(A2361,'Individual Data'!$K$5:$AC$5544,8,FALSE)</f>
        <v>4</v>
      </c>
      <c r="Y2361" s="57">
        <f>VLOOKUP(A2361,'Individual Data'!$K$5:$AC$5544,9,FALSE)</f>
        <v>2019</v>
      </c>
    </row>
    <row r="2362" spans="1:25" ht="15" customHeight="1" x14ac:dyDescent="0.25">
      <c r="A2362" s="197" t="s">
        <v>10335</v>
      </c>
      <c r="B2362" s="197" t="s">
        <v>22128</v>
      </c>
      <c r="C2362" s="198">
        <v>45230</v>
      </c>
      <c r="D2362" s="199">
        <v>255</v>
      </c>
      <c r="E2362" s="197" t="s">
        <v>19595</v>
      </c>
      <c r="F2362" s="197" t="s">
        <v>19617</v>
      </c>
      <c r="G2362" s="197"/>
      <c r="H2362" s="197">
        <v>73</v>
      </c>
      <c r="I2362" s="197" t="s">
        <v>3225</v>
      </c>
      <c r="J2362" s="197" t="s">
        <v>19596</v>
      </c>
      <c r="K2362" s="57" t="s">
        <v>3196</v>
      </c>
      <c r="M2362" s="199">
        <v>18</v>
      </c>
      <c r="O2362" s="197" t="s">
        <v>22129</v>
      </c>
      <c r="Q2362" s="197" t="s">
        <v>3229</v>
      </c>
      <c r="S2362" s="57">
        <v>1</v>
      </c>
      <c r="T2362" s="197" t="s">
        <v>19598</v>
      </c>
      <c r="U2362" s="57" t="str">
        <f>VLOOKUP(A2362,'Individual Data'!$K$5:$AC$5544,12,FALSE)</f>
        <v>IPCSR</v>
      </c>
      <c r="V2362" s="14">
        <f>IFERROR(LOOKUP(H2362,{30,43,48,53,58,63,68,73,78,83,88,93,97},{42,47,52,57,62,67,72,77,82,87,92,99,100}),999)</f>
        <v>77</v>
      </c>
      <c r="X2362" s="57">
        <f>VLOOKUP(A2362,'Individual Data'!$K$5:$AC$5544,8,FALSE)</f>
        <v>4</v>
      </c>
      <c r="Y2362" s="57">
        <f>VLOOKUP(A2362,'Individual Data'!$K$5:$AC$5544,9,FALSE)</f>
        <v>2019</v>
      </c>
    </row>
    <row r="2363" spans="1:25" ht="15" customHeight="1" x14ac:dyDescent="0.25">
      <c r="A2363" s="197" t="s">
        <v>10338</v>
      </c>
      <c r="B2363" s="197" t="s">
        <v>22130</v>
      </c>
      <c r="C2363" s="198">
        <v>45243</v>
      </c>
      <c r="D2363" s="199">
        <v>5094</v>
      </c>
      <c r="E2363" s="197" t="s">
        <v>19595</v>
      </c>
      <c r="F2363" s="197" t="s">
        <v>19617</v>
      </c>
      <c r="G2363" s="197"/>
      <c r="H2363" s="197">
        <v>83</v>
      </c>
      <c r="I2363" s="197" t="s">
        <v>3085</v>
      </c>
      <c r="J2363" s="197" t="s">
        <v>19596</v>
      </c>
      <c r="K2363" s="57" t="s">
        <v>3196</v>
      </c>
      <c r="M2363" s="199">
        <v>18</v>
      </c>
      <c r="O2363" s="197" t="s">
        <v>22131</v>
      </c>
      <c r="Q2363" s="197" t="s">
        <v>3229</v>
      </c>
      <c r="S2363" s="57">
        <v>1</v>
      </c>
      <c r="T2363" s="197" t="s">
        <v>3229</v>
      </c>
      <c r="U2363" s="57" t="str">
        <f>VLOOKUP(A2363,'Individual Data'!$K$5:$AC$5544,12,FALSE)</f>
        <v>Unassigned</v>
      </c>
      <c r="V2363" s="14">
        <f>IFERROR(LOOKUP(H2363,{30,43,48,53,58,63,68,73,78,83,88,93,97},{42,47,52,57,62,67,72,77,82,87,92,99,100}),999)</f>
        <v>87</v>
      </c>
      <c r="X2363" s="57" t="str">
        <f>VLOOKUP(A2363,'Individual Data'!$K$5:$AC$5544,8,FALSE)</f>
        <v>NA</v>
      </c>
      <c r="Y2363" s="57" t="str">
        <f>VLOOKUP(A2363,'Individual Data'!$K$5:$AC$5544,9,FALSE)</f>
        <v>U</v>
      </c>
    </row>
    <row r="2364" spans="1:25" ht="15" customHeight="1" x14ac:dyDescent="0.25">
      <c r="A2364" s="197" t="s">
        <v>10340</v>
      </c>
      <c r="B2364" s="197" t="s">
        <v>22132</v>
      </c>
      <c r="C2364" s="198">
        <v>45230</v>
      </c>
      <c r="D2364" s="199">
        <v>3131</v>
      </c>
      <c r="E2364" s="197" t="s">
        <v>19595</v>
      </c>
      <c r="F2364" s="197" t="s">
        <v>19617</v>
      </c>
      <c r="G2364" s="197"/>
      <c r="H2364" s="197">
        <v>89</v>
      </c>
      <c r="I2364" s="197" t="s">
        <v>3085</v>
      </c>
      <c r="J2364" s="197" t="s">
        <v>19596</v>
      </c>
      <c r="K2364" s="57" t="s">
        <v>3196</v>
      </c>
      <c r="M2364" s="199">
        <v>18</v>
      </c>
      <c r="O2364" s="197" t="s">
        <v>22133</v>
      </c>
      <c r="Q2364" s="197" t="s">
        <v>3229</v>
      </c>
      <c r="S2364" s="57">
        <v>1</v>
      </c>
      <c r="T2364" s="197" t="s">
        <v>19598</v>
      </c>
      <c r="U2364" s="57" t="str">
        <f>VLOOKUP(A2364,'Individual Data'!$K$5:$AC$5544,12,FALSE)</f>
        <v>IPCSR</v>
      </c>
      <c r="V2364" s="14">
        <f>IFERROR(LOOKUP(H2364,{30,43,48,53,58,63,68,73,78,83,88,93,97},{42,47,52,57,62,67,72,77,82,87,92,99,100}),999)</f>
        <v>92</v>
      </c>
      <c r="X2364" s="57">
        <f>VLOOKUP(A2364,'Individual Data'!$K$5:$AC$5544,8,FALSE)</f>
        <v>4</v>
      </c>
      <c r="Y2364" s="57">
        <f>VLOOKUP(A2364,'Individual Data'!$K$5:$AC$5544,9,FALSE)</f>
        <v>2019</v>
      </c>
    </row>
    <row r="2365" spans="1:25" ht="15" customHeight="1" x14ac:dyDescent="0.25">
      <c r="A2365" s="197" t="s">
        <v>10343</v>
      </c>
      <c r="B2365" s="197" t="s">
        <v>22134</v>
      </c>
      <c r="C2365" s="198">
        <v>45230</v>
      </c>
      <c r="D2365" s="199">
        <v>3162</v>
      </c>
      <c r="E2365" s="197" t="s">
        <v>19595</v>
      </c>
      <c r="F2365" s="197" t="s">
        <v>19617</v>
      </c>
      <c r="G2365" s="197"/>
      <c r="H2365" s="197">
        <v>79</v>
      </c>
      <c r="I2365" s="197" t="s">
        <v>3085</v>
      </c>
      <c r="J2365" s="197" t="s">
        <v>19596</v>
      </c>
      <c r="K2365" s="57" t="s">
        <v>3196</v>
      </c>
      <c r="M2365" s="199">
        <v>18</v>
      </c>
      <c r="O2365" s="197" t="s">
        <v>22135</v>
      </c>
      <c r="Q2365" s="197" t="s">
        <v>3229</v>
      </c>
      <c r="S2365" s="57">
        <v>1</v>
      </c>
      <c r="T2365" s="197" t="s">
        <v>19598</v>
      </c>
      <c r="U2365" s="57" t="str">
        <f>VLOOKUP(A2365,'Individual Data'!$K$5:$AC$5544,12,FALSE)</f>
        <v>LFSO</v>
      </c>
      <c r="V2365" s="14">
        <f>IFERROR(LOOKUP(H2365,{30,43,48,53,58,63,68,73,78,83,88,93,97},{42,47,52,57,62,67,72,77,82,87,92,99,100}),999)</f>
        <v>82</v>
      </c>
      <c r="X2365" s="57">
        <f>VLOOKUP(A2365,'Individual Data'!$K$5:$AC$5544,8,FALSE)</f>
        <v>4</v>
      </c>
      <c r="Y2365" s="57">
        <f>VLOOKUP(A2365,'Individual Data'!$K$5:$AC$5544,9,FALSE)</f>
        <v>2019</v>
      </c>
    </row>
    <row r="2366" spans="1:25" ht="15" customHeight="1" x14ac:dyDescent="0.25">
      <c r="A2366" s="197" t="s">
        <v>10346</v>
      </c>
      <c r="B2366" s="197" t="s">
        <v>22136</v>
      </c>
      <c r="C2366" s="198">
        <v>45236</v>
      </c>
      <c r="D2366" s="199">
        <v>438</v>
      </c>
      <c r="E2366" s="197" t="s">
        <v>19595</v>
      </c>
      <c r="F2366" s="197" t="s">
        <v>19617</v>
      </c>
      <c r="G2366" s="197"/>
      <c r="H2366" s="197">
        <v>73</v>
      </c>
      <c r="I2366" s="197" t="s">
        <v>3225</v>
      </c>
      <c r="J2366" s="197" t="s">
        <v>19596</v>
      </c>
      <c r="K2366" s="57" t="s">
        <v>3196</v>
      </c>
      <c r="M2366" s="199">
        <v>18</v>
      </c>
      <c r="O2366" s="197" t="s">
        <v>22137</v>
      </c>
      <c r="Q2366" s="197" t="s">
        <v>3229</v>
      </c>
      <c r="S2366" s="57">
        <v>1</v>
      </c>
      <c r="T2366" s="197" t="s">
        <v>19598</v>
      </c>
      <c r="U2366" s="57" t="str">
        <f>VLOOKUP(A2366,'Individual Data'!$K$5:$AC$5544,12,FALSE)</f>
        <v>BCA1</v>
      </c>
      <c r="V2366" s="14">
        <f>IFERROR(LOOKUP(H2366,{30,43,48,53,58,63,68,73,78,83,88,93,97},{42,47,52,57,62,67,72,77,82,87,92,99,100}),999)</f>
        <v>77</v>
      </c>
      <c r="X2366" s="57">
        <f>VLOOKUP(A2366,'Individual Data'!$K$5:$AC$5544,8,FALSE)</f>
        <v>4</v>
      </c>
      <c r="Y2366" s="57">
        <f>VLOOKUP(A2366,'Individual Data'!$K$5:$AC$5544,9,FALSE)</f>
        <v>2019</v>
      </c>
    </row>
    <row r="2367" spans="1:25" ht="15" customHeight="1" x14ac:dyDescent="0.25">
      <c r="A2367" s="197" t="s">
        <v>10352</v>
      </c>
      <c r="B2367" s="197" t="s">
        <v>22138</v>
      </c>
      <c r="C2367" s="198">
        <v>45223</v>
      </c>
      <c r="D2367" s="199">
        <v>149</v>
      </c>
      <c r="E2367" s="197" t="s">
        <v>19595</v>
      </c>
      <c r="F2367" s="197" t="s">
        <v>19617</v>
      </c>
      <c r="G2367" s="197"/>
      <c r="H2367" s="197">
        <v>78</v>
      </c>
      <c r="I2367" s="197" t="s">
        <v>3225</v>
      </c>
      <c r="J2367" s="197" t="s">
        <v>19596</v>
      </c>
      <c r="K2367" s="57" t="s">
        <v>3196</v>
      </c>
      <c r="M2367" s="199">
        <v>18</v>
      </c>
      <c r="O2367" s="197" t="s">
        <v>22139</v>
      </c>
      <c r="Q2367" s="197" t="s">
        <v>3229</v>
      </c>
      <c r="S2367" s="57">
        <v>1</v>
      </c>
      <c r="T2367" s="197" t="s">
        <v>3229</v>
      </c>
      <c r="U2367" s="57" t="str">
        <f>VLOOKUP(A2367,'Individual Data'!$K$5:$AC$5544,12,FALSE)</f>
        <v>Unassigned</v>
      </c>
      <c r="V2367" s="14">
        <f>IFERROR(LOOKUP(H2367,{30,43,48,53,58,63,68,73,78,83,88,93,97},{42,47,52,57,62,67,72,77,82,87,92,99,100}),999)</f>
        <v>82</v>
      </c>
      <c r="X2367" s="57" t="str">
        <f>VLOOKUP(A2367,'Individual Data'!$K$5:$AC$5544,8,FALSE)</f>
        <v>NA</v>
      </c>
      <c r="Y2367" s="57" t="str">
        <f>VLOOKUP(A2367,'Individual Data'!$K$5:$AC$5544,9,FALSE)</f>
        <v>U</v>
      </c>
    </row>
    <row r="2368" spans="1:25" ht="15" customHeight="1" x14ac:dyDescent="0.25">
      <c r="A2368" s="197" t="s">
        <v>10355</v>
      </c>
      <c r="B2368" s="197" t="s">
        <v>22140</v>
      </c>
      <c r="C2368" s="198">
        <v>45236</v>
      </c>
      <c r="D2368" s="199">
        <v>507</v>
      </c>
      <c r="E2368" s="197" t="s">
        <v>19595</v>
      </c>
      <c r="F2368" s="197" t="s">
        <v>19617</v>
      </c>
      <c r="G2368" s="197"/>
      <c r="H2368" s="197">
        <v>71</v>
      </c>
      <c r="I2368" s="197" t="s">
        <v>3225</v>
      </c>
      <c r="J2368" s="197" t="s">
        <v>19596</v>
      </c>
      <c r="K2368" s="57" t="s">
        <v>3196</v>
      </c>
      <c r="M2368" s="199">
        <v>18</v>
      </c>
      <c r="O2368" s="197" t="s">
        <v>22141</v>
      </c>
      <c r="Q2368" s="197" t="s">
        <v>3229</v>
      </c>
      <c r="S2368" s="57">
        <v>1</v>
      </c>
      <c r="T2368" s="197" t="s">
        <v>19957</v>
      </c>
      <c r="U2368" s="57" t="str">
        <f>VLOOKUP(A2368,'Individual Data'!$K$5:$AC$5544,12,FALSE)</f>
        <v>CJA1</v>
      </c>
      <c r="V2368" s="14">
        <f>IFERROR(LOOKUP(H2368,{30,43,48,53,58,63,68,73,78,83,88,93,97},{42,47,52,57,62,67,72,77,82,87,92,99,100}),999)</f>
        <v>72</v>
      </c>
      <c r="X2368" s="57">
        <f>VLOOKUP(A2368,'Individual Data'!$K$5:$AC$5544,8,FALSE)</f>
        <v>3</v>
      </c>
      <c r="Y2368" s="57">
        <f>VLOOKUP(A2368,'Individual Data'!$K$5:$AC$5544,9,FALSE)</f>
        <v>2020</v>
      </c>
    </row>
    <row r="2369" spans="1:25" ht="15" customHeight="1" x14ac:dyDescent="0.25">
      <c r="A2369" s="197" t="s">
        <v>10358</v>
      </c>
      <c r="B2369" s="197" t="s">
        <v>22142</v>
      </c>
      <c r="C2369" s="198">
        <v>45223</v>
      </c>
      <c r="D2369" s="199">
        <v>166</v>
      </c>
      <c r="E2369" s="197" t="s">
        <v>19595</v>
      </c>
      <c r="F2369" s="197" t="s">
        <v>19617</v>
      </c>
      <c r="G2369" s="197"/>
      <c r="H2369" s="197">
        <v>90</v>
      </c>
      <c r="I2369" s="197" t="s">
        <v>3225</v>
      </c>
      <c r="J2369" s="197" t="s">
        <v>19596</v>
      </c>
      <c r="K2369" s="57" t="s">
        <v>3196</v>
      </c>
      <c r="M2369" s="199">
        <v>18</v>
      </c>
      <c r="O2369" s="197" t="s">
        <v>22143</v>
      </c>
      <c r="Q2369" s="197" t="s">
        <v>3229</v>
      </c>
      <c r="S2369" s="57">
        <v>1</v>
      </c>
      <c r="T2369" s="197" t="s">
        <v>19598</v>
      </c>
      <c r="U2369" s="57" t="str">
        <f>VLOOKUP(A2369,'Individual Data'!$K$5:$AC$5544,12,FALSE)</f>
        <v>LFSO</v>
      </c>
      <c r="V2369" s="14">
        <f>IFERROR(LOOKUP(H2369,{30,43,48,53,58,63,68,73,78,83,88,93,97},{42,47,52,57,62,67,72,77,82,87,92,99,100}),999)</f>
        <v>92</v>
      </c>
      <c r="X2369" s="57">
        <f>VLOOKUP(A2369,'Individual Data'!$K$5:$AC$5544,8,FALSE)</f>
        <v>4</v>
      </c>
      <c r="Y2369" s="57">
        <f>VLOOKUP(A2369,'Individual Data'!$K$5:$AC$5544,9,FALSE)</f>
        <v>2019</v>
      </c>
    </row>
    <row r="2370" spans="1:25" ht="15" customHeight="1" x14ac:dyDescent="0.25">
      <c r="A2370" s="197" t="s">
        <v>10361</v>
      </c>
      <c r="B2370" s="197" t="s">
        <v>22144</v>
      </c>
      <c r="C2370" s="198">
        <v>45243</v>
      </c>
      <c r="D2370" s="199">
        <v>599</v>
      </c>
      <c r="E2370" s="197" t="s">
        <v>19595</v>
      </c>
      <c r="F2370" s="197" t="s">
        <v>19617</v>
      </c>
      <c r="G2370" s="197"/>
      <c r="H2370" s="197">
        <v>85</v>
      </c>
      <c r="I2370" s="197" t="s">
        <v>3225</v>
      </c>
      <c r="J2370" s="197" t="s">
        <v>19596</v>
      </c>
      <c r="K2370" s="57" t="s">
        <v>3196</v>
      </c>
      <c r="M2370" s="199">
        <v>18</v>
      </c>
      <c r="O2370" s="197" t="s">
        <v>22145</v>
      </c>
      <c r="Q2370" s="197" t="s">
        <v>3229</v>
      </c>
      <c r="S2370" s="57">
        <v>1</v>
      </c>
      <c r="T2370" s="197" t="s">
        <v>19598</v>
      </c>
      <c r="U2370" s="57" t="str">
        <f>VLOOKUP(A2370,'Individual Data'!$K$5:$AC$5544,12,FALSE)</f>
        <v>IPCSR</v>
      </c>
      <c r="V2370" s="14">
        <f>IFERROR(LOOKUP(H2370,{30,43,48,53,58,63,68,73,78,83,88,93,97},{42,47,52,57,62,67,72,77,82,87,92,99,100}),999)</f>
        <v>87</v>
      </c>
      <c r="X2370" s="57">
        <f>VLOOKUP(A2370,'Individual Data'!$K$5:$AC$5544,8,FALSE)</f>
        <v>4</v>
      </c>
      <c r="Y2370" s="57">
        <f>VLOOKUP(A2370,'Individual Data'!$K$5:$AC$5544,9,FALSE)</f>
        <v>2019</v>
      </c>
    </row>
    <row r="2371" spans="1:25" ht="15" customHeight="1" x14ac:dyDescent="0.25">
      <c r="A2371" s="197" t="s">
        <v>10368</v>
      </c>
      <c r="B2371" s="197" t="s">
        <v>22146</v>
      </c>
      <c r="C2371" s="198">
        <v>45236</v>
      </c>
      <c r="D2371" s="199">
        <v>4036</v>
      </c>
      <c r="E2371" s="197" t="s">
        <v>19595</v>
      </c>
      <c r="F2371" s="197" t="s">
        <v>19617</v>
      </c>
      <c r="G2371" s="197"/>
      <c r="H2371" s="197">
        <v>84</v>
      </c>
      <c r="I2371" s="197" t="s">
        <v>3085</v>
      </c>
      <c r="J2371" s="197" t="s">
        <v>19596</v>
      </c>
      <c r="K2371" s="229" t="s">
        <v>3228</v>
      </c>
      <c r="M2371" s="199">
        <v>18</v>
      </c>
      <c r="O2371" s="197" t="s">
        <v>19601</v>
      </c>
      <c r="Q2371" s="197" t="s">
        <v>3229</v>
      </c>
      <c r="S2371" s="57">
        <v>1</v>
      </c>
      <c r="T2371" s="197" t="s">
        <v>3229</v>
      </c>
      <c r="U2371" s="57" t="str">
        <f>VLOOKUP(A2371,'Individual Data'!$K$5:$AC$5544,12,FALSE)</f>
        <v>UMA</v>
      </c>
      <c r="V2371" s="14">
        <f>IFERROR(LOOKUP(H2371,{30,43,48,53,58,63,68,73,78,83,88,93,97},{42,47,52,57,62,67,72,77,82,87,92,99,100}),999)</f>
        <v>87</v>
      </c>
      <c r="X2371" s="57">
        <f>VLOOKUP(A2371,'Individual Data'!$K$5:$AC$5544,8,FALSE)</f>
        <v>4</v>
      </c>
      <c r="Y2371" s="57">
        <f>VLOOKUP(A2371,'Individual Data'!$K$5:$AC$5544,9,FALSE)</f>
        <v>2019</v>
      </c>
    </row>
    <row r="2372" spans="1:25" ht="15" customHeight="1" x14ac:dyDescent="0.25">
      <c r="A2372" s="197" t="s">
        <v>10373</v>
      </c>
      <c r="B2372" s="197" t="s">
        <v>22147</v>
      </c>
      <c r="C2372" s="198">
        <v>45236</v>
      </c>
      <c r="D2372" s="199">
        <v>4105</v>
      </c>
      <c r="E2372" s="197" t="s">
        <v>19595</v>
      </c>
      <c r="F2372" s="197" t="s">
        <v>19617</v>
      </c>
      <c r="G2372" s="197"/>
      <c r="H2372" s="197">
        <v>77</v>
      </c>
      <c r="I2372" s="197" t="s">
        <v>3085</v>
      </c>
      <c r="J2372" s="197" t="s">
        <v>19596</v>
      </c>
      <c r="K2372" s="228" t="s">
        <v>3196</v>
      </c>
      <c r="M2372" s="199">
        <v>18</v>
      </c>
      <c r="O2372" s="197" t="s">
        <v>22148</v>
      </c>
      <c r="Q2372" s="197" t="s">
        <v>3229</v>
      </c>
      <c r="S2372" s="57">
        <v>1</v>
      </c>
      <c r="T2372" s="197" t="s">
        <v>19598</v>
      </c>
      <c r="U2372" s="57" t="str">
        <f>VLOOKUP(A2372,'Individual Data'!$K$5:$AC$5544,12,FALSE)</f>
        <v>IPCSR</v>
      </c>
      <c r="V2372" s="14">
        <f>IFERROR(LOOKUP(H2372,{30,43,48,53,58,63,68,73,78,83,88,93,97},{42,47,52,57,62,67,72,77,82,87,92,99,100}),999)</f>
        <v>77</v>
      </c>
      <c r="X2372" s="57">
        <f>VLOOKUP(A2372,'Individual Data'!$K$5:$AC$5544,8,FALSE)</f>
        <v>4</v>
      </c>
      <c r="Y2372" s="57">
        <f>VLOOKUP(A2372,'Individual Data'!$K$5:$AC$5544,9,FALSE)</f>
        <v>2019</v>
      </c>
    </row>
    <row r="2373" spans="1:25" ht="15" customHeight="1" x14ac:dyDescent="0.25">
      <c r="A2373" s="197" t="s">
        <v>10377</v>
      </c>
      <c r="B2373" s="197" t="s">
        <v>22149</v>
      </c>
      <c r="C2373" s="198">
        <v>45223</v>
      </c>
      <c r="D2373" s="199">
        <v>2233</v>
      </c>
      <c r="E2373" s="197" t="s">
        <v>19595</v>
      </c>
      <c r="F2373" s="197" t="s">
        <v>19617</v>
      </c>
      <c r="G2373" s="197"/>
      <c r="H2373" s="197">
        <v>74</v>
      </c>
      <c r="I2373" s="197" t="s">
        <v>3085</v>
      </c>
      <c r="J2373" s="197" t="s">
        <v>19596</v>
      </c>
      <c r="K2373" s="57" t="s">
        <v>3196</v>
      </c>
      <c r="M2373" s="199">
        <v>18</v>
      </c>
      <c r="O2373" s="197" t="s">
        <v>22150</v>
      </c>
      <c r="Q2373" s="197" t="s">
        <v>3229</v>
      </c>
      <c r="S2373" s="57">
        <v>1</v>
      </c>
      <c r="T2373" s="197" t="s">
        <v>19598</v>
      </c>
      <c r="U2373" s="57" t="str">
        <f>VLOOKUP(A2373,'Individual Data'!$K$5:$AC$5544,12,FALSE)</f>
        <v>CJA1</v>
      </c>
      <c r="V2373" s="14">
        <f>IFERROR(LOOKUP(H2373,{30,43,48,53,58,63,68,73,78,83,88,93,97},{42,47,52,57,62,67,72,77,82,87,92,99,100}),999)</f>
        <v>77</v>
      </c>
      <c r="X2373" s="57">
        <f>VLOOKUP(A2373,'Individual Data'!$K$5:$AC$5544,8,FALSE)</f>
        <v>4</v>
      </c>
      <c r="Y2373" s="57">
        <f>VLOOKUP(A2373,'Individual Data'!$K$5:$AC$5544,9,FALSE)</f>
        <v>2019</v>
      </c>
    </row>
    <row r="2374" spans="1:25" ht="15" customHeight="1" x14ac:dyDescent="0.25">
      <c r="A2374" s="197" t="s">
        <v>10379</v>
      </c>
      <c r="B2374" s="197" t="s">
        <v>22151</v>
      </c>
      <c r="C2374" s="198">
        <v>45245</v>
      </c>
      <c r="D2374" s="199">
        <v>7083</v>
      </c>
      <c r="E2374" s="197" t="s">
        <v>19595</v>
      </c>
      <c r="F2374" s="197" t="s">
        <v>19610</v>
      </c>
      <c r="G2374" s="197"/>
      <c r="H2374" s="197">
        <v>90</v>
      </c>
      <c r="I2374" s="197" t="s">
        <v>3225</v>
      </c>
      <c r="J2374" s="197" t="s">
        <v>19596</v>
      </c>
      <c r="K2374" s="57" t="s">
        <v>3196</v>
      </c>
      <c r="M2374" s="199">
        <v>18</v>
      </c>
      <c r="O2374" s="197" t="s">
        <v>19601</v>
      </c>
      <c r="Q2374" s="197" t="s">
        <v>3229</v>
      </c>
      <c r="S2374" s="57">
        <v>1</v>
      </c>
      <c r="T2374" s="197" t="s">
        <v>3229</v>
      </c>
      <c r="U2374" s="57" t="str">
        <f>VLOOKUP(A2374,'Individual Data'!$K$5:$AC$5544,12,FALSE)</f>
        <v>Unassigned</v>
      </c>
      <c r="V2374" s="14">
        <f>IFERROR(LOOKUP(H2374,{30,43,48,53,58,63,68,73,78,83,88,93,97},{42,47,52,57,62,67,72,77,82,87,92,99,100}),999)</f>
        <v>92</v>
      </c>
      <c r="X2374" s="57" t="str">
        <f>VLOOKUP(A2374,'Individual Data'!$K$5:$AC$5544,8,FALSE)</f>
        <v>NA</v>
      </c>
      <c r="Y2374" s="57" t="str">
        <f>VLOOKUP(A2374,'Individual Data'!$K$5:$AC$5544,9,FALSE)</f>
        <v>U</v>
      </c>
    </row>
    <row r="2375" spans="1:25" ht="15" customHeight="1" x14ac:dyDescent="0.25">
      <c r="A2375" s="197" t="s">
        <v>10382</v>
      </c>
      <c r="B2375" s="197" t="s">
        <v>22152</v>
      </c>
      <c r="C2375" s="198">
        <v>45236</v>
      </c>
      <c r="D2375" s="199">
        <v>4084</v>
      </c>
      <c r="E2375" s="197" t="s">
        <v>19595</v>
      </c>
      <c r="F2375" s="197" t="s">
        <v>19617</v>
      </c>
      <c r="G2375" s="197"/>
      <c r="H2375" s="197">
        <v>82</v>
      </c>
      <c r="I2375" s="197" t="s">
        <v>3085</v>
      </c>
      <c r="J2375" s="197" t="s">
        <v>19596</v>
      </c>
      <c r="K2375" s="57" t="s">
        <v>3196</v>
      </c>
      <c r="M2375" s="199">
        <v>18</v>
      </c>
      <c r="O2375" s="197" t="s">
        <v>22153</v>
      </c>
      <c r="Q2375" s="197" t="s">
        <v>3229</v>
      </c>
      <c r="S2375" s="57">
        <v>1</v>
      </c>
      <c r="T2375" s="197" t="s">
        <v>19598</v>
      </c>
      <c r="U2375" s="57" t="str">
        <f>VLOOKUP(A2375,'Individual Data'!$K$5:$AC$5544,12,FALSE)</f>
        <v>Unassigned</v>
      </c>
      <c r="V2375" s="14">
        <f>IFERROR(LOOKUP(H2375,{30,43,48,53,58,63,68,73,78,83,88,93,97},{42,47,52,57,62,67,72,77,82,87,92,99,100}),999)</f>
        <v>82</v>
      </c>
      <c r="X2375" s="57" t="str">
        <f>VLOOKUP(A2375,'Individual Data'!$K$5:$AC$5544,8,FALSE)</f>
        <v>NA</v>
      </c>
      <c r="Y2375" s="57" t="str">
        <f>VLOOKUP(A2375,'Individual Data'!$K$5:$AC$5544,9,FALSE)</f>
        <v>U</v>
      </c>
    </row>
    <row r="2376" spans="1:25" ht="15" customHeight="1" x14ac:dyDescent="0.25">
      <c r="A2376" s="197" t="s">
        <v>10385</v>
      </c>
      <c r="B2376" s="197" t="s">
        <v>22154</v>
      </c>
      <c r="C2376" s="198">
        <v>45236</v>
      </c>
      <c r="D2376" s="199">
        <v>4115</v>
      </c>
      <c r="E2376" s="197" t="s">
        <v>19595</v>
      </c>
      <c r="F2376" s="197" t="s">
        <v>19617</v>
      </c>
      <c r="G2376" s="197"/>
      <c r="H2376" s="197">
        <v>86</v>
      </c>
      <c r="I2376" s="197" t="s">
        <v>3085</v>
      </c>
      <c r="J2376" s="197" t="s">
        <v>17688</v>
      </c>
      <c r="K2376" s="229" t="s">
        <v>3228</v>
      </c>
      <c r="M2376" s="199">
        <v>18</v>
      </c>
      <c r="O2376" s="197" t="s">
        <v>19601</v>
      </c>
      <c r="Q2376" s="197" t="s">
        <v>3229</v>
      </c>
      <c r="S2376" s="57">
        <v>1</v>
      </c>
      <c r="T2376" s="197" t="s">
        <v>3229</v>
      </c>
      <c r="U2376" s="57" t="str">
        <f>VLOOKUP(A2376,'Individual Data'!$K$5:$AC$5544,12,FALSE)</f>
        <v>Unassigned AD</v>
      </c>
      <c r="V2376" s="14">
        <f>IFERROR(LOOKUP(H2376,{30,43,48,53,58,63,68,73,78,83,88,93,97},{42,47,52,57,62,67,72,77,82,87,92,99,100}),999)</f>
        <v>87</v>
      </c>
      <c r="X2376" s="57" t="str">
        <f>VLOOKUP(A2376,'Individual Data'!$K$5:$AC$5544,8,FALSE)</f>
        <v>NA</v>
      </c>
      <c r="Y2376" s="57" t="str">
        <f>VLOOKUP(A2376,'Individual Data'!$K$5:$AC$5544,9,FALSE)</f>
        <v>U</v>
      </c>
    </row>
    <row r="2377" spans="1:25" ht="15" customHeight="1" x14ac:dyDescent="0.25">
      <c r="A2377" s="197" t="s">
        <v>10388</v>
      </c>
      <c r="B2377" s="197" t="s">
        <v>22155</v>
      </c>
      <c r="C2377" s="198">
        <v>45182</v>
      </c>
      <c r="D2377" s="199">
        <v>24534</v>
      </c>
      <c r="E2377" s="197" t="s">
        <v>19595</v>
      </c>
      <c r="F2377" s="197" t="s">
        <v>17699</v>
      </c>
      <c r="G2377" s="197"/>
      <c r="H2377" s="197">
        <v>82</v>
      </c>
      <c r="I2377" s="197" t="s">
        <v>3085</v>
      </c>
      <c r="J2377" s="197" t="s">
        <v>19596</v>
      </c>
      <c r="K2377" s="228" t="s">
        <v>3196</v>
      </c>
      <c r="M2377" s="199">
        <v>18</v>
      </c>
      <c r="O2377" s="197" t="s">
        <v>22156</v>
      </c>
      <c r="Q2377" s="197" t="s">
        <v>3229</v>
      </c>
      <c r="S2377" s="57">
        <v>1</v>
      </c>
      <c r="T2377" s="197" t="s">
        <v>19598</v>
      </c>
      <c r="U2377" s="57" t="str">
        <f>VLOOKUP(A2377,'Individual Data'!$K$5:$AC$5544,12,FALSE)</f>
        <v>LFHSO2</v>
      </c>
      <c r="V2377" s="14">
        <f>IFERROR(LOOKUP(H2377,{30,43,48,53,58,63,68,73,78,83,88,93,97},{42,47,52,57,62,67,72,77,82,87,92,99,100}),999)</f>
        <v>82</v>
      </c>
      <c r="X2377" s="57">
        <f>VLOOKUP(A2377,'Individual Data'!$K$5:$AC$5544,8,FALSE)</f>
        <v>4</v>
      </c>
      <c r="Y2377" s="57">
        <f>VLOOKUP(A2377,'Individual Data'!$K$5:$AC$5544,9,FALSE)</f>
        <v>2019</v>
      </c>
    </row>
    <row r="2378" spans="1:25" ht="15" customHeight="1" x14ac:dyDescent="0.25">
      <c r="A2378" s="197" t="s">
        <v>10390</v>
      </c>
      <c r="B2378" s="197" t="s">
        <v>22157</v>
      </c>
      <c r="C2378" s="198">
        <v>45243</v>
      </c>
      <c r="D2378" s="199">
        <v>5099</v>
      </c>
      <c r="E2378" s="197" t="s">
        <v>19595</v>
      </c>
      <c r="F2378" s="197" t="s">
        <v>19617</v>
      </c>
      <c r="G2378" s="197"/>
      <c r="H2378" s="197">
        <v>76</v>
      </c>
      <c r="I2378" s="197" t="s">
        <v>3085</v>
      </c>
      <c r="J2378" s="197" t="s">
        <v>19596</v>
      </c>
      <c r="K2378" s="57" t="s">
        <v>3196</v>
      </c>
      <c r="M2378" s="199">
        <v>18</v>
      </c>
      <c r="O2378" s="197" t="s">
        <v>22158</v>
      </c>
      <c r="Q2378" s="197" t="s">
        <v>3229</v>
      </c>
      <c r="S2378" s="57">
        <v>1</v>
      </c>
      <c r="T2378" s="197" t="s">
        <v>19598</v>
      </c>
      <c r="U2378" s="57" t="str">
        <f>VLOOKUP(A2378,'Individual Data'!$K$5:$AC$5544,12,FALSE)</f>
        <v>Unassigned</v>
      </c>
      <c r="V2378" s="14">
        <f>IFERROR(LOOKUP(H2378,{30,43,48,53,58,63,68,73,78,83,88,93,97},{42,47,52,57,62,67,72,77,82,87,92,99,100}),999)</f>
        <v>77</v>
      </c>
      <c r="X2378" s="57" t="str">
        <f>VLOOKUP(A2378,'Individual Data'!$K$5:$AC$5544,8,FALSE)</f>
        <v>NA</v>
      </c>
      <c r="Y2378" s="57" t="str">
        <f>VLOOKUP(A2378,'Individual Data'!$K$5:$AC$5544,9,FALSE)</f>
        <v>U</v>
      </c>
    </row>
    <row r="2379" spans="1:25" ht="15" customHeight="1" x14ac:dyDescent="0.25">
      <c r="A2379" s="197" t="s">
        <v>10393</v>
      </c>
      <c r="B2379" s="197" t="s">
        <v>22159</v>
      </c>
      <c r="C2379" s="198">
        <v>45243</v>
      </c>
      <c r="D2379" s="199">
        <v>700</v>
      </c>
      <c r="E2379" s="197" t="s">
        <v>19595</v>
      </c>
      <c r="F2379" s="197" t="s">
        <v>19617</v>
      </c>
      <c r="G2379" s="197"/>
      <c r="H2379" s="197">
        <v>71</v>
      </c>
      <c r="I2379" s="197" t="s">
        <v>3225</v>
      </c>
      <c r="J2379" s="197" t="s">
        <v>19596</v>
      </c>
      <c r="K2379" s="57" t="s">
        <v>3196</v>
      </c>
      <c r="M2379" s="199">
        <v>18</v>
      </c>
      <c r="O2379" s="197" t="s">
        <v>22160</v>
      </c>
      <c r="Q2379" s="197" t="s">
        <v>3229</v>
      </c>
      <c r="S2379" s="57">
        <v>1</v>
      </c>
      <c r="T2379" s="197" t="s">
        <v>19598</v>
      </c>
      <c r="U2379" s="57" t="str">
        <f>VLOOKUP(A2379,'Individual Data'!$K$5:$AC$5544,12,FALSE)</f>
        <v>Unassigned</v>
      </c>
      <c r="V2379" s="14">
        <f>IFERROR(LOOKUP(H2379,{30,43,48,53,58,63,68,73,78,83,88,93,97},{42,47,52,57,62,67,72,77,82,87,92,99,100}),999)</f>
        <v>72</v>
      </c>
      <c r="X2379" s="57" t="str">
        <f>VLOOKUP(A2379,'Individual Data'!$K$5:$AC$5544,8,FALSE)</f>
        <v>NA</v>
      </c>
      <c r="Y2379" s="57" t="str">
        <f>VLOOKUP(A2379,'Individual Data'!$K$5:$AC$5544,9,FALSE)</f>
        <v>U</v>
      </c>
    </row>
    <row r="2380" spans="1:25" ht="15" customHeight="1" x14ac:dyDescent="0.25">
      <c r="A2380" s="197" t="s">
        <v>10398</v>
      </c>
      <c r="B2380" s="197" t="s">
        <v>22161</v>
      </c>
      <c r="C2380" s="198">
        <v>45223</v>
      </c>
      <c r="D2380" s="199">
        <v>2225</v>
      </c>
      <c r="E2380" s="197" t="s">
        <v>19595</v>
      </c>
      <c r="F2380" s="197" t="s">
        <v>19617</v>
      </c>
      <c r="G2380" s="197"/>
      <c r="H2380" s="197">
        <v>74.5</v>
      </c>
      <c r="I2380" s="197" t="s">
        <v>3085</v>
      </c>
      <c r="J2380" s="197" t="s">
        <v>19596</v>
      </c>
      <c r="K2380" s="57" t="s">
        <v>3196</v>
      </c>
      <c r="M2380" s="199">
        <v>18</v>
      </c>
      <c r="O2380" s="197" t="s">
        <v>22162</v>
      </c>
      <c r="Q2380" s="197" t="s">
        <v>3229</v>
      </c>
      <c r="S2380" s="57">
        <v>1</v>
      </c>
      <c r="T2380" s="197" t="s">
        <v>19607</v>
      </c>
      <c r="U2380" s="57" t="str">
        <f>VLOOKUP(A2380,'Individual Data'!$K$5:$AC$5544,12,FALSE)</f>
        <v>CJA1</v>
      </c>
      <c r="V2380" s="14">
        <f>IFERROR(LOOKUP(H2380,{30,43,48,53,58,63,68,73,78,83,88,93,97},{42,47,52,57,62,67,72,77,82,87,92,99,100}),999)</f>
        <v>77</v>
      </c>
      <c r="X2380" s="57">
        <f>VLOOKUP(A2380,'Individual Data'!$K$5:$AC$5544,8,FALSE)</f>
        <v>5</v>
      </c>
      <c r="Y2380" s="57">
        <f>VLOOKUP(A2380,'Individual Data'!$K$5:$AC$5544,9,FALSE)</f>
        <v>2018</v>
      </c>
    </row>
    <row r="2381" spans="1:25" ht="15" customHeight="1" x14ac:dyDescent="0.25">
      <c r="A2381" s="197" t="s">
        <v>10401</v>
      </c>
      <c r="B2381" s="197" t="s">
        <v>22163</v>
      </c>
      <c r="C2381" s="198">
        <v>45216</v>
      </c>
      <c r="D2381" s="199">
        <v>1084</v>
      </c>
      <c r="E2381" s="197" t="s">
        <v>19595</v>
      </c>
      <c r="F2381" s="197" t="s">
        <v>19617</v>
      </c>
      <c r="G2381" s="197"/>
      <c r="H2381" s="197">
        <v>80</v>
      </c>
      <c r="I2381" s="197" t="s">
        <v>3085</v>
      </c>
      <c r="J2381" s="197" t="s">
        <v>19596</v>
      </c>
      <c r="K2381" s="57" t="s">
        <v>3196</v>
      </c>
      <c r="M2381" s="199">
        <v>18</v>
      </c>
      <c r="O2381" s="197" t="s">
        <v>22164</v>
      </c>
      <c r="Q2381" s="197" t="s">
        <v>3229</v>
      </c>
      <c r="S2381" s="57">
        <v>1</v>
      </c>
      <c r="T2381" s="197" t="s">
        <v>19598</v>
      </c>
      <c r="U2381" s="57" t="str">
        <f>VLOOKUP(A2381,'Individual Data'!$K$5:$AC$5544,12,FALSE)</f>
        <v>LFSO</v>
      </c>
      <c r="V2381" s="14">
        <f>IFERROR(LOOKUP(H2381,{30,43,48,53,58,63,68,73,78,83,88,93,97},{42,47,52,57,62,67,72,77,82,87,92,99,100}),999)</f>
        <v>82</v>
      </c>
      <c r="X2381" s="57">
        <f>VLOOKUP(A2381,'Individual Data'!$K$5:$AC$5544,8,FALSE)</f>
        <v>4</v>
      </c>
      <c r="Y2381" s="57">
        <f>VLOOKUP(A2381,'Individual Data'!$K$5:$AC$5544,9,FALSE)</f>
        <v>2019</v>
      </c>
    </row>
    <row r="2382" spans="1:25" ht="15" customHeight="1" x14ac:dyDescent="0.25">
      <c r="A2382" s="197" t="s">
        <v>10403</v>
      </c>
      <c r="B2382" s="197" t="s">
        <v>22165</v>
      </c>
      <c r="C2382" s="198">
        <v>45236</v>
      </c>
      <c r="D2382" s="199">
        <v>4104</v>
      </c>
      <c r="E2382" s="197" t="s">
        <v>19595</v>
      </c>
      <c r="F2382" s="197" t="s">
        <v>19617</v>
      </c>
      <c r="G2382" s="197"/>
      <c r="H2382" s="197">
        <v>74</v>
      </c>
      <c r="I2382" s="197" t="s">
        <v>3085</v>
      </c>
      <c r="J2382" s="197" t="s">
        <v>19596</v>
      </c>
      <c r="K2382" s="57" t="s">
        <v>3196</v>
      </c>
      <c r="M2382" s="199">
        <v>18</v>
      </c>
      <c r="O2382" s="197" t="s">
        <v>22166</v>
      </c>
      <c r="Q2382" s="197" t="s">
        <v>3229</v>
      </c>
      <c r="S2382" s="57">
        <v>1</v>
      </c>
      <c r="T2382" s="197" t="s">
        <v>19598</v>
      </c>
      <c r="U2382" s="57" t="str">
        <f>VLOOKUP(A2382,'Individual Data'!$K$5:$AC$5544,12,FALSE)</f>
        <v>Unassigned</v>
      </c>
      <c r="V2382" s="14">
        <f>IFERROR(LOOKUP(H2382,{30,43,48,53,58,63,68,73,78,83,88,93,97},{42,47,52,57,62,67,72,77,82,87,92,99,100}),999)</f>
        <v>77</v>
      </c>
      <c r="X2382" s="57" t="str">
        <f>VLOOKUP(A2382,'Individual Data'!$K$5:$AC$5544,8,FALSE)</f>
        <v>NA</v>
      </c>
      <c r="Y2382" s="57" t="str">
        <f>VLOOKUP(A2382,'Individual Data'!$K$5:$AC$5544,9,FALSE)</f>
        <v>U</v>
      </c>
    </row>
    <row r="2383" spans="1:25" ht="15" customHeight="1" x14ac:dyDescent="0.25">
      <c r="A2383" s="197" t="s">
        <v>10406</v>
      </c>
      <c r="B2383" s="197" t="s">
        <v>22167</v>
      </c>
      <c r="C2383" s="198">
        <v>45230</v>
      </c>
      <c r="D2383" s="199">
        <v>3052</v>
      </c>
      <c r="E2383" s="197" t="s">
        <v>19595</v>
      </c>
      <c r="F2383" s="197" t="s">
        <v>19617</v>
      </c>
      <c r="G2383" s="197"/>
      <c r="H2383" s="197">
        <v>92</v>
      </c>
      <c r="I2383" s="197" t="s">
        <v>3085</v>
      </c>
      <c r="J2383" s="197" t="s">
        <v>19596</v>
      </c>
      <c r="K2383" s="57" t="s">
        <v>3196</v>
      </c>
      <c r="M2383" s="199">
        <v>18</v>
      </c>
      <c r="O2383" s="197" t="s">
        <v>22168</v>
      </c>
      <c r="Q2383" s="197" t="s">
        <v>3229</v>
      </c>
      <c r="S2383" s="57">
        <v>1</v>
      </c>
      <c r="T2383" s="197" t="s">
        <v>19598</v>
      </c>
      <c r="U2383" s="57" t="str">
        <f>VLOOKUP(A2383,'Individual Data'!$K$5:$AC$5544,12,FALSE)</f>
        <v>IPCSR</v>
      </c>
      <c r="V2383" s="14">
        <f>IFERROR(LOOKUP(H2383,{30,43,48,53,58,63,68,73,78,83,88,93,97},{42,47,52,57,62,67,72,77,82,87,92,99,100}),999)</f>
        <v>92</v>
      </c>
      <c r="X2383" s="57">
        <f>VLOOKUP(A2383,'Individual Data'!$K$5:$AC$5544,8,FALSE)</f>
        <v>4</v>
      </c>
      <c r="Y2383" s="57">
        <f>VLOOKUP(A2383,'Individual Data'!$K$5:$AC$5544,9,FALSE)</f>
        <v>2019</v>
      </c>
    </row>
    <row r="2384" spans="1:25" ht="15" customHeight="1" x14ac:dyDescent="0.25">
      <c r="A2384" s="197" t="s">
        <v>10409</v>
      </c>
      <c r="B2384" s="197" t="s">
        <v>22169</v>
      </c>
      <c r="C2384" s="198">
        <v>45236</v>
      </c>
      <c r="D2384" s="199">
        <v>4135</v>
      </c>
      <c r="E2384" s="197" t="s">
        <v>19595</v>
      </c>
      <c r="F2384" s="197" t="s">
        <v>19617</v>
      </c>
      <c r="G2384" s="197"/>
      <c r="H2384" s="197">
        <v>78</v>
      </c>
      <c r="I2384" s="197" t="s">
        <v>3085</v>
      </c>
      <c r="J2384" s="197" t="s">
        <v>19596</v>
      </c>
      <c r="K2384" s="57" t="s">
        <v>3196</v>
      </c>
      <c r="M2384" s="199">
        <v>18</v>
      </c>
      <c r="O2384" s="197" t="s">
        <v>22170</v>
      </c>
      <c r="Q2384" s="197" t="s">
        <v>3229</v>
      </c>
      <c r="S2384" s="57">
        <v>1</v>
      </c>
      <c r="T2384" s="197" t="s">
        <v>19598</v>
      </c>
      <c r="U2384" s="57" t="str">
        <f>VLOOKUP(A2384,'Individual Data'!$K$5:$AC$5544,12,FALSE)</f>
        <v>IPCSR</v>
      </c>
      <c r="V2384" s="14">
        <f>IFERROR(LOOKUP(H2384,{30,43,48,53,58,63,68,73,78,83,88,93,97},{42,47,52,57,62,67,72,77,82,87,92,99,100}),999)</f>
        <v>82</v>
      </c>
      <c r="X2384" s="57">
        <f>VLOOKUP(A2384,'Individual Data'!$K$5:$AC$5544,8,FALSE)</f>
        <v>4</v>
      </c>
      <c r="Y2384" s="57">
        <f>VLOOKUP(A2384,'Individual Data'!$K$5:$AC$5544,9,FALSE)</f>
        <v>2019</v>
      </c>
    </row>
    <row r="2385" spans="1:25" ht="15" customHeight="1" x14ac:dyDescent="0.25">
      <c r="A2385" s="197" t="s">
        <v>10412</v>
      </c>
      <c r="B2385" s="197" t="s">
        <v>22171</v>
      </c>
      <c r="C2385" s="198">
        <v>45216</v>
      </c>
      <c r="D2385" s="199">
        <v>1102</v>
      </c>
      <c r="E2385" s="197" t="s">
        <v>19595</v>
      </c>
      <c r="F2385" s="197" t="s">
        <v>19617</v>
      </c>
      <c r="G2385" s="197"/>
      <c r="H2385" s="197">
        <v>73.5</v>
      </c>
      <c r="I2385" s="197" t="s">
        <v>3085</v>
      </c>
      <c r="J2385" s="197" t="s">
        <v>19596</v>
      </c>
      <c r="K2385" s="57" t="s">
        <v>3196</v>
      </c>
      <c r="M2385" s="199">
        <v>18</v>
      </c>
      <c r="O2385" s="197" t="s">
        <v>22172</v>
      </c>
      <c r="Q2385" s="197" t="s">
        <v>3229</v>
      </c>
      <c r="S2385" s="57">
        <v>1</v>
      </c>
      <c r="T2385" s="197" t="s">
        <v>3229</v>
      </c>
      <c r="U2385" s="57" t="str">
        <f>VLOOKUP(A2385,'Individual Data'!$K$5:$AC$5544,12,FALSE)</f>
        <v>NPTH</v>
      </c>
      <c r="V2385" s="14">
        <f>IFERROR(LOOKUP(H2385,{30,43,48,53,58,63,68,73,78,83,88,93,97},{42,47,52,57,62,67,72,77,82,87,92,99,100}),999)</f>
        <v>77</v>
      </c>
      <c r="X2385" s="57">
        <f>VLOOKUP(A2385,'Individual Data'!$K$5:$AC$5544,8,FALSE)</f>
        <v>4</v>
      </c>
      <c r="Y2385" s="57">
        <f>VLOOKUP(A2385,'Individual Data'!$K$5:$AC$5544,9,FALSE)</f>
        <v>2019</v>
      </c>
    </row>
    <row r="2386" spans="1:25" ht="15" customHeight="1" x14ac:dyDescent="0.25">
      <c r="A2386" s="197" t="s">
        <v>10416</v>
      </c>
      <c r="B2386" s="197" t="s">
        <v>22173</v>
      </c>
      <c r="C2386" s="198">
        <v>45230</v>
      </c>
      <c r="D2386" s="199">
        <v>3021</v>
      </c>
      <c r="E2386" s="197" t="s">
        <v>19595</v>
      </c>
      <c r="F2386" s="197" t="s">
        <v>19617</v>
      </c>
      <c r="G2386" s="197"/>
      <c r="H2386" s="197">
        <v>83</v>
      </c>
      <c r="I2386" s="197" t="s">
        <v>3085</v>
      </c>
      <c r="J2386" s="197" t="s">
        <v>17688</v>
      </c>
      <c r="K2386" s="229" t="s">
        <v>3228</v>
      </c>
      <c r="M2386" s="199">
        <v>18</v>
      </c>
      <c r="O2386" s="197" t="s">
        <v>19601</v>
      </c>
      <c r="Q2386" s="197" t="s">
        <v>3229</v>
      </c>
      <c r="S2386" s="57">
        <v>1</v>
      </c>
      <c r="T2386" s="197" t="s">
        <v>3229</v>
      </c>
      <c r="U2386" s="57" t="str">
        <f>VLOOKUP(A2386,'Individual Data'!$K$5:$AC$5544,12,FALSE)</f>
        <v>CJA1</v>
      </c>
      <c r="V2386" s="14">
        <f>IFERROR(LOOKUP(H2386,{30,43,48,53,58,63,68,73,78,83,88,93,97},{42,47,52,57,62,67,72,77,82,87,92,99,100}),999)</f>
        <v>87</v>
      </c>
      <c r="X2386" s="57">
        <f>VLOOKUP(A2386,'Individual Data'!$K$5:$AC$5544,8,FALSE)</f>
        <v>4</v>
      </c>
      <c r="Y2386" s="57">
        <f>VLOOKUP(A2386,'Individual Data'!$K$5:$AC$5544,9,FALSE)</f>
        <v>2019</v>
      </c>
    </row>
    <row r="2387" spans="1:25" ht="15" customHeight="1" x14ac:dyDescent="0.25">
      <c r="A2387" s="197" t="s">
        <v>10418</v>
      </c>
      <c r="B2387" s="197" t="s">
        <v>22174</v>
      </c>
      <c r="C2387" s="198">
        <v>45230</v>
      </c>
      <c r="D2387" s="199">
        <v>266</v>
      </c>
      <c r="E2387" s="197" t="s">
        <v>19595</v>
      </c>
      <c r="F2387" s="197" t="s">
        <v>19617</v>
      </c>
      <c r="G2387" s="197"/>
      <c r="H2387" s="197">
        <v>81</v>
      </c>
      <c r="I2387" s="197" t="s">
        <v>3225</v>
      </c>
      <c r="J2387" s="197" t="s">
        <v>19596</v>
      </c>
      <c r="K2387" s="228" t="s">
        <v>3196</v>
      </c>
      <c r="M2387" s="199">
        <v>18</v>
      </c>
      <c r="O2387" s="197" t="s">
        <v>22175</v>
      </c>
      <c r="Q2387" s="197" t="s">
        <v>3229</v>
      </c>
      <c r="S2387" s="57">
        <v>1</v>
      </c>
      <c r="T2387" s="197" t="s">
        <v>19598</v>
      </c>
      <c r="U2387" s="57" t="str">
        <f>VLOOKUP(A2387,'Individual Data'!$K$5:$AC$5544,12,FALSE)</f>
        <v>PLA1</v>
      </c>
      <c r="V2387" s="14">
        <f>IFERROR(LOOKUP(H2387,{30,43,48,53,58,63,68,73,78,83,88,93,97},{42,47,52,57,62,67,72,77,82,87,92,99,100}),999)</f>
        <v>82</v>
      </c>
      <c r="X2387" s="57">
        <f>VLOOKUP(A2387,'Individual Data'!$K$5:$AC$5544,8,FALSE)</f>
        <v>4</v>
      </c>
      <c r="Y2387" s="57">
        <f>VLOOKUP(A2387,'Individual Data'!$K$5:$AC$5544,9,FALSE)</f>
        <v>2019</v>
      </c>
    </row>
    <row r="2388" spans="1:25" ht="15" customHeight="1" x14ac:dyDescent="0.25">
      <c r="A2388" s="197" t="s">
        <v>10421</v>
      </c>
      <c r="B2388" s="197" t="s">
        <v>22176</v>
      </c>
      <c r="C2388" s="198">
        <v>45236</v>
      </c>
      <c r="D2388" s="199">
        <v>4030</v>
      </c>
      <c r="E2388" s="197" t="s">
        <v>19595</v>
      </c>
      <c r="F2388" s="197" t="s">
        <v>19617</v>
      </c>
      <c r="G2388" s="197"/>
      <c r="H2388" s="197">
        <v>79</v>
      </c>
      <c r="I2388" s="197" t="s">
        <v>3085</v>
      </c>
      <c r="J2388" s="197" t="s">
        <v>19596</v>
      </c>
      <c r="K2388" s="57" t="s">
        <v>3196</v>
      </c>
      <c r="M2388" s="199">
        <v>18</v>
      </c>
      <c r="O2388" s="197" t="s">
        <v>22177</v>
      </c>
      <c r="Q2388" s="197" t="s">
        <v>3229</v>
      </c>
      <c r="S2388" s="57">
        <v>1</v>
      </c>
      <c r="T2388" s="197" t="s">
        <v>19598</v>
      </c>
      <c r="U2388" s="57" t="str">
        <f>VLOOKUP(A2388,'Individual Data'!$K$5:$AC$5544,12,FALSE)</f>
        <v>IPCSR</v>
      </c>
      <c r="V2388" s="14">
        <f>IFERROR(LOOKUP(H2388,{30,43,48,53,58,63,68,73,78,83,88,93,97},{42,47,52,57,62,67,72,77,82,87,92,99,100}),999)</f>
        <v>82</v>
      </c>
      <c r="X2388" s="57">
        <f>VLOOKUP(A2388,'Individual Data'!$K$5:$AC$5544,8,FALSE)</f>
        <v>4</v>
      </c>
      <c r="Y2388" s="57">
        <f>VLOOKUP(A2388,'Individual Data'!$K$5:$AC$5544,9,FALSE)</f>
        <v>2019</v>
      </c>
    </row>
    <row r="2389" spans="1:25" ht="15" customHeight="1" x14ac:dyDescent="0.25">
      <c r="A2389" s="197" t="s">
        <v>10424</v>
      </c>
      <c r="B2389" s="197" t="s">
        <v>22178</v>
      </c>
      <c r="C2389" s="198">
        <v>45245</v>
      </c>
      <c r="D2389" s="199">
        <v>7062</v>
      </c>
      <c r="E2389" s="197" t="s">
        <v>19595</v>
      </c>
      <c r="F2389" s="197" t="s">
        <v>19610</v>
      </c>
      <c r="G2389" s="197"/>
      <c r="H2389" s="197">
        <v>78</v>
      </c>
      <c r="I2389" s="197" t="s">
        <v>3225</v>
      </c>
      <c r="J2389" s="197" t="s">
        <v>19596</v>
      </c>
      <c r="K2389" s="57" t="s">
        <v>3196</v>
      </c>
      <c r="M2389" s="199">
        <v>18</v>
      </c>
      <c r="O2389" s="197" t="s">
        <v>19601</v>
      </c>
      <c r="Q2389" s="197" t="s">
        <v>3229</v>
      </c>
      <c r="S2389" s="57">
        <v>1</v>
      </c>
      <c r="T2389" s="197" t="s">
        <v>3229</v>
      </c>
      <c r="U2389" s="57" t="str">
        <f>VLOOKUP(A2389,'Individual Data'!$K$5:$AC$5544,12,FALSE)</f>
        <v>NPTH</v>
      </c>
      <c r="V2389" s="14">
        <f>IFERROR(LOOKUP(H2389,{30,43,48,53,58,63,68,73,78,83,88,93,97},{42,47,52,57,62,67,72,77,82,87,92,99,100}),999)</f>
        <v>82</v>
      </c>
      <c r="X2389" s="57">
        <f>VLOOKUP(A2389,'Individual Data'!$K$5:$AC$5544,8,FALSE)</f>
        <v>4</v>
      </c>
      <c r="Y2389" s="57">
        <f>VLOOKUP(A2389,'Individual Data'!$K$5:$AC$5544,9,FALSE)</f>
        <v>2019</v>
      </c>
    </row>
    <row r="2390" spans="1:25" ht="15" customHeight="1" x14ac:dyDescent="0.25">
      <c r="A2390" s="197" t="s">
        <v>10433</v>
      </c>
      <c r="B2390" s="197" t="s">
        <v>22179</v>
      </c>
      <c r="C2390" s="198">
        <v>45223</v>
      </c>
      <c r="D2390" s="199">
        <v>182</v>
      </c>
      <c r="E2390" s="197" t="s">
        <v>19595</v>
      </c>
      <c r="F2390" s="197" t="s">
        <v>19617</v>
      </c>
      <c r="G2390" s="197"/>
      <c r="H2390" s="197">
        <v>91</v>
      </c>
      <c r="I2390" s="197" t="s">
        <v>3225</v>
      </c>
      <c r="J2390" s="197" t="s">
        <v>17688</v>
      </c>
      <c r="K2390" s="229" t="s">
        <v>3228</v>
      </c>
      <c r="M2390" s="199">
        <v>18</v>
      </c>
      <c r="O2390" s="197" t="s">
        <v>19601</v>
      </c>
      <c r="Q2390" s="197" t="s">
        <v>3229</v>
      </c>
      <c r="S2390" s="57">
        <v>1</v>
      </c>
      <c r="T2390" s="197" t="s">
        <v>3229</v>
      </c>
      <c r="U2390" s="57" t="str">
        <f>VLOOKUP(A2390,'Individual Data'!$K$5:$AC$5544,12,FALSE)</f>
        <v>CFA</v>
      </c>
      <c r="V2390" s="14">
        <f>IFERROR(LOOKUP(H2390,{30,43,48,53,58,63,68,73,78,83,88,93,97},{42,47,52,57,62,67,72,77,82,87,92,99,100}),999)</f>
        <v>92</v>
      </c>
      <c r="X2390" s="57">
        <f>VLOOKUP(A2390,'Individual Data'!$K$5:$AC$5544,8,FALSE)</f>
        <v>4</v>
      </c>
      <c r="Y2390" s="57">
        <f>VLOOKUP(A2390,'Individual Data'!$K$5:$AC$5544,9,FALSE)</f>
        <v>2019</v>
      </c>
    </row>
    <row r="2391" spans="1:25" ht="15" customHeight="1" x14ac:dyDescent="0.25">
      <c r="A2391" s="197" t="s">
        <v>10438</v>
      </c>
      <c r="B2391" s="197" t="s">
        <v>22180</v>
      </c>
      <c r="C2391" s="198">
        <v>45245</v>
      </c>
      <c r="D2391" s="199">
        <v>7096</v>
      </c>
      <c r="E2391" s="197" t="s">
        <v>19595</v>
      </c>
      <c r="F2391" s="197" t="s">
        <v>19610</v>
      </c>
      <c r="G2391" s="197"/>
      <c r="H2391" s="197">
        <v>89</v>
      </c>
      <c r="I2391" s="197" t="s">
        <v>3085</v>
      </c>
      <c r="J2391" s="197" t="s">
        <v>19596</v>
      </c>
      <c r="K2391" s="228" t="s">
        <v>3196</v>
      </c>
      <c r="M2391" s="199">
        <v>18</v>
      </c>
      <c r="O2391" s="197" t="s">
        <v>19601</v>
      </c>
      <c r="Q2391" s="197" t="s">
        <v>3229</v>
      </c>
      <c r="S2391" s="57">
        <v>1</v>
      </c>
      <c r="T2391" s="197" t="s">
        <v>3229</v>
      </c>
      <c r="U2391" s="57" t="str">
        <f>VLOOKUP(A2391,'Individual Data'!$K$5:$AC$5544,12,FALSE)</f>
        <v>IPCSR</v>
      </c>
      <c r="V2391" s="14">
        <f>IFERROR(LOOKUP(H2391,{30,43,48,53,58,63,68,73,78,83,88,93,97},{42,47,52,57,62,67,72,77,82,87,92,99,100}),999)</f>
        <v>92</v>
      </c>
      <c r="X2391" s="57">
        <f>VLOOKUP(A2391,'Individual Data'!$K$5:$AC$5544,8,FALSE)</f>
        <v>4</v>
      </c>
      <c r="Y2391" s="57">
        <f>VLOOKUP(A2391,'Individual Data'!$K$5:$AC$5544,9,FALSE)</f>
        <v>2019</v>
      </c>
    </row>
    <row r="2392" spans="1:25" ht="15" customHeight="1" x14ac:dyDescent="0.25">
      <c r="A2392" s="197" t="s">
        <v>10440</v>
      </c>
      <c r="B2392" s="197" t="s">
        <v>22181</v>
      </c>
      <c r="C2392" s="198">
        <v>45236</v>
      </c>
      <c r="D2392" s="199">
        <v>4138</v>
      </c>
      <c r="E2392" s="197" t="s">
        <v>19595</v>
      </c>
      <c r="F2392" s="197" t="s">
        <v>19617</v>
      </c>
      <c r="G2392" s="197"/>
      <c r="H2392" s="197">
        <v>77</v>
      </c>
      <c r="I2392" s="197" t="s">
        <v>3085</v>
      </c>
      <c r="J2392" s="197" t="s">
        <v>19596</v>
      </c>
      <c r="K2392" s="57" t="s">
        <v>3196</v>
      </c>
      <c r="M2392" s="199">
        <v>18</v>
      </c>
      <c r="O2392" s="197" t="s">
        <v>22182</v>
      </c>
      <c r="Q2392" s="197" t="s">
        <v>3229</v>
      </c>
      <c r="S2392" s="57">
        <v>1</v>
      </c>
      <c r="T2392" s="197" t="s">
        <v>19598</v>
      </c>
      <c r="U2392" s="57" t="str">
        <f>VLOOKUP(A2392,'Individual Data'!$K$5:$AC$5544,12,FALSE)</f>
        <v>Unassigned</v>
      </c>
      <c r="V2392" s="14">
        <f>IFERROR(LOOKUP(H2392,{30,43,48,53,58,63,68,73,78,83,88,93,97},{42,47,52,57,62,67,72,77,82,87,92,99,100}),999)</f>
        <v>77</v>
      </c>
      <c r="X2392" s="57" t="str">
        <f>VLOOKUP(A2392,'Individual Data'!$K$5:$AC$5544,8,FALSE)</f>
        <v>NA</v>
      </c>
      <c r="Y2392" s="57" t="str">
        <f>VLOOKUP(A2392,'Individual Data'!$K$5:$AC$5544,9,FALSE)</f>
        <v>U</v>
      </c>
    </row>
    <row r="2393" spans="1:25" ht="15" customHeight="1" x14ac:dyDescent="0.25">
      <c r="A2393" s="197" t="s">
        <v>10443</v>
      </c>
      <c r="B2393" s="197" t="s">
        <v>22183</v>
      </c>
      <c r="C2393" s="198">
        <v>45230</v>
      </c>
      <c r="D2393" s="199">
        <v>3195</v>
      </c>
      <c r="E2393" s="197" t="s">
        <v>19595</v>
      </c>
      <c r="F2393" s="197" t="s">
        <v>19617</v>
      </c>
      <c r="G2393" s="197"/>
      <c r="H2393" s="197">
        <v>76</v>
      </c>
      <c r="I2393" s="197" t="s">
        <v>3085</v>
      </c>
      <c r="J2393" s="197" t="s">
        <v>19596</v>
      </c>
      <c r="K2393" s="57" t="s">
        <v>3196</v>
      </c>
      <c r="M2393" s="199">
        <v>18</v>
      </c>
      <c r="O2393" s="197" t="s">
        <v>22184</v>
      </c>
      <c r="Q2393" s="197" t="s">
        <v>3229</v>
      </c>
      <c r="S2393" s="57">
        <v>1</v>
      </c>
      <c r="T2393" s="197" t="s">
        <v>19598</v>
      </c>
      <c r="U2393" s="57" t="str">
        <f>VLOOKUP(A2393,'Individual Data'!$K$5:$AC$5544,12,FALSE)</f>
        <v>IPCSR</v>
      </c>
      <c r="V2393" s="14">
        <f>IFERROR(LOOKUP(H2393,{30,43,48,53,58,63,68,73,78,83,88,93,97},{42,47,52,57,62,67,72,77,82,87,92,99,100}),999)</f>
        <v>77</v>
      </c>
      <c r="X2393" s="57">
        <f>VLOOKUP(A2393,'Individual Data'!$K$5:$AC$5544,8,FALSE)</f>
        <v>4</v>
      </c>
      <c r="Y2393" s="57">
        <f>VLOOKUP(A2393,'Individual Data'!$K$5:$AC$5544,9,FALSE)</f>
        <v>2019</v>
      </c>
    </row>
    <row r="2394" spans="1:25" ht="15" customHeight="1" x14ac:dyDescent="0.25">
      <c r="A2394" s="197" t="s">
        <v>10446</v>
      </c>
      <c r="B2394" s="197" t="s">
        <v>22185</v>
      </c>
      <c r="C2394" s="198">
        <v>45243</v>
      </c>
      <c r="D2394" s="199">
        <v>673</v>
      </c>
      <c r="E2394" s="197" t="s">
        <v>19595</v>
      </c>
      <c r="F2394" s="197" t="s">
        <v>19617</v>
      </c>
      <c r="G2394" s="197"/>
      <c r="H2394" s="197">
        <v>83</v>
      </c>
      <c r="I2394" s="197" t="s">
        <v>3225</v>
      </c>
      <c r="J2394" s="197" t="s">
        <v>19596</v>
      </c>
      <c r="K2394" s="57" t="s">
        <v>3196</v>
      </c>
      <c r="M2394" s="199">
        <v>18</v>
      </c>
      <c r="O2394" s="197" t="s">
        <v>22186</v>
      </c>
      <c r="Q2394" s="197" t="s">
        <v>3229</v>
      </c>
      <c r="S2394" s="57">
        <v>1</v>
      </c>
      <c r="T2394" s="197" t="s">
        <v>19598</v>
      </c>
      <c r="U2394" s="57" t="str">
        <f>VLOOKUP(A2394,'Individual Data'!$K$5:$AC$5544,12,FALSE)</f>
        <v>NLVA</v>
      </c>
      <c r="V2394" s="14">
        <f>IFERROR(LOOKUP(H2394,{30,43,48,53,58,63,68,73,78,83,88,93,97},{42,47,52,57,62,67,72,77,82,87,92,99,100}),999)</f>
        <v>87</v>
      </c>
      <c r="X2394" s="57">
        <f>VLOOKUP(A2394,'Individual Data'!$K$5:$AC$5544,8,FALSE)</f>
        <v>4</v>
      </c>
      <c r="Y2394" s="57">
        <f>VLOOKUP(A2394,'Individual Data'!$K$5:$AC$5544,9,FALSE)</f>
        <v>2019</v>
      </c>
    </row>
    <row r="2395" spans="1:25" ht="15" customHeight="1" x14ac:dyDescent="0.25">
      <c r="A2395" s="197" t="s">
        <v>10449</v>
      </c>
      <c r="B2395" s="197" t="s">
        <v>22187</v>
      </c>
      <c r="C2395" s="198">
        <v>45236</v>
      </c>
      <c r="D2395" s="199">
        <v>427</v>
      </c>
      <c r="E2395" s="197" t="s">
        <v>19595</v>
      </c>
      <c r="F2395" s="197" t="s">
        <v>19617</v>
      </c>
      <c r="G2395" s="197"/>
      <c r="H2395" s="197">
        <v>94</v>
      </c>
      <c r="I2395" s="197" t="s">
        <v>3225</v>
      </c>
      <c r="J2395" s="197" t="s">
        <v>19596</v>
      </c>
      <c r="K2395" s="57" t="s">
        <v>3196</v>
      </c>
      <c r="M2395" s="199">
        <v>18</v>
      </c>
      <c r="O2395" s="197" t="s">
        <v>22188</v>
      </c>
      <c r="Q2395" s="197" t="s">
        <v>17769</v>
      </c>
      <c r="S2395" s="57">
        <v>1</v>
      </c>
      <c r="T2395" s="197" t="s">
        <v>19794</v>
      </c>
      <c r="U2395" s="57" t="str">
        <f>VLOOKUP(A2395,'Individual Data'!$K$5:$AC$5544,12,FALSE)</f>
        <v>LFYO</v>
      </c>
      <c r="V2395" s="14">
        <f>IFERROR(LOOKUP(H2395,{30,43,48,53,58,63,68,73,78,83,88,93,97},{42,47,52,57,62,67,72,77,82,87,92,99,100}),999)</f>
        <v>99</v>
      </c>
      <c r="X2395" s="57">
        <f>VLOOKUP(A2395,'Individual Data'!$K$5:$AC$5544,8,FALSE)</f>
        <v>5</v>
      </c>
      <c r="Y2395" s="57">
        <f>VLOOKUP(A2395,'Individual Data'!$K$5:$AC$5544,9,FALSE)</f>
        <v>2018</v>
      </c>
    </row>
    <row r="2396" spans="1:25" ht="15" customHeight="1" x14ac:dyDescent="0.25">
      <c r="A2396" s="197" t="s">
        <v>10454</v>
      </c>
      <c r="B2396" s="197" t="s">
        <v>22189</v>
      </c>
      <c r="C2396" s="198">
        <v>45236</v>
      </c>
      <c r="D2396" s="199">
        <v>4021</v>
      </c>
      <c r="E2396" s="197" t="s">
        <v>19595</v>
      </c>
      <c r="F2396" s="197" t="s">
        <v>19617</v>
      </c>
      <c r="G2396" s="197"/>
      <c r="H2396" s="197">
        <v>76</v>
      </c>
      <c r="I2396" s="197" t="s">
        <v>3085</v>
      </c>
      <c r="J2396" s="197" t="s">
        <v>19596</v>
      </c>
      <c r="K2396" s="57" t="s">
        <v>3196</v>
      </c>
      <c r="M2396" s="199">
        <v>18</v>
      </c>
      <c r="O2396" s="197" t="s">
        <v>22190</v>
      </c>
      <c r="Q2396" s="197" t="s">
        <v>3229</v>
      </c>
      <c r="S2396" s="57">
        <v>1</v>
      </c>
      <c r="T2396" s="197" t="s">
        <v>19598</v>
      </c>
      <c r="U2396" s="57" t="str">
        <f>VLOOKUP(A2396,'Individual Data'!$K$5:$AC$5544,12,FALSE)</f>
        <v>PLA1</v>
      </c>
      <c r="V2396" s="14">
        <f>IFERROR(LOOKUP(H2396,{30,43,48,53,58,63,68,73,78,83,88,93,97},{42,47,52,57,62,67,72,77,82,87,92,99,100}),999)</f>
        <v>77</v>
      </c>
      <c r="X2396" s="57">
        <f>VLOOKUP(A2396,'Individual Data'!$K$5:$AC$5544,8,FALSE)</f>
        <v>4</v>
      </c>
      <c r="Y2396" s="57">
        <f>VLOOKUP(A2396,'Individual Data'!$K$5:$AC$5544,9,FALSE)</f>
        <v>2019</v>
      </c>
    </row>
    <row r="2397" spans="1:25" ht="15" customHeight="1" x14ac:dyDescent="0.25">
      <c r="A2397" s="197" t="s">
        <v>10457</v>
      </c>
      <c r="B2397" s="197" t="s">
        <v>22191</v>
      </c>
      <c r="C2397" s="198">
        <v>45236</v>
      </c>
      <c r="D2397" s="199">
        <v>4061</v>
      </c>
      <c r="E2397" s="197" t="s">
        <v>19595</v>
      </c>
      <c r="F2397" s="197" t="s">
        <v>19617</v>
      </c>
      <c r="G2397" s="197"/>
      <c r="H2397" s="197">
        <v>76</v>
      </c>
      <c r="I2397" s="197" t="s">
        <v>3085</v>
      </c>
      <c r="J2397" s="197" t="s">
        <v>19596</v>
      </c>
      <c r="K2397" s="57" t="s">
        <v>3196</v>
      </c>
      <c r="M2397" s="199">
        <v>18</v>
      </c>
      <c r="O2397" s="197" t="s">
        <v>22192</v>
      </c>
      <c r="Q2397" s="197" t="s">
        <v>3229</v>
      </c>
      <c r="S2397" s="57">
        <v>1</v>
      </c>
      <c r="T2397" s="197" t="s">
        <v>3229</v>
      </c>
      <c r="U2397" s="57" t="str">
        <f>VLOOKUP(A2397,'Individual Data'!$K$5:$AC$5544,12,FALSE)</f>
        <v>IPCSR</v>
      </c>
      <c r="V2397" s="14">
        <f>IFERROR(LOOKUP(H2397,{30,43,48,53,58,63,68,73,78,83,88,93,97},{42,47,52,57,62,67,72,77,82,87,92,99,100}),999)</f>
        <v>77</v>
      </c>
      <c r="X2397" s="57">
        <f>VLOOKUP(A2397,'Individual Data'!$K$5:$AC$5544,8,FALSE)</f>
        <v>4</v>
      </c>
      <c r="Y2397" s="57">
        <f>VLOOKUP(A2397,'Individual Data'!$K$5:$AC$5544,9,FALSE)</f>
        <v>2019</v>
      </c>
    </row>
    <row r="2398" spans="1:25" ht="15" customHeight="1" x14ac:dyDescent="0.25">
      <c r="A2398" s="197" t="s">
        <v>10464</v>
      </c>
      <c r="B2398" s="197" t="s">
        <v>22193</v>
      </c>
      <c r="C2398" s="198">
        <v>45243</v>
      </c>
      <c r="D2398" s="199">
        <v>570</v>
      </c>
      <c r="E2398" s="197" t="s">
        <v>19595</v>
      </c>
      <c r="F2398" s="197" t="s">
        <v>19617</v>
      </c>
      <c r="G2398" s="197"/>
      <c r="H2398" s="197">
        <v>71</v>
      </c>
      <c r="I2398" s="197" t="s">
        <v>3225</v>
      </c>
      <c r="J2398" s="197" t="s">
        <v>19596</v>
      </c>
      <c r="K2398" s="57" t="s">
        <v>3196</v>
      </c>
      <c r="M2398" s="199">
        <v>18</v>
      </c>
      <c r="O2398" s="197" t="s">
        <v>22194</v>
      </c>
      <c r="Q2398" s="197" t="s">
        <v>3229</v>
      </c>
      <c r="S2398" s="57">
        <v>1</v>
      </c>
      <c r="T2398" s="197" t="s">
        <v>19598</v>
      </c>
      <c r="U2398" s="57" t="str">
        <f>VLOOKUP(A2398,'Individual Data'!$K$5:$AC$5544,12,FALSE)</f>
        <v>IPCSR</v>
      </c>
      <c r="V2398" s="14">
        <f>IFERROR(LOOKUP(H2398,{30,43,48,53,58,63,68,73,78,83,88,93,97},{42,47,52,57,62,67,72,77,82,87,92,99,100}),999)</f>
        <v>72</v>
      </c>
      <c r="X2398" s="57">
        <f>VLOOKUP(A2398,'Individual Data'!$K$5:$AC$5544,8,FALSE)</f>
        <v>4</v>
      </c>
      <c r="Y2398" s="57">
        <f>VLOOKUP(A2398,'Individual Data'!$K$5:$AC$5544,9,FALSE)</f>
        <v>2019</v>
      </c>
    </row>
    <row r="2399" spans="1:25" ht="15" customHeight="1" x14ac:dyDescent="0.25">
      <c r="A2399" s="197" t="s">
        <v>10467</v>
      </c>
      <c r="B2399" s="197" t="s">
        <v>22195</v>
      </c>
      <c r="C2399" s="198">
        <v>45236</v>
      </c>
      <c r="D2399" s="199">
        <v>4063</v>
      </c>
      <c r="E2399" s="197" t="s">
        <v>19595</v>
      </c>
      <c r="F2399" s="197" t="s">
        <v>19617</v>
      </c>
      <c r="G2399" s="197"/>
      <c r="H2399" s="197">
        <v>82</v>
      </c>
      <c r="I2399" s="197" t="s">
        <v>3085</v>
      </c>
      <c r="J2399" s="197" t="s">
        <v>17688</v>
      </c>
      <c r="K2399" s="229" t="s">
        <v>3228</v>
      </c>
      <c r="M2399" s="199">
        <v>18</v>
      </c>
      <c r="O2399" s="197" t="s">
        <v>19601</v>
      </c>
      <c r="Q2399" s="197" t="s">
        <v>3229</v>
      </c>
      <c r="S2399" s="57">
        <v>1</v>
      </c>
      <c r="T2399" s="197" t="s">
        <v>3229</v>
      </c>
      <c r="U2399" s="57" t="str">
        <f>VLOOKUP(A2399,'Individual Data'!$K$5:$AC$5544,12,FALSE)</f>
        <v>PLA1</v>
      </c>
      <c r="V2399" s="14">
        <f>IFERROR(LOOKUP(H2399,{30,43,48,53,58,63,68,73,78,83,88,93,97},{42,47,52,57,62,67,72,77,82,87,92,99,100}),999)</f>
        <v>82</v>
      </c>
      <c r="X2399" s="57">
        <f>VLOOKUP(A2399,'Individual Data'!$K$5:$AC$5544,8,FALSE)</f>
        <v>4</v>
      </c>
      <c r="Y2399" s="57">
        <f>VLOOKUP(A2399,'Individual Data'!$K$5:$AC$5544,9,FALSE)</f>
        <v>2019</v>
      </c>
    </row>
    <row r="2400" spans="1:25" ht="15" customHeight="1" x14ac:dyDescent="0.25">
      <c r="A2400" s="197" t="s">
        <v>10471</v>
      </c>
      <c r="B2400" s="197" t="s">
        <v>22196</v>
      </c>
      <c r="C2400" s="198">
        <v>45236</v>
      </c>
      <c r="D2400" s="199">
        <v>4076</v>
      </c>
      <c r="E2400" s="197" t="s">
        <v>19595</v>
      </c>
      <c r="F2400" s="197" t="s">
        <v>19617</v>
      </c>
      <c r="G2400" s="197"/>
      <c r="H2400" s="197">
        <v>80</v>
      </c>
      <c r="I2400" s="197" t="s">
        <v>3085</v>
      </c>
      <c r="J2400" s="197" t="s">
        <v>19596</v>
      </c>
      <c r="K2400" s="228" t="s">
        <v>3196</v>
      </c>
      <c r="M2400" s="199">
        <v>18</v>
      </c>
      <c r="O2400" s="197" t="s">
        <v>22197</v>
      </c>
      <c r="Q2400" s="197" t="s">
        <v>3229</v>
      </c>
      <c r="S2400" s="57">
        <v>1</v>
      </c>
      <c r="T2400" s="197" t="s">
        <v>19598</v>
      </c>
      <c r="U2400" s="57" t="str">
        <f>VLOOKUP(A2400,'Individual Data'!$K$5:$AC$5544,12,FALSE)</f>
        <v>IPCSR</v>
      </c>
      <c r="V2400" s="14">
        <f>IFERROR(LOOKUP(H2400,{30,43,48,53,58,63,68,73,78,83,88,93,97},{42,47,52,57,62,67,72,77,82,87,92,99,100}),999)</f>
        <v>82</v>
      </c>
      <c r="X2400" s="57">
        <f>VLOOKUP(A2400,'Individual Data'!$K$5:$AC$5544,8,FALSE)</f>
        <v>4</v>
      </c>
      <c r="Y2400" s="57">
        <f>VLOOKUP(A2400,'Individual Data'!$K$5:$AC$5544,9,FALSE)</f>
        <v>2019</v>
      </c>
    </row>
    <row r="2401" spans="1:25" ht="15" customHeight="1" x14ac:dyDescent="0.25">
      <c r="A2401" s="197" t="s">
        <v>10473</v>
      </c>
      <c r="B2401" s="197" t="s">
        <v>22198</v>
      </c>
      <c r="C2401" s="198">
        <v>45245</v>
      </c>
      <c r="D2401" s="199">
        <v>7045</v>
      </c>
      <c r="E2401" s="197" t="s">
        <v>19595</v>
      </c>
      <c r="F2401" s="197" t="s">
        <v>19610</v>
      </c>
      <c r="G2401" s="197"/>
      <c r="H2401" s="197">
        <v>73</v>
      </c>
      <c r="I2401" s="197" t="s">
        <v>3085</v>
      </c>
      <c r="J2401" s="197" t="s">
        <v>19596</v>
      </c>
      <c r="K2401" s="57" t="s">
        <v>3196</v>
      </c>
      <c r="M2401" s="199">
        <v>18</v>
      </c>
      <c r="O2401" s="197" t="s">
        <v>19601</v>
      </c>
      <c r="Q2401" s="197" t="s">
        <v>3229</v>
      </c>
      <c r="S2401" s="57">
        <v>1</v>
      </c>
      <c r="T2401" s="197" t="s">
        <v>3229</v>
      </c>
      <c r="U2401" s="57" t="str">
        <f>VLOOKUP(A2401,'Individual Data'!$K$5:$AC$5544,12,FALSE)</f>
        <v>IPCSR</v>
      </c>
      <c r="V2401" s="14">
        <f>IFERROR(LOOKUP(H2401,{30,43,48,53,58,63,68,73,78,83,88,93,97},{42,47,52,57,62,67,72,77,82,87,92,99,100}),999)</f>
        <v>77</v>
      </c>
      <c r="X2401" s="57">
        <f>VLOOKUP(A2401,'Individual Data'!$K$5:$AC$5544,8,FALSE)</f>
        <v>4</v>
      </c>
      <c r="Y2401" s="57">
        <f>VLOOKUP(A2401,'Individual Data'!$K$5:$AC$5544,9,FALSE)</f>
        <v>2019</v>
      </c>
    </row>
    <row r="2402" spans="1:25" ht="15" customHeight="1" x14ac:dyDescent="0.25">
      <c r="A2402" s="197" t="s">
        <v>10476</v>
      </c>
      <c r="B2402" s="197" t="s">
        <v>22199</v>
      </c>
      <c r="C2402" s="198">
        <v>45245</v>
      </c>
      <c r="D2402" s="199">
        <v>7085</v>
      </c>
      <c r="E2402" s="197" t="s">
        <v>19595</v>
      </c>
      <c r="F2402" s="197" t="s">
        <v>19610</v>
      </c>
      <c r="G2402" s="197"/>
      <c r="H2402" s="197">
        <v>77</v>
      </c>
      <c r="I2402" s="197" t="s">
        <v>3085</v>
      </c>
      <c r="J2402" s="197" t="s">
        <v>19596</v>
      </c>
      <c r="K2402" s="57" t="s">
        <v>3196</v>
      </c>
      <c r="M2402" s="199">
        <v>18</v>
      </c>
      <c r="O2402" s="197" t="s">
        <v>19601</v>
      </c>
      <c r="Q2402" s="197" t="s">
        <v>3229</v>
      </c>
      <c r="S2402" s="57">
        <v>1</v>
      </c>
      <c r="T2402" s="197" t="s">
        <v>3229</v>
      </c>
      <c r="U2402" s="57" t="str">
        <f>VLOOKUP(A2402,'Individual Data'!$K$5:$AC$5544,12,FALSE)</f>
        <v>CJA1</v>
      </c>
      <c r="V2402" s="14">
        <f>IFERROR(LOOKUP(H2402,{30,43,48,53,58,63,68,73,78,83,88,93,97},{42,47,52,57,62,67,72,77,82,87,92,99,100}),999)</f>
        <v>77</v>
      </c>
      <c r="X2402" s="57">
        <f>VLOOKUP(A2402,'Individual Data'!$K$5:$AC$5544,8,FALSE)</f>
        <v>4</v>
      </c>
      <c r="Y2402" s="57">
        <f>VLOOKUP(A2402,'Individual Data'!$K$5:$AC$5544,9,FALSE)</f>
        <v>2019</v>
      </c>
    </row>
    <row r="2403" spans="1:25" ht="15" customHeight="1" x14ac:dyDescent="0.25">
      <c r="A2403" s="197" t="s">
        <v>10481</v>
      </c>
      <c r="B2403" s="197" t="s">
        <v>22200</v>
      </c>
      <c r="C2403" s="198">
        <v>45223</v>
      </c>
      <c r="D2403" s="199">
        <v>2217</v>
      </c>
      <c r="E2403" s="197" t="s">
        <v>19595</v>
      </c>
      <c r="F2403" s="197" t="s">
        <v>19617</v>
      </c>
      <c r="G2403" s="197"/>
      <c r="H2403" s="197">
        <v>75</v>
      </c>
      <c r="I2403" s="197" t="s">
        <v>3085</v>
      </c>
      <c r="J2403" s="197" t="s">
        <v>19596</v>
      </c>
      <c r="K2403" s="57" t="s">
        <v>3196</v>
      </c>
      <c r="M2403" s="199">
        <v>18</v>
      </c>
      <c r="O2403" s="197" t="s">
        <v>22201</v>
      </c>
      <c r="Q2403" s="197" t="s">
        <v>3229</v>
      </c>
      <c r="S2403" s="57">
        <v>1</v>
      </c>
      <c r="T2403" s="197" t="s">
        <v>19598</v>
      </c>
      <c r="U2403" s="57" t="str">
        <f>VLOOKUP(A2403,'Individual Data'!$K$5:$AC$5544,12,FALSE)</f>
        <v>CJA1</v>
      </c>
      <c r="V2403" s="14">
        <f>IFERROR(LOOKUP(H2403,{30,43,48,53,58,63,68,73,78,83,88,93,97},{42,47,52,57,62,67,72,77,82,87,92,99,100}),999)</f>
        <v>77</v>
      </c>
      <c r="X2403" s="57">
        <f>VLOOKUP(A2403,'Individual Data'!$K$5:$AC$5544,8,FALSE)</f>
        <v>4</v>
      </c>
      <c r="Y2403" s="57">
        <f>VLOOKUP(A2403,'Individual Data'!$K$5:$AC$5544,9,FALSE)</f>
        <v>2019</v>
      </c>
    </row>
    <row r="2404" spans="1:25" ht="15" customHeight="1" x14ac:dyDescent="0.25">
      <c r="A2404" s="197" t="s">
        <v>10485</v>
      </c>
      <c r="B2404" s="197" t="s">
        <v>22202</v>
      </c>
      <c r="C2404" s="198">
        <v>45236</v>
      </c>
      <c r="D2404" s="199">
        <v>4038</v>
      </c>
      <c r="E2404" s="197" t="s">
        <v>19595</v>
      </c>
      <c r="F2404" s="197" t="s">
        <v>19617</v>
      </c>
      <c r="G2404" s="197"/>
      <c r="H2404" s="197">
        <v>80</v>
      </c>
      <c r="I2404" s="197" t="s">
        <v>3085</v>
      </c>
      <c r="J2404" s="197" t="s">
        <v>19596</v>
      </c>
      <c r="K2404" s="57" t="s">
        <v>3196</v>
      </c>
      <c r="M2404" s="199">
        <v>18</v>
      </c>
      <c r="O2404" s="197" t="s">
        <v>22203</v>
      </c>
      <c r="Q2404" s="197" t="s">
        <v>3229</v>
      </c>
      <c r="S2404" s="57">
        <v>1</v>
      </c>
      <c r="T2404" s="197" t="s">
        <v>19598</v>
      </c>
      <c r="U2404" s="57" t="str">
        <f>VLOOKUP(A2404,'Individual Data'!$K$5:$AC$5544,12,FALSE)</f>
        <v>IPCSR</v>
      </c>
      <c r="V2404" s="14">
        <f>IFERROR(LOOKUP(H2404,{30,43,48,53,58,63,68,73,78,83,88,93,97},{42,47,52,57,62,67,72,77,82,87,92,99,100}),999)</f>
        <v>82</v>
      </c>
      <c r="X2404" s="57">
        <f>VLOOKUP(A2404,'Individual Data'!$K$5:$AC$5544,8,FALSE)</f>
        <v>4</v>
      </c>
      <c r="Y2404" s="57">
        <f>VLOOKUP(A2404,'Individual Data'!$K$5:$AC$5544,9,FALSE)</f>
        <v>2019</v>
      </c>
    </row>
    <row r="2405" spans="1:25" ht="15" customHeight="1" x14ac:dyDescent="0.25">
      <c r="A2405" s="197" t="s">
        <v>10488</v>
      </c>
      <c r="B2405" s="197" t="s">
        <v>22204</v>
      </c>
      <c r="C2405" s="198">
        <v>45236</v>
      </c>
      <c r="D2405" s="199">
        <v>437</v>
      </c>
      <c r="E2405" s="197" t="s">
        <v>19595</v>
      </c>
      <c r="F2405" s="197" t="s">
        <v>19617</v>
      </c>
      <c r="G2405" s="197"/>
      <c r="H2405" s="197">
        <v>85</v>
      </c>
      <c r="I2405" s="197" t="s">
        <v>3225</v>
      </c>
      <c r="J2405" s="197" t="s">
        <v>17688</v>
      </c>
      <c r="K2405" s="229" t="s">
        <v>3228</v>
      </c>
      <c r="M2405" s="199">
        <v>18</v>
      </c>
      <c r="O2405" s="197" t="s">
        <v>19601</v>
      </c>
      <c r="Q2405" s="197" t="s">
        <v>3229</v>
      </c>
      <c r="S2405" s="57">
        <v>1</v>
      </c>
      <c r="T2405" s="197" t="s">
        <v>3229</v>
      </c>
      <c r="U2405" s="57" t="str">
        <f>VLOOKUP(A2405,'Individual Data'!$K$5:$AC$5544,12,FALSE)</f>
        <v>LFSO</v>
      </c>
      <c r="V2405" s="14">
        <f>IFERROR(LOOKUP(H2405,{30,43,48,53,58,63,68,73,78,83,88,93,97},{42,47,52,57,62,67,72,77,82,87,92,99,100}),999)</f>
        <v>87</v>
      </c>
      <c r="X2405" s="57">
        <f>VLOOKUP(A2405,'Individual Data'!$K$5:$AC$5544,8,FALSE)</f>
        <v>4</v>
      </c>
      <c r="Y2405" s="57">
        <f>VLOOKUP(A2405,'Individual Data'!$K$5:$AC$5544,9,FALSE)</f>
        <v>2019</v>
      </c>
    </row>
    <row r="2406" spans="1:25" ht="15" customHeight="1" x14ac:dyDescent="0.25">
      <c r="A2406" s="197" t="s">
        <v>10490</v>
      </c>
      <c r="B2406" s="197" t="s">
        <v>22205</v>
      </c>
      <c r="C2406" s="198">
        <v>45230</v>
      </c>
      <c r="D2406" s="199">
        <v>3082</v>
      </c>
      <c r="E2406" s="197" t="s">
        <v>19595</v>
      </c>
      <c r="F2406" s="197" t="s">
        <v>19617</v>
      </c>
      <c r="G2406" s="197"/>
      <c r="H2406" s="197">
        <v>73</v>
      </c>
      <c r="I2406" s="197" t="s">
        <v>3085</v>
      </c>
      <c r="J2406" s="197" t="s">
        <v>19596</v>
      </c>
      <c r="K2406" s="228" t="s">
        <v>3196</v>
      </c>
      <c r="M2406" s="199">
        <v>18</v>
      </c>
      <c r="O2406" s="197" t="s">
        <v>22206</v>
      </c>
      <c r="Q2406" s="197" t="s">
        <v>3229</v>
      </c>
      <c r="S2406" s="57">
        <v>1</v>
      </c>
      <c r="T2406" s="197" t="s">
        <v>19598</v>
      </c>
      <c r="U2406" s="57" t="str">
        <f>VLOOKUP(A2406,'Individual Data'!$K$5:$AC$5544,12,FALSE)</f>
        <v>IPCSR</v>
      </c>
      <c r="V2406" s="14">
        <f>IFERROR(LOOKUP(H2406,{30,43,48,53,58,63,68,73,78,83,88,93,97},{42,47,52,57,62,67,72,77,82,87,92,99,100}),999)</f>
        <v>77</v>
      </c>
      <c r="X2406" s="57">
        <f>VLOOKUP(A2406,'Individual Data'!$K$5:$AC$5544,8,FALSE)</f>
        <v>4</v>
      </c>
      <c r="Y2406" s="57">
        <f>VLOOKUP(A2406,'Individual Data'!$K$5:$AC$5544,9,FALSE)</f>
        <v>2019</v>
      </c>
    </row>
    <row r="2407" spans="1:25" ht="15" customHeight="1" x14ac:dyDescent="0.25">
      <c r="A2407" s="197" t="s">
        <v>10492</v>
      </c>
      <c r="B2407" s="197" t="s">
        <v>22207</v>
      </c>
      <c r="C2407" s="198">
        <v>45223</v>
      </c>
      <c r="D2407" s="199">
        <v>2178</v>
      </c>
      <c r="E2407" s="197" t="s">
        <v>19595</v>
      </c>
      <c r="F2407" s="197" t="s">
        <v>19617</v>
      </c>
      <c r="G2407" s="197"/>
      <c r="H2407" s="197">
        <v>76.5</v>
      </c>
      <c r="I2407" s="197" t="s">
        <v>3085</v>
      </c>
      <c r="J2407" s="197" t="s">
        <v>19596</v>
      </c>
      <c r="K2407" s="57" t="s">
        <v>3196</v>
      </c>
      <c r="M2407" s="199">
        <v>18</v>
      </c>
      <c r="O2407" s="197" t="s">
        <v>22208</v>
      </c>
      <c r="Q2407" s="197" t="s">
        <v>3229</v>
      </c>
      <c r="S2407" s="57">
        <v>1</v>
      </c>
      <c r="T2407" s="197" t="s">
        <v>19598</v>
      </c>
      <c r="U2407" s="57" t="str">
        <f>VLOOKUP(A2407,'Individual Data'!$K$5:$AC$5544,12,FALSE)</f>
        <v>Unassigned</v>
      </c>
      <c r="V2407" s="14">
        <f>IFERROR(LOOKUP(H2407,{30,43,48,53,58,63,68,73,78,83,88,93,97},{42,47,52,57,62,67,72,77,82,87,92,99,100}),999)</f>
        <v>77</v>
      </c>
      <c r="X2407" s="57" t="str">
        <f>VLOOKUP(A2407,'Individual Data'!$K$5:$AC$5544,8,FALSE)</f>
        <v>NA</v>
      </c>
      <c r="Y2407" s="57" t="str">
        <f>VLOOKUP(A2407,'Individual Data'!$K$5:$AC$5544,9,FALSE)</f>
        <v>U</v>
      </c>
    </row>
    <row r="2408" spans="1:25" ht="15" customHeight="1" x14ac:dyDescent="0.25">
      <c r="A2408" s="197" t="s">
        <v>10495</v>
      </c>
      <c r="B2408" s="197" t="s">
        <v>22209</v>
      </c>
      <c r="C2408" s="198">
        <v>45236</v>
      </c>
      <c r="D2408" s="199">
        <v>4035</v>
      </c>
      <c r="E2408" s="197" t="s">
        <v>19595</v>
      </c>
      <c r="F2408" s="197" t="s">
        <v>19617</v>
      </c>
      <c r="G2408" s="197"/>
      <c r="H2408" s="197">
        <v>78</v>
      </c>
      <c r="I2408" s="197" t="s">
        <v>3085</v>
      </c>
      <c r="J2408" s="197" t="s">
        <v>19596</v>
      </c>
      <c r="K2408" s="57" t="s">
        <v>3196</v>
      </c>
      <c r="M2408" s="199">
        <v>18</v>
      </c>
      <c r="O2408" s="197" t="s">
        <v>22210</v>
      </c>
      <c r="Q2408" s="197" t="s">
        <v>3229</v>
      </c>
      <c r="S2408" s="57">
        <v>1</v>
      </c>
      <c r="T2408" s="197" t="s">
        <v>3229</v>
      </c>
      <c r="U2408" s="57" t="str">
        <f>VLOOKUP(A2408,'Individual Data'!$K$5:$AC$5544,12,FALSE)</f>
        <v>IPCSR</v>
      </c>
      <c r="V2408" s="14">
        <f>IFERROR(LOOKUP(H2408,{30,43,48,53,58,63,68,73,78,83,88,93,97},{42,47,52,57,62,67,72,77,82,87,92,99,100}),999)</f>
        <v>82</v>
      </c>
      <c r="X2408" s="57">
        <f>VLOOKUP(A2408,'Individual Data'!$K$5:$AC$5544,8,FALSE)</f>
        <v>4</v>
      </c>
      <c r="Y2408" s="57">
        <f>VLOOKUP(A2408,'Individual Data'!$K$5:$AC$5544,9,FALSE)</f>
        <v>2019</v>
      </c>
    </row>
    <row r="2409" spans="1:25" ht="15" customHeight="1" x14ac:dyDescent="0.25">
      <c r="A2409" s="197" t="s">
        <v>10497</v>
      </c>
      <c r="B2409" s="197" t="s">
        <v>22211</v>
      </c>
      <c r="C2409" s="198">
        <v>45230</v>
      </c>
      <c r="D2409" s="199">
        <v>386</v>
      </c>
      <c r="E2409" s="197" t="s">
        <v>19595</v>
      </c>
      <c r="F2409" s="197" t="s">
        <v>19617</v>
      </c>
      <c r="G2409" s="197"/>
      <c r="H2409" s="197">
        <v>72</v>
      </c>
      <c r="I2409" s="197" t="s">
        <v>3225</v>
      </c>
      <c r="J2409" s="197" t="s">
        <v>19596</v>
      </c>
      <c r="K2409" s="57" t="s">
        <v>3196</v>
      </c>
      <c r="M2409" s="199">
        <v>18</v>
      </c>
      <c r="O2409" s="197" t="s">
        <v>22212</v>
      </c>
      <c r="Q2409" s="197" t="s">
        <v>3229</v>
      </c>
      <c r="S2409" s="57">
        <v>1</v>
      </c>
      <c r="T2409" s="197" t="s">
        <v>19598</v>
      </c>
      <c r="U2409" s="57" t="str">
        <f>VLOOKUP(A2409,'Individual Data'!$K$5:$AC$5544,12,FALSE)</f>
        <v>BCA1</v>
      </c>
      <c r="V2409" s="14">
        <f>IFERROR(LOOKUP(H2409,{30,43,48,53,58,63,68,73,78,83,88,93,97},{42,47,52,57,62,67,72,77,82,87,92,99,100}),999)</f>
        <v>72</v>
      </c>
      <c r="X2409" s="57">
        <f>VLOOKUP(A2409,'Individual Data'!$K$5:$AC$5544,8,FALSE)</f>
        <v>3</v>
      </c>
      <c r="Y2409" s="57">
        <f>VLOOKUP(A2409,'Individual Data'!$K$5:$AC$5544,9,FALSE)</f>
        <v>2020</v>
      </c>
    </row>
    <row r="2410" spans="1:25" ht="15" customHeight="1" x14ac:dyDescent="0.25">
      <c r="A2410" s="197" t="s">
        <v>10501</v>
      </c>
      <c r="B2410" s="197" t="s">
        <v>22213</v>
      </c>
      <c r="C2410" s="198">
        <v>45223</v>
      </c>
      <c r="D2410" s="199">
        <v>2290</v>
      </c>
      <c r="E2410" s="197" t="s">
        <v>19595</v>
      </c>
      <c r="F2410" s="197" t="s">
        <v>19617</v>
      </c>
      <c r="G2410" s="197"/>
      <c r="H2410" s="197">
        <v>80.5</v>
      </c>
      <c r="I2410" s="197" t="s">
        <v>3085</v>
      </c>
      <c r="J2410" s="197" t="s">
        <v>19596</v>
      </c>
      <c r="K2410" s="57" t="s">
        <v>3196</v>
      </c>
      <c r="M2410" s="199">
        <v>18</v>
      </c>
      <c r="O2410" s="197" t="s">
        <v>22214</v>
      </c>
      <c r="Q2410" s="197" t="s">
        <v>3229</v>
      </c>
      <c r="S2410" s="57">
        <v>1</v>
      </c>
      <c r="T2410" s="197" t="s">
        <v>19598</v>
      </c>
      <c r="U2410" s="57" t="str">
        <f>VLOOKUP(A2410,'Individual Data'!$K$5:$AC$5544,12,FALSE)</f>
        <v>BCA1</v>
      </c>
      <c r="V2410" s="14">
        <f>IFERROR(LOOKUP(H2410,{30,43,48,53,58,63,68,73,78,83,88,93,97},{42,47,52,57,62,67,72,77,82,87,92,99,100}),999)</f>
        <v>82</v>
      </c>
      <c r="X2410" s="57">
        <f>VLOOKUP(A2410,'Individual Data'!$K$5:$AC$5544,8,FALSE)</f>
        <v>4</v>
      </c>
      <c r="Y2410" s="57">
        <f>VLOOKUP(A2410,'Individual Data'!$K$5:$AC$5544,9,FALSE)</f>
        <v>2019</v>
      </c>
    </row>
    <row r="2411" spans="1:25" ht="15" customHeight="1" x14ac:dyDescent="0.25">
      <c r="A2411" s="197" t="s">
        <v>10508</v>
      </c>
      <c r="B2411" s="197" t="s">
        <v>22215</v>
      </c>
      <c r="C2411" s="198">
        <v>45236</v>
      </c>
      <c r="D2411" s="199">
        <v>522</v>
      </c>
      <c r="E2411" s="197" t="s">
        <v>19595</v>
      </c>
      <c r="F2411" s="197" t="s">
        <v>19617</v>
      </c>
      <c r="G2411" s="197"/>
      <c r="H2411" s="197">
        <v>73</v>
      </c>
      <c r="I2411" s="197" t="s">
        <v>3225</v>
      </c>
      <c r="J2411" s="197" t="s">
        <v>19596</v>
      </c>
      <c r="K2411" s="57" t="s">
        <v>3196</v>
      </c>
      <c r="M2411" s="199">
        <v>18</v>
      </c>
      <c r="O2411" s="197" t="s">
        <v>22216</v>
      </c>
      <c r="Q2411" s="197" t="s">
        <v>3229</v>
      </c>
      <c r="S2411" s="57">
        <v>1</v>
      </c>
      <c r="T2411" s="197" t="s">
        <v>3229</v>
      </c>
      <c r="U2411" s="57" t="str">
        <f>VLOOKUP(A2411,'Individual Data'!$K$5:$AC$5544,12,FALSE)</f>
        <v>Unassigned</v>
      </c>
      <c r="V2411" s="14">
        <f>IFERROR(LOOKUP(H2411,{30,43,48,53,58,63,68,73,78,83,88,93,97},{42,47,52,57,62,67,72,77,82,87,92,99,100}),999)</f>
        <v>77</v>
      </c>
      <c r="X2411" s="57" t="str">
        <f>VLOOKUP(A2411,'Individual Data'!$K$5:$AC$5544,8,FALSE)</f>
        <v>NA</v>
      </c>
      <c r="Y2411" s="57" t="str">
        <f>VLOOKUP(A2411,'Individual Data'!$K$5:$AC$5544,9,FALSE)</f>
        <v>U</v>
      </c>
    </row>
    <row r="2412" spans="1:25" ht="15" customHeight="1" x14ac:dyDescent="0.25">
      <c r="A2412" s="197" t="s">
        <v>10510</v>
      </c>
      <c r="B2412" s="197" t="s">
        <v>22217</v>
      </c>
      <c r="C2412" s="198">
        <v>45230</v>
      </c>
      <c r="D2412" s="199">
        <v>3298</v>
      </c>
      <c r="E2412" s="197" t="s">
        <v>19595</v>
      </c>
      <c r="F2412" s="197" t="s">
        <v>19617</v>
      </c>
      <c r="G2412" s="197"/>
      <c r="H2412" s="197">
        <v>87</v>
      </c>
      <c r="I2412" s="197" t="s">
        <v>3085</v>
      </c>
      <c r="J2412" s="197" t="s">
        <v>19596</v>
      </c>
      <c r="K2412" s="57" t="s">
        <v>3196</v>
      </c>
      <c r="M2412" s="199">
        <v>18</v>
      </c>
      <c r="O2412" s="197" t="s">
        <v>22218</v>
      </c>
      <c r="Q2412" s="197" t="s">
        <v>3229</v>
      </c>
      <c r="S2412" s="57">
        <v>1</v>
      </c>
      <c r="T2412" s="197" t="s">
        <v>19607</v>
      </c>
      <c r="U2412" s="57" t="str">
        <f>VLOOKUP(A2412,'Individual Data'!$K$5:$AC$5544,12,FALSE)</f>
        <v>Unassigned</v>
      </c>
      <c r="V2412" s="14">
        <f>IFERROR(LOOKUP(H2412,{30,43,48,53,58,63,68,73,78,83,88,93,97},{42,47,52,57,62,67,72,77,82,87,92,99,100}),999)</f>
        <v>87</v>
      </c>
      <c r="X2412" s="57" t="str">
        <f>VLOOKUP(A2412,'Individual Data'!$K$5:$AC$5544,8,FALSE)</f>
        <v>NA</v>
      </c>
      <c r="Y2412" s="57" t="str">
        <f>VLOOKUP(A2412,'Individual Data'!$K$5:$AC$5544,9,FALSE)</f>
        <v>U</v>
      </c>
    </row>
    <row r="2413" spans="1:25" ht="15" customHeight="1" x14ac:dyDescent="0.25">
      <c r="A2413" s="197" t="s">
        <v>10513</v>
      </c>
      <c r="B2413" s="197" t="s">
        <v>22219</v>
      </c>
      <c r="C2413" s="198">
        <v>45236</v>
      </c>
      <c r="D2413" s="199">
        <v>532</v>
      </c>
      <c r="E2413" s="197" t="s">
        <v>19595</v>
      </c>
      <c r="F2413" s="197" t="s">
        <v>19617</v>
      </c>
      <c r="G2413" s="197"/>
      <c r="H2413" s="197">
        <v>74</v>
      </c>
      <c r="I2413" s="197" t="s">
        <v>3225</v>
      </c>
      <c r="J2413" s="197" t="s">
        <v>19596</v>
      </c>
      <c r="K2413" s="57" t="s">
        <v>3196</v>
      </c>
      <c r="M2413" s="199">
        <v>18</v>
      </c>
      <c r="O2413" s="197" t="s">
        <v>22220</v>
      </c>
      <c r="Q2413" s="197" t="s">
        <v>3229</v>
      </c>
      <c r="S2413" s="57">
        <v>1</v>
      </c>
      <c r="T2413" s="197" t="s">
        <v>19598</v>
      </c>
      <c r="U2413" s="57" t="str">
        <f>VLOOKUP(A2413,'Individual Data'!$K$5:$AC$5544,12,FALSE)</f>
        <v>IPCSR</v>
      </c>
      <c r="V2413" s="14">
        <f>IFERROR(LOOKUP(H2413,{30,43,48,53,58,63,68,73,78,83,88,93,97},{42,47,52,57,62,67,72,77,82,87,92,99,100}),999)</f>
        <v>77</v>
      </c>
      <c r="X2413" s="57">
        <f>VLOOKUP(A2413,'Individual Data'!$K$5:$AC$5544,8,FALSE)</f>
        <v>4</v>
      </c>
      <c r="Y2413" s="57">
        <f>VLOOKUP(A2413,'Individual Data'!$K$5:$AC$5544,9,FALSE)</f>
        <v>2019</v>
      </c>
    </row>
    <row r="2414" spans="1:25" ht="15" customHeight="1" x14ac:dyDescent="0.25">
      <c r="A2414" s="197" t="s">
        <v>10517</v>
      </c>
      <c r="B2414" s="197" t="s">
        <v>22221</v>
      </c>
      <c r="C2414" s="198">
        <v>45243</v>
      </c>
      <c r="D2414" s="199">
        <v>5047</v>
      </c>
      <c r="E2414" s="197" t="s">
        <v>19595</v>
      </c>
      <c r="F2414" s="197" t="s">
        <v>19617</v>
      </c>
      <c r="G2414" s="197"/>
      <c r="H2414" s="197">
        <v>84</v>
      </c>
      <c r="I2414" s="197" t="s">
        <v>3085</v>
      </c>
      <c r="J2414" s="197" t="s">
        <v>19596</v>
      </c>
      <c r="K2414" s="57" t="s">
        <v>3196</v>
      </c>
      <c r="M2414" s="199">
        <v>18</v>
      </c>
      <c r="O2414" s="197" t="s">
        <v>22222</v>
      </c>
      <c r="Q2414" s="197" t="s">
        <v>3229</v>
      </c>
      <c r="S2414" s="57">
        <v>1</v>
      </c>
      <c r="T2414" s="197" t="s">
        <v>3229</v>
      </c>
      <c r="U2414" s="57" t="str">
        <f>VLOOKUP(A2414,'Individual Data'!$K$5:$AC$5544,12,FALSE)</f>
        <v>IPCSR</v>
      </c>
      <c r="V2414" s="14">
        <f>IFERROR(LOOKUP(H2414,{30,43,48,53,58,63,68,73,78,83,88,93,97},{42,47,52,57,62,67,72,77,82,87,92,99,100}),999)</f>
        <v>87</v>
      </c>
      <c r="X2414" s="57">
        <f>VLOOKUP(A2414,'Individual Data'!$K$5:$AC$5544,8,FALSE)</f>
        <v>4</v>
      </c>
      <c r="Y2414" s="57">
        <f>VLOOKUP(A2414,'Individual Data'!$K$5:$AC$5544,9,FALSE)</f>
        <v>2019</v>
      </c>
    </row>
    <row r="2415" spans="1:25" ht="15" customHeight="1" x14ac:dyDescent="0.25">
      <c r="A2415" s="197" t="s">
        <v>10520</v>
      </c>
      <c r="B2415" s="197" t="s">
        <v>22223</v>
      </c>
      <c r="C2415" s="198">
        <v>45236</v>
      </c>
      <c r="D2415" s="199">
        <v>4218</v>
      </c>
      <c r="E2415" s="197" t="s">
        <v>19595</v>
      </c>
      <c r="F2415" s="197" t="s">
        <v>19617</v>
      </c>
      <c r="G2415" s="197"/>
      <c r="H2415" s="197">
        <v>74</v>
      </c>
      <c r="I2415" s="197" t="s">
        <v>3085</v>
      </c>
      <c r="J2415" s="197" t="s">
        <v>19596</v>
      </c>
      <c r="K2415" s="57" t="s">
        <v>3196</v>
      </c>
      <c r="M2415" s="199">
        <v>18</v>
      </c>
      <c r="O2415" s="197" t="s">
        <v>22224</v>
      </c>
      <c r="Q2415" s="197" t="s">
        <v>3229</v>
      </c>
      <c r="S2415" s="57">
        <v>1</v>
      </c>
      <c r="T2415" s="197" t="s">
        <v>19598</v>
      </c>
      <c r="U2415" s="57" t="str">
        <f>VLOOKUP(A2415,'Individual Data'!$K$5:$AC$5544,12,FALSE)</f>
        <v>IPCSR</v>
      </c>
      <c r="V2415" s="14">
        <f>IFERROR(LOOKUP(H2415,{30,43,48,53,58,63,68,73,78,83,88,93,97},{42,47,52,57,62,67,72,77,82,87,92,99,100}),999)</f>
        <v>77</v>
      </c>
      <c r="X2415" s="57">
        <f>VLOOKUP(A2415,'Individual Data'!$K$5:$AC$5544,8,FALSE)</f>
        <v>4</v>
      </c>
      <c r="Y2415" s="57">
        <f>VLOOKUP(A2415,'Individual Data'!$K$5:$AC$5544,9,FALSE)</f>
        <v>2019</v>
      </c>
    </row>
    <row r="2416" spans="1:25" ht="15" customHeight="1" x14ac:dyDescent="0.25">
      <c r="A2416" s="197" t="s">
        <v>10523</v>
      </c>
      <c r="B2416" s="197" t="s">
        <v>22225</v>
      </c>
      <c r="C2416" s="198">
        <v>45216</v>
      </c>
      <c r="D2416" s="199">
        <v>1123</v>
      </c>
      <c r="E2416" s="197" t="s">
        <v>19595</v>
      </c>
      <c r="F2416" s="197" t="s">
        <v>19617</v>
      </c>
      <c r="G2416" s="197"/>
      <c r="H2416" s="197">
        <v>79</v>
      </c>
      <c r="I2416" s="197" t="s">
        <v>3085</v>
      </c>
      <c r="J2416" s="197" t="s">
        <v>19596</v>
      </c>
      <c r="K2416" s="57" t="s">
        <v>3196</v>
      </c>
      <c r="M2416" s="199">
        <v>18</v>
      </c>
      <c r="O2416" s="197" t="s">
        <v>22226</v>
      </c>
      <c r="Q2416" s="197" t="s">
        <v>3229</v>
      </c>
      <c r="S2416" s="57">
        <v>1</v>
      </c>
      <c r="T2416" s="197" t="s">
        <v>3229</v>
      </c>
      <c r="U2416" s="57" t="str">
        <f>VLOOKUP(A2416,'Individual Data'!$K$5:$AC$5544,12,FALSE)</f>
        <v>CJA1</v>
      </c>
      <c r="V2416" s="14">
        <f>IFERROR(LOOKUP(H2416,{30,43,48,53,58,63,68,73,78,83,88,93,97},{42,47,52,57,62,67,72,77,82,87,92,99,100}),999)</f>
        <v>82</v>
      </c>
      <c r="X2416" s="57">
        <f>VLOOKUP(A2416,'Individual Data'!$K$5:$AC$5544,8,FALSE)</f>
        <v>4</v>
      </c>
      <c r="Y2416" s="57">
        <f>VLOOKUP(A2416,'Individual Data'!$K$5:$AC$5544,9,FALSE)</f>
        <v>2019</v>
      </c>
    </row>
    <row r="2417" spans="1:25" ht="15" customHeight="1" x14ac:dyDescent="0.25">
      <c r="A2417" s="197" t="s">
        <v>10525</v>
      </c>
      <c r="B2417" s="197" t="s">
        <v>22227</v>
      </c>
      <c r="C2417" s="198">
        <v>45236</v>
      </c>
      <c r="D2417" s="199">
        <v>4187</v>
      </c>
      <c r="E2417" s="197" t="s">
        <v>19595</v>
      </c>
      <c r="F2417" s="197" t="s">
        <v>19617</v>
      </c>
      <c r="G2417" s="197"/>
      <c r="H2417" s="197">
        <v>91</v>
      </c>
      <c r="I2417" s="197" t="s">
        <v>3085</v>
      </c>
      <c r="J2417" s="197" t="s">
        <v>19596</v>
      </c>
      <c r="K2417" s="57" t="s">
        <v>3196</v>
      </c>
      <c r="M2417" s="199">
        <v>18</v>
      </c>
      <c r="O2417" s="197" t="s">
        <v>22228</v>
      </c>
      <c r="Q2417" s="197" t="s">
        <v>3229</v>
      </c>
      <c r="S2417" s="57">
        <v>1</v>
      </c>
      <c r="T2417" s="197" t="s">
        <v>19598</v>
      </c>
      <c r="U2417" s="57" t="str">
        <f>VLOOKUP(A2417,'Individual Data'!$K$5:$AC$5544,12,FALSE)</f>
        <v>NPTH</v>
      </c>
      <c r="V2417" s="14">
        <f>IFERROR(LOOKUP(H2417,{30,43,48,53,58,63,68,73,78,83,88,93,97},{42,47,52,57,62,67,72,77,82,87,92,99,100}),999)</f>
        <v>92</v>
      </c>
      <c r="X2417" s="57">
        <f>VLOOKUP(A2417,'Individual Data'!$K$5:$AC$5544,8,FALSE)</f>
        <v>4</v>
      </c>
      <c r="Y2417" s="57">
        <f>VLOOKUP(A2417,'Individual Data'!$K$5:$AC$5544,9,FALSE)</f>
        <v>2019</v>
      </c>
    </row>
    <row r="2418" spans="1:25" ht="15" customHeight="1" x14ac:dyDescent="0.25">
      <c r="A2418" s="197" t="s">
        <v>10528</v>
      </c>
      <c r="B2418" s="197" t="s">
        <v>22229</v>
      </c>
      <c r="C2418" s="198">
        <v>45236</v>
      </c>
      <c r="D2418" s="199">
        <v>4148</v>
      </c>
      <c r="E2418" s="197" t="s">
        <v>19595</v>
      </c>
      <c r="F2418" s="197" t="s">
        <v>19617</v>
      </c>
      <c r="G2418" s="197"/>
      <c r="H2418" s="197">
        <v>76</v>
      </c>
      <c r="I2418" s="197" t="s">
        <v>3085</v>
      </c>
      <c r="J2418" s="197" t="s">
        <v>19596</v>
      </c>
      <c r="K2418" s="57" t="s">
        <v>3196</v>
      </c>
      <c r="M2418" s="199">
        <v>18</v>
      </c>
      <c r="O2418" s="197" t="s">
        <v>22230</v>
      </c>
      <c r="Q2418" s="197" t="s">
        <v>3229</v>
      </c>
      <c r="S2418" s="57">
        <v>1</v>
      </c>
      <c r="T2418" s="197" t="s">
        <v>19598</v>
      </c>
      <c r="U2418" s="57" t="str">
        <f>VLOOKUP(A2418,'Individual Data'!$K$5:$AC$5544,12,FALSE)</f>
        <v>Unassigned</v>
      </c>
      <c r="V2418" s="14">
        <f>IFERROR(LOOKUP(H2418,{30,43,48,53,58,63,68,73,78,83,88,93,97},{42,47,52,57,62,67,72,77,82,87,92,99,100}),999)</f>
        <v>77</v>
      </c>
      <c r="X2418" s="57" t="str">
        <f>VLOOKUP(A2418,'Individual Data'!$K$5:$AC$5544,8,FALSE)</f>
        <v>NA</v>
      </c>
      <c r="Y2418" s="57" t="str">
        <f>VLOOKUP(A2418,'Individual Data'!$K$5:$AC$5544,9,FALSE)</f>
        <v>U</v>
      </c>
    </row>
    <row r="2419" spans="1:25" ht="15" customHeight="1" x14ac:dyDescent="0.25">
      <c r="A2419" s="197" t="s">
        <v>10531</v>
      </c>
      <c r="B2419" s="197" t="s">
        <v>22231</v>
      </c>
      <c r="C2419" s="198">
        <v>45230</v>
      </c>
      <c r="D2419" s="199">
        <v>3270</v>
      </c>
      <c r="E2419" s="197" t="s">
        <v>19595</v>
      </c>
      <c r="F2419" s="197" t="s">
        <v>19617</v>
      </c>
      <c r="G2419" s="197"/>
      <c r="H2419" s="197">
        <v>85</v>
      </c>
      <c r="I2419" s="197" t="s">
        <v>3085</v>
      </c>
      <c r="J2419" s="197" t="s">
        <v>19596</v>
      </c>
      <c r="K2419" s="57" t="s">
        <v>3196</v>
      </c>
      <c r="M2419" s="199">
        <v>18</v>
      </c>
      <c r="O2419" s="197" t="s">
        <v>22232</v>
      </c>
      <c r="Q2419" s="197" t="s">
        <v>3229</v>
      </c>
      <c r="S2419" s="57">
        <v>1</v>
      </c>
      <c r="T2419" s="197" t="s">
        <v>19598</v>
      </c>
      <c r="U2419" s="57" t="str">
        <f>VLOOKUP(A2419,'Individual Data'!$K$5:$AC$5544,12,FALSE)</f>
        <v>Unassigned</v>
      </c>
      <c r="V2419" s="14">
        <f>IFERROR(LOOKUP(H2419,{30,43,48,53,58,63,68,73,78,83,88,93,97},{42,47,52,57,62,67,72,77,82,87,92,99,100}),999)</f>
        <v>87</v>
      </c>
      <c r="X2419" s="57" t="str">
        <f>VLOOKUP(A2419,'Individual Data'!$K$5:$AC$5544,8,FALSE)</f>
        <v>NA</v>
      </c>
      <c r="Y2419" s="57" t="str">
        <f>VLOOKUP(A2419,'Individual Data'!$K$5:$AC$5544,9,FALSE)</f>
        <v>U</v>
      </c>
    </row>
    <row r="2420" spans="1:25" ht="15" customHeight="1" x14ac:dyDescent="0.25">
      <c r="A2420" s="197" t="s">
        <v>10533</v>
      </c>
      <c r="B2420" s="197" t="s">
        <v>22233</v>
      </c>
      <c r="C2420" s="198">
        <v>45216</v>
      </c>
      <c r="D2420" s="199">
        <v>1118</v>
      </c>
      <c r="E2420" s="197" t="s">
        <v>19595</v>
      </c>
      <c r="F2420" s="197" t="s">
        <v>19617</v>
      </c>
      <c r="G2420" s="197"/>
      <c r="H2420" s="197">
        <v>73</v>
      </c>
      <c r="I2420" s="197" t="s">
        <v>3085</v>
      </c>
      <c r="J2420" s="197" t="s">
        <v>19596</v>
      </c>
      <c r="K2420" s="57" t="s">
        <v>3196</v>
      </c>
      <c r="M2420" s="199">
        <v>18</v>
      </c>
      <c r="O2420" s="197" t="s">
        <v>22234</v>
      </c>
      <c r="Q2420" s="197" t="s">
        <v>3229</v>
      </c>
      <c r="S2420" s="57">
        <v>1</v>
      </c>
      <c r="T2420" s="197" t="s">
        <v>19598</v>
      </c>
      <c r="U2420" s="57" t="str">
        <f>VLOOKUP(A2420,'Individual Data'!$K$5:$AC$5544,12,FALSE)</f>
        <v>PLA1</v>
      </c>
      <c r="V2420" s="14">
        <f>IFERROR(LOOKUP(H2420,{30,43,48,53,58,63,68,73,78,83,88,93,97},{42,47,52,57,62,67,72,77,82,87,92,99,100}),999)</f>
        <v>77</v>
      </c>
      <c r="X2420" s="57">
        <f>VLOOKUP(A2420,'Individual Data'!$K$5:$AC$5544,8,FALSE)</f>
        <v>4</v>
      </c>
      <c r="Y2420" s="57">
        <f>VLOOKUP(A2420,'Individual Data'!$K$5:$AC$5544,9,FALSE)</f>
        <v>2019</v>
      </c>
    </row>
    <row r="2421" spans="1:25" ht="15" customHeight="1" x14ac:dyDescent="0.25">
      <c r="A2421" s="197" t="s">
        <v>10536</v>
      </c>
      <c r="B2421" s="197" t="s">
        <v>22235</v>
      </c>
      <c r="C2421" s="198">
        <v>45236</v>
      </c>
      <c r="D2421" s="199">
        <v>4164</v>
      </c>
      <c r="E2421" s="197" t="s">
        <v>19595</v>
      </c>
      <c r="F2421" s="197" t="s">
        <v>19617</v>
      </c>
      <c r="G2421" s="197"/>
      <c r="H2421" s="197">
        <v>74</v>
      </c>
      <c r="I2421" s="197" t="s">
        <v>3085</v>
      </c>
      <c r="J2421" s="197" t="s">
        <v>19596</v>
      </c>
      <c r="K2421" s="57" t="s">
        <v>3196</v>
      </c>
      <c r="M2421" s="199">
        <v>18</v>
      </c>
      <c r="O2421" s="197" t="s">
        <v>22236</v>
      </c>
      <c r="Q2421" s="197" t="s">
        <v>3229</v>
      </c>
      <c r="S2421" s="57">
        <v>1</v>
      </c>
      <c r="T2421" s="197" t="s">
        <v>19598</v>
      </c>
      <c r="U2421" s="57" t="str">
        <f>VLOOKUP(A2421,'Individual Data'!$K$5:$AC$5544,12,FALSE)</f>
        <v>BCA1</v>
      </c>
      <c r="V2421" s="14">
        <f>IFERROR(LOOKUP(H2421,{30,43,48,53,58,63,68,73,78,83,88,93,97},{42,47,52,57,62,67,72,77,82,87,92,99,100}),999)</f>
        <v>77</v>
      </c>
      <c r="X2421" s="57">
        <f>VLOOKUP(A2421,'Individual Data'!$K$5:$AC$5544,8,FALSE)</f>
        <v>4</v>
      </c>
      <c r="Y2421" s="57">
        <f>VLOOKUP(A2421,'Individual Data'!$K$5:$AC$5544,9,FALSE)</f>
        <v>2019</v>
      </c>
    </row>
    <row r="2422" spans="1:25" ht="15" customHeight="1" x14ac:dyDescent="0.25">
      <c r="A2422" s="197" t="s">
        <v>10541</v>
      </c>
      <c r="B2422" s="197" t="s">
        <v>22237</v>
      </c>
      <c r="C2422" s="198">
        <v>45236</v>
      </c>
      <c r="D2422" s="199">
        <v>4234</v>
      </c>
      <c r="E2422" s="197" t="s">
        <v>19595</v>
      </c>
      <c r="F2422" s="197" t="s">
        <v>19617</v>
      </c>
      <c r="G2422" s="197"/>
      <c r="H2422" s="197">
        <v>87</v>
      </c>
      <c r="I2422" s="197" t="s">
        <v>3085</v>
      </c>
      <c r="J2422" s="197" t="s">
        <v>19596</v>
      </c>
      <c r="K2422" s="57" t="s">
        <v>3196</v>
      </c>
      <c r="M2422" s="199">
        <v>18</v>
      </c>
      <c r="O2422" s="197" t="s">
        <v>22238</v>
      </c>
      <c r="Q2422" s="197" t="s">
        <v>3229</v>
      </c>
      <c r="S2422" s="57">
        <v>1</v>
      </c>
      <c r="T2422" s="197" t="s">
        <v>19598</v>
      </c>
      <c r="U2422" s="57" t="str">
        <f>VLOOKUP(A2422,'Individual Data'!$K$5:$AC$5544,12,FALSE)</f>
        <v>NPTH</v>
      </c>
      <c r="V2422" s="14">
        <f>IFERROR(LOOKUP(H2422,{30,43,48,53,58,63,68,73,78,83,88,93,97},{42,47,52,57,62,67,72,77,82,87,92,99,100}),999)</f>
        <v>87</v>
      </c>
      <c r="X2422" s="57">
        <f>VLOOKUP(A2422,'Individual Data'!$K$5:$AC$5544,8,FALSE)</f>
        <v>4</v>
      </c>
      <c r="Y2422" s="57">
        <f>VLOOKUP(A2422,'Individual Data'!$K$5:$AC$5544,9,FALSE)</f>
        <v>2019</v>
      </c>
    </row>
    <row r="2423" spans="1:25" ht="15" customHeight="1" x14ac:dyDescent="0.25">
      <c r="A2423" s="197" t="s">
        <v>10543</v>
      </c>
      <c r="B2423" s="197" t="s">
        <v>22239</v>
      </c>
      <c r="C2423" s="198">
        <v>45230</v>
      </c>
      <c r="D2423" s="199">
        <v>3244</v>
      </c>
      <c r="E2423" s="197" t="s">
        <v>19595</v>
      </c>
      <c r="F2423" s="197" t="s">
        <v>19617</v>
      </c>
      <c r="G2423" s="197"/>
      <c r="H2423" s="197">
        <v>76</v>
      </c>
      <c r="I2423" s="197" t="s">
        <v>3085</v>
      </c>
      <c r="J2423" s="197" t="s">
        <v>19596</v>
      </c>
      <c r="K2423" s="57" t="s">
        <v>3196</v>
      </c>
      <c r="M2423" s="199">
        <v>18</v>
      </c>
      <c r="O2423" s="197" t="s">
        <v>22240</v>
      </c>
      <c r="Q2423" s="197" t="s">
        <v>3229</v>
      </c>
      <c r="S2423" s="57">
        <v>1</v>
      </c>
      <c r="T2423" s="197" t="s">
        <v>19598</v>
      </c>
      <c r="U2423" s="57" t="str">
        <f>VLOOKUP(A2423,'Individual Data'!$K$5:$AC$5544,12,FALSE)</f>
        <v>PLA1</v>
      </c>
      <c r="V2423" s="14">
        <f>IFERROR(LOOKUP(H2423,{30,43,48,53,58,63,68,73,78,83,88,93,97},{42,47,52,57,62,67,72,77,82,87,92,99,100}),999)</f>
        <v>77</v>
      </c>
      <c r="X2423" s="57">
        <f>VLOOKUP(A2423,'Individual Data'!$K$5:$AC$5544,8,FALSE)</f>
        <v>4</v>
      </c>
      <c r="Y2423" s="57">
        <f>VLOOKUP(A2423,'Individual Data'!$K$5:$AC$5544,9,FALSE)</f>
        <v>2019</v>
      </c>
    </row>
    <row r="2424" spans="1:25" ht="15" customHeight="1" x14ac:dyDescent="0.25">
      <c r="A2424" s="197" t="s">
        <v>10548</v>
      </c>
      <c r="B2424" s="197" t="s">
        <v>22241</v>
      </c>
      <c r="C2424" s="198">
        <v>45236</v>
      </c>
      <c r="D2424" s="199">
        <v>541</v>
      </c>
      <c r="E2424" s="197" t="s">
        <v>19595</v>
      </c>
      <c r="F2424" s="197" t="s">
        <v>19617</v>
      </c>
      <c r="G2424" s="197"/>
      <c r="H2424" s="197">
        <v>95</v>
      </c>
      <c r="I2424" s="197" t="s">
        <v>3225</v>
      </c>
      <c r="J2424" s="197" t="s">
        <v>19596</v>
      </c>
      <c r="K2424" s="57" t="s">
        <v>3196</v>
      </c>
      <c r="M2424" s="199">
        <v>18</v>
      </c>
      <c r="O2424" s="197" t="s">
        <v>22242</v>
      </c>
      <c r="Q2424" s="197" t="s">
        <v>3229</v>
      </c>
      <c r="S2424" s="57">
        <v>1</v>
      </c>
      <c r="T2424" s="197" t="s">
        <v>19598</v>
      </c>
      <c r="U2424" s="57" t="str">
        <f>VLOOKUP(A2424,'Individual Data'!$K$5:$AC$5544,12,FALSE)</f>
        <v>IPCSR</v>
      </c>
      <c r="V2424" s="14">
        <f>IFERROR(LOOKUP(H2424,{30,43,48,53,58,63,68,73,78,83,88,93,97},{42,47,52,57,62,67,72,77,82,87,92,99,100}),999)</f>
        <v>99</v>
      </c>
      <c r="X2424" s="57">
        <f>VLOOKUP(A2424,'Individual Data'!$K$5:$AC$5544,8,FALSE)</f>
        <v>4</v>
      </c>
      <c r="Y2424" s="57">
        <f>VLOOKUP(A2424,'Individual Data'!$K$5:$AC$5544,9,FALSE)</f>
        <v>2019</v>
      </c>
    </row>
    <row r="2425" spans="1:25" ht="15" customHeight="1" x14ac:dyDescent="0.25">
      <c r="A2425" s="197" t="s">
        <v>22243</v>
      </c>
      <c r="B2425" s="197" t="s">
        <v>22244</v>
      </c>
      <c r="C2425" s="198">
        <v>45243</v>
      </c>
      <c r="D2425" s="199">
        <v>587</v>
      </c>
      <c r="E2425" s="197" t="s">
        <v>19595</v>
      </c>
      <c r="F2425" s="197" t="s">
        <v>19617</v>
      </c>
      <c r="G2425" s="197"/>
      <c r="H2425" s="197">
        <v>76</v>
      </c>
      <c r="I2425" s="197" t="s">
        <v>3225</v>
      </c>
      <c r="J2425" s="197" t="s">
        <v>19596</v>
      </c>
      <c r="K2425" s="57" t="s">
        <v>3196</v>
      </c>
      <c r="M2425" s="199">
        <v>18</v>
      </c>
      <c r="O2425" s="197" t="s">
        <v>22245</v>
      </c>
      <c r="Q2425" s="197" t="s">
        <v>3229</v>
      </c>
      <c r="S2425" s="57">
        <v>1</v>
      </c>
      <c r="T2425" s="197" t="s">
        <v>19598</v>
      </c>
      <c r="U2425" s="57" t="str">
        <f>VLOOKUP(A2425,'Individual Data'!$K$5:$AC$5544,12,FALSE)</f>
        <v>NPTH</v>
      </c>
      <c r="V2425" s="14">
        <f>IFERROR(LOOKUP(H2425,{30,43,48,53,58,63,68,73,78,83,88,93,97},{42,47,52,57,62,67,72,77,82,87,92,99,100}),999)</f>
        <v>77</v>
      </c>
      <c r="X2425" s="57">
        <f>VLOOKUP(A2425,'Individual Data'!$K$5:$AC$5544,8,FALSE)</f>
        <v>4</v>
      </c>
      <c r="Y2425" s="57">
        <f>VLOOKUP(A2425,'Individual Data'!$K$5:$AC$5544,9,FALSE)</f>
        <v>2019</v>
      </c>
    </row>
    <row r="2426" spans="1:25" ht="15" customHeight="1" x14ac:dyDescent="0.25">
      <c r="A2426" s="197" t="s">
        <v>10557</v>
      </c>
      <c r="B2426" s="197" t="s">
        <v>22246</v>
      </c>
      <c r="C2426" s="198">
        <v>45243</v>
      </c>
      <c r="D2426" s="199">
        <v>614</v>
      </c>
      <c r="E2426" s="197" t="s">
        <v>19595</v>
      </c>
      <c r="F2426" s="197" t="s">
        <v>19617</v>
      </c>
      <c r="G2426" s="197"/>
      <c r="H2426" s="197">
        <v>78</v>
      </c>
      <c r="I2426" s="197" t="s">
        <v>3225</v>
      </c>
      <c r="J2426" s="197" t="s">
        <v>19596</v>
      </c>
      <c r="K2426" s="57" t="s">
        <v>3196</v>
      </c>
      <c r="M2426" s="199">
        <v>18</v>
      </c>
      <c r="O2426" s="197" t="s">
        <v>22247</v>
      </c>
      <c r="Q2426" s="197" t="s">
        <v>3229</v>
      </c>
      <c r="S2426" s="57">
        <v>1</v>
      </c>
      <c r="T2426" s="197" t="s">
        <v>19598</v>
      </c>
      <c r="U2426" s="57" t="str">
        <f>VLOOKUP(A2426,'Individual Data'!$K$5:$AC$5544,12,FALSE)</f>
        <v>IPCSR</v>
      </c>
      <c r="V2426" s="14">
        <f>IFERROR(LOOKUP(H2426,{30,43,48,53,58,63,68,73,78,83,88,93,97},{42,47,52,57,62,67,72,77,82,87,92,99,100}),999)</f>
        <v>82</v>
      </c>
      <c r="X2426" s="57">
        <f>VLOOKUP(A2426,'Individual Data'!$K$5:$AC$5544,8,FALSE)</f>
        <v>4</v>
      </c>
      <c r="Y2426" s="57">
        <f>VLOOKUP(A2426,'Individual Data'!$K$5:$AC$5544,9,FALSE)</f>
        <v>2019</v>
      </c>
    </row>
    <row r="2427" spans="1:25" ht="15" customHeight="1" x14ac:dyDescent="0.25">
      <c r="A2427" s="197" t="s">
        <v>10560</v>
      </c>
      <c r="B2427" s="197" t="s">
        <v>22248</v>
      </c>
      <c r="C2427" s="198">
        <v>45245</v>
      </c>
      <c r="D2427" s="199">
        <v>7027</v>
      </c>
      <c r="E2427" s="197" t="s">
        <v>19595</v>
      </c>
      <c r="F2427" s="197" t="s">
        <v>19610</v>
      </c>
      <c r="G2427" s="197"/>
      <c r="H2427" s="197">
        <v>80</v>
      </c>
      <c r="I2427" s="197" t="s">
        <v>3225</v>
      </c>
      <c r="J2427" s="197" t="s">
        <v>19596</v>
      </c>
      <c r="K2427" s="57" t="s">
        <v>3196</v>
      </c>
      <c r="M2427" s="199">
        <v>18</v>
      </c>
      <c r="O2427" s="197" t="s">
        <v>19601</v>
      </c>
      <c r="Q2427" s="197" t="s">
        <v>3229</v>
      </c>
      <c r="S2427" s="57">
        <v>1</v>
      </c>
      <c r="T2427" s="197" t="s">
        <v>3229</v>
      </c>
      <c r="U2427" s="57" t="str">
        <f>VLOOKUP(A2427,'Individual Data'!$K$5:$AC$5544,12,FALSE)</f>
        <v>NPTH</v>
      </c>
      <c r="V2427" s="14">
        <f>IFERROR(LOOKUP(H2427,{30,43,48,53,58,63,68,73,78,83,88,93,97},{42,47,52,57,62,67,72,77,82,87,92,99,100}),999)</f>
        <v>82</v>
      </c>
      <c r="X2427" s="57">
        <f>VLOOKUP(A2427,'Individual Data'!$K$5:$AC$5544,8,FALSE)</f>
        <v>4</v>
      </c>
      <c r="Y2427" s="57">
        <f>VLOOKUP(A2427,'Individual Data'!$K$5:$AC$5544,9,FALSE)</f>
        <v>2019</v>
      </c>
    </row>
    <row r="2428" spans="1:25" ht="15" customHeight="1" x14ac:dyDescent="0.25">
      <c r="A2428" s="197" t="s">
        <v>10562</v>
      </c>
      <c r="B2428" s="197" t="s">
        <v>22249</v>
      </c>
      <c r="C2428" s="198">
        <v>45230</v>
      </c>
      <c r="D2428" s="199">
        <v>3262</v>
      </c>
      <c r="E2428" s="197" t="s">
        <v>19595</v>
      </c>
      <c r="F2428" s="197" t="s">
        <v>19617</v>
      </c>
      <c r="G2428" s="197"/>
      <c r="H2428" s="197">
        <v>82</v>
      </c>
      <c r="I2428" s="197" t="s">
        <v>3085</v>
      </c>
      <c r="J2428" s="197" t="s">
        <v>19596</v>
      </c>
      <c r="K2428" s="57" t="s">
        <v>3196</v>
      </c>
      <c r="M2428" s="199">
        <v>18</v>
      </c>
      <c r="O2428" s="197" t="s">
        <v>22250</v>
      </c>
      <c r="Q2428" s="197" t="s">
        <v>3229</v>
      </c>
      <c r="S2428" s="57">
        <v>1</v>
      </c>
      <c r="T2428" s="197" t="s">
        <v>3229</v>
      </c>
      <c r="U2428" s="57" t="str">
        <f>VLOOKUP(A2428,'Individual Data'!$K$5:$AC$5544,12,FALSE)</f>
        <v>LGA</v>
      </c>
      <c r="V2428" s="14">
        <f>IFERROR(LOOKUP(H2428,{30,43,48,53,58,63,68,73,78,83,88,93,97},{42,47,52,57,62,67,72,77,82,87,92,99,100}),999)</f>
        <v>82</v>
      </c>
      <c r="X2428" s="57">
        <f>VLOOKUP(A2428,'Individual Data'!$K$5:$AC$5544,8,FALSE)</f>
        <v>4</v>
      </c>
      <c r="Y2428" s="57">
        <f>VLOOKUP(A2428,'Individual Data'!$K$5:$AC$5544,9,FALSE)</f>
        <v>2019</v>
      </c>
    </row>
    <row r="2429" spans="1:25" ht="15" customHeight="1" x14ac:dyDescent="0.25">
      <c r="A2429" s="197" t="s">
        <v>10565</v>
      </c>
      <c r="B2429" s="197" t="s">
        <v>22251</v>
      </c>
      <c r="C2429" s="198">
        <v>45245</v>
      </c>
      <c r="D2429" s="199">
        <v>7058</v>
      </c>
      <c r="E2429" s="197" t="s">
        <v>19595</v>
      </c>
      <c r="F2429" s="197" t="s">
        <v>19610</v>
      </c>
      <c r="G2429" s="197"/>
      <c r="H2429" s="197">
        <v>74</v>
      </c>
      <c r="I2429" s="197" t="s">
        <v>3225</v>
      </c>
      <c r="J2429" s="197" t="s">
        <v>19596</v>
      </c>
      <c r="K2429" s="57" t="s">
        <v>3196</v>
      </c>
      <c r="M2429" s="199">
        <v>18</v>
      </c>
      <c r="O2429" s="197" t="s">
        <v>19601</v>
      </c>
      <c r="Q2429" s="197" t="s">
        <v>3229</v>
      </c>
      <c r="S2429" s="57">
        <v>1</v>
      </c>
      <c r="T2429" s="197" t="s">
        <v>3229</v>
      </c>
      <c r="U2429" s="57" t="str">
        <f>VLOOKUP(A2429,'Individual Data'!$K$5:$AC$5544,12,FALSE)</f>
        <v>NLVA</v>
      </c>
      <c r="V2429" s="14">
        <f>IFERROR(LOOKUP(H2429,{30,43,48,53,58,63,68,73,78,83,88,93,97},{42,47,52,57,62,67,72,77,82,87,92,99,100}),999)</f>
        <v>77</v>
      </c>
      <c r="X2429" s="57">
        <f>VLOOKUP(A2429,'Individual Data'!$K$5:$AC$5544,8,FALSE)</f>
        <v>4</v>
      </c>
      <c r="Y2429" s="57">
        <f>VLOOKUP(A2429,'Individual Data'!$K$5:$AC$5544,9,FALSE)</f>
        <v>2019</v>
      </c>
    </row>
    <row r="2430" spans="1:25" ht="15" customHeight="1" x14ac:dyDescent="0.25">
      <c r="A2430" s="197" t="s">
        <v>10567</v>
      </c>
      <c r="B2430" s="197" t="s">
        <v>22252</v>
      </c>
      <c r="C2430" s="198">
        <v>45223</v>
      </c>
      <c r="D2430" s="199">
        <v>2246</v>
      </c>
      <c r="E2430" s="197" t="s">
        <v>19595</v>
      </c>
      <c r="F2430" s="197" t="s">
        <v>19617</v>
      </c>
      <c r="G2430" s="197"/>
      <c r="H2430" s="197">
        <v>78.5</v>
      </c>
      <c r="I2430" s="197" t="s">
        <v>3085</v>
      </c>
      <c r="J2430" s="197" t="s">
        <v>19596</v>
      </c>
      <c r="K2430" s="57" t="s">
        <v>3196</v>
      </c>
      <c r="M2430" s="199">
        <v>18</v>
      </c>
      <c r="O2430" s="197" t="s">
        <v>22253</v>
      </c>
      <c r="Q2430" s="197" t="s">
        <v>3229</v>
      </c>
      <c r="S2430" s="57">
        <v>1</v>
      </c>
      <c r="T2430" s="197" t="s">
        <v>19598</v>
      </c>
      <c r="U2430" s="57" t="str">
        <f>VLOOKUP(A2430,'Individual Data'!$K$5:$AC$5544,12,FALSE)</f>
        <v>IPCSR</v>
      </c>
      <c r="V2430" s="14">
        <f>IFERROR(LOOKUP(H2430,{30,43,48,53,58,63,68,73,78,83,88,93,97},{42,47,52,57,62,67,72,77,82,87,92,99,100}),999)</f>
        <v>82</v>
      </c>
      <c r="X2430" s="57">
        <f>VLOOKUP(A2430,'Individual Data'!$K$5:$AC$5544,8,FALSE)</f>
        <v>4</v>
      </c>
      <c r="Y2430" s="57">
        <f>VLOOKUP(A2430,'Individual Data'!$K$5:$AC$5544,9,FALSE)</f>
        <v>2019</v>
      </c>
    </row>
    <row r="2431" spans="1:25" ht="15" customHeight="1" x14ac:dyDescent="0.25">
      <c r="A2431" s="197" t="s">
        <v>10571</v>
      </c>
      <c r="B2431" s="197" t="s">
        <v>22254</v>
      </c>
      <c r="C2431" s="198">
        <v>45236</v>
      </c>
      <c r="D2431" s="199">
        <v>4258</v>
      </c>
      <c r="E2431" s="197" t="s">
        <v>19595</v>
      </c>
      <c r="F2431" s="197" t="s">
        <v>19617</v>
      </c>
      <c r="G2431" s="197"/>
      <c r="H2431" s="197">
        <v>87</v>
      </c>
      <c r="I2431" s="197" t="s">
        <v>3085</v>
      </c>
      <c r="J2431" s="197" t="s">
        <v>19596</v>
      </c>
      <c r="K2431" s="57" t="s">
        <v>3196</v>
      </c>
      <c r="M2431" s="199">
        <v>18</v>
      </c>
      <c r="O2431" s="197" t="s">
        <v>22255</v>
      </c>
      <c r="Q2431" s="197" t="s">
        <v>3229</v>
      </c>
      <c r="S2431" s="57">
        <v>1</v>
      </c>
      <c r="T2431" s="197" t="s">
        <v>19598</v>
      </c>
      <c r="U2431" s="57" t="str">
        <f>VLOOKUP(A2431,'Individual Data'!$K$5:$AC$5544,12,FALSE)</f>
        <v>Unassigned</v>
      </c>
      <c r="V2431" s="14">
        <f>IFERROR(LOOKUP(H2431,{30,43,48,53,58,63,68,73,78,83,88,93,97},{42,47,52,57,62,67,72,77,82,87,92,99,100}),999)</f>
        <v>87</v>
      </c>
      <c r="X2431" s="57" t="str">
        <f>VLOOKUP(A2431,'Individual Data'!$K$5:$AC$5544,8,FALSE)</f>
        <v>NA</v>
      </c>
      <c r="Y2431" s="57" t="str">
        <f>VLOOKUP(A2431,'Individual Data'!$K$5:$AC$5544,9,FALSE)</f>
        <v>U</v>
      </c>
    </row>
    <row r="2432" spans="1:25" ht="15" customHeight="1" x14ac:dyDescent="0.25">
      <c r="A2432" s="197" t="s">
        <v>10577</v>
      </c>
      <c r="B2432" s="197" t="s">
        <v>22256</v>
      </c>
      <c r="C2432" s="198">
        <v>45216</v>
      </c>
      <c r="D2432" s="199">
        <v>1119</v>
      </c>
      <c r="E2432" s="197" t="s">
        <v>19595</v>
      </c>
      <c r="F2432" s="197" t="s">
        <v>19617</v>
      </c>
      <c r="G2432" s="197"/>
      <c r="H2432" s="197">
        <v>78</v>
      </c>
      <c r="I2432" s="197" t="s">
        <v>3085</v>
      </c>
      <c r="J2432" s="197" t="s">
        <v>19596</v>
      </c>
      <c r="K2432" s="57" t="s">
        <v>3196</v>
      </c>
      <c r="M2432" s="199">
        <v>18</v>
      </c>
      <c r="O2432" s="197" t="s">
        <v>22257</v>
      </c>
      <c r="Q2432" s="197" t="s">
        <v>3229</v>
      </c>
      <c r="S2432" s="57">
        <v>1</v>
      </c>
      <c r="T2432" s="197" t="s">
        <v>3229</v>
      </c>
      <c r="U2432" s="57" t="str">
        <f>VLOOKUP(A2432,'Individual Data'!$K$5:$AC$5544,12,FALSE)</f>
        <v>PLA1</v>
      </c>
      <c r="V2432" s="14">
        <f>IFERROR(LOOKUP(H2432,{30,43,48,53,58,63,68,73,78,83,88,93,97},{42,47,52,57,62,67,72,77,82,87,92,99,100}),999)</f>
        <v>82</v>
      </c>
      <c r="X2432" s="57">
        <f>VLOOKUP(A2432,'Individual Data'!$K$5:$AC$5544,8,FALSE)</f>
        <v>4</v>
      </c>
      <c r="Y2432" s="57">
        <f>VLOOKUP(A2432,'Individual Data'!$K$5:$AC$5544,9,FALSE)</f>
        <v>2019</v>
      </c>
    </row>
    <row r="2433" spans="1:25" ht="15" customHeight="1" x14ac:dyDescent="0.25">
      <c r="A2433" s="197" t="s">
        <v>10579</v>
      </c>
      <c r="B2433" s="197" t="s">
        <v>22258</v>
      </c>
      <c r="C2433" s="198">
        <v>45236</v>
      </c>
      <c r="D2433" s="199">
        <v>4203</v>
      </c>
      <c r="E2433" s="197" t="s">
        <v>19595</v>
      </c>
      <c r="F2433" s="197" t="s">
        <v>19617</v>
      </c>
      <c r="G2433" s="197"/>
      <c r="H2433" s="197">
        <v>90</v>
      </c>
      <c r="I2433" s="197" t="s">
        <v>3085</v>
      </c>
      <c r="J2433" s="197" t="s">
        <v>19596</v>
      </c>
      <c r="K2433" s="57" t="s">
        <v>3196</v>
      </c>
      <c r="M2433" s="199">
        <v>18</v>
      </c>
      <c r="O2433" s="197" t="s">
        <v>22259</v>
      </c>
      <c r="Q2433" s="197" t="s">
        <v>3229</v>
      </c>
      <c r="S2433" s="57">
        <v>1</v>
      </c>
      <c r="T2433" s="197" t="s">
        <v>19598</v>
      </c>
      <c r="U2433" s="57" t="str">
        <f>VLOOKUP(A2433,'Individual Data'!$K$5:$AC$5544,12,FALSE)</f>
        <v>LFHSO2</v>
      </c>
      <c r="V2433" s="14">
        <f>IFERROR(LOOKUP(H2433,{30,43,48,53,58,63,68,73,78,83,88,93,97},{42,47,52,57,62,67,72,77,82,87,92,99,100}),999)</f>
        <v>92</v>
      </c>
      <c r="X2433" s="57">
        <f>VLOOKUP(A2433,'Individual Data'!$K$5:$AC$5544,8,FALSE)</f>
        <v>4</v>
      </c>
      <c r="Y2433" s="57">
        <f>VLOOKUP(A2433,'Individual Data'!$K$5:$AC$5544,9,FALSE)</f>
        <v>2019</v>
      </c>
    </row>
    <row r="2434" spans="1:25" ht="15" customHeight="1" x14ac:dyDescent="0.25">
      <c r="A2434" s="197" t="s">
        <v>10582</v>
      </c>
      <c r="B2434" s="197" t="s">
        <v>22260</v>
      </c>
      <c r="C2434" s="198">
        <v>45236</v>
      </c>
      <c r="D2434" s="199">
        <v>4272</v>
      </c>
      <c r="E2434" s="197" t="s">
        <v>19595</v>
      </c>
      <c r="F2434" s="197" t="s">
        <v>19617</v>
      </c>
      <c r="G2434" s="197"/>
      <c r="H2434" s="197">
        <v>72</v>
      </c>
      <c r="I2434" s="197" t="s">
        <v>3085</v>
      </c>
      <c r="J2434" s="197" t="s">
        <v>19596</v>
      </c>
      <c r="K2434" s="57" t="s">
        <v>3196</v>
      </c>
      <c r="M2434" s="199">
        <v>18</v>
      </c>
      <c r="O2434" s="197" t="s">
        <v>22261</v>
      </c>
      <c r="Q2434" s="197" t="s">
        <v>3229</v>
      </c>
      <c r="S2434" s="57">
        <v>1</v>
      </c>
      <c r="T2434" s="197" t="s">
        <v>19598</v>
      </c>
      <c r="U2434" s="57" t="str">
        <f>VLOOKUP(A2434,'Individual Data'!$K$5:$AC$5544,12,FALSE)</f>
        <v>PLA1</v>
      </c>
      <c r="V2434" s="14">
        <f>IFERROR(LOOKUP(H2434,{30,43,48,53,58,63,68,73,78,83,88,93,97},{42,47,52,57,62,67,72,77,82,87,92,99,100}),999)</f>
        <v>72</v>
      </c>
      <c r="X2434" s="57">
        <f>VLOOKUP(A2434,'Individual Data'!$K$5:$AC$5544,8,FALSE)</f>
        <v>4</v>
      </c>
      <c r="Y2434" s="57">
        <f>VLOOKUP(A2434,'Individual Data'!$K$5:$AC$5544,9,FALSE)</f>
        <v>2019</v>
      </c>
    </row>
    <row r="2435" spans="1:25" ht="15" customHeight="1" x14ac:dyDescent="0.25">
      <c r="A2435" s="197" t="s">
        <v>10585</v>
      </c>
      <c r="B2435" s="197" t="s">
        <v>22262</v>
      </c>
      <c r="C2435" s="198">
        <v>45236</v>
      </c>
      <c r="D2435" s="199">
        <v>519</v>
      </c>
      <c r="E2435" s="197" t="s">
        <v>19595</v>
      </c>
      <c r="F2435" s="197" t="s">
        <v>19617</v>
      </c>
      <c r="G2435" s="197"/>
      <c r="H2435" s="197">
        <v>84</v>
      </c>
      <c r="I2435" s="197" t="s">
        <v>3225</v>
      </c>
      <c r="J2435" s="197" t="s">
        <v>19596</v>
      </c>
      <c r="K2435" s="57" t="s">
        <v>3196</v>
      </c>
      <c r="M2435" s="199">
        <v>18</v>
      </c>
      <c r="O2435" s="197" t="s">
        <v>22263</v>
      </c>
      <c r="Q2435" s="197" t="s">
        <v>3229</v>
      </c>
      <c r="S2435" s="57">
        <v>1</v>
      </c>
      <c r="T2435" s="197" t="s">
        <v>19598</v>
      </c>
      <c r="U2435" s="57" t="str">
        <f>VLOOKUP(A2435,'Individual Data'!$K$5:$AC$5544,12,FALSE)</f>
        <v>IPCSR</v>
      </c>
      <c r="V2435" s="14">
        <f>IFERROR(LOOKUP(H2435,{30,43,48,53,58,63,68,73,78,83,88,93,97},{42,47,52,57,62,67,72,77,82,87,92,99,100}),999)</f>
        <v>87</v>
      </c>
      <c r="X2435" s="57">
        <f>VLOOKUP(A2435,'Individual Data'!$K$5:$AC$5544,8,FALSE)</f>
        <v>4</v>
      </c>
      <c r="Y2435" s="57">
        <f>VLOOKUP(A2435,'Individual Data'!$K$5:$AC$5544,9,FALSE)</f>
        <v>2019</v>
      </c>
    </row>
    <row r="2436" spans="1:25" ht="15" customHeight="1" x14ac:dyDescent="0.25">
      <c r="A2436" s="197" t="s">
        <v>10587</v>
      </c>
      <c r="B2436" s="197" t="s">
        <v>22264</v>
      </c>
      <c r="C2436" s="198">
        <v>45243</v>
      </c>
      <c r="D2436" s="199">
        <v>5081</v>
      </c>
      <c r="E2436" s="197" t="s">
        <v>19595</v>
      </c>
      <c r="F2436" s="197" t="s">
        <v>19617</v>
      </c>
      <c r="G2436" s="197"/>
      <c r="H2436" s="197">
        <v>84</v>
      </c>
      <c r="I2436" s="197" t="s">
        <v>3085</v>
      </c>
      <c r="J2436" s="197" t="s">
        <v>19596</v>
      </c>
      <c r="K2436" s="57" t="s">
        <v>3196</v>
      </c>
      <c r="M2436" s="199">
        <v>18</v>
      </c>
      <c r="O2436" s="197" t="s">
        <v>22265</v>
      </c>
      <c r="Q2436" s="197" t="s">
        <v>3229</v>
      </c>
      <c r="S2436" s="57">
        <v>1</v>
      </c>
      <c r="T2436" s="197" t="s">
        <v>19598</v>
      </c>
      <c r="U2436" s="57" t="str">
        <f>VLOOKUP(A2436,'Individual Data'!$K$5:$AC$5544,12,FALSE)</f>
        <v>IPCSR</v>
      </c>
      <c r="V2436" s="14">
        <f>IFERROR(LOOKUP(H2436,{30,43,48,53,58,63,68,73,78,83,88,93,97},{42,47,52,57,62,67,72,77,82,87,92,99,100}),999)</f>
        <v>87</v>
      </c>
      <c r="X2436" s="57">
        <f>VLOOKUP(A2436,'Individual Data'!$K$5:$AC$5544,8,FALSE)</f>
        <v>4</v>
      </c>
      <c r="Y2436" s="57">
        <f>VLOOKUP(A2436,'Individual Data'!$K$5:$AC$5544,9,FALSE)</f>
        <v>2019</v>
      </c>
    </row>
    <row r="2437" spans="1:25" ht="15" customHeight="1" x14ac:dyDescent="0.25">
      <c r="A2437" s="197" t="s">
        <v>10591</v>
      </c>
      <c r="B2437" s="197" t="s">
        <v>22266</v>
      </c>
      <c r="C2437" s="198">
        <v>45245</v>
      </c>
      <c r="D2437" s="199">
        <v>7026</v>
      </c>
      <c r="E2437" s="197" t="s">
        <v>19595</v>
      </c>
      <c r="F2437" s="197" t="s">
        <v>19610</v>
      </c>
      <c r="G2437" s="197"/>
      <c r="H2437" s="197">
        <v>85</v>
      </c>
      <c r="I2437" s="197" t="s">
        <v>3085</v>
      </c>
      <c r="J2437" s="197" t="s">
        <v>17688</v>
      </c>
      <c r="K2437" s="229" t="s">
        <v>3228</v>
      </c>
      <c r="M2437" s="199">
        <v>18</v>
      </c>
      <c r="O2437" s="197" t="s">
        <v>19601</v>
      </c>
      <c r="Q2437" s="197" t="s">
        <v>3229</v>
      </c>
      <c r="S2437" s="57">
        <v>1</v>
      </c>
      <c r="T2437" s="197" t="s">
        <v>3229</v>
      </c>
      <c r="U2437" s="57" t="str">
        <f>VLOOKUP(A2437,'Individual Data'!$K$5:$AC$5544,12,FALSE)</f>
        <v>IPCSR</v>
      </c>
      <c r="V2437" s="14">
        <f>IFERROR(LOOKUP(H2437,{30,43,48,53,58,63,68,73,78,83,88,93,97},{42,47,52,57,62,67,72,77,82,87,92,99,100}),999)</f>
        <v>87</v>
      </c>
      <c r="X2437" s="57">
        <f>VLOOKUP(A2437,'Individual Data'!$K$5:$AC$5544,8,FALSE)</f>
        <v>4</v>
      </c>
      <c r="Y2437" s="57">
        <f>VLOOKUP(A2437,'Individual Data'!$K$5:$AC$5544,9,FALSE)</f>
        <v>2019</v>
      </c>
    </row>
    <row r="2438" spans="1:25" ht="15" customHeight="1" x14ac:dyDescent="0.25">
      <c r="A2438" s="197" t="s">
        <v>10594</v>
      </c>
      <c r="B2438" s="197" t="s">
        <v>22267</v>
      </c>
      <c r="C2438" s="198">
        <v>45223</v>
      </c>
      <c r="D2438" s="199">
        <v>2270</v>
      </c>
      <c r="E2438" s="197" t="s">
        <v>19595</v>
      </c>
      <c r="F2438" s="197" t="s">
        <v>19617</v>
      </c>
      <c r="G2438" s="197"/>
      <c r="H2438" s="197">
        <v>86</v>
      </c>
      <c r="I2438" s="197" t="s">
        <v>3085</v>
      </c>
      <c r="J2438" s="197" t="s">
        <v>17688</v>
      </c>
      <c r="K2438" s="197" t="s">
        <v>3228</v>
      </c>
      <c r="M2438" s="199">
        <v>18</v>
      </c>
      <c r="O2438" s="197" t="s">
        <v>19601</v>
      </c>
      <c r="Q2438" s="197" t="s">
        <v>3229</v>
      </c>
      <c r="S2438" s="57">
        <v>1</v>
      </c>
      <c r="T2438" s="197" t="s">
        <v>3229</v>
      </c>
      <c r="U2438" s="57" t="str">
        <f>VLOOKUP(A2438,'Individual Data'!$K$5:$AC$5544,12,FALSE)</f>
        <v>NLVA</v>
      </c>
      <c r="V2438" s="14">
        <f>IFERROR(LOOKUP(H2438,{30,43,48,53,58,63,68,73,78,83,88,93,97},{42,47,52,57,62,67,72,77,82,87,92,99,100}),999)</f>
        <v>87</v>
      </c>
      <c r="X2438" s="57">
        <f>VLOOKUP(A2438,'Individual Data'!$K$5:$AC$5544,8,FALSE)</f>
        <v>5</v>
      </c>
      <c r="Y2438" s="57">
        <f>VLOOKUP(A2438,'Individual Data'!$K$5:$AC$5544,9,FALSE)</f>
        <v>2018</v>
      </c>
    </row>
    <row r="2439" spans="1:25" ht="15" customHeight="1" x14ac:dyDescent="0.25">
      <c r="A2439" s="197" t="s">
        <v>10596</v>
      </c>
      <c r="B2439" s="197" t="s">
        <v>22268</v>
      </c>
      <c r="C2439" s="198">
        <v>45243</v>
      </c>
      <c r="D2439" s="199">
        <v>5034</v>
      </c>
      <c r="E2439" s="197" t="s">
        <v>19595</v>
      </c>
      <c r="F2439" s="197" t="s">
        <v>19617</v>
      </c>
      <c r="G2439" s="197"/>
      <c r="H2439" s="197">
        <v>82</v>
      </c>
      <c r="I2439" s="197" t="s">
        <v>3085</v>
      </c>
      <c r="J2439" s="197" t="s">
        <v>17688</v>
      </c>
      <c r="K2439" s="197" t="s">
        <v>3228</v>
      </c>
      <c r="M2439" s="199">
        <v>18</v>
      </c>
      <c r="O2439" s="197" t="s">
        <v>19601</v>
      </c>
      <c r="Q2439" s="197" t="s">
        <v>3229</v>
      </c>
      <c r="S2439" s="57">
        <v>1</v>
      </c>
      <c r="T2439" s="197" t="s">
        <v>3229</v>
      </c>
      <c r="U2439" s="57" t="str">
        <f>VLOOKUP(A2439,'Individual Data'!$K$5:$AC$5544,12,FALSE)</f>
        <v>CFA</v>
      </c>
      <c r="V2439" s="14">
        <f>IFERROR(LOOKUP(H2439,{30,43,48,53,58,63,68,73,78,83,88,93,97},{42,47,52,57,62,67,72,77,82,87,92,99,100}),999)</f>
        <v>82</v>
      </c>
      <c r="X2439" s="57">
        <f>VLOOKUP(A2439,'Individual Data'!$K$5:$AC$5544,8,FALSE)</f>
        <v>4</v>
      </c>
      <c r="Y2439" s="57">
        <f>VLOOKUP(A2439,'Individual Data'!$K$5:$AC$5544,9,FALSE)</f>
        <v>2019</v>
      </c>
    </row>
    <row r="2440" spans="1:25" ht="15" customHeight="1" x14ac:dyDescent="0.25">
      <c r="A2440" s="197" t="s">
        <v>10600</v>
      </c>
      <c r="B2440" s="197" t="s">
        <v>22269</v>
      </c>
      <c r="C2440" s="198">
        <v>45236</v>
      </c>
      <c r="D2440" s="199">
        <v>4291</v>
      </c>
      <c r="E2440" s="197" t="s">
        <v>19595</v>
      </c>
      <c r="F2440" s="197" t="s">
        <v>19617</v>
      </c>
      <c r="G2440" s="197"/>
      <c r="H2440" s="197">
        <v>77</v>
      </c>
      <c r="I2440" s="197" t="s">
        <v>3085</v>
      </c>
      <c r="J2440" s="197" t="s">
        <v>19596</v>
      </c>
      <c r="K2440" s="228" t="s">
        <v>3196</v>
      </c>
      <c r="M2440" s="199">
        <v>18</v>
      </c>
      <c r="O2440" s="197" t="s">
        <v>22270</v>
      </c>
      <c r="Q2440" s="197" t="s">
        <v>3229</v>
      </c>
      <c r="S2440" s="57">
        <v>1</v>
      </c>
      <c r="T2440" s="197" t="s">
        <v>19598</v>
      </c>
      <c r="U2440" s="57" t="str">
        <f>VLOOKUP(A2440,'Individual Data'!$K$5:$AC$5544,12,FALSE)</f>
        <v>NPTH</v>
      </c>
      <c r="V2440" s="14">
        <f>IFERROR(LOOKUP(H2440,{30,43,48,53,58,63,68,73,78,83,88,93,97},{42,47,52,57,62,67,72,77,82,87,92,99,100}),999)</f>
        <v>77</v>
      </c>
      <c r="X2440" s="57">
        <f>VLOOKUP(A2440,'Individual Data'!$K$5:$AC$5544,8,FALSE)</f>
        <v>4</v>
      </c>
      <c r="Y2440" s="57">
        <f>VLOOKUP(A2440,'Individual Data'!$K$5:$AC$5544,9,FALSE)</f>
        <v>2019</v>
      </c>
    </row>
    <row r="2441" spans="1:25" ht="15" customHeight="1" x14ac:dyDescent="0.25">
      <c r="A2441" s="197" t="s">
        <v>10605</v>
      </c>
      <c r="B2441" s="197" t="s">
        <v>22271</v>
      </c>
      <c r="C2441" s="198">
        <v>45236</v>
      </c>
      <c r="D2441" s="199">
        <v>550</v>
      </c>
      <c r="E2441" s="197" t="s">
        <v>19595</v>
      </c>
      <c r="F2441" s="197" t="s">
        <v>19617</v>
      </c>
      <c r="G2441" s="197"/>
      <c r="H2441" s="197">
        <v>88</v>
      </c>
      <c r="I2441" s="197" t="s">
        <v>3225</v>
      </c>
      <c r="J2441" s="197" t="s">
        <v>19596</v>
      </c>
      <c r="K2441" s="57" t="s">
        <v>3196</v>
      </c>
      <c r="M2441" s="199">
        <v>18</v>
      </c>
      <c r="O2441" s="197" t="s">
        <v>22272</v>
      </c>
      <c r="Q2441" s="197" t="s">
        <v>3229</v>
      </c>
      <c r="S2441" s="57">
        <v>1</v>
      </c>
      <c r="T2441" s="197" t="s">
        <v>3229</v>
      </c>
      <c r="U2441" s="57" t="str">
        <f>VLOOKUP(A2441,'Individual Data'!$K$5:$AC$5544,12,FALSE)</f>
        <v>NPTH</v>
      </c>
      <c r="V2441" s="14">
        <f>IFERROR(LOOKUP(H2441,{30,43,48,53,58,63,68,73,78,83,88,93,97},{42,47,52,57,62,67,72,77,82,87,92,99,100}),999)</f>
        <v>92</v>
      </c>
      <c r="X2441" s="57">
        <f>VLOOKUP(A2441,'Individual Data'!$K$5:$AC$5544,8,FALSE)</f>
        <v>4</v>
      </c>
      <c r="Y2441" s="57">
        <f>VLOOKUP(A2441,'Individual Data'!$K$5:$AC$5544,9,FALSE)</f>
        <v>2019</v>
      </c>
    </row>
    <row r="2442" spans="1:25" ht="15" customHeight="1" x14ac:dyDescent="0.25">
      <c r="A2442" s="197" t="s">
        <v>10607</v>
      </c>
      <c r="B2442" s="197" t="s">
        <v>22273</v>
      </c>
      <c r="C2442" s="198">
        <v>45245</v>
      </c>
      <c r="D2442" s="199">
        <v>7072</v>
      </c>
      <c r="E2442" s="197" t="s">
        <v>19595</v>
      </c>
      <c r="F2442" s="197" t="s">
        <v>19610</v>
      </c>
      <c r="G2442" s="197"/>
      <c r="H2442" s="197">
        <v>78</v>
      </c>
      <c r="I2442" s="197" t="s">
        <v>3085</v>
      </c>
      <c r="J2442" s="197" t="s">
        <v>19596</v>
      </c>
      <c r="K2442" s="57" t="s">
        <v>3196</v>
      </c>
      <c r="M2442" s="199">
        <v>18</v>
      </c>
      <c r="O2442" s="197" t="s">
        <v>19601</v>
      </c>
      <c r="Q2442" s="197" t="s">
        <v>3229</v>
      </c>
      <c r="S2442" s="57">
        <v>1</v>
      </c>
      <c r="T2442" s="197" t="s">
        <v>3229</v>
      </c>
      <c r="U2442" s="57" t="str">
        <f>VLOOKUP(A2442,'Individual Data'!$K$5:$AC$5544,12,FALSE)</f>
        <v>IPCSR</v>
      </c>
      <c r="V2442" s="14">
        <f>IFERROR(LOOKUP(H2442,{30,43,48,53,58,63,68,73,78,83,88,93,97},{42,47,52,57,62,67,72,77,82,87,92,99,100}),999)</f>
        <v>82</v>
      </c>
      <c r="X2442" s="57">
        <f>VLOOKUP(A2442,'Individual Data'!$K$5:$AC$5544,8,FALSE)</f>
        <v>4</v>
      </c>
      <c r="Y2442" s="57">
        <f>VLOOKUP(A2442,'Individual Data'!$K$5:$AC$5544,9,FALSE)</f>
        <v>2019</v>
      </c>
    </row>
    <row r="2443" spans="1:25" ht="15" customHeight="1" x14ac:dyDescent="0.25">
      <c r="A2443" s="197" t="s">
        <v>10610</v>
      </c>
      <c r="B2443" s="197" t="s">
        <v>22274</v>
      </c>
      <c r="C2443" s="198">
        <v>45243</v>
      </c>
      <c r="D2443" s="199">
        <v>638</v>
      </c>
      <c r="E2443" s="197" t="s">
        <v>19595</v>
      </c>
      <c r="F2443" s="197" t="s">
        <v>19617</v>
      </c>
      <c r="G2443" s="197"/>
      <c r="H2443" s="197">
        <v>78</v>
      </c>
      <c r="I2443" s="197" t="s">
        <v>3225</v>
      </c>
      <c r="J2443" s="197" t="s">
        <v>19596</v>
      </c>
      <c r="K2443" s="57" t="s">
        <v>3196</v>
      </c>
      <c r="M2443" s="199">
        <v>18</v>
      </c>
      <c r="O2443" s="197" t="s">
        <v>22275</v>
      </c>
      <c r="Q2443" s="197" t="s">
        <v>3229</v>
      </c>
      <c r="S2443" s="57">
        <v>1</v>
      </c>
      <c r="T2443" s="197" t="s">
        <v>19598</v>
      </c>
      <c r="U2443" s="57" t="str">
        <f>VLOOKUP(A2443,'Individual Data'!$K$5:$AC$5544,12,FALSE)</f>
        <v>Unassigned</v>
      </c>
      <c r="V2443" s="14">
        <f>IFERROR(LOOKUP(H2443,{30,43,48,53,58,63,68,73,78,83,88,93,97},{42,47,52,57,62,67,72,77,82,87,92,99,100}),999)</f>
        <v>82</v>
      </c>
      <c r="X2443" s="57" t="str">
        <f>VLOOKUP(A2443,'Individual Data'!$K$5:$AC$5544,8,FALSE)</f>
        <v>NA</v>
      </c>
      <c r="Y2443" s="57" t="str">
        <f>VLOOKUP(A2443,'Individual Data'!$K$5:$AC$5544,9,FALSE)</f>
        <v>U</v>
      </c>
    </row>
    <row r="2444" spans="1:25" ht="15" customHeight="1" x14ac:dyDescent="0.25">
      <c r="A2444" s="197" t="s">
        <v>10612</v>
      </c>
      <c r="B2444" s="197" t="s">
        <v>22276</v>
      </c>
      <c r="C2444" s="198">
        <v>45191</v>
      </c>
      <c r="D2444" s="199">
        <v>23382</v>
      </c>
      <c r="E2444" s="197" t="s">
        <v>19595</v>
      </c>
      <c r="F2444" s="197" t="s">
        <v>17699</v>
      </c>
      <c r="G2444" s="197"/>
      <c r="H2444" s="197">
        <v>74</v>
      </c>
      <c r="I2444" s="197" t="s">
        <v>3085</v>
      </c>
      <c r="J2444" s="197" t="s">
        <v>19596</v>
      </c>
      <c r="K2444" s="57" t="s">
        <v>3196</v>
      </c>
      <c r="M2444" s="199">
        <v>18</v>
      </c>
      <c r="O2444" s="197" t="s">
        <v>22277</v>
      </c>
      <c r="Q2444" s="197" t="s">
        <v>3229</v>
      </c>
      <c r="S2444" s="57">
        <v>1</v>
      </c>
      <c r="T2444" s="197" t="s">
        <v>19598</v>
      </c>
      <c r="U2444" s="57" t="str">
        <f>VLOOKUP(A2444,'Individual Data'!$K$5:$AC$5544,12,FALSE)</f>
        <v>LFSO</v>
      </c>
      <c r="V2444" s="14">
        <f>IFERROR(LOOKUP(H2444,{30,43,48,53,58,63,68,73,78,83,88,93,97},{42,47,52,57,62,67,72,77,82,87,92,99,100}),999)</f>
        <v>77</v>
      </c>
      <c r="X2444" s="57">
        <f>VLOOKUP(A2444,'Individual Data'!$K$5:$AC$5544,8,FALSE)</f>
        <v>4</v>
      </c>
      <c r="Y2444" s="57">
        <f>VLOOKUP(A2444,'Individual Data'!$K$5:$AC$5544,9,FALSE)</f>
        <v>2019</v>
      </c>
    </row>
    <row r="2445" spans="1:25" ht="15" customHeight="1" x14ac:dyDescent="0.25">
      <c r="A2445" s="197" t="s">
        <v>10615</v>
      </c>
      <c r="B2445" s="197" t="s">
        <v>22278</v>
      </c>
      <c r="C2445" s="198">
        <v>45236</v>
      </c>
      <c r="D2445" s="199">
        <v>542</v>
      </c>
      <c r="E2445" s="197" t="s">
        <v>19595</v>
      </c>
      <c r="F2445" s="197" t="s">
        <v>19617</v>
      </c>
      <c r="G2445" s="197"/>
      <c r="H2445" s="197">
        <v>73</v>
      </c>
      <c r="I2445" s="197" t="s">
        <v>3225</v>
      </c>
      <c r="J2445" s="197" t="s">
        <v>19596</v>
      </c>
      <c r="K2445" s="57" t="s">
        <v>3196</v>
      </c>
      <c r="M2445" s="199">
        <v>18</v>
      </c>
      <c r="O2445" s="197" t="s">
        <v>22279</v>
      </c>
      <c r="Q2445" s="197" t="s">
        <v>3229</v>
      </c>
      <c r="S2445" s="57">
        <v>1</v>
      </c>
      <c r="T2445" s="197" t="s">
        <v>3229</v>
      </c>
      <c r="U2445" s="57" t="str">
        <f>VLOOKUP(A2445,'Individual Data'!$K$5:$AC$5544,12,FALSE)</f>
        <v>IPCSR</v>
      </c>
      <c r="V2445" s="14">
        <f>IFERROR(LOOKUP(H2445,{30,43,48,53,58,63,68,73,78,83,88,93,97},{42,47,52,57,62,67,72,77,82,87,92,99,100}),999)</f>
        <v>77</v>
      </c>
      <c r="X2445" s="57">
        <f>VLOOKUP(A2445,'Individual Data'!$K$5:$AC$5544,8,FALSE)</f>
        <v>4</v>
      </c>
      <c r="Y2445" s="57">
        <f>VLOOKUP(A2445,'Individual Data'!$K$5:$AC$5544,9,FALSE)</f>
        <v>2019</v>
      </c>
    </row>
    <row r="2446" spans="1:25" ht="15" customHeight="1" x14ac:dyDescent="0.25">
      <c r="A2446" s="197" t="s">
        <v>10617</v>
      </c>
      <c r="B2446" s="197" t="s">
        <v>22280</v>
      </c>
      <c r="C2446" s="198">
        <v>45236</v>
      </c>
      <c r="D2446" s="199">
        <v>565</v>
      </c>
      <c r="E2446" s="197" t="s">
        <v>19595</v>
      </c>
      <c r="F2446" s="197" t="s">
        <v>19617</v>
      </c>
      <c r="G2446" s="197"/>
      <c r="H2446" s="197">
        <v>73</v>
      </c>
      <c r="I2446" s="197" t="s">
        <v>3225</v>
      </c>
      <c r="J2446" s="197" t="s">
        <v>19596</v>
      </c>
      <c r="K2446" s="57" t="s">
        <v>3196</v>
      </c>
      <c r="M2446" s="199">
        <v>18</v>
      </c>
      <c r="O2446" s="197" t="s">
        <v>22281</v>
      </c>
      <c r="Q2446" s="197" t="s">
        <v>3229</v>
      </c>
      <c r="S2446" s="57">
        <v>1</v>
      </c>
      <c r="T2446" s="197" t="s">
        <v>3229</v>
      </c>
      <c r="U2446" s="57" t="str">
        <f>VLOOKUP(A2446,'Individual Data'!$K$5:$AC$5544,12,FALSE)</f>
        <v>IPCSR</v>
      </c>
      <c r="V2446" s="14">
        <f>IFERROR(LOOKUP(H2446,{30,43,48,53,58,63,68,73,78,83,88,93,97},{42,47,52,57,62,67,72,77,82,87,92,99,100}),999)</f>
        <v>77</v>
      </c>
      <c r="X2446" s="57">
        <f>VLOOKUP(A2446,'Individual Data'!$K$5:$AC$5544,8,FALSE)</f>
        <v>4</v>
      </c>
      <c r="Y2446" s="57">
        <f>VLOOKUP(A2446,'Individual Data'!$K$5:$AC$5544,9,FALSE)</f>
        <v>2019</v>
      </c>
    </row>
    <row r="2447" spans="1:25" ht="15" customHeight="1" x14ac:dyDescent="0.25">
      <c r="A2447" s="197" t="s">
        <v>10620</v>
      </c>
      <c r="B2447" s="197" t="s">
        <v>22282</v>
      </c>
      <c r="C2447" s="198">
        <v>45236</v>
      </c>
      <c r="D2447" s="199">
        <v>526</v>
      </c>
      <c r="E2447" s="197" t="s">
        <v>19595</v>
      </c>
      <c r="F2447" s="197" t="s">
        <v>19617</v>
      </c>
      <c r="G2447" s="197"/>
      <c r="H2447" s="197">
        <v>77</v>
      </c>
      <c r="I2447" s="197" t="s">
        <v>3225</v>
      </c>
      <c r="J2447" s="197" t="s">
        <v>19596</v>
      </c>
      <c r="K2447" s="57" t="s">
        <v>3196</v>
      </c>
      <c r="M2447" s="199">
        <v>18</v>
      </c>
      <c r="O2447" s="197" t="s">
        <v>22283</v>
      </c>
      <c r="Q2447" s="197" t="s">
        <v>3229</v>
      </c>
      <c r="S2447" s="57">
        <v>1</v>
      </c>
      <c r="T2447" s="197" t="s">
        <v>19598</v>
      </c>
      <c r="U2447" s="57" t="str">
        <f>VLOOKUP(A2447,'Individual Data'!$K$5:$AC$5544,12,FALSE)</f>
        <v>BCA1</v>
      </c>
      <c r="V2447" s="14">
        <f>IFERROR(LOOKUP(H2447,{30,43,48,53,58,63,68,73,78,83,88,93,97},{42,47,52,57,62,67,72,77,82,87,92,99,100}),999)</f>
        <v>77</v>
      </c>
      <c r="X2447" s="57">
        <f>VLOOKUP(A2447,'Individual Data'!$K$5:$AC$5544,8,FALSE)</f>
        <v>4</v>
      </c>
      <c r="Y2447" s="57">
        <f>VLOOKUP(A2447,'Individual Data'!$K$5:$AC$5544,9,FALSE)</f>
        <v>2019</v>
      </c>
    </row>
    <row r="2448" spans="1:25" ht="15" customHeight="1" x14ac:dyDescent="0.25">
      <c r="A2448" s="197" t="s">
        <v>10624</v>
      </c>
      <c r="B2448" s="197" t="s">
        <v>22284</v>
      </c>
      <c r="C2448" s="198">
        <v>45243</v>
      </c>
      <c r="D2448" s="199">
        <v>605</v>
      </c>
      <c r="E2448" s="197" t="s">
        <v>19595</v>
      </c>
      <c r="F2448" s="197" t="s">
        <v>17874</v>
      </c>
      <c r="G2448" s="197"/>
      <c r="H2448" s="197">
        <v>75</v>
      </c>
      <c r="I2448" s="197" t="s">
        <v>3225</v>
      </c>
      <c r="J2448" s="197" t="s">
        <v>19596</v>
      </c>
      <c r="K2448" s="229" t="s">
        <v>3228</v>
      </c>
      <c r="M2448" s="199">
        <v>18</v>
      </c>
      <c r="O2448" s="197" t="s">
        <v>19601</v>
      </c>
      <c r="Q2448" s="197" t="s">
        <v>3229</v>
      </c>
      <c r="S2448" s="57">
        <v>1</v>
      </c>
      <c r="T2448" s="197" t="s">
        <v>3229</v>
      </c>
      <c r="U2448" s="57" t="str">
        <f>VLOOKUP(A2448,'Individual Data'!$K$5:$AC$5544,12,FALSE)</f>
        <v>PRH</v>
      </c>
      <c r="V2448" s="14">
        <f>IFERROR(LOOKUP(H2448,{30,43,48,53,58,63,68,73,78,83,88,93,97},{42,47,52,57,62,67,72,77,82,87,92,99,100}),999)</f>
        <v>77</v>
      </c>
      <c r="X2448" s="57">
        <f>VLOOKUP(A2448,'Individual Data'!$K$5:$AC$5544,8,FALSE)</f>
        <v>4</v>
      </c>
      <c r="Y2448" s="57">
        <f>VLOOKUP(A2448,'Individual Data'!$K$5:$AC$5544,9,FALSE)</f>
        <v>2019</v>
      </c>
    </row>
    <row r="2449" spans="1:25" ht="15" customHeight="1" x14ac:dyDescent="0.25">
      <c r="A2449" s="197" t="s">
        <v>10629</v>
      </c>
      <c r="B2449" s="197" t="s">
        <v>22285</v>
      </c>
      <c r="C2449" s="198">
        <v>45223</v>
      </c>
      <c r="D2449" s="199">
        <v>2059</v>
      </c>
      <c r="E2449" s="197" t="s">
        <v>19595</v>
      </c>
      <c r="F2449" s="197" t="s">
        <v>19617</v>
      </c>
      <c r="G2449" s="197"/>
      <c r="H2449" s="197">
        <v>81</v>
      </c>
      <c r="I2449" s="197" t="s">
        <v>3085</v>
      </c>
      <c r="J2449" s="197" t="s">
        <v>19596</v>
      </c>
      <c r="K2449" s="228" t="s">
        <v>3196</v>
      </c>
      <c r="M2449" s="199">
        <v>18</v>
      </c>
      <c r="O2449" s="197" t="s">
        <v>22286</v>
      </c>
      <c r="Q2449" s="197" t="s">
        <v>3229</v>
      </c>
      <c r="S2449" s="57">
        <v>1</v>
      </c>
      <c r="T2449" s="197" t="s">
        <v>19598</v>
      </c>
      <c r="U2449" s="57" t="str">
        <f>VLOOKUP(A2449,'Individual Data'!$K$5:$AC$5544,12,FALSE)</f>
        <v>PLA1</v>
      </c>
      <c r="V2449" s="14">
        <f>IFERROR(LOOKUP(H2449,{30,43,48,53,58,63,68,73,78,83,88,93,97},{42,47,52,57,62,67,72,77,82,87,92,99,100}),999)</f>
        <v>82</v>
      </c>
      <c r="X2449" s="57">
        <f>VLOOKUP(A2449,'Individual Data'!$K$5:$AC$5544,8,FALSE)</f>
        <v>4</v>
      </c>
      <c r="Y2449" s="57">
        <f>VLOOKUP(A2449,'Individual Data'!$K$5:$AC$5544,9,FALSE)</f>
        <v>2019</v>
      </c>
    </row>
    <row r="2450" spans="1:25" ht="15" customHeight="1" x14ac:dyDescent="0.25">
      <c r="A2450" s="197" t="s">
        <v>10634</v>
      </c>
      <c r="B2450" s="197" t="s">
        <v>22287</v>
      </c>
      <c r="C2450" s="198">
        <v>45216</v>
      </c>
      <c r="D2450" s="199">
        <v>1133</v>
      </c>
      <c r="E2450" s="197" t="s">
        <v>19595</v>
      </c>
      <c r="F2450" s="197" t="s">
        <v>19617</v>
      </c>
      <c r="G2450" s="197"/>
      <c r="H2450" s="197">
        <v>74</v>
      </c>
      <c r="I2450" s="197" t="s">
        <v>3085</v>
      </c>
      <c r="J2450" s="197" t="s">
        <v>19596</v>
      </c>
      <c r="K2450" s="57" t="s">
        <v>3196</v>
      </c>
      <c r="M2450" s="199">
        <v>18</v>
      </c>
      <c r="O2450" s="197" t="s">
        <v>22288</v>
      </c>
      <c r="Q2450" s="197" t="s">
        <v>3229</v>
      </c>
      <c r="S2450" s="57">
        <v>1</v>
      </c>
      <c r="T2450" s="197" t="s">
        <v>19598</v>
      </c>
      <c r="U2450" s="57" t="str">
        <f>VLOOKUP(A2450,'Individual Data'!$K$5:$AC$5544,12,FALSE)</f>
        <v>CJA1</v>
      </c>
      <c r="V2450" s="14">
        <f>IFERROR(LOOKUP(H2450,{30,43,48,53,58,63,68,73,78,83,88,93,97},{42,47,52,57,62,67,72,77,82,87,92,99,100}),999)</f>
        <v>77</v>
      </c>
      <c r="X2450" s="57">
        <f>VLOOKUP(A2450,'Individual Data'!$K$5:$AC$5544,8,FALSE)</f>
        <v>4</v>
      </c>
      <c r="Y2450" s="57">
        <f>VLOOKUP(A2450,'Individual Data'!$K$5:$AC$5544,9,FALSE)</f>
        <v>2019</v>
      </c>
    </row>
    <row r="2451" spans="1:25" ht="15" customHeight="1" x14ac:dyDescent="0.25">
      <c r="A2451" s="197" t="s">
        <v>10637</v>
      </c>
      <c r="B2451" s="197" t="s">
        <v>22289</v>
      </c>
      <c r="C2451" s="198">
        <v>45223</v>
      </c>
      <c r="D2451" s="199">
        <v>2266</v>
      </c>
      <c r="E2451" s="197" t="s">
        <v>19595</v>
      </c>
      <c r="F2451" s="197" t="s">
        <v>19617</v>
      </c>
      <c r="G2451" s="197"/>
      <c r="H2451" s="197">
        <v>84</v>
      </c>
      <c r="I2451" s="197" t="s">
        <v>3085</v>
      </c>
      <c r="J2451" s="197" t="s">
        <v>19596</v>
      </c>
      <c r="K2451" s="57" t="s">
        <v>3196</v>
      </c>
      <c r="M2451" s="199">
        <v>18</v>
      </c>
      <c r="O2451" s="197" t="s">
        <v>22290</v>
      </c>
      <c r="Q2451" s="197" t="s">
        <v>3229</v>
      </c>
      <c r="S2451" s="57">
        <v>1</v>
      </c>
      <c r="T2451" s="197" t="s">
        <v>19598</v>
      </c>
      <c r="U2451" s="57" t="str">
        <f>VLOOKUP(A2451,'Individual Data'!$K$5:$AC$5544,12,FALSE)</f>
        <v>IPCSR</v>
      </c>
      <c r="V2451" s="14">
        <f>IFERROR(LOOKUP(H2451,{30,43,48,53,58,63,68,73,78,83,88,93,97},{42,47,52,57,62,67,72,77,82,87,92,99,100}),999)</f>
        <v>87</v>
      </c>
      <c r="X2451" s="57">
        <f>VLOOKUP(A2451,'Individual Data'!$K$5:$AC$5544,8,FALSE)</f>
        <v>4</v>
      </c>
      <c r="Y2451" s="57">
        <f>VLOOKUP(A2451,'Individual Data'!$K$5:$AC$5544,9,FALSE)</f>
        <v>2019</v>
      </c>
    </row>
    <row r="2452" spans="1:25" ht="15" customHeight="1" x14ac:dyDescent="0.25">
      <c r="A2452" s="197" t="s">
        <v>10640</v>
      </c>
      <c r="B2452" s="197" t="s">
        <v>22291</v>
      </c>
      <c r="C2452" s="198">
        <v>45230</v>
      </c>
      <c r="D2452" s="199">
        <v>3302</v>
      </c>
      <c r="E2452" s="197" t="s">
        <v>19595</v>
      </c>
      <c r="F2452" s="197" t="s">
        <v>19617</v>
      </c>
      <c r="G2452" s="197"/>
      <c r="H2452" s="197">
        <v>80</v>
      </c>
      <c r="I2452" s="197" t="s">
        <v>3085</v>
      </c>
      <c r="J2452" s="197" t="s">
        <v>19596</v>
      </c>
      <c r="K2452" s="57" t="s">
        <v>3196</v>
      </c>
      <c r="M2452" s="199">
        <v>18</v>
      </c>
      <c r="O2452" s="197" t="s">
        <v>22292</v>
      </c>
      <c r="Q2452" s="197" t="s">
        <v>3229</v>
      </c>
      <c r="S2452" s="57">
        <v>1</v>
      </c>
      <c r="T2452" s="197" t="s">
        <v>19598</v>
      </c>
      <c r="U2452" s="57" t="str">
        <f>VLOOKUP(A2452,'Individual Data'!$K$5:$AC$5544,12,FALSE)</f>
        <v>BCA1</v>
      </c>
      <c r="V2452" s="14">
        <f>IFERROR(LOOKUP(H2452,{30,43,48,53,58,63,68,73,78,83,88,93,97},{42,47,52,57,62,67,72,77,82,87,92,99,100}),999)</f>
        <v>82</v>
      </c>
      <c r="X2452" s="57">
        <f>VLOOKUP(A2452,'Individual Data'!$K$5:$AC$5544,8,FALSE)</f>
        <v>4</v>
      </c>
      <c r="Y2452" s="57">
        <f>VLOOKUP(A2452,'Individual Data'!$K$5:$AC$5544,9,FALSE)</f>
        <v>2019</v>
      </c>
    </row>
    <row r="2453" spans="1:25" ht="15" customHeight="1" x14ac:dyDescent="0.25">
      <c r="A2453" s="197" t="s">
        <v>10642</v>
      </c>
      <c r="B2453" s="197" t="s">
        <v>22293</v>
      </c>
      <c r="C2453" s="198">
        <v>45236</v>
      </c>
      <c r="D2453" s="199">
        <v>4245</v>
      </c>
      <c r="E2453" s="197" t="s">
        <v>19595</v>
      </c>
      <c r="F2453" s="197" t="s">
        <v>19617</v>
      </c>
      <c r="G2453" s="197"/>
      <c r="H2453" s="197">
        <v>75</v>
      </c>
      <c r="I2453" s="197" t="s">
        <v>3085</v>
      </c>
      <c r="J2453" s="197" t="s">
        <v>19596</v>
      </c>
      <c r="K2453" s="57" t="s">
        <v>3196</v>
      </c>
      <c r="M2453" s="199">
        <v>18</v>
      </c>
      <c r="O2453" s="197" t="s">
        <v>22294</v>
      </c>
      <c r="Q2453" s="197" t="s">
        <v>3229</v>
      </c>
      <c r="S2453" s="57">
        <v>1</v>
      </c>
      <c r="T2453" s="197" t="s">
        <v>19598</v>
      </c>
      <c r="U2453" s="57" t="str">
        <f>VLOOKUP(A2453,'Individual Data'!$K$5:$AC$5544,12,FALSE)</f>
        <v>Unassigned</v>
      </c>
      <c r="V2453" s="14">
        <f>IFERROR(LOOKUP(H2453,{30,43,48,53,58,63,68,73,78,83,88,93,97},{42,47,52,57,62,67,72,77,82,87,92,99,100}),999)</f>
        <v>77</v>
      </c>
      <c r="X2453" s="57" t="str">
        <f>VLOOKUP(A2453,'Individual Data'!$K$5:$AC$5544,8,FALSE)</f>
        <v>NA</v>
      </c>
      <c r="Y2453" s="57" t="str">
        <f>VLOOKUP(A2453,'Individual Data'!$K$5:$AC$5544,9,FALSE)</f>
        <v>U</v>
      </c>
    </row>
    <row r="2454" spans="1:25" ht="15" customHeight="1" x14ac:dyDescent="0.25">
      <c r="A2454" s="197" t="s">
        <v>10645</v>
      </c>
      <c r="B2454" s="197" t="s">
        <v>22295</v>
      </c>
      <c r="C2454" s="198">
        <v>45223</v>
      </c>
      <c r="D2454" s="199">
        <v>2254</v>
      </c>
      <c r="E2454" s="197" t="s">
        <v>19595</v>
      </c>
      <c r="F2454" s="197" t="s">
        <v>19617</v>
      </c>
      <c r="G2454" s="197"/>
      <c r="H2454" s="197">
        <v>74</v>
      </c>
      <c r="I2454" s="197" t="s">
        <v>3085</v>
      </c>
      <c r="J2454" s="197" t="s">
        <v>19596</v>
      </c>
      <c r="K2454" s="57" t="s">
        <v>3196</v>
      </c>
      <c r="M2454" s="199">
        <v>18</v>
      </c>
      <c r="O2454" s="197" t="s">
        <v>22296</v>
      </c>
      <c r="Q2454" s="197" t="s">
        <v>3229</v>
      </c>
      <c r="S2454" s="57">
        <v>1</v>
      </c>
      <c r="T2454" s="197" t="s">
        <v>19598</v>
      </c>
      <c r="U2454" s="57" t="str">
        <f>VLOOKUP(A2454,'Individual Data'!$K$5:$AC$5544,12,FALSE)</f>
        <v>CJA1</v>
      </c>
      <c r="V2454" s="14">
        <f>IFERROR(LOOKUP(H2454,{30,43,48,53,58,63,68,73,78,83,88,93,97},{42,47,52,57,62,67,72,77,82,87,92,99,100}),999)</f>
        <v>77</v>
      </c>
      <c r="X2454" s="57">
        <f>VLOOKUP(A2454,'Individual Data'!$K$5:$AC$5544,8,FALSE)</f>
        <v>4</v>
      </c>
      <c r="Y2454" s="57">
        <f>VLOOKUP(A2454,'Individual Data'!$K$5:$AC$5544,9,FALSE)</f>
        <v>2019</v>
      </c>
    </row>
    <row r="2455" spans="1:25" ht="15" customHeight="1" x14ac:dyDescent="0.25">
      <c r="A2455" s="197" t="s">
        <v>10648</v>
      </c>
      <c r="B2455" s="197" t="s">
        <v>22297</v>
      </c>
      <c r="C2455" s="198">
        <v>45230</v>
      </c>
      <c r="D2455" s="199">
        <v>3234</v>
      </c>
      <c r="E2455" s="197" t="s">
        <v>19595</v>
      </c>
      <c r="F2455" s="197" t="s">
        <v>19617</v>
      </c>
      <c r="G2455" s="197"/>
      <c r="H2455" s="197">
        <v>79</v>
      </c>
      <c r="I2455" s="197" t="s">
        <v>3085</v>
      </c>
      <c r="J2455" s="197" t="s">
        <v>19596</v>
      </c>
      <c r="K2455" s="57" t="s">
        <v>3196</v>
      </c>
      <c r="M2455" s="199">
        <v>18</v>
      </c>
      <c r="O2455" s="197" t="s">
        <v>22298</v>
      </c>
      <c r="Q2455" s="197" t="s">
        <v>3229</v>
      </c>
      <c r="S2455" s="57">
        <v>1</v>
      </c>
      <c r="T2455" s="197" t="s">
        <v>19598</v>
      </c>
      <c r="U2455" s="57" t="str">
        <f>VLOOKUP(A2455,'Individual Data'!$K$5:$AC$5544,12,FALSE)</f>
        <v>IPCSR</v>
      </c>
      <c r="V2455" s="14">
        <f>IFERROR(LOOKUP(H2455,{30,43,48,53,58,63,68,73,78,83,88,93,97},{42,47,52,57,62,67,72,77,82,87,92,99,100}),999)</f>
        <v>82</v>
      </c>
      <c r="X2455" s="57">
        <f>VLOOKUP(A2455,'Individual Data'!$K$5:$AC$5544,8,FALSE)</f>
        <v>4</v>
      </c>
      <c r="Y2455" s="57">
        <f>VLOOKUP(A2455,'Individual Data'!$K$5:$AC$5544,9,FALSE)</f>
        <v>2019</v>
      </c>
    </row>
    <row r="2456" spans="1:25" ht="15" customHeight="1" x14ac:dyDescent="0.25">
      <c r="A2456" s="197" t="s">
        <v>10657</v>
      </c>
      <c r="B2456" s="197" t="s">
        <v>22299</v>
      </c>
      <c r="C2456" s="198">
        <v>45223</v>
      </c>
      <c r="D2456" s="199">
        <v>200</v>
      </c>
      <c r="E2456" s="197" t="s">
        <v>19595</v>
      </c>
      <c r="F2456" s="197" t="s">
        <v>19617</v>
      </c>
      <c r="G2456" s="197"/>
      <c r="H2456" s="197">
        <v>94</v>
      </c>
      <c r="I2456" s="197" t="s">
        <v>3225</v>
      </c>
      <c r="J2456" s="197" t="s">
        <v>19596</v>
      </c>
      <c r="K2456" s="57" t="s">
        <v>3196</v>
      </c>
      <c r="M2456" s="199">
        <v>18</v>
      </c>
      <c r="O2456" s="197" t="s">
        <v>22300</v>
      </c>
      <c r="Q2456" s="197" t="s">
        <v>3229</v>
      </c>
      <c r="S2456" s="57">
        <v>1</v>
      </c>
      <c r="T2456" s="197" t="s">
        <v>19607</v>
      </c>
      <c r="U2456" s="57" t="str">
        <f>VLOOKUP(A2456,'Individual Data'!$K$5:$AC$5544,12,FALSE)</f>
        <v>PLA1</v>
      </c>
      <c r="V2456" s="14">
        <f>IFERROR(LOOKUP(H2456,{30,43,48,53,58,63,68,73,78,83,88,93,97},{42,47,52,57,62,67,72,77,82,87,92,99,100}),999)</f>
        <v>99</v>
      </c>
      <c r="X2456" s="57">
        <f>VLOOKUP(A2456,'Individual Data'!$K$5:$AC$5544,8,FALSE)</f>
        <v>5</v>
      </c>
      <c r="Y2456" s="57">
        <f>VLOOKUP(A2456,'Individual Data'!$K$5:$AC$5544,9,FALSE)</f>
        <v>2018</v>
      </c>
    </row>
    <row r="2457" spans="1:25" ht="15" customHeight="1" x14ac:dyDescent="0.25">
      <c r="A2457" s="197" t="s">
        <v>10660</v>
      </c>
      <c r="B2457" s="197" t="s">
        <v>22301</v>
      </c>
      <c r="C2457" s="198">
        <v>45243</v>
      </c>
      <c r="D2457" s="199">
        <v>586</v>
      </c>
      <c r="E2457" s="197" t="s">
        <v>19595</v>
      </c>
      <c r="F2457" s="197" t="s">
        <v>19617</v>
      </c>
      <c r="G2457" s="197"/>
      <c r="H2457" s="197">
        <v>91</v>
      </c>
      <c r="I2457" s="197" t="s">
        <v>3225</v>
      </c>
      <c r="J2457" s="197" t="s">
        <v>19596</v>
      </c>
      <c r="K2457" s="57" t="s">
        <v>3196</v>
      </c>
      <c r="M2457" s="199">
        <v>18</v>
      </c>
      <c r="O2457" s="197" t="s">
        <v>22302</v>
      </c>
      <c r="Q2457" s="197" t="s">
        <v>3229</v>
      </c>
      <c r="S2457" s="57">
        <v>1</v>
      </c>
      <c r="T2457" s="197" t="s">
        <v>19598</v>
      </c>
      <c r="U2457" s="57" t="str">
        <f>VLOOKUP(A2457,'Individual Data'!$K$5:$AC$5544,12,FALSE)</f>
        <v>Unassigned</v>
      </c>
      <c r="V2457" s="14">
        <f>IFERROR(LOOKUP(H2457,{30,43,48,53,58,63,68,73,78,83,88,93,97},{42,47,52,57,62,67,72,77,82,87,92,99,100}),999)</f>
        <v>92</v>
      </c>
      <c r="X2457" s="57" t="str">
        <f>VLOOKUP(A2457,'Individual Data'!$K$5:$AC$5544,8,FALSE)</f>
        <v>NA</v>
      </c>
      <c r="Y2457" s="57" t="str">
        <f>VLOOKUP(A2457,'Individual Data'!$K$5:$AC$5544,9,FALSE)</f>
        <v>U</v>
      </c>
    </row>
    <row r="2458" spans="1:25" ht="15" customHeight="1" x14ac:dyDescent="0.25">
      <c r="A2458" s="197" t="s">
        <v>10663</v>
      </c>
      <c r="B2458" s="197" t="s">
        <v>22303</v>
      </c>
      <c r="C2458" s="198">
        <v>45230</v>
      </c>
      <c r="D2458" s="199">
        <v>385</v>
      </c>
      <c r="E2458" s="197" t="s">
        <v>19595</v>
      </c>
      <c r="F2458" s="197" t="s">
        <v>19617</v>
      </c>
      <c r="G2458" s="197"/>
      <c r="H2458" s="197">
        <v>77</v>
      </c>
      <c r="I2458" s="197" t="s">
        <v>3225</v>
      </c>
      <c r="J2458" s="197" t="s">
        <v>19596</v>
      </c>
      <c r="K2458" s="57" t="s">
        <v>3196</v>
      </c>
      <c r="M2458" s="199">
        <v>18</v>
      </c>
      <c r="O2458" s="197" t="s">
        <v>22304</v>
      </c>
      <c r="Q2458" s="197" t="s">
        <v>3229</v>
      </c>
      <c r="S2458" s="57">
        <v>1</v>
      </c>
      <c r="T2458" s="197" t="s">
        <v>19598</v>
      </c>
      <c r="U2458" s="57" t="str">
        <f>VLOOKUP(A2458,'Individual Data'!$K$5:$AC$5544,12,FALSE)</f>
        <v>PLA1</v>
      </c>
      <c r="V2458" s="14">
        <f>IFERROR(LOOKUP(H2458,{30,43,48,53,58,63,68,73,78,83,88,93,97},{42,47,52,57,62,67,72,77,82,87,92,99,100}),999)</f>
        <v>77</v>
      </c>
      <c r="X2458" s="57">
        <f>VLOOKUP(A2458,'Individual Data'!$K$5:$AC$5544,8,FALSE)</f>
        <v>4</v>
      </c>
      <c r="Y2458" s="57">
        <f>VLOOKUP(A2458,'Individual Data'!$K$5:$AC$5544,9,FALSE)</f>
        <v>2019</v>
      </c>
    </row>
    <row r="2459" spans="1:25" ht="15" customHeight="1" x14ac:dyDescent="0.25">
      <c r="A2459" s="197" t="s">
        <v>10667</v>
      </c>
      <c r="B2459" s="197" t="s">
        <v>22305</v>
      </c>
      <c r="C2459" s="198">
        <v>45236</v>
      </c>
      <c r="D2459" s="199">
        <v>4155</v>
      </c>
      <c r="E2459" s="197" t="s">
        <v>19595</v>
      </c>
      <c r="F2459" s="197" t="s">
        <v>19617</v>
      </c>
      <c r="G2459" s="197"/>
      <c r="H2459" s="197">
        <v>73</v>
      </c>
      <c r="I2459" s="197" t="s">
        <v>3085</v>
      </c>
      <c r="J2459" s="197" t="s">
        <v>19596</v>
      </c>
      <c r="K2459" s="57" t="s">
        <v>3196</v>
      </c>
      <c r="M2459" s="199">
        <v>18</v>
      </c>
      <c r="O2459" s="197" t="s">
        <v>22306</v>
      </c>
      <c r="Q2459" s="197" t="s">
        <v>3229</v>
      </c>
      <c r="S2459" s="57">
        <v>1</v>
      </c>
      <c r="T2459" s="197" t="s">
        <v>3229</v>
      </c>
      <c r="U2459" s="57" t="str">
        <f>VLOOKUP(A2459,'Individual Data'!$K$5:$AC$5544,12,FALSE)</f>
        <v>Unassigned</v>
      </c>
      <c r="V2459" s="14">
        <f>IFERROR(LOOKUP(H2459,{30,43,48,53,58,63,68,73,78,83,88,93,97},{42,47,52,57,62,67,72,77,82,87,92,99,100}),999)</f>
        <v>77</v>
      </c>
      <c r="X2459" s="57" t="str">
        <f>VLOOKUP(A2459,'Individual Data'!$K$5:$AC$5544,8,FALSE)</f>
        <v>NA</v>
      </c>
      <c r="Y2459" s="57" t="str">
        <f>VLOOKUP(A2459,'Individual Data'!$K$5:$AC$5544,9,FALSE)</f>
        <v>U</v>
      </c>
    </row>
    <row r="2460" spans="1:25" ht="15" customHeight="1" x14ac:dyDescent="0.25">
      <c r="A2460" s="197" t="s">
        <v>10672</v>
      </c>
      <c r="B2460" s="197" t="s">
        <v>22307</v>
      </c>
      <c r="C2460" s="198">
        <v>45245</v>
      </c>
      <c r="D2460" s="199">
        <v>7016</v>
      </c>
      <c r="E2460" s="197" t="s">
        <v>19595</v>
      </c>
      <c r="F2460" s="197" t="s">
        <v>19610</v>
      </c>
      <c r="G2460" s="197"/>
      <c r="H2460" s="197">
        <v>79</v>
      </c>
      <c r="I2460" s="197" t="s">
        <v>3085</v>
      </c>
      <c r="J2460" s="197" t="s">
        <v>19596</v>
      </c>
      <c r="K2460" s="57" t="s">
        <v>3196</v>
      </c>
      <c r="M2460" s="199">
        <v>18</v>
      </c>
      <c r="O2460" s="197" t="s">
        <v>19601</v>
      </c>
      <c r="Q2460" s="197" t="s">
        <v>3229</v>
      </c>
      <c r="S2460" s="57">
        <v>1</v>
      </c>
      <c r="T2460" s="197" t="s">
        <v>3229</v>
      </c>
      <c r="U2460" s="57" t="str">
        <f>VLOOKUP(A2460,'Individual Data'!$K$5:$AC$5544,12,FALSE)</f>
        <v>IPCSR</v>
      </c>
      <c r="V2460" s="14">
        <f>IFERROR(LOOKUP(H2460,{30,43,48,53,58,63,68,73,78,83,88,93,97},{42,47,52,57,62,67,72,77,82,87,92,99,100}),999)</f>
        <v>82</v>
      </c>
      <c r="X2460" s="57">
        <f>VLOOKUP(A2460,'Individual Data'!$K$5:$AC$5544,8,FALSE)</f>
        <v>4</v>
      </c>
      <c r="Y2460" s="57">
        <f>VLOOKUP(A2460,'Individual Data'!$K$5:$AC$5544,9,FALSE)</f>
        <v>2019</v>
      </c>
    </row>
    <row r="2461" spans="1:25" ht="15" customHeight="1" x14ac:dyDescent="0.25">
      <c r="A2461" s="197" t="s">
        <v>10676</v>
      </c>
      <c r="B2461" s="197" t="s">
        <v>22308</v>
      </c>
      <c r="C2461" s="198">
        <v>45243</v>
      </c>
      <c r="D2461" s="199">
        <v>5095</v>
      </c>
      <c r="E2461" s="197" t="s">
        <v>19595</v>
      </c>
      <c r="F2461" s="197" t="s">
        <v>19617</v>
      </c>
      <c r="G2461" s="197"/>
      <c r="H2461" s="197">
        <v>77</v>
      </c>
      <c r="I2461" s="197" t="s">
        <v>3085</v>
      </c>
      <c r="J2461" s="197" t="s">
        <v>19596</v>
      </c>
      <c r="K2461" s="57" t="s">
        <v>3196</v>
      </c>
      <c r="M2461" s="199">
        <v>18</v>
      </c>
      <c r="O2461" s="197" t="s">
        <v>22309</v>
      </c>
      <c r="Q2461" s="197" t="s">
        <v>3229</v>
      </c>
      <c r="S2461" s="57">
        <v>1</v>
      </c>
      <c r="T2461" s="197" t="s">
        <v>19598</v>
      </c>
      <c r="U2461" s="57" t="str">
        <f>VLOOKUP(A2461,'Individual Data'!$K$5:$AC$5544,12,FALSE)</f>
        <v>IPCSR</v>
      </c>
      <c r="V2461" s="14">
        <f>IFERROR(LOOKUP(H2461,{30,43,48,53,58,63,68,73,78,83,88,93,97},{42,47,52,57,62,67,72,77,82,87,92,99,100}),999)</f>
        <v>77</v>
      </c>
      <c r="X2461" s="57">
        <f>VLOOKUP(A2461,'Individual Data'!$K$5:$AC$5544,8,FALSE)</f>
        <v>4</v>
      </c>
      <c r="Y2461" s="57">
        <f>VLOOKUP(A2461,'Individual Data'!$K$5:$AC$5544,9,FALSE)</f>
        <v>2019</v>
      </c>
    </row>
    <row r="2462" spans="1:25" ht="15" customHeight="1" x14ac:dyDescent="0.25">
      <c r="A2462" s="197" t="s">
        <v>10678</v>
      </c>
      <c r="B2462" s="197" t="s">
        <v>22310</v>
      </c>
      <c r="C2462" s="198">
        <v>45243</v>
      </c>
      <c r="D2462" s="199">
        <v>5056</v>
      </c>
      <c r="E2462" s="197" t="s">
        <v>19595</v>
      </c>
      <c r="F2462" s="197" t="s">
        <v>19617</v>
      </c>
      <c r="G2462" s="197"/>
      <c r="H2462" s="197">
        <v>85</v>
      </c>
      <c r="I2462" s="197" t="s">
        <v>3085</v>
      </c>
      <c r="J2462" s="197" t="s">
        <v>19596</v>
      </c>
      <c r="K2462" s="57" t="s">
        <v>3196</v>
      </c>
      <c r="M2462" s="199">
        <v>18</v>
      </c>
      <c r="O2462" s="197" t="s">
        <v>22311</v>
      </c>
      <c r="Q2462" s="197" t="s">
        <v>3229</v>
      </c>
      <c r="S2462" s="57">
        <v>1</v>
      </c>
      <c r="T2462" s="197" t="s">
        <v>19598</v>
      </c>
      <c r="U2462" s="57" t="str">
        <f>VLOOKUP(A2462,'Individual Data'!$K$5:$AC$5544,12,FALSE)</f>
        <v>Unassigned</v>
      </c>
      <c r="V2462" s="14">
        <f>IFERROR(LOOKUP(H2462,{30,43,48,53,58,63,68,73,78,83,88,93,97},{42,47,52,57,62,67,72,77,82,87,92,99,100}),999)</f>
        <v>87</v>
      </c>
      <c r="X2462" s="57" t="str">
        <f>VLOOKUP(A2462,'Individual Data'!$K$5:$AC$5544,8,FALSE)</f>
        <v>NA</v>
      </c>
      <c r="Y2462" s="57" t="str">
        <f>VLOOKUP(A2462,'Individual Data'!$K$5:$AC$5544,9,FALSE)</f>
        <v>U</v>
      </c>
    </row>
    <row r="2463" spans="1:25" ht="15" customHeight="1" x14ac:dyDescent="0.25">
      <c r="A2463" s="197" t="s">
        <v>10681</v>
      </c>
      <c r="B2463" s="197" t="s">
        <v>22312</v>
      </c>
      <c r="C2463" s="198">
        <v>45245</v>
      </c>
      <c r="D2463" s="199">
        <v>7005</v>
      </c>
      <c r="E2463" s="197" t="s">
        <v>19595</v>
      </c>
      <c r="F2463" s="197" t="s">
        <v>19610</v>
      </c>
      <c r="G2463" s="197"/>
      <c r="H2463" s="197">
        <v>86</v>
      </c>
      <c r="I2463" s="197" t="s">
        <v>3085</v>
      </c>
      <c r="J2463" s="197" t="s">
        <v>19596</v>
      </c>
      <c r="K2463" s="57" t="s">
        <v>3196</v>
      </c>
      <c r="M2463" s="199">
        <v>18</v>
      </c>
      <c r="O2463" s="197" t="s">
        <v>19601</v>
      </c>
      <c r="Q2463" s="197" t="s">
        <v>3229</v>
      </c>
      <c r="S2463" s="57">
        <v>1</v>
      </c>
      <c r="T2463" s="197" t="s">
        <v>3229</v>
      </c>
      <c r="U2463" s="57" t="str">
        <f>VLOOKUP(A2463,'Individual Data'!$K$5:$AC$5544,12,FALSE)</f>
        <v>Unassigned</v>
      </c>
      <c r="V2463" s="14">
        <f>IFERROR(LOOKUP(H2463,{30,43,48,53,58,63,68,73,78,83,88,93,97},{42,47,52,57,62,67,72,77,82,87,92,99,100}),999)</f>
        <v>87</v>
      </c>
      <c r="X2463" s="57" t="str">
        <f>VLOOKUP(A2463,'Individual Data'!$K$5:$AC$5544,8,FALSE)</f>
        <v>NA</v>
      </c>
      <c r="Y2463" s="57" t="str">
        <f>VLOOKUP(A2463,'Individual Data'!$K$5:$AC$5544,9,FALSE)</f>
        <v>U</v>
      </c>
    </row>
    <row r="2464" spans="1:25" ht="15" customHeight="1" x14ac:dyDescent="0.25">
      <c r="A2464" s="197" t="s">
        <v>10684</v>
      </c>
      <c r="B2464" s="197" t="s">
        <v>22313</v>
      </c>
      <c r="C2464" s="198">
        <v>45223</v>
      </c>
      <c r="D2464" s="199">
        <v>2284</v>
      </c>
      <c r="E2464" s="197" t="s">
        <v>19595</v>
      </c>
      <c r="F2464" s="197" t="s">
        <v>19617</v>
      </c>
      <c r="G2464" s="197"/>
      <c r="H2464" s="197">
        <v>79</v>
      </c>
      <c r="I2464" s="197" t="s">
        <v>3085</v>
      </c>
      <c r="J2464" s="197" t="s">
        <v>19596</v>
      </c>
      <c r="K2464" s="57" t="s">
        <v>3196</v>
      </c>
      <c r="M2464" s="199">
        <v>18</v>
      </c>
      <c r="O2464" s="197" t="s">
        <v>22314</v>
      </c>
      <c r="Q2464" s="197" t="s">
        <v>3229</v>
      </c>
      <c r="S2464" s="57">
        <v>1</v>
      </c>
      <c r="T2464" s="197" t="s">
        <v>19598</v>
      </c>
      <c r="U2464" s="57" t="str">
        <f>VLOOKUP(A2464,'Individual Data'!$K$5:$AC$5544,12,FALSE)</f>
        <v>CJA1</v>
      </c>
      <c r="V2464" s="14">
        <f>IFERROR(LOOKUP(H2464,{30,43,48,53,58,63,68,73,78,83,88,93,97},{42,47,52,57,62,67,72,77,82,87,92,99,100}),999)</f>
        <v>82</v>
      </c>
      <c r="X2464" s="57">
        <f>VLOOKUP(A2464,'Individual Data'!$K$5:$AC$5544,8,FALSE)</f>
        <v>4</v>
      </c>
      <c r="Y2464" s="57">
        <f>VLOOKUP(A2464,'Individual Data'!$K$5:$AC$5544,9,FALSE)</f>
        <v>2019</v>
      </c>
    </row>
    <row r="2465" spans="1:25" ht="15" customHeight="1" x14ac:dyDescent="0.25">
      <c r="A2465" s="197" t="s">
        <v>10686</v>
      </c>
      <c r="B2465" s="197" t="s">
        <v>22315</v>
      </c>
      <c r="C2465" s="198">
        <v>45245</v>
      </c>
      <c r="D2465" s="199">
        <v>7022</v>
      </c>
      <c r="E2465" s="197" t="s">
        <v>19595</v>
      </c>
      <c r="F2465" s="197" t="s">
        <v>19610</v>
      </c>
      <c r="G2465" s="197"/>
      <c r="H2465" s="197">
        <v>81</v>
      </c>
      <c r="I2465" s="197" t="s">
        <v>3225</v>
      </c>
      <c r="J2465" s="197" t="s">
        <v>19596</v>
      </c>
      <c r="K2465" s="57" t="s">
        <v>3196</v>
      </c>
      <c r="M2465" s="199">
        <v>18</v>
      </c>
      <c r="O2465" s="197" t="s">
        <v>19601</v>
      </c>
      <c r="Q2465" s="197" t="s">
        <v>3229</v>
      </c>
      <c r="S2465" s="57">
        <v>1</v>
      </c>
      <c r="T2465" s="197" t="s">
        <v>3229</v>
      </c>
      <c r="U2465" s="57" t="str">
        <f>VLOOKUP(A2465,'Individual Data'!$K$5:$AC$5544,12,FALSE)</f>
        <v>IPCSR</v>
      </c>
      <c r="V2465" s="14">
        <f>IFERROR(LOOKUP(H2465,{30,43,48,53,58,63,68,73,78,83,88,93,97},{42,47,52,57,62,67,72,77,82,87,92,99,100}),999)</f>
        <v>82</v>
      </c>
      <c r="X2465" s="57">
        <f>VLOOKUP(A2465,'Individual Data'!$K$5:$AC$5544,8,FALSE)</f>
        <v>4</v>
      </c>
      <c r="Y2465" s="57">
        <f>VLOOKUP(A2465,'Individual Data'!$K$5:$AC$5544,9,FALSE)</f>
        <v>2019</v>
      </c>
    </row>
    <row r="2466" spans="1:25" ht="15" customHeight="1" x14ac:dyDescent="0.25">
      <c r="A2466" s="197" t="s">
        <v>10689</v>
      </c>
      <c r="B2466" s="197" t="s">
        <v>22316</v>
      </c>
      <c r="C2466" s="198">
        <v>45230</v>
      </c>
      <c r="D2466" s="199">
        <v>3305</v>
      </c>
      <c r="E2466" s="197" t="s">
        <v>19595</v>
      </c>
      <c r="F2466" s="197" t="s">
        <v>19617</v>
      </c>
      <c r="G2466" s="197"/>
      <c r="H2466" s="197">
        <v>75</v>
      </c>
      <c r="I2466" s="197" t="s">
        <v>3085</v>
      </c>
      <c r="J2466" s="197" t="s">
        <v>19596</v>
      </c>
      <c r="K2466" s="57" t="s">
        <v>3196</v>
      </c>
      <c r="M2466" s="199">
        <v>18</v>
      </c>
      <c r="O2466" s="197" t="s">
        <v>22317</v>
      </c>
      <c r="Q2466" s="197" t="s">
        <v>3229</v>
      </c>
      <c r="S2466" s="57">
        <v>1</v>
      </c>
      <c r="T2466" s="197" t="s">
        <v>19598</v>
      </c>
      <c r="U2466" s="57" t="str">
        <f>VLOOKUP(A2466,'Individual Data'!$K$5:$AC$5544,12,FALSE)</f>
        <v>LFSO</v>
      </c>
      <c r="V2466" s="14">
        <f>IFERROR(LOOKUP(H2466,{30,43,48,53,58,63,68,73,78,83,88,93,97},{42,47,52,57,62,67,72,77,82,87,92,99,100}),999)</f>
        <v>77</v>
      </c>
      <c r="X2466" s="57">
        <f>VLOOKUP(A2466,'Individual Data'!$K$5:$AC$5544,8,FALSE)</f>
        <v>4</v>
      </c>
      <c r="Y2466" s="57">
        <f>VLOOKUP(A2466,'Individual Data'!$K$5:$AC$5544,9,FALSE)</f>
        <v>2019</v>
      </c>
    </row>
    <row r="2467" spans="1:25" ht="15" customHeight="1" x14ac:dyDescent="0.25">
      <c r="A2467" s="197" t="s">
        <v>10694</v>
      </c>
      <c r="B2467" s="197" t="s">
        <v>22318</v>
      </c>
      <c r="C2467" s="198">
        <v>45236</v>
      </c>
      <c r="D2467" s="199">
        <v>4206</v>
      </c>
      <c r="E2467" s="197" t="s">
        <v>19595</v>
      </c>
      <c r="F2467" s="197" t="s">
        <v>19617</v>
      </c>
      <c r="G2467" s="197"/>
      <c r="H2467" s="197">
        <v>90</v>
      </c>
      <c r="I2467" s="197" t="s">
        <v>3085</v>
      </c>
      <c r="J2467" s="197" t="s">
        <v>19596</v>
      </c>
      <c r="K2467" s="57" t="s">
        <v>3196</v>
      </c>
      <c r="M2467" s="199">
        <v>18</v>
      </c>
      <c r="O2467" s="197" t="s">
        <v>22319</v>
      </c>
      <c r="Q2467" s="197" t="s">
        <v>3229</v>
      </c>
      <c r="S2467" s="57">
        <v>1</v>
      </c>
      <c r="T2467" s="197" t="s">
        <v>19598</v>
      </c>
      <c r="U2467" s="57" t="str">
        <f>VLOOKUP(A2467,'Individual Data'!$K$5:$AC$5544,12,FALSE)</f>
        <v>PLA1</v>
      </c>
      <c r="V2467" s="14">
        <f>IFERROR(LOOKUP(H2467,{30,43,48,53,58,63,68,73,78,83,88,93,97},{42,47,52,57,62,67,72,77,82,87,92,99,100}),999)</f>
        <v>92</v>
      </c>
      <c r="X2467" s="57">
        <f>VLOOKUP(A2467,'Individual Data'!$K$5:$AC$5544,8,FALSE)</f>
        <v>4</v>
      </c>
      <c r="Y2467" s="57">
        <f>VLOOKUP(A2467,'Individual Data'!$K$5:$AC$5544,9,FALSE)</f>
        <v>2019</v>
      </c>
    </row>
    <row r="2468" spans="1:25" ht="15" customHeight="1" x14ac:dyDescent="0.25">
      <c r="A2468" s="197" t="s">
        <v>10697</v>
      </c>
      <c r="B2468" s="197" t="s">
        <v>22320</v>
      </c>
      <c r="C2468" s="198">
        <v>45223</v>
      </c>
      <c r="D2468" s="199">
        <v>220</v>
      </c>
      <c r="E2468" s="197" t="s">
        <v>19595</v>
      </c>
      <c r="F2468" s="197" t="s">
        <v>19617</v>
      </c>
      <c r="G2468" s="197"/>
      <c r="H2468" s="197">
        <v>72</v>
      </c>
      <c r="I2468" s="197" t="s">
        <v>3225</v>
      </c>
      <c r="J2468" s="197" t="s">
        <v>19596</v>
      </c>
      <c r="K2468" s="57" t="s">
        <v>3196</v>
      </c>
      <c r="M2468" s="199">
        <v>18</v>
      </c>
      <c r="O2468" s="197" t="s">
        <v>22321</v>
      </c>
      <c r="Q2468" s="197" t="s">
        <v>3229</v>
      </c>
      <c r="S2468" s="57">
        <v>1</v>
      </c>
      <c r="T2468" s="197" t="s">
        <v>19598</v>
      </c>
      <c r="U2468" s="57" t="str">
        <f>VLOOKUP(A2468,'Individual Data'!$K$5:$AC$5544,12,FALSE)</f>
        <v>IPCSR</v>
      </c>
      <c r="V2468" s="14">
        <f>IFERROR(LOOKUP(H2468,{30,43,48,53,58,63,68,73,78,83,88,93,97},{42,47,52,57,62,67,72,77,82,87,92,99,100}),999)</f>
        <v>72</v>
      </c>
      <c r="X2468" s="57">
        <f>VLOOKUP(A2468,'Individual Data'!$K$5:$AC$5544,8,FALSE)</f>
        <v>4</v>
      </c>
      <c r="Y2468" s="57">
        <f>VLOOKUP(A2468,'Individual Data'!$K$5:$AC$5544,9,FALSE)</f>
        <v>2019</v>
      </c>
    </row>
    <row r="2469" spans="1:25" ht="15" customHeight="1" x14ac:dyDescent="0.25">
      <c r="A2469" s="197" t="s">
        <v>10700</v>
      </c>
      <c r="B2469" s="197" t="s">
        <v>22322</v>
      </c>
      <c r="C2469" s="198">
        <v>45243</v>
      </c>
      <c r="D2469" s="199">
        <v>5077</v>
      </c>
      <c r="E2469" s="197" t="s">
        <v>19595</v>
      </c>
      <c r="F2469" s="197" t="s">
        <v>19617</v>
      </c>
      <c r="G2469" s="197"/>
      <c r="H2469" s="197">
        <v>81</v>
      </c>
      <c r="I2469" s="197" t="s">
        <v>3085</v>
      </c>
      <c r="J2469" s="197" t="s">
        <v>19596</v>
      </c>
      <c r="K2469" s="57" t="s">
        <v>3196</v>
      </c>
      <c r="M2469" s="199">
        <v>18</v>
      </c>
      <c r="O2469" s="197" t="s">
        <v>22323</v>
      </c>
      <c r="Q2469" s="197" t="s">
        <v>17769</v>
      </c>
      <c r="S2469" s="57">
        <v>1</v>
      </c>
      <c r="T2469" s="197" t="s">
        <v>19794</v>
      </c>
      <c r="U2469" s="57" t="str">
        <f>VLOOKUP(A2469,'Individual Data'!$K$5:$AC$5544,12,FALSE)</f>
        <v>Unassigned</v>
      </c>
      <c r="V2469" s="14">
        <f>IFERROR(LOOKUP(H2469,{30,43,48,53,58,63,68,73,78,83,88,93,97},{42,47,52,57,62,67,72,77,82,87,92,99,100}),999)</f>
        <v>82</v>
      </c>
      <c r="X2469" s="57" t="str">
        <f>VLOOKUP(A2469,'Individual Data'!$K$5:$AC$5544,8,FALSE)</f>
        <v>NA</v>
      </c>
      <c r="Y2469" s="57" t="str">
        <f>VLOOKUP(A2469,'Individual Data'!$K$5:$AC$5544,9,FALSE)</f>
        <v>U</v>
      </c>
    </row>
    <row r="2470" spans="1:25" ht="15" customHeight="1" x14ac:dyDescent="0.25">
      <c r="A2470" s="197" t="s">
        <v>10703</v>
      </c>
      <c r="B2470" s="197" t="s">
        <v>22324</v>
      </c>
      <c r="C2470" s="198">
        <v>45223</v>
      </c>
      <c r="D2470" s="199">
        <v>2292</v>
      </c>
      <c r="E2470" s="197" t="s">
        <v>19595</v>
      </c>
      <c r="F2470" s="197" t="s">
        <v>19617</v>
      </c>
      <c r="G2470" s="197"/>
      <c r="H2470" s="197">
        <v>76.5</v>
      </c>
      <c r="I2470" s="197" t="s">
        <v>3085</v>
      </c>
      <c r="J2470" s="197" t="s">
        <v>19596</v>
      </c>
      <c r="K2470" s="57" t="s">
        <v>3196</v>
      </c>
      <c r="M2470" s="199">
        <v>18</v>
      </c>
      <c r="O2470" s="197" t="s">
        <v>22325</v>
      </c>
      <c r="Q2470" s="197" t="s">
        <v>3229</v>
      </c>
      <c r="S2470" s="57">
        <v>1</v>
      </c>
      <c r="T2470" s="197" t="s">
        <v>19598</v>
      </c>
      <c r="U2470" s="57" t="str">
        <f>VLOOKUP(A2470,'Individual Data'!$K$5:$AC$5544,12,FALSE)</f>
        <v>BCA1</v>
      </c>
      <c r="V2470" s="14">
        <f>IFERROR(LOOKUP(H2470,{30,43,48,53,58,63,68,73,78,83,88,93,97},{42,47,52,57,62,67,72,77,82,87,92,99,100}),999)</f>
        <v>77</v>
      </c>
      <c r="X2470" s="57">
        <f>VLOOKUP(A2470,'Individual Data'!$K$5:$AC$5544,8,FALSE)</f>
        <v>4</v>
      </c>
      <c r="Y2470" s="57">
        <f>VLOOKUP(A2470,'Individual Data'!$K$5:$AC$5544,9,FALSE)</f>
        <v>2019</v>
      </c>
    </row>
    <row r="2471" spans="1:25" ht="15" customHeight="1" x14ac:dyDescent="0.25">
      <c r="A2471" s="197" t="s">
        <v>10706</v>
      </c>
      <c r="B2471" s="197" t="s">
        <v>22326</v>
      </c>
      <c r="C2471" s="198">
        <v>45243</v>
      </c>
      <c r="D2471" s="199">
        <v>5026</v>
      </c>
      <c r="E2471" s="197" t="s">
        <v>19595</v>
      </c>
      <c r="F2471" s="197" t="s">
        <v>19617</v>
      </c>
      <c r="G2471" s="197"/>
      <c r="H2471" s="197">
        <v>88</v>
      </c>
      <c r="I2471" s="197" t="s">
        <v>3085</v>
      </c>
      <c r="J2471" s="197" t="s">
        <v>17688</v>
      </c>
      <c r="K2471" s="229" t="s">
        <v>3228</v>
      </c>
      <c r="M2471" s="199">
        <v>18</v>
      </c>
      <c r="O2471" s="197" t="s">
        <v>19601</v>
      </c>
      <c r="Q2471" s="197" t="s">
        <v>3229</v>
      </c>
      <c r="S2471" s="57">
        <v>1</v>
      </c>
      <c r="T2471" s="197" t="s">
        <v>3229</v>
      </c>
      <c r="U2471" s="57" t="str">
        <f>VLOOKUP(A2471,'Individual Data'!$K$5:$AC$5544,12,FALSE)</f>
        <v>LFYO</v>
      </c>
      <c r="V2471" s="14">
        <f>IFERROR(LOOKUP(H2471,{30,43,48,53,58,63,68,73,78,83,88,93,97},{42,47,52,57,62,67,72,77,82,87,92,99,100}),999)</f>
        <v>92</v>
      </c>
      <c r="X2471" s="57">
        <f>VLOOKUP(A2471,'Individual Data'!$K$5:$AC$5544,8,FALSE)</f>
        <v>5</v>
      </c>
      <c r="Y2471" s="57">
        <f>VLOOKUP(A2471,'Individual Data'!$K$5:$AC$5544,9,FALSE)</f>
        <v>2018</v>
      </c>
    </row>
    <row r="2472" spans="1:25" ht="15" customHeight="1" x14ac:dyDescent="0.25">
      <c r="A2472" s="197" t="s">
        <v>10711</v>
      </c>
      <c r="B2472" s="197" t="s">
        <v>22327</v>
      </c>
      <c r="C2472" s="198">
        <v>45230</v>
      </c>
      <c r="D2472" s="199">
        <v>3226</v>
      </c>
      <c r="E2472" s="197" t="s">
        <v>19595</v>
      </c>
      <c r="F2472" s="197" t="s">
        <v>19617</v>
      </c>
      <c r="G2472" s="197"/>
      <c r="H2472" s="197">
        <v>78</v>
      </c>
      <c r="I2472" s="197" t="s">
        <v>3085</v>
      </c>
      <c r="J2472" s="197" t="s">
        <v>19596</v>
      </c>
      <c r="K2472" s="228" t="s">
        <v>3196</v>
      </c>
      <c r="M2472" s="199">
        <v>18</v>
      </c>
      <c r="O2472" s="197" t="s">
        <v>22328</v>
      </c>
      <c r="Q2472" s="197" t="s">
        <v>3229</v>
      </c>
      <c r="S2472" s="57">
        <v>1</v>
      </c>
      <c r="T2472" s="197" t="s">
        <v>19598</v>
      </c>
      <c r="U2472" s="57" t="str">
        <f>VLOOKUP(A2472,'Individual Data'!$K$5:$AC$5544,12,FALSE)</f>
        <v>CFA</v>
      </c>
      <c r="V2472" s="14">
        <f>IFERROR(LOOKUP(H2472,{30,43,48,53,58,63,68,73,78,83,88,93,97},{42,47,52,57,62,67,72,77,82,87,92,99,100}),999)</f>
        <v>82</v>
      </c>
      <c r="X2472" s="57">
        <f>VLOOKUP(A2472,'Individual Data'!$K$5:$AC$5544,8,FALSE)</f>
        <v>4</v>
      </c>
      <c r="Y2472" s="57">
        <f>VLOOKUP(A2472,'Individual Data'!$K$5:$AC$5544,9,FALSE)</f>
        <v>2019</v>
      </c>
    </row>
    <row r="2473" spans="1:25" ht="15" customHeight="1" x14ac:dyDescent="0.25">
      <c r="A2473" s="197" t="s">
        <v>10715</v>
      </c>
      <c r="B2473" s="197" t="s">
        <v>22329</v>
      </c>
      <c r="C2473" s="198">
        <v>45245</v>
      </c>
      <c r="D2473" s="199">
        <v>7044</v>
      </c>
      <c r="E2473" s="197" t="s">
        <v>19595</v>
      </c>
      <c r="F2473" s="197" t="s">
        <v>19610</v>
      </c>
      <c r="G2473" s="197"/>
      <c r="H2473" s="197">
        <v>77</v>
      </c>
      <c r="I2473" s="197" t="s">
        <v>3085</v>
      </c>
      <c r="J2473" s="197" t="s">
        <v>19596</v>
      </c>
      <c r="K2473" s="57" t="s">
        <v>3196</v>
      </c>
      <c r="M2473" s="199">
        <v>18</v>
      </c>
      <c r="O2473" s="197" t="s">
        <v>19601</v>
      </c>
      <c r="Q2473" s="197" t="s">
        <v>3229</v>
      </c>
      <c r="S2473" s="57">
        <v>1</v>
      </c>
      <c r="T2473" s="197" t="s">
        <v>3229</v>
      </c>
      <c r="U2473" s="57" t="str">
        <f>VLOOKUP(A2473,'Individual Data'!$K$5:$AC$5544,12,FALSE)</f>
        <v>Klickitat</v>
      </c>
      <c r="V2473" s="14">
        <f>IFERROR(LOOKUP(H2473,{30,43,48,53,58,63,68,73,78,83,88,93,97},{42,47,52,57,62,67,72,77,82,87,92,99,100}),999)</f>
        <v>77</v>
      </c>
      <c r="X2473" s="57">
        <f>VLOOKUP(A2473,'Individual Data'!$K$5:$AC$5544,8,FALSE)</f>
        <v>4</v>
      </c>
      <c r="Y2473" s="57">
        <f>VLOOKUP(A2473,'Individual Data'!$K$5:$AC$5544,9,FALSE)</f>
        <v>2019</v>
      </c>
    </row>
    <row r="2474" spans="1:25" ht="15" customHeight="1" x14ac:dyDescent="0.25">
      <c r="A2474" s="197" t="s">
        <v>10719</v>
      </c>
      <c r="B2474" s="197" t="s">
        <v>22330</v>
      </c>
      <c r="C2474" s="198">
        <v>45243</v>
      </c>
      <c r="D2474" s="199">
        <v>691</v>
      </c>
      <c r="E2474" s="197" t="s">
        <v>19595</v>
      </c>
      <c r="F2474" s="197" t="s">
        <v>19617</v>
      </c>
      <c r="G2474" s="197"/>
      <c r="H2474" s="197">
        <v>75</v>
      </c>
      <c r="I2474" s="197" t="s">
        <v>3225</v>
      </c>
      <c r="J2474" s="197" t="s">
        <v>19596</v>
      </c>
      <c r="K2474" s="57" t="s">
        <v>3196</v>
      </c>
      <c r="M2474" s="199">
        <v>18</v>
      </c>
      <c r="O2474" s="197" t="s">
        <v>22331</v>
      </c>
      <c r="Q2474" s="197" t="s">
        <v>3229</v>
      </c>
      <c r="S2474" s="57">
        <v>1</v>
      </c>
      <c r="T2474" s="197" t="s">
        <v>19598</v>
      </c>
      <c r="U2474" s="57" t="str">
        <f>VLOOKUP(A2474,'Individual Data'!$K$5:$AC$5544,12,FALSE)</f>
        <v>IPCSR</v>
      </c>
      <c r="V2474" s="14">
        <f>IFERROR(LOOKUP(H2474,{30,43,48,53,58,63,68,73,78,83,88,93,97},{42,47,52,57,62,67,72,77,82,87,92,99,100}),999)</f>
        <v>77</v>
      </c>
      <c r="X2474" s="57">
        <f>VLOOKUP(A2474,'Individual Data'!$K$5:$AC$5544,8,FALSE)</f>
        <v>4</v>
      </c>
      <c r="Y2474" s="57">
        <f>VLOOKUP(A2474,'Individual Data'!$K$5:$AC$5544,9,FALSE)</f>
        <v>2019</v>
      </c>
    </row>
    <row r="2475" spans="1:25" ht="15" customHeight="1" x14ac:dyDescent="0.25">
      <c r="A2475" s="197" t="s">
        <v>10723</v>
      </c>
      <c r="B2475" s="197" t="s">
        <v>22332</v>
      </c>
      <c r="C2475" s="198">
        <v>45236</v>
      </c>
      <c r="D2475" s="199">
        <v>4281</v>
      </c>
      <c r="E2475" s="197" t="s">
        <v>19595</v>
      </c>
      <c r="F2475" s="197" t="s">
        <v>19617</v>
      </c>
      <c r="G2475" s="197"/>
      <c r="H2475" s="197">
        <v>75</v>
      </c>
      <c r="I2475" s="197" t="s">
        <v>3085</v>
      </c>
      <c r="J2475" s="197" t="s">
        <v>19596</v>
      </c>
      <c r="K2475" s="57" t="s">
        <v>3196</v>
      </c>
      <c r="M2475" s="199">
        <v>18</v>
      </c>
      <c r="O2475" s="197" t="s">
        <v>22333</v>
      </c>
      <c r="Q2475" s="197" t="s">
        <v>3229</v>
      </c>
      <c r="S2475" s="57">
        <v>1</v>
      </c>
      <c r="T2475" s="197" t="s">
        <v>19598</v>
      </c>
      <c r="U2475" s="57" t="str">
        <f>VLOOKUP(A2475,'Individual Data'!$K$5:$AC$5544,12,FALSE)</f>
        <v>IPCSR</v>
      </c>
      <c r="V2475" s="14">
        <f>IFERROR(LOOKUP(H2475,{30,43,48,53,58,63,68,73,78,83,88,93,97},{42,47,52,57,62,67,72,77,82,87,92,99,100}),999)</f>
        <v>77</v>
      </c>
      <c r="X2475" s="57">
        <f>VLOOKUP(A2475,'Individual Data'!$K$5:$AC$5544,8,FALSE)</f>
        <v>4</v>
      </c>
      <c r="Y2475" s="57">
        <f>VLOOKUP(A2475,'Individual Data'!$K$5:$AC$5544,9,FALSE)</f>
        <v>2019</v>
      </c>
    </row>
    <row r="2476" spans="1:25" ht="15" customHeight="1" x14ac:dyDescent="0.25">
      <c r="A2476" s="197" t="s">
        <v>10727</v>
      </c>
      <c r="B2476" s="197" t="s">
        <v>22334</v>
      </c>
      <c r="C2476" s="198">
        <v>45223</v>
      </c>
      <c r="D2476" s="199">
        <v>232</v>
      </c>
      <c r="E2476" s="197" t="s">
        <v>19595</v>
      </c>
      <c r="F2476" s="197" t="s">
        <v>19617</v>
      </c>
      <c r="G2476" s="197"/>
      <c r="H2476" s="197">
        <v>86</v>
      </c>
      <c r="I2476" s="197" t="s">
        <v>3225</v>
      </c>
      <c r="J2476" s="197" t="s">
        <v>19596</v>
      </c>
      <c r="K2476" s="57" t="s">
        <v>3196</v>
      </c>
      <c r="M2476" s="199">
        <v>18</v>
      </c>
      <c r="O2476" s="197" t="s">
        <v>22335</v>
      </c>
      <c r="Q2476" s="197" t="s">
        <v>3229</v>
      </c>
      <c r="S2476" s="57">
        <v>1</v>
      </c>
      <c r="T2476" s="197" t="s">
        <v>19598</v>
      </c>
      <c r="U2476" s="57" t="str">
        <f>VLOOKUP(A2476,'Individual Data'!$K$5:$AC$5544,12,FALSE)</f>
        <v>LFSO</v>
      </c>
      <c r="V2476" s="14">
        <f>IFERROR(LOOKUP(H2476,{30,43,48,53,58,63,68,73,78,83,88,93,97},{42,47,52,57,62,67,72,77,82,87,92,99,100}),999)</f>
        <v>87</v>
      </c>
      <c r="X2476" s="57">
        <f>VLOOKUP(A2476,'Individual Data'!$K$5:$AC$5544,8,FALSE)</f>
        <v>4</v>
      </c>
      <c r="Y2476" s="57">
        <f>VLOOKUP(A2476,'Individual Data'!$K$5:$AC$5544,9,FALSE)</f>
        <v>2019</v>
      </c>
    </row>
    <row r="2477" spans="1:25" ht="15" customHeight="1" x14ac:dyDescent="0.25">
      <c r="A2477" s="197" t="s">
        <v>10730</v>
      </c>
      <c r="B2477" s="197" t="s">
        <v>22336</v>
      </c>
      <c r="C2477" s="198">
        <v>45236</v>
      </c>
      <c r="D2477" s="199">
        <v>4228</v>
      </c>
      <c r="E2477" s="197" t="s">
        <v>19595</v>
      </c>
      <c r="F2477" s="197" t="s">
        <v>19617</v>
      </c>
      <c r="G2477" s="197"/>
      <c r="H2477" s="197">
        <v>82</v>
      </c>
      <c r="I2477" s="197" t="s">
        <v>3085</v>
      </c>
      <c r="J2477" s="197" t="s">
        <v>19596</v>
      </c>
      <c r="K2477" s="57" t="s">
        <v>3196</v>
      </c>
      <c r="M2477" s="199">
        <v>18</v>
      </c>
      <c r="O2477" s="197" t="s">
        <v>22337</v>
      </c>
      <c r="Q2477" s="197" t="s">
        <v>3229</v>
      </c>
      <c r="S2477" s="57">
        <v>1</v>
      </c>
      <c r="T2477" s="197" t="s">
        <v>19598</v>
      </c>
      <c r="U2477" s="57" t="str">
        <f>VLOOKUP(A2477,'Individual Data'!$K$5:$AC$5544,12,FALSE)</f>
        <v>IPCSR</v>
      </c>
      <c r="V2477" s="14">
        <f>IFERROR(LOOKUP(H2477,{30,43,48,53,58,63,68,73,78,83,88,93,97},{42,47,52,57,62,67,72,77,82,87,92,99,100}),999)</f>
        <v>82</v>
      </c>
      <c r="X2477" s="57">
        <f>VLOOKUP(A2477,'Individual Data'!$K$5:$AC$5544,8,FALSE)</f>
        <v>4</v>
      </c>
      <c r="Y2477" s="57">
        <f>VLOOKUP(A2477,'Individual Data'!$K$5:$AC$5544,9,FALSE)</f>
        <v>2019</v>
      </c>
    </row>
    <row r="2478" spans="1:25" ht="15" customHeight="1" x14ac:dyDescent="0.25">
      <c r="A2478" s="197" t="s">
        <v>10733</v>
      </c>
      <c r="B2478" s="197" t="s">
        <v>22338</v>
      </c>
      <c r="C2478" s="198">
        <v>45243</v>
      </c>
      <c r="D2478" s="199">
        <v>574</v>
      </c>
      <c r="E2478" s="197" t="s">
        <v>19595</v>
      </c>
      <c r="F2478" s="197" t="s">
        <v>19617</v>
      </c>
      <c r="G2478" s="197"/>
      <c r="H2478" s="197">
        <v>90</v>
      </c>
      <c r="I2478" s="197" t="s">
        <v>3225</v>
      </c>
      <c r="J2478" s="197" t="s">
        <v>19596</v>
      </c>
      <c r="K2478" s="57" t="s">
        <v>3196</v>
      </c>
      <c r="M2478" s="199">
        <v>18</v>
      </c>
      <c r="O2478" s="197" t="s">
        <v>22339</v>
      </c>
      <c r="Q2478" s="197" t="s">
        <v>3229</v>
      </c>
      <c r="S2478" s="57">
        <v>1</v>
      </c>
      <c r="T2478" s="197" t="s">
        <v>19607</v>
      </c>
      <c r="U2478" s="57" t="str">
        <f>VLOOKUP(A2478,'Individual Data'!$K$5:$AC$5544,12,FALSE)</f>
        <v>BCA1</v>
      </c>
      <c r="V2478" s="14">
        <f>IFERROR(LOOKUP(H2478,{30,43,48,53,58,63,68,73,78,83,88,93,97},{42,47,52,57,62,67,72,77,82,87,92,99,100}),999)</f>
        <v>92</v>
      </c>
      <c r="X2478" s="57">
        <f>VLOOKUP(A2478,'Individual Data'!$K$5:$AC$5544,8,FALSE)</f>
        <v>4</v>
      </c>
      <c r="Y2478" s="57">
        <f>VLOOKUP(A2478,'Individual Data'!$K$5:$AC$5544,9,FALSE)</f>
        <v>2019</v>
      </c>
    </row>
    <row r="2479" spans="1:25" ht="15" customHeight="1" x14ac:dyDescent="0.25">
      <c r="A2479" s="197" t="s">
        <v>10736</v>
      </c>
      <c r="B2479" s="197" t="s">
        <v>22340</v>
      </c>
      <c r="C2479" s="198">
        <v>45245</v>
      </c>
      <c r="D2479" s="199">
        <v>7089</v>
      </c>
      <c r="E2479" s="197" t="s">
        <v>19595</v>
      </c>
      <c r="F2479" s="197" t="s">
        <v>19610</v>
      </c>
      <c r="G2479" s="197"/>
      <c r="H2479" s="197">
        <v>80</v>
      </c>
      <c r="I2479" s="197" t="s">
        <v>3225</v>
      </c>
      <c r="J2479" s="197" t="s">
        <v>19596</v>
      </c>
      <c r="K2479" s="57" t="s">
        <v>3196</v>
      </c>
      <c r="M2479" s="199">
        <v>18</v>
      </c>
      <c r="O2479" s="197" t="s">
        <v>19601</v>
      </c>
      <c r="Q2479" s="197" t="s">
        <v>3229</v>
      </c>
      <c r="S2479" s="57">
        <v>1</v>
      </c>
      <c r="T2479" s="197" t="s">
        <v>3229</v>
      </c>
      <c r="U2479" s="57" t="str">
        <f>VLOOKUP(A2479,'Individual Data'!$K$5:$AC$5544,12,FALSE)</f>
        <v>Unassigned</v>
      </c>
      <c r="V2479" s="14">
        <f>IFERROR(LOOKUP(H2479,{30,43,48,53,58,63,68,73,78,83,88,93,97},{42,47,52,57,62,67,72,77,82,87,92,99,100}),999)</f>
        <v>82</v>
      </c>
      <c r="X2479" s="57" t="str">
        <f>VLOOKUP(A2479,'Individual Data'!$K$5:$AC$5544,8,FALSE)</f>
        <v>NA</v>
      </c>
      <c r="Y2479" s="57" t="str">
        <f>VLOOKUP(A2479,'Individual Data'!$K$5:$AC$5544,9,FALSE)</f>
        <v>U</v>
      </c>
    </row>
    <row r="2480" spans="1:25" ht="15" customHeight="1" x14ac:dyDescent="0.25">
      <c r="A2480" s="197" t="s">
        <v>10739</v>
      </c>
      <c r="B2480" s="197" t="s">
        <v>22341</v>
      </c>
      <c r="C2480" s="198">
        <v>45243</v>
      </c>
      <c r="D2480" s="199">
        <v>622</v>
      </c>
      <c r="E2480" s="197" t="s">
        <v>19595</v>
      </c>
      <c r="F2480" s="197" t="s">
        <v>19617</v>
      </c>
      <c r="G2480" s="197"/>
      <c r="H2480" s="197">
        <v>83</v>
      </c>
      <c r="I2480" s="197" t="s">
        <v>3225</v>
      </c>
      <c r="J2480" s="197" t="s">
        <v>19596</v>
      </c>
      <c r="K2480" s="57" t="s">
        <v>3196</v>
      </c>
      <c r="M2480" s="199">
        <v>18</v>
      </c>
      <c r="O2480" s="197" t="s">
        <v>22342</v>
      </c>
      <c r="Q2480" s="197" t="s">
        <v>3229</v>
      </c>
      <c r="S2480" s="57">
        <v>1</v>
      </c>
      <c r="T2480" s="197" t="s">
        <v>19598</v>
      </c>
      <c r="U2480" s="57" t="str">
        <f>VLOOKUP(A2480,'Individual Data'!$K$5:$AC$5544,12,FALSE)</f>
        <v>Unassigned</v>
      </c>
      <c r="V2480" s="14">
        <f>IFERROR(LOOKUP(H2480,{30,43,48,53,58,63,68,73,78,83,88,93,97},{42,47,52,57,62,67,72,77,82,87,92,99,100}),999)</f>
        <v>87</v>
      </c>
      <c r="X2480" s="57" t="str">
        <f>VLOOKUP(A2480,'Individual Data'!$K$5:$AC$5544,8,FALSE)</f>
        <v>NA</v>
      </c>
      <c r="Y2480" s="57" t="str">
        <f>VLOOKUP(A2480,'Individual Data'!$K$5:$AC$5544,9,FALSE)</f>
        <v>U</v>
      </c>
    </row>
    <row r="2481" spans="1:25" ht="15" customHeight="1" x14ac:dyDescent="0.25">
      <c r="A2481" s="197" t="s">
        <v>10741</v>
      </c>
      <c r="B2481" s="197" t="s">
        <v>22343</v>
      </c>
      <c r="C2481" s="198">
        <v>45236</v>
      </c>
      <c r="D2481" s="199">
        <v>4284</v>
      </c>
      <c r="E2481" s="197" t="s">
        <v>19595</v>
      </c>
      <c r="F2481" s="197" t="s">
        <v>19617</v>
      </c>
      <c r="G2481" s="197"/>
      <c r="H2481" s="197">
        <v>83</v>
      </c>
      <c r="I2481" s="197" t="s">
        <v>3085</v>
      </c>
      <c r="J2481" s="197" t="s">
        <v>17688</v>
      </c>
      <c r="K2481" s="229" t="s">
        <v>3228</v>
      </c>
      <c r="M2481" s="199">
        <v>18</v>
      </c>
      <c r="O2481" s="197" t="s">
        <v>19601</v>
      </c>
      <c r="Q2481" s="197" t="s">
        <v>3229</v>
      </c>
      <c r="S2481" s="57">
        <v>1</v>
      </c>
      <c r="T2481" s="197" t="s">
        <v>3229</v>
      </c>
      <c r="U2481" s="57" t="str">
        <f>VLOOKUP(A2481,'Individual Data'!$K$5:$AC$5544,12,FALSE)</f>
        <v>LFYO</v>
      </c>
      <c r="V2481" s="14">
        <f>IFERROR(LOOKUP(H2481,{30,43,48,53,58,63,68,73,78,83,88,93,97},{42,47,52,57,62,67,72,77,82,87,92,99,100}),999)</f>
        <v>87</v>
      </c>
      <c r="X2481" s="57">
        <f>VLOOKUP(A2481,'Individual Data'!$K$5:$AC$5544,8,FALSE)</f>
        <v>5</v>
      </c>
      <c r="Y2481" s="57">
        <f>VLOOKUP(A2481,'Individual Data'!$K$5:$AC$5544,9,FALSE)</f>
        <v>2018</v>
      </c>
    </row>
    <row r="2482" spans="1:25" ht="15" customHeight="1" x14ac:dyDescent="0.25">
      <c r="A2482" s="197" t="s">
        <v>10744</v>
      </c>
      <c r="B2482" s="197" t="s">
        <v>22344</v>
      </c>
      <c r="C2482" s="198">
        <v>45236</v>
      </c>
      <c r="D2482" s="199">
        <v>531</v>
      </c>
      <c r="E2482" s="197" t="s">
        <v>19595</v>
      </c>
      <c r="F2482" s="197" t="s">
        <v>19617</v>
      </c>
      <c r="G2482" s="197"/>
      <c r="H2482" s="197">
        <v>86</v>
      </c>
      <c r="I2482" s="197" t="s">
        <v>3225</v>
      </c>
      <c r="J2482" s="197" t="s">
        <v>19596</v>
      </c>
      <c r="K2482" s="228" t="s">
        <v>3196</v>
      </c>
      <c r="M2482" s="199">
        <v>18</v>
      </c>
      <c r="O2482" s="197" t="s">
        <v>22345</v>
      </c>
      <c r="Q2482" s="197" t="s">
        <v>3229</v>
      </c>
      <c r="S2482" s="57">
        <v>1</v>
      </c>
      <c r="T2482" s="197" t="s">
        <v>19598</v>
      </c>
      <c r="U2482" s="57" t="str">
        <f>VLOOKUP(A2482,'Individual Data'!$K$5:$AC$5544,12,FALSE)</f>
        <v>BCA1</v>
      </c>
      <c r="V2482" s="14">
        <f>IFERROR(LOOKUP(H2482,{30,43,48,53,58,63,68,73,78,83,88,93,97},{42,47,52,57,62,67,72,77,82,87,92,99,100}),999)</f>
        <v>87</v>
      </c>
      <c r="X2482" s="57">
        <f>VLOOKUP(A2482,'Individual Data'!$K$5:$AC$5544,8,FALSE)</f>
        <v>4</v>
      </c>
      <c r="Y2482" s="57">
        <f>VLOOKUP(A2482,'Individual Data'!$K$5:$AC$5544,9,FALSE)</f>
        <v>2019</v>
      </c>
    </row>
    <row r="2483" spans="1:25" ht="15" customHeight="1" x14ac:dyDescent="0.25">
      <c r="A2483" s="197" t="s">
        <v>10747</v>
      </c>
      <c r="B2483" s="197" t="s">
        <v>22346</v>
      </c>
      <c r="C2483" s="198">
        <v>45236</v>
      </c>
      <c r="D2483" s="199">
        <v>4216</v>
      </c>
      <c r="E2483" s="197" t="s">
        <v>19595</v>
      </c>
      <c r="F2483" s="197" t="s">
        <v>19617</v>
      </c>
      <c r="G2483" s="197"/>
      <c r="H2483" s="197">
        <v>73</v>
      </c>
      <c r="I2483" s="197" t="s">
        <v>3085</v>
      </c>
      <c r="J2483" s="197" t="s">
        <v>19596</v>
      </c>
      <c r="K2483" s="57" t="s">
        <v>3196</v>
      </c>
      <c r="M2483" s="199">
        <v>18</v>
      </c>
      <c r="O2483" s="197" t="s">
        <v>22347</v>
      </c>
      <c r="Q2483" s="197" t="s">
        <v>3229</v>
      </c>
      <c r="S2483" s="57">
        <v>1</v>
      </c>
      <c r="T2483" s="197" t="s">
        <v>19598</v>
      </c>
      <c r="U2483" s="57" t="str">
        <f>VLOOKUP(A2483,'Individual Data'!$K$5:$AC$5544,12,FALSE)</f>
        <v>IPCSR</v>
      </c>
      <c r="V2483" s="14">
        <f>IFERROR(LOOKUP(H2483,{30,43,48,53,58,63,68,73,78,83,88,93,97},{42,47,52,57,62,67,72,77,82,87,92,99,100}),999)</f>
        <v>77</v>
      </c>
      <c r="X2483" s="57">
        <f>VLOOKUP(A2483,'Individual Data'!$K$5:$AC$5544,8,FALSE)</f>
        <v>4</v>
      </c>
      <c r="Y2483" s="57">
        <f>VLOOKUP(A2483,'Individual Data'!$K$5:$AC$5544,9,FALSE)</f>
        <v>2019</v>
      </c>
    </row>
    <row r="2484" spans="1:25" ht="15" customHeight="1" x14ac:dyDescent="0.25">
      <c r="A2484" s="197" t="s">
        <v>10750</v>
      </c>
      <c r="B2484" s="197" t="s">
        <v>22348</v>
      </c>
      <c r="C2484" s="198">
        <v>45223</v>
      </c>
      <c r="D2484" s="199">
        <v>2242</v>
      </c>
      <c r="E2484" s="197" t="s">
        <v>19595</v>
      </c>
      <c r="F2484" s="197" t="s">
        <v>19617</v>
      </c>
      <c r="G2484" s="197"/>
      <c r="H2484" s="197">
        <v>80</v>
      </c>
      <c r="I2484" s="197" t="s">
        <v>3085</v>
      </c>
      <c r="J2484" s="197" t="s">
        <v>19596</v>
      </c>
      <c r="K2484" s="57" t="s">
        <v>3196</v>
      </c>
      <c r="M2484" s="199">
        <v>18</v>
      </c>
      <c r="O2484" s="197" t="s">
        <v>22349</v>
      </c>
      <c r="Q2484" s="197" t="s">
        <v>3229</v>
      </c>
      <c r="S2484" s="57">
        <v>1</v>
      </c>
      <c r="T2484" s="197" t="s">
        <v>19598</v>
      </c>
      <c r="U2484" s="57" t="str">
        <f>VLOOKUP(A2484,'Individual Data'!$K$5:$AC$5544,12,FALSE)</f>
        <v>LFSO</v>
      </c>
      <c r="V2484" s="14">
        <f>IFERROR(LOOKUP(H2484,{30,43,48,53,58,63,68,73,78,83,88,93,97},{42,47,52,57,62,67,72,77,82,87,92,99,100}),999)</f>
        <v>82</v>
      </c>
      <c r="X2484" s="57">
        <f>VLOOKUP(A2484,'Individual Data'!$K$5:$AC$5544,8,FALSE)</f>
        <v>4</v>
      </c>
      <c r="Y2484" s="57">
        <f>VLOOKUP(A2484,'Individual Data'!$K$5:$AC$5544,9,FALSE)</f>
        <v>2019</v>
      </c>
    </row>
    <row r="2485" spans="1:25" ht="15" customHeight="1" x14ac:dyDescent="0.25">
      <c r="A2485" s="197" t="s">
        <v>10752</v>
      </c>
      <c r="B2485" s="197" t="s">
        <v>22350</v>
      </c>
      <c r="C2485" s="198">
        <v>45243</v>
      </c>
      <c r="D2485" s="199">
        <v>584</v>
      </c>
      <c r="E2485" s="197" t="s">
        <v>19595</v>
      </c>
      <c r="F2485" s="197" t="s">
        <v>19617</v>
      </c>
      <c r="G2485" s="197"/>
      <c r="H2485" s="197">
        <v>76</v>
      </c>
      <c r="I2485" s="197" t="s">
        <v>3225</v>
      </c>
      <c r="J2485" s="197" t="s">
        <v>19596</v>
      </c>
      <c r="K2485" s="57" t="s">
        <v>3196</v>
      </c>
      <c r="M2485" s="199">
        <v>18</v>
      </c>
      <c r="O2485" s="197" t="s">
        <v>22351</v>
      </c>
      <c r="Q2485" s="197" t="s">
        <v>3229</v>
      </c>
      <c r="S2485" s="57">
        <v>1</v>
      </c>
      <c r="T2485" s="197" t="s">
        <v>19598</v>
      </c>
      <c r="U2485" s="57" t="str">
        <f>VLOOKUP(A2485,'Individual Data'!$K$5:$AC$5544,12,FALSE)</f>
        <v>Unassigned</v>
      </c>
      <c r="V2485" s="14">
        <f>IFERROR(LOOKUP(H2485,{30,43,48,53,58,63,68,73,78,83,88,93,97},{42,47,52,57,62,67,72,77,82,87,92,99,100}),999)</f>
        <v>77</v>
      </c>
      <c r="X2485" s="57" t="str">
        <f>VLOOKUP(A2485,'Individual Data'!$K$5:$AC$5544,8,FALSE)</f>
        <v>NA</v>
      </c>
      <c r="Y2485" s="57" t="str">
        <f>VLOOKUP(A2485,'Individual Data'!$K$5:$AC$5544,9,FALSE)</f>
        <v>U</v>
      </c>
    </row>
    <row r="2486" spans="1:25" ht="15" customHeight="1" x14ac:dyDescent="0.25">
      <c r="A2486" s="197" t="s">
        <v>10755</v>
      </c>
      <c r="B2486" s="197" t="s">
        <v>22352</v>
      </c>
      <c r="C2486" s="198">
        <v>45243</v>
      </c>
      <c r="D2486" s="199">
        <v>5103</v>
      </c>
      <c r="E2486" s="197" t="s">
        <v>19595</v>
      </c>
      <c r="F2486" s="197" t="s">
        <v>19617</v>
      </c>
      <c r="G2486" s="197"/>
      <c r="H2486" s="197">
        <v>76</v>
      </c>
      <c r="I2486" s="197" t="s">
        <v>3085</v>
      </c>
      <c r="J2486" s="197" t="s">
        <v>19596</v>
      </c>
      <c r="K2486" s="57" t="s">
        <v>3196</v>
      </c>
      <c r="M2486" s="199">
        <v>18</v>
      </c>
      <c r="O2486" s="197" t="s">
        <v>22353</v>
      </c>
      <c r="Q2486" s="197" t="s">
        <v>3229</v>
      </c>
      <c r="S2486" s="57">
        <v>1</v>
      </c>
      <c r="T2486" s="197" t="s">
        <v>19598</v>
      </c>
      <c r="U2486" s="57" t="str">
        <f>VLOOKUP(A2486,'Individual Data'!$K$5:$AC$5544,12,FALSE)</f>
        <v>LFSO</v>
      </c>
      <c r="V2486" s="14">
        <f>IFERROR(LOOKUP(H2486,{30,43,48,53,58,63,68,73,78,83,88,93,97},{42,47,52,57,62,67,72,77,82,87,92,99,100}),999)</f>
        <v>77</v>
      </c>
      <c r="X2486" s="57">
        <f>VLOOKUP(A2486,'Individual Data'!$K$5:$AC$5544,8,FALSE)</f>
        <v>4</v>
      </c>
      <c r="Y2486" s="57">
        <f>VLOOKUP(A2486,'Individual Data'!$K$5:$AC$5544,9,FALSE)</f>
        <v>2019</v>
      </c>
    </row>
    <row r="2487" spans="1:25" ht="15" customHeight="1" x14ac:dyDescent="0.25">
      <c r="A2487" s="197" t="s">
        <v>10758</v>
      </c>
      <c r="B2487" s="197" t="s">
        <v>22354</v>
      </c>
      <c r="C2487" s="198">
        <v>45236</v>
      </c>
      <c r="D2487" s="199">
        <v>4159</v>
      </c>
      <c r="E2487" s="197" t="s">
        <v>19595</v>
      </c>
      <c r="F2487" s="197" t="s">
        <v>19617</v>
      </c>
      <c r="G2487" s="197"/>
      <c r="H2487" s="197">
        <v>77</v>
      </c>
      <c r="I2487" s="197" t="s">
        <v>3085</v>
      </c>
      <c r="J2487" s="197" t="s">
        <v>19596</v>
      </c>
      <c r="K2487" s="57" t="s">
        <v>3196</v>
      </c>
      <c r="M2487" s="199">
        <v>18</v>
      </c>
      <c r="O2487" s="197" t="s">
        <v>22355</v>
      </c>
      <c r="Q2487" s="197" t="s">
        <v>3229</v>
      </c>
      <c r="S2487" s="57">
        <v>1</v>
      </c>
      <c r="T2487" s="197" t="s">
        <v>19598</v>
      </c>
      <c r="U2487" s="57" t="str">
        <f>VLOOKUP(A2487,'Individual Data'!$K$5:$AC$5544,12,FALSE)</f>
        <v>CJA1</v>
      </c>
      <c r="V2487" s="14">
        <f>IFERROR(LOOKUP(H2487,{30,43,48,53,58,63,68,73,78,83,88,93,97},{42,47,52,57,62,67,72,77,82,87,92,99,100}),999)</f>
        <v>77</v>
      </c>
      <c r="X2487" s="57">
        <f>VLOOKUP(A2487,'Individual Data'!$K$5:$AC$5544,8,FALSE)</f>
        <v>4</v>
      </c>
      <c r="Y2487" s="57">
        <f>VLOOKUP(A2487,'Individual Data'!$K$5:$AC$5544,9,FALSE)</f>
        <v>2019</v>
      </c>
    </row>
    <row r="2488" spans="1:25" ht="15" customHeight="1" x14ac:dyDescent="0.25">
      <c r="A2488" s="197" t="s">
        <v>10764</v>
      </c>
      <c r="B2488" s="197" t="s">
        <v>22356</v>
      </c>
      <c r="C2488" s="198">
        <v>45236</v>
      </c>
      <c r="D2488" s="199">
        <v>4184</v>
      </c>
      <c r="E2488" s="197" t="s">
        <v>19595</v>
      </c>
      <c r="F2488" s="197" t="s">
        <v>19617</v>
      </c>
      <c r="G2488" s="197"/>
      <c r="H2488" s="197">
        <v>86</v>
      </c>
      <c r="I2488" s="197" t="s">
        <v>3085</v>
      </c>
      <c r="J2488" s="197" t="s">
        <v>17688</v>
      </c>
      <c r="K2488" s="229" t="s">
        <v>3228</v>
      </c>
      <c r="M2488" s="199">
        <v>18</v>
      </c>
      <c r="O2488" s="197" t="s">
        <v>19601</v>
      </c>
      <c r="Q2488" s="197" t="s">
        <v>3229</v>
      </c>
      <c r="S2488" s="57">
        <v>1</v>
      </c>
      <c r="T2488" s="197" t="s">
        <v>3229</v>
      </c>
      <c r="U2488" s="57" t="str">
        <f>VLOOKUP(A2488,'Individual Data'!$K$5:$AC$5544,12,FALSE)</f>
        <v>BCA1</v>
      </c>
      <c r="V2488" s="14">
        <f>IFERROR(LOOKUP(H2488,{30,43,48,53,58,63,68,73,78,83,88,93,97},{42,47,52,57,62,67,72,77,82,87,92,99,100}),999)</f>
        <v>87</v>
      </c>
      <c r="X2488" s="57">
        <f>VLOOKUP(A2488,'Individual Data'!$K$5:$AC$5544,8,FALSE)</f>
        <v>4</v>
      </c>
      <c r="Y2488" s="57">
        <f>VLOOKUP(A2488,'Individual Data'!$K$5:$AC$5544,9,FALSE)</f>
        <v>2019</v>
      </c>
    </row>
    <row r="2489" spans="1:25" ht="15" customHeight="1" x14ac:dyDescent="0.25">
      <c r="A2489" s="197" t="s">
        <v>10767</v>
      </c>
      <c r="B2489" s="197" t="s">
        <v>22357</v>
      </c>
      <c r="C2489" s="198">
        <v>45230</v>
      </c>
      <c r="D2489" s="199">
        <v>3269</v>
      </c>
      <c r="E2489" s="197" t="s">
        <v>19595</v>
      </c>
      <c r="F2489" s="197" t="s">
        <v>19617</v>
      </c>
      <c r="G2489" s="197"/>
      <c r="H2489" s="197">
        <v>84</v>
      </c>
      <c r="I2489" s="197" t="s">
        <v>3085</v>
      </c>
      <c r="J2489" s="197" t="s">
        <v>17688</v>
      </c>
      <c r="K2489" s="197" t="s">
        <v>3228</v>
      </c>
      <c r="M2489" s="199">
        <v>18</v>
      </c>
      <c r="O2489" s="197" t="s">
        <v>19601</v>
      </c>
      <c r="Q2489" s="197" t="s">
        <v>3229</v>
      </c>
      <c r="S2489" s="57">
        <v>1</v>
      </c>
      <c r="T2489" s="197" t="s">
        <v>3229</v>
      </c>
      <c r="U2489" s="57" t="str">
        <f>VLOOKUP(A2489,'Individual Data'!$K$5:$AC$5544,12,FALSE)</f>
        <v>LFSO</v>
      </c>
      <c r="V2489" s="14">
        <f>IFERROR(LOOKUP(H2489,{30,43,48,53,58,63,68,73,78,83,88,93,97},{42,47,52,57,62,67,72,77,82,87,92,99,100}),999)</f>
        <v>87</v>
      </c>
      <c r="X2489" s="57">
        <f>VLOOKUP(A2489,'Individual Data'!$K$5:$AC$5544,8,FALSE)</f>
        <v>4</v>
      </c>
      <c r="Y2489" s="57">
        <f>VLOOKUP(A2489,'Individual Data'!$K$5:$AC$5544,9,FALSE)</f>
        <v>2019</v>
      </c>
    </row>
    <row r="2490" spans="1:25" ht="15" customHeight="1" x14ac:dyDescent="0.25">
      <c r="A2490" s="197" t="s">
        <v>10769</v>
      </c>
      <c r="B2490" s="197" t="s">
        <v>22358</v>
      </c>
      <c r="C2490" s="198">
        <v>45230</v>
      </c>
      <c r="D2490" s="199">
        <v>3241</v>
      </c>
      <c r="E2490" s="197" t="s">
        <v>19595</v>
      </c>
      <c r="F2490" s="197" t="s">
        <v>19617</v>
      </c>
      <c r="G2490" s="197"/>
      <c r="H2490" s="197">
        <v>81</v>
      </c>
      <c r="I2490" s="197" t="s">
        <v>3085</v>
      </c>
      <c r="J2490" s="197" t="s">
        <v>19596</v>
      </c>
      <c r="K2490" s="228" t="s">
        <v>3196</v>
      </c>
      <c r="M2490" s="199">
        <v>18</v>
      </c>
      <c r="O2490" s="197" t="s">
        <v>22359</v>
      </c>
      <c r="Q2490" s="197" t="s">
        <v>3229</v>
      </c>
      <c r="S2490" s="57">
        <v>1</v>
      </c>
      <c r="T2490" s="197" t="s">
        <v>19598</v>
      </c>
      <c r="U2490" s="57" t="str">
        <f>VLOOKUP(A2490,'Individual Data'!$K$5:$AC$5544,12,FALSE)</f>
        <v>Unassigned</v>
      </c>
      <c r="V2490" s="14">
        <f>IFERROR(LOOKUP(H2490,{30,43,48,53,58,63,68,73,78,83,88,93,97},{42,47,52,57,62,67,72,77,82,87,92,99,100}),999)</f>
        <v>82</v>
      </c>
      <c r="X2490" s="57" t="str">
        <f>VLOOKUP(A2490,'Individual Data'!$K$5:$AC$5544,8,FALSE)</f>
        <v>NA</v>
      </c>
      <c r="Y2490" s="57" t="str">
        <f>VLOOKUP(A2490,'Individual Data'!$K$5:$AC$5544,9,FALSE)</f>
        <v>U</v>
      </c>
    </row>
    <row r="2491" spans="1:25" ht="15" customHeight="1" x14ac:dyDescent="0.25">
      <c r="A2491" s="197" t="s">
        <v>10772</v>
      </c>
      <c r="B2491" s="197" t="s">
        <v>22360</v>
      </c>
      <c r="C2491" s="198">
        <v>45230</v>
      </c>
      <c r="D2491" s="199">
        <v>381</v>
      </c>
      <c r="E2491" s="197" t="s">
        <v>19595</v>
      </c>
      <c r="F2491" s="197" t="s">
        <v>19617</v>
      </c>
      <c r="G2491" s="197"/>
      <c r="H2491" s="197">
        <v>74</v>
      </c>
      <c r="I2491" s="197" t="s">
        <v>3225</v>
      </c>
      <c r="J2491" s="197" t="s">
        <v>19596</v>
      </c>
      <c r="K2491" s="57" t="s">
        <v>3196</v>
      </c>
      <c r="M2491" s="199">
        <v>18</v>
      </c>
      <c r="O2491" s="197" t="s">
        <v>22361</v>
      </c>
      <c r="Q2491" s="197" t="s">
        <v>3229</v>
      </c>
      <c r="S2491" s="57">
        <v>1</v>
      </c>
      <c r="T2491" s="197" t="s">
        <v>19598</v>
      </c>
      <c r="U2491" s="57" t="str">
        <f>VLOOKUP(A2491,'Individual Data'!$K$5:$AC$5544,12,FALSE)</f>
        <v>Unassigned</v>
      </c>
      <c r="V2491" s="14">
        <f>IFERROR(LOOKUP(H2491,{30,43,48,53,58,63,68,73,78,83,88,93,97},{42,47,52,57,62,67,72,77,82,87,92,99,100}),999)</f>
        <v>77</v>
      </c>
      <c r="X2491" s="57" t="str">
        <f>VLOOKUP(A2491,'Individual Data'!$K$5:$AC$5544,8,FALSE)</f>
        <v>NA</v>
      </c>
      <c r="Y2491" s="57" t="str">
        <f>VLOOKUP(A2491,'Individual Data'!$K$5:$AC$5544,9,FALSE)</f>
        <v>U</v>
      </c>
    </row>
    <row r="2492" spans="1:25" ht="15" customHeight="1" x14ac:dyDescent="0.25">
      <c r="A2492" s="197" t="s">
        <v>10776</v>
      </c>
      <c r="B2492" s="197" t="s">
        <v>22362</v>
      </c>
      <c r="C2492" s="198">
        <v>45245</v>
      </c>
      <c r="D2492" s="199">
        <v>7042</v>
      </c>
      <c r="E2492" s="197" t="s">
        <v>19595</v>
      </c>
      <c r="F2492" s="197" t="s">
        <v>19610</v>
      </c>
      <c r="G2492" s="197"/>
      <c r="H2492" s="197">
        <v>74</v>
      </c>
      <c r="I2492" s="197" t="s">
        <v>3225</v>
      </c>
      <c r="J2492" s="197" t="s">
        <v>19596</v>
      </c>
      <c r="K2492" s="57" t="s">
        <v>3196</v>
      </c>
      <c r="M2492" s="199">
        <v>18</v>
      </c>
      <c r="O2492" s="197" t="s">
        <v>19601</v>
      </c>
      <c r="Q2492" s="197" t="s">
        <v>3229</v>
      </c>
      <c r="S2492" s="57">
        <v>1</v>
      </c>
      <c r="T2492" s="197" t="s">
        <v>3229</v>
      </c>
      <c r="U2492" s="57" t="str">
        <f>VLOOKUP(A2492,'Individual Data'!$K$5:$AC$5544,12,FALSE)</f>
        <v>NPTH</v>
      </c>
      <c r="V2492" s="14">
        <f>IFERROR(LOOKUP(H2492,{30,43,48,53,58,63,68,73,78,83,88,93,97},{42,47,52,57,62,67,72,77,82,87,92,99,100}),999)</f>
        <v>77</v>
      </c>
      <c r="X2492" s="57">
        <f>VLOOKUP(A2492,'Individual Data'!$K$5:$AC$5544,8,FALSE)</f>
        <v>4</v>
      </c>
      <c r="Y2492" s="57">
        <f>VLOOKUP(A2492,'Individual Data'!$K$5:$AC$5544,9,FALSE)</f>
        <v>2019</v>
      </c>
    </row>
    <row r="2493" spans="1:25" ht="15" customHeight="1" x14ac:dyDescent="0.25">
      <c r="A2493" s="197" t="s">
        <v>10782</v>
      </c>
      <c r="B2493" s="197" t="s">
        <v>22363</v>
      </c>
      <c r="C2493" s="198">
        <v>45243</v>
      </c>
      <c r="D2493" s="199">
        <v>5017</v>
      </c>
      <c r="E2493" s="197" t="s">
        <v>19595</v>
      </c>
      <c r="F2493" s="197" t="s">
        <v>19617</v>
      </c>
      <c r="G2493" s="197"/>
      <c r="H2493" s="197">
        <v>78</v>
      </c>
      <c r="I2493" s="197" t="s">
        <v>3085</v>
      </c>
      <c r="J2493" s="197" t="s">
        <v>19596</v>
      </c>
      <c r="K2493" s="57" t="s">
        <v>3196</v>
      </c>
      <c r="M2493" s="199">
        <v>18</v>
      </c>
      <c r="O2493" s="197" t="s">
        <v>22364</v>
      </c>
      <c r="Q2493" s="197" t="s">
        <v>3229</v>
      </c>
      <c r="S2493" s="57">
        <v>1</v>
      </c>
      <c r="T2493" s="197" t="s">
        <v>19598</v>
      </c>
      <c r="U2493" s="57" t="str">
        <f>VLOOKUP(A2493,'Individual Data'!$K$5:$AC$5544,12,FALSE)</f>
        <v>IPCSR</v>
      </c>
      <c r="V2493" s="14">
        <f>IFERROR(LOOKUP(H2493,{30,43,48,53,58,63,68,73,78,83,88,93,97},{42,47,52,57,62,67,72,77,82,87,92,99,100}),999)</f>
        <v>82</v>
      </c>
      <c r="X2493" s="57">
        <f>VLOOKUP(A2493,'Individual Data'!$K$5:$AC$5544,8,FALSE)</f>
        <v>4</v>
      </c>
      <c r="Y2493" s="57">
        <f>VLOOKUP(A2493,'Individual Data'!$K$5:$AC$5544,9,FALSE)</f>
        <v>2019</v>
      </c>
    </row>
    <row r="2494" spans="1:25" ht="15" customHeight="1" x14ac:dyDescent="0.25">
      <c r="A2494" s="197" t="s">
        <v>10785</v>
      </c>
      <c r="B2494" s="197" t="s">
        <v>22365</v>
      </c>
      <c r="C2494" s="198">
        <v>45243</v>
      </c>
      <c r="D2494" s="199">
        <v>5001</v>
      </c>
      <c r="E2494" s="197" t="s">
        <v>19595</v>
      </c>
      <c r="F2494" s="197" t="s">
        <v>19617</v>
      </c>
      <c r="G2494" s="197"/>
      <c r="H2494" s="197">
        <v>84</v>
      </c>
      <c r="I2494" s="197" t="s">
        <v>3085</v>
      </c>
      <c r="J2494" s="197" t="s">
        <v>17688</v>
      </c>
      <c r="K2494" s="229" t="s">
        <v>3228</v>
      </c>
      <c r="M2494" s="199">
        <v>18</v>
      </c>
      <c r="O2494" s="197" t="s">
        <v>19601</v>
      </c>
      <c r="Q2494" s="197" t="s">
        <v>3229</v>
      </c>
      <c r="S2494" s="57">
        <v>1</v>
      </c>
      <c r="T2494" s="197" t="s">
        <v>3229</v>
      </c>
      <c r="U2494" s="57" t="str">
        <f>VLOOKUP(A2494,'Individual Data'!$K$5:$AC$5544,12,FALSE)</f>
        <v>IPCSR</v>
      </c>
      <c r="V2494" s="14">
        <f>IFERROR(LOOKUP(H2494,{30,43,48,53,58,63,68,73,78,83,88,93,97},{42,47,52,57,62,67,72,77,82,87,92,99,100}),999)</f>
        <v>87</v>
      </c>
      <c r="X2494" s="57">
        <f>VLOOKUP(A2494,'Individual Data'!$K$5:$AC$5544,8,FALSE)</f>
        <v>4</v>
      </c>
      <c r="Y2494" s="57">
        <f>VLOOKUP(A2494,'Individual Data'!$K$5:$AC$5544,9,FALSE)</f>
        <v>2019</v>
      </c>
    </row>
    <row r="2495" spans="1:25" ht="15" customHeight="1" x14ac:dyDescent="0.25">
      <c r="A2495" s="197" t="s">
        <v>10791</v>
      </c>
      <c r="B2495" s="197" t="s">
        <v>22366</v>
      </c>
      <c r="C2495" s="198">
        <v>45236</v>
      </c>
      <c r="D2495" s="199">
        <v>4153</v>
      </c>
      <c r="E2495" s="197" t="s">
        <v>19595</v>
      </c>
      <c r="F2495" s="197" t="s">
        <v>19617</v>
      </c>
      <c r="G2495" s="197"/>
      <c r="H2495" s="197">
        <v>77</v>
      </c>
      <c r="I2495" s="197" t="s">
        <v>3085</v>
      </c>
      <c r="J2495" s="197" t="s">
        <v>19596</v>
      </c>
      <c r="K2495" s="228" t="s">
        <v>3196</v>
      </c>
      <c r="M2495" s="199">
        <v>18</v>
      </c>
      <c r="O2495" s="197" t="s">
        <v>22367</v>
      </c>
      <c r="Q2495" s="197" t="s">
        <v>3229</v>
      </c>
      <c r="S2495" s="57">
        <v>1</v>
      </c>
      <c r="T2495" s="197" t="s">
        <v>19598</v>
      </c>
      <c r="U2495" s="57" t="str">
        <f>VLOOKUP(A2495,'Individual Data'!$K$5:$AC$5544,12,FALSE)</f>
        <v>LFSO</v>
      </c>
      <c r="V2495" s="14">
        <f>IFERROR(LOOKUP(H2495,{30,43,48,53,58,63,68,73,78,83,88,93,97},{42,47,52,57,62,67,72,77,82,87,92,99,100}),999)</f>
        <v>77</v>
      </c>
      <c r="X2495" s="57">
        <f>VLOOKUP(A2495,'Individual Data'!$K$5:$AC$5544,8,FALSE)</f>
        <v>4</v>
      </c>
      <c r="Y2495" s="57">
        <f>VLOOKUP(A2495,'Individual Data'!$K$5:$AC$5544,9,FALSE)</f>
        <v>2019</v>
      </c>
    </row>
    <row r="2496" spans="1:25" ht="15" customHeight="1" x14ac:dyDescent="0.25">
      <c r="A2496" s="197" t="s">
        <v>10795</v>
      </c>
      <c r="B2496" s="197" t="s">
        <v>22368</v>
      </c>
      <c r="C2496" s="198">
        <v>45223</v>
      </c>
      <c r="D2496" s="199">
        <v>2275</v>
      </c>
      <c r="E2496" s="197" t="s">
        <v>19595</v>
      </c>
      <c r="F2496" s="197" t="s">
        <v>19617</v>
      </c>
      <c r="G2496" s="197"/>
      <c r="H2496" s="197">
        <v>75</v>
      </c>
      <c r="I2496" s="197" t="s">
        <v>3085</v>
      </c>
      <c r="J2496" s="197" t="s">
        <v>19596</v>
      </c>
      <c r="K2496" s="57" t="s">
        <v>3196</v>
      </c>
      <c r="M2496" s="199">
        <v>18</v>
      </c>
      <c r="O2496" s="197" t="s">
        <v>22369</v>
      </c>
      <c r="Q2496" s="197" t="s">
        <v>3229</v>
      </c>
      <c r="S2496" s="57">
        <v>1</v>
      </c>
      <c r="T2496" s="197" t="s">
        <v>19598</v>
      </c>
      <c r="U2496" s="57" t="str">
        <f>VLOOKUP(A2496,'Individual Data'!$K$5:$AC$5544,12,FALSE)</f>
        <v>LFSO</v>
      </c>
      <c r="V2496" s="14">
        <f>IFERROR(LOOKUP(H2496,{30,43,48,53,58,63,68,73,78,83,88,93,97},{42,47,52,57,62,67,72,77,82,87,92,99,100}),999)</f>
        <v>77</v>
      </c>
      <c r="X2496" s="57">
        <f>VLOOKUP(A2496,'Individual Data'!$K$5:$AC$5544,8,FALSE)</f>
        <v>4</v>
      </c>
      <c r="Y2496" s="57">
        <f>VLOOKUP(A2496,'Individual Data'!$K$5:$AC$5544,9,FALSE)</f>
        <v>2019</v>
      </c>
    </row>
    <row r="2497" spans="1:25" ht="15" customHeight="1" x14ac:dyDescent="0.25">
      <c r="A2497" s="197" t="s">
        <v>10799</v>
      </c>
      <c r="B2497" s="197" t="s">
        <v>22370</v>
      </c>
      <c r="C2497" s="198">
        <v>45223</v>
      </c>
      <c r="D2497" s="199">
        <v>2319</v>
      </c>
      <c r="E2497" s="197" t="s">
        <v>19595</v>
      </c>
      <c r="F2497" s="197" t="s">
        <v>19617</v>
      </c>
      <c r="G2497" s="197"/>
      <c r="H2497" s="197">
        <v>84.5</v>
      </c>
      <c r="I2497" s="197" t="s">
        <v>3085</v>
      </c>
      <c r="J2497" s="197" t="s">
        <v>17688</v>
      </c>
      <c r="K2497" s="229" t="s">
        <v>3228</v>
      </c>
      <c r="M2497" s="199">
        <v>18</v>
      </c>
      <c r="O2497" s="197" t="s">
        <v>19601</v>
      </c>
      <c r="Q2497" s="197" t="s">
        <v>3229</v>
      </c>
      <c r="S2497" s="57">
        <v>1</v>
      </c>
      <c r="T2497" s="197" t="s">
        <v>3229</v>
      </c>
      <c r="U2497" s="57" t="str">
        <f>VLOOKUP(A2497,'Individual Data'!$K$5:$AC$5544,12,FALSE)</f>
        <v>LFYO</v>
      </c>
      <c r="V2497" s="14">
        <f>IFERROR(LOOKUP(H2497,{30,43,48,53,58,63,68,73,78,83,88,93,97},{42,47,52,57,62,67,72,77,82,87,92,99,100}),999)</f>
        <v>87</v>
      </c>
      <c r="X2497" s="57">
        <f>VLOOKUP(A2497,'Individual Data'!$K$5:$AC$5544,8,FALSE)</f>
        <v>5</v>
      </c>
      <c r="Y2497" s="57">
        <f>VLOOKUP(A2497,'Individual Data'!$K$5:$AC$5544,9,FALSE)</f>
        <v>2018</v>
      </c>
    </row>
    <row r="2498" spans="1:25" ht="15" customHeight="1" x14ac:dyDescent="0.25">
      <c r="A2498" s="197" t="s">
        <v>10802</v>
      </c>
      <c r="B2498" s="197" t="s">
        <v>22371</v>
      </c>
      <c r="C2498" s="198">
        <v>45223</v>
      </c>
      <c r="D2498" s="199">
        <v>222</v>
      </c>
      <c r="E2498" s="197" t="s">
        <v>19595</v>
      </c>
      <c r="F2498" s="197" t="s">
        <v>19617</v>
      </c>
      <c r="G2498" s="197"/>
      <c r="H2498" s="197">
        <v>75</v>
      </c>
      <c r="I2498" s="197" t="s">
        <v>3225</v>
      </c>
      <c r="J2498" s="197" t="s">
        <v>19596</v>
      </c>
      <c r="K2498" s="228" t="s">
        <v>3196</v>
      </c>
      <c r="M2498" s="199">
        <v>18</v>
      </c>
      <c r="O2498" s="197" t="s">
        <v>22372</v>
      </c>
      <c r="Q2498" s="197" t="s">
        <v>3229</v>
      </c>
      <c r="S2498" s="57">
        <v>1</v>
      </c>
      <c r="T2498" s="197" t="s">
        <v>19598</v>
      </c>
      <c r="U2498" s="57" t="str">
        <f>VLOOKUP(A2498,'Individual Data'!$K$5:$AC$5544,12,FALSE)</f>
        <v>PLA1</v>
      </c>
      <c r="V2498" s="14">
        <f>IFERROR(LOOKUP(H2498,{30,43,48,53,58,63,68,73,78,83,88,93,97},{42,47,52,57,62,67,72,77,82,87,92,99,100}),999)</f>
        <v>77</v>
      </c>
      <c r="X2498" s="57">
        <f>VLOOKUP(A2498,'Individual Data'!$K$5:$AC$5544,8,FALSE)</f>
        <v>4</v>
      </c>
      <c r="Y2498" s="57">
        <f>VLOOKUP(A2498,'Individual Data'!$K$5:$AC$5544,9,FALSE)</f>
        <v>2019</v>
      </c>
    </row>
    <row r="2499" spans="1:25" ht="15" customHeight="1" x14ac:dyDescent="0.25">
      <c r="A2499" s="197" t="s">
        <v>10807</v>
      </c>
      <c r="B2499" s="197" t="s">
        <v>22373</v>
      </c>
      <c r="C2499" s="198">
        <v>45216</v>
      </c>
      <c r="D2499" s="199">
        <v>1120</v>
      </c>
      <c r="E2499" s="197" t="s">
        <v>19595</v>
      </c>
      <c r="F2499" s="197" t="s">
        <v>19617</v>
      </c>
      <c r="G2499" s="197"/>
      <c r="H2499" s="197">
        <v>81</v>
      </c>
      <c r="I2499" s="197" t="s">
        <v>3085</v>
      </c>
      <c r="J2499" s="197" t="s">
        <v>19596</v>
      </c>
      <c r="K2499" s="57" t="s">
        <v>3196</v>
      </c>
      <c r="M2499" s="199">
        <v>18</v>
      </c>
      <c r="O2499" s="197" t="s">
        <v>22374</v>
      </c>
      <c r="Q2499" s="197" t="s">
        <v>3229</v>
      </c>
      <c r="S2499" s="57">
        <v>1</v>
      </c>
      <c r="T2499" s="197" t="s">
        <v>19598</v>
      </c>
      <c r="U2499" s="57" t="str">
        <f>VLOOKUP(A2499,'Individual Data'!$K$5:$AC$5544,12,FALSE)</f>
        <v>BCA1</v>
      </c>
      <c r="V2499" s="14">
        <f>IFERROR(LOOKUP(H2499,{30,43,48,53,58,63,68,73,78,83,88,93,97},{42,47,52,57,62,67,72,77,82,87,92,99,100}),999)</f>
        <v>82</v>
      </c>
      <c r="X2499" s="57">
        <f>VLOOKUP(A2499,'Individual Data'!$K$5:$AC$5544,8,FALSE)</f>
        <v>4</v>
      </c>
      <c r="Y2499" s="57">
        <f>VLOOKUP(A2499,'Individual Data'!$K$5:$AC$5544,9,FALSE)</f>
        <v>2019</v>
      </c>
    </row>
    <row r="2500" spans="1:25" ht="15" customHeight="1" x14ac:dyDescent="0.25">
      <c r="A2500" s="197" t="s">
        <v>10810</v>
      </c>
      <c r="B2500" s="197" t="s">
        <v>22375</v>
      </c>
      <c r="C2500" s="198">
        <v>45230</v>
      </c>
      <c r="D2500" s="199">
        <v>413</v>
      </c>
      <c r="E2500" s="197" t="s">
        <v>19595</v>
      </c>
      <c r="F2500" s="197" t="s">
        <v>19617</v>
      </c>
      <c r="G2500" s="197"/>
      <c r="H2500" s="197">
        <v>89</v>
      </c>
      <c r="I2500" s="197" t="s">
        <v>3225</v>
      </c>
      <c r="J2500" s="197" t="s">
        <v>19596</v>
      </c>
      <c r="K2500" s="57" t="s">
        <v>3196</v>
      </c>
      <c r="M2500" s="199">
        <v>18</v>
      </c>
      <c r="O2500" s="197" t="s">
        <v>22376</v>
      </c>
      <c r="Q2500" s="197" t="s">
        <v>3229</v>
      </c>
      <c r="S2500" s="57">
        <v>1</v>
      </c>
      <c r="T2500" s="197" t="s">
        <v>19598</v>
      </c>
      <c r="U2500" s="57" t="str">
        <f>VLOOKUP(A2500,'Individual Data'!$K$5:$AC$5544,12,FALSE)</f>
        <v>IPCSR</v>
      </c>
      <c r="V2500" s="14">
        <f>IFERROR(LOOKUP(H2500,{30,43,48,53,58,63,68,73,78,83,88,93,97},{42,47,52,57,62,67,72,77,82,87,92,99,100}),999)</f>
        <v>92</v>
      </c>
      <c r="X2500" s="57">
        <f>VLOOKUP(A2500,'Individual Data'!$K$5:$AC$5544,8,FALSE)</f>
        <v>4</v>
      </c>
      <c r="Y2500" s="57">
        <f>VLOOKUP(A2500,'Individual Data'!$K$5:$AC$5544,9,FALSE)</f>
        <v>2019</v>
      </c>
    </row>
    <row r="2501" spans="1:25" ht="15" customHeight="1" x14ac:dyDescent="0.25">
      <c r="A2501" s="197" t="s">
        <v>10812</v>
      </c>
      <c r="B2501" s="197" t="s">
        <v>22377</v>
      </c>
      <c r="C2501" s="198">
        <v>45236</v>
      </c>
      <c r="D2501" s="199">
        <v>4162</v>
      </c>
      <c r="E2501" s="197" t="s">
        <v>19595</v>
      </c>
      <c r="F2501" s="197" t="s">
        <v>19617</v>
      </c>
      <c r="G2501" s="197"/>
      <c r="H2501" s="197">
        <v>81</v>
      </c>
      <c r="I2501" s="197" t="s">
        <v>3085</v>
      </c>
      <c r="J2501" s="197" t="s">
        <v>19596</v>
      </c>
      <c r="K2501" s="57" t="s">
        <v>3196</v>
      </c>
      <c r="M2501" s="199">
        <v>18</v>
      </c>
      <c r="O2501" s="197" t="s">
        <v>22378</v>
      </c>
      <c r="Q2501" s="197" t="s">
        <v>3229</v>
      </c>
      <c r="S2501" s="57">
        <v>1</v>
      </c>
      <c r="T2501" s="197" t="s">
        <v>19598</v>
      </c>
      <c r="U2501" s="57" t="str">
        <f>VLOOKUP(A2501,'Individual Data'!$K$5:$AC$5544,12,FALSE)</f>
        <v>Unassigned</v>
      </c>
      <c r="V2501" s="14">
        <f>IFERROR(LOOKUP(H2501,{30,43,48,53,58,63,68,73,78,83,88,93,97},{42,47,52,57,62,67,72,77,82,87,92,99,100}),999)</f>
        <v>82</v>
      </c>
      <c r="X2501" s="57" t="str">
        <f>VLOOKUP(A2501,'Individual Data'!$K$5:$AC$5544,8,FALSE)</f>
        <v>NA</v>
      </c>
      <c r="Y2501" s="57" t="str">
        <f>VLOOKUP(A2501,'Individual Data'!$K$5:$AC$5544,9,FALSE)</f>
        <v>U</v>
      </c>
    </row>
    <row r="2502" spans="1:25" ht="15" customHeight="1" x14ac:dyDescent="0.25">
      <c r="A2502" s="197" t="s">
        <v>10815</v>
      </c>
      <c r="B2502" s="197" t="s">
        <v>22379</v>
      </c>
      <c r="C2502" s="198">
        <v>45243</v>
      </c>
      <c r="D2502" s="199">
        <v>5061</v>
      </c>
      <c r="E2502" s="197" t="s">
        <v>19595</v>
      </c>
      <c r="F2502" s="197" t="s">
        <v>19617</v>
      </c>
      <c r="G2502" s="197"/>
      <c r="H2502" s="197">
        <v>76</v>
      </c>
      <c r="I2502" s="197" t="s">
        <v>3085</v>
      </c>
      <c r="J2502" s="197" t="s">
        <v>19596</v>
      </c>
      <c r="K2502" s="57" t="s">
        <v>3196</v>
      </c>
      <c r="M2502" s="199">
        <v>18</v>
      </c>
      <c r="O2502" s="197" t="s">
        <v>22380</v>
      </c>
      <c r="Q2502" s="197" t="s">
        <v>3229</v>
      </c>
      <c r="S2502" s="57">
        <v>1</v>
      </c>
      <c r="T2502" s="197" t="s">
        <v>19598</v>
      </c>
      <c r="U2502" s="57" t="str">
        <f>VLOOKUP(A2502,'Individual Data'!$K$5:$AC$5544,12,FALSE)</f>
        <v>Unassigned</v>
      </c>
      <c r="V2502" s="14">
        <f>IFERROR(LOOKUP(H2502,{30,43,48,53,58,63,68,73,78,83,88,93,97},{42,47,52,57,62,67,72,77,82,87,92,99,100}),999)</f>
        <v>77</v>
      </c>
      <c r="X2502" s="57" t="str">
        <f>VLOOKUP(A2502,'Individual Data'!$K$5:$AC$5544,8,FALSE)</f>
        <v>NA</v>
      </c>
      <c r="Y2502" s="57" t="str">
        <f>VLOOKUP(A2502,'Individual Data'!$K$5:$AC$5544,9,FALSE)</f>
        <v>U</v>
      </c>
    </row>
    <row r="2503" spans="1:25" ht="15" customHeight="1" x14ac:dyDescent="0.25">
      <c r="A2503" s="197" t="s">
        <v>10818</v>
      </c>
      <c r="B2503" s="197" t="s">
        <v>22381</v>
      </c>
      <c r="C2503" s="198">
        <v>45230</v>
      </c>
      <c r="D2503" s="199">
        <v>3290</v>
      </c>
      <c r="E2503" s="197" t="s">
        <v>19595</v>
      </c>
      <c r="F2503" s="197" t="s">
        <v>19617</v>
      </c>
      <c r="G2503" s="197"/>
      <c r="H2503" s="197">
        <v>79</v>
      </c>
      <c r="I2503" s="197" t="s">
        <v>3085</v>
      </c>
      <c r="J2503" s="197" t="s">
        <v>19596</v>
      </c>
      <c r="K2503" s="57" t="s">
        <v>3196</v>
      </c>
      <c r="M2503" s="199">
        <v>18</v>
      </c>
      <c r="O2503" s="197" t="s">
        <v>22382</v>
      </c>
      <c r="Q2503" s="197" t="s">
        <v>3229</v>
      </c>
      <c r="S2503" s="57">
        <v>1</v>
      </c>
      <c r="T2503" s="197" t="s">
        <v>19598</v>
      </c>
      <c r="U2503" s="57" t="str">
        <f>VLOOKUP(A2503,'Individual Data'!$K$5:$AC$5544,12,FALSE)</f>
        <v>CJA1</v>
      </c>
      <c r="V2503" s="14">
        <f>IFERROR(LOOKUP(H2503,{30,43,48,53,58,63,68,73,78,83,88,93,97},{42,47,52,57,62,67,72,77,82,87,92,99,100}),999)</f>
        <v>82</v>
      </c>
      <c r="X2503" s="57">
        <f>VLOOKUP(A2503,'Individual Data'!$K$5:$AC$5544,8,FALSE)</f>
        <v>4</v>
      </c>
      <c r="Y2503" s="57">
        <f>VLOOKUP(A2503,'Individual Data'!$K$5:$AC$5544,9,FALSE)</f>
        <v>2019</v>
      </c>
    </row>
    <row r="2504" spans="1:25" ht="15" customHeight="1" x14ac:dyDescent="0.25">
      <c r="A2504" s="197" t="s">
        <v>10822</v>
      </c>
      <c r="B2504" s="197" t="s">
        <v>22383</v>
      </c>
      <c r="C2504" s="198">
        <v>45236</v>
      </c>
      <c r="D2504" s="199">
        <v>4196</v>
      </c>
      <c r="E2504" s="197" t="s">
        <v>19595</v>
      </c>
      <c r="F2504" s="197" t="s">
        <v>19617</v>
      </c>
      <c r="G2504" s="197"/>
      <c r="H2504" s="197">
        <v>80</v>
      </c>
      <c r="I2504" s="197" t="s">
        <v>3085</v>
      </c>
      <c r="J2504" s="197" t="s">
        <v>19596</v>
      </c>
      <c r="K2504" s="57" t="s">
        <v>3196</v>
      </c>
      <c r="M2504" s="199">
        <v>18</v>
      </c>
      <c r="O2504" s="197" t="s">
        <v>22384</v>
      </c>
      <c r="Q2504" s="197" t="s">
        <v>3229</v>
      </c>
      <c r="S2504" s="57">
        <v>1</v>
      </c>
      <c r="T2504" s="197" t="s">
        <v>19598</v>
      </c>
      <c r="U2504" s="57" t="str">
        <f>VLOOKUP(A2504,'Individual Data'!$K$5:$AC$5544,12,FALSE)</f>
        <v>LFSO</v>
      </c>
      <c r="V2504" s="14">
        <f>IFERROR(LOOKUP(H2504,{30,43,48,53,58,63,68,73,78,83,88,93,97},{42,47,52,57,62,67,72,77,82,87,92,99,100}),999)</f>
        <v>82</v>
      </c>
      <c r="X2504" s="57">
        <f>VLOOKUP(A2504,'Individual Data'!$K$5:$AC$5544,8,FALSE)</f>
        <v>4</v>
      </c>
      <c r="Y2504" s="57">
        <f>VLOOKUP(A2504,'Individual Data'!$K$5:$AC$5544,9,FALSE)</f>
        <v>2019</v>
      </c>
    </row>
    <row r="2505" spans="1:25" ht="15" customHeight="1" x14ac:dyDescent="0.25">
      <c r="A2505" s="197" t="s">
        <v>10825</v>
      </c>
      <c r="B2505" s="197" t="s">
        <v>22385</v>
      </c>
      <c r="C2505" s="198">
        <v>45236</v>
      </c>
      <c r="D2505" s="199">
        <v>552</v>
      </c>
      <c r="E2505" s="197" t="s">
        <v>19595</v>
      </c>
      <c r="F2505" s="197" t="s">
        <v>19617</v>
      </c>
      <c r="G2505" s="197"/>
      <c r="H2505" s="197">
        <v>81</v>
      </c>
      <c r="I2505" s="197" t="s">
        <v>3225</v>
      </c>
      <c r="J2505" s="197" t="s">
        <v>19596</v>
      </c>
      <c r="K2505" s="57" t="s">
        <v>3196</v>
      </c>
      <c r="M2505" s="199">
        <v>18</v>
      </c>
      <c r="O2505" s="197" t="s">
        <v>22386</v>
      </c>
      <c r="Q2505" s="197" t="s">
        <v>3229</v>
      </c>
      <c r="S2505" s="57">
        <v>1</v>
      </c>
      <c r="T2505" s="197" t="s">
        <v>19598</v>
      </c>
      <c r="U2505" s="57" t="str">
        <f>VLOOKUP(A2505,'Individual Data'!$K$5:$AC$5544,12,FALSE)</f>
        <v>Unassigned</v>
      </c>
      <c r="V2505" s="14">
        <f>IFERROR(LOOKUP(H2505,{30,43,48,53,58,63,68,73,78,83,88,93,97},{42,47,52,57,62,67,72,77,82,87,92,99,100}),999)</f>
        <v>82</v>
      </c>
      <c r="X2505" s="57" t="str">
        <f>VLOOKUP(A2505,'Individual Data'!$K$5:$AC$5544,8,FALSE)</f>
        <v>NA</v>
      </c>
      <c r="Y2505" s="57" t="str">
        <f>VLOOKUP(A2505,'Individual Data'!$K$5:$AC$5544,9,FALSE)</f>
        <v>U</v>
      </c>
    </row>
    <row r="2506" spans="1:25" ht="15" customHeight="1" x14ac:dyDescent="0.25">
      <c r="A2506" s="197" t="s">
        <v>10827</v>
      </c>
      <c r="B2506" s="197" t="s">
        <v>22387</v>
      </c>
      <c r="C2506" s="198">
        <v>45223</v>
      </c>
      <c r="D2506" s="199">
        <v>2285</v>
      </c>
      <c r="E2506" s="197" t="s">
        <v>19595</v>
      </c>
      <c r="F2506" s="197" t="s">
        <v>19617</v>
      </c>
      <c r="G2506" s="197"/>
      <c r="H2506" s="197">
        <v>75.5</v>
      </c>
      <c r="I2506" s="197" t="s">
        <v>3085</v>
      </c>
      <c r="J2506" s="197" t="s">
        <v>19596</v>
      </c>
      <c r="K2506" s="57" t="s">
        <v>3196</v>
      </c>
      <c r="M2506" s="199">
        <v>18</v>
      </c>
      <c r="O2506" s="197" t="s">
        <v>22388</v>
      </c>
      <c r="Q2506" s="197" t="s">
        <v>3229</v>
      </c>
      <c r="S2506" s="57">
        <v>1</v>
      </c>
      <c r="T2506" s="197" t="s">
        <v>19598</v>
      </c>
      <c r="U2506" s="57" t="str">
        <f>VLOOKUP(A2506,'Individual Data'!$K$5:$AC$5544,12,FALSE)</f>
        <v>LFSO</v>
      </c>
      <c r="V2506" s="14">
        <f>IFERROR(LOOKUP(H2506,{30,43,48,53,58,63,68,73,78,83,88,93,97},{42,47,52,57,62,67,72,77,82,87,92,99,100}),999)</f>
        <v>77</v>
      </c>
      <c r="X2506" s="57">
        <f>VLOOKUP(A2506,'Individual Data'!$K$5:$AC$5544,8,FALSE)</f>
        <v>4</v>
      </c>
      <c r="Y2506" s="57">
        <f>VLOOKUP(A2506,'Individual Data'!$K$5:$AC$5544,9,FALSE)</f>
        <v>2019</v>
      </c>
    </row>
    <row r="2507" spans="1:25" ht="15" customHeight="1" x14ac:dyDescent="0.25">
      <c r="A2507" s="197" t="s">
        <v>10830</v>
      </c>
      <c r="B2507" s="197" t="s">
        <v>22389</v>
      </c>
      <c r="C2507" s="198">
        <v>45223</v>
      </c>
      <c r="D2507" s="199">
        <v>2298</v>
      </c>
      <c r="E2507" s="197" t="s">
        <v>19595</v>
      </c>
      <c r="F2507" s="197" t="s">
        <v>19617</v>
      </c>
      <c r="G2507" s="197"/>
      <c r="H2507" s="197">
        <v>73</v>
      </c>
      <c r="I2507" s="197" t="s">
        <v>3085</v>
      </c>
      <c r="J2507" s="197" t="s">
        <v>19596</v>
      </c>
      <c r="K2507" s="57" t="s">
        <v>3196</v>
      </c>
      <c r="M2507" s="199">
        <v>18</v>
      </c>
      <c r="O2507" s="197" t="s">
        <v>22390</v>
      </c>
      <c r="Q2507" s="197" t="s">
        <v>3229</v>
      </c>
      <c r="S2507" s="57">
        <v>1</v>
      </c>
      <c r="T2507" s="197" t="s">
        <v>19598</v>
      </c>
      <c r="U2507" s="57" t="str">
        <f>VLOOKUP(A2507,'Individual Data'!$K$5:$AC$5544,12,FALSE)</f>
        <v>LFYO</v>
      </c>
      <c r="V2507" s="14">
        <f>IFERROR(LOOKUP(H2507,{30,43,48,53,58,63,68,73,78,83,88,93,97},{42,47,52,57,62,67,72,77,82,87,92,99,100}),999)</f>
        <v>77</v>
      </c>
      <c r="X2507" s="57">
        <f>VLOOKUP(A2507,'Individual Data'!$K$5:$AC$5544,8,FALSE)</f>
        <v>4</v>
      </c>
      <c r="Y2507" s="57">
        <f>VLOOKUP(A2507,'Individual Data'!$K$5:$AC$5544,9,FALSE)</f>
        <v>2019</v>
      </c>
    </row>
    <row r="2508" spans="1:25" ht="15" customHeight="1" x14ac:dyDescent="0.25">
      <c r="A2508" s="197" t="s">
        <v>10836</v>
      </c>
      <c r="B2508" s="197" t="s">
        <v>22391</v>
      </c>
      <c r="C2508" s="198">
        <v>45245</v>
      </c>
      <c r="D2508" s="199">
        <v>7081</v>
      </c>
      <c r="E2508" s="197" t="s">
        <v>19595</v>
      </c>
      <c r="F2508" s="197" t="s">
        <v>19610</v>
      </c>
      <c r="G2508" s="197"/>
      <c r="H2508" s="197">
        <v>74</v>
      </c>
      <c r="I2508" s="197" t="s">
        <v>3225</v>
      </c>
      <c r="J2508" s="197" t="s">
        <v>19596</v>
      </c>
      <c r="K2508" s="57" t="s">
        <v>3196</v>
      </c>
      <c r="M2508" s="199">
        <v>18</v>
      </c>
      <c r="O2508" s="197" t="s">
        <v>19601</v>
      </c>
      <c r="Q2508" s="197" t="s">
        <v>3229</v>
      </c>
      <c r="S2508" s="57">
        <v>1</v>
      </c>
      <c r="T2508" s="197" t="s">
        <v>3229</v>
      </c>
      <c r="U2508" s="57" t="str">
        <f>VLOOKUP(A2508,'Individual Data'!$K$5:$AC$5544,12,FALSE)</f>
        <v>NLVA</v>
      </c>
      <c r="V2508" s="14">
        <f>IFERROR(LOOKUP(H2508,{30,43,48,53,58,63,68,73,78,83,88,93,97},{42,47,52,57,62,67,72,77,82,87,92,99,100}),999)</f>
        <v>77</v>
      </c>
      <c r="X2508" s="57">
        <f>VLOOKUP(A2508,'Individual Data'!$K$5:$AC$5544,8,FALSE)</f>
        <v>4</v>
      </c>
      <c r="Y2508" s="57">
        <f>VLOOKUP(A2508,'Individual Data'!$K$5:$AC$5544,9,FALSE)</f>
        <v>2019</v>
      </c>
    </row>
    <row r="2509" spans="1:25" ht="15" customHeight="1" x14ac:dyDescent="0.25">
      <c r="A2509" s="197" t="s">
        <v>10842</v>
      </c>
      <c r="B2509" s="197" t="s">
        <v>22392</v>
      </c>
      <c r="C2509" s="198">
        <v>45243</v>
      </c>
      <c r="D2509" s="199">
        <v>578</v>
      </c>
      <c r="E2509" s="197" t="s">
        <v>19595</v>
      </c>
      <c r="F2509" s="197" t="s">
        <v>19617</v>
      </c>
      <c r="G2509" s="197"/>
      <c r="H2509" s="197">
        <v>97</v>
      </c>
      <c r="I2509" s="197" t="s">
        <v>3225</v>
      </c>
      <c r="J2509" s="197" t="s">
        <v>19596</v>
      </c>
      <c r="K2509" s="57" t="s">
        <v>3196</v>
      </c>
      <c r="M2509" s="199">
        <v>18</v>
      </c>
      <c r="O2509" s="197" t="s">
        <v>22393</v>
      </c>
      <c r="Q2509" s="197" t="s">
        <v>3229</v>
      </c>
      <c r="S2509" s="57">
        <v>1</v>
      </c>
      <c r="T2509" s="197" t="s">
        <v>19598</v>
      </c>
      <c r="U2509" s="57" t="str">
        <f>VLOOKUP(A2509,'Individual Data'!$K$5:$AC$5544,12,FALSE)</f>
        <v>Unassigned</v>
      </c>
      <c r="V2509" s="14">
        <f>IFERROR(LOOKUP(H2509,{30,43,48,53,58,63,68,73,78,83,88,93,97},{42,47,52,57,62,67,72,77,82,87,92,99,100}),999)</f>
        <v>100</v>
      </c>
      <c r="X2509" s="57" t="str">
        <f>VLOOKUP(A2509,'Individual Data'!$K$5:$AC$5544,8,FALSE)</f>
        <v>NA</v>
      </c>
      <c r="Y2509" s="57" t="str">
        <f>VLOOKUP(A2509,'Individual Data'!$K$5:$AC$5544,9,FALSE)</f>
        <v>U</v>
      </c>
    </row>
    <row r="2510" spans="1:25" ht="15" customHeight="1" x14ac:dyDescent="0.25">
      <c r="A2510" s="197" t="s">
        <v>10845</v>
      </c>
      <c r="B2510" s="197" t="s">
        <v>22394</v>
      </c>
      <c r="C2510" s="198">
        <v>45236</v>
      </c>
      <c r="D2510" s="199">
        <v>4166</v>
      </c>
      <c r="E2510" s="197" t="s">
        <v>19595</v>
      </c>
      <c r="F2510" s="197" t="s">
        <v>19617</v>
      </c>
      <c r="G2510" s="197"/>
      <c r="H2510" s="197">
        <v>79</v>
      </c>
      <c r="I2510" s="197" t="s">
        <v>3085</v>
      </c>
      <c r="J2510" s="197" t="s">
        <v>19596</v>
      </c>
      <c r="K2510" s="57" t="s">
        <v>3196</v>
      </c>
      <c r="M2510" s="199">
        <v>18</v>
      </c>
      <c r="O2510" s="197" t="s">
        <v>22395</v>
      </c>
      <c r="Q2510" s="197" t="s">
        <v>3229</v>
      </c>
      <c r="S2510" s="57">
        <v>1</v>
      </c>
      <c r="T2510" s="197" t="s">
        <v>19598</v>
      </c>
      <c r="U2510" s="57" t="str">
        <f>VLOOKUP(A2510,'Individual Data'!$K$5:$AC$5544,12,FALSE)</f>
        <v>PLA1</v>
      </c>
      <c r="V2510" s="14">
        <f>IFERROR(LOOKUP(H2510,{30,43,48,53,58,63,68,73,78,83,88,93,97},{42,47,52,57,62,67,72,77,82,87,92,99,100}),999)</f>
        <v>82</v>
      </c>
      <c r="X2510" s="57">
        <f>VLOOKUP(A2510,'Individual Data'!$K$5:$AC$5544,8,FALSE)</f>
        <v>4</v>
      </c>
      <c r="Y2510" s="57">
        <f>VLOOKUP(A2510,'Individual Data'!$K$5:$AC$5544,9,FALSE)</f>
        <v>2019</v>
      </c>
    </row>
    <row r="2511" spans="1:25" ht="15" customHeight="1" x14ac:dyDescent="0.25">
      <c r="A2511" s="197" t="s">
        <v>10847</v>
      </c>
      <c r="B2511" s="197" t="s">
        <v>22396</v>
      </c>
      <c r="C2511" s="198">
        <v>45230</v>
      </c>
      <c r="D2511" s="199">
        <v>3301</v>
      </c>
      <c r="E2511" s="197" t="s">
        <v>19595</v>
      </c>
      <c r="F2511" s="197" t="s">
        <v>19617</v>
      </c>
      <c r="G2511" s="197"/>
      <c r="H2511" s="197">
        <v>80</v>
      </c>
      <c r="I2511" s="197" t="s">
        <v>3085</v>
      </c>
      <c r="J2511" s="197" t="s">
        <v>19596</v>
      </c>
      <c r="K2511" s="57" t="s">
        <v>3196</v>
      </c>
      <c r="M2511" s="199">
        <v>18</v>
      </c>
      <c r="O2511" s="197" t="s">
        <v>22397</v>
      </c>
      <c r="Q2511" s="197" t="s">
        <v>3229</v>
      </c>
      <c r="S2511" s="57">
        <v>1</v>
      </c>
      <c r="T2511" s="197" t="s">
        <v>19598</v>
      </c>
      <c r="U2511" s="57" t="str">
        <f>VLOOKUP(A2511,'Individual Data'!$K$5:$AC$5544,12,FALSE)</f>
        <v>LFSO</v>
      </c>
      <c r="V2511" s="14">
        <f>IFERROR(LOOKUP(H2511,{30,43,48,53,58,63,68,73,78,83,88,93,97},{42,47,52,57,62,67,72,77,82,87,92,99,100}),999)</f>
        <v>82</v>
      </c>
      <c r="X2511" s="57">
        <f>VLOOKUP(A2511,'Individual Data'!$K$5:$AC$5544,8,FALSE)</f>
        <v>4</v>
      </c>
      <c r="Y2511" s="57">
        <f>VLOOKUP(A2511,'Individual Data'!$K$5:$AC$5544,9,FALSE)</f>
        <v>2019</v>
      </c>
    </row>
    <row r="2512" spans="1:25" ht="15" customHeight="1" x14ac:dyDescent="0.25">
      <c r="A2512" s="197" t="s">
        <v>10850</v>
      </c>
      <c r="B2512" s="197" t="s">
        <v>22398</v>
      </c>
      <c r="C2512" s="198">
        <v>45230</v>
      </c>
      <c r="D2512" s="199">
        <v>3280</v>
      </c>
      <c r="E2512" s="197" t="s">
        <v>19595</v>
      </c>
      <c r="F2512" s="197" t="s">
        <v>19617</v>
      </c>
      <c r="G2512" s="197"/>
      <c r="H2512" s="197">
        <v>79</v>
      </c>
      <c r="I2512" s="197" t="s">
        <v>3085</v>
      </c>
      <c r="J2512" s="197" t="s">
        <v>19596</v>
      </c>
      <c r="K2512" s="57" t="s">
        <v>3196</v>
      </c>
      <c r="M2512" s="199">
        <v>18</v>
      </c>
      <c r="O2512" s="197" t="s">
        <v>22399</v>
      </c>
      <c r="Q2512" s="197" t="s">
        <v>3229</v>
      </c>
      <c r="S2512" s="57">
        <v>1</v>
      </c>
      <c r="T2512" s="197" t="s">
        <v>19598</v>
      </c>
      <c r="U2512" s="57" t="str">
        <f>VLOOKUP(A2512,'Individual Data'!$K$5:$AC$5544,12,FALSE)</f>
        <v>Unassigned</v>
      </c>
      <c r="V2512" s="14">
        <f>IFERROR(LOOKUP(H2512,{30,43,48,53,58,63,68,73,78,83,88,93,97},{42,47,52,57,62,67,72,77,82,87,92,99,100}),999)</f>
        <v>82</v>
      </c>
      <c r="X2512" s="57" t="str">
        <f>VLOOKUP(A2512,'Individual Data'!$K$5:$AC$5544,8,FALSE)</f>
        <v>NA</v>
      </c>
      <c r="Y2512" s="57" t="str">
        <f>VLOOKUP(A2512,'Individual Data'!$K$5:$AC$5544,9,FALSE)</f>
        <v>U</v>
      </c>
    </row>
    <row r="2513" spans="1:25" ht="15" customHeight="1" x14ac:dyDescent="0.25">
      <c r="A2513" s="197" t="s">
        <v>10853</v>
      </c>
      <c r="B2513" s="197" t="s">
        <v>22400</v>
      </c>
      <c r="C2513" s="198">
        <v>45243</v>
      </c>
      <c r="D2513" s="199">
        <v>5042</v>
      </c>
      <c r="E2513" s="197" t="s">
        <v>19595</v>
      </c>
      <c r="F2513" s="197" t="s">
        <v>19617</v>
      </c>
      <c r="G2513" s="197"/>
      <c r="H2513" s="197">
        <v>81</v>
      </c>
      <c r="I2513" s="197" t="s">
        <v>3085</v>
      </c>
      <c r="J2513" s="197" t="s">
        <v>19596</v>
      </c>
      <c r="K2513" s="57" t="s">
        <v>3196</v>
      </c>
      <c r="M2513" s="199">
        <v>18</v>
      </c>
      <c r="O2513" s="197" t="s">
        <v>22401</v>
      </c>
      <c r="Q2513" s="197" t="s">
        <v>3229</v>
      </c>
      <c r="S2513" s="57">
        <v>1</v>
      </c>
      <c r="T2513" s="197" t="s">
        <v>19598</v>
      </c>
      <c r="U2513" s="57" t="str">
        <f>VLOOKUP(A2513,'Individual Data'!$K$5:$AC$5544,12,FALSE)</f>
        <v>LFHSO2</v>
      </c>
      <c r="V2513" s="14">
        <f>IFERROR(LOOKUP(H2513,{30,43,48,53,58,63,68,73,78,83,88,93,97},{42,47,52,57,62,67,72,77,82,87,92,99,100}),999)</f>
        <v>82</v>
      </c>
      <c r="X2513" s="57">
        <f>VLOOKUP(A2513,'Individual Data'!$K$5:$AC$5544,8,FALSE)</f>
        <v>4</v>
      </c>
      <c r="Y2513" s="57">
        <f>VLOOKUP(A2513,'Individual Data'!$K$5:$AC$5544,9,FALSE)</f>
        <v>2019</v>
      </c>
    </row>
    <row r="2514" spans="1:25" ht="15" customHeight="1" x14ac:dyDescent="0.25">
      <c r="A2514" s="197" t="s">
        <v>10856</v>
      </c>
      <c r="B2514" s="197" t="s">
        <v>22402</v>
      </c>
      <c r="C2514" s="198">
        <v>45243</v>
      </c>
      <c r="D2514" s="199">
        <v>576</v>
      </c>
      <c r="E2514" s="197" t="s">
        <v>19595</v>
      </c>
      <c r="F2514" s="197" t="s">
        <v>19617</v>
      </c>
      <c r="G2514" s="197"/>
      <c r="H2514" s="197">
        <v>78</v>
      </c>
      <c r="I2514" s="197" t="s">
        <v>3225</v>
      </c>
      <c r="J2514" s="197" t="s">
        <v>19596</v>
      </c>
      <c r="K2514" s="57" t="s">
        <v>3196</v>
      </c>
      <c r="M2514" s="199">
        <v>18</v>
      </c>
      <c r="O2514" s="197" t="s">
        <v>22403</v>
      </c>
      <c r="Q2514" s="197" t="s">
        <v>3229</v>
      </c>
      <c r="S2514" s="57">
        <v>1</v>
      </c>
      <c r="T2514" s="197" t="s">
        <v>19598</v>
      </c>
      <c r="U2514" s="57" t="str">
        <f>VLOOKUP(A2514,'Individual Data'!$K$5:$AC$5544,12,FALSE)</f>
        <v>CJA1</v>
      </c>
      <c r="V2514" s="14">
        <f>IFERROR(LOOKUP(H2514,{30,43,48,53,58,63,68,73,78,83,88,93,97},{42,47,52,57,62,67,72,77,82,87,92,99,100}),999)</f>
        <v>82</v>
      </c>
      <c r="X2514" s="57">
        <f>VLOOKUP(A2514,'Individual Data'!$K$5:$AC$5544,8,FALSE)</f>
        <v>4</v>
      </c>
      <c r="Y2514" s="57">
        <f>VLOOKUP(A2514,'Individual Data'!$K$5:$AC$5544,9,FALSE)</f>
        <v>2019</v>
      </c>
    </row>
    <row r="2515" spans="1:25" ht="15" customHeight="1" x14ac:dyDescent="0.25">
      <c r="A2515" s="197" t="s">
        <v>10858</v>
      </c>
      <c r="B2515" s="197" t="s">
        <v>22404</v>
      </c>
      <c r="C2515" s="198">
        <v>45216</v>
      </c>
      <c r="D2515" s="199">
        <v>1131</v>
      </c>
      <c r="E2515" s="197" t="s">
        <v>19595</v>
      </c>
      <c r="F2515" s="197" t="s">
        <v>19604</v>
      </c>
      <c r="G2515" s="197"/>
      <c r="H2515" s="197">
        <v>77</v>
      </c>
      <c r="I2515" s="197" t="s">
        <v>3085</v>
      </c>
      <c r="J2515" s="197" t="s">
        <v>19596</v>
      </c>
      <c r="K2515" s="57" t="s">
        <v>3196</v>
      </c>
      <c r="M2515" s="199">
        <v>18</v>
      </c>
      <c r="O2515" s="197" t="s">
        <v>22405</v>
      </c>
      <c r="Q2515" s="197" t="s">
        <v>3229</v>
      </c>
      <c r="S2515" s="57">
        <v>1</v>
      </c>
      <c r="T2515" s="197" t="s">
        <v>19598</v>
      </c>
      <c r="U2515" s="57" t="str">
        <f>VLOOKUP(A2515,'Individual Data'!$K$5:$AC$5544,12,FALSE)</f>
        <v>LFSO</v>
      </c>
      <c r="V2515" s="14">
        <f>IFERROR(LOOKUP(H2515,{30,43,48,53,58,63,68,73,78,83,88,93,97},{42,47,52,57,62,67,72,77,82,87,92,99,100}),999)</f>
        <v>77</v>
      </c>
      <c r="X2515" s="57">
        <f>VLOOKUP(A2515,'Individual Data'!$K$5:$AC$5544,8,FALSE)</f>
        <v>4</v>
      </c>
      <c r="Y2515" s="57">
        <f>VLOOKUP(A2515,'Individual Data'!$K$5:$AC$5544,9,FALSE)</f>
        <v>2019</v>
      </c>
    </row>
    <row r="2516" spans="1:25" ht="15" customHeight="1" x14ac:dyDescent="0.25">
      <c r="A2516" s="197" t="s">
        <v>10861</v>
      </c>
      <c r="B2516" s="197" t="s">
        <v>22406</v>
      </c>
      <c r="C2516" s="198">
        <v>45245</v>
      </c>
      <c r="D2516" s="199">
        <v>7054</v>
      </c>
      <c r="E2516" s="197" t="s">
        <v>19595</v>
      </c>
      <c r="F2516" s="197" t="s">
        <v>19610</v>
      </c>
      <c r="G2516" s="197"/>
      <c r="H2516" s="197">
        <v>78</v>
      </c>
      <c r="I2516" s="197" t="s">
        <v>3225</v>
      </c>
      <c r="J2516" s="197" t="s">
        <v>19596</v>
      </c>
      <c r="K2516" s="57" t="s">
        <v>3196</v>
      </c>
      <c r="M2516" s="199">
        <v>18</v>
      </c>
      <c r="O2516" s="197" t="s">
        <v>19601</v>
      </c>
      <c r="Q2516" s="197" t="s">
        <v>3229</v>
      </c>
      <c r="S2516" s="57">
        <v>1</v>
      </c>
      <c r="T2516" s="197" t="s">
        <v>3229</v>
      </c>
      <c r="U2516" s="57" t="str">
        <f>VLOOKUP(A2516,'Individual Data'!$K$5:$AC$5544,12,FALSE)</f>
        <v>Unassigned</v>
      </c>
      <c r="V2516" s="14">
        <f>IFERROR(LOOKUP(H2516,{30,43,48,53,58,63,68,73,78,83,88,93,97},{42,47,52,57,62,67,72,77,82,87,92,99,100}),999)</f>
        <v>82</v>
      </c>
      <c r="X2516" s="57" t="str">
        <f>VLOOKUP(A2516,'Individual Data'!$K$5:$AC$5544,8,FALSE)</f>
        <v>NA</v>
      </c>
      <c r="Y2516" s="57" t="str">
        <f>VLOOKUP(A2516,'Individual Data'!$K$5:$AC$5544,9,FALSE)</f>
        <v>U</v>
      </c>
    </row>
    <row r="2517" spans="1:25" ht="15" customHeight="1" x14ac:dyDescent="0.25">
      <c r="A2517" s="197" t="s">
        <v>10867</v>
      </c>
      <c r="B2517" s="197" t="s">
        <v>22407</v>
      </c>
      <c r="C2517" s="198">
        <v>45245</v>
      </c>
      <c r="D2517" s="199">
        <v>7050</v>
      </c>
      <c r="E2517" s="197" t="s">
        <v>19595</v>
      </c>
      <c r="F2517" s="197" t="s">
        <v>19610</v>
      </c>
      <c r="G2517" s="197"/>
      <c r="H2517" s="197">
        <v>77</v>
      </c>
      <c r="I2517" s="197" t="s">
        <v>3225</v>
      </c>
      <c r="J2517" s="197" t="s">
        <v>19596</v>
      </c>
      <c r="K2517" s="57" t="s">
        <v>3196</v>
      </c>
      <c r="M2517" s="199">
        <v>18</v>
      </c>
      <c r="O2517" s="197" t="s">
        <v>19601</v>
      </c>
      <c r="Q2517" s="197" t="s">
        <v>3229</v>
      </c>
      <c r="S2517" s="57">
        <v>1</v>
      </c>
      <c r="T2517" s="197" t="s">
        <v>3229</v>
      </c>
      <c r="U2517" s="57" t="str">
        <f>VLOOKUP(A2517,'Individual Data'!$K$5:$AC$5544,12,FALSE)</f>
        <v>Unassigned</v>
      </c>
      <c r="V2517" s="14">
        <f>IFERROR(LOOKUP(H2517,{30,43,48,53,58,63,68,73,78,83,88,93,97},{42,47,52,57,62,67,72,77,82,87,92,99,100}),999)</f>
        <v>77</v>
      </c>
      <c r="X2517" s="57" t="str">
        <f>VLOOKUP(A2517,'Individual Data'!$K$5:$AC$5544,8,FALSE)</f>
        <v>NA</v>
      </c>
      <c r="Y2517" s="57" t="str">
        <f>VLOOKUP(A2517,'Individual Data'!$K$5:$AC$5544,9,FALSE)</f>
        <v>U</v>
      </c>
    </row>
    <row r="2518" spans="1:25" ht="15" customHeight="1" x14ac:dyDescent="0.25">
      <c r="A2518" s="197" t="s">
        <v>10870</v>
      </c>
      <c r="B2518" s="197" t="s">
        <v>22408</v>
      </c>
      <c r="C2518" s="198">
        <v>45223</v>
      </c>
      <c r="D2518" s="199">
        <v>237</v>
      </c>
      <c r="E2518" s="197" t="s">
        <v>19595</v>
      </c>
      <c r="F2518" s="197" t="s">
        <v>19617</v>
      </c>
      <c r="G2518" s="197"/>
      <c r="H2518" s="197">
        <v>92</v>
      </c>
      <c r="I2518" s="197" t="s">
        <v>3225</v>
      </c>
      <c r="J2518" s="197" t="s">
        <v>19596</v>
      </c>
      <c r="K2518" s="57" t="s">
        <v>3196</v>
      </c>
      <c r="M2518" s="199">
        <v>18</v>
      </c>
      <c r="O2518" s="197" t="s">
        <v>22409</v>
      </c>
      <c r="Q2518" s="197" t="s">
        <v>3229</v>
      </c>
      <c r="S2518" s="57">
        <v>1</v>
      </c>
      <c r="T2518" s="197" t="s">
        <v>19598</v>
      </c>
      <c r="U2518" s="57" t="str">
        <f>VLOOKUP(A2518,'Individual Data'!$K$5:$AC$5544,12,FALSE)</f>
        <v>Unassigned</v>
      </c>
      <c r="V2518" s="14">
        <f>IFERROR(LOOKUP(H2518,{30,43,48,53,58,63,68,73,78,83,88,93,97},{42,47,52,57,62,67,72,77,82,87,92,99,100}),999)</f>
        <v>92</v>
      </c>
      <c r="X2518" s="57" t="str">
        <f>VLOOKUP(A2518,'Individual Data'!$K$5:$AC$5544,8,FALSE)</f>
        <v>NA</v>
      </c>
      <c r="Y2518" s="57" t="str">
        <f>VLOOKUP(A2518,'Individual Data'!$K$5:$AC$5544,9,FALSE)</f>
        <v>U</v>
      </c>
    </row>
    <row r="2519" spans="1:25" ht="15" customHeight="1" x14ac:dyDescent="0.25">
      <c r="A2519" s="197" t="s">
        <v>10872</v>
      </c>
      <c r="B2519" s="197" t="s">
        <v>22410</v>
      </c>
      <c r="C2519" s="198">
        <v>45236</v>
      </c>
      <c r="D2519" s="199">
        <v>4149</v>
      </c>
      <c r="E2519" s="197" t="s">
        <v>19595</v>
      </c>
      <c r="F2519" s="197" t="s">
        <v>19617</v>
      </c>
      <c r="G2519" s="197"/>
      <c r="H2519" s="197">
        <v>87</v>
      </c>
      <c r="I2519" s="197" t="s">
        <v>3085</v>
      </c>
      <c r="J2519" s="197" t="s">
        <v>19596</v>
      </c>
      <c r="K2519" s="57" t="s">
        <v>3196</v>
      </c>
      <c r="M2519" s="199">
        <v>18</v>
      </c>
      <c r="O2519" s="197" t="s">
        <v>22411</v>
      </c>
      <c r="Q2519" s="197" t="s">
        <v>3229</v>
      </c>
      <c r="S2519" s="57">
        <v>1</v>
      </c>
      <c r="T2519" s="197" t="s">
        <v>19598</v>
      </c>
      <c r="U2519" s="57" t="str">
        <f>VLOOKUP(A2519,'Individual Data'!$K$5:$AC$5544,12,FALSE)</f>
        <v>NLVA</v>
      </c>
      <c r="V2519" s="14">
        <f>IFERROR(LOOKUP(H2519,{30,43,48,53,58,63,68,73,78,83,88,93,97},{42,47,52,57,62,67,72,77,82,87,92,99,100}),999)</f>
        <v>87</v>
      </c>
      <c r="X2519" s="57">
        <f>VLOOKUP(A2519,'Individual Data'!$K$5:$AC$5544,8,FALSE)</f>
        <v>4</v>
      </c>
      <c r="Y2519" s="57">
        <f>VLOOKUP(A2519,'Individual Data'!$K$5:$AC$5544,9,FALSE)</f>
        <v>2019</v>
      </c>
    </row>
    <row r="2520" spans="1:25" ht="15" customHeight="1" x14ac:dyDescent="0.25">
      <c r="A2520" s="197" t="s">
        <v>10874</v>
      </c>
      <c r="B2520" s="197" t="s">
        <v>22412</v>
      </c>
      <c r="C2520" s="198">
        <v>45236</v>
      </c>
      <c r="D2520" s="199">
        <v>4169</v>
      </c>
      <c r="E2520" s="197" t="s">
        <v>19595</v>
      </c>
      <c r="F2520" s="197" t="s">
        <v>19617</v>
      </c>
      <c r="G2520" s="197"/>
      <c r="H2520" s="197">
        <v>78</v>
      </c>
      <c r="I2520" s="197" t="s">
        <v>3085</v>
      </c>
      <c r="J2520" s="197" t="s">
        <v>19596</v>
      </c>
      <c r="K2520" s="57" t="s">
        <v>3196</v>
      </c>
      <c r="M2520" s="199">
        <v>18</v>
      </c>
      <c r="O2520" s="197" t="s">
        <v>22413</v>
      </c>
      <c r="Q2520" s="197" t="s">
        <v>3229</v>
      </c>
      <c r="S2520" s="57">
        <v>1</v>
      </c>
      <c r="T2520" s="197" t="s">
        <v>3229</v>
      </c>
      <c r="U2520" s="57" t="str">
        <f>VLOOKUP(A2520,'Individual Data'!$K$5:$AC$5544,12,FALSE)</f>
        <v>CJA1</v>
      </c>
      <c r="V2520" s="14">
        <f>IFERROR(LOOKUP(H2520,{30,43,48,53,58,63,68,73,78,83,88,93,97},{42,47,52,57,62,67,72,77,82,87,92,99,100}),999)</f>
        <v>82</v>
      </c>
      <c r="X2520" s="57">
        <f>VLOOKUP(A2520,'Individual Data'!$K$5:$AC$5544,8,FALSE)</f>
        <v>4</v>
      </c>
      <c r="Y2520" s="57">
        <f>VLOOKUP(A2520,'Individual Data'!$K$5:$AC$5544,9,FALSE)</f>
        <v>2019</v>
      </c>
    </row>
    <row r="2521" spans="1:25" ht="15" customHeight="1" x14ac:dyDescent="0.25">
      <c r="A2521" s="197" t="s">
        <v>10876</v>
      </c>
      <c r="B2521" s="197" t="s">
        <v>22414</v>
      </c>
      <c r="C2521" s="198">
        <v>45245</v>
      </c>
      <c r="D2521" s="199">
        <v>7090</v>
      </c>
      <c r="E2521" s="197" t="s">
        <v>19595</v>
      </c>
      <c r="F2521" s="197" t="s">
        <v>19610</v>
      </c>
      <c r="G2521" s="197"/>
      <c r="H2521" s="197">
        <v>89</v>
      </c>
      <c r="I2521" s="197" t="s">
        <v>3085</v>
      </c>
      <c r="J2521" s="197" t="s">
        <v>19596</v>
      </c>
      <c r="K2521" s="57" t="s">
        <v>3196</v>
      </c>
      <c r="M2521" s="199">
        <v>18</v>
      </c>
      <c r="O2521" s="197" t="s">
        <v>19601</v>
      </c>
      <c r="Q2521" s="197" t="s">
        <v>3229</v>
      </c>
      <c r="S2521" s="57">
        <v>1</v>
      </c>
      <c r="T2521" s="197" t="s">
        <v>3229</v>
      </c>
      <c r="U2521" s="57" t="str">
        <f>VLOOKUP(A2521,'Individual Data'!$K$5:$AC$5544,12,FALSE)</f>
        <v>LFHSO2</v>
      </c>
      <c r="V2521" s="14">
        <f>IFERROR(LOOKUP(H2521,{30,43,48,53,58,63,68,73,78,83,88,93,97},{42,47,52,57,62,67,72,77,82,87,92,99,100}),999)</f>
        <v>92</v>
      </c>
      <c r="X2521" s="57">
        <f>VLOOKUP(A2521,'Individual Data'!$K$5:$AC$5544,8,FALSE)</f>
        <v>4</v>
      </c>
      <c r="Y2521" s="57">
        <f>VLOOKUP(A2521,'Individual Data'!$K$5:$AC$5544,9,FALSE)</f>
        <v>2019</v>
      </c>
    </row>
    <row r="2522" spans="1:25" ht="15" customHeight="1" x14ac:dyDescent="0.25">
      <c r="A2522" s="197" t="s">
        <v>10879</v>
      </c>
      <c r="B2522" s="197" t="s">
        <v>22415</v>
      </c>
      <c r="C2522" s="198">
        <v>45236</v>
      </c>
      <c r="D2522" s="199">
        <v>564</v>
      </c>
      <c r="E2522" s="197" t="s">
        <v>19595</v>
      </c>
      <c r="F2522" s="197" t="s">
        <v>19617</v>
      </c>
      <c r="G2522" s="197"/>
      <c r="H2522" s="197">
        <v>88</v>
      </c>
      <c r="I2522" s="197" t="s">
        <v>3225</v>
      </c>
      <c r="J2522" s="197" t="s">
        <v>19596</v>
      </c>
      <c r="K2522" s="57" t="s">
        <v>3196</v>
      </c>
      <c r="M2522" s="199">
        <v>18</v>
      </c>
      <c r="O2522" s="197" t="s">
        <v>22416</v>
      </c>
      <c r="Q2522" s="197" t="s">
        <v>3229</v>
      </c>
      <c r="S2522" s="57">
        <v>1</v>
      </c>
      <c r="T2522" s="197" t="s">
        <v>19598</v>
      </c>
      <c r="U2522" s="57" t="str">
        <f>VLOOKUP(A2522,'Individual Data'!$K$5:$AC$5544,12,FALSE)</f>
        <v>LFSO</v>
      </c>
      <c r="V2522" s="14">
        <f>IFERROR(LOOKUP(H2522,{30,43,48,53,58,63,68,73,78,83,88,93,97},{42,47,52,57,62,67,72,77,82,87,92,99,100}),999)</f>
        <v>92</v>
      </c>
      <c r="X2522" s="57">
        <f>VLOOKUP(A2522,'Individual Data'!$K$5:$AC$5544,8,FALSE)</f>
        <v>4</v>
      </c>
      <c r="Y2522" s="57">
        <f>VLOOKUP(A2522,'Individual Data'!$K$5:$AC$5544,9,FALSE)</f>
        <v>2019</v>
      </c>
    </row>
    <row r="2523" spans="1:25" ht="15" customHeight="1" x14ac:dyDescent="0.25">
      <c r="A2523" s="197" t="s">
        <v>10884</v>
      </c>
      <c r="B2523" s="197" t="s">
        <v>22417</v>
      </c>
      <c r="C2523" s="198">
        <v>45223</v>
      </c>
      <c r="D2523" s="199">
        <v>2277</v>
      </c>
      <c r="E2523" s="197" t="s">
        <v>19595</v>
      </c>
      <c r="F2523" s="197" t="s">
        <v>19617</v>
      </c>
      <c r="G2523" s="197"/>
      <c r="H2523" s="197">
        <v>81</v>
      </c>
      <c r="I2523" s="197" t="s">
        <v>3085</v>
      </c>
      <c r="J2523" s="197" t="s">
        <v>19596</v>
      </c>
      <c r="K2523" s="57" t="s">
        <v>3196</v>
      </c>
      <c r="M2523" s="199">
        <v>18</v>
      </c>
      <c r="O2523" s="197" t="s">
        <v>22418</v>
      </c>
      <c r="Q2523" s="197" t="s">
        <v>3229</v>
      </c>
      <c r="S2523" s="57">
        <v>1</v>
      </c>
      <c r="T2523" s="197" t="s">
        <v>19598</v>
      </c>
      <c r="U2523" s="57" t="str">
        <f>VLOOKUP(A2523,'Individual Data'!$K$5:$AC$5544,12,FALSE)</f>
        <v>PLA1</v>
      </c>
      <c r="V2523" s="14">
        <f>IFERROR(LOOKUP(H2523,{30,43,48,53,58,63,68,73,78,83,88,93,97},{42,47,52,57,62,67,72,77,82,87,92,99,100}),999)</f>
        <v>82</v>
      </c>
      <c r="X2523" s="57">
        <f>VLOOKUP(A2523,'Individual Data'!$K$5:$AC$5544,8,FALSE)</f>
        <v>4</v>
      </c>
      <c r="Y2523" s="57">
        <f>VLOOKUP(A2523,'Individual Data'!$K$5:$AC$5544,9,FALSE)</f>
        <v>2019</v>
      </c>
    </row>
    <row r="2524" spans="1:25" ht="15" customHeight="1" x14ac:dyDescent="0.25">
      <c r="A2524" s="197" t="s">
        <v>10887</v>
      </c>
      <c r="B2524" s="197" t="s">
        <v>22419</v>
      </c>
      <c r="C2524" s="198">
        <v>45230</v>
      </c>
      <c r="D2524" s="199">
        <v>3316</v>
      </c>
      <c r="E2524" s="197" t="s">
        <v>19595</v>
      </c>
      <c r="F2524" s="197" t="s">
        <v>19617</v>
      </c>
      <c r="G2524" s="197"/>
      <c r="H2524" s="197">
        <v>78</v>
      </c>
      <c r="I2524" s="197" t="s">
        <v>3085</v>
      </c>
      <c r="J2524" s="197" t="s">
        <v>19596</v>
      </c>
      <c r="K2524" s="57" t="s">
        <v>3196</v>
      </c>
      <c r="M2524" s="199">
        <v>18</v>
      </c>
      <c r="O2524" s="197" t="s">
        <v>22420</v>
      </c>
      <c r="Q2524" s="197"/>
      <c r="S2524" s="57">
        <v>1</v>
      </c>
      <c r="T2524" s="197" t="s">
        <v>19598</v>
      </c>
      <c r="U2524" s="57" t="str">
        <f>VLOOKUP(A2524,'Individual Data'!$K$5:$AC$5544,12,FALSE)</f>
        <v>Unassigned</v>
      </c>
      <c r="V2524" s="14">
        <f>IFERROR(LOOKUP(H2524,{30,43,48,53,58,63,68,73,78,83,88,93,97},{42,47,52,57,62,67,72,77,82,87,92,99,100}),999)</f>
        <v>82</v>
      </c>
      <c r="X2524" s="57" t="str">
        <f>VLOOKUP(A2524,'Individual Data'!$K$5:$AC$5544,8,FALSE)</f>
        <v>NA</v>
      </c>
      <c r="Y2524" s="57" t="str">
        <f>VLOOKUP(A2524,'Individual Data'!$K$5:$AC$5544,9,FALSE)</f>
        <v>U</v>
      </c>
    </row>
    <row r="2525" spans="1:25" ht="15" customHeight="1" x14ac:dyDescent="0.25">
      <c r="A2525" s="197" t="s">
        <v>10889</v>
      </c>
      <c r="B2525" s="197" t="s">
        <v>22421</v>
      </c>
      <c r="C2525" s="198">
        <v>45223</v>
      </c>
      <c r="D2525" s="199">
        <v>2318</v>
      </c>
      <c r="E2525" s="197" t="s">
        <v>19595</v>
      </c>
      <c r="F2525" s="197" t="s">
        <v>19617</v>
      </c>
      <c r="G2525" s="197"/>
      <c r="H2525" s="197">
        <v>73</v>
      </c>
      <c r="I2525" s="197" t="s">
        <v>3085</v>
      </c>
      <c r="J2525" s="197" t="s">
        <v>19596</v>
      </c>
      <c r="K2525" s="57" t="s">
        <v>3196</v>
      </c>
      <c r="M2525" s="199">
        <v>18</v>
      </c>
      <c r="O2525" s="197" t="s">
        <v>22422</v>
      </c>
      <c r="Q2525" s="197" t="s">
        <v>3229</v>
      </c>
      <c r="S2525" s="57">
        <v>1</v>
      </c>
      <c r="T2525" s="197" t="s">
        <v>3229</v>
      </c>
      <c r="U2525" s="57" t="str">
        <f>VLOOKUP(A2525,'Individual Data'!$K$5:$AC$5544,12,FALSE)</f>
        <v>BCA1</v>
      </c>
      <c r="V2525" s="14">
        <f>IFERROR(LOOKUP(H2525,{30,43,48,53,58,63,68,73,78,83,88,93,97},{42,47,52,57,62,67,72,77,82,87,92,99,100}),999)</f>
        <v>77</v>
      </c>
      <c r="X2525" s="57">
        <f>VLOOKUP(A2525,'Individual Data'!$K$5:$AC$5544,8,FALSE)</f>
        <v>4</v>
      </c>
      <c r="Y2525" s="57">
        <f>VLOOKUP(A2525,'Individual Data'!$K$5:$AC$5544,9,FALSE)</f>
        <v>2019</v>
      </c>
    </row>
    <row r="2526" spans="1:25" ht="15" customHeight="1" x14ac:dyDescent="0.25">
      <c r="A2526" s="197" t="s">
        <v>10892</v>
      </c>
      <c r="B2526" s="197" t="s">
        <v>22423</v>
      </c>
      <c r="C2526" s="198">
        <v>45243</v>
      </c>
      <c r="D2526" s="199">
        <v>5021</v>
      </c>
      <c r="E2526" s="197" t="s">
        <v>19595</v>
      </c>
      <c r="F2526" s="197" t="s">
        <v>19617</v>
      </c>
      <c r="G2526" s="197"/>
      <c r="H2526" s="197">
        <v>75</v>
      </c>
      <c r="I2526" s="197" t="s">
        <v>3085</v>
      </c>
      <c r="J2526" s="197" t="s">
        <v>19596</v>
      </c>
      <c r="K2526" s="57" t="s">
        <v>3196</v>
      </c>
      <c r="M2526" s="199">
        <v>18</v>
      </c>
      <c r="O2526" s="197" t="s">
        <v>22424</v>
      </c>
      <c r="Q2526" s="197" t="s">
        <v>3229</v>
      </c>
      <c r="S2526" s="57">
        <v>1</v>
      </c>
      <c r="T2526" s="197" t="s">
        <v>19598</v>
      </c>
      <c r="U2526" s="57" t="str">
        <f>VLOOKUP(A2526,'Individual Data'!$K$5:$AC$5544,12,FALSE)</f>
        <v>IPCSR</v>
      </c>
      <c r="V2526" s="14">
        <f>IFERROR(LOOKUP(H2526,{30,43,48,53,58,63,68,73,78,83,88,93,97},{42,47,52,57,62,67,72,77,82,87,92,99,100}),999)</f>
        <v>77</v>
      </c>
      <c r="X2526" s="57">
        <f>VLOOKUP(A2526,'Individual Data'!$K$5:$AC$5544,8,FALSE)</f>
        <v>4</v>
      </c>
      <c r="Y2526" s="57">
        <f>VLOOKUP(A2526,'Individual Data'!$K$5:$AC$5544,9,FALSE)</f>
        <v>2019</v>
      </c>
    </row>
    <row r="2527" spans="1:25" ht="15" customHeight="1" x14ac:dyDescent="0.25">
      <c r="A2527" s="197" t="s">
        <v>10899</v>
      </c>
      <c r="B2527" s="197" t="s">
        <v>22425</v>
      </c>
      <c r="C2527" s="198">
        <v>45223</v>
      </c>
      <c r="D2527" s="199">
        <v>2310</v>
      </c>
      <c r="E2527" s="197" t="s">
        <v>19595</v>
      </c>
      <c r="F2527" s="197" t="s">
        <v>19617</v>
      </c>
      <c r="G2527" s="197"/>
      <c r="H2527" s="197">
        <v>78.5</v>
      </c>
      <c r="I2527" s="197" t="s">
        <v>3085</v>
      </c>
      <c r="J2527" s="197" t="s">
        <v>19596</v>
      </c>
      <c r="K2527" s="57" t="s">
        <v>3196</v>
      </c>
      <c r="M2527" s="199">
        <v>18</v>
      </c>
      <c r="O2527" s="197" t="s">
        <v>22426</v>
      </c>
      <c r="Q2527" s="197" t="s">
        <v>3229</v>
      </c>
      <c r="S2527" s="57">
        <v>1</v>
      </c>
      <c r="T2527" s="197" t="s">
        <v>19598</v>
      </c>
      <c r="U2527" s="57" t="str">
        <f>VLOOKUP(A2527,'Individual Data'!$K$5:$AC$5544,12,FALSE)</f>
        <v>PLA1</v>
      </c>
      <c r="V2527" s="14">
        <f>IFERROR(LOOKUP(H2527,{30,43,48,53,58,63,68,73,78,83,88,93,97},{42,47,52,57,62,67,72,77,82,87,92,99,100}),999)</f>
        <v>82</v>
      </c>
      <c r="X2527" s="57">
        <f>VLOOKUP(A2527,'Individual Data'!$K$5:$AC$5544,8,FALSE)</f>
        <v>4</v>
      </c>
      <c r="Y2527" s="57">
        <f>VLOOKUP(A2527,'Individual Data'!$K$5:$AC$5544,9,FALSE)</f>
        <v>2019</v>
      </c>
    </row>
    <row r="2528" spans="1:25" ht="15" customHeight="1" x14ac:dyDescent="0.25">
      <c r="A2528" s="197" t="s">
        <v>10901</v>
      </c>
      <c r="B2528" s="197" t="s">
        <v>22427</v>
      </c>
      <c r="C2528" s="198">
        <v>45230</v>
      </c>
      <c r="D2528" s="199">
        <v>3250</v>
      </c>
      <c r="E2528" s="197" t="s">
        <v>19595</v>
      </c>
      <c r="F2528" s="197" t="s">
        <v>19617</v>
      </c>
      <c r="G2528" s="197"/>
      <c r="H2528" s="197">
        <v>83</v>
      </c>
      <c r="I2528" s="197" t="s">
        <v>3085</v>
      </c>
      <c r="J2528" s="197" t="s">
        <v>19596</v>
      </c>
      <c r="K2528" s="57" t="s">
        <v>3196</v>
      </c>
      <c r="M2528" s="199">
        <v>18</v>
      </c>
      <c r="O2528" s="197" t="s">
        <v>22428</v>
      </c>
      <c r="Q2528" s="197" t="s">
        <v>3229</v>
      </c>
      <c r="S2528" s="57">
        <v>1</v>
      </c>
      <c r="T2528" s="197" t="s">
        <v>19598</v>
      </c>
      <c r="U2528" s="57" t="str">
        <f>VLOOKUP(A2528,'Individual Data'!$K$5:$AC$5544,12,FALSE)</f>
        <v>LFSO</v>
      </c>
      <c r="V2528" s="14">
        <f>IFERROR(LOOKUP(H2528,{30,43,48,53,58,63,68,73,78,83,88,93,97},{42,47,52,57,62,67,72,77,82,87,92,99,100}),999)</f>
        <v>87</v>
      </c>
      <c r="X2528" s="57">
        <f>VLOOKUP(A2528,'Individual Data'!$K$5:$AC$5544,8,FALSE)</f>
        <v>4</v>
      </c>
      <c r="Y2528" s="57">
        <f>VLOOKUP(A2528,'Individual Data'!$K$5:$AC$5544,9,FALSE)</f>
        <v>2019</v>
      </c>
    </row>
    <row r="2529" spans="1:25" ht="15" customHeight="1" x14ac:dyDescent="0.25">
      <c r="A2529" s="197" t="s">
        <v>10904</v>
      </c>
      <c r="B2529" s="197" t="s">
        <v>22429</v>
      </c>
      <c r="C2529" s="198">
        <v>45223</v>
      </c>
      <c r="D2529" s="199">
        <v>202</v>
      </c>
      <c r="E2529" s="197" t="s">
        <v>19595</v>
      </c>
      <c r="F2529" s="197" t="s">
        <v>19617</v>
      </c>
      <c r="G2529" s="197"/>
      <c r="H2529" s="197">
        <v>75</v>
      </c>
      <c r="I2529" s="197" t="s">
        <v>3225</v>
      </c>
      <c r="J2529" s="197" t="s">
        <v>19596</v>
      </c>
      <c r="K2529" s="57" t="s">
        <v>3196</v>
      </c>
      <c r="M2529" s="199">
        <v>18</v>
      </c>
      <c r="O2529" s="197" t="s">
        <v>22430</v>
      </c>
      <c r="Q2529" s="197" t="s">
        <v>3229</v>
      </c>
      <c r="S2529" s="57">
        <v>1</v>
      </c>
      <c r="T2529" s="197" t="s">
        <v>19598</v>
      </c>
      <c r="U2529" s="57" t="str">
        <f>VLOOKUP(A2529,'Individual Data'!$K$5:$AC$5544,12,FALSE)</f>
        <v>NPTH</v>
      </c>
      <c r="V2529" s="14">
        <f>IFERROR(LOOKUP(H2529,{30,43,48,53,58,63,68,73,78,83,88,93,97},{42,47,52,57,62,67,72,77,82,87,92,99,100}),999)</f>
        <v>77</v>
      </c>
      <c r="X2529" s="57">
        <f>VLOOKUP(A2529,'Individual Data'!$K$5:$AC$5544,8,FALSE)</f>
        <v>4</v>
      </c>
      <c r="Y2529" s="57">
        <f>VLOOKUP(A2529,'Individual Data'!$K$5:$AC$5544,9,FALSE)</f>
        <v>2019</v>
      </c>
    </row>
    <row r="2530" spans="1:25" ht="15" customHeight="1" x14ac:dyDescent="0.25">
      <c r="A2530" s="197" t="s">
        <v>10907</v>
      </c>
      <c r="B2530" s="197" t="s">
        <v>22431</v>
      </c>
      <c r="C2530" s="198">
        <v>45236</v>
      </c>
      <c r="D2530" s="199">
        <v>4171</v>
      </c>
      <c r="E2530" s="197" t="s">
        <v>19595</v>
      </c>
      <c r="F2530" s="197" t="s">
        <v>19617</v>
      </c>
      <c r="G2530" s="197"/>
      <c r="H2530" s="197">
        <v>72</v>
      </c>
      <c r="I2530" s="197" t="s">
        <v>3085</v>
      </c>
      <c r="J2530" s="197" t="s">
        <v>19596</v>
      </c>
      <c r="K2530" s="57" t="s">
        <v>3196</v>
      </c>
      <c r="M2530" s="199">
        <v>18</v>
      </c>
      <c r="O2530" s="197" t="s">
        <v>22432</v>
      </c>
      <c r="Q2530" s="197" t="s">
        <v>3229</v>
      </c>
      <c r="S2530" s="57">
        <v>1</v>
      </c>
      <c r="T2530" s="197" t="s">
        <v>19957</v>
      </c>
      <c r="U2530" s="57" t="str">
        <f>VLOOKUP(A2530,'Individual Data'!$K$5:$AC$5544,12,FALSE)</f>
        <v>IPCSR</v>
      </c>
      <c r="V2530" s="14">
        <f>IFERROR(LOOKUP(H2530,{30,43,48,53,58,63,68,73,78,83,88,93,97},{42,47,52,57,62,67,72,77,82,87,92,99,100}),999)</f>
        <v>72</v>
      </c>
      <c r="X2530" s="57">
        <f>VLOOKUP(A2530,'Individual Data'!$K$5:$AC$5544,8,FALSE)</f>
        <v>3</v>
      </c>
      <c r="Y2530" s="57">
        <f>VLOOKUP(A2530,'Individual Data'!$K$5:$AC$5544,9,FALSE)</f>
        <v>2020</v>
      </c>
    </row>
    <row r="2531" spans="1:25" ht="15" customHeight="1" x14ac:dyDescent="0.25">
      <c r="A2531" s="197" t="s">
        <v>10916</v>
      </c>
      <c r="B2531" s="197" t="s">
        <v>22433</v>
      </c>
      <c r="C2531" s="198">
        <v>45243</v>
      </c>
      <c r="D2531" s="199">
        <v>631</v>
      </c>
      <c r="E2531" s="197" t="s">
        <v>19595</v>
      </c>
      <c r="F2531" s="197" t="s">
        <v>19617</v>
      </c>
      <c r="G2531" s="197"/>
      <c r="H2531" s="197">
        <v>88</v>
      </c>
      <c r="I2531" s="197" t="s">
        <v>3225</v>
      </c>
      <c r="J2531" s="197" t="s">
        <v>19596</v>
      </c>
      <c r="K2531" s="57" t="s">
        <v>3196</v>
      </c>
      <c r="M2531" s="199">
        <v>18</v>
      </c>
      <c r="O2531" s="197" t="s">
        <v>22434</v>
      </c>
      <c r="Q2531" s="197" t="s">
        <v>3229</v>
      </c>
      <c r="S2531" s="57">
        <v>1</v>
      </c>
      <c r="T2531" s="197" t="s">
        <v>19607</v>
      </c>
      <c r="U2531" s="57" t="str">
        <f>VLOOKUP(A2531,'Individual Data'!$K$5:$AC$5544,12,FALSE)</f>
        <v>CFA</v>
      </c>
      <c r="V2531" s="14">
        <f>IFERROR(LOOKUP(H2531,{30,43,48,53,58,63,68,73,78,83,88,93,97},{42,47,52,57,62,67,72,77,82,87,92,99,100}),999)</f>
        <v>92</v>
      </c>
      <c r="X2531" s="57">
        <f>VLOOKUP(A2531,'Individual Data'!$K$5:$AC$5544,8,FALSE)</f>
        <v>5</v>
      </c>
      <c r="Y2531" s="57">
        <f>VLOOKUP(A2531,'Individual Data'!$K$5:$AC$5544,9,FALSE)</f>
        <v>2018</v>
      </c>
    </row>
    <row r="2532" spans="1:25" ht="15" customHeight="1" x14ac:dyDescent="0.25">
      <c r="A2532" s="197" t="s">
        <v>10920</v>
      </c>
      <c r="B2532" s="197" t="s">
        <v>22435</v>
      </c>
      <c r="C2532" s="198">
        <v>45223</v>
      </c>
      <c r="D2532" s="199">
        <v>242</v>
      </c>
      <c r="E2532" s="197" t="s">
        <v>19595</v>
      </c>
      <c r="F2532" s="197" t="s">
        <v>19617</v>
      </c>
      <c r="G2532" s="197"/>
      <c r="H2532" s="197">
        <v>88</v>
      </c>
      <c r="I2532" s="197" t="s">
        <v>3225</v>
      </c>
      <c r="J2532" s="197" t="s">
        <v>19596</v>
      </c>
      <c r="K2532" s="57" t="s">
        <v>3196</v>
      </c>
      <c r="M2532" s="199">
        <v>18</v>
      </c>
      <c r="O2532" s="197" t="s">
        <v>22436</v>
      </c>
      <c r="Q2532" s="197" t="s">
        <v>3229</v>
      </c>
      <c r="S2532" s="57">
        <v>1</v>
      </c>
      <c r="T2532" s="197" t="s">
        <v>19598</v>
      </c>
      <c r="U2532" s="57" t="str">
        <f>VLOOKUP(A2532,'Individual Data'!$K$5:$AC$5544,12,FALSE)</f>
        <v>PRH</v>
      </c>
      <c r="V2532" s="14">
        <f>IFERROR(LOOKUP(H2532,{30,43,48,53,58,63,68,73,78,83,88,93,97},{42,47,52,57,62,67,72,77,82,87,92,99,100}),999)</f>
        <v>92</v>
      </c>
      <c r="X2532" s="57">
        <f>VLOOKUP(A2532,'Individual Data'!$K$5:$AC$5544,8,FALSE)</f>
        <v>4</v>
      </c>
      <c r="Y2532" s="57">
        <f>VLOOKUP(A2532,'Individual Data'!$K$5:$AC$5544,9,FALSE)</f>
        <v>2019</v>
      </c>
    </row>
    <row r="2533" spans="1:25" ht="15" customHeight="1" x14ac:dyDescent="0.25">
      <c r="A2533" s="197" t="s">
        <v>10924</v>
      </c>
      <c r="B2533" s="197" t="s">
        <v>22437</v>
      </c>
      <c r="C2533" s="198">
        <v>45230</v>
      </c>
      <c r="D2533" s="199">
        <v>3260</v>
      </c>
      <c r="E2533" s="197" t="s">
        <v>19595</v>
      </c>
      <c r="F2533" s="197" t="s">
        <v>19617</v>
      </c>
      <c r="G2533" s="197"/>
      <c r="H2533" s="197">
        <v>87</v>
      </c>
      <c r="I2533" s="197" t="s">
        <v>3085</v>
      </c>
      <c r="J2533" s="197" t="s">
        <v>19596</v>
      </c>
      <c r="K2533" s="57" t="s">
        <v>3196</v>
      </c>
      <c r="M2533" s="199">
        <v>18</v>
      </c>
      <c r="O2533" s="197" t="s">
        <v>22438</v>
      </c>
      <c r="Q2533" s="197" t="s">
        <v>3229</v>
      </c>
      <c r="S2533" s="57">
        <v>1</v>
      </c>
      <c r="T2533" s="197" t="s">
        <v>19598</v>
      </c>
      <c r="U2533" s="57" t="str">
        <f>VLOOKUP(A2533,'Individual Data'!$K$5:$AC$5544,12,FALSE)</f>
        <v>PLA1</v>
      </c>
      <c r="V2533" s="14">
        <f>IFERROR(LOOKUP(H2533,{30,43,48,53,58,63,68,73,78,83,88,93,97},{42,47,52,57,62,67,72,77,82,87,92,99,100}),999)</f>
        <v>87</v>
      </c>
      <c r="X2533" s="57">
        <f>VLOOKUP(A2533,'Individual Data'!$K$5:$AC$5544,8,FALSE)</f>
        <v>4</v>
      </c>
      <c r="Y2533" s="57">
        <f>VLOOKUP(A2533,'Individual Data'!$K$5:$AC$5544,9,FALSE)</f>
        <v>2019</v>
      </c>
    </row>
    <row r="2534" spans="1:25" ht="15" customHeight="1" x14ac:dyDescent="0.25">
      <c r="A2534" s="197" t="s">
        <v>10928</v>
      </c>
      <c r="B2534" s="197" t="s">
        <v>22439</v>
      </c>
      <c r="C2534" s="198">
        <v>45230</v>
      </c>
      <c r="D2534" s="199">
        <v>384</v>
      </c>
      <c r="E2534" s="197" t="s">
        <v>19595</v>
      </c>
      <c r="F2534" s="197" t="s">
        <v>19617</v>
      </c>
      <c r="G2534" s="197"/>
      <c r="H2534" s="197">
        <v>79</v>
      </c>
      <c r="I2534" s="197" t="s">
        <v>3225</v>
      </c>
      <c r="J2534" s="197" t="s">
        <v>19596</v>
      </c>
      <c r="K2534" s="57" t="s">
        <v>3196</v>
      </c>
      <c r="M2534" s="199">
        <v>18</v>
      </c>
      <c r="O2534" s="197" t="s">
        <v>22440</v>
      </c>
      <c r="Q2534" s="197" t="s">
        <v>3229</v>
      </c>
      <c r="S2534" s="57">
        <v>1</v>
      </c>
      <c r="T2534" s="197" t="s">
        <v>19598</v>
      </c>
      <c r="U2534" s="57" t="str">
        <f>VLOOKUP(A2534,'Individual Data'!$K$5:$AC$5544,12,FALSE)</f>
        <v>LFSO</v>
      </c>
      <c r="V2534" s="14">
        <f>IFERROR(LOOKUP(H2534,{30,43,48,53,58,63,68,73,78,83,88,93,97},{42,47,52,57,62,67,72,77,82,87,92,99,100}),999)</f>
        <v>82</v>
      </c>
      <c r="X2534" s="57">
        <f>VLOOKUP(A2534,'Individual Data'!$K$5:$AC$5544,8,FALSE)</f>
        <v>4</v>
      </c>
      <c r="Y2534" s="57">
        <f>VLOOKUP(A2534,'Individual Data'!$K$5:$AC$5544,9,FALSE)</f>
        <v>2019</v>
      </c>
    </row>
    <row r="2535" spans="1:25" ht="15" customHeight="1" x14ac:dyDescent="0.25">
      <c r="A2535" s="197" t="s">
        <v>10931</v>
      </c>
      <c r="B2535" s="197" t="s">
        <v>22441</v>
      </c>
      <c r="C2535" s="198">
        <v>45230</v>
      </c>
      <c r="D2535" s="199">
        <v>3240</v>
      </c>
      <c r="E2535" s="197" t="s">
        <v>19595</v>
      </c>
      <c r="F2535" s="197" t="s">
        <v>19617</v>
      </c>
      <c r="G2535" s="197"/>
      <c r="H2535" s="197">
        <v>82</v>
      </c>
      <c r="I2535" s="197" t="s">
        <v>3085</v>
      </c>
      <c r="J2535" s="197" t="s">
        <v>19596</v>
      </c>
      <c r="K2535" s="57" t="s">
        <v>3196</v>
      </c>
      <c r="M2535" s="199">
        <v>18</v>
      </c>
      <c r="O2535" s="197" t="s">
        <v>22442</v>
      </c>
      <c r="Q2535" s="197" t="s">
        <v>3229</v>
      </c>
      <c r="S2535" s="57">
        <v>1</v>
      </c>
      <c r="T2535" s="197" t="s">
        <v>3229</v>
      </c>
      <c r="U2535" s="57" t="str">
        <f>VLOOKUP(A2535,'Individual Data'!$K$5:$AC$5544,12,FALSE)</f>
        <v>LFHSO2</v>
      </c>
      <c r="V2535" s="14">
        <f>IFERROR(LOOKUP(H2535,{30,43,48,53,58,63,68,73,78,83,88,93,97},{42,47,52,57,62,67,72,77,82,87,92,99,100}),999)</f>
        <v>82</v>
      </c>
      <c r="X2535" s="57">
        <f>VLOOKUP(A2535,'Individual Data'!$K$5:$AC$5544,8,FALSE)</f>
        <v>4</v>
      </c>
      <c r="Y2535" s="57">
        <f>VLOOKUP(A2535,'Individual Data'!$K$5:$AC$5544,9,FALSE)</f>
        <v>2019</v>
      </c>
    </row>
    <row r="2536" spans="1:25" ht="15" customHeight="1" x14ac:dyDescent="0.25">
      <c r="A2536" s="197" t="s">
        <v>10933</v>
      </c>
      <c r="B2536" s="197" t="s">
        <v>22443</v>
      </c>
      <c r="C2536" s="198">
        <v>45230</v>
      </c>
      <c r="D2536" s="199">
        <v>3252</v>
      </c>
      <c r="E2536" s="197" t="s">
        <v>19595</v>
      </c>
      <c r="F2536" s="197" t="s">
        <v>19617</v>
      </c>
      <c r="G2536" s="197"/>
      <c r="H2536" s="197">
        <v>74</v>
      </c>
      <c r="I2536" s="197" t="s">
        <v>3085</v>
      </c>
      <c r="J2536" s="197" t="s">
        <v>19596</v>
      </c>
      <c r="K2536" s="57" t="s">
        <v>3196</v>
      </c>
      <c r="M2536" s="199">
        <v>18</v>
      </c>
      <c r="O2536" s="197" t="s">
        <v>22444</v>
      </c>
      <c r="Q2536" s="197" t="s">
        <v>3229</v>
      </c>
      <c r="S2536" s="57">
        <v>1</v>
      </c>
      <c r="T2536" s="197" t="s">
        <v>19598</v>
      </c>
      <c r="U2536" s="57" t="str">
        <f>VLOOKUP(A2536,'Individual Data'!$K$5:$AC$5544,12,FALSE)</f>
        <v>Unassigned</v>
      </c>
      <c r="V2536" s="14">
        <f>IFERROR(LOOKUP(H2536,{30,43,48,53,58,63,68,73,78,83,88,93,97},{42,47,52,57,62,67,72,77,82,87,92,99,100}),999)</f>
        <v>77</v>
      </c>
      <c r="X2536" s="57" t="str">
        <f>VLOOKUP(A2536,'Individual Data'!$K$5:$AC$5544,8,FALSE)</f>
        <v>NA</v>
      </c>
      <c r="Y2536" s="57" t="str">
        <f>VLOOKUP(A2536,'Individual Data'!$K$5:$AC$5544,9,FALSE)</f>
        <v>U</v>
      </c>
    </row>
    <row r="2537" spans="1:25" ht="15" customHeight="1" x14ac:dyDescent="0.25">
      <c r="A2537" s="197" t="s">
        <v>10936</v>
      </c>
      <c r="B2537" s="197" t="s">
        <v>22445</v>
      </c>
      <c r="C2537" s="198">
        <v>45243</v>
      </c>
      <c r="D2537" s="199">
        <v>678</v>
      </c>
      <c r="E2537" s="197" t="s">
        <v>19595</v>
      </c>
      <c r="F2537" s="197" t="s">
        <v>19617</v>
      </c>
      <c r="G2537" s="197"/>
      <c r="H2537" s="197">
        <v>77</v>
      </c>
      <c r="I2537" s="197" t="s">
        <v>3225</v>
      </c>
      <c r="J2537" s="197" t="s">
        <v>19596</v>
      </c>
      <c r="K2537" s="57" t="s">
        <v>3196</v>
      </c>
      <c r="M2537" s="199">
        <v>18</v>
      </c>
      <c r="O2537" s="197" t="s">
        <v>22446</v>
      </c>
      <c r="Q2537" s="197" t="s">
        <v>3229</v>
      </c>
      <c r="S2537" s="57">
        <v>1</v>
      </c>
      <c r="T2537" s="197" t="s">
        <v>19598</v>
      </c>
      <c r="U2537" s="57" t="str">
        <f>VLOOKUP(A2537,'Individual Data'!$K$5:$AC$5544,12,FALSE)</f>
        <v>NPTH</v>
      </c>
      <c r="V2537" s="14">
        <f>IFERROR(LOOKUP(H2537,{30,43,48,53,58,63,68,73,78,83,88,93,97},{42,47,52,57,62,67,72,77,82,87,92,99,100}),999)</f>
        <v>77</v>
      </c>
      <c r="X2537" s="57">
        <f>VLOOKUP(A2537,'Individual Data'!$K$5:$AC$5544,8,FALSE)</f>
        <v>4</v>
      </c>
      <c r="Y2537" s="57">
        <f>VLOOKUP(A2537,'Individual Data'!$K$5:$AC$5544,9,FALSE)</f>
        <v>2019</v>
      </c>
    </row>
    <row r="2538" spans="1:25" ht="15" customHeight="1" x14ac:dyDescent="0.25">
      <c r="A2538" s="197" t="s">
        <v>10939</v>
      </c>
      <c r="B2538" s="197" t="s">
        <v>22447</v>
      </c>
      <c r="C2538" s="198">
        <v>45223</v>
      </c>
      <c r="D2538" s="199">
        <v>2317</v>
      </c>
      <c r="E2538" s="197" t="s">
        <v>19595</v>
      </c>
      <c r="F2538" s="197" t="s">
        <v>19617</v>
      </c>
      <c r="G2538" s="197"/>
      <c r="H2538" s="197">
        <v>75</v>
      </c>
      <c r="I2538" s="197" t="s">
        <v>3085</v>
      </c>
      <c r="J2538" s="197" t="s">
        <v>19596</v>
      </c>
      <c r="K2538" s="57" t="s">
        <v>3196</v>
      </c>
      <c r="M2538" s="199">
        <v>18</v>
      </c>
      <c r="O2538" s="197" t="s">
        <v>22448</v>
      </c>
      <c r="Q2538" s="197" t="s">
        <v>3229</v>
      </c>
      <c r="S2538" s="57">
        <v>1</v>
      </c>
      <c r="T2538" s="197" t="s">
        <v>19598</v>
      </c>
      <c r="U2538" s="57" t="str">
        <f>VLOOKUP(A2538,'Individual Data'!$K$5:$AC$5544,12,FALSE)</f>
        <v>LFSO</v>
      </c>
      <c r="V2538" s="14">
        <f>IFERROR(LOOKUP(H2538,{30,43,48,53,58,63,68,73,78,83,88,93,97},{42,47,52,57,62,67,72,77,82,87,92,99,100}),999)</f>
        <v>77</v>
      </c>
      <c r="X2538" s="57">
        <f>VLOOKUP(A2538,'Individual Data'!$K$5:$AC$5544,8,FALSE)</f>
        <v>4</v>
      </c>
      <c r="Y2538" s="57">
        <f>VLOOKUP(A2538,'Individual Data'!$K$5:$AC$5544,9,FALSE)</f>
        <v>2019</v>
      </c>
    </row>
    <row r="2539" spans="1:25" ht="15" customHeight="1" x14ac:dyDescent="0.25">
      <c r="A2539" s="197" t="s">
        <v>10942</v>
      </c>
      <c r="B2539" s="197" t="s">
        <v>22449</v>
      </c>
      <c r="C2539" s="198">
        <v>45243</v>
      </c>
      <c r="D2539" s="199">
        <v>641</v>
      </c>
      <c r="E2539" s="197" t="s">
        <v>19595</v>
      </c>
      <c r="F2539" s="197" t="s">
        <v>19617</v>
      </c>
      <c r="G2539" s="197"/>
      <c r="H2539" s="197">
        <v>77</v>
      </c>
      <c r="I2539" s="197" t="s">
        <v>3225</v>
      </c>
      <c r="J2539" s="197" t="s">
        <v>19596</v>
      </c>
      <c r="K2539" s="57" t="s">
        <v>3196</v>
      </c>
      <c r="M2539" s="199">
        <v>18</v>
      </c>
      <c r="O2539" s="197" t="s">
        <v>22450</v>
      </c>
      <c r="Q2539" s="197" t="s">
        <v>3229</v>
      </c>
      <c r="S2539" s="57">
        <v>1</v>
      </c>
      <c r="T2539" s="197" t="s">
        <v>19598</v>
      </c>
      <c r="U2539" s="57" t="str">
        <f>VLOOKUP(A2539,'Individual Data'!$K$5:$AC$5544,12,FALSE)</f>
        <v>LFHSO2</v>
      </c>
      <c r="V2539" s="14">
        <f>IFERROR(LOOKUP(H2539,{30,43,48,53,58,63,68,73,78,83,88,93,97},{42,47,52,57,62,67,72,77,82,87,92,99,100}),999)</f>
        <v>77</v>
      </c>
      <c r="X2539" s="57">
        <f>VLOOKUP(A2539,'Individual Data'!$K$5:$AC$5544,8,FALSE)</f>
        <v>4</v>
      </c>
      <c r="Y2539" s="57">
        <f>VLOOKUP(A2539,'Individual Data'!$K$5:$AC$5544,9,FALSE)</f>
        <v>2019</v>
      </c>
    </row>
    <row r="2540" spans="1:25" ht="15" customHeight="1" x14ac:dyDescent="0.25">
      <c r="A2540" s="197" t="s">
        <v>10945</v>
      </c>
      <c r="B2540" s="197" t="s">
        <v>22451</v>
      </c>
      <c r="C2540" s="198">
        <v>45236</v>
      </c>
      <c r="D2540" s="199">
        <v>4198</v>
      </c>
      <c r="E2540" s="197" t="s">
        <v>19595</v>
      </c>
      <c r="F2540" s="197" t="s">
        <v>19617</v>
      </c>
      <c r="G2540" s="197"/>
      <c r="H2540" s="197">
        <v>80</v>
      </c>
      <c r="I2540" s="197" t="s">
        <v>3085</v>
      </c>
      <c r="J2540" s="197" t="s">
        <v>19596</v>
      </c>
      <c r="K2540" s="57" t="s">
        <v>3196</v>
      </c>
      <c r="M2540" s="199">
        <v>18</v>
      </c>
      <c r="O2540" s="197" t="s">
        <v>22452</v>
      </c>
      <c r="Q2540" s="197" t="s">
        <v>3229</v>
      </c>
      <c r="S2540" s="57">
        <v>1</v>
      </c>
      <c r="T2540" s="197" t="s">
        <v>19598</v>
      </c>
      <c r="U2540" s="57" t="str">
        <f>VLOOKUP(A2540,'Individual Data'!$K$5:$AC$5544,12,FALSE)</f>
        <v>IPCSR</v>
      </c>
      <c r="V2540" s="14">
        <f>IFERROR(LOOKUP(H2540,{30,43,48,53,58,63,68,73,78,83,88,93,97},{42,47,52,57,62,67,72,77,82,87,92,99,100}),999)</f>
        <v>82</v>
      </c>
      <c r="X2540" s="57">
        <f>VLOOKUP(A2540,'Individual Data'!$K$5:$AC$5544,8,FALSE)</f>
        <v>4</v>
      </c>
      <c r="Y2540" s="57">
        <f>VLOOKUP(A2540,'Individual Data'!$K$5:$AC$5544,9,FALSE)</f>
        <v>2019</v>
      </c>
    </row>
    <row r="2541" spans="1:25" ht="15" customHeight="1" x14ac:dyDescent="0.25">
      <c r="A2541" s="197" t="s">
        <v>10947</v>
      </c>
      <c r="B2541" s="197" t="s">
        <v>22453</v>
      </c>
      <c r="C2541" s="198">
        <v>45223</v>
      </c>
      <c r="D2541" s="199">
        <v>2253</v>
      </c>
      <c r="E2541" s="197" t="s">
        <v>19595</v>
      </c>
      <c r="F2541" s="197" t="s">
        <v>19617</v>
      </c>
      <c r="G2541" s="197"/>
      <c r="H2541" s="197">
        <v>74.5</v>
      </c>
      <c r="I2541" s="197" t="s">
        <v>3085</v>
      </c>
      <c r="J2541" s="197" t="s">
        <v>19596</v>
      </c>
      <c r="K2541" s="57" t="s">
        <v>3196</v>
      </c>
      <c r="M2541" s="199">
        <v>18</v>
      </c>
      <c r="O2541" s="197" t="s">
        <v>22454</v>
      </c>
      <c r="Q2541" s="197" t="s">
        <v>3229</v>
      </c>
      <c r="S2541" s="57">
        <v>1</v>
      </c>
      <c r="T2541" s="197" t="s">
        <v>19598</v>
      </c>
      <c r="U2541" s="57" t="str">
        <f>VLOOKUP(A2541,'Individual Data'!$K$5:$AC$5544,12,FALSE)</f>
        <v>Unassigned</v>
      </c>
      <c r="V2541" s="14">
        <f>IFERROR(LOOKUP(H2541,{30,43,48,53,58,63,68,73,78,83,88,93,97},{42,47,52,57,62,67,72,77,82,87,92,99,100}),999)</f>
        <v>77</v>
      </c>
      <c r="X2541" s="57" t="str">
        <f>VLOOKUP(A2541,'Individual Data'!$K$5:$AC$5544,8,FALSE)</f>
        <v>NA</v>
      </c>
      <c r="Y2541" s="57" t="str">
        <f>VLOOKUP(A2541,'Individual Data'!$K$5:$AC$5544,9,FALSE)</f>
        <v>U</v>
      </c>
    </row>
    <row r="2542" spans="1:25" ht="15" customHeight="1" x14ac:dyDescent="0.25">
      <c r="A2542" s="197" t="s">
        <v>10950</v>
      </c>
      <c r="B2542" s="197" t="s">
        <v>22455</v>
      </c>
      <c r="C2542" s="198">
        <v>45223</v>
      </c>
      <c r="D2542" s="199">
        <v>227</v>
      </c>
      <c r="E2542" s="197" t="s">
        <v>19595</v>
      </c>
      <c r="F2542" s="197" t="s">
        <v>19617</v>
      </c>
      <c r="G2542" s="197"/>
      <c r="H2542" s="197">
        <v>76</v>
      </c>
      <c r="I2542" s="197" t="s">
        <v>3225</v>
      </c>
      <c r="J2542" s="197" t="s">
        <v>19596</v>
      </c>
      <c r="K2542" s="57" t="s">
        <v>3196</v>
      </c>
      <c r="M2542" s="199">
        <v>18</v>
      </c>
      <c r="O2542" s="197" t="s">
        <v>22456</v>
      </c>
      <c r="Q2542" s="197" t="s">
        <v>3229</v>
      </c>
      <c r="S2542" s="57">
        <v>1</v>
      </c>
      <c r="T2542" s="197" t="s">
        <v>19598</v>
      </c>
      <c r="U2542" s="57" t="str">
        <f>VLOOKUP(A2542,'Individual Data'!$K$5:$AC$5544,12,FALSE)</f>
        <v>IPCSR</v>
      </c>
      <c r="V2542" s="14">
        <f>IFERROR(LOOKUP(H2542,{30,43,48,53,58,63,68,73,78,83,88,93,97},{42,47,52,57,62,67,72,77,82,87,92,99,100}),999)</f>
        <v>77</v>
      </c>
      <c r="X2542" s="57">
        <f>VLOOKUP(A2542,'Individual Data'!$K$5:$AC$5544,8,FALSE)</f>
        <v>4</v>
      </c>
      <c r="Y2542" s="57">
        <f>VLOOKUP(A2542,'Individual Data'!$K$5:$AC$5544,9,FALSE)</f>
        <v>2019</v>
      </c>
    </row>
    <row r="2543" spans="1:25" ht="15" customHeight="1" x14ac:dyDescent="0.25">
      <c r="A2543" s="197" t="s">
        <v>10953</v>
      </c>
      <c r="B2543" s="197" t="s">
        <v>22457</v>
      </c>
      <c r="C2543" s="198">
        <v>45223</v>
      </c>
      <c r="D2543" s="199">
        <v>2301</v>
      </c>
      <c r="E2543" s="197" t="s">
        <v>19595</v>
      </c>
      <c r="F2543" s="197" t="s">
        <v>19617</v>
      </c>
      <c r="G2543" s="197"/>
      <c r="H2543" s="197">
        <v>81</v>
      </c>
      <c r="I2543" s="197" t="s">
        <v>3085</v>
      </c>
      <c r="J2543" s="197" t="s">
        <v>19596</v>
      </c>
      <c r="K2543" s="57" t="s">
        <v>3196</v>
      </c>
      <c r="M2543" s="199">
        <v>18</v>
      </c>
      <c r="O2543" s="197" t="s">
        <v>22458</v>
      </c>
      <c r="Q2543" s="197" t="s">
        <v>3229</v>
      </c>
      <c r="S2543" s="57">
        <v>1</v>
      </c>
      <c r="T2543" s="197" t="s">
        <v>19598</v>
      </c>
      <c r="U2543" s="57" t="str">
        <f>VLOOKUP(A2543,'Individual Data'!$K$5:$AC$5544,12,FALSE)</f>
        <v>PLA1</v>
      </c>
      <c r="V2543" s="14">
        <f>IFERROR(LOOKUP(H2543,{30,43,48,53,58,63,68,73,78,83,88,93,97},{42,47,52,57,62,67,72,77,82,87,92,99,100}),999)</f>
        <v>82</v>
      </c>
      <c r="X2543" s="57">
        <f>VLOOKUP(A2543,'Individual Data'!$K$5:$AC$5544,8,FALSE)</f>
        <v>4</v>
      </c>
      <c r="Y2543" s="57">
        <f>VLOOKUP(A2543,'Individual Data'!$K$5:$AC$5544,9,FALSE)</f>
        <v>2019</v>
      </c>
    </row>
    <row r="2544" spans="1:25" ht="15" customHeight="1" x14ac:dyDescent="0.25">
      <c r="A2544" s="197" t="s">
        <v>10955</v>
      </c>
      <c r="B2544" s="197" t="s">
        <v>22459</v>
      </c>
      <c r="C2544" s="198">
        <v>45230</v>
      </c>
      <c r="D2544" s="199">
        <v>3246</v>
      </c>
      <c r="E2544" s="197" t="s">
        <v>19595</v>
      </c>
      <c r="F2544" s="197" t="s">
        <v>19617</v>
      </c>
      <c r="G2544" s="197"/>
      <c r="H2544" s="197">
        <v>78</v>
      </c>
      <c r="I2544" s="197" t="s">
        <v>3085</v>
      </c>
      <c r="J2544" s="197" t="s">
        <v>19596</v>
      </c>
      <c r="K2544" s="57" t="s">
        <v>3196</v>
      </c>
      <c r="M2544" s="199">
        <v>18</v>
      </c>
      <c r="O2544" s="197" t="s">
        <v>22460</v>
      </c>
      <c r="Q2544" s="197" t="s">
        <v>3229</v>
      </c>
      <c r="S2544" s="57">
        <v>1</v>
      </c>
      <c r="T2544" s="197" t="s">
        <v>19598</v>
      </c>
      <c r="U2544" s="57" t="str">
        <f>VLOOKUP(A2544,'Individual Data'!$K$5:$AC$5544,12,FALSE)</f>
        <v>LFSO</v>
      </c>
      <c r="V2544" s="14">
        <f>IFERROR(LOOKUP(H2544,{30,43,48,53,58,63,68,73,78,83,88,93,97},{42,47,52,57,62,67,72,77,82,87,92,99,100}),999)</f>
        <v>82</v>
      </c>
      <c r="X2544" s="57">
        <f>VLOOKUP(A2544,'Individual Data'!$K$5:$AC$5544,8,FALSE)</f>
        <v>4</v>
      </c>
      <c r="Y2544" s="57">
        <f>VLOOKUP(A2544,'Individual Data'!$K$5:$AC$5544,9,FALSE)</f>
        <v>2019</v>
      </c>
    </row>
    <row r="2545" spans="1:25" ht="15" customHeight="1" x14ac:dyDescent="0.25">
      <c r="A2545" s="197" t="s">
        <v>10958</v>
      </c>
      <c r="B2545" s="197" t="s">
        <v>22461</v>
      </c>
      <c r="C2545" s="198">
        <v>45245</v>
      </c>
      <c r="D2545" s="199">
        <v>7060</v>
      </c>
      <c r="E2545" s="197" t="s">
        <v>19595</v>
      </c>
      <c r="F2545" s="197" t="s">
        <v>19610</v>
      </c>
      <c r="G2545" s="197"/>
      <c r="H2545" s="197">
        <v>80</v>
      </c>
      <c r="I2545" s="197" t="s">
        <v>3085</v>
      </c>
      <c r="J2545" s="197" t="s">
        <v>19596</v>
      </c>
      <c r="K2545" s="57" t="s">
        <v>3196</v>
      </c>
      <c r="M2545" s="199">
        <v>18</v>
      </c>
      <c r="O2545" s="197" t="s">
        <v>19601</v>
      </c>
      <c r="Q2545" s="197" t="s">
        <v>3229</v>
      </c>
      <c r="S2545" s="57">
        <v>1</v>
      </c>
      <c r="T2545" s="197" t="s">
        <v>3229</v>
      </c>
      <c r="U2545" s="57" t="str">
        <f>VLOOKUP(A2545,'Individual Data'!$K$5:$AC$5544,12,FALSE)</f>
        <v>LWSH</v>
      </c>
      <c r="V2545" s="14">
        <f>IFERROR(LOOKUP(H2545,{30,43,48,53,58,63,68,73,78,83,88,93,97},{42,47,52,57,62,67,72,77,82,87,92,99,100}),999)</f>
        <v>82</v>
      </c>
      <c r="X2545" s="57">
        <f>VLOOKUP(A2545,'Individual Data'!$K$5:$AC$5544,8,FALSE)</f>
        <v>4</v>
      </c>
      <c r="Y2545" s="57">
        <f>VLOOKUP(A2545,'Individual Data'!$K$5:$AC$5544,9,FALSE)</f>
        <v>2019</v>
      </c>
    </row>
    <row r="2546" spans="1:25" ht="15" customHeight="1" x14ac:dyDescent="0.25">
      <c r="A2546" s="197" t="s">
        <v>10963</v>
      </c>
      <c r="B2546" s="197" t="s">
        <v>22462</v>
      </c>
      <c r="C2546" s="198">
        <v>45230</v>
      </c>
      <c r="D2546" s="199">
        <v>3254</v>
      </c>
      <c r="E2546" s="197" t="s">
        <v>19595</v>
      </c>
      <c r="F2546" s="197" t="s">
        <v>19617</v>
      </c>
      <c r="G2546" s="197"/>
      <c r="H2546" s="197">
        <v>88</v>
      </c>
      <c r="I2546" s="197" t="s">
        <v>3085</v>
      </c>
      <c r="J2546" s="197" t="s">
        <v>19596</v>
      </c>
      <c r="K2546" s="57" t="s">
        <v>3196</v>
      </c>
      <c r="M2546" s="199">
        <v>18</v>
      </c>
      <c r="O2546" s="197" t="s">
        <v>22463</v>
      </c>
      <c r="Q2546" s="197" t="s">
        <v>3229</v>
      </c>
      <c r="S2546" s="57">
        <v>1</v>
      </c>
      <c r="T2546" s="197" t="s">
        <v>19598</v>
      </c>
      <c r="U2546" s="57" t="str">
        <f>VLOOKUP(A2546,'Individual Data'!$K$5:$AC$5544,12,FALSE)</f>
        <v>PLA1</v>
      </c>
      <c r="V2546" s="14">
        <f>IFERROR(LOOKUP(H2546,{30,43,48,53,58,63,68,73,78,83,88,93,97},{42,47,52,57,62,67,72,77,82,87,92,99,100}),999)</f>
        <v>92</v>
      </c>
      <c r="X2546" s="57">
        <f>VLOOKUP(A2546,'Individual Data'!$K$5:$AC$5544,8,FALSE)</f>
        <v>4</v>
      </c>
      <c r="Y2546" s="57">
        <f>VLOOKUP(A2546,'Individual Data'!$K$5:$AC$5544,9,FALSE)</f>
        <v>2019</v>
      </c>
    </row>
    <row r="2547" spans="1:25" ht="15" customHeight="1" x14ac:dyDescent="0.25">
      <c r="A2547" s="197" t="s">
        <v>10967</v>
      </c>
      <c r="B2547" s="197" t="s">
        <v>22464</v>
      </c>
      <c r="C2547" s="198">
        <v>45230</v>
      </c>
      <c r="D2547" s="199">
        <v>3275</v>
      </c>
      <c r="E2547" s="197" t="s">
        <v>19595</v>
      </c>
      <c r="F2547" s="197" t="s">
        <v>19617</v>
      </c>
      <c r="G2547" s="197"/>
      <c r="H2547" s="197">
        <v>76</v>
      </c>
      <c r="I2547" s="197" t="s">
        <v>3085</v>
      </c>
      <c r="J2547" s="197" t="s">
        <v>19596</v>
      </c>
      <c r="K2547" s="57" t="s">
        <v>3196</v>
      </c>
      <c r="M2547" s="199">
        <v>18</v>
      </c>
      <c r="O2547" s="197" t="s">
        <v>22465</v>
      </c>
      <c r="Q2547" s="197" t="s">
        <v>3229</v>
      </c>
      <c r="S2547" s="57">
        <v>1</v>
      </c>
      <c r="T2547" s="197" t="s">
        <v>19598</v>
      </c>
      <c r="U2547" s="57" t="str">
        <f>VLOOKUP(A2547,'Individual Data'!$K$5:$AC$5544,12,FALSE)</f>
        <v>PLA1</v>
      </c>
      <c r="V2547" s="14">
        <f>IFERROR(LOOKUP(H2547,{30,43,48,53,58,63,68,73,78,83,88,93,97},{42,47,52,57,62,67,72,77,82,87,92,99,100}),999)</f>
        <v>77</v>
      </c>
      <c r="X2547" s="57">
        <f>VLOOKUP(A2547,'Individual Data'!$K$5:$AC$5544,8,FALSE)</f>
        <v>4</v>
      </c>
      <c r="Y2547" s="57">
        <f>VLOOKUP(A2547,'Individual Data'!$K$5:$AC$5544,9,FALSE)</f>
        <v>2019</v>
      </c>
    </row>
    <row r="2548" spans="1:25" ht="15" customHeight="1" x14ac:dyDescent="0.25">
      <c r="A2548" s="197" t="s">
        <v>10970</v>
      </c>
      <c r="B2548" s="197" t="s">
        <v>22466</v>
      </c>
      <c r="C2548" s="198">
        <v>45216</v>
      </c>
      <c r="D2548" s="199">
        <v>1124</v>
      </c>
      <c r="E2548" s="197" t="s">
        <v>19595</v>
      </c>
      <c r="F2548" s="197" t="s">
        <v>19617</v>
      </c>
      <c r="G2548" s="197"/>
      <c r="H2548" s="197">
        <v>72</v>
      </c>
      <c r="I2548" s="197" t="s">
        <v>3085</v>
      </c>
      <c r="J2548" s="197" t="s">
        <v>19596</v>
      </c>
      <c r="K2548" s="57" t="s">
        <v>3196</v>
      </c>
      <c r="M2548" s="199">
        <v>18</v>
      </c>
      <c r="O2548" s="197" t="s">
        <v>22467</v>
      </c>
      <c r="Q2548" s="197" t="s">
        <v>3229</v>
      </c>
      <c r="S2548" s="57">
        <v>1</v>
      </c>
      <c r="T2548" s="197" t="s">
        <v>3229</v>
      </c>
      <c r="U2548" s="57" t="str">
        <f>VLOOKUP(A2548,'Individual Data'!$K$5:$AC$5544,12,FALSE)</f>
        <v>CJA1</v>
      </c>
      <c r="V2548" s="14">
        <f>IFERROR(LOOKUP(H2548,{30,43,48,53,58,63,68,73,78,83,88,93,97},{42,47,52,57,62,67,72,77,82,87,92,99,100}),999)</f>
        <v>72</v>
      </c>
      <c r="X2548" s="57">
        <f>VLOOKUP(A2548,'Individual Data'!$K$5:$AC$5544,8,FALSE)</f>
        <v>4</v>
      </c>
      <c r="Y2548" s="57">
        <f>VLOOKUP(A2548,'Individual Data'!$K$5:$AC$5544,9,FALSE)</f>
        <v>2019</v>
      </c>
    </row>
    <row r="2549" spans="1:25" ht="15" customHeight="1" x14ac:dyDescent="0.25">
      <c r="A2549" s="197" t="s">
        <v>10978</v>
      </c>
      <c r="B2549" s="197" t="s">
        <v>22468</v>
      </c>
      <c r="C2549" s="198">
        <v>45245</v>
      </c>
      <c r="D2549" s="199">
        <v>7064</v>
      </c>
      <c r="E2549" s="197" t="s">
        <v>19595</v>
      </c>
      <c r="F2549" s="197" t="s">
        <v>19610</v>
      </c>
      <c r="G2549" s="197"/>
      <c r="H2549" s="197">
        <v>76</v>
      </c>
      <c r="I2549" s="197" t="s">
        <v>3225</v>
      </c>
      <c r="J2549" s="197" t="s">
        <v>19596</v>
      </c>
      <c r="K2549" s="57" t="s">
        <v>3196</v>
      </c>
      <c r="M2549" s="199">
        <v>18</v>
      </c>
      <c r="O2549" s="197" t="s">
        <v>19601</v>
      </c>
      <c r="Q2549" s="197" t="s">
        <v>3229</v>
      </c>
      <c r="S2549" s="57">
        <v>1</v>
      </c>
      <c r="T2549" s="197" t="s">
        <v>3229</v>
      </c>
      <c r="U2549" s="57" t="str">
        <f>VLOOKUP(A2549,'Individual Data'!$K$5:$AC$5544,12,FALSE)</f>
        <v>LGA</v>
      </c>
      <c r="V2549" s="14">
        <f>IFERROR(LOOKUP(H2549,{30,43,48,53,58,63,68,73,78,83,88,93,97},{42,47,52,57,62,67,72,77,82,87,92,99,100}),999)</f>
        <v>77</v>
      </c>
      <c r="X2549" s="57">
        <f>VLOOKUP(A2549,'Individual Data'!$K$5:$AC$5544,8,FALSE)</f>
        <v>4</v>
      </c>
      <c r="Y2549" s="57">
        <f>VLOOKUP(A2549,'Individual Data'!$K$5:$AC$5544,9,FALSE)</f>
        <v>2019</v>
      </c>
    </row>
    <row r="2550" spans="1:25" ht="15" customHeight="1" x14ac:dyDescent="0.25">
      <c r="A2550" s="197" t="s">
        <v>10982</v>
      </c>
      <c r="B2550" s="197" t="s">
        <v>22469</v>
      </c>
      <c r="C2550" s="198">
        <v>45236</v>
      </c>
      <c r="D2550" s="199">
        <v>524</v>
      </c>
      <c r="E2550" s="197" t="s">
        <v>19595</v>
      </c>
      <c r="F2550" s="197" t="s">
        <v>19617</v>
      </c>
      <c r="G2550" s="197"/>
      <c r="H2550" s="197">
        <v>93</v>
      </c>
      <c r="I2550" s="197" t="s">
        <v>3225</v>
      </c>
      <c r="J2550" s="197" t="s">
        <v>19596</v>
      </c>
      <c r="K2550" s="57" t="s">
        <v>3196</v>
      </c>
      <c r="M2550" s="199">
        <v>18</v>
      </c>
      <c r="O2550" s="197" t="s">
        <v>22470</v>
      </c>
      <c r="Q2550" s="197" t="s">
        <v>3229</v>
      </c>
      <c r="S2550" s="57">
        <v>1</v>
      </c>
      <c r="T2550" s="197" t="s">
        <v>19598</v>
      </c>
      <c r="U2550" s="57" t="str">
        <f>VLOOKUP(A2550,'Individual Data'!$K$5:$AC$5544,12,FALSE)</f>
        <v>Unassigned</v>
      </c>
      <c r="V2550" s="14">
        <f>IFERROR(LOOKUP(H2550,{30,43,48,53,58,63,68,73,78,83,88,93,97},{42,47,52,57,62,67,72,77,82,87,92,99,100}),999)</f>
        <v>99</v>
      </c>
      <c r="X2550" s="57" t="str">
        <f>VLOOKUP(A2550,'Individual Data'!$K$5:$AC$5544,8,FALSE)</f>
        <v>NA</v>
      </c>
      <c r="Y2550" s="57" t="str">
        <f>VLOOKUP(A2550,'Individual Data'!$K$5:$AC$5544,9,FALSE)</f>
        <v>U</v>
      </c>
    </row>
    <row r="2551" spans="1:25" ht="15" customHeight="1" x14ac:dyDescent="0.25">
      <c r="A2551" s="197" t="s">
        <v>10984</v>
      </c>
      <c r="B2551" s="197" t="s">
        <v>22471</v>
      </c>
      <c r="C2551" s="198">
        <v>45236</v>
      </c>
      <c r="D2551" s="199">
        <v>4210</v>
      </c>
      <c r="E2551" s="197" t="s">
        <v>19595</v>
      </c>
      <c r="F2551" s="197" t="s">
        <v>19617</v>
      </c>
      <c r="G2551" s="197"/>
      <c r="H2551" s="197">
        <v>83</v>
      </c>
      <c r="I2551" s="197" t="s">
        <v>3085</v>
      </c>
      <c r="J2551" s="197" t="s">
        <v>19596</v>
      </c>
      <c r="K2551" s="57" t="s">
        <v>3196</v>
      </c>
      <c r="M2551" s="199">
        <v>18</v>
      </c>
      <c r="O2551" s="197" t="s">
        <v>22472</v>
      </c>
      <c r="Q2551" s="197" t="s">
        <v>3229</v>
      </c>
      <c r="S2551" s="57">
        <v>1</v>
      </c>
      <c r="T2551" s="197" t="s">
        <v>19598</v>
      </c>
      <c r="U2551" s="57" t="str">
        <f>VLOOKUP(A2551,'Individual Data'!$K$5:$AC$5544,12,FALSE)</f>
        <v>NPTH</v>
      </c>
      <c r="V2551" s="14">
        <f>IFERROR(LOOKUP(H2551,{30,43,48,53,58,63,68,73,78,83,88,93,97},{42,47,52,57,62,67,72,77,82,87,92,99,100}),999)</f>
        <v>87</v>
      </c>
      <c r="X2551" s="57">
        <f>VLOOKUP(A2551,'Individual Data'!$K$5:$AC$5544,8,FALSE)</f>
        <v>4</v>
      </c>
      <c r="Y2551" s="57">
        <f>VLOOKUP(A2551,'Individual Data'!$K$5:$AC$5544,9,FALSE)</f>
        <v>2019</v>
      </c>
    </row>
    <row r="2552" spans="1:25" ht="15" customHeight="1" x14ac:dyDescent="0.25">
      <c r="A2552" s="197" t="s">
        <v>10987</v>
      </c>
      <c r="B2552" s="197" t="s">
        <v>22473</v>
      </c>
      <c r="C2552" s="198">
        <v>45230</v>
      </c>
      <c r="D2552" s="199">
        <v>3313</v>
      </c>
      <c r="E2552" s="197" t="s">
        <v>19595</v>
      </c>
      <c r="F2552" s="197" t="s">
        <v>19617</v>
      </c>
      <c r="G2552" s="197"/>
      <c r="H2552" s="197">
        <v>77</v>
      </c>
      <c r="I2552" s="197" t="s">
        <v>3085</v>
      </c>
      <c r="J2552" s="197" t="s">
        <v>19596</v>
      </c>
      <c r="K2552" s="57" t="s">
        <v>3196</v>
      </c>
      <c r="M2552" s="199">
        <v>18</v>
      </c>
      <c r="O2552" s="197" t="s">
        <v>22474</v>
      </c>
      <c r="Q2552" s="197" t="s">
        <v>3229</v>
      </c>
      <c r="S2552" s="57">
        <v>1</v>
      </c>
      <c r="T2552" s="197" t="s">
        <v>19598</v>
      </c>
      <c r="U2552" s="57" t="str">
        <f>VLOOKUP(A2552,'Individual Data'!$K$5:$AC$5544,12,FALSE)</f>
        <v>IPCSR</v>
      </c>
      <c r="V2552" s="14">
        <f>IFERROR(LOOKUP(H2552,{30,43,48,53,58,63,68,73,78,83,88,93,97},{42,47,52,57,62,67,72,77,82,87,92,99,100}),999)</f>
        <v>77</v>
      </c>
      <c r="X2552" s="57">
        <f>VLOOKUP(A2552,'Individual Data'!$K$5:$AC$5544,8,FALSE)</f>
        <v>4</v>
      </c>
      <c r="Y2552" s="57">
        <f>VLOOKUP(A2552,'Individual Data'!$K$5:$AC$5544,9,FALSE)</f>
        <v>2019</v>
      </c>
    </row>
    <row r="2553" spans="1:25" ht="15" customHeight="1" x14ac:dyDescent="0.25">
      <c r="A2553" s="197" t="s">
        <v>10990</v>
      </c>
      <c r="B2553" s="197" t="s">
        <v>22475</v>
      </c>
      <c r="C2553" s="198">
        <v>45243</v>
      </c>
      <c r="D2553" s="199">
        <v>5138</v>
      </c>
      <c r="E2553" s="197" t="s">
        <v>19595</v>
      </c>
      <c r="F2553" s="197" t="s">
        <v>19617</v>
      </c>
      <c r="G2553" s="197"/>
      <c r="H2553" s="197">
        <v>89</v>
      </c>
      <c r="I2553" s="197" t="s">
        <v>3085</v>
      </c>
      <c r="J2553" s="197" t="s">
        <v>19596</v>
      </c>
      <c r="K2553" s="57" t="s">
        <v>3196</v>
      </c>
      <c r="M2553" s="199">
        <v>18</v>
      </c>
      <c r="O2553" s="197" t="s">
        <v>22476</v>
      </c>
      <c r="Q2553" s="197" t="s">
        <v>3229</v>
      </c>
      <c r="S2553" s="57">
        <v>1</v>
      </c>
      <c r="T2553" s="197" t="s">
        <v>19598</v>
      </c>
      <c r="U2553" s="57" t="str">
        <f>VLOOKUP(A2553,'Individual Data'!$K$5:$AC$5544,12,FALSE)</f>
        <v>IPCSR</v>
      </c>
      <c r="V2553" s="14">
        <f>IFERROR(LOOKUP(H2553,{30,43,48,53,58,63,68,73,78,83,88,93,97},{42,47,52,57,62,67,72,77,82,87,92,99,100}),999)</f>
        <v>92</v>
      </c>
      <c r="X2553" s="57">
        <f>VLOOKUP(A2553,'Individual Data'!$K$5:$AC$5544,8,FALSE)</f>
        <v>4</v>
      </c>
      <c r="Y2553" s="57">
        <f>VLOOKUP(A2553,'Individual Data'!$K$5:$AC$5544,9,FALSE)</f>
        <v>2019</v>
      </c>
    </row>
    <row r="2554" spans="1:25" ht="15" customHeight="1" x14ac:dyDescent="0.25">
      <c r="A2554" s="197" t="s">
        <v>10992</v>
      </c>
      <c r="B2554" s="197" t="s">
        <v>22477</v>
      </c>
      <c r="C2554" s="198">
        <v>45236</v>
      </c>
      <c r="D2554" s="199">
        <v>4236</v>
      </c>
      <c r="E2554" s="197" t="s">
        <v>19595</v>
      </c>
      <c r="F2554" s="197" t="s">
        <v>19617</v>
      </c>
      <c r="G2554" s="197"/>
      <c r="H2554" s="197">
        <v>72</v>
      </c>
      <c r="I2554" s="197" t="s">
        <v>3085</v>
      </c>
      <c r="J2554" s="197" t="s">
        <v>19596</v>
      </c>
      <c r="K2554" s="57" t="s">
        <v>3196</v>
      </c>
      <c r="M2554" s="199">
        <v>18</v>
      </c>
      <c r="O2554" s="197" t="s">
        <v>22478</v>
      </c>
      <c r="Q2554" s="197" t="s">
        <v>3229</v>
      </c>
      <c r="S2554" s="57">
        <v>1</v>
      </c>
      <c r="T2554" s="197" t="s">
        <v>19598</v>
      </c>
      <c r="U2554" s="57" t="str">
        <f>VLOOKUP(A2554,'Individual Data'!$K$5:$AC$5544,12,FALSE)</f>
        <v>PLA1</v>
      </c>
      <c r="V2554" s="14">
        <f>IFERROR(LOOKUP(H2554,{30,43,48,53,58,63,68,73,78,83,88,93,97},{42,47,52,57,62,67,72,77,82,87,92,99,100}),999)</f>
        <v>72</v>
      </c>
      <c r="X2554" s="57">
        <f>VLOOKUP(A2554,'Individual Data'!$K$5:$AC$5544,8,FALSE)</f>
        <v>4</v>
      </c>
      <c r="Y2554" s="57">
        <f>VLOOKUP(A2554,'Individual Data'!$K$5:$AC$5544,9,FALSE)</f>
        <v>2019</v>
      </c>
    </row>
    <row r="2555" spans="1:25" ht="15" customHeight="1" x14ac:dyDescent="0.25">
      <c r="A2555" s="197" t="s">
        <v>10996</v>
      </c>
      <c r="B2555" s="197" t="s">
        <v>22479</v>
      </c>
      <c r="C2555" s="198">
        <v>45245</v>
      </c>
      <c r="D2555" s="199">
        <v>7032</v>
      </c>
      <c r="E2555" s="197" t="s">
        <v>19595</v>
      </c>
      <c r="F2555" s="197" t="s">
        <v>19610</v>
      </c>
      <c r="G2555" s="197"/>
      <c r="H2555" s="197">
        <v>72</v>
      </c>
      <c r="I2555" s="197" t="s">
        <v>3085</v>
      </c>
      <c r="J2555" s="197" t="s">
        <v>19596</v>
      </c>
      <c r="K2555" s="57" t="s">
        <v>3196</v>
      </c>
      <c r="M2555" s="199">
        <v>18</v>
      </c>
      <c r="O2555" s="197" t="s">
        <v>19601</v>
      </c>
      <c r="Q2555" s="197" t="s">
        <v>3229</v>
      </c>
      <c r="S2555" s="57">
        <v>1</v>
      </c>
      <c r="T2555" s="197" t="s">
        <v>3229</v>
      </c>
      <c r="U2555" s="57" t="str">
        <f>VLOOKUP(A2555,'Individual Data'!$K$5:$AC$5544,12,FALSE)</f>
        <v>IPCSR</v>
      </c>
      <c r="V2555" s="14">
        <f>IFERROR(LOOKUP(H2555,{30,43,48,53,58,63,68,73,78,83,88,93,97},{42,47,52,57,62,67,72,77,82,87,92,99,100}),999)</f>
        <v>72</v>
      </c>
      <c r="X2555" s="57">
        <f>VLOOKUP(A2555,'Individual Data'!$K$5:$AC$5544,8,FALSE)</f>
        <v>4</v>
      </c>
      <c r="Y2555" s="57">
        <f>VLOOKUP(A2555,'Individual Data'!$K$5:$AC$5544,9,FALSE)</f>
        <v>2019</v>
      </c>
    </row>
    <row r="2556" spans="1:25" ht="15" customHeight="1" x14ac:dyDescent="0.25">
      <c r="A2556" s="197" t="s">
        <v>10998</v>
      </c>
      <c r="B2556" s="197" t="s">
        <v>22480</v>
      </c>
      <c r="C2556" s="198">
        <v>45236</v>
      </c>
      <c r="D2556" s="199">
        <v>4207</v>
      </c>
      <c r="E2556" s="197" t="s">
        <v>19595</v>
      </c>
      <c r="F2556" s="197" t="s">
        <v>19617</v>
      </c>
      <c r="G2556" s="197"/>
      <c r="H2556" s="197">
        <v>85</v>
      </c>
      <c r="I2556" s="197" t="s">
        <v>3085</v>
      </c>
      <c r="J2556" s="197" t="s">
        <v>17688</v>
      </c>
      <c r="K2556" s="229" t="s">
        <v>3228</v>
      </c>
      <c r="M2556" s="199">
        <v>18</v>
      </c>
      <c r="O2556" s="197" t="s">
        <v>19601</v>
      </c>
      <c r="Q2556" s="197" t="s">
        <v>3229</v>
      </c>
      <c r="S2556" s="57">
        <v>1</v>
      </c>
      <c r="T2556" s="197" t="s">
        <v>3229</v>
      </c>
      <c r="U2556" s="57" t="str">
        <f>VLOOKUP(A2556,'Individual Data'!$K$5:$AC$5544,12,FALSE)</f>
        <v>BCA1</v>
      </c>
      <c r="V2556" s="14">
        <f>IFERROR(LOOKUP(H2556,{30,43,48,53,58,63,68,73,78,83,88,93,97},{42,47,52,57,62,67,72,77,82,87,92,99,100}),999)</f>
        <v>87</v>
      </c>
      <c r="X2556" s="57">
        <f>VLOOKUP(A2556,'Individual Data'!$K$5:$AC$5544,8,FALSE)</f>
        <v>4</v>
      </c>
      <c r="Y2556" s="57">
        <f>VLOOKUP(A2556,'Individual Data'!$K$5:$AC$5544,9,FALSE)</f>
        <v>2019</v>
      </c>
    </row>
    <row r="2557" spans="1:25" ht="15" customHeight="1" x14ac:dyDescent="0.25">
      <c r="A2557" s="197" t="s">
        <v>11002</v>
      </c>
      <c r="B2557" s="197" t="s">
        <v>22481</v>
      </c>
      <c r="C2557" s="198">
        <v>45243</v>
      </c>
      <c r="D2557" s="199">
        <v>5109</v>
      </c>
      <c r="E2557" s="197" t="s">
        <v>19595</v>
      </c>
      <c r="F2557" s="197" t="s">
        <v>19617</v>
      </c>
      <c r="G2557" s="197"/>
      <c r="H2557" s="197">
        <v>81</v>
      </c>
      <c r="I2557" s="197" t="s">
        <v>3085</v>
      </c>
      <c r="J2557" s="197" t="s">
        <v>17688</v>
      </c>
      <c r="K2557" s="197" t="s">
        <v>3228</v>
      </c>
      <c r="M2557" s="199">
        <v>18</v>
      </c>
      <c r="O2557" s="197" t="s">
        <v>19601</v>
      </c>
      <c r="Q2557" s="197" t="s">
        <v>3229</v>
      </c>
      <c r="S2557" s="57">
        <v>1</v>
      </c>
      <c r="T2557" s="197" t="s">
        <v>3229</v>
      </c>
      <c r="U2557" s="57" t="str">
        <f>VLOOKUP(A2557,'Individual Data'!$K$5:$AC$5544,12,FALSE)</f>
        <v>LFYO</v>
      </c>
      <c r="V2557" s="14">
        <f>IFERROR(LOOKUP(H2557,{30,43,48,53,58,63,68,73,78,83,88,93,97},{42,47,52,57,62,67,72,77,82,87,92,99,100}),999)</f>
        <v>82</v>
      </c>
      <c r="X2557" s="57">
        <f>VLOOKUP(A2557,'Individual Data'!$K$5:$AC$5544,8,FALSE)</f>
        <v>5</v>
      </c>
      <c r="Y2557" s="57">
        <f>VLOOKUP(A2557,'Individual Data'!$K$5:$AC$5544,9,FALSE)</f>
        <v>2018</v>
      </c>
    </row>
    <row r="2558" spans="1:25" ht="15" customHeight="1" x14ac:dyDescent="0.25">
      <c r="A2558" s="197" t="s">
        <v>11004</v>
      </c>
      <c r="B2558" s="197" t="s">
        <v>22482</v>
      </c>
      <c r="C2558" s="198">
        <v>45236</v>
      </c>
      <c r="D2558" s="199">
        <v>4141</v>
      </c>
      <c r="E2558" s="197" t="s">
        <v>19595</v>
      </c>
      <c r="F2558" s="197" t="s">
        <v>19617</v>
      </c>
      <c r="G2558" s="197"/>
      <c r="H2558" s="197">
        <v>84</v>
      </c>
      <c r="I2558" s="197" t="s">
        <v>3085</v>
      </c>
      <c r="J2558" s="197" t="s">
        <v>19596</v>
      </c>
      <c r="K2558" s="228" t="s">
        <v>3196</v>
      </c>
      <c r="M2558" s="199">
        <v>18</v>
      </c>
      <c r="O2558" s="197" t="s">
        <v>22483</v>
      </c>
      <c r="Q2558" s="197" t="s">
        <v>3229</v>
      </c>
      <c r="S2558" s="57">
        <v>1</v>
      </c>
      <c r="T2558" s="197" t="s">
        <v>19598</v>
      </c>
      <c r="U2558" s="57" t="str">
        <f>VLOOKUP(A2558,'Individual Data'!$K$5:$AC$5544,12,FALSE)</f>
        <v>Unassigned</v>
      </c>
      <c r="V2558" s="14">
        <f>IFERROR(LOOKUP(H2558,{30,43,48,53,58,63,68,73,78,83,88,93,97},{42,47,52,57,62,67,72,77,82,87,92,99,100}),999)</f>
        <v>87</v>
      </c>
      <c r="X2558" s="57" t="str">
        <f>VLOOKUP(A2558,'Individual Data'!$K$5:$AC$5544,8,FALSE)</f>
        <v>NA</v>
      </c>
      <c r="Y2558" s="57" t="str">
        <f>VLOOKUP(A2558,'Individual Data'!$K$5:$AC$5544,9,FALSE)</f>
        <v>U</v>
      </c>
    </row>
    <row r="2559" spans="1:25" ht="15" customHeight="1" x14ac:dyDescent="0.25">
      <c r="A2559" s="197" t="s">
        <v>11007</v>
      </c>
      <c r="B2559" s="197" t="s">
        <v>22484</v>
      </c>
      <c r="C2559" s="198">
        <v>45230</v>
      </c>
      <c r="D2559" s="199">
        <v>3223</v>
      </c>
      <c r="E2559" s="197" t="s">
        <v>19595</v>
      </c>
      <c r="F2559" s="197" t="s">
        <v>19617</v>
      </c>
      <c r="G2559" s="197"/>
      <c r="H2559" s="197">
        <v>86</v>
      </c>
      <c r="I2559" s="197" t="s">
        <v>3085</v>
      </c>
      <c r="J2559" s="197" t="s">
        <v>19596</v>
      </c>
      <c r="K2559" s="57" t="s">
        <v>3196</v>
      </c>
      <c r="M2559" s="199">
        <v>18</v>
      </c>
      <c r="O2559" s="197" t="s">
        <v>22485</v>
      </c>
      <c r="Q2559" s="197" t="s">
        <v>3229</v>
      </c>
      <c r="S2559" s="57">
        <v>1</v>
      </c>
      <c r="T2559" s="197" t="s">
        <v>19607</v>
      </c>
      <c r="U2559" s="57" t="str">
        <f>VLOOKUP(A2559,'Individual Data'!$K$5:$AC$5544,12,FALSE)</f>
        <v>LFSO</v>
      </c>
      <c r="V2559" s="14">
        <f>IFERROR(LOOKUP(H2559,{30,43,48,53,58,63,68,73,78,83,88,93,97},{42,47,52,57,62,67,72,77,82,87,92,99,100}),999)</f>
        <v>87</v>
      </c>
      <c r="X2559" s="57">
        <f>VLOOKUP(A2559,'Individual Data'!$K$5:$AC$5544,8,FALSE)</f>
        <v>4</v>
      </c>
      <c r="Y2559" s="57">
        <f>VLOOKUP(A2559,'Individual Data'!$K$5:$AC$5544,9,FALSE)</f>
        <v>2019</v>
      </c>
    </row>
    <row r="2560" spans="1:25" ht="15" customHeight="1" x14ac:dyDescent="0.25">
      <c r="A2560" s="197" t="s">
        <v>11010</v>
      </c>
      <c r="B2560" s="197" t="s">
        <v>22486</v>
      </c>
      <c r="C2560" s="198">
        <v>45236</v>
      </c>
      <c r="D2560" s="199">
        <v>4252</v>
      </c>
      <c r="E2560" s="197" t="s">
        <v>19595</v>
      </c>
      <c r="F2560" s="197" t="s">
        <v>19617</v>
      </c>
      <c r="G2560" s="197"/>
      <c r="H2560" s="197">
        <v>81</v>
      </c>
      <c r="I2560" s="197" t="s">
        <v>3085</v>
      </c>
      <c r="J2560" s="197" t="s">
        <v>17688</v>
      </c>
      <c r="K2560" s="229" t="s">
        <v>3228</v>
      </c>
      <c r="M2560" s="199">
        <v>18</v>
      </c>
      <c r="O2560" s="197" t="s">
        <v>19601</v>
      </c>
      <c r="Q2560" s="197" t="s">
        <v>3229</v>
      </c>
      <c r="S2560" s="57">
        <v>1</v>
      </c>
      <c r="T2560" s="197" t="s">
        <v>3229</v>
      </c>
      <c r="U2560" s="57" t="str">
        <f>VLOOKUP(A2560,'Individual Data'!$K$5:$AC$5544,12,FALSE)</f>
        <v>CFA</v>
      </c>
      <c r="V2560" s="14">
        <f>IFERROR(LOOKUP(H2560,{30,43,48,53,58,63,68,73,78,83,88,93,97},{42,47,52,57,62,67,72,77,82,87,92,99,100}),999)</f>
        <v>82</v>
      </c>
      <c r="X2560" s="57">
        <f>VLOOKUP(A2560,'Individual Data'!$K$5:$AC$5544,8,FALSE)</f>
        <v>4</v>
      </c>
      <c r="Y2560" s="57">
        <f>VLOOKUP(A2560,'Individual Data'!$K$5:$AC$5544,9,FALSE)</f>
        <v>2019</v>
      </c>
    </row>
    <row r="2561" spans="1:25" ht="15" customHeight="1" x14ac:dyDescent="0.25">
      <c r="A2561" s="197" t="s">
        <v>11012</v>
      </c>
      <c r="B2561" s="197" t="s">
        <v>22487</v>
      </c>
      <c r="C2561" s="198">
        <v>45236</v>
      </c>
      <c r="D2561" s="199">
        <v>538</v>
      </c>
      <c r="E2561" s="197" t="s">
        <v>19595</v>
      </c>
      <c r="F2561" s="197" t="s">
        <v>19617</v>
      </c>
      <c r="G2561" s="197"/>
      <c r="H2561" s="197">
        <v>82</v>
      </c>
      <c r="I2561" s="197" t="s">
        <v>3225</v>
      </c>
      <c r="J2561" s="197" t="s">
        <v>17688</v>
      </c>
      <c r="K2561" s="197" t="s">
        <v>3228</v>
      </c>
      <c r="M2561" s="199">
        <v>18</v>
      </c>
      <c r="O2561" s="197" t="s">
        <v>19601</v>
      </c>
      <c r="Q2561" s="197" t="s">
        <v>3229</v>
      </c>
      <c r="S2561" s="57">
        <v>1</v>
      </c>
      <c r="T2561" s="197" t="s">
        <v>3229</v>
      </c>
      <c r="U2561" s="57" t="str">
        <f>VLOOKUP(A2561,'Individual Data'!$K$5:$AC$5544,12,FALSE)</f>
        <v>PLA1</v>
      </c>
      <c r="V2561" s="14">
        <f>IFERROR(LOOKUP(H2561,{30,43,48,53,58,63,68,73,78,83,88,93,97},{42,47,52,57,62,67,72,77,82,87,92,99,100}),999)</f>
        <v>82</v>
      </c>
      <c r="X2561" s="57">
        <f>VLOOKUP(A2561,'Individual Data'!$K$5:$AC$5544,8,FALSE)</f>
        <v>4</v>
      </c>
      <c r="Y2561" s="57">
        <f>VLOOKUP(A2561,'Individual Data'!$K$5:$AC$5544,9,FALSE)</f>
        <v>2019</v>
      </c>
    </row>
    <row r="2562" spans="1:25" ht="15" customHeight="1" x14ac:dyDescent="0.25">
      <c r="A2562" s="197" t="s">
        <v>11015</v>
      </c>
      <c r="B2562" s="197" t="s">
        <v>22488</v>
      </c>
      <c r="C2562" s="198">
        <v>45236</v>
      </c>
      <c r="D2562" s="199">
        <v>4158</v>
      </c>
      <c r="E2562" s="197" t="s">
        <v>19595</v>
      </c>
      <c r="F2562" s="197" t="s">
        <v>19617</v>
      </c>
      <c r="G2562" s="197"/>
      <c r="H2562" s="197">
        <v>85</v>
      </c>
      <c r="I2562" s="197" t="s">
        <v>3085</v>
      </c>
      <c r="J2562" s="197" t="s">
        <v>19596</v>
      </c>
      <c r="K2562" s="228" t="s">
        <v>3196</v>
      </c>
      <c r="M2562" s="199">
        <v>18</v>
      </c>
      <c r="O2562" s="197" t="s">
        <v>22489</v>
      </c>
      <c r="Q2562" s="197" t="s">
        <v>3229</v>
      </c>
      <c r="S2562" s="57">
        <v>1</v>
      </c>
      <c r="T2562" s="197" t="s">
        <v>19598</v>
      </c>
      <c r="U2562" s="57" t="str">
        <f>VLOOKUP(A2562,'Individual Data'!$K$5:$AC$5544,12,FALSE)</f>
        <v>Unassigned</v>
      </c>
      <c r="V2562" s="14">
        <f>IFERROR(LOOKUP(H2562,{30,43,48,53,58,63,68,73,78,83,88,93,97},{42,47,52,57,62,67,72,77,82,87,92,99,100}),999)</f>
        <v>87</v>
      </c>
      <c r="X2562" s="57" t="str">
        <f>VLOOKUP(A2562,'Individual Data'!$K$5:$AC$5544,8,FALSE)</f>
        <v>NA</v>
      </c>
      <c r="Y2562" s="57" t="str">
        <f>VLOOKUP(A2562,'Individual Data'!$K$5:$AC$5544,9,FALSE)</f>
        <v>U</v>
      </c>
    </row>
    <row r="2563" spans="1:25" ht="15" customHeight="1" x14ac:dyDescent="0.25">
      <c r="A2563" s="197" t="s">
        <v>11022</v>
      </c>
      <c r="B2563" s="197" t="s">
        <v>22490</v>
      </c>
      <c r="C2563" s="198">
        <v>45236</v>
      </c>
      <c r="D2563" s="199">
        <v>4259</v>
      </c>
      <c r="E2563" s="197" t="s">
        <v>19595</v>
      </c>
      <c r="F2563" s="197" t="s">
        <v>19617</v>
      </c>
      <c r="G2563" s="197"/>
      <c r="H2563" s="197">
        <v>81</v>
      </c>
      <c r="I2563" s="197" t="s">
        <v>3085</v>
      </c>
      <c r="J2563" s="197" t="s">
        <v>19596</v>
      </c>
      <c r="K2563" s="57" t="s">
        <v>3196</v>
      </c>
      <c r="M2563" s="199">
        <v>18</v>
      </c>
      <c r="O2563" s="197" t="s">
        <v>22491</v>
      </c>
      <c r="Q2563" s="197" t="s">
        <v>3229</v>
      </c>
      <c r="S2563" s="57">
        <v>1</v>
      </c>
      <c r="T2563" s="197" t="s">
        <v>3229</v>
      </c>
      <c r="U2563" s="57" t="str">
        <f>VLOOKUP(A2563,'Individual Data'!$K$5:$AC$5544,12,FALSE)</f>
        <v>IPCSR</v>
      </c>
      <c r="V2563" s="14">
        <f>IFERROR(LOOKUP(H2563,{30,43,48,53,58,63,68,73,78,83,88,93,97},{42,47,52,57,62,67,72,77,82,87,92,99,100}),999)</f>
        <v>82</v>
      </c>
      <c r="X2563" s="57">
        <f>VLOOKUP(A2563,'Individual Data'!$K$5:$AC$5544,8,FALSE)</f>
        <v>4</v>
      </c>
      <c r="Y2563" s="57">
        <f>VLOOKUP(A2563,'Individual Data'!$K$5:$AC$5544,9,FALSE)</f>
        <v>2019</v>
      </c>
    </row>
    <row r="2564" spans="1:25" ht="15" customHeight="1" x14ac:dyDescent="0.25">
      <c r="A2564" s="197" t="s">
        <v>11026</v>
      </c>
      <c r="B2564" s="197" t="s">
        <v>22492</v>
      </c>
      <c r="C2564" s="198">
        <v>45223</v>
      </c>
      <c r="D2564" s="199">
        <v>2293</v>
      </c>
      <c r="E2564" s="197" t="s">
        <v>19595</v>
      </c>
      <c r="F2564" s="197" t="s">
        <v>19617</v>
      </c>
      <c r="G2564" s="197"/>
      <c r="H2564" s="197">
        <v>78.5</v>
      </c>
      <c r="I2564" s="197" t="s">
        <v>3085</v>
      </c>
      <c r="J2564" s="197" t="s">
        <v>19596</v>
      </c>
      <c r="K2564" s="57" t="s">
        <v>3196</v>
      </c>
      <c r="M2564" s="199">
        <v>18</v>
      </c>
      <c r="O2564" s="197" t="s">
        <v>22493</v>
      </c>
      <c r="Q2564" s="197" t="s">
        <v>3229</v>
      </c>
      <c r="S2564" s="57">
        <v>1</v>
      </c>
      <c r="T2564" s="197" t="s">
        <v>19598</v>
      </c>
      <c r="U2564" s="57" t="str">
        <f>VLOOKUP(A2564,'Individual Data'!$K$5:$AC$5544,12,FALSE)</f>
        <v>LFSO</v>
      </c>
      <c r="V2564" s="14">
        <f>IFERROR(LOOKUP(H2564,{30,43,48,53,58,63,68,73,78,83,88,93,97},{42,47,52,57,62,67,72,77,82,87,92,99,100}),999)</f>
        <v>82</v>
      </c>
      <c r="X2564" s="57">
        <f>VLOOKUP(A2564,'Individual Data'!$K$5:$AC$5544,8,FALSE)</f>
        <v>4</v>
      </c>
      <c r="Y2564" s="57">
        <f>VLOOKUP(A2564,'Individual Data'!$K$5:$AC$5544,9,FALSE)</f>
        <v>2019</v>
      </c>
    </row>
    <row r="2565" spans="1:25" ht="15" customHeight="1" x14ac:dyDescent="0.25">
      <c r="A2565" s="197" t="s">
        <v>11030</v>
      </c>
      <c r="B2565" s="197" t="s">
        <v>22494</v>
      </c>
      <c r="C2565" s="198">
        <v>45243</v>
      </c>
      <c r="D2565" s="199">
        <v>5097</v>
      </c>
      <c r="E2565" s="197" t="s">
        <v>19595</v>
      </c>
      <c r="F2565" s="197" t="s">
        <v>19617</v>
      </c>
      <c r="G2565" s="197"/>
      <c r="H2565" s="197">
        <v>80</v>
      </c>
      <c r="I2565" s="197" t="s">
        <v>3085</v>
      </c>
      <c r="J2565" s="197" t="s">
        <v>19596</v>
      </c>
      <c r="K2565" s="57" t="s">
        <v>3196</v>
      </c>
      <c r="M2565" s="199">
        <v>18</v>
      </c>
      <c r="O2565" s="197" t="s">
        <v>22495</v>
      </c>
      <c r="Q2565" s="197" t="s">
        <v>3229</v>
      </c>
      <c r="S2565" s="57">
        <v>1</v>
      </c>
      <c r="T2565" s="197" t="s">
        <v>19598</v>
      </c>
      <c r="U2565" s="57" t="str">
        <f>VLOOKUP(A2565,'Individual Data'!$K$5:$AC$5544,12,FALSE)</f>
        <v>Unassigned</v>
      </c>
      <c r="V2565" s="14">
        <f>IFERROR(LOOKUP(H2565,{30,43,48,53,58,63,68,73,78,83,88,93,97},{42,47,52,57,62,67,72,77,82,87,92,99,100}),999)</f>
        <v>82</v>
      </c>
      <c r="X2565" s="57" t="str">
        <f>VLOOKUP(A2565,'Individual Data'!$K$5:$AC$5544,8,FALSE)</f>
        <v>NA</v>
      </c>
      <c r="Y2565" s="57" t="str">
        <f>VLOOKUP(A2565,'Individual Data'!$K$5:$AC$5544,9,FALSE)</f>
        <v>U</v>
      </c>
    </row>
    <row r="2566" spans="1:25" ht="15" customHeight="1" x14ac:dyDescent="0.25">
      <c r="A2566" s="197" t="s">
        <v>11037</v>
      </c>
      <c r="B2566" s="197" t="s">
        <v>22496</v>
      </c>
      <c r="C2566" s="198">
        <v>45230</v>
      </c>
      <c r="D2566" s="199">
        <v>400</v>
      </c>
      <c r="E2566" s="197" t="s">
        <v>19595</v>
      </c>
      <c r="F2566" s="197" t="s">
        <v>19617</v>
      </c>
      <c r="G2566" s="197"/>
      <c r="H2566" s="197">
        <v>73</v>
      </c>
      <c r="I2566" s="197" t="s">
        <v>3225</v>
      </c>
      <c r="J2566" s="197" t="s">
        <v>19596</v>
      </c>
      <c r="K2566" s="57" t="s">
        <v>3196</v>
      </c>
      <c r="M2566" s="199">
        <v>18</v>
      </c>
      <c r="O2566" s="197" t="s">
        <v>22497</v>
      </c>
      <c r="Q2566" s="197" t="s">
        <v>3229</v>
      </c>
      <c r="S2566" s="57">
        <v>1</v>
      </c>
      <c r="T2566" s="197" t="s">
        <v>3229</v>
      </c>
      <c r="U2566" s="57" t="str">
        <f>VLOOKUP(A2566,'Individual Data'!$K$5:$AC$5544,12,FALSE)</f>
        <v>IPCSR</v>
      </c>
      <c r="V2566" s="14">
        <f>IFERROR(LOOKUP(H2566,{30,43,48,53,58,63,68,73,78,83,88,93,97},{42,47,52,57,62,67,72,77,82,87,92,99,100}),999)</f>
        <v>77</v>
      </c>
      <c r="X2566" s="57">
        <f>VLOOKUP(A2566,'Individual Data'!$K$5:$AC$5544,8,FALSE)</f>
        <v>4</v>
      </c>
      <c r="Y2566" s="57">
        <f>VLOOKUP(A2566,'Individual Data'!$K$5:$AC$5544,9,FALSE)</f>
        <v>2019</v>
      </c>
    </row>
    <row r="2567" spans="1:25" ht="15" customHeight="1" x14ac:dyDescent="0.25">
      <c r="A2567" s="197" t="s">
        <v>11041</v>
      </c>
      <c r="B2567" s="197" t="s">
        <v>22498</v>
      </c>
      <c r="C2567" s="198">
        <v>45230</v>
      </c>
      <c r="D2567" s="199">
        <v>3318</v>
      </c>
      <c r="E2567" s="197" t="s">
        <v>19595</v>
      </c>
      <c r="F2567" s="197" t="s">
        <v>19617</v>
      </c>
      <c r="G2567" s="197"/>
      <c r="H2567" s="197">
        <v>75</v>
      </c>
      <c r="I2567" s="197" t="s">
        <v>3085</v>
      </c>
      <c r="J2567" s="197" t="s">
        <v>19596</v>
      </c>
      <c r="K2567" s="57" t="s">
        <v>3196</v>
      </c>
      <c r="M2567" s="199">
        <v>18</v>
      </c>
      <c r="O2567" s="197" t="s">
        <v>22499</v>
      </c>
      <c r="Q2567" s="197" t="s">
        <v>3229</v>
      </c>
      <c r="S2567" s="57">
        <v>1</v>
      </c>
      <c r="T2567" s="197" t="s">
        <v>19598</v>
      </c>
      <c r="U2567" s="57" t="str">
        <f>VLOOKUP(A2567,'Individual Data'!$K$5:$AC$5544,12,FALSE)</f>
        <v>LFSO</v>
      </c>
      <c r="V2567" s="14">
        <f>IFERROR(LOOKUP(H2567,{30,43,48,53,58,63,68,73,78,83,88,93,97},{42,47,52,57,62,67,72,77,82,87,92,99,100}),999)</f>
        <v>77</v>
      </c>
      <c r="X2567" s="57">
        <f>VLOOKUP(A2567,'Individual Data'!$K$5:$AC$5544,8,FALSE)</f>
        <v>4</v>
      </c>
      <c r="Y2567" s="57">
        <f>VLOOKUP(A2567,'Individual Data'!$K$5:$AC$5544,9,FALSE)</f>
        <v>2019</v>
      </c>
    </row>
    <row r="2568" spans="1:25" ht="15" customHeight="1" x14ac:dyDescent="0.25">
      <c r="A2568" s="197" t="s">
        <v>11043</v>
      </c>
      <c r="B2568" s="197" t="s">
        <v>22500</v>
      </c>
      <c r="C2568" s="198">
        <v>45223</v>
      </c>
      <c r="D2568" s="199">
        <v>231</v>
      </c>
      <c r="E2568" s="197" t="s">
        <v>19595</v>
      </c>
      <c r="F2568" s="197" t="s">
        <v>19617</v>
      </c>
      <c r="G2568" s="197"/>
      <c r="H2568" s="197">
        <v>84</v>
      </c>
      <c r="I2568" s="197" t="s">
        <v>3225</v>
      </c>
      <c r="J2568" s="197" t="s">
        <v>19596</v>
      </c>
      <c r="K2568" s="57" t="s">
        <v>3196</v>
      </c>
      <c r="M2568" s="199">
        <v>18</v>
      </c>
      <c r="O2568" s="197" t="s">
        <v>22501</v>
      </c>
      <c r="Q2568" s="197" t="s">
        <v>3229</v>
      </c>
      <c r="S2568" s="57">
        <v>1</v>
      </c>
      <c r="T2568" s="197" t="s">
        <v>19598</v>
      </c>
      <c r="U2568" s="57" t="str">
        <f>VLOOKUP(A2568,'Individual Data'!$K$5:$AC$5544,12,FALSE)</f>
        <v>CFA</v>
      </c>
      <c r="V2568" s="14">
        <f>IFERROR(LOOKUP(H2568,{30,43,48,53,58,63,68,73,78,83,88,93,97},{42,47,52,57,62,67,72,77,82,87,92,99,100}),999)</f>
        <v>87</v>
      </c>
      <c r="X2568" s="57">
        <f>VLOOKUP(A2568,'Individual Data'!$K$5:$AC$5544,8,FALSE)</f>
        <v>4</v>
      </c>
      <c r="Y2568" s="57">
        <f>VLOOKUP(A2568,'Individual Data'!$K$5:$AC$5544,9,FALSE)</f>
        <v>2019</v>
      </c>
    </row>
    <row r="2569" spans="1:25" ht="15" customHeight="1" x14ac:dyDescent="0.25">
      <c r="A2569" s="197" t="s">
        <v>11046</v>
      </c>
      <c r="B2569" s="197" t="s">
        <v>22502</v>
      </c>
      <c r="C2569" s="198">
        <v>45236</v>
      </c>
      <c r="D2569" s="199">
        <v>4271</v>
      </c>
      <c r="E2569" s="197" t="s">
        <v>19595</v>
      </c>
      <c r="F2569" s="197" t="s">
        <v>19617</v>
      </c>
      <c r="G2569" s="197"/>
      <c r="H2569" s="197">
        <v>79</v>
      </c>
      <c r="I2569" s="197" t="s">
        <v>3085</v>
      </c>
      <c r="J2569" s="197" t="s">
        <v>19596</v>
      </c>
      <c r="K2569" s="57" t="s">
        <v>3196</v>
      </c>
      <c r="M2569" s="199">
        <v>18</v>
      </c>
      <c r="O2569" s="197" t="s">
        <v>22503</v>
      </c>
      <c r="Q2569" s="197" t="s">
        <v>3229</v>
      </c>
      <c r="S2569" s="57">
        <v>1</v>
      </c>
      <c r="T2569" s="197" t="s">
        <v>19598</v>
      </c>
      <c r="U2569" s="57" t="str">
        <f>VLOOKUP(A2569,'Individual Data'!$K$5:$AC$5544,12,FALSE)</f>
        <v>IPCSR</v>
      </c>
      <c r="V2569" s="14">
        <f>IFERROR(LOOKUP(H2569,{30,43,48,53,58,63,68,73,78,83,88,93,97},{42,47,52,57,62,67,72,77,82,87,92,99,100}),999)</f>
        <v>82</v>
      </c>
      <c r="X2569" s="57">
        <f>VLOOKUP(A2569,'Individual Data'!$K$5:$AC$5544,8,FALSE)</f>
        <v>4</v>
      </c>
      <c r="Y2569" s="57">
        <f>VLOOKUP(A2569,'Individual Data'!$K$5:$AC$5544,9,FALSE)</f>
        <v>2019</v>
      </c>
    </row>
    <row r="2570" spans="1:25" ht="15" customHeight="1" x14ac:dyDescent="0.25">
      <c r="A2570" s="197" t="s">
        <v>11052</v>
      </c>
      <c r="B2570" s="197" t="s">
        <v>22504</v>
      </c>
      <c r="C2570" s="198">
        <v>45236</v>
      </c>
      <c r="D2570" s="199">
        <v>4266</v>
      </c>
      <c r="E2570" s="197" t="s">
        <v>19595</v>
      </c>
      <c r="F2570" s="197" t="s">
        <v>19617</v>
      </c>
      <c r="G2570" s="197"/>
      <c r="H2570" s="197">
        <v>78</v>
      </c>
      <c r="I2570" s="197" t="s">
        <v>3085</v>
      </c>
      <c r="J2570" s="197" t="s">
        <v>19596</v>
      </c>
      <c r="K2570" s="57" t="s">
        <v>3196</v>
      </c>
      <c r="M2570" s="199">
        <v>18</v>
      </c>
      <c r="O2570" s="197" t="s">
        <v>22505</v>
      </c>
      <c r="Q2570" s="197" t="s">
        <v>3229</v>
      </c>
      <c r="S2570" s="57">
        <v>1</v>
      </c>
      <c r="T2570" s="197" t="s">
        <v>19598</v>
      </c>
      <c r="U2570" s="57" t="str">
        <f>VLOOKUP(A2570,'Individual Data'!$K$5:$AC$5544,12,FALSE)</f>
        <v>IPCSR</v>
      </c>
      <c r="V2570" s="14">
        <f>IFERROR(LOOKUP(H2570,{30,43,48,53,58,63,68,73,78,83,88,93,97},{42,47,52,57,62,67,72,77,82,87,92,99,100}),999)</f>
        <v>82</v>
      </c>
      <c r="X2570" s="57">
        <f>VLOOKUP(A2570,'Individual Data'!$K$5:$AC$5544,8,FALSE)</f>
        <v>4</v>
      </c>
      <c r="Y2570" s="57">
        <f>VLOOKUP(A2570,'Individual Data'!$K$5:$AC$5544,9,FALSE)</f>
        <v>2019</v>
      </c>
    </row>
    <row r="2571" spans="1:25" ht="15" customHeight="1" x14ac:dyDescent="0.25">
      <c r="A2571" s="197" t="s">
        <v>11058</v>
      </c>
      <c r="B2571" s="197" t="s">
        <v>22506</v>
      </c>
      <c r="C2571" s="198">
        <v>45223</v>
      </c>
      <c r="D2571" s="199">
        <v>240</v>
      </c>
      <c r="E2571" s="197" t="s">
        <v>19595</v>
      </c>
      <c r="F2571" s="197" t="s">
        <v>19617</v>
      </c>
      <c r="G2571" s="197"/>
      <c r="H2571" s="197">
        <v>74</v>
      </c>
      <c r="I2571" s="197" t="s">
        <v>3225</v>
      </c>
      <c r="J2571" s="197" t="s">
        <v>19596</v>
      </c>
      <c r="K2571" s="57" t="s">
        <v>3196</v>
      </c>
      <c r="M2571" s="199">
        <v>18</v>
      </c>
      <c r="O2571" s="197" t="s">
        <v>22507</v>
      </c>
      <c r="Q2571" s="197" t="s">
        <v>3229</v>
      </c>
      <c r="S2571" s="57">
        <v>1</v>
      </c>
      <c r="T2571" s="197" t="s">
        <v>19957</v>
      </c>
      <c r="U2571" s="57" t="str">
        <f>VLOOKUP(A2571,'Individual Data'!$K$5:$AC$5544,12,FALSE)</f>
        <v>NPTH</v>
      </c>
      <c r="V2571" s="14">
        <f>IFERROR(LOOKUP(H2571,{30,43,48,53,58,63,68,73,78,83,88,93,97},{42,47,52,57,62,67,72,77,82,87,92,99,100}),999)</f>
        <v>77</v>
      </c>
      <c r="X2571" s="57">
        <f>VLOOKUP(A2571,'Individual Data'!$K$5:$AC$5544,8,FALSE)</f>
        <v>3</v>
      </c>
      <c r="Y2571" s="57">
        <f>VLOOKUP(A2571,'Individual Data'!$K$5:$AC$5544,9,FALSE)</f>
        <v>2020</v>
      </c>
    </row>
    <row r="2572" spans="1:25" ht="15" customHeight="1" x14ac:dyDescent="0.25">
      <c r="A2572" s="197" t="s">
        <v>11062</v>
      </c>
      <c r="B2572" s="197" t="s">
        <v>22508</v>
      </c>
      <c r="C2572" s="198">
        <v>45230</v>
      </c>
      <c r="D2572" s="199">
        <v>3221</v>
      </c>
      <c r="E2572" s="197" t="s">
        <v>19595</v>
      </c>
      <c r="F2572" s="197" t="s">
        <v>19617</v>
      </c>
      <c r="G2572" s="197"/>
      <c r="H2572" s="197">
        <v>81</v>
      </c>
      <c r="I2572" s="197" t="s">
        <v>3085</v>
      </c>
      <c r="J2572" s="197" t="s">
        <v>19596</v>
      </c>
      <c r="K2572" s="57" t="s">
        <v>3196</v>
      </c>
      <c r="M2572" s="199">
        <v>18</v>
      </c>
      <c r="O2572" s="197" t="s">
        <v>22509</v>
      </c>
      <c r="Q2572" s="197" t="s">
        <v>3229</v>
      </c>
      <c r="S2572" s="57">
        <v>1</v>
      </c>
      <c r="T2572" s="197" t="s">
        <v>19598</v>
      </c>
      <c r="U2572" s="57" t="str">
        <f>VLOOKUP(A2572,'Individual Data'!$K$5:$AC$5544,12,FALSE)</f>
        <v>LFSO</v>
      </c>
      <c r="V2572" s="14">
        <f>IFERROR(LOOKUP(H2572,{30,43,48,53,58,63,68,73,78,83,88,93,97},{42,47,52,57,62,67,72,77,82,87,92,99,100}),999)</f>
        <v>82</v>
      </c>
      <c r="X2572" s="57">
        <f>VLOOKUP(A2572,'Individual Data'!$K$5:$AC$5544,8,FALSE)</f>
        <v>4</v>
      </c>
      <c r="Y2572" s="57">
        <f>VLOOKUP(A2572,'Individual Data'!$K$5:$AC$5544,9,FALSE)</f>
        <v>2019</v>
      </c>
    </row>
    <row r="2573" spans="1:25" ht="15" customHeight="1" x14ac:dyDescent="0.25">
      <c r="A2573" s="197" t="s">
        <v>11065</v>
      </c>
      <c r="B2573" s="197" t="s">
        <v>22510</v>
      </c>
      <c r="C2573" s="198">
        <v>45236</v>
      </c>
      <c r="D2573" s="199">
        <v>4150</v>
      </c>
      <c r="E2573" s="197" t="s">
        <v>19595</v>
      </c>
      <c r="F2573" s="197" t="s">
        <v>19617</v>
      </c>
      <c r="G2573" s="197"/>
      <c r="H2573" s="197">
        <v>73</v>
      </c>
      <c r="I2573" s="197" t="s">
        <v>3085</v>
      </c>
      <c r="J2573" s="197" t="s">
        <v>19596</v>
      </c>
      <c r="K2573" s="57" t="s">
        <v>3196</v>
      </c>
      <c r="M2573" s="199">
        <v>18</v>
      </c>
      <c r="O2573" s="197" t="s">
        <v>22511</v>
      </c>
      <c r="Q2573" s="197" t="s">
        <v>3229</v>
      </c>
      <c r="S2573" s="57">
        <v>1</v>
      </c>
      <c r="T2573" s="197" t="s">
        <v>19598</v>
      </c>
      <c r="U2573" s="57" t="str">
        <f>VLOOKUP(A2573,'Individual Data'!$K$5:$AC$5544,12,FALSE)</f>
        <v>IPCSR</v>
      </c>
      <c r="V2573" s="14">
        <f>IFERROR(LOOKUP(H2573,{30,43,48,53,58,63,68,73,78,83,88,93,97},{42,47,52,57,62,67,72,77,82,87,92,99,100}),999)</f>
        <v>77</v>
      </c>
      <c r="X2573" s="57">
        <f>VLOOKUP(A2573,'Individual Data'!$K$5:$AC$5544,8,FALSE)</f>
        <v>4</v>
      </c>
      <c r="Y2573" s="57">
        <f>VLOOKUP(A2573,'Individual Data'!$K$5:$AC$5544,9,FALSE)</f>
        <v>2019</v>
      </c>
    </row>
    <row r="2574" spans="1:25" ht="15" customHeight="1" x14ac:dyDescent="0.25">
      <c r="A2574" s="197" t="s">
        <v>11069</v>
      </c>
      <c r="B2574" s="197" t="s">
        <v>22512</v>
      </c>
      <c r="C2574" s="198">
        <v>45243</v>
      </c>
      <c r="D2574" s="199">
        <v>668</v>
      </c>
      <c r="E2574" s="197" t="s">
        <v>19595</v>
      </c>
      <c r="F2574" s="197" t="s">
        <v>19617</v>
      </c>
      <c r="G2574" s="197"/>
      <c r="H2574" s="197">
        <v>71</v>
      </c>
      <c r="I2574" s="197" t="s">
        <v>3225</v>
      </c>
      <c r="J2574" s="197" t="s">
        <v>19596</v>
      </c>
      <c r="K2574" s="57" t="s">
        <v>3196</v>
      </c>
      <c r="M2574" s="199">
        <v>18</v>
      </c>
      <c r="O2574" s="197" t="s">
        <v>22513</v>
      </c>
      <c r="Q2574" s="197" t="s">
        <v>3229</v>
      </c>
      <c r="S2574" s="57">
        <v>1</v>
      </c>
      <c r="T2574" s="197" t="s">
        <v>19598</v>
      </c>
      <c r="U2574" s="57" t="str">
        <f>VLOOKUP(A2574,'Individual Data'!$K$5:$AC$5544,12,FALSE)</f>
        <v>LWSH</v>
      </c>
      <c r="V2574" s="14">
        <f>IFERROR(LOOKUP(H2574,{30,43,48,53,58,63,68,73,78,83,88,93,97},{42,47,52,57,62,67,72,77,82,87,92,99,100}),999)</f>
        <v>72</v>
      </c>
      <c r="X2574" s="57">
        <f>VLOOKUP(A2574,'Individual Data'!$K$5:$AC$5544,8,FALSE)</f>
        <v>4</v>
      </c>
      <c r="Y2574" s="57">
        <f>VLOOKUP(A2574,'Individual Data'!$K$5:$AC$5544,9,FALSE)</f>
        <v>2019</v>
      </c>
    </row>
    <row r="2575" spans="1:25" ht="15" customHeight="1" x14ac:dyDescent="0.25">
      <c r="A2575" s="197" t="s">
        <v>11078</v>
      </c>
      <c r="B2575" s="197" t="s">
        <v>22514</v>
      </c>
      <c r="C2575" s="198">
        <v>45223</v>
      </c>
      <c r="D2575" s="199">
        <v>2291</v>
      </c>
      <c r="E2575" s="197" t="s">
        <v>19595</v>
      </c>
      <c r="F2575" s="197" t="s">
        <v>19617</v>
      </c>
      <c r="G2575" s="197"/>
      <c r="H2575" s="197">
        <v>85</v>
      </c>
      <c r="I2575" s="197" t="s">
        <v>3085</v>
      </c>
      <c r="J2575" s="197" t="s">
        <v>19596</v>
      </c>
      <c r="K2575" s="57" t="s">
        <v>3196</v>
      </c>
      <c r="M2575" s="199">
        <v>18</v>
      </c>
      <c r="O2575" s="197" t="s">
        <v>22515</v>
      </c>
      <c r="Q2575" s="197" t="s">
        <v>3229</v>
      </c>
      <c r="S2575" s="57">
        <v>1</v>
      </c>
      <c r="T2575" s="197" t="s">
        <v>19598</v>
      </c>
      <c r="U2575" s="57" t="str">
        <f>VLOOKUP(A2575,'Individual Data'!$K$5:$AC$5544,12,FALSE)</f>
        <v>BCA1</v>
      </c>
      <c r="V2575" s="14">
        <f>IFERROR(LOOKUP(H2575,{30,43,48,53,58,63,68,73,78,83,88,93,97},{42,47,52,57,62,67,72,77,82,87,92,99,100}),999)</f>
        <v>87</v>
      </c>
      <c r="X2575" s="57">
        <f>VLOOKUP(A2575,'Individual Data'!$K$5:$AC$5544,8,FALSE)</f>
        <v>4</v>
      </c>
      <c r="Y2575" s="57">
        <f>VLOOKUP(A2575,'Individual Data'!$K$5:$AC$5544,9,FALSE)</f>
        <v>2019</v>
      </c>
    </row>
    <row r="2576" spans="1:25" ht="15" customHeight="1" x14ac:dyDescent="0.25">
      <c r="A2576" s="197" t="s">
        <v>11084</v>
      </c>
      <c r="B2576" s="197" t="s">
        <v>22516</v>
      </c>
      <c r="C2576" s="198">
        <v>45236</v>
      </c>
      <c r="D2576" s="199">
        <v>563</v>
      </c>
      <c r="E2576" s="197" t="s">
        <v>19595</v>
      </c>
      <c r="F2576" s="197" t="s">
        <v>19617</v>
      </c>
      <c r="G2576" s="197"/>
      <c r="H2576" s="197">
        <v>82</v>
      </c>
      <c r="I2576" s="197" t="s">
        <v>3225</v>
      </c>
      <c r="J2576" s="197" t="s">
        <v>17688</v>
      </c>
      <c r="K2576" s="229" t="s">
        <v>3228</v>
      </c>
      <c r="M2576" s="199">
        <v>18</v>
      </c>
      <c r="O2576" s="197" t="s">
        <v>19601</v>
      </c>
      <c r="Q2576" s="197" t="s">
        <v>3229</v>
      </c>
      <c r="S2576" s="57">
        <v>1</v>
      </c>
      <c r="T2576" s="197" t="s">
        <v>3229</v>
      </c>
      <c r="U2576" s="57" t="str">
        <f>VLOOKUP(A2576,'Individual Data'!$K$5:$AC$5544,12,FALSE)</f>
        <v>PLA1</v>
      </c>
      <c r="V2576" s="14">
        <f>IFERROR(LOOKUP(H2576,{30,43,48,53,58,63,68,73,78,83,88,93,97},{42,47,52,57,62,67,72,77,82,87,92,99,100}),999)</f>
        <v>82</v>
      </c>
      <c r="X2576" s="57">
        <f>VLOOKUP(A2576,'Individual Data'!$K$5:$AC$5544,8,FALSE)</f>
        <v>4</v>
      </c>
      <c r="Y2576" s="57">
        <f>VLOOKUP(A2576,'Individual Data'!$K$5:$AC$5544,9,FALSE)</f>
        <v>2019</v>
      </c>
    </row>
    <row r="2577" spans="1:25" ht="15" customHeight="1" x14ac:dyDescent="0.25">
      <c r="A2577" s="197" t="s">
        <v>11087</v>
      </c>
      <c r="B2577" s="197" t="s">
        <v>22517</v>
      </c>
      <c r="C2577" s="198">
        <v>45236</v>
      </c>
      <c r="D2577" s="199">
        <v>516</v>
      </c>
      <c r="E2577" s="197" t="s">
        <v>19595</v>
      </c>
      <c r="F2577" s="197" t="s">
        <v>19617</v>
      </c>
      <c r="G2577" s="197"/>
      <c r="H2577" s="197">
        <v>71.5</v>
      </c>
      <c r="I2577" s="197" t="s">
        <v>3225</v>
      </c>
      <c r="J2577" s="197" t="s">
        <v>19596</v>
      </c>
      <c r="K2577" s="228" t="s">
        <v>3196</v>
      </c>
      <c r="M2577" s="199">
        <v>18</v>
      </c>
      <c r="O2577" s="197" t="s">
        <v>22518</v>
      </c>
      <c r="Q2577" s="197" t="s">
        <v>3229</v>
      </c>
      <c r="S2577" s="57">
        <v>1</v>
      </c>
      <c r="T2577" s="197" t="s">
        <v>19598</v>
      </c>
      <c r="U2577" s="57" t="str">
        <f>VLOOKUP(A2577,'Individual Data'!$K$5:$AC$5544,12,FALSE)</f>
        <v>CJA1</v>
      </c>
      <c r="V2577" s="14">
        <f>IFERROR(LOOKUP(H2577,{30,43,48,53,58,63,68,73,78,83,88,93,97},{42,47,52,57,62,67,72,77,82,87,92,99,100}),999)</f>
        <v>72</v>
      </c>
      <c r="X2577" s="57">
        <f>VLOOKUP(A2577,'Individual Data'!$K$5:$AC$5544,8,FALSE)</f>
        <v>3</v>
      </c>
      <c r="Y2577" s="57">
        <f>VLOOKUP(A2577,'Individual Data'!$K$5:$AC$5544,9,FALSE)</f>
        <v>2020</v>
      </c>
    </row>
    <row r="2578" spans="1:25" ht="15" customHeight="1" x14ac:dyDescent="0.25">
      <c r="A2578" s="197" t="s">
        <v>22519</v>
      </c>
      <c r="B2578" s="197" t="s">
        <v>22520</v>
      </c>
      <c r="C2578" s="198">
        <v>45230</v>
      </c>
      <c r="D2578" s="199">
        <v>3248</v>
      </c>
      <c r="E2578" s="197" t="s">
        <v>19595</v>
      </c>
      <c r="F2578" s="197" t="s">
        <v>19617</v>
      </c>
      <c r="G2578" s="197"/>
      <c r="H2578" s="197">
        <v>83</v>
      </c>
      <c r="I2578" s="197" t="s">
        <v>3085</v>
      </c>
      <c r="J2578" s="197" t="s">
        <v>19596</v>
      </c>
      <c r="K2578" s="57" t="s">
        <v>3196</v>
      </c>
      <c r="M2578" s="199">
        <v>18</v>
      </c>
      <c r="O2578" s="197" t="s">
        <v>22521</v>
      </c>
      <c r="Q2578" s="197" t="s">
        <v>3229</v>
      </c>
      <c r="S2578" s="57">
        <v>1</v>
      </c>
      <c r="T2578" s="197" t="s">
        <v>19607</v>
      </c>
      <c r="U2578" s="57" t="str">
        <f>VLOOKUP(A2578,'Individual Data'!$K$5:$AC$5544,12,FALSE)</f>
        <v>Unassigned</v>
      </c>
      <c r="V2578" s="14">
        <f>IFERROR(LOOKUP(H2578,{30,43,48,53,58,63,68,73,78,83,88,93,97},{42,47,52,57,62,67,72,77,82,87,92,99,100}),999)</f>
        <v>87</v>
      </c>
      <c r="X2578" s="57" t="str">
        <f>VLOOKUP(A2578,'Individual Data'!$K$5:$AC$5544,8,FALSE)</f>
        <v>NA</v>
      </c>
      <c r="Y2578" s="57" t="str">
        <f>VLOOKUP(A2578,'Individual Data'!$K$5:$AC$5544,9,FALSE)</f>
        <v>U</v>
      </c>
    </row>
    <row r="2579" spans="1:25" ht="15" customHeight="1" x14ac:dyDescent="0.25">
      <c r="A2579" s="197" t="s">
        <v>11092</v>
      </c>
      <c r="B2579" s="197" t="s">
        <v>22522</v>
      </c>
      <c r="C2579" s="198">
        <v>45230</v>
      </c>
      <c r="D2579" s="199">
        <v>3295</v>
      </c>
      <c r="E2579" s="197" t="s">
        <v>19595</v>
      </c>
      <c r="F2579" s="197" t="s">
        <v>19617</v>
      </c>
      <c r="G2579" s="197"/>
      <c r="H2579" s="197">
        <v>88</v>
      </c>
      <c r="I2579" s="197" t="s">
        <v>3085</v>
      </c>
      <c r="J2579" s="197" t="s">
        <v>19596</v>
      </c>
      <c r="K2579" s="57" t="s">
        <v>3196</v>
      </c>
      <c r="M2579" s="199">
        <v>18</v>
      </c>
      <c r="O2579" s="197" t="s">
        <v>22523</v>
      </c>
      <c r="Q2579" s="197" t="s">
        <v>3229</v>
      </c>
      <c r="S2579" s="57">
        <v>1</v>
      </c>
      <c r="T2579" s="197" t="s">
        <v>3229</v>
      </c>
      <c r="U2579" s="57" t="str">
        <f>VLOOKUP(A2579,'Individual Data'!$K$5:$AC$5544,12,FALSE)</f>
        <v>PLA1</v>
      </c>
      <c r="V2579" s="14">
        <f>IFERROR(LOOKUP(H2579,{30,43,48,53,58,63,68,73,78,83,88,93,97},{42,47,52,57,62,67,72,77,82,87,92,99,100}),999)</f>
        <v>92</v>
      </c>
      <c r="X2579" s="57">
        <f>VLOOKUP(A2579,'Individual Data'!$K$5:$AC$5544,8,FALSE)</f>
        <v>5</v>
      </c>
      <c r="Y2579" s="57">
        <f>VLOOKUP(A2579,'Individual Data'!$K$5:$AC$5544,9,FALSE)</f>
        <v>2018</v>
      </c>
    </row>
    <row r="2580" spans="1:25" ht="15" customHeight="1" x14ac:dyDescent="0.25">
      <c r="A2580" s="197" t="s">
        <v>11096</v>
      </c>
      <c r="B2580" s="197" t="s">
        <v>22524</v>
      </c>
      <c r="C2580" s="198">
        <v>45236</v>
      </c>
      <c r="D2580" s="199">
        <v>4199</v>
      </c>
      <c r="E2580" s="197" t="s">
        <v>19595</v>
      </c>
      <c r="F2580" s="197" t="s">
        <v>19617</v>
      </c>
      <c r="G2580" s="197"/>
      <c r="H2580" s="197">
        <v>83</v>
      </c>
      <c r="I2580" s="197" t="s">
        <v>3085</v>
      </c>
      <c r="J2580" s="197" t="s">
        <v>17688</v>
      </c>
      <c r="K2580" s="229" t="s">
        <v>3228</v>
      </c>
      <c r="M2580" s="199">
        <v>18</v>
      </c>
      <c r="O2580" s="197" t="s">
        <v>19601</v>
      </c>
      <c r="Q2580" s="197" t="s">
        <v>3229</v>
      </c>
      <c r="S2580" s="57">
        <v>1</v>
      </c>
      <c r="T2580" s="197" t="s">
        <v>3229</v>
      </c>
      <c r="U2580" s="57" t="str">
        <f>VLOOKUP(A2580,'Individual Data'!$K$5:$AC$5544,12,FALSE)</f>
        <v>BCA2</v>
      </c>
      <c r="V2580" s="14">
        <f>IFERROR(LOOKUP(H2580,{30,43,48,53,58,63,68,73,78,83,88,93,97},{42,47,52,57,62,67,72,77,82,87,92,99,100}),999)</f>
        <v>87</v>
      </c>
      <c r="X2580" s="57">
        <f>VLOOKUP(A2580,'Individual Data'!$K$5:$AC$5544,8,FALSE)</f>
        <v>4</v>
      </c>
      <c r="Y2580" s="57">
        <f>VLOOKUP(A2580,'Individual Data'!$K$5:$AC$5544,9,FALSE)</f>
        <v>2019</v>
      </c>
    </row>
    <row r="2581" spans="1:25" ht="15" customHeight="1" x14ac:dyDescent="0.25">
      <c r="A2581" s="197" t="s">
        <v>11098</v>
      </c>
      <c r="B2581" s="197" t="s">
        <v>22525</v>
      </c>
      <c r="C2581" s="198">
        <v>45243</v>
      </c>
      <c r="D2581" s="199">
        <v>5075</v>
      </c>
      <c r="E2581" s="197" t="s">
        <v>19595</v>
      </c>
      <c r="F2581" s="197" t="s">
        <v>19617</v>
      </c>
      <c r="G2581" s="197"/>
      <c r="H2581" s="197">
        <v>85</v>
      </c>
      <c r="I2581" s="197" t="s">
        <v>3085</v>
      </c>
      <c r="J2581" s="197" t="s">
        <v>19596</v>
      </c>
      <c r="K2581" s="228" t="s">
        <v>3196</v>
      </c>
      <c r="M2581" s="199">
        <v>18</v>
      </c>
      <c r="O2581" s="197" t="s">
        <v>22526</v>
      </c>
      <c r="Q2581" s="197" t="s">
        <v>3229</v>
      </c>
      <c r="S2581" s="57">
        <v>1</v>
      </c>
      <c r="T2581" s="197" t="s">
        <v>19598</v>
      </c>
      <c r="U2581" s="57" t="str">
        <f>VLOOKUP(A2581,'Individual Data'!$K$5:$AC$5544,12,FALSE)</f>
        <v>IPCSR</v>
      </c>
      <c r="V2581" s="14">
        <f>IFERROR(LOOKUP(H2581,{30,43,48,53,58,63,68,73,78,83,88,93,97},{42,47,52,57,62,67,72,77,82,87,92,99,100}),999)</f>
        <v>87</v>
      </c>
      <c r="X2581" s="57">
        <f>VLOOKUP(A2581,'Individual Data'!$K$5:$AC$5544,8,FALSE)</f>
        <v>4</v>
      </c>
      <c r="Y2581" s="57">
        <f>VLOOKUP(A2581,'Individual Data'!$K$5:$AC$5544,9,FALSE)</f>
        <v>2019</v>
      </c>
    </row>
    <row r="2582" spans="1:25" ht="15" customHeight="1" x14ac:dyDescent="0.25">
      <c r="A2582" s="197" t="s">
        <v>11101</v>
      </c>
      <c r="B2582" s="197" t="s">
        <v>22527</v>
      </c>
      <c r="C2582" s="198">
        <v>45216</v>
      </c>
      <c r="D2582" s="199">
        <v>1125</v>
      </c>
      <c r="E2582" s="197" t="s">
        <v>19595</v>
      </c>
      <c r="F2582" s="197" t="s">
        <v>19617</v>
      </c>
      <c r="G2582" s="197"/>
      <c r="H2582" s="197">
        <v>80</v>
      </c>
      <c r="I2582" s="197" t="s">
        <v>3085</v>
      </c>
      <c r="J2582" s="197" t="s">
        <v>19596</v>
      </c>
      <c r="K2582" s="57" t="s">
        <v>3196</v>
      </c>
      <c r="M2582" s="199">
        <v>18</v>
      </c>
      <c r="O2582" s="197" t="s">
        <v>22528</v>
      </c>
      <c r="Q2582" s="197" t="s">
        <v>3229</v>
      </c>
      <c r="S2582" s="57">
        <v>1</v>
      </c>
      <c r="T2582" s="197" t="s">
        <v>19598</v>
      </c>
      <c r="U2582" s="57" t="str">
        <f>VLOOKUP(A2582,'Individual Data'!$K$5:$AC$5544,12,FALSE)</f>
        <v>CJA1</v>
      </c>
      <c r="V2582" s="14">
        <f>IFERROR(LOOKUP(H2582,{30,43,48,53,58,63,68,73,78,83,88,93,97},{42,47,52,57,62,67,72,77,82,87,92,99,100}),999)</f>
        <v>82</v>
      </c>
      <c r="X2582" s="57">
        <f>VLOOKUP(A2582,'Individual Data'!$K$5:$AC$5544,8,FALSE)</f>
        <v>4</v>
      </c>
      <c r="Y2582" s="57">
        <f>VLOOKUP(A2582,'Individual Data'!$K$5:$AC$5544,9,FALSE)</f>
        <v>2019</v>
      </c>
    </row>
    <row r="2583" spans="1:25" ht="15" customHeight="1" x14ac:dyDescent="0.25">
      <c r="A2583" s="197" t="s">
        <v>11104</v>
      </c>
      <c r="B2583" s="197" t="s">
        <v>22529</v>
      </c>
      <c r="C2583" s="198">
        <v>45236</v>
      </c>
      <c r="D2583" s="199">
        <v>517</v>
      </c>
      <c r="E2583" s="197" t="s">
        <v>19595</v>
      </c>
      <c r="F2583" s="197" t="s">
        <v>19617</v>
      </c>
      <c r="G2583" s="197"/>
      <c r="H2583" s="197">
        <v>85</v>
      </c>
      <c r="I2583" s="197" t="s">
        <v>3225</v>
      </c>
      <c r="J2583" s="197" t="s">
        <v>17688</v>
      </c>
      <c r="K2583" s="229" t="s">
        <v>3228</v>
      </c>
      <c r="M2583" s="199">
        <v>18</v>
      </c>
      <c r="O2583" s="197" t="s">
        <v>19601</v>
      </c>
      <c r="Q2583" s="197" t="s">
        <v>3229</v>
      </c>
      <c r="S2583" s="57">
        <v>1</v>
      </c>
      <c r="T2583" s="197" t="s">
        <v>3229</v>
      </c>
      <c r="U2583" s="57" t="str">
        <f>VLOOKUP(A2583,'Individual Data'!$K$5:$AC$5544,12,FALSE)</f>
        <v>CJA2</v>
      </c>
      <c r="V2583" s="14">
        <f>IFERROR(LOOKUP(H2583,{30,43,48,53,58,63,68,73,78,83,88,93,97},{42,47,52,57,62,67,72,77,82,87,92,99,100}),999)</f>
        <v>87</v>
      </c>
      <c r="X2583" s="57">
        <f>VLOOKUP(A2583,'Individual Data'!$K$5:$AC$5544,8,FALSE)</f>
        <v>4</v>
      </c>
      <c r="Y2583" s="57">
        <f>VLOOKUP(A2583,'Individual Data'!$K$5:$AC$5544,9,FALSE)</f>
        <v>2019</v>
      </c>
    </row>
    <row r="2584" spans="1:25" ht="15" customHeight="1" x14ac:dyDescent="0.25">
      <c r="A2584" s="197" t="s">
        <v>11106</v>
      </c>
      <c r="B2584" s="197" t="s">
        <v>22530</v>
      </c>
      <c r="C2584" s="198">
        <v>45223</v>
      </c>
      <c r="D2584" s="199">
        <v>2300</v>
      </c>
      <c r="E2584" s="197" t="s">
        <v>19595</v>
      </c>
      <c r="F2584" s="197" t="s">
        <v>19617</v>
      </c>
      <c r="G2584" s="197"/>
      <c r="H2584" s="197">
        <v>74</v>
      </c>
      <c r="I2584" s="197" t="s">
        <v>3085</v>
      </c>
      <c r="J2584" s="197" t="s">
        <v>19596</v>
      </c>
      <c r="K2584" s="228" t="s">
        <v>3196</v>
      </c>
      <c r="M2584" s="199">
        <v>18</v>
      </c>
      <c r="O2584" s="197" t="s">
        <v>22531</v>
      </c>
      <c r="Q2584" s="197" t="s">
        <v>3229</v>
      </c>
      <c r="S2584" s="57">
        <v>1</v>
      </c>
      <c r="T2584" s="197" t="s">
        <v>19598</v>
      </c>
      <c r="U2584" s="57" t="str">
        <f>VLOOKUP(A2584,'Individual Data'!$K$5:$AC$5544,12,FALSE)</f>
        <v>CJA1</v>
      </c>
      <c r="V2584" s="14">
        <f>IFERROR(LOOKUP(H2584,{30,43,48,53,58,63,68,73,78,83,88,93,97},{42,47,52,57,62,67,72,77,82,87,92,99,100}),999)</f>
        <v>77</v>
      </c>
      <c r="X2584" s="57">
        <f>VLOOKUP(A2584,'Individual Data'!$K$5:$AC$5544,8,FALSE)</f>
        <v>4</v>
      </c>
      <c r="Y2584" s="57">
        <f>VLOOKUP(A2584,'Individual Data'!$K$5:$AC$5544,9,FALSE)</f>
        <v>2019</v>
      </c>
    </row>
    <row r="2585" spans="1:25" ht="15" customHeight="1" x14ac:dyDescent="0.25">
      <c r="A2585" s="197" t="s">
        <v>11109</v>
      </c>
      <c r="B2585" s="197" t="s">
        <v>22532</v>
      </c>
      <c r="C2585" s="198">
        <v>45236</v>
      </c>
      <c r="D2585" s="199">
        <v>4241</v>
      </c>
      <c r="E2585" s="197" t="s">
        <v>19595</v>
      </c>
      <c r="F2585" s="197" t="s">
        <v>19617</v>
      </c>
      <c r="G2585" s="197"/>
      <c r="H2585" s="197">
        <v>74</v>
      </c>
      <c r="I2585" s="197" t="s">
        <v>3085</v>
      </c>
      <c r="J2585" s="197" t="s">
        <v>19596</v>
      </c>
      <c r="K2585" s="57" t="s">
        <v>3196</v>
      </c>
      <c r="M2585" s="199">
        <v>18</v>
      </c>
      <c r="O2585" s="197" t="s">
        <v>22533</v>
      </c>
      <c r="Q2585" s="197" t="s">
        <v>3229</v>
      </c>
      <c r="S2585" s="57">
        <v>1</v>
      </c>
      <c r="T2585" s="197" t="s">
        <v>19598</v>
      </c>
      <c r="U2585" s="57" t="str">
        <f>VLOOKUP(A2585,'Individual Data'!$K$5:$AC$5544,12,FALSE)</f>
        <v>IPCSR</v>
      </c>
      <c r="V2585" s="14">
        <f>IFERROR(LOOKUP(H2585,{30,43,48,53,58,63,68,73,78,83,88,93,97},{42,47,52,57,62,67,72,77,82,87,92,99,100}),999)</f>
        <v>77</v>
      </c>
      <c r="X2585" s="57">
        <f>VLOOKUP(A2585,'Individual Data'!$K$5:$AC$5544,8,FALSE)</f>
        <v>4</v>
      </c>
      <c r="Y2585" s="57">
        <f>VLOOKUP(A2585,'Individual Data'!$K$5:$AC$5544,9,FALSE)</f>
        <v>2019</v>
      </c>
    </row>
    <row r="2586" spans="1:25" ht="15" customHeight="1" x14ac:dyDescent="0.25">
      <c r="A2586" s="197" t="s">
        <v>11111</v>
      </c>
      <c r="B2586" s="197" t="s">
        <v>22534</v>
      </c>
      <c r="C2586" s="198">
        <v>45223</v>
      </c>
      <c r="D2586" s="199">
        <v>203</v>
      </c>
      <c r="E2586" s="197" t="s">
        <v>19595</v>
      </c>
      <c r="F2586" s="197" t="s">
        <v>19617</v>
      </c>
      <c r="G2586" s="197"/>
      <c r="H2586" s="197">
        <v>75</v>
      </c>
      <c r="I2586" s="197" t="s">
        <v>3225</v>
      </c>
      <c r="J2586" s="197" t="s">
        <v>19596</v>
      </c>
      <c r="K2586" s="57" t="s">
        <v>3196</v>
      </c>
      <c r="M2586" s="199">
        <v>18</v>
      </c>
      <c r="O2586" s="197" t="s">
        <v>22535</v>
      </c>
      <c r="Q2586" s="197" t="s">
        <v>3229</v>
      </c>
      <c r="S2586" s="57">
        <v>1</v>
      </c>
      <c r="T2586" s="197" t="s">
        <v>19598</v>
      </c>
      <c r="U2586" s="57" t="str">
        <f>VLOOKUP(A2586,'Individual Data'!$K$5:$AC$5544,12,FALSE)</f>
        <v>LFSO</v>
      </c>
      <c r="V2586" s="14">
        <f>IFERROR(LOOKUP(H2586,{30,43,48,53,58,63,68,73,78,83,88,93,97},{42,47,52,57,62,67,72,77,82,87,92,99,100}),999)</f>
        <v>77</v>
      </c>
      <c r="X2586" s="57">
        <f>VLOOKUP(A2586,'Individual Data'!$K$5:$AC$5544,8,FALSE)</f>
        <v>4</v>
      </c>
      <c r="Y2586" s="57">
        <f>VLOOKUP(A2586,'Individual Data'!$K$5:$AC$5544,9,FALSE)</f>
        <v>2019</v>
      </c>
    </row>
    <row r="2587" spans="1:25" ht="15" customHeight="1" x14ac:dyDescent="0.25">
      <c r="A2587" s="197" t="s">
        <v>11114</v>
      </c>
      <c r="B2587" s="197" t="s">
        <v>22536</v>
      </c>
      <c r="C2587" s="198">
        <v>45223</v>
      </c>
      <c r="D2587" s="199">
        <v>239</v>
      </c>
      <c r="E2587" s="197" t="s">
        <v>19595</v>
      </c>
      <c r="F2587" s="197" t="s">
        <v>19617</v>
      </c>
      <c r="G2587" s="197"/>
      <c r="H2587" s="197">
        <v>74</v>
      </c>
      <c r="I2587" s="197" t="s">
        <v>3225</v>
      </c>
      <c r="J2587" s="197" t="s">
        <v>19596</v>
      </c>
      <c r="K2587" s="57" t="s">
        <v>3196</v>
      </c>
      <c r="M2587" s="199">
        <v>18</v>
      </c>
      <c r="O2587" s="197" t="s">
        <v>22537</v>
      </c>
      <c r="Q2587" s="197" t="s">
        <v>3229</v>
      </c>
      <c r="S2587" s="57">
        <v>1</v>
      </c>
      <c r="T2587" s="197" t="s">
        <v>19598</v>
      </c>
      <c r="U2587" s="57" t="str">
        <f>VLOOKUP(A2587,'Individual Data'!$K$5:$AC$5544,12,FALSE)</f>
        <v>Unassigned</v>
      </c>
      <c r="V2587" s="14">
        <f>IFERROR(LOOKUP(H2587,{30,43,48,53,58,63,68,73,78,83,88,93,97},{42,47,52,57,62,67,72,77,82,87,92,99,100}),999)</f>
        <v>77</v>
      </c>
      <c r="X2587" s="57" t="str">
        <f>VLOOKUP(A2587,'Individual Data'!$K$5:$AC$5544,8,FALSE)</f>
        <v>NA</v>
      </c>
      <c r="Y2587" s="57" t="str">
        <f>VLOOKUP(A2587,'Individual Data'!$K$5:$AC$5544,9,FALSE)</f>
        <v>U</v>
      </c>
    </row>
    <row r="2588" spans="1:25" ht="15" customHeight="1" x14ac:dyDescent="0.25">
      <c r="A2588" s="197" t="s">
        <v>11117</v>
      </c>
      <c r="B2588" s="197" t="s">
        <v>22538</v>
      </c>
      <c r="C2588" s="198">
        <v>45223</v>
      </c>
      <c r="D2588" s="199">
        <v>2252</v>
      </c>
      <c r="E2588" s="197" t="s">
        <v>19595</v>
      </c>
      <c r="F2588" s="197" t="s">
        <v>19617</v>
      </c>
      <c r="G2588" s="197"/>
      <c r="H2588" s="197">
        <v>76</v>
      </c>
      <c r="I2588" s="197" t="s">
        <v>3085</v>
      </c>
      <c r="J2588" s="197" t="s">
        <v>19596</v>
      </c>
      <c r="K2588" s="57" t="s">
        <v>3196</v>
      </c>
      <c r="M2588" s="199">
        <v>18</v>
      </c>
      <c r="O2588" s="197" t="s">
        <v>22539</v>
      </c>
      <c r="Q2588" s="197" t="s">
        <v>3229</v>
      </c>
      <c r="S2588" s="57">
        <v>1</v>
      </c>
      <c r="T2588" s="197" t="s">
        <v>19598</v>
      </c>
      <c r="U2588" s="57" t="str">
        <f>VLOOKUP(A2588,'Individual Data'!$K$5:$AC$5544,12,FALSE)</f>
        <v>BCA1</v>
      </c>
      <c r="V2588" s="14">
        <f>IFERROR(LOOKUP(H2588,{30,43,48,53,58,63,68,73,78,83,88,93,97},{42,47,52,57,62,67,72,77,82,87,92,99,100}),999)</f>
        <v>77</v>
      </c>
      <c r="X2588" s="57">
        <f>VLOOKUP(A2588,'Individual Data'!$K$5:$AC$5544,8,FALSE)</f>
        <v>4</v>
      </c>
      <c r="Y2588" s="57">
        <f>VLOOKUP(A2588,'Individual Data'!$K$5:$AC$5544,9,FALSE)</f>
        <v>2019</v>
      </c>
    </row>
    <row r="2589" spans="1:25" ht="15" customHeight="1" x14ac:dyDescent="0.25">
      <c r="A2589" s="197" t="s">
        <v>11119</v>
      </c>
      <c r="B2589" s="197" t="s">
        <v>22540</v>
      </c>
      <c r="C2589" s="198">
        <v>45245</v>
      </c>
      <c r="D2589" s="199">
        <v>7074</v>
      </c>
      <c r="E2589" s="197" t="s">
        <v>19595</v>
      </c>
      <c r="F2589" s="197" t="s">
        <v>19610</v>
      </c>
      <c r="G2589" s="197"/>
      <c r="H2589" s="197">
        <v>83</v>
      </c>
      <c r="I2589" s="197" t="s">
        <v>3085</v>
      </c>
      <c r="J2589" s="197" t="s">
        <v>19596</v>
      </c>
      <c r="K2589" s="57" t="s">
        <v>3196</v>
      </c>
      <c r="M2589" s="199">
        <v>18</v>
      </c>
      <c r="O2589" s="197" t="s">
        <v>19601</v>
      </c>
      <c r="Q2589" s="197" t="s">
        <v>3229</v>
      </c>
      <c r="S2589" s="57">
        <v>1</v>
      </c>
      <c r="T2589" s="197" t="s">
        <v>3229</v>
      </c>
      <c r="U2589" s="57" t="str">
        <f>VLOOKUP(A2589,'Individual Data'!$K$5:$AC$5544,12,FALSE)</f>
        <v>LGA</v>
      </c>
      <c r="V2589" s="14">
        <f>IFERROR(LOOKUP(H2589,{30,43,48,53,58,63,68,73,78,83,88,93,97},{42,47,52,57,62,67,72,77,82,87,92,99,100}),999)</f>
        <v>87</v>
      </c>
      <c r="X2589" s="57">
        <f>VLOOKUP(A2589,'Individual Data'!$K$5:$AC$5544,8,FALSE)</f>
        <v>4</v>
      </c>
      <c r="Y2589" s="57">
        <f>VLOOKUP(A2589,'Individual Data'!$K$5:$AC$5544,9,FALSE)</f>
        <v>2019</v>
      </c>
    </row>
    <row r="2590" spans="1:25" ht="15" customHeight="1" x14ac:dyDescent="0.25">
      <c r="A2590" s="197" t="s">
        <v>11124</v>
      </c>
      <c r="B2590" s="197" t="s">
        <v>22541</v>
      </c>
      <c r="C2590" s="198">
        <v>45223</v>
      </c>
      <c r="D2590" s="199">
        <v>218</v>
      </c>
      <c r="E2590" s="197" t="s">
        <v>19595</v>
      </c>
      <c r="F2590" s="197" t="s">
        <v>19617</v>
      </c>
      <c r="G2590" s="197"/>
      <c r="H2590" s="197">
        <v>85</v>
      </c>
      <c r="I2590" s="197" t="s">
        <v>3225</v>
      </c>
      <c r="J2590" s="197" t="s">
        <v>19596</v>
      </c>
      <c r="K2590" s="57" t="s">
        <v>3196</v>
      </c>
      <c r="M2590" s="199">
        <v>18</v>
      </c>
      <c r="O2590" s="197" t="s">
        <v>22542</v>
      </c>
      <c r="Q2590" s="197" t="s">
        <v>3229</v>
      </c>
      <c r="S2590" s="57">
        <v>1</v>
      </c>
      <c r="T2590" s="197" t="s">
        <v>19598</v>
      </c>
      <c r="U2590" s="57" t="str">
        <f>VLOOKUP(A2590,'Individual Data'!$K$5:$AC$5544,12,FALSE)</f>
        <v>IPCSR</v>
      </c>
      <c r="V2590" s="14">
        <f>IFERROR(LOOKUP(H2590,{30,43,48,53,58,63,68,73,78,83,88,93,97},{42,47,52,57,62,67,72,77,82,87,92,99,100}),999)</f>
        <v>87</v>
      </c>
      <c r="X2590" s="57">
        <f>VLOOKUP(A2590,'Individual Data'!$K$5:$AC$5544,8,FALSE)</f>
        <v>4</v>
      </c>
      <c r="Y2590" s="57">
        <f>VLOOKUP(A2590,'Individual Data'!$K$5:$AC$5544,9,FALSE)</f>
        <v>2019</v>
      </c>
    </row>
    <row r="2591" spans="1:25" ht="15" customHeight="1" x14ac:dyDescent="0.25">
      <c r="A2591" s="197" t="s">
        <v>11128</v>
      </c>
      <c r="B2591" s="197" t="s">
        <v>22543</v>
      </c>
      <c r="C2591" s="198">
        <v>45223</v>
      </c>
      <c r="D2591" s="199">
        <v>2304</v>
      </c>
      <c r="E2591" s="197" t="s">
        <v>19595</v>
      </c>
      <c r="F2591" s="197" t="s">
        <v>19617</v>
      </c>
      <c r="G2591" s="197"/>
      <c r="H2591" s="197">
        <v>73</v>
      </c>
      <c r="I2591" s="197" t="s">
        <v>3085</v>
      </c>
      <c r="J2591" s="197" t="s">
        <v>19596</v>
      </c>
      <c r="K2591" s="57" t="s">
        <v>3196</v>
      </c>
      <c r="M2591" s="199">
        <v>18</v>
      </c>
      <c r="O2591" s="197" t="s">
        <v>22544</v>
      </c>
      <c r="Q2591" s="197" t="s">
        <v>3229</v>
      </c>
      <c r="S2591" s="57">
        <v>1</v>
      </c>
      <c r="T2591" s="197" t="s">
        <v>19598</v>
      </c>
      <c r="U2591" s="57" t="str">
        <f>VLOOKUP(A2591,'Individual Data'!$K$5:$AC$5544,12,FALSE)</f>
        <v>Unassigned</v>
      </c>
      <c r="V2591" s="14">
        <f>IFERROR(LOOKUP(H2591,{30,43,48,53,58,63,68,73,78,83,88,93,97},{42,47,52,57,62,67,72,77,82,87,92,99,100}),999)</f>
        <v>77</v>
      </c>
      <c r="X2591" s="57" t="str">
        <f>VLOOKUP(A2591,'Individual Data'!$K$5:$AC$5544,8,FALSE)</f>
        <v>NA</v>
      </c>
      <c r="Y2591" s="57" t="str">
        <f>VLOOKUP(A2591,'Individual Data'!$K$5:$AC$5544,9,FALSE)</f>
        <v>U</v>
      </c>
    </row>
    <row r="2592" spans="1:25" ht="15" customHeight="1" x14ac:dyDescent="0.25">
      <c r="A2592" s="197" t="s">
        <v>11130</v>
      </c>
      <c r="B2592" s="197" t="s">
        <v>22545</v>
      </c>
      <c r="C2592" s="198">
        <v>45236</v>
      </c>
      <c r="D2592" s="199">
        <v>4294</v>
      </c>
      <c r="E2592" s="197" t="s">
        <v>19595</v>
      </c>
      <c r="F2592" s="197" t="s">
        <v>19617</v>
      </c>
      <c r="G2592" s="197"/>
      <c r="H2592" s="197">
        <v>82</v>
      </c>
      <c r="I2592" s="197" t="s">
        <v>3085</v>
      </c>
      <c r="J2592" s="197" t="s">
        <v>19596</v>
      </c>
      <c r="K2592" s="57" t="s">
        <v>3196</v>
      </c>
      <c r="M2592" s="199">
        <v>18</v>
      </c>
      <c r="O2592" s="197" t="s">
        <v>22546</v>
      </c>
      <c r="Q2592" s="197" t="s">
        <v>3229</v>
      </c>
      <c r="S2592" s="57">
        <v>1</v>
      </c>
      <c r="T2592" s="197" t="s">
        <v>3229</v>
      </c>
      <c r="U2592" s="57" t="str">
        <f>VLOOKUP(A2592,'Individual Data'!$K$5:$AC$5544,12,FALSE)</f>
        <v>Unassigned</v>
      </c>
      <c r="V2592" s="14">
        <f>IFERROR(LOOKUP(H2592,{30,43,48,53,58,63,68,73,78,83,88,93,97},{42,47,52,57,62,67,72,77,82,87,92,99,100}),999)</f>
        <v>82</v>
      </c>
      <c r="X2592" s="57" t="str">
        <f>VLOOKUP(A2592,'Individual Data'!$K$5:$AC$5544,8,FALSE)</f>
        <v>NA</v>
      </c>
      <c r="Y2592" s="57" t="str">
        <f>VLOOKUP(A2592,'Individual Data'!$K$5:$AC$5544,9,FALSE)</f>
        <v>U</v>
      </c>
    </row>
    <row r="2593" spans="1:25" ht="15" customHeight="1" x14ac:dyDescent="0.25">
      <c r="A2593" s="197" t="s">
        <v>11133</v>
      </c>
      <c r="B2593" s="197" t="s">
        <v>22547</v>
      </c>
      <c r="C2593" s="198">
        <v>45223</v>
      </c>
      <c r="D2593" s="199">
        <v>2268</v>
      </c>
      <c r="E2593" s="197" t="s">
        <v>19595</v>
      </c>
      <c r="F2593" s="197" t="s">
        <v>19617</v>
      </c>
      <c r="G2593" s="197"/>
      <c r="H2593" s="197">
        <v>86</v>
      </c>
      <c r="I2593" s="197" t="s">
        <v>3085</v>
      </c>
      <c r="J2593" s="197" t="s">
        <v>17688</v>
      </c>
      <c r="K2593" s="229" t="s">
        <v>3228</v>
      </c>
      <c r="M2593" s="199">
        <v>18</v>
      </c>
      <c r="O2593" s="197" t="s">
        <v>19601</v>
      </c>
      <c r="Q2593" s="197" t="s">
        <v>3229</v>
      </c>
      <c r="S2593" s="57">
        <v>1</v>
      </c>
      <c r="T2593" s="197" t="s">
        <v>3229</v>
      </c>
      <c r="U2593" s="57" t="str">
        <f>VLOOKUP(A2593,'Individual Data'!$K$5:$AC$5544,12,FALSE)</f>
        <v>CJA2</v>
      </c>
      <c r="V2593" s="14">
        <f>IFERROR(LOOKUP(H2593,{30,43,48,53,58,63,68,73,78,83,88,93,97},{42,47,52,57,62,67,72,77,82,87,92,99,100}),999)</f>
        <v>87</v>
      </c>
      <c r="X2593" s="57">
        <f>VLOOKUP(A2593,'Individual Data'!$K$5:$AC$5544,8,FALSE)</f>
        <v>5</v>
      </c>
      <c r="Y2593" s="57">
        <f>VLOOKUP(A2593,'Individual Data'!$K$5:$AC$5544,9,FALSE)</f>
        <v>2018</v>
      </c>
    </row>
    <row r="2594" spans="1:25" ht="15" customHeight="1" x14ac:dyDescent="0.25">
      <c r="A2594" s="197" t="s">
        <v>11138</v>
      </c>
      <c r="B2594" s="197" t="s">
        <v>22548</v>
      </c>
      <c r="C2594" s="198">
        <v>45243</v>
      </c>
      <c r="D2594" s="199">
        <v>5005</v>
      </c>
      <c r="E2594" s="197" t="s">
        <v>19595</v>
      </c>
      <c r="F2594" s="197" t="s">
        <v>19617</v>
      </c>
      <c r="G2594" s="197"/>
      <c r="H2594" s="197">
        <v>81</v>
      </c>
      <c r="I2594" s="197" t="s">
        <v>3085</v>
      </c>
      <c r="J2594" s="197" t="s">
        <v>19596</v>
      </c>
      <c r="K2594" s="228" t="s">
        <v>3196</v>
      </c>
      <c r="M2594" s="199">
        <v>18</v>
      </c>
      <c r="O2594" s="197" t="s">
        <v>22549</v>
      </c>
      <c r="Q2594" s="197" t="s">
        <v>3229</v>
      </c>
      <c r="S2594" s="57">
        <v>1</v>
      </c>
      <c r="T2594" s="197" t="s">
        <v>19598</v>
      </c>
      <c r="U2594" s="57" t="str">
        <f>VLOOKUP(A2594,'Individual Data'!$K$5:$AC$5544,12,FALSE)</f>
        <v>IPCSR</v>
      </c>
      <c r="V2594" s="14">
        <f>IFERROR(LOOKUP(H2594,{30,43,48,53,58,63,68,73,78,83,88,93,97},{42,47,52,57,62,67,72,77,82,87,92,99,100}),999)</f>
        <v>82</v>
      </c>
      <c r="X2594" s="57">
        <f>VLOOKUP(A2594,'Individual Data'!$K$5:$AC$5544,8,FALSE)</f>
        <v>4</v>
      </c>
      <c r="Y2594" s="57">
        <f>VLOOKUP(A2594,'Individual Data'!$K$5:$AC$5544,9,FALSE)</f>
        <v>2019</v>
      </c>
    </row>
    <row r="2595" spans="1:25" ht="15" customHeight="1" x14ac:dyDescent="0.25">
      <c r="A2595" s="197" t="s">
        <v>11144</v>
      </c>
      <c r="B2595" s="197" t="s">
        <v>22550</v>
      </c>
      <c r="C2595" s="198">
        <v>45230</v>
      </c>
      <c r="D2595" s="199">
        <v>3249</v>
      </c>
      <c r="E2595" s="197" t="s">
        <v>19595</v>
      </c>
      <c r="F2595" s="197" t="s">
        <v>19617</v>
      </c>
      <c r="G2595" s="197"/>
      <c r="H2595" s="197">
        <v>84</v>
      </c>
      <c r="I2595" s="197" t="s">
        <v>3085</v>
      </c>
      <c r="J2595" s="197" t="s">
        <v>19596</v>
      </c>
      <c r="K2595" s="57" t="s">
        <v>3196</v>
      </c>
      <c r="M2595" s="199">
        <v>18</v>
      </c>
      <c r="O2595" s="197" t="s">
        <v>22551</v>
      </c>
      <c r="Q2595" s="197" t="s">
        <v>3228</v>
      </c>
      <c r="S2595" s="57">
        <v>1</v>
      </c>
      <c r="T2595" s="197" t="s">
        <v>19794</v>
      </c>
      <c r="U2595" s="57" t="str">
        <f>VLOOKUP(A2595,'Individual Data'!$K$5:$AC$5544,12,FALSE)</f>
        <v>LFYO</v>
      </c>
      <c r="V2595" s="14">
        <f>IFERROR(LOOKUP(H2595,{30,43,48,53,58,63,68,73,78,83,88,93,97},{42,47,52,57,62,67,72,77,82,87,92,99,100}),999)</f>
        <v>87</v>
      </c>
      <c r="X2595" s="57">
        <f>VLOOKUP(A2595,'Individual Data'!$K$5:$AC$5544,8,FALSE)</f>
        <v>5</v>
      </c>
      <c r="Y2595" s="57">
        <f>VLOOKUP(A2595,'Individual Data'!$K$5:$AC$5544,9,FALSE)</f>
        <v>2018</v>
      </c>
    </row>
    <row r="2596" spans="1:25" ht="15" customHeight="1" x14ac:dyDescent="0.25">
      <c r="A2596" s="197" t="s">
        <v>11147</v>
      </c>
      <c r="B2596" s="197" t="s">
        <v>22552</v>
      </c>
      <c r="C2596" s="198">
        <v>45236</v>
      </c>
      <c r="D2596" s="199">
        <v>4240</v>
      </c>
      <c r="E2596" s="197" t="s">
        <v>19595</v>
      </c>
      <c r="F2596" s="197" t="s">
        <v>19617</v>
      </c>
      <c r="G2596" s="197"/>
      <c r="H2596" s="197">
        <v>80</v>
      </c>
      <c r="I2596" s="197" t="s">
        <v>3085</v>
      </c>
      <c r="J2596" s="197" t="s">
        <v>19596</v>
      </c>
      <c r="K2596" s="57" t="s">
        <v>3196</v>
      </c>
      <c r="M2596" s="199">
        <v>18</v>
      </c>
      <c r="O2596" s="197" t="s">
        <v>22553</v>
      </c>
      <c r="Q2596" s="197" t="s">
        <v>3229</v>
      </c>
      <c r="S2596" s="57">
        <v>1</v>
      </c>
      <c r="T2596" s="197" t="s">
        <v>19598</v>
      </c>
      <c r="U2596" s="57" t="str">
        <f>VLOOKUP(A2596,'Individual Data'!$K$5:$AC$5544,12,FALSE)</f>
        <v>PLA1</v>
      </c>
      <c r="V2596" s="14">
        <f>IFERROR(LOOKUP(H2596,{30,43,48,53,58,63,68,73,78,83,88,93,97},{42,47,52,57,62,67,72,77,82,87,92,99,100}),999)</f>
        <v>82</v>
      </c>
      <c r="X2596" s="57">
        <f>VLOOKUP(A2596,'Individual Data'!$K$5:$AC$5544,8,FALSE)</f>
        <v>4</v>
      </c>
      <c r="Y2596" s="57">
        <f>VLOOKUP(A2596,'Individual Data'!$K$5:$AC$5544,9,FALSE)</f>
        <v>2019</v>
      </c>
    </row>
    <row r="2597" spans="1:25" ht="15" customHeight="1" x14ac:dyDescent="0.25">
      <c r="A2597" s="197" t="s">
        <v>11153</v>
      </c>
      <c r="B2597" s="197" t="s">
        <v>22554</v>
      </c>
      <c r="C2597" s="198">
        <v>45236</v>
      </c>
      <c r="D2597" s="199">
        <v>4176</v>
      </c>
      <c r="E2597" s="197" t="s">
        <v>19595</v>
      </c>
      <c r="F2597" s="197" t="s">
        <v>19617</v>
      </c>
      <c r="G2597" s="197"/>
      <c r="H2597" s="197">
        <v>81</v>
      </c>
      <c r="I2597" s="197" t="s">
        <v>3085</v>
      </c>
      <c r="J2597" s="197" t="s">
        <v>19596</v>
      </c>
      <c r="K2597" s="57" t="s">
        <v>3196</v>
      </c>
      <c r="M2597" s="199">
        <v>18</v>
      </c>
      <c r="O2597" s="197" t="s">
        <v>22555</v>
      </c>
      <c r="Q2597" s="197" t="s">
        <v>3229</v>
      </c>
      <c r="S2597" s="57">
        <v>1</v>
      </c>
      <c r="T2597" s="197" t="s">
        <v>19598</v>
      </c>
      <c r="U2597" s="57" t="str">
        <f>VLOOKUP(A2597,'Individual Data'!$K$5:$AC$5544,12,FALSE)</f>
        <v>NPTH</v>
      </c>
      <c r="V2597" s="14">
        <f>IFERROR(LOOKUP(H2597,{30,43,48,53,58,63,68,73,78,83,88,93,97},{42,47,52,57,62,67,72,77,82,87,92,99,100}),999)</f>
        <v>82</v>
      </c>
      <c r="X2597" s="57">
        <f>VLOOKUP(A2597,'Individual Data'!$K$5:$AC$5544,8,FALSE)</f>
        <v>4</v>
      </c>
      <c r="Y2597" s="57">
        <f>VLOOKUP(A2597,'Individual Data'!$K$5:$AC$5544,9,FALSE)</f>
        <v>2019</v>
      </c>
    </row>
    <row r="2598" spans="1:25" ht="15" customHeight="1" x14ac:dyDescent="0.25">
      <c r="A2598" s="197" t="s">
        <v>11158</v>
      </c>
      <c r="B2598" s="197" t="s">
        <v>22556</v>
      </c>
      <c r="C2598" s="198">
        <v>45236</v>
      </c>
      <c r="D2598" s="199">
        <v>4144</v>
      </c>
      <c r="E2598" s="197" t="s">
        <v>19595</v>
      </c>
      <c r="F2598" s="197" t="s">
        <v>19617</v>
      </c>
      <c r="G2598" s="197"/>
      <c r="H2598" s="197">
        <v>78</v>
      </c>
      <c r="I2598" s="197" t="s">
        <v>3085</v>
      </c>
      <c r="J2598" s="197" t="s">
        <v>19596</v>
      </c>
      <c r="K2598" s="57" t="s">
        <v>3196</v>
      </c>
      <c r="M2598" s="199">
        <v>18</v>
      </c>
      <c r="O2598" s="197" t="s">
        <v>22557</v>
      </c>
      <c r="Q2598" s="197" t="s">
        <v>3229</v>
      </c>
      <c r="S2598" s="57">
        <v>1</v>
      </c>
      <c r="T2598" s="197" t="s">
        <v>19598</v>
      </c>
      <c r="U2598" s="57" t="str">
        <f>VLOOKUP(A2598,'Individual Data'!$K$5:$AC$5544,12,FALSE)</f>
        <v>NLVA</v>
      </c>
      <c r="V2598" s="14">
        <f>IFERROR(LOOKUP(H2598,{30,43,48,53,58,63,68,73,78,83,88,93,97},{42,47,52,57,62,67,72,77,82,87,92,99,100}),999)</f>
        <v>82</v>
      </c>
      <c r="X2598" s="57">
        <f>VLOOKUP(A2598,'Individual Data'!$K$5:$AC$5544,8,FALSE)</f>
        <v>4</v>
      </c>
      <c r="Y2598" s="57">
        <f>VLOOKUP(A2598,'Individual Data'!$K$5:$AC$5544,9,FALSE)</f>
        <v>2019</v>
      </c>
    </row>
    <row r="2599" spans="1:25" ht="15" customHeight="1" x14ac:dyDescent="0.25">
      <c r="A2599" s="197" t="s">
        <v>11170</v>
      </c>
      <c r="B2599" s="197" t="s">
        <v>22558</v>
      </c>
      <c r="C2599" s="198">
        <v>45236</v>
      </c>
      <c r="D2599" s="199">
        <v>520</v>
      </c>
      <c r="E2599" s="197" t="s">
        <v>19595</v>
      </c>
      <c r="F2599" s="197" t="s">
        <v>19617</v>
      </c>
      <c r="G2599" s="197"/>
      <c r="H2599" s="197">
        <v>79</v>
      </c>
      <c r="I2599" s="197" t="s">
        <v>3225</v>
      </c>
      <c r="J2599" s="197" t="s">
        <v>19596</v>
      </c>
      <c r="K2599" s="57" t="s">
        <v>3196</v>
      </c>
      <c r="M2599" s="199">
        <v>18</v>
      </c>
      <c r="O2599" s="197" t="s">
        <v>22559</v>
      </c>
      <c r="Q2599" s="197" t="s">
        <v>3229</v>
      </c>
      <c r="S2599" s="57">
        <v>1</v>
      </c>
      <c r="T2599" s="197" t="s">
        <v>19598</v>
      </c>
      <c r="U2599" s="57" t="str">
        <f>VLOOKUP(A2599,'Individual Data'!$K$5:$AC$5544,12,FALSE)</f>
        <v>IPCSR</v>
      </c>
      <c r="V2599" s="14">
        <f>IFERROR(LOOKUP(H2599,{30,43,48,53,58,63,68,73,78,83,88,93,97},{42,47,52,57,62,67,72,77,82,87,92,99,100}),999)</f>
        <v>82</v>
      </c>
      <c r="X2599" s="57">
        <f>VLOOKUP(A2599,'Individual Data'!$K$5:$AC$5544,8,FALSE)</f>
        <v>4</v>
      </c>
      <c r="Y2599" s="57">
        <f>VLOOKUP(A2599,'Individual Data'!$K$5:$AC$5544,9,FALSE)</f>
        <v>2019</v>
      </c>
    </row>
    <row r="2600" spans="1:25" ht="15" customHeight="1" x14ac:dyDescent="0.25">
      <c r="A2600" s="197" t="s">
        <v>11172</v>
      </c>
      <c r="B2600" s="197" t="s">
        <v>22560</v>
      </c>
      <c r="C2600" s="198">
        <v>45223</v>
      </c>
      <c r="D2600" s="199">
        <v>2244</v>
      </c>
      <c r="E2600" s="197" t="s">
        <v>19595</v>
      </c>
      <c r="F2600" s="197" t="s">
        <v>19617</v>
      </c>
      <c r="G2600" s="197"/>
      <c r="H2600" s="197">
        <v>74</v>
      </c>
      <c r="I2600" s="197" t="s">
        <v>3085</v>
      </c>
      <c r="J2600" s="197" t="s">
        <v>19596</v>
      </c>
      <c r="K2600" s="57" t="s">
        <v>3196</v>
      </c>
      <c r="M2600" s="199">
        <v>18</v>
      </c>
      <c r="O2600" s="197" t="s">
        <v>22561</v>
      </c>
      <c r="Q2600" s="197" t="s">
        <v>3229</v>
      </c>
      <c r="S2600" s="57">
        <v>1</v>
      </c>
      <c r="T2600" s="197" t="s">
        <v>19598</v>
      </c>
      <c r="U2600" s="57" t="str">
        <f>VLOOKUP(A2600,'Individual Data'!$K$5:$AC$5544,12,FALSE)</f>
        <v>PLA1</v>
      </c>
      <c r="V2600" s="14">
        <f>IFERROR(LOOKUP(H2600,{30,43,48,53,58,63,68,73,78,83,88,93,97},{42,47,52,57,62,67,72,77,82,87,92,99,100}),999)</f>
        <v>77</v>
      </c>
      <c r="X2600" s="57">
        <f>VLOOKUP(A2600,'Individual Data'!$K$5:$AC$5544,8,FALSE)</f>
        <v>4</v>
      </c>
      <c r="Y2600" s="57">
        <f>VLOOKUP(A2600,'Individual Data'!$K$5:$AC$5544,9,FALSE)</f>
        <v>2019</v>
      </c>
    </row>
    <row r="2601" spans="1:25" ht="15" customHeight="1" x14ac:dyDescent="0.25">
      <c r="A2601" s="197" t="s">
        <v>11175</v>
      </c>
      <c r="B2601" s="197" t="s">
        <v>22562</v>
      </c>
      <c r="C2601" s="198">
        <v>45223</v>
      </c>
      <c r="D2601" s="199">
        <v>2286</v>
      </c>
      <c r="E2601" s="197" t="s">
        <v>19595</v>
      </c>
      <c r="F2601" s="197" t="s">
        <v>19617</v>
      </c>
      <c r="G2601" s="197"/>
      <c r="H2601" s="197">
        <v>75</v>
      </c>
      <c r="I2601" s="197" t="s">
        <v>3085</v>
      </c>
      <c r="J2601" s="197" t="s">
        <v>19596</v>
      </c>
      <c r="K2601" s="57" t="s">
        <v>3196</v>
      </c>
      <c r="M2601" s="199">
        <v>18</v>
      </c>
      <c r="O2601" s="197" t="s">
        <v>22563</v>
      </c>
      <c r="Q2601" s="197" t="s">
        <v>3229</v>
      </c>
      <c r="S2601" s="57">
        <v>1</v>
      </c>
      <c r="T2601" s="197" t="s">
        <v>3229</v>
      </c>
      <c r="U2601" s="57" t="str">
        <f>VLOOKUP(A2601,'Individual Data'!$K$5:$AC$5544,12,FALSE)</f>
        <v>PLA1</v>
      </c>
      <c r="V2601" s="14">
        <f>IFERROR(LOOKUP(H2601,{30,43,48,53,58,63,68,73,78,83,88,93,97},{42,47,52,57,62,67,72,77,82,87,92,99,100}),999)</f>
        <v>77</v>
      </c>
      <c r="X2601" s="57">
        <f>VLOOKUP(A2601,'Individual Data'!$K$5:$AC$5544,8,FALSE)</f>
        <v>4</v>
      </c>
      <c r="Y2601" s="57">
        <f>VLOOKUP(A2601,'Individual Data'!$K$5:$AC$5544,9,FALSE)</f>
        <v>2019</v>
      </c>
    </row>
    <row r="2602" spans="1:25" ht="15" customHeight="1" x14ac:dyDescent="0.25">
      <c r="A2602" s="197" t="s">
        <v>11178</v>
      </c>
      <c r="B2602" s="197" t="s">
        <v>22564</v>
      </c>
      <c r="C2602" s="198">
        <v>45223</v>
      </c>
      <c r="D2602" s="199">
        <v>2274</v>
      </c>
      <c r="E2602" s="197" t="s">
        <v>19595</v>
      </c>
      <c r="F2602" s="197" t="s">
        <v>19617</v>
      </c>
      <c r="G2602" s="197"/>
      <c r="H2602" s="197">
        <v>77</v>
      </c>
      <c r="I2602" s="197" t="s">
        <v>3085</v>
      </c>
      <c r="J2602" s="197" t="s">
        <v>19596</v>
      </c>
      <c r="K2602" s="57" t="s">
        <v>3196</v>
      </c>
      <c r="M2602" s="199">
        <v>18</v>
      </c>
      <c r="O2602" s="197" t="s">
        <v>22565</v>
      </c>
      <c r="Q2602" s="197" t="s">
        <v>3229</v>
      </c>
      <c r="S2602" s="57">
        <v>1</v>
      </c>
      <c r="T2602" s="197" t="s">
        <v>19598</v>
      </c>
      <c r="U2602" s="57" t="str">
        <f>VLOOKUP(A2602,'Individual Data'!$K$5:$AC$5544,12,FALSE)</f>
        <v>NPTH</v>
      </c>
      <c r="V2602" s="14">
        <f>IFERROR(LOOKUP(H2602,{30,43,48,53,58,63,68,73,78,83,88,93,97},{42,47,52,57,62,67,72,77,82,87,92,99,100}),999)</f>
        <v>77</v>
      </c>
      <c r="X2602" s="57">
        <f>VLOOKUP(A2602,'Individual Data'!$K$5:$AC$5544,8,FALSE)</f>
        <v>4</v>
      </c>
      <c r="Y2602" s="57">
        <f>VLOOKUP(A2602,'Individual Data'!$K$5:$AC$5544,9,FALSE)</f>
        <v>2019</v>
      </c>
    </row>
    <row r="2603" spans="1:25" ht="15" customHeight="1" x14ac:dyDescent="0.25">
      <c r="A2603" s="197" t="s">
        <v>11181</v>
      </c>
      <c r="B2603" s="197" t="s">
        <v>22566</v>
      </c>
      <c r="C2603" s="198">
        <v>45243</v>
      </c>
      <c r="D2603" s="199">
        <v>640</v>
      </c>
      <c r="E2603" s="197" t="s">
        <v>19595</v>
      </c>
      <c r="F2603" s="197" t="s">
        <v>19617</v>
      </c>
      <c r="G2603" s="197"/>
      <c r="H2603" s="197">
        <v>74</v>
      </c>
      <c r="I2603" s="197" t="s">
        <v>3225</v>
      </c>
      <c r="J2603" s="197" t="s">
        <v>19596</v>
      </c>
      <c r="K2603" s="57" t="s">
        <v>3196</v>
      </c>
      <c r="M2603" s="199">
        <v>18</v>
      </c>
      <c r="O2603" s="197" t="s">
        <v>22567</v>
      </c>
      <c r="Q2603" s="197" t="s">
        <v>3229</v>
      </c>
      <c r="S2603" s="57">
        <v>1</v>
      </c>
      <c r="T2603" s="197" t="s">
        <v>3229</v>
      </c>
      <c r="U2603" s="57" t="str">
        <f>VLOOKUP(A2603,'Individual Data'!$K$5:$AC$5544,12,FALSE)</f>
        <v>Unassigned</v>
      </c>
      <c r="V2603" s="14">
        <f>IFERROR(LOOKUP(H2603,{30,43,48,53,58,63,68,73,78,83,88,93,97},{42,47,52,57,62,67,72,77,82,87,92,99,100}),999)</f>
        <v>77</v>
      </c>
      <c r="X2603" s="57" t="str">
        <f>VLOOKUP(A2603,'Individual Data'!$K$5:$AC$5544,8,FALSE)</f>
        <v>NA</v>
      </c>
      <c r="Y2603" s="57" t="str">
        <f>VLOOKUP(A2603,'Individual Data'!$K$5:$AC$5544,9,FALSE)</f>
        <v>U</v>
      </c>
    </row>
    <row r="2604" spans="1:25" ht="15" customHeight="1" x14ac:dyDescent="0.25">
      <c r="A2604" s="197" t="s">
        <v>11187</v>
      </c>
      <c r="B2604" s="197" t="s">
        <v>22568</v>
      </c>
      <c r="C2604" s="198">
        <v>45243</v>
      </c>
      <c r="D2604" s="199">
        <v>5096</v>
      </c>
      <c r="E2604" s="197" t="s">
        <v>19595</v>
      </c>
      <c r="F2604" s="197" t="s">
        <v>19617</v>
      </c>
      <c r="G2604" s="197"/>
      <c r="H2604" s="197">
        <v>78</v>
      </c>
      <c r="I2604" s="197" t="s">
        <v>3085</v>
      </c>
      <c r="J2604" s="197" t="s">
        <v>19596</v>
      </c>
      <c r="K2604" s="57" t="s">
        <v>3196</v>
      </c>
      <c r="M2604" s="199">
        <v>18</v>
      </c>
      <c r="O2604" s="197" t="s">
        <v>22569</v>
      </c>
      <c r="Q2604" s="197" t="s">
        <v>3229</v>
      </c>
      <c r="S2604" s="57">
        <v>1</v>
      </c>
      <c r="T2604" s="197" t="s">
        <v>19598</v>
      </c>
      <c r="U2604" s="57" t="str">
        <f>VLOOKUP(A2604,'Individual Data'!$K$5:$AC$5544,12,FALSE)</f>
        <v>IPCSR</v>
      </c>
      <c r="V2604" s="14">
        <f>IFERROR(LOOKUP(H2604,{30,43,48,53,58,63,68,73,78,83,88,93,97},{42,47,52,57,62,67,72,77,82,87,92,99,100}),999)</f>
        <v>82</v>
      </c>
      <c r="X2604" s="57">
        <f>VLOOKUP(A2604,'Individual Data'!$K$5:$AC$5544,8,FALSE)</f>
        <v>4</v>
      </c>
      <c r="Y2604" s="57">
        <f>VLOOKUP(A2604,'Individual Data'!$K$5:$AC$5544,9,FALSE)</f>
        <v>2019</v>
      </c>
    </row>
    <row r="2605" spans="1:25" ht="15" customHeight="1" x14ac:dyDescent="0.25">
      <c r="A2605" s="197" t="s">
        <v>11190</v>
      </c>
      <c r="B2605" s="197" t="s">
        <v>22570</v>
      </c>
      <c r="C2605" s="198">
        <v>45236</v>
      </c>
      <c r="D2605" s="199">
        <v>4215</v>
      </c>
      <c r="E2605" s="197" t="s">
        <v>19595</v>
      </c>
      <c r="F2605" s="197" t="s">
        <v>19617</v>
      </c>
      <c r="G2605" s="197"/>
      <c r="H2605" s="197">
        <v>80</v>
      </c>
      <c r="I2605" s="197" t="s">
        <v>3085</v>
      </c>
      <c r="J2605" s="197" t="s">
        <v>19596</v>
      </c>
      <c r="K2605" s="57" t="s">
        <v>3196</v>
      </c>
      <c r="M2605" s="199">
        <v>18</v>
      </c>
      <c r="O2605" s="197" t="s">
        <v>22571</v>
      </c>
      <c r="Q2605" s="197" t="s">
        <v>3229</v>
      </c>
      <c r="S2605" s="57">
        <v>1</v>
      </c>
      <c r="T2605" s="197" t="s">
        <v>19598</v>
      </c>
      <c r="U2605" s="57" t="str">
        <f>VLOOKUP(A2605,'Individual Data'!$K$5:$AC$5544,12,FALSE)</f>
        <v>LFSO</v>
      </c>
      <c r="V2605" s="14">
        <f>IFERROR(LOOKUP(H2605,{30,43,48,53,58,63,68,73,78,83,88,93,97},{42,47,52,57,62,67,72,77,82,87,92,99,100}),999)</f>
        <v>82</v>
      </c>
      <c r="X2605" s="57">
        <f>VLOOKUP(A2605,'Individual Data'!$K$5:$AC$5544,8,FALSE)</f>
        <v>4</v>
      </c>
      <c r="Y2605" s="57">
        <f>VLOOKUP(A2605,'Individual Data'!$K$5:$AC$5544,9,FALSE)</f>
        <v>2019</v>
      </c>
    </row>
    <row r="2606" spans="1:25" ht="15" customHeight="1" x14ac:dyDescent="0.25">
      <c r="A2606" s="197" t="s">
        <v>11193</v>
      </c>
      <c r="B2606" s="197" t="s">
        <v>22572</v>
      </c>
      <c r="C2606" s="198">
        <v>45223</v>
      </c>
      <c r="D2606" s="199">
        <v>2308</v>
      </c>
      <c r="E2606" s="197" t="s">
        <v>19595</v>
      </c>
      <c r="F2606" s="197" t="s">
        <v>19617</v>
      </c>
      <c r="G2606" s="197"/>
      <c r="H2606" s="197">
        <v>82</v>
      </c>
      <c r="I2606" s="197" t="s">
        <v>3085</v>
      </c>
      <c r="J2606" s="197" t="s">
        <v>19596</v>
      </c>
      <c r="K2606" s="57" t="s">
        <v>3196</v>
      </c>
      <c r="M2606" s="199">
        <v>18</v>
      </c>
      <c r="O2606" s="197" t="s">
        <v>22573</v>
      </c>
      <c r="Q2606" s="197" t="s">
        <v>3229</v>
      </c>
      <c r="S2606" s="57">
        <v>1</v>
      </c>
      <c r="T2606" s="197" t="s">
        <v>19598</v>
      </c>
      <c r="U2606" s="57" t="str">
        <f>VLOOKUP(A2606,'Individual Data'!$K$5:$AC$5544,12,FALSE)</f>
        <v>LFSO</v>
      </c>
      <c r="V2606" s="14">
        <f>IFERROR(LOOKUP(H2606,{30,43,48,53,58,63,68,73,78,83,88,93,97},{42,47,52,57,62,67,72,77,82,87,92,99,100}),999)</f>
        <v>82</v>
      </c>
      <c r="X2606" s="57">
        <f>VLOOKUP(A2606,'Individual Data'!$K$5:$AC$5544,8,FALSE)</f>
        <v>4</v>
      </c>
      <c r="Y2606" s="57">
        <f>VLOOKUP(A2606,'Individual Data'!$K$5:$AC$5544,9,FALSE)</f>
        <v>2019</v>
      </c>
    </row>
    <row r="2607" spans="1:25" ht="15" customHeight="1" x14ac:dyDescent="0.25">
      <c r="A2607" s="197" t="s">
        <v>11196</v>
      </c>
      <c r="B2607" s="197" t="s">
        <v>22574</v>
      </c>
      <c r="C2607" s="198">
        <v>45230</v>
      </c>
      <c r="D2607" s="199">
        <v>3315</v>
      </c>
      <c r="E2607" s="197" t="s">
        <v>19595</v>
      </c>
      <c r="F2607" s="197" t="s">
        <v>19617</v>
      </c>
      <c r="G2607" s="197"/>
      <c r="H2607" s="197">
        <v>89</v>
      </c>
      <c r="I2607" s="197" t="s">
        <v>3085</v>
      </c>
      <c r="J2607" s="197" t="s">
        <v>19596</v>
      </c>
      <c r="K2607" s="57" t="s">
        <v>3196</v>
      </c>
      <c r="M2607" s="199">
        <v>18</v>
      </c>
      <c r="O2607" s="197" t="s">
        <v>22575</v>
      </c>
      <c r="Q2607" s="197" t="s">
        <v>3229</v>
      </c>
      <c r="S2607" s="57">
        <v>1</v>
      </c>
      <c r="T2607" s="197" t="s">
        <v>19598</v>
      </c>
      <c r="U2607" s="57" t="str">
        <f>VLOOKUP(A2607,'Individual Data'!$K$5:$AC$5544,12,FALSE)</f>
        <v>Unassigned</v>
      </c>
      <c r="V2607" s="14">
        <f>IFERROR(LOOKUP(H2607,{30,43,48,53,58,63,68,73,78,83,88,93,97},{42,47,52,57,62,67,72,77,82,87,92,99,100}),999)</f>
        <v>92</v>
      </c>
      <c r="X2607" s="57" t="str">
        <f>VLOOKUP(A2607,'Individual Data'!$K$5:$AC$5544,8,FALSE)</f>
        <v>NA</v>
      </c>
      <c r="Y2607" s="57" t="str">
        <f>VLOOKUP(A2607,'Individual Data'!$K$5:$AC$5544,9,FALSE)</f>
        <v>U</v>
      </c>
    </row>
    <row r="2608" spans="1:25" ht="15" customHeight="1" x14ac:dyDescent="0.25">
      <c r="A2608" s="197" t="s">
        <v>11198</v>
      </c>
      <c r="B2608" s="197" t="s">
        <v>22576</v>
      </c>
      <c r="C2608" s="198">
        <v>45243</v>
      </c>
      <c r="D2608" s="199">
        <v>5006</v>
      </c>
      <c r="E2608" s="197" t="s">
        <v>19595</v>
      </c>
      <c r="F2608" s="197" t="s">
        <v>19617</v>
      </c>
      <c r="G2608" s="197"/>
      <c r="H2608" s="197">
        <v>72</v>
      </c>
      <c r="I2608" s="197" t="s">
        <v>3085</v>
      </c>
      <c r="J2608" s="197" t="s">
        <v>19596</v>
      </c>
      <c r="K2608" s="57" t="s">
        <v>3196</v>
      </c>
      <c r="M2608" s="199">
        <v>18</v>
      </c>
      <c r="O2608" s="197" t="s">
        <v>22577</v>
      </c>
      <c r="Q2608" s="197" t="s">
        <v>3229</v>
      </c>
      <c r="S2608" s="57">
        <v>1</v>
      </c>
      <c r="T2608" s="197" t="s">
        <v>19598</v>
      </c>
      <c r="U2608" s="57" t="str">
        <f>VLOOKUP(A2608,'Individual Data'!$K$5:$AC$5544,12,FALSE)</f>
        <v>LFHSO2</v>
      </c>
      <c r="V2608" s="14">
        <f>IFERROR(LOOKUP(H2608,{30,43,48,53,58,63,68,73,78,83,88,93,97},{42,47,52,57,62,67,72,77,82,87,92,99,100}),999)</f>
        <v>72</v>
      </c>
      <c r="X2608" s="57">
        <f>VLOOKUP(A2608,'Individual Data'!$K$5:$AC$5544,8,FALSE)</f>
        <v>4</v>
      </c>
      <c r="Y2608" s="57">
        <f>VLOOKUP(A2608,'Individual Data'!$K$5:$AC$5544,9,FALSE)</f>
        <v>2019</v>
      </c>
    </row>
    <row r="2609" spans="1:25" ht="15" customHeight="1" x14ac:dyDescent="0.25">
      <c r="A2609" s="197" t="s">
        <v>11202</v>
      </c>
      <c r="B2609" s="197" t="s">
        <v>22578</v>
      </c>
      <c r="C2609" s="198">
        <v>45243</v>
      </c>
      <c r="D2609" s="199">
        <v>608</v>
      </c>
      <c r="E2609" s="197" t="s">
        <v>19595</v>
      </c>
      <c r="F2609" s="197" t="s">
        <v>19617</v>
      </c>
      <c r="G2609" s="197"/>
      <c r="H2609" s="197">
        <v>82</v>
      </c>
      <c r="I2609" s="197" t="s">
        <v>3225</v>
      </c>
      <c r="J2609" s="197" t="s">
        <v>17688</v>
      </c>
      <c r="K2609" s="229" t="s">
        <v>3228</v>
      </c>
      <c r="M2609" s="199">
        <v>18</v>
      </c>
      <c r="O2609" s="197" t="s">
        <v>19601</v>
      </c>
      <c r="Q2609" s="197" t="s">
        <v>3229</v>
      </c>
      <c r="S2609" s="57">
        <v>1</v>
      </c>
      <c r="T2609" s="197" t="s">
        <v>3229</v>
      </c>
      <c r="U2609" s="57" t="str">
        <f>VLOOKUP(A2609,'Individual Data'!$K$5:$AC$5544,12,FALSE)</f>
        <v>PLA2</v>
      </c>
      <c r="V2609" s="14">
        <f>IFERROR(LOOKUP(H2609,{30,43,48,53,58,63,68,73,78,83,88,93,97},{42,47,52,57,62,67,72,77,82,87,92,99,100}),999)</f>
        <v>82</v>
      </c>
      <c r="X2609" s="57">
        <f>VLOOKUP(A2609,'Individual Data'!$K$5:$AC$5544,8,FALSE)</f>
        <v>4</v>
      </c>
      <c r="Y2609" s="57">
        <f>VLOOKUP(A2609,'Individual Data'!$K$5:$AC$5544,9,FALSE)</f>
        <v>2019</v>
      </c>
    </row>
    <row r="2610" spans="1:25" ht="15" customHeight="1" x14ac:dyDescent="0.25">
      <c r="A2610" s="197" t="s">
        <v>11206</v>
      </c>
      <c r="B2610" s="197" t="s">
        <v>22579</v>
      </c>
      <c r="C2610" s="198">
        <v>45223</v>
      </c>
      <c r="D2610" s="199">
        <v>2307</v>
      </c>
      <c r="E2610" s="197" t="s">
        <v>19595</v>
      </c>
      <c r="F2610" s="197" t="s">
        <v>19617</v>
      </c>
      <c r="G2610" s="197"/>
      <c r="H2610" s="197">
        <v>83.5</v>
      </c>
      <c r="I2610" s="197" t="s">
        <v>3085</v>
      </c>
      <c r="J2610" s="197" t="s">
        <v>17688</v>
      </c>
      <c r="K2610" s="197" t="s">
        <v>3228</v>
      </c>
      <c r="M2610" s="199">
        <v>18</v>
      </c>
      <c r="O2610" s="197" t="s">
        <v>19601</v>
      </c>
      <c r="Q2610" s="197" t="s">
        <v>3229</v>
      </c>
      <c r="S2610" s="57">
        <v>1</v>
      </c>
      <c r="T2610" s="197" t="s">
        <v>3229</v>
      </c>
      <c r="U2610" s="57" t="str">
        <f>VLOOKUP(A2610,'Individual Data'!$K$5:$AC$5544,12,FALSE)</f>
        <v>PLA1</v>
      </c>
      <c r="V2610" s="14">
        <f>IFERROR(LOOKUP(H2610,{30,43,48,53,58,63,68,73,78,83,88,93,97},{42,47,52,57,62,67,72,77,82,87,92,99,100}),999)</f>
        <v>87</v>
      </c>
      <c r="X2610" s="57">
        <f>VLOOKUP(A2610,'Individual Data'!$K$5:$AC$5544,8,FALSE)</f>
        <v>5</v>
      </c>
      <c r="Y2610" s="57">
        <f>VLOOKUP(A2610,'Individual Data'!$K$5:$AC$5544,9,FALSE)</f>
        <v>2018</v>
      </c>
    </row>
    <row r="2611" spans="1:25" ht="15" customHeight="1" x14ac:dyDescent="0.25">
      <c r="A2611" s="197" t="s">
        <v>11213</v>
      </c>
      <c r="B2611" s="197" t="s">
        <v>22580</v>
      </c>
      <c r="C2611" s="198">
        <v>45243</v>
      </c>
      <c r="D2611" s="199">
        <v>5120</v>
      </c>
      <c r="E2611" s="197" t="s">
        <v>19595</v>
      </c>
      <c r="F2611" s="197" t="s">
        <v>19617</v>
      </c>
      <c r="G2611" s="197"/>
      <c r="H2611" s="197">
        <v>76</v>
      </c>
      <c r="I2611" s="197" t="s">
        <v>3085</v>
      </c>
      <c r="J2611" s="197" t="s">
        <v>19596</v>
      </c>
      <c r="K2611" s="228" t="s">
        <v>3196</v>
      </c>
      <c r="M2611" s="199">
        <v>18</v>
      </c>
      <c r="O2611" s="197" t="s">
        <v>22581</v>
      </c>
      <c r="Q2611" s="197" t="s">
        <v>3229</v>
      </c>
      <c r="S2611" s="57">
        <v>1</v>
      </c>
      <c r="T2611" s="197" t="s">
        <v>19598</v>
      </c>
      <c r="U2611" s="57" t="str">
        <f>VLOOKUP(A2611,'Individual Data'!$K$5:$AC$5544,12,FALSE)</f>
        <v>LFSO</v>
      </c>
      <c r="V2611" s="14">
        <f>IFERROR(LOOKUP(H2611,{30,43,48,53,58,63,68,73,78,83,88,93,97},{42,47,52,57,62,67,72,77,82,87,92,99,100}),999)</f>
        <v>77</v>
      </c>
      <c r="X2611" s="57">
        <f>VLOOKUP(A2611,'Individual Data'!$K$5:$AC$5544,8,FALSE)</f>
        <v>4</v>
      </c>
      <c r="Y2611" s="57">
        <f>VLOOKUP(A2611,'Individual Data'!$K$5:$AC$5544,9,FALSE)</f>
        <v>2019</v>
      </c>
    </row>
    <row r="2612" spans="1:25" ht="15" customHeight="1" x14ac:dyDescent="0.25">
      <c r="A2612" s="197" t="s">
        <v>11215</v>
      </c>
      <c r="B2612" s="197" t="s">
        <v>22582</v>
      </c>
      <c r="C2612" s="198">
        <v>45230</v>
      </c>
      <c r="D2612" s="199">
        <v>380</v>
      </c>
      <c r="E2612" s="197" t="s">
        <v>19595</v>
      </c>
      <c r="F2612" s="197" t="s">
        <v>19617</v>
      </c>
      <c r="G2612" s="197"/>
      <c r="H2612" s="197">
        <v>78</v>
      </c>
      <c r="I2612" s="197" t="s">
        <v>3225</v>
      </c>
      <c r="J2612" s="197" t="s">
        <v>19596</v>
      </c>
      <c r="K2612" s="57" t="s">
        <v>3196</v>
      </c>
      <c r="M2612" s="199">
        <v>18</v>
      </c>
      <c r="O2612" s="197" t="s">
        <v>22583</v>
      </c>
      <c r="Q2612" s="197" t="s">
        <v>3229</v>
      </c>
      <c r="S2612" s="57">
        <v>1</v>
      </c>
      <c r="T2612" s="197" t="s">
        <v>19598</v>
      </c>
      <c r="U2612" s="57" t="str">
        <f>VLOOKUP(A2612,'Individual Data'!$K$5:$AC$5544,12,FALSE)</f>
        <v>LFSO</v>
      </c>
      <c r="V2612" s="14">
        <f>IFERROR(LOOKUP(H2612,{30,43,48,53,58,63,68,73,78,83,88,93,97},{42,47,52,57,62,67,72,77,82,87,92,99,100}),999)</f>
        <v>82</v>
      </c>
      <c r="X2612" s="57">
        <f>VLOOKUP(A2612,'Individual Data'!$K$5:$AC$5544,8,FALSE)</f>
        <v>4</v>
      </c>
      <c r="Y2612" s="57">
        <f>VLOOKUP(A2612,'Individual Data'!$K$5:$AC$5544,9,FALSE)</f>
        <v>2019</v>
      </c>
    </row>
    <row r="2613" spans="1:25" ht="15" customHeight="1" x14ac:dyDescent="0.25">
      <c r="A2613" s="197" t="s">
        <v>11218</v>
      </c>
      <c r="B2613" s="197" t="s">
        <v>22584</v>
      </c>
      <c r="C2613" s="198">
        <v>45236</v>
      </c>
      <c r="D2613" s="199">
        <v>551</v>
      </c>
      <c r="E2613" s="197" t="s">
        <v>19595</v>
      </c>
      <c r="F2613" s="197" t="s">
        <v>19617</v>
      </c>
      <c r="G2613" s="197"/>
      <c r="H2613" s="197">
        <v>76</v>
      </c>
      <c r="I2613" s="197" t="s">
        <v>3225</v>
      </c>
      <c r="J2613" s="197" t="s">
        <v>19596</v>
      </c>
      <c r="K2613" s="57" t="s">
        <v>3196</v>
      </c>
      <c r="M2613" s="199">
        <v>18</v>
      </c>
      <c r="O2613" s="197" t="s">
        <v>22585</v>
      </c>
      <c r="Q2613" s="197" t="s">
        <v>3229</v>
      </c>
      <c r="S2613" s="57">
        <v>1</v>
      </c>
      <c r="T2613" s="197" t="s">
        <v>19598</v>
      </c>
      <c r="U2613" s="57" t="str">
        <f>VLOOKUP(A2613,'Individual Data'!$K$5:$AC$5544,12,FALSE)</f>
        <v>PLA1</v>
      </c>
      <c r="V2613" s="14">
        <f>IFERROR(LOOKUP(H2613,{30,43,48,53,58,63,68,73,78,83,88,93,97},{42,47,52,57,62,67,72,77,82,87,92,99,100}),999)</f>
        <v>77</v>
      </c>
      <c r="X2613" s="57">
        <f>VLOOKUP(A2613,'Individual Data'!$K$5:$AC$5544,8,FALSE)</f>
        <v>4</v>
      </c>
      <c r="Y2613" s="57">
        <f>VLOOKUP(A2613,'Individual Data'!$K$5:$AC$5544,9,FALSE)</f>
        <v>2019</v>
      </c>
    </row>
    <row r="2614" spans="1:25" ht="15" customHeight="1" x14ac:dyDescent="0.25">
      <c r="A2614" s="197" t="s">
        <v>11220</v>
      </c>
      <c r="B2614" s="197" t="s">
        <v>22586</v>
      </c>
      <c r="C2614" s="198">
        <v>45223</v>
      </c>
      <c r="D2614" s="199">
        <v>2243</v>
      </c>
      <c r="E2614" s="197" t="s">
        <v>19595</v>
      </c>
      <c r="F2614" s="197" t="s">
        <v>19617</v>
      </c>
      <c r="G2614" s="197"/>
      <c r="H2614" s="197">
        <v>73</v>
      </c>
      <c r="I2614" s="197" t="s">
        <v>3085</v>
      </c>
      <c r="J2614" s="197" t="s">
        <v>17688</v>
      </c>
      <c r="K2614" s="229" t="s">
        <v>3228</v>
      </c>
      <c r="M2614" s="199">
        <v>18</v>
      </c>
      <c r="O2614" s="197" t="s">
        <v>19601</v>
      </c>
      <c r="Q2614" s="197" t="s">
        <v>3229</v>
      </c>
      <c r="S2614" s="57">
        <v>1</v>
      </c>
      <c r="T2614" s="197" t="s">
        <v>3229</v>
      </c>
      <c r="U2614" s="57" t="str">
        <f>VLOOKUP(A2614,'Individual Data'!$K$5:$AC$5544,12,FALSE)</f>
        <v>BCA1</v>
      </c>
      <c r="V2614" s="14">
        <f>IFERROR(LOOKUP(H2614,{30,43,48,53,58,63,68,73,78,83,88,93,97},{42,47,52,57,62,67,72,77,82,87,92,99,100}),999)</f>
        <v>77</v>
      </c>
      <c r="X2614" s="57">
        <f>VLOOKUP(A2614,'Individual Data'!$K$5:$AC$5544,8,FALSE)</f>
        <v>4</v>
      </c>
      <c r="Y2614" s="57">
        <f>VLOOKUP(A2614,'Individual Data'!$K$5:$AC$5544,9,FALSE)</f>
        <v>2019</v>
      </c>
    </row>
    <row r="2615" spans="1:25" ht="15" customHeight="1" x14ac:dyDescent="0.25">
      <c r="A2615" s="197" t="s">
        <v>11223</v>
      </c>
      <c r="B2615" s="197" t="s">
        <v>22587</v>
      </c>
      <c r="C2615" s="198">
        <v>45236</v>
      </c>
      <c r="D2615" s="199">
        <v>4219</v>
      </c>
      <c r="E2615" s="197" t="s">
        <v>19595</v>
      </c>
      <c r="F2615" s="197" t="s">
        <v>19617</v>
      </c>
      <c r="G2615" s="197"/>
      <c r="H2615" s="197">
        <v>78</v>
      </c>
      <c r="I2615" s="197" t="s">
        <v>3085</v>
      </c>
      <c r="J2615" s="197" t="s">
        <v>19596</v>
      </c>
      <c r="K2615" s="228" t="s">
        <v>3196</v>
      </c>
      <c r="M2615" s="199">
        <v>18</v>
      </c>
      <c r="O2615" s="197" t="s">
        <v>22588</v>
      </c>
      <c r="Q2615" s="197" t="s">
        <v>3229</v>
      </c>
      <c r="S2615" s="57">
        <v>1</v>
      </c>
      <c r="T2615" s="197" t="s">
        <v>19598</v>
      </c>
      <c r="U2615" s="57" t="str">
        <f>VLOOKUP(A2615,'Individual Data'!$K$5:$AC$5544,12,FALSE)</f>
        <v>Klickitat</v>
      </c>
      <c r="V2615" s="14">
        <f>IFERROR(LOOKUP(H2615,{30,43,48,53,58,63,68,73,78,83,88,93,97},{42,47,52,57,62,67,72,77,82,87,92,99,100}),999)</f>
        <v>82</v>
      </c>
      <c r="X2615" s="57">
        <f>VLOOKUP(A2615,'Individual Data'!$K$5:$AC$5544,8,FALSE)</f>
        <v>4</v>
      </c>
      <c r="Y2615" s="57">
        <f>VLOOKUP(A2615,'Individual Data'!$K$5:$AC$5544,9,FALSE)</f>
        <v>2019</v>
      </c>
    </row>
    <row r="2616" spans="1:25" ht="15" customHeight="1" x14ac:dyDescent="0.25">
      <c r="A2616" s="197" t="s">
        <v>11228</v>
      </c>
      <c r="B2616" s="197" t="s">
        <v>22589</v>
      </c>
      <c r="C2616" s="198">
        <v>45243</v>
      </c>
      <c r="D2616" s="199">
        <v>679</v>
      </c>
      <c r="E2616" s="197" t="s">
        <v>19595</v>
      </c>
      <c r="F2616" s="197" t="s">
        <v>19617</v>
      </c>
      <c r="G2616" s="197"/>
      <c r="H2616" s="197">
        <v>85</v>
      </c>
      <c r="I2616" s="197" t="s">
        <v>3225</v>
      </c>
      <c r="J2616" s="197" t="s">
        <v>19596</v>
      </c>
      <c r="K2616" s="57" t="s">
        <v>3196</v>
      </c>
      <c r="M2616" s="199">
        <v>18</v>
      </c>
      <c r="O2616" s="197" t="s">
        <v>22590</v>
      </c>
      <c r="Q2616" s="197" t="s">
        <v>3229</v>
      </c>
      <c r="S2616" s="57">
        <v>1</v>
      </c>
      <c r="T2616" s="197" t="s">
        <v>3229</v>
      </c>
      <c r="U2616" s="57" t="str">
        <f>VLOOKUP(A2616,'Individual Data'!$K$5:$AC$5544,12,FALSE)</f>
        <v>PLA1</v>
      </c>
      <c r="V2616" s="14">
        <f>IFERROR(LOOKUP(H2616,{30,43,48,53,58,63,68,73,78,83,88,93,97},{42,47,52,57,62,67,72,77,82,87,92,99,100}),999)</f>
        <v>87</v>
      </c>
      <c r="X2616" s="57">
        <f>VLOOKUP(A2616,'Individual Data'!$K$5:$AC$5544,8,FALSE)</f>
        <v>4</v>
      </c>
      <c r="Y2616" s="57">
        <f>VLOOKUP(A2616,'Individual Data'!$K$5:$AC$5544,9,FALSE)</f>
        <v>2019</v>
      </c>
    </row>
    <row r="2617" spans="1:25" ht="15" customHeight="1" x14ac:dyDescent="0.25">
      <c r="A2617" s="197" t="s">
        <v>11231</v>
      </c>
      <c r="B2617" s="197" t="s">
        <v>22591</v>
      </c>
      <c r="C2617" s="198">
        <v>45236</v>
      </c>
      <c r="D2617" s="199">
        <v>4225</v>
      </c>
      <c r="E2617" s="197" t="s">
        <v>19595</v>
      </c>
      <c r="F2617" s="197" t="s">
        <v>19617</v>
      </c>
      <c r="G2617" s="197"/>
      <c r="H2617" s="197">
        <v>79</v>
      </c>
      <c r="I2617" s="197" t="s">
        <v>3085</v>
      </c>
      <c r="J2617" s="197" t="s">
        <v>19596</v>
      </c>
      <c r="K2617" s="57" t="s">
        <v>3196</v>
      </c>
      <c r="M2617" s="199">
        <v>18</v>
      </c>
      <c r="O2617" s="197" t="s">
        <v>22592</v>
      </c>
      <c r="Q2617" s="197" t="s">
        <v>3229</v>
      </c>
      <c r="S2617" s="57">
        <v>1</v>
      </c>
      <c r="T2617" s="197" t="s">
        <v>19598</v>
      </c>
      <c r="U2617" s="57" t="str">
        <f>VLOOKUP(A2617,'Individual Data'!$K$5:$AC$5544,12,FALSE)</f>
        <v>IPCSR</v>
      </c>
      <c r="V2617" s="14">
        <f>IFERROR(LOOKUP(H2617,{30,43,48,53,58,63,68,73,78,83,88,93,97},{42,47,52,57,62,67,72,77,82,87,92,99,100}),999)</f>
        <v>82</v>
      </c>
      <c r="X2617" s="57">
        <f>VLOOKUP(A2617,'Individual Data'!$K$5:$AC$5544,8,FALSE)</f>
        <v>4</v>
      </c>
      <c r="Y2617" s="57">
        <f>VLOOKUP(A2617,'Individual Data'!$K$5:$AC$5544,9,FALSE)</f>
        <v>2019</v>
      </c>
    </row>
    <row r="2618" spans="1:25" ht="15" customHeight="1" x14ac:dyDescent="0.25">
      <c r="A2618" s="197" t="s">
        <v>11233</v>
      </c>
      <c r="B2618" s="197" t="s">
        <v>22593</v>
      </c>
      <c r="C2618" s="198">
        <v>45236</v>
      </c>
      <c r="D2618" s="199">
        <v>4170</v>
      </c>
      <c r="E2618" s="197" t="s">
        <v>19595</v>
      </c>
      <c r="F2618" s="197" t="s">
        <v>19617</v>
      </c>
      <c r="G2618" s="197"/>
      <c r="H2618" s="197">
        <v>76</v>
      </c>
      <c r="I2618" s="197" t="s">
        <v>3085</v>
      </c>
      <c r="J2618" s="197" t="s">
        <v>19596</v>
      </c>
      <c r="K2618" s="57" t="s">
        <v>3196</v>
      </c>
      <c r="M2618" s="199">
        <v>18</v>
      </c>
      <c r="O2618" s="197" t="s">
        <v>22594</v>
      </c>
      <c r="Q2618" s="197" t="s">
        <v>3229</v>
      </c>
      <c r="S2618" s="57">
        <v>1</v>
      </c>
      <c r="T2618" s="197" t="s">
        <v>19598</v>
      </c>
      <c r="U2618" s="57" t="str">
        <f>VLOOKUP(A2618,'Individual Data'!$K$5:$AC$5544,12,FALSE)</f>
        <v>CJA1</v>
      </c>
      <c r="V2618" s="14">
        <f>IFERROR(LOOKUP(H2618,{30,43,48,53,58,63,68,73,78,83,88,93,97},{42,47,52,57,62,67,72,77,82,87,92,99,100}),999)</f>
        <v>77</v>
      </c>
      <c r="X2618" s="57">
        <f>VLOOKUP(A2618,'Individual Data'!$K$5:$AC$5544,8,FALSE)</f>
        <v>4</v>
      </c>
      <c r="Y2618" s="57">
        <f>VLOOKUP(A2618,'Individual Data'!$K$5:$AC$5544,9,FALSE)</f>
        <v>2019</v>
      </c>
    </row>
    <row r="2619" spans="1:25" ht="15" customHeight="1" x14ac:dyDescent="0.25">
      <c r="A2619" s="197" t="s">
        <v>11237</v>
      </c>
      <c r="B2619" s="197" t="s">
        <v>22595</v>
      </c>
      <c r="C2619" s="198">
        <v>45243</v>
      </c>
      <c r="D2619" s="199">
        <v>577</v>
      </c>
      <c r="E2619" s="197" t="s">
        <v>19595</v>
      </c>
      <c r="F2619" s="197" t="s">
        <v>19617</v>
      </c>
      <c r="G2619" s="197"/>
      <c r="H2619" s="197">
        <v>77</v>
      </c>
      <c r="I2619" s="197" t="s">
        <v>3225</v>
      </c>
      <c r="J2619" s="197" t="s">
        <v>19596</v>
      </c>
      <c r="K2619" s="57" t="s">
        <v>3196</v>
      </c>
      <c r="M2619" s="199">
        <v>18</v>
      </c>
      <c r="O2619" s="197" t="s">
        <v>22596</v>
      </c>
      <c r="Q2619" s="197" t="s">
        <v>3229</v>
      </c>
      <c r="S2619" s="57">
        <v>1</v>
      </c>
      <c r="T2619" s="197" t="s">
        <v>3229</v>
      </c>
      <c r="U2619" s="57" t="str">
        <f>VLOOKUP(A2619,'Individual Data'!$K$5:$AC$5544,12,FALSE)</f>
        <v>Unassigned</v>
      </c>
      <c r="V2619" s="14">
        <f>IFERROR(LOOKUP(H2619,{30,43,48,53,58,63,68,73,78,83,88,93,97},{42,47,52,57,62,67,72,77,82,87,92,99,100}),999)</f>
        <v>77</v>
      </c>
      <c r="X2619" s="57" t="str">
        <f>VLOOKUP(A2619,'Individual Data'!$K$5:$AC$5544,8,FALSE)</f>
        <v>NA</v>
      </c>
      <c r="Y2619" s="57" t="str">
        <f>VLOOKUP(A2619,'Individual Data'!$K$5:$AC$5544,9,FALSE)</f>
        <v>U</v>
      </c>
    </row>
    <row r="2620" spans="1:25" ht="15" customHeight="1" x14ac:dyDescent="0.25">
      <c r="A2620" s="197" t="s">
        <v>11240</v>
      </c>
      <c r="B2620" s="197" t="s">
        <v>22597</v>
      </c>
      <c r="C2620" s="198">
        <v>45243</v>
      </c>
      <c r="D2620" s="199">
        <v>611</v>
      </c>
      <c r="E2620" s="197" t="s">
        <v>19595</v>
      </c>
      <c r="F2620" s="197" t="s">
        <v>19617</v>
      </c>
      <c r="G2620" s="197"/>
      <c r="H2620" s="197">
        <v>75</v>
      </c>
      <c r="I2620" s="197" t="s">
        <v>3225</v>
      </c>
      <c r="J2620" s="197" t="s">
        <v>19596</v>
      </c>
      <c r="K2620" s="57" t="s">
        <v>3196</v>
      </c>
      <c r="M2620" s="199">
        <v>18</v>
      </c>
      <c r="O2620" s="197" t="s">
        <v>22598</v>
      </c>
      <c r="Q2620" s="197" t="s">
        <v>3229</v>
      </c>
      <c r="S2620" s="57">
        <v>1</v>
      </c>
      <c r="T2620" s="197" t="s">
        <v>19598</v>
      </c>
      <c r="U2620" s="57" t="str">
        <f>VLOOKUP(A2620,'Individual Data'!$K$5:$AC$5544,12,FALSE)</f>
        <v>Unassigned</v>
      </c>
      <c r="V2620" s="14">
        <f>IFERROR(LOOKUP(H2620,{30,43,48,53,58,63,68,73,78,83,88,93,97},{42,47,52,57,62,67,72,77,82,87,92,99,100}),999)</f>
        <v>77</v>
      </c>
      <c r="X2620" s="57" t="str">
        <f>VLOOKUP(A2620,'Individual Data'!$K$5:$AC$5544,8,FALSE)</f>
        <v>NA</v>
      </c>
      <c r="Y2620" s="57" t="str">
        <f>VLOOKUP(A2620,'Individual Data'!$K$5:$AC$5544,9,FALSE)</f>
        <v>U</v>
      </c>
    </row>
    <row r="2621" spans="1:25" ht="15" customHeight="1" x14ac:dyDescent="0.25">
      <c r="A2621" s="197" t="s">
        <v>11242</v>
      </c>
      <c r="B2621" s="197" t="s">
        <v>22599</v>
      </c>
      <c r="C2621" s="198">
        <v>45236</v>
      </c>
      <c r="D2621" s="199">
        <v>4201</v>
      </c>
      <c r="E2621" s="197" t="s">
        <v>19595</v>
      </c>
      <c r="F2621" s="197" t="s">
        <v>19617</v>
      </c>
      <c r="G2621" s="197"/>
      <c r="H2621" s="197">
        <v>77</v>
      </c>
      <c r="I2621" s="197" t="s">
        <v>3085</v>
      </c>
      <c r="J2621" s="197" t="s">
        <v>19596</v>
      </c>
      <c r="K2621" s="57" t="s">
        <v>3196</v>
      </c>
      <c r="M2621" s="199">
        <v>18</v>
      </c>
      <c r="O2621" s="197" t="s">
        <v>22600</v>
      </c>
      <c r="Q2621" s="197" t="s">
        <v>3229</v>
      </c>
      <c r="S2621" s="57">
        <v>1</v>
      </c>
      <c r="T2621" s="197" t="s">
        <v>3229</v>
      </c>
      <c r="U2621" s="57" t="str">
        <f>VLOOKUP(A2621,'Individual Data'!$K$5:$AC$5544,12,FALSE)</f>
        <v>Unassigned</v>
      </c>
      <c r="V2621" s="14">
        <f>IFERROR(LOOKUP(H2621,{30,43,48,53,58,63,68,73,78,83,88,93,97},{42,47,52,57,62,67,72,77,82,87,92,99,100}),999)</f>
        <v>77</v>
      </c>
      <c r="X2621" s="57" t="str">
        <f>VLOOKUP(A2621,'Individual Data'!$K$5:$AC$5544,8,FALSE)</f>
        <v>NA</v>
      </c>
      <c r="Y2621" s="57" t="str">
        <f>VLOOKUP(A2621,'Individual Data'!$K$5:$AC$5544,9,FALSE)</f>
        <v>U</v>
      </c>
    </row>
    <row r="2622" spans="1:25" ht="15" customHeight="1" x14ac:dyDescent="0.25">
      <c r="A2622" s="197" t="s">
        <v>11245</v>
      </c>
      <c r="B2622" s="197" t="s">
        <v>22601</v>
      </c>
      <c r="C2622" s="198">
        <v>45236</v>
      </c>
      <c r="D2622" s="199">
        <v>568</v>
      </c>
      <c r="E2622" s="197" t="s">
        <v>19595</v>
      </c>
      <c r="F2622" s="197" t="s">
        <v>19617</v>
      </c>
      <c r="G2622" s="197"/>
      <c r="H2622" s="197">
        <v>79.5</v>
      </c>
      <c r="I2622" s="197" t="s">
        <v>3225</v>
      </c>
      <c r="J2622" s="197" t="s">
        <v>19596</v>
      </c>
      <c r="K2622" s="57" t="s">
        <v>3196</v>
      </c>
      <c r="M2622" s="199">
        <v>18</v>
      </c>
      <c r="O2622" s="197" t="s">
        <v>22602</v>
      </c>
      <c r="Q2622" s="197" t="s">
        <v>3229</v>
      </c>
      <c r="S2622" s="57">
        <v>1</v>
      </c>
      <c r="T2622" s="197" t="s">
        <v>3229</v>
      </c>
      <c r="U2622" s="57" t="str">
        <f>VLOOKUP(A2622,'Individual Data'!$K$5:$AC$5544,12,FALSE)</f>
        <v>LFSO</v>
      </c>
      <c r="V2622" s="14">
        <f>IFERROR(LOOKUP(H2622,{30,43,48,53,58,63,68,73,78,83,88,93,97},{42,47,52,57,62,67,72,77,82,87,92,99,100}),999)</f>
        <v>82</v>
      </c>
      <c r="X2622" s="57">
        <f>VLOOKUP(A2622,'Individual Data'!$K$5:$AC$5544,8,FALSE)</f>
        <v>4</v>
      </c>
      <c r="Y2622" s="57">
        <f>VLOOKUP(A2622,'Individual Data'!$K$5:$AC$5544,9,FALSE)</f>
        <v>2019</v>
      </c>
    </row>
    <row r="2623" spans="1:25" ht="15" customHeight="1" x14ac:dyDescent="0.25">
      <c r="A2623" s="197" t="s">
        <v>11249</v>
      </c>
      <c r="B2623" s="197" t="s">
        <v>22603</v>
      </c>
      <c r="C2623" s="198">
        <v>45243</v>
      </c>
      <c r="D2623" s="199">
        <v>5036</v>
      </c>
      <c r="E2623" s="197" t="s">
        <v>19595</v>
      </c>
      <c r="F2623" s="197" t="s">
        <v>19617</v>
      </c>
      <c r="G2623" s="197"/>
      <c r="H2623" s="197">
        <v>73</v>
      </c>
      <c r="I2623" s="197" t="s">
        <v>3085</v>
      </c>
      <c r="J2623" s="197" t="s">
        <v>19596</v>
      </c>
      <c r="K2623" s="57" t="s">
        <v>3196</v>
      </c>
      <c r="M2623" s="199">
        <v>18</v>
      </c>
      <c r="O2623" s="197" t="s">
        <v>22604</v>
      </c>
      <c r="Q2623" s="197" t="s">
        <v>3229</v>
      </c>
      <c r="S2623" s="57">
        <v>1</v>
      </c>
      <c r="T2623" s="197" t="s">
        <v>19598</v>
      </c>
      <c r="U2623" s="57" t="str">
        <f>VLOOKUP(A2623,'Individual Data'!$K$5:$AC$5544,12,FALSE)</f>
        <v>LFSO</v>
      </c>
      <c r="V2623" s="14">
        <f>IFERROR(LOOKUP(H2623,{30,43,48,53,58,63,68,73,78,83,88,93,97},{42,47,52,57,62,67,72,77,82,87,92,99,100}),999)</f>
        <v>77</v>
      </c>
      <c r="X2623" s="57">
        <f>VLOOKUP(A2623,'Individual Data'!$K$5:$AC$5544,8,FALSE)</f>
        <v>4</v>
      </c>
      <c r="Y2623" s="57">
        <f>VLOOKUP(A2623,'Individual Data'!$K$5:$AC$5544,9,FALSE)</f>
        <v>2019</v>
      </c>
    </row>
    <row r="2624" spans="1:25" ht="15" customHeight="1" x14ac:dyDescent="0.25">
      <c r="A2624" s="197" t="s">
        <v>11252</v>
      </c>
      <c r="B2624" s="197" t="s">
        <v>22605</v>
      </c>
      <c r="C2624" s="198">
        <v>45236</v>
      </c>
      <c r="D2624" s="199">
        <v>4279</v>
      </c>
      <c r="E2624" s="197" t="s">
        <v>19595</v>
      </c>
      <c r="F2624" s="197" t="s">
        <v>19617</v>
      </c>
      <c r="G2624" s="197"/>
      <c r="H2624" s="197">
        <v>81</v>
      </c>
      <c r="I2624" s="197" t="s">
        <v>3085</v>
      </c>
      <c r="J2624" s="197" t="s">
        <v>19596</v>
      </c>
      <c r="K2624" s="57" t="s">
        <v>3196</v>
      </c>
      <c r="M2624" s="199">
        <v>18</v>
      </c>
      <c r="O2624" s="197" t="s">
        <v>22606</v>
      </c>
      <c r="Q2624" s="197" t="s">
        <v>3229</v>
      </c>
      <c r="S2624" s="57">
        <v>1</v>
      </c>
      <c r="T2624" s="197" t="s">
        <v>19598</v>
      </c>
      <c r="U2624" s="57" t="str">
        <f>VLOOKUP(A2624,'Individual Data'!$K$5:$AC$5544,12,FALSE)</f>
        <v>CJA1</v>
      </c>
      <c r="V2624" s="14">
        <f>IFERROR(LOOKUP(H2624,{30,43,48,53,58,63,68,73,78,83,88,93,97},{42,47,52,57,62,67,72,77,82,87,92,99,100}),999)</f>
        <v>82</v>
      </c>
      <c r="X2624" s="57">
        <f>VLOOKUP(A2624,'Individual Data'!$K$5:$AC$5544,8,FALSE)</f>
        <v>4</v>
      </c>
      <c r="Y2624" s="57">
        <f>VLOOKUP(A2624,'Individual Data'!$K$5:$AC$5544,9,FALSE)</f>
        <v>2019</v>
      </c>
    </row>
    <row r="2625" spans="1:25" ht="15" customHeight="1" x14ac:dyDescent="0.25">
      <c r="A2625" s="197" t="s">
        <v>11255</v>
      </c>
      <c r="B2625" s="197" t="s">
        <v>22607</v>
      </c>
      <c r="C2625" s="198">
        <v>45216</v>
      </c>
      <c r="D2625" s="199">
        <v>63</v>
      </c>
      <c r="E2625" s="197" t="s">
        <v>19595</v>
      </c>
      <c r="F2625" s="197" t="s">
        <v>19617</v>
      </c>
      <c r="G2625" s="197"/>
      <c r="H2625" s="197">
        <v>86</v>
      </c>
      <c r="I2625" s="197" t="s">
        <v>3225</v>
      </c>
      <c r="J2625" s="197" t="s">
        <v>19596</v>
      </c>
      <c r="K2625" s="57" t="s">
        <v>3196</v>
      </c>
      <c r="M2625" s="199">
        <v>18</v>
      </c>
      <c r="O2625" s="197" t="s">
        <v>22608</v>
      </c>
      <c r="Q2625" s="197" t="s">
        <v>3229</v>
      </c>
      <c r="S2625" s="57">
        <v>1</v>
      </c>
      <c r="T2625" s="197" t="s">
        <v>19598</v>
      </c>
      <c r="U2625" s="57" t="str">
        <f>VLOOKUP(A2625,'Individual Data'!$K$5:$AC$5544,12,FALSE)</f>
        <v>LFHSO2</v>
      </c>
      <c r="V2625" s="14">
        <f>IFERROR(LOOKUP(H2625,{30,43,48,53,58,63,68,73,78,83,88,93,97},{42,47,52,57,62,67,72,77,82,87,92,99,100}),999)</f>
        <v>87</v>
      </c>
      <c r="X2625" s="57">
        <f>VLOOKUP(A2625,'Individual Data'!$K$5:$AC$5544,8,FALSE)</f>
        <v>4</v>
      </c>
      <c r="Y2625" s="57">
        <f>VLOOKUP(A2625,'Individual Data'!$K$5:$AC$5544,9,FALSE)</f>
        <v>2019</v>
      </c>
    </row>
    <row r="2626" spans="1:25" ht="15" customHeight="1" x14ac:dyDescent="0.25">
      <c r="A2626" s="197" t="s">
        <v>11258</v>
      </c>
      <c r="B2626" s="197" t="s">
        <v>22609</v>
      </c>
      <c r="C2626" s="198">
        <v>45230</v>
      </c>
      <c r="D2626" s="199">
        <v>3235</v>
      </c>
      <c r="E2626" s="197" t="s">
        <v>19595</v>
      </c>
      <c r="F2626" s="197" t="s">
        <v>19617</v>
      </c>
      <c r="G2626" s="197"/>
      <c r="H2626" s="197">
        <v>72</v>
      </c>
      <c r="I2626" s="197" t="s">
        <v>3085</v>
      </c>
      <c r="J2626" s="197" t="s">
        <v>19596</v>
      </c>
      <c r="K2626" s="57" t="s">
        <v>3196</v>
      </c>
      <c r="M2626" s="199">
        <v>18</v>
      </c>
      <c r="O2626" s="197" t="s">
        <v>22610</v>
      </c>
      <c r="Q2626" s="197" t="s">
        <v>3229</v>
      </c>
      <c r="S2626" s="57">
        <v>1</v>
      </c>
      <c r="T2626" s="197" t="s">
        <v>3229</v>
      </c>
      <c r="U2626" s="57" t="str">
        <f>VLOOKUP(A2626,'Individual Data'!$K$5:$AC$5544,12,FALSE)</f>
        <v>Unassigned</v>
      </c>
      <c r="V2626" s="14">
        <f>IFERROR(LOOKUP(H2626,{30,43,48,53,58,63,68,73,78,83,88,93,97},{42,47,52,57,62,67,72,77,82,87,92,99,100}),999)</f>
        <v>72</v>
      </c>
      <c r="X2626" s="57" t="str">
        <f>VLOOKUP(A2626,'Individual Data'!$K$5:$AC$5544,8,FALSE)</f>
        <v>NA</v>
      </c>
      <c r="Y2626" s="57" t="str">
        <f>VLOOKUP(A2626,'Individual Data'!$K$5:$AC$5544,9,FALSE)</f>
        <v>U</v>
      </c>
    </row>
    <row r="2627" spans="1:25" ht="15" customHeight="1" x14ac:dyDescent="0.25">
      <c r="A2627" s="197" t="s">
        <v>11261</v>
      </c>
      <c r="B2627" s="197" t="s">
        <v>22611</v>
      </c>
      <c r="C2627" s="198">
        <v>45223</v>
      </c>
      <c r="D2627" s="199">
        <v>2288</v>
      </c>
      <c r="E2627" s="197" t="s">
        <v>19595</v>
      </c>
      <c r="F2627" s="197" t="s">
        <v>19617</v>
      </c>
      <c r="G2627" s="197"/>
      <c r="H2627" s="197">
        <v>71.5</v>
      </c>
      <c r="I2627" s="197" t="s">
        <v>3085</v>
      </c>
      <c r="J2627" s="197" t="s">
        <v>19596</v>
      </c>
      <c r="K2627" s="57" t="s">
        <v>3196</v>
      </c>
      <c r="M2627" s="199">
        <v>18</v>
      </c>
      <c r="O2627" s="197" t="s">
        <v>22612</v>
      </c>
      <c r="Q2627" s="197" t="s">
        <v>3229</v>
      </c>
      <c r="S2627" s="57">
        <v>1</v>
      </c>
      <c r="T2627" s="197" t="s">
        <v>19598</v>
      </c>
      <c r="U2627" s="57" t="str">
        <f>VLOOKUP(A2627,'Individual Data'!$K$5:$AC$5544,12,FALSE)</f>
        <v>Unassigned</v>
      </c>
      <c r="V2627" s="14">
        <f>IFERROR(LOOKUP(H2627,{30,43,48,53,58,63,68,73,78,83,88,93,97},{42,47,52,57,62,67,72,77,82,87,92,99,100}),999)</f>
        <v>72</v>
      </c>
      <c r="X2627" s="57" t="str">
        <f>VLOOKUP(A2627,'Individual Data'!$K$5:$AC$5544,8,FALSE)</f>
        <v>NA</v>
      </c>
      <c r="Y2627" s="57" t="str">
        <f>VLOOKUP(A2627,'Individual Data'!$K$5:$AC$5544,9,FALSE)</f>
        <v>U</v>
      </c>
    </row>
    <row r="2628" spans="1:25" ht="15" customHeight="1" x14ac:dyDescent="0.25">
      <c r="A2628" s="197" t="s">
        <v>11263</v>
      </c>
      <c r="B2628" s="197" t="s">
        <v>22613</v>
      </c>
      <c r="C2628" s="198">
        <v>45216</v>
      </c>
      <c r="D2628" s="199">
        <v>1127</v>
      </c>
      <c r="E2628" s="197" t="s">
        <v>19595</v>
      </c>
      <c r="F2628" s="197" t="s">
        <v>19617</v>
      </c>
      <c r="G2628" s="197"/>
      <c r="H2628" s="197">
        <v>76</v>
      </c>
      <c r="I2628" s="197" t="s">
        <v>3085</v>
      </c>
      <c r="J2628" s="197" t="s">
        <v>19596</v>
      </c>
      <c r="K2628" s="57" t="s">
        <v>3196</v>
      </c>
      <c r="M2628" s="199">
        <v>18</v>
      </c>
      <c r="O2628" s="197" t="s">
        <v>22614</v>
      </c>
      <c r="Q2628" s="197" t="s">
        <v>3229</v>
      </c>
      <c r="S2628" s="57">
        <v>1</v>
      </c>
      <c r="T2628" s="197" t="s">
        <v>3229</v>
      </c>
      <c r="U2628" s="57" t="str">
        <f>VLOOKUP(A2628,'Individual Data'!$K$5:$AC$5544,12,FALSE)</f>
        <v>LFSO</v>
      </c>
      <c r="V2628" s="14">
        <f>IFERROR(LOOKUP(H2628,{30,43,48,53,58,63,68,73,78,83,88,93,97},{42,47,52,57,62,67,72,77,82,87,92,99,100}),999)</f>
        <v>77</v>
      </c>
      <c r="X2628" s="57">
        <f>VLOOKUP(A2628,'Individual Data'!$K$5:$AC$5544,8,FALSE)</f>
        <v>4</v>
      </c>
      <c r="Y2628" s="57">
        <f>VLOOKUP(A2628,'Individual Data'!$K$5:$AC$5544,9,FALSE)</f>
        <v>2019</v>
      </c>
    </row>
    <row r="2629" spans="1:25" ht="15" customHeight="1" x14ac:dyDescent="0.25">
      <c r="A2629" s="197" t="s">
        <v>11266</v>
      </c>
      <c r="B2629" s="197" t="s">
        <v>22615</v>
      </c>
      <c r="C2629" s="198">
        <v>45230</v>
      </c>
      <c r="D2629" s="199">
        <v>3229</v>
      </c>
      <c r="E2629" s="197" t="s">
        <v>19595</v>
      </c>
      <c r="F2629" s="197" t="s">
        <v>19617</v>
      </c>
      <c r="G2629" s="197"/>
      <c r="H2629" s="197">
        <v>75.5</v>
      </c>
      <c r="I2629" s="197" t="s">
        <v>3085</v>
      </c>
      <c r="J2629" s="197" t="s">
        <v>19596</v>
      </c>
      <c r="K2629" s="57" t="s">
        <v>3196</v>
      </c>
      <c r="M2629" s="199">
        <v>18</v>
      </c>
      <c r="O2629" s="197" t="s">
        <v>22616</v>
      </c>
      <c r="Q2629" s="197" t="s">
        <v>3229</v>
      </c>
      <c r="S2629" s="57">
        <v>1</v>
      </c>
      <c r="T2629" s="197" t="s">
        <v>19598</v>
      </c>
      <c r="U2629" s="57" t="str">
        <f>VLOOKUP(A2629,'Individual Data'!$K$5:$AC$5544,12,FALSE)</f>
        <v>LFSO</v>
      </c>
      <c r="V2629" s="14">
        <f>IFERROR(LOOKUP(H2629,{30,43,48,53,58,63,68,73,78,83,88,93,97},{42,47,52,57,62,67,72,77,82,87,92,99,100}),999)</f>
        <v>77</v>
      </c>
      <c r="X2629" s="57">
        <f>VLOOKUP(A2629,'Individual Data'!$K$5:$AC$5544,8,FALSE)</f>
        <v>4</v>
      </c>
      <c r="Y2629" s="57">
        <f>VLOOKUP(A2629,'Individual Data'!$K$5:$AC$5544,9,FALSE)</f>
        <v>2019</v>
      </c>
    </row>
    <row r="2630" spans="1:25" ht="15" customHeight="1" x14ac:dyDescent="0.25">
      <c r="A2630" s="197" t="s">
        <v>11269</v>
      </c>
      <c r="B2630" s="197" t="s">
        <v>22617</v>
      </c>
      <c r="C2630" s="198">
        <v>45230</v>
      </c>
      <c r="D2630" s="199">
        <v>3219</v>
      </c>
      <c r="E2630" s="197" t="s">
        <v>19595</v>
      </c>
      <c r="F2630" s="197" t="s">
        <v>19617</v>
      </c>
      <c r="G2630" s="197"/>
      <c r="H2630" s="197">
        <v>76</v>
      </c>
      <c r="I2630" s="197" t="s">
        <v>3085</v>
      </c>
      <c r="J2630" s="197" t="s">
        <v>19596</v>
      </c>
      <c r="K2630" s="57" t="s">
        <v>3196</v>
      </c>
      <c r="M2630" s="199">
        <v>18</v>
      </c>
      <c r="O2630" s="197" t="s">
        <v>22618</v>
      </c>
      <c r="Q2630" s="197" t="s">
        <v>3229</v>
      </c>
      <c r="S2630" s="57">
        <v>1</v>
      </c>
      <c r="T2630" s="197" t="s">
        <v>19607</v>
      </c>
      <c r="U2630" s="57" t="str">
        <f>VLOOKUP(A2630,'Individual Data'!$K$5:$AC$5544,12,FALSE)</f>
        <v>Unassigned</v>
      </c>
      <c r="V2630" s="14">
        <f>IFERROR(LOOKUP(H2630,{30,43,48,53,58,63,68,73,78,83,88,93,97},{42,47,52,57,62,67,72,77,82,87,92,99,100}),999)</f>
        <v>77</v>
      </c>
      <c r="X2630" s="57" t="str">
        <f>VLOOKUP(A2630,'Individual Data'!$K$5:$AC$5544,8,FALSE)</f>
        <v>NA</v>
      </c>
      <c r="Y2630" s="57" t="str">
        <f>VLOOKUP(A2630,'Individual Data'!$K$5:$AC$5544,9,FALSE)</f>
        <v>U</v>
      </c>
    </row>
    <row r="2631" spans="1:25" ht="15" customHeight="1" x14ac:dyDescent="0.25">
      <c r="A2631" s="197" t="s">
        <v>11272</v>
      </c>
      <c r="B2631" s="197" t="s">
        <v>22619</v>
      </c>
      <c r="C2631" s="198">
        <v>45230</v>
      </c>
      <c r="D2631" s="199">
        <v>3217</v>
      </c>
      <c r="E2631" s="197" t="s">
        <v>19595</v>
      </c>
      <c r="F2631" s="197" t="s">
        <v>19617</v>
      </c>
      <c r="G2631" s="197"/>
      <c r="H2631" s="197">
        <v>73</v>
      </c>
      <c r="I2631" s="197" t="s">
        <v>3085</v>
      </c>
      <c r="J2631" s="197" t="s">
        <v>19596</v>
      </c>
      <c r="K2631" s="57" t="s">
        <v>3196</v>
      </c>
      <c r="M2631" s="199">
        <v>18</v>
      </c>
      <c r="O2631" s="197" t="s">
        <v>22620</v>
      </c>
      <c r="Q2631" s="197" t="s">
        <v>3229</v>
      </c>
      <c r="S2631" s="57">
        <v>1</v>
      </c>
      <c r="T2631" s="197" t="s">
        <v>19598</v>
      </c>
      <c r="U2631" s="57" t="str">
        <f>VLOOKUP(A2631,'Individual Data'!$K$5:$AC$5544,12,FALSE)</f>
        <v>LFSO</v>
      </c>
      <c r="V2631" s="14">
        <f>IFERROR(LOOKUP(H2631,{30,43,48,53,58,63,68,73,78,83,88,93,97},{42,47,52,57,62,67,72,77,82,87,92,99,100}),999)</f>
        <v>77</v>
      </c>
      <c r="X2631" s="57">
        <f>VLOOKUP(A2631,'Individual Data'!$K$5:$AC$5544,8,FALSE)</f>
        <v>4</v>
      </c>
      <c r="Y2631" s="57">
        <f>VLOOKUP(A2631,'Individual Data'!$K$5:$AC$5544,9,FALSE)</f>
        <v>2019</v>
      </c>
    </row>
    <row r="2632" spans="1:25" ht="15" customHeight="1" x14ac:dyDescent="0.25">
      <c r="A2632" s="197" t="s">
        <v>11280</v>
      </c>
      <c r="B2632" s="197" t="s">
        <v>22621</v>
      </c>
      <c r="C2632" s="198">
        <v>45236</v>
      </c>
      <c r="D2632" s="199">
        <v>534</v>
      </c>
      <c r="E2632" s="197" t="s">
        <v>19595</v>
      </c>
      <c r="F2632" s="197" t="s">
        <v>19617</v>
      </c>
      <c r="G2632" s="197"/>
      <c r="H2632" s="197">
        <v>75</v>
      </c>
      <c r="I2632" s="197" t="s">
        <v>3225</v>
      </c>
      <c r="J2632" s="197" t="s">
        <v>19596</v>
      </c>
      <c r="K2632" s="57" t="s">
        <v>3196</v>
      </c>
      <c r="M2632" s="199">
        <v>18</v>
      </c>
      <c r="O2632" s="197" t="s">
        <v>22622</v>
      </c>
      <c r="Q2632" s="197" t="s">
        <v>3229</v>
      </c>
      <c r="S2632" s="57">
        <v>1</v>
      </c>
      <c r="T2632" s="197" t="s">
        <v>19598</v>
      </c>
      <c r="U2632" s="57" t="str">
        <f>VLOOKUP(A2632,'Individual Data'!$K$5:$AC$5544,12,FALSE)</f>
        <v>PLA1</v>
      </c>
      <c r="V2632" s="14">
        <f>IFERROR(LOOKUP(H2632,{30,43,48,53,58,63,68,73,78,83,88,93,97},{42,47,52,57,62,67,72,77,82,87,92,99,100}),999)</f>
        <v>77</v>
      </c>
      <c r="X2632" s="57">
        <f>VLOOKUP(A2632,'Individual Data'!$K$5:$AC$5544,8,FALSE)</f>
        <v>4</v>
      </c>
      <c r="Y2632" s="57">
        <f>VLOOKUP(A2632,'Individual Data'!$K$5:$AC$5544,9,FALSE)</f>
        <v>2019</v>
      </c>
    </row>
    <row r="2633" spans="1:25" ht="15" customHeight="1" x14ac:dyDescent="0.25">
      <c r="A2633" s="197" t="s">
        <v>11283</v>
      </c>
      <c r="B2633" s="197" t="s">
        <v>22623</v>
      </c>
      <c r="C2633" s="198">
        <v>45243</v>
      </c>
      <c r="D2633" s="199">
        <v>595</v>
      </c>
      <c r="E2633" s="197" t="s">
        <v>19595</v>
      </c>
      <c r="F2633" s="197" t="s">
        <v>19617</v>
      </c>
      <c r="G2633" s="197"/>
      <c r="H2633" s="197">
        <v>90</v>
      </c>
      <c r="I2633" s="197" t="s">
        <v>3225</v>
      </c>
      <c r="J2633" s="197" t="s">
        <v>19596</v>
      </c>
      <c r="K2633" s="57" t="s">
        <v>3196</v>
      </c>
      <c r="M2633" s="199">
        <v>18</v>
      </c>
      <c r="O2633" s="197" t="s">
        <v>22624</v>
      </c>
      <c r="Q2633" s="197" t="s">
        <v>3229</v>
      </c>
      <c r="S2633" s="57">
        <v>1</v>
      </c>
      <c r="T2633" s="197" t="s">
        <v>19598</v>
      </c>
      <c r="U2633" s="57" t="str">
        <f>VLOOKUP(A2633,'Individual Data'!$K$5:$AC$5544,12,FALSE)</f>
        <v>IPCSR</v>
      </c>
      <c r="V2633" s="14">
        <f>IFERROR(LOOKUP(H2633,{30,43,48,53,58,63,68,73,78,83,88,93,97},{42,47,52,57,62,67,72,77,82,87,92,99,100}),999)</f>
        <v>92</v>
      </c>
      <c r="X2633" s="57">
        <f>VLOOKUP(A2633,'Individual Data'!$K$5:$AC$5544,8,FALSE)</f>
        <v>4</v>
      </c>
      <c r="Y2633" s="57">
        <f>VLOOKUP(A2633,'Individual Data'!$K$5:$AC$5544,9,FALSE)</f>
        <v>2019</v>
      </c>
    </row>
    <row r="2634" spans="1:25" ht="15" customHeight="1" x14ac:dyDescent="0.25">
      <c r="A2634" s="197" t="s">
        <v>11285</v>
      </c>
      <c r="B2634" s="197" t="s">
        <v>22625</v>
      </c>
      <c r="C2634" s="198">
        <v>45243</v>
      </c>
      <c r="D2634" s="199">
        <v>5011</v>
      </c>
      <c r="E2634" s="197" t="s">
        <v>19595</v>
      </c>
      <c r="F2634" s="197" t="s">
        <v>19617</v>
      </c>
      <c r="G2634" s="197"/>
      <c r="H2634" s="197">
        <v>79</v>
      </c>
      <c r="I2634" s="197" t="s">
        <v>3085</v>
      </c>
      <c r="J2634" s="197" t="s">
        <v>19596</v>
      </c>
      <c r="K2634" s="57" t="s">
        <v>3196</v>
      </c>
      <c r="M2634" s="199">
        <v>18</v>
      </c>
      <c r="O2634" s="197" t="s">
        <v>22626</v>
      </c>
      <c r="Q2634" s="197" t="s">
        <v>3229</v>
      </c>
      <c r="S2634" s="57">
        <v>1</v>
      </c>
      <c r="T2634" s="197" t="s">
        <v>19598</v>
      </c>
      <c r="U2634" s="57" t="str">
        <f>VLOOKUP(A2634,'Individual Data'!$K$5:$AC$5544,12,FALSE)</f>
        <v>Unassigned</v>
      </c>
      <c r="V2634" s="14">
        <f>IFERROR(LOOKUP(H2634,{30,43,48,53,58,63,68,73,78,83,88,93,97},{42,47,52,57,62,67,72,77,82,87,92,99,100}),999)</f>
        <v>82</v>
      </c>
      <c r="X2634" s="57" t="str">
        <f>VLOOKUP(A2634,'Individual Data'!$K$5:$AC$5544,8,FALSE)</f>
        <v>NA</v>
      </c>
      <c r="Y2634" s="57" t="str">
        <f>VLOOKUP(A2634,'Individual Data'!$K$5:$AC$5544,9,FALSE)</f>
        <v>U</v>
      </c>
    </row>
    <row r="2635" spans="1:25" ht="15" customHeight="1" x14ac:dyDescent="0.25">
      <c r="A2635" s="197" t="s">
        <v>11290</v>
      </c>
      <c r="B2635" s="197" t="s">
        <v>22627</v>
      </c>
      <c r="C2635" s="198">
        <v>45236</v>
      </c>
      <c r="D2635" s="199">
        <v>4288</v>
      </c>
      <c r="E2635" s="197" t="s">
        <v>19595</v>
      </c>
      <c r="F2635" s="197" t="s">
        <v>19617</v>
      </c>
      <c r="G2635" s="197"/>
      <c r="H2635" s="197">
        <v>73</v>
      </c>
      <c r="I2635" s="197" t="s">
        <v>3085</v>
      </c>
      <c r="J2635" s="197" t="s">
        <v>19596</v>
      </c>
      <c r="K2635" s="57" t="s">
        <v>3196</v>
      </c>
      <c r="M2635" s="199">
        <v>18</v>
      </c>
      <c r="O2635" s="197" t="s">
        <v>22628</v>
      </c>
      <c r="Q2635" s="197" t="s">
        <v>3229</v>
      </c>
      <c r="S2635" s="57">
        <v>1</v>
      </c>
      <c r="T2635" s="197" t="s">
        <v>19598</v>
      </c>
      <c r="U2635" s="57" t="str">
        <f>VLOOKUP(A2635,'Individual Data'!$K$5:$AC$5544,12,FALSE)</f>
        <v>LFSO</v>
      </c>
      <c r="V2635" s="14">
        <f>IFERROR(LOOKUP(H2635,{30,43,48,53,58,63,68,73,78,83,88,93,97},{42,47,52,57,62,67,72,77,82,87,92,99,100}),999)</f>
        <v>77</v>
      </c>
      <c r="X2635" s="57">
        <f>VLOOKUP(A2635,'Individual Data'!$K$5:$AC$5544,8,FALSE)</f>
        <v>4</v>
      </c>
      <c r="Y2635" s="57">
        <f>VLOOKUP(A2635,'Individual Data'!$K$5:$AC$5544,9,FALSE)</f>
        <v>2019</v>
      </c>
    </row>
    <row r="2636" spans="1:25" ht="15" customHeight="1" x14ac:dyDescent="0.25">
      <c r="A2636" s="197" t="s">
        <v>11294</v>
      </c>
      <c r="B2636" s="197" t="s">
        <v>22629</v>
      </c>
      <c r="C2636" s="198">
        <v>45245</v>
      </c>
      <c r="D2636" s="199">
        <v>7002</v>
      </c>
      <c r="E2636" s="197" t="s">
        <v>19595</v>
      </c>
      <c r="F2636" s="197" t="s">
        <v>19610</v>
      </c>
      <c r="G2636" s="197"/>
      <c r="H2636" s="197">
        <v>76</v>
      </c>
      <c r="I2636" s="197" t="s">
        <v>3225</v>
      </c>
      <c r="J2636" s="197" t="s">
        <v>19596</v>
      </c>
      <c r="K2636" s="57" t="s">
        <v>3196</v>
      </c>
      <c r="M2636" s="199">
        <v>18</v>
      </c>
      <c r="O2636" s="197" t="s">
        <v>19601</v>
      </c>
      <c r="Q2636" s="197" t="s">
        <v>3229</v>
      </c>
      <c r="S2636" s="57">
        <v>1</v>
      </c>
      <c r="T2636" s="197" t="s">
        <v>3229</v>
      </c>
      <c r="U2636" s="57" t="str">
        <f>VLOOKUP(A2636,'Individual Data'!$K$5:$AC$5544,12,FALSE)</f>
        <v>IPCSR</v>
      </c>
      <c r="V2636" s="14">
        <f>IFERROR(LOOKUP(H2636,{30,43,48,53,58,63,68,73,78,83,88,93,97},{42,47,52,57,62,67,72,77,82,87,92,99,100}),999)</f>
        <v>77</v>
      </c>
      <c r="X2636" s="57">
        <f>VLOOKUP(A2636,'Individual Data'!$K$5:$AC$5544,8,FALSE)</f>
        <v>4</v>
      </c>
      <c r="Y2636" s="57">
        <f>VLOOKUP(A2636,'Individual Data'!$K$5:$AC$5544,9,FALSE)</f>
        <v>2019</v>
      </c>
    </row>
    <row r="2637" spans="1:25" ht="15" customHeight="1" x14ac:dyDescent="0.25">
      <c r="A2637" s="197" t="s">
        <v>11300</v>
      </c>
      <c r="B2637" s="197" t="s">
        <v>22630</v>
      </c>
      <c r="C2637" s="198">
        <v>45236</v>
      </c>
      <c r="D2637" s="199">
        <v>554</v>
      </c>
      <c r="E2637" s="197" t="s">
        <v>19595</v>
      </c>
      <c r="F2637" s="197" t="s">
        <v>19617</v>
      </c>
      <c r="G2637" s="197"/>
      <c r="H2637" s="197">
        <v>75</v>
      </c>
      <c r="I2637" s="197" t="s">
        <v>3225</v>
      </c>
      <c r="J2637" s="197" t="s">
        <v>19596</v>
      </c>
      <c r="K2637" s="57" t="s">
        <v>3196</v>
      </c>
      <c r="M2637" s="199">
        <v>18</v>
      </c>
      <c r="O2637" s="197" t="s">
        <v>22631</v>
      </c>
      <c r="Q2637" s="197" t="s">
        <v>3229</v>
      </c>
      <c r="S2637" s="57">
        <v>1</v>
      </c>
      <c r="T2637" s="197" t="s">
        <v>3229</v>
      </c>
      <c r="U2637" s="57" t="str">
        <f>VLOOKUP(A2637,'Individual Data'!$K$5:$AC$5544,12,FALSE)</f>
        <v>CJA1</v>
      </c>
      <c r="V2637" s="14">
        <f>IFERROR(LOOKUP(H2637,{30,43,48,53,58,63,68,73,78,83,88,93,97},{42,47,52,57,62,67,72,77,82,87,92,99,100}),999)</f>
        <v>77</v>
      </c>
      <c r="X2637" s="57">
        <f>VLOOKUP(A2637,'Individual Data'!$K$5:$AC$5544,8,FALSE)</f>
        <v>4</v>
      </c>
      <c r="Y2637" s="57">
        <f>VLOOKUP(A2637,'Individual Data'!$K$5:$AC$5544,9,FALSE)</f>
        <v>2019</v>
      </c>
    </row>
    <row r="2638" spans="1:25" ht="15" customHeight="1" x14ac:dyDescent="0.25">
      <c r="A2638" s="197" t="s">
        <v>11303</v>
      </c>
      <c r="B2638" s="197" t="s">
        <v>22632</v>
      </c>
      <c r="C2638" s="198">
        <v>45230</v>
      </c>
      <c r="D2638" s="199">
        <v>389</v>
      </c>
      <c r="E2638" s="197" t="s">
        <v>19595</v>
      </c>
      <c r="F2638" s="197" t="s">
        <v>19617</v>
      </c>
      <c r="G2638" s="197"/>
      <c r="H2638" s="197">
        <v>74</v>
      </c>
      <c r="I2638" s="197" t="s">
        <v>3225</v>
      </c>
      <c r="J2638" s="197" t="s">
        <v>19596</v>
      </c>
      <c r="K2638" s="57" t="s">
        <v>3196</v>
      </c>
      <c r="M2638" s="199">
        <v>18</v>
      </c>
      <c r="O2638" s="197" t="s">
        <v>22633</v>
      </c>
      <c r="Q2638" s="197" t="s">
        <v>3229</v>
      </c>
      <c r="S2638" s="57">
        <v>1</v>
      </c>
      <c r="T2638" s="197" t="s">
        <v>19598</v>
      </c>
      <c r="U2638" s="57" t="str">
        <f>VLOOKUP(A2638,'Individual Data'!$K$5:$AC$5544,12,FALSE)</f>
        <v>BCA1</v>
      </c>
      <c r="V2638" s="14">
        <f>IFERROR(LOOKUP(H2638,{30,43,48,53,58,63,68,73,78,83,88,93,97},{42,47,52,57,62,67,72,77,82,87,92,99,100}),999)</f>
        <v>77</v>
      </c>
      <c r="X2638" s="57">
        <f>VLOOKUP(A2638,'Individual Data'!$K$5:$AC$5544,8,FALSE)</f>
        <v>4</v>
      </c>
      <c r="Y2638" s="57">
        <f>VLOOKUP(A2638,'Individual Data'!$K$5:$AC$5544,9,FALSE)</f>
        <v>2019</v>
      </c>
    </row>
    <row r="2639" spans="1:25" ht="15" customHeight="1" x14ac:dyDescent="0.25">
      <c r="A2639" s="197" t="s">
        <v>11310</v>
      </c>
      <c r="B2639" s="197" t="s">
        <v>22634</v>
      </c>
      <c r="C2639" s="198">
        <v>45243</v>
      </c>
      <c r="D2639" s="199">
        <v>627</v>
      </c>
      <c r="E2639" s="197" t="s">
        <v>19595</v>
      </c>
      <c r="F2639" s="197" t="s">
        <v>19617</v>
      </c>
      <c r="G2639" s="197"/>
      <c r="H2639" s="197">
        <v>84</v>
      </c>
      <c r="I2639" s="197" t="s">
        <v>3225</v>
      </c>
      <c r="J2639" s="197" t="s">
        <v>19596</v>
      </c>
      <c r="K2639" s="57" t="s">
        <v>3196</v>
      </c>
      <c r="M2639" s="199">
        <v>18</v>
      </c>
      <c r="O2639" s="197" t="s">
        <v>22635</v>
      </c>
      <c r="Q2639" s="197" t="s">
        <v>3229</v>
      </c>
      <c r="S2639" s="57">
        <v>1</v>
      </c>
      <c r="T2639" s="197" t="s">
        <v>19598</v>
      </c>
      <c r="U2639" s="57" t="str">
        <f>VLOOKUP(A2639,'Individual Data'!$K$5:$AC$5544,12,FALSE)</f>
        <v>LFHSO2</v>
      </c>
      <c r="V2639" s="14">
        <f>IFERROR(LOOKUP(H2639,{30,43,48,53,58,63,68,73,78,83,88,93,97},{42,47,52,57,62,67,72,77,82,87,92,99,100}),999)</f>
        <v>87</v>
      </c>
      <c r="X2639" s="57">
        <f>VLOOKUP(A2639,'Individual Data'!$K$5:$AC$5544,8,FALSE)</f>
        <v>4</v>
      </c>
      <c r="Y2639" s="57">
        <f>VLOOKUP(A2639,'Individual Data'!$K$5:$AC$5544,9,FALSE)</f>
        <v>2019</v>
      </c>
    </row>
    <row r="2640" spans="1:25" ht="15" customHeight="1" x14ac:dyDescent="0.25">
      <c r="A2640" s="197" t="s">
        <v>11312</v>
      </c>
      <c r="B2640" s="197" t="s">
        <v>22636</v>
      </c>
      <c r="C2640" s="198">
        <v>45243</v>
      </c>
      <c r="D2640" s="199">
        <v>5033</v>
      </c>
      <c r="E2640" s="197" t="s">
        <v>19595</v>
      </c>
      <c r="F2640" s="197" t="s">
        <v>19617</v>
      </c>
      <c r="G2640" s="197"/>
      <c r="H2640" s="197">
        <v>84</v>
      </c>
      <c r="I2640" s="197" t="s">
        <v>3085</v>
      </c>
      <c r="J2640" s="197" t="s">
        <v>19596</v>
      </c>
      <c r="K2640" s="229" t="s">
        <v>3228</v>
      </c>
      <c r="M2640" s="199">
        <v>18</v>
      </c>
      <c r="O2640" s="197" t="s">
        <v>19601</v>
      </c>
      <c r="Q2640" s="197" t="s">
        <v>3229</v>
      </c>
      <c r="S2640" s="57">
        <v>1</v>
      </c>
      <c r="T2640" s="197" t="s">
        <v>3229</v>
      </c>
      <c r="U2640" s="57" t="str">
        <f>VLOOKUP(A2640,'Individual Data'!$K$5:$AC$5544,12,FALSE)</f>
        <v>UMA</v>
      </c>
      <c r="V2640" s="14">
        <f>IFERROR(LOOKUP(H2640,{30,43,48,53,58,63,68,73,78,83,88,93,97},{42,47,52,57,62,67,72,77,82,87,92,99,100}),999)</f>
        <v>87</v>
      </c>
      <c r="X2640" s="57">
        <f>VLOOKUP(A2640,'Individual Data'!$K$5:$AC$5544,8,FALSE)</f>
        <v>5</v>
      </c>
      <c r="Y2640" s="57">
        <f>VLOOKUP(A2640,'Individual Data'!$K$5:$AC$5544,9,FALSE)</f>
        <v>2018</v>
      </c>
    </row>
    <row r="2641" spans="1:25" ht="15" customHeight="1" x14ac:dyDescent="0.25">
      <c r="A2641" s="197" t="s">
        <v>11317</v>
      </c>
      <c r="B2641" s="197" t="s">
        <v>22637</v>
      </c>
      <c r="C2641" s="198">
        <v>45230</v>
      </c>
      <c r="D2641" s="199">
        <v>397</v>
      </c>
      <c r="E2641" s="197" t="s">
        <v>19595</v>
      </c>
      <c r="F2641" s="197" t="s">
        <v>19617</v>
      </c>
      <c r="G2641" s="197"/>
      <c r="H2641" s="197">
        <v>78</v>
      </c>
      <c r="I2641" s="197" t="s">
        <v>3225</v>
      </c>
      <c r="J2641" s="197" t="s">
        <v>19596</v>
      </c>
      <c r="K2641" s="228" t="s">
        <v>3196</v>
      </c>
      <c r="M2641" s="199">
        <v>18</v>
      </c>
      <c r="O2641" s="197" t="s">
        <v>22638</v>
      </c>
      <c r="Q2641" s="197" t="s">
        <v>3229</v>
      </c>
      <c r="S2641" s="57">
        <v>1</v>
      </c>
      <c r="T2641" s="197" t="s">
        <v>19598</v>
      </c>
      <c r="U2641" s="57" t="str">
        <f>VLOOKUP(A2641,'Individual Data'!$K$5:$AC$5544,12,FALSE)</f>
        <v>Unassigned</v>
      </c>
      <c r="V2641" s="14">
        <f>IFERROR(LOOKUP(H2641,{30,43,48,53,58,63,68,73,78,83,88,93,97},{42,47,52,57,62,67,72,77,82,87,92,99,100}),999)</f>
        <v>82</v>
      </c>
      <c r="X2641" s="57" t="str">
        <f>VLOOKUP(A2641,'Individual Data'!$K$5:$AC$5544,8,FALSE)</f>
        <v>NA</v>
      </c>
      <c r="Y2641" s="57" t="str">
        <f>VLOOKUP(A2641,'Individual Data'!$K$5:$AC$5544,9,FALSE)</f>
        <v>U</v>
      </c>
    </row>
    <row r="2642" spans="1:25" ht="15" customHeight="1" x14ac:dyDescent="0.25">
      <c r="A2642" s="197" t="s">
        <v>11319</v>
      </c>
      <c r="B2642" s="197" t="s">
        <v>22639</v>
      </c>
      <c r="C2642" s="198">
        <v>45230</v>
      </c>
      <c r="D2642" s="199">
        <v>3231</v>
      </c>
      <c r="E2642" s="197" t="s">
        <v>19595</v>
      </c>
      <c r="F2642" s="197" t="s">
        <v>19617</v>
      </c>
      <c r="G2642" s="197"/>
      <c r="H2642" s="197">
        <v>79</v>
      </c>
      <c r="I2642" s="197" t="s">
        <v>3085</v>
      </c>
      <c r="J2642" s="197" t="s">
        <v>19596</v>
      </c>
      <c r="K2642" s="57" t="s">
        <v>3196</v>
      </c>
      <c r="M2642" s="199">
        <v>18</v>
      </c>
      <c r="O2642" s="197" t="s">
        <v>22640</v>
      </c>
      <c r="Q2642" s="197" t="s">
        <v>3229</v>
      </c>
      <c r="S2642" s="57">
        <v>1</v>
      </c>
      <c r="T2642" s="197" t="s">
        <v>19598</v>
      </c>
      <c r="U2642" s="57" t="str">
        <f>VLOOKUP(A2642,'Individual Data'!$K$5:$AC$5544,12,FALSE)</f>
        <v>BCA1</v>
      </c>
      <c r="V2642" s="14">
        <f>IFERROR(LOOKUP(H2642,{30,43,48,53,58,63,68,73,78,83,88,93,97},{42,47,52,57,62,67,72,77,82,87,92,99,100}),999)</f>
        <v>82</v>
      </c>
      <c r="X2642" s="57">
        <f>VLOOKUP(A2642,'Individual Data'!$K$5:$AC$5544,8,FALSE)</f>
        <v>4</v>
      </c>
      <c r="Y2642" s="57">
        <f>VLOOKUP(A2642,'Individual Data'!$K$5:$AC$5544,9,FALSE)</f>
        <v>2019</v>
      </c>
    </row>
    <row r="2643" spans="1:25" ht="15" customHeight="1" x14ac:dyDescent="0.25">
      <c r="A2643" s="197" t="s">
        <v>11322</v>
      </c>
      <c r="B2643" s="197" t="s">
        <v>22641</v>
      </c>
      <c r="C2643" s="198">
        <v>45230</v>
      </c>
      <c r="D2643" s="199">
        <v>3309</v>
      </c>
      <c r="E2643" s="197" t="s">
        <v>19595</v>
      </c>
      <c r="F2643" s="197" t="s">
        <v>19617</v>
      </c>
      <c r="G2643" s="197"/>
      <c r="H2643" s="197">
        <v>74</v>
      </c>
      <c r="I2643" s="197" t="s">
        <v>3085</v>
      </c>
      <c r="J2643" s="197" t="s">
        <v>19596</v>
      </c>
      <c r="K2643" s="57" t="s">
        <v>3196</v>
      </c>
      <c r="M2643" s="199">
        <v>18</v>
      </c>
      <c r="O2643" s="197" t="s">
        <v>22642</v>
      </c>
      <c r="Q2643" s="197" t="s">
        <v>3229</v>
      </c>
      <c r="S2643" s="57">
        <v>1</v>
      </c>
      <c r="T2643" s="197" t="s">
        <v>19957</v>
      </c>
      <c r="U2643" s="57" t="str">
        <f>VLOOKUP(A2643,'Individual Data'!$K$5:$AC$5544,12,FALSE)</f>
        <v>NLVA</v>
      </c>
      <c r="V2643" s="14">
        <f>IFERROR(LOOKUP(H2643,{30,43,48,53,58,63,68,73,78,83,88,93,97},{42,47,52,57,62,67,72,77,82,87,92,99,100}),999)</f>
        <v>77</v>
      </c>
      <c r="X2643" s="57">
        <f>VLOOKUP(A2643,'Individual Data'!$K$5:$AC$5544,8,FALSE)</f>
        <v>3</v>
      </c>
      <c r="Y2643" s="57">
        <f>VLOOKUP(A2643,'Individual Data'!$K$5:$AC$5544,9,FALSE)</f>
        <v>2020</v>
      </c>
    </row>
    <row r="2644" spans="1:25" ht="15" customHeight="1" x14ac:dyDescent="0.25">
      <c r="A2644" s="197" t="s">
        <v>11327</v>
      </c>
      <c r="B2644" s="197" t="s">
        <v>22643</v>
      </c>
      <c r="C2644" s="198">
        <v>45230</v>
      </c>
      <c r="D2644" s="199">
        <v>3281</v>
      </c>
      <c r="E2644" s="197" t="s">
        <v>19595</v>
      </c>
      <c r="F2644" s="197" t="s">
        <v>19617</v>
      </c>
      <c r="G2644" s="197"/>
      <c r="H2644" s="197">
        <v>85</v>
      </c>
      <c r="I2644" s="197" t="s">
        <v>3085</v>
      </c>
      <c r="J2644" s="197" t="s">
        <v>17688</v>
      </c>
      <c r="K2644" s="229" t="s">
        <v>3228</v>
      </c>
      <c r="M2644" s="199">
        <v>18</v>
      </c>
      <c r="O2644" s="197" t="s">
        <v>19601</v>
      </c>
      <c r="Q2644" s="197" t="s">
        <v>3229</v>
      </c>
      <c r="S2644" s="57">
        <v>1</v>
      </c>
      <c r="T2644" s="197" t="s">
        <v>3229</v>
      </c>
      <c r="U2644" s="57" t="str">
        <f>VLOOKUP(A2644,'Individual Data'!$K$5:$AC$5544,12,FALSE)</f>
        <v>PLA1</v>
      </c>
      <c r="V2644" s="14">
        <f>IFERROR(LOOKUP(H2644,{30,43,48,53,58,63,68,73,78,83,88,93,97},{42,47,52,57,62,67,72,77,82,87,92,99,100}),999)</f>
        <v>87</v>
      </c>
      <c r="X2644" s="57">
        <f>VLOOKUP(A2644,'Individual Data'!$K$5:$AC$5544,8,FALSE)</f>
        <v>4</v>
      </c>
      <c r="Y2644" s="57">
        <f>VLOOKUP(A2644,'Individual Data'!$K$5:$AC$5544,9,FALSE)</f>
        <v>2019</v>
      </c>
    </row>
    <row r="2645" spans="1:25" ht="15" customHeight="1" x14ac:dyDescent="0.25">
      <c r="A2645" s="197" t="s">
        <v>11329</v>
      </c>
      <c r="B2645" s="197" t="s">
        <v>22644</v>
      </c>
      <c r="C2645" s="198">
        <v>45230</v>
      </c>
      <c r="D2645" s="199">
        <v>3239</v>
      </c>
      <c r="E2645" s="197" t="s">
        <v>19595</v>
      </c>
      <c r="F2645" s="197" t="s">
        <v>19617</v>
      </c>
      <c r="G2645" s="197"/>
      <c r="H2645" s="197">
        <v>79</v>
      </c>
      <c r="I2645" s="197" t="s">
        <v>3085</v>
      </c>
      <c r="J2645" s="197" t="s">
        <v>19596</v>
      </c>
      <c r="K2645" s="228" t="s">
        <v>3196</v>
      </c>
      <c r="M2645" s="199">
        <v>18</v>
      </c>
      <c r="O2645" s="197" t="s">
        <v>22645</v>
      </c>
      <c r="Q2645" s="197" t="s">
        <v>3229</v>
      </c>
      <c r="S2645" s="57">
        <v>1</v>
      </c>
      <c r="T2645" s="197" t="s">
        <v>19598</v>
      </c>
      <c r="U2645" s="57" t="str">
        <f>VLOOKUP(A2645,'Individual Data'!$K$5:$AC$5544,12,FALSE)</f>
        <v>CJA1</v>
      </c>
      <c r="V2645" s="14">
        <f>IFERROR(LOOKUP(H2645,{30,43,48,53,58,63,68,73,78,83,88,93,97},{42,47,52,57,62,67,72,77,82,87,92,99,100}),999)</f>
        <v>82</v>
      </c>
      <c r="X2645" s="57">
        <f>VLOOKUP(A2645,'Individual Data'!$K$5:$AC$5544,8,FALSE)</f>
        <v>4</v>
      </c>
      <c r="Y2645" s="57">
        <f>VLOOKUP(A2645,'Individual Data'!$K$5:$AC$5544,9,FALSE)</f>
        <v>2019</v>
      </c>
    </row>
    <row r="2646" spans="1:25" ht="15" customHeight="1" x14ac:dyDescent="0.25">
      <c r="A2646" s="197" t="s">
        <v>11338</v>
      </c>
      <c r="B2646" s="197" t="s">
        <v>22646</v>
      </c>
      <c r="C2646" s="198">
        <v>45243</v>
      </c>
      <c r="D2646" s="199">
        <v>5007</v>
      </c>
      <c r="E2646" s="197" t="s">
        <v>19595</v>
      </c>
      <c r="F2646" s="197" t="s">
        <v>19617</v>
      </c>
      <c r="G2646" s="197"/>
      <c r="H2646" s="197">
        <v>86</v>
      </c>
      <c r="I2646" s="197" t="s">
        <v>3085</v>
      </c>
      <c r="J2646" s="197" t="s">
        <v>17688</v>
      </c>
      <c r="K2646" s="229" t="s">
        <v>3228</v>
      </c>
      <c r="M2646" s="199">
        <v>18</v>
      </c>
      <c r="O2646" s="197" t="s">
        <v>19601</v>
      </c>
      <c r="Q2646" s="197" t="s">
        <v>3229</v>
      </c>
      <c r="S2646" s="57">
        <v>1</v>
      </c>
      <c r="T2646" s="197" t="s">
        <v>3229</v>
      </c>
      <c r="U2646" s="57" t="str">
        <f>VLOOKUP(A2646,'Individual Data'!$K$5:$AC$5544,12,FALSE)</f>
        <v>BCA1</v>
      </c>
      <c r="V2646" s="14">
        <f>IFERROR(LOOKUP(H2646,{30,43,48,53,58,63,68,73,78,83,88,93,97},{42,47,52,57,62,67,72,77,82,87,92,99,100}),999)</f>
        <v>87</v>
      </c>
      <c r="X2646" s="57">
        <f>VLOOKUP(A2646,'Individual Data'!$K$5:$AC$5544,8,FALSE)</f>
        <v>4</v>
      </c>
      <c r="Y2646" s="57">
        <f>VLOOKUP(A2646,'Individual Data'!$K$5:$AC$5544,9,FALSE)</f>
        <v>2019</v>
      </c>
    </row>
    <row r="2647" spans="1:25" ht="15" customHeight="1" x14ac:dyDescent="0.25">
      <c r="A2647" s="197" t="s">
        <v>11341</v>
      </c>
      <c r="B2647" s="197" t="s">
        <v>22647</v>
      </c>
      <c r="C2647" s="198">
        <v>45223</v>
      </c>
      <c r="D2647" s="199">
        <v>230</v>
      </c>
      <c r="E2647" s="197" t="s">
        <v>19595</v>
      </c>
      <c r="F2647" s="197" t="s">
        <v>19617</v>
      </c>
      <c r="G2647" s="197"/>
      <c r="H2647" s="197">
        <v>94</v>
      </c>
      <c r="I2647" s="197" t="s">
        <v>3225</v>
      </c>
      <c r="J2647" s="197" t="s">
        <v>19596</v>
      </c>
      <c r="K2647" s="228" t="s">
        <v>3196</v>
      </c>
      <c r="M2647" s="199">
        <v>18</v>
      </c>
      <c r="O2647" s="197" t="s">
        <v>22648</v>
      </c>
      <c r="Q2647" s="197" t="s">
        <v>3229</v>
      </c>
      <c r="S2647" s="57">
        <v>1</v>
      </c>
      <c r="T2647" s="197" t="s">
        <v>19598</v>
      </c>
      <c r="U2647" s="57" t="str">
        <f>VLOOKUP(A2647,'Individual Data'!$K$5:$AC$5544,12,FALSE)</f>
        <v>IPCSR</v>
      </c>
      <c r="V2647" s="14">
        <f>IFERROR(LOOKUP(H2647,{30,43,48,53,58,63,68,73,78,83,88,93,97},{42,47,52,57,62,67,72,77,82,87,92,99,100}),999)</f>
        <v>99</v>
      </c>
      <c r="X2647" s="57">
        <f>VLOOKUP(A2647,'Individual Data'!$K$5:$AC$5544,8,FALSE)</f>
        <v>4</v>
      </c>
      <c r="Y2647" s="57">
        <f>VLOOKUP(A2647,'Individual Data'!$K$5:$AC$5544,9,FALSE)</f>
        <v>2019</v>
      </c>
    </row>
    <row r="2648" spans="1:25" ht="15" customHeight="1" x14ac:dyDescent="0.25">
      <c r="A2648" s="197" t="s">
        <v>11344</v>
      </c>
      <c r="B2648" s="197" t="s">
        <v>22649</v>
      </c>
      <c r="C2648" s="198">
        <v>45236</v>
      </c>
      <c r="D2648" s="199">
        <v>4189</v>
      </c>
      <c r="E2648" s="197" t="s">
        <v>19595</v>
      </c>
      <c r="F2648" s="197" t="s">
        <v>19617</v>
      </c>
      <c r="G2648" s="197"/>
      <c r="H2648" s="197">
        <v>76</v>
      </c>
      <c r="I2648" s="197" t="s">
        <v>3085</v>
      </c>
      <c r="J2648" s="197" t="s">
        <v>19596</v>
      </c>
      <c r="K2648" s="57" t="s">
        <v>3196</v>
      </c>
      <c r="M2648" s="199">
        <v>18</v>
      </c>
      <c r="O2648" s="197" t="s">
        <v>22650</v>
      </c>
      <c r="Q2648" s="197" t="s">
        <v>3229</v>
      </c>
      <c r="S2648" s="57">
        <v>1</v>
      </c>
      <c r="T2648" s="197" t="s">
        <v>19598</v>
      </c>
      <c r="U2648" s="57" t="str">
        <f>VLOOKUP(A2648,'Individual Data'!$K$5:$AC$5544,12,FALSE)</f>
        <v>NLVA</v>
      </c>
      <c r="V2648" s="14">
        <f>IFERROR(LOOKUP(H2648,{30,43,48,53,58,63,68,73,78,83,88,93,97},{42,47,52,57,62,67,72,77,82,87,92,99,100}),999)</f>
        <v>77</v>
      </c>
      <c r="X2648" s="57">
        <f>VLOOKUP(A2648,'Individual Data'!$K$5:$AC$5544,8,FALSE)</f>
        <v>4</v>
      </c>
      <c r="Y2648" s="57">
        <f>VLOOKUP(A2648,'Individual Data'!$K$5:$AC$5544,9,FALSE)</f>
        <v>2019</v>
      </c>
    </row>
    <row r="2649" spans="1:25" ht="15" customHeight="1" x14ac:dyDescent="0.25">
      <c r="A2649" s="197" t="s">
        <v>11347</v>
      </c>
      <c r="B2649" s="197" t="s">
        <v>22651</v>
      </c>
      <c r="C2649" s="198">
        <v>45243</v>
      </c>
      <c r="D2649" s="199">
        <v>5110</v>
      </c>
      <c r="E2649" s="197" t="s">
        <v>19595</v>
      </c>
      <c r="F2649" s="197" t="s">
        <v>19617</v>
      </c>
      <c r="G2649" s="197"/>
      <c r="H2649" s="197">
        <v>79</v>
      </c>
      <c r="I2649" s="197" t="s">
        <v>3085</v>
      </c>
      <c r="J2649" s="197" t="s">
        <v>19596</v>
      </c>
      <c r="K2649" s="57" t="s">
        <v>3196</v>
      </c>
      <c r="M2649" s="199">
        <v>18</v>
      </c>
      <c r="O2649" s="197" t="s">
        <v>22652</v>
      </c>
      <c r="Q2649" s="197" t="s">
        <v>3229</v>
      </c>
      <c r="S2649" s="57">
        <v>1</v>
      </c>
      <c r="T2649" s="197" t="s">
        <v>19598</v>
      </c>
      <c r="U2649" s="57" t="str">
        <f>VLOOKUP(A2649,'Individual Data'!$K$5:$AC$5544,12,FALSE)</f>
        <v>CJA1</v>
      </c>
      <c r="V2649" s="14">
        <f>IFERROR(LOOKUP(H2649,{30,43,48,53,58,63,68,73,78,83,88,93,97},{42,47,52,57,62,67,72,77,82,87,92,99,100}),999)</f>
        <v>82</v>
      </c>
      <c r="X2649" s="57">
        <f>VLOOKUP(A2649,'Individual Data'!$K$5:$AC$5544,8,FALSE)</f>
        <v>4</v>
      </c>
      <c r="Y2649" s="57">
        <f>VLOOKUP(A2649,'Individual Data'!$K$5:$AC$5544,9,FALSE)</f>
        <v>2019</v>
      </c>
    </row>
    <row r="2650" spans="1:25" ht="15" customHeight="1" x14ac:dyDescent="0.25">
      <c r="A2650" s="197" t="s">
        <v>11352</v>
      </c>
      <c r="B2650" s="197" t="s">
        <v>22653</v>
      </c>
      <c r="C2650" s="198">
        <v>45230</v>
      </c>
      <c r="D2650" s="199">
        <v>3320</v>
      </c>
      <c r="E2650" s="197" t="s">
        <v>19595</v>
      </c>
      <c r="F2650" s="197" t="s">
        <v>19617</v>
      </c>
      <c r="G2650" s="197"/>
      <c r="H2650" s="197">
        <v>76</v>
      </c>
      <c r="I2650" s="197" t="s">
        <v>3085</v>
      </c>
      <c r="J2650" s="197" t="s">
        <v>19596</v>
      </c>
      <c r="K2650" s="57" t="s">
        <v>3196</v>
      </c>
      <c r="M2650" s="199">
        <v>18</v>
      </c>
      <c r="O2650" s="197" t="s">
        <v>22654</v>
      </c>
      <c r="Q2650" s="197" t="s">
        <v>3229</v>
      </c>
      <c r="S2650" s="57">
        <v>1</v>
      </c>
      <c r="T2650" s="197" t="s">
        <v>19598</v>
      </c>
      <c r="U2650" s="57" t="str">
        <f>VLOOKUP(A2650,'Individual Data'!$K$5:$AC$5544,12,FALSE)</f>
        <v>BCA1</v>
      </c>
      <c r="V2650" s="14">
        <f>IFERROR(LOOKUP(H2650,{30,43,48,53,58,63,68,73,78,83,88,93,97},{42,47,52,57,62,67,72,77,82,87,92,99,100}),999)</f>
        <v>77</v>
      </c>
      <c r="X2650" s="57">
        <f>VLOOKUP(A2650,'Individual Data'!$K$5:$AC$5544,8,FALSE)</f>
        <v>4</v>
      </c>
      <c r="Y2650" s="57">
        <f>VLOOKUP(A2650,'Individual Data'!$K$5:$AC$5544,9,FALSE)</f>
        <v>2019</v>
      </c>
    </row>
    <row r="2651" spans="1:25" ht="15" customHeight="1" x14ac:dyDescent="0.25">
      <c r="A2651" s="197" t="s">
        <v>11357</v>
      </c>
      <c r="B2651" s="197" t="s">
        <v>22655</v>
      </c>
      <c r="C2651" s="198">
        <v>45243</v>
      </c>
      <c r="D2651" s="199">
        <v>5050</v>
      </c>
      <c r="E2651" s="197" t="s">
        <v>19595</v>
      </c>
      <c r="F2651" s="197" t="s">
        <v>19617</v>
      </c>
      <c r="G2651" s="197"/>
      <c r="H2651" s="197">
        <v>84</v>
      </c>
      <c r="I2651" s="197" t="s">
        <v>3085</v>
      </c>
      <c r="J2651" s="197" t="s">
        <v>19596</v>
      </c>
      <c r="K2651" s="57" t="s">
        <v>3196</v>
      </c>
      <c r="M2651" s="199">
        <v>18</v>
      </c>
      <c r="O2651" s="197" t="s">
        <v>22656</v>
      </c>
      <c r="Q2651" s="197" t="s">
        <v>3229</v>
      </c>
      <c r="S2651" s="57">
        <v>1</v>
      </c>
      <c r="T2651" s="197" t="s">
        <v>19598</v>
      </c>
      <c r="U2651" s="57" t="str">
        <f>VLOOKUP(A2651,'Individual Data'!$K$5:$AC$5544,12,FALSE)</f>
        <v>Unassigned</v>
      </c>
      <c r="V2651" s="14">
        <f>IFERROR(LOOKUP(H2651,{30,43,48,53,58,63,68,73,78,83,88,93,97},{42,47,52,57,62,67,72,77,82,87,92,99,100}),999)</f>
        <v>87</v>
      </c>
      <c r="X2651" s="57" t="str">
        <f>VLOOKUP(A2651,'Individual Data'!$K$5:$AC$5544,8,FALSE)</f>
        <v>NA</v>
      </c>
      <c r="Y2651" s="57" t="str">
        <f>VLOOKUP(A2651,'Individual Data'!$K$5:$AC$5544,9,FALSE)</f>
        <v>U</v>
      </c>
    </row>
    <row r="2652" spans="1:25" ht="15" customHeight="1" x14ac:dyDescent="0.25">
      <c r="A2652" s="197" t="s">
        <v>11360</v>
      </c>
      <c r="B2652" s="197" t="s">
        <v>22657</v>
      </c>
      <c r="C2652" s="198">
        <v>45230</v>
      </c>
      <c r="D2652" s="199">
        <v>3212</v>
      </c>
      <c r="E2652" s="197" t="s">
        <v>19595</v>
      </c>
      <c r="F2652" s="197" t="s">
        <v>19617</v>
      </c>
      <c r="G2652" s="197"/>
      <c r="H2652" s="197">
        <v>87</v>
      </c>
      <c r="I2652" s="197" t="s">
        <v>3085</v>
      </c>
      <c r="J2652" s="197" t="s">
        <v>19596</v>
      </c>
      <c r="K2652" s="57" t="s">
        <v>3196</v>
      </c>
      <c r="M2652" s="199">
        <v>18</v>
      </c>
      <c r="O2652" s="197" t="s">
        <v>22658</v>
      </c>
      <c r="Q2652" s="197" t="s">
        <v>3229</v>
      </c>
      <c r="S2652" s="57">
        <v>1</v>
      </c>
      <c r="T2652" s="197" t="s">
        <v>19598</v>
      </c>
      <c r="U2652" s="57" t="str">
        <f>VLOOKUP(A2652,'Individual Data'!$K$5:$AC$5544,12,FALSE)</f>
        <v>IPCSR</v>
      </c>
      <c r="V2652" s="14">
        <f>IFERROR(LOOKUP(H2652,{30,43,48,53,58,63,68,73,78,83,88,93,97},{42,47,52,57,62,67,72,77,82,87,92,99,100}),999)</f>
        <v>87</v>
      </c>
      <c r="X2652" s="57">
        <f>VLOOKUP(A2652,'Individual Data'!$K$5:$AC$5544,8,FALSE)</f>
        <v>4</v>
      </c>
      <c r="Y2652" s="57">
        <f>VLOOKUP(A2652,'Individual Data'!$K$5:$AC$5544,9,FALSE)</f>
        <v>2019</v>
      </c>
    </row>
    <row r="2653" spans="1:25" ht="15" customHeight="1" x14ac:dyDescent="0.25">
      <c r="A2653" s="197" t="s">
        <v>11364</v>
      </c>
      <c r="B2653" s="197" t="s">
        <v>22659</v>
      </c>
      <c r="C2653" s="198">
        <v>45223</v>
      </c>
      <c r="D2653" s="199">
        <v>2303</v>
      </c>
      <c r="E2653" s="197" t="s">
        <v>19595</v>
      </c>
      <c r="F2653" s="197" t="s">
        <v>19604</v>
      </c>
      <c r="G2653" s="197"/>
      <c r="H2653" s="197">
        <v>74</v>
      </c>
      <c r="I2653" s="197" t="s">
        <v>3085</v>
      </c>
      <c r="J2653" s="197" t="s">
        <v>19596</v>
      </c>
      <c r="K2653" s="57" t="s">
        <v>3196</v>
      </c>
      <c r="M2653" s="199">
        <v>18</v>
      </c>
      <c r="O2653" s="197" t="s">
        <v>22660</v>
      </c>
      <c r="Q2653" s="197" t="s">
        <v>3229</v>
      </c>
      <c r="S2653" s="57">
        <v>1</v>
      </c>
      <c r="T2653" s="197" t="s">
        <v>19598</v>
      </c>
      <c r="U2653" s="57" t="str">
        <f>VLOOKUP(A2653,'Individual Data'!$K$5:$AC$5544,12,FALSE)</f>
        <v>BCA1</v>
      </c>
      <c r="V2653" s="14">
        <f>IFERROR(LOOKUP(H2653,{30,43,48,53,58,63,68,73,78,83,88,93,97},{42,47,52,57,62,67,72,77,82,87,92,99,100}),999)</f>
        <v>77</v>
      </c>
      <c r="X2653" s="57">
        <f>VLOOKUP(A2653,'Individual Data'!$K$5:$AC$5544,8,FALSE)</f>
        <v>4</v>
      </c>
      <c r="Y2653" s="57">
        <f>VLOOKUP(A2653,'Individual Data'!$K$5:$AC$5544,9,FALSE)</f>
        <v>2019</v>
      </c>
    </row>
    <row r="2654" spans="1:25" ht="15" customHeight="1" x14ac:dyDescent="0.25">
      <c r="A2654" s="197" t="s">
        <v>11367</v>
      </c>
      <c r="B2654" s="197" t="s">
        <v>22661</v>
      </c>
      <c r="C2654" s="198">
        <v>45236</v>
      </c>
      <c r="D2654" s="199">
        <v>4249</v>
      </c>
      <c r="E2654" s="197" t="s">
        <v>19595</v>
      </c>
      <c r="F2654" s="197" t="s">
        <v>19617</v>
      </c>
      <c r="G2654" s="197"/>
      <c r="H2654" s="197">
        <v>78</v>
      </c>
      <c r="I2654" s="197" t="s">
        <v>3085</v>
      </c>
      <c r="J2654" s="197" t="s">
        <v>19596</v>
      </c>
      <c r="K2654" s="57" t="s">
        <v>3196</v>
      </c>
      <c r="M2654" s="199">
        <v>18</v>
      </c>
      <c r="O2654" s="197" t="s">
        <v>22662</v>
      </c>
      <c r="Q2654" s="197" t="s">
        <v>3229</v>
      </c>
      <c r="S2654" s="57">
        <v>1</v>
      </c>
      <c r="T2654" s="197" t="s">
        <v>3229</v>
      </c>
      <c r="U2654" s="57" t="str">
        <f>VLOOKUP(A2654,'Individual Data'!$K$5:$AC$5544,12,FALSE)</f>
        <v>PLA1</v>
      </c>
      <c r="V2654" s="14">
        <f>IFERROR(LOOKUP(H2654,{30,43,48,53,58,63,68,73,78,83,88,93,97},{42,47,52,57,62,67,72,77,82,87,92,99,100}),999)</f>
        <v>82</v>
      </c>
      <c r="X2654" s="57">
        <f>VLOOKUP(A2654,'Individual Data'!$K$5:$AC$5544,8,FALSE)</f>
        <v>4</v>
      </c>
      <c r="Y2654" s="57">
        <f>VLOOKUP(A2654,'Individual Data'!$K$5:$AC$5544,9,FALSE)</f>
        <v>2019</v>
      </c>
    </row>
    <row r="2655" spans="1:25" ht="15" customHeight="1" x14ac:dyDescent="0.25">
      <c r="A2655" s="197" t="s">
        <v>11372</v>
      </c>
      <c r="B2655" s="197" t="s">
        <v>22663</v>
      </c>
      <c r="C2655" s="198">
        <v>45236</v>
      </c>
      <c r="D2655" s="199">
        <v>4277</v>
      </c>
      <c r="E2655" s="197" t="s">
        <v>19595</v>
      </c>
      <c r="F2655" s="197" t="s">
        <v>19617</v>
      </c>
      <c r="G2655" s="197"/>
      <c r="H2655" s="197">
        <v>80</v>
      </c>
      <c r="I2655" s="197" t="s">
        <v>3085</v>
      </c>
      <c r="J2655" s="197" t="s">
        <v>19596</v>
      </c>
      <c r="K2655" s="57" t="s">
        <v>3196</v>
      </c>
      <c r="M2655" s="199">
        <v>18</v>
      </c>
      <c r="O2655" s="197" t="s">
        <v>22664</v>
      </c>
      <c r="Q2655" s="197" t="s">
        <v>3229</v>
      </c>
      <c r="S2655" s="57">
        <v>1</v>
      </c>
      <c r="T2655" s="197" t="s">
        <v>19598</v>
      </c>
      <c r="U2655" s="57" t="str">
        <f>VLOOKUP(A2655,'Individual Data'!$K$5:$AC$5544,12,FALSE)</f>
        <v>CJA1</v>
      </c>
      <c r="V2655" s="14">
        <f>IFERROR(LOOKUP(H2655,{30,43,48,53,58,63,68,73,78,83,88,93,97},{42,47,52,57,62,67,72,77,82,87,92,99,100}),999)</f>
        <v>82</v>
      </c>
      <c r="X2655" s="57">
        <f>VLOOKUP(A2655,'Individual Data'!$K$5:$AC$5544,8,FALSE)</f>
        <v>4</v>
      </c>
      <c r="Y2655" s="57">
        <f>VLOOKUP(A2655,'Individual Data'!$K$5:$AC$5544,9,FALSE)</f>
        <v>2019</v>
      </c>
    </row>
    <row r="2656" spans="1:25" ht="15" customHeight="1" x14ac:dyDescent="0.25">
      <c r="A2656" s="197" t="s">
        <v>11378</v>
      </c>
      <c r="B2656" s="197" t="s">
        <v>22665</v>
      </c>
      <c r="C2656" s="198">
        <v>45230</v>
      </c>
      <c r="D2656" s="199">
        <v>412</v>
      </c>
      <c r="E2656" s="197" t="s">
        <v>19595</v>
      </c>
      <c r="F2656" s="197" t="s">
        <v>19617</v>
      </c>
      <c r="G2656" s="197"/>
      <c r="H2656" s="197">
        <v>83</v>
      </c>
      <c r="I2656" s="197" t="s">
        <v>3225</v>
      </c>
      <c r="J2656" s="197" t="s">
        <v>19596</v>
      </c>
      <c r="K2656" s="57" t="s">
        <v>3196</v>
      </c>
      <c r="M2656" s="199">
        <v>18</v>
      </c>
      <c r="O2656" s="197" t="s">
        <v>22666</v>
      </c>
      <c r="Q2656" s="197" t="s">
        <v>3229</v>
      </c>
      <c r="S2656" s="57">
        <v>1</v>
      </c>
      <c r="T2656" s="197" t="s">
        <v>19598</v>
      </c>
      <c r="U2656" s="57" t="str">
        <f>VLOOKUP(A2656,'Individual Data'!$K$5:$AC$5544,12,FALSE)</f>
        <v>BCA1</v>
      </c>
      <c r="V2656" s="14">
        <f>IFERROR(LOOKUP(H2656,{30,43,48,53,58,63,68,73,78,83,88,93,97},{42,47,52,57,62,67,72,77,82,87,92,99,100}),999)</f>
        <v>87</v>
      </c>
      <c r="X2656" s="57">
        <f>VLOOKUP(A2656,'Individual Data'!$K$5:$AC$5544,8,FALSE)</f>
        <v>4</v>
      </c>
      <c r="Y2656" s="57">
        <f>VLOOKUP(A2656,'Individual Data'!$K$5:$AC$5544,9,FALSE)</f>
        <v>2019</v>
      </c>
    </row>
    <row r="2657" spans="1:25" ht="15" customHeight="1" x14ac:dyDescent="0.25">
      <c r="A2657" s="197" t="s">
        <v>11382</v>
      </c>
      <c r="B2657" s="197" t="s">
        <v>22667</v>
      </c>
      <c r="C2657" s="198">
        <v>45223</v>
      </c>
      <c r="D2657" s="199">
        <v>2030</v>
      </c>
      <c r="E2657" s="197" t="s">
        <v>19595</v>
      </c>
      <c r="F2657" s="197" t="s">
        <v>19617</v>
      </c>
      <c r="G2657" s="197"/>
      <c r="H2657" s="197">
        <v>78</v>
      </c>
      <c r="I2657" s="197" t="s">
        <v>3085</v>
      </c>
      <c r="J2657" s="197" t="s">
        <v>19596</v>
      </c>
      <c r="K2657" s="57" t="s">
        <v>3196</v>
      </c>
      <c r="M2657" s="199">
        <v>18</v>
      </c>
      <c r="O2657" s="197" t="s">
        <v>22668</v>
      </c>
      <c r="Q2657" s="197" t="s">
        <v>3229</v>
      </c>
      <c r="S2657" s="57">
        <v>1</v>
      </c>
      <c r="T2657" s="197" t="s">
        <v>19598</v>
      </c>
      <c r="U2657" s="57" t="str">
        <f>VLOOKUP(A2657,'Individual Data'!$K$5:$AC$5544,12,FALSE)</f>
        <v>Unassigned</v>
      </c>
      <c r="V2657" s="14">
        <f>IFERROR(LOOKUP(H2657,{30,43,48,53,58,63,68,73,78,83,88,93,97},{42,47,52,57,62,67,72,77,82,87,92,99,100}),999)</f>
        <v>82</v>
      </c>
      <c r="X2657" s="57" t="str">
        <f>VLOOKUP(A2657,'Individual Data'!$K$5:$AC$5544,8,FALSE)</f>
        <v>NA</v>
      </c>
      <c r="Y2657" s="57" t="str">
        <f>VLOOKUP(A2657,'Individual Data'!$K$5:$AC$5544,9,FALSE)</f>
        <v>U</v>
      </c>
    </row>
    <row r="2658" spans="1:25" ht="15" customHeight="1" x14ac:dyDescent="0.25">
      <c r="A2658" s="197" t="s">
        <v>11385</v>
      </c>
      <c r="B2658" s="197" t="s">
        <v>22669</v>
      </c>
      <c r="C2658" s="198">
        <v>45236</v>
      </c>
      <c r="D2658" s="199">
        <v>4195</v>
      </c>
      <c r="E2658" s="197" t="s">
        <v>19595</v>
      </c>
      <c r="F2658" s="197" t="s">
        <v>19617</v>
      </c>
      <c r="G2658" s="197"/>
      <c r="H2658" s="197">
        <v>84</v>
      </c>
      <c r="I2658" s="197" t="s">
        <v>3085</v>
      </c>
      <c r="J2658" s="197" t="s">
        <v>19596</v>
      </c>
      <c r="K2658" s="57" t="s">
        <v>3196</v>
      </c>
      <c r="M2658" s="199">
        <v>18</v>
      </c>
      <c r="O2658" s="197" t="s">
        <v>22670</v>
      </c>
      <c r="Q2658" s="197" t="s">
        <v>3229</v>
      </c>
      <c r="S2658" s="57">
        <v>1</v>
      </c>
      <c r="T2658" s="197" t="s">
        <v>19598</v>
      </c>
      <c r="U2658" s="57" t="str">
        <f>VLOOKUP(A2658,'Individual Data'!$K$5:$AC$5544,12,FALSE)</f>
        <v>IPCSR</v>
      </c>
      <c r="V2658" s="14">
        <f>IFERROR(LOOKUP(H2658,{30,43,48,53,58,63,68,73,78,83,88,93,97},{42,47,52,57,62,67,72,77,82,87,92,99,100}),999)</f>
        <v>87</v>
      </c>
      <c r="X2658" s="57">
        <f>VLOOKUP(A2658,'Individual Data'!$K$5:$AC$5544,8,FALSE)</f>
        <v>4</v>
      </c>
      <c r="Y2658" s="57">
        <f>VLOOKUP(A2658,'Individual Data'!$K$5:$AC$5544,9,FALSE)</f>
        <v>2019</v>
      </c>
    </row>
    <row r="2659" spans="1:25" ht="15" customHeight="1" x14ac:dyDescent="0.25">
      <c r="A2659" s="197" t="s">
        <v>11393</v>
      </c>
      <c r="B2659" s="197" t="s">
        <v>22671</v>
      </c>
      <c r="C2659" s="198">
        <v>45236</v>
      </c>
      <c r="D2659" s="199">
        <v>518</v>
      </c>
      <c r="E2659" s="197" t="s">
        <v>19595</v>
      </c>
      <c r="F2659" s="197" t="s">
        <v>19617</v>
      </c>
      <c r="G2659" s="197"/>
      <c r="H2659" s="197">
        <v>83</v>
      </c>
      <c r="I2659" s="197" t="s">
        <v>3225</v>
      </c>
      <c r="J2659" s="197" t="s">
        <v>19596</v>
      </c>
      <c r="K2659" s="57" t="s">
        <v>3196</v>
      </c>
      <c r="M2659" s="199">
        <v>18</v>
      </c>
      <c r="O2659" s="197" t="s">
        <v>22672</v>
      </c>
      <c r="Q2659" s="197" t="s">
        <v>3229</v>
      </c>
      <c r="S2659" s="57">
        <v>1</v>
      </c>
      <c r="T2659" s="197" t="s">
        <v>19598</v>
      </c>
      <c r="U2659" s="57" t="str">
        <f>VLOOKUP(A2659,'Individual Data'!$K$5:$AC$5544,12,FALSE)</f>
        <v>CJA1</v>
      </c>
      <c r="V2659" s="14">
        <f>IFERROR(LOOKUP(H2659,{30,43,48,53,58,63,68,73,78,83,88,93,97},{42,47,52,57,62,67,72,77,82,87,92,99,100}),999)</f>
        <v>87</v>
      </c>
      <c r="X2659" s="57">
        <f>VLOOKUP(A2659,'Individual Data'!$K$5:$AC$5544,8,FALSE)</f>
        <v>4</v>
      </c>
      <c r="Y2659" s="57">
        <f>VLOOKUP(A2659,'Individual Data'!$K$5:$AC$5544,9,FALSE)</f>
        <v>2019</v>
      </c>
    </row>
    <row r="2660" spans="1:25" ht="15" customHeight="1" x14ac:dyDescent="0.25">
      <c r="A2660" s="197" t="s">
        <v>11397</v>
      </c>
      <c r="B2660" s="197" t="s">
        <v>22673</v>
      </c>
      <c r="C2660" s="198">
        <v>45236</v>
      </c>
      <c r="D2660" s="199">
        <v>4275</v>
      </c>
      <c r="E2660" s="197" t="s">
        <v>19595</v>
      </c>
      <c r="F2660" s="197" t="s">
        <v>19617</v>
      </c>
      <c r="G2660" s="197"/>
      <c r="H2660" s="197">
        <v>81</v>
      </c>
      <c r="I2660" s="197" t="s">
        <v>3085</v>
      </c>
      <c r="J2660" s="197" t="s">
        <v>19596</v>
      </c>
      <c r="K2660" s="57" t="s">
        <v>3196</v>
      </c>
      <c r="M2660" s="199">
        <v>18</v>
      </c>
      <c r="O2660" s="197" t="s">
        <v>22674</v>
      </c>
      <c r="Q2660" s="197" t="s">
        <v>3229</v>
      </c>
      <c r="S2660" s="57">
        <v>1</v>
      </c>
      <c r="T2660" s="197" t="s">
        <v>19598</v>
      </c>
      <c r="U2660" s="57" t="str">
        <f>VLOOKUP(A2660,'Individual Data'!$K$5:$AC$5544,12,FALSE)</f>
        <v>IPCSR</v>
      </c>
      <c r="V2660" s="14">
        <f>IFERROR(LOOKUP(H2660,{30,43,48,53,58,63,68,73,78,83,88,93,97},{42,47,52,57,62,67,72,77,82,87,92,99,100}),999)</f>
        <v>82</v>
      </c>
      <c r="X2660" s="57">
        <f>VLOOKUP(A2660,'Individual Data'!$K$5:$AC$5544,8,FALSE)</f>
        <v>4</v>
      </c>
      <c r="Y2660" s="57">
        <f>VLOOKUP(A2660,'Individual Data'!$K$5:$AC$5544,9,FALSE)</f>
        <v>2019</v>
      </c>
    </row>
    <row r="2661" spans="1:25" ht="15" customHeight="1" x14ac:dyDescent="0.25">
      <c r="A2661" s="197" t="s">
        <v>11400</v>
      </c>
      <c r="B2661" s="197" t="s">
        <v>22675</v>
      </c>
      <c r="C2661" s="198">
        <v>45243</v>
      </c>
      <c r="D2661" s="199">
        <v>5082</v>
      </c>
      <c r="E2661" s="197" t="s">
        <v>19595</v>
      </c>
      <c r="F2661" s="197" t="s">
        <v>19617</v>
      </c>
      <c r="G2661" s="197"/>
      <c r="H2661" s="197">
        <v>81</v>
      </c>
      <c r="I2661" s="197" t="s">
        <v>3085</v>
      </c>
      <c r="J2661" s="197" t="s">
        <v>19596</v>
      </c>
      <c r="K2661" s="57" t="s">
        <v>3196</v>
      </c>
      <c r="M2661" s="199">
        <v>18</v>
      </c>
      <c r="O2661" s="197" t="s">
        <v>22676</v>
      </c>
      <c r="Q2661" s="197" t="s">
        <v>3229</v>
      </c>
      <c r="S2661" s="57">
        <v>1</v>
      </c>
      <c r="T2661" s="197" t="s">
        <v>19598</v>
      </c>
      <c r="U2661" s="57" t="str">
        <f>VLOOKUP(A2661,'Individual Data'!$K$5:$AC$5544,12,FALSE)</f>
        <v>LFHSO2</v>
      </c>
      <c r="V2661" s="14">
        <f>IFERROR(LOOKUP(H2661,{30,43,48,53,58,63,68,73,78,83,88,93,97},{42,47,52,57,62,67,72,77,82,87,92,99,100}),999)</f>
        <v>82</v>
      </c>
      <c r="X2661" s="57">
        <f>VLOOKUP(A2661,'Individual Data'!$K$5:$AC$5544,8,FALSE)</f>
        <v>4</v>
      </c>
      <c r="Y2661" s="57">
        <f>VLOOKUP(A2661,'Individual Data'!$K$5:$AC$5544,9,FALSE)</f>
        <v>2019</v>
      </c>
    </row>
    <row r="2662" spans="1:25" ht="15" customHeight="1" x14ac:dyDescent="0.25">
      <c r="A2662" s="197" t="s">
        <v>11402</v>
      </c>
      <c r="B2662" s="197" t="s">
        <v>22677</v>
      </c>
      <c r="C2662" s="198">
        <v>45245</v>
      </c>
      <c r="D2662" s="199">
        <v>7076</v>
      </c>
      <c r="E2662" s="197" t="s">
        <v>19595</v>
      </c>
      <c r="F2662" s="197" t="s">
        <v>19610</v>
      </c>
      <c r="G2662" s="197"/>
      <c r="H2662" s="197">
        <v>83</v>
      </c>
      <c r="I2662" s="197" t="s">
        <v>3225</v>
      </c>
      <c r="J2662" s="197" t="s">
        <v>19596</v>
      </c>
      <c r="K2662" s="57" t="s">
        <v>3196</v>
      </c>
      <c r="M2662" s="199">
        <v>18</v>
      </c>
      <c r="O2662" s="197" t="s">
        <v>19601</v>
      </c>
      <c r="Q2662" s="197" t="s">
        <v>3229</v>
      </c>
      <c r="S2662" s="57">
        <v>1</v>
      </c>
      <c r="T2662" s="197" t="s">
        <v>3229</v>
      </c>
      <c r="U2662" s="57" t="str">
        <f>VLOOKUP(A2662,'Individual Data'!$K$5:$AC$5544,12,FALSE)</f>
        <v>Unassigned</v>
      </c>
      <c r="V2662" s="14">
        <f>IFERROR(LOOKUP(H2662,{30,43,48,53,58,63,68,73,78,83,88,93,97},{42,47,52,57,62,67,72,77,82,87,92,99,100}),999)</f>
        <v>87</v>
      </c>
      <c r="X2662" s="57" t="str">
        <f>VLOOKUP(A2662,'Individual Data'!$K$5:$AC$5544,8,FALSE)</f>
        <v>NA</v>
      </c>
      <c r="Y2662" s="57" t="str">
        <f>VLOOKUP(A2662,'Individual Data'!$K$5:$AC$5544,9,FALSE)</f>
        <v>U</v>
      </c>
    </row>
    <row r="2663" spans="1:25" ht="15" customHeight="1" x14ac:dyDescent="0.25">
      <c r="A2663" s="197" t="s">
        <v>11405</v>
      </c>
      <c r="B2663" s="197" t="s">
        <v>22678</v>
      </c>
      <c r="C2663" s="198">
        <v>45230</v>
      </c>
      <c r="D2663" s="199">
        <v>3228</v>
      </c>
      <c r="E2663" s="197" t="s">
        <v>19595</v>
      </c>
      <c r="F2663" s="197" t="s">
        <v>19617</v>
      </c>
      <c r="G2663" s="197"/>
      <c r="H2663" s="197">
        <v>85</v>
      </c>
      <c r="I2663" s="197" t="s">
        <v>3085</v>
      </c>
      <c r="J2663" s="197" t="s">
        <v>19596</v>
      </c>
      <c r="K2663" s="57" t="s">
        <v>3196</v>
      </c>
      <c r="M2663" s="199">
        <v>18</v>
      </c>
      <c r="O2663" s="197" t="s">
        <v>22679</v>
      </c>
      <c r="Q2663" s="197" t="s">
        <v>3229</v>
      </c>
      <c r="S2663" s="57">
        <v>1</v>
      </c>
      <c r="T2663" s="197" t="s">
        <v>19607</v>
      </c>
      <c r="U2663" s="57" t="str">
        <f>VLOOKUP(A2663,'Individual Data'!$K$5:$AC$5544,12,FALSE)</f>
        <v>CJA1</v>
      </c>
      <c r="V2663" s="14">
        <f>IFERROR(LOOKUP(H2663,{30,43,48,53,58,63,68,73,78,83,88,93,97},{42,47,52,57,62,67,72,77,82,87,92,99,100}),999)</f>
        <v>87</v>
      </c>
      <c r="X2663" s="57">
        <f>VLOOKUP(A2663,'Individual Data'!$K$5:$AC$5544,8,FALSE)</f>
        <v>5</v>
      </c>
      <c r="Y2663" s="57">
        <f>VLOOKUP(A2663,'Individual Data'!$K$5:$AC$5544,9,FALSE)</f>
        <v>2018</v>
      </c>
    </row>
    <row r="2664" spans="1:25" ht="15" customHeight="1" x14ac:dyDescent="0.25">
      <c r="A2664" s="197" t="s">
        <v>11407</v>
      </c>
      <c r="B2664" s="197" t="s">
        <v>22680</v>
      </c>
      <c r="C2664" s="198">
        <v>45236</v>
      </c>
      <c r="D2664" s="199">
        <v>525</v>
      </c>
      <c r="E2664" s="197" t="s">
        <v>19595</v>
      </c>
      <c r="F2664" s="197" t="s">
        <v>19617</v>
      </c>
      <c r="G2664" s="197"/>
      <c r="H2664" s="197">
        <v>80</v>
      </c>
      <c r="I2664" s="197" t="s">
        <v>3225</v>
      </c>
      <c r="J2664" s="197" t="s">
        <v>19596</v>
      </c>
      <c r="K2664" s="57" t="s">
        <v>3196</v>
      </c>
      <c r="M2664" s="199">
        <v>18</v>
      </c>
      <c r="O2664" s="197" t="s">
        <v>22681</v>
      </c>
      <c r="Q2664" s="197" t="s">
        <v>3229</v>
      </c>
      <c r="S2664" s="57">
        <v>1</v>
      </c>
      <c r="T2664" s="197" t="s">
        <v>19598</v>
      </c>
      <c r="U2664" s="57" t="str">
        <f>VLOOKUP(A2664,'Individual Data'!$K$5:$AC$5544,12,FALSE)</f>
        <v>CJA1</v>
      </c>
      <c r="V2664" s="14">
        <f>IFERROR(LOOKUP(H2664,{30,43,48,53,58,63,68,73,78,83,88,93,97},{42,47,52,57,62,67,72,77,82,87,92,99,100}),999)</f>
        <v>82</v>
      </c>
      <c r="X2664" s="57">
        <f>VLOOKUP(A2664,'Individual Data'!$K$5:$AC$5544,8,FALSE)</f>
        <v>4</v>
      </c>
      <c r="Y2664" s="57">
        <f>VLOOKUP(A2664,'Individual Data'!$K$5:$AC$5544,9,FALSE)</f>
        <v>2019</v>
      </c>
    </row>
    <row r="2665" spans="1:25" ht="15" customHeight="1" x14ac:dyDescent="0.25">
      <c r="A2665" s="197" t="s">
        <v>11410</v>
      </c>
      <c r="B2665" s="197" t="s">
        <v>22682</v>
      </c>
      <c r="C2665" s="198">
        <v>45230</v>
      </c>
      <c r="D2665" s="199">
        <v>409</v>
      </c>
      <c r="E2665" s="197" t="s">
        <v>19595</v>
      </c>
      <c r="F2665" s="197" t="s">
        <v>19617</v>
      </c>
      <c r="G2665" s="197"/>
      <c r="H2665" s="197">
        <v>72</v>
      </c>
      <c r="I2665" s="197" t="s">
        <v>3225</v>
      </c>
      <c r="J2665" s="197" t="s">
        <v>19596</v>
      </c>
      <c r="K2665" s="57" t="s">
        <v>3196</v>
      </c>
      <c r="M2665" s="199">
        <v>18</v>
      </c>
      <c r="O2665" s="197" t="s">
        <v>22683</v>
      </c>
      <c r="Q2665" s="197" t="s">
        <v>3229</v>
      </c>
      <c r="S2665" s="57">
        <v>1</v>
      </c>
      <c r="T2665" s="197" t="s">
        <v>19598</v>
      </c>
      <c r="U2665" s="57" t="str">
        <f>VLOOKUP(A2665,'Individual Data'!$K$5:$AC$5544,12,FALSE)</f>
        <v>IPCSR</v>
      </c>
      <c r="V2665" s="14">
        <f>IFERROR(LOOKUP(H2665,{30,43,48,53,58,63,68,73,78,83,88,93,97},{42,47,52,57,62,67,72,77,82,87,92,99,100}),999)</f>
        <v>72</v>
      </c>
      <c r="X2665" s="57">
        <f>VLOOKUP(A2665,'Individual Data'!$K$5:$AC$5544,8,FALSE)</f>
        <v>4</v>
      </c>
      <c r="Y2665" s="57">
        <f>VLOOKUP(A2665,'Individual Data'!$K$5:$AC$5544,9,FALSE)</f>
        <v>2019</v>
      </c>
    </row>
    <row r="2666" spans="1:25" ht="15" customHeight="1" x14ac:dyDescent="0.25">
      <c r="A2666" s="197" t="s">
        <v>11412</v>
      </c>
      <c r="B2666" s="197" t="s">
        <v>22684</v>
      </c>
      <c r="C2666" s="198">
        <v>45236</v>
      </c>
      <c r="D2666" s="199">
        <v>4278</v>
      </c>
      <c r="E2666" s="197" t="s">
        <v>19595</v>
      </c>
      <c r="F2666" s="197" t="s">
        <v>19617</v>
      </c>
      <c r="G2666" s="197"/>
      <c r="H2666" s="197">
        <v>79</v>
      </c>
      <c r="I2666" s="197" t="s">
        <v>3085</v>
      </c>
      <c r="J2666" s="197" t="s">
        <v>19596</v>
      </c>
      <c r="K2666" s="57" t="s">
        <v>3196</v>
      </c>
      <c r="M2666" s="199">
        <v>18</v>
      </c>
      <c r="O2666" s="197" t="s">
        <v>22685</v>
      </c>
      <c r="Q2666" s="197" t="s">
        <v>3229</v>
      </c>
      <c r="S2666" s="57">
        <v>1</v>
      </c>
      <c r="T2666" s="197" t="s">
        <v>19598</v>
      </c>
      <c r="U2666" s="57" t="str">
        <f>VLOOKUP(A2666,'Individual Data'!$K$5:$AC$5544,12,FALSE)</f>
        <v>NPTH</v>
      </c>
      <c r="V2666" s="14">
        <f>IFERROR(LOOKUP(H2666,{30,43,48,53,58,63,68,73,78,83,88,93,97},{42,47,52,57,62,67,72,77,82,87,92,99,100}),999)</f>
        <v>82</v>
      </c>
      <c r="X2666" s="57">
        <f>VLOOKUP(A2666,'Individual Data'!$K$5:$AC$5544,8,FALSE)</f>
        <v>4</v>
      </c>
      <c r="Y2666" s="57">
        <f>VLOOKUP(A2666,'Individual Data'!$K$5:$AC$5544,9,FALSE)</f>
        <v>2019</v>
      </c>
    </row>
    <row r="2667" spans="1:25" ht="15" customHeight="1" x14ac:dyDescent="0.25">
      <c r="A2667" s="197" t="s">
        <v>11414</v>
      </c>
      <c r="B2667" s="197" t="s">
        <v>22686</v>
      </c>
      <c r="C2667" s="198">
        <v>45236</v>
      </c>
      <c r="D2667" s="199">
        <v>4180</v>
      </c>
      <c r="E2667" s="197" t="s">
        <v>19595</v>
      </c>
      <c r="F2667" s="197" t="s">
        <v>19617</v>
      </c>
      <c r="G2667" s="197"/>
      <c r="H2667" s="197">
        <v>76</v>
      </c>
      <c r="I2667" s="197" t="s">
        <v>3085</v>
      </c>
      <c r="J2667" s="197" t="s">
        <v>19596</v>
      </c>
      <c r="K2667" s="57" t="s">
        <v>3196</v>
      </c>
      <c r="M2667" s="199">
        <v>18</v>
      </c>
      <c r="O2667" s="197" t="s">
        <v>22687</v>
      </c>
      <c r="Q2667" s="197" t="s">
        <v>3229</v>
      </c>
      <c r="S2667" s="57">
        <v>1</v>
      </c>
      <c r="T2667" s="197" t="s">
        <v>3229</v>
      </c>
      <c r="U2667" s="57" t="str">
        <f>VLOOKUP(A2667,'Individual Data'!$K$5:$AC$5544,12,FALSE)</f>
        <v>LGA</v>
      </c>
      <c r="V2667" s="14">
        <f>IFERROR(LOOKUP(H2667,{30,43,48,53,58,63,68,73,78,83,88,93,97},{42,47,52,57,62,67,72,77,82,87,92,99,100}),999)</f>
        <v>77</v>
      </c>
      <c r="X2667" s="57">
        <f>VLOOKUP(A2667,'Individual Data'!$K$5:$AC$5544,8,FALSE)</f>
        <v>4</v>
      </c>
      <c r="Y2667" s="57">
        <f>VLOOKUP(A2667,'Individual Data'!$K$5:$AC$5544,9,FALSE)</f>
        <v>2019</v>
      </c>
    </row>
    <row r="2668" spans="1:25" ht="15" customHeight="1" x14ac:dyDescent="0.25">
      <c r="A2668" s="197" t="s">
        <v>11422</v>
      </c>
      <c r="B2668" s="197" t="s">
        <v>22688</v>
      </c>
      <c r="C2668" s="198">
        <v>45223</v>
      </c>
      <c r="D2668" s="199">
        <v>2282</v>
      </c>
      <c r="E2668" s="197" t="s">
        <v>19595</v>
      </c>
      <c r="F2668" s="197" t="s">
        <v>19617</v>
      </c>
      <c r="G2668" s="197"/>
      <c r="H2668" s="197">
        <v>81</v>
      </c>
      <c r="I2668" s="197" t="s">
        <v>3085</v>
      </c>
      <c r="J2668" s="197" t="s">
        <v>19596</v>
      </c>
      <c r="K2668" s="57" t="s">
        <v>3196</v>
      </c>
      <c r="M2668" s="199">
        <v>18</v>
      </c>
      <c r="O2668" s="197" t="s">
        <v>22689</v>
      </c>
      <c r="Q2668" s="197" t="s">
        <v>3229</v>
      </c>
      <c r="S2668" s="57">
        <v>1</v>
      </c>
      <c r="T2668" s="197" t="s">
        <v>19598</v>
      </c>
      <c r="U2668" s="57" t="str">
        <f>VLOOKUP(A2668,'Individual Data'!$K$5:$AC$5544,12,FALSE)</f>
        <v>LFSO</v>
      </c>
      <c r="V2668" s="14">
        <f>IFERROR(LOOKUP(H2668,{30,43,48,53,58,63,68,73,78,83,88,93,97},{42,47,52,57,62,67,72,77,82,87,92,99,100}),999)</f>
        <v>82</v>
      </c>
      <c r="X2668" s="57">
        <f>VLOOKUP(A2668,'Individual Data'!$K$5:$AC$5544,8,FALSE)</f>
        <v>4</v>
      </c>
      <c r="Y2668" s="57">
        <f>VLOOKUP(A2668,'Individual Data'!$K$5:$AC$5544,9,FALSE)</f>
        <v>2019</v>
      </c>
    </row>
    <row r="2669" spans="1:25" ht="15" customHeight="1" x14ac:dyDescent="0.25">
      <c r="A2669" s="197" t="s">
        <v>11425</v>
      </c>
      <c r="B2669" s="197" t="s">
        <v>22690</v>
      </c>
      <c r="C2669" s="198">
        <v>45243</v>
      </c>
      <c r="D2669" s="199">
        <v>671</v>
      </c>
      <c r="E2669" s="197" t="s">
        <v>19595</v>
      </c>
      <c r="F2669" s="197" t="s">
        <v>19617</v>
      </c>
      <c r="G2669" s="197"/>
      <c r="H2669" s="197">
        <v>90</v>
      </c>
      <c r="I2669" s="197" t="s">
        <v>3225</v>
      </c>
      <c r="J2669" s="197" t="s">
        <v>17688</v>
      </c>
      <c r="K2669" s="229" t="s">
        <v>3228</v>
      </c>
      <c r="M2669" s="199">
        <v>18</v>
      </c>
      <c r="O2669" s="197" t="s">
        <v>19601</v>
      </c>
      <c r="Q2669" s="197" t="s">
        <v>3229</v>
      </c>
      <c r="S2669" s="57">
        <v>1</v>
      </c>
      <c r="T2669" s="197" t="s">
        <v>3229</v>
      </c>
      <c r="U2669" s="57" t="str">
        <f>VLOOKUP(A2669,'Individual Data'!$K$5:$AC$5544,12,FALSE)</f>
        <v>Unassigned AD</v>
      </c>
      <c r="V2669" s="14">
        <f>IFERROR(LOOKUP(H2669,{30,43,48,53,58,63,68,73,78,83,88,93,97},{42,47,52,57,62,67,72,77,82,87,92,99,100}),999)</f>
        <v>92</v>
      </c>
      <c r="X2669" s="57" t="str">
        <f>VLOOKUP(A2669,'Individual Data'!$K$5:$AC$5544,8,FALSE)</f>
        <v>NA</v>
      </c>
      <c r="Y2669" s="57" t="str">
        <f>VLOOKUP(A2669,'Individual Data'!$K$5:$AC$5544,9,FALSE)</f>
        <v>U</v>
      </c>
    </row>
    <row r="2670" spans="1:25" ht="15" customHeight="1" x14ac:dyDescent="0.25">
      <c r="A2670" s="197" t="s">
        <v>11429</v>
      </c>
      <c r="B2670" s="197" t="s">
        <v>22691</v>
      </c>
      <c r="C2670" s="198">
        <v>45236</v>
      </c>
      <c r="D2670" s="199">
        <v>4235</v>
      </c>
      <c r="E2670" s="197" t="s">
        <v>19595</v>
      </c>
      <c r="F2670" s="197" t="s">
        <v>19617</v>
      </c>
      <c r="G2670" s="197"/>
      <c r="H2670" s="197">
        <v>76</v>
      </c>
      <c r="I2670" s="197" t="s">
        <v>3085</v>
      </c>
      <c r="J2670" s="197" t="s">
        <v>19596</v>
      </c>
      <c r="K2670" s="228" t="s">
        <v>3196</v>
      </c>
      <c r="M2670" s="199">
        <v>18</v>
      </c>
      <c r="O2670" s="197" t="s">
        <v>22692</v>
      </c>
      <c r="Q2670" s="197" t="s">
        <v>3229</v>
      </c>
      <c r="S2670" s="57">
        <v>1</v>
      </c>
      <c r="T2670" s="197" t="s">
        <v>19598</v>
      </c>
      <c r="U2670" s="57" t="str">
        <f>VLOOKUP(A2670,'Individual Data'!$K$5:$AC$5544,12,FALSE)</f>
        <v>IPCSR</v>
      </c>
      <c r="V2670" s="14">
        <f>IFERROR(LOOKUP(H2670,{30,43,48,53,58,63,68,73,78,83,88,93,97},{42,47,52,57,62,67,72,77,82,87,92,99,100}),999)</f>
        <v>77</v>
      </c>
      <c r="X2670" s="57">
        <f>VLOOKUP(A2670,'Individual Data'!$K$5:$AC$5544,8,FALSE)</f>
        <v>4</v>
      </c>
      <c r="Y2670" s="57">
        <f>VLOOKUP(A2670,'Individual Data'!$K$5:$AC$5544,9,FALSE)</f>
        <v>2019</v>
      </c>
    </row>
    <row r="2671" spans="1:25" ht="15" customHeight="1" x14ac:dyDescent="0.25">
      <c r="A2671" s="197" t="s">
        <v>11434</v>
      </c>
      <c r="B2671" s="197" t="s">
        <v>22693</v>
      </c>
      <c r="C2671" s="198">
        <v>45230</v>
      </c>
      <c r="D2671" s="199">
        <v>403</v>
      </c>
      <c r="E2671" s="197" t="s">
        <v>19595</v>
      </c>
      <c r="F2671" s="197" t="s">
        <v>19617</v>
      </c>
      <c r="G2671" s="197"/>
      <c r="H2671" s="197">
        <v>76</v>
      </c>
      <c r="I2671" s="197" t="s">
        <v>3225</v>
      </c>
      <c r="J2671" s="197" t="s">
        <v>19596</v>
      </c>
      <c r="K2671" s="57" t="s">
        <v>3196</v>
      </c>
      <c r="M2671" s="199">
        <v>18</v>
      </c>
      <c r="O2671" s="197" t="s">
        <v>22694</v>
      </c>
      <c r="Q2671" s="197" t="s">
        <v>3229</v>
      </c>
      <c r="S2671" s="57">
        <v>1</v>
      </c>
      <c r="T2671" s="197" t="s">
        <v>19598</v>
      </c>
      <c r="U2671" s="57" t="str">
        <f>VLOOKUP(A2671,'Individual Data'!$K$5:$AC$5544,12,FALSE)</f>
        <v>CJA1</v>
      </c>
      <c r="V2671" s="14">
        <f>IFERROR(LOOKUP(H2671,{30,43,48,53,58,63,68,73,78,83,88,93,97},{42,47,52,57,62,67,72,77,82,87,92,99,100}),999)</f>
        <v>77</v>
      </c>
      <c r="X2671" s="57">
        <f>VLOOKUP(A2671,'Individual Data'!$K$5:$AC$5544,8,FALSE)</f>
        <v>4</v>
      </c>
      <c r="Y2671" s="57">
        <f>VLOOKUP(A2671,'Individual Data'!$K$5:$AC$5544,9,FALSE)</f>
        <v>2019</v>
      </c>
    </row>
    <row r="2672" spans="1:25" ht="15" customHeight="1" x14ac:dyDescent="0.25">
      <c r="A2672" s="197" t="s">
        <v>11438</v>
      </c>
      <c r="B2672" s="197" t="s">
        <v>22695</v>
      </c>
      <c r="C2672" s="198">
        <v>45243</v>
      </c>
      <c r="D2672" s="199">
        <v>5125</v>
      </c>
      <c r="E2672" s="197" t="s">
        <v>19595</v>
      </c>
      <c r="F2672" s="197" t="s">
        <v>19617</v>
      </c>
      <c r="G2672" s="197"/>
      <c r="H2672" s="197">
        <v>82</v>
      </c>
      <c r="I2672" s="197" t="s">
        <v>3085</v>
      </c>
      <c r="J2672" s="197" t="s">
        <v>19596</v>
      </c>
      <c r="K2672" s="57" t="s">
        <v>3196</v>
      </c>
      <c r="M2672" s="199">
        <v>18</v>
      </c>
      <c r="O2672" s="197" t="s">
        <v>22696</v>
      </c>
      <c r="Q2672" s="197" t="s">
        <v>3229</v>
      </c>
      <c r="S2672" s="57">
        <v>1</v>
      </c>
      <c r="T2672" s="197" t="s">
        <v>19598</v>
      </c>
      <c r="U2672" s="57" t="str">
        <f>VLOOKUP(A2672,'Individual Data'!$K$5:$AC$5544,12,FALSE)</f>
        <v>IPCSR</v>
      </c>
      <c r="V2672" s="14">
        <f>IFERROR(LOOKUP(H2672,{30,43,48,53,58,63,68,73,78,83,88,93,97},{42,47,52,57,62,67,72,77,82,87,92,99,100}),999)</f>
        <v>82</v>
      </c>
      <c r="X2672" s="57">
        <f>VLOOKUP(A2672,'Individual Data'!$K$5:$AC$5544,8,FALSE)</f>
        <v>4</v>
      </c>
      <c r="Y2672" s="57">
        <f>VLOOKUP(A2672,'Individual Data'!$K$5:$AC$5544,9,FALSE)</f>
        <v>2019</v>
      </c>
    </row>
    <row r="2673" spans="1:25" ht="15" customHeight="1" x14ac:dyDescent="0.25">
      <c r="A2673" s="197" t="s">
        <v>11444</v>
      </c>
      <c r="B2673" s="197" t="s">
        <v>22697</v>
      </c>
      <c r="C2673" s="198">
        <v>45236</v>
      </c>
      <c r="D2673" s="199">
        <v>536</v>
      </c>
      <c r="E2673" s="197" t="s">
        <v>19595</v>
      </c>
      <c r="F2673" s="197" t="s">
        <v>19617</v>
      </c>
      <c r="G2673" s="197"/>
      <c r="H2673" s="197">
        <v>88</v>
      </c>
      <c r="I2673" s="197" t="s">
        <v>3225</v>
      </c>
      <c r="J2673" s="197" t="s">
        <v>19596</v>
      </c>
      <c r="K2673" s="57" t="s">
        <v>3196</v>
      </c>
      <c r="M2673" s="199">
        <v>18</v>
      </c>
      <c r="O2673" s="197" t="s">
        <v>22698</v>
      </c>
      <c r="Q2673" s="197" t="s">
        <v>3229</v>
      </c>
      <c r="S2673" s="57">
        <v>1</v>
      </c>
      <c r="T2673" s="197" t="s">
        <v>19598</v>
      </c>
      <c r="U2673" s="57" t="str">
        <f>VLOOKUP(A2673,'Individual Data'!$K$5:$AC$5544,12,FALSE)</f>
        <v>BCA1</v>
      </c>
      <c r="V2673" s="14">
        <f>IFERROR(LOOKUP(H2673,{30,43,48,53,58,63,68,73,78,83,88,93,97},{42,47,52,57,62,67,72,77,82,87,92,99,100}),999)</f>
        <v>92</v>
      </c>
      <c r="X2673" s="57">
        <f>VLOOKUP(A2673,'Individual Data'!$K$5:$AC$5544,8,FALSE)</f>
        <v>4</v>
      </c>
      <c r="Y2673" s="57">
        <f>VLOOKUP(A2673,'Individual Data'!$K$5:$AC$5544,9,FALSE)</f>
        <v>2019</v>
      </c>
    </row>
    <row r="2674" spans="1:25" ht="15" customHeight="1" x14ac:dyDescent="0.25">
      <c r="A2674" s="197" t="s">
        <v>11446</v>
      </c>
      <c r="B2674" s="197" t="s">
        <v>22699</v>
      </c>
      <c r="C2674" s="198">
        <v>45243</v>
      </c>
      <c r="D2674" s="199">
        <v>5015</v>
      </c>
      <c r="E2674" s="197" t="s">
        <v>19595</v>
      </c>
      <c r="F2674" s="197" t="s">
        <v>19617</v>
      </c>
      <c r="G2674" s="197"/>
      <c r="H2674" s="197">
        <v>74</v>
      </c>
      <c r="I2674" s="197" t="s">
        <v>3085</v>
      </c>
      <c r="J2674" s="197" t="s">
        <v>19596</v>
      </c>
      <c r="K2674" s="57" t="s">
        <v>3196</v>
      </c>
      <c r="M2674" s="199">
        <v>18</v>
      </c>
      <c r="O2674" s="197" t="s">
        <v>22700</v>
      </c>
      <c r="Q2674" s="197" t="s">
        <v>3229</v>
      </c>
      <c r="S2674" s="57">
        <v>1</v>
      </c>
      <c r="T2674" s="197" t="s">
        <v>19598</v>
      </c>
      <c r="U2674" s="57" t="str">
        <f>VLOOKUP(A2674,'Individual Data'!$K$5:$AC$5544,12,FALSE)</f>
        <v>IPCSR</v>
      </c>
      <c r="V2674" s="14">
        <f>IFERROR(LOOKUP(H2674,{30,43,48,53,58,63,68,73,78,83,88,93,97},{42,47,52,57,62,67,72,77,82,87,92,99,100}),999)</f>
        <v>77</v>
      </c>
      <c r="X2674" s="57">
        <f>VLOOKUP(A2674,'Individual Data'!$K$5:$AC$5544,8,FALSE)</f>
        <v>4</v>
      </c>
      <c r="Y2674" s="57">
        <f>VLOOKUP(A2674,'Individual Data'!$K$5:$AC$5544,9,FALSE)</f>
        <v>2019</v>
      </c>
    </row>
    <row r="2675" spans="1:25" ht="15" customHeight="1" x14ac:dyDescent="0.25">
      <c r="A2675" s="197" t="s">
        <v>11449</v>
      </c>
      <c r="B2675" s="197" t="s">
        <v>22701</v>
      </c>
      <c r="C2675" s="198">
        <v>45243</v>
      </c>
      <c r="D2675" s="199">
        <v>5069</v>
      </c>
      <c r="E2675" s="197" t="s">
        <v>19595</v>
      </c>
      <c r="F2675" s="197" t="s">
        <v>19617</v>
      </c>
      <c r="G2675" s="197"/>
      <c r="H2675" s="197">
        <v>91</v>
      </c>
      <c r="I2675" s="197" t="s">
        <v>3085</v>
      </c>
      <c r="J2675" s="197" t="s">
        <v>17688</v>
      </c>
      <c r="K2675" s="229" t="s">
        <v>3228</v>
      </c>
      <c r="M2675" s="199">
        <v>18</v>
      </c>
      <c r="O2675" s="197" t="s">
        <v>19601</v>
      </c>
      <c r="Q2675" s="197" t="s">
        <v>3229</v>
      </c>
      <c r="S2675" s="57">
        <v>1</v>
      </c>
      <c r="T2675" s="197" t="s">
        <v>3229</v>
      </c>
      <c r="U2675" s="57" t="str">
        <f>VLOOKUP(A2675,'Individual Data'!$K$5:$AC$5544,12,FALSE)</f>
        <v>CFA</v>
      </c>
      <c r="V2675" s="14">
        <f>IFERROR(LOOKUP(H2675,{30,43,48,53,58,63,68,73,78,83,88,93,97},{42,47,52,57,62,67,72,77,82,87,92,99,100}),999)</f>
        <v>92</v>
      </c>
      <c r="X2675" s="57">
        <f>VLOOKUP(A2675,'Individual Data'!$K$5:$AC$5544,8,FALSE)</f>
        <v>4</v>
      </c>
      <c r="Y2675" s="57">
        <f>VLOOKUP(A2675,'Individual Data'!$K$5:$AC$5544,9,FALSE)</f>
        <v>2019</v>
      </c>
    </row>
    <row r="2676" spans="1:25" ht="15" customHeight="1" x14ac:dyDescent="0.25">
      <c r="A2676" s="197" t="s">
        <v>11452</v>
      </c>
      <c r="B2676" s="197" t="s">
        <v>22702</v>
      </c>
      <c r="C2676" s="198">
        <v>45223</v>
      </c>
      <c r="D2676" s="199">
        <v>2261</v>
      </c>
      <c r="E2676" s="197" t="s">
        <v>19595</v>
      </c>
      <c r="F2676" s="197" t="s">
        <v>19617</v>
      </c>
      <c r="G2676" s="197"/>
      <c r="H2676" s="197">
        <v>74</v>
      </c>
      <c r="I2676" s="197" t="s">
        <v>3085</v>
      </c>
      <c r="J2676" s="197" t="s">
        <v>19596</v>
      </c>
      <c r="K2676" s="228" t="s">
        <v>3196</v>
      </c>
      <c r="M2676" s="199">
        <v>18</v>
      </c>
      <c r="O2676" s="197" t="s">
        <v>22703</v>
      </c>
      <c r="Q2676" s="197" t="s">
        <v>3229</v>
      </c>
      <c r="S2676" s="57">
        <v>1</v>
      </c>
      <c r="T2676" s="197" t="s">
        <v>19598</v>
      </c>
      <c r="U2676" s="57" t="str">
        <f>VLOOKUP(A2676,'Individual Data'!$K$5:$AC$5544,12,FALSE)</f>
        <v>LFSO</v>
      </c>
      <c r="V2676" s="14">
        <f>IFERROR(LOOKUP(H2676,{30,43,48,53,58,63,68,73,78,83,88,93,97},{42,47,52,57,62,67,72,77,82,87,92,99,100}),999)</f>
        <v>77</v>
      </c>
      <c r="X2676" s="57">
        <f>VLOOKUP(A2676,'Individual Data'!$K$5:$AC$5544,8,FALSE)</f>
        <v>4</v>
      </c>
      <c r="Y2676" s="57">
        <f>VLOOKUP(A2676,'Individual Data'!$K$5:$AC$5544,9,FALSE)</f>
        <v>2019</v>
      </c>
    </row>
    <row r="2677" spans="1:25" ht="15" customHeight="1" x14ac:dyDescent="0.25">
      <c r="A2677" s="197" t="s">
        <v>11456</v>
      </c>
      <c r="B2677" s="197" t="s">
        <v>22704</v>
      </c>
      <c r="C2677" s="198">
        <v>45236</v>
      </c>
      <c r="D2677" s="199">
        <v>528</v>
      </c>
      <c r="E2677" s="197" t="s">
        <v>19595</v>
      </c>
      <c r="F2677" s="197" t="s">
        <v>19617</v>
      </c>
      <c r="G2677" s="197"/>
      <c r="H2677" s="197">
        <v>70.5</v>
      </c>
      <c r="I2677" s="197" t="s">
        <v>3225</v>
      </c>
      <c r="J2677" s="197" t="s">
        <v>19596</v>
      </c>
      <c r="K2677" s="57" t="s">
        <v>3196</v>
      </c>
      <c r="M2677" s="199">
        <v>18</v>
      </c>
      <c r="O2677" s="197" t="s">
        <v>22705</v>
      </c>
      <c r="Q2677" s="197" t="s">
        <v>3229</v>
      </c>
      <c r="S2677" s="57">
        <v>1</v>
      </c>
      <c r="T2677" s="197" t="s">
        <v>19598</v>
      </c>
      <c r="U2677" s="57" t="str">
        <f>VLOOKUP(A2677,'Individual Data'!$K$5:$AC$5544,12,FALSE)</f>
        <v>CJA1</v>
      </c>
      <c r="V2677" s="14">
        <f>IFERROR(LOOKUP(H2677,{30,43,48,53,58,63,68,73,78,83,88,93,97},{42,47,52,57,62,67,72,77,82,87,92,99,100}),999)</f>
        <v>72</v>
      </c>
      <c r="X2677" s="57">
        <f>VLOOKUP(A2677,'Individual Data'!$K$5:$AC$5544,8,FALSE)</f>
        <v>4</v>
      </c>
      <c r="Y2677" s="57">
        <f>VLOOKUP(A2677,'Individual Data'!$K$5:$AC$5544,9,FALSE)</f>
        <v>2019</v>
      </c>
    </row>
    <row r="2678" spans="1:25" ht="15" customHeight="1" x14ac:dyDescent="0.25">
      <c r="A2678" s="197" t="s">
        <v>11459</v>
      </c>
      <c r="B2678" s="197" t="s">
        <v>22706</v>
      </c>
      <c r="C2678" s="198">
        <v>45223</v>
      </c>
      <c r="D2678" s="199">
        <v>2256</v>
      </c>
      <c r="E2678" s="197" t="s">
        <v>19595</v>
      </c>
      <c r="F2678" s="197" t="s">
        <v>19617</v>
      </c>
      <c r="G2678" s="197"/>
      <c r="H2678" s="197">
        <v>76</v>
      </c>
      <c r="I2678" s="197" t="s">
        <v>3085</v>
      </c>
      <c r="J2678" s="197" t="s">
        <v>19596</v>
      </c>
      <c r="K2678" s="57" t="s">
        <v>3196</v>
      </c>
      <c r="M2678" s="199">
        <v>18</v>
      </c>
      <c r="O2678" s="197" t="s">
        <v>22707</v>
      </c>
      <c r="Q2678" s="197" t="s">
        <v>3229</v>
      </c>
      <c r="S2678" s="57">
        <v>1</v>
      </c>
      <c r="T2678" s="197" t="s">
        <v>19598</v>
      </c>
      <c r="U2678" s="57" t="str">
        <f>VLOOKUP(A2678,'Individual Data'!$K$5:$AC$5544,12,FALSE)</f>
        <v>LFH UNK</v>
      </c>
      <c r="V2678" s="14">
        <f>IFERROR(LOOKUP(H2678,{30,43,48,53,58,63,68,73,78,83,88,93,97},{42,47,52,57,62,67,72,77,82,87,92,99,100}),999)</f>
        <v>77</v>
      </c>
      <c r="X2678" s="57">
        <f>VLOOKUP(A2678,'Individual Data'!$K$5:$AC$5544,8,FALSE)</f>
        <v>4</v>
      </c>
      <c r="Y2678" s="57">
        <f>VLOOKUP(A2678,'Individual Data'!$K$5:$AC$5544,9,FALSE)</f>
        <v>2019</v>
      </c>
    </row>
    <row r="2679" spans="1:25" ht="15" customHeight="1" x14ac:dyDescent="0.25">
      <c r="A2679" s="197" t="s">
        <v>11461</v>
      </c>
      <c r="B2679" s="197" t="s">
        <v>22708</v>
      </c>
      <c r="C2679" s="198">
        <v>45223</v>
      </c>
      <c r="D2679" s="199">
        <v>208</v>
      </c>
      <c r="E2679" s="197" t="s">
        <v>19595</v>
      </c>
      <c r="F2679" s="197" t="s">
        <v>19617</v>
      </c>
      <c r="G2679" s="197"/>
      <c r="H2679" s="197">
        <v>94</v>
      </c>
      <c r="I2679" s="197" t="s">
        <v>3225</v>
      </c>
      <c r="J2679" s="197" t="s">
        <v>17688</v>
      </c>
      <c r="K2679" s="229" t="s">
        <v>3228</v>
      </c>
      <c r="M2679" s="199">
        <v>18</v>
      </c>
      <c r="O2679" s="197" t="s">
        <v>19601</v>
      </c>
      <c r="Q2679" s="197" t="s">
        <v>3229</v>
      </c>
      <c r="S2679" s="57">
        <v>1</v>
      </c>
      <c r="T2679" s="197" t="s">
        <v>3229</v>
      </c>
      <c r="U2679" s="57" t="str">
        <f>VLOOKUP(A2679,'Individual Data'!$K$5:$AC$5544,12,FALSE)</f>
        <v>PLA1</v>
      </c>
      <c r="V2679" s="14">
        <f>IFERROR(LOOKUP(H2679,{30,43,48,53,58,63,68,73,78,83,88,93,97},{42,47,52,57,62,67,72,77,82,87,92,99,100}),999)</f>
        <v>99</v>
      </c>
      <c r="X2679" s="57">
        <f>VLOOKUP(A2679,'Individual Data'!$K$5:$AC$5544,8,FALSE)</f>
        <v>4</v>
      </c>
      <c r="Y2679" s="57">
        <f>VLOOKUP(A2679,'Individual Data'!$K$5:$AC$5544,9,FALSE)</f>
        <v>2019</v>
      </c>
    </row>
    <row r="2680" spans="1:25" ht="15" customHeight="1" x14ac:dyDescent="0.25">
      <c r="A2680" s="197" t="s">
        <v>11464</v>
      </c>
      <c r="B2680" s="197" t="s">
        <v>22709</v>
      </c>
      <c r="C2680" s="198">
        <v>45223</v>
      </c>
      <c r="D2680" s="199">
        <v>241</v>
      </c>
      <c r="E2680" s="197" t="s">
        <v>19595</v>
      </c>
      <c r="F2680" s="197" t="s">
        <v>19617</v>
      </c>
      <c r="G2680" s="197"/>
      <c r="H2680" s="197">
        <v>95</v>
      </c>
      <c r="I2680" s="197" t="s">
        <v>3225</v>
      </c>
      <c r="J2680" s="197" t="s">
        <v>19596</v>
      </c>
      <c r="K2680" s="228" t="s">
        <v>3196</v>
      </c>
      <c r="M2680" s="199">
        <v>18</v>
      </c>
      <c r="O2680" s="197" t="s">
        <v>22710</v>
      </c>
      <c r="Q2680" s="197" t="s">
        <v>3229</v>
      </c>
      <c r="S2680" s="57">
        <v>1</v>
      </c>
      <c r="T2680" s="197" t="s">
        <v>3229</v>
      </c>
      <c r="U2680" s="57" t="str">
        <f>VLOOKUP(A2680,'Individual Data'!$K$5:$AC$5544,12,FALSE)</f>
        <v>NPTH</v>
      </c>
      <c r="V2680" s="14">
        <f>IFERROR(LOOKUP(H2680,{30,43,48,53,58,63,68,73,78,83,88,93,97},{42,47,52,57,62,67,72,77,82,87,92,99,100}),999)</f>
        <v>99</v>
      </c>
      <c r="X2680" s="57">
        <f>VLOOKUP(A2680,'Individual Data'!$K$5:$AC$5544,8,FALSE)</f>
        <v>5</v>
      </c>
      <c r="Y2680" s="57">
        <f>VLOOKUP(A2680,'Individual Data'!$K$5:$AC$5544,9,FALSE)</f>
        <v>2018</v>
      </c>
    </row>
    <row r="2681" spans="1:25" ht="15" customHeight="1" x14ac:dyDescent="0.25">
      <c r="A2681" s="197" t="s">
        <v>11468</v>
      </c>
      <c r="B2681" s="197" t="s">
        <v>22711</v>
      </c>
      <c r="C2681" s="198">
        <v>45223</v>
      </c>
      <c r="D2681" s="199">
        <v>2312</v>
      </c>
      <c r="E2681" s="197" t="s">
        <v>19595</v>
      </c>
      <c r="F2681" s="197" t="s">
        <v>19617</v>
      </c>
      <c r="G2681" s="197"/>
      <c r="H2681" s="197">
        <v>88</v>
      </c>
      <c r="I2681" s="197" t="s">
        <v>3085</v>
      </c>
      <c r="J2681" s="197" t="s">
        <v>19596</v>
      </c>
      <c r="K2681" s="57" t="s">
        <v>3196</v>
      </c>
      <c r="M2681" s="199">
        <v>18</v>
      </c>
      <c r="O2681" s="197" t="s">
        <v>22712</v>
      </c>
      <c r="Q2681" s="197" t="s">
        <v>3229</v>
      </c>
      <c r="S2681" s="57">
        <v>1</v>
      </c>
      <c r="T2681" s="197" t="s">
        <v>19607</v>
      </c>
      <c r="U2681" s="57" t="str">
        <f>VLOOKUP(A2681,'Individual Data'!$K$5:$AC$5544,12,FALSE)</f>
        <v>Unassigned</v>
      </c>
      <c r="V2681" s="14">
        <f>IFERROR(LOOKUP(H2681,{30,43,48,53,58,63,68,73,78,83,88,93,97},{42,47,52,57,62,67,72,77,82,87,92,99,100}),999)</f>
        <v>92</v>
      </c>
      <c r="X2681" s="57" t="str">
        <f>VLOOKUP(A2681,'Individual Data'!$K$5:$AC$5544,8,FALSE)</f>
        <v>NA</v>
      </c>
      <c r="Y2681" s="57" t="str">
        <f>VLOOKUP(A2681,'Individual Data'!$K$5:$AC$5544,9,FALSE)</f>
        <v>U</v>
      </c>
    </row>
    <row r="2682" spans="1:25" ht="15" customHeight="1" x14ac:dyDescent="0.25">
      <c r="A2682" s="197" t="s">
        <v>11470</v>
      </c>
      <c r="B2682" s="197" t="s">
        <v>22713</v>
      </c>
      <c r="C2682" s="198">
        <v>45236</v>
      </c>
      <c r="D2682" s="199">
        <v>514</v>
      </c>
      <c r="E2682" s="197" t="s">
        <v>19595</v>
      </c>
      <c r="F2682" s="197" t="s">
        <v>19617</v>
      </c>
      <c r="G2682" s="197"/>
      <c r="H2682" s="197">
        <v>91</v>
      </c>
      <c r="I2682" s="197" t="s">
        <v>3225</v>
      </c>
      <c r="J2682" s="197" t="s">
        <v>19596</v>
      </c>
      <c r="K2682" s="57" t="s">
        <v>3196</v>
      </c>
      <c r="M2682" s="199">
        <v>18</v>
      </c>
      <c r="O2682" s="197" t="s">
        <v>22714</v>
      </c>
      <c r="Q2682" s="197" t="s">
        <v>3229</v>
      </c>
      <c r="S2682" s="57">
        <v>1</v>
      </c>
      <c r="T2682" s="197" t="s">
        <v>3229</v>
      </c>
      <c r="U2682" s="57" t="str">
        <f>VLOOKUP(A2682,'Individual Data'!$K$5:$AC$5544,12,FALSE)</f>
        <v>IPCSR</v>
      </c>
      <c r="V2682" s="14">
        <f>IFERROR(LOOKUP(H2682,{30,43,48,53,58,63,68,73,78,83,88,93,97},{42,47,52,57,62,67,72,77,82,87,92,99,100}),999)</f>
        <v>92</v>
      </c>
      <c r="X2682" s="57">
        <f>VLOOKUP(A2682,'Individual Data'!$K$5:$AC$5544,8,FALSE)</f>
        <v>4</v>
      </c>
      <c r="Y2682" s="57">
        <f>VLOOKUP(A2682,'Individual Data'!$K$5:$AC$5544,9,FALSE)</f>
        <v>2019</v>
      </c>
    </row>
    <row r="2683" spans="1:25" ht="15" customHeight="1" x14ac:dyDescent="0.25">
      <c r="A2683" s="197" t="s">
        <v>11473</v>
      </c>
      <c r="B2683" s="197" t="s">
        <v>22715</v>
      </c>
      <c r="C2683" s="198">
        <v>45223</v>
      </c>
      <c r="D2683" s="199">
        <v>2314</v>
      </c>
      <c r="E2683" s="197" t="s">
        <v>19595</v>
      </c>
      <c r="F2683" s="197" t="s">
        <v>19617</v>
      </c>
      <c r="G2683" s="197"/>
      <c r="H2683" s="197">
        <v>77</v>
      </c>
      <c r="I2683" s="197" t="s">
        <v>3085</v>
      </c>
      <c r="J2683" s="197" t="s">
        <v>19596</v>
      </c>
      <c r="K2683" s="57" t="s">
        <v>3196</v>
      </c>
      <c r="M2683" s="199">
        <v>18</v>
      </c>
      <c r="O2683" s="197" t="s">
        <v>22716</v>
      </c>
      <c r="Q2683" s="197" t="s">
        <v>3229</v>
      </c>
      <c r="S2683" s="57">
        <v>1</v>
      </c>
      <c r="T2683" s="197" t="s">
        <v>19598</v>
      </c>
      <c r="U2683" s="57" t="str">
        <f>VLOOKUP(A2683,'Individual Data'!$K$5:$AC$5544,12,FALSE)</f>
        <v>BCA1</v>
      </c>
      <c r="V2683" s="14">
        <f>IFERROR(LOOKUP(H2683,{30,43,48,53,58,63,68,73,78,83,88,93,97},{42,47,52,57,62,67,72,77,82,87,92,99,100}),999)</f>
        <v>77</v>
      </c>
      <c r="X2683" s="57">
        <f>VLOOKUP(A2683,'Individual Data'!$K$5:$AC$5544,8,FALSE)</f>
        <v>4</v>
      </c>
      <c r="Y2683" s="57">
        <f>VLOOKUP(A2683,'Individual Data'!$K$5:$AC$5544,9,FALSE)</f>
        <v>2019</v>
      </c>
    </row>
    <row r="2684" spans="1:25" ht="15" customHeight="1" x14ac:dyDescent="0.25">
      <c r="A2684" s="197" t="s">
        <v>11477</v>
      </c>
      <c r="B2684" s="197" t="s">
        <v>22717</v>
      </c>
      <c r="C2684" s="198">
        <v>45230</v>
      </c>
      <c r="D2684" s="199">
        <v>3310</v>
      </c>
      <c r="E2684" s="197" t="s">
        <v>19595</v>
      </c>
      <c r="F2684" s="197" t="s">
        <v>19617</v>
      </c>
      <c r="G2684" s="197"/>
      <c r="H2684" s="197">
        <v>77</v>
      </c>
      <c r="I2684" s="197" t="s">
        <v>3085</v>
      </c>
      <c r="J2684" s="197" t="s">
        <v>19596</v>
      </c>
      <c r="K2684" s="57" t="s">
        <v>3196</v>
      </c>
      <c r="M2684" s="199">
        <v>18</v>
      </c>
      <c r="O2684" s="197" t="s">
        <v>22718</v>
      </c>
      <c r="Q2684" s="197" t="s">
        <v>3229</v>
      </c>
      <c r="S2684" s="57">
        <v>1</v>
      </c>
      <c r="T2684" s="197" t="s">
        <v>19598</v>
      </c>
      <c r="U2684" s="57" t="str">
        <f>VLOOKUP(A2684,'Individual Data'!$K$5:$AC$5544,12,FALSE)</f>
        <v>LFSO</v>
      </c>
      <c r="V2684" s="14">
        <f>IFERROR(LOOKUP(H2684,{30,43,48,53,58,63,68,73,78,83,88,93,97},{42,47,52,57,62,67,72,77,82,87,92,99,100}),999)</f>
        <v>77</v>
      </c>
      <c r="X2684" s="57">
        <f>VLOOKUP(A2684,'Individual Data'!$K$5:$AC$5544,8,FALSE)</f>
        <v>4</v>
      </c>
      <c r="Y2684" s="57">
        <f>VLOOKUP(A2684,'Individual Data'!$K$5:$AC$5544,9,FALSE)</f>
        <v>2019</v>
      </c>
    </row>
    <row r="2685" spans="1:25" ht="15" customHeight="1" x14ac:dyDescent="0.25">
      <c r="A2685" s="197" t="s">
        <v>11481</v>
      </c>
      <c r="B2685" s="197" t="s">
        <v>22719</v>
      </c>
      <c r="C2685" s="198">
        <v>45230</v>
      </c>
      <c r="D2685" s="199">
        <v>3274</v>
      </c>
      <c r="E2685" s="197" t="s">
        <v>19595</v>
      </c>
      <c r="F2685" s="197" t="s">
        <v>19617</v>
      </c>
      <c r="G2685" s="197"/>
      <c r="H2685" s="197">
        <v>78</v>
      </c>
      <c r="I2685" s="197" t="s">
        <v>3085</v>
      </c>
      <c r="J2685" s="197" t="s">
        <v>19596</v>
      </c>
      <c r="K2685" s="57" t="s">
        <v>3196</v>
      </c>
      <c r="M2685" s="199">
        <v>18</v>
      </c>
      <c r="O2685" s="197" t="s">
        <v>22720</v>
      </c>
      <c r="Q2685" s="197" t="s">
        <v>3229</v>
      </c>
      <c r="S2685" s="57">
        <v>1</v>
      </c>
      <c r="T2685" s="197" t="s">
        <v>19598</v>
      </c>
      <c r="U2685" s="57" t="str">
        <f>VLOOKUP(A2685,'Individual Data'!$K$5:$AC$5544,12,FALSE)</f>
        <v>LFHSO2</v>
      </c>
      <c r="V2685" s="14">
        <f>IFERROR(LOOKUP(H2685,{30,43,48,53,58,63,68,73,78,83,88,93,97},{42,47,52,57,62,67,72,77,82,87,92,99,100}),999)</f>
        <v>82</v>
      </c>
      <c r="X2685" s="57">
        <f>VLOOKUP(A2685,'Individual Data'!$K$5:$AC$5544,8,FALSE)</f>
        <v>4</v>
      </c>
      <c r="Y2685" s="57">
        <f>VLOOKUP(A2685,'Individual Data'!$K$5:$AC$5544,9,FALSE)</f>
        <v>2019</v>
      </c>
    </row>
    <row r="2686" spans="1:25" ht="15" customHeight="1" x14ac:dyDescent="0.25">
      <c r="A2686" s="197" t="s">
        <v>11489</v>
      </c>
      <c r="B2686" s="197" t="s">
        <v>22721</v>
      </c>
      <c r="C2686" s="198">
        <v>45243</v>
      </c>
      <c r="D2686" s="199">
        <v>669</v>
      </c>
      <c r="E2686" s="197" t="s">
        <v>19595</v>
      </c>
      <c r="F2686" s="197" t="s">
        <v>19617</v>
      </c>
      <c r="G2686" s="197"/>
      <c r="H2686" s="197">
        <v>72.5</v>
      </c>
      <c r="I2686" s="197" t="s">
        <v>3225</v>
      </c>
      <c r="J2686" s="197" t="s">
        <v>19596</v>
      </c>
      <c r="K2686" s="57" t="s">
        <v>3196</v>
      </c>
      <c r="M2686" s="199">
        <v>18</v>
      </c>
      <c r="O2686" s="197" t="s">
        <v>22722</v>
      </c>
      <c r="Q2686" s="197" t="s">
        <v>3229</v>
      </c>
      <c r="S2686" s="57">
        <v>1</v>
      </c>
      <c r="T2686" s="197" t="s">
        <v>19598</v>
      </c>
      <c r="U2686" s="57" t="str">
        <f>VLOOKUP(A2686,'Individual Data'!$K$5:$AC$5544,12,FALSE)</f>
        <v>Unassigned</v>
      </c>
      <c r="V2686" s="14">
        <f>IFERROR(LOOKUP(H2686,{30,43,48,53,58,63,68,73,78,83,88,93,97},{42,47,52,57,62,67,72,77,82,87,92,99,100}),999)</f>
        <v>72</v>
      </c>
      <c r="X2686" s="57" t="str">
        <f>VLOOKUP(A2686,'Individual Data'!$K$5:$AC$5544,8,FALSE)</f>
        <v>NA</v>
      </c>
      <c r="Y2686" s="57" t="str">
        <f>VLOOKUP(A2686,'Individual Data'!$K$5:$AC$5544,9,FALSE)</f>
        <v>U</v>
      </c>
    </row>
    <row r="2687" spans="1:25" ht="15" customHeight="1" x14ac:dyDescent="0.25">
      <c r="A2687" s="197" t="s">
        <v>11492</v>
      </c>
      <c r="B2687" s="197" t="s">
        <v>22723</v>
      </c>
      <c r="C2687" s="198">
        <v>45230</v>
      </c>
      <c r="D2687" s="199">
        <v>3220</v>
      </c>
      <c r="E2687" s="197" t="s">
        <v>19595</v>
      </c>
      <c r="F2687" s="197" t="s">
        <v>19617</v>
      </c>
      <c r="G2687" s="197"/>
      <c r="H2687" s="197">
        <v>78</v>
      </c>
      <c r="I2687" s="197" t="s">
        <v>3085</v>
      </c>
      <c r="J2687" s="197" t="s">
        <v>19596</v>
      </c>
      <c r="K2687" s="57" t="s">
        <v>3196</v>
      </c>
      <c r="M2687" s="199">
        <v>18</v>
      </c>
      <c r="O2687" s="197" t="s">
        <v>22724</v>
      </c>
      <c r="Q2687" s="197" t="s">
        <v>3229</v>
      </c>
      <c r="S2687" s="57">
        <v>1</v>
      </c>
      <c r="T2687" s="197" t="s">
        <v>19598</v>
      </c>
      <c r="U2687" s="57" t="str">
        <f>VLOOKUP(A2687,'Individual Data'!$K$5:$AC$5544,12,FALSE)</f>
        <v>IPCSR</v>
      </c>
      <c r="V2687" s="14">
        <f>IFERROR(LOOKUP(H2687,{30,43,48,53,58,63,68,73,78,83,88,93,97},{42,47,52,57,62,67,72,77,82,87,92,99,100}),999)</f>
        <v>82</v>
      </c>
      <c r="X2687" s="57">
        <f>VLOOKUP(A2687,'Individual Data'!$K$5:$AC$5544,8,FALSE)</f>
        <v>4</v>
      </c>
      <c r="Y2687" s="57">
        <f>VLOOKUP(A2687,'Individual Data'!$K$5:$AC$5544,9,FALSE)</f>
        <v>2019</v>
      </c>
    </row>
    <row r="2688" spans="1:25" ht="15" customHeight="1" x14ac:dyDescent="0.25">
      <c r="A2688" s="197" t="s">
        <v>11494</v>
      </c>
      <c r="B2688" s="197" t="s">
        <v>22725</v>
      </c>
      <c r="C2688" s="198">
        <v>45230</v>
      </c>
      <c r="D2688" s="199">
        <v>3216</v>
      </c>
      <c r="E2688" s="197" t="s">
        <v>19595</v>
      </c>
      <c r="F2688" s="197" t="s">
        <v>19617</v>
      </c>
      <c r="G2688" s="197"/>
      <c r="H2688" s="197">
        <v>82</v>
      </c>
      <c r="I2688" s="197" t="s">
        <v>3085</v>
      </c>
      <c r="J2688" s="197" t="s">
        <v>17688</v>
      </c>
      <c r="K2688" s="229" t="s">
        <v>3228</v>
      </c>
      <c r="M2688" s="199">
        <v>18</v>
      </c>
      <c r="O2688" s="197" t="s">
        <v>19601</v>
      </c>
      <c r="Q2688" s="197" t="s">
        <v>3229</v>
      </c>
      <c r="S2688" s="57">
        <v>1</v>
      </c>
      <c r="T2688" s="197" t="s">
        <v>3229</v>
      </c>
      <c r="U2688" s="57" t="str">
        <f>VLOOKUP(A2688,'Individual Data'!$K$5:$AC$5544,12,FALSE)</f>
        <v>LFSO</v>
      </c>
      <c r="V2688" s="14">
        <f>IFERROR(LOOKUP(H2688,{30,43,48,53,58,63,68,73,78,83,88,93,97},{42,47,52,57,62,67,72,77,82,87,92,99,100}),999)</f>
        <v>82</v>
      </c>
      <c r="X2688" s="57">
        <f>VLOOKUP(A2688,'Individual Data'!$K$5:$AC$5544,8,FALSE)</f>
        <v>4</v>
      </c>
      <c r="Y2688" s="57">
        <f>VLOOKUP(A2688,'Individual Data'!$K$5:$AC$5544,9,FALSE)</f>
        <v>2019</v>
      </c>
    </row>
    <row r="2689" spans="1:25" ht="15" customHeight="1" x14ac:dyDescent="0.25">
      <c r="A2689" s="197" t="s">
        <v>11497</v>
      </c>
      <c r="B2689" s="197" t="s">
        <v>22726</v>
      </c>
      <c r="C2689" s="198">
        <v>45230</v>
      </c>
      <c r="D2689" s="199">
        <v>3311</v>
      </c>
      <c r="E2689" s="197" t="s">
        <v>19595</v>
      </c>
      <c r="F2689" s="197" t="s">
        <v>19617</v>
      </c>
      <c r="G2689" s="197"/>
      <c r="H2689" s="197">
        <v>80</v>
      </c>
      <c r="I2689" s="197" t="s">
        <v>3085</v>
      </c>
      <c r="J2689" s="197" t="s">
        <v>19596</v>
      </c>
      <c r="K2689" s="228" t="s">
        <v>3196</v>
      </c>
      <c r="M2689" s="199">
        <v>18</v>
      </c>
      <c r="O2689" s="197" t="s">
        <v>22727</v>
      </c>
      <c r="Q2689" s="197" t="s">
        <v>3229</v>
      </c>
      <c r="S2689" s="57">
        <v>1</v>
      </c>
      <c r="T2689" s="197" t="s">
        <v>19598</v>
      </c>
      <c r="U2689" s="57" t="str">
        <f>VLOOKUP(A2689,'Individual Data'!$K$5:$AC$5544,12,FALSE)</f>
        <v>NPTH</v>
      </c>
      <c r="V2689" s="14">
        <f>IFERROR(LOOKUP(H2689,{30,43,48,53,58,63,68,73,78,83,88,93,97},{42,47,52,57,62,67,72,77,82,87,92,99,100}),999)</f>
        <v>82</v>
      </c>
      <c r="X2689" s="57">
        <f>VLOOKUP(A2689,'Individual Data'!$K$5:$AC$5544,8,FALSE)</f>
        <v>4</v>
      </c>
      <c r="Y2689" s="57">
        <f>VLOOKUP(A2689,'Individual Data'!$K$5:$AC$5544,9,FALSE)</f>
        <v>2019</v>
      </c>
    </row>
    <row r="2690" spans="1:25" ht="15" customHeight="1" x14ac:dyDescent="0.25">
      <c r="A2690" s="197" t="s">
        <v>11501</v>
      </c>
      <c r="B2690" s="197" t="s">
        <v>22728</v>
      </c>
      <c r="C2690" s="198">
        <v>45230</v>
      </c>
      <c r="D2690" s="199">
        <v>411</v>
      </c>
      <c r="E2690" s="197" t="s">
        <v>19595</v>
      </c>
      <c r="F2690" s="197" t="s">
        <v>19617</v>
      </c>
      <c r="G2690" s="197"/>
      <c r="H2690" s="197">
        <v>83</v>
      </c>
      <c r="I2690" s="197" t="s">
        <v>3225</v>
      </c>
      <c r="J2690" s="197" t="s">
        <v>19596</v>
      </c>
      <c r="K2690" s="57" t="s">
        <v>3196</v>
      </c>
      <c r="M2690" s="199">
        <v>18</v>
      </c>
      <c r="O2690" s="197" t="s">
        <v>22729</v>
      </c>
      <c r="Q2690" s="197" t="s">
        <v>3229</v>
      </c>
      <c r="S2690" s="57">
        <v>1</v>
      </c>
      <c r="T2690" s="197" t="s">
        <v>19598</v>
      </c>
      <c r="U2690" s="57" t="str">
        <f>VLOOKUP(A2690,'Individual Data'!$K$5:$AC$5544,12,FALSE)</f>
        <v>Unassigned</v>
      </c>
      <c r="V2690" s="14">
        <f>IFERROR(LOOKUP(H2690,{30,43,48,53,58,63,68,73,78,83,88,93,97},{42,47,52,57,62,67,72,77,82,87,92,99,100}),999)</f>
        <v>87</v>
      </c>
      <c r="X2690" s="57" t="str">
        <f>VLOOKUP(A2690,'Individual Data'!$K$5:$AC$5544,8,FALSE)</f>
        <v>NA</v>
      </c>
      <c r="Y2690" s="57" t="str">
        <f>VLOOKUP(A2690,'Individual Data'!$K$5:$AC$5544,9,FALSE)</f>
        <v>U</v>
      </c>
    </row>
    <row r="2691" spans="1:25" ht="15" customHeight="1" x14ac:dyDescent="0.25">
      <c r="A2691" s="197" t="s">
        <v>11505</v>
      </c>
      <c r="B2691" s="197" t="s">
        <v>22730</v>
      </c>
      <c r="C2691" s="198">
        <v>45236</v>
      </c>
      <c r="D2691" s="199">
        <v>535</v>
      </c>
      <c r="E2691" s="197" t="s">
        <v>19595</v>
      </c>
      <c r="F2691" s="197" t="s">
        <v>19617</v>
      </c>
      <c r="G2691" s="197"/>
      <c r="H2691" s="197">
        <v>79.5</v>
      </c>
      <c r="I2691" s="197" t="s">
        <v>3225</v>
      </c>
      <c r="J2691" s="197" t="s">
        <v>19596</v>
      </c>
      <c r="K2691" s="57" t="s">
        <v>3196</v>
      </c>
      <c r="M2691" s="199">
        <v>18</v>
      </c>
      <c r="O2691" s="197" t="s">
        <v>22731</v>
      </c>
      <c r="Q2691" s="197" t="s">
        <v>3229</v>
      </c>
      <c r="S2691" s="57">
        <v>1</v>
      </c>
      <c r="T2691" s="197" t="s">
        <v>19598</v>
      </c>
      <c r="U2691" s="57" t="str">
        <f>VLOOKUP(A2691,'Individual Data'!$K$5:$AC$5544,12,FALSE)</f>
        <v>IPCSR</v>
      </c>
      <c r="V2691" s="14">
        <f>IFERROR(LOOKUP(H2691,{30,43,48,53,58,63,68,73,78,83,88,93,97},{42,47,52,57,62,67,72,77,82,87,92,99,100}),999)</f>
        <v>82</v>
      </c>
      <c r="X2691" s="57">
        <f>VLOOKUP(A2691,'Individual Data'!$K$5:$AC$5544,8,FALSE)</f>
        <v>4</v>
      </c>
      <c r="Y2691" s="57">
        <f>VLOOKUP(A2691,'Individual Data'!$K$5:$AC$5544,9,FALSE)</f>
        <v>2019</v>
      </c>
    </row>
    <row r="2692" spans="1:25" ht="15" customHeight="1" x14ac:dyDescent="0.25">
      <c r="A2692" s="197" t="s">
        <v>11508</v>
      </c>
      <c r="B2692" s="197" t="s">
        <v>22732</v>
      </c>
      <c r="C2692" s="198">
        <v>45236</v>
      </c>
      <c r="D2692" s="199">
        <v>515</v>
      </c>
      <c r="E2692" s="197" t="s">
        <v>19595</v>
      </c>
      <c r="F2692" s="197" t="s">
        <v>19617</v>
      </c>
      <c r="G2692" s="197"/>
      <c r="H2692" s="197">
        <v>93</v>
      </c>
      <c r="I2692" s="197" t="s">
        <v>3225</v>
      </c>
      <c r="J2692" s="197" t="s">
        <v>17688</v>
      </c>
      <c r="K2692" s="229" t="s">
        <v>3228</v>
      </c>
      <c r="M2692" s="199">
        <v>18</v>
      </c>
      <c r="O2692" s="197" t="s">
        <v>19601</v>
      </c>
      <c r="Q2692" s="197" t="s">
        <v>3229</v>
      </c>
      <c r="S2692" s="57">
        <v>1</v>
      </c>
      <c r="T2692" s="197" t="s">
        <v>3229</v>
      </c>
      <c r="U2692" s="57" t="str">
        <f>VLOOKUP(A2692,'Individual Data'!$K$5:$AC$5544,12,FALSE)</f>
        <v>NLVA</v>
      </c>
      <c r="V2692" s="14">
        <f>IFERROR(LOOKUP(H2692,{30,43,48,53,58,63,68,73,78,83,88,93,97},{42,47,52,57,62,67,72,77,82,87,92,99,100}),999)</f>
        <v>99</v>
      </c>
      <c r="X2692" s="57">
        <f>VLOOKUP(A2692,'Individual Data'!$K$5:$AC$5544,8,FALSE)</f>
        <v>4</v>
      </c>
      <c r="Y2692" s="57">
        <f>VLOOKUP(A2692,'Individual Data'!$K$5:$AC$5544,9,FALSE)</f>
        <v>2019</v>
      </c>
    </row>
    <row r="2693" spans="1:25" ht="15" customHeight="1" x14ac:dyDescent="0.25">
      <c r="A2693" s="197" t="s">
        <v>11513</v>
      </c>
      <c r="B2693" s="197" t="s">
        <v>22733</v>
      </c>
      <c r="C2693" s="198">
        <v>45243</v>
      </c>
      <c r="D2693" s="199">
        <v>5089</v>
      </c>
      <c r="E2693" s="197" t="s">
        <v>19595</v>
      </c>
      <c r="F2693" s="197" t="s">
        <v>19617</v>
      </c>
      <c r="G2693" s="197"/>
      <c r="H2693" s="197">
        <v>75</v>
      </c>
      <c r="I2693" s="197" t="s">
        <v>3085</v>
      </c>
      <c r="J2693" s="197" t="s">
        <v>19596</v>
      </c>
      <c r="K2693" s="228" t="s">
        <v>3196</v>
      </c>
      <c r="M2693" s="199">
        <v>18</v>
      </c>
      <c r="O2693" s="197" t="s">
        <v>22734</v>
      </c>
      <c r="Q2693" s="197" t="s">
        <v>3229</v>
      </c>
      <c r="S2693" s="57">
        <v>1</v>
      </c>
      <c r="T2693" s="197" t="s">
        <v>19598</v>
      </c>
      <c r="U2693" s="57" t="str">
        <f>VLOOKUP(A2693,'Individual Data'!$K$5:$AC$5544,12,FALSE)</f>
        <v>IPCSR</v>
      </c>
      <c r="V2693" s="14">
        <f>IFERROR(LOOKUP(H2693,{30,43,48,53,58,63,68,73,78,83,88,93,97},{42,47,52,57,62,67,72,77,82,87,92,99,100}),999)</f>
        <v>77</v>
      </c>
      <c r="X2693" s="57">
        <f>VLOOKUP(A2693,'Individual Data'!$K$5:$AC$5544,8,FALSE)</f>
        <v>4</v>
      </c>
      <c r="Y2693" s="57">
        <f>VLOOKUP(A2693,'Individual Data'!$K$5:$AC$5544,9,FALSE)</f>
        <v>2019</v>
      </c>
    </row>
    <row r="2694" spans="1:25" ht="15" customHeight="1" x14ac:dyDescent="0.25">
      <c r="A2694" s="197" t="s">
        <v>11517</v>
      </c>
      <c r="B2694" s="197" t="s">
        <v>22735</v>
      </c>
      <c r="C2694" s="198">
        <v>45223</v>
      </c>
      <c r="D2694" s="199">
        <v>211</v>
      </c>
      <c r="E2694" s="197" t="s">
        <v>19595</v>
      </c>
      <c r="F2694" s="197" t="s">
        <v>19617</v>
      </c>
      <c r="G2694" s="197"/>
      <c r="H2694" s="197">
        <v>78</v>
      </c>
      <c r="I2694" s="197" t="s">
        <v>3225</v>
      </c>
      <c r="J2694" s="197" t="s">
        <v>19596</v>
      </c>
      <c r="K2694" s="57" t="s">
        <v>3196</v>
      </c>
      <c r="M2694" s="199">
        <v>18</v>
      </c>
      <c r="O2694" s="197" t="s">
        <v>22736</v>
      </c>
      <c r="Q2694" s="197" t="s">
        <v>3229</v>
      </c>
      <c r="S2694" s="57">
        <v>1</v>
      </c>
      <c r="T2694" s="197" t="s">
        <v>19598</v>
      </c>
      <c r="U2694" s="57" t="str">
        <f>VLOOKUP(A2694,'Individual Data'!$K$5:$AC$5544,12,FALSE)</f>
        <v>Unassigned</v>
      </c>
      <c r="V2694" s="14">
        <f>IFERROR(LOOKUP(H2694,{30,43,48,53,58,63,68,73,78,83,88,93,97},{42,47,52,57,62,67,72,77,82,87,92,99,100}),999)</f>
        <v>82</v>
      </c>
      <c r="X2694" s="57" t="str">
        <f>VLOOKUP(A2694,'Individual Data'!$K$5:$AC$5544,8,FALSE)</f>
        <v>NA</v>
      </c>
      <c r="Y2694" s="57" t="str">
        <f>VLOOKUP(A2694,'Individual Data'!$K$5:$AC$5544,9,FALSE)</f>
        <v>U</v>
      </c>
    </row>
    <row r="2695" spans="1:25" ht="15" customHeight="1" x14ac:dyDescent="0.25">
      <c r="A2695" s="197" t="s">
        <v>11519</v>
      </c>
      <c r="B2695" s="197" t="s">
        <v>22737</v>
      </c>
      <c r="C2695" s="198">
        <v>45230</v>
      </c>
      <c r="D2695" s="199">
        <v>3288</v>
      </c>
      <c r="E2695" s="197" t="s">
        <v>19595</v>
      </c>
      <c r="F2695" s="197" t="s">
        <v>19617</v>
      </c>
      <c r="G2695" s="197"/>
      <c r="H2695" s="197">
        <v>80</v>
      </c>
      <c r="I2695" s="197" t="s">
        <v>3085</v>
      </c>
      <c r="J2695" s="197" t="s">
        <v>19596</v>
      </c>
      <c r="K2695" s="57" t="s">
        <v>3196</v>
      </c>
      <c r="M2695" s="199">
        <v>18</v>
      </c>
      <c r="O2695" s="197" t="s">
        <v>22738</v>
      </c>
      <c r="Q2695" s="197" t="s">
        <v>3229</v>
      </c>
      <c r="S2695" s="57">
        <v>1</v>
      </c>
      <c r="T2695" s="197" t="s">
        <v>19598</v>
      </c>
      <c r="U2695" s="57" t="str">
        <f>VLOOKUP(A2695,'Individual Data'!$K$5:$AC$5544,12,FALSE)</f>
        <v>NLVA</v>
      </c>
      <c r="V2695" s="14">
        <f>IFERROR(LOOKUP(H2695,{30,43,48,53,58,63,68,73,78,83,88,93,97},{42,47,52,57,62,67,72,77,82,87,92,99,100}),999)</f>
        <v>82</v>
      </c>
      <c r="X2695" s="57">
        <f>VLOOKUP(A2695,'Individual Data'!$K$5:$AC$5544,8,FALSE)</f>
        <v>4</v>
      </c>
      <c r="Y2695" s="57">
        <f>VLOOKUP(A2695,'Individual Data'!$K$5:$AC$5544,9,FALSE)</f>
        <v>2019</v>
      </c>
    </row>
    <row r="2696" spans="1:25" ht="15" customHeight="1" x14ac:dyDescent="0.25">
      <c r="A2696" s="197" t="s">
        <v>11524</v>
      </c>
      <c r="B2696" s="197" t="s">
        <v>22739</v>
      </c>
      <c r="C2696" s="198">
        <v>45216</v>
      </c>
      <c r="D2696" s="199">
        <v>1128</v>
      </c>
      <c r="E2696" s="197" t="s">
        <v>19595</v>
      </c>
      <c r="F2696" s="197" t="s">
        <v>19617</v>
      </c>
      <c r="G2696" s="197"/>
      <c r="H2696" s="197">
        <v>76</v>
      </c>
      <c r="I2696" s="197" t="s">
        <v>3085</v>
      </c>
      <c r="J2696" s="197" t="s">
        <v>19596</v>
      </c>
      <c r="K2696" s="57" t="s">
        <v>3196</v>
      </c>
      <c r="M2696" s="199">
        <v>18</v>
      </c>
      <c r="O2696" s="197" t="s">
        <v>22740</v>
      </c>
      <c r="Q2696" s="197" t="s">
        <v>3229</v>
      </c>
      <c r="S2696" s="57">
        <v>1</v>
      </c>
      <c r="T2696" s="197" t="s">
        <v>19598</v>
      </c>
      <c r="U2696" s="57" t="str">
        <f>VLOOKUP(A2696,'Individual Data'!$K$5:$AC$5544,12,FALSE)</f>
        <v>BCA1</v>
      </c>
      <c r="V2696" s="14">
        <f>IFERROR(LOOKUP(H2696,{30,43,48,53,58,63,68,73,78,83,88,93,97},{42,47,52,57,62,67,72,77,82,87,92,99,100}),999)</f>
        <v>77</v>
      </c>
      <c r="X2696" s="57">
        <f>VLOOKUP(A2696,'Individual Data'!$K$5:$AC$5544,8,FALSE)</f>
        <v>4</v>
      </c>
      <c r="Y2696" s="57">
        <f>VLOOKUP(A2696,'Individual Data'!$K$5:$AC$5544,9,FALSE)</f>
        <v>2019</v>
      </c>
    </row>
    <row r="2697" spans="1:25" ht="15" customHeight="1" x14ac:dyDescent="0.25">
      <c r="A2697" s="197" t="s">
        <v>11530</v>
      </c>
      <c r="B2697" s="197" t="s">
        <v>22741</v>
      </c>
      <c r="C2697" s="198">
        <v>45230</v>
      </c>
      <c r="D2697" s="199">
        <v>3284</v>
      </c>
      <c r="E2697" s="197" t="s">
        <v>19595</v>
      </c>
      <c r="F2697" s="197" t="s">
        <v>19617</v>
      </c>
      <c r="G2697" s="197"/>
      <c r="H2697" s="197">
        <v>78</v>
      </c>
      <c r="I2697" s="197" t="s">
        <v>3085</v>
      </c>
      <c r="J2697" s="197" t="s">
        <v>19596</v>
      </c>
      <c r="K2697" s="57" t="s">
        <v>3196</v>
      </c>
      <c r="M2697" s="199">
        <v>18</v>
      </c>
      <c r="O2697" s="197" t="s">
        <v>22742</v>
      </c>
      <c r="Q2697" s="197" t="s">
        <v>3229</v>
      </c>
      <c r="S2697" s="57">
        <v>1</v>
      </c>
      <c r="T2697" s="197" t="s">
        <v>19598</v>
      </c>
      <c r="U2697" s="57" t="str">
        <f>VLOOKUP(A2697,'Individual Data'!$K$5:$AC$5544,12,FALSE)</f>
        <v>NPTH</v>
      </c>
      <c r="V2697" s="14">
        <f>IFERROR(LOOKUP(H2697,{30,43,48,53,58,63,68,73,78,83,88,93,97},{42,47,52,57,62,67,72,77,82,87,92,99,100}),999)</f>
        <v>82</v>
      </c>
      <c r="X2697" s="57">
        <f>VLOOKUP(A2697,'Individual Data'!$K$5:$AC$5544,8,FALSE)</f>
        <v>4</v>
      </c>
      <c r="Y2697" s="57">
        <f>VLOOKUP(A2697,'Individual Data'!$K$5:$AC$5544,9,FALSE)</f>
        <v>2019</v>
      </c>
    </row>
    <row r="2698" spans="1:25" ht="15" customHeight="1" x14ac:dyDescent="0.25">
      <c r="A2698" s="197" t="s">
        <v>11533</v>
      </c>
      <c r="B2698" s="197" t="s">
        <v>22743</v>
      </c>
      <c r="C2698" s="198">
        <v>45243</v>
      </c>
      <c r="D2698" s="199">
        <v>686</v>
      </c>
      <c r="E2698" s="197" t="s">
        <v>19595</v>
      </c>
      <c r="F2698" s="197" t="s">
        <v>19617</v>
      </c>
      <c r="G2698" s="197"/>
      <c r="H2698" s="197">
        <v>89</v>
      </c>
      <c r="I2698" s="197" t="s">
        <v>3225</v>
      </c>
      <c r="J2698" s="197" t="s">
        <v>19596</v>
      </c>
      <c r="K2698" s="57" t="s">
        <v>3196</v>
      </c>
      <c r="M2698" s="199">
        <v>18</v>
      </c>
      <c r="O2698" s="197" t="s">
        <v>22744</v>
      </c>
      <c r="Q2698" s="197" t="s">
        <v>3229</v>
      </c>
      <c r="S2698" s="57">
        <v>1</v>
      </c>
      <c r="T2698" s="197" t="s">
        <v>19598</v>
      </c>
      <c r="U2698" s="57" t="str">
        <f>VLOOKUP(A2698,'Individual Data'!$K$5:$AC$5544,12,FALSE)</f>
        <v>LGA</v>
      </c>
      <c r="V2698" s="14">
        <f>IFERROR(LOOKUP(H2698,{30,43,48,53,58,63,68,73,78,83,88,93,97},{42,47,52,57,62,67,72,77,82,87,92,99,100}),999)</f>
        <v>92</v>
      </c>
      <c r="X2698" s="57">
        <f>VLOOKUP(A2698,'Individual Data'!$K$5:$AC$5544,8,FALSE)</f>
        <v>4</v>
      </c>
      <c r="Y2698" s="57">
        <f>VLOOKUP(A2698,'Individual Data'!$K$5:$AC$5544,9,FALSE)</f>
        <v>2019</v>
      </c>
    </row>
    <row r="2699" spans="1:25" ht="15" customHeight="1" x14ac:dyDescent="0.25">
      <c r="A2699" s="197" t="s">
        <v>11536</v>
      </c>
      <c r="B2699" s="197" t="s">
        <v>22745</v>
      </c>
      <c r="C2699" s="198">
        <v>45223</v>
      </c>
      <c r="D2699" s="199">
        <v>2306</v>
      </c>
      <c r="E2699" s="197" t="s">
        <v>19595</v>
      </c>
      <c r="F2699" s="197" t="s">
        <v>19617</v>
      </c>
      <c r="G2699" s="197"/>
      <c r="H2699" s="197">
        <v>83</v>
      </c>
      <c r="I2699" s="197" t="s">
        <v>3085</v>
      </c>
      <c r="J2699" s="197" t="s">
        <v>19596</v>
      </c>
      <c r="K2699" s="57" t="s">
        <v>3196</v>
      </c>
      <c r="M2699" s="199">
        <v>18</v>
      </c>
      <c r="O2699" s="197" t="s">
        <v>22746</v>
      </c>
      <c r="Q2699" s="197" t="s">
        <v>3229</v>
      </c>
      <c r="S2699" s="57">
        <v>1</v>
      </c>
      <c r="T2699" s="197" t="s">
        <v>19598</v>
      </c>
      <c r="U2699" s="57" t="str">
        <f>VLOOKUP(A2699,'Individual Data'!$K$5:$AC$5544,12,FALSE)</f>
        <v>Unassigned</v>
      </c>
      <c r="V2699" s="14">
        <f>IFERROR(LOOKUP(H2699,{30,43,48,53,58,63,68,73,78,83,88,93,97},{42,47,52,57,62,67,72,77,82,87,92,99,100}),999)</f>
        <v>87</v>
      </c>
      <c r="X2699" s="57" t="str">
        <f>VLOOKUP(A2699,'Individual Data'!$K$5:$AC$5544,8,FALSE)</f>
        <v>NA</v>
      </c>
      <c r="Y2699" s="57" t="str">
        <f>VLOOKUP(A2699,'Individual Data'!$K$5:$AC$5544,9,FALSE)</f>
        <v>U</v>
      </c>
    </row>
    <row r="2700" spans="1:25" ht="15" customHeight="1" x14ac:dyDescent="0.25">
      <c r="A2700" s="197" t="s">
        <v>11538</v>
      </c>
      <c r="B2700" s="197" t="s">
        <v>22747</v>
      </c>
      <c r="C2700" s="198">
        <v>45230</v>
      </c>
      <c r="D2700" s="199">
        <v>3218</v>
      </c>
      <c r="E2700" s="197" t="s">
        <v>19595</v>
      </c>
      <c r="F2700" s="197" t="s">
        <v>19617</v>
      </c>
      <c r="G2700" s="197"/>
      <c r="H2700" s="197">
        <v>77</v>
      </c>
      <c r="I2700" s="197" t="s">
        <v>3085</v>
      </c>
      <c r="J2700" s="197" t="s">
        <v>19596</v>
      </c>
      <c r="K2700" s="57" t="s">
        <v>3196</v>
      </c>
      <c r="M2700" s="199">
        <v>18</v>
      </c>
      <c r="O2700" s="197" t="s">
        <v>22748</v>
      </c>
      <c r="Q2700" s="197" t="s">
        <v>3229</v>
      </c>
      <c r="S2700" s="57">
        <v>1</v>
      </c>
      <c r="T2700" s="197" t="s">
        <v>19598</v>
      </c>
      <c r="U2700" s="57" t="str">
        <f>VLOOKUP(A2700,'Individual Data'!$K$5:$AC$5544,12,FALSE)</f>
        <v>LFSO</v>
      </c>
      <c r="V2700" s="14">
        <f>IFERROR(LOOKUP(H2700,{30,43,48,53,58,63,68,73,78,83,88,93,97},{42,47,52,57,62,67,72,77,82,87,92,99,100}),999)</f>
        <v>77</v>
      </c>
      <c r="X2700" s="57">
        <f>VLOOKUP(A2700,'Individual Data'!$K$5:$AC$5544,8,FALSE)</f>
        <v>4</v>
      </c>
      <c r="Y2700" s="57">
        <f>VLOOKUP(A2700,'Individual Data'!$K$5:$AC$5544,9,FALSE)</f>
        <v>2019</v>
      </c>
    </row>
    <row r="2701" spans="1:25" ht="15" customHeight="1" x14ac:dyDescent="0.25">
      <c r="A2701" s="197" t="s">
        <v>11541</v>
      </c>
      <c r="B2701" s="197" t="s">
        <v>22749</v>
      </c>
      <c r="C2701" s="198">
        <v>45223</v>
      </c>
      <c r="D2701" s="199">
        <v>224</v>
      </c>
      <c r="E2701" s="197" t="s">
        <v>19595</v>
      </c>
      <c r="F2701" s="197" t="s">
        <v>19617</v>
      </c>
      <c r="G2701" s="197"/>
      <c r="H2701" s="197">
        <v>86</v>
      </c>
      <c r="I2701" s="197" t="s">
        <v>3225</v>
      </c>
      <c r="J2701" s="197" t="s">
        <v>19596</v>
      </c>
      <c r="K2701" s="57" t="s">
        <v>3196</v>
      </c>
      <c r="M2701" s="199">
        <v>18</v>
      </c>
      <c r="O2701" s="197" t="s">
        <v>22750</v>
      </c>
      <c r="Q2701" s="197" t="s">
        <v>3229</v>
      </c>
      <c r="S2701" s="57">
        <v>1</v>
      </c>
      <c r="T2701" s="197" t="s">
        <v>19598</v>
      </c>
      <c r="U2701" s="57" t="str">
        <f>VLOOKUP(A2701,'Individual Data'!$K$5:$AC$5544,12,FALSE)</f>
        <v>Unassigned</v>
      </c>
      <c r="V2701" s="14">
        <f>IFERROR(LOOKUP(H2701,{30,43,48,53,58,63,68,73,78,83,88,93,97},{42,47,52,57,62,67,72,77,82,87,92,99,100}),999)</f>
        <v>87</v>
      </c>
      <c r="X2701" s="57" t="str">
        <f>VLOOKUP(A2701,'Individual Data'!$K$5:$AC$5544,8,FALSE)</f>
        <v>NA</v>
      </c>
      <c r="Y2701" s="57" t="str">
        <f>VLOOKUP(A2701,'Individual Data'!$K$5:$AC$5544,9,FALSE)</f>
        <v>U</v>
      </c>
    </row>
    <row r="2702" spans="1:25" ht="15" customHeight="1" x14ac:dyDescent="0.25">
      <c r="A2702" s="197" t="s">
        <v>11543</v>
      </c>
      <c r="B2702" s="197" t="s">
        <v>22751</v>
      </c>
      <c r="C2702" s="198">
        <v>45223</v>
      </c>
      <c r="D2702" s="199">
        <v>2273</v>
      </c>
      <c r="E2702" s="197" t="s">
        <v>19595</v>
      </c>
      <c r="F2702" s="197" t="s">
        <v>19617</v>
      </c>
      <c r="G2702" s="197"/>
      <c r="H2702" s="197">
        <v>74.5</v>
      </c>
      <c r="I2702" s="197" t="s">
        <v>3085</v>
      </c>
      <c r="J2702" s="197" t="s">
        <v>19596</v>
      </c>
      <c r="K2702" s="57" t="s">
        <v>3196</v>
      </c>
      <c r="M2702" s="199">
        <v>18</v>
      </c>
      <c r="O2702" s="197" t="s">
        <v>22752</v>
      </c>
      <c r="Q2702" s="197" t="s">
        <v>3229</v>
      </c>
      <c r="S2702" s="57">
        <v>1</v>
      </c>
      <c r="T2702" s="197" t="s">
        <v>3229</v>
      </c>
      <c r="U2702" s="57" t="str">
        <f>VLOOKUP(A2702,'Individual Data'!$K$5:$AC$5544,12,FALSE)</f>
        <v>LFSO</v>
      </c>
      <c r="V2702" s="14">
        <f>IFERROR(LOOKUP(H2702,{30,43,48,53,58,63,68,73,78,83,88,93,97},{42,47,52,57,62,67,72,77,82,87,92,99,100}),999)</f>
        <v>77</v>
      </c>
      <c r="X2702" s="57">
        <f>VLOOKUP(A2702,'Individual Data'!$K$5:$AC$5544,8,FALSE)</f>
        <v>4</v>
      </c>
      <c r="Y2702" s="57">
        <f>VLOOKUP(A2702,'Individual Data'!$K$5:$AC$5544,9,FALSE)</f>
        <v>2019</v>
      </c>
    </row>
    <row r="2703" spans="1:25" ht="15" customHeight="1" x14ac:dyDescent="0.25">
      <c r="A2703" s="197" t="s">
        <v>11545</v>
      </c>
      <c r="B2703" s="197" t="s">
        <v>22753</v>
      </c>
      <c r="C2703" s="198">
        <v>45243</v>
      </c>
      <c r="D2703" s="199">
        <v>5093</v>
      </c>
      <c r="E2703" s="197" t="s">
        <v>19595</v>
      </c>
      <c r="F2703" s="197" t="s">
        <v>19617</v>
      </c>
      <c r="G2703" s="197"/>
      <c r="H2703" s="197">
        <v>85</v>
      </c>
      <c r="I2703" s="197" t="s">
        <v>3085</v>
      </c>
      <c r="J2703" s="197" t="s">
        <v>19596</v>
      </c>
      <c r="K2703" s="57" t="s">
        <v>3196</v>
      </c>
      <c r="M2703" s="199">
        <v>18</v>
      </c>
      <c r="O2703" s="197" t="s">
        <v>22754</v>
      </c>
      <c r="Q2703" s="197" t="s">
        <v>3229</v>
      </c>
      <c r="S2703" s="57">
        <v>1</v>
      </c>
      <c r="T2703" s="197" t="s">
        <v>19598</v>
      </c>
      <c r="U2703" s="57" t="str">
        <f>VLOOKUP(A2703,'Individual Data'!$K$5:$AC$5544,12,FALSE)</f>
        <v>IPCSR</v>
      </c>
      <c r="V2703" s="14">
        <f>IFERROR(LOOKUP(H2703,{30,43,48,53,58,63,68,73,78,83,88,93,97},{42,47,52,57,62,67,72,77,82,87,92,99,100}),999)</f>
        <v>87</v>
      </c>
      <c r="X2703" s="57">
        <f>VLOOKUP(A2703,'Individual Data'!$K$5:$AC$5544,8,FALSE)</f>
        <v>4</v>
      </c>
      <c r="Y2703" s="57">
        <f>VLOOKUP(A2703,'Individual Data'!$K$5:$AC$5544,9,FALSE)</f>
        <v>2019</v>
      </c>
    </row>
    <row r="2704" spans="1:25" ht="15" customHeight="1" x14ac:dyDescent="0.25">
      <c r="A2704" s="197" t="s">
        <v>11548</v>
      </c>
      <c r="B2704" s="197" t="s">
        <v>22755</v>
      </c>
      <c r="C2704" s="198">
        <v>45243</v>
      </c>
      <c r="D2704" s="199">
        <v>5048</v>
      </c>
      <c r="E2704" s="197" t="s">
        <v>19595</v>
      </c>
      <c r="F2704" s="197" t="s">
        <v>19617</v>
      </c>
      <c r="G2704" s="197"/>
      <c r="H2704" s="197">
        <v>83</v>
      </c>
      <c r="I2704" s="197" t="s">
        <v>3085</v>
      </c>
      <c r="J2704" s="197" t="s">
        <v>19596</v>
      </c>
      <c r="K2704" s="57" t="s">
        <v>3196</v>
      </c>
      <c r="M2704" s="199">
        <v>18</v>
      </c>
      <c r="O2704" s="197" t="s">
        <v>22756</v>
      </c>
      <c r="Q2704" s="197" t="s">
        <v>3229</v>
      </c>
      <c r="S2704" s="57">
        <v>1</v>
      </c>
      <c r="T2704" s="197" t="s">
        <v>19598</v>
      </c>
      <c r="U2704" s="57" t="str">
        <f>VLOOKUP(A2704,'Individual Data'!$K$5:$AC$5544,12,FALSE)</f>
        <v>Unassigned</v>
      </c>
      <c r="V2704" s="14">
        <f>IFERROR(LOOKUP(H2704,{30,43,48,53,58,63,68,73,78,83,88,93,97},{42,47,52,57,62,67,72,77,82,87,92,99,100}),999)</f>
        <v>87</v>
      </c>
      <c r="X2704" s="57" t="str">
        <f>VLOOKUP(A2704,'Individual Data'!$K$5:$AC$5544,8,FALSE)</f>
        <v>NA</v>
      </c>
      <c r="Y2704" s="57" t="str">
        <f>VLOOKUP(A2704,'Individual Data'!$K$5:$AC$5544,9,FALSE)</f>
        <v>U</v>
      </c>
    </row>
    <row r="2705" spans="1:25" ht="15" customHeight="1" x14ac:dyDescent="0.25">
      <c r="A2705" s="197" t="s">
        <v>11554</v>
      </c>
      <c r="B2705" s="197" t="s">
        <v>22757</v>
      </c>
      <c r="C2705" s="198">
        <v>45243</v>
      </c>
      <c r="D2705" s="199">
        <v>5025</v>
      </c>
      <c r="E2705" s="197" t="s">
        <v>19595</v>
      </c>
      <c r="F2705" s="197" t="s">
        <v>19617</v>
      </c>
      <c r="G2705" s="197"/>
      <c r="H2705" s="197">
        <v>74</v>
      </c>
      <c r="I2705" s="197" t="s">
        <v>3085</v>
      </c>
      <c r="J2705" s="197" t="s">
        <v>19596</v>
      </c>
      <c r="K2705" s="57" t="s">
        <v>3196</v>
      </c>
      <c r="M2705" s="199">
        <v>18</v>
      </c>
      <c r="O2705" s="197" t="s">
        <v>22758</v>
      </c>
      <c r="Q2705" s="197" t="s">
        <v>3229</v>
      </c>
      <c r="S2705" s="57">
        <v>1</v>
      </c>
      <c r="T2705" s="197" t="s">
        <v>19598</v>
      </c>
      <c r="U2705" s="57" t="str">
        <f>VLOOKUP(A2705,'Individual Data'!$K$5:$AC$5544,12,FALSE)</f>
        <v>Unassigned</v>
      </c>
      <c r="V2705" s="14">
        <f>IFERROR(LOOKUP(H2705,{30,43,48,53,58,63,68,73,78,83,88,93,97},{42,47,52,57,62,67,72,77,82,87,92,99,100}),999)</f>
        <v>77</v>
      </c>
      <c r="X2705" s="57" t="str">
        <f>VLOOKUP(A2705,'Individual Data'!$K$5:$AC$5544,8,FALSE)</f>
        <v>NA</v>
      </c>
      <c r="Y2705" s="57" t="str">
        <f>VLOOKUP(A2705,'Individual Data'!$K$5:$AC$5544,9,FALSE)</f>
        <v>U</v>
      </c>
    </row>
    <row r="2706" spans="1:25" ht="15" customHeight="1" x14ac:dyDescent="0.25">
      <c r="A2706" s="197" t="s">
        <v>11557</v>
      </c>
      <c r="B2706" s="197" t="s">
        <v>22759</v>
      </c>
      <c r="C2706" s="198">
        <v>45245</v>
      </c>
      <c r="D2706" s="199">
        <v>7051</v>
      </c>
      <c r="E2706" s="197" t="s">
        <v>19595</v>
      </c>
      <c r="F2706" s="197" t="s">
        <v>19610</v>
      </c>
      <c r="G2706" s="197"/>
      <c r="H2706" s="197">
        <v>82</v>
      </c>
      <c r="I2706" s="197" t="s">
        <v>3085</v>
      </c>
      <c r="J2706" s="197" t="s">
        <v>19596</v>
      </c>
      <c r="K2706" s="57" t="s">
        <v>3196</v>
      </c>
      <c r="M2706" s="199">
        <v>18</v>
      </c>
      <c r="O2706" s="197" t="s">
        <v>19601</v>
      </c>
      <c r="Q2706" s="197" t="s">
        <v>3229</v>
      </c>
      <c r="S2706" s="57">
        <v>1</v>
      </c>
      <c r="T2706" s="197" t="s">
        <v>3229</v>
      </c>
      <c r="U2706" s="57" t="str">
        <f>VLOOKUP(A2706,'Individual Data'!$K$5:$AC$5544,12,FALSE)</f>
        <v>Unassigned</v>
      </c>
      <c r="V2706" s="14">
        <f>IFERROR(LOOKUP(H2706,{30,43,48,53,58,63,68,73,78,83,88,93,97},{42,47,52,57,62,67,72,77,82,87,92,99,100}),999)</f>
        <v>82</v>
      </c>
      <c r="X2706" s="57" t="str">
        <f>VLOOKUP(A2706,'Individual Data'!$K$5:$AC$5544,8,FALSE)</f>
        <v>NA</v>
      </c>
      <c r="Y2706" s="57" t="str">
        <f>VLOOKUP(A2706,'Individual Data'!$K$5:$AC$5544,9,FALSE)</f>
        <v>U</v>
      </c>
    </row>
    <row r="2707" spans="1:25" ht="15" customHeight="1" x14ac:dyDescent="0.25">
      <c r="A2707" s="197" t="s">
        <v>11559</v>
      </c>
      <c r="B2707" s="197" t="s">
        <v>22760</v>
      </c>
      <c r="C2707" s="198">
        <v>45223</v>
      </c>
      <c r="D2707" s="199">
        <v>2271</v>
      </c>
      <c r="E2707" s="197" t="s">
        <v>19595</v>
      </c>
      <c r="F2707" s="197" t="s">
        <v>19617</v>
      </c>
      <c r="G2707" s="197"/>
      <c r="H2707" s="197">
        <v>71.5</v>
      </c>
      <c r="I2707" s="197" t="s">
        <v>3085</v>
      </c>
      <c r="J2707" s="197" t="s">
        <v>19596</v>
      </c>
      <c r="K2707" s="57" t="s">
        <v>3196</v>
      </c>
      <c r="M2707" s="199">
        <v>18</v>
      </c>
      <c r="O2707" s="197" t="s">
        <v>22761</v>
      </c>
      <c r="Q2707" s="197" t="s">
        <v>3229</v>
      </c>
      <c r="S2707" s="57">
        <v>1</v>
      </c>
      <c r="T2707" s="197" t="s">
        <v>19598</v>
      </c>
      <c r="U2707" s="57" t="str">
        <f>VLOOKUP(A2707,'Individual Data'!$K$5:$AC$5544,12,FALSE)</f>
        <v>Unassigned</v>
      </c>
      <c r="V2707" s="14">
        <f>IFERROR(LOOKUP(H2707,{30,43,48,53,58,63,68,73,78,83,88,93,97},{42,47,52,57,62,67,72,77,82,87,92,99,100}),999)</f>
        <v>72</v>
      </c>
      <c r="X2707" s="57" t="str">
        <f>VLOOKUP(A2707,'Individual Data'!$K$5:$AC$5544,8,FALSE)</f>
        <v>NA</v>
      </c>
      <c r="Y2707" s="57" t="str">
        <f>VLOOKUP(A2707,'Individual Data'!$K$5:$AC$5544,9,FALSE)</f>
        <v>U</v>
      </c>
    </row>
    <row r="2708" spans="1:25" ht="15" customHeight="1" x14ac:dyDescent="0.25">
      <c r="A2708" s="197" t="s">
        <v>11563</v>
      </c>
      <c r="B2708" s="197" t="s">
        <v>22762</v>
      </c>
      <c r="C2708" s="198">
        <v>45243</v>
      </c>
      <c r="D2708" s="199">
        <v>607</v>
      </c>
      <c r="E2708" s="197" t="s">
        <v>19595</v>
      </c>
      <c r="F2708" s="197" t="s">
        <v>19617</v>
      </c>
      <c r="G2708" s="197"/>
      <c r="H2708" s="197">
        <v>91</v>
      </c>
      <c r="I2708" s="197" t="s">
        <v>3225</v>
      </c>
      <c r="J2708" s="197" t="s">
        <v>19596</v>
      </c>
      <c r="K2708" s="57" t="s">
        <v>3196</v>
      </c>
      <c r="M2708" s="199">
        <v>18</v>
      </c>
      <c r="O2708" s="197" t="s">
        <v>22763</v>
      </c>
      <c r="Q2708" s="197" t="s">
        <v>3229</v>
      </c>
      <c r="S2708" s="57">
        <v>1</v>
      </c>
      <c r="T2708" s="197" t="s">
        <v>19598</v>
      </c>
      <c r="U2708" s="57" t="str">
        <f>VLOOKUP(A2708,'Individual Data'!$K$5:$AC$5544,12,FALSE)</f>
        <v>Unassigned</v>
      </c>
      <c r="V2708" s="14">
        <f>IFERROR(LOOKUP(H2708,{30,43,48,53,58,63,68,73,78,83,88,93,97},{42,47,52,57,62,67,72,77,82,87,92,99,100}),999)</f>
        <v>92</v>
      </c>
      <c r="X2708" s="57" t="str">
        <f>VLOOKUP(A2708,'Individual Data'!$K$5:$AC$5544,8,FALSE)</f>
        <v>NA</v>
      </c>
      <c r="Y2708" s="57" t="str">
        <f>VLOOKUP(A2708,'Individual Data'!$K$5:$AC$5544,9,FALSE)</f>
        <v>U</v>
      </c>
    </row>
    <row r="2709" spans="1:25" ht="15" customHeight="1" x14ac:dyDescent="0.25">
      <c r="A2709" s="197" t="s">
        <v>11566</v>
      </c>
      <c r="B2709" s="197" t="s">
        <v>22764</v>
      </c>
      <c r="C2709" s="198">
        <v>45243</v>
      </c>
      <c r="D2709" s="199">
        <v>5074</v>
      </c>
      <c r="E2709" s="197" t="s">
        <v>19595</v>
      </c>
      <c r="F2709" s="197" t="s">
        <v>19617</v>
      </c>
      <c r="G2709" s="197"/>
      <c r="H2709" s="197">
        <v>93</v>
      </c>
      <c r="I2709" s="197" t="s">
        <v>3085</v>
      </c>
      <c r="J2709" s="197" t="s">
        <v>19596</v>
      </c>
      <c r="K2709" s="57" t="s">
        <v>3196</v>
      </c>
      <c r="M2709" s="199">
        <v>18</v>
      </c>
      <c r="O2709" s="197" t="s">
        <v>22765</v>
      </c>
      <c r="Q2709" s="197" t="s">
        <v>3229</v>
      </c>
      <c r="S2709" s="57">
        <v>1</v>
      </c>
      <c r="T2709" s="197" t="s">
        <v>19598</v>
      </c>
      <c r="U2709" s="57" t="str">
        <f>VLOOKUP(A2709,'Individual Data'!$K$5:$AC$5544,12,FALSE)</f>
        <v>IPCSR</v>
      </c>
      <c r="V2709" s="14">
        <f>IFERROR(LOOKUP(H2709,{30,43,48,53,58,63,68,73,78,83,88,93,97},{42,47,52,57,62,67,72,77,82,87,92,99,100}),999)</f>
        <v>99</v>
      </c>
      <c r="X2709" s="57">
        <f>VLOOKUP(A2709,'Individual Data'!$K$5:$AC$5544,8,FALSE)</f>
        <v>4</v>
      </c>
      <c r="Y2709" s="57">
        <f>VLOOKUP(A2709,'Individual Data'!$K$5:$AC$5544,9,FALSE)</f>
        <v>2019</v>
      </c>
    </row>
    <row r="2710" spans="1:25" ht="15" customHeight="1" x14ac:dyDescent="0.25">
      <c r="A2710" s="197" t="s">
        <v>11568</v>
      </c>
      <c r="B2710" s="197" t="s">
        <v>22766</v>
      </c>
      <c r="C2710" s="198">
        <v>45243</v>
      </c>
      <c r="D2710" s="199">
        <v>5072</v>
      </c>
      <c r="E2710" s="197" t="s">
        <v>19595</v>
      </c>
      <c r="F2710" s="197" t="s">
        <v>19617</v>
      </c>
      <c r="G2710" s="197"/>
      <c r="H2710" s="197">
        <v>83</v>
      </c>
      <c r="I2710" s="197" t="s">
        <v>3085</v>
      </c>
      <c r="J2710" s="197" t="s">
        <v>19596</v>
      </c>
      <c r="K2710" s="57" t="s">
        <v>3196</v>
      </c>
      <c r="M2710" s="199">
        <v>18</v>
      </c>
      <c r="O2710" s="197" t="s">
        <v>22767</v>
      </c>
      <c r="Q2710" s="197" t="s">
        <v>3229</v>
      </c>
      <c r="S2710" s="57">
        <v>1</v>
      </c>
      <c r="T2710" s="197" t="s">
        <v>19598</v>
      </c>
      <c r="U2710" s="57" t="str">
        <f>VLOOKUP(A2710,'Individual Data'!$K$5:$AC$5544,12,FALSE)</f>
        <v>Unassigned</v>
      </c>
      <c r="V2710" s="14">
        <f>IFERROR(LOOKUP(H2710,{30,43,48,53,58,63,68,73,78,83,88,93,97},{42,47,52,57,62,67,72,77,82,87,92,99,100}),999)</f>
        <v>87</v>
      </c>
      <c r="X2710" s="57" t="str">
        <f>VLOOKUP(A2710,'Individual Data'!$K$5:$AC$5544,8,FALSE)</f>
        <v>NA</v>
      </c>
      <c r="Y2710" s="57" t="str">
        <f>VLOOKUP(A2710,'Individual Data'!$K$5:$AC$5544,9,FALSE)</f>
        <v>U</v>
      </c>
    </row>
    <row r="2711" spans="1:25" ht="15" customHeight="1" x14ac:dyDescent="0.25">
      <c r="A2711" s="197" t="s">
        <v>11571</v>
      </c>
      <c r="B2711" s="197" t="s">
        <v>22768</v>
      </c>
      <c r="C2711" s="198">
        <v>45230</v>
      </c>
      <c r="D2711" s="199">
        <v>3291</v>
      </c>
      <c r="E2711" s="197" t="s">
        <v>19595</v>
      </c>
      <c r="F2711" s="197" t="s">
        <v>19617</v>
      </c>
      <c r="G2711" s="197"/>
      <c r="H2711" s="197">
        <v>87</v>
      </c>
      <c r="I2711" s="197" t="s">
        <v>3085</v>
      </c>
      <c r="J2711" s="197" t="s">
        <v>17688</v>
      </c>
      <c r="K2711" s="229" t="s">
        <v>3228</v>
      </c>
      <c r="M2711" s="199">
        <v>18</v>
      </c>
      <c r="O2711" s="197" t="s">
        <v>19601</v>
      </c>
      <c r="Q2711" s="197" t="s">
        <v>3229</v>
      </c>
      <c r="S2711" s="57">
        <v>1</v>
      </c>
      <c r="T2711" s="197" t="s">
        <v>3229</v>
      </c>
      <c r="U2711" s="57" t="str">
        <f>VLOOKUP(A2711,'Individual Data'!$K$5:$AC$5544,12,FALSE)</f>
        <v>PLA2</v>
      </c>
      <c r="V2711" s="14">
        <f>IFERROR(LOOKUP(H2711,{30,43,48,53,58,63,68,73,78,83,88,93,97},{42,47,52,57,62,67,72,77,82,87,92,99,100}),999)</f>
        <v>87</v>
      </c>
      <c r="X2711" s="57">
        <f>VLOOKUP(A2711,'Individual Data'!$K$5:$AC$5544,8,FALSE)</f>
        <v>4</v>
      </c>
      <c r="Y2711" s="57">
        <f>VLOOKUP(A2711,'Individual Data'!$K$5:$AC$5544,9,FALSE)</f>
        <v>2019</v>
      </c>
    </row>
    <row r="2712" spans="1:25" ht="15" customHeight="1" x14ac:dyDescent="0.25">
      <c r="A2712" s="197" t="s">
        <v>11575</v>
      </c>
      <c r="B2712" s="197" t="s">
        <v>22769</v>
      </c>
      <c r="C2712" s="198">
        <v>45230</v>
      </c>
      <c r="D2712" s="199">
        <v>3282</v>
      </c>
      <c r="E2712" s="197" t="s">
        <v>19595</v>
      </c>
      <c r="F2712" s="197" t="s">
        <v>19617</v>
      </c>
      <c r="G2712" s="197"/>
      <c r="H2712" s="197">
        <v>87</v>
      </c>
      <c r="I2712" s="197" t="s">
        <v>3085</v>
      </c>
      <c r="J2712" s="197" t="s">
        <v>19596</v>
      </c>
      <c r="K2712" s="228" t="s">
        <v>3196</v>
      </c>
      <c r="M2712" s="199">
        <v>18</v>
      </c>
      <c r="O2712" s="197" t="s">
        <v>22770</v>
      </c>
      <c r="Q2712" s="197" t="s">
        <v>3229</v>
      </c>
      <c r="S2712" s="57">
        <v>1</v>
      </c>
      <c r="T2712" s="197" t="s">
        <v>19598</v>
      </c>
      <c r="U2712" s="57" t="str">
        <f>VLOOKUP(A2712,'Individual Data'!$K$5:$AC$5544,12,FALSE)</f>
        <v>BCA1</v>
      </c>
      <c r="V2712" s="14">
        <f>IFERROR(LOOKUP(H2712,{30,43,48,53,58,63,68,73,78,83,88,93,97},{42,47,52,57,62,67,72,77,82,87,92,99,100}),999)</f>
        <v>87</v>
      </c>
      <c r="X2712" s="57">
        <f>VLOOKUP(A2712,'Individual Data'!$K$5:$AC$5544,8,FALSE)</f>
        <v>4</v>
      </c>
      <c r="Y2712" s="57">
        <f>VLOOKUP(A2712,'Individual Data'!$K$5:$AC$5544,9,FALSE)</f>
        <v>2019</v>
      </c>
    </row>
    <row r="2713" spans="1:25" ht="15" customHeight="1" x14ac:dyDescent="0.25">
      <c r="A2713" s="197" t="s">
        <v>11578</v>
      </c>
      <c r="B2713" s="197" t="s">
        <v>22771</v>
      </c>
      <c r="C2713" s="198">
        <v>45243</v>
      </c>
      <c r="D2713" s="199">
        <v>5062</v>
      </c>
      <c r="E2713" s="197" t="s">
        <v>19595</v>
      </c>
      <c r="F2713" s="197" t="s">
        <v>19617</v>
      </c>
      <c r="G2713" s="197"/>
      <c r="H2713" s="197">
        <v>79</v>
      </c>
      <c r="I2713" s="197" t="s">
        <v>3085</v>
      </c>
      <c r="J2713" s="197" t="s">
        <v>19596</v>
      </c>
      <c r="K2713" s="57" t="s">
        <v>3196</v>
      </c>
      <c r="M2713" s="199">
        <v>18</v>
      </c>
      <c r="O2713" s="197" t="s">
        <v>22772</v>
      </c>
      <c r="Q2713" s="197" t="s">
        <v>3229</v>
      </c>
      <c r="S2713" s="57">
        <v>1</v>
      </c>
      <c r="T2713" s="197" t="s">
        <v>19598</v>
      </c>
      <c r="U2713" s="57" t="str">
        <f>VLOOKUP(A2713,'Individual Data'!$K$5:$AC$5544,12,FALSE)</f>
        <v>IPCSR</v>
      </c>
      <c r="V2713" s="14">
        <f>IFERROR(LOOKUP(H2713,{30,43,48,53,58,63,68,73,78,83,88,93,97},{42,47,52,57,62,67,72,77,82,87,92,99,100}),999)</f>
        <v>82</v>
      </c>
      <c r="X2713" s="57">
        <f>VLOOKUP(A2713,'Individual Data'!$K$5:$AC$5544,8,FALSE)</f>
        <v>4</v>
      </c>
      <c r="Y2713" s="57">
        <f>VLOOKUP(A2713,'Individual Data'!$K$5:$AC$5544,9,FALSE)</f>
        <v>2019</v>
      </c>
    </row>
    <row r="2714" spans="1:25" ht="15" customHeight="1" x14ac:dyDescent="0.25">
      <c r="A2714" s="197" t="s">
        <v>11582</v>
      </c>
      <c r="B2714" s="197" t="s">
        <v>22773</v>
      </c>
      <c r="C2714" s="198">
        <v>45243</v>
      </c>
      <c r="D2714" s="199">
        <v>594</v>
      </c>
      <c r="E2714" s="197" t="s">
        <v>19595</v>
      </c>
      <c r="F2714" s="197" t="s">
        <v>19617</v>
      </c>
      <c r="G2714" s="197"/>
      <c r="H2714" s="197">
        <v>78</v>
      </c>
      <c r="I2714" s="197" t="s">
        <v>3225</v>
      </c>
      <c r="J2714" s="197" t="s">
        <v>19596</v>
      </c>
      <c r="K2714" s="57" t="s">
        <v>3196</v>
      </c>
      <c r="M2714" s="199">
        <v>18</v>
      </c>
      <c r="O2714" s="197" t="s">
        <v>22774</v>
      </c>
      <c r="Q2714" s="197" t="s">
        <v>3229</v>
      </c>
      <c r="S2714" s="57">
        <v>1</v>
      </c>
      <c r="T2714" s="197" t="s">
        <v>19598</v>
      </c>
      <c r="U2714" s="57" t="str">
        <f>VLOOKUP(A2714,'Individual Data'!$K$5:$AC$5544,12,FALSE)</f>
        <v>CJA1</v>
      </c>
      <c r="V2714" s="14">
        <f>IFERROR(LOOKUP(H2714,{30,43,48,53,58,63,68,73,78,83,88,93,97},{42,47,52,57,62,67,72,77,82,87,92,99,100}),999)</f>
        <v>82</v>
      </c>
      <c r="X2714" s="57">
        <f>VLOOKUP(A2714,'Individual Data'!$K$5:$AC$5544,8,FALSE)</f>
        <v>4</v>
      </c>
      <c r="Y2714" s="57">
        <f>VLOOKUP(A2714,'Individual Data'!$K$5:$AC$5544,9,FALSE)</f>
        <v>2019</v>
      </c>
    </row>
    <row r="2715" spans="1:25" ht="15" customHeight="1" x14ac:dyDescent="0.25">
      <c r="A2715" s="197" t="s">
        <v>11586</v>
      </c>
      <c r="B2715" s="197" t="s">
        <v>22775</v>
      </c>
      <c r="C2715" s="198">
        <v>45236</v>
      </c>
      <c r="D2715" s="199">
        <v>4223</v>
      </c>
      <c r="E2715" s="197" t="s">
        <v>19595</v>
      </c>
      <c r="F2715" s="197" t="s">
        <v>19617</v>
      </c>
      <c r="G2715" s="197"/>
      <c r="H2715" s="197">
        <v>85</v>
      </c>
      <c r="I2715" s="197" t="s">
        <v>3085</v>
      </c>
      <c r="J2715" s="197" t="s">
        <v>17688</v>
      </c>
      <c r="K2715" s="229" t="s">
        <v>3228</v>
      </c>
      <c r="M2715" s="199">
        <v>18</v>
      </c>
      <c r="O2715" s="197" t="s">
        <v>19601</v>
      </c>
      <c r="Q2715" s="197" t="s">
        <v>3229</v>
      </c>
      <c r="S2715" s="57">
        <v>1</v>
      </c>
      <c r="T2715" s="197" t="s">
        <v>3229</v>
      </c>
      <c r="U2715" s="57" t="str">
        <f>VLOOKUP(A2715,'Individual Data'!$K$5:$AC$5544,12,FALSE)</f>
        <v>PLA2</v>
      </c>
      <c r="V2715" s="14">
        <f>IFERROR(LOOKUP(H2715,{30,43,48,53,58,63,68,73,78,83,88,93,97},{42,47,52,57,62,67,72,77,82,87,92,99,100}),999)</f>
        <v>87</v>
      </c>
      <c r="X2715" s="57">
        <f>VLOOKUP(A2715,'Individual Data'!$K$5:$AC$5544,8,FALSE)</f>
        <v>4</v>
      </c>
      <c r="Y2715" s="57">
        <f>VLOOKUP(A2715,'Individual Data'!$K$5:$AC$5544,9,FALSE)</f>
        <v>2019</v>
      </c>
    </row>
    <row r="2716" spans="1:25" ht="15" customHeight="1" x14ac:dyDescent="0.25">
      <c r="A2716" s="197" t="s">
        <v>11589</v>
      </c>
      <c r="B2716" s="197" t="s">
        <v>22776</v>
      </c>
      <c r="C2716" s="198">
        <v>45236</v>
      </c>
      <c r="D2716" s="199">
        <v>533</v>
      </c>
      <c r="E2716" s="197" t="s">
        <v>19595</v>
      </c>
      <c r="F2716" s="197" t="s">
        <v>19617</v>
      </c>
      <c r="G2716" s="197"/>
      <c r="H2716" s="197">
        <v>92.5</v>
      </c>
      <c r="I2716" s="197" t="s">
        <v>3225</v>
      </c>
      <c r="J2716" s="197" t="s">
        <v>19596</v>
      </c>
      <c r="K2716" s="228" t="s">
        <v>3196</v>
      </c>
      <c r="M2716" s="199">
        <v>18</v>
      </c>
      <c r="O2716" s="197" t="s">
        <v>22777</v>
      </c>
      <c r="Q2716" s="197" t="s">
        <v>3229</v>
      </c>
      <c r="S2716" s="57">
        <v>1</v>
      </c>
      <c r="T2716" s="197" t="s">
        <v>19598</v>
      </c>
      <c r="U2716" s="57" t="str">
        <f>VLOOKUP(A2716,'Individual Data'!$K$5:$AC$5544,12,FALSE)</f>
        <v>IPCSR</v>
      </c>
      <c r="V2716" s="14">
        <f>IFERROR(LOOKUP(H2716,{30,43,48,53,58,63,68,73,78,83,88,93,97},{42,47,52,57,62,67,72,77,82,87,92,99,100}),999)</f>
        <v>92</v>
      </c>
      <c r="X2716" s="57">
        <f>VLOOKUP(A2716,'Individual Data'!$K$5:$AC$5544,8,FALSE)</f>
        <v>4</v>
      </c>
      <c r="Y2716" s="57">
        <f>VLOOKUP(A2716,'Individual Data'!$K$5:$AC$5544,9,FALSE)</f>
        <v>2019</v>
      </c>
    </row>
    <row r="2717" spans="1:25" ht="15" customHeight="1" x14ac:dyDescent="0.25">
      <c r="A2717" s="197" t="s">
        <v>11595</v>
      </c>
      <c r="B2717" s="197" t="s">
        <v>22778</v>
      </c>
      <c r="C2717" s="198">
        <v>45223</v>
      </c>
      <c r="D2717" s="199">
        <v>2316</v>
      </c>
      <c r="E2717" s="197" t="s">
        <v>19595</v>
      </c>
      <c r="F2717" s="197" t="s">
        <v>19617</v>
      </c>
      <c r="G2717" s="197"/>
      <c r="H2717" s="197">
        <v>75</v>
      </c>
      <c r="I2717" s="197" t="s">
        <v>3085</v>
      </c>
      <c r="J2717" s="197" t="s">
        <v>19596</v>
      </c>
      <c r="K2717" s="57" t="s">
        <v>3196</v>
      </c>
      <c r="M2717" s="199">
        <v>18</v>
      </c>
      <c r="O2717" s="197" t="s">
        <v>22779</v>
      </c>
      <c r="Q2717" s="197" t="s">
        <v>3229</v>
      </c>
      <c r="S2717" s="57">
        <v>1</v>
      </c>
      <c r="T2717" s="197" t="s">
        <v>19598</v>
      </c>
      <c r="U2717" s="57" t="str">
        <f>VLOOKUP(A2717,'Individual Data'!$K$5:$AC$5544,12,FALSE)</f>
        <v>LFSO</v>
      </c>
      <c r="V2717" s="14">
        <f>IFERROR(LOOKUP(H2717,{30,43,48,53,58,63,68,73,78,83,88,93,97},{42,47,52,57,62,67,72,77,82,87,92,99,100}),999)</f>
        <v>77</v>
      </c>
      <c r="X2717" s="57">
        <f>VLOOKUP(A2717,'Individual Data'!$K$5:$AC$5544,8,FALSE)</f>
        <v>4</v>
      </c>
      <c r="Y2717" s="57">
        <f>VLOOKUP(A2717,'Individual Data'!$K$5:$AC$5544,9,FALSE)</f>
        <v>2019</v>
      </c>
    </row>
    <row r="2718" spans="1:25" ht="15" customHeight="1" x14ac:dyDescent="0.25">
      <c r="A2718" s="197" t="s">
        <v>11597</v>
      </c>
      <c r="B2718" s="197" t="s">
        <v>22780</v>
      </c>
      <c r="C2718" s="198">
        <v>45236</v>
      </c>
      <c r="D2718" s="199">
        <v>4160</v>
      </c>
      <c r="E2718" s="197" t="s">
        <v>19595</v>
      </c>
      <c r="F2718" s="197" t="s">
        <v>19617</v>
      </c>
      <c r="G2718" s="197"/>
      <c r="H2718" s="197">
        <v>90</v>
      </c>
      <c r="I2718" s="197" t="s">
        <v>3085</v>
      </c>
      <c r="J2718" s="197" t="s">
        <v>19596</v>
      </c>
      <c r="K2718" s="57" t="s">
        <v>3196</v>
      </c>
      <c r="M2718" s="199">
        <v>18</v>
      </c>
      <c r="O2718" s="197" t="s">
        <v>22781</v>
      </c>
      <c r="Q2718" s="197" t="s">
        <v>3228</v>
      </c>
      <c r="S2718" s="57">
        <v>1</v>
      </c>
      <c r="T2718" s="197" t="s">
        <v>19794</v>
      </c>
      <c r="U2718" s="57" t="str">
        <f>VLOOKUP(A2718,'Individual Data'!$K$5:$AC$5544,12,FALSE)</f>
        <v>Unassigned</v>
      </c>
      <c r="V2718" s="14">
        <f>IFERROR(LOOKUP(H2718,{30,43,48,53,58,63,68,73,78,83,88,93,97},{42,47,52,57,62,67,72,77,82,87,92,99,100}),999)</f>
        <v>92</v>
      </c>
      <c r="X2718" s="57" t="str">
        <f>VLOOKUP(A2718,'Individual Data'!$K$5:$AC$5544,8,FALSE)</f>
        <v>NA</v>
      </c>
      <c r="Y2718" s="57" t="str">
        <f>VLOOKUP(A2718,'Individual Data'!$K$5:$AC$5544,9,FALSE)</f>
        <v>U</v>
      </c>
    </row>
    <row r="2719" spans="1:25" ht="15" customHeight="1" x14ac:dyDescent="0.25">
      <c r="A2719" s="197" t="s">
        <v>11600</v>
      </c>
      <c r="B2719" s="197" t="s">
        <v>22782</v>
      </c>
      <c r="C2719" s="198">
        <v>45236</v>
      </c>
      <c r="D2719" s="199">
        <v>4165</v>
      </c>
      <c r="E2719" s="197" t="s">
        <v>19595</v>
      </c>
      <c r="F2719" s="197" t="s">
        <v>19617</v>
      </c>
      <c r="G2719" s="197"/>
      <c r="H2719" s="197">
        <v>77</v>
      </c>
      <c r="I2719" s="197" t="s">
        <v>3085</v>
      </c>
      <c r="J2719" s="197" t="s">
        <v>19596</v>
      </c>
      <c r="K2719" s="57" t="s">
        <v>3196</v>
      </c>
      <c r="M2719" s="199">
        <v>18</v>
      </c>
      <c r="O2719" s="197" t="s">
        <v>22783</v>
      </c>
      <c r="Q2719" s="197" t="s">
        <v>3229</v>
      </c>
      <c r="S2719" s="57">
        <v>1</v>
      </c>
      <c r="T2719" s="197" t="s">
        <v>19598</v>
      </c>
      <c r="U2719" s="57" t="str">
        <f>VLOOKUP(A2719,'Individual Data'!$K$5:$AC$5544,12,FALSE)</f>
        <v>IPCSR</v>
      </c>
      <c r="V2719" s="14">
        <f>IFERROR(LOOKUP(H2719,{30,43,48,53,58,63,68,73,78,83,88,93,97},{42,47,52,57,62,67,72,77,82,87,92,99,100}),999)</f>
        <v>77</v>
      </c>
      <c r="X2719" s="57">
        <f>VLOOKUP(A2719,'Individual Data'!$K$5:$AC$5544,8,FALSE)</f>
        <v>4</v>
      </c>
      <c r="Y2719" s="57">
        <f>VLOOKUP(A2719,'Individual Data'!$K$5:$AC$5544,9,FALSE)</f>
        <v>2019</v>
      </c>
    </row>
    <row r="2720" spans="1:25" ht="15" customHeight="1" x14ac:dyDescent="0.25">
      <c r="A2720" s="197" t="s">
        <v>11602</v>
      </c>
      <c r="B2720" s="197" t="s">
        <v>22784</v>
      </c>
      <c r="C2720" s="198">
        <v>45223</v>
      </c>
      <c r="D2720" s="199">
        <v>2239</v>
      </c>
      <c r="E2720" s="197" t="s">
        <v>19595</v>
      </c>
      <c r="F2720" s="197" t="s">
        <v>19617</v>
      </c>
      <c r="G2720" s="197"/>
      <c r="H2720" s="197">
        <v>79</v>
      </c>
      <c r="I2720" s="197" t="s">
        <v>3085</v>
      </c>
      <c r="J2720" s="197" t="s">
        <v>19596</v>
      </c>
      <c r="K2720" s="57" t="s">
        <v>3196</v>
      </c>
      <c r="M2720" s="199">
        <v>18</v>
      </c>
      <c r="O2720" s="197" t="s">
        <v>22785</v>
      </c>
      <c r="Q2720" s="197" t="s">
        <v>3229</v>
      </c>
      <c r="S2720" s="57">
        <v>1</v>
      </c>
      <c r="T2720" s="197" t="s">
        <v>19598</v>
      </c>
      <c r="U2720" s="57" t="str">
        <f>VLOOKUP(A2720,'Individual Data'!$K$5:$AC$5544,12,FALSE)</f>
        <v>LFSO</v>
      </c>
      <c r="V2720" s="14">
        <f>IFERROR(LOOKUP(H2720,{30,43,48,53,58,63,68,73,78,83,88,93,97},{42,47,52,57,62,67,72,77,82,87,92,99,100}),999)</f>
        <v>82</v>
      </c>
      <c r="X2720" s="57">
        <f>VLOOKUP(A2720,'Individual Data'!$K$5:$AC$5544,8,FALSE)</f>
        <v>4</v>
      </c>
      <c r="Y2720" s="57">
        <f>VLOOKUP(A2720,'Individual Data'!$K$5:$AC$5544,9,FALSE)</f>
        <v>2019</v>
      </c>
    </row>
    <row r="2721" spans="1:25" ht="15" customHeight="1" x14ac:dyDescent="0.25">
      <c r="A2721" s="197" t="s">
        <v>11605</v>
      </c>
      <c r="B2721" s="197" t="s">
        <v>22786</v>
      </c>
      <c r="C2721" s="198">
        <v>45245</v>
      </c>
      <c r="D2721" s="199">
        <v>7004</v>
      </c>
      <c r="E2721" s="197" t="s">
        <v>19595</v>
      </c>
      <c r="F2721" s="197" t="s">
        <v>19610</v>
      </c>
      <c r="G2721" s="197"/>
      <c r="H2721" s="197">
        <v>75</v>
      </c>
      <c r="I2721" s="197" t="s">
        <v>3225</v>
      </c>
      <c r="J2721" s="197" t="s">
        <v>19596</v>
      </c>
      <c r="K2721" s="57" t="s">
        <v>3196</v>
      </c>
      <c r="M2721" s="199">
        <v>18</v>
      </c>
      <c r="O2721" s="197" t="s">
        <v>19601</v>
      </c>
      <c r="Q2721" s="197" t="s">
        <v>3229</v>
      </c>
      <c r="S2721" s="57">
        <v>1</v>
      </c>
      <c r="T2721" s="197" t="s">
        <v>3229</v>
      </c>
      <c r="U2721" s="57" t="str">
        <f>VLOOKUP(A2721,'Individual Data'!$K$5:$AC$5544,12,FALSE)</f>
        <v>IPCSR</v>
      </c>
      <c r="V2721" s="14">
        <f>IFERROR(LOOKUP(H2721,{30,43,48,53,58,63,68,73,78,83,88,93,97},{42,47,52,57,62,67,72,77,82,87,92,99,100}),999)</f>
        <v>77</v>
      </c>
      <c r="X2721" s="57">
        <f>VLOOKUP(A2721,'Individual Data'!$K$5:$AC$5544,8,FALSE)</f>
        <v>4</v>
      </c>
      <c r="Y2721" s="57">
        <f>VLOOKUP(A2721,'Individual Data'!$K$5:$AC$5544,9,FALSE)</f>
        <v>2019</v>
      </c>
    </row>
    <row r="2722" spans="1:25" ht="15" customHeight="1" x14ac:dyDescent="0.25">
      <c r="A2722" s="197" t="s">
        <v>11607</v>
      </c>
      <c r="B2722" s="197" t="s">
        <v>22787</v>
      </c>
      <c r="C2722" s="198">
        <v>45236</v>
      </c>
      <c r="D2722" s="199">
        <v>540</v>
      </c>
      <c r="E2722" s="197" t="s">
        <v>19595</v>
      </c>
      <c r="F2722" s="197" t="s">
        <v>19617</v>
      </c>
      <c r="G2722" s="197"/>
      <c r="H2722" s="197">
        <v>89</v>
      </c>
      <c r="I2722" s="197" t="s">
        <v>3225</v>
      </c>
      <c r="J2722" s="197" t="s">
        <v>19596</v>
      </c>
      <c r="K2722" s="57" t="s">
        <v>3196</v>
      </c>
      <c r="M2722" s="199">
        <v>18</v>
      </c>
      <c r="O2722" s="197" t="s">
        <v>22788</v>
      </c>
      <c r="Q2722" s="197" t="s">
        <v>3229</v>
      </c>
      <c r="S2722" s="57">
        <v>1</v>
      </c>
      <c r="T2722" s="197" t="s">
        <v>19598</v>
      </c>
      <c r="U2722" s="57" t="str">
        <f>VLOOKUP(A2722,'Individual Data'!$K$5:$AC$5544,12,FALSE)</f>
        <v>NPTH</v>
      </c>
      <c r="V2722" s="14">
        <f>IFERROR(LOOKUP(H2722,{30,43,48,53,58,63,68,73,78,83,88,93,97},{42,47,52,57,62,67,72,77,82,87,92,99,100}),999)</f>
        <v>92</v>
      </c>
      <c r="X2722" s="57">
        <f>VLOOKUP(A2722,'Individual Data'!$K$5:$AC$5544,8,FALSE)</f>
        <v>4</v>
      </c>
      <c r="Y2722" s="57">
        <f>VLOOKUP(A2722,'Individual Data'!$K$5:$AC$5544,9,FALSE)</f>
        <v>2019</v>
      </c>
    </row>
    <row r="2723" spans="1:25" ht="15" customHeight="1" x14ac:dyDescent="0.25">
      <c r="A2723" s="197" t="s">
        <v>11611</v>
      </c>
      <c r="B2723" s="197" t="s">
        <v>22789</v>
      </c>
      <c r="C2723" s="198">
        <v>45230</v>
      </c>
      <c r="D2723" s="199">
        <v>3306</v>
      </c>
      <c r="E2723" s="197" t="s">
        <v>19595</v>
      </c>
      <c r="F2723" s="197" t="s">
        <v>19617</v>
      </c>
      <c r="G2723" s="197"/>
      <c r="H2723" s="197">
        <v>79</v>
      </c>
      <c r="I2723" s="197" t="s">
        <v>3085</v>
      </c>
      <c r="J2723" s="197" t="s">
        <v>19596</v>
      </c>
      <c r="K2723" s="57" t="s">
        <v>3196</v>
      </c>
      <c r="M2723" s="199">
        <v>18</v>
      </c>
      <c r="O2723" s="197" t="s">
        <v>22790</v>
      </c>
      <c r="Q2723" s="197" t="s">
        <v>3229</v>
      </c>
      <c r="S2723" s="57">
        <v>1</v>
      </c>
      <c r="T2723" s="197" t="s">
        <v>19598</v>
      </c>
      <c r="U2723" s="57" t="str">
        <f>VLOOKUP(A2723,'Individual Data'!$K$5:$AC$5544,12,FALSE)</f>
        <v>CJA1</v>
      </c>
      <c r="V2723" s="14">
        <f>IFERROR(LOOKUP(H2723,{30,43,48,53,58,63,68,73,78,83,88,93,97},{42,47,52,57,62,67,72,77,82,87,92,99,100}),999)</f>
        <v>82</v>
      </c>
      <c r="X2723" s="57">
        <f>VLOOKUP(A2723,'Individual Data'!$K$5:$AC$5544,8,FALSE)</f>
        <v>4</v>
      </c>
      <c r="Y2723" s="57">
        <f>VLOOKUP(A2723,'Individual Data'!$K$5:$AC$5544,9,FALSE)</f>
        <v>2019</v>
      </c>
    </row>
    <row r="2724" spans="1:25" ht="15" customHeight="1" x14ac:dyDescent="0.25">
      <c r="A2724" s="197" t="s">
        <v>11618</v>
      </c>
      <c r="B2724" s="197" t="s">
        <v>22791</v>
      </c>
      <c r="C2724" s="198">
        <v>45243</v>
      </c>
      <c r="D2724" s="199">
        <v>660</v>
      </c>
      <c r="E2724" s="197" t="s">
        <v>19595</v>
      </c>
      <c r="F2724" s="197" t="s">
        <v>19617</v>
      </c>
      <c r="G2724" s="197"/>
      <c r="H2724" s="197">
        <v>79</v>
      </c>
      <c r="I2724" s="197" t="s">
        <v>3225</v>
      </c>
      <c r="J2724" s="197" t="s">
        <v>19596</v>
      </c>
      <c r="K2724" s="57" t="s">
        <v>3196</v>
      </c>
      <c r="M2724" s="199">
        <v>18</v>
      </c>
      <c r="O2724" s="197" t="s">
        <v>22792</v>
      </c>
      <c r="Q2724" s="197" t="s">
        <v>3229</v>
      </c>
      <c r="S2724" s="57">
        <v>1</v>
      </c>
      <c r="T2724" s="197" t="s">
        <v>19598</v>
      </c>
      <c r="U2724" s="57" t="str">
        <f>VLOOKUP(A2724,'Individual Data'!$K$5:$AC$5544,12,FALSE)</f>
        <v>IPCSR</v>
      </c>
      <c r="V2724" s="14">
        <f>IFERROR(LOOKUP(H2724,{30,43,48,53,58,63,68,73,78,83,88,93,97},{42,47,52,57,62,67,72,77,82,87,92,99,100}),999)</f>
        <v>82</v>
      </c>
      <c r="X2724" s="57">
        <f>VLOOKUP(A2724,'Individual Data'!$K$5:$AC$5544,8,FALSE)</f>
        <v>4</v>
      </c>
      <c r="Y2724" s="57">
        <f>VLOOKUP(A2724,'Individual Data'!$K$5:$AC$5544,9,FALSE)</f>
        <v>2019</v>
      </c>
    </row>
    <row r="2725" spans="1:25" ht="15" customHeight="1" x14ac:dyDescent="0.25">
      <c r="A2725" s="197" t="s">
        <v>11623</v>
      </c>
      <c r="B2725" s="197" t="s">
        <v>22793</v>
      </c>
      <c r="C2725" s="198">
        <v>45223</v>
      </c>
      <c r="D2725" s="199">
        <v>2299</v>
      </c>
      <c r="E2725" s="197" t="s">
        <v>19595</v>
      </c>
      <c r="F2725" s="197" t="s">
        <v>19617</v>
      </c>
      <c r="G2725" s="197"/>
      <c r="H2725" s="197">
        <v>77</v>
      </c>
      <c r="I2725" s="197" t="s">
        <v>3085</v>
      </c>
      <c r="J2725" s="197" t="s">
        <v>19596</v>
      </c>
      <c r="K2725" s="57" t="s">
        <v>3196</v>
      </c>
      <c r="M2725" s="199">
        <v>18</v>
      </c>
      <c r="O2725" s="197" t="s">
        <v>22794</v>
      </c>
      <c r="Q2725" s="197" t="s">
        <v>3229</v>
      </c>
      <c r="S2725" s="57">
        <v>1</v>
      </c>
      <c r="T2725" s="197" t="s">
        <v>19598</v>
      </c>
      <c r="U2725" s="57" t="str">
        <f>VLOOKUP(A2725,'Individual Data'!$K$5:$AC$5544,12,FALSE)</f>
        <v>CJA1</v>
      </c>
      <c r="V2725" s="14">
        <f>IFERROR(LOOKUP(H2725,{30,43,48,53,58,63,68,73,78,83,88,93,97},{42,47,52,57,62,67,72,77,82,87,92,99,100}),999)</f>
        <v>77</v>
      </c>
      <c r="X2725" s="57">
        <f>VLOOKUP(A2725,'Individual Data'!$K$5:$AC$5544,8,FALSE)</f>
        <v>4</v>
      </c>
      <c r="Y2725" s="57">
        <f>VLOOKUP(A2725,'Individual Data'!$K$5:$AC$5544,9,FALSE)</f>
        <v>2019</v>
      </c>
    </row>
    <row r="2726" spans="1:25" ht="15" customHeight="1" x14ac:dyDescent="0.25">
      <c r="A2726" s="197" t="s">
        <v>11625</v>
      </c>
      <c r="B2726" s="197" t="s">
        <v>22795</v>
      </c>
      <c r="C2726" s="198">
        <v>45243</v>
      </c>
      <c r="D2726" s="199">
        <v>573</v>
      </c>
      <c r="E2726" s="197" t="s">
        <v>19595</v>
      </c>
      <c r="F2726" s="197" t="s">
        <v>19617</v>
      </c>
      <c r="G2726" s="197"/>
      <c r="H2726" s="197">
        <v>77</v>
      </c>
      <c r="I2726" s="197" t="s">
        <v>3225</v>
      </c>
      <c r="J2726" s="197" t="s">
        <v>19596</v>
      </c>
      <c r="K2726" s="57" t="s">
        <v>3196</v>
      </c>
      <c r="M2726" s="199">
        <v>18</v>
      </c>
      <c r="O2726" s="197" t="s">
        <v>22796</v>
      </c>
      <c r="Q2726" s="197" t="s">
        <v>3229</v>
      </c>
      <c r="S2726" s="57">
        <v>1</v>
      </c>
      <c r="T2726" s="197" t="s">
        <v>19598</v>
      </c>
      <c r="U2726" s="57" t="str">
        <f>VLOOKUP(A2726,'Individual Data'!$K$5:$AC$5544,12,FALSE)</f>
        <v>CJA1</v>
      </c>
      <c r="V2726" s="14">
        <f>IFERROR(LOOKUP(H2726,{30,43,48,53,58,63,68,73,78,83,88,93,97},{42,47,52,57,62,67,72,77,82,87,92,99,100}),999)</f>
        <v>77</v>
      </c>
      <c r="X2726" s="57">
        <f>VLOOKUP(A2726,'Individual Data'!$K$5:$AC$5544,8,FALSE)</f>
        <v>4</v>
      </c>
      <c r="Y2726" s="57">
        <f>VLOOKUP(A2726,'Individual Data'!$K$5:$AC$5544,9,FALSE)</f>
        <v>2019</v>
      </c>
    </row>
    <row r="2727" spans="1:25" ht="15" customHeight="1" x14ac:dyDescent="0.25">
      <c r="A2727" s="197" t="s">
        <v>11628</v>
      </c>
      <c r="B2727" s="197" t="s">
        <v>22797</v>
      </c>
      <c r="C2727" s="198">
        <v>45245</v>
      </c>
      <c r="D2727" s="199">
        <v>7020</v>
      </c>
      <c r="E2727" s="197" t="s">
        <v>19595</v>
      </c>
      <c r="F2727" s="197" t="s">
        <v>19610</v>
      </c>
      <c r="G2727" s="197"/>
      <c r="H2727" s="197">
        <v>79</v>
      </c>
      <c r="I2727" s="197" t="s">
        <v>3225</v>
      </c>
      <c r="J2727" s="197" t="s">
        <v>19596</v>
      </c>
      <c r="K2727" s="57" t="s">
        <v>3196</v>
      </c>
      <c r="M2727" s="199">
        <v>18</v>
      </c>
      <c r="O2727" s="197" t="s">
        <v>19601</v>
      </c>
      <c r="Q2727" s="197" t="s">
        <v>3229</v>
      </c>
      <c r="S2727" s="57">
        <v>1</v>
      </c>
      <c r="T2727" s="197" t="s">
        <v>3229</v>
      </c>
      <c r="U2727" s="57" t="str">
        <f>VLOOKUP(A2727,'Individual Data'!$K$5:$AC$5544,12,FALSE)</f>
        <v>Unassigned</v>
      </c>
      <c r="V2727" s="14">
        <f>IFERROR(LOOKUP(H2727,{30,43,48,53,58,63,68,73,78,83,88,93,97},{42,47,52,57,62,67,72,77,82,87,92,99,100}),999)</f>
        <v>82</v>
      </c>
      <c r="X2727" s="57" t="str">
        <f>VLOOKUP(A2727,'Individual Data'!$K$5:$AC$5544,8,FALSE)</f>
        <v>NA</v>
      </c>
      <c r="Y2727" s="57" t="str">
        <f>VLOOKUP(A2727,'Individual Data'!$K$5:$AC$5544,9,FALSE)</f>
        <v>U</v>
      </c>
    </row>
    <row r="2728" spans="1:25" ht="15" customHeight="1" x14ac:dyDescent="0.25">
      <c r="A2728" s="197" t="s">
        <v>11632</v>
      </c>
      <c r="B2728" s="197" t="s">
        <v>22798</v>
      </c>
      <c r="C2728" s="198">
        <v>45230</v>
      </c>
      <c r="D2728" s="199">
        <v>396</v>
      </c>
      <c r="E2728" s="197" t="s">
        <v>19595</v>
      </c>
      <c r="F2728" s="197" t="s">
        <v>19617</v>
      </c>
      <c r="G2728" s="197"/>
      <c r="H2728" s="197">
        <v>71</v>
      </c>
      <c r="I2728" s="197" t="s">
        <v>3225</v>
      </c>
      <c r="J2728" s="197" t="s">
        <v>19596</v>
      </c>
      <c r="K2728" s="57" t="s">
        <v>3196</v>
      </c>
      <c r="M2728" s="199">
        <v>18</v>
      </c>
      <c r="O2728" s="197" t="s">
        <v>22799</v>
      </c>
      <c r="Q2728" s="197" t="s">
        <v>3229</v>
      </c>
      <c r="S2728" s="57">
        <v>1</v>
      </c>
      <c r="T2728" s="197" t="s">
        <v>19598</v>
      </c>
      <c r="U2728" s="57" t="str">
        <f>VLOOKUP(A2728,'Individual Data'!$K$5:$AC$5544,12,FALSE)</f>
        <v>NLVA</v>
      </c>
      <c r="V2728" s="14">
        <f>IFERROR(LOOKUP(H2728,{30,43,48,53,58,63,68,73,78,83,88,93,97},{42,47,52,57,62,67,72,77,82,87,92,99,100}),999)</f>
        <v>72</v>
      </c>
      <c r="X2728" s="57">
        <f>VLOOKUP(A2728,'Individual Data'!$K$5:$AC$5544,8,FALSE)</f>
        <v>4</v>
      </c>
      <c r="Y2728" s="57">
        <f>VLOOKUP(A2728,'Individual Data'!$K$5:$AC$5544,9,FALSE)</f>
        <v>2019</v>
      </c>
    </row>
    <row r="2729" spans="1:25" ht="15" customHeight="1" x14ac:dyDescent="0.25">
      <c r="A2729" s="197" t="s">
        <v>11635</v>
      </c>
      <c r="B2729" s="197" t="s">
        <v>22800</v>
      </c>
      <c r="C2729" s="198">
        <v>45243</v>
      </c>
      <c r="D2729" s="199">
        <v>618</v>
      </c>
      <c r="E2729" s="197" t="s">
        <v>19595</v>
      </c>
      <c r="F2729" s="197" t="s">
        <v>19617</v>
      </c>
      <c r="G2729" s="197"/>
      <c r="H2729" s="197">
        <v>87</v>
      </c>
      <c r="I2729" s="197" t="s">
        <v>3225</v>
      </c>
      <c r="J2729" s="197" t="s">
        <v>17688</v>
      </c>
      <c r="K2729" s="229" t="s">
        <v>3228</v>
      </c>
      <c r="M2729" s="199">
        <v>18</v>
      </c>
      <c r="O2729" s="197" t="s">
        <v>19601</v>
      </c>
      <c r="Q2729" s="197" t="s">
        <v>3229</v>
      </c>
      <c r="S2729" s="57">
        <v>1</v>
      </c>
      <c r="T2729" s="197" t="s">
        <v>3229</v>
      </c>
      <c r="U2729" s="57" t="str">
        <f>VLOOKUP(A2729,'Individual Data'!$K$5:$AC$5544,12,FALSE)</f>
        <v>LFYO</v>
      </c>
      <c r="V2729" s="14">
        <f>IFERROR(LOOKUP(H2729,{30,43,48,53,58,63,68,73,78,83,88,93,97},{42,47,52,57,62,67,72,77,82,87,92,99,100}),999)</f>
        <v>87</v>
      </c>
      <c r="X2729" s="57">
        <f>VLOOKUP(A2729,'Individual Data'!$K$5:$AC$5544,8,FALSE)</f>
        <v>5</v>
      </c>
      <c r="Y2729" s="57">
        <f>VLOOKUP(A2729,'Individual Data'!$K$5:$AC$5544,9,FALSE)</f>
        <v>2018</v>
      </c>
    </row>
    <row r="2730" spans="1:25" ht="15" customHeight="1" x14ac:dyDescent="0.25">
      <c r="A2730" s="197" t="s">
        <v>11637</v>
      </c>
      <c r="B2730" s="197" t="s">
        <v>22801</v>
      </c>
      <c r="C2730" s="198">
        <v>45236</v>
      </c>
      <c r="D2730" s="199">
        <v>4246</v>
      </c>
      <c r="E2730" s="197" t="s">
        <v>19595</v>
      </c>
      <c r="F2730" s="197" t="s">
        <v>19617</v>
      </c>
      <c r="G2730" s="197"/>
      <c r="H2730" s="197">
        <v>84</v>
      </c>
      <c r="I2730" s="197" t="s">
        <v>3085</v>
      </c>
      <c r="J2730" s="197" t="s">
        <v>17688</v>
      </c>
      <c r="K2730" s="197" t="s">
        <v>3228</v>
      </c>
      <c r="M2730" s="199">
        <v>18</v>
      </c>
      <c r="O2730" s="197" t="s">
        <v>19601</v>
      </c>
      <c r="Q2730" s="197" t="s">
        <v>3229</v>
      </c>
      <c r="S2730" s="57">
        <v>1</v>
      </c>
      <c r="T2730" s="197" t="s">
        <v>3229</v>
      </c>
      <c r="U2730" s="57" t="str">
        <f>VLOOKUP(A2730,'Individual Data'!$K$5:$AC$5544,12,FALSE)</f>
        <v>CJA1</v>
      </c>
      <c r="V2730" s="14">
        <f>IFERROR(LOOKUP(H2730,{30,43,48,53,58,63,68,73,78,83,88,93,97},{42,47,52,57,62,67,72,77,82,87,92,99,100}),999)</f>
        <v>87</v>
      </c>
      <c r="X2730" s="57">
        <f>VLOOKUP(A2730,'Individual Data'!$K$5:$AC$5544,8,FALSE)</f>
        <v>4</v>
      </c>
      <c r="Y2730" s="57">
        <f>VLOOKUP(A2730,'Individual Data'!$K$5:$AC$5544,9,FALSE)</f>
        <v>2019</v>
      </c>
    </row>
    <row r="2731" spans="1:25" ht="15" customHeight="1" x14ac:dyDescent="0.25">
      <c r="A2731" s="197" t="s">
        <v>11640</v>
      </c>
      <c r="B2731" s="197" t="s">
        <v>22802</v>
      </c>
      <c r="C2731" s="198">
        <v>45230</v>
      </c>
      <c r="D2731" s="199">
        <v>3255</v>
      </c>
      <c r="E2731" s="197" t="s">
        <v>19595</v>
      </c>
      <c r="F2731" s="197" t="s">
        <v>19617</v>
      </c>
      <c r="G2731" s="197"/>
      <c r="H2731" s="197">
        <v>79</v>
      </c>
      <c r="I2731" s="197" t="s">
        <v>3085</v>
      </c>
      <c r="J2731" s="197" t="s">
        <v>19596</v>
      </c>
      <c r="K2731" s="228" t="s">
        <v>3196</v>
      </c>
      <c r="M2731" s="199">
        <v>18</v>
      </c>
      <c r="O2731" s="197" t="s">
        <v>22803</v>
      </c>
      <c r="Q2731" s="197" t="s">
        <v>3229</v>
      </c>
      <c r="S2731" s="57">
        <v>1</v>
      </c>
      <c r="T2731" s="197" t="s">
        <v>19598</v>
      </c>
      <c r="U2731" s="57" t="str">
        <f>VLOOKUP(A2731,'Individual Data'!$K$5:$AC$5544,12,FALSE)</f>
        <v>IPCSR</v>
      </c>
      <c r="V2731" s="14">
        <f>IFERROR(LOOKUP(H2731,{30,43,48,53,58,63,68,73,78,83,88,93,97},{42,47,52,57,62,67,72,77,82,87,92,99,100}),999)</f>
        <v>82</v>
      </c>
      <c r="X2731" s="57">
        <f>VLOOKUP(A2731,'Individual Data'!$K$5:$AC$5544,8,FALSE)</f>
        <v>4</v>
      </c>
      <c r="Y2731" s="57">
        <f>VLOOKUP(A2731,'Individual Data'!$K$5:$AC$5544,9,FALSE)</f>
        <v>2019</v>
      </c>
    </row>
    <row r="2732" spans="1:25" ht="15" customHeight="1" x14ac:dyDescent="0.25">
      <c r="A2732" s="197" t="s">
        <v>11643</v>
      </c>
      <c r="B2732" s="197" t="s">
        <v>22804</v>
      </c>
      <c r="C2732" s="198">
        <v>45243</v>
      </c>
      <c r="D2732" s="199">
        <v>606</v>
      </c>
      <c r="E2732" s="197" t="s">
        <v>19595</v>
      </c>
      <c r="F2732" s="197" t="s">
        <v>19617</v>
      </c>
      <c r="G2732" s="197"/>
      <c r="H2732" s="197">
        <v>78</v>
      </c>
      <c r="I2732" s="197" t="s">
        <v>3225</v>
      </c>
      <c r="J2732" s="197" t="s">
        <v>19596</v>
      </c>
      <c r="K2732" s="57" t="s">
        <v>3196</v>
      </c>
      <c r="M2732" s="199">
        <v>18</v>
      </c>
      <c r="O2732" s="197" t="s">
        <v>22805</v>
      </c>
      <c r="Q2732" s="197" t="s">
        <v>3229</v>
      </c>
      <c r="S2732" s="57">
        <v>1</v>
      </c>
      <c r="T2732" s="197" t="s">
        <v>19598</v>
      </c>
      <c r="U2732" s="57" t="str">
        <f>VLOOKUP(A2732,'Individual Data'!$K$5:$AC$5544,12,FALSE)</f>
        <v>PLA1</v>
      </c>
      <c r="V2732" s="14">
        <f>IFERROR(LOOKUP(H2732,{30,43,48,53,58,63,68,73,78,83,88,93,97},{42,47,52,57,62,67,72,77,82,87,92,99,100}),999)</f>
        <v>82</v>
      </c>
      <c r="X2732" s="57">
        <f>VLOOKUP(A2732,'Individual Data'!$K$5:$AC$5544,8,FALSE)</f>
        <v>3</v>
      </c>
      <c r="Y2732" s="57">
        <f>VLOOKUP(A2732,'Individual Data'!$K$5:$AC$5544,9,FALSE)</f>
        <v>2020</v>
      </c>
    </row>
    <row r="2733" spans="1:25" ht="15" customHeight="1" x14ac:dyDescent="0.25">
      <c r="A2733" s="197" t="s">
        <v>11650</v>
      </c>
      <c r="B2733" s="197" t="s">
        <v>22806</v>
      </c>
      <c r="C2733" s="198">
        <v>45223</v>
      </c>
      <c r="D2733" s="199">
        <v>2280</v>
      </c>
      <c r="E2733" s="197" t="s">
        <v>19595</v>
      </c>
      <c r="F2733" s="197" t="s">
        <v>19617</v>
      </c>
      <c r="G2733" s="197"/>
      <c r="H2733" s="197">
        <v>76</v>
      </c>
      <c r="I2733" s="197" t="s">
        <v>3085</v>
      </c>
      <c r="J2733" s="197" t="s">
        <v>19596</v>
      </c>
      <c r="K2733" s="57" t="s">
        <v>3196</v>
      </c>
      <c r="M2733" s="199">
        <v>18</v>
      </c>
      <c r="O2733" s="197" t="s">
        <v>22807</v>
      </c>
      <c r="Q2733" s="197" t="s">
        <v>3229</v>
      </c>
      <c r="S2733" s="57">
        <v>1</v>
      </c>
      <c r="T2733" s="197" t="s">
        <v>19598</v>
      </c>
      <c r="U2733" s="57" t="str">
        <f>VLOOKUP(A2733,'Individual Data'!$K$5:$AC$5544,12,FALSE)</f>
        <v>CJA1</v>
      </c>
      <c r="V2733" s="14">
        <f>IFERROR(LOOKUP(H2733,{30,43,48,53,58,63,68,73,78,83,88,93,97},{42,47,52,57,62,67,72,77,82,87,92,99,100}),999)</f>
        <v>77</v>
      </c>
      <c r="X2733" s="57">
        <f>VLOOKUP(A2733,'Individual Data'!$K$5:$AC$5544,8,FALSE)</f>
        <v>4</v>
      </c>
      <c r="Y2733" s="57">
        <f>VLOOKUP(A2733,'Individual Data'!$K$5:$AC$5544,9,FALSE)</f>
        <v>2019</v>
      </c>
    </row>
    <row r="2734" spans="1:25" ht="15" customHeight="1" x14ac:dyDescent="0.25">
      <c r="A2734" s="197" t="s">
        <v>11654</v>
      </c>
      <c r="B2734" s="197" t="s">
        <v>22808</v>
      </c>
      <c r="C2734" s="198">
        <v>45223</v>
      </c>
      <c r="D2734" s="199">
        <v>2250</v>
      </c>
      <c r="E2734" s="197" t="s">
        <v>19595</v>
      </c>
      <c r="F2734" s="197" t="s">
        <v>19617</v>
      </c>
      <c r="G2734" s="197"/>
      <c r="H2734" s="197">
        <v>72</v>
      </c>
      <c r="I2734" s="197" t="s">
        <v>3085</v>
      </c>
      <c r="J2734" s="197" t="s">
        <v>19596</v>
      </c>
      <c r="K2734" s="57" t="s">
        <v>3196</v>
      </c>
      <c r="M2734" s="199">
        <v>18</v>
      </c>
      <c r="O2734" s="197" t="s">
        <v>22809</v>
      </c>
      <c r="Q2734" s="197" t="s">
        <v>3229</v>
      </c>
      <c r="S2734" s="57">
        <v>1</v>
      </c>
      <c r="T2734" s="197" t="s">
        <v>19598</v>
      </c>
      <c r="U2734" s="57" t="str">
        <f>VLOOKUP(A2734,'Individual Data'!$K$5:$AC$5544,12,FALSE)</f>
        <v>LFSO</v>
      </c>
      <c r="V2734" s="14">
        <f>IFERROR(LOOKUP(H2734,{30,43,48,53,58,63,68,73,78,83,88,93,97},{42,47,52,57,62,67,72,77,82,87,92,99,100}),999)</f>
        <v>72</v>
      </c>
      <c r="X2734" s="57">
        <f>VLOOKUP(A2734,'Individual Data'!$K$5:$AC$5544,8,FALSE)</f>
        <v>4</v>
      </c>
      <c r="Y2734" s="57">
        <f>VLOOKUP(A2734,'Individual Data'!$K$5:$AC$5544,9,FALSE)</f>
        <v>2019</v>
      </c>
    </row>
    <row r="2735" spans="1:25" ht="15" customHeight="1" x14ac:dyDescent="0.25">
      <c r="A2735" s="197" t="s">
        <v>11657</v>
      </c>
      <c r="B2735" s="197" t="s">
        <v>22810</v>
      </c>
      <c r="C2735" s="198">
        <v>45223</v>
      </c>
      <c r="D2735" s="199">
        <v>2245</v>
      </c>
      <c r="E2735" s="197" t="s">
        <v>19595</v>
      </c>
      <c r="F2735" s="197" t="s">
        <v>19617</v>
      </c>
      <c r="G2735" s="197"/>
      <c r="H2735" s="197">
        <v>73</v>
      </c>
      <c r="I2735" s="197" t="s">
        <v>3085</v>
      </c>
      <c r="J2735" s="197" t="s">
        <v>19596</v>
      </c>
      <c r="K2735" s="57" t="s">
        <v>3196</v>
      </c>
      <c r="M2735" s="199">
        <v>18</v>
      </c>
      <c r="O2735" s="197" t="s">
        <v>22811</v>
      </c>
      <c r="Q2735" s="197" t="s">
        <v>3229</v>
      </c>
      <c r="S2735" s="57">
        <v>1</v>
      </c>
      <c r="T2735" s="197" t="s">
        <v>19598</v>
      </c>
      <c r="U2735" s="57" t="str">
        <f>VLOOKUP(A2735,'Individual Data'!$K$5:$AC$5544,12,FALSE)</f>
        <v>CJA1</v>
      </c>
      <c r="V2735" s="14">
        <f>IFERROR(LOOKUP(H2735,{30,43,48,53,58,63,68,73,78,83,88,93,97},{42,47,52,57,62,67,72,77,82,87,92,99,100}),999)</f>
        <v>77</v>
      </c>
      <c r="X2735" s="57">
        <f>VLOOKUP(A2735,'Individual Data'!$K$5:$AC$5544,8,FALSE)</f>
        <v>4</v>
      </c>
      <c r="Y2735" s="57">
        <f>VLOOKUP(A2735,'Individual Data'!$K$5:$AC$5544,9,FALSE)</f>
        <v>2019</v>
      </c>
    </row>
    <row r="2736" spans="1:25" ht="15" customHeight="1" x14ac:dyDescent="0.25">
      <c r="A2736" s="197" t="s">
        <v>11662</v>
      </c>
      <c r="B2736" s="197" t="s">
        <v>22812</v>
      </c>
      <c r="C2736" s="198">
        <v>45243</v>
      </c>
      <c r="D2736" s="199">
        <v>23952</v>
      </c>
      <c r="E2736" s="197" t="s">
        <v>19595</v>
      </c>
      <c r="F2736" s="197" t="s">
        <v>17699</v>
      </c>
      <c r="G2736" s="197"/>
      <c r="H2736" s="197">
        <v>81</v>
      </c>
      <c r="I2736" s="197" t="s">
        <v>3225</v>
      </c>
      <c r="J2736" s="197" t="s">
        <v>19596</v>
      </c>
      <c r="K2736" s="57" t="s">
        <v>3196</v>
      </c>
      <c r="M2736" s="199">
        <v>18</v>
      </c>
      <c r="O2736" s="197" t="s">
        <v>22813</v>
      </c>
      <c r="Q2736" s="197" t="s">
        <v>3229</v>
      </c>
      <c r="S2736" s="57">
        <v>1</v>
      </c>
      <c r="T2736" s="197" t="s">
        <v>19598</v>
      </c>
      <c r="U2736" s="57" t="str">
        <f>VLOOKUP(A2736,'Individual Data'!$K$5:$AC$5544,12,FALSE)</f>
        <v>BCA1</v>
      </c>
      <c r="V2736" s="14">
        <f>IFERROR(LOOKUP(H2736,{30,43,48,53,58,63,68,73,78,83,88,93,97},{42,47,52,57,62,67,72,77,82,87,92,99,100}),999)</f>
        <v>82</v>
      </c>
      <c r="X2736" s="57">
        <f>VLOOKUP(A2736,'Individual Data'!$K$5:$AC$5544,8,FALSE)</f>
        <v>4</v>
      </c>
      <c r="Y2736" s="57">
        <f>VLOOKUP(A2736,'Individual Data'!$K$5:$AC$5544,9,FALSE)</f>
        <v>2019</v>
      </c>
    </row>
    <row r="2737" spans="1:25" ht="15" customHeight="1" x14ac:dyDescent="0.25">
      <c r="A2737" s="197" t="s">
        <v>11664</v>
      </c>
      <c r="B2737" s="197" t="s">
        <v>22814</v>
      </c>
      <c r="C2737" s="198">
        <v>45236</v>
      </c>
      <c r="D2737" s="199">
        <v>546</v>
      </c>
      <c r="E2737" s="197" t="s">
        <v>19595</v>
      </c>
      <c r="F2737" s="197" t="s">
        <v>19617</v>
      </c>
      <c r="G2737" s="197"/>
      <c r="H2737" s="197">
        <v>79.5</v>
      </c>
      <c r="I2737" s="197" t="s">
        <v>3225</v>
      </c>
      <c r="J2737" s="197" t="s">
        <v>19596</v>
      </c>
      <c r="K2737" s="57" t="s">
        <v>3196</v>
      </c>
      <c r="M2737" s="199">
        <v>18</v>
      </c>
      <c r="O2737" s="197" t="s">
        <v>22815</v>
      </c>
      <c r="Q2737" s="197" t="s">
        <v>3229</v>
      </c>
      <c r="S2737" s="57">
        <v>1</v>
      </c>
      <c r="T2737" s="197" t="s">
        <v>19598</v>
      </c>
      <c r="U2737" s="57" t="str">
        <f>VLOOKUP(A2737,'Individual Data'!$K$5:$AC$5544,12,FALSE)</f>
        <v>IPCSR</v>
      </c>
      <c r="V2737" s="14">
        <f>IFERROR(LOOKUP(H2737,{30,43,48,53,58,63,68,73,78,83,88,93,97},{42,47,52,57,62,67,72,77,82,87,92,99,100}),999)</f>
        <v>82</v>
      </c>
      <c r="X2737" s="57">
        <f>VLOOKUP(A2737,'Individual Data'!$K$5:$AC$5544,8,FALSE)</f>
        <v>4</v>
      </c>
      <c r="Y2737" s="57">
        <f>VLOOKUP(A2737,'Individual Data'!$K$5:$AC$5544,9,FALSE)</f>
        <v>2019</v>
      </c>
    </row>
    <row r="2738" spans="1:25" ht="15" customHeight="1" x14ac:dyDescent="0.25">
      <c r="A2738" s="197" t="s">
        <v>11667</v>
      </c>
      <c r="B2738" s="197" t="s">
        <v>22816</v>
      </c>
      <c r="C2738" s="198">
        <v>45243</v>
      </c>
      <c r="D2738" s="199">
        <v>5117</v>
      </c>
      <c r="E2738" s="197" t="s">
        <v>19595</v>
      </c>
      <c r="F2738" s="197" t="s">
        <v>19617</v>
      </c>
      <c r="G2738" s="197"/>
      <c r="H2738" s="197">
        <v>88</v>
      </c>
      <c r="I2738" s="197" t="s">
        <v>3085</v>
      </c>
      <c r="J2738" s="197" t="s">
        <v>19596</v>
      </c>
      <c r="K2738" s="229" t="s">
        <v>3228</v>
      </c>
      <c r="M2738" s="199">
        <v>18</v>
      </c>
      <c r="O2738" s="197" t="s">
        <v>19601</v>
      </c>
      <c r="Q2738" s="197" t="s">
        <v>3229</v>
      </c>
      <c r="S2738" s="57">
        <v>1</v>
      </c>
      <c r="T2738" s="197" t="s">
        <v>3229</v>
      </c>
      <c r="U2738" s="57" t="str">
        <f>VLOOKUP(A2738,'Individual Data'!$K$5:$AC$5544,12,FALSE)</f>
        <v>UMA</v>
      </c>
      <c r="V2738" s="14">
        <f>IFERROR(LOOKUP(H2738,{30,43,48,53,58,63,68,73,78,83,88,93,97},{42,47,52,57,62,67,72,77,82,87,92,99,100}),999)</f>
        <v>92</v>
      </c>
      <c r="X2738" s="57">
        <f>VLOOKUP(A2738,'Individual Data'!$K$5:$AC$5544,8,FALSE)</f>
        <v>5</v>
      </c>
      <c r="Y2738" s="57">
        <f>VLOOKUP(A2738,'Individual Data'!$K$5:$AC$5544,9,FALSE)</f>
        <v>2018</v>
      </c>
    </row>
    <row r="2739" spans="1:25" ht="15" customHeight="1" x14ac:dyDescent="0.25">
      <c r="A2739" s="197" t="s">
        <v>11673</v>
      </c>
      <c r="B2739" s="197" t="s">
        <v>22817</v>
      </c>
      <c r="C2739" s="198">
        <v>45230</v>
      </c>
      <c r="D2739" s="199">
        <v>398</v>
      </c>
      <c r="E2739" s="197" t="s">
        <v>19595</v>
      </c>
      <c r="F2739" s="197" t="s">
        <v>19617</v>
      </c>
      <c r="G2739" s="197"/>
      <c r="H2739" s="197">
        <v>80</v>
      </c>
      <c r="I2739" s="197" t="s">
        <v>3225</v>
      </c>
      <c r="J2739" s="197" t="s">
        <v>19596</v>
      </c>
      <c r="K2739" s="228" t="s">
        <v>3196</v>
      </c>
      <c r="M2739" s="199">
        <v>18</v>
      </c>
      <c r="O2739" s="197" t="s">
        <v>22818</v>
      </c>
      <c r="Q2739" s="197" t="s">
        <v>3229</v>
      </c>
      <c r="S2739" s="57">
        <v>1</v>
      </c>
      <c r="T2739" s="197" t="s">
        <v>19598</v>
      </c>
      <c r="U2739" s="57" t="str">
        <f>VLOOKUP(A2739,'Individual Data'!$K$5:$AC$5544,12,FALSE)</f>
        <v>CJA1</v>
      </c>
      <c r="V2739" s="14">
        <f>IFERROR(LOOKUP(H2739,{30,43,48,53,58,63,68,73,78,83,88,93,97},{42,47,52,57,62,67,72,77,82,87,92,99,100}),999)</f>
        <v>82</v>
      </c>
      <c r="X2739" s="57">
        <f>VLOOKUP(A2739,'Individual Data'!$K$5:$AC$5544,8,FALSE)</f>
        <v>4</v>
      </c>
      <c r="Y2739" s="57">
        <f>VLOOKUP(A2739,'Individual Data'!$K$5:$AC$5544,9,FALSE)</f>
        <v>2019</v>
      </c>
    </row>
    <row r="2740" spans="1:25" ht="15" customHeight="1" x14ac:dyDescent="0.25">
      <c r="A2740" s="197" t="s">
        <v>11681</v>
      </c>
      <c r="B2740" s="197" t="s">
        <v>22819</v>
      </c>
      <c r="C2740" s="198">
        <v>45230</v>
      </c>
      <c r="D2740" s="199">
        <v>3294</v>
      </c>
      <c r="E2740" s="197" t="s">
        <v>19595</v>
      </c>
      <c r="F2740" s="197" t="s">
        <v>19617</v>
      </c>
      <c r="G2740" s="197"/>
      <c r="H2740" s="197">
        <v>85</v>
      </c>
      <c r="I2740" s="197" t="s">
        <v>3085</v>
      </c>
      <c r="J2740" s="197" t="s">
        <v>19596</v>
      </c>
      <c r="K2740" s="57" t="s">
        <v>3196</v>
      </c>
      <c r="M2740" s="199">
        <v>18</v>
      </c>
      <c r="O2740" s="197" t="s">
        <v>22820</v>
      </c>
      <c r="Q2740" s="197" t="s">
        <v>3229</v>
      </c>
      <c r="S2740" s="57">
        <v>1</v>
      </c>
      <c r="T2740" s="197" t="s">
        <v>19598</v>
      </c>
      <c r="U2740" s="57" t="str">
        <f>VLOOKUP(A2740,'Individual Data'!$K$5:$AC$5544,12,FALSE)</f>
        <v>NPTH</v>
      </c>
      <c r="V2740" s="14">
        <f>IFERROR(LOOKUP(H2740,{30,43,48,53,58,63,68,73,78,83,88,93,97},{42,47,52,57,62,67,72,77,82,87,92,99,100}),999)</f>
        <v>87</v>
      </c>
      <c r="X2740" s="57">
        <f>VLOOKUP(A2740,'Individual Data'!$K$5:$AC$5544,8,FALSE)</f>
        <v>4</v>
      </c>
      <c r="Y2740" s="57">
        <f>VLOOKUP(A2740,'Individual Data'!$K$5:$AC$5544,9,FALSE)</f>
        <v>2019</v>
      </c>
    </row>
    <row r="2741" spans="1:25" ht="15" customHeight="1" x14ac:dyDescent="0.25">
      <c r="A2741" s="197" t="s">
        <v>11685</v>
      </c>
      <c r="B2741" s="197" t="s">
        <v>22821</v>
      </c>
      <c r="C2741" s="198">
        <v>45245</v>
      </c>
      <c r="D2741" s="199">
        <v>7071</v>
      </c>
      <c r="E2741" s="197" t="s">
        <v>19595</v>
      </c>
      <c r="F2741" s="197" t="s">
        <v>19610</v>
      </c>
      <c r="G2741" s="197"/>
      <c r="H2741" s="197">
        <v>83</v>
      </c>
      <c r="I2741" s="197" t="s">
        <v>3085</v>
      </c>
      <c r="J2741" s="197" t="s">
        <v>19596</v>
      </c>
      <c r="K2741" s="57" t="s">
        <v>3196</v>
      </c>
      <c r="M2741" s="199">
        <v>18</v>
      </c>
      <c r="O2741" s="197" t="s">
        <v>19601</v>
      </c>
      <c r="Q2741" s="197" t="s">
        <v>3229</v>
      </c>
      <c r="S2741" s="57">
        <v>1</v>
      </c>
      <c r="T2741" s="197" t="s">
        <v>3229</v>
      </c>
      <c r="U2741" s="57" t="str">
        <f>VLOOKUP(A2741,'Individual Data'!$K$5:$AC$5544,12,FALSE)</f>
        <v>Unassigned</v>
      </c>
      <c r="V2741" s="14">
        <f>IFERROR(LOOKUP(H2741,{30,43,48,53,58,63,68,73,78,83,88,93,97},{42,47,52,57,62,67,72,77,82,87,92,99,100}),999)</f>
        <v>87</v>
      </c>
      <c r="X2741" s="57" t="str">
        <f>VLOOKUP(A2741,'Individual Data'!$K$5:$AC$5544,8,FALSE)</f>
        <v>NA</v>
      </c>
      <c r="Y2741" s="57" t="str">
        <f>VLOOKUP(A2741,'Individual Data'!$K$5:$AC$5544,9,FALSE)</f>
        <v>U</v>
      </c>
    </row>
    <row r="2742" spans="1:25" ht="15" customHeight="1" x14ac:dyDescent="0.25">
      <c r="A2742" s="197" t="s">
        <v>11688</v>
      </c>
      <c r="B2742" s="197" t="s">
        <v>22822</v>
      </c>
      <c r="C2742" s="198">
        <v>45236</v>
      </c>
      <c r="D2742" s="199">
        <v>4238</v>
      </c>
      <c r="E2742" s="197" t="s">
        <v>19595</v>
      </c>
      <c r="F2742" s="197" t="s">
        <v>19617</v>
      </c>
      <c r="G2742" s="197"/>
      <c r="H2742" s="197">
        <v>79</v>
      </c>
      <c r="I2742" s="197" t="s">
        <v>3085</v>
      </c>
      <c r="J2742" s="197" t="s">
        <v>19596</v>
      </c>
      <c r="K2742" s="57" t="s">
        <v>3196</v>
      </c>
      <c r="M2742" s="199">
        <v>18</v>
      </c>
      <c r="O2742" s="197" t="s">
        <v>22823</v>
      </c>
      <c r="Q2742" s="197" t="s">
        <v>3229</v>
      </c>
      <c r="S2742" s="57">
        <v>1</v>
      </c>
      <c r="T2742" s="197" t="s">
        <v>19598</v>
      </c>
      <c r="U2742" s="57" t="str">
        <f>VLOOKUP(A2742,'Individual Data'!$K$5:$AC$5544,12,FALSE)</f>
        <v>Unassigned</v>
      </c>
      <c r="V2742" s="14">
        <f>IFERROR(LOOKUP(H2742,{30,43,48,53,58,63,68,73,78,83,88,93,97},{42,47,52,57,62,67,72,77,82,87,92,99,100}),999)</f>
        <v>82</v>
      </c>
      <c r="X2742" s="57" t="str">
        <f>VLOOKUP(A2742,'Individual Data'!$K$5:$AC$5544,8,FALSE)</f>
        <v>NA</v>
      </c>
      <c r="Y2742" s="57" t="str">
        <f>VLOOKUP(A2742,'Individual Data'!$K$5:$AC$5544,9,FALSE)</f>
        <v>U</v>
      </c>
    </row>
    <row r="2743" spans="1:25" ht="15" customHeight="1" x14ac:dyDescent="0.25">
      <c r="A2743" s="197" t="s">
        <v>11692</v>
      </c>
      <c r="B2743" s="197" t="s">
        <v>22824</v>
      </c>
      <c r="C2743" s="198">
        <v>45236</v>
      </c>
      <c r="D2743" s="199">
        <v>4172</v>
      </c>
      <c r="E2743" s="197" t="s">
        <v>19595</v>
      </c>
      <c r="F2743" s="197" t="s">
        <v>19617</v>
      </c>
      <c r="G2743" s="197"/>
      <c r="H2743" s="197">
        <v>84</v>
      </c>
      <c r="I2743" s="197" t="s">
        <v>3085</v>
      </c>
      <c r="J2743" s="197" t="s">
        <v>19596</v>
      </c>
      <c r="K2743" s="57" t="s">
        <v>3196</v>
      </c>
      <c r="M2743" s="199">
        <v>18</v>
      </c>
      <c r="O2743" s="197" t="s">
        <v>22825</v>
      </c>
      <c r="Q2743" s="197" t="s">
        <v>3229</v>
      </c>
      <c r="S2743" s="57">
        <v>1</v>
      </c>
      <c r="T2743" s="197" t="s">
        <v>19598</v>
      </c>
      <c r="U2743" s="57" t="str">
        <f>VLOOKUP(A2743,'Individual Data'!$K$5:$AC$5544,12,FALSE)</f>
        <v>Unassigned</v>
      </c>
      <c r="V2743" s="14">
        <f>IFERROR(LOOKUP(H2743,{30,43,48,53,58,63,68,73,78,83,88,93,97},{42,47,52,57,62,67,72,77,82,87,92,99,100}),999)</f>
        <v>87</v>
      </c>
      <c r="X2743" s="57" t="str">
        <f>VLOOKUP(A2743,'Individual Data'!$K$5:$AC$5544,8,FALSE)</f>
        <v>NA</v>
      </c>
      <c r="Y2743" s="57" t="str">
        <f>VLOOKUP(A2743,'Individual Data'!$K$5:$AC$5544,9,FALSE)</f>
        <v>U</v>
      </c>
    </row>
    <row r="2744" spans="1:25" ht="15" customHeight="1" x14ac:dyDescent="0.25">
      <c r="A2744" s="197" t="s">
        <v>11695</v>
      </c>
      <c r="B2744" s="197" t="s">
        <v>22826</v>
      </c>
      <c r="C2744" s="198">
        <v>45243</v>
      </c>
      <c r="D2744" s="199">
        <v>25359</v>
      </c>
      <c r="E2744" s="197" t="s">
        <v>19595</v>
      </c>
      <c r="F2744" s="197" t="s">
        <v>17699</v>
      </c>
      <c r="G2744" s="197"/>
      <c r="H2744" s="197">
        <v>70</v>
      </c>
      <c r="I2744" s="197" t="s">
        <v>3085</v>
      </c>
      <c r="J2744" s="197" t="s">
        <v>19596</v>
      </c>
      <c r="K2744" s="57" t="s">
        <v>3196</v>
      </c>
      <c r="M2744" s="199">
        <v>18</v>
      </c>
      <c r="O2744" s="197" t="s">
        <v>22827</v>
      </c>
      <c r="Q2744" s="197" t="s">
        <v>3229</v>
      </c>
      <c r="S2744" s="57">
        <v>1</v>
      </c>
      <c r="T2744" s="197" t="s">
        <v>19598</v>
      </c>
      <c r="U2744" s="57" t="str">
        <f>VLOOKUP(A2744,'Individual Data'!$K$5:$AC$5544,12,FALSE)</f>
        <v>LFSO</v>
      </c>
      <c r="V2744" s="14">
        <f>IFERROR(LOOKUP(H2744,{30,43,48,53,58,63,68,73,78,83,88,93,97},{42,47,52,57,62,67,72,77,82,87,92,99,100}),999)</f>
        <v>72</v>
      </c>
      <c r="X2744" s="57">
        <f>VLOOKUP(A2744,'Individual Data'!$K$5:$AC$5544,8,FALSE)</f>
        <v>4</v>
      </c>
      <c r="Y2744" s="57">
        <f>VLOOKUP(A2744,'Individual Data'!$K$5:$AC$5544,9,FALSE)</f>
        <v>2019</v>
      </c>
    </row>
    <row r="2745" spans="1:25" ht="15" customHeight="1" x14ac:dyDescent="0.25">
      <c r="A2745" s="197" t="s">
        <v>11700</v>
      </c>
      <c r="B2745" s="197" t="s">
        <v>22828</v>
      </c>
      <c r="C2745" s="198">
        <v>45236</v>
      </c>
      <c r="D2745" s="199">
        <v>4270</v>
      </c>
      <c r="E2745" s="197" t="s">
        <v>19595</v>
      </c>
      <c r="F2745" s="197" t="s">
        <v>19617</v>
      </c>
      <c r="G2745" s="197"/>
      <c r="H2745" s="197">
        <v>86</v>
      </c>
      <c r="I2745" s="197" t="s">
        <v>3085</v>
      </c>
      <c r="J2745" s="197" t="s">
        <v>19596</v>
      </c>
      <c r="K2745" s="57" t="s">
        <v>3196</v>
      </c>
      <c r="M2745" s="199">
        <v>18</v>
      </c>
      <c r="O2745" s="197" t="s">
        <v>22829</v>
      </c>
      <c r="Q2745" s="197" t="s">
        <v>3229</v>
      </c>
      <c r="S2745" s="57">
        <v>1</v>
      </c>
      <c r="T2745" s="197" t="s">
        <v>3229</v>
      </c>
      <c r="U2745" s="57" t="str">
        <f>VLOOKUP(A2745,'Individual Data'!$K$5:$AC$5544,12,FALSE)</f>
        <v>Unassigned</v>
      </c>
      <c r="V2745" s="14">
        <f>IFERROR(LOOKUP(H2745,{30,43,48,53,58,63,68,73,78,83,88,93,97},{42,47,52,57,62,67,72,77,82,87,92,99,100}),999)</f>
        <v>87</v>
      </c>
      <c r="X2745" s="57" t="str">
        <f>VLOOKUP(A2745,'Individual Data'!$K$5:$AC$5544,8,FALSE)</f>
        <v>NA</v>
      </c>
      <c r="Y2745" s="57" t="str">
        <f>VLOOKUP(A2745,'Individual Data'!$K$5:$AC$5544,9,FALSE)</f>
        <v>U</v>
      </c>
    </row>
    <row r="2746" spans="1:25" ht="15" customHeight="1" x14ac:dyDescent="0.25">
      <c r="A2746" s="197" t="s">
        <v>11703</v>
      </c>
      <c r="B2746" s="197" t="s">
        <v>22830</v>
      </c>
      <c r="C2746" s="198">
        <v>45243</v>
      </c>
      <c r="D2746" s="199">
        <v>658</v>
      </c>
      <c r="E2746" s="197" t="s">
        <v>19595</v>
      </c>
      <c r="F2746" s="197" t="s">
        <v>19617</v>
      </c>
      <c r="G2746" s="197"/>
      <c r="H2746" s="197">
        <v>75</v>
      </c>
      <c r="I2746" s="197" t="s">
        <v>3225</v>
      </c>
      <c r="J2746" s="197" t="s">
        <v>19596</v>
      </c>
      <c r="K2746" s="57" t="s">
        <v>3196</v>
      </c>
      <c r="M2746" s="199">
        <v>18</v>
      </c>
      <c r="O2746" s="197" t="s">
        <v>22831</v>
      </c>
      <c r="Q2746" s="197" t="s">
        <v>3229</v>
      </c>
      <c r="S2746" s="57">
        <v>1</v>
      </c>
      <c r="T2746" s="197" t="s">
        <v>19598</v>
      </c>
      <c r="U2746" s="57" t="str">
        <f>VLOOKUP(A2746,'Individual Data'!$K$5:$AC$5544,12,FALSE)</f>
        <v>Unassigned</v>
      </c>
      <c r="V2746" s="14">
        <f>IFERROR(LOOKUP(H2746,{30,43,48,53,58,63,68,73,78,83,88,93,97},{42,47,52,57,62,67,72,77,82,87,92,99,100}),999)</f>
        <v>77</v>
      </c>
      <c r="X2746" s="57" t="str">
        <f>VLOOKUP(A2746,'Individual Data'!$K$5:$AC$5544,8,FALSE)</f>
        <v>NA</v>
      </c>
      <c r="Y2746" s="57" t="str">
        <f>VLOOKUP(A2746,'Individual Data'!$K$5:$AC$5544,9,FALSE)</f>
        <v>U</v>
      </c>
    </row>
    <row r="2747" spans="1:25" ht="15" customHeight="1" x14ac:dyDescent="0.25">
      <c r="A2747" s="197" t="s">
        <v>11705</v>
      </c>
      <c r="B2747" s="197" t="s">
        <v>22832</v>
      </c>
      <c r="C2747" s="198">
        <v>45236</v>
      </c>
      <c r="D2747" s="199">
        <v>4204</v>
      </c>
      <c r="E2747" s="197" t="s">
        <v>19595</v>
      </c>
      <c r="F2747" s="197" t="s">
        <v>19617</v>
      </c>
      <c r="G2747" s="197"/>
      <c r="H2747" s="197">
        <v>76</v>
      </c>
      <c r="I2747" s="197" t="s">
        <v>3085</v>
      </c>
      <c r="J2747" s="197" t="s">
        <v>19596</v>
      </c>
      <c r="K2747" s="57" t="s">
        <v>3196</v>
      </c>
      <c r="M2747" s="199">
        <v>18</v>
      </c>
      <c r="O2747" s="197" t="s">
        <v>22833</v>
      </c>
      <c r="Q2747" s="197" t="s">
        <v>3229</v>
      </c>
      <c r="S2747" s="57">
        <v>1</v>
      </c>
      <c r="T2747" s="197" t="s">
        <v>19598</v>
      </c>
      <c r="U2747" s="57" t="str">
        <f>VLOOKUP(A2747,'Individual Data'!$K$5:$AC$5544,12,FALSE)</f>
        <v>CJA1</v>
      </c>
      <c r="V2747" s="14">
        <f>IFERROR(LOOKUP(H2747,{30,43,48,53,58,63,68,73,78,83,88,93,97},{42,47,52,57,62,67,72,77,82,87,92,99,100}),999)</f>
        <v>77</v>
      </c>
      <c r="X2747" s="57">
        <f>VLOOKUP(A2747,'Individual Data'!$K$5:$AC$5544,8,FALSE)</f>
        <v>4</v>
      </c>
      <c r="Y2747" s="57">
        <f>VLOOKUP(A2747,'Individual Data'!$K$5:$AC$5544,9,FALSE)</f>
        <v>2019</v>
      </c>
    </row>
    <row r="2748" spans="1:25" ht="15" customHeight="1" x14ac:dyDescent="0.25">
      <c r="A2748" s="197" t="s">
        <v>11709</v>
      </c>
      <c r="B2748" s="197" t="s">
        <v>22834</v>
      </c>
      <c r="C2748" s="198">
        <v>45236</v>
      </c>
      <c r="D2748" s="199">
        <v>4265</v>
      </c>
      <c r="E2748" s="197" t="s">
        <v>19595</v>
      </c>
      <c r="F2748" s="197" t="s">
        <v>19617</v>
      </c>
      <c r="G2748" s="197"/>
      <c r="H2748" s="197">
        <v>80</v>
      </c>
      <c r="I2748" s="197" t="s">
        <v>3085</v>
      </c>
      <c r="J2748" s="197" t="s">
        <v>19596</v>
      </c>
      <c r="K2748" s="57" t="s">
        <v>3196</v>
      </c>
      <c r="M2748" s="199">
        <v>18</v>
      </c>
      <c r="O2748" s="197" t="s">
        <v>22835</v>
      </c>
      <c r="Q2748" s="197" t="s">
        <v>3229</v>
      </c>
      <c r="S2748" s="57">
        <v>1</v>
      </c>
      <c r="T2748" s="197" t="s">
        <v>19598</v>
      </c>
      <c r="U2748" s="57" t="str">
        <f>VLOOKUP(A2748,'Individual Data'!$K$5:$AC$5544,12,FALSE)</f>
        <v>IPCSR</v>
      </c>
      <c r="V2748" s="14">
        <f>IFERROR(LOOKUP(H2748,{30,43,48,53,58,63,68,73,78,83,88,93,97},{42,47,52,57,62,67,72,77,82,87,92,99,100}),999)</f>
        <v>82</v>
      </c>
      <c r="X2748" s="57">
        <f>VLOOKUP(A2748,'Individual Data'!$K$5:$AC$5544,8,FALSE)</f>
        <v>4</v>
      </c>
      <c r="Y2748" s="57">
        <f>VLOOKUP(A2748,'Individual Data'!$K$5:$AC$5544,9,FALSE)</f>
        <v>2019</v>
      </c>
    </row>
    <row r="2749" spans="1:25" ht="15" customHeight="1" x14ac:dyDescent="0.25">
      <c r="A2749" s="197" t="s">
        <v>11712</v>
      </c>
      <c r="B2749" s="197" t="s">
        <v>22836</v>
      </c>
      <c r="C2749" s="198">
        <v>45243</v>
      </c>
      <c r="D2749" s="199">
        <v>659</v>
      </c>
      <c r="E2749" s="197" t="s">
        <v>19595</v>
      </c>
      <c r="F2749" s="197" t="s">
        <v>19617</v>
      </c>
      <c r="G2749" s="197"/>
      <c r="H2749" s="197">
        <v>82</v>
      </c>
      <c r="I2749" s="197" t="s">
        <v>3225</v>
      </c>
      <c r="J2749" s="197" t="s">
        <v>19596</v>
      </c>
      <c r="K2749" s="57" t="s">
        <v>3196</v>
      </c>
      <c r="M2749" s="199">
        <v>18</v>
      </c>
      <c r="O2749" s="197" t="s">
        <v>22837</v>
      </c>
      <c r="Q2749" s="197" t="s">
        <v>3229</v>
      </c>
      <c r="S2749" s="57">
        <v>1</v>
      </c>
      <c r="T2749" s="197" t="s">
        <v>19598</v>
      </c>
      <c r="U2749" s="57" t="str">
        <f>VLOOKUP(A2749,'Individual Data'!$K$5:$AC$5544,12,FALSE)</f>
        <v>Unassigned</v>
      </c>
      <c r="V2749" s="14">
        <f>IFERROR(LOOKUP(H2749,{30,43,48,53,58,63,68,73,78,83,88,93,97},{42,47,52,57,62,67,72,77,82,87,92,99,100}),999)</f>
        <v>82</v>
      </c>
      <c r="X2749" s="57" t="str">
        <f>VLOOKUP(A2749,'Individual Data'!$K$5:$AC$5544,8,FALSE)</f>
        <v>NA</v>
      </c>
      <c r="Y2749" s="57" t="str">
        <f>VLOOKUP(A2749,'Individual Data'!$K$5:$AC$5544,9,FALSE)</f>
        <v>U</v>
      </c>
    </row>
    <row r="2750" spans="1:25" ht="15" customHeight="1" x14ac:dyDescent="0.25">
      <c r="A2750" s="197" t="s">
        <v>11715</v>
      </c>
      <c r="B2750" s="197" t="s">
        <v>22838</v>
      </c>
      <c r="C2750" s="198">
        <v>45235</v>
      </c>
      <c r="D2750" s="199">
        <v>24622</v>
      </c>
      <c r="E2750" s="197" t="s">
        <v>19595</v>
      </c>
      <c r="F2750" s="197" t="s">
        <v>17699</v>
      </c>
      <c r="G2750" s="197"/>
      <c r="H2750" s="197">
        <v>85</v>
      </c>
      <c r="I2750" s="197" t="s">
        <v>3085</v>
      </c>
      <c r="J2750" s="197" t="s">
        <v>19596</v>
      </c>
      <c r="K2750" s="57" t="s">
        <v>3196</v>
      </c>
      <c r="M2750" s="199">
        <v>18</v>
      </c>
      <c r="O2750" s="197" t="s">
        <v>22839</v>
      </c>
      <c r="Q2750" s="197" t="s">
        <v>3229</v>
      </c>
      <c r="S2750" s="57">
        <v>1</v>
      </c>
      <c r="T2750" s="197" t="s">
        <v>19598</v>
      </c>
      <c r="U2750" s="57" t="str">
        <f>VLOOKUP(A2750,'Individual Data'!$K$5:$AC$5544,12,FALSE)</f>
        <v>NLVA</v>
      </c>
      <c r="V2750" s="14">
        <f>IFERROR(LOOKUP(H2750,{30,43,48,53,58,63,68,73,78,83,88,93,97},{42,47,52,57,62,67,72,77,82,87,92,99,100}),999)</f>
        <v>87</v>
      </c>
      <c r="X2750" s="57">
        <f>VLOOKUP(A2750,'Individual Data'!$K$5:$AC$5544,8,FALSE)</f>
        <v>4</v>
      </c>
      <c r="Y2750" s="57">
        <f>VLOOKUP(A2750,'Individual Data'!$K$5:$AC$5544,9,FALSE)</f>
        <v>2019</v>
      </c>
    </row>
    <row r="2751" spans="1:25" ht="15" customHeight="1" x14ac:dyDescent="0.25">
      <c r="A2751" s="197" t="s">
        <v>11719</v>
      </c>
      <c r="B2751" s="197" t="s">
        <v>22840</v>
      </c>
      <c r="C2751" s="198">
        <v>45243</v>
      </c>
      <c r="D2751" s="199">
        <v>581</v>
      </c>
      <c r="E2751" s="197" t="s">
        <v>19595</v>
      </c>
      <c r="F2751" s="197" t="s">
        <v>19617</v>
      </c>
      <c r="G2751" s="197"/>
      <c r="H2751" s="197">
        <v>91</v>
      </c>
      <c r="I2751" s="197" t="s">
        <v>3225</v>
      </c>
      <c r="J2751" s="197" t="s">
        <v>17688</v>
      </c>
      <c r="K2751" s="229" t="s">
        <v>3228</v>
      </c>
      <c r="M2751" s="199">
        <v>18</v>
      </c>
      <c r="O2751" s="197" t="s">
        <v>19601</v>
      </c>
      <c r="Q2751" s="197" t="s">
        <v>3229</v>
      </c>
      <c r="S2751" s="57">
        <v>1</v>
      </c>
      <c r="T2751" s="197" t="s">
        <v>3229</v>
      </c>
      <c r="U2751" s="57" t="str">
        <f>VLOOKUP(A2751,'Individual Data'!$K$5:$AC$5544,12,FALSE)</f>
        <v>NPTH</v>
      </c>
      <c r="V2751" s="14">
        <f>IFERROR(LOOKUP(H2751,{30,43,48,53,58,63,68,73,78,83,88,93,97},{42,47,52,57,62,67,72,77,82,87,92,99,100}),999)</f>
        <v>92</v>
      </c>
      <c r="X2751" s="57">
        <f>VLOOKUP(A2751,'Individual Data'!$K$5:$AC$5544,8,FALSE)</f>
        <v>4</v>
      </c>
      <c r="Y2751" s="57">
        <f>VLOOKUP(A2751,'Individual Data'!$K$5:$AC$5544,9,FALSE)</f>
        <v>2019</v>
      </c>
    </row>
    <row r="2752" spans="1:25" ht="15" customHeight="1" x14ac:dyDescent="0.25">
      <c r="A2752" s="197" t="s">
        <v>11724</v>
      </c>
      <c r="B2752" s="197" t="s">
        <v>22841</v>
      </c>
      <c r="C2752" s="198">
        <v>45236</v>
      </c>
      <c r="D2752" s="199">
        <v>4224</v>
      </c>
      <c r="E2752" s="197" t="s">
        <v>19595</v>
      </c>
      <c r="F2752" s="197" t="s">
        <v>19617</v>
      </c>
      <c r="G2752" s="197"/>
      <c r="H2752" s="197">
        <v>83</v>
      </c>
      <c r="I2752" s="197" t="s">
        <v>3085</v>
      </c>
      <c r="J2752" s="197" t="s">
        <v>19596</v>
      </c>
      <c r="K2752" s="228" t="s">
        <v>3196</v>
      </c>
      <c r="M2752" s="199">
        <v>18</v>
      </c>
      <c r="O2752" s="197" t="s">
        <v>22842</v>
      </c>
      <c r="Q2752" s="197" t="s">
        <v>3229</v>
      </c>
      <c r="S2752" s="57">
        <v>1</v>
      </c>
      <c r="T2752" s="197" t="s">
        <v>19598</v>
      </c>
      <c r="U2752" s="57" t="str">
        <f>VLOOKUP(A2752,'Individual Data'!$K$5:$AC$5544,12,FALSE)</f>
        <v>LFSO</v>
      </c>
      <c r="V2752" s="14">
        <f>IFERROR(LOOKUP(H2752,{30,43,48,53,58,63,68,73,78,83,88,93,97},{42,47,52,57,62,67,72,77,82,87,92,99,100}),999)</f>
        <v>87</v>
      </c>
      <c r="X2752" s="57">
        <f>VLOOKUP(A2752,'Individual Data'!$K$5:$AC$5544,8,FALSE)</f>
        <v>4</v>
      </c>
      <c r="Y2752" s="57">
        <f>VLOOKUP(A2752,'Individual Data'!$K$5:$AC$5544,9,FALSE)</f>
        <v>2019</v>
      </c>
    </row>
    <row r="2753" spans="1:25" ht="15" customHeight="1" x14ac:dyDescent="0.25">
      <c r="A2753" s="197" t="s">
        <v>11726</v>
      </c>
      <c r="B2753" s="197" t="s">
        <v>22843</v>
      </c>
      <c r="C2753" s="198">
        <v>45230</v>
      </c>
      <c r="D2753" s="199">
        <v>3243</v>
      </c>
      <c r="E2753" s="197" t="s">
        <v>19595</v>
      </c>
      <c r="F2753" s="197" t="s">
        <v>19617</v>
      </c>
      <c r="G2753" s="197"/>
      <c r="H2753" s="197">
        <v>80</v>
      </c>
      <c r="I2753" s="197" t="s">
        <v>3085</v>
      </c>
      <c r="J2753" s="197" t="s">
        <v>19596</v>
      </c>
      <c r="K2753" s="57" t="s">
        <v>3196</v>
      </c>
      <c r="M2753" s="199">
        <v>18</v>
      </c>
      <c r="O2753" s="197" t="s">
        <v>22844</v>
      </c>
      <c r="Q2753" s="197" t="s">
        <v>3229</v>
      </c>
      <c r="S2753" s="57">
        <v>1</v>
      </c>
      <c r="T2753" s="197" t="s">
        <v>19598</v>
      </c>
      <c r="U2753" s="57" t="str">
        <f>VLOOKUP(A2753,'Individual Data'!$K$5:$AC$5544,12,FALSE)</f>
        <v>IPCSR</v>
      </c>
      <c r="V2753" s="14">
        <f>IFERROR(LOOKUP(H2753,{30,43,48,53,58,63,68,73,78,83,88,93,97},{42,47,52,57,62,67,72,77,82,87,92,99,100}),999)</f>
        <v>82</v>
      </c>
      <c r="X2753" s="57">
        <f>VLOOKUP(A2753,'Individual Data'!$K$5:$AC$5544,8,FALSE)</f>
        <v>4</v>
      </c>
      <c r="Y2753" s="57">
        <f>VLOOKUP(A2753,'Individual Data'!$K$5:$AC$5544,9,FALSE)</f>
        <v>2019</v>
      </c>
    </row>
    <row r="2754" spans="1:25" ht="15" customHeight="1" x14ac:dyDescent="0.25">
      <c r="A2754" s="197" t="s">
        <v>11729</v>
      </c>
      <c r="B2754" s="197" t="s">
        <v>22845</v>
      </c>
      <c r="C2754" s="198">
        <v>45230</v>
      </c>
      <c r="D2754" s="199">
        <v>3227</v>
      </c>
      <c r="E2754" s="197" t="s">
        <v>19595</v>
      </c>
      <c r="F2754" s="197" t="s">
        <v>19617</v>
      </c>
      <c r="G2754" s="197"/>
      <c r="H2754" s="197">
        <v>80</v>
      </c>
      <c r="I2754" s="197" t="s">
        <v>3085</v>
      </c>
      <c r="J2754" s="197" t="s">
        <v>19596</v>
      </c>
      <c r="K2754" s="57" t="s">
        <v>3196</v>
      </c>
      <c r="M2754" s="199">
        <v>18</v>
      </c>
      <c r="O2754" s="197" t="s">
        <v>22846</v>
      </c>
      <c r="Q2754" s="197" t="s">
        <v>3229</v>
      </c>
      <c r="S2754" s="57">
        <v>1</v>
      </c>
      <c r="T2754" s="197" t="s">
        <v>3229</v>
      </c>
      <c r="U2754" s="57" t="str">
        <f>VLOOKUP(A2754,'Individual Data'!$K$5:$AC$5544,12,FALSE)</f>
        <v>IPCSR</v>
      </c>
      <c r="V2754" s="14">
        <f>IFERROR(LOOKUP(H2754,{30,43,48,53,58,63,68,73,78,83,88,93,97},{42,47,52,57,62,67,72,77,82,87,92,99,100}),999)</f>
        <v>82</v>
      </c>
      <c r="X2754" s="57">
        <f>VLOOKUP(A2754,'Individual Data'!$K$5:$AC$5544,8,FALSE)</f>
        <v>4</v>
      </c>
      <c r="Y2754" s="57">
        <f>VLOOKUP(A2754,'Individual Data'!$K$5:$AC$5544,9,FALSE)</f>
        <v>2019</v>
      </c>
    </row>
    <row r="2755" spans="1:25" ht="15" customHeight="1" x14ac:dyDescent="0.25">
      <c r="A2755" s="197" t="s">
        <v>11732</v>
      </c>
      <c r="B2755" s="197" t="s">
        <v>22847</v>
      </c>
      <c r="C2755" s="198">
        <v>45236</v>
      </c>
      <c r="D2755" s="199">
        <v>4222</v>
      </c>
      <c r="E2755" s="197" t="s">
        <v>19595</v>
      </c>
      <c r="F2755" s="197" t="s">
        <v>19617</v>
      </c>
      <c r="G2755" s="197"/>
      <c r="H2755" s="197">
        <v>75</v>
      </c>
      <c r="I2755" s="197" t="s">
        <v>3085</v>
      </c>
      <c r="J2755" s="197" t="s">
        <v>19596</v>
      </c>
      <c r="K2755" s="57" t="s">
        <v>3196</v>
      </c>
      <c r="M2755" s="199">
        <v>18</v>
      </c>
      <c r="O2755" s="197" t="s">
        <v>22848</v>
      </c>
      <c r="Q2755" s="197" t="s">
        <v>3229</v>
      </c>
      <c r="S2755" s="57">
        <v>1</v>
      </c>
      <c r="T2755" s="197" t="s">
        <v>19598</v>
      </c>
      <c r="U2755" s="57" t="str">
        <f>VLOOKUP(A2755,'Individual Data'!$K$5:$AC$5544,12,FALSE)</f>
        <v>CJA1</v>
      </c>
      <c r="V2755" s="14">
        <f>IFERROR(LOOKUP(H2755,{30,43,48,53,58,63,68,73,78,83,88,93,97},{42,47,52,57,62,67,72,77,82,87,92,99,100}),999)</f>
        <v>77</v>
      </c>
      <c r="X2755" s="57">
        <f>VLOOKUP(A2755,'Individual Data'!$K$5:$AC$5544,8,FALSE)</f>
        <v>4</v>
      </c>
      <c r="Y2755" s="57">
        <f>VLOOKUP(A2755,'Individual Data'!$K$5:$AC$5544,9,FALSE)</f>
        <v>2019</v>
      </c>
    </row>
    <row r="2756" spans="1:25" ht="15" customHeight="1" x14ac:dyDescent="0.25">
      <c r="A2756" s="197" t="s">
        <v>11734</v>
      </c>
      <c r="B2756" s="197" t="s">
        <v>22849</v>
      </c>
      <c r="C2756" s="198">
        <v>45223</v>
      </c>
      <c r="D2756" s="199">
        <v>2313</v>
      </c>
      <c r="E2756" s="197" t="s">
        <v>19595</v>
      </c>
      <c r="F2756" s="197" t="s">
        <v>19617</v>
      </c>
      <c r="G2756" s="197"/>
      <c r="H2756" s="197">
        <v>74.5</v>
      </c>
      <c r="I2756" s="197" t="s">
        <v>3085</v>
      </c>
      <c r="J2756" s="197" t="s">
        <v>19596</v>
      </c>
      <c r="K2756" s="57" t="s">
        <v>3196</v>
      </c>
      <c r="M2756" s="199">
        <v>18</v>
      </c>
      <c r="O2756" s="197" t="s">
        <v>22850</v>
      </c>
      <c r="Q2756" s="197" t="s">
        <v>3229</v>
      </c>
      <c r="S2756" s="57">
        <v>1</v>
      </c>
      <c r="T2756" s="197" t="s">
        <v>19957</v>
      </c>
      <c r="U2756" s="57" t="str">
        <f>VLOOKUP(A2756,'Individual Data'!$K$5:$AC$5544,12,FALSE)</f>
        <v>LFSO</v>
      </c>
      <c r="V2756" s="14">
        <f>IFERROR(LOOKUP(H2756,{30,43,48,53,58,63,68,73,78,83,88,93,97},{42,47,52,57,62,67,72,77,82,87,92,99,100}),999)</f>
        <v>77</v>
      </c>
      <c r="X2756" s="57">
        <f>VLOOKUP(A2756,'Individual Data'!$K$5:$AC$5544,8,FALSE)</f>
        <v>3</v>
      </c>
      <c r="Y2756" s="57">
        <f>VLOOKUP(A2756,'Individual Data'!$K$5:$AC$5544,9,FALSE)</f>
        <v>2020</v>
      </c>
    </row>
    <row r="2757" spans="1:25" ht="15" customHeight="1" x14ac:dyDescent="0.25">
      <c r="A2757" s="197" t="s">
        <v>11738</v>
      </c>
      <c r="B2757" s="197" t="s">
        <v>22851</v>
      </c>
      <c r="C2757" s="198">
        <v>45236</v>
      </c>
      <c r="D2757" s="199">
        <v>521</v>
      </c>
      <c r="E2757" s="197" t="s">
        <v>19595</v>
      </c>
      <c r="F2757" s="197" t="s">
        <v>19617</v>
      </c>
      <c r="G2757" s="197"/>
      <c r="H2757" s="197">
        <v>85</v>
      </c>
      <c r="I2757" s="197" t="s">
        <v>3225</v>
      </c>
      <c r="J2757" s="197" t="s">
        <v>19596</v>
      </c>
      <c r="K2757" s="57" t="s">
        <v>3196</v>
      </c>
      <c r="M2757" s="199">
        <v>18</v>
      </c>
      <c r="O2757" s="197" t="s">
        <v>22279</v>
      </c>
      <c r="Q2757" s="197" t="s">
        <v>3229</v>
      </c>
      <c r="S2757" s="57">
        <v>1</v>
      </c>
      <c r="T2757" s="197" t="s">
        <v>3229</v>
      </c>
      <c r="U2757" s="57" t="str">
        <f>VLOOKUP(A2757,'Individual Data'!$K$5:$AC$5544,12,FALSE)</f>
        <v>PLA1</v>
      </c>
      <c r="V2757" s="14">
        <f>IFERROR(LOOKUP(H2757,{30,43,48,53,58,63,68,73,78,83,88,93,97},{42,47,52,57,62,67,72,77,82,87,92,99,100}),999)</f>
        <v>87</v>
      </c>
      <c r="X2757" s="57">
        <f>VLOOKUP(A2757,'Individual Data'!$K$5:$AC$5544,8,FALSE)</f>
        <v>4</v>
      </c>
      <c r="Y2757" s="57">
        <f>VLOOKUP(A2757,'Individual Data'!$K$5:$AC$5544,9,FALSE)</f>
        <v>2019</v>
      </c>
    </row>
    <row r="2758" spans="1:25" ht="15" customHeight="1" x14ac:dyDescent="0.25">
      <c r="A2758" s="197" t="s">
        <v>11741</v>
      </c>
      <c r="B2758" s="197" t="s">
        <v>22852</v>
      </c>
      <c r="C2758" s="198">
        <v>45243</v>
      </c>
      <c r="D2758" s="199">
        <v>688</v>
      </c>
      <c r="E2758" s="197" t="s">
        <v>19595</v>
      </c>
      <c r="F2758" s="197" t="s">
        <v>19617</v>
      </c>
      <c r="G2758" s="197"/>
      <c r="H2758" s="197">
        <v>79</v>
      </c>
      <c r="I2758" s="197" t="s">
        <v>3225</v>
      </c>
      <c r="J2758" s="197" t="s">
        <v>19596</v>
      </c>
      <c r="K2758" s="57" t="s">
        <v>3196</v>
      </c>
      <c r="M2758" s="199">
        <v>18</v>
      </c>
      <c r="O2758" s="197" t="s">
        <v>22853</v>
      </c>
      <c r="Q2758" s="197" t="s">
        <v>3229</v>
      </c>
      <c r="S2758" s="57">
        <v>1</v>
      </c>
      <c r="T2758" s="197" t="s">
        <v>19598</v>
      </c>
      <c r="U2758" s="57" t="str">
        <f>VLOOKUP(A2758,'Individual Data'!$K$5:$AC$5544,12,FALSE)</f>
        <v>BCA1</v>
      </c>
      <c r="V2758" s="14">
        <f>IFERROR(LOOKUP(H2758,{30,43,48,53,58,63,68,73,78,83,88,93,97},{42,47,52,57,62,67,72,77,82,87,92,99,100}),999)</f>
        <v>82</v>
      </c>
      <c r="X2758" s="57">
        <f>VLOOKUP(A2758,'Individual Data'!$K$5:$AC$5544,8,FALSE)</f>
        <v>4</v>
      </c>
      <c r="Y2758" s="57">
        <f>VLOOKUP(A2758,'Individual Data'!$K$5:$AC$5544,9,FALSE)</f>
        <v>2019</v>
      </c>
    </row>
    <row r="2759" spans="1:25" ht="15" customHeight="1" x14ac:dyDescent="0.25">
      <c r="A2759" s="197" t="s">
        <v>11744</v>
      </c>
      <c r="B2759" s="197" t="s">
        <v>22854</v>
      </c>
      <c r="C2759" s="198">
        <v>45245</v>
      </c>
      <c r="D2759" s="199">
        <v>7041</v>
      </c>
      <c r="E2759" s="197" t="s">
        <v>19595</v>
      </c>
      <c r="F2759" s="197" t="s">
        <v>19610</v>
      </c>
      <c r="G2759" s="197"/>
      <c r="H2759" s="197">
        <v>70</v>
      </c>
      <c r="I2759" s="197" t="s">
        <v>3085</v>
      </c>
      <c r="J2759" s="197" t="s">
        <v>17688</v>
      </c>
      <c r="K2759" s="57" t="s">
        <v>3196</v>
      </c>
      <c r="M2759" s="199">
        <v>18</v>
      </c>
      <c r="O2759" s="197" t="s">
        <v>19601</v>
      </c>
      <c r="Q2759" s="197" t="s">
        <v>3229</v>
      </c>
      <c r="S2759" s="57">
        <v>1</v>
      </c>
      <c r="T2759" s="197" t="s">
        <v>3229</v>
      </c>
      <c r="U2759" s="57" t="str">
        <f>VLOOKUP(A2759,'Individual Data'!$K$5:$AC$5544,12,FALSE)</f>
        <v>NPTH</v>
      </c>
      <c r="V2759" s="14">
        <f>IFERROR(LOOKUP(H2759,{30,43,48,53,58,63,68,73,78,83,88,93,97},{42,47,52,57,62,67,72,77,82,87,92,99,100}),999)</f>
        <v>72</v>
      </c>
      <c r="X2759" s="57">
        <f>VLOOKUP(A2759,'Individual Data'!$K$5:$AC$5544,8,FALSE)</f>
        <v>4</v>
      </c>
      <c r="Y2759" s="57">
        <f>VLOOKUP(A2759,'Individual Data'!$K$5:$AC$5544,9,FALSE)</f>
        <v>2019</v>
      </c>
    </row>
    <row r="2760" spans="1:25" ht="15" customHeight="1" x14ac:dyDescent="0.25">
      <c r="A2760" s="197" t="s">
        <v>11749</v>
      </c>
      <c r="B2760" s="197" t="s">
        <v>22855</v>
      </c>
      <c r="C2760" s="198">
        <v>45216</v>
      </c>
      <c r="D2760" s="199">
        <v>1126</v>
      </c>
      <c r="E2760" s="197" t="s">
        <v>19595</v>
      </c>
      <c r="F2760" s="197" t="s">
        <v>19617</v>
      </c>
      <c r="G2760" s="197"/>
      <c r="H2760" s="197">
        <v>76</v>
      </c>
      <c r="I2760" s="197" t="s">
        <v>3085</v>
      </c>
      <c r="J2760" s="197" t="s">
        <v>19596</v>
      </c>
      <c r="K2760" s="57" t="s">
        <v>3196</v>
      </c>
      <c r="M2760" s="199">
        <v>18</v>
      </c>
      <c r="O2760" s="197" t="s">
        <v>22856</v>
      </c>
      <c r="Q2760" s="197" t="s">
        <v>3229</v>
      </c>
      <c r="S2760" s="57">
        <v>1</v>
      </c>
      <c r="T2760" s="197" t="s">
        <v>19598</v>
      </c>
      <c r="U2760" s="57" t="str">
        <f>VLOOKUP(A2760,'Individual Data'!$K$5:$AC$5544,12,FALSE)</f>
        <v>PLA1</v>
      </c>
      <c r="V2760" s="14">
        <f>IFERROR(LOOKUP(H2760,{30,43,48,53,58,63,68,73,78,83,88,93,97},{42,47,52,57,62,67,72,77,82,87,92,99,100}),999)</f>
        <v>77</v>
      </c>
      <c r="X2760" s="57">
        <f>VLOOKUP(A2760,'Individual Data'!$K$5:$AC$5544,8,FALSE)</f>
        <v>4</v>
      </c>
      <c r="Y2760" s="57">
        <f>VLOOKUP(A2760,'Individual Data'!$K$5:$AC$5544,9,FALSE)</f>
        <v>2019</v>
      </c>
    </row>
    <row r="2761" spans="1:25" ht="15" customHeight="1" x14ac:dyDescent="0.25">
      <c r="A2761" s="197" t="s">
        <v>11755</v>
      </c>
      <c r="B2761" s="197" t="s">
        <v>22857</v>
      </c>
      <c r="C2761" s="198">
        <v>45236</v>
      </c>
      <c r="D2761" s="199">
        <v>567</v>
      </c>
      <c r="E2761" s="197" t="s">
        <v>19595</v>
      </c>
      <c r="F2761" s="197" t="s">
        <v>19617</v>
      </c>
      <c r="G2761" s="197"/>
      <c r="H2761" s="197">
        <v>92</v>
      </c>
      <c r="I2761" s="197" t="s">
        <v>3225</v>
      </c>
      <c r="J2761" s="197" t="s">
        <v>19596</v>
      </c>
      <c r="K2761" s="57" t="s">
        <v>3196</v>
      </c>
      <c r="M2761" s="199">
        <v>18</v>
      </c>
      <c r="O2761" s="197" t="s">
        <v>22858</v>
      </c>
      <c r="Q2761" s="197" t="s">
        <v>3229</v>
      </c>
      <c r="S2761" s="57">
        <v>1</v>
      </c>
      <c r="T2761" s="197" t="s">
        <v>19598</v>
      </c>
      <c r="U2761" s="57" t="str">
        <f>VLOOKUP(A2761,'Individual Data'!$K$5:$AC$5544,12,FALSE)</f>
        <v>IPCSR</v>
      </c>
      <c r="V2761" s="14">
        <f>IFERROR(LOOKUP(H2761,{30,43,48,53,58,63,68,73,78,83,88,93,97},{42,47,52,57,62,67,72,77,82,87,92,99,100}),999)</f>
        <v>92</v>
      </c>
      <c r="X2761" s="57">
        <f>VLOOKUP(A2761,'Individual Data'!$K$5:$AC$5544,8,FALSE)</f>
        <v>4</v>
      </c>
      <c r="Y2761" s="57">
        <f>VLOOKUP(A2761,'Individual Data'!$K$5:$AC$5544,9,FALSE)</f>
        <v>2019</v>
      </c>
    </row>
    <row r="2762" spans="1:25" ht="15" customHeight="1" x14ac:dyDescent="0.25">
      <c r="A2762" s="197" t="s">
        <v>11757</v>
      </c>
      <c r="B2762" s="197" t="s">
        <v>22859</v>
      </c>
      <c r="C2762" s="198">
        <v>45236</v>
      </c>
      <c r="D2762" s="199">
        <v>4287</v>
      </c>
      <c r="E2762" s="197" t="s">
        <v>19595</v>
      </c>
      <c r="F2762" s="197" t="s">
        <v>19617</v>
      </c>
      <c r="G2762" s="197"/>
      <c r="H2762" s="197">
        <v>85</v>
      </c>
      <c r="I2762" s="197" t="s">
        <v>3085</v>
      </c>
      <c r="J2762" s="197" t="s">
        <v>19596</v>
      </c>
      <c r="K2762" s="57" t="s">
        <v>3196</v>
      </c>
      <c r="M2762" s="199">
        <v>18</v>
      </c>
      <c r="O2762" s="197" t="s">
        <v>22860</v>
      </c>
      <c r="Q2762" s="197" t="s">
        <v>3229</v>
      </c>
      <c r="S2762" s="57">
        <v>1</v>
      </c>
      <c r="T2762" s="197" t="s">
        <v>19598</v>
      </c>
      <c r="U2762" s="57" t="str">
        <f>VLOOKUP(A2762,'Individual Data'!$K$5:$AC$5544,12,FALSE)</f>
        <v>IPCSR</v>
      </c>
      <c r="V2762" s="14">
        <f>IFERROR(LOOKUP(H2762,{30,43,48,53,58,63,68,73,78,83,88,93,97},{42,47,52,57,62,67,72,77,82,87,92,99,100}),999)</f>
        <v>87</v>
      </c>
      <c r="X2762" s="57">
        <f>VLOOKUP(A2762,'Individual Data'!$K$5:$AC$5544,8,FALSE)</f>
        <v>4</v>
      </c>
      <c r="Y2762" s="57">
        <f>VLOOKUP(A2762,'Individual Data'!$K$5:$AC$5544,9,FALSE)</f>
        <v>2019</v>
      </c>
    </row>
    <row r="2763" spans="1:25" ht="15" customHeight="1" x14ac:dyDescent="0.25">
      <c r="A2763" s="197" t="s">
        <v>11759</v>
      </c>
      <c r="B2763" s="197" t="s">
        <v>22861</v>
      </c>
      <c r="C2763" s="198">
        <v>45243</v>
      </c>
      <c r="D2763" s="199">
        <v>654</v>
      </c>
      <c r="E2763" s="197" t="s">
        <v>19595</v>
      </c>
      <c r="F2763" s="197" t="s">
        <v>19617</v>
      </c>
      <c r="G2763" s="197"/>
      <c r="H2763" s="197">
        <v>80</v>
      </c>
      <c r="I2763" s="197" t="s">
        <v>3225</v>
      </c>
      <c r="J2763" s="197" t="s">
        <v>19596</v>
      </c>
      <c r="K2763" s="57" t="s">
        <v>3196</v>
      </c>
      <c r="M2763" s="199">
        <v>18</v>
      </c>
      <c r="O2763" s="197" t="s">
        <v>22862</v>
      </c>
      <c r="Q2763" s="197" t="s">
        <v>3229</v>
      </c>
      <c r="S2763" s="57">
        <v>1</v>
      </c>
      <c r="T2763" s="197" t="s">
        <v>19598</v>
      </c>
      <c r="U2763" s="57" t="str">
        <f>VLOOKUP(A2763,'Individual Data'!$K$5:$AC$5544,12,FALSE)</f>
        <v>Unassigned</v>
      </c>
      <c r="V2763" s="14">
        <f>IFERROR(LOOKUP(H2763,{30,43,48,53,58,63,68,73,78,83,88,93,97},{42,47,52,57,62,67,72,77,82,87,92,99,100}),999)</f>
        <v>82</v>
      </c>
      <c r="X2763" s="57" t="str">
        <f>VLOOKUP(A2763,'Individual Data'!$K$5:$AC$5544,8,FALSE)</f>
        <v>NA</v>
      </c>
      <c r="Y2763" s="57" t="str">
        <f>VLOOKUP(A2763,'Individual Data'!$K$5:$AC$5544,9,FALSE)</f>
        <v>U</v>
      </c>
    </row>
    <row r="2764" spans="1:25" ht="15" customHeight="1" x14ac:dyDescent="0.25">
      <c r="A2764" s="197" t="s">
        <v>11761</v>
      </c>
      <c r="B2764" s="197" t="s">
        <v>22863</v>
      </c>
      <c r="C2764" s="198">
        <v>45223</v>
      </c>
      <c r="D2764" s="199">
        <v>2267</v>
      </c>
      <c r="E2764" s="197" t="s">
        <v>19595</v>
      </c>
      <c r="F2764" s="197" t="s">
        <v>19617</v>
      </c>
      <c r="G2764" s="197"/>
      <c r="H2764" s="197">
        <v>73</v>
      </c>
      <c r="I2764" s="197" t="s">
        <v>3085</v>
      </c>
      <c r="J2764" s="197" t="s">
        <v>19596</v>
      </c>
      <c r="K2764" s="57" t="s">
        <v>3196</v>
      </c>
      <c r="M2764" s="199">
        <v>18</v>
      </c>
      <c r="O2764" s="197" t="s">
        <v>22864</v>
      </c>
      <c r="Q2764" s="197" t="s">
        <v>3229</v>
      </c>
      <c r="S2764" s="57">
        <v>1</v>
      </c>
      <c r="T2764" s="197" t="s">
        <v>19598</v>
      </c>
      <c r="U2764" s="57" t="str">
        <f>VLOOKUP(A2764,'Individual Data'!$K$5:$AC$5544,12,FALSE)</f>
        <v>LFSO</v>
      </c>
      <c r="V2764" s="14">
        <f>IFERROR(LOOKUP(H2764,{30,43,48,53,58,63,68,73,78,83,88,93,97},{42,47,52,57,62,67,72,77,82,87,92,99,100}),999)</f>
        <v>77</v>
      </c>
      <c r="X2764" s="57">
        <f>VLOOKUP(A2764,'Individual Data'!$K$5:$AC$5544,8,FALSE)</f>
        <v>4</v>
      </c>
      <c r="Y2764" s="57">
        <f>VLOOKUP(A2764,'Individual Data'!$K$5:$AC$5544,9,FALSE)</f>
        <v>2019</v>
      </c>
    </row>
    <row r="2765" spans="1:25" ht="15" customHeight="1" x14ac:dyDescent="0.25">
      <c r="A2765" s="197" t="s">
        <v>11764</v>
      </c>
      <c r="B2765" s="197" t="s">
        <v>22865</v>
      </c>
      <c r="C2765" s="198">
        <v>45230</v>
      </c>
      <c r="D2765" s="199">
        <v>3304</v>
      </c>
      <c r="E2765" s="197" t="s">
        <v>19595</v>
      </c>
      <c r="F2765" s="197" t="s">
        <v>19617</v>
      </c>
      <c r="G2765" s="197"/>
      <c r="H2765" s="197">
        <v>74</v>
      </c>
      <c r="I2765" s="197" t="s">
        <v>3085</v>
      </c>
      <c r="J2765" s="197" t="s">
        <v>19596</v>
      </c>
      <c r="K2765" s="57" t="s">
        <v>3196</v>
      </c>
      <c r="M2765" s="199">
        <v>18</v>
      </c>
      <c r="O2765" s="197" t="s">
        <v>22866</v>
      </c>
      <c r="Q2765" s="197" t="s">
        <v>3229</v>
      </c>
      <c r="S2765" s="57">
        <v>1</v>
      </c>
      <c r="T2765" s="197" t="s">
        <v>19598</v>
      </c>
      <c r="U2765" s="57" t="str">
        <f>VLOOKUP(A2765,'Individual Data'!$K$5:$AC$5544,12,FALSE)</f>
        <v>BCA1</v>
      </c>
      <c r="V2765" s="14">
        <f>IFERROR(LOOKUP(H2765,{30,43,48,53,58,63,68,73,78,83,88,93,97},{42,47,52,57,62,67,72,77,82,87,92,99,100}),999)</f>
        <v>77</v>
      </c>
      <c r="X2765" s="57">
        <f>VLOOKUP(A2765,'Individual Data'!$K$5:$AC$5544,8,FALSE)</f>
        <v>4</v>
      </c>
      <c r="Y2765" s="57">
        <f>VLOOKUP(A2765,'Individual Data'!$K$5:$AC$5544,9,FALSE)</f>
        <v>2019</v>
      </c>
    </row>
    <row r="2766" spans="1:25" ht="15" customHeight="1" x14ac:dyDescent="0.25">
      <c r="A2766" s="197" t="s">
        <v>11768</v>
      </c>
      <c r="B2766" s="197" t="s">
        <v>22867</v>
      </c>
      <c r="C2766" s="198">
        <v>45243</v>
      </c>
      <c r="D2766" s="199">
        <v>5040</v>
      </c>
      <c r="E2766" s="197" t="s">
        <v>19595</v>
      </c>
      <c r="F2766" s="197" t="s">
        <v>19617</v>
      </c>
      <c r="G2766" s="197"/>
      <c r="H2766" s="197">
        <v>83</v>
      </c>
      <c r="I2766" s="197" t="s">
        <v>3085</v>
      </c>
      <c r="J2766" s="197" t="s">
        <v>19596</v>
      </c>
      <c r="K2766" s="57" t="s">
        <v>3196</v>
      </c>
      <c r="M2766" s="199">
        <v>18</v>
      </c>
      <c r="O2766" s="197" t="s">
        <v>22868</v>
      </c>
      <c r="Q2766" s="197" t="s">
        <v>3229</v>
      </c>
      <c r="S2766" s="57">
        <v>1</v>
      </c>
      <c r="T2766" s="197" t="s">
        <v>19598</v>
      </c>
      <c r="U2766" s="57" t="str">
        <f>VLOOKUP(A2766,'Individual Data'!$K$5:$AC$5544,12,FALSE)</f>
        <v>Unassigned</v>
      </c>
      <c r="V2766" s="14">
        <f>IFERROR(LOOKUP(H2766,{30,43,48,53,58,63,68,73,78,83,88,93,97},{42,47,52,57,62,67,72,77,82,87,92,99,100}),999)</f>
        <v>87</v>
      </c>
      <c r="X2766" s="57" t="str">
        <f>VLOOKUP(A2766,'Individual Data'!$K$5:$AC$5544,8,FALSE)</f>
        <v>NA</v>
      </c>
      <c r="Y2766" s="57" t="str">
        <f>VLOOKUP(A2766,'Individual Data'!$K$5:$AC$5544,9,FALSE)</f>
        <v>U</v>
      </c>
    </row>
    <row r="2767" spans="1:25" ht="15" customHeight="1" x14ac:dyDescent="0.25">
      <c r="A2767" s="197" t="s">
        <v>11771</v>
      </c>
      <c r="B2767" s="197" t="s">
        <v>22869</v>
      </c>
      <c r="C2767" s="198">
        <v>45230</v>
      </c>
      <c r="D2767" s="199">
        <v>383</v>
      </c>
      <c r="E2767" s="197" t="s">
        <v>19595</v>
      </c>
      <c r="F2767" s="197" t="s">
        <v>19617</v>
      </c>
      <c r="G2767" s="197"/>
      <c r="H2767" s="197">
        <v>87</v>
      </c>
      <c r="I2767" s="197" t="s">
        <v>3225</v>
      </c>
      <c r="J2767" s="197" t="s">
        <v>19596</v>
      </c>
      <c r="K2767" s="57" t="s">
        <v>3196</v>
      </c>
      <c r="M2767" s="199">
        <v>18</v>
      </c>
      <c r="O2767" s="197" t="s">
        <v>22870</v>
      </c>
      <c r="Q2767" s="197" t="s">
        <v>3229</v>
      </c>
      <c r="S2767" s="57">
        <v>1</v>
      </c>
      <c r="T2767" s="197" t="s">
        <v>19598</v>
      </c>
      <c r="U2767" s="57" t="str">
        <f>VLOOKUP(A2767,'Individual Data'!$K$5:$AC$5544,12,FALSE)</f>
        <v>BCA1</v>
      </c>
      <c r="V2767" s="14">
        <f>IFERROR(LOOKUP(H2767,{30,43,48,53,58,63,68,73,78,83,88,93,97},{42,47,52,57,62,67,72,77,82,87,92,99,100}),999)</f>
        <v>87</v>
      </c>
      <c r="X2767" s="57">
        <f>VLOOKUP(A2767,'Individual Data'!$K$5:$AC$5544,8,FALSE)</f>
        <v>4</v>
      </c>
      <c r="Y2767" s="57">
        <f>VLOOKUP(A2767,'Individual Data'!$K$5:$AC$5544,9,FALSE)</f>
        <v>2019</v>
      </c>
    </row>
    <row r="2768" spans="1:25" ht="15" customHeight="1" x14ac:dyDescent="0.25">
      <c r="A2768" s="197" t="s">
        <v>11773</v>
      </c>
      <c r="B2768" s="197" t="s">
        <v>22871</v>
      </c>
      <c r="C2768" s="198">
        <v>45230</v>
      </c>
      <c r="D2768" s="199">
        <v>3224</v>
      </c>
      <c r="E2768" s="197" t="s">
        <v>19595</v>
      </c>
      <c r="F2768" s="197" t="s">
        <v>19617</v>
      </c>
      <c r="G2768" s="197"/>
      <c r="H2768" s="197">
        <v>82</v>
      </c>
      <c r="I2768" s="197" t="s">
        <v>3085</v>
      </c>
      <c r="J2768" s="197" t="s">
        <v>19596</v>
      </c>
      <c r="K2768" s="57" t="s">
        <v>3196</v>
      </c>
      <c r="M2768" s="199">
        <v>18</v>
      </c>
      <c r="O2768" s="197" t="s">
        <v>22872</v>
      </c>
      <c r="Q2768" s="197" t="s">
        <v>3229</v>
      </c>
      <c r="S2768" s="57">
        <v>1</v>
      </c>
      <c r="T2768" s="197" t="s">
        <v>3229</v>
      </c>
      <c r="U2768" s="57" t="str">
        <f>VLOOKUP(A2768,'Individual Data'!$K$5:$AC$5544,12,FALSE)</f>
        <v>CJA1</v>
      </c>
      <c r="V2768" s="14">
        <f>IFERROR(LOOKUP(H2768,{30,43,48,53,58,63,68,73,78,83,88,93,97},{42,47,52,57,62,67,72,77,82,87,92,99,100}),999)</f>
        <v>82</v>
      </c>
      <c r="X2768" s="57">
        <f>VLOOKUP(A2768,'Individual Data'!$K$5:$AC$5544,8,FALSE)</f>
        <v>4</v>
      </c>
      <c r="Y2768" s="57">
        <f>VLOOKUP(A2768,'Individual Data'!$K$5:$AC$5544,9,FALSE)</f>
        <v>2019</v>
      </c>
    </row>
    <row r="2769" spans="1:25" ht="15" customHeight="1" x14ac:dyDescent="0.25">
      <c r="A2769" s="197" t="s">
        <v>11777</v>
      </c>
      <c r="B2769" s="197" t="s">
        <v>22873</v>
      </c>
      <c r="C2769" s="198">
        <v>45243</v>
      </c>
      <c r="D2769" s="199">
        <v>615</v>
      </c>
      <c r="E2769" s="197" t="s">
        <v>19595</v>
      </c>
      <c r="F2769" s="197" t="s">
        <v>19617</v>
      </c>
      <c r="G2769" s="197"/>
      <c r="H2769" s="197">
        <v>84</v>
      </c>
      <c r="I2769" s="197" t="s">
        <v>3225</v>
      </c>
      <c r="J2769" s="197" t="s">
        <v>19596</v>
      </c>
      <c r="K2769" s="57" t="s">
        <v>3196</v>
      </c>
      <c r="M2769" s="199">
        <v>18</v>
      </c>
      <c r="O2769" s="197" t="s">
        <v>22874</v>
      </c>
      <c r="Q2769" s="197" t="s">
        <v>3229</v>
      </c>
      <c r="S2769" s="57">
        <v>1</v>
      </c>
      <c r="T2769" s="197" t="s">
        <v>19598</v>
      </c>
      <c r="U2769" s="57" t="str">
        <f>VLOOKUP(A2769,'Individual Data'!$K$5:$AC$5544,12,FALSE)</f>
        <v>Unassigned</v>
      </c>
      <c r="V2769" s="14">
        <f>IFERROR(LOOKUP(H2769,{30,43,48,53,58,63,68,73,78,83,88,93,97},{42,47,52,57,62,67,72,77,82,87,92,99,100}),999)</f>
        <v>87</v>
      </c>
      <c r="X2769" s="57" t="str">
        <f>VLOOKUP(A2769,'Individual Data'!$K$5:$AC$5544,8,FALSE)</f>
        <v>NA</v>
      </c>
      <c r="Y2769" s="57" t="str">
        <f>VLOOKUP(A2769,'Individual Data'!$K$5:$AC$5544,9,FALSE)</f>
        <v>U</v>
      </c>
    </row>
    <row r="2770" spans="1:25" ht="15" customHeight="1" x14ac:dyDescent="0.25">
      <c r="A2770" s="197" t="s">
        <v>11780</v>
      </c>
      <c r="B2770" s="197" t="s">
        <v>22875</v>
      </c>
      <c r="C2770" s="198">
        <v>45230</v>
      </c>
      <c r="D2770" s="199">
        <v>3232</v>
      </c>
      <c r="E2770" s="197" t="s">
        <v>19595</v>
      </c>
      <c r="F2770" s="197" t="s">
        <v>19617</v>
      </c>
      <c r="G2770" s="197"/>
      <c r="H2770" s="197">
        <v>86</v>
      </c>
      <c r="I2770" s="197" t="s">
        <v>3085</v>
      </c>
      <c r="J2770" s="197" t="s">
        <v>19596</v>
      </c>
      <c r="K2770" s="57" t="s">
        <v>3196</v>
      </c>
      <c r="M2770" s="199">
        <v>18</v>
      </c>
      <c r="O2770" s="197" t="s">
        <v>22876</v>
      </c>
      <c r="Q2770" s="197" t="s">
        <v>3229</v>
      </c>
      <c r="S2770" s="57">
        <v>1</v>
      </c>
      <c r="T2770" s="197" t="s">
        <v>19598</v>
      </c>
      <c r="U2770" s="57" t="str">
        <f>VLOOKUP(A2770,'Individual Data'!$K$5:$AC$5544,12,FALSE)</f>
        <v>Unassigned</v>
      </c>
      <c r="V2770" s="14">
        <f>IFERROR(LOOKUP(H2770,{30,43,48,53,58,63,68,73,78,83,88,93,97},{42,47,52,57,62,67,72,77,82,87,92,99,100}),999)</f>
        <v>87</v>
      </c>
      <c r="X2770" s="57" t="str">
        <f>VLOOKUP(A2770,'Individual Data'!$K$5:$AC$5544,8,FALSE)</f>
        <v>NA</v>
      </c>
      <c r="Y2770" s="57" t="str">
        <f>VLOOKUP(A2770,'Individual Data'!$K$5:$AC$5544,9,FALSE)</f>
        <v>U</v>
      </c>
    </row>
    <row r="2771" spans="1:25" ht="15" customHeight="1" x14ac:dyDescent="0.25">
      <c r="A2771" s="197" t="s">
        <v>11784</v>
      </c>
      <c r="B2771" s="197" t="s">
        <v>22877</v>
      </c>
      <c r="C2771" s="198">
        <v>45245</v>
      </c>
      <c r="D2771" s="199">
        <v>7063</v>
      </c>
      <c r="E2771" s="197" t="s">
        <v>19595</v>
      </c>
      <c r="F2771" s="197" t="s">
        <v>19610</v>
      </c>
      <c r="G2771" s="197"/>
      <c r="H2771" s="197">
        <v>76</v>
      </c>
      <c r="I2771" s="197" t="s">
        <v>3225</v>
      </c>
      <c r="J2771" s="197" t="s">
        <v>19596</v>
      </c>
      <c r="K2771" s="57" t="s">
        <v>3196</v>
      </c>
      <c r="M2771" s="199">
        <v>18</v>
      </c>
      <c r="O2771" s="197" t="s">
        <v>19601</v>
      </c>
      <c r="Q2771" s="197" t="s">
        <v>3229</v>
      </c>
      <c r="S2771" s="57">
        <v>1</v>
      </c>
      <c r="T2771" s="197" t="s">
        <v>3229</v>
      </c>
      <c r="U2771" s="57" t="str">
        <f>VLOOKUP(A2771,'Individual Data'!$K$5:$AC$5544,12,FALSE)</f>
        <v>Unassigned</v>
      </c>
      <c r="V2771" s="14">
        <f>IFERROR(LOOKUP(H2771,{30,43,48,53,58,63,68,73,78,83,88,93,97},{42,47,52,57,62,67,72,77,82,87,92,99,100}),999)</f>
        <v>77</v>
      </c>
      <c r="X2771" s="57" t="str">
        <f>VLOOKUP(A2771,'Individual Data'!$K$5:$AC$5544,8,FALSE)</f>
        <v>NA</v>
      </c>
      <c r="Y2771" s="57" t="str">
        <f>VLOOKUP(A2771,'Individual Data'!$K$5:$AC$5544,9,FALSE)</f>
        <v>U</v>
      </c>
    </row>
    <row r="2772" spans="1:25" ht="15" customHeight="1" x14ac:dyDescent="0.25">
      <c r="A2772" s="197" t="s">
        <v>11789</v>
      </c>
      <c r="B2772" s="197" t="s">
        <v>22878</v>
      </c>
      <c r="C2772" s="198">
        <v>45236</v>
      </c>
      <c r="D2772" s="199">
        <v>4147</v>
      </c>
      <c r="E2772" s="197" t="s">
        <v>19595</v>
      </c>
      <c r="F2772" s="197" t="s">
        <v>19617</v>
      </c>
      <c r="G2772" s="197"/>
      <c r="H2772" s="197">
        <v>75</v>
      </c>
      <c r="I2772" s="197" t="s">
        <v>3085</v>
      </c>
      <c r="J2772" s="197" t="s">
        <v>19596</v>
      </c>
      <c r="K2772" s="57" t="s">
        <v>3196</v>
      </c>
      <c r="M2772" s="199">
        <v>18</v>
      </c>
      <c r="O2772" s="197" t="s">
        <v>22879</v>
      </c>
      <c r="Q2772" s="197" t="s">
        <v>3229</v>
      </c>
      <c r="S2772" s="57">
        <v>1</v>
      </c>
      <c r="T2772" s="197" t="s">
        <v>19598</v>
      </c>
      <c r="U2772" s="57" t="str">
        <f>VLOOKUP(A2772,'Individual Data'!$K$5:$AC$5544,12,FALSE)</f>
        <v>IPCSR</v>
      </c>
      <c r="V2772" s="14">
        <f>IFERROR(LOOKUP(H2772,{30,43,48,53,58,63,68,73,78,83,88,93,97},{42,47,52,57,62,67,72,77,82,87,92,99,100}),999)</f>
        <v>77</v>
      </c>
      <c r="X2772" s="57">
        <f>VLOOKUP(A2772,'Individual Data'!$K$5:$AC$5544,8,FALSE)</f>
        <v>4</v>
      </c>
      <c r="Y2772" s="57">
        <f>VLOOKUP(A2772,'Individual Data'!$K$5:$AC$5544,9,FALSE)</f>
        <v>2019</v>
      </c>
    </row>
    <row r="2773" spans="1:25" ht="15" customHeight="1" x14ac:dyDescent="0.25">
      <c r="A2773" s="197" t="s">
        <v>11795</v>
      </c>
      <c r="B2773" s="197" t="s">
        <v>22880</v>
      </c>
      <c r="C2773" s="198">
        <v>45230</v>
      </c>
      <c r="D2773" s="199">
        <v>3292</v>
      </c>
      <c r="E2773" s="197" t="s">
        <v>19595</v>
      </c>
      <c r="F2773" s="197" t="s">
        <v>19617</v>
      </c>
      <c r="G2773" s="197"/>
      <c r="H2773" s="197">
        <v>77</v>
      </c>
      <c r="I2773" s="197" t="s">
        <v>3085</v>
      </c>
      <c r="J2773" s="197" t="s">
        <v>19596</v>
      </c>
      <c r="K2773" s="57" t="s">
        <v>3196</v>
      </c>
      <c r="M2773" s="199">
        <v>18</v>
      </c>
      <c r="O2773" s="197" t="s">
        <v>22881</v>
      </c>
      <c r="Q2773" s="197" t="s">
        <v>3229</v>
      </c>
      <c r="S2773" s="57">
        <v>1</v>
      </c>
      <c r="T2773" s="197" t="s">
        <v>19598</v>
      </c>
      <c r="U2773" s="57" t="str">
        <f>VLOOKUP(A2773,'Individual Data'!$K$5:$AC$5544,12,FALSE)</f>
        <v>NPTH</v>
      </c>
      <c r="V2773" s="14">
        <f>IFERROR(LOOKUP(H2773,{30,43,48,53,58,63,68,73,78,83,88,93,97},{42,47,52,57,62,67,72,77,82,87,92,99,100}),999)</f>
        <v>77</v>
      </c>
      <c r="X2773" s="57">
        <f>VLOOKUP(A2773,'Individual Data'!$K$5:$AC$5544,8,FALSE)</f>
        <v>4</v>
      </c>
      <c r="Y2773" s="57">
        <f>VLOOKUP(A2773,'Individual Data'!$K$5:$AC$5544,9,FALSE)</f>
        <v>2019</v>
      </c>
    </row>
    <row r="2774" spans="1:25" ht="15" customHeight="1" x14ac:dyDescent="0.25">
      <c r="A2774" s="197" t="s">
        <v>11799</v>
      </c>
      <c r="B2774" s="197" t="s">
        <v>22882</v>
      </c>
      <c r="C2774" s="198">
        <v>45223</v>
      </c>
      <c r="D2774" s="199">
        <v>2259</v>
      </c>
      <c r="E2774" s="197" t="s">
        <v>19595</v>
      </c>
      <c r="F2774" s="197" t="s">
        <v>19617</v>
      </c>
      <c r="G2774" s="197"/>
      <c r="H2774" s="197">
        <v>82.5</v>
      </c>
      <c r="I2774" s="197" t="s">
        <v>3085</v>
      </c>
      <c r="J2774" s="197" t="s">
        <v>19596</v>
      </c>
      <c r="K2774" s="57" t="s">
        <v>3196</v>
      </c>
      <c r="M2774" s="199">
        <v>18</v>
      </c>
      <c r="O2774" s="197" t="s">
        <v>22883</v>
      </c>
      <c r="Q2774" s="197" t="s">
        <v>3229</v>
      </c>
      <c r="S2774" s="57">
        <v>1</v>
      </c>
      <c r="T2774" s="197" t="s">
        <v>19598</v>
      </c>
      <c r="U2774" s="57" t="str">
        <f>VLOOKUP(A2774,'Individual Data'!$K$5:$AC$5544,12,FALSE)</f>
        <v>LFSO</v>
      </c>
      <c r="V2774" s="14">
        <f>IFERROR(LOOKUP(H2774,{30,43,48,53,58,63,68,73,78,83,88,93,97},{42,47,52,57,62,67,72,77,82,87,92,99,100}),999)</f>
        <v>82</v>
      </c>
      <c r="X2774" s="57">
        <f>VLOOKUP(A2774,'Individual Data'!$K$5:$AC$5544,8,FALSE)</f>
        <v>4</v>
      </c>
      <c r="Y2774" s="57">
        <f>VLOOKUP(A2774,'Individual Data'!$K$5:$AC$5544,9,FALSE)</f>
        <v>2019</v>
      </c>
    </row>
    <row r="2775" spans="1:25" ht="15" customHeight="1" x14ac:dyDescent="0.25">
      <c r="A2775" s="197" t="s">
        <v>11801</v>
      </c>
      <c r="B2775" s="197" t="s">
        <v>22884</v>
      </c>
      <c r="C2775" s="198">
        <v>45243</v>
      </c>
      <c r="D2775" s="199">
        <v>5085</v>
      </c>
      <c r="E2775" s="197" t="s">
        <v>19595</v>
      </c>
      <c r="F2775" s="197" t="s">
        <v>19617</v>
      </c>
      <c r="G2775" s="197"/>
      <c r="H2775" s="197">
        <v>77</v>
      </c>
      <c r="I2775" s="197" t="s">
        <v>3085</v>
      </c>
      <c r="J2775" s="197" t="s">
        <v>19596</v>
      </c>
      <c r="K2775" s="57" t="s">
        <v>3196</v>
      </c>
      <c r="M2775" s="199">
        <v>18</v>
      </c>
      <c r="O2775" s="197" t="s">
        <v>22885</v>
      </c>
      <c r="Q2775" s="197" t="s">
        <v>3229</v>
      </c>
      <c r="S2775" s="57">
        <v>1</v>
      </c>
      <c r="T2775" s="197" t="s">
        <v>19598</v>
      </c>
      <c r="U2775" s="57" t="str">
        <f>VLOOKUP(A2775,'Individual Data'!$K$5:$AC$5544,12,FALSE)</f>
        <v>Unassigned</v>
      </c>
      <c r="V2775" s="14">
        <f>IFERROR(LOOKUP(H2775,{30,43,48,53,58,63,68,73,78,83,88,93,97},{42,47,52,57,62,67,72,77,82,87,92,99,100}),999)</f>
        <v>77</v>
      </c>
      <c r="X2775" s="57" t="str">
        <f>VLOOKUP(A2775,'Individual Data'!$K$5:$AC$5544,8,FALSE)</f>
        <v>NA</v>
      </c>
      <c r="Y2775" s="57" t="str">
        <f>VLOOKUP(A2775,'Individual Data'!$K$5:$AC$5544,9,FALSE)</f>
        <v>U</v>
      </c>
    </row>
    <row r="2776" spans="1:25" ht="15" customHeight="1" x14ac:dyDescent="0.25">
      <c r="A2776" s="197" t="s">
        <v>11804</v>
      </c>
      <c r="B2776" s="197" t="s">
        <v>22886</v>
      </c>
      <c r="C2776" s="198">
        <v>45236</v>
      </c>
      <c r="D2776" s="199">
        <v>4248</v>
      </c>
      <c r="E2776" s="197" t="s">
        <v>19595</v>
      </c>
      <c r="F2776" s="197" t="s">
        <v>19617</v>
      </c>
      <c r="G2776" s="197"/>
      <c r="H2776" s="197">
        <v>84</v>
      </c>
      <c r="I2776" s="197" t="s">
        <v>3085</v>
      </c>
      <c r="J2776" s="197" t="s">
        <v>19596</v>
      </c>
      <c r="K2776" s="57" t="s">
        <v>3196</v>
      </c>
      <c r="M2776" s="199">
        <v>18</v>
      </c>
      <c r="O2776" s="197" t="s">
        <v>22887</v>
      </c>
      <c r="Q2776" s="197" t="s">
        <v>3229</v>
      </c>
      <c r="S2776" s="57">
        <v>1</v>
      </c>
      <c r="T2776" s="197" t="s">
        <v>19598</v>
      </c>
      <c r="U2776" s="57" t="str">
        <f>VLOOKUP(A2776,'Individual Data'!$K$5:$AC$5544,12,FALSE)</f>
        <v>NPTH</v>
      </c>
      <c r="V2776" s="14">
        <f>IFERROR(LOOKUP(H2776,{30,43,48,53,58,63,68,73,78,83,88,93,97},{42,47,52,57,62,67,72,77,82,87,92,99,100}),999)</f>
        <v>87</v>
      </c>
      <c r="X2776" s="57">
        <f>VLOOKUP(A2776,'Individual Data'!$K$5:$AC$5544,8,FALSE)</f>
        <v>4</v>
      </c>
      <c r="Y2776" s="57">
        <f>VLOOKUP(A2776,'Individual Data'!$K$5:$AC$5544,9,FALSE)</f>
        <v>2019</v>
      </c>
    </row>
    <row r="2777" spans="1:25" ht="15" customHeight="1" x14ac:dyDescent="0.25">
      <c r="A2777" s="197" t="s">
        <v>11810</v>
      </c>
      <c r="B2777" s="197" t="s">
        <v>22888</v>
      </c>
      <c r="C2777" s="198">
        <v>45223</v>
      </c>
      <c r="D2777" s="199">
        <v>2294</v>
      </c>
      <c r="E2777" s="197" t="s">
        <v>19595</v>
      </c>
      <c r="F2777" s="197" t="s">
        <v>19617</v>
      </c>
      <c r="G2777" s="197"/>
      <c r="H2777" s="197">
        <v>75.5</v>
      </c>
      <c r="I2777" s="197" t="s">
        <v>3085</v>
      </c>
      <c r="J2777" s="197" t="s">
        <v>19596</v>
      </c>
      <c r="K2777" s="57" t="s">
        <v>3196</v>
      </c>
      <c r="M2777" s="199">
        <v>18</v>
      </c>
      <c r="O2777" s="197" t="s">
        <v>22889</v>
      </c>
      <c r="Q2777" s="197" t="s">
        <v>3229</v>
      </c>
      <c r="S2777" s="57">
        <v>1</v>
      </c>
      <c r="T2777" s="197" t="s">
        <v>19598</v>
      </c>
      <c r="U2777" s="57" t="str">
        <f>VLOOKUP(A2777,'Individual Data'!$K$5:$AC$5544,12,FALSE)</f>
        <v>BCA1</v>
      </c>
      <c r="V2777" s="14">
        <f>IFERROR(LOOKUP(H2777,{30,43,48,53,58,63,68,73,78,83,88,93,97},{42,47,52,57,62,67,72,77,82,87,92,99,100}),999)</f>
        <v>77</v>
      </c>
      <c r="X2777" s="57">
        <f>VLOOKUP(A2777,'Individual Data'!$K$5:$AC$5544,8,FALSE)</f>
        <v>4</v>
      </c>
      <c r="Y2777" s="57">
        <f>VLOOKUP(A2777,'Individual Data'!$K$5:$AC$5544,9,FALSE)</f>
        <v>2019</v>
      </c>
    </row>
    <row r="2778" spans="1:25" ht="15" customHeight="1" x14ac:dyDescent="0.25">
      <c r="A2778" s="197" t="s">
        <v>11816</v>
      </c>
      <c r="B2778" s="197" t="s">
        <v>22890</v>
      </c>
      <c r="C2778" s="198">
        <v>45243</v>
      </c>
      <c r="D2778" s="199">
        <v>5057</v>
      </c>
      <c r="E2778" s="197" t="s">
        <v>19595</v>
      </c>
      <c r="F2778" s="197" t="s">
        <v>19617</v>
      </c>
      <c r="G2778" s="197"/>
      <c r="H2778" s="197">
        <v>83</v>
      </c>
      <c r="I2778" s="197" t="s">
        <v>3085</v>
      </c>
      <c r="J2778" s="197" t="s">
        <v>19596</v>
      </c>
      <c r="K2778" s="57" t="s">
        <v>3196</v>
      </c>
      <c r="M2778" s="199">
        <v>18</v>
      </c>
      <c r="O2778" s="197" t="s">
        <v>22891</v>
      </c>
      <c r="Q2778" s="197" t="s">
        <v>3229</v>
      </c>
      <c r="S2778" s="57">
        <v>1</v>
      </c>
      <c r="T2778" s="197" t="s">
        <v>19598</v>
      </c>
      <c r="U2778" s="57" t="str">
        <f>VLOOKUP(A2778,'Individual Data'!$K$5:$AC$5544,12,FALSE)</f>
        <v>IPCSR</v>
      </c>
      <c r="V2778" s="14">
        <f>IFERROR(LOOKUP(H2778,{30,43,48,53,58,63,68,73,78,83,88,93,97},{42,47,52,57,62,67,72,77,82,87,92,99,100}),999)</f>
        <v>87</v>
      </c>
      <c r="X2778" s="57">
        <f>VLOOKUP(A2778,'Individual Data'!$K$5:$AC$5544,8,FALSE)</f>
        <v>4</v>
      </c>
      <c r="Y2778" s="57">
        <f>VLOOKUP(A2778,'Individual Data'!$K$5:$AC$5544,9,FALSE)</f>
        <v>2019</v>
      </c>
    </row>
    <row r="2779" spans="1:25" ht="15" customHeight="1" x14ac:dyDescent="0.25">
      <c r="A2779" s="197" t="s">
        <v>11822</v>
      </c>
      <c r="B2779" s="197" t="s">
        <v>22892</v>
      </c>
      <c r="C2779" s="198">
        <v>45223</v>
      </c>
      <c r="D2779" s="199">
        <v>235</v>
      </c>
      <c r="E2779" s="197" t="s">
        <v>19595</v>
      </c>
      <c r="F2779" s="197" t="s">
        <v>19617</v>
      </c>
      <c r="G2779" s="197"/>
      <c r="H2779" s="197">
        <v>97</v>
      </c>
      <c r="I2779" s="197" t="s">
        <v>3225</v>
      </c>
      <c r="J2779" s="197" t="s">
        <v>17688</v>
      </c>
      <c r="K2779" s="229" t="s">
        <v>3228</v>
      </c>
      <c r="M2779" s="199">
        <v>18</v>
      </c>
      <c r="O2779" s="197" t="s">
        <v>19601</v>
      </c>
      <c r="Q2779" s="197" t="s">
        <v>3229</v>
      </c>
      <c r="S2779" s="57">
        <v>1</v>
      </c>
      <c r="T2779" s="197" t="s">
        <v>3229</v>
      </c>
      <c r="U2779" s="57" t="str">
        <f>VLOOKUP(A2779,'Individual Data'!$K$5:$AC$5544,12,FALSE)</f>
        <v>BCA1</v>
      </c>
      <c r="V2779" s="14">
        <f>IFERROR(LOOKUP(H2779,{30,43,48,53,58,63,68,73,78,83,88,93,97},{42,47,52,57,62,67,72,77,82,87,92,99,100}),999)</f>
        <v>100</v>
      </c>
      <c r="X2779" s="57">
        <f>VLOOKUP(A2779,'Individual Data'!$K$5:$AC$5544,8,FALSE)</f>
        <v>5</v>
      </c>
      <c r="Y2779" s="57">
        <f>VLOOKUP(A2779,'Individual Data'!$K$5:$AC$5544,9,FALSE)</f>
        <v>2018</v>
      </c>
    </row>
    <row r="2780" spans="1:25" ht="15" customHeight="1" x14ac:dyDescent="0.25">
      <c r="A2780" s="197" t="s">
        <v>11829</v>
      </c>
      <c r="B2780" s="197" t="s">
        <v>22893</v>
      </c>
      <c r="C2780" s="198">
        <v>45243</v>
      </c>
      <c r="D2780" s="199">
        <v>643</v>
      </c>
      <c r="E2780" s="197" t="s">
        <v>19595</v>
      </c>
      <c r="F2780" s="197" t="s">
        <v>19617</v>
      </c>
      <c r="G2780" s="197"/>
      <c r="H2780" s="197">
        <v>83</v>
      </c>
      <c r="I2780" s="197" t="s">
        <v>3225</v>
      </c>
      <c r="J2780" s="197" t="s">
        <v>19596</v>
      </c>
      <c r="K2780" s="228" t="s">
        <v>3196</v>
      </c>
      <c r="M2780" s="199">
        <v>18</v>
      </c>
      <c r="O2780" s="197" t="s">
        <v>22894</v>
      </c>
      <c r="Q2780" s="197" t="s">
        <v>3229</v>
      </c>
      <c r="S2780" s="57">
        <v>1</v>
      </c>
      <c r="T2780" s="197" t="s">
        <v>19598</v>
      </c>
      <c r="U2780" s="57" t="str">
        <f>VLOOKUP(A2780,'Individual Data'!$K$5:$AC$5544,12,FALSE)</f>
        <v>Unassigned</v>
      </c>
      <c r="V2780" s="14">
        <f>IFERROR(LOOKUP(H2780,{30,43,48,53,58,63,68,73,78,83,88,93,97},{42,47,52,57,62,67,72,77,82,87,92,99,100}),999)</f>
        <v>87</v>
      </c>
      <c r="X2780" s="57" t="str">
        <f>VLOOKUP(A2780,'Individual Data'!$K$5:$AC$5544,8,FALSE)</f>
        <v>NA</v>
      </c>
      <c r="Y2780" s="57" t="str">
        <f>VLOOKUP(A2780,'Individual Data'!$K$5:$AC$5544,9,FALSE)</f>
        <v>U</v>
      </c>
    </row>
    <row r="2781" spans="1:25" ht="15" customHeight="1" x14ac:dyDescent="0.25">
      <c r="A2781" s="197" t="s">
        <v>11832</v>
      </c>
      <c r="B2781" s="197" t="s">
        <v>22895</v>
      </c>
      <c r="C2781" s="198">
        <v>45236</v>
      </c>
      <c r="D2781" s="199">
        <v>4208</v>
      </c>
      <c r="E2781" s="197" t="s">
        <v>19595</v>
      </c>
      <c r="F2781" s="197" t="s">
        <v>19617</v>
      </c>
      <c r="G2781" s="197"/>
      <c r="H2781" s="197">
        <v>83</v>
      </c>
      <c r="I2781" s="197" t="s">
        <v>3085</v>
      </c>
      <c r="J2781" s="197" t="s">
        <v>19596</v>
      </c>
      <c r="K2781" s="57" t="s">
        <v>3196</v>
      </c>
      <c r="M2781" s="199">
        <v>18</v>
      </c>
      <c r="O2781" s="197" t="s">
        <v>22896</v>
      </c>
      <c r="Q2781" s="197" t="s">
        <v>3229</v>
      </c>
      <c r="S2781" s="57">
        <v>1</v>
      </c>
      <c r="T2781" s="197" t="s">
        <v>19598</v>
      </c>
      <c r="U2781" s="57" t="str">
        <f>VLOOKUP(A2781,'Individual Data'!$K$5:$AC$5544,12,FALSE)</f>
        <v>Unassigned</v>
      </c>
      <c r="V2781" s="14">
        <f>IFERROR(LOOKUP(H2781,{30,43,48,53,58,63,68,73,78,83,88,93,97},{42,47,52,57,62,67,72,77,82,87,92,99,100}),999)</f>
        <v>87</v>
      </c>
      <c r="X2781" s="57" t="str">
        <f>VLOOKUP(A2781,'Individual Data'!$K$5:$AC$5544,8,FALSE)</f>
        <v>NA</v>
      </c>
      <c r="Y2781" s="57" t="str">
        <f>VLOOKUP(A2781,'Individual Data'!$K$5:$AC$5544,9,FALSE)</f>
        <v>U</v>
      </c>
    </row>
    <row r="2782" spans="1:25" ht="15" customHeight="1" x14ac:dyDescent="0.25">
      <c r="A2782" s="197" t="s">
        <v>11838</v>
      </c>
      <c r="B2782" s="197" t="s">
        <v>22897</v>
      </c>
      <c r="C2782" s="198">
        <v>45243</v>
      </c>
      <c r="D2782" s="199">
        <v>632</v>
      </c>
      <c r="E2782" s="197" t="s">
        <v>19595</v>
      </c>
      <c r="F2782" s="197" t="s">
        <v>19617</v>
      </c>
      <c r="G2782" s="197"/>
      <c r="H2782" s="197">
        <v>90</v>
      </c>
      <c r="I2782" s="197" t="s">
        <v>3225</v>
      </c>
      <c r="J2782" s="197" t="s">
        <v>19596</v>
      </c>
      <c r="K2782" s="57" t="s">
        <v>3196</v>
      </c>
      <c r="M2782" s="199">
        <v>18</v>
      </c>
      <c r="O2782" s="197" t="s">
        <v>22898</v>
      </c>
      <c r="Q2782" s="197" t="s">
        <v>3229</v>
      </c>
      <c r="S2782" s="57">
        <v>1</v>
      </c>
      <c r="T2782" s="197" t="s">
        <v>19598</v>
      </c>
      <c r="U2782" s="57" t="str">
        <f>VLOOKUP(A2782,'Individual Data'!$K$5:$AC$5544,12,FALSE)</f>
        <v>Unassigned</v>
      </c>
      <c r="V2782" s="14">
        <f>IFERROR(LOOKUP(H2782,{30,43,48,53,58,63,68,73,78,83,88,93,97},{42,47,52,57,62,67,72,77,82,87,92,99,100}),999)</f>
        <v>92</v>
      </c>
      <c r="X2782" s="57" t="str">
        <f>VLOOKUP(A2782,'Individual Data'!$K$5:$AC$5544,8,FALSE)</f>
        <v>NA</v>
      </c>
      <c r="Y2782" s="57" t="str">
        <f>VLOOKUP(A2782,'Individual Data'!$K$5:$AC$5544,9,FALSE)</f>
        <v>U</v>
      </c>
    </row>
    <row r="2783" spans="1:25" ht="15" customHeight="1" x14ac:dyDescent="0.25">
      <c r="A2783" s="197" t="s">
        <v>11843</v>
      </c>
      <c r="B2783" s="197" t="s">
        <v>22899</v>
      </c>
      <c r="C2783" s="198">
        <v>45223</v>
      </c>
      <c r="D2783" s="199">
        <v>223</v>
      </c>
      <c r="E2783" s="197" t="s">
        <v>19595</v>
      </c>
      <c r="F2783" s="197" t="s">
        <v>19617</v>
      </c>
      <c r="G2783" s="197"/>
      <c r="H2783" s="197">
        <v>85</v>
      </c>
      <c r="I2783" s="197" t="s">
        <v>3225</v>
      </c>
      <c r="J2783" s="197" t="s">
        <v>19596</v>
      </c>
      <c r="K2783" s="57" t="s">
        <v>3196</v>
      </c>
      <c r="M2783" s="199">
        <v>18</v>
      </c>
      <c r="O2783" s="197" t="s">
        <v>22900</v>
      </c>
      <c r="Q2783" s="197" t="s">
        <v>3229</v>
      </c>
      <c r="S2783" s="57">
        <v>1</v>
      </c>
      <c r="T2783" s="197" t="s">
        <v>19598</v>
      </c>
      <c r="U2783" s="57" t="str">
        <f>VLOOKUP(A2783,'Individual Data'!$K$5:$AC$5544,12,FALSE)</f>
        <v>IPCSR</v>
      </c>
      <c r="V2783" s="14">
        <f>IFERROR(LOOKUP(H2783,{30,43,48,53,58,63,68,73,78,83,88,93,97},{42,47,52,57,62,67,72,77,82,87,92,99,100}),999)</f>
        <v>87</v>
      </c>
      <c r="X2783" s="57">
        <f>VLOOKUP(A2783,'Individual Data'!$K$5:$AC$5544,8,FALSE)</f>
        <v>4</v>
      </c>
      <c r="Y2783" s="57">
        <f>VLOOKUP(A2783,'Individual Data'!$K$5:$AC$5544,9,FALSE)</f>
        <v>2019</v>
      </c>
    </row>
    <row r="2784" spans="1:25" ht="15" customHeight="1" x14ac:dyDescent="0.25">
      <c r="A2784" s="197" t="s">
        <v>11845</v>
      </c>
      <c r="B2784" s="197" t="s">
        <v>22901</v>
      </c>
      <c r="C2784" s="198">
        <v>45223</v>
      </c>
      <c r="D2784" s="199">
        <v>209</v>
      </c>
      <c r="E2784" s="197" t="s">
        <v>19595</v>
      </c>
      <c r="F2784" s="197" t="s">
        <v>19617</v>
      </c>
      <c r="G2784" s="197"/>
      <c r="H2784" s="197">
        <v>95</v>
      </c>
      <c r="I2784" s="197" t="s">
        <v>3225</v>
      </c>
      <c r="J2784" s="197" t="s">
        <v>17688</v>
      </c>
      <c r="K2784" s="229" t="s">
        <v>3228</v>
      </c>
      <c r="M2784" s="199">
        <v>18</v>
      </c>
      <c r="O2784" s="197" t="s">
        <v>19601</v>
      </c>
      <c r="Q2784" s="197" t="s">
        <v>3229</v>
      </c>
      <c r="S2784" s="57">
        <v>1</v>
      </c>
      <c r="T2784" s="197" t="s">
        <v>3229</v>
      </c>
      <c r="U2784" s="57" t="str">
        <f>VLOOKUP(A2784,'Individual Data'!$K$5:$AC$5544,12,FALSE)</f>
        <v>LFSO</v>
      </c>
      <c r="V2784" s="14">
        <f>IFERROR(LOOKUP(H2784,{30,43,48,53,58,63,68,73,78,83,88,93,97},{42,47,52,57,62,67,72,77,82,87,92,99,100}),999)</f>
        <v>99</v>
      </c>
      <c r="X2784" s="57">
        <f>VLOOKUP(A2784,'Individual Data'!$K$5:$AC$5544,8,FALSE)</f>
        <v>4</v>
      </c>
      <c r="Y2784" s="57">
        <f>VLOOKUP(A2784,'Individual Data'!$K$5:$AC$5544,9,FALSE)</f>
        <v>2019</v>
      </c>
    </row>
    <row r="2785" spans="1:25" ht="15" customHeight="1" x14ac:dyDescent="0.25">
      <c r="A2785" s="197" t="s">
        <v>11848</v>
      </c>
      <c r="B2785" s="197" t="s">
        <v>22902</v>
      </c>
      <c r="C2785" s="198">
        <v>45223</v>
      </c>
      <c r="D2785" s="199">
        <v>228</v>
      </c>
      <c r="E2785" s="197" t="s">
        <v>19595</v>
      </c>
      <c r="F2785" s="197" t="s">
        <v>19617</v>
      </c>
      <c r="G2785" s="197"/>
      <c r="H2785" s="197">
        <v>83</v>
      </c>
      <c r="I2785" s="197" t="s">
        <v>3225</v>
      </c>
      <c r="J2785" s="197" t="s">
        <v>19596</v>
      </c>
      <c r="K2785" s="228" t="s">
        <v>3196</v>
      </c>
      <c r="M2785" s="199">
        <v>18</v>
      </c>
      <c r="O2785" s="197" t="s">
        <v>22903</v>
      </c>
      <c r="Q2785" s="197" t="s">
        <v>3229</v>
      </c>
      <c r="S2785" s="57">
        <v>1</v>
      </c>
      <c r="T2785" s="197" t="s">
        <v>3229</v>
      </c>
      <c r="U2785" s="57" t="str">
        <f>VLOOKUP(A2785,'Individual Data'!$K$5:$AC$5544,12,FALSE)</f>
        <v>PLA1</v>
      </c>
      <c r="V2785" s="14">
        <f>IFERROR(LOOKUP(H2785,{30,43,48,53,58,63,68,73,78,83,88,93,97},{42,47,52,57,62,67,72,77,82,87,92,99,100}),999)</f>
        <v>87</v>
      </c>
      <c r="X2785" s="57">
        <f>VLOOKUP(A2785,'Individual Data'!$K$5:$AC$5544,8,FALSE)</f>
        <v>4</v>
      </c>
      <c r="Y2785" s="57">
        <f>VLOOKUP(A2785,'Individual Data'!$K$5:$AC$5544,9,FALSE)</f>
        <v>2019</v>
      </c>
    </row>
    <row r="2786" spans="1:25" ht="15" customHeight="1" x14ac:dyDescent="0.25">
      <c r="A2786" s="197" t="s">
        <v>11863</v>
      </c>
      <c r="B2786" s="197" t="s">
        <v>22904</v>
      </c>
      <c r="C2786" s="198">
        <v>45230</v>
      </c>
      <c r="D2786" s="199">
        <v>3213</v>
      </c>
      <c r="E2786" s="197" t="s">
        <v>19595</v>
      </c>
      <c r="F2786" s="197" t="s">
        <v>19617</v>
      </c>
      <c r="G2786" s="197"/>
      <c r="H2786" s="197">
        <v>74</v>
      </c>
      <c r="I2786" s="197" t="s">
        <v>3085</v>
      </c>
      <c r="J2786" s="197" t="s">
        <v>17688</v>
      </c>
      <c r="K2786" s="229" t="s">
        <v>3228</v>
      </c>
      <c r="M2786" s="199">
        <v>18</v>
      </c>
      <c r="O2786" s="197" t="s">
        <v>19601</v>
      </c>
      <c r="Q2786" s="197" t="s">
        <v>3229</v>
      </c>
      <c r="S2786" s="57">
        <v>1</v>
      </c>
      <c r="T2786" s="197" t="s">
        <v>3229</v>
      </c>
      <c r="U2786" s="57" t="str">
        <f>VLOOKUP(A2786,'Individual Data'!$K$5:$AC$5544,12,FALSE)</f>
        <v>LFSO</v>
      </c>
      <c r="V2786" s="14">
        <f>IFERROR(LOOKUP(H2786,{30,43,48,53,58,63,68,73,78,83,88,93,97},{42,47,52,57,62,67,72,77,82,87,92,99,100}),999)</f>
        <v>77</v>
      </c>
      <c r="X2786" s="57">
        <f>VLOOKUP(A2786,'Individual Data'!$K$5:$AC$5544,8,FALSE)</f>
        <v>4</v>
      </c>
      <c r="Y2786" s="57">
        <f>VLOOKUP(A2786,'Individual Data'!$K$5:$AC$5544,9,FALSE)</f>
        <v>2019</v>
      </c>
    </row>
    <row r="2787" spans="1:25" ht="15" customHeight="1" x14ac:dyDescent="0.25">
      <c r="A2787" s="197" t="s">
        <v>11867</v>
      </c>
      <c r="B2787" s="197" t="s">
        <v>22905</v>
      </c>
      <c r="C2787" s="198">
        <v>45223</v>
      </c>
      <c r="D2787" s="199">
        <v>198</v>
      </c>
      <c r="E2787" s="197" t="s">
        <v>19595</v>
      </c>
      <c r="F2787" s="197" t="s">
        <v>19617</v>
      </c>
      <c r="G2787" s="197"/>
      <c r="H2787" s="197">
        <v>85</v>
      </c>
      <c r="I2787" s="197" t="s">
        <v>3225</v>
      </c>
      <c r="J2787" s="197" t="s">
        <v>17688</v>
      </c>
      <c r="K2787" s="197" t="s">
        <v>3228</v>
      </c>
      <c r="M2787" s="199">
        <v>18</v>
      </c>
      <c r="O2787" s="197" t="s">
        <v>19601</v>
      </c>
      <c r="Q2787" s="197" t="s">
        <v>3229</v>
      </c>
      <c r="S2787" s="57">
        <v>1</v>
      </c>
      <c r="T2787" s="197" t="s">
        <v>3229</v>
      </c>
      <c r="U2787" s="57" t="str">
        <f>VLOOKUP(A2787,'Individual Data'!$K$5:$AC$5544,12,FALSE)</f>
        <v>PLA1</v>
      </c>
      <c r="V2787" s="14">
        <f>IFERROR(LOOKUP(H2787,{30,43,48,53,58,63,68,73,78,83,88,93,97},{42,47,52,57,62,67,72,77,82,87,92,99,100}),999)</f>
        <v>87</v>
      </c>
      <c r="X2787" s="57">
        <f>VLOOKUP(A2787,'Individual Data'!$K$5:$AC$5544,8,FALSE)</f>
        <v>4</v>
      </c>
      <c r="Y2787" s="57">
        <f>VLOOKUP(A2787,'Individual Data'!$K$5:$AC$5544,9,FALSE)</f>
        <v>2019</v>
      </c>
    </row>
    <row r="2788" spans="1:25" ht="15" customHeight="1" x14ac:dyDescent="0.25">
      <c r="A2788" s="197" t="s">
        <v>11878</v>
      </c>
      <c r="B2788" s="197" t="s">
        <v>22906</v>
      </c>
      <c r="C2788" s="198">
        <v>45236</v>
      </c>
      <c r="D2788" s="199">
        <v>4202</v>
      </c>
      <c r="E2788" s="197" t="s">
        <v>19595</v>
      </c>
      <c r="F2788" s="197" t="s">
        <v>19617</v>
      </c>
      <c r="G2788" s="197"/>
      <c r="H2788" s="197">
        <v>8</v>
      </c>
      <c r="I2788" s="197" t="s">
        <v>3085</v>
      </c>
      <c r="J2788" s="197" t="s">
        <v>19596</v>
      </c>
      <c r="K2788" s="228" t="s">
        <v>3196</v>
      </c>
      <c r="M2788" s="199">
        <v>18</v>
      </c>
      <c r="O2788" s="197" t="s">
        <v>22907</v>
      </c>
      <c r="Q2788" s="197" t="s">
        <v>3229</v>
      </c>
      <c r="S2788" s="57">
        <v>1</v>
      </c>
      <c r="T2788" s="197" t="s">
        <v>19598</v>
      </c>
      <c r="U2788" s="57" t="str">
        <f>VLOOKUP(A2788,'Individual Data'!$K$5:$AC$5544,12,FALSE)</f>
        <v>PLA1</v>
      </c>
      <c r="V2788" s="14">
        <f>IFERROR(LOOKUP(H2788,{30,43,48,53,58,63,68,73,78,83,88,93,97},{42,47,52,57,62,67,72,77,82,87,92,99,100}),999)</f>
        <v>999</v>
      </c>
      <c r="X2788" s="57">
        <f>VLOOKUP(A2788,'Individual Data'!$K$5:$AC$5544,8,FALSE)</f>
        <v>4</v>
      </c>
      <c r="Y2788" s="57">
        <f>VLOOKUP(A2788,'Individual Data'!$K$5:$AC$5544,9,FALSE)</f>
        <v>2019</v>
      </c>
    </row>
    <row r="2789" spans="1:25" ht="15" customHeight="1" x14ac:dyDescent="0.25">
      <c r="A2789" s="197" t="s">
        <v>11882</v>
      </c>
      <c r="B2789" s="197" t="s">
        <v>22908</v>
      </c>
      <c r="C2789" s="198">
        <v>45243</v>
      </c>
      <c r="D2789" s="199">
        <v>5008</v>
      </c>
      <c r="E2789" s="197" t="s">
        <v>19595</v>
      </c>
      <c r="F2789" s="197" t="s">
        <v>19617</v>
      </c>
      <c r="G2789" s="197"/>
      <c r="H2789" s="197">
        <v>83</v>
      </c>
      <c r="I2789" s="197" t="s">
        <v>3085</v>
      </c>
      <c r="J2789" s="197" t="s">
        <v>19596</v>
      </c>
      <c r="K2789" s="57" t="s">
        <v>3196</v>
      </c>
      <c r="M2789" s="199">
        <v>18</v>
      </c>
      <c r="O2789" s="197" t="s">
        <v>22909</v>
      </c>
      <c r="Q2789" s="197" t="s">
        <v>3229</v>
      </c>
      <c r="S2789" s="57">
        <v>1</v>
      </c>
      <c r="T2789" s="197" t="s">
        <v>19598</v>
      </c>
      <c r="U2789" s="57" t="str">
        <f>VLOOKUP(A2789,'Individual Data'!$K$5:$AC$5544,12,FALSE)</f>
        <v>Unassigned</v>
      </c>
      <c r="V2789" s="14">
        <f>IFERROR(LOOKUP(H2789,{30,43,48,53,58,63,68,73,78,83,88,93,97},{42,47,52,57,62,67,72,77,82,87,92,99,100}),999)</f>
        <v>87</v>
      </c>
      <c r="X2789" s="57" t="str">
        <f>VLOOKUP(A2789,'Individual Data'!$K$5:$AC$5544,8,FALSE)</f>
        <v>NA</v>
      </c>
      <c r="Y2789" s="57" t="str">
        <f>VLOOKUP(A2789,'Individual Data'!$K$5:$AC$5544,9,FALSE)</f>
        <v>U</v>
      </c>
    </row>
    <row r="2790" spans="1:25" ht="15" customHeight="1" x14ac:dyDescent="0.25">
      <c r="A2790" s="197" t="s">
        <v>11885</v>
      </c>
      <c r="B2790" s="197" t="s">
        <v>22910</v>
      </c>
      <c r="C2790" s="198">
        <v>45236</v>
      </c>
      <c r="D2790" s="199">
        <v>4237</v>
      </c>
      <c r="E2790" s="197" t="s">
        <v>19595</v>
      </c>
      <c r="F2790" s="197" t="s">
        <v>19617</v>
      </c>
      <c r="G2790" s="197"/>
      <c r="H2790" s="197">
        <v>84</v>
      </c>
      <c r="I2790" s="197" t="s">
        <v>3085</v>
      </c>
      <c r="J2790" s="197" t="s">
        <v>19596</v>
      </c>
      <c r="K2790" s="57" t="s">
        <v>3196</v>
      </c>
      <c r="M2790" s="199">
        <v>18</v>
      </c>
      <c r="O2790" s="197" t="s">
        <v>22911</v>
      </c>
      <c r="Q2790" s="197" t="s">
        <v>3229</v>
      </c>
      <c r="S2790" s="57">
        <v>1</v>
      </c>
      <c r="T2790" s="197" t="s">
        <v>19598</v>
      </c>
      <c r="U2790" s="57" t="str">
        <f>VLOOKUP(A2790,'Individual Data'!$K$5:$AC$5544,12,FALSE)</f>
        <v>Unassigned</v>
      </c>
      <c r="V2790" s="14">
        <f>IFERROR(LOOKUP(H2790,{30,43,48,53,58,63,68,73,78,83,88,93,97},{42,47,52,57,62,67,72,77,82,87,92,99,100}),999)</f>
        <v>87</v>
      </c>
      <c r="X2790" s="57" t="str">
        <f>VLOOKUP(A2790,'Individual Data'!$K$5:$AC$5544,8,FALSE)</f>
        <v>NA</v>
      </c>
      <c r="Y2790" s="57" t="str">
        <f>VLOOKUP(A2790,'Individual Data'!$K$5:$AC$5544,9,FALSE)</f>
        <v>U</v>
      </c>
    </row>
    <row r="2791" spans="1:25" ht="15" customHeight="1" x14ac:dyDescent="0.25">
      <c r="A2791" s="197" t="s">
        <v>11890</v>
      </c>
      <c r="B2791" s="197" t="s">
        <v>22912</v>
      </c>
      <c r="C2791" s="198">
        <v>45243</v>
      </c>
      <c r="D2791" s="199">
        <v>674</v>
      </c>
      <c r="E2791" s="197" t="s">
        <v>19595</v>
      </c>
      <c r="F2791" s="197" t="s">
        <v>19617</v>
      </c>
      <c r="G2791" s="197"/>
      <c r="H2791" s="197">
        <v>90</v>
      </c>
      <c r="I2791" s="197" t="s">
        <v>3225</v>
      </c>
      <c r="J2791" s="197" t="s">
        <v>19596</v>
      </c>
      <c r="K2791" s="57" t="s">
        <v>3196</v>
      </c>
      <c r="M2791" s="199">
        <v>18</v>
      </c>
      <c r="O2791" s="197" t="s">
        <v>22913</v>
      </c>
      <c r="Q2791" s="197" t="s">
        <v>3229</v>
      </c>
      <c r="S2791" s="57">
        <v>1</v>
      </c>
      <c r="T2791" s="197" t="s">
        <v>19598</v>
      </c>
      <c r="U2791" s="57" t="str">
        <f>VLOOKUP(A2791,'Individual Data'!$K$5:$AC$5544,12,FALSE)</f>
        <v>Unassigned</v>
      </c>
      <c r="V2791" s="14">
        <f>IFERROR(LOOKUP(H2791,{30,43,48,53,58,63,68,73,78,83,88,93,97},{42,47,52,57,62,67,72,77,82,87,92,99,100}),999)</f>
        <v>92</v>
      </c>
      <c r="X2791" s="57" t="str">
        <f>VLOOKUP(A2791,'Individual Data'!$K$5:$AC$5544,8,FALSE)</f>
        <v>NA</v>
      </c>
      <c r="Y2791" s="57" t="str">
        <f>VLOOKUP(A2791,'Individual Data'!$K$5:$AC$5544,9,FALSE)</f>
        <v>U</v>
      </c>
    </row>
    <row r="2792" spans="1:25" ht="15" customHeight="1" x14ac:dyDescent="0.25">
      <c r="A2792" s="197" t="s">
        <v>11895</v>
      </c>
      <c r="B2792" s="197" t="s">
        <v>22914</v>
      </c>
      <c r="C2792" s="198">
        <v>45236</v>
      </c>
      <c r="D2792" s="199">
        <v>530</v>
      </c>
      <c r="E2792" s="197" t="s">
        <v>19595</v>
      </c>
      <c r="F2792" s="197" t="s">
        <v>19617</v>
      </c>
      <c r="G2792" s="197"/>
      <c r="H2792" s="197">
        <v>87</v>
      </c>
      <c r="I2792" s="197" t="s">
        <v>3225</v>
      </c>
      <c r="J2792" s="197" t="s">
        <v>19596</v>
      </c>
      <c r="K2792" s="57" t="s">
        <v>3196</v>
      </c>
      <c r="M2792" s="199">
        <v>18</v>
      </c>
      <c r="O2792" s="197" t="s">
        <v>22915</v>
      </c>
      <c r="Q2792" s="197" t="s">
        <v>3229</v>
      </c>
      <c r="S2792" s="57">
        <v>1</v>
      </c>
      <c r="T2792" s="197" t="s">
        <v>19598</v>
      </c>
      <c r="U2792" s="57" t="str">
        <f>VLOOKUP(A2792,'Individual Data'!$K$5:$AC$5544,12,FALSE)</f>
        <v>NLVA</v>
      </c>
      <c r="V2792" s="14">
        <f>IFERROR(LOOKUP(H2792,{30,43,48,53,58,63,68,73,78,83,88,93,97},{42,47,52,57,62,67,72,77,82,87,92,99,100}),999)</f>
        <v>87</v>
      </c>
      <c r="X2792" s="57">
        <f>VLOOKUP(A2792,'Individual Data'!$K$5:$AC$5544,8,FALSE)</f>
        <v>4</v>
      </c>
      <c r="Y2792" s="57">
        <f>VLOOKUP(A2792,'Individual Data'!$K$5:$AC$5544,9,FALSE)</f>
        <v>2019</v>
      </c>
    </row>
    <row r="2793" spans="1:25" ht="15" customHeight="1" x14ac:dyDescent="0.25">
      <c r="A2793" s="197" t="s">
        <v>11899</v>
      </c>
      <c r="B2793" s="197" t="s">
        <v>22916</v>
      </c>
      <c r="C2793" s="198">
        <v>45230</v>
      </c>
      <c r="D2793" s="199">
        <v>3257</v>
      </c>
      <c r="E2793" s="197" t="s">
        <v>19595</v>
      </c>
      <c r="F2793" s="197" t="s">
        <v>19617</v>
      </c>
      <c r="G2793" s="197"/>
      <c r="H2793" s="197">
        <v>87</v>
      </c>
      <c r="I2793" s="197" t="s">
        <v>3085</v>
      </c>
      <c r="J2793" s="197" t="s">
        <v>19596</v>
      </c>
      <c r="K2793" s="57" t="s">
        <v>3196</v>
      </c>
      <c r="M2793" s="199">
        <v>18</v>
      </c>
      <c r="O2793" s="197" t="s">
        <v>22917</v>
      </c>
      <c r="Q2793" s="197" t="s">
        <v>3229</v>
      </c>
      <c r="S2793" s="57">
        <v>1</v>
      </c>
      <c r="T2793" s="197" t="s">
        <v>19598</v>
      </c>
      <c r="U2793" s="57" t="str">
        <f>VLOOKUP(A2793,'Individual Data'!$K$5:$AC$5544,12,FALSE)</f>
        <v>LFH UNK</v>
      </c>
      <c r="V2793" s="14">
        <f>IFERROR(LOOKUP(H2793,{30,43,48,53,58,63,68,73,78,83,88,93,97},{42,47,52,57,62,67,72,77,82,87,92,99,100}),999)</f>
        <v>87</v>
      </c>
      <c r="X2793" s="57">
        <f>VLOOKUP(A2793,'Individual Data'!$K$5:$AC$5544,8,FALSE)</f>
        <v>4</v>
      </c>
      <c r="Y2793" s="57">
        <f>VLOOKUP(A2793,'Individual Data'!$K$5:$AC$5544,9,FALSE)</f>
        <v>2019</v>
      </c>
    </row>
    <row r="2794" spans="1:25" ht="15" customHeight="1" x14ac:dyDescent="0.25">
      <c r="A2794" s="197" t="s">
        <v>11903</v>
      </c>
      <c r="B2794" s="197" t="s">
        <v>22918</v>
      </c>
      <c r="C2794" s="198">
        <v>45230</v>
      </c>
      <c r="D2794" s="199">
        <v>3245</v>
      </c>
      <c r="E2794" s="197" t="s">
        <v>19595</v>
      </c>
      <c r="F2794" s="197" t="s">
        <v>19617</v>
      </c>
      <c r="G2794" s="197"/>
      <c r="H2794" s="197">
        <v>83</v>
      </c>
      <c r="I2794" s="197" t="s">
        <v>3085</v>
      </c>
      <c r="J2794" s="197" t="s">
        <v>17688</v>
      </c>
      <c r="K2794" s="229" t="s">
        <v>3228</v>
      </c>
      <c r="M2794" s="199">
        <v>18</v>
      </c>
      <c r="O2794" s="197" t="s">
        <v>19601</v>
      </c>
      <c r="Q2794" s="197" t="s">
        <v>3229</v>
      </c>
      <c r="S2794" s="57">
        <v>1</v>
      </c>
      <c r="T2794" s="197" t="s">
        <v>3229</v>
      </c>
      <c r="U2794" s="57" t="str">
        <f>VLOOKUP(A2794,'Individual Data'!$K$5:$AC$5544,12,FALSE)</f>
        <v>Unassigned AD</v>
      </c>
      <c r="V2794" s="14">
        <f>IFERROR(LOOKUP(H2794,{30,43,48,53,58,63,68,73,78,83,88,93,97},{42,47,52,57,62,67,72,77,82,87,92,99,100}),999)</f>
        <v>87</v>
      </c>
      <c r="X2794" s="57" t="str">
        <f>VLOOKUP(A2794,'Individual Data'!$K$5:$AC$5544,8,FALSE)</f>
        <v>NA</v>
      </c>
      <c r="Y2794" s="57" t="str">
        <f>VLOOKUP(A2794,'Individual Data'!$K$5:$AC$5544,9,FALSE)</f>
        <v>U</v>
      </c>
    </row>
    <row r="2795" spans="1:25" ht="15" customHeight="1" x14ac:dyDescent="0.25">
      <c r="A2795" s="197" t="s">
        <v>11906</v>
      </c>
      <c r="B2795" s="197" t="s">
        <v>22919</v>
      </c>
      <c r="C2795" s="198">
        <v>45245</v>
      </c>
      <c r="D2795" s="199">
        <v>7043</v>
      </c>
      <c r="E2795" s="197" t="s">
        <v>19595</v>
      </c>
      <c r="F2795" s="197" t="s">
        <v>19610</v>
      </c>
      <c r="G2795" s="197"/>
      <c r="H2795" s="197">
        <v>89</v>
      </c>
      <c r="I2795" s="197" t="s">
        <v>3225</v>
      </c>
      <c r="J2795" s="197" t="s">
        <v>19596</v>
      </c>
      <c r="K2795" s="228" t="s">
        <v>3196</v>
      </c>
      <c r="M2795" s="199">
        <v>18</v>
      </c>
      <c r="O2795" s="197" t="s">
        <v>19601</v>
      </c>
      <c r="Q2795" s="197" t="s">
        <v>3229</v>
      </c>
      <c r="S2795" s="57">
        <v>1</v>
      </c>
      <c r="T2795" s="197" t="s">
        <v>3229</v>
      </c>
      <c r="U2795" s="57" t="str">
        <f>VLOOKUP(A2795,'Individual Data'!$K$5:$AC$5544,12,FALSE)</f>
        <v>Unassigned</v>
      </c>
      <c r="V2795" s="14">
        <f>IFERROR(LOOKUP(H2795,{30,43,48,53,58,63,68,73,78,83,88,93,97},{42,47,52,57,62,67,72,77,82,87,92,99,100}),999)</f>
        <v>92</v>
      </c>
      <c r="X2795" s="57" t="str">
        <f>VLOOKUP(A2795,'Individual Data'!$K$5:$AC$5544,8,FALSE)</f>
        <v>NA</v>
      </c>
      <c r="Y2795" s="57" t="str">
        <f>VLOOKUP(A2795,'Individual Data'!$K$5:$AC$5544,9,FALSE)</f>
        <v>U</v>
      </c>
    </row>
    <row r="2796" spans="1:25" ht="15" customHeight="1" x14ac:dyDescent="0.25">
      <c r="A2796" s="197" t="s">
        <v>11910</v>
      </c>
      <c r="B2796" s="197" t="s">
        <v>22920</v>
      </c>
      <c r="C2796" s="198">
        <v>45245</v>
      </c>
      <c r="D2796" s="199">
        <v>7018</v>
      </c>
      <c r="E2796" s="197" t="s">
        <v>19595</v>
      </c>
      <c r="F2796" s="197" t="s">
        <v>19610</v>
      </c>
      <c r="G2796" s="197"/>
      <c r="H2796" s="197">
        <v>88</v>
      </c>
      <c r="I2796" s="197" t="s">
        <v>3225</v>
      </c>
      <c r="J2796" s="197" t="s">
        <v>19596</v>
      </c>
      <c r="K2796" s="57" t="s">
        <v>3196</v>
      </c>
      <c r="M2796" s="199">
        <v>18</v>
      </c>
      <c r="O2796" s="197" t="s">
        <v>19601</v>
      </c>
      <c r="Q2796" s="197" t="s">
        <v>3229</v>
      </c>
      <c r="S2796" s="57">
        <v>1</v>
      </c>
      <c r="T2796" s="197" t="s">
        <v>3229</v>
      </c>
      <c r="U2796" s="57" t="str">
        <f>VLOOKUP(A2796,'Individual Data'!$K$5:$AC$5544,12,FALSE)</f>
        <v>IPCSR</v>
      </c>
      <c r="V2796" s="14">
        <f>IFERROR(LOOKUP(H2796,{30,43,48,53,58,63,68,73,78,83,88,93,97},{42,47,52,57,62,67,72,77,82,87,92,99,100}),999)</f>
        <v>92</v>
      </c>
      <c r="X2796" s="57">
        <f>VLOOKUP(A2796,'Individual Data'!$K$5:$AC$5544,8,FALSE)</f>
        <v>4</v>
      </c>
      <c r="Y2796" s="57">
        <f>VLOOKUP(A2796,'Individual Data'!$K$5:$AC$5544,9,FALSE)</f>
        <v>2019</v>
      </c>
    </row>
    <row r="2797" spans="1:25" ht="15" customHeight="1" x14ac:dyDescent="0.25">
      <c r="A2797" s="197" t="s">
        <v>11915</v>
      </c>
      <c r="B2797" s="197" t="s">
        <v>22921</v>
      </c>
      <c r="C2797" s="198">
        <v>45223</v>
      </c>
      <c r="D2797" s="199">
        <v>229</v>
      </c>
      <c r="E2797" s="197" t="s">
        <v>19595</v>
      </c>
      <c r="F2797" s="197" t="s">
        <v>19617</v>
      </c>
      <c r="G2797" s="197"/>
      <c r="H2797" s="197">
        <v>94</v>
      </c>
      <c r="I2797" s="197" t="s">
        <v>3225</v>
      </c>
      <c r="J2797" s="197" t="s">
        <v>17688</v>
      </c>
      <c r="K2797" s="229" t="s">
        <v>3228</v>
      </c>
      <c r="M2797" s="199">
        <v>18</v>
      </c>
      <c r="O2797" s="197" t="s">
        <v>19601</v>
      </c>
      <c r="Q2797" s="197" t="s">
        <v>3229</v>
      </c>
      <c r="S2797" s="57">
        <v>1</v>
      </c>
      <c r="T2797" s="197" t="s">
        <v>3229</v>
      </c>
      <c r="U2797" s="57" t="str">
        <f>VLOOKUP(A2797,'Individual Data'!$K$5:$AC$5544,12,FALSE)</f>
        <v>LFSO</v>
      </c>
      <c r="V2797" s="14">
        <f>IFERROR(LOOKUP(H2797,{30,43,48,53,58,63,68,73,78,83,88,93,97},{42,47,52,57,62,67,72,77,82,87,92,99,100}),999)</f>
        <v>99</v>
      </c>
      <c r="X2797" s="57">
        <f>VLOOKUP(A2797,'Individual Data'!$K$5:$AC$5544,8,FALSE)</f>
        <v>4</v>
      </c>
      <c r="Y2797" s="57">
        <f>VLOOKUP(A2797,'Individual Data'!$K$5:$AC$5544,9,FALSE)</f>
        <v>2019</v>
      </c>
    </row>
    <row r="2798" spans="1:25" ht="15" customHeight="1" x14ac:dyDescent="0.25">
      <c r="A2798" s="197" t="s">
        <v>11918</v>
      </c>
      <c r="B2798" s="197" t="s">
        <v>22922</v>
      </c>
      <c r="C2798" s="198">
        <v>45236</v>
      </c>
      <c r="D2798" s="199">
        <v>566</v>
      </c>
      <c r="E2798" s="197" t="s">
        <v>19595</v>
      </c>
      <c r="F2798" s="197" t="s">
        <v>19617</v>
      </c>
      <c r="G2798" s="197"/>
      <c r="H2798" s="197">
        <v>83</v>
      </c>
      <c r="I2798" s="197" t="s">
        <v>3225</v>
      </c>
      <c r="J2798" s="197" t="s">
        <v>19596</v>
      </c>
      <c r="K2798" s="228" t="s">
        <v>3196</v>
      </c>
      <c r="M2798" s="199">
        <v>18</v>
      </c>
      <c r="O2798" s="197" t="s">
        <v>22923</v>
      </c>
      <c r="Q2798" s="197" t="s">
        <v>3229</v>
      </c>
      <c r="S2798" s="57">
        <v>1</v>
      </c>
      <c r="T2798" s="197" t="s">
        <v>19598</v>
      </c>
      <c r="U2798" s="57" t="str">
        <f>VLOOKUP(A2798,'Individual Data'!$K$5:$AC$5544,12,FALSE)</f>
        <v>Unassigned</v>
      </c>
      <c r="V2798" s="14">
        <f>IFERROR(LOOKUP(H2798,{30,43,48,53,58,63,68,73,78,83,88,93,97},{42,47,52,57,62,67,72,77,82,87,92,99,100}),999)</f>
        <v>87</v>
      </c>
      <c r="X2798" s="57" t="str">
        <f>VLOOKUP(A2798,'Individual Data'!$K$5:$AC$5544,8,FALSE)</f>
        <v>NA</v>
      </c>
      <c r="Y2798" s="57" t="str">
        <f>VLOOKUP(A2798,'Individual Data'!$K$5:$AC$5544,9,FALSE)</f>
        <v>U</v>
      </c>
    </row>
    <row r="2799" spans="1:25" ht="15" customHeight="1" x14ac:dyDescent="0.25">
      <c r="A2799" s="197" t="s">
        <v>11923</v>
      </c>
      <c r="B2799" s="197" t="s">
        <v>22924</v>
      </c>
      <c r="C2799" s="198">
        <v>45236</v>
      </c>
      <c r="D2799" s="199">
        <v>4239</v>
      </c>
      <c r="E2799" s="197" t="s">
        <v>19595</v>
      </c>
      <c r="F2799" s="197" t="s">
        <v>19617</v>
      </c>
      <c r="G2799" s="197"/>
      <c r="H2799" s="197">
        <v>83</v>
      </c>
      <c r="I2799" s="197" t="s">
        <v>3085</v>
      </c>
      <c r="J2799" s="197" t="s">
        <v>19596</v>
      </c>
      <c r="K2799" s="57" t="s">
        <v>3196</v>
      </c>
      <c r="M2799" s="199">
        <v>18</v>
      </c>
      <c r="O2799" s="197" t="s">
        <v>22925</v>
      </c>
      <c r="Q2799" s="197" t="s">
        <v>3229</v>
      </c>
      <c r="S2799" s="57">
        <v>1</v>
      </c>
      <c r="T2799" s="197" t="s">
        <v>19598</v>
      </c>
      <c r="U2799" s="57" t="str">
        <f>VLOOKUP(A2799,'Individual Data'!$K$5:$AC$5544,12,FALSE)</f>
        <v>Unassigned</v>
      </c>
      <c r="V2799" s="14">
        <f>IFERROR(LOOKUP(H2799,{30,43,48,53,58,63,68,73,78,83,88,93,97},{42,47,52,57,62,67,72,77,82,87,92,99,100}),999)</f>
        <v>87</v>
      </c>
      <c r="X2799" s="57" t="str">
        <f>VLOOKUP(A2799,'Individual Data'!$K$5:$AC$5544,8,FALSE)</f>
        <v>NA</v>
      </c>
      <c r="Y2799" s="57" t="str">
        <f>VLOOKUP(A2799,'Individual Data'!$K$5:$AC$5544,9,FALSE)</f>
        <v>U</v>
      </c>
    </row>
    <row r="2800" spans="1:25" ht="15" customHeight="1" x14ac:dyDescent="0.25">
      <c r="A2800" s="197" t="s">
        <v>11925</v>
      </c>
      <c r="B2800" s="197" t="s">
        <v>22926</v>
      </c>
      <c r="C2800" s="198">
        <v>45236</v>
      </c>
      <c r="D2800" s="199">
        <v>4212</v>
      </c>
      <c r="E2800" s="197" t="s">
        <v>19595</v>
      </c>
      <c r="F2800" s="197" t="s">
        <v>19617</v>
      </c>
      <c r="G2800" s="197"/>
      <c r="H2800" s="197">
        <v>83</v>
      </c>
      <c r="I2800" s="197" t="s">
        <v>3085</v>
      </c>
      <c r="J2800" s="197" t="s">
        <v>19596</v>
      </c>
      <c r="K2800" s="57" t="s">
        <v>3196</v>
      </c>
      <c r="M2800" s="199">
        <v>18</v>
      </c>
      <c r="O2800" s="197" t="s">
        <v>22927</v>
      </c>
      <c r="Q2800" s="197" t="s">
        <v>3229</v>
      </c>
      <c r="S2800" s="57">
        <v>1</v>
      </c>
      <c r="T2800" s="197" t="s">
        <v>19598</v>
      </c>
      <c r="U2800" s="57" t="str">
        <f>VLOOKUP(A2800,'Individual Data'!$K$5:$AC$5544,12,FALSE)</f>
        <v>IPCSR</v>
      </c>
      <c r="V2800" s="14">
        <f>IFERROR(LOOKUP(H2800,{30,43,48,53,58,63,68,73,78,83,88,93,97},{42,47,52,57,62,67,72,77,82,87,92,99,100}),999)</f>
        <v>87</v>
      </c>
      <c r="X2800" s="57">
        <f>VLOOKUP(A2800,'Individual Data'!$K$5:$AC$5544,8,FALSE)</f>
        <v>4</v>
      </c>
      <c r="Y2800" s="57">
        <f>VLOOKUP(A2800,'Individual Data'!$K$5:$AC$5544,9,FALSE)</f>
        <v>2019</v>
      </c>
    </row>
    <row r="2801" spans="1:25" ht="15" customHeight="1" x14ac:dyDescent="0.25">
      <c r="A2801" s="197" t="s">
        <v>11927</v>
      </c>
      <c r="B2801" s="197" t="s">
        <v>22928</v>
      </c>
      <c r="C2801" s="198">
        <v>45243</v>
      </c>
      <c r="D2801" s="199">
        <v>5107</v>
      </c>
      <c r="E2801" s="197" t="s">
        <v>19595</v>
      </c>
      <c r="F2801" s="197" t="s">
        <v>19617</v>
      </c>
      <c r="G2801" s="197"/>
      <c r="H2801" s="197">
        <v>81</v>
      </c>
      <c r="I2801" s="197" t="s">
        <v>3085</v>
      </c>
      <c r="J2801" s="197" t="s">
        <v>19596</v>
      </c>
      <c r="K2801" s="57" t="s">
        <v>3196</v>
      </c>
      <c r="M2801" s="199">
        <v>18</v>
      </c>
      <c r="O2801" s="197" t="s">
        <v>22929</v>
      </c>
      <c r="Q2801" s="197" t="s">
        <v>3229</v>
      </c>
      <c r="S2801" s="57">
        <v>1</v>
      </c>
      <c r="T2801" s="197" t="s">
        <v>19598</v>
      </c>
      <c r="U2801" s="57" t="str">
        <f>VLOOKUP(A2801,'Individual Data'!$K$5:$AC$5544,12,FALSE)</f>
        <v>LFHSO2</v>
      </c>
      <c r="V2801" s="14">
        <f>IFERROR(LOOKUP(H2801,{30,43,48,53,58,63,68,73,78,83,88,93,97},{42,47,52,57,62,67,72,77,82,87,92,99,100}),999)</f>
        <v>82</v>
      </c>
      <c r="X2801" s="57">
        <f>VLOOKUP(A2801,'Individual Data'!$K$5:$AC$5544,8,FALSE)</f>
        <v>4</v>
      </c>
      <c r="Y2801" s="57">
        <f>VLOOKUP(A2801,'Individual Data'!$K$5:$AC$5544,9,FALSE)</f>
        <v>2019</v>
      </c>
    </row>
    <row r="2802" spans="1:25" ht="15" customHeight="1" x14ac:dyDescent="0.25">
      <c r="A2802" s="197" t="s">
        <v>11935</v>
      </c>
      <c r="B2802" s="197" t="s">
        <v>22930</v>
      </c>
      <c r="C2802" s="198">
        <v>45230</v>
      </c>
      <c r="D2802" s="199">
        <v>3285</v>
      </c>
      <c r="E2802" s="197" t="s">
        <v>19595</v>
      </c>
      <c r="F2802" s="197" t="s">
        <v>19617</v>
      </c>
      <c r="G2802" s="197"/>
      <c r="H2802" s="197">
        <v>83</v>
      </c>
      <c r="I2802" s="197" t="s">
        <v>3085</v>
      </c>
      <c r="J2802" s="197" t="s">
        <v>17688</v>
      </c>
      <c r="K2802" s="229" t="s">
        <v>3228</v>
      </c>
      <c r="M2802" s="199">
        <v>18</v>
      </c>
      <c r="O2802" s="197" t="s">
        <v>19601</v>
      </c>
      <c r="Q2802" s="197" t="s">
        <v>3229</v>
      </c>
      <c r="S2802" s="57">
        <v>1</v>
      </c>
      <c r="T2802" s="197" t="s">
        <v>3229</v>
      </c>
      <c r="U2802" s="57" t="str">
        <f>VLOOKUP(A2802,'Individual Data'!$K$5:$AC$5544,12,FALSE)</f>
        <v>IPCSR</v>
      </c>
      <c r="V2802" s="14">
        <f>IFERROR(LOOKUP(H2802,{30,43,48,53,58,63,68,73,78,83,88,93,97},{42,47,52,57,62,67,72,77,82,87,92,99,100}),999)</f>
        <v>87</v>
      </c>
      <c r="X2802" s="57">
        <f>VLOOKUP(A2802,'Individual Data'!$K$5:$AC$5544,8,FALSE)</f>
        <v>4</v>
      </c>
      <c r="Y2802" s="57">
        <f>VLOOKUP(A2802,'Individual Data'!$K$5:$AC$5544,9,FALSE)</f>
        <v>2019</v>
      </c>
    </row>
    <row r="2803" spans="1:25" ht="15" customHeight="1" x14ac:dyDescent="0.25">
      <c r="A2803" s="197" t="s">
        <v>11938</v>
      </c>
      <c r="B2803" s="197" t="s">
        <v>22931</v>
      </c>
      <c r="C2803" s="198">
        <v>45245</v>
      </c>
      <c r="D2803" s="199">
        <v>7024</v>
      </c>
      <c r="E2803" s="197" t="s">
        <v>19595</v>
      </c>
      <c r="F2803" s="197" t="s">
        <v>19610</v>
      </c>
      <c r="G2803" s="197"/>
      <c r="H2803" s="197">
        <v>87</v>
      </c>
      <c r="I2803" s="197" t="s">
        <v>3085</v>
      </c>
      <c r="J2803" s="197" t="s">
        <v>17688</v>
      </c>
      <c r="K2803" s="197" t="s">
        <v>3228</v>
      </c>
      <c r="M2803" s="199">
        <v>18</v>
      </c>
      <c r="O2803" s="197" t="s">
        <v>19601</v>
      </c>
      <c r="Q2803" s="197" t="s">
        <v>3229</v>
      </c>
      <c r="S2803" s="57">
        <v>1</v>
      </c>
      <c r="T2803" s="197" t="s">
        <v>3229</v>
      </c>
      <c r="U2803" s="57" t="str">
        <f>VLOOKUP(A2803,'Individual Data'!$K$5:$AC$5544,12,FALSE)</f>
        <v>LFYO</v>
      </c>
      <c r="V2803" s="14">
        <f>IFERROR(LOOKUP(H2803,{30,43,48,53,58,63,68,73,78,83,88,93,97},{42,47,52,57,62,67,72,77,82,87,92,99,100}),999)</f>
        <v>87</v>
      </c>
      <c r="X2803" s="57">
        <f>VLOOKUP(A2803,'Individual Data'!$K$5:$AC$5544,8,FALSE)</f>
        <v>5</v>
      </c>
      <c r="Y2803" s="57">
        <f>VLOOKUP(A2803,'Individual Data'!$K$5:$AC$5544,9,FALSE)</f>
        <v>2018</v>
      </c>
    </row>
    <row r="2804" spans="1:25" ht="15" customHeight="1" x14ac:dyDescent="0.25">
      <c r="A2804" s="197" t="s">
        <v>11943</v>
      </c>
      <c r="B2804" s="197" t="s">
        <v>22932</v>
      </c>
      <c r="C2804" s="198">
        <v>45243</v>
      </c>
      <c r="D2804" s="199">
        <v>5123</v>
      </c>
      <c r="E2804" s="197" t="s">
        <v>19595</v>
      </c>
      <c r="F2804" s="197" t="s">
        <v>19617</v>
      </c>
      <c r="G2804" s="197"/>
      <c r="H2804" s="197">
        <v>81</v>
      </c>
      <c r="I2804" s="197" t="s">
        <v>3085</v>
      </c>
      <c r="J2804" s="197" t="s">
        <v>19596</v>
      </c>
      <c r="K2804" s="228" t="s">
        <v>3196</v>
      </c>
      <c r="M2804" s="199">
        <v>18</v>
      </c>
      <c r="O2804" s="197" t="s">
        <v>22933</v>
      </c>
      <c r="Q2804" s="197" t="s">
        <v>3229</v>
      </c>
      <c r="S2804" s="57">
        <v>1</v>
      </c>
      <c r="T2804" s="197" t="s">
        <v>19598</v>
      </c>
      <c r="U2804" s="57" t="str">
        <f>VLOOKUP(A2804,'Individual Data'!$K$5:$AC$5544,12,FALSE)</f>
        <v>IPCSR</v>
      </c>
      <c r="V2804" s="14">
        <f>IFERROR(LOOKUP(H2804,{30,43,48,53,58,63,68,73,78,83,88,93,97},{42,47,52,57,62,67,72,77,82,87,92,99,100}),999)</f>
        <v>82</v>
      </c>
      <c r="X2804" s="57">
        <f>VLOOKUP(A2804,'Individual Data'!$K$5:$AC$5544,8,FALSE)</f>
        <v>4</v>
      </c>
      <c r="Y2804" s="57">
        <f>VLOOKUP(A2804,'Individual Data'!$K$5:$AC$5544,9,FALSE)</f>
        <v>2019</v>
      </c>
    </row>
    <row r="2805" spans="1:25" ht="15" customHeight="1" x14ac:dyDescent="0.25">
      <c r="A2805" s="197" t="s">
        <v>11945</v>
      </c>
      <c r="B2805" s="197" t="s">
        <v>22934</v>
      </c>
      <c r="C2805" s="198">
        <v>45200</v>
      </c>
      <c r="D2805" s="199">
        <v>23400</v>
      </c>
      <c r="E2805" s="197" t="s">
        <v>19595</v>
      </c>
      <c r="F2805" s="197" t="s">
        <v>17699</v>
      </c>
      <c r="G2805" s="197"/>
      <c r="H2805" s="197">
        <v>81</v>
      </c>
      <c r="I2805" s="197" t="s">
        <v>3085</v>
      </c>
      <c r="J2805" s="197" t="s">
        <v>17688</v>
      </c>
      <c r="K2805" s="229" t="s">
        <v>3228</v>
      </c>
      <c r="M2805" s="199">
        <v>18</v>
      </c>
      <c r="O2805" s="197" t="s">
        <v>19601</v>
      </c>
      <c r="Q2805" s="197" t="s">
        <v>3229</v>
      </c>
      <c r="S2805" s="57">
        <v>1</v>
      </c>
      <c r="T2805" s="197" t="s">
        <v>3229</v>
      </c>
      <c r="U2805" s="57" t="str">
        <f>VLOOKUP(A2805,'Individual Data'!$K$5:$AC$5544,12,FALSE)</f>
        <v>GRR</v>
      </c>
      <c r="V2805" s="14">
        <f>IFERROR(LOOKUP(H2805,{30,43,48,53,58,63,68,73,78,83,88,93,97},{42,47,52,57,62,67,72,77,82,87,92,99,100}),999)</f>
        <v>82</v>
      </c>
      <c r="X2805" s="57">
        <f>VLOOKUP(A2805,'Individual Data'!$K$5:$AC$5544,8,FALSE)</f>
        <v>4</v>
      </c>
      <c r="Y2805" s="57">
        <f>VLOOKUP(A2805,'Individual Data'!$K$5:$AC$5544,9,FALSE)</f>
        <v>2019</v>
      </c>
    </row>
    <row r="2806" spans="1:25" ht="15" customHeight="1" x14ac:dyDescent="0.25">
      <c r="A2806" s="197" t="s">
        <v>11957</v>
      </c>
      <c r="B2806" s="197" t="s">
        <v>22935</v>
      </c>
      <c r="C2806" s="198">
        <v>45235</v>
      </c>
      <c r="D2806" s="199">
        <v>24623</v>
      </c>
      <c r="E2806" s="197" t="s">
        <v>19595</v>
      </c>
      <c r="F2806" s="197" t="s">
        <v>17699</v>
      </c>
      <c r="G2806" s="197"/>
      <c r="H2806" s="197">
        <v>87</v>
      </c>
      <c r="I2806" s="197" t="s">
        <v>3225</v>
      </c>
      <c r="J2806" s="197" t="s">
        <v>19596</v>
      </c>
      <c r="K2806" s="228" t="s">
        <v>3196</v>
      </c>
      <c r="M2806" s="199">
        <v>18</v>
      </c>
      <c r="O2806" s="197" t="s">
        <v>22936</v>
      </c>
      <c r="Q2806" s="197" t="s">
        <v>3229</v>
      </c>
      <c r="S2806" s="57">
        <v>1</v>
      </c>
      <c r="T2806" s="197" t="s">
        <v>19598</v>
      </c>
      <c r="U2806" s="57" t="str">
        <f>VLOOKUP(A2806,'Individual Data'!$K$5:$AC$5544,12,FALSE)</f>
        <v>BCA1</v>
      </c>
      <c r="V2806" s="14">
        <f>IFERROR(LOOKUP(H2806,{30,43,48,53,58,63,68,73,78,83,88,93,97},{42,47,52,57,62,67,72,77,82,87,92,99,100}),999)</f>
        <v>87</v>
      </c>
      <c r="X2806" s="57">
        <f>VLOOKUP(A2806,'Individual Data'!$K$5:$AC$5544,8,FALSE)</f>
        <v>4</v>
      </c>
      <c r="Y2806" s="57">
        <f>VLOOKUP(A2806,'Individual Data'!$K$5:$AC$5544,9,FALSE)</f>
        <v>2019</v>
      </c>
    </row>
    <row r="2807" spans="1:25" ht="15" customHeight="1" x14ac:dyDescent="0.25">
      <c r="A2807" s="197" t="s">
        <v>11960</v>
      </c>
      <c r="B2807" s="197" t="s">
        <v>22937</v>
      </c>
      <c r="C2807" s="198">
        <v>45230</v>
      </c>
      <c r="D2807" s="199">
        <v>406</v>
      </c>
      <c r="E2807" s="197" t="s">
        <v>19595</v>
      </c>
      <c r="F2807" s="197" t="s">
        <v>19617</v>
      </c>
      <c r="G2807" s="197"/>
      <c r="H2807" s="197">
        <v>95</v>
      </c>
      <c r="I2807" s="197" t="s">
        <v>3225</v>
      </c>
      <c r="J2807" s="197" t="s">
        <v>19596</v>
      </c>
      <c r="K2807" s="57" t="s">
        <v>3196</v>
      </c>
      <c r="M2807" s="199">
        <v>18</v>
      </c>
      <c r="O2807" s="197" t="s">
        <v>22938</v>
      </c>
      <c r="Q2807" s="197" t="s">
        <v>3229</v>
      </c>
      <c r="S2807" s="57">
        <v>1</v>
      </c>
      <c r="T2807" s="197" t="s">
        <v>19598</v>
      </c>
      <c r="U2807" s="57" t="str">
        <f>VLOOKUP(A2807,'Individual Data'!$K$5:$AC$5544,12,FALSE)</f>
        <v>IPCSR</v>
      </c>
      <c r="V2807" s="14">
        <f>IFERROR(LOOKUP(H2807,{30,43,48,53,58,63,68,73,78,83,88,93,97},{42,47,52,57,62,67,72,77,82,87,92,99,100}),999)</f>
        <v>99</v>
      </c>
      <c r="X2807" s="57">
        <f>VLOOKUP(A2807,'Individual Data'!$K$5:$AC$5544,8,FALSE)</f>
        <v>4</v>
      </c>
      <c r="Y2807" s="57">
        <f>VLOOKUP(A2807,'Individual Data'!$K$5:$AC$5544,9,FALSE)</f>
        <v>2019</v>
      </c>
    </row>
    <row r="2808" spans="1:25" ht="15" customHeight="1" x14ac:dyDescent="0.25">
      <c r="A2808" s="197" t="s">
        <v>11964</v>
      </c>
      <c r="B2808" s="197" t="s">
        <v>22939</v>
      </c>
      <c r="C2808" s="198">
        <v>45243</v>
      </c>
      <c r="D2808" s="199">
        <v>5068</v>
      </c>
      <c r="E2808" s="197" t="s">
        <v>19595</v>
      </c>
      <c r="F2808" s="197" t="s">
        <v>19617</v>
      </c>
      <c r="G2808" s="197"/>
      <c r="H2808" s="197">
        <v>85</v>
      </c>
      <c r="I2808" s="197" t="s">
        <v>3085</v>
      </c>
      <c r="J2808" s="197" t="s">
        <v>19596</v>
      </c>
      <c r="K2808" s="57" t="s">
        <v>3196</v>
      </c>
      <c r="M2808" s="199">
        <v>18</v>
      </c>
      <c r="O2808" s="197" t="s">
        <v>22940</v>
      </c>
      <c r="Q2808" s="197" t="s">
        <v>3229</v>
      </c>
      <c r="S2808" s="57">
        <v>1</v>
      </c>
      <c r="T2808" s="197" t="s">
        <v>19598</v>
      </c>
      <c r="U2808" s="57" t="str">
        <f>VLOOKUP(A2808,'Individual Data'!$K$5:$AC$5544,12,FALSE)</f>
        <v>IPCSR</v>
      </c>
      <c r="V2808" s="14">
        <f>IFERROR(LOOKUP(H2808,{30,43,48,53,58,63,68,73,78,83,88,93,97},{42,47,52,57,62,67,72,77,82,87,92,99,100}),999)</f>
        <v>87</v>
      </c>
      <c r="X2808" s="57">
        <f>VLOOKUP(A2808,'Individual Data'!$K$5:$AC$5544,8,FALSE)</f>
        <v>4</v>
      </c>
      <c r="Y2808" s="57">
        <f>VLOOKUP(A2808,'Individual Data'!$K$5:$AC$5544,9,FALSE)</f>
        <v>2019</v>
      </c>
    </row>
    <row r="2809" spans="1:25" ht="15" customHeight="1" x14ac:dyDescent="0.25">
      <c r="A2809" s="197" t="s">
        <v>22941</v>
      </c>
      <c r="B2809" s="197" t="s">
        <v>22942</v>
      </c>
      <c r="C2809" s="198">
        <v>45236</v>
      </c>
      <c r="D2809" s="199">
        <v>4231</v>
      </c>
      <c r="E2809" s="197" t="s">
        <v>19595</v>
      </c>
      <c r="F2809" s="197" t="s">
        <v>19617</v>
      </c>
      <c r="G2809" s="197"/>
      <c r="H2809" s="197">
        <v>87</v>
      </c>
      <c r="I2809" s="197" t="s">
        <v>3085</v>
      </c>
      <c r="J2809" s="197" t="s">
        <v>19596</v>
      </c>
      <c r="K2809" s="57" t="s">
        <v>3196</v>
      </c>
      <c r="M2809" s="199">
        <v>18</v>
      </c>
      <c r="O2809" s="197" t="s">
        <v>22943</v>
      </c>
      <c r="Q2809" s="197" t="s">
        <v>3229</v>
      </c>
      <c r="S2809" s="57">
        <v>1</v>
      </c>
      <c r="T2809" s="197" t="s">
        <v>19598</v>
      </c>
      <c r="U2809" s="57" t="str">
        <f>VLOOKUP(A2809,'Individual Data'!$K$5:$AC$5544,12,FALSE)</f>
        <v>Unassigned</v>
      </c>
      <c r="V2809" s="14">
        <f>IFERROR(LOOKUP(H2809,{30,43,48,53,58,63,68,73,78,83,88,93,97},{42,47,52,57,62,67,72,77,82,87,92,99,100}),999)</f>
        <v>87</v>
      </c>
      <c r="X2809" s="57" t="str">
        <f>VLOOKUP(A2809,'Individual Data'!$K$5:$AC$5544,8,FALSE)</f>
        <v>NA</v>
      </c>
      <c r="Y2809" s="57" t="str">
        <f>VLOOKUP(A2809,'Individual Data'!$K$5:$AC$5544,9,FALSE)</f>
        <v>U</v>
      </c>
    </row>
    <row r="2810" spans="1:25" ht="15" customHeight="1" x14ac:dyDescent="0.25">
      <c r="A2810" s="197" t="s">
        <v>11966</v>
      </c>
      <c r="B2810" s="197" t="s">
        <v>22944</v>
      </c>
      <c r="C2810" s="198">
        <v>45236</v>
      </c>
      <c r="D2810" s="199">
        <v>539</v>
      </c>
      <c r="E2810" s="197" t="s">
        <v>19595</v>
      </c>
      <c r="F2810" s="197" t="s">
        <v>19617</v>
      </c>
      <c r="G2810" s="197"/>
      <c r="H2810" s="197">
        <v>82.5</v>
      </c>
      <c r="I2810" s="197" t="s">
        <v>3225</v>
      </c>
      <c r="J2810" s="197" t="s">
        <v>19596</v>
      </c>
      <c r="K2810" s="57" t="s">
        <v>3196</v>
      </c>
      <c r="M2810" s="199">
        <v>18</v>
      </c>
      <c r="O2810" s="197" t="s">
        <v>22945</v>
      </c>
      <c r="Q2810" s="197" t="s">
        <v>3229</v>
      </c>
      <c r="S2810" s="57">
        <v>1</v>
      </c>
      <c r="T2810" s="197" t="s">
        <v>19598</v>
      </c>
      <c r="U2810" s="57" t="str">
        <f>VLOOKUP(A2810,'Individual Data'!$K$5:$AC$5544,12,FALSE)</f>
        <v>CJA1</v>
      </c>
      <c r="V2810" s="14">
        <f>IFERROR(LOOKUP(H2810,{30,43,48,53,58,63,68,73,78,83,88,93,97},{42,47,52,57,62,67,72,77,82,87,92,99,100}),999)</f>
        <v>82</v>
      </c>
      <c r="X2810" s="57">
        <f>VLOOKUP(A2810,'Individual Data'!$K$5:$AC$5544,8,FALSE)</f>
        <v>4</v>
      </c>
      <c r="Y2810" s="57">
        <f>VLOOKUP(A2810,'Individual Data'!$K$5:$AC$5544,9,FALSE)</f>
        <v>2019</v>
      </c>
    </row>
    <row r="2811" spans="1:25" ht="15" customHeight="1" x14ac:dyDescent="0.25">
      <c r="A2811" s="197" t="s">
        <v>11970</v>
      </c>
      <c r="B2811" s="197" t="s">
        <v>22946</v>
      </c>
      <c r="C2811" s="198">
        <v>45230</v>
      </c>
      <c r="D2811" s="199">
        <v>3264</v>
      </c>
      <c r="E2811" s="197" t="s">
        <v>19595</v>
      </c>
      <c r="F2811" s="197" t="s">
        <v>19617</v>
      </c>
      <c r="G2811" s="197"/>
      <c r="H2811" s="197">
        <v>83.5</v>
      </c>
      <c r="I2811" s="197" t="s">
        <v>3085</v>
      </c>
      <c r="J2811" s="197" t="s">
        <v>19596</v>
      </c>
      <c r="K2811" s="57" t="s">
        <v>3196</v>
      </c>
      <c r="M2811" s="199">
        <v>18</v>
      </c>
      <c r="O2811" s="197" t="s">
        <v>22947</v>
      </c>
      <c r="Q2811" s="197" t="s">
        <v>3229</v>
      </c>
      <c r="S2811" s="57">
        <v>1</v>
      </c>
      <c r="T2811" s="197" t="s">
        <v>19598</v>
      </c>
      <c r="U2811" s="57" t="str">
        <f>VLOOKUP(A2811,'Individual Data'!$K$5:$AC$5544,12,FALSE)</f>
        <v>PLA1</v>
      </c>
      <c r="V2811" s="14">
        <f>IFERROR(LOOKUP(H2811,{30,43,48,53,58,63,68,73,78,83,88,93,97},{42,47,52,57,62,67,72,77,82,87,92,99,100}),999)</f>
        <v>87</v>
      </c>
      <c r="X2811" s="57">
        <f>VLOOKUP(A2811,'Individual Data'!$K$5:$AC$5544,8,FALSE)</f>
        <v>4</v>
      </c>
      <c r="Y2811" s="57">
        <f>VLOOKUP(A2811,'Individual Data'!$K$5:$AC$5544,9,FALSE)</f>
        <v>2019</v>
      </c>
    </row>
    <row r="2812" spans="1:25" ht="15" customHeight="1" x14ac:dyDescent="0.25">
      <c r="A2812" s="197" t="s">
        <v>11979</v>
      </c>
      <c r="B2812" s="197" t="s">
        <v>22948</v>
      </c>
      <c r="C2812" s="198">
        <v>45245</v>
      </c>
      <c r="D2812" s="199">
        <v>7013</v>
      </c>
      <c r="E2812" s="197" t="s">
        <v>19595</v>
      </c>
      <c r="F2812" s="197" t="s">
        <v>19610</v>
      </c>
      <c r="G2812" s="197"/>
      <c r="H2812" s="197">
        <v>83</v>
      </c>
      <c r="I2812" s="197" t="s">
        <v>3225</v>
      </c>
      <c r="J2812" s="197" t="s">
        <v>19596</v>
      </c>
      <c r="K2812" s="57" t="s">
        <v>3196</v>
      </c>
      <c r="M2812" s="199">
        <v>18</v>
      </c>
      <c r="O2812" s="197" t="s">
        <v>19601</v>
      </c>
      <c r="Q2812" s="197" t="s">
        <v>3229</v>
      </c>
      <c r="S2812" s="57">
        <v>1</v>
      </c>
      <c r="T2812" s="197" t="s">
        <v>3229</v>
      </c>
      <c r="U2812" s="57" t="str">
        <f>VLOOKUP(A2812,'Individual Data'!$K$5:$AC$5544,12,FALSE)</f>
        <v>IPCSR</v>
      </c>
      <c r="V2812" s="14">
        <f>IFERROR(LOOKUP(H2812,{30,43,48,53,58,63,68,73,78,83,88,93,97},{42,47,52,57,62,67,72,77,82,87,92,99,100}),999)</f>
        <v>87</v>
      </c>
      <c r="X2812" s="57">
        <f>VLOOKUP(A2812,'Individual Data'!$K$5:$AC$5544,8,FALSE)</f>
        <v>4</v>
      </c>
      <c r="Y2812" s="57">
        <f>VLOOKUP(A2812,'Individual Data'!$K$5:$AC$5544,9,FALSE)</f>
        <v>2019</v>
      </c>
    </row>
    <row r="2813" spans="1:25" ht="15" customHeight="1" x14ac:dyDescent="0.25">
      <c r="A2813" s="197" t="s">
        <v>11986</v>
      </c>
      <c r="B2813" s="197" t="s">
        <v>22949</v>
      </c>
      <c r="C2813" s="198">
        <v>45236</v>
      </c>
      <c r="D2813" s="199">
        <v>4194</v>
      </c>
      <c r="E2813" s="197" t="s">
        <v>19595</v>
      </c>
      <c r="F2813" s="197" t="s">
        <v>19617</v>
      </c>
      <c r="G2813" s="197"/>
      <c r="H2813" s="197">
        <v>83</v>
      </c>
      <c r="I2813" s="197" t="s">
        <v>3085</v>
      </c>
      <c r="J2813" s="197" t="s">
        <v>17688</v>
      </c>
      <c r="K2813" s="229" t="s">
        <v>3228</v>
      </c>
      <c r="M2813" s="199">
        <v>18</v>
      </c>
      <c r="O2813" s="197" t="s">
        <v>19601</v>
      </c>
      <c r="Q2813" s="197" t="s">
        <v>3229</v>
      </c>
      <c r="S2813" s="57">
        <v>1</v>
      </c>
      <c r="T2813" s="197" t="s">
        <v>3229</v>
      </c>
      <c r="U2813" s="57" t="str">
        <f>VLOOKUP(A2813,'Individual Data'!$K$5:$AC$5544,12,FALSE)</f>
        <v>IPCSR</v>
      </c>
      <c r="V2813" s="14">
        <f>IFERROR(LOOKUP(H2813,{30,43,48,53,58,63,68,73,78,83,88,93,97},{42,47,52,57,62,67,72,77,82,87,92,99,100}),999)</f>
        <v>87</v>
      </c>
      <c r="X2813" s="57">
        <f>VLOOKUP(A2813,'Individual Data'!$K$5:$AC$5544,8,FALSE)</f>
        <v>4</v>
      </c>
      <c r="Y2813" s="57">
        <f>VLOOKUP(A2813,'Individual Data'!$K$5:$AC$5544,9,FALSE)</f>
        <v>2019</v>
      </c>
    </row>
    <row r="2814" spans="1:25" ht="15" customHeight="1" x14ac:dyDescent="0.25">
      <c r="A2814" s="197" t="s">
        <v>11999</v>
      </c>
      <c r="B2814" s="197" t="s">
        <v>22950</v>
      </c>
      <c r="C2814" s="198">
        <v>45236</v>
      </c>
      <c r="D2814" s="199">
        <v>559</v>
      </c>
      <c r="E2814" s="197" t="s">
        <v>19595</v>
      </c>
      <c r="F2814" s="197" t="s">
        <v>19617</v>
      </c>
      <c r="G2814" s="197"/>
      <c r="H2814" s="197">
        <v>81</v>
      </c>
      <c r="I2814" s="197" t="s">
        <v>3225</v>
      </c>
      <c r="J2814" s="197" t="s">
        <v>19596</v>
      </c>
      <c r="K2814" s="228" t="s">
        <v>3196</v>
      </c>
      <c r="M2814" s="199">
        <v>18</v>
      </c>
      <c r="O2814" s="197" t="s">
        <v>22951</v>
      </c>
      <c r="Q2814" s="197" t="s">
        <v>3229</v>
      </c>
      <c r="S2814" s="57">
        <v>1</v>
      </c>
      <c r="T2814" s="197" t="s">
        <v>19598</v>
      </c>
      <c r="U2814" s="57" t="str">
        <f>VLOOKUP(A2814,'Individual Data'!$K$5:$AC$5544,12,FALSE)</f>
        <v>NPTH</v>
      </c>
      <c r="V2814" s="14">
        <f>IFERROR(LOOKUP(H2814,{30,43,48,53,58,63,68,73,78,83,88,93,97},{42,47,52,57,62,67,72,77,82,87,92,99,100}),999)</f>
        <v>82</v>
      </c>
      <c r="X2814" s="57">
        <f>VLOOKUP(A2814,'Individual Data'!$K$5:$AC$5544,8,FALSE)</f>
        <v>4</v>
      </c>
      <c r="Y2814" s="57">
        <f>VLOOKUP(A2814,'Individual Data'!$K$5:$AC$5544,9,FALSE)</f>
        <v>2019</v>
      </c>
    </row>
    <row r="2815" spans="1:25" ht="15" customHeight="1" x14ac:dyDescent="0.25">
      <c r="A2815" s="197" t="s">
        <v>12007</v>
      </c>
      <c r="B2815" s="197" t="s">
        <v>22952</v>
      </c>
      <c r="C2815" s="198">
        <v>45223</v>
      </c>
      <c r="D2815" s="199">
        <v>2262</v>
      </c>
      <c r="E2815" s="197" t="s">
        <v>19595</v>
      </c>
      <c r="F2815" s="197" t="s">
        <v>19617</v>
      </c>
      <c r="G2815" s="197"/>
      <c r="H2815" s="197">
        <v>86</v>
      </c>
      <c r="I2815" s="197" t="s">
        <v>3085</v>
      </c>
      <c r="J2815" s="197" t="s">
        <v>19596</v>
      </c>
      <c r="K2815" s="57" t="s">
        <v>3196</v>
      </c>
      <c r="M2815" s="199">
        <v>18</v>
      </c>
      <c r="O2815" s="197" t="s">
        <v>22953</v>
      </c>
      <c r="Q2815" s="197" t="s">
        <v>3229</v>
      </c>
      <c r="S2815" s="57">
        <v>1</v>
      </c>
      <c r="T2815" s="197" t="s">
        <v>19598</v>
      </c>
      <c r="U2815" s="57" t="str">
        <f>VLOOKUP(A2815,'Individual Data'!$K$5:$AC$5544,12,FALSE)</f>
        <v>CJA1</v>
      </c>
      <c r="V2815" s="14">
        <f>IFERROR(LOOKUP(H2815,{30,43,48,53,58,63,68,73,78,83,88,93,97},{42,47,52,57,62,67,72,77,82,87,92,99,100}),999)</f>
        <v>87</v>
      </c>
      <c r="X2815" s="57">
        <f>VLOOKUP(A2815,'Individual Data'!$K$5:$AC$5544,8,FALSE)</f>
        <v>4</v>
      </c>
      <c r="Y2815" s="57">
        <f>VLOOKUP(A2815,'Individual Data'!$K$5:$AC$5544,9,FALSE)</f>
        <v>2019</v>
      </c>
    </row>
    <row r="2816" spans="1:25" ht="15" customHeight="1" x14ac:dyDescent="0.25">
      <c r="A2816" s="197" t="s">
        <v>12011</v>
      </c>
      <c r="B2816" s="197" t="s">
        <v>22954</v>
      </c>
      <c r="C2816" s="198">
        <v>45243</v>
      </c>
      <c r="D2816" s="199">
        <v>610</v>
      </c>
      <c r="E2816" s="197" t="s">
        <v>19595</v>
      </c>
      <c r="F2816" s="197" t="s">
        <v>19617</v>
      </c>
      <c r="G2816" s="197"/>
      <c r="H2816" s="197">
        <v>83</v>
      </c>
      <c r="I2816" s="197" t="s">
        <v>3225</v>
      </c>
      <c r="J2816" s="197" t="s">
        <v>17688</v>
      </c>
      <c r="K2816" s="229" t="s">
        <v>3228</v>
      </c>
      <c r="M2816" s="199">
        <v>18</v>
      </c>
      <c r="O2816" s="197" t="s">
        <v>19601</v>
      </c>
      <c r="Q2816" s="197" t="s">
        <v>3229</v>
      </c>
      <c r="S2816" s="57">
        <v>1</v>
      </c>
      <c r="T2816" s="197" t="s">
        <v>3229</v>
      </c>
      <c r="U2816" s="57" t="str">
        <f>VLOOKUP(A2816,'Individual Data'!$K$5:$AC$5544,12,FALSE)</f>
        <v>GRR</v>
      </c>
      <c r="V2816" s="14">
        <f>IFERROR(LOOKUP(H2816,{30,43,48,53,58,63,68,73,78,83,88,93,97},{42,47,52,57,62,67,72,77,82,87,92,99,100}),999)</f>
        <v>87</v>
      </c>
      <c r="X2816" s="57">
        <f>VLOOKUP(A2816,'Individual Data'!$K$5:$AC$5544,8,FALSE)</f>
        <v>4</v>
      </c>
      <c r="Y2816" s="57">
        <f>VLOOKUP(A2816,'Individual Data'!$K$5:$AC$5544,9,FALSE)</f>
        <v>2019</v>
      </c>
    </row>
    <row r="2817" spans="1:25" ht="15" customHeight="1" x14ac:dyDescent="0.25">
      <c r="A2817" s="197" t="s">
        <v>12014</v>
      </c>
      <c r="B2817" s="197" t="s">
        <v>22955</v>
      </c>
      <c r="C2817" s="198">
        <v>45243</v>
      </c>
      <c r="D2817" s="199">
        <v>5080</v>
      </c>
      <c r="E2817" s="197" t="s">
        <v>19595</v>
      </c>
      <c r="F2817" s="197" t="s">
        <v>19617</v>
      </c>
      <c r="G2817" s="197"/>
      <c r="H2817" s="197">
        <v>83</v>
      </c>
      <c r="I2817" s="197" t="s">
        <v>3085</v>
      </c>
      <c r="J2817" s="197" t="s">
        <v>19596</v>
      </c>
      <c r="K2817" s="228" t="s">
        <v>3196</v>
      </c>
      <c r="M2817" s="199">
        <v>18</v>
      </c>
      <c r="O2817" s="197" t="s">
        <v>22956</v>
      </c>
      <c r="Q2817" s="197" t="s">
        <v>3229</v>
      </c>
      <c r="S2817" s="57">
        <v>1</v>
      </c>
      <c r="T2817" s="197" t="s">
        <v>19598</v>
      </c>
      <c r="U2817" s="57" t="str">
        <f>VLOOKUP(A2817,'Individual Data'!$K$5:$AC$5544,12,FALSE)</f>
        <v>CJA1</v>
      </c>
      <c r="V2817" s="14">
        <f>IFERROR(LOOKUP(H2817,{30,43,48,53,58,63,68,73,78,83,88,93,97},{42,47,52,57,62,67,72,77,82,87,92,99,100}),999)</f>
        <v>87</v>
      </c>
      <c r="X2817" s="57">
        <f>VLOOKUP(A2817,'Individual Data'!$K$5:$AC$5544,8,FALSE)</f>
        <v>4</v>
      </c>
      <c r="Y2817" s="57">
        <f>VLOOKUP(A2817,'Individual Data'!$K$5:$AC$5544,9,FALSE)</f>
        <v>2019</v>
      </c>
    </row>
    <row r="2818" spans="1:25" ht="15" customHeight="1" x14ac:dyDescent="0.25">
      <c r="A2818" s="197" t="s">
        <v>12025</v>
      </c>
      <c r="B2818" s="197" t="s">
        <v>22957</v>
      </c>
      <c r="C2818" s="198">
        <v>45245</v>
      </c>
      <c r="D2818" s="199">
        <v>7011</v>
      </c>
      <c r="E2818" s="197" t="s">
        <v>19595</v>
      </c>
      <c r="F2818" s="197" t="s">
        <v>19610</v>
      </c>
      <c r="G2818" s="197"/>
      <c r="H2818" s="197">
        <v>97</v>
      </c>
      <c r="I2818" s="197" t="s">
        <v>3225</v>
      </c>
      <c r="J2818" s="197" t="s">
        <v>19596</v>
      </c>
      <c r="K2818" s="57" t="s">
        <v>3196</v>
      </c>
      <c r="M2818" s="199">
        <v>18</v>
      </c>
      <c r="O2818" s="197" t="s">
        <v>19601</v>
      </c>
      <c r="Q2818" s="197" t="s">
        <v>3229</v>
      </c>
      <c r="S2818" s="57">
        <v>1</v>
      </c>
      <c r="T2818" s="197" t="s">
        <v>3229</v>
      </c>
      <c r="U2818" s="57" t="str">
        <f>VLOOKUP(A2818,'Individual Data'!$K$5:$AC$5544,12,FALSE)</f>
        <v>Unassigned</v>
      </c>
      <c r="V2818" s="14">
        <f>IFERROR(LOOKUP(H2818,{30,43,48,53,58,63,68,73,78,83,88,93,97},{42,47,52,57,62,67,72,77,82,87,92,99,100}),999)</f>
        <v>100</v>
      </c>
      <c r="X2818" s="57" t="str">
        <f>VLOOKUP(A2818,'Individual Data'!$K$5:$AC$5544,8,FALSE)</f>
        <v>NA</v>
      </c>
      <c r="Y2818" s="57" t="str">
        <f>VLOOKUP(A2818,'Individual Data'!$K$5:$AC$5544,9,FALSE)</f>
        <v>U</v>
      </c>
    </row>
    <row r="2819" spans="1:25" ht="15" customHeight="1" x14ac:dyDescent="0.25">
      <c r="A2819" s="197" t="s">
        <v>12027</v>
      </c>
      <c r="B2819" s="197" t="s">
        <v>22958</v>
      </c>
      <c r="C2819" s="198">
        <v>45236</v>
      </c>
      <c r="D2819" s="199">
        <v>4190</v>
      </c>
      <c r="E2819" s="197" t="s">
        <v>19595</v>
      </c>
      <c r="F2819" s="197" t="s">
        <v>19617</v>
      </c>
      <c r="G2819" s="197"/>
      <c r="H2819" s="197">
        <v>83</v>
      </c>
      <c r="I2819" s="197" t="s">
        <v>3085</v>
      </c>
      <c r="J2819" s="197" t="s">
        <v>19596</v>
      </c>
      <c r="K2819" s="57" t="s">
        <v>3196</v>
      </c>
      <c r="M2819" s="199">
        <v>18</v>
      </c>
      <c r="O2819" s="197" t="s">
        <v>22959</v>
      </c>
      <c r="Q2819" s="197" t="s">
        <v>3229</v>
      </c>
      <c r="S2819" s="57">
        <v>1</v>
      </c>
      <c r="T2819" s="197" t="s">
        <v>19598</v>
      </c>
      <c r="U2819" s="57" t="str">
        <f>VLOOKUP(A2819,'Individual Data'!$K$5:$AC$5544,12,FALSE)</f>
        <v>NPTH</v>
      </c>
      <c r="V2819" s="14">
        <f>IFERROR(LOOKUP(H2819,{30,43,48,53,58,63,68,73,78,83,88,93,97},{42,47,52,57,62,67,72,77,82,87,92,99,100}),999)</f>
        <v>87</v>
      </c>
      <c r="X2819" s="57">
        <f>VLOOKUP(A2819,'Individual Data'!$K$5:$AC$5544,8,FALSE)</f>
        <v>4</v>
      </c>
      <c r="Y2819" s="57">
        <f>VLOOKUP(A2819,'Individual Data'!$K$5:$AC$5544,9,FALSE)</f>
        <v>2019</v>
      </c>
    </row>
    <row r="2820" spans="1:25" ht="15" customHeight="1" x14ac:dyDescent="0.25">
      <c r="A2820" s="197" t="s">
        <v>12671</v>
      </c>
      <c r="B2820" s="197" t="s">
        <v>22960</v>
      </c>
      <c r="C2820" s="198">
        <v>45243</v>
      </c>
      <c r="D2820" s="199">
        <v>5041</v>
      </c>
      <c r="E2820" s="197" t="s">
        <v>19595</v>
      </c>
      <c r="F2820" s="197" t="s">
        <v>19617</v>
      </c>
      <c r="G2820" s="197"/>
      <c r="H2820" s="197">
        <v>85</v>
      </c>
      <c r="I2820" s="197" t="s">
        <v>3085</v>
      </c>
      <c r="J2820" s="197" t="s">
        <v>19596</v>
      </c>
      <c r="K2820" s="57" t="s">
        <v>3196</v>
      </c>
      <c r="M2820" s="199">
        <v>18</v>
      </c>
      <c r="O2820" s="197" t="s">
        <v>22961</v>
      </c>
      <c r="Q2820" s="197" t="s">
        <v>3229</v>
      </c>
      <c r="S2820" s="57">
        <v>1</v>
      </c>
      <c r="T2820" s="197" t="s">
        <v>19598</v>
      </c>
      <c r="U2820" s="57" t="str">
        <f>VLOOKUP(A2820,'Individual Data'!$K$5:$AC$5544,12,FALSE)</f>
        <v>Unassigned</v>
      </c>
      <c r="V2820" s="14">
        <f>IFERROR(LOOKUP(H2820,{30,43,48,53,58,63,68,73,78,83,88,93,97},{42,47,52,57,62,67,72,77,82,87,92,99,100}),999)</f>
        <v>87</v>
      </c>
      <c r="X2820" s="57" t="str">
        <f>VLOOKUP(A2820,'Individual Data'!$K$5:$AC$5544,8,FALSE)</f>
        <v>NA</v>
      </c>
      <c r="Y2820" s="57" t="str">
        <f>VLOOKUP(A2820,'Individual Data'!$K$5:$AC$5544,9,FALSE)</f>
        <v>U</v>
      </c>
    </row>
    <row r="2821" spans="1:25" ht="15" customHeight="1" x14ac:dyDescent="0.25">
      <c r="A2821" s="197" t="s">
        <v>12674</v>
      </c>
      <c r="B2821" s="197" t="s">
        <v>22962</v>
      </c>
      <c r="C2821" s="198">
        <v>45230</v>
      </c>
      <c r="D2821" s="199">
        <v>3273</v>
      </c>
      <c r="E2821" s="197" t="s">
        <v>19595</v>
      </c>
      <c r="F2821" s="197" t="s">
        <v>19617</v>
      </c>
      <c r="G2821" s="197"/>
      <c r="H2821" s="197">
        <v>83.5</v>
      </c>
      <c r="I2821" s="197" t="s">
        <v>3085</v>
      </c>
      <c r="J2821" s="197" t="s">
        <v>19596</v>
      </c>
      <c r="K2821" s="57" t="s">
        <v>3196</v>
      </c>
      <c r="M2821" s="199">
        <v>18</v>
      </c>
      <c r="O2821" s="197" t="s">
        <v>22963</v>
      </c>
      <c r="Q2821" s="197" t="s">
        <v>3229</v>
      </c>
      <c r="S2821" s="57">
        <v>1</v>
      </c>
      <c r="T2821" s="197" t="s">
        <v>19607</v>
      </c>
      <c r="U2821" s="57" t="str">
        <f>VLOOKUP(A2821,'Individual Data'!$K$5:$AC$5544,12,FALSE)</f>
        <v>NPTH</v>
      </c>
      <c r="V2821" s="14">
        <f>IFERROR(LOOKUP(H2821,{30,43,48,53,58,63,68,73,78,83,88,93,97},{42,47,52,57,62,67,72,77,82,87,92,99,100}),999)</f>
        <v>87</v>
      </c>
      <c r="X2821" s="57">
        <f>VLOOKUP(A2821,'Individual Data'!$K$5:$AC$5544,8,FALSE)</f>
        <v>5</v>
      </c>
      <c r="Y2821" s="57">
        <f>VLOOKUP(A2821,'Individual Data'!$K$5:$AC$5544,9,FALSE)</f>
        <v>2018</v>
      </c>
    </row>
    <row r="2822" spans="1:25" ht="15" customHeight="1" x14ac:dyDescent="0.25">
      <c r="A2822" s="197" t="s">
        <v>12684</v>
      </c>
      <c r="B2822" s="197" t="s">
        <v>22964</v>
      </c>
      <c r="C2822" s="198">
        <v>45236</v>
      </c>
      <c r="D2822" s="199">
        <v>4264</v>
      </c>
      <c r="E2822" s="197" t="s">
        <v>19595</v>
      </c>
      <c r="F2822" s="197" t="s">
        <v>19617</v>
      </c>
      <c r="G2822" s="197"/>
      <c r="H2822" s="197">
        <v>84</v>
      </c>
      <c r="I2822" s="197" t="s">
        <v>3085</v>
      </c>
      <c r="J2822" s="197" t="s">
        <v>19596</v>
      </c>
      <c r="K2822" s="229" t="s">
        <v>3228</v>
      </c>
      <c r="M2822" s="199">
        <v>18</v>
      </c>
      <c r="O2822" s="197" t="s">
        <v>19601</v>
      </c>
      <c r="Q2822" s="197" t="s">
        <v>3229</v>
      </c>
      <c r="S2822" s="57">
        <v>1</v>
      </c>
      <c r="T2822" s="197" t="s">
        <v>3229</v>
      </c>
      <c r="U2822" s="57" t="str">
        <f>VLOOKUP(A2822,'Individual Data'!$K$5:$AC$5544,12,FALSE)</f>
        <v>RSH</v>
      </c>
      <c r="V2822" s="14">
        <f>IFERROR(LOOKUP(H2822,{30,43,48,53,58,63,68,73,78,83,88,93,97},{42,47,52,57,62,67,72,77,82,87,92,99,100}),999)</f>
        <v>87</v>
      </c>
      <c r="X2822" s="57">
        <f>VLOOKUP(A2822,'Individual Data'!$K$5:$AC$5544,8,FALSE)</f>
        <v>4</v>
      </c>
      <c r="Y2822" s="57">
        <f>VLOOKUP(A2822,'Individual Data'!$K$5:$AC$5544,9,FALSE)</f>
        <v>2019</v>
      </c>
    </row>
    <row r="2823" spans="1:25" ht="15" customHeight="1" x14ac:dyDescent="0.25">
      <c r="A2823" s="197" t="s">
        <v>12689</v>
      </c>
      <c r="B2823" s="197" t="s">
        <v>22965</v>
      </c>
      <c r="C2823" s="198">
        <v>45230</v>
      </c>
      <c r="D2823" s="199">
        <v>3299</v>
      </c>
      <c r="E2823" s="197" t="s">
        <v>19595</v>
      </c>
      <c r="F2823" s="197" t="s">
        <v>19617</v>
      </c>
      <c r="G2823" s="197"/>
      <c r="H2823" s="197">
        <v>82</v>
      </c>
      <c r="I2823" s="197" t="s">
        <v>3085</v>
      </c>
      <c r="J2823" s="197" t="s">
        <v>17688</v>
      </c>
      <c r="K2823" s="197" t="s">
        <v>3228</v>
      </c>
      <c r="M2823" s="199">
        <v>18</v>
      </c>
      <c r="O2823" s="197" t="s">
        <v>19601</v>
      </c>
      <c r="Q2823" s="197" t="s">
        <v>3229</v>
      </c>
      <c r="S2823" s="57">
        <v>1</v>
      </c>
      <c r="T2823" s="197" t="s">
        <v>3229</v>
      </c>
      <c r="U2823" s="57" t="str">
        <f>VLOOKUP(A2823,'Individual Data'!$K$5:$AC$5544,12,FALSE)</f>
        <v>BCA2</v>
      </c>
      <c r="V2823" s="14">
        <f>IFERROR(LOOKUP(H2823,{30,43,48,53,58,63,68,73,78,83,88,93,97},{42,47,52,57,62,67,72,77,82,87,92,99,100}),999)</f>
        <v>82</v>
      </c>
      <c r="X2823" s="57">
        <f>VLOOKUP(A2823,'Individual Data'!$K$5:$AC$5544,8,FALSE)</f>
        <v>4</v>
      </c>
      <c r="Y2823" s="57">
        <f>VLOOKUP(A2823,'Individual Data'!$K$5:$AC$5544,9,FALSE)</f>
        <v>2019</v>
      </c>
    </row>
    <row r="2824" spans="1:25" ht="15" customHeight="1" x14ac:dyDescent="0.25">
      <c r="A2824" s="197" t="s">
        <v>12691</v>
      </c>
      <c r="B2824" s="197" t="s">
        <v>22966</v>
      </c>
      <c r="C2824" s="198">
        <v>45236</v>
      </c>
      <c r="D2824" s="199">
        <v>4262</v>
      </c>
      <c r="E2824" s="197" t="s">
        <v>19595</v>
      </c>
      <c r="F2824" s="197" t="s">
        <v>19617</v>
      </c>
      <c r="G2824" s="197"/>
      <c r="H2824" s="197">
        <v>84</v>
      </c>
      <c r="I2824" s="197" t="s">
        <v>3085</v>
      </c>
      <c r="J2824" s="197" t="s">
        <v>19596</v>
      </c>
      <c r="K2824" s="228" t="s">
        <v>3196</v>
      </c>
      <c r="M2824" s="199">
        <v>18</v>
      </c>
      <c r="O2824" s="197" t="s">
        <v>22967</v>
      </c>
      <c r="Q2824" s="197" t="s">
        <v>3229</v>
      </c>
      <c r="S2824" s="57">
        <v>1</v>
      </c>
      <c r="T2824" s="197" t="s">
        <v>19598</v>
      </c>
      <c r="U2824" s="57" t="str">
        <f>VLOOKUP(A2824,'Individual Data'!$K$5:$AC$5544,12,FALSE)</f>
        <v>Unassigned</v>
      </c>
      <c r="V2824" s="14">
        <f>IFERROR(LOOKUP(H2824,{30,43,48,53,58,63,68,73,78,83,88,93,97},{42,47,52,57,62,67,72,77,82,87,92,99,100}),999)</f>
        <v>87</v>
      </c>
      <c r="X2824" s="57" t="str">
        <f>VLOOKUP(A2824,'Individual Data'!$K$5:$AC$5544,8,FALSE)</f>
        <v>NA</v>
      </c>
      <c r="Y2824" s="57" t="str">
        <f>VLOOKUP(A2824,'Individual Data'!$K$5:$AC$5544,9,FALSE)</f>
        <v>U</v>
      </c>
    </row>
    <row r="2825" spans="1:25" ht="15" customHeight="1" x14ac:dyDescent="0.25">
      <c r="A2825" s="197" t="s">
        <v>12696</v>
      </c>
      <c r="B2825" s="197" t="s">
        <v>22968</v>
      </c>
      <c r="C2825" s="198">
        <v>45216</v>
      </c>
      <c r="D2825" s="199">
        <v>41</v>
      </c>
      <c r="E2825" s="197" t="s">
        <v>19595</v>
      </c>
      <c r="F2825" s="197" t="s">
        <v>19617</v>
      </c>
      <c r="G2825" s="197"/>
      <c r="H2825" s="197">
        <v>84</v>
      </c>
      <c r="I2825" s="197" t="s">
        <v>3225</v>
      </c>
      <c r="J2825" s="197" t="s">
        <v>19596</v>
      </c>
      <c r="K2825" s="57" t="s">
        <v>3196</v>
      </c>
      <c r="M2825" s="199">
        <v>18</v>
      </c>
      <c r="O2825" s="197" t="s">
        <v>22969</v>
      </c>
      <c r="Q2825" s="197" t="s">
        <v>3229</v>
      </c>
      <c r="S2825" s="57">
        <v>1</v>
      </c>
      <c r="T2825" s="197" t="s">
        <v>3229</v>
      </c>
      <c r="U2825" s="57" t="str">
        <f>VLOOKUP(A2825,'Individual Data'!$K$5:$AC$5544,12,FALSE)</f>
        <v>IPCSR</v>
      </c>
      <c r="V2825" s="14">
        <f>IFERROR(LOOKUP(H2825,{30,43,48,53,58,63,68,73,78,83,88,93,97},{42,47,52,57,62,67,72,77,82,87,92,99,100}),999)</f>
        <v>87</v>
      </c>
      <c r="X2825" s="57">
        <f>VLOOKUP(A2825,'Individual Data'!$K$5:$AC$5544,8,FALSE)</f>
        <v>4</v>
      </c>
      <c r="Y2825" s="57">
        <f>VLOOKUP(A2825,'Individual Data'!$K$5:$AC$5544,9,FALSE)</f>
        <v>2019</v>
      </c>
    </row>
    <row r="2826" spans="1:25" ht="15" customHeight="1" x14ac:dyDescent="0.25">
      <c r="A2826" s="197" t="s">
        <v>12702</v>
      </c>
      <c r="B2826" s="197" t="s">
        <v>22970</v>
      </c>
      <c r="C2826" s="198">
        <v>45243</v>
      </c>
      <c r="D2826" s="199">
        <v>5070</v>
      </c>
      <c r="E2826" s="197" t="s">
        <v>19595</v>
      </c>
      <c r="F2826" s="197" t="s">
        <v>19617</v>
      </c>
      <c r="G2826" s="197"/>
      <c r="H2826" s="197">
        <v>82</v>
      </c>
      <c r="I2826" s="197" t="s">
        <v>3085</v>
      </c>
      <c r="J2826" s="197" t="s">
        <v>19596</v>
      </c>
      <c r="K2826" s="229" t="s">
        <v>3228</v>
      </c>
      <c r="M2826" s="199">
        <v>18</v>
      </c>
      <c r="O2826" s="197" t="s">
        <v>19601</v>
      </c>
      <c r="Q2826" s="197" t="s">
        <v>3229</v>
      </c>
      <c r="S2826" s="57">
        <v>1</v>
      </c>
      <c r="T2826" s="197" t="s">
        <v>3229</v>
      </c>
      <c r="U2826" s="57" t="str">
        <f>VLOOKUP(A2826,'Individual Data'!$K$5:$AC$5544,12,FALSE)</f>
        <v>UMA</v>
      </c>
      <c r="V2826" s="14">
        <f>IFERROR(LOOKUP(H2826,{30,43,48,53,58,63,68,73,78,83,88,93,97},{42,47,52,57,62,67,72,77,82,87,92,99,100}),999)</f>
        <v>82</v>
      </c>
      <c r="X2826" s="57">
        <f>VLOOKUP(A2826,'Individual Data'!$K$5:$AC$5544,8,FALSE)</f>
        <v>5</v>
      </c>
      <c r="Y2826" s="57">
        <f>VLOOKUP(A2826,'Individual Data'!$K$5:$AC$5544,9,FALSE)</f>
        <v>2018</v>
      </c>
    </row>
    <row r="2827" spans="1:25" ht="15" customHeight="1" x14ac:dyDescent="0.25">
      <c r="A2827" s="197" t="s">
        <v>12710</v>
      </c>
      <c r="B2827" s="197" t="s">
        <v>22971</v>
      </c>
      <c r="C2827" s="198">
        <v>45230</v>
      </c>
      <c r="D2827" s="199">
        <v>378</v>
      </c>
      <c r="E2827" s="197" t="s">
        <v>19595</v>
      </c>
      <c r="F2827" s="197" t="s">
        <v>19617</v>
      </c>
      <c r="G2827" s="197"/>
      <c r="H2827" s="197">
        <v>90</v>
      </c>
      <c r="I2827" s="197" t="s">
        <v>3225</v>
      </c>
      <c r="J2827" s="197" t="s">
        <v>19596</v>
      </c>
      <c r="K2827" s="228" t="s">
        <v>3196</v>
      </c>
      <c r="M2827" s="199">
        <v>18</v>
      </c>
      <c r="O2827" s="197" t="s">
        <v>22972</v>
      </c>
      <c r="Q2827" s="197" t="s">
        <v>3229</v>
      </c>
      <c r="S2827" s="57">
        <v>1</v>
      </c>
      <c r="T2827" s="197" t="s">
        <v>19598</v>
      </c>
      <c r="U2827" s="57" t="str">
        <f>VLOOKUP(A2827,'Individual Data'!$K$5:$AC$5544,12,FALSE)</f>
        <v>BCA1</v>
      </c>
      <c r="V2827" s="14">
        <f>IFERROR(LOOKUP(H2827,{30,43,48,53,58,63,68,73,78,83,88,93,97},{42,47,52,57,62,67,72,77,82,87,92,99,100}),999)</f>
        <v>92</v>
      </c>
      <c r="X2827" s="57">
        <f>VLOOKUP(A2827,'Individual Data'!$K$5:$AC$5544,8,FALSE)</f>
        <v>4</v>
      </c>
      <c r="Y2827" s="57">
        <f>VLOOKUP(A2827,'Individual Data'!$K$5:$AC$5544,9,FALSE)</f>
        <v>2019</v>
      </c>
    </row>
    <row r="2828" spans="1:25" ht="15" customHeight="1" x14ac:dyDescent="0.25">
      <c r="A2828" s="197" t="s">
        <v>12732</v>
      </c>
      <c r="B2828" s="197" t="s">
        <v>22973</v>
      </c>
      <c r="C2828" s="198">
        <v>45236</v>
      </c>
      <c r="D2828" s="199">
        <v>553</v>
      </c>
      <c r="E2828" s="197" t="s">
        <v>19595</v>
      </c>
      <c r="F2828" s="197" t="s">
        <v>19617</v>
      </c>
      <c r="G2828" s="197"/>
      <c r="H2828" s="197">
        <v>94</v>
      </c>
      <c r="I2828" s="197" t="s">
        <v>3225</v>
      </c>
      <c r="J2828" s="197" t="s">
        <v>19596</v>
      </c>
      <c r="K2828" s="57" t="s">
        <v>3196</v>
      </c>
      <c r="M2828" s="199">
        <v>18</v>
      </c>
      <c r="O2828" s="197" t="s">
        <v>22974</v>
      </c>
      <c r="Q2828" s="197" t="s">
        <v>3229</v>
      </c>
      <c r="S2828" s="57">
        <v>1</v>
      </c>
      <c r="T2828" s="197" t="s">
        <v>19598</v>
      </c>
      <c r="U2828" s="57" t="str">
        <f>VLOOKUP(A2828,'Individual Data'!$K$5:$AC$5544,12,FALSE)</f>
        <v>CJA1</v>
      </c>
      <c r="V2828" s="14">
        <f>IFERROR(LOOKUP(H2828,{30,43,48,53,58,63,68,73,78,83,88,93,97},{42,47,52,57,62,67,72,77,82,87,92,99,100}),999)</f>
        <v>99</v>
      </c>
      <c r="X2828" s="57">
        <f>VLOOKUP(A2828,'Individual Data'!$K$5:$AC$5544,8,FALSE)</f>
        <v>4</v>
      </c>
      <c r="Y2828" s="57">
        <f>VLOOKUP(A2828,'Individual Data'!$K$5:$AC$5544,9,FALSE)</f>
        <v>2019</v>
      </c>
    </row>
    <row r="2829" spans="1:25" ht="15" customHeight="1" x14ac:dyDescent="0.25">
      <c r="A2829" s="197" t="s">
        <v>12735</v>
      </c>
      <c r="B2829" s="197" t="s">
        <v>22975</v>
      </c>
      <c r="C2829" s="198">
        <v>45223</v>
      </c>
      <c r="D2829" s="199">
        <v>210</v>
      </c>
      <c r="E2829" s="197" t="s">
        <v>19595</v>
      </c>
      <c r="F2829" s="197" t="s">
        <v>19617</v>
      </c>
      <c r="G2829" s="197"/>
      <c r="H2829" s="197">
        <v>90</v>
      </c>
      <c r="I2829" s="197" t="s">
        <v>3225</v>
      </c>
      <c r="J2829" s="197" t="s">
        <v>19596</v>
      </c>
      <c r="K2829" s="57" t="s">
        <v>3196</v>
      </c>
      <c r="M2829" s="199">
        <v>18</v>
      </c>
      <c r="O2829" s="197" t="s">
        <v>22976</v>
      </c>
      <c r="Q2829" s="197" t="s">
        <v>3229</v>
      </c>
      <c r="S2829" s="57">
        <v>1</v>
      </c>
      <c r="T2829" s="197" t="s">
        <v>19598</v>
      </c>
      <c r="U2829" s="57" t="str">
        <f>VLOOKUP(A2829,'Individual Data'!$K$5:$AC$5544,12,FALSE)</f>
        <v>BCA1</v>
      </c>
      <c r="V2829" s="14">
        <f>IFERROR(LOOKUP(H2829,{30,43,48,53,58,63,68,73,78,83,88,93,97},{42,47,52,57,62,67,72,77,82,87,92,99,100}),999)</f>
        <v>92</v>
      </c>
      <c r="X2829" s="57">
        <f>VLOOKUP(A2829,'Individual Data'!$K$5:$AC$5544,8,FALSE)</f>
        <v>4</v>
      </c>
      <c r="Y2829" s="57">
        <f>VLOOKUP(A2829,'Individual Data'!$K$5:$AC$5544,9,FALSE)</f>
        <v>2019</v>
      </c>
    </row>
    <row r="2830" spans="1:25" ht="15" customHeight="1" x14ac:dyDescent="0.25">
      <c r="A2830" s="197" t="s">
        <v>12738</v>
      </c>
      <c r="B2830" s="197" t="s">
        <v>22977</v>
      </c>
      <c r="C2830" s="198">
        <v>45236</v>
      </c>
      <c r="D2830" s="199">
        <v>4157</v>
      </c>
      <c r="E2830" s="197" t="s">
        <v>19595</v>
      </c>
      <c r="F2830" s="197" t="s">
        <v>19617</v>
      </c>
      <c r="G2830" s="197"/>
      <c r="H2830" s="197">
        <v>84</v>
      </c>
      <c r="I2830" s="197" t="s">
        <v>3085</v>
      </c>
      <c r="J2830" s="197" t="s">
        <v>19596</v>
      </c>
      <c r="K2830" s="57" t="s">
        <v>3196</v>
      </c>
      <c r="M2830" s="199">
        <v>18</v>
      </c>
      <c r="O2830" s="197" t="s">
        <v>22978</v>
      </c>
      <c r="Q2830" s="197" t="s">
        <v>3229</v>
      </c>
      <c r="S2830" s="57">
        <v>1</v>
      </c>
      <c r="T2830" s="197" t="s">
        <v>19598</v>
      </c>
      <c r="U2830" s="57" t="str">
        <f>VLOOKUP(A2830,'Individual Data'!$K$5:$AC$5544,12,FALSE)</f>
        <v>IPCSR</v>
      </c>
      <c r="V2830" s="14">
        <f>IFERROR(LOOKUP(H2830,{30,43,48,53,58,63,68,73,78,83,88,93,97},{42,47,52,57,62,67,72,77,82,87,92,99,100}),999)</f>
        <v>87</v>
      </c>
      <c r="X2830" s="57">
        <f>VLOOKUP(A2830,'Individual Data'!$K$5:$AC$5544,8,FALSE)</f>
        <v>4</v>
      </c>
      <c r="Y2830" s="57">
        <f>VLOOKUP(A2830,'Individual Data'!$K$5:$AC$5544,9,FALSE)</f>
        <v>2019</v>
      </c>
    </row>
    <row r="2831" spans="1:25" ht="15" customHeight="1" x14ac:dyDescent="0.25">
      <c r="A2831" s="197" t="s">
        <v>12749</v>
      </c>
      <c r="B2831" s="197" t="s">
        <v>22979</v>
      </c>
      <c r="C2831" s="198">
        <v>45243</v>
      </c>
      <c r="D2831" s="199">
        <v>593</v>
      </c>
      <c r="E2831" s="197" t="s">
        <v>19595</v>
      </c>
      <c r="F2831" s="197" t="s">
        <v>19617</v>
      </c>
      <c r="G2831" s="197"/>
      <c r="H2831" s="197">
        <v>83</v>
      </c>
      <c r="I2831" s="197" t="s">
        <v>3225</v>
      </c>
      <c r="J2831" s="197" t="s">
        <v>19596</v>
      </c>
      <c r="K2831" s="57" t="s">
        <v>3196</v>
      </c>
      <c r="M2831" s="199">
        <v>18</v>
      </c>
      <c r="O2831" s="197" t="s">
        <v>22980</v>
      </c>
      <c r="Q2831" s="197" t="s">
        <v>3229</v>
      </c>
      <c r="S2831" s="57">
        <v>1</v>
      </c>
      <c r="T2831" s="197" t="s">
        <v>3229</v>
      </c>
      <c r="U2831" s="57" t="str">
        <f>VLOOKUP(A2831,'Individual Data'!$K$5:$AC$5544,12,FALSE)</f>
        <v>Unassigned</v>
      </c>
      <c r="V2831" s="14">
        <f>IFERROR(LOOKUP(H2831,{30,43,48,53,58,63,68,73,78,83,88,93,97},{42,47,52,57,62,67,72,77,82,87,92,99,100}),999)</f>
        <v>87</v>
      </c>
      <c r="X2831" s="57" t="str">
        <f>VLOOKUP(A2831,'Individual Data'!$K$5:$AC$5544,8,FALSE)</f>
        <v>NA</v>
      </c>
      <c r="Y2831" s="57" t="str">
        <f>VLOOKUP(A2831,'Individual Data'!$K$5:$AC$5544,9,FALSE)</f>
        <v>U</v>
      </c>
    </row>
    <row r="2832" spans="1:25" ht="15" customHeight="1" x14ac:dyDescent="0.25">
      <c r="A2832" s="197" t="s">
        <v>12756</v>
      </c>
      <c r="B2832" s="197" t="s">
        <v>22981</v>
      </c>
      <c r="C2832" s="198">
        <v>45236</v>
      </c>
      <c r="D2832" s="199">
        <v>558</v>
      </c>
      <c r="E2832" s="197" t="s">
        <v>19595</v>
      </c>
      <c r="F2832" s="197" t="s">
        <v>19617</v>
      </c>
      <c r="G2832" s="197"/>
      <c r="H2832" s="197">
        <v>84</v>
      </c>
      <c r="I2832" s="197" t="s">
        <v>3225</v>
      </c>
      <c r="J2832" s="197" t="s">
        <v>19596</v>
      </c>
      <c r="K2832" s="57" t="s">
        <v>3196</v>
      </c>
      <c r="M2832" s="199">
        <v>18</v>
      </c>
      <c r="O2832" s="197" t="s">
        <v>22982</v>
      </c>
      <c r="Q2832" s="197" t="s">
        <v>3229</v>
      </c>
      <c r="S2832" s="57">
        <v>1</v>
      </c>
      <c r="T2832" s="197" t="s">
        <v>19598</v>
      </c>
      <c r="U2832" s="57" t="str">
        <f>VLOOKUP(A2832,'Individual Data'!$K$5:$AC$5544,12,FALSE)</f>
        <v>PLA1</v>
      </c>
      <c r="V2832" s="14">
        <f>IFERROR(LOOKUP(H2832,{30,43,48,53,58,63,68,73,78,83,88,93,97},{42,47,52,57,62,67,72,77,82,87,92,99,100}),999)</f>
        <v>87</v>
      </c>
      <c r="X2832" s="57">
        <f>VLOOKUP(A2832,'Individual Data'!$K$5:$AC$5544,8,FALSE)</f>
        <v>4</v>
      </c>
      <c r="Y2832" s="57">
        <f>VLOOKUP(A2832,'Individual Data'!$K$5:$AC$5544,9,FALSE)</f>
        <v>2019</v>
      </c>
    </row>
    <row r="2833" spans="1:25" ht="15" customHeight="1" x14ac:dyDescent="0.25">
      <c r="A2833" s="197" t="s">
        <v>12762</v>
      </c>
      <c r="B2833" s="197" t="s">
        <v>22983</v>
      </c>
      <c r="C2833" s="198">
        <v>45230</v>
      </c>
      <c r="D2833" s="199">
        <v>399</v>
      </c>
      <c r="E2833" s="197" t="s">
        <v>19595</v>
      </c>
      <c r="F2833" s="197" t="s">
        <v>19617</v>
      </c>
      <c r="G2833" s="197"/>
      <c r="H2833" s="197">
        <v>93</v>
      </c>
      <c r="I2833" s="197" t="s">
        <v>3225</v>
      </c>
      <c r="J2833" s="197" t="s">
        <v>17688</v>
      </c>
      <c r="K2833" s="229" t="s">
        <v>3228</v>
      </c>
      <c r="M2833" s="199">
        <v>18</v>
      </c>
      <c r="O2833" s="197" t="s">
        <v>19601</v>
      </c>
      <c r="Q2833" s="197" t="s">
        <v>3229</v>
      </c>
      <c r="S2833" s="57">
        <v>1</v>
      </c>
      <c r="T2833" s="197" t="s">
        <v>3229</v>
      </c>
      <c r="U2833" s="57" t="str">
        <f>VLOOKUP(A2833,'Individual Data'!$K$5:$AC$5544,12,FALSE)</f>
        <v>CJA2</v>
      </c>
      <c r="V2833" s="14">
        <f>IFERROR(LOOKUP(H2833,{30,43,48,53,58,63,68,73,78,83,88,93,97},{42,47,52,57,62,67,72,77,82,87,92,99,100}),999)</f>
        <v>99</v>
      </c>
      <c r="X2833" s="57">
        <f>VLOOKUP(A2833,'Individual Data'!$K$5:$AC$5544,8,FALSE)</f>
        <v>4</v>
      </c>
      <c r="Y2833" s="57">
        <f>VLOOKUP(A2833,'Individual Data'!$K$5:$AC$5544,9,FALSE)</f>
        <v>2019</v>
      </c>
    </row>
    <row r="2834" spans="1:25" ht="15" customHeight="1" x14ac:dyDescent="0.25">
      <c r="A2834" s="197" t="s">
        <v>12776</v>
      </c>
      <c r="B2834" s="197" t="s">
        <v>22984</v>
      </c>
      <c r="C2834" s="198">
        <v>45230</v>
      </c>
      <c r="D2834" s="199">
        <v>416</v>
      </c>
      <c r="E2834" s="197" t="s">
        <v>19595</v>
      </c>
      <c r="F2834" s="197" t="s">
        <v>19617</v>
      </c>
      <c r="G2834" s="197"/>
      <c r="H2834" s="197">
        <v>93</v>
      </c>
      <c r="I2834" s="197" t="s">
        <v>3225</v>
      </c>
      <c r="J2834" s="197" t="s">
        <v>19596</v>
      </c>
      <c r="K2834" s="228" t="s">
        <v>3196</v>
      </c>
      <c r="M2834" s="199">
        <v>18</v>
      </c>
      <c r="O2834" s="197" t="s">
        <v>22985</v>
      </c>
      <c r="Q2834" s="197" t="s">
        <v>3229</v>
      </c>
      <c r="S2834" s="57">
        <v>1</v>
      </c>
      <c r="T2834" s="197" t="s">
        <v>19598</v>
      </c>
      <c r="U2834" s="57" t="str">
        <f>VLOOKUP(A2834,'Individual Data'!$K$5:$AC$5544,12,FALSE)</f>
        <v>Unassigned</v>
      </c>
      <c r="V2834" s="14">
        <f>IFERROR(LOOKUP(H2834,{30,43,48,53,58,63,68,73,78,83,88,93,97},{42,47,52,57,62,67,72,77,82,87,92,99,100}),999)</f>
        <v>99</v>
      </c>
      <c r="X2834" s="57" t="str">
        <f>VLOOKUP(A2834,'Individual Data'!$K$5:$AC$5544,8,FALSE)</f>
        <v>NA</v>
      </c>
      <c r="Y2834" s="57" t="str">
        <f>VLOOKUP(A2834,'Individual Data'!$K$5:$AC$5544,9,FALSE)</f>
        <v>U</v>
      </c>
    </row>
    <row r="2835" spans="1:25" ht="15" customHeight="1" x14ac:dyDescent="0.25">
      <c r="A2835" s="197" t="s">
        <v>12779</v>
      </c>
      <c r="B2835" s="197" t="s">
        <v>22986</v>
      </c>
      <c r="C2835" s="198">
        <v>45243</v>
      </c>
      <c r="D2835" s="199">
        <v>5028</v>
      </c>
      <c r="E2835" s="197" t="s">
        <v>19595</v>
      </c>
      <c r="F2835" s="197" t="s">
        <v>19617</v>
      </c>
      <c r="G2835" s="197"/>
      <c r="H2835" s="197">
        <v>82</v>
      </c>
      <c r="I2835" s="197" t="s">
        <v>3085</v>
      </c>
      <c r="J2835" s="197" t="s">
        <v>19596</v>
      </c>
      <c r="K2835" s="57" t="s">
        <v>3196</v>
      </c>
      <c r="M2835" s="199">
        <v>18</v>
      </c>
      <c r="O2835" s="197" t="s">
        <v>22987</v>
      </c>
      <c r="Q2835" s="197" t="s">
        <v>3229</v>
      </c>
      <c r="S2835" s="57">
        <v>1</v>
      </c>
      <c r="T2835" s="197" t="s">
        <v>19598</v>
      </c>
      <c r="U2835" s="57" t="str">
        <f>VLOOKUP(A2835,'Individual Data'!$K$5:$AC$5544,12,FALSE)</f>
        <v>IPCSR</v>
      </c>
      <c r="V2835" s="14">
        <f>IFERROR(LOOKUP(H2835,{30,43,48,53,58,63,68,73,78,83,88,93,97},{42,47,52,57,62,67,72,77,82,87,92,99,100}),999)</f>
        <v>82</v>
      </c>
      <c r="X2835" s="57">
        <f>VLOOKUP(A2835,'Individual Data'!$K$5:$AC$5544,8,FALSE)</f>
        <v>4</v>
      </c>
      <c r="Y2835" s="57">
        <f>VLOOKUP(A2835,'Individual Data'!$K$5:$AC$5544,9,FALSE)</f>
        <v>2019</v>
      </c>
    </row>
    <row r="2836" spans="1:25" ht="15" customHeight="1" x14ac:dyDescent="0.25">
      <c r="A2836" s="197" t="s">
        <v>12792</v>
      </c>
      <c r="B2836" s="197" t="s">
        <v>22988</v>
      </c>
      <c r="C2836" s="198">
        <v>45243</v>
      </c>
      <c r="D2836" s="199">
        <v>5137</v>
      </c>
      <c r="E2836" s="197" t="s">
        <v>19595</v>
      </c>
      <c r="F2836" s="197" t="s">
        <v>19617</v>
      </c>
      <c r="G2836" s="197"/>
      <c r="H2836" s="197">
        <v>81</v>
      </c>
      <c r="I2836" s="197" t="s">
        <v>3085</v>
      </c>
      <c r="J2836" s="197" t="s">
        <v>19596</v>
      </c>
      <c r="K2836" s="57" t="s">
        <v>3196</v>
      </c>
      <c r="M2836" s="199">
        <v>18</v>
      </c>
      <c r="O2836" s="197" t="s">
        <v>22989</v>
      </c>
      <c r="Q2836" s="197" t="s">
        <v>3229</v>
      </c>
      <c r="S2836" s="57">
        <v>1</v>
      </c>
      <c r="T2836" s="197" t="s">
        <v>19598</v>
      </c>
      <c r="U2836" s="57" t="str">
        <f>VLOOKUP(A2836,'Individual Data'!$K$5:$AC$5544,12,FALSE)</f>
        <v>Unassigned</v>
      </c>
      <c r="V2836" s="14">
        <f>IFERROR(LOOKUP(H2836,{30,43,48,53,58,63,68,73,78,83,88,93,97},{42,47,52,57,62,67,72,77,82,87,92,99,100}),999)</f>
        <v>82</v>
      </c>
      <c r="X2836" s="57" t="str">
        <f>VLOOKUP(A2836,'Individual Data'!$K$5:$AC$5544,8,FALSE)</f>
        <v>NA</v>
      </c>
      <c r="Y2836" s="57" t="str">
        <f>VLOOKUP(A2836,'Individual Data'!$K$5:$AC$5544,9,FALSE)</f>
        <v>U</v>
      </c>
    </row>
    <row r="2837" spans="1:25" ht="15" customHeight="1" x14ac:dyDescent="0.25">
      <c r="A2837" s="197" t="s">
        <v>12802</v>
      </c>
      <c r="B2837" s="197" t="s">
        <v>22990</v>
      </c>
      <c r="C2837" s="198">
        <v>45236</v>
      </c>
      <c r="D2837" s="199">
        <v>4174</v>
      </c>
      <c r="E2837" s="197" t="s">
        <v>19595</v>
      </c>
      <c r="F2837" s="197" t="s">
        <v>19617</v>
      </c>
      <c r="G2837" s="197"/>
      <c r="H2837" s="197">
        <v>83</v>
      </c>
      <c r="I2837" s="197" t="s">
        <v>3085</v>
      </c>
      <c r="J2837" s="197" t="s">
        <v>19596</v>
      </c>
      <c r="K2837" s="57" t="s">
        <v>3196</v>
      </c>
      <c r="M2837" s="199">
        <v>18</v>
      </c>
      <c r="O2837" s="197" t="s">
        <v>22991</v>
      </c>
      <c r="Q2837" s="197" t="s">
        <v>3229</v>
      </c>
      <c r="S2837" s="57">
        <v>1</v>
      </c>
      <c r="T2837" s="197" t="s">
        <v>3229</v>
      </c>
      <c r="U2837" s="57" t="str">
        <f>VLOOKUP(A2837,'Individual Data'!$K$5:$AC$5544,12,FALSE)</f>
        <v>Unassigned</v>
      </c>
      <c r="V2837" s="14">
        <f>IFERROR(LOOKUP(H2837,{30,43,48,53,58,63,68,73,78,83,88,93,97},{42,47,52,57,62,67,72,77,82,87,92,99,100}),999)</f>
        <v>87</v>
      </c>
      <c r="X2837" s="57" t="str">
        <f>VLOOKUP(A2837,'Individual Data'!$K$5:$AC$5544,8,FALSE)</f>
        <v>NA</v>
      </c>
      <c r="Y2837" s="57" t="str">
        <f>VLOOKUP(A2837,'Individual Data'!$K$5:$AC$5544,9,FALSE)</f>
        <v>U</v>
      </c>
    </row>
    <row r="2838" spans="1:25" ht="15" customHeight="1" x14ac:dyDescent="0.25">
      <c r="A2838" s="197" t="s">
        <v>12806</v>
      </c>
      <c r="B2838" s="197" t="s">
        <v>22992</v>
      </c>
      <c r="C2838" s="198">
        <v>45223</v>
      </c>
      <c r="D2838" s="199">
        <v>2263</v>
      </c>
      <c r="E2838" s="197" t="s">
        <v>19595</v>
      </c>
      <c r="F2838" s="197" t="s">
        <v>19617</v>
      </c>
      <c r="G2838" s="197"/>
      <c r="H2838" s="197">
        <v>82</v>
      </c>
      <c r="I2838" s="197" t="s">
        <v>3085</v>
      </c>
      <c r="J2838" s="197" t="s">
        <v>19596</v>
      </c>
      <c r="K2838" s="57" t="s">
        <v>3196</v>
      </c>
      <c r="M2838" s="199">
        <v>18</v>
      </c>
      <c r="O2838" s="197" t="s">
        <v>22993</v>
      </c>
      <c r="Q2838" s="197" t="s">
        <v>3229</v>
      </c>
      <c r="S2838" s="57">
        <v>1</v>
      </c>
      <c r="T2838" s="197" t="s">
        <v>19598</v>
      </c>
      <c r="U2838" s="57" t="str">
        <f>VLOOKUP(A2838,'Individual Data'!$K$5:$AC$5544,12,FALSE)</f>
        <v>PLA1</v>
      </c>
      <c r="V2838" s="14">
        <f>IFERROR(LOOKUP(H2838,{30,43,48,53,58,63,68,73,78,83,88,93,97},{42,47,52,57,62,67,72,77,82,87,92,99,100}),999)</f>
        <v>82</v>
      </c>
      <c r="X2838" s="57">
        <f>VLOOKUP(A2838,'Individual Data'!$K$5:$AC$5544,8,FALSE)</f>
        <v>4</v>
      </c>
      <c r="Y2838" s="57">
        <f>VLOOKUP(A2838,'Individual Data'!$K$5:$AC$5544,9,FALSE)</f>
        <v>2019</v>
      </c>
    </row>
    <row r="2839" spans="1:25" ht="15" customHeight="1" x14ac:dyDescent="0.25">
      <c r="A2839" s="197" t="s">
        <v>12809</v>
      </c>
      <c r="B2839" s="197" t="s">
        <v>22994</v>
      </c>
      <c r="C2839" s="198">
        <v>45230</v>
      </c>
      <c r="D2839" s="199">
        <v>414</v>
      </c>
      <c r="E2839" s="197" t="s">
        <v>19595</v>
      </c>
      <c r="F2839" s="197" t="s">
        <v>19617</v>
      </c>
      <c r="G2839" s="197"/>
      <c r="H2839" s="197">
        <v>84</v>
      </c>
      <c r="I2839" s="197" t="s">
        <v>3225</v>
      </c>
      <c r="J2839" s="197" t="s">
        <v>17688</v>
      </c>
      <c r="K2839" s="229" t="s">
        <v>3228</v>
      </c>
      <c r="M2839" s="199">
        <v>18</v>
      </c>
      <c r="O2839" s="197" t="s">
        <v>19601</v>
      </c>
      <c r="Q2839" s="197" t="s">
        <v>3229</v>
      </c>
      <c r="S2839" s="57">
        <v>1</v>
      </c>
      <c r="T2839" s="197" t="s">
        <v>3229</v>
      </c>
      <c r="U2839" s="57" t="str">
        <f>VLOOKUP(A2839,'Individual Data'!$K$5:$AC$5544,12,FALSE)</f>
        <v>BCA2</v>
      </c>
      <c r="V2839" s="14">
        <f>IFERROR(LOOKUP(H2839,{30,43,48,53,58,63,68,73,78,83,88,93,97},{42,47,52,57,62,67,72,77,82,87,92,99,100}),999)</f>
        <v>87</v>
      </c>
      <c r="X2839" s="57">
        <f>VLOOKUP(A2839,'Individual Data'!$K$5:$AC$5544,8,FALSE)</f>
        <v>5</v>
      </c>
      <c r="Y2839" s="57">
        <f>VLOOKUP(A2839,'Individual Data'!$K$5:$AC$5544,9,FALSE)</f>
        <v>2018</v>
      </c>
    </row>
    <row r="2840" spans="1:25" ht="15" customHeight="1" x14ac:dyDescent="0.25">
      <c r="A2840" s="197" t="s">
        <v>12818</v>
      </c>
      <c r="B2840" s="197" t="s">
        <v>22995</v>
      </c>
      <c r="C2840" s="198">
        <v>45236</v>
      </c>
      <c r="D2840" s="199">
        <v>4285</v>
      </c>
      <c r="E2840" s="197" t="s">
        <v>19595</v>
      </c>
      <c r="F2840" s="197" t="s">
        <v>19617</v>
      </c>
      <c r="G2840" s="197"/>
      <c r="H2840" s="197">
        <v>86</v>
      </c>
      <c r="I2840" s="197" t="s">
        <v>3085</v>
      </c>
      <c r="J2840" s="197" t="s">
        <v>19596</v>
      </c>
      <c r="K2840" s="228" t="s">
        <v>3196</v>
      </c>
      <c r="M2840" s="199">
        <v>18</v>
      </c>
      <c r="O2840" s="197" t="s">
        <v>22996</v>
      </c>
      <c r="Q2840" s="197" t="s">
        <v>3229</v>
      </c>
      <c r="S2840" s="57">
        <v>1</v>
      </c>
      <c r="T2840" s="197" t="s">
        <v>19598</v>
      </c>
      <c r="U2840" s="57" t="str">
        <f>VLOOKUP(A2840,'Individual Data'!$K$5:$AC$5544,12,FALSE)</f>
        <v>Unassigned</v>
      </c>
      <c r="V2840" s="14">
        <f>IFERROR(LOOKUP(H2840,{30,43,48,53,58,63,68,73,78,83,88,93,97},{42,47,52,57,62,67,72,77,82,87,92,99,100}),999)</f>
        <v>87</v>
      </c>
      <c r="X2840" s="57" t="str">
        <f>VLOOKUP(A2840,'Individual Data'!$K$5:$AC$5544,8,FALSE)</f>
        <v>NA</v>
      </c>
      <c r="Y2840" s="57" t="str">
        <f>VLOOKUP(A2840,'Individual Data'!$K$5:$AC$5544,9,FALSE)</f>
        <v>U</v>
      </c>
    </row>
    <row r="2841" spans="1:25" ht="15" customHeight="1" x14ac:dyDescent="0.25">
      <c r="A2841" s="197" t="s">
        <v>12822</v>
      </c>
      <c r="B2841" s="197" t="s">
        <v>22997</v>
      </c>
      <c r="C2841" s="198">
        <v>45236</v>
      </c>
      <c r="D2841" s="199">
        <v>4227</v>
      </c>
      <c r="E2841" s="197" t="s">
        <v>19595</v>
      </c>
      <c r="F2841" s="197" t="s">
        <v>19617</v>
      </c>
      <c r="G2841" s="197"/>
      <c r="H2841" s="197">
        <v>83</v>
      </c>
      <c r="I2841" s="197" t="s">
        <v>3085</v>
      </c>
      <c r="J2841" s="197" t="s">
        <v>17688</v>
      </c>
      <c r="K2841" s="229" t="s">
        <v>3228</v>
      </c>
      <c r="M2841" s="199">
        <v>18</v>
      </c>
      <c r="O2841" s="197" t="s">
        <v>19601</v>
      </c>
      <c r="Q2841" s="197" t="s">
        <v>3229</v>
      </c>
      <c r="S2841" s="57">
        <v>1</v>
      </c>
      <c r="T2841" s="197" t="s">
        <v>3229</v>
      </c>
      <c r="U2841" s="57" t="str">
        <f>VLOOKUP(A2841,'Individual Data'!$K$5:$AC$5544,12,FALSE)</f>
        <v>CFA</v>
      </c>
      <c r="V2841" s="14">
        <f>IFERROR(LOOKUP(H2841,{30,43,48,53,58,63,68,73,78,83,88,93,97},{42,47,52,57,62,67,72,77,82,87,92,99,100}),999)</f>
        <v>87</v>
      </c>
      <c r="X2841" s="57">
        <f>VLOOKUP(A2841,'Individual Data'!$K$5:$AC$5544,8,FALSE)</f>
        <v>4</v>
      </c>
      <c r="Y2841" s="57">
        <f>VLOOKUP(A2841,'Individual Data'!$K$5:$AC$5544,9,FALSE)</f>
        <v>2019</v>
      </c>
    </row>
    <row r="2842" spans="1:25" ht="15" customHeight="1" x14ac:dyDescent="0.25">
      <c r="A2842" s="197" t="s">
        <v>12839</v>
      </c>
      <c r="B2842" s="197" t="s">
        <v>22998</v>
      </c>
      <c r="C2842" s="198">
        <v>45243</v>
      </c>
      <c r="D2842" s="199">
        <v>5044</v>
      </c>
      <c r="E2842" s="197" t="s">
        <v>19595</v>
      </c>
      <c r="F2842" s="197" t="s">
        <v>19617</v>
      </c>
      <c r="G2842" s="197"/>
      <c r="H2842" s="197">
        <v>82</v>
      </c>
      <c r="I2842" s="197" t="s">
        <v>3085</v>
      </c>
      <c r="J2842" s="197" t="s">
        <v>17688</v>
      </c>
      <c r="K2842" s="197" t="s">
        <v>3228</v>
      </c>
      <c r="M2842" s="199">
        <v>18</v>
      </c>
      <c r="O2842" s="197" t="s">
        <v>19601</v>
      </c>
      <c r="Q2842" s="197" t="s">
        <v>3229</v>
      </c>
      <c r="S2842" s="57">
        <v>1</v>
      </c>
      <c r="T2842" s="197" t="s">
        <v>3229</v>
      </c>
      <c r="U2842" s="57" t="str">
        <f>VLOOKUP(A2842,'Individual Data'!$K$5:$AC$5544,12,FALSE)</f>
        <v>GRR</v>
      </c>
      <c r="V2842" s="14">
        <f>IFERROR(LOOKUP(H2842,{30,43,48,53,58,63,68,73,78,83,88,93,97},{42,47,52,57,62,67,72,77,82,87,92,99,100}),999)</f>
        <v>82</v>
      </c>
      <c r="X2842" s="57">
        <f>VLOOKUP(A2842,'Individual Data'!$K$5:$AC$5544,8,FALSE)</f>
        <v>4</v>
      </c>
      <c r="Y2842" s="57">
        <f>VLOOKUP(A2842,'Individual Data'!$K$5:$AC$5544,9,FALSE)</f>
        <v>2019</v>
      </c>
    </row>
    <row r="2843" spans="1:25" ht="15" customHeight="1" x14ac:dyDescent="0.25">
      <c r="A2843" s="197" t="s">
        <v>12847</v>
      </c>
      <c r="B2843" s="197" t="s">
        <v>22999</v>
      </c>
      <c r="C2843" s="198">
        <v>45245</v>
      </c>
      <c r="D2843" s="199">
        <v>7003</v>
      </c>
      <c r="E2843" s="197" t="s">
        <v>19595</v>
      </c>
      <c r="F2843" s="197" t="s">
        <v>19610</v>
      </c>
      <c r="G2843" s="197"/>
      <c r="H2843" s="197">
        <v>93</v>
      </c>
      <c r="I2843" s="197" t="s">
        <v>3225</v>
      </c>
      <c r="J2843" s="197" t="s">
        <v>19596</v>
      </c>
      <c r="K2843" s="228" t="s">
        <v>3196</v>
      </c>
      <c r="M2843" s="199">
        <v>18</v>
      </c>
      <c r="O2843" s="197" t="s">
        <v>19601</v>
      </c>
      <c r="Q2843" s="197" t="s">
        <v>3229</v>
      </c>
      <c r="S2843" s="57">
        <v>1</v>
      </c>
      <c r="T2843" s="197" t="s">
        <v>3229</v>
      </c>
      <c r="U2843" s="57" t="str">
        <f>VLOOKUP(A2843,'Individual Data'!$K$5:$AC$5544,12,FALSE)</f>
        <v>Unassigned</v>
      </c>
      <c r="V2843" s="14">
        <f>IFERROR(LOOKUP(H2843,{30,43,48,53,58,63,68,73,78,83,88,93,97},{42,47,52,57,62,67,72,77,82,87,92,99,100}),999)</f>
        <v>99</v>
      </c>
      <c r="X2843" s="57" t="str">
        <f>VLOOKUP(A2843,'Individual Data'!$K$5:$AC$5544,8,FALSE)</f>
        <v>NA</v>
      </c>
      <c r="Y2843" s="57" t="str">
        <f>VLOOKUP(A2843,'Individual Data'!$K$5:$AC$5544,9,FALSE)</f>
        <v>U</v>
      </c>
    </row>
    <row r="2844" spans="1:25" ht="15" customHeight="1" x14ac:dyDescent="0.25">
      <c r="A2844" s="197" t="s">
        <v>12849</v>
      </c>
      <c r="B2844" s="197" t="s">
        <v>23000</v>
      </c>
      <c r="C2844" s="198">
        <v>45236</v>
      </c>
      <c r="D2844" s="199">
        <v>4175</v>
      </c>
      <c r="E2844" s="197" t="s">
        <v>19595</v>
      </c>
      <c r="F2844" s="197" t="s">
        <v>19617</v>
      </c>
      <c r="G2844" s="197"/>
      <c r="H2844" s="197">
        <v>86</v>
      </c>
      <c r="I2844" s="197" t="s">
        <v>3085</v>
      </c>
      <c r="J2844" s="197" t="s">
        <v>19596</v>
      </c>
      <c r="K2844" s="57" t="s">
        <v>3196</v>
      </c>
      <c r="M2844" s="199">
        <v>18</v>
      </c>
      <c r="O2844" s="197" t="s">
        <v>23001</v>
      </c>
      <c r="Q2844" s="197" t="s">
        <v>3229</v>
      </c>
      <c r="S2844" s="57">
        <v>1</v>
      </c>
      <c r="T2844" s="197" t="s">
        <v>19598</v>
      </c>
      <c r="U2844" s="57" t="str">
        <f>VLOOKUP(A2844,'Individual Data'!$K$5:$AC$5544,12,FALSE)</f>
        <v>Unassigned</v>
      </c>
      <c r="V2844" s="14">
        <f>IFERROR(LOOKUP(H2844,{30,43,48,53,58,63,68,73,78,83,88,93,97},{42,47,52,57,62,67,72,77,82,87,92,99,100}),999)</f>
        <v>87</v>
      </c>
      <c r="X2844" s="57" t="str">
        <f>VLOOKUP(A2844,'Individual Data'!$K$5:$AC$5544,8,FALSE)</f>
        <v>NA</v>
      </c>
      <c r="Y2844" s="57" t="str">
        <f>VLOOKUP(A2844,'Individual Data'!$K$5:$AC$5544,9,FALSE)</f>
        <v>U</v>
      </c>
    </row>
    <row r="2845" spans="1:25" ht="15" customHeight="1" x14ac:dyDescent="0.25">
      <c r="A2845" s="197" t="s">
        <v>12856</v>
      </c>
      <c r="B2845" s="197" t="s">
        <v>23002</v>
      </c>
      <c r="C2845" s="198">
        <v>45236</v>
      </c>
      <c r="D2845" s="199">
        <v>560</v>
      </c>
      <c r="E2845" s="197" t="s">
        <v>19595</v>
      </c>
      <c r="F2845" s="197" t="s">
        <v>19617</v>
      </c>
      <c r="G2845" s="197"/>
      <c r="H2845" s="197">
        <v>88</v>
      </c>
      <c r="I2845" s="197" t="s">
        <v>3225</v>
      </c>
      <c r="J2845" s="197" t="s">
        <v>17688</v>
      </c>
      <c r="K2845" s="229" t="s">
        <v>3228</v>
      </c>
      <c r="M2845" s="199">
        <v>18</v>
      </c>
      <c r="O2845" s="197" t="s">
        <v>19601</v>
      </c>
      <c r="Q2845" s="197" t="s">
        <v>3229</v>
      </c>
      <c r="S2845" s="57">
        <v>1</v>
      </c>
      <c r="T2845" s="197" t="s">
        <v>3229</v>
      </c>
      <c r="U2845" s="57" t="str">
        <f>VLOOKUP(A2845,'Individual Data'!$K$5:$AC$5544,12,FALSE)</f>
        <v>PLA2</v>
      </c>
      <c r="V2845" s="14">
        <f>IFERROR(LOOKUP(H2845,{30,43,48,53,58,63,68,73,78,83,88,93,97},{42,47,52,57,62,67,72,77,82,87,92,99,100}),999)</f>
        <v>92</v>
      </c>
      <c r="X2845" s="57">
        <f>VLOOKUP(A2845,'Individual Data'!$K$5:$AC$5544,8,FALSE)</f>
        <v>4</v>
      </c>
      <c r="Y2845" s="57">
        <f>VLOOKUP(A2845,'Individual Data'!$K$5:$AC$5544,9,FALSE)</f>
        <v>2019</v>
      </c>
    </row>
    <row r="2846" spans="1:25" ht="15" customHeight="1" x14ac:dyDescent="0.25">
      <c r="A2846" s="197" t="s">
        <v>12862</v>
      </c>
      <c r="B2846" s="197" t="s">
        <v>23003</v>
      </c>
      <c r="C2846" s="198">
        <v>45236</v>
      </c>
      <c r="D2846" s="199">
        <v>4214</v>
      </c>
      <c r="E2846" s="197" t="s">
        <v>19595</v>
      </c>
      <c r="F2846" s="197" t="s">
        <v>19617</v>
      </c>
      <c r="G2846" s="197"/>
      <c r="H2846" s="197">
        <v>84</v>
      </c>
      <c r="I2846" s="197" t="s">
        <v>3085</v>
      </c>
      <c r="J2846" s="197" t="s">
        <v>17688</v>
      </c>
      <c r="K2846" s="197" t="s">
        <v>3228</v>
      </c>
      <c r="M2846" s="199">
        <v>18</v>
      </c>
      <c r="O2846" s="197" t="s">
        <v>19601</v>
      </c>
      <c r="Q2846" s="197" t="s">
        <v>3229</v>
      </c>
      <c r="S2846" s="57">
        <v>1</v>
      </c>
      <c r="T2846" s="197" t="s">
        <v>3229</v>
      </c>
      <c r="U2846" s="57" t="str">
        <f>VLOOKUP(A2846,'Individual Data'!$K$5:$AC$5544,12,FALSE)</f>
        <v>CFA</v>
      </c>
      <c r="V2846" s="14">
        <f>IFERROR(LOOKUP(H2846,{30,43,48,53,58,63,68,73,78,83,88,93,97},{42,47,52,57,62,67,72,77,82,87,92,99,100}),999)</f>
        <v>87</v>
      </c>
      <c r="X2846" s="57">
        <f>VLOOKUP(A2846,'Individual Data'!$K$5:$AC$5544,8,FALSE)</f>
        <v>4</v>
      </c>
      <c r="Y2846" s="57">
        <f>VLOOKUP(A2846,'Individual Data'!$K$5:$AC$5544,9,FALSE)</f>
        <v>2019</v>
      </c>
    </row>
    <row r="2847" spans="1:25" ht="15" customHeight="1" x14ac:dyDescent="0.25">
      <c r="A2847" s="197" t="s">
        <v>12871</v>
      </c>
      <c r="B2847" s="197" t="s">
        <v>23004</v>
      </c>
      <c r="C2847" s="198">
        <v>45236</v>
      </c>
      <c r="D2847" s="199">
        <v>561</v>
      </c>
      <c r="E2847" s="197" t="s">
        <v>19595</v>
      </c>
      <c r="F2847" s="197" t="s">
        <v>19617</v>
      </c>
      <c r="G2847" s="197"/>
      <c r="H2847" s="197">
        <v>85</v>
      </c>
      <c r="I2847" s="197" t="s">
        <v>3225</v>
      </c>
      <c r="J2847" s="197" t="s">
        <v>19596</v>
      </c>
      <c r="K2847" s="228" t="s">
        <v>3196</v>
      </c>
      <c r="M2847" s="199">
        <v>18</v>
      </c>
      <c r="O2847" s="197" t="s">
        <v>23005</v>
      </c>
      <c r="Q2847" s="197" t="s">
        <v>3229</v>
      </c>
      <c r="S2847" s="57">
        <v>1</v>
      </c>
      <c r="T2847" s="197" t="s">
        <v>19598</v>
      </c>
      <c r="U2847" s="57" t="str">
        <f>VLOOKUP(A2847,'Individual Data'!$K$5:$AC$5544,12,FALSE)</f>
        <v>Unassigned</v>
      </c>
      <c r="V2847" s="14">
        <f>IFERROR(LOOKUP(H2847,{30,43,48,53,58,63,68,73,78,83,88,93,97},{42,47,52,57,62,67,72,77,82,87,92,99,100}),999)</f>
        <v>87</v>
      </c>
      <c r="X2847" s="57" t="str">
        <f>VLOOKUP(A2847,'Individual Data'!$K$5:$AC$5544,8,FALSE)</f>
        <v>NA</v>
      </c>
      <c r="Y2847" s="57" t="str">
        <f>VLOOKUP(A2847,'Individual Data'!$K$5:$AC$5544,9,FALSE)</f>
        <v>U</v>
      </c>
    </row>
    <row r="2848" spans="1:25" ht="15" customHeight="1" x14ac:dyDescent="0.25">
      <c r="A2848" s="197" t="s">
        <v>12887</v>
      </c>
      <c r="B2848" s="197" t="s">
        <v>23006</v>
      </c>
      <c r="C2848" s="198">
        <v>45243</v>
      </c>
      <c r="D2848" s="199">
        <v>5020</v>
      </c>
      <c r="E2848" s="197" t="s">
        <v>19595</v>
      </c>
      <c r="F2848" s="197" t="s">
        <v>19617</v>
      </c>
      <c r="G2848" s="197"/>
      <c r="H2848" s="197">
        <v>82</v>
      </c>
      <c r="I2848" s="197" t="s">
        <v>3085</v>
      </c>
      <c r="J2848" s="197" t="s">
        <v>19596</v>
      </c>
      <c r="K2848" s="57" t="s">
        <v>3196</v>
      </c>
      <c r="M2848" s="199">
        <v>18</v>
      </c>
      <c r="O2848" s="197" t="s">
        <v>23007</v>
      </c>
      <c r="Q2848" s="197" t="s">
        <v>3229</v>
      </c>
      <c r="S2848" s="57">
        <v>1</v>
      </c>
      <c r="T2848" s="197" t="s">
        <v>19598</v>
      </c>
      <c r="U2848" s="57" t="str">
        <f>VLOOKUP(A2848,'Individual Data'!$K$5:$AC$5544,12,FALSE)</f>
        <v>NLVA</v>
      </c>
      <c r="V2848" s="14">
        <f>IFERROR(LOOKUP(H2848,{30,43,48,53,58,63,68,73,78,83,88,93,97},{42,47,52,57,62,67,72,77,82,87,92,99,100}),999)</f>
        <v>82</v>
      </c>
      <c r="X2848" s="57">
        <f>VLOOKUP(A2848,'Individual Data'!$K$5:$AC$5544,8,FALSE)</f>
        <v>4</v>
      </c>
      <c r="Y2848" s="57">
        <f>VLOOKUP(A2848,'Individual Data'!$K$5:$AC$5544,9,FALSE)</f>
        <v>2019</v>
      </c>
    </row>
    <row r="2849" spans="1:25" ht="15" customHeight="1" x14ac:dyDescent="0.25">
      <c r="A2849" s="197" t="s">
        <v>12896</v>
      </c>
      <c r="B2849" s="197" t="s">
        <v>23008</v>
      </c>
      <c r="C2849" s="198">
        <v>45223</v>
      </c>
      <c r="D2849" s="199">
        <v>205</v>
      </c>
      <c r="E2849" s="197" t="s">
        <v>19595</v>
      </c>
      <c r="F2849" s="197" t="s">
        <v>19617</v>
      </c>
      <c r="G2849" s="197"/>
      <c r="H2849" s="197">
        <v>92</v>
      </c>
      <c r="I2849" s="197" t="s">
        <v>3225</v>
      </c>
      <c r="J2849" s="197" t="s">
        <v>19596</v>
      </c>
      <c r="K2849" s="57" t="s">
        <v>3196</v>
      </c>
      <c r="M2849" s="199">
        <v>18</v>
      </c>
      <c r="O2849" s="197" t="s">
        <v>23009</v>
      </c>
      <c r="Q2849" s="197" t="s">
        <v>3229</v>
      </c>
      <c r="S2849" s="57">
        <v>1</v>
      </c>
      <c r="T2849" s="197" t="s">
        <v>19598</v>
      </c>
      <c r="U2849" s="57" t="str">
        <f>VLOOKUP(A2849,'Individual Data'!$K$5:$AC$5544,12,FALSE)</f>
        <v>Unassigned</v>
      </c>
      <c r="V2849" s="14">
        <f>IFERROR(LOOKUP(H2849,{30,43,48,53,58,63,68,73,78,83,88,93,97},{42,47,52,57,62,67,72,77,82,87,92,99,100}),999)</f>
        <v>92</v>
      </c>
      <c r="X2849" s="57" t="str">
        <f>VLOOKUP(A2849,'Individual Data'!$K$5:$AC$5544,8,FALSE)</f>
        <v>NA</v>
      </c>
      <c r="Y2849" s="57" t="str">
        <f>VLOOKUP(A2849,'Individual Data'!$K$5:$AC$5544,9,FALSE)</f>
        <v>U</v>
      </c>
    </row>
    <row r="2850" spans="1:25" ht="15" customHeight="1" x14ac:dyDescent="0.25">
      <c r="A2850" s="197" t="s">
        <v>12907</v>
      </c>
      <c r="B2850" s="197" t="s">
        <v>23010</v>
      </c>
      <c r="C2850" s="198">
        <v>45243</v>
      </c>
      <c r="D2850" s="199">
        <v>5067</v>
      </c>
      <c r="E2850" s="197" t="s">
        <v>19595</v>
      </c>
      <c r="F2850" s="197" t="s">
        <v>19617</v>
      </c>
      <c r="G2850" s="197"/>
      <c r="H2850" s="197">
        <v>85</v>
      </c>
      <c r="I2850" s="197" t="s">
        <v>3085</v>
      </c>
      <c r="J2850" s="197" t="s">
        <v>17688</v>
      </c>
      <c r="K2850" s="229" t="s">
        <v>3228</v>
      </c>
      <c r="M2850" s="199">
        <v>18</v>
      </c>
      <c r="O2850" s="197" t="s">
        <v>19601</v>
      </c>
      <c r="Q2850" s="197" t="s">
        <v>3229</v>
      </c>
      <c r="S2850" s="57">
        <v>1</v>
      </c>
      <c r="T2850" s="197" t="s">
        <v>3229</v>
      </c>
      <c r="U2850" s="57" t="str">
        <f>VLOOKUP(A2850,'Individual Data'!$K$5:$AC$5544,12,FALSE)</f>
        <v>PLA2</v>
      </c>
      <c r="V2850" s="14">
        <f>IFERROR(LOOKUP(H2850,{30,43,48,53,58,63,68,73,78,83,88,93,97},{42,47,52,57,62,67,72,77,82,87,92,99,100}),999)</f>
        <v>87</v>
      </c>
      <c r="X2850" s="57">
        <f>VLOOKUP(A2850,'Individual Data'!$K$5:$AC$5544,8,FALSE)</f>
        <v>4</v>
      </c>
      <c r="Y2850" s="57">
        <f>VLOOKUP(A2850,'Individual Data'!$K$5:$AC$5544,9,FALSE)</f>
        <v>2019</v>
      </c>
    </row>
    <row r="2851" spans="1:25" ht="15" customHeight="1" x14ac:dyDescent="0.25">
      <c r="A2851" s="197" t="s">
        <v>12909</v>
      </c>
      <c r="B2851" s="197" t="s">
        <v>23011</v>
      </c>
      <c r="C2851" s="198">
        <v>45236</v>
      </c>
      <c r="D2851" s="199">
        <v>4233</v>
      </c>
      <c r="E2851" s="197" t="s">
        <v>19595</v>
      </c>
      <c r="F2851" s="197" t="s">
        <v>19617</v>
      </c>
      <c r="G2851" s="197"/>
      <c r="H2851" s="197">
        <v>86</v>
      </c>
      <c r="I2851" s="197" t="s">
        <v>3085</v>
      </c>
      <c r="J2851" s="197" t="s">
        <v>19596</v>
      </c>
      <c r="K2851" s="228" t="s">
        <v>3196</v>
      </c>
      <c r="M2851" s="199">
        <v>18</v>
      </c>
      <c r="O2851" s="197" t="s">
        <v>23012</v>
      </c>
      <c r="Q2851" s="197" t="s">
        <v>3229</v>
      </c>
      <c r="S2851" s="57">
        <v>1</v>
      </c>
      <c r="T2851" s="197" t="s">
        <v>19598</v>
      </c>
      <c r="U2851" s="57" t="str">
        <f>VLOOKUP(A2851,'Individual Data'!$K$5:$AC$5544,12,FALSE)</f>
        <v>IPCSR</v>
      </c>
      <c r="V2851" s="14">
        <f>IFERROR(LOOKUP(H2851,{30,43,48,53,58,63,68,73,78,83,88,93,97},{42,47,52,57,62,67,72,77,82,87,92,99,100}),999)</f>
        <v>87</v>
      </c>
      <c r="X2851" s="57">
        <f>VLOOKUP(A2851,'Individual Data'!$K$5:$AC$5544,8,FALSE)</f>
        <v>4</v>
      </c>
      <c r="Y2851" s="57">
        <f>VLOOKUP(A2851,'Individual Data'!$K$5:$AC$5544,9,FALSE)</f>
        <v>2019</v>
      </c>
    </row>
    <row r="2852" spans="1:25" ht="15" customHeight="1" x14ac:dyDescent="0.25">
      <c r="A2852" s="197" t="s">
        <v>12915</v>
      </c>
      <c r="B2852" s="197" t="s">
        <v>23013</v>
      </c>
      <c r="C2852" s="198">
        <v>45230</v>
      </c>
      <c r="D2852" s="199">
        <v>390</v>
      </c>
      <c r="E2852" s="197" t="s">
        <v>19595</v>
      </c>
      <c r="F2852" s="197" t="s">
        <v>19617</v>
      </c>
      <c r="G2852" s="197"/>
      <c r="H2852" s="197">
        <v>91</v>
      </c>
      <c r="I2852" s="197" t="s">
        <v>3225</v>
      </c>
      <c r="J2852" s="197" t="s">
        <v>19596</v>
      </c>
      <c r="K2852" s="57" t="s">
        <v>3196</v>
      </c>
      <c r="M2852" s="199">
        <v>18</v>
      </c>
      <c r="O2852" s="197" t="s">
        <v>23014</v>
      </c>
      <c r="Q2852" s="197" t="s">
        <v>3229</v>
      </c>
      <c r="S2852" s="57">
        <v>1</v>
      </c>
      <c r="T2852" s="197" t="s">
        <v>19598</v>
      </c>
      <c r="U2852" s="57" t="str">
        <f>VLOOKUP(A2852,'Individual Data'!$K$5:$AC$5544,12,FALSE)</f>
        <v>Unassigned</v>
      </c>
      <c r="V2852" s="14">
        <f>IFERROR(LOOKUP(H2852,{30,43,48,53,58,63,68,73,78,83,88,93,97},{42,47,52,57,62,67,72,77,82,87,92,99,100}),999)</f>
        <v>92</v>
      </c>
      <c r="X2852" s="57" t="str">
        <f>VLOOKUP(A2852,'Individual Data'!$K$5:$AC$5544,8,FALSE)</f>
        <v>NA</v>
      </c>
      <c r="Y2852" s="57" t="str">
        <f>VLOOKUP(A2852,'Individual Data'!$K$5:$AC$5544,9,FALSE)</f>
        <v>U</v>
      </c>
    </row>
    <row r="2853" spans="1:25" ht="15" customHeight="1" x14ac:dyDescent="0.25">
      <c r="A2853" s="197" t="s">
        <v>12917</v>
      </c>
      <c r="B2853" s="197" t="s">
        <v>23015</v>
      </c>
      <c r="C2853" s="198">
        <v>45243</v>
      </c>
      <c r="D2853" s="199">
        <v>572</v>
      </c>
      <c r="E2853" s="197" t="s">
        <v>19595</v>
      </c>
      <c r="F2853" s="197" t="s">
        <v>19617</v>
      </c>
      <c r="G2853" s="197"/>
      <c r="H2853" s="197">
        <v>88</v>
      </c>
      <c r="I2853" s="197" t="s">
        <v>3225</v>
      </c>
      <c r="J2853" s="197" t="s">
        <v>17688</v>
      </c>
      <c r="K2853" s="229" t="s">
        <v>3228</v>
      </c>
      <c r="M2853" s="199">
        <v>18</v>
      </c>
      <c r="O2853" s="197" t="s">
        <v>19601</v>
      </c>
      <c r="Q2853" s="197" t="s">
        <v>3229</v>
      </c>
      <c r="S2853" s="57">
        <v>1</v>
      </c>
      <c r="T2853" s="197" t="s">
        <v>3229</v>
      </c>
      <c r="U2853" s="57" t="str">
        <f>VLOOKUP(A2853,'Individual Data'!$K$5:$AC$5544,12,FALSE)</f>
        <v>LFYO</v>
      </c>
      <c r="V2853" s="14">
        <f>IFERROR(LOOKUP(H2853,{30,43,48,53,58,63,68,73,78,83,88,93,97},{42,47,52,57,62,67,72,77,82,87,92,99,100}),999)</f>
        <v>92</v>
      </c>
      <c r="X2853" s="57">
        <f>VLOOKUP(A2853,'Individual Data'!$K$5:$AC$5544,8,FALSE)</f>
        <v>5</v>
      </c>
      <c r="Y2853" s="57">
        <f>VLOOKUP(A2853,'Individual Data'!$K$5:$AC$5544,9,FALSE)</f>
        <v>2018</v>
      </c>
    </row>
    <row r="2854" spans="1:25" ht="15" customHeight="1" x14ac:dyDescent="0.25">
      <c r="A2854" s="197" t="s">
        <v>12927</v>
      </c>
      <c r="B2854" s="197" t="s">
        <v>23016</v>
      </c>
      <c r="C2854" s="198">
        <v>45223</v>
      </c>
      <c r="D2854" s="199">
        <v>2063</v>
      </c>
      <c r="E2854" s="197" t="s">
        <v>19595</v>
      </c>
      <c r="F2854" s="197" t="s">
        <v>19617</v>
      </c>
      <c r="G2854" s="197"/>
      <c r="H2854" s="197">
        <v>82</v>
      </c>
      <c r="I2854" s="197" t="s">
        <v>3085</v>
      </c>
      <c r="J2854" s="197" t="s">
        <v>19596</v>
      </c>
      <c r="K2854" s="228" t="s">
        <v>3196</v>
      </c>
      <c r="M2854" s="199">
        <v>18</v>
      </c>
      <c r="O2854" s="197" t="s">
        <v>23017</v>
      </c>
      <c r="Q2854" s="197" t="s">
        <v>3229</v>
      </c>
      <c r="S2854" s="57">
        <v>1</v>
      </c>
      <c r="T2854" s="197" t="s">
        <v>19598</v>
      </c>
      <c r="U2854" s="57" t="str">
        <f>VLOOKUP(A2854,'Individual Data'!$K$5:$AC$5544,12,FALSE)</f>
        <v>CJA1</v>
      </c>
      <c r="V2854" s="14">
        <f>IFERROR(LOOKUP(H2854,{30,43,48,53,58,63,68,73,78,83,88,93,97},{42,47,52,57,62,67,72,77,82,87,92,99,100}),999)</f>
        <v>82</v>
      </c>
      <c r="X2854" s="57">
        <f>VLOOKUP(A2854,'Individual Data'!$K$5:$AC$5544,8,FALSE)</f>
        <v>4</v>
      </c>
      <c r="Y2854" s="57">
        <f>VLOOKUP(A2854,'Individual Data'!$K$5:$AC$5544,9,FALSE)</f>
        <v>2019</v>
      </c>
    </row>
    <row r="2855" spans="1:25" ht="15" customHeight="1" x14ac:dyDescent="0.25">
      <c r="A2855" s="197" t="s">
        <v>12937</v>
      </c>
      <c r="B2855" s="197" t="s">
        <v>23018</v>
      </c>
      <c r="C2855" s="198">
        <v>45236</v>
      </c>
      <c r="D2855" s="199">
        <v>537</v>
      </c>
      <c r="E2855" s="197" t="s">
        <v>19595</v>
      </c>
      <c r="F2855" s="197" t="s">
        <v>19617</v>
      </c>
      <c r="G2855" s="197"/>
      <c r="H2855" s="197">
        <v>86</v>
      </c>
      <c r="I2855" s="197" t="s">
        <v>3225</v>
      </c>
      <c r="J2855" s="197" t="s">
        <v>19596</v>
      </c>
      <c r="K2855" s="57" t="s">
        <v>3196</v>
      </c>
      <c r="M2855" s="199">
        <v>18</v>
      </c>
      <c r="O2855" s="197" t="s">
        <v>23019</v>
      </c>
      <c r="Q2855" s="197" t="s">
        <v>3229</v>
      </c>
      <c r="S2855" s="57">
        <v>1</v>
      </c>
      <c r="T2855" s="197" t="s">
        <v>19598</v>
      </c>
      <c r="U2855" s="57" t="str">
        <f>VLOOKUP(A2855,'Individual Data'!$K$5:$AC$5544,12,FALSE)</f>
        <v>IPCSR</v>
      </c>
      <c r="V2855" s="14">
        <f>IFERROR(LOOKUP(H2855,{30,43,48,53,58,63,68,73,78,83,88,93,97},{42,47,52,57,62,67,72,77,82,87,92,99,100}),999)</f>
        <v>87</v>
      </c>
      <c r="X2855" s="57">
        <f>VLOOKUP(A2855,'Individual Data'!$K$5:$AC$5544,8,FALSE)</f>
        <v>4</v>
      </c>
      <c r="Y2855" s="57">
        <f>VLOOKUP(A2855,'Individual Data'!$K$5:$AC$5544,9,FALSE)</f>
        <v>2019</v>
      </c>
    </row>
    <row r="2856" spans="1:25" ht="15" customHeight="1" x14ac:dyDescent="0.25">
      <c r="A2856" s="197" t="s">
        <v>12949</v>
      </c>
      <c r="B2856" s="197" t="s">
        <v>23020</v>
      </c>
      <c r="C2856" s="198">
        <v>45236</v>
      </c>
      <c r="D2856" s="199">
        <v>4178</v>
      </c>
      <c r="E2856" s="197" t="s">
        <v>19595</v>
      </c>
      <c r="F2856" s="197" t="s">
        <v>19617</v>
      </c>
      <c r="G2856" s="197"/>
      <c r="H2856" s="197">
        <v>82</v>
      </c>
      <c r="I2856" s="197" t="s">
        <v>3085</v>
      </c>
      <c r="J2856" s="197" t="s">
        <v>19596</v>
      </c>
      <c r="K2856" s="57" t="s">
        <v>3196</v>
      </c>
      <c r="M2856" s="199">
        <v>18</v>
      </c>
      <c r="O2856" s="197" t="s">
        <v>23021</v>
      </c>
      <c r="Q2856" s="197" t="s">
        <v>3229</v>
      </c>
      <c r="S2856" s="57">
        <v>1</v>
      </c>
      <c r="T2856" s="197" t="s">
        <v>19598</v>
      </c>
      <c r="U2856" s="57" t="str">
        <f>VLOOKUP(A2856,'Individual Data'!$K$5:$AC$5544,12,FALSE)</f>
        <v>Unassigned</v>
      </c>
      <c r="V2856" s="14">
        <f>IFERROR(LOOKUP(H2856,{30,43,48,53,58,63,68,73,78,83,88,93,97},{42,47,52,57,62,67,72,77,82,87,92,99,100}),999)</f>
        <v>82</v>
      </c>
      <c r="X2856" s="57" t="str">
        <f>VLOOKUP(A2856,'Individual Data'!$K$5:$AC$5544,8,FALSE)</f>
        <v>NA</v>
      </c>
      <c r="Y2856" s="57" t="str">
        <f>VLOOKUP(A2856,'Individual Data'!$K$5:$AC$5544,9,FALSE)</f>
        <v>U</v>
      </c>
    </row>
    <row r="2857" spans="1:25" ht="15" customHeight="1" x14ac:dyDescent="0.25">
      <c r="A2857" s="197" t="s">
        <v>12959</v>
      </c>
      <c r="B2857" s="197" t="s">
        <v>23022</v>
      </c>
      <c r="C2857" s="198">
        <v>45243</v>
      </c>
      <c r="D2857" s="199">
        <v>598</v>
      </c>
      <c r="E2857" s="197" t="s">
        <v>19595</v>
      </c>
      <c r="F2857" s="197" t="s">
        <v>19617</v>
      </c>
      <c r="G2857" s="197"/>
      <c r="H2857" s="197">
        <v>86</v>
      </c>
      <c r="I2857" s="197" t="s">
        <v>3225</v>
      </c>
      <c r="J2857" s="197" t="s">
        <v>19596</v>
      </c>
      <c r="K2857" s="57" t="s">
        <v>3196</v>
      </c>
      <c r="M2857" s="199">
        <v>18</v>
      </c>
      <c r="O2857" s="197" t="s">
        <v>23023</v>
      </c>
      <c r="Q2857" s="197" t="s">
        <v>3229</v>
      </c>
      <c r="S2857" s="57">
        <v>1</v>
      </c>
      <c r="T2857" s="197" t="s">
        <v>19598</v>
      </c>
      <c r="U2857" s="57" t="str">
        <f>VLOOKUP(A2857,'Individual Data'!$K$5:$AC$5544,12,FALSE)</f>
        <v>IPCSR</v>
      </c>
      <c r="V2857" s="14">
        <f>IFERROR(LOOKUP(H2857,{30,43,48,53,58,63,68,73,78,83,88,93,97},{42,47,52,57,62,67,72,77,82,87,92,99,100}),999)</f>
        <v>87</v>
      </c>
      <c r="X2857" s="57">
        <f>VLOOKUP(A2857,'Individual Data'!$K$5:$AC$5544,8,FALSE)</f>
        <v>4</v>
      </c>
      <c r="Y2857" s="57">
        <f>VLOOKUP(A2857,'Individual Data'!$K$5:$AC$5544,9,FALSE)</f>
        <v>2019</v>
      </c>
    </row>
    <row r="2858" spans="1:25" ht="15" customHeight="1" x14ac:dyDescent="0.25">
      <c r="A2858" s="197" t="s">
        <v>12987</v>
      </c>
      <c r="B2858" s="197" t="s">
        <v>23024</v>
      </c>
      <c r="C2858" s="198">
        <v>45230</v>
      </c>
      <c r="D2858" s="199">
        <v>3307</v>
      </c>
      <c r="E2858" s="197" t="s">
        <v>19595</v>
      </c>
      <c r="F2858" s="197" t="s">
        <v>19617</v>
      </c>
      <c r="G2858" s="197"/>
      <c r="H2858" s="197">
        <v>86</v>
      </c>
      <c r="I2858" s="197" t="s">
        <v>3085</v>
      </c>
      <c r="J2858" s="197" t="s">
        <v>19596</v>
      </c>
      <c r="K2858" s="57" t="s">
        <v>3196</v>
      </c>
      <c r="M2858" s="199">
        <v>18</v>
      </c>
      <c r="O2858" s="197" t="s">
        <v>23025</v>
      </c>
      <c r="Q2858" s="197" t="s">
        <v>3229</v>
      </c>
      <c r="S2858" s="57">
        <v>1</v>
      </c>
      <c r="T2858" s="197" t="s">
        <v>19598</v>
      </c>
      <c r="U2858" s="57" t="str">
        <f>VLOOKUP(A2858,'Individual Data'!$K$5:$AC$5544,12,FALSE)</f>
        <v>IPCSR</v>
      </c>
      <c r="V2858" s="14">
        <f>IFERROR(LOOKUP(H2858,{30,43,48,53,58,63,68,73,78,83,88,93,97},{42,47,52,57,62,67,72,77,82,87,92,99,100}),999)</f>
        <v>87</v>
      </c>
      <c r="X2858" s="57">
        <f>VLOOKUP(A2858,'Individual Data'!$K$5:$AC$5544,8,FALSE)</f>
        <v>4</v>
      </c>
      <c r="Y2858" s="57">
        <f>VLOOKUP(A2858,'Individual Data'!$K$5:$AC$5544,9,FALSE)</f>
        <v>2019</v>
      </c>
    </row>
    <row r="2859" spans="1:25" ht="15" customHeight="1" x14ac:dyDescent="0.25">
      <c r="A2859" s="197" t="s">
        <v>13007</v>
      </c>
      <c r="B2859" s="197" t="s">
        <v>23026</v>
      </c>
      <c r="C2859" s="198">
        <v>45236</v>
      </c>
      <c r="D2859" s="199">
        <v>4161</v>
      </c>
      <c r="E2859" s="197" t="s">
        <v>19595</v>
      </c>
      <c r="F2859" s="197" t="s">
        <v>19617</v>
      </c>
      <c r="G2859" s="197"/>
      <c r="H2859" s="197">
        <v>87</v>
      </c>
      <c r="I2859" s="197" t="s">
        <v>3085</v>
      </c>
      <c r="J2859" s="197" t="s">
        <v>17688</v>
      </c>
      <c r="K2859" s="229" t="s">
        <v>3228</v>
      </c>
      <c r="M2859" s="199">
        <v>18</v>
      </c>
      <c r="O2859" s="197" t="s">
        <v>19601</v>
      </c>
      <c r="Q2859" s="197" t="s">
        <v>3229</v>
      </c>
      <c r="S2859" s="57">
        <v>1</v>
      </c>
      <c r="T2859" s="197" t="s">
        <v>3229</v>
      </c>
      <c r="U2859" s="57" t="str">
        <f>VLOOKUP(A2859,'Individual Data'!$K$5:$AC$5544,12,FALSE)</f>
        <v>CJA1</v>
      </c>
      <c r="V2859" s="14">
        <f>IFERROR(LOOKUP(H2859,{30,43,48,53,58,63,68,73,78,83,88,93,97},{42,47,52,57,62,67,72,77,82,87,92,99,100}),999)</f>
        <v>87</v>
      </c>
      <c r="X2859" s="57">
        <f>VLOOKUP(A2859,'Individual Data'!$K$5:$AC$5544,8,FALSE)</f>
        <v>4</v>
      </c>
      <c r="Y2859" s="57">
        <f>VLOOKUP(A2859,'Individual Data'!$K$5:$AC$5544,9,FALSE)</f>
        <v>2019</v>
      </c>
    </row>
    <row r="2860" spans="1:25" ht="15" customHeight="1" x14ac:dyDescent="0.25">
      <c r="A2860" s="197" t="s">
        <v>13017</v>
      </c>
      <c r="B2860" s="197" t="s">
        <v>23027</v>
      </c>
      <c r="C2860" s="198">
        <v>45236</v>
      </c>
      <c r="D2860" s="199">
        <v>4244</v>
      </c>
      <c r="E2860" s="197" t="s">
        <v>19595</v>
      </c>
      <c r="F2860" s="197" t="s">
        <v>19617</v>
      </c>
      <c r="G2860" s="197"/>
      <c r="H2860" s="197">
        <v>83</v>
      </c>
      <c r="I2860" s="197" t="s">
        <v>3085</v>
      </c>
      <c r="J2860" s="197" t="s">
        <v>19596</v>
      </c>
      <c r="K2860" s="228" t="s">
        <v>3196</v>
      </c>
      <c r="M2860" s="199">
        <v>18</v>
      </c>
      <c r="O2860" s="197" t="s">
        <v>23028</v>
      </c>
      <c r="Q2860" s="197" t="s">
        <v>3229</v>
      </c>
      <c r="S2860" s="57">
        <v>1</v>
      </c>
      <c r="T2860" s="197" t="s">
        <v>19598</v>
      </c>
      <c r="U2860" s="57" t="str">
        <f>VLOOKUP(A2860,'Individual Data'!$K$5:$AC$5544,12,FALSE)</f>
        <v>Unassigned</v>
      </c>
      <c r="V2860" s="14">
        <f>IFERROR(LOOKUP(H2860,{30,43,48,53,58,63,68,73,78,83,88,93,97},{42,47,52,57,62,67,72,77,82,87,92,99,100}),999)</f>
        <v>87</v>
      </c>
      <c r="X2860" s="57" t="str">
        <f>VLOOKUP(A2860,'Individual Data'!$K$5:$AC$5544,8,FALSE)</f>
        <v>NA</v>
      </c>
      <c r="Y2860" s="57" t="str">
        <f>VLOOKUP(A2860,'Individual Data'!$K$5:$AC$5544,9,FALSE)</f>
        <v>U</v>
      </c>
    </row>
    <row r="2861" spans="1:25" ht="15" customHeight="1" x14ac:dyDescent="0.25">
      <c r="A2861" s="197" t="s">
        <v>13024</v>
      </c>
      <c r="B2861" s="197" t="s">
        <v>23029</v>
      </c>
      <c r="C2861" s="198">
        <v>45243</v>
      </c>
      <c r="D2861" s="199">
        <v>5027</v>
      </c>
      <c r="E2861" s="197" t="s">
        <v>19595</v>
      </c>
      <c r="F2861" s="197" t="s">
        <v>19617</v>
      </c>
      <c r="G2861" s="197"/>
      <c r="H2861" s="197">
        <v>88</v>
      </c>
      <c r="I2861" s="197" t="s">
        <v>3085</v>
      </c>
      <c r="J2861" s="197" t="s">
        <v>19596</v>
      </c>
      <c r="K2861" s="57" t="s">
        <v>3196</v>
      </c>
      <c r="M2861" s="199">
        <v>18</v>
      </c>
      <c r="O2861" s="197" t="s">
        <v>23030</v>
      </c>
      <c r="Q2861" s="197" t="s">
        <v>3229</v>
      </c>
      <c r="S2861" s="57">
        <v>1</v>
      </c>
      <c r="T2861" s="197" t="s">
        <v>19598</v>
      </c>
      <c r="U2861" s="57" t="str">
        <f>VLOOKUP(A2861,'Individual Data'!$K$5:$AC$5544,12,FALSE)</f>
        <v>LWSH</v>
      </c>
      <c r="V2861" s="14">
        <f>IFERROR(LOOKUP(H2861,{30,43,48,53,58,63,68,73,78,83,88,93,97},{42,47,52,57,62,67,72,77,82,87,92,99,100}),999)</f>
        <v>92</v>
      </c>
      <c r="X2861" s="57">
        <f>VLOOKUP(A2861,'Individual Data'!$K$5:$AC$5544,8,FALSE)</f>
        <v>4</v>
      </c>
      <c r="Y2861" s="57">
        <f>VLOOKUP(A2861,'Individual Data'!$K$5:$AC$5544,9,FALSE)</f>
        <v>2019</v>
      </c>
    </row>
    <row r="2862" spans="1:25" ht="15" customHeight="1" x14ac:dyDescent="0.25">
      <c r="A2862" s="197" t="s">
        <v>13028</v>
      </c>
      <c r="B2862" s="197" t="s">
        <v>23031</v>
      </c>
      <c r="C2862" s="198">
        <v>45236</v>
      </c>
      <c r="D2862" s="199">
        <v>4167</v>
      </c>
      <c r="E2862" s="197" t="s">
        <v>19595</v>
      </c>
      <c r="F2862" s="197" t="s">
        <v>19617</v>
      </c>
      <c r="G2862" s="197"/>
      <c r="H2862" s="197">
        <v>81</v>
      </c>
      <c r="I2862" s="197" t="s">
        <v>3085</v>
      </c>
      <c r="J2862" s="197" t="s">
        <v>19596</v>
      </c>
      <c r="K2862" s="57" t="s">
        <v>3196</v>
      </c>
      <c r="M2862" s="199">
        <v>18</v>
      </c>
      <c r="O2862" s="197" t="s">
        <v>23032</v>
      </c>
      <c r="Q2862" s="197" t="s">
        <v>3229</v>
      </c>
      <c r="S2862" s="57">
        <v>1</v>
      </c>
      <c r="T2862" s="197" t="s">
        <v>19598</v>
      </c>
      <c r="U2862" s="57" t="str">
        <f>VLOOKUP(A2862,'Individual Data'!$K$5:$AC$5544,12,FALSE)</f>
        <v>IPCSR</v>
      </c>
      <c r="V2862" s="14">
        <f>IFERROR(LOOKUP(H2862,{30,43,48,53,58,63,68,73,78,83,88,93,97},{42,47,52,57,62,67,72,77,82,87,92,99,100}),999)</f>
        <v>82</v>
      </c>
      <c r="X2862" s="57">
        <f>VLOOKUP(A2862,'Individual Data'!$K$5:$AC$5544,8,FALSE)</f>
        <v>4</v>
      </c>
      <c r="Y2862" s="57">
        <f>VLOOKUP(A2862,'Individual Data'!$K$5:$AC$5544,9,FALSE)</f>
        <v>2019</v>
      </c>
    </row>
    <row r="2863" spans="1:25" ht="15" customHeight="1" x14ac:dyDescent="0.25">
      <c r="A2863" s="197" t="s">
        <v>13046</v>
      </c>
      <c r="B2863" s="197" t="s">
        <v>23033</v>
      </c>
      <c r="C2863" s="198">
        <v>45223</v>
      </c>
      <c r="D2863" s="199">
        <v>201</v>
      </c>
      <c r="E2863" s="197" t="s">
        <v>19595</v>
      </c>
      <c r="F2863" s="197" t="s">
        <v>19617</v>
      </c>
      <c r="G2863" s="197"/>
      <c r="H2863" s="197">
        <v>85</v>
      </c>
      <c r="I2863" s="197" t="s">
        <v>3225</v>
      </c>
      <c r="J2863" s="197" t="s">
        <v>19596</v>
      </c>
      <c r="K2863" s="57" t="s">
        <v>3196</v>
      </c>
      <c r="M2863" s="199">
        <v>18</v>
      </c>
      <c r="O2863" s="197" t="s">
        <v>23034</v>
      </c>
      <c r="Q2863" s="197" t="s">
        <v>3229</v>
      </c>
      <c r="S2863" s="57">
        <v>1</v>
      </c>
      <c r="T2863" s="197" t="s">
        <v>19598</v>
      </c>
      <c r="U2863" s="57" t="str">
        <f>VLOOKUP(A2863,'Individual Data'!$K$5:$AC$5544,12,FALSE)</f>
        <v>Unassigned</v>
      </c>
      <c r="V2863" s="14">
        <f>IFERROR(LOOKUP(H2863,{30,43,48,53,58,63,68,73,78,83,88,93,97},{42,47,52,57,62,67,72,77,82,87,92,99,100}),999)</f>
        <v>87</v>
      </c>
      <c r="X2863" s="57" t="str">
        <f>VLOOKUP(A2863,'Individual Data'!$K$5:$AC$5544,8,FALSE)</f>
        <v>NA</v>
      </c>
      <c r="Y2863" s="57" t="str">
        <f>VLOOKUP(A2863,'Individual Data'!$K$5:$AC$5544,9,FALSE)</f>
        <v>U</v>
      </c>
    </row>
    <row r="2864" spans="1:25" ht="15" customHeight="1" x14ac:dyDescent="0.25">
      <c r="A2864" s="197" t="s">
        <v>13049</v>
      </c>
      <c r="B2864" s="197" t="s">
        <v>23035</v>
      </c>
      <c r="C2864" s="198">
        <v>45243</v>
      </c>
      <c r="D2864" s="199">
        <v>575</v>
      </c>
      <c r="E2864" s="197" t="s">
        <v>19595</v>
      </c>
      <c r="F2864" s="197" t="s">
        <v>19617</v>
      </c>
      <c r="G2864" s="197"/>
      <c r="H2864" s="197">
        <v>80</v>
      </c>
      <c r="I2864" s="197" t="s">
        <v>3225</v>
      </c>
      <c r="J2864" s="197" t="s">
        <v>19596</v>
      </c>
      <c r="K2864" s="57" t="s">
        <v>3196</v>
      </c>
      <c r="M2864" s="199">
        <v>18</v>
      </c>
      <c r="O2864" s="197" t="s">
        <v>23036</v>
      </c>
      <c r="Q2864" s="197" t="s">
        <v>3229</v>
      </c>
      <c r="S2864" s="57">
        <v>1</v>
      </c>
      <c r="T2864" s="197" t="s">
        <v>19598</v>
      </c>
      <c r="U2864" s="57" t="str">
        <f>VLOOKUP(A2864,'Individual Data'!$K$5:$AC$5544,12,FALSE)</f>
        <v>Unassigned</v>
      </c>
      <c r="V2864" s="14">
        <f>IFERROR(LOOKUP(H2864,{30,43,48,53,58,63,68,73,78,83,88,93,97},{42,47,52,57,62,67,72,77,82,87,92,99,100}),999)</f>
        <v>82</v>
      </c>
      <c r="X2864" s="57" t="str">
        <f>VLOOKUP(A2864,'Individual Data'!$K$5:$AC$5544,8,FALSE)</f>
        <v>NA</v>
      </c>
      <c r="Y2864" s="57" t="str">
        <f>VLOOKUP(A2864,'Individual Data'!$K$5:$AC$5544,9,FALSE)</f>
        <v>U</v>
      </c>
    </row>
    <row r="2865" spans="1:25" ht="15" customHeight="1" x14ac:dyDescent="0.25">
      <c r="A2865" s="197" t="s">
        <v>13059</v>
      </c>
      <c r="B2865" s="197" t="s">
        <v>23037</v>
      </c>
      <c r="C2865" s="198">
        <v>45236</v>
      </c>
      <c r="D2865" s="199">
        <v>548</v>
      </c>
      <c r="E2865" s="197" t="s">
        <v>19595</v>
      </c>
      <c r="F2865" s="197" t="s">
        <v>19617</v>
      </c>
      <c r="G2865" s="197"/>
      <c r="H2865" s="197">
        <v>91</v>
      </c>
      <c r="I2865" s="197" t="s">
        <v>3225</v>
      </c>
      <c r="J2865" s="197" t="s">
        <v>17688</v>
      </c>
      <c r="K2865" s="229" t="s">
        <v>3228</v>
      </c>
      <c r="M2865" s="199">
        <v>18</v>
      </c>
      <c r="O2865" s="197" t="s">
        <v>19601</v>
      </c>
      <c r="Q2865" s="197" t="s">
        <v>3229</v>
      </c>
      <c r="S2865" s="57">
        <v>1</v>
      </c>
      <c r="T2865" s="197" t="s">
        <v>3229</v>
      </c>
      <c r="U2865" s="57" t="str">
        <f>VLOOKUP(A2865,'Individual Data'!$K$5:$AC$5544,12,FALSE)</f>
        <v>BCA1</v>
      </c>
      <c r="V2865" s="14">
        <f>IFERROR(LOOKUP(H2865,{30,43,48,53,58,63,68,73,78,83,88,93,97},{42,47,52,57,62,67,72,77,82,87,92,99,100}),999)</f>
        <v>92</v>
      </c>
      <c r="X2865" s="57">
        <f>VLOOKUP(A2865,'Individual Data'!$K$5:$AC$5544,8,FALSE)</f>
        <v>4</v>
      </c>
      <c r="Y2865" s="57">
        <f>VLOOKUP(A2865,'Individual Data'!$K$5:$AC$5544,9,FALSE)</f>
        <v>2019</v>
      </c>
    </row>
    <row r="2866" spans="1:25" ht="15" customHeight="1" x14ac:dyDescent="0.25">
      <c r="A2866" s="197" t="s">
        <v>13073</v>
      </c>
      <c r="B2866" s="197" t="s">
        <v>23038</v>
      </c>
      <c r="C2866" s="198">
        <v>45230</v>
      </c>
      <c r="D2866" s="199">
        <v>3300</v>
      </c>
      <c r="E2866" s="197" t="s">
        <v>19595</v>
      </c>
      <c r="F2866" s="197" t="s">
        <v>19617</v>
      </c>
      <c r="G2866" s="197"/>
      <c r="H2866" s="197">
        <v>89</v>
      </c>
      <c r="I2866" s="197" t="s">
        <v>3085</v>
      </c>
      <c r="J2866" s="197" t="s">
        <v>19596</v>
      </c>
      <c r="K2866" s="228" t="s">
        <v>3196</v>
      </c>
      <c r="M2866" s="199">
        <v>18</v>
      </c>
      <c r="O2866" s="197" t="s">
        <v>23039</v>
      </c>
      <c r="Q2866" s="197" t="s">
        <v>3229</v>
      </c>
      <c r="S2866" s="57">
        <v>1</v>
      </c>
      <c r="T2866" s="197" t="s">
        <v>19607</v>
      </c>
      <c r="U2866" s="57" t="str">
        <f>VLOOKUP(A2866,'Individual Data'!$K$5:$AC$5544,12,FALSE)</f>
        <v>Unassigned</v>
      </c>
      <c r="V2866" s="14">
        <f>IFERROR(LOOKUP(H2866,{30,43,48,53,58,63,68,73,78,83,88,93,97},{42,47,52,57,62,67,72,77,82,87,92,99,100}),999)</f>
        <v>92</v>
      </c>
      <c r="X2866" s="57" t="str">
        <f>VLOOKUP(A2866,'Individual Data'!$K$5:$AC$5544,8,FALSE)</f>
        <v>NA</v>
      </c>
      <c r="Y2866" s="57" t="str">
        <f>VLOOKUP(A2866,'Individual Data'!$K$5:$AC$5544,9,FALSE)</f>
        <v>U</v>
      </c>
    </row>
    <row r="2867" spans="1:25" ht="15" customHeight="1" x14ac:dyDescent="0.25">
      <c r="A2867" s="197" t="s">
        <v>13076</v>
      </c>
      <c r="B2867" s="197" t="s">
        <v>23040</v>
      </c>
      <c r="C2867" s="198">
        <v>45230</v>
      </c>
      <c r="D2867" s="199">
        <v>405</v>
      </c>
      <c r="E2867" s="197" t="s">
        <v>19595</v>
      </c>
      <c r="F2867" s="197" t="s">
        <v>19617</v>
      </c>
      <c r="G2867" s="197"/>
      <c r="H2867" s="197">
        <v>81</v>
      </c>
      <c r="I2867" s="197" t="s">
        <v>3225</v>
      </c>
      <c r="J2867" s="197" t="s">
        <v>17688</v>
      </c>
      <c r="K2867" s="229" t="s">
        <v>3228</v>
      </c>
      <c r="M2867" s="199">
        <v>18</v>
      </c>
      <c r="O2867" s="197" t="s">
        <v>19601</v>
      </c>
      <c r="Q2867" s="197" t="s">
        <v>3229</v>
      </c>
      <c r="S2867" s="57">
        <v>1</v>
      </c>
      <c r="T2867" s="197" t="s">
        <v>3229</v>
      </c>
      <c r="U2867" s="57" t="str">
        <f>VLOOKUP(A2867,'Individual Data'!$K$5:$AC$5544,12,FALSE)</f>
        <v>CJA1</v>
      </c>
      <c r="V2867" s="14">
        <f>IFERROR(LOOKUP(H2867,{30,43,48,53,58,63,68,73,78,83,88,93,97},{42,47,52,57,62,67,72,77,82,87,92,99,100}),999)</f>
        <v>82</v>
      </c>
      <c r="X2867" s="57">
        <f>VLOOKUP(A2867,'Individual Data'!$K$5:$AC$5544,8,FALSE)</f>
        <v>5</v>
      </c>
      <c r="Y2867" s="57">
        <f>VLOOKUP(A2867,'Individual Data'!$K$5:$AC$5544,9,FALSE)</f>
        <v>2018</v>
      </c>
    </row>
    <row r="2868" spans="1:25" ht="15" customHeight="1" x14ac:dyDescent="0.25">
      <c r="A2868" s="197" t="s">
        <v>13083</v>
      </c>
      <c r="B2868" s="197" t="s">
        <v>23041</v>
      </c>
      <c r="C2868" s="198">
        <v>45236</v>
      </c>
      <c r="D2868" s="199">
        <v>4282</v>
      </c>
      <c r="E2868" s="197" t="s">
        <v>19595</v>
      </c>
      <c r="F2868" s="197" t="s">
        <v>19617</v>
      </c>
      <c r="G2868" s="197"/>
      <c r="H2868" s="197">
        <v>87</v>
      </c>
      <c r="I2868" s="197" t="s">
        <v>3085</v>
      </c>
      <c r="J2868" s="197" t="s">
        <v>19596</v>
      </c>
      <c r="K2868" s="228" t="s">
        <v>3196</v>
      </c>
      <c r="M2868" s="199">
        <v>18</v>
      </c>
      <c r="O2868" s="197" t="s">
        <v>23042</v>
      </c>
      <c r="Q2868" s="197" t="s">
        <v>3229</v>
      </c>
      <c r="S2868" s="57">
        <v>1</v>
      </c>
      <c r="T2868" s="197" t="s">
        <v>19598</v>
      </c>
      <c r="U2868" s="57" t="str">
        <f>VLOOKUP(A2868,'Individual Data'!$K$5:$AC$5544,12,FALSE)</f>
        <v>Unassigned</v>
      </c>
      <c r="V2868" s="14">
        <f>IFERROR(LOOKUP(H2868,{30,43,48,53,58,63,68,73,78,83,88,93,97},{42,47,52,57,62,67,72,77,82,87,92,99,100}),999)</f>
        <v>87</v>
      </c>
      <c r="X2868" s="57" t="str">
        <f>VLOOKUP(A2868,'Individual Data'!$K$5:$AC$5544,8,FALSE)</f>
        <v>NA</v>
      </c>
      <c r="Y2868" s="57" t="str">
        <f>VLOOKUP(A2868,'Individual Data'!$K$5:$AC$5544,9,FALSE)</f>
        <v>U</v>
      </c>
    </row>
    <row r="2869" spans="1:25" ht="15" customHeight="1" x14ac:dyDescent="0.25">
      <c r="A2869" s="197" t="s">
        <v>13093</v>
      </c>
      <c r="B2869" s="197" t="s">
        <v>23043</v>
      </c>
      <c r="C2869" s="198">
        <v>45243</v>
      </c>
      <c r="D2869" s="199">
        <v>626</v>
      </c>
      <c r="E2869" s="197" t="s">
        <v>19595</v>
      </c>
      <c r="F2869" s="197" t="s">
        <v>19617</v>
      </c>
      <c r="G2869" s="197"/>
      <c r="H2869" s="197">
        <v>91</v>
      </c>
      <c r="I2869" s="197" t="s">
        <v>3225</v>
      </c>
      <c r="J2869" s="197" t="s">
        <v>19596</v>
      </c>
      <c r="K2869" s="57" t="s">
        <v>3196</v>
      </c>
      <c r="M2869" s="199">
        <v>18</v>
      </c>
      <c r="O2869" s="197" t="s">
        <v>23044</v>
      </c>
      <c r="Q2869" s="197" t="s">
        <v>3229</v>
      </c>
      <c r="S2869" s="57">
        <v>1</v>
      </c>
      <c r="T2869" s="197" t="s">
        <v>19598</v>
      </c>
      <c r="U2869" s="57" t="str">
        <f>VLOOKUP(A2869,'Individual Data'!$K$5:$AC$5544,12,FALSE)</f>
        <v>Unassigned</v>
      </c>
      <c r="V2869" s="14">
        <f>IFERROR(LOOKUP(H2869,{30,43,48,53,58,63,68,73,78,83,88,93,97},{42,47,52,57,62,67,72,77,82,87,92,99,100}),999)</f>
        <v>92</v>
      </c>
      <c r="X2869" s="57" t="str">
        <f>VLOOKUP(A2869,'Individual Data'!$K$5:$AC$5544,8,FALSE)</f>
        <v>NA</v>
      </c>
      <c r="Y2869" s="57" t="str">
        <f>VLOOKUP(A2869,'Individual Data'!$K$5:$AC$5544,9,FALSE)</f>
        <v>U</v>
      </c>
    </row>
    <row r="2870" spans="1:25" ht="15" customHeight="1" x14ac:dyDescent="0.25">
      <c r="A2870" s="197" t="s">
        <v>13097</v>
      </c>
      <c r="B2870" s="197" t="s">
        <v>23045</v>
      </c>
      <c r="C2870" s="198">
        <v>45230</v>
      </c>
      <c r="D2870" s="199">
        <v>3272</v>
      </c>
      <c r="E2870" s="197" t="s">
        <v>19595</v>
      </c>
      <c r="F2870" s="197" t="s">
        <v>19617</v>
      </c>
      <c r="G2870" s="197"/>
      <c r="H2870" s="197">
        <v>84</v>
      </c>
      <c r="I2870" s="197" t="s">
        <v>3085</v>
      </c>
      <c r="J2870" s="197" t="s">
        <v>17688</v>
      </c>
      <c r="K2870" s="229" t="s">
        <v>3228</v>
      </c>
      <c r="M2870" s="199">
        <v>18</v>
      </c>
      <c r="O2870" s="197" t="s">
        <v>19601</v>
      </c>
      <c r="Q2870" s="197" t="s">
        <v>3229</v>
      </c>
      <c r="S2870" s="57">
        <v>1</v>
      </c>
      <c r="T2870" s="197" t="s">
        <v>3229</v>
      </c>
      <c r="U2870" s="57" t="str">
        <f>VLOOKUP(A2870,'Individual Data'!$K$5:$AC$5544,12,FALSE)</f>
        <v>CJA1</v>
      </c>
      <c r="V2870" s="14">
        <f>IFERROR(LOOKUP(H2870,{30,43,48,53,58,63,68,73,78,83,88,93,97},{42,47,52,57,62,67,72,77,82,87,92,99,100}),999)</f>
        <v>87</v>
      </c>
      <c r="X2870" s="57">
        <f>VLOOKUP(A2870,'Individual Data'!$K$5:$AC$5544,8,FALSE)</f>
        <v>4</v>
      </c>
      <c r="Y2870" s="57">
        <f>VLOOKUP(A2870,'Individual Data'!$K$5:$AC$5544,9,FALSE)</f>
        <v>2019</v>
      </c>
    </row>
    <row r="2871" spans="1:25" ht="15" customHeight="1" x14ac:dyDescent="0.25">
      <c r="A2871" s="197" t="s">
        <v>13112</v>
      </c>
      <c r="B2871" s="197" t="s">
        <v>23046</v>
      </c>
      <c r="C2871" s="198">
        <v>45236</v>
      </c>
      <c r="D2871" s="199">
        <v>549</v>
      </c>
      <c r="E2871" s="197" t="s">
        <v>19595</v>
      </c>
      <c r="F2871" s="197" t="s">
        <v>19617</v>
      </c>
      <c r="G2871" s="197"/>
      <c r="H2871" s="197">
        <v>95</v>
      </c>
      <c r="I2871" s="197" t="s">
        <v>3225</v>
      </c>
      <c r="J2871" s="197" t="s">
        <v>19596</v>
      </c>
      <c r="K2871" s="228" t="s">
        <v>3196</v>
      </c>
      <c r="M2871" s="199">
        <v>18</v>
      </c>
      <c r="O2871" s="197" t="s">
        <v>23047</v>
      </c>
      <c r="Q2871" s="197" t="s">
        <v>3229</v>
      </c>
      <c r="S2871" s="57">
        <v>1</v>
      </c>
      <c r="T2871" s="197" t="s">
        <v>3229</v>
      </c>
      <c r="U2871" s="57" t="str">
        <f>VLOOKUP(A2871,'Individual Data'!$K$5:$AC$5544,12,FALSE)</f>
        <v>Unassigned</v>
      </c>
      <c r="V2871" s="14">
        <f>IFERROR(LOOKUP(H2871,{30,43,48,53,58,63,68,73,78,83,88,93,97},{42,47,52,57,62,67,72,77,82,87,92,99,100}),999)</f>
        <v>99</v>
      </c>
      <c r="X2871" s="57" t="str">
        <f>VLOOKUP(A2871,'Individual Data'!$K$5:$AC$5544,8,FALSE)</f>
        <v>NA</v>
      </c>
      <c r="Y2871" s="57" t="str">
        <f>VLOOKUP(A2871,'Individual Data'!$K$5:$AC$5544,9,FALSE)</f>
        <v>U</v>
      </c>
    </row>
    <row r="2872" spans="1:25" ht="15" customHeight="1" x14ac:dyDescent="0.25">
      <c r="A2872" s="197" t="s">
        <v>13124</v>
      </c>
      <c r="B2872" s="197" t="s">
        <v>23048</v>
      </c>
      <c r="C2872" s="198">
        <v>45243</v>
      </c>
      <c r="D2872" s="199">
        <v>5018</v>
      </c>
      <c r="E2872" s="197" t="s">
        <v>19595</v>
      </c>
      <c r="F2872" s="197" t="s">
        <v>19617</v>
      </c>
      <c r="G2872" s="197"/>
      <c r="H2872" s="197">
        <v>88</v>
      </c>
      <c r="I2872" s="197" t="s">
        <v>3085</v>
      </c>
      <c r="J2872" s="197" t="s">
        <v>19596</v>
      </c>
      <c r="K2872" s="57" t="s">
        <v>3196</v>
      </c>
      <c r="M2872" s="199">
        <v>18</v>
      </c>
      <c r="O2872" s="197" t="s">
        <v>23049</v>
      </c>
      <c r="Q2872" s="197" t="s">
        <v>3229</v>
      </c>
      <c r="S2872" s="57">
        <v>1</v>
      </c>
      <c r="T2872" s="197" t="s">
        <v>19598</v>
      </c>
      <c r="U2872" s="57" t="str">
        <f>VLOOKUP(A2872,'Individual Data'!$K$5:$AC$5544,12,FALSE)</f>
        <v>NLVA</v>
      </c>
      <c r="V2872" s="14">
        <f>IFERROR(LOOKUP(H2872,{30,43,48,53,58,63,68,73,78,83,88,93,97},{42,47,52,57,62,67,72,77,82,87,92,99,100}),999)</f>
        <v>92</v>
      </c>
      <c r="X2872" s="57">
        <f>VLOOKUP(A2872,'Individual Data'!$K$5:$AC$5544,8,FALSE)</f>
        <v>4</v>
      </c>
      <c r="Y2872" s="57">
        <f>VLOOKUP(A2872,'Individual Data'!$K$5:$AC$5544,9,FALSE)</f>
        <v>2019</v>
      </c>
    </row>
    <row r="2873" spans="1:25" ht="15" customHeight="1" x14ac:dyDescent="0.25">
      <c r="A2873" s="197" t="s">
        <v>13131</v>
      </c>
      <c r="B2873" s="197" t="s">
        <v>23050</v>
      </c>
      <c r="C2873" s="198">
        <v>45223</v>
      </c>
      <c r="D2873" s="199">
        <v>2251</v>
      </c>
      <c r="E2873" s="197" t="s">
        <v>19595</v>
      </c>
      <c r="F2873" s="197" t="s">
        <v>19617</v>
      </c>
      <c r="G2873" s="197"/>
      <c r="H2873" s="197">
        <v>80</v>
      </c>
      <c r="I2873" s="197" t="s">
        <v>3085</v>
      </c>
      <c r="J2873" s="197" t="s">
        <v>17688</v>
      </c>
      <c r="K2873" s="229" t="s">
        <v>3228</v>
      </c>
      <c r="M2873" s="199">
        <v>18</v>
      </c>
      <c r="O2873" s="197" t="s">
        <v>19601</v>
      </c>
      <c r="Q2873" s="197" t="s">
        <v>3229</v>
      </c>
      <c r="S2873" s="57">
        <v>1</v>
      </c>
      <c r="T2873" s="197" t="s">
        <v>3229</v>
      </c>
      <c r="U2873" s="57" t="str">
        <f>VLOOKUP(A2873,'Individual Data'!$K$5:$AC$5544,12,FALSE)</f>
        <v>NLVA</v>
      </c>
      <c r="V2873" s="14">
        <f>IFERROR(LOOKUP(H2873,{30,43,48,53,58,63,68,73,78,83,88,93,97},{42,47,52,57,62,67,72,77,82,87,92,99,100}),999)</f>
        <v>82</v>
      </c>
      <c r="X2873" s="57">
        <f>VLOOKUP(A2873,'Individual Data'!$K$5:$AC$5544,8,FALSE)</f>
        <v>4</v>
      </c>
      <c r="Y2873" s="57">
        <f>VLOOKUP(A2873,'Individual Data'!$K$5:$AC$5544,9,FALSE)</f>
        <v>2019</v>
      </c>
    </row>
    <row r="2874" spans="1:25" ht="15" customHeight="1" x14ac:dyDescent="0.25">
      <c r="A2874" s="197" t="s">
        <v>13134</v>
      </c>
      <c r="B2874" s="197" t="s">
        <v>23051</v>
      </c>
      <c r="C2874" s="198">
        <v>45223</v>
      </c>
      <c r="D2874" s="199">
        <v>217</v>
      </c>
      <c r="E2874" s="197" t="s">
        <v>19595</v>
      </c>
      <c r="F2874" s="197" t="s">
        <v>19617</v>
      </c>
      <c r="G2874" s="197"/>
      <c r="H2874" s="197">
        <v>91</v>
      </c>
      <c r="I2874" s="197" t="s">
        <v>3225</v>
      </c>
      <c r="J2874" s="197" t="s">
        <v>19596</v>
      </c>
      <c r="K2874" s="228" t="s">
        <v>3196</v>
      </c>
      <c r="M2874" s="199">
        <v>18</v>
      </c>
      <c r="O2874" s="197" t="s">
        <v>23052</v>
      </c>
      <c r="Q2874" s="197" t="s">
        <v>3229</v>
      </c>
      <c r="S2874" s="57">
        <v>1</v>
      </c>
      <c r="T2874" s="197" t="s">
        <v>19598</v>
      </c>
      <c r="U2874" s="57" t="str">
        <f>VLOOKUP(A2874,'Individual Data'!$K$5:$AC$5544,12,FALSE)</f>
        <v>BCA1</v>
      </c>
      <c r="V2874" s="14">
        <f>IFERROR(LOOKUP(H2874,{30,43,48,53,58,63,68,73,78,83,88,93,97},{42,47,52,57,62,67,72,77,82,87,92,99,100}),999)</f>
        <v>92</v>
      </c>
      <c r="X2874" s="57">
        <f>VLOOKUP(A2874,'Individual Data'!$K$5:$AC$5544,8,FALSE)</f>
        <v>4</v>
      </c>
      <c r="Y2874" s="57">
        <f>VLOOKUP(A2874,'Individual Data'!$K$5:$AC$5544,9,FALSE)</f>
        <v>2019</v>
      </c>
    </row>
    <row r="2875" spans="1:25" ht="15" customHeight="1" x14ac:dyDescent="0.25">
      <c r="A2875" s="197" t="s">
        <v>13137</v>
      </c>
      <c r="B2875" s="197" t="s">
        <v>23053</v>
      </c>
      <c r="C2875" s="198">
        <v>45243</v>
      </c>
      <c r="D2875" s="199">
        <v>5111</v>
      </c>
      <c r="E2875" s="197" t="s">
        <v>19595</v>
      </c>
      <c r="F2875" s="197" t="s">
        <v>19617</v>
      </c>
      <c r="G2875" s="197"/>
      <c r="H2875" s="197">
        <v>82</v>
      </c>
      <c r="I2875" s="197" t="s">
        <v>3085</v>
      </c>
      <c r="J2875" s="197" t="s">
        <v>17688</v>
      </c>
      <c r="K2875" s="229" t="s">
        <v>3228</v>
      </c>
      <c r="M2875" s="199">
        <v>18</v>
      </c>
      <c r="O2875" s="197" t="s">
        <v>19601</v>
      </c>
      <c r="Q2875" s="197" t="s">
        <v>3229</v>
      </c>
      <c r="S2875" s="57">
        <v>1</v>
      </c>
      <c r="T2875" s="197" t="s">
        <v>3229</v>
      </c>
      <c r="U2875" s="57" t="str">
        <f>VLOOKUP(A2875,'Individual Data'!$K$5:$AC$5544,12,FALSE)</f>
        <v>GRR</v>
      </c>
      <c r="V2875" s="14">
        <f>IFERROR(LOOKUP(H2875,{30,43,48,53,58,63,68,73,78,83,88,93,97},{42,47,52,57,62,67,72,77,82,87,92,99,100}),999)</f>
        <v>82</v>
      </c>
      <c r="X2875" s="57">
        <f>VLOOKUP(A2875,'Individual Data'!$K$5:$AC$5544,8,FALSE)</f>
        <v>4</v>
      </c>
      <c r="Y2875" s="57">
        <f>VLOOKUP(A2875,'Individual Data'!$K$5:$AC$5544,9,FALSE)</f>
        <v>2019</v>
      </c>
    </row>
    <row r="2876" spans="1:25" ht="15" customHeight="1" x14ac:dyDescent="0.25">
      <c r="A2876" s="197" t="s">
        <v>13145</v>
      </c>
      <c r="B2876" s="197" t="s">
        <v>23054</v>
      </c>
      <c r="C2876" s="198">
        <v>45236</v>
      </c>
      <c r="D2876" s="199">
        <v>512</v>
      </c>
      <c r="E2876" s="197" t="s">
        <v>19595</v>
      </c>
      <c r="F2876" s="197" t="s">
        <v>19617</v>
      </c>
      <c r="G2876" s="197"/>
      <c r="H2876" s="197">
        <v>88</v>
      </c>
      <c r="I2876" s="197" t="s">
        <v>3225</v>
      </c>
      <c r="J2876" s="197" t="s">
        <v>17688</v>
      </c>
      <c r="K2876" s="197" t="s">
        <v>3228</v>
      </c>
      <c r="M2876" s="199">
        <v>18</v>
      </c>
      <c r="O2876" s="197" t="s">
        <v>19601</v>
      </c>
      <c r="Q2876" s="197" t="s">
        <v>3229</v>
      </c>
      <c r="S2876" s="57">
        <v>1</v>
      </c>
      <c r="T2876" s="197" t="s">
        <v>3229</v>
      </c>
      <c r="U2876" s="57" t="str">
        <f>VLOOKUP(A2876,'Individual Data'!$K$5:$AC$5544,12,FALSE)</f>
        <v>CJA1</v>
      </c>
      <c r="V2876" s="14">
        <f>IFERROR(LOOKUP(H2876,{30,43,48,53,58,63,68,73,78,83,88,93,97},{42,47,52,57,62,67,72,77,82,87,92,99,100}),999)</f>
        <v>92</v>
      </c>
      <c r="X2876" s="57">
        <f>VLOOKUP(A2876,'Individual Data'!$K$5:$AC$5544,8,FALSE)</f>
        <v>4</v>
      </c>
      <c r="Y2876" s="57">
        <f>VLOOKUP(A2876,'Individual Data'!$K$5:$AC$5544,9,FALSE)</f>
        <v>2019</v>
      </c>
    </row>
    <row r="2877" spans="1:25" ht="15" customHeight="1" x14ac:dyDescent="0.25">
      <c r="A2877" s="197" t="s">
        <v>13147</v>
      </c>
      <c r="B2877" s="197" t="s">
        <v>23055</v>
      </c>
      <c r="C2877" s="198">
        <v>45230</v>
      </c>
      <c r="D2877" s="199">
        <v>3222</v>
      </c>
      <c r="E2877" s="197" t="s">
        <v>19595</v>
      </c>
      <c r="F2877" s="197" t="s">
        <v>19617</v>
      </c>
      <c r="G2877" s="197"/>
      <c r="H2877" s="197">
        <v>87</v>
      </c>
      <c r="I2877" s="197" t="s">
        <v>3085</v>
      </c>
      <c r="J2877" s="197" t="s">
        <v>19596</v>
      </c>
      <c r="K2877" s="228" t="s">
        <v>3196</v>
      </c>
      <c r="M2877" s="199">
        <v>18</v>
      </c>
      <c r="O2877" s="197" t="s">
        <v>23056</v>
      </c>
      <c r="Q2877" s="197" t="s">
        <v>3229</v>
      </c>
      <c r="S2877" s="57">
        <v>1</v>
      </c>
      <c r="T2877" s="197" t="s">
        <v>19598</v>
      </c>
      <c r="U2877" s="57" t="str">
        <f>VLOOKUP(A2877,'Individual Data'!$K$5:$AC$5544,12,FALSE)</f>
        <v>Unassigned</v>
      </c>
      <c r="V2877" s="14">
        <f>IFERROR(LOOKUP(H2877,{30,43,48,53,58,63,68,73,78,83,88,93,97},{42,47,52,57,62,67,72,77,82,87,92,99,100}),999)</f>
        <v>87</v>
      </c>
      <c r="X2877" s="57" t="str">
        <f>VLOOKUP(A2877,'Individual Data'!$K$5:$AC$5544,8,FALSE)</f>
        <v>NA</v>
      </c>
      <c r="Y2877" s="57" t="str">
        <f>VLOOKUP(A2877,'Individual Data'!$K$5:$AC$5544,9,FALSE)</f>
        <v>U</v>
      </c>
    </row>
    <row r="2878" spans="1:25" ht="15" customHeight="1" x14ac:dyDescent="0.25">
      <c r="A2878" s="197" t="s">
        <v>13155</v>
      </c>
      <c r="B2878" s="197" t="s">
        <v>23057</v>
      </c>
      <c r="C2878" s="198">
        <v>45245</v>
      </c>
      <c r="D2878" s="199">
        <v>7008</v>
      </c>
      <c r="E2878" s="197" t="s">
        <v>19595</v>
      </c>
      <c r="F2878" s="197" t="s">
        <v>19610</v>
      </c>
      <c r="G2878" s="197"/>
      <c r="H2878" s="197">
        <v>84</v>
      </c>
      <c r="I2878" s="197" t="s">
        <v>3085</v>
      </c>
      <c r="J2878" s="197" t="s">
        <v>17688</v>
      </c>
      <c r="K2878" s="229" t="s">
        <v>3228</v>
      </c>
      <c r="M2878" s="199">
        <v>18</v>
      </c>
      <c r="O2878" s="197" t="s">
        <v>19601</v>
      </c>
      <c r="Q2878" s="197" t="s">
        <v>3229</v>
      </c>
      <c r="S2878" s="57">
        <v>1</v>
      </c>
      <c r="T2878" s="197" t="s">
        <v>3229</v>
      </c>
      <c r="U2878" s="57" t="str">
        <f>VLOOKUP(A2878,'Individual Data'!$K$5:$AC$5544,12,FALSE)</f>
        <v>IPCSR</v>
      </c>
      <c r="V2878" s="14">
        <f>IFERROR(LOOKUP(H2878,{30,43,48,53,58,63,68,73,78,83,88,93,97},{42,47,52,57,62,67,72,77,82,87,92,99,100}),999)</f>
        <v>87</v>
      </c>
      <c r="X2878" s="57">
        <f>VLOOKUP(A2878,'Individual Data'!$K$5:$AC$5544,8,FALSE)</f>
        <v>4</v>
      </c>
      <c r="Y2878" s="57">
        <f>VLOOKUP(A2878,'Individual Data'!$K$5:$AC$5544,9,FALSE)</f>
        <v>2019</v>
      </c>
    </row>
    <row r="2879" spans="1:25" ht="15" customHeight="1" x14ac:dyDescent="0.25">
      <c r="A2879" s="197" t="s">
        <v>13158</v>
      </c>
      <c r="B2879" s="197" t="s">
        <v>23058</v>
      </c>
      <c r="C2879" s="198">
        <v>45230</v>
      </c>
      <c r="D2879" s="199">
        <v>3319</v>
      </c>
      <c r="E2879" s="197" t="s">
        <v>19595</v>
      </c>
      <c r="F2879" s="197" t="s">
        <v>19617</v>
      </c>
      <c r="G2879" s="197"/>
      <c r="H2879" s="197">
        <v>83</v>
      </c>
      <c r="I2879" s="197" t="s">
        <v>3085</v>
      </c>
      <c r="J2879" s="197" t="s">
        <v>19596</v>
      </c>
      <c r="K2879" s="228" t="s">
        <v>3196</v>
      </c>
      <c r="M2879" s="199">
        <v>18</v>
      </c>
      <c r="O2879" s="197" t="s">
        <v>23059</v>
      </c>
      <c r="Q2879" s="197" t="s">
        <v>3229</v>
      </c>
      <c r="S2879" s="57">
        <v>1</v>
      </c>
      <c r="T2879" s="197" t="s">
        <v>3229</v>
      </c>
      <c r="U2879" s="57" t="str">
        <f>VLOOKUP(A2879,'Individual Data'!$K$5:$AC$5544,12,FALSE)</f>
        <v>LFH UNK</v>
      </c>
      <c r="V2879" s="14">
        <f>IFERROR(LOOKUP(H2879,{30,43,48,53,58,63,68,73,78,83,88,93,97},{42,47,52,57,62,67,72,77,82,87,92,99,100}),999)</f>
        <v>87</v>
      </c>
      <c r="X2879" s="57">
        <f>VLOOKUP(A2879,'Individual Data'!$K$5:$AC$5544,8,FALSE)</f>
        <v>5</v>
      </c>
      <c r="Y2879" s="57">
        <f>VLOOKUP(A2879,'Individual Data'!$K$5:$AC$5544,9,FALSE)</f>
        <v>2018</v>
      </c>
    </row>
    <row r="2880" spans="1:25" ht="15" customHeight="1" x14ac:dyDescent="0.25">
      <c r="A2880" s="197" t="s">
        <v>13165</v>
      </c>
      <c r="B2880" s="197" t="s">
        <v>23060</v>
      </c>
      <c r="C2880" s="198">
        <v>45230</v>
      </c>
      <c r="D2880" s="199">
        <v>3261</v>
      </c>
      <c r="E2880" s="197" t="s">
        <v>19595</v>
      </c>
      <c r="F2880" s="197" t="s">
        <v>19617</v>
      </c>
      <c r="G2880" s="197"/>
      <c r="H2880" s="197">
        <v>89</v>
      </c>
      <c r="I2880" s="197" t="s">
        <v>3085</v>
      </c>
      <c r="J2880" s="197" t="s">
        <v>17688</v>
      </c>
      <c r="K2880" s="229" t="s">
        <v>3228</v>
      </c>
      <c r="M2880" s="199">
        <v>18</v>
      </c>
      <c r="O2880" s="197" t="s">
        <v>19601</v>
      </c>
      <c r="Q2880" s="197" t="s">
        <v>3229</v>
      </c>
      <c r="S2880" s="57">
        <v>1</v>
      </c>
      <c r="T2880" s="197" t="s">
        <v>3229</v>
      </c>
      <c r="U2880" s="57" t="str">
        <f>VLOOKUP(A2880,'Individual Data'!$K$5:$AC$5544,12,FALSE)</f>
        <v>PLA2</v>
      </c>
      <c r="V2880" s="14">
        <f>IFERROR(LOOKUP(H2880,{30,43,48,53,58,63,68,73,78,83,88,93,97},{42,47,52,57,62,67,72,77,82,87,92,99,100}),999)</f>
        <v>92</v>
      </c>
      <c r="X2880" s="57">
        <f>VLOOKUP(A2880,'Individual Data'!$K$5:$AC$5544,8,FALSE)</f>
        <v>4</v>
      </c>
      <c r="Y2880" s="57">
        <f>VLOOKUP(A2880,'Individual Data'!$K$5:$AC$5544,9,FALSE)</f>
        <v>2019</v>
      </c>
    </row>
    <row r="2881" spans="1:25" ht="15" customHeight="1" x14ac:dyDescent="0.25">
      <c r="A2881" s="197" t="s">
        <v>13168</v>
      </c>
      <c r="B2881" s="197" t="s">
        <v>23061</v>
      </c>
      <c r="C2881" s="198">
        <v>45223</v>
      </c>
      <c r="D2881" s="199">
        <v>234</v>
      </c>
      <c r="E2881" s="197" t="s">
        <v>19595</v>
      </c>
      <c r="F2881" s="197" t="s">
        <v>19617</v>
      </c>
      <c r="G2881" s="197"/>
      <c r="H2881" s="197">
        <v>83</v>
      </c>
      <c r="I2881" s="197" t="s">
        <v>3225</v>
      </c>
      <c r="J2881" s="197" t="s">
        <v>19596</v>
      </c>
      <c r="K2881" s="228" t="s">
        <v>3196</v>
      </c>
      <c r="M2881" s="199">
        <v>18</v>
      </c>
      <c r="O2881" s="197" t="s">
        <v>23062</v>
      </c>
      <c r="Q2881" s="197" t="s">
        <v>3229</v>
      </c>
      <c r="S2881" s="57">
        <v>1</v>
      </c>
      <c r="T2881" s="197" t="s">
        <v>19598</v>
      </c>
      <c r="U2881" s="57" t="str">
        <f>VLOOKUP(A2881,'Individual Data'!$K$5:$AC$5544,12,FALSE)</f>
        <v>Unassigned</v>
      </c>
      <c r="V2881" s="14">
        <f>IFERROR(LOOKUP(H2881,{30,43,48,53,58,63,68,73,78,83,88,93,97},{42,47,52,57,62,67,72,77,82,87,92,99,100}),999)</f>
        <v>87</v>
      </c>
      <c r="X2881" s="57" t="str">
        <f>VLOOKUP(A2881,'Individual Data'!$K$5:$AC$5544,8,FALSE)</f>
        <v>NA</v>
      </c>
      <c r="Y2881" s="57" t="str">
        <f>VLOOKUP(A2881,'Individual Data'!$K$5:$AC$5544,9,FALSE)</f>
        <v>U</v>
      </c>
    </row>
    <row r="2882" spans="1:25" ht="15" customHeight="1" x14ac:dyDescent="0.25">
      <c r="A2882" s="197" t="s">
        <v>13171</v>
      </c>
      <c r="B2882" s="197" t="s">
        <v>23063</v>
      </c>
      <c r="C2882" s="198">
        <v>45243</v>
      </c>
      <c r="D2882" s="199">
        <v>684</v>
      </c>
      <c r="E2882" s="197" t="s">
        <v>19595</v>
      </c>
      <c r="F2882" s="197" t="s">
        <v>19617</v>
      </c>
      <c r="G2882" s="197"/>
      <c r="H2882" s="197">
        <v>85</v>
      </c>
      <c r="I2882" s="197" t="s">
        <v>3225</v>
      </c>
      <c r="J2882" s="197" t="s">
        <v>19596</v>
      </c>
      <c r="K2882" s="57" t="s">
        <v>3196</v>
      </c>
      <c r="M2882" s="199">
        <v>18</v>
      </c>
      <c r="O2882" s="197" t="s">
        <v>23064</v>
      </c>
      <c r="Q2882" s="197" t="s">
        <v>3229</v>
      </c>
      <c r="S2882" s="57">
        <v>1</v>
      </c>
      <c r="T2882" s="197" t="s">
        <v>19598</v>
      </c>
      <c r="U2882" s="57" t="str">
        <f>VLOOKUP(A2882,'Individual Data'!$K$5:$AC$5544,12,FALSE)</f>
        <v>CJA1</v>
      </c>
      <c r="V2882" s="14">
        <f>IFERROR(LOOKUP(H2882,{30,43,48,53,58,63,68,73,78,83,88,93,97},{42,47,52,57,62,67,72,77,82,87,92,99,100}),999)</f>
        <v>87</v>
      </c>
      <c r="X2882" s="57">
        <f>VLOOKUP(A2882,'Individual Data'!$K$5:$AC$5544,8,FALSE)</f>
        <v>4</v>
      </c>
      <c r="Y2882" s="57">
        <f>VLOOKUP(A2882,'Individual Data'!$K$5:$AC$5544,9,FALSE)</f>
        <v>2019</v>
      </c>
    </row>
    <row r="2883" spans="1:25" ht="15" customHeight="1" x14ac:dyDescent="0.25">
      <c r="A2883" s="197" t="s">
        <v>13174</v>
      </c>
      <c r="B2883" s="197" t="s">
        <v>23065</v>
      </c>
      <c r="C2883" s="198">
        <v>45230</v>
      </c>
      <c r="D2883" s="199">
        <v>3276</v>
      </c>
      <c r="E2883" s="197" t="s">
        <v>19595</v>
      </c>
      <c r="F2883" s="197" t="s">
        <v>19617</v>
      </c>
      <c r="G2883" s="197"/>
      <c r="H2883" s="197">
        <v>82</v>
      </c>
      <c r="I2883" s="197" t="s">
        <v>3085</v>
      </c>
      <c r="J2883" s="197" t="s">
        <v>17688</v>
      </c>
      <c r="K2883" s="229" t="s">
        <v>3228</v>
      </c>
      <c r="M2883" s="199">
        <v>18</v>
      </c>
      <c r="O2883" s="197" t="s">
        <v>19601</v>
      </c>
      <c r="Q2883" s="197" t="s">
        <v>3229</v>
      </c>
      <c r="S2883" s="57">
        <v>1</v>
      </c>
      <c r="T2883" s="197" t="s">
        <v>3229</v>
      </c>
      <c r="U2883" s="57" t="str">
        <f>VLOOKUP(A2883,'Individual Data'!$K$5:$AC$5544,12,FALSE)</f>
        <v>Unassigned AD</v>
      </c>
      <c r="V2883" s="14">
        <f>IFERROR(LOOKUP(H2883,{30,43,48,53,58,63,68,73,78,83,88,93,97},{42,47,52,57,62,67,72,77,82,87,92,99,100}),999)</f>
        <v>82</v>
      </c>
      <c r="X2883" s="57" t="str">
        <f>VLOOKUP(A2883,'Individual Data'!$K$5:$AC$5544,8,FALSE)</f>
        <v>NA</v>
      </c>
      <c r="Y2883" s="57" t="str">
        <f>VLOOKUP(A2883,'Individual Data'!$K$5:$AC$5544,9,FALSE)</f>
        <v>U</v>
      </c>
    </row>
    <row r="2884" spans="1:25" ht="15" customHeight="1" x14ac:dyDescent="0.25">
      <c r="A2884" s="197" t="s">
        <v>13194</v>
      </c>
      <c r="B2884" s="197" t="s">
        <v>23066</v>
      </c>
      <c r="C2884" s="198">
        <v>45223</v>
      </c>
      <c r="D2884" s="199">
        <v>216</v>
      </c>
      <c r="E2884" s="197" t="s">
        <v>19595</v>
      </c>
      <c r="F2884" s="197" t="s">
        <v>19617</v>
      </c>
      <c r="G2884" s="197"/>
      <c r="H2884" s="197">
        <v>90</v>
      </c>
      <c r="I2884" s="197" t="s">
        <v>3225</v>
      </c>
      <c r="J2884" s="197" t="s">
        <v>19596</v>
      </c>
      <c r="K2884" s="228" t="s">
        <v>3196</v>
      </c>
      <c r="M2884" s="199">
        <v>18</v>
      </c>
      <c r="O2884" s="197" t="s">
        <v>23067</v>
      </c>
      <c r="Q2884" s="197" t="s">
        <v>3229</v>
      </c>
      <c r="S2884" s="57">
        <v>1</v>
      </c>
      <c r="T2884" s="197" t="s">
        <v>19598</v>
      </c>
      <c r="U2884" s="57" t="str">
        <f>VLOOKUP(A2884,'Individual Data'!$K$5:$AC$5544,12,FALSE)</f>
        <v>NPTH</v>
      </c>
      <c r="V2884" s="14">
        <f>IFERROR(LOOKUP(H2884,{30,43,48,53,58,63,68,73,78,83,88,93,97},{42,47,52,57,62,67,72,77,82,87,92,99,100}),999)</f>
        <v>92</v>
      </c>
      <c r="X2884" s="57">
        <f>VLOOKUP(A2884,'Individual Data'!$K$5:$AC$5544,8,FALSE)</f>
        <v>4</v>
      </c>
      <c r="Y2884" s="57">
        <f>VLOOKUP(A2884,'Individual Data'!$K$5:$AC$5544,9,FALSE)</f>
        <v>2019</v>
      </c>
    </row>
    <row r="2885" spans="1:25" ht="15" customHeight="1" x14ac:dyDescent="0.25">
      <c r="A2885" s="197" t="s">
        <v>13199</v>
      </c>
      <c r="B2885" s="197" t="s">
        <v>23068</v>
      </c>
      <c r="C2885" s="198">
        <v>45236</v>
      </c>
      <c r="D2885" s="199">
        <v>4256</v>
      </c>
      <c r="E2885" s="197" t="s">
        <v>19595</v>
      </c>
      <c r="F2885" s="197" t="s">
        <v>19617</v>
      </c>
      <c r="G2885" s="197"/>
      <c r="H2885" s="197">
        <v>80</v>
      </c>
      <c r="I2885" s="197" t="s">
        <v>3085</v>
      </c>
      <c r="J2885" s="197" t="s">
        <v>19596</v>
      </c>
      <c r="K2885" s="57" t="s">
        <v>3196</v>
      </c>
      <c r="M2885" s="199">
        <v>18</v>
      </c>
      <c r="O2885" s="197" t="s">
        <v>23069</v>
      </c>
      <c r="Q2885" s="197" t="s">
        <v>3229</v>
      </c>
      <c r="S2885" s="57">
        <v>1</v>
      </c>
      <c r="T2885" s="197" t="s">
        <v>19598</v>
      </c>
      <c r="U2885" s="57" t="str">
        <f>VLOOKUP(A2885,'Individual Data'!$K$5:$AC$5544,12,FALSE)</f>
        <v>Unassigned</v>
      </c>
      <c r="V2885" s="14">
        <f>IFERROR(LOOKUP(H2885,{30,43,48,53,58,63,68,73,78,83,88,93,97},{42,47,52,57,62,67,72,77,82,87,92,99,100}),999)</f>
        <v>82</v>
      </c>
      <c r="X2885" s="57" t="str">
        <f>VLOOKUP(A2885,'Individual Data'!$K$5:$AC$5544,8,FALSE)</f>
        <v>NA</v>
      </c>
      <c r="Y2885" s="57" t="str">
        <f>VLOOKUP(A2885,'Individual Data'!$K$5:$AC$5544,9,FALSE)</f>
        <v>U</v>
      </c>
    </row>
    <row r="2886" spans="1:25" ht="15" customHeight="1" x14ac:dyDescent="0.25">
      <c r="A2886" s="197" t="s">
        <v>13201</v>
      </c>
      <c r="B2886" s="197" t="s">
        <v>23070</v>
      </c>
      <c r="C2886" s="198">
        <v>45236</v>
      </c>
      <c r="D2886" s="199">
        <v>529</v>
      </c>
      <c r="E2886" s="197" t="s">
        <v>19595</v>
      </c>
      <c r="F2886" s="197" t="s">
        <v>19617</v>
      </c>
      <c r="G2886" s="197"/>
      <c r="H2886" s="197">
        <v>84</v>
      </c>
      <c r="I2886" s="197" t="s">
        <v>3225</v>
      </c>
      <c r="J2886" s="197" t="s">
        <v>19596</v>
      </c>
      <c r="K2886" s="57" t="s">
        <v>3196</v>
      </c>
      <c r="M2886" s="199">
        <v>18</v>
      </c>
      <c r="O2886" s="197" t="s">
        <v>23071</v>
      </c>
      <c r="Q2886" s="197" t="s">
        <v>3229</v>
      </c>
      <c r="S2886" s="57">
        <v>1</v>
      </c>
      <c r="T2886" s="197" t="s">
        <v>19598</v>
      </c>
      <c r="U2886" s="57" t="str">
        <f>VLOOKUP(A2886,'Individual Data'!$K$5:$AC$5544,12,FALSE)</f>
        <v>IPCSR</v>
      </c>
      <c r="V2886" s="14">
        <f>IFERROR(LOOKUP(H2886,{30,43,48,53,58,63,68,73,78,83,88,93,97},{42,47,52,57,62,67,72,77,82,87,92,99,100}),999)</f>
        <v>87</v>
      </c>
      <c r="X2886" s="57">
        <f>VLOOKUP(A2886,'Individual Data'!$K$5:$AC$5544,8,FALSE)</f>
        <v>4</v>
      </c>
      <c r="Y2886" s="57">
        <f>VLOOKUP(A2886,'Individual Data'!$K$5:$AC$5544,9,FALSE)</f>
        <v>2019</v>
      </c>
    </row>
    <row r="2887" spans="1:25" ht="15" customHeight="1" x14ac:dyDescent="0.25">
      <c r="A2887" s="197" t="s">
        <v>13211</v>
      </c>
      <c r="B2887" s="197" t="s">
        <v>23072</v>
      </c>
      <c r="C2887" s="198">
        <v>45243</v>
      </c>
      <c r="D2887" s="199">
        <v>589</v>
      </c>
      <c r="E2887" s="197" t="s">
        <v>19595</v>
      </c>
      <c r="F2887" s="197" t="s">
        <v>19617</v>
      </c>
      <c r="G2887" s="197"/>
      <c r="H2887" s="197">
        <v>83</v>
      </c>
      <c r="I2887" s="197" t="s">
        <v>3225</v>
      </c>
      <c r="J2887" s="197" t="s">
        <v>17688</v>
      </c>
      <c r="K2887" s="229" t="s">
        <v>3228</v>
      </c>
      <c r="M2887" s="199">
        <v>18</v>
      </c>
      <c r="O2887" s="197" t="s">
        <v>19601</v>
      </c>
      <c r="Q2887" s="197" t="s">
        <v>3229</v>
      </c>
      <c r="S2887" s="57">
        <v>1</v>
      </c>
      <c r="T2887" s="197" t="s">
        <v>3229</v>
      </c>
      <c r="U2887" s="57" t="str">
        <f>VLOOKUP(A2887,'Individual Data'!$K$5:$AC$5544,12,FALSE)</f>
        <v>IPCSR</v>
      </c>
      <c r="V2887" s="14">
        <f>IFERROR(LOOKUP(H2887,{30,43,48,53,58,63,68,73,78,83,88,93,97},{42,47,52,57,62,67,72,77,82,87,92,99,100}),999)</f>
        <v>87</v>
      </c>
      <c r="X2887" s="57">
        <f>VLOOKUP(A2887,'Individual Data'!$K$5:$AC$5544,8,FALSE)</f>
        <v>4</v>
      </c>
      <c r="Y2887" s="57">
        <f>VLOOKUP(A2887,'Individual Data'!$K$5:$AC$5544,9,FALSE)</f>
        <v>2019</v>
      </c>
    </row>
    <row r="2888" spans="1:25" ht="15" customHeight="1" x14ac:dyDescent="0.25">
      <c r="A2888" s="197" t="s">
        <v>13215</v>
      </c>
      <c r="B2888" s="197" t="s">
        <v>23073</v>
      </c>
      <c r="C2888" s="198">
        <v>45243</v>
      </c>
      <c r="D2888" s="199">
        <v>612</v>
      </c>
      <c r="E2888" s="197" t="s">
        <v>19595</v>
      </c>
      <c r="F2888" s="197" t="s">
        <v>19617</v>
      </c>
      <c r="G2888" s="197"/>
      <c r="H2888" s="197">
        <v>82</v>
      </c>
      <c r="I2888" s="197" t="s">
        <v>3225</v>
      </c>
      <c r="J2888" s="197" t="s">
        <v>19596</v>
      </c>
      <c r="K2888" s="228" t="s">
        <v>3196</v>
      </c>
      <c r="M2888" s="199">
        <v>18</v>
      </c>
      <c r="O2888" s="197" t="s">
        <v>23074</v>
      </c>
      <c r="Q2888" s="197" t="s">
        <v>3229</v>
      </c>
      <c r="S2888" s="57">
        <v>1</v>
      </c>
      <c r="T2888" s="197" t="s">
        <v>19598</v>
      </c>
      <c r="U2888" s="57" t="str">
        <f>VLOOKUP(A2888,'Individual Data'!$K$5:$AC$5544,12,FALSE)</f>
        <v>IPCSR</v>
      </c>
      <c r="V2888" s="14">
        <f>IFERROR(LOOKUP(H2888,{30,43,48,53,58,63,68,73,78,83,88,93,97},{42,47,52,57,62,67,72,77,82,87,92,99,100}),999)</f>
        <v>82</v>
      </c>
      <c r="X2888" s="57">
        <f>VLOOKUP(A2888,'Individual Data'!$K$5:$AC$5544,8,FALSE)</f>
        <v>4</v>
      </c>
      <c r="Y2888" s="57">
        <f>VLOOKUP(A2888,'Individual Data'!$K$5:$AC$5544,9,FALSE)</f>
        <v>2019</v>
      </c>
    </row>
    <row r="2889" spans="1:25" ht="15" customHeight="1" x14ac:dyDescent="0.25">
      <c r="A2889" s="197" t="s">
        <v>13226</v>
      </c>
      <c r="B2889" s="197" t="s">
        <v>23075</v>
      </c>
      <c r="C2889" s="198">
        <v>45230</v>
      </c>
      <c r="D2889" s="199">
        <v>3225</v>
      </c>
      <c r="E2889" s="197" t="s">
        <v>19595</v>
      </c>
      <c r="F2889" s="197" t="s">
        <v>19617</v>
      </c>
      <c r="G2889" s="197"/>
      <c r="H2889" s="197">
        <v>84</v>
      </c>
      <c r="I2889" s="197" t="s">
        <v>3085</v>
      </c>
      <c r="J2889" s="197" t="s">
        <v>19596</v>
      </c>
      <c r="K2889" s="57" t="s">
        <v>3196</v>
      </c>
      <c r="M2889" s="199">
        <v>18</v>
      </c>
      <c r="O2889" s="197" t="s">
        <v>23076</v>
      </c>
      <c r="Q2889" s="197" t="s">
        <v>3229</v>
      </c>
      <c r="S2889" s="57">
        <v>1</v>
      </c>
      <c r="T2889" s="197" t="s">
        <v>19598</v>
      </c>
      <c r="U2889" s="57" t="str">
        <f>VLOOKUP(A2889,'Individual Data'!$K$5:$AC$5544,12,FALSE)</f>
        <v>LFSO</v>
      </c>
      <c r="V2889" s="14">
        <f>IFERROR(LOOKUP(H2889,{30,43,48,53,58,63,68,73,78,83,88,93,97},{42,47,52,57,62,67,72,77,82,87,92,99,100}),999)</f>
        <v>87</v>
      </c>
      <c r="X2889" s="57">
        <f>VLOOKUP(A2889,'Individual Data'!$K$5:$AC$5544,8,FALSE)</f>
        <v>4</v>
      </c>
      <c r="Y2889" s="57">
        <f>VLOOKUP(A2889,'Individual Data'!$K$5:$AC$5544,9,FALSE)</f>
        <v>2019</v>
      </c>
    </row>
    <row r="2890" spans="1:25" ht="15" customHeight="1" x14ac:dyDescent="0.25">
      <c r="A2890" s="197" t="s">
        <v>13241</v>
      </c>
      <c r="B2890" s="197" t="s">
        <v>23077</v>
      </c>
      <c r="C2890" s="198">
        <v>45243</v>
      </c>
      <c r="D2890" s="199">
        <v>5134</v>
      </c>
      <c r="E2890" s="197" t="s">
        <v>19595</v>
      </c>
      <c r="F2890" s="197" t="s">
        <v>19617</v>
      </c>
      <c r="G2890" s="197"/>
      <c r="H2890" s="197">
        <v>85</v>
      </c>
      <c r="I2890" s="197" t="s">
        <v>3085</v>
      </c>
      <c r="J2890" s="197" t="s">
        <v>19596</v>
      </c>
      <c r="K2890" s="57" t="s">
        <v>3196</v>
      </c>
      <c r="M2890" s="199">
        <v>18</v>
      </c>
      <c r="O2890" s="197" t="s">
        <v>23078</v>
      </c>
      <c r="Q2890" s="197" t="s">
        <v>3229</v>
      </c>
      <c r="S2890" s="57">
        <v>1</v>
      </c>
      <c r="T2890" s="197" t="s">
        <v>3229</v>
      </c>
      <c r="U2890" s="57" t="str">
        <f>VLOOKUP(A2890,'Individual Data'!$K$5:$AC$5544,12,FALSE)</f>
        <v>Unassigned</v>
      </c>
      <c r="V2890" s="14">
        <f>IFERROR(LOOKUP(H2890,{30,43,48,53,58,63,68,73,78,83,88,93,97},{42,47,52,57,62,67,72,77,82,87,92,99,100}),999)</f>
        <v>87</v>
      </c>
      <c r="X2890" s="57" t="str">
        <f>VLOOKUP(A2890,'Individual Data'!$K$5:$AC$5544,8,FALSE)</f>
        <v>NA</v>
      </c>
      <c r="Y2890" s="57" t="str">
        <f>VLOOKUP(A2890,'Individual Data'!$K$5:$AC$5544,9,FALSE)</f>
        <v>U</v>
      </c>
    </row>
    <row r="2891" spans="1:25" ht="15" customHeight="1" x14ac:dyDescent="0.25">
      <c r="A2891" s="197" t="s">
        <v>13248</v>
      </c>
      <c r="B2891" s="197" t="s">
        <v>23079</v>
      </c>
      <c r="C2891" s="198">
        <v>45243</v>
      </c>
      <c r="D2891" s="199">
        <v>5071</v>
      </c>
      <c r="E2891" s="197" t="s">
        <v>19595</v>
      </c>
      <c r="F2891" s="197" t="s">
        <v>19617</v>
      </c>
      <c r="G2891" s="197"/>
      <c r="H2891" s="197">
        <v>83</v>
      </c>
      <c r="I2891" s="197" t="s">
        <v>3085</v>
      </c>
      <c r="J2891" s="197" t="s">
        <v>17688</v>
      </c>
      <c r="K2891" s="229" t="s">
        <v>3228</v>
      </c>
      <c r="M2891" s="199">
        <v>18</v>
      </c>
      <c r="O2891" s="197" t="s">
        <v>19601</v>
      </c>
      <c r="Q2891" s="197" t="s">
        <v>3229</v>
      </c>
      <c r="S2891" s="57">
        <v>1</v>
      </c>
      <c r="T2891" s="197" t="s">
        <v>3229</v>
      </c>
      <c r="U2891" s="57" t="str">
        <f>VLOOKUP(A2891,'Individual Data'!$K$5:$AC$5544,12,FALSE)</f>
        <v>IPCSR</v>
      </c>
      <c r="V2891" s="14">
        <f>IFERROR(LOOKUP(H2891,{30,43,48,53,58,63,68,73,78,83,88,93,97},{42,47,52,57,62,67,72,77,82,87,92,99,100}),999)</f>
        <v>87</v>
      </c>
      <c r="X2891" s="57">
        <f>VLOOKUP(A2891,'Individual Data'!$K$5:$AC$5544,8,FALSE)</f>
        <v>4</v>
      </c>
      <c r="Y2891" s="57">
        <f>VLOOKUP(A2891,'Individual Data'!$K$5:$AC$5544,9,FALSE)</f>
        <v>2019</v>
      </c>
    </row>
    <row r="2892" spans="1:25" ht="15" customHeight="1" x14ac:dyDescent="0.25">
      <c r="A2892" s="197" t="s">
        <v>13263</v>
      </c>
      <c r="B2892" s="197" t="s">
        <v>23080</v>
      </c>
      <c r="C2892" s="198">
        <v>45236</v>
      </c>
      <c r="D2892" s="199">
        <v>555</v>
      </c>
      <c r="E2892" s="197" t="s">
        <v>19595</v>
      </c>
      <c r="F2892" s="197" t="s">
        <v>19617</v>
      </c>
      <c r="G2892" s="197"/>
      <c r="H2892" s="197">
        <v>84</v>
      </c>
      <c r="I2892" s="197" t="s">
        <v>3225</v>
      </c>
      <c r="J2892" s="197" t="s">
        <v>19596</v>
      </c>
      <c r="K2892" s="228" t="s">
        <v>3196</v>
      </c>
      <c r="M2892" s="199">
        <v>18</v>
      </c>
      <c r="O2892" s="197" t="s">
        <v>23081</v>
      </c>
      <c r="Q2892" s="197" t="s">
        <v>3229</v>
      </c>
      <c r="S2892" s="57">
        <v>1</v>
      </c>
      <c r="T2892" s="197" t="s">
        <v>19598</v>
      </c>
      <c r="U2892" s="57" t="str">
        <f>VLOOKUP(A2892,'Individual Data'!$K$5:$AC$5544,12,FALSE)</f>
        <v>IPCSR</v>
      </c>
      <c r="V2892" s="14">
        <f>IFERROR(LOOKUP(H2892,{30,43,48,53,58,63,68,73,78,83,88,93,97},{42,47,52,57,62,67,72,77,82,87,92,99,100}),999)</f>
        <v>87</v>
      </c>
      <c r="X2892" s="57">
        <f>VLOOKUP(A2892,'Individual Data'!$K$5:$AC$5544,8,FALSE)</f>
        <v>4</v>
      </c>
      <c r="Y2892" s="57">
        <f>VLOOKUP(A2892,'Individual Data'!$K$5:$AC$5544,9,FALSE)</f>
        <v>2019</v>
      </c>
    </row>
    <row r="2893" spans="1:25" ht="15" customHeight="1" x14ac:dyDescent="0.25">
      <c r="A2893" s="197" t="s">
        <v>13266</v>
      </c>
      <c r="B2893" s="197" t="s">
        <v>23082</v>
      </c>
      <c r="C2893" s="198">
        <v>45230</v>
      </c>
      <c r="D2893" s="199">
        <v>3279</v>
      </c>
      <c r="E2893" s="197" t="s">
        <v>19595</v>
      </c>
      <c r="F2893" s="197" t="s">
        <v>19617</v>
      </c>
      <c r="G2893" s="197"/>
      <c r="H2893" s="197">
        <v>89</v>
      </c>
      <c r="I2893" s="197" t="s">
        <v>3085</v>
      </c>
      <c r="J2893" s="197" t="s">
        <v>19596</v>
      </c>
      <c r="K2893" s="57" t="s">
        <v>3196</v>
      </c>
      <c r="M2893" s="199">
        <v>18</v>
      </c>
      <c r="O2893" s="197" t="s">
        <v>23083</v>
      </c>
      <c r="Q2893" s="197" t="s">
        <v>3229</v>
      </c>
      <c r="S2893" s="57">
        <v>1</v>
      </c>
      <c r="T2893" s="197" t="s">
        <v>19598</v>
      </c>
      <c r="U2893" s="57" t="str">
        <f>VLOOKUP(A2893,'Individual Data'!$K$5:$AC$5544,12,FALSE)</f>
        <v>LFSO</v>
      </c>
      <c r="V2893" s="14">
        <f>IFERROR(LOOKUP(H2893,{30,43,48,53,58,63,68,73,78,83,88,93,97},{42,47,52,57,62,67,72,77,82,87,92,99,100}),999)</f>
        <v>92</v>
      </c>
      <c r="X2893" s="57">
        <f>VLOOKUP(A2893,'Individual Data'!$K$5:$AC$5544,8,FALSE)</f>
        <v>4</v>
      </c>
      <c r="Y2893" s="57">
        <f>VLOOKUP(A2893,'Individual Data'!$K$5:$AC$5544,9,FALSE)</f>
        <v>2019</v>
      </c>
    </row>
    <row r="2894" spans="1:25" ht="15" customHeight="1" x14ac:dyDescent="0.25">
      <c r="A2894" s="197" t="s">
        <v>13275</v>
      </c>
      <c r="B2894" s="197" t="s">
        <v>23084</v>
      </c>
      <c r="C2894" s="198">
        <v>45230</v>
      </c>
      <c r="D2894" s="199">
        <v>3265</v>
      </c>
      <c r="E2894" s="197" t="s">
        <v>19595</v>
      </c>
      <c r="F2894" s="197" t="s">
        <v>19617</v>
      </c>
      <c r="G2894" s="197"/>
      <c r="H2894" s="197">
        <v>83</v>
      </c>
      <c r="I2894" s="197" t="s">
        <v>3085</v>
      </c>
      <c r="J2894" s="197" t="s">
        <v>19596</v>
      </c>
      <c r="K2894" s="57" t="s">
        <v>3196</v>
      </c>
      <c r="M2894" s="199">
        <v>18</v>
      </c>
      <c r="O2894" s="197" t="s">
        <v>23085</v>
      </c>
      <c r="Q2894" s="197" t="s">
        <v>3229</v>
      </c>
      <c r="S2894" s="57">
        <v>1</v>
      </c>
      <c r="T2894" s="197" t="s">
        <v>19598</v>
      </c>
      <c r="U2894" s="57" t="str">
        <f>VLOOKUP(A2894,'Individual Data'!$K$5:$AC$5544,12,FALSE)</f>
        <v>IPCSR</v>
      </c>
      <c r="V2894" s="14">
        <f>IFERROR(LOOKUP(H2894,{30,43,48,53,58,63,68,73,78,83,88,93,97},{42,47,52,57,62,67,72,77,82,87,92,99,100}),999)</f>
        <v>87</v>
      </c>
      <c r="X2894" s="57">
        <f>VLOOKUP(A2894,'Individual Data'!$K$5:$AC$5544,8,FALSE)</f>
        <v>4</v>
      </c>
      <c r="Y2894" s="57">
        <f>VLOOKUP(A2894,'Individual Data'!$K$5:$AC$5544,9,FALSE)</f>
        <v>2019</v>
      </c>
    </row>
    <row r="2895" spans="1:25" ht="15" customHeight="1" x14ac:dyDescent="0.25">
      <c r="A2895" s="197" t="s">
        <v>13278</v>
      </c>
      <c r="B2895" s="197" t="s">
        <v>23086</v>
      </c>
      <c r="C2895" s="198">
        <v>45236</v>
      </c>
      <c r="D2895" s="199">
        <v>4273</v>
      </c>
      <c r="E2895" s="197" t="s">
        <v>19595</v>
      </c>
      <c r="F2895" s="197" t="s">
        <v>19617</v>
      </c>
      <c r="G2895" s="197"/>
      <c r="H2895" s="197">
        <v>83</v>
      </c>
      <c r="I2895" s="197" t="s">
        <v>3085</v>
      </c>
      <c r="J2895" s="197" t="s">
        <v>19596</v>
      </c>
      <c r="K2895" s="57" t="s">
        <v>3196</v>
      </c>
      <c r="M2895" s="199">
        <v>18</v>
      </c>
      <c r="O2895" s="197" t="s">
        <v>23087</v>
      </c>
      <c r="Q2895" s="197" t="s">
        <v>3229</v>
      </c>
      <c r="S2895" s="57">
        <v>1</v>
      </c>
      <c r="T2895" s="197" t="s">
        <v>19598</v>
      </c>
      <c r="U2895" s="57" t="str">
        <f>VLOOKUP(A2895,'Individual Data'!$K$5:$AC$5544,12,FALSE)</f>
        <v>Unassigned</v>
      </c>
      <c r="V2895" s="14">
        <f>IFERROR(LOOKUP(H2895,{30,43,48,53,58,63,68,73,78,83,88,93,97},{42,47,52,57,62,67,72,77,82,87,92,99,100}),999)</f>
        <v>87</v>
      </c>
      <c r="X2895" s="57" t="str">
        <f>VLOOKUP(A2895,'Individual Data'!$K$5:$AC$5544,8,FALSE)</f>
        <v>NA</v>
      </c>
      <c r="Y2895" s="57" t="str">
        <f>VLOOKUP(A2895,'Individual Data'!$K$5:$AC$5544,9,FALSE)</f>
        <v>U</v>
      </c>
    </row>
    <row r="2896" spans="1:25" ht="15" customHeight="1" x14ac:dyDescent="0.25">
      <c r="A2896" s="197" t="s">
        <v>13281</v>
      </c>
      <c r="B2896" s="197" t="s">
        <v>23088</v>
      </c>
      <c r="C2896" s="198">
        <v>45236</v>
      </c>
      <c r="D2896" s="199">
        <v>556</v>
      </c>
      <c r="E2896" s="197" t="s">
        <v>19595</v>
      </c>
      <c r="F2896" s="197" t="s">
        <v>19617</v>
      </c>
      <c r="G2896" s="197"/>
      <c r="H2896" s="197">
        <v>80</v>
      </c>
      <c r="I2896" s="197" t="s">
        <v>3225</v>
      </c>
      <c r="J2896" s="197" t="s">
        <v>19596</v>
      </c>
      <c r="K2896" s="57" t="s">
        <v>3196</v>
      </c>
      <c r="M2896" s="199">
        <v>18</v>
      </c>
      <c r="O2896" s="197" t="s">
        <v>23089</v>
      </c>
      <c r="Q2896" s="197" t="s">
        <v>3229</v>
      </c>
      <c r="S2896" s="57">
        <v>1</v>
      </c>
      <c r="T2896" s="197" t="s">
        <v>19598</v>
      </c>
      <c r="U2896" s="57" t="str">
        <f>VLOOKUP(A2896,'Individual Data'!$K$5:$AC$5544,12,FALSE)</f>
        <v>IPCSR</v>
      </c>
      <c r="V2896" s="14">
        <f>IFERROR(LOOKUP(H2896,{30,43,48,53,58,63,68,73,78,83,88,93,97},{42,47,52,57,62,67,72,77,82,87,92,99,100}),999)</f>
        <v>82</v>
      </c>
      <c r="X2896" s="57">
        <f>VLOOKUP(A2896,'Individual Data'!$K$5:$AC$5544,8,FALSE)</f>
        <v>4</v>
      </c>
      <c r="Y2896" s="57">
        <f>VLOOKUP(A2896,'Individual Data'!$K$5:$AC$5544,9,FALSE)</f>
        <v>2019</v>
      </c>
    </row>
    <row r="2897" spans="1:25" ht="15" customHeight="1" x14ac:dyDescent="0.25">
      <c r="A2897" s="197" t="s">
        <v>13287</v>
      </c>
      <c r="B2897" s="197" t="s">
        <v>23090</v>
      </c>
      <c r="C2897" s="198">
        <v>45236</v>
      </c>
      <c r="D2897" s="199">
        <v>4286</v>
      </c>
      <c r="E2897" s="197" t="s">
        <v>19595</v>
      </c>
      <c r="F2897" s="197" t="s">
        <v>19617</v>
      </c>
      <c r="G2897" s="197"/>
      <c r="H2897" s="197">
        <v>85</v>
      </c>
      <c r="I2897" s="197" t="s">
        <v>3085</v>
      </c>
      <c r="J2897" s="197" t="s">
        <v>19596</v>
      </c>
      <c r="K2897" s="57" t="s">
        <v>3196</v>
      </c>
      <c r="M2897" s="199">
        <v>18</v>
      </c>
      <c r="O2897" s="197" t="s">
        <v>23091</v>
      </c>
      <c r="Q2897" s="197" t="s">
        <v>3229</v>
      </c>
      <c r="S2897" s="57">
        <v>1</v>
      </c>
      <c r="T2897" s="197" t="s">
        <v>19598</v>
      </c>
      <c r="U2897" s="57" t="str">
        <f>VLOOKUP(A2897,'Individual Data'!$K$5:$AC$5544,12,FALSE)</f>
        <v>IPCSR</v>
      </c>
      <c r="V2897" s="14">
        <f>IFERROR(LOOKUP(H2897,{30,43,48,53,58,63,68,73,78,83,88,93,97},{42,47,52,57,62,67,72,77,82,87,92,99,100}),999)</f>
        <v>87</v>
      </c>
      <c r="X2897" s="57">
        <f>VLOOKUP(A2897,'Individual Data'!$K$5:$AC$5544,8,FALSE)</f>
        <v>4</v>
      </c>
      <c r="Y2897" s="57">
        <f>VLOOKUP(A2897,'Individual Data'!$K$5:$AC$5544,9,FALSE)</f>
        <v>2019</v>
      </c>
    </row>
    <row r="2898" spans="1:25" ht="15" customHeight="1" x14ac:dyDescent="0.25">
      <c r="A2898" s="197" t="s">
        <v>13300</v>
      </c>
      <c r="B2898" s="197" t="s">
        <v>23092</v>
      </c>
      <c r="C2898" s="198">
        <v>45243</v>
      </c>
      <c r="D2898" s="199">
        <v>5083</v>
      </c>
      <c r="E2898" s="197" t="s">
        <v>19595</v>
      </c>
      <c r="F2898" s="197" t="s">
        <v>19617</v>
      </c>
      <c r="G2898" s="197"/>
      <c r="H2898" s="197">
        <v>86</v>
      </c>
      <c r="I2898" s="197" t="s">
        <v>3085</v>
      </c>
      <c r="J2898" s="197" t="s">
        <v>19596</v>
      </c>
      <c r="K2898" s="57" t="s">
        <v>3196</v>
      </c>
      <c r="M2898" s="199">
        <v>18</v>
      </c>
      <c r="O2898" s="197" t="s">
        <v>23093</v>
      </c>
      <c r="Q2898" s="197" t="s">
        <v>3229</v>
      </c>
      <c r="S2898" s="57">
        <v>1</v>
      </c>
      <c r="T2898" s="197" t="s">
        <v>19598</v>
      </c>
      <c r="U2898" s="57" t="str">
        <f>VLOOKUP(A2898,'Individual Data'!$K$5:$AC$5544,12,FALSE)</f>
        <v>NPTH</v>
      </c>
      <c r="V2898" s="14">
        <f>IFERROR(LOOKUP(H2898,{30,43,48,53,58,63,68,73,78,83,88,93,97},{42,47,52,57,62,67,72,77,82,87,92,99,100}),999)</f>
        <v>87</v>
      </c>
      <c r="X2898" s="57">
        <f>VLOOKUP(A2898,'Individual Data'!$K$5:$AC$5544,8,FALSE)</f>
        <v>4</v>
      </c>
      <c r="Y2898" s="57">
        <f>VLOOKUP(A2898,'Individual Data'!$K$5:$AC$5544,9,FALSE)</f>
        <v>2019</v>
      </c>
    </row>
    <row r="2899" spans="1:25" ht="15" customHeight="1" x14ac:dyDescent="0.25">
      <c r="A2899" s="197" t="s">
        <v>13303</v>
      </c>
      <c r="B2899" s="197" t="s">
        <v>23094</v>
      </c>
      <c r="C2899" s="198">
        <v>45216</v>
      </c>
      <c r="D2899" s="199">
        <v>1130</v>
      </c>
      <c r="E2899" s="197" t="s">
        <v>19595</v>
      </c>
      <c r="F2899" s="197" t="s">
        <v>19617</v>
      </c>
      <c r="G2899" s="197"/>
      <c r="H2899" s="197">
        <v>85</v>
      </c>
      <c r="I2899" s="197" t="s">
        <v>3085</v>
      </c>
      <c r="J2899" s="197" t="s">
        <v>19596</v>
      </c>
      <c r="K2899" s="57" t="s">
        <v>3196</v>
      </c>
      <c r="M2899" s="199">
        <v>18</v>
      </c>
      <c r="O2899" s="197" t="s">
        <v>23095</v>
      </c>
      <c r="Q2899" s="197" t="s">
        <v>3229</v>
      </c>
      <c r="S2899" s="57">
        <v>1</v>
      </c>
      <c r="T2899" s="197" t="s">
        <v>19598</v>
      </c>
      <c r="U2899" s="57" t="str">
        <f>VLOOKUP(A2899,'Individual Data'!$K$5:$AC$5544,12,FALSE)</f>
        <v>Unassigned</v>
      </c>
      <c r="V2899" s="14">
        <f>IFERROR(LOOKUP(H2899,{30,43,48,53,58,63,68,73,78,83,88,93,97},{42,47,52,57,62,67,72,77,82,87,92,99,100}),999)</f>
        <v>87</v>
      </c>
      <c r="X2899" s="57" t="str">
        <f>VLOOKUP(A2899,'Individual Data'!$K$5:$AC$5544,8,FALSE)</f>
        <v>NA</v>
      </c>
      <c r="Y2899" s="57" t="str">
        <f>VLOOKUP(A2899,'Individual Data'!$K$5:$AC$5544,9,FALSE)</f>
        <v>U</v>
      </c>
    </row>
    <row r="2900" spans="1:25" ht="15" customHeight="1" x14ac:dyDescent="0.25">
      <c r="A2900" s="197" t="s">
        <v>13315</v>
      </c>
      <c r="B2900" s="197" t="s">
        <v>23096</v>
      </c>
      <c r="C2900" s="198">
        <v>45236</v>
      </c>
      <c r="D2900" s="199">
        <v>4289</v>
      </c>
      <c r="E2900" s="197" t="s">
        <v>19595</v>
      </c>
      <c r="F2900" s="197" t="s">
        <v>19617</v>
      </c>
      <c r="G2900" s="197"/>
      <c r="H2900" s="197">
        <v>82</v>
      </c>
      <c r="I2900" s="197" t="s">
        <v>3085</v>
      </c>
      <c r="J2900" s="197" t="s">
        <v>19596</v>
      </c>
      <c r="K2900" s="57" t="s">
        <v>3196</v>
      </c>
      <c r="M2900" s="199">
        <v>18</v>
      </c>
      <c r="O2900" s="197" t="s">
        <v>23097</v>
      </c>
      <c r="Q2900" s="197" t="s">
        <v>3229</v>
      </c>
      <c r="S2900" s="57">
        <v>1</v>
      </c>
      <c r="T2900" s="197" t="s">
        <v>19598</v>
      </c>
      <c r="U2900" s="57" t="str">
        <f>VLOOKUP(A2900,'Individual Data'!$K$5:$AC$5544,12,FALSE)</f>
        <v>CFA</v>
      </c>
      <c r="V2900" s="14">
        <f>IFERROR(LOOKUP(H2900,{30,43,48,53,58,63,68,73,78,83,88,93,97},{42,47,52,57,62,67,72,77,82,87,92,99,100}),999)</f>
        <v>82</v>
      </c>
      <c r="X2900" s="57">
        <f>VLOOKUP(A2900,'Individual Data'!$K$5:$AC$5544,8,FALSE)</f>
        <v>4</v>
      </c>
      <c r="Y2900" s="57">
        <f>VLOOKUP(A2900,'Individual Data'!$K$5:$AC$5544,9,FALSE)</f>
        <v>2019</v>
      </c>
    </row>
    <row r="2901" spans="1:25" ht="15" customHeight="1" x14ac:dyDescent="0.25">
      <c r="A2901" s="197" t="s">
        <v>13321</v>
      </c>
      <c r="B2901" s="197" t="s">
        <v>23098</v>
      </c>
      <c r="C2901" s="198">
        <v>45236</v>
      </c>
      <c r="D2901" s="199">
        <v>4242</v>
      </c>
      <c r="E2901" s="197" t="s">
        <v>19595</v>
      </c>
      <c r="F2901" s="197" t="s">
        <v>19617</v>
      </c>
      <c r="G2901" s="197"/>
      <c r="H2901" s="197">
        <v>85</v>
      </c>
      <c r="I2901" s="197" t="s">
        <v>3085</v>
      </c>
      <c r="J2901" s="197" t="s">
        <v>19596</v>
      </c>
      <c r="K2901" s="57" t="s">
        <v>3196</v>
      </c>
      <c r="M2901" s="199">
        <v>18</v>
      </c>
      <c r="O2901" s="197" t="s">
        <v>23099</v>
      </c>
      <c r="Q2901" s="197" t="s">
        <v>3229</v>
      </c>
      <c r="S2901" s="57">
        <v>1</v>
      </c>
      <c r="T2901" s="197" t="s">
        <v>19598</v>
      </c>
      <c r="U2901" s="57" t="str">
        <f>VLOOKUP(A2901,'Individual Data'!$K$5:$AC$5544,12,FALSE)</f>
        <v>IPCSR</v>
      </c>
      <c r="V2901" s="14">
        <f>IFERROR(LOOKUP(H2901,{30,43,48,53,58,63,68,73,78,83,88,93,97},{42,47,52,57,62,67,72,77,82,87,92,99,100}),999)</f>
        <v>87</v>
      </c>
      <c r="X2901" s="57">
        <f>VLOOKUP(A2901,'Individual Data'!$K$5:$AC$5544,8,FALSE)</f>
        <v>4</v>
      </c>
      <c r="Y2901" s="57">
        <f>VLOOKUP(A2901,'Individual Data'!$K$5:$AC$5544,9,FALSE)</f>
        <v>2019</v>
      </c>
    </row>
    <row r="2902" spans="1:25" ht="15" customHeight="1" x14ac:dyDescent="0.25">
      <c r="A2902" s="197" t="s">
        <v>13328</v>
      </c>
      <c r="B2902" s="197" t="s">
        <v>23100</v>
      </c>
      <c r="C2902" s="198">
        <v>45223</v>
      </c>
      <c r="D2902" s="199">
        <v>196</v>
      </c>
      <c r="E2902" s="197" t="s">
        <v>19595</v>
      </c>
      <c r="F2902" s="197" t="s">
        <v>19617</v>
      </c>
      <c r="G2902" s="197"/>
      <c r="H2902" s="197">
        <v>87</v>
      </c>
      <c r="I2902" s="197" t="s">
        <v>3225</v>
      </c>
      <c r="J2902" s="197" t="s">
        <v>19596</v>
      </c>
      <c r="K2902" s="57" t="s">
        <v>3196</v>
      </c>
      <c r="M2902" s="199">
        <v>18</v>
      </c>
      <c r="O2902" s="197" t="s">
        <v>23101</v>
      </c>
      <c r="Q2902" s="197" t="s">
        <v>3229</v>
      </c>
      <c r="S2902" s="57">
        <v>1</v>
      </c>
      <c r="T2902" s="197" t="s">
        <v>19598</v>
      </c>
      <c r="U2902" s="57" t="str">
        <f>VLOOKUP(A2902,'Individual Data'!$K$5:$AC$5544,12,FALSE)</f>
        <v>CJA1</v>
      </c>
      <c r="V2902" s="14">
        <f>IFERROR(LOOKUP(H2902,{30,43,48,53,58,63,68,73,78,83,88,93,97},{42,47,52,57,62,67,72,77,82,87,92,99,100}),999)</f>
        <v>87</v>
      </c>
      <c r="X2902" s="57">
        <f>VLOOKUP(A2902,'Individual Data'!$K$5:$AC$5544,8,FALSE)</f>
        <v>4</v>
      </c>
      <c r="Y2902" s="57">
        <f>VLOOKUP(A2902,'Individual Data'!$K$5:$AC$5544,9,FALSE)</f>
        <v>2019</v>
      </c>
    </row>
    <row r="2903" spans="1:25" ht="15" customHeight="1" x14ac:dyDescent="0.25">
      <c r="A2903" s="197" t="s">
        <v>13330</v>
      </c>
      <c r="B2903" s="197" t="s">
        <v>23102</v>
      </c>
      <c r="C2903" s="198">
        <v>45223</v>
      </c>
      <c r="D2903" s="199">
        <v>2255</v>
      </c>
      <c r="E2903" s="197" t="s">
        <v>19595</v>
      </c>
      <c r="F2903" s="197" t="s">
        <v>19617</v>
      </c>
      <c r="G2903" s="197"/>
      <c r="H2903" s="197">
        <v>92.5</v>
      </c>
      <c r="I2903" s="197" t="s">
        <v>3085</v>
      </c>
      <c r="J2903" s="197" t="s">
        <v>19596</v>
      </c>
      <c r="K2903" s="57" t="s">
        <v>3196</v>
      </c>
      <c r="M2903" s="199">
        <v>18</v>
      </c>
      <c r="O2903" s="197" t="s">
        <v>23103</v>
      </c>
      <c r="Q2903" s="197" t="s">
        <v>3229</v>
      </c>
      <c r="S2903" s="57">
        <v>1</v>
      </c>
      <c r="T2903" s="197" t="s">
        <v>3229</v>
      </c>
      <c r="U2903" s="57" t="str">
        <f>VLOOKUP(A2903,'Individual Data'!$K$5:$AC$5544,12,FALSE)</f>
        <v>LFYO</v>
      </c>
      <c r="V2903" s="14">
        <f>IFERROR(LOOKUP(H2903,{30,43,48,53,58,63,68,73,78,83,88,93,97},{42,47,52,57,62,67,72,77,82,87,92,99,100}),999)</f>
        <v>92</v>
      </c>
      <c r="X2903" s="57">
        <f>VLOOKUP(A2903,'Individual Data'!$K$5:$AC$5544,8,FALSE)</f>
        <v>5</v>
      </c>
      <c r="Y2903" s="57">
        <f>VLOOKUP(A2903,'Individual Data'!$K$5:$AC$5544,9,FALSE)</f>
        <v>2018</v>
      </c>
    </row>
    <row r="2904" spans="1:25" ht="15" customHeight="1" x14ac:dyDescent="0.25">
      <c r="A2904" s="197" t="s">
        <v>13333</v>
      </c>
      <c r="B2904" s="197" t="s">
        <v>23104</v>
      </c>
      <c r="C2904" s="198">
        <v>45236</v>
      </c>
      <c r="D2904" s="199">
        <v>557</v>
      </c>
      <c r="E2904" s="197" t="s">
        <v>19595</v>
      </c>
      <c r="F2904" s="197" t="s">
        <v>19617</v>
      </c>
      <c r="G2904" s="197"/>
      <c r="H2904" s="197">
        <v>86</v>
      </c>
      <c r="I2904" s="197" t="s">
        <v>3225</v>
      </c>
      <c r="J2904" s="197" t="s">
        <v>19596</v>
      </c>
      <c r="K2904" s="57" t="s">
        <v>3196</v>
      </c>
      <c r="M2904" s="199">
        <v>18</v>
      </c>
      <c r="O2904" s="197" t="s">
        <v>23105</v>
      </c>
      <c r="Q2904" s="197" t="s">
        <v>3229</v>
      </c>
      <c r="S2904" s="57">
        <v>1</v>
      </c>
      <c r="T2904" s="197" t="s">
        <v>3229</v>
      </c>
      <c r="U2904" s="57" t="str">
        <f>VLOOKUP(A2904,'Individual Data'!$K$5:$AC$5544,12,FALSE)</f>
        <v>NLVA</v>
      </c>
      <c r="V2904" s="14">
        <f>IFERROR(LOOKUP(H2904,{30,43,48,53,58,63,68,73,78,83,88,93,97},{42,47,52,57,62,67,72,77,82,87,92,99,100}),999)</f>
        <v>87</v>
      </c>
      <c r="X2904" s="57">
        <f>VLOOKUP(A2904,'Individual Data'!$K$5:$AC$5544,8,FALSE)</f>
        <v>4</v>
      </c>
      <c r="Y2904" s="57">
        <f>VLOOKUP(A2904,'Individual Data'!$K$5:$AC$5544,9,FALSE)</f>
        <v>2019</v>
      </c>
    </row>
    <row r="2905" spans="1:25" ht="15" customHeight="1" x14ac:dyDescent="0.25">
      <c r="A2905" s="197" t="s">
        <v>13346</v>
      </c>
      <c r="B2905" s="197" t="s">
        <v>23106</v>
      </c>
      <c r="C2905" s="198">
        <v>45184</v>
      </c>
      <c r="D2905" s="199">
        <v>24538</v>
      </c>
      <c r="E2905" s="197" t="s">
        <v>19595</v>
      </c>
      <c r="F2905" s="197" t="s">
        <v>17699</v>
      </c>
      <c r="G2905" s="197"/>
      <c r="H2905" s="197">
        <v>85</v>
      </c>
      <c r="I2905" s="197" t="s">
        <v>3085</v>
      </c>
      <c r="J2905" s="197" t="s">
        <v>19596</v>
      </c>
      <c r="K2905" s="57" t="s">
        <v>3196</v>
      </c>
      <c r="M2905" s="199">
        <v>18</v>
      </c>
      <c r="O2905" s="197" t="s">
        <v>23107</v>
      </c>
      <c r="Q2905" s="197" t="s">
        <v>3229</v>
      </c>
      <c r="S2905" s="57">
        <v>1</v>
      </c>
      <c r="T2905" s="197" t="s">
        <v>19598</v>
      </c>
      <c r="U2905" s="57" t="str">
        <f>VLOOKUP(A2905,'Individual Data'!$K$5:$AC$5544,12,FALSE)</f>
        <v>LFHSO2</v>
      </c>
      <c r="V2905" s="14">
        <f>IFERROR(LOOKUP(H2905,{30,43,48,53,58,63,68,73,78,83,88,93,97},{42,47,52,57,62,67,72,77,82,87,92,99,100}),999)</f>
        <v>87</v>
      </c>
      <c r="X2905" s="57">
        <f>VLOOKUP(A2905,'Individual Data'!$K$5:$AC$5544,8,FALSE)</f>
        <v>4</v>
      </c>
      <c r="Y2905" s="57">
        <f>VLOOKUP(A2905,'Individual Data'!$K$5:$AC$5544,9,FALSE)</f>
        <v>2019</v>
      </c>
    </row>
    <row r="2906" spans="1:25" ht="15" customHeight="1" x14ac:dyDescent="0.25">
      <c r="A2906" s="197" t="s">
        <v>13349</v>
      </c>
      <c r="B2906" s="197" t="s">
        <v>23108</v>
      </c>
      <c r="C2906" s="198">
        <v>45230</v>
      </c>
      <c r="D2906" s="199">
        <v>3259</v>
      </c>
      <c r="E2906" s="197" t="s">
        <v>19595</v>
      </c>
      <c r="F2906" s="197" t="s">
        <v>19617</v>
      </c>
      <c r="G2906" s="197"/>
      <c r="H2906" s="197">
        <v>85</v>
      </c>
      <c r="I2906" s="197" t="s">
        <v>3085</v>
      </c>
      <c r="J2906" s="197" t="s">
        <v>19596</v>
      </c>
      <c r="K2906" s="57" t="s">
        <v>3196</v>
      </c>
      <c r="M2906" s="199">
        <v>18</v>
      </c>
      <c r="O2906" s="197" t="s">
        <v>23109</v>
      </c>
      <c r="Q2906" s="197" t="s">
        <v>3229</v>
      </c>
      <c r="S2906" s="57">
        <v>1</v>
      </c>
      <c r="T2906" s="197" t="s">
        <v>19598</v>
      </c>
      <c r="U2906" s="57" t="str">
        <f>VLOOKUP(A2906,'Individual Data'!$K$5:$AC$5544,12,FALSE)</f>
        <v>LFSO</v>
      </c>
      <c r="V2906" s="14">
        <f>IFERROR(LOOKUP(H2906,{30,43,48,53,58,63,68,73,78,83,88,93,97},{42,47,52,57,62,67,72,77,82,87,92,99,100}),999)</f>
        <v>87</v>
      </c>
      <c r="X2906" s="57">
        <f>VLOOKUP(A2906,'Individual Data'!$K$5:$AC$5544,8,FALSE)</f>
        <v>4</v>
      </c>
      <c r="Y2906" s="57">
        <f>VLOOKUP(A2906,'Individual Data'!$K$5:$AC$5544,9,FALSE)</f>
        <v>2019</v>
      </c>
    </row>
    <row r="2907" spans="1:25" ht="15" customHeight="1" x14ac:dyDescent="0.25">
      <c r="A2907" s="197" t="s">
        <v>13356</v>
      </c>
      <c r="B2907" s="197" t="s">
        <v>23110</v>
      </c>
      <c r="C2907" s="198">
        <v>45230</v>
      </c>
      <c r="D2907" s="199">
        <v>408</v>
      </c>
      <c r="E2907" s="197" t="s">
        <v>19595</v>
      </c>
      <c r="F2907" s="197" t="s">
        <v>19617</v>
      </c>
      <c r="G2907" s="197"/>
      <c r="H2907" s="197">
        <v>85</v>
      </c>
      <c r="I2907" s="197" t="s">
        <v>3225</v>
      </c>
      <c r="J2907" s="197" t="s">
        <v>19596</v>
      </c>
      <c r="K2907" s="57" t="s">
        <v>3196</v>
      </c>
      <c r="M2907" s="199">
        <v>18</v>
      </c>
      <c r="O2907" s="197" t="s">
        <v>23111</v>
      </c>
      <c r="Q2907" s="197" t="s">
        <v>3229</v>
      </c>
      <c r="S2907" s="57">
        <v>1</v>
      </c>
      <c r="T2907" s="197" t="s">
        <v>19598</v>
      </c>
      <c r="U2907" s="57" t="str">
        <f>VLOOKUP(A2907,'Individual Data'!$K$5:$AC$5544,12,FALSE)</f>
        <v>Unassigned</v>
      </c>
      <c r="V2907" s="14">
        <f>IFERROR(LOOKUP(H2907,{30,43,48,53,58,63,68,73,78,83,88,93,97},{42,47,52,57,62,67,72,77,82,87,92,99,100}),999)</f>
        <v>87</v>
      </c>
      <c r="X2907" s="57" t="str">
        <f>VLOOKUP(A2907,'Individual Data'!$K$5:$AC$5544,8,FALSE)</f>
        <v>NA</v>
      </c>
      <c r="Y2907" s="57" t="str">
        <f>VLOOKUP(A2907,'Individual Data'!$K$5:$AC$5544,9,FALSE)</f>
        <v>U</v>
      </c>
    </row>
    <row r="2908" spans="1:25" ht="15" customHeight="1" x14ac:dyDescent="0.25">
      <c r="A2908" s="197" t="s">
        <v>13361</v>
      </c>
      <c r="B2908" s="197" t="s">
        <v>23112</v>
      </c>
      <c r="C2908" s="198">
        <v>45230</v>
      </c>
      <c r="D2908" s="199">
        <v>3215</v>
      </c>
      <c r="E2908" s="197" t="s">
        <v>19595</v>
      </c>
      <c r="F2908" s="197" t="s">
        <v>19617</v>
      </c>
      <c r="G2908" s="197"/>
      <c r="H2908" s="197">
        <v>91</v>
      </c>
      <c r="I2908" s="197" t="s">
        <v>3085</v>
      </c>
      <c r="J2908" s="197" t="s">
        <v>19596</v>
      </c>
      <c r="K2908" s="57" t="s">
        <v>3196</v>
      </c>
      <c r="M2908" s="199">
        <v>18</v>
      </c>
      <c r="O2908" s="197" t="s">
        <v>23113</v>
      </c>
      <c r="Q2908" s="197" t="s">
        <v>3229</v>
      </c>
      <c r="S2908" s="57">
        <v>1</v>
      </c>
      <c r="T2908" s="197" t="s">
        <v>19598</v>
      </c>
      <c r="U2908" s="57" t="str">
        <f>VLOOKUP(A2908,'Individual Data'!$K$5:$AC$5544,12,FALSE)</f>
        <v>Unassigned</v>
      </c>
      <c r="V2908" s="14">
        <f>IFERROR(LOOKUP(H2908,{30,43,48,53,58,63,68,73,78,83,88,93,97},{42,47,52,57,62,67,72,77,82,87,92,99,100}),999)</f>
        <v>92</v>
      </c>
      <c r="X2908" s="57" t="str">
        <f>VLOOKUP(A2908,'Individual Data'!$K$5:$AC$5544,8,FALSE)</f>
        <v>NA</v>
      </c>
      <c r="Y2908" s="57" t="str">
        <f>VLOOKUP(A2908,'Individual Data'!$K$5:$AC$5544,9,FALSE)</f>
        <v>U</v>
      </c>
    </row>
    <row r="2909" spans="1:25" ht="15" customHeight="1" x14ac:dyDescent="0.25">
      <c r="A2909" s="197" t="s">
        <v>13370</v>
      </c>
      <c r="B2909" s="197" t="s">
        <v>23114</v>
      </c>
      <c r="C2909" s="198">
        <v>45236</v>
      </c>
      <c r="D2909" s="199">
        <v>4205</v>
      </c>
      <c r="E2909" s="197" t="s">
        <v>19595</v>
      </c>
      <c r="F2909" s="197" t="s">
        <v>19617</v>
      </c>
      <c r="G2909" s="197"/>
      <c r="H2909" s="197">
        <v>90</v>
      </c>
      <c r="I2909" s="197" t="s">
        <v>3085</v>
      </c>
      <c r="J2909" s="197" t="s">
        <v>19596</v>
      </c>
      <c r="K2909" s="57" t="s">
        <v>3196</v>
      </c>
      <c r="M2909" s="199">
        <v>18</v>
      </c>
      <c r="O2909" s="197" t="s">
        <v>23115</v>
      </c>
      <c r="Q2909" s="197" t="s">
        <v>3229</v>
      </c>
      <c r="S2909" s="57">
        <v>1</v>
      </c>
      <c r="T2909" s="197" t="s">
        <v>19598</v>
      </c>
      <c r="U2909" s="57" t="str">
        <f>VLOOKUP(A2909,'Individual Data'!$K$5:$AC$5544,12,FALSE)</f>
        <v>IPCSR</v>
      </c>
      <c r="V2909" s="14">
        <f>IFERROR(LOOKUP(H2909,{30,43,48,53,58,63,68,73,78,83,88,93,97},{42,47,52,57,62,67,72,77,82,87,92,99,100}),999)</f>
        <v>92</v>
      </c>
      <c r="X2909" s="57">
        <f>VLOOKUP(A2909,'Individual Data'!$K$5:$AC$5544,8,FALSE)</f>
        <v>4</v>
      </c>
      <c r="Y2909" s="57">
        <f>VLOOKUP(A2909,'Individual Data'!$K$5:$AC$5544,9,FALSE)</f>
        <v>2019</v>
      </c>
    </row>
    <row r="2910" spans="1:25" ht="15" customHeight="1" x14ac:dyDescent="0.25">
      <c r="A2910" s="197" t="s">
        <v>13372</v>
      </c>
      <c r="B2910" s="197" t="s">
        <v>23116</v>
      </c>
      <c r="C2910" s="198">
        <v>45236</v>
      </c>
      <c r="D2910" s="199">
        <v>4200</v>
      </c>
      <c r="E2910" s="197" t="s">
        <v>19595</v>
      </c>
      <c r="F2910" s="197" t="s">
        <v>19617</v>
      </c>
      <c r="G2910" s="197"/>
      <c r="H2910" s="197">
        <v>83</v>
      </c>
      <c r="I2910" s="197" t="s">
        <v>3085</v>
      </c>
      <c r="J2910" s="197" t="s">
        <v>17688</v>
      </c>
      <c r="K2910" s="229" t="s">
        <v>3228</v>
      </c>
      <c r="M2910" s="199">
        <v>18</v>
      </c>
      <c r="O2910" s="197" t="s">
        <v>19601</v>
      </c>
      <c r="Q2910" s="197" t="s">
        <v>3229</v>
      </c>
      <c r="S2910" s="57">
        <v>1</v>
      </c>
      <c r="T2910" s="197" t="s">
        <v>3229</v>
      </c>
      <c r="U2910" s="57" t="str">
        <f>VLOOKUP(A2910,'Individual Data'!$K$5:$AC$5544,12,FALSE)</f>
        <v>NLVA</v>
      </c>
      <c r="V2910" s="14">
        <f>IFERROR(LOOKUP(H2910,{30,43,48,53,58,63,68,73,78,83,88,93,97},{42,47,52,57,62,67,72,77,82,87,92,99,100}),999)</f>
        <v>87</v>
      </c>
      <c r="X2910" s="57">
        <f>VLOOKUP(A2910,'Individual Data'!$K$5:$AC$5544,8,FALSE)</f>
        <v>4</v>
      </c>
      <c r="Y2910" s="57">
        <f>VLOOKUP(A2910,'Individual Data'!$K$5:$AC$5544,9,FALSE)</f>
        <v>2019</v>
      </c>
    </row>
    <row r="2911" spans="1:25" ht="15" customHeight="1" x14ac:dyDescent="0.25">
      <c r="A2911" s="197" t="s">
        <v>13377</v>
      </c>
      <c r="B2911" s="197" t="s">
        <v>23117</v>
      </c>
      <c r="C2911" s="198">
        <v>45236</v>
      </c>
      <c r="D2911" s="199">
        <v>4290</v>
      </c>
      <c r="E2911" s="197" t="s">
        <v>19595</v>
      </c>
      <c r="F2911" s="197" t="s">
        <v>19617</v>
      </c>
      <c r="G2911" s="197"/>
      <c r="H2911" s="197">
        <v>82</v>
      </c>
      <c r="I2911" s="197" t="s">
        <v>3085</v>
      </c>
      <c r="J2911" s="197" t="s">
        <v>19596</v>
      </c>
      <c r="K2911" s="228" t="s">
        <v>3196</v>
      </c>
      <c r="M2911" s="199">
        <v>18</v>
      </c>
      <c r="O2911" s="197" t="s">
        <v>23118</v>
      </c>
      <c r="Q2911" s="197" t="s">
        <v>3229</v>
      </c>
      <c r="S2911" s="57">
        <v>1</v>
      </c>
      <c r="T2911" s="197" t="s">
        <v>19598</v>
      </c>
      <c r="U2911" s="57" t="str">
        <f>VLOOKUP(A2911,'Individual Data'!$K$5:$AC$5544,12,FALSE)</f>
        <v>CJA1</v>
      </c>
      <c r="V2911" s="14">
        <f>IFERROR(LOOKUP(H2911,{30,43,48,53,58,63,68,73,78,83,88,93,97},{42,47,52,57,62,67,72,77,82,87,92,99,100}),999)</f>
        <v>82</v>
      </c>
      <c r="X2911" s="57">
        <f>VLOOKUP(A2911,'Individual Data'!$K$5:$AC$5544,8,FALSE)</f>
        <v>4</v>
      </c>
      <c r="Y2911" s="57">
        <f>VLOOKUP(A2911,'Individual Data'!$K$5:$AC$5544,9,FALSE)</f>
        <v>2019</v>
      </c>
    </row>
    <row r="2912" spans="1:25" ht="15" customHeight="1" x14ac:dyDescent="0.25">
      <c r="A2912" s="197" t="s">
        <v>13387</v>
      </c>
      <c r="B2912" s="197" t="s">
        <v>23119</v>
      </c>
      <c r="C2912" s="198">
        <v>45245</v>
      </c>
      <c r="D2912" s="199">
        <v>7053</v>
      </c>
      <c r="E2912" s="197" t="s">
        <v>19595</v>
      </c>
      <c r="F2912" s="197" t="s">
        <v>19610</v>
      </c>
      <c r="G2912" s="197"/>
      <c r="H2912" s="197">
        <v>97</v>
      </c>
      <c r="I2912" s="197" t="s">
        <v>3225</v>
      </c>
      <c r="J2912" s="197" t="s">
        <v>19596</v>
      </c>
      <c r="K2912" s="57" t="s">
        <v>3196</v>
      </c>
      <c r="M2912" s="199">
        <v>18</v>
      </c>
      <c r="O2912" s="197" t="s">
        <v>19601</v>
      </c>
      <c r="Q2912" s="197" t="s">
        <v>3229</v>
      </c>
      <c r="S2912" s="57">
        <v>1</v>
      </c>
      <c r="T2912" s="197" t="s">
        <v>3229</v>
      </c>
      <c r="U2912" s="57" t="str">
        <f>VLOOKUP(A2912,'Individual Data'!$K$5:$AC$5544,12,FALSE)</f>
        <v>CJA2</v>
      </c>
      <c r="V2912" s="14">
        <f>IFERROR(LOOKUP(H2912,{30,43,48,53,58,63,68,73,78,83,88,93,97},{42,47,52,57,62,67,72,77,82,87,92,99,100}),999)</f>
        <v>100</v>
      </c>
      <c r="X2912" s="57">
        <f>VLOOKUP(A2912,'Individual Data'!$K$5:$AC$5544,8,FALSE)</f>
        <v>4</v>
      </c>
      <c r="Y2912" s="57">
        <f>VLOOKUP(A2912,'Individual Data'!$K$5:$AC$5544,9,FALSE)</f>
        <v>2019</v>
      </c>
    </row>
    <row r="2913" spans="1:25" ht="15" customHeight="1" x14ac:dyDescent="0.25">
      <c r="A2913" s="197" t="s">
        <v>13390</v>
      </c>
      <c r="B2913" s="197" t="s">
        <v>23120</v>
      </c>
      <c r="C2913" s="198">
        <v>45236</v>
      </c>
      <c r="D2913" s="199">
        <v>4181</v>
      </c>
      <c r="E2913" s="197" t="s">
        <v>19595</v>
      </c>
      <c r="F2913" s="197" t="s">
        <v>19617</v>
      </c>
      <c r="G2913" s="197"/>
      <c r="H2913" s="197">
        <v>82</v>
      </c>
      <c r="I2913" s="197" t="s">
        <v>3085</v>
      </c>
      <c r="J2913" s="197" t="s">
        <v>19596</v>
      </c>
      <c r="K2913" s="57" t="s">
        <v>3196</v>
      </c>
      <c r="M2913" s="199">
        <v>18</v>
      </c>
      <c r="O2913" s="197" t="s">
        <v>23121</v>
      </c>
      <c r="Q2913" s="197" t="s">
        <v>3229</v>
      </c>
      <c r="S2913" s="57">
        <v>1</v>
      </c>
      <c r="T2913" s="197" t="s">
        <v>19598</v>
      </c>
      <c r="U2913" s="57" t="str">
        <f>VLOOKUP(A2913,'Individual Data'!$K$5:$AC$5544,12,FALSE)</f>
        <v>IPCSR</v>
      </c>
      <c r="V2913" s="14">
        <f>IFERROR(LOOKUP(H2913,{30,43,48,53,58,63,68,73,78,83,88,93,97},{42,47,52,57,62,67,72,77,82,87,92,99,100}),999)</f>
        <v>82</v>
      </c>
      <c r="X2913" s="57">
        <f>VLOOKUP(A2913,'Individual Data'!$K$5:$AC$5544,8,FALSE)</f>
        <v>4</v>
      </c>
      <c r="Y2913" s="57">
        <f>VLOOKUP(A2913,'Individual Data'!$K$5:$AC$5544,9,FALSE)</f>
        <v>2019</v>
      </c>
    </row>
    <row r="2914" spans="1:25" ht="15" customHeight="1" x14ac:dyDescent="0.25">
      <c r="A2914" s="197" t="s">
        <v>13409</v>
      </c>
      <c r="B2914" s="197" t="s">
        <v>23122</v>
      </c>
      <c r="C2914" s="198">
        <v>45245</v>
      </c>
      <c r="D2914" s="199">
        <v>7001</v>
      </c>
      <c r="E2914" s="197" t="s">
        <v>19595</v>
      </c>
      <c r="F2914" s="197" t="s">
        <v>19610</v>
      </c>
      <c r="G2914" s="197"/>
      <c r="H2914" s="197">
        <v>93</v>
      </c>
      <c r="I2914" s="197" t="s">
        <v>3225</v>
      </c>
      <c r="J2914" s="197" t="s">
        <v>19596</v>
      </c>
      <c r="K2914" s="57" t="s">
        <v>3196</v>
      </c>
      <c r="M2914" s="199">
        <v>18</v>
      </c>
      <c r="O2914" s="197" t="s">
        <v>19601</v>
      </c>
      <c r="Q2914" s="197" t="s">
        <v>3229</v>
      </c>
      <c r="S2914" s="57">
        <v>1</v>
      </c>
      <c r="T2914" s="197" t="s">
        <v>3229</v>
      </c>
      <c r="U2914" s="57" t="str">
        <f>VLOOKUP(A2914,'Individual Data'!$K$5:$AC$5544,12,FALSE)</f>
        <v>IPCSR</v>
      </c>
      <c r="V2914" s="14">
        <f>IFERROR(LOOKUP(H2914,{30,43,48,53,58,63,68,73,78,83,88,93,97},{42,47,52,57,62,67,72,77,82,87,92,99,100}),999)</f>
        <v>99</v>
      </c>
      <c r="X2914" s="57">
        <f>VLOOKUP(A2914,'Individual Data'!$K$5:$AC$5544,8,FALSE)</f>
        <v>4</v>
      </c>
      <c r="Y2914" s="57">
        <f>VLOOKUP(A2914,'Individual Data'!$K$5:$AC$5544,9,FALSE)</f>
        <v>2019</v>
      </c>
    </row>
    <row r="2915" spans="1:25" ht="15" customHeight="1" x14ac:dyDescent="0.25">
      <c r="A2915" s="197" t="s">
        <v>13419</v>
      </c>
      <c r="B2915" s="197" t="s">
        <v>23123</v>
      </c>
      <c r="C2915" s="198">
        <v>45223</v>
      </c>
      <c r="D2915" s="199">
        <v>2265</v>
      </c>
      <c r="E2915" s="197" t="s">
        <v>19595</v>
      </c>
      <c r="F2915" s="197" t="s">
        <v>19617</v>
      </c>
      <c r="G2915" s="197"/>
      <c r="H2915" s="197">
        <v>89.5</v>
      </c>
      <c r="I2915" s="197" t="s">
        <v>3085</v>
      </c>
      <c r="J2915" s="197" t="s">
        <v>19596</v>
      </c>
      <c r="K2915" s="57" t="s">
        <v>3196</v>
      </c>
      <c r="M2915" s="199">
        <v>18</v>
      </c>
      <c r="O2915" s="197" t="s">
        <v>23124</v>
      </c>
      <c r="Q2915" s="197" t="s">
        <v>3229</v>
      </c>
      <c r="S2915" s="57">
        <v>1</v>
      </c>
      <c r="T2915" s="197" t="s">
        <v>19607</v>
      </c>
      <c r="U2915" s="57" t="str">
        <f>VLOOKUP(A2915,'Individual Data'!$K$5:$AC$5544,12,FALSE)</f>
        <v>Unassigned</v>
      </c>
      <c r="V2915" s="14">
        <f>IFERROR(LOOKUP(H2915,{30,43,48,53,58,63,68,73,78,83,88,93,97},{42,47,52,57,62,67,72,77,82,87,92,99,100}),999)</f>
        <v>92</v>
      </c>
      <c r="X2915" s="57" t="str">
        <f>VLOOKUP(A2915,'Individual Data'!$K$5:$AC$5544,8,FALSE)</f>
        <v>NA</v>
      </c>
      <c r="Y2915" s="57" t="str">
        <f>VLOOKUP(A2915,'Individual Data'!$K$5:$AC$5544,9,FALSE)</f>
        <v>U</v>
      </c>
    </row>
    <row r="2916" spans="1:25" ht="15" customHeight="1" x14ac:dyDescent="0.25">
      <c r="A2916" s="197" t="s">
        <v>13428</v>
      </c>
      <c r="B2916" s="197" t="s">
        <v>23125</v>
      </c>
      <c r="C2916" s="198">
        <v>45243</v>
      </c>
      <c r="D2916" s="199">
        <v>5079</v>
      </c>
      <c r="E2916" s="197" t="s">
        <v>19595</v>
      </c>
      <c r="F2916" s="197" t="s">
        <v>19617</v>
      </c>
      <c r="G2916" s="197"/>
      <c r="H2916" s="197">
        <v>86</v>
      </c>
      <c r="I2916" s="197" t="s">
        <v>3085</v>
      </c>
      <c r="J2916" s="197" t="s">
        <v>19596</v>
      </c>
      <c r="K2916" s="57" t="s">
        <v>3196</v>
      </c>
      <c r="M2916" s="199">
        <v>18</v>
      </c>
      <c r="O2916" s="197" t="s">
        <v>23126</v>
      </c>
      <c r="Q2916" s="197" t="s">
        <v>3229</v>
      </c>
      <c r="S2916" s="57">
        <v>1</v>
      </c>
      <c r="T2916" s="197" t="s">
        <v>19598</v>
      </c>
      <c r="U2916" s="57" t="str">
        <f>VLOOKUP(A2916,'Individual Data'!$K$5:$AC$5544,12,FALSE)</f>
        <v>Unassigned</v>
      </c>
      <c r="V2916" s="14">
        <f>IFERROR(LOOKUP(H2916,{30,43,48,53,58,63,68,73,78,83,88,93,97},{42,47,52,57,62,67,72,77,82,87,92,99,100}),999)</f>
        <v>87</v>
      </c>
      <c r="X2916" s="57" t="str">
        <f>VLOOKUP(A2916,'Individual Data'!$K$5:$AC$5544,8,FALSE)</f>
        <v>NA</v>
      </c>
      <c r="Y2916" s="57" t="str">
        <f>VLOOKUP(A2916,'Individual Data'!$K$5:$AC$5544,9,FALSE)</f>
        <v>U</v>
      </c>
    </row>
    <row r="2917" spans="1:25" ht="15" customHeight="1" x14ac:dyDescent="0.25">
      <c r="A2917" s="197" t="s">
        <v>13431</v>
      </c>
      <c r="B2917" s="197" t="s">
        <v>23127</v>
      </c>
      <c r="C2917" s="198">
        <v>45236</v>
      </c>
      <c r="D2917" s="199">
        <v>4263</v>
      </c>
      <c r="E2917" s="197" t="s">
        <v>19595</v>
      </c>
      <c r="F2917" s="197" t="s">
        <v>19617</v>
      </c>
      <c r="G2917" s="197"/>
      <c r="H2917" s="197">
        <v>83</v>
      </c>
      <c r="I2917" s="197" t="s">
        <v>3085</v>
      </c>
      <c r="J2917" s="197" t="s">
        <v>19596</v>
      </c>
      <c r="K2917" s="57" t="s">
        <v>3196</v>
      </c>
      <c r="M2917" s="199">
        <v>18</v>
      </c>
      <c r="O2917" s="197" t="s">
        <v>23128</v>
      </c>
      <c r="Q2917" s="197" t="s">
        <v>3229</v>
      </c>
      <c r="S2917" s="57">
        <v>1</v>
      </c>
      <c r="T2917" s="197" t="s">
        <v>19598</v>
      </c>
      <c r="U2917" s="57" t="str">
        <f>VLOOKUP(A2917,'Individual Data'!$K$5:$AC$5544,12,FALSE)</f>
        <v>IPCSR</v>
      </c>
      <c r="V2917" s="14">
        <f>IFERROR(LOOKUP(H2917,{30,43,48,53,58,63,68,73,78,83,88,93,97},{42,47,52,57,62,67,72,77,82,87,92,99,100}),999)</f>
        <v>87</v>
      </c>
      <c r="X2917" s="57">
        <f>VLOOKUP(A2917,'Individual Data'!$K$5:$AC$5544,8,FALSE)</f>
        <v>4</v>
      </c>
      <c r="Y2917" s="57">
        <f>VLOOKUP(A2917,'Individual Data'!$K$5:$AC$5544,9,FALSE)</f>
        <v>2019</v>
      </c>
    </row>
    <row r="2918" spans="1:25" ht="15" customHeight="1" x14ac:dyDescent="0.25">
      <c r="A2918" s="197" t="s">
        <v>13439</v>
      </c>
      <c r="B2918" s="197" t="s">
        <v>23129</v>
      </c>
      <c r="C2918" s="198">
        <v>45230</v>
      </c>
      <c r="D2918" s="199">
        <v>3268</v>
      </c>
      <c r="E2918" s="197" t="s">
        <v>19595</v>
      </c>
      <c r="F2918" s="197" t="s">
        <v>19617</v>
      </c>
      <c r="G2918" s="197"/>
      <c r="H2918" s="197">
        <v>89</v>
      </c>
      <c r="I2918" s="197" t="s">
        <v>3085</v>
      </c>
      <c r="J2918" s="197" t="s">
        <v>19596</v>
      </c>
      <c r="K2918" s="57" t="s">
        <v>3196</v>
      </c>
      <c r="M2918" s="199">
        <v>18</v>
      </c>
      <c r="O2918" s="197" t="s">
        <v>23130</v>
      </c>
      <c r="Q2918" s="197" t="s">
        <v>3229</v>
      </c>
      <c r="S2918" s="57">
        <v>1</v>
      </c>
      <c r="T2918" s="197" t="s">
        <v>3229</v>
      </c>
      <c r="U2918" s="57" t="str">
        <f>VLOOKUP(A2918,'Individual Data'!$K$5:$AC$5544,12,FALSE)</f>
        <v>Unassigned</v>
      </c>
      <c r="V2918" s="14">
        <f>IFERROR(LOOKUP(H2918,{30,43,48,53,58,63,68,73,78,83,88,93,97},{42,47,52,57,62,67,72,77,82,87,92,99,100}),999)</f>
        <v>92</v>
      </c>
      <c r="X2918" s="57" t="str">
        <f>VLOOKUP(A2918,'Individual Data'!$K$5:$AC$5544,8,FALSE)</f>
        <v>NA</v>
      </c>
      <c r="Y2918" s="57" t="str">
        <f>VLOOKUP(A2918,'Individual Data'!$K$5:$AC$5544,9,FALSE)</f>
        <v>U</v>
      </c>
    </row>
    <row r="2919" spans="1:25" ht="15" customHeight="1" x14ac:dyDescent="0.25">
      <c r="A2919" s="197" t="s">
        <v>13460</v>
      </c>
      <c r="B2919" s="197" t="s">
        <v>23131</v>
      </c>
      <c r="C2919" s="198">
        <v>45245</v>
      </c>
      <c r="D2919" s="199">
        <v>7012</v>
      </c>
      <c r="E2919" s="197" t="s">
        <v>19595</v>
      </c>
      <c r="F2919" s="197" t="s">
        <v>19610</v>
      </c>
      <c r="G2919" s="197"/>
      <c r="H2919" s="197">
        <v>83</v>
      </c>
      <c r="I2919" s="197" t="s">
        <v>3085</v>
      </c>
      <c r="J2919" s="197" t="s">
        <v>19596</v>
      </c>
      <c r="K2919" s="57" t="s">
        <v>3196</v>
      </c>
      <c r="M2919" s="199">
        <v>18</v>
      </c>
      <c r="O2919" s="197" t="s">
        <v>19601</v>
      </c>
      <c r="Q2919" s="197" t="s">
        <v>3229</v>
      </c>
      <c r="S2919" s="57">
        <v>1</v>
      </c>
      <c r="T2919" s="197" t="s">
        <v>3229</v>
      </c>
      <c r="U2919" s="57" t="str">
        <f>VLOOKUP(A2919,'Individual Data'!$K$5:$AC$5544,12,FALSE)</f>
        <v>IPCSR</v>
      </c>
      <c r="V2919" s="14">
        <f>IFERROR(LOOKUP(H2919,{30,43,48,53,58,63,68,73,78,83,88,93,97},{42,47,52,57,62,67,72,77,82,87,92,99,100}),999)</f>
        <v>87</v>
      </c>
      <c r="X2919" s="57">
        <f>VLOOKUP(A2919,'Individual Data'!$K$5:$AC$5544,8,FALSE)</f>
        <v>4</v>
      </c>
      <c r="Y2919" s="57">
        <f>VLOOKUP(A2919,'Individual Data'!$K$5:$AC$5544,9,FALSE)</f>
        <v>2019</v>
      </c>
    </row>
    <row r="2920" spans="1:25" ht="15" customHeight="1" x14ac:dyDescent="0.25">
      <c r="A2920" s="197" t="s">
        <v>13472</v>
      </c>
      <c r="B2920" s="197" t="s">
        <v>23132</v>
      </c>
      <c r="C2920" s="198">
        <v>45243</v>
      </c>
      <c r="D2920" s="199">
        <v>5032</v>
      </c>
      <c r="E2920" s="197" t="s">
        <v>19595</v>
      </c>
      <c r="F2920" s="197" t="s">
        <v>19617</v>
      </c>
      <c r="G2920" s="197"/>
      <c r="H2920" s="197">
        <v>87</v>
      </c>
      <c r="I2920" s="197" t="s">
        <v>3085</v>
      </c>
      <c r="J2920" s="197" t="s">
        <v>19596</v>
      </c>
      <c r="K2920" s="57" t="s">
        <v>3196</v>
      </c>
      <c r="M2920" s="199">
        <v>18</v>
      </c>
      <c r="O2920" s="197" t="s">
        <v>23133</v>
      </c>
      <c r="Q2920" s="197" t="s">
        <v>3229</v>
      </c>
      <c r="S2920" s="57">
        <v>1</v>
      </c>
      <c r="T2920" s="197" t="s">
        <v>19598</v>
      </c>
      <c r="U2920" s="57" t="str">
        <f>VLOOKUP(A2920,'Individual Data'!$K$5:$AC$5544,12,FALSE)</f>
        <v>LFH UNK</v>
      </c>
      <c r="V2920" s="14">
        <f>IFERROR(LOOKUP(H2920,{30,43,48,53,58,63,68,73,78,83,88,93,97},{42,47,52,57,62,67,72,77,82,87,92,99,100}),999)</f>
        <v>87</v>
      </c>
      <c r="X2920" s="57">
        <f>VLOOKUP(A2920,'Individual Data'!$K$5:$AC$5544,8,FALSE)</f>
        <v>5</v>
      </c>
      <c r="Y2920" s="57">
        <f>VLOOKUP(A2920,'Individual Data'!$K$5:$AC$5544,9,FALSE)</f>
        <v>2018</v>
      </c>
    </row>
    <row r="2921" spans="1:25" ht="15" customHeight="1" x14ac:dyDescent="0.25">
      <c r="A2921" s="197" t="s">
        <v>13483</v>
      </c>
      <c r="B2921" s="197" t="s">
        <v>23134</v>
      </c>
      <c r="C2921" s="198">
        <v>45236</v>
      </c>
      <c r="D2921" s="199">
        <v>4292</v>
      </c>
      <c r="E2921" s="197" t="s">
        <v>19595</v>
      </c>
      <c r="F2921" s="197" t="s">
        <v>19617</v>
      </c>
      <c r="G2921" s="197"/>
      <c r="H2921" s="197">
        <v>83</v>
      </c>
      <c r="I2921" s="197" t="s">
        <v>3085</v>
      </c>
      <c r="J2921" s="197" t="s">
        <v>19596</v>
      </c>
      <c r="K2921" s="57" t="s">
        <v>3196</v>
      </c>
      <c r="M2921" s="199">
        <v>18</v>
      </c>
      <c r="O2921" s="197" t="s">
        <v>23135</v>
      </c>
      <c r="Q2921" s="197" t="s">
        <v>3229</v>
      </c>
      <c r="S2921" s="57">
        <v>1</v>
      </c>
      <c r="T2921" s="197" t="s">
        <v>19598</v>
      </c>
      <c r="U2921" s="57" t="str">
        <f>VLOOKUP(A2921,'Individual Data'!$K$5:$AC$5544,12,FALSE)</f>
        <v>PLA1</v>
      </c>
      <c r="V2921" s="14">
        <f>IFERROR(LOOKUP(H2921,{30,43,48,53,58,63,68,73,78,83,88,93,97},{42,47,52,57,62,67,72,77,82,87,92,99,100}),999)</f>
        <v>87</v>
      </c>
      <c r="X2921" s="57">
        <f>VLOOKUP(A2921,'Individual Data'!$K$5:$AC$5544,8,FALSE)</f>
        <v>4</v>
      </c>
      <c r="Y2921" s="57">
        <f>VLOOKUP(A2921,'Individual Data'!$K$5:$AC$5544,9,FALSE)</f>
        <v>2019</v>
      </c>
    </row>
    <row r="2922" spans="1:25" ht="15" customHeight="1" x14ac:dyDescent="0.25">
      <c r="A2922" s="197" t="s">
        <v>13488</v>
      </c>
      <c r="B2922" s="197" t="s">
        <v>23136</v>
      </c>
      <c r="C2922" s="198">
        <v>45223</v>
      </c>
      <c r="D2922" s="199">
        <v>2264</v>
      </c>
      <c r="E2922" s="197" t="s">
        <v>19595</v>
      </c>
      <c r="F2922" s="197" t="s">
        <v>19617</v>
      </c>
      <c r="G2922" s="197"/>
      <c r="H2922" s="197">
        <v>83.5</v>
      </c>
      <c r="I2922" s="197" t="s">
        <v>3085</v>
      </c>
      <c r="J2922" s="197" t="s">
        <v>17688</v>
      </c>
      <c r="K2922" s="229" t="s">
        <v>3228</v>
      </c>
      <c r="M2922" s="199">
        <v>18</v>
      </c>
      <c r="O2922" s="197" t="s">
        <v>19601</v>
      </c>
      <c r="Q2922" s="197" t="s">
        <v>3229</v>
      </c>
      <c r="S2922" s="57">
        <v>1</v>
      </c>
      <c r="T2922" s="197" t="s">
        <v>3229</v>
      </c>
      <c r="U2922" s="57" t="str">
        <f>VLOOKUP(A2922,'Individual Data'!$K$5:$AC$5544,12,FALSE)</f>
        <v>PLA2</v>
      </c>
      <c r="V2922" s="14">
        <f>IFERROR(LOOKUP(H2922,{30,43,48,53,58,63,68,73,78,83,88,93,97},{42,47,52,57,62,67,72,77,82,87,92,99,100}),999)</f>
        <v>87</v>
      </c>
      <c r="X2922" s="57">
        <f>VLOOKUP(A2922,'Individual Data'!$K$5:$AC$5544,8,FALSE)</f>
        <v>4</v>
      </c>
      <c r="Y2922" s="57">
        <f>VLOOKUP(A2922,'Individual Data'!$K$5:$AC$5544,9,FALSE)</f>
        <v>2019</v>
      </c>
    </row>
    <row r="2923" spans="1:25" ht="15" customHeight="1" x14ac:dyDescent="0.25">
      <c r="A2923" s="197" t="s">
        <v>13490</v>
      </c>
      <c r="B2923" s="197" t="s">
        <v>23137</v>
      </c>
      <c r="C2923" s="198">
        <v>45245</v>
      </c>
      <c r="D2923" s="199">
        <v>7084</v>
      </c>
      <c r="E2923" s="197" t="s">
        <v>19595</v>
      </c>
      <c r="F2923" s="197" t="s">
        <v>19610</v>
      </c>
      <c r="G2923" s="197"/>
      <c r="H2923" s="197">
        <v>89</v>
      </c>
      <c r="I2923" s="197" t="s">
        <v>3085</v>
      </c>
      <c r="J2923" s="197" t="s">
        <v>19596</v>
      </c>
      <c r="K2923" s="228" t="s">
        <v>3196</v>
      </c>
      <c r="M2923" s="199">
        <v>18</v>
      </c>
      <c r="O2923" s="197" t="s">
        <v>19601</v>
      </c>
      <c r="Q2923" s="197" t="s">
        <v>3229</v>
      </c>
      <c r="S2923" s="57">
        <v>1</v>
      </c>
      <c r="T2923" s="197" t="s">
        <v>3229</v>
      </c>
      <c r="U2923" s="57" t="str">
        <f>VLOOKUP(A2923,'Individual Data'!$K$5:$AC$5544,12,FALSE)</f>
        <v>Unassigned</v>
      </c>
      <c r="V2923" s="14">
        <f>IFERROR(LOOKUP(H2923,{30,43,48,53,58,63,68,73,78,83,88,93,97},{42,47,52,57,62,67,72,77,82,87,92,99,100}),999)</f>
        <v>92</v>
      </c>
      <c r="X2923" s="57" t="str">
        <f>VLOOKUP(A2923,'Individual Data'!$K$5:$AC$5544,8,FALSE)</f>
        <v>NA</v>
      </c>
      <c r="Y2923" s="57" t="str">
        <f>VLOOKUP(A2923,'Individual Data'!$K$5:$AC$5544,9,FALSE)</f>
        <v>U</v>
      </c>
    </row>
    <row r="2924" spans="1:25" ht="15" customHeight="1" x14ac:dyDescent="0.25">
      <c r="A2924" s="197" t="s">
        <v>13493</v>
      </c>
      <c r="B2924" s="197" t="s">
        <v>23138</v>
      </c>
      <c r="C2924" s="198">
        <v>45236</v>
      </c>
      <c r="D2924" s="199">
        <v>4260</v>
      </c>
      <c r="E2924" s="197" t="s">
        <v>19595</v>
      </c>
      <c r="F2924" s="197" t="s">
        <v>19617</v>
      </c>
      <c r="G2924" s="197"/>
      <c r="H2924" s="197">
        <v>83</v>
      </c>
      <c r="I2924" s="197" t="s">
        <v>3085</v>
      </c>
      <c r="J2924" s="197" t="s">
        <v>19596</v>
      </c>
      <c r="K2924" s="57" t="s">
        <v>3196</v>
      </c>
      <c r="M2924" s="199">
        <v>18</v>
      </c>
      <c r="O2924" s="197" t="s">
        <v>23139</v>
      </c>
      <c r="Q2924" s="197" t="s">
        <v>17769</v>
      </c>
      <c r="S2924" s="57">
        <v>1</v>
      </c>
      <c r="T2924" s="197" t="s">
        <v>19621</v>
      </c>
      <c r="U2924" s="57" t="str">
        <f>VLOOKUP(A2924,'Individual Data'!$K$5:$AC$5544,12,FALSE)</f>
        <v>Unassigned</v>
      </c>
      <c r="V2924" s="14">
        <f>IFERROR(LOOKUP(H2924,{30,43,48,53,58,63,68,73,78,83,88,93,97},{42,47,52,57,62,67,72,77,82,87,92,99,100}),999)</f>
        <v>87</v>
      </c>
      <c r="X2924" s="57" t="str">
        <f>VLOOKUP(A2924,'Individual Data'!$K$5:$AC$5544,8,FALSE)</f>
        <v>NA</v>
      </c>
      <c r="Y2924" s="57" t="str">
        <f>VLOOKUP(A2924,'Individual Data'!$K$5:$AC$5544,9,FALSE)</f>
        <v>U</v>
      </c>
    </row>
    <row r="2925" spans="1:25" ht="15" customHeight="1" x14ac:dyDescent="0.25">
      <c r="A2925" s="197" t="s">
        <v>13504</v>
      </c>
      <c r="B2925" s="197" t="s">
        <v>23140</v>
      </c>
      <c r="C2925" s="198">
        <v>45230</v>
      </c>
      <c r="D2925" s="199">
        <v>3251</v>
      </c>
      <c r="E2925" s="197" t="s">
        <v>19595</v>
      </c>
      <c r="F2925" s="197" t="s">
        <v>19617</v>
      </c>
      <c r="G2925" s="197"/>
      <c r="H2925" s="197">
        <v>83</v>
      </c>
      <c r="I2925" s="197" t="s">
        <v>3085</v>
      </c>
      <c r="J2925" s="197" t="s">
        <v>19596</v>
      </c>
      <c r="K2925" s="57" t="s">
        <v>3196</v>
      </c>
      <c r="M2925" s="199">
        <v>18</v>
      </c>
      <c r="O2925" s="197" t="s">
        <v>23141</v>
      </c>
      <c r="Q2925" s="197" t="s">
        <v>3229</v>
      </c>
      <c r="S2925" s="57">
        <v>1</v>
      </c>
      <c r="T2925" s="197" t="s">
        <v>19598</v>
      </c>
      <c r="U2925" s="57" t="str">
        <f>VLOOKUP(A2925,'Individual Data'!$K$5:$AC$5544,12,FALSE)</f>
        <v>LFSO</v>
      </c>
      <c r="V2925" s="14">
        <f>IFERROR(LOOKUP(H2925,{30,43,48,53,58,63,68,73,78,83,88,93,97},{42,47,52,57,62,67,72,77,82,87,92,99,100}),999)</f>
        <v>87</v>
      </c>
      <c r="X2925" s="57">
        <f>VLOOKUP(A2925,'Individual Data'!$K$5:$AC$5544,8,FALSE)</f>
        <v>4</v>
      </c>
      <c r="Y2925" s="57">
        <f>VLOOKUP(A2925,'Individual Data'!$K$5:$AC$5544,9,FALSE)</f>
        <v>2019</v>
      </c>
    </row>
    <row r="2926" spans="1:25" ht="15" customHeight="1" x14ac:dyDescent="0.25">
      <c r="A2926" s="197" t="s">
        <v>13506</v>
      </c>
      <c r="B2926" s="197" t="s">
        <v>23142</v>
      </c>
      <c r="C2926" s="198">
        <v>45223</v>
      </c>
      <c r="D2926" s="199">
        <v>238</v>
      </c>
      <c r="E2926" s="197" t="s">
        <v>19595</v>
      </c>
      <c r="F2926" s="197" t="s">
        <v>19617</v>
      </c>
      <c r="G2926" s="197"/>
      <c r="H2926" s="197">
        <v>81</v>
      </c>
      <c r="I2926" s="197" t="s">
        <v>3225</v>
      </c>
      <c r="J2926" s="197" t="s">
        <v>19596</v>
      </c>
      <c r="K2926" s="57" t="s">
        <v>3196</v>
      </c>
      <c r="M2926" s="199">
        <v>18</v>
      </c>
      <c r="O2926" s="197" t="s">
        <v>23143</v>
      </c>
      <c r="Q2926" s="197" t="s">
        <v>3229</v>
      </c>
      <c r="S2926" s="57">
        <v>1</v>
      </c>
      <c r="T2926" s="197" t="s">
        <v>19598</v>
      </c>
      <c r="U2926" s="57" t="str">
        <f>VLOOKUP(A2926,'Individual Data'!$K$5:$AC$5544,12,FALSE)</f>
        <v>Unassigned</v>
      </c>
      <c r="V2926" s="14">
        <f>IFERROR(LOOKUP(H2926,{30,43,48,53,58,63,68,73,78,83,88,93,97},{42,47,52,57,62,67,72,77,82,87,92,99,100}),999)</f>
        <v>82</v>
      </c>
      <c r="X2926" s="57" t="str">
        <f>VLOOKUP(A2926,'Individual Data'!$K$5:$AC$5544,8,FALSE)</f>
        <v>NA</v>
      </c>
      <c r="Y2926" s="57" t="str">
        <f>VLOOKUP(A2926,'Individual Data'!$K$5:$AC$5544,9,FALSE)</f>
        <v>U</v>
      </c>
    </row>
    <row r="2927" spans="1:25" ht="15" customHeight="1" x14ac:dyDescent="0.25">
      <c r="A2927" s="197" t="s">
        <v>13511</v>
      </c>
      <c r="B2927" s="197" t="s">
        <v>23144</v>
      </c>
      <c r="C2927" s="198">
        <v>45223</v>
      </c>
      <c r="D2927" s="199">
        <v>2272</v>
      </c>
      <c r="E2927" s="197" t="s">
        <v>19595</v>
      </c>
      <c r="F2927" s="197" t="s">
        <v>19617</v>
      </c>
      <c r="G2927" s="197"/>
      <c r="H2927" s="197">
        <v>81</v>
      </c>
      <c r="I2927" s="197" t="s">
        <v>3085</v>
      </c>
      <c r="J2927" s="197" t="s">
        <v>19596</v>
      </c>
      <c r="K2927" s="57" t="s">
        <v>3196</v>
      </c>
      <c r="M2927" s="199">
        <v>18</v>
      </c>
      <c r="O2927" s="197" t="s">
        <v>23145</v>
      </c>
      <c r="Q2927" s="197" t="s">
        <v>3229</v>
      </c>
      <c r="S2927" s="57">
        <v>1</v>
      </c>
      <c r="T2927" s="197" t="s">
        <v>19598</v>
      </c>
      <c r="U2927" s="57" t="str">
        <f>VLOOKUP(A2927,'Individual Data'!$K$5:$AC$5544,12,FALSE)</f>
        <v>BCA1</v>
      </c>
      <c r="V2927" s="14">
        <f>IFERROR(LOOKUP(H2927,{30,43,48,53,58,63,68,73,78,83,88,93,97},{42,47,52,57,62,67,72,77,82,87,92,99,100}),999)</f>
        <v>82</v>
      </c>
      <c r="X2927" s="57">
        <f>VLOOKUP(A2927,'Individual Data'!$K$5:$AC$5544,8,FALSE)</f>
        <v>4</v>
      </c>
      <c r="Y2927" s="57">
        <f>VLOOKUP(A2927,'Individual Data'!$K$5:$AC$5544,9,FALSE)</f>
        <v>2019</v>
      </c>
    </row>
    <row r="2928" spans="1:25" ht="15" customHeight="1" x14ac:dyDescent="0.25">
      <c r="A2928" s="197" t="s">
        <v>13524</v>
      </c>
      <c r="B2928" s="197" t="s">
        <v>23146</v>
      </c>
      <c r="C2928" s="198">
        <v>45230</v>
      </c>
      <c r="D2928" s="199">
        <v>3237</v>
      </c>
      <c r="E2928" s="197" t="s">
        <v>19595</v>
      </c>
      <c r="F2928" s="197" t="s">
        <v>19617</v>
      </c>
      <c r="G2928" s="197"/>
      <c r="H2928" s="197">
        <v>85</v>
      </c>
      <c r="I2928" s="197" t="s">
        <v>3085</v>
      </c>
      <c r="J2928" s="197" t="s">
        <v>17688</v>
      </c>
      <c r="K2928" s="229" t="s">
        <v>3228</v>
      </c>
      <c r="M2928" s="199">
        <v>18</v>
      </c>
      <c r="O2928" s="197" t="s">
        <v>19601</v>
      </c>
      <c r="Q2928" s="197" t="s">
        <v>3229</v>
      </c>
      <c r="S2928" s="57">
        <v>1</v>
      </c>
      <c r="T2928" s="197" t="s">
        <v>3229</v>
      </c>
      <c r="U2928" s="57" t="str">
        <f>VLOOKUP(A2928,'Individual Data'!$K$5:$AC$5544,12,FALSE)</f>
        <v>IPCSR</v>
      </c>
      <c r="V2928" s="14">
        <f>IFERROR(LOOKUP(H2928,{30,43,48,53,58,63,68,73,78,83,88,93,97},{42,47,52,57,62,67,72,77,82,87,92,99,100}),999)</f>
        <v>87</v>
      </c>
      <c r="X2928" s="57">
        <f>VLOOKUP(A2928,'Individual Data'!$K$5:$AC$5544,8,FALSE)</f>
        <v>4</v>
      </c>
      <c r="Y2928" s="57">
        <f>VLOOKUP(A2928,'Individual Data'!$K$5:$AC$5544,9,FALSE)</f>
        <v>2019</v>
      </c>
    </row>
    <row r="2929" spans="1:25" ht="15" customHeight="1" x14ac:dyDescent="0.25">
      <c r="A2929" s="197" t="s">
        <v>13527</v>
      </c>
      <c r="B2929" s="197" t="s">
        <v>23147</v>
      </c>
      <c r="C2929" s="198">
        <v>45223</v>
      </c>
      <c r="D2929" s="199">
        <v>2249</v>
      </c>
      <c r="E2929" s="197" t="s">
        <v>19595</v>
      </c>
      <c r="F2929" s="197" t="s">
        <v>19617</v>
      </c>
      <c r="G2929" s="197"/>
      <c r="H2929" s="197">
        <v>85</v>
      </c>
      <c r="I2929" s="197" t="s">
        <v>3085</v>
      </c>
      <c r="J2929" s="197" t="s">
        <v>19596</v>
      </c>
      <c r="K2929" s="228" t="s">
        <v>3196</v>
      </c>
      <c r="M2929" s="199">
        <v>18</v>
      </c>
      <c r="O2929" s="197" t="s">
        <v>23148</v>
      </c>
      <c r="Q2929" s="197" t="s">
        <v>3229</v>
      </c>
      <c r="S2929" s="57">
        <v>1</v>
      </c>
      <c r="T2929" s="197" t="s">
        <v>19598</v>
      </c>
      <c r="U2929" s="57" t="str">
        <f>VLOOKUP(A2929,'Individual Data'!$K$5:$AC$5544,12,FALSE)</f>
        <v>IPCSR</v>
      </c>
      <c r="V2929" s="14">
        <f>IFERROR(LOOKUP(H2929,{30,43,48,53,58,63,68,73,78,83,88,93,97},{42,47,52,57,62,67,72,77,82,87,92,99,100}),999)</f>
        <v>87</v>
      </c>
      <c r="X2929" s="57">
        <f>VLOOKUP(A2929,'Individual Data'!$K$5:$AC$5544,8,FALSE)</f>
        <v>4</v>
      </c>
      <c r="Y2929" s="57">
        <f>VLOOKUP(A2929,'Individual Data'!$K$5:$AC$5544,9,FALSE)</f>
        <v>2019</v>
      </c>
    </row>
    <row r="2930" spans="1:25" ht="15" customHeight="1" x14ac:dyDescent="0.25">
      <c r="A2930" s="197" t="s">
        <v>13553</v>
      </c>
      <c r="B2930" s="197" t="s">
        <v>23149</v>
      </c>
      <c r="C2930" s="198">
        <v>45236</v>
      </c>
      <c r="D2930" s="199">
        <v>4191</v>
      </c>
      <c r="E2930" s="197" t="s">
        <v>19595</v>
      </c>
      <c r="F2930" s="197" t="s">
        <v>19617</v>
      </c>
      <c r="G2930" s="197"/>
      <c r="H2930" s="197">
        <v>82</v>
      </c>
      <c r="I2930" s="197" t="s">
        <v>3085</v>
      </c>
      <c r="J2930" s="197" t="s">
        <v>19596</v>
      </c>
      <c r="K2930" s="57" t="s">
        <v>3196</v>
      </c>
      <c r="M2930" s="199">
        <v>18</v>
      </c>
      <c r="O2930" s="197" t="s">
        <v>23150</v>
      </c>
      <c r="Q2930" s="197" t="s">
        <v>3229</v>
      </c>
      <c r="S2930" s="57">
        <v>1</v>
      </c>
      <c r="T2930" s="197" t="s">
        <v>19598</v>
      </c>
      <c r="U2930" s="57" t="str">
        <f>VLOOKUP(A2930,'Individual Data'!$K$5:$AC$5544,12,FALSE)</f>
        <v>LFHSO2</v>
      </c>
      <c r="V2930" s="14">
        <f>IFERROR(LOOKUP(H2930,{30,43,48,53,58,63,68,73,78,83,88,93,97},{42,47,52,57,62,67,72,77,82,87,92,99,100}),999)</f>
        <v>82</v>
      </c>
      <c r="X2930" s="57">
        <f>VLOOKUP(A2930,'Individual Data'!$K$5:$AC$5544,8,FALSE)</f>
        <v>4</v>
      </c>
      <c r="Y2930" s="57">
        <f>VLOOKUP(A2930,'Individual Data'!$K$5:$AC$5544,9,FALSE)</f>
        <v>2019</v>
      </c>
    </row>
    <row r="2931" spans="1:25" ht="15" customHeight="1" x14ac:dyDescent="0.25">
      <c r="A2931" s="197" t="s">
        <v>13556</v>
      </c>
      <c r="B2931" s="197" t="s">
        <v>23151</v>
      </c>
      <c r="C2931" s="198">
        <v>45243</v>
      </c>
      <c r="D2931" s="199">
        <v>690</v>
      </c>
      <c r="E2931" s="197" t="s">
        <v>19595</v>
      </c>
      <c r="F2931" s="197" t="s">
        <v>19617</v>
      </c>
      <c r="G2931" s="197"/>
      <c r="H2931" s="197">
        <v>84</v>
      </c>
      <c r="I2931" s="197" t="s">
        <v>3225</v>
      </c>
      <c r="J2931" s="197" t="s">
        <v>17688</v>
      </c>
      <c r="K2931" s="229" t="s">
        <v>3228</v>
      </c>
      <c r="M2931" s="199">
        <v>18</v>
      </c>
      <c r="O2931" s="197" t="s">
        <v>19601</v>
      </c>
      <c r="Q2931" s="197" t="s">
        <v>3229</v>
      </c>
      <c r="S2931" s="57">
        <v>1</v>
      </c>
      <c r="T2931" s="197" t="s">
        <v>3229</v>
      </c>
      <c r="U2931" s="57" t="str">
        <f>VLOOKUP(A2931,'Individual Data'!$K$5:$AC$5544,12,FALSE)</f>
        <v>NPTH</v>
      </c>
      <c r="V2931" s="14">
        <f>IFERROR(LOOKUP(H2931,{30,43,48,53,58,63,68,73,78,83,88,93,97},{42,47,52,57,62,67,72,77,82,87,92,99,100}),999)</f>
        <v>87</v>
      </c>
      <c r="X2931" s="57">
        <f>VLOOKUP(A2931,'Individual Data'!$K$5:$AC$5544,8,FALSE)</f>
        <v>4</v>
      </c>
      <c r="Y2931" s="57">
        <f>VLOOKUP(A2931,'Individual Data'!$K$5:$AC$5544,9,FALSE)</f>
        <v>2019</v>
      </c>
    </row>
    <row r="2932" spans="1:25" ht="15" customHeight="1" x14ac:dyDescent="0.25">
      <c r="A2932" s="197" t="s">
        <v>13566</v>
      </c>
      <c r="B2932" s="197" t="s">
        <v>23152</v>
      </c>
      <c r="C2932" s="198">
        <v>45243</v>
      </c>
      <c r="D2932" s="199">
        <v>571</v>
      </c>
      <c r="E2932" s="197" t="s">
        <v>19595</v>
      </c>
      <c r="F2932" s="197" t="s">
        <v>19617</v>
      </c>
      <c r="G2932" s="197"/>
      <c r="H2932" s="197">
        <v>76</v>
      </c>
      <c r="I2932" s="197" t="s">
        <v>3225</v>
      </c>
      <c r="J2932" s="197" t="s">
        <v>17688</v>
      </c>
      <c r="K2932" s="197" t="s">
        <v>3228</v>
      </c>
      <c r="M2932" s="199">
        <v>18</v>
      </c>
      <c r="O2932" s="197" t="s">
        <v>19601</v>
      </c>
      <c r="Q2932" s="197" t="s">
        <v>3229</v>
      </c>
      <c r="S2932" s="57">
        <v>1</v>
      </c>
      <c r="T2932" s="197" t="s">
        <v>3229</v>
      </c>
      <c r="U2932" s="57" t="str">
        <f>VLOOKUP(A2932,'Individual Data'!$K$5:$AC$5544,12,FALSE)</f>
        <v>NLVA</v>
      </c>
      <c r="V2932" s="14">
        <f>IFERROR(LOOKUP(H2932,{30,43,48,53,58,63,68,73,78,83,88,93,97},{42,47,52,57,62,67,72,77,82,87,92,99,100}),999)</f>
        <v>77</v>
      </c>
      <c r="X2932" s="57">
        <f>VLOOKUP(A2932,'Individual Data'!$K$5:$AC$5544,8,FALSE)</f>
        <v>4</v>
      </c>
      <c r="Y2932" s="57">
        <f>VLOOKUP(A2932,'Individual Data'!$K$5:$AC$5544,9,FALSE)</f>
        <v>2019</v>
      </c>
    </row>
    <row r="2933" spans="1:25" ht="15" customHeight="1" x14ac:dyDescent="0.25">
      <c r="A2933" s="197" t="s">
        <v>13570</v>
      </c>
      <c r="B2933" s="197" t="s">
        <v>23153</v>
      </c>
      <c r="C2933" s="198">
        <v>45243</v>
      </c>
      <c r="D2933" s="199">
        <v>600</v>
      </c>
      <c r="E2933" s="197" t="s">
        <v>19595</v>
      </c>
      <c r="F2933" s="197" t="s">
        <v>17874</v>
      </c>
      <c r="G2933" s="197"/>
      <c r="H2933" s="197">
        <v>82</v>
      </c>
      <c r="I2933" s="197" t="s">
        <v>3225</v>
      </c>
      <c r="J2933" s="197" t="s">
        <v>19596</v>
      </c>
      <c r="K2933" s="197" t="s">
        <v>3228</v>
      </c>
      <c r="M2933" s="199">
        <v>18</v>
      </c>
      <c r="O2933" s="197" t="s">
        <v>19601</v>
      </c>
      <c r="Q2933" s="197" t="s">
        <v>3229</v>
      </c>
      <c r="S2933" s="57">
        <v>1</v>
      </c>
      <c r="T2933" s="197" t="s">
        <v>3229</v>
      </c>
      <c r="U2933" s="57" t="str">
        <f>VLOOKUP(A2933,'Individual Data'!$K$5:$AC$5544,12,FALSE)</f>
        <v>NLVA</v>
      </c>
      <c r="V2933" s="14">
        <f>IFERROR(LOOKUP(H2933,{30,43,48,53,58,63,68,73,78,83,88,93,97},{42,47,52,57,62,67,72,77,82,87,92,99,100}),999)</f>
        <v>82</v>
      </c>
      <c r="X2933" s="57">
        <f>VLOOKUP(A2933,'Individual Data'!$K$5:$AC$5544,8,FALSE)</f>
        <v>4</v>
      </c>
      <c r="Y2933" s="57">
        <f>VLOOKUP(A2933,'Individual Data'!$K$5:$AC$5544,9,FALSE)</f>
        <v>2019</v>
      </c>
    </row>
    <row r="2934" spans="1:25" ht="15" customHeight="1" x14ac:dyDescent="0.25">
      <c r="A2934" s="197" t="s">
        <v>13577</v>
      </c>
      <c r="B2934" s="197" t="s">
        <v>23154</v>
      </c>
      <c r="C2934" s="198">
        <v>45243</v>
      </c>
      <c r="D2934" s="199">
        <v>588</v>
      </c>
      <c r="E2934" s="197" t="s">
        <v>19595</v>
      </c>
      <c r="F2934" s="197" t="s">
        <v>19617</v>
      </c>
      <c r="G2934" s="197"/>
      <c r="H2934" s="197">
        <v>101</v>
      </c>
      <c r="I2934" s="197" t="s">
        <v>3225</v>
      </c>
      <c r="J2934" s="197" t="s">
        <v>19596</v>
      </c>
      <c r="K2934" s="228" t="s">
        <v>3196</v>
      </c>
      <c r="M2934" s="199">
        <v>18</v>
      </c>
      <c r="O2934" s="197" t="s">
        <v>23155</v>
      </c>
      <c r="Q2934" s="197" t="s">
        <v>3229</v>
      </c>
      <c r="S2934" s="57">
        <v>1</v>
      </c>
      <c r="T2934" s="197" t="s">
        <v>3229</v>
      </c>
      <c r="U2934" s="57" t="str">
        <f>VLOOKUP(A2934,'Individual Data'!$K$5:$AC$5544,12,FALSE)</f>
        <v>IPCSR</v>
      </c>
      <c r="V2934" s="14">
        <f>IFERROR(LOOKUP(H2934,{30,43,48,53,58,63,68,73,78,83,88,93,97},{42,47,52,57,62,67,72,77,82,87,92,99,100}),999)</f>
        <v>100</v>
      </c>
      <c r="X2934" s="57">
        <f>VLOOKUP(A2934,'Individual Data'!$K$5:$AC$5544,8,FALSE)</f>
        <v>4</v>
      </c>
      <c r="Y2934" s="57">
        <f>VLOOKUP(A2934,'Individual Data'!$K$5:$AC$5544,9,FALSE)</f>
        <v>2019</v>
      </c>
    </row>
    <row r="2935" spans="1:25" ht="15" customHeight="1" x14ac:dyDescent="0.25">
      <c r="A2935" s="197" t="s">
        <v>13590</v>
      </c>
      <c r="B2935" s="197" t="s">
        <v>23156</v>
      </c>
      <c r="C2935" s="198">
        <v>45230</v>
      </c>
      <c r="D2935" s="199">
        <v>391</v>
      </c>
      <c r="E2935" s="197" t="s">
        <v>19595</v>
      </c>
      <c r="F2935" s="197" t="s">
        <v>19617</v>
      </c>
      <c r="G2935" s="197"/>
      <c r="H2935" s="197">
        <v>84</v>
      </c>
      <c r="I2935" s="197" t="s">
        <v>3225</v>
      </c>
      <c r="J2935" s="197" t="s">
        <v>19596</v>
      </c>
      <c r="K2935" s="57" t="s">
        <v>3196</v>
      </c>
      <c r="M2935" s="199">
        <v>18</v>
      </c>
      <c r="O2935" s="197" t="s">
        <v>23014</v>
      </c>
      <c r="Q2935" s="197" t="s">
        <v>3229</v>
      </c>
      <c r="S2935" s="57">
        <v>1</v>
      </c>
      <c r="T2935" s="197" t="s">
        <v>19598</v>
      </c>
      <c r="U2935" s="57" t="str">
        <f>VLOOKUP(A2935,'Individual Data'!$K$5:$AC$5544,12,FALSE)</f>
        <v>IPCSR</v>
      </c>
      <c r="V2935" s="14">
        <f>IFERROR(LOOKUP(H2935,{30,43,48,53,58,63,68,73,78,83,88,93,97},{42,47,52,57,62,67,72,77,82,87,92,99,100}),999)</f>
        <v>87</v>
      </c>
      <c r="X2935" s="57">
        <f>VLOOKUP(A2935,'Individual Data'!$K$5:$AC$5544,8,FALSE)</f>
        <v>4</v>
      </c>
      <c r="Y2935" s="57">
        <f>VLOOKUP(A2935,'Individual Data'!$K$5:$AC$5544,9,FALSE)</f>
        <v>2019</v>
      </c>
    </row>
    <row r="2936" spans="1:25" ht="15" customHeight="1" x14ac:dyDescent="0.25">
      <c r="A2936" s="197" t="s">
        <v>13595</v>
      </c>
      <c r="B2936" s="197" t="s">
        <v>23157</v>
      </c>
      <c r="C2936" s="198">
        <v>45243</v>
      </c>
      <c r="D2936" s="199">
        <v>579</v>
      </c>
      <c r="E2936" s="197" t="s">
        <v>19595</v>
      </c>
      <c r="F2936" s="197" t="s">
        <v>19617</v>
      </c>
      <c r="G2936" s="197"/>
      <c r="H2936" s="197">
        <v>83.5</v>
      </c>
      <c r="I2936" s="197" t="s">
        <v>3225</v>
      </c>
      <c r="J2936" s="197" t="s">
        <v>19596</v>
      </c>
      <c r="K2936" s="57" t="s">
        <v>3196</v>
      </c>
      <c r="M2936" s="199">
        <v>18</v>
      </c>
      <c r="O2936" s="197" t="s">
        <v>23158</v>
      </c>
      <c r="Q2936" s="197" t="s">
        <v>3229</v>
      </c>
      <c r="S2936" s="57">
        <v>1</v>
      </c>
      <c r="T2936" s="197" t="s">
        <v>19598</v>
      </c>
      <c r="U2936" s="57" t="str">
        <f>VLOOKUP(A2936,'Individual Data'!$K$5:$AC$5544,12,FALSE)</f>
        <v>CJA1</v>
      </c>
      <c r="V2936" s="14">
        <f>IFERROR(LOOKUP(H2936,{30,43,48,53,58,63,68,73,78,83,88,93,97},{42,47,52,57,62,67,72,77,82,87,92,99,100}),999)</f>
        <v>87</v>
      </c>
      <c r="X2936" s="57">
        <f>VLOOKUP(A2936,'Individual Data'!$K$5:$AC$5544,8,FALSE)</f>
        <v>4</v>
      </c>
      <c r="Y2936" s="57">
        <f>VLOOKUP(A2936,'Individual Data'!$K$5:$AC$5544,9,FALSE)</f>
        <v>2019</v>
      </c>
    </row>
    <row r="2937" spans="1:25" ht="15" customHeight="1" x14ac:dyDescent="0.25">
      <c r="A2937" s="197" t="s">
        <v>13605</v>
      </c>
      <c r="B2937" s="197" t="s">
        <v>23159</v>
      </c>
      <c r="C2937" s="198">
        <v>45243</v>
      </c>
      <c r="D2937" s="199">
        <v>5016</v>
      </c>
      <c r="E2937" s="197" t="s">
        <v>19595</v>
      </c>
      <c r="F2937" s="197" t="s">
        <v>19617</v>
      </c>
      <c r="G2937" s="197"/>
      <c r="H2937" s="197">
        <v>86</v>
      </c>
      <c r="I2937" s="197" t="s">
        <v>3085</v>
      </c>
      <c r="J2937" s="197" t="s">
        <v>17688</v>
      </c>
      <c r="K2937" s="229" t="s">
        <v>3228</v>
      </c>
      <c r="M2937" s="199">
        <v>18</v>
      </c>
      <c r="O2937" s="197" t="s">
        <v>19601</v>
      </c>
      <c r="Q2937" s="197" t="s">
        <v>3229</v>
      </c>
      <c r="S2937" s="57">
        <v>1</v>
      </c>
      <c r="T2937" s="197" t="s">
        <v>3229</v>
      </c>
      <c r="U2937" s="57" t="str">
        <f>VLOOKUP(A2937,'Individual Data'!$K$5:$AC$5544,12,FALSE)</f>
        <v>CFA</v>
      </c>
      <c r="V2937" s="14">
        <f>IFERROR(LOOKUP(H2937,{30,43,48,53,58,63,68,73,78,83,88,93,97},{42,47,52,57,62,67,72,77,82,87,92,99,100}),999)</f>
        <v>87</v>
      </c>
      <c r="X2937" s="57">
        <f>VLOOKUP(A2937,'Individual Data'!$K$5:$AC$5544,8,FALSE)</f>
        <v>4</v>
      </c>
      <c r="Y2937" s="57">
        <f>VLOOKUP(A2937,'Individual Data'!$K$5:$AC$5544,9,FALSE)</f>
        <v>2019</v>
      </c>
    </row>
    <row r="2938" spans="1:25" ht="15" customHeight="1" x14ac:dyDescent="0.25">
      <c r="A2938" s="197" t="s">
        <v>13608</v>
      </c>
      <c r="B2938" s="197" t="s">
        <v>23160</v>
      </c>
      <c r="C2938" s="198">
        <v>45245</v>
      </c>
      <c r="D2938" s="199">
        <v>7055</v>
      </c>
      <c r="E2938" s="197" t="s">
        <v>19595</v>
      </c>
      <c r="F2938" s="197" t="s">
        <v>19610</v>
      </c>
      <c r="G2938" s="197"/>
      <c r="H2938" s="197">
        <v>88</v>
      </c>
      <c r="I2938" s="197" t="s">
        <v>3085</v>
      </c>
      <c r="J2938" s="197" t="s">
        <v>19596</v>
      </c>
      <c r="K2938" s="228" t="s">
        <v>3196</v>
      </c>
      <c r="M2938" s="199">
        <v>18</v>
      </c>
      <c r="O2938" s="197" t="s">
        <v>19601</v>
      </c>
      <c r="Q2938" s="197" t="s">
        <v>3229</v>
      </c>
      <c r="S2938" s="57">
        <v>1</v>
      </c>
      <c r="T2938" s="197" t="s">
        <v>3229</v>
      </c>
      <c r="U2938" s="57" t="str">
        <f>VLOOKUP(A2938,'Individual Data'!$K$5:$AC$5544,12,FALSE)</f>
        <v>Unassigned</v>
      </c>
      <c r="V2938" s="14">
        <f>IFERROR(LOOKUP(H2938,{30,43,48,53,58,63,68,73,78,83,88,93,97},{42,47,52,57,62,67,72,77,82,87,92,99,100}),999)</f>
        <v>92</v>
      </c>
      <c r="X2938" s="57" t="str">
        <f>VLOOKUP(A2938,'Individual Data'!$K$5:$AC$5544,8,FALSE)</f>
        <v>NA</v>
      </c>
      <c r="Y2938" s="57" t="str">
        <f>VLOOKUP(A2938,'Individual Data'!$K$5:$AC$5544,9,FALSE)</f>
        <v>U</v>
      </c>
    </row>
    <row r="2939" spans="1:25" ht="15" customHeight="1" x14ac:dyDescent="0.25">
      <c r="A2939" s="197" t="s">
        <v>13611</v>
      </c>
      <c r="B2939" s="197" t="s">
        <v>23161</v>
      </c>
      <c r="C2939" s="198">
        <v>45243</v>
      </c>
      <c r="D2939" s="199">
        <v>23954</v>
      </c>
      <c r="E2939" s="197" t="s">
        <v>19595</v>
      </c>
      <c r="F2939" s="197" t="s">
        <v>17699</v>
      </c>
      <c r="G2939" s="197"/>
      <c r="H2939" s="197">
        <v>83</v>
      </c>
      <c r="I2939" s="197" t="s">
        <v>3225</v>
      </c>
      <c r="J2939" s="197" t="s">
        <v>19596</v>
      </c>
      <c r="K2939" s="57" t="s">
        <v>3196</v>
      </c>
      <c r="M2939" s="199">
        <v>18</v>
      </c>
      <c r="O2939" s="197" t="s">
        <v>23162</v>
      </c>
      <c r="Q2939" s="197" t="s">
        <v>3229</v>
      </c>
      <c r="S2939" s="57">
        <v>1</v>
      </c>
      <c r="T2939" s="197" t="s">
        <v>3229</v>
      </c>
      <c r="U2939" s="57" t="str">
        <f>VLOOKUP(A2939,'Individual Data'!$K$5:$AC$5544,12,FALSE)</f>
        <v>IPCSR</v>
      </c>
      <c r="V2939" s="14">
        <f>IFERROR(LOOKUP(H2939,{30,43,48,53,58,63,68,73,78,83,88,93,97},{42,47,52,57,62,67,72,77,82,87,92,99,100}),999)</f>
        <v>87</v>
      </c>
      <c r="X2939" s="57">
        <f>VLOOKUP(A2939,'Individual Data'!$K$5:$AC$5544,8,FALSE)</f>
        <v>4</v>
      </c>
      <c r="Y2939" s="57">
        <f>VLOOKUP(A2939,'Individual Data'!$K$5:$AC$5544,9,FALSE)</f>
        <v>2019</v>
      </c>
    </row>
    <row r="2940" spans="1:25" ht="15" customHeight="1" x14ac:dyDescent="0.25">
      <c r="A2940" s="197" t="s">
        <v>13617</v>
      </c>
      <c r="B2940" s="197" t="s">
        <v>23163</v>
      </c>
      <c r="C2940" s="198">
        <v>45243</v>
      </c>
      <c r="D2940" s="199">
        <v>5105</v>
      </c>
      <c r="E2940" s="197" t="s">
        <v>19595</v>
      </c>
      <c r="F2940" s="197" t="s">
        <v>19617</v>
      </c>
      <c r="G2940" s="197"/>
      <c r="H2940" s="197">
        <v>82</v>
      </c>
      <c r="I2940" s="197" t="s">
        <v>3085</v>
      </c>
      <c r="J2940" s="197" t="s">
        <v>19596</v>
      </c>
      <c r="K2940" s="57" t="s">
        <v>3196</v>
      </c>
      <c r="M2940" s="199">
        <v>18</v>
      </c>
      <c r="O2940" s="197" t="s">
        <v>23164</v>
      </c>
      <c r="Q2940" s="197" t="s">
        <v>3229</v>
      </c>
      <c r="S2940" s="57">
        <v>1</v>
      </c>
      <c r="T2940" s="197" t="s">
        <v>19598</v>
      </c>
      <c r="U2940" s="57" t="str">
        <f>VLOOKUP(A2940,'Individual Data'!$K$5:$AC$5544,12,FALSE)</f>
        <v>IPCSR</v>
      </c>
      <c r="V2940" s="14">
        <f>IFERROR(LOOKUP(H2940,{30,43,48,53,58,63,68,73,78,83,88,93,97},{42,47,52,57,62,67,72,77,82,87,92,99,100}),999)</f>
        <v>82</v>
      </c>
      <c r="X2940" s="57">
        <f>VLOOKUP(A2940,'Individual Data'!$K$5:$AC$5544,8,FALSE)</f>
        <v>4</v>
      </c>
      <c r="Y2940" s="57">
        <f>VLOOKUP(A2940,'Individual Data'!$K$5:$AC$5544,9,FALSE)</f>
        <v>2019</v>
      </c>
    </row>
    <row r="2941" spans="1:25" ht="15" customHeight="1" x14ac:dyDescent="0.25">
      <c r="A2941" s="197" t="s">
        <v>13624</v>
      </c>
      <c r="B2941" s="197" t="s">
        <v>23165</v>
      </c>
      <c r="C2941" s="198">
        <v>45236</v>
      </c>
      <c r="D2941" s="199">
        <v>4188</v>
      </c>
      <c r="E2941" s="197" t="s">
        <v>19595</v>
      </c>
      <c r="F2941" s="197" t="s">
        <v>19617</v>
      </c>
      <c r="G2941" s="197"/>
      <c r="H2941" s="197">
        <v>84</v>
      </c>
      <c r="I2941" s="197" t="s">
        <v>3085</v>
      </c>
      <c r="J2941" s="197" t="s">
        <v>19596</v>
      </c>
      <c r="K2941" s="57" t="s">
        <v>3196</v>
      </c>
      <c r="M2941" s="199">
        <v>18</v>
      </c>
      <c r="O2941" s="197" t="s">
        <v>23166</v>
      </c>
      <c r="Q2941" s="197" t="s">
        <v>3229</v>
      </c>
      <c r="S2941" s="57">
        <v>1</v>
      </c>
      <c r="T2941" s="197" t="s">
        <v>19598</v>
      </c>
      <c r="U2941" s="57" t="str">
        <f>VLOOKUP(A2941,'Individual Data'!$K$5:$AC$5544,12,FALSE)</f>
        <v>LFSO</v>
      </c>
      <c r="V2941" s="14">
        <f>IFERROR(LOOKUP(H2941,{30,43,48,53,58,63,68,73,78,83,88,93,97},{42,47,52,57,62,67,72,77,82,87,92,99,100}),999)</f>
        <v>87</v>
      </c>
      <c r="X2941" s="57">
        <f>VLOOKUP(A2941,'Individual Data'!$K$5:$AC$5544,8,FALSE)</f>
        <v>4</v>
      </c>
      <c r="Y2941" s="57">
        <f>VLOOKUP(A2941,'Individual Data'!$K$5:$AC$5544,9,FALSE)</f>
        <v>2019</v>
      </c>
    </row>
    <row r="2942" spans="1:25" ht="15" customHeight="1" x14ac:dyDescent="0.25">
      <c r="A2942" s="197" t="s">
        <v>13627</v>
      </c>
      <c r="B2942" s="197" t="s">
        <v>23167</v>
      </c>
      <c r="C2942" s="198">
        <v>45243</v>
      </c>
      <c r="D2942" s="199">
        <v>5128</v>
      </c>
      <c r="E2942" s="197" t="s">
        <v>19595</v>
      </c>
      <c r="F2942" s="197" t="s">
        <v>19617</v>
      </c>
      <c r="G2942" s="197"/>
      <c r="H2942" s="197">
        <v>83</v>
      </c>
      <c r="I2942" s="197" t="s">
        <v>3085</v>
      </c>
      <c r="J2942" s="197" t="s">
        <v>19596</v>
      </c>
      <c r="K2942" s="57" t="s">
        <v>3196</v>
      </c>
      <c r="M2942" s="199">
        <v>18</v>
      </c>
      <c r="O2942" s="197" t="s">
        <v>23168</v>
      </c>
      <c r="Q2942" s="197" t="s">
        <v>17769</v>
      </c>
      <c r="S2942" s="57">
        <v>1</v>
      </c>
      <c r="T2942" s="197" t="s">
        <v>19621</v>
      </c>
      <c r="U2942" s="57" t="str">
        <f>VLOOKUP(A2942,'Individual Data'!$K$5:$AC$5544,12,FALSE)</f>
        <v>Unassigned</v>
      </c>
      <c r="V2942" s="14">
        <f>IFERROR(LOOKUP(H2942,{30,43,48,53,58,63,68,73,78,83,88,93,97},{42,47,52,57,62,67,72,77,82,87,92,99,100}),999)</f>
        <v>87</v>
      </c>
      <c r="X2942" s="57" t="str">
        <f>VLOOKUP(A2942,'Individual Data'!$K$5:$AC$5544,8,FALSE)</f>
        <v>NA</v>
      </c>
      <c r="Y2942" s="57" t="str">
        <f>VLOOKUP(A2942,'Individual Data'!$K$5:$AC$5544,9,FALSE)</f>
        <v>U</v>
      </c>
    </row>
    <row r="2943" spans="1:25" ht="15" customHeight="1" x14ac:dyDescent="0.25">
      <c r="A2943" s="197" t="s">
        <v>13629</v>
      </c>
      <c r="B2943" s="197" t="s">
        <v>23169</v>
      </c>
      <c r="C2943" s="198">
        <v>45230</v>
      </c>
      <c r="D2943" s="199">
        <v>401</v>
      </c>
      <c r="E2943" s="197" t="s">
        <v>19595</v>
      </c>
      <c r="F2943" s="197" t="s">
        <v>19617</v>
      </c>
      <c r="G2943" s="197"/>
      <c r="H2943" s="197">
        <v>83</v>
      </c>
      <c r="I2943" s="197" t="s">
        <v>3225</v>
      </c>
      <c r="J2943" s="197" t="s">
        <v>19596</v>
      </c>
      <c r="K2943" s="57" t="s">
        <v>3196</v>
      </c>
      <c r="M2943" s="199">
        <v>18</v>
      </c>
      <c r="O2943" s="197" t="s">
        <v>23170</v>
      </c>
      <c r="Q2943" s="197" t="s">
        <v>3229</v>
      </c>
      <c r="S2943" s="57">
        <v>1</v>
      </c>
      <c r="T2943" s="197" t="s">
        <v>19598</v>
      </c>
      <c r="U2943" s="57" t="str">
        <f>VLOOKUP(A2943,'Individual Data'!$K$5:$AC$5544,12,FALSE)</f>
        <v>Unassigned</v>
      </c>
      <c r="V2943" s="14">
        <f>IFERROR(LOOKUP(H2943,{30,43,48,53,58,63,68,73,78,83,88,93,97},{42,47,52,57,62,67,72,77,82,87,92,99,100}),999)</f>
        <v>87</v>
      </c>
      <c r="X2943" s="57" t="str">
        <f>VLOOKUP(A2943,'Individual Data'!$K$5:$AC$5544,8,FALSE)</f>
        <v>NA</v>
      </c>
      <c r="Y2943" s="57" t="str">
        <f>VLOOKUP(A2943,'Individual Data'!$K$5:$AC$5544,9,FALSE)</f>
        <v>U</v>
      </c>
    </row>
    <row r="2944" spans="1:25" ht="15" customHeight="1" x14ac:dyDescent="0.25">
      <c r="A2944" s="197" t="s">
        <v>13632</v>
      </c>
      <c r="B2944" s="197" t="s">
        <v>23171</v>
      </c>
      <c r="C2944" s="198">
        <v>45230</v>
      </c>
      <c r="D2944" s="199">
        <v>415</v>
      </c>
      <c r="E2944" s="197" t="s">
        <v>19595</v>
      </c>
      <c r="F2944" s="197" t="s">
        <v>19617</v>
      </c>
      <c r="G2944" s="197"/>
      <c r="H2944" s="197">
        <v>80</v>
      </c>
      <c r="I2944" s="197" t="s">
        <v>3225</v>
      </c>
      <c r="J2944" s="197" t="s">
        <v>19596</v>
      </c>
      <c r="K2944" s="57" t="s">
        <v>3196</v>
      </c>
      <c r="M2944" s="199">
        <v>18</v>
      </c>
      <c r="O2944" s="197" t="s">
        <v>23172</v>
      </c>
      <c r="Q2944" s="197" t="s">
        <v>3229</v>
      </c>
      <c r="S2944" s="57">
        <v>1</v>
      </c>
      <c r="T2944" s="197" t="s">
        <v>19598</v>
      </c>
      <c r="U2944" s="57" t="str">
        <f>VLOOKUP(A2944,'Individual Data'!$K$5:$AC$5544,12,FALSE)</f>
        <v>Unassigned</v>
      </c>
      <c r="V2944" s="14">
        <f>IFERROR(LOOKUP(H2944,{30,43,48,53,58,63,68,73,78,83,88,93,97},{42,47,52,57,62,67,72,77,82,87,92,99,100}),999)</f>
        <v>82</v>
      </c>
      <c r="X2944" s="57" t="str">
        <f>VLOOKUP(A2944,'Individual Data'!$K$5:$AC$5544,8,FALSE)</f>
        <v>NA</v>
      </c>
      <c r="Y2944" s="57" t="str">
        <f>VLOOKUP(A2944,'Individual Data'!$K$5:$AC$5544,9,FALSE)</f>
        <v>U</v>
      </c>
    </row>
    <row r="2945" spans="1:25" ht="15" customHeight="1" x14ac:dyDescent="0.25">
      <c r="A2945" s="197" t="s">
        <v>13637</v>
      </c>
      <c r="B2945" s="197" t="s">
        <v>23173</v>
      </c>
      <c r="C2945" s="198">
        <v>45236</v>
      </c>
      <c r="D2945" s="199">
        <v>4280</v>
      </c>
      <c r="E2945" s="197" t="s">
        <v>19595</v>
      </c>
      <c r="F2945" s="197" t="s">
        <v>19617</v>
      </c>
      <c r="G2945" s="197"/>
      <c r="H2945" s="197">
        <v>82</v>
      </c>
      <c r="I2945" s="197" t="s">
        <v>3085</v>
      </c>
      <c r="J2945" s="197" t="s">
        <v>19596</v>
      </c>
      <c r="K2945" s="57" t="s">
        <v>3196</v>
      </c>
      <c r="M2945" s="199">
        <v>18</v>
      </c>
      <c r="O2945" s="197" t="s">
        <v>23174</v>
      </c>
      <c r="Q2945" s="197" t="s">
        <v>3229</v>
      </c>
      <c r="S2945" s="57">
        <v>1</v>
      </c>
      <c r="T2945" s="197" t="s">
        <v>19598</v>
      </c>
      <c r="U2945" s="57" t="str">
        <f>VLOOKUP(A2945,'Individual Data'!$K$5:$AC$5544,12,FALSE)</f>
        <v>CJA1</v>
      </c>
      <c r="V2945" s="14">
        <f>IFERROR(LOOKUP(H2945,{30,43,48,53,58,63,68,73,78,83,88,93,97},{42,47,52,57,62,67,72,77,82,87,92,99,100}),999)</f>
        <v>82</v>
      </c>
      <c r="X2945" s="57">
        <f>VLOOKUP(A2945,'Individual Data'!$K$5:$AC$5544,8,FALSE)</f>
        <v>4</v>
      </c>
      <c r="Y2945" s="57">
        <f>VLOOKUP(A2945,'Individual Data'!$K$5:$AC$5544,9,FALSE)</f>
        <v>2019</v>
      </c>
    </row>
    <row r="2946" spans="1:25" ht="15" customHeight="1" x14ac:dyDescent="0.25">
      <c r="A2946" s="197" t="s">
        <v>13639</v>
      </c>
      <c r="B2946" s="197" t="s">
        <v>23175</v>
      </c>
      <c r="C2946" s="198">
        <v>45245</v>
      </c>
      <c r="D2946" s="199">
        <v>7038</v>
      </c>
      <c r="E2946" s="197" t="s">
        <v>19595</v>
      </c>
      <c r="F2946" s="197" t="s">
        <v>19610</v>
      </c>
      <c r="G2946" s="197"/>
      <c r="H2946" s="197">
        <v>83</v>
      </c>
      <c r="I2946" s="197" t="s">
        <v>3085</v>
      </c>
      <c r="J2946" s="197" t="s">
        <v>19596</v>
      </c>
      <c r="K2946" s="57" t="s">
        <v>3196</v>
      </c>
      <c r="M2946" s="199">
        <v>18</v>
      </c>
      <c r="O2946" s="197" t="s">
        <v>19601</v>
      </c>
      <c r="Q2946" s="197" t="s">
        <v>3229</v>
      </c>
      <c r="S2946" s="57">
        <v>1</v>
      </c>
      <c r="T2946" s="197" t="s">
        <v>3229</v>
      </c>
      <c r="U2946" s="57" t="str">
        <f>VLOOKUP(A2946,'Individual Data'!$K$5:$AC$5544,12,FALSE)</f>
        <v>Unassigned</v>
      </c>
      <c r="V2946" s="14">
        <f>IFERROR(LOOKUP(H2946,{30,43,48,53,58,63,68,73,78,83,88,93,97},{42,47,52,57,62,67,72,77,82,87,92,99,100}),999)</f>
        <v>87</v>
      </c>
      <c r="X2946" s="57" t="str">
        <f>VLOOKUP(A2946,'Individual Data'!$K$5:$AC$5544,8,FALSE)</f>
        <v>NA</v>
      </c>
      <c r="Y2946" s="57" t="str">
        <f>VLOOKUP(A2946,'Individual Data'!$K$5:$AC$5544,9,FALSE)</f>
        <v>U</v>
      </c>
    </row>
    <row r="2947" spans="1:25" ht="15" customHeight="1" x14ac:dyDescent="0.25">
      <c r="A2947" s="197" t="s">
        <v>13647</v>
      </c>
      <c r="B2947" s="197" t="s">
        <v>23176</v>
      </c>
      <c r="C2947" s="198">
        <v>45243</v>
      </c>
      <c r="D2947" s="199">
        <v>5035</v>
      </c>
      <c r="E2947" s="197" t="s">
        <v>19595</v>
      </c>
      <c r="F2947" s="197" t="s">
        <v>19617</v>
      </c>
      <c r="G2947" s="197"/>
      <c r="H2947" s="197">
        <v>83</v>
      </c>
      <c r="I2947" s="197" t="s">
        <v>3085</v>
      </c>
      <c r="J2947" s="197" t="s">
        <v>19596</v>
      </c>
      <c r="K2947" s="57" t="s">
        <v>3196</v>
      </c>
      <c r="M2947" s="199">
        <v>18</v>
      </c>
      <c r="O2947" s="197" t="s">
        <v>23177</v>
      </c>
      <c r="Q2947" s="197" t="s">
        <v>3229</v>
      </c>
      <c r="S2947" s="57">
        <v>1</v>
      </c>
      <c r="T2947" s="197" t="s">
        <v>19598</v>
      </c>
      <c r="U2947" s="57" t="str">
        <f>VLOOKUP(A2947,'Individual Data'!$K$5:$AC$5544,12,FALSE)</f>
        <v>IPCSR</v>
      </c>
      <c r="V2947" s="14">
        <f>IFERROR(LOOKUP(H2947,{30,43,48,53,58,63,68,73,78,83,88,93,97},{42,47,52,57,62,67,72,77,82,87,92,99,100}),999)</f>
        <v>87</v>
      </c>
      <c r="X2947" s="57">
        <f>VLOOKUP(A2947,'Individual Data'!$K$5:$AC$5544,8,FALSE)</f>
        <v>4</v>
      </c>
      <c r="Y2947" s="57">
        <f>VLOOKUP(A2947,'Individual Data'!$K$5:$AC$5544,9,FALSE)</f>
        <v>2019</v>
      </c>
    </row>
    <row r="2948" spans="1:25" ht="15" customHeight="1" x14ac:dyDescent="0.25">
      <c r="A2948" s="197" t="s">
        <v>23178</v>
      </c>
      <c r="B2948" s="197" t="s">
        <v>23179</v>
      </c>
      <c r="C2948" s="198">
        <v>45230</v>
      </c>
      <c r="D2948" s="199">
        <v>3278</v>
      </c>
      <c r="E2948" s="197" t="s">
        <v>19595</v>
      </c>
      <c r="F2948" s="197" t="s">
        <v>19617</v>
      </c>
      <c r="G2948" s="197"/>
      <c r="H2948" s="197">
        <v>82</v>
      </c>
      <c r="I2948" s="197" t="s">
        <v>3085</v>
      </c>
      <c r="J2948" s="197" t="s">
        <v>19596</v>
      </c>
      <c r="K2948" s="57" t="s">
        <v>3196</v>
      </c>
      <c r="M2948" s="199">
        <v>18</v>
      </c>
      <c r="O2948" s="197" t="s">
        <v>23180</v>
      </c>
      <c r="Q2948" s="197" t="s">
        <v>3229</v>
      </c>
      <c r="S2948" s="57">
        <v>1</v>
      </c>
      <c r="T2948" s="197" t="s">
        <v>19598</v>
      </c>
      <c r="U2948" s="57" t="str">
        <f>VLOOKUP(A2948,'Individual Data'!$K$5:$AC$5544,12,FALSE)</f>
        <v>IPCSR</v>
      </c>
      <c r="V2948" s="14">
        <f>IFERROR(LOOKUP(H2948,{30,43,48,53,58,63,68,73,78,83,88,93,97},{42,47,52,57,62,67,72,77,82,87,92,99,100}),999)</f>
        <v>82</v>
      </c>
      <c r="X2948" s="57">
        <f>VLOOKUP(A2948,'Individual Data'!$K$5:$AC$5544,8,FALSE)</f>
        <v>4</v>
      </c>
      <c r="Y2948" s="57">
        <f>VLOOKUP(A2948,'Individual Data'!$K$5:$AC$5544,9,FALSE)</f>
        <v>2019</v>
      </c>
    </row>
    <row r="2949" spans="1:25" ht="15" customHeight="1" x14ac:dyDescent="0.25">
      <c r="A2949" s="197" t="s">
        <v>13686</v>
      </c>
      <c r="B2949" s="197" t="s">
        <v>23181</v>
      </c>
      <c r="C2949" s="198">
        <v>45230</v>
      </c>
      <c r="D2949" s="199">
        <v>382</v>
      </c>
      <c r="E2949" s="197" t="s">
        <v>19595</v>
      </c>
      <c r="F2949" s="197" t="s">
        <v>19617</v>
      </c>
      <c r="G2949" s="197"/>
      <c r="H2949" s="197">
        <v>83</v>
      </c>
      <c r="I2949" s="197" t="s">
        <v>3225</v>
      </c>
      <c r="J2949" s="197" t="s">
        <v>17688</v>
      </c>
      <c r="K2949" s="229" t="s">
        <v>3228</v>
      </c>
      <c r="M2949" s="199">
        <v>18</v>
      </c>
      <c r="O2949" s="197" t="s">
        <v>19601</v>
      </c>
      <c r="Q2949" s="197" t="s">
        <v>3229</v>
      </c>
      <c r="S2949" s="57">
        <v>1</v>
      </c>
      <c r="T2949" s="197" t="s">
        <v>3229</v>
      </c>
      <c r="U2949" s="57" t="str">
        <f>VLOOKUP(A2949,'Individual Data'!$K$5:$AC$5544,12,FALSE)</f>
        <v>CJA1</v>
      </c>
      <c r="V2949" s="14">
        <f>IFERROR(LOOKUP(H2949,{30,43,48,53,58,63,68,73,78,83,88,93,97},{42,47,52,57,62,67,72,77,82,87,92,99,100}),999)</f>
        <v>87</v>
      </c>
      <c r="X2949" s="57">
        <f>VLOOKUP(A2949,'Individual Data'!$K$5:$AC$5544,8,FALSE)</f>
        <v>4</v>
      </c>
      <c r="Y2949" s="57">
        <f>VLOOKUP(A2949,'Individual Data'!$K$5:$AC$5544,9,FALSE)</f>
        <v>2019</v>
      </c>
    </row>
    <row r="2950" spans="1:25" ht="15" customHeight="1" x14ac:dyDescent="0.25">
      <c r="A2950" s="197" t="s">
        <v>23182</v>
      </c>
      <c r="B2950" s="197" t="s">
        <v>23183</v>
      </c>
      <c r="C2950" s="198">
        <v>45223</v>
      </c>
      <c r="D2950" s="199">
        <v>2289</v>
      </c>
      <c r="E2950" s="197" t="s">
        <v>19595</v>
      </c>
      <c r="F2950" s="197" t="s">
        <v>19617</v>
      </c>
      <c r="G2950" s="197"/>
      <c r="H2950" s="197">
        <v>83</v>
      </c>
      <c r="I2950" s="197" t="s">
        <v>3085</v>
      </c>
      <c r="J2950" s="197" t="s">
        <v>19596</v>
      </c>
      <c r="K2950" s="228" t="s">
        <v>3196</v>
      </c>
      <c r="M2950" s="199">
        <v>18</v>
      </c>
      <c r="O2950" s="197" t="s">
        <v>23184</v>
      </c>
      <c r="Q2950" s="197" t="s">
        <v>3229</v>
      </c>
      <c r="S2950" s="57">
        <v>1</v>
      </c>
      <c r="T2950" s="197" t="s">
        <v>19598</v>
      </c>
      <c r="U2950" s="57" t="str">
        <f>VLOOKUP(A2950,'Individual Data'!$K$5:$AC$5544,12,FALSE)</f>
        <v>LFSO</v>
      </c>
      <c r="V2950" s="14">
        <f>IFERROR(LOOKUP(H2950,{30,43,48,53,58,63,68,73,78,83,88,93,97},{42,47,52,57,62,67,72,77,82,87,92,99,100}),999)</f>
        <v>87</v>
      </c>
      <c r="X2950" s="57">
        <f>VLOOKUP(A2950,'Individual Data'!$K$5:$AC$5544,8,FALSE)</f>
        <v>4</v>
      </c>
      <c r="Y2950" s="57">
        <f>VLOOKUP(A2950,'Individual Data'!$K$5:$AC$5544,9,FALSE)</f>
        <v>2019</v>
      </c>
    </row>
    <row r="2951" spans="1:25" ht="15" customHeight="1" x14ac:dyDescent="0.25">
      <c r="A2951" s="197" t="s">
        <v>13737</v>
      </c>
      <c r="B2951" s="197" t="s">
        <v>23185</v>
      </c>
      <c r="C2951" s="198">
        <v>45243</v>
      </c>
      <c r="D2951" s="199">
        <v>582</v>
      </c>
      <c r="E2951" s="197" t="s">
        <v>19595</v>
      </c>
      <c r="F2951" s="197" t="s">
        <v>19617</v>
      </c>
      <c r="G2951" s="197"/>
      <c r="H2951" s="197">
        <v>83</v>
      </c>
      <c r="I2951" s="197" t="s">
        <v>3225</v>
      </c>
      <c r="J2951" s="197" t="s">
        <v>19596</v>
      </c>
      <c r="K2951" s="57" t="s">
        <v>3196</v>
      </c>
      <c r="M2951" s="199">
        <v>18</v>
      </c>
      <c r="O2951" s="197" t="s">
        <v>23186</v>
      </c>
      <c r="Q2951" s="197" t="s">
        <v>3229</v>
      </c>
      <c r="S2951" s="57">
        <v>1</v>
      </c>
      <c r="T2951" s="197" t="s">
        <v>19598</v>
      </c>
      <c r="U2951" s="57" t="str">
        <f>VLOOKUP(A2951,'Individual Data'!$K$5:$AC$5544,12,FALSE)</f>
        <v>IPCSR</v>
      </c>
      <c r="V2951" s="14">
        <f>IFERROR(LOOKUP(H2951,{30,43,48,53,58,63,68,73,78,83,88,93,97},{42,47,52,57,62,67,72,77,82,87,92,99,100}),999)</f>
        <v>87</v>
      </c>
      <c r="X2951" s="57">
        <f>VLOOKUP(A2951,'Individual Data'!$K$5:$AC$5544,8,FALSE)</f>
        <v>4</v>
      </c>
      <c r="Y2951" s="57">
        <f>VLOOKUP(A2951,'Individual Data'!$K$5:$AC$5544,9,FALSE)</f>
        <v>2019</v>
      </c>
    </row>
    <row r="2952" spans="1:25" ht="15" customHeight="1" x14ac:dyDescent="0.25">
      <c r="A2952" s="197" t="s">
        <v>13743</v>
      </c>
      <c r="B2952" s="197" t="s">
        <v>23187</v>
      </c>
      <c r="C2952" s="198">
        <v>45236</v>
      </c>
      <c r="D2952" s="199">
        <v>4247</v>
      </c>
      <c r="E2952" s="197" t="s">
        <v>19595</v>
      </c>
      <c r="F2952" s="197" t="s">
        <v>19617</v>
      </c>
      <c r="G2952" s="197"/>
      <c r="H2952" s="197">
        <v>85</v>
      </c>
      <c r="I2952" s="197" t="s">
        <v>3085</v>
      </c>
      <c r="J2952" s="197" t="s">
        <v>19596</v>
      </c>
      <c r="K2952" s="57" t="s">
        <v>3196</v>
      </c>
      <c r="M2952" s="199">
        <v>18</v>
      </c>
      <c r="O2952" s="197" t="s">
        <v>23188</v>
      </c>
      <c r="Q2952" s="197" t="s">
        <v>3229</v>
      </c>
      <c r="S2952" s="57">
        <v>1</v>
      </c>
      <c r="T2952" s="197" t="s">
        <v>19598</v>
      </c>
      <c r="U2952" s="57" t="str">
        <f>VLOOKUP(A2952,'Individual Data'!$K$5:$AC$5544,12,FALSE)</f>
        <v>IPCSR</v>
      </c>
      <c r="V2952" s="14">
        <f>IFERROR(LOOKUP(H2952,{30,43,48,53,58,63,68,73,78,83,88,93,97},{42,47,52,57,62,67,72,77,82,87,92,99,100}),999)</f>
        <v>87</v>
      </c>
      <c r="X2952" s="57">
        <f>VLOOKUP(A2952,'Individual Data'!$K$5:$AC$5544,8,FALSE)</f>
        <v>4</v>
      </c>
      <c r="Y2952" s="57">
        <f>VLOOKUP(A2952,'Individual Data'!$K$5:$AC$5544,9,FALSE)</f>
        <v>2019</v>
      </c>
    </row>
    <row r="2953" spans="1:25" ht="15" customHeight="1" x14ac:dyDescent="0.25">
      <c r="A2953" s="197" t="s">
        <v>13747</v>
      </c>
      <c r="B2953" s="197" t="s">
        <v>23189</v>
      </c>
      <c r="C2953" s="198">
        <v>45243</v>
      </c>
      <c r="D2953" s="199">
        <v>694</v>
      </c>
      <c r="E2953" s="197" t="s">
        <v>19595</v>
      </c>
      <c r="F2953" s="197" t="s">
        <v>19617</v>
      </c>
      <c r="G2953" s="197"/>
      <c r="H2953" s="197">
        <v>83</v>
      </c>
      <c r="I2953" s="197" t="s">
        <v>3225</v>
      </c>
      <c r="J2953" s="197" t="s">
        <v>19596</v>
      </c>
      <c r="K2953" s="57" t="s">
        <v>3196</v>
      </c>
      <c r="M2953" s="199">
        <v>18</v>
      </c>
      <c r="O2953" s="197" t="s">
        <v>23190</v>
      </c>
      <c r="Q2953" s="197" t="s">
        <v>3229</v>
      </c>
      <c r="S2953" s="57">
        <v>1</v>
      </c>
      <c r="T2953" s="197" t="s">
        <v>19598</v>
      </c>
      <c r="U2953" s="57" t="str">
        <f>VLOOKUP(A2953,'Individual Data'!$K$5:$AC$5544,12,FALSE)</f>
        <v>LFSO</v>
      </c>
      <c r="V2953" s="14">
        <f>IFERROR(LOOKUP(H2953,{30,43,48,53,58,63,68,73,78,83,88,93,97},{42,47,52,57,62,67,72,77,82,87,92,99,100}),999)</f>
        <v>87</v>
      </c>
      <c r="X2953" s="57">
        <f>VLOOKUP(A2953,'Individual Data'!$K$5:$AC$5544,8,FALSE)</f>
        <v>4</v>
      </c>
      <c r="Y2953" s="57">
        <f>VLOOKUP(A2953,'Individual Data'!$K$5:$AC$5544,9,FALSE)</f>
        <v>2019</v>
      </c>
    </row>
    <row r="2954" spans="1:25" ht="15" customHeight="1" x14ac:dyDescent="0.25">
      <c r="A2954" s="197" t="s">
        <v>23191</v>
      </c>
      <c r="B2954" s="197" t="s">
        <v>23192</v>
      </c>
      <c r="C2954" s="198">
        <v>45243</v>
      </c>
      <c r="D2954" s="199">
        <v>5046</v>
      </c>
      <c r="E2954" s="197" t="s">
        <v>19595</v>
      </c>
      <c r="F2954" s="197" t="s">
        <v>19617</v>
      </c>
      <c r="G2954" s="197"/>
      <c r="H2954" s="197">
        <v>87</v>
      </c>
      <c r="I2954" s="197" t="s">
        <v>3085</v>
      </c>
      <c r="J2954" s="197" t="s">
        <v>19596</v>
      </c>
      <c r="K2954" s="57" t="s">
        <v>3196</v>
      </c>
      <c r="M2954" s="199">
        <v>18</v>
      </c>
      <c r="O2954" s="197" t="s">
        <v>23193</v>
      </c>
      <c r="Q2954" s="197" t="s">
        <v>3229</v>
      </c>
      <c r="S2954" s="57">
        <v>1</v>
      </c>
      <c r="T2954" s="197" t="s">
        <v>19607</v>
      </c>
      <c r="U2954" s="57" t="str">
        <f>VLOOKUP(A2954,'Individual Data'!$K$5:$AC$5544,12,FALSE)</f>
        <v>NPTH</v>
      </c>
      <c r="V2954" s="14">
        <f>IFERROR(LOOKUP(H2954,{30,43,48,53,58,63,68,73,78,83,88,93,97},{42,47,52,57,62,67,72,77,82,87,92,99,100}),999)</f>
        <v>87</v>
      </c>
      <c r="X2954" s="57">
        <f>VLOOKUP(A2954,'Individual Data'!$K$5:$AC$5544,8,FALSE)</f>
        <v>5</v>
      </c>
      <c r="Y2954" s="57">
        <f>VLOOKUP(A2954,'Individual Data'!$K$5:$AC$5544,9,FALSE)</f>
        <v>2018</v>
      </c>
    </row>
    <row r="2955" spans="1:25" ht="15" customHeight="1" x14ac:dyDescent="0.25">
      <c r="A2955" s="197" t="s">
        <v>13763</v>
      </c>
      <c r="B2955" s="197" t="s">
        <v>23194</v>
      </c>
      <c r="C2955" s="198">
        <v>45236</v>
      </c>
      <c r="D2955" s="199">
        <v>543</v>
      </c>
      <c r="E2955" s="197" t="s">
        <v>19595</v>
      </c>
      <c r="F2955" s="197" t="s">
        <v>19617</v>
      </c>
      <c r="G2955" s="197"/>
      <c r="H2955" s="197">
        <v>90</v>
      </c>
      <c r="I2955" s="197" t="s">
        <v>3225</v>
      </c>
      <c r="J2955" s="197" t="s">
        <v>17688</v>
      </c>
      <c r="K2955" s="229" t="s">
        <v>3228</v>
      </c>
      <c r="M2955" s="199">
        <v>18</v>
      </c>
      <c r="O2955" s="197" t="s">
        <v>19601</v>
      </c>
      <c r="Q2955" s="197" t="s">
        <v>3229</v>
      </c>
      <c r="S2955" s="57">
        <v>1</v>
      </c>
      <c r="T2955" s="197" t="s">
        <v>3229</v>
      </c>
      <c r="U2955" s="57" t="str">
        <f>VLOOKUP(A2955,'Individual Data'!$K$5:$AC$5544,12,FALSE)</f>
        <v>NLVA</v>
      </c>
      <c r="V2955" s="14">
        <f>IFERROR(LOOKUP(H2955,{30,43,48,53,58,63,68,73,78,83,88,93,97},{42,47,52,57,62,67,72,77,82,87,92,99,100}),999)</f>
        <v>92</v>
      </c>
      <c r="X2955" s="57">
        <f>VLOOKUP(A2955,'Individual Data'!$K$5:$AC$5544,8,FALSE)</f>
        <v>4</v>
      </c>
      <c r="Y2955" s="57">
        <f>VLOOKUP(A2955,'Individual Data'!$K$5:$AC$5544,9,FALSE)</f>
        <v>2019</v>
      </c>
    </row>
    <row r="2956" spans="1:25" ht="15" customHeight="1" x14ac:dyDescent="0.25">
      <c r="A2956" s="197" t="s">
        <v>23195</v>
      </c>
      <c r="B2956" s="197" t="s">
        <v>23196</v>
      </c>
      <c r="C2956" s="198">
        <v>45236</v>
      </c>
      <c r="D2956" s="199">
        <v>4230</v>
      </c>
      <c r="E2956" s="197" t="s">
        <v>19595</v>
      </c>
      <c r="F2956" s="197" t="s">
        <v>19617</v>
      </c>
      <c r="G2956" s="197"/>
      <c r="H2956" s="197">
        <v>88</v>
      </c>
      <c r="I2956" s="197" t="s">
        <v>3085</v>
      </c>
      <c r="J2956" s="197" t="s">
        <v>19596</v>
      </c>
      <c r="K2956" s="228" t="s">
        <v>3196</v>
      </c>
      <c r="M2956" s="199">
        <v>18</v>
      </c>
      <c r="O2956" s="197" t="s">
        <v>23197</v>
      </c>
      <c r="Q2956" s="197" t="s">
        <v>3229</v>
      </c>
      <c r="S2956" s="57">
        <v>1</v>
      </c>
      <c r="T2956" s="197" t="s">
        <v>19598</v>
      </c>
      <c r="U2956" s="57" t="str">
        <f>VLOOKUP(A2956,'Individual Data'!$K$5:$AC$5544,12,FALSE)</f>
        <v>Unassigned</v>
      </c>
      <c r="V2956" s="14">
        <f>IFERROR(LOOKUP(H2956,{30,43,48,53,58,63,68,73,78,83,88,93,97},{42,47,52,57,62,67,72,77,82,87,92,99,100}),999)</f>
        <v>92</v>
      </c>
      <c r="X2956" s="57" t="str">
        <f>VLOOKUP(A2956,'Individual Data'!$K$5:$AC$5544,8,FALSE)</f>
        <v>NA</v>
      </c>
      <c r="Y2956" s="57" t="str">
        <f>VLOOKUP(A2956,'Individual Data'!$K$5:$AC$5544,9,FALSE)</f>
        <v>U</v>
      </c>
    </row>
    <row r="2957" spans="1:25" ht="15" customHeight="1" x14ac:dyDescent="0.25">
      <c r="A2957" s="197" t="s">
        <v>23198</v>
      </c>
      <c r="B2957" s="197" t="s">
        <v>23199</v>
      </c>
      <c r="C2957" s="198">
        <v>45236</v>
      </c>
      <c r="D2957" s="199">
        <v>4146</v>
      </c>
      <c r="E2957" s="197" t="s">
        <v>19595</v>
      </c>
      <c r="F2957" s="197" t="s">
        <v>19617</v>
      </c>
      <c r="G2957" s="197"/>
      <c r="H2957" s="197">
        <v>82</v>
      </c>
      <c r="I2957" s="197" t="s">
        <v>3085</v>
      </c>
      <c r="J2957" s="197" t="s">
        <v>19596</v>
      </c>
      <c r="K2957" s="57" t="s">
        <v>3196</v>
      </c>
      <c r="M2957" s="199">
        <v>18</v>
      </c>
      <c r="O2957" s="197" t="s">
        <v>23200</v>
      </c>
      <c r="Q2957" s="197" t="s">
        <v>3229</v>
      </c>
      <c r="S2957" s="57">
        <v>1</v>
      </c>
      <c r="T2957" s="197" t="s">
        <v>19598</v>
      </c>
      <c r="U2957" s="57" t="str">
        <f>VLOOKUP(A2957,'Individual Data'!$K$5:$AC$5544,12,FALSE)</f>
        <v>IPCSR</v>
      </c>
      <c r="V2957" s="14">
        <f>IFERROR(LOOKUP(H2957,{30,43,48,53,58,63,68,73,78,83,88,93,97},{42,47,52,57,62,67,72,77,82,87,92,99,100}),999)</f>
        <v>82</v>
      </c>
      <c r="X2957" s="57">
        <f>VLOOKUP(A2957,'Individual Data'!$K$5:$AC$5544,8,FALSE)</f>
        <v>4</v>
      </c>
      <c r="Y2957" s="57">
        <f>VLOOKUP(A2957,'Individual Data'!$K$5:$AC$5544,9,FALSE)</f>
        <v>2019</v>
      </c>
    </row>
    <row r="2958" spans="1:25" ht="15" customHeight="1" x14ac:dyDescent="0.25">
      <c r="A2958" s="197" t="s">
        <v>23201</v>
      </c>
      <c r="B2958" s="197" t="s">
        <v>23202</v>
      </c>
      <c r="C2958" s="198">
        <v>45230</v>
      </c>
      <c r="D2958" s="199">
        <v>3303</v>
      </c>
      <c r="E2958" s="197" t="s">
        <v>19595</v>
      </c>
      <c r="F2958" s="197" t="s">
        <v>19617</v>
      </c>
      <c r="G2958" s="197"/>
      <c r="H2958" s="197">
        <v>82</v>
      </c>
      <c r="I2958" s="197" t="s">
        <v>3085</v>
      </c>
      <c r="J2958" s="197" t="s">
        <v>17688</v>
      </c>
      <c r="K2958" s="229" t="s">
        <v>3228</v>
      </c>
      <c r="M2958" s="199">
        <v>18</v>
      </c>
      <c r="O2958" s="197" t="s">
        <v>19601</v>
      </c>
      <c r="Q2958" s="197" t="s">
        <v>3229</v>
      </c>
      <c r="S2958" s="57">
        <v>1</v>
      </c>
      <c r="T2958" s="197" t="s">
        <v>3229</v>
      </c>
      <c r="U2958" s="57" t="str">
        <f>VLOOKUP(A2958,'Individual Data'!$K$5:$AC$5544,12,FALSE)</f>
        <v>LFSO</v>
      </c>
      <c r="V2958" s="14">
        <f>IFERROR(LOOKUP(H2958,{30,43,48,53,58,63,68,73,78,83,88,93,97},{42,47,52,57,62,67,72,77,82,87,92,99,100}),999)</f>
        <v>82</v>
      </c>
      <c r="X2958" s="57">
        <f>VLOOKUP(A2958,'Individual Data'!$K$5:$AC$5544,8,FALSE)</f>
        <v>4</v>
      </c>
      <c r="Y2958" s="57">
        <f>VLOOKUP(A2958,'Individual Data'!$K$5:$AC$5544,9,FALSE)</f>
        <v>2019</v>
      </c>
    </row>
    <row r="2959" spans="1:25" ht="15" customHeight="1" x14ac:dyDescent="0.25">
      <c r="A2959" s="197" t="s">
        <v>23203</v>
      </c>
      <c r="B2959" s="197" t="s">
        <v>23204</v>
      </c>
      <c r="C2959" s="198">
        <v>45245</v>
      </c>
      <c r="D2959" s="199">
        <v>7078</v>
      </c>
      <c r="E2959" s="197" t="s">
        <v>19595</v>
      </c>
      <c r="F2959" s="197" t="s">
        <v>19610</v>
      </c>
      <c r="G2959" s="197"/>
      <c r="H2959" s="197">
        <v>85</v>
      </c>
      <c r="I2959" s="197" t="s">
        <v>3085</v>
      </c>
      <c r="J2959" s="197" t="s">
        <v>19596</v>
      </c>
      <c r="K2959" s="228" t="s">
        <v>3196</v>
      </c>
      <c r="M2959" s="199">
        <v>18</v>
      </c>
      <c r="O2959" s="197" t="s">
        <v>19601</v>
      </c>
      <c r="Q2959" s="197" t="s">
        <v>3229</v>
      </c>
      <c r="S2959" s="57">
        <v>1</v>
      </c>
      <c r="T2959" s="197" t="s">
        <v>3229</v>
      </c>
      <c r="U2959" s="57" t="str">
        <f>VLOOKUP(A2959,'Individual Data'!$K$5:$AC$5544,12,FALSE)</f>
        <v>IPCSR</v>
      </c>
      <c r="V2959" s="14">
        <f>IFERROR(LOOKUP(H2959,{30,43,48,53,58,63,68,73,78,83,88,93,97},{42,47,52,57,62,67,72,77,82,87,92,99,100}),999)</f>
        <v>87</v>
      </c>
      <c r="X2959" s="57">
        <f>VLOOKUP(A2959,'Individual Data'!$K$5:$AC$5544,8,FALSE)</f>
        <v>4</v>
      </c>
      <c r="Y2959" s="57">
        <f>VLOOKUP(A2959,'Individual Data'!$K$5:$AC$5544,9,FALSE)</f>
        <v>2019</v>
      </c>
    </row>
    <row r="2960" spans="1:25" ht="15" customHeight="1" x14ac:dyDescent="0.25">
      <c r="A2960" s="197" t="s">
        <v>23205</v>
      </c>
      <c r="B2960" s="197" t="s">
        <v>23206</v>
      </c>
      <c r="C2960" s="198">
        <v>45243</v>
      </c>
      <c r="D2960" s="199">
        <v>692</v>
      </c>
      <c r="E2960" s="197" t="s">
        <v>19595</v>
      </c>
      <c r="F2960" s="197" t="s">
        <v>19617</v>
      </c>
      <c r="G2960" s="197"/>
      <c r="H2960" s="197">
        <v>88</v>
      </c>
      <c r="I2960" s="197" t="s">
        <v>3225</v>
      </c>
      <c r="J2960" s="197" t="s">
        <v>19596</v>
      </c>
      <c r="K2960" s="57" t="s">
        <v>3196</v>
      </c>
      <c r="M2960" s="199">
        <v>18</v>
      </c>
      <c r="O2960" s="197" t="s">
        <v>23207</v>
      </c>
      <c r="Q2960" s="197" t="s">
        <v>3229</v>
      </c>
      <c r="S2960" s="57">
        <v>1</v>
      </c>
      <c r="T2960" s="197" t="s">
        <v>19598</v>
      </c>
      <c r="U2960" s="57" t="str">
        <f>VLOOKUP(A2960,'Individual Data'!$K$5:$AC$5544,12,FALSE)</f>
        <v>NLVA</v>
      </c>
      <c r="V2960" s="14">
        <f>IFERROR(LOOKUP(H2960,{30,43,48,53,58,63,68,73,78,83,88,93,97},{42,47,52,57,62,67,72,77,82,87,92,99,100}),999)</f>
        <v>92</v>
      </c>
      <c r="X2960" s="57">
        <f>VLOOKUP(A2960,'Individual Data'!$K$5:$AC$5544,8,FALSE)</f>
        <v>4</v>
      </c>
      <c r="Y2960" s="57">
        <f>VLOOKUP(A2960,'Individual Data'!$K$5:$AC$5544,9,FALSE)</f>
        <v>2019</v>
      </c>
    </row>
    <row r="2961" spans="1:25" ht="15" customHeight="1" x14ac:dyDescent="0.25">
      <c r="A2961" s="197" t="s">
        <v>14274</v>
      </c>
      <c r="B2961" s="197" t="s">
        <v>23208</v>
      </c>
      <c r="C2961" s="198">
        <v>45245</v>
      </c>
      <c r="D2961" s="199">
        <v>7067</v>
      </c>
      <c r="E2961" s="197" t="s">
        <v>19595</v>
      </c>
      <c r="F2961" s="197" t="s">
        <v>19610</v>
      </c>
      <c r="G2961" s="197"/>
      <c r="H2961" s="197">
        <v>85</v>
      </c>
      <c r="I2961" s="197" t="s">
        <v>3225</v>
      </c>
      <c r="J2961" s="197" t="s">
        <v>19596</v>
      </c>
      <c r="K2961" s="57" t="s">
        <v>3196</v>
      </c>
      <c r="M2961" s="199">
        <v>18</v>
      </c>
      <c r="O2961" s="197" t="s">
        <v>19601</v>
      </c>
      <c r="Q2961" s="197" t="s">
        <v>3229</v>
      </c>
      <c r="S2961" s="57">
        <v>1</v>
      </c>
      <c r="T2961" s="197" t="s">
        <v>3229</v>
      </c>
      <c r="U2961" s="57" t="str">
        <f>VLOOKUP(A2961,'Individual Data'!$K$5:$AC$5544,12,FALSE)</f>
        <v>Unassigned</v>
      </c>
      <c r="V2961" s="14">
        <f>IFERROR(LOOKUP(H2961,{30,43,48,53,58,63,68,73,78,83,88,93,97},{42,47,52,57,62,67,72,77,82,87,92,99,100}),999)</f>
        <v>87</v>
      </c>
      <c r="X2961" s="57" t="str">
        <f>VLOOKUP(A2961,'Individual Data'!$K$5:$AC$5544,8,FALSE)</f>
        <v>NA</v>
      </c>
      <c r="Y2961" s="57" t="str">
        <f>VLOOKUP(A2961,'Individual Data'!$K$5:$AC$5544,9,FALSE)</f>
        <v>U</v>
      </c>
    </row>
    <row r="2962" spans="1:25" ht="15" customHeight="1" x14ac:dyDescent="0.25">
      <c r="A2962" s="197" t="s">
        <v>23209</v>
      </c>
      <c r="B2962" s="197" t="s">
        <v>23210</v>
      </c>
      <c r="C2962" s="198">
        <v>45245</v>
      </c>
      <c r="D2962" s="199">
        <v>7030</v>
      </c>
      <c r="E2962" s="197" t="s">
        <v>19595</v>
      </c>
      <c r="F2962" s="197" t="s">
        <v>19610</v>
      </c>
      <c r="G2962" s="197"/>
      <c r="H2962" s="197">
        <v>85</v>
      </c>
      <c r="I2962" s="197" t="s">
        <v>3085</v>
      </c>
      <c r="J2962" s="197" t="s">
        <v>19596</v>
      </c>
      <c r="K2962" s="57" t="s">
        <v>3196</v>
      </c>
      <c r="M2962" s="199">
        <v>18</v>
      </c>
      <c r="O2962" s="197" t="s">
        <v>19601</v>
      </c>
      <c r="Q2962" s="197" t="s">
        <v>3229</v>
      </c>
      <c r="S2962" s="57">
        <v>1</v>
      </c>
      <c r="T2962" s="197" t="s">
        <v>3229</v>
      </c>
      <c r="U2962" s="57" t="str">
        <f>VLOOKUP(A2962,'Individual Data'!$K$5:$AC$5544,12,FALSE)</f>
        <v>Unassigned</v>
      </c>
      <c r="V2962" s="14">
        <f>IFERROR(LOOKUP(H2962,{30,43,48,53,58,63,68,73,78,83,88,93,97},{42,47,52,57,62,67,72,77,82,87,92,99,100}),999)</f>
        <v>87</v>
      </c>
      <c r="X2962" s="57" t="str">
        <f>VLOOKUP(A2962,'Individual Data'!$K$5:$AC$5544,8,FALSE)</f>
        <v>NA</v>
      </c>
      <c r="Y2962" s="57" t="str">
        <f>VLOOKUP(A2962,'Individual Data'!$K$5:$AC$5544,9,FALSE)</f>
        <v>U</v>
      </c>
    </row>
    <row r="2963" spans="1:25" ht="15" customHeight="1" x14ac:dyDescent="0.25">
      <c r="A2963" s="197" t="s">
        <v>23211</v>
      </c>
      <c r="B2963" s="197" t="s">
        <v>23212</v>
      </c>
      <c r="C2963" s="198">
        <v>45222</v>
      </c>
      <c r="D2963" s="199">
        <v>24612</v>
      </c>
      <c r="E2963" s="197" t="s">
        <v>19595</v>
      </c>
      <c r="F2963" s="197" t="s">
        <v>17699</v>
      </c>
      <c r="G2963" s="197"/>
      <c r="H2963" s="197">
        <v>84</v>
      </c>
      <c r="I2963" s="197" t="s">
        <v>3085</v>
      </c>
      <c r="J2963" s="197" t="s">
        <v>19596</v>
      </c>
      <c r="K2963" s="57" t="s">
        <v>3196</v>
      </c>
      <c r="M2963" s="199">
        <v>18</v>
      </c>
      <c r="O2963" s="197" t="s">
        <v>23213</v>
      </c>
      <c r="Q2963" s="197" t="s">
        <v>3229</v>
      </c>
      <c r="S2963" s="57">
        <v>1</v>
      </c>
      <c r="T2963" s="197" t="s">
        <v>19598</v>
      </c>
      <c r="U2963" s="57" t="str">
        <f>VLOOKUP(A2963,'Individual Data'!$K$5:$AC$5544,12,FALSE)</f>
        <v>Unassigned</v>
      </c>
      <c r="V2963" s="14">
        <f>IFERROR(LOOKUP(H2963,{30,43,48,53,58,63,68,73,78,83,88,93,97},{42,47,52,57,62,67,72,77,82,87,92,99,100}),999)</f>
        <v>87</v>
      </c>
      <c r="X2963" s="57" t="str">
        <f>VLOOKUP(A2963,'Individual Data'!$K$5:$AC$5544,8,FALSE)</f>
        <v>NA</v>
      </c>
      <c r="Y2963" s="57" t="str">
        <f>VLOOKUP(A2963,'Individual Data'!$K$5:$AC$5544,9,FALSE)</f>
        <v>U</v>
      </c>
    </row>
    <row r="2964" spans="1:25" ht="15" customHeight="1" x14ac:dyDescent="0.25">
      <c r="A2964" s="197" t="s">
        <v>23214</v>
      </c>
      <c r="B2964" s="197" t="s">
        <v>23215</v>
      </c>
      <c r="C2964" s="198">
        <v>45245</v>
      </c>
      <c r="D2964" s="199">
        <v>7023</v>
      </c>
      <c r="E2964" s="197" t="s">
        <v>19595</v>
      </c>
      <c r="F2964" s="197" t="s">
        <v>19610</v>
      </c>
      <c r="G2964" s="197"/>
      <c r="H2964" s="197">
        <v>84</v>
      </c>
      <c r="I2964" s="197" t="s">
        <v>3085</v>
      </c>
      <c r="J2964" s="197" t="s">
        <v>17688</v>
      </c>
      <c r="K2964" s="229" t="s">
        <v>3228</v>
      </c>
      <c r="M2964" s="199">
        <v>18</v>
      </c>
      <c r="O2964" s="197" t="s">
        <v>19601</v>
      </c>
      <c r="Q2964" s="197" t="s">
        <v>3229</v>
      </c>
      <c r="S2964" s="57">
        <v>1</v>
      </c>
      <c r="T2964" s="197" t="s">
        <v>3229</v>
      </c>
      <c r="U2964" s="57" t="str">
        <f>VLOOKUP(A2964,'Individual Data'!$K$5:$AC$5544,12,FALSE)</f>
        <v>IPCSR</v>
      </c>
      <c r="V2964" s="14">
        <f>IFERROR(LOOKUP(H2964,{30,43,48,53,58,63,68,73,78,83,88,93,97},{42,47,52,57,62,67,72,77,82,87,92,99,100}),999)</f>
        <v>87</v>
      </c>
      <c r="X2964" s="57">
        <f>VLOOKUP(A2964,'Individual Data'!$K$5:$AC$5544,8,FALSE)</f>
        <v>4</v>
      </c>
      <c r="Y2964" s="57">
        <f>VLOOKUP(A2964,'Individual Data'!$K$5:$AC$5544,9,FALSE)</f>
        <v>2019</v>
      </c>
    </row>
    <row r="2965" spans="1:25" ht="15" customHeight="1" x14ac:dyDescent="0.25">
      <c r="A2965" s="197" t="s">
        <v>14311</v>
      </c>
      <c r="B2965" s="197" t="s">
        <v>23216</v>
      </c>
      <c r="C2965" s="198">
        <v>45243</v>
      </c>
      <c r="D2965" s="199">
        <v>670</v>
      </c>
      <c r="E2965" s="197" t="s">
        <v>19595</v>
      </c>
      <c r="F2965" s="197" t="s">
        <v>19617</v>
      </c>
      <c r="G2965" s="197"/>
      <c r="H2965" s="197">
        <v>94</v>
      </c>
      <c r="I2965" s="197" t="s">
        <v>3225</v>
      </c>
      <c r="J2965" s="197" t="s">
        <v>19596</v>
      </c>
      <c r="K2965" s="228" t="s">
        <v>3196</v>
      </c>
      <c r="M2965" s="199">
        <v>18</v>
      </c>
      <c r="O2965" s="197" t="s">
        <v>23217</v>
      </c>
      <c r="Q2965" s="197" t="s">
        <v>3229</v>
      </c>
      <c r="S2965" s="57">
        <v>1</v>
      </c>
      <c r="T2965" s="197" t="s">
        <v>19607</v>
      </c>
      <c r="U2965" s="57" t="str">
        <f>VLOOKUP(A2965,'Individual Data'!$K$5:$AC$5544,12,FALSE)</f>
        <v>Unassigned</v>
      </c>
      <c r="V2965" s="14">
        <f>IFERROR(LOOKUP(H2965,{30,43,48,53,58,63,68,73,78,83,88,93,97},{42,47,52,57,62,67,72,77,82,87,92,99,100}),999)</f>
        <v>99</v>
      </c>
      <c r="X2965" s="57" t="str">
        <f>VLOOKUP(A2965,'Individual Data'!$K$5:$AC$5544,8,FALSE)</f>
        <v>NA</v>
      </c>
      <c r="Y2965" s="57" t="str">
        <f>VLOOKUP(A2965,'Individual Data'!$K$5:$AC$5544,9,FALSE)</f>
        <v>U</v>
      </c>
    </row>
    <row r="2966" spans="1:25" ht="15" customHeight="1" x14ac:dyDescent="0.25">
      <c r="A2966" s="197" t="s">
        <v>23218</v>
      </c>
      <c r="B2966" s="197" t="s">
        <v>23219</v>
      </c>
      <c r="C2966" s="198">
        <v>45236</v>
      </c>
      <c r="D2966" s="199">
        <v>4168</v>
      </c>
      <c r="E2966" s="197" t="s">
        <v>19595</v>
      </c>
      <c r="F2966" s="197" t="s">
        <v>19617</v>
      </c>
      <c r="G2966" s="197"/>
      <c r="H2966" s="197">
        <v>91</v>
      </c>
      <c r="I2966" s="197" t="s">
        <v>3085</v>
      </c>
      <c r="J2966" s="197" t="s">
        <v>19596</v>
      </c>
      <c r="K2966" s="229" t="s">
        <v>3228</v>
      </c>
      <c r="M2966" s="199">
        <v>18</v>
      </c>
      <c r="O2966" s="197" t="s">
        <v>19601</v>
      </c>
      <c r="Q2966" s="197" t="s">
        <v>3229</v>
      </c>
      <c r="S2966" s="57">
        <v>1</v>
      </c>
      <c r="T2966" s="197" t="s">
        <v>3229</v>
      </c>
      <c r="U2966" s="57" t="str">
        <f>VLOOKUP(A2966,'Individual Data'!$K$5:$AC$5544,12,FALSE)</f>
        <v>UMA</v>
      </c>
      <c r="V2966" s="14">
        <f>IFERROR(LOOKUP(H2966,{30,43,48,53,58,63,68,73,78,83,88,93,97},{42,47,52,57,62,67,72,77,82,87,92,99,100}),999)</f>
        <v>92</v>
      </c>
      <c r="X2966" s="57">
        <f>VLOOKUP(A2966,'Individual Data'!$K$5:$AC$5544,8,FALSE)</f>
        <v>5</v>
      </c>
      <c r="Y2966" s="57">
        <f>VLOOKUP(A2966,'Individual Data'!$K$5:$AC$5544,9,FALSE)</f>
        <v>2018</v>
      </c>
    </row>
    <row r="2967" spans="1:25" ht="15" customHeight="1" x14ac:dyDescent="0.25">
      <c r="A2967" s="197" t="s">
        <v>23220</v>
      </c>
      <c r="B2967" s="197" t="s">
        <v>23221</v>
      </c>
      <c r="C2967" s="198">
        <v>45243</v>
      </c>
      <c r="D2967" s="199">
        <v>5003</v>
      </c>
      <c r="E2967" s="197" t="s">
        <v>19595</v>
      </c>
      <c r="F2967" s="197" t="s">
        <v>19617</v>
      </c>
      <c r="G2967" s="197"/>
      <c r="H2967" s="197">
        <v>90</v>
      </c>
      <c r="I2967" s="197" t="s">
        <v>3085</v>
      </c>
      <c r="J2967" s="197" t="s">
        <v>17688</v>
      </c>
      <c r="K2967" s="197" t="s">
        <v>3228</v>
      </c>
      <c r="M2967" s="199">
        <v>18</v>
      </c>
      <c r="O2967" s="197" t="s">
        <v>19601</v>
      </c>
      <c r="Q2967" s="197" t="s">
        <v>3229</v>
      </c>
      <c r="S2967" s="57">
        <v>1</v>
      </c>
      <c r="T2967" s="197" t="s">
        <v>3229</v>
      </c>
      <c r="U2967" s="57" t="str">
        <f>VLOOKUP(A2967,'Individual Data'!$K$5:$AC$5544,12,FALSE)</f>
        <v>BCA2</v>
      </c>
      <c r="V2967" s="14">
        <f>IFERROR(LOOKUP(H2967,{30,43,48,53,58,63,68,73,78,83,88,93,97},{42,47,52,57,62,67,72,77,82,87,92,99,100}),999)</f>
        <v>92</v>
      </c>
      <c r="X2967" s="57">
        <f>VLOOKUP(A2967,'Individual Data'!$K$5:$AC$5544,8,FALSE)</f>
        <v>5</v>
      </c>
      <c r="Y2967" s="57">
        <f>VLOOKUP(A2967,'Individual Data'!$K$5:$AC$5544,9,FALSE)</f>
        <v>2018</v>
      </c>
    </row>
    <row r="2968" spans="1:25" ht="15" customHeight="1" x14ac:dyDescent="0.25">
      <c r="A2968" s="197" t="s">
        <v>14340</v>
      </c>
      <c r="B2968" s="197" t="s">
        <v>23222</v>
      </c>
      <c r="C2968" s="198">
        <v>45230</v>
      </c>
      <c r="D2968" s="199">
        <v>3289</v>
      </c>
      <c r="E2968" s="197" t="s">
        <v>19595</v>
      </c>
      <c r="F2968" s="197" t="s">
        <v>19617</v>
      </c>
      <c r="G2968" s="197"/>
      <c r="H2968" s="197">
        <v>87</v>
      </c>
      <c r="I2968" s="197" t="s">
        <v>3085</v>
      </c>
      <c r="J2968" s="197" t="s">
        <v>19596</v>
      </c>
      <c r="K2968" s="228" t="s">
        <v>3196</v>
      </c>
      <c r="M2968" s="199">
        <v>18</v>
      </c>
      <c r="O2968" s="197" t="s">
        <v>23223</v>
      </c>
      <c r="Q2968" s="197" t="s">
        <v>3229</v>
      </c>
      <c r="S2968" s="57">
        <v>1</v>
      </c>
      <c r="T2968" s="197" t="s">
        <v>19598</v>
      </c>
      <c r="U2968" s="57" t="str">
        <f>VLOOKUP(A2968,'Individual Data'!$K$5:$AC$5544,12,FALSE)</f>
        <v>IPCSR</v>
      </c>
      <c r="V2968" s="14">
        <f>IFERROR(LOOKUP(H2968,{30,43,48,53,58,63,68,73,78,83,88,93,97},{42,47,52,57,62,67,72,77,82,87,92,99,100}),999)</f>
        <v>87</v>
      </c>
      <c r="X2968" s="57">
        <f>VLOOKUP(A2968,'Individual Data'!$K$5:$AC$5544,8,FALSE)</f>
        <v>4</v>
      </c>
      <c r="Y2968" s="57">
        <f>VLOOKUP(A2968,'Individual Data'!$K$5:$AC$5544,9,FALSE)</f>
        <v>2019</v>
      </c>
    </row>
    <row r="2969" spans="1:25" ht="15" customHeight="1" x14ac:dyDescent="0.25">
      <c r="A2969" s="197" t="s">
        <v>23224</v>
      </c>
      <c r="B2969" s="197" t="s">
        <v>23225</v>
      </c>
      <c r="C2969" s="198">
        <v>45223</v>
      </c>
      <c r="D2969" s="199">
        <v>221</v>
      </c>
      <c r="E2969" s="197" t="s">
        <v>19595</v>
      </c>
      <c r="F2969" s="197" t="s">
        <v>19617</v>
      </c>
      <c r="G2969" s="197"/>
      <c r="H2969" s="197">
        <v>82</v>
      </c>
      <c r="I2969" s="197" t="s">
        <v>3225</v>
      </c>
      <c r="J2969" s="197" t="s">
        <v>19596</v>
      </c>
      <c r="K2969" s="57" t="s">
        <v>3196</v>
      </c>
      <c r="M2969" s="199">
        <v>18</v>
      </c>
      <c r="O2969" s="197" t="s">
        <v>23226</v>
      </c>
      <c r="Q2969" s="197" t="s">
        <v>3229</v>
      </c>
      <c r="S2969" s="57">
        <v>1</v>
      </c>
      <c r="T2969" s="197" t="s">
        <v>19598</v>
      </c>
      <c r="U2969" s="57" t="str">
        <f>VLOOKUP(A2969,'Individual Data'!$K$5:$AC$5544,12,FALSE)</f>
        <v>IPCSR</v>
      </c>
      <c r="V2969" s="14">
        <f>IFERROR(LOOKUP(H2969,{30,43,48,53,58,63,68,73,78,83,88,93,97},{42,47,52,57,62,67,72,77,82,87,92,99,100}),999)</f>
        <v>82</v>
      </c>
      <c r="X2969" s="57">
        <f>VLOOKUP(A2969,'Individual Data'!$K$5:$AC$5544,8,FALSE)</f>
        <v>4</v>
      </c>
      <c r="Y2969" s="57">
        <f>VLOOKUP(A2969,'Individual Data'!$K$5:$AC$5544,9,FALSE)</f>
        <v>2019</v>
      </c>
    </row>
    <row r="2970" spans="1:25" ht="15" customHeight="1" x14ac:dyDescent="0.25">
      <c r="A2970" s="197" t="s">
        <v>23227</v>
      </c>
      <c r="B2970" s="197" t="s">
        <v>23228</v>
      </c>
      <c r="C2970" s="198">
        <v>45230</v>
      </c>
      <c r="D2970" s="199">
        <v>3238</v>
      </c>
      <c r="E2970" s="197" t="s">
        <v>19595</v>
      </c>
      <c r="F2970" s="197" t="s">
        <v>19617</v>
      </c>
      <c r="G2970" s="197"/>
      <c r="H2970" s="197">
        <v>84</v>
      </c>
      <c r="I2970" s="197" t="s">
        <v>3085</v>
      </c>
      <c r="J2970" s="197" t="s">
        <v>17688</v>
      </c>
      <c r="K2970" s="229" t="s">
        <v>3228</v>
      </c>
      <c r="M2970" s="199">
        <v>18</v>
      </c>
      <c r="O2970" s="197" t="s">
        <v>19601</v>
      </c>
      <c r="Q2970" s="197" t="s">
        <v>3229</v>
      </c>
      <c r="S2970" s="57">
        <v>1</v>
      </c>
      <c r="T2970" s="197" t="s">
        <v>3229</v>
      </c>
      <c r="U2970" s="57" t="str">
        <f>VLOOKUP(A2970,'Individual Data'!$K$5:$AC$5544,12,FALSE)</f>
        <v>PLA2</v>
      </c>
      <c r="V2970" s="14">
        <f>IFERROR(LOOKUP(H2970,{30,43,48,53,58,63,68,73,78,83,88,93,97},{42,47,52,57,62,67,72,77,82,87,92,99,100}),999)</f>
        <v>87</v>
      </c>
      <c r="X2970" s="57">
        <f>VLOOKUP(A2970,'Individual Data'!$K$5:$AC$5544,8,FALSE)</f>
        <v>4</v>
      </c>
      <c r="Y2970" s="57">
        <f>VLOOKUP(A2970,'Individual Data'!$K$5:$AC$5544,9,FALSE)</f>
        <v>2019</v>
      </c>
    </row>
    <row r="2971" spans="1:25" ht="15" customHeight="1" x14ac:dyDescent="0.25">
      <c r="A2971" s="197" t="s">
        <v>14354</v>
      </c>
      <c r="B2971" s="197" t="s">
        <v>23229</v>
      </c>
      <c r="C2971" s="198">
        <v>45230</v>
      </c>
      <c r="D2971" s="199">
        <v>3271</v>
      </c>
      <c r="E2971" s="197" t="s">
        <v>19595</v>
      </c>
      <c r="F2971" s="197" t="s">
        <v>19617</v>
      </c>
      <c r="G2971" s="197"/>
      <c r="H2971" s="197">
        <v>84</v>
      </c>
      <c r="I2971" s="197" t="s">
        <v>3085</v>
      </c>
      <c r="J2971" s="197" t="s">
        <v>17688</v>
      </c>
      <c r="K2971" s="197" t="s">
        <v>3228</v>
      </c>
      <c r="M2971" s="199">
        <v>18</v>
      </c>
      <c r="O2971" s="197" t="s">
        <v>19601</v>
      </c>
      <c r="Q2971" s="197" t="s">
        <v>3229</v>
      </c>
      <c r="S2971" s="57">
        <v>1</v>
      </c>
      <c r="T2971" s="197" t="s">
        <v>3229</v>
      </c>
      <c r="U2971" s="57" t="str">
        <f>VLOOKUP(A2971,'Individual Data'!$K$5:$AC$5544,12,FALSE)</f>
        <v>LFYO</v>
      </c>
      <c r="V2971" s="14">
        <f>IFERROR(LOOKUP(H2971,{30,43,48,53,58,63,68,73,78,83,88,93,97},{42,47,52,57,62,67,72,77,82,87,92,99,100}),999)</f>
        <v>87</v>
      </c>
      <c r="X2971" s="57">
        <f>VLOOKUP(A2971,'Individual Data'!$K$5:$AC$5544,8,FALSE)</f>
        <v>5</v>
      </c>
      <c r="Y2971" s="57">
        <f>VLOOKUP(A2971,'Individual Data'!$K$5:$AC$5544,9,FALSE)</f>
        <v>2018</v>
      </c>
    </row>
    <row r="2972" spans="1:25" ht="15" customHeight="1" x14ac:dyDescent="0.25">
      <c r="A2972" s="197" t="s">
        <v>23230</v>
      </c>
      <c r="B2972" s="197" t="s">
        <v>23231</v>
      </c>
      <c r="C2972" s="198">
        <v>45245</v>
      </c>
      <c r="D2972" s="199">
        <v>7070</v>
      </c>
      <c r="E2972" s="197" t="s">
        <v>19595</v>
      </c>
      <c r="F2972" s="197" t="s">
        <v>19610</v>
      </c>
      <c r="G2972" s="197"/>
      <c r="H2972" s="197">
        <v>80</v>
      </c>
      <c r="I2972" s="197" t="s">
        <v>3085</v>
      </c>
      <c r="J2972" s="197" t="s">
        <v>19596</v>
      </c>
      <c r="K2972" s="228" t="s">
        <v>3196</v>
      </c>
      <c r="M2972" s="199">
        <v>18</v>
      </c>
      <c r="O2972" s="197" t="s">
        <v>19601</v>
      </c>
      <c r="Q2972" s="197" t="s">
        <v>3229</v>
      </c>
      <c r="S2972" s="57">
        <v>1</v>
      </c>
      <c r="T2972" s="197" t="s">
        <v>3229</v>
      </c>
      <c r="U2972" s="57" t="str">
        <f>VLOOKUP(A2972,'Individual Data'!$K$5:$AC$5544,12,FALSE)</f>
        <v>IPCSR</v>
      </c>
      <c r="V2972" s="14">
        <f>IFERROR(LOOKUP(H2972,{30,43,48,53,58,63,68,73,78,83,88,93,97},{42,47,52,57,62,67,72,77,82,87,92,99,100}),999)</f>
        <v>82</v>
      </c>
      <c r="X2972" s="57">
        <f>VLOOKUP(A2972,'Individual Data'!$K$5:$AC$5544,8,FALSE)</f>
        <v>4</v>
      </c>
      <c r="Y2972" s="57">
        <f>VLOOKUP(A2972,'Individual Data'!$K$5:$AC$5544,9,FALSE)</f>
        <v>2019</v>
      </c>
    </row>
    <row r="2973" spans="1:25" ht="15" customHeight="1" x14ac:dyDescent="0.25">
      <c r="A2973" s="197" t="s">
        <v>23232</v>
      </c>
      <c r="B2973" s="197" t="s">
        <v>23233</v>
      </c>
      <c r="C2973" s="198">
        <v>45236</v>
      </c>
      <c r="D2973" s="199">
        <v>4254</v>
      </c>
      <c r="E2973" s="197" t="s">
        <v>19595</v>
      </c>
      <c r="F2973" s="197" t="s">
        <v>19617</v>
      </c>
      <c r="G2973" s="197"/>
      <c r="H2973" s="197">
        <v>82</v>
      </c>
      <c r="I2973" s="197" t="s">
        <v>3085</v>
      </c>
      <c r="J2973" s="197" t="s">
        <v>19596</v>
      </c>
      <c r="K2973" s="57" t="s">
        <v>3196</v>
      </c>
      <c r="M2973" s="199">
        <v>18</v>
      </c>
      <c r="O2973" s="197" t="s">
        <v>23234</v>
      </c>
      <c r="Q2973" s="197" t="s">
        <v>3229</v>
      </c>
      <c r="S2973" s="57">
        <v>1</v>
      </c>
      <c r="T2973" s="197" t="s">
        <v>19598</v>
      </c>
      <c r="U2973" s="57" t="str">
        <f>VLOOKUP(A2973,'Individual Data'!$K$5:$AC$5544,12,FALSE)</f>
        <v>LFSO</v>
      </c>
      <c r="V2973" s="14">
        <f>IFERROR(LOOKUP(H2973,{30,43,48,53,58,63,68,73,78,83,88,93,97},{42,47,52,57,62,67,72,77,82,87,92,99,100}),999)</f>
        <v>82</v>
      </c>
      <c r="X2973" s="57">
        <f>VLOOKUP(A2973,'Individual Data'!$K$5:$AC$5544,8,FALSE)</f>
        <v>4</v>
      </c>
      <c r="Y2973" s="57">
        <f>VLOOKUP(A2973,'Individual Data'!$K$5:$AC$5544,9,FALSE)</f>
        <v>2019</v>
      </c>
    </row>
    <row r="2974" spans="1:25" ht="15" customHeight="1" x14ac:dyDescent="0.25">
      <c r="A2974" s="197" t="s">
        <v>14374</v>
      </c>
      <c r="B2974" s="197" t="s">
        <v>23235</v>
      </c>
      <c r="C2974" s="198">
        <v>45243</v>
      </c>
      <c r="D2974" s="199">
        <v>603</v>
      </c>
      <c r="E2974" s="197" t="s">
        <v>19595</v>
      </c>
      <c r="F2974" s="197" t="s">
        <v>19617</v>
      </c>
      <c r="G2974" s="197"/>
      <c r="H2974" s="197">
        <v>85</v>
      </c>
      <c r="I2974" s="197" t="s">
        <v>3225</v>
      </c>
      <c r="J2974" s="197" t="s">
        <v>19596</v>
      </c>
      <c r="K2974" s="57" t="s">
        <v>3196</v>
      </c>
      <c r="M2974" s="199">
        <v>18</v>
      </c>
      <c r="O2974" s="197" t="s">
        <v>23236</v>
      </c>
      <c r="Q2974" s="197" t="s">
        <v>3229</v>
      </c>
      <c r="S2974" s="57">
        <v>1</v>
      </c>
      <c r="T2974" s="197" t="s">
        <v>19598</v>
      </c>
      <c r="U2974" s="57" t="str">
        <f>VLOOKUP(A2974,'Individual Data'!$K$5:$AC$5544,12,FALSE)</f>
        <v>IPCSR</v>
      </c>
      <c r="V2974" s="14">
        <f>IFERROR(LOOKUP(H2974,{30,43,48,53,58,63,68,73,78,83,88,93,97},{42,47,52,57,62,67,72,77,82,87,92,99,100}),999)</f>
        <v>87</v>
      </c>
      <c r="X2974" s="57">
        <f>VLOOKUP(A2974,'Individual Data'!$K$5:$AC$5544,8,FALSE)</f>
        <v>4</v>
      </c>
      <c r="Y2974" s="57">
        <f>VLOOKUP(A2974,'Individual Data'!$K$5:$AC$5544,9,FALSE)</f>
        <v>2019</v>
      </c>
    </row>
    <row r="2975" spans="1:25" ht="15" customHeight="1" x14ac:dyDescent="0.25">
      <c r="A2975" s="197" t="s">
        <v>23237</v>
      </c>
      <c r="B2975" s="197" t="s">
        <v>23238</v>
      </c>
      <c r="C2975" s="198">
        <v>45236</v>
      </c>
      <c r="D2975" s="199">
        <v>4243</v>
      </c>
      <c r="E2975" s="197" t="s">
        <v>19595</v>
      </c>
      <c r="F2975" s="197" t="s">
        <v>19617</v>
      </c>
      <c r="G2975" s="197"/>
      <c r="H2975" s="197">
        <v>88</v>
      </c>
      <c r="I2975" s="197" t="s">
        <v>3085</v>
      </c>
      <c r="J2975" s="197" t="s">
        <v>17688</v>
      </c>
      <c r="K2975" s="229" t="s">
        <v>3228</v>
      </c>
      <c r="M2975" s="199">
        <v>18</v>
      </c>
      <c r="O2975" s="197" t="s">
        <v>19601</v>
      </c>
      <c r="Q2975" s="197" t="s">
        <v>3229</v>
      </c>
      <c r="S2975" s="57">
        <v>1</v>
      </c>
      <c r="T2975" s="197" t="s">
        <v>3229</v>
      </c>
      <c r="U2975" s="57" t="str">
        <f>VLOOKUP(A2975,'Individual Data'!$K$5:$AC$5544,12,FALSE)</f>
        <v>BCA2</v>
      </c>
      <c r="V2975" s="14">
        <f>IFERROR(LOOKUP(H2975,{30,43,48,53,58,63,68,73,78,83,88,93,97},{42,47,52,57,62,67,72,77,82,87,92,99,100}),999)</f>
        <v>92</v>
      </c>
      <c r="X2975" s="57">
        <f>VLOOKUP(A2975,'Individual Data'!$K$5:$AC$5544,8,FALSE)</f>
        <v>4</v>
      </c>
      <c r="Y2975" s="57">
        <f>VLOOKUP(A2975,'Individual Data'!$K$5:$AC$5544,9,FALSE)</f>
        <v>2019</v>
      </c>
    </row>
    <row r="2976" spans="1:25" ht="15" customHeight="1" x14ac:dyDescent="0.25">
      <c r="A2976" s="197" t="s">
        <v>14392</v>
      </c>
      <c r="B2976" s="197" t="s">
        <v>23239</v>
      </c>
      <c r="C2976" s="198">
        <v>45230</v>
      </c>
      <c r="D2976" s="199">
        <v>392</v>
      </c>
      <c r="E2976" s="197" t="s">
        <v>19595</v>
      </c>
      <c r="F2976" s="197" t="s">
        <v>19617</v>
      </c>
      <c r="G2976" s="197"/>
      <c r="H2976" s="197">
        <v>89</v>
      </c>
      <c r="I2976" s="197" t="s">
        <v>3225</v>
      </c>
      <c r="J2976" s="197" t="s">
        <v>19596</v>
      </c>
      <c r="K2976" s="228" t="s">
        <v>3196</v>
      </c>
      <c r="M2976" s="199">
        <v>18</v>
      </c>
      <c r="O2976" s="197" t="s">
        <v>23240</v>
      </c>
      <c r="Q2976" s="197" t="s">
        <v>3229</v>
      </c>
      <c r="S2976" s="57">
        <v>1</v>
      </c>
      <c r="T2976" s="197" t="s">
        <v>19598</v>
      </c>
      <c r="U2976" s="57" t="str">
        <f>VLOOKUP(A2976,'Individual Data'!$K$5:$AC$5544,12,FALSE)</f>
        <v>IPCSR</v>
      </c>
      <c r="V2976" s="14">
        <f>IFERROR(LOOKUP(H2976,{30,43,48,53,58,63,68,73,78,83,88,93,97},{42,47,52,57,62,67,72,77,82,87,92,99,100}),999)</f>
        <v>92</v>
      </c>
      <c r="X2976" s="57">
        <f>VLOOKUP(A2976,'Individual Data'!$K$5:$AC$5544,8,FALSE)</f>
        <v>4</v>
      </c>
      <c r="Y2976" s="57">
        <f>VLOOKUP(A2976,'Individual Data'!$K$5:$AC$5544,9,FALSE)</f>
        <v>2019</v>
      </c>
    </row>
    <row r="2977" spans="1:25" ht="15" customHeight="1" x14ac:dyDescent="0.25">
      <c r="A2977" s="197" t="s">
        <v>23241</v>
      </c>
      <c r="B2977" s="197" t="s">
        <v>23242</v>
      </c>
      <c r="C2977" s="198">
        <v>45236</v>
      </c>
      <c r="D2977" s="199">
        <v>547</v>
      </c>
      <c r="E2977" s="197" t="s">
        <v>19595</v>
      </c>
      <c r="F2977" s="197" t="s">
        <v>19617</v>
      </c>
      <c r="G2977" s="197"/>
      <c r="H2977" s="197">
        <v>91.5</v>
      </c>
      <c r="I2977" s="197" t="s">
        <v>3225</v>
      </c>
      <c r="J2977" s="197" t="s">
        <v>19596</v>
      </c>
      <c r="K2977" s="57" t="s">
        <v>3196</v>
      </c>
      <c r="M2977" s="199">
        <v>18</v>
      </c>
      <c r="O2977" s="197" t="s">
        <v>23243</v>
      </c>
      <c r="Q2977" s="197" t="s">
        <v>3229</v>
      </c>
      <c r="S2977" s="57">
        <v>1</v>
      </c>
      <c r="T2977" s="197" t="s">
        <v>19607</v>
      </c>
      <c r="U2977" s="57" t="str">
        <f>VLOOKUP(A2977,'Individual Data'!$K$5:$AC$5544,12,FALSE)</f>
        <v>Unassigned</v>
      </c>
      <c r="V2977" s="14">
        <f>IFERROR(LOOKUP(H2977,{30,43,48,53,58,63,68,73,78,83,88,93,97},{42,47,52,57,62,67,72,77,82,87,92,99,100}),999)</f>
        <v>92</v>
      </c>
      <c r="X2977" s="57" t="str">
        <f>VLOOKUP(A2977,'Individual Data'!$K$5:$AC$5544,8,FALSE)</f>
        <v>NA</v>
      </c>
      <c r="Y2977" s="57" t="str">
        <f>VLOOKUP(A2977,'Individual Data'!$K$5:$AC$5544,9,FALSE)</f>
        <v>U</v>
      </c>
    </row>
    <row r="2978" spans="1:25" ht="15" customHeight="1" x14ac:dyDescent="0.25">
      <c r="A2978" s="197" t="s">
        <v>23244</v>
      </c>
      <c r="B2978" s="197" t="s">
        <v>23245</v>
      </c>
      <c r="C2978" s="198">
        <v>45236</v>
      </c>
      <c r="D2978" s="199">
        <v>4229</v>
      </c>
      <c r="E2978" s="197" t="s">
        <v>19595</v>
      </c>
      <c r="F2978" s="197" t="s">
        <v>19617</v>
      </c>
      <c r="G2978" s="197"/>
      <c r="H2978" s="197">
        <v>84</v>
      </c>
      <c r="I2978" s="197" t="s">
        <v>3085</v>
      </c>
      <c r="J2978" s="197" t="s">
        <v>19596</v>
      </c>
      <c r="K2978" s="57" t="s">
        <v>3196</v>
      </c>
      <c r="M2978" s="199">
        <v>18</v>
      </c>
      <c r="O2978" s="197" t="s">
        <v>23246</v>
      </c>
      <c r="Q2978" s="197" t="s">
        <v>3229</v>
      </c>
      <c r="S2978" s="57">
        <v>1</v>
      </c>
      <c r="T2978" s="197" t="s">
        <v>19598</v>
      </c>
      <c r="U2978" s="57" t="str">
        <f>VLOOKUP(A2978,'Individual Data'!$K$5:$AC$5544,12,FALSE)</f>
        <v>NPTH</v>
      </c>
      <c r="V2978" s="14">
        <f>IFERROR(LOOKUP(H2978,{30,43,48,53,58,63,68,73,78,83,88,93,97},{42,47,52,57,62,67,72,77,82,87,92,99,100}),999)</f>
        <v>87</v>
      </c>
      <c r="X2978" s="57">
        <f>VLOOKUP(A2978,'Individual Data'!$K$5:$AC$5544,8,FALSE)</f>
        <v>4</v>
      </c>
      <c r="Y2978" s="57">
        <f>VLOOKUP(A2978,'Individual Data'!$K$5:$AC$5544,9,FALSE)</f>
        <v>2019</v>
      </c>
    </row>
    <row r="2979" spans="1:25" ht="15" customHeight="1" x14ac:dyDescent="0.25">
      <c r="A2979" s="197" t="s">
        <v>23247</v>
      </c>
      <c r="B2979" s="197" t="s">
        <v>23248</v>
      </c>
      <c r="C2979" s="198">
        <v>45230</v>
      </c>
      <c r="D2979" s="199">
        <v>393</v>
      </c>
      <c r="E2979" s="197" t="s">
        <v>19595</v>
      </c>
      <c r="F2979" s="197" t="s">
        <v>19617</v>
      </c>
      <c r="G2979" s="197"/>
      <c r="H2979" s="197">
        <v>85</v>
      </c>
      <c r="I2979" s="197" t="s">
        <v>3225</v>
      </c>
      <c r="J2979" s="197" t="s">
        <v>19596</v>
      </c>
      <c r="K2979" s="57" t="s">
        <v>3196</v>
      </c>
      <c r="M2979" s="199">
        <v>18</v>
      </c>
      <c r="O2979" s="197" t="s">
        <v>23249</v>
      </c>
      <c r="Q2979" s="197" t="s">
        <v>3229</v>
      </c>
      <c r="S2979" s="57">
        <v>1</v>
      </c>
      <c r="T2979" s="197" t="s">
        <v>19598</v>
      </c>
      <c r="U2979" s="57" t="str">
        <f>VLOOKUP(A2979,'Individual Data'!$K$5:$AC$5544,12,FALSE)</f>
        <v>PLA1</v>
      </c>
      <c r="V2979" s="14">
        <f>IFERROR(LOOKUP(H2979,{30,43,48,53,58,63,68,73,78,83,88,93,97},{42,47,52,57,62,67,72,77,82,87,92,99,100}),999)</f>
        <v>87</v>
      </c>
      <c r="X2979" s="57">
        <f>VLOOKUP(A2979,'Individual Data'!$K$5:$AC$5544,8,FALSE)</f>
        <v>4</v>
      </c>
      <c r="Y2979" s="57">
        <f>VLOOKUP(A2979,'Individual Data'!$K$5:$AC$5544,9,FALSE)</f>
        <v>2019</v>
      </c>
    </row>
    <row r="2980" spans="1:25" ht="15" customHeight="1" x14ac:dyDescent="0.25">
      <c r="A2980" s="197" t="s">
        <v>23250</v>
      </c>
      <c r="B2980" s="197" t="s">
        <v>23251</v>
      </c>
      <c r="C2980" s="198">
        <v>45245</v>
      </c>
      <c r="D2980" s="199">
        <v>7092</v>
      </c>
      <c r="E2980" s="197" t="s">
        <v>19595</v>
      </c>
      <c r="F2980" s="197" t="s">
        <v>19610</v>
      </c>
      <c r="G2980" s="197"/>
      <c r="H2980" s="197">
        <v>86</v>
      </c>
      <c r="I2980" s="197" t="s">
        <v>3085</v>
      </c>
      <c r="J2980" s="197" t="s">
        <v>19596</v>
      </c>
      <c r="K2980" s="57" t="s">
        <v>3196</v>
      </c>
      <c r="M2980" s="199">
        <v>18</v>
      </c>
      <c r="O2980" s="197" t="s">
        <v>19601</v>
      </c>
      <c r="Q2980" s="197" t="s">
        <v>3229</v>
      </c>
      <c r="S2980" s="57">
        <v>1</v>
      </c>
      <c r="T2980" s="197" t="s">
        <v>3229</v>
      </c>
      <c r="U2980" s="57" t="str">
        <f>VLOOKUP(A2980,'Individual Data'!$K$5:$AC$5544,12,FALSE)</f>
        <v>BCA2</v>
      </c>
      <c r="V2980" s="14">
        <f>IFERROR(LOOKUP(H2980,{30,43,48,53,58,63,68,73,78,83,88,93,97},{42,47,52,57,62,67,72,77,82,87,92,99,100}),999)</f>
        <v>87</v>
      </c>
      <c r="X2980" s="57">
        <f>VLOOKUP(A2980,'Individual Data'!$K$5:$AC$5544,8,FALSE)</f>
        <v>4</v>
      </c>
      <c r="Y2980" s="57">
        <f>VLOOKUP(A2980,'Individual Data'!$K$5:$AC$5544,9,FALSE)</f>
        <v>2019</v>
      </c>
    </row>
    <row r="2981" spans="1:25" ht="15" customHeight="1" x14ac:dyDescent="0.25">
      <c r="A2981" s="197" t="s">
        <v>14405</v>
      </c>
      <c r="B2981" s="197" t="s">
        <v>23252</v>
      </c>
      <c r="C2981" s="198">
        <v>45236</v>
      </c>
      <c r="D2981" s="199">
        <v>544</v>
      </c>
      <c r="E2981" s="197" t="s">
        <v>19595</v>
      </c>
      <c r="F2981" s="197" t="s">
        <v>19617</v>
      </c>
      <c r="G2981" s="197"/>
      <c r="H2981" s="197">
        <v>93</v>
      </c>
      <c r="I2981" s="197" t="s">
        <v>3225</v>
      </c>
      <c r="J2981" s="197" t="s">
        <v>19596</v>
      </c>
      <c r="K2981" s="57" t="s">
        <v>3196</v>
      </c>
      <c r="M2981" s="199">
        <v>18</v>
      </c>
      <c r="O2981" s="197" t="s">
        <v>23253</v>
      </c>
      <c r="Q2981" s="197" t="s">
        <v>3229</v>
      </c>
      <c r="S2981" s="57">
        <v>1</v>
      </c>
      <c r="T2981" s="197" t="s">
        <v>19607</v>
      </c>
      <c r="U2981" s="57" t="str">
        <f>VLOOKUP(A2981,'Individual Data'!$K$5:$AC$5544,12,FALSE)</f>
        <v>Unassigned</v>
      </c>
      <c r="V2981" s="14">
        <f>IFERROR(LOOKUP(H2981,{30,43,48,53,58,63,68,73,78,83,88,93,97},{42,47,52,57,62,67,72,77,82,87,92,99,100}),999)</f>
        <v>99</v>
      </c>
      <c r="X2981" s="57" t="str">
        <f>VLOOKUP(A2981,'Individual Data'!$K$5:$AC$5544,8,FALSE)</f>
        <v>NA</v>
      </c>
      <c r="Y2981" s="57" t="str">
        <f>VLOOKUP(A2981,'Individual Data'!$K$5:$AC$5544,9,FALSE)</f>
        <v>U</v>
      </c>
    </row>
    <row r="2982" spans="1:25" ht="15" customHeight="1" x14ac:dyDescent="0.25">
      <c r="A2982" s="197" t="s">
        <v>23254</v>
      </c>
      <c r="B2982" s="197" t="s">
        <v>23255</v>
      </c>
      <c r="C2982" s="198">
        <v>45236</v>
      </c>
      <c r="D2982" s="199">
        <v>545</v>
      </c>
      <c r="E2982" s="197" t="s">
        <v>19595</v>
      </c>
      <c r="F2982" s="197" t="s">
        <v>19617</v>
      </c>
      <c r="G2982" s="197"/>
      <c r="H2982" s="197">
        <v>86</v>
      </c>
      <c r="I2982" s="197" t="s">
        <v>3225</v>
      </c>
      <c r="J2982" s="197" t="s">
        <v>17688</v>
      </c>
      <c r="K2982" s="229" t="s">
        <v>3228</v>
      </c>
      <c r="M2982" s="199">
        <v>18</v>
      </c>
      <c r="O2982" s="197" t="s">
        <v>19601</v>
      </c>
      <c r="Q2982" s="197" t="s">
        <v>3229</v>
      </c>
      <c r="S2982" s="57">
        <v>1</v>
      </c>
      <c r="T2982" s="197" t="s">
        <v>3229</v>
      </c>
      <c r="U2982" s="57" t="str">
        <f>VLOOKUP(A2982,'Individual Data'!$K$5:$AC$5544,12,FALSE)</f>
        <v>NLVA</v>
      </c>
      <c r="V2982" s="14">
        <f>IFERROR(LOOKUP(H2982,{30,43,48,53,58,63,68,73,78,83,88,93,97},{42,47,52,57,62,67,72,77,82,87,92,99,100}),999)</f>
        <v>87</v>
      </c>
      <c r="X2982" s="57">
        <f>VLOOKUP(A2982,'Individual Data'!$K$5:$AC$5544,8,FALSE)</f>
        <v>4</v>
      </c>
      <c r="Y2982" s="57">
        <f>VLOOKUP(A2982,'Individual Data'!$K$5:$AC$5544,9,FALSE)</f>
        <v>2019</v>
      </c>
    </row>
    <row r="2983" spans="1:25" ht="15" customHeight="1" x14ac:dyDescent="0.25">
      <c r="A2983" s="197" t="s">
        <v>23256</v>
      </c>
      <c r="B2983" s="197" t="s">
        <v>23257</v>
      </c>
      <c r="C2983" s="198">
        <v>45223</v>
      </c>
      <c r="D2983" s="199">
        <v>225</v>
      </c>
      <c r="E2983" s="197" t="s">
        <v>19595</v>
      </c>
      <c r="F2983" s="197" t="s">
        <v>19617</v>
      </c>
      <c r="G2983" s="197"/>
      <c r="H2983" s="197">
        <v>85</v>
      </c>
      <c r="I2983" s="197" t="s">
        <v>3225</v>
      </c>
      <c r="J2983" s="197" t="s">
        <v>19596</v>
      </c>
      <c r="K2983" s="228" t="s">
        <v>3196</v>
      </c>
      <c r="M2983" s="199">
        <v>18</v>
      </c>
      <c r="O2983" s="197" t="s">
        <v>23258</v>
      </c>
      <c r="Q2983" s="197" t="s">
        <v>3229</v>
      </c>
      <c r="S2983" s="57">
        <v>1</v>
      </c>
      <c r="T2983" s="197" t="s">
        <v>3229</v>
      </c>
      <c r="U2983" s="57" t="str">
        <f>VLOOKUP(A2983,'Individual Data'!$K$5:$AC$5544,12,FALSE)</f>
        <v>PLA1</v>
      </c>
      <c r="V2983" s="14">
        <f>IFERROR(LOOKUP(H2983,{30,43,48,53,58,63,68,73,78,83,88,93,97},{42,47,52,57,62,67,72,77,82,87,92,99,100}),999)</f>
        <v>87</v>
      </c>
      <c r="X2983" s="57">
        <f>VLOOKUP(A2983,'Individual Data'!$K$5:$AC$5544,8,FALSE)</f>
        <v>4</v>
      </c>
      <c r="Y2983" s="57">
        <f>VLOOKUP(A2983,'Individual Data'!$K$5:$AC$5544,9,FALSE)</f>
        <v>2019</v>
      </c>
    </row>
    <row r="2984" spans="1:25" ht="15" customHeight="1" x14ac:dyDescent="0.25">
      <c r="A2984" s="197" t="s">
        <v>14428</v>
      </c>
      <c r="B2984" s="197" t="s">
        <v>23259</v>
      </c>
      <c r="C2984" s="198">
        <v>45236</v>
      </c>
      <c r="D2984" s="199">
        <v>4221</v>
      </c>
      <c r="E2984" s="197" t="s">
        <v>19595</v>
      </c>
      <c r="F2984" s="197" t="s">
        <v>19617</v>
      </c>
      <c r="G2984" s="197"/>
      <c r="H2984" s="197">
        <v>86</v>
      </c>
      <c r="I2984" s="197" t="s">
        <v>3085</v>
      </c>
      <c r="J2984" s="197" t="s">
        <v>19596</v>
      </c>
      <c r="K2984" s="57" t="s">
        <v>3196</v>
      </c>
      <c r="M2984" s="199">
        <v>18</v>
      </c>
      <c r="O2984" s="197" t="s">
        <v>23260</v>
      </c>
      <c r="Q2984" s="197" t="s">
        <v>3229</v>
      </c>
      <c r="S2984" s="57">
        <v>1</v>
      </c>
      <c r="T2984" s="197" t="s">
        <v>19598</v>
      </c>
      <c r="U2984" s="57" t="str">
        <f>VLOOKUP(A2984,'Individual Data'!$K$5:$AC$5544,12,FALSE)</f>
        <v>IPCSR</v>
      </c>
      <c r="V2984" s="14">
        <f>IFERROR(LOOKUP(H2984,{30,43,48,53,58,63,68,73,78,83,88,93,97},{42,47,52,57,62,67,72,77,82,87,92,99,100}),999)</f>
        <v>87</v>
      </c>
      <c r="X2984" s="57">
        <f>VLOOKUP(A2984,'Individual Data'!$K$5:$AC$5544,8,FALSE)</f>
        <v>4</v>
      </c>
      <c r="Y2984" s="57">
        <f>VLOOKUP(A2984,'Individual Data'!$K$5:$AC$5544,9,FALSE)</f>
        <v>2019</v>
      </c>
    </row>
    <row r="2985" spans="1:25" ht="15" customHeight="1" x14ac:dyDescent="0.25">
      <c r="A2985" s="197" t="s">
        <v>23261</v>
      </c>
      <c r="B2985" s="197" t="s">
        <v>23262</v>
      </c>
      <c r="C2985" s="198">
        <v>45230</v>
      </c>
      <c r="D2985" s="199">
        <v>407</v>
      </c>
      <c r="E2985" s="197" t="s">
        <v>19595</v>
      </c>
      <c r="F2985" s="197" t="s">
        <v>19617</v>
      </c>
      <c r="G2985" s="197"/>
      <c r="H2985" s="197">
        <v>84</v>
      </c>
      <c r="I2985" s="197" t="s">
        <v>3225</v>
      </c>
      <c r="J2985" s="197" t="s">
        <v>17688</v>
      </c>
      <c r="K2985" s="229" t="s">
        <v>3228</v>
      </c>
      <c r="M2985" s="199">
        <v>18</v>
      </c>
      <c r="O2985" s="197" t="s">
        <v>19601</v>
      </c>
      <c r="Q2985" s="197" t="s">
        <v>3229</v>
      </c>
      <c r="S2985" s="57">
        <v>1</v>
      </c>
      <c r="T2985" s="197" t="s">
        <v>3229</v>
      </c>
      <c r="U2985" s="57" t="str">
        <f>VLOOKUP(A2985,'Individual Data'!$K$5:$AC$5544,12,FALSE)</f>
        <v>PLA2</v>
      </c>
      <c r="V2985" s="14">
        <f>IFERROR(LOOKUP(H2985,{30,43,48,53,58,63,68,73,78,83,88,93,97},{42,47,52,57,62,67,72,77,82,87,92,99,100}),999)</f>
        <v>87</v>
      </c>
      <c r="X2985" s="57">
        <f>VLOOKUP(A2985,'Individual Data'!$K$5:$AC$5544,8,FALSE)</f>
        <v>4</v>
      </c>
      <c r="Y2985" s="57">
        <f>VLOOKUP(A2985,'Individual Data'!$K$5:$AC$5544,9,FALSE)</f>
        <v>2019</v>
      </c>
    </row>
    <row r="2986" spans="1:25" ht="15" customHeight="1" x14ac:dyDescent="0.25">
      <c r="A2986" s="197" t="s">
        <v>14439</v>
      </c>
      <c r="B2986" s="197" t="s">
        <v>23263</v>
      </c>
      <c r="C2986" s="198">
        <v>45223</v>
      </c>
      <c r="D2986" s="199">
        <v>2305</v>
      </c>
      <c r="E2986" s="197" t="s">
        <v>19595</v>
      </c>
      <c r="F2986" s="197" t="s">
        <v>19617</v>
      </c>
      <c r="G2986" s="197"/>
      <c r="H2986" s="197">
        <v>81</v>
      </c>
      <c r="I2986" s="197" t="s">
        <v>3085</v>
      </c>
      <c r="J2986" s="197" t="s">
        <v>17688</v>
      </c>
      <c r="K2986" s="197" t="s">
        <v>3228</v>
      </c>
      <c r="M2986" s="199">
        <v>18</v>
      </c>
      <c r="O2986" s="197" t="s">
        <v>19601</v>
      </c>
      <c r="Q2986" s="197" t="s">
        <v>3229</v>
      </c>
      <c r="S2986" s="57">
        <v>1</v>
      </c>
      <c r="T2986" s="197" t="s">
        <v>3229</v>
      </c>
      <c r="U2986" s="57" t="str">
        <f>VLOOKUP(A2986,'Individual Data'!$K$5:$AC$5544,12,FALSE)</f>
        <v>LFSO</v>
      </c>
      <c r="V2986" s="14">
        <f>IFERROR(LOOKUP(H2986,{30,43,48,53,58,63,68,73,78,83,88,93,97},{42,47,52,57,62,67,72,77,82,87,92,99,100}),999)</f>
        <v>82</v>
      </c>
      <c r="X2986" s="57">
        <f>VLOOKUP(A2986,'Individual Data'!$K$5:$AC$5544,8,FALSE)</f>
        <v>4</v>
      </c>
      <c r="Y2986" s="57">
        <f>VLOOKUP(A2986,'Individual Data'!$K$5:$AC$5544,9,FALSE)</f>
        <v>2019</v>
      </c>
    </row>
    <row r="2987" spans="1:25" ht="15" customHeight="1" x14ac:dyDescent="0.25">
      <c r="A2987" s="197" t="s">
        <v>23264</v>
      </c>
      <c r="B2987" s="197" t="s">
        <v>23265</v>
      </c>
      <c r="C2987" s="198">
        <v>45230</v>
      </c>
      <c r="D2987" s="199">
        <v>3286</v>
      </c>
      <c r="E2987" s="197" t="s">
        <v>19595</v>
      </c>
      <c r="F2987" s="197" t="s">
        <v>19617</v>
      </c>
      <c r="G2987" s="197"/>
      <c r="H2987" s="197">
        <v>87</v>
      </c>
      <c r="I2987" s="197" t="s">
        <v>3085</v>
      </c>
      <c r="J2987" s="197" t="s">
        <v>19596</v>
      </c>
      <c r="K2987" s="228" t="s">
        <v>3196</v>
      </c>
      <c r="M2987" s="199">
        <v>18</v>
      </c>
      <c r="O2987" s="197" t="s">
        <v>23266</v>
      </c>
      <c r="Q2987" s="197" t="s">
        <v>3229</v>
      </c>
      <c r="S2987" s="57">
        <v>1</v>
      </c>
      <c r="T2987" s="197" t="s">
        <v>19607</v>
      </c>
      <c r="U2987" s="57" t="str">
        <f>VLOOKUP(A2987,'Individual Data'!$K$5:$AC$5544,12,FALSE)</f>
        <v>Unassigned</v>
      </c>
      <c r="V2987" s="14">
        <f>IFERROR(LOOKUP(H2987,{30,43,48,53,58,63,68,73,78,83,88,93,97},{42,47,52,57,62,67,72,77,82,87,92,99,100}),999)</f>
        <v>87</v>
      </c>
      <c r="X2987" s="57" t="str">
        <f>VLOOKUP(A2987,'Individual Data'!$K$5:$AC$5544,8,FALSE)</f>
        <v>NA</v>
      </c>
      <c r="Y2987" s="57" t="str">
        <f>VLOOKUP(A2987,'Individual Data'!$K$5:$AC$5544,9,FALSE)</f>
        <v>U</v>
      </c>
    </row>
    <row r="2988" spans="1:25" ht="15" customHeight="1" x14ac:dyDescent="0.25">
      <c r="A2988" s="197" t="s">
        <v>14450</v>
      </c>
      <c r="B2988" s="197" t="s">
        <v>23267</v>
      </c>
      <c r="C2988" s="198">
        <v>45243</v>
      </c>
      <c r="D2988" s="199">
        <v>5127</v>
      </c>
      <c r="E2988" s="197" t="s">
        <v>19595</v>
      </c>
      <c r="F2988" s="197" t="s">
        <v>19617</v>
      </c>
      <c r="G2988" s="197"/>
      <c r="H2988" s="197">
        <v>85</v>
      </c>
      <c r="I2988" s="197" t="s">
        <v>3085</v>
      </c>
      <c r="J2988" s="197" t="s">
        <v>19596</v>
      </c>
      <c r="K2988" s="57" t="s">
        <v>3196</v>
      </c>
      <c r="M2988" s="199">
        <v>18</v>
      </c>
      <c r="O2988" s="197" t="s">
        <v>23268</v>
      </c>
      <c r="Q2988" s="197" t="s">
        <v>3229</v>
      </c>
      <c r="S2988" s="57">
        <v>1</v>
      </c>
      <c r="T2988" s="197" t="s">
        <v>19598</v>
      </c>
      <c r="U2988" s="57" t="str">
        <f>VLOOKUP(A2988,'Individual Data'!$K$5:$AC$5544,12,FALSE)</f>
        <v>Unassigned</v>
      </c>
      <c r="V2988" s="14">
        <f>IFERROR(LOOKUP(H2988,{30,43,48,53,58,63,68,73,78,83,88,93,97},{42,47,52,57,62,67,72,77,82,87,92,99,100}),999)</f>
        <v>87</v>
      </c>
      <c r="X2988" s="57" t="str">
        <f>VLOOKUP(A2988,'Individual Data'!$K$5:$AC$5544,8,FALSE)</f>
        <v>NA</v>
      </c>
      <c r="Y2988" s="57" t="str">
        <f>VLOOKUP(A2988,'Individual Data'!$K$5:$AC$5544,9,FALSE)</f>
        <v>U</v>
      </c>
    </row>
    <row r="2989" spans="1:25" ht="15" customHeight="1" x14ac:dyDescent="0.25">
      <c r="A2989" s="197" t="s">
        <v>14455</v>
      </c>
      <c r="B2989" s="197" t="s">
        <v>23269</v>
      </c>
      <c r="C2989" s="198">
        <v>45223</v>
      </c>
      <c r="D2989" s="199">
        <v>206</v>
      </c>
      <c r="E2989" s="197" t="s">
        <v>19595</v>
      </c>
      <c r="F2989" s="197" t="s">
        <v>19617</v>
      </c>
      <c r="G2989" s="197"/>
      <c r="H2989" s="197">
        <v>93</v>
      </c>
      <c r="I2989" s="197" t="s">
        <v>3225</v>
      </c>
      <c r="J2989" s="197" t="s">
        <v>19596</v>
      </c>
      <c r="K2989" s="57" t="s">
        <v>3196</v>
      </c>
      <c r="M2989" s="199">
        <v>18</v>
      </c>
      <c r="O2989" s="197" t="s">
        <v>23270</v>
      </c>
      <c r="Q2989" s="197" t="s">
        <v>3229</v>
      </c>
      <c r="S2989" s="57">
        <v>1</v>
      </c>
      <c r="T2989" s="197" t="s">
        <v>19598</v>
      </c>
      <c r="U2989" s="57" t="str">
        <f>VLOOKUP(A2989,'Individual Data'!$K$5:$AC$5544,12,FALSE)</f>
        <v>LFSO</v>
      </c>
      <c r="V2989" s="14">
        <f>IFERROR(LOOKUP(H2989,{30,43,48,53,58,63,68,73,78,83,88,93,97},{42,47,52,57,62,67,72,77,82,87,92,99,100}),999)</f>
        <v>99</v>
      </c>
      <c r="X2989" s="57">
        <f>VLOOKUP(A2989,'Individual Data'!$K$5:$AC$5544,8,FALSE)</f>
        <v>4</v>
      </c>
      <c r="Y2989" s="57">
        <f>VLOOKUP(A2989,'Individual Data'!$K$5:$AC$5544,9,FALSE)</f>
        <v>2019</v>
      </c>
    </row>
    <row r="2990" spans="1:25" ht="15" customHeight="1" x14ac:dyDescent="0.25">
      <c r="A2990" s="197" t="s">
        <v>23271</v>
      </c>
      <c r="B2990" s="197" t="s">
        <v>23272</v>
      </c>
      <c r="C2990" s="198">
        <v>45223</v>
      </c>
      <c r="D2990" s="199">
        <v>2278</v>
      </c>
      <c r="E2990" s="197" t="s">
        <v>19595</v>
      </c>
      <c r="F2990" s="197" t="s">
        <v>19617</v>
      </c>
      <c r="G2990" s="197"/>
      <c r="H2990" s="197">
        <v>95</v>
      </c>
      <c r="I2990" s="197" t="s">
        <v>3085</v>
      </c>
      <c r="J2990" s="197" t="s">
        <v>19596</v>
      </c>
      <c r="K2990" s="57" t="s">
        <v>3196</v>
      </c>
      <c r="M2990" s="199">
        <v>18</v>
      </c>
      <c r="O2990" s="197" t="s">
        <v>23273</v>
      </c>
      <c r="Q2990" s="197" t="s">
        <v>3229</v>
      </c>
      <c r="S2990" s="57">
        <v>1</v>
      </c>
      <c r="T2990" s="197" t="s">
        <v>19607</v>
      </c>
      <c r="U2990" s="57" t="str">
        <f>VLOOKUP(A2990,'Individual Data'!$K$5:$AC$5544,12,FALSE)</f>
        <v>Unassigned</v>
      </c>
      <c r="V2990" s="14">
        <f>IFERROR(LOOKUP(H2990,{30,43,48,53,58,63,68,73,78,83,88,93,97},{42,47,52,57,62,67,72,77,82,87,92,99,100}),999)</f>
        <v>99</v>
      </c>
      <c r="X2990" s="57" t="str">
        <f>VLOOKUP(A2990,'Individual Data'!$K$5:$AC$5544,8,FALSE)</f>
        <v>NA</v>
      </c>
      <c r="Y2990" s="57" t="str">
        <f>VLOOKUP(A2990,'Individual Data'!$K$5:$AC$5544,9,FALSE)</f>
        <v>U</v>
      </c>
    </row>
    <row r="2991" spans="1:25" ht="15" customHeight="1" x14ac:dyDescent="0.25">
      <c r="A2991" s="197" t="s">
        <v>23274</v>
      </c>
      <c r="B2991" s="197" t="s">
        <v>23275</v>
      </c>
      <c r="C2991" s="198">
        <v>45245</v>
      </c>
      <c r="D2991" s="199">
        <v>7093</v>
      </c>
      <c r="E2991" s="197" t="s">
        <v>19595</v>
      </c>
      <c r="F2991" s="197" t="s">
        <v>19610</v>
      </c>
      <c r="G2991" s="197"/>
      <c r="H2991" s="197">
        <v>83</v>
      </c>
      <c r="I2991" s="197" t="s">
        <v>3085</v>
      </c>
      <c r="J2991" s="197" t="s">
        <v>19596</v>
      </c>
      <c r="K2991" s="57" t="s">
        <v>3196</v>
      </c>
      <c r="M2991" s="199">
        <v>18</v>
      </c>
      <c r="O2991" s="197" t="s">
        <v>19601</v>
      </c>
      <c r="Q2991" s="197" t="s">
        <v>3229</v>
      </c>
      <c r="S2991" s="57">
        <v>1</v>
      </c>
      <c r="T2991" s="197" t="s">
        <v>3229</v>
      </c>
      <c r="U2991" s="57" t="str">
        <f>VLOOKUP(A2991,'Individual Data'!$K$5:$AC$5544,12,FALSE)</f>
        <v>LGA</v>
      </c>
      <c r="V2991" s="14">
        <f>IFERROR(LOOKUP(H2991,{30,43,48,53,58,63,68,73,78,83,88,93,97},{42,47,52,57,62,67,72,77,82,87,92,99,100}),999)</f>
        <v>87</v>
      </c>
      <c r="X2991" s="57">
        <f>VLOOKUP(A2991,'Individual Data'!$K$5:$AC$5544,8,FALSE)</f>
        <v>4</v>
      </c>
      <c r="Y2991" s="57">
        <f>VLOOKUP(A2991,'Individual Data'!$K$5:$AC$5544,9,FALSE)</f>
        <v>2019</v>
      </c>
    </row>
    <row r="2992" spans="1:25" ht="15" customHeight="1" x14ac:dyDescent="0.25">
      <c r="A2992" s="197" t="s">
        <v>23276</v>
      </c>
      <c r="B2992" s="197" t="s">
        <v>23277</v>
      </c>
      <c r="C2992" s="198">
        <v>45230</v>
      </c>
      <c r="D2992" s="199">
        <v>3230</v>
      </c>
      <c r="E2992" s="197" t="s">
        <v>19595</v>
      </c>
      <c r="F2992" s="197" t="s">
        <v>19617</v>
      </c>
      <c r="G2992" s="197"/>
      <c r="H2992" s="197">
        <v>91</v>
      </c>
      <c r="I2992" s="197" t="s">
        <v>3085</v>
      </c>
      <c r="J2992" s="197" t="s">
        <v>19596</v>
      </c>
      <c r="K2992" s="57" t="s">
        <v>3196</v>
      </c>
      <c r="M2992" s="199">
        <v>18</v>
      </c>
      <c r="O2992" s="197" t="s">
        <v>23278</v>
      </c>
      <c r="Q2992" s="197" t="s">
        <v>3229</v>
      </c>
      <c r="S2992" s="57">
        <v>1</v>
      </c>
      <c r="T2992" s="197" t="s">
        <v>19598</v>
      </c>
      <c r="U2992" s="57" t="str">
        <f>VLOOKUP(A2992,'Individual Data'!$K$5:$AC$5544,12,FALSE)</f>
        <v>NLVA</v>
      </c>
      <c r="V2992" s="14">
        <f>IFERROR(LOOKUP(H2992,{30,43,48,53,58,63,68,73,78,83,88,93,97},{42,47,52,57,62,67,72,77,82,87,92,99,100}),999)</f>
        <v>92</v>
      </c>
      <c r="X2992" s="57">
        <f>VLOOKUP(A2992,'Individual Data'!$K$5:$AC$5544,8,FALSE)</f>
        <v>4</v>
      </c>
      <c r="Y2992" s="57">
        <f>VLOOKUP(A2992,'Individual Data'!$K$5:$AC$5544,9,FALSE)</f>
        <v>2019</v>
      </c>
    </row>
    <row r="2993" spans="1:25" ht="15" customHeight="1" x14ac:dyDescent="0.25">
      <c r="A2993" s="197" t="s">
        <v>23279</v>
      </c>
      <c r="B2993" s="197" t="s">
        <v>23280</v>
      </c>
      <c r="C2993" s="198">
        <v>45243</v>
      </c>
      <c r="D2993" s="199">
        <v>5092</v>
      </c>
      <c r="E2993" s="197" t="s">
        <v>19595</v>
      </c>
      <c r="F2993" s="197" t="s">
        <v>19617</v>
      </c>
      <c r="G2993" s="197"/>
      <c r="H2993" s="197">
        <v>91</v>
      </c>
      <c r="I2993" s="197" t="s">
        <v>3085</v>
      </c>
      <c r="J2993" s="197" t="s">
        <v>19596</v>
      </c>
      <c r="K2993" s="57" t="s">
        <v>3196</v>
      </c>
      <c r="M2993" s="199">
        <v>18</v>
      </c>
      <c r="O2993" s="197" t="s">
        <v>23281</v>
      </c>
      <c r="Q2993" s="197" t="s">
        <v>3229</v>
      </c>
      <c r="S2993" s="57">
        <v>1</v>
      </c>
      <c r="T2993" s="197" t="s">
        <v>19598</v>
      </c>
      <c r="U2993" s="57" t="str">
        <f>VLOOKUP(A2993,'Individual Data'!$K$5:$AC$5544,12,FALSE)</f>
        <v>Unassigned</v>
      </c>
      <c r="V2993" s="14">
        <f>IFERROR(LOOKUP(H2993,{30,43,48,53,58,63,68,73,78,83,88,93,97},{42,47,52,57,62,67,72,77,82,87,92,99,100}),999)</f>
        <v>92</v>
      </c>
      <c r="X2993" s="57" t="str">
        <f>VLOOKUP(A2993,'Individual Data'!$K$5:$AC$5544,8,FALSE)</f>
        <v>NA</v>
      </c>
      <c r="Y2993" s="57" t="str">
        <f>VLOOKUP(A2993,'Individual Data'!$K$5:$AC$5544,9,FALSE)</f>
        <v>U</v>
      </c>
    </row>
    <row r="2994" spans="1:25" ht="15" customHeight="1" x14ac:dyDescent="0.25">
      <c r="A2994" s="197" t="s">
        <v>23282</v>
      </c>
      <c r="B2994" s="197" t="s">
        <v>23283</v>
      </c>
      <c r="C2994" s="198">
        <v>45223</v>
      </c>
      <c r="D2994" s="199">
        <v>233</v>
      </c>
      <c r="E2994" s="197" t="s">
        <v>19595</v>
      </c>
      <c r="F2994" s="197" t="s">
        <v>19617</v>
      </c>
      <c r="G2994" s="197"/>
      <c r="H2994" s="197">
        <v>83</v>
      </c>
      <c r="I2994" s="197" t="s">
        <v>3225</v>
      </c>
      <c r="J2994" s="197" t="s">
        <v>17688</v>
      </c>
      <c r="K2994" s="229" t="s">
        <v>3228</v>
      </c>
      <c r="M2994" s="199">
        <v>18</v>
      </c>
      <c r="O2994" s="197" t="s">
        <v>19601</v>
      </c>
      <c r="Q2994" s="197" t="s">
        <v>3229</v>
      </c>
      <c r="S2994" s="57">
        <v>1</v>
      </c>
      <c r="T2994" s="197" t="s">
        <v>3229</v>
      </c>
      <c r="U2994" s="57" t="str">
        <f>VLOOKUP(A2994,'Individual Data'!$K$5:$AC$5544,12,FALSE)</f>
        <v>CFA</v>
      </c>
      <c r="V2994" s="14">
        <f>IFERROR(LOOKUP(H2994,{30,43,48,53,58,63,68,73,78,83,88,93,97},{42,47,52,57,62,67,72,77,82,87,92,99,100}),999)</f>
        <v>87</v>
      </c>
      <c r="X2994" s="57">
        <f>VLOOKUP(A2994,'Individual Data'!$K$5:$AC$5544,8,FALSE)</f>
        <v>4</v>
      </c>
      <c r="Y2994" s="57">
        <f>VLOOKUP(A2994,'Individual Data'!$K$5:$AC$5544,9,FALSE)</f>
        <v>2019</v>
      </c>
    </row>
    <row r="2995" spans="1:25" ht="15" customHeight="1" x14ac:dyDescent="0.25">
      <c r="A2995" s="197" t="s">
        <v>14498</v>
      </c>
      <c r="B2995" s="197" t="s">
        <v>23284</v>
      </c>
      <c r="C2995" s="198">
        <v>45236</v>
      </c>
      <c r="D2995" s="199">
        <v>4255</v>
      </c>
      <c r="E2995" s="197" t="s">
        <v>19595</v>
      </c>
      <c r="F2995" s="197" t="s">
        <v>19617</v>
      </c>
      <c r="G2995" s="197"/>
      <c r="H2995" s="197">
        <v>83</v>
      </c>
      <c r="I2995" s="197" t="s">
        <v>3085</v>
      </c>
      <c r="J2995" s="197" t="s">
        <v>17688</v>
      </c>
      <c r="K2995" s="197" t="s">
        <v>3228</v>
      </c>
      <c r="M2995" s="199">
        <v>18</v>
      </c>
      <c r="O2995" s="197" t="s">
        <v>19601</v>
      </c>
      <c r="Q2995" s="197" t="s">
        <v>3229</v>
      </c>
      <c r="S2995" s="57">
        <v>1</v>
      </c>
      <c r="T2995" s="197" t="s">
        <v>3229</v>
      </c>
      <c r="U2995" s="57" t="str">
        <f>VLOOKUP(A2995,'Individual Data'!$K$5:$AC$5544,12,FALSE)</f>
        <v>Unassigned AD</v>
      </c>
      <c r="V2995" s="14">
        <f>IFERROR(LOOKUP(H2995,{30,43,48,53,58,63,68,73,78,83,88,93,97},{42,47,52,57,62,67,72,77,82,87,92,99,100}),999)</f>
        <v>87</v>
      </c>
      <c r="X2995" s="57" t="str">
        <f>VLOOKUP(A2995,'Individual Data'!$K$5:$AC$5544,8,FALSE)</f>
        <v>NA</v>
      </c>
      <c r="Y2995" s="57" t="str">
        <f>VLOOKUP(A2995,'Individual Data'!$K$5:$AC$5544,9,FALSE)</f>
        <v>U</v>
      </c>
    </row>
    <row r="2996" spans="1:25" ht="15" customHeight="1" x14ac:dyDescent="0.25">
      <c r="A2996" s="197" t="s">
        <v>23285</v>
      </c>
      <c r="B2996" s="197" t="s">
        <v>23286</v>
      </c>
      <c r="C2996" s="198">
        <v>45245</v>
      </c>
      <c r="D2996" s="199">
        <v>7006</v>
      </c>
      <c r="E2996" s="197" t="s">
        <v>19595</v>
      </c>
      <c r="F2996" s="197" t="s">
        <v>19610</v>
      </c>
      <c r="G2996" s="197"/>
      <c r="H2996" s="197">
        <v>87</v>
      </c>
      <c r="I2996" s="197" t="s">
        <v>3225</v>
      </c>
      <c r="J2996" s="197" t="s">
        <v>19596</v>
      </c>
      <c r="K2996" s="228" t="s">
        <v>3196</v>
      </c>
      <c r="M2996" s="199">
        <v>18</v>
      </c>
      <c r="O2996" s="197" t="s">
        <v>19601</v>
      </c>
      <c r="Q2996" s="197" t="s">
        <v>3229</v>
      </c>
      <c r="S2996" s="57">
        <v>1</v>
      </c>
      <c r="T2996" s="197" t="s">
        <v>3229</v>
      </c>
      <c r="U2996" s="57" t="str">
        <f>VLOOKUP(A2996,'Individual Data'!$K$5:$AC$5544,12,FALSE)</f>
        <v>IPCSR</v>
      </c>
      <c r="V2996" s="14">
        <f>IFERROR(LOOKUP(H2996,{30,43,48,53,58,63,68,73,78,83,88,93,97},{42,47,52,57,62,67,72,77,82,87,92,99,100}),999)</f>
        <v>87</v>
      </c>
      <c r="X2996" s="57">
        <f>VLOOKUP(A2996,'Individual Data'!$K$5:$AC$5544,8,FALSE)</f>
        <v>4</v>
      </c>
      <c r="Y2996" s="57">
        <f>VLOOKUP(A2996,'Individual Data'!$K$5:$AC$5544,9,FALSE)</f>
        <v>2019</v>
      </c>
    </row>
    <row r="2997" spans="1:25" ht="15" customHeight="1" x14ac:dyDescent="0.25">
      <c r="A2997" s="197" t="s">
        <v>23287</v>
      </c>
      <c r="B2997" s="197" t="s">
        <v>23288</v>
      </c>
      <c r="C2997" s="198">
        <v>45243</v>
      </c>
      <c r="D2997" s="199">
        <v>617</v>
      </c>
      <c r="E2997" s="197" t="s">
        <v>19595</v>
      </c>
      <c r="F2997" s="197" t="s">
        <v>19617</v>
      </c>
      <c r="G2997" s="197"/>
      <c r="H2997" s="197">
        <v>109</v>
      </c>
      <c r="I2997" s="197" t="s">
        <v>3225</v>
      </c>
      <c r="J2997" s="197" t="s">
        <v>19596</v>
      </c>
      <c r="K2997" s="57" t="s">
        <v>3196</v>
      </c>
      <c r="M2997" s="199">
        <v>18</v>
      </c>
      <c r="O2997" s="197" t="s">
        <v>23289</v>
      </c>
      <c r="Q2997" s="197" t="s">
        <v>3229</v>
      </c>
      <c r="S2997" s="57">
        <v>1</v>
      </c>
      <c r="T2997" s="197" t="s">
        <v>19607</v>
      </c>
      <c r="U2997" s="57" t="str">
        <f>VLOOKUP(A2997,'Individual Data'!$K$5:$AC$5544,12,FALSE)</f>
        <v>NPTH</v>
      </c>
      <c r="V2997" s="14">
        <f>IFERROR(LOOKUP(H2997,{30,43,48,53,58,63,68,73,78,83,88,93,97},{42,47,52,57,62,67,72,77,82,87,92,99,100}),999)</f>
        <v>100</v>
      </c>
      <c r="X2997" s="57">
        <f>VLOOKUP(A2997,'Individual Data'!$K$5:$AC$5544,8,FALSE)</f>
        <v>5</v>
      </c>
      <c r="Y2997" s="57">
        <f>VLOOKUP(A2997,'Individual Data'!$K$5:$AC$5544,9,FALSE)</f>
        <v>2018</v>
      </c>
    </row>
    <row r="2998" spans="1:25" ht="15" customHeight="1" x14ac:dyDescent="0.25">
      <c r="A2998" s="197" t="s">
        <v>23290</v>
      </c>
      <c r="B2998" s="197" t="s">
        <v>23291</v>
      </c>
      <c r="C2998" s="198">
        <v>45236</v>
      </c>
      <c r="D2998" s="199">
        <v>4145</v>
      </c>
      <c r="E2998" s="197" t="s">
        <v>19595</v>
      </c>
      <c r="F2998" s="197" t="s">
        <v>19617</v>
      </c>
      <c r="G2998" s="197"/>
      <c r="H2998" s="197">
        <v>93</v>
      </c>
      <c r="I2998" s="197" t="s">
        <v>3085</v>
      </c>
      <c r="J2998" s="197" t="s">
        <v>17688</v>
      </c>
      <c r="K2998" s="229" t="s">
        <v>3228</v>
      </c>
      <c r="M2998" s="199">
        <v>18</v>
      </c>
      <c r="O2998" s="197" t="s">
        <v>19601</v>
      </c>
      <c r="Q2998" s="197" t="s">
        <v>3229</v>
      </c>
      <c r="S2998" s="57">
        <v>1</v>
      </c>
      <c r="T2998" s="197" t="s">
        <v>3229</v>
      </c>
      <c r="U2998" s="57" t="str">
        <f>VLOOKUP(A2998,'Individual Data'!$K$5:$AC$5544,12,FALSE)</f>
        <v>Unassigned</v>
      </c>
      <c r="V2998" s="14">
        <f>IFERROR(LOOKUP(H2998,{30,43,48,53,58,63,68,73,78,83,88,93,97},{42,47,52,57,62,67,72,77,82,87,92,99,100}),999)</f>
        <v>99</v>
      </c>
      <c r="X2998" s="57" t="str">
        <f>VLOOKUP(A2998,'Individual Data'!$K$5:$AC$5544,8,FALSE)</f>
        <v>NA</v>
      </c>
      <c r="Y2998" s="57" t="str">
        <f>VLOOKUP(A2998,'Individual Data'!$K$5:$AC$5544,9,FALSE)</f>
        <v>U</v>
      </c>
    </row>
    <row r="2999" spans="1:25" ht="15" customHeight="1" x14ac:dyDescent="0.25">
      <c r="A2999" s="197" t="s">
        <v>14534</v>
      </c>
      <c r="B2999" s="197" t="s">
        <v>23292</v>
      </c>
      <c r="C2999" s="198">
        <v>45245</v>
      </c>
      <c r="D2999" s="199">
        <v>7039</v>
      </c>
      <c r="E2999" s="197" t="s">
        <v>19595</v>
      </c>
      <c r="F2999" s="197" t="s">
        <v>19610</v>
      </c>
      <c r="G2999" s="197"/>
      <c r="H2999" s="197">
        <v>85</v>
      </c>
      <c r="I2999" s="197" t="s">
        <v>3085</v>
      </c>
      <c r="J2999" s="197" t="s">
        <v>19596</v>
      </c>
      <c r="K2999" s="228" t="s">
        <v>3196</v>
      </c>
      <c r="M2999" s="199">
        <v>18</v>
      </c>
      <c r="O2999" s="197" t="s">
        <v>19601</v>
      </c>
      <c r="Q2999" s="197" t="s">
        <v>3229</v>
      </c>
      <c r="S2999" s="57">
        <v>1</v>
      </c>
      <c r="T2999" s="197" t="s">
        <v>3229</v>
      </c>
      <c r="U2999" s="57" t="str">
        <f>VLOOKUP(A2999,'Individual Data'!$K$5:$AC$5544,12,FALSE)</f>
        <v>IPCSR</v>
      </c>
      <c r="V2999" s="14">
        <f>IFERROR(LOOKUP(H2999,{30,43,48,53,58,63,68,73,78,83,88,93,97},{42,47,52,57,62,67,72,77,82,87,92,99,100}),999)</f>
        <v>87</v>
      </c>
      <c r="X2999" s="57">
        <f>VLOOKUP(A2999,'Individual Data'!$K$5:$AC$5544,8,FALSE)</f>
        <v>4</v>
      </c>
      <c r="Y2999" s="57">
        <f>VLOOKUP(A2999,'Individual Data'!$K$5:$AC$5544,9,FALSE)</f>
        <v>2019</v>
      </c>
    </row>
    <row r="3000" spans="1:25" ht="15" customHeight="1" x14ac:dyDescent="0.25">
      <c r="A3000" s="197" t="s">
        <v>14538</v>
      </c>
      <c r="B3000" s="197" t="s">
        <v>23293</v>
      </c>
      <c r="C3000" s="198">
        <v>45245</v>
      </c>
      <c r="D3000" s="199">
        <v>7010</v>
      </c>
      <c r="E3000" s="197" t="s">
        <v>19595</v>
      </c>
      <c r="F3000" s="197" t="s">
        <v>19610</v>
      </c>
      <c r="G3000" s="197"/>
      <c r="H3000" s="197">
        <v>75</v>
      </c>
      <c r="I3000" s="197" t="s">
        <v>3225</v>
      </c>
      <c r="J3000" s="197" t="s">
        <v>19596</v>
      </c>
      <c r="K3000" s="57" t="s">
        <v>3196</v>
      </c>
      <c r="M3000" s="199">
        <v>18</v>
      </c>
      <c r="O3000" s="197" t="s">
        <v>19601</v>
      </c>
      <c r="Q3000" s="197" t="s">
        <v>3229</v>
      </c>
      <c r="S3000" s="57">
        <v>1</v>
      </c>
      <c r="T3000" s="197" t="s">
        <v>3229</v>
      </c>
      <c r="U3000" s="57" t="str">
        <f>VLOOKUP(A3000,'Individual Data'!$K$5:$AC$5544,12,FALSE)</f>
        <v>Unassigned</v>
      </c>
      <c r="V3000" s="14">
        <f>IFERROR(LOOKUP(H3000,{30,43,48,53,58,63,68,73,78,83,88,93,97},{42,47,52,57,62,67,72,77,82,87,92,99,100}),999)</f>
        <v>77</v>
      </c>
      <c r="X3000" s="57" t="str">
        <f>VLOOKUP(A3000,'Individual Data'!$K$5:$AC$5544,8,FALSE)</f>
        <v>NA</v>
      </c>
      <c r="Y3000" s="57" t="str">
        <f>VLOOKUP(A3000,'Individual Data'!$K$5:$AC$5544,9,FALSE)</f>
        <v>U</v>
      </c>
    </row>
    <row r="3001" spans="1:25" ht="15" customHeight="1" x14ac:dyDescent="0.25">
      <c r="A3001" s="197" t="s">
        <v>14545</v>
      </c>
      <c r="B3001" s="197" t="s">
        <v>23294</v>
      </c>
      <c r="C3001" s="198">
        <v>45245</v>
      </c>
      <c r="D3001" s="199">
        <v>7028</v>
      </c>
      <c r="E3001" s="197" t="s">
        <v>19595</v>
      </c>
      <c r="F3001" s="197" t="s">
        <v>19610</v>
      </c>
      <c r="G3001" s="197"/>
      <c r="H3001" s="197">
        <v>87</v>
      </c>
      <c r="I3001" s="197" t="s">
        <v>3225</v>
      </c>
      <c r="J3001" s="197" t="s">
        <v>19596</v>
      </c>
      <c r="K3001" s="57" t="s">
        <v>3196</v>
      </c>
      <c r="M3001" s="199">
        <v>18</v>
      </c>
      <c r="O3001" s="197" t="s">
        <v>19601</v>
      </c>
      <c r="Q3001" s="197" t="s">
        <v>3229</v>
      </c>
      <c r="S3001" s="57">
        <v>1</v>
      </c>
      <c r="T3001" s="197" t="s">
        <v>3229</v>
      </c>
      <c r="U3001" s="57" t="str">
        <f>VLOOKUP(A3001,'Individual Data'!$K$5:$AC$5544,12,FALSE)</f>
        <v>IPCSR</v>
      </c>
      <c r="V3001" s="14">
        <f>IFERROR(LOOKUP(H3001,{30,43,48,53,58,63,68,73,78,83,88,93,97},{42,47,52,57,62,67,72,77,82,87,92,99,100}),999)</f>
        <v>87</v>
      </c>
      <c r="X3001" s="57">
        <f>VLOOKUP(A3001,'Individual Data'!$K$5:$AC$5544,8,FALSE)</f>
        <v>4</v>
      </c>
      <c r="Y3001" s="57">
        <f>VLOOKUP(A3001,'Individual Data'!$K$5:$AC$5544,9,FALSE)</f>
        <v>2019</v>
      </c>
    </row>
    <row r="3002" spans="1:25" ht="15" customHeight="1" x14ac:dyDescent="0.25">
      <c r="A3002" s="197" t="s">
        <v>14548</v>
      </c>
      <c r="B3002" s="197" t="s">
        <v>23295</v>
      </c>
      <c r="C3002" s="198">
        <v>45243</v>
      </c>
      <c r="D3002" s="199">
        <v>5129</v>
      </c>
      <c r="E3002" s="197" t="s">
        <v>19595</v>
      </c>
      <c r="F3002" s="197" t="s">
        <v>19617</v>
      </c>
      <c r="G3002" s="197"/>
      <c r="H3002" s="197">
        <v>89</v>
      </c>
      <c r="I3002" s="197" t="s">
        <v>3085</v>
      </c>
      <c r="J3002" s="197" t="s">
        <v>19596</v>
      </c>
      <c r="K3002" s="57" t="s">
        <v>3196</v>
      </c>
      <c r="M3002" s="199">
        <v>18</v>
      </c>
      <c r="O3002" s="197" t="s">
        <v>23296</v>
      </c>
      <c r="Q3002" s="197" t="s">
        <v>3229</v>
      </c>
      <c r="S3002" s="57">
        <v>1</v>
      </c>
      <c r="T3002" s="197" t="s">
        <v>19607</v>
      </c>
      <c r="U3002" s="57" t="str">
        <f>VLOOKUP(A3002,'Individual Data'!$K$5:$AC$5544,12,FALSE)</f>
        <v>Unassigned</v>
      </c>
      <c r="V3002" s="14">
        <f>IFERROR(LOOKUP(H3002,{30,43,48,53,58,63,68,73,78,83,88,93,97},{42,47,52,57,62,67,72,77,82,87,92,99,100}),999)</f>
        <v>92</v>
      </c>
      <c r="X3002" s="57" t="str">
        <f>VLOOKUP(A3002,'Individual Data'!$K$5:$AC$5544,8,FALSE)</f>
        <v>NA</v>
      </c>
      <c r="Y3002" s="57" t="str">
        <f>VLOOKUP(A3002,'Individual Data'!$K$5:$AC$5544,9,FALSE)</f>
        <v>U</v>
      </c>
    </row>
    <row r="3003" spans="1:25" ht="15" customHeight="1" x14ac:dyDescent="0.25">
      <c r="A3003" s="197" t="s">
        <v>14560</v>
      </c>
      <c r="B3003" s="197" t="s">
        <v>23297</v>
      </c>
      <c r="C3003" s="198">
        <v>45223</v>
      </c>
      <c r="D3003" s="199">
        <v>214</v>
      </c>
      <c r="E3003" s="197" t="s">
        <v>19595</v>
      </c>
      <c r="F3003" s="197" t="s">
        <v>19617</v>
      </c>
      <c r="G3003" s="197"/>
      <c r="H3003" s="197">
        <v>73</v>
      </c>
      <c r="I3003" s="197" t="s">
        <v>3225</v>
      </c>
      <c r="J3003" s="197" t="s">
        <v>19596</v>
      </c>
      <c r="K3003" s="57" t="s">
        <v>3196</v>
      </c>
      <c r="M3003" s="199">
        <v>18</v>
      </c>
      <c r="O3003" s="197" t="s">
        <v>23298</v>
      </c>
      <c r="Q3003" s="197" t="s">
        <v>3229</v>
      </c>
      <c r="S3003" s="57">
        <v>1</v>
      </c>
      <c r="T3003" s="197" t="s">
        <v>3229</v>
      </c>
      <c r="U3003" s="57" t="str">
        <f>VLOOKUP(A3003,'Individual Data'!$K$5:$AC$5544,12,FALSE)</f>
        <v>NPTH</v>
      </c>
      <c r="V3003" s="14">
        <f>IFERROR(LOOKUP(H3003,{30,43,48,53,58,63,68,73,78,83,88,93,97},{42,47,52,57,62,67,72,77,82,87,92,99,100}),999)</f>
        <v>77</v>
      </c>
      <c r="X3003" s="57">
        <f>VLOOKUP(A3003,'Individual Data'!$K$5:$AC$5544,8,FALSE)</f>
        <v>4</v>
      </c>
      <c r="Y3003" s="57">
        <f>VLOOKUP(A3003,'Individual Data'!$K$5:$AC$5544,9,FALSE)</f>
        <v>2019</v>
      </c>
    </row>
    <row r="3004" spans="1:25" ht="15" customHeight="1" x14ac:dyDescent="0.25">
      <c r="A3004" s="197" t="s">
        <v>14566</v>
      </c>
      <c r="B3004" s="197" t="s">
        <v>23299</v>
      </c>
      <c r="C3004" s="198">
        <v>45243</v>
      </c>
      <c r="D3004" s="199">
        <v>5038</v>
      </c>
      <c r="E3004" s="197" t="s">
        <v>19595</v>
      </c>
      <c r="F3004" s="197" t="s">
        <v>19617</v>
      </c>
      <c r="G3004" s="197"/>
      <c r="H3004" s="197">
        <v>73</v>
      </c>
      <c r="I3004" s="197" t="s">
        <v>3085</v>
      </c>
      <c r="J3004" s="197" t="s">
        <v>19596</v>
      </c>
      <c r="K3004" s="57" t="s">
        <v>3196</v>
      </c>
      <c r="M3004" s="199">
        <v>18</v>
      </c>
      <c r="O3004" s="197" t="s">
        <v>23300</v>
      </c>
      <c r="Q3004" s="197" t="s">
        <v>3229</v>
      </c>
      <c r="S3004" s="57">
        <v>1</v>
      </c>
      <c r="T3004" s="197" t="s">
        <v>19598</v>
      </c>
      <c r="U3004" s="57" t="str">
        <f>VLOOKUP(A3004,'Individual Data'!$K$5:$AC$5544,12,FALSE)</f>
        <v>Unassigned</v>
      </c>
      <c r="V3004" s="14">
        <f>IFERROR(LOOKUP(H3004,{30,43,48,53,58,63,68,73,78,83,88,93,97},{42,47,52,57,62,67,72,77,82,87,92,99,100}),999)</f>
        <v>77</v>
      </c>
      <c r="X3004" s="57" t="str">
        <f>VLOOKUP(A3004,'Individual Data'!$K$5:$AC$5544,8,FALSE)</f>
        <v>NA</v>
      </c>
      <c r="Y3004" s="57" t="str">
        <f>VLOOKUP(A3004,'Individual Data'!$K$5:$AC$5544,9,FALSE)</f>
        <v>U</v>
      </c>
    </row>
    <row r="3005" spans="1:25" ht="15" customHeight="1" x14ac:dyDescent="0.25">
      <c r="A3005" s="197" t="s">
        <v>14571</v>
      </c>
      <c r="B3005" s="197" t="s">
        <v>23301</v>
      </c>
      <c r="C3005" s="198">
        <v>45236</v>
      </c>
      <c r="D3005" s="199">
        <v>4220</v>
      </c>
      <c r="E3005" s="197" t="s">
        <v>19595</v>
      </c>
      <c r="F3005" s="197" t="s">
        <v>19617</v>
      </c>
      <c r="G3005" s="197"/>
      <c r="H3005" s="197">
        <v>81</v>
      </c>
      <c r="I3005" s="197" t="s">
        <v>3085</v>
      </c>
      <c r="J3005" s="197" t="s">
        <v>19596</v>
      </c>
      <c r="K3005" s="57" t="s">
        <v>3196</v>
      </c>
      <c r="M3005" s="199">
        <v>18</v>
      </c>
      <c r="O3005" s="197" t="s">
        <v>23302</v>
      </c>
      <c r="Q3005" s="197" t="s">
        <v>3229</v>
      </c>
      <c r="S3005" s="57">
        <v>1</v>
      </c>
      <c r="T3005" s="197" t="s">
        <v>19598</v>
      </c>
      <c r="U3005" s="57" t="str">
        <f>VLOOKUP(A3005,'Individual Data'!$K$5:$AC$5544,12,FALSE)</f>
        <v>IPCSR</v>
      </c>
      <c r="V3005" s="14">
        <f>IFERROR(LOOKUP(H3005,{30,43,48,53,58,63,68,73,78,83,88,93,97},{42,47,52,57,62,67,72,77,82,87,92,99,100}),999)</f>
        <v>82</v>
      </c>
      <c r="X3005" s="57">
        <f>VLOOKUP(A3005,'Individual Data'!$K$5:$AC$5544,8,FALSE)</f>
        <v>4</v>
      </c>
      <c r="Y3005" s="57">
        <f>VLOOKUP(A3005,'Individual Data'!$K$5:$AC$5544,9,FALSE)</f>
        <v>2019</v>
      </c>
    </row>
    <row r="3006" spans="1:25" ht="15" customHeight="1" x14ac:dyDescent="0.25">
      <c r="A3006" s="197" t="s">
        <v>14575</v>
      </c>
      <c r="B3006" s="197" t="s">
        <v>23303</v>
      </c>
      <c r="C3006" s="198">
        <v>45230</v>
      </c>
      <c r="D3006" s="199">
        <v>3277</v>
      </c>
      <c r="E3006" s="197" t="s">
        <v>19595</v>
      </c>
      <c r="F3006" s="197" t="s">
        <v>19617</v>
      </c>
      <c r="G3006" s="197"/>
      <c r="H3006" s="197">
        <v>86</v>
      </c>
      <c r="I3006" s="197" t="s">
        <v>3085</v>
      </c>
      <c r="J3006" s="197" t="s">
        <v>19596</v>
      </c>
      <c r="K3006" s="57" t="s">
        <v>3196</v>
      </c>
      <c r="M3006" s="199">
        <v>18</v>
      </c>
      <c r="O3006" s="197" t="s">
        <v>23304</v>
      </c>
      <c r="Q3006" s="197" t="s">
        <v>3229</v>
      </c>
      <c r="S3006" s="57">
        <v>1</v>
      </c>
      <c r="T3006" s="197" t="s">
        <v>19598</v>
      </c>
      <c r="U3006" s="57" t="str">
        <f>VLOOKUP(A3006,'Individual Data'!$K$5:$AC$5544,12,FALSE)</f>
        <v>LFSO</v>
      </c>
      <c r="V3006" s="14">
        <f>IFERROR(LOOKUP(H3006,{30,43,48,53,58,63,68,73,78,83,88,93,97},{42,47,52,57,62,67,72,77,82,87,92,99,100}),999)</f>
        <v>87</v>
      </c>
      <c r="X3006" s="57">
        <f>VLOOKUP(A3006,'Individual Data'!$K$5:$AC$5544,8,FALSE)</f>
        <v>4</v>
      </c>
      <c r="Y3006" s="57">
        <f>VLOOKUP(A3006,'Individual Data'!$K$5:$AC$5544,9,FALSE)</f>
        <v>2019</v>
      </c>
    </row>
    <row r="3007" spans="1:25" ht="15" customHeight="1" x14ac:dyDescent="0.25">
      <c r="A3007" s="197" t="s">
        <v>14578</v>
      </c>
      <c r="B3007" s="197" t="s">
        <v>23305</v>
      </c>
      <c r="C3007" s="198">
        <v>45230</v>
      </c>
      <c r="D3007" s="199">
        <v>3247</v>
      </c>
      <c r="E3007" s="197" t="s">
        <v>19595</v>
      </c>
      <c r="F3007" s="197" t="s">
        <v>19617</v>
      </c>
      <c r="G3007" s="197"/>
      <c r="H3007" s="197">
        <v>75</v>
      </c>
      <c r="I3007" s="197" t="s">
        <v>3085</v>
      </c>
      <c r="J3007" s="197" t="s">
        <v>19596</v>
      </c>
      <c r="K3007" s="57" t="s">
        <v>3196</v>
      </c>
      <c r="M3007" s="199">
        <v>18</v>
      </c>
      <c r="O3007" s="197" t="s">
        <v>23306</v>
      </c>
      <c r="Q3007" s="197" t="s">
        <v>3229</v>
      </c>
      <c r="S3007" s="57">
        <v>1</v>
      </c>
      <c r="T3007" s="197" t="s">
        <v>19598</v>
      </c>
      <c r="U3007" s="57" t="str">
        <f>VLOOKUP(A3007,'Individual Data'!$K$5:$AC$5544,12,FALSE)</f>
        <v>LFSO</v>
      </c>
      <c r="V3007" s="14">
        <f>IFERROR(LOOKUP(H3007,{30,43,48,53,58,63,68,73,78,83,88,93,97},{42,47,52,57,62,67,72,77,82,87,92,99,100}),999)</f>
        <v>77</v>
      </c>
      <c r="X3007" s="57">
        <f>VLOOKUP(A3007,'Individual Data'!$K$5:$AC$5544,8,FALSE)</f>
        <v>4</v>
      </c>
      <c r="Y3007" s="57">
        <f>VLOOKUP(A3007,'Individual Data'!$K$5:$AC$5544,9,FALSE)</f>
        <v>2019</v>
      </c>
    </row>
    <row r="3008" spans="1:25" ht="15" customHeight="1" x14ac:dyDescent="0.25">
      <c r="A3008" s="197" t="s">
        <v>14580</v>
      </c>
      <c r="B3008" s="197" t="s">
        <v>23307</v>
      </c>
      <c r="C3008" s="198">
        <v>45236</v>
      </c>
      <c r="D3008" s="199">
        <v>4173</v>
      </c>
      <c r="E3008" s="197" t="s">
        <v>19595</v>
      </c>
      <c r="F3008" s="197" t="s">
        <v>19617</v>
      </c>
      <c r="G3008" s="197"/>
      <c r="H3008" s="197">
        <v>81</v>
      </c>
      <c r="I3008" s="197" t="s">
        <v>3085</v>
      </c>
      <c r="J3008" s="197" t="s">
        <v>19596</v>
      </c>
      <c r="K3008" s="57" t="s">
        <v>3196</v>
      </c>
      <c r="M3008" s="199">
        <v>18</v>
      </c>
      <c r="O3008" s="197" t="s">
        <v>23308</v>
      </c>
      <c r="Q3008" s="197" t="s">
        <v>3229</v>
      </c>
      <c r="S3008" s="57">
        <v>1</v>
      </c>
      <c r="T3008" s="197" t="s">
        <v>19598</v>
      </c>
      <c r="U3008" s="57" t="str">
        <f>VLOOKUP(A3008,'Individual Data'!$K$5:$AC$5544,12,FALSE)</f>
        <v>IPCSR</v>
      </c>
      <c r="V3008" s="14">
        <f>IFERROR(LOOKUP(H3008,{30,43,48,53,58,63,68,73,78,83,88,93,97},{42,47,52,57,62,67,72,77,82,87,92,99,100}),999)</f>
        <v>82</v>
      </c>
      <c r="X3008" s="57">
        <f>VLOOKUP(A3008,'Individual Data'!$K$5:$AC$5544,8,FALSE)</f>
        <v>4</v>
      </c>
      <c r="Y3008" s="57">
        <f>VLOOKUP(A3008,'Individual Data'!$K$5:$AC$5544,9,FALSE)</f>
        <v>2019</v>
      </c>
    </row>
    <row r="3009" spans="1:25" ht="15" customHeight="1" x14ac:dyDescent="0.25">
      <c r="A3009" s="197" t="s">
        <v>14584</v>
      </c>
      <c r="B3009" s="197" t="s">
        <v>23309</v>
      </c>
      <c r="C3009" s="198">
        <v>45230</v>
      </c>
      <c r="D3009" s="199">
        <v>3242</v>
      </c>
      <c r="E3009" s="197" t="s">
        <v>19595</v>
      </c>
      <c r="F3009" s="197" t="s">
        <v>19617</v>
      </c>
      <c r="G3009" s="197"/>
      <c r="H3009" s="197">
        <v>82</v>
      </c>
      <c r="I3009" s="197" t="s">
        <v>3085</v>
      </c>
      <c r="J3009" s="197" t="s">
        <v>19596</v>
      </c>
      <c r="K3009" s="57" t="s">
        <v>3196</v>
      </c>
      <c r="M3009" s="199">
        <v>18</v>
      </c>
      <c r="O3009" s="197" t="s">
        <v>23310</v>
      </c>
      <c r="Q3009" s="197" t="s">
        <v>3229</v>
      </c>
      <c r="S3009" s="57">
        <v>1</v>
      </c>
      <c r="T3009" s="197" t="s">
        <v>19598</v>
      </c>
      <c r="U3009" s="57" t="str">
        <f>VLOOKUP(A3009,'Individual Data'!$K$5:$AC$5544,12,FALSE)</f>
        <v>IPCSR</v>
      </c>
      <c r="V3009" s="14">
        <f>IFERROR(LOOKUP(H3009,{30,43,48,53,58,63,68,73,78,83,88,93,97},{42,47,52,57,62,67,72,77,82,87,92,99,100}),999)</f>
        <v>82</v>
      </c>
      <c r="X3009" s="57">
        <f>VLOOKUP(A3009,'Individual Data'!$K$5:$AC$5544,8,FALSE)</f>
        <v>4</v>
      </c>
      <c r="Y3009" s="57">
        <f>VLOOKUP(A3009,'Individual Data'!$K$5:$AC$5544,9,FALSE)</f>
        <v>2019</v>
      </c>
    </row>
    <row r="3010" spans="1:25" ht="15" customHeight="1" x14ac:dyDescent="0.25">
      <c r="A3010" s="197" t="s">
        <v>14591</v>
      </c>
      <c r="B3010" s="197" t="s">
        <v>23311</v>
      </c>
      <c r="C3010" s="198">
        <v>45245</v>
      </c>
      <c r="D3010" s="199">
        <v>7037</v>
      </c>
      <c r="E3010" s="197" t="s">
        <v>19595</v>
      </c>
      <c r="F3010" s="197" t="s">
        <v>19610</v>
      </c>
      <c r="G3010" s="197"/>
      <c r="H3010" s="197">
        <v>92</v>
      </c>
      <c r="I3010" s="197" t="s">
        <v>3225</v>
      </c>
      <c r="J3010" s="197" t="s">
        <v>19596</v>
      </c>
      <c r="K3010" s="57" t="s">
        <v>3196</v>
      </c>
      <c r="M3010" s="199">
        <v>18</v>
      </c>
      <c r="O3010" s="197" t="s">
        <v>19601</v>
      </c>
      <c r="Q3010" s="197" t="s">
        <v>3229</v>
      </c>
      <c r="S3010" s="57">
        <v>1</v>
      </c>
      <c r="T3010" s="197" t="s">
        <v>3229</v>
      </c>
      <c r="U3010" s="57" t="str">
        <f>VLOOKUP(A3010,'Individual Data'!$K$5:$AC$5544,12,FALSE)</f>
        <v>Unassigned</v>
      </c>
      <c r="V3010" s="14">
        <f>IFERROR(LOOKUP(H3010,{30,43,48,53,58,63,68,73,78,83,88,93,97},{42,47,52,57,62,67,72,77,82,87,92,99,100}),999)</f>
        <v>92</v>
      </c>
      <c r="X3010" s="57" t="str">
        <f>VLOOKUP(A3010,'Individual Data'!$K$5:$AC$5544,8,FALSE)</f>
        <v>NA</v>
      </c>
      <c r="Y3010" s="57" t="str">
        <f>VLOOKUP(A3010,'Individual Data'!$K$5:$AC$5544,9,FALSE)</f>
        <v>U</v>
      </c>
    </row>
    <row r="3011" spans="1:25" ht="15" customHeight="1" x14ac:dyDescent="0.25">
      <c r="A3011" s="197" t="s">
        <v>14594</v>
      </c>
      <c r="B3011" s="197" t="s">
        <v>23312</v>
      </c>
      <c r="C3011" s="198">
        <v>45223</v>
      </c>
      <c r="D3011" s="199">
        <v>197</v>
      </c>
      <c r="E3011" s="197" t="s">
        <v>19595</v>
      </c>
      <c r="F3011" s="197" t="s">
        <v>19617</v>
      </c>
      <c r="G3011" s="197"/>
      <c r="H3011" s="197">
        <v>72</v>
      </c>
      <c r="I3011" s="197" t="s">
        <v>3225</v>
      </c>
      <c r="J3011" s="197" t="s">
        <v>19596</v>
      </c>
      <c r="K3011" s="57" t="s">
        <v>3196</v>
      </c>
      <c r="M3011" s="199">
        <v>18</v>
      </c>
      <c r="O3011" s="197" t="s">
        <v>23313</v>
      </c>
      <c r="Q3011" s="197" t="s">
        <v>3229</v>
      </c>
      <c r="S3011" s="57">
        <v>1</v>
      </c>
      <c r="T3011" s="197" t="s">
        <v>19957</v>
      </c>
      <c r="U3011" s="57" t="str">
        <f>VLOOKUP(A3011,'Individual Data'!$K$5:$AC$5544,12,FALSE)</f>
        <v>Unassigned</v>
      </c>
      <c r="V3011" s="14">
        <f>IFERROR(LOOKUP(H3011,{30,43,48,53,58,63,68,73,78,83,88,93,97},{42,47,52,57,62,67,72,77,82,87,92,99,100}),999)</f>
        <v>72</v>
      </c>
      <c r="X3011" s="57" t="str">
        <f>VLOOKUP(A3011,'Individual Data'!$K$5:$AC$5544,8,FALSE)</f>
        <v>NA</v>
      </c>
      <c r="Y3011" s="57" t="str">
        <f>VLOOKUP(A3011,'Individual Data'!$K$5:$AC$5544,9,FALSE)</f>
        <v>U</v>
      </c>
    </row>
    <row r="3012" spans="1:25" ht="15" customHeight="1" x14ac:dyDescent="0.25">
      <c r="A3012" s="197" t="s">
        <v>14596</v>
      </c>
      <c r="B3012" s="197" t="s">
        <v>23314</v>
      </c>
      <c r="C3012" s="198">
        <v>45245</v>
      </c>
      <c r="D3012" s="199">
        <v>7095</v>
      </c>
      <c r="E3012" s="197" t="s">
        <v>19595</v>
      </c>
      <c r="F3012" s="197" t="s">
        <v>19610</v>
      </c>
      <c r="G3012" s="197"/>
      <c r="H3012" s="197">
        <v>72</v>
      </c>
      <c r="I3012" s="197" t="s">
        <v>3085</v>
      </c>
      <c r="J3012" s="197" t="s">
        <v>19596</v>
      </c>
      <c r="K3012" s="57" t="s">
        <v>3196</v>
      </c>
      <c r="M3012" s="199">
        <v>18</v>
      </c>
      <c r="O3012" s="197" t="s">
        <v>19601</v>
      </c>
      <c r="Q3012" s="197" t="s">
        <v>3229</v>
      </c>
      <c r="S3012" s="57">
        <v>1</v>
      </c>
      <c r="T3012" s="197" t="s">
        <v>3229</v>
      </c>
      <c r="U3012" s="57" t="str">
        <f>VLOOKUP(A3012,'Individual Data'!$K$5:$AC$5544,12,FALSE)</f>
        <v>Unassigned</v>
      </c>
      <c r="V3012" s="14">
        <f>IFERROR(LOOKUP(H3012,{30,43,48,53,58,63,68,73,78,83,88,93,97},{42,47,52,57,62,67,72,77,82,87,92,99,100}),999)</f>
        <v>72</v>
      </c>
      <c r="X3012" s="57" t="str">
        <f>VLOOKUP(A3012,'Individual Data'!$K$5:$AC$5544,8,FALSE)</f>
        <v>NA</v>
      </c>
      <c r="Y3012" s="57" t="str">
        <f>VLOOKUP(A3012,'Individual Data'!$K$5:$AC$5544,9,FALSE)</f>
        <v>U</v>
      </c>
    </row>
    <row r="3013" spans="1:25" ht="15" customHeight="1" x14ac:dyDescent="0.25">
      <c r="A3013" s="197" t="s">
        <v>14599</v>
      </c>
      <c r="B3013" s="197" t="s">
        <v>23315</v>
      </c>
      <c r="C3013" s="198">
        <v>45230</v>
      </c>
      <c r="D3013" s="199">
        <v>3267</v>
      </c>
      <c r="E3013" s="197" t="s">
        <v>19595</v>
      </c>
      <c r="F3013" s="197" t="s">
        <v>19617</v>
      </c>
      <c r="G3013" s="197"/>
      <c r="H3013" s="197">
        <v>82</v>
      </c>
      <c r="I3013" s="197" t="s">
        <v>3085</v>
      </c>
      <c r="J3013" s="197" t="s">
        <v>19596</v>
      </c>
      <c r="K3013" s="57" t="s">
        <v>3196</v>
      </c>
      <c r="M3013" s="199">
        <v>18</v>
      </c>
      <c r="O3013" s="197" t="s">
        <v>23316</v>
      </c>
      <c r="Q3013" s="197" t="s">
        <v>3229</v>
      </c>
      <c r="S3013" s="57">
        <v>1</v>
      </c>
      <c r="T3013" s="197" t="s">
        <v>19598</v>
      </c>
      <c r="U3013" s="57" t="str">
        <f>VLOOKUP(A3013,'Individual Data'!$K$5:$AC$5544,12,FALSE)</f>
        <v>LGA</v>
      </c>
      <c r="V3013" s="14">
        <f>IFERROR(LOOKUP(H3013,{30,43,48,53,58,63,68,73,78,83,88,93,97},{42,47,52,57,62,67,72,77,82,87,92,99,100}),999)</f>
        <v>82</v>
      </c>
      <c r="X3013" s="57">
        <f>VLOOKUP(A3013,'Individual Data'!$K$5:$AC$5544,8,FALSE)</f>
        <v>4</v>
      </c>
      <c r="Y3013" s="57">
        <f>VLOOKUP(A3013,'Individual Data'!$K$5:$AC$5544,9,FALSE)</f>
        <v>2019</v>
      </c>
    </row>
    <row r="3014" spans="1:25" ht="15" customHeight="1" x14ac:dyDescent="0.25">
      <c r="A3014" s="197" t="s">
        <v>14612</v>
      </c>
      <c r="B3014" s="197" t="s">
        <v>23317</v>
      </c>
      <c r="C3014" s="198">
        <v>45245</v>
      </c>
      <c r="D3014" s="199">
        <v>7069</v>
      </c>
      <c r="E3014" s="197" t="s">
        <v>19595</v>
      </c>
      <c r="F3014" s="197" t="s">
        <v>19610</v>
      </c>
      <c r="G3014" s="197"/>
      <c r="H3014" s="197">
        <v>79</v>
      </c>
      <c r="I3014" s="197" t="s">
        <v>3225</v>
      </c>
      <c r="J3014" s="197" t="s">
        <v>19596</v>
      </c>
      <c r="K3014" s="57" t="s">
        <v>3196</v>
      </c>
      <c r="M3014" s="199">
        <v>18</v>
      </c>
      <c r="O3014" s="197" t="s">
        <v>19601</v>
      </c>
      <c r="Q3014" s="197" t="s">
        <v>3229</v>
      </c>
      <c r="S3014" s="57">
        <v>1</v>
      </c>
      <c r="T3014" s="197" t="s">
        <v>3229</v>
      </c>
      <c r="U3014" s="57" t="str">
        <f>VLOOKUP(A3014,'Individual Data'!$K$5:$AC$5544,12,FALSE)</f>
        <v>IPCSR</v>
      </c>
      <c r="V3014" s="14">
        <f>IFERROR(LOOKUP(H3014,{30,43,48,53,58,63,68,73,78,83,88,93,97},{42,47,52,57,62,67,72,77,82,87,92,99,100}),999)</f>
        <v>82</v>
      </c>
      <c r="X3014" s="57">
        <f>VLOOKUP(A3014,'Individual Data'!$K$5:$AC$5544,8,FALSE)</f>
        <v>4</v>
      </c>
      <c r="Y3014" s="57">
        <f>VLOOKUP(A3014,'Individual Data'!$K$5:$AC$5544,9,FALSE)</f>
        <v>2019</v>
      </c>
    </row>
    <row r="3015" spans="1:25" ht="15" customHeight="1" x14ac:dyDescent="0.25">
      <c r="A3015" s="197" t="s">
        <v>14616</v>
      </c>
      <c r="B3015" s="197" t="s">
        <v>23318</v>
      </c>
      <c r="C3015" s="198">
        <v>45230</v>
      </c>
      <c r="D3015" s="199">
        <v>402</v>
      </c>
      <c r="E3015" s="197" t="s">
        <v>19595</v>
      </c>
      <c r="F3015" s="197" t="s">
        <v>19617</v>
      </c>
      <c r="G3015" s="197"/>
      <c r="H3015" s="197">
        <v>86</v>
      </c>
      <c r="I3015" s="197" t="s">
        <v>3225</v>
      </c>
      <c r="J3015" s="197" t="s">
        <v>17688</v>
      </c>
      <c r="K3015" s="229" t="s">
        <v>3228</v>
      </c>
      <c r="M3015" s="199">
        <v>18</v>
      </c>
      <c r="O3015" s="197" t="s">
        <v>19601</v>
      </c>
      <c r="Q3015" s="197" t="s">
        <v>3229</v>
      </c>
      <c r="S3015" s="57">
        <v>1</v>
      </c>
      <c r="T3015" s="197" t="s">
        <v>3229</v>
      </c>
      <c r="U3015" s="57" t="str">
        <f>VLOOKUP(A3015,'Individual Data'!$K$5:$AC$5544,12,FALSE)</f>
        <v>LFYO</v>
      </c>
      <c r="V3015" s="14">
        <f>IFERROR(LOOKUP(H3015,{30,43,48,53,58,63,68,73,78,83,88,93,97},{42,47,52,57,62,67,72,77,82,87,92,99,100}),999)</f>
        <v>87</v>
      </c>
      <c r="X3015" s="57">
        <f>VLOOKUP(A3015,'Individual Data'!$K$5:$AC$5544,8,FALSE)</f>
        <v>5</v>
      </c>
      <c r="Y3015" s="57">
        <f>VLOOKUP(A3015,'Individual Data'!$K$5:$AC$5544,9,FALSE)</f>
        <v>2018</v>
      </c>
    </row>
    <row r="3016" spans="1:25" ht="15" customHeight="1" x14ac:dyDescent="0.25">
      <c r="A3016" s="197" t="s">
        <v>14620</v>
      </c>
      <c r="B3016" s="197" t="s">
        <v>23319</v>
      </c>
      <c r="C3016" s="198">
        <v>45245</v>
      </c>
      <c r="D3016" s="199">
        <v>7029</v>
      </c>
      <c r="E3016" s="197" t="s">
        <v>19595</v>
      </c>
      <c r="F3016" s="197" t="s">
        <v>19610</v>
      </c>
      <c r="G3016" s="197"/>
      <c r="H3016" s="197">
        <v>79</v>
      </c>
      <c r="I3016" s="197" t="s">
        <v>3225</v>
      </c>
      <c r="J3016" s="197" t="s">
        <v>19596</v>
      </c>
      <c r="K3016" s="228" t="s">
        <v>3196</v>
      </c>
      <c r="M3016" s="199">
        <v>18</v>
      </c>
      <c r="O3016" s="197" t="s">
        <v>19601</v>
      </c>
      <c r="Q3016" s="197" t="s">
        <v>3229</v>
      </c>
      <c r="S3016" s="57">
        <v>1</v>
      </c>
      <c r="T3016" s="197" t="s">
        <v>3229</v>
      </c>
      <c r="U3016" s="57" t="str">
        <f>VLOOKUP(A3016,'Individual Data'!$K$5:$AC$5544,12,FALSE)</f>
        <v>IPCSR</v>
      </c>
      <c r="V3016" s="14">
        <f>IFERROR(LOOKUP(H3016,{30,43,48,53,58,63,68,73,78,83,88,93,97},{42,47,52,57,62,67,72,77,82,87,92,99,100}),999)</f>
        <v>82</v>
      </c>
      <c r="X3016" s="57">
        <f>VLOOKUP(A3016,'Individual Data'!$K$5:$AC$5544,8,FALSE)</f>
        <v>4</v>
      </c>
      <c r="Y3016" s="57">
        <f>VLOOKUP(A3016,'Individual Data'!$K$5:$AC$5544,9,FALSE)</f>
        <v>2019</v>
      </c>
    </row>
    <row r="3017" spans="1:25" ht="15" customHeight="1" x14ac:dyDescent="0.25">
      <c r="A3017" s="197" t="s">
        <v>14623</v>
      </c>
      <c r="B3017" s="197" t="s">
        <v>23320</v>
      </c>
      <c r="C3017" s="198">
        <v>45236</v>
      </c>
      <c r="D3017" s="199">
        <v>25357</v>
      </c>
      <c r="E3017" s="197" t="s">
        <v>19595</v>
      </c>
      <c r="F3017" s="197" t="s">
        <v>17699</v>
      </c>
      <c r="G3017" s="197"/>
      <c r="H3017" s="197">
        <v>73</v>
      </c>
      <c r="I3017" s="197" t="s">
        <v>3085</v>
      </c>
      <c r="J3017" s="197" t="s">
        <v>19596</v>
      </c>
      <c r="K3017" s="57" t="s">
        <v>3196</v>
      </c>
      <c r="M3017" s="199">
        <v>18</v>
      </c>
      <c r="O3017" s="197" t="s">
        <v>23321</v>
      </c>
      <c r="Q3017" s="197" t="s">
        <v>3229</v>
      </c>
      <c r="S3017" s="57">
        <v>1</v>
      </c>
      <c r="T3017" s="197" t="s">
        <v>19598</v>
      </c>
      <c r="U3017" s="57" t="str">
        <f>VLOOKUP(A3017,'Individual Data'!$K$5:$AC$5544,12,FALSE)</f>
        <v>IPCSR</v>
      </c>
      <c r="V3017" s="14">
        <f>IFERROR(LOOKUP(H3017,{30,43,48,53,58,63,68,73,78,83,88,93,97},{42,47,52,57,62,67,72,77,82,87,92,99,100}),999)</f>
        <v>77</v>
      </c>
      <c r="X3017" s="57">
        <f>VLOOKUP(A3017,'Individual Data'!$K$5:$AC$5544,8,FALSE)</f>
        <v>4</v>
      </c>
      <c r="Y3017" s="57">
        <f>VLOOKUP(A3017,'Individual Data'!$K$5:$AC$5544,9,FALSE)</f>
        <v>2019</v>
      </c>
    </row>
    <row r="3018" spans="1:25" ht="15" customHeight="1" x14ac:dyDescent="0.25">
      <c r="A3018" s="197" t="s">
        <v>14630</v>
      </c>
      <c r="B3018" s="197" t="s">
        <v>23322</v>
      </c>
      <c r="C3018" s="198">
        <v>45236</v>
      </c>
      <c r="D3018" s="199">
        <v>4151</v>
      </c>
      <c r="E3018" s="197" t="s">
        <v>19595</v>
      </c>
      <c r="F3018" s="197" t="s">
        <v>19617</v>
      </c>
      <c r="G3018" s="197"/>
      <c r="H3018" s="197">
        <v>78</v>
      </c>
      <c r="I3018" s="197" t="s">
        <v>3085</v>
      </c>
      <c r="J3018" s="197" t="s">
        <v>19596</v>
      </c>
      <c r="K3018" s="57" t="s">
        <v>3196</v>
      </c>
      <c r="M3018" s="199">
        <v>18</v>
      </c>
      <c r="O3018" s="197" t="s">
        <v>23323</v>
      </c>
      <c r="Q3018" s="197" t="s">
        <v>3229</v>
      </c>
      <c r="S3018" s="57">
        <v>1</v>
      </c>
      <c r="T3018" s="197" t="s">
        <v>19598</v>
      </c>
      <c r="U3018" s="57" t="str">
        <f>VLOOKUP(A3018,'Individual Data'!$K$5:$AC$5544,12,FALSE)</f>
        <v>PLA1</v>
      </c>
      <c r="V3018" s="14">
        <f>IFERROR(LOOKUP(H3018,{30,43,48,53,58,63,68,73,78,83,88,93,97},{42,47,52,57,62,67,72,77,82,87,92,99,100}),999)</f>
        <v>82</v>
      </c>
      <c r="X3018" s="57">
        <f>VLOOKUP(A3018,'Individual Data'!$K$5:$AC$5544,8,FALSE)</f>
        <v>4</v>
      </c>
      <c r="Y3018" s="57">
        <f>VLOOKUP(A3018,'Individual Data'!$K$5:$AC$5544,9,FALSE)</f>
        <v>2019</v>
      </c>
    </row>
    <row r="3019" spans="1:25" ht="15" customHeight="1" x14ac:dyDescent="0.25">
      <c r="A3019" s="197" t="s">
        <v>14632</v>
      </c>
      <c r="B3019" s="197" t="s">
        <v>23324</v>
      </c>
      <c r="C3019" s="198">
        <v>45223</v>
      </c>
      <c r="D3019" s="199">
        <v>2108</v>
      </c>
      <c r="E3019" s="197" t="s">
        <v>19595</v>
      </c>
      <c r="F3019" s="197" t="s">
        <v>19617</v>
      </c>
      <c r="G3019" s="197"/>
      <c r="H3019" s="197">
        <v>73</v>
      </c>
      <c r="I3019" s="197" t="s">
        <v>3085</v>
      </c>
      <c r="J3019" s="197" t="s">
        <v>19596</v>
      </c>
      <c r="K3019" s="57" t="s">
        <v>3196</v>
      </c>
      <c r="M3019" s="199">
        <v>18</v>
      </c>
      <c r="O3019" s="197" t="s">
        <v>23325</v>
      </c>
      <c r="Q3019" s="197" t="s">
        <v>3229</v>
      </c>
      <c r="S3019" s="57">
        <v>1</v>
      </c>
      <c r="T3019" s="197" t="s">
        <v>19598</v>
      </c>
      <c r="U3019" s="57" t="str">
        <f>VLOOKUP(A3019,'Individual Data'!$K$5:$AC$5544,12,FALSE)</f>
        <v>NPTH</v>
      </c>
      <c r="V3019" s="14">
        <f>IFERROR(LOOKUP(H3019,{30,43,48,53,58,63,68,73,78,83,88,93,97},{42,47,52,57,62,67,72,77,82,87,92,99,100}),999)</f>
        <v>77</v>
      </c>
      <c r="X3019" s="57">
        <f>VLOOKUP(A3019,'Individual Data'!$K$5:$AC$5544,8,FALSE)</f>
        <v>4</v>
      </c>
      <c r="Y3019" s="57">
        <f>VLOOKUP(A3019,'Individual Data'!$K$5:$AC$5544,9,FALSE)</f>
        <v>2019</v>
      </c>
    </row>
    <row r="3020" spans="1:25" ht="15" customHeight="1" x14ac:dyDescent="0.25">
      <c r="A3020" s="197" t="s">
        <v>14643</v>
      </c>
      <c r="B3020" s="197" t="s">
        <v>23326</v>
      </c>
      <c r="C3020" s="198">
        <v>45230</v>
      </c>
      <c r="D3020" s="199">
        <v>394</v>
      </c>
      <c r="E3020" s="197" t="s">
        <v>19595</v>
      </c>
      <c r="F3020" s="197" t="s">
        <v>19617</v>
      </c>
      <c r="G3020" s="197"/>
      <c r="H3020" s="197">
        <v>72</v>
      </c>
      <c r="I3020" s="197" t="s">
        <v>3225</v>
      </c>
      <c r="J3020" s="197" t="s">
        <v>19596</v>
      </c>
      <c r="K3020" s="57" t="s">
        <v>3196</v>
      </c>
      <c r="M3020" s="199">
        <v>18</v>
      </c>
      <c r="O3020" s="197" t="s">
        <v>23327</v>
      </c>
      <c r="Q3020" s="197" t="s">
        <v>3229</v>
      </c>
      <c r="S3020" s="57">
        <v>1</v>
      </c>
      <c r="T3020" s="197" t="s">
        <v>19598</v>
      </c>
      <c r="U3020" s="57" t="str">
        <f>VLOOKUP(A3020,'Individual Data'!$K$5:$AC$5544,12,FALSE)</f>
        <v>CJA1</v>
      </c>
      <c r="V3020" s="14">
        <f>IFERROR(LOOKUP(H3020,{30,43,48,53,58,63,68,73,78,83,88,93,97},{42,47,52,57,62,67,72,77,82,87,92,99,100}),999)</f>
        <v>72</v>
      </c>
      <c r="X3020" s="57">
        <f>VLOOKUP(A3020,'Individual Data'!$K$5:$AC$5544,8,FALSE)</f>
        <v>4</v>
      </c>
      <c r="Y3020" s="57">
        <f>VLOOKUP(A3020,'Individual Data'!$K$5:$AC$5544,9,FALSE)</f>
        <v>2019</v>
      </c>
    </row>
    <row r="3021" spans="1:25" ht="15" customHeight="1" x14ac:dyDescent="0.25">
      <c r="A3021" s="197" t="s">
        <v>14648</v>
      </c>
      <c r="B3021" s="197" t="s">
        <v>23328</v>
      </c>
      <c r="C3021" s="198">
        <v>45230</v>
      </c>
      <c r="D3021" s="199">
        <v>3297</v>
      </c>
      <c r="E3021" s="197" t="s">
        <v>19595</v>
      </c>
      <c r="F3021" s="197" t="s">
        <v>19617</v>
      </c>
      <c r="G3021" s="197"/>
      <c r="H3021" s="197">
        <v>75</v>
      </c>
      <c r="I3021" s="197" t="s">
        <v>3085</v>
      </c>
      <c r="J3021" s="197" t="s">
        <v>19596</v>
      </c>
      <c r="K3021" s="57" t="s">
        <v>3196</v>
      </c>
      <c r="M3021" s="199">
        <v>18</v>
      </c>
      <c r="O3021" s="197" t="s">
        <v>23329</v>
      </c>
      <c r="Q3021" s="197" t="s">
        <v>3229</v>
      </c>
      <c r="S3021" s="57">
        <v>1</v>
      </c>
      <c r="T3021" s="197" t="s">
        <v>19957</v>
      </c>
      <c r="U3021" s="57" t="str">
        <f>VLOOKUP(A3021,'Individual Data'!$K$5:$AC$5544,12,FALSE)</f>
        <v>CJA1</v>
      </c>
      <c r="V3021" s="14">
        <f>IFERROR(LOOKUP(H3021,{30,43,48,53,58,63,68,73,78,83,88,93,97},{42,47,52,57,62,67,72,77,82,87,92,99,100}),999)</f>
        <v>77</v>
      </c>
      <c r="X3021" s="57">
        <f>VLOOKUP(A3021,'Individual Data'!$K$5:$AC$5544,8,FALSE)</f>
        <v>4</v>
      </c>
      <c r="Y3021" s="57">
        <f>VLOOKUP(A3021,'Individual Data'!$K$5:$AC$5544,9,FALSE)</f>
        <v>2019</v>
      </c>
    </row>
    <row r="3022" spans="1:25" ht="15" customHeight="1" x14ac:dyDescent="0.25">
      <c r="A3022" s="197" t="s">
        <v>14652</v>
      </c>
      <c r="B3022" s="197" t="s">
        <v>23330</v>
      </c>
      <c r="C3022" s="198">
        <v>45223</v>
      </c>
      <c r="D3022" s="199">
        <v>2287</v>
      </c>
      <c r="E3022" s="197" t="s">
        <v>19595</v>
      </c>
      <c r="F3022" s="197" t="s">
        <v>19617</v>
      </c>
      <c r="G3022" s="197"/>
      <c r="H3022" s="197">
        <v>73</v>
      </c>
      <c r="I3022" s="197" t="s">
        <v>3085</v>
      </c>
      <c r="J3022" s="197" t="s">
        <v>19596</v>
      </c>
      <c r="K3022" s="57" t="s">
        <v>3196</v>
      </c>
      <c r="M3022" s="199">
        <v>18</v>
      </c>
      <c r="O3022" s="197" t="s">
        <v>23331</v>
      </c>
      <c r="Q3022" s="197" t="s">
        <v>3229</v>
      </c>
      <c r="S3022" s="57">
        <v>1</v>
      </c>
      <c r="T3022" s="197" t="s">
        <v>19598</v>
      </c>
      <c r="U3022" s="57" t="str">
        <f>VLOOKUP(A3022,'Individual Data'!$K$5:$AC$5544,12,FALSE)</f>
        <v>CJA1</v>
      </c>
      <c r="V3022" s="14">
        <f>IFERROR(LOOKUP(H3022,{30,43,48,53,58,63,68,73,78,83,88,93,97},{42,47,52,57,62,67,72,77,82,87,92,99,100}),999)</f>
        <v>77</v>
      </c>
      <c r="X3022" s="57">
        <f>VLOOKUP(A3022,'Individual Data'!$K$5:$AC$5544,8,FALSE)</f>
        <v>4</v>
      </c>
      <c r="Y3022" s="57">
        <f>VLOOKUP(A3022,'Individual Data'!$K$5:$AC$5544,9,FALSE)</f>
        <v>2019</v>
      </c>
    </row>
    <row r="3023" spans="1:25" ht="15" customHeight="1" x14ac:dyDescent="0.25">
      <c r="A3023" s="197" t="s">
        <v>14656</v>
      </c>
      <c r="B3023" s="197" t="s">
        <v>23332</v>
      </c>
      <c r="C3023" s="198">
        <v>45230</v>
      </c>
      <c r="D3023" s="199">
        <v>3312</v>
      </c>
      <c r="E3023" s="197" t="s">
        <v>19595</v>
      </c>
      <c r="F3023" s="197" t="s">
        <v>19617</v>
      </c>
      <c r="G3023" s="197"/>
      <c r="H3023" s="197">
        <v>78</v>
      </c>
      <c r="I3023" s="197" t="s">
        <v>3085</v>
      </c>
      <c r="J3023" s="197" t="s">
        <v>19596</v>
      </c>
      <c r="K3023" s="57" t="s">
        <v>3196</v>
      </c>
      <c r="M3023" s="199">
        <v>18</v>
      </c>
      <c r="O3023" s="197" t="s">
        <v>23333</v>
      </c>
      <c r="Q3023" s="197" t="s">
        <v>3229</v>
      </c>
      <c r="S3023" s="57">
        <v>1</v>
      </c>
      <c r="T3023" s="197" t="s">
        <v>19598</v>
      </c>
      <c r="U3023" s="57" t="str">
        <f>VLOOKUP(A3023,'Individual Data'!$K$5:$AC$5544,12,FALSE)</f>
        <v>Unassigned</v>
      </c>
      <c r="V3023" s="14">
        <f>IFERROR(LOOKUP(H3023,{30,43,48,53,58,63,68,73,78,83,88,93,97},{42,47,52,57,62,67,72,77,82,87,92,99,100}),999)</f>
        <v>82</v>
      </c>
      <c r="X3023" s="57" t="str">
        <f>VLOOKUP(A3023,'Individual Data'!$K$5:$AC$5544,8,FALSE)</f>
        <v>NA</v>
      </c>
      <c r="Y3023" s="57" t="str">
        <f>VLOOKUP(A3023,'Individual Data'!$K$5:$AC$5544,9,FALSE)</f>
        <v>U</v>
      </c>
    </row>
    <row r="3024" spans="1:25" ht="15" customHeight="1" x14ac:dyDescent="0.25">
      <c r="A3024" s="197" t="s">
        <v>14658</v>
      </c>
      <c r="B3024" s="197" t="s">
        <v>23334</v>
      </c>
      <c r="C3024" s="198">
        <v>45236</v>
      </c>
      <c r="D3024" s="199">
        <v>4251</v>
      </c>
      <c r="E3024" s="197" t="s">
        <v>19595</v>
      </c>
      <c r="F3024" s="197" t="s">
        <v>19617</v>
      </c>
      <c r="G3024" s="197"/>
      <c r="H3024" s="197">
        <v>73</v>
      </c>
      <c r="I3024" s="197" t="s">
        <v>3085</v>
      </c>
      <c r="J3024" s="197" t="s">
        <v>19596</v>
      </c>
      <c r="K3024" s="57" t="s">
        <v>3196</v>
      </c>
      <c r="M3024" s="199">
        <v>18</v>
      </c>
      <c r="O3024" s="197" t="s">
        <v>23335</v>
      </c>
      <c r="Q3024" s="197" t="s">
        <v>3229</v>
      </c>
      <c r="S3024" s="57">
        <v>1</v>
      </c>
      <c r="T3024" s="197" t="s">
        <v>19598</v>
      </c>
      <c r="U3024" s="57" t="str">
        <f>VLOOKUP(A3024,'Individual Data'!$K$5:$AC$5544,12,FALSE)</f>
        <v>LFH UNK</v>
      </c>
      <c r="V3024" s="14">
        <f>IFERROR(LOOKUP(H3024,{30,43,48,53,58,63,68,73,78,83,88,93,97},{42,47,52,57,62,67,72,77,82,87,92,99,100}),999)</f>
        <v>77</v>
      </c>
      <c r="X3024" s="57">
        <f>VLOOKUP(A3024,'Individual Data'!$K$5:$AC$5544,8,FALSE)</f>
        <v>5</v>
      </c>
      <c r="Y3024" s="57">
        <f>VLOOKUP(A3024,'Individual Data'!$K$5:$AC$5544,9,FALSE)</f>
        <v>2018</v>
      </c>
    </row>
    <row r="3025" spans="1:25" ht="15" customHeight="1" x14ac:dyDescent="0.25">
      <c r="A3025" s="197" t="s">
        <v>14661</v>
      </c>
      <c r="B3025" s="197" t="s">
        <v>23336</v>
      </c>
      <c r="C3025" s="198">
        <v>45243</v>
      </c>
      <c r="D3025" s="199">
        <v>663</v>
      </c>
      <c r="E3025" s="197" t="s">
        <v>19595</v>
      </c>
      <c r="F3025" s="197" t="s">
        <v>19617</v>
      </c>
      <c r="G3025" s="197"/>
      <c r="H3025" s="197">
        <v>75</v>
      </c>
      <c r="I3025" s="197" t="s">
        <v>3225</v>
      </c>
      <c r="J3025" s="197" t="s">
        <v>19596</v>
      </c>
      <c r="K3025" s="57" t="s">
        <v>3196</v>
      </c>
      <c r="M3025" s="199">
        <v>18</v>
      </c>
      <c r="O3025" s="197" t="s">
        <v>23337</v>
      </c>
      <c r="Q3025" s="197" t="s">
        <v>3229</v>
      </c>
      <c r="S3025" s="57">
        <v>1</v>
      </c>
      <c r="T3025" s="197" t="s">
        <v>19598</v>
      </c>
      <c r="U3025" s="57" t="str">
        <f>VLOOKUP(A3025,'Individual Data'!$K$5:$AC$5544,12,FALSE)</f>
        <v>LFHSO2</v>
      </c>
      <c r="V3025" s="14">
        <f>IFERROR(LOOKUP(H3025,{30,43,48,53,58,63,68,73,78,83,88,93,97},{42,47,52,57,62,67,72,77,82,87,92,99,100}),999)</f>
        <v>77</v>
      </c>
      <c r="X3025" s="57">
        <f>VLOOKUP(A3025,'Individual Data'!$K$5:$AC$5544,8,FALSE)</f>
        <v>4</v>
      </c>
      <c r="Y3025" s="57">
        <f>VLOOKUP(A3025,'Individual Data'!$K$5:$AC$5544,9,FALSE)</f>
        <v>2019</v>
      </c>
    </row>
    <row r="3026" spans="1:25" ht="15" customHeight="1" x14ac:dyDescent="0.25">
      <c r="A3026" s="197" t="s">
        <v>14670</v>
      </c>
      <c r="B3026" s="197" t="s">
        <v>23338</v>
      </c>
      <c r="C3026" s="198">
        <v>45245</v>
      </c>
      <c r="D3026" s="199">
        <v>7034</v>
      </c>
      <c r="E3026" s="197" t="s">
        <v>19595</v>
      </c>
      <c r="F3026" s="197" t="s">
        <v>19610</v>
      </c>
      <c r="G3026" s="197"/>
      <c r="H3026" s="197">
        <v>79</v>
      </c>
      <c r="I3026" s="197" t="s">
        <v>3085</v>
      </c>
      <c r="J3026" s="197" t="s">
        <v>19596</v>
      </c>
      <c r="K3026" s="57" t="s">
        <v>3196</v>
      </c>
      <c r="M3026" s="199">
        <v>18</v>
      </c>
      <c r="O3026" s="197" t="s">
        <v>19601</v>
      </c>
      <c r="Q3026" s="197" t="s">
        <v>3229</v>
      </c>
      <c r="S3026" s="57">
        <v>1</v>
      </c>
      <c r="T3026" s="197" t="s">
        <v>3229</v>
      </c>
      <c r="U3026" s="57" t="str">
        <f>VLOOKUP(A3026,'Individual Data'!$K$5:$AC$5544,12,FALSE)</f>
        <v>IPCSR</v>
      </c>
      <c r="V3026" s="14">
        <f>IFERROR(LOOKUP(H3026,{30,43,48,53,58,63,68,73,78,83,88,93,97},{42,47,52,57,62,67,72,77,82,87,92,99,100}),999)</f>
        <v>82</v>
      </c>
      <c r="X3026" s="57">
        <f>VLOOKUP(A3026,'Individual Data'!$K$5:$AC$5544,8,FALSE)</f>
        <v>4</v>
      </c>
      <c r="Y3026" s="57">
        <f>VLOOKUP(A3026,'Individual Data'!$K$5:$AC$5544,9,FALSE)</f>
        <v>2019</v>
      </c>
    </row>
    <row r="3027" spans="1:25" ht="15" customHeight="1" x14ac:dyDescent="0.25">
      <c r="A3027" s="197" t="s">
        <v>14672</v>
      </c>
      <c r="B3027" s="197" t="s">
        <v>23339</v>
      </c>
      <c r="C3027" s="198">
        <v>45236</v>
      </c>
      <c r="D3027" s="199">
        <v>4186</v>
      </c>
      <c r="E3027" s="197" t="s">
        <v>19595</v>
      </c>
      <c r="F3027" s="197" t="s">
        <v>19617</v>
      </c>
      <c r="G3027" s="197"/>
      <c r="H3027" s="197">
        <v>80</v>
      </c>
      <c r="I3027" s="197" t="s">
        <v>3085</v>
      </c>
      <c r="J3027" s="197" t="s">
        <v>19596</v>
      </c>
      <c r="K3027" s="57" t="s">
        <v>3196</v>
      </c>
      <c r="M3027" s="199">
        <v>18</v>
      </c>
      <c r="O3027" s="197" t="s">
        <v>23340</v>
      </c>
      <c r="Q3027" s="197" t="s">
        <v>3229</v>
      </c>
      <c r="S3027" s="57">
        <v>1</v>
      </c>
      <c r="T3027" s="197" t="s">
        <v>19598</v>
      </c>
      <c r="U3027" s="57" t="str">
        <f>VLOOKUP(A3027,'Individual Data'!$K$5:$AC$5544,12,FALSE)</f>
        <v>Unassigned</v>
      </c>
      <c r="V3027" s="14">
        <f>IFERROR(LOOKUP(H3027,{30,43,48,53,58,63,68,73,78,83,88,93,97},{42,47,52,57,62,67,72,77,82,87,92,99,100}),999)</f>
        <v>82</v>
      </c>
      <c r="X3027" s="57" t="str">
        <f>VLOOKUP(A3027,'Individual Data'!$K$5:$AC$5544,8,FALSE)</f>
        <v>NA</v>
      </c>
      <c r="Y3027" s="57" t="str">
        <f>VLOOKUP(A3027,'Individual Data'!$K$5:$AC$5544,9,FALSE)</f>
        <v>U</v>
      </c>
    </row>
    <row r="3028" spans="1:25" ht="15" customHeight="1" x14ac:dyDescent="0.25">
      <c r="A3028" s="197" t="s">
        <v>14675</v>
      </c>
      <c r="B3028" s="197" t="s">
        <v>23341</v>
      </c>
      <c r="C3028" s="198">
        <v>45236</v>
      </c>
      <c r="D3028" s="199">
        <v>4193</v>
      </c>
      <c r="E3028" s="197" t="s">
        <v>19595</v>
      </c>
      <c r="F3028" s="197" t="s">
        <v>19617</v>
      </c>
      <c r="G3028" s="197"/>
      <c r="H3028" s="197">
        <v>77</v>
      </c>
      <c r="I3028" s="197" t="s">
        <v>3085</v>
      </c>
      <c r="J3028" s="197" t="s">
        <v>19596</v>
      </c>
      <c r="K3028" s="57" t="s">
        <v>3196</v>
      </c>
      <c r="M3028" s="199">
        <v>18</v>
      </c>
      <c r="O3028" s="197" t="s">
        <v>23342</v>
      </c>
      <c r="Q3028" s="197" t="s">
        <v>3229</v>
      </c>
      <c r="S3028" s="57">
        <v>1</v>
      </c>
      <c r="T3028" s="197" t="s">
        <v>19598</v>
      </c>
      <c r="U3028" s="57" t="str">
        <f>VLOOKUP(A3028,'Individual Data'!$K$5:$AC$5544,12,FALSE)</f>
        <v>IPCSR</v>
      </c>
      <c r="V3028" s="14">
        <f>IFERROR(LOOKUP(H3028,{30,43,48,53,58,63,68,73,78,83,88,93,97},{42,47,52,57,62,67,72,77,82,87,92,99,100}),999)</f>
        <v>77</v>
      </c>
      <c r="X3028" s="57">
        <f>VLOOKUP(A3028,'Individual Data'!$K$5:$AC$5544,8,FALSE)</f>
        <v>4</v>
      </c>
      <c r="Y3028" s="57">
        <f>VLOOKUP(A3028,'Individual Data'!$K$5:$AC$5544,9,FALSE)</f>
        <v>2019</v>
      </c>
    </row>
    <row r="3029" spans="1:25" ht="15" customHeight="1" x14ac:dyDescent="0.25">
      <c r="A3029" s="197" t="s">
        <v>14680</v>
      </c>
      <c r="B3029" s="197" t="s">
        <v>23343</v>
      </c>
      <c r="C3029" s="198">
        <v>45236</v>
      </c>
      <c r="D3029" s="199">
        <v>4197</v>
      </c>
      <c r="E3029" s="197" t="s">
        <v>19595</v>
      </c>
      <c r="F3029" s="197" t="s">
        <v>19617</v>
      </c>
      <c r="G3029" s="197"/>
      <c r="H3029" s="197">
        <v>76</v>
      </c>
      <c r="I3029" s="197" t="s">
        <v>3085</v>
      </c>
      <c r="J3029" s="197" t="s">
        <v>19596</v>
      </c>
      <c r="K3029" s="57" t="s">
        <v>3196</v>
      </c>
      <c r="M3029" s="199">
        <v>18</v>
      </c>
      <c r="O3029" s="197" t="s">
        <v>23344</v>
      </c>
      <c r="Q3029" s="197" t="s">
        <v>3229</v>
      </c>
      <c r="S3029" s="57">
        <v>1</v>
      </c>
      <c r="T3029" s="197" t="s">
        <v>19598</v>
      </c>
      <c r="U3029" s="57" t="str">
        <f>VLOOKUP(A3029,'Individual Data'!$K$5:$AC$5544,12,FALSE)</f>
        <v>IPCSR</v>
      </c>
      <c r="V3029" s="14">
        <f>IFERROR(LOOKUP(H3029,{30,43,48,53,58,63,68,73,78,83,88,93,97},{42,47,52,57,62,67,72,77,82,87,92,99,100}),999)</f>
        <v>77</v>
      </c>
      <c r="X3029" s="57">
        <f>VLOOKUP(A3029,'Individual Data'!$K$5:$AC$5544,8,FALSE)</f>
        <v>4</v>
      </c>
      <c r="Y3029" s="57">
        <f>VLOOKUP(A3029,'Individual Data'!$K$5:$AC$5544,9,FALSE)</f>
        <v>2019</v>
      </c>
    </row>
    <row r="3030" spans="1:25" ht="15" customHeight="1" x14ac:dyDescent="0.25">
      <c r="A3030" s="197" t="s">
        <v>14682</v>
      </c>
      <c r="B3030" s="197" t="s">
        <v>23345</v>
      </c>
      <c r="C3030" s="198">
        <v>45243</v>
      </c>
      <c r="D3030" s="199">
        <v>5013</v>
      </c>
      <c r="E3030" s="197" t="s">
        <v>19595</v>
      </c>
      <c r="F3030" s="197" t="s">
        <v>19617</v>
      </c>
      <c r="G3030" s="197"/>
      <c r="H3030" s="197">
        <v>75</v>
      </c>
      <c r="I3030" s="197" t="s">
        <v>3085</v>
      </c>
      <c r="J3030" s="197" t="s">
        <v>19596</v>
      </c>
      <c r="K3030" s="57" t="s">
        <v>3196</v>
      </c>
      <c r="M3030" s="199">
        <v>18</v>
      </c>
      <c r="O3030" s="197" t="s">
        <v>23346</v>
      </c>
      <c r="Q3030" s="197" t="s">
        <v>3229</v>
      </c>
      <c r="S3030" s="57">
        <v>1</v>
      </c>
      <c r="T3030" s="197" t="s">
        <v>19598</v>
      </c>
      <c r="U3030" s="57" t="str">
        <f>VLOOKUP(A3030,'Individual Data'!$K$5:$AC$5544,12,FALSE)</f>
        <v>NLVA</v>
      </c>
      <c r="V3030" s="14">
        <f>IFERROR(LOOKUP(H3030,{30,43,48,53,58,63,68,73,78,83,88,93,97},{42,47,52,57,62,67,72,77,82,87,92,99,100}),999)</f>
        <v>77</v>
      </c>
      <c r="X3030" s="57">
        <f>VLOOKUP(A3030,'Individual Data'!$K$5:$AC$5544,8,FALSE)</f>
        <v>4</v>
      </c>
      <c r="Y3030" s="57">
        <f>VLOOKUP(A3030,'Individual Data'!$K$5:$AC$5544,9,FALSE)</f>
        <v>2019</v>
      </c>
    </row>
    <row r="3031" spans="1:25" ht="15" customHeight="1" x14ac:dyDescent="0.25">
      <c r="A3031" s="197" t="s">
        <v>14685</v>
      </c>
      <c r="B3031" s="197" t="s">
        <v>23347</v>
      </c>
      <c r="C3031" s="198">
        <v>45236</v>
      </c>
      <c r="D3031" s="199">
        <v>523</v>
      </c>
      <c r="E3031" s="197" t="s">
        <v>19595</v>
      </c>
      <c r="F3031" s="197" t="s">
        <v>19617</v>
      </c>
      <c r="G3031" s="197"/>
      <c r="H3031" s="197">
        <v>76</v>
      </c>
      <c r="I3031" s="197" t="s">
        <v>3225</v>
      </c>
      <c r="J3031" s="197" t="s">
        <v>19596</v>
      </c>
      <c r="K3031" s="57" t="s">
        <v>3196</v>
      </c>
      <c r="M3031" s="199">
        <v>18</v>
      </c>
      <c r="O3031" s="197" t="s">
        <v>23348</v>
      </c>
      <c r="Q3031" s="197" t="s">
        <v>3229</v>
      </c>
      <c r="S3031" s="57">
        <v>1</v>
      </c>
      <c r="T3031" s="197" t="s">
        <v>19598</v>
      </c>
      <c r="U3031" s="57" t="str">
        <f>VLOOKUP(A3031,'Individual Data'!$K$5:$AC$5544,12,FALSE)</f>
        <v>CJA1</v>
      </c>
      <c r="V3031" s="14">
        <f>IFERROR(LOOKUP(H3031,{30,43,48,53,58,63,68,73,78,83,88,93,97},{42,47,52,57,62,67,72,77,82,87,92,99,100}),999)</f>
        <v>77</v>
      </c>
      <c r="X3031" s="57">
        <f>VLOOKUP(A3031,'Individual Data'!$K$5:$AC$5544,8,FALSE)</f>
        <v>4</v>
      </c>
      <c r="Y3031" s="57">
        <f>VLOOKUP(A3031,'Individual Data'!$K$5:$AC$5544,9,FALSE)</f>
        <v>2019</v>
      </c>
    </row>
    <row r="3032" spans="1:25" ht="15" customHeight="1" x14ac:dyDescent="0.25">
      <c r="A3032" s="197" t="s">
        <v>14689</v>
      </c>
      <c r="B3032" s="197" t="s">
        <v>23349</v>
      </c>
      <c r="C3032" s="198">
        <v>45223</v>
      </c>
      <c r="D3032" s="199">
        <v>2037</v>
      </c>
      <c r="E3032" s="197" t="s">
        <v>19595</v>
      </c>
      <c r="F3032" s="197" t="s">
        <v>19617</v>
      </c>
      <c r="G3032" s="197"/>
      <c r="H3032" s="197">
        <v>71.5</v>
      </c>
      <c r="I3032" s="197" t="s">
        <v>3085</v>
      </c>
      <c r="J3032" s="197" t="s">
        <v>19596</v>
      </c>
      <c r="K3032" s="57" t="s">
        <v>3196</v>
      </c>
      <c r="M3032" s="199">
        <v>18</v>
      </c>
      <c r="O3032" s="197" t="s">
        <v>23350</v>
      </c>
      <c r="Q3032" s="197" t="s">
        <v>3229</v>
      </c>
      <c r="S3032" s="57">
        <v>1</v>
      </c>
      <c r="T3032" s="197" t="s">
        <v>3229</v>
      </c>
      <c r="U3032" s="57" t="str">
        <f>VLOOKUP(A3032,'Individual Data'!$K$5:$AC$5544,12,FALSE)</f>
        <v>CJA1</v>
      </c>
      <c r="V3032" s="14">
        <f>IFERROR(LOOKUP(H3032,{30,43,48,53,58,63,68,73,78,83,88,93,97},{42,47,52,57,62,67,72,77,82,87,92,99,100}),999)</f>
        <v>72</v>
      </c>
      <c r="X3032" s="57">
        <f>VLOOKUP(A3032,'Individual Data'!$K$5:$AC$5544,8,FALSE)</f>
        <v>4</v>
      </c>
      <c r="Y3032" s="57">
        <f>VLOOKUP(A3032,'Individual Data'!$K$5:$AC$5544,9,FALSE)</f>
        <v>2019</v>
      </c>
    </row>
    <row r="3033" spans="1:25" ht="15" customHeight="1" x14ac:dyDescent="0.25">
      <c r="A3033" s="197" t="s">
        <v>14697</v>
      </c>
      <c r="B3033" s="197" t="s">
        <v>23351</v>
      </c>
      <c r="C3033" s="198">
        <v>45243</v>
      </c>
      <c r="D3033" s="199">
        <v>5087</v>
      </c>
      <c r="E3033" s="197" t="s">
        <v>19595</v>
      </c>
      <c r="F3033" s="197" t="s">
        <v>19617</v>
      </c>
      <c r="G3033" s="197"/>
      <c r="H3033" s="197">
        <v>81</v>
      </c>
      <c r="I3033" s="197" t="s">
        <v>3085</v>
      </c>
      <c r="J3033" s="197" t="s">
        <v>19596</v>
      </c>
      <c r="K3033" s="57" t="s">
        <v>3196</v>
      </c>
      <c r="M3033" s="199">
        <v>18</v>
      </c>
      <c r="O3033" s="197" t="s">
        <v>23352</v>
      </c>
      <c r="Q3033" s="197" t="s">
        <v>3229</v>
      </c>
      <c r="S3033" s="57">
        <v>1</v>
      </c>
      <c r="T3033" s="197" t="s">
        <v>19598</v>
      </c>
      <c r="U3033" s="57" t="str">
        <f>VLOOKUP(A3033,'Individual Data'!$K$5:$AC$5544,12,FALSE)</f>
        <v>IPCSR</v>
      </c>
      <c r="V3033" s="14">
        <f>IFERROR(LOOKUP(H3033,{30,43,48,53,58,63,68,73,78,83,88,93,97},{42,47,52,57,62,67,72,77,82,87,92,99,100}),999)</f>
        <v>82</v>
      </c>
      <c r="X3033" s="57">
        <f>VLOOKUP(A3033,'Individual Data'!$K$5:$AC$5544,8,FALSE)</f>
        <v>4</v>
      </c>
      <c r="Y3033" s="57">
        <f>VLOOKUP(A3033,'Individual Data'!$K$5:$AC$5544,9,FALSE)</f>
        <v>2019</v>
      </c>
    </row>
    <row r="3034" spans="1:25" ht="15" customHeight="1" x14ac:dyDescent="0.25">
      <c r="A3034" s="197" t="s">
        <v>14700</v>
      </c>
      <c r="B3034" s="197" t="s">
        <v>23353</v>
      </c>
      <c r="C3034" s="198">
        <v>45245</v>
      </c>
      <c r="D3034" s="199">
        <v>7052</v>
      </c>
      <c r="E3034" s="197" t="s">
        <v>19595</v>
      </c>
      <c r="F3034" s="197" t="s">
        <v>19610</v>
      </c>
      <c r="G3034" s="197"/>
      <c r="H3034" s="197">
        <v>76</v>
      </c>
      <c r="I3034" s="197" t="s">
        <v>3085</v>
      </c>
      <c r="J3034" s="197" t="s">
        <v>19596</v>
      </c>
      <c r="K3034" s="57" t="s">
        <v>3196</v>
      </c>
      <c r="M3034" s="199">
        <v>18</v>
      </c>
      <c r="O3034" s="197" t="s">
        <v>19601</v>
      </c>
      <c r="Q3034" s="197" t="s">
        <v>3229</v>
      </c>
      <c r="S3034" s="57">
        <v>1</v>
      </c>
      <c r="T3034" s="197" t="s">
        <v>3229</v>
      </c>
      <c r="U3034" s="57" t="str">
        <f>VLOOKUP(A3034,'Individual Data'!$K$5:$AC$5544,12,FALSE)</f>
        <v>IPCSR</v>
      </c>
      <c r="V3034" s="14">
        <f>IFERROR(LOOKUP(H3034,{30,43,48,53,58,63,68,73,78,83,88,93,97},{42,47,52,57,62,67,72,77,82,87,92,99,100}),999)</f>
        <v>77</v>
      </c>
      <c r="X3034" s="57">
        <f>VLOOKUP(A3034,'Individual Data'!$K$5:$AC$5544,8,FALSE)</f>
        <v>4</v>
      </c>
      <c r="Y3034" s="57">
        <f>VLOOKUP(A3034,'Individual Data'!$K$5:$AC$5544,9,FALSE)</f>
        <v>2019</v>
      </c>
    </row>
    <row r="3035" spans="1:25" ht="15" customHeight="1" x14ac:dyDescent="0.25">
      <c r="A3035" s="197" t="s">
        <v>14702</v>
      </c>
      <c r="B3035" s="197" t="s">
        <v>23354</v>
      </c>
      <c r="C3035" s="198">
        <v>45245</v>
      </c>
      <c r="D3035" s="199">
        <v>7036</v>
      </c>
      <c r="E3035" s="197" t="s">
        <v>19595</v>
      </c>
      <c r="F3035" s="197" t="s">
        <v>19610</v>
      </c>
      <c r="G3035" s="197"/>
      <c r="H3035" s="197">
        <v>75</v>
      </c>
      <c r="I3035" s="197" t="s">
        <v>3085</v>
      </c>
      <c r="J3035" s="197" t="s">
        <v>19596</v>
      </c>
      <c r="K3035" s="57" t="s">
        <v>3196</v>
      </c>
      <c r="M3035" s="199">
        <v>18</v>
      </c>
      <c r="O3035" s="197" t="s">
        <v>19601</v>
      </c>
      <c r="Q3035" s="197" t="s">
        <v>3229</v>
      </c>
      <c r="S3035" s="57">
        <v>1</v>
      </c>
      <c r="T3035" s="197" t="s">
        <v>3229</v>
      </c>
      <c r="U3035" s="57" t="str">
        <f>VLOOKUP(A3035,'Individual Data'!$K$5:$AC$5544,12,FALSE)</f>
        <v>IPCSR</v>
      </c>
      <c r="V3035" s="14">
        <f>IFERROR(LOOKUP(H3035,{30,43,48,53,58,63,68,73,78,83,88,93,97},{42,47,52,57,62,67,72,77,82,87,92,99,100}),999)</f>
        <v>77</v>
      </c>
      <c r="X3035" s="57">
        <f>VLOOKUP(A3035,'Individual Data'!$K$5:$AC$5544,8,FALSE)</f>
        <v>4</v>
      </c>
      <c r="Y3035" s="57">
        <f>VLOOKUP(A3035,'Individual Data'!$K$5:$AC$5544,9,FALSE)</f>
        <v>2019</v>
      </c>
    </row>
    <row r="3036" spans="1:25" ht="15" customHeight="1" x14ac:dyDescent="0.25">
      <c r="A3036" s="197" t="s">
        <v>14705</v>
      </c>
      <c r="B3036" s="197" t="s">
        <v>23355</v>
      </c>
      <c r="C3036" s="198">
        <v>45243</v>
      </c>
      <c r="D3036" s="199">
        <v>683</v>
      </c>
      <c r="E3036" s="197" t="s">
        <v>19595</v>
      </c>
      <c r="F3036" s="197" t="s">
        <v>19617</v>
      </c>
      <c r="G3036" s="197"/>
      <c r="H3036" s="197">
        <v>73</v>
      </c>
      <c r="I3036" s="197" t="s">
        <v>3225</v>
      </c>
      <c r="J3036" s="197" t="s">
        <v>19596</v>
      </c>
      <c r="K3036" s="57" t="s">
        <v>3196</v>
      </c>
      <c r="M3036" s="199">
        <v>18</v>
      </c>
      <c r="O3036" s="197" t="s">
        <v>23356</v>
      </c>
      <c r="Q3036" s="197" t="s">
        <v>3229</v>
      </c>
      <c r="S3036" s="57">
        <v>1</v>
      </c>
      <c r="T3036" s="197" t="s">
        <v>3229</v>
      </c>
      <c r="U3036" s="57" t="str">
        <f>VLOOKUP(A3036,'Individual Data'!$K$5:$AC$5544,12,FALSE)</f>
        <v>Unassigned</v>
      </c>
      <c r="V3036" s="14">
        <f>IFERROR(LOOKUP(H3036,{30,43,48,53,58,63,68,73,78,83,88,93,97},{42,47,52,57,62,67,72,77,82,87,92,99,100}),999)</f>
        <v>77</v>
      </c>
      <c r="X3036" s="57" t="str">
        <f>VLOOKUP(A3036,'Individual Data'!$K$5:$AC$5544,8,FALSE)</f>
        <v>NA</v>
      </c>
      <c r="Y3036" s="57" t="str">
        <f>VLOOKUP(A3036,'Individual Data'!$K$5:$AC$5544,9,FALSE)</f>
        <v>U</v>
      </c>
    </row>
    <row r="3037" spans="1:25" ht="15" customHeight="1" x14ac:dyDescent="0.25">
      <c r="A3037" s="197" t="s">
        <v>14713</v>
      </c>
      <c r="B3037" s="197" t="s">
        <v>23357</v>
      </c>
      <c r="C3037" s="198">
        <v>45236</v>
      </c>
      <c r="D3037" s="199">
        <v>527</v>
      </c>
      <c r="E3037" s="197" t="s">
        <v>19595</v>
      </c>
      <c r="F3037" s="197" t="s">
        <v>19617</v>
      </c>
      <c r="G3037" s="197"/>
      <c r="H3037" s="197">
        <v>87</v>
      </c>
      <c r="I3037" s="197" t="s">
        <v>3225</v>
      </c>
      <c r="J3037" s="197" t="s">
        <v>19596</v>
      </c>
      <c r="K3037" s="57" t="s">
        <v>3196</v>
      </c>
      <c r="M3037" s="199">
        <v>18</v>
      </c>
      <c r="O3037" s="197" t="s">
        <v>23358</v>
      </c>
      <c r="Q3037" s="197" t="s">
        <v>3229</v>
      </c>
      <c r="S3037" s="57">
        <v>1</v>
      </c>
      <c r="T3037" s="197" t="s">
        <v>19598</v>
      </c>
      <c r="U3037" s="57" t="str">
        <f>VLOOKUP(A3037,'Individual Data'!$K$5:$AC$5544,12,FALSE)</f>
        <v>BCA1</v>
      </c>
      <c r="V3037" s="14">
        <f>IFERROR(LOOKUP(H3037,{30,43,48,53,58,63,68,73,78,83,88,93,97},{42,47,52,57,62,67,72,77,82,87,92,99,100}),999)</f>
        <v>87</v>
      </c>
      <c r="X3037" s="57">
        <f>VLOOKUP(A3037,'Individual Data'!$K$5:$AC$5544,8,FALSE)</f>
        <v>4</v>
      </c>
      <c r="Y3037" s="57">
        <f>VLOOKUP(A3037,'Individual Data'!$K$5:$AC$5544,9,FALSE)</f>
        <v>2019</v>
      </c>
    </row>
    <row r="3038" spans="1:25" ht="15" customHeight="1" x14ac:dyDescent="0.25">
      <c r="A3038" s="197" t="s">
        <v>14717</v>
      </c>
      <c r="B3038" s="197" t="s">
        <v>23359</v>
      </c>
      <c r="C3038" s="198">
        <v>45236</v>
      </c>
      <c r="D3038" s="199">
        <v>4283</v>
      </c>
      <c r="E3038" s="197" t="s">
        <v>19595</v>
      </c>
      <c r="F3038" s="197" t="s">
        <v>19617</v>
      </c>
      <c r="G3038" s="197"/>
      <c r="H3038" s="197">
        <v>79</v>
      </c>
      <c r="I3038" s="197" t="s">
        <v>3085</v>
      </c>
      <c r="J3038" s="197" t="s">
        <v>19596</v>
      </c>
      <c r="K3038" s="57" t="s">
        <v>3196</v>
      </c>
      <c r="M3038" s="199">
        <v>18</v>
      </c>
      <c r="O3038" s="197" t="s">
        <v>23360</v>
      </c>
      <c r="Q3038" s="197" t="s">
        <v>3229</v>
      </c>
      <c r="S3038" s="57">
        <v>1</v>
      </c>
      <c r="T3038" s="197" t="s">
        <v>19598</v>
      </c>
      <c r="U3038" s="57" t="str">
        <f>VLOOKUP(A3038,'Individual Data'!$K$5:$AC$5544,12,FALSE)</f>
        <v>Unassigned</v>
      </c>
      <c r="V3038" s="14">
        <f>IFERROR(LOOKUP(H3038,{30,43,48,53,58,63,68,73,78,83,88,93,97},{42,47,52,57,62,67,72,77,82,87,92,99,100}),999)</f>
        <v>82</v>
      </c>
      <c r="X3038" s="57" t="str">
        <f>VLOOKUP(A3038,'Individual Data'!$K$5:$AC$5544,8,FALSE)</f>
        <v>NA</v>
      </c>
      <c r="Y3038" s="57" t="str">
        <f>VLOOKUP(A3038,'Individual Data'!$K$5:$AC$5544,9,FALSE)</f>
        <v>U</v>
      </c>
    </row>
    <row r="3039" spans="1:25" ht="15" customHeight="1" x14ac:dyDescent="0.25">
      <c r="A3039" s="197" t="s">
        <v>14720</v>
      </c>
      <c r="B3039" s="197" t="s">
        <v>23361</v>
      </c>
      <c r="C3039" s="198">
        <v>45245</v>
      </c>
      <c r="D3039" s="199">
        <v>7040</v>
      </c>
      <c r="E3039" s="197" t="s">
        <v>19595</v>
      </c>
      <c r="F3039" s="197" t="s">
        <v>19610</v>
      </c>
      <c r="G3039" s="197"/>
      <c r="H3039" s="197">
        <v>74</v>
      </c>
      <c r="I3039" s="197" t="s">
        <v>3085</v>
      </c>
      <c r="J3039" s="197" t="s">
        <v>19596</v>
      </c>
      <c r="K3039" s="57" t="s">
        <v>3196</v>
      </c>
      <c r="M3039" s="199">
        <v>18</v>
      </c>
      <c r="O3039" s="197" t="s">
        <v>19601</v>
      </c>
      <c r="Q3039" s="197" t="s">
        <v>3229</v>
      </c>
      <c r="S3039" s="57">
        <v>1</v>
      </c>
      <c r="T3039" s="197" t="s">
        <v>3229</v>
      </c>
      <c r="U3039" s="57" t="str">
        <f>VLOOKUP(A3039,'Individual Data'!$K$5:$AC$5544,12,FALSE)</f>
        <v>IPCSR</v>
      </c>
      <c r="V3039" s="14">
        <f>IFERROR(LOOKUP(H3039,{30,43,48,53,58,63,68,73,78,83,88,93,97},{42,47,52,57,62,67,72,77,82,87,92,99,100}),999)</f>
        <v>77</v>
      </c>
      <c r="X3039" s="57">
        <f>VLOOKUP(A3039,'Individual Data'!$K$5:$AC$5544,8,FALSE)</f>
        <v>4</v>
      </c>
      <c r="Y3039" s="57">
        <f>VLOOKUP(A3039,'Individual Data'!$K$5:$AC$5544,9,FALSE)</f>
        <v>2019</v>
      </c>
    </row>
    <row r="3040" spans="1:25" ht="15" customHeight="1" x14ac:dyDescent="0.25">
      <c r="A3040" s="197" t="s">
        <v>14722</v>
      </c>
      <c r="B3040" s="197" t="s">
        <v>23362</v>
      </c>
      <c r="C3040" s="198">
        <v>45236</v>
      </c>
      <c r="D3040" s="199">
        <v>4261</v>
      </c>
      <c r="E3040" s="197" t="s">
        <v>19595</v>
      </c>
      <c r="F3040" s="197" t="s">
        <v>19617</v>
      </c>
      <c r="G3040" s="197"/>
      <c r="H3040" s="197">
        <v>74</v>
      </c>
      <c r="I3040" s="197" t="s">
        <v>3085</v>
      </c>
      <c r="J3040" s="197" t="s">
        <v>19596</v>
      </c>
      <c r="K3040" s="57" t="s">
        <v>3196</v>
      </c>
      <c r="M3040" s="199">
        <v>18</v>
      </c>
      <c r="O3040" s="197" t="s">
        <v>23363</v>
      </c>
      <c r="Q3040" s="197" t="s">
        <v>3229</v>
      </c>
      <c r="S3040" s="57">
        <v>1</v>
      </c>
      <c r="T3040" s="197" t="s">
        <v>19598</v>
      </c>
      <c r="U3040" s="57" t="str">
        <f>VLOOKUP(A3040,'Individual Data'!$K$5:$AC$5544,12,FALSE)</f>
        <v>Unassigned</v>
      </c>
      <c r="V3040" s="14">
        <f>IFERROR(LOOKUP(H3040,{30,43,48,53,58,63,68,73,78,83,88,93,97},{42,47,52,57,62,67,72,77,82,87,92,99,100}),999)</f>
        <v>77</v>
      </c>
      <c r="X3040" s="57" t="str">
        <f>VLOOKUP(A3040,'Individual Data'!$K$5:$AC$5544,8,FALSE)</f>
        <v>NA</v>
      </c>
      <c r="Y3040" s="57" t="str">
        <f>VLOOKUP(A3040,'Individual Data'!$K$5:$AC$5544,9,FALSE)</f>
        <v>U</v>
      </c>
    </row>
    <row r="3041" spans="1:25" ht="15" customHeight="1" x14ac:dyDescent="0.25">
      <c r="A3041" s="197" t="s">
        <v>14725</v>
      </c>
      <c r="B3041" s="197" t="s">
        <v>23364</v>
      </c>
      <c r="C3041" s="198">
        <v>45243</v>
      </c>
      <c r="D3041" s="199">
        <v>5101</v>
      </c>
      <c r="E3041" s="197" t="s">
        <v>19595</v>
      </c>
      <c r="F3041" s="197" t="s">
        <v>19617</v>
      </c>
      <c r="G3041" s="197"/>
      <c r="H3041" s="197">
        <v>75</v>
      </c>
      <c r="I3041" s="197" t="s">
        <v>3085</v>
      </c>
      <c r="J3041" s="197" t="s">
        <v>19596</v>
      </c>
      <c r="K3041" s="57" t="s">
        <v>3196</v>
      </c>
      <c r="M3041" s="199">
        <v>18</v>
      </c>
      <c r="O3041" s="197" t="s">
        <v>23365</v>
      </c>
      <c r="Q3041" s="197" t="s">
        <v>3229</v>
      </c>
      <c r="S3041" s="57">
        <v>1</v>
      </c>
      <c r="T3041" s="197" t="s">
        <v>19598</v>
      </c>
      <c r="U3041" s="57" t="str">
        <f>VLOOKUP(A3041,'Individual Data'!$K$5:$AC$5544,12,FALSE)</f>
        <v>IPCSR</v>
      </c>
      <c r="V3041" s="14">
        <f>IFERROR(LOOKUP(H3041,{30,43,48,53,58,63,68,73,78,83,88,93,97},{42,47,52,57,62,67,72,77,82,87,92,99,100}),999)</f>
        <v>77</v>
      </c>
      <c r="X3041" s="57">
        <f>VLOOKUP(A3041,'Individual Data'!$K$5:$AC$5544,8,FALSE)</f>
        <v>4</v>
      </c>
      <c r="Y3041" s="57">
        <f>VLOOKUP(A3041,'Individual Data'!$K$5:$AC$5544,9,FALSE)</f>
        <v>2019</v>
      </c>
    </row>
    <row r="3042" spans="1:25" ht="15" customHeight="1" x14ac:dyDescent="0.25">
      <c r="A3042" s="197" t="s">
        <v>14731</v>
      </c>
      <c r="B3042" s="197" t="s">
        <v>23366</v>
      </c>
      <c r="C3042" s="198">
        <v>45243</v>
      </c>
      <c r="D3042" s="199">
        <v>5053</v>
      </c>
      <c r="E3042" s="197" t="s">
        <v>19595</v>
      </c>
      <c r="F3042" s="197" t="s">
        <v>19617</v>
      </c>
      <c r="G3042" s="197"/>
      <c r="H3042" s="197">
        <v>74</v>
      </c>
      <c r="I3042" s="197" t="s">
        <v>3085</v>
      </c>
      <c r="J3042" s="197" t="s">
        <v>19596</v>
      </c>
      <c r="K3042" s="57" t="s">
        <v>3196</v>
      </c>
      <c r="M3042" s="199">
        <v>18</v>
      </c>
      <c r="O3042" s="197" t="s">
        <v>23367</v>
      </c>
      <c r="Q3042" s="197" t="s">
        <v>3229</v>
      </c>
      <c r="S3042" s="57">
        <v>1</v>
      </c>
      <c r="T3042" s="197" t="s">
        <v>19598</v>
      </c>
      <c r="U3042" s="57" t="str">
        <f>VLOOKUP(A3042,'Individual Data'!$K$5:$AC$5544,12,FALSE)</f>
        <v>IPCSR</v>
      </c>
      <c r="V3042" s="14">
        <f>IFERROR(LOOKUP(H3042,{30,43,48,53,58,63,68,73,78,83,88,93,97},{42,47,52,57,62,67,72,77,82,87,92,99,100}),999)</f>
        <v>77</v>
      </c>
      <c r="X3042" s="57">
        <f>VLOOKUP(A3042,'Individual Data'!$K$5:$AC$5544,8,FALSE)</f>
        <v>4</v>
      </c>
      <c r="Y3042" s="57">
        <f>VLOOKUP(A3042,'Individual Data'!$K$5:$AC$5544,9,FALSE)</f>
        <v>2019</v>
      </c>
    </row>
    <row r="3043" spans="1:25" ht="15" customHeight="1" x14ac:dyDescent="0.25">
      <c r="A3043" s="197" t="s">
        <v>14739</v>
      </c>
      <c r="B3043" s="197" t="s">
        <v>23368</v>
      </c>
      <c r="C3043" s="198">
        <v>45243</v>
      </c>
      <c r="D3043" s="199">
        <v>5004</v>
      </c>
      <c r="E3043" s="197" t="s">
        <v>19595</v>
      </c>
      <c r="F3043" s="197" t="s">
        <v>19617</v>
      </c>
      <c r="G3043" s="197"/>
      <c r="H3043" s="197">
        <v>79</v>
      </c>
      <c r="I3043" s="197" t="s">
        <v>3085</v>
      </c>
      <c r="J3043" s="197" t="s">
        <v>19596</v>
      </c>
      <c r="K3043" s="57" t="s">
        <v>3196</v>
      </c>
      <c r="M3043" s="199">
        <v>18</v>
      </c>
      <c r="O3043" s="197" t="s">
        <v>23369</v>
      </c>
      <c r="Q3043" s="197" t="s">
        <v>3229</v>
      </c>
      <c r="S3043" s="57">
        <v>1</v>
      </c>
      <c r="T3043" s="197" t="s">
        <v>19598</v>
      </c>
      <c r="U3043" s="57" t="str">
        <f>VLOOKUP(A3043,'Individual Data'!$K$5:$AC$5544,12,FALSE)</f>
        <v>Unassigned</v>
      </c>
      <c r="V3043" s="14">
        <f>IFERROR(LOOKUP(H3043,{30,43,48,53,58,63,68,73,78,83,88,93,97},{42,47,52,57,62,67,72,77,82,87,92,99,100}),999)</f>
        <v>82</v>
      </c>
      <c r="X3043" s="57" t="str">
        <f>VLOOKUP(A3043,'Individual Data'!$K$5:$AC$5544,8,FALSE)</f>
        <v>NA</v>
      </c>
      <c r="Y3043" s="57" t="str">
        <f>VLOOKUP(A3043,'Individual Data'!$K$5:$AC$5544,9,FALSE)</f>
        <v>U</v>
      </c>
    </row>
    <row r="3044" spans="1:25" ht="15" customHeight="1" x14ac:dyDescent="0.25">
      <c r="A3044" s="197" t="s">
        <v>14743</v>
      </c>
      <c r="B3044" s="197" t="s">
        <v>23370</v>
      </c>
      <c r="C3044" s="198">
        <v>45245</v>
      </c>
      <c r="D3044" s="199">
        <v>7079</v>
      </c>
      <c r="E3044" s="197" t="s">
        <v>19595</v>
      </c>
      <c r="F3044" s="197" t="s">
        <v>19610</v>
      </c>
      <c r="G3044" s="197"/>
      <c r="H3044" s="197">
        <v>74</v>
      </c>
      <c r="I3044" s="197" t="s">
        <v>3225</v>
      </c>
      <c r="J3044" s="197" t="s">
        <v>19596</v>
      </c>
      <c r="K3044" s="57" t="s">
        <v>3196</v>
      </c>
      <c r="M3044" s="199">
        <v>18</v>
      </c>
      <c r="O3044" s="197" t="s">
        <v>19601</v>
      </c>
      <c r="Q3044" s="197" t="s">
        <v>3229</v>
      </c>
      <c r="S3044" s="57">
        <v>1</v>
      </c>
      <c r="T3044" s="197" t="s">
        <v>3229</v>
      </c>
      <c r="U3044" s="57" t="str">
        <f>VLOOKUP(A3044,'Individual Data'!$K$5:$AC$5544,12,FALSE)</f>
        <v>IPCSR</v>
      </c>
      <c r="V3044" s="14">
        <f>IFERROR(LOOKUP(H3044,{30,43,48,53,58,63,68,73,78,83,88,93,97},{42,47,52,57,62,67,72,77,82,87,92,99,100}),999)</f>
        <v>77</v>
      </c>
      <c r="X3044" s="57">
        <f>VLOOKUP(A3044,'Individual Data'!$K$5:$AC$5544,8,FALSE)</f>
        <v>4</v>
      </c>
      <c r="Y3044" s="57">
        <f>VLOOKUP(A3044,'Individual Data'!$K$5:$AC$5544,9,FALSE)</f>
        <v>2019</v>
      </c>
    </row>
    <row r="3045" spans="1:25" ht="15" customHeight="1" x14ac:dyDescent="0.25">
      <c r="A3045" s="197" t="s">
        <v>14746</v>
      </c>
      <c r="B3045" s="197" t="s">
        <v>23371</v>
      </c>
      <c r="C3045" s="198">
        <v>45230</v>
      </c>
      <c r="D3045" s="199">
        <v>3263</v>
      </c>
      <c r="E3045" s="197" t="s">
        <v>19595</v>
      </c>
      <c r="F3045" s="197" t="s">
        <v>19617</v>
      </c>
      <c r="G3045" s="197"/>
      <c r="H3045" s="197">
        <v>77</v>
      </c>
      <c r="I3045" s="197" t="s">
        <v>3085</v>
      </c>
      <c r="J3045" s="197" t="s">
        <v>19596</v>
      </c>
      <c r="K3045" s="57" t="s">
        <v>3196</v>
      </c>
      <c r="M3045" s="199">
        <v>18</v>
      </c>
      <c r="O3045" s="197" t="s">
        <v>23372</v>
      </c>
      <c r="Q3045" s="197" t="s">
        <v>3229</v>
      </c>
      <c r="S3045" s="57">
        <v>1</v>
      </c>
      <c r="T3045" s="197" t="s">
        <v>3229</v>
      </c>
      <c r="U3045" s="57" t="str">
        <f>VLOOKUP(A3045,'Individual Data'!$K$5:$AC$5544,12,FALSE)</f>
        <v>CJA1</v>
      </c>
      <c r="V3045" s="14">
        <f>IFERROR(LOOKUP(H3045,{30,43,48,53,58,63,68,73,78,83,88,93,97},{42,47,52,57,62,67,72,77,82,87,92,99,100}),999)</f>
        <v>77</v>
      </c>
      <c r="X3045" s="57">
        <f>VLOOKUP(A3045,'Individual Data'!$K$5:$AC$5544,8,FALSE)</f>
        <v>4</v>
      </c>
      <c r="Y3045" s="57">
        <f>VLOOKUP(A3045,'Individual Data'!$K$5:$AC$5544,9,FALSE)</f>
        <v>2019</v>
      </c>
    </row>
    <row r="3046" spans="1:25" ht="15" customHeight="1" x14ac:dyDescent="0.25">
      <c r="A3046" s="197" t="s">
        <v>14749</v>
      </c>
      <c r="B3046" s="197" t="s">
        <v>23373</v>
      </c>
      <c r="C3046" s="198">
        <v>45236</v>
      </c>
      <c r="D3046" s="199">
        <v>4226</v>
      </c>
      <c r="E3046" s="197" t="s">
        <v>19595</v>
      </c>
      <c r="F3046" s="197" t="s">
        <v>19617</v>
      </c>
      <c r="G3046" s="197"/>
      <c r="H3046" s="197">
        <v>74</v>
      </c>
      <c r="I3046" s="197" t="s">
        <v>3085</v>
      </c>
      <c r="J3046" s="197" t="s">
        <v>19596</v>
      </c>
      <c r="K3046" s="57" t="s">
        <v>3196</v>
      </c>
      <c r="M3046" s="199">
        <v>18</v>
      </c>
      <c r="O3046" s="197" t="s">
        <v>23374</v>
      </c>
      <c r="Q3046" s="197" t="s">
        <v>3229</v>
      </c>
      <c r="S3046" s="57">
        <v>1</v>
      </c>
      <c r="T3046" s="197" t="s">
        <v>19598</v>
      </c>
      <c r="U3046" s="57" t="str">
        <f>VLOOKUP(A3046,'Individual Data'!$K$5:$AC$5544,12,FALSE)</f>
        <v>IPCSR</v>
      </c>
      <c r="V3046" s="14">
        <f>IFERROR(LOOKUP(H3046,{30,43,48,53,58,63,68,73,78,83,88,93,97},{42,47,52,57,62,67,72,77,82,87,92,99,100}),999)</f>
        <v>77</v>
      </c>
      <c r="X3046" s="57">
        <f>VLOOKUP(A3046,'Individual Data'!$K$5:$AC$5544,8,FALSE)</f>
        <v>4</v>
      </c>
      <c r="Y3046" s="57">
        <f>VLOOKUP(A3046,'Individual Data'!$K$5:$AC$5544,9,FALSE)</f>
        <v>2019</v>
      </c>
    </row>
    <row r="3047" spans="1:25" ht="15" customHeight="1" x14ac:dyDescent="0.25">
      <c r="A3047" s="197" t="s">
        <v>14756</v>
      </c>
      <c r="B3047" s="197" t="s">
        <v>23375</v>
      </c>
      <c r="C3047" s="198">
        <v>45236</v>
      </c>
      <c r="D3047" s="199">
        <v>4269</v>
      </c>
      <c r="E3047" s="197" t="s">
        <v>19595</v>
      </c>
      <c r="F3047" s="197" t="s">
        <v>19617</v>
      </c>
      <c r="G3047" s="197"/>
      <c r="H3047" s="197">
        <v>75</v>
      </c>
      <c r="I3047" s="197" t="s">
        <v>3085</v>
      </c>
      <c r="J3047" s="197" t="s">
        <v>19596</v>
      </c>
      <c r="K3047" s="57" t="s">
        <v>3196</v>
      </c>
      <c r="M3047" s="199">
        <v>18</v>
      </c>
      <c r="O3047" s="197" t="s">
        <v>23376</v>
      </c>
      <c r="Q3047" s="197" t="s">
        <v>3229</v>
      </c>
      <c r="S3047" s="57">
        <v>1</v>
      </c>
      <c r="T3047" s="197" t="s">
        <v>19598</v>
      </c>
      <c r="U3047" s="57" t="str">
        <f>VLOOKUP(A3047,'Individual Data'!$K$5:$AC$5544,12,FALSE)</f>
        <v>LFHSO2</v>
      </c>
      <c r="V3047" s="14">
        <f>IFERROR(LOOKUP(H3047,{30,43,48,53,58,63,68,73,78,83,88,93,97},{42,47,52,57,62,67,72,77,82,87,92,99,100}),999)</f>
        <v>77</v>
      </c>
      <c r="X3047" s="57">
        <f>VLOOKUP(A3047,'Individual Data'!$K$5:$AC$5544,8,FALSE)</f>
        <v>4</v>
      </c>
      <c r="Y3047" s="57">
        <f>VLOOKUP(A3047,'Individual Data'!$K$5:$AC$5544,9,FALSE)</f>
        <v>2019</v>
      </c>
    </row>
    <row r="3048" spans="1:25" ht="15" customHeight="1" x14ac:dyDescent="0.25">
      <c r="A3048" s="197" t="s">
        <v>14759</v>
      </c>
      <c r="B3048" s="197" t="s">
        <v>23377</v>
      </c>
      <c r="C3048" s="198">
        <v>45236</v>
      </c>
      <c r="D3048" s="199">
        <v>4192</v>
      </c>
      <c r="E3048" s="197" t="s">
        <v>19595</v>
      </c>
      <c r="F3048" s="197" t="s">
        <v>19617</v>
      </c>
      <c r="G3048" s="197"/>
      <c r="H3048" s="197">
        <v>75</v>
      </c>
      <c r="I3048" s="197" t="s">
        <v>3085</v>
      </c>
      <c r="J3048" s="197" t="s">
        <v>19596</v>
      </c>
      <c r="K3048" s="57" t="s">
        <v>3196</v>
      </c>
      <c r="M3048" s="199">
        <v>18</v>
      </c>
      <c r="O3048" s="197" t="s">
        <v>23378</v>
      </c>
      <c r="Q3048" s="197" t="s">
        <v>3229</v>
      </c>
      <c r="S3048" s="57">
        <v>1</v>
      </c>
      <c r="T3048" s="197" t="s">
        <v>19598</v>
      </c>
      <c r="U3048" s="57" t="str">
        <f>VLOOKUP(A3048,'Individual Data'!$K$5:$AC$5544,12,FALSE)</f>
        <v>Unassigned</v>
      </c>
      <c r="V3048" s="14">
        <f>IFERROR(LOOKUP(H3048,{30,43,48,53,58,63,68,73,78,83,88,93,97},{42,47,52,57,62,67,72,77,82,87,92,99,100}),999)</f>
        <v>77</v>
      </c>
      <c r="X3048" s="57" t="str">
        <f>VLOOKUP(A3048,'Individual Data'!$K$5:$AC$5544,8,FALSE)</f>
        <v>NA</v>
      </c>
      <c r="Y3048" s="57" t="str">
        <f>VLOOKUP(A3048,'Individual Data'!$K$5:$AC$5544,9,FALSE)</f>
        <v>U</v>
      </c>
    </row>
    <row r="3049" spans="1:25" ht="15" customHeight="1" x14ac:dyDescent="0.25">
      <c r="A3049" s="197" t="s">
        <v>14761</v>
      </c>
      <c r="B3049" s="197" t="s">
        <v>23379</v>
      </c>
      <c r="C3049" s="198">
        <v>45236</v>
      </c>
      <c r="D3049" s="199">
        <v>4257</v>
      </c>
      <c r="E3049" s="197" t="s">
        <v>19595</v>
      </c>
      <c r="F3049" s="197" t="s">
        <v>19617</v>
      </c>
      <c r="G3049" s="197"/>
      <c r="H3049" s="197">
        <v>71</v>
      </c>
      <c r="I3049" s="197" t="s">
        <v>3085</v>
      </c>
      <c r="J3049" s="197" t="s">
        <v>19596</v>
      </c>
      <c r="K3049" s="57" t="s">
        <v>3196</v>
      </c>
      <c r="M3049" s="199">
        <v>18</v>
      </c>
      <c r="O3049" s="197" t="s">
        <v>23380</v>
      </c>
      <c r="Q3049" s="197" t="s">
        <v>3229</v>
      </c>
      <c r="S3049" s="57">
        <v>1</v>
      </c>
      <c r="T3049" s="197" t="s">
        <v>19598</v>
      </c>
      <c r="U3049" s="57" t="str">
        <f>VLOOKUP(A3049,'Individual Data'!$K$5:$AC$5544,12,FALSE)</f>
        <v>IPCSR</v>
      </c>
      <c r="V3049" s="14">
        <f>IFERROR(LOOKUP(H3049,{30,43,48,53,58,63,68,73,78,83,88,93,97},{42,47,52,57,62,67,72,77,82,87,92,99,100}),999)</f>
        <v>72</v>
      </c>
      <c r="X3049" s="57">
        <f>VLOOKUP(A3049,'Individual Data'!$K$5:$AC$5544,8,FALSE)</f>
        <v>4</v>
      </c>
      <c r="Y3049" s="57">
        <f>VLOOKUP(A3049,'Individual Data'!$K$5:$AC$5544,9,FALSE)</f>
        <v>2019</v>
      </c>
    </row>
    <row r="3050" spans="1:25" ht="15" customHeight="1" x14ac:dyDescent="0.25">
      <c r="A3050" s="197" t="s">
        <v>14763</v>
      </c>
      <c r="B3050" s="197" t="s">
        <v>23381</v>
      </c>
      <c r="C3050" s="198">
        <v>45243</v>
      </c>
      <c r="D3050" s="199">
        <v>635</v>
      </c>
      <c r="E3050" s="197" t="s">
        <v>19595</v>
      </c>
      <c r="F3050" s="197" t="s">
        <v>19617</v>
      </c>
      <c r="G3050" s="197"/>
      <c r="H3050" s="197">
        <v>76</v>
      </c>
      <c r="I3050" s="197" t="s">
        <v>3225</v>
      </c>
      <c r="J3050" s="197" t="s">
        <v>19596</v>
      </c>
      <c r="K3050" s="57" t="s">
        <v>3196</v>
      </c>
      <c r="M3050" s="199">
        <v>18</v>
      </c>
      <c r="O3050" s="197" t="s">
        <v>23382</v>
      </c>
      <c r="Q3050" s="197" t="s">
        <v>3229</v>
      </c>
      <c r="S3050" s="57">
        <v>1</v>
      </c>
      <c r="T3050" s="197" t="s">
        <v>3229</v>
      </c>
      <c r="U3050" s="57" t="str">
        <f>VLOOKUP(A3050,'Individual Data'!$K$5:$AC$5544,12,FALSE)</f>
        <v>Unassigned</v>
      </c>
      <c r="V3050" s="14">
        <f>IFERROR(LOOKUP(H3050,{30,43,48,53,58,63,68,73,78,83,88,93,97},{42,47,52,57,62,67,72,77,82,87,92,99,100}),999)</f>
        <v>77</v>
      </c>
      <c r="X3050" s="57" t="str">
        <f>VLOOKUP(A3050,'Individual Data'!$K$5:$AC$5544,8,FALSE)</f>
        <v>NA</v>
      </c>
      <c r="Y3050" s="57" t="str">
        <f>VLOOKUP(A3050,'Individual Data'!$K$5:$AC$5544,9,FALSE)</f>
        <v>U</v>
      </c>
    </row>
    <row r="3051" spans="1:25" ht="15" customHeight="1" x14ac:dyDescent="0.25">
      <c r="A3051" s="197" t="s">
        <v>14766</v>
      </c>
      <c r="B3051" s="197" t="s">
        <v>23383</v>
      </c>
      <c r="C3051" s="198">
        <v>45245</v>
      </c>
      <c r="D3051" s="199">
        <v>7019</v>
      </c>
      <c r="E3051" s="197" t="s">
        <v>19595</v>
      </c>
      <c r="F3051" s="197" t="s">
        <v>19610</v>
      </c>
      <c r="G3051" s="197"/>
      <c r="H3051" s="197">
        <v>80</v>
      </c>
      <c r="I3051" s="197" t="s">
        <v>3225</v>
      </c>
      <c r="J3051" s="197" t="s">
        <v>19596</v>
      </c>
      <c r="K3051" s="57" t="s">
        <v>3196</v>
      </c>
      <c r="M3051" s="199">
        <v>18</v>
      </c>
      <c r="O3051" s="197" t="s">
        <v>19601</v>
      </c>
      <c r="Q3051" s="197" t="s">
        <v>3229</v>
      </c>
      <c r="S3051" s="57">
        <v>1</v>
      </c>
      <c r="T3051" s="197" t="s">
        <v>3229</v>
      </c>
      <c r="U3051" s="57" t="str">
        <f>VLOOKUP(A3051,'Individual Data'!$K$5:$AC$5544,12,FALSE)</f>
        <v>Unassigned</v>
      </c>
      <c r="V3051" s="14">
        <f>IFERROR(LOOKUP(H3051,{30,43,48,53,58,63,68,73,78,83,88,93,97},{42,47,52,57,62,67,72,77,82,87,92,99,100}),999)</f>
        <v>82</v>
      </c>
      <c r="X3051" s="57" t="str">
        <f>VLOOKUP(A3051,'Individual Data'!$K$5:$AC$5544,8,FALSE)</f>
        <v>NA</v>
      </c>
      <c r="Y3051" s="57" t="str">
        <f>VLOOKUP(A3051,'Individual Data'!$K$5:$AC$5544,9,FALSE)</f>
        <v>U</v>
      </c>
    </row>
    <row r="3052" spans="1:25" ht="15" customHeight="1" x14ac:dyDescent="0.25">
      <c r="A3052" s="197" t="s">
        <v>23384</v>
      </c>
      <c r="B3052" s="197" t="s">
        <v>23385</v>
      </c>
      <c r="C3052" s="198">
        <v>45223</v>
      </c>
      <c r="D3052" s="199">
        <v>2240</v>
      </c>
      <c r="E3052" s="197" t="s">
        <v>19595</v>
      </c>
      <c r="F3052" s="197" t="s">
        <v>19617</v>
      </c>
      <c r="G3052" s="197"/>
      <c r="H3052" s="197">
        <v>81</v>
      </c>
      <c r="I3052" s="197" t="s">
        <v>3085</v>
      </c>
      <c r="J3052" s="197" t="s">
        <v>19596</v>
      </c>
      <c r="K3052" s="57" t="s">
        <v>3196</v>
      </c>
      <c r="M3052" s="199">
        <v>18</v>
      </c>
      <c r="O3052" s="197" t="s">
        <v>23386</v>
      </c>
      <c r="Q3052" s="197" t="s">
        <v>3229</v>
      </c>
      <c r="S3052" s="57">
        <v>1</v>
      </c>
      <c r="T3052" s="197" t="s">
        <v>19598</v>
      </c>
      <c r="U3052" s="57" t="str">
        <f>VLOOKUP(A3052,'Individual Data'!$K$5:$AC$5544,12,FALSE)</f>
        <v>LFSO</v>
      </c>
      <c r="V3052" s="14">
        <f>IFERROR(LOOKUP(H3052,{30,43,48,53,58,63,68,73,78,83,88,93,97},{42,47,52,57,62,67,72,77,82,87,92,99,100}),999)</f>
        <v>82</v>
      </c>
      <c r="X3052" s="57">
        <f>VLOOKUP(A3052,'Individual Data'!$K$5:$AC$5544,8,FALSE)</f>
        <v>4</v>
      </c>
      <c r="Y3052" s="57">
        <f>VLOOKUP(A3052,'Individual Data'!$K$5:$AC$5544,9,FALSE)</f>
        <v>2019</v>
      </c>
    </row>
    <row r="3053" spans="1:25" ht="15" customHeight="1" x14ac:dyDescent="0.25">
      <c r="A3053" s="197" t="s">
        <v>16476</v>
      </c>
      <c r="B3053" s="197" t="s">
        <v>23387</v>
      </c>
      <c r="C3053" s="198">
        <v>45243</v>
      </c>
      <c r="D3053" s="199">
        <v>5130</v>
      </c>
      <c r="E3053" s="197" t="s">
        <v>19595</v>
      </c>
      <c r="F3053" s="197" t="s">
        <v>19617</v>
      </c>
      <c r="G3053" s="197"/>
      <c r="H3053" s="197">
        <v>76</v>
      </c>
      <c r="I3053" s="197" t="s">
        <v>3085</v>
      </c>
      <c r="J3053" s="197" t="s">
        <v>17688</v>
      </c>
      <c r="K3053" s="229" t="s">
        <v>3228</v>
      </c>
      <c r="M3053" s="199">
        <v>18</v>
      </c>
      <c r="O3053" s="197" t="s">
        <v>19601</v>
      </c>
      <c r="Q3053" s="197" t="s">
        <v>3229</v>
      </c>
      <c r="S3053" s="57">
        <v>1</v>
      </c>
      <c r="T3053" s="197" t="s">
        <v>3229</v>
      </c>
      <c r="U3053" s="57" t="str">
        <f>VLOOKUP(A3053,'Individual Data'!$K$5:$AC$5544,12,FALSE)</f>
        <v>LFYO</v>
      </c>
      <c r="V3053" s="14">
        <f>IFERROR(LOOKUP(H3053,{30,43,48,53,58,63,68,73,78,83,88,93,97},{42,47,52,57,62,67,72,77,82,87,92,99,100}),999)</f>
        <v>77</v>
      </c>
      <c r="X3053" s="57">
        <f>VLOOKUP(A3053,'Individual Data'!$K$5:$AC$5544,8,FALSE)</f>
        <v>5</v>
      </c>
      <c r="Y3053" s="57">
        <f>VLOOKUP(A3053,'Individual Data'!$K$5:$AC$5544,9,FALSE)</f>
        <v>2018</v>
      </c>
    </row>
    <row r="3054" spans="1:25" ht="15" customHeight="1" x14ac:dyDescent="0.25">
      <c r="A3054" s="197" t="s">
        <v>23388</v>
      </c>
      <c r="B3054" s="197" t="s">
        <v>23389</v>
      </c>
      <c r="C3054" s="198">
        <v>45245</v>
      </c>
      <c r="D3054" s="199">
        <v>7047</v>
      </c>
      <c r="E3054" s="197" t="s">
        <v>19595</v>
      </c>
      <c r="F3054" s="197" t="s">
        <v>19610</v>
      </c>
      <c r="G3054" s="197"/>
      <c r="H3054" s="197">
        <v>76</v>
      </c>
      <c r="I3054" s="197" t="s">
        <v>3085</v>
      </c>
      <c r="J3054" s="197" t="s">
        <v>19596</v>
      </c>
      <c r="K3054" s="228" t="s">
        <v>3196</v>
      </c>
      <c r="M3054" s="199">
        <v>18</v>
      </c>
      <c r="O3054" s="197" t="s">
        <v>19601</v>
      </c>
      <c r="Q3054" s="197" t="s">
        <v>3229</v>
      </c>
      <c r="S3054" s="57">
        <v>1</v>
      </c>
      <c r="T3054" s="197" t="s">
        <v>3229</v>
      </c>
      <c r="U3054" s="57" t="str">
        <f>VLOOKUP(A3054,'Individual Data'!$K$5:$AC$5544,12,FALSE)</f>
        <v>LFHSO2</v>
      </c>
      <c r="V3054" s="14">
        <f>IFERROR(LOOKUP(H3054,{30,43,48,53,58,63,68,73,78,83,88,93,97},{42,47,52,57,62,67,72,77,82,87,92,99,100}),999)</f>
        <v>77</v>
      </c>
      <c r="X3054" s="57">
        <f>VLOOKUP(A3054,'Individual Data'!$K$5:$AC$5544,8,FALSE)</f>
        <v>4</v>
      </c>
      <c r="Y3054" s="57">
        <f>VLOOKUP(A3054,'Individual Data'!$K$5:$AC$5544,9,FALSE)</f>
        <v>2019</v>
      </c>
    </row>
    <row r="3055" spans="1:25" ht="15" customHeight="1" x14ac:dyDescent="0.25">
      <c r="A3055" s="197" t="s">
        <v>23390</v>
      </c>
      <c r="B3055" s="197" t="s">
        <v>23391</v>
      </c>
      <c r="C3055" s="198">
        <v>45236</v>
      </c>
      <c r="D3055" s="199">
        <v>4293</v>
      </c>
      <c r="E3055" s="197" t="s">
        <v>19595</v>
      </c>
      <c r="F3055" s="197" t="s">
        <v>19617</v>
      </c>
      <c r="G3055" s="197"/>
      <c r="H3055" s="197">
        <v>77</v>
      </c>
      <c r="I3055" s="197" t="s">
        <v>3085</v>
      </c>
      <c r="J3055" s="197" t="s">
        <v>17688</v>
      </c>
      <c r="K3055" s="229" t="s">
        <v>3228</v>
      </c>
      <c r="M3055" s="199">
        <v>18</v>
      </c>
      <c r="O3055" s="197" t="s">
        <v>19601</v>
      </c>
      <c r="Q3055" s="197" t="s">
        <v>3229</v>
      </c>
      <c r="S3055" s="57">
        <v>1</v>
      </c>
      <c r="T3055" s="197" t="s">
        <v>3229</v>
      </c>
      <c r="U3055" s="57" t="str">
        <f>VLOOKUP(A3055,'Individual Data'!$K$5:$AC$5544,12,FALSE)</f>
        <v>LFYO</v>
      </c>
      <c r="V3055" s="14">
        <f>IFERROR(LOOKUP(H3055,{30,43,48,53,58,63,68,73,78,83,88,93,97},{42,47,52,57,62,67,72,77,82,87,92,99,100}),999)</f>
        <v>77</v>
      </c>
      <c r="X3055" s="57">
        <f>VLOOKUP(A3055,'Individual Data'!$K$5:$AC$5544,8,FALSE)</f>
        <v>5</v>
      </c>
      <c r="Y3055" s="57">
        <f>VLOOKUP(A3055,'Individual Data'!$K$5:$AC$5544,9,FALSE)</f>
        <v>2018</v>
      </c>
    </row>
    <row r="3056" spans="1:25" ht="15" customHeight="1" x14ac:dyDescent="0.25">
      <c r="A3056" s="197" t="s">
        <v>16483</v>
      </c>
      <c r="B3056" s="197" t="s">
        <v>23392</v>
      </c>
      <c r="C3056" s="198">
        <v>45245</v>
      </c>
      <c r="D3056" s="199">
        <v>7046</v>
      </c>
      <c r="E3056" s="197" t="s">
        <v>19595</v>
      </c>
      <c r="F3056" s="197" t="s">
        <v>19610</v>
      </c>
      <c r="G3056" s="197"/>
      <c r="H3056" s="197">
        <v>77</v>
      </c>
      <c r="I3056" s="197" t="s">
        <v>3085</v>
      </c>
      <c r="J3056" s="197" t="s">
        <v>17688</v>
      </c>
      <c r="K3056" s="197" t="s">
        <v>3228</v>
      </c>
      <c r="M3056" s="199">
        <v>18</v>
      </c>
      <c r="O3056" s="197" t="s">
        <v>19601</v>
      </c>
      <c r="Q3056" s="197" t="s">
        <v>3229</v>
      </c>
      <c r="S3056" s="57">
        <v>1</v>
      </c>
      <c r="T3056" s="197" t="s">
        <v>3229</v>
      </c>
      <c r="U3056" s="57" t="str">
        <f>VLOOKUP(A3056,'Individual Data'!$K$5:$AC$5544,12,FALSE)</f>
        <v>PLA2</v>
      </c>
      <c r="V3056" s="14">
        <f>IFERROR(LOOKUP(H3056,{30,43,48,53,58,63,68,73,78,83,88,93,97},{42,47,52,57,62,67,72,77,82,87,92,99,100}),999)</f>
        <v>77</v>
      </c>
      <c r="X3056" s="57">
        <f>VLOOKUP(A3056,'Individual Data'!$K$5:$AC$5544,8,FALSE)</f>
        <v>4</v>
      </c>
      <c r="Y3056" s="57">
        <f>VLOOKUP(A3056,'Individual Data'!$K$5:$AC$5544,9,FALSE)</f>
        <v>2019</v>
      </c>
    </row>
    <row r="3057" spans="1:25" ht="15" customHeight="1" x14ac:dyDescent="0.25">
      <c r="A3057" s="197" t="s">
        <v>23393</v>
      </c>
      <c r="B3057" s="197" t="s">
        <v>23394</v>
      </c>
      <c r="C3057" s="198">
        <v>45243</v>
      </c>
      <c r="D3057" s="199">
        <v>5039</v>
      </c>
      <c r="E3057" s="197" t="s">
        <v>19595</v>
      </c>
      <c r="F3057" s="197" t="s">
        <v>19617</v>
      </c>
      <c r="G3057" s="197"/>
      <c r="H3057" s="197">
        <v>77</v>
      </c>
      <c r="I3057" s="197" t="s">
        <v>3085</v>
      </c>
      <c r="J3057" s="197" t="s">
        <v>17688</v>
      </c>
      <c r="K3057" s="197" t="s">
        <v>3228</v>
      </c>
      <c r="M3057" s="199">
        <v>18</v>
      </c>
      <c r="O3057" s="197" t="s">
        <v>19601</v>
      </c>
      <c r="Q3057" s="197" t="s">
        <v>3229</v>
      </c>
      <c r="S3057" s="57">
        <v>1</v>
      </c>
      <c r="T3057" s="197" t="s">
        <v>3229</v>
      </c>
      <c r="U3057" s="57" t="str">
        <f>VLOOKUP(A3057,'Individual Data'!$K$5:$AC$5544,12,FALSE)</f>
        <v>LFYO</v>
      </c>
      <c r="V3057" s="14">
        <f>IFERROR(LOOKUP(H3057,{30,43,48,53,58,63,68,73,78,83,88,93,97},{42,47,52,57,62,67,72,77,82,87,92,99,100}),999)</f>
        <v>77</v>
      </c>
      <c r="X3057" s="57">
        <f>VLOOKUP(A3057,'Individual Data'!$K$5:$AC$5544,8,FALSE)</f>
        <v>4</v>
      </c>
      <c r="Y3057" s="57">
        <f>VLOOKUP(A3057,'Individual Data'!$K$5:$AC$5544,9,FALSE)</f>
        <v>2019</v>
      </c>
    </row>
    <row r="3058" spans="1:25" ht="15" customHeight="1" x14ac:dyDescent="0.25">
      <c r="A3058" s="197" t="s">
        <v>23395</v>
      </c>
      <c r="B3058" s="197" t="s">
        <v>23396</v>
      </c>
      <c r="C3058" s="198">
        <v>45243</v>
      </c>
      <c r="D3058" s="199">
        <v>5078</v>
      </c>
      <c r="E3058" s="197" t="s">
        <v>19595</v>
      </c>
      <c r="F3058" s="197" t="s">
        <v>19617</v>
      </c>
      <c r="G3058" s="197"/>
      <c r="H3058" s="197">
        <v>76</v>
      </c>
      <c r="I3058" s="197" t="s">
        <v>3085</v>
      </c>
      <c r="J3058" s="197" t="s">
        <v>19596</v>
      </c>
      <c r="K3058" s="228" t="s">
        <v>3196</v>
      </c>
      <c r="M3058" s="199">
        <v>18</v>
      </c>
      <c r="O3058" s="197" t="s">
        <v>23397</v>
      </c>
      <c r="Q3058" s="197" t="s">
        <v>3229</v>
      </c>
      <c r="S3058" s="57">
        <v>1</v>
      </c>
      <c r="T3058" s="197" t="s">
        <v>19598</v>
      </c>
      <c r="U3058" s="57" t="str">
        <f>VLOOKUP(A3058,'Individual Data'!$K$5:$AC$5544,12,FALSE)</f>
        <v>LFHSO2</v>
      </c>
      <c r="V3058" s="14">
        <f>IFERROR(LOOKUP(H3058,{30,43,48,53,58,63,68,73,78,83,88,93,97},{42,47,52,57,62,67,72,77,82,87,92,99,100}),999)</f>
        <v>77</v>
      </c>
      <c r="X3058" s="57">
        <f>VLOOKUP(A3058,'Individual Data'!$K$5:$AC$5544,8,FALSE)</f>
        <v>4</v>
      </c>
      <c r="Y3058" s="57">
        <f>VLOOKUP(A3058,'Individual Data'!$K$5:$AC$5544,9,FALSE)</f>
        <v>2019</v>
      </c>
    </row>
    <row r="3059" spans="1:25" ht="15" customHeight="1" x14ac:dyDescent="0.25">
      <c r="A3059" s="197" t="s">
        <v>16498</v>
      </c>
      <c r="B3059" s="197" t="s">
        <v>23398</v>
      </c>
      <c r="C3059" s="198">
        <v>45223</v>
      </c>
      <c r="D3059" s="199">
        <v>2295</v>
      </c>
      <c r="E3059" s="197" t="s">
        <v>19595</v>
      </c>
      <c r="F3059" s="197" t="s">
        <v>19617</v>
      </c>
      <c r="G3059" s="197"/>
      <c r="H3059" s="197">
        <v>75</v>
      </c>
      <c r="I3059" s="197" t="s">
        <v>3085</v>
      </c>
      <c r="J3059" s="197" t="s">
        <v>19596</v>
      </c>
      <c r="K3059" s="57" t="s">
        <v>3196</v>
      </c>
      <c r="M3059" s="199">
        <v>18</v>
      </c>
      <c r="O3059" s="197" t="s">
        <v>23399</v>
      </c>
      <c r="Q3059" s="197" t="s">
        <v>3229</v>
      </c>
      <c r="S3059" s="57">
        <v>1</v>
      </c>
      <c r="T3059" s="197" t="s">
        <v>19598</v>
      </c>
      <c r="U3059" s="57" t="str">
        <f>VLOOKUP(A3059,'Individual Data'!$K$5:$AC$5544,12,FALSE)</f>
        <v>LFHSO2</v>
      </c>
      <c r="V3059" s="14">
        <f>IFERROR(LOOKUP(H3059,{30,43,48,53,58,63,68,73,78,83,88,93,97},{42,47,52,57,62,67,72,77,82,87,92,99,100}),999)</f>
        <v>77</v>
      </c>
      <c r="X3059" s="57">
        <f>VLOOKUP(A3059,'Individual Data'!$K$5:$AC$5544,8,FALSE)</f>
        <v>4</v>
      </c>
      <c r="Y3059" s="57">
        <f>VLOOKUP(A3059,'Individual Data'!$K$5:$AC$5544,9,FALSE)</f>
        <v>2019</v>
      </c>
    </row>
    <row r="3060" spans="1:25" ht="15" customHeight="1" x14ac:dyDescent="0.25">
      <c r="A3060" s="197" t="s">
        <v>16505</v>
      </c>
      <c r="B3060" s="197" t="s">
        <v>23400</v>
      </c>
      <c r="C3060" s="198">
        <v>45223</v>
      </c>
      <c r="D3060" s="199">
        <v>2269</v>
      </c>
      <c r="E3060" s="197" t="s">
        <v>19595</v>
      </c>
      <c r="F3060" s="197" t="s">
        <v>19617</v>
      </c>
      <c r="G3060" s="197"/>
      <c r="H3060" s="197">
        <v>71</v>
      </c>
      <c r="I3060" s="197" t="s">
        <v>3085</v>
      </c>
      <c r="J3060" s="197" t="s">
        <v>17688</v>
      </c>
      <c r="K3060" s="229" t="s">
        <v>3228</v>
      </c>
      <c r="M3060" s="199">
        <v>18</v>
      </c>
      <c r="O3060" s="197" t="s">
        <v>19601</v>
      </c>
      <c r="Q3060" s="197" t="s">
        <v>3229</v>
      </c>
      <c r="S3060" s="57">
        <v>1</v>
      </c>
      <c r="T3060" s="197" t="s">
        <v>3229</v>
      </c>
      <c r="U3060" s="57" t="str">
        <f>VLOOKUP(A3060,'Individual Data'!$K$5:$AC$5544,12,FALSE)</f>
        <v>LFYO</v>
      </c>
      <c r="V3060" s="14">
        <f>IFERROR(LOOKUP(H3060,{30,43,48,53,58,63,68,73,78,83,88,93,97},{42,47,52,57,62,67,72,77,82,87,92,99,100}),999)</f>
        <v>72</v>
      </c>
      <c r="X3060" s="57">
        <f>VLOOKUP(A3060,'Individual Data'!$K$5:$AC$5544,8,FALSE)</f>
        <v>4</v>
      </c>
      <c r="Y3060" s="57">
        <f>VLOOKUP(A3060,'Individual Data'!$K$5:$AC$5544,9,FALSE)</f>
        <v>2019</v>
      </c>
    </row>
    <row r="3061" spans="1:25" ht="15" customHeight="1" x14ac:dyDescent="0.25">
      <c r="A3061" s="197" t="s">
        <v>16509</v>
      </c>
      <c r="B3061" s="197" t="s">
        <v>23401</v>
      </c>
      <c r="C3061" s="198">
        <v>45245</v>
      </c>
      <c r="D3061" s="199">
        <v>7007</v>
      </c>
      <c r="E3061" s="197" t="s">
        <v>19595</v>
      </c>
      <c r="F3061" s="197" t="s">
        <v>19610</v>
      </c>
      <c r="G3061" s="197"/>
      <c r="H3061" s="197">
        <v>77</v>
      </c>
      <c r="I3061" s="197" t="s">
        <v>3085</v>
      </c>
      <c r="J3061" s="197" t="s">
        <v>19596</v>
      </c>
      <c r="K3061" s="228" t="s">
        <v>3196</v>
      </c>
      <c r="M3061" s="199">
        <v>18</v>
      </c>
      <c r="O3061" s="197" t="s">
        <v>19601</v>
      </c>
      <c r="Q3061" s="197" t="s">
        <v>3229</v>
      </c>
      <c r="S3061" s="57">
        <v>1</v>
      </c>
      <c r="T3061" s="197" t="s">
        <v>3229</v>
      </c>
      <c r="U3061" s="57" t="str">
        <f>VLOOKUP(A3061,'Individual Data'!$K$5:$AC$5544,12,FALSE)</f>
        <v>Unassigned</v>
      </c>
      <c r="V3061" s="14">
        <f>IFERROR(LOOKUP(H3061,{30,43,48,53,58,63,68,73,78,83,88,93,97},{42,47,52,57,62,67,72,77,82,87,92,99,100}),999)</f>
        <v>77</v>
      </c>
      <c r="X3061" s="57" t="str">
        <f>VLOOKUP(A3061,'Individual Data'!$K$5:$AC$5544,8,FALSE)</f>
        <v>NA</v>
      </c>
      <c r="Y3061" s="57" t="str">
        <f>VLOOKUP(A3061,'Individual Data'!$K$5:$AC$5544,9,FALSE)</f>
        <v>U</v>
      </c>
    </row>
    <row r="3062" spans="1:25" ht="15" customHeight="1" x14ac:dyDescent="0.25">
      <c r="A3062" s="197" t="s">
        <v>16522</v>
      </c>
      <c r="B3062" s="197" t="s">
        <v>23402</v>
      </c>
      <c r="C3062" s="198">
        <v>45245</v>
      </c>
      <c r="D3062" s="199">
        <v>7091</v>
      </c>
      <c r="E3062" s="197" t="s">
        <v>19595</v>
      </c>
      <c r="F3062" s="197" t="s">
        <v>19610</v>
      </c>
      <c r="G3062" s="197"/>
      <c r="H3062" s="197">
        <v>83</v>
      </c>
      <c r="I3062" s="197" t="s">
        <v>3085</v>
      </c>
      <c r="J3062" s="197" t="s">
        <v>19596</v>
      </c>
      <c r="K3062" s="57" t="s">
        <v>3196</v>
      </c>
      <c r="M3062" s="199">
        <v>18</v>
      </c>
      <c r="O3062" s="197" t="s">
        <v>19601</v>
      </c>
      <c r="Q3062" s="197" t="s">
        <v>3229</v>
      </c>
      <c r="S3062" s="57">
        <v>1</v>
      </c>
      <c r="T3062" s="197" t="s">
        <v>3229</v>
      </c>
      <c r="U3062" s="57" t="str">
        <f>VLOOKUP(A3062,'Individual Data'!$K$5:$AC$5544,12,FALSE)</f>
        <v>IPCSR</v>
      </c>
      <c r="V3062" s="14">
        <f>IFERROR(LOOKUP(H3062,{30,43,48,53,58,63,68,73,78,83,88,93,97},{42,47,52,57,62,67,72,77,82,87,92,99,100}),999)</f>
        <v>87</v>
      </c>
      <c r="X3062" s="57">
        <f>VLOOKUP(A3062,'Individual Data'!$K$5:$AC$5544,8,FALSE)</f>
        <v>4</v>
      </c>
      <c r="Y3062" s="57">
        <f>VLOOKUP(A3062,'Individual Data'!$K$5:$AC$5544,9,FALSE)</f>
        <v>2019</v>
      </c>
    </row>
    <row r="3063" spans="1:25" ht="15" customHeight="1" x14ac:dyDescent="0.25">
      <c r="A3063" s="197" t="s">
        <v>16525</v>
      </c>
      <c r="B3063" s="197" t="s">
        <v>23403</v>
      </c>
      <c r="C3063" s="198">
        <v>45230</v>
      </c>
      <c r="D3063" s="199">
        <v>3233</v>
      </c>
      <c r="E3063" s="197" t="s">
        <v>19595</v>
      </c>
      <c r="F3063" s="197" t="s">
        <v>19617</v>
      </c>
      <c r="G3063" s="197"/>
      <c r="H3063" s="197">
        <v>74</v>
      </c>
      <c r="I3063" s="197" t="s">
        <v>3085</v>
      </c>
      <c r="J3063" s="197" t="s">
        <v>19596</v>
      </c>
      <c r="K3063" s="229" t="s">
        <v>3228</v>
      </c>
      <c r="M3063" s="199">
        <v>18</v>
      </c>
      <c r="O3063" s="197" t="s">
        <v>19601</v>
      </c>
      <c r="Q3063" s="197" t="s">
        <v>3229</v>
      </c>
      <c r="S3063" s="57">
        <v>1</v>
      </c>
      <c r="T3063" s="197" t="s">
        <v>3229</v>
      </c>
      <c r="U3063" s="57" t="str">
        <f>VLOOKUP(A3063,'Individual Data'!$K$5:$AC$5544,12,FALSE)</f>
        <v>PRH</v>
      </c>
      <c r="V3063" s="14">
        <f>IFERROR(LOOKUP(H3063,{30,43,48,53,58,63,68,73,78,83,88,93,97},{42,47,52,57,62,67,72,77,82,87,92,99,100}),999)</f>
        <v>77</v>
      </c>
      <c r="X3063" s="57">
        <f>VLOOKUP(A3063,'Individual Data'!$K$5:$AC$5544,8,FALSE)</f>
        <v>4</v>
      </c>
      <c r="Y3063" s="57">
        <f>VLOOKUP(A3063,'Individual Data'!$K$5:$AC$5544,9,FALSE)</f>
        <v>2019</v>
      </c>
    </row>
    <row r="3064" spans="1:25" ht="15" customHeight="1" x14ac:dyDescent="0.25">
      <c r="A3064" s="197" t="s">
        <v>16529</v>
      </c>
      <c r="B3064" s="197" t="s">
        <v>23404</v>
      </c>
      <c r="C3064" s="198">
        <v>45243</v>
      </c>
      <c r="D3064" s="199">
        <v>5102</v>
      </c>
      <c r="E3064" s="197" t="s">
        <v>19595</v>
      </c>
      <c r="F3064" s="197" t="s">
        <v>19617</v>
      </c>
      <c r="G3064" s="197"/>
      <c r="H3064" s="197">
        <v>75</v>
      </c>
      <c r="I3064" s="197" t="s">
        <v>3085</v>
      </c>
      <c r="J3064" s="197" t="s">
        <v>19596</v>
      </c>
      <c r="K3064" s="228" t="s">
        <v>3196</v>
      </c>
      <c r="M3064" s="199">
        <v>18</v>
      </c>
      <c r="O3064" s="197" t="s">
        <v>23405</v>
      </c>
      <c r="Q3064" s="197" t="s">
        <v>3229</v>
      </c>
      <c r="S3064" s="57">
        <v>1</v>
      </c>
      <c r="T3064" s="197" t="s">
        <v>19598</v>
      </c>
      <c r="U3064" s="57" t="str">
        <f>VLOOKUP(A3064,'Individual Data'!$K$5:$AC$5544,12,FALSE)</f>
        <v>Unassigned</v>
      </c>
      <c r="V3064" s="14">
        <f>IFERROR(LOOKUP(H3064,{30,43,48,53,58,63,68,73,78,83,88,93,97},{42,47,52,57,62,67,72,77,82,87,92,99,100}),999)</f>
        <v>77</v>
      </c>
      <c r="X3064" s="57" t="str">
        <f>VLOOKUP(A3064,'Individual Data'!$K$5:$AC$5544,8,FALSE)</f>
        <v>NA</v>
      </c>
      <c r="Y3064" s="57" t="str">
        <f>VLOOKUP(A3064,'Individual Data'!$K$5:$AC$5544,9,FALSE)</f>
        <v>U</v>
      </c>
    </row>
    <row r="3065" spans="1:25" ht="15" customHeight="1" x14ac:dyDescent="0.25">
      <c r="A3065" s="197" t="s">
        <v>16535</v>
      </c>
      <c r="B3065" s="197" t="s">
        <v>23406</v>
      </c>
      <c r="C3065" s="198">
        <v>45243</v>
      </c>
      <c r="D3065" s="199">
        <v>25358</v>
      </c>
      <c r="E3065" s="197" t="s">
        <v>19595</v>
      </c>
      <c r="F3065" s="197" t="s">
        <v>17699</v>
      </c>
      <c r="G3065" s="197"/>
      <c r="H3065" s="197">
        <v>72</v>
      </c>
      <c r="I3065" s="197" t="s">
        <v>3085</v>
      </c>
      <c r="J3065" s="197" t="s">
        <v>19596</v>
      </c>
      <c r="K3065" s="57" t="s">
        <v>3196</v>
      </c>
      <c r="M3065" s="199">
        <v>18</v>
      </c>
      <c r="O3065" s="197" t="s">
        <v>23407</v>
      </c>
      <c r="Q3065" s="197" t="s">
        <v>3229</v>
      </c>
      <c r="S3065" s="57">
        <v>1</v>
      </c>
      <c r="T3065" s="197" t="s">
        <v>19598</v>
      </c>
      <c r="U3065" s="57" t="str">
        <f>VLOOKUP(A3065,'Individual Data'!$K$5:$AC$5544,12,FALSE)</f>
        <v>CJA1</v>
      </c>
      <c r="V3065" s="14">
        <f>IFERROR(LOOKUP(H3065,{30,43,48,53,58,63,68,73,78,83,88,93,97},{42,47,52,57,62,67,72,77,82,87,92,99,100}),999)</f>
        <v>72</v>
      </c>
      <c r="X3065" s="57">
        <f>VLOOKUP(A3065,'Individual Data'!$K$5:$AC$5544,8,FALSE)</f>
        <v>4</v>
      </c>
      <c r="Y3065" s="57">
        <f>VLOOKUP(A3065,'Individual Data'!$K$5:$AC$5544,9,FALSE)</f>
        <v>2019</v>
      </c>
    </row>
    <row r="3066" spans="1:25" ht="15" customHeight="1" x14ac:dyDescent="0.25">
      <c r="A3066" s="197" t="s">
        <v>16546</v>
      </c>
      <c r="B3066" s="197" t="s">
        <v>23408</v>
      </c>
      <c r="C3066" s="198">
        <v>45243</v>
      </c>
      <c r="D3066" s="199">
        <v>5022</v>
      </c>
      <c r="E3066" s="197" t="s">
        <v>19595</v>
      </c>
      <c r="F3066" s="197" t="s">
        <v>19617</v>
      </c>
      <c r="G3066" s="197"/>
      <c r="H3066" s="197">
        <v>74</v>
      </c>
      <c r="I3066" s="197" t="s">
        <v>3085</v>
      </c>
      <c r="J3066" s="197" t="s">
        <v>19596</v>
      </c>
      <c r="K3066" s="57" t="s">
        <v>3196</v>
      </c>
      <c r="M3066" s="199">
        <v>18</v>
      </c>
      <c r="O3066" s="197" t="s">
        <v>23409</v>
      </c>
      <c r="Q3066" s="197" t="s">
        <v>3229</v>
      </c>
      <c r="S3066" s="57">
        <v>1</v>
      </c>
      <c r="T3066" s="197" t="s">
        <v>19598</v>
      </c>
      <c r="U3066" s="57" t="str">
        <f>VLOOKUP(A3066,'Individual Data'!$K$5:$AC$5544,12,FALSE)</f>
        <v>IPCSR</v>
      </c>
      <c r="V3066" s="14">
        <f>IFERROR(LOOKUP(H3066,{30,43,48,53,58,63,68,73,78,83,88,93,97},{42,47,52,57,62,67,72,77,82,87,92,99,100}),999)</f>
        <v>77</v>
      </c>
      <c r="X3066" s="57">
        <f>VLOOKUP(A3066,'Individual Data'!$K$5:$AC$5544,8,FALSE)</f>
        <v>4</v>
      </c>
      <c r="Y3066" s="57">
        <f>VLOOKUP(A3066,'Individual Data'!$K$5:$AC$5544,9,FALSE)</f>
        <v>2019</v>
      </c>
    </row>
    <row r="3067" spans="1:25" ht="15" customHeight="1" x14ac:dyDescent="0.25">
      <c r="A3067" s="197" t="s">
        <v>16548</v>
      </c>
      <c r="B3067" s="197" t="s">
        <v>23410</v>
      </c>
      <c r="C3067" s="198">
        <v>45223</v>
      </c>
      <c r="D3067" s="199">
        <v>2077</v>
      </c>
      <c r="E3067" s="197" t="s">
        <v>19595</v>
      </c>
      <c r="F3067" s="197" t="s">
        <v>19617</v>
      </c>
      <c r="G3067" s="197"/>
      <c r="H3067" s="197">
        <v>75</v>
      </c>
      <c r="I3067" s="197" t="s">
        <v>3085</v>
      </c>
      <c r="J3067" s="197" t="s">
        <v>17688</v>
      </c>
      <c r="K3067" s="229" t="s">
        <v>3228</v>
      </c>
      <c r="M3067" s="199">
        <v>18</v>
      </c>
      <c r="O3067" s="197" t="s">
        <v>19601</v>
      </c>
      <c r="Q3067" s="197" t="s">
        <v>3229</v>
      </c>
      <c r="S3067" s="57">
        <v>1</v>
      </c>
      <c r="T3067" s="197" t="s">
        <v>3229</v>
      </c>
      <c r="U3067" s="57" t="str">
        <f>VLOOKUP(A3067,'Individual Data'!$K$5:$AC$5544,12,FALSE)</f>
        <v>LFSO</v>
      </c>
      <c r="V3067" s="14">
        <f>IFERROR(LOOKUP(H3067,{30,43,48,53,58,63,68,73,78,83,88,93,97},{42,47,52,57,62,67,72,77,82,87,92,99,100}),999)</f>
        <v>77</v>
      </c>
      <c r="X3067" s="57">
        <f>VLOOKUP(A3067,'Individual Data'!$K$5:$AC$5544,8,FALSE)</f>
        <v>4</v>
      </c>
      <c r="Y3067" s="57">
        <f>VLOOKUP(A3067,'Individual Data'!$K$5:$AC$5544,9,FALSE)</f>
        <v>2019</v>
      </c>
    </row>
    <row r="3068" spans="1:25" ht="15" customHeight="1" x14ac:dyDescent="0.25">
      <c r="A3068" s="197" t="s">
        <v>16551</v>
      </c>
      <c r="B3068" s="197" t="s">
        <v>23411</v>
      </c>
      <c r="C3068" s="198">
        <v>45243</v>
      </c>
      <c r="D3068" s="199">
        <v>5045</v>
      </c>
      <c r="E3068" s="197" t="s">
        <v>19595</v>
      </c>
      <c r="F3068" s="197" t="s">
        <v>19617</v>
      </c>
      <c r="G3068" s="197"/>
      <c r="H3068" s="197">
        <v>77</v>
      </c>
      <c r="I3068" s="197" t="s">
        <v>3085</v>
      </c>
      <c r="J3068" s="197" t="s">
        <v>19596</v>
      </c>
      <c r="K3068" s="197" t="s">
        <v>3228</v>
      </c>
      <c r="M3068" s="199">
        <v>18</v>
      </c>
      <c r="O3068" s="197" t="s">
        <v>19601</v>
      </c>
      <c r="Q3068" s="197" t="s">
        <v>3229</v>
      </c>
      <c r="S3068" s="57">
        <v>1</v>
      </c>
      <c r="T3068" s="197" t="s">
        <v>3229</v>
      </c>
      <c r="U3068" s="57" t="str">
        <f>VLOOKUP(A3068,'Individual Data'!$K$5:$AC$5544,12,FALSE)</f>
        <v>PLA2</v>
      </c>
      <c r="V3068" s="14">
        <f>IFERROR(LOOKUP(H3068,{30,43,48,53,58,63,68,73,78,83,88,93,97},{42,47,52,57,62,67,72,77,82,87,92,99,100}),999)</f>
        <v>77</v>
      </c>
      <c r="X3068" s="57">
        <f>VLOOKUP(A3068,'Individual Data'!$K$5:$AC$5544,8,FALSE)</f>
        <v>4</v>
      </c>
      <c r="Y3068" s="57">
        <f>VLOOKUP(A3068,'Individual Data'!$K$5:$AC$5544,9,FALSE)</f>
        <v>2019</v>
      </c>
    </row>
    <row r="3069" spans="1:25" ht="15" customHeight="1" x14ac:dyDescent="0.25">
      <c r="A3069" s="197" t="s">
        <v>16554</v>
      </c>
      <c r="B3069" s="197" t="s">
        <v>23412</v>
      </c>
      <c r="C3069" s="198">
        <v>45243</v>
      </c>
      <c r="D3069" s="199">
        <v>5002</v>
      </c>
      <c r="E3069" s="197" t="s">
        <v>19595</v>
      </c>
      <c r="F3069" s="197" t="s">
        <v>19617</v>
      </c>
      <c r="G3069" s="197"/>
      <c r="H3069" s="197">
        <v>75</v>
      </c>
      <c r="I3069" s="197" t="s">
        <v>3085</v>
      </c>
      <c r="J3069" s="197" t="s">
        <v>17688</v>
      </c>
      <c r="K3069" s="197" t="s">
        <v>3228</v>
      </c>
      <c r="M3069" s="199">
        <v>18</v>
      </c>
      <c r="O3069" s="197" t="s">
        <v>19601</v>
      </c>
      <c r="Q3069" s="197" t="s">
        <v>3229</v>
      </c>
      <c r="S3069" s="57">
        <v>1</v>
      </c>
      <c r="T3069" s="197" t="s">
        <v>3229</v>
      </c>
      <c r="U3069" s="57" t="str">
        <f>VLOOKUP(A3069,'Individual Data'!$K$5:$AC$5544,12,FALSE)</f>
        <v>LFYO</v>
      </c>
      <c r="V3069" s="14">
        <f>IFERROR(LOOKUP(H3069,{30,43,48,53,58,63,68,73,78,83,88,93,97},{42,47,52,57,62,67,72,77,82,87,92,99,100}),999)</f>
        <v>77</v>
      </c>
      <c r="X3069" s="57">
        <f>VLOOKUP(A3069,'Individual Data'!$K$5:$AC$5544,8,FALSE)</f>
        <v>4</v>
      </c>
      <c r="Y3069" s="57">
        <f>VLOOKUP(A3069,'Individual Data'!$K$5:$AC$5544,9,FALSE)</f>
        <v>2019</v>
      </c>
    </row>
    <row r="3070" spans="1:25" ht="15" customHeight="1" x14ac:dyDescent="0.25">
      <c r="A3070" s="197" t="s">
        <v>16558</v>
      </c>
      <c r="B3070" s="197" t="s">
        <v>23413</v>
      </c>
      <c r="C3070" s="198">
        <v>45230</v>
      </c>
      <c r="D3070" s="199">
        <v>3314</v>
      </c>
      <c r="E3070" s="197" t="s">
        <v>19595</v>
      </c>
      <c r="F3070" s="197" t="s">
        <v>19617</v>
      </c>
      <c r="G3070" s="197"/>
      <c r="H3070" s="197">
        <v>72</v>
      </c>
      <c r="I3070" s="197" t="s">
        <v>3085</v>
      </c>
      <c r="J3070" s="197" t="s">
        <v>19596</v>
      </c>
      <c r="K3070" s="228" t="s">
        <v>3196</v>
      </c>
      <c r="M3070" s="199">
        <v>18</v>
      </c>
      <c r="O3070" s="197" t="s">
        <v>23414</v>
      </c>
      <c r="Q3070" s="197" t="s">
        <v>3229</v>
      </c>
      <c r="S3070" s="57">
        <v>1</v>
      </c>
      <c r="T3070" s="197" t="s">
        <v>3229</v>
      </c>
      <c r="U3070" s="57" t="str">
        <f>VLOOKUP(A3070,'Individual Data'!$K$5:$AC$5544,12,FALSE)</f>
        <v>LFSO</v>
      </c>
      <c r="V3070" s="14">
        <f>IFERROR(LOOKUP(H3070,{30,43,48,53,58,63,68,73,78,83,88,93,97},{42,47,52,57,62,67,72,77,82,87,92,99,100}),999)</f>
        <v>72</v>
      </c>
      <c r="X3070" s="57">
        <f>VLOOKUP(A3070,'Individual Data'!$K$5:$AC$5544,8,FALSE)</f>
        <v>4</v>
      </c>
      <c r="Y3070" s="57">
        <f>VLOOKUP(A3070,'Individual Data'!$K$5:$AC$5544,9,FALSE)</f>
        <v>2019</v>
      </c>
    </row>
    <row r="3071" spans="1:25" ht="15" customHeight="1" x14ac:dyDescent="0.25">
      <c r="A3071" s="197" t="s">
        <v>16569</v>
      </c>
      <c r="B3071" s="197" t="s">
        <v>23415</v>
      </c>
      <c r="C3071" s="198">
        <v>45230</v>
      </c>
      <c r="D3071" s="199">
        <v>3253</v>
      </c>
      <c r="E3071" s="197" t="s">
        <v>19595</v>
      </c>
      <c r="F3071" s="197" t="s">
        <v>19617</v>
      </c>
      <c r="G3071" s="197"/>
      <c r="H3071" s="197">
        <v>74</v>
      </c>
      <c r="I3071" s="197" t="s">
        <v>3085</v>
      </c>
      <c r="J3071" s="197" t="s">
        <v>17688</v>
      </c>
      <c r="K3071" s="229" t="s">
        <v>3228</v>
      </c>
      <c r="M3071" s="199">
        <v>18</v>
      </c>
      <c r="O3071" s="197" t="s">
        <v>19601</v>
      </c>
      <c r="Q3071" s="197" t="s">
        <v>3229</v>
      </c>
      <c r="S3071" s="57">
        <v>1</v>
      </c>
      <c r="T3071" s="197" t="s">
        <v>3229</v>
      </c>
      <c r="U3071" s="57" t="str">
        <f>VLOOKUP(A3071,'Individual Data'!$K$5:$AC$5544,12,FALSE)</f>
        <v>LFYO</v>
      </c>
      <c r="V3071" s="14">
        <f>IFERROR(LOOKUP(H3071,{30,43,48,53,58,63,68,73,78,83,88,93,97},{42,47,52,57,62,67,72,77,82,87,92,99,100}),999)</f>
        <v>77</v>
      </c>
      <c r="X3071" s="57">
        <f>VLOOKUP(A3071,'Individual Data'!$K$5:$AC$5544,8,FALSE)</f>
        <v>5</v>
      </c>
      <c r="Y3071" s="57">
        <f>VLOOKUP(A3071,'Individual Data'!$K$5:$AC$5544,9,FALSE)</f>
        <v>2018</v>
      </c>
    </row>
    <row r="3072" spans="1:25" ht="15" customHeight="1" x14ac:dyDescent="0.25">
      <c r="A3072" s="197" t="s">
        <v>16573</v>
      </c>
      <c r="B3072" s="197" t="s">
        <v>23416</v>
      </c>
      <c r="C3072" s="198">
        <v>45243</v>
      </c>
      <c r="D3072" s="199">
        <v>5052</v>
      </c>
      <c r="E3072" s="197" t="s">
        <v>19595</v>
      </c>
      <c r="F3072" s="197" t="s">
        <v>19617</v>
      </c>
      <c r="G3072" s="197"/>
      <c r="H3072" s="197">
        <v>78</v>
      </c>
      <c r="I3072" s="197" t="s">
        <v>3085</v>
      </c>
      <c r="J3072" s="197" t="s">
        <v>17688</v>
      </c>
      <c r="K3072" s="197" t="s">
        <v>3228</v>
      </c>
      <c r="M3072" s="199">
        <v>18</v>
      </c>
      <c r="O3072" s="197" t="s">
        <v>19601</v>
      </c>
      <c r="Q3072" s="197" t="s">
        <v>3229</v>
      </c>
      <c r="S3072" s="57">
        <v>1</v>
      </c>
      <c r="T3072" s="197" t="s">
        <v>3229</v>
      </c>
      <c r="U3072" s="57" t="str">
        <f>VLOOKUP(A3072,'Individual Data'!$K$5:$AC$5544,12,FALSE)</f>
        <v>LFYO</v>
      </c>
      <c r="V3072" s="14">
        <f>IFERROR(LOOKUP(H3072,{30,43,48,53,58,63,68,73,78,83,88,93,97},{42,47,52,57,62,67,72,77,82,87,92,99,100}),999)</f>
        <v>82</v>
      </c>
      <c r="X3072" s="57">
        <f>VLOOKUP(A3072,'Individual Data'!$K$5:$AC$5544,8,FALSE)</f>
        <v>5</v>
      </c>
      <c r="Y3072" s="57">
        <f>VLOOKUP(A3072,'Individual Data'!$K$5:$AC$5544,9,FALSE)</f>
        <v>2018</v>
      </c>
    </row>
    <row r="3073" spans="1:25" ht="15" customHeight="1" x14ac:dyDescent="0.25">
      <c r="A3073" s="197" t="s">
        <v>16579</v>
      </c>
      <c r="B3073" s="197" t="s">
        <v>23417</v>
      </c>
      <c r="C3073" s="198">
        <v>45236</v>
      </c>
      <c r="D3073" s="199">
        <v>4182</v>
      </c>
      <c r="E3073" s="197" t="s">
        <v>19595</v>
      </c>
      <c r="F3073" s="197" t="s">
        <v>19617</v>
      </c>
      <c r="G3073" s="197"/>
      <c r="H3073" s="197">
        <v>88</v>
      </c>
      <c r="I3073" s="197" t="s">
        <v>3085</v>
      </c>
      <c r="J3073" s="197" t="s">
        <v>17688</v>
      </c>
      <c r="K3073" s="197" t="s">
        <v>3228</v>
      </c>
      <c r="M3073" s="199">
        <v>18</v>
      </c>
      <c r="O3073" s="197" t="s">
        <v>19601</v>
      </c>
      <c r="Q3073" s="197" t="s">
        <v>3229</v>
      </c>
      <c r="S3073" s="57">
        <v>1</v>
      </c>
      <c r="T3073" s="197" t="s">
        <v>3229</v>
      </c>
      <c r="U3073" s="57" t="str">
        <f>VLOOKUP(A3073,'Individual Data'!$K$5:$AC$5544,12,FALSE)</f>
        <v>Unassigned AD</v>
      </c>
      <c r="V3073" s="14">
        <f>IFERROR(LOOKUP(H3073,{30,43,48,53,58,63,68,73,78,83,88,93,97},{42,47,52,57,62,67,72,77,82,87,92,99,100}),999)</f>
        <v>92</v>
      </c>
      <c r="X3073" s="57" t="str">
        <f>VLOOKUP(A3073,'Individual Data'!$K$5:$AC$5544,8,FALSE)</f>
        <v>NA</v>
      </c>
      <c r="Y3073" s="57" t="str">
        <f>VLOOKUP(A3073,'Individual Data'!$K$5:$AC$5544,9,FALSE)</f>
        <v>U</v>
      </c>
    </row>
    <row r="3074" spans="1:25" ht="15" customHeight="1" x14ac:dyDescent="0.25">
      <c r="A3074" s="197" t="s">
        <v>16587</v>
      </c>
      <c r="B3074" s="197" t="s">
        <v>23418</v>
      </c>
      <c r="C3074" s="198">
        <v>45216</v>
      </c>
      <c r="D3074" s="199">
        <v>1117</v>
      </c>
      <c r="E3074" s="197" t="s">
        <v>19595</v>
      </c>
      <c r="F3074" s="197" t="s">
        <v>19617</v>
      </c>
      <c r="G3074" s="197"/>
      <c r="H3074" s="197">
        <v>74</v>
      </c>
      <c r="I3074" s="197" t="s">
        <v>3085</v>
      </c>
      <c r="J3074" s="197" t="s">
        <v>19596</v>
      </c>
      <c r="K3074" s="228" t="s">
        <v>3196</v>
      </c>
      <c r="M3074" s="199">
        <v>18</v>
      </c>
      <c r="O3074" s="197" t="s">
        <v>23419</v>
      </c>
      <c r="Q3074" s="197" t="s">
        <v>3229</v>
      </c>
      <c r="S3074" s="57">
        <v>1</v>
      </c>
      <c r="T3074" s="197" t="s">
        <v>3229</v>
      </c>
      <c r="U3074" s="57" t="str">
        <f>VLOOKUP(A3074,'Individual Data'!$K$5:$AC$5544,12,FALSE)</f>
        <v>LFSO</v>
      </c>
      <c r="V3074" s="14">
        <f>IFERROR(LOOKUP(H3074,{30,43,48,53,58,63,68,73,78,83,88,93,97},{42,47,52,57,62,67,72,77,82,87,92,99,100}),999)</f>
        <v>77</v>
      </c>
      <c r="X3074" s="57">
        <f>VLOOKUP(A3074,'Individual Data'!$K$5:$AC$5544,8,FALSE)</f>
        <v>4</v>
      </c>
      <c r="Y3074" s="57">
        <f>VLOOKUP(A3074,'Individual Data'!$K$5:$AC$5544,9,FALSE)</f>
        <v>2019</v>
      </c>
    </row>
    <row r="3075" spans="1:25" ht="15" customHeight="1" x14ac:dyDescent="0.25">
      <c r="A3075" s="197" t="s">
        <v>16592</v>
      </c>
      <c r="B3075" s="197" t="s">
        <v>23420</v>
      </c>
      <c r="C3075" s="198">
        <v>45236</v>
      </c>
      <c r="D3075" s="199">
        <v>4250</v>
      </c>
      <c r="E3075" s="197" t="s">
        <v>19595</v>
      </c>
      <c r="F3075" s="197" t="s">
        <v>19617</v>
      </c>
      <c r="G3075" s="197"/>
      <c r="H3075" s="197">
        <v>74</v>
      </c>
      <c r="I3075" s="197" t="s">
        <v>3085</v>
      </c>
      <c r="J3075" s="197" t="s">
        <v>17688</v>
      </c>
      <c r="K3075" s="229" t="s">
        <v>3228</v>
      </c>
      <c r="M3075" s="199">
        <v>18</v>
      </c>
      <c r="O3075" s="197" t="s">
        <v>19601</v>
      </c>
      <c r="Q3075" s="197" t="s">
        <v>3229</v>
      </c>
      <c r="S3075" s="57">
        <v>1</v>
      </c>
      <c r="T3075" s="197" t="s">
        <v>3229</v>
      </c>
      <c r="U3075" s="57" t="str">
        <f>VLOOKUP(A3075,'Individual Data'!$K$5:$AC$5544,12,FALSE)</f>
        <v>LFYO</v>
      </c>
      <c r="V3075" s="14">
        <f>IFERROR(LOOKUP(H3075,{30,43,48,53,58,63,68,73,78,83,88,93,97},{42,47,52,57,62,67,72,77,82,87,92,99,100}),999)</f>
        <v>77</v>
      </c>
      <c r="X3075" s="57">
        <f>VLOOKUP(A3075,'Individual Data'!$K$5:$AC$5544,8,FALSE)</f>
        <v>4</v>
      </c>
      <c r="Y3075" s="57">
        <f>VLOOKUP(A3075,'Individual Data'!$K$5:$AC$5544,9,FALSE)</f>
        <v>2019</v>
      </c>
    </row>
    <row r="3076" spans="1:25" ht="15" customHeight="1" x14ac:dyDescent="0.25">
      <c r="A3076" s="197" t="s">
        <v>16594</v>
      </c>
      <c r="B3076" s="197" t="s">
        <v>23421</v>
      </c>
      <c r="C3076" s="198">
        <v>45236</v>
      </c>
      <c r="D3076" s="199">
        <v>4274</v>
      </c>
      <c r="E3076" s="197" t="s">
        <v>19595</v>
      </c>
      <c r="F3076" s="197" t="s">
        <v>19617</v>
      </c>
      <c r="G3076" s="197"/>
      <c r="H3076" s="197">
        <v>75</v>
      </c>
      <c r="I3076" s="197" t="s">
        <v>3085</v>
      </c>
      <c r="J3076" s="197" t="s">
        <v>19596</v>
      </c>
      <c r="K3076" s="228" t="s">
        <v>3196</v>
      </c>
      <c r="M3076" s="199">
        <v>18</v>
      </c>
      <c r="O3076" s="197" t="s">
        <v>23422</v>
      </c>
      <c r="Q3076" s="197" t="s">
        <v>3229</v>
      </c>
      <c r="S3076" s="57">
        <v>1</v>
      </c>
      <c r="T3076" s="197" t="s">
        <v>3229</v>
      </c>
      <c r="U3076" s="57" t="str">
        <f>VLOOKUP(A3076,'Individual Data'!$K$5:$AC$5544,12,FALSE)</f>
        <v>LFSO</v>
      </c>
      <c r="V3076" s="14">
        <f>IFERROR(LOOKUP(H3076,{30,43,48,53,58,63,68,73,78,83,88,93,97},{42,47,52,57,62,67,72,77,82,87,92,99,100}),999)</f>
        <v>77</v>
      </c>
      <c r="X3076" s="57">
        <f>VLOOKUP(A3076,'Individual Data'!$K$5:$AC$5544,8,FALSE)</f>
        <v>4</v>
      </c>
      <c r="Y3076" s="57">
        <f>VLOOKUP(A3076,'Individual Data'!$K$5:$AC$5544,9,FALSE)</f>
        <v>2019</v>
      </c>
    </row>
    <row r="3077" spans="1:25" ht="15" customHeight="1" x14ac:dyDescent="0.25">
      <c r="A3077" s="197" t="s">
        <v>16597</v>
      </c>
      <c r="B3077" s="197" t="s">
        <v>23423</v>
      </c>
      <c r="C3077" s="198">
        <v>45243</v>
      </c>
      <c r="D3077" s="199">
        <v>5115</v>
      </c>
      <c r="E3077" s="197" t="s">
        <v>19595</v>
      </c>
      <c r="F3077" s="197" t="s">
        <v>19617</v>
      </c>
      <c r="G3077" s="197"/>
      <c r="H3077" s="197">
        <v>74</v>
      </c>
      <c r="I3077" s="197" t="s">
        <v>3085</v>
      </c>
      <c r="J3077" s="197" t="s">
        <v>19596</v>
      </c>
      <c r="K3077" s="57" t="s">
        <v>3196</v>
      </c>
      <c r="M3077" s="199">
        <v>18</v>
      </c>
      <c r="O3077" s="197" t="s">
        <v>23424</v>
      </c>
      <c r="Q3077" s="197" t="s">
        <v>3229</v>
      </c>
      <c r="S3077" s="57">
        <v>1</v>
      </c>
      <c r="T3077" s="197" t="s">
        <v>19598</v>
      </c>
      <c r="U3077" s="57" t="str">
        <f>VLOOKUP(A3077,'Individual Data'!$K$5:$AC$5544,12,FALSE)</f>
        <v>LFHSO2</v>
      </c>
      <c r="V3077" s="14">
        <f>IFERROR(LOOKUP(H3077,{30,43,48,53,58,63,68,73,78,83,88,93,97},{42,47,52,57,62,67,72,77,82,87,92,99,100}),999)</f>
        <v>77</v>
      </c>
      <c r="X3077" s="57">
        <f>VLOOKUP(A3077,'Individual Data'!$K$5:$AC$5544,8,FALSE)</f>
        <v>4</v>
      </c>
      <c r="Y3077" s="57">
        <f>VLOOKUP(A3077,'Individual Data'!$K$5:$AC$5544,9,FALSE)</f>
        <v>2019</v>
      </c>
    </row>
    <row r="3078" spans="1:25" ht="15" customHeight="1" x14ac:dyDescent="0.25">
      <c r="A3078" s="197" t="s">
        <v>16602</v>
      </c>
      <c r="B3078" s="197" t="s">
        <v>23425</v>
      </c>
      <c r="C3078" s="198">
        <v>45223</v>
      </c>
      <c r="D3078" s="199">
        <v>2248</v>
      </c>
      <c r="E3078" s="197" t="s">
        <v>19595</v>
      </c>
      <c r="F3078" s="197" t="s">
        <v>19617</v>
      </c>
      <c r="G3078" s="197"/>
      <c r="H3078" s="197">
        <v>81.5</v>
      </c>
      <c r="I3078" s="197" t="s">
        <v>3085</v>
      </c>
      <c r="J3078" s="197" t="s">
        <v>19596</v>
      </c>
      <c r="K3078" s="57" t="s">
        <v>3196</v>
      </c>
      <c r="M3078" s="199">
        <v>18</v>
      </c>
      <c r="O3078" s="197" t="s">
        <v>23426</v>
      </c>
      <c r="Q3078" s="197" t="s">
        <v>3229</v>
      </c>
      <c r="S3078" s="57">
        <v>1</v>
      </c>
      <c r="T3078" s="197" t="s">
        <v>19607</v>
      </c>
      <c r="U3078" s="57" t="str">
        <f>VLOOKUP(A3078,'Individual Data'!$K$5:$AC$5544,12,FALSE)</f>
        <v>LFSO</v>
      </c>
      <c r="V3078" s="14">
        <f>IFERROR(LOOKUP(H3078,{30,43,48,53,58,63,68,73,78,83,88,93,97},{42,47,52,57,62,67,72,77,82,87,92,99,100}),999)</f>
        <v>82</v>
      </c>
      <c r="X3078" s="57">
        <f>VLOOKUP(A3078,'Individual Data'!$K$5:$AC$5544,8,FALSE)</f>
        <v>5</v>
      </c>
      <c r="Y3078" s="57">
        <f>VLOOKUP(A3078,'Individual Data'!$K$5:$AC$5544,9,FALSE)</f>
        <v>2018</v>
      </c>
    </row>
    <row r="3079" spans="1:25" ht="15" customHeight="1" x14ac:dyDescent="0.25">
      <c r="A3079" s="197" t="s">
        <v>16605</v>
      </c>
      <c r="B3079" s="197" t="s">
        <v>23427</v>
      </c>
      <c r="C3079" s="198">
        <v>45243</v>
      </c>
      <c r="D3079" s="199">
        <v>5066</v>
      </c>
      <c r="E3079" s="197" t="s">
        <v>19595</v>
      </c>
      <c r="F3079" s="197" t="s">
        <v>19617</v>
      </c>
      <c r="G3079" s="197"/>
      <c r="H3079" s="197">
        <v>80</v>
      </c>
      <c r="I3079" s="197" t="s">
        <v>3085</v>
      </c>
      <c r="J3079" s="197" t="s">
        <v>19596</v>
      </c>
      <c r="K3079" s="57" t="s">
        <v>3196</v>
      </c>
      <c r="M3079" s="199">
        <v>18</v>
      </c>
      <c r="O3079" s="197" t="s">
        <v>23428</v>
      </c>
      <c r="Q3079" s="197" t="s">
        <v>3229</v>
      </c>
      <c r="S3079" s="57">
        <v>1</v>
      </c>
      <c r="T3079" s="197" t="s">
        <v>19598</v>
      </c>
      <c r="U3079" s="57" t="str">
        <f>VLOOKUP(A3079,'Individual Data'!$K$5:$AC$5544,12,FALSE)</f>
        <v>Unassigned</v>
      </c>
      <c r="V3079" s="14">
        <f>IFERROR(LOOKUP(H3079,{30,43,48,53,58,63,68,73,78,83,88,93,97},{42,47,52,57,62,67,72,77,82,87,92,99,100}),999)</f>
        <v>82</v>
      </c>
      <c r="X3079" s="57" t="str">
        <f>VLOOKUP(A3079,'Individual Data'!$K$5:$AC$5544,8,FALSE)</f>
        <v>NA</v>
      </c>
      <c r="Y3079" s="57" t="str">
        <f>VLOOKUP(A3079,'Individual Data'!$K$5:$AC$5544,9,FALSE)</f>
        <v>U</v>
      </c>
    </row>
    <row r="3080" spans="1:25" ht="15" customHeight="1" x14ac:dyDescent="0.25">
      <c r="A3080" s="197" t="s">
        <v>16608</v>
      </c>
      <c r="B3080" s="197" t="s">
        <v>23429</v>
      </c>
      <c r="C3080" s="198">
        <v>45236</v>
      </c>
      <c r="D3080" s="199">
        <v>4209</v>
      </c>
      <c r="E3080" s="197" t="s">
        <v>19595</v>
      </c>
      <c r="F3080" s="197" t="s">
        <v>19617</v>
      </c>
      <c r="G3080" s="197"/>
      <c r="H3080" s="197">
        <v>77</v>
      </c>
      <c r="I3080" s="197" t="s">
        <v>3085</v>
      </c>
      <c r="J3080" s="197" t="s">
        <v>19596</v>
      </c>
      <c r="K3080" s="57" t="s">
        <v>3196</v>
      </c>
      <c r="M3080" s="199">
        <v>18</v>
      </c>
      <c r="O3080" s="197" t="s">
        <v>23430</v>
      </c>
      <c r="Q3080" s="197" t="s">
        <v>3229</v>
      </c>
      <c r="S3080" s="57">
        <v>1</v>
      </c>
      <c r="T3080" s="197" t="s">
        <v>19598</v>
      </c>
      <c r="U3080" s="57" t="str">
        <f>VLOOKUP(A3080,'Individual Data'!$K$5:$AC$5544,12,FALSE)</f>
        <v>Unassigned</v>
      </c>
      <c r="V3080" s="14">
        <f>IFERROR(LOOKUP(H3080,{30,43,48,53,58,63,68,73,78,83,88,93,97},{42,47,52,57,62,67,72,77,82,87,92,99,100}),999)</f>
        <v>77</v>
      </c>
      <c r="X3080" s="57" t="str">
        <f>VLOOKUP(A3080,'Individual Data'!$K$5:$AC$5544,8,FALSE)</f>
        <v>NA</v>
      </c>
      <c r="Y3080" s="57" t="str">
        <f>VLOOKUP(A3080,'Individual Data'!$K$5:$AC$5544,9,FALSE)</f>
        <v>U</v>
      </c>
    </row>
    <row r="3081" spans="1:25" ht="15" customHeight="1" x14ac:dyDescent="0.25">
      <c r="A3081" s="197" t="s">
        <v>16615</v>
      </c>
      <c r="B3081" s="197" t="s">
        <v>23431</v>
      </c>
      <c r="C3081" s="198">
        <v>45245</v>
      </c>
      <c r="D3081" s="199">
        <v>7017</v>
      </c>
      <c r="E3081" s="197" t="s">
        <v>19595</v>
      </c>
      <c r="F3081" s="197" t="s">
        <v>19610</v>
      </c>
      <c r="G3081" s="197"/>
      <c r="H3081" s="197">
        <v>79</v>
      </c>
      <c r="I3081" s="197" t="s">
        <v>3085</v>
      </c>
      <c r="J3081" s="197" t="s">
        <v>17688</v>
      </c>
      <c r="K3081" s="229" t="s">
        <v>3228</v>
      </c>
      <c r="M3081" s="199">
        <v>18</v>
      </c>
      <c r="O3081" s="197" t="s">
        <v>19601</v>
      </c>
      <c r="Q3081" s="197" t="s">
        <v>3229</v>
      </c>
      <c r="S3081" s="57">
        <v>1</v>
      </c>
      <c r="T3081" s="197" t="s">
        <v>3229</v>
      </c>
      <c r="U3081" s="57" t="str">
        <f>VLOOKUP(A3081,'Individual Data'!$K$5:$AC$5544,12,FALSE)</f>
        <v>PLA2</v>
      </c>
      <c r="V3081" s="14">
        <f>IFERROR(LOOKUP(H3081,{30,43,48,53,58,63,68,73,78,83,88,93,97},{42,47,52,57,62,67,72,77,82,87,92,99,100}),999)</f>
        <v>82</v>
      </c>
      <c r="X3081" s="57">
        <f>VLOOKUP(A3081,'Individual Data'!$K$5:$AC$5544,8,FALSE)</f>
        <v>4</v>
      </c>
      <c r="Y3081" s="57">
        <f>VLOOKUP(A3081,'Individual Data'!$K$5:$AC$5544,9,FALSE)</f>
        <v>2019</v>
      </c>
    </row>
    <row r="3082" spans="1:25" ht="15" customHeight="1" x14ac:dyDescent="0.25">
      <c r="A3082" s="197" t="s">
        <v>16620</v>
      </c>
      <c r="B3082" s="197" t="s">
        <v>23432</v>
      </c>
      <c r="C3082" s="198">
        <v>45230</v>
      </c>
      <c r="D3082" s="199">
        <v>3296</v>
      </c>
      <c r="E3082" s="197" t="s">
        <v>19595</v>
      </c>
      <c r="F3082" s="197" t="s">
        <v>19617</v>
      </c>
      <c r="G3082" s="197"/>
      <c r="H3082" s="197">
        <v>74</v>
      </c>
      <c r="I3082" s="197" t="s">
        <v>3085</v>
      </c>
      <c r="J3082" s="197" t="s">
        <v>17688</v>
      </c>
      <c r="K3082" s="197" t="s">
        <v>3228</v>
      </c>
      <c r="M3082" s="199">
        <v>18</v>
      </c>
      <c r="O3082" s="197" t="s">
        <v>19601</v>
      </c>
      <c r="Q3082" s="197" t="s">
        <v>3229</v>
      </c>
      <c r="S3082" s="57">
        <v>1</v>
      </c>
      <c r="T3082" s="197" t="s">
        <v>3229</v>
      </c>
      <c r="U3082" s="57" t="str">
        <f>VLOOKUP(A3082,'Individual Data'!$K$5:$AC$5544,12,FALSE)</f>
        <v>LFSO</v>
      </c>
      <c r="V3082" s="14">
        <f>IFERROR(LOOKUP(H3082,{30,43,48,53,58,63,68,73,78,83,88,93,97},{42,47,52,57,62,67,72,77,82,87,92,99,100}),999)</f>
        <v>77</v>
      </c>
      <c r="X3082" s="57">
        <f>VLOOKUP(A3082,'Individual Data'!$K$5:$AC$5544,8,FALSE)</f>
        <v>4</v>
      </c>
      <c r="Y3082" s="57">
        <f>VLOOKUP(A3082,'Individual Data'!$K$5:$AC$5544,9,FALSE)</f>
        <v>2019</v>
      </c>
    </row>
    <row r="3083" spans="1:25" ht="15" customHeight="1" x14ac:dyDescent="0.25">
      <c r="A3083" s="197" t="s">
        <v>16622</v>
      </c>
      <c r="B3083" s="197" t="s">
        <v>23433</v>
      </c>
      <c r="C3083" s="198">
        <v>45236</v>
      </c>
      <c r="D3083" s="199">
        <v>4217</v>
      </c>
      <c r="E3083" s="197" t="s">
        <v>19595</v>
      </c>
      <c r="F3083" s="197" t="s">
        <v>19617</v>
      </c>
      <c r="G3083" s="197"/>
      <c r="H3083" s="197">
        <v>79</v>
      </c>
      <c r="I3083" s="197" t="s">
        <v>3085</v>
      </c>
      <c r="J3083" s="197" t="s">
        <v>19596</v>
      </c>
      <c r="K3083" s="197" t="s">
        <v>3228</v>
      </c>
      <c r="M3083" s="199">
        <v>18</v>
      </c>
      <c r="O3083" s="197" t="s">
        <v>19601</v>
      </c>
      <c r="Q3083" s="197" t="s">
        <v>3229</v>
      </c>
      <c r="S3083" s="57">
        <v>1</v>
      </c>
      <c r="T3083" s="197" t="s">
        <v>3229</v>
      </c>
      <c r="U3083" s="57" t="str">
        <f>VLOOKUP(A3083,'Individual Data'!$K$5:$AC$5544,12,FALSE)</f>
        <v>RSH</v>
      </c>
      <c r="V3083" s="14">
        <f>IFERROR(LOOKUP(H3083,{30,43,48,53,58,63,68,73,78,83,88,93,97},{42,47,52,57,62,67,72,77,82,87,92,99,100}),999)</f>
        <v>82</v>
      </c>
      <c r="X3083" s="57">
        <f>VLOOKUP(A3083,'Individual Data'!$K$5:$AC$5544,8,FALSE)</f>
        <v>4</v>
      </c>
      <c r="Y3083" s="57">
        <f>VLOOKUP(A3083,'Individual Data'!$K$5:$AC$5544,9,FALSE)</f>
        <v>2019</v>
      </c>
    </row>
    <row r="3084" spans="1:25" ht="15" customHeight="1" x14ac:dyDescent="0.25">
      <c r="A3084" s="197" t="s">
        <v>16625</v>
      </c>
      <c r="B3084" s="197" t="s">
        <v>23434</v>
      </c>
      <c r="C3084" s="198">
        <v>45236</v>
      </c>
      <c r="D3084" s="199">
        <v>4152</v>
      </c>
      <c r="E3084" s="197" t="s">
        <v>19595</v>
      </c>
      <c r="F3084" s="197" t="s">
        <v>19617</v>
      </c>
      <c r="G3084" s="197"/>
      <c r="H3084" s="197">
        <v>76</v>
      </c>
      <c r="I3084" s="197" t="s">
        <v>3085</v>
      </c>
      <c r="J3084" s="197" t="s">
        <v>17688</v>
      </c>
      <c r="K3084" s="197" t="s">
        <v>3228</v>
      </c>
      <c r="M3084" s="199">
        <v>18</v>
      </c>
      <c r="O3084" s="197" t="s">
        <v>19601</v>
      </c>
      <c r="Q3084" s="197" t="s">
        <v>3229</v>
      </c>
      <c r="S3084" s="57">
        <v>1</v>
      </c>
      <c r="T3084" s="197" t="s">
        <v>3229</v>
      </c>
      <c r="U3084" s="57" t="str">
        <f>VLOOKUP(A3084,'Individual Data'!$K$5:$AC$5544,12,FALSE)</f>
        <v>IPCSR</v>
      </c>
      <c r="V3084" s="14">
        <f>IFERROR(LOOKUP(H3084,{30,43,48,53,58,63,68,73,78,83,88,93,97},{42,47,52,57,62,67,72,77,82,87,92,99,100}),999)</f>
        <v>77</v>
      </c>
      <c r="X3084" s="57">
        <f>VLOOKUP(A3084,'Individual Data'!$K$5:$AC$5544,8,FALSE)</f>
        <v>4</v>
      </c>
      <c r="Y3084" s="57">
        <f>VLOOKUP(A3084,'Individual Data'!$K$5:$AC$5544,9,FALSE)</f>
        <v>2019</v>
      </c>
    </row>
    <row r="3085" spans="1:25" ht="15" customHeight="1" x14ac:dyDescent="0.25">
      <c r="A3085" s="197" t="s">
        <v>16636</v>
      </c>
      <c r="B3085" s="197" t="s">
        <v>23435</v>
      </c>
      <c r="C3085" s="198">
        <v>45245</v>
      </c>
      <c r="D3085" s="199">
        <v>7066</v>
      </c>
      <c r="E3085" s="197" t="s">
        <v>19595</v>
      </c>
      <c r="F3085" s="197" t="s">
        <v>19610</v>
      </c>
      <c r="G3085" s="197"/>
      <c r="H3085" s="197">
        <v>73</v>
      </c>
      <c r="I3085" s="197" t="s">
        <v>3085</v>
      </c>
      <c r="J3085" s="197" t="s">
        <v>19596</v>
      </c>
      <c r="K3085" s="197" t="s">
        <v>3228</v>
      </c>
      <c r="M3085" s="199">
        <v>18</v>
      </c>
      <c r="O3085" s="197" t="s">
        <v>19601</v>
      </c>
      <c r="Q3085" s="197" t="s">
        <v>3229</v>
      </c>
      <c r="S3085" s="57">
        <v>1</v>
      </c>
      <c r="T3085" s="197" t="s">
        <v>3229</v>
      </c>
      <c r="U3085" s="57" t="str">
        <f>VLOOKUP(A3085,'Individual Data'!$K$5:$AC$5544,12,FALSE)</f>
        <v>PRH</v>
      </c>
      <c r="V3085" s="14">
        <f>IFERROR(LOOKUP(H3085,{30,43,48,53,58,63,68,73,78,83,88,93,97},{42,47,52,57,62,67,72,77,82,87,92,99,100}),999)</f>
        <v>77</v>
      </c>
      <c r="X3085" s="57">
        <f>VLOOKUP(A3085,'Individual Data'!$K$5:$AC$5544,8,FALSE)</f>
        <v>4</v>
      </c>
      <c r="Y3085" s="57">
        <f>VLOOKUP(A3085,'Individual Data'!$K$5:$AC$5544,9,FALSE)</f>
        <v>2019</v>
      </c>
    </row>
    <row r="3086" spans="1:25" ht="15" customHeight="1" x14ac:dyDescent="0.25">
      <c r="A3086" s="197" t="s">
        <v>16644</v>
      </c>
      <c r="B3086" s="197" t="s">
        <v>16643</v>
      </c>
      <c r="C3086" s="198">
        <v>45243</v>
      </c>
      <c r="D3086" s="199">
        <v>5122</v>
      </c>
      <c r="E3086" s="197" t="s">
        <v>19595</v>
      </c>
      <c r="F3086" s="197" t="s">
        <v>19617</v>
      </c>
      <c r="G3086" s="197"/>
      <c r="H3086" s="197">
        <v>82</v>
      </c>
      <c r="I3086" s="197" t="s">
        <v>3085</v>
      </c>
      <c r="J3086" s="197" t="s">
        <v>19596</v>
      </c>
      <c r="K3086" s="228" t="s">
        <v>3196</v>
      </c>
      <c r="M3086" s="199">
        <v>18</v>
      </c>
      <c r="O3086" s="197" t="s">
        <v>23436</v>
      </c>
      <c r="Q3086" s="197" t="s">
        <v>3229</v>
      </c>
      <c r="S3086" s="57">
        <v>1</v>
      </c>
      <c r="T3086" s="197" t="s">
        <v>3229</v>
      </c>
      <c r="U3086" s="57" t="str">
        <f>VLOOKUP(A3086,'Individual Data'!$K$5:$AC$5544,12,FALSE)</f>
        <v>LFHSO2</v>
      </c>
      <c r="V3086" s="14">
        <f>IFERROR(LOOKUP(H3086,{30,43,48,53,58,63,68,73,78,83,88,93,97},{42,47,52,57,62,67,72,77,82,87,92,99,100}),999)</f>
        <v>82</v>
      </c>
      <c r="X3086" s="57">
        <f>VLOOKUP(A3086,'Individual Data'!$K$5:$AC$5544,8,FALSE)</f>
        <v>4</v>
      </c>
      <c r="Y3086" s="57">
        <f>VLOOKUP(A3086,'Individual Data'!$K$5:$AC$5544,9,FALSE)</f>
        <v>2019</v>
      </c>
    </row>
    <row r="3087" spans="1:25" ht="15" customHeight="1" x14ac:dyDescent="0.25">
      <c r="A3087" s="197" t="s">
        <v>16649</v>
      </c>
      <c r="B3087" s="197" t="s">
        <v>16647</v>
      </c>
      <c r="C3087" s="198">
        <v>45223</v>
      </c>
      <c r="D3087" s="199">
        <v>2281</v>
      </c>
      <c r="E3087" s="197" t="s">
        <v>19595</v>
      </c>
      <c r="F3087" s="197" t="s">
        <v>19617</v>
      </c>
      <c r="G3087" s="197"/>
      <c r="H3087" s="197">
        <v>77.5</v>
      </c>
      <c r="I3087" s="197" t="s">
        <v>3085</v>
      </c>
      <c r="J3087" s="197" t="s">
        <v>17688</v>
      </c>
      <c r="K3087" s="229" t="s">
        <v>3228</v>
      </c>
      <c r="M3087" s="199">
        <v>18</v>
      </c>
      <c r="O3087" s="197" t="s">
        <v>19601</v>
      </c>
      <c r="Q3087" s="197" t="s">
        <v>3229</v>
      </c>
      <c r="S3087" s="57">
        <v>1</v>
      </c>
      <c r="T3087" s="197" t="s">
        <v>3229</v>
      </c>
      <c r="U3087" s="57" t="str">
        <f>VLOOKUP(A3087,'Individual Data'!$K$5:$AC$5544,12,FALSE)</f>
        <v>LFSO</v>
      </c>
      <c r="V3087" s="14">
        <f>IFERROR(LOOKUP(H3087,{30,43,48,53,58,63,68,73,78,83,88,93,97},{42,47,52,57,62,67,72,77,82,87,92,99,100}),999)</f>
        <v>77</v>
      </c>
      <c r="X3087" s="57">
        <f>VLOOKUP(A3087,'Individual Data'!$K$5:$AC$5544,8,FALSE)</f>
        <v>4</v>
      </c>
      <c r="Y3087" s="57">
        <f>VLOOKUP(A3087,'Individual Data'!$K$5:$AC$5544,9,FALSE)</f>
        <v>2019</v>
      </c>
    </row>
    <row r="3088" spans="1:25" ht="15" customHeight="1" x14ac:dyDescent="0.25">
      <c r="A3088" s="197" t="s">
        <v>16652</v>
      </c>
      <c r="B3088" s="197" t="s">
        <v>16650</v>
      </c>
      <c r="C3088" s="198">
        <v>45236</v>
      </c>
      <c r="D3088" s="199">
        <v>4267</v>
      </c>
      <c r="E3088" s="197" t="s">
        <v>19595</v>
      </c>
      <c r="F3088" s="197" t="s">
        <v>19617</v>
      </c>
      <c r="G3088" s="197"/>
      <c r="H3088" s="197">
        <v>76</v>
      </c>
      <c r="I3088" s="197" t="s">
        <v>3085</v>
      </c>
      <c r="J3088" s="197" t="s">
        <v>17688</v>
      </c>
      <c r="K3088" s="197" t="s">
        <v>3228</v>
      </c>
      <c r="M3088" s="199">
        <v>18</v>
      </c>
      <c r="O3088" s="197" t="s">
        <v>19601</v>
      </c>
      <c r="Q3088" s="197" t="s">
        <v>3229</v>
      </c>
      <c r="S3088" s="57">
        <v>1</v>
      </c>
      <c r="T3088" s="197" t="s">
        <v>3229</v>
      </c>
      <c r="U3088" s="57" t="str">
        <f>VLOOKUP(A3088,'Individual Data'!$K$5:$AC$5544,12,FALSE)</f>
        <v>BCA2</v>
      </c>
      <c r="V3088" s="14">
        <f>IFERROR(LOOKUP(H3088,{30,43,48,53,58,63,68,73,78,83,88,93,97},{42,47,52,57,62,67,72,77,82,87,92,99,100}),999)</f>
        <v>77</v>
      </c>
      <c r="X3088" s="57">
        <f>VLOOKUP(A3088,'Individual Data'!$K$5:$AC$5544,8,FALSE)</f>
        <v>5</v>
      </c>
      <c r="Y3088" s="57">
        <f>VLOOKUP(A3088,'Individual Data'!$K$5:$AC$5544,9,FALSE)</f>
        <v>2018</v>
      </c>
    </row>
    <row r="3089" spans="1:25" ht="15" customHeight="1" x14ac:dyDescent="0.25">
      <c r="A3089" s="197" t="s">
        <v>16659</v>
      </c>
      <c r="B3089" s="197" t="s">
        <v>16657</v>
      </c>
      <c r="C3089" s="198">
        <v>45243</v>
      </c>
      <c r="D3089" s="199">
        <v>5012</v>
      </c>
      <c r="E3089" s="197" t="s">
        <v>19595</v>
      </c>
      <c r="F3089" s="197" t="s">
        <v>19617</v>
      </c>
      <c r="G3089" s="197"/>
      <c r="H3089" s="197">
        <v>75</v>
      </c>
      <c r="I3089" s="197" t="s">
        <v>3085</v>
      </c>
      <c r="J3089" s="197" t="s">
        <v>19596</v>
      </c>
      <c r="K3089" s="228" t="s">
        <v>3196</v>
      </c>
      <c r="M3089" s="199">
        <v>18</v>
      </c>
      <c r="O3089" s="197" t="s">
        <v>23437</v>
      </c>
      <c r="Q3089" s="197" t="s">
        <v>3229</v>
      </c>
      <c r="S3089" s="57">
        <v>1</v>
      </c>
      <c r="T3089" s="197" t="s">
        <v>19598</v>
      </c>
      <c r="U3089" s="57" t="str">
        <f>VLOOKUP(A3089,'Individual Data'!$K$5:$AC$5544,12,FALSE)</f>
        <v>LFHSO2</v>
      </c>
      <c r="V3089" s="14">
        <f>IFERROR(LOOKUP(H3089,{30,43,48,53,58,63,68,73,78,83,88,93,97},{42,47,52,57,62,67,72,77,82,87,92,99,100}),999)</f>
        <v>77</v>
      </c>
      <c r="X3089" s="57">
        <f>VLOOKUP(A3089,'Individual Data'!$K$5:$AC$5544,8,FALSE)</f>
        <v>4</v>
      </c>
      <c r="Y3089" s="57">
        <f>VLOOKUP(A3089,'Individual Data'!$K$5:$AC$5544,9,FALSE)</f>
        <v>2019</v>
      </c>
    </row>
    <row r="3090" spans="1:25" ht="15" customHeight="1" x14ac:dyDescent="0.25">
      <c r="A3090" s="197" t="s">
        <v>16661</v>
      </c>
      <c r="B3090" s="197" t="s">
        <v>16660</v>
      </c>
      <c r="C3090" s="198">
        <v>45236</v>
      </c>
      <c r="D3090" s="199">
        <v>4177</v>
      </c>
      <c r="E3090" s="197" t="s">
        <v>19595</v>
      </c>
      <c r="F3090" s="197" t="s">
        <v>19617</v>
      </c>
      <c r="G3090" s="197"/>
      <c r="H3090" s="197">
        <v>76</v>
      </c>
      <c r="I3090" s="197" t="s">
        <v>3085</v>
      </c>
      <c r="J3090" s="197" t="s">
        <v>19596</v>
      </c>
      <c r="K3090" s="57" t="s">
        <v>3196</v>
      </c>
      <c r="M3090" s="199">
        <v>18</v>
      </c>
      <c r="O3090" s="197" t="s">
        <v>23438</v>
      </c>
      <c r="Q3090" s="197" t="s">
        <v>3229</v>
      </c>
      <c r="S3090" s="57">
        <v>1</v>
      </c>
      <c r="T3090" s="197" t="s">
        <v>19598</v>
      </c>
      <c r="U3090" s="57" t="str">
        <f>VLOOKUP(A3090,'Individual Data'!$K$5:$AC$5544,12,FALSE)</f>
        <v>Unassigned</v>
      </c>
      <c r="V3090" s="14">
        <f>IFERROR(LOOKUP(H3090,{30,43,48,53,58,63,68,73,78,83,88,93,97},{42,47,52,57,62,67,72,77,82,87,92,99,100}),999)</f>
        <v>77</v>
      </c>
      <c r="X3090" s="57" t="str">
        <f>VLOOKUP(A3090,'Individual Data'!$K$5:$AC$5544,8,FALSE)</f>
        <v>NA</v>
      </c>
      <c r="Y3090" s="57" t="str">
        <f>VLOOKUP(A3090,'Individual Data'!$K$5:$AC$5544,9,FALSE)</f>
        <v>U</v>
      </c>
    </row>
    <row r="3091" spans="1:25" ht="15" customHeight="1" x14ac:dyDescent="0.25">
      <c r="A3091" s="228" t="s">
        <v>18331</v>
      </c>
      <c r="B3091" s="197" t="s">
        <v>17648</v>
      </c>
      <c r="C3091" s="198">
        <v>45223</v>
      </c>
      <c r="D3091" s="199">
        <v>215</v>
      </c>
      <c r="E3091" s="197" t="s">
        <v>19595</v>
      </c>
      <c r="F3091" s="197" t="s">
        <v>19617</v>
      </c>
      <c r="G3091" s="197"/>
      <c r="H3091" s="197">
        <v>89</v>
      </c>
      <c r="I3091" s="197" t="s">
        <v>3225</v>
      </c>
      <c r="J3091" s="197" t="s">
        <v>17688</v>
      </c>
      <c r="K3091" s="229" t="s">
        <v>3228</v>
      </c>
      <c r="M3091" s="202"/>
      <c r="O3091" s="197" t="s">
        <v>19601</v>
      </c>
      <c r="Q3091" s="197" t="s">
        <v>3229</v>
      </c>
      <c r="S3091" s="57">
        <v>1</v>
      </c>
      <c r="T3091" s="197" t="s">
        <v>3229</v>
      </c>
      <c r="U3091" s="57" t="e">
        <f>VLOOKUP(A3091,'Individual Data'!$K$5:$AC$5544,12,FALSE)</f>
        <v>#N/A</v>
      </c>
      <c r="V3091" s="14">
        <f>IFERROR(LOOKUP(H3091,{30,43,48,53,58,63,68,73,78,83,88,93,97},{42,47,52,57,62,67,72,77,82,87,92,99,100}),999)</f>
        <v>92</v>
      </c>
      <c r="X3091" s="57" t="e">
        <f>VLOOKUP(A3091,'Individual Data'!$K$5:$AC$5544,8,FALSE)</f>
        <v>#N/A</v>
      </c>
      <c r="Y3091" s="57" t="e">
        <f>VLOOKUP(A3091,'Individual Data'!$K$5:$AC$5544,9,FALSE)</f>
        <v>#N/A</v>
      </c>
    </row>
    <row r="3092" spans="1:25" ht="15" customHeight="1" x14ac:dyDescent="0.25">
      <c r="A3092" s="57" t="s">
        <v>18331</v>
      </c>
      <c r="B3092" s="197" t="s">
        <v>17649</v>
      </c>
      <c r="C3092" s="198">
        <v>45236</v>
      </c>
      <c r="D3092" s="199">
        <v>434</v>
      </c>
      <c r="E3092" s="197" t="s">
        <v>19595</v>
      </c>
      <c r="F3092" s="197" t="s">
        <v>19617</v>
      </c>
      <c r="G3092" s="197"/>
      <c r="H3092" s="197">
        <v>81</v>
      </c>
      <c r="I3092" s="197" t="s">
        <v>3225</v>
      </c>
      <c r="J3092" s="197" t="s">
        <v>19596</v>
      </c>
      <c r="K3092" s="228" t="s">
        <v>3196</v>
      </c>
      <c r="M3092" s="202"/>
      <c r="O3092" s="197" t="s">
        <v>23439</v>
      </c>
      <c r="Q3092" s="197" t="s">
        <v>3229</v>
      </c>
      <c r="S3092" s="57">
        <v>1</v>
      </c>
      <c r="T3092" s="197" t="s">
        <v>19598</v>
      </c>
      <c r="U3092" s="57" t="e">
        <f>VLOOKUP(A3092,'Individual Data'!$K$5:$AC$5544,12,FALSE)</f>
        <v>#N/A</v>
      </c>
      <c r="V3092" s="14">
        <f>IFERROR(LOOKUP(H3092,{30,43,48,53,58,63,68,73,78,83,88,93,97},{42,47,52,57,62,67,72,77,82,87,92,99,100}),999)</f>
        <v>82</v>
      </c>
      <c r="X3092" s="57" t="e">
        <f>VLOOKUP(A3092,'Individual Data'!$K$5:$AC$5544,8,FALSE)</f>
        <v>#N/A</v>
      </c>
      <c r="Y3092" s="57" t="e">
        <f>VLOOKUP(A3092,'Individual Data'!$K$5:$AC$5544,9,FALSE)</f>
        <v>#N/A</v>
      </c>
    </row>
    <row r="3093" spans="1:25" ht="15" customHeight="1" x14ac:dyDescent="0.25">
      <c r="A3093" s="57" t="s">
        <v>18331</v>
      </c>
      <c r="B3093" s="197" t="s">
        <v>17650</v>
      </c>
      <c r="C3093" s="198">
        <v>45243</v>
      </c>
      <c r="D3093" s="199">
        <v>591</v>
      </c>
      <c r="E3093" s="197" t="s">
        <v>19595</v>
      </c>
      <c r="F3093" s="197" t="s">
        <v>19617</v>
      </c>
      <c r="G3093" s="197"/>
      <c r="H3093" s="197">
        <v>77</v>
      </c>
      <c r="I3093" s="197" t="s">
        <v>3225</v>
      </c>
      <c r="J3093" s="197" t="s">
        <v>19596</v>
      </c>
      <c r="K3093" s="57" t="s">
        <v>3196</v>
      </c>
      <c r="M3093" s="202"/>
      <c r="O3093" s="197" t="s">
        <v>23440</v>
      </c>
      <c r="Q3093" s="197" t="s">
        <v>3229</v>
      </c>
      <c r="S3093" s="57">
        <v>1</v>
      </c>
      <c r="T3093" s="197" t="s">
        <v>19598</v>
      </c>
      <c r="U3093" s="57" t="e">
        <f>VLOOKUP(A3093,'Individual Data'!$K$5:$AC$5544,12,FALSE)</f>
        <v>#N/A</v>
      </c>
      <c r="V3093" s="14">
        <f>IFERROR(LOOKUP(H3093,{30,43,48,53,58,63,68,73,78,83,88,93,97},{42,47,52,57,62,67,72,77,82,87,92,99,100}),999)</f>
        <v>77</v>
      </c>
      <c r="X3093" s="57" t="e">
        <f>VLOOKUP(A3093,'Individual Data'!$K$5:$AC$5544,8,FALSE)</f>
        <v>#N/A</v>
      </c>
      <c r="Y3093" s="57" t="e">
        <f>VLOOKUP(A3093,'Individual Data'!$K$5:$AC$5544,9,FALSE)</f>
        <v>#N/A</v>
      </c>
    </row>
    <row r="3094" spans="1:25" ht="15" customHeight="1" x14ac:dyDescent="0.25">
      <c r="A3094" s="229" t="s">
        <v>19616</v>
      </c>
      <c r="B3094" s="197"/>
      <c r="C3094" s="198">
        <v>45223</v>
      </c>
      <c r="D3094" s="199">
        <v>226</v>
      </c>
      <c r="E3094" s="197" t="s">
        <v>19595</v>
      </c>
      <c r="F3094" s="197" t="s">
        <v>19617</v>
      </c>
      <c r="G3094" s="197"/>
      <c r="H3094" s="197">
        <v>83</v>
      </c>
      <c r="I3094" s="197" t="s">
        <v>3225</v>
      </c>
      <c r="J3094" s="197" t="s">
        <v>17688</v>
      </c>
      <c r="K3094" s="229" t="s">
        <v>3228</v>
      </c>
      <c r="M3094" s="202"/>
      <c r="O3094" s="197" t="s">
        <v>19601</v>
      </c>
      <c r="Q3094" s="197" t="s">
        <v>3229</v>
      </c>
      <c r="S3094" s="57">
        <v>1</v>
      </c>
      <c r="T3094" s="197" t="s">
        <v>3229</v>
      </c>
      <c r="U3094" s="57" t="e">
        <f>VLOOKUP(A3094,'Individual Data'!$K$5:$AC$5544,12,FALSE)</f>
        <v>#N/A</v>
      </c>
      <c r="V3094" s="14">
        <f>IFERROR(LOOKUP(H3094,{30,43,48,53,58,63,68,73,78,83,88,93,97},{42,47,52,57,62,67,72,77,82,87,92,99,100}),999)</f>
        <v>87</v>
      </c>
      <c r="X3094" s="57" t="e">
        <f>VLOOKUP(A3094,'Individual Data'!$K$5:$AC$5544,8,FALSE)</f>
        <v>#N/A</v>
      </c>
      <c r="Y3094" s="57" t="e">
        <f>VLOOKUP(A3094,'Individual Data'!$K$5:$AC$5544,9,FALSE)</f>
        <v>#N/A</v>
      </c>
    </row>
  </sheetData>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1FB7-64FD-4D6E-B61A-BEBF41D0FF86}">
  <sheetPr>
    <tabColor theme="5" tint="0.39997558519241921"/>
  </sheetPr>
  <dimension ref="B1:AZ98"/>
  <sheetViews>
    <sheetView topLeftCell="R12" workbookViewId="0">
      <selection activeCell="AS11" sqref="AS11:AS12"/>
    </sheetView>
  </sheetViews>
  <sheetFormatPr defaultRowHeight="15" x14ac:dyDescent="0.25"/>
  <cols>
    <col min="1" max="1" width="4.5703125" customWidth="1"/>
    <col min="4" max="5" width="11.28515625" bestFit="1" customWidth="1"/>
    <col min="8" max="9" width="9.5703125" bestFit="1" customWidth="1"/>
    <col min="10" max="10" width="9.28515625" bestFit="1" customWidth="1"/>
    <col min="11" max="11" width="6.140625" bestFit="1" customWidth="1"/>
    <col min="15" max="15" width="3.85546875" customWidth="1"/>
    <col min="19" max="19" width="2.85546875" customWidth="1"/>
    <col min="27" max="27" width="3.85546875" customWidth="1"/>
    <col min="29" max="38" width="7.140625" customWidth="1"/>
    <col min="40" max="40" width="11.85546875" bestFit="1" customWidth="1"/>
  </cols>
  <sheetData>
    <row r="1" spans="2:52" x14ac:dyDescent="0.25">
      <c r="AG1" s="256" t="s">
        <v>23695</v>
      </c>
      <c r="AH1" s="257"/>
      <c r="AI1" s="257"/>
      <c r="AJ1" s="258"/>
      <c r="AN1" t="s">
        <v>23706</v>
      </c>
      <c r="AU1" t="s">
        <v>23708</v>
      </c>
    </row>
    <row r="2" spans="2:52" x14ac:dyDescent="0.25">
      <c r="AG2" s="233" t="s">
        <v>23506</v>
      </c>
      <c r="AH2" s="57"/>
      <c r="AI2" s="57" t="s">
        <v>3331</v>
      </c>
      <c r="AJ2" s="234"/>
      <c r="AN2" s="133"/>
      <c r="AO2" s="10" t="s">
        <v>3233</v>
      </c>
      <c r="AP2" s="10" t="s">
        <v>3204</v>
      </c>
      <c r="AQ2" s="10" t="s">
        <v>23493</v>
      </c>
      <c r="AR2" s="10" t="s">
        <v>3331</v>
      </c>
      <c r="AS2" s="10" t="s">
        <v>3095</v>
      </c>
      <c r="AU2" t="s">
        <v>23492</v>
      </c>
    </row>
    <row r="3" spans="2:52" x14ac:dyDescent="0.25">
      <c r="AC3" s="241" t="s">
        <v>23506</v>
      </c>
      <c r="AD3" s="241"/>
      <c r="AE3" s="241" t="s">
        <v>3331</v>
      </c>
      <c r="AF3" s="241"/>
      <c r="AG3" s="39" t="s">
        <v>9</v>
      </c>
      <c r="AH3" t="s">
        <v>7</v>
      </c>
      <c r="AI3" t="s">
        <v>9</v>
      </c>
      <c r="AJ3" s="132" t="s">
        <v>7</v>
      </c>
      <c r="AN3" t="s">
        <v>3336</v>
      </c>
      <c r="AO3" s="206">
        <f>SUM(AG8:AH17)</f>
        <v>3063.6583720744256</v>
      </c>
      <c r="AP3" s="206">
        <f>SUM(AI8:AJ17)</f>
        <v>3870.058631953144</v>
      </c>
      <c r="AQ3" s="206">
        <f>SUM(AK8:AL17)</f>
        <v>380.99072394591576</v>
      </c>
      <c r="AR3" s="206">
        <f>AO3+AP3</f>
        <v>6933.7170040275696</v>
      </c>
      <c r="AS3" s="206">
        <f>AO3+AP3+AQ3</f>
        <v>7314.7077279734858</v>
      </c>
      <c r="AU3" s="140"/>
      <c r="AV3" s="140" t="s">
        <v>3085</v>
      </c>
      <c r="AW3" s="140" t="s">
        <v>3225</v>
      </c>
      <c r="AX3" s="140" t="s">
        <v>3337</v>
      </c>
    </row>
    <row r="4" spans="2:52" x14ac:dyDescent="0.25">
      <c r="L4" s="16">
        <f>SUM(L8:L97)</f>
        <v>1876</v>
      </c>
      <c r="M4" s="16">
        <f>SUM(M8:M97)</f>
        <v>1215.0000000000002</v>
      </c>
      <c r="N4" s="16">
        <f>SUM(N8:N97)</f>
        <v>0</v>
      </c>
      <c r="Y4" t="s">
        <v>3080</v>
      </c>
      <c r="AC4" t="s">
        <v>9</v>
      </c>
      <c r="AD4" t="s">
        <v>7</v>
      </c>
      <c r="AE4" t="s">
        <v>9</v>
      </c>
      <c r="AF4" t="s">
        <v>7</v>
      </c>
      <c r="AG4" s="45">
        <f>AC5+(SUM(V56:X60)*(SUM(AC8:AC97)/SUM(AC8:AD97)))</f>
        <v>11645.4017420035</v>
      </c>
      <c r="AH4" s="16">
        <f>AD5+(SUM(V56:X60)*(SUM(AD8:AD97)/SUM(AC8:AD97)))+SUM(V61:X65)</f>
        <v>30202.074745544804</v>
      </c>
      <c r="AI4" s="16">
        <f>AE5+(SUM(V56:W60)*(SUM(AE8:AE97)/SUM(AE8:AF97)))</f>
        <v>10825.813650760494</v>
      </c>
      <c r="AJ4" s="46">
        <f>AF5+(SUM(V56:W60)*(SUM(AF8:AF97)/SUM(AE8:AF97)))+SUM(V61:W65)</f>
        <v>29201.350865249395</v>
      </c>
      <c r="AN4" t="s">
        <v>23704</v>
      </c>
      <c r="AO4" s="206">
        <f>SUM(AH18:AH97)</f>
        <v>11564.124637394285</v>
      </c>
      <c r="AP4" s="206">
        <f>SUM(AJ18:AJ97)</f>
        <v>9030.982549876313</v>
      </c>
      <c r="AQ4" s="206">
        <f>SUM(AL18:AL97)</f>
        <v>585.90268117195978</v>
      </c>
      <c r="AR4" s="206">
        <f t="shared" ref="AR4:AR5" si="0">AO4+AP4</f>
        <v>20595.107187270598</v>
      </c>
      <c r="AS4" s="206">
        <f t="shared" ref="AS4" si="1">AO4+AP4+AQ4</f>
        <v>21181.009868442557</v>
      </c>
      <c r="AU4" s="140" t="s">
        <v>23485</v>
      </c>
      <c r="AV4" s="30">
        <v>0</v>
      </c>
      <c r="AW4" s="30">
        <v>3.6891373033161514</v>
      </c>
      <c r="AX4" s="30">
        <v>30.310862696683845</v>
      </c>
      <c r="AY4" s="30">
        <f>AV4+AW4</f>
        <v>3.6891373033161514</v>
      </c>
      <c r="AZ4" s="30">
        <f>AV4+AW4+AX4</f>
        <v>34</v>
      </c>
    </row>
    <row r="5" spans="2:52" x14ac:dyDescent="0.25">
      <c r="I5" s="16">
        <f>SUM(H8:J97)</f>
        <v>46070.20534516278</v>
      </c>
      <c r="M5" s="16">
        <f>SUM(L8:N97)</f>
        <v>3091.0000000000014</v>
      </c>
      <c r="Q5" s="16">
        <f>SUM(P8:R97)</f>
        <v>39889.476487548287</v>
      </c>
      <c r="AC5" s="16">
        <f>SUM(AC8:AC97)</f>
        <v>11393.758891132271</v>
      </c>
      <c r="AD5" s="16">
        <f>SUM(AD8:AD97)</f>
        <v>28495.717596416034</v>
      </c>
      <c r="AE5" s="16">
        <f>SUM(AE8:AE97)</f>
        <v>10590.097797550225</v>
      </c>
      <c r="AF5" s="16">
        <f>SUM(AF8:AF97)</f>
        <v>27528.824191298165</v>
      </c>
      <c r="AG5" s="224">
        <f>AG4/SUM(AG$4:AH$4)</f>
        <v>0.27828205472481915</v>
      </c>
      <c r="AH5" s="225">
        <f>AH4/SUM(AG$4:AH$4)</f>
        <v>0.72171794527518085</v>
      </c>
      <c r="AI5" s="225">
        <f>AI4/SUM(AI$4:AJ$4)</f>
        <v>0.27046166726175253</v>
      </c>
      <c r="AJ5" s="226">
        <f>AJ4/SUM(AI$4:AJ$4)</f>
        <v>0.72953833273824753</v>
      </c>
      <c r="AN5" t="s">
        <v>23705</v>
      </c>
      <c r="AO5" s="206">
        <f>SUM(AG18:AG97)</f>
        <v>5333.5516405430253</v>
      </c>
      <c r="AP5" s="206">
        <f>SUM(AI18:AI97)</f>
        <v>5256.5461570071993</v>
      </c>
      <c r="AQ5" s="206">
        <f>SUM(AK18:AK97)</f>
        <v>803.66109358204255</v>
      </c>
      <c r="AR5" s="206">
        <f t="shared" si="0"/>
        <v>10590.097797550225</v>
      </c>
      <c r="AS5" s="206">
        <f>AO5+AP5+AQ5</f>
        <v>11393.758891132267</v>
      </c>
      <c r="AU5" s="140" t="s">
        <v>23486</v>
      </c>
      <c r="AV5" s="30">
        <v>13.604503478248677</v>
      </c>
      <c r="AW5" s="30">
        <v>58.646035084508163</v>
      </c>
      <c r="AX5" s="30">
        <v>1.7494614372431547</v>
      </c>
      <c r="AY5" s="30">
        <f t="shared" ref="AY5:AY13" si="2">AV5+AW5</f>
        <v>72.250538562756844</v>
      </c>
      <c r="AZ5" s="30">
        <f t="shared" ref="AZ5:AZ13" si="3">AV5+AW5+AX5</f>
        <v>74</v>
      </c>
    </row>
    <row r="6" spans="2:52" ht="15.75" thickBot="1" x14ac:dyDescent="0.3">
      <c r="H6" s="241" t="s">
        <v>23459</v>
      </c>
      <c r="I6" s="241"/>
      <c r="J6" s="241"/>
      <c r="L6" s="241" t="s">
        <v>23458</v>
      </c>
      <c r="M6" s="241"/>
      <c r="N6" s="241"/>
      <c r="P6" s="241" t="s">
        <v>23452</v>
      </c>
      <c r="Q6" s="241"/>
      <c r="R6" s="241"/>
      <c r="AC6" s="13">
        <f>AC5/SUM($AC$5:$AD$5)</f>
        <v>0.28563320189696867</v>
      </c>
      <c r="AD6" s="13">
        <f>AD5/SUM($AC$5:$AD$5)</f>
        <v>0.71436679810303128</v>
      </c>
      <c r="AE6" s="13">
        <f>AE5/SUM($AC$5:$AD$5)</f>
        <v>0.26548600608624118</v>
      </c>
      <c r="AF6" s="13">
        <f>AF5/SUM($AC$5:$AD$5)</f>
        <v>0.69012748763176723</v>
      </c>
      <c r="AG6" s="257" t="s">
        <v>3085</v>
      </c>
      <c r="AH6" s="257"/>
      <c r="AI6" s="257" t="s">
        <v>3225</v>
      </c>
      <c r="AJ6" s="257"/>
      <c r="AK6" s="241" t="s">
        <v>3337</v>
      </c>
      <c r="AL6" s="241"/>
      <c r="AN6" s="133" t="s">
        <v>3095</v>
      </c>
      <c r="AO6" s="235">
        <f>SUM(AO3:AO5)</f>
        <v>19961.334650011737</v>
      </c>
      <c r="AP6" s="235">
        <f t="shared" ref="AP6:AS6" si="4">SUM(AP3:AP5)</f>
        <v>18157.587338836656</v>
      </c>
      <c r="AQ6" s="235">
        <f t="shared" si="4"/>
        <v>1770.554498699918</v>
      </c>
      <c r="AR6" s="235">
        <f t="shared" si="4"/>
        <v>38118.921988848393</v>
      </c>
      <c r="AS6" s="235">
        <f t="shared" si="4"/>
        <v>39889.476487548309</v>
      </c>
      <c r="AU6" s="140" t="s">
        <v>23487</v>
      </c>
      <c r="AV6" s="30">
        <v>462.23251765498514</v>
      </c>
      <c r="AW6" s="30">
        <v>277.28407418228096</v>
      </c>
      <c r="AX6" s="30">
        <v>0.48340816273384418</v>
      </c>
      <c r="AY6" s="30">
        <f t="shared" si="2"/>
        <v>739.51659183726611</v>
      </c>
      <c r="AZ6" s="30">
        <f t="shared" si="3"/>
        <v>740</v>
      </c>
    </row>
    <row r="7" spans="2:52" x14ac:dyDescent="0.25">
      <c r="B7" t="str">
        <f>'final totals'!K5</f>
        <v>agePBT</v>
      </c>
      <c r="C7" t="str">
        <f>'final totals'!L5</f>
        <v>Brd Yr</v>
      </c>
      <c r="D7" t="str">
        <f>'final totals'!M5</f>
        <v>rearing</v>
      </c>
      <c r="E7" t="str">
        <f>'final totals'!N5</f>
        <v>origin</v>
      </c>
      <c r="F7" t="str">
        <f>'final totals'!O5</f>
        <v>grp</v>
      </c>
      <c r="G7" t="str">
        <f>'final totals'!P5</f>
        <v>CWT code</v>
      </c>
      <c r="H7" t="str">
        <f>'final totals'!Q5</f>
        <v>Female</v>
      </c>
      <c r="I7" t="str">
        <f>'final totals'!R5</f>
        <v>Males</v>
      </c>
      <c r="J7" t="str">
        <f>'final totals'!S5</f>
        <v>jacks</v>
      </c>
      <c r="L7" t="s">
        <v>3085</v>
      </c>
      <c r="M7" t="s">
        <v>3204</v>
      </c>
      <c r="N7" t="s">
        <v>3106</v>
      </c>
      <c r="P7" t="s">
        <v>3085</v>
      </c>
      <c r="Q7" t="s">
        <v>3204</v>
      </c>
      <c r="R7" t="s">
        <v>3106</v>
      </c>
      <c r="T7" s="31"/>
      <c r="U7" s="58"/>
      <c r="V7" s="58" t="s">
        <v>14</v>
      </c>
      <c r="W7" s="58" t="s">
        <v>6</v>
      </c>
      <c r="X7" s="58" t="s">
        <v>3120</v>
      </c>
      <c r="Y7" s="58" t="s">
        <v>3102</v>
      </c>
      <c r="Z7" s="135" t="s">
        <v>3084</v>
      </c>
      <c r="AB7" t="str">
        <f>F7</f>
        <v>grp</v>
      </c>
      <c r="AC7" t="s">
        <v>9</v>
      </c>
      <c r="AD7" t="s">
        <v>7</v>
      </c>
      <c r="AE7" t="s">
        <v>9</v>
      </c>
      <c r="AF7" t="s">
        <v>7</v>
      </c>
      <c r="AG7" t="s">
        <v>9</v>
      </c>
      <c r="AH7" t="s">
        <v>7</v>
      </c>
      <c r="AI7" t="s">
        <v>9</v>
      </c>
      <c r="AJ7" t="s">
        <v>7</v>
      </c>
      <c r="AK7" t="s">
        <v>9</v>
      </c>
      <c r="AL7" t="s">
        <v>7</v>
      </c>
      <c r="AU7" s="140" t="s">
        <v>23488</v>
      </c>
      <c r="AV7" s="30">
        <v>22.094048253442203</v>
      </c>
      <c r="AW7" s="30">
        <v>10.905951746557799</v>
      </c>
      <c r="AX7" s="30">
        <v>0</v>
      </c>
      <c r="AY7" s="30">
        <f t="shared" si="2"/>
        <v>33</v>
      </c>
      <c r="AZ7" s="30">
        <f t="shared" si="3"/>
        <v>33</v>
      </c>
    </row>
    <row r="8" spans="2:52" x14ac:dyDescent="0.25">
      <c r="B8">
        <v>2</v>
      </c>
      <c r="C8">
        <v>2021</v>
      </c>
      <c r="D8" t="s">
        <v>3162</v>
      </c>
      <c r="E8" t="s">
        <v>3336</v>
      </c>
      <c r="F8" t="s">
        <v>3336</v>
      </c>
      <c r="G8" s="145" t="str">
        <f>IFERROR(VLOOKUP(F8,'Individual Data'!$V$5:$AC$5544,8,FALSE),"Abv")</f>
        <v>Abv</v>
      </c>
      <c r="H8" s="16">
        <f>'final totals'!W21</f>
        <v>0</v>
      </c>
      <c r="I8" s="16">
        <f>'final totals'!X21</f>
        <v>78.079880687354475</v>
      </c>
      <c r="J8" s="16">
        <f>'final totals'!Y21</f>
        <v>215.49391506006481</v>
      </c>
      <c r="L8" s="42">
        <f>'Hauled Pnob (2)'!CX10</f>
        <v>0</v>
      </c>
      <c r="M8" s="43">
        <f>'Hauled Pnob (2)'!CY10</f>
        <v>0</v>
      </c>
      <c r="N8" s="44">
        <f>'Hauled Pnob (2)'!CZ10</f>
        <v>0</v>
      </c>
      <c r="P8" s="16">
        <f>IF(L8&gt;H8,0,IF(G8="Abv",(H8-L8),((H8-L8)*(1-'Individual Data'!$AL$4))))</f>
        <v>0</v>
      </c>
      <c r="Q8" s="16">
        <f>IF(M8&gt;I8,0,IF(G8="Abv",(I8-M8),(I8-M8)*(1-'Individual Data'!$AL$4)))</f>
        <v>78.079880687354475</v>
      </c>
      <c r="R8" s="16">
        <f>IF(N8&gt;J8,0,IF(G8="Abv",(J8-N8),(J8-N8)*(1-'Individual Data'!$AK$4)))</f>
        <v>215.49391506006481</v>
      </c>
      <c r="T8" s="267" t="s">
        <v>3121</v>
      </c>
      <c r="U8" s="241"/>
      <c r="V8" s="30">
        <f>SUM(V13:V17)</f>
        <v>3063.6583720744256</v>
      </c>
      <c r="W8" s="30">
        <f t="shared" ref="W8:Y8" si="5">SUM(W13:W17)</f>
        <v>3870.058631953144</v>
      </c>
      <c r="X8" s="30">
        <f t="shared" si="5"/>
        <v>380.99072394591576</v>
      </c>
      <c r="Y8" s="30">
        <f t="shared" si="5"/>
        <v>6933.7170040275687</v>
      </c>
      <c r="Z8" s="33">
        <f>X8+W8+V8</f>
        <v>7314.7077279734858</v>
      </c>
      <c r="AB8" t="str">
        <f t="shared" ref="AB8:AB71" si="6">F8</f>
        <v>Wild</v>
      </c>
      <c r="AC8">
        <v>0</v>
      </c>
      <c r="AD8" s="16">
        <f>P8+Q8+R8</f>
        <v>293.5737957474193</v>
      </c>
      <c r="AE8">
        <v>0</v>
      </c>
      <c r="AF8" s="16">
        <f>P8+Q8</f>
        <v>78.079880687354475</v>
      </c>
      <c r="AG8">
        <v>0</v>
      </c>
      <c r="AH8" s="16">
        <f>P8</f>
        <v>0</v>
      </c>
      <c r="AI8">
        <v>0</v>
      </c>
      <c r="AJ8" s="16">
        <f>Q8</f>
        <v>78.079880687354475</v>
      </c>
      <c r="AK8">
        <v>0</v>
      </c>
      <c r="AL8" s="16">
        <f>R8</f>
        <v>215.49391506006481</v>
      </c>
      <c r="AN8" t="s">
        <v>23707</v>
      </c>
      <c r="AU8" s="140" t="s">
        <v>23489</v>
      </c>
      <c r="AV8" s="30">
        <v>0</v>
      </c>
      <c r="AW8" s="30">
        <v>0</v>
      </c>
      <c r="AX8" s="30">
        <v>0</v>
      </c>
      <c r="AY8" s="30">
        <f t="shared" si="2"/>
        <v>0</v>
      </c>
      <c r="AZ8" s="30">
        <f t="shared" si="3"/>
        <v>0</v>
      </c>
    </row>
    <row r="9" spans="2:52" x14ac:dyDescent="0.25">
      <c r="B9">
        <v>3</v>
      </c>
      <c r="C9">
        <v>2020</v>
      </c>
      <c r="D9" t="s">
        <v>3162</v>
      </c>
      <c r="E9" t="s">
        <v>3336</v>
      </c>
      <c r="F9" t="s">
        <v>3336</v>
      </c>
      <c r="G9" s="145" t="str">
        <f>IFERROR(VLOOKUP(F9,'Individual Data'!$V$5:$AC$5544,8,FALSE),"Abv")</f>
        <v>Abv</v>
      </c>
      <c r="H9" s="16">
        <f>'final totals'!W22</f>
        <v>138.29982948428653</v>
      </c>
      <c r="I9" s="16">
        <f>'final totals'!X22</f>
        <v>1002.1412891392146</v>
      </c>
      <c r="J9" s="16">
        <f>'final totals'!Y22</f>
        <v>107.41069454539539</v>
      </c>
      <c r="L9" s="45">
        <f>'Hauled Pnob (2)'!CX11</f>
        <v>4.4056967286264408</v>
      </c>
      <c r="M9" s="16">
        <f>'Hauled Pnob (2)'!CY11</f>
        <v>13.722717784780745</v>
      </c>
      <c r="N9" s="46">
        <f>'Hauled Pnob (2)'!CZ11</f>
        <v>0</v>
      </c>
      <c r="P9" s="16">
        <f>IF(L9&gt;H9,0,IF(G9="Abv",(H9-L9),((H9-L9)*(1-'Individual Data'!$AL$4))))</f>
        <v>133.89413275566008</v>
      </c>
      <c r="Q9" s="16">
        <f>IF(M9&gt;I9,0,IF(G9="Abv",(I9-M9),(I9-M9)*(1-'Individual Data'!$AL$4)))</f>
        <v>988.41857135443377</v>
      </c>
      <c r="R9" s="16">
        <f>IF(N9&gt;J9,0,IF(G9="Abv",(J9-N9),(J9-N9)*(1-'Individual Data'!$AK$4)))</f>
        <v>107.41069454539539</v>
      </c>
      <c r="T9" s="267" t="s">
        <v>3122</v>
      </c>
      <c r="U9" s="241"/>
      <c r="V9" s="30">
        <f>SUM(V18:V27)</f>
        <v>16897.676277937306</v>
      </c>
      <c r="W9" s="30">
        <f t="shared" ref="W9:Y9" si="7">SUM(W18:W27)</f>
        <v>14287.528706883511</v>
      </c>
      <c r="X9" s="30">
        <f t="shared" si="7"/>
        <v>1389.5637747540027</v>
      </c>
      <c r="Y9" s="30">
        <f t="shared" si="7"/>
        <v>31185.204984820815</v>
      </c>
      <c r="Z9" s="33">
        <f>X9+W9+V9</f>
        <v>32574.768759574821</v>
      </c>
      <c r="AB9" t="str">
        <f t="shared" si="6"/>
        <v>Wild</v>
      </c>
      <c r="AC9">
        <v>0</v>
      </c>
      <c r="AD9" s="16">
        <f t="shared" ref="AD9:AD17" si="8">P9+Q9+R9</f>
        <v>1229.7233986554893</v>
      </c>
      <c r="AE9">
        <v>0</v>
      </c>
      <c r="AF9" s="16">
        <f t="shared" ref="AF9:AF17" si="9">P9+Q9</f>
        <v>1122.3127041100938</v>
      </c>
      <c r="AG9">
        <v>0</v>
      </c>
      <c r="AH9" s="16">
        <f t="shared" ref="AH9:AH17" si="10">P9</f>
        <v>133.89413275566008</v>
      </c>
      <c r="AI9">
        <v>0</v>
      </c>
      <c r="AJ9" s="16">
        <f t="shared" ref="AJ9:AJ17" si="11">Q9</f>
        <v>988.41857135443377</v>
      </c>
      <c r="AK9">
        <v>0</v>
      </c>
      <c r="AL9" s="16">
        <f t="shared" ref="AL9:AL17" si="12">R9</f>
        <v>107.41069454539539</v>
      </c>
      <c r="AN9" s="133" t="s">
        <v>23709</v>
      </c>
      <c r="AO9" s="10" t="s">
        <v>3233</v>
      </c>
      <c r="AP9" s="10" t="s">
        <v>3204</v>
      </c>
      <c r="AQ9" s="10" t="s">
        <v>23493</v>
      </c>
      <c r="AR9" s="10" t="s">
        <v>3331</v>
      </c>
      <c r="AS9" s="10" t="s">
        <v>3095</v>
      </c>
      <c r="AU9" s="140" t="s">
        <v>23479</v>
      </c>
      <c r="AV9" s="30">
        <v>0</v>
      </c>
      <c r="AW9" s="30">
        <v>1.9835895282663976</v>
      </c>
      <c r="AX9" s="30">
        <v>6.016410471733602</v>
      </c>
      <c r="AY9" s="30">
        <f t="shared" si="2"/>
        <v>1.9835895282663976</v>
      </c>
      <c r="AZ9" s="30">
        <f t="shared" si="3"/>
        <v>8</v>
      </c>
    </row>
    <row r="10" spans="2:52" ht="15.75" thickBot="1" x14ac:dyDescent="0.3">
      <c r="B10">
        <v>4</v>
      </c>
      <c r="C10">
        <v>2019</v>
      </c>
      <c r="D10" t="s">
        <v>3162</v>
      </c>
      <c r="E10" t="s">
        <v>3336</v>
      </c>
      <c r="F10" t="s">
        <v>3336</v>
      </c>
      <c r="G10" s="145" t="str">
        <f>IFERROR(VLOOKUP(F10,'Individual Data'!$V$5:$AC$5544,8,FALSE),"Abv")</f>
        <v>Abv</v>
      </c>
      <c r="H10" s="16">
        <f>'final totals'!W23</f>
        <v>2707.3349380606064</v>
      </c>
      <c r="I10" s="16">
        <f>'final totals'!X23</f>
        <v>2583.6613622460955</v>
      </c>
      <c r="J10" s="16">
        <f>'final totals'!Y23</f>
        <v>12.284934990313433</v>
      </c>
      <c r="L10" s="45">
        <f>'Hauled Pnob (2)'!CX12</f>
        <v>257.44799177645888</v>
      </c>
      <c r="M10" s="16">
        <f>'Hauled Pnob (2)'!CY12</f>
        <v>206.18423639614869</v>
      </c>
      <c r="N10" s="46">
        <f>'Hauled Pnob (2)'!CZ12</f>
        <v>0</v>
      </c>
      <c r="P10" s="16">
        <f>IF(L10&gt;H10,0,IF(G10="Abv",(H10-L10),((H10-L10)*(1-'Individual Data'!$AL$4))))</f>
        <v>2449.8869462841476</v>
      </c>
      <c r="Q10" s="16">
        <f>IF(M10&gt;I10,0,IF(G10="Abv",(I10-M10),(I10-M10)*(1-'Individual Data'!$AL$4)))</f>
        <v>2377.4771258499468</v>
      </c>
      <c r="R10" s="16">
        <f>IF(N10&gt;J10,0,IF(G10="Abv",(J10-N10),(J10-N10)*(1-'Individual Data'!$AK$4)))</f>
        <v>12.284934990313433</v>
      </c>
      <c r="T10" s="268" t="s">
        <v>3095</v>
      </c>
      <c r="U10" s="269"/>
      <c r="V10" s="56">
        <f>V8+V9</f>
        <v>19961.334650011733</v>
      </c>
      <c r="W10" s="56">
        <f>W8+W9</f>
        <v>18157.587338836656</v>
      </c>
      <c r="X10" s="56">
        <f t="shared" ref="X10" si="13">X8+X9</f>
        <v>1770.5544986999184</v>
      </c>
      <c r="Y10" s="56">
        <f>Y8+Y9</f>
        <v>38118.921988848386</v>
      </c>
      <c r="Z10" s="55">
        <f>Z8+Z9</f>
        <v>39889.476487548309</v>
      </c>
      <c r="AB10" t="str">
        <f t="shared" si="6"/>
        <v>Wild</v>
      </c>
      <c r="AC10">
        <v>0</v>
      </c>
      <c r="AD10" s="16">
        <f>P10+Q10+R10</f>
        <v>4839.6490071244079</v>
      </c>
      <c r="AE10">
        <v>0</v>
      </c>
      <c r="AF10" s="16">
        <f t="shared" si="9"/>
        <v>4827.3640721340944</v>
      </c>
      <c r="AG10">
        <v>0</v>
      </c>
      <c r="AH10" s="16">
        <f t="shared" si="10"/>
        <v>2449.8869462841476</v>
      </c>
      <c r="AI10">
        <v>0</v>
      </c>
      <c r="AJ10" s="16">
        <f t="shared" si="11"/>
        <v>2377.4771258499468</v>
      </c>
      <c r="AK10">
        <v>0</v>
      </c>
      <c r="AL10" s="16">
        <f t="shared" si="12"/>
        <v>12.284934990313433</v>
      </c>
      <c r="AN10" t="s">
        <v>3336</v>
      </c>
      <c r="AO10" s="206">
        <f>AO3+SUM(AV9:AV13)</f>
        <v>3624.6176208382735</v>
      </c>
      <c r="AP10" s="206">
        <f t="shared" ref="AP10" si="14">AP3+SUM(AW9:AW13)</f>
        <v>4368.8357955543825</v>
      </c>
      <c r="AQ10" s="206">
        <f>AQ3+SUM(AX9:AX13)</f>
        <v>398.25431158082955</v>
      </c>
      <c r="AR10" s="206">
        <f>AO10+AP10</f>
        <v>7993.4534163926564</v>
      </c>
      <c r="AS10" s="206">
        <f>AO10+AP10+AQ10</f>
        <v>8391.7077279734858</v>
      </c>
      <c r="AU10" s="140" t="s">
        <v>23480</v>
      </c>
      <c r="AV10" s="30">
        <v>10.081888172615814</v>
      </c>
      <c r="AW10" s="30">
        <v>75.2640511483918</v>
      </c>
      <c r="AX10" s="30">
        <v>9.6540606789923888</v>
      </c>
      <c r="AY10" s="30">
        <f t="shared" si="2"/>
        <v>85.34593932100762</v>
      </c>
      <c r="AZ10" s="30">
        <f t="shared" si="3"/>
        <v>95.000000000000014</v>
      </c>
    </row>
    <row r="11" spans="2:52" ht="15.75" thickBot="1" x14ac:dyDescent="0.3">
      <c r="B11">
        <v>5</v>
      </c>
      <c r="C11">
        <v>2018</v>
      </c>
      <c r="D11" t="s">
        <v>3162</v>
      </c>
      <c r="E11" t="s">
        <v>3336</v>
      </c>
      <c r="F11" t="s">
        <v>3336</v>
      </c>
      <c r="G11" s="145" t="str">
        <f>IFERROR(VLOOKUP(F11,'Individual Data'!$V$5:$AC$5544,8,FALSE),"Abv")</f>
        <v>Abv</v>
      </c>
      <c r="H11" s="16">
        <f>'final totals'!W24</f>
        <v>297.56361376026496</v>
      </c>
      <c r="I11" s="16">
        <f>'final totals'!X24</f>
        <v>108.15004587022855</v>
      </c>
      <c r="J11" s="16">
        <f>'final totals'!Y24</f>
        <v>0</v>
      </c>
      <c r="L11" s="45">
        <f>'Hauled Pnob (2)'!CX13</f>
        <v>46.513521640192309</v>
      </c>
      <c r="M11" s="16">
        <f>'Hauled Pnob (2)'!CY13</f>
        <v>8.7581204008346134</v>
      </c>
      <c r="N11" s="46">
        <f>'Hauled Pnob (2)'!CZ13</f>
        <v>0</v>
      </c>
      <c r="P11" s="16">
        <f>IF(L11&gt;H11,0,IF(G11="Abv",(H11-L11),((H11-L11)*(1-'Individual Data'!$AL$4))))</f>
        <v>251.05009212007263</v>
      </c>
      <c r="Q11" s="16">
        <f>IF(M11&gt;I11,0,IF(G11="Abv",(I11-M11),(I11-M11)*(1-'Individual Data'!$AL$4)))</f>
        <v>99.391925469393939</v>
      </c>
      <c r="R11" s="16">
        <f>IF(N11&gt;J11,0,IF(G11="Abv",(J11-N11),(J11-N11)*(1-'Individual Data'!$AK$4)))</f>
        <v>0</v>
      </c>
      <c r="V11" s="140">
        <f>V9/V10</f>
        <v>0.84652036420457355</v>
      </c>
      <c r="W11" s="140">
        <f t="shared" ref="W11:Z11" si="15">W9/W10</f>
        <v>0.78686272797512002</v>
      </c>
      <c r="X11" s="140">
        <f t="shared" si="15"/>
        <v>0.78481841466858582</v>
      </c>
      <c r="Y11" s="140">
        <f t="shared" si="15"/>
        <v>0.81810301440171851</v>
      </c>
      <c r="Z11" s="140">
        <f t="shared" si="15"/>
        <v>0.81662562730657018</v>
      </c>
      <c r="AB11" t="str">
        <f t="shared" si="6"/>
        <v>Wild</v>
      </c>
      <c r="AC11">
        <v>0</v>
      </c>
      <c r="AD11" s="16">
        <f t="shared" si="8"/>
        <v>350.44201758946656</v>
      </c>
      <c r="AE11">
        <v>0</v>
      </c>
      <c r="AF11" s="16">
        <f t="shared" si="9"/>
        <v>350.44201758946656</v>
      </c>
      <c r="AG11">
        <v>0</v>
      </c>
      <c r="AH11" s="16">
        <f t="shared" si="10"/>
        <v>251.05009212007263</v>
      </c>
      <c r="AI11">
        <v>0</v>
      </c>
      <c r="AJ11" s="16">
        <f t="shared" si="11"/>
        <v>99.391925469393939</v>
      </c>
      <c r="AK11">
        <v>0</v>
      </c>
      <c r="AL11" s="16">
        <f t="shared" si="12"/>
        <v>0</v>
      </c>
      <c r="AN11" t="s">
        <v>23704</v>
      </c>
      <c r="AO11" s="206">
        <f>AO4+(SUM(AV4:AV8)*(AO4/(AO4+AO5)))</f>
        <v>11904.889654578141</v>
      </c>
      <c r="AP11" s="206">
        <f t="shared" ref="AP11:AQ11" si="16">AP4+(SUM(AW4:AW8)*(AP4/(AP4+AP5)))</f>
        <v>9252.5454957316433</v>
      </c>
      <c r="AQ11" s="206">
        <f t="shared" si="16"/>
        <v>599.6245846602194</v>
      </c>
      <c r="AR11" s="206">
        <f t="shared" ref="AR11:AR12" si="17">AO11+AP11</f>
        <v>21157.435150309786</v>
      </c>
      <c r="AS11" s="206">
        <f t="shared" ref="AS11" si="18">AO11+AP11+AQ11</f>
        <v>21757.059734970004</v>
      </c>
      <c r="AU11" s="140" t="s">
        <v>23481</v>
      </c>
      <c r="AV11" s="30">
        <v>351.25331725045305</v>
      </c>
      <c r="AW11" s="30">
        <v>368.15356626535913</v>
      </c>
      <c r="AX11" s="30">
        <v>1.5931164841877734</v>
      </c>
      <c r="AY11" s="30">
        <f t="shared" si="2"/>
        <v>719.40688351581218</v>
      </c>
      <c r="AZ11" s="30">
        <f t="shared" si="3"/>
        <v>721</v>
      </c>
    </row>
    <row r="12" spans="2:52" x14ac:dyDescent="0.25">
      <c r="B12">
        <v>6</v>
      </c>
      <c r="C12">
        <v>2017</v>
      </c>
      <c r="D12" t="s">
        <v>3162</v>
      </c>
      <c r="E12" t="s">
        <v>3336</v>
      </c>
      <c r="F12" t="s">
        <v>3336</v>
      </c>
      <c r="G12" s="145" t="str">
        <f>IFERROR(VLOOKUP(F12,'Individual Data'!$V$5:$AC$5544,8,FALSE),"Abv")</f>
        <v>Abv</v>
      </c>
      <c r="H12" s="16">
        <f>'final totals'!W25</f>
        <v>0</v>
      </c>
      <c r="I12" s="16">
        <f>'final totals'!X25</f>
        <v>0</v>
      </c>
      <c r="J12" s="16">
        <f>'final totals'!Y25</f>
        <v>0</v>
      </c>
      <c r="L12" s="45">
        <f>'Hauled Pnob (2)'!CX14</f>
        <v>0</v>
      </c>
      <c r="M12" s="16">
        <f>'Hauled Pnob (2)'!CY14</f>
        <v>0</v>
      </c>
      <c r="N12" s="46">
        <f>'Hauled Pnob (2)'!CZ14</f>
        <v>0</v>
      </c>
      <c r="P12" s="16">
        <f>IF(L12&gt;H12,0,IF(G12="Abv",(H12-L12),((H12-L12)*(1-'Individual Data'!$AL$4))))</f>
        <v>0</v>
      </c>
      <c r="Q12" s="16">
        <f>IF(M12&gt;I12,0,IF(G12="Abv",(I12-M12),(I12-M12)*(1-'Individual Data'!$AL$4)))</f>
        <v>0</v>
      </c>
      <c r="R12" s="16">
        <f>IF(N12&gt;J12,0,IF(G12="Abv",(J12-N12),(J12-N12)*(1-'Individual Data'!$AK$4)))</f>
        <v>0</v>
      </c>
      <c r="T12" s="31"/>
      <c r="U12" s="58" t="s">
        <v>3207</v>
      </c>
      <c r="V12" s="58" t="s">
        <v>14</v>
      </c>
      <c r="W12" s="58" t="s">
        <v>6</v>
      </c>
      <c r="X12" s="58" t="s">
        <v>3120</v>
      </c>
      <c r="Y12" s="58" t="s">
        <v>3102</v>
      </c>
      <c r="Z12" s="136"/>
      <c r="AB12" t="str">
        <f t="shared" si="6"/>
        <v>Wild</v>
      </c>
      <c r="AC12">
        <v>0</v>
      </c>
      <c r="AD12" s="16">
        <f t="shared" si="8"/>
        <v>0</v>
      </c>
      <c r="AE12">
        <v>0</v>
      </c>
      <c r="AF12" s="16">
        <f t="shared" si="9"/>
        <v>0</v>
      </c>
      <c r="AG12">
        <v>0</v>
      </c>
      <c r="AH12" s="16">
        <f t="shared" si="10"/>
        <v>0</v>
      </c>
      <c r="AI12">
        <v>0</v>
      </c>
      <c r="AJ12" s="16">
        <f t="shared" si="11"/>
        <v>0</v>
      </c>
      <c r="AK12">
        <v>0</v>
      </c>
      <c r="AL12" s="16">
        <f t="shared" si="12"/>
        <v>0</v>
      </c>
      <c r="AN12" t="s">
        <v>23705</v>
      </c>
      <c r="AO12" s="206">
        <f>AO5+(SUM(AV4:AV8)*(AO5/(AO4+AO5)))</f>
        <v>5490.7176927458449</v>
      </c>
      <c r="AP12" s="206">
        <f t="shared" ref="AP12:AQ12" si="19">AP5+(SUM(AW4:AW8)*(AP5/(AP4+AP5)))</f>
        <v>5385.5084094685317</v>
      </c>
      <c r="AQ12" s="206">
        <f t="shared" si="19"/>
        <v>822.48292239044383</v>
      </c>
      <c r="AR12" s="206">
        <f t="shared" si="17"/>
        <v>10876.226102214376</v>
      </c>
      <c r="AS12" s="206">
        <f>AO12+AP12+AQ12</f>
        <v>11698.709024604819</v>
      </c>
      <c r="AU12" s="140" t="s">
        <v>23482</v>
      </c>
      <c r="AV12" s="30">
        <v>199.62404334077911</v>
      </c>
      <c r="AW12" s="30">
        <v>53.37595665922094</v>
      </c>
      <c r="AX12" s="30">
        <v>0</v>
      </c>
      <c r="AY12" s="30">
        <f t="shared" si="2"/>
        <v>253.00000000000006</v>
      </c>
      <c r="AZ12" s="30">
        <f t="shared" si="3"/>
        <v>253.00000000000006</v>
      </c>
    </row>
    <row r="13" spans="2:52" x14ac:dyDescent="0.25">
      <c r="B13">
        <v>2</v>
      </c>
      <c r="C13">
        <v>2021</v>
      </c>
      <c r="D13" t="s">
        <v>3175</v>
      </c>
      <c r="E13" t="s">
        <v>3336</v>
      </c>
      <c r="F13" t="s">
        <v>3336</v>
      </c>
      <c r="G13" s="145" t="str">
        <f>IFERROR(VLOOKUP(F13,'Individual Data'!$V$5:$AC$5544,8,FALSE),"Abv")</f>
        <v>Abv</v>
      </c>
      <c r="H13" s="16">
        <f>'final totals'!W26</f>
        <v>0</v>
      </c>
      <c r="I13" s="16">
        <f>'final totals'!X26</f>
        <v>0</v>
      </c>
      <c r="J13" s="16">
        <f>'final totals'!Y26</f>
        <v>21.329583504009349</v>
      </c>
      <c r="L13" s="45">
        <f>'Hauled Pnob (2)'!CX15</f>
        <v>0</v>
      </c>
      <c r="M13" s="16">
        <f>'Hauled Pnob (2)'!CY15</f>
        <v>0</v>
      </c>
      <c r="N13" s="46">
        <f>'Hauled Pnob (2)'!CZ15</f>
        <v>0</v>
      </c>
      <c r="P13" s="16">
        <f>IF(L13&gt;H13,0,IF(G13="Abv",(H13-L13),((H13-L13)*(1-'Individual Data'!$AL$4))))</f>
        <v>0</v>
      </c>
      <c r="Q13" s="16">
        <f>IF(M13&gt;I13,0,IF(G13="Abv",(I13-M13),(I13-M13)*(1-'Individual Data'!$AL$4)))</f>
        <v>0</v>
      </c>
      <c r="R13" s="16">
        <f>IF(N13&gt;J13,0,IF(G13="Abv",(J13-N13),(J13-N13)*(1-'Individual Data'!$AK$4)))</f>
        <v>21.329583504009349</v>
      </c>
      <c r="T13" s="34" t="s">
        <v>3081</v>
      </c>
      <c r="U13">
        <v>2</v>
      </c>
      <c r="V13" s="30">
        <f>P8+P13</f>
        <v>0</v>
      </c>
      <c r="W13" s="30">
        <f t="shared" ref="W13:X13" si="20">Q8+Q13</f>
        <v>78.079880687354475</v>
      </c>
      <c r="X13" s="30">
        <f t="shared" si="20"/>
        <v>236.82349856407416</v>
      </c>
      <c r="Y13" s="30">
        <f>V13+W13</f>
        <v>78.079880687354475</v>
      </c>
      <c r="Z13" s="33">
        <f t="shared" ref="Z13:Z27" si="21">X13+W13+V13</f>
        <v>314.90337925142865</v>
      </c>
      <c r="AB13" t="str">
        <f t="shared" si="6"/>
        <v>Wild</v>
      </c>
      <c r="AC13">
        <v>0</v>
      </c>
      <c r="AD13" s="16">
        <f t="shared" si="8"/>
        <v>21.329583504009349</v>
      </c>
      <c r="AE13">
        <v>0</v>
      </c>
      <c r="AF13" s="16">
        <f t="shared" si="9"/>
        <v>0</v>
      </c>
      <c r="AG13">
        <v>0</v>
      </c>
      <c r="AH13" s="16">
        <f t="shared" si="10"/>
        <v>0</v>
      </c>
      <c r="AI13">
        <v>0</v>
      </c>
      <c r="AJ13" s="16">
        <f t="shared" si="11"/>
        <v>0</v>
      </c>
      <c r="AK13">
        <v>0</v>
      </c>
      <c r="AL13" s="16">
        <f t="shared" si="12"/>
        <v>21.329583504009349</v>
      </c>
      <c r="AN13" s="133" t="s">
        <v>3095</v>
      </c>
      <c r="AO13" s="235">
        <f>SUM(AO10:AO12)</f>
        <v>21020.22496816226</v>
      </c>
      <c r="AP13" s="235">
        <f t="shared" ref="AP13" si="22">SUM(AP10:AP12)</f>
        <v>19006.88970075456</v>
      </c>
      <c r="AQ13" s="235">
        <f t="shared" ref="AQ13" si="23">SUM(AQ10:AQ12)</f>
        <v>1820.361818631493</v>
      </c>
      <c r="AR13" s="235">
        <f t="shared" ref="AR13" si="24">SUM(AR10:AR12)</f>
        <v>40027.114668916824</v>
      </c>
      <c r="AS13" s="235">
        <f t="shared" ref="AS13" si="25">SUM(AS10:AS12)</f>
        <v>41847.476487548309</v>
      </c>
      <c r="AU13" s="140" t="s">
        <v>23490</v>
      </c>
      <c r="AV13" s="30">
        <v>0</v>
      </c>
      <c r="AW13" s="30">
        <v>0</v>
      </c>
      <c r="AX13" s="30">
        <v>0</v>
      </c>
      <c r="AY13" s="30">
        <f t="shared" si="2"/>
        <v>0</v>
      </c>
      <c r="AZ13" s="30">
        <f t="shared" si="3"/>
        <v>0</v>
      </c>
    </row>
    <row r="14" spans="2:52" x14ac:dyDescent="0.25">
      <c r="B14">
        <v>3</v>
      </c>
      <c r="C14">
        <v>2020</v>
      </c>
      <c r="D14" t="s">
        <v>3175</v>
      </c>
      <c r="E14" t="s">
        <v>3336</v>
      </c>
      <c r="F14" t="s">
        <v>3336</v>
      </c>
      <c r="G14" s="145" t="str">
        <f>IFERROR(VLOOKUP(F14,'Individual Data'!$V$5:$AC$5544,8,FALSE),"Abv")</f>
        <v>Abv</v>
      </c>
      <c r="H14" s="16">
        <f>'final totals'!W27</f>
        <v>0</v>
      </c>
      <c r="I14" s="16">
        <f>'final totals'!X27</f>
        <v>26.026626895784823</v>
      </c>
      <c r="J14" s="16">
        <f>'final totals'!Y27</f>
        <v>24.471595846132761</v>
      </c>
      <c r="L14" s="45">
        <f>'Hauled Pnob (2)'!CX16</f>
        <v>0</v>
      </c>
      <c r="M14" s="16">
        <f>'Hauled Pnob (2)'!CY16</f>
        <v>0</v>
      </c>
      <c r="N14" s="46">
        <f>'Hauled Pnob (2)'!CZ16</f>
        <v>0</v>
      </c>
      <c r="P14" s="16">
        <f>IF(L14&gt;H14,0,IF(G14="Abv",(H14-L14),((H14-L14)*(1-'Individual Data'!$AL$4))))</f>
        <v>0</v>
      </c>
      <c r="Q14" s="16">
        <f>IF(M14&gt;I14,0,IF(G14="Abv",(I14-M14),(I14-M14)*(1-'Individual Data'!$AL$4)))</f>
        <v>26.026626895784823</v>
      </c>
      <c r="R14" s="16">
        <f>IF(N14&gt;J14,0,IF(G14="Abv",(J14-N14),(J14-N14)*(1-'Individual Data'!$AK$4)))</f>
        <v>24.471595846132761</v>
      </c>
      <c r="T14" s="34" t="s">
        <v>3081</v>
      </c>
      <c r="U14">
        <v>3</v>
      </c>
      <c r="V14" s="30">
        <f t="shared" ref="V14:V17" si="26">P9+P14</f>
        <v>133.89413275566008</v>
      </c>
      <c r="W14" s="30">
        <f t="shared" ref="W14:W17" si="27">Q9+Q14</f>
        <v>1014.4451982502186</v>
      </c>
      <c r="X14" s="30">
        <f t="shared" ref="X14:X17" si="28">R9+R14</f>
        <v>131.88229039152816</v>
      </c>
      <c r="Y14" s="30">
        <f t="shared" ref="Y14:Y27" si="29">V14+W14</f>
        <v>1148.3393310058786</v>
      </c>
      <c r="Z14" s="33">
        <f t="shared" si="21"/>
        <v>1280.2216213974068</v>
      </c>
      <c r="AB14" t="str">
        <f t="shared" si="6"/>
        <v>Wild</v>
      </c>
      <c r="AC14">
        <v>0</v>
      </c>
      <c r="AD14" s="16">
        <f t="shared" si="8"/>
        <v>50.498222741917587</v>
      </c>
      <c r="AE14">
        <v>0</v>
      </c>
      <c r="AF14" s="16">
        <f t="shared" si="9"/>
        <v>26.026626895784823</v>
      </c>
      <c r="AG14">
        <v>0</v>
      </c>
      <c r="AH14" s="16">
        <f t="shared" si="10"/>
        <v>0</v>
      </c>
      <c r="AI14">
        <v>0</v>
      </c>
      <c r="AJ14" s="16">
        <f t="shared" si="11"/>
        <v>26.026626895784823</v>
      </c>
      <c r="AK14">
        <v>0</v>
      </c>
      <c r="AL14" s="16">
        <f t="shared" si="12"/>
        <v>24.471595846132761</v>
      </c>
      <c r="AV14" s="30">
        <f>SUM(AV9:AV13)</f>
        <v>560.959248763848</v>
      </c>
      <c r="AW14" s="30">
        <f t="shared" ref="AW14:AX14" si="30">SUM(AW9:AW13)</f>
        <v>498.77716360123827</v>
      </c>
      <c r="AX14" s="30">
        <f t="shared" si="30"/>
        <v>17.263587634913765</v>
      </c>
      <c r="AY14" s="30"/>
    </row>
    <row r="15" spans="2:52" x14ac:dyDescent="0.25">
      <c r="B15">
        <v>4</v>
      </c>
      <c r="C15">
        <v>2019</v>
      </c>
      <c r="D15" t="s">
        <v>3175</v>
      </c>
      <c r="E15" t="s">
        <v>3336</v>
      </c>
      <c r="F15" t="s">
        <v>3336</v>
      </c>
      <c r="G15" s="145" t="str">
        <f>IFERROR(VLOOKUP(F15,'Individual Data'!$V$5:$AC$5544,8,FALSE),"Abv")</f>
        <v>Abv</v>
      </c>
      <c r="H15" s="16">
        <f>'final totals'!W28</f>
        <v>105.94814550854954</v>
      </c>
      <c r="I15" s="16">
        <f>'final totals'!X28</f>
        <v>314.58640575773052</v>
      </c>
      <c r="J15" s="16">
        <f>'final totals'!Y28</f>
        <v>0</v>
      </c>
      <c r="L15" s="45">
        <f>'Hauled Pnob (2)'!CX17</f>
        <v>6.1177039105141251</v>
      </c>
      <c r="M15" s="16">
        <f>'Hauled Pnob (2)'!CY17</f>
        <v>13.921904061500054</v>
      </c>
      <c r="N15" s="46">
        <f>'Hauled Pnob (2)'!CZ17</f>
        <v>0</v>
      </c>
      <c r="P15" s="16">
        <f>IF(L15&gt;H15,0,IF(G15="Abv",(H15-L15),((H15-L15)*(1-'Individual Data'!$AL$4))))</f>
        <v>99.830441598035421</v>
      </c>
      <c r="Q15" s="16">
        <f>IF(M15&gt;I15,0,IF(G15="Abv",(I15-M15),(I15-M15)*(1-'Individual Data'!$AL$4)))</f>
        <v>300.66450169623045</v>
      </c>
      <c r="R15" s="16">
        <f>IF(N15&gt;J15,0,IF(G15="Abv",(J15-N15),(J15-N15)*(1-'Individual Data'!$AK$4)))</f>
        <v>0</v>
      </c>
      <c r="T15" s="34" t="s">
        <v>3081</v>
      </c>
      <c r="U15">
        <v>4</v>
      </c>
      <c r="V15" s="30">
        <f t="shared" si="26"/>
        <v>2549.7173878821832</v>
      </c>
      <c r="W15" s="30">
        <f t="shared" si="27"/>
        <v>2678.141627546177</v>
      </c>
      <c r="X15" s="30">
        <f t="shared" si="28"/>
        <v>12.284934990313433</v>
      </c>
      <c r="Y15" s="30">
        <f t="shared" si="29"/>
        <v>5227.8590154283602</v>
      </c>
      <c r="Z15" s="33">
        <f t="shared" si="21"/>
        <v>5240.1439504186737</v>
      </c>
      <c r="AB15" t="str">
        <f t="shared" si="6"/>
        <v>Wild</v>
      </c>
      <c r="AC15">
        <v>0</v>
      </c>
      <c r="AD15" s="16">
        <f>P15+Q15+R15</f>
        <v>400.49494329426585</v>
      </c>
      <c r="AE15">
        <v>0</v>
      </c>
      <c r="AF15" s="16">
        <f t="shared" si="9"/>
        <v>400.49494329426585</v>
      </c>
      <c r="AG15">
        <v>0</v>
      </c>
      <c r="AH15" s="16">
        <f t="shared" si="10"/>
        <v>99.830441598035421</v>
      </c>
      <c r="AI15">
        <v>0</v>
      </c>
      <c r="AJ15" s="16">
        <f t="shared" si="11"/>
        <v>300.66450169623045</v>
      </c>
      <c r="AK15">
        <v>0</v>
      </c>
      <c r="AL15" s="16">
        <f t="shared" si="12"/>
        <v>0</v>
      </c>
      <c r="AV15" s="30">
        <f>SUM(AV4:AV8)</f>
        <v>497.93106938667603</v>
      </c>
      <c r="AW15" s="30">
        <f t="shared" ref="AW15:AX15" si="31">SUM(AW4:AW8)</f>
        <v>350.52519831666302</v>
      </c>
      <c r="AX15" s="30">
        <f t="shared" si="31"/>
        <v>32.543732296660842</v>
      </c>
    </row>
    <row r="16" spans="2:52" x14ac:dyDescent="0.25">
      <c r="B16">
        <v>5</v>
      </c>
      <c r="C16">
        <v>2018</v>
      </c>
      <c r="D16" t="s">
        <v>3175</v>
      </c>
      <c r="E16" t="s">
        <v>3336</v>
      </c>
      <c r="F16" t="s">
        <v>3336</v>
      </c>
      <c r="G16" s="145" t="str">
        <f>IFERROR(VLOOKUP(F16,'Individual Data'!$V$5:$AC$5544,8,FALSE),"Abv")</f>
        <v>Abv</v>
      </c>
      <c r="H16" s="16">
        <f>'final totals'!W29</f>
        <v>154.58713954273824</v>
      </c>
      <c r="I16" s="16">
        <f>'final totals'!X29</f>
        <v>0</v>
      </c>
      <c r="J16" s="16">
        <f>'final totals'!Y29</f>
        <v>0</v>
      </c>
      <c r="L16" s="45">
        <f>'Hauled Pnob (2)'!CX18</f>
        <v>25.590380226228614</v>
      </c>
      <c r="M16" s="16">
        <f>'Hauled Pnob (2)'!CY18</f>
        <v>0</v>
      </c>
      <c r="N16" s="46">
        <f>'Hauled Pnob (2)'!CZ18</f>
        <v>0</v>
      </c>
      <c r="P16" s="16">
        <f>IF(L16&gt;H16,0,IF(G16="Abv",(H16-L16),((H16-L16)*(1-'Individual Data'!$AL$4))))</f>
        <v>128.99675931650964</v>
      </c>
      <c r="Q16" s="16">
        <f>IF(M16&gt;I16,0,IF(G16="Abv",(I16-M16),(I16-M16)*(1-'Individual Data'!$AL$4)))</f>
        <v>0</v>
      </c>
      <c r="R16" s="16">
        <f>IF(N16&gt;J16,0,IF(G16="Abv",(J16-N16),(J16-N16)*(1-'Individual Data'!$AK$4)))</f>
        <v>0</v>
      </c>
      <c r="T16" s="34" t="s">
        <v>3081</v>
      </c>
      <c r="U16">
        <v>5</v>
      </c>
      <c r="V16" s="30">
        <f t="shared" si="26"/>
        <v>380.0468514365823</v>
      </c>
      <c r="W16" s="30">
        <f t="shared" si="27"/>
        <v>99.391925469393939</v>
      </c>
      <c r="X16" s="30">
        <f t="shared" si="28"/>
        <v>0</v>
      </c>
      <c r="Y16" s="30">
        <f t="shared" si="29"/>
        <v>479.43877690597623</v>
      </c>
      <c r="Z16" s="33">
        <f t="shared" si="21"/>
        <v>479.43877690597623</v>
      </c>
      <c r="AB16" t="str">
        <f t="shared" si="6"/>
        <v>Wild</v>
      </c>
      <c r="AC16">
        <v>0</v>
      </c>
      <c r="AD16" s="16">
        <f t="shared" si="8"/>
        <v>128.99675931650964</v>
      </c>
      <c r="AE16">
        <v>0</v>
      </c>
      <c r="AF16" s="16">
        <f t="shared" si="9"/>
        <v>128.99675931650964</v>
      </c>
      <c r="AG16">
        <v>0</v>
      </c>
      <c r="AH16" s="16">
        <f t="shared" si="10"/>
        <v>128.99675931650964</v>
      </c>
      <c r="AI16">
        <v>0</v>
      </c>
      <c r="AJ16" s="16">
        <f t="shared" si="11"/>
        <v>0</v>
      </c>
      <c r="AK16">
        <v>0</v>
      </c>
      <c r="AL16" s="16">
        <f t="shared" si="12"/>
        <v>0</v>
      </c>
      <c r="AT16" s="30">
        <f>AS6+AW17</f>
        <v>41847.476487548309</v>
      </c>
      <c r="AV16" s="30">
        <f>AV14+AV15</f>
        <v>1058.8903181505241</v>
      </c>
      <c r="AW16" s="30">
        <f t="shared" ref="AW16:AX16" si="32">AW14+AW15</f>
        <v>849.30236191790129</v>
      </c>
      <c r="AX16" s="30">
        <f t="shared" si="32"/>
        <v>49.807319931574611</v>
      </c>
    </row>
    <row r="17" spans="2:49" x14ac:dyDescent="0.25">
      <c r="B17">
        <v>6</v>
      </c>
      <c r="C17">
        <v>2017</v>
      </c>
      <c r="D17" t="s">
        <v>3175</v>
      </c>
      <c r="E17" t="s">
        <v>3336</v>
      </c>
      <c r="F17" t="s">
        <v>3336</v>
      </c>
      <c r="G17" s="145" t="str">
        <f>IFERROR(VLOOKUP(F17,'Individual Data'!$V$5:$AC$5544,8,FALSE),"Abv")</f>
        <v>Abv</v>
      </c>
      <c r="H17" s="16">
        <f>'final totals'!W30</f>
        <v>0</v>
      </c>
      <c r="I17" s="16">
        <f>'final totals'!X30</f>
        <v>0</v>
      </c>
      <c r="J17" s="16">
        <f>'final totals'!Y30</f>
        <v>0</v>
      </c>
      <c r="L17" s="47">
        <f>'Hauled Pnob (2)'!CX19</f>
        <v>0</v>
      </c>
      <c r="M17" s="48">
        <f>'Hauled Pnob (2)'!CY19</f>
        <v>0</v>
      </c>
      <c r="N17" s="49">
        <f>'Hauled Pnob (2)'!CZ19</f>
        <v>0</v>
      </c>
      <c r="P17" s="16">
        <f>IF(L17&gt;H17,0,IF(G17="Abv",(H17-L17),((H17-L17)*(1-'Individual Data'!$AL$4))))</f>
        <v>0</v>
      </c>
      <c r="Q17" s="16">
        <f>IF(M17&gt;I17,0,IF(G17="Abv",(I17-M17),(I17-M17)*(1-'Individual Data'!$AL$4)))</f>
        <v>0</v>
      </c>
      <c r="R17" s="16">
        <f>IF(N17&gt;J17,0,IF(G17="Abv",(J17-N17),(J17-N17)*(1-'Individual Data'!$AK$4)))</f>
        <v>0</v>
      </c>
      <c r="T17" s="34" t="s">
        <v>3081</v>
      </c>
      <c r="U17">
        <v>6</v>
      </c>
      <c r="V17" s="30">
        <f t="shared" si="26"/>
        <v>0</v>
      </c>
      <c r="W17" s="30">
        <f t="shared" si="27"/>
        <v>0</v>
      </c>
      <c r="X17" s="30">
        <f t="shared" si="28"/>
        <v>0</v>
      </c>
      <c r="Y17" s="30">
        <f t="shared" si="29"/>
        <v>0</v>
      </c>
      <c r="Z17" s="33">
        <f t="shared" si="21"/>
        <v>0</v>
      </c>
      <c r="AB17" t="str">
        <f t="shared" si="6"/>
        <v>Wild</v>
      </c>
      <c r="AC17">
        <v>0</v>
      </c>
      <c r="AD17" s="16">
        <f t="shared" si="8"/>
        <v>0</v>
      </c>
      <c r="AE17">
        <v>0</v>
      </c>
      <c r="AF17" s="16">
        <f t="shared" si="9"/>
        <v>0</v>
      </c>
      <c r="AG17">
        <v>0</v>
      </c>
      <c r="AH17" s="16">
        <f t="shared" si="10"/>
        <v>0</v>
      </c>
      <c r="AI17">
        <v>0</v>
      </c>
      <c r="AJ17" s="16">
        <f t="shared" si="11"/>
        <v>0</v>
      </c>
      <c r="AK17">
        <v>0</v>
      </c>
      <c r="AL17" s="16">
        <f t="shared" si="12"/>
        <v>0</v>
      </c>
      <c r="AW17" s="30">
        <f>SUM(AV4:AX13)</f>
        <v>1958</v>
      </c>
    </row>
    <row r="18" spans="2:49" x14ac:dyDescent="0.25">
      <c r="B18">
        <f>'final totals'!K6</f>
        <v>5</v>
      </c>
      <c r="C18">
        <f>'final totals'!L6</f>
        <v>2018</v>
      </c>
      <c r="D18" t="str">
        <f>'final totals'!M6</f>
        <v>subyearling</v>
      </c>
      <c r="E18" t="str">
        <f>'final totals'!N6</f>
        <v>SR hatchery</v>
      </c>
      <c r="F18" t="str">
        <f>'final totals'!O6</f>
        <v>BCA1</v>
      </c>
      <c r="G18" s="145" t="str">
        <f>IFERROR(VLOOKUP(F18,'Individual Data'!$V$5:$AC$5544,8,FALSE),"Abv")</f>
        <v>Abv</v>
      </c>
      <c r="H18" s="16">
        <f>'final totals'!Q6</f>
        <v>70.628053311333744</v>
      </c>
      <c r="I18" s="16">
        <f>'final totals'!R6</f>
        <v>47.240465572499559</v>
      </c>
      <c r="J18" s="16">
        <f>'final totals'!S6</f>
        <v>0</v>
      </c>
      <c r="L18" s="16">
        <f>'Hauled Pnob (2)'!BP10</f>
        <v>10.534113838073052</v>
      </c>
      <c r="M18" s="16">
        <f>'Hauled Pnob (2)'!BQ10</f>
        <v>9.2566803702156033</v>
      </c>
      <c r="N18" s="16">
        <f>'Hauled Pnob (2)'!BR10</f>
        <v>0</v>
      </c>
      <c r="P18" s="16">
        <f>IF(L18&gt;H18,0,IF(G18="Abv",(H18-L18),((H18-L18)*(1-'Individual Data'!$AL$4))))</f>
        <v>60.09393947326069</v>
      </c>
      <c r="Q18" s="16">
        <f>IF(M18&gt;I18,0,IF(G18="Abv",(I18-M18),(I18-M18)*(1-'Individual Data'!$AL$4)))</f>
        <v>37.983785202283954</v>
      </c>
      <c r="R18" s="16">
        <f>IF(N18&gt;J18,0,IF(G18="Abv",(J18-N18),(J18-N18)*(1-'Individual Data'!$AK$4)))</f>
        <v>0</v>
      </c>
      <c r="T18" s="34" t="s">
        <v>3053</v>
      </c>
      <c r="U18">
        <v>2</v>
      </c>
      <c r="V18" s="30">
        <f>SUMIFS(P$8:P$97,$E$8:$E$97,"SR hatchery",$B$8:$B$97,$U18)</f>
        <v>0</v>
      </c>
      <c r="W18" s="30">
        <f t="shared" ref="W18:X18" si="33">SUMIFS(Q$8:Q$97,$E$8:$E$97,"SR hatchery",$B$8:$B$97,$U18)</f>
        <v>171.74038609246151</v>
      </c>
      <c r="X18" s="30">
        <f t="shared" si="33"/>
        <v>1245.7308221350204</v>
      </c>
      <c r="Y18" s="30">
        <f t="shared" si="29"/>
        <v>171.74038609246151</v>
      </c>
      <c r="Z18" s="33">
        <f t="shared" si="21"/>
        <v>1417.4712082274818</v>
      </c>
      <c r="AB18" t="str">
        <f t="shared" si="6"/>
        <v>BCA1</v>
      </c>
      <c r="AC18" s="16">
        <f>(P18*'final totals'!$AG6)+('est abv LGR'!Q18*'final totals'!$AJ6)+('est abv LGR'!R18*'final totals'!$AJ6)</f>
        <v>29.527259458324551</v>
      </c>
      <c r="AD18" s="16">
        <f>SUM(P18:R18)-AC18</f>
        <v>68.550465217220093</v>
      </c>
      <c r="AE18" s="16">
        <f>(P18*'final totals'!AG6)+('est abv LGR'!Q18*'final totals'!AJ6)</f>
        <v>29.527259458324551</v>
      </c>
      <c r="AF18" s="16">
        <f>SUM(P18:Q18)-AE18</f>
        <v>68.550465217220093</v>
      </c>
      <c r="AG18" s="16">
        <f>(P18*'final totals'!$AG6)</f>
        <v>20.031313157753562</v>
      </c>
      <c r="AH18" s="16">
        <f>P18-AG18</f>
        <v>40.062626315507131</v>
      </c>
      <c r="AI18" s="16">
        <f>('est abv LGR'!Q18*'final totals'!$AJ6)</f>
        <v>9.4959463005709885</v>
      </c>
      <c r="AJ18" s="16">
        <f>Q18-AI18</f>
        <v>28.487838901712966</v>
      </c>
      <c r="AK18" s="16">
        <f>('est abv LGR'!R18*'final totals'!$AJ6)</f>
        <v>0</v>
      </c>
      <c r="AL18" s="16">
        <f>R18-AK18</f>
        <v>0</v>
      </c>
    </row>
    <row r="19" spans="2:49" x14ac:dyDescent="0.25">
      <c r="B19">
        <f>'final totals'!K7</f>
        <v>5</v>
      </c>
      <c r="C19">
        <f>'final totals'!L7</f>
        <v>2018</v>
      </c>
      <c r="D19" t="str">
        <f>'final totals'!M7</f>
        <v>subyearling</v>
      </c>
      <c r="E19" t="str">
        <f>'final totals'!N7</f>
        <v>SR hatchery</v>
      </c>
      <c r="F19" t="str">
        <f>'final totals'!O7</f>
        <v>BCA2</v>
      </c>
      <c r="G19" s="145" t="str">
        <f>IFERROR(VLOOKUP(F19,'Individual Data'!$V$5:$AC$5544,8,FALSE),"Abv")</f>
        <v>Abv</v>
      </c>
      <c r="H19" s="16">
        <f>'final totals'!Q7</f>
        <v>42.861588320600312</v>
      </c>
      <c r="I19" s="16">
        <f>'final totals'!R7</f>
        <v>14.230694850267357</v>
      </c>
      <c r="J19" s="16">
        <f>'final totals'!S7</f>
        <v>0</v>
      </c>
      <c r="L19" s="16">
        <f>'Hauled Pnob (2)'!BP11</f>
        <v>3.1970684802492473</v>
      </c>
      <c r="M19" s="16">
        <f>'Hauled Pnob (2)'!BQ11</f>
        <v>1.0545987235584955</v>
      </c>
      <c r="N19" s="16">
        <f>'Hauled Pnob (2)'!BR11</f>
        <v>0</v>
      </c>
      <c r="P19" s="16">
        <f>IF(L19&gt;H19,0,IF(G19="Abv",(H19-L19),((H19-L19)*(1-'Individual Data'!$AL$4))))</f>
        <v>39.664519840351062</v>
      </c>
      <c r="Q19" s="16">
        <f>IF(M19&gt;I19,0,IF(G19="Abv",(I19-M19),(I19-M19)*(1-'Individual Data'!$AL$4)))</f>
        <v>13.176096126708861</v>
      </c>
      <c r="R19" s="16">
        <f>IF(N19&gt;J19,0,IF(G19="Abv",(J19-N19),(J19-N19)*(1-'Individual Data'!$AK$4)))</f>
        <v>0</v>
      </c>
      <c r="T19" s="34" t="s">
        <v>3053</v>
      </c>
      <c r="U19">
        <v>3</v>
      </c>
      <c r="V19" s="30">
        <f t="shared" ref="V19:V22" si="34">SUMIFS(P$8:P$97,$E$8:$E$97,"SR hatchery",$B$8:$B$97,$U19)</f>
        <v>976.95550290640074</v>
      </c>
      <c r="W19" s="30">
        <f t="shared" ref="W19:W21" si="35">SUMIFS(Q$8:Q$97,$E$8:$E$97,"SR hatchery",$B$8:$B$97,$U19)</f>
        <v>4336.2154563498998</v>
      </c>
      <c r="X19" s="30">
        <f t="shared" ref="X19:X21" si="36">SUMIFS(R$8:R$97,$E$8:$E$97,"SR hatchery",$B$8:$B$97,$U19)</f>
        <v>106.72203148327449</v>
      </c>
      <c r="Y19" s="30">
        <f t="shared" si="29"/>
        <v>5313.1709592563002</v>
      </c>
      <c r="Z19" s="33">
        <f t="shared" si="21"/>
        <v>5419.892990739575</v>
      </c>
      <c r="AB19" t="str">
        <f t="shared" si="6"/>
        <v>BCA2</v>
      </c>
      <c r="AC19" s="16">
        <f>(P19*'final totals'!AG7)+('est abv LGR'!Q19*'final totals'!AJ7)+('est abv LGR'!R19*'final totals'!AJ7)</f>
        <v>39.619109353609566</v>
      </c>
      <c r="AD19" s="16">
        <f t="shared" ref="AD19:AD82" si="37">SUM(P19:R19)-AC19</f>
        <v>13.221506613450359</v>
      </c>
      <c r="AE19" s="16">
        <f>(P19*'final totals'!AG7)+('est abv LGR'!Q19*'final totals'!AJ7)</f>
        <v>39.619109353609566</v>
      </c>
      <c r="AF19" s="16">
        <f t="shared" ref="AF19:AF82" si="38">SUM(P19:Q19)-AE19</f>
        <v>13.221506613450359</v>
      </c>
      <c r="AG19" s="16">
        <f>(P19*'final totals'!$AG7)</f>
        <v>26.443013226900707</v>
      </c>
      <c r="AH19" s="16">
        <f t="shared" ref="AH19:AH82" si="39">P19-AG19</f>
        <v>13.221506613450355</v>
      </c>
      <c r="AI19" s="16">
        <f>('est abv LGR'!Q19*'final totals'!$AJ7)</f>
        <v>13.176096126708861</v>
      </c>
      <c r="AJ19" s="16">
        <f t="shared" ref="AJ19:AJ82" si="40">Q19-AI19</f>
        <v>0</v>
      </c>
      <c r="AK19" s="16">
        <f>('est abv LGR'!R19*'final totals'!$AJ7)</f>
        <v>0</v>
      </c>
      <c r="AL19" s="16">
        <f t="shared" ref="AL19:AL82" si="41">R19-AK19</f>
        <v>0</v>
      </c>
    </row>
    <row r="20" spans="2:49" x14ac:dyDescent="0.25">
      <c r="B20">
        <f>'final totals'!K8</f>
        <v>5</v>
      </c>
      <c r="C20">
        <f>'final totals'!L8</f>
        <v>2018</v>
      </c>
      <c r="D20" t="str">
        <f>'final totals'!M8</f>
        <v>subyearling</v>
      </c>
      <c r="E20" t="str">
        <f>'final totals'!N8</f>
        <v>SR hatchery</v>
      </c>
      <c r="F20" t="str">
        <f>'final totals'!O8</f>
        <v>CJA1</v>
      </c>
      <c r="G20" s="145" t="str">
        <f>IFERROR(VLOOKUP(F20,'Individual Data'!$V$5:$AC$5544,8,FALSE),"Abv")</f>
        <v>Abv</v>
      </c>
      <c r="H20" s="16">
        <f>'final totals'!Q8</f>
        <v>96.10187119250817</v>
      </c>
      <c r="I20" s="16">
        <f>'final totals'!R8</f>
        <v>50.703303605417155</v>
      </c>
      <c r="J20" s="16">
        <f>'final totals'!S8</f>
        <v>0</v>
      </c>
      <c r="L20" s="16">
        <f>'Hauled Pnob (2)'!BP12</f>
        <v>11.600971763566346</v>
      </c>
      <c r="M20" s="16">
        <f>'Hauled Pnob (2)'!BQ12</f>
        <v>6.1812992099296018</v>
      </c>
      <c r="N20" s="16">
        <f>'Hauled Pnob (2)'!BR12</f>
        <v>0</v>
      </c>
      <c r="P20" s="16">
        <f>IF(L20&gt;H20,0,IF(G20="Abv",(H20-L20),((H20-L20)*(1-'Individual Data'!$AL$4))))</f>
        <v>84.500899428941821</v>
      </c>
      <c r="Q20" s="16">
        <f>IF(M20&gt;I20,0,IF(G20="Abv",(I20-M20),(I20-M20)*(1-'Individual Data'!$AL$4)))</f>
        <v>44.522004395487556</v>
      </c>
      <c r="R20" s="16">
        <f>IF(N20&gt;J20,0,IF(G20="Abv",(J20-N20),(J20-N20)*(1-'Individual Data'!$AK$4)))</f>
        <v>0</v>
      </c>
      <c r="T20" s="34" t="s">
        <v>3053</v>
      </c>
      <c r="U20">
        <v>4</v>
      </c>
      <c r="V20" s="30">
        <f t="shared" si="34"/>
        <v>14161.011276831992</v>
      </c>
      <c r="W20" s="30">
        <f t="shared" si="35"/>
        <v>8582.2690932563473</v>
      </c>
      <c r="X20" s="30">
        <f t="shared" si="36"/>
        <v>9.3611277082337399</v>
      </c>
      <c r="Y20" s="30">
        <f t="shared" si="29"/>
        <v>22743.280370088338</v>
      </c>
      <c r="Z20" s="33">
        <f t="shared" si="21"/>
        <v>22752.641497796576</v>
      </c>
      <c r="AB20" t="str">
        <f t="shared" si="6"/>
        <v>CJA1</v>
      </c>
      <c r="AC20" s="16">
        <f>(P20*'final totals'!AG8)+('est abv LGR'!Q20*'final totals'!AJ8)+('est abv LGR'!R20*'final totals'!AJ8)</f>
        <v>52.713479384659252</v>
      </c>
      <c r="AD20" s="16">
        <f t="shared" si="37"/>
        <v>76.309424439770112</v>
      </c>
      <c r="AE20" s="16">
        <f>(P20*'final totals'!AG8)+('est abv LGR'!Q20*'final totals'!AJ8)</f>
        <v>52.713479384659252</v>
      </c>
      <c r="AF20" s="16">
        <f t="shared" si="38"/>
        <v>76.309424439770112</v>
      </c>
      <c r="AG20" s="16">
        <f>(P20*'final totals'!$AG8)</f>
        <v>26.000276747366716</v>
      </c>
      <c r="AH20" s="16">
        <f t="shared" si="39"/>
        <v>58.500622681575109</v>
      </c>
      <c r="AI20" s="16">
        <f>('est abv LGR'!Q20*'final totals'!$AJ8)</f>
        <v>26.713202637292532</v>
      </c>
      <c r="AJ20" s="16">
        <f t="shared" si="40"/>
        <v>17.808801758195024</v>
      </c>
      <c r="AK20" s="16">
        <f>('est abv LGR'!R20*'final totals'!$AJ8)</f>
        <v>0</v>
      </c>
      <c r="AL20" s="16">
        <f t="shared" si="41"/>
        <v>0</v>
      </c>
    </row>
    <row r="21" spans="2:49" x14ac:dyDescent="0.25">
      <c r="B21">
        <f>'final totals'!K9</f>
        <v>5</v>
      </c>
      <c r="C21">
        <f>'final totals'!L9</f>
        <v>2018</v>
      </c>
      <c r="D21" t="str">
        <f>'final totals'!M9</f>
        <v>subyearling</v>
      </c>
      <c r="E21" t="str">
        <f>'final totals'!N9</f>
        <v>SR hatchery</v>
      </c>
      <c r="F21" t="str">
        <f>'final totals'!O9</f>
        <v>CJA2</v>
      </c>
      <c r="G21" s="145" t="str">
        <f>IFERROR(VLOOKUP(F21,'Individual Data'!$V$5:$AC$5544,8,FALSE),"Abv")</f>
        <v>Abv</v>
      </c>
      <c r="H21" s="16">
        <f>'final totals'!Q9</f>
        <v>14.30343845666191</v>
      </c>
      <c r="I21" s="16">
        <f>'final totals'!R9</f>
        <v>0</v>
      </c>
      <c r="J21" s="16">
        <f>'final totals'!S9</f>
        <v>0</v>
      </c>
      <c r="L21" s="16">
        <f>'Hauled Pnob (2)'!BP13</f>
        <v>1.0534801610239066</v>
      </c>
      <c r="M21" s="16">
        <f>'Hauled Pnob (2)'!BQ13</f>
        <v>0</v>
      </c>
      <c r="N21" s="16">
        <f>'Hauled Pnob (2)'!BR13</f>
        <v>0</v>
      </c>
      <c r="P21" s="16">
        <f>IF(L21&gt;H21,0,IF(G21="Abv",(H21-L21),((H21-L21)*(1-'Individual Data'!$AL$4))))</f>
        <v>13.249958295638002</v>
      </c>
      <c r="Q21" s="16">
        <f>IF(M21&gt;I21,0,IF(G21="Abv",(I21-M21),(I21-M21)*(1-'Individual Data'!$AL$4)))</f>
        <v>0</v>
      </c>
      <c r="R21" s="16">
        <f>IF(N21&gt;J21,0,IF(G21="Abv",(J21-N21),(J21-N21)*(1-'Individual Data'!$AK$4)))</f>
        <v>0</v>
      </c>
      <c r="T21" s="34" t="s">
        <v>3053</v>
      </c>
      <c r="U21">
        <v>5</v>
      </c>
      <c r="V21" s="30">
        <f t="shared" si="34"/>
        <v>1047.6953882803239</v>
      </c>
      <c r="W21" s="30">
        <f t="shared" si="35"/>
        <v>515.56000391700252</v>
      </c>
      <c r="X21" s="30">
        <f t="shared" si="36"/>
        <v>0</v>
      </c>
      <c r="Y21" s="30">
        <f t="shared" si="29"/>
        <v>1563.2553921973263</v>
      </c>
      <c r="Z21" s="33">
        <f t="shared" si="21"/>
        <v>1563.2553921973263</v>
      </c>
      <c r="AB21" t="str">
        <f t="shared" si="6"/>
        <v>CJA2</v>
      </c>
      <c r="AC21" s="16">
        <f>(P21*'final totals'!AG9)+('est abv LGR'!Q21*'final totals'!AJ9)+('est abv LGR'!R21*'final totals'!AJ9)</f>
        <v>13.249958295638002</v>
      </c>
      <c r="AD21" s="16">
        <f t="shared" si="37"/>
        <v>0</v>
      </c>
      <c r="AE21" s="16">
        <f>(P21*'final totals'!AG9)+('est abv LGR'!Q21*'final totals'!AJ9)</f>
        <v>13.249958295638002</v>
      </c>
      <c r="AF21" s="16">
        <f t="shared" si="38"/>
        <v>0</v>
      </c>
      <c r="AG21" s="16">
        <f>(P21*'final totals'!$AG9)</f>
        <v>13.249958295638002</v>
      </c>
      <c r="AH21" s="16">
        <f t="shared" si="39"/>
        <v>0</v>
      </c>
      <c r="AI21" s="16">
        <f>('est abv LGR'!Q21*'final totals'!$AJ9)</f>
        <v>0</v>
      </c>
      <c r="AJ21" s="16">
        <f t="shared" si="40"/>
        <v>0</v>
      </c>
      <c r="AK21" s="16">
        <f>('est abv LGR'!R21*'final totals'!$AJ9)</f>
        <v>0</v>
      </c>
      <c r="AL21" s="16">
        <f t="shared" si="41"/>
        <v>0</v>
      </c>
    </row>
    <row r="22" spans="2:49" x14ac:dyDescent="0.25">
      <c r="B22">
        <f>'final totals'!K10</f>
        <v>5</v>
      </c>
      <c r="C22">
        <f>'final totals'!L10</f>
        <v>2018</v>
      </c>
      <c r="D22" t="str">
        <f>'final totals'!M10</f>
        <v>subyearling</v>
      </c>
      <c r="E22" t="str">
        <f>'final totals'!N10</f>
        <v>SR hatchery</v>
      </c>
      <c r="F22" t="str">
        <f>'final totals'!O10</f>
        <v>LFH UNK</v>
      </c>
      <c r="G22" s="145" t="str">
        <f>IFERROR(VLOOKUP(F22,'Individual Data'!$V$5:$AC$5544,8,FALSE),"Abv")</f>
        <v>Blw</v>
      </c>
      <c r="H22" s="16">
        <f>'final totals'!Q10</f>
        <v>91.153119145809541</v>
      </c>
      <c r="I22" s="16">
        <f>'final totals'!R10</f>
        <v>95.110223729581023</v>
      </c>
      <c r="J22" s="16">
        <f>'final totals'!S10</f>
        <v>0</v>
      </c>
      <c r="L22" s="16">
        <f>'Hauled Pnob (2)'!BP14</f>
        <v>11.607106636573036</v>
      </c>
      <c r="M22" s="16">
        <f>'Hauled Pnob (2)'!BQ14</f>
        <v>9.2120623916912319</v>
      </c>
      <c r="N22" s="16">
        <f>'Hauled Pnob (2)'!BR14</f>
        <v>0</v>
      </c>
      <c r="P22" s="16">
        <f>IF(L22&gt;H22,0,IF(G22="Abv",(H22-L22),((H22-L22)*(1-'Individual Data'!$AL$4))))</f>
        <v>53.773104456243871</v>
      </c>
      <c r="Q22" s="16">
        <f>IF(M22&gt;I22,0,IF(G22="Abv",(I22-M22),(I22-M22)*(1-'Individual Data'!$AL$4)))</f>
        <v>58.067157064413493</v>
      </c>
      <c r="R22" s="16">
        <f>IF(N22&gt;J22,0,IF(G22="Abv",(J22-N22),(J22-N22)*(1-'Individual Data'!$AK$4)))</f>
        <v>0</v>
      </c>
      <c r="T22" s="34" t="s">
        <v>3053</v>
      </c>
      <c r="U22">
        <v>6</v>
      </c>
      <c r="V22" s="30">
        <f t="shared" si="34"/>
        <v>0</v>
      </c>
      <c r="W22" s="30">
        <f>SUMIFS(Q$8:Q$97,$E$8:$E$97,"Stray",$B$8:$B$97,$U22)</f>
        <v>0</v>
      </c>
      <c r="X22" s="30">
        <f>SUMIFS(R$8:R$97,$E$8:$E$97,"Stray",$B$8:$B$97,$U22)</f>
        <v>0</v>
      </c>
      <c r="Y22" s="30">
        <f t="shared" si="29"/>
        <v>0</v>
      </c>
      <c r="Z22" s="33">
        <f t="shared" si="21"/>
        <v>0</v>
      </c>
      <c r="AB22" t="str">
        <f t="shared" si="6"/>
        <v>LFH UNK</v>
      </c>
      <c r="AC22" s="16">
        <f>(P22*'final totals'!AG10)+('est abv LGR'!Q22*'final totals'!AJ10)+('est abv LGR'!R22*'final totals'!AJ10)</f>
        <v>8.2727853009605958</v>
      </c>
      <c r="AD22" s="16">
        <f t="shared" si="37"/>
        <v>103.56747621969677</v>
      </c>
      <c r="AE22" s="16">
        <f>(P22*'final totals'!AG10)+('est abv LGR'!Q22*'final totals'!AJ10)</f>
        <v>8.2727853009605958</v>
      </c>
      <c r="AF22" s="16">
        <f t="shared" si="38"/>
        <v>103.56747621969677</v>
      </c>
      <c r="AG22" s="16">
        <f>(P22*'final totals'!$AG10)</f>
        <v>8.2727853009605958</v>
      </c>
      <c r="AH22" s="16">
        <f t="shared" si="39"/>
        <v>45.500319155283279</v>
      </c>
      <c r="AI22" s="16">
        <f>('est abv LGR'!Q22*'final totals'!$AJ10)</f>
        <v>0</v>
      </c>
      <c r="AJ22" s="16">
        <f t="shared" si="40"/>
        <v>58.067157064413493</v>
      </c>
      <c r="AK22" s="16">
        <f>('est abv LGR'!R22*'final totals'!$AJ10)</f>
        <v>0</v>
      </c>
      <c r="AL22" s="16">
        <f t="shared" si="41"/>
        <v>0</v>
      </c>
    </row>
    <row r="23" spans="2:49" x14ac:dyDescent="0.25">
      <c r="B23">
        <f>'final totals'!K11</f>
        <v>5</v>
      </c>
      <c r="C23">
        <f>'final totals'!L11</f>
        <v>2018</v>
      </c>
      <c r="D23" t="str">
        <f>'final totals'!M11</f>
        <v>subyearling</v>
      </c>
      <c r="E23" t="str">
        <f>'final totals'!N11</f>
        <v>SR hatchery</v>
      </c>
      <c r="F23" t="str">
        <f>'final totals'!O11</f>
        <v>LFHSO2</v>
      </c>
      <c r="G23" s="145" t="str">
        <f>IFERROR(VLOOKUP(F23,'Individual Data'!$V$5:$AC$5544,8,FALSE),"Abv")</f>
        <v>Blw</v>
      </c>
      <c r="H23" s="16">
        <f>'final totals'!Q11</f>
        <v>9.4904966014448569</v>
      </c>
      <c r="I23" s="16">
        <f>'final totals'!R11</f>
        <v>0</v>
      </c>
      <c r="J23" s="16">
        <f>'final totals'!S11</f>
        <v>0</v>
      </c>
      <c r="L23" s="16">
        <f>'Hauled Pnob (2)'!BP15</f>
        <v>4.2266106363990001</v>
      </c>
      <c r="M23" s="16">
        <f>'Hauled Pnob (2)'!BQ15</f>
        <v>0</v>
      </c>
      <c r="N23" s="16">
        <f>'Hauled Pnob (2)'!BR15</f>
        <v>0</v>
      </c>
      <c r="P23" s="16">
        <f>IF(L23&gt;H23,0,IF(G23="Abv",(H23-L23),((H23-L23)*(1-'Individual Data'!$AL$4))))</f>
        <v>3.5583869123709988</v>
      </c>
      <c r="Q23" s="16">
        <f>IF(M23&gt;I23,0,IF(G23="Abv",(I23-M23),(I23-M23)*(1-'Individual Data'!$AL$4)))</f>
        <v>0</v>
      </c>
      <c r="R23" s="16">
        <f>IF(N23&gt;J23,0,IF(G23="Abv",(J23-N23),(J23-N23)*(1-'Individual Data'!$AK$4)))</f>
        <v>0</v>
      </c>
      <c r="T23" s="34" t="s">
        <v>3203</v>
      </c>
      <c r="U23">
        <v>2</v>
      </c>
      <c r="V23" s="30">
        <f>SUMIFS(P$8:P$97,$E$8:$E$97,"stray",$B$8:$B$97,$U23)</f>
        <v>0</v>
      </c>
      <c r="W23" s="30">
        <f t="shared" ref="W23:W27" si="42">SUMIFS(Q$8:Q$97,$E$8:$E$97,"Stray",$B$8:$B$97,$U23)</f>
        <v>14.383414902630516</v>
      </c>
      <c r="X23" s="30">
        <f t="shared" ref="X23:X27" si="43">SUMIFS(R$8:R$97,$E$8:$E$97,"Stray",$B$8:$B$97,$U23)</f>
        <v>14.578358607946043</v>
      </c>
      <c r="Y23" s="30">
        <f t="shared" si="29"/>
        <v>14.383414902630516</v>
      </c>
      <c r="Z23" s="33">
        <f t="shared" si="21"/>
        <v>28.96177351057656</v>
      </c>
      <c r="AB23" t="str">
        <f t="shared" si="6"/>
        <v>LFHSO2</v>
      </c>
      <c r="AC23" s="16">
        <f>(P23*'final totals'!AG11)+('est abv LGR'!Q23*'final totals'!AJ11)+('est abv LGR'!R23*'final totals'!AJ11)</f>
        <v>0</v>
      </c>
      <c r="AD23" s="16">
        <f t="shared" si="37"/>
        <v>3.5583869123709988</v>
      </c>
      <c r="AE23" s="16">
        <f>(P23*'final totals'!AG11)+('est abv LGR'!Q23*'final totals'!AJ11)</f>
        <v>0</v>
      </c>
      <c r="AF23" s="16">
        <f t="shared" si="38"/>
        <v>3.5583869123709988</v>
      </c>
      <c r="AG23" s="16">
        <f>(P23*'final totals'!$AG11)</f>
        <v>0</v>
      </c>
      <c r="AH23" s="16">
        <f t="shared" si="39"/>
        <v>3.5583869123709988</v>
      </c>
      <c r="AI23" s="16">
        <f>('est abv LGR'!Q23*'final totals'!$AJ11)</f>
        <v>0</v>
      </c>
      <c r="AJ23" s="16">
        <f t="shared" si="40"/>
        <v>0</v>
      </c>
      <c r="AK23" s="16">
        <f>('est abv LGR'!R23*'final totals'!$AJ11)</f>
        <v>0</v>
      </c>
      <c r="AL23" s="16">
        <f t="shared" si="41"/>
        <v>0</v>
      </c>
    </row>
    <row r="24" spans="2:49" x14ac:dyDescent="0.25">
      <c r="B24">
        <f>'final totals'!K12</f>
        <v>5</v>
      </c>
      <c r="C24">
        <f>'final totals'!L12</f>
        <v>2018</v>
      </c>
      <c r="D24" t="str">
        <f>'final totals'!M12</f>
        <v>subyearling</v>
      </c>
      <c r="E24" t="str">
        <f>'final totals'!N12</f>
        <v>SR hatchery</v>
      </c>
      <c r="F24" t="str">
        <f>'final totals'!O12</f>
        <v>LFSO</v>
      </c>
      <c r="G24" s="145" t="str">
        <f>IFERROR(VLOOKUP(F24,'Individual Data'!$V$5:$AC$5544,8,FALSE),"Abv")</f>
        <v>Blw</v>
      </c>
      <c r="H24" s="16">
        <f>'final totals'!Q12</f>
        <v>44.865157516100091</v>
      </c>
      <c r="I24" s="16">
        <f>'final totals'!R12</f>
        <v>35.708619255333055</v>
      </c>
      <c r="J24" s="16">
        <f>'final totals'!S12</f>
        <v>0</v>
      </c>
      <c r="L24" s="16">
        <f>'Hauled Pnob (2)'!BP16</f>
        <v>6.3154711443605933</v>
      </c>
      <c r="M24" s="16">
        <f>'Hauled Pnob (2)'!BQ16</f>
        <v>3.9836057590889977</v>
      </c>
      <c r="N24" s="16">
        <f>'Hauled Pnob (2)'!BR16</f>
        <v>0</v>
      </c>
      <c r="P24" s="16">
        <f>IF(L24&gt;H24,0,IF(G24="Abv",(H24-L24),((H24-L24)*(1-'Individual Data'!$AL$4))))</f>
        <v>26.059587987295899</v>
      </c>
      <c r="Q24" s="16">
        <f>IF(M24&gt;I24,0,IF(G24="Abv",(I24-M24),(I24-M24)*(1-'Individual Data'!$AL$4)))</f>
        <v>21.446109123460978</v>
      </c>
      <c r="R24" s="16">
        <f>IF(N24&gt;J24,0,IF(G24="Abv",(J24-N24),(J24-N24)*(1-'Individual Data'!$AK$4)))</f>
        <v>0</v>
      </c>
      <c r="T24" s="34" t="s">
        <v>3203</v>
      </c>
      <c r="U24">
        <v>3</v>
      </c>
      <c r="V24" s="30">
        <f t="shared" ref="V24:V27" si="44">SUMIFS(P$8:P$97,$E$8:$E$97,"stray",$B$8:$B$97,$U24)</f>
        <v>0</v>
      </c>
      <c r="W24" s="30">
        <f t="shared" si="42"/>
        <v>113.26726146311327</v>
      </c>
      <c r="X24" s="30">
        <f t="shared" si="43"/>
        <v>13.171434819527967</v>
      </c>
      <c r="Y24" s="30">
        <f t="shared" si="29"/>
        <v>113.26726146311327</v>
      </c>
      <c r="Z24" s="33">
        <f t="shared" si="21"/>
        <v>126.43869628264125</v>
      </c>
      <c r="AB24" t="str">
        <f t="shared" si="6"/>
        <v>LFSO</v>
      </c>
      <c r="AC24" s="16">
        <f>(P24*'final totals'!AG12)+('est abv LGR'!Q24*'final totals'!AJ12)+('est abv LGR'!R24*'final totals'!AJ12)</f>
        <v>18.391321274513196</v>
      </c>
      <c r="AD24" s="16">
        <f t="shared" si="37"/>
        <v>29.114375836243681</v>
      </c>
      <c r="AE24" s="16">
        <f>(P24*'final totals'!AG12)+('est abv LGR'!Q24*'final totals'!AJ12)</f>
        <v>18.391321274513196</v>
      </c>
      <c r="AF24" s="16">
        <f t="shared" si="38"/>
        <v>29.114375836243681</v>
      </c>
      <c r="AG24" s="16">
        <f>(P24*'final totals'!$AG12)</f>
        <v>13.029793993647949</v>
      </c>
      <c r="AH24" s="16">
        <f t="shared" si="39"/>
        <v>13.029793993647949</v>
      </c>
      <c r="AI24" s="16">
        <f>('est abv LGR'!Q24*'final totals'!$AJ12)</f>
        <v>5.3615272808652445</v>
      </c>
      <c r="AJ24" s="16">
        <f t="shared" si="40"/>
        <v>16.084581842595732</v>
      </c>
      <c r="AK24" s="16">
        <f>('est abv LGR'!R24*'final totals'!$AJ12)</f>
        <v>0</v>
      </c>
      <c r="AL24" s="16">
        <f t="shared" si="41"/>
        <v>0</v>
      </c>
    </row>
    <row r="25" spans="2:49" x14ac:dyDescent="0.25">
      <c r="B25">
        <f>'final totals'!K13</f>
        <v>5</v>
      </c>
      <c r="C25">
        <f>'final totals'!L13</f>
        <v>2018</v>
      </c>
      <c r="D25" t="str">
        <f>'final totals'!M13</f>
        <v>yearling</v>
      </c>
      <c r="E25" t="str">
        <f>'final totals'!N13</f>
        <v>SR hatchery</v>
      </c>
      <c r="F25" t="str">
        <f>'final totals'!O13</f>
        <v>LFYO</v>
      </c>
      <c r="G25" s="145" t="str">
        <f>IFERROR(VLOOKUP(F25,'Individual Data'!$V$5:$AC$5544,8,FALSE),"Abv")</f>
        <v>Blw</v>
      </c>
      <c r="H25" s="16">
        <f>'final totals'!Q13</f>
        <v>696.37312837725153</v>
      </c>
      <c r="I25" s="16">
        <f>'final totals'!R13</f>
        <v>289.51097531812081</v>
      </c>
      <c r="J25" s="16">
        <f>'final totals'!S13</f>
        <v>0</v>
      </c>
      <c r="L25" s="16">
        <f>'Hauled Pnob (2)'!BP17</f>
        <v>38.076914027378137</v>
      </c>
      <c r="M25" s="16">
        <f>'Hauled Pnob (2)'!BQ17</f>
        <v>16.070770748911126</v>
      </c>
      <c r="N25" s="16">
        <f>'Hauled Pnob (2)'!BR17</f>
        <v>0</v>
      </c>
      <c r="P25" s="16">
        <f>IF(L25&gt;H25,0,IF(G25="Abv",(H25-L25),((H25-L25)*(1-'Individual Data'!$AL$4))))</f>
        <v>445.00824090051435</v>
      </c>
      <c r="Q25" s="16">
        <f>IF(M25&gt;I25,0,IF(G25="Abv",(I25-M25),(I25-M25)*(1-'Individual Data'!$AL$4)))</f>
        <v>184.84557828878573</v>
      </c>
      <c r="R25" s="16">
        <f>IF(N25&gt;J25,0,IF(G25="Abv",(J25-N25),(J25-N25)*(1-'Individual Data'!$AK$4)))</f>
        <v>0</v>
      </c>
      <c r="T25" s="34" t="s">
        <v>3203</v>
      </c>
      <c r="U25">
        <v>4</v>
      </c>
      <c r="V25" s="30">
        <f t="shared" si="44"/>
        <v>513.24855192360144</v>
      </c>
      <c r="W25" s="30">
        <f t="shared" si="42"/>
        <v>508.31454278854102</v>
      </c>
      <c r="X25" s="30">
        <f t="shared" si="43"/>
        <v>0</v>
      </c>
      <c r="Y25" s="30">
        <f t="shared" si="29"/>
        <v>1021.5630947121424</v>
      </c>
      <c r="Z25" s="33">
        <f t="shared" si="21"/>
        <v>1021.5630947121424</v>
      </c>
      <c r="AB25" t="str">
        <f t="shared" si="6"/>
        <v>LFYO</v>
      </c>
      <c r="AC25" s="16">
        <f>(P25*'final totals'!AG13)+('est abv LGR'!Q25*'final totals'!AJ13)+('est abv LGR'!R25*'final totals'!AJ13)</f>
        <v>611.7476279968713</v>
      </c>
      <c r="AD25" s="16">
        <f t="shared" si="37"/>
        <v>18.10619119242881</v>
      </c>
      <c r="AE25" s="16">
        <f>(P25*'final totals'!AG13)+('est abv LGR'!Q25*'final totals'!AJ13)</f>
        <v>611.7476279968713</v>
      </c>
      <c r="AF25" s="16">
        <f t="shared" si="38"/>
        <v>18.10619119242881</v>
      </c>
      <c r="AG25" s="16">
        <f>(P25*'final totals'!$AG13)</f>
        <v>438.82757088800724</v>
      </c>
      <c r="AH25" s="16">
        <f t="shared" si="39"/>
        <v>6.1806700125071075</v>
      </c>
      <c r="AI25" s="16">
        <f>('est abv LGR'!Q25*'final totals'!$AJ13)</f>
        <v>172.92005710886406</v>
      </c>
      <c r="AJ25" s="16">
        <f t="shared" si="40"/>
        <v>11.925521179921674</v>
      </c>
      <c r="AK25" s="16">
        <f>('est abv LGR'!R25*'final totals'!$AJ13)</f>
        <v>0</v>
      </c>
      <c r="AL25" s="16">
        <f t="shared" si="41"/>
        <v>0</v>
      </c>
    </row>
    <row r="26" spans="2:49" x14ac:dyDescent="0.25">
      <c r="B26">
        <f>'final totals'!K14</f>
        <v>5</v>
      </c>
      <c r="C26">
        <f>'final totals'!L14</f>
        <v>2018</v>
      </c>
      <c r="D26" t="str">
        <f>'final totals'!M14</f>
        <v>subyearling</v>
      </c>
      <c r="E26" t="str">
        <f>'final totals'!N14</f>
        <v>SR hatchery</v>
      </c>
      <c r="F26" t="str">
        <f>'final totals'!O14</f>
        <v>PLA1</v>
      </c>
      <c r="G26" s="145" t="str">
        <f>IFERROR(VLOOKUP(F26,'Individual Data'!$V$5:$AC$5544,8,FALSE),"Abv")</f>
        <v>Abv</v>
      </c>
      <c r="H26" s="16">
        <f>'final totals'!Q14</f>
        <v>104.20695583882386</v>
      </c>
      <c r="I26" s="16">
        <f>'final totals'!R14</f>
        <v>82.184750875614156</v>
      </c>
      <c r="J26" s="16">
        <f>'final totals'!S14</f>
        <v>0</v>
      </c>
      <c r="L26" s="16">
        <f>'Hauled Pnob (2)'!BP18</f>
        <v>11.618417982301082</v>
      </c>
      <c r="M26" s="16">
        <f>'Hauled Pnob (2)'!BQ18</f>
        <v>11.205863094951059</v>
      </c>
      <c r="N26" s="16">
        <f>'Hauled Pnob (2)'!BR18</f>
        <v>0</v>
      </c>
      <c r="P26" s="16">
        <f>IF(L26&gt;H26,0,IF(G26="Abv",(H26-L26),((H26-L26)*(1-'Individual Data'!$AL$4))))</f>
        <v>92.588537856522777</v>
      </c>
      <c r="Q26" s="16">
        <f>IF(M26&gt;I26,0,IF(G26="Abv",(I26-M26),(I26-M26)*(1-'Individual Data'!$AL$4)))</f>
        <v>70.978887780663101</v>
      </c>
      <c r="R26" s="16">
        <f>IF(N26&gt;J26,0,IF(G26="Abv",(J26-N26),(J26-N26)*(1-'Individual Data'!$AK$4)))</f>
        <v>0</v>
      </c>
      <c r="T26" s="34" t="s">
        <v>3203</v>
      </c>
      <c r="U26">
        <v>5</v>
      </c>
      <c r="V26" s="30">
        <f t="shared" si="44"/>
        <v>198.76555799498738</v>
      </c>
      <c r="W26" s="30">
        <f t="shared" si="42"/>
        <v>45.778548113515569</v>
      </c>
      <c r="X26" s="30">
        <f t="shared" si="43"/>
        <v>0</v>
      </c>
      <c r="Y26" s="30">
        <f t="shared" si="29"/>
        <v>244.54410610850294</v>
      </c>
      <c r="Z26" s="33">
        <f t="shared" si="21"/>
        <v>244.54410610850294</v>
      </c>
      <c r="AB26" t="str">
        <f t="shared" si="6"/>
        <v>PLA1</v>
      </c>
      <c r="AC26" s="16">
        <f>(P26*'final totals'!AG14)+('est abv LGR'!Q26*'final totals'!AJ14)+('est abv LGR'!R26*'final totals'!AJ14)</f>
        <v>66.352289842505812</v>
      </c>
      <c r="AD26" s="16">
        <f t="shared" si="37"/>
        <v>97.215135794680052</v>
      </c>
      <c r="AE26" s="16">
        <f>(P26*'final totals'!AG14)+('est abv LGR'!Q26*'final totals'!AJ14)</f>
        <v>66.352289842505812</v>
      </c>
      <c r="AF26" s="16">
        <f t="shared" si="38"/>
        <v>97.215135794680052</v>
      </c>
      <c r="AG26" s="16">
        <f>(P26*'final totals'!$AG14)</f>
        <v>30.862845952174258</v>
      </c>
      <c r="AH26" s="16">
        <f t="shared" si="39"/>
        <v>61.725691904348523</v>
      </c>
      <c r="AI26" s="16">
        <f>('est abv LGR'!Q26*'final totals'!$AJ14)</f>
        <v>35.48944389033155</v>
      </c>
      <c r="AJ26" s="16">
        <f t="shared" si="40"/>
        <v>35.48944389033155</v>
      </c>
      <c r="AK26" s="16">
        <f>('est abv LGR'!R26*'final totals'!$AJ14)</f>
        <v>0</v>
      </c>
      <c r="AL26" s="16">
        <f t="shared" si="41"/>
        <v>0</v>
      </c>
    </row>
    <row r="27" spans="2:49" ht="15.75" thickBot="1" x14ac:dyDescent="0.3">
      <c r="B27">
        <f>'final totals'!K15</f>
        <v>5</v>
      </c>
      <c r="C27">
        <f>'final totals'!L15</f>
        <v>2018</v>
      </c>
      <c r="D27" t="str">
        <f>'final totals'!M15</f>
        <v>subyearling</v>
      </c>
      <c r="E27" t="str">
        <f>'final totals'!N15</f>
        <v>SR hatchery</v>
      </c>
      <c r="F27" t="str">
        <f>'final totals'!O15</f>
        <v>PLA2</v>
      </c>
      <c r="G27" s="145" t="str">
        <f>IFERROR(VLOOKUP(F27,'Individual Data'!$V$5:$AC$5544,8,FALSE),"Abv")</f>
        <v>Abv</v>
      </c>
      <c r="H27" s="16">
        <f>'final totals'!Q15</f>
        <v>20.472134649132137</v>
      </c>
      <c r="I27" s="16">
        <f>'final totals'!R15</f>
        <v>0</v>
      </c>
      <c r="J27" s="16">
        <f>'final totals'!S15</f>
        <v>0</v>
      </c>
      <c r="L27" s="16">
        <f>'Hauled Pnob (2)'!BP19</f>
        <v>3.1379153015874213</v>
      </c>
      <c r="M27" s="16">
        <f>'Hauled Pnob (2)'!BQ19</f>
        <v>0</v>
      </c>
      <c r="N27" s="16">
        <f>'Hauled Pnob (2)'!BR19</f>
        <v>0</v>
      </c>
      <c r="P27" s="16">
        <f>IF(L27&gt;H27,0,IF(G27="Abv",(H27-L27),((H27-L27)*(1-'Individual Data'!$AL$4))))</f>
        <v>17.334219347544717</v>
      </c>
      <c r="Q27" s="16">
        <f>IF(M27&gt;I27,0,IF(G27="Abv",(I27-M27),(I27-M27)*(1-'Individual Data'!$AL$4)))</f>
        <v>0</v>
      </c>
      <c r="R27" s="16">
        <f>IF(N27&gt;J27,0,IF(G27="Abv",(J27-N27),(J27-N27)*(1-'Individual Data'!$AK$4)))</f>
        <v>0</v>
      </c>
      <c r="T27" s="35" t="s">
        <v>3203</v>
      </c>
      <c r="U27" s="208">
        <v>6</v>
      </c>
      <c r="V27" s="56">
        <f t="shared" si="44"/>
        <v>0</v>
      </c>
      <c r="W27" s="56">
        <f t="shared" si="42"/>
        <v>0</v>
      </c>
      <c r="X27" s="56">
        <f t="shared" si="43"/>
        <v>0</v>
      </c>
      <c r="Y27" s="56">
        <f t="shared" si="29"/>
        <v>0</v>
      </c>
      <c r="Z27" s="55">
        <f t="shared" si="21"/>
        <v>0</v>
      </c>
      <c r="AB27" t="str">
        <f t="shared" si="6"/>
        <v>PLA2</v>
      </c>
      <c r="AC27" s="16">
        <f>(P27*'final totals'!AG15)+('est abv LGR'!Q27*'final totals'!AJ15)+('est abv LGR'!R27*'final totals'!AJ15)</f>
        <v>17.334219347544717</v>
      </c>
      <c r="AD27" s="16">
        <f t="shared" si="37"/>
        <v>0</v>
      </c>
      <c r="AE27" s="16">
        <f>(P27*'final totals'!AG15)+('est abv LGR'!Q27*'final totals'!AJ15)</f>
        <v>17.334219347544717</v>
      </c>
      <c r="AF27" s="16">
        <f t="shared" si="38"/>
        <v>0</v>
      </c>
      <c r="AG27" s="16">
        <f>(P27*'final totals'!$AG15)</f>
        <v>17.334219347544717</v>
      </c>
      <c r="AH27" s="16">
        <f t="shared" si="39"/>
        <v>0</v>
      </c>
      <c r="AI27" s="16">
        <f>('est abv LGR'!Q27*'final totals'!$AJ15)</f>
        <v>0</v>
      </c>
      <c r="AJ27" s="16">
        <f t="shared" si="40"/>
        <v>0</v>
      </c>
      <c r="AK27" s="16">
        <f>('est abv LGR'!R27*'final totals'!$AJ15)</f>
        <v>0</v>
      </c>
      <c r="AL27" s="16">
        <f t="shared" si="41"/>
        <v>0</v>
      </c>
    </row>
    <row r="28" spans="2:49" x14ac:dyDescent="0.25">
      <c r="B28">
        <f>'final totals'!K16</f>
        <v>4</v>
      </c>
      <c r="C28">
        <f>'final totals'!L16</f>
        <v>2019</v>
      </c>
      <c r="D28" t="str">
        <f>'final totals'!M16</f>
        <v>subyearling</v>
      </c>
      <c r="E28" t="str">
        <f>'final totals'!N16</f>
        <v>SR hatchery</v>
      </c>
      <c r="F28" t="str">
        <f>'final totals'!O16</f>
        <v>BCA1</v>
      </c>
      <c r="G28" s="145" t="str">
        <f>IFERROR(VLOOKUP(F28,'Individual Data'!$V$5:$AC$5544,8,FALSE),"Abv")</f>
        <v>Abv</v>
      </c>
      <c r="H28" s="16">
        <f>'final totals'!Q16</f>
        <v>1182.5132863538204</v>
      </c>
      <c r="I28" s="16">
        <f>'final totals'!R16</f>
        <v>1022.8859815510516</v>
      </c>
      <c r="J28" s="16">
        <f>'final totals'!S16</f>
        <v>0</v>
      </c>
      <c r="L28" s="16">
        <f>'Hauled Pnob (2)'!BP20</f>
        <v>119.66793679927676</v>
      </c>
      <c r="M28" s="16">
        <f>'Hauled Pnob (2)'!BQ20</f>
        <v>101.76707139264597</v>
      </c>
      <c r="N28" s="16">
        <f>'Hauled Pnob (2)'!BR20</f>
        <v>0</v>
      </c>
      <c r="P28" s="16">
        <f>IF(L28&gt;H28,0,IF(G28="Abv",(H28-L28),((H28-L28)*(1-'Individual Data'!$AL$4))))</f>
        <v>1062.8453495545436</v>
      </c>
      <c r="Q28" s="16">
        <f>IF(M28&gt;I28,0,IF(G28="Abv",(I28-M28),(I28-M28)*(1-'Individual Data'!$AL$4)))</f>
        <v>921.11891015840558</v>
      </c>
      <c r="R28" s="16">
        <f>IF(N28&gt;J28,0,IF(G28="Abv",(J28-N28),(J28-N28)*(1-'Individual Data'!$AK$4)))</f>
        <v>0</v>
      </c>
      <c r="T28" s="16"/>
      <c r="U28" s="16"/>
      <c r="V28" s="30"/>
      <c r="W28" s="30"/>
      <c r="X28" s="30"/>
      <c r="Y28" s="30"/>
      <c r="Z28" s="30"/>
      <c r="AB28" t="str">
        <f t="shared" si="6"/>
        <v>BCA1</v>
      </c>
      <c r="AC28" s="16">
        <f>(P28*'final totals'!AG16)+('est abv LGR'!Q28*'final totals'!AJ16)+('est abv LGR'!R28*'final totals'!AJ16)</f>
        <v>470.66180169451593</v>
      </c>
      <c r="AD28" s="16">
        <f t="shared" si="37"/>
        <v>1513.3024580184333</v>
      </c>
      <c r="AE28" s="16">
        <f>(P28*'final totals'!AG16)+('est abv LGR'!Q28*'final totals'!AJ16)</f>
        <v>470.66180169451593</v>
      </c>
      <c r="AF28" s="16">
        <f t="shared" si="38"/>
        <v>1513.3024580184333</v>
      </c>
      <c r="AG28" s="16">
        <f>(P28*'final totals'!$AG16)</f>
        <v>228.26208849493554</v>
      </c>
      <c r="AH28" s="16">
        <f t="shared" si="39"/>
        <v>834.58326105960805</v>
      </c>
      <c r="AI28" s="16">
        <f>('est abv LGR'!Q28*'final totals'!$AJ16)</f>
        <v>242.39971319958039</v>
      </c>
      <c r="AJ28" s="16">
        <f t="shared" si="40"/>
        <v>678.71919695882525</v>
      </c>
      <c r="AK28" s="16">
        <f>('est abv LGR'!R28*'final totals'!$AJ16)</f>
        <v>0</v>
      </c>
      <c r="AL28" s="16">
        <f t="shared" si="41"/>
        <v>0</v>
      </c>
    </row>
    <row r="29" spans="2:49" x14ac:dyDescent="0.25">
      <c r="B29">
        <f>'final totals'!K17</f>
        <v>4</v>
      </c>
      <c r="C29">
        <f>'final totals'!L17</f>
        <v>2019</v>
      </c>
      <c r="D29" t="str">
        <f>'final totals'!M17</f>
        <v>subyearling</v>
      </c>
      <c r="E29" t="str">
        <f>'final totals'!N17</f>
        <v>SR hatchery</v>
      </c>
      <c r="F29" t="str">
        <f>'final totals'!O17</f>
        <v>BCA2</v>
      </c>
      <c r="G29" s="145" t="str">
        <f>IFERROR(VLOOKUP(F29,'Individual Data'!$V$5:$AC$5544,8,FALSE),"Abv")</f>
        <v>Abv</v>
      </c>
      <c r="H29" s="16">
        <f>'final totals'!Q17</f>
        <v>170.14188515302271</v>
      </c>
      <c r="I29" s="16">
        <f>'final totals'!R17</f>
        <v>83.890324739453163</v>
      </c>
      <c r="J29" s="16">
        <f>'final totals'!S17</f>
        <v>0</v>
      </c>
      <c r="L29" s="16">
        <f>'Hauled Pnob (2)'!BP21</f>
        <v>8.4989333538331699</v>
      </c>
      <c r="M29" s="16">
        <f>'Hauled Pnob (2)'!BQ21</f>
        <v>2.147540469089888</v>
      </c>
      <c r="N29" s="16">
        <f>'Hauled Pnob (2)'!BR21</f>
        <v>0</v>
      </c>
      <c r="P29" s="16">
        <f>IF(L29&gt;H29,0,IF(G29="Abv",(H29-L29),((H29-L29)*(1-'Individual Data'!$AL$4))))</f>
        <v>161.64295179918955</v>
      </c>
      <c r="Q29" s="16">
        <f>IF(M29&gt;I29,0,IF(G29="Abv",(I29-M29),(I29-M29)*(1-'Individual Data'!$AL$4)))</f>
        <v>81.742784270363273</v>
      </c>
      <c r="R29" s="16">
        <f>IF(N29&gt;J29,0,IF(G29="Abv",(J29-N29),(J29-N29)*(1-'Individual Data'!$AK$4)))</f>
        <v>0</v>
      </c>
      <c r="AB29" t="str">
        <f t="shared" si="6"/>
        <v>BCA2</v>
      </c>
      <c r="AC29" s="16">
        <f>(P29*'final totals'!AG17)+('est abv LGR'!Q29*'final totals'!AJ17)+('est abv LGR'!R29*'final totals'!AJ17)</f>
        <v>176.92586770299849</v>
      </c>
      <c r="AD29" s="16">
        <f t="shared" si="37"/>
        <v>66.459868366554332</v>
      </c>
      <c r="AE29" s="16">
        <f>(P29*'final totals'!AG17)+('est abv LGR'!Q29*'final totals'!AJ17)</f>
        <v>176.92586770299849</v>
      </c>
      <c r="AF29" s="16">
        <f t="shared" si="38"/>
        <v>66.459868366554332</v>
      </c>
      <c r="AG29" s="16">
        <f>(P29*'final totals'!$AG17)</f>
        <v>118.538164652739</v>
      </c>
      <c r="AH29" s="16">
        <f t="shared" si="39"/>
        <v>43.104787146450548</v>
      </c>
      <c r="AI29" s="16">
        <f>('est abv LGR'!Q29*'final totals'!$AJ17)</f>
        <v>58.387703050259482</v>
      </c>
      <c r="AJ29" s="16">
        <f t="shared" si="40"/>
        <v>23.355081220103791</v>
      </c>
      <c r="AK29" s="16">
        <f>('est abv LGR'!R29*'final totals'!$AJ17)</f>
        <v>0</v>
      </c>
      <c r="AL29" s="16">
        <f t="shared" si="41"/>
        <v>0</v>
      </c>
    </row>
    <row r="30" spans="2:49" x14ac:dyDescent="0.25">
      <c r="B30">
        <f>'final totals'!K18</f>
        <v>4</v>
      </c>
      <c r="C30">
        <f>'final totals'!L18</f>
        <v>2019</v>
      </c>
      <c r="D30" t="str">
        <f>'final totals'!M18</f>
        <v>subyearling</v>
      </c>
      <c r="E30" t="str">
        <f>'final totals'!N18</f>
        <v>SR hatchery</v>
      </c>
      <c r="F30" t="str">
        <f>'final totals'!O18</f>
        <v>CJA1</v>
      </c>
      <c r="G30" s="145" t="str">
        <f>IFERROR(VLOOKUP(F30,'Individual Data'!$V$5:$AC$5544,8,FALSE),"Abv")</f>
        <v>Abv</v>
      </c>
      <c r="H30" s="16">
        <f>'final totals'!Q18</f>
        <v>2036.8619934252063</v>
      </c>
      <c r="I30" s="16">
        <f>'final totals'!R18</f>
        <v>1388.8866290256844</v>
      </c>
      <c r="J30" s="16">
        <f>'final totals'!S18</f>
        <v>0</v>
      </c>
      <c r="L30" s="16">
        <f>'Hauled Pnob (2)'!BP22</f>
        <v>137.4321453337991</v>
      </c>
      <c r="M30" s="16">
        <f>'Hauled Pnob (2)'!BQ22</f>
        <v>91.38181698798617</v>
      </c>
      <c r="N30" s="16">
        <f>'Hauled Pnob (2)'!BR22</f>
        <v>0</v>
      </c>
      <c r="P30" s="16">
        <f>IF(L30&gt;H30,0,IF(G30="Abv",(H30-L30),((H30-L30)*(1-'Individual Data'!$AL$4))))</f>
        <v>1899.4298480914072</v>
      </c>
      <c r="Q30" s="16">
        <f>IF(M30&gt;I30,0,IF(G30="Abv",(I30-M30),(I30-M30)*(1-'Individual Data'!$AL$4)))</f>
        <v>1297.5048120376982</v>
      </c>
      <c r="R30" s="16">
        <f>IF(N30&gt;J30,0,IF(G30="Abv",(J30-N30),(J30-N30)*(1-'Individual Data'!$AK$4)))</f>
        <v>0</v>
      </c>
      <c r="AB30" t="str">
        <f t="shared" si="6"/>
        <v>CJA1</v>
      </c>
      <c r="AC30" s="16">
        <f>(P30*'final totals'!AG18)+('est abv LGR'!Q30*'final totals'!AJ18)+('est abv LGR'!R30*'final totals'!AJ18)</f>
        <v>880.42998208429401</v>
      </c>
      <c r="AD30" s="16">
        <f t="shared" si="37"/>
        <v>2316.5046780448115</v>
      </c>
      <c r="AE30" s="16">
        <f>(P30*'final totals'!AG18)+('est abv LGR'!Q30*'final totals'!AJ18)</f>
        <v>880.42998208429401</v>
      </c>
      <c r="AF30" s="16">
        <f t="shared" si="38"/>
        <v>2316.5046780448115</v>
      </c>
      <c r="AG30" s="16">
        <f>(P30*'final totals'!$AG18)</f>
        <v>477.15145942392837</v>
      </c>
      <c r="AH30" s="16">
        <f t="shared" si="39"/>
        <v>1422.2783886674788</v>
      </c>
      <c r="AI30" s="16">
        <f>('est abv LGR'!Q30*'final totals'!$AJ18)</f>
        <v>403.27852266036564</v>
      </c>
      <c r="AJ30" s="16">
        <f t="shared" si="40"/>
        <v>894.22628937733259</v>
      </c>
      <c r="AK30" s="16">
        <f>('est abv LGR'!R30*'final totals'!$AJ18)</f>
        <v>0</v>
      </c>
      <c r="AL30" s="16">
        <f t="shared" si="41"/>
        <v>0</v>
      </c>
    </row>
    <row r="31" spans="2:49" ht="15.75" thickBot="1" x14ac:dyDescent="0.3">
      <c r="B31">
        <f>'final totals'!K19</f>
        <v>4</v>
      </c>
      <c r="C31">
        <f>'final totals'!L19</f>
        <v>2019</v>
      </c>
      <c r="D31" t="str">
        <f>'final totals'!M19</f>
        <v>subyearling</v>
      </c>
      <c r="E31" t="str">
        <f>'final totals'!N19</f>
        <v>SR hatchery</v>
      </c>
      <c r="F31" t="str">
        <f>'final totals'!O19</f>
        <v>CJA2</v>
      </c>
      <c r="G31" s="145" t="str">
        <f>IFERROR(VLOOKUP(F31,'Individual Data'!$V$5:$AC$5544,8,FALSE),"Abv")</f>
        <v>Abv</v>
      </c>
      <c r="H31" s="16">
        <f>'final totals'!Q19</f>
        <v>255.42745778765945</v>
      </c>
      <c r="I31" s="16">
        <f>'final totals'!R19</f>
        <v>227.03562030271868</v>
      </c>
      <c r="J31" s="16">
        <f>'final totals'!S19</f>
        <v>0</v>
      </c>
      <c r="L31" s="16">
        <f>'Hauled Pnob (2)'!BP23</f>
        <v>11.642531333731821</v>
      </c>
      <c r="M31" s="16">
        <f>'Hauled Pnob (2)'!BQ23</f>
        <v>27.006659460535491</v>
      </c>
      <c r="N31" s="16">
        <f>'Hauled Pnob (2)'!BR23</f>
        <v>0</v>
      </c>
      <c r="P31" s="16">
        <f>IF(L31&gt;H31,0,IF(G31="Abv",(H31-L31),((H31-L31)*(1-'Individual Data'!$AL$4))))</f>
        <v>243.78492645392762</v>
      </c>
      <c r="Q31" s="16">
        <f>IF(M31&gt;I31,0,IF(G31="Abv",(I31-M31),(I31-M31)*(1-'Individual Data'!$AL$4)))</f>
        <v>200.02896084218318</v>
      </c>
      <c r="R31" s="16">
        <f>IF(N31&gt;J31,0,IF(G31="Abv",(J31-N31),(J31-N31)*(1-'Individual Data'!$AK$4)))</f>
        <v>0</v>
      </c>
      <c r="T31" s="269" t="s">
        <v>23491</v>
      </c>
      <c r="U31" s="269"/>
      <c r="V31" s="269"/>
      <c r="W31" s="269"/>
      <c r="X31" s="269"/>
      <c r="Y31" s="269"/>
      <c r="Z31" s="269"/>
      <c r="AB31" t="str">
        <f t="shared" si="6"/>
        <v>CJA2</v>
      </c>
      <c r="AC31" s="16">
        <f>(P31*'final totals'!AG19)+('est abv LGR'!Q31*'final totals'!AJ19)+('est abv LGR'!R31*'final totals'!AJ19)</f>
        <v>417.50327209532685</v>
      </c>
      <c r="AD31" s="16">
        <f t="shared" si="37"/>
        <v>26.310615200783957</v>
      </c>
      <c r="AE31" s="16">
        <f>(P31*'final totals'!AG19)+('est abv LGR'!Q31*'final totals'!AJ19)</f>
        <v>417.50327209532685</v>
      </c>
      <c r="AF31" s="16">
        <f t="shared" si="38"/>
        <v>26.310615200783957</v>
      </c>
      <c r="AG31" s="16">
        <f>(P31*'final totals'!$AG19)</f>
        <v>235.6587622387967</v>
      </c>
      <c r="AH31" s="16">
        <f t="shared" si="39"/>
        <v>8.1261642151309275</v>
      </c>
      <c r="AI31" s="16">
        <f>('est abv LGR'!Q31*'final totals'!$AJ19)</f>
        <v>181.84450985653015</v>
      </c>
      <c r="AJ31" s="16">
        <f t="shared" si="40"/>
        <v>18.184450985653029</v>
      </c>
      <c r="AK31" s="16">
        <f>('est abv LGR'!R31*'final totals'!$AJ19)</f>
        <v>0</v>
      </c>
      <c r="AL31" s="16">
        <f t="shared" si="41"/>
        <v>0</v>
      </c>
    </row>
    <row r="32" spans="2:49" x14ac:dyDescent="0.25">
      <c r="B32">
        <f>'final totals'!K20</f>
        <v>4</v>
      </c>
      <c r="C32">
        <f>'final totals'!L20</f>
        <v>2019</v>
      </c>
      <c r="D32" t="str">
        <f>'final totals'!M20</f>
        <v>subyearling</v>
      </c>
      <c r="E32" t="str">
        <f>'final totals'!N20</f>
        <v>SR hatchery</v>
      </c>
      <c r="F32" t="str">
        <f>'final totals'!O20</f>
        <v>GRR</v>
      </c>
      <c r="G32" s="145" t="str">
        <f>IFERROR(VLOOKUP(F32,'Individual Data'!$V$5:$AC$5544,8,FALSE),"Abv")</f>
        <v>Abv</v>
      </c>
      <c r="H32" s="16">
        <f>'final totals'!Q20</f>
        <v>294.68098231942179</v>
      </c>
      <c r="I32" s="16">
        <f>'final totals'!R20</f>
        <v>266.15330402920551</v>
      </c>
      <c r="J32" s="16">
        <f>'final totals'!S20</f>
        <v>0</v>
      </c>
      <c r="L32" s="16">
        <f>'Hauled Pnob (2)'!BP24</f>
        <v>8.428235480381808</v>
      </c>
      <c r="M32" s="16">
        <f>'Hauled Pnob (2)'!BQ24</f>
        <v>4.2950809381797761</v>
      </c>
      <c r="N32" s="16">
        <f>'Hauled Pnob (2)'!BR24</f>
        <v>0</v>
      </c>
      <c r="P32" s="16">
        <f>IF(L32&gt;H32,0,IF(G32="Abv",(H32-L32),((H32-L32)*(1-'Individual Data'!$AL$4))))</f>
        <v>286.25274683903996</v>
      </c>
      <c r="Q32" s="16">
        <f>IF(M32&gt;I32,0,IF(G32="Abv",(I32-M32),(I32-M32)*(1-'Individual Data'!$AL$4)))</f>
        <v>261.85822309102576</v>
      </c>
      <c r="R32" s="16">
        <f>IF(N32&gt;J32,0,IF(G32="Abv",(J32-N32),(J32-N32)*(1-'Individual Data'!$AK$4)))</f>
        <v>0</v>
      </c>
      <c r="T32" s="31"/>
      <c r="U32" s="58"/>
      <c r="V32" s="58" t="s">
        <v>14</v>
      </c>
      <c r="W32" s="58" t="s">
        <v>6</v>
      </c>
      <c r="X32" s="58" t="s">
        <v>3120</v>
      </c>
      <c r="Y32" s="58" t="s">
        <v>3102</v>
      </c>
      <c r="Z32" s="135" t="s">
        <v>3084</v>
      </c>
      <c r="AB32" t="str">
        <f t="shared" si="6"/>
        <v>GRR</v>
      </c>
      <c r="AC32" s="16">
        <f>(P32*'final totals'!AG20)+('est abv LGR'!Q32*'final totals'!AJ20)+('est abv LGR'!R32*'final totals'!AJ20)</f>
        <v>526.12387620904224</v>
      </c>
      <c r="AD32" s="16">
        <f t="shared" si="37"/>
        <v>21.987093721023484</v>
      </c>
      <c r="AE32" s="16">
        <f>(P32*'final totals'!AG20)+('est abv LGR'!Q32*'final totals'!AJ20)</f>
        <v>526.12387620904224</v>
      </c>
      <c r="AF32" s="16">
        <f t="shared" si="38"/>
        <v>21.987093721023484</v>
      </c>
      <c r="AG32" s="16">
        <f>(P32*'final totals'!$AG20)</f>
        <v>275.65079325240885</v>
      </c>
      <c r="AH32" s="16">
        <f t="shared" si="39"/>
        <v>10.601953586631112</v>
      </c>
      <c r="AI32" s="16">
        <f>('est abv LGR'!Q32*'final totals'!$AJ20)</f>
        <v>250.47308295663333</v>
      </c>
      <c r="AJ32" s="16">
        <f t="shared" si="40"/>
        <v>11.385140134392429</v>
      </c>
      <c r="AK32" s="16">
        <f>('est abv LGR'!R32*'final totals'!$AJ20)</f>
        <v>0</v>
      </c>
      <c r="AL32" s="16">
        <f t="shared" si="41"/>
        <v>0</v>
      </c>
    </row>
    <row r="33" spans="2:38" x14ac:dyDescent="0.25">
      <c r="B33">
        <f>'final totals'!K21</f>
        <v>4</v>
      </c>
      <c r="C33">
        <f>'final totals'!L21</f>
        <v>2019</v>
      </c>
      <c r="D33" t="str">
        <f>'final totals'!M21</f>
        <v>subyearling</v>
      </c>
      <c r="E33" t="str">
        <f>'final totals'!N21</f>
        <v>SR hatchery</v>
      </c>
      <c r="F33" t="str">
        <f>'final totals'!O21</f>
        <v>IPCSR</v>
      </c>
      <c r="G33" s="145" t="str">
        <f>IFERROR(VLOOKUP(F33,'Individual Data'!$V$5:$AC$5544,8,FALSE),"Abv")</f>
        <v>Abv</v>
      </c>
      <c r="H33" s="16">
        <f>'final totals'!Q21</f>
        <v>4507.1966686430978</v>
      </c>
      <c r="I33" s="16">
        <f>'final totals'!R21</f>
        <v>2494.2871158177727</v>
      </c>
      <c r="J33" s="16">
        <f>'final totals'!S21</f>
        <v>0</v>
      </c>
      <c r="L33" s="16">
        <f>'Hauled Pnob (2)'!BP25</f>
        <v>328.71781675121332</v>
      </c>
      <c r="M33" s="16">
        <f>'Hauled Pnob (2)'!BQ25</f>
        <v>165.55392984260905</v>
      </c>
      <c r="N33" s="16">
        <f>'Hauled Pnob (2)'!BR25</f>
        <v>0</v>
      </c>
      <c r="P33" s="16">
        <f>IF(L33&gt;H33,0,IF(G33="Abv",(H33-L33),((H33-L33)*(1-'Individual Data'!$AL$4))))</f>
        <v>4178.4788518918849</v>
      </c>
      <c r="Q33" s="16">
        <f>IF(M33&gt;I33,0,IF(G33="Abv",(I33-M33),(I33-M33)*(1-'Individual Data'!$AL$4)))</f>
        <v>2328.7331859751635</v>
      </c>
      <c r="R33" s="16">
        <f>IF(N33&gt;J33,0,IF(G33="Abv",(J33-N33),(J33-N33)*(1-'Individual Data'!$AK$4)))</f>
        <v>0</v>
      </c>
      <c r="T33" s="267" t="s">
        <v>3121</v>
      </c>
      <c r="U33" s="241"/>
      <c r="V33" s="30">
        <f>SUM(V38:V42)</f>
        <v>3632.3183065868748</v>
      </c>
      <c r="W33" s="30">
        <f>SUM(W38:W42)</f>
        <v>4361.1850165645683</v>
      </c>
      <c r="X33" s="30">
        <f>SUM(X38:X42)</f>
        <v>398.20440482204259</v>
      </c>
      <c r="Y33" s="30">
        <f>V33+W33</f>
        <v>7993.5033231514426</v>
      </c>
      <c r="Z33" s="33">
        <f>X33+W33+V33</f>
        <v>8391.7077279734858</v>
      </c>
      <c r="AB33" t="str">
        <f t="shared" si="6"/>
        <v>IPCSR</v>
      </c>
      <c r="AC33" s="16">
        <f>(P33*'final totals'!AG21)+('est abv LGR'!Q33*'final totals'!AJ21)+('est abv LGR'!R33*'final totals'!AJ21)</f>
        <v>825.49996401721228</v>
      </c>
      <c r="AD33" s="16">
        <f t="shared" si="37"/>
        <v>5681.7120738498361</v>
      </c>
      <c r="AE33" s="16">
        <f>(P33*'final totals'!AG21)+('est abv LGR'!Q33*'final totals'!AJ21)</f>
        <v>825.49996401721228</v>
      </c>
      <c r="AF33" s="16">
        <f t="shared" si="38"/>
        <v>5681.7120738498361</v>
      </c>
      <c r="AG33" s="16">
        <f>(P33*'final totals'!$AG21)</f>
        <v>518.83551154311658</v>
      </c>
      <c r="AH33" s="16">
        <f t="shared" si="39"/>
        <v>3659.6433403487681</v>
      </c>
      <c r="AI33" s="16">
        <f>('est abv LGR'!Q33*'final totals'!$AJ21)</f>
        <v>306.66445247409564</v>
      </c>
      <c r="AJ33" s="16">
        <f t="shared" si="40"/>
        <v>2022.0687335010678</v>
      </c>
      <c r="AK33" s="16">
        <f>('est abv LGR'!R33*'final totals'!$AJ21)</f>
        <v>0</v>
      </c>
      <c r="AL33" s="16">
        <f t="shared" si="41"/>
        <v>0</v>
      </c>
    </row>
    <row r="34" spans="2:38" x14ac:dyDescent="0.25">
      <c r="B34">
        <f>'final totals'!K22</f>
        <v>4</v>
      </c>
      <c r="C34">
        <f>'final totals'!L22</f>
        <v>2019</v>
      </c>
      <c r="D34" t="str">
        <f>'final totals'!M22</f>
        <v>subyearling</v>
      </c>
      <c r="E34" t="str">
        <f>'final totals'!N22</f>
        <v>SR hatchery</v>
      </c>
      <c r="F34" t="str">
        <f>'final totals'!O22</f>
        <v>LFH UNK</v>
      </c>
      <c r="G34" s="145" t="str">
        <f>IFERROR(VLOOKUP(F34,'Individual Data'!$V$5:$AC$5544,8,FALSE),"Abv")</f>
        <v>Blw</v>
      </c>
      <c r="H34" s="16">
        <f>'final totals'!Q22</f>
        <v>36.893888049591169</v>
      </c>
      <c r="I34" s="16">
        <f>'final totals'!R22</f>
        <v>20.394580413818364</v>
      </c>
      <c r="J34" s="16">
        <f>'final totals'!S22</f>
        <v>0</v>
      </c>
      <c r="L34" s="16">
        <f>'Hauled Pnob (2)'!BP26</f>
        <v>3.1742124397316629</v>
      </c>
      <c r="M34" s="16">
        <f>'Hauled Pnob (2)'!BQ26</f>
        <v>3.2139491524262027</v>
      </c>
      <c r="N34" s="16">
        <f>'Hauled Pnob (2)'!BR26</f>
        <v>0</v>
      </c>
      <c r="P34" s="16">
        <f>IF(L34&gt;H34,0,IF(G34="Abv",(H34-L34),((H34-L34)*(1-'Individual Data'!$AL$4))))</f>
        <v>22.794500712265023</v>
      </c>
      <c r="Q34" s="16">
        <f>IF(M34&gt;I34,0,IF(G34="Abv",(I34-M34),(I34-M34)*(1-'Individual Data'!$AL$4)))</f>
        <v>11.614106732701099</v>
      </c>
      <c r="R34" s="16">
        <f>IF(N34&gt;J34,0,IF(G34="Abv",(J34-N34),(J34-N34)*(1-'Individual Data'!$AK$4)))</f>
        <v>0</v>
      </c>
      <c r="T34" s="267" t="s">
        <v>3122</v>
      </c>
      <c r="U34" s="241"/>
      <c r="V34" s="30">
        <f>SUM(V43:V53)</f>
        <v>17395.600177562384</v>
      </c>
      <c r="W34" s="30">
        <f t="shared" ref="W34:X34" si="45">SUM(W43:W53)</f>
        <v>14638.061015296054</v>
      </c>
      <c r="X34" s="30">
        <f t="shared" si="45"/>
        <v>1422.107566716375</v>
      </c>
      <c r="Y34" s="30">
        <f>V34+W34</f>
        <v>32033.661192858439</v>
      </c>
      <c r="Z34" s="33">
        <f>X34+W34+V34</f>
        <v>33455.768759574814</v>
      </c>
      <c r="AB34" t="str">
        <f t="shared" si="6"/>
        <v>LFH UNK</v>
      </c>
      <c r="AC34" s="16">
        <f>(P34*'final totals'!AG22)+('est abv LGR'!Q34*'final totals'!AJ22)+('est abv LGR'!R34*'final totals'!AJ22)</f>
        <v>0</v>
      </c>
      <c r="AD34" s="16">
        <f t="shared" si="37"/>
        <v>34.408607444966123</v>
      </c>
      <c r="AE34" s="16">
        <f>(P34*'final totals'!AG22)+('est abv LGR'!Q34*'final totals'!AJ22)</f>
        <v>0</v>
      </c>
      <c r="AF34" s="16">
        <f t="shared" si="38"/>
        <v>34.408607444966123</v>
      </c>
      <c r="AG34" s="16">
        <f>(P34*'final totals'!$AG22)</f>
        <v>0</v>
      </c>
      <c r="AH34" s="16">
        <f t="shared" si="39"/>
        <v>22.794500712265023</v>
      </c>
      <c r="AI34" s="16">
        <f>('est abv LGR'!Q34*'final totals'!$AJ22)</f>
        <v>0</v>
      </c>
      <c r="AJ34" s="16">
        <f t="shared" si="40"/>
        <v>11.614106732701099</v>
      </c>
      <c r="AK34" s="16">
        <f>('est abv LGR'!R34*'final totals'!$AJ22)</f>
        <v>0</v>
      </c>
      <c r="AL34" s="16">
        <f t="shared" si="41"/>
        <v>0</v>
      </c>
    </row>
    <row r="35" spans="2:38" ht="15.75" thickBot="1" x14ac:dyDescent="0.3">
      <c r="B35">
        <f>'final totals'!K23</f>
        <v>4</v>
      </c>
      <c r="C35">
        <f>'final totals'!L23</f>
        <v>2019</v>
      </c>
      <c r="D35" t="str">
        <f>'final totals'!M23</f>
        <v>subyearling</v>
      </c>
      <c r="E35" t="str">
        <f>'final totals'!N23</f>
        <v>SR hatchery</v>
      </c>
      <c r="F35" t="str">
        <f>'final totals'!O23</f>
        <v>LFHSO2</v>
      </c>
      <c r="G35" s="145" t="str">
        <f>IFERROR(VLOOKUP(F35,'Individual Data'!$V$5:$AC$5544,8,FALSE),"Abv")</f>
        <v>Blw</v>
      </c>
      <c r="H35" s="16">
        <f>'final totals'!Q23</f>
        <v>557.92776651099769</v>
      </c>
      <c r="I35" s="16">
        <f>'final totals'!R23</f>
        <v>362.02436082453119</v>
      </c>
      <c r="J35" s="16">
        <f>'final totals'!S23</f>
        <v>0</v>
      </c>
      <c r="L35" s="16">
        <f>'Hauled Pnob (2)'!BP27</f>
        <v>41.291232817051323</v>
      </c>
      <c r="M35" s="16">
        <f>'Hauled Pnob (2)'!BQ27</f>
        <v>22.80353295282643</v>
      </c>
      <c r="N35" s="16">
        <f>'Hauled Pnob (2)'!BR27</f>
        <v>0</v>
      </c>
      <c r="P35" s="16">
        <f>IF(L35&gt;H35,0,IF(G35="Abv",(H35-L35),((H35-L35)*(1-'Individual Data'!$AL$4))))</f>
        <v>349.24629677710772</v>
      </c>
      <c r="Q35" s="16">
        <f>IF(M35&gt;I35,0,IF(G35="Abv",(I35-M35),(I35-M35)*(1-'Individual Data'!$AL$4)))</f>
        <v>229.31327964127237</v>
      </c>
      <c r="R35" s="16">
        <f>IF(N35&gt;J35,0,IF(G35="Abv",(J35-N35),(J35-N35)*(1-'Individual Data'!$AK$4)))</f>
        <v>0</v>
      </c>
      <c r="T35" s="268" t="s">
        <v>3095</v>
      </c>
      <c r="U35" s="269"/>
      <c r="V35" s="56">
        <f>V33+V34</f>
        <v>21027.918484149261</v>
      </c>
      <c r="W35" s="56">
        <f t="shared" ref="W35:Z35" si="46">W33+W34</f>
        <v>18999.246031860624</v>
      </c>
      <c r="X35" s="56">
        <f t="shared" si="46"/>
        <v>1820.3119715384175</v>
      </c>
      <c r="Y35" s="56">
        <f t="shared" si="46"/>
        <v>40027.164516009885</v>
      </c>
      <c r="Z35" s="55">
        <f t="shared" si="46"/>
        <v>41847.476487548302</v>
      </c>
      <c r="AB35" t="str">
        <f t="shared" si="6"/>
        <v>LFHSO2</v>
      </c>
      <c r="AC35" s="16">
        <f>(P35*'final totals'!AG23)+('est abv LGR'!Q35*'final totals'!AJ23)+('est abv LGR'!R35*'final totals'!AJ23)</f>
        <v>0</v>
      </c>
      <c r="AD35" s="16">
        <f t="shared" si="37"/>
        <v>578.55957641838006</v>
      </c>
      <c r="AE35" s="16">
        <f>(P35*'final totals'!AG23)+('est abv LGR'!Q35*'final totals'!AJ23)</f>
        <v>0</v>
      </c>
      <c r="AF35" s="16">
        <f t="shared" si="38"/>
        <v>578.55957641838006</v>
      </c>
      <c r="AG35" s="16">
        <f>(P35*'final totals'!$AG23)</f>
        <v>0</v>
      </c>
      <c r="AH35" s="16">
        <f t="shared" si="39"/>
        <v>349.24629677710772</v>
      </c>
      <c r="AI35" s="16">
        <f>('est abv LGR'!Q35*'final totals'!$AJ23)</f>
        <v>0</v>
      </c>
      <c r="AJ35" s="16">
        <f t="shared" si="40"/>
        <v>229.31327964127237</v>
      </c>
      <c r="AK35" s="16">
        <f>('est abv LGR'!R35*'final totals'!$AJ23)</f>
        <v>0</v>
      </c>
      <c r="AL35" s="16">
        <f t="shared" si="41"/>
        <v>0</v>
      </c>
    </row>
    <row r="36" spans="2:38" x14ac:dyDescent="0.25">
      <c r="B36">
        <f>'final totals'!K24</f>
        <v>4</v>
      </c>
      <c r="C36">
        <f>'final totals'!L24</f>
        <v>2019</v>
      </c>
      <c r="D36" t="str">
        <f>'final totals'!M24</f>
        <v>subyearling</v>
      </c>
      <c r="E36" t="str">
        <f>'final totals'!N24</f>
        <v>SR hatchery</v>
      </c>
      <c r="F36" t="str">
        <f>'final totals'!O24</f>
        <v>LFSO</v>
      </c>
      <c r="G36" s="145" t="str">
        <f>IFERROR(VLOOKUP(F36,'Individual Data'!$V$5:$AC$5544,8,FALSE),"Abv")</f>
        <v>Blw</v>
      </c>
      <c r="H36" s="16">
        <f>'final totals'!Q24</f>
        <v>2473.7967601635205</v>
      </c>
      <c r="I36" s="16">
        <f>'final totals'!R24</f>
        <v>1144.1385686788544</v>
      </c>
      <c r="J36" s="16">
        <f>'final totals'!S24</f>
        <v>0</v>
      </c>
      <c r="L36" s="16">
        <f>'Hauled Pnob (2)'!BP28</f>
        <v>259.24078062122049</v>
      </c>
      <c r="M36" s="16">
        <f>'Hauled Pnob (2)'!BQ28</f>
        <v>139.51219175942825</v>
      </c>
      <c r="N36" s="16">
        <f>'Hauled Pnob (2)'!BR28</f>
        <v>0</v>
      </c>
      <c r="P36" s="16">
        <f>IF(L36&gt;H36,0,IF(G36="Abv",(H36-L36),((H36-L36)*(1-'Individual Data'!$AL$4))))</f>
        <v>1497.0398421705947</v>
      </c>
      <c r="Q36" s="16">
        <f>IF(M36&gt;I36,0,IF(G36="Abv",(I36-M36),(I36-M36)*(1-'Individual Data'!$AL$4)))</f>
        <v>679.12743079753204</v>
      </c>
      <c r="R36" s="16">
        <f>IF(N36&gt;J36,0,IF(G36="Abv",(J36-N36),(J36-N36)*(1-'Individual Data'!$AK$4)))</f>
        <v>0</v>
      </c>
      <c r="V36" s="140">
        <f>V33/V35</f>
        <v>0.1727378917378293</v>
      </c>
      <c r="W36" s="140">
        <f t="shared" ref="W36:Y36" si="47">W33/W35</f>
        <v>0.22954516243703124</v>
      </c>
      <c r="X36" s="140">
        <f t="shared" si="47"/>
        <v>0.21875613139296354</v>
      </c>
      <c r="Y36" s="140">
        <f t="shared" si="47"/>
        <v>0.19970196289957629</v>
      </c>
      <c r="Z36" s="140">
        <f>Z33/Z35</f>
        <v>0.20053079498044368</v>
      </c>
      <c r="AB36" t="str">
        <f t="shared" si="6"/>
        <v>LFSO</v>
      </c>
      <c r="AC36" s="16">
        <f>(P36*'final totals'!AG24)+('est abv LGR'!Q36*'final totals'!AJ24)+('est abv LGR'!R36*'final totals'!AJ24)</f>
        <v>603.48843353598409</v>
      </c>
      <c r="AD36" s="16">
        <f t="shared" si="37"/>
        <v>1572.6788394321427</v>
      </c>
      <c r="AE36" s="16">
        <f>(P36*'final totals'!AG24)+('est abv LGR'!Q36*'final totals'!AJ24)</f>
        <v>603.48843353598409</v>
      </c>
      <c r="AF36" s="16">
        <f t="shared" si="38"/>
        <v>1572.6788394321427</v>
      </c>
      <c r="AG36" s="16">
        <f>(P36*'final totals'!$AG24)</f>
        <v>370.14721372349874</v>
      </c>
      <c r="AH36" s="16">
        <f t="shared" si="39"/>
        <v>1126.8926284470961</v>
      </c>
      <c r="AI36" s="16">
        <f>('est abv LGR'!Q36*'final totals'!$AJ24)</f>
        <v>233.34121981248538</v>
      </c>
      <c r="AJ36" s="16">
        <f t="shared" si="40"/>
        <v>445.78621098504664</v>
      </c>
      <c r="AK36" s="16">
        <f>('est abv LGR'!R36*'final totals'!$AJ24)</f>
        <v>0</v>
      </c>
      <c r="AL36" s="16">
        <f t="shared" si="41"/>
        <v>0</v>
      </c>
    </row>
    <row r="37" spans="2:38" x14ac:dyDescent="0.25">
      <c r="B37">
        <f>'final totals'!K25</f>
        <v>4</v>
      </c>
      <c r="C37">
        <f>'final totals'!L25</f>
        <v>2019</v>
      </c>
      <c r="D37" t="str">
        <f>'final totals'!M25</f>
        <v>yearling</v>
      </c>
      <c r="E37" t="str">
        <f>'final totals'!N25</f>
        <v>SR hatchery</v>
      </c>
      <c r="F37" t="str">
        <f>'final totals'!O25</f>
        <v>LFYO</v>
      </c>
      <c r="G37" s="145" t="str">
        <f>IFERROR(VLOOKUP(F37,'Individual Data'!$V$5:$AC$5544,8,FALSE),"Abv")</f>
        <v>Blw</v>
      </c>
      <c r="H37" s="16">
        <f>'final totals'!Q25</f>
        <v>875.19136227581998</v>
      </c>
      <c r="I37" s="16">
        <f>'final totals'!R25</f>
        <v>550.27008205911136</v>
      </c>
      <c r="J37" s="16">
        <f>'final totals'!S25</f>
        <v>17.200714384657921</v>
      </c>
      <c r="L37" s="16">
        <f>'Hauled Pnob (2)'!BP29</f>
        <v>21.199773891133248</v>
      </c>
      <c r="M37" s="16">
        <f>'Hauled Pnob (2)'!BQ29</f>
        <v>7.5756275783970359</v>
      </c>
      <c r="N37" s="16">
        <f>'Hauled Pnob (2)'!BR29</f>
        <v>0</v>
      </c>
      <c r="P37" s="16">
        <f>IF(L37&gt;H37,0,IF(G37="Abv",(H37-L37),((H37-L37)*(1-'Individual Data'!$AL$4))))</f>
        <v>577.29831374804826</v>
      </c>
      <c r="Q37" s="16">
        <f>IF(M37&gt;I37,0,IF(G37="Abv",(I37-M37),(I37-M37)*(1-'Individual Data'!$AL$4)))</f>
        <v>366.86145122896284</v>
      </c>
      <c r="R37" s="16">
        <f>IF(N37&gt;J37,0,IF(G37="Abv",(J37-N37),(J37-N37)*(1-'Individual Data'!$AK$4)))</f>
        <v>9.099177909484041</v>
      </c>
      <c r="T37" s="31"/>
      <c r="U37" s="216" t="s">
        <v>3207</v>
      </c>
      <c r="V37" s="216" t="s">
        <v>14</v>
      </c>
      <c r="W37" s="216" t="s">
        <v>6</v>
      </c>
      <c r="X37" s="216" t="s">
        <v>3120</v>
      </c>
      <c r="Y37" s="216" t="s">
        <v>3331</v>
      </c>
      <c r="Z37" s="218" t="s">
        <v>3095</v>
      </c>
      <c r="AB37" t="str">
        <f t="shared" si="6"/>
        <v>LFYO</v>
      </c>
      <c r="AC37" s="16">
        <f>(P37*'final totals'!AG25)+('est abv LGR'!Q37*'final totals'!AJ25)+('est abv LGR'!R37*'final totals'!AJ25)</f>
        <v>809.13337733695755</v>
      </c>
      <c r="AD37" s="16">
        <f t="shared" si="37"/>
        <v>144.12556554953755</v>
      </c>
      <c r="AE37" s="16">
        <f>(P37*'final totals'!AG25)+('est abv LGR'!Q37*'final totals'!AJ25)</f>
        <v>801.23850238608168</v>
      </c>
      <c r="AF37" s="16">
        <f t="shared" si="38"/>
        <v>142.92126259092936</v>
      </c>
      <c r="AG37" s="16">
        <f>(P37*'final totals'!$AG25)</f>
        <v>482.93224323154038</v>
      </c>
      <c r="AH37" s="16">
        <f t="shared" si="39"/>
        <v>94.366070516507875</v>
      </c>
      <c r="AI37" s="16">
        <f>('est abv LGR'!Q37*'final totals'!$AJ25)</f>
        <v>318.30625915454129</v>
      </c>
      <c r="AJ37" s="16">
        <f t="shared" si="40"/>
        <v>48.555192074421541</v>
      </c>
      <c r="AK37" s="16">
        <f>('est abv LGR'!R37*'final totals'!$AJ25)</f>
        <v>7.8948749508758596</v>
      </c>
      <c r="AL37" s="16">
        <f t="shared" si="41"/>
        <v>1.2043029586081815</v>
      </c>
    </row>
    <row r="38" spans="2:38" x14ac:dyDescent="0.25">
      <c r="B38">
        <f>'final totals'!K26</f>
        <v>4</v>
      </c>
      <c r="C38">
        <f>'final totals'!L26</f>
        <v>2019</v>
      </c>
      <c r="D38" t="str">
        <f>'final totals'!M26</f>
        <v>subyearling</v>
      </c>
      <c r="E38" t="str">
        <f>'final totals'!N26</f>
        <v>SR hatchery</v>
      </c>
      <c r="F38" t="str">
        <f>'final totals'!O26</f>
        <v>PLA1</v>
      </c>
      <c r="G38" s="145" t="str">
        <f>IFERROR(VLOOKUP(F38,'Individual Data'!$V$5:$AC$5544,8,FALSE),"Abv")</f>
        <v>Abv</v>
      </c>
      <c r="H38" s="16">
        <f>'final totals'!Q26</f>
        <v>1825.5959817501707</v>
      </c>
      <c r="I38" s="16">
        <f>'final totals'!R26</f>
        <v>939.98715461829693</v>
      </c>
      <c r="J38" s="16">
        <f>'final totals'!S26</f>
        <v>0</v>
      </c>
      <c r="L38" s="16">
        <f>'Hauled Pnob (2)'!BP30</f>
        <v>196.9173970602927</v>
      </c>
      <c r="M38" s="16">
        <f>'Hauled Pnob (2)'!BQ30</f>
        <v>118.22687260587259</v>
      </c>
      <c r="N38" s="16">
        <f>'Hauled Pnob (2)'!BR30</f>
        <v>0</v>
      </c>
      <c r="P38" s="16">
        <f>IF(L38&gt;H38,0,IF(G38="Abv",(H38-L38),((H38-L38)*(1-'Individual Data'!$AL$4))))</f>
        <v>1628.6785846898781</v>
      </c>
      <c r="Q38" s="16">
        <f>IF(M38&gt;I38,0,IF(G38="Abv",(I38-M38),(I38-M38)*(1-'Individual Data'!$AL$4)))</f>
        <v>821.76028201242434</v>
      </c>
      <c r="R38" s="16">
        <f>IF(N38&gt;J38,0,IF(G38="Abv",(J38-N38),(J38-N38)*(1-'Individual Data'!$AK$4)))</f>
        <v>0</v>
      </c>
      <c r="T38" s="274" t="s">
        <v>3336</v>
      </c>
      <c r="U38" s="57">
        <v>2</v>
      </c>
      <c r="V38" s="206">
        <f>P8+P13+V61</f>
        <v>0</v>
      </c>
      <c r="W38" s="206">
        <f t="shared" ref="V38:X42" si="48">Q8+Q13+W61</f>
        <v>80.063470215620868</v>
      </c>
      <c r="X38" s="206">
        <f t="shared" si="48"/>
        <v>242.83990903580775</v>
      </c>
      <c r="Y38" s="206">
        <f>V38+W38</f>
        <v>80.063470215620868</v>
      </c>
      <c r="Z38" s="219">
        <f t="shared" ref="Z38:Z52" si="49">X38+W38+V38</f>
        <v>322.90337925142865</v>
      </c>
      <c r="AB38" t="str">
        <f t="shared" si="6"/>
        <v>PLA1</v>
      </c>
      <c r="AC38" s="16">
        <f>(P38*'final totals'!AG26)+('est abv LGR'!Q38*'final totals'!AJ26)+('est abv LGR'!R38*'final totals'!AJ26)</f>
        <v>808.47310114638003</v>
      </c>
      <c r="AD38" s="16">
        <f t="shared" si="37"/>
        <v>1641.9657655559222</v>
      </c>
      <c r="AE38" s="16">
        <f>(P38*'final totals'!AG26)+('est abv LGR'!Q38*'final totals'!AJ26)</f>
        <v>808.47310114638003</v>
      </c>
      <c r="AF38" s="16">
        <f t="shared" si="38"/>
        <v>1641.9657655559222</v>
      </c>
      <c r="AG38" s="16">
        <f>(P38*'final totals'!$AG26)</f>
        <v>490.56583876201154</v>
      </c>
      <c r="AH38" s="16">
        <f t="shared" si="39"/>
        <v>1138.1127459278666</v>
      </c>
      <c r="AI38" s="16">
        <f>('est abv LGR'!Q38*'final totals'!$AJ26)</f>
        <v>317.90726238436855</v>
      </c>
      <c r="AJ38" s="16">
        <f t="shared" si="40"/>
        <v>503.85301962805579</v>
      </c>
      <c r="AK38" s="16">
        <f>('est abv LGR'!R38*'final totals'!$AJ26)</f>
        <v>0</v>
      </c>
      <c r="AL38" s="16">
        <f t="shared" si="41"/>
        <v>0</v>
      </c>
    </row>
    <row r="39" spans="2:38" x14ac:dyDescent="0.25">
      <c r="B39">
        <f>'final totals'!K27</f>
        <v>4</v>
      </c>
      <c r="C39">
        <f>'final totals'!L27</f>
        <v>2019</v>
      </c>
      <c r="D39" t="str">
        <f>'final totals'!M27</f>
        <v>subyearling</v>
      </c>
      <c r="E39" t="str">
        <f>'final totals'!N27</f>
        <v>SR hatchery</v>
      </c>
      <c r="F39" t="str">
        <f>'final totals'!O27</f>
        <v>PLA2</v>
      </c>
      <c r="G39" s="145" t="str">
        <f>IFERROR(VLOOKUP(F39,'Individual Data'!$V$5:$AC$5544,8,FALSE),"Abv")</f>
        <v>Abv</v>
      </c>
      <c r="H39" s="16">
        <f>'final totals'!Q27</f>
        <v>405.0640138993997</v>
      </c>
      <c r="I39" s="16">
        <f>'final totals'!R27</f>
        <v>170.14363629823924</v>
      </c>
      <c r="J39" s="16">
        <f>'final totals'!S27</f>
        <v>0</v>
      </c>
      <c r="L39" s="16">
        <f>'Hauled Pnob (2)'!BP31</f>
        <v>14.802762293432426</v>
      </c>
      <c r="M39" s="16">
        <f>'Hauled Pnob (2)'!BQ31</f>
        <v>4.2968023418028585</v>
      </c>
      <c r="N39" s="16">
        <f>'Hauled Pnob (2)'!BR31</f>
        <v>0</v>
      </c>
      <c r="P39" s="16">
        <f>IF(L39&gt;H39,0,IF(G39="Abv",(H39-L39),((H39-L39)*(1-'Individual Data'!$AL$4))))</f>
        <v>390.26125160596729</v>
      </c>
      <c r="Q39" s="16">
        <f>IF(M39&gt;I39,0,IF(G39="Abv",(I39-M39),(I39-M39)*(1-'Individual Data'!$AL$4)))</f>
        <v>165.8468339564364</v>
      </c>
      <c r="R39" s="16">
        <f>IF(N39&gt;J39,0,IF(G39="Abv",(J39-N39),(J39-N39)*(1-'Individual Data'!$AK$4)))</f>
        <v>0</v>
      </c>
      <c r="T39" s="274"/>
      <c r="U39" s="57">
        <v>3</v>
      </c>
      <c r="V39" s="206">
        <f t="shared" si="48"/>
        <v>144.01350229208126</v>
      </c>
      <c r="W39" s="206">
        <f t="shared" si="48"/>
        <v>1089.6760291677097</v>
      </c>
      <c r="X39" s="206">
        <f t="shared" si="48"/>
        <v>141.53208993761589</v>
      </c>
      <c r="Y39" s="206">
        <f t="shared" ref="Y39:Y52" si="50">V39+W39</f>
        <v>1233.6895314597909</v>
      </c>
      <c r="Z39" s="219">
        <f t="shared" si="49"/>
        <v>1375.2216213974068</v>
      </c>
      <c r="AB39" t="str">
        <f t="shared" si="6"/>
        <v>PLA2</v>
      </c>
      <c r="AC39" s="16">
        <f>(P39*'final totals'!AG27)+('est abv LGR'!Q39*'final totals'!AJ27)+('est abv LGR'!R39*'final totals'!AJ27)</f>
        <v>534.50402857055201</v>
      </c>
      <c r="AD39" s="16">
        <f t="shared" si="37"/>
        <v>21.604056991851621</v>
      </c>
      <c r="AE39" s="16">
        <f>(P39*'final totals'!AG27)+('est abv LGR'!Q39*'final totals'!AJ27)</f>
        <v>534.50402857055201</v>
      </c>
      <c r="AF39" s="16">
        <f t="shared" si="38"/>
        <v>21.604056991851621</v>
      </c>
      <c r="AG39" s="16">
        <f>(P39*'final totals'!$AG27)</f>
        <v>379.71365021121142</v>
      </c>
      <c r="AH39" s="16">
        <f t="shared" si="39"/>
        <v>10.547601394755873</v>
      </c>
      <c r="AI39" s="16">
        <f>('est abv LGR'!Q39*'final totals'!$AJ27)</f>
        <v>154.79037835934065</v>
      </c>
      <c r="AJ39" s="16">
        <f t="shared" si="40"/>
        <v>11.056455597095749</v>
      </c>
      <c r="AK39" s="16">
        <f>('est abv LGR'!R39*'final totals'!$AJ27)</f>
        <v>0</v>
      </c>
      <c r="AL39" s="16">
        <f t="shared" si="41"/>
        <v>0</v>
      </c>
    </row>
    <row r="40" spans="2:38" x14ac:dyDescent="0.25">
      <c r="B40">
        <f>'final totals'!K28</f>
        <v>3</v>
      </c>
      <c r="C40">
        <f>'final totals'!L28</f>
        <v>2020</v>
      </c>
      <c r="D40" t="str">
        <f>'final totals'!M28</f>
        <v>subyearling</v>
      </c>
      <c r="E40" t="str">
        <f>'final totals'!N28</f>
        <v>SR hatchery</v>
      </c>
      <c r="F40" t="str">
        <f>'final totals'!O28</f>
        <v>BCA1</v>
      </c>
      <c r="G40" s="145" t="str">
        <f>IFERROR(VLOOKUP(F40,'Individual Data'!$V$5:$AC$5544,8,FALSE),"Abv")</f>
        <v>Abv</v>
      </c>
      <c r="H40" s="16">
        <f>'final totals'!Q28</f>
        <v>117.56340037424572</v>
      </c>
      <c r="I40" s="16">
        <f>'final totals'!R28</f>
        <v>469.11615807342906</v>
      </c>
      <c r="J40" s="16">
        <f>'final totals'!S28</f>
        <v>0</v>
      </c>
      <c r="L40" s="16">
        <f>'Hauled Pnob (2)'!BP32</f>
        <v>1.0833975264280444</v>
      </c>
      <c r="M40" s="16">
        <f>'Hauled Pnob (2)'!BQ32</f>
        <v>2.2377189365550518</v>
      </c>
      <c r="N40" s="16">
        <f>'Hauled Pnob (2)'!BR32</f>
        <v>0</v>
      </c>
      <c r="P40" s="16">
        <f>IF(L40&gt;H40,0,IF(G40="Abv",(H40-L40),((H40-L40)*(1-'Individual Data'!$AL$4))))</f>
        <v>116.48000284781767</v>
      </c>
      <c r="Q40" s="16">
        <f>IF(M40&gt;I40,0,IF(G40="Abv",(I40-M40),(I40-M40)*(1-'Individual Data'!$AL$4)))</f>
        <v>466.87843913687402</v>
      </c>
      <c r="R40" s="16">
        <f>IF(N40&gt;J40,0,IF(G40="Abv",(J40-N40),(J40-N40)*(1-'Individual Data'!$AK$4)))</f>
        <v>0</v>
      </c>
      <c r="T40" s="274"/>
      <c r="U40" s="57">
        <v>4</v>
      </c>
      <c r="V40" s="206">
        <f t="shared" si="48"/>
        <v>2904.0923675967633</v>
      </c>
      <c r="W40" s="206">
        <f t="shared" si="48"/>
        <v>3043.2191769732913</v>
      </c>
      <c r="X40" s="206">
        <f t="shared" si="48"/>
        <v>13.832405848618986</v>
      </c>
      <c r="Y40" s="206">
        <f t="shared" si="50"/>
        <v>5947.311544570055</v>
      </c>
      <c r="Z40" s="219">
        <f t="shared" si="49"/>
        <v>5961.1439504186737</v>
      </c>
      <c r="AB40" t="str">
        <f t="shared" si="6"/>
        <v>BCA1</v>
      </c>
      <c r="AC40" s="16">
        <f>(P40*'final totals'!AG28)+('est abv LGR'!Q40*'final totals'!AJ28)+('est abv LGR'!R40*'final totals'!AJ28)</f>
        <v>166.21523754694141</v>
      </c>
      <c r="AD40" s="16">
        <f t="shared" si="37"/>
        <v>417.14320443775028</v>
      </c>
      <c r="AE40" s="16">
        <f>(P40*'final totals'!AG28)+('est abv LGR'!Q40*'final totals'!AJ28)</f>
        <v>166.21523754694141</v>
      </c>
      <c r="AF40" s="16">
        <f t="shared" si="38"/>
        <v>417.14320443775028</v>
      </c>
      <c r="AG40" s="16">
        <f>(P40*'final totals'!$AG28)</f>
        <v>10.589091167983424</v>
      </c>
      <c r="AH40" s="16">
        <f t="shared" si="39"/>
        <v>105.89091167983425</v>
      </c>
      <c r="AI40" s="16">
        <f>('est abv LGR'!Q40*'final totals'!$AJ28)</f>
        <v>155.626146378958</v>
      </c>
      <c r="AJ40" s="16">
        <f t="shared" si="40"/>
        <v>311.25229275791605</v>
      </c>
      <c r="AK40" s="16">
        <f>('est abv LGR'!R40*'final totals'!$AJ28)</f>
        <v>0</v>
      </c>
      <c r="AL40" s="16">
        <f t="shared" si="41"/>
        <v>0</v>
      </c>
    </row>
    <row r="41" spans="2:38" x14ac:dyDescent="0.25">
      <c r="B41">
        <f>'final totals'!K29</f>
        <v>3</v>
      </c>
      <c r="C41">
        <f>'final totals'!L29</f>
        <v>2020</v>
      </c>
      <c r="D41" t="str">
        <f>'final totals'!M29</f>
        <v>subyearling</v>
      </c>
      <c r="E41" t="str">
        <f>'final totals'!N29</f>
        <v>SR hatchery</v>
      </c>
      <c r="F41" t="str">
        <f>'final totals'!O29</f>
        <v>BCA2</v>
      </c>
      <c r="G41" s="145" t="str">
        <f>IFERROR(VLOOKUP(F41,'Individual Data'!$V$5:$AC$5544,8,FALSE),"Abv")</f>
        <v>Abv</v>
      </c>
      <c r="H41" s="16">
        <f>'final totals'!Q29</f>
        <v>11.485979285441202</v>
      </c>
      <c r="I41" s="16">
        <f>'final totals'!R29</f>
        <v>141.72119095522893</v>
      </c>
      <c r="J41" s="16">
        <f>'final totals'!S29</f>
        <v>11.226808470795348</v>
      </c>
      <c r="L41" s="16">
        <f>'Hauled Pnob (2)'!BP33</f>
        <v>0</v>
      </c>
      <c r="M41" s="16">
        <f>'Hauled Pnob (2)'!BQ33</f>
        <v>0</v>
      </c>
      <c r="N41" s="16">
        <f>'Hauled Pnob (2)'!BR33</f>
        <v>0</v>
      </c>
      <c r="P41" s="16">
        <f>IF(L41&gt;H41,0,IF(G41="Abv",(H41-L41),((H41-L41)*(1-'Individual Data'!$AL$4))))</f>
        <v>11.485979285441202</v>
      </c>
      <c r="Q41" s="16">
        <f>IF(M41&gt;I41,0,IF(G41="Abv",(I41-M41),(I41-M41)*(1-'Individual Data'!$AL$4)))</f>
        <v>141.72119095522893</v>
      </c>
      <c r="R41" s="16">
        <f>IF(N41&gt;J41,0,IF(G41="Abv",(J41-N41),(J41-N41)*(1-'Individual Data'!$AK$4)))</f>
        <v>11.226808470795348</v>
      </c>
      <c r="T41" s="274"/>
      <c r="U41" s="57">
        <v>5</v>
      </c>
      <c r="V41" s="206">
        <f t="shared" si="48"/>
        <v>584.21243669803016</v>
      </c>
      <c r="W41" s="206">
        <f t="shared" si="48"/>
        <v>148.22634020794609</v>
      </c>
      <c r="X41" s="206">
        <f t="shared" si="48"/>
        <v>0</v>
      </c>
      <c r="Y41" s="206">
        <f t="shared" si="50"/>
        <v>732.43877690597628</v>
      </c>
      <c r="Z41" s="219">
        <f t="shared" si="49"/>
        <v>732.43877690597628</v>
      </c>
      <c r="AB41" t="str">
        <f t="shared" si="6"/>
        <v>BCA2</v>
      </c>
      <c r="AC41" s="16">
        <f>(P41*'final totals'!AG29)+('est abv LGR'!Q41*'final totals'!AJ29)+('est abv LGR'!R41*'final totals'!AJ29)</f>
        <v>164.4339787114655</v>
      </c>
      <c r="AD41" s="16">
        <f t="shared" si="37"/>
        <v>0</v>
      </c>
      <c r="AE41" s="16">
        <f>(P41*'final totals'!AG29)+('est abv LGR'!Q41*'final totals'!AJ29)</f>
        <v>153.20717024067014</v>
      </c>
      <c r="AF41" s="16">
        <f t="shared" si="38"/>
        <v>0</v>
      </c>
      <c r="AG41" s="16">
        <f>(P41*'final totals'!$AG29)</f>
        <v>11.485979285441202</v>
      </c>
      <c r="AH41" s="16">
        <f t="shared" si="39"/>
        <v>0</v>
      </c>
      <c r="AI41" s="16">
        <f>('est abv LGR'!Q41*'final totals'!$AJ29)</f>
        <v>141.72119095522893</v>
      </c>
      <c r="AJ41" s="16">
        <f t="shared" si="40"/>
        <v>0</v>
      </c>
      <c r="AK41" s="16">
        <f>('est abv LGR'!R41*'final totals'!$AJ29)</f>
        <v>11.226808470795348</v>
      </c>
      <c r="AL41" s="16">
        <f t="shared" si="41"/>
        <v>0</v>
      </c>
    </row>
    <row r="42" spans="2:38" x14ac:dyDescent="0.25">
      <c r="B42">
        <f>'final totals'!K30</f>
        <v>3</v>
      </c>
      <c r="C42">
        <f>'final totals'!L30</f>
        <v>2020</v>
      </c>
      <c r="D42" t="str">
        <f>'final totals'!M30</f>
        <v>subyearling</v>
      </c>
      <c r="E42" t="str">
        <f>'final totals'!N30</f>
        <v>SR hatchery</v>
      </c>
      <c r="F42" t="str">
        <f>'final totals'!O30</f>
        <v>CJA1</v>
      </c>
      <c r="G42" s="145" t="str">
        <f>IFERROR(VLOOKUP(F42,'Individual Data'!$V$5:$AC$5544,8,FALSE),"Abv")</f>
        <v>Abv</v>
      </c>
      <c r="H42" s="16">
        <f>'final totals'!Q30</f>
        <v>175.51178497654854</v>
      </c>
      <c r="I42" s="16">
        <f>'final totals'!R30</f>
        <v>865.03610931002549</v>
      </c>
      <c r="J42" s="16">
        <f>'final totals'!S30</f>
        <v>11.226808470795348</v>
      </c>
      <c r="L42" s="16">
        <f>'Hauled Pnob (2)'!BP34</f>
        <v>1.0833975264280444</v>
      </c>
      <c r="M42" s="16">
        <f>'Hauled Pnob (2)'!BQ34</f>
        <v>9.1088434404927821</v>
      </c>
      <c r="N42" s="16">
        <f>'Hauled Pnob (2)'!BR34</f>
        <v>0</v>
      </c>
      <c r="P42" s="16">
        <f>IF(L42&gt;H42,0,IF(G42="Abv",(H42-L42),((H42-L42)*(1-'Individual Data'!$AL$4))))</f>
        <v>174.42838745012048</v>
      </c>
      <c r="Q42" s="16">
        <f>IF(M42&gt;I42,0,IF(G42="Abv",(I42-M42),(I42-M42)*(1-'Individual Data'!$AL$4)))</f>
        <v>855.92726586953268</v>
      </c>
      <c r="R42" s="16">
        <f>IF(N42&gt;J42,0,IF(G42="Abv",(J42-N42),(J42-N42)*(1-'Individual Data'!$AK$4)))</f>
        <v>11.226808470795348</v>
      </c>
      <c r="T42" s="274"/>
      <c r="U42" s="57">
        <v>6</v>
      </c>
      <c r="V42" s="206">
        <f t="shared" si="48"/>
        <v>0</v>
      </c>
      <c r="W42" s="206">
        <f t="shared" si="48"/>
        <v>0</v>
      </c>
      <c r="X42" s="206">
        <f t="shared" si="48"/>
        <v>0</v>
      </c>
      <c r="Y42" s="206">
        <f t="shared" si="50"/>
        <v>0</v>
      </c>
      <c r="Z42" s="219">
        <f t="shared" si="49"/>
        <v>0</v>
      </c>
      <c r="AB42" t="str">
        <f t="shared" si="6"/>
        <v>CJA1</v>
      </c>
      <c r="AC42" s="16">
        <f>(P42*'final totals'!AG30)+('est abv LGR'!Q42*'final totals'!AJ30)+('est abv LGR'!R42*'final totals'!AJ30)</f>
        <v>402.07046239062845</v>
      </c>
      <c r="AD42" s="16">
        <f t="shared" si="37"/>
        <v>639.51199939981996</v>
      </c>
      <c r="AE42" s="16">
        <f>(P42*'final totals'!AG30)+('est abv LGR'!Q42*'final totals'!AJ30)</f>
        <v>397.71181910196674</v>
      </c>
      <c r="AF42" s="16">
        <f t="shared" si="38"/>
        <v>632.64383421768639</v>
      </c>
      <c r="AG42" s="16">
        <f>(P42*'final totals'!$AG30)</f>
        <v>65.410645293795184</v>
      </c>
      <c r="AH42" s="16">
        <f t="shared" si="39"/>
        <v>109.0177421563253</v>
      </c>
      <c r="AI42" s="16">
        <f>('est abv LGR'!Q42*'final totals'!$AJ30)</f>
        <v>332.30117380817154</v>
      </c>
      <c r="AJ42" s="16">
        <f t="shared" si="40"/>
        <v>523.62609206136108</v>
      </c>
      <c r="AK42" s="16">
        <f>('est abv LGR'!R42*'final totals'!$AJ30)</f>
        <v>4.3586432886617237</v>
      </c>
      <c r="AL42" s="16">
        <f t="shared" si="41"/>
        <v>6.868165182133624</v>
      </c>
    </row>
    <row r="43" spans="2:38" x14ac:dyDescent="0.25">
      <c r="B43">
        <f>'final totals'!K31</f>
        <v>3</v>
      </c>
      <c r="C43">
        <f>'final totals'!L31</f>
        <v>2020</v>
      </c>
      <c r="D43" t="str">
        <f>'final totals'!M31</f>
        <v>subyearling</v>
      </c>
      <c r="E43" t="str">
        <f>'final totals'!N31</f>
        <v>SR hatchery</v>
      </c>
      <c r="F43" t="str">
        <f>'final totals'!O31</f>
        <v>CJA2</v>
      </c>
      <c r="G43" s="145" t="str">
        <f>IFERROR(VLOOKUP(F43,'Individual Data'!$V$5:$AC$5544,8,FALSE),"Abv")</f>
        <v>Abv</v>
      </c>
      <c r="H43" s="16">
        <f>'final totals'!Q31</f>
        <v>13.988826659808311</v>
      </c>
      <c r="I43" s="16">
        <f>'final totals'!R31</f>
        <v>34.81654915996593</v>
      </c>
      <c r="J43" s="16">
        <f>'final totals'!S31</f>
        <v>0</v>
      </c>
      <c r="L43" s="16">
        <f>'Hauled Pnob (2)'!BP35</f>
        <v>0</v>
      </c>
      <c r="M43" s="16">
        <f>'Hauled Pnob (2)'!BQ35</f>
        <v>0</v>
      </c>
      <c r="N43" s="16">
        <f>'Hauled Pnob (2)'!BR35</f>
        <v>0</v>
      </c>
      <c r="P43" s="16">
        <f>IF(L43&gt;H43,0,IF(G43="Abv",(H43-L43),((H43-L43)*(1-'Individual Data'!$AL$4))))</f>
        <v>13.988826659808311</v>
      </c>
      <c r="Q43" s="16">
        <f>IF(M43&gt;I43,0,IF(G43="Abv",(I43-M43),(I43-M43)*(1-'Individual Data'!$AL$4)))</f>
        <v>34.81654915996593</v>
      </c>
      <c r="R43" s="16">
        <f>IF(N43&gt;J43,0,IF(G43="Abv",(J43-N43),(J43-N43)*(1-'Individual Data'!$AK$4)))</f>
        <v>0</v>
      </c>
      <c r="T43" s="274" t="s">
        <v>3053</v>
      </c>
      <c r="U43" s="57">
        <v>2</v>
      </c>
      <c r="V43" s="206">
        <f t="shared" ref="V43:X47" si="51">SUMIFS(P$8:P$97,$E$8:$E$97,"SR hatchery",$B$8:$B$97,$U43)+V56</f>
        <v>0</v>
      </c>
      <c r="W43" s="206">
        <f t="shared" si="51"/>
        <v>175.42952339577766</v>
      </c>
      <c r="X43" s="206">
        <f t="shared" si="51"/>
        <v>1276.0416848317043</v>
      </c>
      <c r="Y43" s="206">
        <f t="shared" si="50"/>
        <v>175.42952339577766</v>
      </c>
      <c r="Z43" s="219">
        <f t="shared" si="49"/>
        <v>1451.4712082274818</v>
      </c>
      <c r="AB43" t="str">
        <f t="shared" si="6"/>
        <v>CJA2</v>
      </c>
      <c r="AC43" s="16">
        <f>(P43*'final totals'!AG31)+('est abv LGR'!Q43*'final totals'!AJ31)+('est abv LGR'!R43*'final totals'!AJ31)</f>
        <v>41.810962489870086</v>
      </c>
      <c r="AD43" s="16">
        <f t="shared" si="37"/>
        <v>6.9944133299041553</v>
      </c>
      <c r="AE43" s="16">
        <f>(P43*'final totals'!AG31)+('est abv LGR'!Q43*'final totals'!AJ31)</f>
        <v>41.810962489870086</v>
      </c>
      <c r="AF43" s="16">
        <f t="shared" si="38"/>
        <v>6.9944133299041553</v>
      </c>
      <c r="AG43" s="16">
        <f>(P43*'final totals'!$AG31)</f>
        <v>6.9944133299041553</v>
      </c>
      <c r="AH43" s="16">
        <f t="shared" si="39"/>
        <v>6.9944133299041553</v>
      </c>
      <c r="AI43" s="16">
        <f>('est abv LGR'!Q43*'final totals'!$AJ31)</f>
        <v>34.81654915996593</v>
      </c>
      <c r="AJ43" s="16">
        <f t="shared" si="40"/>
        <v>0</v>
      </c>
      <c r="AK43" s="16">
        <f>('est abv LGR'!R43*'final totals'!$AJ31)</f>
        <v>0</v>
      </c>
      <c r="AL43" s="16">
        <f t="shared" si="41"/>
        <v>0</v>
      </c>
    </row>
    <row r="44" spans="2:38" x14ac:dyDescent="0.25">
      <c r="B44">
        <f>'final totals'!K32</f>
        <v>3</v>
      </c>
      <c r="C44">
        <f>'final totals'!L32</f>
        <v>2020</v>
      </c>
      <c r="D44" t="str">
        <f>'final totals'!M32</f>
        <v>subyearling</v>
      </c>
      <c r="E44" t="str">
        <f>'final totals'!N32</f>
        <v>SR hatchery</v>
      </c>
      <c r="F44" t="str">
        <f>'final totals'!O32</f>
        <v>GRR</v>
      </c>
      <c r="G44" s="145" t="str">
        <f>IFERROR(VLOOKUP(F44,'Individual Data'!$V$5:$AC$5544,8,FALSE),"Abv")</f>
        <v>Abv</v>
      </c>
      <c r="H44" s="16">
        <f>'final totals'!Q32</f>
        <v>80.903755361754889</v>
      </c>
      <c r="I44" s="16">
        <f>'final totals'!R32</f>
        <v>162.17722307475344</v>
      </c>
      <c r="J44" s="16">
        <f>'final totals'!S32</f>
        <v>0</v>
      </c>
      <c r="L44" s="16">
        <f>'Hauled Pnob (2)'!BP36</f>
        <v>0</v>
      </c>
      <c r="M44" s="16">
        <f>'Hauled Pnob (2)'!BQ36</f>
        <v>1.0929417455313923</v>
      </c>
      <c r="N44" s="16">
        <f>'Hauled Pnob (2)'!BR36</f>
        <v>0</v>
      </c>
      <c r="P44" s="16">
        <f>IF(L44&gt;H44,0,IF(G44="Abv",(H44-L44),((H44-L44)*(1-'Individual Data'!$AL$4))))</f>
        <v>80.903755361754889</v>
      </c>
      <c r="Q44" s="16">
        <f>IF(M44&gt;I44,0,IF(G44="Abv",(I44-M44),(I44-M44)*(1-'Individual Data'!$AL$4)))</f>
        <v>161.08428132922205</v>
      </c>
      <c r="R44" s="16">
        <f>IF(N44&gt;J44,0,IF(G44="Abv",(J44-N44),(J44-N44)*(1-'Individual Data'!$AK$4)))</f>
        <v>0</v>
      </c>
      <c r="T44" s="274"/>
      <c r="U44" s="57">
        <v>3</v>
      </c>
      <c r="V44" s="206">
        <f t="shared" si="51"/>
        <v>990.55967054409723</v>
      </c>
      <c r="W44" s="206">
        <f t="shared" si="51"/>
        <v>4394.86181754675</v>
      </c>
      <c r="X44" s="206">
        <f t="shared" si="51"/>
        <v>108.47150264872801</v>
      </c>
      <c r="Y44" s="206">
        <f t="shared" si="50"/>
        <v>5385.4214880908476</v>
      </c>
      <c r="Z44" s="219">
        <f t="shared" si="49"/>
        <v>5493.8929907395759</v>
      </c>
      <c r="AB44" t="str">
        <f t="shared" si="6"/>
        <v>GRR</v>
      </c>
      <c r="AC44" s="16">
        <f>(P44*'final totals'!AG32)+('est abv LGR'!Q44*'final totals'!AJ32)+('est abv LGR'!R44*'final totals'!AJ32)</f>
        <v>172.84859763641211</v>
      </c>
      <c r="AD44" s="16">
        <f t="shared" si="37"/>
        <v>69.139439054564832</v>
      </c>
      <c r="AE44" s="16">
        <f>(P44*'final totals'!AG32)+('est abv LGR'!Q44*'final totals'!AJ32)</f>
        <v>172.84859763641211</v>
      </c>
      <c r="AF44" s="16">
        <f t="shared" si="38"/>
        <v>69.139439054564832</v>
      </c>
      <c r="AG44" s="16">
        <f>(P44*'final totals'!$AG32)</f>
        <v>57.788396686967779</v>
      </c>
      <c r="AH44" s="16">
        <f t="shared" si="39"/>
        <v>23.11535867478711</v>
      </c>
      <c r="AI44" s="16">
        <f>('est abv LGR'!Q44*'final totals'!$AJ32)</f>
        <v>115.06020094944432</v>
      </c>
      <c r="AJ44" s="16">
        <f t="shared" si="40"/>
        <v>46.024080379777729</v>
      </c>
      <c r="AK44" s="16">
        <f>('est abv LGR'!R44*'final totals'!$AJ32)</f>
        <v>0</v>
      </c>
      <c r="AL44" s="16">
        <f t="shared" si="41"/>
        <v>0</v>
      </c>
    </row>
    <row r="45" spans="2:38" x14ac:dyDescent="0.25">
      <c r="B45">
        <f>'final totals'!K33</f>
        <v>3</v>
      </c>
      <c r="C45">
        <f>'final totals'!L33</f>
        <v>2020</v>
      </c>
      <c r="D45" t="str">
        <f>'final totals'!M33</f>
        <v>subyearling</v>
      </c>
      <c r="E45" t="str">
        <f>'final totals'!N33</f>
        <v>SR hatchery</v>
      </c>
      <c r="F45" t="str">
        <f>'final totals'!O33</f>
        <v>IPCSR</v>
      </c>
      <c r="G45" s="145" t="str">
        <f>IFERROR(VLOOKUP(F45,'Individual Data'!$V$5:$AC$5544,8,FALSE),"Abv")</f>
        <v>Abv</v>
      </c>
      <c r="H45" s="16">
        <f>'final totals'!Q33</f>
        <v>184.77946929439219</v>
      </c>
      <c r="I45" s="16">
        <f>'final totals'!R33</f>
        <v>937.61581376608001</v>
      </c>
      <c r="J45" s="16">
        <f>'final totals'!S33</f>
        <v>33.680425412386043</v>
      </c>
      <c r="L45" s="16">
        <f>'Hauled Pnob (2)'!BP37</f>
        <v>4.3105587186380117</v>
      </c>
      <c r="M45" s="16">
        <f>'Hauled Pnob (2)'!BQ37</f>
        <v>3.2404822146212799</v>
      </c>
      <c r="N45" s="16">
        <f>'Hauled Pnob (2)'!BR37</f>
        <v>0</v>
      </c>
      <c r="P45" s="16">
        <f>IF(L45&gt;H45,0,IF(G45="Abv",(H45-L45),((H45-L45)*(1-'Individual Data'!$AL$4))))</f>
        <v>180.46891057575417</v>
      </c>
      <c r="Q45" s="16">
        <f>IF(M45&gt;I45,0,IF(G45="Abv",(I45-M45),(I45-M45)*(1-'Individual Data'!$AL$4)))</f>
        <v>934.37533155145877</v>
      </c>
      <c r="R45" s="16">
        <f>IF(N45&gt;J45,0,IF(G45="Abv",(J45-N45),(J45-N45)*(1-'Individual Data'!$AK$4)))</f>
        <v>33.680425412386043</v>
      </c>
      <c r="T45" s="274"/>
      <c r="U45" s="57">
        <v>4</v>
      </c>
      <c r="V45" s="206">
        <f t="shared" si="51"/>
        <v>14623.238027197141</v>
      </c>
      <c r="W45" s="206">
        <f t="shared" si="51"/>
        <v>8859.5588847909621</v>
      </c>
      <c r="X45" s="206">
        <f t="shared" si="51"/>
        <v>9.844585808468592</v>
      </c>
      <c r="Y45" s="206">
        <f t="shared" si="50"/>
        <v>23482.796911988102</v>
      </c>
      <c r="Z45" s="219">
        <f t="shared" si="49"/>
        <v>23492.641497796572</v>
      </c>
      <c r="AB45" t="str">
        <f t="shared" si="6"/>
        <v>IPCSR</v>
      </c>
      <c r="AC45" s="16">
        <f>(P45*'final totals'!AG33)+('est abv LGR'!Q45*'final totals'!AJ33)+('est abv LGR'!R45*'final totals'!AJ33)</f>
        <v>267.35432247949325</v>
      </c>
      <c r="AD45" s="16">
        <f t="shared" si="37"/>
        <v>881.17034506010577</v>
      </c>
      <c r="AE45" s="16">
        <f>(P45*'final totals'!AG33)+('est abv LGR'!Q45*'final totals'!AJ33)</f>
        <v>258.83743329475197</v>
      </c>
      <c r="AF45" s="16">
        <f t="shared" si="38"/>
        <v>856.00680883246105</v>
      </c>
      <c r="AG45" s="16">
        <f>(P45*'final totals'!$AG33)</f>
        <v>22.558613821969271</v>
      </c>
      <c r="AH45" s="16">
        <f t="shared" si="39"/>
        <v>157.91029675378491</v>
      </c>
      <c r="AI45" s="16">
        <f>('est abv LGR'!Q45*'final totals'!$AJ33)</f>
        <v>236.27881947278269</v>
      </c>
      <c r="AJ45" s="16">
        <f t="shared" si="40"/>
        <v>698.09651207867614</v>
      </c>
      <c r="AK45" s="16">
        <f>('est abv LGR'!R45*'final totals'!$AJ33)</f>
        <v>8.5168891847412986</v>
      </c>
      <c r="AL45" s="16">
        <f t="shared" si="41"/>
        <v>25.163536227644745</v>
      </c>
    </row>
    <row r="46" spans="2:38" x14ac:dyDescent="0.25">
      <c r="B46">
        <f>'final totals'!K34</f>
        <v>3</v>
      </c>
      <c r="C46">
        <f>'final totals'!L34</f>
        <v>2020</v>
      </c>
      <c r="D46" t="str">
        <f>'final totals'!M34</f>
        <v>subyearling</v>
      </c>
      <c r="E46" t="str">
        <f>'final totals'!N34</f>
        <v>SR hatchery</v>
      </c>
      <c r="F46" t="str">
        <f>'final totals'!O34</f>
        <v>LFH UNK</v>
      </c>
      <c r="G46" s="145" t="str">
        <f>IFERROR(VLOOKUP(F46,'Individual Data'!$V$5:$AC$5544,8,FALSE),"Abv")</f>
        <v>Blw</v>
      </c>
      <c r="H46" s="16">
        <f>'final totals'!Q34</f>
        <v>17.848935134336511</v>
      </c>
      <c r="I46" s="16">
        <f>'final totals'!R34</f>
        <v>17.869157796222044</v>
      </c>
      <c r="J46" s="16">
        <f>'final totals'!S34</f>
        <v>0</v>
      </c>
      <c r="L46" s="16">
        <f>'Hauled Pnob (2)'!BP38</f>
        <v>0</v>
      </c>
      <c r="M46" s="16">
        <f>'Hauled Pnob (2)'!BQ38</f>
        <v>0</v>
      </c>
      <c r="N46" s="16">
        <f>'Hauled Pnob (2)'!BR38</f>
        <v>0</v>
      </c>
      <c r="P46" s="16">
        <f>IF(L46&gt;H46,0,IF(G46="Abv",(H46-L46),((H46-L46)*(1-'Individual Data'!$AL$4))))</f>
        <v>12.065880150811481</v>
      </c>
      <c r="Q46" s="16">
        <f>IF(M46&gt;I46,0,IF(G46="Abv",(I46-M46),(I46-M46)*(1-'Individual Data'!$AL$4)))</f>
        <v>12.079550670246102</v>
      </c>
      <c r="R46" s="16">
        <f>IF(N46&gt;J46,0,IF(G46="Abv",(J46-N46),(J46-N46)*(1-'Individual Data'!$AK$4)))</f>
        <v>0</v>
      </c>
      <c r="T46" s="274"/>
      <c r="U46" s="57">
        <v>5</v>
      </c>
      <c r="V46" s="206">
        <f t="shared" si="51"/>
        <v>1069.7883699025622</v>
      </c>
      <c r="W46" s="206">
        <f t="shared" si="51"/>
        <v>526.46702229476421</v>
      </c>
      <c r="X46" s="206">
        <f t="shared" si="51"/>
        <v>0</v>
      </c>
      <c r="Y46" s="206">
        <f t="shared" si="50"/>
        <v>1596.2553921973263</v>
      </c>
      <c r="Z46" s="219">
        <f t="shared" si="49"/>
        <v>1596.2553921973263</v>
      </c>
      <c r="AB46" t="str">
        <f t="shared" si="6"/>
        <v>LFH UNK</v>
      </c>
      <c r="AC46" s="16">
        <f>(P46*'final totals'!AG34)+('est abv LGR'!Q46*'final totals'!AJ34)+('est abv LGR'!R46*'final totals'!AJ34)</f>
        <v>12.079550670246102</v>
      </c>
      <c r="AD46" s="16">
        <f t="shared" si="37"/>
        <v>12.065880150811479</v>
      </c>
      <c r="AE46" s="16">
        <f>(P46*'final totals'!AG34)+('est abv LGR'!Q46*'final totals'!AJ34)</f>
        <v>12.079550670246102</v>
      </c>
      <c r="AF46" s="16">
        <f t="shared" si="38"/>
        <v>12.065880150811479</v>
      </c>
      <c r="AG46" s="16">
        <f>(P46*'final totals'!$AG34)</f>
        <v>0</v>
      </c>
      <c r="AH46" s="16">
        <f t="shared" si="39"/>
        <v>12.065880150811481</v>
      </c>
      <c r="AI46" s="16">
        <f>('est abv LGR'!Q46*'final totals'!$AJ34)</f>
        <v>12.079550670246102</v>
      </c>
      <c r="AJ46" s="16">
        <f t="shared" si="40"/>
        <v>0</v>
      </c>
      <c r="AK46" s="16">
        <f>('est abv LGR'!R46*'final totals'!$AJ34)</f>
        <v>0</v>
      </c>
      <c r="AL46" s="16">
        <f t="shared" si="41"/>
        <v>0</v>
      </c>
    </row>
    <row r="47" spans="2:38" x14ac:dyDescent="0.25">
      <c r="B47">
        <f>'final totals'!K35</f>
        <v>3</v>
      </c>
      <c r="C47">
        <f>'final totals'!L35</f>
        <v>2020</v>
      </c>
      <c r="D47" t="str">
        <f>'final totals'!M35</f>
        <v>subyearling</v>
      </c>
      <c r="E47" t="str">
        <f>'final totals'!N35</f>
        <v>SR hatchery</v>
      </c>
      <c r="F47" t="str">
        <f>'final totals'!O35</f>
        <v>LFHSO2</v>
      </c>
      <c r="G47" s="145" t="str">
        <f>IFERROR(VLOOKUP(F47,'Individual Data'!$V$5:$AC$5544,8,FALSE),"Abv")</f>
        <v>Blw</v>
      </c>
      <c r="H47" s="16">
        <f>'final totals'!Q35</f>
        <v>8.8471491726834284</v>
      </c>
      <c r="I47" s="16">
        <f>'final totals'!R35</f>
        <v>89.41592276345169</v>
      </c>
      <c r="J47" s="16">
        <f>'final totals'!S35</f>
        <v>0</v>
      </c>
      <c r="L47" s="16">
        <f>'Hauled Pnob (2)'!BP39</f>
        <v>0</v>
      </c>
      <c r="M47" s="16">
        <f>'Hauled Pnob (2)'!BQ39</f>
        <v>0</v>
      </c>
      <c r="N47" s="16">
        <f>'Hauled Pnob (2)'!BR39</f>
        <v>0</v>
      </c>
      <c r="P47" s="16">
        <f>IF(L47&gt;H47,0,IF(G47="Abv",(H47-L47),((H47-L47)*(1-'Individual Data'!$AL$4))))</f>
        <v>5.9806728407339973</v>
      </c>
      <c r="Q47" s="16">
        <f>IF(M47&gt;I47,0,IF(G47="Abv",(I47-M47),(I47-M47)*(1-'Individual Data'!$AL$4)))</f>
        <v>60.445163788093339</v>
      </c>
      <c r="R47" s="16">
        <f>IF(N47&gt;J47,0,IF(G47="Abv",(J47-N47),(J47-N47)*(1-'Individual Data'!$AK$4)))</f>
        <v>0</v>
      </c>
      <c r="T47" s="274"/>
      <c r="U47" s="57">
        <v>6</v>
      </c>
      <c r="V47" s="206">
        <f t="shared" si="51"/>
        <v>0</v>
      </c>
      <c r="W47" s="206">
        <f t="shared" si="51"/>
        <v>0</v>
      </c>
      <c r="X47" s="206">
        <f t="shared" si="51"/>
        <v>0</v>
      </c>
      <c r="Y47" s="206">
        <f t="shared" si="50"/>
        <v>0</v>
      </c>
      <c r="Z47" s="219">
        <f t="shared" si="49"/>
        <v>0</v>
      </c>
      <c r="AB47" t="str">
        <f t="shared" si="6"/>
        <v>LFHSO2</v>
      </c>
      <c r="AC47" s="16">
        <f>(P47*'final totals'!AG35)+('est abv LGR'!Q47*'final totals'!AJ35)+('est abv LGR'!R47*'final totals'!AJ35)</f>
        <v>0</v>
      </c>
      <c r="AD47" s="16">
        <f t="shared" si="37"/>
        <v>66.425836628827341</v>
      </c>
      <c r="AE47" s="16">
        <f>(P47*'final totals'!AG35)+('est abv LGR'!Q47*'final totals'!AJ35)</f>
        <v>0</v>
      </c>
      <c r="AF47" s="16">
        <f t="shared" si="38"/>
        <v>66.425836628827341</v>
      </c>
      <c r="AG47" s="16">
        <f>(P47*'final totals'!$AG35)</f>
        <v>0</v>
      </c>
      <c r="AH47" s="16">
        <f t="shared" si="39"/>
        <v>5.9806728407339973</v>
      </c>
      <c r="AI47" s="16">
        <f>('est abv LGR'!Q47*'final totals'!$AJ35)</f>
        <v>0</v>
      </c>
      <c r="AJ47" s="16">
        <f t="shared" si="40"/>
        <v>60.445163788093339</v>
      </c>
      <c r="AK47" s="16">
        <f>('est abv LGR'!R47*'final totals'!$AJ35)</f>
        <v>0</v>
      </c>
      <c r="AL47" s="16">
        <f t="shared" si="41"/>
        <v>0</v>
      </c>
    </row>
    <row r="48" spans="2:38" x14ac:dyDescent="0.25">
      <c r="B48">
        <f>'final totals'!K36</f>
        <v>3</v>
      </c>
      <c r="C48">
        <f>'final totals'!L36</f>
        <v>2020</v>
      </c>
      <c r="D48" t="str">
        <f>'final totals'!M36</f>
        <v>subyearling</v>
      </c>
      <c r="E48" t="str">
        <f>'final totals'!N36</f>
        <v>SR hatchery</v>
      </c>
      <c r="F48" t="str">
        <f>'final totals'!O36</f>
        <v>LFSO</v>
      </c>
      <c r="G48" s="145" t="str">
        <f>IFERROR(VLOOKUP(F48,'Individual Data'!$V$5:$AC$5544,8,FALSE),"Abv")</f>
        <v>Blw</v>
      </c>
      <c r="H48" s="16">
        <f>'final totals'!Q36</f>
        <v>195.12674590211711</v>
      </c>
      <c r="I48" s="16">
        <f>'final totals'!R36</f>
        <v>629.30970665059476</v>
      </c>
      <c r="J48" s="16">
        <f>'final totals'!S36</f>
        <v>0</v>
      </c>
      <c r="L48" s="16">
        <f>'Hauled Pnob (2)'!BP40</f>
        <v>2.1437636657819228</v>
      </c>
      <c r="M48" s="16">
        <f>'Hauled Pnob (2)'!BQ40</f>
        <v>7.8073292340944338</v>
      </c>
      <c r="N48" s="16">
        <f>'Hauled Pnob (2)'!BR40</f>
        <v>0</v>
      </c>
      <c r="P48" s="16">
        <f>IF(L48&gt;H48,0,IF(G48="Abv",(H48-L48),((H48-L48)*(1-'Individual Data'!$AL$4))))</f>
        <v>130.45649599176258</v>
      </c>
      <c r="Q48" s="16">
        <f>IF(M48&gt;I48,0,IF(G48="Abv",(I48-M48),(I48-M48)*(1-'Individual Data'!$AL$4)))</f>
        <v>420.13560713355417</v>
      </c>
      <c r="R48" s="16">
        <f>IF(N48&gt;J48,0,IF(G48="Abv",(J48-N48),(J48-N48)*(1-'Individual Data'!$AK$4)))</f>
        <v>0</v>
      </c>
      <c r="T48" s="274" t="s">
        <v>23691</v>
      </c>
      <c r="U48" s="57">
        <v>2</v>
      </c>
      <c r="V48" s="206">
        <f>SUMIFS(P$8:P$97,$E$8:$E$97,"stray",$B$8:$B$97,$U48)</f>
        <v>0</v>
      </c>
      <c r="W48" s="206">
        <f t="shared" ref="W48:W52" si="52">SUMIFS(Q$8:Q$97,$E$8:$E$97,"Stray",$B$8:$B$97,$U48)</f>
        <v>14.383414902630516</v>
      </c>
      <c r="X48" s="206">
        <f t="shared" ref="X48:X52" si="53">SUMIFS(R$8:R$97,$E$8:$E$97,"Stray",$B$8:$B$97,$U48)</f>
        <v>14.578358607946043</v>
      </c>
      <c r="Y48" s="206">
        <f t="shared" si="50"/>
        <v>14.383414902630516</v>
      </c>
      <c r="Z48" s="219">
        <f t="shared" si="49"/>
        <v>28.96177351057656</v>
      </c>
      <c r="AB48" t="str">
        <f t="shared" si="6"/>
        <v>LFSO</v>
      </c>
      <c r="AC48" s="16">
        <f>(P48*'final totals'!AG36)+('est abv LGR'!Q48*'final totals'!AJ36)+('est abv LGR'!R48*'final totals'!AJ36)</f>
        <v>134.58848145672556</v>
      </c>
      <c r="AD48" s="16">
        <f t="shared" si="37"/>
        <v>416.00362166859117</v>
      </c>
      <c r="AE48" s="16">
        <f>(P48*'final totals'!AG36)+('est abv LGR'!Q48*'final totals'!AJ36)</f>
        <v>134.58848145672556</v>
      </c>
      <c r="AF48" s="16">
        <f t="shared" si="38"/>
        <v>416.00362166859117</v>
      </c>
      <c r="AG48" s="16">
        <f>(P48*'final totals'!$AG36)</f>
        <v>23.719362907593197</v>
      </c>
      <c r="AH48" s="16">
        <f t="shared" si="39"/>
        <v>106.73713308416939</v>
      </c>
      <c r="AI48" s="16">
        <f>('est abv LGR'!Q48*'final totals'!$AJ36)</f>
        <v>110.86911854913235</v>
      </c>
      <c r="AJ48" s="16">
        <f t="shared" si="40"/>
        <v>309.26648858442184</v>
      </c>
      <c r="AK48" s="16">
        <f>('est abv LGR'!R48*'final totals'!$AJ36)</f>
        <v>0</v>
      </c>
      <c r="AL48" s="16">
        <f t="shared" si="41"/>
        <v>0</v>
      </c>
    </row>
    <row r="49" spans="2:38" x14ac:dyDescent="0.25">
      <c r="B49">
        <f>'final totals'!K37</f>
        <v>3</v>
      </c>
      <c r="C49">
        <f>'final totals'!L37</f>
        <v>2020</v>
      </c>
      <c r="D49" t="str">
        <f>'final totals'!M37</f>
        <v>yearling</v>
      </c>
      <c r="E49" t="str">
        <f>'final totals'!N37</f>
        <v>SR hatchery</v>
      </c>
      <c r="F49" t="str">
        <f>'final totals'!O37</f>
        <v>LFYO</v>
      </c>
      <c r="G49" s="145" t="str">
        <f>IFERROR(VLOOKUP(F49,'Individual Data'!$V$5:$AC$5544,8,FALSE),"Abv")</f>
        <v>Blw</v>
      </c>
      <c r="H49" s="16">
        <f>'final totals'!Q37</f>
        <v>44.235745863417137</v>
      </c>
      <c r="I49" s="16">
        <f>'final totals'!R37</f>
        <v>80.428866800539055</v>
      </c>
      <c r="J49" s="16">
        <f>'final totals'!S37</f>
        <v>66.724704279732265</v>
      </c>
      <c r="L49" s="16">
        <f>'Hauled Pnob (2)'!BP41</f>
        <v>0</v>
      </c>
      <c r="M49" s="16">
        <f>'Hauled Pnob (2)'!BQ41</f>
        <v>0</v>
      </c>
      <c r="N49" s="16">
        <f>'Hauled Pnob (2)'!BR41</f>
        <v>0</v>
      </c>
      <c r="P49" s="16">
        <f>IF(L49&gt;H49,0,IF(G49="Abv",(H49-L49),((H49-L49)*(1-'Individual Data'!$AL$4))))</f>
        <v>29.90336420366998</v>
      </c>
      <c r="Q49" s="16">
        <f>IF(M49&gt;I49,0,IF(G49="Abv",(I49-M49),(I49-M49)*(1-'Individual Data'!$AL$4)))</f>
        <v>54.369913957164393</v>
      </c>
      <c r="R49" s="16">
        <f>IF(N49&gt;J49,0,IF(G49="Abv",(J49-N49),(J49-N49)*(1-'Individual Data'!$AK$4)))</f>
        <v>35.297368563978367</v>
      </c>
      <c r="T49" s="274"/>
      <c r="U49" s="57">
        <v>3</v>
      </c>
      <c r="V49" s="206">
        <f t="shared" ref="V49:V52" si="54">SUMIFS(P$8:P$97,$E$8:$E$97,"stray",$B$8:$B$97,$U49)</f>
        <v>0</v>
      </c>
      <c r="W49" s="206">
        <f t="shared" si="52"/>
        <v>113.26726146311327</v>
      </c>
      <c r="X49" s="206">
        <f t="shared" si="53"/>
        <v>13.171434819527967</v>
      </c>
      <c r="Y49" s="206">
        <f t="shared" si="50"/>
        <v>113.26726146311327</v>
      </c>
      <c r="Z49" s="219">
        <f t="shared" si="49"/>
        <v>126.43869628264125</v>
      </c>
      <c r="AB49" t="str">
        <f t="shared" si="6"/>
        <v>LFYO</v>
      </c>
      <c r="AC49" s="16">
        <f>(P49*'final totals'!AG37)+('est abv LGR'!Q49*'final totals'!AJ37)+('est abv LGR'!R49*'final totals'!AJ37)</f>
        <v>108.31542785342329</v>
      </c>
      <c r="AD49" s="16">
        <f t="shared" si="37"/>
        <v>11.255218871389445</v>
      </c>
      <c r="AE49" s="16">
        <f>(P49*'final totals'!AG37)+('est abv LGR'!Q49*'final totals'!AJ37)</f>
        <v>75.094375087326</v>
      </c>
      <c r="AF49" s="16">
        <f t="shared" si="38"/>
        <v>9.1789030735083657</v>
      </c>
      <c r="AG49" s="16">
        <f>(P49*'final totals'!$AG37)</f>
        <v>23.922691362935986</v>
      </c>
      <c r="AH49" s="16">
        <f t="shared" si="39"/>
        <v>5.9806728407339946</v>
      </c>
      <c r="AI49" s="16">
        <f>('est abv LGR'!Q49*'final totals'!$AJ37)</f>
        <v>51.171683724390014</v>
      </c>
      <c r="AJ49" s="16">
        <f t="shared" si="40"/>
        <v>3.1982302327743781</v>
      </c>
      <c r="AK49" s="16">
        <f>('est abv LGR'!R49*'final totals'!$AJ37)</f>
        <v>33.221052766097287</v>
      </c>
      <c r="AL49" s="16">
        <f t="shared" si="41"/>
        <v>2.0763157978810796</v>
      </c>
    </row>
    <row r="50" spans="2:38" x14ac:dyDescent="0.25">
      <c r="B50">
        <f>'final totals'!K38</f>
        <v>3</v>
      </c>
      <c r="C50">
        <f>'final totals'!L38</f>
        <v>2020</v>
      </c>
      <c r="D50" t="str">
        <f>'final totals'!M38</f>
        <v>subyearling</v>
      </c>
      <c r="E50" t="str">
        <f>'final totals'!N38</f>
        <v>SR hatchery</v>
      </c>
      <c r="F50" t="str">
        <f>'final totals'!O38</f>
        <v>PLA1</v>
      </c>
      <c r="G50" s="145" t="str">
        <f>IFERROR(VLOOKUP(F50,'Individual Data'!$V$5:$AC$5544,8,FALSE),"Abv")</f>
        <v>Abv</v>
      </c>
      <c r="H50" s="16">
        <f>'final totals'!Q38</f>
        <v>96.893529032263814</v>
      </c>
      <c r="I50" s="16">
        <f>'final totals'!R38</f>
        <v>419.32791681825864</v>
      </c>
      <c r="J50" s="16">
        <f>'final totals'!S38</f>
        <v>0</v>
      </c>
      <c r="L50" s="16">
        <f>'Hauled Pnob (2)'!BP42</f>
        <v>1.0603661393538781</v>
      </c>
      <c r="M50" s="16">
        <f>'Hauled Pnob (2)'!BQ42</f>
        <v>3.4090291897737881</v>
      </c>
      <c r="N50" s="16">
        <f>'Hauled Pnob (2)'!BR42</f>
        <v>0</v>
      </c>
      <c r="P50" s="16">
        <f>IF(L50&gt;H50,0,IF(G50="Abv",(H50-L50),((H50-L50)*(1-'Individual Data'!$AL$4))))</f>
        <v>95.83316289290994</v>
      </c>
      <c r="Q50" s="16">
        <f>IF(M50&gt;I50,0,IF(G50="Abv",(I50-M50),(I50-M50)*(1-'Individual Data'!$AL$4)))</f>
        <v>415.91888762848487</v>
      </c>
      <c r="R50" s="16">
        <f>IF(N50&gt;J50,0,IF(G50="Abv",(J50-N50),(J50-N50)*(1-'Individual Data'!$AK$4)))</f>
        <v>0</v>
      </c>
      <c r="T50" s="274"/>
      <c r="U50" s="57">
        <v>4</v>
      </c>
      <c r="V50" s="206">
        <f t="shared" si="54"/>
        <v>513.24855192360144</v>
      </c>
      <c r="W50" s="206">
        <f t="shared" si="52"/>
        <v>508.31454278854102</v>
      </c>
      <c r="X50" s="206">
        <f t="shared" si="53"/>
        <v>0</v>
      </c>
      <c r="Y50" s="206">
        <f t="shared" si="50"/>
        <v>1021.5630947121424</v>
      </c>
      <c r="Z50" s="219">
        <f t="shared" si="49"/>
        <v>1021.5630947121424</v>
      </c>
      <c r="AB50" t="str">
        <f t="shared" si="6"/>
        <v>PLA1</v>
      </c>
      <c r="AC50" s="16">
        <f>(P50*'final totals'!AG38)+('est abv LGR'!Q50*'final totals'!AJ38)+('est abv LGR'!R50*'final totals'!AJ38)</f>
        <v>208.35128670744598</v>
      </c>
      <c r="AD50" s="16">
        <f t="shared" si="37"/>
        <v>303.40076381394886</v>
      </c>
      <c r="AE50" s="16">
        <f>(P50*'final totals'!AG38)+('est abv LGR'!Q50*'final totals'!AJ38)</f>
        <v>208.35128670744598</v>
      </c>
      <c r="AF50" s="16">
        <f t="shared" si="38"/>
        <v>303.40076381394886</v>
      </c>
      <c r="AG50" s="16">
        <f>(P50*'final totals'!$AG38)</f>
        <v>28.74994886787298</v>
      </c>
      <c r="AH50" s="16">
        <f t="shared" si="39"/>
        <v>67.083214025036966</v>
      </c>
      <c r="AI50" s="16">
        <f>('est abv LGR'!Q50*'final totals'!$AJ38)</f>
        <v>179.60133783957301</v>
      </c>
      <c r="AJ50" s="16">
        <f t="shared" si="40"/>
        <v>236.31754978891186</v>
      </c>
      <c r="AK50" s="16">
        <f>('est abv LGR'!R50*'final totals'!$AJ38)</f>
        <v>0</v>
      </c>
      <c r="AL50" s="16">
        <f t="shared" si="41"/>
        <v>0</v>
      </c>
    </row>
    <row r="51" spans="2:38" x14ac:dyDescent="0.25">
      <c r="B51">
        <f>'final totals'!K39</f>
        <v>3</v>
      </c>
      <c r="C51">
        <f>'final totals'!L39</f>
        <v>2020</v>
      </c>
      <c r="D51" t="str">
        <f>'final totals'!M39</f>
        <v>subyearling</v>
      </c>
      <c r="E51" t="str">
        <f>'final totals'!N39</f>
        <v>SR hatchery</v>
      </c>
      <c r="F51" t="str">
        <f>'final totals'!O39</f>
        <v>PLA2</v>
      </c>
      <c r="G51" s="145" t="str">
        <f>IFERROR(VLOOKUP(F51,'Individual Data'!$V$5:$AC$5544,8,FALSE),"Abv")</f>
        <v>Abv</v>
      </c>
      <c r="H51" s="16">
        <f>'final totals'!Q39</f>
        <v>11.485979285441202</v>
      </c>
      <c r="I51" s="16">
        <f>'final totals'!R39</f>
        <v>204.76006531245545</v>
      </c>
      <c r="J51" s="16">
        <f>'final totals'!S39</f>
        <v>13.651986840895523</v>
      </c>
      <c r="L51" s="16">
        <f>'Hauled Pnob (2)'!BP43</f>
        <v>0</v>
      </c>
      <c r="M51" s="16">
        <f>'Hauled Pnob (2)'!BQ43</f>
        <v>1.1713102532187365</v>
      </c>
      <c r="N51" s="16">
        <f>'Hauled Pnob (2)'!BR43</f>
        <v>0</v>
      </c>
      <c r="P51" s="16">
        <f>IF(L51&gt;H51,0,IF(G51="Abv",(H51-L51),((H51-L51)*(1-'Individual Data'!$AL$4))))</f>
        <v>11.485979285441202</v>
      </c>
      <c r="Q51" s="16">
        <f>IF(M51&gt;I51,0,IF(G51="Abv",(I51-M51),(I51-M51)*(1-'Individual Data'!$AL$4)))</f>
        <v>203.58875505923672</v>
      </c>
      <c r="R51" s="16">
        <f>IF(N51&gt;J51,0,IF(G51="Abv",(J51-N51),(J51-N51)*(1-'Individual Data'!$AK$4)))</f>
        <v>13.651986840895523</v>
      </c>
      <c r="T51" s="274"/>
      <c r="U51" s="57">
        <v>5</v>
      </c>
      <c r="V51" s="206">
        <f t="shared" si="54"/>
        <v>198.76555799498738</v>
      </c>
      <c r="W51" s="206">
        <f t="shared" si="52"/>
        <v>45.778548113515569</v>
      </c>
      <c r="X51" s="206">
        <f t="shared" si="53"/>
        <v>0</v>
      </c>
      <c r="Y51" s="206">
        <f t="shared" si="50"/>
        <v>244.54410610850294</v>
      </c>
      <c r="Z51" s="219">
        <f t="shared" si="49"/>
        <v>244.54410610850294</v>
      </c>
      <c r="AB51" t="str">
        <f t="shared" si="6"/>
        <v>PLA2</v>
      </c>
      <c r="AC51" s="16">
        <f>(P51*'final totals'!AG39)+('est abv LGR'!Q51*'final totals'!AJ39)+('est abv LGR'!R51*'final totals'!AJ39)</f>
        <v>177.74242519101728</v>
      </c>
      <c r="AD51" s="16">
        <f t="shared" si="37"/>
        <v>50.984295994556163</v>
      </c>
      <c r="AE51" s="16">
        <f>(P51*'final totals'!AG39)+('est abv LGR'!Q51*'final totals'!AJ39)</f>
        <v>166.57261777573913</v>
      </c>
      <c r="AF51" s="16">
        <f t="shared" si="38"/>
        <v>48.502116568938789</v>
      </c>
      <c r="AG51" s="16">
        <f>(P51*'final totals'!$AG39)</f>
        <v>0</v>
      </c>
      <c r="AH51" s="16">
        <f t="shared" si="39"/>
        <v>11.485979285441202</v>
      </c>
      <c r="AI51" s="16">
        <f>('est abv LGR'!Q51*'final totals'!$AJ39)</f>
        <v>166.57261777573913</v>
      </c>
      <c r="AJ51" s="16">
        <f t="shared" si="40"/>
        <v>37.016137283497585</v>
      </c>
      <c r="AK51" s="16">
        <f>('est abv LGR'!R51*'final totals'!$AJ39)</f>
        <v>11.169807415278155</v>
      </c>
      <c r="AL51" s="16">
        <f t="shared" si="41"/>
        <v>2.4821794256173675</v>
      </c>
    </row>
    <row r="52" spans="2:38" ht="15.75" thickBot="1" x14ac:dyDescent="0.3">
      <c r="B52">
        <f>'final totals'!K40</f>
        <v>2</v>
      </c>
      <c r="C52">
        <f>'final totals'!L40</f>
        <v>2021</v>
      </c>
      <c r="D52" t="str">
        <f>'final totals'!M40</f>
        <v>subyearling</v>
      </c>
      <c r="E52" t="str">
        <f>'final totals'!N40</f>
        <v>SR hatchery</v>
      </c>
      <c r="F52" t="str">
        <f>'final totals'!O40</f>
        <v>BCA1</v>
      </c>
      <c r="G52" s="145" t="str">
        <f>IFERROR(VLOOKUP(F52,'Individual Data'!$V$5:$AC$5544,8,FALSE),"Abv")</f>
        <v>Abv</v>
      </c>
      <c r="H52" s="16">
        <f>'final totals'!Q40</f>
        <v>0</v>
      </c>
      <c r="I52" s="16">
        <f>'final totals'!R40</f>
        <v>23.376346820558052</v>
      </c>
      <c r="J52" s="16">
        <f>'final totals'!S40</f>
        <v>138.29426026472899</v>
      </c>
      <c r="L52" s="16">
        <f>'Hauled Pnob (2)'!BP44</f>
        <v>0</v>
      </c>
      <c r="M52" s="16">
        <f>'Hauled Pnob (2)'!BQ44</f>
        <v>0</v>
      </c>
      <c r="N52" s="16">
        <f>'Hauled Pnob (2)'!BR44</f>
        <v>0</v>
      </c>
      <c r="P52" s="16">
        <f>IF(L52&gt;H52,0,IF(G52="Abv",(H52-L52),((H52-L52)*(1-'Individual Data'!$AL$4))))</f>
        <v>0</v>
      </c>
      <c r="Q52" s="16">
        <f>IF(M52&gt;I52,0,IF(G52="Abv",(I52-M52),(I52-M52)*(1-'Individual Data'!$AL$4)))</f>
        <v>23.376346820558052</v>
      </c>
      <c r="R52" s="16">
        <f>IF(N52&gt;J52,0,IF(G52="Abv",(J52-N52),(J52-N52)*(1-'Individual Data'!$AK$4)))</f>
        <v>138.29426026472899</v>
      </c>
      <c r="T52" s="275"/>
      <c r="U52" s="217">
        <v>6</v>
      </c>
      <c r="V52" s="220">
        <f t="shared" si="54"/>
        <v>0</v>
      </c>
      <c r="W52" s="220">
        <f t="shared" si="52"/>
        <v>0</v>
      </c>
      <c r="X52" s="220">
        <f t="shared" si="53"/>
        <v>0</v>
      </c>
      <c r="Y52" s="220">
        <f t="shared" si="50"/>
        <v>0</v>
      </c>
      <c r="Z52" s="221">
        <f t="shared" si="49"/>
        <v>0</v>
      </c>
      <c r="AB52" t="str">
        <f t="shared" si="6"/>
        <v>BCA1</v>
      </c>
      <c r="AC52" s="16">
        <f>(P52*'final totals'!AG40)+('est abv LGR'!Q52*'final totals'!AJ40)+('est abv LGR'!R52*'final totals'!AJ40)</f>
        <v>64.668242834114821</v>
      </c>
      <c r="AD52" s="16">
        <f t="shared" si="37"/>
        <v>97.00236425117221</v>
      </c>
      <c r="AE52" s="16">
        <f>(P52*'final totals'!AG40)+('est abv LGR'!Q52*'final totals'!AJ40)</f>
        <v>9.3505387282232206</v>
      </c>
      <c r="AF52" s="16">
        <f t="shared" si="38"/>
        <v>14.025808092334831</v>
      </c>
      <c r="AG52" s="16">
        <f>(P52*'final totals'!$AG40)</f>
        <v>0</v>
      </c>
      <c r="AH52" s="16">
        <f t="shared" si="39"/>
        <v>0</v>
      </c>
      <c r="AI52" s="16">
        <f>('est abv LGR'!Q52*'final totals'!$AJ40)</f>
        <v>9.3505387282232206</v>
      </c>
      <c r="AJ52" s="16">
        <f t="shared" si="40"/>
        <v>14.025808092334831</v>
      </c>
      <c r="AK52" s="16">
        <f>('est abv LGR'!R52*'final totals'!$AJ40)</f>
        <v>55.3177041058916</v>
      </c>
      <c r="AL52" s="16">
        <f t="shared" si="41"/>
        <v>82.976556158837383</v>
      </c>
    </row>
    <row r="53" spans="2:38" x14ac:dyDescent="0.25">
      <c r="B53">
        <f>'final totals'!K41</f>
        <v>2</v>
      </c>
      <c r="C53">
        <f>'final totals'!L41</f>
        <v>2021</v>
      </c>
      <c r="D53" t="str">
        <f>'final totals'!M41</f>
        <v>subyearling</v>
      </c>
      <c r="E53" t="str">
        <f>'final totals'!N41</f>
        <v>SR hatchery</v>
      </c>
      <c r="F53" t="str">
        <f>'final totals'!O41</f>
        <v>BCA2</v>
      </c>
      <c r="G53" s="145" t="str">
        <f>IFERROR(VLOOKUP(F53,'Individual Data'!$V$5:$AC$5544,8,FALSE),"Abv")</f>
        <v>Abv</v>
      </c>
      <c r="H53" s="16">
        <f>'final totals'!Q41</f>
        <v>0</v>
      </c>
      <c r="I53" s="16">
        <f>'final totals'!R41</f>
        <v>0</v>
      </c>
      <c r="J53" s="16">
        <f>'final totals'!S41</f>
        <v>70.369863922061299</v>
      </c>
      <c r="L53" s="16">
        <f>'Hauled Pnob (2)'!BP45</f>
        <v>0</v>
      </c>
      <c r="M53" s="16">
        <f>'Hauled Pnob (2)'!BQ45</f>
        <v>0</v>
      </c>
      <c r="N53" s="16">
        <f>'Hauled Pnob (2)'!BR45</f>
        <v>0</v>
      </c>
      <c r="P53" s="16">
        <f>IF(L53&gt;H53,0,IF(G53="Abv",(H53-L53),((H53-L53)*(1-'Individual Data'!$AL$4))))</f>
        <v>0</v>
      </c>
      <c r="Q53" s="16">
        <f>IF(M53&gt;I53,0,IF(G53="Abv",(I53-M53),(I53-M53)*(1-'Individual Data'!$AL$4)))</f>
        <v>0</v>
      </c>
      <c r="R53" s="16">
        <f>IF(N53&gt;J53,0,IF(G53="Abv",(J53-N53),(J53-N53)*(1-'Individual Data'!$AK$4)))</f>
        <v>70.369863922061299</v>
      </c>
      <c r="AB53" t="str">
        <f t="shared" si="6"/>
        <v>BCA2</v>
      </c>
      <c r="AC53" s="16">
        <f>(P53*'final totals'!AG41)+('est abv LGR'!Q53*'final totals'!AJ41)+('est abv LGR'!R53*'final totals'!AJ41)</f>
        <v>70.369863922061299</v>
      </c>
      <c r="AD53" s="16">
        <f t="shared" si="37"/>
        <v>0</v>
      </c>
      <c r="AE53" s="16">
        <f>(P53*'final totals'!AG41)+('est abv LGR'!Q53*'final totals'!AJ41)</f>
        <v>0</v>
      </c>
      <c r="AF53" s="16">
        <f t="shared" si="38"/>
        <v>0</v>
      </c>
      <c r="AG53" s="16">
        <f>(P53*'final totals'!$AG41)</f>
        <v>0</v>
      </c>
      <c r="AH53" s="16">
        <f t="shared" si="39"/>
        <v>0</v>
      </c>
      <c r="AI53" s="16">
        <f>('est abv LGR'!Q53*'final totals'!$AJ41)</f>
        <v>0</v>
      </c>
      <c r="AJ53" s="16">
        <f t="shared" si="40"/>
        <v>0</v>
      </c>
      <c r="AK53" s="16">
        <f>('est abv LGR'!R53*'final totals'!$AJ41)</f>
        <v>70.369863922061299</v>
      </c>
      <c r="AL53" s="16">
        <f t="shared" si="41"/>
        <v>0</v>
      </c>
    </row>
    <row r="54" spans="2:38" x14ac:dyDescent="0.25">
      <c r="B54">
        <f>'final totals'!K42</f>
        <v>2</v>
      </c>
      <c r="C54">
        <f>'final totals'!L42</f>
        <v>2021</v>
      </c>
      <c r="D54" t="str">
        <f>'final totals'!M42</f>
        <v>subyearling</v>
      </c>
      <c r="E54" t="str">
        <f>'final totals'!N42</f>
        <v>SR hatchery</v>
      </c>
      <c r="F54" t="str">
        <f>'final totals'!O42</f>
        <v>CJA1</v>
      </c>
      <c r="G54" s="145" t="str">
        <f>IFERROR(VLOOKUP(F54,'Individual Data'!$V$5:$AC$5544,8,FALSE),"Abv")</f>
        <v>Abv</v>
      </c>
      <c r="H54" s="16">
        <f>'final totals'!Q42</f>
        <v>0</v>
      </c>
      <c r="I54" s="16">
        <f>'final totals'!R42</f>
        <v>35.062379486853807</v>
      </c>
      <c r="J54" s="16">
        <f>'final totals'!S42</f>
        <v>81.690596645839264</v>
      </c>
      <c r="L54" s="16">
        <f>'Hauled Pnob (2)'!BP46</f>
        <v>0</v>
      </c>
      <c r="M54" s="16">
        <f>'Hauled Pnob (2)'!BQ46</f>
        <v>0</v>
      </c>
      <c r="N54" s="16">
        <f>'Hauled Pnob (2)'!BR46</f>
        <v>0</v>
      </c>
      <c r="P54" s="16">
        <f>IF(L54&gt;H54,0,IF(G54="Abv",(H54-L54),((H54-L54)*(1-'Individual Data'!$AL$4))))</f>
        <v>0</v>
      </c>
      <c r="Q54" s="16">
        <f>IF(M54&gt;I54,0,IF(G54="Abv",(I54-M54),(I54-M54)*(1-'Individual Data'!$AL$4)))</f>
        <v>35.062379486853807</v>
      </c>
      <c r="R54" s="16">
        <f>IF(N54&gt;J54,0,IF(G54="Abv",(J54-N54),(J54-N54)*(1-'Individual Data'!$AK$4)))</f>
        <v>81.690596645839264</v>
      </c>
      <c r="U54" s="241" t="s">
        <v>23492</v>
      </c>
      <c r="V54" s="241"/>
      <c r="W54" s="241"/>
      <c r="X54" s="241"/>
      <c r="AB54" t="str">
        <f t="shared" si="6"/>
        <v>CJA1</v>
      </c>
      <c r="AC54" s="16">
        <f>(P54*'final totals'!AG42)+('est abv LGR'!Q54*'final totals'!AJ42)+('est abv LGR'!R54*'final totals'!AJ42)</f>
        <v>63.683441526923488</v>
      </c>
      <c r="AD54" s="16">
        <f t="shared" si="37"/>
        <v>53.06953460576959</v>
      </c>
      <c r="AE54" s="16">
        <f>(P54*'final totals'!AG42)+('est abv LGR'!Q54*'final totals'!AJ42)</f>
        <v>19.124934265556622</v>
      </c>
      <c r="AF54" s="16">
        <f t="shared" si="38"/>
        <v>15.937445221297185</v>
      </c>
      <c r="AG54" s="16">
        <f>(P54*'final totals'!$AG42)</f>
        <v>0</v>
      </c>
      <c r="AH54" s="16">
        <f t="shared" si="39"/>
        <v>0</v>
      </c>
      <c r="AI54" s="16">
        <f>('est abv LGR'!Q54*'final totals'!$AJ42)</f>
        <v>19.124934265556622</v>
      </c>
      <c r="AJ54" s="16">
        <f t="shared" si="40"/>
        <v>15.937445221297185</v>
      </c>
      <c r="AK54" s="16">
        <f>('est abv LGR'!R54*'final totals'!$AJ42)</f>
        <v>44.55850726136687</v>
      </c>
      <c r="AL54" s="16">
        <f t="shared" si="41"/>
        <v>37.132089384472394</v>
      </c>
    </row>
    <row r="55" spans="2:38" x14ac:dyDescent="0.25">
      <c r="B55">
        <f>'final totals'!K43</f>
        <v>2</v>
      </c>
      <c r="C55">
        <f>'final totals'!L43</f>
        <v>2021</v>
      </c>
      <c r="D55" t="str">
        <f>'final totals'!M43</f>
        <v>subyearling</v>
      </c>
      <c r="E55" t="str">
        <f>'final totals'!N43</f>
        <v>SR hatchery</v>
      </c>
      <c r="F55" t="str">
        <f>'final totals'!O43</f>
        <v>CJA2</v>
      </c>
      <c r="G55" s="145" t="str">
        <f>IFERROR(VLOOKUP(F55,'Individual Data'!$V$5:$AC$5544,8,FALSE),"Abv")</f>
        <v>Abv</v>
      </c>
      <c r="H55" s="16">
        <f>'final totals'!Q43</f>
        <v>0</v>
      </c>
      <c r="I55" s="16">
        <f>'final totals'!R43</f>
        <v>0</v>
      </c>
      <c r="J55" s="16">
        <f>'final totals'!S43</f>
        <v>89.026999384020073</v>
      </c>
      <c r="L55" s="16">
        <f>'Hauled Pnob (2)'!BP47</f>
        <v>0</v>
      </c>
      <c r="M55" s="16">
        <f>'Hauled Pnob (2)'!BQ47</f>
        <v>0</v>
      </c>
      <c r="N55" s="16">
        <f>'Hauled Pnob (2)'!BR47</f>
        <v>0</v>
      </c>
      <c r="P55" s="16">
        <f>IF(L55&gt;H55,0,IF(G55="Abv",(H55-L55),((H55-L55)*(1-'Individual Data'!$AL$4))))</f>
        <v>0</v>
      </c>
      <c r="Q55" s="16">
        <f>IF(M55&gt;I55,0,IF(G55="Abv",(I55-M55),(I55-M55)*(1-'Individual Data'!$AL$4)))</f>
        <v>0</v>
      </c>
      <c r="R55" s="16">
        <f>IF(N55&gt;J55,0,IF(G55="Abv",(J55-N55),(J55-N55)*(1-'Individual Data'!$AK$4)))</f>
        <v>89.026999384020073</v>
      </c>
      <c r="U55" s="140"/>
      <c r="V55" s="140" t="str">
        <f>'final totals'!W34</f>
        <v>Female</v>
      </c>
      <c r="W55" s="140" t="str">
        <f>'final totals'!X34</f>
        <v>Male</v>
      </c>
      <c r="X55" s="140" t="str">
        <f>'final totals'!Y34</f>
        <v>Jack</v>
      </c>
      <c r="AB55" t="str">
        <f t="shared" si="6"/>
        <v>CJA2</v>
      </c>
      <c r="AC55" s="16">
        <f>(P55*'final totals'!AG43)+('est abv LGR'!Q55*'final totals'!AJ43)+('est abv LGR'!R55*'final totals'!AJ43)</f>
        <v>89.026999384020073</v>
      </c>
      <c r="AD55" s="16">
        <f t="shared" si="37"/>
        <v>0</v>
      </c>
      <c r="AE55" s="16">
        <f>(P55*'final totals'!AG43)+('est abv LGR'!Q55*'final totals'!AJ43)</f>
        <v>0</v>
      </c>
      <c r="AF55" s="16">
        <f t="shared" si="38"/>
        <v>0</v>
      </c>
      <c r="AG55" s="16">
        <f>(P55*'final totals'!$AG43)</f>
        <v>0</v>
      </c>
      <c r="AH55" s="16">
        <f t="shared" si="39"/>
        <v>0</v>
      </c>
      <c r="AI55" s="16">
        <f>('est abv LGR'!Q55*'final totals'!$AJ43)</f>
        <v>0</v>
      </c>
      <c r="AJ55" s="16">
        <f t="shared" si="40"/>
        <v>0</v>
      </c>
      <c r="AK55" s="16">
        <f>('est abv LGR'!R55*'final totals'!$AJ43)</f>
        <v>89.026999384020073</v>
      </c>
      <c r="AL55" s="16">
        <f t="shared" si="41"/>
        <v>0</v>
      </c>
    </row>
    <row r="56" spans="2:38" x14ac:dyDescent="0.25">
      <c r="B56">
        <f>'final totals'!K44</f>
        <v>2</v>
      </c>
      <c r="C56">
        <f>'final totals'!L44</f>
        <v>2021</v>
      </c>
      <c r="D56" t="str">
        <f>'final totals'!M44</f>
        <v>subyearling</v>
      </c>
      <c r="E56" t="str">
        <f>'final totals'!N44</f>
        <v>SR hatchery</v>
      </c>
      <c r="F56" t="str">
        <f>'final totals'!O44</f>
        <v>IPCSR</v>
      </c>
      <c r="G56" s="145" t="str">
        <f>IFERROR(VLOOKUP(F56,'Individual Data'!$V$5:$AC$5544,8,FALSE),"Abv")</f>
        <v>Abv</v>
      </c>
      <c r="H56" s="16">
        <f>'final totals'!Q44</f>
        <v>0</v>
      </c>
      <c r="I56" s="16">
        <f>'final totals'!R44</f>
        <v>58.440867051395124</v>
      </c>
      <c r="J56" s="16">
        <f>'final totals'!S44</f>
        <v>228.86012205495265</v>
      </c>
      <c r="L56" s="16">
        <f>'Hauled Pnob (2)'!BP48</f>
        <v>0</v>
      </c>
      <c r="M56" s="16">
        <f>'Hauled Pnob (2)'!BQ48</f>
        <v>0</v>
      </c>
      <c r="N56" s="16">
        <f>'Hauled Pnob (2)'!BR48</f>
        <v>0</v>
      </c>
      <c r="P56" s="16">
        <f>IF(L56&gt;H56,0,IF(G56="Abv",(H56-L56),((H56-L56)*(1-'Individual Data'!$AL$4))))</f>
        <v>0</v>
      </c>
      <c r="Q56" s="16">
        <f>IF(M56&gt;I56,0,IF(G56="Abv",(I56-M56),(I56-M56)*(1-'Individual Data'!$AL$4)))</f>
        <v>58.440867051395124</v>
      </c>
      <c r="R56" s="16">
        <f>IF(N56&gt;J56,0,IF(G56="Abv",(J56-N56),(J56-N56)*(1-'Individual Data'!$AK$4)))</f>
        <v>228.86012205495265</v>
      </c>
      <c r="U56" s="140" t="str">
        <f>'final totals'!V35</f>
        <v>Hat age 2</v>
      </c>
      <c r="V56" s="30">
        <f>'final totals'!W35</f>
        <v>0</v>
      </c>
      <c r="W56" s="30">
        <f>'final totals'!X35</f>
        <v>3.6891373033161514</v>
      </c>
      <c r="X56" s="30">
        <f>'final totals'!Y35</f>
        <v>30.310862696683845</v>
      </c>
      <c r="AB56" t="str">
        <f t="shared" si="6"/>
        <v>IPCSR</v>
      </c>
      <c r="AC56" s="16">
        <f>(P56*'final totals'!AG44)+('est abv LGR'!Q56*'final totals'!AJ44)+('est abv LGR'!R56*'final totals'!AJ44)</f>
        <v>22.100076085103673</v>
      </c>
      <c r="AD56" s="16">
        <f t="shared" si="37"/>
        <v>265.20091302124411</v>
      </c>
      <c r="AE56" s="16">
        <f>(P56*'final totals'!AG44)+('est abv LGR'!Q56*'final totals'!AJ44)</f>
        <v>4.4954513116457786</v>
      </c>
      <c r="AF56" s="16">
        <f t="shared" si="38"/>
        <v>53.945415739749343</v>
      </c>
      <c r="AG56" s="16">
        <f>(P56*'final totals'!$AG44)</f>
        <v>0</v>
      </c>
      <c r="AH56" s="16">
        <f t="shared" si="39"/>
        <v>0</v>
      </c>
      <c r="AI56" s="16">
        <f>('est abv LGR'!Q56*'final totals'!$AJ44)</f>
        <v>4.4954513116457786</v>
      </c>
      <c r="AJ56" s="16">
        <f t="shared" si="40"/>
        <v>53.945415739749343</v>
      </c>
      <c r="AK56" s="16">
        <f>('est abv LGR'!R56*'final totals'!$AJ44)</f>
        <v>17.604624773457896</v>
      </c>
      <c r="AL56" s="16">
        <f t="shared" si="41"/>
        <v>211.25549728149477</v>
      </c>
    </row>
    <row r="57" spans="2:38" x14ac:dyDescent="0.25">
      <c r="B57">
        <f>'final totals'!K45</f>
        <v>2</v>
      </c>
      <c r="C57">
        <f>'final totals'!L45</f>
        <v>2021</v>
      </c>
      <c r="D57" t="str">
        <f>'final totals'!M45</f>
        <v>subyearling</v>
      </c>
      <c r="E57" t="str">
        <f>'final totals'!N45</f>
        <v>SR hatchery</v>
      </c>
      <c r="F57" t="str">
        <f>'final totals'!O45</f>
        <v>LFH UNK</v>
      </c>
      <c r="G57" s="145" t="str">
        <f>IFERROR(VLOOKUP(F57,'Individual Data'!$V$5:$AC$5544,8,FALSE),"Abv")</f>
        <v>Blw</v>
      </c>
      <c r="H57" s="16">
        <f>'final totals'!Q45</f>
        <v>0</v>
      </c>
      <c r="I57" s="16">
        <f>'final totals'!R45</f>
        <v>0</v>
      </c>
      <c r="J57" s="16">
        <f>'final totals'!S45</f>
        <v>8.4103659689766932</v>
      </c>
      <c r="L57" s="16">
        <f>'Hauled Pnob (2)'!BP49</f>
        <v>0</v>
      </c>
      <c r="M57" s="16">
        <f>'Hauled Pnob (2)'!BQ49</f>
        <v>0</v>
      </c>
      <c r="N57" s="16">
        <f>'Hauled Pnob (2)'!BR49</f>
        <v>0</v>
      </c>
      <c r="P57" s="16">
        <f>IF(L57&gt;H57,0,IF(G57="Abv",(H57-L57),((H57-L57)*(1-'Individual Data'!$AL$4))))</f>
        <v>0</v>
      </c>
      <c r="Q57" s="16">
        <f>IF(M57&gt;I57,0,IF(G57="Abv",(I57-M57),(I57-M57)*(1-'Individual Data'!$AL$4)))</f>
        <v>0</v>
      </c>
      <c r="R57" s="16">
        <f>IF(N57&gt;J57,0,IF(G57="Abv",(J57-N57),(J57-N57)*(1-'Individual Data'!$AK$4)))</f>
        <v>4.4490835975886709</v>
      </c>
      <c r="U57" s="140" t="str">
        <f>'final totals'!V36</f>
        <v>Hat age 3</v>
      </c>
      <c r="V57" s="30">
        <f>'final totals'!W36</f>
        <v>13.604167637696541</v>
      </c>
      <c r="W57" s="30">
        <f>'final totals'!X36</f>
        <v>58.646361196849945</v>
      </c>
      <c r="X57" s="30">
        <f>'final totals'!Y36</f>
        <v>1.7494711654535162</v>
      </c>
      <c r="AB57" t="str">
        <f t="shared" si="6"/>
        <v>LFH UNK</v>
      </c>
      <c r="AC57" s="16">
        <f>(P57*'final totals'!AG45)+('est abv LGR'!Q57*'final totals'!AJ45)+('est abv LGR'!R57*'final totals'!AJ45)</f>
        <v>0</v>
      </c>
      <c r="AD57" s="16">
        <f t="shared" si="37"/>
        <v>4.4490835975886709</v>
      </c>
      <c r="AE57" s="16">
        <f>(P57*'final totals'!AG45)+('est abv LGR'!Q57*'final totals'!AJ45)</f>
        <v>0</v>
      </c>
      <c r="AF57" s="16">
        <f t="shared" si="38"/>
        <v>0</v>
      </c>
      <c r="AG57" s="16">
        <f>(P57*'final totals'!$AG45)</f>
        <v>0</v>
      </c>
      <c r="AH57" s="16">
        <f t="shared" si="39"/>
        <v>0</v>
      </c>
      <c r="AI57" s="16">
        <f>('est abv LGR'!Q57*'final totals'!$AJ45)</f>
        <v>0</v>
      </c>
      <c r="AJ57" s="16">
        <f t="shared" si="40"/>
        <v>0</v>
      </c>
      <c r="AK57" s="16">
        <f>('est abv LGR'!R57*'final totals'!$AJ45)</f>
        <v>0</v>
      </c>
      <c r="AL57" s="16">
        <f t="shared" si="41"/>
        <v>4.4490835975886709</v>
      </c>
    </row>
    <row r="58" spans="2:38" x14ac:dyDescent="0.25">
      <c r="B58">
        <f>'final totals'!K46</f>
        <v>2</v>
      </c>
      <c r="C58">
        <f>'final totals'!L46</f>
        <v>2021</v>
      </c>
      <c r="D58" t="str">
        <f>'final totals'!M46</f>
        <v>subyearling</v>
      </c>
      <c r="E58" t="str">
        <f>'final totals'!N46</f>
        <v>SR hatchery</v>
      </c>
      <c r="F58" t="str">
        <f>'final totals'!O46</f>
        <v>LFSO</v>
      </c>
      <c r="G58" s="145" t="str">
        <f>IFERROR(VLOOKUP(F58,'Individual Data'!$V$5:$AC$5544,8,FALSE),"Abv")</f>
        <v>Blw</v>
      </c>
      <c r="H58" s="16">
        <f>'final totals'!Q46</f>
        <v>0</v>
      </c>
      <c r="I58" s="16">
        <f>'final totals'!R46</f>
        <v>45.033383917060966</v>
      </c>
      <c r="J58" s="16">
        <f>'final totals'!S46</f>
        <v>252.31097906930086</v>
      </c>
      <c r="L58" s="16">
        <f>'Hauled Pnob (2)'!BP50</f>
        <v>0</v>
      </c>
      <c r="M58" s="16">
        <f>'Hauled Pnob (2)'!BQ50</f>
        <v>0</v>
      </c>
      <c r="N58" s="16">
        <f>'Hauled Pnob (2)'!BR50</f>
        <v>0</v>
      </c>
      <c r="P58" s="16">
        <f>IF(L58&gt;H58,0,IF(G58="Abv",(H58-L58),((H58-L58)*(1-'Individual Data'!$AL$4))))</f>
        <v>0</v>
      </c>
      <c r="Q58" s="16">
        <f>IF(M58&gt;I58,0,IF(G58="Abv",(I58-M58),(I58-M58)*(1-'Individual Data'!$AL$4)))</f>
        <v>30.44256752793321</v>
      </c>
      <c r="R58" s="16">
        <f>IF(N58&gt;J58,0,IF(G58="Abv",(J58-N58),(J58-N58)*(1-'Individual Data'!$AK$4)))</f>
        <v>133.47250792766016</v>
      </c>
      <c r="U58" s="140" t="str">
        <f>'final totals'!V37</f>
        <v>Hat age 4</v>
      </c>
      <c r="V58" s="30">
        <f>'final totals'!W37</f>
        <v>462.22675036514988</v>
      </c>
      <c r="W58" s="30">
        <f>'final totals'!X37</f>
        <v>277.28979153461529</v>
      </c>
      <c r="X58" s="30">
        <f>'final totals'!Y37</f>
        <v>0.48345810023485269</v>
      </c>
      <c r="AB58" t="str">
        <f t="shared" si="6"/>
        <v>LFSO</v>
      </c>
      <c r="AC58" s="16">
        <f>(P58*'final totals'!AG46)+('est abv LGR'!Q58*'final totals'!AJ46)+('est abv LGR'!R58*'final totals'!AJ46)</f>
        <v>70.249318052397157</v>
      </c>
      <c r="AD58" s="16">
        <f t="shared" si="37"/>
        <v>93.665757403196224</v>
      </c>
      <c r="AE58" s="16">
        <f>(P58*'final totals'!AG46)+('est abv LGR'!Q58*'final totals'!AJ46)</f>
        <v>13.046814654828518</v>
      </c>
      <c r="AF58" s="16">
        <f t="shared" si="38"/>
        <v>17.395752873104691</v>
      </c>
      <c r="AG58" s="16">
        <f>(P58*'final totals'!$AG46)</f>
        <v>0</v>
      </c>
      <c r="AH58" s="16">
        <f t="shared" si="39"/>
        <v>0</v>
      </c>
      <c r="AI58" s="16">
        <f>('est abv LGR'!Q58*'final totals'!$AJ46)</f>
        <v>13.046814654828518</v>
      </c>
      <c r="AJ58" s="16">
        <f t="shared" si="40"/>
        <v>17.395752873104691</v>
      </c>
      <c r="AK58" s="16">
        <f>('est abv LGR'!R58*'final totals'!$AJ46)</f>
        <v>57.202503397568634</v>
      </c>
      <c r="AL58" s="16">
        <f t="shared" si="41"/>
        <v>76.270004530091526</v>
      </c>
    </row>
    <row r="59" spans="2:38" x14ac:dyDescent="0.25">
      <c r="B59">
        <f>'final totals'!K47</f>
        <v>2</v>
      </c>
      <c r="C59">
        <f>'final totals'!L47</f>
        <v>2021</v>
      </c>
      <c r="D59" t="str">
        <f>'final totals'!M47</f>
        <v>yearling</v>
      </c>
      <c r="E59" t="str">
        <f>'final totals'!N47</f>
        <v>SR hatchery</v>
      </c>
      <c r="F59" t="str">
        <f>'final totals'!O47</f>
        <v>LFYO</v>
      </c>
      <c r="G59" s="145" t="str">
        <f>IFERROR(VLOOKUP(F59,'Individual Data'!$V$5:$AC$5544,8,FALSE),"Abv")</f>
        <v>Blw</v>
      </c>
      <c r="H59" s="16">
        <f>'final totals'!Q47</f>
        <v>0</v>
      </c>
      <c r="I59" s="16">
        <f>'final totals'!R47</f>
        <v>0</v>
      </c>
      <c r="J59" s="16">
        <f>'final totals'!S47</f>
        <v>344.82500472804418</v>
      </c>
      <c r="L59" s="16">
        <f>'Hauled Pnob (2)'!BP51</f>
        <v>0</v>
      </c>
      <c r="M59" s="16">
        <f>'Hauled Pnob (2)'!BQ51</f>
        <v>0</v>
      </c>
      <c r="N59" s="16">
        <f>'Hauled Pnob (2)'!BR51</f>
        <v>0</v>
      </c>
      <c r="P59" s="16">
        <f>IF(L59&gt;H59,0,IF(G59="Abv",(H59-L59),((H59-L59)*(1-'Individual Data'!$AL$4))))</f>
        <v>0</v>
      </c>
      <c r="Q59" s="16">
        <f>IF(M59&gt;I59,0,IF(G59="Abv",(I59-M59),(I59-M59)*(1-'Individual Data'!$AL$4)))</f>
        <v>0</v>
      </c>
      <c r="R59" s="16">
        <f>IF(N59&gt;J59,0,IF(G59="Abv",(J59-N59),(J59-N59)*(1-'Individual Data'!$AK$4)))</f>
        <v>182.41242750113537</v>
      </c>
      <c r="U59" s="140" t="str">
        <f>'final totals'!V38</f>
        <v>Hat age 5</v>
      </c>
      <c r="V59" s="30">
        <f>'final totals'!W38</f>
        <v>22.092981622238295</v>
      </c>
      <c r="W59" s="30">
        <f>'final totals'!X38</f>
        <v>10.907018377761705</v>
      </c>
      <c r="X59" s="30">
        <f>'final totals'!Y38</f>
        <v>0</v>
      </c>
      <c r="AB59" t="str">
        <f t="shared" si="6"/>
        <v>LFYO</v>
      </c>
      <c r="AC59" s="16">
        <f>(P59*'final totals'!AG47)+('est abv LGR'!Q59*'final totals'!AJ47)+('est abv LGR'!R59*'final totals'!AJ47)</f>
        <v>177.9633439035467</v>
      </c>
      <c r="AD59" s="16">
        <f t="shared" si="37"/>
        <v>4.4490835975886682</v>
      </c>
      <c r="AE59" s="16">
        <f>(P59*'final totals'!AG47)+('est abv LGR'!Q59*'final totals'!AJ47)</f>
        <v>0</v>
      </c>
      <c r="AF59" s="16">
        <f t="shared" si="38"/>
        <v>0</v>
      </c>
      <c r="AG59" s="16">
        <f>(P59*'final totals'!$AG47)</f>
        <v>0</v>
      </c>
      <c r="AH59" s="16">
        <f t="shared" si="39"/>
        <v>0</v>
      </c>
      <c r="AI59" s="16">
        <f>('est abv LGR'!Q59*'final totals'!$AJ47)</f>
        <v>0</v>
      </c>
      <c r="AJ59" s="16">
        <f t="shared" si="40"/>
        <v>0</v>
      </c>
      <c r="AK59" s="16">
        <f>('est abv LGR'!R59*'final totals'!$AJ47)</f>
        <v>177.9633439035467</v>
      </c>
      <c r="AL59" s="16">
        <f t="shared" si="41"/>
        <v>4.4490835975886682</v>
      </c>
    </row>
    <row r="60" spans="2:38" x14ac:dyDescent="0.25">
      <c r="B60">
        <f>'final totals'!K48</f>
        <v>2</v>
      </c>
      <c r="C60">
        <f>'final totals'!L48</f>
        <v>2021</v>
      </c>
      <c r="D60" t="str">
        <f>'final totals'!M48</f>
        <v>subyearling</v>
      </c>
      <c r="E60" t="str">
        <f>'final totals'!N48</f>
        <v>SR hatchery</v>
      </c>
      <c r="F60" t="str">
        <f>'final totals'!O48</f>
        <v>PLA1</v>
      </c>
      <c r="G60" s="145" t="str">
        <f>IFERROR(VLOOKUP(F60,'Individual Data'!$V$5:$AC$5544,8,FALSE),"Abv")</f>
        <v>Abv</v>
      </c>
      <c r="H60" s="16">
        <f>'final totals'!Q48</f>
        <v>0</v>
      </c>
      <c r="I60" s="16">
        <f>'final totals'!R48</f>
        <v>23.376346820558052</v>
      </c>
      <c r="J60" s="16">
        <f>'final totals'!S48</f>
        <v>158.49025813289128</v>
      </c>
      <c r="L60" s="16">
        <f>'Hauled Pnob (2)'!BP52</f>
        <v>0</v>
      </c>
      <c r="M60" s="16">
        <f>'Hauled Pnob (2)'!BQ52</f>
        <v>0</v>
      </c>
      <c r="N60" s="16">
        <f>'Hauled Pnob (2)'!BR52</f>
        <v>0</v>
      </c>
      <c r="P60" s="16">
        <f>IF(L60&gt;H60,0,IF(G60="Abv",(H60-L60),((H60-L60)*(1-'Individual Data'!$AL$4))))</f>
        <v>0</v>
      </c>
      <c r="Q60" s="16">
        <f>IF(M60&gt;I60,0,IF(G60="Abv",(I60-M60),(I60-M60)*(1-'Individual Data'!$AL$4)))</f>
        <v>23.376346820558052</v>
      </c>
      <c r="R60" s="16">
        <f>IF(N60&gt;J60,0,IF(G60="Abv",(J60-N60),(J60-N60)*(1-'Individual Data'!$AK$4)))</f>
        <v>158.49025813289128</v>
      </c>
      <c r="U60" s="140" t="str">
        <f>'final totals'!V39</f>
        <v>Hat age 6</v>
      </c>
      <c r="V60" s="30">
        <f>'final totals'!W39</f>
        <v>0</v>
      </c>
      <c r="W60" s="30">
        <f>'final totals'!X39</f>
        <v>0</v>
      </c>
      <c r="X60" s="30">
        <f>'final totals'!Y39</f>
        <v>0</v>
      </c>
      <c r="AB60" t="str">
        <f t="shared" si="6"/>
        <v>PLA1</v>
      </c>
      <c r="AC60" s="16">
        <f>(P60*'final totals'!AG48)+('est abv LGR'!Q60*'final totals'!AJ48)+('est abv LGR'!R60*'final totals'!AJ48)</f>
        <v>56.833314047952918</v>
      </c>
      <c r="AD60" s="16">
        <f t="shared" si="37"/>
        <v>125.03329090549641</v>
      </c>
      <c r="AE60" s="16">
        <f>(P60*'final totals'!AG48)+('est abv LGR'!Q60*'final totals'!AJ48)</f>
        <v>7.3051083814243913</v>
      </c>
      <c r="AF60" s="16">
        <f t="shared" si="38"/>
        <v>16.071238439133658</v>
      </c>
      <c r="AG60" s="16">
        <f>(P60*'final totals'!$AG48)</f>
        <v>0</v>
      </c>
      <c r="AH60" s="16">
        <f t="shared" si="39"/>
        <v>0</v>
      </c>
      <c r="AI60" s="16">
        <f>('est abv LGR'!Q60*'final totals'!$AJ48)</f>
        <v>7.3051083814243913</v>
      </c>
      <c r="AJ60" s="16">
        <f t="shared" si="40"/>
        <v>16.071238439133658</v>
      </c>
      <c r="AK60" s="16">
        <f>('est abv LGR'!R60*'final totals'!$AJ48)</f>
        <v>49.528205666528528</v>
      </c>
      <c r="AL60" s="16">
        <f t="shared" si="41"/>
        <v>108.96205246636276</v>
      </c>
    </row>
    <row r="61" spans="2:38" x14ac:dyDescent="0.25">
      <c r="B61">
        <f>'final totals'!K49</f>
        <v>2</v>
      </c>
      <c r="C61">
        <f>'final totals'!L49</f>
        <v>2021</v>
      </c>
      <c r="D61" t="str">
        <f>'final totals'!M49</f>
        <v>subyearling</v>
      </c>
      <c r="E61" t="str">
        <f>'final totals'!N49</f>
        <v>SR hatchery</v>
      </c>
      <c r="F61" t="str">
        <f>'final totals'!O49</f>
        <v>PLA2</v>
      </c>
      <c r="G61" s="145" t="str">
        <f>IFERROR(VLOOKUP(F61,'Individual Data'!$V$5:$AC$5544,8,FALSE),"Abv")</f>
        <v>Abv</v>
      </c>
      <c r="H61" s="16">
        <f>'final totals'!Q49</f>
        <v>0</v>
      </c>
      <c r="I61" s="16">
        <f>'final totals'!R49</f>
        <v>0</v>
      </c>
      <c r="J61" s="16">
        <f>'final totals'!S49</f>
        <v>115.65279481717312</v>
      </c>
      <c r="L61" s="16">
        <f>'Hauled Pnob (2)'!BP53</f>
        <v>0</v>
      </c>
      <c r="M61" s="16">
        <f>'Hauled Pnob (2)'!BQ53</f>
        <v>0</v>
      </c>
      <c r="N61" s="16">
        <f>'Hauled Pnob (2)'!BR53</f>
        <v>0</v>
      </c>
      <c r="P61" s="16">
        <f>IF(L61&gt;H61,0,IF(G61="Abv",(H61-L61),((H61-L61)*(1-'Individual Data'!$AL$4))))</f>
        <v>0</v>
      </c>
      <c r="Q61" s="16">
        <f>IF(M61&gt;I61,0,IF(G61="Abv",(I61-M61),(I61-M61)*(1-'Individual Data'!$AL$4)))</f>
        <v>0</v>
      </c>
      <c r="R61" s="16">
        <f>IF(N61&gt;J61,0,IF(G61="Abv",(J61-N61),(J61-N61)*(1-'Individual Data'!$AK$4)))</f>
        <v>115.65279481717312</v>
      </c>
      <c r="U61" s="140" t="str">
        <f>'final totals'!V40</f>
        <v>Wild age2</v>
      </c>
      <c r="V61" s="30">
        <f>'final totals'!W40</f>
        <v>0</v>
      </c>
      <c r="W61" s="30">
        <f>'final totals'!X40</f>
        <v>1.9835895282663976</v>
      </c>
      <c r="X61" s="30">
        <f>'final totals'!Y40</f>
        <v>6.016410471733602</v>
      </c>
      <c r="AB61" t="str">
        <f t="shared" si="6"/>
        <v>PLA2</v>
      </c>
      <c r="AC61" s="16">
        <f>(P61*'final totals'!AG49)+('est abv LGR'!Q61*'final totals'!AJ49)+('est abv LGR'!R61*'final totals'!AJ49)</f>
        <v>115.65279481717312</v>
      </c>
      <c r="AD61" s="16">
        <f t="shared" si="37"/>
        <v>0</v>
      </c>
      <c r="AE61" s="16">
        <f>(P61*'final totals'!AG49)+('est abv LGR'!Q61*'final totals'!AJ49)</f>
        <v>0</v>
      </c>
      <c r="AF61" s="16">
        <f t="shared" si="38"/>
        <v>0</v>
      </c>
      <c r="AG61" s="16">
        <f>(P61*'final totals'!$AG49)</f>
        <v>0</v>
      </c>
      <c r="AH61" s="16">
        <f t="shared" si="39"/>
        <v>0</v>
      </c>
      <c r="AI61" s="16">
        <f>('est abv LGR'!Q61*'final totals'!$AJ49)</f>
        <v>0</v>
      </c>
      <c r="AJ61" s="16">
        <f t="shared" si="40"/>
        <v>0</v>
      </c>
      <c r="AK61" s="16">
        <f>('est abv LGR'!R61*'final totals'!$AJ49)</f>
        <v>115.65279481717312</v>
      </c>
      <c r="AL61" s="16">
        <f t="shared" si="41"/>
        <v>0</v>
      </c>
    </row>
    <row r="62" spans="2:38" x14ac:dyDescent="0.25">
      <c r="B62">
        <f>'final totals'!K50</f>
        <v>5</v>
      </c>
      <c r="C62">
        <f>'final totals'!L50</f>
        <v>2018</v>
      </c>
      <c r="D62" t="str">
        <f>'final totals'!M50</f>
        <v>subyearling</v>
      </c>
      <c r="E62" t="str">
        <f>'final totals'!N50</f>
        <v>SR hatchery</v>
      </c>
      <c r="F62" t="str">
        <f>'final totals'!O50</f>
        <v>CFA</v>
      </c>
      <c r="G62" s="145" t="str">
        <f>IFERROR(VLOOKUP(F62,'Individual Data'!$V$5:$AC$5544,8,FALSE),"Abv")</f>
        <v>Abv</v>
      </c>
      <c r="H62" s="16">
        <f>'final totals'!Q50</f>
        <v>10.258512702085291</v>
      </c>
      <c r="I62" s="16">
        <f>'final totals'!R50</f>
        <v>14.535797033383965</v>
      </c>
      <c r="J62" s="16">
        <f>'final totals'!S50</f>
        <v>0</v>
      </c>
      <c r="L62" s="16">
        <f>'Hauled Pnob (2)'!BP54</f>
        <v>4.2414987342300439</v>
      </c>
      <c r="M62" s="16">
        <f>'Hauled Pnob (2)'!BQ54</f>
        <v>2.0974684806732995</v>
      </c>
      <c r="N62" s="16">
        <f>'Hauled Pnob (2)'!BR54</f>
        <v>0</v>
      </c>
      <c r="P62" s="16">
        <f>IF(L62&gt;H62,0,IF(G62="Abv",(H62-L62),((H62-L62)*(1-'Individual Data'!$AL$4))))</f>
        <v>6.017013967855247</v>
      </c>
      <c r="Q62" s="16">
        <f>IF(M62&gt;I62,0,IF(G62="Abv",(I62-M62),(I62-M62)*(1-'Individual Data'!$AL$4)))</f>
        <v>12.438328552710665</v>
      </c>
      <c r="R62" s="16">
        <f>IF(N62&gt;J62,0,IF(G62="Abv",(J62-N62),(J62-N62)*(1-'Individual Data'!$AK$4)))</f>
        <v>0</v>
      </c>
      <c r="U62" s="140" t="str">
        <f>'final totals'!V41</f>
        <v>Wild age3</v>
      </c>
      <c r="V62" s="30">
        <f>'final totals'!W41</f>
        <v>10.119369536421168</v>
      </c>
      <c r="W62" s="30">
        <f>'final totals'!X41</f>
        <v>75.23083091749109</v>
      </c>
      <c r="X62" s="30">
        <f>'final totals'!Y41</f>
        <v>9.6497995460877419</v>
      </c>
      <c r="AB62" t="str">
        <f t="shared" si="6"/>
        <v>CFA</v>
      </c>
      <c r="AC62" s="16">
        <f>(P62*'final totals'!AG50)+('est abv LGR'!Q62*'final totals'!AJ50)+('est abv LGR'!R62*'final totals'!AJ50)</f>
        <v>0</v>
      </c>
      <c r="AD62" s="16">
        <f t="shared" si="37"/>
        <v>18.455342520565914</v>
      </c>
      <c r="AE62" s="16">
        <f>(P62*'final totals'!AG50)+('est abv LGR'!Q62*'final totals'!AJ50)</f>
        <v>0</v>
      </c>
      <c r="AF62" s="16">
        <f t="shared" si="38"/>
        <v>18.455342520565914</v>
      </c>
      <c r="AG62" s="16">
        <f>(P62*'final totals'!$AG50)</f>
        <v>0</v>
      </c>
      <c r="AH62" s="16">
        <f t="shared" si="39"/>
        <v>6.017013967855247</v>
      </c>
      <c r="AI62" s="16">
        <f>('est abv LGR'!Q62*'final totals'!$AJ50)</f>
        <v>0</v>
      </c>
      <c r="AJ62" s="16">
        <f t="shared" si="40"/>
        <v>12.438328552710665</v>
      </c>
      <c r="AK62" s="16">
        <f>('est abv LGR'!R62*'final totals'!$AJ50)</f>
        <v>0</v>
      </c>
      <c r="AL62" s="16">
        <f t="shared" si="41"/>
        <v>0</v>
      </c>
    </row>
    <row r="63" spans="2:38" x14ac:dyDescent="0.25">
      <c r="B63">
        <f>'final totals'!K51</f>
        <v>5</v>
      </c>
      <c r="C63">
        <f>'final totals'!L51</f>
        <v>2018</v>
      </c>
      <c r="D63" t="str">
        <f>'final totals'!M51</f>
        <v>subyearling</v>
      </c>
      <c r="E63" t="str">
        <f>'final totals'!N51</f>
        <v>SR hatchery</v>
      </c>
      <c r="F63" t="str">
        <f>'final totals'!O51</f>
        <v>LGA</v>
      </c>
      <c r="G63" s="145" t="str">
        <f>IFERROR(VLOOKUP(F63,'Individual Data'!$V$5:$AC$5544,8,FALSE),"Abv")</f>
        <v>Abv</v>
      </c>
      <c r="H63" s="16">
        <f>'final totals'!Q51</f>
        <v>73.823220977660881</v>
      </c>
      <c r="I63" s="16">
        <f>'final totals'!R51</f>
        <v>2.5917739963598363</v>
      </c>
      <c r="J63" s="16">
        <f>'final totals'!S51</f>
        <v>0</v>
      </c>
      <c r="L63" s="16">
        <f>'Hauled Pnob (2)'!BP55</f>
        <v>7.2665808334339292</v>
      </c>
      <c r="M63" s="16">
        <f>'Hauled Pnob (2)'!BQ55</f>
        <v>1.082853189376656</v>
      </c>
      <c r="N63" s="16">
        <f>'Hauled Pnob (2)'!BR55</f>
        <v>0</v>
      </c>
      <c r="P63" s="16">
        <f>IF(L63&gt;H63,0,IF(G63="Abv",(H63-L63),((H63-L63)*(1-'Individual Data'!$AL$4))))</f>
        <v>66.556640144226947</v>
      </c>
      <c r="Q63" s="16">
        <f>IF(M63&gt;I63,0,IF(G63="Abv",(I63-M63),(I63-M63)*(1-'Individual Data'!$AL$4)))</f>
        <v>1.5089208069831803</v>
      </c>
      <c r="R63" s="16">
        <f>IF(N63&gt;J63,0,IF(G63="Abv",(J63-N63),(J63-N63)*(1-'Individual Data'!$AK$4)))</f>
        <v>0</v>
      </c>
      <c r="U63" s="140" t="str">
        <f>'final totals'!V42</f>
        <v>Wild age4</v>
      </c>
      <c r="V63" s="30">
        <f>'final totals'!W42</f>
        <v>354.37497971458015</v>
      </c>
      <c r="W63" s="30">
        <f>'final totals'!X42</f>
        <v>365.07754942711432</v>
      </c>
      <c r="X63" s="30">
        <f>'final totals'!Y42</f>
        <v>1.5474708583055543</v>
      </c>
      <c r="AB63" t="str">
        <f t="shared" si="6"/>
        <v>LGA</v>
      </c>
      <c r="AC63" s="16">
        <f>(P63*'final totals'!AG51)+('est abv LGR'!Q63*'final totals'!AJ51)+('est abv LGR'!R63*'final totals'!AJ51)</f>
        <v>28.524274347525832</v>
      </c>
      <c r="AD63" s="16">
        <f t="shared" si="37"/>
        <v>39.541286603684298</v>
      </c>
      <c r="AE63" s="16">
        <f>(P63*'final totals'!AG51)+('est abv LGR'!Q63*'final totals'!AJ51)</f>
        <v>28.524274347525832</v>
      </c>
      <c r="AF63" s="16">
        <f t="shared" si="38"/>
        <v>39.541286603684298</v>
      </c>
      <c r="AG63" s="16">
        <f>(P63*'final totals'!$AG51)</f>
        <v>28.524274347525832</v>
      </c>
      <c r="AH63" s="16">
        <f t="shared" si="39"/>
        <v>38.032365796701114</v>
      </c>
      <c r="AI63" s="16">
        <f>('est abv LGR'!Q63*'final totals'!$AJ51)</f>
        <v>0</v>
      </c>
      <c r="AJ63" s="16">
        <f t="shared" si="40"/>
        <v>1.5089208069831803</v>
      </c>
      <c r="AK63" s="16">
        <f>('est abv LGR'!R63*'final totals'!$AJ51)</f>
        <v>0</v>
      </c>
      <c r="AL63" s="16">
        <f t="shared" si="41"/>
        <v>0</v>
      </c>
    </row>
    <row r="64" spans="2:38" x14ac:dyDescent="0.25">
      <c r="B64">
        <f>'final totals'!K52</f>
        <v>5</v>
      </c>
      <c r="C64">
        <f>'final totals'!L52</f>
        <v>2018</v>
      </c>
      <c r="D64" t="str">
        <f>'final totals'!M52</f>
        <v>subyearling</v>
      </c>
      <c r="E64" t="str">
        <f>'final totals'!N52</f>
        <v>SR hatchery</v>
      </c>
      <c r="F64" t="str">
        <f>'final totals'!O52</f>
        <v>NLVA</v>
      </c>
      <c r="G64" s="145" t="str">
        <f>IFERROR(VLOOKUP(F64,'Individual Data'!$V$5:$AC$5544,8,FALSE),"Abv")</f>
        <v>Abv</v>
      </c>
      <c r="H64" s="16">
        <f>'final totals'!Q52</f>
        <v>45.91332956432688</v>
      </c>
      <c r="I64" s="16">
        <f>'final totals'!R52</f>
        <v>2.5872441467958449</v>
      </c>
      <c r="J64" s="16">
        <f>'final totals'!S52</f>
        <v>0</v>
      </c>
      <c r="L64" s="16">
        <f>'Hauled Pnob (2)'!BP56</f>
        <v>6.2641549120498246</v>
      </c>
      <c r="M64" s="16">
        <f>'Hauled Pnob (2)'!BQ56</f>
        <v>1.082853189376656</v>
      </c>
      <c r="N64" s="16">
        <f>'Hauled Pnob (2)'!BR56</f>
        <v>0</v>
      </c>
      <c r="P64" s="16">
        <f>IF(L64&gt;H64,0,IF(G64="Abv",(H64-L64),((H64-L64)*(1-'Individual Data'!$AL$4))))</f>
        <v>39.649174652277054</v>
      </c>
      <c r="Q64" s="16">
        <f>IF(M64&gt;I64,0,IF(G64="Abv",(I64-M64),(I64-M64)*(1-'Individual Data'!$AL$4)))</f>
        <v>1.5043909574191889</v>
      </c>
      <c r="R64" s="16">
        <f>IF(N64&gt;J64,0,IF(G64="Abv",(J64-N64),(J64-N64)*(1-'Individual Data'!$AK$4)))</f>
        <v>0</v>
      </c>
      <c r="U64" s="140" t="str">
        <f>'final totals'!V43</f>
        <v>Wild age5</v>
      </c>
      <c r="V64" s="30">
        <f>'final totals'!W43</f>
        <v>204.1655852614478</v>
      </c>
      <c r="W64" s="30">
        <f>'final totals'!X43</f>
        <v>48.834414738552162</v>
      </c>
      <c r="X64" s="30">
        <f>'final totals'!Y43</f>
        <v>0</v>
      </c>
      <c r="AB64" t="str">
        <f t="shared" si="6"/>
        <v>NLVA</v>
      </c>
      <c r="AC64" s="16">
        <f>(P64*'final totals'!AG52)+('est abv LGR'!Q64*'final totals'!AJ52)+('est abv LGR'!R64*'final totals'!AJ52)</f>
        <v>22.6566712298726</v>
      </c>
      <c r="AD64" s="16">
        <f t="shared" si="37"/>
        <v>18.496894379823644</v>
      </c>
      <c r="AE64" s="16">
        <f>(P64*'final totals'!AG52)+('est abv LGR'!Q64*'final totals'!AJ52)</f>
        <v>22.6566712298726</v>
      </c>
      <c r="AF64" s="16">
        <f t="shared" si="38"/>
        <v>18.496894379823644</v>
      </c>
      <c r="AG64" s="16">
        <f>(P64*'final totals'!$AG52)</f>
        <v>22.6566712298726</v>
      </c>
      <c r="AH64" s="16">
        <f t="shared" si="39"/>
        <v>16.992503422404454</v>
      </c>
      <c r="AI64" s="16">
        <f>('est abv LGR'!Q64*'final totals'!$AJ52)</f>
        <v>0</v>
      </c>
      <c r="AJ64" s="16">
        <f t="shared" si="40"/>
        <v>1.5043909574191889</v>
      </c>
      <c r="AK64" s="16">
        <f>('est abv LGR'!R64*'final totals'!$AJ52)</f>
        <v>0</v>
      </c>
      <c r="AL64" s="16">
        <f t="shared" si="41"/>
        <v>0</v>
      </c>
    </row>
    <row r="65" spans="2:38" x14ac:dyDescent="0.25">
      <c r="B65">
        <f>'final totals'!K53</f>
        <v>5</v>
      </c>
      <c r="C65">
        <f>'final totals'!L53</f>
        <v>2018</v>
      </c>
      <c r="D65" t="str">
        <f>'final totals'!M53</f>
        <v>subyearling</v>
      </c>
      <c r="E65" t="str">
        <f>'final totals'!N53</f>
        <v>SR hatchery</v>
      </c>
      <c r="F65" t="str">
        <f>'final totals'!O53</f>
        <v>NPTH</v>
      </c>
      <c r="G65" s="145" t="str">
        <f>IFERROR(VLOOKUP(F65,'Individual Data'!$V$5:$AC$5544,8,FALSE),"Abv")</f>
        <v>Abv</v>
      </c>
      <c r="H65" s="16">
        <f>'final totals'!Q53</f>
        <v>96.018798101948718</v>
      </c>
      <c r="I65" s="16">
        <f>'final totals'!R53</f>
        <v>80.138146032126613</v>
      </c>
      <c r="J65" s="16">
        <f>'final totals'!S53</f>
        <v>0</v>
      </c>
      <c r="L65" s="16">
        <f>'Hauled Pnob (2)'!BP57</f>
        <v>12.713935962285365</v>
      </c>
      <c r="M65" s="16">
        <f>'Hauled Pnob (2)'!BQ57</f>
        <v>11.049400414040822</v>
      </c>
      <c r="N65" s="16">
        <f>'Hauled Pnob (2)'!BR57</f>
        <v>0</v>
      </c>
      <c r="P65" s="16">
        <f>IF(L65&gt;H65,0,IF(G65="Abv",(H65-L65),((H65-L65)*(1-'Individual Data'!$AL$4))))</f>
        <v>83.304862139663356</v>
      </c>
      <c r="Q65" s="16">
        <f>IF(M65&gt;I65,0,IF(G65="Abv",(I65-M65),(I65-M65)*(1-'Individual Data'!$AL$4)))</f>
        <v>69.088745618085795</v>
      </c>
      <c r="R65" s="16">
        <f>IF(N65&gt;J65,0,IF(G65="Abv",(J65-N65),(J65-N65)*(1-'Individual Data'!$AK$4)))</f>
        <v>0</v>
      </c>
      <c r="U65" s="140" t="str">
        <f>'final totals'!V44</f>
        <v>Wild age6</v>
      </c>
      <c r="V65" s="30">
        <f>'final totals'!W44</f>
        <v>0</v>
      </c>
      <c r="W65" s="30">
        <f>'final totals'!X44</f>
        <v>0</v>
      </c>
      <c r="X65" s="30">
        <f>'final totals'!Y44</f>
        <v>0</v>
      </c>
      <c r="AB65" t="str">
        <f t="shared" si="6"/>
        <v>NPTH</v>
      </c>
      <c r="AC65" s="16">
        <f>(P65*'final totals'!AG53)+('est abv LGR'!Q65*'final totals'!AJ53)+('est abv LGR'!R65*'final totals'!AJ53)</f>
        <v>33.525682848061599</v>
      </c>
      <c r="AD65" s="16">
        <f t="shared" si="37"/>
        <v>118.86792490968756</v>
      </c>
      <c r="AE65" s="16">
        <f>(P65*'final totals'!AG53)+('est abv LGR'!Q65*'final totals'!AJ53)</f>
        <v>33.525682848061599</v>
      </c>
      <c r="AF65" s="16">
        <f t="shared" si="38"/>
        <v>118.86792490968756</v>
      </c>
      <c r="AG65" s="16">
        <f>(P65*'final totals'!$AG53)</f>
        <v>27.768287379887784</v>
      </c>
      <c r="AH65" s="16">
        <f t="shared" si="39"/>
        <v>55.536574759775576</v>
      </c>
      <c r="AI65" s="16">
        <f>('est abv LGR'!Q65*'final totals'!$AJ53)</f>
        <v>5.757395468173816</v>
      </c>
      <c r="AJ65" s="16">
        <f t="shared" si="40"/>
        <v>63.331350149911977</v>
      </c>
      <c r="AK65" s="16">
        <f>('est abv LGR'!R65*'final totals'!$AJ53)</f>
        <v>0</v>
      </c>
      <c r="AL65" s="16">
        <f t="shared" si="41"/>
        <v>0</v>
      </c>
    </row>
    <row r="66" spans="2:38" x14ac:dyDescent="0.25">
      <c r="B66">
        <f>'final totals'!K54</f>
        <v>4</v>
      </c>
      <c r="C66">
        <f>'final totals'!L54</f>
        <v>2019</v>
      </c>
      <c r="D66" t="str">
        <f>'final totals'!M54</f>
        <v>subyearling</v>
      </c>
      <c r="E66" t="str">
        <f>'final totals'!N54</f>
        <v>SR hatchery</v>
      </c>
      <c r="F66" t="str">
        <f>'final totals'!O54</f>
        <v>CFA</v>
      </c>
      <c r="G66" s="145" t="str">
        <f>IFERROR(VLOOKUP(F66,'Individual Data'!$V$5:$AC$5544,8,FALSE),"Abv")</f>
        <v>Abv</v>
      </c>
      <c r="H66" s="16">
        <f>'final totals'!Q54</f>
        <v>300.70963676418853</v>
      </c>
      <c r="I66" s="16">
        <f>'final totals'!R54</f>
        <v>216.24012702271347</v>
      </c>
      <c r="J66" s="16">
        <f>'final totals'!S54</f>
        <v>0</v>
      </c>
      <c r="L66" s="16">
        <f>'Hauled Pnob (2)'!BP58</f>
        <v>15.821124790640463</v>
      </c>
      <c r="M66" s="16">
        <f>'Hauled Pnob (2)'!BQ58</f>
        <v>16.027670133888986</v>
      </c>
      <c r="N66" s="16">
        <f>'Hauled Pnob (2)'!BR58</f>
        <v>0</v>
      </c>
      <c r="P66" s="16">
        <f>IF(L66&gt;H66,0,IF(G66="Abv",(H66-L66),((H66-L66)*(1-'Individual Data'!$AL$4))))</f>
        <v>284.88851197354808</v>
      </c>
      <c r="Q66" s="16">
        <f>IF(M66&gt;I66,0,IF(G66="Abv",(I66-M66),(I66-M66)*(1-'Individual Data'!$AL$4)))</f>
        <v>200.21245688882448</v>
      </c>
      <c r="R66" s="16">
        <f>IF(N66&gt;J66,0,IF(G66="Abv",(J66-N66),(J66-N66)*(1-'Individual Data'!$AK$4)))</f>
        <v>0</v>
      </c>
      <c r="AB66" t="str">
        <f t="shared" si="6"/>
        <v>CFA</v>
      </c>
      <c r="AC66" s="16">
        <f>(P66*'final totals'!AG54)+('est abv LGR'!Q66*'final totals'!AJ54)+('est abv LGR'!R66*'final totals'!AJ54)</f>
        <v>397.57705882234967</v>
      </c>
      <c r="AD66" s="16">
        <f t="shared" si="37"/>
        <v>87.523910040022884</v>
      </c>
      <c r="AE66" s="16">
        <f>(P66*'final totals'!AG54)+('est abv LGR'!Q66*'final totals'!AJ54)</f>
        <v>397.57705882234967</v>
      </c>
      <c r="AF66" s="16">
        <f t="shared" si="38"/>
        <v>87.523910040022884</v>
      </c>
      <c r="AG66" s="16">
        <f>(P66*'final totals'!$AG54)</f>
        <v>237.40709331129008</v>
      </c>
      <c r="AH66" s="16">
        <f t="shared" si="39"/>
        <v>47.481418662257994</v>
      </c>
      <c r="AI66" s="16">
        <f>('est abv LGR'!Q66*'final totals'!$AJ54)</f>
        <v>160.16996551105959</v>
      </c>
      <c r="AJ66" s="16">
        <f t="shared" si="40"/>
        <v>40.04249137776489</v>
      </c>
      <c r="AK66" s="16">
        <f>('est abv LGR'!R66*'final totals'!$AJ54)</f>
        <v>0</v>
      </c>
      <c r="AL66" s="16">
        <f t="shared" si="41"/>
        <v>0</v>
      </c>
    </row>
    <row r="67" spans="2:38" x14ac:dyDescent="0.25">
      <c r="B67">
        <f>'final totals'!K55</f>
        <v>4</v>
      </c>
      <c r="C67">
        <f>'final totals'!L55</f>
        <v>2019</v>
      </c>
      <c r="D67" t="str">
        <f>'final totals'!M55</f>
        <v>subyearling</v>
      </c>
      <c r="E67" t="str">
        <f>'final totals'!N55</f>
        <v>SR hatchery</v>
      </c>
      <c r="F67" t="str">
        <f>'final totals'!O55</f>
        <v>LGA</v>
      </c>
      <c r="G67" s="145" t="str">
        <f>IFERROR(VLOOKUP(F67,'Individual Data'!$V$5:$AC$5544,8,FALSE),"Abv")</f>
        <v>Abv</v>
      </c>
      <c r="H67" s="16">
        <f>'final totals'!Q55</f>
        <v>279.44619466069116</v>
      </c>
      <c r="I67" s="16">
        <f>'final totals'!R55</f>
        <v>216.9316526780691</v>
      </c>
      <c r="J67" s="16">
        <f>'final totals'!S55</f>
        <v>0</v>
      </c>
      <c r="L67" s="16">
        <f>'Hauled Pnob (2)'!BP59</f>
        <v>28.564246847086558</v>
      </c>
      <c r="M67" s="16">
        <f>'Hauled Pnob (2)'!BQ59</f>
        <v>20.671203197307932</v>
      </c>
      <c r="N67" s="16">
        <f>'Hauled Pnob (2)'!BR59</f>
        <v>0</v>
      </c>
      <c r="P67" s="16">
        <f>IF(L67&gt;H67,0,IF(G67="Abv",(H67-L67),((H67-L67)*(1-'Individual Data'!$AL$4))))</f>
        <v>250.8819478136046</v>
      </c>
      <c r="Q67" s="16">
        <f>IF(M67&gt;I67,0,IF(G67="Abv",(I67-M67),(I67-M67)*(1-'Individual Data'!$AL$4)))</f>
        <v>196.26044948076117</v>
      </c>
      <c r="R67" s="16">
        <f>IF(N67&gt;J67,0,IF(G67="Abv",(J67-N67),(J67-N67)*(1-'Individual Data'!$AK$4)))</f>
        <v>0</v>
      </c>
      <c r="AB67" t="str">
        <f t="shared" si="6"/>
        <v>LGA</v>
      </c>
      <c r="AC67" s="16">
        <f>(P67*'final totals'!AG55)+('est abv LGR'!Q67*'final totals'!AJ55)+('est abv LGR'!R67*'final totals'!AJ55)</f>
        <v>48.379918386578041</v>
      </c>
      <c r="AD67" s="16">
        <f t="shared" si="37"/>
        <v>398.76247890778774</v>
      </c>
      <c r="AE67" s="16">
        <f>(P67*'final totals'!AG55)+('est abv LGR'!Q67*'final totals'!AJ55)</f>
        <v>48.379918386578041</v>
      </c>
      <c r="AF67" s="16">
        <f t="shared" si="38"/>
        <v>398.76247890778774</v>
      </c>
      <c r="AG67" s="16">
        <f>(P67*'final totals'!$AG55)</f>
        <v>34.844714974111753</v>
      </c>
      <c r="AH67" s="16">
        <f t="shared" si="39"/>
        <v>216.03723283949284</v>
      </c>
      <c r="AI67" s="16">
        <f>('est abv LGR'!Q67*'final totals'!$AJ55)</f>
        <v>13.535203412466288</v>
      </c>
      <c r="AJ67" s="16">
        <f t="shared" si="40"/>
        <v>182.72524606829489</v>
      </c>
      <c r="AK67" s="16">
        <f>('est abv LGR'!R67*'final totals'!$AJ55)</f>
        <v>0</v>
      </c>
      <c r="AL67" s="16">
        <f t="shared" si="41"/>
        <v>0</v>
      </c>
    </row>
    <row r="68" spans="2:38" x14ac:dyDescent="0.25">
      <c r="B68">
        <f>'final totals'!K56</f>
        <v>4</v>
      </c>
      <c r="C68">
        <f>'final totals'!L56</f>
        <v>2019</v>
      </c>
      <c r="D68" t="str">
        <f>'final totals'!M56</f>
        <v>subyearling</v>
      </c>
      <c r="E68" t="str">
        <f>'final totals'!N56</f>
        <v>SR hatchery</v>
      </c>
      <c r="F68" t="str">
        <f>'final totals'!O56</f>
        <v>NLVA</v>
      </c>
      <c r="G68" s="145" t="str">
        <f>IFERROR(VLOOKUP(F68,'Individual Data'!$V$5:$AC$5544,8,FALSE),"Abv")</f>
        <v>Abv</v>
      </c>
      <c r="H68" s="16">
        <f>'final totals'!Q56</f>
        <v>624.89364932219712</v>
      </c>
      <c r="I68" s="16">
        <f>'final totals'!R56</f>
        <v>436.25598080433946</v>
      </c>
      <c r="J68" s="16">
        <f>'final totals'!S56</f>
        <v>0</v>
      </c>
      <c r="L68" s="16">
        <f>'Hauled Pnob (2)'!BP60</f>
        <v>57.13478527920428</v>
      </c>
      <c r="M68" s="16">
        <f>'Hauled Pnob (2)'!BQ60</f>
        <v>56.925499549186185</v>
      </c>
      <c r="N68" s="16">
        <f>'Hauled Pnob (2)'!BR60</f>
        <v>0</v>
      </c>
      <c r="P68" s="16">
        <f>IF(L68&gt;H68,0,IF(G68="Abv",(H68-L68),((H68-L68)*(1-'Individual Data'!$AL$4))))</f>
        <v>567.75886404299285</v>
      </c>
      <c r="Q68" s="16">
        <f>IF(M68&gt;I68,0,IF(G68="Abv",(I68-M68),(I68-M68)*(1-'Individual Data'!$AL$4)))</f>
        <v>379.33048125515325</v>
      </c>
      <c r="R68" s="16">
        <f>IF(N68&gt;J68,0,IF(G68="Abv",(J68-N68),(J68-N68)*(1-'Individual Data'!$AK$4)))</f>
        <v>0</v>
      </c>
      <c r="AB68" t="str">
        <f t="shared" si="6"/>
        <v>NLVA</v>
      </c>
      <c r="AC68" s="16">
        <f>(P68*'final totals'!AG56)+('est abv LGR'!Q68*'final totals'!AJ56)+('est abv LGR'!R68*'final totals'!AJ56)</f>
        <v>259.56034437714453</v>
      </c>
      <c r="AD68" s="16">
        <f t="shared" si="37"/>
        <v>687.52900092100163</v>
      </c>
      <c r="AE68" s="16">
        <f>(P68*'final totals'!AG56)+('est abv LGR'!Q68*'final totals'!AJ56)</f>
        <v>259.56034437714453</v>
      </c>
      <c r="AF68" s="16">
        <f t="shared" si="38"/>
        <v>687.52900092100163</v>
      </c>
      <c r="AG68" s="16">
        <f>(P68*'final totals'!$AG56)</f>
        <v>155.55037371040899</v>
      </c>
      <c r="AH68" s="16">
        <f t="shared" si="39"/>
        <v>412.20849033258389</v>
      </c>
      <c r="AI68" s="16">
        <f>('est abv LGR'!Q68*'final totals'!$AJ56)</f>
        <v>104.00997066673555</v>
      </c>
      <c r="AJ68" s="16">
        <f t="shared" si="40"/>
        <v>275.32051058841768</v>
      </c>
      <c r="AK68" s="16">
        <f>('est abv LGR'!R68*'final totals'!$AJ56)</f>
        <v>0</v>
      </c>
      <c r="AL68" s="16">
        <f t="shared" si="41"/>
        <v>0</v>
      </c>
    </row>
    <row r="69" spans="2:38" x14ac:dyDescent="0.25">
      <c r="B69">
        <f>'final totals'!K57</f>
        <v>4</v>
      </c>
      <c r="C69">
        <f>'final totals'!L57</f>
        <v>2019</v>
      </c>
      <c r="D69" t="str">
        <f>'final totals'!M57</f>
        <v>subyearling</v>
      </c>
      <c r="E69" t="str">
        <f>'final totals'!N57</f>
        <v>SR hatchery</v>
      </c>
      <c r="F69" t="str">
        <f>'final totals'!O57</f>
        <v>NPTH</v>
      </c>
      <c r="G69" s="145" t="str">
        <f>IFERROR(VLOOKUP(F69,'Individual Data'!$V$5:$AC$5544,8,FALSE),"Abv")</f>
        <v>Abv</v>
      </c>
      <c r="H69" s="16">
        <f>'final totals'!Q57</f>
        <v>760.33371201767829</v>
      </c>
      <c r="I69" s="16">
        <f>'final totals'!R57</f>
        <v>473.56764819505594</v>
      </c>
      <c r="J69" s="16">
        <f>'final totals'!S57</f>
        <v>0</v>
      </c>
      <c r="L69" s="16">
        <f>'Hauled Pnob (2)'!BP61</f>
        <v>86.80214679309428</v>
      </c>
      <c r="M69" s="16">
        <f>'Hauled Pnob (2)'!BQ61</f>
        <v>47.497881141213462</v>
      </c>
      <c r="N69" s="16">
        <f>'Hauled Pnob (2)'!BR61</f>
        <v>0</v>
      </c>
      <c r="P69" s="16">
        <f>IF(L69&gt;H69,0,IF(G69="Abv",(H69-L69),((H69-L69)*(1-'Individual Data'!$AL$4))))</f>
        <v>673.53156522458403</v>
      </c>
      <c r="Q69" s="16">
        <f>IF(M69&gt;I69,0,IF(G69="Abv",(I69-M69),(I69-M69)*(1-'Individual Data'!$AL$4)))</f>
        <v>426.0697670538425</v>
      </c>
      <c r="R69" s="16">
        <f>IF(N69&gt;J69,0,IF(G69="Abv",(J69-N69),(J69-N69)*(1-'Individual Data'!$AK$4)))</f>
        <v>0</v>
      </c>
      <c r="AB69" t="str">
        <f t="shared" si="6"/>
        <v>NPTH</v>
      </c>
      <c r="AC69" s="16">
        <f>(P69*'final totals'!AG57)+('est abv LGR'!Q69*'final totals'!AJ57)+('est abv LGR'!R69*'final totals'!AJ57)</f>
        <v>78.77815860159545</v>
      </c>
      <c r="AD69" s="16">
        <f t="shared" si="37"/>
        <v>1020.8231736768311</v>
      </c>
      <c r="AE69" s="16">
        <f>(P69*'final totals'!AG57)+('est abv LGR'!Q69*'final totals'!AJ57)</f>
        <v>78.77815860159545</v>
      </c>
      <c r="AF69" s="16">
        <f t="shared" si="38"/>
        <v>1020.8231736768311</v>
      </c>
      <c r="AG69" s="16">
        <f>(P69*'final totals'!$AG57)</f>
        <v>35.449029748662312</v>
      </c>
      <c r="AH69" s="16">
        <f t="shared" si="39"/>
        <v>638.08253547592176</v>
      </c>
      <c r="AI69" s="16">
        <f>('est abv LGR'!Q69*'final totals'!$AJ57)</f>
        <v>43.329128852933138</v>
      </c>
      <c r="AJ69" s="16">
        <f t="shared" si="40"/>
        <v>382.74063820090936</v>
      </c>
      <c r="AK69" s="16">
        <f>('est abv LGR'!R69*'final totals'!$AJ57)</f>
        <v>0</v>
      </c>
      <c r="AL69" s="16">
        <f t="shared" si="41"/>
        <v>0</v>
      </c>
    </row>
    <row r="70" spans="2:38" x14ac:dyDescent="0.25">
      <c r="B70">
        <f>'final totals'!K58</f>
        <v>3</v>
      </c>
      <c r="C70">
        <f>'final totals'!L58</f>
        <v>2020</v>
      </c>
      <c r="D70" t="str">
        <f>'final totals'!M58</f>
        <v>subyearling</v>
      </c>
      <c r="E70" t="str">
        <f>'final totals'!N58</f>
        <v>SR hatchery</v>
      </c>
      <c r="F70" t="str">
        <f>'final totals'!O58</f>
        <v>CFA</v>
      </c>
      <c r="G70" s="145" t="str">
        <f>IFERROR(VLOOKUP(F70,'Individual Data'!$V$5:$AC$5544,8,FALSE),"Abv")</f>
        <v>Abv</v>
      </c>
      <c r="H70" s="16">
        <f>'final totals'!Q58</f>
        <v>23.099283827449256</v>
      </c>
      <c r="I70" s="16">
        <f>'final totals'!R58</f>
        <v>48.956558223027095</v>
      </c>
      <c r="J70" s="16">
        <f>'final totals'!S58</f>
        <v>0</v>
      </c>
      <c r="L70" s="16">
        <f>'Hauled Pnob (2)'!BP62</f>
        <v>0</v>
      </c>
      <c r="M70" s="16">
        <f>'Hauled Pnob (2)'!BQ62</f>
        <v>1.1713102532187365</v>
      </c>
      <c r="N70" s="16">
        <f>'Hauled Pnob (2)'!BR62</f>
        <v>0</v>
      </c>
      <c r="P70" s="16">
        <f>IF(L70&gt;H70,0,IF(G70="Abv",(H70-L70),((H70-L70)*(1-'Individual Data'!$AL$4))))</f>
        <v>23.099283827449256</v>
      </c>
      <c r="Q70" s="16">
        <f>IF(M70&gt;I70,0,IF(G70="Abv",(I70-M70),(I70-M70)*(1-'Individual Data'!$AL$4)))</f>
        <v>47.78524796980836</v>
      </c>
      <c r="R70" s="16">
        <f>IF(N70&gt;J70,0,IF(G70="Abv",(J70-N70),(J70-N70)*(1-'Individual Data'!$AK$4)))</f>
        <v>0</v>
      </c>
      <c r="AB70" t="str">
        <f t="shared" si="6"/>
        <v>CFA</v>
      </c>
      <c r="AC70" s="16">
        <f>(P70*'final totals'!AG58)+('est abv LGR'!Q70*'final totals'!AJ58)+('est abv LGR'!R70*'final totals'!AJ58)</f>
        <v>40.220790695609644</v>
      </c>
      <c r="AD70" s="16">
        <f t="shared" si="37"/>
        <v>30.663741101647965</v>
      </c>
      <c r="AE70" s="16">
        <f>(P70*'final totals'!AG58)+('est abv LGR'!Q70*'final totals'!AJ58)</f>
        <v>40.220790695609644</v>
      </c>
      <c r="AF70" s="16">
        <f t="shared" si="38"/>
        <v>30.663741101647965</v>
      </c>
      <c r="AG70" s="16">
        <f>(P70*'final totals'!$AG58)</f>
        <v>11.549641913724628</v>
      </c>
      <c r="AH70" s="16">
        <f t="shared" si="39"/>
        <v>11.549641913724628</v>
      </c>
      <c r="AI70" s="16">
        <f>('est abv LGR'!Q70*'final totals'!$AJ58)</f>
        <v>28.671148781885016</v>
      </c>
      <c r="AJ70" s="16">
        <f t="shared" si="40"/>
        <v>19.114099187923344</v>
      </c>
      <c r="AK70" s="16">
        <f>('est abv LGR'!R70*'final totals'!$AJ58)</f>
        <v>0</v>
      </c>
      <c r="AL70" s="16">
        <f t="shared" si="41"/>
        <v>0</v>
      </c>
    </row>
    <row r="71" spans="2:38" x14ac:dyDescent="0.25">
      <c r="B71">
        <f>'final totals'!K59</f>
        <v>3</v>
      </c>
      <c r="C71">
        <f>'final totals'!L59</f>
        <v>2020</v>
      </c>
      <c r="D71" t="str">
        <f>'final totals'!M59</f>
        <v>subyearling</v>
      </c>
      <c r="E71" t="str">
        <f>'final totals'!N59</f>
        <v>SR hatchery</v>
      </c>
      <c r="F71" t="str">
        <f>'final totals'!O59</f>
        <v>LGA</v>
      </c>
      <c r="G71" s="145" t="str">
        <f>IFERROR(VLOOKUP(F71,'Individual Data'!$V$5:$AC$5544,8,FALSE),"Abv")</f>
        <v>Abv</v>
      </c>
      <c r="H71" s="16">
        <f>'final totals'!Q59</f>
        <v>34.598677090040113</v>
      </c>
      <c r="I71" s="16">
        <f>'final totals'!R59</f>
        <v>46.435419260462709</v>
      </c>
      <c r="J71" s="16">
        <f>'final totals'!S59</f>
        <v>0</v>
      </c>
      <c r="L71" s="16">
        <f>'Hauled Pnob (2)'!BP63</f>
        <v>0</v>
      </c>
      <c r="M71" s="16">
        <f>'Hauled Pnob (2)'!BQ63</f>
        <v>0</v>
      </c>
      <c r="N71" s="16">
        <f>'Hauled Pnob (2)'!BR63</f>
        <v>0</v>
      </c>
      <c r="P71" s="16">
        <f>IF(L71&gt;H71,0,IF(G71="Abv",(H71-L71),((H71-L71)*(1-'Individual Data'!$AL$4))))</f>
        <v>34.598677090040113</v>
      </c>
      <c r="Q71" s="16">
        <f>IF(M71&gt;I71,0,IF(G71="Abv",(I71-M71),(I71-M71)*(1-'Individual Data'!$AL$4)))</f>
        <v>46.435419260462709</v>
      </c>
      <c r="R71" s="16">
        <f>IF(N71&gt;J71,0,IF(G71="Abv",(J71-N71),(J71-N71)*(1-'Individual Data'!$AK$4)))</f>
        <v>0</v>
      </c>
      <c r="AB71" t="str">
        <f t="shared" si="6"/>
        <v>LGA</v>
      </c>
      <c r="AC71" s="16">
        <f>(P71*'final totals'!AG59)+('est abv LGR'!Q71*'final totals'!AJ59)+('est abv LGR'!R71*'final totals'!AJ59)</f>
        <v>0</v>
      </c>
      <c r="AD71" s="16">
        <f t="shared" si="37"/>
        <v>81.034096350502821</v>
      </c>
      <c r="AE71" s="16">
        <f>(P71*'final totals'!AG59)+('est abv LGR'!Q71*'final totals'!AJ59)</f>
        <v>0</v>
      </c>
      <c r="AF71" s="16">
        <f t="shared" si="38"/>
        <v>81.034096350502821</v>
      </c>
      <c r="AG71" s="16">
        <f>(P71*'final totals'!$AG59)</f>
        <v>0</v>
      </c>
      <c r="AH71" s="16">
        <f t="shared" si="39"/>
        <v>34.598677090040113</v>
      </c>
      <c r="AI71" s="16">
        <f>('est abv LGR'!Q71*'final totals'!$AJ59)</f>
        <v>0</v>
      </c>
      <c r="AJ71" s="16">
        <f t="shared" si="40"/>
        <v>46.435419260462709</v>
      </c>
      <c r="AK71" s="16">
        <f>('est abv LGR'!R71*'final totals'!$AJ59)</f>
        <v>0</v>
      </c>
      <c r="AL71" s="16">
        <f t="shared" si="41"/>
        <v>0</v>
      </c>
    </row>
    <row r="72" spans="2:38" x14ac:dyDescent="0.25">
      <c r="B72">
        <f>'final totals'!K60</f>
        <v>3</v>
      </c>
      <c r="C72">
        <f>'final totals'!L60</f>
        <v>2020</v>
      </c>
      <c r="D72" t="str">
        <f>'final totals'!M60</f>
        <v>subyearling</v>
      </c>
      <c r="E72" t="str">
        <f>'final totals'!N60</f>
        <v>SR hatchery</v>
      </c>
      <c r="F72" t="str">
        <f>'final totals'!O60</f>
        <v>NLVA</v>
      </c>
      <c r="G72" s="145" t="str">
        <f>IFERROR(VLOOKUP(F72,'Individual Data'!$V$5:$AC$5544,8,FALSE),"Abv")</f>
        <v>Abv</v>
      </c>
      <c r="H72" s="16">
        <f>'final totals'!Q60</f>
        <v>23.19978112971679</v>
      </c>
      <c r="I72" s="16">
        <f>'final totals'!R60</f>
        <v>165.1014275194982</v>
      </c>
      <c r="J72" s="16">
        <f>'final totals'!S60</f>
        <v>0</v>
      </c>
      <c r="L72" s="16">
        <f>'Hauled Pnob (2)'!BP64</f>
        <v>1.0603661393538781</v>
      </c>
      <c r="M72" s="16">
        <f>'Hauled Pnob (2)'!BQ64</f>
        <v>1.0664086833363153</v>
      </c>
      <c r="N72" s="16">
        <f>'Hauled Pnob (2)'!BR64</f>
        <v>0</v>
      </c>
      <c r="P72" s="16">
        <f>IF(L72&gt;H72,0,IF(G72="Abv",(H72-L72),((H72-L72)*(1-'Individual Data'!$AL$4))))</f>
        <v>22.139414990362912</v>
      </c>
      <c r="Q72" s="16">
        <f>IF(M72&gt;I72,0,IF(G72="Abv",(I72-M72),(I72-M72)*(1-'Individual Data'!$AL$4)))</f>
        <v>164.0350188361619</v>
      </c>
      <c r="R72" s="16">
        <f>IF(N72&gt;J72,0,IF(G72="Abv",(J72-N72),(J72-N72)*(1-'Individual Data'!$AK$4)))</f>
        <v>0</v>
      </c>
      <c r="AB72" t="str">
        <f t="shared" ref="AB72:AB97" si="55">F72</f>
        <v>NLVA</v>
      </c>
      <c r="AC72" s="16">
        <f>(P72*'final totals'!AG60)+('est abv LGR'!Q72*'final totals'!AJ60)+('est abv LGR'!R72*'final totals'!AJ60)</f>
        <v>22.139414990362912</v>
      </c>
      <c r="AD72" s="16">
        <f t="shared" si="37"/>
        <v>164.0350188361619</v>
      </c>
      <c r="AE72" s="16">
        <f>(P72*'final totals'!AG60)+('est abv LGR'!Q72*'final totals'!AJ60)</f>
        <v>22.139414990362912</v>
      </c>
      <c r="AF72" s="16">
        <f t="shared" si="38"/>
        <v>164.0350188361619</v>
      </c>
      <c r="AG72" s="16">
        <f>(P72*'final totals'!$AG60)</f>
        <v>22.139414990362912</v>
      </c>
      <c r="AH72" s="16">
        <f t="shared" si="39"/>
        <v>0</v>
      </c>
      <c r="AI72" s="16">
        <f>('est abv LGR'!Q72*'final totals'!$AJ60)</f>
        <v>0</v>
      </c>
      <c r="AJ72" s="16">
        <f t="shared" si="40"/>
        <v>164.0350188361619</v>
      </c>
      <c r="AK72" s="16">
        <f>('est abv LGR'!R72*'final totals'!$AJ60)</f>
        <v>0</v>
      </c>
      <c r="AL72" s="16">
        <f t="shared" si="41"/>
        <v>0</v>
      </c>
    </row>
    <row r="73" spans="2:38" x14ac:dyDescent="0.25">
      <c r="B73">
        <f>'final totals'!K61</f>
        <v>3</v>
      </c>
      <c r="C73">
        <f>'final totals'!L61</f>
        <v>2020</v>
      </c>
      <c r="D73" t="str">
        <f>'final totals'!M61</f>
        <v>subyearling</v>
      </c>
      <c r="E73" t="str">
        <f>'final totals'!N61</f>
        <v>SR hatchery</v>
      </c>
      <c r="F73" t="str">
        <f>'final totals'!O61</f>
        <v>NPTH</v>
      </c>
      <c r="G73" s="145" t="str">
        <f>IFERROR(VLOOKUP(F73,'Individual Data'!$V$5:$AC$5544,8,FALSE),"Abv")</f>
        <v>Abv</v>
      </c>
      <c r="H73" s="16">
        <f>'final totals'!Q61</f>
        <v>25.605054168735812</v>
      </c>
      <c r="I73" s="16">
        <f>'final totals'!R61</f>
        <v>269.53924549256351</v>
      </c>
      <c r="J73" s="16">
        <f>'final totals'!S61</f>
        <v>0</v>
      </c>
      <c r="L73" s="16">
        <f>'Hauled Pnob (2)'!BP65</f>
        <v>1.0603661393538781</v>
      </c>
      <c r="M73" s="16">
        <f>'Hauled Pnob (2)'!BQ65</f>
        <v>2.1858834910627847</v>
      </c>
      <c r="N73" s="16">
        <f>'Hauled Pnob (2)'!BR65</f>
        <v>0</v>
      </c>
      <c r="P73" s="16">
        <f>IF(L73&gt;H73,0,IF(G73="Abv",(H73-L73),((H73-L73)*(1-'Individual Data'!$AL$4))))</f>
        <v>24.544688029381934</v>
      </c>
      <c r="Q73" s="16">
        <f>IF(M73&gt;I73,0,IF(G73="Abv",(I73-M73),(I73-M73)*(1-'Individual Data'!$AL$4)))</f>
        <v>267.35336200150073</v>
      </c>
      <c r="R73" s="16">
        <f>IF(N73&gt;J73,0,IF(G73="Abv",(J73-N73),(J73-N73)*(1-'Individual Data'!$AK$4)))</f>
        <v>0</v>
      </c>
      <c r="AB73" t="str">
        <f t="shared" si="55"/>
        <v>NPTH</v>
      </c>
      <c r="AC73" s="16">
        <f>(P73*'final totals'!AG61)+('est abv LGR'!Q73*'final totals'!AJ61)+('est abv LGR'!R73*'final totals'!AJ61)</f>
        <v>24.544688029381934</v>
      </c>
      <c r="AD73" s="16">
        <f t="shared" si="37"/>
        <v>267.35336200150073</v>
      </c>
      <c r="AE73" s="16">
        <f>(P73*'final totals'!AG61)+('est abv LGR'!Q73*'final totals'!AJ61)</f>
        <v>24.544688029381934</v>
      </c>
      <c r="AF73" s="16">
        <f t="shared" si="38"/>
        <v>267.35336200150073</v>
      </c>
      <c r="AG73" s="16">
        <f>(P73*'final totals'!$AG61)</f>
        <v>24.544688029381934</v>
      </c>
      <c r="AH73" s="16">
        <f t="shared" si="39"/>
        <v>0</v>
      </c>
      <c r="AI73" s="16">
        <f>('est abv LGR'!Q73*'final totals'!$AJ61)</f>
        <v>0</v>
      </c>
      <c r="AJ73" s="16">
        <f t="shared" si="40"/>
        <v>267.35336200150073</v>
      </c>
      <c r="AK73" s="16">
        <f>('est abv LGR'!R73*'final totals'!$AJ61)</f>
        <v>0</v>
      </c>
      <c r="AL73" s="16">
        <f t="shared" si="41"/>
        <v>0</v>
      </c>
    </row>
    <row r="74" spans="2:38" x14ac:dyDescent="0.25">
      <c r="B74">
        <f>'final totals'!K62</f>
        <v>2</v>
      </c>
      <c r="C74">
        <f>'final totals'!L62</f>
        <v>2021</v>
      </c>
      <c r="D74" t="str">
        <f>'final totals'!M62</f>
        <v>subyearling</v>
      </c>
      <c r="E74" t="str">
        <f>'final totals'!N62</f>
        <v>SR hatchery</v>
      </c>
      <c r="F74" t="str">
        <f>'final totals'!O62</f>
        <v>LGA</v>
      </c>
      <c r="G74" s="145" t="str">
        <f>IFERROR(VLOOKUP(F74,'Individual Data'!$V$5:$AC$5544,8,FALSE),"Abv")</f>
        <v>Abv</v>
      </c>
      <c r="H74" s="16">
        <f>'final totals'!Q62</f>
        <v>0</v>
      </c>
      <c r="I74" s="16">
        <f>'final totals'!R62</f>
        <v>0</v>
      </c>
      <c r="J74" s="16">
        <f>'final totals'!S62</f>
        <v>22.61381456363867</v>
      </c>
      <c r="L74" s="16">
        <f>'Hauled Pnob (2)'!BP66</f>
        <v>0</v>
      </c>
      <c r="M74" s="16">
        <f>'Hauled Pnob (2)'!BQ66</f>
        <v>0</v>
      </c>
      <c r="N74" s="16">
        <f>'Hauled Pnob (2)'!BR66</f>
        <v>0</v>
      </c>
      <c r="P74" s="16">
        <f>IF(L74&gt;H74,0,IF(G74="Abv",(H74-L74),((H74-L74)*(1-'Individual Data'!$AL$4))))</f>
        <v>0</v>
      </c>
      <c r="Q74" s="16">
        <f>IF(M74&gt;I74,0,IF(G74="Abv",(I74-M74),(I74-M74)*(1-'Individual Data'!$AL$4)))</f>
        <v>0</v>
      </c>
      <c r="R74" s="16">
        <f>IF(N74&gt;J74,0,IF(G74="Abv",(J74-N74),(J74-N74)*(1-'Individual Data'!$AK$4)))</f>
        <v>22.61381456363867</v>
      </c>
      <c r="AB74" t="str">
        <f t="shared" si="55"/>
        <v>LGA</v>
      </c>
      <c r="AC74" s="16">
        <f>(P74*'final totals'!AG62)+('est abv LGR'!Q74*'final totals'!AJ62)+('est abv LGR'!R74*'final totals'!AJ62)</f>
        <v>11.306907281819335</v>
      </c>
      <c r="AD74" s="16">
        <f t="shared" si="37"/>
        <v>11.306907281819335</v>
      </c>
      <c r="AE74" s="16">
        <f>(P74*'final totals'!AG62)+('est abv LGR'!Q74*'final totals'!AJ62)</f>
        <v>0</v>
      </c>
      <c r="AF74" s="16">
        <f t="shared" si="38"/>
        <v>0</v>
      </c>
      <c r="AG74" s="16">
        <f>(P74*'final totals'!$AG62)</f>
        <v>0</v>
      </c>
      <c r="AH74" s="16">
        <f t="shared" si="39"/>
        <v>0</v>
      </c>
      <c r="AI74" s="16">
        <f>('est abv LGR'!Q74*'final totals'!$AJ62)</f>
        <v>0</v>
      </c>
      <c r="AJ74" s="16">
        <f t="shared" si="40"/>
        <v>0</v>
      </c>
      <c r="AK74" s="16">
        <f>('est abv LGR'!R74*'final totals'!$AJ62)</f>
        <v>11.306907281819335</v>
      </c>
      <c r="AL74" s="16">
        <f t="shared" si="41"/>
        <v>11.306907281819335</v>
      </c>
    </row>
    <row r="75" spans="2:38" x14ac:dyDescent="0.25">
      <c r="B75">
        <f>'final totals'!K63</f>
        <v>2</v>
      </c>
      <c r="C75">
        <f>'final totals'!L63</f>
        <v>2021</v>
      </c>
      <c r="D75" t="str">
        <f>'final totals'!M63</f>
        <v>subyearling</v>
      </c>
      <c r="E75" t="str">
        <f>'final totals'!N63</f>
        <v>SR hatchery</v>
      </c>
      <c r="F75" t="str">
        <f>'final totals'!O63</f>
        <v>NLVA</v>
      </c>
      <c r="G75" s="145" t="str">
        <f>IFERROR(VLOOKUP(F75,'Individual Data'!$V$5:$AC$5544,8,FALSE),"Abv")</f>
        <v>Abv</v>
      </c>
      <c r="H75" s="16">
        <f>'final totals'!Q63</f>
        <v>0</v>
      </c>
      <c r="I75" s="16">
        <f>'final totals'!R63</f>
        <v>0</v>
      </c>
      <c r="J75" s="16">
        <f>'final totals'!S63</f>
        <v>11.306907281819335</v>
      </c>
      <c r="L75" s="16">
        <f>'Hauled Pnob (2)'!BP67</f>
        <v>0</v>
      </c>
      <c r="M75" s="16">
        <f>'Hauled Pnob (2)'!BQ67</f>
        <v>0</v>
      </c>
      <c r="N75" s="16">
        <f>'Hauled Pnob (2)'!BR67</f>
        <v>0</v>
      </c>
      <c r="P75" s="16">
        <f>IF(L75&gt;H75,0,IF(G75="Abv",(H75-L75),((H75-L75)*(1-'Individual Data'!$AL$4))))</f>
        <v>0</v>
      </c>
      <c r="Q75" s="16">
        <f>IF(M75&gt;I75,0,IF(G75="Abv",(I75-M75),(I75-M75)*(1-'Individual Data'!$AL$4)))</f>
        <v>0</v>
      </c>
      <c r="R75" s="16">
        <f>IF(N75&gt;J75,0,IF(G75="Abv",(J75-N75),(J75-N75)*(1-'Individual Data'!$AK$4)))</f>
        <v>11.306907281819335</v>
      </c>
      <c r="AB75" t="str">
        <f t="shared" si="55"/>
        <v>NLVA</v>
      </c>
      <c r="AC75" s="16">
        <f>(P75*'final totals'!AG63)+('est abv LGR'!Q75*'final totals'!AJ63)+('est abv LGR'!R75*'final totals'!AJ63)</f>
        <v>0</v>
      </c>
      <c r="AD75" s="16">
        <f t="shared" si="37"/>
        <v>11.306907281819335</v>
      </c>
      <c r="AE75" s="16">
        <f>(P75*'final totals'!AG63)+('est abv LGR'!Q75*'final totals'!AJ63)</f>
        <v>0</v>
      </c>
      <c r="AF75" s="16">
        <f t="shared" si="38"/>
        <v>0</v>
      </c>
      <c r="AG75" s="16">
        <f>(P75*'final totals'!$AG63)</f>
        <v>0</v>
      </c>
      <c r="AH75" s="16">
        <f t="shared" si="39"/>
        <v>0</v>
      </c>
      <c r="AI75" s="16">
        <f>('est abv LGR'!Q75*'final totals'!$AJ63)</f>
        <v>0</v>
      </c>
      <c r="AJ75" s="16">
        <f t="shared" si="40"/>
        <v>0</v>
      </c>
      <c r="AK75" s="16">
        <f>('est abv LGR'!R75*'final totals'!$AJ63)</f>
        <v>0</v>
      </c>
      <c r="AL75" s="16">
        <f t="shared" si="41"/>
        <v>11.306907281819335</v>
      </c>
    </row>
    <row r="76" spans="2:38" x14ac:dyDescent="0.25">
      <c r="B76">
        <f>'final totals'!K64</f>
        <v>5</v>
      </c>
      <c r="C76">
        <f>'final totals'!L64</f>
        <v>2018</v>
      </c>
      <c r="D76" t="str">
        <f>'final totals'!M64</f>
        <v>subyearling</v>
      </c>
      <c r="E76" t="str">
        <f>'final totals'!N64</f>
        <v>stray</v>
      </c>
      <c r="F76" t="str">
        <f>'final totals'!O64</f>
        <v>UMA</v>
      </c>
      <c r="G76" s="145" t="str">
        <f>IFERROR(VLOOKUP(F76,'Individual Data'!$V$5:$AC$5544,8,FALSE),"Abv")</f>
        <v>Abv</v>
      </c>
      <c r="H76" s="16">
        <f>'final totals'!Q64</f>
        <v>204.09136087344544</v>
      </c>
      <c r="I76" s="16">
        <f>'final totals'!R64</f>
        <v>47.911365480188202</v>
      </c>
      <c r="J76" s="16">
        <f>'final totals'!S64</f>
        <v>0</v>
      </c>
      <c r="L76" s="16">
        <f>'Hauled Pnob (2)'!BP68</f>
        <v>5.3258028784580755</v>
      </c>
      <c r="M76" s="16">
        <f>'Hauled Pnob (2)'!BQ68</f>
        <v>2.1328173666726307</v>
      </c>
      <c r="N76" s="16">
        <f>'Hauled Pnob (2)'!BR68</f>
        <v>0</v>
      </c>
      <c r="P76" s="16">
        <f>IF(L76&gt;H76,0,IF(G76="Abv",(H76-L76),((H76-L76)*(1-'Individual Data'!$AL$4))))</f>
        <v>198.76555799498738</v>
      </c>
      <c r="Q76" s="16">
        <f>IF(M76&gt;I76,0,IF(G76="Abv",(I76-M76),(I76-M76)*(1-'Individual Data'!$AL$4)))</f>
        <v>45.778548113515569</v>
      </c>
      <c r="R76" s="16">
        <f>IF(N76&gt;J76,0,IF(G76="Abv",(J76-N76),(J76-N76)*(1-'Individual Data'!$AK$4)))</f>
        <v>0</v>
      </c>
      <c r="AB76" t="str">
        <f t="shared" si="55"/>
        <v>UMA</v>
      </c>
      <c r="AC76" s="16">
        <f>(P76*'final totals'!AG64)+('est abv LGR'!Q76*'final totals'!AJ64)+('est abv LGR'!R76*'final totals'!AJ64)</f>
        <v>244.54410610850294</v>
      </c>
      <c r="AD76" s="16">
        <f t="shared" si="37"/>
        <v>0</v>
      </c>
      <c r="AE76" s="16">
        <f>(P76*'final totals'!AG64)+('est abv LGR'!Q76*'final totals'!AJ64)</f>
        <v>244.54410610850294</v>
      </c>
      <c r="AF76" s="16">
        <f t="shared" si="38"/>
        <v>0</v>
      </c>
      <c r="AG76" s="16">
        <f>(P76*'final totals'!$AG64)</f>
        <v>198.76555799498738</v>
      </c>
      <c r="AH76" s="16">
        <f t="shared" si="39"/>
        <v>0</v>
      </c>
      <c r="AI76" s="16">
        <f>('est abv LGR'!Q76*'final totals'!$AJ64)</f>
        <v>45.778548113515569</v>
      </c>
      <c r="AJ76" s="16">
        <f t="shared" si="40"/>
        <v>0</v>
      </c>
      <c r="AK76" s="16">
        <f>('est abv LGR'!R76*'final totals'!$AJ64)</f>
        <v>0</v>
      </c>
      <c r="AL76" s="16">
        <f t="shared" si="41"/>
        <v>0</v>
      </c>
    </row>
    <row r="77" spans="2:38" x14ac:dyDescent="0.25">
      <c r="B77">
        <f>'final totals'!K65</f>
        <v>4</v>
      </c>
      <c r="C77">
        <f>'final totals'!L65</f>
        <v>2019</v>
      </c>
      <c r="D77" t="str">
        <f>'final totals'!M65</f>
        <v>subyearling</v>
      </c>
      <c r="E77" t="str">
        <f>'final totals'!N65</f>
        <v>stray</v>
      </c>
      <c r="F77" t="str">
        <f>'final totals'!O65</f>
        <v>Klickitat</v>
      </c>
      <c r="G77" s="145" t="str">
        <f>IFERROR(VLOOKUP(F77,'Individual Data'!$V$5:$AC$5544,8,FALSE),"Abv")</f>
        <v>Blw</v>
      </c>
      <c r="H77" s="16">
        <f>'final totals'!Q65</f>
        <v>31.308685534726003</v>
      </c>
      <c r="I77" s="16">
        <f>'final totals'!R65</f>
        <v>15.683575655210099</v>
      </c>
      <c r="J77" s="16">
        <f>'final totals'!S65</f>
        <v>0</v>
      </c>
      <c r="L77" s="16">
        <f>'Hauled Pnob (2)'!BP69</f>
        <v>2.1127643360212156</v>
      </c>
      <c r="M77" s="16">
        <f>'Hauled Pnob (2)'!BQ69</f>
        <v>1.0929417455313923</v>
      </c>
      <c r="N77" s="16">
        <f>'Hauled Pnob (2)'!BR69</f>
        <v>0</v>
      </c>
      <c r="P77" s="16">
        <f>IF(L77&gt;H77,0,IF(G77="Abv",(H77-L77),((H77-L77)*(1-'Individual Data'!$AL$4))))</f>
        <v>19.736442730324434</v>
      </c>
      <c r="Q77" s="16">
        <f>IF(M77&gt;I77,0,IF(G77="Abv",(I77-M77),(I77-M77)*(1-'Individual Data'!$AL$4)))</f>
        <v>9.8632685229428052</v>
      </c>
      <c r="R77" s="16">
        <f>IF(N77&gt;J77,0,IF(G77="Abv",(J77-N77),(J77-N77)*(1-'Individual Data'!$AK$4)))</f>
        <v>0</v>
      </c>
      <c r="AB77" t="str">
        <f t="shared" si="55"/>
        <v>Klickitat</v>
      </c>
      <c r="AC77" s="16">
        <f>(P77*'final totals'!AG65)+('est abv LGR'!Q77*'final totals'!AJ65)+('est abv LGR'!R77*'final totals'!AJ65)</f>
        <v>0</v>
      </c>
      <c r="AD77" s="16">
        <f t="shared" si="37"/>
        <v>29.599711253267238</v>
      </c>
      <c r="AE77" s="16">
        <f>(P77*'final totals'!AG65)+('est abv LGR'!Q77*'final totals'!AJ65)</f>
        <v>0</v>
      </c>
      <c r="AF77" s="16">
        <f t="shared" si="38"/>
        <v>29.599711253267238</v>
      </c>
      <c r="AG77" s="16">
        <f>(P77*'final totals'!$AG65)</f>
        <v>0</v>
      </c>
      <c r="AH77" s="16">
        <f t="shared" si="39"/>
        <v>19.736442730324434</v>
      </c>
      <c r="AI77" s="16">
        <f>('est abv LGR'!Q77*'final totals'!$AJ65)</f>
        <v>0</v>
      </c>
      <c r="AJ77" s="16">
        <f t="shared" si="40"/>
        <v>9.8632685229428052</v>
      </c>
      <c r="AK77" s="16">
        <f>('est abv LGR'!R77*'final totals'!$AJ65)</f>
        <v>0</v>
      </c>
      <c r="AL77" s="16">
        <f t="shared" si="41"/>
        <v>0</v>
      </c>
    </row>
    <row r="78" spans="2:38" x14ac:dyDescent="0.25">
      <c r="B78">
        <f>'final totals'!K66</f>
        <v>4</v>
      </c>
      <c r="C78">
        <f>'final totals'!L66</f>
        <v>2019</v>
      </c>
      <c r="D78" t="str">
        <f>'final totals'!M66</f>
        <v>subyearling</v>
      </c>
      <c r="E78" t="str">
        <f>'final totals'!N66</f>
        <v>stray</v>
      </c>
      <c r="F78" t="str">
        <f>'final totals'!O66</f>
        <v>LWSH</v>
      </c>
      <c r="G78" s="145" t="str">
        <f>IFERROR(VLOOKUP(F78,'Individual Data'!$V$5:$AC$5544,8,FALSE),"Abv")</f>
        <v>Blw</v>
      </c>
      <c r="H78" s="16">
        <f>'final totals'!Q66</f>
        <v>53.157995802385692</v>
      </c>
      <c r="I78" s="16">
        <f>'final totals'!R66</f>
        <v>26.500270015035717</v>
      </c>
      <c r="J78" s="16">
        <f>'final totals'!S66</f>
        <v>0</v>
      </c>
      <c r="L78" s="16">
        <f>'Hauled Pnob (2)'!BP70</f>
        <v>2.1356203765388</v>
      </c>
      <c r="M78" s="16">
        <f>'Hauled Pnob (2)'!BQ70</f>
        <v>1.1713102532187365</v>
      </c>
      <c r="N78" s="16">
        <f>'Hauled Pnob (2)'!BR70</f>
        <v>0</v>
      </c>
      <c r="P78" s="16">
        <f>IF(L78&gt;H78,0,IF(G78="Abv",(H78-L78),((H78-L78)*(1-'Individual Data'!$AL$4))))</f>
        <v>34.491125787872491</v>
      </c>
      <c r="Q78" s="16">
        <f>IF(M78&gt;I78,0,IF(G78="Abv",(I78-M78),(I78-M78)*(1-'Individual Data'!$AL$4)))</f>
        <v>17.122376798988277</v>
      </c>
      <c r="R78" s="16">
        <f>IF(N78&gt;J78,0,IF(G78="Abv",(J78-N78),(J78-N78)*(1-'Individual Data'!$AK$4)))</f>
        <v>0</v>
      </c>
      <c r="AB78" t="str">
        <f t="shared" si="55"/>
        <v>LWSH</v>
      </c>
      <c r="AC78" s="16">
        <f>(P78*'final totals'!AG66)+('est abv LGR'!Q78*'final totals'!AJ66)+('est abv LGR'!R78*'final totals'!AJ66)</f>
        <v>5.7074589329960919</v>
      </c>
      <c r="AD78" s="16">
        <f t="shared" si="37"/>
        <v>45.906043653864678</v>
      </c>
      <c r="AE78" s="16">
        <f>(P78*'final totals'!AG66)+('est abv LGR'!Q78*'final totals'!AJ66)</f>
        <v>5.7074589329960919</v>
      </c>
      <c r="AF78" s="16">
        <f t="shared" si="38"/>
        <v>45.906043653864678</v>
      </c>
      <c r="AG78" s="16">
        <f>(P78*'final totals'!$AG66)</f>
        <v>0</v>
      </c>
      <c r="AH78" s="16">
        <f t="shared" si="39"/>
        <v>34.491125787872491</v>
      </c>
      <c r="AI78" s="16">
        <f>('est abv LGR'!Q78*'final totals'!$AJ66)</f>
        <v>5.7074589329960919</v>
      </c>
      <c r="AJ78" s="16">
        <f t="shared" si="40"/>
        <v>11.414917865992185</v>
      </c>
      <c r="AK78" s="16">
        <f>('est abv LGR'!R78*'final totals'!$AJ66)</f>
        <v>0</v>
      </c>
      <c r="AL78" s="16">
        <f t="shared" si="41"/>
        <v>0</v>
      </c>
    </row>
    <row r="79" spans="2:38" x14ac:dyDescent="0.25">
      <c r="B79">
        <f>'final totals'!K67</f>
        <v>4</v>
      </c>
      <c r="C79">
        <f>'final totals'!L67</f>
        <v>2019</v>
      </c>
      <c r="D79" t="str">
        <f>'final totals'!M67</f>
        <v>subyearling</v>
      </c>
      <c r="E79" t="str">
        <f>'final totals'!N67</f>
        <v>stray</v>
      </c>
      <c r="F79" t="str">
        <f>'final totals'!O67</f>
        <v>PRH</v>
      </c>
      <c r="G79" s="145" t="str">
        <f>IFERROR(VLOOKUP(F79,'Individual Data'!$V$5:$AC$5544,8,FALSE),"Abv")</f>
        <v>Blw</v>
      </c>
      <c r="H79" s="16">
        <f>'final totals'!Q67</f>
        <v>220.50901035027312</v>
      </c>
      <c r="I79" s="16">
        <f>'final totals'!R67</f>
        <v>363.42771099835829</v>
      </c>
      <c r="J79" s="16">
        <f>'final totals'!S67</f>
        <v>0</v>
      </c>
      <c r="L79" s="16">
        <f>'Hauled Pnob (2)'!BP71</f>
        <v>5.3018306967693904</v>
      </c>
      <c r="M79" s="16">
        <f>'Hauled Pnob (2)'!BQ71</f>
        <v>14.120237412909685</v>
      </c>
      <c r="N79" s="16">
        <f>'Hauled Pnob (2)'!BR71</f>
        <v>0</v>
      </c>
      <c r="P79" s="16">
        <f>IF(L79&gt;H79,0,IF(G79="Abv",(H79-L79),((H79-L79)*(1-'Individual Data'!$AL$4))))</f>
        <v>145.4800534457685</v>
      </c>
      <c r="Q79" s="16">
        <f>IF(M79&gt;I79,0,IF(G79="Abv",(I79-M79),(I79-M79)*(1-'Individual Data'!$AL$4)))</f>
        <v>236.13185214376324</v>
      </c>
      <c r="R79" s="16">
        <f>IF(N79&gt;J79,0,IF(G79="Abv",(J79-N79),(J79-N79)*(1-'Individual Data'!$AK$4)))</f>
        <v>0</v>
      </c>
      <c r="AB79" t="str">
        <f t="shared" si="55"/>
        <v>PRH</v>
      </c>
      <c r="AC79" s="16">
        <f>(P79*'final totals'!AG67)+('est abv LGR'!Q79*'final totals'!AJ67)+('est abv LGR'!R79*'final totals'!AJ67)</f>
        <v>92.14901547073687</v>
      </c>
      <c r="AD79" s="16">
        <f t="shared" si="37"/>
        <v>289.46289011879486</v>
      </c>
      <c r="AE79" s="16">
        <f>(P79*'final totals'!AG67)+('est abv LGR'!Q79*'final totals'!AJ67)</f>
        <v>92.14901547073687</v>
      </c>
      <c r="AF79" s="16">
        <f t="shared" si="38"/>
        <v>289.46289011879486</v>
      </c>
      <c r="AG79" s="16">
        <f>(P79*'final totals'!$AG67)</f>
        <v>0</v>
      </c>
      <c r="AH79" s="16">
        <f t="shared" si="39"/>
        <v>145.4800534457685</v>
      </c>
      <c r="AI79" s="16">
        <f>('est abv LGR'!Q79*'final totals'!$AJ67)</f>
        <v>92.14901547073687</v>
      </c>
      <c r="AJ79" s="16">
        <f t="shared" si="40"/>
        <v>143.98283667302638</v>
      </c>
      <c r="AK79" s="16">
        <f>('est abv LGR'!R79*'final totals'!$AJ67)</f>
        <v>0</v>
      </c>
      <c r="AL79" s="16">
        <f t="shared" si="41"/>
        <v>0</v>
      </c>
    </row>
    <row r="80" spans="2:38" x14ac:dyDescent="0.25">
      <c r="B80">
        <f>'final totals'!K68</f>
        <v>4</v>
      </c>
      <c r="C80">
        <f>'final totals'!L68</f>
        <v>2019</v>
      </c>
      <c r="D80" t="str">
        <f>'final totals'!M68</f>
        <v>subyearling</v>
      </c>
      <c r="E80" t="str">
        <f>'final totals'!N68</f>
        <v>stray</v>
      </c>
      <c r="F80" t="str">
        <f>'final totals'!O68</f>
        <v>Prosser</v>
      </c>
      <c r="G80" s="145" t="str">
        <f>IFERROR(VLOOKUP(F80,'Individual Data'!$V$5:$AC$5544,8,FALSE),"Abv")</f>
        <v>Blw</v>
      </c>
      <c r="H80" s="16">
        <f>'final totals'!Q68</f>
        <v>21.298766349299324</v>
      </c>
      <c r="I80" s="16">
        <f>'final totals'!R68</f>
        <v>0</v>
      </c>
      <c r="J80" s="16">
        <f>'final totals'!S68</f>
        <v>0</v>
      </c>
      <c r="L80" s="16">
        <f>'Hauled Pnob (2)'!BP72</f>
        <v>0</v>
      </c>
      <c r="M80" s="16">
        <f>'Hauled Pnob (2)'!BQ72</f>
        <v>0</v>
      </c>
      <c r="N80" s="16">
        <f>'Hauled Pnob (2)'!BR72</f>
        <v>0</v>
      </c>
      <c r="P80" s="16">
        <f>IF(L80&gt;H80,0,IF(G80="Abv",(H80-L80),((H80-L80)*(1-'Individual Data'!$AL$4))))</f>
        <v>14.397966052126343</v>
      </c>
      <c r="Q80" s="16">
        <f>IF(M80&gt;I80,0,IF(G80="Abv",(I80-M80),(I80-M80)*(1-'Individual Data'!$AL$4)))</f>
        <v>0</v>
      </c>
      <c r="R80" s="16">
        <f>IF(N80&gt;J80,0,IF(G80="Abv",(J80-N80),(J80-N80)*(1-'Individual Data'!$AK$4)))</f>
        <v>0</v>
      </c>
      <c r="AB80" t="str">
        <f t="shared" si="55"/>
        <v>Prosser</v>
      </c>
      <c r="AC80" s="16">
        <f>(P80*'final totals'!AG68)+('est abv LGR'!Q80*'final totals'!AJ68)+('est abv LGR'!R80*'final totals'!AJ68)</f>
        <v>0</v>
      </c>
      <c r="AD80" s="16">
        <f t="shared" si="37"/>
        <v>14.397966052126343</v>
      </c>
      <c r="AE80" s="16">
        <f>(P80*'final totals'!AG68)+('est abv LGR'!Q80*'final totals'!AJ68)</f>
        <v>0</v>
      </c>
      <c r="AF80" s="16">
        <f t="shared" si="38"/>
        <v>14.397966052126343</v>
      </c>
      <c r="AG80" s="16">
        <f>(P80*'final totals'!$AG68)</f>
        <v>0</v>
      </c>
      <c r="AH80" s="16">
        <f t="shared" si="39"/>
        <v>14.397966052126343</v>
      </c>
      <c r="AI80" s="16">
        <f>('est abv LGR'!Q80*'final totals'!$AJ68)</f>
        <v>0</v>
      </c>
      <c r="AJ80" s="16">
        <f t="shared" si="40"/>
        <v>0</v>
      </c>
      <c r="AK80" s="16">
        <f>('est abv LGR'!R80*'final totals'!$AJ68)</f>
        <v>0</v>
      </c>
      <c r="AL80" s="16">
        <f t="shared" si="41"/>
        <v>0</v>
      </c>
    </row>
    <row r="81" spans="2:38" x14ac:dyDescent="0.25">
      <c r="B81">
        <f>'final totals'!K69</f>
        <v>4</v>
      </c>
      <c r="C81">
        <f>'final totals'!L69</f>
        <v>2019</v>
      </c>
      <c r="D81" t="str">
        <f>'final totals'!M69</f>
        <v>subyearling</v>
      </c>
      <c r="E81" t="str">
        <f>'final totals'!N69</f>
        <v>stray</v>
      </c>
      <c r="F81" t="str">
        <f>'final totals'!O69</f>
        <v>RSH</v>
      </c>
      <c r="G81" s="145" t="str">
        <f>IFERROR(VLOOKUP(F81,'Individual Data'!$V$5:$AC$5544,8,FALSE),"Abv")</f>
        <v>Abv</v>
      </c>
      <c r="H81" s="16">
        <f>'final totals'!Q69</f>
        <v>250.94712421606914</v>
      </c>
      <c r="I81" s="16">
        <f>'final totals'!R69</f>
        <v>227.36389065788217</v>
      </c>
      <c r="J81" s="16">
        <f>'final totals'!S69</f>
        <v>0</v>
      </c>
      <c r="L81" s="16">
        <f>'Hauled Pnob (2)'!BP73</f>
        <v>3.1593585187151505</v>
      </c>
      <c r="M81" s="16">
        <f>'Hauled Pnob (2)'!BQ73</f>
        <v>5.6998142507189939</v>
      </c>
      <c r="N81" s="16">
        <f>'Hauled Pnob (2)'!BR73</f>
        <v>0</v>
      </c>
      <c r="P81" s="16">
        <f>IF(L81&gt;H81,0,IF(G81="Abv",(H81-L81),((H81-L81)*(1-'Individual Data'!$AL$4))))</f>
        <v>247.78776569735399</v>
      </c>
      <c r="Q81" s="16">
        <f>IF(M81&gt;I81,0,IF(G81="Abv",(I81-M81),(I81-M81)*(1-'Individual Data'!$AL$4)))</f>
        <v>221.66407640716318</v>
      </c>
      <c r="R81" s="16">
        <f>IF(N81&gt;J81,0,IF(G81="Abv",(J81-N81),(J81-N81)*(1-'Individual Data'!$AK$4)))</f>
        <v>0</v>
      </c>
      <c r="AB81" t="str">
        <f t="shared" si="55"/>
        <v>RSH</v>
      </c>
      <c r="AC81" s="16">
        <f>(P81*'final totals'!AG69)+('est abv LGR'!Q81*'final totals'!AJ69)+('est abv LGR'!R81*'final totals'!AJ69)</f>
        <v>221.66407640716318</v>
      </c>
      <c r="AD81" s="16">
        <f t="shared" si="37"/>
        <v>247.78776569735396</v>
      </c>
      <c r="AE81" s="16">
        <f>(P81*'final totals'!AG69)+('est abv LGR'!Q81*'final totals'!AJ69)</f>
        <v>221.66407640716318</v>
      </c>
      <c r="AF81" s="16">
        <f t="shared" si="38"/>
        <v>247.78776569735396</v>
      </c>
      <c r="AG81" s="16">
        <f>(P81*'final totals'!$AG69)</f>
        <v>0</v>
      </c>
      <c r="AH81" s="16">
        <f t="shared" si="39"/>
        <v>247.78776569735399</v>
      </c>
      <c r="AI81" s="16">
        <f>('est abv LGR'!Q81*'final totals'!$AJ69)</f>
        <v>221.66407640716318</v>
      </c>
      <c r="AJ81" s="16">
        <f t="shared" si="40"/>
        <v>0</v>
      </c>
      <c r="AK81" s="16">
        <f>('est abv LGR'!R81*'final totals'!$AJ69)</f>
        <v>0</v>
      </c>
      <c r="AL81" s="16">
        <f t="shared" si="41"/>
        <v>0</v>
      </c>
    </row>
    <row r="82" spans="2:38" x14ac:dyDescent="0.25">
      <c r="B82">
        <f>'final totals'!K70</f>
        <v>4</v>
      </c>
      <c r="C82">
        <f>'final totals'!L70</f>
        <v>2019</v>
      </c>
      <c r="D82" t="str">
        <f>'final totals'!M70</f>
        <v>yearling</v>
      </c>
      <c r="E82" t="str">
        <f>'final totals'!N70</f>
        <v>stray</v>
      </c>
      <c r="F82" t="str">
        <f>'final totals'!O70</f>
        <v>UMA</v>
      </c>
      <c r="G82" s="145" t="str">
        <f>IFERROR(VLOOKUP(F82,'Individual Data'!$V$5:$AC$5544,8,FALSE),"Abv")</f>
        <v>Abv</v>
      </c>
      <c r="H82" s="16">
        <f>'final totals'!Q70</f>
        <v>45.829474912403739</v>
      </c>
      <c r="I82" s="16">
        <f>'final totals'!R70</f>
        <v>22.959926883980081</v>
      </c>
      <c r="J82" s="16">
        <f>'final totals'!S70</f>
        <v>0</v>
      </c>
      <c r="L82" s="16">
        <f>'Hauled Pnob (2)'!BP74</f>
        <v>1.0534801610239066</v>
      </c>
      <c r="M82" s="16">
        <f>'Hauled Pnob (2)'!BQ74</f>
        <v>0</v>
      </c>
      <c r="N82" s="16">
        <f>'Hauled Pnob (2)'!BR74</f>
        <v>0</v>
      </c>
      <c r="P82" s="16">
        <f>IF(L82&gt;H82,0,IF(G82="Abv",(H82-L82),((H82-L82)*(1-'Individual Data'!$AL$4))))</f>
        <v>44.775994751379834</v>
      </c>
      <c r="Q82" s="16">
        <f>IF(M82&gt;I82,0,IF(G82="Abv",(I82-M82),(I82-M82)*(1-'Individual Data'!$AL$4)))</f>
        <v>22.959926883980081</v>
      </c>
      <c r="R82" s="16">
        <f>IF(N82&gt;J82,0,IF(G82="Abv",(J82-N82),(J82-N82)*(1-'Individual Data'!$AK$4)))</f>
        <v>0</v>
      </c>
      <c r="AB82" t="str">
        <f t="shared" si="55"/>
        <v>UMA</v>
      </c>
      <c r="AC82" s="16">
        <f>(P82*'final totals'!AG70)+('est abv LGR'!Q82*'final totals'!AJ70)+('est abv LGR'!R82*'final totals'!AJ70)</f>
        <v>22.959926883980081</v>
      </c>
      <c r="AD82" s="16">
        <f t="shared" si="37"/>
        <v>44.775994751379834</v>
      </c>
      <c r="AE82" s="16">
        <f>(P82*'final totals'!AG70)+('est abv LGR'!Q82*'final totals'!AJ70)</f>
        <v>22.959926883980081</v>
      </c>
      <c r="AF82" s="16">
        <f t="shared" si="38"/>
        <v>44.775994751379834</v>
      </c>
      <c r="AG82" s="16">
        <f>(P82*'final totals'!$AG70)</f>
        <v>0</v>
      </c>
      <c r="AH82" s="16">
        <f t="shared" si="39"/>
        <v>44.775994751379834</v>
      </c>
      <c r="AI82" s="16">
        <f>('est abv LGR'!Q82*'final totals'!$AJ70)</f>
        <v>22.959926883980081</v>
      </c>
      <c r="AJ82" s="16">
        <f t="shared" si="40"/>
        <v>0</v>
      </c>
      <c r="AK82" s="16">
        <f>('est abv LGR'!R82*'final totals'!$AJ70)</f>
        <v>0</v>
      </c>
      <c r="AL82" s="16">
        <f t="shared" si="41"/>
        <v>0</v>
      </c>
    </row>
    <row r="83" spans="2:38" x14ac:dyDescent="0.25">
      <c r="B83">
        <f>'final totals'!K71</f>
        <v>4</v>
      </c>
      <c r="C83">
        <f>'final totals'!L71</f>
        <v>2019</v>
      </c>
      <c r="D83" t="str">
        <f>'final totals'!M71</f>
        <v>yearling</v>
      </c>
      <c r="E83" t="str">
        <f>'final totals'!N71</f>
        <v>stray</v>
      </c>
      <c r="F83" t="str">
        <f>'final totals'!O71</f>
        <v>WellsSu</v>
      </c>
      <c r="G83" s="145" t="str">
        <f>IFERROR(VLOOKUP(F83,'Individual Data'!$V$5:$AC$5544,8,FALSE),"Abv")</f>
        <v>Blw</v>
      </c>
      <c r="H83" s="16">
        <f>'final totals'!Q71</f>
        <v>10.784947691897846</v>
      </c>
      <c r="I83" s="16">
        <f>'final totals'!R71</f>
        <v>1.9141039965070574</v>
      </c>
      <c r="J83" s="16">
        <f>'final totals'!S71</f>
        <v>0</v>
      </c>
      <c r="L83" s="16">
        <f>'Hauled Pnob (2)'!BP75</f>
        <v>1.0523981966673372</v>
      </c>
      <c r="M83" s="16">
        <f>'Hauled Pnob (2)'!BQ75</f>
        <v>1.0664086833363153</v>
      </c>
      <c r="N83" s="16">
        <f>'Hauled Pnob (2)'!BR75</f>
        <v>0</v>
      </c>
      <c r="P83" s="16">
        <f>IF(L83&gt;H83,0,IF(G83="Abv",(H83-L83),((H83-L83)*(1-'Individual Data'!$AL$4))))</f>
        <v>6.5792034587758241</v>
      </c>
      <c r="Q83" s="16">
        <f>IF(M83&gt;I83,0,IF(G83="Abv",(I83-M83),(I83-M83)*(1-'Individual Data'!$AL$4)))</f>
        <v>0.57304203170342161</v>
      </c>
      <c r="R83" s="16">
        <f>IF(N83&gt;J83,0,IF(G83="Abv",(J83-N83),(J83-N83)*(1-'Individual Data'!$AK$4)))</f>
        <v>0</v>
      </c>
      <c r="AB83" t="str">
        <f t="shared" si="55"/>
        <v>WellsSu</v>
      </c>
      <c r="AC83" s="16">
        <f>(P83*'final totals'!AG71)+('est abv LGR'!Q83*'final totals'!AJ71)+('est abv LGR'!R83*'final totals'!AJ71)</f>
        <v>0</v>
      </c>
      <c r="AD83" s="16">
        <f t="shared" ref="AD83:AD87" si="56">SUM(P83:R83)-AC83</f>
        <v>7.1522454904792454</v>
      </c>
      <c r="AE83" s="16">
        <f>(P83*'final totals'!AG71)+('est abv LGR'!Q83*'final totals'!AJ71)</f>
        <v>0</v>
      </c>
      <c r="AF83" s="16">
        <f t="shared" ref="AF83:AF87" si="57">SUM(P83:Q83)-AE83</f>
        <v>7.1522454904792454</v>
      </c>
      <c r="AG83" s="16">
        <f>(P83*'final totals'!$AG71)</f>
        <v>0</v>
      </c>
      <c r="AH83" s="16">
        <f t="shared" ref="AH83:AH97" si="58">P83-AG83</f>
        <v>6.5792034587758241</v>
      </c>
      <c r="AI83" s="16">
        <f>('est abv LGR'!Q83*'final totals'!$AJ71)</f>
        <v>0</v>
      </c>
      <c r="AJ83" s="16">
        <f t="shared" ref="AJ83:AJ97" si="59">Q83-AI83</f>
        <v>0.57304203170342161</v>
      </c>
      <c r="AK83" s="16">
        <f>('est abv LGR'!R83*'final totals'!$AJ71)</f>
        <v>0</v>
      </c>
      <c r="AL83" s="16">
        <f t="shared" ref="AL83:AL97" si="60">R83-AK83</f>
        <v>0</v>
      </c>
    </row>
    <row r="84" spans="2:38" x14ac:dyDescent="0.25">
      <c r="B84">
        <f>'final totals'!K72</f>
        <v>3</v>
      </c>
      <c r="C84">
        <f>'final totals'!L72</f>
        <v>2020</v>
      </c>
      <c r="D84" t="str">
        <f>'final totals'!M72</f>
        <v>yearling</v>
      </c>
      <c r="E84" t="str">
        <f>'final totals'!N72</f>
        <v>stray</v>
      </c>
      <c r="F84" t="str">
        <f>'final totals'!O72</f>
        <v>LWSH</v>
      </c>
      <c r="G84" s="145" t="str">
        <f>IFERROR(VLOOKUP(F84,'Individual Data'!$V$5:$AC$5544,8,FALSE),"Abv")</f>
        <v>Blw</v>
      </c>
      <c r="H84" s="16">
        <f>'final totals'!Q72</f>
        <v>0</v>
      </c>
      <c r="I84" s="16">
        <f>'final totals'!R72</f>
        <v>53.322857169080422</v>
      </c>
      <c r="J84" s="16">
        <f>'final totals'!S72</f>
        <v>24.898742569996156</v>
      </c>
      <c r="L84" s="16">
        <f>'Hauled Pnob (2)'!BP76</f>
        <v>0</v>
      </c>
      <c r="M84" s="16">
        <f>'Hauled Pnob (2)'!BQ76</f>
        <v>0</v>
      </c>
      <c r="N84" s="16">
        <f>'Hauled Pnob (2)'!BR76</f>
        <v>0</v>
      </c>
      <c r="P84" s="16">
        <f>IF(L84&gt;H84,0,IF(G84="Abv",(H84-L84),((H84-L84)*(1-'Individual Data'!$AL$4))))</f>
        <v>0</v>
      </c>
      <c r="Q84" s="16">
        <f>IF(M84&gt;I84,0,IF(G84="Abv",(I84-M84),(I84-M84)*(1-'Individual Data'!$AL$4)))</f>
        <v>36.046251446298363</v>
      </c>
      <c r="R84" s="16">
        <f>IF(N84&gt;J84,0,IF(G84="Abv",(J84-N84),(J84-N84)*(1-'Individual Data'!$AK$4)))</f>
        <v>13.171434819527967</v>
      </c>
      <c r="AB84" t="str">
        <f t="shared" si="55"/>
        <v>LWSH</v>
      </c>
      <c r="AC84" s="16">
        <f>(P84*'final totals'!AG72)+('est abv LGR'!Q84*'final totals'!AJ72)+('est abv LGR'!R84*'final totals'!AJ72)</f>
        <v>49.21768626582633</v>
      </c>
      <c r="AD84" s="16">
        <f t="shared" si="56"/>
        <v>0</v>
      </c>
      <c r="AE84" s="16">
        <f>(P84*'final totals'!AG72)+('est abv LGR'!Q84*'final totals'!AJ72)</f>
        <v>36.046251446298363</v>
      </c>
      <c r="AF84" s="16">
        <f t="shared" si="57"/>
        <v>0</v>
      </c>
      <c r="AG84" s="16">
        <f>(P84*'final totals'!$AG72)</f>
        <v>0</v>
      </c>
      <c r="AH84" s="16">
        <f t="shared" si="58"/>
        <v>0</v>
      </c>
      <c r="AI84" s="16">
        <f>('est abv LGR'!Q84*'final totals'!$AJ72)</f>
        <v>36.046251446298363</v>
      </c>
      <c r="AJ84" s="16">
        <f t="shared" si="59"/>
        <v>0</v>
      </c>
      <c r="AK84" s="16">
        <f>('est abv LGR'!R84*'final totals'!$AJ72)</f>
        <v>13.171434819527967</v>
      </c>
      <c r="AL84" s="16">
        <f t="shared" si="60"/>
        <v>0</v>
      </c>
    </row>
    <row r="85" spans="2:38" x14ac:dyDescent="0.25">
      <c r="B85">
        <f>'final totals'!K73</f>
        <v>3</v>
      </c>
      <c r="C85">
        <f>'final totals'!L73</f>
        <v>2020</v>
      </c>
      <c r="D85" t="str">
        <f>'final totals'!M73</f>
        <v>yearling</v>
      </c>
      <c r="E85" t="str">
        <f>'final totals'!N73</f>
        <v>stray</v>
      </c>
      <c r="F85" t="str">
        <f>'final totals'!O73</f>
        <v>UMA</v>
      </c>
      <c r="G85" s="145" t="str">
        <f>IFERROR(VLOOKUP(F85,'Individual Data'!$V$5:$AC$5544,8,FALSE),"Abv")</f>
        <v>Abv</v>
      </c>
      <c r="H85" s="16">
        <f>'final totals'!Q73</f>
        <v>0</v>
      </c>
      <c r="I85" s="16">
        <f>'final totals'!R73</f>
        <v>77.221010016814915</v>
      </c>
      <c r="J85" s="16">
        <f>'final totals'!S73</f>
        <v>0</v>
      </c>
      <c r="L85" s="16">
        <f>'Hauled Pnob (2)'!BP77</f>
        <v>0</v>
      </c>
      <c r="M85" s="16">
        <f>'Hauled Pnob (2)'!BQ77</f>
        <v>0</v>
      </c>
      <c r="N85" s="16">
        <f>'Hauled Pnob (2)'!BR77</f>
        <v>0</v>
      </c>
      <c r="P85" s="16">
        <f>IF(L85&gt;H85,0,IF(G85="Abv",(H85-L85),((H85-L85)*(1-'Individual Data'!$AL$4))))</f>
        <v>0</v>
      </c>
      <c r="Q85" s="16">
        <f>IF(M85&gt;I85,0,IF(G85="Abv",(I85-M85),(I85-M85)*(1-'Individual Data'!$AL$4)))</f>
        <v>77.221010016814915</v>
      </c>
      <c r="R85" s="16">
        <f>IF(N85&gt;J85,0,IF(G85="Abv",(J85-N85),(J85-N85)*(1-'Individual Data'!$AK$4)))</f>
        <v>0</v>
      </c>
      <c r="AB85" t="str">
        <f t="shared" si="55"/>
        <v>UMA</v>
      </c>
      <c r="AC85" s="16">
        <f>(P85*'final totals'!AG73)+('est abv LGR'!Q85*'final totals'!AJ73)+('est abv LGR'!R85*'final totals'!AJ73)</f>
        <v>77.221010016814915</v>
      </c>
      <c r="AD85" s="16">
        <f t="shared" si="56"/>
        <v>0</v>
      </c>
      <c r="AE85" s="16">
        <f>(P85*'final totals'!AG73)+('est abv LGR'!Q85*'final totals'!AJ73)</f>
        <v>77.221010016814915</v>
      </c>
      <c r="AF85" s="16">
        <f t="shared" si="57"/>
        <v>0</v>
      </c>
      <c r="AG85" s="16">
        <f>(P85*'final totals'!$AG73)</f>
        <v>0</v>
      </c>
      <c r="AH85" s="16">
        <f t="shared" si="58"/>
        <v>0</v>
      </c>
      <c r="AI85" s="16">
        <f>('est abv LGR'!Q85*'final totals'!$AJ73)</f>
        <v>77.221010016814915</v>
      </c>
      <c r="AJ85" s="16">
        <f t="shared" si="59"/>
        <v>0</v>
      </c>
      <c r="AK85" s="16">
        <f>('est abv LGR'!R85*'final totals'!$AJ73)</f>
        <v>0</v>
      </c>
      <c r="AL85" s="16">
        <f t="shared" si="60"/>
        <v>0</v>
      </c>
    </row>
    <row r="86" spans="2:38" x14ac:dyDescent="0.25">
      <c r="B86">
        <f>'final totals'!K74</f>
        <v>2</v>
      </c>
      <c r="C86">
        <f>'final totals'!L74</f>
        <v>2021</v>
      </c>
      <c r="D86" t="str">
        <f>'final totals'!M74</f>
        <v>yearling</v>
      </c>
      <c r="E86" t="str">
        <f>'final totals'!N74</f>
        <v>stray</v>
      </c>
      <c r="F86" t="str">
        <f>'final totals'!O74</f>
        <v>RSH</v>
      </c>
      <c r="G86" s="145" t="str">
        <f>IFERROR(VLOOKUP(F86,'Individual Data'!$V$5:$AC$5544,8,FALSE),"Abv")</f>
        <v>Abv</v>
      </c>
      <c r="H86" s="16">
        <f>'final totals'!Q74</f>
        <v>0</v>
      </c>
      <c r="I86" s="16">
        <f>'final totals'!R74</f>
        <v>0</v>
      </c>
      <c r="J86" s="16">
        <f>'final totals'!S74</f>
        <v>14.578358607946043</v>
      </c>
      <c r="L86" s="16">
        <f>'Hauled Pnob (2)'!BP78</f>
        <v>0</v>
      </c>
      <c r="M86" s="16">
        <f>'Hauled Pnob (2)'!BQ78</f>
        <v>0</v>
      </c>
      <c r="N86" s="16">
        <f>'Hauled Pnob (2)'!BR78</f>
        <v>0</v>
      </c>
      <c r="P86" s="16">
        <f>IF(L86&gt;H86,0,IF(G86="Abv",(H86-L86),((H86-L86)*(1-'Individual Data'!$AL$4))))</f>
        <v>0</v>
      </c>
      <c r="Q86" s="16">
        <f>IF(M86&gt;I86,0,IF(G86="Abv",(I86-M86),(I86-M86)*(1-'Individual Data'!$AL$4)))</f>
        <v>0</v>
      </c>
      <c r="R86" s="16">
        <f>IF(N86&gt;J86,0,IF(G86="Abv",(J86-N86),(J86-N86)*(1-'Individual Data'!$AK$4)))</f>
        <v>14.578358607946043</v>
      </c>
      <c r="AB86" t="str">
        <f t="shared" si="55"/>
        <v>RSH</v>
      </c>
      <c r="AC86" s="16">
        <f>(P86*'final totals'!AG74)+('est abv LGR'!Q86*'final totals'!AJ74)+('est abv LGR'!R86*'final totals'!AJ74)</f>
        <v>14.578358607946043</v>
      </c>
      <c r="AD86" s="16">
        <f t="shared" si="56"/>
        <v>0</v>
      </c>
      <c r="AE86" s="16">
        <f>(P86*'final totals'!AG74)+('est abv LGR'!Q86*'final totals'!AJ74)</f>
        <v>0</v>
      </c>
      <c r="AF86" s="16">
        <f t="shared" si="57"/>
        <v>0</v>
      </c>
      <c r="AG86" s="16">
        <f>(P86*'final totals'!$AG74)</f>
        <v>0</v>
      </c>
      <c r="AH86" s="16">
        <f t="shared" si="58"/>
        <v>0</v>
      </c>
      <c r="AI86" s="16">
        <f>('est abv LGR'!Q86*'final totals'!$AJ74)</f>
        <v>0</v>
      </c>
      <c r="AJ86" s="16">
        <f t="shared" si="59"/>
        <v>0</v>
      </c>
      <c r="AK86" s="16">
        <f>('est abv LGR'!R86*'final totals'!$AJ74)</f>
        <v>14.578358607946043</v>
      </c>
      <c r="AL86" s="16">
        <f t="shared" si="60"/>
        <v>0</v>
      </c>
    </row>
    <row r="87" spans="2:38" x14ac:dyDescent="0.25">
      <c r="B87">
        <f>'final totals'!K75</f>
        <v>2</v>
      </c>
      <c r="C87">
        <f>'final totals'!L75</f>
        <v>2021</v>
      </c>
      <c r="D87" t="str">
        <f>'final totals'!M75</f>
        <v>yearling</v>
      </c>
      <c r="E87" t="str">
        <f>'final totals'!N75</f>
        <v>stray</v>
      </c>
      <c r="F87" t="str">
        <f>'final totals'!O75</f>
        <v>UMA</v>
      </c>
      <c r="G87" s="145" t="str">
        <f>IFERROR(VLOOKUP(F87,'Individual Data'!$V$5:$AC$5544,8,FALSE),"Abv")</f>
        <v>Abv</v>
      </c>
      <c r="H87" s="16">
        <f>'final totals'!Q75</f>
        <v>0</v>
      </c>
      <c r="I87" s="16">
        <f>'final totals'!R75</f>
        <v>14.383414902630516</v>
      </c>
      <c r="J87" s="16">
        <f>'final totals'!S75</f>
        <v>0</v>
      </c>
      <c r="L87" s="16">
        <f>'Hauled Pnob (2)'!BP79</f>
        <v>0</v>
      </c>
      <c r="M87" s="16">
        <f>'Hauled Pnob (2)'!BQ79</f>
        <v>0</v>
      </c>
      <c r="N87" s="16">
        <f>'Hauled Pnob (2)'!BR79</f>
        <v>0</v>
      </c>
      <c r="P87" s="16">
        <f>IF(L87&gt;H87,0,IF(G87="Abv",(H87-L87),((H87-L87)*(1-'Individual Data'!$AL$4))))</f>
        <v>0</v>
      </c>
      <c r="Q87" s="16">
        <f>IF(M87&gt;I87,0,IF(G87="Abv",(I87-M87),(I87-M87)*(1-'Individual Data'!$AL$4)))</f>
        <v>14.383414902630516</v>
      </c>
      <c r="R87" s="16">
        <f>IF(N87&gt;J87,0,IF(G87="Abv",(J87-N87),(J87-N87)*(1-'Individual Data'!$AK$4)))</f>
        <v>0</v>
      </c>
      <c r="AB87" t="str">
        <f t="shared" si="55"/>
        <v>UMA</v>
      </c>
      <c r="AC87" s="16">
        <f>(P87*'final totals'!AG75)+('est abv LGR'!Q87*'final totals'!AJ75)+('est abv LGR'!R87*'final totals'!AJ75)</f>
        <v>14.383414902630516</v>
      </c>
      <c r="AD87" s="16">
        <f t="shared" si="56"/>
        <v>0</v>
      </c>
      <c r="AE87" s="16">
        <f>(P87*'final totals'!AG75)+('est abv LGR'!Q87*'final totals'!AJ75)</f>
        <v>14.383414902630516</v>
      </c>
      <c r="AF87" s="16">
        <f t="shared" si="57"/>
        <v>0</v>
      </c>
      <c r="AG87" s="16">
        <f>(P87*'final totals'!$AG75)</f>
        <v>0</v>
      </c>
      <c r="AH87" s="16">
        <f t="shared" si="58"/>
        <v>0</v>
      </c>
      <c r="AI87" s="16">
        <f>('est abv LGR'!Q87*'final totals'!$AJ75)</f>
        <v>14.383414902630516</v>
      </c>
      <c r="AJ87" s="16">
        <f t="shared" si="59"/>
        <v>0</v>
      </c>
      <c r="AK87" s="16">
        <f>('est abv LGR'!R87*'final totals'!$AJ75)</f>
        <v>0</v>
      </c>
      <c r="AL87" s="16">
        <f t="shared" si="60"/>
        <v>0</v>
      </c>
    </row>
    <row r="88" spans="2:38" x14ac:dyDescent="0.25">
      <c r="B88">
        <f>'final totals'!K76</f>
        <v>2</v>
      </c>
      <c r="C88">
        <f>'final totals'!L76</f>
        <v>2021</v>
      </c>
      <c r="D88" t="str">
        <f>'final totals'!M76</f>
        <v>subyearling</v>
      </c>
      <c r="E88" t="str">
        <f>'final totals'!N76</f>
        <v>SR hatchery</v>
      </c>
      <c r="F88" t="str">
        <f>'final totals'!O76</f>
        <v>Unkn Hat AD</v>
      </c>
      <c r="G88" s="145" t="str">
        <f>IFERROR(VLOOKUP(F88,'Individual Data'!$V$5:$AC$5544,8,FALSE),"Abv")</f>
        <v>Abv</v>
      </c>
      <c r="H88" s="16">
        <f>'final totals'!Q76</f>
        <v>0</v>
      </c>
      <c r="I88" s="16">
        <f>'final totals'!R76</f>
        <v>1.0418783851632691</v>
      </c>
      <c r="J88" s="16">
        <f>'final totals'!S76</f>
        <v>7.7479658428240175</v>
      </c>
      <c r="L88" s="42">
        <f>'Hauled Pnob (2)'!DW39</f>
        <v>0</v>
      </c>
      <c r="M88" s="43">
        <f>'Hauled Pnob (2)'!DX39</f>
        <v>0</v>
      </c>
      <c r="N88" s="44">
        <f>'Hauled Pnob (2)'!DY39</f>
        <v>0</v>
      </c>
      <c r="P88" s="16">
        <f>IF(L88&gt;H88,0,IF(G88="Abv",(H88-L88),((H88-L88)*(1-'Individual Data'!$AL$4))))</f>
        <v>0</v>
      </c>
      <c r="Q88" s="16">
        <f>IF(M88&gt;I88,0,IF(G88="Abv",(I88-M88),(I88-M88)*(1-'Individual Data'!$AL$4)))</f>
        <v>1.0418783851632691</v>
      </c>
      <c r="R88" s="16">
        <f>IF(N88&gt;J88,0,IF(G88="Abv",(J88-N88),(J88-N88)*(1-'Individual Data'!$AK$4)))</f>
        <v>7.7479658428240175</v>
      </c>
      <c r="AB88" t="str">
        <f t="shared" si="55"/>
        <v>Unkn Hat AD</v>
      </c>
      <c r="AC88" s="16">
        <f>P88+Q88+R88</f>
        <v>8.7898442279872864</v>
      </c>
      <c r="AD88">
        <v>0</v>
      </c>
      <c r="AE88" s="16">
        <f>P88+Q88</f>
        <v>1.0418783851632691</v>
      </c>
      <c r="AF88">
        <v>0</v>
      </c>
      <c r="AG88" s="16">
        <f>(P88*'final totals'!$AG76)</f>
        <v>0</v>
      </c>
      <c r="AH88" s="16">
        <f t="shared" si="58"/>
        <v>0</v>
      </c>
      <c r="AI88" s="16">
        <f>('est abv LGR'!Q88*'final totals'!$AJ76)</f>
        <v>1.0418783851632691</v>
      </c>
      <c r="AJ88" s="16">
        <f t="shared" si="59"/>
        <v>0</v>
      </c>
      <c r="AK88" s="16">
        <f>('est abv LGR'!R88*'final totals'!$AJ76)</f>
        <v>7.7479658428240175</v>
      </c>
      <c r="AL88" s="16">
        <f t="shared" si="60"/>
        <v>0</v>
      </c>
    </row>
    <row r="89" spans="2:38" x14ac:dyDescent="0.25">
      <c r="B89">
        <f>'final totals'!K77</f>
        <v>3</v>
      </c>
      <c r="C89">
        <f>'final totals'!L77</f>
        <v>2020</v>
      </c>
      <c r="D89" t="str">
        <f>'final totals'!M77</f>
        <v>subyearling</v>
      </c>
      <c r="E89" t="str">
        <f>'final totals'!N77</f>
        <v>SR hatchery</v>
      </c>
      <c r="F89" t="str">
        <f>'final totals'!O77</f>
        <v>Unkn Hat AD</v>
      </c>
      <c r="G89" s="145" t="str">
        <f>IFERROR(VLOOKUP(F89,'Individual Data'!$V$5:$AC$5544,8,FALSE),"Abv")</f>
        <v>Abv</v>
      </c>
      <c r="H89" s="16">
        <f>'final totals'!Q77</f>
        <v>8.0245952770575588</v>
      </c>
      <c r="I89" s="16">
        <f>'final totals'!R77</f>
        <v>46.916208865337481</v>
      </c>
      <c r="J89" s="16">
        <f>'final totals'!S77</f>
        <v>0.78584939624909778</v>
      </c>
      <c r="L89" s="45">
        <f>'Hauled Pnob (2)'!DW40</f>
        <v>5.4604986297432942E-3</v>
      </c>
      <c r="M89" s="16">
        <f>'Hauled Pnob (2)'!DX40</f>
        <v>0.19677871148459386</v>
      </c>
      <c r="N89" s="46">
        <f>'Hauled Pnob (2)'!DY40</f>
        <v>0</v>
      </c>
      <c r="P89" s="16">
        <f>IF(L89&gt;H89,0,IF(G89="Abv",(H89-L89),((H89-L89)*(1-'Individual Data'!$AL$4))))</f>
        <v>8.0191347784278157</v>
      </c>
      <c r="Q89" s="16">
        <f>IF(M89&gt;I89,0,IF(G89="Abv",(I89-M89),(I89-M89)*(1-'Individual Data'!$AL$4)))</f>
        <v>46.71943015385289</v>
      </c>
      <c r="R89" s="16">
        <f>IF(N89&gt;J89,0,IF(G89="Abv",(J89-N89),(J89-N89)*(1-'Individual Data'!$AK$4)))</f>
        <v>0.78584939624909778</v>
      </c>
      <c r="AB89" t="str">
        <f t="shared" si="55"/>
        <v>Unkn Hat AD</v>
      </c>
      <c r="AC89" s="16">
        <f t="shared" ref="AC89:AC97" si="61">P89+Q89+R89</f>
        <v>55.524414328529808</v>
      </c>
      <c r="AD89">
        <v>0</v>
      </c>
      <c r="AE89" s="16">
        <f t="shared" ref="AE89:AE97" si="62">P89+Q89</f>
        <v>54.73856493228071</v>
      </c>
      <c r="AF89">
        <v>0</v>
      </c>
      <c r="AG89" s="16">
        <f>(P89*'final totals'!$AG77)</f>
        <v>8.0191347784278157</v>
      </c>
      <c r="AH89" s="16">
        <f t="shared" si="58"/>
        <v>0</v>
      </c>
      <c r="AI89" s="16">
        <f>('est abv LGR'!Q89*'final totals'!$AJ77)</f>
        <v>46.71943015385289</v>
      </c>
      <c r="AJ89" s="16">
        <f t="shared" si="59"/>
        <v>0</v>
      </c>
      <c r="AK89" s="16">
        <f>('est abv LGR'!R89*'final totals'!$AJ77)</f>
        <v>0.78584939624909778</v>
      </c>
      <c r="AL89" s="16">
        <f t="shared" si="60"/>
        <v>0</v>
      </c>
    </row>
    <row r="90" spans="2:38" x14ac:dyDescent="0.25">
      <c r="B90">
        <f>'final totals'!K78</f>
        <v>4</v>
      </c>
      <c r="C90">
        <f>'final totals'!L78</f>
        <v>2019</v>
      </c>
      <c r="D90" t="str">
        <f>'final totals'!M78</f>
        <v>subyearling</v>
      </c>
      <c r="E90" t="str">
        <f>'final totals'!N78</f>
        <v>SR hatchery</v>
      </c>
      <c r="F90" t="str">
        <f>'final totals'!O78</f>
        <v>Unkn Hat AD</v>
      </c>
      <c r="G90" s="145" t="str">
        <f>IFERROR(VLOOKUP(F90,'Individual Data'!$V$5:$AC$5544,8,FALSE),"Abv")</f>
        <v>Abv</v>
      </c>
      <c r="H90" s="16">
        <f>'final totals'!Q78</f>
        <v>86.407020587779499</v>
      </c>
      <c r="I90" s="16">
        <f>'final totals'!R78</f>
        <v>-12.380583678819587</v>
      </c>
      <c r="J90" s="16">
        <f>'final totals'!S78</f>
        <v>0</v>
      </c>
      <c r="L90" s="45">
        <f>'Hauled Pnob (2)'!DW41</f>
        <v>22.708226783665673</v>
      </c>
      <c r="M90" s="16">
        <f>'Hauled Pnob (2)'!DX41</f>
        <v>10.839797231813703</v>
      </c>
      <c r="N90" s="46">
        <f>'Hauled Pnob (2)'!DY41</f>
        <v>0</v>
      </c>
      <c r="P90" s="16">
        <f>IF(L90&gt;H90,0,IF(G90="Abv",(H90-L90),((H90-L90)*(1-'Individual Data'!$AL$4))))</f>
        <v>63.698793804113826</v>
      </c>
      <c r="Q90" s="16">
        <f>IF(M90&gt;I90,0,IF(G90="Abv",(I90-M90),(I90-M90)*(1-'Individual Data'!$AL$4)))</f>
        <v>0</v>
      </c>
      <c r="R90" s="16">
        <f>IF(N90&gt;J90,0,IF(G90="Abv",(J90-N90),(J90-N90)*(1-'Individual Data'!$AK$4)))</f>
        <v>0</v>
      </c>
      <c r="AB90" t="str">
        <f t="shared" si="55"/>
        <v>Unkn Hat AD</v>
      </c>
      <c r="AC90" s="16">
        <f t="shared" si="61"/>
        <v>63.698793804113826</v>
      </c>
      <c r="AD90">
        <v>0</v>
      </c>
      <c r="AE90" s="16">
        <f t="shared" si="62"/>
        <v>63.698793804113826</v>
      </c>
      <c r="AF90">
        <v>0</v>
      </c>
      <c r="AG90" s="16">
        <f>(P90*'final totals'!$AG78)</f>
        <v>63.698793804113826</v>
      </c>
      <c r="AH90" s="16">
        <f t="shared" si="58"/>
        <v>0</v>
      </c>
      <c r="AI90" s="16">
        <f>('est abv LGR'!Q90*'final totals'!$AJ78)</f>
        <v>0</v>
      </c>
      <c r="AJ90" s="16">
        <f t="shared" si="59"/>
        <v>0</v>
      </c>
      <c r="AK90" s="16">
        <f>('est abv LGR'!R90*'final totals'!$AJ78)</f>
        <v>0</v>
      </c>
      <c r="AL90" s="16">
        <f t="shared" si="60"/>
        <v>0</v>
      </c>
    </row>
    <row r="91" spans="2:38" x14ac:dyDescent="0.25">
      <c r="B91">
        <f>'final totals'!K79</f>
        <v>5</v>
      </c>
      <c r="C91">
        <f>'final totals'!L79</f>
        <v>2018</v>
      </c>
      <c r="D91" t="str">
        <f>'final totals'!M79</f>
        <v>subyearling</v>
      </c>
      <c r="E91" t="str">
        <f>'final totals'!N79</f>
        <v>SR hatchery</v>
      </c>
      <c r="F91" t="str">
        <f>'final totals'!O79</f>
        <v>Unkn Hat AD</v>
      </c>
      <c r="G91" s="145" t="str">
        <f>IFERROR(VLOOKUP(F91,'Individual Data'!$V$5:$AC$5544,8,FALSE),"Abv")</f>
        <v>Abv</v>
      </c>
      <c r="H91" s="16">
        <f>'final totals'!Q79</f>
        <v>12.750681150504359</v>
      </c>
      <c r="I91" s="16">
        <f>'final totals'!R79</f>
        <v>-3.0456557425168258</v>
      </c>
      <c r="J91" s="16">
        <f>'final totals'!S79</f>
        <v>0</v>
      </c>
      <c r="L91" s="45">
        <f>'Hauled Pnob (2)'!DW42</f>
        <v>4.364143869566198</v>
      </c>
      <c r="M91" s="16">
        <f>'Hauled Pnob (2)'!DX42</f>
        <v>1.1181098629900239</v>
      </c>
      <c r="N91" s="46">
        <f>'Hauled Pnob (2)'!DY42</f>
        <v>0</v>
      </c>
      <c r="P91" s="16">
        <f>IF(L91&gt;H91,0,IF(G91="Abv",(H91-L91),((H91-L91)*(1-'Individual Data'!$AL$4))))</f>
        <v>8.3865372809381604</v>
      </c>
      <c r="Q91" s="16">
        <f>IF(M91&gt;I91,0,IF(G91="Abv",(I91-M91),(I91-M91)*(1-'Individual Data'!$AL$4)))</f>
        <v>0</v>
      </c>
      <c r="R91" s="16">
        <f>IF(N91&gt;J91,0,IF(G91="Abv",(J91-N91),(J91-N91)*(1-'Individual Data'!$AK$4)))</f>
        <v>0</v>
      </c>
      <c r="AB91" t="str">
        <f t="shared" si="55"/>
        <v>Unkn Hat AD</v>
      </c>
      <c r="AC91" s="16">
        <f t="shared" si="61"/>
        <v>8.3865372809381604</v>
      </c>
      <c r="AD91">
        <v>0</v>
      </c>
      <c r="AE91" s="16">
        <f t="shared" si="62"/>
        <v>8.3865372809381604</v>
      </c>
      <c r="AF91">
        <v>0</v>
      </c>
      <c r="AG91" s="16">
        <f>(P91*'final totals'!$AG79)</f>
        <v>8.3865372809381604</v>
      </c>
      <c r="AH91" s="16">
        <f t="shared" si="58"/>
        <v>0</v>
      </c>
      <c r="AI91" s="16">
        <f>('est abv LGR'!Q91*'final totals'!$AJ79)</f>
        <v>0</v>
      </c>
      <c r="AJ91" s="16">
        <f t="shared" si="59"/>
        <v>0</v>
      </c>
      <c r="AK91" s="16">
        <f>('est abv LGR'!R91*'final totals'!$AJ79)</f>
        <v>0</v>
      </c>
      <c r="AL91" s="16">
        <f t="shared" si="60"/>
        <v>0</v>
      </c>
    </row>
    <row r="92" spans="2:38" x14ac:dyDescent="0.25">
      <c r="B92">
        <f>'final totals'!K80</f>
        <v>6</v>
      </c>
      <c r="C92">
        <f>'final totals'!L80</f>
        <v>2017</v>
      </c>
      <c r="D92" t="str">
        <f>'final totals'!M80</f>
        <v>subyearling</v>
      </c>
      <c r="E92" t="str">
        <f>'final totals'!N80</f>
        <v>SR hatchery</v>
      </c>
      <c r="F92" t="str">
        <f>'final totals'!O80</f>
        <v>Unkn Hat AD</v>
      </c>
      <c r="G92" s="145" t="str">
        <f>IFERROR(VLOOKUP(F92,'Individual Data'!$V$5:$AC$5544,8,FALSE),"Abv")</f>
        <v>Abv</v>
      </c>
      <c r="H92" s="16">
        <f>'final totals'!Q80</f>
        <v>0</v>
      </c>
      <c r="I92" s="16">
        <f>'final totals'!R80</f>
        <v>0</v>
      </c>
      <c r="J92" s="16">
        <f>'final totals'!S80</f>
        <v>0</v>
      </c>
      <c r="L92" s="45">
        <f>'Hauled Pnob (2)'!DW43</f>
        <v>0</v>
      </c>
      <c r="M92" s="16">
        <f>'Hauled Pnob (2)'!DX43</f>
        <v>0</v>
      </c>
      <c r="N92" s="46">
        <f>'Hauled Pnob (2)'!DY43</f>
        <v>0</v>
      </c>
      <c r="P92" s="16">
        <f>IF(L92&gt;H92,0,IF(G92="Abv",(H92-L92),((H92-L92)*(1-'Individual Data'!$AL$4))))</f>
        <v>0</v>
      </c>
      <c r="Q92" s="16">
        <f>IF(M92&gt;I92,0,IF(G92="Abv",(I92-M92),(I92-M92)*(1-'Individual Data'!$AL$4)))</f>
        <v>0</v>
      </c>
      <c r="R92" s="16">
        <f>IF(N92&gt;J92,0,IF(G92="Abv",(J92-N92),(J92-N92)*(1-'Individual Data'!$AK$4)))</f>
        <v>0</v>
      </c>
      <c r="AB92" t="str">
        <f t="shared" si="55"/>
        <v>Unkn Hat AD</v>
      </c>
      <c r="AC92" s="16">
        <f t="shared" si="61"/>
        <v>0</v>
      </c>
      <c r="AD92">
        <v>0</v>
      </c>
      <c r="AE92" s="16">
        <f t="shared" si="62"/>
        <v>0</v>
      </c>
      <c r="AF92">
        <v>0</v>
      </c>
      <c r="AG92" s="16">
        <f>(P92*'final totals'!$AG80)</f>
        <v>0</v>
      </c>
      <c r="AH92" s="16">
        <f t="shared" si="58"/>
        <v>0</v>
      </c>
      <c r="AI92" s="16">
        <f>('est abv LGR'!Q92*'final totals'!$AJ80)</f>
        <v>0</v>
      </c>
      <c r="AJ92" s="16">
        <f t="shared" si="59"/>
        <v>0</v>
      </c>
      <c r="AK92" s="16">
        <f>('est abv LGR'!R92*'final totals'!$AJ80)</f>
        <v>0</v>
      </c>
      <c r="AL92" s="16">
        <f t="shared" si="60"/>
        <v>0</v>
      </c>
    </row>
    <row r="93" spans="2:38" x14ac:dyDescent="0.25">
      <c r="B93">
        <f>'final totals'!K81</f>
        <v>2</v>
      </c>
      <c r="C93">
        <f>'final totals'!L81</f>
        <v>2021</v>
      </c>
      <c r="D93" t="str">
        <f>'final totals'!M81</f>
        <v>yearling</v>
      </c>
      <c r="E93" t="str">
        <f>'final totals'!N81</f>
        <v>SR hatchery</v>
      </c>
      <c r="F93" t="str">
        <f>'final totals'!O81</f>
        <v>Unkn Hat AD</v>
      </c>
      <c r="G93" s="145" t="str">
        <f>IFERROR(VLOOKUP(F93,'Individual Data'!$V$5:$AC$5544,8,FALSE),"Abv")</f>
        <v>Abv</v>
      </c>
      <c r="H93" s="16">
        <f>'final totals'!Q81</f>
        <v>0</v>
      </c>
      <c r="I93" s="16">
        <f>'final totals'!R81</f>
        <v>0</v>
      </c>
      <c r="J93" s="16">
        <f>'final totals'!S81</f>
        <v>1.3432201986872547</v>
      </c>
      <c r="L93" s="45">
        <f>'Hauled Pnob (2)'!DW44</f>
        <v>0</v>
      </c>
      <c r="M93" s="16">
        <f>'Hauled Pnob (2)'!DX44</f>
        <v>0</v>
      </c>
      <c r="N93" s="46">
        <f>'Hauled Pnob (2)'!DY44</f>
        <v>0</v>
      </c>
      <c r="P93" s="16">
        <f>IF(L93&gt;H93,0,IF(G93="Abv",(H93-L93),((H93-L93)*(1-'Individual Data'!$AL$4))))</f>
        <v>0</v>
      </c>
      <c r="Q93" s="16">
        <f>IF(M93&gt;I93,0,IF(G93="Abv",(I93-M93),(I93-M93)*(1-'Individual Data'!$AL$4)))</f>
        <v>0</v>
      </c>
      <c r="R93" s="16">
        <f>IF(N93&gt;J93,0,IF(G93="Abv",(J93-N93),(J93-N93)*(1-'Individual Data'!$AK$4)))</f>
        <v>1.3432201986872547</v>
      </c>
      <c r="AB93" t="str">
        <f t="shared" si="55"/>
        <v>Unkn Hat AD</v>
      </c>
      <c r="AC93" s="16">
        <f t="shared" si="61"/>
        <v>1.3432201986872547</v>
      </c>
      <c r="AD93">
        <v>0</v>
      </c>
      <c r="AE93" s="16">
        <f t="shared" si="62"/>
        <v>0</v>
      </c>
      <c r="AF93">
        <v>0</v>
      </c>
      <c r="AG93" s="16">
        <f>(P93*'final totals'!$AG81)</f>
        <v>0</v>
      </c>
      <c r="AH93" s="16">
        <f t="shared" si="58"/>
        <v>0</v>
      </c>
      <c r="AI93" s="16">
        <f>('est abv LGR'!Q93*'final totals'!$AJ81)</f>
        <v>0</v>
      </c>
      <c r="AJ93" s="16">
        <f t="shared" si="59"/>
        <v>0</v>
      </c>
      <c r="AK93" s="16">
        <f>('est abv LGR'!R93*'final totals'!$AJ81)</f>
        <v>1.3432201986872547</v>
      </c>
      <c r="AL93" s="16">
        <f t="shared" si="60"/>
        <v>0</v>
      </c>
    </row>
    <row r="94" spans="2:38" x14ac:dyDescent="0.25">
      <c r="B94">
        <f>'final totals'!K82</f>
        <v>3</v>
      </c>
      <c r="C94">
        <f>'final totals'!L82</f>
        <v>2020</v>
      </c>
      <c r="D94" t="str">
        <f>'final totals'!M82</f>
        <v>yearling</v>
      </c>
      <c r="E94" t="str">
        <f>'final totals'!N82</f>
        <v>SR hatchery</v>
      </c>
      <c r="F94" t="str">
        <f>'final totals'!O82</f>
        <v>Unkn Hat AD</v>
      </c>
      <c r="G94" s="145" t="str">
        <f>IFERROR(VLOOKUP(F94,'Individual Data'!$V$5:$AC$5544,8,FALSE),"Abv")</f>
        <v>Abv</v>
      </c>
      <c r="H94" s="16">
        <f>'final totals'!Q82</f>
        <v>1.0728866447127328</v>
      </c>
      <c r="I94" s="16">
        <f>'final totals'!R82</f>
        <v>2.5460418890515166</v>
      </c>
      <c r="J94" s="16">
        <f>'final totals'!S82</f>
        <v>0.85278432817477778</v>
      </c>
      <c r="L94" s="45">
        <f>'Hauled Pnob (2)'!DW45</f>
        <v>0</v>
      </c>
      <c r="M94" s="16">
        <f>'Hauled Pnob (2)'!DX45</f>
        <v>0</v>
      </c>
      <c r="N94" s="46">
        <f>'Hauled Pnob (2)'!DY45</f>
        <v>0</v>
      </c>
      <c r="P94" s="16">
        <f>IF(L94&gt;H94,0,IF(G94="Abv",(H94-L94),((H94-L94)*(1-'Individual Data'!$AL$4))))</f>
        <v>1.0728866447127328</v>
      </c>
      <c r="Q94" s="16">
        <f>IF(M94&gt;I94,0,IF(G94="Abv",(I94-M94),(I94-M94)*(1-'Individual Data'!$AL$4)))</f>
        <v>2.5460418890515166</v>
      </c>
      <c r="R94" s="16">
        <f>IF(N94&gt;J94,0,IF(G94="Abv",(J94-N94),(J94-N94)*(1-'Individual Data'!$AK$4)))</f>
        <v>0.85278432817477778</v>
      </c>
      <c r="AB94" t="str">
        <f t="shared" si="55"/>
        <v>Unkn Hat AD</v>
      </c>
      <c r="AC94" s="16">
        <f t="shared" si="61"/>
        <v>4.471712861939027</v>
      </c>
      <c r="AD94">
        <v>0</v>
      </c>
      <c r="AE94" s="16">
        <f t="shared" si="62"/>
        <v>3.6189285337642492</v>
      </c>
      <c r="AF94">
        <v>0</v>
      </c>
      <c r="AG94" s="16">
        <f>(P94*'final totals'!$AG82)</f>
        <v>1.0728866447127328</v>
      </c>
      <c r="AH94" s="16">
        <f t="shared" si="58"/>
        <v>0</v>
      </c>
      <c r="AI94" s="16">
        <f>('est abv LGR'!Q94*'final totals'!$AJ82)</f>
        <v>2.5460418890515166</v>
      </c>
      <c r="AJ94" s="16">
        <f t="shared" si="59"/>
        <v>0</v>
      </c>
      <c r="AK94" s="16">
        <f>('est abv LGR'!R94*'final totals'!$AJ82)</f>
        <v>0.85278432817477778</v>
      </c>
      <c r="AL94" s="16">
        <f t="shared" si="60"/>
        <v>0</v>
      </c>
    </row>
    <row r="95" spans="2:38" x14ac:dyDescent="0.25">
      <c r="B95">
        <f>'final totals'!K83</f>
        <v>4</v>
      </c>
      <c r="C95">
        <f>'final totals'!L83</f>
        <v>2019</v>
      </c>
      <c r="D95" t="str">
        <f>'final totals'!M83</f>
        <v>yearling</v>
      </c>
      <c r="E95" t="str">
        <f>'final totals'!N83</f>
        <v>SR hatchery</v>
      </c>
      <c r="F95" t="str">
        <f>'final totals'!O83</f>
        <v>Unkn Hat AD</v>
      </c>
      <c r="G95" s="145" t="str">
        <f>IFERROR(VLOOKUP(F95,'Individual Data'!$V$5:$AC$5544,8,FALSE),"Abv")</f>
        <v>Abv</v>
      </c>
      <c r="H95" s="16">
        <f>'final totals'!Q83</f>
        <v>22.698645203564517</v>
      </c>
      <c r="I95" s="16">
        <f>'final totals'!R83</f>
        <v>15.08548078946831</v>
      </c>
      <c r="J95" s="16">
        <f>'final totals'!S83</f>
        <v>0.26194979874969926</v>
      </c>
      <c r="L95" s="45">
        <f>'Hauled Pnob (2)'!DW46</f>
        <v>0.20051556426907963</v>
      </c>
      <c r="M95" s="16">
        <f>'Hauled Pnob (2)'!DX46</f>
        <v>0.1998029558690062</v>
      </c>
      <c r="N95" s="46">
        <f>'Hauled Pnob (2)'!DY46</f>
        <v>0</v>
      </c>
      <c r="P95" s="16">
        <f>IF(L95&gt;H95,0,IF(G95="Abv",(H95-L95),((H95-L95)*(1-'Individual Data'!$AL$4))))</f>
        <v>22.498129639295438</v>
      </c>
      <c r="Q95" s="16">
        <f>IF(M95&gt;I95,0,IF(G95="Abv",(I95-M95),(I95-M95)*(1-'Individual Data'!$AL$4)))</f>
        <v>14.885677833599303</v>
      </c>
      <c r="R95" s="16">
        <f>IF(N95&gt;J95,0,IF(G95="Abv",(J95-N95),(J95-N95)*(1-'Individual Data'!$AK$4)))</f>
        <v>0.26194979874969926</v>
      </c>
      <c r="AB95" t="str">
        <f t="shared" si="55"/>
        <v>Unkn Hat AD</v>
      </c>
      <c r="AC95" s="16">
        <f t="shared" si="61"/>
        <v>37.645757271644442</v>
      </c>
      <c r="AD95">
        <v>0</v>
      </c>
      <c r="AE95" s="16">
        <f t="shared" si="62"/>
        <v>37.383807472894745</v>
      </c>
      <c r="AF95">
        <v>0</v>
      </c>
      <c r="AG95" s="16">
        <f>(P95*'final totals'!$AG83)</f>
        <v>22.498129639295438</v>
      </c>
      <c r="AH95" s="16">
        <f t="shared" si="58"/>
        <v>0</v>
      </c>
      <c r="AI95" s="16">
        <f>('est abv LGR'!Q95*'final totals'!$AJ83)</f>
        <v>14.885677833599303</v>
      </c>
      <c r="AJ95" s="16">
        <f t="shared" si="59"/>
        <v>0</v>
      </c>
      <c r="AK95" s="16">
        <f>('est abv LGR'!R95*'final totals'!$AJ83)</f>
        <v>0.26194979874969926</v>
      </c>
      <c r="AL95" s="16">
        <f t="shared" si="60"/>
        <v>0</v>
      </c>
    </row>
    <row r="96" spans="2:38" x14ac:dyDescent="0.25">
      <c r="B96">
        <f>'final totals'!K84</f>
        <v>5</v>
      </c>
      <c r="C96">
        <f>'final totals'!L84</f>
        <v>2018</v>
      </c>
      <c r="D96" t="str">
        <f>'final totals'!M84</f>
        <v>yearling</v>
      </c>
      <c r="E96" t="str">
        <f>'final totals'!N84</f>
        <v>SR hatchery</v>
      </c>
      <c r="F96" t="str">
        <f>'final totals'!O84</f>
        <v>Unkn Hat AD</v>
      </c>
      <c r="G96" s="145" t="str">
        <f>IFERROR(VLOOKUP(F96,'Individual Data'!$V$5:$AC$5544,8,FALSE),"Abv")</f>
        <v>Abv</v>
      </c>
      <c r="H96" s="16">
        <f>'final totals'!Q84</f>
        <v>13.462351280361894</v>
      </c>
      <c r="I96" s="16">
        <f>'final totals'!R84</f>
        <v>0.73745971284875056</v>
      </c>
      <c r="J96" s="16">
        <f>'final totals'!S84</f>
        <v>0</v>
      </c>
      <c r="L96" s="45">
        <f>'Hauled Pnob (2)'!DW47</f>
        <v>5.5125856836829747</v>
      </c>
      <c r="M96" s="16">
        <f>'Hauled Pnob (2)'!DX47</f>
        <v>1.102960365075601</v>
      </c>
      <c r="N96" s="46">
        <f>'Hauled Pnob (2)'!DY47</f>
        <v>0</v>
      </c>
      <c r="P96" s="16">
        <f>IF(L96&gt;H96,0,IF(G96="Abv",(H96-L96),((H96-L96)*(1-'Individual Data'!$AL$4))))</f>
        <v>7.9497655966789189</v>
      </c>
      <c r="Q96" s="16">
        <f>IF(M96&gt;I96,0,IF(G96="Abv",(I96-M96),(I96-M96)*(1-'Individual Data'!$AL$4)))</f>
        <v>0</v>
      </c>
      <c r="R96" s="16">
        <f>IF(N96&gt;J96,0,IF(G96="Abv",(J96-N96),(J96-N96)*(1-'Individual Data'!$AK$4)))</f>
        <v>0</v>
      </c>
      <c r="AB96" t="str">
        <f t="shared" si="55"/>
        <v>Unkn Hat AD</v>
      </c>
      <c r="AC96" s="16">
        <f t="shared" si="61"/>
        <v>7.9497655966789189</v>
      </c>
      <c r="AD96">
        <v>0</v>
      </c>
      <c r="AE96" s="16">
        <f t="shared" si="62"/>
        <v>7.9497655966789189</v>
      </c>
      <c r="AF96">
        <v>0</v>
      </c>
      <c r="AG96" s="16">
        <f>(P96*'final totals'!$AG84)</f>
        <v>7.9497655966789189</v>
      </c>
      <c r="AH96" s="16">
        <f t="shared" si="58"/>
        <v>0</v>
      </c>
      <c r="AI96" s="16">
        <f>('est abv LGR'!Q96*'final totals'!$AJ84)</f>
        <v>0</v>
      </c>
      <c r="AJ96" s="16">
        <f t="shared" si="59"/>
        <v>0</v>
      </c>
      <c r="AK96" s="16">
        <f>('est abv LGR'!R96*'final totals'!$AJ84)</f>
        <v>0</v>
      </c>
      <c r="AL96" s="16">
        <f t="shared" si="60"/>
        <v>0</v>
      </c>
    </row>
    <row r="97" spans="2:38" x14ac:dyDescent="0.25">
      <c r="B97">
        <f>'final totals'!K85</f>
        <v>6</v>
      </c>
      <c r="C97">
        <f>'final totals'!L85</f>
        <v>2017</v>
      </c>
      <c r="D97" t="str">
        <f>'final totals'!M85</f>
        <v>yearling</v>
      </c>
      <c r="E97" t="str">
        <f>'final totals'!N85</f>
        <v>SR hatchery</v>
      </c>
      <c r="F97" t="str">
        <f>'final totals'!O85</f>
        <v>Unkn Hat AD</v>
      </c>
      <c r="G97" s="145" t="str">
        <f>IFERROR(VLOOKUP(F97,'Individual Data'!$V$5:$AC$5544,8,FALSE),"Abv")</f>
        <v>Abv</v>
      </c>
      <c r="H97" s="16">
        <f>'final totals'!Q85</f>
        <v>0</v>
      </c>
      <c r="I97" s="16">
        <f>'final totals'!R85</f>
        <v>0</v>
      </c>
      <c r="J97" s="16">
        <f>'final totals'!S85</f>
        <v>0</v>
      </c>
      <c r="L97" s="47">
        <f>'Hauled Pnob (2)'!DW48</f>
        <v>0</v>
      </c>
      <c r="M97" s="48">
        <f>'Hauled Pnob (2)'!DX48</f>
        <v>0</v>
      </c>
      <c r="N97" s="49">
        <f>'Hauled Pnob (2)'!DY48</f>
        <v>0</v>
      </c>
      <c r="P97" s="16">
        <f>IF(L97&gt;H97,0,IF(G97="Abv",(H97-L97),((H97-L97)*(1-'Individual Data'!$AL$4))))</f>
        <v>0</v>
      </c>
      <c r="Q97" s="16">
        <f>IF(M97&gt;I97,0,IF(G97="Abv",(I97-M97),(I97-M97)*(1-'Individual Data'!$AL$4)))</f>
        <v>0</v>
      </c>
      <c r="R97" s="16">
        <f>IF(N97&gt;J97,0,IF(G97="Abv",(J97-N97),(J97-N97)*(1-'Individual Data'!$AK$4)))</f>
        <v>0</v>
      </c>
      <c r="AB97" t="str">
        <f t="shared" si="55"/>
        <v>Unkn Hat AD</v>
      </c>
      <c r="AC97" s="16">
        <f t="shared" si="61"/>
        <v>0</v>
      </c>
      <c r="AD97">
        <v>0</v>
      </c>
      <c r="AE97" s="16">
        <f t="shared" si="62"/>
        <v>0</v>
      </c>
      <c r="AF97">
        <v>0</v>
      </c>
      <c r="AG97" s="16">
        <f>(P97*'final totals'!$AG85)</f>
        <v>0</v>
      </c>
      <c r="AH97" s="16">
        <f t="shared" si="58"/>
        <v>0</v>
      </c>
      <c r="AI97" s="16">
        <f>('est abv LGR'!Q97*'final totals'!$AJ85)</f>
        <v>0</v>
      </c>
      <c r="AJ97" s="16">
        <f t="shared" si="59"/>
        <v>0</v>
      </c>
      <c r="AK97" s="16">
        <f>('est abv LGR'!R97*'final totals'!$AJ85)</f>
        <v>0</v>
      </c>
      <c r="AL97" s="16">
        <f t="shared" si="60"/>
        <v>0</v>
      </c>
    </row>
    <row r="98" spans="2:38" x14ac:dyDescent="0.25">
      <c r="AG98" s="16"/>
      <c r="AH98" s="16"/>
      <c r="AI98" s="16"/>
      <c r="AJ98" s="16"/>
      <c r="AK98" s="16"/>
      <c r="AL98" s="16"/>
    </row>
  </sheetData>
  <mergeCells count="20">
    <mergeCell ref="T33:U33"/>
    <mergeCell ref="T34:U34"/>
    <mergeCell ref="T35:U35"/>
    <mergeCell ref="T31:Z31"/>
    <mergeCell ref="U54:X54"/>
    <mergeCell ref="T38:T42"/>
    <mergeCell ref="T43:T47"/>
    <mergeCell ref="T48:T52"/>
    <mergeCell ref="H6:J6"/>
    <mergeCell ref="T8:U8"/>
    <mergeCell ref="T9:U9"/>
    <mergeCell ref="T10:U10"/>
    <mergeCell ref="P6:R6"/>
    <mergeCell ref="L6:N6"/>
    <mergeCell ref="AG1:AJ1"/>
    <mergeCell ref="AG6:AH6"/>
    <mergeCell ref="AI6:AJ6"/>
    <mergeCell ref="AK6:AL6"/>
    <mergeCell ref="AC3:AD3"/>
    <mergeCell ref="AE3:AF3"/>
  </mergeCells>
  <phoneticPr fontId="5" type="noConversion"/>
  <pageMargins left="0.7" right="0.7" top="0.75" bottom="0.75" header="0.3" footer="0.3"/>
  <pageSetup orientation="portrait" horizontalDpi="1200" verticalDpi="12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6C9E3-4DA1-4795-A175-66B72B5B4AF2}">
  <dimension ref="A1:F44"/>
  <sheetViews>
    <sheetView zoomScaleNormal="100" workbookViewId="0">
      <selection activeCell="D32" sqref="B32:D32"/>
    </sheetView>
  </sheetViews>
  <sheetFormatPr defaultColWidth="9.140625" defaultRowHeight="15" x14ac:dyDescent="0.25"/>
  <cols>
    <col min="1" max="1" width="15.5703125" style="4" customWidth="1"/>
    <col min="2" max="2" width="18.85546875" style="4" bestFit="1" customWidth="1"/>
    <col min="3" max="3" width="20.85546875" style="4" bestFit="1" customWidth="1"/>
    <col min="4" max="5" width="11.42578125" style="4" bestFit="1" customWidth="1"/>
    <col min="6" max="6" width="9.140625" style="4"/>
    <col min="7" max="10" width="9.140625" style="5"/>
    <col min="11" max="11" width="14" style="5" bestFit="1" customWidth="1"/>
    <col min="12" max="16384" width="9.140625" style="5"/>
  </cols>
  <sheetData>
    <row r="1" spans="1:6" x14ac:dyDescent="0.25">
      <c r="A1" s="4" t="s">
        <v>3050</v>
      </c>
    </row>
    <row r="2" spans="1:6" x14ac:dyDescent="0.25">
      <c r="A2" s="4" t="s">
        <v>3051</v>
      </c>
    </row>
    <row r="3" spans="1:6" x14ac:dyDescent="0.25">
      <c r="F3" s="5"/>
    </row>
    <row r="4" spans="1:6" x14ac:dyDescent="0.25">
      <c r="B4" s="6" t="s">
        <v>3052</v>
      </c>
      <c r="C4" s="6" t="s">
        <v>3053</v>
      </c>
      <c r="D4" s="6" t="s">
        <v>3054</v>
      </c>
      <c r="E4" s="6" t="s">
        <v>3055</v>
      </c>
      <c r="F4" s="5"/>
    </row>
    <row r="5" spans="1:6" x14ac:dyDescent="0.25">
      <c r="B5" s="57" t="s">
        <v>3056</v>
      </c>
      <c r="C5" s="7" t="s">
        <v>3057</v>
      </c>
      <c r="D5" s="7">
        <v>2012</v>
      </c>
      <c r="E5" s="8">
        <v>0.98519999999999996</v>
      </c>
      <c r="F5" s="5"/>
    </row>
    <row r="6" spans="1:6" x14ac:dyDescent="0.25">
      <c r="B6" s="57" t="s">
        <v>3058</v>
      </c>
      <c r="C6" s="7" t="s">
        <v>3057</v>
      </c>
      <c r="D6" s="7">
        <v>2013</v>
      </c>
      <c r="E6" s="9">
        <v>0.92400000000000004</v>
      </c>
      <c r="F6" s="5"/>
    </row>
    <row r="7" spans="1:6" x14ac:dyDescent="0.25">
      <c r="B7" s="57" t="s">
        <v>3059</v>
      </c>
      <c r="C7" s="7" t="s">
        <v>3057</v>
      </c>
      <c r="D7" s="7">
        <v>2014</v>
      </c>
      <c r="E7" s="9">
        <v>0.97</v>
      </c>
      <c r="F7" s="5"/>
    </row>
    <row r="8" spans="1:6" x14ac:dyDescent="0.25">
      <c r="B8" s="57" t="s">
        <v>3060</v>
      </c>
      <c r="C8" s="7" t="s">
        <v>3057</v>
      </c>
      <c r="D8" s="7">
        <v>2015</v>
      </c>
      <c r="E8" s="9">
        <v>0.93</v>
      </c>
      <c r="F8" s="5"/>
    </row>
    <row r="9" spans="1:6" x14ac:dyDescent="0.25">
      <c r="B9" s="57" t="s">
        <v>3061</v>
      </c>
      <c r="C9" s="57" t="s">
        <v>3057</v>
      </c>
      <c r="D9" s="57">
        <v>2016</v>
      </c>
      <c r="E9" s="8">
        <v>0.94350000000000001</v>
      </c>
      <c r="F9" s="5"/>
    </row>
    <row r="10" spans="1:6" x14ac:dyDescent="0.25">
      <c r="B10" s="57" t="s">
        <v>10</v>
      </c>
      <c r="C10" s="57" t="s">
        <v>3057</v>
      </c>
      <c r="D10" s="57">
        <v>2017</v>
      </c>
      <c r="E10" s="8">
        <v>0.76170174199999996</v>
      </c>
      <c r="F10" s="5"/>
    </row>
    <row r="11" spans="1:6" x14ac:dyDescent="0.25">
      <c r="B11" s="57" t="s">
        <v>15</v>
      </c>
      <c r="C11" s="57" t="s">
        <v>3057</v>
      </c>
      <c r="D11" s="57">
        <v>2018</v>
      </c>
      <c r="E11" s="9">
        <v>0.80551598400000002</v>
      </c>
      <c r="F11" s="5"/>
    </row>
    <row r="12" spans="1:6" x14ac:dyDescent="0.25">
      <c r="B12" s="57" t="s">
        <v>221</v>
      </c>
      <c r="C12" s="57" t="s">
        <v>3057</v>
      </c>
      <c r="D12" s="57">
        <v>2019</v>
      </c>
      <c r="E12" s="9">
        <v>0.95971980899999998</v>
      </c>
      <c r="F12" s="5"/>
    </row>
    <row r="13" spans="1:6" x14ac:dyDescent="0.25">
      <c r="B13" s="57" t="s">
        <v>918</v>
      </c>
      <c r="C13" s="57" t="s">
        <v>3057</v>
      </c>
      <c r="D13" s="57">
        <v>2020</v>
      </c>
      <c r="E13" s="9">
        <v>0.98961045999999997</v>
      </c>
      <c r="F13" s="5"/>
    </row>
    <row r="14" spans="1:6" x14ac:dyDescent="0.25">
      <c r="B14" s="57" t="s">
        <v>3820</v>
      </c>
      <c r="C14" s="57" t="s">
        <v>3057</v>
      </c>
      <c r="D14" s="57">
        <v>2021</v>
      </c>
      <c r="E14" s="163">
        <v>0.98140000000000005</v>
      </c>
      <c r="F14" s="5"/>
    </row>
    <row r="15" spans="1:6" x14ac:dyDescent="0.25">
      <c r="B15" s="57" t="s">
        <v>3062</v>
      </c>
      <c r="C15" s="7" t="s">
        <v>3063</v>
      </c>
      <c r="D15" s="7">
        <v>2012</v>
      </c>
      <c r="E15" s="8">
        <v>0.97509999999999997</v>
      </c>
      <c r="F15" s="5"/>
    </row>
    <row r="16" spans="1:6" x14ac:dyDescent="0.25">
      <c r="B16" s="57" t="s">
        <v>3064</v>
      </c>
      <c r="C16" s="7" t="s">
        <v>3063</v>
      </c>
      <c r="D16" s="7">
        <v>2013</v>
      </c>
      <c r="E16" s="8">
        <v>0.99099999999999999</v>
      </c>
      <c r="F16" s="5"/>
    </row>
    <row r="17" spans="2:6" x14ac:dyDescent="0.25">
      <c r="B17" s="57" t="s">
        <v>3065</v>
      </c>
      <c r="C17" s="7" t="s">
        <v>3063</v>
      </c>
      <c r="D17" s="7">
        <v>2014</v>
      </c>
      <c r="E17" s="9">
        <v>0.98</v>
      </c>
      <c r="F17" s="5"/>
    </row>
    <row r="18" spans="2:6" x14ac:dyDescent="0.25">
      <c r="B18" s="57" t="s">
        <v>3066</v>
      </c>
      <c r="C18" s="7" t="s">
        <v>3063</v>
      </c>
      <c r="D18" s="7">
        <v>2015</v>
      </c>
      <c r="E18" s="9">
        <v>0.96599999999999997</v>
      </c>
      <c r="F18" s="5"/>
    </row>
    <row r="19" spans="2:6" x14ac:dyDescent="0.25">
      <c r="B19" s="57" t="s">
        <v>3067</v>
      </c>
      <c r="C19" s="57" t="s">
        <v>3063</v>
      </c>
      <c r="D19" s="57">
        <v>2016</v>
      </c>
      <c r="E19" s="9">
        <v>0.97260000000000002</v>
      </c>
      <c r="F19" s="5"/>
    </row>
    <row r="20" spans="2:6" x14ac:dyDescent="0.25">
      <c r="B20" s="57" t="s">
        <v>16</v>
      </c>
      <c r="C20" s="57" t="s">
        <v>3063</v>
      </c>
      <c r="D20" s="57">
        <v>2017</v>
      </c>
      <c r="E20" s="8">
        <v>0.98821806999999995</v>
      </c>
      <c r="F20" s="5"/>
    </row>
    <row r="21" spans="2:6" x14ac:dyDescent="0.25">
      <c r="B21" s="57" t="s">
        <v>13</v>
      </c>
      <c r="C21" s="57" t="s">
        <v>3063</v>
      </c>
      <c r="D21" s="57">
        <v>2018</v>
      </c>
      <c r="E21" s="8">
        <v>0.96828396500000002</v>
      </c>
      <c r="F21" s="5"/>
    </row>
    <row r="22" spans="2:6" x14ac:dyDescent="0.25">
      <c r="B22" s="57" t="s">
        <v>281</v>
      </c>
      <c r="C22" s="57" t="s">
        <v>3063</v>
      </c>
      <c r="D22" s="57">
        <v>2019</v>
      </c>
      <c r="E22" s="9">
        <v>0.99705232300000002</v>
      </c>
      <c r="F22" s="5"/>
    </row>
    <row r="23" spans="2:6" x14ac:dyDescent="0.25">
      <c r="B23" s="57" t="s">
        <v>2596</v>
      </c>
      <c r="C23" s="57" t="s">
        <v>3063</v>
      </c>
      <c r="D23" s="57">
        <v>2020</v>
      </c>
      <c r="E23" s="9">
        <v>0.98845608500000004</v>
      </c>
      <c r="F23" s="5"/>
    </row>
    <row r="24" spans="2:6" x14ac:dyDescent="0.25">
      <c r="B24" s="57" t="s">
        <v>12797</v>
      </c>
      <c r="C24" s="57" t="s">
        <v>3063</v>
      </c>
      <c r="D24" s="57">
        <v>2021</v>
      </c>
      <c r="E24" s="163">
        <v>0.98260000000000003</v>
      </c>
      <c r="F24" s="5"/>
    </row>
    <row r="25" spans="2:6" x14ac:dyDescent="0.25">
      <c r="B25" s="23" t="s">
        <v>9233</v>
      </c>
      <c r="C25" s="57" t="s">
        <v>17656</v>
      </c>
      <c r="D25" s="57">
        <v>2019</v>
      </c>
      <c r="E25" s="163">
        <v>0.56498000000000004</v>
      </c>
      <c r="F25" s="5"/>
    </row>
    <row r="26" spans="2:6" x14ac:dyDescent="0.25">
      <c r="B26" s="57" t="s">
        <v>52</v>
      </c>
      <c r="C26" s="7" t="s">
        <v>3068</v>
      </c>
      <c r="D26" s="57">
        <v>2017</v>
      </c>
      <c r="E26" s="9">
        <v>0.95951299999999995</v>
      </c>
      <c r="F26" s="5"/>
    </row>
    <row r="27" spans="2:6" x14ac:dyDescent="0.25">
      <c r="B27" s="57" t="s">
        <v>2105</v>
      </c>
      <c r="C27" s="7" t="s">
        <v>3068</v>
      </c>
      <c r="D27" s="57">
        <v>2019</v>
      </c>
      <c r="E27" s="8">
        <v>1</v>
      </c>
      <c r="F27" s="5"/>
    </row>
    <row r="28" spans="2:6" x14ac:dyDescent="0.25">
      <c r="B28" s="57" t="s">
        <v>9737</v>
      </c>
      <c r="C28" s="7" t="s">
        <v>3068</v>
      </c>
      <c r="D28" s="57">
        <v>2020</v>
      </c>
      <c r="E28" s="163">
        <v>0.99450000000000005</v>
      </c>
      <c r="F28" s="5"/>
    </row>
    <row r="29" spans="2:6" x14ac:dyDescent="0.25">
      <c r="B29" s="57" t="s">
        <v>17657</v>
      </c>
      <c r="C29" s="7" t="s">
        <v>3068</v>
      </c>
      <c r="D29" s="57">
        <v>2021</v>
      </c>
      <c r="E29" s="163">
        <v>0.98870000000000002</v>
      </c>
      <c r="F29" s="5"/>
    </row>
    <row r="30" spans="2:6" x14ac:dyDescent="0.25">
      <c r="B30" s="57" t="s">
        <v>41</v>
      </c>
      <c r="C30" s="7" t="s">
        <v>3069</v>
      </c>
      <c r="D30" s="57">
        <v>2017</v>
      </c>
      <c r="E30" s="8">
        <v>0.90946199999999999</v>
      </c>
      <c r="F30" s="5"/>
    </row>
    <row r="31" spans="2:6" x14ac:dyDescent="0.25">
      <c r="B31" s="57" t="s">
        <v>595</v>
      </c>
      <c r="C31" s="7" t="s">
        <v>3069</v>
      </c>
      <c r="D31" s="57">
        <v>2018</v>
      </c>
      <c r="E31" s="9">
        <v>0.86166900000000002</v>
      </c>
      <c r="F31" s="5"/>
    </row>
    <row r="32" spans="2:6" x14ac:dyDescent="0.25">
      <c r="B32" s="57" t="s">
        <v>2605</v>
      </c>
      <c r="C32" s="57" t="s">
        <v>3069</v>
      </c>
      <c r="D32" s="57">
        <v>2019</v>
      </c>
      <c r="E32" s="9">
        <v>0.96152300000000002</v>
      </c>
      <c r="F32" s="5"/>
    </row>
    <row r="33" spans="2:6" x14ac:dyDescent="0.25">
      <c r="B33" s="57" t="s">
        <v>2982</v>
      </c>
      <c r="C33" s="57" t="s">
        <v>3070</v>
      </c>
      <c r="D33" s="57">
        <v>2018</v>
      </c>
      <c r="E33" s="9">
        <v>0.86682499999999996</v>
      </c>
      <c r="F33" s="5"/>
    </row>
    <row r="34" spans="2:6" x14ac:dyDescent="0.25">
      <c r="B34" s="57" t="s">
        <v>12828</v>
      </c>
      <c r="C34" s="57" t="s">
        <v>3070</v>
      </c>
      <c r="D34" s="57">
        <v>2019</v>
      </c>
      <c r="E34" s="163">
        <v>0.41465999999999997</v>
      </c>
      <c r="F34" s="5"/>
    </row>
    <row r="35" spans="2:6" x14ac:dyDescent="0.25">
      <c r="B35" s="57" t="s">
        <v>382</v>
      </c>
      <c r="C35" s="57" t="s">
        <v>3071</v>
      </c>
      <c r="D35" s="57">
        <v>2017</v>
      </c>
      <c r="E35" s="8">
        <v>0.93397200000000002</v>
      </c>
      <c r="F35" s="5"/>
    </row>
    <row r="36" spans="2:6" x14ac:dyDescent="0.25">
      <c r="B36" s="57" t="s">
        <v>2919</v>
      </c>
      <c r="C36" s="57" t="s">
        <v>3071</v>
      </c>
      <c r="D36" s="57">
        <v>2018</v>
      </c>
      <c r="E36" s="8">
        <v>0.83198799999999995</v>
      </c>
      <c r="F36" s="5"/>
    </row>
    <row r="37" spans="2:6" x14ac:dyDescent="0.25">
      <c r="B37" s="57" t="s">
        <v>1575</v>
      </c>
      <c r="C37" s="57" t="s">
        <v>3071</v>
      </c>
      <c r="D37" s="57">
        <v>2019</v>
      </c>
      <c r="E37" s="9">
        <v>0.96016800000000002</v>
      </c>
    </row>
    <row r="38" spans="2:6" x14ac:dyDescent="0.25">
      <c r="B38" s="57" t="s">
        <v>17658</v>
      </c>
      <c r="C38" s="57" t="s">
        <v>3071</v>
      </c>
      <c r="D38" s="57">
        <v>2020</v>
      </c>
      <c r="E38" s="163">
        <v>0.92010000000000003</v>
      </c>
    </row>
    <row r="39" spans="2:6" x14ac:dyDescent="0.25">
      <c r="B39" s="57" t="s">
        <v>14588</v>
      </c>
      <c r="C39" s="57" t="s">
        <v>3071</v>
      </c>
      <c r="D39" s="57">
        <v>2021</v>
      </c>
      <c r="E39" s="163">
        <v>0.7621</v>
      </c>
    </row>
    <row r="40" spans="2:6" x14ac:dyDescent="0.25">
      <c r="B40" s="23" t="s">
        <v>4892</v>
      </c>
      <c r="C40" s="57" t="s">
        <v>17659</v>
      </c>
      <c r="D40" s="57">
        <v>2019</v>
      </c>
      <c r="E40" s="163">
        <v>1</v>
      </c>
    </row>
    <row r="41" spans="2:6" x14ac:dyDescent="0.25">
      <c r="B41" s="57" t="s">
        <v>185</v>
      </c>
      <c r="C41" s="7" t="s">
        <v>3072</v>
      </c>
      <c r="D41" s="7">
        <v>2018</v>
      </c>
      <c r="E41" s="9">
        <v>0.95730000000000004</v>
      </c>
    </row>
    <row r="42" spans="2:6" x14ac:dyDescent="0.25">
      <c r="B42" s="57" t="s">
        <v>10332</v>
      </c>
      <c r="C42" s="7" t="s">
        <v>3072</v>
      </c>
      <c r="D42" s="7">
        <v>2019</v>
      </c>
      <c r="E42" s="163">
        <v>1</v>
      </c>
    </row>
    <row r="43" spans="2:6" x14ac:dyDescent="0.25">
      <c r="B43" s="57" t="s">
        <v>11995</v>
      </c>
      <c r="C43" s="7" t="s">
        <v>3072</v>
      </c>
      <c r="D43" s="7">
        <v>2020</v>
      </c>
      <c r="E43" s="163">
        <v>0.89080000000000004</v>
      </c>
    </row>
    <row r="44" spans="2:6" ht="15.75" thickBot="1" x14ac:dyDescent="0.3">
      <c r="B44" s="10" t="s">
        <v>15844</v>
      </c>
      <c r="C44" s="11" t="s">
        <v>3072</v>
      </c>
      <c r="D44" s="11">
        <v>2021</v>
      </c>
      <c r="E44" s="164">
        <v>0.79749999999999999</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301FA-73E1-4C17-98D2-0B1366F538CE}">
  <dimension ref="A1:AN218"/>
  <sheetViews>
    <sheetView zoomScale="80" zoomScaleNormal="80" workbookViewId="0">
      <pane ySplit="5" topLeftCell="A156" activePane="bottomLeft" state="frozen"/>
      <selection activeCell="S1" sqref="S1"/>
      <selection pane="bottomLeft" activeCell="D188" sqref="D188"/>
    </sheetView>
  </sheetViews>
  <sheetFormatPr defaultColWidth="9.140625" defaultRowHeight="15" x14ac:dyDescent="0.25"/>
  <cols>
    <col min="1" max="1" width="12.5703125" style="59" customWidth="1"/>
    <col min="2" max="2" width="7.7109375" customWidth="1"/>
    <col min="3" max="3" width="10.7109375" customWidth="1"/>
    <col min="4" max="4" width="8.28515625" customWidth="1"/>
    <col min="5" max="5" width="15" customWidth="1"/>
    <col min="6" max="6" width="9.85546875" customWidth="1"/>
    <col min="7" max="7" width="4.140625" customWidth="1"/>
    <col min="8" max="8" width="5.7109375" customWidth="1"/>
    <col min="9" max="9" width="11" style="1" customWidth="1"/>
    <col min="10" max="10" width="14.85546875" style="1" customWidth="1"/>
    <col min="11" max="11" width="7.5703125" customWidth="1"/>
    <col min="12" max="12" width="9.28515625" customWidth="1"/>
    <col min="13" max="13" width="6.28515625" customWidth="1"/>
    <col min="14" max="14" width="9.5703125" customWidth="1"/>
    <col min="15" max="15" width="6.5703125" customWidth="1"/>
    <col min="16" max="16" width="10" customWidth="1"/>
    <col min="17" max="17" width="4.28515625" hidden="1" customWidth="1"/>
    <col min="18" max="18" width="4.7109375" hidden="1" customWidth="1"/>
    <col min="19" max="19" width="4.5703125" hidden="1" customWidth="1"/>
    <col min="20" max="20" width="6.7109375" hidden="1" customWidth="1"/>
    <col min="21" max="21" width="11.140625" customWidth="1"/>
    <col min="22" max="22" width="12.7109375" customWidth="1"/>
    <col min="23" max="23" width="9.140625" customWidth="1"/>
    <col min="24" max="24" width="9.42578125" customWidth="1"/>
    <col min="25" max="25" width="11.5703125" customWidth="1"/>
    <col min="26" max="26" width="6.28515625" customWidth="1"/>
    <col min="27" max="27" width="10.28515625" customWidth="1"/>
    <col min="28" max="28" width="9.28515625" customWidth="1"/>
    <col min="29" max="30" width="11.7109375" customWidth="1"/>
    <col min="31" max="31" width="8.7109375" customWidth="1"/>
    <col min="32" max="32" width="9.7109375" customWidth="1"/>
    <col min="33" max="33" width="10.5703125" bestFit="1" customWidth="1"/>
    <col min="35" max="35" width="10.28515625" customWidth="1"/>
    <col min="36" max="36" width="8.85546875" customWidth="1"/>
    <col min="37" max="37" width="12" bestFit="1" customWidth="1"/>
  </cols>
  <sheetData>
    <row r="1" spans="1:40" x14ac:dyDescent="0.25">
      <c r="U1" t="s">
        <v>3126</v>
      </c>
      <c r="AB1" s="16"/>
      <c r="AC1" s="16"/>
      <c r="AD1" s="16"/>
      <c r="AF1" s="60"/>
    </row>
    <row r="2" spans="1:40" x14ac:dyDescent="0.25">
      <c r="A2" s="59" t="s">
        <v>23702</v>
      </c>
      <c r="B2">
        <v>2023</v>
      </c>
      <c r="I2" s="1" t="s">
        <v>3080</v>
      </c>
      <c r="U2" t="s">
        <v>3127</v>
      </c>
      <c r="AB2" s="16"/>
      <c r="AC2" s="16"/>
      <c r="AD2" s="16"/>
    </row>
    <row r="3" spans="1:40" x14ac:dyDescent="0.25">
      <c r="U3" t="s">
        <v>3128</v>
      </c>
      <c r="AB3" s="13"/>
      <c r="AC3" s="13"/>
      <c r="AD3" s="13"/>
    </row>
    <row r="4" spans="1:40" x14ac:dyDescent="0.25">
      <c r="AB4" s="13"/>
      <c r="AC4" s="13"/>
      <c r="AD4" s="13"/>
      <c r="AF4" s="57"/>
      <c r="AG4" s="241"/>
      <c r="AH4" s="241"/>
      <c r="AI4" s="241"/>
      <c r="AJ4" s="241"/>
      <c r="AK4" s="241"/>
      <c r="AL4" s="241"/>
    </row>
    <row r="5" spans="1:40" ht="81.599999999999994" customHeight="1" thickBot="1" x14ac:dyDescent="0.3">
      <c r="A5" s="61" t="s">
        <v>3129</v>
      </c>
      <c r="B5" s="62" t="s">
        <v>3130</v>
      </c>
      <c r="C5" s="63" t="s">
        <v>3131</v>
      </c>
      <c r="D5" s="62" t="s">
        <v>3132</v>
      </c>
      <c r="E5" s="62" t="s">
        <v>3133</v>
      </c>
      <c r="F5" s="62" t="s">
        <v>23703</v>
      </c>
      <c r="G5" s="62" t="s">
        <v>3277</v>
      </c>
      <c r="H5" s="62" t="s">
        <v>3278</v>
      </c>
      <c r="I5" s="64" t="s">
        <v>3134</v>
      </c>
      <c r="J5" s="64" t="s">
        <v>3135</v>
      </c>
      <c r="K5" s="62" t="s">
        <v>3136</v>
      </c>
      <c r="L5" s="62" t="s">
        <v>3137</v>
      </c>
      <c r="M5" s="62" t="s">
        <v>3138</v>
      </c>
      <c r="N5" s="62" t="s">
        <v>3139</v>
      </c>
      <c r="O5" s="62" t="s">
        <v>3140</v>
      </c>
      <c r="P5" s="62" t="s">
        <v>3141</v>
      </c>
      <c r="Q5" s="62" t="s">
        <v>3142</v>
      </c>
      <c r="R5" s="62" t="s">
        <v>3143</v>
      </c>
      <c r="S5" s="62" t="s">
        <v>3144</v>
      </c>
      <c r="T5" s="62" t="s">
        <v>3145</v>
      </c>
      <c r="U5" s="65" t="s">
        <v>3146</v>
      </c>
      <c r="V5" s="65" t="s">
        <v>3147</v>
      </c>
      <c r="W5" s="65" t="s">
        <v>3148</v>
      </c>
      <c r="X5" s="65" t="s">
        <v>3149</v>
      </c>
      <c r="Y5" s="65" t="s">
        <v>3150</v>
      </c>
      <c r="Z5" s="65" t="s">
        <v>3151</v>
      </c>
      <c r="AA5" s="66" t="s">
        <v>3152</v>
      </c>
      <c r="AB5" s="67" t="s">
        <v>3153</v>
      </c>
      <c r="AC5" s="67" t="s">
        <v>3154</v>
      </c>
      <c r="AD5" s="68" t="s">
        <v>3155</v>
      </c>
      <c r="AE5" s="69" t="s">
        <v>3156</v>
      </c>
      <c r="AF5" s="3"/>
      <c r="AG5" s="3"/>
      <c r="AH5" s="3"/>
      <c r="AI5" s="3"/>
      <c r="AJ5" s="3"/>
      <c r="AK5" s="3"/>
      <c r="AL5" s="3"/>
    </row>
    <row r="6" spans="1:40" ht="12.6" customHeight="1" x14ac:dyDescent="0.25">
      <c r="A6" s="70" t="s">
        <v>3157</v>
      </c>
      <c r="B6" s="71"/>
      <c r="C6" s="57"/>
      <c r="D6" s="57">
        <v>1900</v>
      </c>
      <c r="E6" s="71" t="s">
        <v>3158</v>
      </c>
      <c r="F6" s="71">
        <f>$B$2-D6</f>
        <v>123</v>
      </c>
      <c r="G6" s="72"/>
      <c r="H6" s="57" t="s">
        <v>3098</v>
      </c>
      <c r="J6" s="73" t="s">
        <v>3123</v>
      </c>
      <c r="U6" s="30"/>
      <c r="V6" s="74">
        <v>1</v>
      </c>
      <c r="W6" s="30">
        <v>1</v>
      </c>
      <c r="X6" s="75">
        <f t="shared" ref="X6:X69" si="0">SUM(K6:L6)</f>
        <v>0</v>
      </c>
      <c r="Y6" s="75">
        <f t="shared" ref="Y6:Y37" si="1">SUM(K6:N6)</f>
        <v>0</v>
      </c>
      <c r="AA6" s="76">
        <f t="shared" ref="AA6:AA69" si="2">W6/V6</f>
        <v>1</v>
      </c>
      <c r="AB6" s="76">
        <v>0</v>
      </c>
      <c r="AC6" s="13">
        <v>0</v>
      </c>
      <c r="AD6" s="77">
        <v>0</v>
      </c>
      <c r="AE6" s="78">
        <f t="shared" ref="AE6:AE69" si="3">(K6+L6+M6+N6)/V6</f>
        <v>0</v>
      </c>
      <c r="AF6" s="16"/>
      <c r="AG6" s="16"/>
      <c r="AH6" s="16"/>
      <c r="AI6" s="16"/>
      <c r="AJ6" s="79"/>
      <c r="AK6" s="79"/>
      <c r="AL6" s="79"/>
    </row>
    <row r="7" spans="1:40" x14ac:dyDescent="0.25">
      <c r="A7" s="80" t="s">
        <v>3159</v>
      </c>
      <c r="D7" s="57">
        <v>1900</v>
      </c>
      <c r="E7" t="s">
        <v>3160</v>
      </c>
      <c r="F7" s="71">
        <f t="shared" ref="F7:F70" si="4">$B$2-D7</f>
        <v>123</v>
      </c>
      <c r="H7" s="57" t="s">
        <v>3098</v>
      </c>
      <c r="J7" s="73" t="s">
        <v>3123</v>
      </c>
      <c r="V7" s="74">
        <v>2</v>
      </c>
      <c r="W7" s="30">
        <v>2</v>
      </c>
      <c r="X7" s="75">
        <f t="shared" si="0"/>
        <v>0</v>
      </c>
      <c r="Y7" s="75">
        <f t="shared" si="1"/>
        <v>0</v>
      </c>
      <c r="AA7" s="76">
        <f t="shared" si="2"/>
        <v>1</v>
      </c>
      <c r="AB7" s="76">
        <v>0</v>
      </c>
      <c r="AC7" s="13">
        <v>0</v>
      </c>
      <c r="AD7" s="77">
        <v>0</v>
      </c>
      <c r="AE7" s="78">
        <f t="shared" si="3"/>
        <v>0</v>
      </c>
      <c r="AF7" s="16"/>
      <c r="AG7" s="16"/>
      <c r="AH7" s="16"/>
      <c r="AI7" s="16"/>
      <c r="AJ7" s="79"/>
      <c r="AK7" s="79"/>
      <c r="AL7" s="79"/>
    </row>
    <row r="8" spans="1:40" x14ac:dyDescent="0.25">
      <c r="A8" s="81" t="s">
        <v>3161</v>
      </c>
      <c r="D8" s="57">
        <v>1900</v>
      </c>
      <c r="E8" s="82" t="s">
        <v>3160</v>
      </c>
      <c r="F8" s="71">
        <f t="shared" si="4"/>
        <v>123</v>
      </c>
      <c r="H8" s="57" t="s">
        <v>3098</v>
      </c>
      <c r="J8" s="73" t="s">
        <v>3123</v>
      </c>
      <c r="V8" s="74">
        <v>3</v>
      </c>
      <c r="W8" s="30">
        <v>3</v>
      </c>
      <c r="X8" s="75">
        <f t="shared" si="0"/>
        <v>0</v>
      </c>
      <c r="Y8" s="75">
        <f t="shared" si="1"/>
        <v>0</v>
      </c>
      <c r="AA8" s="76">
        <f t="shared" si="2"/>
        <v>1</v>
      </c>
      <c r="AB8" s="76"/>
      <c r="AC8" s="13"/>
      <c r="AD8" s="77"/>
      <c r="AE8" s="78">
        <f t="shared" si="3"/>
        <v>0</v>
      </c>
      <c r="AF8" s="16"/>
      <c r="AG8" s="16"/>
      <c r="AH8" s="16"/>
      <c r="AI8" s="16"/>
      <c r="AJ8" s="79"/>
      <c r="AK8" s="79"/>
      <c r="AL8" s="79"/>
      <c r="AN8" s="20"/>
    </row>
    <row r="9" spans="1:40" x14ac:dyDescent="0.25">
      <c r="A9" s="118">
        <v>636737</v>
      </c>
      <c r="B9">
        <v>2014</v>
      </c>
      <c r="C9" t="s">
        <v>3162</v>
      </c>
      <c r="D9">
        <v>2013</v>
      </c>
      <c r="E9" s="57" t="s">
        <v>3163</v>
      </c>
      <c r="F9" s="71">
        <f t="shared" si="4"/>
        <v>10</v>
      </c>
      <c r="G9" t="s">
        <v>3164</v>
      </c>
      <c r="H9" s="57" t="s">
        <v>3098</v>
      </c>
      <c r="I9" s="83">
        <v>41793</v>
      </c>
      <c r="J9" t="s">
        <v>3165</v>
      </c>
      <c r="L9" s="30">
        <v>203004</v>
      </c>
      <c r="N9" s="30">
        <v>5896</v>
      </c>
      <c r="P9" s="30">
        <v>402</v>
      </c>
      <c r="U9" s="30">
        <v>670</v>
      </c>
      <c r="V9" s="74">
        <f t="shared" ref="V9:V72" si="5">SUM(K9:U9)</f>
        <v>209972</v>
      </c>
      <c r="W9" s="30">
        <f t="shared" ref="W9:W72" si="6">K9+L9+O9+P9+Q9+S9</f>
        <v>203406</v>
      </c>
      <c r="X9" s="75">
        <f t="shared" si="0"/>
        <v>203004</v>
      </c>
      <c r="Y9" s="75">
        <f t="shared" si="1"/>
        <v>208900</v>
      </c>
      <c r="AA9" s="76">
        <f>W9/V9</f>
        <v>0.96872916388851849</v>
      </c>
      <c r="AB9" s="76">
        <f t="shared" ref="AB9:AB72" si="7">IF(M9+N9=0,0,((M9+N9)/(M9+N9+T9+U9)))</f>
        <v>0.89795918367346939</v>
      </c>
      <c r="AC9" s="13">
        <f t="shared" ref="AC9:AC72" si="8">1-AB9</f>
        <v>0.10204081632653061</v>
      </c>
      <c r="AD9" s="77">
        <f t="shared" ref="AD9:AD72" si="9">U9/V9</f>
        <v>3.1909016440287278E-3</v>
      </c>
      <c r="AE9" s="78">
        <f t="shared" si="3"/>
        <v>0.99489455736955401</v>
      </c>
    </row>
    <row r="10" spans="1:40" x14ac:dyDescent="0.25">
      <c r="A10" s="118">
        <v>220342</v>
      </c>
      <c r="B10">
        <v>2014</v>
      </c>
      <c r="C10" t="s">
        <v>3162</v>
      </c>
      <c r="D10">
        <v>2013</v>
      </c>
      <c r="E10" s="71" t="s">
        <v>3166</v>
      </c>
      <c r="F10" s="71">
        <f t="shared" si="4"/>
        <v>10</v>
      </c>
      <c r="G10" t="s">
        <v>3164</v>
      </c>
      <c r="H10" t="s">
        <v>3099</v>
      </c>
      <c r="I10" s="83">
        <v>41781</v>
      </c>
      <c r="J10" t="s">
        <v>3165</v>
      </c>
      <c r="L10" s="30"/>
      <c r="N10" s="30"/>
      <c r="P10" s="30">
        <v>98628</v>
      </c>
      <c r="U10" s="30">
        <v>324660</v>
      </c>
      <c r="V10" s="74">
        <f t="shared" si="5"/>
        <v>423288</v>
      </c>
      <c r="W10" s="30">
        <f t="shared" si="6"/>
        <v>98628</v>
      </c>
      <c r="X10" s="75">
        <f t="shared" si="0"/>
        <v>0</v>
      </c>
      <c r="Y10" s="75">
        <f t="shared" si="1"/>
        <v>0</v>
      </c>
      <c r="AA10" s="76">
        <f t="shared" si="2"/>
        <v>0.23300447921982195</v>
      </c>
      <c r="AB10" s="76">
        <f t="shared" si="7"/>
        <v>0</v>
      </c>
      <c r="AC10" s="13">
        <f t="shared" si="8"/>
        <v>1</v>
      </c>
      <c r="AD10" s="77">
        <f t="shared" si="9"/>
        <v>0.76699552078017807</v>
      </c>
      <c r="AE10" s="78">
        <f t="shared" si="3"/>
        <v>0</v>
      </c>
    </row>
    <row r="11" spans="1:40" x14ac:dyDescent="0.25">
      <c r="A11" s="118">
        <v>220345</v>
      </c>
      <c r="B11">
        <v>2014</v>
      </c>
      <c r="C11" t="s">
        <v>3162</v>
      </c>
      <c r="D11">
        <v>2013</v>
      </c>
      <c r="E11" s="71" t="s">
        <v>3166</v>
      </c>
      <c r="F11" s="71">
        <f t="shared" si="4"/>
        <v>10</v>
      </c>
      <c r="G11" t="s">
        <v>3164</v>
      </c>
      <c r="H11" t="s">
        <v>3099</v>
      </c>
      <c r="I11" s="83">
        <v>41781</v>
      </c>
      <c r="J11" t="s">
        <v>3165</v>
      </c>
      <c r="L11" s="30">
        <v>94950</v>
      </c>
      <c r="N11" s="30">
        <v>7588</v>
      </c>
      <c r="P11" s="30"/>
      <c r="U11" s="30"/>
      <c r="V11" s="74">
        <f t="shared" si="5"/>
        <v>102538</v>
      </c>
      <c r="W11" s="30">
        <f t="shared" si="6"/>
        <v>94950</v>
      </c>
      <c r="X11" s="75">
        <f t="shared" si="0"/>
        <v>94950</v>
      </c>
      <c r="Y11" s="75">
        <f t="shared" si="1"/>
        <v>102538</v>
      </c>
      <c r="AA11" s="76">
        <f t="shared" si="2"/>
        <v>0.92599816653338274</v>
      </c>
      <c r="AB11" s="76">
        <f t="shared" si="7"/>
        <v>1</v>
      </c>
      <c r="AC11" s="13">
        <f t="shared" si="8"/>
        <v>0</v>
      </c>
      <c r="AD11" s="77">
        <f t="shared" si="9"/>
        <v>0</v>
      </c>
      <c r="AE11" s="78">
        <f t="shared" si="3"/>
        <v>1</v>
      </c>
    </row>
    <row r="12" spans="1:40" x14ac:dyDescent="0.25">
      <c r="A12" s="118">
        <v>220343</v>
      </c>
      <c r="B12">
        <v>2014</v>
      </c>
      <c r="C12" t="s">
        <v>3162</v>
      </c>
      <c r="D12">
        <v>2013</v>
      </c>
      <c r="E12" s="71" t="s">
        <v>3167</v>
      </c>
      <c r="F12" s="71">
        <f t="shared" si="4"/>
        <v>10</v>
      </c>
      <c r="G12" t="s">
        <v>3164</v>
      </c>
      <c r="H12" t="s">
        <v>3099</v>
      </c>
      <c r="I12" s="83">
        <v>41780</v>
      </c>
      <c r="J12" t="s">
        <v>3165</v>
      </c>
      <c r="L12" s="30"/>
      <c r="N12" s="30"/>
      <c r="P12" s="30">
        <v>99142</v>
      </c>
      <c r="U12" s="30">
        <v>308643</v>
      </c>
      <c r="V12" s="74">
        <f t="shared" si="5"/>
        <v>407785</v>
      </c>
      <c r="W12" s="30">
        <f t="shared" si="6"/>
        <v>99142</v>
      </c>
      <c r="X12" s="75">
        <f t="shared" si="0"/>
        <v>0</v>
      </c>
      <c r="Y12" s="75">
        <f t="shared" si="1"/>
        <v>0</v>
      </c>
      <c r="AA12" s="76">
        <f t="shared" si="2"/>
        <v>0.24312321443898133</v>
      </c>
      <c r="AB12" s="76">
        <f t="shared" si="7"/>
        <v>0</v>
      </c>
      <c r="AC12" s="13">
        <f t="shared" si="8"/>
        <v>1</v>
      </c>
      <c r="AD12" s="77">
        <f t="shared" si="9"/>
        <v>0.75687678556101867</v>
      </c>
      <c r="AE12" s="78">
        <f t="shared" si="3"/>
        <v>0</v>
      </c>
    </row>
    <row r="13" spans="1:40" x14ac:dyDescent="0.25">
      <c r="A13" s="118">
        <v>220346</v>
      </c>
      <c r="B13">
        <v>2014</v>
      </c>
      <c r="C13" t="s">
        <v>3162</v>
      </c>
      <c r="D13">
        <v>2013</v>
      </c>
      <c r="E13" s="71" t="s">
        <v>3167</v>
      </c>
      <c r="F13" s="71">
        <f t="shared" si="4"/>
        <v>10</v>
      </c>
      <c r="G13" t="s">
        <v>3164</v>
      </c>
      <c r="H13" t="s">
        <v>3099</v>
      </c>
      <c r="I13" s="83">
        <v>41780</v>
      </c>
      <c r="J13" t="s">
        <v>3165</v>
      </c>
      <c r="L13" s="30">
        <v>101241</v>
      </c>
      <c r="N13" s="30">
        <v>2801</v>
      </c>
      <c r="P13" s="30"/>
      <c r="U13" s="30"/>
      <c r="V13" s="74">
        <f t="shared" si="5"/>
        <v>104042</v>
      </c>
      <c r="W13" s="30">
        <f t="shared" si="6"/>
        <v>101241</v>
      </c>
      <c r="X13" s="75">
        <f t="shared" si="0"/>
        <v>101241</v>
      </c>
      <c r="Y13" s="75">
        <f t="shared" si="1"/>
        <v>104042</v>
      </c>
      <c r="AA13" s="76">
        <f t="shared" si="2"/>
        <v>0.97307817996578305</v>
      </c>
      <c r="AB13" s="76">
        <f t="shared" si="7"/>
        <v>1</v>
      </c>
      <c r="AC13" s="13">
        <f t="shared" si="8"/>
        <v>0</v>
      </c>
      <c r="AD13" s="77">
        <f t="shared" si="9"/>
        <v>0</v>
      </c>
      <c r="AE13" s="78">
        <f t="shared" si="3"/>
        <v>1</v>
      </c>
    </row>
    <row r="14" spans="1:40" x14ac:dyDescent="0.25">
      <c r="A14" s="118">
        <v>636738</v>
      </c>
      <c r="B14">
        <v>2014</v>
      </c>
      <c r="C14" t="s">
        <v>3162</v>
      </c>
      <c r="D14">
        <v>2013</v>
      </c>
      <c r="E14" s="71" t="s">
        <v>3167</v>
      </c>
      <c r="F14" s="71">
        <f t="shared" si="4"/>
        <v>10</v>
      </c>
      <c r="G14" t="s">
        <v>3164</v>
      </c>
      <c r="H14" t="s">
        <v>3099</v>
      </c>
      <c r="I14" s="83">
        <v>41796</v>
      </c>
      <c r="J14" t="s">
        <v>3165</v>
      </c>
      <c r="L14" s="30">
        <v>185799</v>
      </c>
      <c r="N14" s="30">
        <v>5352</v>
      </c>
      <c r="P14" s="30"/>
      <c r="U14" s="30"/>
      <c r="V14" s="74">
        <f t="shared" si="5"/>
        <v>191151</v>
      </c>
      <c r="W14" s="30">
        <f t="shared" si="6"/>
        <v>185799</v>
      </c>
      <c r="X14" s="75">
        <f t="shared" si="0"/>
        <v>185799</v>
      </c>
      <c r="Y14" s="75">
        <f t="shared" si="1"/>
        <v>191151</v>
      </c>
      <c r="AA14" s="76">
        <f t="shared" si="2"/>
        <v>0.97200119277429886</v>
      </c>
      <c r="AB14" s="76">
        <f t="shared" si="7"/>
        <v>1</v>
      </c>
      <c r="AC14" s="13">
        <f t="shared" si="8"/>
        <v>0</v>
      </c>
      <c r="AD14" s="77">
        <f t="shared" si="9"/>
        <v>0</v>
      </c>
      <c r="AE14" s="78">
        <f t="shared" si="3"/>
        <v>1</v>
      </c>
    </row>
    <row r="15" spans="1:40" x14ac:dyDescent="0.25">
      <c r="A15" s="118">
        <v>636739</v>
      </c>
      <c r="B15">
        <v>2014</v>
      </c>
      <c r="C15" t="s">
        <v>3162</v>
      </c>
      <c r="D15">
        <v>2013</v>
      </c>
      <c r="E15" s="23" t="s">
        <v>3168</v>
      </c>
      <c r="F15" s="71">
        <f t="shared" si="4"/>
        <v>10</v>
      </c>
      <c r="G15" t="s">
        <v>3164</v>
      </c>
      <c r="H15" t="s">
        <v>3099</v>
      </c>
      <c r="I15" s="83">
        <v>41780</v>
      </c>
      <c r="J15" t="s">
        <v>3165</v>
      </c>
      <c r="L15" s="30">
        <v>191711</v>
      </c>
      <c r="N15" s="30">
        <v>9983</v>
      </c>
      <c r="P15" s="30">
        <v>434</v>
      </c>
      <c r="U15" s="30">
        <v>201798</v>
      </c>
      <c r="V15" s="74">
        <f t="shared" si="5"/>
        <v>403926</v>
      </c>
      <c r="W15" s="30">
        <f t="shared" si="6"/>
        <v>192145</v>
      </c>
      <c r="X15" s="75">
        <f t="shared" si="0"/>
        <v>191711</v>
      </c>
      <c r="Y15" s="75">
        <f t="shared" si="1"/>
        <v>201694</v>
      </c>
      <c r="AA15" s="76">
        <f t="shared" si="2"/>
        <v>0.47569356763367548</v>
      </c>
      <c r="AB15" s="76">
        <f t="shared" si="7"/>
        <v>4.7138317412799072E-2</v>
      </c>
      <c r="AC15" s="13">
        <f t="shared" si="8"/>
        <v>0.95286168258720094</v>
      </c>
      <c r="AD15" s="77">
        <f t="shared" si="9"/>
        <v>0.49959150933586843</v>
      </c>
      <c r="AE15" s="78">
        <f t="shared" si="3"/>
        <v>0.49933403643241586</v>
      </c>
    </row>
    <row r="16" spans="1:40" x14ac:dyDescent="0.25">
      <c r="A16" s="118">
        <v>220240</v>
      </c>
      <c r="B16">
        <v>2014</v>
      </c>
      <c r="C16" t="s">
        <v>3162</v>
      </c>
      <c r="D16">
        <v>2013</v>
      </c>
      <c r="E16" s="57" t="s">
        <v>3169</v>
      </c>
      <c r="F16" s="71">
        <f t="shared" si="4"/>
        <v>10</v>
      </c>
      <c r="G16" t="s">
        <v>3164</v>
      </c>
      <c r="H16" t="s">
        <v>3099</v>
      </c>
      <c r="I16" s="83">
        <v>41781</v>
      </c>
      <c r="J16" t="s">
        <v>3165</v>
      </c>
      <c r="L16" s="30"/>
      <c r="N16" s="30"/>
      <c r="P16" s="30">
        <v>202383</v>
      </c>
      <c r="U16" s="30">
        <v>110492</v>
      </c>
      <c r="V16" s="74">
        <f t="shared" si="5"/>
        <v>312875</v>
      </c>
      <c r="W16" s="30">
        <f t="shared" si="6"/>
        <v>202383</v>
      </c>
      <c r="X16" s="75">
        <f t="shared" si="0"/>
        <v>0</v>
      </c>
      <c r="Y16" s="75">
        <f t="shared" si="1"/>
        <v>0</v>
      </c>
      <c r="AA16" s="76">
        <f t="shared" si="2"/>
        <v>0.64684938074310827</v>
      </c>
      <c r="AB16" s="76">
        <f t="shared" si="7"/>
        <v>0</v>
      </c>
      <c r="AC16" s="13">
        <f t="shared" si="8"/>
        <v>1</v>
      </c>
      <c r="AD16" s="77">
        <f t="shared" si="9"/>
        <v>0.35315061925689173</v>
      </c>
      <c r="AE16" s="78">
        <f t="shared" si="3"/>
        <v>0</v>
      </c>
    </row>
    <row r="17" spans="1:31" x14ac:dyDescent="0.25">
      <c r="A17" s="118">
        <v>220238</v>
      </c>
      <c r="B17">
        <v>2014</v>
      </c>
      <c r="C17" t="s">
        <v>3162</v>
      </c>
      <c r="D17">
        <v>2013</v>
      </c>
      <c r="E17" s="57" t="s">
        <v>3169</v>
      </c>
      <c r="F17" s="71">
        <f t="shared" si="4"/>
        <v>10</v>
      </c>
      <c r="G17" t="s">
        <v>3164</v>
      </c>
      <c r="H17" t="s">
        <v>3099</v>
      </c>
      <c r="I17" s="83">
        <v>41781</v>
      </c>
      <c r="J17" t="s">
        <v>3165</v>
      </c>
      <c r="L17" s="30">
        <v>100911</v>
      </c>
      <c r="N17" s="30">
        <v>1770</v>
      </c>
      <c r="P17" s="30"/>
      <c r="U17" s="30"/>
      <c r="V17" s="74">
        <f t="shared" si="5"/>
        <v>102681</v>
      </c>
      <c r="W17" s="30">
        <f t="shared" si="6"/>
        <v>100911</v>
      </c>
      <c r="X17" s="75">
        <f t="shared" si="0"/>
        <v>100911</v>
      </c>
      <c r="Y17" s="75">
        <f t="shared" si="1"/>
        <v>102681</v>
      </c>
      <c r="AA17" s="76">
        <f t="shared" si="2"/>
        <v>0.98276214684313556</v>
      </c>
      <c r="AB17" s="76">
        <f t="shared" si="7"/>
        <v>1</v>
      </c>
      <c r="AC17" s="13">
        <f t="shared" si="8"/>
        <v>0</v>
      </c>
      <c r="AD17" s="77">
        <f t="shared" si="9"/>
        <v>0</v>
      </c>
      <c r="AE17" s="78">
        <f t="shared" si="3"/>
        <v>1</v>
      </c>
    </row>
    <row r="18" spans="1:31" x14ac:dyDescent="0.25">
      <c r="A18" s="118">
        <v>220239</v>
      </c>
      <c r="B18">
        <v>2014</v>
      </c>
      <c r="C18" t="s">
        <v>3162</v>
      </c>
      <c r="D18">
        <v>2013</v>
      </c>
      <c r="E18" t="s">
        <v>3079</v>
      </c>
      <c r="F18" s="71">
        <f t="shared" si="4"/>
        <v>10</v>
      </c>
      <c r="G18" t="s">
        <v>3164</v>
      </c>
      <c r="H18" t="s">
        <v>3099</v>
      </c>
      <c r="I18" s="83">
        <v>41801</v>
      </c>
      <c r="J18" t="s">
        <v>3165</v>
      </c>
      <c r="L18" s="30"/>
      <c r="N18" s="30"/>
      <c r="P18" s="30">
        <v>207537</v>
      </c>
      <c r="U18" s="30">
        <v>215099</v>
      </c>
      <c r="V18" s="74">
        <f t="shared" si="5"/>
        <v>422636</v>
      </c>
      <c r="W18" s="30">
        <f t="shared" si="6"/>
        <v>207537</v>
      </c>
      <c r="X18" s="75">
        <f t="shared" si="0"/>
        <v>0</v>
      </c>
      <c r="Y18" s="75">
        <f t="shared" si="1"/>
        <v>0</v>
      </c>
      <c r="AA18" s="76">
        <f t="shared" si="2"/>
        <v>0.49105376730803812</v>
      </c>
      <c r="AB18" s="76">
        <f t="shared" si="7"/>
        <v>0</v>
      </c>
      <c r="AC18" s="13">
        <f t="shared" si="8"/>
        <v>1</v>
      </c>
      <c r="AD18" s="77">
        <f t="shared" si="9"/>
        <v>0.50894623269196193</v>
      </c>
      <c r="AE18" s="78">
        <f t="shared" si="3"/>
        <v>0</v>
      </c>
    </row>
    <row r="19" spans="1:31" x14ac:dyDescent="0.25">
      <c r="A19" s="118">
        <v>220237</v>
      </c>
      <c r="B19">
        <v>2014</v>
      </c>
      <c r="C19" t="s">
        <v>3162</v>
      </c>
      <c r="D19">
        <v>2013</v>
      </c>
      <c r="E19" t="s">
        <v>3079</v>
      </c>
      <c r="F19" s="71">
        <f t="shared" si="4"/>
        <v>10</v>
      </c>
      <c r="G19" t="s">
        <v>3164</v>
      </c>
      <c r="H19" t="s">
        <v>3099</v>
      </c>
      <c r="I19" s="83">
        <v>41801</v>
      </c>
      <c r="J19" t="s">
        <v>3165</v>
      </c>
      <c r="L19" s="30">
        <v>102898</v>
      </c>
      <c r="N19" s="30">
        <v>744</v>
      </c>
      <c r="P19" s="30"/>
      <c r="U19" s="30"/>
      <c r="V19" s="74">
        <f t="shared" si="5"/>
        <v>103642</v>
      </c>
      <c r="W19" s="30">
        <f t="shared" si="6"/>
        <v>102898</v>
      </c>
      <c r="X19" s="75">
        <f t="shared" si="0"/>
        <v>102898</v>
      </c>
      <c r="Y19" s="75">
        <f t="shared" si="1"/>
        <v>103642</v>
      </c>
      <c r="AA19" s="76">
        <f t="shared" si="2"/>
        <v>0.99282144304432562</v>
      </c>
      <c r="AB19" s="76">
        <f t="shared" si="7"/>
        <v>1</v>
      </c>
      <c r="AC19" s="13">
        <f t="shared" si="8"/>
        <v>0</v>
      </c>
      <c r="AD19" s="77">
        <f t="shared" si="9"/>
        <v>0</v>
      </c>
      <c r="AE19" s="78">
        <f t="shared" si="3"/>
        <v>1</v>
      </c>
    </row>
    <row r="20" spans="1:31" x14ac:dyDescent="0.25">
      <c r="A20" s="118">
        <v>220235</v>
      </c>
      <c r="B20">
        <v>2014</v>
      </c>
      <c r="C20" t="s">
        <v>3162</v>
      </c>
      <c r="D20">
        <v>2013</v>
      </c>
      <c r="E20" t="s">
        <v>3170</v>
      </c>
      <c r="F20" s="71">
        <f t="shared" si="4"/>
        <v>10</v>
      </c>
      <c r="G20" t="s">
        <v>3164</v>
      </c>
      <c r="H20" t="s">
        <v>3099</v>
      </c>
      <c r="I20" s="83">
        <v>41800</v>
      </c>
      <c r="J20" t="s">
        <v>3165</v>
      </c>
      <c r="L20" s="30"/>
      <c r="N20" s="30"/>
      <c r="P20" s="30">
        <v>99344</v>
      </c>
      <c r="U20" s="30">
        <v>50375</v>
      </c>
      <c r="V20" s="74">
        <f t="shared" si="5"/>
        <v>149719</v>
      </c>
      <c r="W20" s="30">
        <f t="shared" si="6"/>
        <v>99344</v>
      </c>
      <c r="X20" s="75">
        <f t="shared" si="0"/>
        <v>0</v>
      </c>
      <c r="Y20" s="75">
        <f t="shared" si="1"/>
        <v>0</v>
      </c>
      <c r="AA20" s="76">
        <f t="shared" si="2"/>
        <v>0.66353635811086098</v>
      </c>
      <c r="AB20" s="76">
        <f t="shared" si="7"/>
        <v>0</v>
      </c>
      <c r="AC20" s="13">
        <f t="shared" si="8"/>
        <v>1</v>
      </c>
      <c r="AD20" s="77">
        <f t="shared" si="9"/>
        <v>0.33646364188913896</v>
      </c>
      <c r="AE20" s="78">
        <f t="shared" si="3"/>
        <v>0</v>
      </c>
    </row>
    <row r="21" spans="1:31" x14ac:dyDescent="0.25">
      <c r="A21" s="118">
        <v>220233</v>
      </c>
      <c r="B21">
        <v>2014</v>
      </c>
      <c r="C21" t="s">
        <v>3162</v>
      </c>
      <c r="D21">
        <v>2013</v>
      </c>
      <c r="E21" t="s">
        <v>3170</v>
      </c>
      <c r="F21" s="71">
        <f t="shared" si="4"/>
        <v>10</v>
      </c>
      <c r="G21" t="s">
        <v>3164</v>
      </c>
      <c r="H21" t="s">
        <v>3099</v>
      </c>
      <c r="I21" s="83">
        <v>41800</v>
      </c>
      <c r="J21" t="s">
        <v>3165</v>
      </c>
      <c r="L21" s="30">
        <v>102430</v>
      </c>
      <c r="N21" s="30">
        <v>740</v>
      </c>
      <c r="P21" s="30"/>
      <c r="U21" s="30"/>
      <c r="V21" s="74">
        <f t="shared" si="5"/>
        <v>103170</v>
      </c>
      <c r="W21" s="30">
        <f t="shared" si="6"/>
        <v>102430</v>
      </c>
      <c r="X21" s="75">
        <f t="shared" si="0"/>
        <v>102430</v>
      </c>
      <c r="Y21" s="75">
        <f t="shared" si="1"/>
        <v>103170</v>
      </c>
      <c r="AA21" s="76">
        <f t="shared" si="2"/>
        <v>0.99282737229814866</v>
      </c>
      <c r="AB21" s="76">
        <f t="shared" si="7"/>
        <v>1</v>
      </c>
      <c r="AC21" s="13">
        <f t="shared" si="8"/>
        <v>0</v>
      </c>
      <c r="AD21" s="77">
        <f t="shared" si="9"/>
        <v>0</v>
      </c>
      <c r="AE21" s="78">
        <f t="shared" si="3"/>
        <v>1</v>
      </c>
    </row>
    <row r="22" spans="1:31" x14ac:dyDescent="0.25">
      <c r="A22" s="118">
        <v>220236</v>
      </c>
      <c r="B22">
        <v>2014</v>
      </c>
      <c r="C22" t="s">
        <v>3162</v>
      </c>
      <c r="D22">
        <v>2013</v>
      </c>
      <c r="E22" t="s">
        <v>3171</v>
      </c>
      <c r="F22" s="71">
        <f t="shared" si="4"/>
        <v>10</v>
      </c>
      <c r="G22" t="s">
        <v>3164</v>
      </c>
      <c r="H22" t="s">
        <v>3099</v>
      </c>
      <c r="I22" s="83">
        <v>41800</v>
      </c>
      <c r="J22" t="s">
        <v>3165</v>
      </c>
      <c r="L22" s="30"/>
      <c r="N22" s="30"/>
      <c r="P22" s="30">
        <v>103285</v>
      </c>
      <c r="U22" s="30">
        <v>50399</v>
      </c>
      <c r="V22" s="74">
        <f t="shared" si="5"/>
        <v>153684</v>
      </c>
      <c r="W22" s="30">
        <f t="shared" si="6"/>
        <v>103285</v>
      </c>
      <c r="X22" s="75">
        <f t="shared" si="0"/>
        <v>0</v>
      </c>
      <c r="Y22" s="75">
        <f t="shared" si="1"/>
        <v>0</v>
      </c>
      <c r="AA22" s="76">
        <f t="shared" si="2"/>
        <v>0.67206085213815359</v>
      </c>
      <c r="AB22" s="76">
        <f t="shared" si="7"/>
        <v>0</v>
      </c>
      <c r="AC22" s="13">
        <f t="shared" si="8"/>
        <v>1</v>
      </c>
      <c r="AD22" s="77">
        <f t="shared" si="9"/>
        <v>0.32793914786184636</v>
      </c>
      <c r="AE22" s="78">
        <f t="shared" si="3"/>
        <v>0</v>
      </c>
    </row>
    <row r="23" spans="1:31" x14ac:dyDescent="0.25">
      <c r="A23" s="118">
        <v>220234</v>
      </c>
      <c r="B23">
        <v>2014</v>
      </c>
      <c r="C23" t="s">
        <v>3162</v>
      </c>
      <c r="D23">
        <v>2013</v>
      </c>
      <c r="E23" t="s">
        <v>3171</v>
      </c>
      <c r="F23" s="71">
        <f t="shared" si="4"/>
        <v>10</v>
      </c>
      <c r="G23" t="s">
        <v>3164</v>
      </c>
      <c r="H23" t="s">
        <v>3099</v>
      </c>
      <c r="I23" s="83">
        <v>41800</v>
      </c>
      <c r="J23" t="s">
        <v>3165</v>
      </c>
      <c r="L23" s="30">
        <v>100870</v>
      </c>
      <c r="N23" s="30">
        <v>729</v>
      </c>
      <c r="P23" s="30"/>
      <c r="U23" s="30"/>
      <c r="V23" s="74">
        <f t="shared" si="5"/>
        <v>101599</v>
      </c>
      <c r="W23" s="30">
        <f t="shared" si="6"/>
        <v>100870</v>
      </c>
      <c r="X23" s="75">
        <f t="shared" si="0"/>
        <v>100870</v>
      </c>
      <c r="Y23" s="75">
        <f t="shared" si="1"/>
        <v>101599</v>
      </c>
      <c r="AA23" s="76">
        <f t="shared" si="2"/>
        <v>0.99282473252689496</v>
      </c>
      <c r="AB23" s="76">
        <f t="shared" si="7"/>
        <v>1</v>
      </c>
      <c r="AC23" s="13">
        <f t="shared" si="8"/>
        <v>0</v>
      </c>
      <c r="AD23" s="77">
        <f t="shared" si="9"/>
        <v>0</v>
      </c>
      <c r="AE23" s="78">
        <f t="shared" si="3"/>
        <v>1</v>
      </c>
    </row>
    <row r="24" spans="1:31" x14ac:dyDescent="0.25">
      <c r="A24" s="118">
        <v>90818</v>
      </c>
      <c r="B24">
        <v>2014</v>
      </c>
      <c r="C24" t="s">
        <v>3162</v>
      </c>
      <c r="D24">
        <v>2013</v>
      </c>
      <c r="E24" s="71" t="s">
        <v>3172</v>
      </c>
      <c r="F24" s="71">
        <f t="shared" si="4"/>
        <v>10</v>
      </c>
      <c r="G24" t="s">
        <v>3164</v>
      </c>
      <c r="H24" t="s">
        <v>3099</v>
      </c>
      <c r="I24" s="83" t="s">
        <v>3173</v>
      </c>
      <c r="J24" t="s">
        <v>3165</v>
      </c>
      <c r="L24" s="30">
        <v>191092</v>
      </c>
      <c r="N24" s="30">
        <v>717974</v>
      </c>
      <c r="P24" s="30">
        <v>525</v>
      </c>
      <c r="U24" s="30">
        <v>2023</v>
      </c>
      <c r="V24" s="74">
        <f t="shared" si="5"/>
        <v>911614</v>
      </c>
      <c r="W24" s="30">
        <f t="shared" si="6"/>
        <v>191617</v>
      </c>
      <c r="X24" s="75">
        <f t="shared" si="0"/>
        <v>191092</v>
      </c>
      <c r="Y24" s="75">
        <f t="shared" si="1"/>
        <v>909066</v>
      </c>
      <c r="AA24" s="76">
        <f t="shared" si="2"/>
        <v>0.21019532389805334</v>
      </c>
      <c r="AB24" s="76">
        <f t="shared" si="7"/>
        <v>0.99719026607055306</v>
      </c>
      <c r="AC24" s="13">
        <f t="shared" si="8"/>
        <v>2.8097339294469448E-3</v>
      </c>
      <c r="AD24" s="77">
        <f t="shared" si="9"/>
        <v>2.2191409960794811E-3</v>
      </c>
      <c r="AE24" s="78">
        <f t="shared" si="3"/>
        <v>0.99720495736133929</v>
      </c>
    </row>
    <row r="25" spans="1:31" x14ac:dyDescent="0.25">
      <c r="A25" s="119">
        <v>220344</v>
      </c>
      <c r="B25">
        <v>2014</v>
      </c>
      <c r="C25" t="s">
        <v>3162</v>
      </c>
      <c r="D25">
        <v>2013</v>
      </c>
      <c r="E25" t="s">
        <v>3174</v>
      </c>
      <c r="F25" s="71">
        <f t="shared" si="4"/>
        <v>10</v>
      </c>
      <c r="G25" t="s">
        <v>3164</v>
      </c>
      <c r="H25" t="s">
        <v>3099</v>
      </c>
      <c r="J25" s="1" t="s">
        <v>3165</v>
      </c>
      <c r="P25" s="30">
        <v>99455</v>
      </c>
      <c r="U25">
        <v>1892</v>
      </c>
      <c r="V25" s="74">
        <f t="shared" si="5"/>
        <v>101347</v>
      </c>
      <c r="W25" s="30">
        <f t="shared" si="6"/>
        <v>99455</v>
      </c>
      <c r="X25" s="75">
        <f t="shared" si="0"/>
        <v>0</v>
      </c>
      <c r="Y25" s="75">
        <f t="shared" si="1"/>
        <v>0</v>
      </c>
      <c r="AA25" s="76">
        <f t="shared" si="2"/>
        <v>0.98133146516423775</v>
      </c>
      <c r="AB25" s="76">
        <f t="shared" si="7"/>
        <v>0</v>
      </c>
      <c r="AC25" s="13">
        <f t="shared" si="8"/>
        <v>1</v>
      </c>
      <c r="AD25" s="77">
        <f t="shared" si="9"/>
        <v>1.8668534835762283E-2</v>
      </c>
      <c r="AE25" s="78">
        <f t="shared" si="3"/>
        <v>0</v>
      </c>
    </row>
    <row r="26" spans="1:31" x14ac:dyDescent="0.25">
      <c r="A26" s="119">
        <v>220348</v>
      </c>
      <c r="B26">
        <v>2015</v>
      </c>
      <c r="C26" t="s">
        <v>3175</v>
      </c>
      <c r="D26">
        <v>2013</v>
      </c>
      <c r="E26" s="71" t="s">
        <v>3166</v>
      </c>
      <c r="F26" s="71">
        <f t="shared" si="4"/>
        <v>10</v>
      </c>
      <c r="G26" t="s">
        <v>3164</v>
      </c>
      <c r="H26" t="s">
        <v>3099</v>
      </c>
      <c r="J26" s="1" t="s">
        <v>3165</v>
      </c>
      <c r="P26" s="30">
        <v>81558</v>
      </c>
      <c r="U26">
        <v>808</v>
      </c>
      <c r="V26" s="74">
        <f t="shared" si="5"/>
        <v>82366</v>
      </c>
      <c r="W26" s="30">
        <f t="shared" si="6"/>
        <v>81558</v>
      </c>
      <c r="X26" s="75">
        <f t="shared" si="0"/>
        <v>0</v>
      </c>
      <c r="Y26" s="75">
        <f t="shared" si="1"/>
        <v>0</v>
      </c>
      <c r="AA26" s="76">
        <f t="shared" si="2"/>
        <v>0.9901901269941481</v>
      </c>
      <c r="AB26" s="76">
        <f t="shared" si="7"/>
        <v>0</v>
      </c>
      <c r="AC26" s="13">
        <f t="shared" si="8"/>
        <v>1</v>
      </c>
      <c r="AD26" s="77">
        <f t="shared" si="9"/>
        <v>9.8098730058519285E-3</v>
      </c>
      <c r="AE26" s="78">
        <f t="shared" si="3"/>
        <v>0</v>
      </c>
    </row>
    <row r="27" spans="1:31" x14ac:dyDescent="0.25">
      <c r="A27" s="119">
        <v>220351</v>
      </c>
      <c r="B27">
        <v>2015</v>
      </c>
      <c r="C27" t="s">
        <v>3175</v>
      </c>
      <c r="D27">
        <v>2013</v>
      </c>
      <c r="E27" s="71" t="s">
        <v>3166</v>
      </c>
      <c r="F27" s="71">
        <f t="shared" si="4"/>
        <v>10</v>
      </c>
      <c r="G27" t="s">
        <v>3164</v>
      </c>
      <c r="H27" t="s">
        <v>3099</v>
      </c>
      <c r="J27" s="1" t="s">
        <v>3165</v>
      </c>
      <c r="L27">
        <v>72369</v>
      </c>
      <c r="N27">
        <v>145</v>
      </c>
      <c r="V27" s="74">
        <f t="shared" si="5"/>
        <v>72514</v>
      </c>
      <c r="W27" s="30">
        <f t="shared" si="6"/>
        <v>72369</v>
      </c>
      <c r="X27" s="75">
        <f t="shared" si="0"/>
        <v>72369</v>
      </c>
      <c r="Y27" s="75">
        <f t="shared" si="1"/>
        <v>72514</v>
      </c>
      <c r="AA27" s="76">
        <f t="shared" si="2"/>
        <v>0.99800038613233311</v>
      </c>
      <c r="AB27" s="76">
        <f t="shared" si="7"/>
        <v>1</v>
      </c>
      <c r="AC27" s="13">
        <f t="shared" si="8"/>
        <v>0</v>
      </c>
      <c r="AD27" s="77">
        <f t="shared" si="9"/>
        <v>0</v>
      </c>
      <c r="AE27" s="78">
        <f t="shared" si="3"/>
        <v>1</v>
      </c>
    </row>
    <row r="28" spans="1:31" x14ac:dyDescent="0.25">
      <c r="A28" s="119">
        <v>220350</v>
      </c>
      <c r="B28">
        <v>2015</v>
      </c>
      <c r="C28" t="s">
        <v>3175</v>
      </c>
      <c r="D28">
        <v>2013</v>
      </c>
      <c r="E28" s="71" t="s">
        <v>3167</v>
      </c>
      <c r="F28" s="71">
        <f t="shared" si="4"/>
        <v>10</v>
      </c>
      <c r="G28" t="s">
        <v>3164</v>
      </c>
      <c r="H28" t="s">
        <v>3099</v>
      </c>
      <c r="J28" s="1" t="s">
        <v>3165</v>
      </c>
      <c r="P28" s="30">
        <v>80656</v>
      </c>
      <c r="U28">
        <v>324</v>
      </c>
      <c r="V28" s="74">
        <f t="shared" si="5"/>
        <v>80980</v>
      </c>
      <c r="W28" s="30">
        <f t="shared" si="6"/>
        <v>80656</v>
      </c>
      <c r="X28" s="75">
        <f t="shared" si="0"/>
        <v>0</v>
      </c>
      <c r="Y28" s="75">
        <f t="shared" si="1"/>
        <v>0</v>
      </c>
      <c r="AA28" s="76">
        <f t="shared" si="2"/>
        <v>0.99599901210175357</v>
      </c>
      <c r="AB28" s="76">
        <f t="shared" si="7"/>
        <v>0</v>
      </c>
      <c r="AC28" s="13">
        <f t="shared" si="8"/>
        <v>1</v>
      </c>
      <c r="AD28" s="77">
        <f t="shared" si="9"/>
        <v>4.0009878982464808E-3</v>
      </c>
      <c r="AE28" s="78">
        <f t="shared" si="3"/>
        <v>0</v>
      </c>
    </row>
    <row r="29" spans="1:31" x14ac:dyDescent="0.25">
      <c r="A29" s="119">
        <v>220353</v>
      </c>
      <c r="B29">
        <v>2015</v>
      </c>
      <c r="C29" t="s">
        <v>3175</v>
      </c>
      <c r="D29">
        <v>2013</v>
      </c>
      <c r="E29" s="71" t="s">
        <v>3167</v>
      </c>
      <c r="F29" s="71">
        <f t="shared" si="4"/>
        <v>10</v>
      </c>
      <c r="G29" t="s">
        <v>3164</v>
      </c>
      <c r="H29" t="s">
        <v>3099</v>
      </c>
      <c r="J29" s="1" t="s">
        <v>3165</v>
      </c>
      <c r="L29">
        <v>72145</v>
      </c>
      <c r="V29" s="74">
        <f t="shared" si="5"/>
        <v>72145</v>
      </c>
      <c r="W29" s="30">
        <f t="shared" si="6"/>
        <v>72145</v>
      </c>
      <c r="X29" s="75">
        <f t="shared" si="0"/>
        <v>72145</v>
      </c>
      <c r="Y29" s="75">
        <f t="shared" si="1"/>
        <v>72145</v>
      </c>
      <c r="AA29" s="76">
        <f t="shared" si="2"/>
        <v>1</v>
      </c>
      <c r="AB29" s="76">
        <f t="shared" si="7"/>
        <v>0</v>
      </c>
      <c r="AC29" s="13">
        <f t="shared" si="8"/>
        <v>1</v>
      </c>
      <c r="AD29" s="77">
        <f t="shared" si="9"/>
        <v>0</v>
      </c>
      <c r="AE29" s="78">
        <f t="shared" si="3"/>
        <v>1</v>
      </c>
    </row>
    <row r="30" spans="1:31" x14ac:dyDescent="0.25">
      <c r="A30" s="119">
        <v>636740</v>
      </c>
      <c r="B30">
        <v>2015</v>
      </c>
      <c r="C30" t="s">
        <v>3175</v>
      </c>
      <c r="D30">
        <v>2013</v>
      </c>
      <c r="E30" s="57" t="s">
        <v>3163</v>
      </c>
      <c r="F30" s="71">
        <f t="shared" si="4"/>
        <v>10</v>
      </c>
      <c r="G30" t="s">
        <v>3164</v>
      </c>
      <c r="H30" s="57" t="s">
        <v>3098</v>
      </c>
      <c r="J30" s="1" t="s">
        <v>3165</v>
      </c>
      <c r="P30" s="30">
        <v>221507</v>
      </c>
      <c r="U30">
        <v>3419</v>
      </c>
      <c r="V30" s="74">
        <f t="shared" si="5"/>
        <v>224926</v>
      </c>
      <c r="W30" s="30">
        <f t="shared" si="6"/>
        <v>221507</v>
      </c>
      <c r="X30" s="75">
        <f t="shared" si="0"/>
        <v>0</v>
      </c>
      <c r="Y30" s="75">
        <f t="shared" si="1"/>
        <v>0</v>
      </c>
      <c r="AA30" s="76">
        <f t="shared" si="2"/>
        <v>0.98479944515084961</v>
      </c>
      <c r="AB30" s="76">
        <f t="shared" si="7"/>
        <v>0</v>
      </c>
      <c r="AC30" s="13">
        <f t="shared" si="8"/>
        <v>1</v>
      </c>
      <c r="AD30" s="77">
        <f t="shared" si="9"/>
        <v>1.5200554849150387E-2</v>
      </c>
      <c r="AE30" s="78">
        <f t="shared" si="3"/>
        <v>0</v>
      </c>
    </row>
    <row r="31" spans="1:31" x14ac:dyDescent="0.25">
      <c r="A31" s="119">
        <v>636741</v>
      </c>
      <c r="B31">
        <v>2015</v>
      </c>
      <c r="C31" t="s">
        <v>3175</v>
      </c>
      <c r="D31">
        <v>2013</v>
      </c>
      <c r="E31" s="57" t="s">
        <v>3163</v>
      </c>
      <c r="F31" s="71">
        <f t="shared" si="4"/>
        <v>10</v>
      </c>
      <c r="G31" t="s">
        <v>3164</v>
      </c>
      <c r="H31" s="57" t="s">
        <v>3098</v>
      </c>
      <c r="J31" s="1" t="s">
        <v>3165</v>
      </c>
      <c r="L31">
        <v>218428</v>
      </c>
      <c r="N31">
        <v>7267</v>
      </c>
      <c r="P31">
        <v>1695</v>
      </c>
      <c r="U31">
        <v>56</v>
      </c>
      <c r="V31" s="74">
        <f t="shared" si="5"/>
        <v>227446</v>
      </c>
      <c r="W31" s="30">
        <f t="shared" si="6"/>
        <v>220123</v>
      </c>
      <c r="X31" s="75">
        <f t="shared" si="0"/>
        <v>218428</v>
      </c>
      <c r="Y31" s="75">
        <f t="shared" si="1"/>
        <v>225695</v>
      </c>
      <c r="AA31" s="76">
        <f t="shared" si="2"/>
        <v>0.96780334672845425</v>
      </c>
      <c r="AB31" s="76">
        <f t="shared" si="7"/>
        <v>0.99235286084937868</v>
      </c>
      <c r="AC31" s="13">
        <f t="shared" si="8"/>
        <v>7.6471391506213182E-3</v>
      </c>
      <c r="AD31" s="77">
        <f t="shared" si="9"/>
        <v>2.4621228775181803E-4</v>
      </c>
      <c r="AE31" s="78">
        <f t="shared" si="3"/>
        <v>0.99230146935976016</v>
      </c>
    </row>
    <row r="32" spans="1:31" x14ac:dyDescent="0.25">
      <c r="A32" s="119">
        <v>220349</v>
      </c>
      <c r="B32">
        <v>2015</v>
      </c>
      <c r="C32" t="s">
        <v>3175</v>
      </c>
      <c r="D32">
        <v>2013</v>
      </c>
      <c r="E32" t="s">
        <v>3174</v>
      </c>
      <c r="F32" s="71">
        <f t="shared" si="4"/>
        <v>10</v>
      </c>
      <c r="G32" t="s">
        <v>3164</v>
      </c>
      <c r="H32" t="s">
        <v>3099</v>
      </c>
      <c r="J32" s="1" t="s">
        <v>3165</v>
      </c>
      <c r="P32" s="30">
        <v>82413</v>
      </c>
      <c r="U32">
        <v>324</v>
      </c>
      <c r="V32" s="74">
        <f t="shared" si="5"/>
        <v>82737</v>
      </c>
      <c r="W32" s="30">
        <f t="shared" si="6"/>
        <v>82413</v>
      </c>
      <c r="X32" s="75">
        <f t="shared" si="0"/>
        <v>0</v>
      </c>
      <c r="Y32" s="75">
        <f t="shared" si="1"/>
        <v>0</v>
      </c>
      <c r="AA32" s="76">
        <f t="shared" si="2"/>
        <v>0.99608397693897532</v>
      </c>
      <c r="AB32" s="76">
        <f t="shared" si="7"/>
        <v>0</v>
      </c>
      <c r="AC32" s="13">
        <f t="shared" si="8"/>
        <v>1</v>
      </c>
      <c r="AD32" s="77">
        <f t="shared" si="9"/>
        <v>3.9160230610246925E-3</v>
      </c>
      <c r="AE32" s="78">
        <f t="shared" si="3"/>
        <v>0</v>
      </c>
    </row>
    <row r="33" spans="1:31" x14ac:dyDescent="0.25">
      <c r="A33" s="119">
        <v>220352</v>
      </c>
      <c r="B33">
        <v>2015</v>
      </c>
      <c r="C33" t="s">
        <v>3175</v>
      </c>
      <c r="D33">
        <v>2013</v>
      </c>
      <c r="E33" t="s">
        <v>3174</v>
      </c>
      <c r="F33" s="71">
        <f t="shared" si="4"/>
        <v>10</v>
      </c>
      <c r="G33" t="s">
        <v>3164</v>
      </c>
      <c r="H33" t="s">
        <v>3099</v>
      </c>
      <c r="J33" s="1" t="s">
        <v>3165</v>
      </c>
      <c r="L33">
        <v>72595</v>
      </c>
      <c r="N33">
        <v>144</v>
      </c>
      <c r="V33" s="74">
        <f t="shared" si="5"/>
        <v>72739</v>
      </c>
      <c r="W33" s="30">
        <f t="shared" si="6"/>
        <v>72595</v>
      </c>
      <c r="X33" s="75">
        <f t="shared" si="0"/>
        <v>72595</v>
      </c>
      <c r="Y33" s="75">
        <f t="shared" si="1"/>
        <v>72739</v>
      </c>
      <c r="AA33" s="76">
        <f t="shared" si="2"/>
        <v>0.99802031922352519</v>
      </c>
      <c r="AB33" s="76">
        <f t="shared" si="7"/>
        <v>1</v>
      </c>
      <c r="AC33" s="13">
        <f t="shared" si="8"/>
        <v>0</v>
      </c>
      <c r="AD33" s="77">
        <f t="shared" si="9"/>
        <v>0</v>
      </c>
      <c r="AE33" s="78">
        <f t="shared" si="3"/>
        <v>1</v>
      </c>
    </row>
    <row r="34" spans="1:31" x14ac:dyDescent="0.25">
      <c r="A34" s="119">
        <v>90585</v>
      </c>
      <c r="B34">
        <v>2012</v>
      </c>
      <c r="C34" t="s">
        <v>3162</v>
      </c>
      <c r="D34">
        <v>2011</v>
      </c>
      <c r="E34" t="s">
        <v>10019</v>
      </c>
      <c r="F34" s="71">
        <f t="shared" si="4"/>
        <v>12</v>
      </c>
      <c r="H34" s="57" t="s">
        <v>3098</v>
      </c>
      <c r="J34" s="1" t="s">
        <v>3176</v>
      </c>
      <c r="L34">
        <v>154611</v>
      </c>
      <c r="N34">
        <v>3640</v>
      </c>
      <c r="U34">
        <v>4169</v>
      </c>
      <c r="V34" s="74">
        <f t="shared" si="5"/>
        <v>162420</v>
      </c>
      <c r="W34" s="30">
        <f t="shared" si="6"/>
        <v>154611</v>
      </c>
      <c r="X34" s="75">
        <f t="shared" si="0"/>
        <v>154611</v>
      </c>
      <c r="Y34" s="75">
        <f t="shared" si="1"/>
        <v>158251</v>
      </c>
      <c r="AA34" s="76">
        <f t="shared" si="2"/>
        <v>0.95192094569634278</v>
      </c>
      <c r="AB34" s="76">
        <f t="shared" si="7"/>
        <v>0.46612882571391984</v>
      </c>
      <c r="AC34" s="13">
        <f t="shared" si="8"/>
        <v>0.53387117428608022</v>
      </c>
      <c r="AD34" s="77">
        <f t="shared" si="9"/>
        <v>2.5668021179657677E-2</v>
      </c>
      <c r="AE34" s="78">
        <f t="shared" si="3"/>
        <v>0.97433197882034228</v>
      </c>
    </row>
    <row r="35" spans="1:31" x14ac:dyDescent="0.25">
      <c r="A35" s="16">
        <v>90817</v>
      </c>
      <c r="B35">
        <v>2014</v>
      </c>
      <c r="C35" t="s">
        <v>3175</v>
      </c>
      <c r="D35">
        <v>2013</v>
      </c>
      <c r="E35" t="s">
        <v>10019</v>
      </c>
      <c r="F35" s="71">
        <f t="shared" si="4"/>
        <v>10</v>
      </c>
      <c r="H35" s="57" t="s">
        <v>3098</v>
      </c>
      <c r="J35" s="1" t="s">
        <v>3176</v>
      </c>
      <c r="L35">
        <v>163114</v>
      </c>
      <c r="N35">
        <v>1561</v>
      </c>
      <c r="P35">
        <v>0</v>
      </c>
      <c r="U35">
        <v>154</v>
      </c>
      <c r="V35" s="74">
        <f t="shared" si="5"/>
        <v>164829</v>
      </c>
      <c r="W35" s="30">
        <f t="shared" si="6"/>
        <v>163114</v>
      </c>
      <c r="X35" s="75">
        <f t="shared" si="0"/>
        <v>163114</v>
      </c>
      <c r="Y35" s="75">
        <f t="shared" si="1"/>
        <v>164675</v>
      </c>
      <c r="AA35" s="76">
        <f t="shared" si="2"/>
        <v>0.98959527753004628</v>
      </c>
      <c r="AB35" s="76">
        <f t="shared" si="7"/>
        <v>0.91020408163265309</v>
      </c>
      <c r="AC35" s="13">
        <f t="shared" si="8"/>
        <v>8.9795918367346905E-2</v>
      </c>
      <c r="AD35" s="77">
        <f t="shared" si="9"/>
        <v>9.3430160954686373E-4</v>
      </c>
      <c r="AE35" s="78">
        <f t="shared" si="3"/>
        <v>0.99906569839045312</v>
      </c>
    </row>
    <row r="36" spans="1:31" x14ac:dyDescent="0.25">
      <c r="A36" s="16">
        <v>220347</v>
      </c>
      <c r="B36">
        <v>2014</v>
      </c>
      <c r="C36" t="s">
        <v>3162</v>
      </c>
      <c r="D36">
        <v>2013</v>
      </c>
      <c r="E36" t="s">
        <v>3174</v>
      </c>
      <c r="F36" s="71">
        <f t="shared" si="4"/>
        <v>10</v>
      </c>
      <c r="H36" t="s">
        <v>3099</v>
      </c>
      <c r="J36" s="1" t="s">
        <v>3165</v>
      </c>
      <c r="L36">
        <v>100063</v>
      </c>
      <c r="N36">
        <v>1404</v>
      </c>
      <c r="P36">
        <v>0</v>
      </c>
      <c r="U36">
        <v>198055</v>
      </c>
      <c r="V36" s="74">
        <f t="shared" si="5"/>
        <v>299522</v>
      </c>
      <c r="W36" s="30">
        <f t="shared" si="6"/>
        <v>100063</v>
      </c>
      <c r="X36" s="75">
        <f t="shared" si="0"/>
        <v>100063</v>
      </c>
      <c r="Y36" s="75">
        <f t="shared" si="1"/>
        <v>101467</v>
      </c>
      <c r="AA36" s="76">
        <f t="shared" si="2"/>
        <v>0.33407562716595107</v>
      </c>
      <c r="AB36" s="76">
        <f t="shared" si="7"/>
        <v>7.0390406048360813E-3</v>
      </c>
      <c r="AC36" s="13">
        <f t="shared" si="8"/>
        <v>0.99296095939516393</v>
      </c>
      <c r="AD36" s="77">
        <f t="shared" si="9"/>
        <v>0.66123690413392</v>
      </c>
      <c r="AE36" s="78">
        <f t="shared" si="3"/>
        <v>0.33876309586607994</v>
      </c>
    </row>
    <row r="37" spans="1:31" x14ac:dyDescent="0.25">
      <c r="A37" s="16">
        <v>90871</v>
      </c>
      <c r="B37">
        <v>2015</v>
      </c>
      <c r="C37" s="57" t="s">
        <v>3175</v>
      </c>
      <c r="D37">
        <v>2013</v>
      </c>
      <c r="E37" t="s">
        <v>10019</v>
      </c>
      <c r="F37" s="71">
        <f t="shared" si="4"/>
        <v>10</v>
      </c>
      <c r="H37" s="57" t="s">
        <v>3098</v>
      </c>
      <c r="I37">
        <v>20150227</v>
      </c>
      <c r="J37" t="s">
        <v>3176</v>
      </c>
      <c r="L37">
        <v>114305</v>
      </c>
      <c r="N37">
        <v>693</v>
      </c>
      <c r="P37">
        <v>462</v>
      </c>
      <c r="V37" s="74">
        <f t="shared" si="5"/>
        <v>115460</v>
      </c>
      <c r="W37" s="30">
        <f t="shared" si="6"/>
        <v>114767</v>
      </c>
      <c r="X37" s="75">
        <f t="shared" si="0"/>
        <v>114305</v>
      </c>
      <c r="Y37" s="75">
        <f t="shared" si="1"/>
        <v>114998</v>
      </c>
      <c r="AA37" s="76">
        <f t="shared" si="2"/>
        <v>0.9939979213580461</v>
      </c>
      <c r="AB37" s="76">
        <f t="shared" si="7"/>
        <v>1</v>
      </c>
      <c r="AC37" s="13">
        <f t="shared" si="8"/>
        <v>0</v>
      </c>
      <c r="AD37" s="77">
        <f t="shared" si="9"/>
        <v>0</v>
      </c>
      <c r="AE37" s="78">
        <f t="shared" si="3"/>
        <v>0.9959986142386974</v>
      </c>
    </row>
    <row r="38" spans="1:31" x14ac:dyDescent="0.25">
      <c r="A38" s="16">
        <v>90867</v>
      </c>
      <c r="B38">
        <v>2015</v>
      </c>
      <c r="C38" s="57" t="s">
        <v>3175</v>
      </c>
      <c r="D38">
        <v>2013</v>
      </c>
      <c r="E38" t="s">
        <v>10019</v>
      </c>
      <c r="F38" s="71">
        <f t="shared" si="4"/>
        <v>10</v>
      </c>
      <c r="H38" s="57" t="s">
        <v>3098</v>
      </c>
      <c r="I38">
        <v>20150227</v>
      </c>
      <c r="J38" t="s">
        <v>3176</v>
      </c>
      <c r="L38">
        <v>35491</v>
      </c>
      <c r="P38">
        <v>280</v>
      </c>
      <c r="V38" s="74">
        <f t="shared" si="5"/>
        <v>35771</v>
      </c>
      <c r="W38" s="30">
        <f t="shared" si="6"/>
        <v>35771</v>
      </c>
      <c r="X38" s="75">
        <f t="shared" si="0"/>
        <v>35491</v>
      </c>
      <c r="Y38" s="75">
        <f t="shared" ref="Y38:Y69" si="10">SUM(K38:N38)</f>
        <v>35491</v>
      </c>
      <c r="AA38" s="76">
        <f t="shared" si="2"/>
        <v>1</v>
      </c>
      <c r="AB38" s="76">
        <f t="shared" si="7"/>
        <v>0</v>
      </c>
      <c r="AC38" s="13">
        <f t="shared" si="8"/>
        <v>1</v>
      </c>
      <c r="AD38" s="77">
        <f t="shared" si="9"/>
        <v>0</v>
      </c>
      <c r="AE38" s="78">
        <f t="shared" si="3"/>
        <v>0.99217243018087276</v>
      </c>
    </row>
    <row r="39" spans="1:31" x14ac:dyDescent="0.25">
      <c r="A39" s="16">
        <v>636676</v>
      </c>
      <c r="B39">
        <v>2014</v>
      </c>
      <c r="C39" s="57" t="s">
        <v>3162</v>
      </c>
      <c r="D39">
        <v>2013</v>
      </c>
      <c r="E39" s="71" t="s">
        <v>9234</v>
      </c>
      <c r="F39" s="71">
        <f t="shared" si="4"/>
        <v>10</v>
      </c>
      <c r="H39" s="57" t="s">
        <v>3098</v>
      </c>
      <c r="I39">
        <v>20140623</v>
      </c>
      <c r="J39" t="s">
        <v>3176</v>
      </c>
      <c r="L39">
        <v>242914</v>
      </c>
      <c r="V39" s="74">
        <f t="shared" si="5"/>
        <v>242914</v>
      </c>
      <c r="W39" s="30">
        <f t="shared" si="6"/>
        <v>242914</v>
      </c>
      <c r="X39" s="75">
        <f t="shared" si="0"/>
        <v>242914</v>
      </c>
      <c r="Y39" s="75">
        <f t="shared" si="10"/>
        <v>242914</v>
      </c>
      <c r="AA39" s="76">
        <f t="shared" si="2"/>
        <v>1</v>
      </c>
      <c r="AB39" s="76">
        <f t="shared" si="7"/>
        <v>0</v>
      </c>
      <c r="AC39" s="13">
        <f t="shared" si="8"/>
        <v>1</v>
      </c>
      <c r="AD39" s="77">
        <f t="shared" si="9"/>
        <v>0</v>
      </c>
      <c r="AE39" s="78">
        <f t="shared" si="3"/>
        <v>1</v>
      </c>
    </row>
    <row r="40" spans="1:31" x14ac:dyDescent="0.25">
      <c r="A40" s="16">
        <v>90866</v>
      </c>
      <c r="B40">
        <v>2015</v>
      </c>
      <c r="C40" s="57" t="s">
        <v>3175</v>
      </c>
      <c r="D40">
        <v>2013</v>
      </c>
      <c r="E40" t="s">
        <v>10019</v>
      </c>
      <c r="F40" s="71">
        <f t="shared" si="4"/>
        <v>10</v>
      </c>
      <c r="H40" s="57" t="s">
        <v>3098</v>
      </c>
      <c r="I40">
        <v>20150227</v>
      </c>
      <c r="J40" t="s">
        <v>3176</v>
      </c>
      <c r="L40">
        <v>50191</v>
      </c>
      <c r="N40">
        <v>101</v>
      </c>
      <c r="P40">
        <v>202</v>
      </c>
      <c r="V40" s="74">
        <f t="shared" si="5"/>
        <v>50494</v>
      </c>
      <c r="W40" s="30">
        <f t="shared" si="6"/>
        <v>50393</v>
      </c>
      <c r="X40" s="75">
        <f t="shared" si="0"/>
        <v>50191</v>
      </c>
      <c r="Y40" s="75">
        <f t="shared" si="10"/>
        <v>50292</v>
      </c>
      <c r="AA40" s="76">
        <f t="shared" si="2"/>
        <v>0.9979997623480017</v>
      </c>
      <c r="AB40" s="76">
        <f t="shared" si="7"/>
        <v>1</v>
      </c>
      <c r="AC40" s="13">
        <f t="shared" si="8"/>
        <v>0</v>
      </c>
      <c r="AD40" s="77">
        <f t="shared" si="9"/>
        <v>0</v>
      </c>
      <c r="AE40" s="78">
        <f t="shared" si="3"/>
        <v>0.9959995246960035</v>
      </c>
    </row>
    <row r="41" spans="1:31" x14ac:dyDescent="0.25">
      <c r="A41" s="24">
        <v>220361</v>
      </c>
      <c r="B41">
        <v>2016</v>
      </c>
      <c r="C41" t="s">
        <v>3175</v>
      </c>
      <c r="D41">
        <v>2014</v>
      </c>
      <c r="E41" s="71" t="s">
        <v>3166</v>
      </c>
      <c r="F41" s="71">
        <f t="shared" si="4"/>
        <v>9</v>
      </c>
      <c r="G41" t="s">
        <v>3164</v>
      </c>
      <c r="H41" t="s">
        <v>3099</v>
      </c>
      <c r="J41" s="1" t="s">
        <v>3165</v>
      </c>
      <c r="L41">
        <v>0</v>
      </c>
      <c r="N41">
        <v>0</v>
      </c>
      <c r="P41">
        <v>80995</v>
      </c>
      <c r="U41">
        <v>640</v>
      </c>
      <c r="V41" s="74">
        <f t="shared" si="5"/>
        <v>81635</v>
      </c>
      <c r="W41" s="30">
        <f t="shared" si="6"/>
        <v>80995</v>
      </c>
      <c r="X41" s="75">
        <f t="shared" si="0"/>
        <v>0</v>
      </c>
      <c r="Y41" s="75">
        <f t="shared" si="10"/>
        <v>0</v>
      </c>
      <c r="AA41" s="76">
        <f t="shared" si="2"/>
        <v>0.99216022539351989</v>
      </c>
      <c r="AB41" s="76">
        <f t="shared" si="7"/>
        <v>0</v>
      </c>
      <c r="AC41" s="13">
        <f t="shared" si="8"/>
        <v>1</v>
      </c>
      <c r="AD41" s="77">
        <f t="shared" si="9"/>
        <v>7.8397746064800631E-3</v>
      </c>
      <c r="AE41" s="78">
        <f t="shared" si="3"/>
        <v>0</v>
      </c>
    </row>
    <row r="42" spans="1:31" x14ac:dyDescent="0.25">
      <c r="A42" s="24">
        <v>220362</v>
      </c>
      <c r="B42">
        <v>2016</v>
      </c>
      <c r="C42" t="s">
        <v>3175</v>
      </c>
      <c r="D42">
        <v>2014</v>
      </c>
      <c r="E42" t="s">
        <v>3174</v>
      </c>
      <c r="F42" s="71">
        <f t="shared" si="4"/>
        <v>9</v>
      </c>
      <c r="H42" t="s">
        <v>3099</v>
      </c>
      <c r="J42" s="1" t="s">
        <v>3165</v>
      </c>
      <c r="L42">
        <v>0</v>
      </c>
      <c r="N42">
        <v>0</v>
      </c>
      <c r="P42">
        <v>81524</v>
      </c>
      <c r="U42">
        <v>160</v>
      </c>
      <c r="V42" s="74">
        <f t="shared" si="5"/>
        <v>81684</v>
      </c>
      <c r="W42" s="30">
        <f t="shared" si="6"/>
        <v>81524</v>
      </c>
      <c r="X42" s="75">
        <f t="shared" si="0"/>
        <v>0</v>
      </c>
      <c r="Y42" s="75">
        <f t="shared" si="10"/>
        <v>0</v>
      </c>
      <c r="AA42" s="76">
        <f t="shared" si="2"/>
        <v>0.99804123206503115</v>
      </c>
      <c r="AB42" s="76">
        <f t="shared" si="7"/>
        <v>0</v>
      </c>
      <c r="AC42" s="13">
        <f t="shared" si="8"/>
        <v>1</v>
      </c>
      <c r="AD42" s="77">
        <f t="shared" si="9"/>
        <v>1.9587679349689045E-3</v>
      </c>
      <c r="AE42" s="78">
        <f t="shared" si="3"/>
        <v>0</v>
      </c>
    </row>
    <row r="43" spans="1:31" x14ac:dyDescent="0.25">
      <c r="A43" s="24">
        <v>220363</v>
      </c>
      <c r="B43">
        <v>2016</v>
      </c>
      <c r="C43" t="s">
        <v>3175</v>
      </c>
      <c r="D43">
        <v>2014</v>
      </c>
      <c r="E43" s="71" t="s">
        <v>3167</v>
      </c>
      <c r="F43" s="71">
        <f t="shared" si="4"/>
        <v>9</v>
      </c>
      <c r="H43" t="s">
        <v>3099</v>
      </c>
      <c r="J43" s="1" t="s">
        <v>3165</v>
      </c>
      <c r="L43">
        <v>0</v>
      </c>
      <c r="N43">
        <v>0</v>
      </c>
      <c r="P43">
        <v>91267</v>
      </c>
      <c r="U43">
        <v>1394</v>
      </c>
      <c r="V43" s="74">
        <f t="shared" si="5"/>
        <v>92661</v>
      </c>
      <c r="W43" s="30">
        <f t="shared" si="6"/>
        <v>91267</v>
      </c>
      <c r="X43" s="75">
        <f t="shared" si="0"/>
        <v>0</v>
      </c>
      <c r="Y43" s="75">
        <f t="shared" si="10"/>
        <v>0</v>
      </c>
      <c r="AA43" s="76">
        <f t="shared" si="2"/>
        <v>0.9849559145703155</v>
      </c>
      <c r="AB43" s="76">
        <f t="shared" si="7"/>
        <v>0</v>
      </c>
      <c r="AC43" s="13">
        <f t="shared" si="8"/>
        <v>1</v>
      </c>
      <c r="AD43" s="77">
        <f t="shared" si="9"/>
        <v>1.5044085429684549E-2</v>
      </c>
      <c r="AE43" s="78">
        <f t="shared" si="3"/>
        <v>0</v>
      </c>
    </row>
    <row r="44" spans="1:31" x14ac:dyDescent="0.25">
      <c r="A44" s="24">
        <v>220364</v>
      </c>
      <c r="B44">
        <v>2016</v>
      </c>
      <c r="C44" t="s">
        <v>3175</v>
      </c>
      <c r="D44">
        <v>2014</v>
      </c>
      <c r="E44" s="71" t="s">
        <v>3167</v>
      </c>
      <c r="F44" s="71">
        <f t="shared" si="4"/>
        <v>9</v>
      </c>
      <c r="H44" t="s">
        <v>3099</v>
      </c>
      <c r="J44" s="1" t="s">
        <v>3165</v>
      </c>
      <c r="L44">
        <v>70821</v>
      </c>
      <c r="N44">
        <v>135</v>
      </c>
      <c r="P44">
        <v>0</v>
      </c>
      <c r="U44">
        <v>1083</v>
      </c>
      <c r="V44" s="74">
        <f t="shared" si="5"/>
        <v>72039</v>
      </c>
      <c r="W44" s="30">
        <f t="shared" si="6"/>
        <v>70821</v>
      </c>
      <c r="X44" s="75">
        <f t="shared" si="0"/>
        <v>70821</v>
      </c>
      <c r="Y44" s="75">
        <f t="shared" si="10"/>
        <v>70956</v>
      </c>
      <c r="AA44" s="76">
        <f t="shared" si="2"/>
        <v>0.98309249156706779</v>
      </c>
      <c r="AB44" s="76">
        <f t="shared" si="7"/>
        <v>0.11083743842364532</v>
      </c>
      <c r="AC44" s="13">
        <f t="shared" si="8"/>
        <v>0.88916256157635465</v>
      </c>
      <c r="AD44" s="77">
        <f t="shared" si="9"/>
        <v>1.5033523508099779E-2</v>
      </c>
      <c r="AE44" s="78">
        <f t="shared" si="3"/>
        <v>0.98496647649190017</v>
      </c>
    </row>
    <row r="45" spans="1:31" x14ac:dyDescent="0.25">
      <c r="A45" s="24">
        <v>220365</v>
      </c>
      <c r="B45">
        <v>2016</v>
      </c>
      <c r="C45" t="s">
        <v>3175</v>
      </c>
      <c r="D45">
        <v>2014</v>
      </c>
      <c r="E45" t="s">
        <v>3174</v>
      </c>
      <c r="F45" s="71">
        <f t="shared" si="4"/>
        <v>9</v>
      </c>
      <c r="H45" t="s">
        <v>3099</v>
      </c>
      <c r="J45" s="1" t="s">
        <v>3165</v>
      </c>
      <c r="L45">
        <v>70212</v>
      </c>
      <c r="N45">
        <v>1267</v>
      </c>
      <c r="P45">
        <v>0</v>
      </c>
      <c r="U45">
        <v>421</v>
      </c>
      <c r="V45" s="74">
        <f t="shared" si="5"/>
        <v>71900</v>
      </c>
      <c r="W45" s="30">
        <f t="shared" si="6"/>
        <v>70212</v>
      </c>
      <c r="X45" s="75">
        <f t="shared" si="0"/>
        <v>70212</v>
      </c>
      <c r="Y45" s="75">
        <f t="shared" si="10"/>
        <v>71479</v>
      </c>
      <c r="AA45" s="76">
        <f t="shared" si="2"/>
        <v>0.97652294853963839</v>
      </c>
      <c r="AB45" s="76">
        <f t="shared" si="7"/>
        <v>0.75059241706161139</v>
      </c>
      <c r="AC45" s="13">
        <f t="shared" si="8"/>
        <v>0.24940758293838861</v>
      </c>
      <c r="AD45" s="77">
        <f t="shared" si="9"/>
        <v>5.8553546592489568E-3</v>
      </c>
      <c r="AE45" s="78">
        <f t="shared" si="3"/>
        <v>0.99414464534075109</v>
      </c>
    </row>
    <row r="46" spans="1:31" x14ac:dyDescent="0.25">
      <c r="A46" s="24">
        <v>220366</v>
      </c>
      <c r="B46">
        <v>2016</v>
      </c>
      <c r="C46" t="s">
        <v>3175</v>
      </c>
      <c r="D46">
        <v>2014</v>
      </c>
      <c r="E46" s="71" t="s">
        <v>3166</v>
      </c>
      <c r="F46" s="71">
        <f t="shared" si="4"/>
        <v>9</v>
      </c>
      <c r="G46" t="s">
        <v>3164</v>
      </c>
      <c r="H46" t="s">
        <v>3099</v>
      </c>
      <c r="J46" s="1" t="s">
        <v>3165</v>
      </c>
      <c r="L46">
        <v>71112</v>
      </c>
      <c r="N46">
        <v>141</v>
      </c>
      <c r="P46">
        <v>0</v>
      </c>
      <c r="U46">
        <v>563</v>
      </c>
      <c r="V46" s="74">
        <f t="shared" si="5"/>
        <v>71816</v>
      </c>
      <c r="W46" s="30">
        <f t="shared" si="6"/>
        <v>71112</v>
      </c>
      <c r="X46" s="75">
        <f t="shared" si="0"/>
        <v>71112</v>
      </c>
      <c r="Y46" s="75">
        <f t="shared" si="10"/>
        <v>71253</v>
      </c>
      <c r="AA46" s="76">
        <f t="shared" si="2"/>
        <v>0.99019717054695333</v>
      </c>
      <c r="AB46" s="76">
        <f t="shared" si="7"/>
        <v>0.20028409090909091</v>
      </c>
      <c r="AC46" s="13">
        <f t="shared" si="8"/>
        <v>0.79971590909090906</v>
      </c>
      <c r="AD46" s="77">
        <f t="shared" si="9"/>
        <v>7.8394786677063611E-3</v>
      </c>
      <c r="AE46" s="78">
        <f t="shared" si="3"/>
        <v>0.9921605213322936</v>
      </c>
    </row>
    <row r="47" spans="1:31" x14ac:dyDescent="0.25">
      <c r="A47" s="24">
        <v>636885</v>
      </c>
      <c r="B47">
        <v>2016</v>
      </c>
      <c r="C47" t="s">
        <v>3175</v>
      </c>
      <c r="D47">
        <v>2014</v>
      </c>
      <c r="E47" s="57" t="s">
        <v>3163</v>
      </c>
      <c r="F47" s="71">
        <f t="shared" si="4"/>
        <v>9</v>
      </c>
      <c r="H47" s="57" t="s">
        <v>3098</v>
      </c>
      <c r="J47" s="1" t="s">
        <v>3165</v>
      </c>
      <c r="L47">
        <v>0</v>
      </c>
      <c r="N47">
        <v>0</v>
      </c>
      <c r="P47">
        <v>231744</v>
      </c>
      <c r="U47">
        <v>8559</v>
      </c>
      <c r="V47" s="74">
        <f t="shared" si="5"/>
        <v>240303</v>
      </c>
      <c r="W47" s="30">
        <f t="shared" si="6"/>
        <v>231744</v>
      </c>
      <c r="X47" s="75">
        <f t="shared" si="0"/>
        <v>0</v>
      </c>
      <c r="Y47" s="75">
        <f t="shared" si="10"/>
        <v>0</v>
      </c>
      <c r="AA47" s="76">
        <f t="shared" si="2"/>
        <v>0.96438246713524178</v>
      </c>
      <c r="AB47" s="76">
        <f t="shared" si="7"/>
        <v>0</v>
      </c>
      <c r="AC47" s="13">
        <f t="shared" si="8"/>
        <v>1</v>
      </c>
      <c r="AD47" s="77">
        <f t="shared" si="9"/>
        <v>3.5617532864758245E-2</v>
      </c>
      <c r="AE47" s="78">
        <f t="shared" si="3"/>
        <v>0</v>
      </c>
    </row>
    <row r="48" spans="1:31" x14ac:dyDescent="0.25">
      <c r="A48" s="24">
        <v>636886</v>
      </c>
      <c r="B48">
        <v>2016</v>
      </c>
      <c r="C48" t="s">
        <v>3175</v>
      </c>
      <c r="D48">
        <v>2014</v>
      </c>
      <c r="E48" s="57" t="s">
        <v>3163</v>
      </c>
      <c r="F48" s="71">
        <f t="shared" si="4"/>
        <v>9</v>
      </c>
      <c r="H48" s="57" t="s">
        <v>3098</v>
      </c>
      <c r="J48" s="1" t="s">
        <v>3165</v>
      </c>
      <c r="L48">
        <v>238940</v>
      </c>
      <c r="N48">
        <v>6744</v>
      </c>
      <c r="P48">
        <v>661</v>
      </c>
      <c r="U48">
        <v>529</v>
      </c>
      <c r="V48" s="74">
        <f t="shared" si="5"/>
        <v>246874</v>
      </c>
      <c r="W48" s="30">
        <f t="shared" si="6"/>
        <v>239601</v>
      </c>
      <c r="X48" s="75">
        <f t="shared" si="0"/>
        <v>238940</v>
      </c>
      <c r="Y48" s="75">
        <f t="shared" si="10"/>
        <v>245684</v>
      </c>
      <c r="AA48" s="76">
        <f t="shared" si="2"/>
        <v>0.97053962750228862</v>
      </c>
      <c r="AB48" s="76">
        <f t="shared" si="7"/>
        <v>0.92726522755396668</v>
      </c>
      <c r="AC48" s="13">
        <f t="shared" si="8"/>
        <v>7.2734772446033324E-2</v>
      </c>
      <c r="AD48" s="77">
        <f t="shared" si="9"/>
        <v>2.1427934897964144E-3</v>
      </c>
      <c r="AE48" s="78">
        <f t="shared" si="3"/>
        <v>0.99517972731028781</v>
      </c>
    </row>
    <row r="49" spans="1:31" x14ac:dyDescent="0.25">
      <c r="A49" s="16">
        <v>90888</v>
      </c>
      <c r="B49">
        <v>2015</v>
      </c>
      <c r="C49" t="s">
        <v>3162</v>
      </c>
      <c r="D49">
        <v>2014</v>
      </c>
      <c r="E49" t="s">
        <v>3177</v>
      </c>
      <c r="F49" s="71">
        <f t="shared" si="4"/>
        <v>9</v>
      </c>
      <c r="H49" t="s">
        <v>3099</v>
      </c>
      <c r="J49" s="1" t="s">
        <v>3165</v>
      </c>
      <c r="L49">
        <v>244342</v>
      </c>
      <c r="N49">
        <v>801047</v>
      </c>
      <c r="P49">
        <v>268</v>
      </c>
      <c r="U49">
        <v>1111</v>
      </c>
      <c r="V49" s="74">
        <f t="shared" si="5"/>
        <v>1046768</v>
      </c>
      <c r="W49" s="30">
        <f t="shared" si="6"/>
        <v>244610</v>
      </c>
      <c r="X49" s="75">
        <f t="shared" si="0"/>
        <v>244342</v>
      </c>
      <c r="Y49" s="75">
        <f t="shared" si="10"/>
        <v>1045389</v>
      </c>
      <c r="AA49" s="76">
        <f t="shared" si="2"/>
        <v>0.23368119774391269</v>
      </c>
      <c r="AB49" s="76">
        <f t="shared" si="7"/>
        <v>0.99861498607506249</v>
      </c>
      <c r="AC49" s="13">
        <f t="shared" si="8"/>
        <v>1.385013924937506E-3</v>
      </c>
      <c r="AD49" s="77">
        <f t="shared" si="9"/>
        <v>1.0613622120660929E-3</v>
      </c>
      <c r="AE49" s="78">
        <f t="shared" si="3"/>
        <v>0.99868261161976679</v>
      </c>
    </row>
    <row r="50" spans="1:31" x14ac:dyDescent="0.25">
      <c r="A50" s="16">
        <v>220227</v>
      </c>
      <c r="B50">
        <v>2015</v>
      </c>
      <c r="C50" t="s">
        <v>3162</v>
      </c>
      <c r="D50">
        <v>2014</v>
      </c>
      <c r="E50" t="s">
        <v>3170</v>
      </c>
      <c r="F50" s="71">
        <f t="shared" si="4"/>
        <v>9</v>
      </c>
      <c r="H50" t="s">
        <v>3099</v>
      </c>
      <c r="J50" s="1" t="s">
        <v>3165</v>
      </c>
      <c r="L50">
        <v>0</v>
      </c>
      <c r="N50">
        <v>0</v>
      </c>
      <c r="P50">
        <v>103380</v>
      </c>
      <c r="U50">
        <v>58302</v>
      </c>
      <c r="V50" s="74">
        <f t="shared" si="5"/>
        <v>161682</v>
      </c>
      <c r="W50" s="30">
        <f t="shared" si="6"/>
        <v>103380</v>
      </c>
      <c r="X50" s="75">
        <f t="shared" si="0"/>
        <v>0</v>
      </c>
      <c r="Y50" s="75">
        <f t="shared" si="10"/>
        <v>0</v>
      </c>
      <c r="AA50" s="76">
        <f t="shared" si="2"/>
        <v>0.63940327309162426</v>
      </c>
      <c r="AB50" s="76">
        <f t="shared" si="7"/>
        <v>0</v>
      </c>
      <c r="AC50" s="13">
        <f t="shared" si="8"/>
        <v>1</v>
      </c>
      <c r="AD50" s="77">
        <f t="shared" si="9"/>
        <v>0.36059672690837569</v>
      </c>
      <c r="AE50" s="78">
        <f t="shared" si="3"/>
        <v>0</v>
      </c>
    </row>
    <row r="51" spans="1:31" x14ac:dyDescent="0.25">
      <c r="A51" s="16">
        <v>220228</v>
      </c>
      <c r="B51">
        <v>2015</v>
      </c>
      <c r="C51" t="s">
        <v>3162</v>
      </c>
      <c r="D51">
        <v>2014</v>
      </c>
      <c r="E51" t="s">
        <v>3170</v>
      </c>
      <c r="F51" s="71">
        <f t="shared" si="4"/>
        <v>9</v>
      </c>
      <c r="H51" t="s">
        <v>3099</v>
      </c>
      <c r="J51" s="1" t="s">
        <v>3165</v>
      </c>
      <c r="L51">
        <v>101234</v>
      </c>
      <c r="N51">
        <v>1499</v>
      </c>
      <c r="P51">
        <v>0</v>
      </c>
      <c r="U51">
        <v>58100</v>
      </c>
      <c r="V51" s="74">
        <f t="shared" si="5"/>
        <v>160833</v>
      </c>
      <c r="W51" s="30">
        <f t="shared" si="6"/>
        <v>101234</v>
      </c>
      <c r="X51" s="75">
        <f t="shared" si="0"/>
        <v>101234</v>
      </c>
      <c r="Y51" s="75">
        <f t="shared" si="10"/>
        <v>102733</v>
      </c>
      <c r="AA51" s="76">
        <f t="shared" si="2"/>
        <v>0.62943550142072835</v>
      </c>
      <c r="AB51" s="76">
        <f t="shared" si="7"/>
        <v>2.51514287152469E-2</v>
      </c>
      <c r="AC51" s="13">
        <f t="shared" si="8"/>
        <v>0.97484857128475311</v>
      </c>
      <c r="AD51" s="77">
        <f t="shared" si="9"/>
        <v>0.36124427200885389</v>
      </c>
      <c r="AE51" s="78">
        <f t="shared" si="3"/>
        <v>0.63875572799114611</v>
      </c>
    </row>
    <row r="52" spans="1:31" x14ac:dyDescent="0.25">
      <c r="A52" s="16">
        <v>220229</v>
      </c>
      <c r="B52">
        <v>2015</v>
      </c>
      <c r="C52" t="s">
        <v>3162</v>
      </c>
      <c r="D52">
        <v>2014</v>
      </c>
      <c r="E52" t="s">
        <v>3171</v>
      </c>
      <c r="F52" s="71">
        <f t="shared" si="4"/>
        <v>9</v>
      </c>
      <c r="H52" t="s">
        <v>3099</v>
      </c>
      <c r="J52" s="1" t="s">
        <v>3165</v>
      </c>
      <c r="L52">
        <v>101549</v>
      </c>
      <c r="N52">
        <v>890</v>
      </c>
      <c r="P52">
        <v>0</v>
      </c>
      <c r="U52">
        <v>59167</v>
      </c>
      <c r="V52" s="74">
        <f t="shared" si="5"/>
        <v>161606</v>
      </c>
      <c r="W52" s="30">
        <f t="shared" si="6"/>
        <v>101549</v>
      </c>
      <c r="X52" s="75">
        <f t="shared" si="0"/>
        <v>101549</v>
      </c>
      <c r="Y52" s="75">
        <f t="shared" si="10"/>
        <v>102439</v>
      </c>
      <c r="AA52" s="76">
        <f t="shared" si="2"/>
        <v>0.62837394651188694</v>
      </c>
      <c r="AB52" s="76">
        <f t="shared" si="7"/>
        <v>1.4819255041044341E-2</v>
      </c>
      <c r="AC52" s="13">
        <f t="shared" si="8"/>
        <v>0.98518074495895569</v>
      </c>
      <c r="AD52" s="77">
        <f t="shared" si="9"/>
        <v>0.36611883222157593</v>
      </c>
      <c r="AE52" s="78">
        <f t="shared" si="3"/>
        <v>0.63388116777842407</v>
      </c>
    </row>
    <row r="53" spans="1:31" x14ac:dyDescent="0.25">
      <c r="A53" s="16">
        <v>220230</v>
      </c>
      <c r="B53">
        <v>2015</v>
      </c>
      <c r="C53" t="s">
        <v>3162</v>
      </c>
      <c r="D53">
        <v>2014</v>
      </c>
      <c r="E53" t="s">
        <v>3171</v>
      </c>
      <c r="F53" s="71">
        <f t="shared" si="4"/>
        <v>9</v>
      </c>
      <c r="H53" t="s">
        <v>3099</v>
      </c>
      <c r="J53" s="1" t="s">
        <v>3165</v>
      </c>
      <c r="L53">
        <v>0</v>
      </c>
      <c r="N53">
        <v>0</v>
      </c>
      <c r="P53">
        <v>102539</v>
      </c>
      <c r="U53">
        <v>59367</v>
      </c>
      <c r="V53" s="74">
        <f t="shared" si="5"/>
        <v>161906</v>
      </c>
      <c r="W53" s="30">
        <f t="shared" si="6"/>
        <v>102539</v>
      </c>
      <c r="X53" s="75">
        <f t="shared" si="0"/>
        <v>0</v>
      </c>
      <c r="Y53" s="75">
        <f t="shared" si="10"/>
        <v>0</v>
      </c>
      <c r="AA53" s="76">
        <f t="shared" si="2"/>
        <v>0.6333242745790767</v>
      </c>
      <c r="AB53" s="76">
        <f t="shared" si="7"/>
        <v>0</v>
      </c>
      <c r="AC53" s="13">
        <f t="shared" si="8"/>
        <v>1</v>
      </c>
      <c r="AD53" s="77">
        <f t="shared" si="9"/>
        <v>0.36667572542092325</v>
      </c>
      <c r="AE53" s="78">
        <f t="shared" si="3"/>
        <v>0</v>
      </c>
    </row>
    <row r="54" spans="1:31" x14ac:dyDescent="0.25">
      <c r="A54" s="16">
        <v>220245</v>
      </c>
      <c r="B54">
        <v>2015</v>
      </c>
      <c r="C54" t="s">
        <v>3162</v>
      </c>
      <c r="D54">
        <v>2014</v>
      </c>
      <c r="E54" t="s">
        <v>3079</v>
      </c>
      <c r="F54" s="71">
        <f t="shared" si="4"/>
        <v>9</v>
      </c>
      <c r="H54" t="s">
        <v>3099</v>
      </c>
      <c r="J54" s="1" t="s">
        <v>3165</v>
      </c>
      <c r="L54">
        <v>102279</v>
      </c>
      <c r="N54">
        <v>503</v>
      </c>
      <c r="P54">
        <v>1810</v>
      </c>
      <c r="U54">
        <v>77123</v>
      </c>
      <c r="V54" s="74">
        <f t="shared" si="5"/>
        <v>181715</v>
      </c>
      <c r="W54" s="30">
        <f t="shared" si="6"/>
        <v>104089</v>
      </c>
      <c r="X54" s="75">
        <f t="shared" si="0"/>
        <v>102279</v>
      </c>
      <c r="Y54" s="75">
        <f t="shared" si="10"/>
        <v>102782</v>
      </c>
      <c r="AA54" s="76">
        <f t="shared" si="2"/>
        <v>0.57281457226976307</v>
      </c>
      <c r="AB54" s="76">
        <f t="shared" si="7"/>
        <v>6.4797876999974236E-3</v>
      </c>
      <c r="AC54" s="13">
        <f t="shared" si="8"/>
        <v>0.99352021230000254</v>
      </c>
      <c r="AD54" s="77">
        <f t="shared" si="9"/>
        <v>0.42441735685001236</v>
      </c>
      <c r="AE54" s="78">
        <f t="shared" si="3"/>
        <v>0.56562199047959716</v>
      </c>
    </row>
    <row r="55" spans="1:31" x14ac:dyDescent="0.25">
      <c r="A55" s="16">
        <v>220246</v>
      </c>
      <c r="B55">
        <v>2015</v>
      </c>
      <c r="C55" t="s">
        <v>3162</v>
      </c>
      <c r="D55">
        <v>2014</v>
      </c>
      <c r="E55" t="s">
        <v>3079</v>
      </c>
      <c r="F55" s="71">
        <f t="shared" si="4"/>
        <v>9</v>
      </c>
      <c r="H55" t="s">
        <v>3099</v>
      </c>
      <c r="J55" s="1" t="s">
        <v>3165</v>
      </c>
      <c r="L55">
        <v>101866</v>
      </c>
      <c r="N55">
        <v>479</v>
      </c>
      <c r="P55">
        <v>2045</v>
      </c>
      <c r="U55">
        <v>24953</v>
      </c>
      <c r="V55" s="74">
        <f t="shared" si="5"/>
        <v>129343</v>
      </c>
      <c r="W55" s="30">
        <f t="shared" si="6"/>
        <v>103911</v>
      </c>
      <c r="X55" s="75">
        <f t="shared" si="0"/>
        <v>101866</v>
      </c>
      <c r="Y55" s="75">
        <f t="shared" si="10"/>
        <v>102345</v>
      </c>
      <c r="AA55" s="76">
        <f t="shared" si="2"/>
        <v>0.80337552090178832</v>
      </c>
      <c r="AB55" s="76">
        <f t="shared" si="7"/>
        <v>1.8834539163258886E-2</v>
      </c>
      <c r="AC55" s="13">
        <f t="shared" si="8"/>
        <v>0.98116546083674117</v>
      </c>
      <c r="AD55" s="77">
        <f t="shared" si="9"/>
        <v>0.1929211476461811</v>
      </c>
      <c r="AE55" s="78">
        <f t="shared" si="3"/>
        <v>0.79126817840934571</v>
      </c>
    </row>
    <row r="56" spans="1:31" x14ac:dyDescent="0.25">
      <c r="A56" s="16">
        <v>220248</v>
      </c>
      <c r="B56">
        <v>2015</v>
      </c>
      <c r="C56" t="s">
        <v>3162</v>
      </c>
      <c r="D56">
        <v>2014</v>
      </c>
      <c r="E56" t="s">
        <v>3079</v>
      </c>
      <c r="F56" s="71">
        <f t="shared" si="4"/>
        <v>9</v>
      </c>
      <c r="H56" t="s">
        <v>3099</v>
      </c>
      <c r="J56" s="1" t="s">
        <v>3165</v>
      </c>
      <c r="L56">
        <v>0</v>
      </c>
      <c r="N56">
        <v>0</v>
      </c>
      <c r="P56">
        <v>200997</v>
      </c>
      <c r="U56">
        <v>156619</v>
      </c>
      <c r="V56" s="74">
        <f t="shared" si="5"/>
        <v>357616</v>
      </c>
      <c r="W56" s="30">
        <f t="shared" si="6"/>
        <v>200997</v>
      </c>
      <c r="X56" s="75">
        <f t="shared" si="0"/>
        <v>0</v>
      </c>
      <c r="Y56" s="75">
        <f t="shared" si="10"/>
        <v>0</v>
      </c>
      <c r="AA56" s="76">
        <f t="shared" si="2"/>
        <v>0.56204700013422215</v>
      </c>
      <c r="AB56" s="76">
        <f t="shared" si="7"/>
        <v>0</v>
      </c>
      <c r="AC56" s="13">
        <f t="shared" si="8"/>
        <v>1</v>
      </c>
      <c r="AD56" s="77">
        <f t="shared" si="9"/>
        <v>0.43795299986577779</v>
      </c>
      <c r="AE56" s="78">
        <f t="shared" si="3"/>
        <v>0</v>
      </c>
    </row>
    <row r="57" spans="1:31" x14ac:dyDescent="0.25">
      <c r="A57" s="16">
        <v>220354</v>
      </c>
      <c r="B57">
        <v>2015</v>
      </c>
      <c r="C57" t="s">
        <v>3162</v>
      </c>
      <c r="D57">
        <v>2014</v>
      </c>
      <c r="E57" s="71" t="s">
        <v>3167</v>
      </c>
      <c r="F57" s="71">
        <f t="shared" si="4"/>
        <v>9</v>
      </c>
      <c r="H57" t="s">
        <v>3099</v>
      </c>
      <c r="J57" s="1" t="s">
        <v>3165</v>
      </c>
      <c r="L57">
        <v>0</v>
      </c>
      <c r="N57">
        <v>17161</v>
      </c>
      <c r="P57">
        <v>96612</v>
      </c>
      <c r="U57">
        <v>220490</v>
      </c>
      <c r="V57" s="74">
        <f t="shared" si="5"/>
        <v>334263</v>
      </c>
      <c r="W57" s="30">
        <f t="shared" si="6"/>
        <v>96612</v>
      </c>
      <c r="X57" s="75">
        <f t="shared" si="0"/>
        <v>0</v>
      </c>
      <c r="Y57" s="75">
        <f t="shared" si="10"/>
        <v>17161</v>
      </c>
      <c r="AA57" s="76">
        <f t="shared" si="2"/>
        <v>0.2890298956211127</v>
      </c>
      <c r="AB57" s="76">
        <f t="shared" si="7"/>
        <v>7.2210931155349656E-2</v>
      </c>
      <c r="AC57" s="13">
        <f t="shared" si="8"/>
        <v>0.9277890688446504</v>
      </c>
      <c r="AD57" s="77">
        <f t="shared" si="9"/>
        <v>0.6596302911180717</v>
      </c>
      <c r="AE57" s="78">
        <f t="shared" si="3"/>
        <v>5.1339813260815582E-2</v>
      </c>
    </row>
    <row r="58" spans="1:31" x14ac:dyDescent="0.25">
      <c r="A58" s="16">
        <v>220355</v>
      </c>
      <c r="B58">
        <v>2015</v>
      </c>
      <c r="C58" t="s">
        <v>3162</v>
      </c>
      <c r="D58">
        <v>2014</v>
      </c>
      <c r="E58" s="71" t="s">
        <v>3167</v>
      </c>
      <c r="F58" s="71">
        <f t="shared" si="4"/>
        <v>9</v>
      </c>
      <c r="H58" t="s">
        <v>3099</v>
      </c>
      <c r="J58" s="1" t="s">
        <v>3165</v>
      </c>
      <c r="L58">
        <v>95493</v>
      </c>
      <c r="N58">
        <v>6312</v>
      </c>
      <c r="P58">
        <v>0</v>
      </c>
      <c r="U58">
        <v>102311</v>
      </c>
      <c r="V58" s="74">
        <f t="shared" si="5"/>
        <v>204116</v>
      </c>
      <c r="W58" s="30">
        <f t="shared" si="6"/>
        <v>95493</v>
      </c>
      <c r="X58" s="75">
        <f t="shared" si="0"/>
        <v>95493</v>
      </c>
      <c r="Y58" s="75">
        <f t="shared" si="10"/>
        <v>101805</v>
      </c>
      <c r="AA58" s="76">
        <f t="shared" si="2"/>
        <v>0.46783691626330126</v>
      </c>
      <c r="AB58" s="76">
        <f t="shared" si="7"/>
        <v>5.8109240216160485E-2</v>
      </c>
      <c r="AC58" s="13">
        <f t="shared" si="8"/>
        <v>0.94189075978383952</v>
      </c>
      <c r="AD58" s="77">
        <f t="shared" si="9"/>
        <v>0.50123949126967016</v>
      </c>
      <c r="AE58" s="78">
        <f t="shared" si="3"/>
        <v>0.49876050873032979</v>
      </c>
    </row>
    <row r="59" spans="1:31" x14ac:dyDescent="0.25">
      <c r="A59" s="16">
        <v>220356</v>
      </c>
      <c r="B59">
        <v>2015</v>
      </c>
      <c r="C59" t="s">
        <v>3162</v>
      </c>
      <c r="D59">
        <v>2014</v>
      </c>
      <c r="E59" s="71" t="s">
        <v>3166</v>
      </c>
      <c r="F59" s="71">
        <f t="shared" si="4"/>
        <v>9</v>
      </c>
      <c r="G59" t="s">
        <v>3164</v>
      </c>
      <c r="H59" t="s">
        <v>3099</v>
      </c>
      <c r="J59" s="1" t="s">
        <v>3165</v>
      </c>
      <c r="L59">
        <v>0</v>
      </c>
      <c r="N59">
        <v>28759</v>
      </c>
      <c r="P59">
        <v>94575</v>
      </c>
      <c r="U59">
        <v>219163</v>
      </c>
      <c r="V59" s="74">
        <f t="shared" si="5"/>
        <v>342497</v>
      </c>
      <c r="W59" s="30">
        <f t="shared" si="6"/>
        <v>94575</v>
      </c>
      <c r="X59" s="75">
        <f t="shared" si="0"/>
        <v>0</v>
      </c>
      <c r="Y59" s="75">
        <f t="shared" si="10"/>
        <v>28759</v>
      </c>
      <c r="AA59" s="76">
        <f t="shared" si="2"/>
        <v>0.27613380555158146</v>
      </c>
      <c r="AB59" s="76">
        <f t="shared" si="7"/>
        <v>0.11600019360928034</v>
      </c>
      <c r="AC59" s="13">
        <f t="shared" si="8"/>
        <v>0.88399980639071962</v>
      </c>
      <c r="AD59" s="77">
        <f t="shared" si="9"/>
        <v>0.63989757574518902</v>
      </c>
      <c r="AE59" s="78">
        <f t="shared" si="3"/>
        <v>8.3968618703229511E-2</v>
      </c>
    </row>
    <row r="60" spans="1:31" x14ac:dyDescent="0.25">
      <c r="A60" s="16">
        <v>220357</v>
      </c>
      <c r="B60">
        <v>2015</v>
      </c>
      <c r="C60" t="s">
        <v>3162</v>
      </c>
      <c r="D60">
        <v>2014</v>
      </c>
      <c r="E60" s="71" t="s">
        <v>3166</v>
      </c>
      <c r="F60" s="71">
        <f t="shared" si="4"/>
        <v>9</v>
      </c>
      <c r="G60" t="s">
        <v>3164</v>
      </c>
      <c r="H60" t="s">
        <v>3099</v>
      </c>
      <c r="J60" s="1" t="s">
        <v>3165</v>
      </c>
      <c r="L60">
        <v>95796</v>
      </c>
      <c r="N60">
        <v>6332</v>
      </c>
      <c r="P60">
        <v>0</v>
      </c>
      <c r="U60">
        <v>102866</v>
      </c>
      <c r="V60" s="74">
        <f t="shared" si="5"/>
        <v>204994</v>
      </c>
      <c r="W60" s="30">
        <f t="shared" si="6"/>
        <v>95796</v>
      </c>
      <c r="X60" s="75">
        <f t="shared" si="0"/>
        <v>95796</v>
      </c>
      <c r="Y60" s="75">
        <f t="shared" si="10"/>
        <v>102128</v>
      </c>
      <c r="AA60" s="76">
        <f t="shared" si="2"/>
        <v>0.4673112383777086</v>
      </c>
      <c r="AB60" s="76">
        <f t="shared" si="7"/>
        <v>5.7986410007509294E-2</v>
      </c>
      <c r="AC60" s="13">
        <f t="shared" si="8"/>
        <v>0.94201358999249074</v>
      </c>
      <c r="AD60" s="77">
        <f t="shared" si="9"/>
        <v>0.50180005268446881</v>
      </c>
      <c r="AE60" s="78">
        <f t="shared" si="3"/>
        <v>0.49819994731553119</v>
      </c>
    </row>
    <row r="61" spans="1:31" x14ac:dyDescent="0.25">
      <c r="A61" s="16">
        <v>220358</v>
      </c>
      <c r="B61">
        <v>2015</v>
      </c>
      <c r="C61" t="s">
        <v>3162</v>
      </c>
      <c r="D61">
        <v>2014</v>
      </c>
      <c r="E61" t="s">
        <v>3174</v>
      </c>
      <c r="F61" s="71">
        <f t="shared" si="4"/>
        <v>9</v>
      </c>
      <c r="H61" t="s">
        <v>3099</v>
      </c>
      <c r="J61" s="1" t="s">
        <v>3165</v>
      </c>
      <c r="L61">
        <v>0</v>
      </c>
      <c r="N61">
        <v>1084</v>
      </c>
      <c r="P61">
        <v>96274</v>
      </c>
      <c r="U61">
        <v>111340</v>
      </c>
      <c r="V61" s="74">
        <f t="shared" si="5"/>
        <v>208698</v>
      </c>
      <c r="W61" s="30">
        <f t="shared" si="6"/>
        <v>96274</v>
      </c>
      <c r="X61" s="75">
        <f t="shared" si="0"/>
        <v>0</v>
      </c>
      <c r="Y61" s="75">
        <f t="shared" si="10"/>
        <v>1084</v>
      </c>
      <c r="AA61" s="76">
        <f t="shared" si="2"/>
        <v>0.46130772695473843</v>
      </c>
      <c r="AB61" s="76">
        <f t="shared" si="7"/>
        <v>9.6420693090443314E-3</v>
      </c>
      <c r="AC61" s="13">
        <f t="shared" si="8"/>
        <v>0.99035793069095568</v>
      </c>
      <c r="AD61" s="77">
        <f t="shared" si="9"/>
        <v>0.53349816481231249</v>
      </c>
      <c r="AE61" s="78">
        <f t="shared" si="3"/>
        <v>5.1941082329490457E-3</v>
      </c>
    </row>
    <row r="62" spans="1:31" x14ac:dyDescent="0.25">
      <c r="A62" s="16">
        <v>220359</v>
      </c>
      <c r="B62">
        <v>2015</v>
      </c>
      <c r="C62" t="s">
        <v>3162</v>
      </c>
      <c r="D62">
        <v>2014</v>
      </c>
      <c r="E62" t="s">
        <v>3174</v>
      </c>
      <c r="F62" s="71">
        <f t="shared" si="4"/>
        <v>9</v>
      </c>
      <c r="H62" t="s">
        <v>3099</v>
      </c>
      <c r="J62" s="1" t="s">
        <v>3165</v>
      </c>
      <c r="L62">
        <v>97130</v>
      </c>
      <c r="N62">
        <v>4897</v>
      </c>
      <c r="P62">
        <v>0</v>
      </c>
      <c r="U62">
        <v>87285</v>
      </c>
      <c r="V62" s="74">
        <f t="shared" si="5"/>
        <v>189312</v>
      </c>
      <c r="W62" s="30">
        <f t="shared" si="6"/>
        <v>97130</v>
      </c>
      <c r="X62" s="75">
        <f t="shared" si="0"/>
        <v>97130</v>
      </c>
      <c r="Y62" s="75">
        <f t="shared" si="10"/>
        <v>102027</v>
      </c>
      <c r="AA62" s="76">
        <f t="shared" si="2"/>
        <v>0.51306837390128468</v>
      </c>
      <c r="AB62" s="76">
        <f t="shared" si="7"/>
        <v>5.3123169382308912E-2</v>
      </c>
      <c r="AC62" s="13">
        <f t="shared" si="8"/>
        <v>0.94687683061769112</v>
      </c>
      <c r="AD62" s="77">
        <f t="shared" si="9"/>
        <v>0.46106427484787016</v>
      </c>
      <c r="AE62" s="78">
        <f t="shared" si="3"/>
        <v>0.53893572515212984</v>
      </c>
    </row>
    <row r="63" spans="1:31" x14ac:dyDescent="0.25">
      <c r="A63" s="16">
        <v>220360</v>
      </c>
      <c r="B63">
        <v>2015</v>
      </c>
      <c r="C63" t="s">
        <v>3162</v>
      </c>
      <c r="D63">
        <v>2014</v>
      </c>
      <c r="E63" s="71" t="s">
        <v>3167</v>
      </c>
      <c r="F63" s="71">
        <f t="shared" si="4"/>
        <v>9</v>
      </c>
      <c r="H63" t="s">
        <v>3099</v>
      </c>
      <c r="J63" s="1" t="s">
        <v>3165</v>
      </c>
      <c r="L63">
        <v>208078</v>
      </c>
      <c r="N63">
        <v>7238</v>
      </c>
      <c r="P63">
        <v>0</v>
      </c>
      <c r="U63">
        <v>3274</v>
      </c>
      <c r="V63" s="74">
        <f t="shared" si="5"/>
        <v>218590</v>
      </c>
      <c r="W63" s="30">
        <f t="shared" si="6"/>
        <v>208078</v>
      </c>
      <c r="X63" s="75">
        <f t="shared" si="0"/>
        <v>208078</v>
      </c>
      <c r="Y63" s="75">
        <f t="shared" si="10"/>
        <v>215316</v>
      </c>
      <c r="AA63" s="76">
        <f t="shared" si="2"/>
        <v>0.95190996843405462</v>
      </c>
      <c r="AB63" s="76">
        <f t="shared" si="7"/>
        <v>0.68854642313546421</v>
      </c>
      <c r="AC63" s="13">
        <f t="shared" si="8"/>
        <v>0.31145357686453579</v>
      </c>
      <c r="AD63" s="77">
        <f t="shared" si="9"/>
        <v>1.4977812342742119E-2</v>
      </c>
      <c r="AE63" s="78">
        <f t="shared" si="3"/>
        <v>0.98502218765725791</v>
      </c>
    </row>
    <row r="64" spans="1:31" x14ac:dyDescent="0.25">
      <c r="A64" s="16">
        <v>636882</v>
      </c>
      <c r="B64">
        <v>2015</v>
      </c>
      <c r="C64" t="s">
        <v>3162</v>
      </c>
      <c r="D64">
        <v>2014</v>
      </c>
      <c r="E64" s="57" t="s">
        <v>3163</v>
      </c>
      <c r="F64" s="71">
        <f t="shared" si="4"/>
        <v>9</v>
      </c>
      <c r="H64" s="57" t="s">
        <v>3098</v>
      </c>
      <c r="J64" s="1" t="s">
        <v>3165</v>
      </c>
      <c r="L64">
        <v>188831</v>
      </c>
      <c r="N64">
        <v>14039</v>
      </c>
      <c r="P64">
        <v>1389</v>
      </c>
      <c r="U64">
        <v>103</v>
      </c>
      <c r="V64" s="74">
        <f t="shared" si="5"/>
        <v>204362</v>
      </c>
      <c r="W64" s="30">
        <f t="shared" si="6"/>
        <v>190220</v>
      </c>
      <c r="X64" s="75">
        <f t="shared" si="0"/>
        <v>188831</v>
      </c>
      <c r="Y64" s="75">
        <f t="shared" si="10"/>
        <v>202870</v>
      </c>
      <c r="AA64" s="76">
        <f t="shared" si="2"/>
        <v>0.93079926796566881</v>
      </c>
      <c r="AB64" s="76">
        <f t="shared" si="7"/>
        <v>0.99271673030688734</v>
      </c>
      <c r="AC64" s="13">
        <f t="shared" si="8"/>
        <v>7.2832696931126595E-3</v>
      </c>
      <c r="AD64" s="77">
        <f t="shared" si="9"/>
        <v>5.0400759436685879E-4</v>
      </c>
      <c r="AE64" s="78">
        <f t="shared" si="3"/>
        <v>0.99269922979810332</v>
      </c>
    </row>
    <row r="65" spans="1:31" x14ac:dyDescent="0.25">
      <c r="A65" s="16">
        <v>636883</v>
      </c>
      <c r="B65">
        <v>2015</v>
      </c>
      <c r="C65" t="s">
        <v>3162</v>
      </c>
      <c r="D65">
        <v>2014</v>
      </c>
      <c r="E65" s="23" t="s">
        <v>3168</v>
      </c>
      <c r="F65" s="71">
        <f t="shared" si="4"/>
        <v>9</v>
      </c>
      <c r="H65" t="s">
        <v>3099</v>
      </c>
      <c r="J65" s="1" t="s">
        <v>3165</v>
      </c>
      <c r="L65">
        <v>199938</v>
      </c>
      <c r="N65">
        <v>7541</v>
      </c>
      <c r="P65">
        <v>222</v>
      </c>
      <c r="U65">
        <v>248400</v>
      </c>
      <c r="V65" s="74">
        <f t="shared" si="5"/>
        <v>456101</v>
      </c>
      <c r="W65" s="30">
        <f t="shared" si="6"/>
        <v>200160</v>
      </c>
      <c r="X65" s="75">
        <f t="shared" si="0"/>
        <v>199938</v>
      </c>
      <c r="Y65" s="75">
        <f t="shared" si="10"/>
        <v>207479</v>
      </c>
      <c r="AA65" s="76">
        <f t="shared" si="2"/>
        <v>0.43885016695863416</v>
      </c>
      <c r="AB65" s="76">
        <f t="shared" si="7"/>
        <v>2.9463821740166679E-2</v>
      </c>
      <c r="AC65" s="13">
        <f t="shared" si="8"/>
        <v>0.97053617825983329</v>
      </c>
      <c r="AD65" s="77">
        <f t="shared" si="9"/>
        <v>0.54461621439111074</v>
      </c>
      <c r="AE65" s="78">
        <f t="shared" si="3"/>
        <v>0.4548970513110035</v>
      </c>
    </row>
    <row r="66" spans="1:31" x14ac:dyDescent="0.25">
      <c r="A66" s="120">
        <v>220247</v>
      </c>
      <c r="B66" s="71">
        <v>2015</v>
      </c>
      <c r="C66" s="57" t="s">
        <v>3162</v>
      </c>
      <c r="D66" s="57">
        <v>2014</v>
      </c>
      <c r="E66" s="57" t="s">
        <v>3079</v>
      </c>
      <c r="F66" s="71">
        <f t="shared" si="4"/>
        <v>9</v>
      </c>
      <c r="G66" s="57" t="s">
        <v>3164</v>
      </c>
      <c r="H66" t="s">
        <v>3099</v>
      </c>
      <c r="I66" s="1">
        <v>42153</v>
      </c>
      <c r="J66" s="84" t="s">
        <v>3165</v>
      </c>
      <c r="P66">
        <v>203450</v>
      </c>
      <c r="U66">
        <v>50290</v>
      </c>
      <c r="V66" s="74">
        <f t="shared" si="5"/>
        <v>253740</v>
      </c>
      <c r="W66" s="30">
        <f t="shared" si="6"/>
        <v>203450</v>
      </c>
      <c r="X66" s="75">
        <f t="shared" si="0"/>
        <v>0</v>
      </c>
      <c r="Y66" s="75">
        <f t="shared" si="10"/>
        <v>0</v>
      </c>
      <c r="AA66" s="76">
        <f t="shared" si="2"/>
        <v>0.80180499724127063</v>
      </c>
      <c r="AB66" s="76">
        <f t="shared" si="7"/>
        <v>0</v>
      </c>
      <c r="AC66" s="13">
        <f t="shared" si="8"/>
        <v>1</v>
      </c>
      <c r="AD66" s="77">
        <f t="shared" si="9"/>
        <v>0.19819500275872942</v>
      </c>
      <c r="AE66" s="78">
        <f t="shared" si="3"/>
        <v>0</v>
      </c>
    </row>
    <row r="67" spans="1:31" x14ac:dyDescent="0.25">
      <c r="A67" s="16">
        <v>190432</v>
      </c>
      <c r="B67">
        <v>2016</v>
      </c>
      <c r="C67" s="57" t="s">
        <v>3175</v>
      </c>
      <c r="D67">
        <v>2014</v>
      </c>
      <c r="E67" t="s">
        <v>3178</v>
      </c>
      <c r="F67" s="71">
        <f t="shared" si="4"/>
        <v>9</v>
      </c>
      <c r="H67" s="57" t="s">
        <v>3098</v>
      </c>
      <c r="I67">
        <v>20160315</v>
      </c>
      <c r="J67" t="s">
        <v>3176</v>
      </c>
      <c r="K67">
        <v>33176</v>
      </c>
      <c r="N67">
        <v>1921</v>
      </c>
      <c r="V67" s="74">
        <f t="shared" si="5"/>
        <v>35097</v>
      </c>
      <c r="W67" s="30">
        <f t="shared" si="6"/>
        <v>33176</v>
      </c>
      <c r="X67" s="75">
        <f t="shared" si="0"/>
        <v>33176</v>
      </c>
      <c r="Y67" s="75">
        <f t="shared" si="10"/>
        <v>35097</v>
      </c>
      <c r="AA67" s="76">
        <f t="shared" si="2"/>
        <v>0.94526597714904403</v>
      </c>
      <c r="AB67" s="76">
        <f t="shared" si="7"/>
        <v>1</v>
      </c>
      <c r="AC67" s="13">
        <f t="shared" si="8"/>
        <v>0</v>
      </c>
      <c r="AD67" s="77">
        <f t="shared" si="9"/>
        <v>0</v>
      </c>
      <c r="AE67" s="78">
        <f t="shared" si="3"/>
        <v>1</v>
      </c>
    </row>
    <row r="68" spans="1:31" x14ac:dyDescent="0.25">
      <c r="A68" s="16">
        <v>90944</v>
      </c>
      <c r="B68">
        <v>2016</v>
      </c>
      <c r="C68" s="57" t="s">
        <v>3175</v>
      </c>
      <c r="D68">
        <v>2014</v>
      </c>
      <c r="E68" t="s">
        <v>10019</v>
      </c>
      <c r="F68" s="71">
        <f t="shared" si="4"/>
        <v>9</v>
      </c>
      <c r="H68" s="57" t="s">
        <v>3098</v>
      </c>
      <c r="I68">
        <v>20160301</v>
      </c>
      <c r="J68" t="s">
        <v>3176</v>
      </c>
      <c r="L68">
        <v>479481</v>
      </c>
      <c r="N68">
        <v>3545</v>
      </c>
      <c r="P68">
        <v>4431</v>
      </c>
      <c r="V68" s="74">
        <f t="shared" si="5"/>
        <v>487457</v>
      </c>
      <c r="W68" s="30">
        <f t="shared" si="6"/>
        <v>483912</v>
      </c>
      <c r="X68" s="75">
        <f t="shared" si="0"/>
        <v>479481</v>
      </c>
      <c r="Y68" s="75">
        <f t="shared" si="10"/>
        <v>483026</v>
      </c>
      <c r="AA68" s="76">
        <f t="shared" si="2"/>
        <v>0.99272756366202553</v>
      </c>
      <c r="AB68" s="76">
        <f t="shared" si="7"/>
        <v>1</v>
      </c>
      <c r="AC68" s="13">
        <f t="shared" si="8"/>
        <v>0</v>
      </c>
      <c r="AD68" s="77">
        <f t="shared" si="9"/>
        <v>0</v>
      </c>
      <c r="AE68" s="78">
        <f t="shared" si="3"/>
        <v>0.99090996744328219</v>
      </c>
    </row>
    <row r="69" spans="1:31" x14ac:dyDescent="0.25">
      <c r="A69" s="16">
        <v>90945</v>
      </c>
      <c r="B69">
        <v>2016</v>
      </c>
      <c r="C69" s="57" t="s">
        <v>3175</v>
      </c>
      <c r="D69">
        <v>2014</v>
      </c>
      <c r="E69" t="s">
        <v>10019</v>
      </c>
      <c r="F69" s="71">
        <f t="shared" si="4"/>
        <v>9</v>
      </c>
      <c r="H69" s="57" t="s">
        <v>3098</v>
      </c>
      <c r="I69">
        <v>20160321</v>
      </c>
      <c r="J69" t="s">
        <v>3176</v>
      </c>
      <c r="L69">
        <v>227783</v>
      </c>
      <c r="N69">
        <v>1256</v>
      </c>
      <c r="P69">
        <v>1256</v>
      </c>
      <c r="U69">
        <v>419</v>
      </c>
      <c r="V69" s="74">
        <f t="shared" si="5"/>
        <v>230714</v>
      </c>
      <c r="W69" s="30">
        <f t="shared" si="6"/>
        <v>229039</v>
      </c>
      <c r="X69" s="75">
        <f t="shared" si="0"/>
        <v>227783</v>
      </c>
      <c r="Y69" s="75">
        <f t="shared" si="10"/>
        <v>229039</v>
      </c>
      <c r="AA69" s="76">
        <f t="shared" si="2"/>
        <v>0.99273992908969544</v>
      </c>
      <c r="AB69" s="76">
        <f t="shared" si="7"/>
        <v>0.74985074626865666</v>
      </c>
      <c r="AC69" s="13">
        <f t="shared" si="8"/>
        <v>0.25014925373134334</v>
      </c>
      <c r="AD69" s="77">
        <f t="shared" si="9"/>
        <v>1.816101320249313E-3</v>
      </c>
      <c r="AE69" s="78">
        <f t="shared" si="3"/>
        <v>0.99273992908969544</v>
      </c>
    </row>
    <row r="70" spans="1:31" x14ac:dyDescent="0.25">
      <c r="A70" s="119">
        <v>90946</v>
      </c>
      <c r="B70">
        <v>2016</v>
      </c>
      <c r="C70" s="57" t="s">
        <v>3175</v>
      </c>
      <c r="D70" s="57">
        <v>2014</v>
      </c>
      <c r="E70" t="s">
        <v>10019</v>
      </c>
      <c r="F70" s="71">
        <f t="shared" si="4"/>
        <v>9</v>
      </c>
      <c r="H70" s="57" t="s">
        <v>3098</v>
      </c>
      <c r="J70" s="1" t="s">
        <v>3176</v>
      </c>
      <c r="P70" s="57">
        <v>106112</v>
      </c>
      <c r="U70" s="57">
        <v>193</v>
      </c>
      <c r="V70" s="74">
        <f t="shared" si="5"/>
        <v>106305</v>
      </c>
      <c r="W70" s="30">
        <f t="shared" si="6"/>
        <v>106112</v>
      </c>
      <c r="X70" s="75">
        <f t="shared" ref="X70:X133" si="11">SUM(K70:L70)</f>
        <v>0</v>
      </c>
      <c r="Y70" s="75">
        <f t="shared" ref="Y70:Y98" si="12">SUM(K70:N70)</f>
        <v>0</v>
      </c>
      <c r="AA70" s="76">
        <f t="shared" ref="AA70:AA133" si="13">W70/V70</f>
        <v>0.99818446921593529</v>
      </c>
      <c r="AB70" s="76">
        <f t="shared" si="7"/>
        <v>0</v>
      </c>
      <c r="AC70" s="13">
        <f t="shared" si="8"/>
        <v>1</v>
      </c>
      <c r="AD70" s="77">
        <f t="shared" si="9"/>
        <v>1.8155307840647195E-3</v>
      </c>
      <c r="AE70" s="78">
        <f t="shared" ref="AE70:AE133" si="14">(K70+L70+M70+N70)/V70</f>
        <v>0</v>
      </c>
    </row>
    <row r="71" spans="1:31" x14ac:dyDescent="0.25">
      <c r="A71" s="16">
        <v>637038</v>
      </c>
      <c r="B71">
        <v>2016</v>
      </c>
      <c r="C71" t="s">
        <v>3162</v>
      </c>
      <c r="D71">
        <v>2015</v>
      </c>
      <c r="E71" s="57" t="s">
        <v>3163</v>
      </c>
      <c r="F71" s="71">
        <f t="shared" ref="F71:F134" si="15">$B$2-D71</f>
        <v>8</v>
      </c>
      <c r="H71" s="57" t="s">
        <v>3098</v>
      </c>
      <c r="J71" s="1" t="s">
        <v>3165</v>
      </c>
      <c r="L71">
        <v>187799</v>
      </c>
      <c r="N71">
        <v>12250</v>
      </c>
      <c r="P71">
        <v>964</v>
      </c>
      <c r="U71">
        <v>1447</v>
      </c>
      <c r="V71" s="74">
        <f t="shared" si="5"/>
        <v>202460</v>
      </c>
      <c r="W71" s="30">
        <f t="shared" si="6"/>
        <v>188763</v>
      </c>
      <c r="X71" s="75">
        <f t="shared" si="11"/>
        <v>187799</v>
      </c>
      <c r="Y71" s="75">
        <f t="shared" si="12"/>
        <v>200049</v>
      </c>
      <c r="AA71" s="76">
        <f t="shared" si="13"/>
        <v>0.93234713029734273</v>
      </c>
      <c r="AB71" s="76">
        <f t="shared" si="7"/>
        <v>0.89435642841498142</v>
      </c>
      <c r="AC71" s="13">
        <f t="shared" si="8"/>
        <v>0.10564357158501858</v>
      </c>
      <c r="AD71" s="77">
        <f t="shared" si="9"/>
        <v>7.1470907833646154E-3</v>
      </c>
      <c r="AE71" s="78">
        <f t="shared" si="14"/>
        <v>0.98809147485923143</v>
      </c>
    </row>
    <row r="72" spans="1:31" x14ac:dyDescent="0.25">
      <c r="A72" s="16">
        <v>220371</v>
      </c>
      <c r="B72">
        <v>2016</v>
      </c>
      <c r="C72" t="s">
        <v>3162</v>
      </c>
      <c r="D72">
        <v>2015</v>
      </c>
      <c r="E72" t="s">
        <v>3174</v>
      </c>
      <c r="F72" s="71">
        <f t="shared" si="15"/>
        <v>8</v>
      </c>
      <c r="H72" t="s">
        <v>3099</v>
      </c>
      <c r="J72" s="1" t="s">
        <v>3165</v>
      </c>
      <c r="L72">
        <v>0</v>
      </c>
      <c r="N72">
        <v>0</v>
      </c>
      <c r="P72">
        <v>99175</v>
      </c>
      <c r="U72">
        <v>98928</v>
      </c>
      <c r="V72" s="74">
        <f t="shared" si="5"/>
        <v>198103</v>
      </c>
      <c r="W72" s="30">
        <f t="shared" si="6"/>
        <v>99175</v>
      </c>
      <c r="X72" s="75">
        <f t="shared" si="11"/>
        <v>0</v>
      </c>
      <c r="Y72" s="75">
        <f t="shared" si="12"/>
        <v>0</v>
      </c>
      <c r="AA72" s="76">
        <f t="shared" si="13"/>
        <v>0.5006234130729974</v>
      </c>
      <c r="AB72" s="76">
        <f t="shared" si="7"/>
        <v>0</v>
      </c>
      <c r="AC72" s="13">
        <f t="shared" si="8"/>
        <v>1</v>
      </c>
      <c r="AD72" s="77">
        <f t="shared" si="9"/>
        <v>0.4993765869270026</v>
      </c>
      <c r="AE72" s="78">
        <f t="shared" si="14"/>
        <v>0</v>
      </c>
    </row>
    <row r="73" spans="1:31" x14ac:dyDescent="0.25">
      <c r="A73" s="16">
        <v>220372</v>
      </c>
      <c r="B73">
        <v>2016</v>
      </c>
      <c r="C73" t="s">
        <v>3162</v>
      </c>
      <c r="D73">
        <v>2015</v>
      </c>
      <c r="E73" t="s">
        <v>3174</v>
      </c>
      <c r="F73" s="71">
        <f t="shared" si="15"/>
        <v>8</v>
      </c>
      <c r="H73" t="s">
        <v>3099</v>
      </c>
      <c r="J73" s="1" t="s">
        <v>3165</v>
      </c>
      <c r="L73">
        <v>98913</v>
      </c>
      <c r="N73">
        <v>1798</v>
      </c>
      <c r="P73">
        <v>1199</v>
      </c>
      <c r="U73">
        <v>98073</v>
      </c>
      <c r="V73" s="74">
        <f t="shared" ref="V73:V136" si="16">SUM(K73:U73)</f>
        <v>199983</v>
      </c>
      <c r="W73" s="30">
        <f t="shared" ref="W73:W136" si="17">K73+L73+O73+P73+Q73+S73</f>
        <v>100112</v>
      </c>
      <c r="X73" s="75">
        <f t="shared" si="11"/>
        <v>98913</v>
      </c>
      <c r="Y73" s="75">
        <f t="shared" si="12"/>
        <v>100711</v>
      </c>
      <c r="AA73" s="76">
        <f t="shared" si="13"/>
        <v>0.50060255121685349</v>
      </c>
      <c r="AB73" s="76">
        <f t="shared" ref="AB73:AB136" si="18">IF(M73+N73=0,0,((M73+N73)/(M73+N73+T73+U73)))</f>
        <v>1.8003224159165325E-2</v>
      </c>
      <c r="AC73" s="13">
        <f t="shared" ref="AC73:AC136" si="19">1-AB73</f>
        <v>0.98199677584083467</v>
      </c>
      <c r="AD73" s="77">
        <f t="shared" ref="AD73:AD136" si="20">U73/V73</f>
        <v>0.49040668456818831</v>
      </c>
      <c r="AE73" s="78">
        <f t="shared" si="14"/>
        <v>0.50359780581349411</v>
      </c>
    </row>
    <row r="74" spans="1:31" x14ac:dyDescent="0.25">
      <c r="A74" s="16">
        <v>220369</v>
      </c>
      <c r="B74">
        <v>2016</v>
      </c>
      <c r="C74" t="s">
        <v>3162</v>
      </c>
      <c r="D74">
        <v>2015</v>
      </c>
      <c r="E74" s="71" t="s">
        <v>3166</v>
      </c>
      <c r="F74" s="71">
        <f t="shared" si="15"/>
        <v>8</v>
      </c>
      <c r="G74" t="s">
        <v>3164</v>
      </c>
      <c r="H74" t="s">
        <v>3099</v>
      </c>
      <c r="J74" s="1" t="s">
        <v>3165</v>
      </c>
      <c r="L74">
        <v>0</v>
      </c>
      <c r="N74">
        <v>0</v>
      </c>
      <c r="P74">
        <v>100349</v>
      </c>
      <c r="U74">
        <v>199392</v>
      </c>
      <c r="V74" s="74">
        <f t="shared" si="16"/>
        <v>299741</v>
      </c>
      <c r="W74" s="30">
        <f t="shared" si="17"/>
        <v>100349</v>
      </c>
      <c r="X74" s="75">
        <f t="shared" si="11"/>
        <v>0</v>
      </c>
      <c r="Y74" s="75">
        <f t="shared" si="12"/>
        <v>0</v>
      </c>
      <c r="AA74" s="76">
        <f t="shared" si="13"/>
        <v>0.33478569831954919</v>
      </c>
      <c r="AB74" s="76">
        <f t="shared" si="18"/>
        <v>0</v>
      </c>
      <c r="AC74" s="13">
        <f t="shared" si="19"/>
        <v>1</v>
      </c>
      <c r="AD74" s="77">
        <f t="shared" si="20"/>
        <v>0.66521430168045081</v>
      </c>
      <c r="AE74" s="78">
        <f t="shared" si="14"/>
        <v>0</v>
      </c>
    </row>
    <row r="75" spans="1:31" x14ac:dyDescent="0.25">
      <c r="A75" s="16">
        <v>220370</v>
      </c>
      <c r="B75">
        <v>2016</v>
      </c>
      <c r="C75" t="s">
        <v>3162</v>
      </c>
      <c r="D75">
        <v>2015</v>
      </c>
      <c r="E75" s="71" t="s">
        <v>3166</v>
      </c>
      <c r="F75" s="71">
        <f t="shared" si="15"/>
        <v>8</v>
      </c>
      <c r="G75" t="s">
        <v>3164</v>
      </c>
      <c r="H75" t="s">
        <v>3099</v>
      </c>
      <c r="J75" s="1" t="s">
        <v>3165</v>
      </c>
      <c r="L75">
        <v>98974</v>
      </c>
      <c r="N75">
        <v>1420</v>
      </c>
      <c r="P75">
        <v>1011</v>
      </c>
      <c r="U75">
        <v>99593</v>
      </c>
      <c r="V75" s="74">
        <f t="shared" si="16"/>
        <v>200998</v>
      </c>
      <c r="W75" s="30">
        <f t="shared" si="17"/>
        <v>99985</v>
      </c>
      <c r="X75" s="75">
        <f t="shared" si="11"/>
        <v>98974</v>
      </c>
      <c r="Y75" s="75">
        <f t="shared" si="12"/>
        <v>100394</v>
      </c>
      <c r="AA75" s="76">
        <f t="shared" si="13"/>
        <v>0.49744276062448384</v>
      </c>
      <c r="AB75" s="76">
        <f t="shared" si="18"/>
        <v>1.4057596546979101E-2</v>
      </c>
      <c r="AC75" s="13">
        <f t="shared" si="19"/>
        <v>0.98594240345302087</v>
      </c>
      <c r="AD75" s="77">
        <f t="shared" si="20"/>
        <v>0.49549249246261157</v>
      </c>
      <c r="AE75" s="78">
        <f t="shared" si="14"/>
        <v>0.49947760674235564</v>
      </c>
    </row>
    <row r="76" spans="1:31" x14ac:dyDescent="0.25">
      <c r="A76" s="16">
        <v>220367</v>
      </c>
      <c r="B76">
        <v>2016</v>
      </c>
      <c r="C76" t="s">
        <v>3162</v>
      </c>
      <c r="D76">
        <v>2015</v>
      </c>
      <c r="E76" s="71" t="s">
        <v>3167</v>
      </c>
      <c r="F76" s="71">
        <f t="shared" si="15"/>
        <v>8</v>
      </c>
      <c r="H76" t="s">
        <v>3099</v>
      </c>
      <c r="J76" s="1" t="s">
        <v>3165</v>
      </c>
      <c r="L76">
        <v>0</v>
      </c>
      <c r="N76">
        <v>0</v>
      </c>
      <c r="P76">
        <v>100540</v>
      </c>
      <c r="U76">
        <v>202711</v>
      </c>
      <c r="V76" s="74">
        <f t="shared" si="16"/>
        <v>303251</v>
      </c>
      <c r="W76" s="30">
        <f t="shared" si="17"/>
        <v>100540</v>
      </c>
      <c r="X76" s="75">
        <f t="shared" si="11"/>
        <v>0</v>
      </c>
      <c r="Y76" s="75">
        <f t="shared" si="12"/>
        <v>0</v>
      </c>
      <c r="AA76" s="76">
        <f t="shared" si="13"/>
        <v>0.33154053902542779</v>
      </c>
      <c r="AB76" s="76">
        <f t="shared" si="18"/>
        <v>0</v>
      </c>
      <c r="AC76" s="13">
        <f t="shared" si="19"/>
        <v>1</v>
      </c>
      <c r="AD76" s="77">
        <f t="shared" si="20"/>
        <v>0.66845946097457221</v>
      </c>
      <c r="AE76" s="78">
        <f t="shared" si="14"/>
        <v>0</v>
      </c>
    </row>
    <row r="77" spans="1:31" x14ac:dyDescent="0.25">
      <c r="A77" s="16">
        <v>220368</v>
      </c>
      <c r="B77">
        <v>2016</v>
      </c>
      <c r="C77" t="s">
        <v>3162</v>
      </c>
      <c r="D77">
        <v>2015</v>
      </c>
      <c r="E77" s="71" t="s">
        <v>3167</v>
      </c>
      <c r="F77" s="71">
        <f t="shared" si="15"/>
        <v>8</v>
      </c>
      <c r="H77" t="s">
        <v>3099</v>
      </c>
      <c r="J77" s="1" t="s">
        <v>3165</v>
      </c>
      <c r="L77">
        <v>99210</v>
      </c>
      <c r="N77">
        <v>1793</v>
      </c>
      <c r="P77">
        <v>598</v>
      </c>
      <c r="U77">
        <v>104383</v>
      </c>
      <c r="V77" s="74">
        <f t="shared" si="16"/>
        <v>205984</v>
      </c>
      <c r="W77" s="30">
        <f t="shared" si="17"/>
        <v>99808</v>
      </c>
      <c r="X77" s="75">
        <f t="shared" si="11"/>
        <v>99210</v>
      </c>
      <c r="Y77" s="75">
        <f t="shared" si="12"/>
        <v>101003</v>
      </c>
      <c r="AA77" s="76">
        <f t="shared" si="13"/>
        <v>0.4845424887369893</v>
      </c>
      <c r="AB77" s="76">
        <f t="shared" si="18"/>
        <v>1.688705545509343E-2</v>
      </c>
      <c r="AC77" s="13">
        <f t="shared" si="19"/>
        <v>0.98311294454490661</v>
      </c>
      <c r="AD77" s="77">
        <f t="shared" si="20"/>
        <v>0.50675295168556778</v>
      </c>
      <c r="AE77" s="78">
        <f t="shared" si="14"/>
        <v>0.49034391020661799</v>
      </c>
    </row>
    <row r="78" spans="1:31" x14ac:dyDescent="0.25">
      <c r="A78" s="16">
        <v>220373</v>
      </c>
      <c r="B78">
        <v>2016</v>
      </c>
      <c r="C78" t="s">
        <v>3162</v>
      </c>
      <c r="D78">
        <v>2015</v>
      </c>
      <c r="E78" s="71" t="s">
        <v>3167</v>
      </c>
      <c r="F78" s="71">
        <f t="shared" si="15"/>
        <v>8</v>
      </c>
      <c r="H78" t="s">
        <v>3099</v>
      </c>
      <c r="J78" s="1" t="s">
        <v>3165</v>
      </c>
      <c r="L78">
        <v>193377</v>
      </c>
      <c r="N78">
        <v>1100</v>
      </c>
      <c r="P78">
        <v>4480</v>
      </c>
      <c r="U78">
        <v>26</v>
      </c>
      <c r="V78" s="74">
        <f t="shared" si="16"/>
        <v>198983</v>
      </c>
      <c r="W78" s="30">
        <f t="shared" si="17"/>
        <v>197857</v>
      </c>
      <c r="X78" s="75">
        <f t="shared" si="11"/>
        <v>193377</v>
      </c>
      <c r="Y78" s="75">
        <f t="shared" si="12"/>
        <v>194477</v>
      </c>
      <c r="AA78" s="76">
        <f t="shared" si="13"/>
        <v>0.99434122512978496</v>
      </c>
      <c r="AB78" s="76">
        <f t="shared" si="18"/>
        <v>0.9769094138543517</v>
      </c>
      <c r="AC78" s="13">
        <f t="shared" si="19"/>
        <v>2.3090586145648295E-2</v>
      </c>
      <c r="AD78" s="77">
        <f t="shared" si="20"/>
        <v>1.3066442861953031E-4</v>
      </c>
      <c r="AE78" s="78">
        <f t="shared" si="14"/>
        <v>0.977354849409246</v>
      </c>
    </row>
    <row r="79" spans="1:31" x14ac:dyDescent="0.25">
      <c r="A79" s="16">
        <v>637037</v>
      </c>
      <c r="B79">
        <v>2016</v>
      </c>
      <c r="C79" t="s">
        <v>3162</v>
      </c>
      <c r="D79">
        <v>2015</v>
      </c>
      <c r="E79" s="23" t="s">
        <v>3168</v>
      </c>
      <c r="F79" s="71">
        <f t="shared" si="15"/>
        <v>8</v>
      </c>
      <c r="H79" t="s">
        <v>3099</v>
      </c>
      <c r="J79" s="1" t="s">
        <v>3165</v>
      </c>
      <c r="L79">
        <v>199619</v>
      </c>
      <c r="N79">
        <v>7993</v>
      </c>
      <c r="P79">
        <v>426</v>
      </c>
      <c r="U79">
        <v>221850</v>
      </c>
      <c r="V79" s="74">
        <f t="shared" si="16"/>
        <v>429888</v>
      </c>
      <c r="W79" s="30">
        <f t="shared" si="17"/>
        <v>200045</v>
      </c>
      <c r="X79" s="75">
        <f t="shared" si="11"/>
        <v>199619</v>
      </c>
      <c r="Y79" s="75">
        <f t="shared" si="12"/>
        <v>207612</v>
      </c>
      <c r="AA79" s="76">
        <f t="shared" si="13"/>
        <v>0.4653421356260235</v>
      </c>
      <c r="AB79" s="76">
        <f t="shared" si="18"/>
        <v>3.4775912253146711E-2</v>
      </c>
      <c r="AC79" s="13">
        <f t="shared" si="19"/>
        <v>0.96522408774685331</v>
      </c>
      <c r="AD79" s="77">
        <f t="shared" si="20"/>
        <v>0.51606464939705221</v>
      </c>
      <c r="AE79" s="78">
        <f t="shared" si="14"/>
        <v>0.48294439481911566</v>
      </c>
    </row>
    <row r="80" spans="1:31" x14ac:dyDescent="0.25">
      <c r="A80" s="16">
        <v>220255</v>
      </c>
      <c r="B80">
        <v>2016</v>
      </c>
      <c r="C80" t="s">
        <v>3162</v>
      </c>
      <c r="D80">
        <v>2015</v>
      </c>
      <c r="E80" t="s">
        <v>3079</v>
      </c>
      <c r="F80" s="71">
        <f t="shared" si="15"/>
        <v>8</v>
      </c>
      <c r="H80" t="s">
        <v>3099</v>
      </c>
      <c r="J80" s="1" t="s">
        <v>3165</v>
      </c>
      <c r="L80">
        <v>0</v>
      </c>
      <c r="N80">
        <v>0</v>
      </c>
      <c r="P80">
        <v>201269</v>
      </c>
      <c r="U80">
        <v>165851</v>
      </c>
      <c r="V80" s="74">
        <f t="shared" si="16"/>
        <v>367120</v>
      </c>
      <c r="W80" s="30">
        <f t="shared" si="17"/>
        <v>201269</v>
      </c>
      <c r="X80" s="75">
        <f t="shared" si="11"/>
        <v>0</v>
      </c>
      <c r="Y80" s="75">
        <f t="shared" si="12"/>
        <v>0</v>
      </c>
      <c r="AA80" s="76">
        <f t="shared" si="13"/>
        <v>0.54823763347134447</v>
      </c>
      <c r="AB80" s="76">
        <f t="shared" si="18"/>
        <v>0</v>
      </c>
      <c r="AC80" s="13">
        <f t="shared" si="19"/>
        <v>1</v>
      </c>
      <c r="AD80" s="77">
        <f t="shared" si="20"/>
        <v>0.45176236652865548</v>
      </c>
      <c r="AE80" s="78">
        <f t="shared" si="14"/>
        <v>0</v>
      </c>
    </row>
    <row r="81" spans="1:31" x14ac:dyDescent="0.25">
      <c r="A81" s="16">
        <v>220254</v>
      </c>
      <c r="B81">
        <v>2016</v>
      </c>
      <c r="C81" t="s">
        <v>3162</v>
      </c>
      <c r="D81">
        <v>2015</v>
      </c>
      <c r="E81" t="s">
        <v>3079</v>
      </c>
      <c r="F81" s="71">
        <f t="shared" si="15"/>
        <v>8</v>
      </c>
      <c r="H81" t="s">
        <v>3099</v>
      </c>
      <c r="J81" s="1" t="s">
        <v>3165</v>
      </c>
      <c r="L81">
        <v>101505</v>
      </c>
      <c r="N81">
        <v>1034</v>
      </c>
      <c r="P81">
        <v>2946</v>
      </c>
      <c r="U81">
        <v>164819</v>
      </c>
      <c r="V81" s="74">
        <f t="shared" si="16"/>
        <v>270304</v>
      </c>
      <c r="W81" s="30">
        <f t="shared" si="17"/>
        <v>104451</v>
      </c>
      <c r="X81" s="75">
        <f t="shared" si="11"/>
        <v>101505</v>
      </c>
      <c r="Y81" s="75">
        <f t="shared" si="12"/>
        <v>102539</v>
      </c>
      <c r="AA81" s="76">
        <f t="shared" si="13"/>
        <v>0.38642047472475433</v>
      </c>
      <c r="AB81" s="76">
        <f t="shared" si="18"/>
        <v>6.2344365190861789E-3</v>
      </c>
      <c r="AC81" s="13">
        <f t="shared" si="19"/>
        <v>0.99376556348091383</v>
      </c>
      <c r="AD81" s="77">
        <f t="shared" si="20"/>
        <v>0.60975420267550606</v>
      </c>
      <c r="AE81" s="78">
        <f t="shared" si="14"/>
        <v>0.37934695749970404</v>
      </c>
    </row>
    <row r="82" spans="1:31" x14ac:dyDescent="0.25">
      <c r="A82" s="16">
        <v>220251</v>
      </c>
      <c r="B82">
        <v>2016</v>
      </c>
      <c r="C82" t="s">
        <v>3162</v>
      </c>
      <c r="D82">
        <v>2015</v>
      </c>
      <c r="E82" t="s">
        <v>3079</v>
      </c>
      <c r="F82" s="71">
        <f t="shared" si="15"/>
        <v>8</v>
      </c>
      <c r="H82" t="s">
        <v>3099</v>
      </c>
      <c r="J82" s="1" t="s">
        <v>3165</v>
      </c>
      <c r="L82">
        <v>0</v>
      </c>
      <c r="N82">
        <v>0</v>
      </c>
      <c r="P82">
        <v>106506</v>
      </c>
      <c r="U82">
        <v>4960</v>
      </c>
      <c r="V82" s="74">
        <f t="shared" si="16"/>
        <v>111466</v>
      </c>
      <c r="W82" s="30">
        <f t="shared" si="17"/>
        <v>106506</v>
      </c>
      <c r="X82" s="75">
        <f t="shared" si="11"/>
        <v>0</v>
      </c>
      <c r="Y82" s="75">
        <f t="shared" si="12"/>
        <v>0</v>
      </c>
      <c r="AA82" s="76">
        <f t="shared" si="13"/>
        <v>0.95550212620888886</v>
      </c>
      <c r="AB82" s="76">
        <f t="shared" si="18"/>
        <v>0</v>
      </c>
      <c r="AC82" s="13">
        <f t="shared" si="19"/>
        <v>1</v>
      </c>
      <c r="AD82" s="77">
        <f t="shared" si="20"/>
        <v>4.4497873791111191E-2</v>
      </c>
      <c r="AE82" s="78">
        <f t="shared" si="14"/>
        <v>0</v>
      </c>
    </row>
    <row r="83" spans="1:31" x14ac:dyDescent="0.25">
      <c r="A83" s="16">
        <v>220250</v>
      </c>
      <c r="B83">
        <v>2016</v>
      </c>
      <c r="C83" t="s">
        <v>3162</v>
      </c>
      <c r="D83">
        <v>2015</v>
      </c>
      <c r="E83" t="s">
        <v>3079</v>
      </c>
      <c r="F83" s="71">
        <f t="shared" si="15"/>
        <v>8</v>
      </c>
      <c r="H83" t="s">
        <v>3099</v>
      </c>
      <c r="J83" s="1" t="s">
        <v>3165</v>
      </c>
      <c r="L83">
        <v>0</v>
      </c>
      <c r="N83">
        <v>0</v>
      </c>
      <c r="P83">
        <v>95713</v>
      </c>
      <c r="U83">
        <v>4940</v>
      </c>
      <c r="V83" s="74">
        <f t="shared" si="16"/>
        <v>100653</v>
      </c>
      <c r="W83" s="30">
        <f t="shared" si="17"/>
        <v>95713</v>
      </c>
      <c r="X83" s="75">
        <f t="shared" si="11"/>
        <v>0</v>
      </c>
      <c r="Y83" s="75">
        <f t="shared" si="12"/>
        <v>0</v>
      </c>
      <c r="AA83" s="76">
        <f t="shared" si="13"/>
        <v>0.95092048920548822</v>
      </c>
      <c r="AB83" s="76">
        <f t="shared" si="18"/>
        <v>0</v>
      </c>
      <c r="AC83" s="13">
        <f t="shared" si="19"/>
        <v>1</v>
      </c>
      <c r="AD83" s="77">
        <f t="shared" si="20"/>
        <v>4.9079510794511838E-2</v>
      </c>
      <c r="AE83" s="78">
        <f t="shared" si="14"/>
        <v>0</v>
      </c>
    </row>
    <row r="84" spans="1:31" x14ac:dyDescent="0.25">
      <c r="A84" s="16">
        <v>220249</v>
      </c>
      <c r="B84">
        <v>2016</v>
      </c>
      <c r="C84" t="s">
        <v>3162</v>
      </c>
      <c r="D84">
        <v>2015</v>
      </c>
      <c r="E84" t="s">
        <v>3079</v>
      </c>
      <c r="F84" s="71">
        <f t="shared" si="15"/>
        <v>8</v>
      </c>
      <c r="H84" t="s">
        <v>3099</v>
      </c>
      <c r="J84" s="1" t="s">
        <v>3165</v>
      </c>
      <c r="L84">
        <v>101709</v>
      </c>
      <c r="N84">
        <v>295</v>
      </c>
      <c r="P84">
        <v>1128</v>
      </c>
      <c r="U84">
        <v>6397</v>
      </c>
      <c r="V84" s="74">
        <f t="shared" si="16"/>
        <v>109529</v>
      </c>
      <c r="W84" s="30">
        <f t="shared" si="17"/>
        <v>102837</v>
      </c>
      <c r="X84" s="75">
        <f t="shared" si="11"/>
        <v>101709</v>
      </c>
      <c r="Y84" s="75">
        <f t="shared" si="12"/>
        <v>102004</v>
      </c>
      <c r="AA84" s="76">
        <f t="shared" si="13"/>
        <v>0.93890202594746597</v>
      </c>
      <c r="AB84" s="76">
        <f t="shared" si="18"/>
        <v>4.4082486551105797E-2</v>
      </c>
      <c r="AC84" s="13">
        <f t="shared" si="19"/>
        <v>0.9559175134488942</v>
      </c>
      <c r="AD84" s="77">
        <f t="shared" si="20"/>
        <v>5.8404623433063386E-2</v>
      </c>
      <c r="AE84" s="78">
        <f t="shared" si="14"/>
        <v>0.93129673419824888</v>
      </c>
    </row>
    <row r="85" spans="1:31" x14ac:dyDescent="0.25">
      <c r="A85" s="16">
        <v>220243</v>
      </c>
      <c r="B85">
        <v>2016</v>
      </c>
      <c r="C85" t="s">
        <v>3162</v>
      </c>
      <c r="D85">
        <v>2015</v>
      </c>
      <c r="E85" t="s">
        <v>3170</v>
      </c>
      <c r="F85" s="71">
        <f t="shared" si="15"/>
        <v>8</v>
      </c>
      <c r="H85" t="s">
        <v>3099</v>
      </c>
      <c r="J85" s="1" t="s">
        <v>3165</v>
      </c>
      <c r="L85">
        <v>0</v>
      </c>
      <c r="N85">
        <v>0</v>
      </c>
      <c r="P85">
        <v>102279</v>
      </c>
      <c r="U85">
        <v>11776</v>
      </c>
      <c r="V85" s="74">
        <f t="shared" si="16"/>
        <v>114055</v>
      </c>
      <c r="W85" s="30">
        <f t="shared" si="17"/>
        <v>102279</v>
      </c>
      <c r="X85" s="75">
        <f t="shared" si="11"/>
        <v>0</v>
      </c>
      <c r="Y85" s="75">
        <f t="shared" si="12"/>
        <v>0</v>
      </c>
      <c r="AA85" s="76">
        <f t="shared" si="13"/>
        <v>0.8967515672263382</v>
      </c>
      <c r="AB85" s="76">
        <f t="shared" si="18"/>
        <v>0</v>
      </c>
      <c r="AC85" s="13">
        <f t="shared" si="19"/>
        <v>1</v>
      </c>
      <c r="AD85" s="77">
        <f t="shared" si="20"/>
        <v>0.10324843277366183</v>
      </c>
      <c r="AE85" s="78">
        <f t="shared" si="14"/>
        <v>0</v>
      </c>
    </row>
    <row r="86" spans="1:31" x14ac:dyDescent="0.25">
      <c r="A86" s="16">
        <v>220244</v>
      </c>
      <c r="B86">
        <v>2016</v>
      </c>
      <c r="C86" t="s">
        <v>3162</v>
      </c>
      <c r="D86">
        <v>2015</v>
      </c>
      <c r="E86" t="s">
        <v>3170</v>
      </c>
      <c r="F86" s="71">
        <f t="shared" si="15"/>
        <v>8</v>
      </c>
      <c r="H86" t="s">
        <v>3099</v>
      </c>
      <c r="J86" s="1" t="s">
        <v>3165</v>
      </c>
      <c r="L86">
        <v>101775</v>
      </c>
      <c r="N86">
        <v>287</v>
      </c>
      <c r="P86">
        <v>1334</v>
      </c>
      <c r="U86">
        <v>11579</v>
      </c>
      <c r="V86" s="74">
        <f t="shared" si="16"/>
        <v>114975</v>
      </c>
      <c r="W86" s="30">
        <f t="shared" si="17"/>
        <v>103109</v>
      </c>
      <c r="X86" s="75">
        <f t="shared" si="11"/>
        <v>101775</v>
      </c>
      <c r="Y86" s="75">
        <f t="shared" si="12"/>
        <v>102062</v>
      </c>
      <c r="AA86" s="76">
        <f t="shared" si="13"/>
        <v>0.89679495542509247</v>
      </c>
      <c r="AB86" s="76">
        <f t="shared" si="18"/>
        <v>2.4186752064722736E-2</v>
      </c>
      <c r="AC86" s="13">
        <f t="shared" si="19"/>
        <v>0.97581324793527724</v>
      </c>
      <c r="AD86" s="77">
        <f t="shared" si="20"/>
        <v>0.10070884974994564</v>
      </c>
      <c r="AE86" s="78">
        <f t="shared" si="14"/>
        <v>0.88768862796260062</v>
      </c>
    </row>
    <row r="87" spans="1:31" x14ac:dyDescent="0.25">
      <c r="A87" s="16">
        <v>220241</v>
      </c>
      <c r="B87">
        <v>2016</v>
      </c>
      <c r="C87" t="s">
        <v>3162</v>
      </c>
      <c r="D87">
        <v>2015</v>
      </c>
      <c r="E87" t="s">
        <v>3171</v>
      </c>
      <c r="F87" s="71">
        <f t="shared" si="15"/>
        <v>8</v>
      </c>
      <c r="H87" t="s">
        <v>3099</v>
      </c>
      <c r="J87" s="1" t="s">
        <v>3165</v>
      </c>
      <c r="L87">
        <v>0</v>
      </c>
      <c r="N87">
        <v>0</v>
      </c>
      <c r="P87">
        <v>101622</v>
      </c>
      <c r="U87">
        <v>9781</v>
      </c>
      <c r="V87" s="74">
        <f t="shared" si="16"/>
        <v>111403</v>
      </c>
      <c r="W87" s="30">
        <f t="shared" si="17"/>
        <v>101622</v>
      </c>
      <c r="X87" s="75">
        <f t="shared" si="11"/>
        <v>0</v>
      </c>
      <c r="Y87" s="75">
        <f t="shared" si="12"/>
        <v>0</v>
      </c>
      <c r="AA87" s="76">
        <f t="shared" si="13"/>
        <v>0.91220164627523492</v>
      </c>
      <c r="AB87" s="76">
        <f t="shared" si="18"/>
        <v>0</v>
      </c>
      <c r="AC87" s="13">
        <f t="shared" si="19"/>
        <v>1</v>
      </c>
      <c r="AD87" s="77">
        <f t="shared" si="20"/>
        <v>8.7798353724765035E-2</v>
      </c>
      <c r="AE87" s="78">
        <f t="shared" si="14"/>
        <v>0</v>
      </c>
    </row>
    <row r="88" spans="1:31" x14ac:dyDescent="0.25">
      <c r="A88" s="16">
        <v>220242</v>
      </c>
      <c r="B88">
        <v>2016</v>
      </c>
      <c r="C88" t="s">
        <v>3162</v>
      </c>
      <c r="D88">
        <v>2015</v>
      </c>
      <c r="E88" t="s">
        <v>3171</v>
      </c>
      <c r="F88" s="71">
        <f t="shared" si="15"/>
        <v>8</v>
      </c>
      <c r="H88" t="s">
        <v>3099</v>
      </c>
      <c r="J88" s="1" t="s">
        <v>3165</v>
      </c>
      <c r="L88">
        <v>101522</v>
      </c>
      <c r="N88">
        <v>293</v>
      </c>
      <c r="P88">
        <v>1386</v>
      </c>
      <c r="U88">
        <v>9587</v>
      </c>
      <c r="V88" s="74">
        <f t="shared" si="16"/>
        <v>112788</v>
      </c>
      <c r="W88" s="30">
        <f t="shared" si="17"/>
        <v>102908</v>
      </c>
      <c r="X88" s="75">
        <f t="shared" si="11"/>
        <v>101522</v>
      </c>
      <c r="Y88" s="75">
        <f t="shared" si="12"/>
        <v>101815</v>
      </c>
      <c r="AA88" s="76">
        <f t="shared" si="13"/>
        <v>0.91240202858460118</v>
      </c>
      <c r="AB88" s="76">
        <f t="shared" si="18"/>
        <v>2.965587044534413E-2</v>
      </c>
      <c r="AC88" s="13">
        <f t="shared" si="19"/>
        <v>0.97034412955465588</v>
      </c>
      <c r="AD88" s="77">
        <f t="shared" si="20"/>
        <v>8.5000177323828779E-2</v>
      </c>
      <c r="AE88" s="78">
        <f t="shared" si="14"/>
        <v>0.90271128134198675</v>
      </c>
    </row>
    <row r="89" spans="1:31" x14ac:dyDescent="0.25">
      <c r="A89" s="119">
        <v>637040</v>
      </c>
      <c r="B89" s="71">
        <v>2017</v>
      </c>
      <c r="C89" s="57" t="s">
        <v>3175</v>
      </c>
      <c r="D89" s="57">
        <v>2015</v>
      </c>
      <c r="E89" s="85" t="s">
        <v>3163</v>
      </c>
      <c r="F89" s="71">
        <f t="shared" si="15"/>
        <v>8</v>
      </c>
      <c r="G89" s="57" t="s">
        <v>3179</v>
      </c>
      <c r="H89" s="57" t="s">
        <v>3098</v>
      </c>
      <c r="I89" s="1">
        <v>42828</v>
      </c>
      <c r="J89" s="84" t="s">
        <v>3165</v>
      </c>
      <c r="L89">
        <v>231541</v>
      </c>
      <c r="N89">
        <v>1641</v>
      </c>
      <c r="P89">
        <v>505</v>
      </c>
      <c r="U89">
        <v>0</v>
      </c>
      <c r="V89" s="74">
        <f t="shared" si="16"/>
        <v>233687</v>
      </c>
      <c r="W89" s="30">
        <f t="shared" si="17"/>
        <v>232046</v>
      </c>
      <c r="X89" s="75">
        <f t="shared" si="11"/>
        <v>231541</v>
      </c>
      <c r="Y89" s="75">
        <f t="shared" si="12"/>
        <v>233182</v>
      </c>
      <c r="AA89" s="76">
        <f t="shared" si="13"/>
        <v>0.9929777865264221</v>
      </c>
      <c r="AB89" s="76">
        <f t="shared" si="18"/>
        <v>1</v>
      </c>
      <c r="AC89" s="13">
        <f t="shared" si="19"/>
        <v>0</v>
      </c>
      <c r="AD89" s="77">
        <f t="shared" si="20"/>
        <v>0</v>
      </c>
      <c r="AE89" s="78">
        <f t="shared" si="14"/>
        <v>0.99783898975980689</v>
      </c>
    </row>
    <row r="90" spans="1:31" x14ac:dyDescent="0.25">
      <c r="A90" s="119">
        <v>220376</v>
      </c>
      <c r="B90" s="71">
        <v>2017</v>
      </c>
      <c r="C90" s="57" t="s">
        <v>3175</v>
      </c>
      <c r="D90" s="57">
        <v>2015</v>
      </c>
      <c r="E90" s="71" t="s">
        <v>3167</v>
      </c>
      <c r="F90" s="71">
        <f t="shared" si="15"/>
        <v>8</v>
      </c>
      <c r="G90" s="71" t="s">
        <v>3164</v>
      </c>
      <c r="H90" t="s">
        <v>3099</v>
      </c>
      <c r="I90" s="1">
        <v>42825</v>
      </c>
      <c r="J90" s="84" t="s">
        <v>3165</v>
      </c>
      <c r="P90">
        <v>84661</v>
      </c>
      <c r="U90">
        <v>3656</v>
      </c>
      <c r="V90" s="74">
        <f t="shared" si="16"/>
        <v>88317</v>
      </c>
      <c r="W90" s="30">
        <f t="shared" si="17"/>
        <v>84661</v>
      </c>
      <c r="X90" s="75">
        <f t="shared" si="11"/>
        <v>0</v>
      </c>
      <c r="Y90" s="75">
        <f t="shared" si="12"/>
        <v>0</v>
      </c>
      <c r="AA90" s="76">
        <f t="shared" si="13"/>
        <v>0.95860366633830407</v>
      </c>
      <c r="AB90" s="76">
        <f t="shared" si="18"/>
        <v>0</v>
      </c>
      <c r="AC90" s="13">
        <f t="shared" si="19"/>
        <v>1</v>
      </c>
      <c r="AD90" s="77">
        <f t="shared" si="20"/>
        <v>4.1396333661695935E-2</v>
      </c>
      <c r="AE90" s="78">
        <f t="shared" si="14"/>
        <v>0</v>
      </c>
    </row>
    <row r="91" spans="1:31" x14ac:dyDescent="0.25">
      <c r="A91" s="119">
        <v>220377</v>
      </c>
      <c r="B91" s="71">
        <v>2017</v>
      </c>
      <c r="C91" s="57" t="s">
        <v>3175</v>
      </c>
      <c r="D91" s="57">
        <v>2015</v>
      </c>
      <c r="E91" s="71" t="s">
        <v>3167</v>
      </c>
      <c r="F91" s="71">
        <f t="shared" si="15"/>
        <v>8</v>
      </c>
      <c r="G91" s="71" t="s">
        <v>3164</v>
      </c>
      <c r="H91" t="s">
        <v>3099</v>
      </c>
      <c r="I91" s="1">
        <v>42825</v>
      </c>
      <c r="J91" s="84" t="s">
        <v>3165</v>
      </c>
      <c r="L91">
        <v>68105</v>
      </c>
      <c r="N91">
        <v>652</v>
      </c>
      <c r="P91">
        <v>1957</v>
      </c>
      <c r="U91">
        <v>0</v>
      </c>
      <c r="V91" s="74">
        <f t="shared" si="16"/>
        <v>70714</v>
      </c>
      <c r="W91" s="30">
        <f t="shared" si="17"/>
        <v>70062</v>
      </c>
      <c r="X91" s="75">
        <f t="shared" si="11"/>
        <v>68105</v>
      </c>
      <c r="Y91" s="75">
        <f t="shared" si="12"/>
        <v>68757</v>
      </c>
      <c r="AA91" s="76">
        <f t="shared" si="13"/>
        <v>0.99077976072630591</v>
      </c>
      <c r="AB91" s="76">
        <f t="shared" si="18"/>
        <v>1</v>
      </c>
      <c r="AC91" s="13">
        <f t="shared" si="19"/>
        <v>0</v>
      </c>
      <c r="AD91" s="77">
        <f t="shared" si="20"/>
        <v>0</v>
      </c>
      <c r="AE91" s="78">
        <f t="shared" si="14"/>
        <v>0.9723251407076392</v>
      </c>
    </row>
    <row r="92" spans="1:31" x14ac:dyDescent="0.25">
      <c r="A92" s="121">
        <v>220378</v>
      </c>
      <c r="B92" s="86">
        <v>2017</v>
      </c>
      <c r="C92" s="87" t="s">
        <v>3175</v>
      </c>
      <c r="D92" s="87">
        <v>2015</v>
      </c>
      <c r="E92" s="86" t="s">
        <v>3174</v>
      </c>
      <c r="F92" s="71">
        <f t="shared" si="15"/>
        <v>8</v>
      </c>
      <c r="G92" s="86" t="s">
        <v>3164</v>
      </c>
      <c r="H92" t="s">
        <v>3099</v>
      </c>
      <c r="I92" s="88">
        <v>42832</v>
      </c>
      <c r="J92" s="88" t="s">
        <v>3165</v>
      </c>
      <c r="K92" s="89"/>
      <c r="L92" s="89">
        <v>68151</v>
      </c>
      <c r="M92" s="89"/>
      <c r="N92" s="89">
        <v>469</v>
      </c>
      <c r="O92" s="89"/>
      <c r="P92" s="89">
        <v>1876</v>
      </c>
      <c r="Q92" s="89"/>
      <c r="R92" s="89"/>
      <c r="S92" s="89"/>
      <c r="T92" s="89"/>
      <c r="U92" s="89">
        <v>0</v>
      </c>
      <c r="V92" s="74">
        <f t="shared" si="16"/>
        <v>70496</v>
      </c>
      <c r="W92" s="30">
        <f t="shared" si="17"/>
        <v>70027</v>
      </c>
      <c r="X92" s="75">
        <f t="shared" si="11"/>
        <v>68151</v>
      </c>
      <c r="Y92" s="75">
        <f t="shared" si="12"/>
        <v>68620</v>
      </c>
      <c r="AA92" s="76">
        <f t="shared" si="13"/>
        <v>0.99334714026327731</v>
      </c>
      <c r="AB92" s="76">
        <f t="shared" si="18"/>
        <v>1</v>
      </c>
      <c r="AC92" s="13">
        <f t="shared" si="19"/>
        <v>0</v>
      </c>
      <c r="AD92" s="77">
        <f t="shared" si="20"/>
        <v>0</v>
      </c>
      <c r="AE92" s="78">
        <f t="shared" si="14"/>
        <v>0.97338856105310945</v>
      </c>
    </row>
    <row r="93" spans="1:31" x14ac:dyDescent="0.25">
      <c r="A93" s="119">
        <v>220374</v>
      </c>
      <c r="B93">
        <v>2017</v>
      </c>
      <c r="C93" s="57" t="s">
        <v>3175</v>
      </c>
      <c r="D93" s="57">
        <v>2015</v>
      </c>
      <c r="E93" s="71" t="s">
        <v>3166</v>
      </c>
      <c r="F93" s="71">
        <f t="shared" si="15"/>
        <v>8</v>
      </c>
      <c r="G93" t="s">
        <v>3164</v>
      </c>
      <c r="H93" t="s">
        <v>3099</v>
      </c>
      <c r="J93" s="1" t="s">
        <v>3165</v>
      </c>
      <c r="L93" s="57"/>
      <c r="M93" s="57"/>
      <c r="N93" s="57"/>
      <c r="O93" s="57"/>
      <c r="P93">
        <v>78532</v>
      </c>
      <c r="U93">
        <v>776</v>
      </c>
      <c r="V93" s="74">
        <f t="shared" si="16"/>
        <v>79308</v>
      </c>
      <c r="W93" s="30">
        <f t="shared" si="17"/>
        <v>78532</v>
      </c>
      <c r="X93" s="75">
        <f t="shared" si="11"/>
        <v>0</v>
      </c>
      <c r="Y93" s="75">
        <f t="shared" si="12"/>
        <v>0</v>
      </c>
      <c r="AA93" s="76">
        <f t="shared" si="13"/>
        <v>0.99021536288898981</v>
      </c>
      <c r="AB93" s="76">
        <f t="shared" si="18"/>
        <v>0</v>
      </c>
      <c r="AC93" s="13">
        <f t="shared" si="19"/>
        <v>1</v>
      </c>
      <c r="AD93" s="77">
        <f t="shared" si="20"/>
        <v>9.784637111010238E-3</v>
      </c>
      <c r="AE93" s="78">
        <f t="shared" si="14"/>
        <v>0</v>
      </c>
    </row>
    <row r="94" spans="1:31" x14ac:dyDescent="0.25">
      <c r="A94" s="119">
        <v>637041</v>
      </c>
      <c r="B94">
        <v>2017</v>
      </c>
      <c r="C94" s="57" t="s">
        <v>3175</v>
      </c>
      <c r="D94" s="57">
        <v>2015</v>
      </c>
      <c r="E94" s="71" t="s">
        <v>3163</v>
      </c>
      <c r="F94" s="71">
        <f t="shared" si="15"/>
        <v>8</v>
      </c>
      <c r="H94" s="57" t="s">
        <v>3098</v>
      </c>
      <c r="J94" s="1" t="s">
        <v>3165</v>
      </c>
      <c r="P94">
        <v>224056</v>
      </c>
      <c r="U94">
        <v>815</v>
      </c>
      <c r="V94" s="74">
        <f t="shared" si="16"/>
        <v>224871</v>
      </c>
      <c r="W94" s="30">
        <f t="shared" si="17"/>
        <v>224056</v>
      </c>
      <c r="X94" s="75">
        <f t="shared" si="11"/>
        <v>0</v>
      </c>
      <c r="Y94" s="75">
        <f t="shared" si="12"/>
        <v>0</v>
      </c>
      <c r="AA94" s="76">
        <f t="shared" si="13"/>
        <v>0.9963756998456893</v>
      </c>
      <c r="AB94" s="76">
        <f t="shared" si="18"/>
        <v>0</v>
      </c>
      <c r="AC94" s="13">
        <f t="shared" si="19"/>
        <v>1</v>
      </c>
      <c r="AD94" s="77">
        <f t="shared" si="20"/>
        <v>3.6243001543106936E-3</v>
      </c>
      <c r="AE94" s="78">
        <f t="shared" si="14"/>
        <v>0</v>
      </c>
    </row>
    <row r="95" spans="1:31" x14ac:dyDescent="0.25">
      <c r="A95" s="119">
        <v>91013</v>
      </c>
      <c r="B95">
        <v>2016</v>
      </c>
      <c r="C95" s="57" t="s">
        <v>3162</v>
      </c>
      <c r="D95" s="57">
        <v>2015</v>
      </c>
      <c r="E95" s="71" t="s">
        <v>3177</v>
      </c>
      <c r="F95" s="71">
        <f t="shared" si="15"/>
        <v>8</v>
      </c>
      <c r="H95" t="s">
        <v>3099</v>
      </c>
      <c r="J95" s="1" t="s">
        <v>3165</v>
      </c>
      <c r="L95">
        <v>247014</v>
      </c>
      <c r="N95">
        <v>792552</v>
      </c>
      <c r="P95" s="57">
        <v>393</v>
      </c>
      <c r="U95" s="57">
        <v>1226</v>
      </c>
      <c r="V95" s="74">
        <f t="shared" si="16"/>
        <v>1041185</v>
      </c>
      <c r="W95" s="30">
        <f t="shared" si="17"/>
        <v>247407</v>
      </c>
      <c r="X95" s="75">
        <f t="shared" si="11"/>
        <v>247014</v>
      </c>
      <c r="Y95" s="75">
        <f t="shared" si="12"/>
        <v>1039566</v>
      </c>
      <c r="AA95" s="76">
        <f t="shared" si="13"/>
        <v>0.23762059576348105</v>
      </c>
      <c r="AB95" s="76">
        <f t="shared" si="18"/>
        <v>0.99845548755445479</v>
      </c>
      <c r="AC95" s="13">
        <f t="shared" si="19"/>
        <v>1.5445124455452097E-3</v>
      </c>
      <c r="AD95" s="77">
        <f t="shared" si="20"/>
        <v>1.1775044780706599E-3</v>
      </c>
      <c r="AE95" s="78">
        <f t="shared" si="14"/>
        <v>0.99844504098695241</v>
      </c>
    </row>
    <row r="96" spans="1:31" x14ac:dyDescent="0.25">
      <c r="A96" s="122">
        <v>91177</v>
      </c>
      <c r="B96">
        <v>2019</v>
      </c>
      <c r="C96" s="57" t="s">
        <v>3162</v>
      </c>
      <c r="D96" s="57">
        <v>2018</v>
      </c>
      <c r="E96" t="s">
        <v>10019</v>
      </c>
      <c r="F96" s="71">
        <f t="shared" si="15"/>
        <v>5</v>
      </c>
      <c r="H96" s="57" t="s">
        <v>3098</v>
      </c>
      <c r="J96" s="1" t="s">
        <v>3176</v>
      </c>
      <c r="L96">
        <v>163716</v>
      </c>
      <c r="N96">
        <v>407353</v>
      </c>
      <c r="V96" s="74">
        <f t="shared" si="16"/>
        <v>571069</v>
      </c>
      <c r="W96" s="30">
        <f t="shared" si="17"/>
        <v>163716</v>
      </c>
      <c r="X96" s="75">
        <f t="shared" si="11"/>
        <v>163716</v>
      </c>
      <c r="Y96" s="75">
        <f t="shared" si="12"/>
        <v>571069</v>
      </c>
      <c r="AA96" s="76">
        <f t="shared" si="13"/>
        <v>0.28668339552663513</v>
      </c>
      <c r="AB96" s="76">
        <f t="shared" si="18"/>
        <v>1</v>
      </c>
      <c r="AC96" s="13">
        <f t="shared" si="19"/>
        <v>0</v>
      </c>
      <c r="AD96" s="77">
        <f t="shared" si="20"/>
        <v>0</v>
      </c>
      <c r="AE96" s="78">
        <f t="shared" si="14"/>
        <v>1</v>
      </c>
    </row>
    <row r="97" spans="1:31" x14ac:dyDescent="0.25">
      <c r="A97" s="122">
        <v>220375</v>
      </c>
      <c r="B97">
        <v>2017</v>
      </c>
      <c r="C97" s="57" t="s">
        <v>3175</v>
      </c>
      <c r="D97" s="57">
        <v>2015</v>
      </c>
      <c r="E97" s="71" t="s">
        <v>3174</v>
      </c>
      <c r="F97" s="71">
        <f t="shared" si="15"/>
        <v>8</v>
      </c>
      <c r="H97" t="s">
        <v>3099</v>
      </c>
      <c r="J97" s="1" t="s">
        <v>3165</v>
      </c>
      <c r="L97">
        <v>0</v>
      </c>
      <c r="P97">
        <v>78402</v>
      </c>
      <c r="U97">
        <v>1981</v>
      </c>
      <c r="V97" s="74">
        <f t="shared" si="16"/>
        <v>80383</v>
      </c>
      <c r="W97" s="30">
        <f t="shared" si="17"/>
        <v>78402</v>
      </c>
      <c r="X97" s="75">
        <f t="shared" si="11"/>
        <v>0</v>
      </c>
      <c r="Y97" s="75">
        <f t="shared" si="12"/>
        <v>0</v>
      </c>
      <c r="AA97" s="76">
        <f t="shared" si="13"/>
        <v>0.97535548561262952</v>
      </c>
      <c r="AB97" s="76">
        <f t="shared" si="18"/>
        <v>0</v>
      </c>
      <c r="AC97" s="13">
        <f t="shared" si="19"/>
        <v>1</v>
      </c>
      <c r="AD97" s="77">
        <f t="shared" si="20"/>
        <v>2.4644514387370465E-2</v>
      </c>
      <c r="AE97" s="78">
        <f t="shared" si="14"/>
        <v>0</v>
      </c>
    </row>
    <row r="98" spans="1:31" x14ac:dyDescent="0.25">
      <c r="A98" s="122">
        <v>220379</v>
      </c>
      <c r="B98">
        <v>2017</v>
      </c>
      <c r="C98" s="57" t="s">
        <v>3175</v>
      </c>
      <c r="D98" s="57">
        <v>2015</v>
      </c>
      <c r="E98" s="71" t="s">
        <v>3166</v>
      </c>
      <c r="F98" s="71">
        <f t="shared" si="15"/>
        <v>8</v>
      </c>
      <c r="G98" t="s">
        <v>3164</v>
      </c>
      <c r="H98" t="s">
        <v>3099</v>
      </c>
      <c r="J98" s="1" t="s">
        <v>3165</v>
      </c>
      <c r="L98">
        <v>65641</v>
      </c>
      <c r="N98">
        <v>1771</v>
      </c>
      <c r="P98">
        <v>2451</v>
      </c>
      <c r="U98">
        <v>0</v>
      </c>
      <c r="V98" s="74">
        <f t="shared" si="16"/>
        <v>69863</v>
      </c>
      <c r="W98" s="30">
        <f t="shared" si="17"/>
        <v>68092</v>
      </c>
      <c r="X98" s="75">
        <f t="shared" si="11"/>
        <v>65641</v>
      </c>
      <c r="Y98" s="75">
        <f t="shared" si="12"/>
        <v>67412</v>
      </c>
      <c r="AA98" s="76">
        <f t="shared" si="13"/>
        <v>0.97465038718635044</v>
      </c>
      <c r="AB98" s="76">
        <f t="shared" si="18"/>
        <v>1</v>
      </c>
      <c r="AC98" s="13">
        <f t="shared" si="19"/>
        <v>0</v>
      </c>
      <c r="AD98" s="77">
        <f t="shared" si="20"/>
        <v>0</v>
      </c>
      <c r="AE98" s="78">
        <f t="shared" si="14"/>
        <v>0.96491705194452004</v>
      </c>
    </row>
    <row r="99" spans="1:31" x14ac:dyDescent="0.25">
      <c r="A99" s="122">
        <v>636965</v>
      </c>
      <c r="B99">
        <v>2016</v>
      </c>
      <c r="C99" s="57" t="s">
        <v>3162</v>
      </c>
      <c r="D99" s="57">
        <v>2015</v>
      </c>
      <c r="E99" s="71" t="s">
        <v>9234</v>
      </c>
      <c r="F99" s="71">
        <f t="shared" si="15"/>
        <v>8</v>
      </c>
      <c r="H99" s="57" t="s">
        <v>3098</v>
      </c>
      <c r="J99" s="1" t="s">
        <v>3176</v>
      </c>
      <c r="L99">
        <v>444678</v>
      </c>
      <c r="U99">
        <v>0</v>
      </c>
      <c r="V99" s="74">
        <f t="shared" si="16"/>
        <v>444678</v>
      </c>
      <c r="W99" s="30">
        <f t="shared" si="17"/>
        <v>444678</v>
      </c>
      <c r="X99" s="75">
        <f t="shared" si="11"/>
        <v>444678</v>
      </c>
      <c r="AA99" s="76">
        <f t="shared" si="13"/>
        <v>1</v>
      </c>
      <c r="AB99" s="76">
        <f t="shared" si="18"/>
        <v>0</v>
      </c>
      <c r="AC99" s="13">
        <f t="shared" si="19"/>
        <v>1</v>
      </c>
      <c r="AD99" s="77">
        <f t="shared" si="20"/>
        <v>0</v>
      </c>
      <c r="AE99" s="78">
        <f t="shared" si="14"/>
        <v>1</v>
      </c>
    </row>
    <row r="100" spans="1:31" x14ac:dyDescent="0.25">
      <c r="A100" s="119">
        <v>637198</v>
      </c>
      <c r="B100" s="71">
        <v>2017</v>
      </c>
      <c r="C100" s="85" t="s">
        <v>3162</v>
      </c>
      <c r="D100" s="57">
        <v>2016</v>
      </c>
      <c r="E100" s="85" t="s">
        <v>3163</v>
      </c>
      <c r="F100" s="71">
        <f t="shared" si="15"/>
        <v>7</v>
      </c>
      <c r="G100" s="57" t="s">
        <v>3179</v>
      </c>
      <c r="H100" s="57" t="s">
        <v>3098</v>
      </c>
      <c r="I100" s="1">
        <v>42886</v>
      </c>
      <c r="J100" s="84" t="s">
        <v>3165</v>
      </c>
      <c r="L100">
        <v>196441</v>
      </c>
      <c r="N100">
        <v>7211</v>
      </c>
      <c r="P100">
        <v>721</v>
      </c>
      <c r="U100">
        <v>206</v>
      </c>
      <c r="V100" s="74">
        <f t="shared" si="16"/>
        <v>204579</v>
      </c>
      <c r="W100" s="30">
        <f t="shared" si="17"/>
        <v>197162</v>
      </c>
      <c r="X100" s="75">
        <f t="shared" si="11"/>
        <v>196441</v>
      </c>
      <c r="Y100" s="75">
        <f t="shared" ref="Y100:Y125" si="21">SUM(K100:N100)</f>
        <v>203652</v>
      </c>
      <c r="AA100" s="76">
        <f t="shared" si="13"/>
        <v>0.96374505692177592</v>
      </c>
      <c r="AB100" s="76">
        <f t="shared" si="18"/>
        <v>0.97222596737225297</v>
      </c>
      <c r="AC100" s="13">
        <f t="shared" si="19"/>
        <v>2.7774032627747025E-2</v>
      </c>
      <c r="AD100" s="77">
        <f t="shared" si="20"/>
        <v>1.0069459719717077E-3</v>
      </c>
      <c r="AE100" s="78">
        <f t="shared" si="14"/>
        <v>0.99546874312612732</v>
      </c>
    </row>
    <row r="101" spans="1:31" x14ac:dyDescent="0.25">
      <c r="A101" s="119">
        <v>220382</v>
      </c>
      <c r="B101" s="71">
        <v>2017</v>
      </c>
      <c r="C101" s="85" t="s">
        <v>3162</v>
      </c>
      <c r="D101" s="57">
        <v>2016</v>
      </c>
      <c r="E101" s="85" t="s">
        <v>3180</v>
      </c>
      <c r="F101" s="71">
        <f t="shared" si="15"/>
        <v>7</v>
      </c>
      <c r="G101" s="57" t="s">
        <v>3179</v>
      </c>
      <c r="H101" s="57" t="s">
        <v>3098</v>
      </c>
      <c r="I101" s="1">
        <v>42814</v>
      </c>
      <c r="J101" s="84" t="s">
        <v>3165</v>
      </c>
      <c r="K101">
        <v>0</v>
      </c>
      <c r="L101">
        <v>0</v>
      </c>
      <c r="M101">
        <v>0</v>
      </c>
      <c r="N101">
        <v>0</v>
      </c>
      <c r="O101">
        <v>0</v>
      </c>
      <c r="P101">
        <v>107862</v>
      </c>
      <c r="Q101">
        <v>0</v>
      </c>
      <c r="R101">
        <v>0</v>
      </c>
      <c r="S101">
        <v>0</v>
      </c>
      <c r="T101">
        <v>0</v>
      </c>
      <c r="U101">
        <v>200890</v>
      </c>
      <c r="V101" s="74">
        <f t="shared" si="16"/>
        <v>308752</v>
      </c>
      <c r="W101" s="30">
        <f t="shared" si="17"/>
        <v>107862</v>
      </c>
      <c r="X101" s="75">
        <f t="shared" si="11"/>
        <v>0</v>
      </c>
      <c r="Y101" s="75">
        <f t="shared" si="21"/>
        <v>0</v>
      </c>
      <c r="AA101" s="76">
        <f t="shared" si="13"/>
        <v>0.34934834430222317</v>
      </c>
      <c r="AB101" s="76">
        <f t="shared" si="18"/>
        <v>0</v>
      </c>
      <c r="AC101" s="13">
        <f t="shared" si="19"/>
        <v>1</v>
      </c>
      <c r="AD101" s="77">
        <f t="shared" si="20"/>
        <v>0.65065165569777683</v>
      </c>
      <c r="AE101" s="78">
        <f t="shared" si="14"/>
        <v>0</v>
      </c>
    </row>
    <row r="102" spans="1:31" x14ac:dyDescent="0.25">
      <c r="A102" s="119">
        <v>220386</v>
      </c>
      <c r="B102" s="71">
        <v>2017</v>
      </c>
      <c r="C102" s="85" t="s">
        <v>3162</v>
      </c>
      <c r="D102" s="57">
        <v>2016</v>
      </c>
      <c r="E102" s="71" t="s">
        <v>3166</v>
      </c>
      <c r="F102" s="71">
        <f t="shared" si="15"/>
        <v>7</v>
      </c>
      <c r="G102" t="s">
        <v>3164</v>
      </c>
      <c r="H102" t="s">
        <v>3099</v>
      </c>
      <c r="I102" s="1">
        <v>42879</v>
      </c>
      <c r="J102" s="84" t="s">
        <v>3165</v>
      </c>
      <c r="P102">
        <v>108669</v>
      </c>
      <c r="U102">
        <v>158289</v>
      </c>
      <c r="V102" s="74">
        <f t="shared" si="16"/>
        <v>266958</v>
      </c>
      <c r="W102" s="30">
        <f t="shared" si="17"/>
        <v>108669</v>
      </c>
      <c r="X102" s="75">
        <f t="shared" si="11"/>
        <v>0</v>
      </c>
      <c r="Y102" s="75">
        <f t="shared" si="21"/>
        <v>0</v>
      </c>
      <c r="AA102" s="76">
        <f t="shared" si="13"/>
        <v>0.40706403254444518</v>
      </c>
      <c r="AB102" s="76">
        <f t="shared" si="18"/>
        <v>0</v>
      </c>
      <c r="AC102" s="13">
        <f t="shared" si="19"/>
        <v>1</v>
      </c>
      <c r="AD102" s="77">
        <f t="shared" si="20"/>
        <v>0.59293596745555477</v>
      </c>
      <c r="AE102" s="78">
        <f t="shared" si="14"/>
        <v>0</v>
      </c>
    </row>
    <row r="103" spans="1:31" x14ac:dyDescent="0.25">
      <c r="A103" s="119">
        <v>220383</v>
      </c>
      <c r="B103" s="71">
        <v>2017</v>
      </c>
      <c r="C103" s="85" t="s">
        <v>3162</v>
      </c>
      <c r="D103" s="57">
        <v>2016</v>
      </c>
      <c r="E103" s="71" t="s">
        <v>3166</v>
      </c>
      <c r="F103" s="71">
        <f t="shared" si="15"/>
        <v>7</v>
      </c>
      <c r="G103" t="s">
        <v>3164</v>
      </c>
      <c r="H103" t="s">
        <v>3099</v>
      </c>
      <c r="I103" s="1">
        <v>42879</v>
      </c>
      <c r="J103" s="84" t="s">
        <v>3165</v>
      </c>
      <c r="L103">
        <v>103301</v>
      </c>
      <c r="N103">
        <v>2786</v>
      </c>
      <c r="P103">
        <v>3858</v>
      </c>
      <c r="U103">
        <v>157215</v>
      </c>
      <c r="V103" s="74">
        <f t="shared" si="16"/>
        <v>267160</v>
      </c>
      <c r="W103" s="30">
        <f t="shared" si="17"/>
        <v>107159</v>
      </c>
      <c r="X103" s="75">
        <f t="shared" si="11"/>
        <v>103301</v>
      </c>
      <c r="Y103" s="75">
        <f t="shared" si="21"/>
        <v>106087</v>
      </c>
      <c r="AA103" s="76">
        <f t="shared" si="13"/>
        <v>0.40110420721664919</v>
      </c>
      <c r="AB103" s="76">
        <f t="shared" si="18"/>
        <v>1.7412391172555171E-2</v>
      </c>
      <c r="AC103" s="13">
        <f t="shared" si="19"/>
        <v>0.98258760882744478</v>
      </c>
      <c r="AD103" s="77">
        <f t="shared" si="20"/>
        <v>0.5884675849678096</v>
      </c>
      <c r="AE103" s="78">
        <f t="shared" si="14"/>
        <v>0.39709163048360535</v>
      </c>
    </row>
    <row r="104" spans="1:31" x14ac:dyDescent="0.25">
      <c r="A104" s="119">
        <v>220380</v>
      </c>
      <c r="B104" s="71">
        <v>2017</v>
      </c>
      <c r="C104" s="85" t="s">
        <v>3162</v>
      </c>
      <c r="D104" s="57">
        <v>2016</v>
      </c>
      <c r="E104" s="71" t="s">
        <v>3167</v>
      </c>
      <c r="F104" s="71">
        <f t="shared" si="15"/>
        <v>7</v>
      </c>
      <c r="G104" s="71" t="s">
        <v>3164</v>
      </c>
      <c r="H104" t="s">
        <v>3099</v>
      </c>
      <c r="I104" s="1">
        <v>42878</v>
      </c>
      <c r="J104" s="84" t="s">
        <v>3165</v>
      </c>
      <c r="P104">
        <v>105379</v>
      </c>
      <c r="U104">
        <v>161572</v>
      </c>
      <c r="V104" s="74">
        <f t="shared" si="16"/>
        <v>266951</v>
      </c>
      <c r="W104" s="30">
        <f t="shared" si="17"/>
        <v>105379</v>
      </c>
      <c r="X104" s="75">
        <f t="shared" si="11"/>
        <v>0</v>
      </c>
      <c r="Y104" s="75">
        <f t="shared" si="21"/>
        <v>0</v>
      </c>
      <c r="AA104" s="76">
        <f t="shared" si="13"/>
        <v>0.39475034744203991</v>
      </c>
      <c r="AB104" s="76">
        <f t="shared" si="18"/>
        <v>0</v>
      </c>
      <c r="AC104" s="13">
        <f t="shared" si="19"/>
        <v>1</v>
      </c>
      <c r="AD104" s="77">
        <f t="shared" si="20"/>
        <v>0.60524965255796004</v>
      </c>
      <c r="AE104" s="78">
        <f t="shared" si="14"/>
        <v>0</v>
      </c>
    </row>
    <row r="105" spans="1:31" x14ac:dyDescent="0.25">
      <c r="A105" s="119">
        <v>220381</v>
      </c>
      <c r="B105" s="71">
        <v>2017</v>
      </c>
      <c r="C105" s="85" t="s">
        <v>3162</v>
      </c>
      <c r="D105" s="57">
        <v>2016</v>
      </c>
      <c r="E105" s="71" t="s">
        <v>3167</v>
      </c>
      <c r="F105" s="71">
        <f t="shared" si="15"/>
        <v>7</v>
      </c>
      <c r="G105" s="71" t="s">
        <v>3164</v>
      </c>
      <c r="H105" t="s">
        <v>3099</v>
      </c>
      <c r="I105" s="1">
        <v>42878</v>
      </c>
      <c r="J105" s="84" t="s">
        <v>3165</v>
      </c>
      <c r="L105">
        <v>106180</v>
      </c>
      <c r="N105">
        <v>1017</v>
      </c>
      <c r="P105">
        <v>3051</v>
      </c>
      <c r="U105">
        <v>157022</v>
      </c>
      <c r="V105" s="74">
        <f t="shared" si="16"/>
        <v>267270</v>
      </c>
      <c r="W105" s="30">
        <f t="shared" si="17"/>
        <v>109231</v>
      </c>
      <c r="X105" s="75">
        <f t="shared" si="11"/>
        <v>106180</v>
      </c>
      <c r="Y105" s="75">
        <f t="shared" si="21"/>
        <v>107197</v>
      </c>
      <c r="AA105" s="76">
        <f t="shared" si="13"/>
        <v>0.40869158528828525</v>
      </c>
      <c r="AB105" s="76">
        <f t="shared" si="18"/>
        <v>6.4351204449534611E-3</v>
      </c>
      <c r="AC105" s="13">
        <f t="shared" si="19"/>
        <v>0.99356487955504658</v>
      </c>
      <c r="AD105" s="77">
        <f t="shared" si="20"/>
        <v>0.58750327384293033</v>
      </c>
      <c r="AE105" s="78">
        <f t="shared" si="14"/>
        <v>0.40108130355071653</v>
      </c>
    </row>
    <row r="106" spans="1:31" x14ac:dyDescent="0.25">
      <c r="A106" s="119">
        <v>220384</v>
      </c>
      <c r="B106" s="71">
        <v>2017</v>
      </c>
      <c r="C106" s="85" t="s">
        <v>3162</v>
      </c>
      <c r="D106" s="57">
        <v>2016</v>
      </c>
      <c r="E106" s="71" t="s">
        <v>3174</v>
      </c>
      <c r="F106" s="71">
        <f t="shared" si="15"/>
        <v>7</v>
      </c>
      <c r="G106" s="71" t="s">
        <v>3164</v>
      </c>
      <c r="H106" t="s">
        <v>3099</v>
      </c>
      <c r="I106" s="1">
        <v>42877</v>
      </c>
      <c r="J106" s="84" t="s">
        <v>3165</v>
      </c>
      <c r="P106">
        <v>107414</v>
      </c>
      <c r="U106">
        <v>94838</v>
      </c>
      <c r="V106" s="74">
        <f t="shared" si="16"/>
        <v>202252</v>
      </c>
      <c r="W106" s="30">
        <f t="shared" si="17"/>
        <v>107414</v>
      </c>
      <c r="X106" s="75">
        <f t="shared" si="11"/>
        <v>0</v>
      </c>
      <c r="Y106" s="75">
        <f t="shared" si="21"/>
        <v>0</v>
      </c>
      <c r="AA106" s="76">
        <f t="shared" si="13"/>
        <v>0.53108992741728145</v>
      </c>
      <c r="AB106" s="76">
        <f t="shared" si="18"/>
        <v>0</v>
      </c>
      <c r="AC106" s="13">
        <f t="shared" si="19"/>
        <v>1</v>
      </c>
      <c r="AD106" s="77">
        <f t="shared" si="20"/>
        <v>0.46891007258271861</v>
      </c>
      <c r="AE106" s="78">
        <f t="shared" si="14"/>
        <v>0</v>
      </c>
    </row>
    <row r="107" spans="1:31" x14ac:dyDescent="0.25">
      <c r="A107" s="119">
        <v>220385</v>
      </c>
      <c r="B107" s="71">
        <v>2017</v>
      </c>
      <c r="C107" s="85" t="s">
        <v>3162</v>
      </c>
      <c r="D107" s="57">
        <v>2016</v>
      </c>
      <c r="E107" s="71" t="s">
        <v>3174</v>
      </c>
      <c r="F107" s="71">
        <f t="shared" si="15"/>
        <v>7</v>
      </c>
      <c r="G107" s="71" t="s">
        <v>3164</v>
      </c>
      <c r="H107" t="s">
        <v>3099</v>
      </c>
      <c r="I107" s="1">
        <v>42877</v>
      </c>
      <c r="J107" s="84" t="s">
        <v>3165</v>
      </c>
      <c r="L107">
        <v>106698</v>
      </c>
      <c r="N107">
        <v>734</v>
      </c>
      <c r="P107">
        <v>2937</v>
      </c>
      <c r="U107">
        <v>92124</v>
      </c>
      <c r="V107" s="74">
        <f t="shared" si="16"/>
        <v>202493</v>
      </c>
      <c r="W107" s="30">
        <f t="shared" si="17"/>
        <v>109635</v>
      </c>
      <c r="X107" s="75">
        <f t="shared" si="11"/>
        <v>106698</v>
      </c>
      <c r="Y107" s="75">
        <f t="shared" si="21"/>
        <v>107432</v>
      </c>
      <c r="AA107" s="76">
        <f t="shared" si="13"/>
        <v>0.541426123372166</v>
      </c>
      <c r="AB107" s="76">
        <f t="shared" si="18"/>
        <v>7.9045424196084336E-3</v>
      </c>
      <c r="AC107" s="13">
        <f t="shared" si="19"/>
        <v>0.99209545758039153</v>
      </c>
      <c r="AD107" s="77">
        <f t="shared" si="20"/>
        <v>0.45494905996750507</v>
      </c>
      <c r="AE107" s="78">
        <f t="shared" si="14"/>
        <v>0.5305467349488624</v>
      </c>
    </row>
    <row r="108" spans="1:31" x14ac:dyDescent="0.25">
      <c r="A108" s="119">
        <v>637199</v>
      </c>
      <c r="B108" s="71">
        <v>2017</v>
      </c>
      <c r="C108" s="57" t="s">
        <v>3162</v>
      </c>
      <c r="D108" s="57">
        <v>2016</v>
      </c>
      <c r="E108" s="71" t="s">
        <v>3168</v>
      </c>
      <c r="F108" s="71">
        <f t="shared" si="15"/>
        <v>7</v>
      </c>
      <c r="G108" s="57" t="s">
        <v>3179</v>
      </c>
      <c r="H108" t="s">
        <v>3099</v>
      </c>
      <c r="I108" s="1">
        <v>42885</v>
      </c>
      <c r="J108" s="84" t="s">
        <v>3165</v>
      </c>
      <c r="L108">
        <v>195781</v>
      </c>
      <c r="N108">
        <v>7997</v>
      </c>
      <c r="P108">
        <v>312</v>
      </c>
      <c r="U108">
        <v>220303</v>
      </c>
      <c r="V108" s="74">
        <f t="shared" si="16"/>
        <v>424393</v>
      </c>
      <c r="W108" s="30">
        <f t="shared" si="17"/>
        <v>196093</v>
      </c>
      <c r="X108" s="75">
        <f t="shared" si="11"/>
        <v>195781</v>
      </c>
      <c r="Y108" s="75">
        <f t="shared" si="21"/>
        <v>203778</v>
      </c>
      <c r="AA108" s="76">
        <f t="shared" si="13"/>
        <v>0.46205521768737939</v>
      </c>
      <c r="AB108" s="76">
        <f t="shared" si="18"/>
        <v>3.5028471309680245E-2</v>
      </c>
      <c r="AC108" s="13">
        <f t="shared" si="19"/>
        <v>0.96497152869031977</v>
      </c>
      <c r="AD108" s="77">
        <f t="shared" si="20"/>
        <v>0.51910139893919083</v>
      </c>
      <c r="AE108" s="78">
        <f t="shared" si="14"/>
        <v>0.48016343342138068</v>
      </c>
    </row>
    <row r="109" spans="1:31" x14ac:dyDescent="0.25">
      <c r="A109" s="119">
        <v>91138</v>
      </c>
      <c r="B109" s="71">
        <v>2017</v>
      </c>
      <c r="C109" s="57" t="s">
        <v>3162</v>
      </c>
      <c r="D109" s="57">
        <v>2016</v>
      </c>
      <c r="E109" s="85" t="s">
        <v>3181</v>
      </c>
      <c r="F109" s="71">
        <f t="shared" si="15"/>
        <v>7</v>
      </c>
      <c r="G109" s="57" t="s">
        <v>3179</v>
      </c>
      <c r="H109" t="s">
        <v>3099</v>
      </c>
      <c r="I109" s="1">
        <v>42871</v>
      </c>
      <c r="J109" s="84" t="s">
        <v>3165</v>
      </c>
      <c r="L109">
        <v>206301</v>
      </c>
      <c r="N109">
        <v>830917</v>
      </c>
      <c r="P109">
        <v>109</v>
      </c>
      <c r="U109">
        <v>109</v>
      </c>
      <c r="V109" s="74">
        <f t="shared" si="16"/>
        <v>1037436</v>
      </c>
      <c r="W109" s="30">
        <f t="shared" si="17"/>
        <v>206410</v>
      </c>
      <c r="X109" s="75">
        <f t="shared" si="11"/>
        <v>206301</v>
      </c>
      <c r="Y109" s="75">
        <f t="shared" si="21"/>
        <v>1037218</v>
      </c>
      <c r="AA109" s="76">
        <f t="shared" si="13"/>
        <v>0.19896167088861386</v>
      </c>
      <c r="AB109" s="76">
        <f t="shared" si="18"/>
        <v>0.99986883683542993</v>
      </c>
      <c r="AC109" s="13">
        <f t="shared" si="19"/>
        <v>1.3116316457006949E-4</v>
      </c>
      <c r="AD109" s="77">
        <f t="shared" si="20"/>
        <v>1.050667221881639E-4</v>
      </c>
      <c r="AE109" s="78">
        <f t="shared" si="14"/>
        <v>0.99978986655562363</v>
      </c>
    </row>
    <row r="110" spans="1:31" x14ac:dyDescent="0.25">
      <c r="A110" s="119">
        <v>220253</v>
      </c>
      <c r="B110" s="71">
        <v>2017</v>
      </c>
      <c r="C110" s="57" t="s">
        <v>3162</v>
      </c>
      <c r="D110" s="57">
        <v>2016</v>
      </c>
      <c r="E110" s="57" t="s">
        <v>3170</v>
      </c>
      <c r="F110" s="71">
        <f t="shared" si="15"/>
        <v>7</v>
      </c>
      <c r="G110" s="57" t="s">
        <v>3164</v>
      </c>
      <c r="H110" t="s">
        <v>3099</v>
      </c>
      <c r="I110" s="1">
        <v>42875</v>
      </c>
      <c r="J110" s="84" t="s">
        <v>3165</v>
      </c>
      <c r="P110">
        <v>103975</v>
      </c>
      <c r="U110">
        <v>12288</v>
      </c>
      <c r="V110" s="74">
        <f t="shared" si="16"/>
        <v>116263</v>
      </c>
      <c r="W110" s="30">
        <f t="shared" si="17"/>
        <v>103975</v>
      </c>
      <c r="X110" s="75">
        <f t="shared" si="11"/>
        <v>0</v>
      </c>
      <c r="Y110" s="75">
        <f t="shared" si="21"/>
        <v>0</v>
      </c>
      <c r="AA110" s="76">
        <f t="shared" si="13"/>
        <v>0.89430859344761449</v>
      </c>
      <c r="AB110" s="76">
        <f t="shared" si="18"/>
        <v>0</v>
      </c>
      <c r="AC110" s="13">
        <f t="shared" si="19"/>
        <v>1</v>
      </c>
      <c r="AD110" s="77">
        <f t="shared" si="20"/>
        <v>0.10569140655238554</v>
      </c>
      <c r="AE110" s="78">
        <f t="shared" si="14"/>
        <v>0</v>
      </c>
    </row>
    <row r="111" spans="1:31" x14ac:dyDescent="0.25">
      <c r="A111" s="119">
        <v>220252</v>
      </c>
      <c r="B111" s="71">
        <v>2017</v>
      </c>
      <c r="C111" s="57" t="s">
        <v>3162</v>
      </c>
      <c r="D111" s="57">
        <v>2016</v>
      </c>
      <c r="E111" s="57" t="s">
        <v>3170</v>
      </c>
      <c r="F111" s="71">
        <f t="shared" si="15"/>
        <v>7</v>
      </c>
      <c r="G111" s="57" t="s">
        <v>3164</v>
      </c>
      <c r="H111" t="s">
        <v>3099</v>
      </c>
      <c r="I111" s="1">
        <v>42875</v>
      </c>
      <c r="J111" s="84" t="s">
        <v>3165</v>
      </c>
      <c r="L111">
        <v>103567</v>
      </c>
      <c r="N111">
        <v>668</v>
      </c>
      <c r="P111">
        <v>1589</v>
      </c>
      <c r="U111">
        <v>12115</v>
      </c>
      <c r="V111" s="74">
        <f t="shared" si="16"/>
        <v>117939</v>
      </c>
      <c r="W111" s="30">
        <f t="shared" si="17"/>
        <v>105156</v>
      </c>
      <c r="X111" s="75">
        <f t="shared" si="11"/>
        <v>103567</v>
      </c>
      <c r="Y111" s="75">
        <f t="shared" si="21"/>
        <v>104235</v>
      </c>
      <c r="AA111" s="76">
        <f t="shared" si="13"/>
        <v>0.89161346119604201</v>
      </c>
      <c r="AB111" s="76">
        <f t="shared" si="18"/>
        <v>5.2256903700226863E-2</v>
      </c>
      <c r="AC111" s="13">
        <f t="shared" si="19"/>
        <v>0.94774309629977316</v>
      </c>
      <c r="AD111" s="77">
        <f t="shared" si="20"/>
        <v>0.10272259388327865</v>
      </c>
      <c r="AE111" s="78">
        <f t="shared" si="14"/>
        <v>0.88380433953145265</v>
      </c>
    </row>
    <row r="112" spans="1:31" x14ac:dyDescent="0.25">
      <c r="A112" s="119">
        <v>220262</v>
      </c>
      <c r="B112" s="71">
        <v>2017</v>
      </c>
      <c r="C112" s="57" t="s">
        <v>3162</v>
      </c>
      <c r="D112" s="57">
        <v>2016</v>
      </c>
      <c r="E112" s="57" t="s">
        <v>3171</v>
      </c>
      <c r="F112" s="71">
        <f t="shared" si="15"/>
        <v>7</v>
      </c>
      <c r="G112" s="57" t="s">
        <v>3164</v>
      </c>
      <c r="H112" t="s">
        <v>3099</v>
      </c>
      <c r="I112" s="1">
        <v>42893</v>
      </c>
      <c r="J112" s="84" t="s">
        <v>3165</v>
      </c>
      <c r="P112">
        <v>104357</v>
      </c>
      <c r="U112">
        <v>14030</v>
      </c>
      <c r="V112" s="74">
        <f t="shared" si="16"/>
        <v>118387</v>
      </c>
      <c r="W112" s="30">
        <f t="shared" si="17"/>
        <v>104357</v>
      </c>
      <c r="X112" s="75">
        <f t="shared" si="11"/>
        <v>0</v>
      </c>
      <c r="Y112" s="75">
        <f t="shared" si="21"/>
        <v>0</v>
      </c>
      <c r="AA112" s="76">
        <f t="shared" si="13"/>
        <v>0.88149036634089895</v>
      </c>
      <c r="AB112" s="76">
        <f t="shared" si="18"/>
        <v>0</v>
      </c>
      <c r="AC112" s="13">
        <f t="shared" si="19"/>
        <v>1</v>
      </c>
      <c r="AD112" s="77">
        <f t="shared" si="20"/>
        <v>0.11850963365910108</v>
      </c>
      <c r="AE112" s="78">
        <f t="shared" si="14"/>
        <v>0</v>
      </c>
    </row>
    <row r="113" spans="1:31" x14ac:dyDescent="0.25">
      <c r="A113" s="119">
        <v>220261</v>
      </c>
      <c r="B113" s="71">
        <v>2017</v>
      </c>
      <c r="C113" s="57" t="s">
        <v>3162</v>
      </c>
      <c r="D113" s="57">
        <v>2016</v>
      </c>
      <c r="E113" s="57" t="s">
        <v>3171</v>
      </c>
      <c r="F113" s="71">
        <f t="shared" si="15"/>
        <v>7</v>
      </c>
      <c r="G113" s="57" t="s">
        <v>3164</v>
      </c>
      <c r="H113" t="s">
        <v>3099</v>
      </c>
      <c r="I113" s="1">
        <v>42893</v>
      </c>
      <c r="J113" s="84" t="s">
        <v>3165</v>
      </c>
      <c r="L113">
        <v>103854</v>
      </c>
      <c r="N113">
        <v>538</v>
      </c>
      <c r="P113">
        <v>2135</v>
      </c>
      <c r="U113">
        <v>13858</v>
      </c>
      <c r="V113" s="74">
        <f t="shared" si="16"/>
        <v>120385</v>
      </c>
      <c r="W113" s="30">
        <f t="shared" si="17"/>
        <v>105989</v>
      </c>
      <c r="X113" s="75">
        <f t="shared" si="11"/>
        <v>103854</v>
      </c>
      <c r="Y113" s="75">
        <f t="shared" si="21"/>
        <v>104392</v>
      </c>
      <c r="AA113" s="76">
        <f t="shared" si="13"/>
        <v>0.8804169954728579</v>
      </c>
      <c r="AB113" s="76">
        <f t="shared" si="18"/>
        <v>3.7371492081133648E-2</v>
      </c>
      <c r="AC113" s="13">
        <f t="shared" si="19"/>
        <v>0.96262850791886634</v>
      </c>
      <c r="AD113" s="77">
        <f t="shared" si="20"/>
        <v>0.11511400922041783</v>
      </c>
      <c r="AE113" s="78">
        <f t="shared" si="14"/>
        <v>0.86715122315903148</v>
      </c>
    </row>
    <row r="114" spans="1:31" x14ac:dyDescent="0.25">
      <c r="A114" s="119">
        <v>220257</v>
      </c>
      <c r="B114" s="71">
        <v>2017</v>
      </c>
      <c r="C114" s="57" t="s">
        <v>3162</v>
      </c>
      <c r="D114" s="57">
        <v>2016</v>
      </c>
      <c r="E114" s="57" t="s">
        <v>3079</v>
      </c>
      <c r="F114" s="71">
        <f t="shared" si="15"/>
        <v>7</v>
      </c>
      <c r="G114" s="57" t="s">
        <v>3164</v>
      </c>
      <c r="H114" t="s">
        <v>3099</v>
      </c>
      <c r="I114" s="1">
        <v>42885</v>
      </c>
      <c r="J114" s="84" t="s">
        <v>3165</v>
      </c>
      <c r="P114">
        <v>201037</v>
      </c>
      <c r="U114">
        <v>85415</v>
      </c>
      <c r="V114" s="74">
        <f t="shared" si="16"/>
        <v>286452</v>
      </c>
      <c r="W114" s="30">
        <f t="shared" si="17"/>
        <v>201037</v>
      </c>
      <c r="X114" s="75">
        <f t="shared" si="11"/>
        <v>0</v>
      </c>
      <c r="Y114" s="75">
        <f t="shared" si="21"/>
        <v>0</v>
      </c>
      <c r="AA114" s="76">
        <f t="shared" si="13"/>
        <v>0.70181740745395393</v>
      </c>
      <c r="AB114" s="76">
        <f t="shared" si="18"/>
        <v>0</v>
      </c>
      <c r="AC114" s="13">
        <f t="shared" si="19"/>
        <v>1</v>
      </c>
      <c r="AD114" s="77">
        <f t="shared" si="20"/>
        <v>0.29818259254604612</v>
      </c>
      <c r="AE114" s="78">
        <f t="shared" si="14"/>
        <v>0</v>
      </c>
    </row>
    <row r="115" spans="1:31" x14ac:dyDescent="0.25">
      <c r="A115" s="119">
        <v>220259</v>
      </c>
      <c r="B115" s="71">
        <v>2017</v>
      </c>
      <c r="C115" s="57" t="s">
        <v>3162</v>
      </c>
      <c r="D115" s="57">
        <v>2016</v>
      </c>
      <c r="E115" s="57" t="s">
        <v>3079</v>
      </c>
      <c r="F115" s="71">
        <f t="shared" si="15"/>
        <v>7</v>
      </c>
      <c r="G115" s="57" t="s">
        <v>3164</v>
      </c>
      <c r="H115" t="s">
        <v>3099</v>
      </c>
      <c r="I115" s="1">
        <v>42885</v>
      </c>
      <c r="J115" s="84" t="s">
        <v>3165</v>
      </c>
      <c r="L115">
        <v>100994</v>
      </c>
      <c r="N115">
        <v>441</v>
      </c>
      <c r="P115">
        <v>1067</v>
      </c>
      <c r="U115">
        <v>85076</v>
      </c>
      <c r="V115" s="74">
        <f t="shared" si="16"/>
        <v>187578</v>
      </c>
      <c r="W115" s="30">
        <f t="shared" si="17"/>
        <v>102061</v>
      </c>
      <c r="X115" s="75">
        <f t="shared" si="11"/>
        <v>100994</v>
      </c>
      <c r="Y115" s="75">
        <f t="shared" si="21"/>
        <v>101435</v>
      </c>
      <c r="AA115" s="76">
        <f t="shared" si="13"/>
        <v>0.54409898815426117</v>
      </c>
      <c r="AB115" s="76">
        <f t="shared" si="18"/>
        <v>5.1568693943894192E-3</v>
      </c>
      <c r="AC115" s="13">
        <f t="shared" si="19"/>
        <v>0.99484313060561058</v>
      </c>
      <c r="AD115" s="77">
        <f t="shared" si="20"/>
        <v>0.45354998987088035</v>
      </c>
      <c r="AE115" s="78">
        <f t="shared" si="14"/>
        <v>0.54076170979539173</v>
      </c>
    </row>
    <row r="116" spans="1:31" x14ac:dyDescent="0.25">
      <c r="A116" s="119">
        <v>220256</v>
      </c>
      <c r="B116" s="71">
        <v>2017</v>
      </c>
      <c r="C116" s="57" t="s">
        <v>3162</v>
      </c>
      <c r="D116" s="57">
        <v>2016</v>
      </c>
      <c r="E116" s="57" t="s">
        <v>3079</v>
      </c>
      <c r="F116" s="71">
        <f t="shared" si="15"/>
        <v>7</v>
      </c>
      <c r="G116" s="57" t="s">
        <v>3164</v>
      </c>
      <c r="H116" t="s">
        <v>3099</v>
      </c>
      <c r="I116" s="1">
        <v>42899</v>
      </c>
      <c r="J116" s="84" t="s">
        <v>3165</v>
      </c>
      <c r="P116">
        <v>201745</v>
      </c>
      <c r="U116">
        <v>126155</v>
      </c>
      <c r="V116" s="74">
        <f t="shared" si="16"/>
        <v>327900</v>
      </c>
      <c r="W116" s="30">
        <f t="shared" si="17"/>
        <v>201745</v>
      </c>
      <c r="X116" s="75">
        <f t="shared" si="11"/>
        <v>0</v>
      </c>
      <c r="Y116" s="75">
        <f t="shared" si="21"/>
        <v>0</v>
      </c>
      <c r="AA116" s="76">
        <f t="shared" si="13"/>
        <v>0.61526379993900582</v>
      </c>
      <c r="AB116" s="76">
        <f t="shared" si="18"/>
        <v>0</v>
      </c>
      <c r="AC116" s="13">
        <f t="shared" si="19"/>
        <v>1</v>
      </c>
      <c r="AD116" s="77">
        <f t="shared" si="20"/>
        <v>0.38473620006099418</v>
      </c>
      <c r="AE116" s="78">
        <f t="shared" si="14"/>
        <v>0</v>
      </c>
    </row>
    <row r="117" spans="1:31" x14ac:dyDescent="0.25">
      <c r="A117" s="119">
        <v>220260</v>
      </c>
      <c r="B117" s="71">
        <v>2017</v>
      </c>
      <c r="C117" s="57" t="s">
        <v>3162</v>
      </c>
      <c r="D117" s="57">
        <v>2016</v>
      </c>
      <c r="E117" s="57" t="s">
        <v>3079</v>
      </c>
      <c r="F117" s="71">
        <f t="shared" si="15"/>
        <v>7</v>
      </c>
      <c r="G117" s="57" t="s">
        <v>3164</v>
      </c>
      <c r="H117" t="s">
        <v>3099</v>
      </c>
      <c r="I117" s="1">
        <v>42899</v>
      </c>
      <c r="J117" s="84" t="s">
        <v>3165</v>
      </c>
      <c r="L117">
        <v>100202</v>
      </c>
      <c r="N117">
        <v>516</v>
      </c>
      <c r="P117">
        <v>1567</v>
      </c>
      <c r="U117">
        <v>125816</v>
      </c>
      <c r="V117" s="74">
        <f t="shared" si="16"/>
        <v>228101</v>
      </c>
      <c r="W117" s="30">
        <f t="shared" si="17"/>
        <v>101769</v>
      </c>
      <c r="X117" s="75">
        <f t="shared" si="11"/>
        <v>100202</v>
      </c>
      <c r="Y117" s="75">
        <f t="shared" si="21"/>
        <v>100718</v>
      </c>
      <c r="AA117" s="76">
        <f t="shared" si="13"/>
        <v>0.44615762315816238</v>
      </c>
      <c r="AB117" s="76">
        <f t="shared" si="18"/>
        <v>4.0844758256023813E-3</v>
      </c>
      <c r="AC117" s="13">
        <f t="shared" si="19"/>
        <v>0.99591552417439766</v>
      </c>
      <c r="AD117" s="77">
        <f t="shared" si="20"/>
        <v>0.55158022104243298</v>
      </c>
      <c r="AE117" s="78">
        <f t="shared" si="14"/>
        <v>0.4415500151248789</v>
      </c>
    </row>
    <row r="118" spans="1:31" x14ac:dyDescent="0.25">
      <c r="A118" s="119">
        <v>637202</v>
      </c>
      <c r="B118">
        <v>2018</v>
      </c>
      <c r="C118" s="57" t="s">
        <v>3175</v>
      </c>
      <c r="D118" s="57">
        <v>2016</v>
      </c>
      <c r="E118" s="57" t="s">
        <v>3951</v>
      </c>
      <c r="F118" s="71">
        <f t="shared" si="15"/>
        <v>7</v>
      </c>
      <c r="H118" s="57" t="s">
        <v>3098</v>
      </c>
      <c r="J118" s="1" t="s">
        <v>3165</v>
      </c>
      <c r="L118" s="57">
        <v>0</v>
      </c>
      <c r="M118" s="57"/>
      <c r="N118" s="57">
        <v>0</v>
      </c>
      <c r="O118" s="57"/>
      <c r="P118" s="57">
        <v>229467</v>
      </c>
      <c r="U118" s="57">
        <v>5328</v>
      </c>
      <c r="V118" s="74">
        <f t="shared" si="16"/>
        <v>234795</v>
      </c>
      <c r="W118" s="30">
        <f t="shared" si="17"/>
        <v>229467</v>
      </c>
      <c r="X118" s="75">
        <f t="shared" si="11"/>
        <v>0</v>
      </c>
      <c r="Y118" s="75">
        <f t="shared" si="21"/>
        <v>0</v>
      </c>
      <c r="AA118" s="76">
        <f t="shared" si="13"/>
        <v>0.97730786430716154</v>
      </c>
      <c r="AB118" s="76">
        <f t="shared" si="18"/>
        <v>0</v>
      </c>
      <c r="AC118" s="13">
        <f t="shared" si="19"/>
        <v>1</v>
      </c>
      <c r="AD118" s="77">
        <f t="shared" si="20"/>
        <v>2.2692135692838435E-2</v>
      </c>
      <c r="AE118" s="78">
        <f t="shared" si="14"/>
        <v>0</v>
      </c>
    </row>
    <row r="119" spans="1:31" x14ac:dyDescent="0.25">
      <c r="A119" s="119">
        <v>637203</v>
      </c>
      <c r="B119">
        <v>2018</v>
      </c>
      <c r="C119" s="57" t="s">
        <v>3175</v>
      </c>
      <c r="D119" s="57">
        <v>2016</v>
      </c>
      <c r="E119" s="57" t="s">
        <v>3951</v>
      </c>
      <c r="F119" s="71">
        <f t="shared" si="15"/>
        <v>7</v>
      </c>
      <c r="H119" s="57" t="s">
        <v>3098</v>
      </c>
      <c r="J119" s="1" t="s">
        <v>3165</v>
      </c>
      <c r="L119" s="57">
        <v>235725</v>
      </c>
      <c r="M119" s="57"/>
      <c r="N119" s="57">
        <v>1867</v>
      </c>
      <c r="O119" s="57"/>
      <c r="P119" s="57">
        <v>124</v>
      </c>
      <c r="U119" s="57">
        <v>0</v>
      </c>
      <c r="V119" s="74">
        <f t="shared" si="16"/>
        <v>237716</v>
      </c>
      <c r="W119" s="30">
        <f t="shared" si="17"/>
        <v>235849</v>
      </c>
      <c r="X119" s="75">
        <f t="shared" si="11"/>
        <v>235725</v>
      </c>
      <c r="Y119" s="75">
        <f t="shared" si="21"/>
        <v>237592</v>
      </c>
      <c r="AA119" s="76">
        <f t="shared" si="13"/>
        <v>0.99214609029261813</v>
      </c>
      <c r="AB119" s="76">
        <f t="shared" si="18"/>
        <v>1</v>
      </c>
      <c r="AC119" s="13">
        <f t="shared" si="19"/>
        <v>0</v>
      </c>
      <c r="AD119" s="77">
        <f t="shared" si="20"/>
        <v>0</v>
      </c>
      <c r="AE119" s="78">
        <f t="shared" si="14"/>
        <v>0.99947836914637633</v>
      </c>
    </row>
    <row r="120" spans="1:31" x14ac:dyDescent="0.25">
      <c r="A120" s="119">
        <v>220388</v>
      </c>
      <c r="B120">
        <v>2018</v>
      </c>
      <c r="C120" s="57" t="s">
        <v>3175</v>
      </c>
      <c r="D120" s="57">
        <v>2016</v>
      </c>
      <c r="E120" s="71" t="s">
        <v>3166</v>
      </c>
      <c r="F120" s="71">
        <f t="shared" si="15"/>
        <v>7</v>
      </c>
      <c r="G120" t="s">
        <v>3164</v>
      </c>
      <c r="H120" t="s">
        <v>3099</v>
      </c>
      <c r="J120" s="1" t="s">
        <v>3165</v>
      </c>
      <c r="L120" s="57">
        <v>0</v>
      </c>
      <c r="M120" s="57"/>
      <c r="N120" s="57">
        <v>0</v>
      </c>
      <c r="O120" s="57"/>
      <c r="P120" s="57">
        <v>79688</v>
      </c>
      <c r="U120" s="57">
        <v>787</v>
      </c>
      <c r="V120" s="74">
        <f t="shared" si="16"/>
        <v>80475</v>
      </c>
      <c r="W120" s="30">
        <f t="shared" si="17"/>
        <v>79688</v>
      </c>
      <c r="X120" s="75">
        <f t="shared" si="11"/>
        <v>0</v>
      </c>
      <c r="Y120" s="75">
        <f t="shared" si="21"/>
        <v>0</v>
      </c>
      <c r="AA120" s="76">
        <f t="shared" si="13"/>
        <v>0.9902205653929792</v>
      </c>
      <c r="AB120" s="76">
        <f t="shared" si="18"/>
        <v>0</v>
      </c>
      <c r="AC120" s="13">
        <f t="shared" si="19"/>
        <v>1</v>
      </c>
      <c r="AD120" s="77">
        <f t="shared" si="20"/>
        <v>9.7794346070208139E-3</v>
      </c>
      <c r="AE120" s="78">
        <f t="shared" si="14"/>
        <v>0</v>
      </c>
    </row>
    <row r="121" spans="1:31" x14ac:dyDescent="0.25">
      <c r="A121" s="119">
        <v>220391</v>
      </c>
      <c r="B121">
        <v>2018</v>
      </c>
      <c r="C121" s="57" t="s">
        <v>3175</v>
      </c>
      <c r="D121" s="57">
        <v>2016</v>
      </c>
      <c r="E121" s="71" t="s">
        <v>3166</v>
      </c>
      <c r="F121" s="71">
        <f t="shared" si="15"/>
        <v>7</v>
      </c>
      <c r="G121" t="s">
        <v>3164</v>
      </c>
      <c r="H121" t="s">
        <v>3099</v>
      </c>
      <c r="J121" s="1" t="s">
        <v>3165</v>
      </c>
      <c r="L121" s="57">
        <v>74106</v>
      </c>
      <c r="M121" s="57"/>
      <c r="N121" s="57">
        <v>1999</v>
      </c>
      <c r="O121" s="57"/>
      <c r="P121" s="57">
        <v>2767</v>
      </c>
      <c r="U121" s="57">
        <v>0</v>
      </c>
      <c r="V121" s="74">
        <f t="shared" si="16"/>
        <v>78872</v>
      </c>
      <c r="W121" s="30">
        <f t="shared" si="17"/>
        <v>76873</v>
      </c>
      <c r="X121" s="75">
        <f t="shared" si="11"/>
        <v>74106</v>
      </c>
      <c r="Y121" s="75">
        <f t="shared" si="21"/>
        <v>76105</v>
      </c>
      <c r="AA121" s="76">
        <f t="shared" si="13"/>
        <v>0.97465513743787402</v>
      </c>
      <c r="AB121" s="76">
        <f t="shared" si="18"/>
        <v>1</v>
      </c>
      <c r="AC121" s="13">
        <f t="shared" si="19"/>
        <v>0</v>
      </c>
      <c r="AD121" s="77">
        <f t="shared" si="20"/>
        <v>0</v>
      </c>
      <c r="AE121" s="78">
        <f t="shared" si="14"/>
        <v>0.96491784156608174</v>
      </c>
    </row>
    <row r="122" spans="1:31" x14ac:dyDescent="0.25">
      <c r="A122" s="119">
        <v>220389</v>
      </c>
      <c r="B122">
        <v>2018</v>
      </c>
      <c r="C122" s="57" t="s">
        <v>3175</v>
      </c>
      <c r="D122" s="57">
        <v>2016</v>
      </c>
      <c r="E122" s="71" t="s">
        <v>3167</v>
      </c>
      <c r="F122" s="71">
        <f t="shared" si="15"/>
        <v>7</v>
      </c>
      <c r="H122" t="s">
        <v>3099</v>
      </c>
      <c r="J122" s="1" t="s">
        <v>3165</v>
      </c>
      <c r="L122" s="57">
        <v>0</v>
      </c>
      <c r="M122" s="57"/>
      <c r="N122" s="57">
        <v>0</v>
      </c>
      <c r="O122" s="57"/>
      <c r="P122" s="57">
        <v>77407</v>
      </c>
      <c r="U122" s="57">
        <v>3343</v>
      </c>
      <c r="V122" s="74">
        <f t="shared" si="16"/>
        <v>80750</v>
      </c>
      <c r="W122" s="30">
        <f t="shared" si="17"/>
        <v>77407</v>
      </c>
      <c r="X122" s="75">
        <f t="shared" si="11"/>
        <v>0</v>
      </c>
      <c r="Y122" s="75">
        <f t="shared" si="21"/>
        <v>0</v>
      </c>
      <c r="AA122" s="76">
        <f t="shared" si="13"/>
        <v>0.95860061919504647</v>
      </c>
      <c r="AB122" s="76">
        <f t="shared" si="18"/>
        <v>0</v>
      </c>
      <c r="AC122" s="13">
        <f t="shared" si="19"/>
        <v>1</v>
      </c>
      <c r="AD122" s="77">
        <f t="shared" si="20"/>
        <v>4.1399380804953562E-2</v>
      </c>
      <c r="AE122" s="78">
        <f t="shared" si="14"/>
        <v>0</v>
      </c>
    </row>
    <row r="123" spans="1:31" x14ac:dyDescent="0.25">
      <c r="A123" s="123">
        <v>220392</v>
      </c>
      <c r="B123">
        <v>2018</v>
      </c>
      <c r="C123" s="57" t="s">
        <v>3175</v>
      </c>
      <c r="D123" s="57">
        <v>2016</v>
      </c>
      <c r="E123" s="71" t="s">
        <v>3167</v>
      </c>
      <c r="F123" s="71">
        <f t="shared" si="15"/>
        <v>7</v>
      </c>
      <c r="H123" t="s">
        <v>3099</v>
      </c>
      <c r="J123" s="1" t="s">
        <v>3165</v>
      </c>
      <c r="L123" s="57">
        <v>76267</v>
      </c>
      <c r="M123" s="57"/>
      <c r="N123" s="57">
        <v>731</v>
      </c>
      <c r="O123" s="57"/>
      <c r="P123" s="57">
        <v>2192</v>
      </c>
      <c r="U123" s="57">
        <v>0</v>
      </c>
      <c r="V123" s="74">
        <f t="shared" si="16"/>
        <v>79190</v>
      </c>
      <c r="W123" s="30">
        <f t="shared" si="17"/>
        <v>78459</v>
      </c>
      <c r="X123" s="75">
        <f t="shared" si="11"/>
        <v>76267</v>
      </c>
      <c r="Y123" s="75">
        <f t="shared" si="21"/>
        <v>76998</v>
      </c>
      <c r="AA123" s="76">
        <f t="shared" si="13"/>
        <v>0.99076903649450687</v>
      </c>
      <c r="AB123" s="76">
        <f t="shared" si="18"/>
        <v>1</v>
      </c>
      <c r="AC123" s="13">
        <f t="shared" si="19"/>
        <v>0</v>
      </c>
      <c r="AD123" s="77">
        <f t="shared" si="20"/>
        <v>0</v>
      </c>
      <c r="AE123" s="78">
        <f t="shared" si="14"/>
        <v>0.97231973734057331</v>
      </c>
    </row>
    <row r="124" spans="1:31" x14ac:dyDescent="0.25">
      <c r="A124" s="123">
        <v>220387</v>
      </c>
      <c r="B124">
        <v>2018</v>
      </c>
      <c r="C124" s="57" t="s">
        <v>3175</v>
      </c>
      <c r="D124" s="57">
        <v>2016</v>
      </c>
      <c r="E124" s="71" t="s">
        <v>3174</v>
      </c>
      <c r="F124" s="71">
        <f t="shared" si="15"/>
        <v>7</v>
      </c>
      <c r="H124" t="s">
        <v>3099</v>
      </c>
      <c r="J124" s="1" t="s">
        <v>3165</v>
      </c>
      <c r="L124" s="57">
        <v>0</v>
      </c>
      <c r="M124" s="57"/>
      <c r="N124" s="57">
        <v>0</v>
      </c>
      <c r="O124" s="57"/>
      <c r="P124" s="57">
        <v>78532</v>
      </c>
      <c r="U124" s="57">
        <v>1985</v>
      </c>
      <c r="V124" s="74">
        <f t="shared" si="16"/>
        <v>80517</v>
      </c>
      <c r="W124" s="30">
        <f t="shared" si="17"/>
        <v>78532</v>
      </c>
      <c r="X124" s="75">
        <f t="shared" si="11"/>
        <v>0</v>
      </c>
      <c r="Y124" s="75">
        <f t="shared" si="21"/>
        <v>0</v>
      </c>
      <c r="AA124" s="76">
        <f t="shared" si="13"/>
        <v>0.97534682116820048</v>
      </c>
      <c r="AB124" s="76">
        <f t="shared" si="18"/>
        <v>0</v>
      </c>
      <c r="AC124" s="13">
        <f t="shared" si="19"/>
        <v>1</v>
      </c>
      <c r="AD124" s="77">
        <f t="shared" si="20"/>
        <v>2.4653178831799495E-2</v>
      </c>
      <c r="AE124" s="78">
        <f t="shared" si="14"/>
        <v>0</v>
      </c>
    </row>
    <row r="125" spans="1:31" x14ac:dyDescent="0.25">
      <c r="A125" s="123">
        <v>220390</v>
      </c>
      <c r="B125">
        <v>2018</v>
      </c>
      <c r="C125" s="57" t="s">
        <v>3175</v>
      </c>
      <c r="D125" s="57">
        <v>2016</v>
      </c>
      <c r="E125" s="71" t="s">
        <v>3174</v>
      </c>
      <c r="F125" s="71">
        <f t="shared" si="15"/>
        <v>7</v>
      </c>
      <c r="H125" t="s">
        <v>3099</v>
      </c>
      <c r="J125" s="1" t="s">
        <v>3165</v>
      </c>
      <c r="L125" s="57">
        <v>76377</v>
      </c>
      <c r="M125" s="57"/>
      <c r="N125" s="57">
        <v>525</v>
      </c>
      <c r="O125" s="57"/>
      <c r="P125" s="57">
        <v>2102</v>
      </c>
      <c r="U125" s="57">
        <v>0</v>
      </c>
      <c r="V125" s="74">
        <f t="shared" si="16"/>
        <v>79004</v>
      </c>
      <c r="W125" s="30">
        <f t="shared" si="17"/>
        <v>78479</v>
      </c>
      <c r="X125" s="75">
        <f t="shared" si="11"/>
        <v>76377</v>
      </c>
      <c r="Y125" s="75">
        <f t="shared" si="21"/>
        <v>76902</v>
      </c>
      <c r="AA125" s="76">
        <f t="shared" si="13"/>
        <v>0.99335476684724822</v>
      </c>
      <c r="AB125" s="76">
        <f t="shared" si="18"/>
        <v>1</v>
      </c>
      <c r="AC125" s="13">
        <f t="shared" si="19"/>
        <v>0</v>
      </c>
      <c r="AD125" s="77">
        <f t="shared" si="20"/>
        <v>0</v>
      </c>
      <c r="AE125" s="78">
        <f t="shared" si="14"/>
        <v>0.97339375221507773</v>
      </c>
    </row>
    <row r="126" spans="1:31" x14ac:dyDescent="0.25">
      <c r="A126" s="124">
        <v>637181</v>
      </c>
      <c r="B126">
        <v>2017</v>
      </c>
      <c r="C126" s="57" t="s">
        <v>3162</v>
      </c>
      <c r="D126" s="57">
        <v>2016</v>
      </c>
      <c r="E126" s="116" t="s">
        <v>7657</v>
      </c>
      <c r="F126" s="71">
        <f t="shared" si="15"/>
        <v>7</v>
      </c>
      <c r="H126" s="57" t="s">
        <v>3098</v>
      </c>
      <c r="J126" s="1" t="s">
        <v>3176</v>
      </c>
      <c r="L126">
        <v>121000</v>
      </c>
      <c r="U126">
        <v>0</v>
      </c>
      <c r="V126" s="74">
        <f t="shared" si="16"/>
        <v>121000</v>
      </c>
      <c r="W126" s="30">
        <f t="shared" si="17"/>
        <v>121000</v>
      </c>
      <c r="X126" s="75">
        <f t="shared" si="11"/>
        <v>121000</v>
      </c>
      <c r="AA126" s="76">
        <f t="shared" si="13"/>
        <v>1</v>
      </c>
      <c r="AB126" s="76">
        <f t="shared" si="18"/>
        <v>0</v>
      </c>
      <c r="AC126" s="13">
        <f t="shared" si="19"/>
        <v>1</v>
      </c>
      <c r="AD126" s="77">
        <f t="shared" si="20"/>
        <v>0</v>
      </c>
      <c r="AE126" s="78">
        <f t="shared" si="14"/>
        <v>1</v>
      </c>
    </row>
    <row r="127" spans="1:31" x14ac:dyDescent="0.25">
      <c r="A127" s="124">
        <v>637194</v>
      </c>
      <c r="B127">
        <v>2017</v>
      </c>
      <c r="C127" s="57" t="s">
        <v>3162</v>
      </c>
      <c r="D127" s="57">
        <v>2016</v>
      </c>
      <c r="E127" s="71" t="s">
        <v>9234</v>
      </c>
      <c r="F127" s="71">
        <f t="shared" si="15"/>
        <v>7</v>
      </c>
      <c r="H127" s="57" t="s">
        <v>3098</v>
      </c>
      <c r="J127" s="1" t="s">
        <v>3176</v>
      </c>
      <c r="L127">
        <v>452305</v>
      </c>
      <c r="U127">
        <v>0</v>
      </c>
      <c r="V127" s="74">
        <f t="shared" si="16"/>
        <v>452305</v>
      </c>
      <c r="W127" s="30">
        <f t="shared" si="17"/>
        <v>452305</v>
      </c>
      <c r="X127" s="75">
        <f t="shared" si="11"/>
        <v>452305</v>
      </c>
      <c r="AA127" s="76">
        <f t="shared" si="13"/>
        <v>1</v>
      </c>
      <c r="AB127" s="76">
        <f t="shared" si="18"/>
        <v>0</v>
      </c>
      <c r="AC127" s="13">
        <f t="shared" si="19"/>
        <v>1</v>
      </c>
      <c r="AD127" s="77">
        <f t="shared" si="20"/>
        <v>0</v>
      </c>
      <c r="AE127" s="78">
        <f t="shared" si="14"/>
        <v>1</v>
      </c>
    </row>
    <row r="128" spans="1:31" s="19" customFormat="1" x14ac:dyDescent="0.25">
      <c r="A128" s="124">
        <v>91185</v>
      </c>
      <c r="B128" s="19">
        <v>2018</v>
      </c>
      <c r="C128" s="90" t="s">
        <v>3162</v>
      </c>
      <c r="D128" s="90">
        <v>2017</v>
      </c>
      <c r="E128" s="91" t="s">
        <v>3346</v>
      </c>
      <c r="F128" s="71">
        <f t="shared" si="15"/>
        <v>6</v>
      </c>
      <c r="G128" s="19" t="s">
        <v>3196</v>
      </c>
      <c r="H128" t="s">
        <v>3099</v>
      </c>
      <c r="I128" s="92"/>
      <c r="J128" s="92" t="s">
        <v>3165</v>
      </c>
      <c r="L128" s="19">
        <v>201376</v>
      </c>
      <c r="N128" s="19">
        <v>841583</v>
      </c>
      <c r="P128" s="19">
        <v>103</v>
      </c>
      <c r="U128" s="19">
        <v>2722</v>
      </c>
      <c r="V128" s="93">
        <f t="shared" si="16"/>
        <v>1045784</v>
      </c>
      <c r="W128" s="94">
        <f t="shared" si="17"/>
        <v>201479</v>
      </c>
      <c r="X128" s="95">
        <f t="shared" si="11"/>
        <v>201376</v>
      </c>
      <c r="Y128" s="95">
        <f t="shared" ref="Y128:Y138" si="22">SUM(K128:N128)</f>
        <v>1042959</v>
      </c>
      <c r="AA128" s="96">
        <f t="shared" si="13"/>
        <v>0.19265833097465634</v>
      </c>
      <c r="AB128" s="96">
        <f t="shared" si="18"/>
        <v>0.99677604657084817</v>
      </c>
      <c r="AC128" s="97">
        <f t="shared" si="19"/>
        <v>3.2239534291518268E-3</v>
      </c>
      <c r="AD128" s="98">
        <f t="shared" si="20"/>
        <v>2.6028319423513843E-3</v>
      </c>
      <c r="AE128" s="78">
        <f t="shared" si="14"/>
        <v>0.9972986773559358</v>
      </c>
    </row>
    <row r="129" spans="1:31" x14ac:dyDescent="0.25">
      <c r="A129" s="124">
        <v>220258</v>
      </c>
      <c r="B129">
        <v>2018</v>
      </c>
      <c r="C129" s="57" t="s">
        <v>3162</v>
      </c>
      <c r="D129" s="57">
        <v>2017</v>
      </c>
      <c r="E129" s="71" t="s">
        <v>3169</v>
      </c>
      <c r="F129" s="71">
        <f t="shared" si="15"/>
        <v>6</v>
      </c>
      <c r="G129" t="s">
        <v>3196</v>
      </c>
      <c r="H129" t="s">
        <v>3099</v>
      </c>
      <c r="J129" s="1" t="s">
        <v>3165</v>
      </c>
      <c r="L129">
        <v>102250</v>
      </c>
      <c r="N129">
        <v>584</v>
      </c>
      <c r="P129">
        <v>1080</v>
      </c>
      <c r="U129">
        <v>127142</v>
      </c>
      <c r="V129" s="74">
        <f t="shared" si="16"/>
        <v>231056</v>
      </c>
      <c r="W129" s="30">
        <f t="shared" si="17"/>
        <v>103330</v>
      </c>
      <c r="X129" s="75">
        <f t="shared" si="11"/>
        <v>102250</v>
      </c>
      <c r="Y129" s="75">
        <f t="shared" si="22"/>
        <v>102834</v>
      </c>
      <c r="AA129" s="76">
        <f t="shared" si="13"/>
        <v>0.44720760335156845</v>
      </c>
      <c r="AB129" s="76">
        <f t="shared" si="18"/>
        <v>4.5722875530432331E-3</v>
      </c>
      <c r="AC129" s="13">
        <f t="shared" si="19"/>
        <v>0.99542771244695671</v>
      </c>
      <c r="AD129" s="77">
        <f t="shared" si="20"/>
        <v>0.55026487085381903</v>
      </c>
      <c r="AE129" s="78">
        <f t="shared" si="14"/>
        <v>0.44506093760819887</v>
      </c>
    </row>
    <row r="130" spans="1:31" x14ac:dyDescent="0.25">
      <c r="A130" s="124">
        <v>220266</v>
      </c>
      <c r="B130">
        <v>2018</v>
      </c>
      <c r="C130" s="57" t="s">
        <v>3162</v>
      </c>
      <c r="D130" s="57">
        <v>2017</v>
      </c>
      <c r="E130" s="71" t="s">
        <v>3079</v>
      </c>
      <c r="F130" s="71">
        <f t="shared" si="15"/>
        <v>6</v>
      </c>
      <c r="G130" t="s">
        <v>3196</v>
      </c>
      <c r="H130" t="s">
        <v>3099</v>
      </c>
      <c r="J130" s="1" t="s">
        <v>3165</v>
      </c>
      <c r="L130">
        <v>103453</v>
      </c>
      <c r="N130">
        <v>926</v>
      </c>
      <c r="P130">
        <v>1162</v>
      </c>
      <c r="U130">
        <v>538846</v>
      </c>
      <c r="V130" s="74">
        <f t="shared" si="16"/>
        <v>644387</v>
      </c>
      <c r="W130" s="30">
        <f t="shared" si="17"/>
        <v>104615</v>
      </c>
      <c r="X130" s="75">
        <f t="shared" si="11"/>
        <v>103453</v>
      </c>
      <c r="Y130" s="75">
        <f t="shared" si="22"/>
        <v>104379</v>
      </c>
      <c r="AA130" s="76">
        <f t="shared" si="13"/>
        <v>0.16234809206268905</v>
      </c>
      <c r="AB130" s="76">
        <f t="shared" si="18"/>
        <v>1.7155391535685438E-3</v>
      </c>
      <c r="AC130" s="13">
        <f t="shared" si="19"/>
        <v>0.99828446084643141</v>
      </c>
      <c r="AD130" s="77">
        <f t="shared" si="20"/>
        <v>0.83621488329218308</v>
      </c>
      <c r="AE130" s="78">
        <f t="shared" si="14"/>
        <v>0.16198185252030223</v>
      </c>
    </row>
    <row r="131" spans="1:31" x14ac:dyDescent="0.25">
      <c r="A131" s="124">
        <v>220271</v>
      </c>
      <c r="B131">
        <v>2018</v>
      </c>
      <c r="C131" s="57" t="s">
        <v>3162</v>
      </c>
      <c r="D131" s="57">
        <v>2017</v>
      </c>
      <c r="E131" s="71" t="s">
        <v>3171</v>
      </c>
      <c r="F131" s="71">
        <f t="shared" si="15"/>
        <v>6</v>
      </c>
      <c r="G131" t="s">
        <v>3196</v>
      </c>
      <c r="H131" t="s">
        <v>3099</v>
      </c>
      <c r="J131" s="1" t="s">
        <v>3165</v>
      </c>
      <c r="L131">
        <v>105359</v>
      </c>
      <c r="N131">
        <v>581</v>
      </c>
      <c r="P131">
        <v>373</v>
      </c>
      <c r="U131">
        <v>206082</v>
      </c>
      <c r="V131" s="74">
        <f t="shared" si="16"/>
        <v>312395</v>
      </c>
      <c r="W131" s="30">
        <f t="shared" si="17"/>
        <v>105732</v>
      </c>
      <c r="X131" s="75">
        <f t="shared" si="11"/>
        <v>105359</v>
      </c>
      <c r="Y131" s="75">
        <f t="shared" si="22"/>
        <v>105940</v>
      </c>
      <c r="AA131" s="76">
        <f t="shared" si="13"/>
        <v>0.33845612125674229</v>
      </c>
      <c r="AB131" s="76">
        <f t="shared" si="18"/>
        <v>2.8113402011971178E-3</v>
      </c>
      <c r="AC131" s="13">
        <f t="shared" si="19"/>
        <v>0.99718865979880289</v>
      </c>
      <c r="AD131" s="77">
        <f t="shared" si="20"/>
        <v>0.65968405384209094</v>
      </c>
      <c r="AE131" s="78">
        <f t="shared" si="14"/>
        <v>0.33912194497351111</v>
      </c>
    </row>
    <row r="132" spans="1:31" x14ac:dyDescent="0.25">
      <c r="A132" s="125">
        <v>220393</v>
      </c>
      <c r="B132" s="28">
        <v>2019</v>
      </c>
      <c r="C132" s="99" t="s">
        <v>3175</v>
      </c>
      <c r="D132" s="99">
        <v>2017</v>
      </c>
      <c r="E132" s="100" t="s">
        <v>3182</v>
      </c>
      <c r="F132" s="71">
        <f t="shared" si="15"/>
        <v>6</v>
      </c>
      <c r="G132" s="28" t="s">
        <v>3196</v>
      </c>
      <c r="H132" t="s">
        <v>3099</v>
      </c>
      <c r="I132" s="101" t="s">
        <v>3183</v>
      </c>
      <c r="J132" s="101" t="s">
        <v>3165</v>
      </c>
      <c r="K132" s="28"/>
      <c r="L132" s="28"/>
      <c r="M132" s="28"/>
      <c r="N132" s="28"/>
      <c r="O132" s="28"/>
      <c r="P132" s="28">
        <v>79952</v>
      </c>
      <c r="Q132" s="28"/>
      <c r="R132" s="28"/>
      <c r="S132" s="28"/>
      <c r="T132" s="28"/>
      <c r="U132" s="28">
        <v>0</v>
      </c>
      <c r="V132" s="102">
        <f t="shared" si="16"/>
        <v>79952</v>
      </c>
      <c r="W132" s="103">
        <f t="shared" si="17"/>
        <v>79952</v>
      </c>
      <c r="X132" s="104">
        <f t="shared" si="11"/>
        <v>0</v>
      </c>
      <c r="Y132" s="104">
        <f t="shared" si="22"/>
        <v>0</v>
      </c>
      <c r="AA132" s="76">
        <f t="shared" si="13"/>
        <v>1</v>
      </c>
      <c r="AB132" s="76">
        <f t="shared" si="18"/>
        <v>0</v>
      </c>
      <c r="AC132" s="13">
        <f t="shared" si="19"/>
        <v>1</v>
      </c>
      <c r="AD132" s="77">
        <f t="shared" si="20"/>
        <v>0</v>
      </c>
      <c r="AE132" s="78">
        <f t="shared" si="14"/>
        <v>0</v>
      </c>
    </row>
    <row r="133" spans="1:31" x14ac:dyDescent="0.25">
      <c r="A133" s="125">
        <v>220395</v>
      </c>
      <c r="B133" s="28">
        <v>2019</v>
      </c>
      <c r="C133" s="99" t="s">
        <v>3175</v>
      </c>
      <c r="D133" s="99">
        <v>2017</v>
      </c>
      <c r="E133" s="100" t="s">
        <v>3182</v>
      </c>
      <c r="F133" s="71">
        <f t="shared" si="15"/>
        <v>6</v>
      </c>
      <c r="G133" s="28" t="s">
        <v>3196</v>
      </c>
      <c r="H133" t="s">
        <v>3099</v>
      </c>
      <c r="I133" s="101" t="s">
        <v>3183</v>
      </c>
      <c r="J133" s="101" t="s">
        <v>3165</v>
      </c>
      <c r="K133" s="28"/>
      <c r="L133" s="28"/>
      <c r="M133" s="28"/>
      <c r="N133" s="28"/>
      <c r="O133" s="28"/>
      <c r="P133" s="28">
        <v>80019</v>
      </c>
      <c r="Q133" s="28"/>
      <c r="R133" s="28"/>
      <c r="S133" s="28"/>
      <c r="T133" s="28"/>
      <c r="U133" s="28">
        <v>0</v>
      </c>
      <c r="V133" s="102">
        <f t="shared" si="16"/>
        <v>80019</v>
      </c>
      <c r="W133" s="103">
        <f t="shared" si="17"/>
        <v>80019</v>
      </c>
      <c r="X133" s="104">
        <f t="shared" si="11"/>
        <v>0</v>
      </c>
      <c r="Y133" s="104">
        <f t="shared" si="22"/>
        <v>0</v>
      </c>
      <c r="AA133" s="76">
        <f t="shared" si="13"/>
        <v>1</v>
      </c>
      <c r="AB133" s="76">
        <f t="shared" si="18"/>
        <v>0</v>
      </c>
      <c r="AC133" s="13">
        <f t="shared" si="19"/>
        <v>1</v>
      </c>
      <c r="AD133" s="77">
        <f t="shared" si="20"/>
        <v>0</v>
      </c>
      <c r="AE133" s="78">
        <f t="shared" si="14"/>
        <v>0</v>
      </c>
    </row>
    <row r="134" spans="1:31" x14ac:dyDescent="0.25">
      <c r="A134" s="125">
        <v>220396</v>
      </c>
      <c r="B134" s="28">
        <v>2019</v>
      </c>
      <c r="C134" s="99" t="s">
        <v>3175</v>
      </c>
      <c r="D134" s="99">
        <v>2017</v>
      </c>
      <c r="E134" s="100" t="s">
        <v>3182</v>
      </c>
      <c r="F134" s="71">
        <f t="shared" si="15"/>
        <v>6</v>
      </c>
      <c r="G134" s="28" t="s">
        <v>3196</v>
      </c>
      <c r="H134" t="s">
        <v>3099</v>
      </c>
      <c r="I134" s="101" t="s">
        <v>3183</v>
      </c>
      <c r="J134" s="101" t="s">
        <v>3165</v>
      </c>
      <c r="K134" s="28"/>
      <c r="L134" s="28">
        <v>70104</v>
      </c>
      <c r="M134" s="28"/>
      <c r="N134" s="28"/>
      <c r="O134" s="28"/>
      <c r="P134" s="28"/>
      <c r="Q134" s="28"/>
      <c r="R134" s="28"/>
      <c r="S134" s="28"/>
      <c r="T134" s="28"/>
      <c r="U134" s="28">
        <v>0</v>
      </c>
      <c r="V134" s="102">
        <f t="shared" si="16"/>
        <v>70104</v>
      </c>
      <c r="W134" s="103">
        <f t="shared" si="17"/>
        <v>70104</v>
      </c>
      <c r="X134" s="104">
        <f t="shared" ref="X134:X197" si="23">SUM(K134:L134)</f>
        <v>70104</v>
      </c>
      <c r="Y134" s="104">
        <f t="shared" si="22"/>
        <v>70104</v>
      </c>
      <c r="AA134" s="76">
        <f t="shared" ref="AA134:AA147" si="24">W134/V134</f>
        <v>1</v>
      </c>
      <c r="AB134" s="76">
        <f t="shared" si="18"/>
        <v>0</v>
      </c>
      <c r="AC134" s="13">
        <f t="shared" si="19"/>
        <v>1</v>
      </c>
      <c r="AD134" s="77">
        <f t="shared" si="20"/>
        <v>0</v>
      </c>
      <c r="AE134" s="78">
        <f t="shared" ref="AE134:AE197" si="25">(K134+L134+M134+N134)/V134</f>
        <v>1</v>
      </c>
    </row>
    <row r="135" spans="1:31" x14ac:dyDescent="0.25">
      <c r="A135" s="125">
        <v>220398</v>
      </c>
      <c r="B135" s="28">
        <v>2019</v>
      </c>
      <c r="C135" s="99" t="s">
        <v>3175</v>
      </c>
      <c r="D135" s="99">
        <v>2017</v>
      </c>
      <c r="E135" s="100" t="s">
        <v>3182</v>
      </c>
      <c r="F135" s="71">
        <f t="shared" ref="F135:F198" si="26">$B$2-D135</f>
        <v>6</v>
      </c>
      <c r="G135" s="28" t="s">
        <v>3196</v>
      </c>
      <c r="H135" t="s">
        <v>3099</v>
      </c>
      <c r="I135" s="101" t="s">
        <v>3183</v>
      </c>
      <c r="J135" s="101" t="s">
        <v>3165</v>
      </c>
      <c r="K135" s="28"/>
      <c r="L135" s="28">
        <v>70156</v>
      </c>
      <c r="M135" s="28"/>
      <c r="N135" s="28"/>
      <c r="O135" s="28"/>
      <c r="P135" s="28"/>
      <c r="Q135" s="28"/>
      <c r="R135" s="28"/>
      <c r="S135" s="28"/>
      <c r="T135" s="28"/>
      <c r="U135" s="28">
        <v>0</v>
      </c>
      <c r="V135" s="102">
        <f t="shared" si="16"/>
        <v>70156</v>
      </c>
      <c r="W135" s="103">
        <f t="shared" si="17"/>
        <v>70156</v>
      </c>
      <c r="X135" s="104">
        <f t="shared" si="23"/>
        <v>70156</v>
      </c>
      <c r="Y135" s="104">
        <f t="shared" si="22"/>
        <v>70156</v>
      </c>
      <c r="AA135" s="76">
        <f t="shared" si="24"/>
        <v>1</v>
      </c>
      <c r="AB135" s="76">
        <f t="shared" si="18"/>
        <v>0</v>
      </c>
      <c r="AC135" s="13">
        <f t="shared" si="19"/>
        <v>1</v>
      </c>
      <c r="AD135" s="77">
        <f t="shared" si="20"/>
        <v>0</v>
      </c>
      <c r="AE135" s="78">
        <f t="shared" si="25"/>
        <v>1</v>
      </c>
    </row>
    <row r="136" spans="1:31" x14ac:dyDescent="0.25">
      <c r="A136" s="124">
        <v>220502</v>
      </c>
      <c r="B136">
        <v>2018</v>
      </c>
      <c r="C136" s="57" t="s">
        <v>3162</v>
      </c>
      <c r="D136" s="57">
        <v>2017</v>
      </c>
      <c r="E136" s="71" t="s">
        <v>3386</v>
      </c>
      <c r="F136" s="71">
        <f t="shared" si="26"/>
        <v>6</v>
      </c>
      <c r="G136" t="s">
        <v>3196</v>
      </c>
      <c r="H136" t="s">
        <v>3099</v>
      </c>
      <c r="J136" s="1" t="s">
        <v>3165</v>
      </c>
      <c r="L136">
        <v>100367</v>
      </c>
      <c r="P136">
        <v>606</v>
      </c>
      <c r="U136">
        <v>159639</v>
      </c>
      <c r="V136" s="74">
        <f t="shared" si="16"/>
        <v>260612</v>
      </c>
      <c r="W136" s="30">
        <f t="shared" si="17"/>
        <v>100973</v>
      </c>
      <c r="X136" s="75">
        <f t="shared" si="23"/>
        <v>100367</v>
      </c>
      <c r="Y136" s="75">
        <f t="shared" si="22"/>
        <v>100367</v>
      </c>
      <c r="AA136" s="76">
        <f t="shared" si="24"/>
        <v>0.38744570472579926</v>
      </c>
      <c r="AB136" s="76">
        <f t="shared" si="18"/>
        <v>0</v>
      </c>
      <c r="AC136" s="13">
        <f t="shared" si="19"/>
        <v>1</v>
      </c>
      <c r="AD136" s="77">
        <f t="shared" si="20"/>
        <v>0.61255429527420069</v>
      </c>
      <c r="AE136" s="78">
        <f t="shared" si="25"/>
        <v>0.38512040888370452</v>
      </c>
    </row>
    <row r="137" spans="1:31" x14ac:dyDescent="0.25">
      <c r="A137" s="124">
        <v>220503</v>
      </c>
      <c r="B137">
        <v>2018</v>
      </c>
      <c r="C137" s="57" t="s">
        <v>3162</v>
      </c>
      <c r="D137" s="57">
        <v>2017</v>
      </c>
      <c r="E137" s="71" t="s">
        <v>3608</v>
      </c>
      <c r="F137" s="71">
        <f t="shared" si="26"/>
        <v>6</v>
      </c>
      <c r="G137" t="s">
        <v>3196</v>
      </c>
      <c r="H137" t="s">
        <v>3099</v>
      </c>
      <c r="J137" s="1" t="s">
        <v>3165</v>
      </c>
      <c r="L137">
        <v>0</v>
      </c>
      <c r="P137">
        <v>100176</v>
      </c>
      <c r="U137">
        <v>160837</v>
      </c>
      <c r="V137" s="74">
        <f t="shared" ref="V137:V200" si="27">SUM(K137:U137)</f>
        <v>261013</v>
      </c>
      <c r="W137" s="30">
        <f t="shared" ref="W137:W200" si="28">K137+L137+O137+P137+Q137+S137</f>
        <v>100176</v>
      </c>
      <c r="X137" s="75">
        <f t="shared" si="23"/>
        <v>0</v>
      </c>
      <c r="Y137" s="75">
        <f t="shared" si="22"/>
        <v>0</v>
      </c>
      <c r="AA137" s="76">
        <f t="shared" si="24"/>
        <v>0.38379697562956633</v>
      </c>
      <c r="AB137" s="76">
        <f t="shared" ref="AB137:AB200" si="29">IF(M137+N137=0,0,((M137+N137)/(M137+N137+T137+U137)))</f>
        <v>0</v>
      </c>
      <c r="AC137" s="13">
        <f t="shared" ref="AC137:AC161" si="30">1-AB137</f>
        <v>1</v>
      </c>
      <c r="AD137" s="77">
        <f t="shared" ref="AD137:AD200" si="31">U137/V137</f>
        <v>0.61620302437043362</v>
      </c>
      <c r="AE137" s="78">
        <f t="shared" si="25"/>
        <v>0</v>
      </c>
    </row>
    <row r="138" spans="1:31" x14ac:dyDescent="0.25">
      <c r="A138" s="124">
        <v>220504</v>
      </c>
      <c r="B138">
        <v>2018</v>
      </c>
      <c r="C138" s="57" t="s">
        <v>3162</v>
      </c>
      <c r="D138" s="57">
        <v>2017</v>
      </c>
      <c r="E138" s="71" t="s">
        <v>3357</v>
      </c>
      <c r="F138" s="71">
        <f t="shared" si="26"/>
        <v>6</v>
      </c>
      <c r="G138" t="s">
        <v>3196</v>
      </c>
      <c r="H138" t="s">
        <v>3099</v>
      </c>
      <c r="J138" s="1" t="s">
        <v>3165</v>
      </c>
      <c r="L138">
        <v>100022</v>
      </c>
      <c r="P138">
        <v>604</v>
      </c>
      <c r="U138">
        <v>159107</v>
      </c>
      <c r="V138" s="74">
        <f t="shared" si="27"/>
        <v>259733</v>
      </c>
      <c r="W138" s="30">
        <f t="shared" si="28"/>
        <v>100626</v>
      </c>
      <c r="X138" s="75">
        <f t="shared" si="23"/>
        <v>100022</v>
      </c>
      <c r="Y138" s="75">
        <f t="shared" si="22"/>
        <v>100022</v>
      </c>
      <c r="AA138" s="76">
        <f t="shared" si="24"/>
        <v>0.38742092841494918</v>
      </c>
      <c r="AB138" s="76">
        <f t="shared" si="29"/>
        <v>0</v>
      </c>
      <c r="AC138" s="13">
        <f t="shared" si="30"/>
        <v>1</v>
      </c>
      <c r="AD138" s="77">
        <f t="shared" si="31"/>
        <v>0.61257907158505076</v>
      </c>
      <c r="AE138" s="78">
        <f t="shared" si="25"/>
        <v>0.38509546341820255</v>
      </c>
    </row>
    <row r="139" spans="1:31" x14ac:dyDescent="0.25">
      <c r="A139" s="124">
        <v>220505</v>
      </c>
      <c r="B139">
        <v>2018</v>
      </c>
      <c r="C139" s="57" t="s">
        <v>3162</v>
      </c>
      <c r="D139" s="57">
        <v>2017</v>
      </c>
      <c r="E139" s="71" t="s">
        <v>3821</v>
      </c>
      <c r="F139" s="71">
        <f t="shared" si="26"/>
        <v>6</v>
      </c>
      <c r="G139" t="s">
        <v>3196</v>
      </c>
      <c r="H139" t="s">
        <v>3099</v>
      </c>
      <c r="J139" s="1" t="s">
        <v>3165</v>
      </c>
      <c r="L139">
        <v>0</v>
      </c>
      <c r="P139">
        <v>99272</v>
      </c>
      <c r="U139">
        <v>160293</v>
      </c>
      <c r="V139" s="74">
        <f t="shared" si="27"/>
        <v>259565</v>
      </c>
      <c r="W139" s="30">
        <f t="shared" si="28"/>
        <v>99272</v>
      </c>
      <c r="X139" s="75">
        <f t="shared" si="23"/>
        <v>0</v>
      </c>
      <c r="Y139" s="75" t="s">
        <v>3080</v>
      </c>
      <c r="AA139" s="76">
        <f t="shared" si="24"/>
        <v>0.38245526168782384</v>
      </c>
      <c r="AB139" s="76">
        <f t="shared" si="29"/>
        <v>0</v>
      </c>
      <c r="AC139" s="13">
        <f t="shared" si="30"/>
        <v>1</v>
      </c>
      <c r="AD139" s="77">
        <f t="shared" si="31"/>
        <v>0.61754473831217616</v>
      </c>
      <c r="AE139" s="78">
        <f t="shared" si="25"/>
        <v>0</v>
      </c>
    </row>
    <row r="140" spans="1:31" x14ac:dyDescent="0.25">
      <c r="A140" s="124">
        <v>220506</v>
      </c>
      <c r="B140">
        <v>2018</v>
      </c>
      <c r="C140" s="57" t="s">
        <v>3162</v>
      </c>
      <c r="D140" s="57">
        <v>2017</v>
      </c>
      <c r="E140" s="71" t="s">
        <v>3363</v>
      </c>
      <c r="F140" s="71">
        <f t="shared" si="26"/>
        <v>6</v>
      </c>
      <c r="G140" t="s">
        <v>3196</v>
      </c>
      <c r="H140" t="s">
        <v>3099</v>
      </c>
      <c r="J140" s="1" t="s">
        <v>3165</v>
      </c>
      <c r="L140">
        <v>96631</v>
      </c>
      <c r="N140">
        <v>1746</v>
      </c>
      <c r="P140">
        <v>2523</v>
      </c>
      <c r="U140">
        <v>105390</v>
      </c>
      <c r="V140" s="74">
        <f t="shared" si="27"/>
        <v>206290</v>
      </c>
      <c r="W140" s="30">
        <f t="shared" si="28"/>
        <v>99154</v>
      </c>
      <c r="X140" s="75">
        <f t="shared" si="23"/>
        <v>96631</v>
      </c>
      <c r="Y140" s="75">
        <f t="shared" ref="Y140:Y171" si="32">SUM(K140:N140)</f>
        <v>98377</v>
      </c>
      <c r="AA140" s="76">
        <f t="shared" si="24"/>
        <v>0.48065344902806728</v>
      </c>
      <c r="AB140" s="76">
        <f t="shared" si="29"/>
        <v>1.6297043010752688E-2</v>
      </c>
      <c r="AC140" s="13">
        <f t="shared" si="30"/>
        <v>0.98370295698924726</v>
      </c>
      <c r="AD140" s="77">
        <f t="shared" si="31"/>
        <v>0.51088273789325711</v>
      </c>
      <c r="AE140" s="78">
        <f t="shared" si="25"/>
        <v>0.47688690678171508</v>
      </c>
    </row>
    <row r="141" spans="1:31" x14ac:dyDescent="0.25">
      <c r="A141" s="124">
        <v>220507</v>
      </c>
      <c r="B141">
        <v>2018</v>
      </c>
      <c r="C141" s="57" t="s">
        <v>3162</v>
      </c>
      <c r="D141" s="57">
        <v>2017</v>
      </c>
      <c r="E141" s="71" t="s">
        <v>3876</v>
      </c>
      <c r="F141" s="71">
        <f t="shared" si="26"/>
        <v>6</v>
      </c>
      <c r="G141" t="s">
        <v>3196</v>
      </c>
      <c r="H141" t="s">
        <v>3099</v>
      </c>
      <c r="J141" s="1" t="s">
        <v>3165</v>
      </c>
      <c r="L141">
        <v>0</v>
      </c>
      <c r="N141">
        <v>0</v>
      </c>
      <c r="P141">
        <v>99691</v>
      </c>
      <c r="U141">
        <v>106583</v>
      </c>
      <c r="V141" s="74">
        <f t="shared" si="27"/>
        <v>206274</v>
      </c>
      <c r="W141" s="30">
        <f t="shared" si="28"/>
        <v>99691</v>
      </c>
      <c r="X141" s="75">
        <f t="shared" si="23"/>
        <v>0</v>
      </c>
      <c r="Y141" s="75">
        <f t="shared" si="32"/>
        <v>0</v>
      </c>
      <c r="AA141" s="76">
        <f t="shared" si="24"/>
        <v>0.48329406517544626</v>
      </c>
      <c r="AB141" s="76">
        <f t="shared" si="29"/>
        <v>0</v>
      </c>
      <c r="AC141" s="13">
        <f t="shared" si="30"/>
        <v>1</v>
      </c>
      <c r="AD141" s="77">
        <f t="shared" si="31"/>
        <v>0.51670593482455374</v>
      </c>
      <c r="AE141" s="78">
        <f t="shared" si="25"/>
        <v>0</v>
      </c>
    </row>
    <row r="142" spans="1:31" x14ac:dyDescent="0.25">
      <c r="A142" s="124">
        <v>220508</v>
      </c>
      <c r="B142">
        <v>2018</v>
      </c>
      <c r="C142" s="57" t="s">
        <v>3162</v>
      </c>
      <c r="D142" s="57">
        <v>2017</v>
      </c>
      <c r="E142" s="71" t="s">
        <v>3231</v>
      </c>
      <c r="F142" s="71">
        <f t="shared" si="26"/>
        <v>6</v>
      </c>
      <c r="G142" t="s">
        <v>3195</v>
      </c>
      <c r="H142" t="s">
        <v>3099</v>
      </c>
      <c r="J142" s="1" t="s">
        <v>3165</v>
      </c>
      <c r="L142">
        <v>194125</v>
      </c>
      <c r="N142">
        <v>1860</v>
      </c>
      <c r="P142">
        <v>5578</v>
      </c>
      <c r="U142">
        <v>0</v>
      </c>
      <c r="V142" s="74">
        <f t="shared" si="27"/>
        <v>201563</v>
      </c>
      <c r="W142" s="30">
        <f t="shared" si="28"/>
        <v>199703</v>
      </c>
      <c r="X142" s="75">
        <f t="shared" si="23"/>
        <v>194125</v>
      </c>
      <c r="Y142" s="75">
        <f t="shared" si="32"/>
        <v>195985</v>
      </c>
      <c r="AA142" s="76">
        <f t="shared" si="24"/>
        <v>0.99077211591413106</v>
      </c>
      <c r="AB142" s="76">
        <f t="shared" si="29"/>
        <v>1</v>
      </c>
      <c r="AC142" s="13">
        <f t="shared" si="30"/>
        <v>0</v>
      </c>
      <c r="AD142" s="77">
        <f t="shared" si="31"/>
        <v>0</v>
      </c>
      <c r="AE142" s="78">
        <f t="shared" si="25"/>
        <v>0.97232627019839946</v>
      </c>
    </row>
    <row r="143" spans="1:31" x14ac:dyDescent="0.25">
      <c r="A143" s="124">
        <v>637394</v>
      </c>
      <c r="B143">
        <v>2018</v>
      </c>
      <c r="C143" t="s">
        <v>3162</v>
      </c>
      <c r="D143">
        <v>2017</v>
      </c>
      <c r="E143" s="71" t="s">
        <v>3396</v>
      </c>
      <c r="F143" s="71">
        <f t="shared" si="26"/>
        <v>6</v>
      </c>
      <c r="G143" t="s">
        <v>3196</v>
      </c>
      <c r="H143" s="57" t="s">
        <v>3098</v>
      </c>
      <c r="J143" s="1" t="s">
        <v>3165</v>
      </c>
      <c r="L143">
        <v>197311</v>
      </c>
      <c r="N143">
        <v>1400</v>
      </c>
      <c r="P143">
        <v>862</v>
      </c>
      <c r="U143">
        <v>215</v>
      </c>
      <c r="V143" s="74">
        <f t="shared" si="27"/>
        <v>199788</v>
      </c>
      <c r="W143" s="30">
        <f t="shared" si="28"/>
        <v>198173</v>
      </c>
      <c r="X143" s="75">
        <f t="shared" si="23"/>
        <v>197311</v>
      </c>
      <c r="Y143" s="75">
        <f t="shared" si="32"/>
        <v>198711</v>
      </c>
      <c r="AA143" s="76">
        <f t="shared" si="24"/>
        <v>0.99191643141730235</v>
      </c>
      <c r="AB143" s="76">
        <f t="shared" si="29"/>
        <v>0.86687306501547989</v>
      </c>
      <c r="AC143" s="13">
        <f t="shared" si="30"/>
        <v>0.13312693498452011</v>
      </c>
      <c r="AD143" s="77">
        <f t="shared" si="31"/>
        <v>1.0761407091517009E-3</v>
      </c>
      <c r="AE143" s="78">
        <f t="shared" si="25"/>
        <v>0.99460928584299357</v>
      </c>
    </row>
    <row r="144" spans="1:31" x14ac:dyDescent="0.25">
      <c r="A144" s="124">
        <v>637395</v>
      </c>
      <c r="B144">
        <v>2018</v>
      </c>
      <c r="C144" t="s">
        <v>3162</v>
      </c>
      <c r="D144">
        <v>2017</v>
      </c>
      <c r="E144" s="71" t="s">
        <v>3168</v>
      </c>
      <c r="F144" s="71">
        <f t="shared" si="26"/>
        <v>6</v>
      </c>
      <c r="G144" t="s">
        <v>3196</v>
      </c>
      <c r="H144" t="s">
        <v>3099</v>
      </c>
      <c r="J144" s="1" t="s">
        <v>3165</v>
      </c>
      <c r="L144">
        <v>203686</v>
      </c>
      <c r="N144">
        <v>4329</v>
      </c>
      <c r="P144">
        <v>950</v>
      </c>
      <c r="U144">
        <v>208856</v>
      </c>
      <c r="V144" s="74">
        <f t="shared" si="27"/>
        <v>417821</v>
      </c>
      <c r="W144" s="30">
        <f t="shared" si="28"/>
        <v>204636</v>
      </c>
      <c r="X144" s="75">
        <f t="shared" si="23"/>
        <v>203686</v>
      </c>
      <c r="Y144" s="75">
        <f t="shared" si="32"/>
        <v>208015</v>
      </c>
      <c r="AA144" s="76">
        <f t="shared" si="24"/>
        <v>0.48976954245957</v>
      </c>
      <c r="AB144" s="76">
        <f t="shared" si="29"/>
        <v>2.0306306728897435E-2</v>
      </c>
      <c r="AC144" s="13">
        <f t="shared" si="30"/>
        <v>0.97969369327110256</v>
      </c>
      <c r="AD144" s="77">
        <f t="shared" si="31"/>
        <v>0.49986956136718835</v>
      </c>
      <c r="AE144" s="78">
        <f t="shared" si="25"/>
        <v>0.49785673769389283</v>
      </c>
    </row>
    <row r="145" spans="1:31" x14ac:dyDescent="0.25">
      <c r="A145" s="126">
        <v>637397</v>
      </c>
      <c r="B145" s="22">
        <v>2019</v>
      </c>
      <c r="C145" s="22" t="s">
        <v>3175</v>
      </c>
      <c r="D145" s="22">
        <v>2017</v>
      </c>
      <c r="E145" s="57" t="s">
        <v>3951</v>
      </c>
      <c r="F145" s="71">
        <f t="shared" si="26"/>
        <v>6</v>
      </c>
      <c r="G145" s="22" t="s">
        <v>3196</v>
      </c>
      <c r="H145" s="57" t="s">
        <v>3098</v>
      </c>
      <c r="I145" s="105"/>
      <c r="J145" s="105" t="s">
        <v>3165</v>
      </c>
      <c r="K145" s="22"/>
      <c r="L145" s="22"/>
      <c r="M145" s="22"/>
      <c r="N145" s="22"/>
      <c r="O145" s="22"/>
      <c r="P145" s="22">
        <v>218140</v>
      </c>
      <c r="Q145" s="22"/>
      <c r="R145" s="22"/>
      <c r="S145" s="22"/>
      <c r="T145" s="22"/>
      <c r="U145" s="22">
        <v>1355</v>
      </c>
      <c r="V145" s="106">
        <f t="shared" si="27"/>
        <v>219495</v>
      </c>
      <c r="W145" s="107">
        <f t="shared" si="28"/>
        <v>218140</v>
      </c>
      <c r="X145" s="108">
        <f t="shared" si="23"/>
        <v>0</v>
      </c>
      <c r="Y145" s="108">
        <f t="shared" si="32"/>
        <v>0</v>
      </c>
      <c r="AA145" s="76">
        <f t="shared" si="24"/>
        <v>0.9938267386500832</v>
      </c>
      <c r="AB145" s="76">
        <f t="shared" si="29"/>
        <v>0</v>
      </c>
      <c r="AC145" s="13">
        <f t="shared" si="30"/>
        <v>1</v>
      </c>
      <c r="AD145" s="77">
        <f t="shared" si="31"/>
        <v>6.1732613499168544E-3</v>
      </c>
      <c r="AE145" s="78">
        <f t="shared" si="25"/>
        <v>0</v>
      </c>
    </row>
    <row r="146" spans="1:31" x14ac:dyDescent="0.25">
      <c r="A146" s="126">
        <v>637398</v>
      </c>
      <c r="B146" s="22">
        <v>2019</v>
      </c>
      <c r="C146" s="22" t="s">
        <v>3175</v>
      </c>
      <c r="D146" s="22">
        <v>2017</v>
      </c>
      <c r="E146" s="57" t="s">
        <v>3951</v>
      </c>
      <c r="F146" s="71">
        <f t="shared" si="26"/>
        <v>6</v>
      </c>
      <c r="G146" s="22" t="s">
        <v>3196</v>
      </c>
      <c r="H146" s="57" t="s">
        <v>3098</v>
      </c>
      <c r="I146" s="105"/>
      <c r="J146" s="105" t="s">
        <v>3165</v>
      </c>
      <c r="K146" s="22"/>
      <c r="L146" s="22">
        <v>225552</v>
      </c>
      <c r="M146" s="22"/>
      <c r="N146" s="22">
        <v>1151</v>
      </c>
      <c r="O146" s="22"/>
      <c r="P146" s="22">
        <v>115</v>
      </c>
      <c r="Q146" s="22"/>
      <c r="R146" s="22"/>
      <c r="S146" s="22"/>
      <c r="T146" s="22"/>
      <c r="U146" s="22">
        <v>690</v>
      </c>
      <c r="V146" s="106">
        <f t="shared" si="27"/>
        <v>227508</v>
      </c>
      <c r="W146" s="107">
        <f t="shared" si="28"/>
        <v>225667</v>
      </c>
      <c r="X146" s="108">
        <f t="shared" si="23"/>
        <v>225552</v>
      </c>
      <c r="Y146" s="108">
        <f t="shared" si="32"/>
        <v>226703</v>
      </c>
      <c r="AA146" s="76">
        <f t="shared" si="24"/>
        <v>0.9919079768623521</v>
      </c>
      <c r="AB146" s="76">
        <f t="shared" si="29"/>
        <v>0.62520369364475825</v>
      </c>
      <c r="AC146" s="13">
        <f t="shared" si="30"/>
        <v>0.37479630635524175</v>
      </c>
      <c r="AD146" s="77">
        <f t="shared" si="31"/>
        <v>3.0328603829315893E-3</v>
      </c>
      <c r="AE146" s="78">
        <f t="shared" si="25"/>
        <v>0.99646166288657978</v>
      </c>
    </row>
    <row r="147" spans="1:31" x14ac:dyDescent="0.25">
      <c r="A147" s="119">
        <v>637603</v>
      </c>
      <c r="B147">
        <v>2020</v>
      </c>
      <c r="C147" t="s">
        <v>3175</v>
      </c>
      <c r="D147">
        <v>2018</v>
      </c>
      <c r="E147" s="57" t="s">
        <v>3951</v>
      </c>
      <c r="F147" s="71">
        <f t="shared" si="26"/>
        <v>5</v>
      </c>
      <c r="G147" t="s">
        <v>3196</v>
      </c>
      <c r="H147" s="57" t="s">
        <v>3098</v>
      </c>
      <c r="J147" s="1" t="s">
        <v>3165</v>
      </c>
      <c r="L147">
        <v>430997</v>
      </c>
      <c r="N147">
        <v>7317</v>
      </c>
      <c r="V147" s="74">
        <f t="shared" si="27"/>
        <v>438314</v>
      </c>
      <c r="W147" s="30">
        <f t="shared" si="28"/>
        <v>430997</v>
      </c>
      <c r="X147" s="75">
        <f t="shared" si="23"/>
        <v>430997</v>
      </c>
      <c r="Y147" s="75">
        <f t="shared" si="32"/>
        <v>438314</v>
      </c>
      <c r="AA147" s="76">
        <f t="shared" si="24"/>
        <v>0.98330648804281862</v>
      </c>
      <c r="AB147" s="76">
        <f t="shared" si="29"/>
        <v>1</v>
      </c>
      <c r="AC147" s="13">
        <f t="shared" si="30"/>
        <v>0</v>
      </c>
      <c r="AD147" s="77">
        <f t="shared" si="31"/>
        <v>0</v>
      </c>
      <c r="AE147" s="78">
        <f t="shared" si="25"/>
        <v>1</v>
      </c>
    </row>
    <row r="148" spans="1:31" x14ac:dyDescent="0.25">
      <c r="A148" s="119">
        <v>220509</v>
      </c>
      <c r="B148">
        <v>2019</v>
      </c>
      <c r="C148" t="s">
        <v>3162</v>
      </c>
      <c r="D148">
        <v>2018</v>
      </c>
      <c r="E148" s="71" t="s">
        <v>3386</v>
      </c>
      <c r="F148" s="71">
        <f t="shared" si="26"/>
        <v>5</v>
      </c>
      <c r="G148" t="s">
        <v>3197</v>
      </c>
      <c r="H148" t="s">
        <v>3099</v>
      </c>
      <c r="J148" s="1" t="s">
        <v>3165</v>
      </c>
      <c r="L148">
        <v>199024</v>
      </c>
      <c r="N148">
        <v>1990</v>
      </c>
      <c r="P148">
        <v>0</v>
      </c>
      <c r="U148">
        <v>262804</v>
      </c>
      <c r="V148" s="74">
        <f t="shared" si="27"/>
        <v>463818</v>
      </c>
      <c r="W148" s="30">
        <f t="shared" si="28"/>
        <v>199024</v>
      </c>
      <c r="X148" s="75">
        <f t="shared" si="23"/>
        <v>199024</v>
      </c>
      <c r="Y148" s="75">
        <f t="shared" si="32"/>
        <v>201014</v>
      </c>
      <c r="AA148" s="76">
        <f>W148/V148</f>
        <v>0.42909934500170327</v>
      </c>
      <c r="AB148" s="76">
        <f t="shared" si="29"/>
        <v>7.5152760258918256E-3</v>
      </c>
      <c r="AC148" s="13">
        <f t="shared" si="30"/>
        <v>0.99248472397410814</v>
      </c>
      <c r="AD148" s="77">
        <f t="shared" si="31"/>
        <v>0.56661017899262212</v>
      </c>
      <c r="AE148" s="78">
        <f t="shared" si="25"/>
        <v>0.43338982100737788</v>
      </c>
    </row>
    <row r="149" spans="1:31" x14ac:dyDescent="0.25">
      <c r="A149" s="119">
        <v>220511</v>
      </c>
      <c r="B149">
        <v>2019</v>
      </c>
      <c r="C149" t="s">
        <v>3162</v>
      </c>
      <c r="D149">
        <v>2018</v>
      </c>
      <c r="E149" s="71" t="s">
        <v>3357</v>
      </c>
      <c r="F149" s="71">
        <f t="shared" si="26"/>
        <v>5</v>
      </c>
      <c r="G149" t="s">
        <v>3197</v>
      </c>
      <c r="H149" t="s">
        <v>3099</v>
      </c>
      <c r="J149" s="1" t="s">
        <v>3165</v>
      </c>
      <c r="L149">
        <v>197200</v>
      </c>
      <c r="N149">
        <v>5127</v>
      </c>
      <c r="P149">
        <v>0</v>
      </c>
      <c r="U149">
        <v>265551</v>
      </c>
      <c r="V149" s="74">
        <f t="shared" si="27"/>
        <v>467878</v>
      </c>
      <c r="W149" s="30">
        <f t="shared" si="28"/>
        <v>197200</v>
      </c>
      <c r="X149" s="75">
        <f t="shared" si="23"/>
        <v>197200</v>
      </c>
      <c r="Y149" s="75">
        <f t="shared" si="32"/>
        <v>202327</v>
      </c>
      <c r="AA149" s="76">
        <f t="shared" ref="AA149:AA212" si="33">W149/V149</f>
        <v>0.42147739367954895</v>
      </c>
      <c r="AB149" s="76">
        <f t="shared" si="29"/>
        <v>1.8941325116928601E-2</v>
      </c>
      <c r="AC149" s="13">
        <f t="shared" si="30"/>
        <v>0.98105867488307141</v>
      </c>
      <c r="AD149" s="77">
        <f t="shared" si="31"/>
        <v>0.56756462154664256</v>
      </c>
      <c r="AE149" s="78">
        <f t="shared" si="25"/>
        <v>0.4324353784533575</v>
      </c>
    </row>
    <row r="150" spans="1:31" x14ac:dyDescent="0.25">
      <c r="A150" s="119">
        <v>637422</v>
      </c>
      <c r="B150">
        <v>2019</v>
      </c>
      <c r="C150" t="s">
        <v>3162</v>
      </c>
      <c r="D150">
        <v>2018</v>
      </c>
      <c r="E150" s="71" t="s">
        <v>3396</v>
      </c>
      <c r="F150" s="71">
        <f t="shared" si="26"/>
        <v>5</v>
      </c>
      <c r="G150" t="s">
        <v>3196</v>
      </c>
      <c r="H150" s="57" t="s">
        <v>3098</v>
      </c>
      <c r="J150" s="1" t="s">
        <v>3165</v>
      </c>
      <c r="L150">
        <v>201013</v>
      </c>
      <c r="N150">
        <v>1264</v>
      </c>
      <c r="P150">
        <v>1686</v>
      </c>
      <c r="U150">
        <v>539931</v>
      </c>
      <c r="V150" s="74">
        <f t="shared" si="27"/>
        <v>743894</v>
      </c>
      <c r="W150" s="30">
        <f t="shared" si="28"/>
        <v>202699</v>
      </c>
      <c r="X150" s="75">
        <f t="shared" si="23"/>
        <v>201013</v>
      </c>
      <c r="Y150" s="75">
        <f t="shared" si="32"/>
        <v>202277</v>
      </c>
      <c r="AA150" s="76">
        <f t="shared" si="33"/>
        <v>0.27248371407754329</v>
      </c>
      <c r="AB150" s="76">
        <f t="shared" si="29"/>
        <v>2.3355722059516439E-3</v>
      </c>
      <c r="AC150" s="13">
        <f t="shared" si="30"/>
        <v>0.9976644277940484</v>
      </c>
      <c r="AD150" s="77">
        <f t="shared" si="31"/>
        <v>0.72581711910567903</v>
      </c>
      <c r="AE150" s="78">
        <f t="shared" si="25"/>
        <v>0.27191642895358747</v>
      </c>
    </row>
    <row r="151" spans="1:31" x14ac:dyDescent="0.25">
      <c r="A151" s="119">
        <v>220513</v>
      </c>
      <c r="B151">
        <v>2019</v>
      </c>
      <c r="C151" t="s">
        <v>3162</v>
      </c>
      <c r="D151">
        <v>2018</v>
      </c>
      <c r="E151" s="71" t="s">
        <v>3363</v>
      </c>
      <c r="F151" s="71">
        <f t="shared" si="26"/>
        <v>5</v>
      </c>
      <c r="G151" t="s">
        <v>3197</v>
      </c>
      <c r="H151" t="s">
        <v>3099</v>
      </c>
      <c r="J151" s="1" t="s">
        <v>3165</v>
      </c>
      <c r="L151">
        <v>196832</v>
      </c>
      <c r="N151">
        <v>1968</v>
      </c>
      <c r="P151">
        <v>394</v>
      </c>
      <c r="U151">
        <v>203752</v>
      </c>
      <c r="V151" s="74">
        <f t="shared" si="27"/>
        <v>402946</v>
      </c>
      <c r="W151" s="30">
        <f t="shared" si="28"/>
        <v>197226</v>
      </c>
      <c r="X151" s="75">
        <f t="shared" si="23"/>
        <v>196832</v>
      </c>
      <c r="Y151" s="75">
        <f t="shared" si="32"/>
        <v>198800</v>
      </c>
      <c r="AA151" s="76">
        <f t="shared" si="33"/>
        <v>0.48946012617075241</v>
      </c>
      <c r="AB151" s="76">
        <f t="shared" si="29"/>
        <v>9.566400933307408E-3</v>
      </c>
      <c r="AC151" s="13">
        <f t="shared" si="30"/>
        <v>0.99043359906669259</v>
      </c>
      <c r="AD151" s="77">
        <f t="shared" si="31"/>
        <v>0.5056558447037568</v>
      </c>
      <c r="AE151" s="78">
        <f t="shared" si="25"/>
        <v>0.4933663567822984</v>
      </c>
    </row>
    <row r="152" spans="1:31" x14ac:dyDescent="0.25">
      <c r="A152" s="119">
        <v>220510</v>
      </c>
      <c r="B152">
        <v>2019</v>
      </c>
      <c r="C152" t="s">
        <v>3162</v>
      </c>
      <c r="D152">
        <v>2018</v>
      </c>
      <c r="E152" s="71" t="s">
        <v>3608</v>
      </c>
      <c r="F152" s="71">
        <f t="shared" si="26"/>
        <v>5</v>
      </c>
      <c r="G152" t="s">
        <v>3195</v>
      </c>
      <c r="H152" t="s">
        <v>3099</v>
      </c>
      <c r="J152" s="1" t="s">
        <v>3165</v>
      </c>
      <c r="L152">
        <v>205483</v>
      </c>
      <c r="N152">
        <v>2055</v>
      </c>
      <c r="P152">
        <v>0</v>
      </c>
      <c r="U152">
        <v>785</v>
      </c>
      <c r="V152" s="74">
        <f t="shared" si="27"/>
        <v>208323</v>
      </c>
      <c r="W152" s="30">
        <f t="shared" si="28"/>
        <v>205483</v>
      </c>
      <c r="X152" s="75">
        <f t="shared" si="23"/>
        <v>205483</v>
      </c>
      <c r="Y152" s="75">
        <f t="shared" si="32"/>
        <v>207538</v>
      </c>
      <c r="AA152" s="76">
        <f t="shared" si="33"/>
        <v>0.9863673238192614</v>
      </c>
      <c r="AB152" s="76">
        <f t="shared" si="29"/>
        <v>0.72359154929577463</v>
      </c>
      <c r="AC152" s="13">
        <f t="shared" si="30"/>
        <v>0.27640845070422537</v>
      </c>
      <c r="AD152" s="77">
        <f t="shared" si="31"/>
        <v>3.7681869020703427E-3</v>
      </c>
      <c r="AE152" s="78">
        <f t="shared" si="25"/>
        <v>0.99623181309792963</v>
      </c>
    </row>
    <row r="153" spans="1:31" x14ac:dyDescent="0.25">
      <c r="A153" s="119">
        <v>220512</v>
      </c>
      <c r="B153">
        <v>2019</v>
      </c>
      <c r="C153" t="s">
        <v>3162</v>
      </c>
      <c r="D153">
        <v>2018</v>
      </c>
      <c r="E153" s="71" t="s">
        <v>3821</v>
      </c>
      <c r="F153" s="71">
        <f t="shared" si="26"/>
        <v>5</v>
      </c>
      <c r="G153" t="s">
        <v>3195</v>
      </c>
      <c r="H153" t="s">
        <v>3099</v>
      </c>
      <c r="J153" s="1" t="s">
        <v>3165</v>
      </c>
      <c r="L153">
        <v>203647</v>
      </c>
      <c r="N153">
        <v>3666</v>
      </c>
      <c r="P153">
        <v>815</v>
      </c>
      <c r="U153">
        <v>1000</v>
      </c>
      <c r="V153" s="74">
        <f t="shared" si="27"/>
        <v>209128</v>
      </c>
      <c r="W153" s="30">
        <f t="shared" si="28"/>
        <v>204462</v>
      </c>
      <c r="X153" s="75">
        <f t="shared" si="23"/>
        <v>203647</v>
      </c>
      <c r="Y153" s="75">
        <f t="shared" si="32"/>
        <v>207313</v>
      </c>
      <c r="AA153" s="76">
        <f t="shared" si="33"/>
        <v>0.97768830572663634</v>
      </c>
      <c r="AB153" s="76">
        <f t="shared" si="29"/>
        <v>0.78568366909558507</v>
      </c>
      <c r="AC153" s="13">
        <f t="shared" si="30"/>
        <v>0.21431633090441493</v>
      </c>
      <c r="AD153" s="77">
        <f t="shared" si="31"/>
        <v>4.7817604529283497E-3</v>
      </c>
      <c r="AE153" s="78">
        <f t="shared" si="25"/>
        <v>0.991321104777935</v>
      </c>
    </row>
    <row r="154" spans="1:31" x14ac:dyDescent="0.25">
      <c r="A154" s="119">
        <v>220514</v>
      </c>
      <c r="B154">
        <v>2019</v>
      </c>
      <c r="C154" t="s">
        <v>3162</v>
      </c>
      <c r="D154">
        <v>2018</v>
      </c>
      <c r="E154" s="71" t="s">
        <v>3876</v>
      </c>
      <c r="F154" s="71">
        <f t="shared" si="26"/>
        <v>5</v>
      </c>
      <c r="G154" t="s">
        <v>3195</v>
      </c>
      <c r="H154" t="s">
        <v>3099</v>
      </c>
      <c r="J154" s="1" t="s">
        <v>3165</v>
      </c>
      <c r="L154">
        <v>204182</v>
      </c>
      <c r="N154">
        <v>409</v>
      </c>
      <c r="P154">
        <v>409</v>
      </c>
      <c r="U154">
        <v>3540</v>
      </c>
      <c r="V154" s="74">
        <f t="shared" si="27"/>
        <v>208540</v>
      </c>
      <c r="W154" s="30">
        <f t="shared" si="28"/>
        <v>204591</v>
      </c>
      <c r="X154" s="75">
        <f t="shared" si="23"/>
        <v>204182</v>
      </c>
      <c r="Y154" s="75">
        <f t="shared" si="32"/>
        <v>204591</v>
      </c>
      <c r="AA154" s="76">
        <f t="shared" si="33"/>
        <v>0.98106358492375567</v>
      </c>
      <c r="AB154" s="76">
        <f t="shared" si="29"/>
        <v>0.10357052418333755</v>
      </c>
      <c r="AC154" s="13">
        <f t="shared" si="30"/>
        <v>0.89642947581666244</v>
      </c>
      <c r="AD154" s="77">
        <f t="shared" si="31"/>
        <v>1.6975160640644481E-2</v>
      </c>
      <c r="AE154" s="78">
        <f t="shared" si="25"/>
        <v>0.98106358492375567</v>
      </c>
    </row>
    <row r="155" spans="1:31" x14ac:dyDescent="0.25">
      <c r="A155" s="119">
        <v>637420</v>
      </c>
      <c r="B155">
        <v>2019</v>
      </c>
      <c r="C155" t="s">
        <v>3162</v>
      </c>
      <c r="D155">
        <v>2018</v>
      </c>
      <c r="E155" s="71" t="s">
        <v>3168</v>
      </c>
      <c r="F155" s="71">
        <f t="shared" si="26"/>
        <v>5</v>
      </c>
      <c r="G155" t="s">
        <v>3196</v>
      </c>
      <c r="H155" t="s">
        <v>3099</v>
      </c>
      <c r="J155" s="1" t="s">
        <v>3165</v>
      </c>
      <c r="L155">
        <v>191602</v>
      </c>
      <c r="N155">
        <v>17553</v>
      </c>
      <c r="P155">
        <v>2115</v>
      </c>
      <c r="U155">
        <v>634</v>
      </c>
      <c r="V155" s="74">
        <f t="shared" si="27"/>
        <v>211904</v>
      </c>
      <c r="W155" s="30">
        <f t="shared" si="28"/>
        <v>193717</v>
      </c>
      <c r="X155" s="75">
        <f t="shared" si="23"/>
        <v>191602</v>
      </c>
      <c r="Y155" s="75">
        <f t="shared" si="32"/>
        <v>209155</v>
      </c>
      <c r="AA155" s="76">
        <f t="shared" si="33"/>
        <v>0.91417339927514352</v>
      </c>
      <c r="AB155" s="76">
        <f t="shared" si="29"/>
        <v>0.96513993511849128</v>
      </c>
      <c r="AC155" s="13">
        <f t="shared" si="30"/>
        <v>3.4860064881508723E-2</v>
      </c>
      <c r="AD155" s="77">
        <f t="shared" si="31"/>
        <v>2.9919208698278464E-3</v>
      </c>
      <c r="AE155" s="78">
        <f t="shared" si="25"/>
        <v>0.98702714436726069</v>
      </c>
    </row>
    <row r="156" spans="1:31" x14ac:dyDescent="0.25">
      <c r="A156" s="119">
        <v>220272</v>
      </c>
      <c r="B156">
        <v>2019</v>
      </c>
      <c r="C156" t="s">
        <v>3162</v>
      </c>
      <c r="D156">
        <v>2018</v>
      </c>
      <c r="E156" s="71" t="s">
        <v>3079</v>
      </c>
      <c r="F156" s="71">
        <f t="shared" si="26"/>
        <v>5</v>
      </c>
      <c r="G156" t="s">
        <v>3196</v>
      </c>
      <c r="H156" t="s">
        <v>3099</v>
      </c>
      <c r="J156" s="1" t="s">
        <v>3165</v>
      </c>
      <c r="L156">
        <v>102870</v>
      </c>
      <c r="N156">
        <v>778</v>
      </c>
      <c r="P156">
        <v>2031</v>
      </c>
      <c r="U156">
        <v>317378</v>
      </c>
      <c r="V156" s="74">
        <f t="shared" si="27"/>
        <v>423057</v>
      </c>
      <c r="W156" s="30">
        <f t="shared" si="28"/>
        <v>104901</v>
      </c>
      <c r="X156" s="75">
        <f t="shared" si="23"/>
        <v>102870</v>
      </c>
      <c r="Y156" s="75">
        <f t="shared" si="32"/>
        <v>103648</v>
      </c>
      <c r="AA156" s="76">
        <f t="shared" si="33"/>
        <v>0.24795949481984697</v>
      </c>
      <c r="AB156" s="76">
        <f t="shared" si="29"/>
        <v>2.4453412791209344E-3</v>
      </c>
      <c r="AC156" s="13">
        <f t="shared" si="30"/>
        <v>0.99755465872087912</v>
      </c>
      <c r="AD156" s="77">
        <f t="shared" si="31"/>
        <v>0.75020150948926501</v>
      </c>
      <c r="AE156" s="78">
        <f t="shared" si="25"/>
        <v>0.24499771898349396</v>
      </c>
    </row>
    <row r="157" spans="1:31" x14ac:dyDescent="0.25">
      <c r="A157" s="119">
        <v>220269</v>
      </c>
      <c r="B157">
        <v>2019</v>
      </c>
      <c r="C157" t="s">
        <v>3162</v>
      </c>
      <c r="D157">
        <v>2018</v>
      </c>
      <c r="E157" s="71" t="s">
        <v>3171</v>
      </c>
      <c r="F157" s="71">
        <f t="shared" si="26"/>
        <v>5</v>
      </c>
      <c r="G157" t="s">
        <v>3196</v>
      </c>
      <c r="H157" t="s">
        <v>3099</v>
      </c>
      <c r="J157" s="1" t="s">
        <v>3165</v>
      </c>
      <c r="L157">
        <v>101920</v>
      </c>
      <c r="N157">
        <v>1059</v>
      </c>
      <c r="P157">
        <v>2195</v>
      </c>
      <c r="U157">
        <v>172064</v>
      </c>
      <c r="V157" s="74">
        <f t="shared" si="27"/>
        <v>277238</v>
      </c>
      <c r="W157" s="30">
        <f t="shared" si="28"/>
        <v>104115</v>
      </c>
      <c r="X157" s="75">
        <f t="shared" si="23"/>
        <v>101920</v>
      </c>
      <c r="Y157" s="75">
        <f t="shared" si="32"/>
        <v>102979</v>
      </c>
      <c r="AA157" s="76">
        <f t="shared" si="33"/>
        <v>0.37554375662787931</v>
      </c>
      <c r="AB157" s="76">
        <f t="shared" si="29"/>
        <v>6.117038175170255E-3</v>
      </c>
      <c r="AC157" s="13">
        <f t="shared" si="30"/>
        <v>0.99388296182482971</v>
      </c>
      <c r="AD157" s="77">
        <f t="shared" si="31"/>
        <v>0.62063642069268998</v>
      </c>
      <c r="AE157" s="78">
        <f t="shared" si="25"/>
        <v>0.37144619424465619</v>
      </c>
    </row>
    <row r="158" spans="1:31" x14ac:dyDescent="0.25">
      <c r="A158" s="119">
        <v>220268</v>
      </c>
      <c r="B158">
        <v>2018</v>
      </c>
      <c r="C158" t="s">
        <v>3162</v>
      </c>
      <c r="D158">
        <v>2017</v>
      </c>
      <c r="E158" s="71" t="s">
        <v>3170</v>
      </c>
      <c r="F158" s="71">
        <f t="shared" si="26"/>
        <v>6</v>
      </c>
      <c r="G158" t="s">
        <v>3196</v>
      </c>
      <c r="H158" t="s">
        <v>3099</v>
      </c>
      <c r="J158" s="1" t="s">
        <v>3165</v>
      </c>
      <c r="L158">
        <v>100387</v>
      </c>
      <c r="N158">
        <v>857</v>
      </c>
      <c r="P158">
        <v>962</v>
      </c>
      <c r="U158">
        <v>174938</v>
      </c>
      <c r="V158" s="74">
        <f t="shared" si="27"/>
        <v>277144</v>
      </c>
      <c r="W158" s="30">
        <f t="shared" si="28"/>
        <v>101349</v>
      </c>
      <c r="X158" s="75">
        <f t="shared" si="23"/>
        <v>100387</v>
      </c>
      <c r="Y158" s="75">
        <f t="shared" si="32"/>
        <v>101244</v>
      </c>
      <c r="AA158" s="76">
        <f t="shared" si="33"/>
        <v>0.36569076003810291</v>
      </c>
      <c r="AB158" s="76">
        <f t="shared" si="29"/>
        <v>4.8749964447225465E-3</v>
      </c>
      <c r="AC158" s="13">
        <f t="shared" si="30"/>
        <v>0.99512500355527744</v>
      </c>
      <c r="AD158" s="77">
        <f t="shared" si="31"/>
        <v>0.6312169846722282</v>
      </c>
      <c r="AE158" s="78">
        <f t="shared" si="25"/>
        <v>0.36531189562104899</v>
      </c>
    </row>
    <row r="159" spans="1:31" x14ac:dyDescent="0.25">
      <c r="A159" s="119">
        <v>220267</v>
      </c>
      <c r="B159">
        <v>2019</v>
      </c>
      <c r="C159" t="s">
        <v>3162</v>
      </c>
      <c r="D159">
        <v>2018</v>
      </c>
      <c r="E159" s="71" t="s">
        <v>3170</v>
      </c>
      <c r="F159" s="71">
        <f t="shared" si="26"/>
        <v>5</v>
      </c>
      <c r="G159" t="s">
        <v>3196</v>
      </c>
      <c r="H159" t="s">
        <v>3099</v>
      </c>
      <c r="J159" s="1" t="s">
        <v>3165</v>
      </c>
      <c r="L159">
        <v>103476</v>
      </c>
      <c r="N159">
        <v>1078</v>
      </c>
      <c r="P159">
        <v>3402</v>
      </c>
      <c r="U159">
        <v>151796</v>
      </c>
      <c r="V159" s="74">
        <f t="shared" si="27"/>
        <v>259752</v>
      </c>
      <c r="W159" s="30">
        <f t="shared" si="28"/>
        <v>106878</v>
      </c>
      <c r="X159" s="75">
        <f t="shared" si="23"/>
        <v>103476</v>
      </c>
      <c r="Y159" s="75">
        <f t="shared" si="32"/>
        <v>104554</v>
      </c>
      <c r="AA159" s="76">
        <f t="shared" si="33"/>
        <v>0.41146170193107273</v>
      </c>
      <c r="AB159" s="76">
        <f t="shared" si="29"/>
        <v>7.0515588000575639E-3</v>
      </c>
      <c r="AC159" s="13">
        <f t="shared" si="30"/>
        <v>0.99294844119994241</v>
      </c>
      <c r="AD159" s="77">
        <f t="shared" si="31"/>
        <v>0.58438818565400841</v>
      </c>
      <c r="AE159" s="78">
        <f t="shared" si="25"/>
        <v>0.40251470633527364</v>
      </c>
    </row>
    <row r="160" spans="1:31" x14ac:dyDescent="0.25">
      <c r="A160" s="119">
        <v>220270</v>
      </c>
      <c r="B160">
        <v>2019</v>
      </c>
      <c r="C160" t="s">
        <v>3162</v>
      </c>
      <c r="D160">
        <v>2018</v>
      </c>
      <c r="E160" s="71" t="s">
        <v>3169</v>
      </c>
      <c r="F160" s="71">
        <f t="shared" si="26"/>
        <v>5</v>
      </c>
      <c r="G160" t="s">
        <v>3196</v>
      </c>
      <c r="H160" t="s">
        <v>3099</v>
      </c>
      <c r="J160" s="1" t="s">
        <v>3165</v>
      </c>
      <c r="L160">
        <v>100673</v>
      </c>
      <c r="N160">
        <v>5357</v>
      </c>
      <c r="P160">
        <v>2280</v>
      </c>
      <c r="U160">
        <v>123322</v>
      </c>
      <c r="V160" s="74">
        <f t="shared" si="27"/>
        <v>231632</v>
      </c>
      <c r="W160" s="30">
        <f t="shared" si="28"/>
        <v>102953</v>
      </c>
      <c r="X160" s="75">
        <f t="shared" si="23"/>
        <v>100673</v>
      </c>
      <c r="Y160" s="75">
        <f t="shared" si="32"/>
        <v>106030</v>
      </c>
      <c r="AA160" s="76">
        <f t="shared" si="33"/>
        <v>0.44446794916073773</v>
      </c>
      <c r="AB160" s="76">
        <f t="shared" si="29"/>
        <v>4.1630724516043799E-2</v>
      </c>
      <c r="AC160" s="13">
        <f t="shared" si="30"/>
        <v>0.95836927548395623</v>
      </c>
      <c r="AD160" s="77">
        <f t="shared" si="31"/>
        <v>0.5324048490709401</v>
      </c>
      <c r="AE160" s="78">
        <f t="shared" si="25"/>
        <v>0.45775195137114044</v>
      </c>
    </row>
    <row r="161" spans="1:31" x14ac:dyDescent="0.25">
      <c r="A161" s="119" t="s">
        <v>3184</v>
      </c>
      <c r="B161">
        <v>2019</v>
      </c>
      <c r="C161" t="s">
        <v>3185</v>
      </c>
      <c r="D161">
        <v>2018</v>
      </c>
      <c r="E161" s="71" t="s">
        <v>3079</v>
      </c>
      <c r="F161" s="71">
        <f t="shared" si="26"/>
        <v>5</v>
      </c>
      <c r="G161" t="s">
        <v>3196</v>
      </c>
      <c r="H161" t="s">
        <v>3099</v>
      </c>
      <c r="J161" s="1" t="s">
        <v>3165</v>
      </c>
      <c r="U161">
        <v>70125</v>
      </c>
      <c r="V161" s="74">
        <f t="shared" si="27"/>
        <v>70125</v>
      </c>
      <c r="W161" s="30">
        <f t="shared" si="28"/>
        <v>0</v>
      </c>
      <c r="X161" s="75">
        <f t="shared" si="23"/>
        <v>0</v>
      </c>
      <c r="Y161" s="75">
        <f t="shared" si="32"/>
        <v>0</v>
      </c>
      <c r="AA161" s="76">
        <f t="shared" si="33"/>
        <v>0</v>
      </c>
      <c r="AB161" s="76">
        <f t="shared" si="29"/>
        <v>0</v>
      </c>
      <c r="AC161" s="13">
        <f t="shared" si="30"/>
        <v>1</v>
      </c>
      <c r="AD161" s="77">
        <f t="shared" si="31"/>
        <v>1</v>
      </c>
      <c r="AE161" s="78">
        <f t="shared" si="25"/>
        <v>0</v>
      </c>
    </row>
    <row r="162" spans="1:31" s="19" customFormat="1" x14ac:dyDescent="0.25">
      <c r="A162" s="127">
        <v>91286</v>
      </c>
      <c r="B162" s="109">
        <v>2019</v>
      </c>
      <c r="C162" s="110" t="s">
        <v>3162</v>
      </c>
      <c r="D162" s="110">
        <v>2018</v>
      </c>
      <c r="E162" s="57" t="s">
        <v>3346</v>
      </c>
      <c r="F162" s="71">
        <f t="shared" si="26"/>
        <v>5</v>
      </c>
      <c r="G162" t="s">
        <v>3196</v>
      </c>
      <c r="H162" t="s">
        <v>3099</v>
      </c>
      <c r="I162" s="92"/>
      <c r="J162" s="92" t="s">
        <v>3165</v>
      </c>
      <c r="L162" s="110">
        <v>209044</v>
      </c>
      <c r="N162" s="19">
        <v>20337</v>
      </c>
      <c r="P162" s="19">
        <v>2128</v>
      </c>
      <c r="U162" s="19">
        <v>824984</v>
      </c>
      <c r="V162" s="93">
        <f t="shared" si="27"/>
        <v>1056493</v>
      </c>
      <c r="W162" s="94">
        <f t="shared" si="28"/>
        <v>211172</v>
      </c>
      <c r="X162" s="95">
        <f t="shared" si="23"/>
        <v>209044</v>
      </c>
      <c r="Y162" s="95">
        <f t="shared" si="32"/>
        <v>229381</v>
      </c>
      <c r="AA162" s="96">
        <f t="shared" si="33"/>
        <v>0.1998801695799215</v>
      </c>
      <c r="AB162" s="96">
        <f t="shared" si="29"/>
        <v>2.4058316308242667E-2</v>
      </c>
      <c r="AC162" s="97">
        <f>1-AB162</f>
        <v>0.97594168369175738</v>
      </c>
      <c r="AD162" s="98">
        <f t="shared" si="31"/>
        <v>0.78087029445533473</v>
      </c>
      <c r="AE162" s="78">
        <f t="shared" si="25"/>
        <v>0.21711549437620506</v>
      </c>
    </row>
    <row r="163" spans="1:31" x14ac:dyDescent="0.25">
      <c r="A163" s="115">
        <v>200126</v>
      </c>
      <c r="B163" s="111">
        <v>2017</v>
      </c>
      <c r="C163" s="57" t="s">
        <v>3175</v>
      </c>
      <c r="D163" s="57">
        <v>2015</v>
      </c>
      <c r="E163" s="112" t="s">
        <v>3186</v>
      </c>
      <c r="F163" s="71">
        <f t="shared" si="26"/>
        <v>8</v>
      </c>
      <c r="G163" t="s">
        <v>3196</v>
      </c>
      <c r="H163" s="57" t="s">
        <v>3098</v>
      </c>
      <c r="J163" s="1" t="s">
        <v>3176</v>
      </c>
      <c r="L163" s="111">
        <v>191661</v>
      </c>
      <c r="M163" s="112"/>
      <c r="N163" s="111">
        <v>4144</v>
      </c>
      <c r="O163" s="57"/>
      <c r="P163" s="111">
        <v>16231</v>
      </c>
      <c r="Q163" s="57"/>
      <c r="R163" s="57"/>
      <c r="S163" s="57"/>
      <c r="T163" s="57"/>
      <c r="U163" s="111">
        <v>690</v>
      </c>
      <c r="V163" s="74">
        <f t="shared" si="27"/>
        <v>212726</v>
      </c>
      <c r="W163" s="30">
        <f t="shared" si="28"/>
        <v>207892</v>
      </c>
      <c r="X163" s="75">
        <f t="shared" si="23"/>
        <v>191661</v>
      </c>
      <c r="Y163" s="75">
        <f t="shared" si="32"/>
        <v>195805</v>
      </c>
      <c r="AA163" s="76">
        <f t="shared" si="33"/>
        <v>0.97727593242010846</v>
      </c>
      <c r="AB163" s="76">
        <f t="shared" si="29"/>
        <v>0.8572610674389739</v>
      </c>
      <c r="AC163" s="13">
        <f>1-AB163</f>
        <v>0.1427389325610261</v>
      </c>
      <c r="AD163" s="77">
        <f t="shared" si="31"/>
        <v>3.2436091497983323E-3</v>
      </c>
      <c r="AE163" s="78">
        <f t="shared" si="25"/>
        <v>0.92045636170472811</v>
      </c>
    </row>
    <row r="164" spans="1:31" x14ac:dyDescent="0.25">
      <c r="A164" s="115">
        <v>91255</v>
      </c>
      <c r="B164" s="111">
        <v>2018</v>
      </c>
      <c r="C164" s="57" t="s">
        <v>3162</v>
      </c>
      <c r="D164" s="57">
        <v>2017</v>
      </c>
      <c r="E164" s="112" t="s">
        <v>9534</v>
      </c>
      <c r="F164" s="71">
        <f t="shared" si="26"/>
        <v>6</v>
      </c>
      <c r="G164" t="s">
        <v>3196</v>
      </c>
      <c r="H164" s="57" t="s">
        <v>3098</v>
      </c>
      <c r="J164" s="1" t="s">
        <v>3176</v>
      </c>
      <c r="L164" s="111">
        <v>131492</v>
      </c>
      <c r="M164" s="112"/>
      <c r="N164" s="111"/>
      <c r="O164" s="57"/>
      <c r="P164" s="111">
        <v>316</v>
      </c>
      <c r="Q164" s="57"/>
      <c r="R164" s="57"/>
      <c r="S164" s="57"/>
      <c r="T164" s="57"/>
      <c r="U164" s="111"/>
      <c r="V164" s="74">
        <f t="shared" si="27"/>
        <v>131808</v>
      </c>
      <c r="W164" s="30">
        <f t="shared" si="28"/>
        <v>131808</v>
      </c>
      <c r="X164" s="75">
        <f t="shared" si="23"/>
        <v>131492</v>
      </c>
      <c r="Y164" s="75">
        <f t="shared" si="32"/>
        <v>131492</v>
      </c>
      <c r="AA164" s="76">
        <f t="shared" si="33"/>
        <v>1</v>
      </c>
      <c r="AB164" s="76">
        <f t="shared" si="29"/>
        <v>0</v>
      </c>
      <c r="AC164" s="13">
        <f>1-AB164</f>
        <v>1</v>
      </c>
      <c r="AD164" s="77">
        <f t="shared" si="31"/>
        <v>0</v>
      </c>
      <c r="AE164" s="78">
        <f t="shared" si="25"/>
        <v>0.99760257344015535</v>
      </c>
    </row>
    <row r="165" spans="1:31" x14ac:dyDescent="0.25">
      <c r="A165" s="115">
        <v>91184</v>
      </c>
      <c r="B165" s="111">
        <v>2018</v>
      </c>
      <c r="C165" s="57" t="s">
        <v>3162</v>
      </c>
      <c r="D165" s="57">
        <v>2017</v>
      </c>
      <c r="E165" t="s">
        <v>10019</v>
      </c>
      <c r="F165" s="71">
        <f t="shared" si="26"/>
        <v>6</v>
      </c>
      <c r="G165" t="s">
        <v>3196</v>
      </c>
      <c r="H165" s="57" t="s">
        <v>3098</v>
      </c>
      <c r="J165" s="1" t="s">
        <v>3176</v>
      </c>
      <c r="L165" s="111">
        <v>169160</v>
      </c>
      <c r="M165" s="112"/>
      <c r="N165" s="111">
        <v>997</v>
      </c>
      <c r="O165" s="57"/>
      <c r="P165" s="111"/>
      <c r="Q165" s="57"/>
      <c r="R165" s="57"/>
      <c r="S165" s="57"/>
      <c r="T165" s="57"/>
      <c r="U165" s="111">
        <v>332</v>
      </c>
      <c r="V165" s="74">
        <f t="shared" si="27"/>
        <v>170489</v>
      </c>
      <c r="W165" s="30">
        <f t="shared" si="28"/>
        <v>169160</v>
      </c>
      <c r="X165" s="75">
        <f t="shared" si="23"/>
        <v>169160</v>
      </c>
      <c r="Y165" s="75">
        <f t="shared" si="32"/>
        <v>170157</v>
      </c>
      <c r="AA165" s="76">
        <f t="shared" si="33"/>
        <v>0.99220477567467691</v>
      </c>
      <c r="AB165" s="76">
        <f t="shared" si="29"/>
        <v>0.75018811136192631</v>
      </c>
      <c r="AC165" s="13">
        <f>1-AB165</f>
        <v>0.24981188863807369</v>
      </c>
      <c r="AD165" s="77">
        <f t="shared" si="31"/>
        <v>1.9473397110664032E-3</v>
      </c>
      <c r="AE165" s="78">
        <f t="shared" si="25"/>
        <v>0.99805266028893358</v>
      </c>
    </row>
    <row r="166" spans="1:31" x14ac:dyDescent="0.25">
      <c r="A166" s="115">
        <v>91277</v>
      </c>
      <c r="B166" s="111">
        <v>2019</v>
      </c>
      <c r="C166" s="57" t="s">
        <v>3175</v>
      </c>
      <c r="D166" s="57">
        <v>2017</v>
      </c>
      <c r="E166" t="s">
        <v>10019</v>
      </c>
      <c r="F166" s="71">
        <f t="shared" si="26"/>
        <v>6</v>
      </c>
      <c r="G166" t="s">
        <v>3196</v>
      </c>
      <c r="H166" s="57" t="s">
        <v>3098</v>
      </c>
      <c r="J166" s="1" t="s">
        <v>3176</v>
      </c>
      <c r="L166" s="111">
        <v>201399</v>
      </c>
      <c r="M166" s="112"/>
      <c r="N166" s="111">
        <v>1033</v>
      </c>
      <c r="O166" s="57"/>
      <c r="P166" s="111">
        <v>3098</v>
      </c>
      <c r="Q166" s="57"/>
      <c r="R166" s="57"/>
      <c r="S166" s="57"/>
      <c r="T166" s="57"/>
      <c r="U166" s="111">
        <v>1033</v>
      </c>
      <c r="V166" s="74">
        <f t="shared" si="27"/>
        <v>206563</v>
      </c>
      <c r="W166" s="30">
        <f t="shared" si="28"/>
        <v>204497</v>
      </c>
      <c r="X166" s="75">
        <f t="shared" si="23"/>
        <v>201399</v>
      </c>
      <c r="Y166" s="75">
        <f t="shared" si="32"/>
        <v>202432</v>
      </c>
      <c r="AA166" s="76">
        <f t="shared" si="33"/>
        <v>0.98999820877891975</v>
      </c>
      <c r="AB166" s="76">
        <f t="shared" si="29"/>
        <v>0.5</v>
      </c>
      <c r="AC166" s="13">
        <f>1-AB166</f>
        <v>0.5</v>
      </c>
      <c r="AD166" s="77">
        <f t="shared" si="31"/>
        <v>5.0008956105401254E-3</v>
      </c>
      <c r="AE166" s="78">
        <f t="shared" si="25"/>
        <v>0.98000125869589427</v>
      </c>
    </row>
    <row r="167" spans="1:31" x14ac:dyDescent="0.25">
      <c r="A167" s="115">
        <v>190538</v>
      </c>
      <c r="B167" s="111">
        <v>2019</v>
      </c>
      <c r="C167" s="57" t="s">
        <v>3175</v>
      </c>
      <c r="D167" s="57">
        <v>2017</v>
      </c>
      <c r="E167" s="112" t="s">
        <v>3200</v>
      </c>
      <c r="F167" s="71">
        <f t="shared" si="26"/>
        <v>6</v>
      </c>
      <c r="G167" t="s">
        <v>3196</v>
      </c>
      <c r="H167" t="s">
        <v>3099</v>
      </c>
      <c r="J167" s="1" t="s">
        <v>3176</v>
      </c>
      <c r="L167" s="111">
        <v>37494</v>
      </c>
      <c r="M167" s="112"/>
      <c r="N167" s="111"/>
      <c r="O167" s="57"/>
      <c r="P167" s="111"/>
      <c r="Q167" s="57"/>
      <c r="R167" s="57"/>
      <c r="S167" s="57"/>
      <c r="T167" s="57"/>
      <c r="U167" s="111"/>
      <c r="V167" s="74">
        <f t="shared" si="27"/>
        <v>37494</v>
      </c>
      <c r="W167" s="30">
        <f t="shared" si="28"/>
        <v>37494</v>
      </c>
      <c r="X167" s="75">
        <f t="shared" si="23"/>
        <v>37494</v>
      </c>
      <c r="Y167" s="75">
        <f t="shared" si="32"/>
        <v>37494</v>
      </c>
      <c r="AA167" s="76">
        <f t="shared" si="33"/>
        <v>1</v>
      </c>
      <c r="AB167" s="76">
        <f t="shared" si="29"/>
        <v>0</v>
      </c>
      <c r="AC167" s="13">
        <f t="shared" ref="AC167:AC218" si="34">1-AB167</f>
        <v>1</v>
      </c>
      <c r="AD167" s="77">
        <f t="shared" si="31"/>
        <v>0</v>
      </c>
      <c r="AE167" s="78">
        <f t="shared" si="25"/>
        <v>1</v>
      </c>
    </row>
    <row r="168" spans="1:31" x14ac:dyDescent="0.25">
      <c r="A168" s="128">
        <v>220397</v>
      </c>
      <c r="B168" s="113">
        <v>2019</v>
      </c>
      <c r="C168" s="99" t="s">
        <v>3175</v>
      </c>
      <c r="D168" s="99">
        <v>2017</v>
      </c>
      <c r="E168" s="114" t="s">
        <v>3182</v>
      </c>
      <c r="F168" s="71">
        <f t="shared" si="26"/>
        <v>6</v>
      </c>
      <c r="G168" s="28" t="s">
        <v>759</v>
      </c>
      <c r="H168" t="s">
        <v>3099</v>
      </c>
      <c r="I168" s="101" t="s">
        <v>3183</v>
      </c>
      <c r="J168" s="101" t="s">
        <v>3165</v>
      </c>
      <c r="K168" s="28"/>
      <c r="L168" s="111">
        <v>70075</v>
      </c>
      <c r="V168" s="74">
        <f t="shared" si="27"/>
        <v>70075</v>
      </c>
      <c r="W168" s="30">
        <f t="shared" si="28"/>
        <v>70075</v>
      </c>
      <c r="X168" s="75">
        <f t="shared" si="23"/>
        <v>70075</v>
      </c>
      <c r="Y168" s="75">
        <f t="shared" si="32"/>
        <v>70075</v>
      </c>
      <c r="AA168" s="76">
        <f t="shared" si="33"/>
        <v>1</v>
      </c>
      <c r="AB168" s="76">
        <f t="shared" si="29"/>
        <v>0</v>
      </c>
      <c r="AC168" s="13">
        <f t="shared" si="34"/>
        <v>1</v>
      </c>
      <c r="AD168" s="77">
        <f t="shared" si="31"/>
        <v>0</v>
      </c>
      <c r="AE168" s="78">
        <f t="shared" si="25"/>
        <v>1</v>
      </c>
    </row>
    <row r="169" spans="1:31" x14ac:dyDescent="0.25">
      <c r="A169" s="128">
        <v>220394</v>
      </c>
      <c r="B169" s="113">
        <v>2019</v>
      </c>
      <c r="C169" s="99" t="s">
        <v>3175</v>
      </c>
      <c r="D169" s="99">
        <v>2017</v>
      </c>
      <c r="E169" s="114" t="s">
        <v>3182</v>
      </c>
      <c r="F169" s="71">
        <f t="shared" si="26"/>
        <v>6</v>
      </c>
      <c r="G169" s="28" t="s">
        <v>759</v>
      </c>
      <c r="H169" t="s">
        <v>3099</v>
      </c>
      <c r="I169" s="101" t="s">
        <v>3183</v>
      </c>
      <c r="J169" s="101" t="s">
        <v>3165</v>
      </c>
      <c r="K169" s="28"/>
      <c r="L169" s="111"/>
      <c r="P169">
        <v>77015</v>
      </c>
      <c r="V169" s="74">
        <f t="shared" si="27"/>
        <v>77015</v>
      </c>
      <c r="W169" s="30">
        <f t="shared" si="28"/>
        <v>77015</v>
      </c>
      <c r="X169" s="75">
        <f t="shared" si="23"/>
        <v>0</v>
      </c>
      <c r="Y169" s="75">
        <f t="shared" si="32"/>
        <v>0</v>
      </c>
      <c r="AA169" s="76">
        <f t="shared" si="33"/>
        <v>1</v>
      </c>
      <c r="AB169" s="76">
        <f t="shared" si="29"/>
        <v>0</v>
      </c>
      <c r="AC169" s="13">
        <f t="shared" si="34"/>
        <v>1</v>
      </c>
      <c r="AD169" s="77">
        <f t="shared" si="31"/>
        <v>0</v>
      </c>
      <c r="AE169" s="78">
        <f t="shared" si="25"/>
        <v>0</v>
      </c>
    </row>
    <row r="170" spans="1:31" x14ac:dyDescent="0.25">
      <c r="A170" s="115">
        <v>220195</v>
      </c>
      <c r="B170" s="111">
        <v>2020</v>
      </c>
      <c r="C170" s="57" t="s">
        <v>3162</v>
      </c>
      <c r="D170" s="57">
        <v>2019</v>
      </c>
      <c r="E170" s="71" t="s">
        <v>3386</v>
      </c>
      <c r="F170" s="71">
        <f t="shared" si="26"/>
        <v>4</v>
      </c>
      <c r="G170" t="s">
        <v>3197</v>
      </c>
      <c r="H170" t="s">
        <v>3099</v>
      </c>
      <c r="J170" s="1" t="s">
        <v>3165</v>
      </c>
      <c r="L170" s="111">
        <v>250626.32556416534</v>
      </c>
      <c r="M170" s="111"/>
      <c r="N170" s="115">
        <v>158.24613232852528</v>
      </c>
      <c r="O170" s="115"/>
      <c r="P170" s="115">
        <v>948.33008286732183</v>
      </c>
      <c r="Q170" s="115"/>
      <c r="R170" s="115"/>
      <c r="S170" s="115"/>
      <c r="T170" s="115"/>
      <c r="U170" s="115">
        <v>217234.09822063881</v>
      </c>
      <c r="V170" s="74">
        <f t="shared" si="27"/>
        <v>468967</v>
      </c>
      <c r="W170" s="30">
        <f t="shared" si="28"/>
        <v>251574.65564703266</v>
      </c>
      <c r="X170" s="75">
        <f t="shared" si="23"/>
        <v>250626.32556416534</v>
      </c>
      <c r="Y170" s="75">
        <f t="shared" si="32"/>
        <v>250784.57169649386</v>
      </c>
      <c r="AA170" s="76">
        <f t="shared" si="33"/>
        <v>0.53644426078387741</v>
      </c>
      <c r="AB170" s="76">
        <f t="shared" si="29"/>
        <v>7.2792872628297438E-4</v>
      </c>
      <c r="AC170" s="13">
        <f t="shared" si="34"/>
        <v>0.99927207127371698</v>
      </c>
      <c r="AD170" s="77">
        <f t="shared" si="31"/>
        <v>0.46321830367731376</v>
      </c>
      <c r="AE170" s="78">
        <f t="shared" si="25"/>
        <v>0.53475952827489748</v>
      </c>
    </row>
    <row r="171" spans="1:31" x14ac:dyDescent="0.25">
      <c r="A171" s="115">
        <v>220197</v>
      </c>
      <c r="B171" s="111">
        <v>2020</v>
      </c>
      <c r="C171" s="57" t="s">
        <v>3162</v>
      </c>
      <c r="D171" s="57">
        <v>2019</v>
      </c>
      <c r="E171" s="71" t="s">
        <v>3357</v>
      </c>
      <c r="F171" s="71">
        <f t="shared" si="26"/>
        <v>4</v>
      </c>
      <c r="G171" t="s">
        <v>3197</v>
      </c>
      <c r="H171" t="s">
        <v>3099</v>
      </c>
      <c r="J171" s="1" t="s">
        <v>3165</v>
      </c>
      <c r="L171" s="111">
        <v>200098</v>
      </c>
      <c r="M171" s="111"/>
      <c r="N171" s="111">
        <v>126</v>
      </c>
      <c r="O171" s="111"/>
      <c r="P171" s="111">
        <v>757</v>
      </c>
      <c r="Q171" s="111"/>
      <c r="R171" s="111"/>
      <c r="S171" s="111"/>
      <c r="T171" s="111"/>
      <c r="U171" s="111">
        <v>259833</v>
      </c>
      <c r="V171" s="74">
        <f t="shared" si="27"/>
        <v>460814</v>
      </c>
      <c r="W171" s="30">
        <f t="shared" si="28"/>
        <v>200855</v>
      </c>
      <c r="X171" s="75">
        <f t="shared" si="23"/>
        <v>200098</v>
      </c>
      <c r="Y171" s="75">
        <f t="shared" si="32"/>
        <v>200224</v>
      </c>
      <c r="AA171" s="76">
        <f t="shared" si="33"/>
        <v>0.43587000394953279</v>
      </c>
      <c r="AB171" s="76">
        <f t="shared" si="29"/>
        <v>4.8469181678649324E-4</v>
      </c>
      <c r="AC171" s="13">
        <f t="shared" si="34"/>
        <v>0.99951530818321355</v>
      </c>
      <c r="AD171" s="77">
        <f t="shared" si="31"/>
        <v>0.56385656685777774</v>
      </c>
      <c r="AE171" s="78">
        <f t="shared" si="25"/>
        <v>0.43450068791312763</v>
      </c>
    </row>
    <row r="172" spans="1:31" x14ac:dyDescent="0.25">
      <c r="A172" s="115">
        <v>637758</v>
      </c>
      <c r="B172" s="111">
        <v>2020</v>
      </c>
      <c r="C172" s="57" t="s">
        <v>3162</v>
      </c>
      <c r="D172" s="57">
        <v>2019</v>
      </c>
      <c r="E172" s="71" t="s">
        <v>3396</v>
      </c>
      <c r="F172" s="71">
        <f t="shared" si="26"/>
        <v>4</v>
      </c>
      <c r="G172" t="s">
        <v>3196</v>
      </c>
      <c r="H172" s="57" t="s">
        <v>3098</v>
      </c>
      <c r="J172" s="1" t="s">
        <v>3165</v>
      </c>
      <c r="L172" s="111">
        <v>200017</v>
      </c>
      <c r="M172" s="111"/>
      <c r="N172" s="111">
        <v>384</v>
      </c>
      <c r="O172" s="111"/>
      <c r="P172" s="111">
        <v>384</v>
      </c>
      <c r="Q172" s="111"/>
      <c r="R172" s="111"/>
      <c r="S172" s="111"/>
      <c r="T172" s="111"/>
      <c r="U172" s="111">
        <v>494253</v>
      </c>
      <c r="V172" s="74">
        <f t="shared" si="27"/>
        <v>695038</v>
      </c>
      <c r="W172" s="30">
        <f t="shared" si="28"/>
        <v>200401</v>
      </c>
      <c r="X172" s="75">
        <f t="shared" si="23"/>
        <v>200017</v>
      </c>
      <c r="Y172" s="75">
        <f t="shared" ref="Y172:Y203" si="35">SUM(K172:N172)</f>
        <v>200401</v>
      </c>
      <c r="AA172" s="76">
        <f t="shared" si="33"/>
        <v>0.28833099772962056</v>
      </c>
      <c r="AB172" s="76">
        <f t="shared" si="29"/>
        <v>7.763268821378101E-4</v>
      </c>
      <c r="AC172" s="13">
        <f t="shared" si="34"/>
        <v>0.9992236731178622</v>
      </c>
      <c r="AD172" s="77">
        <f t="shared" si="31"/>
        <v>0.71111651449273272</v>
      </c>
      <c r="AE172" s="78">
        <f t="shared" si="25"/>
        <v>0.28833099772962056</v>
      </c>
    </row>
    <row r="173" spans="1:31" x14ac:dyDescent="0.25">
      <c r="A173" s="115">
        <v>220199</v>
      </c>
      <c r="B173" s="111">
        <v>2020</v>
      </c>
      <c r="C173" s="57" t="s">
        <v>3162</v>
      </c>
      <c r="D173" s="57">
        <v>2019</v>
      </c>
      <c r="E173" s="71" t="s">
        <v>3363</v>
      </c>
      <c r="F173" s="71">
        <f t="shared" si="26"/>
        <v>4</v>
      </c>
      <c r="G173" t="s">
        <v>3197</v>
      </c>
      <c r="H173" t="s">
        <v>3099</v>
      </c>
      <c r="J173" s="1" t="s">
        <v>3165</v>
      </c>
      <c r="L173" s="111">
        <v>200082</v>
      </c>
      <c r="M173" s="111"/>
      <c r="N173" s="111">
        <v>126</v>
      </c>
      <c r="O173" s="111"/>
      <c r="P173" s="111">
        <v>757</v>
      </c>
      <c r="Q173" s="111"/>
      <c r="R173" s="111"/>
      <c r="S173" s="111"/>
      <c r="T173" s="111"/>
      <c r="U173" s="111">
        <v>202220</v>
      </c>
      <c r="V173" s="74">
        <f t="shared" si="27"/>
        <v>403185</v>
      </c>
      <c r="W173" s="30">
        <f t="shared" si="28"/>
        <v>200839</v>
      </c>
      <c r="X173" s="75">
        <f t="shared" si="23"/>
        <v>200082</v>
      </c>
      <c r="Y173" s="75">
        <f t="shared" si="35"/>
        <v>200208</v>
      </c>
      <c r="AA173" s="76">
        <f t="shared" si="33"/>
        <v>0.49813113087044408</v>
      </c>
      <c r="AB173" s="76">
        <f t="shared" si="29"/>
        <v>6.2269577851798406E-4</v>
      </c>
      <c r="AC173" s="13">
        <f t="shared" si="34"/>
        <v>0.99937730422148197</v>
      </c>
      <c r="AD173" s="77">
        <f t="shared" si="31"/>
        <v>0.50155635750337935</v>
      </c>
      <c r="AE173" s="78">
        <f t="shared" si="25"/>
        <v>0.49656609248855982</v>
      </c>
    </row>
    <row r="174" spans="1:31" x14ac:dyDescent="0.25">
      <c r="A174" s="115">
        <v>220196</v>
      </c>
      <c r="B174" s="111">
        <v>2020</v>
      </c>
      <c r="C174" s="57" t="s">
        <v>3162</v>
      </c>
      <c r="D174" s="57">
        <v>2019</v>
      </c>
      <c r="E174" s="71" t="s">
        <v>3608</v>
      </c>
      <c r="F174" s="71">
        <f t="shared" si="26"/>
        <v>4</v>
      </c>
      <c r="G174" t="s">
        <v>3195</v>
      </c>
      <c r="H174" t="s">
        <v>3099</v>
      </c>
      <c r="J174" s="1" t="s">
        <v>3165</v>
      </c>
      <c r="L174" s="111">
        <v>202286</v>
      </c>
      <c r="M174" s="111"/>
      <c r="N174" s="111">
        <v>128</v>
      </c>
      <c r="O174" s="111"/>
      <c r="P174" s="111">
        <v>766</v>
      </c>
      <c r="Q174" s="111"/>
      <c r="R174" s="111"/>
      <c r="S174" s="111"/>
      <c r="T174" s="111"/>
      <c r="U174" s="111">
        <v>255</v>
      </c>
      <c r="V174" s="74">
        <f t="shared" si="27"/>
        <v>203435</v>
      </c>
      <c r="W174" s="30">
        <f t="shared" si="28"/>
        <v>203052</v>
      </c>
      <c r="X174" s="75">
        <f t="shared" si="23"/>
        <v>202286</v>
      </c>
      <c r="Y174" s="75">
        <f t="shared" si="35"/>
        <v>202414</v>
      </c>
      <c r="AA174" s="76">
        <f t="shared" si="33"/>
        <v>0.99811733477523534</v>
      </c>
      <c r="AB174" s="76">
        <f t="shared" si="29"/>
        <v>0.33420365535248042</v>
      </c>
      <c r="AC174" s="13">
        <f t="shared" si="34"/>
        <v>0.66579634464751958</v>
      </c>
      <c r="AD174" s="77">
        <f t="shared" si="31"/>
        <v>1.2534716248433161E-3</v>
      </c>
      <c r="AE174" s="78">
        <f t="shared" si="25"/>
        <v>0.99498119792562734</v>
      </c>
    </row>
    <row r="175" spans="1:31" x14ac:dyDescent="0.25">
      <c r="A175" s="115">
        <v>220198</v>
      </c>
      <c r="B175" s="111">
        <v>2020</v>
      </c>
      <c r="C175" s="57" t="s">
        <v>3162</v>
      </c>
      <c r="D175" s="57">
        <v>2019</v>
      </c>
      <c r="E175" s="71" t="s">
        <v>3821</v>
      </c>
      <c r="F175" s="71">
        <f t="shared" si="26"/>
        <v>4</v>
      </c>
      <c r="G175" t="s">
        <v>3195</v>
      </c>
      <c r="H175" t="s">
        <v>3099</v>
      </c>
      <c r="J175" s="1" t="s">
        <v>3165</v>
      </c>
      <c r="L175" s="111">
        <v>200089</v>
      </c>
      <c r="M175" s="111"/>
      <c r="N175" s="111">
        <v>126</v>
      </c>
      <c r="O175" s="111"/>
      <c r="P175" s="111">
        <v>757</v>
      </c>
      <c r="Q175" s="111"/>
      <c r="R175" s="111"/>
      <c r="S175" s="111"/>
      <c r="T175" s="111"/>
      <c r="U175" s="111">
        <v>253</v>
      </c>
      <c r="V175" s="74">
        <f t="shared" si="27"/>
        <v>201225</v>
      </c>
      <c r="W175" s="30">
        <f t="shared" si="28"/>
        <v>200846</v>
      </c>
      <c r="X175" s="75">
        <f t="shared" si="23"/>
        <v>200089</v>
      </c>
      <c r="Y175" s="75">
        <f t="shared" si="35"/>
        <v>200215</v>
      </c>
      <c r="AA175" s="76">
        <f t="shared" si="33"/>
        <v>0.99811653621567897</v>
      </c>
      <c r="AB175" s="76">
        <f t="shared" si="29"/>
        <v>0.33245382585751981</v>
      </c>
      <c r="AC175" s="13">
        <f t="shared" si="34"/>
        <v>0.66754617414248019</v>
      </c>
      <c r="AD175" s="77">
        <f t="shared" si="31"/>
        <v>1.2572990433594236E-3</v>
      </c>
      <c r="AE175" s="78">
        <f t="shared" si="25"/>
        <v>0.99498074294943473</v>
      </c>
    </row>
    <row r="176" spans="1:31" x14ac:dyDescent="0.25">
      <c r="A176" s="115">
        <v>220282</v>
      </c>
      <c r="B176" s="111">
        <v>2020</v>
      </c>
      <c r="C176" s="57" t="s">
        <v>3162</v>
      </c>
      <c r="D176" s="57">
        <v>2019</v>
      </c>
      <c r="E176" s="71" t="s">
        <v>3876</v>
      </c>
      <c r="F176" s="71">
        <f t="shared" si="26"/>
        <v>4</v>
      </c>
      <c r="G176" t="s">
        <v>3195</v>
      </c>
      <c r="H176" t="s">
        <v>3099</v>
      </c>
      <c r="J176" s="1" t="s">
        <v>3165</v>
      </c>
      <c r="L176" s="111">
        <v>204975</v>
      </c>
      <c r="M176" s="111"/>
      <c r="N176" s="111">
        <v>129</v>
      </c>
      <c r="O176" s="111"/>
      <c r="P176" s="111">
        <v>776</v>
      </c>
      <c r="Q176" s="111"/>
      <c r="R176" s="111"/>
      <c r="S176" s="111"/>
      <c r="T176" s="111"/>
      <c r="U176" s="111">
        <v>259</v>
      </c>
      <c r="V176" s="74">
        <f t="shared" si="27"/>
        <v>206139</v>
      </c>
      <c r="W176" s="30">
        <f t="shared" si="28"/>
        <v>205751</v>
      </c>
      <c r="X176" s="75">
        <f t="shared" si="23"/>
        <v>204975</v>
      </c>
      <c r="Y176" s="75">
        <f t="shared" si="35"/>
        <v>205104</v>
      </c>
      <c r="AA176" s="76">
        <f t="shared" si="33"/>
        <v>0.99811777489946107</v>
      </c>
      <c r="AB176" s="76">
        <f t="shared" si="29"/>
        <v>0.3324742268041237</v>
      </c>
      <c r="AC176" s="13">
        <f t="shared" si="34"/>
        <v>0.66752577319587636</v>
      </c>
      <c r="AD176" s="77">
        <f t="shared" si="31"/>
        <v>1.256433765565953E-3</v>
      </c>
      <c r="AE176" s="78">
        <f t="shared" si="25"/>
        <v>0.99497911603335609</v>
      </c>
    </row>
    <row r="177" spans="1:31" x14ac:dyDescent="0.25">
      <c r="A177" s="115">
        <v>637759</v>
      </c>
      <c r="B177" s="111">
        <v>2020</v>
      </c>
      <c r="C177" s="57" t="s">
        <v>3162</v>
      </c>
      <c r="D177" s="57">
        <v>2019</v>
      </c>
      <c r="E177" s="57" t="s">
        <v>3168</v>
      </c>
      <c r="F177" s="71">
        <f t="shared" si="26"/>
        <v>4</v>
      </c>
      <c r="G177" t="s">
        <v>3196</v>
      </c>
      <c r="H177" t="s">
        <v>3099</v>
      </c>
      <c r="J177" s="1" t="s">
        <v>3165</v>
      </c>
      <c r="L177" s="111">
        <v>222357</v>
      </c>
      <c r="M177" s="111"/>
      <c r="N177" s="111">
        <v>3228</v>
      </c>
      <c r="O177" s="111"/>
      <c r="P177" s="111">
        <v>0</v>
      </c>
      <c r="Q177" s="111"/>
      <c r="R177" s="111"/>
      <c r="S177" s="111"/>
      <c r="T177" s="111"/>
      <c r="U177" s="111">
        <v>0</v>
      </c>
      <c r="V177" s="74">
        <f t="shared" si="27"/>
        <v>225585</v>
      </c>
      <c r="W177" s="30">
        <f t="shared" si="28"/>
        <v>222357</v>
      </c>
      <c r="X177" s="75">
        <f t="shared" si="23"/>
        <v>222357</v>
      </c>
      <c r="Y177" s="75">
        <f t="shared" si="35"/>
        <v>225585</v>
      </c>
      <c r="AA177" s="76">
        <f t="shared" si="33"/>
        <v>0.98569053793470307</v>
      </c>
      <c r="AB177" s="76">
        <f t="shared" si="29"/>
        <v>1</v>
      </c>
      <c r="AC177" s="13">
        <f t="shared" si="34"/>
        <v>0</v>
      </c>
      <c r="AD177" s="77">
        <f t="shared" si="31"/>
        <v>0</v>
      </c>
      <c r="AE177" s="78">
        <f t="shared" si="25"/>
        <v>1</v>
      </c>
    </row>
    <row r="178" spans="1:31" x14ac:dyDescent="0.25">
      <c r="A178" s="115">
        <v>220273</v>
      </c>
      <c r="B178" s="111">
        <v>2020</v>
      </c>
      <c r="C178" s="57" t="s">
        <v>3162</v>
      </c>
      <c r="D178" s="57">
        <v>2019</v>
      </c>
      <c r="E178" s="57" t="s">
        <v>3079</v>
      </c>
      <c r="F178" s="71">
        <f t="shared" si="26"/>
        <v>4</v>
      </c>
      <c r="G178" t="s">
        <v>3196</v>
      </c>
      <c r="H178" t="s">
        <v>3099</v>
      </c>
      <c r="J178" s="1" t="s">
        <v>3165</v>
      </c>
      <c r="L178" s="111">
        <v>101077</v>
      </c>
      <c r="M178" s="111"/>
      <c r="N178" s="111">
        <v>368</v>
      </c>
      <c r="O178" s="111"/>
      <c r="P178" s="111">
        <v>3358</v>
      </c>
      <c r="Q178" s="111"/>
      <c r="R178" s="111"/>
      <c r="S178" s="111"/>
      <c r="T178" s="111"/>
      <c r="U178" s="111">
        <v>694279</v>
      </c>
      <c r="V178" s="74">
        <f t="shared" si="27"/>
        <v>799082</v>
      </c>
      <c r="W178" s="30">
        <f t="shared" si="28"/>
        <v>104435</v>
      </c>
      <c r="X178" s="75">
        <f t="shared" si="23"/>
        <v>101077</v>
      </c>
      <c r="Y178" s="75">
        <f t="shared" si="35"/>
        <v>101445</v>
      </c>
      <c r="AA178" s="76">
        <f t="shared" si="33"/>
        <v>0.13069372104489901</v>
      </c>
      <c r="AB178" s="76">
        <f t="shared" si="29"/>
        <v>5.2976547800537537E-4</v>
      </c>
      <c r="AC178" s="13">
        <f t="shared" si="34"/>
        <v>0.99947023452199457</v>
      </c>
      <c r="AD178" s="77">
        <f t="shared" si="31"/>
        <v>0.86884575049869728</v>
      </c>
      <c r="AE178" s="78">
        <f t="shared" si="25"/>
        <v>0.12695192733661878</v>
      </c>
    </row>
    <row r="179" spans="1:31" x14ac:dyDescent="0.25">
      <c r="A179" s="115">
        <v>220275</v>
      </c>
      <c r="B179" s="111">
        <v>2020</v>
      </c>
      <c r="C179" s="57" t="s">
        <v>3162</v>
      </c>
      <c r="D179" s="57">
        <v>2019</v>
      </c>
      <c r="E179" s="57" t="s">
        <v>3171</v>
      </c>
      <c r="F179" s="71">
        <f t="shared" si="26"/>
        <v>4</v>
      </c>
      <c r="G179" t="s">
        <v>3196</v>
      </c>
      <c r="H179" t="s">
        <v>3099</v>
      </c>
      <c r="I179" s="1" t="s">
        <v>3187</v>
      </c>
      <c r="J179" s="1" t="s">
        <v>3165</v>
      </c>
      <c r="L179" s="111">
        <v>103758</v>
      </c>
      <c r="M179" s="111"/>
      <c r="N179" s="111">
        <v>486</v>
      </c>
      <c r="O179" s="111"/>
      <c r="P179" s="111">
        <v>1893</v>
      </c>
      <c r="Q179" s="111"/>
      <c r="R179" s="111"/>
      <c r="S179" s="111"/>
      <c r="T179" s="111"/>
      <c r="U179" s="111">
        <v>49241</v>
      </c>
      <c r="V179" s="74">
        <f t="shared" si="27"/>
        <v>155378</v>
      </c>
      <c r="W179" s="30">
        <f t="shared" si="28"/>
        <v>105651</v>
      </c>
      <c r="X179" s="75">
        <f t="shared" si="23"/>
        <v>103758</v>
      </c>
      <c r="Y179" s="75">
        <f t="shared" si="35"/>
        <v>104244</v>
      </c>
      <c r="AA179" s="76">
        <f t="shared" si="33"/>
        <v>0.6799611270578847</v>
      </c>
      <c r="AB179" s="76">
        <f t="shared" si="29"/>
        <v>9.7733625595752809E-3</v>
      </c>
      <c r="AC179" s="13">
        <f t="shared" si="34"/>
        <v>0.99022663744042472</v>
      </c>
      <c r="AD179" s="77">
        <f t="shared" si="31"/>
        <v>0.31691101700369423</v>
      </c>
      <c r="AE179" s="78">
        <f t="shared" si="25"/>
        <v>0.67090579103862835</v>
      </c>
    </row>
    <row r="180" spans="1:31" x14ac:dyDescent="0.25">
      <c r="A180" s="115">
        <v>220276</v>
      </c>
      <c r="B180" s="111">
        <v>2020</v>
      </c>
      <c r="C180" s="57" t="s">
        <v>3162</v>
      </c>
      <c r="D180" s="57">
        <v>2019</v>
      </c>
      <c r="E180" s="57" t="s">
        <v>3170</v>
      </c>
      <c r="F180" s="71">
        <f t="shared" si="26"/>
        <v>4</v>
      </c>
      <c r="G180" t="s">
        <v>3196</v>
      </c>
      <c r="H180" t="s">
        <v>3099</v>
      </c>
      <c r="J180" s="1" t="s">
        <v>3165</v>
      </c>
      <c r="L180" s="111">
        <v>102338</v>
      </c>
      <c r="M180" s="111"/>
      <c r="N180" s="111">
        <v>485</v>
      </c>
      <c r="O180" s="111"/>
      <c r="P180" s="111">
        <v>1127</v>
      </c>
      <c r="Q180" s="111"/>
      <c r="R180" s="111"/>
      <c r="S180" s="111"/>
      <c r="T180" s="111"/>
      <c r="U180" s="111">
        <v>110351</v>
      </c>
      <c r="V180" s="74">
        <f t="shared" si="27"/>
        <v>214301</v>
      </c>
      <c r="W180" s="30">
        <f t="shared" si="28"/>
        <v>103465</v>
      </c>
      <c r="X180" s="75">
        <f t="shared" si="23"/>
        <v>102338</v>
      </c>
      <c r="Y180" s="75">
        <f t="shared" si="35"/>
        <v>102823</v>
      </c>
      <c r="AA180" s="76">
        <f t="shared" si="33"/>
        <v>0.48280222677449008</v>
      </c>
      <c r="AB180" s="76">
        <f t="shared" si="29"/>
        <v>4.375834566386373E-3</v>
      </c>
      <c r="AC180" s="13">
        <f t="shared" si="34"/>
        <v>0.99562416543361365</v>
      </c>
      <c r="AD180" s="77">
        <f t="shared" si="31"/>
        <v>0.51493460133177171</v>
      </c>
      <c r="AE180" s="78">
        <f t="shared" si="25"/>
        <v>0.47980644047391285</v>
      </c>
    </row>
    <row r="181" spans="1:31" x14ac:dyDescent="0.25">
      <c r="A181" s="115">
        <v>220277</v>
      </c>
      <c r="B181" s="111">
        <v>2020</v>
      </c>
      <c r="C181" s="57" t="s">
        <v>3162</v>
      </c>
      <c r="D181" s="57">
        <v>2019</v>
      </c>
      <c r="E181" s="57" t="s">
        <v>3169</v>
      </c>
      <c r="F181" s="71">
        <f t="shared" si="26"/>
        <v>4</v>
      </c>
      <c r="G181" t="s">
        <v>3196</v>
      </c>
      <c r="H181" t="s">
        <v>3099</v>
      </c>
      <c r="J181" s="1" t="s">
        <v>3165</v>
      </c>
      <c r="L181" s="111">
        <v>104278</v>
      </c>
      <c r="M181" s="111"/>
      <c r="N181" s="111">
        <v>680</v>
      </c>
      <c r="O181" s="111"/>
      <c r="P181" s="111">
        <v>2426</v>
      </c>
      <c r="Q181" s="111"/>
      <c r="R181" s="111"/>
      <c r="S181" s="111"/>
      <c r="T181" s="111"/>
      <c r="U181" s="111">
        <v>135211</v>
      </c>
      <c r="V181" s="74">
        <f t="shared" si="27"/>
        <v>242595</v>
      </c>
      <c r="W181" s="30">
        <f t="shared" si="28"/>
        <v>106704</v>
      </c>
      <c r="X181" s="75">
        <f t="shared" si="23"/>
        <v>104278</v>
      </c>
      <c r="Y181" s="75">
        <f t="shared" si="35"/>
        <v>104958</v>
      </c>
      <c r="AA181" s="76">
        <f t="shared" si="33"/>
        <v>0.43984418475236503</v>
      </c>
      <c r="AB181" s="76">
        <f t="shared" si="29"/>
        <v>5.0040105672929042E-3</v>
      </c>
      <c r="AC181" s="13">
        <f t="shared" si="34"/>
        <v>0.99499598943270706</v>
      </c>
      <c r="AD181" s="77">
        <f t="shared" si="31"/>
        <v>0.55735278962880519</v>
      </c>
      <c r="AE181" s="78">
        <f t="shared" si="25"/>
        <v>0.43264700426636987</v>
      </c>
    </row>
    <row r="182" spans="1:31" x14ac:dyDescent="0.25">
      <c r="A182" s="115">
        <v>91459</v>
      </c>
      <c r="B182" s="111">
        <v>2020</v>
      </c>
      <c r="C182" s="57" t="s">
        <v>3162</v>
      </c>
      <c r="D182" s="57">
        <v>2019</v>
      </c>
      <c r="E182" s="57" t="s">
        <v>3346</v>
      </c>
      <c r="F182" s="71">
        <f t="shared" si="26"/>
        <v>4</v>
      </c>
      <c r="G182" t="s">
        <v>3196</v>
      </c>
      <c r="H182" t="s">
        <v>3099</v>
      </c>
      <c r="J182" s="1" t="s">
        <v>3165</v>
      </c>
      <c r="L182" s="111">
        <v>214539</v>
      </c>
      <c r="M182" s="111"/>
      <c r="N182" s="111">
        <v>2733</v>
      </c>
      <c r="O182" s="111"/>
      <c r="P182" s="111">
        <v>547</v>
      </c>
      <c r="Q182" s="111"/>
      <c r="R182" s="111"/>
      <c r="S182" s="111"/>
      <c r="T182" s="111"/>
      <c r="U182" s="111">
        <v>826274</v>
      </c>
      <c r="V182" s="74">
        <f t="shared" si="27"/>
        <v>1044093</v>
      </c>
      <c r="W182" s="30">
        <f t="shared" si="28"/>
        <v>215086</v>
      </c>
      <c r="X182" s="75">
        <f t="shared" si="23"/>
        <v>214539</v>
      </c>
      <c r="Y182" s="75">
        <f t="shared" si="35"/>
        <v>217272</v>
      </c>
      <c r="AA182" s="76">
        <f t="shared" si="33"/>
        <v>0.20600272197974701</v>
      </c>
      <c r="AB182" s="76">
        <f t="shared" si="29"/>
        <v>3.2967152267713057E-3</v>
      </c>
      <c r="AC182" s="13">
        <f t="shared" si="34"/>
        <v>0.99670328477322867</v>
      </c>
      <c r="AD182" s="77">
        <f t="shared" si="31"/>
        <v>0.79137969510378869</v>
      </c>
      <c r="AE182" s="78">
        <f t="shared" si="25"/>
        <v>0.20809640520528344</v>
      </c>
    </row>
    <row r="183" spans="1:31" x14ac:dyDescent="0.25">
      <c r="A183" s="115">
        <v>637356</v>
      </c>
      <c r="B183" s="57">
        <v>2018</v>
      </c>
      <c r="C183" s="57" t="s">
        <v>3162</v>
      </c>
      <c r="D183" s="57">
        <v>2017</v>
      </c>
      <c r="E183" s="116" t="s">
        <v>7657</v>
      </c>
      <c r="F183" s="71">
        <f t="shared" si="26"/>
        <v>6</v>
      </c>
      <c r="G183" t="s">
        <v>3196</v>
      </c>
      <c r="H183" s="57" t="s">
        <v>3098</v>
      </c>
      <c r="I183" s="73"/>
      <c r="J183" s="73" t="s">
        <v>3176</v>
      </c>
      <c r="L183" s="57">
        <v>115269</v>
      </c>
      <c r="N183" s="57">
        <v>683720</v>
      </c>
      <c r="P183" s="57">
        <v>1708</v>
      </c>
      <c r="U183" s="57">
        <v>11</v>
      </c>
      <c r="V183" s="74">
        <f t="shared" si="27"/>
        <v>800708</v>
      </c>
      <c r="W183" s="30">
        <f t="shared" si="28"/>
        <v>116977</v>
      </c>
      <c r="X183" s="75">
        <f t="shared" si="23"/>
        <v>115269</v>
      </c>
      <c r="Y183" s="75">
        <f t="shared" si="35"/>
        <v>798989</v>
      </c>
      <c r="AA183" s="76">
        <f t="shared" si="33"/>
        <v>0.1460919586166243</v>
      </c>
      <c r="AB183" s="76">
        <f t="shared" si="29"/>
        <v>0.99998391180157109</v>
      </c>
      <c r="AC183" s="13">
        <f t="shared" si="34"/>
        <v>1.6088198428909628E-5</v>
      </c>
      <c r="AD183" s="77">
        <f t="shared" si="31"/>
        <v>1.3737842009821309E-5</v>
      </c>
      <c r="AE183" s="78">
        <f t="shared" si="25"/>
        <v>0.99785314996228336</v>
      </c>
    </row>
    <row r="184" spans="1:31" x14ac:dyDescent="0.25">
      <c r="A184" s="115">
        <v>91279</v>
      </c>
      <c r="B184" s="57">
        <v>2019</v>
      </c>
      <c r="C184" s="57" t="s">
        <v>3175</v>
      </c>
      <c r="D184" s="57">
        <v>2017</v>
      </c>
      <c r="E184" t="s">
        <v>10019</v>
      </c>
      <c r="F184" s="71">
        <f t="shared" si="26"/>
        <v>6</v>
      </c>
      <c r="G184" t="s">
        <v>3196</v>
      </c>
      <c r="H184" s="57" t="s">
        <v>3098</v>
      </c>
      <c r="I184" s="73"/>
      <c r="J184" s="73" t="s">
        <v>3176</v>
      </c>
      <c r="L184" s="57">
        <v>204899</v>
      </c>
      <c r="N184" s="57">
        <v>3200</v>
      </c>
      <c r="P184" s="57">
        <v>3120</v>
      </c>
      <c r="U184" s="57">
        <v>49</v>
      </c>
      <c r="V184" s="74">
        <f t="shared" si="27"/>
        <v>211268</v>
      </c>
      <c r="W184" s="30">
        <f t="shared" si="28"/>
        <v>208019</v>
      </c>
      <c r="X184" s="75">
        <f t="shared" si="23"/>
        <v>204899</v>
      </c>
      <c r="Y184" s="75">
        <f t="shared" si="35"/>
        <v>208099</v>
      </c>
      <c r="AA184" s="76">
        <f t="shared" si="33"/>
        <v>0.98462142870666647</v>
      </c>
      <c r="AB184" s="76">
        <f t="shared" si="29"/>
        <v>0.98491843644198218</v>
      </c>
      <c r="AC184" s="13">
        <f t="shared" si="34"/>
        <v>1.5081563558017819E-2</v>
      </c>
      <c r="AD184" s="77">
        <f t="shared" si="31"/>
        <v>2.3193290039191927E-4</v>
      </c>
      <c r="AE184" s="78">
        <f t="shared" si="25"/>
        <v>0.98500009466648997</v>
      </c>
    </row>
    <row r="185" spans="1:31" x14ac:dyDescent="0.25">
      <c r="A185" s="115">
        <v>91276</v>
      </c>
      <c r="B185" s="57">
        <v>2019</v>
      </c>
      <c r="C185" s="57" t="s">
        <v>3175</v>
      </c>
      <c r="D185" s="57">
        <v>2017</v>
      </c>
      <c r="E185" t="s">
        <v>10019</v>
      </c>
      <c r="F185" s="71">
        <f t="shared" si="26"/>
        <v>6</v>
      </c>
      <c r="G185" t="s">
        <v>3196</v>
      </c>
      <c r="H185" s="57" t="s">
        <v>3098</v>
      </c>
      <c r="I185" s="73"/>
      <c r="J185" s="73" t="s">
        <v>3176</v>
      </c>
      <c r="L185" s="57">
        <v>212493</v>
      </c>
      <c r="N185" s="57">
        <v>4404</v>
      </c>
      <c r="P185" s="57">
        <v>2202</v>
      </c>
      <c r="U185" s="57">
        <v>1101</v>
      </c>
      <c r="V185" s="74">
        <f t="shared" si="27"/>
        <v>220200</v>
      </c>
      <c r="W185" s="30">
        <f t="shared" si="28"/>
        <v>214695</v>
      </c>
      <c r="X185" s="75">
        <f t="shared" si="23"/>
        <v>212493</v>
      </c>
      <c r="Y185" s="75">
        <f t="shared" si="35"/>
        <v>216897</v>
      </c>
      <c r="AA185" s="76">
        <f t="shared" si="33"/>
        <v>0.97499999999999998</v>
      </c>
      <c r="AB185" s="76">
        <f t="shared" si="29"/>
        <v>0.8</v>
      </c>
      <c r="AC185" s="13">
        <f t="shared" si="34"/>
        <v>0.19999999999999996</v>
      </c>
      <c r="AD185" s="77">
        <f t="shared" si="31"/>
        <v>5.0000000000000001E-3</v>
      </c>
      <c r="AE185" s="78">
        <f t="shared" si="25"/>
        <v>0.98499999999999999</v>
      </c>
    </row>
    <row r="186" spans="1:31" x14ac:dyDescent="0.25">
      <c r="A186" s="115">
        <v>91403</v>
      </c>
      <c r="B186" s="57">
        <v>2020</v>
      </c>
      <c r="C186" s="57" t="s">
        <v>3175</v>
      </c>
      <c r="D186" s="57">
        <v>2018</v>
      </c>
      <c r="E186" t="s">
        <v>10019</v>
      </c>
      <c r="F186" s="71">
        <f t="shared" si="26"/>
        <v>5</v>
      </c>
      <c r="G186" t="s">
        <v>3196</v>
      </c>
      <c r="H186" s="57" t="s">
        <v>3098</v>
      </c>
      <c r="I186" s="73"/>
      <c r="J186" s="73" t="s">
        <v>3176</v>
      </c>
      <c r="L186" s="57">
        <v>120810</v>
      </c>
      <c r="N186" s="57">
        <v>662</v>
      </c>
      <c r="P186" s="57">
        <v>0</v>
      </c>
      <c r="U186" s="57">
        <v>0</v>
      </c>
      <c r="V186" s="74">
        <f t="shared" si="27"/>
        <v>121472</v>
      </c>
      <c r="W186" s="30">
        <f t="shared" si="28"/>
        <v>120810</v>
      </c>
      <c r="X186" s="75">
        <f t="shared" si="23"/>
        <v>120810</v>
      </c>
      <c r="Y186" s="75">
        <f t="shared" si="35"/>
        <v>121472</v>
      </c>
      <c r="AA186" s="76">
        <f t="shared" si="33"/>
        <v>0.99455018440463649</v>
      </c>
      <c r="AB186" s="76">
        <f t="shared" si="29"/>
        <v>1</v>
      </c>
      <c r="AC186" s="13">
        <f t="shared" si="34"/>
        <v>0</v>
      </c>
      <c r="AD186" s="77">
        <f t="shared" si="31"/>
        <v>0</v>
      </c>
      <c r="AE186" s="78">
        <f t="shared" si="25"/>
        <v>1</v>
      </c>
    </row>
    <row r="187" spans="1:31" x14ac:dyDescent="0.25">
      <c r="A187" s="115">
        <v>637521</v>
      </c>
      <c r="B187" s="57">
        <v>2019</v>
      </c>
      <c r="C187" s="57" t="s">
        <v>3162</v>
      </c>
      <c r="D187" s="57">
        <v>2018</v>
      </c>
      <c r="E187" s="116" t="s">
        <v>7657</v>
      </c>
      <c r="F187" s="71">
        <f t="shared" si="26"/>
        <v>5</v>
      </c>
      <c r="G187" t="s">
        <v>3196</v>
      </c>
      <c r="H187" s="57" t="s">
        <v>3098</v>
      </c>
      <c r="I187" s="73"/>
      <c r="J187" s="73" t="s">
        <v>3176</v>
      </c>
      <c r="L187" s="57">
        <v>118932</v>
      </c>
      <c r="N187" s="57">
        <v>612969</v>
      </c>
      <c r="P187" s="57">
        <v>346</v>
      </c>
      <c r="U187" s="57">
        <v>1</v>
      </c>
      <c r="V187" s="74">
        <f t="shared" si="27"/>
        <v>732248</v>
      </c>
      <c r="W187" s="30">
        <f t="shared" si="28"/>
        <v>119278</v>
      </c>
      <c r="X187" s="75">
        <f t="shared" si="23"/>
        <v>118932</v>
      </c>
      <c r="Y187" s="75">
        <f t="shared" si="35"/>
        <v>731901</v>
      </c>
      <c r="AA187" s="76">
        <f t="shared" si="33"/>
        <v>0.16289289967333473</v>
      </c>
      <c r="AB187" s="76">
        <f t="shared" si="29"/>
        <v>0.99999836859878954</v>
      </c>
      <c r="AC187" s="13">
        <f t="shared" si="34"/>
        <v>1.6314012104556852E-6</v>
      </c>
      <c r="AD187" s="77">
        <f t="shared" si="31"/>
        <v>1.3656575367908141E-6</v>
      </c>
      <c r="AE187" s="78">
        <f t="shared" si="25"/>
        <v>0.99952611683473358</v>
      </c>
    </row>
    <row r="188" spans="1:31" x14ac:dyDescent="0.25">
      <c r="A188" s="115">
        <v>637357</v>
      </c>
      <c r="B188" s="57">
        <v>2018</v>
      </c>
      <c r="C188" s="57" t="s">
        <v>3162</v>
      </c>
      <c r="D188" s="57">
        <v>2017</v>
      </c>
      <c r="E188" s="116" t="s">
        <v>7657</v>
      </c>
      <c r="F188" s="71">
        <f t="shared" si="26"/>
        <v>6</v>
      </c>
      <c r="G188" t="s">
        <v>3196</v>
      </c>
      <c r="H188" s="57" t="s">
        <v>3098</v>
      </c>
      <c r="J188" s="73" t="s">
        <v>3176</v>
      </c>
      <c r="L188" s="57">
        <v>0</v>
      </c>
      <c r="N188" s="57">
        <v>0</v>
      </c>
      <c r="P188" s="57">
        <v>119071</v>
      </c>
      <c r="U188" s="57">
        <v>660606</v>
      </c>
      <c r="V188" s="74">
        <f t="shared" si="27"/>
        <v>779677</v>
      </c>
      <c r="W188" s="30">
        <f t="shared" si="28"/>
        <v>119071</v>
      </c>
      <c r="X188" s="75">
        <f t="shared" si="23"/>
        <v>0</v>
      </c>
      <c r="Y188" s="75">
        <f t="shared" si="35"/>
        <v>0</v>
      </c>
      <c r="AA188" s="76">
        <f t="shared" si="33"/>
        <v>0.15271836927342988</v>
      </c>
      <c r="AB188" s="76">
        <f t="shared" si="29"/>
        <v>0</v>
      </c>
      <c r="AC188" s="13">
        <f t="shared" si="34"/>
        <v>1</v>
      </c>
      <c r="AD188" s="77">
        <f t="shared" si="31"/>
        <v>0.84728163072657015</v>
      </c>
      <c r="AE188" s="78">
        <f t="shared" si="25"/>
        <v>0</v>
      </c>
    </row>
    <row r="189" spans="1:31" x14ac:dyDescent="0.25">
      <c r="A189" s="115">
        <v>637762</v>
      </c>
      <c r="B189" s="57">
        <v>2021</v>
      </c>
      <c r="C189" s="57" t="s">
        <v>3175</v>
      </c>
      <c r="D189" s="57">
        <v>2019</v>
      </c>
      <c r="E189" s="57" t="s">
        <v>3951</v>
      </c>
      <c r="F189" s="71">
        <f t="shared" si="26"/>
        <v>4</v>
      </c>
      <c r="G189" t="s">
        <v>3196</v>
      </c>
      <c r="H189" s="57" t="s">
        <v>3098</v>
      </c>
      <c r="I189" s="1" t="s">
        <v>3188</v>
      </c>
      <c r="J189" s="73" t="s">
        <v>3165</v>
      </c>
      <c r="L189" s="57">
        <v>389604</v>
      </c>
      <c r="N189" s="57">
        <v>8182</v>
      </c>
      <c r="P189" s="57">
        <v>2338</v>
      </c>
      <c r="U189" s="57">
        <v>0</v>
      </c>
      <c r="V189" s="74">
        <f t="shared" si="27"/>
        <v>400124</v>
      </c>
      <c r="W189" s="30">
        <f t="shared" si="28"/>
        <v>391942</v>
      </c>
      <c r="X189" s="75">
        <f t="shared" si="23"/>
        <v>389604</v>
      </c>
      <c r="Y189" s="75">
        <f t="shared" si="35"/>
        <v>397786</v>
      </c>
      <c r="AA189" s="76">
        <f t="shared" si="33"/>
        <v>0.97955133908488368</v>
      </c>
      <c r="AB189" s="76">
        <f t="shared" si="29"/>
        <v>1</v>
      </c>
      <c r="AC189" s="13">
        <f t="shared" si="34"/>
        <v>0</v>
      </c>
      <c r="AD189" s="77">
        <f t="shared" si="31"/>
        <v>0</v>
      </c>
      <c r="AE189" s="78">
        <f t="shared" si="25"/>
        <v>0.99415681138846956</v>
      </c>
    </row>
    <row r="190" spans="1:31" x14ac:dyDescent="0.25">
      <c r="A190" s="115">
        <v>220289</v>
      </c>
      <c r="B190" s="57">
        <v>2021</v>
      </c>
      <c r="C190" s="57" t="s">
        <v>3162</v>
      </c>
      <c r="D190" s="57">
        <v>2020</v>
      </c>
      <c r="E190" s="71" t="s">
        <v>3386</v>
      </c>
      <c r="F190" s="71">
        <f t="shared" si="26"/>
        <v>3</v>
      </c>
      <c r="G190" t="s">
        <v>3197</v>
      </c>
      <c r="H190" t="s">
        <v>3099</v>
      </c>
      <c r="I190" s="1">
        <v>44329</v>
      </c>
      <c r="J190" s="73" t="s">
        <v>3165</v>
      </c>
      <c r="L190" s="57">
        <v>201013</v>
      </c>
      <c r="N190" s="57">
        <v>0</v>
      </c>
      <c r="P190" s="57">
        <v>1505</v>
      </c>
      <c r="U190" s="57">
        <v>264814</v>
      </c>
      <c r="V190" s="74">
        <f t="shared" si="27"/>
        <v>467332</v>
      </c>
      <c r="W190" s="30">
        <f t="shared" si="28"/>
        <v>202518</v>
      </c>
      <c r="X190" s="75">
        <f t="shared" si="23"/>
        <v>201013</v>
      </c>
      <c r="Y190" s="75">
        <f t="shared" si="35"/>
        <v>201013</v>
      </c>
      <c r="AA190" s="76">
        <f t="shared" si="33"/>
        <v>0.43334931055438103</v>
      </c>
      <c r="AB190" s="76">
        <f t="shared" si="29"/>
        <v>0</v>
      </c>
      <c r="AC190" s="13">
        <f t="shared" si="34"/>
        <v>1</v>
      </c>
      <c r="AD190" s="77">
        <f t="shared" si="31"/>
        <v>0.56665068944561892</v>
      </c>
      <c r="AE190" s="78">
        <f t="shared" si="25"/>
        <v>0.43012890193695275</v>
      </c>
    </row>
    <row r="191" spans="1:31" x14ac:dyDescent="0.25">
      <c r="A191" s="115">
        <v>220291</v>
      </c>
      <c r="B191" s="57">
        <v>2021</v>
      </c>
      <c r="C191" s="57" t="s">
        <v>3162</v>
      </c>
      <c r="D191" s="57">
        <v>2020</v>
      </c>
      <c r="E191" s="71" t="s">
        <v>3357</v>
      </c>
      <c r="F191" s="71">
        <f t="shared" si="26"/>
        <v>3</v>
      </c>
      <c r="G191" t="s">
        <v>3197</v>
      </c>
      <c r="H191" t="s">
        <v>3099</v>
      </c>
      <c r="I191" s="1">
        <v>44328</v>
      </c>
      <c r="J191" s="73" t="s">
        <v>3165</v>
      </c>
      <c r="L191" s="57">
        <v>200563</v>
      </c>
      <c r="N191" s="57">
        <v>250</v>
      </c>
      <c r="P191" s="57">
        <v>1629</v>
      </c>
      <c r="U191" s="57">
        <v>255592</v>
      </c>
      <c r="V191" s="74">
        <f t="shared" si="27"/>
        <v>458034</v>
      </c>
      <c r="W191" s="30">
        <f t="shared" si="28"/>
        <v>202192</v>
      </c>
      <c r="X191" s="75">
        <f t="shared" si="23"/>
        <v>200563</v>
      </c>
      <c r="Y191" s="75">
        <f t="shared" si="35"/>
        <v>200813</v>
      </c>
      <c r="AA191" s="76">
        <f t="shared" si="33"/>
        <v>0.44143447866315599</v>
      </c>
      <c r="AB191" s="76">
        <f t="shared" si="29"/>
        <v>9.7716559439028775E-4</v>
      </c>
      <c r="AC191" s="13">
        <f t="shared" si="34"/>
        <v>0.99902283440560968</v>
      </c>
      <c r="AD191" s="77">
        <f t="shared" si="31"/>
        <v>0.55801971032718101</v>
      </c>
      <c r="AE191" s="78">
        <f t="shared" si="25"/>
        <v>0.43842378513385472</v>
      </c>
    </row>
    <row r="192" spans="1:31" x14ac:dyDescent="0.25">
      <c r="A192" s="115">
        <v>637940</v>
      </c>
      <c r="B192" s="57">
        <v>2021</v>
      </c>
      <c r="C192" s="57" t="s">
        <v>3162</v>
      </c>
      <c r="D192" s="57">
        <v>2020</v>
      </c>
      <c r="E192" s="71" t="s">
        <v>3396</v>
      </c>
      <c r="F192" s="71">
        <f t="shared" si="26"/>
        <v>3</v>
      </c>
      <c r="G192" t="s">
        <v>3196</v>
      </c>
      <c r="H192" s="57" t="s">
        <v>3098</v>
      </c>
      <c r="I192" s="1" t="s">
        <v>3189</v>
      </c>
      <c r="J192" s="73" t="s">
        <v>3165</v>
      </c>
      <c r="L192" s="57">
        <v>197419</v>
      </c>
      <c r="N192" s="57">
        <v>4565</v>
      </c>
      <c r="P192" s="57">
        <v>913</v>
      </c>
      <c r="U192" s="57">
        <v>356757</v>
      </c>
      <c r="V192" s="74">
        <f t="shared" si="27"/>
        <v>559654</v>
      </c>
      <c r="W192" s="30">
        <f t="shared" si="28"/>
        <v>198332</v>
      </c>
      <c r="X192" s="75">
        <f t="shared" si="23"/>
        <v>197419</v>
      </c>
      <c r="Y192" s="75">
        <f t="shared" si="35"/>
        <v>201984</v>
      </c>
      <c r="AA192" s="76">
        <f t="shared" si="33"/>
        <v>0.35438324393285853</v>
      </c>
      <c r="AB192" s="76">
        <f t="shared" si="29"/>
        <v>1.2634160112033034E-2</v>
      </c>
      <c r="AC192" s="13">
        <f t="shared" si="34"/>
        <v>0.987365839887967</v>
      </c>
      <c r="AD192" s="77">
        <f t="shared" si="31"/>
        <v>0.63745993059997785</v>
      </c>
      <c r="AE192" s="78">
        <f t="shared" si="25"/>
        <v>0.36090870430658945</v>
      </c>
    </row>
    <row r="193" spans="1:31" x14ac:dyDescent="0.25">
      <c r="A193" s="115">
        <v>220293</v>
      </c>
      <c r="B193" s="57">
        <v>2021</v>
      </c>
      <c r="C193" s="57" t="s">
        <v>3162</v>
      </c>
      <c r="D193" s="57">
        <v>2020</v>
      </c>
      <c r="E193" s="71" t="s">
        <v>3363</v>
      </c>
      <c r="F193" s="71">
        <f t="shared" si="26"/>
        <v>3</v>
      </c>
      <c r="G193" t="s">
        <v>3197</v>
      </c>
      <c r="H193" t="s">
        <v>3099</v>
      </c>
      <c r="I193" s="1">
        <v>44321</v>
      </c>
      <c r="J193" s="73" t="s">
        <v>3165</v>
      </c>
      <c r="L193" s="57">
        <v>198992</v>
      </c>
      <c r="N193" s="57">
        <v>1622</v>
      </c>
      <c r="P193" s="57">
        <v>2230</v>
      </c>
      <c r="U193" s="57">
        <v>203772</v>
      </c>
      <c r="V193" s="74">
        <f t="shared" si="27"/>
        <v>406616</v>
      </c>
      <c r="W193" s="30">
        <f t="shared" si="28"/>
        <v>201222</v>
      </c>
      <c r="X193" s="75">
        <f t="shared" si="23"/>
        <v>198992</v>
      </c>
      <c r="Y193" s="75">
        <f t="shared" si="35"/>
        <v>200614</v>
      </c>
      <c r="AA193" s="76">
        <f t="shared" si="33"/>
        <v>0.49486985263737776</v>
      </c>
      <c r="AB193" s="76">
        <f t="shared" si="29"/>
        <v>7.8970174396525705E-3</v>
      </c>
      <c r="AC193" s="13">
        <f t="shared" si="34"/>
        <v>0.99210298256034746</v>
      </c>
      <c r="AD193" s="77">
        <f t="shared" si="31"/>
        <v>0.50114112577960535</v>
      </c>
      <c r="AE193" s="78">
        <f t="shared" si="25"/>
        <v>0.49337458437444665</v>
      </c>
    </row>
    <row r="194" spans="1:31" x14ac:dyDescent="0.25">
      <c r="A194" s="115">
        <v>220290</v>
      </c>
      <c r="B194" s="57">
        <v>2021</v>
      </c>
      <c r="C194" s="57" t="s">
        <v>3162</v>
      </c>
      <c r="D194" s="57">
        <v>2020</v>
      </c>
      <c r="E194" s="71" t="s">
        <v>3608</v>
      </c>
      <c r="F194" s="71">
        <f t="shared" si="26"/>
        <v>3</v>
      </c>
      <c r="G194" t="s">
        <v>3195</v>
      </c>
      <c r="H194" t="s">
        <v>3099</v>
      </c>
      <c r="I194" s="1">
        <v>44350</v>
      </c>
      <c r="J194" s="73" t="s">
        <v>3165</v>
      </c>
      <c r="L194" s="57">
        <v>198942</v>
      </c>
      <c r="N194" s="57">
        <v>343</v>
      </c>
      <c r="P194" s="57">
        <v>1144</v>
      </c>
      <c r="U194" s="57">
        <v>0</v>
      </c>
      <c r="V194" s="74">
        <f t="shared" si="27"/>
        <v>200429</v>
      </c>
      <c r="W194" s="30">
        <f t="shared" si="28"/>
        <v>200086</v>
      </c>
      <c r="X194" s="75">
        <f t="shared" si="23"/>
        <v>198942</v>
      </c>
      <c r="Y194" s="75">
        <f t="shared" si="35"/>
        <v>199285</v>
      </c>
      <c r="AA194" s="76">
        <f t="shared" si="33"/>
        <v>0.99828867080113159</v>
      </c>
      <c r="AB194" s="76">
        <f t="shared" si="29"/>
        <v>1</v>
      </c>
      <c r="AC194" s="13">
        <f t="shared" si="34"/>
        <v>0</v>
      </c>
      <c r="AD194" s="77">
        <f t="shared" si="31"/>
        <v>0</v>
      </c>
      <c r="AE194" s="78">
        <f t="shared" si="25"/>
        <v>0.99429224313846798</v>
      </c>
    </row>
    <row r="195" spans="1:31" x14ac:dyDescent="0.25">
      <c r="A195" s="115">
        <v>220292</v>
      </c>
      <c r="B195" s="57">
        <v>2021</v>
      </c>
      <c r="C195" s="57" t="s">
        <v>3162</v>
      </c>
      <c r="D195" s="57">
        <v>2020</v>
      </c>
      <c r="E195" s="71" t="s">
        <v>3821</v>
      </c>
      <c r="F195" s="71">
        <f t="shared" si="26"/>
        <v>3</v>
      </c>
      <c r="G195" t="s">
        <v>3195</v>
      </c>
      <c r="H195" t="s">
        <v>3099</v>
      </c>
      <c r="I195" s="1">
        <v>44349</v>
      </c>
      <c r="J195" s="73" t="s">
        <v>3165</v>
      </c>
      <c r="L195" s="57">
        <v>198728</v>
      </c>
      <c r="N195" s="57">
        <v>268</v>
      </c>
      <c r="P195" s="57">
        <v>940</v>
      </c>
      <c r="U195" s="57">
        <v>0</v>
      </c>
      <c r="V195" s="74">
        <f t="shared" si="27"/>
        <v>199936</v>
      </c>
      <c r="W195" s="30">
        <f t="shared" si="28"/>
        <v>199668</v>
      </c>
      <c r="X195" s="75">
        <f t="shared" si="23"/>
        <v>198728</v>
      </c>
      <c r="Y195" s="75">
        <f t="shared" si="35"/>
        <v>198996</v>
      </c>
      <c r="AA195" s="76">
        <f t="shared" si="33"/>
        <v>0.99865957106274006</v>
      </c>
      <c r="AB195" s="76">
        <f t="shared" si="29"/>
        <v>1</v>
      </c>
      <c r="AC195" s="13">
        <f t="shared" si="34"/>
        <v>0</v>
      </c>
      <c r="AD195" s="77">
        <f t="shared" si="31"/>
        <v>0</v>
      </c>
      <c r="AE195" s="78">
        <f t="shared" si="25"/>
        <v>0.99529849551856597</v>
      </c>
    </row>
    <row r="196" spans="1:31" x14ac:dyDescent="0.25">
      <c r="A196" s="115">
        <v>220294</v>
      </c>
      <c r="B196" s="57">
        <v>2021</v>
      </c>
      <c r="C196" s="57" t="s">
        <v>3162</v>
      </c>
      <c r="D196" s="57">
        <v>2020</v>
      </c>
      <c r="E196" s="71" t="s">
        <v>3876</v>
      </c>
      <c r="F196" s="71">
        <f t="shared" si="26"/>
        <v>3</v>
      </c>
      <c r="G196" t="s">
        <v>3195</v>
      </c>
      <c r="H196" t="s">
        <v>3099</v>
      </c>
      <c r="I196" s="1">
        <v>44342</v>
      </c>
      <c r="J196" s="73" t="s">
        <v>3165</v>
      </c>
      <c r="L196" s="57">
        <v>198336</v>
      </c>
      <c r="N196" s="57">
        <v>488</v>
      </c>
      <c r="P196" s="57">
        <v>976</v>
      </c>
      <c r="U196" s="57">
        <v>0</v>
      </c>
      <c r="V196" s="74">
        <f t="shared" si="27"/>
        <v>199800</v>
      </c>
      <c r="W196" s="30">
        <f t="shared" si="28"/>
        <v>199312</v>
      </c>
      <c r="X196" s="75">
        <f t="shared" si="23"/>
        <v>198336</v>
      </c>
      <c r="Y196" s="75">
        <f t="shared" si="35"/>
        <v>198824</v>
      </c>
      <c r="AA196" s="76">
        <f>W196/V196</f>
        <v>0.99755755755755759</v>
      </c>
      <c r="AB196" s="76">
        <f t="shared" si="29"/>
        <v>1</v>
      </c>
      <c r="AC196" s="13">
        <f t="shared" si="34"/>
        <v>0</v>
      </c>
      <c r="AD196" s="77">
        <f t="shared" si="31"/>
        <v>0</v>
      </c>
      <c r="AE196" s="78">
        <f t="shared" si="25"/>
        <v>0.99511511511511508</v>
      </c>
    </row>
    <row r="197" spans="1:31" x14ac:dyDescent="0.25">
      <c r="A197" s="115">
        <v>637941</v>
      </c>
      <c r="B197" s="57">
        <v>2021</v>
      </c>
      <c r="C197" s="57" t="s">
        <v>3162</v>
      </c>
      <c r="D197" s="57">
        <v>2020</v>
      </c>
      <c r="E197" s="117" t="s">
        <v>3168</v>
      </c>
      <c r="F197" s="71">
        <f t="shared" si="26"/>
        <v>3</v>
      </c>
      <c r="G197" t="s">
        <v>3196</v>
      </c>
      <c r="H197" t="s">
        <v>3099</v>
      </c>
      <c r="I197" s="1">
        <v>44341</v>
      </c>
      <c r="J197" s="73" t="s">
        <v>3165</v>
      </c>
      <c r="L197" s="57">
        <v>168990</v>
      </c>
      <c r="N197" s="57">
        <v>3834</v>
      </c>
      <c r="P197" s="57">
        <v>142</v>
      </c>
      <c r="U197" s="57">
        <v>142</v>
      </c>
      <c r="V197" s="74">
        <f t="shared" si="27"/>
        <v>173108</v>
      </c>
      <c r="W197" s="30">
        <f t="shared" si="28"/>
        <v>169132</v>
      </c>
      <c r="X197" s="75">
        <f t="shared" si="23"/>
        <v>168990</v>
      </c>
      <c r="Y197" s="75">
        <f t="shared" si="35"/>
        <v>172824</v>
      </c>
      <c r="AA197" s="76">
        <f t="shared" si="33"/>
        <v>0.97703167964507709</v>
      </c>
      <c r="AB197" s="76">
        <f t="shared" si="29"/>
        <v>0.9642857142857143</v>
      </c>
      <c r="AC197" s="13">
        <f t="shared" si="34"/>
        <v>3.5714285714285698E-2</v>
      </c>
      <c r="AD197" s="77">
        <f t="shared" si="31"/>
        <v>8.2029715553296205E-4</v>
      </c>
      <c r="AE197" s="78">
        <f t="shared" si="25"/>
        <v>0.99835940568893411</v>
      </c>
    </row>
    <row r="198" spans="1:31" x14ac:dyDescent="0.25">
      <c r="A198" s="115">
        <v>220274</v>
      </c>
      <c r="B198" s="57">
        <v>2021</v>
      </c>
      <c r="C198" s="57" t="s">
        <v>3162</v>
      </c>
      <c r="D198" s="57">
        <v>2020</v>
      </c>
      <c r="E198" s="117" t="s">
        <v>3079</v>
      </c>
      <c r="F198" s="71">
        <f t="shared" si="26"/>
        <v>3</v>
      </c>
      <c r="G198" t="s">
        <v>3196</v>
      </c>
      <c r="H198" t="s">
        <v>3099</v>
      </c>
      <c r="I198" s="1">
        <v>44357</v>
      </c>
      <c r="J198" s="73" t="s">
        <v>3165</v>
      </c>
      <c r="L198" s="57">
        <v>102307</v>
      </c>
      <c r="N198" s="57">
        <v>840</v>
      </c>
      <c r="P198" s="57">
        <v>1161</v>
      </c>
      <c r="U198" s="57">
        <v>672668</v>
      </c>
      <c r="V198" s="74">
        <f t="shared" si="27"/>
        <v>776976</v>
      </c>
      <c r="W198" s="30">
        <f t="shared" si="28"/>
        <v>103468</v>
      </c>
      <c r="X198" s="75">
        <f t="shared" ref="X198:X218" si="36">SUM(K198:L198)</f>
        <v>102307</v>
      </c>
      <c r="Y198" s="75">
        <f t="shared" si="35"/>
        <v>103147</v>
      </c>
      <c r="AA198" s="76">
        <f>W198/V198</f>
        <v>0.13316756244723132</v>
      </c>
      <c r="AB198" s="76">
        <f t="shared" si="29"/>
        <v>1.247201221069386E-3</v>
      </c>
      <c r="AC198" s="13">
        <f>1-AB198</f>
        <v>0.99875279877893064</v>
      </c>
      <c r="AD198" s="77">
        <f t="shared" si="31"/>
        <v>0.86575132307819036</v>
      </c>
      <c r="AE198" s="78">
        <f t="shared" ref="AE198:AE218" si="37">(K198+L198+M198+N198)/V198</f>
        <v>0.13275442227301745</v>
      </c>
    </row>
    <row r="199" spans="1:31" x14ac:dyDescent="0.25">
      <c r="A199" s="115">
        <v>220279</v>
      </c>
      <c r="B199" s="57">
        <v>2021</v>
      </c>
      <c r="C199" s="57" t="s">
        <v>3162</v>
      </c>
      <c r="D199" s="57">
        <v>2020</v>
      </c>
      <c r="E199" s="117" t="s">
        <v>3171</v>
      </c>
      <c r="F199" s="71">
        <f t="shared" ref="F199:F218" si="38">$B$2-D199</f>
        <v>3</v>
      </c>
      <c r="G199" t="s">
        <v>3196</v>
      </c>
      <c r="H199" t="s">
        <v>3099</v>
      </c>
      <c r="I199" s="1">
        <v>44355</v>
      </c>
      <c r="J199" s="73" t="s">
        <v>3165</v>
      </c>
      <c r="L199" s="57">
        <v>102693</v>
      </c>
      <c r="N199" s="57">
        <v>1069</v>
      </c>
      <c r="P199" s="57">
        <v>1138</v>
      </c>
      <c r="U199" s="57">
        <v>174345</v>
      </c>
      <c r="V199" s="74">
        <f t="shared" si="27"/>
        <v>279245</v>
      </c>
      <c r="W199" s="30">
        <f t="shared" si="28"/>
        <v>103831</v>
      </c>
      <c r="X199" s="75">
        <f t="shared" si="36"/>
        <v>102693</v>
      </c>
      <c r="Y199" s="75">
        <f t="shared" si="35"/>
        <v>103762</v>
      </c>
      <c r="AA199" s="76">
        <f t="shared" si="33"/>
        <v>0.37182760658203368</v>
      </c>
      <c r="AB199" s="76">
        <f t="shared" si="29"/>
        <v>6.094154400446943E-3</v>
      </c>
      <c r="AC199" s="13">
        <f t="shared" si="34"/>
        <v>0.99390584559955308</v>
      </c>
      <c r="AD199" s="77">
        <f t="shared" si="31"/>
        <v>0.62434421386237893</v>
      </c>
      <c r="AE199" s="78">
        <f t="shared" si="37"/>
        <v>0.37158051173700513</v>
      </c>
    </row>
    <row r="200" spans="1:31" x14ac:dyDescent="0.25">
      <c r="A200" s="115">
        <v>220278</v>
      </c>
      <c r="B200" s="57">
        <v>2021</v>
      </c>
      <c r="C200" s="57" t="s">
        <v>3162</v>
      </c>
      <c r="D200" s="57">
        <v>2020</v>
      </c>
      <c r="E200" s="117" t="s">
        <v>3170</v>
      </c>
      <c r="F200" s="71">
        <f t="shared" si="38"/>
        <v>3</v>
      </c>
      <c r="G200" t="s">
        <v>3196</v>
      </c>
      <c r="H200" t="s">
        <v>3099</v>
      </c>
      <c r="I200" s="1">
        <v>44354</v>
      </c>
      <c r="J200" s="73" t="s">
        <v>3165</v>
      </c>
      <c r="L200" s="57">
        <v>101221</v>
      </c>
      <c r="N200" s="57">
        <v>1148</v>
      </c>
      <c r="P200" s="57">
        <v>615</v>
      </c>
      <c r="U200" s="57">
        <v>143579</v>
      </c>
      <c r="V200" s="74">
        <f t="shared" si="27"/>
        <v>246563</v>
      </c>
      <c r="W200" s="30">
        <f t="shared" si="28"/>
        <v>101836</v>
      </c>
      <c r="X200" s="75">
        <f t="shared" si="36"/>
        <v>101221</v>
      </c>
      <c r="Y200" s="75">
        <f t="shared" si="35"/>
        <v>102369</v>
      </c>
      <c r="AA200" s="76">
        <f t="shared" si="33"/>
        <v>0.41302222961271562</v>
      </c>
      <c r="AB200" s="76">
        <f t="shared" si="29"/>
        <v>7.9321757515874707E-3</v>
      </c>
      <c r="AC200" s="13">
        <f t="shared" si="34"/>
        <v>0.99206782424841256</v>
      </c>
      <c r="AD200" s="77">
        <f t="shared" si="31"/>
        <v>0.58232175955029752</v>
      </c>
      <c r="AE200" s="78">
        <f t="shared" si="37"/>
        <v>0.41518394892988808</v>
      </c>
    </row>
    <row r="201" spans="1:31" x14ac:dyDescent="0.25">
      <c r="A201" s="115">
        <v>220280</v>
      </c>
      <c r="B201" s="57">
        <v>2021</v>
      </c>
      <c r="C201" s="57" t="s">
        <v>3162</v>
      </c>
      <c r="D201" s="57">
        <v>2020</v>
      </c>
      <c r="E201" s="117" t="s">
        <v>3169</v>
      </c>
      <c r="F201" s="71">
        <f t="shared" si="38"/>
        <v>3</v>
      </c>
      <c r="G201" t="s">
        <v>3196</v>
      </c>
      <c r="H201" t="s">
        <v>3099</v>
      </c>
      <c r="I201" s="1">
        <v>44320</v>
      </c>
      <c r="J201" s="73" t="s">
        <v>3165</v>
      </c>
      <c r="L201" s="57">
        <v>103917</v>
      </c>
      <c r="N201" s="57">
        <v>957</v>
      </c>
      <c r="P201" s="57">
        <v>1274</v>
      </c>
      <c r="U201" s="57">
        <v>142000</v>
      </c>
      <c r="V201" s="74">
        <f t="shared" ref="V201:V218" si="39">SUM(K201:U201)</f>
        <v>248148</v>
      </c>
      <c r="W201" s="30">
        <f t="shared" ref="W201:W218" si="40">K201+L201+O201+P201+Q201+S201</f>
        <v>105191</v>
      </c>
      <c r="X201" s="75">
        <f t="shared" si="36"/>
        <v>103917</v>
      </c>
      <c r="Y201" s="75">
        <f t="shared" si="35"/>
        <v>104874</v>
      </c>
      <c r="AA201" s="76">
        <f t="shared" si="33"/>
        <v>0.42390428292793009</v>
      </c>
      <c r="AB201" s="76">
        <f t="shared" ref="AB201:AB218" si="41">IF(M201+N201=0,0,((M201+N201)/(M201+N201+T201+U201)))</f>
        <v>6.694320669851774E-3</v>
      </c>
      <c r="AC201" s="13">
        <f t="shared" si="34"/>
        <v>0.99330567933014824</v>
      </c>
      <c r="AD201" s="77">
        <f t="shared" ref="AD201:AD218" si="42">U201/V201</f>
        <v>0.57223914760546124</v>
      </c>
      <c r="AE201" s="78">
        <f t="shared" si="37"/>
        <v>0.42262681947869818</v>
      </c>
    </row>
    <row r="202" spans="1:31" x14ac:dyDescent="0.25">
      <c r="A202" s="115" t="s">
        <v>8</v>
      </c>
      <c r="B202" s="57">
        <v>2021</v>
      </c>
      <c r="C202" s="57" t="s">
        <v>3162</v>
      </c>
      <c r="D202" s="57">
        <v>2020</v>
      </c>
      <c r="E202" s="57" t="s">
        <v>3346</v>
      </c>
      <c r="F202" s="71">
        <f t="shared" si="38"/>
        <v>3</v>
      </c>
      <c r="G202" t="s">
        <v>3196</v>
      </c>
      <c r="H202" t="s">
        <v>3099</v>
      </c>
      <c r="I202" s="1">
        <v>44344</v>
      </c>
      <c r="J202" s="73" t="s">
        <v>3165</v>
      </c>
      <c r="L202" s="57">
        <v>0</v>
      </c>
      <c r="N202" s="57">
        <v>0</v>
      </c>
      <c r="P202" s="57">
        <v>0</v>
      </c>
      <c r="U202" s="57">
        <v>87</v>
      </c>
      <c r="V202" s="74">
        <f t="shared" si="39"/>
        <v>87</v>
      </c>
      <c r="W202" s="30">
        <f t="shared" si="40"/>
        <v>0</v>
      </c>
      <c r="X202" s="75">
        <f t="shared" si="36"/>
        <v>0</v>
      </c>
      <c r="Y202" s="75">
        <f t="shared" si="35"/>
        <v>0</v>
      </c>
      <c r="AA202" s="76">
        <f t="shared" si="33"/>
        <v>0</v>
      </c>
      <c r="AB202" s="76">
        <f t="shared" si="41"/>
        <v>0</v>
      </c>
      <c r="AC202" s="13">
        <f t="shared" si="34"/>
        <v>1</v>
      </c>
      <c r="AD202" s="77">
        <f t="shared" si="42"/>
        <v>1</v>
      </c>
      <c r="AE202" s="78">
        <f t="shared" si="37"/>
        <v>0</v>
      </c>
    </row>
    <row r="203" spans="1:31" x14ac:dyDescent="0.25">
      <c r="A203" s="115">
        <v>91579</v>
      </c>
      <c r="B203" s="57">
        <v>2021</v>
      </c>
      <c r="C203" s="57" t="s">
        <v>3162</v>
      </c>
      <c r="D203" s="57">
        <v>2020</v>
      </c>
      <c r="E203" s="57" t="s">
        <v>3346</v>
      </c>
      <c r="F203" s="71">
        <f t="shared" si="38"/>
        <v>3</v>
      </c>
      <c r="G203" t="s">
        <v>3196</v>
      </c>
      <c r="H203" t="s">
        <v>3099</v>
      </c>
      <c r="I203" s="1" t="s">
        <v>3190</v>
      </c>
      <c r="J203" s="73" t="s">
        <v>3165</v>
      </c>
      <c r="L203" s="57">
        <v>222316</v>
      </c>
      <c r="N203" s="57">
        <v>1667</v>
      </c>
      <c r="P203" s="57">
        <v>1042</v>
      </c>
      <c r="U203" s="57">
        <v>795608</v>
      </c>
      <c r="V203" s="74">
        <f t="shared" si="39"/>
        <v>1020633</v>
      </c>
      <c r="W203" s="30">
        <f t="shared" si="40"/>
        <v>223358</v>
      </c>
      <c r="X203" s="75">
        <f t="shared" si="36"/>
        <v>222316</v>
      </c>
      <c r="Y203" s="75">
        <f t="shared" si="35"/>
        <v>223983</v>
      </c>
      <c r="AA203" s="76">
        <f t="shared" si="33"/>
        <v>0.21884262021706138</v>
      </c>
      <c r="AB203" s="76">
        <f t="shared" si="41"/>
        <v>2.090872032861936E-3</v>
      </c>
      <c r="AC203" s="13">
        <f t="shared" si="34"/>
        <v>0.99790912796713804</v>
      </c>
      <c r="AD203" s="77">
        <f t="shared" si="42"/>
        <v>0.77952407966428672</v>
      </c>
      <c r="AE203" s="78">
        <f t="shared" si="37"/>
        <v>0.21945498528854152</v>
      </c>
    </row>
    <row r="204" spans="1:31" x14ac:dyDescent="0.25">
      <c r="A204" s="115">
        <v>637944</v>
      </c>
      <c r="B204" s="57">
        <v>2022</v>
      </c>
      <c r="C204" s="57" t="s">
        <v>3191</v>
      </c>
      <c r="D204" s="57">
        <v>2020</v>
      </c>
      <c r="E204" s="57" t="s">
        <v>3951</v>
      </c>
      <c r="F204" s="71">
        <f t="shared" si="38"/>
        <v>3</v>
      </c>
      <c r="G204" t="s">
        <v>3196</v>
      </c>
      <c r="H204" s="57" t="s">
        <v>3098</v>
      </c>
      <c r="I204" s="73" t="s">
        <v>3192</v>
      </c>
      <c r="J204" s="73" t="s">
        <v>3165</v>
      </c>
      <c r="L204">
        <v>429870.62387499999</v>
      </c>
      <c r="N204">
        <v>237</v>
      </c>
      <c r="P204">
        <v>473</v>
      </c>
      <c r="U204">
        <v>3314.0900099999999</v>
      </c>
      <c r="V204" s="74">
        <f t="shared" si="39"/>
        <v>433894.71388499998</v>
      </c>
      <c r="W204" s="30">
        <f t="shared" si="40"/>
        <v>430343.62387499999</v>
      </c>
      <c r="X204" s="75">
        <f t="shared" si="36"/>
        <v>429870.62387499999</v>
      </c>
      <c r="Y204" s="75">
        <f t="shared" ref="Y204:Y218" si="43">SUM(K204:N204)</f>
        <v>430107.62387499999</v>
      </c>
      <c r="AA204" s="76">
        <f t="shared" si="33"/>
        <v>0.99181577950511479</v>
      </c>
      <c r="AB204" s="76">
        <f t="shared" si="41"/>
        <v>6.6740071170429169E-2</v>
      </c>
      <c r="AC204" s="13">
        <f t="shared" si="34"/>
        <v>0.93325992882957087</v>
      </c>
      <c r="AD204" s="77">
        <f t="shared" si="42"/>
        <v>7.6380050365821477E-3</v>
      </c>
      <c r="AE204" s="78">
        <f t="shared" si="37"/>
        <v>0.9912718687533868</v>
      </c>
    </row>
    <row r="205" spans="1:31" x14ac:dyDescent="0.25">
      <c r="A205" s="119">
        <v>220405</v>
      </c>
      <c r="B205" s="57">
        <v>2022</v>
      </c>
      <c r="C205" s="57" t="s">
        <v>3162</v>
      </c>
      <c r="D205" s="57">
        <v>2021</v>
      </c>
      <c r="E205" s="71" t="s">
        <v>3386</v>
      </c>
      <c r="F205" s="71">
        <f t="shared" si="38"/>
        <v>2</v>
      </c>
      <c r="G205" t="s">
        <v>3197</v>
      </c>
      <c r="H205" t="s">
        <v>3099</v>
      </c>
      <c r="I205" s="73">
        <v>44693</v>
      </c>
      <c r="J205" s="73" t="s">
        <v>3165</v>
      </c>
      <c r="L205">
        <v>202452</v>
      </c>
      <c r="N205">
        <v>774</v>
      </c>
      <c r="P205">
        <v>905</v>
      </c>
      <c r="U205">
        <v>252643</v>
      </c>
      <c r="V205" s="74">
        <f t="shared" si="39"/>
        <v>456774</v>
      </c>
      <c r="W205" s="30">
        <f t="shared" si="40"/>
        <v>203357</v>
      </c>
      <c r="X205" s="75">
        <f t="shared" si="36"/>
        <v>202452</v>
      </c>
      <c r="Y205" s="75">
        <f t="shared" si="43"/>
        <v>203226</v>
      </c>
      <c r="AA205" s="76">
        <f t="shared" si="33"/>
        <v>0.4452026603966075</v>
      </c>
      <c r="AB205" s="76">
        <f t="shared" si="41"/>
        <v>3.0542544501750081E-3</v>
      </c>
      <c r="AC205" s="13">
        <f t="shared" si="34"/>
        <v>0.99694574554982496</v>
      </c>
      <c r="AD205" s="77">
        <f t="shared" si="42"/>
        <v>0.55310284735996362</v>
      </c>
      <c r="AE205" s="78">
        <f t="shared" si="37"/>
        <v>0.44491586648977394</v>
      </c>
    </row>
    <row r="206" spans="1:31" x14ac:dyDescent="0.25">
      <c r="A206" s="119">
        <v>220407</v>
      </c>
      <c r="B206" s="57">
        <v>2022</v>
      </c>
      <c r="C206" s="57" t="s">
        <v>3162</v>
      </c>
      <c r="D206" s="57">
        <v>2021</v>
      </c>
      <c r="E206" s="71" t="s">
        <v>3357</v>
      </c>
      <c r="F206" s="71">
        <f t="shared" si="38"/>
        <v>2</v>
      </c>
      <c r="G206" t="s">
        <v>3197</v>
      </c>
      <c r="H206" t="s">
        <v>3099</v>
      </c>
      <c r="I206" s="73">
        <v>44692</v>
      </c>
      <c r="J206" s="73" t="s">
        <v>3165</v>
      </c>
      <c r="L206">
        <v>202886</v>
      </c>
      <c r="N206">
        <v>775</v>
      </c>
      <c r="P206">
        <v>907</v>
      </c>
      <c r="U206">
        <v>253647</v>
      </c>
      <c r="V206" s="74">
        <f t="shared" si="39"/>
        <v>458215</v>
      </c>
      <c r="W206" s="30">
        <f t="shared" si="40"/>
        <v>203793</v>
      </c>
      <c r="X206" s="75">
        <f t="shared" si="36"/>
        <v>202886</v>
      </c>
      <c r="Y206" s="75">
        <f t="shared" si="43"/>
        <v>203661</v>
      </c>
      <c r="AA206" s="76">
        <f t="shared" si="33"/>
        <v>0.44475410014949313</v>
      </c>
      <c r="AB206" s="76">
        <f t="shared" si="41"/>
        <v>3.0461202254522014E-3</v>
      </c>
      <c r="AC206" s="13">
        <f t="shared" si="34"/>
        <v>0.99695387977454775</v>
      </c>
      <c r="AD206" s="77">
        <f t="shared" si="42"/>
        <v>0.55355455408487286</v>
      </c>
      <c r="AE206" s="78">
        <f t="shared" si="37"/>
        <v>0.44446602577392708</v>
      </c>
    </row>
    <row r="207" spans="1:31" x14ac:dyDescent="0.25">
      <c r="A207" s="129">
        <v>638056</v>
      </c>
      <c r="B207" s="90">
        <v>2022</v>
      </c>
      <c r="C207" s="90" t="s">
        <v>3162</v>
      </c>
      <c r="D207" s="90">
        <v>2021</v>
      </c>
      <c r="E207" s="71" t="s">
        <v>3396</v>
      </c>
      <c r="F207" s="71">
        <f t="shared" si="38"/>
        <v>2</v>
      </c>
      <c r="G207" t="s">
        <v>3196</v>
      </c>
      <c r="H207" s="57" t="s">
        <v>3098</v>
      </c>
      <c r="I207" s="130" t="s">
        <v>3193</v>
      </c>
      <c r="J207" s="130" t="s">
        <v>3165</v>
      </c>
      <c r="K207" s="19"/>
      <c r="L207" s="19">
        <v>203311</v>
      </c>
      <c r="M207" s="19"/>
      <c r="N207" s="19">
        <v>356</v>
      </c>
      <c r="O207" s="19"/>
      <c r="P207" s="19">
        <v>1067</v>
      </c>
      <c r="Q207" s="19"/>
      <c r="R207" s="19"/>
      <c r="S207" s="19"/>
      <c r="T207" s="19"/>
      <c r="U207" s="19">
        <v>312427</v>
      </c>
      <c r="V207" s="93">
        <f t="shared" si="39"/>
        <v>517161</v>
      </c>
      <c r="W207" s="30">
        <f t="shared" si="40"/>
        <v>204378</v>
      </c>
      <c r="X207" s="75">
        <f t="shared" si="36"/>
        <v>203311</v>
      </c>
      <c r="Y207" s="75">
        <f t="shared" si="43"/>
        <v>203667</v>
      </c>
      <c r="AA207" s="76">
        <f t="shared" si="33"/>
        <v>0.39519221286987999</v>
      </c>
      <c r="AB207" s="76">
        <f t="shared" si="41"/>
        <v>1.1381692739055511E-3</v>
      </c>
      <c r="AC207" s="13">
        <f t="shared" si="34"/>
        <v>0.99886183072609447</v>
      </c>
      <c r="AD207" s="77">
        <f t="shared" si="42"/>
        <v>0.60411941349018972</v>
      </c>
      <c r="AE207" s="78">
        <f t="shared" si="37"/>
        <v>0.3938173992238394</v>
      </c>
    </row>
    <row r="208" spans="1:31" x14ac:dyDescent="0.25">
      <c r="A208" s="119">
        <v>220403</v>
      </c>
      <c r="B208" s="57">
        <v>2022</v>
      </c>
      <c r="C208" s="57" t="s">
        <v>3162</v>
      </c>
      <c r="D208" s="57">
        <v>2021</v>
      </c>
      <c r="E208" s="71" t="s">
        <v>3363</v>
      </c>
      <c r="F208" s="71">
        <f t="shared" si="38"/>
        <v>2</v>
      </c>
      <c r="G208" t="s">
        <v>3197</v>
      </c>
      <c r="H208" t="s">
        <v>3099</v>
      </c>
      <c r="I208" s="73">
        <v>44685</v>
      </c>
      <c r="J208" s="73" t="s">
        <v>3165</v>
      </c>
      <c r="L208">
        <v>202322</v>
      </c>
      <c r="N208">
        <v>774</v>
      </c>
      <c r="P208">
        <v>904</v>
      </c>
      <c r="U208">
        <v>206393</v>
      </c>
      <c r="V208" s="74">
        <f t="shared" si="39"/>
        <v>410393</v>
      </c>
      <c r="W208" s="30">
        <f t="shared" si="40"/>
        <v>203226</v>
      </c>
      <c r="X208" s="75">
        <f t="shared" si="36"/>
        <v>202322</v>
      </c>
      <c r="Y208" s="75">
        <f t="shared" si="43"/>
        <v>203096</v>
      </c>
      <c r="AA208" s="76">
        <f t="shared" si="33"/>
        <v>0.49519850484779226</v>
      </c>
      <c r="AB208" s="76">
        <f t="shared" si="41"/>
        <v>3.7361162733446931E-3</v>
      </c>
      <c r="AC208" s="13">
        <f t="shared" si="34"/>
        <v>0.99626388372665531</v>
      </c>
      <c r="AD208" s="77">
        <f t="shared" si="42"/>
        <v>0.50291549807136082</v>
      </c>
      <c r="AE208" s="78">
        <f t="shared" si="37"/>
        <v>0.49488173531224949</v>
      </c>
    </row>
    <row r="209" spans="1:31" x14ac:dyDescent="0.25">
      <c r="A209" s="119">
        <v>220406</v>
      </c>
      <c r="B209" s="57">
        <v>2022</v>
      </c>
      <c r="C209" s="57" t="s">
        <v>3162</v>
      </c>
      <c r="D209" s="57">
        <v>2021</v>
      </c>
      <c r="E209" s="71" t="s">
        <v>3608</v>
      </c>
      <c r="F209" s="71">
        <f t="shared" si="38"/>
        <v>2</v>
      </c>
      <c r="G209" t="s">
        <v>3195</v>
      </c>
      <c r="H209" t="s">
        <v>3099</v>
      </c>
      <c r="I209" s="73">
        <v>44714</v>
      </c>
      <c r="J209" s="73" t="s">
        <v>3165</v>
      </c>
      <c r="L209">
        <v>196812</v>
      </c>
      <c r="N209">
        <v>753</v>
      </c>
      <c r="P209">
        <v>880</v>
      </c>
      <c r="U209">
        <v>42</v>
      </c>
      <c r="V209" s="74">
        <f t="shared" si="39"/>
        <v>198487</v>
      </c>
      <c r="W209" s="30">
        <f t="shared" si="40"/>
        <v>197692</v>
      </c>
      <c r="X209" s="75">
        <f t="shared" si="36"/>
        <v>196812</v>
      </c>
      <c r="Y209" s="75">
        <f t="shared" si="43"/>
        <v>197565</v>
      </c>
      <c r="AA209" s="76">
        <f t="shared" si="33"/>
        <v>0.99599469990477962</v>
      </c>
      <c r="AB209" s="76">
        <f t="shared" si="41"/>
        <v>0.94716981132075473</v>
      </c>
      <c r="AC209" s="13">
        <f t="shared" si="34"/>
        <v>5.2830188679245271E-2</v>
      </c>
      <c r="AD209" s="77">
        <f t="shared" si="42"/>
        <v>2.1160075974748977E-4</v>
      </c>
      <c r="AE209" s="78">
        <f t="shared" si="37"/>
        <v>0.99535485951220992</v>
      </c>
    </row>
    <row r="210" spans="1:31" x14ac:dyDescent="0.25">
      <c r="A210" s="119">
        <v>220408</v>
      </c>
      <c r="B210" s="57">
        <v>2022</v>
      </c>
      <c r="C210" s="57" t="s">
        <v>3162</v>
      </c>
      <c r="D210" s="57">
        <v>2021</v>
      </c>
      <c r="E210" s="71" t="s">
        <v>3821</v>
      </c>
      <c r="F210" s="71">
        <f t="shared" si="38"/>
        <v>2</v>
      </c>
      <c r="G210" t="s">
        <v>3195</v>
      </c>
      <c r="H210" t="s">
        <v>3099</v>
      </c>
      <c r="I210" s="73">
        <v>44713</v>
      </c>
      <c r="J210" s="73" t="s">
        <v>3165</v>
      </c>
      <c r="L210">
        <v>198670</v>
      </c>
      <c r="N210">
        <v>759</v>
      </c>
      <c r="P210">
        <v>888</v>
      </c>
      <c r="U210">
        <v>44</v>
      </c>
      <c r="V210" s="74">
        <f t="shared" si="39"/>
        <v>200361</v>
      </c>
      <c r="W210" s="30">
        <f t="shared" si="40"/>
        <v>199558</v>
      </c>
      <c r="X210" s="75">
        <f t="shared" si="36"/>
        <v>198670</v>
      </c>
      <c r="Y210" s="75">
        <f t="shared" si="43"/>
        <v>199429</v>
      </c>
      <c r="AA210" s="76">
        <f t="shared" si="33"/>
        <v>0.99599223401759829</v>
      </c>
      <c r="AB210" s="76">
        <f t="shared" si="41"/>
        <v>0.9452054794520548</v>
      </c>
      <c r="AC210" s="13">
        <f t="shared" si="34"/>
        <v>5.4794520547945202E-2</v>
      </c>
      <c r="AD210" s="77">
        <f t="shared" si="42"/>
        <v>2.196036154740693E-4</v>
      </c>
      <c r="AE210" s="78">
        <f t="shared" si="37"/>
        <v>0.9953483961449584</v>
      </c>
    </row>
    <row r="211" spans="1:31" x14ac:dyDescent="0.25">
      <c r="A211" s="119">
        <v>220404</v>
      </c>
      <c r="B211" s="57">
        <v>2022</v>
      </c>
      <c r="C211" s="57" t="s">
        <v>3162</v>
      </c>
      <c r="D211" s="57">
        <v>2021</v>
      </c>
      <c r="E211" s="71" t="s">
        <v>3876</v>
      </c>
      <c r="F211" s="71">
        <f t="shared" si="38"/>
        <v>2</v>
      </c>
      <c r="G211" t="s">
        <v>3195</v>
      </c>
      <c r="H211" t="s">
        <v>3099</v>
      </c>
      <c r="I211" s="73">
        <v>44706</v>
      </c>
      <c r="J211" s="73" t="s">
        <v>3165</v>
      </c>
      <c r="L211">
        <v>199434</v>
      </c>
      <c r="N211">
        <v>762</v>
      </c>
      <c r="P211">
        <v>891</v>
      </c>
      <c r="U211">
        <v>44</v>
      </c>
      <c r="V211" s="74">
        <f t="shared" si="39"/>
        <v>201131</v>
      </c>
      <c r="W211" s="30">
        <f t="shared" si="40"/>
        <v>200325</v>
      </c>
      <c r="X211" s="75">
        <f t="shared" si="36"/>
        <v>199434</v>
      </c>
      <c r="Y211" s="75">
        <f t="shared" si="43"/>
        <v>200196</v>
      </c>
      <c r="AA211" s="76">
        <f t="shared" si="33"/>
        <v>0.99599266149922194</v>
      </c>
      <c r="AB211" s="76">
        <f t="shared" si="41"/>
        <v>0.94540942928039706</v>
      </c>
      <c r="AC211" s="13">
        <f t="shared" si="34"/>
        <v>5.4590570719602938E-2</v>
      </c>
      <c r="AD211" s="77">
        <f t="shared" si="42"/>
        <v>2.1876289582411463E-4</v>
      </c>
      <c r="AE211" s="78">
        <f t="shared" si="37"/>
        <v>0.99535128846373755</v>
      </c>
    </row>
    <row r="212" spans="1:31" x14ac:dyDescent="0.25">
      <c r="A212" s="119">
        <v>220285</v>
      </c>
      <c r="B212" s="57">
        <v>2022</v>
      </c>
      <c r="C212" s="57" t="s">
        <v>3162</v>
      </c>
      <c r="D212" s="57">
        <v>2021</v>
      </c>
      <c r="E212" s="57" t="s">
        <v>3079</v>
      </c>
      <c r="F212" s="71">
        <f t="shared" si="38"/>
        <v>2</v>
      </c>
      <c r="G212" t="s">
        <v>3196</v>
      </c>
      <c r="H212" t="s">
        <v>3099</v>
      </c>
      <c r="I212" s="73">
        <v>44726</v>
      </c>
      <c r="J212" s="73" t="s">
        <v>3165</v>
      </c>
      <c r="L212">
        <v>103454</v>
      </c>
      <c r="N212">
        <v>746</v>
      </c>
      <c r="P212">
        <v>1221</v>
      </c>
      <c r="U212">
        <v>563365</v>
      </c>
      <c r="V212" s="74">
        <f t="shared" si="39"/>
        <v>668786</v>
      </c>
      <c r="W212" s="30">
        <f t="shared" si="40"/>
        <v>104675</v>
      </c>
      <c r="X212" s="75">
        <f t="shared" si="36"/>
        <v>103454</v>
      </c>
      <c r="Y212" s="75">
        <f t="shared" si="43"/>
        <v>104200</v>
      </c>
      <c r="AA212" s="76">
        <f t="shared" si="33"/>
        <v>0.15651493900889074</v>
      </c>
      <c r="AB212" s="76">
        <f t="shared" si="41"/>
        <v>1.3224347690436811E-3</v>
      </c>
      <c r="AC212" s="13">
        <f t="shared" si="34"/>
        <v>0.9986775652309563</v>
      </c>
      <c r="AD212" s="77">
        <f t="shared" si="42"/>
        <v>0.84236960701928565</v>
      </c>
      <c r="AE212" s="78">
        <f t="shared" si="37"/>
        <v>0.15580469686865456</v>
      </c>
    </row>
    <row r="213" spans="1:31" x14ac:dyDescent="0.25">
      <c r="A213" s="119">
        <v>220288</v>
      </c>
      <c r="B213" s="57">
        <v>2022</v>
      </c>
      <c r="C213" s="57" t="s">
        <v>3162</v>
      </c>
      <c r="D213" s="57">
        <v>2021</v>
      </c>
      <c r="E213" s="57" t="s">
        <v>3171</v>
      </c>
      <c r="F213" s="71">
        <f t="shared" si="38"/>
        <v>2</v>
      </c>
      <c r="G213" t="s">
        <v>3196</v>
      </c>
      <c r="H213" t="s">
        <v>3099</v>
      </c>
      <c r="I213" s="73">
        <v>44720</v>
      </c>
      <c r="J213" s="73" t="s">
        <v>3165</v>
      </c>
      <c r="L213">
        <v>102956</v>
      </c>
      <c r="N213">
        <v>243</v>
      </c>
      <c r="P213">
        <v>580</v>
      </c>
      <c r="U213">
        <v>178173</v>
      </c>
      <c r="V213" s="74">
        <f t="shared" si="39"/>
        <v>281952</v>
      </c>
      <c r="W213" s="30">
        <f t="shared" si="40"/>
        <v>103536</v>
      </c>
      <c r="X213" s="75">
        <f t="shared" si="36"/>
        <v>102956</v>
      </c>
      <c r="Y213" s="75">
        <f t="shared" si="43"/>
        <v>103199</v>
      </c>
      <c r="AA213" s="76">
        <f t="shared" ref="AA213:AA218" si="44">W213/V213</f>
        <v>0.36721144024514812</v>
      </c>
      <c r="AB213" s="76">
        <f t="shared" si="41"/>
        <v>1.3619854721549636E-3</v>
      </c>
      <c r="AC213" s="13">
        <f t="shared" si="34"/>
        <v>0.99863801452784506</v>
      </c>
      <c r="AD213" s="77">
        <f t="shared" si="42"/>
        <v>0.63192671092951991</v>
      </c>
      <c r="AE213" s="78">
        <f t="shared" si="37"/>
        <v>0.36601620133923507</v>
      </c>
    </row>
    <row r="214" spans="1:31" x14ac:dyDescent="0.25">
      <c r="A214" s="119">
        <v>220287</v>
      </c>
      <c r="B214" s="57">
        <v>2022</v>
      </c>
      <c r="C214" s="57" t="s">
        <v>3162</v>
      </c>
      <c r="D214" s="57">
        <v>2021</v>
      </c>
      <c r="E214" s="57" t="s">
        <v>3170</v>
      </c>
      <c r="F214" s="71">
        <f t="shared" si="38"/>
        <v>2</v>
      </c>
      <c r="G214" t="s">
        <v>3196</v>
      </c>
      <c r="H214" t="s">
        <v>3099</v>
      </c>
      <c r="I214" s="73">
        <v>44719</v>
      </c>
      <c r="J214" s="73" t="s">
        <v>3165</v>
      </c>
      <c r="L214">
        <v>101653</v>
      </c>
      <c r="N214">
        <v>179</v>
      </c>
      <c r="P214">
        <v>937</v>
      </c>
      <c r="U214">
        <v>145025</v>
      </c>
      <c r="V214" s="74">
        <f t="shared" si="39"/>
        <v>247794</v>
      </c>
      <c r="W214" s="30">
        <f t="shared" si="40"/>
        <v>102590</v>
      </c>
      <c r="X214" s="75">
        <f t="shared" si="36"/>
        <v>101653</v>
      </c>
      <c r="Y214" s="75">
        <f t="shared" si="43"/>
        <v>101832</v>
      </c>
      <c r="AA214" s="76">
        <f t="shared" si="44"/>
        <v>0.41401325294397767</v>
      </c>
      <c r="AB214" s="76">
        <f t="shared" si="41"/>
        <v>1.2327484091347346E-3</v>
      </c>
      <c r="AC214" s="13">
        <f t="shared" si="34"/>
        <v>0.99876725159086521</v>
      </c>
      <c r="AD214" s="77">
        <f t="shared" si="42"/>
        <v>0.585264372825815</v>
      </c>
      <c r="AE214" s="78">
        <f t="shared" si="37"/>
        <v>0.41095426039371413</v>
      </c>
    </row>
    <row r="215" spans="1:31" x14ac:dyDescent="0.25">
      <c r="A215" s="119">
        <v>220286</v>
      </c>
      <c r="B215" s="57">
        <v>2022</v>
      </c>
      <c r="C215" s="57" t="s">
        <v>3162</v>
      </c>
      <c r="D215" s="57">
        <v>2021</v>
      </c>
      <c r="E215" s="57" t="s">
        <v>3169</v>
      </c>
      <c r="F215" s="71">
        <f t="shared" si="38"/>
        <v>2</v>
      </c>
      <c r="G215" t="s">
        <v>3196</v>
      </c>
      <c r="H215" t="s">
        <v>3099</v>
      </c>
      <c r="I215" s="73">
        <v>44688</v>
      </c>
      <c r="J215" s="73" t="s">
        <v>3165</v>
      </c>
      <c r="L215">
        <v>104081</v>
      </c>
      <c r="N215">
        <v>293</v>
      </c>
      <c r="P215">
        <v>673</v>
      </c>
      <c r="U215">
        <v>178976</v>
      </c>
      <c r="V215" s="74">
        <f t="shared" si="39"/>
        <v>284023</v>
      </c>
      <c r="W215" s="30">
        <f t="shared" si="40"/>
        <v>104754</v>
      </c>
      <c r="X215" s="75">
        <f t="shared" si="36"/>
        <v>104081</v>
      </c>
      <c r="Y215" s="75">
        <f t="shared" si="43"/>
        <v>104374</v>
      </c>
      <c r="AA215" s="76">
        <f t="shared" si="44"/>
        <v>0.36882224326903101</v>
      </c>
      <c r="AB215" s="76">
        <f t="shared" si="41"/>
        <v>1.6344153199939755E-3</v>
      </c>
      <c r="AC215" s="13">
        <f t="shared" si="34"/>
        <v>0.99836558468000602</v>
      </c>
      <c r="AD215" s="77">
        <f t="shared" si="42"/>
        <v>0.6301461501357285</v>
      </c>
      <c r="AE215" s="78">
        <f t="shared" si="37"/>
        <v>0.36748432345267812</v>
      </c>
    </row>
    <row r="216" spans="1:31" x14ac:dyDescent="0.25">
      <c r="A216" s="119" t="s">
        <v>8</v>
      </c>
      <c r="B216" s="57">
        <v>2022</v>
      </c>
      <c r="C216" s="57" t="s">
        <v>3162</v>
      </c>
      <c r="D216" s="57">
        <v>2021</v>
      </c>
      <c r="E216" s="57" t="s">
        <v>3346</v>
      </c>
      <c r="F216" s="71">
        <f t="shared" si="38"/>
        <v>2</v>
      </c>
      <c r="G216" t="s">
        <v>3196</v>
      </c>
      <c r="H216" t="s">
        <v>3099</v>
      </c>
      <c r="I216" s="73">
        <v>44715</v>
      </c>
      <c r="J216" s="73" t="s">
        <v>3165</v>
      </c>
      <c r="L216">
        <v>0</v>
      </c>
      <c r="N216">
        <v>0</v>
      </c>
      <c r="P216">
        <v>0</v>
      </c>
      <c r="U216">
        <v>96</v>
      </c>
      <c r="V216" s="74">
        <f t="shared" si="39"/>
        <v>96</v>
      </c>
      <c r="W216" s="30">
        <f t="shared" si="40"/>
        <v>0</v>
      </c>
      <c r="X216" s="75">
        <f t="shared" si="36"/>
        <v>0</v>
      </c>
      <c r="Y216" s="75">
        <f t="shared" si="43"/>
        <v>0</v>
      </c>
      <c r="AA216" s="76">
        <f t="shared" si="44"/>
        <v>0</v>
      </c>
      <c r="AB216" s="76">
        <f t="shared" si="41"/>
        <v>0</v>
      </c>
      <c r="AC216" s="13">
        <f t="shared" si="34"/>
        <v>1</v>
      </c>
      <c r="AD216" s="77">
        <f t="shared" si="42"/>
        <v>1</v>
      </c>
      <c r="AE216" s="78">
        <f t="shared" si="37"/>
        <v>0</v>
      </c>
    </row>
    <row r="217" spans="1:31" x14ac:dyDescent="0.25">
      <c r="A217" s="119">
        <v>92064</v>
      </c>
      <c r="B217" s="57">
        <v>2022</v>
      </c>
      <c r="C217" s="57" t="s">
        <v>3162</v>
      </c>
      <c r="D217" s="57">
        <v>2021</v>
      </c>
      <c r="E217" s="57" t="s">
        <v>3346</v>
      </c>
      <c r="F217" s="71">
        <f t="shared" si="38"/>
        <v>2</v>
      </c>
      <c r="G217" t="s">
        <v>3196</v>
      </c>
      <c r="H217" t="s">
        <v>3099</v>
      </c>
      <c r="I217" s="73" t="s">
        <v>3194</v>
      </c>
      <c r="J217" s="73" t="s">
        <v>3165</v>
      </c>
      <c r="L217">
        <v>201848</v>
      </c>
      <c r="N217">
        <v>6169</v>
      </c>
      <c r="P217">
        <v>1371</v>
      </c>
      <c r="U217">
        <v>607596</v>
      </c>
      <c r="V217" s="74">
        <f t="shared" si="39"/>
        <v>816984</v>
      </c>
      <c r="W217" s="30">
        <f t="shared" si="40"/>
        <v>203219</v>
      </c>
      <c r="X217" s="75">
        <f t="shared" si="36"/>
        <v>201848</v>
      </c>
      <c r="Y217" s="75">
        <f t="shared" si="43"/>
        <v>208017</v>
      </c>
      <c r="AA217" s="76">
        <f t="shared" si="44"/>
        <v>0.24874293743818729</v>
      </c>
      <c r="AB217" s="76">
        <f t="shared" si="41"/>
        <v>1.0051078181388642E-2</v>
      </c>
      <c r="AC217" s="13">
        <f t="shared" si="34"/>
        <v>0.98994892181861138</v>
      </c>
      <c r="AD217" s="77">
        <f t="shared" si="42"/>
        <v>0.7437061190916836</v>
      </c>
      <c r="AE217" s="78">
        <f t="shared" si="37"/>
        <v>0.2546157574689345</v>
      </c>
    </row>
    <row r="218" spans="1:31" x14ac:dyDescent="0.25">
      <c r="A218" s="59">
        <v>638417</v>
      </c>
      <c r="B218" s="57">
        <v>2023</v>
      </c>
      <c r="C218" s="57" t="s">
        <v>3175</v>
      </c>
      <c r="D218" s="57">
        <v>2021</v>
      </c>
      <c r="E218" s="57" t="s">
        <v>3951</v>
      </c>
      <c r="F218" s="71">
        <f t="shared" si="38"/>
        <v>2</v>
      </c>
      <c r="H218" t="s">
        <v>3098</v>
      </c>
      <c r="I218" s="1">
        <v>45017</v>
      </c>
      <c r="J218" s="73" t="s">
        <v>3165</v>
      </c>
      <c r="L218">
        <v>428159</v>
      </c>
      <c r="N218">
        <v>4198</v>
      </c>
      <c r="P218">
        <v>763</v>
      </c>
      <c r="U218">
        <v>890</v>
      </c>
      <c r="V218" s="74">
        <f t="shared" si="39"/>
        <v>434010</v>
      </c>
      <c r="W218" s="30">
        <f t="shared" si="40"/>
        <v>428922</v>
      </c>
      <c r="X218" s="75">
        <f t="shared" si="36"/>
        <v>428159</v>
      </c>
      <c r="Y218" s="75">
        <f t="shared" si="43"/>
        <v>432357</v>
      </c>
      <c r="AA218" s="76">
        <f t="shared" si="44"/>
        <v>0.98827676781640972</v>
      </c>
      <c r="AB218" s="76">
        <f t="shared" si="41"/>
        <v>0.82507861635220126</v>
      </c>
      <c r="AC218" s="13">
        <f t="shared" si="34"/>
        <v>0.17492138364779874</v>
      </c>
      <c r="AD218" s="77">
        <f t="shared" si="42"/>
        <v>2.0506439943780096E-3</v>
      </c>
      <c r="AE218" s="78">
        <f t="shared" si="37"/>
        <v>0.99619133199695864</v>
      </c>
    </row>
  </sheetData>
  <mergeCells count="2">
    <mergeCell ref="AG4:AI4"/>
    <mergeCell ref="AJ4:AL4"/>
  </mergeCells>
  <pageMargins left="0.7" right="0.7" top="0.75" bottom="0.75" header="0.3" footer="0.3"/>
  <pageSetup orientation="portrait" horizontalDpi="300" verticalDpi="30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FD832-5BA2-4279-8C32-1ED3FB2ECBF2}">
  <dimension ref="A2:W76"/>
  <sheetViews>
    <sheetView zoomScale="80" zoomScaleNormal="80" workbookViewId="0">
      <selection activeCell="R36" sqref="R36:R37"/>
    </sheetView>
  </sheetViews>
  <sheetFormatPr defaultRowHeight="15" x14ac:dyDescent="0.25"/>
  <cols>
    <col min="1" max="1" width="10.85546875" customWidth="1"/>
    <col min="2" max="2" width="10.5703125" customWidth="1"/>
    <col min="3" max="3" width="11" customWidth="1"/>
    <col min="4" max="4" width="11.5703125" customWidth="1"/>
    <col min="5" max="5" width="10.140625" customWidth="1"/>
    <col min="7" max="7" width="11.28515625" customWidth="1"/>
    <col min="11" max="11" width="12.85546875" customWidth="1"/>
    <col min="12" max="12" width="9.42578125" customWidth="1"/>
    <col min="16" max="16" width="9.7109375" bestFit="1" customWidth="1"/>
  </cols>
  <sheetData>
    <row r="2" spans="1:21" x14ac:dyDescent="0.25">
      <c r="A2" s="20" t="s">
        <v>3279</v>
      </c>
      <c r="L2" s="20" t="s">
        <v>3280</v>
      </c>
    </row>
    <row r="3" spans="1:21" s="3" customFormat="1" ht="44.25" customHeight="1" x14ac:dyDescent="0.25">
      <c r="A3" s="3" t="s">
        <v>3281</v>
      </c>
      <c r="B3" s="3" t="s">
        <v>3282</v>
      </c>
      <c r="C3" s="3" t="s">
        <v>3283</v>
      </c>
      <c r="D3" s="3" t="s">
        <v>3284</v>
      </c>
      <c r="E3" s="3" t="s">
        <v>3285</v>
      </c>
      <c r="F3" s="3" t="s">
        <v>3286</v>
      </c>
      <c r="G3" s="3" t="s">
        <v>3287</v>
      </c>
      <c r="L3" s="3" t="s">
        <v>3281</v>
      </c>
      <c r="M3" s="3" t="s">
        <v>3288</v>
      </c>
      <c r="N3" s="3" t="s">
        <v>3289</v>
      </c>
      <c r="O3" s="3" t="s">
        <v>3290</v>
      </c>
      <c r="P3" s="3" t="s">
        <v>3291</v>
      </c>
      <c r="Q3" s="3" t="s">
        <v>3292</v>
      </c>
      <c r="R3" s="3" t="s">
        <v>3293</v>
      </c>
      <c r="S3" s="3" t="s">
        <v>3294</v>
      </c>
      <c r="T3" s="3" t="s">
        <v>3295</v>
      </c>
      <c r="U3" s="3" t="s">
        <v>3296</v>
      </c>
    </row>
    <row r="4" spans="1:21" x14ac:dyDescent="0.25">
      <c r="A4">
        <v>2000</v>
      </c>
      <c r="B4">
        <v>10824</v>
      </c>
      <c r="C4" s="12">
        <v>0.02</v>
      </c>
      <c r="F4" t="str">
        <f>IFERROR(E4/D4," ")</f>
        <v xml:space="preserve"> </v>
      </c>
      <c r="G4" s="16" t="str">
        <f>IFERROR(((B4*(1+C4))*(1-F4))," ")</f>
        <v xml:space="preserve"> </v>
      </c>
      <c r="L4">
        <v>2000</v>
      </c>
    </row>
    <row r="5" spans="1:21" x14ac:dyDescent="0.25">
      <c r="A5">
        <v>2001</v>
      </c>
      <c r="B5">
        <v>17749</v>
      </c>
      <c r="C5" s="12">
        <v>0.02</v>
      </c>
      <c r="F5" t="str">
        <f t="shared" ref="F5:F20" si="0">IFERROR(E5/D5," ")</f>
        <v xml:space="preserve"> </v>
      </c>
      <c r="G5" s="16" t="str">
        <f t="shared" ref="G5:G26" si="1">IFERROR(((B5*(1+C5))*(1-F5))," ")</f>
        <v xml:space="preserve"> </v>
      </c>
      <c r="L5">
        <v>2001</v>
      </c>
    </row>
    <row r="6" spans="1:21" x14ac:dyDescent="0.25">
      <c r="A6">
        <v>2002</v>
      </c>
      <c r="B6">
        <v>18076</v>
      </c>
      <c r="C6" s="12">
        <v>0.02</v>
      </c>
      <c r="F6" t="str">
        <f t="shared" si="0"/>
        <v xml:space="preserve"> </v>
      </c>
      <c r="G6" s="16" t="str">
        <f t="shared" si="1"/>
        <v xml:space="preserve"> </v>
      </c>
      <c r="L6">
        <v>2002</v>
      </c>
    </row>
    <row r="7" spans="1:21" x14ac:dyDescent="0.25">
      <c r="A7">
        <v>2003</v>
      </c>
      <c r="B7">
        <v>20213</v>
      </c>
      <c r="C7" s="12">
        <v>0.02</v>
      </c>
      <c r="F7" t="str">
        <f t="shared" si="0"/>
        <v xml:space="preserve"> </v>
      </c>
      <c r="G7" s="16" t="str">
        <f t="shared" si="1"/>
        <v xml:space="preserve"> </v>
      </c>
      <c r="L7">
        <v>2003</v>
      </c>
    </row>
    <row r="8" spans="1:21" x14ac:dyDescent="0.25">
      <c r="A8">
        <v>2004</v>
      </c>
      <c r="B8">
        <v>22560</v>
      </c>
      <c r="C8" s="12">
        <v>0.02</v>
      </c>
      <c r="F8" t="str">
        <f t="shared" si="0"/>
        <v xml:space="preserve"> </v>
      </c>
      <c r="G8" s="16" t="str">
        <f t="shared" si="1"/>
        <v xml:space="preserve"> </v>
      </c>
      <c r="L8">
        <v>2004</v>
      </c>
    </row>
    <row r="9" spans="1:21" x14ac:dyDescent="0.25">
      <c r="A9">
        <v>2005</v>
      </c>
      <c r="B9">
        <v>14430</v>
      </c>
      <c r="C9" s="12">
        <v>0.02</v>
      </c>
      <c r="D9">
        <v>1776</v>
      </c>
      <c r="E9">
        <v>18</v>
      </c>
      <c r="F9">
        <f t="shared" si="0"/>
        <v>1.0135135135135136E-2</v>
      </c>
      <c r="G9" s="16">
        <f t="shared" si="1"/>
        <v>14569.425000000001</v>
      </c>
      <c r="H9" s="16"/>
      <c r="I9" s="16"/>
      <c r="L9">
        <v>2005</v>
      </c>
      <c r="M9">
        <v>13</v>
      </c>
      <c r="P9">
        <v>13</v>
      </c>
      <c r="S9" s="157">
        <v>1</v>
      </c>
      <c r="T9" s="157"/>
      <c r="U9" s="157"/>
    </row>
    <row r="10" spans="1:21" x14ac:dyDescent="0.25">
      <c r="A10">
        <v>2006</v>
      </c>
      <c r="B10">
        <v>14769</v>
      </c>
      <c r="C10">
        <v>2.4E-2</v>
      </c>
      <c r="D10">
        <v>1938</v>
      </c>
      <c r="E10">
        <v>16</v>
      </c>
      <c r="F10">
        <f t="shared" si="0"/>
        <v>8.2559339525283791E-3</v>
      </c>
      <c r="G10" s="16">
        <f t="shared" si="1"/>
        <v>14998.597746130032</v>
      </c>
      <c r="H10" s="16"/>
      <c r="I10" s="16"/>
      <c r="L10">
        <v>2006</v>
      </c>
      <c r="M10">
        <v>13</v>
      </c>
      <c r="P10">
        <v>13</v>
      </c>
      <c r="S10" s="157">
        <v>1</v>
      </c>
      <c r="T10" s="157"/>
      <c r="U10" s="157"/>
    </row>
    <row r="11" spans="1:21" x14ac:dyDescent="0.25">
      <c r="A11">
        <v>2007</v>
      </c>
      <c r="B11">
        <v>19979</v>
      </c>
      <c r="C11">
        <v>3.2000000000000001E-2</v>
      </c>
      <c r="D11">
        <v>3828</v>
      </c>
      <c r="E11">
        <v>26</v>
      </c>
      <c r="F11">
        <f t="shared" si="0"/>
        <v>6.7920585161964468E-3</v>
      </c>
      <c r="G11" s="16">
        <f t="shared" si="1"/>
        <v>20478.287109717869</v>
      </c>
      <c r="H11" s="16"/>
      <c r="I11" s="16"/>
      <c r="L11">
        <v>2007</v>
      </c>
      <c r="M11">
        <v>20</v>
      </c>
      <c r="P11">
        <v>20</v>
      </c>
      <c r="S11" s="157">
        <v>1</v>
      </c>
      <c r="T11" s="157"/>
      <c r="U11" s="157"/>
    </row>
    <row r="12" spans="1:21" x14ac:dyDescent="0.25">
      <c r="A12">
        <v>2008</v>
      </c>
      <c r="B12">
        <v>26856</v>
      </c>
      <c r="C12">
        <v>2.3E-2</v>
      </c>
      <c r="D12">
        <v>4818</v>
      </c>
      <c r="E12">
        <v>34</v>
      </c>
      <c r="F12">
        <f t="shared" si="0"/>
        <v>7.0568700705687009E-3</v>
      </c>
      <c r="G12" s="16">
        <f t="shared" si="1"/>
        <v>27279.809753424655</v>
      </c>
      <c r="H12" s="16"/>
      <c r="I12" s="16"/>
      <c r="L12">
        <v>2008</v>
      </c>
      <c r="M12">
        <v>20</v>
      </c>
      <c r="N12">
        <v>12</v>
      </c>
      <c r="O12">
        <v>10</v>
      </c>
      <c r="P12">
        <v>20</v>
      </c>
      <c r="Q12">
        <v>16</v>
      </c>
      <c r="R12">
        <v>20</v>
      </c>
      <c r="S12" s="157">
        <v>1</v>
      </c>
      <c r="T12" s="157">
        <v>1.25</v>
      </c>
      <c r="U12" s="157">
        <v>1</v>
      </c>
    </row>
    <row r="13" spans="1:21" x14ac:dyDescent="0.25">
      <c r="A13">
        <v>2009</v>
      </c>
      <c r="B13">
        <v>56452</v>
      </c>
      <c r="C13">
        <v>1.6E-2</v>
      </c>
      <c r="D13">
        <v>6186</v>
      </c>
      <c r="E13">
        <v>20</v>
      </c>
      <c r="F13">
        <f t="shared" si="0"/>
        <v>3.2331070158422245E-3</v>
      </c>
      <c r="G13" s="16">
        <f t="shared" si="1"/>
        <v>57169.796397025544</v>
      </c>
      <c r="H13" s="16"/>
      <c r="I13" s="16"/>
      <c r="L13">
        <v>2009</v>
      </c>
      <c r="M13">
        <v>12</v>
      </c>
      <c r="N13">
        <v>9</v>
      </c>
      <c r="P13">
        <v>12</v>
      </c>
      <c r="Q13">
        <v>12</v>
      </c>
      <c r="S13" s="157">
        <v>1</v>
      </c>
      <c r="T13" s="157">
        <v>1</v>
      </c>
      <c r="U13" s="157"/>
    </row>
    <row r="14" spans="1:21" x14ac:dyDescent="0.25">
      <c r="A14">
        <v>2010</v>
      </c>
      <c r="B14">
        <v>54710</v>
      </c>
      <c r="C14">
        <v>1.4999999999999999E-2</v>
      </c>
      <c r="D14">
        <v>7223</v>
      </c>
      <c r="E14">
        <v>25</v>
      </c>
      <c r="F14">
        <f t="shared" si="0"/>
        <v>3.4611657206147029E-3</v>
      </c>
      <c r="G14" s="16">
        <f t="shared" si="1"/>
        <v>55338.449217776542</v>
      </c>
      <c r="H14" s="16"/>
      <c r="I14" s="16"/>
      <c r="L14">
        <v>2010</v>
      </c>
      <c r="M14">
        <v>12</v>
      </c>
      <c r="N14">
        <v>10</v>
      </c>
      <c r="P14">
        <v>13</v>
      </c>
      <c r="Q14">
        <v>13</v>
      </c>
      <c r="S14" s="157">
        <v>1</v>
      </c>
      <c r="T14" s="157">
        <v>1</v>
      </c>
      <c r="U14" s="157"/>
    </row>
    <row r="15" spans="1:21" x14ac:dyDescent="0.25">
      <c r="A15">
        <v>2011</v>
      </c>
      <c r="B15">
        <v>44904</v>
      </c>
      <c r="C15">
        <v>3.2000000000000001E-2</v>
      </c>
      <c r="D15">
        <v>5536</v>
      </c>
      <c r="E15">
        <v>29</v>
      </c>
      <c r="F15">
        <f t="shared" si="0"/>
        <v>5.2384393063583815E-3</v>
      </c>
      <c r="G15" s="16">
        <f t="shared" si="1"/>
        <v>46098.17386127168</v>
      </c>
      <c r="H15" s="16"/>
      <c r="I15" s="16"/>
      <c r="L15">
        <v>2011</v>
      </c>
      <c r="M15">
        <v>10</v>
      </c>
      <c r="P15">
        <v>10</v>
      </c>
      <c r="S15" s="157">
        <v>1</v>
      </c>
      <c r="T15" s="157"/>
      <c r="U15" s="157"/>
    </row>
    <row r="16" spans="1:21" x14ac:dyDescent="0.25">
      <c r="A16">
        <v>2012</v>
      </c>
      <c r="B16">
        <v>56678</v>
      </c>
      <c r="C16">
        <v>1.7999999999999999E-2</v>
      </c>
      <c r="D16">
        <v>9870</v>
      </c>
      <c r="E16">
        <v>1</v>
      </c>
      <c r="F16">
        <f t="shared" si="0"/>
        <v>1.0131712259371833E-4</v>
      </c>
      <c r="G16" s="16">
        <f t="shared" si="1"/>
        <v>57692.358183991892</v>
      </c>
      <c r="L16">
        <v>2012</v>
      </c>
      <c r="M16">
        <v>15</v>
      </c>
      <c r="P16">
        <v>15</v>
      </c>
      <c r="S16" s="157">
        <v>1</v>
      </c>
      <c r="T16" s="157"/>
      <c r="U16" s="157"/>
    </row>
    <row r="17" spans="1:23" x14ac:dyDescent="0.25">
      <c r="A17">
        <v>2013</v>
      </c>
      <c r="B17">
        <v>78960</v>
      </c>
      <c r="C17">
        <v>0.02</v>
      </c>
      <c r="F17">
        <v>6.0000000000000001E-3</v>
      </c>
      <c r="G17" s="16">
        <f t="shared" si="1"/>
        <v>80055.964800000002</v>
      </c>
      <c r="L17">
        <v>2013</v>
      </c>
      <c r="M17">
        <v>12</v>
      </c>
      <c r="N17">
        <v>15</v>
      </c>
      <c r="O17">
        <v>20</v>
      </c>
      <c r="P17">
        <v>13</v>
      </c>
      <c r="Q17">
        <v>18</v>
      </c>
      <c r="R17">
        <v>25</v>
      </c>
      <c r="S17" s="158">
        <f>R17/P17</f>
        <v>1.9230769230769231</v>
      </c>
      <c r="T17" s="158">
        <f>R17/Q17</f>
        <v>1.3888888888888888</v>
      </c>
      <c r="U17" s="157">
        <v>1</v>
      </c>
      <c r="W17">
        <f>M22/N22</f>
        <v>3.5</v>
      </c>
    </row>
    <row r="18" spans="1:23" x14ac:dyDescent="0.25">
      <c r="A18">
        <v>2014</v>
      </c>
      <c r="B18">
        <v>80175</v>
      </c>
      <c r="C18">
        <v>5.0000000000000001E-3</v>
      </c>
      <c r="D18">
        <v>7917</v>
      </c>
      <c r="E18">
        <v>80</v>
      </c>
      <c r="F18">
        <f t="shared" si="0"/>
        <v>1.0104837691044588E-2</v>
      </c>
      <c r="G18" s="16">
        <f t="shared" si="1"/>
        <v>79761.668861311089</v>
      </c>
      <c r="L18">
        <v>2014</v>
      </c>
      <c r="M18">
        <v>100</v>
      </c>
      <c r="N18">
        <v>10</v>
      </c>
      <c r="O18">
        <v>8</v>
      </c>
      <c r="P18">
        <v>11.2</v>
      </c>
      <c r="Q18">
        <v>9.6</v>
      </c>
      <c r="R18">
        <v>8.9</v>
      </c>
      <c r="S18" s="158">
        <f>R18/P18</f>
        <v>0.79464285714285721</v>
      </c>
      <c r="T18" s="158">
        <f>R18/Q18</f>
        <v>0.92708333333333337</v>
      </c>
      <c r="U18" s="157">
        <v>1</v>
      </c>
    </row>
    <row r="19" spans="1:23" x14ac:dyDescent="0.25">
      <c r="A19">
        <v>2015</v>
      </c>
      <c r="B19">
        <v>70826</v>
      </c>
      <c r="C19">
        <v>6.7000000000000002E-3</v>
      </c>
      <c r="D19">
        <v>8988</v>
      </c>
      <c r="E19">
        <v>115</v>
      </c>
      <c r="F19">
        <f t="shared" si="0"/>
        <v>1.2794837561192702E-2</v>
      </c>
      <c r="G19" s="16">
        <f t="shared" si="1"/>
        <v>70388.255446884723</v>
      </c>
      <c r="L19">
        <v>2015</v>
      </c>
      <c r="M19">
        <v>100</v>
      </c>
      <c r="N19">
        <v>12</v>
      </c>
      <c r="P19">
        <v>8.9</v>
      </c>
      <c r="Q19">
        <v>13.1</v>
      </c>
      <c r="S19" s="159">
        <v>1</v>
      </c>
      <c r="T19">
        <v>1</v>
      </c>
    </row>
    <row r="20" spans="1:23" x14ac:dyDescent="0.25">
      <c r="A20">
        <v>2016</v>
      </c>
      <c r="B20">
        <v>47080</v>
      </c>
      <c r="C20">
        <v>1.7399999999999999E-2</v>
      </c>
      <c r="D20">
        <v>9316</v>
      </c>
      <c r="E20">
        <v>21</v>
      </c>
      <c r="F20">
        <f t="shared" si="0"/>
        <v>2.2541863460712754E-3</v>
      </c>
      <c r="G20" s="16">
        <f t="shared" si="1"/>
        <v>47791.218295405757</v>
      </c>
      <c r="L20">
        <v>2016</v>
      </c>
      <c r="M20">
        <v>19</v>
      </c>
      <c r="P20" s="17">
        <v>19.7</v>
      </c>
      <c r="S20">
        <v>1</v>
      </c>
    </row>
    <row r="21" spans="1:23" x14ac:dyDescent="0.25">
      <c r="A21">
        <v>2017</v>
      </c>
      <c r="B21">
        <v>33126</v>
      </c>
      <c r="C21">
        <v>6.8199999999999997E-3</v>
      </c>
      <c r="D21">
        <v>7771</v>
      </c>
      <c r="E21">
        <v>17</v>
      </c>
      <c r="F21">
        <f>IFERROR(E21/D21," ")</f>
        <v>2.1876206408441641E-3</v>
      </c>
      <c r="G21" s="16">
        <f t="shared" si="1"/>
        <v>33278.9579728838</v>
      </c>
      <c r="I21">
        <v>46172</v>
      </c>
      <c r="L21">
        <v>2017</v>
      </c>
      <c r="M21">
        <v>20</v>
      </c>
      <c r="N21">
        <v>33</v>
      </c>
      <c r="O21">
        <v>20</v>
      </c>
      <c r="P21" s="17"/>
      <c r="S21">
        <f>N21/M21</f>
        <v>1.65</v>
      </c>
      <c r="T21">
        <v>1</v>
      </c>
      <c r="U21">
        <f>N21/O21</f>
        <v>1.65</v>
      </c>
      <c r="V21" t="s">
        <v>3297</v>
      </c>
    </row>
    <row r="22" spans="1:23" x14ac:dyDescent="0.25">
      <c r="A22">
        <v>2018</v>
      </c>
      <c r="B22">
        <v>21898</v>
      </c>
      <c r="C22">
        <v>0.02</v>
      </c>
      <c r="D22">
        <v>6535</v>
      </c>
      <c r="E22">
        <v>0</v>
      </c>
      <c r="G22" s="16">
        <f t="shared" si="1"/>
        <v>22335.96</v>
      </c>
      <c r="I22" s="13">
        <f>(B27-I21)/B27</f>
        <v>0.11915754130260597</v>
      </c>
      <c r="L22">
        <v>2018</v>
      </c>
      <c r="M22">
        <v>70</v>
      </c>
      <c r="N22">
        <v>20</v>
      </c>
      <c r="S22" s="13">
        <f>N22/M22</f>
        <v>0.2857142857142857</v>
      </c>
      <c r="T22">
        <v>1</v>
      </c>
    </row>
    <row r="23" spans="1:23" x14ac:dyDescent="0.25">
      <c r="A23">
        <v>2019</v>
      </c>
      <c r="B23">
        <v>21790</v>
      </c>
      <c r="C23">
        <v>1.4999999999999999E-2</v>
      </c>
      <c r="D23">
        <v>6735</v>
      </c>
      <c r="E23">
        <v>4</v>
      </c>
      <c r="F23">
        <f>IFERROR(E23/D23," ")</f>
        <v>5.9391239792130662E-4</v>
      </c>
      <c r="G23" s="16">
        <f t="shared" si="1"/>
        <v>22103.714528582033</v>
      </c>
      <c r="L23">
        <v>2019</v>
      </c>
      <c r="M23">
        <v>70</v>
      </c>
      <c r="N23">
        <v>20</v>
      </c>
      <c r="P23">
        <v>53.2</v>
      </c>
      <c r="Q23">
        <v>21.5</v>
      </c>
      <c r="S23" s="158">
        <f>Q23/P23</f>
        <v>0.40413533834586463</v>
      </c>
      <c r="T23" s="158">
        <v>1</v>
      </c>
      <c r="U23" s="157"/>
      <c r="V23" t="s">
        <v>3298</v>
      </c>
    </row>
    <row r="24" spans="1:23" x14ac:dyDescent="0.25">
      <c r="A24">
        <v>2020</v>
      </c>
      <c r="B24">
        <v>36001</v>
      </c>
      <c r="C24">
        <v>0.01</v>
      </c>
      <c r="D24">
        <v>9885</v>
      </c>
      <c r="E24">
        <v>21</v>
      </c>
      <c r="F24">
        <f>IFERROR(E24/D24," ")</f>
        <v>2.1244309559939304E-3</v>
      </c>
      <c r="G24" s="16">
        <f t="shared" si="1"/>
        <v>36283.763544764799</v>
      </c>
      <c r="J24" s="12"/>
      <c r="L24">
        <v>2020</v>
      </c>
      <c r="M24">
        <v>80</v>
      </c>
      <c r="N24">
        <v>18</v>
      </c>
      <c r="P24">
        <v>90.6</v>
      </c>
      <c r="Q24">
        <v>20.6</v>
      </c>
      <c r="S24" s="158">
        <f>Q24/P24</f>
        <v>0.2273730684326711</v>
      </c>
      <c r="T24" s="158">
        <v>1</v>
      </c>
      <c r="U24" s="157"/>
      <c r="V24" t="s">
        <v>3298</v>
      </c>
    </row>
    <row r="25" spans="1:23" x14ac:dyDescent="0.25">
      <c r="A25">
        <v>2021</v>
      </c>
      <c r="B25">
        <v>41415</v>
      </c>
      <c r="C25" s="4">
        <v>5.0600000000000003E-3</v>
      </c>
      <c r="D25">
        <v>9248</v>
      </c>
      <c r="E25">
        <v>54</v>
      </c>
      <c r="F25">
        <f>IFERROR(E25/D25," ")</f>
        <v>5.8391003460207614E-3</v>
      </c>
      <c r="G25" s="16">
        <f t="shared" si="1"/>
        <v>41381.509917884949</v>
      </c>
      <c r="L25">
        <v>2021</v>
      </c>
      <c r="M25">
        <v>70</v>
      </c>
      <c r="N25">
        <v>18</v>
      </c>
      <c r="P25">
        <v>66.8</v>
      </c>
      <c r="Q25">
        <v>17.7</v>
      </c>
      <c r="S25" s="158">
        <f>Q25/P25</f>
        <v>0.26497005988023953</v>
      </c>
      <c r="T25" s="158">
        <v>1</v>
      </c>
    </row>
    <row r="26" spans="1:23" x14ac:dyDescent="0.25">
      <c r="A26">
        <v>2022</v>
      </c>
      <c r="B26">
        <v>54950</v>
      </c>
      <c r="C26" s="4">
        <v>8.2000000000000007E-3</v>
      </c>
      <c r="D26">
        <v>11195</v>
      </c>
      <c r="E26" t="s">
        <v>759</v>
      </c>
      <c r="F26">
        <v>2.5999999999999999E-3</v>
      </c>
      <c r="G26" s="16">
        <f t="shared" si="1"/>
        <v>55256.548465999993</v>
      </c>
      <c r="I26">
        <v>42875</v>
      </c>
      <c r="J26" s="12">
        <f>1-I26/B26</f>
        <v>0.21974522292993626</v>
      </c>
      <c r="L26">
        <v>2022</v>
      </c>
      <c r="M26">
        <v>60</v>
      </c>
      <c r="N26">
        <v>18</v>
      </c>
      <c r="P26">
        <v>57.6</v>
      </c>
      <c r="Q26">
        <v>17.600000000000001</v>
      </c>
      <c r="S26" s="158">
        <f>Q26/P26</f>
        <v>0.30555555555555558</v>
      </c>
      <c r="T26" s="158">
        <v>1</v>
      </c>
      <c r="V26" t="s">
        <v>3299</v>
      </c>
    </row>
    <row r="27" spans="1:23" x14ac:dyDescent="0.25">
      <c r="A27">
        <v>2023</v>
      </c>
      <c r="B27">
        <v>52418</v>
      </c>
      <c r="C27" s="4">
        <v>6.1599999999999997E-3</v>
      </c>
      <c r="G27" s="16"/>
      <c r="J27" s="12"/>
      <c r="L27">
        <v>2023</v>
      </c>
      <c r="M27">
        <v>70</v>
      </c>
      <c r="N27">
        <v>18</v>
      </c>
      <c r="P27">
        <v>0.66500000000000004</v>
      </c>
      <c r="Q27">
        <v>0.17</v>
      </c>
      <c r="S27" s="173"/>
      <c r="V27" t="s">
        <v>3299</v>
      </c>
    </row>
    <row r="28" spans="1:23" x14ac:dyDescent="0.25">
      <c r="A28" s="20" t="s">
        <v>3300</v>
      </c>
      <c r="C28" s="4"/>
      <c r="M28" s="20" t="s">
        <v>17664</v>
      </c>
    </row>
    <row r="29" spans="1:23" x14ac:dyDescent="0.25">
      <c r="A29" s="3" t="s">
        <v>3281</v>
      </c>
      <c r="B29" t="s">
        <v>3301</v>
      </c>
      <c r="C29" t="s">
        <v>3302</v>
      </c>
      <c r="D29" t="s">
        <v>3303</v>
      </c>
      <c r="E29" t="s">
        <v>3304</v>
      </c>
      <c r="F29" t="s">
        <v>3305</v>
      </c>
      <c r="L29" s="12"/>
      <c r="M29" t="s">
        <v>3306</v>
      </c>
    </row>
    <row r="30" spans="1:23" x14ac:dyDescent="0.25">
      <c r="A30">
        <v>2000</v>
      </c>
      <c r="B30">
        <v>2.4E-2</v>
      </c>
      <c r="C30">
        <v>6.7000000000000004E-2</v>
      </c>
      <c r="D30">
        <v>5.8000000000000003E-2</v>
      </c>
      <c r="E30" s="12">
        <v>0.14180000000000001</v>
      </c>
      <c r="M30" t="s">
        <v>3307</v>
      </c>
    </row>
    <row r="31" spans="1:23" x14ac:dyDescent="0.25">
      <c r="A31">
        <v>2001</v>
      </c>
      <c r="B31">
        <v>2.4E-2</v>
      </c>
      <c r="C31">
        <v>6.7000000000000004E-2</v>
      </c>
      <c r="D31">
        <v>5.8000000000000003E-2</v>
      </c>
      <c r="E31" s="12">
        <v>0.14180000000000001</v>
      </c>
      <c r="M31" s="172" t="s">
        <v>17661</v>
      </c>
    </row>
    <row r="32" spans="1:23" x14ac:dyDescent="0.25">
      <c r="A32">
        <v>2002</v>
      </c>
      <c r="B32">
        <v>2.4E-2</v>
      </c>
      <c r="C32">
        <v>6.7000000000000004E-2</v>
      </c>
      <c r="D32">
        <v>5.8000000000000003E-2</v>
      </c>
      <c r="E32" s="12">
        <v>0.14180000000000001</v>
      </c>
      <c r="M32" s="172" t="s">
        <v>17662</v>
      </c>
    </row>
    <row r="33" spans="1:22" x14ac:dyDescent="0.25">
      <c r="A33">
        <v>2003</v>
      </c>
      <c r="B33">
        <v>2.4E-2</v>
      </c>
      <c r="C33">
        <v>6.7000000000000004E-2</v>
      </c>
      <c r="D33">
        <v>5.8000000000000003E-2</v>
      </c>
      <c r="E33" s="12">
        <v>0.14180000000000001</v>
      </c>
      <c r="M33" s="172" t="s">
        <v>17663</v>
      </c>
    </row>
    <row r="34" spans="1:22" x14ac:dyDescent="0.25">
      <c r="A34">
        <v>2004</v>
      </c>
      <c r="B34">
        <v>2.4E-2</v>
      </c>
      <c r="C34">
        <v>6.7000000000000004E-2</v>
      </c>
      <c r="D34">
        <v>5.8000000000000003E-2</v>
      </c>
      <c r="E34" s="12">
        <v>0.14180000000000001</v>
      </c>
      <c r="M34" s="20" t="s">
        <v>17665</v>
      </c>
    </row>
    <row r="35" spans="1:22" x14ac:dyDescent="0.25">
      <c r="A35">
        <v>2005</v>
      </c>
      <c r="B35">
        <v>2.4E-2</v>
      </c>
      <c r="C35">
        <v>6.7000000000000004E-2</v>
      </c>
      <c r="D35">
        <v>5.8000000000000003E-2</v>
      </c>
      <c r="E35" s="12">
        <v>0.14180000000000001</v>
      </c>
      <c r="F35">
        <v>1.5</v>
      </c>
      <c r="P35" t="s">
        <v>17666</v>
      </c>
      <c r="Q35" t="s">
        <v>17667</v>
      </c>
      <c r="R35" t="s">
        <v>23696</v>
      </c>
      <c r="S35" t="s">
        <v>3312</v>
      </c>
    </row>
    <row r="36" spans="1:22" x14ac:dyDescent="0.25">
      <c r="A36">
        <v>2006</v>
      </c>
      <c r="B36">
        <v>2.4E-2</v>
      </c>
      <c r="C36">
        <v>6.7000000000000004E-2</v>
      </c>
      <c r="D36">
        <v>5.8000000000000003E-2</v>
      </c>
      <c r="E36" s="12">
        <v>0.14180000000000001</v>
      </c>
      <c r="F36">
        <v>3.7</v>
      </c>
      <c r="N36" s="241" t="s">
        <v>17653</v>
      </c>
      <c r="O36" s="241"/>
      <c r="P36">
        <v>2780</v>
      </c>
      <c r="Q36">
        <v>1577</v>
      </c>
      <c r="R36" s="12">
        <f>Q36/P36</f>
        <v>0.56726618705035969</v>
      </c>
      <c r="S36">
        <v>4180</v>
      </c>
      <c r="T36">
        <f>Q36/S36</f>
        <v>0.37727272727272726</v>
      </c>
      <c r="U36" s="16">
        <f>S36*T37</f>
        <v>337.08279779427011</v>
      </c>
      <c r="V36" s="13">
        <f>P36/S36</f>
        <v>0.66507177033492826</v>
      </c>
    </row>
    <row r="37" spans="1:22" x14ac:dyDescent="0.25">
      <c r="A37">
        <v>2007</v>
      </c>
      <c r="B37">
        <v>2.4E-2</v>
      </c>
      <c r="C37">
        <v>6.7000000000000004E-2</v>
      </c>
      <c r="D37">
        <v>5.8000000000000003E-2</v>
      </c>
      <c r="E37" s="12">
        <v>0.14180000000000001</v>
      </c>
      <c r="F37">
        <v>2.2000000000000002</v>
      </c>
      <c r="N37" s="241" t="s">
        <v>3096</v>
      </c>
      <c r="O37" s="241"/>
      <c r="P37">
        <v>8163</v>
      </c>
      <c r="Q37">
        <v>3890</v>
      </c>
      <c r="R37" s="12">
        <f>Q37/P37</f>
        <v>0.47654048756584588</v>
      </c>
      <c r="S37">
        <v>48238</v>
      </c>
      <c r="T37">
        <f t="shared" ref="T37:T38" si="2">Q37/S37</f>
        <v>8.0641817654131601E-2</v>
      </c>
      <c r="V37" s="13">
        <f>P37/S37</f>
        <v>0.16922343380737179</v>
      </c>
    </row>
    <row r="38" spans="1:22" x14ac:dyDescent="0.25">
      <c r="A38">
        <v>2008</v>
      </c>
      <c r="B38">
        <v>2.4E-2</v>
      </c>
      <c r="C38">
        <v>6.7000000000000004E-2</v>
      </c>
      <c r="D38">
        <v>5.8000000000000003E-2</v>
      </c>
      <c r="E38" s="12">
        <v>0.14180000000000001</v>
      </c>
      <c r="F38">
        <v>1.9</v>
      </c>
      <c r="N38" s="57"/>
      <c r="O38" s="57"/>
      <c r="P38">
        <f>P36+P37</f>
        <v>10943</v>
      </c>
      <c r="Q38">
        <f>Q36+Q37</f>
        <v>5467</v>
      </c>
      <c r="R38" s="12">
        <f>Q38/P38</f>
        <v>0.49958877821438363</v>
      </c>
      <c r="S38">
        <f>S36+S37</f>
        <v>52418</v>
      </c>
      <c r="T38">
        <f t="shared" si="2"/>
        <v>0.10429623411805106</v>
      </c>
    </row>
    <row r="39" spans="1:22" x14ac:dyDescent="0.25">
      <c r="A39">
        <v>2009</v>
      </c>
      <c r="B39">
        <v>2.4E-2</v>
      </c>
      <c r="C39">
        <v>6.7000000000000004E-2</v>
      </c>
      <c r="D39">
        <v>5.8000000000000003E-2</v>
      </c>
      <c r="E39" s="12">
        <v>0.14180000000000001</v>
      </c>
      <c r="F39">
        <v>8</v>
      </c>
      <c r="N39" s="57"/>
      <c r="O39" s="57"/>
      <c r="Q39">
        <v>3093</v>
      </c>
    </row>
    <row r="40" spans="1:22" x14ac:dyDescent="0.25">
      <c r="A40">
        <v>2010</v>
      </c>
      <c r="B40">
        <v>1.2E-2</v>
      </c>
      <c r="C40">
        <v>0.112</v>
      </c>
      <c r="D40" s="12">
        <v>0.05</v>
      </c>
      <c r="E40" s="12">
        <v>0.128</v>
      </c>
      <c r="F40">
        <v>3.6</v>
      </c>
      <c r="L40">
        <v>2022</v>
      </c>
      <c r="M40" t="s">
        <v>3308</v>
      </c>
      <c r="N40" t="s">
        <v>3309</v>
      </c>
      <c r="O40" s="160"/>
      <c r="P40" s="12"/>
      <c r="Q40">
        <f>Q38-Q39</f>
        <v>2374</v>
      </c>
    </row>
    <row r="41" spans="1:22" x14ac:dyDescent="0.25">
      <c r="A41">
        <v>2011</v>
      </c>
      <c r="B41">
        <v>3.4000000000000002E-2</v>
      </c>
      <c r="C41">
        <v>7.2999999999999995E-2</v>
      </c>
      <c r="D41">
        <v>8.1000000000000003E-2</v>
      </c>
      <c r="E41" s="12">
        <v>0.09</v>
      </c>
      <c r="F41">
        <v>3.5</v>
      </c>
      <c r="L41" t="s">
        <v>3310</v>
      </c>
      <c r="M41">
        <v>8.5000000000000006E-2</v>
      </c>
      <c r="N41">
        <f>1-M41</f>
        <v>0.91500000000000004</v>
      </c>
      <c r="P41" s="12" t="s">
        <v>3311</v>
      </c>
    </row>
    <row r="42" spans="1:22" x14ac:dyDescent="0.25">
      <c r="A42">
        <v>2012</v>
      </c>
      <c r="B42">
        <v>8.9999999999999993E-3</v>
      </c>
      <c r="C42">
        <v>4.9000000000000002E-2</v>
      </c>
      <c r="D42">
        <v>4.5999999999999999E-2</v>
      </c>
      <c r="E42" s="12">
        <v>8.5999999999999993E-2</v>
      </c>
      <c r="F42">
        <v>2</v>
      </c>
      <c r="L42" t="s">
        <v>3312</v>
      </c>
      <c r="M42" s="16">
        <f>M41*P42</f>
        <v>4318.68</v>
      </c>
      <c r="N42" s="16">
        <f>N41*P42</f>
        <v>46489.32</v>
      </c>
      <c r="P42" s="16">
        <v>50808</v>
      </c>
    </row>
    <row r="43" spans="1:22" x14ac:dyDescent="0.25">
      <c r="A43">
        <v>2013</v>
      </c>
      <c r="B43">
        <v>0.02</v>
      </c>
      <c r="C43">
        <v>7.4999999999999997E-2</v>
      </c>
      <c r="D43">
        <v>5.8999999999999997E-2</v>
      </c>
      <c r="E43" s="12">
        <v>0.111</v>
      </c>
      <c r="F43">
        <v>5.4</v>
      </c>
      <c r="G43" t="s">
        <v>3317</v>
      </c>
    </row>
    <row r="44" spans="1:22" x14ac:dyDescent="0.25">
      <c r="A44">
        <v>2014</v>
      </c>
      <c r="B44">
        <v>2.8000000000000001E-2</v>
      </c>
      <c r="C44">
        <v>6.7000000000000004E-2</v>
      </c>
      <c r="D44">
        <v>0.113</v>
      </c>
      <c r="E44" s="12">
        <v>0.111</v>
      </c>
      <c r="G44" t="s">
        <v>3317</v>
      </c>
    </row>
    <row r="45" spans="1:22" x14ac:dyDescent="0.25">
      <c r="A45">
        <v>2015</v>
      </c>
      <c r="B45">
        <v>4.0000000000000001E-3</v>
      </c>
      <c r="C45">
        <v>6.7000000000000004E-2</v>
      </c>
      <c r="D45">
        <v>9.6600000000000005E-2</v>
      </c>
      <c r="E45" s="12">
        <v>0.111</v>
      </c>
      <c r="G45" t="s">
        <v>3317</v>
      </c>
      <c r="L45" t="s">
        <v>3313</v>
      </c>
      <c r="M45" t="s">
        <v>3314</v>
      </c>
      <c r="N45" t="s">
        <v>3301</v>
      </c>
      <c r="O45" t="s">
        <v>3302</v>
      </c>
    </row>
    <row r="46" spans="1:22" x14ac:dyDescent="0.25">
      <c r="A46">
        <v>2016</v>
      </c>
      <c r="B46">
        <v>2.06E-2</v>
      </c>
      <c r="C46">
        <v>6.7000000000000004E-2</v>
      </c>
      <c r="D46">
        <v>7.0000000000000007E-2</v>
      </c>
      <c r="E46" s="12">
        <v>0.111</v>
      </c>
    </row>
    <row r="47" spans="1:22" x14ac:dyDescent="0.25">
      <c r="A47">
        <v>2017</v>
      </c>
      <c r="B47">
        <v>0</v>
      </c>
      <c r="C47">
        <v>0</v>
      </c>
      <c r="D47">
        <v>0</v>
      </c>
      <c r="E47" s="12">
        <v>0</v>
      </c>
      <c r="F47" t="s">
        <v>3322</v>
      </c>
      <c r="L47" s="20" t="s">
        <v>3315</v>
      </c>
      <c r="O47" s="20" t="s">
        <v>3316</v>
      </c>
    </row>
    <row r="48" spans="1:22" x14ac:dyDescent="0.25">
      <c r="A48">
        <v>2018</v>
      </c>
      <c r="B48" s="12"/>
      <c r="C48" s="12"/>
      <c r="D48" s="12"/>
      <c r="E48" s="12"/>
      <c r="F48" t="s">
        <v>3322</v>
      </c>
      <c r="L48" s="241" t="s">
        <v>3318</v>
      </c>
      <c r="M48" s="241"/>
      <c r="N48" s="241" t="s">
        <v>3319</v>
      </c>
      <c r="O48" s="241"/>
      <c r="P48" s="241"/>
      <c r="Q48" s="241"/>
    </row>
    <row r="49" spans="1:17" x14ac:dyDescent="0.25">
      <c r="A49">
        <v>2019</v>
      </c>
      <c r="B49" s="12"/>
      <c r="C49" s="12"/>
      <c r="D49" s="12"/>
      <c r="E49" s="12"/>
      <c r="L49" t="s">
        <v>3320</v>
      </c>
      <c r="M49" t="s">
        <v>3321</v>
      </c>
      <c r="N49" t="s">
        <v>3303</v>
      </c>
      <c r="O49" t="s">
        <v>3304</v>
      </c>
      <c r="P49" t="s">
        <v>3301</v>
      </c>
      <c r="Q49" t="s">
        <v>3302</v>
      </c>
    </row>
    <row r="50" spans="1:17" x14ac:dyDescent="0.25">
      <c r="A50">
        <v>2020</v>
      </c>
      <c r="B50" s="12"/>
      <c r="C50" s="12"/>
      <c r="D50" s="12"/>
      <c r="E50" s="12"/>
      <c r="L50" s="12">
        <v>0.28999999999999998</v>
      </c>
      <c r="M50">
        <v>0.59</v>
      </c>
    </row>
    <row r="51" spans="1:17" x14ac:dyDescent="0.25">
      <c r="A51" s="20" t="s">
        <v>3323</v>
      </c>
    </row>
    <row r="52" spans="1:17" x14ac:dyDescent="0.25">
      <c r="A52" s="3" t="s">
        <v>3281</v>
      </c>
      <c r="B52" t="s">
        <v>3301</v>
      </c>
      <c r="C52" t="s">
        <v>3302</v>
      </c>
      <c r="D52" t="s">
        <v>3303</v>
      </c>
      <c r="E52" t="s">
        <v>3304</v>
      </c>
      <c r="K52">
        <v>2018</v>
      </c>
      <c r="L52">
        <v>0.5</v>
      </c>
      <c r="M52">
        <v>0.55000000000000004</v>
      </c>
      <c r="N52">
        <v>5.8999999999999997E-2</v>
      </c>
      <c r="O52">
        <v>0.10100000000000001</v>
      </c>
      <c r="P52">
        <v>1.7999999999999999E-2</v>
      </c>
      <c r="Q52">
        <v>7.8E-2</v>
      </c>
    </row>
    <row r="53" spans="1:17" x14ac:dyDescent="0.25">
      <c r="A53">
        <v>2000</v>
      </c>
      <c r="B53">
        <v>0</v>
      </c>
      <c r="C53">
        <v>8.9999999999999993E-3</v>
      </c>
      <c r="D53" s="12">
        <v>7.0000000000000007E-2</v>
      </c>
      <c r="E53" s="12">
        <v>0.09</v>
      </c>
      <c r="K53">
        <v>2019</v>
      </c>
      <c r="L53">
        <v>0.5</v>
      </c>
      <c r="M53">
        <v>0.55000000000000004</v>
      </c>
      <c r="N53">
        <v>5.8999999999999997E-2</v>
      </c>
      <c r="O53">
        <v>0.10100000000000001</v>
      </c>
      <c r="P53">
        <v>1.7999999999999999E-2</v>
      </c>
      <c r="Q53">
        <v>7.8E-2</v>
      </c>
    </row>
    <row r="54" spans="1:17" x14ac:dyDescent="0.25">
      <c r="A54">
        <v>2001</v>
      </c>
      <c r="B54">
        <v>0</v>
      </c>
      <c r="C54">
        <v>8.9999999999999993E-3</v>
      </c>
      <c r="D54" s="12">
        <v>7.0000000000000007E-2</v>
      </c>
      <c r="E54" s="12">
        <v>0.09</v>
      </c>
      <c r="K54">
        <v>2020</v>
      </c>
    </row>
    <row r="55" spans="1:17" x14ac:dyDescent="0.25">
      <c r="A55">
        <v>2002</v>
      </c>
      <c r="B55">
        <v>0</v>
      </c>
      <c r="C55">
        <v>8.9999999999999993E-3</v>
      </c>
      <c r="D55" s="12">
        <v>7.0000000000000007E-2</v>
      </c>
      <c r="E55" s="12">
        <v>0.09</v>
      </c>
      <c r="K55">
        <v>2021</v>
      </c>
      <c r="L55">
        <v>0.45</v>
      </c>
      <c r="M55">
        <v>0.75</v>
      </c>
      <c r="N55">
        <v>0.04</v>
      </c>
      <c r="O55">
        <v>0.06</v>
      </c>
      <c r="P55">
        <v>0</v>
      </c>
      <c r="Q55">
        <v>0</v>
      </c>
    </row>
    <row r="56" spans="1:17" x14ac:dyDescent="0.25">
      <c r="A56">
        <v>2003</v>
      </c>
      <c r="B56">
        <v>0</v>
      </c>
      <c r="C56">
        <v>8.9999999999999993E-3</v>
      </c>
      <c r="D56" s="12">
        <v>7.0000000000000007E-2</v>
      </c>
      <c r="E56" s="12">
        <v>0.09</v>
      </c>
      <c r="K56">
        <v>2022</v>
      </c>
    </row>
    <row r="57" spans="1:17" x14ac:dyDescent="0.25">
      <c r="A57">
        <v>2004</v>
      </c>
      <c r="B57">
        <v>0</v>
      </c>
      <c r="C57">
        <v>8.9999999999999993E-3</v>
      </c>
      <c r="D57" s="12">
        <v>7.0000000000000007E-2</v>
      </c>
      <c r="E57" s="12">
        <v>0.09</v>
      </c>
    </row>
    <row r="58" spans="1:17" x14ac:dyDescent="0.25">
      <c r="A58">
        <v>2005</v>
      </c>
      <c r="B58">
        <v>0</v>
      </c>
      <c r="C58">
        <v>8.9999999999999993E-3</v>
      </c>
      <c r="D58" s="12">
        <v>7.0000000000000007E-2</v>
      </c>
      <c r="E58" s="12">
        <v>0.09</v>
      </c>
    </row>
    <row r="59" spans="1:17" x14ac:dyDescent="0.25">
      <c r="A59">
        <v>2006</v>
      </c>
      <c r="B59">
        <v>0</v>
      </c>
      <c r="C59">
        <v>8.9999999999999993E-3</v>
      </c>
      <c r="D59" s="12">
        <v>7.0000000000000007E-2</v>
      </c>
      <c r="E59" s="12">
        <v>0.09</v>
      </c>
      <c r="N59" s="241"/>
      <c r="O59" s="241"/>
    </row>
    <row r="60" spans="1:17" x14ac:dyDescent="0.25">
      <c r="A60">
        <v>2007</v>
      </c>
      <c r="B60">
        <v>0</v>
      </c>
      <c r="C60">
        <v>8.9999999999999993E-3</v>
      </c>
      <c r="D60" s="12">
        <v>7.0000000000000007E-2</v>
      </c>
      <c r="E60" s="12">
        <v>0.09</v>
      </c>
      <c r="M60" s="156"/>
      <c r="N60" s="156"/>
      <c r="O60" s="156"/>
    </row>
    <row r="61" spans="1:17" x14ac:dyDescent="0.25">
      <c r="A61">
        <v>2008</v>
      </c>
      <c r="B61">
        <v>0</v>
      </c>
      <c r="C61">
        <v>8.9999999999999993E-3</v>
      </c>
      <c r="D61" s="12">
        <v>7.0000000000000007E-2</v>
      </c>
      <c r="E61" s="12">
        <v>0.09</v>
      </c>
      <c r="L61" s="161"/>
      <c r="M61" s="156"/>
      <c r="N61" s="156"/>
      <c r="O61" s="156"/>
    </row>
    <row r="62" spans="1:17" x14ac:dyDescent="0.25">
      <c r="A62">
        <v>2009</v>
      </c>
      <c r="B62">
        <v>0</v>
      </c>
      <c r="C62">
        <v>8.9999999999999993E-3</v>
      </c>
      <c r="D62" s="12">
        <v>7.0000000000000007E-2</v>
      </c>
      <c r="E62" s="12">
        <v>0.09</v>
      </c>
      <c r="L62" s="161"/>
      <c r="M62" s="156"/>
      <c r="N62" s="264"/>
      <c r="O62" s="264"/>
    </row>
    <row r="63" spans="1:17" x14ac:dyDescent="0.25">
      <c r="A63">
        <v>2010</v>
      </c>
      <c r="B63">
        <v>0</v>
      </c>
      <c r="C63">
        <v>0</v>
      </c>
      <c r="D63" s="12">
        <v>5.2900000000000003E-2</v>
      </c>
      <c r="E63" s="12">
        <v>8.6999999999999994E-2</v>
      </c>
      <c r="K63" s="264"/>
      <c r="L63" s="161"/>
      <c r="M63" s="156"/>
      <c r="N63" s="156"/>
      <c r="O63" s="156"/>
    </row>
    <row r="64" spans="1:17" x14ac:dyDescent="0.25">
      <c r="A64">
        <v>2011</v>
      </c>
      <c r="B64">
        <v>0</v>
      </c>
      <c r="C64">
        <v>0</v>
      </c>
      <c r="D64" s="12">
        <v>0.1056</v>
      </c>
      <c r="E64">
        <v>6.5000000000000002E-2</v>
      </c>
      <c r="K64" s="264"/>
      <c r="L64" s="161"/>
      <c r="M64" s="156"/>
      <c r="N64" s="156"/>
      <c r="O64" s="156"/>
    </row>
    <row r="65" spans="1:15" x14ac:dyDescent="0.25">
      <c r="A65">
        <v>2012</v>
      </c>
      <c r="B65">
        <v>0</v>
      </c>
      <c r="C65">
        <v>0</v>
      </c>
      <c r="D65" s="12">
        <v>5.4199999999999998E-2</v>
      </c>
      <c r="E65">
        <v>7.0999999999999994E-2</v>
      </c>
      <c r="L65" s="161"/>
      <c r="M65" s="156"/>
      <c r="N65" s="264"/>
      <c r="O65" s="264"/>
    </row>
    <row r="66" spans="1:15" x14ac:dyDescent="0.25">
      <c r="A66">
        <v>2013</v>
      </c>
      <c r="B66">
        <v>0</v>
      </c>
      <c r="C66">
        <v>0</v>
      </c>
      <c r="D66" s="12">
        <v>7.0000000000000007E-2</v>
      </c>
      <c r="E66" s="12">
        <v>7.3999999999999996E-2</v>
      </c>
      <c r="K66" s="247"/>
    </row>
    <row r="67" spans="1:15" x14ac:dyDescent="0.25">
      <c r="A67">
        <v>2014</v>
      </c>
      <c r="B67">
        <v>1.4999999999999999E-2</v>
      </c>
      <c r="C67">
        <v>0</v>
      </c>
      <c r="D67" s="12">
        <v>0.123</v>
      </c>
      <c r="E67" s="12">
        <v>7.3999999999999996E-2</v>
      </c>
      <c r="K67" s="247"/>
    </row>
    <row r="68" spans="1:15" x14ac:dyDescent="0.25">
      <c r="A68">
        <v>2015</v>
      </c>
      <c r="B68">
        <v>1.4999999999999999E-2</v>
      </c>
      <c r="C68">
        <v>0</v>
      </c>
      <c r="D68" s="12">
        <v>7.0999999999999994E-2</v>
      </c>
      <c r="E68" s="12">
        <v>7.3999999999999996E-2</v>
      </c>
      <c r="F68" t="s">
        <v>3317</v>
      </c>
    </row>
    <row r="69" spans="1:15" x14ac:dyDescent="0.25">
      <c r="A69">
        <v>2016</v>
      </c>
      <c r="B69">
        <v>1.4999999999999999E-2</v>
      </c>
      <c r="C69">
        <v>0</v>
      </c>
      <c r="D69" s="12">
        <v>7.0999999999999994E-2</v>
      </c>
      <c r="E69" s="12">
        <v>7.3999999999999996E-2</v>
      </c>
    </row>
    <row r="70" spans="1:15" x14ac:dyDescent="0.25">
      <c r="D70" t="s">
        <v>3324</v>
      </c>
    </row>
    <row r="71" spans="1:15" x14ac:dyDescent="0.25">
      <c r="A71">
        <v>2017</v>
      </c>
      <c r="D71">
        <v>0.28000000000000003</v>
      </c>
      <c r="E71">
        <v>0.32900000000000001</v>
      </c>
      <c r="F71" t="s">
        <v>3325</v>
      </c>
    </row>
    <row r="72" spans="1:15" x14ac:dyDescent="0.25">
      <c r="A72">
        <v>2018</v>
      </c>
      <c r="B72">
        <v>0</v>
      </c>
      <c r="C72">
        <v>0</v>
      </c>
      <c r="D72" s="12"/>
      <c r="E72" s="12"/>
    </row>
    <row r="73" spans="1:15" x14ac:dyDescent="0.25">
      <c r="B73" t="s">
        <v>3326</v>
      </c>
    </row>
    <row r="74" spans="1:15" x14ac:dyDescent="0.25">
      <c r="B74" s="134"/>
      <c r="C74" s="134" t="s">
        <v>3323</v>
      </c>
    </row>
    <row r="75" spans="1:15" x14ac:dyDescent="0.25">
      <c r="B75" s="134" t="s">
        <v>3327</v>
      </c>
      <c r="C75" s="162">
        <v>0.44095177462995383</v>
      </c>
    </row>
    <row r="76" spans="1:15" x14ac:dyDescent="0.25">
      <c r="B76" s="134" t="s">
        <v>3328</v>
      </c>
      <c r="C76" s="162">
        <v>3.3852707837624264E-2</v>
      </c>
    </row>
  </sheetData>
  <mergeCells count="9">
    <mergeCell ref="N36:O36"/>
    <mergeCell ref="N37:O37"/>
    <mergeCell ref="K66:K67"/>
    <mergeCell ref="N65:O65"/>
    <mergeCell ref="L48:M48"/>
    <mergeCell ref="N48:Q48"/>
    <mergeCell ref="N59:O59"/>
    <mergeCell ref="K63:K64"/>
    <mergeCell ref="N62:O62"/>
  </mergeCells>
  <pageMargins left="0.7" right="0.7" top="0.75" bottom="0.75" header="0.3" footer="0.3"/>
  <pageSetup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Column Definitions</vt:lpstr>
      <vt:lpstr>pvt tbl</vt:lpstr>
      <vt:lpstr>Individual Data</vt:lpstr>
      <vt:lpstr>age-length prop</vt:lpstr>
      <vt:lpstr>age-length nat &amp; Unk AD</vt:lpstr>
      <vt:lpstr>final totals</vt:lpstr>
      <vt:lpstr>Hauled Pnob (2)</vt:lpstr>
      <vt:lpstr>All hauled</vt:lpstr>
      <vt:lpstr>est abv LGR</vt:lpstr>
      <vt:lpstr>PBT Tag Rates</vt:lpstr>
      <vt:lpstr>cwt rel info</vt:lpstr>
      <vt:lpstr>LGD window</vt:lpstr>
    </vt:vector>
  </TitlesOfParts>
  <Company>Department of Fish and Game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Delomas,Thomas</dc:creator>
  <cp:lastModifiedBy>Michelle Briggs</cp:lastModifiedBy>
  <dcterms:created xsi:type="dcterms:W3CDTF">2021-01-25T20:44:19Z</dcterms:created>
  <dcterms:modified xsi:type="dcterms:W3CDTF">2026-10-22T20:45:02Z</dcterms:modified>
</cp:coreProperties>
</file>